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7.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ivotTables/pivotTable8.xml" ContentType="application/vnd.openxmlformats-officedocument.spreadsheetml.pivotTable+xml"/>
  <Override PartName="/xl/pivotTables/pivotTable9.xml" ContentType="application/vnd.openxmlformats-officedocument.spreadsheetml.pivotTable+xml"/>
  <Override PartName="/xl/comments4.xml" ContentType="application/vnd.openxmlformats-officedocument.spreadsheetml.comments+xml"/>
  <Override PartName="/xl/threadedComments/threadedComment4.xml" ContentType="application/vnd.ms-excel.threadedcomments+xml"/>
  <Override PartName="/xl/pivotTables/pivotTable10.xml" ContentType="application/vnd.openxmlformats-officedocument.spreadsheetml.pivotTable+xml"/>
  <Override PartName="/xl/comments5.xml" ContentType="application/vnd.openxmlformats-officedocument.spreadsheetml.comments+xml"/>
  <Override PartName="/xl/threadedComments/threadedComment5.xml" ContentType="application/vnd.ms-excel.threadedcomments+xml"/>
  <Override PartName="/xl/pivotTables/pivotTable11.xml" ContentType="application/vnd.openxmlformats-officedocument.spreadsheetml.pivotTable+xml"/>
  <Override PartName="/xl/drawings/drawing1.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3.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omments7.xml" ContentType="application/vnd.openxmlformats-officedocument.spreadsheetml.comments+xml"/>
  <Override PartName="/xl/threadedComments/threadedComment7.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zivmordoch/Downloads/"/>
    </mc:Choice>
  </mc:AlternateContent>
  <xr:revisionPtr revIDLastSave="0" documentId="13_ncr:1_{0A6B4144-45B6-4D47-B507-8C84655B4BA8}" xr6:coauthVersionLast="47" xr6:coauthVersionMax="47" xr10:uidLastSave="{00000000-0000-0000-0000-000000000000}"/>
  <bookViews>
    <workbookView xWindow="0" yWindow="0" windowWidth="28800" windowHeight="18000" tabRatio="846" firstSheet="5" activeTab="7" xr2:uid="{00000000-000D-0000-FFFF-FFFF00000000}"/>
  </bookViews>
  <sheets>
    <sheet name="low avg budget &amp; poplarity" sheetId="18" r:id="rId1"/>
    <sheet name="Low-Risk Investment Indicators " sheetId="20" r:id="rId2"/>
    <sheet name="Detail1" sheetId="48" r:id="rId3"/>
    <sheet name="Director And IMDB Score" sheetId="47" r:id="rId4"/>
    <sheet name="Sheet4" sheetId="49" r:id="rId5"/>
    <sheet name="Budget tier good invetment" sheetId="51" r:id="rId6"/>
    <sheet name="Main" sheetId="1" r:id="rId7"/>
    <sheet name="Predictability" sheetId="50" r:id="rId8"/>
    <sheet name="top leads actor by FB likes R" sheetId="24" r:id="rId9"/>
    <sheet name="top leads actor by FB likes" sheetId="23" r:id="rId10"/>
    <sheet name="filter table of genere" sheetId="25" r:id="rId11"/>
    <sheet name="top leads dirctors" sheetId="26" r:id="rId12"/>
    <sheet name="budget labels vs med roi &amp; pro" sheetId="27" r:id="rId13"/>
    <sheet name="usa as propfit and stable count" sheetId="28" r:id="rId14"/>
    <sheet name="Count of movies by years" sheetId="29" r:id="rId15"/>
    <sheet name="NEW DIRECTORS VS ROI " sheetId="44" r:id="rId16"/>
    <sheet name="NEW ACTORS VS ROI (2)" sheetId="45" r:id="rId17"/>
    <sheet name="NEW ACTORS VS ROI" sheetId="40" r:id="rId18"/>
    <sheet name="Main (2) - Median" sheetId="17" r:id="rId19"/>
    <sheet name="avg profit by genre (all)" sheetId="4" r:id="rId20"/>
    <sheet name="avg profit by genre (top)" sheetId="6" r:id="rId21"/>
    <sheet name="avg+std profit by genre (top) " sheetId="9" r:id="rId22"/>
    <sheet name="horror" sheetId="12" r:id="rId23"/>
    <sheet name="biography" sheetId="16" r:id="rId24"/>
    <sheet name="avg gross rev by genre and year" sheetId="7" r:id="rId25"/>
    <sheet name="Sheet2" sheetId="2" r:id="rId26"/>
    <sheet name="genere filter by years &amp; countr" sheetId="36" r:id="rId27"/>
    <sheet name="Count of movies by years (2)" sheetId="37" r:id="rId28"/>
    <sheet name="Count of movies by years (2 (3)" sheetId="38" r:id="rId29"/>
  </sheets>
  <definedNames>
    <definedName name="_xlnm._FilterDatabase" localSheetId="6" hidden="1">Main!$A$1:$R$3726</definedName>
    <definedName name="_xlnm._FilterDatabase" localSheetId="18" hidden="1">'Main (2) - Median'!$AA$4:$AC$11</definedName>
    <definedName name="_xlnm._FilterDatabase" localSheetId="25" hidden="1">Sheet2!$A$1:$G$3726</definedName>
  </definedNames>
  <calcPr calcId="191029"/>
  <pivotCaches>
    <pivotCache cacheId="1" r:id="rId30"/>
    <pivotCache cacheId="14"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2" i="1"/>
  <c r="X1717" i="1"/>
  <c r="X1942" i="1"/>
  <c r="X1989" i="1"/>
  <c r="X2054" i="1"/>
  <c r="X2274" i="1"/>
  <c r="X2350" i="1"/>
  <c r="X2358" i="1"/>
  <c r="X2469" i="1"/>
  <c r="X2541" i="1"/>
  <c r="X2587" i="1"/>
  <c r="X2695" i="1"/>
  <c r="X2756" i="1"/>
  <c r="X2861" i="1"/>
  <c r="X2884" i="1"/>
  <c r="X2892" i="1"/>
  <c r="X2945" i="1"/>
  <c r="X3019" i="1"/>
  <c r="X3038" i="1"/>
  <c r="X3046" i="1"/>
  <c r="X3065" i="1"/>
  <c r="X3166" i="1"/>
  <c r="X3198" i="1"/>
  <c r="X3209" i="1"/>
  <c r="X3227" i="1"/>
  <c r="X3255" i="1"/>
  <c r="X3266" i="1"/>
  <c r="X3271" i="1"/>
  <c r="X3281" i="1"/>
  <c r="X3282" i="1"/>
  <c r="X3311" i="1"/>
  <c r="X3345" i="1"/>
  <c r="X3346" i="1"/>
  <c r="X3347" i="1"/>
  <c r="X3359" i="1"/>
  <c r="X3360" i="1"/>
  <c r="X3371" i="1"/>
  <c r="X3400" i="1"/>
  <c r="X3424" i="1"/>
  <c r="X3487" i="1"/>
  <c r="X3498" i="1"/>
  <c r="X3505" i="1"/>
  <c r="X3507" i="1"/>
  <c r="X3543" i="1"/>
  <c r="X3560" i="1"/>
  <c r="X3571" i="1"/>
  <c r="X3578" i="1"/>
  <c r="X3606" i="1"/>
  <c r="X3615" i="1"/>
  <c r="X3654" i="1"/>
  <c r="X3672" i="1"/>
  <c r="X3680" i="1"/>
  <c r="X3699" i="1"/>
  <c r="X3706" i="1"/>
  <c r="X3715" i="1"/>
  <c r="B2" i="50"/>
  <c r="X1579" i="1" s="1"/>
  <c r="B1" i="50"/>
  <c r="X1254" i="1" s="1"/>
  <c r="AA36" i="17"/>
  <c r="AA35" i="17"/>
  <c r="AA34" i="17"/>
  <c r="AA33" i="17"/>
  <c r="AB3591" i="17"/>
  <c r="AA3591" i="17"/>
  <c r="AB31" i="17"/>
  <c r="AA31" i="17"/>
  <c r="AA28" i="17"/>
  <c r="AA26" i="17"/>
  <c r="Z36" i="17" s="1"/>
  <c r="F4" i="20"/>
  <c r="F5" i="20"/>
  <c r="V3726" i="17"/>
  <c r="U3726" i="17"/>
  <c r="T3726" i="17"/>
  <c r="W3726" i="17" s="1"/>
  <c r="R3726" i="17"/>
  <c r="Q3726" i="17"/>
  <c r="P3726" i="17"/>
  <c r="S3726" i="17" s="1"/>
  <c r="O3726" i="17"/>
  <c r="N3726" i="17"/>
  <c r="M3726" i="17"/>
  <c r="V3725" i="17"/>
  <c r="U3725" i="17"/>
  <c r="T3725" i="17"/>
  <c r="W3725" i="17" s="1"/>
  <c r="R3725" i="17"/>
  <c r="Q3725" i="17"/>
  <c r="P3725" i="17"/>
  <c r="S3725" i="17" s="1"/>
  <c r="O3725" i="17"/>
  <c r="N3725" i="17"/>
  <c r="M3725" i="17"/>
  <c r="V3724" i="17"/>
  <c r="U3724" i="17"/>
  <c r="T3724" i="17"/>
  <c r="W3724" i="17" s="1"/>
  <c r="R3724" i="17"/>
  <c r="Q3724" i="17"/>
  <c r="P3724" i="17"/>
  <c r="S3724" i="17" s="1"/>
  <c r="O3724" i="17"/>
  <c r="N3724" i="17"/>
  <c r="M3724" i="17"/>
  <c r="V3723" i="17"/>
  <c r="U3723" i="17"/>
  <c r="T3723" i="17"/>
  <c r="W3723" i="17" s="1"/>
  <c r="R3723" i="17"/>
  <c r="Q3723" i="17"/>
  <c r="P3723" i="17"/>
  <c r="S3723" i="17" s="1"/>
  <c r="O3723" i="17"/>
  <c r="N3723" i="17"/>
  <c r="M3723" i="17"/>
  <c r="V3722" i="17"/>
  <c r="U3722" i="17"/>
  <c r="T3722" i="17"/>
  <c r="W3722" i="17" s="1"/>
  <c r="R3722" i="17"/>
  <c r="Q3722" i="17"/>
  <c r="P3722" i="17"/>
  <c r="S3722" i="17" s="1"/>
  <c r="O3722" i="17"/>
  <c r="N3722" i="17"/>
  <c r="M3722" i="17"/>
  <c r="V3721" i="17"/>
  <c r="U3721" i="17"/>
  <c r="T3721" i="17"/>
  <c r="W3721" i="17" s="1"/>
  <c r="R3721" i="17"/>
  <c r="Q3721" i="17"/>
  <c r="P3721" i="17"/>
  <c r="S3721" i="17" s="1"/>
  <c r="O3721" i="17"/>
  <c r="N3721" i="17"/>
  <c r="M3721" i="17"/>
  <c r="V3720" i="17"/>
  <c r="U3720" i="17"/>
  <c r="T3720" i="17"/>
  <c r="W3720" i="17" s="1"/>
  <c r="R3720" i="17"/>
  <c r="Q3720" i="17"/>
  <c r="P3720" i="17"/>
  <c r="S3720" i="17" s="1"/>
  <c r="O3720" i="17"/>
  <c r="N3720" i="17"/>
  <c r="M3720" i="17"/>
  <c r="V3719" i="17"/>
  <c r="U3719" i="17"/>
  <c r="T3719" i="17"/>
  <c r="W3719" i="17" s="1"/>
  <c r="R3719" i="17"/>
  <c r="Q3719" i="17"/>
  <c r="P3719" i="17"/>
  <c r="S3719" i="17" s="1"/>
  <c r="O3719" i="17"/>
  <c r="N3719" i="17"/>
  <c r="M3719" i="17"/>
  <c r="V3718" i="17"/>
  <c r="U3718" i="17"/>
  <c r="T3718" i="17"/>
  <c r="W3718" i="17" s="1"/>
  <c r="R3718" i="17"/>
  <c r="Q3718" i="17"/>
  <c r="P3718" i="17"/>
  <c r="S3718" i="17" s="1"/>
  <c r="O3718" i="17"/>
  <c r="N3718" i="17"/>
  <c r="M3718" i="17"/>
  <c r="V3717" i="17"/>
  <c r="U3717" i="17"/>
  <c r="T3717" i="17"/>
  <c r="W3717" i="17" s="1"/>
  <c r="R3717" i="17"/>
  <c r="Q3717" i="17"/>
  <c r="P3717" i="17"/>
  <c r="S3717" i="17" s="1"/>
  <c r="O3717" i="17"/>
  <c r="N3717" i="17"/>
  <c r="M3717" i="17"/>
  <c r="V3716" i="17"/>
  <c r="U3716" i="17"/>
  <c r="T3716" i="17"/>
  <c r="W3716" i="17" s="1"/>
  <c r="R3716" i="17"/>
  <c r="Q3716" i="17"/>
  <c r="P3716" i="17"/>
  <c r="S3716" i="17" s="1"/>
  <c r="O3716" i="17"/>
  <c r="N3716" i="17"/>
  <c r="M3716" i="17"/>
  <c r="V3715" i="17"/>
  <c r="U3715" i="17"/>
  <c r="T3715" i="17"/>
  <c r="W3715" i="17" s="1"/>
  <c r="R3715" i="17"/>
  <c r="Q3715" i="17"/>
  <c r="P3715" i="17"/>
  <c r="S3715" i="17" s="1"/>
  <c r="O3715" i="17"/>
  <c r="N3715" i="17"/>
  <c r="M3715" i="17"/>
  <c r="V3714" i="17"/>
  <c r="U3714" i="17"/>
  <c r="T3714" i="17"/>
  <c r="W3714" i="17" s="1"/>
  <c r="R3714" i="17"/>
  <c r="Q3714" i="17"/>
  <c r="P3714" i="17"/>
  <c r="S3714" i="17" s="1"/>
  <c r="O3714" i="17"/>
  <c r="N3714" i="17"/>
  <c r="M3714" i="17"/>
  <c r="V3713" i="17"/>
  <c r="U3713" i="17"/>
  <c r="T3713" i="17"/>
  <c r="W3713" i="17" s="1"/>
  <c r="R3713" i="17"/>
  <c r="Q3713" i="17"/>
  <c r="P3713" i="17"/>
  <c r="S3713" i="17" s="1"/>
  <c r="O3713" i="17"/>
  <c r="N3713" i="17"/>
  <c r="M3713" i="17"/>
  <c r="V3712" i="17"/>
  <c r="U3712" i="17"/>
  <c r="T3712" i="17"/>
  <c r="W3712" i="17" s="1"/>
  <c r="R3712" i="17"/>
  <c r="Q3712" i="17"/>
  <c r="P3712" i="17"/>
  <c r="S3712" i="17" s="1"/>
  <c r="O3712" i="17"/>
  <c r="N3712" i="17"/>
  <c r="M3712" i="17"/>
  <c r="V3711" i="17"/>
  <c r="U3711" i="17"/>
  <c r="T3711" i="17"/>
  <c r="W3711" i="17" s="1"/>
  <c r="R3711" i="17"/>
  <c r="Q3711" i="17"/>
  <c r="P3711" i="17"/>
  <c r="S3711" i="17" s="1"/>
  <c r="O3711" i="17"/>
  <c r="N3711" i="17"/>
  <c r="M3711" i="17"/>
  <c r="V3710" i="17"/>
  <c r="U3710" i="17"/>
  <c r="T3710" i="17"/>
  <c r="W3710" i="17" s="1"/>
  <c r="R3710" i="17"/>
  <c r="Q3710" i="17"/>
  <c r="P3710" i="17"/>
  <c r="S3710" i="17" s="1"/>
  <c r="O3710" i="17"/>
  <c r="N3710" i="17"/>
  <c r="M3710" i="17"/>
  <c r="V3709" i="17"/>
  <c r="U3709" i="17"/>
  <c r="T3709" i="17"/>
  <c r="W3709" i="17" s="1"/>
  <c r="R3709" i="17"/>
  <c r="Q3709" i="17"/>
  <c r="P3709" i="17"/>
  <c r="S3709" i="17" s="1"/>
  <c r="O3709" i="17"/>
  <c r="N3709" i="17"/>
  <c r="M3709" i="17"/>
  <c r="V3708" i="17"/>
  <c r="U3708" i="17"/>
  <c r="T3708" i="17"/>
  <c r="W3708" i="17" s="1"/>
  <c r="R3708" i="17"/>
  <c r="Q3708" i="17"/>
  <c r="P3708" i="17"/>
  <c r="S3708" i="17" s="1"/>
  <c r="O3708" i="17"/>
  <c r="N3708" i="17"/>
  <c r="M3708" i="17"/>
  <c r="V3707" i="17"/>
  <c r="U3707" i="17"/>
  <c r="T3707" i="17"/>
  <c r="W3707" i="17" s="1"/>
  <c r="R3707" i="17"/>
  <c r="Q3707" i="17"/>
  <c r="P3707" i="17"/>
  <c r="S3707" i="17" s="1"/>
  <c r="O3707" i="17"/>
  <c r="N3707" i="17"/>
  <c r="M3707" i="17"/>
  <c r="V3706" i="17"/>
  <c r="U3706" i="17"/>
  <c r="T3706" i="17"/>
  <c r="W3706" i="17" s="1"/>
  <c r="R3706" i="17"/>
  <c r="Q3706" i="17"/>
  <c r="P3706" i="17"/>
  <c r="S3706" i="17" s="1"/>
  <c r="O3706" i="17"/>
  <c r="N3706" i="17"/>
  <c r="M3706" i="17"/>
  <c r="V3705" i="17"/>
  <c r="U3705" i="17"/>
  <c r="T3705" i="17"/>
  <c r="W3705" i="17" s="1"/>
  <c r="R3705" i="17"/>
  <c r="Q3705" i="17"/>
  <c r="P3705" i="17"/>
  <c r="S3705" i="17" s="1"/>
  <c r="O3705" i="17"/>
  <c r="N3705" i="17"/>
  <c r="M3705" i="17"/>
  <c r="V3704" i="17"/>
  <c r="U3704" i="17"/>
  <c r="T3704" i="17"/>
  <c r="W3704" i="17" s="1"/>
  <c r="R3704" i="17"/>
  <c r="Q3704" i="17"/>
  <c r="P3704" i="17"/>
  <c r="S3704" i="17" s="1"/>
  <c r="O3704" i="17"/>
  <c r="N3704" i="17"/>
  <c r="M3704" i="17"/>
  <c r="V3703" i="17"/>
  <c r="U3703" i="17"/>
  <c r="T3703" i="17"/>
  <c r="W3703" i="17" s="1"/>
  <c r="R3703" i="17"/>
  <c r="Q3703" i="17"/>
  <c r="P3703" i="17"/>
  <c r="S3703" i="17" s="1"/>
  <c r="O3703" i="17"/>
  <c r="N3703" i="17"/>
  <c r="M3703" i="17"/>
  <c r="V3702" i="17"/>
  <c r="U3702" i="17"/>
  <c r="T3702" i="17"/>
  <c r="W3702" i="17" s="1"/>
  <c r="R3702" i="17"/>
  <c r="Q3702" i="17"/>
  <c r="P3702" i="17"/>
  <c r="S3702" i="17" s="1"/>
  <c r="O3702" i="17"/>
  <c r="N3702" i="17"/>
  <c r="M3702" i="17"/>
  <c r="V3701" i="17"/>
  <c r="U3701" i="17"/>
  <c r="T3701" i="17"/>
  <c r="W3701" i="17" s="1"/>
  <c r="R3701" i="17"/>
  <c r="Q3701" i="17"/>
  <c r="P3701" i="17"/>
  <c r="S3701" i="17" s="1"/>
  <c r="O3701" i="17"/>
  <c r="N3701" i="17"/>
  <c r="M3701" i="17"/>
  <c r="V3700" i="17"/>
  <c r="U3700" i="17"/>
  <c r="T3700" i="17"/>
  <c r="W3700" i="17" s="1"/>
  <c r="R3700" i="17"/>
  <c r="Q3700" i="17"/>
  <c r="P3700" i="17"/>
  <c r="S3700" i="17" s="1"/>
  <c r="O3700" i="17"/>
  <c r="N3700" i="17"/>
  <c r="M3700" i="17"/>
  <c r="V3699" i="17"/>
  <c r="U3699" i="17"/>
  <c r="T3699" i="17"/>
  <c r="W3699" i="17" s="1"/>
  <c r="R3699" i="17"/>
  <c r="Q3699" i="17"/>
  <c r="P3699" i="17"/>
  <c r="S3699" i="17" s="1"/>
  <c r="O3699" i="17"/>
  <c r="N3699" i="17"/>
  <c r="M3699" i="17"/>
  <c r="V3698" i="17"/>
  <c r="U3698" i="17"/>
  <c r="T3698" i="17"/>
  <c r="W3698" i="17" s="1"/>
  <c r="R3698" i="17"/>
  <c r="Q3698" i="17"/>
  <c r="P3698" i="17"/>
  <c r="S3698" i="17" s="1"/>
  <c r="O3698" i="17"/>
  <c r="N3698" i="17"/>
  <c r="M3698" i="17"/>
  <c r="V3697" i="17"/>
  <c r="U3697" i="17"/>
  <c r="T3697" i="17"/>
  <c r="W3697" i="17" s="1"/>
  <c r="R3697" i="17"/>
  <c r="Q3697" i="17"/>
  <c r="P3697" i="17"/>
  <c r="S3697" i="17" s="1"/>
  <c r="O3697" i="17"/>
  <c r="N3697" i="17"/>
  <c r="M3697" i="17"/>
  <c r="V3696" i="17"/>
  <c r="U3696" i="17"/>
  <c r="T3696" i="17"/>
  <c r="W3696" i="17" s="1"/>
  <c r="R3696" i="17"/>
  <c r="Q3696" i="17"/>
  <c r="P3696" i="17"/>
  <c r="S3696" i="17" s="1"/>
  <c r="O3696" i="17"/>
  <c r="N3696" i="17"/>
  <c r="M3696" i="17"/>
  <c r="V3695" i="17"/>
  <c r="U3695" i="17"/>
  <c r="T3695" i="17"/>
  <c r="W3695" i="17" s="1"/>
  <c r="R3695" i="17"/>
  <c r="Q3695" i="17"/>
  <c r="P3695" i="17"/>
  <c r="S3695" i="17" s="1"/>
  <c r="O3695" i="17"/>
  <c r="N3695" i="17"/>
  <c r="M3695" i="17"/>
  <c r="V3694" i="17"/>
  <c r="U3694" i="17"/>
  <c r="T3694" i="17"/>
  <c r="W3694" i="17" s="1"/>
  <c r="R3694" i="17"/>
  <c r="Q3694" i="17"/>
  <c r="P3694" i="17"/>
  <c r="S3694" i="17" s="1"/>
  <c r="O3694" i="17"/>
  <c r="N3694" i="17"/>
  <c r="M3694" i="17"/>
  <c r="V3693" i="17"/>
  <c r="U3693" i="17"/>
  <c r="T3693" i="17"/>
  <c r="W3693" i="17" s="1"/>
  <c r="R3693" i="17"/>
  <c r="Q3693" i="17"/>
  <c r="P3693" i="17"/>
  <c r="S3693" i="17" s="1"/>
  <c r="O3693" i="17"/>
  <c r="N3693" i="17"/>
  <c r="M3693" i="17"/>
  <c r="V3692" i="17"/>
  <c r="U3692" i="17"/>
  <c r="T3692" i="17"/>
  <c r="W3692" i="17" s="1"/>
  <c r="R3692" i="17"/>
  <c r="Q3692" i="17"/>
  <c r="P3692" i="17"/>
  <c r="S3692" i="17" s="1"/>
  <c r="O3692" i="17"/>
  <c r="N3692" i="17"/>
  <c r="M3692" i="17"/>
  <c r="V3691" i="17"/>
  <c r="U3691" i="17"/>
  <c r="T3691" i="17"/>
  <c r="W3691" i="17" s="1"/>
  <c r="R3691" i="17"/>
  <c r="Q3691" i="17"/>
  <c r="P3691" i="17"/>
  <c r="S3691" i="17" s="1"/>
  <c r="O3691" i="17"/>
  <c r="N3691" i="17"/>
  <c r="M3691" i="17"/>
  <c r="V3690" i="17"/>
  <c r="U3690" i="17"/>
  <c r="T3690" i="17"/>
  <c r="W3690" i="17" s="1"/>
  <c r="R3690" i="17"/>
  <c r="Q3690" i="17"/>
  <c r="P3690" i="17"/>
  <c r="S3690" i="17" s="1"/>
  <c r="O3690" i="17"/>
  <c r="N3690" i="17"/>
  <c r="M3690" i="17"/>
  <c r="V3689" i="17"/>
  <c r="U3689" i="17"/>
  <c r="T3689" i="17"/>
  <c r="W3689" i="17" s="1"/>
  <c r="R3689" i="17"/>
  <c r="Q3689" i="17"/>
  <c r="P3689" i="17"/>
  <c r="S3689" i="17" s="1"/>
  <c r="O3689" i="17"/>
  <c r="N3689" i="17"/>
  <c r="M3689" i="17"/>
  <c r="V3688" i="17"/>
  <c r="U3688" i="17"/>
  <c r="T3688" i="17"/>
  <c r="W3688" i="17" s="1"/>
  <c r="R3688" i="17"/>
  <c r="Q3688" i="17"/>
  <c r="P3688" i="17"/>
  <c r="S3688" i="17" s="1"/>
  <c r="O3688" i="17"/>
  <c r="N3688" i="17"/>
  <c r="M3688" i="17"/>
  <c r="V3687" i="17"/>
  <c r="U3687" i="17"/>
  <c r="T3687" i="17"/>
  <c r="W3687" i="17" s="1"/>
  <c r="R3687" i="17"/>
  <c r="Q3687" i="17"/>
  <c r="P3687" i="17"/>
  <c r="S3687" i="17" s="1"/>
  <c r="O3687" i="17"/>
  <c r="N3687" i="17"/>
  <c r="M3687" i="17"/>
  <c r="V3686" i="17"/>
  <c r="U3686" i="17"/>
  <c r="T3686" i="17"/>
  <c r="W3686" i="17" s="1"/>
  <c r="R3686" i="17"/>
  <c r="Q3686" i="17"/>
  <c r="P3686" i="17"/>
  <c r="S3686" i="17" s="1"/>
  <c r="O3686" i="17"/>
  <c r="N3686" i="17"/>
  <c r="M3686" i="17"/>
  <c r="V3685" i="17"/>
  <c r="U3685" i="17"/>
  <c r="T3685" i="17"/>
  <c r="W3685" i="17" s="1"/>
  <c r="R3685" i="17"/>
  <c r="Q3685" i="17"/>
  <c r="P3685" i="17"/>
  <c r="S3685" i="17" s="1"/>
  <c r="O3685" i="17"/>
  <c r="N3685" i="17"/>
  <c r="M3685" i="17"/>
  <c r="V3684" i="17"/>
  <c r="U3684" i="17"/>
  <c r="T3684" i="17"/>
  <c r="W3684" i="17" s="1"/>
  <c r="R3684" i="17"/>
  <c r="Q3684" i="17"/>
  <c r="P3684" i="17"/>
  <c r="S3684" i="17" s="1"/>
  <c r="O3684" i="17"/>
  <c r="N3684" i="17"/>
  <c r="M3684" i="17"/>
  <c r="V3683" i="17"/>
  <c r="U3683" i="17"/>
  <c r="T3683" i="17"/>
  <c r="W3683" i="17" s="1"/>
  <c r="R3683" i="17"/>
  <c r="Q3683" i="17"/>
  <c r="P3683" i="17"/>
  <c r="S3683" i="17" s="1"/>
  <c r="O3683" i="17"/>
  <c r="N3683" i="17"/>
  <c r="M3683" i="17"/>
  <c r="V3682" i="17"/>
  <c r="U3682" i="17"/>
  <c r="T3682" i="17"/>
  <c r="W3682" i="17" s="1"/>
  <c r="R3682" i="17"/>
  <c r="Q3682" i="17"/>
  <c r="P3682" i="17"/>
  <c r="S3682" i="17" s="1"/>
  <c r="O3682" i="17"/>
  <c r="N3682" i="17"/>
  <c r="M3682" i="17"/>
  <c r="V3681" i="17"/>
  <c r="U3681" i="17"/>
  <c r="T3681" i="17"/>
  <c r="W3681" i="17" s="1"/>
  <c r="R3681" i="17"/>
  <c r="Q3681" i="17"/>
  <c r="P3681" i="17"/>
  <c r="S3681" i="17" s="1"/>
  <c r="O3681" i="17"/>
  <c r="N3681" i="17"/>
  <c r="M3681" i="17"/>
  <c r="V3680" i="17"/>
  <c r="U3680" i="17"/>
  <c r="T3680" i="17"/>
  <c r="W3680" i="17" s="1"/>
  <c r="R3680" i="17"/>
  <c r="Q3680" i="17"/>
  <c r="P3680" i="17"/>
  <c r="S3680" i="17" s="1"/>
  <c r="O3680" i="17"/>
  <c r="N3680" i="17"/>
  <c r="M3680" i="17"/>
  <c r="V3679" i="17"/>
  <c r="U3679" i="17"/>
  <c r="T3679" i="17"/>
  <c r="W3679" i="17" s="1"/>
  <c r="R3679" i="17"/>
  <c r="Q3679" i="17"/>
  <c r="P3679" i="17"/>
  <c r="S3679" i="17" s="1"/>
  <c r="O3679" i="17"/>
  <c r="N3679" i="17"/>
  <c r="M3679" i="17"/>
  <c r="V3678" i="17"/>
  <c r="U3678" i="17"/>
  <c r="T3678" i="17"/>
  <c r="W3678" i="17" s="1"/>
  <c r="R3678" i="17"/>
  <c r="Q3678" i="17"/>
  <c r="P3678" i="17"/>
  <c r="S3678" i="17" s="1"/>
  <c r="O3678" i="17"/>
  <c r="N3678" i="17"/>
  <c r="M3678" i="17"/>
  <c r="V3677" i="17"/>
  <c r="U3677" i="17"/>
  <c r="T3677" i="17"/>
  <c r="W3677" i="17" s="1"/>
  <c r="R3677" i="17"/>
  <c r="Q3677" i="17"/>
  <c r="P3677" i="17"/>
  <c r="S3677" i="17" s="1"/>
  <c r="O3677" i="17"/>
  <c r="N3677" i="17"/>
  <c r="M3677" i="17"/>
  <c r="V3676" i="17"/>
  <c r="U3676" i="17"/>
  <c r="T3676" i="17"/>
  <c r="W3676" i="17" s="1"/>
  <c r="R3676" i="17"/>
  <c r="Q3676" i="17"/>
  <c r="P3676" i="17"/>
  <c r="S3676" i="17" s="1"/>
  <c r="O3676" i="17"/>
  <c r="N3676" i="17"/>
  <c r="M3676" i="17"/>
  <c r="V3675" i="17"/>
  <c r="U3675" i="17"/>
  <c r="T3675" i="17"/>
  <c r="W3675" i="17" s="1"/>
  <c r="R3675" i="17"/>
  <c r="Q3675" i="17"/>
  <c r="P3675" i="17"/>
  <c r="S3675" i="17" s="1"/>
  <c r="O3675" i="17"/>
  <c r="N3675" i="17"/>
  <c r="M3675" i="17"/>
  <c r="V3674" i="17"/>
  <c r="U3674" i="17"/>
  <c r="T3674" i="17"/>
  <c r="W3674" i="17" s="1"/>
  <c r="R3674" i="17"/>
  <c r="Q3674" i="17"/>
  <c r="P3674" i="17"/>
  <c r="S3674" i="17" s="1"/>
  <c r="O3674" i="17"/>
  <c r="N3674" i="17"/>
  <c r="M3674" i="17"/>
  <c r="V3673" i="17"/>
  <c r="U3673" i="17"/>
  <c r="T3673" i="17"/>
  <c r="W3673" i="17" s="1"/>
  <c r="R3673" i="17"/>
  <c r="Q3673" i="17"/>
  <c r="P3673" i="17"/>
  <c r="S3673" i="17" s="1"/>
  <c r="O3673" i="17"/>
  <c r="N3673" i="17"/>
  <c r="M3673" i="17"/>
  <c r="V3672" i="17"/>
  <c r="U3672" i="17"/>
  <c r="T3672" i="17"/>
  <c r="W3672" i="17" s="1"/>
  <c r="R3672" i="17"/>
  <c r="Q3672" i="17"/>
  <c r="P3672" i="17"/>
  <c r="S3672" i="17" s="1"/>
  <c r="O3672" i="17"/>
  <c r="N3672" i="17"/>
  <c r="M3672" i="17"/>
  <c r="V3671" i="17"/>
  <c r="U3671" i="17"/>
  <c r="T3671" i="17"/>
  <c r="W3671" i="17" s="1"/>
  <c r="R3671" i="17"/>
  <c r="Q3671" i="17"/>
  <c r="P3671" i="17"/>
  <c r="S3671" i="17" s="1"/>
  <c r="O3671" i="17"/>
  <c r="N3671" i="17"/>
  <c r="M3671" i="17"/>
  <c r="V3670" i="17"/>
  <c r="U3670" i="17"/>
  <c r="T3670" i="17"/>
  <c r="W3670" i="17" s="1"/>
  <c r="R3670" i="17"/>
  <c r="Q3670" i="17"/>
  <c r="P3670" i="17"/>
  <c r="S3670" i="17" s="1"/>
  <c r="O3670" i="17"/>
  <c r="N3670" i="17"/>
  <c r="M3670" i="17"/>
  <c r="V3669" i="17"/>
  <c r="U3669" i="17"/>
  <c r="T3669" i="17"/>
  <c r="W3669" i="17" s="1"/>
  <c r="R3669" i="17"/>
  <c r="Q3669" i="17"/>
  <c r="P3669" i="17"/>
  <c r="S3669" i="17" s="1"/>
  <c r="O3669" i="17"/>
  <c r="N3669" i="17"/>
  <c r="M3669" i="17"/>
  <c r="V3668" i="17"/>
  <c r="U3668" i="17"/>
  <c r="T3668" i="17"/>
  <c r="W3668" i="17" s="1"/>
  <c r="R3668" i="17"/>
  <c r="Q3668" i="17"/>
  <c r="P3668" i="17"/>
  <c r="S3668" i="17" s="1"/>
  <c r="O3668" i="17"/>
  <c r="N3668" i="17"/>
  <c r="M3668" i="17"/>
  <c r="V3667" i="17"/>
  <c r="U3667" i="17"/>
  <c r="T3667" i="17"/>
  <c r="W3667" i="17" s="1"/>
  <c r="R3667" i="17"/>
  <c r="Q3667" i="17"/>
  <c r="P3667" i="17"/>
  <c r="S3667" i="17" s="1"/>
  <c r="O3667" i="17"/>
  <c r="N3667" i="17"/>
  <c r="M3667" i="17"/>
  <c r="V3666" i="17"/>
  <c r="U3666" i="17"/>
  <c r="T3666" i="17"/>
  <c r="W3666" i="17" s="1"/>
  <c r="R3666" i="17"/>
  <c r="Q3666" i="17"/>
  <c r="P3666" i="17"/>
  <c r="S3666" i="17" s="1"/>
  <c r="O3666" i="17"/>
  <c r="N3666" i="17"/>
  <c r="M3666" i="17"/>
  <c r="V3665" i="17"/>
  <c r="U3665" i="17"/>
  <c r="T3665" i="17"/>
  <c r="W3665" i="17" s="1"/>
  <c r="R3665" i="17"/>
  <c r="Q3665" i="17"/>
  <c r="P3665" i="17"/>
  <c r="S3665" i="17" s="1"/>
  <c r="O3665" i="17"/>
  <c r="N3665" i="17"/>
  <c r="M3665" i="17"/>
  <c r="V3664" i="17"/>
  <c r="U3664" i="17"/>
  <c r="T3664" i="17"/>
  <c r="W3664" i="17" s="1"/>
  <c r="R3664" i="17"/>
  <c r="Q3664" i="17"/>
  <c r="P3664" i="17"/>
  <c r="S3664" i="17" s="1"/>
  <c r="O3664" i="17"/>
  <c r="N3664" i="17"/>
  <c r="M3664" i="17"/>
  <c r="V3663" i="17"/>
  <c r="U3663" i="17"/>
  <c r="T3663" i="17"/>
  <c r="W3663" i="17" s="1"/>
  <c r="R3663" i="17"/>
  <c r="Q3663" i="17"/>
  <c r="P3663" i="17"/>
  <c r="S3663" i="17" s="1"/>
  <c r="O3663" i="17"/>
  <c r="N3663" i="17"/>
  <c r="M3663" i="17"/>
  <c r="V3662" i="17"/>
  <c r="U3662" i="17"/>
  <c r="T3662" i="17"/>
  <c r="W3662" i="17" s="1"/>
  <c r="R3662" i="17"/>
  <c r="Q3662" i="17"/>
  <c r="P3662" i="17"/>
  <c r="S3662" i="17" s="1"/>
  <c r="O3662" i="17"/>
  <c r="N3662" i="17"/>
  <c r="M3662" i="17"/>
  <c r="V3661" i="17"/>
  <c r="U3661" i="17"/>
  <c r="T3661" i="17"/>
  <c r="W3661" i="17" s="1"/>
  <c r="R3661" i="17"/>
  <c r="Q3661" i="17"/>
  <c r="P3661" i="17"/>
  <c r="S3661" i="17" s="1"/>
  <c r="O3661" i="17"/>
  <c r="N3661" i="17"/>
  <c r="M3661" i="17"/>
  <c r="V3660" i="17"/>
  <c r="U3660" i="17"/>
  <c r="T3660" i="17"/>
  <c r="W3660" i="17" s="1"/>
  <c r="R3660" i="17"/>
  <c r="Q3660" i="17"/>
  <c r="P3660" i="17"/>
  <c r="S3660" i="17" s="1"/>
  <c r="O3660" i="17"/>
  <c r="N3660" i="17"/>
  <c r="M3660" i="17"/>
  <c r="V3659" i="17"/>
  <c r="U3659" i="17"/>
  <c r="T3659" i="17"/>
  <c r="W3659" i="17" s="1"/>
  <c r="R3659" i="17"/>
  <c r="Q3659" i="17"/>
  <c r="P3659" i="17"/>
  <c r="S3659" i="17" s="1"/>
  <c r="O3659" i="17"/>
  <c r="N3659" i="17"/>
  <c r="M3659" i="17"/>
  <c r="V3658" i="17"/>
  <c r="U3658" i="17"/>
  <c r="T3658" i="17"/>
  <c r="W3658" i="17" s="1"/>
  <c r="R3658" i="17"/>
  <c r="Q3658" i="17"/>
  <c r="P3658" i="17"/>
  <c r="S3658" i="17" s="1"/>
  <c r="O3658" i="17"/>
  <c r="N3658" i="17"/>
  <c r="M3658" i="17"/>
  <c r="V3657" i="17"/>
  <c r="U3657" i="17"/>
  <c r="T3657" i="17"/>
  <c r="W3657" i="17" s="1"/>
  <c r="R3657" i="17"/>
  <c r="Q3657" i="17"/>
  <c r="P3657" i="17"/>
  <c r="S3657" i="17" s="1"/>
  <c r="O3657" i="17"/>
  <c r="N3657" i="17"/>
  <c r="M3657" i="17"/>
  <c r="V3656" i="17"/>
  <c r="U3656" i="17"/>
  <c r="T3656" i="17"/>
  <c r="W3656" i="17" s="1"/>
  <c r="R3656" i="17"/>
  <c r="Q3656" i="17"/>
  <c r="P3656" i="17"/>
  <c r="S3656" i="17" s="1"/>
  <c r="O3656" i="17"/>
  <c r="N3656" i="17"/>
  <c r="M3656" i="17"/>
  <c r="V3655" i="17"/>
  <c r="U3655" i="17"/>
  <c r="T3655" i="17"/>
  <c r="W3655" i="17" s="1"/>
  <c r="R3655" i="17"/>
  <c r="Q3655" i="17"/>
  <c r="P3655" i="17"/>
  <c r="S3655" i="17" s="1"/>
  <c r="O3655" i="17"/>
  <c r="N3655" i="17"/>
  <c r="M3655" i="17"/>
  <c r="V3654" i="17"/>
  <c r="U3654" i="17"/>
  <c r="T3654" i="17"/>
  <c r="W3654" i="17" s="1"/>
  <c r="R3654" i="17"/>
  <c r="Q3654" i="17"/>
  <c r="P3654" i="17"/>
  <c r="S3654" i="17" s="1"/>
  <c r="O3654" i="17"/>
  <c r="N3654" i="17"/>
  <c r="M3654" i="17"/>
  <c r="V3653" i="17"/>
  <c r="U3653" i="17"/>
  <c r="T3653" i="17"/>
  <c r="W3653" i="17" s="1"/>
  <c r="R3653" i="17"/>
  <c r="Q3653" i="17"/>
  <c r="P3653" i="17"/>
  <c r="S3653" i="17" s="1"/>
  <c r="O3653" i="17"/>
  <c r="N3653" i="17"/>
  <c r="M3653" i="17"/>
  <c r="V3652" i="17"/>
  <c r="U3652" i="17"/>
  <c r="T3652" i="17"/>
  <c r="W3652" i="17" s="1"/>
  <c r="R3652" i="17"/>
  <c r="Q3652" i="17"/>
  <c r="P3652" i="17"/>
  <c r="S3652" i="17" s="1"/>
  <c r="O3652" i="17"/>
  <c r="N3652" i="17"/>
  <c r="M3652" i="17"/>
  <c r="V3651" i="17"/>
  <c r="U3651" i="17"/>
  <c r="T3651" i="17"/>
  <c r="W3651" i="17" s="1"/>
  <c r="R3651" i="17"/>
  <c r="Q3651" i="17"/>
  <c r="P3651" i="17"/>
  <c r="S3651" i="17" s="1"/>
  <c r="O3651" i="17"/>
  <c r="N3651" i="17"/>
  <c r="M3651" i="17"/>
  <c r="V3650" i="17"/>
  <c r="U3650" i="17"/>
  <c r="T3650" i="17"/>
  <c r="W3650" i="17" s="1"/>
  <c r="R3650" i="17"/>
  <c r="Q3650" i="17"/>
  <c r="P3650" i="17"/>
  <c r="S3650" i="17" s="1"/>
  <c r="O3650" i="17"/>
  <c r="N3650" i="17"/>
  <c r="M3650" i="17"/>
  <c r="V3649" i="17"/>
  <c r="U3649" i="17"/>
  <c r="T3649" i="17"/>
  <c r="W3649" i="17" s="1"/>
  <c r="R3649" i="17"/>
  <c r="Q3649" i="17"/>
  <c r="P3649" i="17"/>
  <c r="S3649" i="17" s="1"/>
  <c r="O3649" i="17"/>
  <c r="N3649" i="17"/>
  <c r="M3649" i="17"/>
  <c r="V3648" i="17"/>
  <c r="U3648" i="17"/>
  <c r="T3648" i="17"/>
  <c r="W3648" i="17" s="1"/>
  <c r="R3648" i="17"/>
  <c r="Q3648" i="17"/>
  <c r="P3648" i="17"/>
  <c r="S3648" i="17" s="1"/>
  <c r="O3648" i="17"/>
  <c r="N3648" i="17"/>
  <c r="M3648" i="17"/>
  <c r="V3647" i="17"/>
  <c r="U3647" i="17"/>
  <c r="T3647" i="17"/>
  <c r="W3647" i="17" s="1"/>
  <c r="R3647" i="17"/>
  <c r="Q3647" i="17"/>
  <c r="P3647" i="17"/>
  <c r="S3647" i="17" s="1"/>
  <c r="O3647" i="17"/>
  <c r="N3647" i="17"/>
  <c r="M3647" i="17"/>
  <c r="V3646" i="17"/>
  <c r="U3646" i="17"/>
  <c r="T3646" i="17"/>
  <c r="W3646" i="17" s="1"/>
  <c r="R3646" i="17"/>
  <c r="Q3646" i="17"/>
  <c r="P3646" i="17"/>
  <c r="S3646" i="17" s="1"/>
  <c r="O3646" i="17"/>
  <c r="N3646" i="17"/>
  <c r="M3646" i="17"/>
  <c r="V3645" i="17"/>
  <c r="U3645" i="17"/>
  <c r="T3645" i="17"/>
  <c r="W3645" i="17" s="1"/>
  <c r="R3645" i="17"/>
  <c r="Q3645" i="17"/>
  <c r="P3645" i="17"/>
  <c r="S3645" i="17" s="1"/>
  <c r="O3645" i="17"/>
  <c r="N3645" i="17"/>
  <c r="M3645" i="17"/>
  <c r="V3644" i="17"/>
  <c r="U3644" i="17"/>
  <c r="T3644" i="17"/>
  <c r="W3644" i="17" s="1"/>
  <c r="R3644" i="17"/>
  <c r="Q3644" i="17"/>
  <c r="P3644" i="17"/>
  <c r="S3644" i="17" s="1"/>
  <c r="O3644" i="17"/>
  <c r="N3644" i="17"/>
  <c r="M3644" i="17"/>
  <c r="V3643" i="17"/>
  <c r="U3643" i="17"/>
  <c r="T3643" i="17"/>
  <c r="W3643" i="17" s="1"/>
  <c r="R3643" i="17"/>
  <c r="Q3643" i="17"/>
  <c r="P3643" i="17"/>
  <c r="S3643" i="17" s="1"/>
  <c r="O3643" i="17"/>
  <c r="N3643" i="17"/>
  <c r="M3643" i="17"/>
  <c r="V3642" i="17"/>
  <c r="U3642" i="17"/>
  <c r="T3642" i="17"/>
  <c r="W3642" i="17" s="1"/>
  <c r="R3642" i="17"/>
  <c r="Q3642" i="17"/>
  <c r="P3642" i="17"/>
  <c r="S3642" i="17" s="1"/>
  <c r="O3642" i="17"/>
  <c r="N3642" i="17"/>
  <c r="M3642" i="17"/>
  <c r="V3641" i="17"/>
  <c r="U3641" i="17"/>
  <c r="T3641" i="17"/>
  <c r="W3641" i="17" s="1"/>
  <c r="R3641" i="17"/>
  <c r="Q3641" i="17"/>
  <c r="P3641" i="17"/>
  <c r="S3641" i="17" s="1"/>
  <c r="O3641" i="17"/>
  <c r="N3641" i="17"/>
  <c r="M3641" i="17"/>
  <c r="V3640" i="17"/>
  <c r="U3640" i="17"/>
  <c r="T3640" i="17"/>
  <c r="W3640" i="17" s="1"/>
  <c r="R3640" i="17"/>
  <c r="Q3640" i="17"/>
  <c r="P3640" i="17"/>
  <c r="S3640" i="17" s="1"/>
  <c r="O3640" i="17"/>
  <c r="N3640" i="17"/>
  <c r="M3640" i="17"/>
  <c r="V3639" i="17"/>
  <c r="U3639" i="17"/>
  <c r="T3639" i="17"/>
  <c r="W3639" i="17" s="1"/>
  <c r="R3639" i="17"/>
  <c r="Q3639" i="17"/>
  <c r="P3639" i="17"/>
  <c r="S3639" i="17" s="1"/>
  <c r="O3639" i="17"/>
  <c r="N3639" i="17"/>
  <c r="M3639" i="17"/>
  <c r="V3638" i="17"/>
  <c r="U3638" i="17"/>
  <c r="T3638" i="17"/>
  <c r="W3638" i="17" s="1"/>
  <c r="R3638" i="17"/>
  <c r="Q3638" i="17"/>
  <c r="P3638" i="17"/>
  <c r="S3638" i="17" s="1"/>
  <c r="O3638" i="17"/>
  <c r="N3638" i="17"/>
  <c r="M3638" i="17"/>
  <c r="V3637" i="17"/>
  <c r="U3637" i="17"/>
  <c r="T3637" i="17"/>
  <c r="W3637" i="17" s="1"/>
  <c r="R3637" i="17"/>
  <c r="Q3637" i="17"/>
  <c r="P3637" i="17"/>
  <c r="S3637" i="17" s="1"/>
  <c r="O3637" i="17"/>
  <c r="N3637" i="17"/>
  <c r="M3637" i="17"/>
  <c r="V3636" i="17"/>
  <c r="U3636" i="17"/>
  <c r="T3636" i="17"/>
  <c r="W3636" i="17" s="1"/>
  <c r="R3636" i="17"/>
  <c r="Q3636" i="17"/>
  <c r="P3636" i="17"/>
  <c r="S3636" i="17" s="1"/>
  <c r="O3636" i="17"/>
  <c r="N3636" i="17"/>
  <c r="M3636" i="17"/>
  <c r="V3635" i="17"/>
  <c r="U3635" i="17"/>
  <c r="T3635" i="17"/>
  <c r="W3635" i="17" s="1"/>
  <c r="R3635" i="17"/>
  <c r="Q3635" i="17"/>
  <c r="P3635" i="17"/>
  <c r="S3635" i="17" s="1"/>
  <c r="O3635" i="17"/>
  <c r="N3635" i="17"/>
  <c r="M3635" i="17"/>
  <c r="V3634" i="17"/>
  <c r="U3634" i="17"/>
  <c r="T3634" i="17"/>
  <c r="W3634" i="17" s="1"/>
  <c r="R3634" i="17"/>
  <c r="Q3634" i="17"/>
  <c r="P3634" i="17"/>
  <c r="S3634" i="17" s="1"/>
  <c r="O3634" i="17"/>
  <c r="N3634" i="17"/>
  <c r="M3634" i="17"/>
  <c r="V3633" i="17"/>
  <c r="U3633" i="17"/>
  <c r="T3633" i="17"/>
  <c r="W3633" i="17" s="1"/>
  <c r="R3633" i="17"/>
  <c r="Q3633" i="17"/>
  <c r="P3633" i="17"/>
  <c r="S3633" i="17" s="1"/>
  <c r="O3633" i="17"/>
  <c r="N3633" i="17"/>
  <c r="M3633" i="17"/>
  <c r="V3632" i="17"/>
  <c r="U3632" i="17"/>
  <c r="T3632" i="17"/>
  <c r="W3632" i="17" s="1"/>
  <c r="R3632" i="17"/>
  <c r="Q3632" i="17"/>
  <c r="P3632" i="17"/>
  <c r="S3632" i="17" s="1"/>
  <c r="O3632" i="17"/>
  <c r="N3632" i="17"/>
  <c r="M3632" i="17"/>
  <c r="V3631" i="17"/>
  <c r="U3631" i="17"/>
  <c r="T3631" i="17"/>
  <c r="W3631" i="17" s="1"/>
  <c r="R3631" i="17"/>
  <c r="Q3631" i="17"/>
  <c r="P3631" i="17"/>
  <c r="S3631" i="17" s="1"/>
  <c r="O3631" i="17"/>
  <c r="N3631" i="17"/>
  <c r="M3631" i="17"/>
  <c r="V3630" i="17"/>
  <c r="U3630" i="17"/>
  <c r="T3630" i="17"/>
  <c r="W3630" i="17" s="1"/>
  <c r="R3630" i="17"/>
  <c r="Q3630" i="17"/>
  <c r="P3630" i="17"/>
  <c r="S3630" i="17" s="1"/>
  <c r="O3630" i="17"/>
  <c r="N3630" i="17"/>
  <c r="M3630" i="17"/>
  <c r="V3629" i="17"/>
  <c r="U3629" i="17"/>
  <c r="T3629" i="17"/>
  <c r="W3629" i="17" s="1"/>
  <c r="R3629" i="17"/>
  <c r="Q3629" i="17"/>
  <c r="P3629" i="17"/>
  <c r="S3629" i="17" s="1"/>
  <c r="O3629" i="17"/>
  <c r="N3629" i="17"/>
  <c r="M3629" i="17"/>
  <c r="V3628" i="17"/>
  <c r="U3628" i="17"/>
  <c r="T3628" i="17"/>
  <c r="W3628" i="17" s="1"/>
  <c r="R3628" i="17"/>
  <c r="Q3628" i="17"/>
  <c r="P3628" i="17"/>
  <c r="S3628" i="17" s="1"/>
  <c r="O3628" i="17"/>
  <c r="N3628" i="17"/>
  <c r="M3628" i="17"/>
  <c r="V3627" i="17"/>
  <c r="U3627" i="17"/>
  <c r="T3627" i="17"/>
  <c r="W3627" i="17" s="1"/>
  <c r="R3627" i="17"/>
  <c r="Q3627" i="17"/>
  <c r="P3627" i="17"/>
  <c r="S3627" i="17" s="1"/>
  <c r="O3627" i="17"/>
  <c r="N3627" i="17"/>
  <c r="M3627" i="17"/>
  <c r="V3626" i="17"/>
  <c r="U3626" i="17"/>
  <c r="T3626" i="17"/>
  <c r="W3626" i="17" s="1"/>
  <c r="R3626" i="17"/>
  <c r="Q3626" i="17"/>
  <c r="P3626" i="17"/>
  <c r="S3626" i="17" s="1"/>
  <c r="O3626" i="17"/>
  <c r="N3626" i="17"/>
  <c r="M3626" i="17"/>
  <c r="V3625" i="17"/>
  <c r="U3625" i="17"/>
  <c r="T3625" i="17"/>
  <c r="W3625" i="17" s="1"/>
  <c r="R3625" i="17"/>
  <c r="Q3625" i="17"/>
  <c r="P3625" i="17"/>
  <c r="S3625" i="17" s="1"/>
  <c r="O3625" i="17"/>
  <c r="N3625" i="17"/>
  <c r="M3625" i="17"/>
  <c r="V3624" i="17"/>
  <c r="U3624" i="17"/>
  <c r="T3624" i="17"/>
  <c r="W3624" i="17" s="1"/>
  <c r="R3624" i="17"/>
  <c r="Q3624" i="17"/>
  <c r="P3624" i="17"/>
  <c r="S3624" i="17" s="1"/>
  <c r="O3624" i="17"/>
  <c r="N3624" i="17"/>
  <c r="M3624" i="17"/>
  <c r="V3623" i="17"/>
  <c r="U3623" i="17"/>
  <c r="T3623" i="17"/>
  <c r="W3623" i="17" s="1"/>
  <c r="R3623" i="17"/>
  <c r="Q3623" i="17"/>
  <c r="P3623" i="17"/>
  <c r="S3623" i="17" s="1"/>
  <c r="O3623" i="17"/>
  <c r="N3623" i="17"/>
  <c r="M3623" i="17"/>
  <c r="V3622" i="17"/>
  <c r="U3622" i="17"/>
  <c r="T3622" i="17"/>
  <c r="W3622" i="17" s="1"/>
  <c r="R3622" i="17"/>
  <c r="Q3622" i="17"/>
  <c r="P3622" i="17"/>
  <c r="S3622" i="17" s="1"/>
  <c r="O3622" i="17"/>
  <c r="N3622" i="17"/>
  <c r="M3622" i="17"/>
  <c r="V3621" i="17"/>
  <c r="U3621" i="17"/>
  <c r="T3621" i="17"/>
  <c r="W3621" i="17" s="1"/>
  <c r="R3621" i="17"/>
  <c r="Q3621" i="17"/>
  <c r="P3621" i="17"/>
  <c r="S3621" i="17" s="1"/>
  <c r="O3621" i="17"/>
  <c r="N3621" i="17"/>
  <c r="M3621" i="17"/>
  <c r="V3620" i="17"/>
  <c r="U3620" i="17"/>
  <c r="T3620" i="17"/>
  <c r="W3620" i="17" s="1"/>
  <c r="R3620" i="17"/>
  <c r="Q3620" i="17"/>
  <c r="P3620" i="17"/>
  <c r="S3620" i="17" s="1"/>
  <c r="O3620" i="17"/>
  <c r="N3620" i="17"/>
  <c r="M3620" i="17"/>
  <c r="V3619" i="17"/>
  <c r="U3619" i="17"/>
  <c r="T3619" i="17"/>
  <c r="W3619" i="17" s="1"/>
  <c r="R3619" i="17"/>
  <c r="Q3619" i="17"/>
  <c r="P3619" i="17"/>
  <c r="S3619" i="17" s="1"/>
  <c r="O3619" i="17"/>
  <c r="N3619" i="17"/>
  <c r="M3619" i="17"/>
  <c r="V3618" i="17"/>
  <c r="U3618" i="17"/>
  <c r="T3618" i="17"/>
  <c r="W3618" i="17" s="1"/>
  <c r="R3618" i="17"/>
  <c r="Q3618" i="17"/>
  <c r="P3618" i="17"/>
  <c r="S3618" i="17" s="1"/>
  <c r="O3618" i="17"/>
  <c r="N3618" i="17"/>
  <c r="M3618" i="17"/>
  <c r="V3617" i="17"/>
  <c r="U3617" i="17"/>
  <c r="T3617" i="17"/>
  <c r="W3617" i="17" s="1"/>
  <c r="R3617" i="17"/>
  <c r="Q3617" i="17"/>
  <c r="P3617" i="17"/>
  <c r="S3617" i="17" s="1"/>
  <c r="O3617" i="17"/>
  <c r="N3617" i="17"/>
  <c r="M3617" i="17"/>
  <c r="V3616" i="17"/>
  <c r="U3616" i="17"/>
  <c r="T3616" i="17"/>
  <c r="W3616" i="17" s="1"/>
  <c r="R3616" i="17"/>
  <c r="Q3616" i="17"/>
  <c r="P3616" i="17"/>
  <c r="S3616" i="17" s="1"/>
  <c r="O3616" i="17"/>
  <c r="N3616" i="17"/>
  <c r="M3616" i="17"/>
  <c r="V3615" i="17"/>
  <c r="U3615" i="17"/>
  <c r="T3615" i="17"/>
  <c r="W3615" i="17" s="1"/>
  <c r="R3615" i="17"/>
  <c r="Q3615" i="17"/>
  <c r="P3615" i="17"/>
  <c r="S3615" i="17" s="1"/>
  <c r="O3615" i="17"/>
  <c r="N3615" i="17"/>
  <c r="M3615" i="17"/>
  <c r="V3614" i="17"/>
  <c r="U3614" i="17"/>
  <c r="T3614" i="17"/>
  <c r="W3614" i="17" s="1"/>
  <c r="R3614" i="17"/>
  <c r="Q3614" i="17"/>
  <c r="P3614" i="17"/>
  <c r="S3614" i="17" s="1"/>
  <c r="O3614" i="17"/>
  <c r="N3614" i="17"/>
  <c r="M3614" i="17"/>
  <c r="V3613" i="17"/>
  <c r="U3613" i="17"/>
  <c r="T3613" i="17"/>
  <c r="W3613" i="17" s="1"/>
  <c r="R3613" i="17"/>
  <c r="Q3613" i="17"/>
  <c r="P3613" i="17"/>
  <c r="S3613" i="17" s="1"/>
  <c r="O3613" i="17"/>
  <c r="N3613" i="17"/>
  <c r="M3613" i="17"/>
  <c r="V3612" i="17"/>
  <c r="U3612" i="17"/>
  <c r="T3612" i="17"/>
  <c r="W3612" i="17" s="1"/>
  <c r="R3612" i="17"/>
  <c r="Q3612" i="17"/>
  <c r="P3612" i="17"/>
  <c r="S3612" i="17" s="1"/>
  <c r="O3612" i="17"/>
  <c r="N3612" i="17"/>
  <c r="M3612" i="17"/>
  <c r="V3611" i="17"/>
  <c r="U3611" i="17"/>
  <c r="T3611" i="17"/>
  <c r="W3611" i="17" s="1"/>
  <c r="R3611" i="17"/>
  <c r="Q3611" i="17"/>
  <c r="P3611" i="17"/>
  <c r="S3611" i="17" s="1"/>
  <c r="O3611" i="17"/>
  <c r="N3611" i="17"/>
  <c r="M3611" i="17"/>
  <c r="V3610" i="17"/>
  <c r="U3610" i="17"/>
  <c r="T3610" i="17"/>
  <c r="W3610" i="17" s="1"/>
  <c r="R3610" i="17"/>
  <c r="Q3610" i="17"/>
  <c r="P3610" i="17"/>
  <c r="S3610" i="17" s="1"/>
  <c r="O3610" i="17"/>
  <c r="N3610" i="17"/>
  <c r="M3610" i="17"/>
  <c r="V3609" i="17"/>
  <c r="U3609" i="17"/>
  <c r="T3609" i="17"/>
  <c r="W3609" i="17" s="1"/>
  <c r="R3609" i="17"/>
  <c r="Q3609" i="17"/>
  <c r="P3609" i="17"/>
  <c r="S3609" i="17" s="1"/>
  <c r="O3609" i="17"/>
  <c r="N3609" i="17"/>
  <c r="M3609" i="17"/>
  <c r="V3608" i="17"/>
  <c r="U3608" i="17"/>
  <c r="T3608" i="17"/>
  <c r="W3608" i="17" s="1"/>
  <c r="R3608" i="17"/>
  <c r="Q3608" i="17"/>
  <c r="P3608" i="17"/>
  <c r="S3608" i="17" s="1"/>
  <c r="O3608" i="17"/>
  <c r="N3608" i="17"/>
  <c r="M3608" i="17"/>
  <c r="V3607" i="17"/>
  <c r="U3607" i="17"/>
  <c r="T3607" i="17"/>
  <c r="W3607" i="17" s="1"/>
  <c r="R3607" i="17"/>
  <c r="Q3607" i="17"/>
  <c r="P3607" i="17"/>
  <c r="S3607" i="17" s="1"/>
  <c r="O3607" i="17"/>
  <c r="N3607" i="17"/>
  <c r="M3607" i="17"/>
  <c r="V3606" i="17"/>
  <c r="U3606" i="17"/>
  <c r="T3606" i="17"/>
  <c r="W3606" i="17" s="1"/>
  <c r="R3606" i="17"/>
  <c r="Q3606" i="17"/>
  <c r="P3606" i="17"/>
  <c r="S3606" i="17" s="1"/>
  <c r="O3606" i="17"/>
  <c r="N3606" i="17"/>
  <c r="M3606" i="17"/>
  <c r="V3605" i="17"/>
  <c r="U3605" i="17"/>
  <c r="T3605" i="17"/>
  <c r="W3605" i="17" s="1"/>
  <c r="R3605" i="17"/>
  <c r="Q3605" i="17"/>
  <c r="P3605" i="17"/>
  <c r="S3605" i="17" s="1"/>
  <c r="O3605" i="17"/>
  <c r="N3605" i="17"/>
  <c r="M3605" i="17"/>
  <c r="V3604" i="17"/>
  <c r="U3604" i="17"/>
  <c r="T3604" i="17"/>
  <c r="W3604" i="17" s="1"/>
  <c r="R3604" i="17"/>
  <c r="Q3604" i="17"/>
  <c r="P3604" i="17"/>
  <c r="S3604" i="17" s="1"/>
  <c r="O3604" i="17"/>
  <c r="N3604" i="17"/>
  <c r="M3604" i="17"/>
  <c r="V3603" i="17"/>
  <c r="U3603" i="17"/>
  <c r="T3603" i="17"/>
  <c r="W3603" i="17" s="1"/>
  <c r="R3603" i="17"/>
  <c r="Q3603" i="17"/>
  <c r="P3603" i="17"/>
  <c r="S3603" i="17" s="1"/>
  <c r="O3603" i="17"/>
  <c r="N3603" i="17"/>
  <c r="M3603" i="17"/>
  <c r="V3602" i="17"/>
  <c r="U3602" i="17"/>
  <c r="T3602" i="17"/>
  <c r="W3602" i="17" s="1"/>
  <c r="R3602" i="17"/>
  <c r="Q3602" i="17"/>
  <c r="P3602" i="17"/>
  <c r="S3602" i="17" s="1"/>
  <c r="O3602" i="17"/>
  <c r="N3602" i="17"/>
  <c r="M3602" i="17"/>
  <c r="V3601" i="17"/>
  <c r="U3601" i="17"/>
  <c r="T3601" i="17"/>
  <c r="W3601" i="17" s="1"/>
  <c r="R3601" i="17"/>
  <c r="Q3601" i="17"/>
  <c r="P3601" i="17"/>
  <c r="S3601" i="17" s="1"/>
  <c r="O3601" i="17"/>
  <c r="N3601" i="17"/>
  <c r="M3601" i="17"/>
  <c r="V3600" i="17"/>
  <c r="U3600" i="17"/>
  <c r="T3600" i="17"/>
  <c r="W3600" i="17" s="1"/>
  <c r="R3600" i="17"/>
  <c r="Q3600" i="17"/>
  <c r="P3600" i="17"/>
  <c r="S3600" i="17" s="1"/>
  <c r="O3600" i="17"/>
  <c r="N3600" i="17"/>
  <c r="M3600" i="17"/>
  <c r="V3599" i="17"/>
  <c r="U3599" i="17"/>
  <c r="T3599" i="17"/>
  <c r="W3599" i="17" s="1"/>
  <c r="R3599" i="17"/>
  <c r="Q3599" i="17"/>
  <c r="P3599" i="17"/>
  <c r="S3599" i="17" s="1"/>
  <c r="O3599" i="17"/>
  <c r="N3599" i="17"/>
  <c r="M3599" i="17"/>
  <c r="V3598" i="17"/>
  <c r="U3598" i="17"/>
  <c r="T3598" i="17"/>
  <c r="W3598" i="17" s="1"/>
  <c r="R3598" i="17"/>
  <c r="Q3598" i="17"/>
  <c r="P3598" i="17"/>
  <c r="S3598" i="17" s="1"/>
  <c r="O3598" i="17"/>
  <c r="N3598" i="17"/>
  <c r="M3598" i="17"/>
  <c r="V3597" i="17"/>
  <c r="U3597" i="17"/>
  <c r="T3597" i="17"/>
  <c r="W3597" i="17" s="1"/>
  <c r="R3597" i="17"/>
  <c r="Q3597" i="17"/>
  <c r="P3597" i="17"/>
  <c r="S3597" i="17" s="1"/>
  <c r="O3597" i="17"/>
  <c r="N3597" i="17"/>
  <c r="M3597" i="17"/>
  <c r="V3596" i="17"/>
  <c r="U3596" i="17"/>
  <c r="T3596" i="17"/>
  <c r="W3596" i="17" s="1"/>
  <c r="R3596" i="17"/>
  <c r="Q3596" i="17"/>
  <c r="P3596" i="17"/>
  <c r="S3596" i="17" s="1"/>
  <c r="O3596" i="17"/>
  <c r="N3596" i="17"/>
  <c r="M3596" i="17"/>
  <c r="V3595" i="17"/>
  <c r="U3595" i="17"/>
  <c r="T3595" i="17"/>
  <c r="W3595" i="17" s="1"/>
  <c r="R3595" i="17"/>
  <c r="Q3595" i="17"/>
  <c r="P3595" i="17"/>
  <c r="S3595" i="17" s="1"/>
  <c r="O3595" i="17"/>
  <c r="N3595" i="17"/>
  <c r="M3595" i="17"/>
  <c r="V3594" i="17"/>
  <c r="U3594" i="17"/>
  <c r="T3594" i="17"/>
  <c r="W3594" i="17" s="1"/>
  <c r="R3594" i="17"/>
  <c r="Q3594" i="17"/>
  <c r="P3594" i="17"/>
  <c r="S3594" i="17" s="1"/>
  <c r="O3594" i="17"/>
  <c r="N3594" i="17"/>
  <c r="M3594" i="17"/>
  <c r="V3593" i="17"/>
  <c r="U3593" i="17"/>
  <c r="T3593" i="17"/>
  <c r="W3593" i="17" s="1"/>
  <c r="R3593" i="17"/>
  <c r="Q3593" i="17"/>
  <c r="P3593" i="17"/>
  <c r="S3593" i="17" s="1"/>
  <c r="O3593" i="17"/>
  <c r="N3593" i="17"/>
  <c r="M3593" i="17"/>
  <c r="V3592" i="17"/>
  <c r="U3592" i="17"/>
  <c r="T3592" i="17"/>
  <c r="W3592" i="17" s="1"/>
  <c r="R3592" i="17"/>
  <c r="Q3592" i="17"/>
  <c r="P3592" i="17"/>
  <c r="S3592" i="17" s="1"/>
  <c r="O3592" i="17"/>
  <c r="N3592" i="17"/>
  <c r="M3592" i="17"/>
  <c r="V3591" i="17"/>
  <c r="U3591" i="17"/>
  <c r="T3591" i="17"/>
  <c r="W3591" i="17" s="1"/>
  <c r="R3591" i="17"/>
  <c r="Q3591" i="17"/>
  <c r="P3591" i="17"/>
  <c r="S3591" i="17" s="1"/>
  <c r="O3591" i="17"/>
  <c r="N3591" i="17"/>
  <c r="M3591" i="17"/>
  <c r="V3590" i="17"/>
  <c r="U3590" i="17"/>
  <c r="T3590" i="17"/>
  <c r="W3590" i="17" s="1"/>
  <c r="R3590" i="17"/>
  <c r="Q3590" i="17"/>
  <c r="P3590" i="17"/>
  <c r="S3590" i="17" s="1"/>
  <c r="O3590" i="17"/>
  <c r="N3590" i="17"/>
  <c r="M3590" i="17"/>
  <c r="V3589" i="17"/>
  <c r="U3589" i="17"/>
  <c r="T3589" i="17"/>
  <c r="W3589" i="17" s="1"/>
  <c r="R3589" i="17"/>
  <c r="Q3589" i="17"/>
  <c r="P3589" i="17"/>
  <c r="S3589" i="17" s="1"/>
  <c r="O3589" i="17"/>
  <c r="N3589" i="17"/>
  <c r="M3589" i="17"/>
  <c r="V3588" i="17"/>
  <c r="U3588" i="17"/>
  <c r="T3588" i="17"/>
  <c r="W3588" i="17" s="1"/>
  <c r="R3588" i="17"/>
  <c r="Q3588" i="17"/>
  <c r="P3588" i="17"/>
  <c r="S3588" i="17" s="1"/>
  <c r="O3588" i="17"/>
  <c r="N3588" i="17"/>
  <c r="M3588" i="17"/>
  <c r="V3587" i="17"/>
  <c r="U3587" i="17"/>
  <c r="T3587" i="17"/>
  <c r="W3587" i="17" s="1"/>
  <c r="R3587" i="17"/>
  <c r="Q3587" i="17"/>
  <c r="P3587" i="17"/>
  <c r="S3587" i="17" s="1"/>
  <c r="O3587" i="17"/>
  <c r="N3587" i="17"/>
  <c r="M3587" i="17"/>
  <c r="V3586" i="17"/>
  <c r="U3586" i="17"/>
  <c r="T3586" i="17"/>
  <c r="W3586" i="17" s="1"/>
  <c r="R3586" i="17"/>
  <c r="Q3586" i="17"/>
  <c r="P3586" i="17"/>
  <c r="S3586" i="17" s="1"/>
  <c r="O3586" i="17"/>
  <c r="N3586" i="17"/>
  <c r="M3586" i="17"/>
  <c r="V3585" i="17"/>
  <c r="U3585" i="17"/>
  <c r="T3585" i="17"/>
  <c r="W3585" i="17" s="1"/>
  <c r="R3585" i="17"/>
  <c r="Q3585" i="17"/>
  <c r="P3585" i="17"/>
  <c r="S3585" i="17" s="1"/>
  <c r="O3585" i="17"/>
  <c r="N3585" i="17"/>
  <c r="M3585" i="17"/>
  <c r="V3584" i="17"/>
  <c r="U3584" i="17"/>
  <c r="T3584" i="17"/>
  <c r="W3584" i="17" s="1"/>
  <c r="R3584" i="17"/>
  <c r="Q3584" i="17"/>
  <c r="P3584" i="17"/>
  <c r="S3584" i="17" s="1"/>
  <c r="O3584" i="17"/>
  <c r="N3584" i="17"/>
  <c r="M3584" i="17"/>
  <c r="V3583" i="17"/>
  <c r="U3583" i="17"/>
  <c r="T3583" i="17"/>
  <c r="W3583" i="17" s="1"/>
  <c r="R3583" i="17"/>
  <c r="Q3583" i="17"/>
  <c r="P3583" i="17"/>
  <c r="S3583" i="17" s="1"/>
  <c r="O3583" i="17"/>
  <c r="N3583" i="17"/>
  <c r="M3583" i="17"/>
  <c r="V3582" i="17"/>
  <c r="U3582" i="17"/>
  <c r="T3582" i="17"/>
  <c r="W3582" i="17" s="1"/>
  <c r="R3582" i="17"/>
  <c r="Q3582" i="17"/>
  <c r="P3582" i="17"/>
  <c r="S3582" i="17" s="1"/>
  <c r="O3582" i="17"/>
  <c r="N3582" i="17"/>
  <c r="M3582" i="17"/>
  <c r="V3581" i="17"/>
  <c r="U3581" i="17"/>
  <c r="T3581" i="17"/>
  <c r="W3581" i="17" s="1"/>
  <c r="R3581" i="17"/>
  <c r="Q3581" i="17"/>
  <c r="P3581" i="17"/>
  <c r="S3581" i="17" s="1"/>
  <c r="O3581" i="17"/>
  <c r="N3581" i="17"/>
  <c r="M3581" i="17"/>
  <c r="V3580" i="17"/>
  <c r="U3580" i="17"/>
  <c r="T3580" i="17"/>
  <c r="W3580" i="17" s="1"/>
  <c r="R3580" i="17"/>
  <c r="Q3580" i="17"/>
  <c r="P3580" i="17"/>
  <c r="S3580" i="17" s="1"/>
  <c r="O3580" i="17"/>
  <c r="N3580" i="17"/>
  <c r="M3580" i="17"/>
  <c r="V3579" i="17"/>
  <c r="U3579" i="17"/>
  <c r="T3579" i="17"/>
  <c r="W3579" i="17" s="1"/>
  <c r="R3579" i="17"/>
  <c r="Q3579" i="17"/>
  <c r="P3579" i="17"/>
  <c r="S3579" i="17" s="1"/>
  <c r="O3579" i="17"/>
  <c r="N3579" i="17"/>
  <c r="M3579" i="17"/>
  <c r="V3578" i="17"/>
  <c r="U3578" i="17"/>
  <c r="T3578" i="17"/>
  <c r="W3578" i="17" s="1"/>
  <c r="R3578" i="17"/>
  <c r="Q3578" i="17"/>
  <c r="P3578" i="17"/>
  <c r="S3578" i="17" s="1"/>
  <c r="O3578" i="17"/>
  <c r="N3578" i="17"/>
  <c r="M3578" i="17"/>
  <c r="V3577" i="17"/>
  <c r="U3577" i="17"/>
  <c r="T3577" i="17"/>
  <c r="W3577" i="17" s="1"/>
  <c r="R3577" i="17"/>
  <c r="Q3577" i="17"/>
  <c r="P3577" i="17"/>
  <c r="S3577" i="17" s="1"/>
  <c r="O3577" i="17"/>
  <c r="N3577" i="17"/>
  <c r="M3577" i="17"/>
  <c r="V3576" i="17"/>
  <c r="U3576" i="17"/>
  <c r="T3576" i="17"/>
  <c r="W3576" i="17" s="1"/>
  <c r="R3576" i="17"/>
  <c r="Q3576" i="17"/>
  <c r="P3576" i="17"/>
  <c r="S3576" i="17" s="1"/>
  <c r="O3576" i="17"/>
  <c r="N3576" i="17"/>
  <c r="M3576" i="17"/>
  <c r="V3575" i="17"/>
  <c r="U3575" i="17"/>
  <c r="T3575" i="17"/>
  <c r="W3575" i="17" s="1"/>
  <c r="R3575" i="17"/>
  <c r="Q3575" i="17"/>
  <c r="P3575" i="17"/>
  <c r="S3575" i="17" s="1"/>
  <c r="O3575" i="17"/>
  <c r="N3575" i="17"/>
  <c r="M3575" i="17"/>
  <c r="V3574" i="17"/>
  <c r="U3574" i="17"/>
  <c r="T3574" i="17"/>
  <c r="W3574" i="17" s="1"/>
  <c r="R3574" i="17"/>
  <c r="Q3574" i="17"/>
  <c r="P3574" i="17"/>
  <c r="S3574" i="17" s="1"/>
  <c r="O3574" i="17"/>
  <c r="N3574" i="17"/>
  <c r="M3574" i="17"/>
  <c r="V3573" i="17"/>
  <c r="U3573" i="17"/>
  <c r="T3573" i="17"/>
  <c r="W3573" i="17" s="1"/>
  <c r="R3573" i="17"/>
  <c r="Q3573" i="17"/>
  <c r="P3573" i="17"/>
  <c r="S3573" i="17" s="1"/>
  <c r="O3573" i="17"/>
  <c r="N3573" i="17"/>
  <c r="M3573" i="17"/>
  <c r="V3572" i="17"/>
  <c r="U3572" i="17"/>
  <c r="T3572" i="17"/>
  <c r="W3572" i="17" s="1"/>
  <c r="R3572" i="17"/>
  <c r="Q3572" i="17"/>
  <c r="P3572" i="17"/>
  <c r="S3572" i="17" s="1"/>
  <c r="O3572" i="17"/>
  <c r="N3572" i="17"/>
  <c r="M3572" i="17"/>
  <c r="V3571" i="17"/>
  <c r="U3571" i="17"/>
  <c r="T3571" i="17"/>
  <c r="W3571" i="17" s="1"/>
  <c r="R3571" i="17"/>
  <c r="Q3571" i="17"/>
  <c r="P3571" i="17"/>
  <c r="S3571" i="17" s="1"/>
  <c r="O3571" i="17"/>
  <c r="N3571" i="17"/>
  <c r="M3571" i="17"/>
  <c r="V3570" i="17"/>
  <c r="U3570" i="17"/>
  <c r="T3570" i="17"/>
  <c r="W3570" i="17" s="1"/>
  <c r="R3570" i="17"/>
  <c r="Q3570" i="17"/>
  <c r="P3570" i="17"/>
  <c r="S3570" i="17" s="1"/>
  <c r="O3570" i="17"/>
  <c r="N3570" i="17"/>
  <c r="M3570" i="17"/>
  <c r="V3569" i="17"/>
  <c r="U3569" i="17"/>
  <c r="T3569" i="17"/>
  <c r="W3569" i="17" s="1"/>
  <c r="R3569" i="17"/>
  <c r="Q3569" i="17"/>
  <c r="P3569" i="17"/>
  <c r="S3569" i="17" s="1"/>
  <c r="O3569" i="17"/>
  <c r="N3569" i="17"/>
  <c r="M3569" i="17"/>
  <c r="V3568" i="17"/>
  <c r="U3568" i="17"/>
  <c r="T3568" i="17"/>
  <c r="W3568" i="17" s="1"/>
  <c r="R3568" i="17"/>
  <c r="Q3568" i="17"/>
  <c r="P3568" i="17"/>
  <c r="S3568" i="17" s="1"/>
  <c r="O3568" i="17"/>
  <c r="N3568" i="17"/>
  <c r="M3568" i="17"/>
  <c r="V3567" i="17"/>
  <c r="U3567" i="17"/>
  <c r="T3567" i="17"/>
  <c r="W3567" i="17" s="1"/>
  <c r="R3567" i="17"/>
  <c r="Q3567" i="17"/>
  <c r="P3567" i="17"/>
  <c r="S3567" i="17" s="1"/>
  <c r="O3567" i="17"/>
  <c r="N3567" i="17"/>
  <c r="M3567" i="17"/>
  <c r="V3566" i="17"/>
  <c r="U3566" i="17"/>
  <c r="T3566" i="17"/>
  <c r="W3566" i="17" s="1"/>
  <c r="R3566" i="17"/>
  <c r="Q3566" i="17"/>
  <c r="P3566" i="17"/>
  <c r="S3566" i="17" s="1"/>
  <c r="O3566" i="17"/>
  <c r="N3566" i="17"/>
  <c r="M3566" i="17"/>
  <c r="V3565" i="17"/>
  <c r="U3565" i="17"/>
  <c r="T3565" i="17"/>
  <c r="W3565" i="17" s="1"/>
  <c r="R3565" i="17"/>
  <c r="Q3565" i="17"/>
  <c r="P3565" i="17"/>
  <c r="S3565" i="17" s="1"/>
  <c r="O3565" i="17"/>
  <c r="N3565" i="17"/>
  <c r="M3565" i="17"/>
  <c r="V3564" i="17"/>
  <c r="U3564" i="17"/>
  <c r="T3564" i="17"/>
  <c r="W3564" i="17" s="1"/>
  <c r="R3564" i="17"/>
  <c r="Q3564" i="17"/>
  <c r="P3564" i="17"/>
  <c r="S3564" i="17" s="1"/>
  <c r="O3564" i="17"/>
  <c r="N3564" i="17"/>
  <c r="M3564" i="17"/>
  <c r="V3563" i="17"/>
  <c r="U3563" i="17"/>
  <c r="T3563" i="17"/>
  <c r="W3563" i="17" s="1"/>
  <c r="R3563" i="17"/>
  <c r="Q3563" i="17"/>
  <c r="P3563" i="17"/>
  <c r="S3563" i="17" s="1"/>
  <c r="O3563" i="17"/>
  <c r="N3563" i="17"/>
  <c r="M3563" i="17"/>
  <c r="V3562" i="17"/>
  <c r="U3562" i="17"/>
  <c r="T3562" i="17"/>
  <c r="W3562" i="17" s="1"/>
  <c r="R3562" i="17"/>
  <c r="Q3562" i="17"/>
  <c r="P3562" i="17"/>
  <c r="S3562" i="17" s="1"/>
  <c r="O3562" i="17"/>
  <c r="N3562" i="17"/>
  <c r="M3562" i="17"/>
  <c r="V3561" i="17"/>
  <c r="U3561" i="17"/>
  <c r="T3561" i="17"/>
  <c r="W3561" i="17" s="1"/>
  <c r="R3561" i="17"/>
  <c r="Q3561" i="17"/>
  <c r="P3561" i="17"/>
  <c r="S3561" i="17" s="1"/>
  <c r="O3561" i="17"/>
  <c r="N3561" i="17"/>
  <c r="M3561" i="17"/>
  <c r="V3560" i="17"/>
  <c r="U3560" i="17"/>
  <c r="T3560" i="17"/>
  <c r="W3560" i="17" s="1"/>
  <c r="R3560" i="17"/>
  <c r="Q3560" i="17"/>
  <c r="P3560" i="17"/>
  <c r="S3560" i="17" s="1"/>
  <c r="O3560" i="17"/>
  <c r="N3560" i="17"/>
  <c r="M3560" i="17"/>
  <c r="V3559" i="17"/>
  <c r="U3559" i="17"/>
  <c r="T3559" i="17"/>
  <c r="W3559" i="17" s="1"/>
  <c r="R3559" i="17"/>
  <c r="Q3559" i="17"/>
  <c r="P3559" i="17"/>
  <c r="S3559" i="17" s="1"/>
  <c r="O3559" i="17"/>
  <c r="N3559" i="17"/>
  <c r="M3559" i="17"/>
  <c r="V3558" i="17"/>
  <c r="U3558" i="17"/>
  <c r="T3558" i="17"/>
  <c r="W3558" i="17" s="1"/>
  <c r="R3558" i="17"/>
  <c r="Q3558" i="17"/>
  <c r="P3558" i="17"/>
  <c r="S3558" i="17" s="1"/>
  <c r="O3558" i="17"/>
  <c r="N3558" i="17"/>
  <c r="M3558" i="17"/>
  <c r="V3557" i="17"/>
  <c r="U3557" i="17"/>
  <c r="T3557" i="17"/>
  <c r="W3557" i="17" s="1"/>
  <c r="R3557" i="17"/>
  <c r="Q3557" i="17"/>
  <c r="P3557" i="17"/>
  <c r="S3557" i="17" s="1"/>
  <c r="O3557" i="17"/>
  <c r="N3557" i="17"/>
  <c r="M3557" i="17"/>
  <c r="V3556" i="17"/>
  <c r="U3556" i="17"/>
  <c r="T3556" i="17"/>
  <c r="W3556" i="17" s="1"/>
  <c r="R3556" i="17"/>
  <c r="Q3556" i="17"/>
  <c r="P3556" i="17"/>
  <c r="S3556" i="17" s="1"/>
  <c r="O3556" i="17"/>
  <c r="N3556" i="17"/>
  <c r="M3556" i="17"/>
  <c r="V3555" i="17"/>
  <c r="U3555" i="17"/>
  <c r="T3555" i="17"/>
  <c r="W3555" i="17" s="1"/>
  <c r="R3555" i="17"/>
  <c r="Q3555" i="17"/>
  <c r="P3555" i="17"/>
  <c r="S3555" i="17" s="1"/>
  <c r="O3555" i="17"/>
  <c r="N3555" i="17"/>
  <c r="M3555" i="17"/>
  <c r="V3554" i="17"/>
  <c r="U3554" i="17"/>
  <c r="T3554" i="17"/>
  <c r="W3554" i="17" s="1"/>
  <c r="R3554" i="17"/>
  <c r="Q3554" i="17"/>
  <c r="P3554" i="17"/>
  <c r="S3554" i="17" s="1"/>
  <c r="O3554" i="17"/>
  <c r="N3554" i="17"/>
  <c r="M3554" i="17"/>
  <c r="V3553" i="17"/>
  <c r="U3553" i="17"/>
  <c r="T3553" i="17"/>
  <c r="W3553" i="17" s="1"/>
  <c r="R3553" i="17"/>
  <c r="Q3553" i="17"/>
  <c r="P3553" i="17"/>
  <c r="S3553" i="17" s="1"/>
  <c r="O3553" i="17"/>
  <c r="N3553" i="17"/>
  <c r="M3553" i="17"/>
  <c r="V3552" i="17"/>
  <c r="U3552" i="17"/>
  <c r="T3552" i="17"/>
  <c r="W3552" i="17" s="1"/>
  <c r="R3552" i="17"/>
  <c r="Q3552" i="17"/>
  <c r="P3552" i="17"/>
  <c r="S3552" i="17" s="1"/>
  <c r="O3552" i="17"/>
  <c r="N3552" i="17"/>
  <c r="M3552" i="17"/>
  <c r="V3551" i="17"/>
  <c r="U3551" i="17"/>
  <c r="T3551" i="17"/>
  <c r="W3551" i="17" s="1"/>
  <c r="R3551" i="17"/>
  <c r="Q3551" i="17"/>
  <c r="P3551" i="17"/>
  <c r="S3551" i="17" s="1"/>
  <c r="O3551" i="17"/>
  <c r="N3551" i="17"/>
  <c r="M3551" i="17"/>
  <c r="V3550" i="17"/>
  <c r="U3550" i="17"/>
  <c r="T3550" i="17"/>
  <c r="W3550" i="17" s="1"/>
  <c r="R3550" i="17"/>
  <c r="Q3550" i="17"/>
  <c r="P3550" i="17"/>
  <c r="S3550" i="17" s="1"/>
  <c r="O3550" i="17"/>
  <c r="N3550" i="17"/>
  <c r="M3550" i="17"/>
  <c r="V3549" i="17"/>
  <c r="U3549" i="17"/>
  <c r="T3549" i="17"/>
  <c r="W3549" i="17" s="1"/>
  <c r="R3549" i="17"/>
  <c r="Q3549" i="17"/>
  <c r="P3549" i="17"/>
  <c r="S3549" i="17" s="1"/>
  <c r="O3549" i="17"/>
  <c r="N3549" i="17"/>
  <c r="M3549" i="17"/>
  <c r="V3548" i="17"/>
  <c r="U3548" i="17"/>
  <c r="T3548" i="17"/>
  <c r="W3548" i="17" s="1"/>
  <c r="R3548" i="17"/>
  <c r="Q3548" i="17"/>
  <c r="P3548" i="17"/>
  <c r="S3548" i="17" s="1"/>
  <c r="O3548" i="17"/>
  <c r="N3548" i="17"/>
  <c r="M3548" i="17"/>
  <c r="V3547" i="17"/>
  <c r="U3547" i="17"/>
  <c r="T3547" i="17"/>
  <c r="W3547" i="17" s="1"/>
  <c r="R3547" i="17"/>
  <c r="Q3547" i="17"/>
  <c r="P3547" i="17"/>
  <c r="S3547" i="17" s="1"/>
  <c r="O3547" i="17"/>
  <c r="N3547" i="17"/>
  <c r="M3547" i="17"/>
  <c r="V3546" i="17"/>
  <c r="U3546" i="17"/>
  <c r="T3546" i="17"/>
  <c r="W3546" i="17" s="1"/>
  <c r="R3546" i="17"/>
  <c r="Q3546" i="17"/>
  <c r="P3546" i="17"/>
  <c r="S3546" i="17" s="1"/>
  <c r="O3546" i="17"/>
  <c r="N3546" i="17"/>
  <c r="M3546" i="17"/>
  <c r="V3545" i="17"/>
  <c r="U3545" i="17"/>
  <c r="T3545" i="17"/>
  <c r="W3545" i="17" s="1"/>
  <c r="R3545" i="17"/>
  <c r="Q3545" i="17"/>
  <c r="P3545" i="17"/>
  <c r="S3545" i="17" s="1"/>
  <c r="O3545" i="17"/>
  <c r="N3545" i="17"/>
  <c r="M3545" i="17"/>
  <c r="V3544" i="17"/>
  <c r="U3544" i="17"/>
  <c r="T3544" i="17"/>
  <c r="W3544" i="17" s="1"/>
  <c r="R3544" i="17"/>
  <c r="Q3544" i="17"/>
  <c r="P3544" i="17"/>
  <c r="S3544" i="17" s="1"/>
  <c r="O3544" i="17"/>
  <c r="N3544" i="17"/>
  <c r="M3544" i="17"/>
  <c r="V3543" i="17"/>
  <c r="U3543" i="17"/>
  <c r="T3543" i="17"/>
  <c r="W3543" i="17" s="1"/>
  <c r="R3543" i="17"/>
  <c r="Q3543" i="17"/>
  <c r="P3543" i="17"/>
  <c r="S3543" i="17" s="1"/>
  <c r="O3543" i="17"/>
  <c r="N3543" i="17"/>
  <c r="M3543" i="17"/>
  <c r="V3542" i="17"/>
  <c r="U3542" i="17"/>
  <c r="T3542" i="17"/>
  <c r="W3542" i="17" s="1"/>
  <c r="R3542" i="17"/>
  <c r="Q3542" i="17"/>
  <c r="P3542" i="17"/>
  <c r="S3542" i="17" s="1"/>
  <c r="O3542" i="17"/>
  <c r="N3542" i="17"/>
  <c r="M3542" i="17"/>
  <c r="V3541" i="17"/>
  <c r="U3541" i="17"/>
  <c r="T3541" i="17"/>
  <c r="W3541" i="17" s="1"/>
  <c r="R3541" i="17"/>
  <c r="Q3541" i="17"/>
  <c r="P3541" i="17"/>
  <c r="S3541" i="17" s="1"/>
  <c r="O3541" i="17"/>
  <c r="N3541" i="17"/>
  <c r="M3541" i="17"/>
  <c r="V3540" i="17"/>
  <c r="U3540" i="17"/>
  <c r="T3540" i="17"/>
  <c r="W3540" i="17" s="1"/>
  <c r="R3540" i="17"/>
  <c r="Q3540" i="17"/>
  <c r="P3540" i="17"/>
  <c r="S3540" i="17" s="1"/>
  <c r="O3540" i="17"/>
  <c r="N3540" i="17"/>
  <c r="M3540" i="17"/>
  <c r="V3539" i="17"/>
  <c r="U3539" i="17"/>
  <c r="T3539" i="17"/>
  <c r="W3539" i="17" s="1"/>
  <c r="R3539" i="17"/>
  <c r="Q3539" i="17"/>
  <c r="P3539" i="17"/>
  <c r="S3539" i="17" s="1"/>
  <c r="O3539" i="17"/>
  <c r="N3539" i="17"/>
  <c r="M3539" i="17"/>
  <c r="V3538" i="17"/>
  <c r="U3538" i="17"/>
  <c r="T3538" i="17"/>
  <c r="W3538" i="17" s="1"/>
  <c r="R3538" i="17"/>
  <c r="Q3538" i="17"/>
  <c r="P3538" i="17"/>
  <c r="S3538" i="17" s="1"/>
  <c r="O3538" i="17"/>
  <c r="N3538" i="17"/>
  <c r="M3538" i="17"/>
  <c r="V3537" i="17"/>
  <c r="U3537" i="17"/>
  <c r="T3537" i="17"/>
  <c r="W3537" i="17" s="1"/>
  <c r="R3537" i="17"/>
  <c r="Q3537" i="17"/>
  <c r="P3537" i="17"/>
  <c r="S3537" i="17" s="1"/>
  <c r="O3537" i="17"/>
  <c r="N3537" i="17"/>
  <c r="M3537" i="17"/>
  <c r="V3536" i="17"/>
  <c r="U3536" i="17"/>
  <c r="T3536" i="17"/>
  <c r="W3536" i="17" s="1"/>
  <c r="R3536" i="17"/>
  <c r="Q3536" i="17"/>
  <c r="P3536" i="17"/>
  <c r="S3536" i="17" s="1"/>
  <c r="O3536" i="17"/>
  <c r="N3536" i="17"/>
  <c r="M3536" i="17"/>
  <c r="V3535" i="17"/>
  <c r="U3535" i="17"/>
  <c r="T3535" i="17"/>
  <c r="W3535" i="17" s="1"/>
  <c r="R3535" i="17"/>
  <c r="Q3535" i="17"/>
  <c r="P3535" i="17"/>
  <c r="S3535" i="17" s="1"/>
  <c r="O3535" i="17"/>
  <c r="N3535" i="17"/>
  <c r="M3535" i="17"/>
  <c r="V3534" i="17"/>
  <c r="U3534" i="17"/>
  <c r="T3534" i="17"/>
  <c r="W3534" i="17" s="1"/>
  <c r="R3534" i="17"/>
  <c r="Q3534" i="17"/>
  <c r="P3534" i="17"/>
  <c r="S3534" i="17" s="1"/>
  <c r="O3534" i="17"/>
  <c r="N3534" i="17"/>
  <c r="M3534" i="17"/>
  <c r="V3533" i="17"/>
  <c r="U3533" i="17"/>
  <c r="T3533" i="17"/>
  <c r="W3533" i="17" s="1"/>
  <c r="R3533" i="17"/>
  <c r="Q3533" i="17"/>
  <c r="P3533" i="17"/>
  <c r="S3533" i="17" s="1"/>
  <c r="O3533" i="17"/>
  <c r="N3533" i="17"/>
  <c r="M3533" i="17"/>
  <c r="V3532" i="17"/>
  <c r="U3532" i="17"/>
  <c r="T3532" i="17"/>
  <c r="W3532" i="17" s="1"/>
  <c r="R3532" i="17"/>
  <c r="Q3532" i="17"/>
  <c r="P3532" i="17"/>
  <c r="S3532" i="17" s="1"/>
  <c r="O3532" i="17"/>
  <c r="N3532" i="17"/>
  <c r="M3532" i="17"/>
  <c r="V3531" i="17"/>
  <c r="U3531" i="17"/>
  <c r="T3531" i="17"/>
  <c r="W3531" i="17" s="1"/>
  <c r="R3531" i="17"/>
  <c r="Q3531" i="17"/>
  <c r="P3531" i="17"/>
  <c r="S3531" i="17" s="1"/>
  <c r="O3531" i="17"/>
  <c r="N3531" i="17"/>
  <c r="M3531" i="17"/>
  <c r="V3530" i="17"/>
  <c r="U3530" i="17"/>
  <c r="T3530" i="17"/>
  <c r="W3530" i="17" s="1"/>
  <c r="R3530" i="17"/>
  <c r="Q3530" i="17"/>
  <c r="P3530" i="17"/>
  <c r="S3530" i="17" s="1"/>
  <c r="O3530" i="17"/>
  <c r="N3530" i="17"/>
  <c r="M3530" i="17"/>
  <c r="V3529" i="17"/>
  <c r="U3529" i="17"/>
  <c r="T3529" i="17"/>
  <c r="W3529" i="17" s="1"/>
  <c r="R3529" i="17"/>
  <c r="Q3529" i="17"/>
  <c r="P3529" i="17"/>
  <c r="S3529" i="17" s="1"/>
  <c r="O3529" i="17"/>
  <c r="N3529" i="17"/>
  <c r="M3529" i="17"/>
  <c r="V3528" i="17"/>
  <c r="U3528" i="17"/>
  <c r="T3528" i="17"/>
  <c r="W3528" i="17" s="1"/>
  <c r="R3528" i="17"/>
  <c r="Q3528" i="17"/>
  <c r="P3528" i="17"/>
  <c r="S3528" i="17" s="1"/>
  <c r="O3528" i="17"/>
  <c r="N3528" i="17"/>
  <c r="M3528" i="17"/>
  <c r="V3527" i="17"/>
  <c r="U3527" i="17"/>
  <c r="T3527" i="17"/>
  <c r="W3527" i="17" s="1"/>
  <c r="R3527" i="17"/>
  <c r="Q3527" i="17"/>
  <c r="P3527" i="17"/>
  <c r="S3527" i="17" s="1"/>
  <c r="O3527" i="17"/>
  <c r="N3527" i="17"/>
  <c r="M3527" i="17"/>
  <c r="V3526" i="17"/>
  <c r="U3526" i="17"/>
  <c r="T3526" i="17"/>
  <c r="W3526" i="17" s="1"/>
  <c r="R3526" i="17"/>
  <c r="Q3526" i="17"/>
  <c r="P3526" i="17"/>
  <c r="S3526" i="17" s="1"/>
  <c r="O3526" i="17"/>
  <c r="N3526" i="17"/>
  <c r="M3526" i="17"/>
  <c r="V3525" i="17"/>
  <c r="U3525" i="17"/>
  <c r="T3525" i="17"/>
  <c r="W3525" i="17" s="1"/>
  <c r="R3525" i="17"/>
  <c r="Q3525" i="17"/>
  <c r="P3525" i="17"/>
  <c r="S3525" i="17" s="1"/>
  <c r="O3525" i="17"/>
  <c r="N3525" i="17"/>
  <c r="M3525" i="17"/>
  <c r="V3524" i="17"/>
  <c r="U3524" i="17"/>
  <c r="T3524" i="17"/>
  <c r="W3524" i="17" s="1"/>
  <c r="R3524" i="17"/>
  <c r="Q3524" i="17"/>
  <c r="P3524" i="17"/>
  <c r="S3524" i="17" s="1"/>
  <c r="O3524" i="17"/>
  <c r="N3524" i="17"/>
  <c r="M3524" i="17"/>
  <c r="V3523" i="17"/>
  <c r="U3523" i="17"/>
  <c r="T3523" i="17"/>
  <c r="W3523" i="17" s="1"/>
  <c r="R3523" i="17"/>
  <c r="Q3523" i="17"/>
  <c r="P3523" i="17"/>
  <c r="S3523" i="17" s="1"/>
  <c r="O3523" i="17"/>
  <c r="N3523" i="17"/>
  <c r="M3523" i="17"/>
  <c r="V3522" i="17"/>
  <c r="U3522" i="17"/>
  <c r="T3522" i="17"/>
  <c r="W3522" i="17" s="1"/>
  <c r="R3522" i="17"/>
  <c r="Q3522" i="17"/>
  <c r="P3522" i="17"/>
  <c r="S3522" i="17" s="1"/>
  <c r="O3522" i="17"/>
  <c r="N3522" i="17"/>
  <c r="M3522" i="17"/>
  <c r="V3521" i="17"/>
  <c r="U3521" i="17"/>
  <c r="T3521" i="17"/>
  <c r="W3521" i="17" s="1"/>
  <c r="R3521" i="17"/>
  <c r="Q3521" i="17"/>
  <c r="P3521" i="17"/>
  <c r="S3521" i="17" s="1"/>
  <c r="O3521" i="17"/>
  <c r="N3521" i="17"/>
  <c r="M3521" i="17"/>
  <c r="V3520" i="17"/>
  <c r="U3520" i="17"/>
  <c r="T3520" i="17"/>
  <c r="W3520" i="17" s="1"/>
  <c r="R3520" i="17"/>
  <c r="Q3520" i="17"/>
  <c r="P3520" i="17"/>
  <c r="S3520" i="17" s="1"/>
  <c r="O3520" i="17"/>
  <c r="N3520" i="17"/>
  <c r="M3520" i="17"/>
  <c r="V3519" i="17"/>
  <c r="U3519" i="17"/>
  <c r="T3519" i="17"/>
  <c r="W3519" i="17" s="1"/>
  <c r="R3519" i="17"/>
  <c r="Q3519" i="17"/>
  <c r="P3519" i="17"/>
  <c r="S3519" i="17" s="1"/>
  <c r="O3519" i="17"/>
  <c r="N3519" i="17"/>
  <c r="M3519" i="17"/>
  <c r="V3518" i="17"/>
  <c r="U3518" i="17"/>
  <c r="T3518" i="17"/>
  <c r="W3518" i="17" s="1"/>
  <c r="R3518" i="17"/>
  <c r="Q3518" i="17"/>
  <c r="P3518" i="17"/>
  <c r="S3518" i="17" s="1"/>
  <c r="O3518" i="17"/>
  <c r="N3518" i="17"/>
  <c r="M3518" i="17"/>
  <c r="V3517" i="17"/>
  <c r="U3517" i="17"/>
  <c r="T3517" i="17"/>
  <c r="W3517" i="17" s="1"/>
  <c r="R3517" i="17"/>
  <c r="Q3517" i="17"/>
  <c r="P3517" i="17"/>
  <c r="S3517" i="17" s="1"/>
  <c r="O3517" i="17"/>
  <c r="N3517" i="17"/>
  <c r="M3517" i="17"/>
  <c r="V3516" i="17"/>
  <c r="U3516" i="17"/>
  <c r="T3516" i="17"/>
  <c r="W3516" i="17" s="1"/>
  <c r="R3516" i="17"/>
  <c r="Q3516" i="17"/>
  <c r="P3516" i="17"/>
  <c r="S3516" i="17" s="1"/>
  <c r="O3516" i="17"/>
  <c r="N3516" i="17"/>
  <c r="M3516" i="17"/>
  <c r="V3515" i="17"/>
  <c r="U3515" i="17"/>
  <c r="T3515" i="17"/>
  <c r="W3515" i="17" s="1"/>
  <c r="R3515" i="17"/>
  <c r="Q3515" i="17"/>
  <c r="P3515" i="17"/>
  <c r="S3515" i="17" s="1"/>
  <c r="O3515" i="17"/>
  <c r="N3515" i="17"/>
  <c r="M3515" i="17"/>
  <c r="V3514" i="17"/>
  <c r="U3514" i="17"/>
  <c r="T3514" i="17"/>
  <c r="W3514" i="17" s="1"/>
  <c r="R3514" i="17"/>
  <c r="Q3514" i="17"/>
  <c r="P3514" i="17"/>
  <c r="S3514" i="17" s="1"/>
  <c r="O3514" i="17"/>
  <c r="N3514" i="17"/>
  <c r="M3514" i="17"/>
  <c r="V3513" i="17"/>
  <c r="U3513" i="17"/>
  <c r="T3513" i="17"/>
  <c r="W3513" i="17" s="1"/>
  <c r="R3513" i="17"/>
  <c r="Q3513" i="17"/>
  <c r="P3513" i="17"/>
  <c r="S3513" i="17" s="1"/>
  <c r="O3513" i="17"/>
  <c r="N3513" i="17"/>
  <c r="M3513" i="17"/>
  <c r="V3512" i="17"/>
  <c r="U3512" i="17"/>
  <c r="T3512" i="17"/>
  <c r="W3512" i="17" s="1"/>
  <c r="R3512" i="17"/>
  <c r="Q3512" i="17"/>
  <c r="P3512" i="17"/>
  <c r="S3512" i="17" s="1"/>
  <c r="O3512" i="17"/>
  <c r="N3512" i="17"/>
  <c r="M3512" i="17"/>
  <c r="V3511" i="17"/>
  <c r="U3511" i="17"/>
  <c r="T3511" i="17"/>
  <c r="W3511" i="17" s="1"/>
  <c r="R3511" i="17"/>
  <c r="Q3511" i="17"/>
  <c r="P3511" i="17"/>
  <c r="S3511" i="17" s="1"/>
  <c r="O3511" i="17"/>
  <c r="N3511" i="17"/>
  <c r="M3511" i="17"/>
  <c r="V3510" i="17"/>
  <c r="U3510" i="17"/>
  <c r="T3510" i="17"/>
  <c r="W3510" i="17" s="1"/>
  <c r="R3510" i="17"/>
  <c r="Q3510" i="17"/>
  <c r="P3510" i="17"/>
  <c r="S3510" i="17" s="1"/>
  <c r="O3510" i="17"/>
  <c r="N3510" i="17"/>
  <c r="M3510" i="17"/>
  <c r="V3509" i="17"/>
  <c r="U3509" i="17"/>
  <c r="T3509" i="17"/>
  <c r="W3509" i="17" s="1"/>
  <c r="R3509" i="17"/>
  <c r="Q3509" i="17"/>
  <c r="P3509" i="17"/>
  <c r="S3509" i="17" s="1"/>
  <c r="O3509" i="17"/>
  <c r="N3509" i="17"/>
  <c r="M3509" i="17"/>
  <c r="V3508" i="17"/>
  <c r="U3508" i="17"/>
  <c r="T3508" i="17"/>
  <c r="W3508" i="17" s="1"/>
  <c r="R3508" i="17"/>
  <c r="Q3508" i="17"/>
  <c r="P3508" i="17"/>
  <c r="S3508" i="17" s="1"/>
  <c r="O3508" i="17"/>
  <c r="N3508" i="17"/>
  <c r="M3508" i="17"/>
  <c r="V3507" i="17"/>
  <c r="U3507" i="17"/>
  <c r="T3507" i="17"/>
  <c r="W3507" i="17" s="1"/>
  <c r="R3507" i="17"/>
  <c r="Q3507" i="17"/>
  <c r="P3507" i="17"/>
  <c r="S3507" i="17" s="1"/>
  <c r="O3507" i="17"/>
  <c r="N3507" i="17"/>
  <c r="M3507" i="17"/>
  <c r="V3506" i="17"/>
  <c r="U3506" i="17"/>
  <c r="T3506" i="17"/>
  <c r="W3506" i="17" s="1"/>
  <c r="R3506" i="17"/>
  <c r="Q3506" i="17"/>
  <c r="P3506" i="17"/>
  <c r="S3506" i="17" s="1"/>
  <c r="O3506" i="17"/>
  <c r="N3506" i="17"/>
  <c r="M3506" i="17"/>
  <c r="V3505" i="17"/>
  <c r="U3505" i="17"/>
  <c r="T3505" i="17"/>
  <c r="W3505" i="17" s="1"/>
  <c r="R3505" i="17"/>
  <c r="Q3505" i="17"/>
  <c r="P3505" i="17"/>
  <c r="S3505" i="17" s="1"/>
  <c r="O3505" i="17"/>
  <c r="N3505" i="17"/>
  <c r="M3505" i="17"/>
  <c r="V3504" i="17"/>
  <c r="U3504" i="17"/>
  <c r="T3504" i="17"/>
  <c r="W3504" i="17" s="1"/>
  <c r="R3504" i="17"/>
  <c r="Q3504" i="17"/>
  <c r="P3504" i="17"/>
  <c r="S3504" i="17" s="1"/>
  <c r="O3504" i="17"/>
  <c r="N3504" i="17"/>
  <c r="M3504" i="17"/>
  <c r="V3503" i="17"/>
  <c r="U3503" i="17"/>
  <c r="T3503" i="17"/>
  <c r="W3503" i="17" s="1"/>
  <c r="R3503" i="17"/>
  <c r="Q3503" i="17"/>
  <c r="P3503" i="17"/>
  <c r="S3503" i="17" s="1"/>
  <c r="O3503" i="17"/>
  <c r="N3503" i="17"/>
  <c r="M3503" i="17"/>
  <c r="V3502" i="17"/>
  <c r="U3502" i="17"/>
  <c r="T3502" i="17"/>
  <c r="W3502" i="17" s="1"/>
  <c r="R3502" i="17"/>
  <c r="Q3502" i="17"/>
  <c r="P3502" i="17"/>
  <c r="S3502" i="17" s="1"/>
  <c r="O3502" i="17"/>
  <c r="N3502" i="17"/>
  <c r="M3502" i="17"/>
  <c r="V3501" i="17"/>
  <c r="U3501" i="17"/>
  <c r="T3501" i="17"/>
  <c r="W3501" i="17" s="1"/>
  <c r="R3501" i="17"/>
  <c r="Q3501" i="17"/>
  <c r="P3501" i="17"/>
  <c r="S3501" i="17" s="1"/>
  <c r="O3501" i="17"/>
  <c r="N3501" i="17"/>
  <c r="M3501" i="17"/>
  <c r="V3500" i="17"/>
  <c r="U3500" i="17"/>
  <c r="T3500" i="17"/>
  <c r="W3500" i="17" s="1"/>
  <c r="R3500" i="17"/>
  <c r="Q3500" i="17"/>
  <c r="P3500" i="17"/>
  <c r="S3500" i="17" s="1"/>
  <c r="O3500" i="17"/>
  <c r="N3500" i="17"/>
  <c r="M3500" i="17"/>
  <c r="V3499" i="17"/>
  <c r="U3499" i="17"/>
  <c r="T3499" i="17"/>
  <c r="W3499" i="17" s="1"/>
  <c r="R3499" i="17"/>
  <c r="Q3499" i="17"/>
  <c r="P3499" i="17"/>
  <c r="S3499" i="17" s="1"/>
  <c r="O3499" i="17"/>
  <c r="N3499" i="17"/>
  <c r="M3499" i="17"/>
  <c r="V3498" i="17"/>
  <c r="U3498" i="17"/>
  <c r="T3498" i="17"/>
  <c r="W3498" i="17" s="1"/>
  <c r="R3498" i="17"/>
  <c r="Q3498" i="17"/>
  <c r="P3498" i="17"/>
  <c r="S3498" i="17" s="1"/>
  <c r="O3498" i="17"/>
  <c r="N3498" i="17"/>
  <c r="M3498" i="17"/>
  <c r="V3497" i="17"/>
  <c r="U3497" i="17"/>
  <c r="T3497" i="17"/>
  <c r="W3497" i="17" s="1"/>
  <c r="R3497" i="17"/>
  <c r="Q3497" i="17"/>
  <c r="P3497" i="17"/>
  <c r="S3497" i="17" s="1"/>
  <c r="O3497" i="17"/>
  <c r="N3497" i="17"/>
  <c r="M3497" i="17"/>
  <c r="V3496" i="17"/>
  <c r="U3496" i="17"/>
  <c r="T3496" i="17"/>
  <c r="W3496" i="17" s="1"/>
  <c r="R3496" i="17"/>
  <c r="Q3496" i="17"/>
  <c r="P3496" i="17"/>
  <c r="S3496" i="17" s="1"/>
  <c r="O3496" i="17"/>
  <c r="N3496" i="17"/>
  <c r="M3496" i="17"/>
  <c r="V3495" i="17"/>
  <c r="U3495" i="17"/>
  <c r="T3495" i="17"/>
  <c r="W3495" i="17" s="1"/>
  <c r="R3495" i="17"/>
  <c r="Q3495" i="17"/>
  <c r="P3495" i="17"/>
  <c r="S3495" i="17" s="1"/>
  <c r="O3495" i="17"/>
  <c r="N3495" i="17"/>
  <c r="M3495" i="17"/>
  <c r="V3494" i="17"/>
  <c r="U3494" i="17"/>
  <c r="T3494" i="17"/>
  <c r="W3494" i="17" s="1"/>
  <c r="R3494" i="17"/>
  <c r="Q3494" i="17"/>
  <c r="P3494" i="17"/>
  <c r="S3494" i="17" s="1"/>
  <c r="O3494" i="17"/>
  <c r="N3494" i="17"/>
  <c r="M3494" i="17"/>
  <c r="V3493" i="17"/>
  <c r="U3493" i="17"/>
  <c r="T3493" i="17"/>
  <c r="W3493" i="17" s="1"/>
  <c r="R3493" i="17"/>
  <c r="Q3493" i="17"/>
  <c r="P3493" i="17"/>
  <c r="S3493" i="17" s="1"/>
  <c r="O3493" i="17"/>
  <c r="N3493" i="17"/>
  <c r="M3493" i="17"/>
  <c r="V3492" i="17"/>
  <c r="U3492" i="17"/>
  <c r="T3492" i="17"/>
  <c r="W3492" i="17" s="1"/>
  <c r="R3492" i="17"/>
  <c r="Q3492" i="17"/>
  <c r="P3492" i="17"/>
  <c r="S3492" i="17" s="1"/>
  <c r="O3492" i="17"/>
  <c r="N3492" i="17"/>
  <c r="M3492" i="17"/>
  <c r="V3491" i="17"/>
  <c r="U3491" i="17"/>
  <c r="T3491" i="17"/>
  <c r="W3491" i="17" s="1"/>
  <c r="R3491" i="17"/>
  <c r="Q3491" i="17"/>
  <c r="P3491" i="17"/>
  <c r="S3491" i="17" s="1"/>
  <c r="O3491" i="17"/>
  <c r="N3491" i="17"/>
  <c r="M3491" i="17"/>
  <c r="V3490" i="17"/>
  <c r="U3490" i="17"/>
  <c r="T3490" i="17"/>
  <c r="W3490" i="17" s="1"/>
  <c r="R3490" i="17"/>
  <c r="Q3490" i="17"/>
  <c r="P3490" i="17"/>
  <c r="S3490" i="17" s="1"/>
  <c r="O3490" i="17"/>
  <c r="N3490" i="17"/>
  <c r="M3490" i="17"/>
  <c r="V3489" i="17"/>
  <c r="U3489" i="17"/>
  <c r="T3489" i="17"/>
  <c r="W3489" i="17" s="1"/>
  <c r="R3489" i="17"/>
  <c r="Q3489" i="17"/>
  <c r="P3489" i="17"/>
  <c r="S3489" i="17" s="1"/>
  <c r="O3489" i="17"/>
  <c r="N3489" i="17"/>
  <c r="M3489" i="17"/>
  <c r="V3488" i="17"/>
  <c r="U3488" i="17"/>
  <c r="T3488" i="17"/>
  <c r="W3488" i="17" s="1"/>
  <c r="R3488" i="17"/>
  <c r="Q3488" i="17"/>
  <c r="P3488" i="17"/>
  <c r="S3488" i="17" s="1"/>
  <c r="O3488" i="17"/>
  <c r="N3488" i="17"/>
  <c r="M3488" i="17"/>
  <c r="V3487" i="17"/>
  <c r="U3487" i="17"/>
  <c r="T3487" i="17"/>
  <c r="W3487" i="17" s="1"/>
  <c r="R3487" i="17"/>
  <c r="Q3487" i="17"/>
  <c r="P3487" i="17"/>
  <c r="S3487" i="17" s="1"/>
  <c r="O3487" i="17"/>
  <c r="N3487" i="17"/>
  <c r="M3487" i="17"/>
  <c r="V3486" i="17"/>
  <c r="U3486" i="17"/>
  <c r="T3486" i="17"/>
  <c r="W3486" i="17" s="1"/>
  <c r="R3486" i="17"/>
  <c r="Q3486" i="17"/>
  <c r="P3486" i="17"/>
  <c r="S3486" i="17" s="1"/>
  <c r="O3486" i="17"/>
  <c r="N3486" i="17"/>
  <c r="M3486" i="17"/>
  <c r="V3485" i="17"/>
  <c r="U3485" i="17"/>
  <c r="T3485" i="17"/>
  <c r="W3485" i="17" s="1"/>
  <c r="R3485" i="17"/>
  <c r="Q3485" i="17"/>
  <c r="P3485" i="17"/>
  <c r="S3485" i="17" s="1"/>
  <c r="O3485" i="17"/>
  <c r="N3485" i="17"/>
  <c r="M3485" i="17"/>
  <c r="V3484" i="17"/>
  <c r="U3484" i="17"/>
  <c r="T3484" i="17"/>
  <c r="W3484" i="17" s="1"/>
  <c r="R3484" i="17"/>
  <c r="Q3484" i="17"/>
  <c r="P3484" i="17"/>
  <c r="S3484" i="17" s="1"/>
  <c r="O3484" i="17"/>
  <c r="N3484" i="17"/>
  <c r="M3484" i="17"/>
  <c r="V3483" i="17"/>
  <c r="U3483" i="17"/>
  <c r="T3483" i="17"/>
  <c r="W3483" i="17" s="1"/>
  <c r="R3483" i="17"/>
  <c r="Q3483" i="17"/>
  <c r="P3483" i="17"/>
  <c r="S3483" i="17" s="1"/>
  <c r="O3483" i="17"/>
  <c r="N3483" i="17"/>
  <c r="M3483" i="17"/>
  <c r="V3482" i="17"/>
  <c r="U3482" i="17"/>
  <c r="T3482" i="17"/>
  <c r="W3482" i="17" s="1"/>
  <c r="R3482" i="17"/>
  <c r="Q3482" i="17"/>
  <c r="P3482" i="17"/>
  <c r="S3482" i="17" s="1"/>
  <c r="O3482" i="17"/>
  <c r="N3482" i="17"/>
  <c r="M3482" i="17"/>
  <c r="V3481" i="17"/>
  <c r="U3481" i="17"/>
  <c r="T3481" i="17"/>
  <c r="W3481" i="17" s="1"/>
  <c r="R3481" i="17"/>
  <c r="Q3481" i="17"/>
  <c r="P3481" i="17"/>
  <c r="S3481" i="17" s="1"/>
  <c r="O3481" i="17"/>
  <c r="N3481" i="17"/>
  <c r="M3481" i="17"/>
  <c r="V3480" i="17"/>
  <c r="U3480" i="17"/>
  <c r="T3480" i="17"/>
  <c r="W3480" i="17" s="1"/>
  <c r="R3480" i="17"/>
  <c r="Q3480" i="17"/>
  <c r="P3480" i="17"/>
  <c r="S3480" i="17" s="1"/>
  <c r="O3480" i="17"/>
  <c r="N3480" i="17"/>
  <c r="M3480" i="17"/>
  <c r="V3479" i="17"/>
  <c r="U3479" i="17"/>
  <c r="T3479" i="17"/>
  <c r="W3479" i="17" s="1"/>
  <c r="R3479" i="17"/>
  <c r="Q3479" i="17"/>
  <c r="P3479" i="17"/>
  <c r="S3479" i="17" s="1"/>
  <c r="O3479" i="17"/>
  <c r="N3479" i="17"/>
  <c r="M3479" i="17"/>
  <c r="V3478" i="17"/>
  <c r="U3478" i="17"/>
  <c r="T3478" i="17"/>
  <c r="W3478" i="17" s="1"/>
  <c r="R3478" i="17"/>
  <c r="Q3478" i="17"/>
  <c r="P3478" i="17"/>
  <c r="S3478" i="17" s="1"/>
  <c r="O3478" i="17"/>
  <c r="N3478" i="17"/>
  <c r="M3478" i="17"/>
  <c r="V3477" i="17"/>
  <c r="U3477" i="17"/>
  <c r="T3477" i="17"/>
  <c r="W3477" i="17" s="1"/>
  <c r="R3477" i="17"/>
  <c r="Q3477" i="17"/>
  <c r="P3477" i="17"/>
  <c r="S3477" i="17" s="1"/>
  <c r="O3477" i="17"/>
  <c r="N3477" i="17"/>
  <c r="M3477" i="17"/>
  <c r="V3476" i="17"/>
  <c r="U3476" i="17"/>
  <c r="T3476" i="17"/>
  <c r="W3476" i="17" s="1"/>
  <c r="R3476" i="17"/>
  <c r="Q3476" i="17"/>
  <c r="P3476" i="17"/>
  <c r="S3476" i="17" s="1"/>
  <c r="O3476" i="17"/>
  <c r="N3476" i="17"/>
  <c r="M3476" i="17"/>
  <c r="V3475" i="17"/>
  <c r="U3475" i="17"/>
  <c r="T3475" i="17"/>
  <c r="W3475" i="17" s="1"/>
  <c r="R3475" i="17"/>
  <c r="Q3475" i="17"/>
  <c r="P3475" i="17"/>
  <c r="S3475" i="17" s="1"/>
  <c r="O3475" i="17"/>
  <c r="N3475" i="17"/>
  <c r="M3475" i="17"/>
  <c r="V3474" i="17"/>
  <c r="U3474" i="17"/>
  <c r="T3474" i="17"/>
  <c r="W3474" i="17" s="1"/>
  <c r="R3474" i="17"/>
  <c r="Q3474" i="17"/>
  <c r="P3474" i="17"/>
  <c r="S3474" i="17" s="1"/>
  <c r="O3474" i="17"/>
  <c r="N3474" i="17"/>
  <c r="M3474" i="17"/>
  <c r="V3473" i="17"/>
  <c r="U3473" i="17"/>
  <c r="T3473" i="17"/>
  <c r="W3473" i="17" s="1"/>
  <c r="R3473" i="17"/>
  <c r="Q3473" i="17"/>
  <c r="P3473" i="17"/>
  <c r="S3473" i="17" s="1"/>
  <c r="O3473" i="17"/>
  <c r="N3473" i="17"/>
  <c r="M3473" i="17"/>
  <c r="V3472" i="17"/>
  <c r="U3472" i="17"/>
  <c r="T3472" i="17"/>
  <c r="W3472" i="17" s="1"/>
  <c r="R3472" i="17"/>
  <c r="Q3472" i="17"/>
  <c r="P3472" i="17"/>
  <c r="S3472" i="17" s="1"/>
  <c r="O3472" i="17"/>
  <c r="N3472" i="17"/>
  <c r="M3472" i="17"/>
  <c r="V3471" i="17"/>
  <c r="U3471" i="17"/>
  <c r="T3471" i="17"/>
  <c r="W3471" i="17" s="1"/>
  <c r="R3471" i="17"/>
  <c r="Q3471" i="17"/>
  <c r="P3471" i="17"/>
  <c r="S3471" i="17" s="1"/>
  <c r="O3471" i="17"/>
  <c r="N3471" i="17"/>
  <c r="M3471" i="17"/>
  <c r="V3470" i="17"/>
  <c r="U3470" i="17"/>
  <c r="T3470" i="17"/>
  <c r="W3470" i="17" s="1"/>
  <c r="R3470" i="17"/>
  <c r="Q3470" i="17"/>
  <c r="P3470" i="17"/>
  <c r="S3470" i="17" s="1"/>
  <c r="O3470" i="17"/>
  <c r="N3470" i="17"/>
  <c r="M3470" i="17"/>
  <c r="V3469" i="17"/>
  <c r="U3469" i="17"/>
  <c r="T3469" i="17"/>
  <c r="W3469" i="17" s="1"/>
  <c r="R3469" i="17"/>
  <c r="Q3469" i="17"/>
  <c r="P3469" i="17"/>
  <c r="S3469" i="17" s="1"/>
  <c r="O3469" i="17"/>
  <c r="N3469" i="17"/>
  <c r="M3469" i="17"/>
  <c r="V3468" i="17"/>
  <c r="U3468" i="17"/>
  <c r="T3468" i="17"/>
  <c r="W3468" i="17" s="1"/>
  <c r="R3468" i="17"/>
  <c r="Q3468" i="17"/>
  <c r="P3468" i="17"/>
  <c r="S3468" i="17" s="1"/>
  <c r="O3468" i="17"/>
  <c r="N3468" i="17"/>
  <c r="M3468" i="17"/>
  <c r="V3467" i="17"/>
  <c r="U3467" i="17"/>
  <c r="T3467" i="17"/>
  <c r="W3467" i="17" s="1"/>
  <c r="R3467" i="17"/>
  <c r="Q3467" i="17"/>
  <c r="P3467" i="17"/>
  <c r="S3467" i="17" s="1"/>
  <c r="O3467" i="17"/>
  <c r="N3467" i="17"/>
  <c r="M3467" i="17"/>
  <c r="V3466" i="17"/>
  <c r="U3466" i="17"/>
  <c r="T3466" i="17"/>
  <c r="W3466" i="17" s="1"/>
  <c r="R3466" i="17"/>
  <c r="Q3466" i="17"/>
  <c r="P3466" i="17"/>
  <c r="S3466" i="17" s="1"/>
  <c r="O3466" i="17"/>
  <c r="N3466" i="17"/>
  <c r="M3466" i="17"/>
  <c r="V3465" i="17"/>
  <c r="U3465" i="17"/>
  <c r="T3465" i="17"/>
  <c r="W3465" i="17" s="1"/>
  <c r="R3465" i="17"/>
  <c r="Q3465" i="17"/>
  <c r="P3465" i="17"/>
  <c r="S3465" i="17" s="1"/>
  <c r="O3465" i="17"/>
  <c r="N3465" i="17"/>
  <c r="M3465" i="17"/>
  <c r="V3464" i="17"/>
  <c r="U3464" i="17"/>
  <c r="T3464" i="17"/>
  <c r="W3464" i="17" s="1"/>
  <c r="R3464" i="17"/>
  <c r="Q3464" i="17"/>
  <c r="P3464" i="17"/>
  <c r="S3464" i="17" s="1"/>
  <c r="O3464" i="17"/>
  <c r="N3464" i="17"/>
  <c r="M3464" i="17"/>
  <c r="V3463" i="17"/>
  <c r="U3463" i="17"/>
  <c r="T3463" i="17"/>
  <c r="W3463" i="17" s="1"/>
  <c r="R3463" i="17"/>
  <c r="Q3463" i="17"/>
  <c r="P3463" i="17"/>
  <c r="S3463" i="17" s="1"/>
  <c r="O3463" i="17"/>
  <c r="N3463" i="17"/>
  <c r="M3463" i="17"/>
  <c r="V3462" i="17"/>
  <c r="U3462" i="17"/>
  <c r="T3462" i="17"/>
  <c r="W3462" i="17" s="1"/>
  <c r="R3462" i="17"/>
  <c r="Q3462" i="17"/>
  <c r="P3462" i="17"/>
  <c r="S3462" i="17" s="1"/>
  <c r="O3462" i="17"/>
  <c r="N3462" i="17"/>
  <c r="M3462" i="17"/>
  <c r="V3461" i="17"/>
  <c r="U3461" i="17"/>
  <c r="T3461" i="17"/>
  <c r="W3461" i="17" s="1"/>
  <c r="R3461" i="17"/>
  <c r="Q3461" i="17"/>
  <c r="P3461" i="17"/>
  <c r="S3461" i="17" s="1"/>
  <c r="O3461" i="17"/>
  <c r="N3461" i="17"/>
  <c r="M3461" i="17"/>
  <c r="V3460" i="17"/>
  <c r="U3460" i="17"/>
  <c r="T3460" i="17"/>
  <c r="W3460" i="17" s="1"/>
  <c r="R3460" i="17"/>
  <c r="Q3460" i="17"/>
  <c r="P3460" i="17"/>
  <c r="S3460" i="17" s="1"/>
  <c r="O3460" i="17"/>
  <c r="N3460" i="17"/>
  <c r="M3460" i="17"/>
  <c r="V3459" i="17"/>
  <c r="U3459" i="17"/>
  <c r="T3459" i="17"/>
  <c r="W3459" i="17" s="1"/>
  <c r="R3459" i="17"/>
  <c r="Q3459" i="17"/>
  <c r="P3459" i="17"/>
  <c r="S3459" i="17" s="1"/>
  <c r="O3459" i="17"/>
  <c r="N3459" i="17"/>
  <c r="M3459" i="17"/>
  <c r="V3458" i="17"/>
  <c r="U3458" i="17"/>
  <c r="T3458" i="17"/>
  <c r="W3458" i="17" s="1"/>
  <c r="R3458" i="17"/>
  <c r="Q3458" i="17"/>
  <c r="P3458" i="17"/>
  <c r="S3458" i="17" s="1"/>
  <c r="O3458" i="17"/>
  <c r="N3458" i="17"/>
  <c r="M3458" i="17"/>
  <c r="V3457" i="17"/>
  <c r="U3457" i="17"/>
  <c r="T3457" i="17"/>
  <c r="W3457" i="17" s="1"/>
  <c r="R3457" i="17"/>
  <c r="Q3457" i="17"/>
  <c r="P3457" i="17"/>
  <c r="S3457" i="17" s="1"/>
  <c r="O3457" i="17"/>
  <c r="N3457" i="17"/>
  <c r="M3457" i="17"/>
  <c r="V3456" i="17"/>
  <c r="U3456" i="17"/>
  <c r="T3456" i="17"/>
  <c r="W3456" i="17" s="1"/>
  <c r="R3456" i="17"/>
  <c r="Q3456" i="17"/>
  <c r="P3456" i="17"/>
  <c r="S3456" i="17" s="1"/>
  <c r="O3456" i="17"/>
  <c r="N3456" i="17"/>
  <c r="M3456" i="17"/>
  <c r="V3455" i="17"/>
  <c r="U3455" i="17"/>
  <c r="T3455" i="17"/>
  <c r="W3455" i="17" s="1"/>
  <c r="R3455" i="17"/>
  <c r="Q3455" i="17"/>
  <c r="P3455" i="17"/>
  <c r="S3455" i="17" s="1"/>
  <c r="O3455" i="17"/>
  <c r="N3455" i="17"/>
  <c r="M3455" i="17"/>
  <c r="V3454" i="17"/>
  <c r="U3454" i="17"/>
  <c r="T3454" i="17"/>
  <c r="W3454" i="17" s="1"/>
  <c r="R3454" i="17"/>
  <c r="Q3454" i="17"/>
  <c r="P3454" i="17"/>
  <c r="S3454" i="17" s="1"/>
  <c r="O3454" i="17"/>
  <c r="N3454" i="17"/>
  <c r="M3454" i="17"/>
  <c r="V3453" i="17"/>
  <c r="U3453" i="17"/>
  <c r="T3453" i="17"/>
  <c r="W3453" i="17" s="1"/>
  <c r="R3453" i="17"/>
  <c r="Q3453" i="17"/>
  <c r="P3453" i="17"/>
  <c r="S3453" i="17" s="1"/>
  <c r="O3453" i="17"/>
  <c r="N3453" i="17"/>
  <c r="M3453" i="17"/>
  <c r="V3452" i="17"/>
  <c r="U3452" i="17"/>
  <c r="T3452" i="17"/>
  <c r="W3452" i="17" s="1"/>
  <c r="R3452" i="17"/>
  <c r="Q3452" i="17"/>
  <c r="P3452" i="17"/>
  <c r="S3452" i="17" s="1"/>
  <c r="O3452" i="17"/>
  <c r="N3452" i="17"/>
  <c r="M3452" i="17"/>
  <c r="V3451" i="17"/>
  <c r="U3451" i="17"/>
  <c r="T3451" i="17"/>
  <c r="W3451" i="17" s="1"/>
  <c r="R3451" i="17"/>
  <c r="Q3451" i="17"/>
  <c r="P3451" i="17"/>
  <c r="S3451" i="17" s="1"/>
  <c r="O3451" i="17"/>
  <c r="N3451" i="17"/>
  <c r="M3451" i="17"/>
  <c r="V3450" i="17"/>
  <c r="U3450" i="17"/>
  <c r="T3450" i="17"/>
  <c r="W3450" i="17" s="1"/>
  <c r="R3450" i="17"/>
  <c r="Q3450" i="17"/>
  <c r="P3450" i="17"/>
  <c r="S3450" i="17" s="1"/>
  <c r="O3450" i="17"/>
  <c r="N3450" i="17"/>
  <c r="M3450" i="17"/>
  <c r="V3449" i="17"/>
  <c r="U3449" i="17"/>
  <c r="T3449" i="17"/>
  <c r="W3449" i="17" s="1"/>
  <c r="R3449" i="17"/>
  <c r="Q3449" i="17"/>
  <c r="P3449" i="17"/>
  <c r="S3449" i="17" s="1"/>
  <c r="O3449" i="17"/>
  <c r="N3449" i="17"/>
  <c r="M3449" i="17"/>
  <c r="V3448" i="17"/>
  <c r="U3448" i="17"/>
  <c r="T3448" i="17"/>
  <c r="W3448" i="17" s="1"/>
  <c r="R3448" i="17"/>
  <c r="Q3448" i="17"/>
  <c r="P3448" i="17"/>
  <c r="S3448" i="17" s="1"/>
  <c r="O3448" i="17"/>
  <c r="N3448" i="17"/>
  <c r="M3448" i="17"/>
  <c r="V3447" i="17"/>
  <c r="U3447" i="17"/>
  <c r="T3447" i="17"/>
  <c r="W3447" i="17" s="1"/>
  <c r="R3447" i="17"/>
  <c r="Q3447" i="17"/>
  <c r="P3447" i="17"/>
  <c r="S3447" i="17" s="1"/>
  <c r="O3447" i="17"/>
  <c r="N3447" i="17"/>
  <c r="M3447" i="17"/>
  <c r="V3446" i="17"/>
  <c r="U3446" i="17"/>
  <c r="T3446" i="17"/>
  <c r="W3446" i="17" s="1"/>
  <c r="R3446" i="17"/>
  <c r="Q3446" i="17"/>
  <c r="P3446" i="17"/>
  <c r="S3446" i="17" s="1"/>
  <c r="O3446" i="17"/>
  <c r="N3446" i="17"/>
  <c r="M3446" i="17"/>
  <c r="V3445" i="17"/>
  <c r="U3445" i="17"/>
  <c r="T3445" i="17"/>
  <c r="W3445" i="17" s="1"/>
  <c r="R3445" i="17"/>
  <c r="Q3445" i="17"/>
  <c r="P3445" i="17"/>
  <c r="S3445" i="17" s="1"/>
  <c r="O3445" i="17"/>
  <c r="N3445" i="17"/>
  <c r="M3445" i="17"/>
  <c r="V3444" i="17"/>
  <c r="U3444" i="17"/>
  <c r="T3444" i="17"/>
  <c r="W3444" i="17" s="1"/>
  <c r="R3444" i="17"/>
  <c r="Q3444" i="17"/>
  <c r="P3444" i="17"/>
  <c r="S3444" i="17" s="1"/>
  <c r="O3444" i="17"/>
  <c r="N3444" i="17"/>
  <c r="M3444" i="17"/>
  <c r="V3443" i="17"/>
  <c r="U3443" i="17"/>
  <c r="T3443" i="17"/>
  <c r="W3443" i="17" s="1"/>
  <c r="R3443" i="17"/>
  <c r="Q3443" i="17"/>
  <c r="P3443" i="17"/>
  <c r="S3443" i="17" s="1"/>
  <c r="O3443" i="17"/>
  <c r="N3443" i="17"/>
  <c r="M3443" i="17"/>
  <c r="V3442" i="17"/>
  <c r="U3442" i="17"/>
  <c r="T3442" i="17"/>
  <c r="W3442" i="17" s="1"/>
  <c r="R3442" i="17"/>
  <c r="Q3442" i="17"/>
  <c r="P3442" i="17"/>
  <c r="S3442" i="17" s="1"/>
  <c r="O3442" i="17"/>
  <c r="N3442" i="17"/>
  <c r="M3442" i="17"/>
  <c r="V3441" i="17"/>
  <c r="U3441" i="17"/>
  <c r="T3441" i="17"/>
  <c r="W3441" i="17" s="1"/>
  <c r="R3441" i="17"/>
  <c r="Q3441" i="17"/>
  <c r="P3441" i="17"/>
  <c r="S3441" i="17" s="1"/>
  <c r="O3441" i="17"/>
  <c r="N3441" i="17"/>
  <c r="M3441" i="17"/>
  <c r="V3440" i="17"/>
  <c r="U3440" i="17"/>
  <c r="T3440" i="17"/>
  <c r="W3440" i="17" s="1"/>
  <c r="R3440" i="17"/>
  <c r="Q3440" i="17"/>
  <c r="P3440" i="17"/>
  <c r="S3440" i="17" s="1"/>
  <c r="O3440" i="17"/>
  <c r="N3440" i="17"/>
  <c r="M3440" i="17"/>
  <c r="V3439" i="17"/>
  <c r="U3439" i="17"/>
  <c r="T3439" i="17"/>
  <c r="W3439" i="17" s="1"/>
  <c r="R3439" i="17"/>
  <c r="Q3439" i="17"/>
  <c r="P3439" i="17"/>
  <c r="S3439" i="17" s="1"/>
  <c r="O3439" i="17"/>
  <c r="N3439" i="17"/>
  <c r="M3439" i="17"/>
  <c r="V3438" i="17"/>
  <c r="U3438" i="17"/>
  <c r="T3438" i="17"/>
  <c r="W3438" i="17" s="1"/>
  <c r="R3438" i="17"/>
  <c r="Q3438" i="17"/>
  <c r="P3438" i="17"/>
  <c r="S3438" i="17" s="1"/>
  <c r="O3438" i="17"/>
  <c r="N3438" i="17"/>
  <c r="M3438" i="17"/>
  <c r="V3437" i="17"/>
  <c r="U3437" i="17"/>
  <c r="T3437" i="17"/>
  <c r="W3437" i="17" s="1"/>
  <c r="R3437" i="17"/>
  <c r="Q3437" i="17"/>
  <c r="P3437" i="17"/>
  <c r="S3437" i="17" s="1"/>
  <c r="O3437" i="17"/>
  <c r="N3437" i="17"/>
  <c r="M3437" i="17"/>
  <c r="V3436" i="17"/>
  <c r="U3436" i="17"/>
  <c r="T3436" i="17"/>
  <c r="W3436" i="17" s="1"/>
  <c r="R3436" i="17"/>
  <c r="Q3436" i="17"/>
  <c r="P3436" i="17"/>
  <c r="S3436" i="17" s="1"/>
  <c r="O3436" i="17"/>
  <c r="N3436" i="17"/>
  <c r="M3436" i="17"/>
  <c r="V3435" i="17"/>
  <c r="U3435" i="17"/>
  <c r="T3435" i="17"/>
  <c r="W3435" i="17" s="1"/>
  <c r="R3435" i="17"/>
  <c r="Q3435" i="17"/>
  <c r="P3435" i="17"/>
  <c r="S3435" i="17" s="1"/>
  <c r="O3435" i="17"/>
  <c r="N3435" i="17"/>
  <c r="M3435" i="17"/>
  <c r="V3434" i="17"/>
  <c r="U3434" i="17"/>
  <c r="T3434" i="17"/>
  <c r="W3434" i="17" s="1"/>
  <c r="R3434" i="17"/>
  <c r="Q3434" i="17"/>
  <c r="P3434" i="17"/>
  <c r="S3434" i="17" s="1"/>
  <c r="O3434" i="17"/>
  <c r="N3434" i="17"/>
  <c r="M3434" i="17"/>
  <c r="V3433" i="17"/>
  <c r="U3433" i="17"/>
  <c r="T3433" i="17"/>
  <c r="W3433" i="17" s="1"/>
  <c r="R3433" i="17"/>
  <c r="Q3433" i="17"/>
  <c r="P3433" i="17"/>
  <c r="S3433" i="17" s="1"/>
  <c r="O3433" i="17"/>
  <c r="N3433" i="17"/>
  <c r="M3433" i="17"/>
  <c r="V3432" i="17"/>
  <c r="U3432" i="17"/>
  <c r="T3432" i="17"/>
  <c r="W3432" i="17" s="1"/>
  <c r="R3432" i="17"/>
  <c r="Q3432" i="17"/>
  <c r="P3432" i="17"/>
  <c r="S3432" i="17" s="1"/>
  <c r="O3432" i="17"/>
  <c r="N3432" i="17"/>
  <c r="M3432" i="17"/>
  <c r="V3431" i="17"/>
  <c r="U3431" i="17"/>
  <c r="T3431" i="17"/>
  <c r="W3431" i="17" s="1"/>
  <c r="R3431" i="17"/>
  <c r="Q3431" i="17"/>
  <c r="P3431" i="17"/>
  <c r="S3431" i="17" s="1"/>
  <c r="O3431" i="17"/>
  <c r="N3431" i="17"/>
  <c r="M3431" i="17"/>
  <c r="V3430" i="17"/>
  <c r="U3430" i="17"/>
  <c r="T3430" i="17"/>
  <c r="W3430" i="17" s="1"/>
  <c r="R3430" i="17"/>
  <c r="Q3430" i="17"/>
  <c r="P3430" i="17"/>
  <c r="S3430" i="17" s="1"/>
  <c r="O3430" i="17"/>
  <c r="N3430" i="17"/>
  <c r="M3430" i="17"/>
  <c r="V3429" i="17"/>
  <c r="U3429" i="17"/>
  <c r="T3429" i="17"/>
  <c r="W3429" i="17" s="1"/>
  <c r="R3429" i="17"/>
  <c r="Q3429" i="17"/>
  <c r="P3429" i="17"/>
  <c r="S3429" i="17" s="1"/>
  <c r="O3429" i="17"/>
  <c r="N3429" i="17"/>
  <c r="M3429" i="17"/>
  <c r="V3428" i="17"/>
  <c r="U3428" i="17"/>
  <c r="T3428" i="17"/>
  <c r="W3428" i="17" s="1"/>
  <c r="R3428" i="17"/>
  <c r="Q3428" i="17"/>
  <c r="P3428" i="17"/>
  <c r="S3428" i="17" s="1"/>
  <c r="O3428" i="17"/>
  <c r="N3428" i="17"/>
  <c r="M3428" i="17"/>
  <c r="V3427" i="17"/>
  <c r="U3427" i="17"/>
  <c r="T3427" i="17"/>
  <c r="W3427" i="17" s="1"/>
  <c r="R3427" i="17"/>
  <c r="Q3427" i="17"/>
  <c r="P3427" i="17"/>
  <c r="S3427" i="17" s="1"/>
  <c r="O3427" i="17"/>
  <c r="N3427" i="17"/>
  <c r="M3427" i="17"/>
  <c r="V3426" i="17"/>
  <c r="U3426" i="17"/>
  <c r="T3426" i="17"/>
  <c r="W3426" i="17" s="1"/>
  <c r="R3426" i="17"/>
  <c r="Q3426" i="17"/>
  <c r="P3426" i="17"/>
  <c r="S3426" i="17" s="1"/>
  <c r="O3426" i="17"/>
  <c r="N3426" i="17"/>
  <c r="M3426" i="17"/>
  <c r="V3425" i="17"/>
  <c r="U3425" i="17"/>
  <c r="T3425" i="17"/>
  <c r="W3425" i="17" s="1"/>
  <c r="R3425" i="17"/>
  <c r="Q3425" i="17"/>
  <c r="P3425" i="17"/>
  <c r="S3425" i="17" s="1"/>
  <c r="O3425" i="17"/>
  <c r="N3425" i="17"/>
  <c r="M3425" i="17"/>
  <c r="V3424" i="17"/>
  <c r="U3424" i="17"/>
  <c r="T3424" i="17"/>
  <c r="W3424" i="17" s="1"/>
  <c r="R3424" i="17"/>
  <c r="Q3424" i="17"/>
  <c r="P3424" i="17"/>
  <c r="S3424" i="17" s="1"/>
  <c r="O3424" i="17"/>
  <c r="N3424" i="17"/>
  <c r="M3424" i="17"/>
  <c r="V3423" i="17"/>
  <c r="U3423" i="17"/>
  <c r="T3423" i="17"/>
  <c r="W3423" i="17" s="1"/>
  <c r="R3423" i="17"/>
  <c r="Q3423" i="17"/>
  <c r="P3423" i="17"/>
  <c r="S3423" i="17" s="1"/>
  <c r="O3423" i="17"/>
  <c r="N3423" i="17"/>
  <c r="M3423" i="17"/>
  <c r="V3422" i="17"/>
  <c r="U3422" i="17"/>
  <c r="T3422" i="17"/>
  <c r="W3422" i="17" s="1"/>
  <c r="R3422" i="17"/>
  <c r="Q3422" i="17"/>
  <c r="P3422" i="17"/>
  <c r="S3422" i="17" s="1"/>
  <c r="O3422" i="17"/>
  <c r="N3422" i="17"/>
  <c r="M3422" i="17"/>
  <c r="V3421" i="17"/>
  <c r="U3421" i="17"/>
  <c r="T3421" i="17"/>
  <c r="W3421" i="17" s="1"/>
  <c r="R3421" i="17"/>
  <c r="Q3421" i="17"/>
  <c r="P3421" i="17"/>
  <c r="S3421" i="17" s="1"/>
  <c r="O3421" i="17"/>
  <c r="N3421" i="17"/>
  <c r="M3421" i="17"/>
  <c r="V3420" i="17"/>
  <c r="U3420" i="17"/>
  <c r="T3420" i="17"/>
  <c r="W3420" i="17" s="1"/>
  <c r="R3420" i="17"/>
  <c r="Q3420" i="17"/>
  <c r="P3420" i="17"/>
  <c r="S3420" i="17" s="1"/>
  <c r="O3420" i="17"/>
  <c r="N3420" i="17"/>
  <c r="M3420" i="17"/>
  <c r="V3419" i="17"/>
  <c r="U3419" i="17"/>
  <c r="T3419" i="17"/>
  <c r="W3419" i="17" s="1"/>
  <c r="R3419" i="17"/>
  <c r="Q3419" i="17"/>
  <c r="P3419" i="17"/>
  <c r="S3419" i="17" s="1"/>
  <c r="O3419" i="17"/>
  <c r="N3419" i="17"/>
  <c r="M3419" i="17"/>
  <c r="V3418" i="17"/>
  <c r="U3418" i="17"/>
  <c r="T3418" i="17"/>
  <c r="W3418" i="17" s="1"/>
  <c r="R3418" i="17"/>
  <c r="Q3418" i="17"/>
  <c r="P3418" i="17"/>
  <c r="S3418" i="17" s="1"/>
  <c r="O3418" i="17"/>
  <c r="N3418" i="17"/>
  <c r="M3418" i="17"/>
  <c r="V3417" i="17"/>
  <c r="U3417" i="17"/>
  <c r="T3417" i="17"/>
  <c r="W3417" i="17" s="1"/>
  <c r="R3417" i="17"/>
  <c r="Q3417" i="17"/>
  <c r="P3417" i="17"/>
  <c r="S3417" i="17" s="1"/>
  <c r="O3417" i="17"/>
  <c r="N3417" i="17"/>
  <c r="M3417" i="17"/>
  <c r="V3416" i="17"/>
  <c r="U3416" i="17"/>
  <c r="T3416" i="17"/>
  <c r="W3416" i="17" s="1"/>
  <c r="R3416" i="17"/>
  <c r="Q3416" i="17"/>
  <c r="P3416" i="17"/>
  <c r="S3416" i="17" s="1"/>
  <c r="O3416" i="17"/>
  <c r="N3416" i="17"/>
  <c r="M3416" i="17"/>
  <c r="V3415" i="17"/>
  <c r="U3415" i="17"/>
  <c r="T3415" i="17"/>
  <c r="W3415" i="17" s="1"/>
  <c r="R3415" i="17"/>
  <c r="Q3415" i="17"/>
  <c r="P3415" i="17"/>
  <c r="S3415" i="17" s="1"/>
  <c r="O3415" i="17"/>
  <c r="N3415" i="17"/>
  <c r="M3415" i="17"/>
  <c r="V3414" i="17"/>
  <c r="U3414" i="17"/>
  <c r="T3414" i="17"/>
  <c r="W3414" i="17" s="1"/>
  <c r="R3414" i="17"/>
  <c r="Q3414" i="17"/>
  <c r="P3414" i="17"/>
  <c r="S3414" i="17" s="1"/>
  <c r="O3414" i="17"/>
  <c r="N3414" i="17"/>
  <c r="M3414" i="17"/>
  <c r="V3413" i="17"/>
  <c r="U3413" i="17"/>
  <c r="T3413" i="17"/>
  <c r="W3413" i="17" s="1"/>
  <c r="R3413" i="17"/>
  <c r="Q3413" i="17"/>
  <c r="P3413" i="17"/>
  <c r="S3413" i="17" s="1"/>
  <c r="O3413" i="17"/>
  <c r="N3413" i="17"/>
  <c r="M3413" i="17"/>
  <c r="V3412" i="17"/>
  <c r="U3412" i="17"/>
  <c r="T3412" i="17"/>
  <c r="W3412" i="17" s="1"/>
  <c r="R3412" i="17"/>
  <c r="Q3412" i="17"/>
  <c r="P3412" i="17"/>
  <c r="S3412" i="17" s="1"/>
  <c r="O3412" i="17"/>
  <c r="N3412" i="17"/>
  <c r="M3412" i="17"/>
  <c r="V3411" i="17"/>
  <c r="U3411" i="17"/>
  <c r="T3411" i="17"/>
  <c r="W3411" i="17" s="1"/>
  <c r="R3411" i="17"/>
  <c r="Q3411" i="17"/>
  <c r="P3411" i="17"/>
  <c r="S3411" i="17" s="1"/>
  <c r="O3411" i="17"/>
  <c r="N3411" i="17"/>
  <c r="M3411" i="17"/>
  <c r="V3410" i="17"/>
  <c r="U3410" i="17"/>
  <c r="T3410" i="17"/>
  <c r="W3410" i="17" s="1"/>
  <c r="R3410" i="17"/>
  <c r="Q3410" i="17"/>
  <c r="P3410" i="17"/>
  <c r="S3410" i="17" s="1"/>
  <c r="O3410" i="17"/>
  <c r="N3410" i="17"/>
  <c r="M3410" i="17"/>
  <c r="V3409" i="17"/>
  <c r="U3409" i="17"/>
  <c r="T3409" i="17"/>
  <c r="W3409" i="17" s="1"/>
  <c r="R3409" i="17"/>
  <c r="Q3409" i="17"/>
  <c r="P3409" i="17"/>
  <c r="S3409" i="17" s="1"/>
  <c r="O3409" i="17"/>
  <c r="N3409" i="17"/>
  <c r="M3409" i="17"/>
  <c r="V3408" i="17"/>
  <c r="U3408" i="17"/>
  <c r="T3408" i="17"/>
  <c r="W3408" i="17" s="1"/>
  <c r="R3408" i="17"/>
  <c r="Q3408" i="17"/>
  <c r="P3408" i="17"/>
  <c r="S3408" i="17" s="1"/>
  <c r="O3408" i="17"/>
  <c r="N3408" i="17"/>
  <c r="M3408" i="17"/>
  <c r="V3407" i="17"/>
  <c r="U3407" i="17"/>
  <c r="T3407" i="17"/>
  <c r="W3407" i="17" s="1"/>
  <c r="R3407" i="17"/>
  <c r="Q3407" i="17"/>
  <c r="P3407" i="17"/>
  <c r="S3407" i="17" s="1"/>
  <c r="O3407" i="17"/>
  <c r="N3407" i="17"/>
  <c r="M3407" i="17"/>
  <c r="V3406" i="17"/>
  <c r="U3406" i="17"/>
  <c r="T3406" i="17"/>
  <c r="W3406" i="17" s="1"/>
  <c r="R3406" i="17"/>
  <c r="Q3406" i="17"/>
  <c r="P3406" i="17"/>
  <c r="S3406" i="17" s="1"/>
  <c r="O3406" i="17"/>
  <c r="N3406" i="17"/>
  <c r="M3406" i="17"/>
  <c r="V3405" i="17"/>
  <c r="U3405" i="17"/>
  <c r="T3405" i="17"/>
  <c r="W3405" i="17" s="1"/>
  <c r="R3405" i="17"/>
  <c r="Q3405" i="17"/>
  <c r="P3405" i="17"/>
  <c r="S3405" i="17" s="1"/>
  <c r="O3405" i="17"/>
  <c r="N3405" i="17"/>
  <c r="M3405" i="17"/>
  <c r="V3404" i="17"/>
  <c r="U3404" i="17"/>
  <c r="T3404" i="17"/>
  <c r="W3404" i="17" s="1"/>
  <c r="R3404" i="17"/>
  <c r="Q3404" i="17"/>
  <c r="P3404" i="17"/>
  <c r="S3404" i="17" s="1"/>
  <c r="O3404" i="17"/>
  <c r="N3404" i="17"/>
  <c r="M3404" i="17"/>
  <c r="V3403" i="17"/>
  <c r="U3403" i="17"/>
  <c r="T3403" i="17"/>
  <c r="W3403" i="17" s="1"/>
  <c r="R3403" i="17"/>
  <c r="Q3403" i="17"/>
  <c r="P3403" i="17"/>
  <c r="S3403" i="17" s="1"/>
  <c r="O3403" i="17"/>
  <c r="N3403" i="17"/>
  <c r="M3403" i="17"/>
  <c r="V3402" i="17"/>
  <c r="U3402" i="17"/>
  <c r="T3402" i="17"/>
  <c r="W3402" i="17" s="1"/>
  <c r="R3402" i="17"/>
  <c r="Q3402" i="17"/>
  <c r="P3402" i="17"/>
  <c r="S3402" i="17" s="1"/>
  <c r="O3402" i="17"/>
  <c r="N3402" i="17"/>
  <c r="M3402" i="17"/>
  <c r="V3401" i="17"/>
  <c r="U3401" i="17"/>
  <c r="T3401" i="17"/>
  <c r="W3401" i="17" s="1"/>
  <c r="R3401" i="17"/>
  <c r="Q3401" i="17"/>
  <c r="P3401" i="17"/>
  <c r="S3401" i="17" s="1"/>
  <c r="O3401" i="17"/>
  <c r="N3401" i="17"/>
  <c r="M3401" i="17"/>
  <c r="V3400" i="17"/>
  <c r="U3400" i="17"/>
  <c r="T3400" i="17"/>
  <c r="W3400" i="17" s="1"/>
  <c r="R3400" i="17"/>
  <c r="Q3400" i="17"/>
  <c r="P3400" i="17"/>
  <c r="S3400" i="17" s="1"/>
  <c r="O3400" i="17"/>
  <c r="N3400" i="17"/>
  <c r="M3400" i="17"/>
  <c r="V3399" i="17"/>
  <c r="U3399" i="17"/>
  <c r="T3399" i="17"/>
  <c r="W3399" i="17" s="1"/>
  <c r="R3399" i="17"/>
  <c r="Q3399" i="17"/>
  <c r="P3399" i="17"/>
  <c r="S3399" i="17" s="1"/>
  <c r="O3399" i="17"/>
  <c r="N3399" i="17"/>
  <c r="M3399" i="17"/>
  <c r="V3398" i="17"/>
  <c r="U3398" i="17"/>
  <c r="T3398" i="17"/>
  <c r="W3398" i="17" s="1"/>
  <c r="R3398" i="17"/>
  <c r="Q3398" i="17"/>
  <c r="P3398" i="17"/>
  <c r="S3398" i="17" s="1"/>
  <c r="O3398" i="17"/>
  <c r="N3398" i="17"/>
  <c r="M3398" i="17"/>
  <c r="V3397" i="17"/>
  <c r="U3397" i="17"/>
  <c r="T3397" i="17"/>
  <c r="W3397" i="17" s="1"/>
  <c r="R3397" i="17"/>
  <c r="Q3397" i="17"/>
  <c r="P3397" i="17"/>
  <c r="S3397" i="17" s="1"/>
  <c r="O3397" i="17"/>
  <c r="N3397" i="17"/>
  <c r="M3397" i="17"/>
  <c r="V3396" i="17"/>
  <c r="U3396" i="17"/>
  <c r="T3396" i="17"/>
  <c r="W3396" i="17" s="1"/>
  <c r="R3396" i="17"/>
  <c r="Q3396" i="17"/>
  <c r="P3396" i="17"/>
  <c r="S3396" i="17" s="1"/>
  <c r="O3396" i="17"/>
  <c r="N3396" i="17"/>
  <c r="M3396" i="17"/>
  <c r="V3395" i="17"/>
  <c r="U3395" i="17"/>
  <c r="T3395" i="17"/>
  <c r="W3395" i="17" s="1"/>
  <c r="R3395" i="17"/>
  <c r="Q3395" i="17"/>
  <c r="P3395" i="17"/>
  <c r="S3395" i="17" s="1"/>
  <c r="O3395" i="17"/>
  <c r="N3395" i="17"/>
  <c r="M3395" i="17"/>
  <c r="V3394" i="17"/>
  <c r="U3394" i="17"/>
  <c r="T3394" i="17"/>
  <c r="W3394" i="17" s="1"/>
  <c r="R3394" i="17"/>
  <c r="Q3394" i="17"/>
  <c r="P3394" i="17"/>
  <c r="S3394" i="17" s="1"/>
  <c r="O3394" i="17"/>
  <c r="N3394" i="17"/>
  <c r="M3394" i="17"/>
  <c r="V3393" i="17"/>
  <c r="U3393" i="17"/>
  <c r="T3393" i="17"/>
  <c r="W3393" i="17" s="1"/>
  <c r="R3393" i="17"/>
  <c r="Q3393" i="17"/>
  <c r="P3393" i="17"/>
  <c r="S3393" i="17" s="1"/>
  <c r="O3393" i="17"/>
  <c r="N3393" i="17"/>
  <c r="M3393" i="17"/>
  <c r="V3392" i="17"/>
  <c r="U3392" i="17"/>
  <c r="T3392" i="17"/>
  <c r="W3392" i="17" s="1"/>
  <c r="R3392" i="17"/>
  <c r="Q3392" i="17"/>
  <c r="P3392" i="17"/>
  <c r="S3392" i="17" s="1"/>
  <c r="O3392" i="17"/>
  <c r="N3392" i="17"/>
  <c r="M3392" i="17"/>
  <c r="V3391" i="17"/>
  <c r="U3391" i="17"/>
  <c r="T3391" i="17"/>
  <c r="W3391" i="17" s="1"/>
  <c r="R3391" i="17"/>
  <c r="Q3391" i="17"/>
  <c r="P3391" i="17"/>
  <c r="S3391" i="17" s="1"/>
  <c r="O3391" i="17"/>
  <c r="N3391" i="17"/>
  <c r="M3391" i="17"/>
  <c r="V3390" i="17"/>
  <c r="U3390" i="17"/>
  <c r="T3390" i="17"/>
  <c r="W3390" i="17" s="1"/>
  <c r="R3390" i="17"/>
  <c r="Q3390" i="17"/>
  <c r="P3390" i="17"/>
  <c r="S3390" i="17" s="1"/>
  <c r="O3390" i="17"/>
  <c r="N3390" i="17"/>
  <c r="M3390" i="17"/>
  <c r="V3389" i="17"/>
  <c r="U3389" i="17"/>
  <c r="T3389" i="17"/>
  <c r="W3389" i="17" s="1"/>
  <c r="R3389" i="17"/>
  <c r="Q3389" i="17"/>
  <c r="P3389" i="17"/>
  <c r="S3389" i="17" s="1"/>
  <c r="O3389" i="17"/>
  <c r="N3389" i="17"/>
  <c r="M3389" i="17"/>
  <c r="V3388" i="17"/>
  <c r="U3388" i="17"/>
  <c r="T3388" i="17"/>
  <c r="W3388" i="17" s="1"/>
  <c r="R3388" i="17"/>
  <c r="Q3388" i="17"/>
  <c r="P3388" i="17"/>
  <c r="S3388" i="17" s="1"/>
  <c r="O3388" i="17"/>
  <c r="N3388" i="17"/>
  <c r="M3388" i="17"/>
  <c r="V3387" i="17"/>
  <c r="U3387" i="17"/>
  <c r="T3387" i="17"/>
  <c r="W3387" i="17" s="1"/>
  <c r="R3387" i="17"/>
  <c r="Q3387" i="17"/>
  <c r="P3387" i="17"/>
  <c r="S3387" i="17" s="1"/>
  <c r="O3387" i="17"/>
  <c r="N3387" i="17"/>
  <c r="M3387" i="17"/>
  <c r="V3386" i="17"/>
  <c r="U3386" i="17"/>
  <c r="T3386" i="17"/>
  <c r="W3386" i="17" s="1"/>
  <c r="R3386" i="17"/>
  <c r="Q3386" i="17"/>
  <c r="P3386" i="17"/>
  <c r="S3386" i="17" s="1"/>
  <c r="O3386" i="17"/>
  <c r="N3386" i="17"/>
  <c r="M3386" i="17"/>
  <c r="V3385" i="17"/>
  <c r="U3385" i="17"/>
  <c r="T3385" i="17"/>
  <c r="W3385" i="17" s="1"/>
  <c r="R3385" i="17"/>
  <c r="Q3385" i="17"/>
  <c r="P3385" i="17"/>
  <c r="S3385" i="17" s="1"/>
  <c r="O3385" i="17"/>
  <c r="N3385" i="17"/>
  <c r="M3385" i="17"/>
  <c r="V3384" i="17"/>
  <c r="U3384" i="17"/>
  <c r="T3384" i="17"/>
  <c r="W3384" i="17" s="1"/>
  <c r="R3384" i="17"/>
  <c r="Q3384" i="17"/>
  <c r="P3384" i="17"/>
  <c r="S3384" i="17" s="1"/>
  <c r="O3384" i="17"/>
  <c r="N3384" i="17"/>
  <c r="M3384" i="17"/>
  <c r="V3383" i="17"/>
  <c r="U3383" i="17"/>
  <c r="T3383" i="17"/>
  <c r="W3383" i="17" s="1"/>
  <c r="R3383" i="17"/>
  <c r="Q3383" i="17"/>
  <c r="P3383" i="17"/>
  <c r="S3383" i="17" s="1"/>
  <c r="O3383" i="17"/>
  <c r="N3383" i="17"/>
  <c r="M3383" i="17"/>
  <c r="V3382" i="17"/>
  <c r="U3382" i="17"/>
  <c r="T3382" i="17"/>
  <c r="W3382" i="17" s="1"/>
  <c r="R3382" i="17"/>
  <c r="Q3382" i="17"/>
  <c r="P3382" i="17"/>
  <c r="S3382" i="17" s="1"/>
  <c r="O3382" i="17"/>
  <c r="N3382" i="17"/>
  <c r="M3382" i="17"/>
  <c r="V3381" i="17"/>
  <c r="U3381" i="17"/>
  <c r="T3381" i="17"/>
  <c r="W3381" i="17" s="1"/>
  <c r="R3381" i="17"/>
  <c r="Q3381" i="17"/>
  <c r="P3381" i="17"/>
  <c r="S3381" i="17" s="1"/>
  <c r="O3381" i="17"/>
  <c r="N3381" i="17"/>
  <c r="M3381" i="17"/>
  <c r="V3380" i="17"/>
  <c r="U3380" i="17"/>
  <c r="T3380" i="17"/>
  <c r="W3380" i="17" s="1"/>
  <c r="R3380" i="17"/>
  <c r="Q3380" i="17"/>
  <c r="P3380" i="17"/>
  <c r="S3380" i="17" s="1"/>
  <c r="O3380" i="17"/>
  <c r="N3380" i="17"/>
  <c r="M3380" i="17"/>
  <c r="V3379" i="17"/>
  <c r="U3379" i="17"/>
  <c r="T3379" i="17"/>
  <c r="W3379" i="17" s="1"/>
  <c r="R3379" i="17"/>
  <c r="Q3379" i="17"/>
  <c r="P3379" i="17"/>
  <c r="S3379" i="17" s="1"/>
  <c r="O3379" i="17"/>
  <c r="N3379" i="17"/>
  <c r="M3379" i="17"/>
  <c r="V3378" i="17"/>
  <c r="U3378" i="17"/>
  <c r="T3378" i="17"/>
  <c r="W3378" i="17" s="1"/>
  <c r="R3378" i="17"/>
  <c r="Q3378" i="17"/>
  <c r="P3378" i="17"/>
  <c r="S3378" i="17" s="1"/>
  <c r="O3378" i="17"/>
  <c r="N3378" i="17"/>
  <c r="M3378" i="17"/>
  <c r="V3377" i="17"/>
  <c r="U3377" i="17"/>
  <c r="T3377" i="17"/>
  <c r="W3377" i="17" s="1"/>
  <c r="R3377" i="17"/>
  <c r="Q3377" i="17"/>
  <c r="P3377" i="17"/>
  <c r="S3377" i="17" s="1"/>
  <c r="O3377" i="17"/>
  <c r="N3377" i="17"/>
  <c r="M3377" i="17"/>
  <c r="V3376" i="17"/>
  <c r="U3376" i="17"/>
  <c r="T3376" i="17"/>
  <c r="W3376" i="17" s="1"/>
  <c r="R3376" i="17"/>
  <c r="Q3376" i="17"/>
  <c r="P3376" i="17"/>
  <c r="S3376" i="17" s="1"/>
  <c r="O3376" i="17"/>
  <c r="N3376" i="17"/>
  <c r="M3376" i="17"/>
  <c r="V3375" i="17"/>
  <c r="U3375" i="17"/>
  <c r="T3375" i="17"/>
  <c r="W3375" i="17" s="1"/>
  <c r="R3375" i="17"/>
  <c r="Q3375" i="17"/>
  <c r="P3375" i="17"/>
  <c r="S3375" i="17" s="1"/>
  <c r="O3375" i="17"/>
  <c r="N3375" i="17"/>
  <c r="M3375" i="17"/>
  <c r="V3374" i="17"/>
  <c r="U3374" i="17"/>
  <c r="T3374" i="17"/>
  <c r="W3374" i="17" s="1"/>
  <c r="R3374" i="17"/>
  <c r="Q3374" i="17"/>
  <c r="P3374" i="17"/>
  <c r="S3374" i="17" s="1"/>
  <c r="O3374" i="17"/>
  <c r="N3374" i="17"/>
  <c r="M3374" i="17"/>
  <c r="V3373" i="17"/>
  <c r="U3373" i="17"/>
  <c r="T3373" i="17"/>
  <c r="W3373" i="17" s="1"/>
  <c r="R3373" i="17"/>
  <c r="Q3373" i="17"/>
  <c r="P3373" i="17"/>
  <c r="S3373" i="17" s="1"/>
  <c r="O3373" i="17"/>
  <c r="N3373" i="17"/>
  <c r="M3373" i="17"/>
  <c r="V3372" i="17"/>
  <c r="U3372" i="17"/>
  <c r="T3372" i="17"/>
  <c r="W3372" i="17" s="1"/>
  <c r="R3372" i="17"/>
  <c r="Q3372" i="17"/>
  <c r="P3372" i="17"/>
  <c r="S3372" i="17" s="1"/>
  <c r="O3372" i="17"/>
  <c r="N3372" i="17"/>
  <c r="M3372" i="17"/>
  <c r="V3371" i="17"/>
  <c r="U3371" i="17"/>
  <c r="T3371" i="17"/>
  <c r="W3371" i="17" s="1"/>
  <c r="R3371" i="17"/>
  <c r="Q3371" i="17"/>
  <c r="P3371" i="17"/>
  <c r="S3371" i="17" s="1"/>
  <c r="O3371" i="17"/>
  <c r="N3371" i="17"/>
  <c r="M3371" i="17"/>
  <c r="V3370" i="17"/>
  <c r="U3370" i="17"/>
  <c r="T3370" i="17"/>
  <c r="W3370" i="17" s="1"/>
  <c r="R3370" i="17"/>
  <c r="Q3370" i="17"/>
  <c r="P3370" i="17"/>
  <c r="S3370" i="17" s="1"/>
  <c r="O3370" i="17"/>
  <c r="N3370" i="17"/>
  <c r="M3370" i="17"/>
  <c r="V3369" i="17"/>
  <c r="U3369" i="17"/>
  <c r="T3369" i="17"/>
  <c r="W3369" i="17" s="1"/>
  <c r="R3369" i="17"/>
  <c r="Q3369" i="17"/>
  <c r="P3369" i="17"/>
  <c r="S3369" i="17" s="1"/>
  <c r="O3369" i="17"/>
  <c r="N3369" i="17"/>
  <c r="M3369" i="17"/>
  <c r="V3368" i="17"/>
  <c r="U3368" i="17"/>
  <c r="T3368" i="17"/>
  <c r="W3368" i="17" s="1"/>
  <c r="R3368" i="17"/>
  <c r="Q3368" i="17"/>
  <c r="P3368" i="17"/>
  <c r="S3368" i="17" s="1"/>
  <c r="O3368" i="17"/>
  <c r="N3368" i="17"/>
  <c r="M3368" i="17"/>
  <c r="V3367" i="17"/>
  <c r="U3367" i="17"/>
  <c r="T3367" i="17"/>
  <c r="W3367" i="17" s="1"/>
  <c r="R3367" i="17"/>
  <c r="Q3367" i="17"/>
  <c r="P3367" i="17"/>
  <c r="S3367" i="17" s="1"/>
  <c r="O3367" i="17"/>
  <c r="N3367" i="17"/>
  <c r="M3367" i="17"/>
  <c r="V3366" i="17"/>
  <c r="U3366" i="17"/>
  <c r="T3366" i="17"/>
  <c r="W3366" i="17" s="1"/>
  <c r="R3366" i="17"/>
  <c r="Q3366" i="17"/>
  <c r="P3366" i="17"/>
  <c r="S3366" i="17" s="1"/>
  <c r="O3366" i="17"/>
  <c r="N3366" i="17"/>
  <c r="M3366" i="17"/>
  <c r="V3365" i="17"/>
  <c r="U3365" i="17"/>
  <c r="T3365" i="17"/>
  <c r="W3365" i="17" s="1"/>
  <c r="R3365" i="17"/>
  <c r="Q3365" i="17"/>
  <c r="P3365" i="17"/>
  <c r="S3365" i="17" s="1"/>
  <c r="O3365" i="17"/>
  <c r="N3365" i="17"/>
  <c r="M3365" i="17"/>
  <c r="V3364" i="17"/>
  <c r="U3364" i="17"/>
  <c r="T3364" i="17"/>
  <c r="W3364" i="17" s="1"/>
  <c r="R3364" i="17"/>
  <c r="Q3364" i="17"/>
  <c r="P3364" i="17"/>
  <c r="S3364" i="17" s="1"/>
  <c r="O3364" i="17"/>
  <c r="N3364" i="17"/>
  <c r="M3364" i="17"/>
  <c r="V3363" i="17"/>
  <c r="U3363" i="17"/>
  <c r="T3363" i="17"/>
  <c r="W3363" i="17" s="1"/>
  <c r="R3363" i="17"/>
  <c r="Q3363" i="17"/>
  <c r="P3363" i="17"/>
  <c r="S3363" i="17" s="1"/>
  <c r="O3363" i="17"/>
  <c r="N3363" i="17"/>
  <c r="M3363" i="17"/>
  <c r="V3362" i="17"/>
  <c r="U3362" i="17"/>
  <c r="T3362" i="17"/>
  <c r="W3362" i="17" s="1"/>
  <c r="R3362" i="17"/>
  <c r="Q3362" i="17"/>
  <c r="P3362" i="17"/>
  <c r="S3362" i="17" s="1"/>
  <c r="O3362" i="17"/>
  <c r="N3362" i="17"/>
  <c r="M3362" i="17"/>
  <c r="V3361" i="17"/>
  <c r="U3361" i="17"/>
  <c r="T3361" i="17"/>
  <c r="W3361" i="17" s="1"/>
  <c r="R3361" i="17"/>
  <c r="Q3361" i="17"/>
  <c r="P3361" i="17"/>
  <c r="S3361" i="17" s="1"/>
  <c r="O3361" i="17"/>
  <c r="N3361" i="17"/>
  <c r="M3361" i="17"/>
  <c r="V3360" i="17"/>
  <c r="U3360" i="17"/>
  <c r="T3360" i="17"/>
  <c r="W3360" i="17" s="1"/>
  <c r="R3360" i="17"/>
  <c r="Q3360" i="17"/>
  <c r="P3360" i="17"/>
  <c r="S3360" i="17" s="1"/>
  <c r="O3360" i="17"/>
  <c r="N3360" i="17"/>
  <c r="M3360" i="17"/>
  <c r="V3359" i="17"/>
  <c r="U3359" i="17"/>
  <c r="T3359" i="17"/>
  <c r="W3359" i="17" s="1"/>
  <c r="R3359" i="17"/>
  <c r="Q3359" i="17"/>
  <c r="P3359" i="17"/>
  <c r="S3359" i="17" s="1"/>
  <c r="O3359" i="17"/>
  <c r="N3359" i="17"/>
  <c r="M3359" i="17"/>
  <c r="V3358" i="17"/>
  <c r="U3358" i="17"/>
  <c r="T3358" i="17"/>
  <c r="W3358" i="17" s="1"/>
  <c r="R3358" i="17"/>
  <c r="Q3358" i="17"/>
  <c r="P3358" i="17"/>
  <c r="S3358" i="17" s="1"/>
  <c r="O3358" i="17"/>
  <c r="N3358" i="17"/>
  <c r="M3358" i="17"/>
  <c r="V3357" i="17"/>
  <c r="U3357" i="17"/>
  <c r="T3357" i="17"/>
  <c r="W3357" i="17" s="1"/>
  <c r="R3357" i="17"/>
  <c r="Q3357" i="17"/>
  <c r="P3357" i="17"/>
  <c r="S3357" i="17" s="1"/>
  <c r="O3357" i="17"/>
  <c r="N3357" i="17"/>
  <c r="M3357" i="17"/>
  <c r="V3356" i="17"/>
  <c r="U3356" i="17"/>
  <c r="T3356" i="17"/>
  <c r="W3356" i="17" s="1"/>
  <c r="R3356" i="17"/>
  <c r="Q3356" i="17"/>
  <c r="P3356" i="17"/>
  <c r="S3356" i="17" s="1"/>
  <c r="O3356" i="17"/>
  <c r="N3356" i="17"/>
  <c r="M3356" i="17"/>
  <c r="V3355" i="17"/>
  <c r="U3355" i="17"/>
  <c r="T3355" i="17"/>
  <c r="W3355" i="17" s="1"/>
  <c r="R3355" i="17"/>
  <c r="Q3355" i="17"/>
  <c r="P3355" i="17"/>
  <c r="S3355" i="17" s="1"/>
  <c r="O3355" i="17"/>
  <c r="N3355" i="17"/>
  <c r="M3355" i="17"/>
  <c r="V3354" i="17"/>
  <c r="U3354" i="17"/>
  <c r="T3354" i="17"/>
  <c r="W3354" i="17" s="1"/>
  <c r="R3354" i="17"/>
  <c r="Q3354" i="17"/>
  <c r="P3354" i="17"/>
  <c r="S3354" i="17" s="1"/>
  <c r="O3354" i="17"/>
  <c r="N3354" i="17"/>
  <c r="M3354" i="17"/>
  <c r="V3353" i="17"/>
  <c r="U3353" i="17"/>
  <c r="T3353" i="17"/>
  <c r="W3353" i="17" s="1"/>
  <c r="R3353" i="17"/>
  <c r="Q3353" i="17"/>
  <c r="P3353" i="17"/>
  <c r="S3353" i="17" s="1"/>
  <c r="O3353" i="17"/>
  <c r="N3353" i="17"/>
  <c r="M3353" i="17"/>
  <c r="V3352" i="17"/>
  <c r="U3352" i="17"/>
  <c r="T3352" i="17"/>
  <c r="W3352" i="17" s="1"/>
  <c r="R3352" i="17"/>
  <c r="Q3352" i="17"/>
  <c r="P3352" i="17"/>
  <c r="S3352" i="17" s="1"/>
  <c r="O3352" i="17"/>
  <c r="N3352" i="17"/>
  <c r="M3352" i="17"/>
  <c r="V3351" i="17"/>
  <c r="U3351" i="17"/>
  <c r="T3351" i="17"/>
  <c r="W3351" i="17" s="1"/>
  <c r="R3351" i="17"/>
  <c r="Q3351" i="17"/>
  <c r="P3351" i="17"/>
  <c r="S3351" i="17" s="1"/>
  <c r="O3351" i="17"/>
  <c r="N3351" i="17"/>
  <c r="M3351" i="17"/>
  <c r="V3350" i="17"/>
  <c r="U3350" i="17"/>
  <c r="T3350" i="17"/>
  <c r="W3350" i="17" s="1"/>
  <c r="R3350" i="17"/>
  <c r="Q3350" i="17"/>
  <c r="P3350" i="17"/>
  <c r="S3350" i="17" s="1"/>
  <c r="O3350" i="17"/>
  <c r="N3350" i="17"/>
  <c r="M3350" i="17"/>
  <c r="V3349" i="17"/>
  <c r="U3349" i="17"/>
  <c r="T3349" i="17"/>
  <c r="W3349" i="17" s="1"/>
  <c r="R3349" i="17"/>
  <c r="Q3349" i="17"/>
  <c r="P3349" i="17"/>
  <c r="S3349" i="17" s="1"/>
  <c r="O3349" i="17"/>
  <c r="N3349" i="17"/>
  <c r="M3349" i="17"/>
  <c r="V3348" i="17"/>
  <c r="U3348" i="17"/>
  <c r="T3348" i="17"/>
  <c r="W3348" i="17" s="1"/>
  <c r="R3348" i="17"/>
  <c r="Q3348" i="17"/>
  <c r="P3348" i="17"/>
  <c r="S3348" i="17" s="1"/>
  <c r="O3348" i="17"/>
  <c r="N3348" i="17"/>
  <c r="M3348" i="17"/>
  <c r="V3347" i="17"/>
  <c r="U3347" i="17"/>
  <c r="T3347" i="17"/>
  <c r="W3347" i="17" s="1"/>
  <c r="R3347" i="17"/>
  <c r="Q3347" i="17"/>
  <c r="P3347" i="17"/>
  <c r="S3347" i="17" s="1"/>
  <c r="O3347" i="17"/>
  <c r="N3347" i="17"/>
  <c r="M3347" i="17"/>
  <c r="V3346" i="17"/>
  <c r="U3346" i="17"/>
  <c r="T3346" i="17"/>
  <c r="W3346" i="17" s="1"/>
  <c r="R3346" i="17"/>
  <c r="Q3346" i="17"/>
  <c r="P3346" i="17"/>
  <c r="S3346" i="17" s="1"/>
  <c r="O3346" i="17"/>
  <c r="N3346" i="17"/>
  <c r="M3346" i="17"/>
  <c r="V3345" i="17"/>
  <c r="U3345" i="17"/>
  <c r="T3345" i="17"/>
  <c r="W3345" i="17" s="1"/>
  <c r="R3345" i="17"/>
  <c r="Q3345" i="17"/>
  <c r="P3345" i="17"/>
  <c r="S3345" i="17" s="1"/>
  <c r="O3345" i="17"/>
  <c r="N3345" i="17"/>
  <c r="M3345" i="17"/>
  <c r="V3344" i="17"/>
  <c r="U3344" i="17"/>
  <c r="T3344" i="17"/>
  <c r="W3344" i="17" s="1"/>
  <c r="R3344" i="17"/>
  <c r="Q3344" i="17"/>
  <c r="P3344" i="17"/>
  <c r="S3344" i="17" s="1"/>
  <c r="O3344" i="17"/>
  <c r="N3344" i="17"/>
  <c r="M3344" i="17"/>
  <c r="V3343" i="17"/>
  <c r="U3343" i="17"/>
  <c r="T3343" i="17"/>
  <c r="W3343" i="17" s="1"/>
  <c r="R3343" i="17"/>
  <c r="Q3343" i="17"/>
  <c r="P3343" i="17"/>
  <c r="S3343" i="17" s="1"/>
  <c r="O3343" i="17"/>
  <c r="N3343" i="17"/>
  <c r="M3343" i="17"/>
  <c r="V3342" i="17"/>
  <c r="U3342" i="17"/>
  <c r="T3342" i="17"/>
  <c r="W3342" i="17" s="1"/>
  <c r="R3342" i="17"/>
  <c r="Q3342" i="17"/>
  <c r="P3342" i="17"/>
  <c r="S3342" i="17" s="1"/>
  <c r="O3342" i="17"/>
  <c r="N3342" i="17"/>
  <c r="M3342" i="17"/>
  <c r="V3341" i="17"/>
  <c r="U3341" i="17"/>
  <c r="T3341" i="17"/>
  <c r="W3341" i="17" s="1"/>
  <c r="R3341" i="17"/>
  <c r="Q3341" i="17"/>
  <c r="P3341" i="17"/>
  <c r="S3341" i="17" s="1"/>
  <c r="O3341" i="17"/>
  <c r="N3341" i="17"/>
  <c r="M3341" i="17"/>
  <c r="V3340" i="17"/>
  <c r="U3340" i="17"/>
  <c r="T3340" i="17"/>
  <c r="W3340" i="17" s="1"/>
  <c r="R3340" i="17"/>
  <c r="Q3340" i="17"/>
  <c r="P3340" i="17"/>
  <c r="S3340" i="17" s="1"/>
  <c r="O3340" i="17"/>
  <c r="N3340" i="17"/>
  <c r="M3340" i="17"/>
  <c r="V3339" i="17"/>
  <c r="U3339" i="17"/>
  <c r="T3339" i="17"/>
  <c r="W3339" i="17" s="1"/>
  <c r="R3339" i="17"/>
  <c r="Q3339" i="17"/>
  <c r="P3339" i="17"/>
  <c r="S3339" i="17" s="1"/>
  <c r="O3339" i="17"/>
  <c r="N3339" i="17"/>
  <c r="M3339" i="17"/>
  <c r="V3338" i="17"/>
  <c r="U3338" i="17"/>
  <c r="T3338" i="17"/>
  <c r="W3338" i="17" s="1"/>
  <c r="R3338" i="17"/>
  <c r="Q3338" i="17"/>
  <c r="P3338" i="17"/>
  <c r="S3338" i="17" s="1"/>
  <c r="O3338" i="17"/>
  <c r="N3338" i="17"/>
  <c r="M3338" i="17"/>
  <c r="V3337" i="17"/>
  <c r="U3337" i="17"/>
  <c r="T3337" i="17"/>
  <c r="W3337" i="17" s="1"/>
  <c r="R3337" i="17"/>
  <c r="Q3337" i="17"/>
  <c r="P3337" i="17"/>
  <c r="S3337" i="17" s="1"/>
  <c r="O3337" i="17"/>
  <c r="N3337" i="17"/>
  <c r="M3337" i="17"/>
  <c r="V3336" i="17"/>
  <c r="U3336" i="17"/>
  <c r="T3336" i="17"/>
  <c r="W3336" i="17" s="1"/>
  <c r="R3336" i="17"/>
  <c r="Q3336" i="17"/>
  <c r="P3336" i="17"/>
  <c r="S3336" i="17" s="1"/>
  <c r="O3336" i="17"/>
  <c r="N3336" i="17"/>
  <c r="M3336" i="17"/>
  <c r="V3335" i="17"/>
  <c r="U3335" i="17"/>
  <c r="T3335" i="17"/>
  <c r="W3335" i="17" s="1"/>
  <c r="R3335" i="17"/>
  <c r="Q3335" i="17"/>
  <c r="P3335" i="17"/>
  <c r="S3335" i="17" s="1"/>
  <c r="O3335" i="17"/>
  <c r="N3335" i="17"/>
  <c r="M3335" i="17"/>
  <c r="V3334" i="17"/>
  <c r="U3334" i="17"/>
  <c r="T3334" i="17"/>
  <c r="W3334" i="17" s="1"/>
  <c r="R3334" i="17"/>
  <c r="Q3334" i="17"/>
  <c r="P3334" i="17"/>
  <c r="S3334" i="17" s="1"/>
  <c r="O3334" i="17"/>
  <c r="N3334" i="17"/>
  <c r="M3334" i="17"/>
  <c r="V3333" i="17"/>
  <c r="U3333" i="17"/>
  <c r="T3333" i="17"/>
  <c r="W3333" i="17" s="1"/>
  <c r="R3333" i="17"/>
  <c r="Q3333" i="17"/>
  <c r="P3333" i="17"/>
  <c r="S3333" i="17" s="1"/>
  <c r="O3333" i="17"/>
  <c r="N3333" i="17"/>
  <c r="M3333" i="17"/>
  <c r="V3332" i="17"/>
  <c r="U3332" i="17"/>
  <c r="T3332" i="17"/>
  <c r="W3332" i="17" s="1"/>
  <c r="R3332" i="17"/>
  <c r="Q3332" i="17"/>
  <c r="P3332" i="17"/>
  <c r="S3332" i="17" s="1"/>
  <c r="O3332" i="17"/>
  <c r="N3332" i="17"/>
  <c r="M3332" i="17"/>
  <c r="V3331" i="17"/>
  <c r="U3331" i="17"/>
  <c r="T3331" i="17"/>
  <c r="W3331" i="17" s="1"/>
  <c r="R3331" i="17"/>
  <c r="Q3331" i="17"/>
  <c r="P3331" i="17"/>
  <c r="S3331" i="17" s="1"/>
  <c r="O3331" i="17"/>
  <c r="N3331" i="17"/>
  <c r="M3331" i="17"/>
  <c r="V3330" i="17"/>
  <c r="U3330" i="17"/>
  <c r="T3330" i="17"/>
  <c r="W3330" i="17" s="1"/>
  <c r="R3330" i="17"/>
  <c r="Q3330" i="17"/>
  <c r="P3330" i="17"/>
  <c r="S3330" i="17" s="1"/>
  <c r="O3330" i="17"/>
  <c r="N3330" i="17"/>
  <c r="M3330" i="17"/>
  <c r="V3329" i="17"/>
  <c r="U3329" i="17"/>
  <c r="T3329" i="17"/>
  <c r="W3329" i="17" s="1"/>
  <c r="R3329" i="17"/>
  <c r="Q3329" i="17"/>
  <c r="P3329" i="17"/>
  <c r="S3329" i="17" s="1"/>
  <c r="O3329" i="17"/>
  <c r="N3329" i="17"/>
  <c r="M3329" i="17"/>
  <c r="V3328" i="17"/>
  <c r="U3328" i="17"/>
  <c r="T3328" i="17"/>
  <c r="W3328" i="17" s="1"/>
  <c r="R3328" i="17"/>
  <c r="Q3328" i="17"/>
  <c r="P3328" i="17"/>
  <c r="S3328" i="17" s="1"/>
  <c r="O3328" i="17"/>
  <c r="N3328" i="17"/>
  <c r="M3328" i="17"/>
  <c r="V3327" i="17"/>
  <c r="U3327" i="17"/>
  <c r="T3327" i="17"/>
  <c r="W3327" i="17" s="1"/>
  <c r="R3327" i="17"/>
  <c r="Q3327" i="17"/>
  <c r="P3327" i="17"/>
  <c r="S3327" i="17" s="1"/>
  <c r="O3327" i="17"/>
  <c r="N3327" i="17"/>
  <c r="M3327" i="17"/>
  <c r="V3326" i="17"/>
  <c r="U3326" i="17"/>
  <c r="T3326" i="17"/>
  <c r="W3326" i="17" s="1"/>
  <c r="R3326" i="17"/>
  <c r="Q3326" i="17"/>
  <c r="P3326" i="17"/>
  <c r="S3326" i="17" s="1"/>
  <c r="O3326" i="17"/>
  <c r="N3326" i="17"/>
  <c r="M3326" i="17"/>
  <c r="V3325" i="17"/>
  <c r="U3325" i="17"/>
  <c r="T3325" i="17"/>
  <c r="W3325" i="17" s="1"/>
  <c r="R3325" i="17"/>
  <c r="Q3325" i="17"/>
  <c r="P3325" i="17"/>
  <c r="S3325" i="17" s="1"/>
  <c r="O3325" i="17"/>
  <c r="N3325" i="17"/>
  <c r="M3325" i="17"/>
  <c r="V3324" i="17"/>
  <c r="U3324" i="17"/>
  <c r="T3324" i="17"/>
  <c r="W3324" i="17" s="1"/>
  <c r="R3324" i="17"/>
  <c r="Q3324" i="17"/>
  <c r="P3324" i="17"/>
  <c r="S3324" i="17" s="1"/>
  <c r="O3324" i="17"/>
  <c r="N3324" i="17"/>
  <c r="M3324" i="17"/>
  <c r="V3323" i="17"/>
  <c r="U3323" i="17"/>
  <c r="T3323" i="17"/>
  <c r="W3323" i="17" s="1"/>
  <c r="R3323" i="17"/>
  <c r="Q3323" i="17"/>
  <c r="P3323" i="17"/>
  <c r="S3323" i="17" s="1"/>
  <c r="O3323" i="17"/>
  <c r="N3323" i="17"/>
  <c r="M3323" i="17"/>
  <c r="V3322" i="17"/>
  <c r="U3322" i="17"/>
  <c r="T3322" i="17"/>
  <c r="W3322" i="17" s="1"/>
  <c r="R3322" i="17"/>
  <c r="Q3322" i="17"/>
  <c r="P3322" i="17"/>
  <c r="S3322" i="17" s="1"/>
  <c r="O3322" i="17"/>
  <c r="N3322" i="17"/>
  <c r="M3322" i="17"/>
  <c r="V3321" i="17"/>
  <c r="U3321" i="17"/>
  <c r="T3321" i="17"/>
  <c r="W3321" i="17" s="1"/>
  <c r="R3321" i="17"/>
  <c r="Q3321" i="17"/>
  <c r="P3321" i="17"/>
  <c r="S3321" i="17" s="1"/>
  <c r="O3321" i="17"/>
  <c r="N3321" i="17"/>
  <c r="M3321" i="17"/>
  <c r="V3320" i="17"/>
  <c r="U3320" i="17"/>
  <c r="T3320" i="17"/>
  <c r="W3320" i="17" s="1"/>
  <c r="R3320" i="17"/>
  <c r="Q3320" i="17"/>
  <c r="P3320" i="17"/>
  <c r="S3320" i="17" s="1"/>
  <c r="O3320" i="17"/>
  <c r="N3320" i="17"/>
  <c r="M3320" i="17"/>
  <c r="V3319" i="17"/>
  <c r="U3319" i="17"/>
  <c r="T3319" i="17"/>
  <c r="W3319" i="17" s="1"/>
  <c r="R3319" i="17"/>
  <c r="Q3319" i="17"/>
  <c r="P3319" i="17"/>
  <c r="S3319" i="17" s="1"/>
  <c r="O3319" i="17"/>
  <c r="N3319" i="17"/>
  <c r="M3319" i="17"/>
  <c r="V3318" i="17"/>
  <c r="U3318" i="17"/>
  <c r="T3318" i="17"/>
  <c r="W3318" i="17" s="1"/>
  <c r="R3318" i="17"/>
  <c r="Q3318" i="17"/>
  <c r="P3318" i="17"/>
  <c r="S3318" i="17" s="1"/>
  <c r="O3318" i="17"/>
  <c r="N3318" i="17"/>
  <c r="M3318" i="17"/>
  <c r="V3317" i="17"/>
  <c r="U3317" i="17"/>
  <c r="T3317" i="17"/>
  <c r="W3317" i="17" s="1"/>
  <c r="R3317" i="17"/>
  <c r="Q3317" i="17"/>
  <c r="P3317" i="17"/>
  <c r="S3317" i="17" s="1"/>
  <c r="O3317" i="17"/>
  <c r="N3317" i="17"/>
  <c r="M3317" i="17"/>
  <c r="V3316" i="17"/>
  <c r="U3316" i="17"/>
  <c r="T3316" i="17"/>
  <c r="W3316" i="17" s="1"/>
  <c r="R3316" i="17"/>
  <c r="Q3316" i="17"/>
  <c r="P3316" i="17"/>
  <c r="S3316" i="17" s="1"/>
  <c r="O3316" i="17"/>
  <c r="N3316" i="17"/>
  <c r="M3316" i="17"/>
  <c r="V3315" i="17"/>
  <c r="U3315" i="17"/>
  <c r="T3315" i="17"/>
  <c r="W3315" i="17" s="1"/>
  <c r="R3315" i="17"/>
  <c r="Q3315" i="17"/>
  <c r="P3315" i="17"/>
  <c r="S3315" i="17" s="1"/>
  <c r="O3315" i="17"/>
  <c r="N3315" i="17"/>
  <c r="M3315" i="17"/>
  <c r="V3314" i="17"/>
  <c r="U3314" i="17"/>
  <c r="T3314" i="17"/>
  <c r="W3314" i="17" s="1"/>
  <c r="R3314" i="17"/>
  <c r="Q3314" i="17"/>
  <c r="P3314" i="17"/>
  <c r="S3314" i="17" s="1"/>
  <c r="O3314" i="17"/>
  <c r="N3314" i="17"/>
  <c r="M3314" i="17"/>
  <c r="V3313" i="17"/>
  <c r="U3313" i="17"/>
  <c r="T3313" i="17"/>
  <c r="W3313" i="17" s="1"/>
  <c r="R3313" i="17"/>
  <c r="Q3313" i="17"/>
  <c r="P3313" i="17"/>
  <c r="S3313" i="17" s="1"/>
  <c r="O3313" i="17"/>
  <c r="N3313" i="17"/>
  <c r="M3313" i="17"/>
  <c r="V3312" i="17"/>
  <c r="U3312" i="17"/>
  <c r="T3312" i="17"/>
  <c r="W3312" i="17" s="1"/>
  <c r="R3312" i="17"/>
  <c r="Q3312" i="17"/>
  <c r="P3312" i="17"/>
  <c r="S3312" i="17" s="1"/>
  <c r="O3312" i="17"/>
  <c r="N3312" i="17"/>
  <c r="M3312" i="17"/>
  <c r="V3311" i="17"/>
  <c r="U3311" i="17"/>
  <c r="T3311" i="17"/>
  <c r="W3311" i="17" s="1"/>
  <c r="R3311" i="17"/>
  <c r="Q3311" i="17"/>
  <c r="P3311" i="17"/>
  <c r="S3311" i="17" s="1"/>
  <c r="O3311" i="17"/>
  <c r="N3311" i="17"/>
  <c r="M3311" i="17"/>
  <c r="V3310" i="17"/>
  <c r="U3310" i="17"/>
  <c r="T3310" i="17"/>
  <c r="W3310" i="17" s="1"/>
  <c r="R3310" i="17"/>
  <c r="Q3310" i="17"/>
  <c r="P3310" i="17"/>
  <c r="S3310" i="17" s="1"/>
  <c r="O3310" i="17"/>
  <c r="N3310" i="17"/>
  <c r="M3310" i="17"/>
  <c r="V3309" i="17"/>
  <c r="U3309" i="17"/>
  <c r="T3309" i="17"/>
  <c r="W3309" i="17" s="1"/>
  <c r="R3309" i="17"/>
  <c r="Q3309" i="17"/>
  <c r="P3309" i="17"/>
  <c r="S3309" i="17" s="1"/>
  <c r="O3309" i="17"/>
  <c r="N3309" i="17"/>
  <c r="M3309" i="17"/>
  <c r="V3308" i="17"/>
  <c r="U3308" i="17"/>
  <c r="T3308" i="17"/>
  <c r="W3308" i="17" s="1"/>
  <c r="R3308" i="17"/>
  <c r="Q3308" i="17"/>
  <c r="P3308" i="17"/>
  <c r="S3308" i="17" s="1"/>
  <c r="O3308" i="17"/>
  <c r="N3308" i="17"/>
  <c r="M3308" i="17"/>
  <c r="V3307" i="17"/>
  <c r="U3307" i="17"/>
  <c r="T3307" i="17"/>
  <c r="W3307" i="17" s="1"/>
  <c r="R3307" i="17"/>
  <c r="Q3307" i="17"/>
  <c r="P3307" i="17"/>
  <c r="S3307" i="17" s="1"/>
  <c r="O3307" i="17"/>
  <c r="N3307" i="17"/>
  <c r="M3307" i="17"/>
  <c r="V3306" i="17"/>
  <c r="U3306" i="17"/>
  <c r="T3306" i="17"/>
  <c r="W3306" i="17" s="1"/>
  <c r="R3306" i="17"/>
  <c r="Q3306" i="17"/>
  <c r="P3306" i="17"/>
  <c r="S3306" i="17" s="1"/>
  <c r="O3306" i="17"/>
  <c r="N3306" i="17"/>
  <c r="M3306" i="17"/>
  <c r="V3305" i="17"/>
  <c r="U3305" i="17"/>
  <c r="T3305" i="17"/>
  <c r="W3305" i="17" s="1"/>
  <c r="R3305" i="17"/>
  <c r="Q3305" i="17"/>
  <c r="P3305" i="17"/>
  <c r="S3305" i="17" s="1"/>
  <c r="O3305" i="17"/>
  <c r="N3305" i="17"/>
  <c r="M3305" i="17"/>
  <c r="V3304" i="17"/>
  <c r="U3304" i="17"/>
  <c r="T3304" i="17"/>
  <c r="W3304" i="17" s="1"/>
  <c r="R3304" i="17"/>
  <c r="Q3304" i="17"/>
  <c r="P3304" i="17"/>
  <c r="S3304" i="17" s="1"/>
  <c r="O3304" i="17"/>
  <c r="N3304" i="17"/>
  <c r="M3304" i="17"/>
  <c r="V3303" i="17"/>
  <c r="U3303" i="17"/>
  <c r="T3303" i="17"/>
  <c r="W3303" i="17" s="1"/>
  <c r="R3303" i="17"/>
  <c r="Q3303" i="17"/>
  <c r="P3303" i="17"/>
  <c r="S3303" i="17" s="1"/>
  <c r="O3303" i="17"/>
  <c r="N3303" i="17"/>
  <c r="M3303" i="17"/>
  <c r="V3302" i="17"/>
  <c r="U3302" i="17"/>
  <c r="T3302" i="17"/>
  <c r="W3302" i="17" s="1"/>
  <c r="R3302" i="17"/>
  <c r="Q3302" i="17"/>
  <c r="P3302" i="17"/>
  <c r="S3302" i="17" s="1"/>
  <c r="O3302" i="17"/>
  <c r="N3302" i="17"/>
  <c r="M3302" i="17"/>
  <c r="V3301" i="17"/>
  <c r="U3301" i="17"/>
  <c r="T3301" i="17"/>
  <c r="W3301" i="17" s="1"/>
  <c r="R3301" i="17"/>
  <c r="Q3301" i="17"/>
  <c r="P3301" i="17"/>
  <c r="S3301" i="17" s="1"/>
  <c r="O3301" i="17"/>
  <c r="N3301" i="17"/>
  <c r="M3301" i="17"/>
  <c r="V3300" i="17"/>
  <c r="U3300" i="17"/>
  <c r="T3300" i="17"/>
  <c r="W3300" i="17" s="1"/>
  <c r="R3300" i="17"/>
  <c r="Q3300" i="17"/>
  <c r="P3300" i="17"/>
  <c r="S3300" i="17" s="1"/>
  <c r="O3300" i="17"/>
  <c r="N3300" i="17"/>
  <c r="M3300" i="17"/>
  <c r="V3299" i="17"/>
  <c r="U3299" i="17"/>
  <c r="T3299" i="17"/>
  <c r="W3299" i="17" s="1"/>
  <c r="R3299" i="17"/>
  <c r="Q3299" i="17"/>
  <c r="P3299" i="17"/>
  <c r="S3299" i="17" s="1"/>
  <c r="O3299" i="17"/>
  <c r="N3299" i="17"/>
  <c r="M3299" i="17"/>
  <c r="V3298" i="17"/>
  <c r="U3298" i="17"/>
  <c r="T3298" i="17"/>
  <c r="W3298" i="17" s="1"/>
  <c r="R3298" i="17"/>
  <c r="Q3298" i="17"/>
  <c r="P3298" i="17"/>
  <c r="S3298" i="17" s="1"/>
  <c r="O3298" i="17"/>
  <c r="N3298" i="17"/>
  <c r="M3298" i="17"/>
  <c r="V3297" i="17"/>
  <c r="U3297" i="17"/>
  <c r="T3297" i="17"/>
  <c r="W3297" i="17" s="1"/>
  <c r="R3297" i="17"/>
  <c r="Q3297" i="17"/>
  <c r="P3297" i="17"/>
  <c r="S3297" i="17" s="1"/>
  <c r="O3297" i="17"/>
  <c r="N3297" i="17"/>
  <c r="M3297" i="17"/>
  <c r="V3296" i="17"/>
  <c r="U3296" i="17"/>
  <c r="T3296" i="17"/>
  <c r="W3296" i="17" s="1"/>
  <c r="R3296" i="17"/>
  <c r="Q3296" i="17"/>
  <c r="P3296" i="17"/>
  <c r="S3296" i="17" s="1"/>
  <c r="O3296" i="17"/>
  <c r="N3296" i="17"/>
  <c r="M3296" i="17"/>
  <c r="V3295" i="17"/>
  <c r="U3295" i="17"/>
  <c r="T3295" i="17"/>
  <c r="W3295" i="17" s="1"/>
  <c r="R3295" i="17"/>
  <c r="Q3295" i="17"/>
  <c r="P3295" i="17"/>
  <c r="S3295" i="17" s="1"/>
  <c r="O3295" i="17"/>
  <c r="N3295" i="17"/>
  <c r="M3295" i="17"/>
  <c r="V3294" i="17"/>
  <c r="U3294" i="17"/>
  <c r="T3294" i="17"/>
  <c r="W3294" i="17" s="1"/>
  <c r="R3294" i="17"/>
  <c r="Q3294" i="17"/>
  <c r="P3294" i="17"/>
  <c r="S3294" i="17" s="1"/>
  <c r="O3294" i="17"/>
  <c r="N3294" i="17"/>
  <c r="M3294" i="17"/>
  <c r="V3293" i="17"/>
  <c r="U3293" i="17"/>
  <c r="T3293" i="17"/>
  <c r="W3293" i="17" s="1"/>
  <c r="R3293" i="17"/>
  <c r="Q3293" i="17"/>
  <c r="P3293" i="17"/>
  <c r="S3293" i="17" s="1"/>
  <c r="O3293" i="17"/>
  <c r="N3293" i="17"/>
  <c r="M3293" i="17"/>
  <c r="V3292" i="17"/>
  <c r="U3292" i="17"/>
  <c r="T3292" i="17"/>
  <c r="W3292" i="17" s="1"/>
  <c r="R3292" i="17"/>
  <c r="Q3292" i="17"/>
  <c r="P3292" i="17"/>
  <c r="S3292" i="17" s="1"/>
  <c r="O3292" i="17"/>
  <c r="N3292" i="17"/>
  <c r="M3292" i="17"/>
  <c r="V3291" i="17"/>
  <c r="U3291" i="17"/>
  <c r="T3291" i="17"/>
  <c r="W3291" i="17" s="1"/>
  <c r="R3291" i="17"/>
  <c r="Q3291" i="17"/>
  <c r="P3291" i="17"/>
  <c r="S3291" i="17" s="1"/>
  <c r="O3291" i="17"/>
  <c r="N3291" i="17"/>
  <c r="M3291" i="17"/>
  <c r="V3290" i="17"/>
  <c r="U3290" i="17"/>
  <c r="T3290" i="17"/>
  <c r="W3290" i="17" s="1"/>
  <c r="R3290" i="17"/>
  <c r="Q3290" i="17"/>
  <c r="P3290" i="17"/>
  <c r="S3290" i="17" s="1"/>
  <c r="O3290" i="17"/>
  <c r="N3290" i="17"/>
  <c r="M3290" i="17"/>
  <c r="V3289" i="17"/>
  <c r="U3289" i="17"/>
  <c r="T3289" i="17"/>
  <c r="W3289" i="17" s="1"/>
  <c r="R3289" i="17"/>
  <c r="Q3289" i="17"/>
  <c r="P3289" i="17"/>
  <c r="S3289" i="17" s="1"/>
  <c r="O3289" i="17"/>
  <c r="N3289" i="17"/>
  <c r="M3289" i="17"/>
  <c r="V3288" i="17"/>
  <c r="U3288" i="17"/>
  <c r="T3288" i="17"/>
  <c r="W3288" i="17" s="1"/>
  <c r="R3288" i="17"/>
  <c r="Q3288" i="17"/>
  <c r="P3288" i="17"/>
  <c r="S3288" i="17" s="1"/>
  <c r="O3288" i="17"/>
  <c r="N3288" i="17"/>
  <c r="M3288" i="17"/>
  <c r="V3287" i="17"/>
  <c r="U3287" i="17"/>
  <c r="T3287" i="17"/>
  <c r="W3287" i="17" s="1"/>
  <c r="R3287" i="17"/>
  <c r="Q3287" i="17"/>
  <c r="P3287" i="17"/>
  <c r="S3287" i="17" s="1"/>
  <c r="O3287" i="17"/>
  <c r="N3287" i="17"/>
  <c r="M3287" i="17"/>
  <c r="V3286" i="17"/>
  <c r="U3286" i="17"/>
  <c r="T3286" i="17"/>
  <c r="W3286" i="17" s="1"/>
  <c r="R3286" i="17"/>
  <c r="Q3286" i="17"/>
  <c r="P3286" i="17"/>
  <c r="S3286" i="17" s="1"/>
  <c r="O3286" i="17"/>
  <c r="N3286" i="17"/>
  <c r="M3286" i="17"/>
  <c r="V3285" i="17"/>
  <c r="U3285" i="17"/>
  <c r="T3285" i="17"/>
  <c r="W3285" i="17" s="1"/>
  <c r="R3285" i="17"/>
  <c r="Q3285" i="17"/>
  <c r="P3285" i="17"/>
  <c r="S3285" i="17" s="1"/>
  <c r="O3285" i="17"/>
  <c r="N3285" i="17"/>
  <c r="M3285" i="17"/>
  <c r="V3284" i="17"/>
  <c r="U3284" i="17"/>
  <c r="T3284" i="17"/>
  <c r="W3284" i="17" s="1"/>
  <c r="R3284" i="17"/>
  <c r="Q3284" i="17"/>
  <c r="P3284" i="17"/>
  <c r="S3284" i="17" s="1"/>
  <c r="O3284" i="17"/>
  <c r="N3284" i="17"/>
  <c r="M3284" i="17"/>
  <c r="V3283" i="17"/>
  <c r="U3283" i="17"/>
  <c r="T3283" i="17"/>
  <c r="W3283" i="17" s="1"/>
  <c r="R3283" i="17"/>
  <c r="Q3283" i="17"/>
  <c r="P3283" i="17"/>
  <c r="S3283" i="17" s="1"/>
  <c r="O3283" i="17"/>
  <c r="N3283" i="17"/>
  <c r="M3283" i="17"/>
  <c r="V3282" i="17"/>
  <c r="U3282" i="17"/>
  <c r="T3282" i="17"/>
  <c r="W3282" i="17" s="1"/>
  <c r="R3282" i="17"/>
  <c r="Q3282" i="17"/>
  <c r="P3282" i="17"/>
  <c r="S3282" i="17" s="1"/>
  <c r="O3282" i="17"/>
  <c r="N3282" i="17"/>
  <c r="M3282" i="17"/>
  <c r="V3281" i="17"/>
  <c r="U3281" i="17"/>
  <c r="T3281" i="17"/>
  <c r="W3281" i="17" s="1"/>
  <c r="R3281" i="17"/>
  <c r="Q3281" i="17"/>
  <c r="P3281" i="17"/>
  <c r="S3281" i="17" s="1"/>
  <c r="O3281" i="17"/>
  <c r="N3281" i="17"/>
  <c r="M3281" i="17"/>
  <c r="V3280" i="17"/>
  <c r="U3280" i="17"/>
  <c r="T3280" i="17"/>
  <c r="W3280" i="17" s="1"/>
  <c r="R3280" i="17"/>
  <c r="Q3280" i="17"/>
  <c r="P3280" i="17"/>
  <c r="S3280" i="17" s="1"/>
  <c r="O3280" i="17"/>
  <c r="N3280" i="17"/>
  <c r="M3280" i="17"/>
  <c r="V3279" i="17"/>
  <c r="U3279" i="17"/>
  <c r="T3279" i="17"/>
  <c r="W3279" i="17" s="1"/>
  <c r="R3279" i="17"/>
  <c r="Q3279" i="17"/>
  <c r="P3279" i="17"/>
  <c r="S3279" i="17" s="1"/>
  <c r="O3279" i="17"/>
  <c r="N3279" i="17"/>
  <c r="M3279" i="17"/>
  <c r="V3278" i="17"/>
  <c r="U3278" i="17"/>
  <c r="T3278" i="17"/>
  <c r="W3278" i="17" s="1"/>
  <c r="R3278" i="17"/>
  <c r="Q3278" i="17"/>
  <c r="P3278" i="17"/>
  <c r="S3278" i="17" s="1"/>
  <c r="O3278" i="17"/>
  <c r="N3278" i="17"/>
  <c r="M3278" i="17"/>
  <c r="V3277" i="17"/>
  <c r="U3277" i="17"/>
  <c r="T3277" i="17"/>
  <c r="W3277" i="17" s="1"/>
  <c r="R3277" i="17"/>
  <c r="Q3277" i="17"/>
  <c r="P3277" i="17"/>
  <c r="S3277" i="17" s="1"/>
  <c r="O3277" i="17"/>
  <c r="N3277" i="17"/>
  <c r="M3277" i="17"/>
  <c r="V3276" i="17"/>
  <c r="U3276" i="17"/>
  <c r="T3276" i="17"/>
  <c r="W3276" i="17" s="1"/>
  <c r="R3276" i="17"/>
  <c r="Q3276" i="17"/>
  <c r="P3276" i="17"/>
  <c r="S3276" i="17" s="1"/>
  <c r="O3276" i="17"/>
  <c r="N3276" i="17"/>
  <c r="M3276" i="17"/>
  <c r="V3275" i="17"/>
  <c r="U3275" i="17"/>
  <c r="T3275" i="17"/>
  <c r="W3275" i="17" s="1"/>
  <c r="R3275" i="17"/>
  <c r="Q3275" i="17"/>
  <c r="P3275" i="17"/>
  <c r="S3275" i="17" s="1"/>
  <c r="O3275" i="17"/>
  <c r="N3275" i="17"/>
  <c r="M3275" i="17"/>
  <c r="V3274" i="17"/>
  <c r="U3274" i="17"/>
  <c r="T3274" i="17"/>
  <c r="W3274" i="17" s="1"/>
  <c r="R3274" i="17"/>
  <c r="Q3274" i="17"/>
  <c r="P3274" i="17"/>
  <c r="S3274" i="17" s="1"/>
  <c r="O3274" i="17"/>
  <c r="N3274" i="17"/>
  <c r="M3274" i="17"/>
  <c r="V3273" i="17"/>
  <c r="U3273" i="17"/>
  <c r="T3273" i="17"/>
  <c r="W3273" i="17" s="1"/>
  <c r="R3273" i="17"/>
  <c r="Q3273" i="17"/>
  <c r="P3273" i="17"/>
  <c r="S3273" i="17" s="1"/>
  <c r="O3273" i="17"/>
  <c r="N3273" i="17"/>
  <c r="M3273" i="17"/>
  <c r="V3272" i="17"/>
  <c r="U3272" i="17"/>
  <c r="T3272" i="17"/>
  <c r="W3272" i="17" s="1"/>
  <c r="R3272" i="17"/>
  <c r="Q3272" i="17"/>
  <c r="P3272" i="17"/>
  <c r="S3272" i="17" s="1"/>
  <c r="O3272" i="17"/>
  <c r="N3272" i="17"/>
  <c r="M3272" i="17"/>
  <c r="V3271" i="17"/>
  <c r="U3271" i="17"/>
  <c r="T3271" i="17"/>
  <c r="W3271" i="17" s="1"/>
  <c r="R3271" i="17"/>
  <c r="Q3271" i="17"/>
  <c r="P3271" i="17"/>
  <c r="S3271" i="17" s="1"/>
  <c r="O3271" i="17"/>
  <c r="N3271" i="17"/>
  <c r="M3271" i="17"/>
  <c r="V3270" i="17"/>
  <c r="U3270" i="17"/>
  <c r="T3270" i="17"/>
  <c r="W3270" i="17" s="1"/>
  <c r="R3270" i="17"/>
  <c r="Q3270" i="17"/>
  <c r="P3270" i="17"/>
  <c r="S3270" i="17" s="1"/>
  <c r="O3270" i="17"/>
  <c r="N3270" i="17"/>
  <c r="M3270" i="17"/>
  <c r="V3269" i="17"/>
  <c r="U3269" i="17"/>
  <c r="T3269" i="17"/>
  <c r="W3269" i="17" s="1"/>
  <c r="R3269" i="17"/>
  <c r="Q3269" i="17"/>
  <c r="P3269" i="17"/>
  <c r="S3269" i="17" s="1"/>
  <c r="O3269" i="17"/>
  <c r="N3269" i="17"/>
  <c r="M3269" i="17"/>
  <c r="V3268" i="17"/>
  <c r="U3268" i="17"/>
  <c r="T3268" i="17"/>
  <c r="W3268" i="17" s="1"/>
  <c r="R3268" i="17"/>
  <c r="Q3268" i="17"/>
  <c r="P3268" i="17"/>
  <c r="S3268" i="17" s="1"/>
  <c r="O3268" i="17"/>
  <c r="N3268" i="17"/>
  <c r="M3268" i="17"/>
  <c r="V3267" i="17"/>
  <c r="U3267" i="17"/>
  <c r="T3267" i="17"/>
  <c r="W3267" i="17" s="1"/>
  <c r="R3267" i="17"/>
  <c r="Q3267" i="17"/>
  <c r="P3267" i="17"/>
  <c r="S3267" i="17" s="1"/>
  <c r="O3267" i="17"/>
  <c r="N3267" i="17"/>
  <c r="M3267" i="17"/>
  <c r="V3266" i="17"/>
  <c r="U3266" i="17"/>
  <c r="T3266" i="17"/>
  <c r="W3266" i="17" s="1"/>
  <c r="R3266" i="17"/>
  <c r="Q3266" i="17"/>
  <c r="P3266" i="17"/>
  <c r="S3266" i="17" s="1"/>
  <c r="O3266" i="17"/>
  <c r="N3266" i="17"/>
  <c r="M3266" i="17"/>
  <c r="V3265" i="17"/>
  <c r="U3265" i="17"/>
  <c r="T3265" i="17"/>
  <c r="W3265" i="17" s="1"/>
  <c r="R3265" i="17"/>
  <c r="Q3265" i="17"/>
  <c r="P3265" i="17"/>
  <c r="S3265" i="17" s="1"/>
  <c r="O3265" i="17"/>
  <c r="N3265" i="17"/>
  <c r="M3265" i="17"/>
  <c r="V3264" i="17"/>
  <c r="U3264" i="17"/>
  <c r="T3264" i="17"/>
  <c r="W3264" i="17" s="1"/>
  <c r="R3264" i="17"/>
  <c r="Q3264" i="17"/>
  <c r="P3264" i="17"/>
  <c r="S3264" i="17" s="1"/>
  <c r="O3264" i="17"/>
  <c r="N3264" i="17"/>
  <c r="M3264" i="17"/>
  <c r="V3263" i="17"/>
  <c r="U3263" i="17"/>
  <c r="T3263" i="17"/>
  <c r="W3263" i="17" s="1"/>
  <c r="R3263" i="17"/>
  <c r="Q3263" i="17"/>
  <c r="P3263" i="17"/>
  <c r="S3263" i="17" s="1"/>
  <c r="O3263" i="17"/>
  <c r="N3263" i="17"/>
  <c r="M3263" i="17"/>
  <c r="V3262" i="17"/>
  <c r="U3262" i="17"/>
  <c r="T3262" i="17"/>
  <c r="W3262" i="17" s="1"/>
  <c r="R3262" i="17"/>
  <c r="Q3262" i="17"/>
  <c r="P3262" i="17"/>
  <c r="S3262" i="17" s="1"/>
  <c r="O3262" i="17"/>
  <c r="N3262" i="17"/>
  <c r="M3262" i="17"/>
  <c r="V3261" i="17"/>
  <c r="U3261" i="17"/>
  <c r="T3261" i="17"/>
  <c r="W3261" i="17" s="1"/>
  <c r="R3261" i="17"/>
  <c r="Q3261" i="17"/>
  <c r="P3261" i="17"/>
  <c r="S3261" i="17" s="1"/>
  <c r="O3261" i="17"/>
  <c r="N3261" i="17"/>
  <c r="M3261" i="17"/>
  <c r="V3260" i="17"/>
  <c r="U3260" i="17"/>
  <c r="T3260" i="17"/>
  <c r="W3260" i="17" s="1"/>
  <c r="R3260" i="17"/>
  <c r="Q3260" i="17"/>
  <c r="P3260" i="17"/>
  <c r="S3260" i="17" s="1"/>
  <c r="O3260" i="17"/>
  <c r="N3260" i="17"/>
  <c r="M3260" i="17"/>
  <c r="V3259" i="17"/>
  <c r="U3259" i="17"/>
  <c r="T3259" i="17"/>
  <c r="W3259" i="17" s="1"/>
  <c r="R3259" i="17"/>
  <c r="Q3259" i="17"/>
  <c r="P3259" i="17"/>
  <c r="S3259" i="17" s="1"/>
  <c r="O3259" i="17"/>
  <c r="N3259" i="17"/>
  <c r="M3259" i="17"/>
  <c r="V3258" i="17"/>
  <c r="U3258" i="17"/>
  <c r="T3258" i="17"/>
  <c r="W3258" i="17" s="1"/>
  <c r="R3258" i="17"/>
  <c r="Q3258" i="17"/>
  <c r="P3258" i="17"/>
  <c r="S3258" i="17" s="1"/>
  <c r="O3258" i="17"/>
  <c r="N3258" i="17"/>
  <c r="M3258" i="17"/>
  <c r="V3257" i="17"/>
  <c r="U3257" i="17"/>
  <c r="T3257" i="17"/>
  <c r="W3257" i="17" s="1"/>
  <c r="R3257" i="17"/>
  <c r="Q3257" i="17"/>
  <c r="P3257" i="17"/>
  <c r="S3257" i="17" s="1"/>
  <c r="O3257" i="17"/>
  <c r="N3257" i="17"/>
  <c r="M3257" i="17"/>
  <c r="V3256" i="17"/>
  <c r="U3256" i="17"/>
  <c r="T3256" i="17"/>
  <c r="W3256" i="17" s="1"/>
  <c r="R3256" i="17"/>
  <c r="Q3256" i="17"/>
  <c r="P3256" i="17"/>
  <c r="S3256" i="17" s="1"/>
  <c r="O3256" i="17"/>
  <c r="N3256" i="17"/>
  <c r="M3256" i="17"/>
  <c r="V3255" i="17"/>
  <c r="U3255" i="17"/>
  <c r="T3255" i="17"/>
  <c r="W3255" i="17" s="1"/>
  <c r="R3255" i="17"/>
  <c r="Q3255" i="17"/>
  <c r="P3255" i="17"/>
  <c r="S3255" i="17" s="1"/>
  <c r="O3255" i="17"/>
  <c r="N3255" i="17"/>
  <c r="M3255" i="17"/>
  <c r="V3254" i="17"/>
  <c r="U3254" i="17"/>
  <c r="T3254" i="17"/>
  <c r="W3254" i="17" s="1"/>
  <c r="R3254" i="17"/>
  <c r="Q3254" i="17"/>
  <c r="P3254" i="17"/>
  <c r="S3254" i="17" s="1"/>
  <c r="O3254" i="17"/>
  <c r="N3254" i="17"/>
  <c r="M3254" i="17"/>
  <c r="V3253" i="17"/>
  <c r="U3253" i="17"/>
  <c r="T3253" i="17"/>
  <c r="W3253" i="17" s="1"/>
  <c r="R3253" i="17"/>
  <c r="Q3253" i="17"/>
  <c r="P3253" i="17"/>
  <c r="S3253" i="17" s="1"/>
  <c r="O3253" i="17"/>
  <c r="N3253" i="17"/>
  <c r="M3253" i="17"/>
  <c r="V3252" i="17"/>
  <c r="U3252" i="17"/>
  <c r="T3252" i="17"/>
  <c r="W3252" i="17" s="1"/>
  <c r="R3252" i="17"/>
  <c r="Q3252" i="17"/>
  <c r="P3252" i="17"/>
  <c r="S3252" i="17" s="1"/>
  <c r="O3252" i="17"/>
  <c r="N3252" i="17"/>
  <c r="M3252" i="17"/>
  <c r="V3251" i="17"/>
  <c r="U3251" i="17"/>
  <c r="T3251" i="17"/>
  <c r="W3251" i="17" s="1"/>
  <c r="R3251" i="17"/>
  <c r="Q3251" i="17"/>
  <c r="P3251" i="17"/>
  <c r="S3251" i="17" s="1"/>
  <c r="O3251" i="17"/>
  <c r="N3251" i="17"/>
  <c r="M3251" i="17"/>
  <c r="V3250" i="17"/>
  <c r="U3250" i="17"/>
  <c r="T3250" i="17"/>
  <c r="W3250" i="17" s="1"/>
  <c r="R3250" i="17"/>
  <c r="Q3250" i="17"/>
  <c r="P3250" i="17"/>
  <c r="S3250" i="17" s="1"/>
  <c r="O3250" i="17"/>
  <c r="N3250" i="17"/>
  <c r="M3250" i="17"/>
  <c r="V3249" i="17"/>
  <c r="U3249" i="17"/>
  <c r="T3249" i="17"/>
  <c r="W3249" i="17" s="1"/>
  <c r="R3249" i="17"/>
  <c r="Q3249" i="17"/>
  <c r="P3249" i="17"/>
  <c r="S3249" i="17" s="1"/>
  <c r="O3249" i="17"/>
  <c r="N3249" i="17"/>
  <c r="M3249" i="17"/>
  <c r="V3248" i="17"/>
  <c r="U3248" i="17"/>
  <c r="T3248" i="17"/>
  <c r="W3248" i="17" s="1"/>
  <c r="R3248" i="17"/>
  <c r="Q3248" i="17"/>
  <c r="P3248" i="17"/>
  <c r="S3248" i="17" s="1"/>
  <c r="O3248" i="17"/>
  <c r="N3248" i="17"/>
  <c r="M3248" i="17"/>
  <c r="V3247" i="17"/>
  <c r="U3247" i="17"/>
  <c r="T3247" i="17"/>
  <c r="W3247" i="17" s="1"/>
  <c r="R3247" i="17"/>
  <c r="Q3247" i="17"/>
  <c r="P3247" i="17"/>
  <c r="S3247" i="17" s="1"/>
  <c r="O3247" i="17"/>
  <c r="N3247" i="17"/>
  <c r="M3247" i="17"/>
  <c r="V3246" i="17"/>
  <c r="U3246" i="17"/>
  <c r="T3246" i="17"/>
  <c r="W3246" i="17" s="1"/>
  <c r="R3246" i="17"/>
  <c r="Q3246" i="17"/>
  <c r="P3246" i="17"/>
  <c r="S3246" i="17" s="1"/>
  <c r="O3246" i="17"/>
  <c r="N3246" i="17"/>
  <c r="M3246" i="17"/>
  <c r="V3245" i="17"/>
  <c r="U3245" i="17"/>
  <c r="T3245" i="17"/>
  <c r="W3245" i="17" s="1"/>
  <c r="R3245" i="17"/>
  <c r="Q3245" i="17"/>
  <c r="P3245" i="17"/>
  <c r="S3245" i="17" s="1"/>
  <c r="O3245" i="17"/>
  <c r="N3245" i="17"/>
  <c r="M3245" i="17"/>
  <c r="V3244" i="17"/>
  <c r="U3244" i="17"/>
  <c r="T3244" i="17"/>
  <c r="W3244" i="17" s="1"/>
  <c r="R3244" i="17"/>
  <c r="Q3244" i="17"/>
  <c r="P3244" i="17"/>
  <c r="S3244" i="17" s="1"/>
  <c r="O3244" i="17"/>
  <c r="N3244" i="17"/>
  <c r="M3244" i="17"/>
  <c r="V3243" i="17"/>
  <c r="U3243" i="17"/>
  <c r="T3243" i="17"/>
  <c r="W3243" i="17" s="1"/>
  <c r="R3243" i="17"/>
  <c r="Q3243" i="17"/>
  <c r="P3243" i="17"/>
  <c r="S3243" i="17" s="1"/>
  <c r="O3243" i="17"/>
  <c r="N3243" i="17"/>
  <c r="M3243" i="17"/>
  <c r="V3242" i="17"/>
  <c r="U3242" i="17"/>
  <c r="T3242" i="17"/>
  <c r="W3242" i="17" s="1"/>
  <c r="R3242" i="17"/>
  <c r="Q3242" i="17"/>
  <c r="P3242" i="17"/>
  <c r="S3242" i="17" s="1"/>
  <c r="O3242" i="17"/>
  <c r="N3242" i="17"/>
  <c r="M3242" i="17"/>
  <c r="V3241" i="17"/>
  <c r="U3241" i="17"/>
  <c r="T3241" i="17"/>
  <c r="W3241" i="17" s="1"/>
  <c r="R3241" i="17"/>
  <c r="Q3241" i="17"/>
  <c r="P3241" i="17"/>
  <c r="S3241" i="17" s="1"/>
  <c r="O3241" i="17"/>
  <c r="N3241" i="17"/>
  <c r="M3241" i="17"/>
  <c r="V3240" i="17"/>
  <c r="U3240" i="17"/>
  <c r="T3240" i="17"/>
  <c r="W3240" i="17" s="1"/>
  <c r="R3240" i="17"/>
  <c r="Q3240" i="17"/>
  <c r="P3240" i="17"/>
  <c r="S3240" i="17" s="1"/>
  <c r="O3240" i="17"/>
  <c r="N3240" i="17"/>
  <c r="M3240" i="17"/>
  <c r="V3239" i="17"/>
  <c r="U3239" i="17"/>
  <c r="T3239" i="17"/>
  <c r="W3239" i="17" s="1"/>
  <c r="R3239" i="17"/>
  <c r="Q3239" i="17"/>
  <c r="P3239" i="17"/>
  <c r="S3239" i="17" s="1"/>
  <c r="O3239" i="17"/>
  <c r="N3239" i="17"/>
  <c r="M3239" i="17"/>
  <c r="V3238" i="17"/>
  <c r="U3238" i="17"/>
  <c r="T3238" i="17"/>
  <c r="W3238" i="17" s="1"/>
  <c r="R3238" i="17"/>
  <c r="Q3238" i="17"/>
  <c r="P3238" i="17"/>
  <c r="S3238" i="17" s="1"/>
  <c r="O3238" i="17"/>
  <c r="N3238" i="17"/>
  <c r="M3238" i="17"/>
  <c r="V3237" i="17"/>
  <c r="U3237" i="17"/>
  <c r="T3237" i="17"/>
  <c r="W3237" i="17" s="1"/>
  <c r="R3237" i="17"/>
  <c r="Q3237" i="17"/>
  <c r="P3237" i="17"/>
  <c r="S3237" i="17" s="1"/>
  <c r="O3237" i="17"/>
  <c r="N3237" i="17"/>
  <c r="M3237" i="17"/>
  <c r="V3236" i="17"/>
  <c r="U3236" i="17"/>
  <c r="T3236" i="17"/>
  <c r="W3236" i="17" s="1"/>
  <c r="R3236" i="17"/>
  <c r="Q3236" i="17"/>
  <c r="P3236" i="17"/>
  <c r="S3236" i="17" s="1"/>
  <c r="O3236" i="17"/>
  <c r="N3236" i="17"/>
  <c r="M3236" i="17"/>
  <c r="V3235" i="17"/>
  <c r="U3235" i="17"/>
  <c r="T3235" i="17"/>
  <c r="W3235" i="17" s="1"/>
  <c r="R3235" i="17"/>
  <c r="Q3235" i="17"/>
  <c r="P3235" i="17"/>
  <c r="S3235" i="17" s="1"/>
  <c r="O3235" i="17"/>
  <c r="N3235" i="17"/>
  <c r="M3235" i="17"/>
  <c r="V3234" i="17"/>
  <c r="U3234" i="17"/>
  <c r="T3234" i="17"/>
  <c r="W3234" i="17" s="1"/>
  <c r="R3234" i="17"/>
  <c r="Q3234" i="17"/>
  <c r="P3234" i="17"/>
  <c r="S3234" i="17" s="1"/>
  <c r="O3234" i="17"/>
  <c r="N3234" i="17"/>
  <c r="M3234" i="17"/>
  <c r="V3233" i="17"/>
  <c r="U3233" i="17"/>
  <c r="T3233" i="17"/>
  <c r="W3233" i="17" s="1"/>
  <c r="R3233" i="17"/>
  <c r="Q3233" i="17"/>
  <c r="P3233" i="17"/>
  <c r="S3233" i="17" s="1"/>
  <c r="O3233" i="17"/>
  <c r="N3233" i="17"/>
  <c r="M3233" i="17"/>
  <c r="V3232" i="17"/>
  <c r="U3232" i="17"/>
  <c r="T3232" i="17"/>
  <c r="W3232" i="17" s="1"/>
  <c r="R3232" i="17"/>
  <c r="Q3232" i="17"/>
  <c r="P3232" i="17"/>
  <c r="S3232" i="17" s="1"/>
  <c r="O3232" i="17"/>
  <c r="N3232" i="17"/>
  <c r="M3232" i="17"/>
  <c r="V3231" i="17"/>
  <c r="U3231" i="17"/>
  <c r="T3231" i="17"/>
  <c r="W3231" i="17" s="1"/>
  <c r="R3231" i="17"/>
  <c r="Q3231" i="17"/>
  <c r="P3231" i="17"/>
  <c r="S3231" i="17" s="1"/>
  <c r="O3231" i="17"/>
  <c r="N3231" i="17"/>
  <c r="M3231" i="17"/>
  <c r="V3230" i="17"/>
  <c r="U3230" i="17"/>
  <c r="T3230" i="17"/>
  <c r="W3230" i="17" s="1"/>
  <c r="R3230" i="17"/>
  <c r="Q3230" i="17"/>
  <c r="P3230" i="17"/>
  <c r="S3230" i="17" s="1"/>
  <c r="O3230" i="17"/>
  <c r="N3230" i="17"/>
  <c r="M3230" i="17"/>
  <c r="V3229" i="17"/>
  <c r="U3229" i="17"/>
  <c r="T3229" i="17"/>
  <c r="W3229" i="17" s="1"/>
  <c r="R3229" i="17"/>
  <c r="Q3229" i="17"/>
  <c r="P3229" i="17"/>
  <c r="S3229" i="17" s="1"/>
  <c r="O3229" i="17"/>
  <c r="N3229" i="17"/>
  <c r="M3229" i="17"/>
  <c r="V3228" i="17"/>
  <c r="U3228" i="17"/>
  <c r="T3228" i="17"/>
  <c r="W3228" i="17" s="1"/>
  <c r="R3228" i="17"/>
  <c r="Q3228" i="17"/>
  <c r="P3228" i="17"/>
  <c r="S3228" i="17" s="1"/>
  <c r="O3228" i="17"/>
  <c r="N3228" i="17"/>
  <c r="M3228" i="17"/>
  <c r="V3227" i="17"/>
  <c r="U3227" i="17"/>
  <c r="T3227" i="17"/>
  <c r="W3227" i="17" s="1"/>
  <c r="R3227" i="17"/>
  <c r="Q3227" i="17"/>
  <c r="P3227" i="17"/>
  <c r="S3227" i="17" s="1"/>
  <c r="O3227" i="17"/>
  <c r="N3227" i="17"/>
  <c r="M3227" i="17"/>
  <c r="V3226" i="17"/>
  <c r="U3226" i="17"/>
  <c r="T3226" i="17"/>
  <c r="W3226" i="17" s="1"/>
  <c r="R3226" i="17"/>
  <c r="Q3226" i="17"/>
  <c r="P3226" i="17"/>
  <c r="S3226" i="17" s="1"/>
  <c r="O3226" i="17"/>
  <c r="N3226" i="17"/>
  <c r="M3226" i="17"/>
  <c r="V3225" i="17"/>
  <c r="U3225" i="17"/>
  <c r="T3225" i="17"/>
  <c r="W3225" i="17" s="1"/>
  <c r="R3225" i="17"/>
  <c r="Q3225" i="17"/>
  <c r="P3225" i="17"/>
  <c r="S3225" i="17" s="1"/>
  <c r="O3225" i="17"/>
  <c r="N3225" i="17"/>
  <c r="M3225" i="17"/>
  <c r="V3224" i="17"/>
  <c r="U3224" i="17"/>
  <c r="T3224" i="17"/>
  <c r="W3224" i="17" s="1"/>
  <c r="R3224" i="17"/>
  <c r="Q3224" i="17"/>
  <c r="P3224" i="17"/>
  <c r="S3224" i="17" s="1"/>
  <c r="O3224" i="17"/>
  <c r="N3224" i="17"/>
  <c r="M3224" i="17"/>
  <c r="V3223" i="17"/>
  <c r="U3223" i="17"/>
  <c r="T3223" i="17"/>
  <c r="W3223" i="17" s="1"/>
  <c r="R3223" i="17"/>
  <c r="Q3223" i="17"/>
  <c r="P3223" i="17"/>
  <c r="S3223" i="17" s="1"/>
  <c r="O3223" i="17"/>
  <c r="N3223" i="17"/>
  <c r="M3223" i="17"/>
  <c r="V3222" i="17"/>
  <c r="U3222" i="17"/>
  <c r="T3222" i="17"/>
  <c r="W3222" i="17" s="1"/>
  <c r="R3222" i="17"/>
  <c r="Q3222" i="17"/>
  <c r="P3222" i="17"/>
  <c r="S3222" i="17" s="1"/>
  <c r="O3222" i="17"/>
  <c r="N3222" i="17"/>
  <c r="M3222" i="17"/>
  <c r="V3221" i="17"/>
  <c r="U3221" i="17"/>
  <c r="T3221" i="17"/>
  <c r="W3221" i="17" s="1"/>
  <c r="R3221" i="17"/>
  <c r="Q3221" i="17"/>
  <c r="P3221" i="17"/>
  <c r="S3221" i="17" s="1"/>
  <c r="O3221" i="17"/>
  <c r="N3221" i="17"/>
  <c r="M3221" i="17"/>
  <c r="V3220" i="17"/>
  <c r="U3220" i="17"/>
  <c r="T3220" i="17"/>
  <c r="W3220" i="17" s="1"/>
  <c r="R3220" i="17"/>
  <c r="Q3220" i="17"/>
  <c r="P3220" i="17"/>
  <c r="S3220" i="17" s="1"/>
  <c r="O3220" i="17"/>
  <c r="N3220" i="17"/>
  <c r="M3220" i="17"/>
  <c r="V3219" i="17"/>
  <c r="U3219" i="17"/>
  <c r="T3219" i="17"/>
  <c r="W3219" i="17" s="1"/>
  <c r="R3219" i="17"/>
  <c r="Q3219" i="17"/>
  <c r="P3219" i="17"/>
  <c r="S3219" i="17" s="1"/>
  <c r="O3219" i="17"/>
  <c r="N3219" i="17"/>
  <c r="M3219" i="17"/>
  <c r="V3218" i="17"/>
  <c r="U3218" i="17"/>
  <c r="T3218" i="17"/>
  <c r="W3218" i="17" s="1"/>
  <c r="R3218" i="17"/>
  <c r="Q3218" i="17"/>
  <c r="P3218" i="17"/>
  <c r="S3218" i="17" s="1"/>
  <c r="O3218" i="17"/>
  <c r="N3218" i="17"/>
  <c r="M3218" i="17"/>
  <c r="V3217" i="17"/>
  <c r="U3217" i="17"/>
  <c r="T3217" i="17"/>
  <c r="W3217" i="17" s="1"/>
  <c r="R3217" i="17"/>
  <c r="Q3217" i="17"/>
  <c r="P3217" i="17"/>
  <c r="S3217" i="17" s="1"/>
  <c r="O3217" i="17"/>
  <c r="N3217" i="17"/>
  <c r="M3217" i="17"/>
  <c r="V3216" i="17"/>
  <c r="U3216" i="17"/>
  <c r="T3216" i="17"/>
  <c r="W3216" i="17" s="1"/>
  <c r="R3216" i="17"/>
  <c r="Q3216" i="17"/>
  <c r="P3216" i="17"/>
  <c r="S3216" i="17" s="1"/>
  <c r="O3216" i="17"/>
  <c r="N3216" i="17"/>
  <c r="M3216" i="17"/>
  <c r="V3215" i="17"/>
  <c r="U3215" i="17"/>
  <c r="T3215" i="17"/>
  <c r="W3215" i="17" s="1"/>
  <c r="R3215" i="17"/>
  <c r="Q3215" i="17"/>
  <c r="P3215" i="17"/>
  <c r="S3215" i="17" s="1"/>
  <c r="O3215" i="17"/>
  <c r="N3215" i="17"/>
  <c r="M3215" i="17"/>
  <c r="V3214" i="17"/>
  <c r="U3214" i="17"/>
  <c r="T3214" i="17"/>
  <c r="W3214" i="17" s="1"/>
  <c r="R3214" i="17"/>
  <c r="Q3214" i="17"/>
  <c r="P3214" i="17"/>
  <c r="S3214" i="17" s="1"/>
  <c r="O3214" i="17"/>
  <c r="N3214" i="17"/>
  <c r="M3214" i="17"/>
  <c r="V3213" i="17"/>
  <c r="U3213" i="17"/>
  <c r="T3213" i="17"/>
  <c r="W3213" i="17" s="1"/>
  <c r="R3213" i="17"/>
  <c r="Q3213" i="17"/>
  <c r="P3213" i="17"/>
  <c r="S3213" i="17" s="1"/>
  <c r="O3213" i="17"/>
  <c r="N3213" i="17"/>
  <c r="M3213" i="17"/>
  <c r="V3212" i="17"/>
  <c r="U3212" i="17"/>
  <c r="T3212" i="17"/>
  <c r="W3212" i="17" s="1"/>
  <c r="R3212" i="17"/>
  <c r="Q3212" i="17"/>
  <c r="P3212" i="17"/>
  <c r="S3212" i="17" s="1"/>
  <c r="O3212" i="17"/>
  <c r="N3212" i="17"/>
  <c r="M3212" i="17"/>
  <c r="V3211" i="17"/>
  <c r="U3211" i="17"/>
  <c r="T3211" i="17"/>
  <c r="W3211" i="17" s="1"/>
  <c r="R3211" i="17"/>
  <c r="Q3211" i="17"/>
  <c r="P3211" i="17"/>
  <c r="S3211" i="17" s="1"/>
  <c r="O3211" i="17"/>
  <c r="N3211" i="17"/>
  <c r="M3211" i="17"/>
  <c r="V3210" i="17"/>
  <c r="U3210" i="17"/>
  <c r="T3210" i="17"/>
  <c r="W3210" i="17" s="1"/>
  <c r="R3210" i="17"/>
  <c r="Q3210" i="17"/>
  <c r="P3210" i="17"/>
  <c r="S3210" i="17" s="1"/>
  <c r="O3210" i="17"/>
  <c r="N3210" i="17"/>
  <c r="M3210" i="17"/>
  <c r="V3209" i="17"/>
  <c r="U3209" i="17"/>
  <c r="T3209" i="17"/>
  <c r="W3209" i="17" s="1"/>
  <c r="R3209" i="17"/>
  <c r="Q3209" i="17"/>
  <c r="P3209" i="17"/>
  <c r="S3209" i="17" s="1"/>
  <c r="O3209" i="17"/>
  <c r="N3209" i="17"/>
  <c r="M3209" i="17"/>
  <c r="V3208" i="17"/>
  <c r="U3208" i="17"/>
  <c r="T3208" i="17"/>
  <c r="W3208" i="17" s="1"/>
  <c r="R3208" i="17"/>
  <c r="Q3208" i="17"/>
  <c r="P3208" i="17"/>
  <c r="S3208" i="17" s="1"/>
  <c r="O3208" i="17"/>
  <c r="N3208" i="17"/>
  <c r="M3208" i="17"/>
  <c r="V3207" i="17"/>
  <c r="U3207" i="17"/>
  <c r="T3207" i="17"/>
  <c r="W3207" i="17" s="1"/>
  <c r="R3207" i="17"/>
  <c r="Q3207" i="17"/>
  <c r="P3207" i="17"/>
  <c r="S3207" i="17" s="1"/>
  <c r="O3207" i="17"/>
  <c r="N3207" i="17"/>
  <c r="M3207" i="17"/>
  <c r="V3206" i="17"/>
  <c r="U3206" i="17"/>
  <c r="T3206" i="17"/>
  <c r="W3206" i="17" s="1"/>
  <c r="R3206" i="17"/>
  <c r="Q3206" i="17"/>
  <c r="P3206" i="17"/>
  <c r="S3206" i="17" s="1"/>
  <c r="O3206" i="17"/>
  <c r="N3206" i="17"/>
  <c r="M3206" i="17"/>
  <c r="V3205" i="17"/>
  <c r="U3205" i="17"/>
  <c r="T3205" i="17"/>
  <c r="W3205" i="17" s="1"/>
  <c r="R3205" i="17"/>
  <c r="Q3205" i="17"/>
  <c r="P3205" i="17"/>
  <c r="S3205" i="17" s="1"/>
  <c r="O3205" i="17"/>
  <c r="N3205" i="17"/>
  <c r="M3205" i="17"/>
  <c r="V3204" i="17"/>
  <c r="U3204" i="17"/>
  <c r="T3204" i="17"/>
  <c r="W3204" i="17" s="1"/>
  <c r="R3204" i="17"/>
  <c r="Q3204" i="17"/>
  <c r="P3204" i="17"/>
  <c r="S3204" i="17" s="1"/>
  <c r="O3204" i="17"/>
  <c r="N3204" i="17"/>
  <c r="M3204" i="17"/>
  <c r="V3203" i="17"/>
  <c r="U3203" i="17"/>
  <c r="T3203" i="17"/>
  <c r="W3203" i="17" s="1"/>
  <c r="R3203" i="17"/>
  <c r="Q3203" i="17"/>
  <c r="P3203" i="17"/>
  <c r="S3203" i="17" s="1"/>
  <c r="O3203" i="17"/>
  <c r="N3203" i="17"/>
  <c r="M3203" i="17"/>
  <c r="V3202" i="17"/>
  <c r="U3202" i="17"/>
  <c r="T3202" i="17"/>
  <c r="W3202" i="17" s="1"/>
  <c r="R3202" i="17"/>
  <c r="Q3202" i="17"/>
  <c r="P3202" i="17"/>
  <c r="S3202" i="17" s="1"/>
  <c r="O3202" i="17"/>
  <c r="N3202" i="17"/>
  <c r="M3202" i="17"/>
  <c r="V3201" i="17"/>
  <c r="U3201" i="17"/>
  <c r="T3201" i="17"/>
  <c r="W3201" i="17" s="1"/>
  <c r="R3201" i="17"/>
  <c r="Q3201" i="17"/>
  <c r="P3201" i="17"/>
  <c r="S3201" i="17" s="1"/>
  <c r="O3201" i="17"/>
  <c r="N3201" i="17"/>
  <c r="M3201" i="17"/>
  <c r="V3200" i="17"/>
  <c r="U3200" i="17"/>
  <c r="T3200" i="17"/>
  <c r="W3200" i="17" s="1"/>
  <c r="R3200" i="17"/>
  <c r="Q3200" i="17"/>
  <c r="P3200" i="17"/>
  <c r="S3200" i="17" s="1"/>
  <c r="O3200" i="17"/>
  <c r="N3200" i="17"/>
  <c r="M3200" i="17"/>
  <c r="V3199" i="17"/>
  <c r="U3199" i="17"/>
  <c r="T3199" i="17"/>
  <c r="W3199" i="17" s="1"/>
  <c r="R3199" i="17"/>
  <c r="Q3199" i="17"/>
  <c r="P3199" i="17"/>
  <c r="S3199" i="17" s="1"/>
  <c r="O3199" i="17"/>
  <c r="N3199" i="17"/>
  <c r="M3199" i="17"/>
  <c r="V3198" i="17"/>
  <c r="U3198" i="17"/>
  <c r="T3198" i="17"/>
  <c r="W3198" i="17" s="1"/>
  <c r="R3198" i="17"/>
  <c r="Q3198" i="17"/>
  <c r="P3198" i="17"/>
  <c r="S3198" i="17" s="1"/>
  <c r="O3198" i="17"/>
  <c r="N3198" i="17"/>
  <c r="M3198" i="17"/>
  <c r="V3197" i="17"/>
  <c r="U3197" i="17"/>
  <c r="T3197" i="17"/>
  <c r="W3197" i="17" s="1"/>
  <c r="R3197" i="17"/>
  <c r="Q3197" i="17"/>
  <c r="P3197" i="17"/>
  <c r="S3197" i="17" s="1"/>
  <c r="O3197" i="17"/>
  <c r="N3197" i="17"/>
  <c r="M3197" i="17"/>
  <c r="V3196" i="17"/>
  <c r="U3196" i="17"/>
  <c r="T3196" i="17"/>
  <c r="W3196" i="17" s="1"/>
  <c r="R3196" i="17"/>
  <c r="Q3196" i="17"/>
  <c r="P3196" i="17"/>
  <c r="S3196" i="17" s="1"/>
  <c r="O3196" i="17"/>
  <c r="N3196" i="17"/>
  <c r="M3196" i="17"/>
  <c r="V3195" i="17"/>
  <c r="U3195" i="17"/>
  <c r="T3195" i="17"/>
  <c r="W3195" i="17" s="1"/>
  <c r="R3195" i="17"/>
  <c r="Q3195" i="17"/>
  <c r="P3195" i="17"/>
  <c r="S3195" i="17" s="1"/>
  <c r="O3195" i="17"/>
  <c r="N3195" i="17"/>
  <c r="M3195" i="17"/>
  <c r="V3194" i="17"/>
  <c r="U3194" i="17"/>
  <c r="T3194" i="17"/>
  <c r="W3194" i="17" s="1"/>
  <c r="R3194" i="17"/>
  <c r="Q3194" i="17"/>
  <c r="P3194" i="17"/>
  <c r="S3194" i="17" s="1"/>
  <c r="O3194" i="17"/>
  <c r="N3194" i="17"/>
  <c r="M3194" i="17"/>
  <c r="V3193" i="17"/>
  <c r="U3193" i="17"/>
  <c r="T3193" i="17"/>
  <c r="W3193" i="17" s="1"/>
  <c r="R3193" i="17"/>
  <c r="Q3193" i="17"/>
  <c r="P3193" i="17"/>
  <c r="S3193" i="17" s="1"/>
  <c r="O3193" i="17"/>
  <c r="N3193" i="17"/>
  <c r="M3193" i="17"/>
  <c r="V3192" i="17"/>
  <c r="U3192" i="17"/>
  <c r="T3192" i="17"/>
  <c r="W3192" i="17" s="1"/>
  <c r="R3192" i="17"/>
  <c r="Q3192" i="17"/>
  <c r="P3192" i="17"/>
  <c r="S3192" i="17" s="1"/>
  <c r="O3192" i="17"/>
  <c r="N3192" i="17"/>
  <c r="M3192" i="17"/>
  <c r="V3191" i="17"/>
  <c r="U3191" i="17"/>
  <c r="T3191" i="17"/>
  <c r="W3191" i="17" s="1"/>
  <c r="R3191" i="17"/>
  <c r="Q3191" i="17"/>
  <c r="P3191" i="17"/>
  <c r="S3191" i="17" s="1"/>
  <c r="O3191" i="17"/>
  <c r="N3191" i="17"/>
  <c r="M3191" i="17"/>
  <c r="V3190" i="17"/>
  <c r="U3190" i="17"/>
  <c r="T3190" i="17"/>
  <c r="W3190" i="17" s="1"/>
  <c r="R3190" i="17"/>
  <c r="Q3190" i="17"/>
  <c r="P3190" i="17"/>
  <c r="S3190" i="17" s="1"/>
  <c r="O3190" i="17"/>
  <c r="N3190" i="17"/>
  <c r="M3190" i="17"/>
  <c r="V3189" i="17"/>
  <c r="U3189" i="17"/>
  <c r="T3189" i="17"/>
  <c r="W3189" i="17" s="1"/>
  <c r="R3189" i="17"/>
  <c r="Q3189" i="17"/>
  <c r="P3189" i="17"/>
  <c r="S3189" i="17" s="1"/>
  <c r="O3189" i="17"/>
  <c r="N3189" i="17"/>
  <c r="M3189" i="17"/>
  <c r="V3188" i="17"/>
  <c r="U3188" i="17"/>
  <c r="T3188" i="17"/>
  <c r="W3188" i="17" s="1"/>
  <c r="R3188" i="17"/>
  <c r="Q3188" i="17"/>
  <c r="P3188" i="17"/>
  <c r="S3188" i="17" s="1"/>
  <c r="O3188" i="17"/>
  <c r="N3188" i="17"/>
  <c r="M3188" i="17"/>
  <c r="V3187" i="17"/>
  <c r="U3187" i="17"/>
  <c r="T3187" i="17"/>
  <c r="W3187" i="17" s="1"/>
  <c r="R3187" i="17"/>
  <c r="Q3187" i="17"/>
  <c r="P3187" i="17"/>
  <c r="S3187" i="17" s="1"/>
  <c r="O3187" i="17"/>
  <c r="N3187" i="17"/>
  <c r="M3187" i="17"/>
  <c r="V3186" i="17"/>
  <c r="U3186" i="17"/>
  <c r="T3186" i="17"/>
  <c r="W3186" i="17" s="1"/>
  <c r="R3186" i="17"/>
  <c r="Q3186" i="17"/>
  <c r="P3186" i="17"/>
  <c r="S3186" i="17" s="1"/>
  <c r="O3186" i="17"/>
  <c r="N3186" i="17"/>
  <c r="M3186" i="17"/>
  <c r="V3185" i="17"/>
  <c r="U3185" i="17"/>
  <c r="T3185" i="17"/>
  <c r="W3185" i="17" s="1"/>
  <c r="R3185" i="17"/>
  <c r="Q3185" i="17"/>
  <c r="P3185" i="17"/>
  <c r="S3185" i="17" s="1"/>
  <c r="O3185" i="17"/>
  <c r="N3185" i="17"/>
  <c r="M3185" i="17"/>
  <c r="V3184" i="17"/>
  <c r="U3184" i="17"/>
  <c r="T3184" i="17"/>
  <c r="W3184" i="17" s="1"/>
  <c r="R3184" i="17"/>
  <c r="Q3184" i="17"/>
  <c r="P3184" i="17"/>
  <c r="S3184" i="17" s="1"/>
  <c r="O3184" i="17"/>
  <c r="N3184" i="17"/>
  <c r="M3184" i="17"/>
  <c r="V3183" i="17"/>
  <c r="U3183" i="17"/>
  <c r="T3183" i="17"/>
  <c r="W3183" i="17" s="1"/>
  <c r="R3183" i="17"/>
  <c r="Q3183" i="17"/>
  <c r="P3183" i="17"/>
  <c r="S3183" i="17" s="1"/>
  <c r="O3183" i="17"/>
  <c r="N3183" i="17"/>
  <c r="M3183" i="17"/>
  <c r="V3182" i="17"/>
  <c r="U3182" i="17"/>
  <c r="T3182" i="17"/>
  <c r="W3182" i="17" s="1"/>
  <c r="R3182" i="17"/>
  <c r="Q3182" i="17"/>
  <c r="P3182" i="17"/>
  <c r="S3182" i="17" s="1"/>
  <c r="O3182" i="17"/>
  <c r="N3182" i="17"/>
  <c r="M3182" i="17"/>
  <c r="V3181" i="17"/>
  <c r="U3181" i="17"/>
  <c r="T3181" i="17"/>
  <c r="W3181" i="17" s="1"/>
  <c r="R3181" i="17"/>
  <c r="Q3181" i="17"/>
  <c r="P3181" i="17"/>
  <c r="S3181" i="17" s="1"/>
  <c r="O3181" i="17"/>
  <c r="N3181" i="17"/>
  <c r="M3181" i="17"/>
  <c r="V3180" i="17"/>
  <c r="U3180" i="17"/>
  <c r="T3180" i="17"/>
  <c r="W3180" i="17" s="1"/>
  <c r="R3180" i="17"/>
  <c r="Q3180" i="17"/>
  <c r="P3180" i="17"/>
  <c r="S3180" i="17" s="1"/>
  <c r="O3180" i="17"/>
  <c r="N3180" i="17"/>
  <c r="M3180" i="17"/>
  <c r="V3179" i="17"/>
  <c r="U3179" i="17"/>
  <c r="T3179" i="17"/>
  <c r="W3179" i="17" s="1"/>
  <c r="R3179" i="17"/>
  <c r="Q3179" i="17"/>
  <c r="P3179" i="17"/>
  <c r="S3179" i="17" s="1"/>
  <c r="O3179" i="17"/>
  <c r="N3179" i="17"/>
  <c r="M3179" i="17"/>
  <c r="V3178" i="17"/>
  <c r="U3178" i="17"/>
  <c r="T3178" i="17"/>
  <c r="W3178" i="17" s="1"/>
  <c r="R3178" i="17"/>
  <c r="Q3178" i="17"/>
  <c r="P3178" i="17"/>
  <c r="S3178" i="17" s="1"/>
  <c r="O3178" i="17"/>
  <c r="N3178" i="17"/>
  <c r="M3178" i="17"/>
  <c r="V3177" i="17"/>
  <c r="U3177" i="17"/>
  <c r="T3177" i="17"/>
  <c r="W3177" i="17" s="1"/>
  <c r="R3177" i="17"/>
  <c r="Q3177" i="17"/>
  <c r="P3177" i="17"/>
  <c r="S3177" i="17" s="1"/>
  <c r="O3177" i="17"/>
  <c r="N3177" i="17"/>
  <c r="M3177" i="17"/>
  <c r="V3176" i="17"/>
  <c r="U3176" i="17"/>
  <c r="T3176" i="17"/>
  <c r="W3176" i="17" s="1"/>
  <c r="R3176" i="17"/>
  <c r="Q3176" i="17"/>
  <c r="P3176" i="17"/>
  <c r="S3176" i="17" s="1"/>
  <c r="O3176" i="17"/>
  <c r="N3176" i="17"/>
  <c r="M3176" i="17"/>
  <c r="V3175" i="17"/>
  <c r="U3175" i="17"/>
  <c r="T3175" i="17"/>
  <c r="W3175" i="17" s="1"/>
  <c r="R3175" i="17"/>
  <c r="Q3175" i="17"/>
  <c r="P3175" i="17"/>
  <c r="S3175" i="17" s="1"/>
  <c r="O3175" i="17"/>
  <c r="N3175" i="17"/>
  <c r="M3175" i="17"/>
  <c r="V3174" i="17"/>
  <c r="U3174" i="17"/>
  <c r="T3174" i="17"/>
  <c r="W3174" i="17" s="1"/>
  <c r="R3174" i="17"/>
  <c r="Q3174" i="17"/>
  <c r="P3174" i="17"/>
  <c r="S3174" i="17" s="1"/>
  <c r="O3174" i="17"/>
  <c r="N3174" i="17"/>
  <c r="M3174" i="17"/>
  <c r="V3173" i="17"/>
  <c r="U3173" i="17"/>
  <c r="T3173" i="17"/>
  <c r="W3173" i="17" s="1"/>
  <c r="R3173" i="17"/>
  <c r="Q3173" i="17"/>
  <c r="P3173" i="17"/>
  <c r="S3173" i="17" s="1"/>
  <c r="O3173" i="17"/>
  <c r="N3173" i="17"/>
  <c r="M3173" i="17"/>
  <c r="V3172" i="17"/>
  <c r="U3172" i="17"/>
  <c r="T3172" i="17"/>
  <c r="W3172" i="17" s="1"/>
  <c r="R3172" i="17"/>
  <c r="Q3172" i="17"/>
  <c r="P3172" i="17"/>
  <c r="S3172" i="17" s="1"/>
  <c r="O3172" i="17"/>
  <c r="N3172" i="17"/>
  <c r="M3172" i="17"/>
  <c r="V3171" i="17"/>
  <c r="U3171" i="17"/>
  <c r="T3171" i="17"/>
  <c r="W3171" i="17" s="1"/>
  <c r="R3171" i="17"/>
  <c r="Q3171" i="17"/>
  <c r="P3171" i="17"/>
  <c r="S3171" i="17" s="1"/>
  <c r="O3171" i="17"/>
  <c r="N3171" i="17"/>
  <c r="M3171" i="17"/>
  <c r="V3170" i="17"/>
  <c r="U3170" i="17"/>
  <c r="T3170" i="17"/>
  <c r="W3170" i="17" s="1"/>
  <c r="R3170" i="17"/>
  <c r="Q3170" i="17"/>
  <c r="P3170" i="17"/>
  <c r="S3170" i="17" s="1"/>
  <c r="O3170" i="17"/>
  <c r="N3170" i="17"/>
  <c r="M3170" i="17"/>
  <c r="V3169" i="17"/>
  <c r="U3169" i="17"/>
  <c r="T3169" i="17"/>
  <c r="W3169" i="17" s="1"/>
  <c r="R3169" i="17"/>
  <c r="Q3169" i="17"/>
  <c r="P3169" i="17"/>
  <c r="S3169" i="17" s="1"/>
  <c r="O3169" i="17"/>
  <c r="N3169" i="17"/>
  <c r="M3169" i="17"/>
  <c r="V3168" i="17"/>
  <c r="U3168" i="17"/>
  <c r="T3168" i="17"/>
  <c r="W3168" i="17" s="1"/>
  <c r="R3168" i="17"/>
  <c r="Q3168" i="17"/>
  <c r="P3168" i="17"/>
  <c r="S3168" i="17" s="1"/>
  <c r="O3168" i="17"/>
  <c r="N3168" i="17"/>
  <c r="M3168" i="17"/>
  <c r="V3167" i="17"/>
  <c r="U3167" i="17"/>
  <c r="T3167" i="17"/>
  <c r="W3167" i="17" s="1"/>
  <c r="R3167" i="17"/>
  <c r="Q3167" i="17"/>
  <c r="P3167" i="17"/>
  <c r="S3167" i="17" s="1"/>
  <c r="O3167" i="17"/>
  <c r="N3167" i="17"/>
  <c r="M3167" i="17"/>
  <c r="V3166" i="17"/>
  <c r="U3166" i="17"/>
  <c r="T3166" i="17"/>
  <c r="W3166" i="17" s="1"/>
  <c r="R3166" i="17"/>
  <c r="Q3166" i="17"/>
  <c r="P3166" i="17"/>
  <c r="S3166" i="17" s="1"/>
  <c r="O3166" i="17"/>
  <c r="N3166" i="17"/>
  <c r="M3166" i="17"/>
  <c r="V3165" i="17"/>
  <c r="U3165" i="17"/>
  <c r="T3165" i="17"/>
  <c r="W3165" i="17" s="1"/>
  <c r="R3165" i="17"/>
  <c r="Q3165" i="17"/>
  <c r="P3165" i="17"/>
  <c r="S3165" i="17" s="1"/>
  <c r="O3165" i="17"/>
  <c r="N3165" i="17"/>
  <c r="M3165" i="17"/>
  <c r="V3164" i="17"/>
  <c r="U3164" i="17"/>
  <c r="T3164" i="17"/>
  <c r="W3164" i="17" s="1"/>
  <c r="R3164" i="17"/>
  <c r="Q3164" i="17"/>
  <c r="P3164" i="17"/>
  <c r="S3164" i="17" s="1"/>
  <c r="O3164" i="17"/>
  <c r="N3164" i="17"/>
  <c r="M3164" i="17"/>
  <c r="V3163" i="17"/>
  <c r="U3163" i="17"/>
  <c r="T3163" i="17"/>
  <c r="W3163" i="17" s="1"/>
  <c r="R3163" i="17"/>
  <c r="Q3163" i="17"/>
  <c r="P3163" i="17"/>
  <c r="S3163" i="17" s="1"/>
  <c r="O3163" i="17"/>
  <c r="N3163" i="17"/>
  <c r="M3163" i="17"/>
  <c r="V3162" i="17"/>
  <c r="U3162" i="17"/>
  <c r="T3162" i="17"/>
  <c r="W3162" i="17" s="1"/>
  <c r="R3162" i="17"/>
  <c r="Q3162" i="17"/>
  <c r="P3162" i="17"/>
  <c r="S3162" i="17" s="1"/>
  <c r="O3162" i="17"/>
  <c r="N3162" i="17"/>
  <c r="M3162" i="17"/>
  <c r="V3161" i="17"/>
  <c r="U3161" i="17"/>
  <c r="T3161" i="17"/>
  <c r="W3161" i="17" s="1"/>
  <c r="R3161" i="17"/>
  <c r="Q3161" i="17"/>
  <c r="P3161" i="17"/>
  <c r="S3161" i="17" s="1"/>
  <c r="O3161" i="17"/>
  <c r="N3161" i="17"/>
  <c r="M3161" i="17"/>
  <c r="V3160" i="17"/>
  <c r="U3160" i="17"/>
  <c r="T3160" i="17"/>
  <c r="W3160" i="17" s="1"/>
  <c r="R3160" i="17"/>
  <c r="Q3160" i="17"/>
  <c r="P3160" i="17"/>
  <c r="S3160" i="17" s="1"/>
  <c r="O3160" i="17"/>
  <c r="N3160" i="17"/>
  <c r="M3160" i="17"/>
  <c r="V3159" i="17"/>
  <c r="U3159" i="17"/>
  <c r="T3159" i="17"/>
  <c r="W3159" i="17" s="1"/>
  <c r="R3159" i="17"/>
  <c r="Q3159" i="17"/>
  <c r="P3159" i="17"/>
  <c r="S3159" i="17" s="1"/>
  <c r="O3159" i="17"/>
  <c r="N3159" i="17"/>
  <c r="M3159" i="17"/>
  <c r="V3158" i="17"/>
  <c r="U3158" i="17"/>
  <c r="T3158" i="17"/>
  <c r="W3158" i="17" s="1"/>
  <c r="R3158" i="17"/>
  <c r="Q3158" i="17"/>
  <c r="P3158" i="17"/>
  <c r="S3158" i="17" s="1"/>
  <c r="O3158" i="17"/>
  <c r="N3158" i="17"/>
  <c r="M3158" i="17"/>
  <c r="V3157" i="17"/>
  <c r="U3157" i="17"/>
  <c r="T3157" i="17"/>
  <c r="W3157" i="17" s="1"/>
  <c r="R3157" i="17"/>
  <c r="Q3157" i="17"/>
  <c r="P3157" i="17"/>
  <c r="S3157" i="17" s="1"/>
  <c r="O3157" i="17"/>
  <c r="N3157" i="17"/>
  <c r="M3157" i="17"/>
  <c r="V3156" i="17"/>
  <c r="U3156" i="17"/>
  <c r="T3156" i="17"/>
  <c r="W3156" i="17" s="1"/>
  <c r="R3156" i="17"/>
  <c r="Q3156" i="17"/>
  <c r="P3156" i="17"/>
  <c r="S3156" i="17" s="1"/>
  <c r="O3156" i="17"/>
  <c r="N3156" i="17"/>
  <c r="M3156" i="17"/>
  <c r="V3155" i="17"/>
  <c r="U3155" i="17"/>
  <c r="T3155" i="17"/>
  <c r="W3155" i="17" s="1"/>
  <c r="R3155" i="17"/>
  <c r="Q3155" i="17"/>
  <c r="P3155" i="17"/>
  <c r="S3155" i="17" s="1"/>
  <c r="O3155" i="17"/>
  <c r="N3155" i="17"/>
  <c r="M3155" i="17"/>
  <c r="V3154" i="17"/>
  <c r="U3154" i="17"/>
  <c r="T3154" i="17"/>
  <c r="W3154" i="17" s="1"/>
  <c r="R3154" i="17"/>
  <c r="Q3154" i="17"/>
  <c r="P3154" i="17"/>
  <c r="S3154" i="17" s="1"/>
  <c r="O3154" i="17"/>
  <c r="N3154" i="17"/>
  <c r="M3154" i="17"/>
  <c r="V3153" i="17"/>
  <c r="U3153" i="17"/>
  <c r="T3153" i="17"/>
  <c r="W3153" i="17" s="1"/>
  <c r="R3153" i="17"/>
  <c r="Q3153" i="17"/>
  <c r="P3153" i="17"/>
  <c r="S3153" i="17" s="1"/>
  <c r="O3153" i="17"/>
  <c r="N3153" i="17"/>
  <c r="M3153" i="17"/>
  <c r="V3152" i="17"/>
  <c r="U3152" i="17"/>
  <c r="T3152" i="17"/>
  <c r="W3152" i="17" s="1"/>
  <c r="R3152" i="17"/>
  <c r="Q3152" i="17"/>
  <c r="P3152" i="17"/>
  <c r="S3152" i="17" s="1"/>
  <c r="O3152" i="17"/>
  <c r="N3152" i="17"/>
  <c r="M3152" i="17"/>
  <c r="V3151" i="17"/>
  <c r="U3151" i="17"/>
  <c r="T3151" i="17"/>
  <c r="W3151" i="17" s="1"/>
  <c r="R3151" i="17"/>
  <c r="Q3151" i="17"/>
  <c r="P3151" i="17"/>
  <c r="S3151" i="17" s="1"/>
  <c r="O3151" i="17"/>
  <c r="N3151" i="17"/>
  <c r="M3151" i="17"/>
  <c r="V3150" i="17"/>
  <c r="U3150" i="17"/>
  <c r="T3150" i="17"/>
  <c r="W3150" i="17" s="1"/>
  <c r="R3150" i="17"/>
  <c r="Q3150" i="17"/>
  <c r="P3150" i="17"/>
  <c r="S3150" i="17" s="1"/>
  <c r="O3150" i="17"/>
  <c r="N3150" i="17"/>
  <c r="M3150" i="17"/>
  <c r="V3149" i="17"/>
  <c r="U3149" i="17"/>
  <c r="T3149" i="17"/>
  <c r="W3149" i="17" s="1"/>
  <c r="R3149" i="17"/>
  <c r="Q3149" i="17"/>
  <c r="P3149" i="17"/>
  <c r="S3149" i="17" s="1"/>
  <c r="O3149" i="17"/>
  <c r="N3149" i="17"/>
  <c r="M3149" i="17"/>
  <c r="V3148" i="17"/>
  <c r="U3148" i="17"/>
  <c r="T3148" i="17"/>
  <c r="W3148" i="17" s="1"/>
  <c r="R3148" i="17"/>
  <c r="Q3148" i="17"/>
  <c r="P3148" i="17"/>
  <c r="S3148" i="17" s="1"/>
  <c r="O3148" i="17"/>
  <c r="N3148" i="17"/>
  <c r="M3148" i="17"/>
  <c r="V3147" i="17"/>
  <c r="U3147" i="17"/>
  <c r="T3147" i="17"/>
  <c r="W3147" i="17" s="1"/>
  <c r="R3147" i="17"/>
  <c r="Q3147" i="17"/>
  <c r="P3147" i="17"/>
  <c r="S3147" i="17" s="1"/>
  <c r="O3147" i="17"/>
  <c r="N3147" i="17"/>
  <c r="M3147" i="17"/>
  <c r="V3146" i="17"/>
  <c r="U3146" i="17"/>
  <c r="T3146" i="17"/>
  <c r="W3146" i="17" s="1"/>
  <c r="R3146" i="17"/>
  <c r="Q3146" i="17"/>
  <c r="P3146" i="17"/>
  <c r="S3146" i="17" s="1"/>
  <c r="O3146" i="17"/>
  <c r="N3146" i="17"/>
  <c r="M3146" i="17"/>
  <c r="V3145" i="17"/>
  <c r="U3145" i="17"/>
  <c r="T3145" i="17"/>
  <c r="W3145" i="17" s="1"/>
  <c r="R3145" i="17"/>
  <c r="Q3145" i="17"/>
  <c r="P3145" i="17"/>
  <c r="S3145" i="17" s="1"/>
  <c r="O3145" i="17"/>
  <c r="N3145" i="17"/>
  <c r="M3145" i="17"/>
  <c r="V3144" i="17"/>
  <c r="U3144" i="17"/>
  <c r="T3144" i="17"/>
  <c r="W3144" i="17" s="1"/>
  <c r="R3144" i="17"/>
  <c r="Q3144" i="17"/>
  <c r="P3144" i="17"/>
  <c r="S3144" i="17" s="1"/>
  <c r="O3144" i="17"/>
  <c r="N3144" i="17"/>
  <c r="M3144" i="17"/>
  <c r="V3143" i="17"/>
  <c r="U3143" i="17"/>
  <c r="T3143" i="17"/>
  <c r="W3143" i="17" s="1"/>
  <c r="R3143" i="17"/>
  <c r="Q3143" i="17"/>
  <c r="P3143" i="17"/>
  <c r="S3143" i="17" s="1"/>
  <c r="O3143" i="17"/>
  <c r="N3143" i="17"/>
  <c r="M3143" i="17"/>
  <c r="V3142" i="17"/>
  <c r="U3142" i="17"/>
  <c r="T3142" i="17"/>
  <c r="W3142" i="17" s="1"/>
  <c r="R3142" i="17"/>
  <c r="Q3142" i="17"/>
  <c r="P3142" i="17"/>
  <c r="S3142" i="17" s="1"/>
  <c r="O3142" i="17"/>
  <c r="N3142" i="17"/>
  <c r="M3142" i="17"/>
  <c r="V3141" i="17"/>
  <c r="U3141" i="17"/>
  <c r="T3141" i="17"/>
  <c r="W3141" i="17" s="1"/>
  <c r="R3141" i="17"/>
  <c r="Q3141" i="17"/>
  <c r="P3141" i="17"/>
  <c r="S3141" i="17" s="1"/>
  <c r="O3141" i="17"/>
  <c r="N3141" i="17"/>
  <c r="M3141" i="17"/>
  <c r="V3140" i="17"/>
  <c r="U3140" i="17"/>
  <c r="T3140" i="17"/>
  <c r="W3140" i="17" s="1"/>
  <c r="R3140" i="17"/>
  <c r="Q3140" i="17"/>
  <c r="P3140" i="17"/>
  <c r="S3140" i="17" s="1"/>
  <c r="O3140" i="17"/>
  <c r="N3140" i="17"/>
  <c r="M3140" i="17"/>
  <c r="V3139" i="17"/>
  <c r="U3139" i="17"/>
  <c r="T3139" i="17"/>
  <c r="W3139" i="17" s="1"/>
  <c r="R3139" i="17"/>
  <c r="Q3139" i="17"/>
  <c r="P3139" i="17"/>
  <c r="S3139" i="17" s="1"/>
  <c r="O3139" i="17"/>
  <c r="N3139" i="17"/>
  <c r="M3139" i="17"/>
  <c r="V3138" i="17"/>
  <c r="U3138" i="17"/>
  <c r="T3138" i="17"/>
  <c r="W3138" i="17" s="1"/>
  <c r="R3138" i="17"/>
  <c r="Q3138" i="17"/>
  <c r="P3138" i="17"/>
  <c r="S3138" i="17" s="1"/>
  <c r="O3138" i="17"/>
  <c r="N3138" i="17"/>
  <c r="M3138" i="17"/>
  <c r="V3137" i="17"/>
  <c r="U3137" i="17"/>
  <c r="T3137" i="17"/>
  <c r="W3137" i="17" s="1"/>
  <c r="R3137" i="17"/>
  <c r="Q3137" i="17"/>
  <c r="P3137" i="17"/>
  <c r="S3137" i="17" s="1"/>
  <c r="O3137" i="17"/>
  <c r="N3137" i="17"/>
  <c r="M3137" i="17"/>
  <c r="V3136" i="17"/>
  <c r="U3136" i="17"/>
  <c r="T3136" i="17"/>
  <c r="W3136" i="17" s="1"/>
  <c r="R3136" i="17"/>
  <c r="Q3136" i="17"/>
  <c r="P3136" i="17"/>
  <c r="S3136" i="17" s="1"/>
  <c r="O3136" i="17"/>
  <c r="N3136" i="17"/>
  <c r="M3136" i="17"/>
  <c r="V3135" i="17"/>
  <c r="U3135" i="17"/>
  <c r="T3135" i="17"/>
  <c r="W3135" i="17" s="1"/>
  <c r="R3135" i="17"/>
  <c r="Q3135" i="17"/>
  <c r="P3135" i="17"/>
  <c r="S3135" i="17" s="1"/>
  <c r="O3135" i="17"/>
  <c r="N3135" i="17"/>
  <c r="M3135" i="17"/>
  <c r="V3134" i="17"/>
  <c r="U3134" i="17"/>
  <c r="T3134" i="17"/>
  <c r="W3134" i="17" s="1"/>
  <c r="R3134" i="17"/>
  <c r="Q3134" i="17"/>
  <c r="P3134" i="17"/>
  <c r="S3134" i="17" s="1"/>
  <c r="O3134" i="17"/>
  <c r="N3134" i="17"/>
  <c r="M3134" i="17"/>
  <c r="V3133" i="17"/>
  <c r="U3133" i="17"/>
  <c r="T3133" i="17"/>
  <c r="W3133" i="17" s="1"/>
  <c r="R3133" i="17"/>
  <c r="Q3133" i="17"/>
  <c r="P3133" i="17"/>
  <c r="S3133" i="17" s="1"/>
  <c r="O3133" i="17"/>
  <c r="N3133" i="17"/>
  <c r="M3133" i="17"/>
  <c r="V3132" i="17"/>
  <c r="U3132" i="17"/>
  <c r="T3132" i="17"/>
  <c r="W3132" i="17" s="1"/>
  <c r="R3132" i="17"/>
  <c r="Q3132" i="17"/>
  <c r="P3132" i="17"/>
  <c r="S3132" i="17" s="1"/>
  <c r="O3132" i="17"/>
  <c r="N3132" i="17"/>
  <c r="M3132" i="17"/>
  <c r="V3131" i="17"/>
  <c r="U3131" i="17"/>
  <c r="T3131" i="17"/>
  <c r="W3131" i="17" s="1"/>
  <c r="R3131" i="17"/>
  <c r="Q3131" i="17"/>
  <c r="P3131" i="17"/>
  <c r="S3131" i="17" s="1"/>
  <c r="O3131" i="17"/>
  <c r="N3131" i="17"/>
  <c r="M3131" i="17"/>
  <c r="V3130" i="17"/>
  <c r="U3130" i="17"/>
  <c r="T3130" i="17"/>
  <c r="W3130" i="17" s="1"/>
  <c r="R3130" i="17"/>
  <c r="Q3130" i="17"/>
  <c r="P3130" i="17"/>
  <c r="S3130" i="17" s="1"/>
  <c r="O3130" i="17"/>
  <c r="N3130" i="17"/>
  <c r="M3130" i="17"/>
  <c r="V3129" i="17"/>
  <c r="U3129" i="17"/>
  <c r="T3129" i="17"/>
  <c r="W3129" i="17" s="1"/>
  <c r="R3129" i="17"/>
  <c r="Q3129" i="17"/>
  <c r="P3129" i="17"/>
  <c r="S3129" i="17" s="1"/>
  <c r="O3129" i="17"/>
  <c r="N3129" i="17"/>
  <c r="M3129" i="17"/>
  <c r="V3128" i="17"/>
  <c r="U3128" i="17"/>
  <c r="T3128" i="17"/>
  <c r="W3128" i="17" s="1"/>
  <c r="R3128" i="17"/>
  <c r="Q3128" i="17"/>
  <c r="P3128" i="17"/>
  <c r="S3128" i="17" s="1"/>
  <c r="O3128" i="17"/>
  <c r="N3128" i="17"/>
  <c r="M3128" i="17"/>
  <c r="V3127" i="17"/>
  <c r="U3127" i="17"/>
  <c r="T3127" i="17"/>
  <c r="W3127" i="17" s="1"/>
  <c r="R3127" i="17"/>
  <c r="Q3127" i="17"/>
  <c r="P3127" i="17"/>
  <c r="S3127" i="17" s="1"/>
  <c r="O3127" i="17"/>
  <c r="N3127" i="17"/>
  <c r="M3127" i="17"/>
  <c r="V3126" i="17"/>
  <c r="U3126" i="17"/>
  <c r="T3126" i="17"/>
  <c r="W3126" i="17" s="1"/>
  <c r="R3126" i="17"/>
  <c r="Q3126" i="17"/>
  <c r="P3126" i="17"/>
  <c r="S3126" i="17" s="1"/>
  <c r="O3126" i="17"/>
  <c r="N3126" i="17"/>
  <c r="M3126" i="17"/>
  <c r="V3125" i="17"/>
  <c r="U3125" i="17"/>
  <c r="T3125" i="17"/>
  <c r="W3125" i="17" s="1"/>
  <c r="R3125" i="17"/>
  <c r="Q3125" i="17"/>
  <c r="P3125" i="17"/>
  <c r="S3125" i="17" s="1"/>
  <c r="O3125" i="17"/>
  <c r="N3125" i="17"/>
  <c r="M3125" i="17"/>
  <c r="V3124" i="17"/>
  <c r="U3124" i="17"/>
  <c r="T3124" i="17"/>
  <c r="W3124" i="17" s="1"/>
  <c r="R3124" i="17"/>
  <c r="Q3124" i="17"/>
  <c r="P3124" i="17"/>
  <c r="S3124" i="17" s="1"/>
  <c r="O3124" i="17"/>
  <c r="N3124" i="17"/>
  <c r="M3124" i="17"/>
  <c r="V3123" i="17"/>
  <c r="U3123" i="17"/>
  <c r="T3123" i="17"/>
  <c r="W3123" i="17" s="1"/>
  <c r="R3123" i="17"/>
  <c r="Q3123" i="17"/>
  <c r="P3123" i="17"/>
  <c r="S3123" i="17" s="1"/>
  <c r="O3123" i="17"/>
  <c r="N3123" i="17"/>
  <c r="M3123" i="17"/>
  <c r="V3122" i="17"/>
  <c r="U3122" i="17"/>
  <c r="T3122" i="17"/>
  <c r="W3122" i="17" s="1"/>
  <c r="R3122" i="17"/>
  <c r="Q3122" i="17"/>
  <c r="P3122" i="17"/>
  <c r="S3122" i="17" s="1"/>
  <c r="O3122" i="17"/>
  <c r="N3122" i="17"/>
  <c r="M3122" i="17"/>
  <c r="V3121" i="17"/>
  <c r="U3121" i="17"/>
  <c r="T3121" i="17"/>
  <c r="W3121" i="17" s="1"/>
  <c r="R3121" i="17"/>
  <c r="Q3121" i="17"/>
  <c r="P3121" i="17"/>
  <c r="S3121" i="17" s="1"/>
  <c r="O3121" i="17"/>
  <c r="N3121" i="17"/>
  <c r="M3121" i="17"/>
  <c r="V3120" i="17"/>
  <c r="U3120" i="17"/>
  <c r="T3120" i="17"/>
  <c r="W3120" i="17" s="1"/>
  <c r="R3120" i="17"/>
  <c r="Q3120" i="17"/>
  <c r="P3120" i="17"/>
  <c r="S3120" i="17" s="1"/>
  <c r="O3120" i="17"/>
  <c r="N3120" i="17"/>
  <c r="M3120" i="17"/>
  <c r="V3119" i="17"/>
  <c r="U3119" i="17"/>
  <c r="T3119" i="17"/>
  <c r="W3119" i="17" s="1"/>
  <c r="R3119" i="17"/>
  <c r="Q3119" i="17"/>
  <c r="P3119" i="17"/>
  <c r="S3119" i="17" s="1"/>
  <c r="O3119" i="17"/>
  <c r="N3119" i="17"/>
  <c r="M3119" i="17"/>
  <c r="V3118" i="17"/>
  <c r="U3118" i="17"/>
  <c r="T3118" i="17"/>
  <c r="W3118" i="17" s="1"/>
  <c r="R3118" i="17"/>
  <c r="Q3118" i="17"/>
  <c r="P3118" i="17"/>
  <c r="S3118" i="17" s="1"/>
  <c r="O3118" i="17"/>
  <c r="N3118" i="17"/>
  <c r="M3118" i="17"/>
  <c r="V3117" i="17"/>
  <c r="U3117" i="17"/>
  <c r="T3117" i="17"/>
  <c r="W3117" i="17" s="1"/>
  <c r="R3117" i="17"/>
  <c r="Q3117" i="17"/>
  <c r="P3117" i="17"/>
  <c r="S3117" i="17" s="1"/>
  <c r="O3117" i="17"/>
  <c r="N3117" i="17"/>
  <c r="M3117" i="17"/>
  <c r="V3116" i="17"/>
  <c r="U3116" i="17"/>
  <c r="T3116" i="17"/>
  <c r="W3116" i="17" s="1"/>
  <c r="R3116" i="17"/>
  <c r="Q3116" i="17"/>
  <c r="P3116" i="17"/>
  <c r="S3116" i="17" s="1"/>
  <c r="O3116" i="17"/>
  <c r="N3116" i="17"/>
  <c r="M3116" i="17"/>
  <c r="V3115" i="17"/>
  <c r="U3115" i="17"/>
  <c r="T3115" i="17"/>
  <c r="W3115" i="17" s="1"/>
  <c r="R3115" i="17"/>
  <c r="Q3115" i="17"/>
  <c r="P3115" i="17"/>
  <c r="S3115" i="17" s="1"/>
  <c r="O3115" i="17"/>
  <c r="N3115" i="17"/>
  <c r="M3115" i="17"/>
  <c r="V3114" i="17"/>
  <c r="U3114" i="17"/>
  <c r="T3114" i="17"/>
  <c r="W3114" i="17" s="1"/>
  <c r="R3114" i="17"/>
  <c r="Q3114" i="17"/>
  <c r="P3114" i="17"/>
  <c r="S3114" i="17" s="1"/>
  <c r="O3114" i="17"/>
  <c r="N3114" i="17"/>
  <c r="M3114" i="17"/>
  <c r="V3113" i="17"/>
  <c r="U3113" i="17"/>
  <c r="T3113" i="17"/>
  <c r="W3113" i="17" s="1"/>
  <c r="R3113" i="17"/>
  <c r="Q3113" i="17"/>
  <c r="P3113" i="17"/>
  <c r="S3113" i="17" s="1"/>
  <c r="O3113" i="17"/>
  <c r="N3113" i="17"/>
  <c r="M3113" i="17"/>
  <c r="V3112" i="17"/>
  <c r="U3112" i="17"/>
  <c r="T3112" i="17"/>
  <c r="W3112" i="17" s="1"/>
  <c r="R3112" i="17"/>
  <c r="Q3112" i="17"/>
  <c r="P3112" i="17"/>
  <c r="S3112" i="17" s="1"/>
  <c r="O3112" i="17"/>
  <c r="N3112" i="17"/>
  <c r="M3112" i="17"/>
  <c r="V3111" i="17"/>
  <c r="U3111" i="17"/>
  <c r="T3111" i="17"/>
  <c r="W3111" i="17" s="1"/>
  <c r="R3111" i="17"/>
  <c r="Q3111" i="17"/>
  <c r="P3111" i="17"/>
  <c r="S3111" i="17" s="1"/>
  <c r="O3111" i="17"/>
  <c r="N3111" i="17"/>
  <c r="M3111" i="17"/>
  <c r="V3110" i="17"/>
  <c r="U3110" i="17"/>
  <c r="T3110" i="17"/>
  <c r="W3110" i="17" s="1"/>
  <c r="R3110" i="17"/>
  <c r="Q3110" i="17"/>
  <c r="P3110" i="17"/>
  <c r="S3110" i="17" s="1"/>
  <c r="O3110" i="17"/>
  <c r="N3110" i="17"/>
  <c r="M3110" i="17"/>
  <c r="V3109" i="17"/>
  <c r="U3109" i="17"/>
  <c r="T3109" i="17"/>
  <c r="W3109" i="17" s="1"/>
  <c r="R3109" i="17"/>
  <c r="Q3109" i="17"/>
  <c r="P3109" i="17"/>
  <c r="S3109" i="17" s="1"/>
  <c r="O3109" i="17"/>
  <c r="N3109" i="17"/>
  <c r="M3109" i="17"/>
  <c r="V3108" i="17"/>
  <c r="U3108" i="17"/>
  <c r="T3108" i="17"/>
  <c r="W3108" i="17" s="1"/>
  <c r="R3108" i="17"/>
  <c r="Q3108" i="17"/>
  <c r="P3108" i="17"/>
  <c r="S3108" i="17" s="1"/>
  <c r="O3108" i="17"/>
  <c r="N3108" i="17"/>
  <c r="M3108" i="17"/>
  <c r="V3107" i="17"/>
  <c r="U3107" i="17"/>
  <c r="T3107" i="17"/>
  <c r="W3107" i="17" s="1"/>
  <c r="R3107" i="17"/>
  <c r="Q3107" i="17"/>
  <c r="P3107" i="17"/>
  <c r="S3107" i="17" s="1"/>
  <c r="O3107" i="17"/>
  <c r="N3107" i="17"/>
  <c r="M3107" i="17"/>
  <c r="V3106" i="17"/>
  <c r="U3106" i="17"/>
  <c r="T3106" i="17"/>
  <c r="W3106" i="17" s="1"/>
  <c r="R3106" i="17"/>
  <c r="Q3106" i="17"/>
  <c r="P3106" i="17"/>
  <c r="S3106" i="17" s="1"/>
  <c r="O3106" i="17"/>
  <c r="N3106" i="17"/>
  <c r="M3106" i="17"/>
  <c r="V3105" i="17"/>
  <c r="U3105" i="17"/>
  <c r="T3105" i="17"/>
  <c r="W3105" i="17" s="1"/>
  <c r="R3105" i="17"/>
  <c r="Q3105" i="17"/>
  <c r="P3105" i="17"/>
  <c r="S3105" i="17" s="1"/>
  <c r="O3105" i="17"/>
  <c r="N3105" i="17"/>
  <c r="M3105" i="17"/>
  <c r="V3104" i="17"/>
  <c r="U3104" i="17"/>
  <c r="T3104" i="17"/>
  <c r="W3104" i="17" s="1"/>
  <c r="R3104" i="17"/>
  <c r="Q3104" i="17"/>
  <c r="P3104" i="17"/>
  <c r="S3104" i="17" s="1"/>
  <c r="O3104" i="17"/>
  <c r="N3104" i="17"/>
  <c r="M3104" i="17"/>
  <c r="V3103" i="17"/>
  <c r="U3103" i="17"/>
  <c r="T3103" i="17"/>
  <c r="W3103" i="17" s="1"/>
  <c r="R3103" i="17"/>
  <c r="Q3103" i="17"/>
  <c r="P3103" i="17"/>
  <c r="S3103" i="17" s="1"/>
  <c r="O3103" i="17"/>
  <c r="N3103" i="17"/>
  <c r="M3103" i="17"/>
  <c r="V3102" i="17"/>
  <c r="U3102" i="17"/>
  <c r="T3102" i="17"/>
  <c r="W3102" i="17" s="1"/>
  <c r="R3102" i="17"/>
  <c r="Q3102" i="17"/>
  <c r="P3102" i="17"/>
  <c r="S3102" i="17" s="1"/>
  <c r="O3102" i="17"/>
  <c r="N3102" i="17"/>
  <c r="M3102" i="17"/>
  <c r="V3101" i="17"/>
  <c r="U3101" i="17"/>
  <c r="T3101" i="17"/>
  <c r="W3101" i="17" s="1"/>
  <c r="R3101" i="17"/>
  <c r="Q3101" i="17"/>
  <c r="P3101" i="17"/>
  <c r="S3101" i="17" s="1"/>
  <c r="O3101" i="17"/>
  <c r="N3101" i="17"/>
  <c r="M3101" i="17"/>
  <c r="V3100" i="17"/>
  <c r="U3100" i="17"/>
  <c r="T3100" i="17"/>
  <c r="W3100" i="17" s="1"/>
  <c r="R3100" i="17"/>
  <c r="Q3100" i="17"/>
  <c r="P3100" i="17"/>
  <c r="S3100" i="17" s="1"/>
  <c r="O3100" i="17"/>
  <c r="N3100" i="17"/>
  <c r="M3100" i="17"/>
  <c r="V3099" i="17"/>
  <c r="U3099" i="17"/>
  <c r="T3099" i="17"/>
  <c r="W3099" i="17" s="1"/>
  <c r="R3099" i="17"/>
  <c r="Q3099" i="17"/>
  <c r="P3099" i="17"/>
  <c r="S3099" i="17" s="1"/>
  <c r="O3099" i="17"/>
  <c r="N3099" i="17"/>
  <c r="M3099" i="17"/>
  <c r="V3098" i="17"/>
  <c r="U3098" i="17"/>
  <c r="T3098" i="17"/>
  <c r="W3098" i="17" s="1"/>
  <c r="R3098" i="17"/>
  <c r="Q3098" i="17"/>
  <c r="P3098" i="17"/>
  <c r="S3098" i="17" s="1"/>
  <c r="O3098" i="17"/>
  <c r="N3098" i="17"/>
  <c r="M3098" i="17"/>
  <c r="V3097" i="17"/>
  <c r="U3097" i="17"/>
  <c r="T3097" i="17"/>
  <c r="W3097" i="17" s="1"/>
  <c r="R3097" i="17"/>
  <c r="Q3097" i="17"/>
  <c r="P3097" i="17"/>
  <c r="S3097" i="17" s="1"/>
  <c r="O3097" i="17"/>
  <c r="N3097" i="17"/>
  <c r="M3097" i="17"/>
  <c r="V3096" i="17"/>
  <c r="U3096" i="17"/>
  <c r="T3096" i="17"/>
  <c r="W3096" i="17" s="1"/>
  <c r="R3096" i="17"/>
  <c r="Q3096" i="17"/>
  <c r="P3096" i="17"/>
  <c r="S3096" i="17" s="1"/>
  <c r="O3096" i="17"/>
  <c r="N3096" i="17"/>
  <c r="M3096" i="17"/>
  <c r="V3095" i="17"/>
  <c r="U3095" i="17"/>
  <c r="T3095" i="17"/>
  <c r="W3095" i="17" s="1"/>
  <c r="R3095" i="17"/>
  <c r="Q3095" i="17"/>
  <c r="P3095" i="17"/>
  <c r="S3095" i="17" s="1"/>
  <c r="O3095" i="17"/>
  <c r="N3095" i="17"/>
  <c r="M3095" i="17"/>
  <c r="V3094" i="17"/>
  <c r="U3094" i="17"/>
  <c r="T3094" i="17"/>
  <c r="W3094" i="17" s="1"/>
  <c r="R3094" i="17"/>
  <c r="Q3094" i="17"/>
  <c r="P3094" i="17"/>
  <c r="S3094" i="17" s="1"/>
  <c r="O3094" i="17"/>
  <c r="N3094" i="17"/>
  <c r="M3094" i="17"/>
  <c r="V3093" i="17"/>
  <c r="U3093" i="17"/>
  <c r="T3093" i="17"/>
  <c r="W3093" i="17" s="1"/>
  <c r="R3093" i="17"/>
  <c r="Q3093" i="17"/>
  <c r="P3093" i="17"/>
  <c r="S3093" i="17" s="1"/>
  <c r="O3093" i="17"/>
  <c r="N3093" i="17"/>
  <c r="M3093" i="17"/>
  <c r="V3092" i="17"/>
  <c r="U3092" i="17"/>
  <c r="T3092" i="17"/>
  <c r="W3092" i="17" s="1"/>
  <c r="R3092" i="17"/>
  <c r="Q3092" i="17"/>
  <c r="P3092" i="17"/>
  <c r="S3092" i="17" s="1"/>
  <c r="O3092" i="17"/>
  <c r="N3092" i="17"/>
  <c r="M3092" i="17"/>
  <c r="V3091" i="17"/>
  <c r="U3091" i="17"/>
  <c r="T3091" i="17"/>
  <c r="W3091" i="17" s="1"/>
  <c r="R3091" i="17"/>
  <c r="Q3091" i="17"/>
  <c r="P3091" i="17"/>
  <c r="S3091" i="17" s="1"/>
  <c r="O3091" i="17"/>
  <c r="N3091" i="17"/>
  <c r="M3091" i="17"/>
  <c r="V3090" i="17"/>
  <c r="U3090" i="17"/>
  <c r="T3090" i="17"/>
  <c r="W3090" i="17" s="1"/>
  <c r="R3090" i="17"/>
  <c r="Q3090" i="17"/>
  <c r="P3090" i="17"/>
  <c r="S3090" i="17" s="1"/>
  <c r="O3090" i="17"/>
  <c r="N3090" i="17"/>
  <c r="M3090" i="17"/>
  <c r="V3089" i="17"/>
  <c r="U3089" i="17"/>
  <c r="T3089" i="17"/>
  <c r="W3089" i="17" s="1"/>
  <c r="R3089" i="17"/>
  <c r="Q3089" i="17"/>
  <c r="P3089" i="17"/>
  <c r="S3089" i="17" s="1"/>
  <c r="O3089" i="17"/>
  <c r="N3089" i="17"/>
  <c r="M3089" i="17"/>
  <c r="V3088" i="17"/>
  <c r="U3088" i="17"/>
  <c r="T3088" i="17"/>
  <c r="W3088" i="17" s="1"/>
  <c r="R3088" i="17"/>
  <c r="Q3088" i="17"/>
  <c r="P3088" i="17"/>
  <c r="S3088" i="17" s="1"/>
  <c r="O3088" i="17"/>
  <c r="N3088" i="17"/>
  <c r="M3088" i="17"/>
  <c r="V3087" i="17"/>
  <c r="U3087" i="17"/>
  <c r="T3087" i="17"/>
  <c r="W3087" i="17" s="1"/>
  <c r="R3087" i="17"/>
  <c r="Q3087" i="17"/>
  <c r="P3087" i="17"/>
  <c r="S3087" i="17" s="1"/>
  <c r="O3087" i="17"/>
  <c r="N3087" i="17"/>
  <c r="M3087" i="17"/>
  <c r="V3086" i="17"/>
  <c r="U3086" i="17"/>
  <c r="T3086" i="17"/>
  <c r="W3086" i="17" s="1"/>
  <c r="R3086" i="17"/>
  <c r="Q3086" i="17"/>
  <c r="P3086" i="17"/>
  <c r="S3086" i="17" s="1"/>
  <c r="O3086" i="17"/>
  <c r="N3086" i="17"/>
  <c r="M3086" i="17"/>
  <c r="V3085" i="17"/>
  <c r="U3085" i="17"/>
  <c r="T3085" i="17"/>
  <c r="W3085" i="17" s="1"/>
  <c r="R3085" i="17"/>
  <c r="Q3085" i="17"/>
  <c r="P3085" i="17"/>
  <c r="S3085" i="17" s="1"/>
  <c r="O3085" i="17"/>
  <c r="N3085" i="17"/>
  <c r="M3085" i="17"/>
  <c r="V3084" i="17"/>
  <c r="U3084" i="17"/>
  <c r="T3084" i="17"/>
  <c r="W3084" i="17" s="1"/>
  <c r="R3084" i="17"/>
  <c r="Q3084" i="17"/>
  <c r="P3084" i="17"/>
  <c r="S3084" i="17" s="1"/>
  <c r="O3084" i="17"/>
  <c r="N3084" i="17"/>
  <c r="M3084" i="17"/>
  <c r="V3083" i="17"/>
  <c r="U3083" i="17"/>
  <c r="T3083" i="17"/>
  <c r="W3083" i="17" s="1"/>
  <c r="R3083" i="17"/>
  <c r="Q3083" i="17"/>
  <c r="P3083" i="17"/>
  <c r="S3083" i="17" s="1"/>
  <c r="O3083" i="17"/>
  <c r="N3083" i="17"/>
  <c r="M3083" i="17"/>
  <c r="V3082" i="17"/>
  <c r="U3082" i="17"/>
  <c r="T3082" i="17"/>
  <c r="W3082" i="17" s="1"/>
  <c r="R3082" i="17"/>
  <c r="Q3082" i="17"/>
  <c r="P3082" i="17"/>
  <c r="S3082" i="17" s="1"/>
  <c r="O3082" i="17"/>
  <c r="N3082" i="17"/>
  <c r="M3082" i="17"/>
  <c r="V3081" i="17"/>
  <c r="U3081" i="17"/>
  <c r="T3081" i="17"/>
  <c r="W3081" i="17" s="1"/>
  <c r="R3081" i="17"/>
  <c r="Q3081" i="17"/>
  <c r="P3081" i="17"/>
  <c r="S3081" i="17" s="1"/>
  <c r="O3081" i="17"/>
  <c r="N3081" i="17"/>
  <c r="M3081" i="17"/>
  <c r="V3080" i="17"/>
  <c r="U3080" i="17"/>
  <c r="T3080" i="17"/>
  <c r="W3080" i="17" s="1"/>
  <c r="R3080" i="17"/>
  <c r="Q3080" i="17"/>
  <c r="P3080" i="17"/>
  <c r="S3080" i="17" s="1"/>
  <c r="O3080" i="17"/>
  <c r="N3080" i="17"/>
  <c r="M3080" i="17"/>
  <c r="V3079" i="17"/>
  <c r="U3079" i="17"/>
  <c r="T3079" i="17"/>
  <c r="W3079" i="17" s="1"/>
  <c r="R3079" i="17"/>
  <c r="Q3079" i="17"/>
  <c r="P3079" i="17"/>
  <c r="S3079" i="17" s="1"/>
  <c r="O3079" i="17"/>
  <c r="N3079" i="17"/>
  <c r="M3079" i="17"/>
  <c r="V3078" i="17"/>
  <c r="U3078" i="17"/>
  <c r="T3078" i="17"/>
  <c r="W3078" i="17" s="1"/>
  <c r="R3078" i="17"/>
  <c r="Q3078" i="17"/>
  <c r="P3078" i="17"/>
  <c r="S3078" i="17" s="1"/>
  <c r="O3078" i="17"/>
  <c r="N3078" i="17"/>
  <c r="M3078" i="17"/>
  <c r="V3077" i="17"/>
  <c r="U3077" i="17"/>
  <c r="T3077" i="17"/>
  <c r="W3077" i="17" s="1"/>
  <c r="R3077" i="17"/>
  <c r="Q3077" i="17"/>
  <c r="P3077" i="17"/>
  <c r="S3077" i="17" s="1"/>
  <c r="O3077" i="17"/>
  <c r="N3077" i="17"/>
  <c r="M3077" i="17"/>
  <c r="V3076" i="17"/>
  <c r="U3076" i="17"/>
  <c r="T3076" i="17"/>
  <c r="W3076" i="17" s="1"/>
  <c r="R3076" i="17"/>
  <c r="Q3076" i="17"/>
  <c r="P3076" i="17"/>
  <c r="S3076" i="17" s="1"/>
  <c r="O3076" i="17"/>
  <c r="N3076" i="17"/>
  <c r="M3076" i="17"/>
  <c r="V3075" i="17"/>
  <c r="U3075" i="17"/>
  <c r="T3075" i="17"/>
  <c r="W3075" i="17" s="1"/>
  <c r="R3075" i="17"/>
  <c r="Q3075" i="17"/>
  <c r="P3075" i="17"/>
  <c r="S3075" i="17" s="1"/>
  <c r="O3075" i="17"/>
  <c r="N3075" i="17"/>
  <c r="M3075" i="17"/>
  <c r="V3074" i="17"/>
  <c r="U3074" i="17"/>
  <c r="T3074" i="17"/>
  <c r="W3074" i="17" s="1"/>
  <c r="R3074" i="17"/>
  <c r="Q3074" i="17"/>
  <c r="P3074" i="17"/>
  <c r="S3074" i="17" s="1"/>
  <c r="O3074" i="17"/>
  <c r="N3074" i="17"/>
  <c r="M3074" i="17"/>
  <c r="V3073" i="17"/>
  <c r="U3073" i="17"/>
  <c r="T3073" i="17"/>
  <c r="W3073" i="17" s="1"/>
  <c r="R3073" i="17"/>
  <c r="Q3073" i="17"/>
  <c r="P3073" i="17"/>
  <c r="S3073" i="17" s="1"/>
  <c r="O3073" i="17"/>
  <c r="N3073" i="17"/>
  <c r="M3073" i="17"/>
  <c r="V3072" i="17"/>
  <c r="U3072" i="17"/>
  <c r="T3072" i="17"/>
  <c r="W3072" i="17" s="1"/>
  <c r="R3072" i="17"/>
  <c r="Q3072" i="17"/>
  <c r="P3072" i="17"/>
  <c r="S3072" i="17" s="1"/>
  <c r="O3072" i="17"/>
  <c r="N3072" i="17"/>
  <c r="M3072" i="17"/>
  <c r="V3071" i="17"/>
  <c r="U3071" i="17"/>
  <c r="T3071" i="17"/>
  <c r="W3071" i="17" s="1"/>
  <c r="R3071" i="17"/>
  <c r="Q3071" i="17"/>
  <c r="P3071" i="17"/>
  <c r="S3071" i="17" s="1"/>
  <c r="O3071" i="17"/>
  <c r="N3071" i="17"/>
  <c r="M3071" i="17"/>
  <c r="V3070" i="17"/>
  <c r="U3070" i="17"/>
  <c r="T3070" i="17"/>
  <c r="W3070" i="17" s="1"/>
  <c r="R3070" i="17"/>
  <c r="Q3070" i="17"/>
  <c r="P3070" i="17"/>
  <c r="S3070" i="17" s="1"/>
  <c r="O3070" i="17"/>
  <c r="N3070" i="17"/>
  <c r="M3070" i="17"/>
  <c r="V3069" i="17"/>
  <c r="U3069" i="17"/>
  <c r="T3069" i="17"/>
  <c r="W3069" i="17" s="1"/>
  <c r="R3069" i="17"/>
  <c r="Q3069" i="17"/>
  <c r="P3069" i="17"/>
  <c r="S3069" i="17" s="1"/>
  <c r="O3069" i="17"/>
  <c r="N3069" i="17"/>
  <c r="M3069" i="17"/>
  <c r="V3068" i="17"/>
  <c r="U3068" i="17"/>
  <c r="T3068" i="17"/>
  <c r="W3068" i="17" s="1"/>
  <c r="R3068" i="17"/>
  <c r="Q3068" i="17"/>
  <c r="P3068" i="17"/>
  <c r="S3068" i="17" s="1"/>
  <c r="O3068" i="17"/>
  <c r="N3068" i="17"/>
  <c r="M3068" i="17"/>
  <c r="V3067" i="17"/>
  <c r="U3067" i="17"/>
  <c r="T3067" i="17"/>
  <c r="W3067" i="17" s="1"/>
  <c r="R3067" i="17"/>
  <c r="Q3067" i="17"/>
  <c r="P3067" i="17"/>
  <c r="S3067" i="17" s="1"/>
  <c r="O3067" i="17"/>
  <c r="N3067" i="17"/>
  <c r="M3067" i="17"/>
  <c r="V3066" i="17"/>
  <c r="U3066" i="17"/>
  <c r="T3066" i="17"/>
  <c r="W3066" i="17" s="1"/>
  <c r="R3066" i="17"/>
  <c r="Q3066" i="17"/>
  <c r="P3066" i="17"/>
  <c r="S3066" i="17" s="1"/>
  <c r="O3066" i="17"/>
  <c r="N3066" i="17"/>
  <c r="M3066" i="17"/>
  <c r="V3065" i="17"/>
  <c r="U3065" i="17"/>
  <c r="T3065" i="17"/>
  <c r="W3065" i="17" s="1"/>
  <c r="R3065" i="17"/>
  <c r="Q3065" i="17"/>
  <c r="P3065" i="17"/>
  <c r="S3065" i="17" s="1"/>
  <c r="O3065" i="17"/>
  <c r="N3065" i="17"/>
  <c r="M3065" i="17"/>
  <c r="V3064" i="17"/>
  <c r="U3064" i="17"/>
  <c r="T3064" i="17"/>
  <c r="W3064" i="17" s="1"/>
  <c r="R3064" i="17"/>
  <c r="Q3064" i="17"/>
  <c r="P3064" i="17"/>
  <c r="S3064" i="17" s="1"/>
  <c r="O3064" i="17"/>
  <c r="N3064" i="17"/>
  <c r="M3064" i="17"/>
  <c r="V3063" i="17"/>
  <c r="U3063" i="17"/>
  <c r="T3063" i="17"/>
  <c r="W3063" i="17" s="1"/>
  <c r="R3063" i="17"/>
  <c r="Q3063" i="17"/>
  <c r="P3063" i="17"/>
  <c r="S3063" i="17" s="1"/>
  <c r="O3063" i="17"/>
  <c r="N3063" i="17"/>
  <c r="M3063" i="17"/>
  <c r="V3062" i="17"/>
  <c r="U3062" i="17"/>
  <c r="T3062" i="17"/>
  <c r="W3062" i="17" s="1"/>
  <c r="R3062" i="17"/>
  <c r="Q3062" i="17"/>
  <c r="P3062" i="17"/>
  <c r="S3062" i="17" s="1"/>
  <c r="O3062" i="17"/>
  <c r="N3062" i="17"/>
  <c r="M3062" i="17"/>
  <c r="V3061" i="17"/>
  <c r="U3061" i="17"/>
  <c r="T3061" i="17"/>
  <c r="W3061" i="17" s="1"/>
  <c r="R3061" i="17"/>
  <c r="Q3061" i="17"/>
  <c r="P3061" i="17"/>
  <c r="S3061" i="17" s="1"/>
  <c r="O3061" i="17"/>
  <c r="N3061" i="17"/>
  <c r="M3061" i="17"/>
  <c r="V3060" i="17"/>
  <c r="U3060" i="17"/>
  <c r="T3060" i="17"/>
  <c r="W3060" i="17" s="1"/>
  <c r="R3060" i="17"/>
  <c r="Q3060" i="17"/>
  <c r="P3060" i="17"/>
  <c r="S3060" i="17" s="1"/>
  <c r="O3060" i="17"/>
  <c r="N3060" i="17"/>
  <c r="M3060" i="17"/>
  <c r="V3059" i="17"/>
  <c r="U3059" i="17"/>
  <c r="T3059" i="17"/>
  <c r="W3059" i="17" s="1"/>
  <c r="R3059" i="17"/>
  <c r="Q3059" i="17"/>
  <c r="P3059" i="17"/>
  <c r="S3059" i="17" s="1"/>
  <c r="O3059" i="17"/>
  <c r="N3059" i="17"/>
  <c r="M3059" i="17"/>
  <c r="V3058" i="17"/>
  <c r="U3058" i="17"/>
  <c r="T3058" i="17"/>
  <c r="W3058" i="17" s="1"/>
  <c r="R3058" i="17"/>
  <c r="Q3058" i="17"/>
  <c r="P3058" i="17"/>
  <c r="S3058" i="17" s="1"/>
  <c r="O3058" i="17"/>
  <c r="N3058" i="17"/>
  <c r="M3058" i="17"/>
  <c r="V3057" i="17"/>
  <c r="U3057" i="17"/>
  <c r="T3057" i="17"/>
  <c r="W3057" i="17" s="1"/>
  <c r="R3057" i="17"/>
  <c r="Q3057" i="17"/>
  <c r="P3057" i="17"/>
  <c r="S3057" i="17" s="1"/>
  <c r="O3057" i="17"/>
  <c r="N3057" i="17"/>
  <c r="M3057" i="17"/>
  <c r="V3056" i="17"/>
  <c r="U3056" i="17"/>
  <c r="T3056" i="17"/>
  <c r="W3056" i="17" s="1"/>
  <c r="R3056" i="17"/>
  <c r="Q3056" i="17"/>
  <c r="P3056" i="17"/>
  <c r="S3056" i="17" s="1"/>
  <c r="O3056" i="17"/>
  <c r="N3056" i="17"/>
  <c r="M3056" i="17"/>
  <c r="V3055" i="17"/>
  <c r="U3055" i="17"/>
  <c r="T3055" i="17"/>
  <c r="W3055" i="17" s="1"/>
  <c r="R3055" i="17"/>
  <c r="Q3055" i="17"/>
  <c r="P3055" i="17"/>
  <c r="S3055" i="17" s="1"/>
  <c r="O3055" i="17"/>
  <c r="N3055" i="17"/>
  <c r="M3055" i="17"/>
  <c r="V3054" i="17"/>
  <c r="U3054" i="17"/>
  <c r="T3054" i="17"/>
  <c r="W3054" i="17" s="1"/>
  <c r="R3054" i="17"/>
  <c r="Q3054" i="17"/>
  <c r="P3054" i="17"/>
  <c r="S3054" i="17" s="1"/>
  <c r="O3054" i="17"/>
  <c r="N3054" i="17"/>
  <c r="M3054" i="17"/>
  <c r="V3053" i="17"/>
  <c r="U3053" i="17"/>
  <c r="T3053" i="17"/>
  <c r="W3053" i="17" s="1"/>
  <c r="R3053" i="17"/>
  <c r="Q3053" i="17"/>
  <c r="P3053" i="17"/>
  <c r="S3053" i="17" s="1"/>
  <c r="O3053" i="17"/>
  <c r="N3053" i="17"/>
  <c r="M3053" i="17"/>
  <c r="V3052" i="17"/>
  <c r="U3052" i="17"/>
  <c r="T3052" i="17"/>
  <c r="W3052" i="17" s="1"/>
  <c r="R3052" i="17"/>
  <c r="Q3052" i="17"/>
  <c r="P3052" i="17"/>
  <c r="S3052" i="17" s="1"/>
  <c r="O3052" i="17"/>
  <c r="N3052" i="17"/>
  <c r="M3052" i="17"/>
  <c r="V3051" i="17"/>
  <c r="U3051" i="17"/>
  <c r="T3051" i="17"/>
  <c r="W3051" i="17" s="1"/>
  <c r="R3051" i="17"/>
  <c r="Q3051" i="17"/>
  <c r="P3051" i="17"/>
  <c r="S3051" i="17" s="1"/>
  <c r="O3051" i="17"/>
  <c r="N3051" i="17"/>
  <c r="M3051" i="17"/>
  <c r="V3050" i="17"/>
  <c r="U3050" i="17"/>
  <c r="T3050" i="17"/>
  <c r="W3050" i="17" s="1"/>
  <c r="R3050" i="17"/>
  <c r="Q3050" i="17"/>
  <c r="P3050" i="17"/>
  <c r="S3050" i="17" s="1"/>
  <c r="O3050" i="17"/>
  <c r="N3050" i="17"/>
  <c r="M3050" i="17"/>
  <c r="V3049" i="17"/>
  <c r="U3049" i="17"/>
  <c r="T3049" i="17"/>
  <c r="W3049" i="17" s="1"/>
  <c r="R3049" i="17"/>
  <c r="Q3049" i="17"/>
  <c r="P3049" i="17"/>
  <c r="S3049" i="17" s="1"/>
  <c r="O3049" i="17"/>
  <c r="N3049" i="17"/>
  <c r="M3049" i="17"/>
  <c r="V3048" i="17"/>
  <c r="U3048" i="17"/>
  <c r="T3048" i="17"/>
  <c r="W3048" i="17" s="1"/>
  <c r="R3048" i="17"/>
  <c r="Q3048" i="17"/>
  <c r="P3048" i="17"/>
  <c r="S3048" i="17" s="1"/>
  <c r="O3048" i="17"/>
  <c r="N3048" i="17"/>
  <c r="M3048" i="17"/>
  <c r="V3047" i="17"/>
  <c r="U3047" i="17"/>
  <c r="T3047" i="17"/>
  <c r="W3047" i="17" s="1"/>
  <c r="R3047" i="17"/>
  <c r="Q3047" i="17"/>
  <c r="P3047" i="17"/>
  <c r="S3047" i="17" s="1"/>
  <c r="O3047" i="17"/>
  <c r="N3047" i="17"/>
  <c r="M3047" i="17"/>
  <c r="V3046" i="17"/>
  <c r="U3046" i="17"/>
  <c r="T3046" i="17"/>
  <c r="W3046" i="17" s="1"/>
  <c r="R3046" i="17"/>
  <c r="Q3046" i="17"/>
  <c r="P3046" i="17"/>
  <c r="S3046" i="17" s="1"/>
  <c r="O3046" i="17"/>
  <c r="N3046" i="17"/>
  <c r="M3046" i="17"/>
  <c r="V3045" i="17"/>
  <c r="U3045" i="17"/>
  <c r="T3045" i="17"/>
  <c r="W3045" i="17" s="1"/>
  <c r="R3045" i="17"/>
  <c r="Q3045" i="17"/>
  <c r="P3045" i="17"/>
  <c r="S3045" i="17" s="1"/>
  <c r="O3045" i="17"/>
  <c r="N3045" i="17"/>
  <c r="M3045" i="17"/>
  <c r="V3044" i="17"/>
  <c r="U3044" i="17"/>
  <c r="T3044" i="17"/>
  <c r="W3044" i="17" s="1"/>
  <c r="R3044" i="17"/>
  <c r="Q3044" i="17"/>
  <c r="P3044" i="17"/>
  <c r="S3044" i="17" s="1"/>
  <c r="O3044" i="17"/>
  <c r="N3044" i="17"/>
  <c r="M3044" i="17"/>
  <c r="V3043" i="17"/>
  <c r="U3043" i="17"/>
  <c r="T3043" i="17"/>
  <c r="W3043" i="17" s="1"/>
  <c r="R3043" i="17"/>
  <c r="Q3043" i="17"/>
  <c r="P3043" i="17"/>
  <c r="S3043" i="17" s="1"/>
  <c r="O3043" i="17"/>
  <c r="N3043" i="17"/>
  <c r="M3043" i="17"/>
  <c r="V3042" i="17"/>
  <c r="U3042" i="17"/>
  <c r="T3042" i="17"/>
  <c r="W3042" i="17" s="1"/>
  <c r="R3042" i="17"/>
  <c r="Q3042" i="17"/>
  <c r="P3042" i="17"/>
  <c r="S3042" i="17" s="1"/>
  <c r="O3042" i="17"/>
  <c r="N3042" i="17"/>
  <c r="M3042" i="17"/>
  <c r="V3041" i="17"/>
  <c r="U3041" i="17"/>
  <c r="T3041" i="17"/>
  <c r="W3041" i="17" s="1"/>
  <c r="R3041" i="17"/>
  <c r="Q3041" i="17"/>
  <c r="P3041" i="17"/>
  <c r="S3041" i="17" s="1"/>
  <c r="O3041" i="17"/>
  <c r="N3041" i="17"/>
  <c r="M3041" i="17"/>
  <c r="V3040" i="17"/>
  <c r="U3040" i="17"/>
  <c r="T3040" i="17"/>
  <c r="W3040" i="17" s="1"/>
  <c r="R3040" i="17"/>
  <c r="Q3040" i="17"/>
  <c r="P3040" i="17"/>
  <c r="S3040" i="17" s="1"/>
  <c r="O3040" i="17"/>
  <c r="N3040" i="17"/>
  <c r="M3040" i="17"/>
  <c r="V3039" i="17"/>
  <c r="U3039" i="17"/>
  <c r="T3039" i="17"/>
  <c r="W3039" i="17" s="1"/>
  <c r="R3039" i="17"/>
  <c r="Q3039" i="17"/>
  <c r="P3039" i="17"/>
  <c r="S3039" i="17" s="1"/>
  <c r="O3039" i="17"/>
  <c r="N3039" i="17"/>
  <c r="M3039" i="17"/>
  <c r="V3038" i="17"/>
  <c r="U3038" i="17"/>
  <c r="T3038" i="17"/>
  <c r="W3038" i="17" s="1"/>
  <c r="R3038" i="17"/>
  <c r="Q3038" i="17"/>
  <c r="P3038" i="17"/>
  <c r="S3038" i="17" s="1"/>
  <c r="O3038" i="17"/>
  <c r="N3038" i="17"/>
  <c r="M3038" i="17"/>
  <c r="V3037" i="17"/>
  <c r="U3037" i="17"/>
  <c r="T3037" i="17"/>
  <c r="W3037" i="17" s="1"/>
  <c r="R3037" i="17"/>
  <c r="Q3037" i="17"/>
  <c r="P3037" i="17"/>
  <c r="S3037" i="17" s="1"/>
  <c r="O3037" i="17"/>
  <c r="N3037" i="17"/>
  <c r="M3037" i="17"/>
  <c r="V3036" i="17"/>
  <c r="U3036" i="17"/>
  <c r="T3036" i="17"/>
  <c r="W3036" i="17" s="1"/>
  <c r="R3036" i="17"/>
  <c r="Q3036" i="17"/>
  <c r="P3036" i="17"/>
  <c r="S3036" i="17" s="1"/>
  <c r="O3036" i="17"/>
  <c r="N3036" i="17"/>
  <c r="M3036" i="17"/>
  <c r="V3035" i="17"/>
  <c r="U3035" i="17"/>
  <c r="T3035" i="17"/>
  <c r="W3035" i="17" s="1"/>
  <c r="R3035" i="17"/>
  <c r="Q3035" i="17"/>
  <c r="P3035" i="17"/>
  <c r="S3035" i="17" s="1"/>
  <c r="O3035" i="17"/>
  <c r="N3035" i="17"/>
  <c r="M3035" i="17"/>
  <c r="V3034" i="17"/>
  <c r="U3034" i="17"/>
  <c r="T3034" i="17"/>
  <c r="W3034" i="17" s="1"/>
  <c r="R3034" i="17"/>
  <c r="Q3034" i="17"/>
  <c r="P3034" i="17"/>
  <c r="S3034" i="17" s="1"/>
  <c r="O3034" i="17"/>
  <c r="N3034" i="17"/>
  <c r="M3034" i="17"/>
  <c r="V3033" i="17"/>
  <c r="U3033" i="17"/>
  <c r="T3033" i="17"/>
  <c r="W3033" i="17" s="1"/>
  <c r="R3033" i="17"/>
  <c r="Q3033" i="17"/>
  <c r="P3033" i="17"/>
  <c r="S3033" i="17" s="1"/>
  <c r="O3033" i="17"/>
  <c r="N3033" i="17"/>
  <c r="M3033" i="17"/>
  <c r="V3032" i="17"/>
  <c r="U3032" i="17"/>
  <c r="T3032" i="17"/>
  <c r="W3032" i="17" s="1"/>
  <c r="R3032" i="17"/>
  <c r="Q3032" i="17"/>
  <c r="P3032" i="17"/>
  <c r="S3032" i="17" s="1"/>
  <c r="O3032" i="17"/>
  <c r="N3032" i="17"/>
  <c r="M3032" i="17"/>
  <c r="V3031" i="17"/>
  <c r="U3031" i="17"/>
  <c r="T3031" i="17"/>
  <c r="W3031" i="17" s="1"/>
  <c r="R3031" i="17"/>
  <c r="Q3031" i="17"/>
  <c r="P3031" i="17"/>
  <c r="S3031" i="17" s="1"/>
  <c r="O3031" i="17"/>
  <c r="N3031" i="17"/>
  <c r="M3031" i="17"/>
  <c r="V3030" i="17"/>
  <c r="U3030" i="17"/>
  <c r="T3030" i="17"/>
  <c r="W3030" i="17" s="1"/>
  <c r="R3030" i="17"/>
  <c r="Q3030" i="17"/>
  <c r="P3030" i="17"/>
  <c r="S3030" i="17" s="1"/>
  <c r="O3030" i="17"/>
  <c r="N3030" i="17"/>
  <c r="M3030" i="17"/>
  <c r="V3029" i="17"/>
  <c r="U3029" i="17"/>
  <c r="T3029" i="17"/>
  <c r="W3029" i="17" s="1"/>
  <c r="R3029" i="17"/>
  <c r="Q3029" i="17"/>
  <c r="P3029" i="17"/>
  <c r="S3029" i="17" s="1"/>
  <c r="O3029" i="17"/>
  <c r="N3029" i="17"/>
  <c r="M3029" i="17"/>
  <c r="V3028" i="17"/>
  <c r="U3028" i="17"/>
  <c r="T3028" i="17"/>
  <c r="W3028" i="17" s="1"/>
  <c r="R3028" i="17"/>
  <c r="Q3028" i="17"/>
  <c r="P3028" i="17"/>
  <c r="S3028" i="17" s="1"/>
  <c r="O3028" i="17"/>
  <c r="N3028" i="17"/>
  <c r="M3028" i="17"/>
  <c r="V3027" i="17"/>
  <c r="U3027" i="17"/>
  <c r="T3027" i="17"/>
  <c r="W3027" i="17" s="1"/>
  <c r="R3027" i="17"/>
  <c r="Q3027" i="17"/>
  <c r="P3027" i="17"/>
  <c r="S3027" i="17" s="1"/>
  <c r="O3027" i="17"/>
  <c r="N3027" i="17"/>
  <c r="M3027" i="17"/>
  <c r="V3026" i="17"/>
  <c r="U3026" i="17"/>
  <c r="T3026" i="17"/>
  <c r="W3026" i="17" s="1"/>
  <c r="R3026" i="17"/>
  <c r="Q3026" i="17"/>
  <c r="P3026" i="17"/>
  <c r="S3026" i="17" s="1"/>
  <c r="O3026" i="17"/>
  <c r="N3026" i="17"/>
  <c r="M3026" i="17"/>
  <c r="V3025" i="17"/>
  <c r="U3025" i="17"/>
  <c r="T3025" i="17"/>
  <c r="W3025" i="17" s="1"/>
  <c r="R3025" i="17"/>
  <c r="Q3025" i="17"/>
  <c r="P3025" i="17"/>
  <c r="S3025" i="17" s="1"/>
  <c r="O3025" i="17"/>
  <c r="N3025" i="17"/>
  <c r="M3025" i="17"/>
  <c r="V3024" i="17"/>
  <c r="U3024" i="17"/>
  <c r="T3024" i="17"/>
  <c r="W3024" i="17" s="1"/>
  <c r="R3024" i="17"/>
  <c r="Q3024" i="17"/>
  <c r="P3024" i="17"/>
  <c r="S3024" i="17" s="1"/>
  <c r="O3024" i="17"/>
  <c r="N3024" i="17"/>
  <c r="M3024" i="17"/>
  <c r="V3023" i="17"/>
  <c r="U3023" i="17"/>
  <c r="T3023" i="17"/>
  <c r="W3023" i="17" s="1"/>
  <c r="R3023" i="17"/>
  <c r="Q3023" i="17"/>
  <c r="P3023" i="17"/>
  <c r="S3023" i="17" s="1"/>
  <c r="O3023" i="17"/>
  <c r="N3023" i="17"/>
  <c r="M3023" i="17"/>
  <c r="V3022" i="17"/>
  <c r="U3022" i="17"/>
  <c r="T3022" i="17"/>
  <c r="W3022" i="17" s="1"/>
  <c r="R3022" i="17"/>
  <c r="Q3022" i="17"/>
  <c r="P3022" i="17"/>
  <c r="S3022" i="17" s="1"/>
  <c r="O3022" i="17"/>
  <c r="N3022" i="17"/>
  <c r="M3022" i="17"/>
  <c r="V3021" i="17"/>
  <c r="U3021" i="17"/>
  <c r="T3021" i="17"/>
  <c r="W3021" i="17" s="1"/>
  <c r="R3021" i="17"/>
  <c r="Q3021" i="17"/>
  <c r="P3021" i="17"/>
  <c r="S3021" i="17" s="1"/>
  <c r="O3021" i="17"/>
  <c r="N3021" i="17"/>
  <c r="M3021" i="17"/>
  <c r="V3020" i="17"/>
  <c r="U3020" i="17"/>
  <c r="T3020" i="17"/>
  <c r="W3020" i="17" s="1"/>
  <c r="R3020" i="17"/>
  <c r="Q3020" i="17"/>
  <c r="P3020" i="17"/>
  <c r="S3020" i="17" s="1"/>
  <c r="O3020" i="17"/>
  <c r="N3020" i="17"/>
  <c r="M3020" i="17"/>
  <c r="V3019" i="17"/>
  <c r="U3019" i="17"/>
  <c r="T3019" i="17"/>
  <c r="W3019" i="17" s="1"/>
  <c r="R3019" i="17"/>
  <c r="Q3019" i="17"/>
  <c r="P3019" i="17"/>
  <c r="S3019" i="17" s="1"/>
  <c r="O3019" i="17"/>
  <c r="N3019" i="17"/>
  <c r="M3019" i="17"/>
  <c r="V3018" i="17"/>
  <c r="U3018" i="17"/>
  <c r="T3018" i="17"/>
  <c r="W3018" i="17" s="1"/>
  <c r="R3018" i="17"/>
  <c r="Q3018" i="17"/>
  <c r="P3018" i="17"/>
  <c r="S3018" i="17" s="1"/>
  <c r="O3018" i="17"/>
  <c r="N3018" i="17"/>
  <c r="M3018" i="17"/>
  <c r="V3017" i="17"/>
  <c r="U3017" i="17"/>
  <c r="T3017" i="17"/>
  <c r="W3017" i="17" s="1"/>
  <c r="R3017" i="17"/>
  <c r="Q3017" i="17"/>
  <c r="P3017" i="17"/>
  <c r="S3017" i="17" s="1"/>
  <c r="O3017" i="17"/>
  <c r="N3017" i="17"/>
  <c r="M3017" i="17"/>
  <c r="V3016" i="17"/>
  <c r="U3016" i="17"/>
  <c r="T3016" i="17"/>
  <c r="W3016" i="17" s="1"/>
  <c r="R3016" i="17"/>
  <c r="Q3016" i="17"/>
  <c r="P3016" i="17"/>
  <c r="S3016" i="17" s="1"/>
  <c r="O3016" i="17"/>
  <c r="N3016" i="17"/>
  <c r="M3016" i="17"/>
  <c r="V3015" i="17"/>
  <c r="U3015" i="17"/>
  <c r="T3015" i="17"/>
  <c r="W3015" i="17" s="1"/>
  <c r="R3015" i="17"/>
  <c r="Q3015" i="17"/>
  <c r="P3015" i="17"/>
  <c r="S3015" i="17" s="1"/>
  <c r="O3015" i="17"/>
  <c r="N3015" i="17"/>
  <c r="M3015" i="17"/>
  <c r="V3014" i="17"/>
  <c r="U3014" i="17"/>
  <c r="T3014" i="17"/>
  <c r="W3014" i="17" s="1"/>
  <c r="R3014" i="17"/>
  <c r="Q3014" i="17"/>
  <c r="P3014" i="17"/>
  <c r="S3014" i="17" s="1"/>
  <c r="O3014" i="17"/>
  <c r="N3014" i="17"/>
  <c r="M3014" i="17"/>
  <c r="V3013" i="17"/>
  <c r="U3013" i="17"/>
  <c r="T3013" i="17"/>
  <c r="W3013" i="17" s="1"/>
  <c r="R3013" i="17"/>
  <c r="Q3013" i="17"/>
  <c r="P3013" i="17"/>
  <c r="S3013" i="17" s="1"/>
  <c r="O3013" i="17"/>
  <c r="N3013" i="17"/>
  <c r="M3013" i="17"/>
  <c r="V3012" i="17"/>
  <c r="U3012" i="17"/>
  <c r="T3012" i="17"/>
  <c r="W3012" i="17" s="1"/>
  <c r="R3012" i="17"/>
  <c r="Q3012" i="17"/>
  <c r="P3012" i="17"/>
  <c r="S3012" i="17" s="1"/>
  <c r="O3012" i="17"/>
  <c r="N3012" i="17"/>
  <c r="M3012" i="17"/>
  <c r="V3011" i="17"/>
  <c r="U3011" i="17"/>
  <c r="T3011" i="17"/>
  <c r="W3011" i="17" s="1"/>
  <c r="R3011" i="17"/>
  <c r="Q3011" i="17"/>
  <c r="P3011" i="17"/>
  <c r="S3011" i="17" s="1"/>
  <c r="O3011" i="17"/>
  <c r="N3011" i="17"/>
  <c r="M3011" i="17"/>
  <c r="V3010" i="17"/>
  <c r="U3010" i="17"/>
  <c r="T3010" i="17"/>
  <c r="W3010" i="17" s="1"/>
  <c r="R3010" i="17"/>
  <c r="Q3010" i="17"/>
  <c r="P3010" i="17"/>
  <c r="S3010" i="17" s="1"/>
  <c r="O3010" i="17"/>
  <c r="N3010" i="17"/>
  <c r="M3010" i="17"/>
  <c r="V3009" i="17"/>
  <c r="U3009" i="17"/>
  <c r="T3009" i="17"/>
  <c r="W3009" i="17" s="1"/>
  <c r="R3009" i="17"/>
  <c r="Q3009" i="17"/>
  <c r="P3009" i="17"/>
  <c r="S3009" i="17" s="1"/>
  <c r="O3009" i="17"/>
  <c r="N3009" i="17"/>
  <c r="M3009" i="17"/>
  <c r="V3008" i="17"/>
  <c r="U3008" i="17"/>
  <c r="T3008" i="17"/>
  <c r="W3008" i="17" s="1"/>
  <c r="R3008" i="17"/>
  <c r="Q3008" i="17"/>
  <c r="P3008" i="17"/>
  <c r="S3008" i="17" s="1"/>
  <c r="O3008" i="17"/>
  <c r="N3008" i="17"/>
  <c r="M3008" i="17"/>
  <c r="V3007" i="17"/>
  <c r="U3007" i="17"/>
  <c r="T3007" i="17"/>
  <c r="W3007" i="17" s="1"/>
  <c r="R3007" i="17"/>
  <c r="Q3007" i="17"/>
  <c r="P3007" i="17"/>
  <c r="S3007" i="17" s="1"/>
  <c r="O3007" i="17"/>
  <c r="N3007" i="17"/>
  <c r="M3007" i="17"/>
  <c r="V3006" i="17"/>
  <c r="U3006" i="17"/>
  <c r="T3006" i="17"/>
  <c r="W3006" i="17" s="1"/>
  <c r="R3006" i="17"/>
  <c r="Q3006" i="17"/>
  <c r="P3006" i="17"/>
  <c r="S3006" i="17" s="1"/>
  <c r="O3006" i="17"/>
  <c r="N3006" i="17"/>
  <c r="M3006" i="17"/>
  <c r="V3005" i="17"/>
  <c r="U3005" i="17"/>
  <c r="T3005" i="17"/>
  <c r="W3005" i="17" s="1"/>
  <c r="R3005" i="17"/>
  <c r="Q3005" i="17"/>
  <c r="P3005" i="17"/>
  <c r="S3005" i="17" s="1"/>
  <c r="O3005" i="17"/>
  <c r="N3005" i="17"/>
  <c r="M3005" i="17"/>
  <c r="V3004" i="17"/>
  <c r="U3004" i="17"/>
  <c r="T3004" i="17"/>
  <c r="W3004" i="17" s="1"/>
  <c r="R3004" i="17"/>
  <c r="Q3004" i="17"/>
  <c r="P3004" i="17"/>
  <c r="S3004" i="17" s="1"/>
  <c r="O3004" i="17"/>
  <c r="N3004" i="17"/>
  <c r="M3004" i="17"/>
  <c r="V3003" i="17"/>
  <c r="U3003" i="17"/>
  <c r="T3003" i="17"/>
  <c r="W3003" i="17" s="1"/>
  <c r="R3003" i="17"/>
  <c r="Q3003" i="17"/>
  <c r="P3003" i="17"/>
  <c r="S3003" i="17" s="1"/>
  <c r="O3003" i="17"/>
  <c r="N3003" i="17"/>
  <c r="M3003" i="17"/>
  <c r="V3002" i="17"/>
  <c r="U3002" i="17"/>
  <c r="T3002" i="17"/>
  <c r="W3002" i="17" s="1"/>
  <c r="R3002" i="17"/>
  <c r="Q3002" i="17"/>
  <c r="P3002" i="17"/>
  <c r="S3002" i="17" s="1"/>
  <c r="O3002" i="17"/>
  <c r="N3002" i="17"/>
  <c r="M3002" i="17"/>
  <c r="V3001" i="17"/>
  <c r="U3001" i="17"/>
  <c r="T3001" i="17"/>
  <c r="W3001" i="17" s="1"/>
  <c r="R3001" i="17"/>
  <c r="Q3001" i="17"/>
  <c r="P3001" i="17"/>
  <c r="S3001" i="17" s="1"/>
  <c r="O3001" i="17"/>
  <c r="N3001" i="17"/>
  <c r="M3001" i="17"/>
  <c r="V3000" i="17"/>
  <c r="U3000" i="17"/>
  <c r="T3000" i="17"/>
  <c r="W3000" i="17" s="1"/>
  <c r="R3000" i="17"/>
  <c r="Q3000" i="17"/>
  <c r="P3000" i="17"/>
  <c r="S3000" i="17" s="1"/>
  <c r="O3000" i="17"/>
  <c r="N3000" i="17"/>
  <c r="M3000" i="17"/>
  <c r="V2999" i="17"/>
  <c r="U2999" i="17"/>
  <c r="T2999" i="17"/>
  <c r="W2999" i="17" s="1"/>
  <c r="R2999" i="17"/>
  <c r="Q2999" i="17"/>
  <c r="P2999" i="17"/>
  <c r="S2999" i="17" s="1"/>
  <c r="O2999" i="17"/>
  <c r="N2999" i="17"/>
  <c r="M2999" i="17"/>
  <c r="V2998" i="17"/>
  <c r="U2998" i="17"/>
  <c r="T2998" i="17"/>
  <c r="W2998" i="17" s="1"/>
  <c r="R2998" i="17"/>
  <c r="Q2998" i="17"/>
  <c r="P2998" i="17"/>
  <c r="S2998" i="17" s="1"/>
  <c r="O2998" i="17"/>
  <c r="N2998" i="17"/>
  <c r="M2998" i="17"/>
  <c r="V2997" i="17"/>
  <c r="U2997" i="17"/>
  <c r="T2997" i="17"/>
  <c r="W2997" i="17" s="1"/>
  <c r="R2997" i="17"/>
  <c r="Q2997" i="17"/>
  <c r="P2997" i="17"/>
  <c r="S2997" i="17" s="1"/>
  <c r="O2997" i="17"/>
  <c r="N2997" i="17"/>
  <c r="M2997" i="17"/>
  <c r="V2996" i="17"/>
  <c r="U2996" i="17"/>
  <c r="T2996" i="17"/>
  <c r="W2996" i="17" s="1"/>
  <c r="R2996" i="17"/>
  <c r="Q2996" i="17"/>
  <c r="P2996" i="17"/>
  <c r="S2996" i="17" s="1"/>
  <c r="O2996" i="17"/>
  <c r="N2996" i="17"/>
  <c r="M2996" i="17"/>
  <c r="V2995" i="17"/>
  <c r="U2995" i="17"/>
  <c r="T2995" i="17"/>
  <c r="W2995" i="17" s="1"/>
  <c r="R2995" i="17"/>
  <c r="Q2995" i="17"/>
  <c r="P2995" i="17"/>
  <c r="S2995" i="17" s="1"/>
  <c r="O2995" i="17"/>
  <c r="N2995" i="17"/>
  <c r="M2995" i="17"/>
  <c r="V2994" i="17"/>
  <c r="U2994" i="17"/>
  <c r="T2994" i="17"/>
  <c r="W2994" i="17" s="1"/>
  <c r="R2994" i="17"/>
  <c r="Q2994" i="17"/>
  <c r="P2994" i="17"/>
  <c r="S2994" i="17" s="1"/>
  <c r="O2994" i="17"/>
  <c r="N2994" i="17"/>
  <c r="M2994" i="17"/>
  <c r="V2993" i="17"/>
  <c r="U2993" i="17"/>
  <c r="T2993" i="17"/>
  <c r="W2993" i="17" s="1"/>
  <c r="R2993" i="17"/>
  <c r="Q2993" i="17"/>
  <c r="P2993" i="17"/>
  <c r="S2993" i="17" s="1"/>
  <c r="O2993" i="17"/>
  <c r="N2993" i="17"/>
  <c r="M2993" i="17"/>
  <c r="V2992" i="17"/>
  <c r="U2992" i="17"/>
  <c r="T2992" i="17"/>
  <c r="W2992" i="17" s="1"/>
  <c r="R2992" i="17"/>
  <c r="Q2992" i="17"/>
  <c r="P2992" i="17"/>
  <c r="S2992" i="17" s="1"/>
  <c r="O2992" i="17"/>
  <c r="N2992" i="17"/>
  <c r="M2992" i="17"/>
  <c r="V2991" i="17"/>
  <c r="U2991" i="17"/>
  <c r="T2991" i="17"/>
  <c r="W2991" i="17" s="1"/>
  <c r="R2991" i="17"/>
  <c r="Q2991" i="17"/>
  <c r="P2991" i="17"/>
  <c r="S2991" i="17" s="1"/>
  <c r="O2991" i="17"/>
  <c r="N2991" i="17"/>
  <c r="M2991" i="17"/>
  <c r="V2990" i="17"/>
  <c r="U2990" i="17"/>
  <c r="T2990" i="17"/>
  <c r="W2990" i="17" s="1"/>
  <c r="R2990" i="17"/>
  <c r="Q2990" i="17"/>
  <c r="P2990" i="17"/>
  <c r="S2990" i="17" s="1"/>
  <c r="O2990" i="17"/>
  <c r="N2990" i="17"/>
  <c r="M2990" i="17"/>
  <c r="V2989" i="17"/>
  <c r="U2989" i="17"/>
  <c r="T2989" i="17"/>
  <c r="W2989" i="17" s="1"/>
  <c r="R2989" i="17"/>
  <c r="Q2989" i="17"/>
  <c r="P2989" i="17"/>
  <c r="S2989" i="17" s="1"/>
  <c r="O2989" i="17"/>
  <c r="N2989" i="17"/>
  <c r="M2989" i="17"/>
  <c r="V2988" i="17"/>
  <c r="U2988" i="17"/>
  <c r="T2988" i="17"/>
  <c r="W2988" i="17" s="1"/>
  <c r="R2988" i="17"/>
  <c r="Q2988" i="17"/>
  <c r="P2988" i="17"/>
  <c r="S2988" i="17" s="1"/>
  <c r="O2988" i="17"/>
  <c r="N2988" i="17"/>
  <c r="M2988" i="17"/>
  <c r="V2987" i="17"/>
  <c r="U2987" i="17"/>
  <c r="T2987" i="17"/>
  <c r="W2987" i="17" s="1"/>
  <c r="R2987" i="17"/>
  <c r="Q2987" i="17"/>
  <c r="P2987" i="17"/>
  <c r="S2987" i="17" s="1"/>
  <c r="O2987" i="17"/>
  <c r="N2987" i="17"/>
  <c r="M2987" i="17"/>
  <c r="V2986" i="17"/>
  <c r="U2986" i="17"/>
  <c r="T2986" i="17"/>
  <c r="W2986" i="17" s="1"/>
  <c r="R2986" i="17"/>
  <c r="Q2986" i="17"/>
  <c r="P2986" i="17"/>
  <c r="S2986" i="17" s="1"/>
  <c r="O2986" i="17"/>
  <c r="N2986" i="17"/>
  <c r="M2986" i="17"/>
  <c r="V2985" i="17"/>
  <c r="U2985" i="17"/>
  <c r="T2985" i="17"/>
  <c r="W2985" i="17" s="1"/>
  <c r="R2985" i="17"/>
  <c r="Q2985" i="17"/>
  <c r="P2985" i="17"/>
  <c r="S2985" i="17" s="1"/>
  <c r="O2985" i="17"/>
  <c r="N2985" i="17"/>
  <c r="M2985" i="17"/>
  <c r="V2984" i="17"/>
  <c r="U2984" i="17"/>
  <c r="T2984" i="17"/>
  <c r="W2984" i="17" s="1"/>
  <c r="R2984" i="17"/>
  <c r="Q2984" i="17"/>
  <c r="P2984" i="17"/>
  <c r="S2984" i="17" s="1"/>
  <c r="O2984" i="17"/>
  <c r="N2984" i="17"/>
  <c r="M2984" i="17"/>
  <c r="V2983" i="17"/>
  <c r="U2983" i="17"/>
  <c r="T2983" i="17"/>
  <c r="W2983" i="17" s="1"/>
  <c r="R2983" i="17"/>
  <c r="Q2983" i="17"/>
  <c r="P2983" i="17"/>
  <c r="S2983" i="17" s="1"/>
  <c r="O2983" i="17"/>
  <c r="N2983" i="17"/>
  <c r="M2983" i="17"/>
  <c r="V2982" i="17"/>
  <c r="U2982" i="17"/>
  <c r="T2982" i="17"/>
  <c r="W2982" i="17" s="1"/>
  <c r="R2982" i="17"/>
  <c r="Q2982" i="17"/>
  <c r="P2982" i="17"/>
  <c r="S2982" i="17" s="1"/>
  <c r="O2982" i="17"/>
  <c r="N2982" i="17"/>
  <c r="M2982" i="17"/>
  <c r="V2981" i="17"/>
  <c r="U2981" i="17"/>
  <c r="T2981" i="17"/>
  <c r="W2981" i="17" s="1"/>
  <c r="R2981" i="17"/>
  <c r="Q2981" i="17"/>
  <c r="P2981" i="17"/>
  <c r="S2981" i="17" s="1"/>
  <c r="O2981" i="17"/>
  <c r="N2981" i="17"/>
  <c r="M2981" i="17"/>
  <c r="V2980" i="17"/>
  <c r="U2980" i="17"/>
  <c r="T2980" i="17"/>
  <c r="W2980" i="17" s="1"/>
  <c r="R2980" i="17"/>
  <c r="Q2980" i="17"/>
  <c r="P2980" i="17"/>
  <c r="S2980" i="17" s="1"/>
  <c r="O2980" i="17"/>
  <c r="N2980" i="17"/>
  <c r="M2980" i="17"/>
  <c r="V2979" i="17"/>
  <c r="U2979" i="17"/>
  <c r="T2979" i="17"/>
  <c r="W2979" i="17" s="1"/>
  <c r="R2979" i="17"/>
  <c r="Q2979" i="17"/>
  <c r="P2979" i="17"/>
  <c r="S2979" i="17" s="1"/>
  <c r="O2979" i="17"/>
  <c r="N2979" i="17"/>
  <c r="M2979" i="17"/>
  <c r="V2978" i="17"/>
  <c r="U2978" i="17"/>
  <c r="T2978" i="17"/>
  <c r="W2978" i="17" s="1"/>
  <c r="R2978" i="17"/>
  <c r="Q2978" i="17"/>
  <c r="P2978" i="17"/>
  <c r="S2978" i="17" s="1"/>
  <c r="O2978" i="17"/>
  <c r="N2978" i="17"/>
  <c r="M2978" i="17"/>
  <c r="V2977" i="17"/>
  <c r="U2977" i="17"/>
  <c r="T2977" i="17"/>
  <c r="W2977" i="17" s="1"/>
  <c r="R2977" i="17"/>
  <c r="Q2977" i="17"/>
  <c r="P2977" i="17"/>
  <c r="S2977" i="17" s="1"/>
  <c r="O2977" i="17"/>
  <c r="N2977" i="17"/>
  <c r="M2977" i="17"/>
  <c r="V2976" i="17"/>
  <c r="U2976" i="17"/>
  <c r="T2976" i="17"/>
  <c r="W2976" i="17" s="1"/>
  <c r="R2976" i="17"/>
  <c r="Q2976" i="17"/>
  <c r="P2976" i="17"/>
  <c r="S2976" i="17" s="1"/>
  <c r="O2976" i="17"/>
  <c r="N2976" i="17"/>
  <c r="M2976" i="17"/>
  <c r="V2975" i="17"/>
  <c r="U2975" i="17"/>
  <c r="T2975" i="17"/>
  <c r="W2975" i="17" s="1"/>
  <c r="R2975" i="17"/>
  <c r="Q2975" i="17"/>
  <c r="P2975" i="17"/>
  <c r="S2975" i="17" s="1"/>
  <c r="O2975" i="17"/>
  <c r="N2975" i="17"/>
  <c r="M2975" i="17"/>
  <c r="V2974" i="17"/>
  <c r="U2974" i="17"/>
  <c r="T2974" i="17"/>
  <c r="W2974" i="17" s="1"/>
  <c r="R2974" i="17"/>
  <c r="Q2974" i="17"/>
  <c r="P2974" i="17"/>
  <c r="S2974" i="17" s="1"/>
  <c r="O2974" i="17"/>
  <c r="N2974" i="17"/>
  <c r="M2974" i="17"/>
  <c r="V2973" i="17"/>
  <c r="U2973" i="17"/>
  <c r="T2973" i="17"/>
  <c r="W2973" i="17" s="1"/>
  <c r="R2973" i="17"/>
  <c r="Q2973" i="17"/>
  <c r="P2973" i="17"/>
  <c r="S2973" i="17" s="1"/>
  <c r="O2973" i="17"/>
  <c r="N2973" i="17"/>
  <c r="M2973" i="17"/>
  <c r="V2972" i="17"/>
  <c r="U2972" i="17"/>
  <c r="T2972" i="17"/>
  <c r="W2972" i="17" s="1"/>
  <c r="R2972" i="17"/>
  <c r="Q2972" i="17"/>
  <c r="P2972" i="17"/>
  <c r="S2972" i="17" s="1"/>
  <c r="O2972" i="17"/>
  <c r="N2972" i="17"/>
  <c r="M2972" i="17"/>
  <c r="V2971" i="17"/>
  <c r="U2971" i="17"/>
  <c r="T2971" i="17"/>
  <c r="W2971" i="17" s="1"/>
  <c r="R2971" i="17"/>
  <c r="Q2971" i="17"/>
  <c r="P2971" i="17"/>
  <c r="S2971" i="17" s="1"/>
  <c r="O2971" i="17"/>
  <c r="N2971" i="17"/>
  <c r="M2971" i="17"/>
  <c r="V2970" i="17"/>
  <c r="U2970" i="17"/>
  <c r="T2970" i="17"/>
  <c r="W2970" i="17" s="1"/>
  <c r="R2970" i="17"/>
  <c r="Q2970" i="17"/>
  <c r="P2970" i="17"/>
  <c r="S2970" i="17" s="1"/>
  <c r="O2970" i="17"/>
  <c r="N2970" i="17"/>
  <c r="M2970" i="17"/>
  <c r="V2969" i="17"/>
  <c r="U2969" i="17"/>
  <c r="T2969" i="17"/>
  <c r="W2969" i="17" s="1"/>
  <c r="R2969" i="17"/>
  <c r="Q2969" i="17"/>
  <c r="P2969" i="17"/>
  <c r="S2969" i="17" s="1"/>
  <c r="O2969" i="17"/>
  <c r="N2969" i="17"/>
  <c r="M2969" i="17"/>
  <c r="V2968" i="17"/>
  <c r="U2968" i="17"/>
  <c r="T2968" i="17"/>
  <c r="W2968" i="17" s="1"/>
  <c r="R2968" i="17"/>
  <c r="Q2968" i="17"/>
  <c r="P2968" i="17"/>
  <c r="S2968" i="17" s="1"/>
  <c r="O2968" i="17"/>
  <c r="N2968" i="17"/>
  <c r="M2968" i="17"/>
  <c r="V2967" i="17"/>
  <c r="U2967" i="17"/>
  <c r="T2967" i="17"/>
  <c r="W2967" i="17" s="1"/>
  <c r="R2967" i="17"/>
  <c r="Q2967" i="17"/>
  <c r="P2967" i="17"/>
  <c r="S2967" i="17" s="1"/>
  <c r="O2967" i="17"/>
  <c r="N2967" i="17"/>
  <c r="M2967" i="17"/>
  <c r="V2966" i="17"/>
  <c r="U2966" i="17"/>
  <c r="T2966" i="17"/>
  <c r="W2966" i="17" s="1"/>
  <c r="R2966" i="17"/>
  <c r="Q2966" i="17"/>
  <c r="P2966" i="17"/>
  <c r="S2966" i="17" s="1"/>
  <c r="O2966" i="17"/>
  <c r="N2966" i="17"/>
  <c r="M2966" i="17"/>
  <c r="V2965" i="17"/>
  <c r="U2965" i="17"/>
  <c r="T2965" i="17"/>
  <c r="W2965" i="17" s="1"/>
  <c r="R2965" i="17"/>
  <c r="Q2965" i="17"/>
  <c r="P2965" i="17"/>
  <c r="S2965" i="17" s="1"/>
  <c r="O2965" i="17"/>
  <c r="N2965" i="17"/>
  <c r="M2965" i="17"/>
  <c r="V2964" i="17"/>
  <c r="U2964" i="17"/>
  <c r="T2964" i="17"/>
  <c r="W2964" i="17" s="1"/>
  <c r="R2964" i="17"/>
  <c r="Q2964" i="17"/>
  <c r="P2964" i="17"/>
  <c r="S2964" i="17" s="1"/>
  <c r="O2964" i="17"/>
  <c r="N2964" i="17"/>
  <c r="M2964" i="17"/>
  <c r="V2963" i="17"/>
  <c r="U2963" i="17"/>
  <c r="T2963" i="17"/>
  <c r="W2963" i="17" s="1"/>
  <c r="R2963" i="17"/>
  <c r="Q2963" i="17"/>
  <c r="P2963" i="17"/>
  <c r="S2963" i="17" s="1"/>
  <c r="O2963" i="17"/>
  <c r="N2963" i="17"/>
  <c r="M2963" i="17"/>
  <c r="V2962" i="17"/>
  <c r="U2962" i="17"/>
  <c r="T2962" i="17"/>
  <c r="W2962" i="17" s="1"/>
  <c r="R2962" i="17"/>
  <c r="Q2962" i="17"/>
  <c r="P2962" i="17"/>
  <c r="S2962" i="17" s="1"/>
  <c r="O2962" i="17"/>
  <c r="N2962" i="17"/>
  <c r="M2962" i="17"/>
  <c r="V2961" i="17"/>
  <c r="U2961" i="17"/>
  <c r="T2961" i="17"/>
  <c r="W2961" i="17" s="1"/>
  <c r="R2961" i="17"/>
  <c r="Q2961" i="17"/>
  <c r="P2961" i="17"/>
  <c r="S2961" i="17" s="1"/>
  <c r="O2961" i="17"/>
  <c r="N2961" i="17"/>
  <c r="M2961" i="17"/>
  <c r="V2960" i="17"/>
  <c r="U2960" i="17"/>
  <c r="T2960" i="17"/>
  <c r="W2960" i="17" s="1"/>
  <c r="R2960" i="17"/>
  <c r="Q2960" i="17"/>
  <c r="P2960" i="17"/>
  <c r="S2960" i="17" s="1"/>
  <c r="O2960" i="17"/>
  <c r="N2960" i="17"/>
  <c r="M2960" i="17"/>
  <c r="V2959" i="17"/>
  <c r="U2959" i="17"/>
  <c r="T2959" i="17"/>
  <c r="W2959" i="17" s="1"/>
  <c r="R2959" i="17"/>
  <c r="Q2959" i="17"/>
  <c r="P2959" i="17"/>
  <c r="S2959" i="17" s="1"/>
  <c r="O2959" i="17"/>
  <c r="N2959" i="17"/>
  <c r="M2959" i="17"/>
  <c r="V2958" i="17"/>
  <c r="U2958" i="17"/>
  <c r="T2958" i="17"/>
  <c r="W2958" i="17" s="1"/>
  <c r="R2958" i="17"/>
  <c r="Q2958" i="17"/>
  <c r="P2958" i="17"/>
  <c r="S2958" i="17" s="1"/>
  <c r="O2958" i="17"/>
  <c r="N2958" i="17"/>
  <c r="M2958" i="17"/>
  <c r="V2957" i="17"/>
  <c r="U2957" i="17"/>
  <c r="T2957" i="17"/>
  <c r="W2957" i="17" s="1"/>
  <c r="R2957" i="17"/>
  <c r="Q2957" i="17"/>
  <c r="P2957" i="17"/>
  <c r="S2957" i="17" s="1"/>
  <c r="O2957" i="17"/>
  <c r="N2957" i="17"/>
  <c r="M2957" i="17"/>
  <c r="V2956" i="17"/>
  <c r="U2956" i="17"/>
  <c r="T2956" i="17"/>
  <c r="W2956" i="17" s="1"/>
  <c r="R2956" i="17"/>
  <c r="Q2956" i="17"/>
  <c r="P2956" i="17"/>
  <c r="S2956" i="17" s="1"/>
  <c r="O2956" i="17"/>
  <c r="N2956" i="17"/>
  <c r="M2956" i="17"/>
  <c r="V2955" i="17"/>
  <c r="U2955" i="17"/>
  <c r="T2955" i="17"/>
  <c r="W2955" i="17" s="1"/>
  <c r="R2955" i="17"/>
  <c r="Q2955" i="17"/>
  <c r="P2955" i="17"/>
  <c r="S2955" i="17" s="1"/>
  <c r="O2955" i="17"/>
  <c r="N2955" i="17"/>
  <c r="M2955" i="17"/>
  <c r="V2954" i="17"/>
  <c r="U2954" i="17"/>
  <c r="T2954" i="17"/>
  <c r="W2954" i="17" s="1"/>
  <c r="R2954" i="17"/>
  <c r="Q2954" i="17"/>
  <c r="P2954" i="17"/>
  <c r="S2954" i="17" s="1"/>
  <c r="O2954" i="17"/>
  <c r="N2954" i="17"/>
  <c r="M2954" i="17"/>
  <c r="V2953" i="17"/>
  <c r="U2953" i="17"/>
  <c r="T2953" i="17"/>
  <c r="W2953" i="17" s="1"/>
  <c r="R2953" i="17"/>
  <c r="Q2953" i="17"/>
  <c r="P2953" i="17"/>
  <c r="S2953" i="17" s="1"/>
  <c r="O2953" i="17"/>
  <c r="N2953" i="17"/>
  <c r="M2953" i="17"/>
  <c r="V2952" i="17"/>
  <c r="U2952" i="17"/>
  <c r="T2952" i="17"/>
  <c r="W2952" i="17" s="1"/>
  <c r="R2952" i="17"/>
  <c r="Q2952" i="17"/>
  <c r="P2952" i="17"/>
  <c r="S2952" i="17" s="1"/>
  <c r="O2952" i="17"/>
  <c r="N2952" i="17"/>
  <c r="M2952" i="17"/>
  <c r="V2951" i="17"/>
  <c r="U2951" i="17"/>
  <c r="T2951" i="17"/>
  <c r="W2951" i="17" s="1"/>
  <c r="R2951" i="17"/>
  <c r="Q2951" i="17"/>
  <c r="P2951" i="17"/>
  <c r="S2951" i="17" s="1"/>
  <c r="O2951" i="17"/>
  <c r="N2951" i="17"/>
  <c r="M2951" i="17"/>
  <c r="V2950" i="17"/>
  <c r="U2950" i="17"/>
  <c r="T2950" i="17"/>
  <c r="W2950" i="17" s="1"/>
  <c r="R2950" i="17"/>
  <c r="Q2950" i="17"/>
  <c r="P2950" i="17"/>
  <c r="S2950" i="17" s="1"/>
  <c r="O2950" i="17"/>
  <c r="N2950" i="17"/>
  <c r="M2950" i="17"/>
  <c r="V2949" i="17"/>
  <c r="U2949" i="17"/>
  <c r="T2949" i="17"/>
  <c r="W2949" i="17" s="1"/>
  <c r="R2949" i="17"/>
  <c r="Q2949" i="17"/>
  <c r="P2949" i="17"/>
  <c r="S2949" i="17" s="1"/>
  <c r="O2949" i="17"/>
  <c r="N2949" i="17"/>
  <c r="M2949" i="17"/>
  <c r="V2948" i="17"/>
  <c r="U2948" i="17"/>
  <c r="T2948" i="17"/>
  <c r="W2948" i="17" s="1"/>
  <c r="R2948" i="17"/>
  <c r="Q2948" i="17"/>
  <c r="P2948" i="17"/>
  <c r="S2948" i="17" s="1"/>
  <c r="O2948" i="17"/>
  <c r="N2948" i="17"/>
  <c r="M2948" i="17"/>
  <c r="V2947" i="17"/>
  <c r="U2947" i="17"/>
  <c r="T2947" i="17"/>
  <c r="W2947" i="17" s="1"/>
  <c r="R2947" i="17"/>
  <c r="Q2947" i="17"/>
  <c r="P2947" i="17"/>
  <c r="S2947" i="17" s="1"/>
  <c r="O2947" i="17"/>
  <c r="N2947" i="17"/>
  <c r="M2947" i="17"/>
  <c r="V2946" i="17"/>
  <c r="U2946" i="17"/>
  <c r="T2946" i="17"/>
  <c r="W2946" i="17" s="1"/>
  <c r="R2946" i="17"/>
  <c r="Q2946" i="17"/>
  <c r="P2946" i="17"/>
  <c r="S2946" i="17" s="1"/>
  <c r="O2946" i="17"/>
  <c r="N2946" i="17"/>
  <c r="M2946" i="17"/>
  <c r="V2945" i="17"/>
  <c r="U2945" i="17"/>
  <c r="T2945" i="17"/>
  <c r="W2945" i="17" s="1"/>
  <c r="R2945" i="17"/>
  <c r="Q2945" i="17"/>
  <c r="P2945" i="17"/>
  <c r="S2945" i="17" s="1"/>
  <c r="O2945" i="17"/>
  <c r="N2945" i="17"/>
  <c r="M2945" i="17"/>
  <c r="V2944" i="17"/>
  <c r="U2944" i="17"/>
  <c r="T2944" i="17"/>
  <c r="W2944" i="17" s="1"/>
  <c r="R2944" i="17"/>
  <c r="Q2944" i="17"/>
  <c r="P2944" i="17"/>
  <c r="S2944" i="17" s="1"/>
  <c r="O2944" i="17"/>
  <c r="N2944" i="17"/>
  <c r="M2944" i="17"/>
  <c r="V2943" i="17"/>
  <c r="U2943" i="17"/>
  <c r="T2943" i="17"/>
  <c r="W2943" i="17" s="1"/>
  <c r="R2943" i="17"/>
  <c r="Q2943" i="17"/>
  <c r="P2943" i="17"/>
  <c r="S2943" i="17" s="1"/>
  <c r="O2943" i="17"/>
  <c r="N2943" i="17"/>
  <c r="M2943" i="17"/>
  <c r="V2942" i="17"/>
  <c r="U2942" i="17"/>
  <c r="T2942" i="17"/>
  <c r="W2942" i="17" s="1"/>
  <c r="R2942" i="17"/>
  <c r="Q2942" i="17"/>
  <c r="P2942" i="17"/>
  <c r="S2942" i="17" s="1"/>
  <c r="O2942" i="17"/>
  <c r="N2942" i="17"/>
  <c r="M2942" i="17"/>
  <c r="V2941" i="17"/>
  <c r="U2941" i="17"/>
  <c r="T2941" i="17"/>
  <c r="W2941" i="17" s="1"/>
  <c r="R2941" i="17"/>
  <c r="Q2941" i="17"/>
  <c r="P2941" i="17"/>
  <c r="S2941" i="17" s="1"/>
  <c r="O2941" i="17"/>
  <c r="N2941" i="17"/>
  <c r="M2941" i="17"/>
  <c r="V2940" i="17"/>
  <c r="U2940" i="17"/>
  <c r="T2940" i="17"/>
  <c r="W2940" i="17" s="1"/>
  <c r="R2940" i="17"/>
  <c r="Q2940" i="17"/>
  <c r="P2940" i="17"/>
  <c r="S2940" i="17" s="1"/>
  <c r="O2940" i="17"/>
  <c r="N2940" i="17"/>
  <c r="M2940" i="17"/>
  <c r="V2939" i="17"/>
  <c r="U2939" i="17"/>
  <c r="T2939" i="17"/>
  <c r="W2939" i="17" s="1"/>
  <c r="R2939" i="17"/>
  <c r="Q2939" i="17"/>
  <c r="P2939" i="17"/>
  <c r="S2939" i="17" s="1"/>
  <c r="O2939" i="17"/>
  <c r="N2939" i="17"/>
  <c r="M2939" i="17"/>
  <c r="V2938" i="17"/>
  <c r="U2938" i="17"/>
  <c r="T2938" i="17"/>
  <c r="W2938" i="17" s="1"/>
  <c r="R2938" i="17"/>
  <c r="Q2938" i="17"/>
  <c r="P2938" i="17"/>
  <c r="S2938" i="17" s="1"/>
  <c r="O2938" i="17"/>
  <c r="N2938" i="17"/>
  <c r="M2938" i="17"/>
  <c r="V2937" i="17"/>
  <c r="U2937" i="17"/>
  <c r="T2937" i="17"/>
  <c r="W2937" i="17" s="1"/>
  <c r="R2937" i="17"/>
  <c r="Q2937" i="17"/>
  <c r="P2937" i="17"/>
  <c r="S2937" i="17" s="1"/>
  <c r="O2937" i="17"/>
  <c r="N2937" i="17"/>
  <c r="M2937" i="17"/>
  <c r="V2936" i="17"/>
  <c r="U2936" i="17"/>
  <c r="T2936" i="17"/>
  <c r="W2936" i="17" s="1"/>
  <c r="R2936" i="17"/>
  <c r="Q2936" i="17"/>
  <c r="P2936" i="17"/>
  <c r="S2936" i="17" s="1"/>
  <c r="O2936" i="17"/>
  <c r="N2936" i="17"/>
  <c r="M2936" i="17"/>
  <c r="V2935" i="17"/>
  <c r="U2935" i="17"/>
  <c r="T2935" i="17"/>
  <c r="W2935" i="17" s="1"/>
  <c r="R2935" i="17"/>
  <c r="Q2935" i="17"/>
  <c r="P2935" i="17"/>
  <c r="S2935" i="17" s="1"/>
  <c r="O2935" i="17"/>
  <c r="N2935" i="17"/>
  <c r="M2935" i="17"/>
  <c r="V2934" i="17"/>
  <c r="U2934" i="17"/>
  <c r="T2934" i="17"/>
  <c r="W2934" i="17" s="1"/>
  <c r="R2934" i="17"/>
  <c r="Q2934" i="17"/>
  <c r="P2934" i="17"/>
  <c r="S2934" i="17" s="1"/>
  <c r="O2934" i="17"/>
  <c r="N2934" i="17"/>
  <c r="M2934" i="17"/>
  <c r="V2933" i="17"/>
  <c r="U2933" i="17"/>
  <c r="T2933" i="17"/>
  <c r="W2933" i="17" s="1"/>
  <c r="R2933" i="17"/>
  <c r="Q2933" i="17"/>
  <c r="P2933" i="17"/>
  <c r="S2933" i="17" s="1"/>
  <c r="O2933" i="17"/>
  <c r="N2933" i="17"/>
  <c r="M2933" i="17"/>
  <c r="V2932" i="17"/>
  <c r="U2932" i="17"/>
  <c r="T2932" i="17"/>
  <c r="W2932" i="17" s="1"/>
  <c r="R2932" i="17"/>
  <c r="Q2932" i="17"/>
  <c r="P2932" i="17"/>
  <c r="S2932" i="17" s="1"/>
  <c r="O2932" i="17"/>
  <c r="N2932" i="17"/>
  <c r="M2932" i="17"/>
  <c r="V2931" i="17"/>
  <c r="U2931" i="17"/>
  <c r="T2931" i="17"/>
  <c r="W2931" i="17" s="1"/>
  <c r="R2931" i="17"/>
  <c r="Q2931" i="17"/>
  <c r="P2931" i="17"/>
  <c r="S2931" i="17" s="1"/>
  <c r="O2931" i="17"/>
  <c r="N2931" i="17"/>
  <c r="M2931" i="17"/>
  <c r="V2930" i="17"/>
  <c r="U2930" i="17"/>
  <c r="T2930" i="17"/>
  <c r="W2930" i="17" s="1"/>
  <c r="R2930" i="17"/>
  <c r="Q2930" i="17"/>
  <c r="P2930" i="17"/>
  <c r="S2930" i="17" s="1"/>
  <c r="O2930" i="17"/>
  <c r="N2930" i="17"/>
  <c r="M2930" i="17"/>
  <c r="V2929" i="17"/>
  <c r="U2929" i="17"/>
  <c r="T2929" i="17"/>
  <c r="W2929" i="17" s="1"/>
  <c r="R2929" i="17"/>
  <c r="Q2929" i="17"/>
  <c r="P2929" i="17"/>
  <c r="S2929" i="17" s="1"/>
  <c r="O2929" i="17"/>
  <c r="N2929" i="17"/>
  <c r="M2929" i="17"/>
  <c r="V2928" i="17"/>
  <c r="U2928" i="17"/>
  <c r="T2928" i="17"/>
  <c r="W2928" i="17" s="1"/>
  <c r="R2928" i="17"/>
  <c r="Q2928" i="17"/>
  <c r="P2928" i="17"/>
  <c r="S2928" i="17" s="1"/>
  <c r="O2928" i="17"/>
  <c r="N2928" i="17"/>
  <c r="M2928" i="17"/>
  <c r="V2927" i="17"/>
  <c r="U2927" i="17"/>
  <c r="T2927" i="17"/>
  <c r="W2927" i="17" s="1"/>
  <c r="R2927" i="17"/>
  <c r="Q2927" i="17"/>
  <c r="P2927" i="17"/>
  <c r="S2927" i="17" s="1"/>
  <c r="O2927" i="17"/>
  <c r="N2927" i="17"/>
  <c r="M2927" i="17"/>
  <c r="V2926" i="17"/>
  <c r="U2926" i="17"/>
  <c r="T2926" i="17"/>
  <c r="W2926" i="17" s="1"/>
  <c r="R2926" i="17"/>
  <c r="Q2926" i="17"/>
  <c r="P2926" i="17"/>
  <c r="S2926" i="17" s="1"/>
  <c r="O2926" i="17"/>
  <c r="N2926" i="17"/>
  <c r="M2926" i="17"/>
  <c r="V2925" i="17"/>
  <c r="U2925" i="17"/>
  <c r="T2925" i="17"/>
  <c r="W2925" i="17" s="1"/>
  <c r="R2925" i="17"/>
  <c r="Q2925" i="17"/>
  <c r="P2925" i="17"/>
  <c r="S2925" i="17" s="1"/>
  <c r="O2925" i="17"/>
  <c r="N2925" i="17"/>
  <c r="M2925" i="17"/>
  <c r="V2924" i="17"/>
  <c r="U2924" i="17"/>
  <c r="T2924" i="17"/>
  <c r="W2924" i="17" s="1"/>
  <c r="R2924" i="17"/>
  <c r="Q2924" i="17"/>
  <c r="P2924" i="17"/>
  <c r="S2924" i="17" s="1"/>
  <c r="O2924" i="17"/>
  <c r="N2924" i="17"/>
  <c r="M2924" i="17"/>
  <c r="V2923" i="17"/>
  <c r="U2923" i="17"/>
  <c r="T2923" i="17"/>
  <c r="W2923" i="17" s="1"/>
  <c r="R2923" i="17"/>
  <c r="Q2923" i="17"/>
  <c r="P2923" i="17"/>
  <c r="S2923" i="17" s="1"/>
  <c r="O2923" i="17"/>
  <c r="N2923" i="17"/>
  <c r="M2923" i="17"/>
  <c r="V2922" i="17"/>
  <c r="U2922" i="17"/>
  <c r="T2922" i="17"/>
  <c r="W2922" i="17" s="1"/>
  <c r="R2922" i="17"/>
  <c r="Q2922" i="17"/>
  <c r="P2922" i="17"/>
  <c r="S2922" i="17" s="1"/>
  <c r="O2922" i="17"/>
  <c r="N2922" i="17"/>
  <c r="M2922" i="17"/>
  <c r="V2921" i="17"/>
  <c r="U2921" i="17"/>
  <c r="T2921" i="17"/>
  <c r="W2921" i="17" s="1"/>
  <c r="R2921" i="17"/>
  <c r="Q2921" i="17"/>
  <c r="P2921" i="17"/>
  <c r="S2921" i="17" s="1"/>
  <c r="O2921" i="17"/>
  <c r="N2921" i="17"/>
  <c r="M2921" i="17"/>
  <c r="V2920" i="17"/>
  <c r="U2920" i="17"/>
  <c r="T2920" i="17"/>
  <c r="W2920" i="17" s="1"/>
  <c r="R2920" i="17"/>
  <c r="Q2920" i="17"/>
  <c r="P2920" i="17"/>
  <c r="S2920" i="17" s="1"/>
  <c r="O2920" i="17"/>
  <c r="N2920" i="17"/>
  <c r="M2920" i="17"/>
  <c r="V2919" i="17"/>
  <c r="U2919" i="17"/>
  <c r="T2919" i="17"/>
  <c r="W2919" i="17" s="1"/>
  <c r="R2919" i="17"/>
  <c r="Q2919" i="17"/>
  <c r="P2919" i="17"/>
  <c r="S2919" i="17" s="1"/>
  <c r="O2919" i="17"/>
  <c r="N2919" i="17"/>
  <c r="M2919" i="17"/>
  <c r="V2918" i="17"/>
  <c r="U2918" i="17"/>
  <c r="T2918" i="17"/>
  <c r="W2918" i="17" s="1"/>
  <c r="R2918" i="17"/>
  <c r="Q2918" i="17"/>
  <c r="P2918" i="17"/>
  <c r="S2918" i="17" s="1"/>
  <c r="O2918" i="17"/>
  <c r="N2918" i="17"/>
  <c r="M2918" i="17"/>
  <c r="V2917" i="17"/>
  <c r="U2917" i="17"/>
  <c r="T2917" i="17"/>
  <c r="W2917" i="17" s="1"/>
  <c r="R2917" i="17"/>
  <c r="Q2917" i="17"/>
  <c r="P2917" i="17"/>
  <c r="S2917" i="17" s="1"/>
  <c r="O2917" i="17"/>
  <c r="N2917" i="17"/>
  <c r="M2917" i="17"/>
  <c r="V2916" i="17"/>
  <c r="U2916" i="17"/>
  <c r="T2916" i="17"/>
  <c r="W2916" i="17" s="1"/>
  <c r="R2916" i="17"/>
  <c r="Q2916" i="17"/>
  <c r="P2916" i="17"/>
  <c r="S2916" i="17" s="1"/>
  <c r="O2916" i="17"/>
  <c r="N2916" i="17"/>
  <c r="M2916" i="17"/>
  <c r="V2915" i="17"/>
  <c r="U2915" i="17"/>
  <c r="T2915" i="17"/>
  <c r="W2915" i="17" s="1"/>
  <c r="R2915" i="17"/>
  <c r="Q2915" i="17"/>
  <c r="P2915" i="17"/>
  <c r="S2915" i="17" s="1"/>
  <c r="O2915" i="17"/>
  <c r="N2915" i="17"/>
  <c r="M2915" i="17"/>
  <c r="V2914" i="17"/>
  <c r="U2914" i="17"/>
  <c r="T2914" i="17"/>
  <c r="W2914" i="17" s="1"/>
  <c r="R2914" i="17"/>
  <c r="Q2914" i="17"/>
  <c r="P2914" i="17"/>
  <c r="S2914" i="17" s="1"/>
  <c r="O2914" i="17"/>
  <c r="N2914" i="17"/>
  <c r="M2914" i="17"/>
  <c r="V2913" i="17"/>
  <c r="U2913" i="17"/>
  <c r="T2913" i="17"/>
  <c r="W2913" i="17" s="1"/>
  <c r="R2913" i="17"/>
  <c r="Q2913" i="17"/>
  <c r="P2913" i="17"/>
  <c r="S2913" i="17" s="1"/>
  <c r="O2913" i="17"/>
  <c r="N2913" i="17"/>
  <c r="M2913" i="17"/>
  <c r="V2912" i="17"/>
  <c r="U2912" i="17"/>
  <c r="T2912" i="17"/>
  <c r="W2912" i="17" s="1"/>
  <c r="R2912" i="17"/>
  <c r="Q2912" i="17"/>
  <c r="P2912" i="17"/>
  <c r="S2912" i="17" s="1"/>
  <c r="O2912" i="17"/>
  <c r="N2912" i="17"/>
  <c r="M2912" i="17"/>
  <c r="V2911" i="17"/>
  <c r="U2911" i="17"/>
  <c r="T2911" i="17"/>
  <c r="W2911" i="17" s="1"/>
  <c r="R2911" i="17"/>
  <c r="Q2911" i="17"/>
  <c r="P2911" i="17"/>
  <c r="S2911" i="17" s="1"/>
  <c r="O2911" i="17"/>
  <c r="N2911" i="17"/>
  <c r="M2911" i="17"/>
  <c r="V2910" i="17"/>
  <c r="U2910" i="17"/>
  <c r="T2910" i="17"/>
  <c r="W2910" i="17" s="1"/>
  <c r="R2910" i="17"/>
  <c r="Q2910" i="17"/>
  <c r="P2910" i="17"/>
  <c r="S2910" i="17" s="1"/>
  <c r="O2910" i="17"/>
  <c r="N2910" i="17"/>
  <c r="M2910" i="17"/>
  <c r="V2909" i="17"/>
  <c r="U2909" i="17"/>
  <c r="T2909" i="17"/>
  <c r="W2909" i="17" s="1"/>
  <c r="R2909" i="17"/>
  <c r="Q2909" i="17"/>
  <c r="P2909" i="17"/>
  <c r="S2909" i="17" s="1"/>
  <c r="O2909" i="17"/>
  <c r="N2909" i="17"/>
  <c r="M2909" i="17"/>
  <c r="V2908" i="17"/>
  <c r="U2908" i="17"/>
  <c r="T2908" i="17"/>
  <c r="W2908" i="17" s="1"/>
  <c r="R2908" i="17"/>
  <c r="Q2908" i="17"/>
  <c r="P2908" i="17"/>
  <c r="S2908" i="17" s="1"/>
  <c r="O2908" i="17"/>
  <c r="N2908" i="17"/>
  <c r="M2908" i="17"/>
  <c r="V2907" i="17"/>
  <c r="U2907" i="17"/>
  <c r="T2907" i="17"/>
  <c r="W2907" i="17" s="1"/>
  <c r="R2907" i="17"/>
  <c r="Q2907" i="17"/>
  <c r="P2907" i="17"/>
  <c r="S2907" i="17" s="1"/>
  <c r="O2907" i="17"/>
  <c r="N2907" i="17"/>
  <c r="M2907" i="17"/>
  <c r="V2906" i="17"/>
  <c r="U2906" i="17"/>
  <c r="T2906" i="17"/>
  <c r="W2906" i="17" s="1"/>
  <c r="R2906" i="17"/>
  <c r="Q2906" i="17"/>
  <c r="P2906" i="17"/>
  <c r="S2906" i="17" s="1"/>
  <c r="O2906" i="17"/>
  <c r="N2906" i="17"/>
  <c r="M2906" i="17"/>
  <c r="V2905" i="17"/>
  <c r="U2905" i="17"/>
  <c r="T2905" i="17"/>
  <c r="W2905" i="17" s="1"/>
  <c r="R2905" i="17"/>
  <c r="Q2905" i="17"/>
  <c r="P2905" i="17"/>
  <c r="S2905" i="17" s="1"/>
  <c r="O2905" i="17"/>
  <c r="N2905" i="17"/>
  <c r="M2905" i="17"/>
  <c r="V2904" i="17"/>
  <c r="U2904" i="17"/>
  <c r="T2904" i="17"/>
  <c r="W2904" i="17" s="1"/>
  <c r="R2904" i="17"/>
  <c r="Q2904" i="17"/>
  <c r="P2904" i="17"/>
  <c r="S2904" i="17" s="1"/>
  <c r="O2904" i="17"/>
  <c r="N2904" i="17"/>
  <c r="M2904" i="17"/>
  <c r="V2903" i="17"/>
  <c r="U2903" i="17"/>
  <c r="T2903" i="17"/>
  <c r="W2903" i="17" s="1"/>
  <c r="R2903" i="17"/>
  <c r="Q2903" i="17"/>
  <c r="P2903" i="17"/>
  <c r="S2903" i="17" s="1"/>
  <c r="O2903" i="17"/>
  <c r="N2903" i="17"/>
  <c r="M2903" i="17"/>
  <c r="V2902" i="17"/>
  <c r="U2902" i="17"/>
  <c r="T2902" i="17"/>
  <c r="W2902" i="17" s="1"/>
  <c r="R2902" i="17"/>
  <c r="Q2902" i="17"/>
  <c r="P2902" i="17"/>
  <c r="S2902" i="17" s="1"/>
  <c r="O2902" i="17"/>
  <c r="N2902" i="17"/>
  <c r="M2902" i="17"/>
  <c r="V2901" i="17"/>
  <c r="U2901" i="17"/>
  <c r="T2901" i="17"/>
  <c r="W2901" i="17" s="1"/>
  <c r="R2901" i="17"/>
  <c r="Q2901" i="17"/>
  <c r="P2901" i="17"/>
  <c r="S2901" i="17" s="1"/>
  <c r="O2901" i="17"/>
  <c r="N2901" i="17"/>
  <c r="M2901" i="17"/>
  <c r="V2900" i="17"/>
  <c r="U2900" i="17"/>
  <c r="T2900" i="17"/>
  <c r="W2900" i="17" s="1"/>
  <c r="R2900" i="17"/>
  <c r="Q2900" i="17"/>
  <c r="P2900" i="17"/>
  <c r="S2900" i="17" s="1"/>
  <c r="O2900" i="17"/>
  <c r="N2900" i="17"/>
  <c r="M2900" i="17"/>
  <c r="V2899" i="17"/>
  <c r="U2899" i="17"/>
  <c r="T2899" i="17"/>
  <c r="W2899" i="17" s="1"/>
  <c r="R2899" i="17"/>
  <c r="Q2899" i="17"/>
  <c r="P2899" i="17"/>
  <c r="S2899" i="17" s="1"/>
  <c r="O2899" i="17"/>
  <c r="N2899" i="17"/>
  <c r="M2899" i="17"/>
  <c r="V2898" i="17"/>
  <c r="U2898" i="17"/>
  <c r="T2898" i="17"/>
  <c r="W2898" i="17" s="1"/>
  <c r="R2898" i="17"/>
  <c r="Q2898" i="17"/>
  <c r="P2898" i="17"/>
  <c r="S2898" i="17" s="1"/>
  <c r="O2898" i="17"/>
  <c r="N2898" i="17"/>
  <c r="M2898" i="17"/>
  <c r="V2897" i="17"/>
  <c r="U2897" i="17"/>
  <c r="T2897" i="17"/>
  <c r="W2897" i="17" s="1"/>
  <c r="R2897" i="17"/>
  <c r="Q2897" i="17"/>
  <c r="P2897" i="17"/>
  <c r="S2897" i="17" s="1"/>
  <c r="O2897" i="17"/>
  <c r="N2897" i="17"/>
  <c r="M2897" i="17"/>
  <c r="V2896" i="17"/>
  <c r="U2896" i="17"/>
  <c r="T2896" i="17"/>
  <c r="W2896" i="17" s="1"/>
  <c r="R2896" i="17"/>
  <c r="Q2896" i="17"/>
  <c r="P2896" i="17"/>
  <c r="S2896" i="17" s="1"/>
  <c r="O2896" i="17"/>
  <c r="N2896" i="17"/>
  <c r="M2896" i="17"/>
  <c r="V2895" i="17"/>
  <c r="U2895" i="17"/>
  <c r="T2895" i="17"/>
  <c r="W2895" i="17" s="1"/>
  <c r="R2895" i="17"/>
  <c r="Q2895" i="17"/>
  <c r="P2895" i="17"/>
  <c r="S2895" i="17" s="1"/>
  <c r="O2895" i="17"/>
  <c r="N2895" i="17"/>
  <c r="M2895" i="17"/>
  <c r="V2894" i="17"/>
  <c r="U2894" i="17"/>
  <c r="T2894" i="17"/>
  <c r="W2894" i="17" s="1"/>
  <c r="R2894" i="17"/>
  <c r="Q2894" i="17"/>
  <c r="P2894" i="17"/>
  <c r="S2894" i="17" s="1"/>
  <c r="O2894" i="17"/>
  <c r="N2894" i="17"/>
  <c r="M2894" i="17"/>
  <c r="V2893" i="17"/>
  <c r="U2893" i="17"/>
  <c r="T2893" i="17"/>
  <c r="W2893" i="17" s="1"/>
  <c r="R2893" i="17"/>
  <c r="Q2893" i="17"/>
  <c r="P2893" i="17"/>
  <c r="S2893" i="17" s="1"/>
  <c r="O2893" i="17"/>
  <c r="N2893" i="17"/>
  <c r="M2893" i="17"/>
  <c r="V2892" i="17"/>
  <c r="U2892" i="17"/>
  <c r="T2892" i="17"/>
  <c r="W2892" i="17" s="1"/>
  <c r="R2892" i="17"/>
  <c r="Q2892" i="17"/>
  <c r="P2892" i="17"/>
  <c r="S2892" i="17" s="1"/>
  <c r="O2892" i="17"/>
  <c r="N2892" i="17"/>
  <c r="M2892" i="17"/>
  <c r="V2891" i="17"/>
  <c r="U2891" i="17"/>
  <c r="T2891" i="17"/>
  <c r="W2891" i="17" s="1"/>
  <c r="R2891" i="17"/>
  <c r="Q2891" i="17"/>
  <c r="P2891" i="17"/>
  <c r="S2891" i="17" s="1"/>
  <c r="O2891" i="17"/>
  <c r="N2891" i="17"/>
  <c r="M2891" i="17"/>
  <c r="V2890" i="17"/>
  <c r="U2890" i="17"/>
  <c r="T2890" i="17"/>
  <c r="W2890" i="17" s="1"/>
  <c r="R2890" i="17"/>
  <c r="Q2890" i="17"/>
  <c r="P2890" i="17"/>
  <c r="S2890" i="17" s="1"/>
  <c r="O2890" i="17"/>
  <c r="N2890" i="17"/>
  <c r="M2890" i="17"/>
  <c r="V2889" i="17"/>
  <c r="U2889" i="17"/>
  <c r="T2889" i="17"/>
  <c r="W2889" i="17" s="1"/>
  <c r="R2889" i="17"/>
  <c r="Q2889" i="17"/>
  <c r="P2889" i="17"/>
  <c r="S2889" i="17" s="1"/>
  <c r="O2889" i="17"/>
  <c r="N2889" i="17"/>
  <c r="M2889" i="17"/>
  <c r="V2888" i="17"/>
  <c r="U2888" i="17"/>
  <c r="T2888" i="17"/>
  <c r="W2888" i="17" s="1"/>
  <c r="R2888" i="17"/>
  <c r="Q2888" i="17"/>
  <c r="P2888" i="17"/>
  <c r="S2888" i="17" s="1"/>
  <c r="O2888" i="17"/>
  <c r="N2888" i="17"/>
  <c r="M2888" i="17"/>
  <c r="V2887" i="17"/>
  <c r="U2887" i="17"/>
  <c r="T2887" i="17"/>
  <c r="W2887" i="17" s="1"/>
  <c r="R2887" i="17"/>
  <c r="Q2887" i="17"/>
  <c r="P2887" i="17"/>
  <c r="S2887" i="17" s="1"/>
  <c r="O2887" i="17"/>
  <c r="N2887" i="17"/>
  <c r="M2887" i="17"/>
  <c r="V2886" i="17"/>
  <c r="U2886" i="17"/>
  <c r="T2886" i="17"/>
  <c r="W2886" i="17" s="1"/>
  <c r="R2886" i="17"/>
  <c r="Q2886" i="17"/>
  <c r="P2886" i="17"/>
  <c r="S2886" i="17" s="1"/>
  <c r="O2886" i="17"/>
  <c r="N2886" i="17"/>
  <c r="M2886" i="17"/>
  <c r="V2885" i="17"/>
  <c r="U2885" i="17"/>
  <c r="T2885" i="17"/>
  <c r="W2885" i="17" s="1"/>
  <c r="R2885" i="17"/>
  <c r="Q2885" i="17"/>
  <c r="P2885" i="17"/>
  <c r="S2885" i="17" s="1"/>
  <c r="O2885" i="17"/>
  <c r="N2885" i="17"/>
  <c r="M2885" i="17"/>
  <c r="V2884" i="17"/>
  <c r="U2884" i="17"/>
  <c r="T2884" i="17"/>
  <c r="W2884" i="17" s="1"/>
  <c r="R2884" i="17"/>
  <c r="Q2884" i="17"/>
  <c r="P2884" i="17"/>
  <c r="S2884" i="17" s="1"/>
  <c r="O2884" i="17"/>
  <c r="N2884" i="17"/>
  <c r="M2884" i="17"/>
  <c r="V2883" i="17"/>
  <c r="U2883" i="17"/>
  <c r="T2883" i="17"/>
  <c r="W2883" i="17" s="1"/>
  <c r="R2883" i="17"/>
  <c r="Q2883" i="17"/>
  <c r="P2883" i="17"/>
  <c r="S2883" i="17" s="1"/>
  <c r="O2883" i="17"/>
  <c r="N2883" i="17"/>
  <c r="M2883" i="17"/>
  <c r="V2882" i="17"/>
  <c r="U2882" i="17"/>
  <c r="T2882" i="17"/>
  <c r="W2882" i="17" s="1"/>
  <c r="R2882" i="17"/>
  <c r="Q2882" i="17"/>
  <c r="P2882" i="17"/>
  <c r="S2882" i="17" s="1"/>
  <c r="O2882" i="17"/>
  <c r="N2882" i="17"/>
  <c r="M2882" i="17"/>
  <c r="V2881" i="17"/>
  <c r="U2881" i="17"/>
  <c r="T2881" i="17"/>
  <c r="W2881" i="17" s="1"/>
  <c r="R2881" i="17"/>
  <c r="Q2881" i="17"/>
  <c r="P2881" i="17"/>
  <c r="S2881" i="17" s="1"/>
  <c r="O2881" i="17"/>
  <c r="N2881" i="17"/>
  <c r="M2881" i="17"/>
  <c r="V2880" i="17"/>
  <c r="U2880" i="17"/>
  <c r="T2880" i="17"/>
  <c r="W2880" i="17" s="1"/>
  <c r="R2880" i="17"/>
  <c r="Q2880" i="17"/>
  <c r="P2880" i="17"/>
  <c r="S2880" i="17" s="1"/>
  <c r="O2880" i="17"/>
  <c r="N2880" i="17"/>
  <c r="M2880" i="17"/>
  <c r="V2879" i="17"/>
  <c r="U2879" i="17"/>
  <c r="T2879" i="17"/>
  <c r="W2879" i="17" s="1"/>
  <c r="R2879" i="17"/>
  <c r="Q2879" i="17"/>
  <c r="P2879" i="17"/>
  <c r="S2879" i="17" s="1"/>
  <c r="O2879" i="17"/>
  <c r="N2879" i="17"/>
  <c r="M2879" i="17"/>
  <c r="V2878" i="17"/>
  <c r="U2878" i="17"/>
  <c r="T2878" i="17"/>
  <c r="W2878" i="17" s="1"/>
  <c r="R2878" i="17"/>
  <c r="Q2878" i="17"/>
  <c r="P2878" i="17"/>
  <c r="S2878" i="17" s="1"/>
  <c r="O2878" i="17"/>
  <c r="N2878" i="17"/>
  <c r="M2878" i="17"/>
  <c r="V2877" i="17"/>
  <c r="U2877" i="17"/>
  <c r="T2877" i="17"/>
  <c r="W2877" i="17" s="1"/>
  <c r="R2877" i="17"/>
  <c r="Q2877" i="17"/>
  <c r="P2877" i="17"/>
  <c r="S2877" i="17" s="1"/>
  <c r="O2877" i="17"/>
  <c r="N2877" i="17"/>
  <c r="M2877" i="17"/>
  <c r="V2876" i="17"/>
  <c r="U2876" i="17"/>
  <c r="T2876" i="17"/>
  <c r="W2876" i="17" s="1"/>
  <c r="R2876" i="17"/>
  <c r="Q2876" i="17"/>
  <c r="P2876" i="17"/>
  <c r="S2876" i="17" s="1"/>
  <c r="O2876" i="17"/>
  <c r="N2876" i="17"/>
  <c r="M2876" i="17"/>
  <c r="V2875" i="17"/>
  <c r="U2875" i="17"/>
  <c r="T2875" i="17"/>
  <c r="W2875" i="17" s="1"/>
  <c r="R2875" i="17"/>
  <c r="Q2875" i="17"/>
  <c r="P2875" i="17"/>
  <c r="S2875" i="17" s="1"/>
  <c r="O2875" i="17"/>
  <c r="N2875" i="17"/>
  <c r="M2875" i="17"/>
  <c r="V2874" i="17"/>
  <c r="U2874" i="17"/>
  <c r="T2874" i="17"/>
  <c r="W2874" i="17" s="1"/>
  <c r="R2874" i="17"/>
  <c r="Q2874" i="17"/>
  <c r="P2874" i="17"/>
  <c r="S2874" i="17" s="1"/>
  <c r="O2874" i="17"/>
  <c r="N2874" i="17"/>
  <c r="M2874" i="17"/>
  <c r="V2873" i="17"/>
  <c r="U2873" i="17"/>
  <c r="T2873" i="17"/>
  <c r="W2873" i="17" s="1"/>
  <c r="R2873" i="17"/>
  <c r="Q2873" i="17"/>
  <c r="P2873" i="17"/>
  <c r="S2873" i="17" s="1"/>
  <c r="O2873" i="17"/>
  <c r="N2873" i="17"/>
  <c r="M2873" i="17"/>
  <c r="V2872" i="17"/>
  <c r="U2872" i="17"/>
  <c r="T2872" i="17"/>
  <c r="W2872" i="17" s="1"/>
  <c r="R2872" i="17"/>
  <c r="Q2872" i="17"/>
  <c r="P2872" i="17"/>
  <c r="S2872" i="17" s="1"/>
  <c r="O2872" i="17"/>
  <c r="N2872" i="17"/>
  <c r="M2872" i="17"/>
  <c r="V2871" i="17"/>
  <c r="U2871" i="17"/>
  <c r="T2871" i="17"/>
  <c r="W2871" i="17" s="1"/>
  <c r="R2871" i="17"/>
  <c r="Q2871" i="17"/>
  <c r="P2871" i="17"/>
  <c r="S2871" i="17" s="1"/>
  <c r="O2871" i="17"/>
  <c r="N2871" i="17"/>
  <c r="M2871" i="17"/>
  <c r="V2870" i="17"/>
  <c r="U2870" i="17"/>
  <c r="T2870" i="17"/>
  <c r="W2870" i="17" s="1"/>
  <c r="R2870" i="17"/>
  <c r="Q2870" i="17"/>
  <c r="P2870" i="17"/>
  <c r="S2870" i="17" s="1"/>
  <c r="O2870" i="17"/>
  <c r="N2870" i="17"/>
  <c r="M2870" i="17"/>
  <c r="V2869" i="17"/>
  <c r="U2869" i="17"/>
  <c r="T2869" i="17"/>
  <c r="W2869" i="17" s="1"/>
  <c r="R2869" i="17"/>
  <c r="Q2869" i="17"/>
  <c r="P2869" i="17"/>
  <c r="S2869" i="17" s="1"/>
  <c r="O2869" i="17"/>
  <c r="N2869" i="17"/>
  <c r="M2869" i="17"/>
  <c r="V2868" i="17"/>
  <c r="U2868" i="17"/>
  <c r="T2868" i="17"/>
  <c r="W2868" i="17" s="1"/>
  <c r="R2868" i="17"/>
  <c r="Q2868" i="17"/>
  <c r="P2868" i="17"/>
  <c r="S2868" i="17" s="1"/>
  <c r="O2868" i="17"/>
  <c r="N2868" i="17"/>
  <c r="M2868" i="17"/>
  <c r="V2867" i="17"/>
  <c r="U2867" i="17"/>
  <c r="T2867" i="17"/>
  <c r="W2867" i="17" s="1"/>
  <c r="R2867" i="17"/>
  <c r="Q2867" i="17"/>
  <c r="P2867" i="17"/>
  <c r="S2867" i="17" s="1"/>
  <c r="O2867" i="17"/>
  <c r="N2867" i="17"/>
  <c r="M2867" i="17"/>
  <c r="V2866" i="17"/>
  <c r="U2866" i="17"/>
  <c r="T2866" i="17"/>
  <c r="W2866" i="17" s="1"/>
  <c r="R2866" i="17"/>
  <c r="Q2866" i="17"/>
  <c r="P2866" i="17"/>
  <c r="S2866" i="17" s="1"/>
  <c r="O2866" i="17"/>
  <c r="N2866" i="17"/>
  <c r="M2866" i="17"/>
  <c r="V2865" i="17"/>
  <c r="U2865" i="17"/>
  <c r="T2865" i="17"/>
  <c r="W2865" i="17" s="1"/>
  <c r="R2865" i="17"/>
  <c r="Q2865" i="17"/>
  <c r="P2865" i="17"/>
  <c r="S2865" i="17" s="1"/>
  <c r="O2865" i="17"/>
  <c r="N2865" i="17"/>
  <c r="M2865" i="17"/>
  <c r="V2864" i="17"/>
  <c r="U2864" i="17"/>
  <c r="T2864" i="17"/>
  <c r="W2864" i="17" s="1"/>
  <c r="R2864" i="17"/>
  <c r="Q2864" i="17"/>
  <c r="P2864" i="17"/>
  <c r="S2864" i="17" s="1"/>
  <c r="O2864" i="17"/>
  <c r="N2864" i="17"/>
  <c r="M2864" i="17"/>
  <c r="V2863" i="17"/>
  <c r="U2863" i="17"/>
  <c r="T2863" i="17"/>
  <c r="W2863" i="17" s="1"/>
  <c r="R2863" i="17"/>
  <c r="Q2863" i="17"/>
  <c r="P2863" i="17"/>
  <c r="S2863" i="17" s="1"/>
  <c r="O2863" i="17"/>
  <c r="N2863" i="17"/>
  <c r="M2863" i="17"/>
  <c r="V2862" i="17"/>
  <c r="U2862" i="17"/>
  <c r="T2862" i="17"/>
  <c r="W2862" i="17" s="1"/>
  <c r="R2862" i="17"/>
  <c r="Q2862" i="17"/>
  <c r="P2862" i="17"/>
  <c r="S2862" i="17" s="1"/>
  <c r="O2862" i="17"/>
  <c r="N2862" i="17"/>
  <c r="M2862" i="17"/>
  <c r="V2861" i="17"/>
  <c r="U2861" i="17"/>
  <c r="T2861" i="17"/>
  <c r="W2861" i="17" s="1"/>
  <c r="R2861" i="17"/>
  <c r="Q2861" i="17"/>
  <c r="P2861" i="17"/>
  <c r="S2861" i="17" s="1"/>
  <c r="O2861" i="17"/>
  <c r="N2861" i="17"/>
  <c r="M2861" i="17"/>
  <c r="V2860" i="17"/>
  <c r="U2860" i="17"/>
  <c r="T2860" i="17"/>
  <c r="W2860" i="17" s="1"/>
  <c r="R2860" i="17"/>
  <c r="Q2860" i="17"/>
  <c r="P2860" i="17"/>
  <c r="S2860" i="17" s="1"/>
  <c r="O2860" i="17"/>
  <c r="N2860" i="17"/>
  <c r="M2860" i="17"/>
  <c r="V2859" i="17"/>
  <c r="U2859" i="17"/>
  <c r="T2859" i="17"/>
  <c r="W2859" i="17" s="1"/>
  <c r="R2859" i="17"/>
  <c r="Q2859" i="17"/>
  <c r="P2859" i="17"/>
  <c r="S2859" i="17" s="1"/>
  <c r="O2859" i="17"/>
  <c r="N2859" i="17"/>
  <c r="M2859" i="17"/>
  <c r="V2858" i="17"/>
  <c r="U2858" i="17"/>
  <c r="T2858" i="17"/>
  <c r="W2858" i="17" s="1"/>
  <c r="R2858" i="17"/>
  <c r="Q2858" i="17"/>
  <c r="P2858" i="17"/>
  <c r="S2858" i="17" s="1"/>
  <c r="O2858" i="17"/>
  <c r="N2858" i="17"/>
  <c r="M2858" i="17"/>
  <c r="V2857" i="17"/>
  <c r="U2857" i="17"/>
  <c r="T2857" i="17"/>
  <c r="W2857" i="17" s="1"/>
  <c r="R2857" i="17"/>
  <c r="Q2857" i="17"/>
  <c r="P2857" i="17"/>
  <c r="S2857" i="17" s="1"/>
  <c r="O2857" i="17"/>
  <c r="N2857" i="17"/>
  <c r="M2857" i="17"/>
  <c r="V2856" i="17"/>
  <c r="U2856" i="17"/>
  <c r="T2856" i="17"/>
  <c r="W2856" i="17" s="1"/>
  <c r="R2856" i="17"/>
  <c r="Q2856" i="17"/>
  <c r="P2856" i="17"/>
  <c r="S2856" i="17" s="1"/>
  <c r="O2856" i="17"/>
  <c r="N2856" i="17"/>
  <c r="M2856" i="17"/>
  <c r="V2855" i="17"/>
  <c r="U2855" i="17"/>
  <c r="T2855" i="17"/>
  <c r="W2855" i="17" s="1"/>
  <c r="R2855" i="17"/>
  <c r="Q2855" i="17"/>
  <c r="P2855" i="17"/>
  <c r="S2855" i="17" s="1"/>
  <c r="O2855" i="17"/>
  <c r="N2855" i="17"/>
  <c r="M2855" i="17"/>
  <c r="V2854" i="17"/>
  <c r="U2854" i="17"/>
  <c r="T2854" i="17"/>
  <c r="W2854" i="17" s="1"/>
  <c r="R2854" i="17"/>
  <c r="Q2854" i="17"/>
  <c r="P2854" i="17"/>
  <c r="S2854" i="17" s="1"/>
  <c r="O2854" i="17"/>
  <c r="N2854" i="17"/>
  <c r="M2854" i="17"/>
  <c r="V2853" i="17"/>
  <c r="U2853" i="17"/>
  <c r="T2853" i="17"/>
  <c r="W2853" i="17" s="1"/>
  <c r="R2853" i="17"/>
  <c r="Q2853" i="17"/>
  <c r="P2853" i="17"/>
  <c r="S2853" i="17" s="1"/>
  <c r="O2853" i="17"/>
  <c r="N2853" i="17"/>
  <c r="M2853" i="17"/>
  <c r="V2852" i="17"/>
  <c r="U2852" i="17"/>
  <c r="T2852" i="17"/>
  <c r="W2852" i="17" s="1"/>
  <c r="R2852" i="17"/>
  <c r="Q2852" i="17"/>
  <c r="P2852" i="17"/>
  <c r="S2852" i="17" s="1"/>
  <c r="O2852" i="17"/>
  <c r="N2852" i="17"/>
  <c r="M2852" i="17"/>
  <c r="V2851" i="17"/>
  <c r="U2851" i="17"/>
  <c r="T2851" i="17"/>
  <c r="W2851" i="17" s="1"/>
  <c r="R2851" i="17"/>
  <c r="Q2851" i="17"/>
  <c r="P2851" i="17"/>
  <c r="S2851" i="17" s="1"/>
  <c r="O2851" i="17"/>
  <c r="N2851" i="17"/>
  <c r="M2851" i="17"/>
  <c r="V2850" i="17"/>
  <c r="U2850" i="17"/>
  <c r="T2850" i="17"/>
  <c r="W2850" i="17" s="1"/>
  <c r="R2850" i="17"/>
  <c r="Q2850" i="17"/>
  <c r="P2850" i="17"/>
  <c r="S2850" i="17" s="1"/>
  <c r="O2850" i="17"/>
  <c r="N2850" i="17"/>
  <c r="M2850" i="17"/>
  <c r="V2849" i="17"/>
  <c r="U2849" i="17"/>
  <c r="T2849" i="17"/>
  <c r="W2849" i="17" s="1"/>
  <c r="R2849" i="17"/>
  <c r="Q2849" i="17"/>
  <c r="P2849" i="17"/>
  <c r="S2849" i="17" s="1"/>
  <c r="O2849" i="17"/>
  <c r="N2849" i="17"/>
  <c r="M2849" i="17"/>
  <c r="V2848" i="17"/>
  <c r="U2848" i="17"/>
  <c r="T2848" i="17"/>
  <c r="W2848" i="17" s="1"/>
  <c r="R2848" i="17"/>
  <c r="Q2848" i="17"/>
  <c r="P2848" i="17"/>
  <c r="S2848" i="17" s="1"/>
  <c r="O2848" i="17"/>
  <c r="N2848" i="17"/>
  <c r="M2848" i="17"/>
  <c r="V2847" i="17"/>
  <c r="U2847" i="17"/>
  <c r="T2847" i="17"/>
  <c r="W2847" i="17" s="1"/>
  <c r="R2847" i="17"/>
  <c r="Q2847" i="17"/>
  <c r="P2847" i="17"/>
  <c r="S2847" i="17" s="1"/>
  <c r="O2847" i="17"/>
  <c r="N2847" i="17"/>
  <c r="M2847" i="17"/>
  <c r="V2846" i="17"/>
  <c r="U2846" i="17"/>
  <c r="T2846" i="17"/>
  <c r="W2846" i="17" s="1"/>
  <c r="R2846" i="17"/>
  <c r="Q2846" i="17"/>
  <c r="P2846" i="17"/>
  <c r="S2846" i="17" s="1"/>
  <c r="O2846" i="17"/>
  <c r="N2846" i="17"/>
  <c r="M2846" i="17"/>
  <c r="V2845" i="17"/>
  <c r="U2845" i="17"/>
  <c r="T2845" i="17"/>
  <c r="W2845" i="17" s="1"/>
  <c r="R2845" i="17"/>
  <c r="Q2845" i="17"/>
  <c r="P2845" i="17"/>
  <c r="S2845" i="17" s="1"/>
  <c r="O2845" i="17"/>
  <c r="N2845" i="17"/>
  <c r="M2845" i="17"/>
  <c r="V2844" i="17"/>
  <c r="U2844" i="17"/>
  <c r="T2844" i="17"/>
  <c r="W2844" i="17" s="1"/>
  <c r="R2844" i="17"/>
  <c r="Q2844" i="17"/>
  <c r="P2844" i="17"/>
  <c r="S2844" i="17" s="1"/>
  <c r="O2844" i="17"/>
  <c r="N2844" i="17"/>
  <c r="M2844" i="17"/>
  <c r="V2843" i="17"/>
  <c r="U2843" i="17"/>
  <c r="T2843" i="17"/>
  <c r="W2843" i="17" s="1"/>
  <c r="R2843" i="17"/>
  <c r="Q2843" i="17"/>
  <c r="P2843" i="17"/>
  <c r="S2843" i="17" s="1"/>
  <c r="O2843" i="17"/>
  <c r="N2843" i="17"/>
  <c r="M2843" i="17"/>
  <c r="V2842" i="17"/>
  <c r="U2842" i="17"/>
  <c r="T2842" i="17"/>
  <c r="W2842" i="17" s="1"/>
  <c r="R2842" i="17"/>
  <c r="Q2842" i="17"/>
  <c r="P2842" i="17"/>
  <c r="S2842" i="17" s="1"/>
  <c r="O2842" i="17"/>
  <c r="N2842" i="17"/>
  <c r="M2842" i="17"/>
  <c r="V2841" i="17"/>
  <c r="U2841" i="17"/>
  <c r="T2841" i="17"/>
  <c r="W2841" i="17" s="1"/>
  <c r="R2841" i="17"/>
  <c r="Q2841" i="17"/>
  <c r="P2841" i="17"/>
  <c r="S2841" i="17" s="1"/>
  <c r="O2841" i="17"/>
  <c r="N2841" i="17"/>
  <c r="M2841" i="17"/>
  <c r="V2840" i="17"/>
  <c r="U2840" i="17"/>
  <c r="T2840" i="17"/>
  <c r="W2840" i="17" s="1"/>
  <c r="R2840" i="17"/>
  <c r="Q2840" i="17"/>
  <c r="P2840" i="17"/>
  <c r="S2840" i="17" s="1"/>
  <c r="O2840" i="17"/>
  <c r="N2840" i="17"/>
  <c r="M2840" i="17"/>
  <c r="V2839" i="17"/>
  <c r="U2839" i="17"/>
  <c r="T2839" i="17"/>
  <c r="W2839" i="17" s="1"/>
  <c r="R2839" i="17"/>
  <c r="Q2839" i="17"/>
  <c r="P2839" i="17"/>
  <c r="S2839" i="17" s="1"/>
  <c r="O2839" i="17"/>
  <c r="N2839" i="17"/>
  <c r="M2839" i="17"/>
  <c r="V2838" i="17"/>
  <c r="U2838" i="17"/>
  <c r="T2838" i="17"/>
  <c r="W2838" i="17" s="1"/>
  <c r="R2838" i="17"/>
  <c r="Q2838" i="17"/>
  <c r="P2838" i="17"/>
  <c r="S2838" i="17" s="1"/>
  <c r="O2838" i="17"/>
  <c r="N2838" i="17"/>
  <c r="M2838" i="17"/>
  <c r="V2837" i="17"/>
  <c r="U2837" i="17"/>
  <c r="T2837" i="17"/>
  <c r="W2837" i="17" s="1"/>
  <c r="R2837" i="17"/>
  <c r="Q2837" i="17"/>
  <c r="P2837" i="17"/>
  <c r="S2837" i="17" s="1"/>
  <c r="O2837" i="17"/>
  <c r="N2837" i="17"/>
  <c r="M2837" i="17"/>
  <c r="V2836" i="17"/>
  <c r="U2836" i="17"/>
  <c r="T2836" i="17"/>
  <c r="W2836" i="17" s="1"/>
  <c r="R2836" i="17"/>
  <c r="Q2836" i="17"/>
  <c r="P2836" i="17"/>
  <c r="S2836" i="17" s="1"/>
  <c r="O2836" i="17"/>
  <c r="N2836" i="17"/>
  <c r="M2836" i="17"/>
  <c r="V2835" i="17"/>
  <c r="U2835" i="17"/>
  <c r="T2835" i="17"/>
  <c r="W2835" i="17" s="1"/>
  <c r="R2835" i="17"/>
  <c r="Q2835" i="17"/>
  <c r="P2835" i="17"/>
  <c r="S2835" i="17" s="1"/>
  <c r="O2835" i="17"/>
  <c r="N2835" i="17"/>
  <c r="M2835" i="17"/>
  <c r="V2834" i="17"/>
  <c r="U2834" i="17"/>
  <c r="T2834" i="17"/>
  <c r="W2834" i="17" s="1"/>
  <c r="R2834" i="17"/>
  <c r="Q2834" i="17"/>
  <c r="P2834" i="17"/>
  <c r="S2834" i="17" s="1"/>
  <c r="O2834" i="17"/>
  <c r="N2834" i="17"/>
  <c r="M2834" i="17"/>
  <c r="V2833" i="17"/>
  <c r="U2833" i="17"/>
  <c r="T2833" i="17"/>
  <c r="W2833" i="17" s="1"/>
  <c r="R2833" i="17"/>
  <c r="Q2833" i="17"/>
  <c r="P2833" i="17"/>
  <c r="S2833" i="17" s="1"/>
  <c r="O2833" i="17"/>
  <c r="N2833" i="17"/>
  <c r="M2833" i="17"/>
  <c r="V2832" i="17"/>
  <c r="U2832" i="17"/>
  <c r="T2832" i="17"/>
  <c r="W2832" i="17" s="1"/>
  <c r="R2832" i="17"/>
  <c r="Q2832" i="17"/>
  <c r="P2832" i="17"/>
  <c r="S2832" i="17" s="1"/>
  <c r="O2832" i="17"/>
  <c r="N2832" i="17"/>
  <c r="M2832" i="17"/>
  <c r="V2831" i="17"/>
  <c r="U2831" i="17"/>
  <c r="T2831" i="17"/>
  <c r="W2831" i="17" s="1"/>
  <c r="R2831" i="17"/>
  <c r="Q2831" i="17"/>
  <c r="P2831" i="17"/>
  <c r="S2831" i="17" s="1"/>
  <c r="O2831" i="17"/>
  <c r="N2831" i="17"/>
  <c r="M2831" i="17"/>
  <c r="V2830" i="17"/>
  <c r="U2830" i="17"/>
  <c r="T2830" i="17"/>
  <c r="W2830" i="17" s="1"/>
  <c r="R2830" i="17"/>
  <c r="Q2830" i="17"/>
  <c r="P2830" i="17"/>
  <c r="S2830" i="17" s="1"/>
  <c r="O2830" i="17"/>
  <c r="N2830" i="17"/>
  <c r="M2830" i="17"/>
  <c r="V2829" i="17"/>
  <c r="U2829" i="17"/>
  <c r="T2829" i="17"/>
  <c r="W2829" i="17" s="1"/>
  <c r="R2829" i="17"/>
  <c r="Q2829" i="17"/>
  <c r="P2829" i="17"/>
  <c r="S2829" i="17" s="1"/>
  <c r="O2829" i="17"/>
  <c r="N2829" i="17"/>
  <c r="M2829" i="17"/>
  <c r="V2828" i="17"/>
  <c r="U2828" i="17"/>
  <c r="T2828" i="17"/>
  <c r="W2828" i="17" s="1"/>
  <c r="R2828" i="17"/>
  <c r="Q2828" i="17"/>
  <c r="P2828" i="17"/>
  <c r="S2828" i="17" s="1"/>
  <c r="O2828" i="17"/>
  <c r="N2828" i="17"/>
  <c r="M2828" i="17"/>
  <c r="V2827" i="17"/>
  <c r="U2827" i="17"/>
  <c r="T2827" i="17"/>
  <c r="W2827" i="17" s="1"/>
  <c r="R2827" i="17"/>
  <c r="Q2827" i="17"/>
  <c r="P2827" i="17"/>
  <c r="S2827" i="17" s="1"/>
  <c r="O2827" i="17"/>
  <c r="N2827" i="17"/>
  <c r="M2827" i="17"/>
  <c r="V2826" i="17"/>
  <c r="U2826" i="17"/>
  <c r="T2826" i="17"/>
  <c r="W2826" i="17" s="1"/>
  <c r="R2826" i="17"/>
  <c r="Q2826" i="17"/>
  <c r="P2826" i="17"/>
  <c r="S2826" i="17" s="1"/>
  <c r="O2826" i="17"/>
  <c r="N2826" i="17"/>
  <c r="M2826" i="17"/>
  <c r="V2825" i="17"/>
  <c r="U2825" i="17"/>
  <c r="T2825" i="17"/>
  <c r="W2825" i="17" s="1"/>
  <c r="R2825" i="17"/>
  <c r="Q2825" i="17"/>
  <c r="P2825" i="17"/>
  <c r="S2825" i="17" s="1"/>
  <c r="O2825" i="17"/>
  <c r="N2825" i="17"/>
  <c r="M2825" i="17"/>
  <c r="V2824" i="17"/>
  <c r="U2824" i="17"/>
  <c r="T2824" i="17"/>
  <c r="W2824" i="17" s="1"/>
  <c r="R2824" i="17"/>
  <c r="Q2824" i="17"/>
  <c r="P2824" i="17"/>
  <c r="S2824" i="17" s="1"/>
  <c r="O2824" i="17"/>
  <c r="N2824" i="17"/>
  <c r="M2824" i="17"/>
  <c r="V2823" i="17"/>
  <c r="U2823" i="17"/>
  <c r="T2823" i="17"/>
  <c r="W2823" i="17" s="1"/>
  <c r="R2823" i="17"/>
  <c r="Q2823" i="17"/>
  <c r="P2823" i="17"/>
  <c r="S2823" i="17" s="1"/>
  <c r="O2823" i="17"/>
  <c r="N2823" i="17"/>
  <c r="M2823" i="17"/>
  <c r="V2822" i="17"/>
  <c r="U2822" i="17"/>
  <c r="T2822" i="17"/>
  <c r="W2822" i="17" s="1"/>
  <c r="R2822" i="17"/>
  <c r="Q2822" i="17"/>
  <c r="P2822" i="17"/>
  <c r="S2822" i="17" s="1"/>
  <c r="O2822" i="17"/>
  <c r="N2822" i="17"/>
  <c r="M2822" i="17"/>
  <c r="V2821" i="17"/>
  <c r="U2821" i="17"/>
  <c r="T2821" i="17"/>
  <c r="W2821" i="17" s="1"/>
  <c r="R2821" i="17"/>
  <c r="Q2821" i="17"/>
  <c r="P2821" i="17"/>
  <c r="S2821" i="17" s="1"/>
  <c r="O2821" i="17"/>
  <c r="N2821" i="17"/>
  <c r="M2821" i="17"/>
  <c r="V2820" i="17"/>
  <c r="U2820" i="17"/>
  <c r="T2820" i="17"/>
  <c r="W2820" i="17" s="1"/>
  <c r="R2820" i="17"/>
  <c r="Q2820" i="17"/>
  <c r="P2820" i="17"/>
  <c r="S2820" i="17" s="1"/>
  <c r="O2820" i="17"/>
  <c r="N2820" i="17"/>
  <c r="M2820" i="17"/>
  <c r="V2819" i="17"/>
  <c r="U2819" i="17"/>
  <c r="T2819" i="17"/>
  <c r="W2819" i="17" s="1"/>
  <c r="R2819" i="17"/>
  <c r="Q2819" i="17"/>
  <c r="P2819" i="17"/>
  <c r="S2819" i="17" s="1"/>
  <c r="O2819" i="17"/>
  <c r="N2819" i="17"/>
  <c r="M2819" i="17"/>
  <c r="V2818" i="17"/>
  <c r="U2818" i="17"/>
  <c r="T2818" i="17"/>
  <c r="W2818" i="17" s="1"/>
  <c r="R2818" i="17"/>
  <c r="Q2818" i="17"/>
  <c r="P2818" i="17"/>
  <c r="S2818" i="17" s="1"/>
  <c r="O2818" i="17"/>
  <c r="N2818" i="17"/>
  <c r="M2818" i="17"/>
  <c r="V2817" i="17"/>
  <c r="U2817" i="17"/>
  <c r="T2817" i="17"/>
  <c r="W2817" i="17" s="1"/>
  <c r="R2817" i="17"/>
  <c r="Q2817" i="17"/>
  <c r="P2817" i="17"/>
  <c r="S2817" i="17" s="1"/>
  <c r="O2817" i="17"/>
  <c r="N2817" i="17"/>
  <c r="M2817" i="17"/>
  <c r="V2816" i="17"/>
  <c r="U2816" i="17"/>
  <c r="T2816" i="17"/>
  <c r="W2816" i="17" s="1"/>
  <c r="R2816" i="17"/>
  <c r="Q2816" i="17"/>
  <c r="P2816" i="17"/>
  <c r="S2816" i="17" s="1"/>
  <c r="O2816" i="17"/>
  <c r="N2816" i="17"/>
  <c r="M2816" i="17"/>
  <c r="V2815" i="17"/>
  <c r="U2815" i="17"/>
  <c r="T2815" i="17"/>
  <c r="W2815" i="17" s="1"/>
  <c r="R2815" i="17"/>
  <c r="Q2815" i="17"/>
  <c r="P2815" i="17"/>
  <c r="S2815" i="17" s="1"/>
  <c r="O2815" i="17"/>
  <c r="N2815" i="17"/>
  <c r="M2815" i="17"/>
  <c r="V2814" i="17"/>
  <c r="U2814" i="17"/>
  <c r="T2814" i="17"/>
  <c r="W2814" i="17" s="1"/>
  <c r="R2814" i="17"/>
  <c r="Q2814" i="17"/>
  <c r="P2814" i="17"/>
  <c r="S2814" i="17" s="1"/>
  <c r="O2814" i="17"/>
  <c r="N2814" i="17"/>
  <c r="M2814" i="17"/>
  <c r="V2813" i="17"/>
  <c r="U2813" i="17"/>
  <c r="T2813" i="17"/>
  <c r="W2813" i="17" s="1"/>
  <c r="R2813" i="17"/>
  <c r="Q2813" i="17"/>
  <c r="P2813" i="17"/>
  <c r="S2813" i="17" s="1"/>
  <c r="O2813" i="17"/>
  <c r="N2813" i="17"/>
  <c r="M2813" i="17"/>
  <c r="V2812" i="17"/>
  <c r="U2812" i="17"/>
  <c r="T2812" i="17"/>
  <c r="W2812" i="17" s="1"/>
  <c r="R2812" i="17"/>
  <c r="Q2812" i="17"/>
  <c r="P2812" i="17"/>
  <c r="S2812" i="17" s="1"/>
  <c r="O2812" i="17"/>
  <c r="N2812" i="17"/>
  <c r="M2812" i="17"/>
  <c r="V2811" i="17"/>
  <c r="U2811" i="17"/>
  <c r="T2811" i="17"/>
  <c r="W2811" i="17" s="1"/>
  <c r="R2811" i="17"/>
  <c r="Q2811" i="17"/>
  <c r="P2811" i="17"/>
  <c r="S2811" i="17" s="1"/>
  <c r="O2811" i="17"/>
  <c r="N2811" i="17"/>
  <c r="M2811" i="17"/>
  <c r="V2810" i="17"/>
  <c r="U2810" i="17"/>
  <c r="T2810" i="17"/>
  <c r="W2810" i="17" s="1"/>
  <c r="R2810" i="17"/>
  <c r="Q2810" i="17"/>
  <c r="P2810" i="17"/>
  <c r="S2810" i="17" s="1"/>
  <c r="O2810" i="17"/>
  <c r="N2810" i="17"/>
  <c r="M2810" i="17"/>
  <c r="V2809" i="17"/>
  <c r="U2809" i="17"/>
  <c r="T2809" i="17"/>
  <c r="W2809" i="17" s="1"/>
  <c r="R2809" i="17"/>
  <c r="Q2809" i="17"/>
  <c r="P2809" i="17"/>
  <c r="S2809" i="17" s="1"/>
  <c r="O2809" i="17"/>
  <c r="N2809" i="17"/>
  <c r="M2809" i="17"/>
  <c r="V2808" i="17"/>
  <c r="U2808" i="17"/>
  <c r="T2808" i="17"/>
  <c r="W2808" i="17" s="1"/>
  <c r="R2808" i="17"/>
  <c r="Q2808" i="17"/>
  <c r="P2808" i="17"/>
  <c r="S2808" i="17" s="1"/>
  <c r="O2808" i="17"/>
  <c r="N2808" i="17"/>
  <c r="M2808" i="17"/>
  <c r="V2807" i="17"/>
  <c r="U2807" i="17"/>
  <c r="T2807" i="17"/>
  <c r="W2807" i="17" s="1"/>
  <c r="R2807" i="17"/>
  <c r="Q2807" i="17"/>
  <c r="P2807" i="17"/>
  <c r="S2807" i="17" s="1"/>
  <c r="O2807" i="17"/>
  <c r="N2807" i="17"/>
  <c r="M2807" i="17"/>
  <c r="V2806" i="17"/>
  <c r="U2806" i="17"/>
  <c r="T2806" i="17"/>
  <c r="W2806" i="17" s="1"/>
  <c r="R2806" i="17"/>
  <c r="Q2806" i="17"/>
  <c r="P2806" i="17"/>
  <c r="S2806" i="17" s="1"/>
  <c r="O2806" i="17"/>
  <c r="N2806" i="17"/>
  <c r="M2806" i="17"/>
  <c r="V2805" i="17"/>
  <c r="U2805" i="17"/>
  <c r="T2805" i="17"/>
  <c r="W2805" i="17" s="1"/>
  <c r="R2805" i="17"/>
  <c r="Q2805" i="17"/>
  <c r="P2805" i="17"/>
  <c r="S2805" i="17" s="1"/>
  <c r="O2805" i="17"/>
  <c r="N2805" i="17"/>
  <c r="M2805" i="17"/>
  <c r="V2804" i="17"/>
  <c r="U2804" i="17"/>
  <c r="T2804" i="17"/>
  <c r="W2804" i="17" s="1"/>
  <c r="R2804" i="17"/>
  <c r="Q2804" i="17"/>
  <c r="P2804" i="17"/>
  <c r="S2804" i="17" s="1"/>
  <c r="O2804" i="17"/>
  <c r="N2804" i="17"/>
  <c r="M2804" i="17"/>
  <c r="V2803" i="17"/>
  <c r="U2803" i="17"/>
  <c r="T2803" i="17"/>
  <c r="W2803" i="17" s="1"/>
  <c r="R2803" i="17"/>
  <c r="Q2803" i="17"/>
  <c r="P2803" i="17"/>
  <c r="S2803" i="17" s="1"/>
  <c r="O2803" i="17"/>
  <c r="N2803" i="17"/>
  <c r="M2803" i="17"/>
  <c r="V2802" i="17"/>
  <c r="U2802" i="17"/>
  <c r="T2802" i="17"/>
  <c r="W2802" i="17" s="1"/>
  <c r="R2802" i="17"/>
  <c r="Q2802" i="17"/>
  <c r="P2802" i="17"/>
  <c r="S2802" i="17" s="1"/>
  <c r="O2802" i="17"/>
  <c r="N2802" i="17"/>
  <c r="M2802" i="17"/>
  <c r="V2801" i="17"/>
  <c r="U2801" i="17"/>
  <c r="T2801" i="17"/>
  <c r="W2801" i="17" s="1"/>
  <c r="R2801" i="17"/>
  <c r="Q2801" i="17"/>
  <c r="P2801" i="17"/>
  <c r="S2801" i="17" s="1"/>
  <c r="O2801" i="17"/>
  <c r="N2801" i="17"/>
  <c r="M2801" i="17"/>
  <c r="V2800" i="17"/>
  <c r="U2800" i="17"/>
  <c r="T2800" i="17"/>
  <c r="W2800" i="17" s="1"/>
  <c r="R2800" i="17"/>
  <c r="Q2800" i="17"/>
  <c r="P2800" i="17"/>
  <c r="S2800" i="17" s="1"/>
  <c r="O2800" i="17"/>
  <c r="N2800" i="17"/>
  <c r="M2800" i="17"/>
  <c r="V2799" i="17"/>
  <c r="U2799" i="17"/>
  <c r="T2799" i="17"/>
  <c r="W2799" i="17" s="1"/>
  <c r="R2799" i="17"/>
  <c r="Q2799" i="17"/>
  <c r="P2799" i="17"/>
  <c r="S2799" i="17" s="1"/>
  <c r="O2799" i="17"/>
  <c r="N2799" i="17"/>
  <c r="M2799" i="17"/>
  <c r="V2798" i="17"/>
  <c r="U2798" i="17"/>
  <c r="T2798" i="17"/>
  <c r="W2798" i="17" s="1"/>
  <c r="R2798" i="17"/>
  <c r="Q2798" i="17"/>
  <c r="P2798" i="17"/>
  <c r="S2798" i="17" s="1"/>
  <c r="O2798" i="17"/>
  <c r="N2798" i="17"/>
  <c r="M2798" i="17"/>
  <c r="V2797" i="17"/>
  <c r="U2797" i="17"/>
  <c r="T2797" i="17"/>
  <c r="W2797" i="17" s="1"/>
  <c r="R2797" i="17"/>
  <c r="Q2797" i="17"/>
  <c r="P2797" i="17"/>
  <c r="S2797" i="17" s="1"/>
  <c r="O2797" i="17"/>
  <c r="N2797" i="17"/>
  <c r="M2797" i="17"/>
  <c r="V2796" i="17"/>
  <c r="U2796" i="17"/>
  <c r="T2796" i="17"/>
  <c r="W2796" i="17" s="1"/>
  <c r="R2796" i="17"/>
  <c r="Q2796" i="17"/>
  <c r="P2796" i="17"/>
  <c r="S2796" i="17" s="1"/>
  <c r="O2796" i="17"/>
  <c r="N2796" i="17"/>
  <c r="M2796" i="17"/>
  <c r="V2795" i="17"/>
  <c r="U2795" i="17"/>
  <c r="T2795" i="17"/>
  <c r="W2795" i="17" s="1"/>
  <c r="R2795" i="17"/>
  <c r="Q2795" i="17"/>
  <c r="P2795" i="17"/>
  <c r="S2795" i="17" s="1"/>
  <c r="O2795" i="17"/>
  <c r="N2795" i="17"/>
  <c r="M2795" i="17"/>
  <c r="V2794" i="17"/>
  <c r="U2794" i="17"/>
  <c r="T2794" i="17"/>
  <c r="W2794" i="17" s="1"/>
  <c r="R2794" i="17"/>
  <c r="Q2794" i="17"/>
  <c r="P2794" i="17"/>
  <c r="S2794" i="17" s="1"/>
  <c r="O2794" i="17"/>
  <c r="N2794" i="17"/>
  <c r="M2794" i="17"/>
  <c r="V2793" i="17"/>
  <c r="U2793" i="17"/>
  <c r="T2793" i="17"/>
  <c r="W2793" i="17" s="1"/>
  <c r="R2793" i="17"/>
  <c r="Q2793" i="17"/>
  <c r="P2793" i="17"/>
  <c r="S2793" i="17" s="1"/>
  <c r="O2793" i="17"/>
  <c r="N2793" i="17"/>
  <c r="M2793" i="17"/>
  <c r="V2792" i="17"/>
  <c r="U2792" i="17"/>
  <c r="T2792" i="17"/>
  <c r="W2792" i="17" s="1"/>
  <c r="R2792" i="17"/>
  <c r="Q2792" i="17"/>
  <c r="P2792" i="17"/>
  <c r="S2792" i="17" s="1"/>
  <c r="O2792" i="17"/>
  <c r="N2792" i="17"/>
  <c r="M2792" i="17"/>
  <c r="V2791" i="17"/>
  <c r="U2791" i="17"/>
  <c r="T2791" i="17"/>
  <c r="W2791" i="17" s="1"/>
  <c r="R2791" i="17"/>
  <c r="Q2791" i="17"/>
  <c r="P2791" i="17"/>
  <c r="S2791" i="17" s="1"/>
  <c r="O2791" i="17"/>
  <c r="N2791" i="17"/>
  <c r="M2791" i="17"/>
  <c r="V2790" i="17"/>
  <c r="U2790" i="17"/>
  <c r="T2790" i="17"/>
  <c r="W2790" i="17" s="1"/>
  <c r="R2790" i="17"/>
  <c r="Q2790" i="17"/>
  <c r="P2790" i="17"/>
  <c r="S2790" i="17" s="1"/>
  <c r="O2790" i="17"/>
  <c r="N2790" i="17"/>
  <c r="M2790" i="17"/>
  <c r="V2789" i="17"/>
  <c r="U2789" i="17"/>
  <c r="T2789" i="17"/>
  <c r="W2789" i="17" s="1"/>
  <c r="R2789" i="17"/>
  <c r="Q2789" i="17"/>
  <c r="P2789" i="17"/>
  <c r="S2789" i="17" s="1"/>
  <c r="O2789" i="17"/>
  <c r="N2789" i="17"/>
  <c r="M2789" i="17"/>
  <c r="V2788" i="17"/>
  <c r="U2788" i="17"/>
  <c r="T2788" i="17"/>
  <c r="W2788" i="17" s="1"/>
  <c r="R2788" i="17"/>
  <c r="Q2788" i="17"/>
  <c r="P2788" i="17"/>
  <c r="S2788" i="17" s="1"/>
  <c r="O2788" i="17"/>
  <c r="N2788" i="17"/>
  <c r="M2788" i="17"/>
  <c r="V2787" i="17"/>
  <c r="U2787" i="17"/>
  <c r="T2787" i="17"/>
  <c r="W2787" i="17" s="1"/>
  <c r="R2787" i="17"/>
  <c r="Q2787" i="17"/>
  <c r="P2787" i="17"/>
  <c r="S2787" i="17" s="1"/>
  <c r="O2787" i="17"/>
  <c r="N2787" i="17"/>
  <c r="M2787" i="17"/>
  <c r="V2786" i="17"/>
  <c r="U2786" i="17"/>
  <c r="T2786" i="17"/>
  <c r="W2786" i="17" s="1"/>
  <c r="R2786" i="17"/>
  <c r="Q2786" i="17"/>
  <c r="P2786" i="17"/>
  <c r="S2786" i="17" s="1"/>
  <c r="O2786" i="17"/>
  <c r="N2786" i="17"/>
  <c r="M2786" i="17"/>
  <c r="V2785" i="17"/>
  <c r="U2785" i="17"/>
  <c r="T2785" i="17"/>
  <c r="W2785" i="17" s="1"/>
  <c r="R2785" i="17"/>
  <c r="Q2785" i="17"/>
  <c r="P2785" i="17"/>
  <c r="S2785" i="17" s="1"/>
  <c r="O2785" i="17"/>
  <c r="N2785" i="17"/>
  <c r="M2785" i="17"/>
  <c r="V2784" i="17"/>
  <c r="U2784" i="17"/>
  <c r="T2784" i="17"/>
  <c r="W2784" i="17" s="1"/>
  <c r="R2784" i="17"/>
  <c r="Q2784" i="17"/>
  <c r="P2784" i="17"/>
  <c r="S2784" i="17" s="1"/>
  <c r="O2784" i="17"/>
  <c r="N2784" i="17"/>
  <c r="M2784" i="17"/>
  <c r="V2783" i="17"/>
  <c r="U2783" i="17"/>
  <c r="T2783" i="17"/>
  <c r="W2783" i="17" s="1"/>
  <c r="R2783" i="17"/>
  <c r="Q2783" i="17"/>
  <c r="P2783" i="17"/>
  <c r="S2783" i="17" s="1"/>
  <c r="O2783" i="17"/>
  <c r="N2783" i="17"/>
  <c r="M2783" i="17"/>
  <c r="V2782" i="17"/>
  <c r="U2782" i="17"/>
  <c r="T2782" i="17"/>
  <c r="W2782" i="17" s="1"/>
  <c r="R2782" i="17"/>
  <c r="Q2782" i="17"/>
  <c r="P2782" i="17"/>
  <c r="S2782" i="17" s="1"/>
  <c r="O2782" i="17"/>
  <c r="N2782" i="17"/>
  <c r="M2782" i="17"/>
  <c r="V2781" i="17"/>
  <c r="U2781" i="17"/>
  <c r="T2781" i="17"/>
  <c r="W2781" i="17" s="1"/>
  <c r="R2781" i="17"/>
  <c r="Q2781" i="17"/>
  <c r="P2781" i="17"/>
  <c r="S2781" i="17" s="1"/>
  <c r="O2781" i="17"/>
  <c r="N2781" i="17"/>
  <c r="M2781" i="17"/>
  <c r="V2780" i="17"/>
  <c r="U2780" i="17"/>
  <c r="T2780" i="17"/>
  <c r="W2780" i="17" s="1"/>
  <c r="R2780" i="17"/>
  <c r="Q2780" i="17"/>
  <c r="P2780" i="17"/>
  <c r="S2780" i="17" s="1"/>
  <c r="O2780" i="17"/>
  <c r="N2780" i="17"/>
  <c r="M2780" i="17"/>
  <c r="V2779" i="17"/>
  <c r="U2779" i="17"/>
  <c r="T2779" i="17"/>
  <c r="W2779" i="17" s="1"/>
  <c r="R2779" i="17"/>
  <c r="Q2779" i="17"/>
  <c r="P2779" i="17"/>
  <c r="S2779" i="17" s="1"/>
  <c r="O2779" i="17"/>
  <c r="N2779" i="17"/>
  <c r="M2779" i="17"/>
  <c r="V2778" i="17"/>
  <c r="U2778" i="17"/>
  <c r="T2778" i="17"/>
  <c r="W2778" i="17" s="1"/>
  <c r="R2778" i="17"/>
  <c r="Q2778" i="17"/>
  <c r="P2778" i="17"/>
  <c r="S2778" i="17" s="1"/>
  <c r="O2778" i="17"/>
  <c r="N2778" i="17"/>
  <c r="M2778" i="17"/>
  <c r="V2777" i="17"/>
  <c r="U2777" i="17"/>
  <c r="T2777" i="17"/>
  <c r="W2777" i="17" s="1"/>
  <c r="R2777" i="17"/>
  <c r="Q2777" i="17"/>
  <c r="P2777" i="17"/>
  <c r="S2777" i="17" s="1"/>
  <c r="O2777" i="17"/>
  <c r="N2777" i="17"/>
  <c r="M2777" i="17"/>
  <c r="V2776" i="17"/>
  <c r="U2776" i="17"/>
  <c r="T2776" i="17"/>
  <c r="W2776" i="17" s="1"/>
  <c r="R2776" i="17"/>
  <c r="Q2776" i="17"/>
  <c r="P2776" i="17"/>
  <c r="S2776" i="17" s="1"/>
  <c r="O2776" i="17"/>
  <c r="N2776" i="17"/>
  <c r="M2776" i="17"/>
  <c r="V2775" i="17"/>
  <c r="U2775" i="17"/>
  <c r="T2775" i="17"/>
  <c r="W2775" i="17" s="1"/>
  <c r="R2775" i="17"/>
  <c r="Q2775" i="17"/>
  <c r="P2775" i="17"/>
  <c r="S2775" i="17" s="1"/>
  <c r="O2775" i="17"/>
  <c r="N2775" i="17"/>
  <c r="M2775" i="17"/>
  <c r="V2774" i="17"/>
  <c r="U2774" i="17"/>
  <c r="T2774" i="17"/>
  <c r="W2774" i="17" s="1"/>
  <c r="R2774" i="17"/>
  <c r="Q2774" i="17"/>
  <c r="P2774" i="17"/>
  <c r="S2774" i="17" s="1"/>
  <c r="O2774" i="17"/>
  <c r="N2774" i="17"/>
  <c r="M2774" i="17"/>
  <c r="V2773" i="17"/>
  <c r="U2773" i="17"/>
  <c r="T2773" i="17"/>
  <c r="W2773" i="17" s="1"/>
  <c r="R2773" i="17"/>
  <c r="Q2773" i="17"/>
  <c r="P2773" i="17"/>
  <c r="S2773" i="17" s="1"/>
  <c r="O2773" i="17"/>
  <c r="N2773" i="17"/>
  <c r="M2773" i="17"/>
  <c r="V2772" i="17"/>
  <c r="U2772" i="17"/>
  <c r="T2772" i="17"/>
  <c r="W2772" i="17" s="1"/>
  <c r="R2772" i="17"/>
  <c r="Q2772" i="17"/>
  <c r="P2772" i="17"/>
  <c r="S2772" i="17" s="1"/>
  <c r="O2772" i="17"/>
  <c r="N2772" i="17"/>
  <c r="M2772" i="17"/>
  <c r="V2771" i="17"/>
  <c r="U2771" i="17"/>
  <c r="T2771" i="17"/>
  <c r="W2771" i="17" s="1"/>
  <c r="R2771" i="17"/>
  <c r="Q2771" i="17"/>
  <c r="P2771" i="17"/>
  <c r="S2771" i="17" s="1"/>
  <c r="O2771" i="17"/>
  <c r="N2771" i="17"/>
  <c r="M2771" i="17"/>
  <c r="V2770" i="17"/>
  <c r="U2770" i="17"/>
  <c r="T2770" i="17"/>
  <c r="W2770" i="17" s="1"/>
  <c r="R2770" i="17"/>
  <c r="Q2770" i="17"/>
  <c r="P2770" i="17"/>
  <c r="S2770" i="17" s="1"/>
  <c r="O2770" i="17"/>
  <c r="N2770" i="17"/>
  <c r="M2770" i="17"/>
  <c r="V2769" i="17"/>
  <c r="U2769" i="17"/>
  <c r="T2769" i="17"/>
  <c r="W2769" i="17" s="1"/>
  <c r="R2769" i="17"/>
  <c r="Q2769" i="17"/>
  <c r="P2769" i="17"/>
  <c r="S2769" i="17" s="1"/>
  <c r="O2769" i="17"/>
  <c r="N2769" i="17"/>
  <c r="M2769" i="17"/>
  <c r="V2768" i="17"/>
  <c r="U2768" i="17"/>
  <c r="T2768" i="17"/>
  <c r="W2768" i="17" s="1"/>
  <c r="R2768" i="17"/>
  <c r="Q2768" i="17"/>
  <c r="P2768" i="17"/>
  <c r="S2768" i="17" s="1"/>
  <c r="O2768" i="17"/>
  <c r="N2768" i="17"/>
  <c r="M2768" i="17"/>
  <c r="V2767" i="17"/>
  <c r="U2767" i="17"/>
  <c r="T2767" i="17"/>
  <c r="W2767" i="17" s="1"/>
  <c r="R2767" i="17"/>
  <c r="Q2767" i="17"/>
  <c r="P2767" i="17"/>
  <c r="S2767" i="17" s="1"/>
  <c r="O2767" i="17"/>
  <c r="N2767" i="17"/>
  <c r="M2767" i="17"/>
  <c r="V2766" i="17"/>
  <c r="U2766" i="17"/>
  <c r="T2766" i="17"/>
  <c r="W2766" i="17" s="1"/>
  <c r="R2766" i="17"/>
  <c r="Q2766" i="17"/>
  <c r="P2766" i="17"/>
  <c r="S2766" i="17" s="1"/>
  <c r="O2766" i="17"/>
  <c r="N2766" i="17"/>
  <c r="M2766" i="17"/>
  <c r="V2765" i="17"/>
  <c r="U2765" i="17"/>
  <c r="T2765" i="17"/>
  <c r="W2765" i="17" s="1"/>
  <c r="R2765" i="17"/>
  <c r="Q2765" i="17"/>
  <c r="P2765" i="17"/>
  <c r="S2765" i="17" s="1"/>
  <c r="O2765" i="17"/>
  <c r="N2765" i="17"/>
  <c r="M2765" i="17"/>
  <c r="V2764" i="17"/>
  <c r="U2764" i="17"/>
  <c r="T2764" i="17"/>
  <c r="W2764" i="17" s="1"/>
  <c r="R2764" i="17"/>
  <c r="Q2764" i="17"/>
  <c r="P2764" i="17"/>
  <c r="S2764" i="17" s="1"/>
  <c r="O2764" i="17"/>
  <c r="N2764" i="17"/>
  <c r="M2764" i="17"/>
  <c r="V2763" i="17"/>
  <c r="U2763" i="17"/>
  <c r="T2763" i="17"/>
  <c r="W2763" i="17" s="1"/>
  <c r="R2763" i="17"/>
  <c r="Q2763" i="17"/>
  <c r="P2763" i="17"/>
  <c r="S2763" i="17" s="1"/>
  <c r="O2763" i="17"/>
  <c r="N2763" i="17"/>
  <c r="M2763" i="17"/>
  <c r="V2762" i="17"/>
  <c r="U2762" i="17"/>
  <c r="T2762" i="17"/>
  <c r="W2762" i="17" s="1"/>
  <c r="R2762" i="17"/>
  <c r="Q2762" i="17"/>
  <c r="P2762" i="17"/>
  <c r="S2762" i="17" s="1"/>
  <c r="O2762" i="17"/>
  <c r="N2762" i="17"/>
  <c r="M2762" i="17"/>
  <c r="V2761" i="17"/>
  <c r="U2761" i="17"/>
  <c r="T2761" i="17"/>
  <c r="W2761" i="17" s="1"/>
  <c r="R2761" i="17"/>
  <c r="Q2761" i="17"/>
  <c r="P2761" i="17"/>
  <c r="S2761" i="17" s="1"/>
  <c r="O2761" i="17"/>
  <c r="N2761" i="17"/>
  <c r="M2761" i="17"/>
  <c r="V2760" i="17"/>
  <c r="U2760" i="17"/>
  <c r="T2760" i="17"/>
  <c r="W2760" i="17" s="1"/>
  <c r="R2760" i="17"/>
  <c r="Q2760" i="17"/>
  <c r="P2760" i="17"/>
  <c r="S2760" i="17" s="1"/>
  <c r="O2760" i="17"/>
  <c r="N2760" i="17"/>
  <c r="M2760" i="17"/>
  <c r="V2759" i="17"/>
  <c r="U2759" i="17"/>
  <c r="T2759" i="17"/>
  <c r="W2759" i="17" s="1"/>
  <c r="R2759" i="17"/>
  <c r="Q2759" i="17"/>
  <c r="P2759" i="17"/>
  <c r="S2759" i="17" s="1"/>
  <c r="O2759" i="17"/>
  <c r="N2759" i="17"/>
  <c r="M2759" i="17"/>
  <c r="V2758" i="17"/>
  <c r="U2758" i="17"/>
  <c r="T2758" i="17"/>
  <c r="W2758" i="17" s="1"/>
  <c r="R2758" i="17"/>
  <c r="Q2758" i="17"/>
  <c r="P2758" i="17"/>
  <c r="S2758" i="17" s="1"/>
  <c r="O2758" i="17"/>
  <c r="N2758" i="17"/>
  <c r="M2758" i="17"/>
  <c r="V2757" i="17"/>
  <c r="U2757" i="17"/>
  <c r="T2757" i="17"/>
  <c r="W2757" i="17" s="1"/>
  <c r="R2757" i="17"/>
  <c r="Q2757" i="17"/>
  <c r="P2757" i="17"/>
  <c r="S2757" i="17" s="1"/>
  <c r="O2757" i="17"/>
  <c r="N2757" i="17"/>
  <c r="M2757" i="17"/>
  <c r="V2756" i="17"/>
  <c r="U2756" i="17"/>
  <c r="T2756" i="17"/>
  <c r="W2756" i="17" s="1"/>
  <c r="R2756" i="17"/>
  <c r="Q2756" i="17"/>
  <c r="P2756" i="17"/>
  <c r="S2756" i="17" s="1"/>
  <c r="O2756" i="17"/>
  <c r="N2756" i="17"/>
  <c r="M2756" i="17"/>
  <c r="V2755" i="17"/>
  <c r="U2755" i="17"/>
  <c r="T2755" i="17"/>
  <c r="W2755" i="17" s="1"/>
  <c r="R2755" i="17"/>
  <c r="Q2755" i="17"/>
  <c r="P2755" i="17"/>
  <c r="S2755" i="17" s="1"/>
  <c r="O2755" i="17"/>
  <c r="N2755" i="17"/>
  <c r="M2755" i="17"/>
  <c r="V2754" i="17"/>
  <c r="U2754" i="17"/>
  <c r="T2754" i="17"/>
  <c r="W2754" i="17" s="1"/>
  <c r="R2754" i="17"/>
  <c r="Q2754" i="17"/>
  <c r="P2754" i="17"/>
  <c r="S2754" i="17" s="1"/>
  <c r="O2754" i="17"/>
  <c r="N2754" i="17"/>
  <c r="M2754" i="17"/>
  <c r="V2753" i="17"/>
  <c r="U2753" i="17"/>
  <c r="T2753" i="17"/>
  <c r="W2753" i="17" s="1"/>
  <c r="R2753" i="17"/>
  <c r="Q2753" i="17"/>
  <c r="P2753" i="17"/>
  <c r="S2753" i="17" s="1"/>
  <c r="O2753" i="17"/>
  <c r="N2753" i="17"/>
  <c r="M2753" i="17"/>
  <c r="V2752" i="17"/>
  <c r="U2752" i="17"/>
  <c r="T2752" i="17"/>
  <c r="W2752" i="17" s="1"/>
  <c r="R2752" i="17"/>
  <c r="Q2752" i="17"/>
  <c r="P2752" i="17"/>
  <c r="S2752" i="17" s="1"/>
  <c r="O2752" i="17"/>
  <c r="N2752" i="17"/>
  <c r="M2752" i="17"/>
  <c r="V2751" i="17"/>
  <c r="U2751" i="17"/>
  <c r="T2751" i="17"/>
  <c r="W2751" i="17" s="1"/>
  <c r="R2751" i="17"/>
  <c r="Q2751" i="17"/>
  <c r="P2751" i="17"/>
  <c r="S2751" i="17" s="1"/>
  <c r="O2751" i="17"/>
  <c r="N2751" i="17"/>
  <c r="M2751" i="17"/>
  <c r="V2750" i="17"/>
  <c r="U2750" i="17"/>
  <c r="T2750" i="17"/>
  <c r="W2750" i="17" s="1"/>
  <c r="R2750" i="17"/>
  <c r="Q2750" i="17"/>
  <c r="P2750" i="17"/>
  <c r="S2750" i="17" s="1"/>
  <c r="O2750" i="17"/>
  <c r="N2750" i="17"/>
  <c r="M2750" i="17"/>
  <c r="V2749" i="17"/>
  <c r="U2749" i="17"/>
  <c r="T2749" i="17"/>
  <c r="W2749" i="17" s="1"/>
  <c r="R2749" i="17"/>
  <c r="Q2749" i="17"/>
  <c r="P2749" i="17"/>
  <c r="S2749" i="17" s="1"/>
  <c r="O2749" i="17"/>
  <c r="N2749" i="17"/>
  <c r="M2749" i="17"/>
  <c r="V2748" i="17"/>
  <c r="U2748" i="17"/>
  <c r="T2748" i="17"/>
  <c r="W2748" i="17" s="1"/>
  <c r="R2748" i="17"/>
  <c r="Q2748" i="17"/>
  <c r="P2748" i="17"/>
  <c r="S2748" i="17" s="1"/>
  <c r="O2748" i="17"/>
  <c r="N2748" i="17"/>
  <c r="M2748" i="17"/>
  <c r="V2747" i="17"/>
  <c r="U2747" i="17"/>
  <c r="T2747" i="17"/>
  <c r="W2747" i="17" s="1"/>
  <c r="R2747" i="17"/>
  <c r="Q2747" i="17"/>
  <c r="P2747" i="17"/>
  <c r="S2747" i="17" s="1"/>
  <c r="O2747" i="17"/>
  <c r="N2747" i="17"/>
  <c r="M2747" i="17"/>
  <c r="V2746" i="17"/>
  <c r="U2746" i="17"/>
  <c r="T2746" i="17"/>
  <c r="W2746" i="17" s="1"/>
  <c r="R2746" i="17"/>
  <c r="Q2746" i="17"/>
  <c r="P2746" i="17"/>
  <c r="S2746" i="17" s="1"/>
  <c r="O2746" i="17"/>
  <c r="N2746" i="17"/>
  <c r="M2746" i="17"/>
  <c r="V2745" i="17"/>
  <c r="U2745" i="17"/>
  <c r="T2745" i="17"/>
  <c r="W2745" i="17" s="1"/>
  <c r="R2745" i="17"/>
  <c r="Q2745" i="17"/>
  <c r="P2745" i="17"/>
  <c r="S2745" i="17" s="1"/>
  <c r="O2745" i="17"/>
  <c r="N2745" i="17"/>
  <c r="M2745" i="17"/>
  <c r="V2744" i="17"/>
  <c r="U2744" i="17"/>
  <c r="T2744" i="17"/>
  <c r="W2744" i="17" s="1"/>
  <c r="R2744" i="17"/>
  <c r="Q2744" i="17"/>
  <c r="P2744" i="17"/>
  <c r="S2744" i="17" s="1"/>
  <c r="O2744" i="17"/>
  <c r="N2744" i="17"/>
  <c r="M2744" i="17"/>
  <c r="V2743" i="17"/>
  <c r="U2743" i="17"/>
  <c r="T2743" i="17"/>
  <c r="W2743" i="17" s="1"/>
  <c r="R2743" i="17"/>
  <c r="Q2743" i="17"/>
  <c r="P2743" i="17"/>
  <c r="S2743" i="17" s="1"/>
  <c r="O2743" i="17"/>
  <c r="N2743" i="17"/>
  <c r="M2743" i="17"/>
  <c r="V2742" i="17"/>
  <c r="U2742" i="17"/>
  <c r="T2742" i="17"/>
  <c r="W2742" i="17" s="1"/>
  <c r="R2742" i="17"/>
  <c r="Q2742" i="17"/>
  <c r="P2742" i="17"/>
  <c r="S2742" i="17" s="1"/>
  <c r="O2742" i="17"/>
  <c r="N2742" i="17"/>
  <c r="M2742" i="17"/>
  <c r="V2741" i="17"/>
  <c r="U2741" i="17"/>
  <c r="T2741" i="17"/>
  <c r="W2741" i="17" s="1"/>
  <c r="R2741" i="17"/>
  <c r="Q2741" i="17"/>
  <c r="P2741" i="17"/>
  <c r="S2741" i="17" s="1"/>
  <c r="O2741" i="17"/>
  <c r="N2741" i="17"/>
  <c r="M2741" i="17"/>
  <c r="V2740" i="17"/>
  <c r="U2740" i="17"/>
  <c r="T2740" i="17"/>
  <c r="W2740" i="17" s="1"/>
  <c r="R2740" i="17"/>
  <c r="Q2740" i="17"/>
  <c r="P2740" i="17"/>
  <c r="S2740" i="17" s="1"/>
  <c r="O2740" i="17"/>
  <c r="N2740" i="17"/>
  <c r="M2740" i="17"/>
  <c r="V2739" i="17"/>
  <c r="U2739" i="17"/>
  <c r="T2739" i="17"/>
  <c r="W2739" i="17" s="1"/>
  <c r="R2739" i="17"/>
  <c r="Q2739" i="17"/>
  <c r="P2739" i="17"/>
  <c r="S2739" i="17" s="1"/>
  <c r="O2739" i="17"/>
  <c r="N2739" i="17"/>
  <c r="M2739" i="17"/>
  <c r="V2738" i="17"/>
  <c r="U2738" i="17"/>
  <c r="T2738" i="17"/>
  <c r="W2738" i="17" s="1"/>
  <c r="R2738" i="17"/>
  <c r="Q2738" i="17"/>
  <c r="P2738" i="17"/>
  <c r="S2738" i="17" s="1"/>
  <c r="O2738" i="17"/>
  <c r="N2738" i="17"/>
  <c r="M2738" i="17"/>
  <c r="V2737" i="17"/>
  <c r="U2737" i="17"/>
  <c r="T2737" i="17"/>
  <c r="W2737" i="17" s="1"/>
  <c r="R2737" i="17"/>
  <c r="Q2737" i="17"/>
  <c r="P2737" i="17"/>
  <c r="S2737" i="17" s="1"/>
  <c r="O2737" i="17"/>
  <c r="N2737" i="17"/>
  <c r="M2737" i="17"/>
  <c r="V2736" i="17"/>
  <c r="U2736" i="17"/>
  <c r="T2736" i="17"/>
  <c r="W2736" i="17" s="1"/>
  <c r="R2736" i="17"/>
  <c r="Q2736" i="17"/>
  <c r="P2736" i="17"/>
  <c r="S2736" i="17" s="1"/>
  <c r="O2736" i="17"/>
  <c r="N2736" i="17"/>
  <c r="M2736" i="17"/>
  <c r="V2735" i="17"/>
  <c r="U2735" i="17"/>
  <c r="T2735" i="17"/>
  <c r="W2735" i="17" s="1"/>
  <c r="R2735" i="17"/>
  <c r="Q2735" i="17"/>
  <c r="P2735" i="17"/>
  <c r="S2735" i="17" s="1"/>
  <c r="O2735" i="17"/>
  <c r="N2735" i="17"/>
  <c r="M2735" i="17"/>
  <c r="V2734" i="17"/>
  <c r="U2734" i="17"/>
  <c r="T2734" i="17"/>
  <c r="W2734" i="17" s="1"/>
  <c r="R2734" i="17"/>
  <c r="Q2734" i="17"/>
  <c r="P2734" i="17"/>
  <c r="S2734" i="17" s="1"/>
  <c r="O2734" i="17"/>
  <c r="N2734" i="17"/>
  <c r="M2734" i="17"/>
  <c r="V2733" i="17"/>
  <c r="U2733" i="17"/>
  <c r="T2733" i="17"/>
  <c r="W2733" i="17" s="1"/>
  <c r="R2733" i="17"/>
  <c r="Q2733" i="17"/>
  <c r="P2733" i="17"/>
  <c r="S2733" i="17" s="1"/>
  <c r="O2733" i="17"/>
  <c r="N2733" i="17"/>
  <c r="M2733" i="17"/>
  <c r="V2732" i="17"/>
  <c r="U2732" i="17"/>
  <c r="T2732" i="17"/>
  <c r="W2732" i="17" s="1"/>
  <c r="R2732" i="17"/>
  <c r="Q2732" i="17"/>
  <c r="P2732" i="17"/>
  <c r="S2732" i="17" s="1"/>
  <c r="O2732" i="17"/>
  <c r="N2732" i="17"/>
  <c r="M2732" i="17"/>
  <c r="V2731" i="17"/>
  <c r="U2731" i="17"/>
  <c r="T2731" i="17"/>
  <c r="W2731" i="17" s="1"/>
  <c r="R2731" i="17"/>
  <c r="Q2731" i="17"/>
  <c r="P2731" i="17"/>
  <c r="S2731" i="17" s="1"/>
  <c r="O2731" i="17"/>
  <c r="N2731" i="17"/>
  <c r="M2731" i="17"/>
  <c r="V2730" i="17"/>
  <c r="U2730" i="17"/>
  <c r="T2730" i="17"/>
  <c r="W2730" i="17" s="1"/>
  <c r="R2730" i="17"/>
  <c r="Q2730" i="17"/>
  <c r="P2730" i="17"/>
  <c r="S2730" i="17" s="1"/>
  <c r="O2730" i="17"/>
  <c r="N2730" i="17"/>
  <c r="M2730" i="17"/>
  <c r="V2729" i="17"/>
  <c r="U2729" i="17"/>
  <c r="T2729" i="17"/>
  <c r="W2729" i="17" s="1"/>
  <c r="R2729" i="17"/>
  <c r="Q2729" i="17"/>
  <c r="P2729" i="17"/>
  <c r="S2729" i="17" s="1"/>
  <c r="O2729" i="17"/>
  <c r="N2729" i="17"/>
  <c r="M2729" i="17"/>
  <c r="V2728" i="17"/>
  <c r="U2728" i="17"/>
  <c r="T2728" i="17"/>
  <c r="W2728" i="17" s="1"/>
  <c r="R2728" i="17"/>
  <c r="Q2728" i="17"/>
  <c r="P2728" i="17"/>
  <c r="S2728" i="17" s="1"/>
  <c r="O2728" i="17"/>
  <c r="N2728" i="17"/>
  <c r="M2728" i="17"/>
  <c r="V2727" i="17"/>
  <c r="U2727" i="17"/>
  <c r="T2727" i="17"/>
  <c r="W2727" i="17" s="1"/>
  <c r="R2727" i="17"/>
  <c r="Q2727" i="17"/>
  <c r="P2727" i="17"/>
  <c r="S2727" i="17" s="1"/>
  <c r="O2727" i="17"/>
  <c r="N2727" i="17"/>
  <c r="M2727" i="17"/>
  <c r="V2726" i="17"/>
  <c r="U2726" i="17"/>
  <c r="T2726" i="17"/>
  <c r="W2726" i="17" s="1"/>
  <c r="R2726" i="17"/>
  <c r="Q2726" i="17"/>
  <c r="P2726" i="17"/>
  <c r="S2726" i="17" s="1"/>
  <c r="O2726" i="17"/>
  <c r="N2726" i="17"/>
  <c r="M2726" i="17"/>
  <c r="V2725" i="17"/>
  <c r="U2725" i="17"/>
  <c r="T2725" i="17"/>
  <c r="W2725" i="17" s="1"/>
  <c r="R2725" i="17"/>
  <c r="Q2725" i="17"/>
  <c r="P2725" i="17"/>
  <c r="S2725" i="17" s="1"/>
  <c r="O2725" i="17"/>
  <c r="N2725" i="17"/>
  <c r="M2725" i="17"/>
  <c r="V2724" i="17"/>
  <c r="U2724" i="17"/>
  <c r="T2724" i="17"/>
  <c r="W2724" i="17" s="1"/>
  <c r="R2724" i="17"/>
  <c r="Q2724" i="17"/>
  <c r="P2724" i="17"/>
  <c r="S2724" i="17" s="1"/>
  <c r="O2724" i="17"/>
  <c r="N2724" i="17"/>
  <c r="M2724" i="17"/>
  <c r="V2723" i="17"/>
  <c r="U2723" i="17"/>
  <c r="T2723" i="17"/>
  <c r="W2723" i="17" s="1"/>
  <c r="R2723" i="17"/>
  <c r="Q2723" i="17"/>
  <c r="P2723" i="17"/>
  <c r="S2723" i="17" s="1"/>
  <c r="O2723" i="17"/>
  <c r="N2723" i="17"/>
  <c r="M2723" i="17"/>
  <c r="V2722" i="17"/>
  <c r="U2722" i="17"/>
  <c r="T2722" i="17"/>
  <c r="W2722" i="17" s="1"/>
  <c r="R2722" i="17"/>
  <c r="Q2722" i="17"/>
  <c r="P2722" i="17"/>
  <c r="S2722" i="17" s="1"/>
  <c r="O2722" i="17"/>
  <c r="N2722" i="17"/>
  <c r="M2722" i="17"/>
  <c r="V2721" i="17"/>
  <c r="U2721" i="17"/>
  <c r="T2721" i="17"/>
  <c r="W2721" i="17" s="1"/>
  <c r="R2721" i="17"/>
  <c r="Q2721" i="17"/>
  <c r="P2721" i="17"/>
  <c r="S2721" i="17" s="1"/>
  <c r="O2721" i="17"/>
  <c r="N2721" i="17"/>
  <c r="M2721" i="17"/>
  <c r="V2720" i="17"/>
  <c r="U2720" i="17"/>
  <c r="T2720" i="17"/>
  <c r="W2720" i="17" s="1"/>
  <c r="R2720" i="17"/>
  <c r="Q2720" i="17"/>
  <c r="P2720" i="17"/>
  <c r="S2720" i="17" s="1"/>
  <c r="O2720" i="17"/>
  <c r="N2720" i="17"/>
  <c r="M2720" i="17"/>
  <c r="V2719" i="17"/>
  <c r="U2719" i="17"/>
  <c r="T2719" i="17"/>
  <c r="W2719" i="17" s="1"/>
  <c r="R2719" i="17"/>
  <c r="Q2719" i="17"/>
  <c r="P2719" i="17"/>
  <c r="S2719" i="17" s="1"/>
  <c r="O2719" i="17"/>
  <c r="N2719" i="17"/>
  <c r="M2719" i="17"/>
  <c r="V2718" i="17"/>
  <c r="U2718" i="17"/>
  <c r="T2718" i="17"/>
  <c r="W2718" i="17" s="1"/>
  <c r="R2718" i="17"/>
  <c r="Q2718" i="17"/>
  <c r="P2718" i="17"/>
  <c r="S2718" i="17" s="1"/>
  <c r="O2718" i="17"/>
  <c r="N2718" i="17"/>
  <c r="M2718" i="17"/>
  <c r="V2717" i="17"/>
  <c r="U2717" i="17"/>
  <c r="T2717" i="17"/>
  <c r="W2717" i="17" s="1"/>
  <c r="R2717" i="17"/>
  <c r="Q2717" i="17"/>
  <c r="P2717" i="17"/>
  <c r="S2717" i="17" s="1"/>
  <c r="O2717" i="17"/>
  <c r="N2717" i="17"/>
  <c r="M2717" i="17"/>
  <c r="V2716" i="17"/>
  <c r="U2716" i="17"/>
  <c r="T2716" i="17"/>
  <c r="W2716" i="17" s="1"/>
  <c r="R2716" i="17"/>
  <c r="Q2716" i="17"/>
  <c r="P2716" i="17"/>
  <c r="S2716" i="17" s="1"/>
  <c r="O2716" i="17"/>
  <c r="N2716" i="17"/>
  <c r="M2716" i="17"/>
  <c r="V2715" i="17"/>
  <c r="U2715" i="17"/>
  <c r="T2715" i="17"/>
  <c r="W2715" i="17" s="1"/>
  <c r="R2715" i="17"/>
  <c r="Q2715" i="17"/>
  <c r="P2715" i="17"/>
  <c r="S2715" i="17" s="1"/>
  <c r="O2715" i="17"/>
  <c r="N2715" i="17"/>
  <c r="M2715" i="17"/>
  <c r="V2714" i="17"/>
  <c r="U2714" i="17"/>
  <c r="T2714" i="17"/>
  <c r="W2714" i="17" s="1"/>
  <c r="R2714" i="17"/>
  <c r="Q2714" i="17"/>
  <c r="P2714" i="17"/>
  <c r="S2714" i="17" s="1"/>
  <c r="O2714" i="17"/>
  <c r="N2714" i="17"/>
  <c r="M2714" i="17"/>
  <c r="V2713" i="17"/>
  <c r="U2713" i="17"/>
  <c r="T2713" i="17"/>
  <c r="W2713" i="17" s="1"/>
  <c r="R2713" i="17"/>
  <c r="Q2713" i="17"/>
  <c r="P2713" i="17"/>
  <c r="S2713" i="17" s="1"/>
  <c r="O2713" i="17"/>
  <c r="N2713" i="17"/>
  <c r="M2713" i="17"/>
  <c r="V2712" i="17"/>
  <c r="U2712" i="17"/>
  <c r="T2712" i="17"/>
  <c r="W2712" i="17" s="1"/>
  <c r="R2712" i="17"/>
  <c r="Q2712" i="17"/>
  <c r="P2712" i="17"/>
  <c r="S2712" i="17" s="1"/>
  <c r="O2712" i="17"/>
  <c r="N2712" i="17"/>
  <c r="M2712" i="17"/>
  <c r="V2711" i="17"/>
  <c r="U2711" i="17"/>
  <c r="T2711" i="17"/>
  <c r="W2711" i="17" s="1"/>
  <c r="R2711" i="17"/>
  <c r="Q2711" i="17"/>
  <c r="P2711" i="17"/>
  <c r="S2711" i="17" s="1"/>
  <c r="O2711" i="17"/>
  <c r="N2711" i="17"/>
  <c r="M2711" i="17"/>
  <c r="V2710" i="17"/>
  <c r="U2710" i="17"/>
  <c r="T2710" i="17"/>
  <c r="W2710" i="17" s="1"/>
  <c r="R2710" i="17"/>
  <c r="Q2710" i="17"/>
  <c r="P2710" i="17"/>
  <c r="S2710" i="17" s="1"/>
  <c r="O2710" i="17"/>
  <c r="N2710" i="17"/>
  <c r="M2710" i="17"/>
  <c r="V2709" i="17"/>
  <c r="U2709" i="17"/>
  <c r="T2709" i="17"/>
  <c r="W2709" i="17" s="1"/>
  <c r="R2709" i="17"/>
  <c r="Q2709" i="17"/>
  <c r="P2709" i="17"/>
  <c r="S2709" i="17" s="1"/>
  <c r="O2709" i="17"/>
  <c r="N2709" i="17"/>
  <c r="M2709" i="17"/>
  <c r="V2708" i="17"/>
  <c r="U2708" i="17"/>
  <c r="T2708" i="17"/>
  <c r="W2708" i="17" s="1"/>
  <c r="R2708" i="17"/>
  <c r="Q2708" i="17"/>
  <c r="P2708" i="17"/>
  <c r="S2708" i="17" s="1"/>
  <c r="O2708" i="17"/>
  <c r="N2708" i="17"/>
  <c r="M2708" i="17"/>
  <c r="V2707" i="17"/>
  <c r="U2707" i="17"/>
  <c r="T2707" i="17"/>
  <c r="W2707" i="17" s="1"/>
  <c r="R2707" i="17"/>
  <c r="Q2707" i="17"/>
  <c r="P2707" i="17"/>
  <c r="S2707" i="17" s="1"/>
  <c r="O2707" i="17"/>
  <c r="N2707" i="17"/>
  <c r="M2707" i="17"/>
  <c r="V2706" i="17"/>
  <c r="U2706" i="17"/>
  <c r="T2706" i="17"/>
  <c r="W2706" i="17" s="1"/>
  <c r="R2706" i="17"/>
  <c r="Q2706" i="17"/>
  <c r="P2706" i="17"/>
  <c r="S2706" i="17" s="1"/>
  <c r="O2706" i="17"/>
  <c r="N2706" i="17"/>
  <c r="M2706" i="17"/>
  <c r="V2705" i="17"/>
  <c r="U2705" i="17"/>
  <c r="T2705" i="17"/>
  <c r="W2705" i="17" s="1"/>
  <c r="R2705" i="17"/>
  <c r="Q2705" i="17"/>
  <c r="P2705" i="17"/>
  <c r="S2705" i="17" s="1"/>
  <c r="O2705" i="17"/>
  <c r="N2705" i="17"/>
  <c r="M2705" i="17"/>
  <c r="V2704" i="17"/>
  <c r="U2704" i="17"/>
  <c r="T2704" i="17"/>
  <c r="W2704" i="17" s="1"/>
  <c r="R2704" i="17"/>
  <c r="Q2704" i="17"/>
  <c r="P2704" i="17"/>
  <c r="S2704" i="17" s="1"/>
  <c r="O2704" i="17"/>
  <c r="N2704" i="17"/>
  <c r="M2704" i="17"/>
  <c r="V2703" i="17"/>
  <c r="U2703" i="17"/>
  <c r="T2703" i="17"/>
  <c r="W2703" i="17" s="1"/>
  <c r="R2703" i="17"/>
  <c r="Q2703" i="17"/>
  <c r="P2703" i="17"/>
  <c r="S2703" i="17" s="1"/>
  <c r="O2703" i="17"/>
  <c r="N2703" i="17"/>
  <c r="M2703" i="17"/>
  <c r="V2702" i="17"/>
  <c r="U2702" i="17"/>
  <c r="T2702" i="17"/>
  <c r="W2702" i="17" s="1"/>
  <c r="R2702" i="17"/>
  <c r="Q2702" i="17"/>
  <c r="P2702" i="17"/>
  <c r="S2702" i="17" s="1"/>
  <c r="O2702" i="17"/>
  <c r="N2702" i="17"/>
  <c r="M2702" i="17"/>
  <c r="V2701" i="17"/>
  <c r="U2701" i="17"/>
  <c r="T2701" i="17"/>
  <c r="W2701" i="17" s="1"/>
  <c r="R2701" i="17"/>
  <c r="Q2701" i="17"/>
  <c r="P2701" i="17"/>
  <c r="S2701" i="17" s="1"/>
  <c r="O2701" i="17"/>
  <c r="N2701" i="17"/>
  <c r="M2701" i="17"/>
  <c r="V2700" i="17"/>
  <c r="U2700" i="17"/>
  <c r="T2700" i="17"/>
  <c r="W2700" i="17" s="1"/>
  <c r="R2700" i="17"/>
  <c r="Q2700" i="17"/>
  <c r="P2700" i="17"/>
  <c r="S2700" i="17" s="1"/>
  <c r="O2700" i="17"/>
  <c r="N2700" i="17"/>
  <c r="M2700" i="17"/>
  <c r="V2699" i="17"/>
  <c r="U2699" i="17"/>
  <c r="T2699" i="17"/>
  <c r="W2699" i="17" s="1"/>
  <c r="R2699" i="17"/>
  <c r="Q2699" i="17"/>
  <c r="P2699" i="17"/>
  <c r="S2699" i="17" s="1"/>
  <c r="O2699" i="17"/>
  <c r="N2699" i="17"/>
  <c r="M2699" i="17"/>
  <c r="V2698" i="17"/>
  <c r="U2698" i="17"/>
  <c r="T2698" i="17"/>
  <c r="W2698" i="17" s="1"/>
  <c r="R2698" i="17"/>
  <c r="Q2698" i="17"/>
  <c r="P2698" i="17"/>
  <c r="S2698" i="17" s="1"/>
  <c r="O2698" i="17"/>
  <c r="N2698" i="17"/>
  <c r="M2698" i="17"/>
  <c r="V2697" i="17"/>
  <c r="U2697" i="17"/>
  <c r="T2697" i="17"/>
  <c r="W2697" i="17" s="1"/>
  <c r="R2697" i="17"/>
  <c r="Q2697" i="17"/>
  <c r="P2697" i="17"/>
  <c r="S2697" i="17" s="1"/>
  <c r="O2697" i="17"/>
  <c r="N2697" i="17"/>
  <c r="M2697" i="17"/>
  <c r="V2696" i="17"/>
  <c r="U2696" i="17"/>
  <c r="T2696" i="17"/>
  <c r="W2696" i="17" s="1"/>
  <c r="R2696" i="17"/>
  <c r="Q2696" i="17"/>
  <c r="P2696" i="17"/>
  <c r="S2696" i="17" s="1"/>
  <c r="O2696" i="17"/>
  <c r="N2696" i="17"/>
  <c r="M2696" i="17"/>
  <c r="V2695" i="17"/>
  <c r="U2695" i="17"/>
  <c r="T2695" i="17"/>
  <c r="W2695" i="17" s="1"/>
  <c r="R2695" i="17"/>
  <c r="Q2695" i="17"/>
  <c r="P2695" i="17"/>
  <c r="S2695" i="17" s="1"/>
  <c r="O2695" i="17"/>
  <c r="N2695" i="17"/>
  <c r="M2695" i="17"/>
  <c r="V2694" i="17"/>
  <c r="U2694" i="17"/>
  <c r="T2694" i="17"/>
  <c r="W2694" i="17" s="1"/>
  <c r="R2694" i="17"/>
  <c r="Q2694" i="17"/>
  <c r="P2694" i="17"/>
  <c r="S2694" i="17" s="1"/>
  <c r="O2694" i="17"/>
  <c r="N2694" i="17"/>
  <c r="M2694" i="17"/>
  <c r="V2693" i="17"/>
  <c r="U2693" i="17"/>
  <c r="T2693" i="17"/>
  <c r="W2693" i="17" s="1"/>
  <c r="R2693" i="17"/>
  <c r="Q2693" i="17"/>
  <c r="P2693" i="17"/>
  <c r="S2693" i="17" s="1"/>
  <c r="O2693" i="17"/>
  <c r="N2693" i="17"/>
  <c r="M2693" i="17"/>
  <c r="V2692" i="17"/>
  <c r="U2692" i="17"/>
  <c r="T2692" i="17"/>
  <c r="W2692" i="17" s="1"/>
  <c r="R2692" i="17"/>
  <c r="Q2692" i="17"/>
  <c r="P2692" i="17"/>
  <c r="S2692" i="17" s="1"/>
  <c r="O2692" i="17"/>
  <c r="N2692" i="17"/>
  <c r="M2692" i="17"/>
  <c r="V2691" i="17"/>
  <c r="U2691" i="17"/>
  <c r="T2691" i="17"/>
  <c r="W2691" i="17" s="1"/>
  <c r="R2691" i="17"/>
  <c r="Q2691" i="17"/>
  <c r="P2691" i="17"/>
  <c r="S2691" i="17" s="1"/>
  <c r="O2691" i="17"/>
  <c r="N2691" i="17"/>
  <c r="M2691" i="17"/>
  <c r="V2690" i="17"/>
  <c r="U2690" i="17"/>
  <c r="T2690" i="17"/>
  <c r="W2690" i="17" s="1"/>
  <c r="R2690" i="17"/>
  <c r="Q2690" i="17"/>
  <c r="P2690" i="17"/>
  <c r="S2690" i="17" s="1"/>
  <c r="O2690" i="17"/>
  <c r="N2690" i="17"/>
  <c r="M2690" i="17"/>
  <c r="V2689" i="17"/>
  <c r="U2689" i="17"/>
  <c r="T2689" i="17"/>
  <c r="W2689" i="17" s="1"/>
  <c r="R2689" i="17"/>
  <c r="Q2689" i="17"/>
  <c r="P2689" i="17"/>
  <c r="S2689" i="17" s="1"/>
  <c r="O2689" i="17"/>
  <c r="N2689" i="17"/>
  <c r="M2689" i="17"/>
  <c r="V2688" i="17"/>
  <c r="U2688" i="17"/>
  <c r="T2688" i="17"/>
  <c r="W2688" i="17" s="1"/>
  <c r="R2688" i="17"/>
  <c r="Q2688" i="17"/>
  <c r="P2688" i="17"/>
  <c r="S2688" i="17" s="1"/>
  <c r="O2688" i="17"/>
  <c r="N2688" i="17"/>
  <c r="M2688" i="17"/>
  <c r="V2687" i="17"/>
  <c r="U2687" i="17"/>
  <c r="T2687" i="17"/>
  <c r="W2687" i="17" s="1"/>
  <c r="R2687" i="17"/>
  <c r="Q2687" i="17"/>
  <c r="P2687" i="17"/>
  <c r="S2687" i="17" s="1"/>
  <c r="O2687" i="17"/>
  <c r="N2687" i="17"/>
  <c r="M2687" i="17"/>
  <c r="V2686" i="17"/>
  <c r="U2686" i="17"/>
  <c r="T2686" i="17"/>
  <c r="W2686" i="17" s="1"/>
  <c r="R2686" i="17"/>
  <c r="Q2686" i="17"/>
  <c r="P2686" i="17"/>
  <c r="S2686" i="17" s="1"/>
  <c r="O2686" i="17"/>
  <c r="N2686" i="17"/>
  <c r="M2686" i="17"/>
  <c r="V2685" i="17"/>
  <c r="U2685" i="17"/>
  <c r="T2685" i="17"/>
  <c r="W2685" i="17" s="1"/>
  <c r="R2685" i="17"/>
  <c r="Q2685" i="17"/>
  <c r="P2685" i="17"/>
  <c r="S2685" i="17" s="1"/>
  <c r="O2685" i="17"/>
  <c r="N2685" i="17"/>
  <c r="M2685" i="17"/>
  <c r="V2684" i="17"/>
  <c r="U2684" i="17"/>
  <c r="T2684" i="17"/>
  <c r="W2684" i="17" s="1"/>
  <c r="R2684" i="17"/>
  <c r="Q2684" i="17"/>
  <c r="P2684" i="17"/>
  <c r="S2684" i="17" s="1"/>
  <c r="O2684" i="17"/>
  <c r="N2684" i="17"/>
  <c r="M2684" i="17"/>
  <c r="V2683" i="17"/>
  <c r="U2683" i="17"/>
  <c r="T2683" i="17"/>
  <c r="W2683" i="17" s="1"/>
  <c r="R2683" i="17"/>
  <c r="Q2683" i="17"/>
  <c r="P2683" i="17"/>
  <c r="S2683" i="17" s="1"/>
  <c r="O2683" i="17"/>
  <c r="N2683" i="17"/>
  <c r="M2683" i="17"/>
  <c r="V2682" i="17"/>
  <c r="U2682" i="17"/>
  <c r="T2682" i="17"/>
  <c r="W2682" i="17" s="1"/>
  <c r="R2682" i="17"/>
  <c r="Q2682" i="17"/>
  <c r="P2682" i="17"/>
  <c r="S2682" i="17" s="1"/>
  <c r="O2682" i="17"/>
  <c r="N2682" i="17"/>
  <c r="M2682" i="17"/>
  <c r="V2681" i="17"/>
  <c r="U2681" i="17"/>
  <c r="T2681" i="17"/>
  <c r="W2681" i="17" s="1"/>
  <c r="R2681" i="17"/>
  <c r="Q2681" i="17"/>
  <c r="P2681" i="17"/>
  <c r="S2681" i="17" s="1"/>
  <c r="O2681" i="17"/>
  <c r="N2681" i="17"/>
  <c r="M2681" i="17"/>
  <c r="V2680" i="17"/>
  <c r="U2680" i="17"/>
  <c r="T2680" i="17"/>
  <c r="W2680" i="17" s="1"/>
  <c r="R2680" i="17"/>
  <c r="Q2680" i="17"/>
  <c r="P2680" i="17"/>
  <c r="S2680" i="17" s="1"/>
  <c r="O2680" i="17"/>
  <c r="N2680" i="17"/>
  <c r="M2680" i="17"/>
  <c r="V2679" i="17"/>
  <c r="U2679" i="17"/>
  <c r="T2679" i="17"/>
  <c r="W2679" i="17" s="1"/>
  <c r="R2679" i="17"/>
  <c r="Q2679" i="17"/>
  <c r="P2679" i="17"/>
  <c r="S2679" i="17" s="1"/>
  <c r="O2679" i="17"/>
  <c r="N2679" i="17"/>
  <c r="M2679" i="17"/>
  <c r="V2678" i="17"/>
  <c r="U2678" i="17"/>
  <c r="T2678" i="17"/>
  <c r="W2678" i="17" s="1"/>
  <c r="R2678" i="17"/>
  <c r="Q2678" i="17"/>
  <c r="P2678" i="17"/>
  <c r="S2678" i="17" s="1"/>
  <c r="O2678" i="17"/>
  <c r="N2678" i="17"/>
  <c r="M2678" i="17"/>
  <c r="V2677" i="17"/>
  <c r="U2677" i="17"/>
  <c r="T2677" i="17"/>
  <c r="W2677" i="17" s="1"/>
  <c r="R2677" i="17"/>
  <c r="Q2677" i="17"/>
  <c r="P2677" i="17"/>
  <c r="S2677" i="17" s="1"/>
  <c r="O2677" i="17"/>
  <c r="N2677" i="17"/>
  <c r="M2677" i="17"/>
  <c r="V2676" i="17"/>
  <c r="U2676" i="17"/>
  <c r="T2676" i="17"/>
  <c r="W2676" i="17" s="1"/>
  <c r="R2676" i="17"/>
  <c r="Q2676" i="17"/>
  <c r="P2676" i="17"/>
  <c r="S2676" i="17" s="1"/>
  <c r="O2676" i="17"/>
  <c r="N2676" i="17"/>
  <c r="M2676" i="17"/>
  <c r="V2675" i="17"/>
  <c r="U2675" i="17"/>
  <c r="T2675" i="17"/>
  <c r="W2675" i="17" s="1"/>
  <c r="R2675" i="17"/>
  <c r="Q2675" i="17"/>
  <c r="P2675" i="17"/>
  <c r="S2675" i="17" s="1"/>
  <c r="O2675" i="17"/>
  <c r="N2675" i="17"/>
  <c r="M2675" i="17"/>
  <c r="V2674" i="17"/>
  <c r="U2674" i="17"/>
  <c r="T2674" i="17"/>
  <c r="W2674" i="17" s="1"/>
  <c r="R2674" i="17"/>
  <c r="Q2674" i="17"/>
  <c r="P2674" i="17"/>
  <c r="S2674" i="17" s="1"/>
  <c r="O2674" i="17"/>
  <c r="N2674" i="17"/>
  <c r="M2674" i="17"/>
  <c r="V2673" i="17"/>
  <c r="U2673" i="17"/>
  <c r="T2673" i="17"/>
  <c r="W2673" i="17" s="1"/>
  <c r="R2673" i="17"/>
  <c r="Q2673" i="17"/>
  <c r="P2673" i="17"/>
  <c r="S2673" i="17" s="1"/>
  <c r="O2673" i="17"/>
  <c r="N2673" i="17"/>
  <c r="M2673" i="17"/>
  <c r="V2672" i="17"/>
  <c r="U2672" i="17"/>
  <c r="T2672" i="17"/>
  <c r="W2672" i="17" s="1"/>
  <c r="R2672" i="17"/>
  <c r="Q2672" i="17"/>
  <c r="P2672" i="17"/>
  <c r="S2672" i="17" s="1"/>
  <c r="O2672" i="17"/>
  <c r="N2672" i="17"/>
  <c r="M2672" i="17"/>
  <c r="V2671" i="17"/>
  <c r="U2671" i="17"/>
  <c r="T2671" i="17"/>
  <c r="W2671" i="17" s="1"/>
  <c r="R2671" i="17"/>
  <c r="Q2671" i="17"/>
  <c r="P2671" i="17"/>
  <c r="S2671" i="17" s="1"/>
  <c r="O2671" i="17"/>
  <c r="N2671" i="17"/>
  <c r="M2671" i="17"/>
  <c r="V2670" i="17"/>
  <c r="U2670" i="17"/>
  <c r="T2670" i="17"/>
  <c r="W2670" i="17" s="1"/>
  <c r="R2670" i="17"/>
  <c r="Q2670" i="17"/>
  <c r="P2670" i="17"/>
  <c r="S2670" i="17" s="1"/>
  <c r="O2670" i="17"/>
  <c r="N2670" i="17"/>
  <c r="M2670" i="17"/>
  <c r="V2669" i="17"/>
  <c r="U2669" i="17"/>
  <c r="T2669" i="17"/>
  <c r="W2669" i="17" s="1"/>
  <c r="R2669" i="17"/>
  <c r="Q2669" i="17"/>
  <c r="P2669" i="17"/>
  <c r="S2669" i="17" s="1"/>
  <c r="O2669" i="17"/>
  <c r="N2669" i="17"/>
  <c r="M2669" i="17"/>
  <c r="V2668" i="17"/>
  <c r="U2668" i="17"/>
  <c r="T2668" i="17"/>
  <c r="W2668" i="17" s="1"/>
  <c r="R2668" i="17"/>
  <c r="Q2668" i="17"/>
  <c r="P2668" i="17"/>
  <c r="S2668" i="17" s="1"/>
  <c r="O2668" i="17"/>
  <c r="N2668" i="17"/>
  <c r="M2668" i="17"/>
  <c r="V2667" i="17"/>
  <c r="U2667" i="17"/>
  <c r="T2667" i="17"/>
  <c r="W2667" i="17" s="1"/>
  <c r="R2667" i="17"/>
  <c r="Q2667" i="17"/>
  <c r="P2667" i="17"/>
  <c r="S2667" i="17" s="1"/>
  <c r="O2667" i="17"/>
  <c r="N2667" i="17"/>
  <c r="M2667" i="17"/>
  <c r="V2666" i="17"/>
  <c r="U2666" i="17"/>
  <c r="T2666" i="17"/>
  <c r="W2666" i="17" s="1"/>
  <c r="R2666" i="17"/>
  <c r="Q2666" i="17"/>
  <c r="P2666" i="17"/>
  <c r="S2666" i="17" s="1"/>
  <c r="O2666" i="17"/>
  <c r="N2666" i="17"/>
  <c r="M2666" i="17"/>
  <c r="V2665" i="17"/>
  <c r="U2665" i="17"/>
  <c r="T2665" i="17"/>
  <c r="W2665" i="17" s="1"/>
  <c r="R2665" i="17"/>
  <c r="Q2665" i="17"/>
  <c r="P2665" i="17"/>
  <c r="S2665" i="17" s="1"/>
  <c r="O2665" i="17"/>
  <c r="N2665" i="17"/>
  <c r="M2665" i="17"/>
  <c r="V2664" i="17"/>
  <c r="U2664" i="17"/>
  <c r="T2664" i="17"/>
  <c r="W2664" i="17" s="1"/>
  <c r="R2664" i="17"/>
  <c r="Q2664" i="17"/>
  <c r="P2664" i="17"/>
  <c r="S2664" i="17" s="1"/>
  <c r="O2664" i="17"/>
  <c r="N2664" i="17"/>
  <c r="M2664" i="17"/>
  <c r="V2663" i="17"/>
  <c r="U2663" i="17"/>
  <c r="T2663" i="17"/>
  <c r="W2663" i="17" s="1"/>
  <c r="R2663" i="17"/>
  <c r="Q2663" i="17"/>
  <c r="P2663" i="17"/>
  <c r="S2663" i="17" s="1"/>
  <c r="O2663" i="17"/>
  <c r="N2663" i="17"/>
  <c r="M2663" i="17"/>
  <c r="V2662" i="17"/>
  <c r="U2662" i="17"/>
  <c r="T2662" i="17"/>
  <c r="W2662" i="17" s="1"/>
  <c r="R2662" i="17"/>
  <c r="Q2662" i="17"/>
  <c r="P2662" i="17"/>
  <c r="S2662" i="17" s="1"/>
  <c r="O2662" i="17"/>
  <c r="N2662" i="17"/>
  <c r="M2662" i="17"/>
  <c r="V2661" i="17"/>
  <c r="U2661" i="17"/>
  <c r="T2661" i="17"/>
  <c r="W2661" i="17" s="1"/>
  <c r="R2661" i="17"/>
  <c r="Q2661" i="17"/>
  <c r="P2661" i="17"/>
  <c r="S2661" i="17" s="1"/>
  <c r="O2661" i="17"/>
  <c r="N2661" i="17"/>
  <c r="M2661" i="17"/>
  <c r="V2660" i="17"/>
  <c r="U2660" i="17"/>
  <c r="T2660" i="17"/>
  <c r="W2660" i="17" s="1"/>
  <c r="R2660" i="17"/>
  <c r="Q2660" i="17"/>
  <c r="P2660" i="17"/>
  <c r="S2660" i="17" s="1"/>
  <c r="O2660" i="17"/>
  <c r="N2660" i="17"/>
  <c r="M2660" i="17"/>
  <c r="V2659" i="17"/>
  <c r="U2659" i="17"/>
  <c r="T2659" i="17"/>
  <c r="W2659" i="17" s="1"/>
  <c r="R2659" i="17"/>
  <c r="Q2659" i="17"/>
  <c r="P2659" i="17"/>
  <c r="S2659" i="17" s="1"/>
  <c r="O2659" i="17"/>
  <c r="N2659" i="17"/>
  <c r="M2659" i="17"/>
  <c r="V2658" i="17"/>
  <c r="U2658" i="17"/>
  <c r="T2658" i="17"/>
  <c r="W2658" i="17" s="1"/>
  <c r="R2658" i="17"/>
  <c r="Q2658" i="17"/>
  <c r="P2658" i="17"/>
  <c r="S2658" i="17" s="1"/>
  <c r="O2658" i="17"/>
  <c r="N2658" i="17"/>
  <c r="M2658" i="17"/>
  <c r="V2657" i="17"/>
  <c r="U2657" i="17"/>
  <c r="T2657" i="17"/>
  <c r="W2657" i="17" s="1"/>
  <c r="R2657" i="17"/>
  <c r="Q2657" i="17"/>
  <c r="P2657" i="17"/>
  <c r="S2657" i="17" s="1"/>
  <c r="O2657" i="17"/>
  <c r="N2657" i="17"/>
  <c r="M2657" i="17"/>
  <c r="V2656" i="17"/>
  <c r="U2656" i="17"/>
  <c r="T2656" i="17"/>
  <c r="W2656" i="17" s="1"/>
  <c r="R2656" i="17"/>
  <c r="Q2656" i="17"/>
  <c r="P2656" i="17"/>
  <c r="S2656" i="17" s="1"/>
  <c r="O2656" i="17"/>
  <c r="N2656" i="17"/>
  <c r="M2656" i="17"/>
  <c r="V2655" i="17"/>
  <c r="U2655" i="17"/>
  <c r="T2655" i="17"/>
  <c r="W2655" i="17" s="1"/>
  <c r="R2655" i="17"/>
  <c r="Q2655" i="17"/>
  <c r="P2655" i="17"/>
  <c r="S2655" i="17" s="1"/>
  <c r="O2655" i="17"/>
  <c r="N2655" i="17"/>
  <c r="M2655" i="17"/>
  <c r="V2654" i="17"/>
  <c r="U2654" i="17"/>
  <c r="T2654" i="17"/>
  <c r="W2654" i="17" s="1"/>
  <c r="R2654" i="17"/>
  <c r="Q2654" i="17"/>
  <c r="P2654" i="17"/>
  <c r="S2654" i="17" s="1"/>
  <c r="O2654" i="17"/>
  <c r="N2654" i="17"/>
  <c r="M2654" i="17"/>
  <c r="V2653" i="17"/>
  <c r="U2653" i="17"/>
  <c r="T2653" i="17"/>
  <c r="W2653" i="17" s="1"/>
  <c r="R2653" i="17"/>
  <c r="Q2653" i="17"/>
  <c r="P2653" i="17"/>
  <c r="S2653" i="17" s="1"/>
  <c r="O2653" i="17"/>
  <c r="N2653" i="17"/>
  <c r="M2653" i="17"/>
  <c r="V2652" i="17"/>
  <c r="U2652" i="17"/>
  <c r="T2652" i="17"/>
  <c r="W2652" i="17" s="1"/>
  <c r="R2652" i="17"/>
  <c r="Q2652" i="17"/>
  <c r="P2652" i="17"/>
  <c r="S2652" i="17" s="1"/>
  <c r="O2652" i="17"/>
  <c r="N2652" i="17"/>
  <c r="M2652" i="17"/>
  <c r="V2651" i="17"/>
  <c r="U2651" i="17"/>
  <c r="T2651" i="17"/>
  <c r="W2651" i="17" s="1"/>
  <c r="R2651" i="17"/>
  <c r="Q2651" i="17"/>
  <c r="P2651" i="17"/>
  <c r="S2651" i="17" s="1"/>
  <c r="O2651" i="17"/>
  <c r="N2651" i="17"/>
  <c r="M2651" i="17"/>
  <c r="V2650" i="17"/>
  <c r="U2650" i="17"/>
  <c r="T2650" i="17"/>
  <c r="W2650" i="17" s="1"/>
  <c r="R2650" i="17"/>
  <c r="Q2650" i="17"/>
  <c r="P2650" i="17"/>
  <c r="S2650" i="17" s="1"/>
  <c r="O2650" i="17"/>
  <c r="N2650" i="17"/>
  <c r="M2650" i="17"/>
  <c r="V2649" i="17"/>
  <c r="U2649" i="17"/>
  <c r="T2649" i="17"/>
  <c r="W2649" i="17" s="1"/>
  <c r="R2649" i="17"/>
  <c r="Q2649" i="17"/>
  <c r="P2649" i="17"/>
  <c r="S2649" i="17" s="1"/>
  <c r="O2649" i="17"/>
  <c r="N2649" i="17"/>
  <c r="M2649" i="17"/>
  <c r="V2648" i="17"/>
  <c r="U2648" i="17"/>
  <c r="T2648" i="17"/>
  <c r="W2648" i="17" s="1"/>
  <c r="R2648" i="17"/>
  <c r="Q2648" i="17"/>
  <c r="P2648" i="17"/>
  <c r="S2648" i="17" s="1"/>
  <c r="O2648" i="17"/>
  <c r="N2648" i="17"/>
  <c r="M2648" i="17"/>
  <c r="V2647" i="17"/>
  <c r="U2647" i="17"/>
  <c r="T2647" i="17"/>
  <c r="W2647" i="17" s="1"/>
  <c r="R2647" i="17"/>
  <c r="Q2647" i="17"/>
  <c r="P2647" i="17"/>
  <c r="S2647" i="17" s="1"/>
  <c r="O2647" i="17"/>
  <c r="N2647" i="17"/>
  <c r="M2647" i="17"/>
  <c r="V2646" i="17"/>
  <c r="U2646" i="17"/>
  <c r="T2646" i="17"/>
  <c r="W2646" i="17" s="1"/>
  <c r="R2646" i="17"/>
  <c r="Q2646" i="17"/>
  <c r="P2646" i="17"/>
  <c r="S2646" i="17" s="1"/>
  <c r="O2646" i="17"/>
  <c r="N2646" i="17"/>
  <c r="M2646" i="17"/>
  <c r="V2645" i="17"/>
  <c r="U2645" i="17"/>
  <c r="T2645" i="17"/>
  <c r="W2645" i="17" s="1"/>
  <c r="R2645" i="17"/>
  <c r="Q2645" i="17"/>
  <c r="P2645" i="17"/>
  <c r="S2645" i="17" s="1"/>
  <c r="O2645" i="17"/>
  <c r="N2645" i="17"/>
  <c r="M2645" i="17"/>
  <c r="V2644" i="17"/>
  <c r="U2644" i="17"/>
  <c r="T2644" i="17"/>
  <c r="W2644" i="17" s="1"/>
  <c r="R2644" i="17"/>
  <c r="Q2644" i="17"/>
  <c r="P2644" i="17"/>
  <c r="S2644" i="17" s="1"/>
  <c r="O2644" i="17"/>
  <c r="N2644" i="17"/>
  <c r="M2644" i="17"/>
  <c r="V2643" i="17"/>
  <c r="U2643" i="17"/>
  <c r="T2643" i="17"/>
  <c r="W2643" i="17" s="1"/>
  <c r="R2643" i="17"/>
  <c r="Q2643" i="17"/>
  <c r="P2643" i="17"/>
  <c r="S2643" i="17" s="1"/>
  <c r="O2643" i="17"/>
  <c r="N2643" i="17"/>
  <c r="M2643" i="17"/>
  <c r="V2642" i="17"/>
  <c r="U2642" i="17"/>
  <c r="T2642" i="17"/>
  <c r="W2642" i="17" s="1"/>
  <c r="R2642" i="17"/>
  <c r="Q2642" i="17"/>
  <c r="P2642" i="17"/>
  <c r="S2642" i="17" s="1"/>
  <c r="O2642" i="17"/>
  <c r="N2642" i="17"/>
  <c r="M2642" i="17"/>
  <c r="V2641" i="17"/>
  <c r="U2641" i="17"/>
  <c r="T2641" i="17"/>
  <c r="W2641" i="17" s="1"/>
  <c r="R2641" i="17"/>
  <c r="Q2641" i="17"/>
  <c r="P2641" i="17"/>
  <c r="S2641" i="17" s="1"/>
  <c r="O2641" i="17"/>
  <c r="N2641" i="17"/>
  <c r="M2641" i="17"/>
  <c r="V2640" i="17"/>
  <c r="U2640" i="17"/>
  <c r="T2640" i="17"/>
  <c r="W2640" i="17" s="1"/>
  <c r="R2640" i="17"/>
  <c r="Q2640" i="17"/>
  <c r="P2640" i="17"/>
  <c r="S2640" i="17" s="1"/>
  <c r="O2640" i="17"/>
  <c r="N2640" i="17"/>
  <c r="M2640" i="17"/>
  <c r="V2639" i="17"/>
  <c r="U2639" i="17"/>
  <c r="T2639" i="17"/>
  <c r="W2639" i="17" s="1"/>
  <c r="R2639" i="17"/>
  <c r="Q2639" i="17"/>
  <c r="P2639" i="17"/>
  <c r="S2639" i="17" s="1"/>
  <c r="O2639" i="17"/>
  <c r="N2639" i="17"/>
  <c r="M2639" i="17"/>
  <c r="V2638" i="17"/>
  <c r="U2638" i="17"/>
  <c r="T2638" i="17"/>
  <c r="W2638" i="17" s="1"/>
  <c r="R2638" i="17"/>
  <c r="Q2638" i="17"/>
  <c r="P2638" i="17"/>
  <c r="S2638" i="17" s="1"/>
  <c r="O2638" i="17"/>
  <c r="N2638" i="17"/>
  <c r="M2638" i="17"/>
  <c r="V2637" i="17"/>
  <c r="U2637" i="17"/>
  <c r="T2637" i="17"/>
  <c r="W2637" i="17" s="1"/>
  <c r="R2637" i="17"/>
  <c r="Q2637" i="17"/>
  <c r="P2637" i="17"/>
  <c r="S2637" i="17" s="1"/>
  <c r="O2637" i="17"/>
  <c r="N2637" i="17"/>
  <c r="M2637" i="17"/>
  <c r="V2636" i="17"/>
  <c r="U2636" i="17"/>
  <c r="T2636" i="17"/>
  <c r="W2636" i="17" s="1"/>
  <c r="R2636" i="17"/>
  <c r="Q2636" i="17"/>
  <c r="P2636" i="17"/>
  <c r="S2636" i="17" s="1"/>
  <c r="O2636" i="17"/>
  <c r="N2636" i="17"/>
  <c r="M2636" i="17"/>
  <c r="V2635" i="17"/>
  <c r="U2635" i="17"/>
  <c r="T2635" i="17"/>
  <c r="W2635" i="17" s="1"/>
  <c r="R2635" i="17"/>
  <c r="Q2635" i="17"/>
  <c r="P2635" i="17"/>
  <c r="S2635" i="17" s="1"/>
  <c r="O2635" i="17"/>
  <c r="N2635" i="17"/>
  <c r="M2635" i="17"/>
  <c r="V2634" i="17"/>
  <c r="U2634" i="17"/>
  <c r="T2634" i="17"/>
  <c r="W2634" i="17" s="1"/>
  <c r="R2634" i="17"/>
  <c r="Q2634" i="17"/>
  <c r="P2634" i="17"/>
  <c r="S2634" i="17" s="1"/>
  <c r="O2634" i="17"/>
  <c r="N2634" i="17"/>
  <c r="M2634" i="17"/>
  <c r="V2633" i="17"/>
  <c r="U2633" i="17"/>
  <c r="T2633" i="17"/>
  <c r="W2633" i="17" s="1"/>
  <c r="R2633" i="17"/>
  <c r="Q2633" i="17"/>
  <c r="P2633" i="17"/>
  <c r="S2633" i="17" s="1"/>
  <c r="O2633" i="17"/>
  <c r="N2633" i="17"/>
  <c r="M2633" i="17"/>
  <c r="V2632" i="17"/>
  <c r="U2632" i="17"/>
  <c r="T2632" i="17"/>
  <c r="W2632" i="17" s="1"/>
  <c r="R2632" i="17"/>
  <c r="Q2632" i="17"/>
  <c r="P2632" i="17"/>
  <c r="S2632" i="17" s="1"/>
  <c r="O2632" i="17"/>
  <c r="N2632" i="17"/>
  <c r="M2632" i="17"/>
  <c r="V2631" i="17"/>
  <c r="U2631" i="17"/>
  <c r="T2631" i="17"/>
  <c r="W2631" i="17" s="1"/>
  <c r="R2631" i="17"/>
  <c r="Q2631" i="17"/>
  <c r="P2631" i="17"/>
  <c r="S2631" i="17" s="1"/>
  <c r="O2631" i="17"/>
  <c r="N2631" i="17"/>
  <c r="M2631" i="17"/>
  <c r="V2630" i="17"/>
  <c r="U2630" i="17"/>
  <c r="T2630" i="17"/>
  <c r="W2630" i="17" s="1"/>
  <c r="R2630" i="17"/>
  <c r="Q2630" i="17"/>
  <c r="P2630" i="17"/>
  <c r="S2630" i="17" s="1"/>
  <c r="O2630" i="17"/>
  <c r="N2630" i="17"/>
  <c r="M2630" i="17"/>
  <c r="V2629" i="17"/>
  <c r="U2629" i="17"/>
  <c r="T2629" i="17"/>
  <c r="W2629" i="17" s="1"/>
  <c r="R2629" i="17"/>
  <c r="Q2629" i="17"/>
  <c r="P2629" i="17"/>
  <c r="S2629" i="17" s="1"/>
  <c r="O2629" i="17"/>
  <c r="N2629" i="17"/>
  <c r="M2629" i="17"/>
  <c r="V2628" i="17"/>
  <c r="U2628" i="17"/>
  <c r="T2628" i="17"/>
  <c r="W2628" i="17" s="1"/>
  <c r="R2628" i="17"/>
  <c r="Q2628" i="17"/>
  <c r="P2628" i="17"/>
  <c r="S2628" i="17" s="1"/>
  <c r="O2628" i="17"/>
  <c r="N2628" i="17"/>
  <c r="M2628" i="17"/>
  <c r="V2627" i="17"/>
  <c r="U2627" i="17"/>
  <c r="T2627" i="17"/>
  <c r="W2627" i="17" s="1"/>
  <c r="R2627" i="17"/>
  <c r="Q2627" i="17"/>
  <c r="P2627" i="17"/>
  <c r="S2627" i="17" s="1"/>
  <c r="O2627" i="17"/>
  <c r="N2627" i="17"/>
  <c r="M2627" i="17"/>
  <c r="V2626" i="17"/>
  <c r="U2626" i="17"/>
  <c r="T2626" i="17"/>
  <c r="W2626" i="17" s="1"/>
  <c r="R2626" i="17"/>
  <c r="Q2626" i="17"/>
  <c r="P2626" i="17"/>
  <c r="S2626" i="17" s="1"/>
  <c r="O2626" i="17"/>
  <c r="N2626" i="17"/>
  <c r="M2626" i="17"/>
  <c r="V2625" i="17"/>
  <c r="U2625" i="17"/>
  <c r="T2625" i="17"/>
  <c r="W2625" i="17" s="1"/>
  <c r="R2625" i="17"/>
  <c r="Q2625" i="17"/>
  <c r="P2625" i="17"/>
  <c r="S2625" i="17" s="1"/>
  <c r="O2625" i="17"/>
  <c r="N2625" i="17"/>
  <c r="M2625" i="17"/>
  <c r="V2624" i="17"/>
  <c r="U2624" i="17"/>
  <c r="T2624" i="17"/>
  <c r="W2624" i="17" s="1"/>
  <c r="R2624" i="17"/>
  <c r="Q2624" i="17"/>
  <c r="P2624" i="17"/>
  <c r="S2624" i="17" s="1"/>
  <c r="O2624" i="17"/>
  <c r="N2624" i="17"/>
  <c r="M2624" i="17"/>
  <c r="V2623" i="17"/>
  <c r="U2623" i="17"/>
  <c r="T2623" i="17"/>
  <c r="W2623" i="17" s="1"/>
  <c r="R2623" i="17"/>
  <c r="Q2623" i="17"/>
  <c r="P2623" i="17"/>
  <c r="S2623" i="17" s="1"/>
  <c r="O2623" i="17"/>
  <c r="N2623" i="17"/>
  <c r="M2623" i="17"/>
  <c r="V2622" i="17"/>
  <c r="U2622" i="17"/>
  <c r="T2622" i="17"/>
  <c r="W2622" i="17" s="1"/>
  <c r="R2622" i="17"/>
  <c r="Q2622" i="17"/>
  <c r="P2622" i="17"/>
  <c r="S2622" i="17" s="1"/>
  <c r="O2622" i="17"/>
  <c r="N2622" i="17"/>
  <c r="M2622" i="17"/>
  <c r="V2621" i="17"/>
  <c r="U2621" i="17"/>
  <c r="T2621" i="17"/>
  <c r="W2621" i="17" s="1"/>
  <c r="R2621" i="17"/>
  <c r="Q2621" i="17"/>
  <c r="P2621" i="17"/>
  <c r="S2621" i="17" s="1"/>
  <c r="O2621" i="17"/>
  <c r="N2621" i="17"/>
  <c r="M2621" i="17"/>
  <c r="V2620" i="17"/>
  <c r="U2620" i="17"/>
  <c r="T2620" i="17"/>
  <c r="W2620" i="17" s="1"/>
  <c r="R2620" i="17"/>
  <c r="Q2620" i="17"/>
  <c r="P2620" i="17"/>
  <c r="S2620" i="17" s="1"/>
  <c r="O2620" i="17"/>
  <c r="N2620" i="17"/>
  <c r="M2620" i="17"/>
  <c r="V2619" i="17"/>
  <c r="U2619" i="17"/>
  <c r="T2619" i="17"/>
  <c r="W2619" i="17" s="1"/>
  <c r="R2619" i="17"/>
  <c r="Q2619" i="17"/>
  <c r="P2619" i="17"/>
  <c r="S2619" i="17" s="1"/>
  <c r="O2619" i="17"/>
  <c r="N2619" i="17"/>
  <c r="M2619" i="17"/>
  <c r="V2618" i="17"/>
  <c r="U2618" i="17"/>
  <c r="T2618" i="17"/>
  <c r="W2618" i="17" s="1"/>
  <c r="R2618" i="17"/>
  <c r="Q2618" i="17"/>
  <c r="P2618" i="17"/>
  <c r="S2618" i="17" s="1"/>
  <c r="O2618" i="17"/>
  <c r="N2618" i="17"/>
  <c r="M2618" i="17"/>
  <c r="V2617" i="17"/>
  <c r="U2617" i="17"/>
  <c r="T2617" i="17"/>
  <c r="W2617" i="17" s="1"/>
  <c r="R2617" i="17"/>
  <c r="Q2617" i="17"/>
  <c r="P2617" i="17"/>
  <c r="S2617" i="17" s="1"/>
  <c r="O2617" i="17"/>
  <c r="N2617" i="17"/>
  <c r="M2617" i="17"/>
  <c r="V2616" i="17"/>
  <c r="U2616" i="17"/>
  <c r="T2616" i="17"/>
  <c r="W2616" i="17" s="1"/>
  <c r="R2616" i="17"/>
  <c r="Q2616" i="17"/>
  <c r="P2616" i="17"/>
  <c r="S2616" i="17" s="1"/>
  <c r="O2616" i="17"/>
  <c r="N2616" i="17"/>
  <c r="M2616" i="17"/>
  <c r="V2615" i="17"/>
  <c r="U2615" i="17"/>
  <c r="T2615" i="17"/>
  <c r="W2615" i="17" s="1"/>
  <c r="R2615" i="17"/>
  <c r="Q2615" i="17"/>
  <c r="P2615" i="17"/>
  <c r="S2615" i="17" s="1"/>
  <c r="O2615" i="17"/>
  <c r="N2615" i="17"/>
  <c r="M2615" i="17"/>
  <c r="V2614" i="17"/>
  <c r="U2614" i="17"/>
  <c r="T2614" i="17"/>
  <c r="W2614" i="17" s="1"/>
  <c r="R2614" i="17"/>
  <c r="Q2614" i="17"/>
  <c r="P2614" i="17"/>
  <c r="S2614" i="17" s="1"/>
  <c r="O2614" i="17"/>
  <c r="N2614" i="17"/>
  <c r="M2614" i="17"/>
  <c r="V2613" i="17"/>
  <c r="U2613" i="17"/>
  <c r="T2613" i="17"/>
  <c r="W2613" i="17" s="1"/>
  <c r="R2613" i="17"/>
  <c r="Q2613" i="17"/>
  <c r="P2613" i="17"/>
  <c r="S2613" i="17" s="1"/>
  <c r="O2613" i="17"/>
  <c r="N2613" i="17"/>
  <c r="M2613" i="17"/>
  <c r="V2612" i="17"/>
  <c r="U2612" i="17"/>
  <c r="T2612" i="17"/>
  <c r="W2612" i="17" s="1"/>
  <c r="R2612" i="17"/>
  <c r="Q2612" i="17"/>
  <c r="P2612" i="17"/>
  <c r="S2612" i="17" s="1"/>
  <c r="O2612" i="17"/>
  <c r="N2612" i="17"/>
  <c r="M2612" i="17"/>
  <c r="V2611" i="17"/>
  <c r="U2611" i="17"/>
  <c r="T2611" i="17"/>
  <c r="W2611" i="17" s="1"/>
  <c r="R2611" i="17"/>
  <c r="Q2611" i="17"/>
  <c r="P2611" i="17"/>
  <c r="S2611" i="17" s="1"/>
  <c r="O2611" i="17"/>
  <c r="N2611" i="17"/>
  <c r="M2611" i="17"/>
  <c r="V2610" i="17"/>
  <c r="U2610" i="17"/>
  <c r="T2610" i="17"/>
  <c r="W2610" i="17" s="1"/>
  <c r="R2610" i="17"/>
  <c r="Q2610" i="17"/>
  <c r="P2610" i="17"/>
  <c r="S2610" i="17" s="1"/>
  <c r="O2610" i="17"/>
  <c r="N2610" i="17"/>
  <c r="M2610" i="17"/>
  <c r="V2609" i="17"/>
  <c r="U2609" i="17"/>
  <c r="T2609" i="17"/>
  <c r="W2609" i="17" s="1"/>
  <c r="R2609" i="17"/>
  <c r="Q2609" i="17"/>
  <c r="P2609" i="17"/>
  <c r="S2609" i="17" s="1"/>
  <c r="O2609" i="17"/>
  <c r="N2609" i="17"/>
  <c r="M2609" i="17"/>
  <c r="V2608" i="17"/>
  <c r="U2608" i="17"/>
  <c r="T2608" i="17"/>
  <c r="W2608" i="17" s="1"/>
  <c r="R2608" i="17"/>
  <c r="Q2608" i="17"/>
  <c r="P2608" i="17"/>
  <c r="S2608" i="17" s="1"/>
  <c r="O2608" i="17"/>
  <c r="N2608" i="17"/>
  <c r="M2608" i="17"/>
  <c r="V2607" i="17"/>
  <c r="U2607" i="17"/>
  <c r="T2607" i="17"/>
  <c r="W2607" i="17" s="1"/>
  <c r="R2607" i="17"/>
  <c r="Q2607" i="17"/>
  <c r="P2607" i="17"/>
  <c r="S2607" i="17" s="1"/>
  <c r="O2607" i="17"/>
  <c r="N2607" i="17"/>
  <c r="M2607" i="17"/>
  <c r="V2606" i="17"/>
  <c r="U2606" i="17"/>
  <c r="T2606" i="17"/>
  <c r="W2606" i="17" s="1"/>
  <c r="R2606" i="17"/>
  <c r="Q2606" i="17"/>
  <c r="P2606" i="17"/>
  <c r="S2606" i="17" s="1"/>
  <c r="O2606" i="17"/>
  <c r="N2606" i="17"/>
  <c r="M2606" i="17"/>
  <c r="V2605" i="17"/>
  <c r="U2605" i="17"/>
  <c r="T2605" i="17"/>
  <c r="W2605" i="17" s="1"/>
  <c r="R2605" i="17"/>
  <c r="Q2605" i="17"/>
  <c r="P2605" i="17"/>
  <c r="S2605" i="17" s="1"/>
  <c r="O2605" i="17"/>
  <c r="N2605" i="17"/>
  <c r="M2605" i="17"/>
  <c r="V2604" i="17"/>
  <c r="U2604" i="17"/>
  <c r="T2604" i="17"/>
  <c r="W2604" i="17" s="1"/>
  <c r="R2604" i="17"/>
  <c r="Q2604" i="17"/>
  <c r="P2604" i="17"/>
  <c r="S2604" i="17" s="1"/>
  <c r="O2604" i="17"/>
  <c r="N2604" i="17"/>
  <c r="M2604" i="17"/>
  <c r="V2603" i="17"/>
  <c r="U2603" i="17"/>
  <c r="T2603" i="17"/>
  <c r="W2603" i="17" s="1"/>
  <c r="R2603" i="17"/>
  <c r="Q2603" i="17"/>
  <c r="P2603" i="17"/>
  <c r="S2603" i="17" s="1"/>
  <c r="O2603" i="17"/>
  <c r="N2603" i="17"/>
  <c r="M2603" i="17"/>
  <c r="V2602" i="17"/>
  <c r="U2602" i="17"/>
  <c r="T2602" i="17"/>
  <c r="W2602" i="17" s="1"/>
  <c r="R2602" i="17"/>
  <c r="Q2602" i="17"/>
  <c r="P2602" i="17"/>
  <c r="S2602" i="17" s="1"/>
  <c r="O2602" i="17"/>
  <c r="N2602" i="17"/>
  <c r="M2602" i="17"/>
  <c r="V2601" i="17"/>
  <c r="U2601" i="17"/>
  <c r="T2601" i="17"/>
  <c r="W2601" i="17" s="1"/>
  <c r="R2601" i="17"/>
  <c r="Q2601" i="17"/>
  <c r="P2601" i="17"/>
  <c r="S2601" i="17" s="1"/>
  <c r="O2601" i="17"/>
  <c r="N2601" i="17"/>
  <c r="M2601" i="17"/>
  <c r="V2600" i="17"/>
  <c r="U2600" i="17"/>
  <c r="T2600" i="17"/>
  <c r="W2600" i="17" s="1"/>
  <c r="R2600" i="17"/>
  <c r="Q2600" i="17"/>
  <c r="P2600" i="17"/>
  <c r="S2600" i="17" s="1"/>
  <c r="O2600" i="17"/>
  <c r="N2600" i="17"/>
  <c r="M2600" i="17"/>
  <c r="V2599" i="17"/>
  <c r="U2599" i="17"/>
  <c r="T2599" i="17"/>
  <c r="W2599" i="17" s="1"/>
  <c r="R2599" i="17"/>
  <c r="Q2599" i="17"/>
  <c r="P2599" i="17"/>
  <c r="S2599" i="17" s="1"/>
  <c r="O2599" i="17"/>
  <c r="N2599" i="17"/>
  <c r="M2599" i="17"/>
  <c r="V2598" i="17"/>
  <c r="U2598" i="17"/>
  <c r="T2598" i="17"/>
  <c r="W2598" i="17" s="1"/>
  <c r="R2598" i="17"/>
  <c r="Q2598" i="17"/>
  <c r="P2598" i="17"/>
  <c r="S2598" i="17" s="1"/>
  <c r="O2598" i="17"/>
  <c r="N2598" i="17"/>
  <c r="M2598" i="17"/>
  <c r="V2597" i="17"/>
  <c r="U2597" i="17"/>
  <c r="T2597" i="17"/>
  <c r="W2597" i="17" s="1"/>
  <c r="R2597" i="17"/>
  <c r="Q2597" i="17"/>
  <c r="P2597" i="17"/>
  <c r="S2597" i="17" s="1"/>
  <c r="O2597" i="17"/>
  <c r="N2597" i="17"/>
  <c r="M2597" i="17"/>
  <c r="V2596" i="17"/>
  <c r="U2596" i="17"/>
  <c r="T2596" i="17"/>
  <c r="W2596" i="17" s="1"/>
  <c r="R2596" i="17"/>
  <c r="Q2596" i="17"/>
  <c r="P2596" i="17"/>
  <c r="S2596" i="17" s="1"/>
  <c r="O2596" i="17"/>
  <c r="N2596" i="17"/>
  <c r="M2596" i="17"/>
  <c r="V2595" i="17"/>
  <c r="U2595" i="17"/>
  <c r="T2595" i="17"/>
  <c r="W2595" i="17" s="1"/>
  <c r="R2595" i="17"/>
  <c r="Q2595" i="17"/>
  <c r="P2595" i="17"/>
  <c r="S2595" i="17" s="1"/>
  <c r="O2595" i="17"/>
  <c r="N2595" i="17"/>
  <c r="M2595" i="17"/>
  <c r="V2594" i="17"/>
  <c r="U2594" i="17"/>
  <c r="T2594" i="17"/>
  <c r="W2594" i="17" s="1"/>
  <c r="R2594" i="17"/>
  <c r="Q2594" i="17"/>
  <c r="P2594" i="17"/>
  <c r="S2594" i="17" s="1"/>
  <c r="O2594" i="17"/>
  <c r="N2594" i="17"/>
  <c r="M2594" i="17"/>
  <c r="V2593" i="17"/>
  <c r="U2593" i="17"/>
  <c r="T2593" i="17"/>
  <c r="W2593" i="17" s="1"/>
  <c r="R2593" i="17"/>
  <c r="Q2593" i="17"/>
  <c r="P2593" i="17"/>
  <c r="S2593" i="17" s="1"/>
  <c r="O2593" i="17"/>
  <c r="N2593" i="17"/>
  <c r="M2593" i="17"/>
  <c r="V2592" i="17"/>
  <c r="U2592" i="17"/>
  <c r="T2592" i="17"/>
  <c r="W2592" i="17" s="1"/>
  <c r="R2592" i="17"/>
  <c r="Q2592" i="17"/>
  <c r="P2592" i="17"/>
  <c r="S2592" i="17" s="1"/>
  <c r="O2592" i="17"/>
  <c r="N2592" i="17"/>
  <c r="M2592" i="17"/>
  <c r="V2591" i="17"/>
  <c r="U2591" i="17"/>
  <c r="T2591" i="17"/>
  <c r="W2591" i="17" s="1"/>
  <c r="R2591" i="17"/>
  <c r="Q2591" i="17"/>
  <c r="P2591" i="17"/>
  <c r="S2591" i="17" s="1"/>
  <c r="O2591" i="17"/>
  <c r="N2591" i="17"/>
  <c r="M2591" i="17"/>
  <c r="V2590" i="17"/>
  <c r="U2590" i="17"/>
  <c r="T2590" i="17"/>
  <c r="W2590" i="17" s="1"/>
  <c r="R2590" i="17"/>
  <c r="Q2590" i="17"/>
  <c r="P2590" i="17"/>
  <c r="S2590" i="17" s="1"/>
  <c r="O2590" i="17"/>
  <c r="N2590" i="17"/>
  <c r="M2590" i="17"/>
  <c r="V2589" i="17"/>
  <c r="U2589" i="17"/>
  <c r="T2589" i="17"/>
  <c r="W2589" i="17" s="1"/>
  <c r="R2589" i="17"/>
  <c r="Q2589" i="17"/>
  <c r="P2589" i="17"/>
  <c r="S2589" i="17" s="1"/>
  <c r="O2589" i="17"/>
  <c r="N2589" i="17"/>
  <c r="M2589" i="17"/>
  <c r="V2588" i="17"/>
  <c r="U2588" i="17"/>
  <c r="T2588" i="17"/>
  <c r="W2588" i="17" s="1"/>
  <c r="R2588" i="17"/>
  <c r="Q2588" i="17"/>
  <c r="P2588" i="17"/>
  <c r="S2588" i="17" s="1"/>
  <c r="O2588" i="17"/>
  <c r="N2588" i="17"/>
  <c r="M2588" i="17"/>
  <c r="V2587" i="17"/>
  <c r="U2587" i="17"/>
  <c r="T2587" i="17"/>
  <c r="W2587" i="17" s="1"/>
  <c r="R2587" i="17"/>
  <c r="Q2587" i="17"/>
  <c r="P2587" i="17"/>
  <c r="S2587" i="17" s="1"/>
  <c r="O2587" i="17"/>
  <c r="N2587" i="17"/>
  <c r="M2587" i="17"/>
  <c r="V2586" i="17"/>
  <c r="U2586" i="17"/>
  <c r="T2586" i="17"/>
  <c r="W2586" i="17" s="1"/>
  <c r="R2586" i="17"/>
  <c r="Q2586" i="17"/>
  <c r="P2586" i="17"/>
  <c r="S2586" i="17" s="1"/>
  <c r="O2586" i="17"/>
  <c r="N2586" i="17"/>
  <c r="M2586" i="17"/>
  <c r="V2585" i="17"/>
  <c r="U2585" i="17"/>
  <c r="T2585" i="17"/>
  <c r="W2585" i="17" s="1"/>
  <c r="R2585" i="17"/>
  <c r="Q2585" i="17"/>
  <c r="P2585" i="17"/>
  <c r="S2585" i="17" s="1"/>
  <c r="O2585" i="17"/>
  <c r="N2585" i="17"/>
  <c r="M2585" i="17"/>
  <c r="V2584" i="17"/>
  <c r="U2584" i="17"/>
  <c r="T2584" i="17"/>
  <c r="W2584" i="17" s="1"/>
  <c r="R2584" i="17"/>
  <c r="Q2584" i="17"/>
  <c r="P2584" i="17"/>
  <c r="S2584" i="17" s="1"/>
  <c r="O2584" i="17"/>
  <c r="N2584" i="17"/>
  <c r="M2584" i="17"/>
  <c r="V2583" i="17"/>
  <c r="U2583" i="17"/>
  <c r="T2583" i="17"/>
  <c r="W2583" i="17" s="1"/>
  <c r="R2583" i="17"/>
  <c r="Q2583" i="17"/>
  <c r="P2583" i="17"/>
  <c r="S2583" i="17" s="1"/>
  <c r="O2583" i="17"/>
  <c r="N2583" i="17"/>
  <c r="M2583" i="17"/>
  <c r="V2582" i="17"/>
  <c r="U2582" i="17"/>
  <c r="T2582" i="17"/>
  <c r="W2582" i="17" s="1"/>
  <c r="R2582" i="17"/>
  <c r="Q2582" i="17"/>
  <c r="P2582" i="17"/>
  <c r="S2582" i="17" s="1"/>
  <c r="O2582" i="17"/>
  <c r="N2582" i="17"/>
  <c r="M2582" i="17"/>
  <c r="V2581" i="17"/>
  <c r="U2581" i="17"/>
  <c r="T2581" i="17"/>
  <c r="W2581" i="17" s="1"/>
  <c r="R2581" i="17"/>
  <c r="Q2581" i="17"/>
  <c r="P2581" i="17"/>
  <c r="S2581" i="17" s="1"/>
  <c r="O2581" i="17"/>
  <c r="N2581" i="17"/>
  <c r="M2581" i="17"/>
  <c r="V2580" i="17"/>
  <c r="U2580" i="17"/>
  <c r="T2580" i="17"/>
  <c r="W2580" i="17" s="1"/>
  <c r="R2580" i="17"/>
  <c r="Q2580" i="17"/>
  <c r="P2580" i="17"/>
  <c r="S2580" i="17" s="1"/>
  <c r="O2580" i="17"/>
  <c r="N2580" i="17"/>
  <c r="M2580" i="17"/>
  <c r="V2579" i="17"/>
  <c r="U2579" i="17"/>
  <c r="T2579" i="17"/>
  <c r="W2579" i="17" s="1"/>
  <c r="R2579" i="17"/>
  <c r="Q2579" i="17"/>
  <c r="P2579" i="17"/>
  <c r="S2579" i="17" s="1"/>
  <c r="O2579" i="17"/>
  <c r="N2579" i="17"/>
  <c r="M2579" i="17"/>
  <c r="V2578" i="17"/>
  <c r="U2578" i="17"/>
  <c r="T2578" i="17"/>
  <c r="W2578" i="17" s="1"/>
  <c r="R2578" i="17"/>
  <c r="Q2578" i="17"/>
  <c r="P2578" i="17"/>
  <c r="S2578" i="17" s="1"/>
  <c r="O2578" i="17"/>
  <c r="N2578" i="17"/>
  <c r="M2578" i="17"/>
  <c r="V2577" i="17"/>
  <c r="U2577" i="17"/>
  <c r="T2577" i="17"/>
  <c r="W2577" i="17" s="1"/>
  <c r="R2577" i="17"/>
  <c r="Q2577" i="17"/>
  <c r="P2577" i="17"/>
  <c r="S2577" i="17" s="1"/>
  <c r="O2577" i="17"/>
  <c r="N2577" i="17"/>
  <c r="M2577" i="17"/>
  <c r="V2576" i="17"/>
  <c r="U2576" i="17"/>
  <c r="T2576" i="17"/>
  <c r="W2576" i="17" s="1"/>
  <c r="R2576" i="17"/>
  <c r="Q2576" i="17"/>
  <c r="P2576" i="17"/>
  <c r="S2576" i="17" s="1"/>
  <c r="O2576" i="17"/>
  <c r="N2576" i="17"/>
  <c r="M2576" i="17"/>
  <c r="V2575" i="17"/>
  <c r="U2575" i="17"/>
  <c r="T2575" i="17"/>
  <c r="W2575" i="17" s="1"/>
  <c r="R2575" i="17"/>
  <c r="Q2575" i="17"/>
  <c r="P2575" i="17"/>
  <c r="S2575" i="17" s="1"/>
  <c r="O2575" i="17"/>
  <c r="N2575" i="17"/>
  <c r="M2575" i="17"/>
  <c r="V2574" i="17"/>
  <c r="U2574" i="17"/>
  <c r="T2574" i="17"/>
  <c r="W2574" i="17" s="1"/>
  <c r="R2574" i="17"/>
  <c r="Q2574" i="17"/>
  <c r="P2574" i="17"/>
  <c r="S2574" i="17" s="1"/>
  <c r="O2574" i="17"/>
  <c r="N2574" i="17"/>
  <c r="M2574" i="17"/>
  <c r="V2573" i="17"/>
  <c r="U2573" i="17"/>
  <c r="T2573" i="17"/>
  <c r="W2573" i="17" s="1"/>
  <c r="R2573" i="17"/>
  <c r="Q2573" i="17"/>
  <c r="P2573" i="17"/>
  <c r="S2573" i="17" s="1"/>
  <c r="O2573" i="17"/>
  <c r="N2573" i="17"/>
  <c r="M2573" i="17"/>
  <c r="V2572" i="17"/>
  <c r="U2572" i="17"/>
  <c r="T2572" i="17"/>
  <c r="W2572" i="17" s="1"/>
  <c r="R2572" i="17"/>
  <c r="Q2572" i="17"/>
  <c r="P2572" i="17"/>
  <c r="S2572" i="17" s="1"/>
  <c r="O2572" i="17"/>
  <c r="N2572" i="17"/>
  <c r="M2572" i="17"/>
  <c r="V2571" i="17"/>
  <c r="U2571" i="17"/>
  <c r="T2571" i="17"/>
  <c r="W2571" i="17" s="1"/>
  <c r="R2571" i="17"/>
  <c r="Q2571" i="17"/>
  <c r="P2571" i="17"/>
  <c r="S2571" i="17" s="1"/>
  <c r="O2571" i="17"/>
  <c r="N2571" i="17"/>
  <c r="M2571" i="17"/>
  <c r="V2570" i="17"/>
  <c r="U2570" i="17"/>
  <c r="T2570" i="17"/>
  <c r="W2570" i="17" s="1"/>
  <c r="R2570" i="17"/>
  <c r="Q2570" i="17"/>
  <c r="P2570" i="17"/>
  <c r="S2570" i="17" s="1"/>
  <c r="O2570" i="17"/>
  <c r="N2570" i="17"/>
  <c r="M2570" i="17"/>
  <c r="V2569" i="17"/>
  <c r="U2569" i="17"/>
  <c r="T2569" i="17"/>
  <c r="W2569" i="17" s="1"/>
  <c r="R2569" i="17"/>
  <c r="Q2569" i="17"/>
  <c r="P2569" i="17"/>
  <c r="S2569" i="17" s="1"/>
  <c r="O2569" i="17"/>
  <c r="N2569" i="17"/>
  <c r="M2569" i="17"/>
  <c r="V2568" i="17"/>
  <c r="U2568" i="17"/>
  <c r="T2568" i="17"/>
  <c r="W2568" i="17" s="1"/>
  <c r="R2568" i="17"/>
  <c r="Q2568" i="17"/>
  <c r="P2568" i="17"/>
  <c r="S2568" i="17" s="1"/>
  <c r="O2568" i="17"/>
  <c r="N2568" i="17"/>
  <c r="M2568" i="17"/>
  <c r="V2567" i="17"/>
  <c r="U2567" i="17"/>
  <c r="T2567" i="17"/>
  <c r="W2567" i="17" s="1"/>
  <c r="R2567" i="17"/>
  <c r="Q2567" i="17"/>
  <c r="P2567" i="17"/>
  <c r="S2567" i="17" s="1"/>
  <c r="O2567" i="17"/>
  <c r="N2567" i="17"/>
  <c r="M2567" i="17"/>
  <c r="V2566" i="17"/>
  <c r="U2566" i="17"/>
  <c r="T2566" i="17"/>
  <c r="W2566" i="17" s="1"/>
  <c r="R2566" i="17"/>
  <c r="Q2566" i="17"/>
  <c r="P2566" i="17"/>
  <c r="S2566" i="17" s="1"/>
  <c r="O2566" i="17"/>
  <c r="N2566" i="17"/>
  <c r="M2566" i="17"/>
  <c r="V2565" i="17"/>
  <c r="U2565" i="17"/>
  <c r="T2565" i="17"/>
  <c r="W2565" i="17" s="1"/>
  <c r="R2565" i="17"/>
  <c r="Q2565" i="17"/>
  <c r="P2565" i="17"/>
  <c r="S2565" i="17" s="1"/>
  <c r="O2565" i="17"/>
  <c r="N2565" i="17"/>
  <c r="M2565" i="17"/>
  <c r="V2564" i="17"/>
  <c r="U2564" i="17"/>
  <c r="T2564" i="17"/>
  <c r="W2564" i="17" s="1"/>
  <c r="R2564" i="17"/>
  <c r="Q2564" i="17"/>
  <c r="P2564" i="17"/>
  <c r="S2564" i="17" s="1"/>
  <c r="O2564" i="17"/>
  <c r="N2564" i="17"/>
  <c r="M2564" i="17"/>
  <c r="V2563" i="17"/>
  <c r="U2563" i="17"/>
  <c r="T2563" i="17"/>
  <c r="W2563" i="17" s="1"/>
  <c r="R2563" i="17"/>
  <c r="Q2563" i="17"/>
  <c r="P2563" i="17"/>
  <c r="S2563" i="17" s="1"/>
  <c r="O2563" i="17"/>
  <c r="N2563" i="17"/>
  <c r="M2563" i="17"/>
  <c r="V2562" i="17"/>
  <c r="U2562" i="17"/>
  <c r="T2562" i="17"/>
  <c r="W2562" i="17" s="1"/>
  <c r="R2562" i="17"/>
  <c r="Q2562" i="17"/>
  <c r="P2562" i="17"/>
  <c r="S2562" i="17" s="1"/>
  <c r="O2562" i="17"/>
  <c r="N2562" i="17"/>
  <c r="M2562" i="17"/>
  <c r="V2561" i="17"/>
  <c r="U2561" i="17"/>
  <c r="T2561" i="17"/>
  <c r="W2561" i="17" s="1"/>
  <c r="R2561" i="17"/>
  <c r="Q2561" i="17"/>
  <c r="P2561" i="17"/>
  <c r="S2561" i="17" s="1"/>
  <c r="O2561" i="17"/>
  <c r="N2561" i="17"/>
  <c r="M2561" i="17"/>
  <c r="V2560" i="17"/>
  <c r="U2560" i="17"/>
  <c r="T2560" i="17"/>
  <c r="W2560" i="17" s="1"/>
  <c r="R2560" i="17"/>
  <c r="Q2560" i="17"/>
  <c r="P2560" i="17"/>
  <c r="S2560" i="17" s="1"/>
  <c r="O2560" i="17"/>
  <c r="N2560" i="17"/>
  <c r="M2560" i="17"/>
  <c r="V2559" i="17"/>
  <c r="U2559" i="17"/>
  <c r="T2559" i="17"/>
  <c r="W2559" i="17" s="1"/>
  <c r="R2559" i="17"/>
  <c r="Q2559" i="17"/>
  <c r="P2559" i="17"/>
  <c r="S2559" i="17" s="1"/>
  <c r="O2559" i="17"/>
  <c r="N2559" i="17"/>
  <c r="M2559" i="17"/>
  <c r="V2558" i="17"/>
  <c r="U2558" i="17"/>
  <c r="T2558" i="17"/>
  <c r="W2558" i="17" s="1"/>
  <c r="R2558" i="17"/>
  <c r="Q2558" i="17"/>
  <c r="P2558" i="17"/>
  <c r="S2558" i="17" s="1"/>
  <c r="O2558" i="17"/>
  <c r="N2558" i="17"/>
  <c r="M2558" i="17"/>
  <c r="V2557" i="17"/>
  <c r="U2557" i="17"/>
  <c r="T2557" i="17"/>
  <c r="W2557" i="17" s="1"/>
  <c r="R2557" i="17"/>
  <c r="Q2557" i="17"/>
  <c r="P2557" i="17"/>
  <c r="S2557" i="17" s="1"/>
  <c r="O2557" i="17"/>
  <c r="N2557" i="17"/>
  <c r="M2557" i="17"/>
  <c r="V2556" i="17"/>
  <c r="U2556" i="17"/>
  <c r="T2556" i="17"/>
  <c r="W2556" i="17" s="1"/>
  <c r="R2556" i="17"/>
  <c r="Q2556" i="17"/>
  <c r="P2556" i="17"/>
  <c r="S2556" i="17" s="1"/>
  <c r="O2556" i="17"/>
  <c r="N2556" i="17"/>
  <c r="M2556" i="17"/>
  <c r="V2555" i="17"/>
  <c r="U2555" i="17"/>
  <c r="T2555" i="17"/>
  <c r="W2555" i="17" s="1"/>
  <c r="R2555" i="17"/>
  <c r="Q2555" i="17"/>
  <c r="P2555" i="17"/>
  <c r="S2555" i="17" s="1"/>
  <c r="O2555" i="17"/>
  <c r="N2555" i="17"/>
  <c r="M2555" i="17"/>
  <c r="V2554" i="17"/>
  <c r="U2554" i="17"/>
  <c r="T2554" i="17"/>
  <c r="W2554" i="17" s="1"/>
  <c r="R2554" i="17"/>
  <c r="Q2554" i="17"/>
  <c r="P2554" i="17"/>
  <c r="S2554" i="17" s="1"/>
  <c r="O2554" i="17"/>
  <c r="N2554" i="17"/>
  <c r="M2554" i="17"/>
  <c r="V2553" i="17"/>
  <c r="U2553" i="17"/>
  <c r="T2553" i="17"/>
  <c r="W2553" i="17" s="1"/>
  <c r="R2553" i="17"/>
  <c r="Q2553" i="17"/>
  <c r="P2553" i="17"/>
  <c r="S2553" i="17" s="1"/>
  <c r="O2553" i="17"/>
  <c r="N2553" i="17"/>
  <c r="M2553" i="17"/>
  <c r="V2552" i="17"/>
  <c r="U2552" i="17"/>
  <c r="T2552" i="17"/>
  <c r="W2552" i="17" s="1"/>
  <c r="R2552" i="17"/>
  <c r="Q2552" i="17"/>
  <c r="P2552" i="17"/>
  <c r="S2552" i="17" s="1"/>
  <c r="O2552" i="17"/>
  <c r="N2552" i="17"/>
  <c r="M2552" i="17"/>
  <c r="V2551" i="17"/>
  <c r="U2551" i="17"/>
  <c r="T2551" i="17"/>
  <c r="W2551" i="17" s="1"/>
  <c r="R2551" i="17"/>
  <c r="Q2551" i="17"/>
  <c r="P2551" i="17"/>
  <c r="S2551" i="17" s="1"/>
  <c r="O2551" i="17"/>
  <c r="N2551" i="17"/>
  <c r="M2551" i="17"/>
  <c r="V2550" i="17"/>
  <c r="U2550" i="17"/>
  <c r="T2550" i="17"/>
  <c r="W2550" i="17" s="1"/>
  <c r="R2550" i="17"/>
  <c r="Q2550" i="17"/>
  <c r="P2550" i="17"/>
  <c r="S2550" i="17" s="1"/>
  <c r="O2550" i="17"/>
  <c r="N2550" i="17"/>
  <c r="M2550" i="17"/>
  <c r="V2549" i="17"/>
  <c r="U2549" i="17"/>
  <c r="T2549" i="17"/>
  <c r="W2549" i="17" s="1"/>
  <c r="R2549" i="17"/>
  <c r="Q2549" i="17"/>
  <c r="P2549" i="17"/>
  <c r="S2549" i="17" s="1"/>
  <c r="O2549" i="17"/>
  <c r="N2549" i="17"/>
  <c r="M2549" i="17"/>
  <c r="V2548" i="17"/>
  <c r="U2548" i="17"/>
  <c r="T2548" i="17"/>
  <c r="W2548" i="17" s="1"/>
  <c r="R2548" i="17"/>
  <c r="Q2548" i="17"/>
  <c r="P2548" i="17"/>
  <c r="S2548" i="17" s="1"/>
  <c r="O2548" i="17"/>
  <c r="N2548" i="17"/>
  <c r="M2548" i="17"/>
  <c r="V2547" i="17"/>
  <c r="U2547" i="17"/>
  <c r="T2547" i="17"/>
  <c r="W2547" i="17" s="1"/>
  <c r="R2547" i="17"/>
  <c r="Q2547" i="17"/>
  <c r="P2547" i="17"/>
  <c r="S2547" i="17" s="1"/>
  <c r="O2547" i="17"/>
  <c r="N2547" i="17"/>
  <c r="M2547" i="17"/>
  <c r="V2546" i="17"/>
  <c r="U2546" i="17"/>
  <c r="T2546" i="17"/>
  <c r="W2546" i="17" s="1"/>
  <c r="R2546" i="17"/>
  <c r="Q2546" i="17"/>
  <c r="P2546" i="17"/>
  <c r="S2546" i="17" s="1"/>
  <c r="O2546" i="17"/>
  <c r="N2546" i="17"/>
  <c r="M2546" i="17"/>
  <c r="V2545" i="17"/>
  <c r="U2545" i="17"/>
  <c r="T2545" i="17"/>
  <c r="W2545" i="17" s="1"/>
  <c r="R2545" i="17"/>
  <c r="Q2545" i="17"/>
  <c r="P2545" i="17"/>
  <c r="S2545" i="17" s="1"/>
  <c r="O2545" i="17"/>
  <c r="N2545" i="17"/>
  <c r="M2545" i="17"/>
  <c r="V2544" i="17"/>
  <c r="U2544" i="17"/>
  <c r="T2544" i="17"/>
  <c r="W2544" i="17" s="1"/>
  <c r="R2544" i="17"/>
  <c r="Q2544" i="17"/>
  <c r="P2544" i="17"/>
  <c r="S2544" i="17" s="1"/>
  <c r="O2544" i="17"/>
  <c r="N2544" i="17"/>
  <c r="M2544" i="17"/>
  <c r="V2543" i="17"/>
  <c r="U2543" i="17"/>
  <c r="T2543" i="17"/>
  <c r="W2543" i="17" s="1"/>
  <c r="R2543" i="17"/>
  <c r="Q2543" i="17"/>
  <c r="P2543" i="17"/>
  <c r="S2543" i="17" s="1"/>
  <c r="O2543" i="17"/>
  <c r="N2543" i="17"/>
  <c r="M2543" i="17"/>
  <c r="V2542" i="17"/>
  <c r="U2542" i="17"/>
  <c r="T2542" i="17"/>
  <c r="W2542" i="17" s="1"/>
  <c r="R2542" i="17"/>
  <c r="Q2542" i="17"/>
  <c r="P2542" i="17"/>
  <c r="S2542" i="17" s="1"/>
  <c r="O2542" i="17"/>
  <c r="N2542" i="17"/>
  <c r="M2542" i="17"/>
  <c r="V2541" i="17"/>
  <c r="U2541" i="17"/>
  <c r="T2541" i="17"/>
  <c r="W2541" i="17" s="1"/>
  <c r="R2541" i="17"/>
  <c r="Q2541" i="17"/>
  <c r="P2541" i="17"/>
  <c r="S2541" i="17" s="1"/>
  <c r="O2541" i="17"/>
  <c r="N2541" i="17"/>
  <c r="M2541" i="17"/>
  <c r="V2540" i="17"/>
  <c r="U2540" i="17"/>
  <c r="T2540" i="17"/>
  <c r="W2540" i="17" s="1"/>
  <c r="R2540" i="17"/>
  <c r="Q2540" i="17"/>
  <c r="P2540" i="17"/>
  <c r="S2540" i="17" s="1"/>
  <c r="O2540" i="17"/>
  <c r="N2540" i="17"/>
  <c r="M2540" i="17"/>
  <c r="V2539" i="17"/>
  <c r="U2539" i="17"/>
  <c r="T2539" i="17"/>
  <c r="W2539" i="17" s="1"/>
  <c r="R2539" i="17"/>
  <c r="Q2539" i="17"/>
  <c r="P2539" i="17"/>
  <c r="S2539" i="17" s="1"/>
  <c r="O2539" i="17"/>
  <c r="N2539" i="17"/>
  <c r="M2539" i="17"/>
  <c r="V2538" i="17"/>
  <c r="U2538" i="17"/>
  <c r="T2538" i="17"/>
  <c r="W2538" i="17" s="1"/>
  <c r="R2538" i="17"/>
  <c r="Q2538" i="17"/>
  <c r="P2538" i="17"/>
  <c r="S2538" i="17" s="1"/>
  <c r="O2538" i="17"/>
  <c r="N2538" i="17"/>
  <c r="M2538" i="17"/>
  <c r="V2537" i="17"/>
  <c r="U2537" i="17"/>
  <c r="T2537" i="17"/>
  <c r="W2537" i="17" s="1"/>
  <c r="R2537" i="17"/>
  <c r="Q2537" i="17"/>
  <c r="P2537" i="17"/>
  <c r="S2537" i="17" s="1"/>
  <c r="O2537" i="17"/>
  <c r="N2537" i="17"/>
  <c r="M2537" i="17"/>
  <c r="V2536" i="17"/>
  <c r="U2536" i="17"/>
  <c r="T2536" i="17"/>
  <c r="W2536" i="17" s="1"/>
  <c r="R2536" i="17"/>
  <c r="Q2536" i="17"/>
  <c r="P2536" i="17"/>
  <c r="S2536" i="17" s="1"/>
  <c r="O2536" i="17"/>
  <c r="N2536" i="17"/>
  <c r="M2536" i="17"/>
  <c r="V2535" i="17"/>
  <c r="U2535" i="17"/>
  <c r="T2535" i="17"/>
  <c r="W2535" i="17" s="1"/>
  <c r="R2535" i="17"/>
  <c r="Q2535" i="17"/>
  <c r="P2535" i="17"/>
  <c r="S2535" i="17" s="1"/>
  <c r="O2535" i="17"/>
  <c r="N2535" i="17"/>
  <c r="M2535" i="17"/>
  <c r="V2534" i="17"/>
  <c r="U2534" i="17"/>
  <c r="T2534" i="17"/>
  <c r="W2534" i="17" s="1"/>
  <c r="R2534" i="17"/>
  <c r="Q2534" i="17"/>
  <c r="P2534" i="17"/>
  <c r="S2534" i="17" s="1"/>
  <c r="O2534" i="17"/>
  <c r="N2534" i="17"/>
  <c r="M2534" i="17"/>
  <c r="V2533" i="17"/>
  <c r="U2533" i="17"/>
  <c r="T2533" i="17"/>
  <c r="W2533" i="17" s="1"/>
  <c r="R2533" i="17"/>
  <c r="Q2533" i="17"/>
  <c r="P2533" i="17"/>
  <c r="S2533" i="17" s="1"/>
  <c r="O2533" i="17"/>
  <c r="N2533" i="17"/>
  <c r="M2533" i="17"/>
  <c r="V2532" i="17"/>
  <c r="U2532" i="17"/>
  <c r="T2532" i="17"/>
  <c r="W2532" i="17" s="1"/>
  <c r="R2532" i="17"/>
  <c r="Q2532" i="17"/>
  <c r="P2532" i="17"/>
  <c r="S2532" i="17" s="1"/>
  <c r="O2532" i="17"/>
  <c r="N2532" i="17"/>
  <c r="M2532" i="17"/>
  <c r="V2531" i="17"/>
  <c r="U2531" i="17"/>
  <c r="T2531" i="17"/>
  <c r="W2531" i="17" s="1"/>
  <c r="R2531" i="17"/>
  <c r="Q2531" i="17"/>
  <c r="P2531" i="17"/>
  <c r="S2531" i="17" s="1"/>
  <c r="O2531" i="17"/>
  <c r="N2531" i="17"/>
  <c r="M2531" i="17"/>
  <c r="V2530" i="17"/>
  <c r="U2530" i="17"/>
  <c r="T2530" i="17"/>
  <c r="W2530" i="17" s="1"/>
  <c r="R2530" i="17"/>
  <c r="Q2530" i="17"/>
  <c r="P2530" i="17"/>
  <c r="S2530" i="17" s="1"/>
  <c r="O2530" i="17"/>
  <c r="N2530" i="17"/>
  <c r="M2530" i="17"/>
  <c r="V2529" i="17"/>
  <c r="U2529" i="17"/>
  <c r="T2529" i="17"/>
  <c r="W2529" i="17" s="1"/>
  <c r="R2529" i="17"/>
  <c r="Q2529" i="17"/>
  <c r="P2529" i="17"/>
  <c r="S2529" i="17" s="1"/>
  <c r="O2529" i="17"/>
  <c r="N2529" i="17"/>
  <c r="M2529" i="17"/>
  <c r="V2528" i="17"/>
  <c r="U2528" i="17"/>
  <c r="T2528" i="17"/>
  <c r="W2528" i="17" s="1"/>
  <c r="R2528" i="17"/>
  <c r="Q2528" i="17"/>
  <c r="P2528" i="17"/>
  <c r="S2528" i="17" s="1"/>
  <c r="O2528" i="17"/>
  <c r="N2528" i="17"/>
  <c r="M2528" i="17"/>
  <c r="V2527" i="17"/>
  <c r="U2527" i="17"/>
  <c r="T2527" i="17"/>
  <c r="W2527" i="17" s="1"/>
  <c r="R2527" i="17"/>
  <c r="Q2527" i="17"/>
  <c r="P2527" i="17"/>
  <c r="S2527" i="17" s="1"/>
  <c r="O2527" i="17"/>
  <c r="N2527" i="17"/>
  <c r="M2527" i="17"/>
  <c r="V2526" i="17"/>
  <c r="U2526" i="17"/>
  <c r="T2526" i="17"/>
  <c r="W2526" i="17" s="1"/>
  <c r="R2526" i="17"/>
  <c r="Q2526" i="17"/>
  <c r="P2526" i="17"/>
  <c r="S2526" i="17" s="1"/>
  <c r="O2526" i="17"/>
  <c r="N2526" i="17"/>
  <c r="M2526" i="17"/>
  <c r="V2525" i="17"/>
  <c r="U2525" i="17"/>
  <c r="T2525" i="17"/>
  <c r="W2525" i="17" s="1"/>
  <c r="R2525" i="17"/>
  <c r="Q2525" i="17"/>
  <c r="P2525" i="17"/>
  <c r="S2525" i="17" s="1"/>
  <c r="O2525" i="17"/>
  <c r="N2525" i="17"/>
  <c r="M2525" i="17"/>
  <c r="V2524" i="17"/>
  <c r="U2524" i="17"/>
  <c r="T2524" i="17"/>
  <c r="W2524" i="17" s="1"/>
  <c r="R2524" i="17"/>
  <c r="Q2524" i="17"/>
  <c r="P2524" i="17"/>
  <c r="S2524" i="17" s="1"/>
  <c r="O2524" i="17"/>
  <c r="N2524" i="17"/>
  <c r="M2524" i="17"/>
  <c r="V2523" i="17"/>
  <c r="U2523" i="17"/>
  <c r="T2523" i="17"/>
  <c r="W2523" i="17" s="1"/>
  <c r="R2523" i="17"/>
  <c r="Q2523" i="17"/>
  <c r="P2523" i="17"/>
  <c r="S2523" i="17" s="1"/>
  <c r="O2523" i="17"/>
  <c r="N2523" i="17"/>
  <c r="M2523" i="17"/>
  <c r="V2522" i="17"/>
  <c r="U2522" i="17"/>
  <c r="T2522" i="17"/>
  <c r="W2522" i="17" s="1"/>
  <c r="R2522" i="17"/>
  <c r="Q2522" i="17"/>
  <c r="P2522" i="17"/>
  <c r="S2522" i="17" s="1"/>
  <c r="O2522" i="17"/>
  <c r="N2522" i="17"/>
  <c r="M2522" i="17"/>
  <c r="V2521" i="17"/>
  <c r="U2521" i="17"/>
  <c r="T2521" i="17"/>
  <c r="W2521" i="17" s="1"/>
  <c r="R2521" i="17"/>
  <c r="Q2521" i="17"/>
  <c r="P2521" i="17"/>
  <c r="S2521" i="17" s="1"/>
  <c r="O2521" i="17"/>
  <c r="N2521" i="17"/>
  <c r="M2521" i="17"/>
  <c r="V2520" i="17"/>
  <c r="U2520" i="17"/>
  <c r="T2520" i="17"/>
  <c r="W2520" i="17" s="1"/>
  <c r="R2520" i="17"/>
  <c r="Q2520" i="17"/>
  <c r="P2520" i="17"/>
  <c r="S2520" i="17" s="1"/>
  <c r="O2520" i="17"/>
  <c r="N2520" i="17"/>
  <c r="M2520" i="17"/>
  <c r="V2519" i="17"/>
  <c r="U2519" i="17"/>
  <c r="T2519" i="17"/>
  <c r="W2519" i="17" s="1"/>
  <c r="R2519" i="17"/>
  <c r="Q2519" i="17"/>
  <c r="P2519" i="17"/>
  <c r="S2519" i="17" s="1"/>
  <c r="O2519" i="17"/>
  <c r="N2519" i="17"/>
  <c r="M2519" i="17"/>
  <c r="V2518" i="17"/>
  <c r="U2518" i="17"/>
  <c r="T2518" i="17"/>
  <c r="W2518" i="17" s="1"/>
  <c r="R2518" i="17"/>
  <c r="Q2518" i="17"/>
  <c r="P2518" i="17"/>
  <c r="S2518" i="17" s="1"/>
  <c r="O2518" i="17"/>
  <c r="N2518" i="17"/>
  <c r="M2518" i="17"/>
  <c r="V2517" i="17"/>
  <c r="U2517" i="17"/>
  <c r="T2517" i="17"/>
  <c r="W2517" i="17" s="1"/>
  <c r="R2517" i="17"/>
  <c r="Q2517" i="17"/>
  <c r="P2517" i="17"/>
  <c r="S2517" i="17" s="1"/>
  <c r="O2517" i="17"/>
  <c r="N2517" i="17"/>
  <c r="M2517" i="17"/>
  <c r="V2516" i="17"/>
  <c r="U2516" i="17"/>
  <c r="T2516" i="17"/>
  <c r="W2516" i="17" s="1"/>
  <c r="R2516" i="17"/>
  <c r="Q2516" i="17"/>
  <c r="P2516" i="17"/>
  <c r="S2516" i="17" s="1"/>
  <c r="O2516" i="17"/>
  <c r="N2516" i="17"/>
  <c r="M2516" i="17"/>
  <c r="V2515" i="17"/>
  <c r="U2515" i="17"/>
  <c r="T2515" i="17"/>
  <c r="W2515" i="17" s="1"/>
  <c r="R2515" i="17"/>
  <c r="Q2515" i="17"/>
  <c r="P2515" i="17"/>
  <c r="S2515" i="17" s="1"/>
  <c r="O2515" i="17"/>
  <c r="N2515" i="17"/>
  <c r="M2515" i="17"/>
  <c r="V2514" i="17"/>
  <c r="U2514" i="17"/>
  <c r="T2514" i="17"/>
  <c r="W2514" i="17" s="1"/>
  <c r="R2514" i="17"/>
  <c r="Q2514" i="17"/>
  <c r="P2514" i="17"/>
  <c r="S2514" i="17" s="1"/>
  <c r="O2514" i="17"/>
  <c r="N2514" i="17"/>
  <c r="M2514" i="17"/>
  <c r="V2513" i="17"/>
  <c r="U2513" i="17"/>
  <c r="T2513" i="17"/>
  <c r="W2513" i="17" s="1"/>
  <c r="R2513" i="17"/>
  <c r="Q2513" i="17"/>
  <c r="P2513" i="17"/>
  <c r="S2513" i="17" s="1"/>
  <c r="O2513" i="17"/>
  <c r="N2513" i="17"/>
  <c r="M2513" i="17"/>
  <c r="V2512" i="17"/>
  <c r="U2512" i="17"/>
  <c r="T2512" i="17"/>
  <c r="W2512" i="17" s="1"/>
  <c r="R2512" i="17"/>
  <c r="Q2512" i="17"/>
  <c r="P2512" i="17"/>
  <c r="S2512" i="17" s="1"/>
  <c r="O2512" i="17"/>
  <c r="N2512" i="17"/>
  <c r="M2512" i="17"/>
  <c r="V2511" i="17"/>
  <c r="U2511" i="17"/>
  <c r="T2511" i="17"/>
  <c r="W2511" i="17" s="1"/>
  <c r="R2511" i="17"/>
  <c r="Q2511" i="17"/>
  <c r="P2511" i="17"/>
  <c r="S2511" i="17" s="1"/>
  <c r="O2511" i="17"/>
  <c r="N2511" i="17"/>
  <c r="M2511" i="17"/>
  <c r="V2510" i="17"/>
  <c r="U2510" i="17"/>
  <c r="T2510" i="17"/>
  <c r="W2510" i="17" s="1"/>
  <c r="R2510" i="17"/>
  <c r="Q2510" i="17"/>
  <c r="P2510" i="17"/>
  <c r="S2510" i="17" s="1"/>
  <c r="O2510" i="17"/>
  <c r="N2510" i="17"/>
  <c r="M2510" i="17"/>
  <c r="V2509" i="17"/>
  <c r="U2509" i="17"/>
  <c r="T2509" i="17"/>
  <c r="W2509" i="17" s="1"/>
  <c r="R2509" i="17"/>
  <c r="Q2509" i="17"/>
  <c r="P2509" i="17"/>
  <c r="S2509" i="17" s="1"/>
  <c r="O2509" i="17"/>
  <c r="N2509" i="17"/>
  <c r="M2509" i="17"/>
  <c r="V2508" i="17"/>
  <c r="U2508" i="17"/>
  <c r="T2508" i="17"/>
  <c r="W2508" i="17" s="1"/>
  <c r="R2508" i="17"/>
  <c r="Q2508" i="17"/>
  <c r="P2508" i="17"/>
  <c r="S2508" i="17" s="1"/>
  <c r="O2508" i="17"/>
  <c r="N2508" i="17"/>
  <c r="M2508" i="17"/>
  <c r="V2507" i="17"/>
  <c r="U2507" i="17"/>
  <c r="T2507" i="17"/>
  <c r="W2507" i="17" s="1"/>
  <c r="R2507" i="17"/>
  <c r="Q2507" i="17"/>
  <c r="P2507" i="17"/>
  <c r="S2507" i="17" s="1"/>
  <c r="O2507" i="17"/>
  <c r="N2507" i="17"/>
  <c r="M2507" i="17"/>
  <c r="V2506" i="17"/>
  <c r="U2506" i="17"/>
  <c r="T2506" i="17"/>
  <c r="W2506" i="17" s="1"/>
  <c r="R2506" i="17"/>
  <c r="Q2506" i="17"/>
  <c r="P2506" i="17"/>
  <c r="S2506" i="17" s="1"/>
  <c r="O2506" i="17"/>
  <c r="N2506" i="17"/>
  <c r="M2506" i="17"/>
  <c r="V2505" i="17"/>
  <c r="U2505" i="17"/>
  <c r="T2505" i="17"/>
  <c r="W2505" i="17" s="1"/>
  <c r="R2505" i="17"/>
  <c r="Q2505" i="17"/>
  <c r="P2505" i="17"/>
  <c r="S2505" i="17" s="1"/>
  <c r="O2505" i="17"/>
  <c r="N2505" i="17"/>
  <c r="M2505" i="17"/>
  <c r="V2504" i="17"/>
  <c r="U2504" i="17"/>
  <c r="T2504" i="17"/>
  <c r="W2504" i="17" s="1"/>
  <c r="R2504" i="17"/>
  <c r="Q2504" i="17"/>
  <c r="P2504" i="17"/>
  <c r="S2504" i="17" s="1"/>
  <c r="O2504" i="17"/>
  <c r="N2504" i="17"/>
  <c r="M2504" i="17"/>
  <c r="V2503" i="17"/>
  <c r="U2503" i="17"/>
  <c r="T2503" i="17"/>
  <c r="W2503" i="17" s="1"/>
  <c r="R2503" i="17"/>
  <c r="Q2503" i="17"/>
  <c r="P2503" i="17"/>
  <c r="S2503" i="17" s="1"/>
  <c r="O2503" i="17"/>
  <c r="N2503" i="17"/>
  <c r="M2503" i="17"/>
  <c r="V2502" i="17"/>
  <c r="U2502" i="17"/>
  <c r="T2502" i="17"/>
  <c r="W2502" i="17" s="1"/>
  <c r="R2502" i="17"/>
  <c r="Q2502" i="17"/>
  <c r="P2502" i="17"/>
  <c r="S2502" i="17" s="1"/>
  <c r="O2502" i="17"/>
  <c r="N2502" i="17"/>
  <c r="M2502" i="17"/>
  <c r="V2501" i="17"/>
  <c r="U2501" i="17"/>
  <c r="T2501" i="17"/>
  <c r="W2501" i="17" s="1"/>
  <c r="R2501" i="17"/>
  <c r="Q2501" i="17"/>
  <c r="P2501" i="17"/>
  <c r="S2501" i="17" s="1"/>
  <c r="O2501" i="17"/>
  <c r="N2501" i="17"/>
  <c r="M2501" i="17"/>
  <c r="V2500" i="17"/>
  <c r="U2500" i="17"/>
  <c r="T2500" i="17"/>
  <c r="W2500" i="17" s="1"/>
  <c r="R2500" i="17"/>
  <c r="Q2500" i="17"/>
  <c r="P2500" i="17"/>
  <c r="S2500" i="17" s="1"/>
  <c r="O2500" i="17"/>
  <c r="N2500" i="17"/>
  <c r="M2500" i="17"/>
  <c r="V2499" i="17"/>
  <c r="U2499" i="17"/>
  <c r="T2499" i="17"/>
  <c r="W2499" i="17" s="1"/>
  <c r="R2499" i="17"/>
  <c r="Q2499" i="17"/>
  <c r="P2499" i="17"/>
  <c r="S2499" i="17" s="1"/>
  <c r="O2499" i="17"/>
  <c r="N2499" i="17"/>
  <c r="M2499" i="17"/>
  <c r="V2498" i="17"/>
  <c r="U2498" i="17"/>
  <c r="T2498" i="17"/>
  <c r="W2498" i="17" s="1"/>
  <c r="R2498" i="17"/>
  <c r="Q2498" i="17"/>
  <c r="P2498" i="17"/>
  <c r="S2498" i="17" s="1"/>
  <c r="O2498" i="17"/>
  <c r="N2498" i="17"/>
  <c r="M2498" i="17"/>
  <c r="V2497" i="17"/>
  <c r="U2497" i="17"/>
  <c r="T2497" i="17"/>
  <c r="W2497" i="17" s="1"/>
  <c r="R2497" i="17"/>
  <c r="Q2497" i="17"/>
  <c r="P2497" i="17"/>
  <c r="S2497" i="17" s="1"/>
  <c r="O2497" i="17"/>
  <c r="N2497" i="17"/>
  <c r="M2497" i="17"/>
  <c r="V2496" i="17"/>
  <c r="U2496" i="17"/>
  <c r="T2496" i="17"/>
  <c r="W2496" i="17" s="1"/>
  <c r="R2496" i="17"/>
  <c r="Q2496" i="17"/>
  <c r="P2496" i="17"/>
  <c r="S2496" i="17" s="1"/>
  <c r="O2496" i="17"/>
  <c r="N2496" i="17"/>
  <c r="M2496" i="17"/>
  <c r="V2495" i="17"/>
  <c r="U2495" i="17"/>
  <c r="T2495" i="17"/>
  <c r="W2495" i="17" s="1"/>
  <c r="R2495" i="17"/>
  <c r="Q2495" i="17"/>
  <c r="P2495" i="17"/>
  <c r="S2495" i="17" s="1"/>
  <c r="O2495" i="17"/>
  <c r="N2495" i="17"/>
  <c r="M2495" i="17"/>
  <c r="V2494" i="17"/>
  <c r="U2494" i="17"/>
  <c r="T2494" i="17"/>
  <c r="W2494" i="17" s="1"/>
  <c r="R2494" i="17"/>
  <c r="Q2494" i="17"/>
  <c r="P2494" i="17"/>
  <c r="S2494" i="17" s="1"/>
  <c r="O2494" i="17"/>
  <c r="N2494" i="17"/>
  <c r="M2494" i="17"/>
  <c r="V2493" i="17"/>
  <c r="U2493" i="17"/>
  <c r="T2493" i="17"/>
  <c r="W2493" i="17" s="1"/>
  <c r="R2493" i="17"/>
  <c r="Q2493" i="17"/>
  <c r="P2493" i="17"/>
  <c r="S2493" i="17" s="1"/>
  <c r="O2493" i="17"/>
  <c r="N2493" i="17"/>
  <c r="M2493" i="17"/>
  <c r="V2492" i="17"/>
  <c r="U2492" i="17"/>
  <c r="T2492" i="17"/>
  <c r="W2492" i="17" s="1"/>
  <c r="R2492" i="17"/>
  <c r="Q2492" i="17"/>
  <c r="P2492" i="17"/>
  <c r="S2492" i="17" s="1"/>
  <c r="O2492" i="17"/>
  <c r="N2492" i="17"/>
  <c r="M2492" i="17"/>
  <c r="V2491" i="17"/>
  <c r="U2491" i="17"/>
  <c r="T2491" i="17"/>
  <c r="W2491" i="17" s="1"/>
  <c r="R2491" i="17"/>
  <c r="Q2491" i="17"/>
  <c r="P2491" i="17"/>
  <c r="S2491" i="17" s="1"/>
  <c r="O2491" i="17"/>
  <c r="N2491" i="17"/>
  <c r="M2491" i="17"/>
  <c r="V2490" i="17"/>
  <c r="U2490" i="17"/>
  <c r="T2490" i="17"/>
  <c r="W2490" i="17" s="1"/>
  <c r="R2490" i="17"/>
  <c r="Q2490" i="17"/>
  <c r="P2490" i="17"/>
  <c r="S2490" i="17" s="1"/>
  <c r="O2490" i="17"/>
  <c r="N2490" i="17"/>
  <c r="M2490" i="17"/>
  <c r="V2489" i="17"/>
  <c r="U2489" i="17"/>
  <c r="T2489" i="17"/>
  <c r="W2489" i="17" s="1"/>
  <c r="R2489" i="17"/>
  <c r="Q2489" i="17"/>
  <c r="P2489" i="17"/>
  <c r="S2489" i="17" s="1"/>
  <c r="O2489" i="17"/>
  <c r="N2489" i="17"/>
  <c r="M2489" i="17"/>
  <c r="V2488" i="17"/>
  <c r="U2488" i="17"/>
  <c r="T2488" i="17"/>
  <c r="W2488" i="17" s="1"/>
  <c r="R2488" i="17"/>
  <c r="Q2488" i="17"/>
  <c r="P2488" i="17"/>
  <c r="S2488" i="17" s="1"/>
  <c r="O2488" i="17"/>
  <c r="N2488" i="17"/>
  <c r="M2488" i="17"/>
  <c r="V2487" i="17"/>
  <c r="U2487" i="17"/>
  <c r="T2487" i="17"/>
  <c r="W2487" i="17" s="1"/>
  <c r="R2487" i="17"/>
  <c r="Q2487" i="17"/>
  <c r="P2487" i="17"/>
  <c r="S2487" i="17" s="1"/>
  <c r="O2487" i="17"/>
  <c r="N2487" i="17"/>
  <c r="M2487" i="17"/>
  <c r="V2486" i="17"/>
  <c r="U2486" i="17"/>
  <c r="T2486" i="17"/>
  <c r="W2486" i="17" s="1"/>
  <c r="R2486" i="17"/>
  <c r="Q2486" i="17"/>
  <c r="P2486" i="17"/>
  <c r="S2486" i="17" s="1"/>
  <c r="O2486" i="17"/>
  <c r="N2486" i="17"/>
  <c r="M2486" i="17"/>
  <c r="V2485" i="17"/>
  <c r="U2485" i="17"/>
  <c r="T2485" i="17"/>
  <c r="W2485" i="17" s="1"/>
  <c r="R2485" i="17"/>
  <c r="Q2485" i="17"/>
  <c r="P2485" i="17"/>
  <c r="S2485" i="17" s="1"/>
  <c r="O2485" i="17"/>
  <c r="N2485" i="17"/>
  <c r="M2485" i="17"/>
  <c r="V2484" i="17"/>
  <c r="U2484" i="17"/>
  <c r="T2484" i="17"/>
  <c r="W2484" i="17" s="1"/>
  <c r="R2484" i="17"/>
  <c r="Q2484" i="17"/>
  <c r="P2484" i="17"/>
  <c r="S2484" i="17" s="1"/>
  <c r="O2484" i="17"/>
  <c r="N2484" i="17"/>
  <c r="M2484" i="17"/>
  <c r="V2483" i="17"/>
  <c r="U2483" i="17"/>
  <c r="T2483" i="17"/>
  <c r="W2483" i="17" s="1"/>
  <c r="R2483" i="17"/>
  <c r="Q2483" i="17"/>
  <c r="P2483" i="17"/>
  <c r="S2483" i="17" s="1"/>
  <c r="O2483" i="17"/>
  <c r="N2483" i="17"/>
  <c r="M2483" i="17"/>
  <c r="V2482" i="17"/>
  <c r="U2482" i="17"/>
  <c r="T2482" i="17"/>
  <c r="W2482" i="17" s="1"/>
  <c r="R2482" i="17"/>
  <c r="Q2482" i="17"/>
  <c r="P2482" i="17"/>
  <c r="S2482" i="17" s="1"/>
  <c r="O2482" i="17"/>
  <c r="N2482" i="17"/>
  <c r="M2482" i="17"/>
  <c r="V2481" i="17"/>
  <c r="U2481" i="17"/>
  <c r="T2481" i="17"/>
  <c r="W2481" i="17" s="1"/>
  <c r="R2481" i="17"/>
  <c r="Q2481" i="17"/>
  <c r="P2481" i="17"/>
  <c r="S2481" i="17" s="1"/>
  <c r="O2481" i="17"/>
  <c r="N2481" i="17"/>
  <c r="M2481" i="17"/>
  <c r="V2480" i="17"/>
  <c r="U2480" i="17"/>
  <c r="T2480" i="17"/>
  <c r="W2480" i="17" s="1"/>
  <c r="R2480" i="17"/>
  <c r="Q2480" i="17"/>
  <c r="P2480" i="17"/>
  <c r="S2480" i="17" s="1"/>
  <c r="O2480" i="17"/>
  <c r="N2480" i="17"/>
  <c r="M2480" i="17"/>
  <c r="V2479" i="17"/>
  <c r="U2479" i="17"/>
  <c r="T2479" i="17"/>
  <c r="W2479" i="17" s="1"/>
  <c r="R2479" i="17"/>
  <c r="Q2479" i="17"/>
  <c r="P2479" i="17"/>
  <c r="S2479" i="17" s="1"/>
  <c r="O2479" i="17"/>
  <c r="N2479" i="17"/>
  <c r="M2479" i="17"/>
  <c r="V2478" i="17"/>
  <c r="U2478" i="17"/>
  <c r="T2478" i="17"/>
  <c r="W2478" i="17" s="1"/>
  <c r="R2478" i="17"/>
  <c r="Q2478" i="17"/>
  <c r="P2478" i="17"/>
  <c r="S2478" i="17" s="1"/>
  <c r="O2478" i="17"/>
  <c r="N2478" i="17"/>
  <c r="M2478" i="17"/>
  <c r="V2477" i="17"/>
  <c r="U2477" i="17"/>
  <c r="T2477" i="17"/>
  <c r="W2477" i="17" s="1"/>
  <c r="R2477" i="17"/>
  <c r="Q2477" i="17"/>
  <c r="P2477" i="17"/>
  <c r="S2477" i="17" s="1"/>
  <c r="O2477" i="17"/>
  <c r="N2477" i="17"/>
  <c r="M2477" i="17"/>
  <c r="V2476" i="17"/>
  <c r="U2476" i="17"/>
  <c r="T2476" i="17"/>
  <c r="W2476" i="17" s="1"/>
  <c r="R2476" i="17"/>
  <c r="Q2476" i="17"/>
  <c r="P2476" i="17"/>
  <c r="S2476" i="17" s="1"/>
  <c r="O2476" i="17"/>
  <c r="N2476" i="17"/>
  <c r="M2476" i="17"/>
  <c r="V2475" i="17"/>
  <c r="U2475" i="17"/>
  <c r="T2475" i="17"/>
  <c r="W2475" i="17" s="1"/>
  <c r="R2475" i="17"/>
  <c r="Q2475" i="17"/>
  <c r="P2475" i="17"/>
  <c r="S2475" i="17" s="1"/>
  <c r="O2475" i="17"/>
  <c r="N2475" i="17"/>
  <c r="M2475" i="17"/>
  <c r="V2474" i="17"/>
  <c r="U2474" i="17"/>
  <c r="T2474" i="17"/>
  <c r="W2474" i="17" s="1"/>
  <c r="R2474" i="17"/>
  <c r="Q2474" i="17"/>
  <c r="P2474" i="17"/>
  <c r="S2474" i="17" s="1"/>
  <c r="O2474" i="17"/>
  <c r="N2474" i="17"/>
  <c r="M2474" i="17"/>
  <c r="V2473" i="17"/>
  <c r="U2473" i="17"/>
  <c r="T2473" i="17"/>
  <c r="W2473" i="17" s="1"/>
  <c r="R2473" i="17"/>
  <c r="Q2473" i="17"/>
  <c r="P2473" i="17"/>
  <c r="S2473" i="17" s="1"/>
  <c r="O2473" i="17"/>
  <c r="N2473" i="17"/>
  <c r="M2473" i="17"/>
  <c r="V2472" i="17"/>
  <c r="U2472" i="17"/>
  <c r="T2472" i="17"/>
  <c r="W2472" i="17" s="1"/>
  <c r="R2472" i="17"/>
  <c r="Q2472" i="17"/>
  <c r="P2472" i="17"/>
  <c r="S2472" i="17" s="1"/>
  <c r="O2472" i="17"/>
  <c r="N2472" i="17"/>
  <c r="M2472" i="17"/>
  <c r="V2471" i="17"/>
  <c r="U2471" i="17"/>
  <c r="T2471" i="17"/>
  <c r="W2471" i="17" s="1"/>
  <c r="R2471" i="17"/>
  <c r="Q2471" i="17"/>
  <c r="P2471" i="17"/>
  <c r="S2471" i="17" s="1"/>
  <c r="O2471" i="17"/>
  <c r="N2471" i="17"/>
  <c r="M2471" i="17"/>
  <c r="V2470" i="17"/>
  <c r="U2470" i="17"/>
  <c r="T2470" i="17"/>
  <c r="W2470" i="17" s="1"/>
  <c r="R2470" i="17"/>
  <c r="Q2470" i="17"/>
  <c r="P2470" i="17"/>
  <c r="S2470" i="17" s="1"/>
  <c r="O2470" i="17"/>
  <c r="N2470" i="17"/>
  <c r="M2470" i="17"/>
  <c r="V2469" i="17"/>
  <c r="U2469" i="17"/>
  <c r="T2469" i="17"/>
  <c r="W2469" i="17" s="1"/>
  <c r="R2469" i="17"/>
  <c r="Q2469" i="17"/>
  <c r="P2469" i="17"/>
  <c r="S2469" i="17" s="1"/>
  <c r="O2469" i="17"/>
  <c r="N2469" i="17"/>
  <c r="M2469" i="17"/>
  <c r="V2468" i="17"/>
  <c r="U2468" i="17"/>
  <c r="T2468" i="17"/>
  <c r="W2468" i="17" s="1"/>
  <c r="R2468" i="17"/>
  <c r="Q2468" i="17"/>
  <c r="P2468" i="17"/>
  <c r="S2468" i="17" s="1"/>
  <c r="O2468" i="17"/>
  <c r="N2468" i="17"/>
  <c r="M2468" i="17"/>
  <c r="V2467" i="17"/>
  <c r="U2467" i="17"/>
  <c r="T2467" i="17"/>
  <c r="W2467" i="17" s="1"/>
  <c r="R2467" i="17"/>
  <c r="Q2467" i="17"/>
  <c r="P2467" i="17"/>
  <c r="S2467" i="17" s="1"/>
  <c r="O2467" i="17"/>
  <c r="N2467" i="17"/>
  <c r="M2467" i="17"/>
  <c r="V2466" i="17"/>
  <c r="U2466" i="17"/>
  <c r="T2466" i="17"/>
  <c r="W2466" i="17" s="1"/>
  <c r="R2466" i="17"/>
  <c r="Q2466" i="17"/>
  <c r="P2466" i="17"/>
  <c r="S2466" i="17" s="1"/>
  <c r="O2466" i="17"/>
  <c r="N2466" i="17"/>
  <c r="M2466" i="17"/>
  <c r="V2465" i="17"/>
  <c r="U2465" i="17"/>
  <c r="T2465" i="17"/>
  <c r="W2465" i="17" s="1"/>
  <c r="R2465" i="17"/>
  <c r="Q2465" i="17"/>
  <c r="P2465" i="17"/>
  <c r="S2465" i="17" s="1"/>
  <c r="O2465" i="17"/>
  <c r="N2465" i="17"/>
  <c r="M2465" i="17"/>
  <c r="V2464" i="17"/>
  <c r="U2464" i="17"/>
  <c r="T2464" i="17"/>
  <c r="W2464" i="17" s="1"/>
  <c r="R2464" i="17"/>
  <c r="Q2464" i="17"/>
  <c r="P2464" i="17"/>
  <c r="S2464" i="17" s="1"/>
  <c r="O2464" i="17"/>
  <c r="N2464" i="17"/>
  <c r="M2464" i="17"/>
  <c r="V2463" i="17"/>
  <c r="U2463" i="17"/>
  <c r="T2463" i="17"/>
  <c r="W2463" i="17" s="1"/>
  <c r="R2463" i="17"/>
  <c r="Q2463" i="17"/>
  <c r="P2463" i="17"/>
  <c r="S2463" i="17" s="1"/>
  <c r="O2463" i="17"/>
  <c r="N2463" i="17"/>
  <c r="M2463" i="17"/>
  <c r="V2462" i="17"/>
  <c r="U2462" i="17"/>
  <c r="T2462" i="17"/>
  <c r="W2462" i="17" s="1"/>
  <c r="R2462" i="17"/>
  <c r="Q2462" i="17"/>
  <c r="P2462" i="17"/>
  <c r="S2462" i="17" s="1"/>
  <c r="O2462" i="17"/>
  <c r="N2462" i="17"/>
  <c r="M2462" i="17"/>
  <c r="V2461" i="17"/>
  <c r="U2461" i="17"/>
  <c r="T2461" i="17"/>
  <c r="W2461" i="17" s="1"/>
  <c r="R2461" i="17"/>
  <c r="Q2461" i="17"/>
  <c r="P2461" i="17"/>
  <c r="S2461" i="17" s="1"/>
  <c r="O2461" i="17"/>
  <c r="N2461" i="17"/>
  <c r="M2461" i="17"/>
  <c r="V2460" i="17"/>
  <c r="U2460" i="17"/>
  <c r="T2460" i="17"/>
  <c r="W2460" i="17" s="1"/>
  <c r="R2460" i="17"/>
  <c r="Q2460" i="17"/>
  <c r="P2460" i="17"/>
  <c r="S2460" i="17" s="1"/>
  <c r="O2460" i="17"/>
  <c r="N2460" i="17"/>
  <c r="M2460" i="17"/>
  <c r="V2459" i="17"/>
  <c r="U2459" i="17"/>
  <c r="T2459" i="17"/>
  <c r="W2459" i="17" s="1"/>
  <c r="R2459" i="17"/>
  <c r="Q2459" i="17"/>
  <c r="P2459" i="17"/>
  <c r="S2459" i="17" s="1"/>
  <c r="O2459" i="17"/>
  <c r="N2459" i="17"/>
  <c r="M2459" i="17"/>
  <c r="V2458" i="17"/>
  <c r="U2458" i="17"/>
  <c r="T2458" i="17"/>
  <c r="W2458" i="17" s="1"/>
  <c r="R2458" i="17"/>
  <c r="Q2458" i="17"/>
  <c r="P2458" i="17"/>
  <c r="S2458" i="17" s="1"/>
  <c r="O2458" i="17"/>
  <c r="N2458" i="17"/>
  <c r="M2458" i="17"/>
  <c r="V2457" i="17"/>
  <c r="U2457" i="17"/>
  <c r="T2457" i="17"/>
  <c r="W2457" i="17" s="1"/>
  <c r="R2457" i="17"/>
  <c r="Q2457" i="17"/>
  <c r="P2457" i="17"/>
  <c r="S2457" i="17" s="1"/>
  <c r="O2457" i="17"/>
  <c r="N2457" i="17"/>
  <c r="M2457" i="17"/>
  <c r="V2456" i="17"/>
  <c r="U2456" i="17"/>
  <c r="T2456" i="17"/>
  <c r="W2456" i="17" s="1"/>
  <c r="R2456" i="17"/>
  <c r="Q2456" i="17"/>
  <c r="P2456" i="17"/>
  <c r="S2456" i="17" s="1"/>
  <c r="O2456" i="17"/>
  <c r="N2456" i="17"/>
  <c r="M2456" i="17"/>
  <c r="V2455" i="17"/>
  <c r="U2455" i="17"/>
  <c r="T2455" i="17"/>
  <c r="W2455" i="17" s="1"/>
  <c r="R2455" i="17"/>
  <c r="Q2455" i="17"/>
  <c r="P2455" i="17"/>
  <c r="S2455" i="17" s="1"/>
  <c r="O2455" i="17"/>
  <c r="N2455" i="17"/>
  <c r="M2455" i="17"/>
  <c r="V2454" i="17"/>
  <c r="U2454" i="17"/>
  <c r="T2454" i="17"/>
  <c r="W2454" i="17" s="1"/>
  <c r="R2454" i="17"/>
  <c r="Q2454" i="17"/>
  <c r="P2454" i="17"/>
  <c r="S2454" i="17" s="1"/>
  <c r="O2454" i="17"/>
  <c r="N2454" i="17"/>
  <c r="M2454" i="17"/>
  <c r="V2453" i="17"/>
  <c r="U2453" i="17"/>
  <c r="T2453" i="17"/>
  <c r="W2453" i="17" s="1"/>
  <c r="R2453" i="17"/>
  <c r="Q2453" i="17"/>
  <c r="P2453" i="17"/>
  <c r="S2453" i="17" s="1"/>
  <c r="O2453" i="17"/>
  <c r="N2453" i="17"/>
  <c r="M2453" i="17"/>
  <c r="V2452" i="17"/>
  <c r="U2452" i="17"/>
  <c r="T2452" i="17"/>
  <c r="W2452" i="17" s="1"/>
  <c r="R2452" i="17"/>
  <c r="Q2452" i="17"/>
  <c r="P2452" i="17"/>
  <c r="S2452" i="17" s="1"/>
  <c r="O2452" i="17"/>
  <c r="N2452" i="17"/>
  <c r="M2452" i="17"/>
  <c r="V2451" i="17"/>
  <c r="U2451" i="17"/>
  <c r="T2451" i="17"/>
  <c r="W2451" i="17" s="1"/>
  <c r="R2451" i="17"/>
  <c r="Q2451" i="17"/>
  <c r="P2451" i="17"/>
  <c r="S2451" i="17" s="1"/>
  <c r="O2451" i="17"/>
  <c r="N2451" i="17"/>
  <c r="M2451" i="17"/>
  <c r="V2450" i="17"/>
  <c r="U2450" i="17"/>
  <c r="T2450" i="17"/>
  <c r="W2450" i="17" s="1"/>
  <c r="R2450" i="17"/>
  <c r="Q2450" i="17"/>
  <c r="P2450" i="17"/>
  <c r="S2450" i="17" s="1"/>
  <c r="O2450" i="17"/>
  <c r="N2450" i="17"/>
  <c r="M2450" i="17"/>
  <c r="V2449" i="17"/>
  <c r="U2449" i="17"/>
  <c r="T2449" i="17"/>
  <c r="W2449" i="17" s="1"/>
  <c r="R2449" i="17"/>
  <c r="Q2449" i="17"/>
  <c r="P2449" i="17"/>
  <c r="S2449" i="17" s="1"/>
  <c r="O2449" i="17"/>
  <c r="N2449" i="17"/>
  <c r="M2449" i="17"/>
  <c r="V2448" i="17"/>
  <c r="U2448" i="17"/>
  <c r="T2448" i="17"/>
  <c r="W2448" i="17" s="1"/>
  <c r="R2448" i="17"/>
  <c r="Q2448" i="17"/>
  <c r="P2448" i="17"/>
  <c r="S2448" i="17" s="1"/>
  <c r="O2448" i="17"/>
  <c r="N2448" i="17"/>
  <c r="M2448" i="17"/>
  <c r="V2447" i="17"/>
  <c r="U2447" i="17"/>
  <c r="T2447" i="17"/>
  <c r="W2447" i="17" s="1"/>
  <c r="R2447" i="17"/>
  <c r="Q2447" i="17"/>
  <c r="P2447" i="17"/>
  <c r="S2447" i="17" s="1"/>
  <c r="O2447" i="17"/>
  <c r="N2447" i="17"/>
  <c r="M2447" i="17"/>
  <c r="V2446" i="17"/>
  <c r="U2446" i="17"/>
  <c r="T2446" i="17"/>
  <c r="W2446" i="17" s="1"/>
  <c r="R2446" i="17"/>
  <c r="Q2446" i="17"/>
  <c r="P2446" i="17"/>
  <c r="S2446" i="17" s="1"/>
  <c r="O2446" i="17"/>
  <c r="N2446" i="17"/>
  <c r="M2446" i="17"/>
  <c r="V2445" i="17"/>
  <c r="U2445" i="17"/>
  <c r="T2445" i="17"/>
  <c r="W2445" i="17" s="1"/>
  <c r="R2445" i="17"/>
  <c r="Q2445" i="17"/>
  <c r="P2445" i="17"/>
  <c r="S2445" i="17" s="1"/>
  <c r="O2445" i="17"/>
  <c r="N2445" i="17"/>
  <c r="M2445" i="17"/>
  <c r="V2444" i="17"/>
  <c r="U2444" i="17"/>
  <c r="T2444" i="17"/>
  <c r="W2444" i="17" s="1"/>
  <c r="R2444" i="17"/>
  <c r="Q2444" i="17"/>
  <c r="P2444" i="17"/>
  <c r="S2444" i="17" s="1"/>
  <c r="O2444" i="17"/>
  <c r="N2444" i="17"/>
  <c r="M2444" i="17"/>
  <c r="V2443" i="17"/>
  <c r="U2443" i="17"/>
  <c r="T2443" i="17"/>
  <c r="W2443" i="17" s="1"/>
  <c r="R2443" i="17"/>
  <c r="Q2443" i="17"/>
  <c r="P2443" i="17"/>
  <c r="S2443" i="17" s="1"/>
  <c r="O2443" i="17"/>
  <c r="N2443" i="17"/>
  <c r="M2443" i="17"/>
  <c r="V2442" i="17"/>
  <c r="U2442" i="17"/>
  <c r="T2442" i="17"/>
  <c r="W2442" i="17" s="1"/>
  <c r="R2442" i="17"/>
  <c r="Q2442" i="17"/>
  <c r="P2442" i="17"/>
  <c r="S2442" i="17" s="1"/>
  <c r="O2442" i="17"/>
  <c r="N2442" i="17"/>
  <c r="M2442" i="17"/>
  <c r="V2441" i="17"/>
  <c r="U2441" i="17"/>
  <c r="T2441" i="17"/>
  <c r="W2441" i="17" s="1"/>
  <c r="R2441" i="17"/>
  <c r="Q2441" i="17"/>
  <c r="P2441" i="17"/>
  <c r="S2441" i="17" s="1"/>
  <c r="O2441" i="17"/>
  <c r="N2441" i="17"/>
  <c r="M2441" i="17"/>
  <c r="V2440" i="17"/>
  <c r="U2440" i="17"/>
  <c r="T2440" i="17"/>
  <c r="W2440" i="17" s="1"/>
  <c r="R2440" i="17"/>
  <c r="Q2440" i="17"/>
  <c r="P2440" i="17"/>
  <c r="S2440" i="17" s="1"/>
  <c r="O2440" i="17"/>
  <c r="N2440" i="17"/>
  <c r="M2440" i="17"/>
  <c r="V2439" i="17"/>
  <c r="U2439" i="17"/>
  <c r="T2439" i="17"/>
  <c r="W2439" i="17" s="1"/>
  <c r="R2439" i="17"/>
  <c r="Q2439" i="17"/>
  <c r="P2439" i="17"/>
  <c r="S2439" i="17" s="1"/>
  <c r="O2439" i="17"/>
  <c r="N2439" i="17"/>
  <c r="M2439" i="17"/>
  <c r="V2438" i="17"/>
  <c r="U2438" i="17"/>
  <c r="T2438" i="17"/>
  <c r="W2438" i="17" s="1"/>
  <c r="R2438" i="17"/>
  <c r="Q2438" i="17"/>
  <c r="P2438" i="17"/>
  <c r="S2438" i="17" s="1"/>
  <c r="O2438" i="17"/>
  <c r="N2438" i="17"/>
  <c r="M2438" i="17"/>
  <c r="V2437" i="17"/>
  <c r="U2437" i="17"/>
  <c r="T2437" i="17"/>
  <c r="W2437" i="17" s="1"/>
  <c r="R2437" i="17"/>
  <c r="Q2437" i="17"/>
  <c r="P2437" i="17"/>
  <c r="S2437" i="17" s="1"/>
  <c r="O2437" i="17"/>
  <c r="N2437" i="17"/>
  <c r="M2437" i="17"/>
  <c r="V2436" i="17"/>
  <c r="U2436" i="17"/>
  <c r="T2436" i="17"/>
  <c r="W2436" i="17" s="1"/>
  <c r="R2436" i="17"/>
  <c r="Q2436" i="17"/>
  <c r="P2436" i="17"/>
  <c r="S2436" i="17" s="1"/>
  <c r="O2436" i="17"/>
  <c r="N2436" i="17"/>
  <c r="M2436" i="17"/>
  <c r="V2435" i="17"/>
  <c r="U2435" i="17"/>
  <c r="T2435" i="17"/>
  <c r="W2435" i="17" s="1"/>
  <c r="R2435" i="17"/>
  <c r="Q2435" i="17"/>
  <c r="P2435" i="17"/>
  <c r="S2435" i="17" s="1"/>
  <c r="O2435" i="17"/>
  <c r="N2435" i="17"/>
  <c r="M2435" i="17"/>
  <c r="V2434" i="17"/>
  <c r="U2434" i="17"/>
  <c r="T2434" i="17"/>
  <c r="W2434" i="17" s="1"/>
  <c r="R2434" i="17"/>
  <c r="Q2434" i="17"/>
  <c r="P2434" i="17"/>
  <c r="S2434" i="17" s="1"/>
  <c r="O2434" i="17"/>
  <c r="N2434" i="17"/>
  <c r="M2434" i="17"/>
  <c r="V2433" i="17"/>
  <c r="U2433" i="17"/>
  <c r="T2433" i="17"/>
  <c r="W2433" i="17" s="1"/>
  <c r="R2433" i="17"/>
  <c r="Q2433" i="17"/>
  <c r="P2433" i="17"/>
  <c r="S2433" i="17" s="1"/>
  <c r="O2433" i="17"/>
  <c r="N2433" i="17"/>
  <c r="M2433" i="17"/>
  <c r="V2432" i="17"/>
  <c r="U2432" i="17"/>
  <c r="T2432" i="17"/>
  <c r="W2432" i="17" s="1"/>
  <c r="R2432" i="17"/>
  <c r="Q2432" i="17"/>
  <c r="P2432" i="17"/>
  <c r="S2432" i="17" s="1"/>
  <c r="O2432" i="17"/>
  <c r="N2432" i="17"/>
  <c r="M2432" i="17"/>
  <c r="V2431" i="17"/>
  <c r="U2431" i="17"/>
  <c r="T2431" i="17"/>
  <c r="W2431" i="17" s="1"/>
  <c r="R2431" i="17"/>
  <c r="Q2431" i="17"/>
  <c r="P2431" i="17"/>
  <c r="S2431" i="17" s="1"/>
  <c r="O2431" i="17"/>
  <c r="N2431" i="17"/>
  <c r="M2431" i="17"/>
  <c r="V2430" i="17"/>
  <c r="U2430" i="17"/>
  <c r="T2430" i="17"/>
  <c r="W2430" i="17" s="1"/>
  <c r="R2430" i="17"/>
  <c r="Q2430" i="17"/>
  <c r="P2430" i="17"/>
  <c r="S2430" i="17" s="1"/>
  <c r="O2430" i="17"/>
  <c r="N2430" i="17"/>
  <c r="M2430" i="17"/>
  <c r="V2429" i="17"/>
  <c r="U2429" i="17"/>
  <c r="T2429" i="17"/>
  <c r="W2429" i="17" s="1"/>
  <c r="R2429" i="17"/>
  <c r="Q2429" i="17"/>
  <c r="P2429" i="17"/>
  <c r="S2429" i="17" s="1"/>
  <c r="O2429" i="17"/>
  <c r="N2429" i="17"/>
  <c r="M2429" i="17"/>
  <c r="V2428" i="17"/>
  <c r="U2428" i="17"/>
  <c r="T2428" i="17"/>
  <c r="W2428" i="17" s="1"/>
  <c r="R2428" i="17"/>
  <c r="Q2428" i="17"/>
  <c r="P2428" i="17"/>
  <c r="S2428" i="17" s="1"/>
  <c r="O2428" i="17"/>
  <c r="N2428" i="17"/>
  <c r="M2428" i="17"/>
  <c r="V2427" i="17"/>
  <c r="U2427" i="17"/>
  <c r="T2427" i="17"/>
  <c r="W2427" i="17" s="1"/>
  <c r="R2427" i="17"/>
  <c r="Q2427" i="17"/>
  <c r="P2427" i="17"/>
  <c r="S2427" i="17" s="1"/>
  <c r="O2427" i="17"/>
  <c r="N2427" i="17"/>
  <c r="M2427" i="17"/>
  <c r="V2426" i="17"/>
  <c r="U2426" i="17"/>
  <c r="T2426" i="17"/>
  <c r="W2426" i="17" s="1"/>
  <c r="R2426" i="17"/>
  <c r="Q2426" i="17"/>
  <c r="P2426" i="17"/>
  <c r="S2426" i="17" s="1"/>
  <c r="O2426" i="17"/>
  <c r="N2426" i="17"/>
  <c r="M2426" i="17"/>
  <c r="V2425" i="17"/>
  <c r="U2425" i="17"/>
  <c r="T2425" i="17"/>
  <c r="W2425" i="17" s="1"/>
  <c r="R2425" i="17"/>
  <c r="Q2425" i="17"/>
  <c r="P2425" i="17"/>
  <c r="S2425" i="17" s="1"/>
  <c r="O2425" i="17"/>
  <c r="N2425" i="17"/>
  <c r="M2425" i="17"/>
  <c r="V2424" i="17"/>
  <c r="U2424" i="17"/>
  <c r="T2424" i="17"/>
  <c r="W2424" i="17" s="1"/>
  <c r="R2424" i="17"/>
  <c r="Q2424" i="17"/>
  <c r="P2424" i="17"/>
  <c r="S2424" i="17" s="1"/>
  <c r="O2424" i="17"/>
  <c r="N2424" i="17"/>
  <c r="M2424" i="17"/>
  <c r="V2423" i="17"/>
  <c r="U2423" i="17"/>
  <c r="T2423" i="17"/>
  <c r="W2423" i="17" s="1"/>
  <c r="R2423" i="17"/>
  <c r="Q2423" i="17"/>
  <c r="P2423" i="17"/>
  <c r="S2423" i="17" s="1"/>
  <c r="O2423" i="17"/>
  <c r="N2423" i="17"/>
  <c r="M2423" i="17"/>
  <c r="V2422" i="17"/>
  <c r="U2422" i="17"/>
  <c r="T2422" i="17"/>
  <c r="W2422" i="17" s="1"/>
  <c r="R2422" i="17"/>
  <c r="Q2422" i="17"/>
  <c r="P2422" i="17"/>
  <c r="S2422" i="17" s="1"/>
  <c r="O2422" i="17"/>
  <c r="N2422" i="17"/>
  <c r="M2422" i="17"/>
  <c r="V2421" i="17"/>
  <c r="U2421" i="17"/>
  <c r="T2421" i="17"/>
  <c r="W2421" i="17" s="1"/>
  <c r="R2421" i="17"/>
  <c r="Q2421" i="17"/>
  <c r="P2421" i="17"/>
  <c r="S2421" i="17" s="1"/>
  <c r="O2421" i="17"/>
  <c r="N2421" i="17"/>
  <c r="M2421" i="17"/>
  <c r="V2420" i="17"/>
  <c r="U2420" i="17"/>
  <c r="T2420" i="17"/>
  <c r="W2420" i="17" s="1"/>
  <c r="R2420" i="17"/>
  <c r="Q2420" i="17"/>
  <c r="P2420" i="17"/>
  <c r="S2420" i="17" s="1"/>
  <c r="O2420" i="17"/>
  <c r="N2420" i="17"/>
  <c r="M2420" i="17"/>
  <c r="V2419" i="17"/>
  <c r="U2419" i="17"/>
  <c r="T2419" i="17"/>
  <c r="W2419" i="17" s="1"/>
  <c r="R2419" i="17"/>
  <c r="Q2419" i="17"/>
  <c r="P2419" i="17"/>
  <c r="S2419" i="17" s="1"/>
  <c r="O2419" i="17"/>
  <c r="N2419" i="17"/>
  <c r="M2419" i="17"/>
  <c r="V2418" i="17"/>
  <c r="U2418" i="17"/>
  <c r="T2418" i="17"/>
  <c r="W2418" i="17" s="1"/>
  <c r="R2418" i="17"/>
  <c r="Q2418" i="17"/>
  <c r="P2418" i="17"/>
  <c r="S2418" i="17" s="1"/>
  <c r="O2418" i="17"/>
  <c r="N2418" i="17"/>
  <c r="M2418" i="17"/>
  <c r="V2417" i="17"/>
  <c r="U2417" i="17"/>
  <c r="T2417" i="17"/>
  <c r="W2417" i="17" s="1"/>
  <c r="R2417" i="17"/>
  <c r="Q2417" i="17"/>
  <c r="P2417" i="17"/>
  <c r="S2417" i="17" s="1"/>
  <c r="O2417" i="17"/>
  <c r="N2417" i="17"/>
  <c r="M2417" i="17"/>
  <c r="V2416" i="17"/>
  <c r="U2416" i="17"/>
  <c r="T2416" i="17"/>
  <c r="W2416" i="17" s="1"/>
  <c r="R2416" i="17"/>
  <c r="Q2416" i="17"/>
  <c r="P2416" i="17"/>
  <c r="S2416" i="17" s="1"/>
  <c r="O2416" i="17"/>
  <c r="N2416" i="17"/>
  <c r="M2416" i="17"/>
  <c r="V2415" i="17"/>
  <c r="U2415" i="17"/>
  <c r="T2415" i="17"/>
  <c r="W2415" i="17" s="1"/>
  <c r="R2415" i="17"/>
  <c r="Q2415" i="17"/>
  <c r="P2415" i="17"/>
  <c r="S2415" i="17" s="1"/>
  <c r="O2415" i="17"/>
  <c r="N2415" i="17"/>
  <c r="M2415" i="17"/>
  <c r="V2414" i="17"/>
  <c r="U2414" i="17"/>
  <c r="T2414" i="17"/>
  <c r="W2414" i="17" s="1"/>
  <c r="R2414" i="17"/>
  <c r="Q2414" i="17"/>
  <c r="P2414" i="17"/>
  <c r="S2414" i="17" s="1"/>
  <c r="O2414" i="17"/>
  <c r="N2414" i="17"/>
  <c r="M2414" i="17"/>
  <c r="V2413" i="17"/>
  <c r="U2413" i="17"/>
  <c r="T2413" i="17"/>
  <c r="W2413" i="17" s="1"/>
  <c r="R2413" i="17"/>
  <c r="Q2413" i="17"/>
  <c r="P2413" i="17"/>
  <c r="S2413" i="17" s="1"/>
  <c r="O2413" i="17"/>
  <c r="N2413" i="17"/>
  <c r="M2413" i="17"/>
  <c r="V2412" i="17"/>
  <c r="U2412" i="17"/>
  <c r="T2412" i="17"/>
  <c r="W2412" i="17" s="1"/>
  <c r="R2412" i="17"/>
  <c r="Q2412" i="17"/>
  <c r="P2412" i="17"/>
  <c r="S2412" i="17" s="1"/>
  <c r="O2412" i="17"/>
  <c r="N2412" i="17"/>
  <c r="M2412" i="17"/>
  <c r="V2411" i="17"/>
  <c r="U2411" i="17"/>
  <c r="T2411" i="17"/>
  <c r="W2411" i="17" s="1"/>
  <c r="R2411" i="17"/>
  <c r="Q2411" i="17"/>
  <c r="P2411" i="17"/>
  <c r="S2411" i="17" s="1"/>
  <c r="O2411" i="17"/>
  <c r="N2411" i="17"/>
  <c r="M2411" i="17"/>
  <c r="V2410" i="17"/>
  <c r="U2410" i="17"/>
  <c r="T2410" i="17"/>
  <c r="W2410" i="17" s="1"/>
  <c r="R2410" i="17"/>
  <c r="Q2410" i="17"/>
  <c r="P2410" i="17"/>
  <c r="S2410" i="17" s="1"/>
  <c r="O2410" i="17"/>
  <c r="N2410" i="17"/>
  <c r="M2410" i="17"/>
  <c r="V2409" i="17"/>
  <c r="U2409" i="17"/>
  <c r="T2409" i="17"/>
  <c r="W2409" i="17" s="1"/>
  <c r="R2409" i="17"/>
  <c r="Q2409" i="17"/>
  <c r="P2409" i="17"/>
  <c r="S2409" i="17" s="1"/>
  <c r="O2409" i="17"/>
  <c r="N2409" i="17"/>
  <c r="M2409" i="17"/>
  <c r="V2408" i="17"/>
  <c r="U2408" i="17"/>
  <c r="T2408" i="17"/>
  <c r="W2408" i="17" s="1"/>
  <c r="R2408" i="17"/>
  <c r="Q2408" i="17"/>
  <c r="P2408" i="17"/>
  <c r="S2408" i="17" s="1"/>
  <c r="O2408" i="17"/>
  <c r="N2408" i="17"/>
  <c r="M2408" i="17"/>
  <c r="V2407" i="17"/>
  <c r="U2407" i="17"/>
  <c r="T2407" i="17"/>
  <c r="W2407" i="17" s="1"/>
  <c r="R2407" i="17"/>
  <c r="Q2407" i="17"/>
  <c r="P2407" i="17"/>
  <c r="S2407" i="17" s="1"/>
  <c r="O2407" i="17"/>
  <c r="N2407" i="17"/>
  <c r="M2407" i="17"/>
  <c r="V2406" i="17"/>
  <c r="U2406" i="17"/>
  <c r="T2406" i="17"/>
  <c r="W2406" i="17" s="1"/>
  <c r="R2406" i="17"/>
  <c r="Q2406" i="17"/>
  <c r="P2406" i="17"/>
  <c r="S2406" i="17" s="1"/>
  <c r="O2406" i="17"/>
  <c r="N2406" i="17"/>
  <c r="M2406" i="17"/>
  <c r="V2405" i="17"/>
  <c r="U2405" i="17"/>
  <c r="T2405" i="17"/>
  <c r="W2405" i="17" s="1"/>
  <c r="R2405" i="17"/>
  <c r="Q2405" i="17"/>
  <c r="P2405" i="17"/>
  <c r="S2405" i="17" s="1"/>
  <c r="O2405" i="17"/>
  <c r="N2405" i="17"/>
  <c r="M2405" i="17"/>
  <c r="V2404" i="17"/>
  <c r="U2404" i="17"/>
  <c r="T2404" i="17"/>
  <c r="W2404" i="17" s="1"/>
  <c r="R2404" i="17"/>
  <c r="Q2404" i="17"/>
  <c r="P2404" i="17"/>
  <c r="S2404" i="17" s="1"/>
  <c r="O2404" i="17"/>
  <c r="N2404" i="17"/>
  <c r="M2404" i="17"/>
  <c r="V2403" i="17"/>
  <c r="U2403" i="17"/>
  <c r="T2403" i="17"/>
  <c r="W2403" i="17" s="1"/>
  <c r="R2403" i="17"/>
  <c r="Q2403" i="17"/>
  <c r="P2403" i="17"/>
  <c r="S2403" i="17" s="1"/>
  <c r="O2403" i="17"/>
  <c r="N2403" i="17"/>
  <c r="M2403" i="17"/>
  <c r="V2402" i="17"/>
  <c r="U2402" i="17"/>
  <c r="T2402" i="17"/>
  <c r="W2402" i="17" s="1"/>
  <c r="R2402" i="17"/>
  <c r="Q2402" i="17"/>
  <c r="P2402" i="17"/>
  <c r="S2402" i="17" s="1"/>
  <c r="O2402" i="17"/>
  <c r="N2402" i="17"/>
  <c r="M2402" i="17"/>
  <c r="V2401" i="17"/>
  <c r="U2401" i="17"/>
  <c r="T2401" i="17"/>
  <c r="W2401" i="17" s="1"/>
  <c r="R2401" i="17"/>
  <c r="Q2401" i="17"/>
  <c r="P2401" i="17"/>
  <c r="S2401" i="17" s="1"/>
  <c r="O2401" i="17"/>
  <c r="N2401" i="17"/>
  <c r="M2401" i="17"/>
  <c r="V2400" i="17"/>
  <c r="U2400" i="17"/>
  <c r="T2400" i="17"/>
  <c r="W2400" i="17" s="1"/>
  <c r="R2400" i="17"/>
  <c r="Q2400" i="17"/>
  <c r="P2400" i="17"/>
  <c r="S2400" i="17" s="1"/>
  <c r="O2400" i="17"/>
  <c r="N2400" i="17"/>
  <c r="M2400" i="17"/>
  <c r="V2399" i="17"/>
  <c r="U2399" i="17"/>
  <c r="T2399" i="17"/>
  <c r="W2399" i="17" s="1"/>
  <c r="R2399" i="17"/>
  <c r="Q2399" i="17"/>
  <c r="P2399" i="17"/>
  <c r="S2399" i="17" s="1"/>
  <c r="O2399" i="17"/>
  <c r="N2399" i="17"/>
  <c r="M2399" i="17"/>
  <c r="V2398" i="17"/>
  <c r="U2398" i="17"/>
  <c r="T2398" i="17"/>
  <c r="W2398" i="17" s="1"/>
  <c r="R2398" i="17"/>
  <c r="Q2398" i="17"/>
  <c r="P2398" i="17"/>
  <c r="S2398" i="17" s="1"/>
  <c r="O2398" i="17"/>
  <c r="N2398" i="17"/>
  <c r="M2398" i="17"/>
  <c r="V2397" i="17"/>
  <c r="U2397" i="17"/>
  <c r="T2397" i="17"/>
  <c r="W2397" i="17" s="1"/>
  <c r="R2397" i="17"/>
  <c r="Q2397" i="17"/>
  <c r="P2397" i="17"/>
  <c r="S2397" i="17" s="1"/>
  <c r="O2397" i="17"/>
  <c r="N2397" i="17"/>
  <c r="M2397" i="17"/>
  <c r="V2396" i="17"/>
  <c r="U2396" i="17"/>
  <c r="T2396" i="17"/>
  <c r="W2396" i="17" s="1"/>
  <c r="R2396" i="17"/>
  <c r="Q2396" i="17"/>
  <c r="P2396" i="17"/>
  <c r="S2396" i="17" s="1"/>
  <c r="O2396" i="17"/>
  <c r="N2396" i="17"/>
  <c r="M2396" i="17"/>
  <c r="V2395" i="17"/>
  <c r="U2395" i="17"/>
  <c r="T2395" i="17"/>
  <c r="W2395" i="17" s="1"/>
  <c r="R2395" i="17"/>
  <c r="Q2395" i="17"/>
  <c r="P2395" i="17"/>
  <c r="S2395" i="17" s="1"/>
  <c r="O2395" i="17"/>
  <c r="N2395" i="17"/>
  <c r="M2395" i="17"/>
  <c r="V2394" i="17"/>
  <c r="U2394" i="17"/>
  <c r="T2394" i="17"/>
  <c r="W2394" i="17" s="1"/>
  <c r="R2394" i="17"/>
  <c r="Q2394" i="17"/>
  <c r="P2394" i="17"/>
  <c r="S2394" i="17" s="1"/>
  <c r="O2394" i="17"/>
  <c r="N2394" i="17"/>
  <c r="M2394" i="17"/>
  <c r="V2393" i="17"/>
  <c r="U2393" i="17"/>
  <c r="T2393" i="17"/>
  <c r="W2393" i="17" s="1"/>
  <c r="R2393" i="17"/>
  <c r="Q2393" i="17"/>
  <c r="P2393" i="17"/>
  <c r="S2393" i="17" s="1"/>
  <c r="O2393" i="17"/>
  <c r="N2393" i="17"/>
  <c r="M2393" i="17"/>
  <c r="V2392" i="17"/>
  <c r="U2392" i="17"/>
  <c r="T2392" i="17"/>
  <c r="W2392" i="17" s="1"/>
  <c r="R2392" i="17"/>
  <c r="Q2392" i="17"/>
  <c r="P2392" i="17"/>
  <c r="S2392" i="17" s="1"/>
  <c r="O2392" i="17"/>
  <c r="N2392" i="17"/>
  <c r="M2392" i="17"/>
  <c r="V2391" i="17"/>
  <c r="U2391" i="17"/>
  <c r="T2391" i="17"/>
  <c r="W2391" i="17" s="1"/>
  <c r="R2391" i="17"/>
  <c r="Q2391" i="17"/>
  <c r="P2391" i="17"/>
  <c r="S2391" i="17" s="1"/>
  <c r="O2391" i="17"/>
  <c r="N2391" i="17"/>
  <c r="M2391" i="17"/>
  <c r="V2390" i="17"/>
  <c r="U2390" i="17"/>
  <c r="T2390" i="17"/>
  <c r="W2390" i="17" s="1"/>
  <c r="R2390" i="17"/>
  <c r="Q2390" i="17"/>
  <c r="P2390" i="17"/>
  <c r="S2390" i="17" s="1"/>
  <c r="O2390" i="17"/>
  <c r="N2390" i="17"/>
  <c r="M2390" i="17"/>
  <c r="V2389" i="17"/>
  <c r="U2389" i="17"/>
  <c r="T2389" i="17"/>
  <c r="W2389" i="17" s="1"/>
  <c r="R2389" i="17"/>
  <c r="Q2389" i="17"/>
  <c r="P2389" i="17"/>
  <c r="S2389" i="17" s="1"/>
  <c r="O2389" i="17"/>
  <c r="N2389" i="17"/>
  <c r="M2389" i="17"/>
  <c r="V2388" i="17"/>
  <c r="U2388" i="17"/>
  <c r="T2388" i="17"/>
  <c r="W2388" i="17" s="1"/>
  <c r="R2388" i="17"/>
  <c r="Q2388" i="17"/>
  <c r="P2388" i="17"/>
  <c r="S2388" i="17" s="1"/>
  <c r="O2388" i="17"/>
  <c r="N2388" i="17"/>
  <c r="M2388" i="17"/>
  <c r="V2387" i="17"/>
  <c r="U2387" i="17"/>
  <c r="T2387" i="17"/>
  <c r="W2387" i="17" s="1"/>
  <c r="R2387" i="17"/>
  <c r="Q2387" i="17"/>
  <c r="P2387" i="17"/>
  <c r="S2387" i="17" s="1"/>
  <c r="O2387" i="17"/>
  <c r="N2387" i="17"/>
  <c r="M2387" i="17"/>
  <c r="V2386" i="17"/>
  <c r="U2386" i="17"/>
  <c r="T2386" i="17"/>
  <c r="W2386" i="17" s="1"/>
  <c r="R2386" i="17"/>
  <c r="Q2386" i="17"/>
  <c r="P2386" i="17"/>
  <c r="S2386" i="17" s="1"/>
  <c r="O2386" i="17"/>
  <c r="N2386" i="17"/>
  <c r="M2386" i="17"/>
  <c r="V2385" i="17"/>
  <c r="U2385" i="17"/>
  <c r="T2385" i="17"/>
  <c r="W2385" i="17" s="1"/>
  <c r="R2385" i="17"/>
  <c r="Q2385" i="17"/>
  <c r="P2385" i="17"/>
  <c r="S2385" i="17" s="1"/>
  <c r="O2385" i="17"/>
  <c r="N2385" i="17"/>
  <c r="M2385" i="17"/>
  <c r="V2384" i="17"/>
  <c r="U2384" i="17"/>
  <c r="T2384" i="17"/>
  <c r="W2384" i="17" s="1"/>
  <c r="R2384" i="17"/>
  <c r="Q2384" i="17"/>
  <c r="P2384" i="17"/>
  <c r="S2384" i="17" s="1"/>
  <c r="O2384" i="17"/>
  <c r="N2384" i="17"/>
  <c r="M2384" i="17"/>
  <c r="V2383" i="17"/>
  <c r="U2383" i="17"/>
  <c r="T2383" i="17"/>
  <c r="W2383" i="17" s="1"/>
  <c r="R2383" i="17"/>
  <c r="Q2383" i="17"/>
  <c r="P2383" i="17"/>
  <c r="S2383" i="17" s="1"/>
  <c r="O2383" i="17"/>
  <c r="N2383" i="17"/>
  <c r="M2383" i="17"/>
  <c r="V2382" i="17"/>
  <c r="U2382" i="17"/>
  <c r="T2382" i="17"/>
  <c r="W2382" i="17" s="1"/>
  <c r="R2382" i="17"/>
  <c r="Q2382" i="17"/>
  <c r="P2382" i="17"/>
  <c r="S2382" i="17" s="1"/>
  <c r="O2382" i="17"/>
  <c r="N2382" i="17"/>
  <c r="M2382" i="17"/>
  <c r="V2381" i="17"/>
  <c r="U2381" i="17"/>
  <c r="T2381" i="17"/>
  <c r="W2381" i="17" s="1"/>
  <c r="R2381" i="17"/>
  <c r="Q2381" i="17"/>
  <c r="P2381" i="17"/>
  <c r="S2381" i="17" s="1"/>
  <c r="O2381" i="17"/>
  <c r="N2381" i="17"/>
  <c r="M2381" i="17"/>
  <c r="V2380" i="17"/>
  <c r="U2380" i="17"/>
  <c r="T2380" i="17"/>
  <c r="W2380" i="17" s="1"/>
  <c r="R2380" i="17"/>
  <c r="Q2380" i="17"/>
  <c r="P2380" i="17"/>
  <c r="S2380" i="17" s="1"/>
  <c r="O2380" i="17"/>
  <c r="N2380" i="17"/>
  <c r="M2380" i="17"/>
  <c r="V2379" i="17"/>
  <c r="U2379" i="17"/>
  <c r="T2379" i="17"/>
  <c r="W2379" i="17" s="1"/>
  <c r="R2379" i="17"/>
  <c r="Q2379" i="17"/>
  <c r="P2379" i="17"/>
  <c r="S2379" i="17" s="1"/>
  <c r="O2379" i="17"/>
  <c r="N2379" i="17"/>
  <c r="M2379" i="17"/>
  <c r="V2378" i="17"/>
  <c r="U2378" i="17"/>
  <c r="T2378" i="17"/>
  <c r="W2378" i="17" s="1"/>
  <c r="R2378" i="17"/>
  <c r="Q2378" i="17"/>
  <c r="P2378" i="17"/>
  <c r="S2378" i="17" s="1"/>
  <c r="O2378" i="17"/>
  <c r="N2378" i="17"/>
  <c r="M2378" i="17"/>
  <c r="V2377" i="17"/>
  <c r="U2377" i="17"/>
  <c r="T2377" i="17"/>
  <c r="W2377" i="17" s="1"/>
  <c r="R2377" i="17"/>
  <c r="Q2377" i="17"/>
  <c r="P2377" i="17"/>
  <c r="S2377" i="17" s="1"/>
  <c r="O2377" i="17"/>
  <c r="N2377" i="17"/>
  <c r="M2377" i="17"/>
  <c r="V2376" i="17"/>
  <c r="U2376" i="17"/>
  <c r="T2376" i="17"/>
  <c r="W2376" i="17" s="1"/>
  <c r="R2376" i="17"/>
  <c r="Q2376" i="17"/>
  <c r="P2376" i="17"/>
  <c r="S2376" i="17" s="1"/>
  <c r="O2376" i="17"/>
  <c r="N2376" i="17"/>
  <c r="M2376" i="17"/>
  <c r="V2375" i="17"/>
  <c r="U2375" i="17"/>
  <c r="T2375" i="17"/>
  <c r="W2375" i="17" s="1"/>
  <c r="R2375" i="17"/>
  <c r="Q2375" i="17"/>
  <c r="P2375" i="17"/>
  <c r="S2375" i="17" s="1"/>
  <c r="O2375" i="17"/>
  <c r="N2375" i="17"/>
  <c r="M2375" i="17"/>
  <c r="V2374" i="17"/>
  <c r="U2374" i="17"/>
  <c r="T2374" i="17"/>
  <c r="W2374" i="17" s="1"/>
  <c r="R2374" i="17"/>
  <c r="Q2374" i="17"/>
  <c r="P2374" i="17"/>
  <c r="S2374" i="17" s="1"/>
  <c r="O2374" i="17"/>
  <c r="N2374" i="17"/>
  <c r="M2374" i="17"/>
  <c r="V2373" i="17"/>
  <c r="U2373" i="17"/>
  <c r="T2373" i="17"/>
  <c r="W2373" i="17" s="1"/>
  <c r="R2373" i="17"/>
  <c r="Q2373" i="17"/>
  <c r="P2373" i="17"/>
  <c r="S2373" i="17" s="1"/>
  <c r="O2373" i="17"/>
  <c r="N2373" i="17"/>
  <c r="M2373" i="17"/>
  <c r="V2372" i="17"/>
  <c r="U2372" i="17"/>
  <c r="T2372" i="17"/>
  <c r="W2372" i="17" s="1"/>
  <c r="R2372" i="17"/>
  <c r="Q2372" i="17"/>
  <c r="P2372" i="17"/>
  <c r="S2372" i="17" s="1"/>
  <c r="O2372" i="17"/>
  <c r="N2372" i="17"/>
  <c r="M2372" i="17"/>
  <c r="V2371" i="17"/>
  <c r="U2371" i="17"/>
  <c r="T2371" i="17"/>
  <c r="W2371" i="17" s="1"/>
  <c r="R2371" i="17"/>
  <c r="Q2371" i="17"/>
  <c r="P2371" i="17"/>
  <c r="S2371" i="17" s="1"/>
  <c r="O2371" i="17"/>
  <c r="N2371" i="17"/>
  <c r="M2371" i="17"/>
  <c r="V2370" i="17"/>
  <c r="U2370" i="17"/>
  <c r="T2370" i="17"/>
  <c r="W2370" i="17" s="1"/>
  <c r="R2370" i="17"/>
  <c r="Q2370" i="17"/>
  <c r="P2370" i="17"/>
  <c r="S2370" i="17" s="1"/>
  <c r="O2370" i="17"/>
  <c r="N2370" i="17"/>
  <c r="M2370" i="17"/>
  <c r="V2369" i="17"/>
  <c r="U2369" i="17"/>
  <c r="T2369" i="17"/>
  <c r="W2369" i="17" s="1"/>
  <c r="R2369" i="17"/>
  <c r="Q2369" i="17"/>
  <c r="P2369" i="17"/>
  <c r="S2369" i="17" s="1"/>
  <c r="O2369" i="17"/>
  <c r="N2369" i="17"/>
  <c r="M2369" i="17"/>
  <c r="V2368" i="17"/>
  <c r="U2368" i="17"/>
  <c r="T2368" i="17"/>
  <c r="W2368" i="17" s="1"/>
  <c r="R2368" i="17"/>
  <c r="Q2368" i="17"/>
  <c r="P2368" i="17"/>
  <c r="S2368" i="17" s="1"/>
  <c r="O2368" i="17"/>
  <c r="N2368" i="17"/>
  <c r="M2368" i="17"/>
  <c r="V2367" i="17"/>
  <c r="U2367" i="17"/>
  <c r="T2367" i="17"/>
  <c r="W2367" i="17" s="1"/>
  <c r="R2367" i="17"/>
  <c r="Q2367" i="17"/>
  <c r="P2367" i="17"/>
  <c r="S2367" i="17" s="1"/>
  <c r="O2367" i="17"/>
  <c r="N2367" i="17"/>
  <c r="M2367" i="17"/>
  <c r="V2366" i="17"/>
  <c r="U2366" i="17"/>
  <c r="T2366" i="17"/>
  <c r="W2366" i="17" s="1"/>
  <c r="R2366" i="17"/>
  <c r="Q2366" i="17"/>
  <c r="P2366" i="17"/>
  <c r="S2366" i="17" s="1"/>
  <c r="O2366" i="17"/>
  <c r="N2366" i="17"/>
  <c r="M2366" i="17"/>
  <c r="V2365" i="17"/>
  <c r="U2365" i="17"/>
  <c r="T2365" i="17"/>
  <c r="W2365" i="17" s="1"/>
  <c r="R2365" i="17"/>
  <c r="Q2365" i="17"/>
  <c r="P2365" i="17"/>
  <c r="S2365" i="17" s="1"/>
  <c r="O2365" i="17"/>
  <c r="N2365" i="17"/>
  <c r="M2365" i="17"/>
  <c r="V2364" i="17"/>
  <c r="U2364" i="17"/>
  <c r="T2364" i="17"/>
  <c r="W2364" i="17" s="1"/>
  <c r="R2364" i="17"/>
  <c r="Q2364" i="17"/>
  <c r="P2364" i="17"/>
  <c r="S2364" i="17" s="1"/>
  <c r="O2364" i="17"/>
  <c r="N2364" i="17"/>
  <c r="M2364" i="17"/>
  <c r="V2363" i="17"/>
  <c r="U2363" i="17"/>
  <c r="T2363" i="17"/>
  <c r="W2363" i="17" s="1"/>
  <c r="R2363" i="17"/>
  <c r="Q2363" i="17"/>
  <c r="P2363" i="17"/>
  <c r="S2363" i="17" s="1"/>
  <c r="O2363" i="17"/>
  <c r="N2363" i="17"/>
  <c r="M2363" i="17"/>
  <c r="V2362" i="17"/>
  <c r="U2362" i="17"/>
  <c r="T2362" i="17"/>
  <c r="W2362" i="17" s="1"/>
  <c r="R2362" i="17"/>
  <c r="Q2362" i="17"/>
  <c r="P2362" i="17"/>
  <c r="S2362" i="17" s="1"/>
  <c r="O2362" i="17"/>
  <c r="N2362" i="17"/>
  <c r="M2362" i="17"/>
  <c r="V2361" i="17"/>
  <c r="U2361" i="17"/>
  <c r="T2361" i="17"/>
  <c r="W2361" i="17" s="1"/>
  <c r="R2361" i="17"/>
  <c r="Q2361" i="17"/>
  <c r="P2361" i="17"/>
  <c r="S2361" i="17" s="1"/>
  <c r="O2361" i="17"/>
  <c r="N2361" i="17"/>
  <c r="M2361" i="17"/>
  <c r="V2360" i="17"/>
  <c r="U2360" i="17"/>
  <c r="T2360" i="17"/>
  <c r="W2360" i="17" s="1"/>
  <c r="R2360" i="17"/>
  <c r="Q2360" i="17"/>
  <c r="P2360" i="17"/>
  <c r="S2360" i="17" s="1"/>
  <c r="O2360" i="17"/>
  <c r="N2360" i="17"/>
  <c r="M2360" i="17"/>
  <c r="V2359" i="17"/>
  <c r="U2359" i="17"/>
  <c r="T2359" i="17"/>
  <c r="W2359" i="17" s="1"/>
  <c r="R2359" i="17"/>
  <c r="Q2359" i="17"/>
  <c r="P2359" i="17"/>
  <c r="S2359" i="17" s="1"/>
  <c r="O2359" i="17"/>
  <c r="N2359" i="17"/>
  <c r="M2359" i="17"/>
  <c r="V2358" i="17"/>
  <c r="U2358" i="17"/>
  <c r="T2358" i="17"/>
  <c r="W2358" i="17" s="1"/>
  <c r="R2358" i="17"/>
  <c r="Q2358" i="17"/>
  <c r="P2358" i="17"/>
  <c r="S2358" i="17" s="1"/>
  <c r="O2358" i="17"/>
  <c r="N2358" i="17"/>
  <c r="M2358" i="17"/>
  <c r="V2357" i="17"/>
  <c r="U2357" i="17"/>
  <c r="T2357" i="17"/>
  <c r="W2357" i="17" s="1"/>
  <c r="R2357" i="17"/>
  <c r="Q2357" i="17"/>
  <c r="P2357" i="17"/>
  <c r="S2357" i="17" s="1"/>
  <c r="O2357" i="17"/>
  <c r="N2357" i="17"/>
  <c r="M2357" i="17"/>
  <c r="V2356" i="17"/>
  <c r="U2356" i="17"/>
  <c r="T2356" i="17"/>
  <c r="W2356" i="17" s="1"/>
  <c r="R2356" i="17"/>
  <c r="Q2356" i="17"/>
  <c r="P2356" i="17"/>
  <c r="S2356" i="17" s="1"/>
  <c r="O2356" i="17"/>
  <c r="N2356" i="17"/>
  <c r="M2356" i="17"/>
  <c r="V2355" i="17"/>
  <c r="U2355" i="17"/>
  <c r="T2355" i="17"/>
  <c r="W2355" i="17" s="1"/>
  <c r="R2355" i="17"/>
  <c r="Q2355" i="17"/>
  <c r="P2355" i="17"/>
  <c r="S2355" i="17" s="1"/>
  <c r="O2355" i="17"/>
  <c r="N2355" i="17"/>
  <c r="M2355" i="17"/>
  <c r="V2354" i="17"/>
  <c r="U2354" i="17"/>
  <c r="T2354" i="17"/>
  <c r="W2354" i="17" s="1"/>
  <c r="R2354" i="17"/>
  <c r="Q2354" i="17"/>
  <c r="P2354" i="17"/>
  <c r="S2354" i="17" s="1"/>
  <c r="O2354" i="17"/>
  <c r="N2354" i="17"/>
  <c r="M2354" i="17"/>
  <c r="V2353" i="17"/>
  <c r="U2353" i="17"/>
  <c r="T2353" i="17"/>
  <c r="W2353" i="17" s="1"/>
  <c r="R2353" i="17"/>
  <c r="Q2353" i="17"/>
  <c r="P2353" i="17"/>
  <c r="S2353" i="17" s="1"/>
  <c r="O2353" i="17"/>
  <c r="N2353" i="17"/>
  <c r="M2353" i="17"/>
  <c r="V2352" i="17"/>
  <c r="U2352" i="17"/>
  <c r="T2352" i="17"/>
  <c r="W2352" i="17" s="1"/>
  <c r="R2352" i="17"/>
  <c r="Q2352" i="17"/>
  <c r="P2352" i="17"/>
  <c r="S2352" i="17" s="1"/>
  <c r="O2352" i="17"/>
  <c r="N2352" i="17"/>
  <c r="M2352" i="17"/>
  <c r="V2351" i="17"/>
  <c r="U2351" i="17"/>
  <c r="T2351" i="17"/>
  <c r="W2351" i="17" s="1"/>
  <c r="R2351" i="17"/>
  <c r="Q2351" i="17"/>
  <c r="P2351" i="17"/>
  <c r="S2351" i="17" s="1"/>
  <c r="O2351" i="17"/>
  <c r="N2351" i="17"/>
  <c r="M2351" i="17"/>
  <c r="V2350" i="17"/>
  <c r="U2350" i="17"/>
  <c r="T2350" i="17"/>
  <c r="W2350" i="17" s="1"/>
  <c r="R2350" i="17"/>
  <c r="Q2350" i="17"/>
  <c r="P2350" i="17"/>
  <c r="S2350" i="17" s="1"/>
  <c r="O2350" i="17"/>
  <c r="N2350" i="17"/>
  <c r="M2350" i="17"/>
  <c r="V2349" i="17"/>
  <c r="U2349" i="17"/>
  <c r="T2349" i="17"/>
  <c r="W2349" i="17" s="1"/>
  <c r="R2349" i="17"/>
  <c r="Q2349" i="17"/>
  <c r="P2349" i="17"/>
  <c r="S2349" i="17" s="1"/>
  <c r="O2349" i="17"/>
  <c r="N2349" i="17"/>
  <c r="M2349" i="17"/>
  <c r="V2348" i="17"/>
  <c r="U2348" i="17"/>
  <c r="T2348" i="17"/>
  <c r="W2348" i="17" s="1"/>
  <c r="R2348" i="17"/>
  <c r="Q2348" i="17"/>
  <c r="P2348" i="17"/>
  <c r="S2348" i="17" s="1"/>
  <c r="O2348" i="17"/>
  <c r="N2348" i="17"/>
  <c r="M2348" i="17"/>
  <c r="V2347" i="17"/>
  <c r="U2347" i="17"/>
  <c r="T2347" i="17"/>
  <c r="W2347" i="17" s="1"/>
  <c r="R2347" i="17"/>
  <c r="Q2347" i="17"/>
  <c r="P2347" i="17"/>
  <c r="S2347" i="17" s="1"/>
  <c r="O2347" i="17"/>
  <c r="N2347" i="17"/>
  <c r="M2347" i="17"/>
  <c r="V2346" i="17"/>
  <c r="U2346" i="17"/>
  <c r="T2346" i="17"/>
  <c r="W2346" i="17" s="1"/>
  <c r="R2346" i="17"/>
  <c r="Q2346" i="17"/>
  <c r="P2346" i="17"/>
  <c r="S2346" i="17" s="1"/>
  <c r="O2346" i="17"/>
  <c r="N2346" i="17"/>
  <c r="M2346" i="17"/>
  <c r="V2345" i="17"/>
  <c r="U2345" i="17"/>
  <c r="T2345" i="17"/>
  <c r="W2345" i="17" s="1"/>
  <c r="R2345" i="17"/>
  <c r="Q2345" i="17"/>
  <c r="P2345" i="17"/>
  <c r="S2345" i="17" s="1"/>
  <c r="O2345" i="17"/>
  <c r="N2345" i="17"/>
  <c r="M2345" i="17"/>
  <c r="V2344" i="17"/>
  <c r="U2344" i="17"/>
  <c r="T2344" i="17"/>
  <c r="W2344" i="17" s="1"/>
  <c r="R2344" i="17"/>
  <c r="Q2344" i="17"/>
  <c r="P2344" i="17"/>
  <c r="S2344" i="17" s="1"/>
  <c r="O2344" i="17"/>
  <c r="N2344" i="17"/>
  <c r="M2344" i="17"/>
  <c r="V2343" i="17"/>
  <c r="U2343" i="17"/>
  <c r="T2343" i="17"/>
  <c r="W2343" i="17" s="1"/>
  <c r="R2343" i="17"/>
  <c r="Q2343" i="17"/>
  <c r="P2343" i="17"/>
  <c r="S2343" i="17" s="1"/>
  <c r="O2343" i="17"/>
  <c r="N2343" i="17"/>
  <c r="M2343" i="17"/>
  <c r="V2342" i="17"/>
  <c r="U2342" i="17"/>
  <c r="T2342" i="17"/>
  <c r="W2342" i="17" s="1"/>
  <c r="R2342" i="17"/>
  <c r="Q2342" i="17"/>
  <c r="P2342" i="17"/>
  <c r="S2342" i="17" s="1"/>
  <c r="O2342" i="17"/>
  <c r="N2342" i="17"/>
  <c r="M2342" i="17"/>
  <c r="V2341" i="17"/>
  <c r="U2341" i="17"/>
  <c r="T2341" i="17"/>
  <c r="W2341" i="17" s="1"/>
  <c r="R2341" i="17"/>
  <c r="Q2341" i="17"/>
  <c r="P2341" i="17"/>
  <c r="S2341" i="17" s="1"/>
  <c r="O2341" i="17"/>
  <c r="N2341" i="17"/>
  <c r="M2341" i="17"/>
  <c r="V2340" i="17"/>
  <c r="U2340" i="17"/>
  <c r="T2340" i="17"/>
  <c r="W2340" i="17" s="1"/>
  <c r="R2340" i="17"/>
  <c r="Q2340" i="17"/>
  <c r="P2340" i="17"/>
  <c r="S2340" i="17" s="1"/>
  <c r="O2340" i="17"/>
  <c r="N2340" i="17"/>
  <c r="M2340" i="17"/>
  <c r="V2339" i="17"/>
  <c r="U2339" i="17"/>
  <c r="T2339" i="17"/>
  <c r="W2339" i="17" s="1"/>
  <c r="R2339" i="17"/>
  <c r="Q2339" i="17"/>
  <c r="P2339" i="17"/>
  <c r="S2339" i="17" s="1"/>
  <c r="O2339" i="17"/>
  <c r="N2339" i="17"/>
  <c r="M2339" i="17"/>
  <c r="V2338" i="17"/>
  <c r="U2338" i="17"/>
  <c r="T2338" i="17"/>
  <c r="W2338" i="17" s="1"/>
  <c r="R2338" i="17"/>
  <c r="Q2338" i="17"/>
  <c r="P2338" i="17"/>
  <c r="S2338" i="17" s="1"/>
  <c r="O2338" i="17"/>
  <c r="N2338" i="17"/>
  <c r="M2338" i="17"/>
  <c r="V2337" i="17"/>
  <c r="U2337" i="17"/>
  <c r="T2337" i="17"/>
  <c r="W2337" i="17" s="1"/>
  <c r="R2337" i="17"/>
  <c r="Q2337" i="17"/>
  <c r="P2337" i="17"/>
  <c r="S2337" i="17" s="1"/>
  <c r="O2337" i="17"/>
  <c r="N2337" i="17"/>
  <c r="M2337" i="17"/>
  <c r="V2336" i="17"/>
  <c r="U2336" i="17"/>
  <c r="T2336" i="17"/>
  <c r="W2336" i="17" s="1"/>
  <c r="R2336" i="17"/>
  <c r="Q2336" i="17"/>
  <c r="P2336" i="17"/>
  <c r="S2336" i="17" s="1"/>
  <c r="O2336" i="17"/>
  <c r="N2336" i="17"/>
  <c r="M2336" i="17"/>
  <c r="V2335" i="17"/>
  <c r="U2335" i="17"/>
  <c r="T2335" i="17"/>
  <c r="W2335" i="17" s="1"/>
  <c r="R2335" i="17"/>
  <c r="Q2335" i="17"/>
  <c r="P2335" i="17"/>
  <c r="S2335" i="17" s="1"/>
  <c r="O2335" i="17"/>
  <c r="N2335" i="17"/>
  <c r="M2335" i="17"/>
  <c r="V2334" i="17"/>
  <c r="U2334" i="17"/>
  <c r="T2334" i="17"/>
  <c r="W2334" i="17" s="1"/>
  <c r="R2334" i="17"/>
  <c r="Q2334" i="17"/>
  <c r="P2334" i="17"/>
  <c r="S2334" i="17" s="1"/>
  <c r="O2334" i="17"/>
  <c r="N2334" i="17"/>
  <c r="M2334" i="17"/>
  <c r="V2333" i="17"/>
  <c r="U2333" i="17"/>
  <c r="T2333" i="17"/>
  <c r="W2333" i="17" s="1"/>
  <c r="R2333" i="17"/>
  <c r="Q2333" i="17"/>
  <c r="P2333" i="17"/>
  <c r="S2333" i="17" s="1"/>
  <c r="O2333" i="17"/>
  <c r="N2333" i="17"/>
  <c r="M2333" i="17"/>
  <c r="V2332" i="17"/>
  <c r="U2332" i="17"/>
  <c r="T2332" i="17"/>
  <c r="W2332" i="17" s="1"/>
  <c r="R2332" i="17"/>
  <c r="Q2332" i="17"/>
  <c r="P2332" i="17"/>
  <c r="S2332" i="17" s="1"/>
  <c r="O2332" i="17"/>
  <c r="N2332" i="17"/>
  <c r="M2332" i="17"/>
  <c r="V2331" i="17"/>
  <c r="U2331" i="17"/>
  <c r="T2331" i="17"/>
  <c r="W2331" i="17" s="1"/>
  <c r="R2331" i="17"/>
  <c r="Q2331" i="17"/>
  <c r="P2331" i="17"/>
  <c r="S2331" i="17" s="1"/>
  <c r="O2331" i="17"/>
  <c r="N2331" i="17"/>
  <c r="M2331" i="17"/>
  <c r="V2330" i="17"/>
  <c r="U2330" i="17"/>
  <c r="T2330" i="17"/>
  <c r="W2330" i="17" s="1"/>
  <c r="R2330" i="17"/>
  <c r="Q2330" i="17"/>
  <c r="P2330" i="17"/>
  <c r="S2330" i="17" s="1"/>
  <c r="O2330" i="17"/>
  <c r="N2330" i="17"/>
  <c r="M2330" i="17"/>
  <c r="V2329" i="17"/>
  <c r="U2329" i="17"/>
  <c r="T2329" i="17"/>
  <c r="W2329" i="17" s="1"/>
  <c r="R2329" i="17"/>
  <c r="Q2329" i="17"/>
  <c r="P2329" i="17"/>
  <c r="S2329" i="17" s="1"/>
  <c r="O2329" i="17"/>
  <c r="N2329" i="17"/>
  <c r="M2329" i="17"/>
  <c r="V2328" i="17"/>
  <c r="U2328" i="17"/>
  <c r="T2328" i="17"/>
  <c r="W2328" i="17" s="1"/>
  <c r="R2328" i="17"/>
  <c r="Q2328" i="17"/>
  <c r="P2328" i="17"/>
  <c r="S2328" i="17" s="1"/>
  <c r="O2328" i="17"/>
  <c r="N2328" i="17"/>
  <c r="M2328" i="17"/>
  <c r="V2327" i="17"/>
  <c r="U2327" i="17"/>
  <c r="T2327" i="17"/>
  <c r="W2327" i="17" s="1"/>
  <c r="R2327" i="17"/>
  <c r="Q2327" i="17"/>
  <c r="P2327" i="17"/>
  <c r="S2327" i="17" s="1"/>
  <c r="O2327" i="17"/>
  <c r="N2327" i="17"/>
  <c r="M2327" i="17"/>
  <c r="V2326" i="17"/>
  <c r="U2326" i="17"/>
  <c r="T2326" i="17"/>
  <c r="W2326" i="17" s="1"/>
  <c r="R2326" i="17"/>
  <c r="Q2326" i="17"/>
  <c r="P2326" i="17"/>
  <c r="S2326" i="17" s="1"/>
  <c r="O2326" i="17"/>
  <c r="N2326" i="17"/>
  <c r="M2326" i="17"/>
  <c r="V2325" i="17"/>
  <c r="U2325" i="17"/>
  <c r="T2325" i="17"/>
  <c r="W2325" i="17" s="1"/>
  <c r="R2325" i="17"/>
  <c r="Q2325" i="17"/>
  <c r="P2325" i="17"/>
  <c r="S2325" i="17" s="1"/>
  <c r="O2325" i="17"/>
  <c r="N2325" i="17"/>
  <c r="M2325" i="17"/>
  <c r="V2324" i="17"/>
  <c r="U2324" i="17"/>
  <c r="T2324" i="17"/>
  <c r="W2324" i="17" s="1"/>
  <c r="R2324" i="17"/>
  <c r="Q2324" i="17"/>
  <c r="P2324" i="17"/>
  <c r="S2324" i="17" s="1"/>
  <c r="O2324" i="17"/>
  <c r="N2324" i="17"/>
  <c r="M2324" i="17"/>
  <c r="V2323" i="17"/>
  <c r="U2323" i="17"/>
  <c r="T2323" i="17"/>
  <c r="W2323" i="17" s="1"/>
  <c r="R2323" i="17"/>
  <c r="Q2323" i="17"/>
  <c r="P2323" i="17"/>
  <c r="S2323" i="17" s="1"/>
  <c r="O2323" i="17"/>
  <c r="N2323" i="17"/>
  <c r="M2323" i="17"/>
  <c r="V2322" i="17"/>
  <c r="U2322" i="17"/>
  <c r="T2322" i="17"/>
  <c r="W2322" i="17" s="1"/>
  <c r="R2322" i="17"/>
  <c r="Q2322" i="17"/>
  <c r="P2322" i="17"/>
  <c r="S2322" i="17" s="1"/>
  <c r="O2322" i="17"/>
  <c r="N2322" i="17"/>
  <c r="M2322" i="17"/>
  <c r="V2321" i="17"/>
  <c r="U2321" i="17"/>
  <c r="T2321" i="17"/>
  <c r="W2321" i="17" s="1"/>
  <c r="R2321" i="17"/>
  <c r="Q2321" i="17"/>
  <c r="P2321" i="17"/>
  <c r="S2321" i="17" s="1"/>
  <c r="O2321" i="17"/>
  <c r="N2321" i="17"/>
  <c r="M2321" i="17"/>
  <c r="V2320" i="17"/>
  <c r="U2320" i="17"/>
  <c r="T2320" i="17"/>
  <c r="W2320" i="17" s="1"/>
  <c r="R2320" i="17"/>
  <c r="Q2320" i="17"/>
  <c r="P2320" i="17"/>
  <c r="S2320" i="17" s="1"/>
  <c r="O2320" i="17"/>
  <c r="N2320" i="17"/>
  <c r="M2320" i="17"/>
  <c r="V2319" i="17"/>
  <c r="U2319" i="17"/>
  <c r="T2319" i="17"/>
  <c r="W2319" i="17" s="1"/>
  <c r="R2319" i="17"/>
  <c r="Q2319" i="17"/>
  <c r="P2319" i="17"/>
  <c r="S2319" i="17" s="1"/>
  <c r="O2319" i="17"/>
  <c r="N2319" i="17"/>
  <c r="M2319" i="17"/>
  <c r="V2318" i="17"/>
  <c r="U2318" i="17"/>
  <c r="T2318" i="17"/>
  <c r="W2318" i="17" s="1"/>
  <c r="R2318" i="17"/>
  <c r="Q2318" i="17"/>
  <c r="P2318" i="17"/>
  <c r="S2318" i="17" s="1"/>
  <c r="O2318" i="17"/>
  <c r="N2318" i="17"/>
  <c r="M2318" i="17"/>
  <c r="V2317" i="17"/>
  <c r="U2317" i="17"/>
  <c r="T2317" i="17"/>
  <c r="W2317" i="17" s="1"/>
  <c r="R2317" i="17"/>
  <c r="Q2317" i="17"/>
  <c r="P2317" i="17"/>
  <c r="S2317" i="17" s="1"/>
  <c r="O2317" i="17"/>
  <c r="N2317" i="17"/>
  <c r="M2317" i="17"/>
  <c r="V2316" i="17"/>
  <c r="U2316" i="17"/>
  <c r="T2316" i="17"/>
  <c r="W2316" i="17" s="1"/>
  <c r="R2316" i="17"/>
  <c r="Q2316" i="17"/>
  <c r="P2316" i="17"/>
  <c r="S2316" i="17" s="1"/>
  <c r="O2316" i="17"/>
  <c r="N2316" i="17"/>
  <c r="M2316" i="17"/>
  <c r="V2315" i="17"/>
  <c r="U2315" i="17"/>
  <c r="T2315" i="17"/>
  <c r="W2315" i="17" s="1"/>
  <c r="R2315" i="17"/>
  <c r="Q2315" i="17"/>
  <c r="P2315" i="17"/>
  <c r="S2315" i="17" s="1"/>
  <c r="O2315" i="17"/>
  <c r="N2315" i="17"/>
  <c r="M2315" i="17"/>
  <c r="V2314" i="17"/>
  <c r="U2314" i="17"/>
  <c r="T2314" i="17"/>
  <c r="W2314" i="17" s="1"/>
  <c r="R2314" i="17"/>
  <c r="Q2314" i="17"/>
  <c r="P2314" i="17"/>
  <c r="S2314" i="17" s="1"/>
  <c r="O2314" i="17"/>
  <c r="N2314" i="17"/>
  <c r="M2314" i="17"/>
  <c r="V2313" i="17"/>
  <c r="U2313" i="17"/>
  <c r="T2313" i="17"/>
  <c r="W2313" i="17" s="1"/>
  <c r="R2313" i="17"/>
  <c r="Q2313" i="17"/>
  <c r="P2313" i="17"/>
  <c r="S2313" i="17" s="1"/>
  <c r="O2313" i="17"/>
  <c r="N2313" i="17"/>
  <c r="M2313" i="17"/>
  <c r="V2312" i="17"/>
  <c r="U2312" i="17"/>
  <c r="T2312" i="17"/>
  <c r="W2312" i="17" s="1"/>
  <c r="R2312" i="17"/>
  <c r="Q2312" i="17"/>
  <c r="P2312" i="17"/>
  <c r="S2312" i="17" s="1"/>
  <c r="O2312" i="17"/>
  <c r="N2312" i="17"/>
  <c r="M2312" i="17"/>
  <c r="V2311" i="17"/>
  <c r="U2311" i="17"/>
  <c r="T2311" i="17"/>
  <c r="W2311" i="17" s="1"/>
  <c r="R2311" i="17"/>
  <c r="Q2311" i="17"/>
  <c r="P2311" i="17"/>
  <c r="S2311" i="17" s="1"/>
  <c r="O2311" i="17"/>
  <c r="N2311" i="17"/>
  <c r="M2311" i="17"/>
  <c r="V2310" i="17"/>
  <c r="U2310" i="17"/>
  <c r="T2310" i="17"/>
  <c r="W2310" i="17" s="1"/>
  <c r="R2310" i="17"/>
  <c r="Q2310" i="17"/>
  <c r="P2310" i="17"/>
  <c r="S2310" i="17" s="1"/>
  <c r="O2310" i="17"/>
  <c r="N2310" i="17"/>
  <c r="M2310" i="17"/>
  <c r="V2309" i="17"/>
  <c r="U2309" i="17"/>
  <c r="T2309" i="17"/>
  <c r="W2309" i="17" s="1"/>
  <c r="R2309" i="17"/>
  <c r="Q2309" i="17"/>
  <c r="P2309" i="17"/>
  <c r="S2309" i="17" s="1"/>
  <c r="O2309" i="17"/>
  <c r="N2309" i="17"/>
  <c r="M2309" i="17"/>
  <c r="V2308" i="17"/>
  <c r="U2308" i="17"/>
  <c r="T2308" i="17"/>
  <c r="W2308" i="17" s="1"/>
  <c r="R2308" i="17"/>
  <c r="Q2308" i="17"/>
  <c r="P2308" i="17"/>
  <c r="S2308" i="17" s="1"/>
  <c r="O2308" i="17"/>
  <c r="N2308" i="17"/>
  <c r="M2308" i="17"/>
  <c r="V2307" i="17"/>
  <c r="U2307" i="17"/>
  <c r="T2307" i="17"/>
  <c r="W2307" i="17" s="1"/>
  <c r="R2307" i="17"/>
  <c r="Q2307" i="17"/>
  <c r="P2307" i="17"/>
  <c r="S2307" i="17" s="1"/>
  <c r="O2307" i="17"/>
  <c r="N2307" i="17"/>
  <c r="M2307" i="17"/>
  <c r="V2306" i="17"/>
  <c r="U2306" i="17"/>
  <c r="T2306" i="17"/>
  <c r="W2306" i="17" s="1"/>
  <c r="R2306" i="17"/>
  <c r="Q2306" i="17"/>
  <c r="P2306" i="17"/>
  <c r="S2306" i="17" s="1"/>
  <c r="O2306" i="17"/>
  <c r="N2306" i="17"/>
  <c r="M2306" i="17"/>
  <c r="V2305" i="17"/>
  <c r="U2305" i="17"/>
  <c r="T2305" i="17"/>
  <c r="W2305" i="17" s="1"/>
  <c r="R2305" i="17"/>
  <c r="Q2305" i="17"/>
  <c r="P2305" i="17"/>
  <c r="S2305" i="17" s="1"/>
  <c r="O2305" i="17"/>
  <c r="N2305" i="17"/>
  <c r="M2305" i="17"/>
  <c r="V2304" i="17"/>
  <c r="U2304" i="17"/>
  <c r="T2304" i="17"/>
  <c r="W2304" i="17" s="1"/>
  <c r="R2304" i="17"/>
  <c r="Q2304" i="17"/>
  <c r="P2304" i="17"/>
  <c r="S2304" i="17" s="1"/>
  <c r="O2304" i="17"/>
  <c r="N2304" i="17"/>
  <c r="M2304" i="17"/>
  <c r="V2303" i="17"/>
  <c r="U2303" i="17"/>
  <c r="T2303" i="17"/>
  <c r="W2303" i="17" s="1"/>
  <c r="R2303" i="17"/>
  <c r="Q2303" i="17"/>
  <c r="P2303" i="17"/>
  <c r="S2303" i="17" s="1"/>
  <c r="O2303" i="17"/>
  <c r="N2303" i="17"/>
  <c r="M2303" i="17"/>
  <c r="V2302" i="17"/>
  <c r="U2302" i="17"/>
  <c r="T2302" i="17"/>
  <c r="W2302" i="17" s="1"/>
  <c r="R2302" i="17"/>
  <c r="Q2302" i="17"/>
  <c r="P2302" i="17"/>
  <c r="S2302" i="17" s="1"/>
  <c r="O2302" i="17"/>
  <c r="N2302" i="17"/>
  <c r="M2302" i="17"/>
  <c r="V2301" i="17"/>
  <c r="U2301" i="17"/>
  <c r="T2301" i="17"/>
  <c r="W2301" i="17" s="1"/>
  <c r="R2301" i="17"/>
  <c r="Q2301" i="17"/>
  <c r="P2301" i="17"/>
  <c r="S2301" i="17" s="1"/>
  <c r="O2301" i="17"/>
  <c r="N2301" i="17"/>
  <c r="M2301" i="17"/>
  <c r="V2300" i="17"/>
  <c r="U2300" i="17"/>
  <c r="T2300" i="17"/>
  <c r="W2300" i="17" s="1"/>
  <c r="R2300" i="17"/>
  <c r="Q2300" i="17"/>
  <c r="P2300" i="17"/>
  <c r="S2300" i="17" s="1"/>
  <c r="O2300" i="17"/>
  <c r="N2300" i="17"/>
  <c r="M2300" i="17"/>
  <c r="V2299" i="17"/>
  <c r="U2299" i="17"/>
  <c r="T2299" i="17"/>
  <c r="W2299" i="17" s="1"/>
  <c r="R2299" i="17"/>
  <c r="Q2299" i="17"/>
  <c r="P2299" i="17"/>
  <c r="S2299" i="17" s="1"/>
  <c r="O2299" i="17"/>
  <c r="N2299" i="17"/>
  <c r="M2299" i="17"/>
  <c r="V2298" i="17"/>
  <c r="U2298" i="17"/>
  <c r="T2298" i="17"/>
  <c r="W2298" i="17" s="1"/>
  <c r="R2298" i="17"/>
  <c r="Q2298" i="17"/>
  <c r="P2298" i="17"/>
  <c r="S2298" i="17" s="1"/>
  <c r="O2298" i="17"/>
  <c r="N2298" i="17"/>
  <c r="M2298" i="17"/>
  <c r="V2297" i="17"/>
  <c r="U2297" i="17"/>
  <c r="T2297" i="17"/>
  <c r="W2297" i="17" s="1"/>
  <c r="R2297" i="17"/>
  <c r="Q2297" i="17"/>
  <c r="P2297" i="17"/>
  <c r="S2297" i="17" s="1"/>
  <c r="O2297" i="17"/>
  <c r="N2297" i="17"/>
  <c r="M2297" i="17"/>
  <c r="V2296" i="17"/>
  <c r="U2296" i="17"/>
  <c r="T2296" i="17"/>
  <c r="W2296" i="17" s="1"/>
  <c r="R2296" i="17"/>
  <c r="Q2296" i="17"/>
  <c r="P2296" i="17"/>
  <c r="S2296" i="17" s="1"/>
  <c r="O2296" i="17"/>
  <c r="N2296" i="17"/>
  <c r="M2296" i="17"/>
  <c r="V2295" i="17"/>
  <c r="U2295" i="17"/>
  <c r="T2295" i="17"/>
  <c r="W2295" i="17" s="1"/>
  <c r="R2295" i="17"/>
  <c r="Q2295" i="17"/>
  <c r="P2295" i="17"/>
  <c r="S2295" i="17" s="1"/>
  <c r="O2295" i="17"/>
  <c r="N2295" i="17"/>
  <c r="M2295" i="17"/>
  <c r="V2294" i="17"/>
  <c r="U2294" i="17"/>
  <c r="T2294" i="17"/>
  <c r="W2294" i="17" s="1"/>
  <c r="R2294" i="17"/>
  <c r="Q2294" i="17"/>
  <c r="P2294" i="17"/>
  <c r="S2294" i="17" s="1"/>
  <c r="O2294" i="17"/>
  <c r="N2294" i="17"/>
  <c r="M2294" i="17"/>
  <c r="V2293" i="17"/>
  <c r="U2293" i="17"/>
  <c r="T2293" i="17"/>
  <c r="W2293" i="17" s="1"/>
  <c r="R2293" i="17"/>
  <c r="Q2293" i="17"/>
  <c r="P2293" i="17"/>
  <c r="S2293" i="17" s="1"/>
  <c r="O2293" i="17"/>
  <c r="N2293" i="17"/>
  <c r="M2293" i="17"/>
  <c r="V2292" i="17"/>
  <c r="U2292" i="17"/>
  <c r="T2292" i="17"/>
  <c r="W2292" i="17" s="1"/>
  <c r="R2292" i="17"/>
  <c r="Q2292" i="17"/>
  <c r="P2292" i="17"/>
  <c r="S2292" i="17" s="1"/>
  <c r="O2292" i="17"/>
  <c r="N2292" i="17"/>
  <c r="M2292" i="17"/>
  <c r="V2291" i="17"/>
  <c r="U2291" i="17"/>
  <c r="T2291" i="17"/>
  <c r="W2291" i="17" s="1"/>
  <c r="R2291" i="17"/>
  <c r="Q2291" i="17"/>
  <c r="P2291" i="17"/>
  <c r="S2291" i="17" s="1"/>
  <c r="O2291" i="17"/>
  <c r="N2291" i="17"/>
  <c r="M2291" i="17"/>
  <c r="V2290" i="17"/>
  <c r="U2290" i="17"/>
  <c r="T2290" i="17"/>
  <c r="W2290" i="17" s="1"/>
  <c r="R2290" i="17"/>
  <c r="Q2290" i="17"/>
  <c r="P2290" i="17"/>
  <c r="S2290" i="17" s="1"/>
  <c r="O2290" i="17"/>
  <c r="N2290" i="17"/>
  <c r="M2290" i="17"/>
  <c r="V2289" i="17"/>
  <c r="U2289" i="17"/>
  <c r="T2289" i="17"/>
  <c r="W2289" i="17" s="1"/>
  <c r="R2289" i="17"/>
  <c r="Q2289" i="17"/>
  <c r="P2289" i="17"/>
  <c r="S2289" i="17" s="1"/>
  <c r="O2289" i="17"/>
  <c r="N2289" i="17"/>
  <c r="M2289" i="17"/>
  <c r="V2288" i="17"/>
  <c r="U2288" i="17"/>
  <c r="T2288" i="17"/>
  <c r="W2288" i="17" s="1"/>
  <c r="R2288" i="17"/>
  <c r="Q2288" i="17"/>
  <c r="P2288" i="17"/>
  <c r="S2288" i="17" s="1"/>
  <c r="O2288" i="17"/>
  <c r="N2288" i="17"/>
  <c r="M2288" i="17"/>
  <c r="V2287" i="17"/>
  <c r="U2287" i="17"/>
  <c r="T2287" i="17"/>
  <c r="W2287" i="17" s="1"/>
  <c r="R2287" i="17"/>
  <c r="Q2287" i="17"/>
  <c r="P2287" i="17"/>
  <c r="S2287" i="17" s="1"/>
  <c r="O2287" i="17"/>
  <c r="N2287" i="17"/>
  <c r="M2287" i="17"/>
  <c r="V2286" i="17"/>
  <c r="U2286" i="17"/>
  <c r="T2286" i="17"/>
  <c r="W2286" i="17" s="1"/>
  <c r="R2286" i="17"/>
  <c r="Q2286" i="17"/>
  <c r="P2286" i="17"/>
  <c r="S2286" i="17" s="1"/>
  <c r="O2286" i="17"/>
  <c r="N2286" i="17"/>
  <c r="M2286" i="17"/>
  <c r="V2285" i="17"/>
  <c r="U2285" i="17"/>
  <c r="T2285" i="17"/>
  <c r="W2285" i="17" s="1"/>
  <c r="R2285" i="17"/>
  <c r="Q2285" i="17"/>
  <c r="P2285" i="17"/>
  <c r="S2285" i="17" s="1"/>
  <c r="O2285" i="17"/>
  <c r="N2285" i="17"/>
  <c r="M2285" i="17"/>
  <c r="V2284" i="17"/>
  <c r="U2284" i="17"/>
  <c r="T2284" i="17"/>
  <c r="W2284" i="17" s="1"/>
  <c r="R2284" i="17"/>
  <c r="Q2284" i="17"/>
  <c r="P2284" i="17"/>
  <c r="S2284" i="17" s="1"/>
  <c r="O2284" i="17"/>
  <c r="N2284" i="17"/>
  <c r="M2284" i="17"/>
  <c r="V2283" i="17"/>
  <c r="U2283" i="17"/>
  <c r="T2283" i="17"/>
  <c r="W2283" i="17" s="1"/>
  <c r="R2283" i="17"/>
  <c r="Q2283" i="17"/>
  <c r="P2283" i="17"/>
  <c r="S2283" i="17" s="1"/>
  <c r="O2283" i="17"/>
  <c r="N2283" i="17"/>
  <c r="M2283" i="17"/>
  <c r="V2282" i="17"/>
  <c r="U2282" i="17"/>
  <c r="T2282" i="17"/>
  <c r="W2282" i="17" s="1"/>
  <c r="R2282" i="17"/>
  <c r="Q2282" i="17"/>
  <c r="P2282" i="17"/>
  <c r="S2282" i="17" s="1"/>
  <c r="O2282" i="17"/>
  <c r="N2282" i="17"/>
  <c r="M2282" i="17"/>
  <c r="V2281" i="17"/>
  <c r="U2281" i="17"/>
  <c r="T2281" i="17"/>
  <c r="W2281" i="17" s="1"/>
  <c r="R2281" i="17"/>
  <c r="Q2281" i="17"/>
  <c r="P2281" i="17"/>
  <c r="S2281" i="17" s="1"/>
  <c r="O2281" i="17"/>
  <c r="N2281" i="17"/>
  <c r="M2281" i="17"/>
  <c r="V2280" i="17"/>
  <c r="U2280" i="17"/>
  <c r="T2280" i="17"/>
  <c r="W2280" i="17" s="1"/>
  <c r="R2280" i="17"/>
  <c r="Q2280" i="17"/>
  <c r="P2280" i="17"/>
  <c r="S2280" i="17" s="1"/>
  <c r="O2280" i="17"/>
  <c r="N2280" i="17"/>
  <c r="M2280" i="17"/>
  <c r="V2279" i="17"/>
  <c r="U2279" i="17"/>
  <c r="T2279" i="17"/>
  <c r="W2279" i="17" s="1"/>
  <c r="R2279" i="17"/>
  <c r="Q2279" i="17"/>
  <c r="P2279" i="17"/>
  <c r="S2279" i="17" s="1"/>
  <c r="O2279" i="17"/>
  <c r="N2279" i="17"/>
  <c r="M2279" i="17"/>
  <c r="V2278" i="17"/>
  <c r="U2278" i="17"/>
  <c r="T2278" i="17"/>
  <c r="W2278" i="17" s="1"/>
  <c r="R2278" i="17"/>
  <c r="Q2278" i="17"/>
  <c r="P2278" i="17"/>
  <c r="S2278" i="17" s="1"/>
  <c r="O2278" i="17"/>
  <c r="N2278" i="17"/>
  <c r="M2278" i="17"/>
  <c r="V2277" i="17"/>
  <c r="U2277" i="17"/>
  <c r="T2277" i="17"/>
  <c r="W2277" i="17" s="1"/>
  <c r="R2277" i="17"/>
  <c r="Q2277" i="17"/>
  <c r="P2277" i="17"/>
  <c r="S2277" i="17" s="1"/>
  <c r="O2277" i="17"/>
  <c r="N2277" i="17"/>
  <c r="M2277" i="17"/>
  <c r="V2276" i="17"/>
  <c r="U2276" i="17"/>
  <c r="T2276" i="17"/>
  <c r="W2276" i="17" s="1"/>
  <c r="R2276" i="17"/>
  <c r="Q2276" i="17"/>
  <c r="P2276" i="17"/>
  <c r="S2276" i="17" s="1"/>
  <c r="O2276" i="17"/>
  <c r="N2276" i="17"/>
  <c r="M2276" i="17"/>
  <c r="V2275" i="17"/>
  <c r="U2275" i="17"/>
  <c r="T2275" i="17"/>
  <c r="W2275" i="17" s="1"/>
  <c r="R2275" i="17"/>
  <c r="Q2275" i="17"/>
  <c r="P2275" i="17"/>
  <c r="S2275" i="17" s="1"/>
  <c r="O2275" i="17"/>
  <c r="N2275" i="17"/>
  <c r="M2275" i="17"/>
  <c r="V2274" i="17"/>
  <c r="U2274" i="17"/>
  <c r="T2274" i="17"/>
  <c r="W2274" i="17" s="1"/>
  <c r="R2274" i="17"/>
  <c r="Q2274" i="17"/>
  <c r="P2274" i="17"/>
  <c r="S2274" i="17" s="1"/>
  <c r="O2274" i="17"/>
  <c r="N2274" i="17"/>
  <c r="M2274" i="17"/>
  <c r="V2273" i="17"/>
  <c r="U2273" i="17"/>
  <c r="T2273" i="17"/>
  <c r="W2273" i="17" s="1"/>
  <c r="R2273" i="17"/>
  <c r="Q2273" i="17"/>
  <c r="P2273" i="17"/>
  <c r="S2273" i="17" s="1"/>
  <c r="O2273" i="17"/>
  <c r="N2273" i="17"/>
  <c r="M2273" i="17"/>
  <c r="V2272" i="17"/>
  <c r="U2272" i="17"/>
  <c r="T2272" i="17"/>
  <c r="W2272" i="17" s="1"/>
  <c r="R2272" i="17"/>
  <c r="Q2272" i="17"/>
  <c r="P2272" i="17"/>
  <c r="S2272" i="17" s="1"/>
  <c r="O2272" i="17"/>
  <c r="N2272" i="17"/>
  <c r="M2272" i="17"/>
  <c r="V2271" i="17"/>
  <c r="U2271" i="17"/>
  <c r="T2271" i="17"/>
  <c r="W2271" i="17" s="1"/>
  <c r="R2271" i="17"/>
  <c r="Q2271" i="17"/>
  <c r="P2271" i="17"/>
  <c r="S2271" i="17" s="1"/>
  <c r="O2271" i="17"/>
  <c r="N2271" i="17"/>
  <c r="M2271" i="17"/>
  <c r="V2270" i="17"/>
  <c r="U2270" i="17"/>
  <c r="T2270" i="17"/>
  <c r="W2270" i="17" s="1"/>
  <c r="R2270" i="17"/>
  <c r="Q2270" i="17"/>
  <c r="P2270" i="17"/>
  <c r="S2270" i="17" s="1"/>
  <c r="O2270" i="17"/>
  <c r="N2270" i="17"/>
  <c r="M2270" i="17"/>
  <c r="V2269" i="17"/>
  <c r="U2269" i="17"/>
  <c r="T2269" i="17"/>
  <c r="W2269" i="17" s="1"/>
  <c r="R2269" i="17"/>
  <c r="Q2269" i="17"/>
  <c r="P2269" i="17"/>
  <c r="S2269" i="17" s="1"/>
  <c r="O2269" i="17"/>
  <c r="N2269" i="17"/>
  <c r="M2269" i="17"/>
  <c r="V2268" i="17"/>
  <c r="U2268" i="17"/>
  <c r="T2268" i="17"/>
  <c r="W2268" i="17" s="1"/>
  <c r="R2268" i="17"/>
  <c r="Q2268" i="17"/>
  <c r="P2268" i="17"/>
  <c r="S2268" i="17" s="1"/>
  <c r="O2268" i="17"/>
  <c r="N2268" i="17"/>
  <c r="M2268" i="17"/>
  <c r="V2267" i="17"/>
  <c r="U2267" i="17"/>
  <c r="T2267" i="17"/>
  <c r="W2267" i="17" s="1"/>
  <c r="R2267" i="17"/>
  <c r="Q2267" i="17"/>
  <c r="P2267" i="17"/>
  <c r="S2267" i="17" s="1"/>
  <c r="O2267" i="17"/>
  <c r="N2267" i="17"/>
  <c r="M2267" i="17"/>
  <c r="V2266" i="17"/>
  <c r="U2266" i="17"/>
  <c r="T2266" i="17"/>
  <c r="W2266" i="17" s="1"/>
  <c r="R2266" i="17"/>
  <c r="Q2266" i="17"/>
  <c r="P2266" i="17"/>
  <c r="S2266" i="17" s="1"/>
  <c r="O2266" i="17"/>
  <c r="N2266" i="17"/>
  <c r="M2266" i="17"/>
  <c r="V2265" i="17"/>
  <c r="U2265" i="17"/>
  <c r="T2265" i="17"/>
  <c r="W2265" i="17" s="1"/>
  <c r="R2265" i="17"/>
  <c r="Q2265" i="17"/>
  <c r="P2265" i="17"/>
  <c r="S2265" i="17" s="1"/>
  <c r="O2265" i="17"/>
  <c r="N2265" i="17"/>
  <c r="M2265" i="17"/>
  <c r="V2264" i="17"/>
  <c r="U2264" i="17"/>
  <c r="T2264" i="17"/>
  <c r="W2264" i="17" s="1"/>
  <c r="R2264" i="17"/>
  <c r="Q2264" i="17"/>
  <c r="P2264" i="17"/>
  <c r="S2264" i="17" s="1"/>
  <c r="O2264" i="17"/>
  <c r="N2264" i="17"/>
  <c r="M2264" i="17"/>
  <c r="V2263" i="17"/>
  <c r="U2263" i="17"/>
  <c r="T2263" i="17"/>
  <c r="W2263" i="17" s="1"/>
  <c r="R2263" i="17"/>
  <c r="Q2263" i="17"/>
  <c r="P2263" i="17"/>
  <c r="S2263" i="17" s="1"/>
  <c r="O2263" i="17"/>
  <c r="N2263" i="17"/>
  <c r="M2263" i="17"/>
  <c r="V2262" i="17"/>
  <c r="U2262" i="17"/>
  <c r="T2262" i="17"/>
  <c r="W2262" i="17" s="1"/>
  <c r="R2262" i="17"/>
  <c r="Q2262" i="17"/>
  <c r="P2262" i="17"/>
  <c r="S2262" i="17" s="1"/>
  <c r="O2262" i="17"/>
  <c r="N2262" i="17"/>
  <c r="M2262" i="17"/>
  <c r="V2261" i="17"/>
  <c r="U2261" i="17"/>
  <c r="T2261" i="17"/>
  <c r="W2261" i="17" s="1"/>
  <c r="R2261" i="17"/>
  <c r="Q2261" i="17"/>
  <c r="P2261" i="17"/>
  <c r="S2261" i="17" s="1"/>
  <c r="O2261" i="17"/>
  <c r="N2261" i="17"/>
  <c r="M2261" i="17"/>
  <c r="V2260" i="17"/>
  <c r="U2260" i="17"/>
  <c r="T2260" i="17"/>
  <c r="W2260" i="17" s="1"/>
  <c r="R2260" i="17"/>
  <c r="Q2260" i="17"/>
  <c r="P2260" i="17"/>
  <c r="S2260" i="17" s="1"/>
  <c r="O2260" i="17"/>
  <c r="N2260" i="17"/>
  <c r="M2260" i="17"/>
  <c r="V2259" i="17"/>
  <c r="U2259" i="17"/>
  <c r="T2259" i="17"/>
  <c r="W2259" i="17" s="1"/>
  <c r="R2259" i="17"/>
  <c r="Q2259" i="17"/>
  <c r="P2259" i="17"/>
  <c r="S2259" i="17" s="1"/>
  <c r="O2259" i="17"/>
  <c r="N2259" i="17"/>
  <c r="M2259" i="17"/>
  <c r="V2258" i="17"/>
  <c r="U2258" i="17"/>
  <c r="T2258" i="17"/>
  <c r="W2258" i="17" s="1"/>
  <c r="R2258" i="17"/>
  <c r="Q2258" i="17"/>
  <c r="P2258" i="17"/>
  <c r="S2258" i="17" s="1"/>
  <c r="O2258" i="17"/>
  <c r="N2258" i="17"/>
  <c r="M2258" i="17"/>
  <c r="V2257" i="17"/>
  <c r="U2257" i="17"/>
  <c r="T2257" i="17"/>
  <c r="W2257" i="17" s="1"/>
  <c r="R2257" i="17"/>
  <c r="Q2257" i="17"/>
  <c r="P2257" i="17"/>
  <c r="S2257" i="17" s="1"/>
  <c r="O2257" i="17"/>
  <c r="N2257" i="17"/>
  <c r="M2257" i="17"/>
  <c r="V2256" i="17"/>
  <c r="U2256" i="17"/>
  <c r="T2256" i="17"/>
  <c r="W2256" i="17" s="1"/>
  <c r="R2256" i="17"/>
  <c r="Q2256" i="17"/>
  <c r="P2256" i="17"/>
  <c r="S2256" i="17" s="1"/>
  <c r="O2256" i="17"/>
  <c r="N2256" i="17"/>
  <c r="M2256" i="17"/>
  <c r="V2255" i="17"/>
  <c r="U2255" i="17"/>
  <c r="T2255" i="17"/>
  <c r="W2255" i="17" s="1"/>
  <c r="R2255" i="17"/>
  <c r="Q2255" i="17"/>
  <c r="P2255" i="17"/>
  <c r="S2255" i="17" s="1"/>
  <c r="O2255" i="17"/>
  <c r="N2255" i="17"/>
  <c r="M2255" i="17"/>
  <c r="V2254" i="17"/>
  <c r="U2254" i="17"/>
  <c r="T2254" i="17"/>
  <c r="W2254" i="17" s="1"/>
  <c r="R2254" i="17"/>
  <c r="Q2254" i="17"/>
  <c r="P2254" i="17"/>
  <c r="S2254" i="17" s="1"/>
  <c r="O2254" i="17"/>
  <c r="N2254" i="17"/>
  <c r="M2254" i="17"/>
  <c r="V2253" i="17"/>
  <c r="U2253" i="17"/>
  <c r="T2253" i="17"/>
  <c r="W2253" i="17" s="1"/>
  <c r="R2253" i="17"/>
  <c r="Q2253" i="17"/>
  <c r="P2253" i="17"/>
  <c r="S2253" i="17" s="1"/>
  <c r="O2253" i="17"/>
  <c r="N2253" i="17"/>
  <c r="M2253" i="17"/>
  <c r="V2252" i="17"/>
  <c r="U2252" i="17"/>
  <c r="T2252" i="17"/>
  <c r="W2252" i="17" s="1"/>
  <c r="R2252" i="17"/>
  <c r="Q2252" i="17"/>
  <c r="P2252" i="17"/>
  <c r="S2252" i="17" s="1"/>
  <c r="O2252" i="17"/>
  <c r="N2252" i="17"/>
  <c r="M2252" i="17"/>
  <c r="V2251" i="17"/>
  <c r="U2251" i="17"/>
  <c r="T2251" i="17"/>
  <c r="W2251" i="17" s="1"/>
  <c r="R2251" i="17"/>
  <c r="Q2251" i="17"/>
  <c r="P2251" i="17"/>
  <c r="S2251" i="17" s="1"/>
  <c r="O2251" i="17"/>
  <c r="N2251" i="17"/>
  <c r="M2251" i="17"/>
  <c r="V2250" i="17"/>
  <c r="U2250" i="17"/>
  <c r="T2250" i="17"/>
  <c r="W2250" i="17" s="1"/>
  <c r="R2250" i="17"/>
  <c r="Q2250" i="17"/>
  <c r="P2250" i="17"/>
  <c r="S2250" i="17" s="1"/>
  <c r="O2250" i="17"/>
  <c r="N2250" i="17"/>
  <c r="M2250" i="17"/>
  <c r="V2249" i="17"/>
  <c r="U2249" i="17"/>
  <c r="T2249" i="17"/>
  <c r="W2249" i="17" s="1"/>
  <c r="R2249" i="17"/>
  <c r="Q2249" i="17"/>
  <c r="P2249" i="17"/>
  <c r="S2249" i="17" s="1"/>
  <c r="O2249" i="17"/>
  <c r="N2249" i="17"/>
  <c r="M2249" i="17"/>
  <c r="V2248" i="17"/>
  <c r="U2248" i="17"/>
  <c r="T2248" i="17"/>
  <c r="W2248" i="17" s="1"/>
  <c r="R2248" i="17"/>
  <c r="Q2248" i="17"/>
  <c r="P2248" i="17"/>
  <c r="S2248" i="17" s="1"/>
  <c r="O2248" i="17"/>
  <c r="N2248" i="17"/>
  <c r="M2248" i="17"/>
  <c r="V2247" i="17"/>
  <c r="U2247" i="17"/>
  <c r="T2247" i="17"/>
  <c r="W2247" i="17" s="1"/>
  <c r="R2247" i="17"/>
  <c r="Q2247" i="17"/>
  <c r="P2247" i="17"/>
  <c r="S2247" i="17" s="1"/>
  <c r="O2247" i="17"/>
  <c r="N2247" i="17"/>
  <c r="M2247" i="17"/>
  <c r="V2246" i="17"/>
  <c r="U2246" i="17"/>
  <c r="T2246" i="17"/>
  <c r="W2246" i="17" s="1"/>
  <c r="R2246" i="17"/>
  <c r="Q2246" i="17"/>
  <c r="P2246" i="17"/>
  <c r="S2246" i="17" s="1"/>
  <c r="O2246" i="17"/>
  <c r="N2246" i="17"/>
  <c r="M2246" i="17"/>
  <c r="V2245" i="17"/>
  <c r="U2245" i="17"/>
  <c r="T2245" i="17"/>
  <c r="W2245" i="17" s="1"/>
  <c r="R2245" i="17"/>
  <c r="Q2245" i="17"/>
  <c r="P2245" i="17"/>
  <c r="S2245" i="17" s="1"/>
  <c r="O2245" i="17"/>
  <c r="N2245" i="17"/>
  <c r="M2245" i="17"/>
  <c r="V2244" i="17"/>
  <c r="U2244" i="17"/>
  <c r="T2244" i="17"/>
  <c r="W2244" i="17" s="1"/>
  <c r="R2244" i="17"/>
  <c r="Q2244" i="17"/>
  <c r="P2244" i="17"/>
  <c r="S2244" i="17" s="1"/>
  <c r="O2244" i="17"/>
  <c r="N2244" i="17"/>
  <c r="M2244" i="17"/>
  <c r="V2243" i="17"/>
  <c r="U2243" i="17"/>
  <c r="T2243" i="17"/>
  <c r="W2243" i="17" s="1"/>
  <c r="R2243" i="17"/>
  <c r="Q2243" i="17"/>
  <c r="P2243" i="17"/>
  <c r="S2243" i="17" s="1"/>
  <c r="O2243" i="17"/>
  <c r="N2243" i="17"/>
  <c r="M2243" i="17"/>
  <c r="V2242" i="17"/>
  <c r="U2242" i="17"/>
  <c r="T2242" i="17"/>
  <c r="W2242" i="17" s="1"/>
  <c r="R2242" i="17"/>
  <c r="Q2242" i="17"/>
  <c r="P2242" i="17"/>
  <c r="S2242" i="17" s="1"/>
  <c r="O2242" i="17"/>
  <c r="N2242" i="17"/>
  <c r="M2242" i="17"/>
  <c r="V2241" i="17"/>
  <c r="U2241" i="17"/>
  <c r="T2241" i="17"/>
  <c r="W2241" i="17" s="1"/>
  <c r="R2241" i="17"/>
  <c r="Q2241" i="17"/>
  <c r="P2241" i="17"/>
  <c r="S2241" i="17" s="1"/>
  <c r="O2241" i="17"/>
  <c r="N2241" i="17"/>
  <c r="M2241" i="17"/>
  <c r="V2240" i="17"/>
  <c r="U2240" i="17"/>
  <c r="T2240" i="17"/>
  <c r="W2240" i="17" s="1"/>
  <c r="R2240" i="17"/>
  <c r="Q2240" i="17"/>
  <c r="P2240" i="17"/>
  <c r="S2240" i="17" s="1"/>
  <c r="O2240" i="17"/>
  <c r="N2240" i="17"/>
  <c r="M2240" i="17"/>
  <c r="V2239" i="17"/>
  <c r="U2239" i="17"/>
  <c r="T2239" i="17"/>
  <c r="W2239" i="17" s="1"/>
  <c r="R2239" i="17"/>
  <c r="Q2239" i="17"/>
  <c r="P2239" i="17"/>
  <c r="S2239" i="17" s="1"/>
  <c r="O2239" i="17"/>
  <c r="N2239" i="17"/>
  <c r="M2239" i="17"/>
  <c r="V2238" i="17"/>
  <c r="U2238" i="17"/>
  <c r="T2238" i="17"/>
  <c r="W2238" i="17" s="1"/>
  <c r="R2238" i="17"/>
  <c r="Q2238" i="17"/>
  <c r="P2238" i="17"/>
  <c r="S2238" i="17" s="1"/>
  <c r="O2238" i="17"/>
  <c r="N2238" i="17"/>
  <c r="M2238" i="17"/>
  <c r="V2237" i="17"/>
  <c r="U2237" i="17"/>
  <c r="T2237" i="17"/>
  <c r="W2237" i="17" s="1"/>
  <c r="R2237" i="17"/>
  <c r="Q2237" i="17"/>
  <c r="P2237" i="17"/>
  <c r="S2237" i="17" s="1"/>
  <c r="O2237" i="17"/>
  <c r="N2237" i="17"/>
  <c r="M2237" i="17"/>
  <c r="V2236" i="17"/>
  <c r="U2236" i="17"/>
  <c r="T2236" i="17"/>
  <c r="W2236" i="17" s="1"/>
  <c r="R2236" i="17"/>
  <c r="Q2236" i="17"/>
  <c r="P2236" i="17"/>
  <c r="S2236" i="17" s="1"/>
  <c r="O2236" i="17"/>
  <c r="N2236" i="17"/>
  <c r="M2236" i="17"/>
  <c r="V2235" i="17"/>
  <c r="U2235" i="17"/>
  <c r="T2235" i="17"/>
  <c r="W2235" i="17" s="1"/>
  <c r="R2235" i="17"/>
  <c r="Q2235" i="17"/>
  <c r="P2235" i="17"/>
  <c r="S2235" i="17" s="1"/>
  <c r="O2235" i="17"/>
  <c r="N2235" i="17"/>
  <c r="M2235" i="17"/>
  <c r="V2234" i="17"/>
  <c r="U2234" i="17"/>
  <c r="T2234" i="17"/>
  <c r="W2234" i="17" s="1"/>
  <c r="R2234" i="17"/>
  <c r="Q2234" i="17"/>
  <c r="P2234" i="17"/>
  <c r="S2234" i="17" s="1"/>
  <c r="O2234" i="17"/>
  <c r="N2234" i="17"/>
  <c r="M2234" i="17"/>
  <c r="V2233" i="17"/>
  <c r="U2233" i="17"/>
  <c r="T2233" i="17"/>
  <c r="W2233" i="17" s="1"/>
  <c r="R2233" i="17"/>
  <c r="Q2233" i="17"/>
  <c r="P2233" i="17"/>
  <c r="S2233" i="17" s="1"/>
  <c r="O2233" i="17"/>
  <c r="N2233" i="17"/>
  <c r="M2233" i="17"/>
  <c r="V2232" i="17"/>
  <c r="U2232" i="17"/>
  <c r="T2232" i="17"/>
  <c r="W2232" i="17" s="1"/>
  <c r="R2232" i="17"/>
  <c r="Q2232" i="17"/>
  <c r="P2232" i="17"/>
  <c r="S2232" i="17" s="1"/>
  <c r="O2232" i="17"/>
  <c r="N2232" i="17"/>
  <c r="M2232" i="17"/>
  <c r="V2231" i="17"/>
  <c r="U2231" i="17"/>
  <c r="T2231" i="17"/>
  <c r="W2231" i="17" s="1"/>
  <c r="R2231" i="17"/>
  <c r="Q2231" i="17"/>
  <c r="P2231" i="17"/>
  <c r="S2231" i="17" s="1"/>
  <c r="O2231" i="17"/>
  <c r="N2231" i="17"/>
  <c r="M2231" i="17"/>
  <c r="V2230" i="17"/>
  <c r="U2230" i="17"/>
  <c r="T2230" i="17"/>
  <c r="W2230" i="17" s="1"/>
  <c r="R2230" i="17"/>
  <c r="Q2230" i="17"/>
  <c r="P2230" i="17"/>
  <c r="S2230" i="17" s="1"/>
  <c r="O2230" i="17"/>
  <c r="N2230" i="17"/>
  <c r="M2230" i="17"/>
  <c r="V2229" i="17"/>
  <c r="U2229" i="17"/>
  <c r="T2229" i="17"/>
  <c r="W2229" i="17" s="1"/>
  <c r="R2229" i="17"/>
  <c r="Q2229" i="17"/>
  <c r="P2229" i="17"/>
  <c r="S2229" i="17" s="1"/>
  <c r="O2229" i="17"/>
  <c r="N2229" i="17"/>
  <c r="M2229" i="17"/>
  <c r="V2228" i="17"/>
  <c r="U2228" i="17"/>
  <c r="T2228" i="17"/>
  <c r="W2228" i="17" s="1"/>
  <c r="R2228" i="17"/>
  <c r="Q2228" i="17"/>
  <c r="P2228" i="17"/>
  <c r="S2228" i="17" s="1"/>
  <c r="O2228" i="17"/>
  <c r="N2228" i="17"/>
  <c r="M2228" i="17"/>
  <c r="V2227" i="17"/>
  <c r="U2227" i="17"/>
  <c r="T2227" i="17"/>
  <c r="W2227" i="17" s="1"/>
  <c r="R2227" i="17"/>
  <c r="Q2227" i="17"/>
  <c r="P2227" i="17"/>
  <c r="S2227" i="17" s="1"/>
  <c r="O2227" i="17"/>
  <c r="N2227" i="17"/>
  <c r="M2227" i="17"/>
  <c r="V2226" i="17"/>
  <c r="U2226" i="17"/>
  <c r="T2226" i="17"/>
  <c r="W2226" i="17" s="1"/>
  <c r="R2226" i="17"/>
  <c r="Q2226" i="17"/>
  <c r="P2226" i="17"/>
  <c r="S2226" i="17" s="1"/>
  <c r="O2226" i="17"/>
  <c r="N2226" i="17"/>
  <c r="M2226" i="17"/>
  <c r="V2225" i="17"/>
  <c r="U2225" i="17"/>
  <c r="T2225" i="17"/>
  <c r="W2225" i="17" s="1"/>
  <c r="R2225" i="17"/>
  <c r="Q2225" i="17"/>
  <c r="P2225" i="17"/>
  <c r="S2225" i="17" s="1"/>
  <c r="O2225" i="17"/>
  <c r="N2225" i="17"/>
  <c r="M2225" i="17"/>
  <c r="V2224" i="17"/>
  <c r="U2224" i="17"/>
  <c r="T2224" i="17"/>
  <c r="W2224" i="17" s="1"/>
  <c r="R2224" i="17"/>
  <c r="Q2224" i="17"/>
  <c r="P2224" i="17"/>
  <c r="S2224" i="17" s="1"/>
  <c r="O2224" i="17"/>
  <c r="N2224" i="17"/>
  <c r="M2224" i="17"/>
  <c r="V2223" i="17"/>
  <c r="U2223" i="17"/>
  <c r="T2223" i="17"/>
  <c r="W2223" i="17" s="1"/>
  <c r="R2223" i="17"/>
  <c r="Q2223" i="17"/>
  <c r="P2223" i="17"/>
  <c r="S2223" i="17" s="1"/>
  <c r="O2223" i="17"/>
  <c r="N2223" i="17"/>
  <c r="M2223" i="17"/>
  <c r="V2222" i="17"/>
  <c r="U2222" i="17"/>
  <c r="T2222" i="17"/>
  <c r="W2222" i="17" s="1"/>
  <c r="R2222" i="17"/>
  <c r="Q2222" i="17"/>
  <c r="P2222" i="17"/>
  <c r="S2222" i="17" s="1"/>
  <c r="O2222" i="17"/>
  <c r="N2222" i="17"/>
  <c r="M2222" i="17"/>
  <c r="V2221" i="17"/>
  <c r="U2221" i="17"/>
  <c r="T2221" i="17"/>
  <c r="W2221" i="17" s="1"/>
  <c r="R2221" i="17"/>
  <c r="Q2221" i="17"/>
  <c r="P2221" i="17"/>
  <c r="S2221" i="17" s="1"/>
  <c r="O2221" i="17"/>
  <c r="N2221" i="17"/>
  <c r="M2221" i="17"/>
  <c r="V2220" i="17"/>
  <c r="U2220" i="17"/>
  <c r="T2220" i="17"/>
  <c r="W2220" i="17" s="1"/>
  <c r="R2220" i="17"/>
  <c r="Q2220" i="17"/>
  <c r="P2220" i="17"/>
  <c r="S2220" i="17" s="1"/>
  <c r="O2220" i="17"/>
  <c r="N2220" i="17"/>
  <c r="M2220" i="17"/>
  <c r="V2219" i="17"/>
  <c r="U2219" i="17"/>
  <c r="T2219" i="17"/>
  <c r="W2219" i="17" s="1"/>
  <c r="R2219" i="17"/>
  <c r="Q2219" i="17"/>
  <c r="P2219" i="17"/>
  <c r="S2219" i="17" s="1"/>
  <c r="O2219" i="17"/>
  <c r="N2219" i="17"/>
  <c r="M2219" i="17"/>
  <c r="V2218" i="17"/>
  <c r="U2218" i="17"/>
  <c r="T2218" i="17"/>
  <c r="W2218" i="17" s="1"/>
  <c r="R2218" i="17"/>
  <c r="Q2218" i="17"/>
  <c r="P2218" i="17"/>
  <c r="S2218" i="17" s="1"/>
  <c r="O2218" i="17"/>
  <c r="N2218" i="17"/>
  <c r="M2218" i="17"/>
  <c r="V2217" i="17"/>
  <c r="U2217" i="17"/>
  <c r="T2217" i="17"/>
  <c r="W2217" i="17" s="1"/>
  <c r="R2217" i="17"/>
  <c r="Q2217" i="17"/>
  <c r="P2217" i="17"/>
  <c r="S2217" i="17" s="1"/>
  <c r="O2217" i="17"/>
  <c r="N2217" i="17"/>
  <c r="M2217" i="17"/>
  <c r="V2216" i="17"/>
  <c r="U2216" i="17"/>
  <c r="T2216" i="17"/>
  <c r="W2216" i="17" s="1"/>
  <c r="R2216" i="17"/>
  <c r="Q2216" i="17"/>
  <c r="P2216" i="17"/>
  <c r="S2216" i="17" s="1"/>
  <c r="O2216" i="17"/>
  <c r="N2216" i="17"/>
  <c r="M2216" i="17"/>
  <c r="V2215" i="17"/>
  <c r="U2215" i="17"/>
  <c r="T2215" i="17"/>
  <c r="W2215" i="17" s="1"/>
  <c r="R2215" i="17"/>
  <c r="Q2215" i="17"/>
  <c r="P2215" i="17"/>
  <c r="S2215" i="17" s="1"/>
  <c r="O2215" i="17"/>
  <c r="N2215" i="17"/>
  <c r="M2215" i="17"/>
  <c r="V2214" i="17"/>
  <c r="U2214" i="17"/>
  <c r="T2214" i="17"/>
  <c r="W2214" i="17" s="1"/>
  <c r="R2214" i="17"/>
  <c r="Q2214" i="17"/>
  <c r="P2214" i="17"/>
  <c r="S2214" i="17" s="1"/>
  <c r="O2214" i="17"/>
  <c r="N2214" i="17"/>
  <c r="M2214" i="17"/>
  <c r="V2213" i="17"/>
  <c r="U2213" i="17"/>
  <c r="T2213" i="17"/>
  <c r="W2213" i="17" s="1"/>
  <c r="R2213" i="17"/>
  <c r="Q2213" i="17"/>
  <c r="P2213" i="17"/>
  <c r="S2213" i="17" s="1"/>
  <c r="O2213" i="17"/>
  <c r="N2213" i="17"/>
  <c r="M2213" i="17"/>
  <c r="V2212" i="17"/>
  <c r="U2212" i="17"/>
  <c r="T2212" i="17"/>
  <c r="W2212" i="17" s="1"/>
  <c r="R2212" i="17"/>
  <c r="Q2212" i="17"/>
  <c r="P2212" i="17"/>
  <c r="S2212" i="17" s="1"/>
  <c r="O2212" i="17"/>
  <c r="N2212" i="17"/>
  <c r="M2212" i="17"/>
  <c r="V2211" i="17"/>
  <c r="U2211" i="17"/>
  <c r="T2211" i="17"/>
  <c r="W2211" i="17" s="1"/>
  <c r="R2211" i="17"/>
  <c r="Q2211" i="17"/>
  <c r="P2211" i="17"/>
  <c r="S2211" i="17" s="1"/>
  <c r="O2211" i="17"/>
  <c r="N2211" i="17"/>
  <c r="M2211" i="17"/>
  <c r="V2210" i="17"/>
  <c r="U2210" i="17"/>
  <c r="T2210" i="17"/>
  <c r="W2210" i="17" s="1"/>
  <c r="R2210" i="17"/>
  <c r="Q2210" i="17"/>
  <c r="P2210" i="17"/>
  <c r="S2210" i="17" s="1"/>
  <c r="O2210" i="17"/>
  <c r="N2210" i="17"/>
  <c r="M2210" i="17"/>
  <c r="V2209" i="17"/>
  <c r="U2209" i="17"/>
  <c r="T2209" i="17"/>
  <c r="W2209" i="17" s="1"/>
  <c r="R2209" i="17"/>
  <c r="Q2209" i="17"/>
  <c r="P2209" i="17"/>
  <c r="S2209" i="17" s="1"/>
  <c r="O2209" i="17"/>
  <c r="N2209" i="17"/>
  <c r="M2209" i="17"/>
  <c r="V2208" i="17"/>
  <c r="U2208" i="17"/>
  <c r="T2208" i="17"/>
  <c r="W2208" i="17" s="1"/>
  <c r="R2208" i="17"/>
  <c r="Q2208" i="17"/>
  <c r="P2208" i="17"/>
  <c r="S2208" i="17" s="1"/>
  <c r="O2208" i="17"/>
  <c r="N2208" i="17"/>
  <c r="M2208" i="17"/>
  <c r="V2207" i="17"/>
  <c r="U2207" i="17"/>
  <c r="T2207" i="17"/>
  <c r="W2207" i="17" s="1"/>
  <c r="R2207" i="17"/>
  <c r="Q2207" i="17"/>
  <c r="P2207" i="17"/>
  <c r="S2207" i="17" s="1"/>
  <c r="O2207" i="17"/>
  <c r="N2207" i="17"/>
  <c r="M2207" i="17"/>
  <c r="V2206" i="17"/>
  <c r="U2206" i="17"/>
  <c r="T2206" i="17"/>
  <c r="W2206" i="17" s="1"/>
  <c r="R2206" i="17"/>
  <c r="Q2206" i="17"/>
  <c r="P2206" i="17"/>
  <c r="S2206" i="17" s="1"/>
  <c r="O2206" i="17"/>
  <c r="N2206" i="17"/>
  <c r="M2206" i="17"/>
  <c r="V2205" i="17"/>
  <c r="U2205" i="17"/>
  <c r="T2205" i="17"/>
  <c r="W2205" i="17" s="1"/>
  <c r="R2205" i="17"/>
  <c r="Q2205" i="17"/>
  <c r="P2205" i="17"/>
  <c r="S2205" i="17" s="1"/>
  <c r="O2205" i="17"/>
  <c r="N2205" i="17"/>
  <c r="M2205" i="17"/>
  <c r="V2204" i="17"/>
  <c r="U2204" i="17"/>
  <c r="T2204" i="17"/>
  <c r="W2204" i="17" s="1"/>
  <c r="R2204" i="17"/>
  <c r="Q2204" i="17"/>
  <c r="P2204" i="17"/>
  <c r="S2204" i="17" s="1"/>
  <c r="O2204" i="17"/>
  <c r="N2204" i="17"/>
  <c r="M2204" i="17"/>
  <c r="V2203" i="17"/>
  <c r="U2203" i="17"/>
  <c r="T2203" i="17"/>
  <c r="W2203" i="17" s="1"/>
  <c r="R2203" i="17"/>
  <c r="Q2203" i="17"/>
  <c r="P2203" i="17"/>
  <c r="S2203" i="17" s="1"/>
  <c r="O2203" i="17"/>
  <c r="N2203" i="17"/>
  <c r="M2203" i="17"/>
  <c r="V2202" i="17"/>
  <c r="U2202" i="17"/>
  <c r="T2202" i="17"/>
  <c r="W2202" i="17" s="1"/>
  <c r="R2202" i="17"/>
  <c r="Q2202" i="17"/>
  <c r="P2202" i="17"/>
  <c r="S2202" i="17" s="1"/>
  <c r="O2202" i="17"/>
  <c r="N2202" i="17"/>
  <c r="M2202" i="17"/>
  <c r="V2201" i="17"/>
  <c r="U2201" i="17"/>
  <c r="T2201" i="17"/>
  <c r="W2201" i="17" s="1"/>
  <c r="R2201" i="17"/>
  <c r="Q2201" i="17"/>
  <c r="P2201" i="17"/>
  <c r="S2201" i="17" s="1"/>
  <c r="O2201" i="17"/>
  <c r="N2201" i="17"/>
  <c r="M2201" i="17"/>
  <c r="V2200" i="17"/>
  <c r="U2200" i="17"/>
  <c r="T2200" i="17"/>
  <c r="W2200" i="17" s="1"/>
  <c r="R2200" i="17"/>
  <c r="Q2200" i="17"/>
  <c r="P2200" i="17"/>
  <c r="S2200" i="17" s="1"/>
  <c r="O2200" i="17"/>
  <c r="N2200" i="17"/>
  <c r="M2200" i="17"/>
  <c r="V2199" i="17"/>
  <c r="U2199" i="17"/>
  <c r="T2199" i="17"/>
  <c r="W2199" i="17" s="1"/>
  <c r="R2199" i="17"/>
  <c r="Q2199" i="17"/>
  <c r="P2199" i="17"/>
  <c r="S2199" i="17" s="1"/>
  <c r="O2199" i="17"/>
  <c r="N2199" i="17"/>
  <c r="M2199" i="17"/>
  <c r="V2198" i="17"/>
  <c r="U2198" i="17"/>
  <c r="T2198" i="17"/>
  <c r="W2198" i="17" s="1"/>
  <c r="R2198" i="17"/>
  <c r="Q2198" i="17"/>
  <c r="P2198" i="17"/>
  <c r="S2198" i="17" s="1"/>
  <c r="O2198" i="17"/>
  <c r="N2198" i="17"/>
  <c r="M2198" i="17"/>
  <c r="V2197" i="17"/>
  <c r="U2197" i="17"/>
  <c r="T2197" i="17"/>
  <c r="W2197" i="17" s="1"/>
  <c r="R2197" i="17"/>
  <c r="Q2197" i="17"/>
  <c r="P2197" i="17"/>
  <c r="S2197" i="17" s="1"/>
  <c r="O2197" i="17"/>
  <c r="N2197" i="17"/>
  <c r="M2197" i="17"/>
  <c r="V2196" i="17"/>
  <c r="U2196" i="17"/>
  <c r="T2196" i="17"/>
  <c r="W2196" i="17" s="1"/>
  <c r="R2196" i="17"/>
  <c r="Q2196" i="17"/>
  <c r="P2196" i="17"/>
  <c r="S2196" i="17" s="1"/>
  <c r="O2196" i="17"/>
  <c r="N2196" i="17"/>
  <c r="M2196" i="17"/>
  <c r="V2195" i="17"/>
  <c r="U2195" i="17"/>
  <c r="T2195" i="17"/>
  <c r="W2195" i="17" s="1"/>
  <c r="R2195" i="17"/>
  <c r="Q2195" i="17"/>
  <c r="P2195" i="17"/>
  <c r="S2195" i="17" s="1"/>
  <c r="O2195" i="17"/>
  <c r="N2195" i="17"/>
  <c r="M2195" i="17"/>
  <c r="V2194" i="17"/>
  <c r="U2194" i="17"/>
  <c r="T2194" i="17"/>
  <c r="W2194" i="17" s="1"/>
  <c r="R2194" i="17"/>
  <c r="Q2194" i="17"/>
  <c r="P2194" i="17"/>
  <c r="S2194" i="17" s="1"/>
  <c r="O2194" i="17"/>
  <c r="N2194" i="17"/>
  <c r="M2194" i="17"/>
  <c r="V2193" i="17"/>
  <c r="U2193" i="17"/>
  <c r="T2193" i="17"/>
  <c r="W2193" i="17" s="1"/>
  <c r="R2193" i="17"/>
  <c r="Q2193" i="17"/>
  <c r="P2193" i="17"/>
  <c r="S2193" i="17" s="1"/>
  <c r="O2193" i="17"/>
  <c r="N2193" i="17"/>
  <c r="M2193" i="17"/>
  <c r="V2192" i="17"/>
  <c r="U2192" i="17"/>
  <c r="T2192" i="17"/>
  <c r="W2192" i="17" s="1"/>
  <c r="R2192" i="17"/>
  <c r="Q2192" i="17"/>
  <c r="P2192" i="17"/>
  <c r="S2192" i="17" s="1"/>
  <c r="O2192" i="17"/>
  <c r="N2192" i="17"/>
  <c r="M2192" i="17"/>
  <c r="V2191" i="17"/>
  <c r="U2191" i="17"/>
  <c r="T2191" i="17"/>
  <c r="W2191" i="17" s="1"/>
  <c r="R2191" i="17"/>
  <c r="Q2191" i="17"/>
  <c r="P2191" i="17"/>
  <c r="S2191" i="17" s="1"/>
  <c r="O2191" i="17"/>
  <c r="N2191" i="17"/>
  <c r="M2191" i="17"/>
  <c r="V2190" i="17"/>
  <c r="U2190" i="17"/>
  <c r="T2190" i="17"/>
  <c r="W2190" i="17" s="1"/>
  <c r="R2190" i="17"/>
  <c r="Q2190" i="17"/>
  <c r="P2190" i="17"/>
  <c r="S2190" i="17" s="1"/>
  <c r="O2190" i="17"/>
  <c r="N2190" i="17"/>
  <c r="M2190" i="17"/>
  <c r="V2189" i="17"/>
  <c r="U2189" i="17"/>
  <c r="T2189" i="17"/>
  <c r="W2189" i="17" s="1"/>
  <c r="R2189" i="17"/>
  <c r="Q2189" i="17"/>
  <c r="P2189" i="17"/>
  <c r="S2189" i="17" s="1"/>
  <c r="O2189" i="17"/>
  <c r="N2189" i="17"/>
  <c r="M2189" i="17"/>
  <c r="V2188" i="17"/>
  <c r="U2188" i="17"/>
  <c r="T2188" i="17"/>
  <c r="W2188" i="17" s="1"/>
  <c r="R2188" i="17"/>
  <c r="Q2188" i="17"/>
  <c r="P2188" i="17"/>
  <c r="S2188" i="17" s="1"/>
  <c r="O2188" i="17"/>
  <c r="N2188" i="17"/>
  <c r="M2188" i="17"/>
  <c r="V2187" i="17"/>
  <c r="U2187" i="17"/>
  <c r="T2187" i="17"/>
  <c r="W2187" i="17" s="1"/>
  <c r="R2187" i="17"/>
  <c r="Q2187" i="17"/>
  <c r="P2187" i="17"/>
  <c r="S2187" i="17" s="1"/>
  <c r="O2187" i="17"/>
  <c r="N2187" i="17"/>
  <c r="M2187" i="17"/>
  <c r="V2186" i="17"/>
  <c r="U2186" i="17"/>
  <c r="T2186" i="17"/>
  <c r="W2186" i="17" s="1"/>
  <c r="R2186" i="17"/>
  <c r="Q2186" i="17"/>
  <c r="P2186" i="17"/>
  <c r="S2186" i="17" s="1"/>
  <c r="O2186" i="17"/>
  <c r="N2186" i="17"/>
  <c r="M2186" i="17"/>
  <c r="V2185" i="17"/>
  <c r="U2185" i="17"/>
  <c r="T2185" i="17"/>
  <c r="W2185" i="17" s="1"/>
  <c r="R2185" i="17"/>
  <c r="Q2185" i="17"/>
  <c r="P2185" i="17"/>
  <c r="S2185" i="17" s="1"/>
  <c r="O2185" i="17"/>
  <c r="N2185" i="17"/>
  <c r="M2185" i="17"/>
  <c r="V2184" i="17"/>
  <c r="U2184" i="17"/>
  <c r="T2184" i="17"/>
  <c r="W2184" i="17" s="1"/>
  <c r="R2184" i="17"/>
  <c r="Q2184" i="17"/>
  <c r="P2184" i="17"/>
  <c r="S2184" i="17" s="1"/>
  <c r="O2184" i="17"/>
  <c r="N2184" i="17"/>
  <c r="M2184" i="17"/>
  <c r="V2183" i="17"/>
  <c r="U2183" i="17"/>
  <c r="T2183" i="17"/>
  <c r="W2183" i="17" s="1"/>
  <c r="R2183" i="17"/>
  <c r="Q2183" i="17"/>
  <c r="P2183" i="17"/>
  <c r="S2183" i="17" s="1"/>
  <c r="O2183" i="17"/>
  <c r="N2183" i="17"/>
  <c r="M2183" i="17"/>
  <c r="V2182" i="17"/>
  <c r="U2182" i="17"/>
  <c r="T2182" i="17"/>
  <c r="W2182" i="17" s="1"/>
  <c r="R2182" i="17"/>
  <c r="Q2182" i="17"/>
  <c r="P2182" i="17"/>
  <c r="S2182" i="17" s="1"/>
  <c r="O2182" i="17"/>
  <c r="N2182" i="17"/>
  <c r="M2182" i="17"/>
  <c r="V2181" i="17"/>
  <c r="U2181" i="17"/>
  <c r="T2181" i="17"/>
  <c r="W2181" i="17" s="1"/>
  <c r="R2181" i="17"/>
  <c r="Q2181" i="17"/>
  <c r="P2181" i="17"/>
  <c r="S2181" i="17" s="1"/>
  <c r="O2181" i="17"/>
  <c r="N2181" i="17"/>
  <c r="M2181" i="17"/>
  <c r="V2180" i="17"/>
  <c r="U2180" i="17"/>
  <c r="T2180" i="17"/>
  <c r="W2180" i="17" s="1"/>
  <c r="R2180" i="17"/>
  <c r="Q2180" i="17"/>
  <c r="P2180" i="17"/>
  <c r="S2180" i="17" s="1"/>
  <c r="O2180" i="17"/>
  <c r="N2180" i="17"/>
  <c r="M2180" i="17"/>
  <c r="V2179" i="17"/>
  <c r="U2179" i="17"/>
  <c r="T2179" i="17"/>
  <c r="W2179" i="17" s="1"/>
  <c r="R2179" i="17"/>
  <c r="Q2179" i="17"/>
  <c r="P2179" i="17"/>
  <c r="S2179" i="17" s="1"/>
  <c r="O2179" i="17"/>
  <c r="N2179" i="17"/>
  <c r="M2179" i="17"/>
  <c r="V2178" i="17"/>
  <c r="U2178" i="17"/>
  <c r="T2178" i="17"/>
  <c r="W2178" i="17" s="1"/>
  <c r="R2178" i="17"/>
  <c r="Q2178" i="17"/>
  <c r="P2178" i="17"/>
  <c r="S2178" i="17" s="1"/>
  <c r="O2178" i="17"/>
  <c r="N2178" i="17"/>
  <c r="M2178" i="17"/>
  <c r="V2177" i="17"/>
  <c r="U2177" i="17"/>
  <c r="T2177" i="17"/>
  <c r="W2177" i="17" s="1"/>
  <c r="R2177" i="17"/>
  <c r="Q2177" i="17"/>
  <c r="P2177" i="17"/>
  <c r="S2177" i="17" s="1"/>
  <c r="O2177" i="17"/>
  <c r="N2177" i="17"/>
  <c r="M2177" i="17"/>
  <c r="V2176" i="17"/>
  <c r="U2176" i="17"/>
  <c r="T2176" i="17"/>
  <c r="W2176" i="17" s="1"/>
  <c r="R2176" i="17"/>
  <c r="Q2176" i="17"/>
  <c r="P2176" i="17"/>
  <c r="S2176" i="17" s="1"/>
  <c r="O2176" i="17"/>
  <c r="N2176" i="17"/>
  <c r="M2176" i="17"/>
  <c r="V2175" i="17"/>
  <c r="U2175" i="17"/>
  <c r="T2175" i="17"/>
  <c r="W2175" i="17" s="1"/>
  <c r="R2175" i="17"/>
  <c r="Q2175" i="17"/>
  <c r="P2175" i="17"/>
  <c r="S2175" i="17" s="1"/>
  <c r="O2175" i="17"/>
  <c r="N2175" i="17"/>
  <c r="M2175" i="17"/>
  <c r="V2174" i="17"/>
  <c r="U2174" i="17"/>
  <c r="T2174" i="17"/>
  <c r="W2174" i="17" s="1"/>
  <c r="R2174" i="17"/>
  <c r="Q2174" i="17"/>
  <c r="P2174" i="17"/>
  <c r="S2174" i="17" s="1"/>
  <c r="O2174" i="17"/>
  <c r="N2174" i="17"/>
  <c r="M2174" i="17"/>
  <c r="V2173" i="17"/>
  <c r="U2173" i="17"/>
  <c r="T2173" i="17"/>
  <c r="W2173" i="17" s="1"/>
  <c r="R2173" i="17"/>
  <c r="Q2173" i="17"/>
  <c r="P2173" i="17"/>
  <c r="S2173" i="17" s="1"/>
  <c r="O2173" i="17"/>
  <c r="N2173" i="17"/>
  <c r="M2173" i="17"/>
  <c r="V2172" i="17"/>
  <c r="U2172" i="17"/>
  <c r="T2172" i="17"/>
  <c r="W2172" i="17" s="1"/>
  <c r="R2172" i="17"/>
  <c r="Q2172" i="17"/>
  <c r="P2172" i="17"/>
  <c r="S2172" i="17" s="1"/>
  <c r="O2172" i="17"/>
  <c r="N2172" i="17"/>
  <c r="M2172" i="17"/>
  <c r="V2171" i="17"/>
  <c r="U2171" i="17"/>
  <c r="T2171" i="17"/>
  <c r="W2171" i="17" s="1"/>
  <c r="R2171" i="17"/>
  <c r="Q2171" i="17"/>
  <c r="P2171" i="17"/>
  <c r="S2171" i="17" s="1"/>
  <c r="O2171" i="17"/>
  <c r="N2171" i="17"/>
  <c r="M2171" i="17"/>
  <c r="V2170" i="17"/>
  <c r="U2170" i="17"/>
  <c r="T2170" i="17"/>
  <c r="W2170" i="17" s="1"/>
  <c r="R2170" i="17"/>
  <c r="Q2170" i="17"/>
  <c r="P2170" i="17"/>
  <c r="S2170" i="17" s="1"/>
  <c r="O2170" i="17"/>
  <c r="N2170" i="17"/>
  <c r="M2170" i="17"/>
  <c r="V2169" i="17"/>
  <c r="U2169" i="17"/>
  <c r="T2169" i="17"/>
  <c r="W2169" i="17" s="1"/>
  <c r="R2169" i="17"/>
  <c r="Q2169" i="17"/>
  <c r="P2169" i="17"/>
  <c r="S2169" i="17" s="1"/>
  <c r="O2169" i="17"/>
  <c r="N2169" i="17"/>
  <c r="M2169" i="17"/>
  <c r="V2168" i="17"/>
  <c r="U2168" i="17"/>
  <c r="T2168" i="17"/>
  <c r="W2168" i="17" s="1"/>
  <c r="R2168" i="17"/>
  <c r="Q2168" i="17"/>
  <c r="P2168" i="17"/>
  <c r="S2168" i="17" s="1"/>
  <c r="O2168" i="17"/>
  <c r="N2168" i="17"/>
  <c r="M2168" i="17"/>
  <c r="V2167" i="17"/>
  <c r="U2167" i="17"/>
  <c r="T2167" i="17"/>
  <c r="W2167" i="17" s="1"/>
  <c r="R2167" i="17"/>
  <c r="Q2167" i="17"/>
  <c r="P2167" i="17"/>
  <c r="S2167" i="17" s="1"/>
  <c r="O2167" i="17"/>
  <c r="N2167" i="17"/>
  <c r="M2167" i="17"/>
  <c r="V2166" i="17"/>
  <c r="U2166" i="17"/>
  <c r="T2166" i="17"/>
  <c r="W2166" i="17" s="1"/>
  <c r="R2166" i="17"/>
  <c r="Q2166" i="17"/>
  <c r="P2166" i="17"/>
  <c r="S2166" i="17" s="1"/>
  <c r="O2166" i="17"/>
  <c r="N2166" i="17"/>
  <c r="M2166" i="17"/>
  <c r="V2165" i="17"/>
  <c r="U2165" i="17"/>
  <c r="T2165" i="17"/>
  <c r="W2165" i="17" s="1"/>
  <c r="R2165" i="17"/>
  <c r="Q2165" i="17"/>
  <c r="P2165" i="17"/>
  <c r="S2165" i="17" s="1"/>
  <c r="O2165" i="17"/>
  <c r="N2165" i="17"/>
  <c r="M2165" i="17"/>
  <c r="V2164" i="17"/>
  <c r="U2164" i="17"/>
  <c r="T2164" i="17"/>
  <c r="W2164" i="17" s="1"/>
  <c r="R2164" i="17"/>
  <c r="Q2164" i="17"/>
  <c r="P2164" i="17"/>
  <c r="S2164" i="17" s="1"/>
  <c r="O2164" i="17"/>
  <c r="N2164" i="17"/>
  <c r="M2164" i="17"/>
  <c r="V2163" i="17"/>
  <c r="U2163" i="17"/>
  <c r="T2163" i="17"/>
  <c r="W2163" i="17" s="1"/>
  <c r="R2163" i="17"/>
  <c r="Q2163" i="17"/>
  <c r="P2163" i="17"/>
  <c r="S2163" i="17" s="1"/>
  <c r="O2163" i="17"/>
  <c r="N2163" i="17"/>
  <c r="M2163" i="17"/>
  <c r="V2162" i="17"/>
  <c r="U2162" i="17"/>
  <c r="T2162" i="17"/>
  <c r="W2162" i="17" s="1"/>
  <c r="R2162" i="17"/>
  <c r="Q2162" i="17"/>
  <c r="P2162" i="17"/>
  <c r="S2162" i="17" s="1"/>
  <c r="O2162" i="17"/>
  <c r="N2162" i="17"/>
  <c r="M2162" i="17"/>
  <c r="V2161" i="17"/>
  <c r="U2161" i="17"/>
  <c r="T2161" i="17"/>
  <c r="W2161" i="17" s="1"/>
  <c r="R2161" i="17"/>
  <c r="Q2161" i="17"/>
  <c r="P2161" i="17"/>
  <c r="S2161" i="17" s="1"/>
  <c r="O2161" i="17"/>
  <c r="N2161" i="17"/>
  <c r="M2161" i="17"/>
  <c r="V2160" i="17"/>
  <c r="U2160" i="17"/>
  <c r="T2160" i="17"/>
  <c r="W2160" i="17" s="1"/>
  <c r="R2160" i="17"/>
  <c r="Q2160" i="17"/>
  <c r="P2160" i="17"/>
  <c r="S2160" i="17" s="1"/>
  <c r="O2160" i="17"/>
  <c r="N2160" i="17"/>
  <c r="M2160" i="17"/>
  <c r="V2159" i="17"/>
  <c r="U2159" i="17"/>
  <c r="T2159" i="17"/>
  <c r="W2159" i="17" s="1"/>
  <c r="R2159" i="17"/>
  <c r="Q2159" i="17"/>
  <c r="P2159" i="17"/>
  <c r="S2159" i="17" s="1"/>
  <c r="O2159" i="17"/>
  <c r="N2159" i="17"/>
  <c r="M2159" i="17"/>
  <c r="V2158" i="17"/>
  <c r="U2158" i="17"/>
  <c r="T2158" i="17"/>
  <c r="W2158" i="17" s="1"/>
  <c r="R2158" i="17"/>
  <c r="Q2158" i="17"/>
  <c r="P2158" i="17"/>
  <c r="S2158" i="17" s="1"/>
  <c r="O2158" i="17"/>
  <c r="N2158" i="17"/>
  <c r="M2158" i="17"/>
  <c r="V2157" i="17"/>
  <c r="U2157" i="17"/>
  <c r="T2157" i="17"/>
  <c r="W2157" i="17" s="1"/>
  <c r="R2157" i="17"/>
  <c r="Q2157" i="17"/>
  <c r="P2157" i="17"/>
  <c r="S2157" i="17" s="1"/>
  <c r="O2157" i="17"/>
  <c r="N2157" i="17"/>
  <c r="M2157" i="17"/>
  <c r="V2156" i="17"/>
  <c r="U2156" i="17"/>
  <c r="T2156" i="17"/>
  <c r="W2156" i="17" s="1"/>
  <c r="R2156" i="17"/>
  <c r="Q2156" i="17"/>
  <c r="P2156" i="17"/>
  <c r="S2156" i="17" s="1"/>
  <c r="O2156" i="17"/>
  <c r="N2156" i="17"/>
  <c r="M2156" i="17"/>
  <c r="V2155" i="17"/>
  <c r="U2155" i="17"/>
  <c r="T2155" i="17"/>
  <c r="W2155" i="17" s="1"/>
  <c r="R2155" i="17"/>
  <c r="Q2155" i="17"/>
  <c r="P2155" i="17"/>
  <c r="S2155" i="17" s="1"/>
  <c r="O2155" i="17"/>
  <c r="N2155" i="17"/>
  <c r="M2155" i="17"/>
  <c r="V2154" i="17"/>
  <c r="U2154" i="17"/>
  <c r="T2154" i="17"/>
  <c r="W2154" i="17" s="1"/>
  <c r="R2154" i="17"/>
  <c r="Q2154" i="17"/>
  <c r="P2154" i="17"/>
  <c r="S2154" i="17" s="1"/>
  <c r="O2154" i="17"/>
  <c r="N2154" i="17"/>
  <c r="M2154" i="17"/>
  <c r="V2153" i="17"/>
  <c r="U2153" i="17"/>
  <c r="T2153" i="17"/>
  <c r="W2153" i="17" s="1"/>
  <c r="R2153" i="17"/>
  <c r="Q2153" i="17"/>
  <c r="P2153" i="17"/>
  <c r="S2153" i="17" s="1"/>
  <c r="O2153" i="17"/>
  <c r="N2153" i="17"/>
  <c r="M2153" i="17"/>
  <c r="V2152" i="17"/>
  <c r="U2152" i="17"/>
  <c r="T2152" i="17"/>
  <c r="W2152" i="17" s="1"/>
  <c r="R2152" i="17"/>
  <c r="Q2152" i="17"/>
  <c r="P2152" i="17"/>
  <c r="S2152" i="17" s="1"/>
  <c r="O2152" i="17"/>
  <c r="N2152" i="17"/>
  <c r="M2152" i="17"/>
  <c r="V2151" i="17"/>
  <c r="U2151" i="17"/>
  <c r="T2151" i="17"/>
  <c r="W2151" i="17" s="1"/>
  <c r="R2151" i="17"/>
  <c r="Q2151" i="17"/>
  <c r="P2151" i="17"/>
  <c r="S2151" i="17" s="1"/>
  <c r="O2151" i="17"/>
  <c r="N2151" i="17"/>
  <c r="M2151" i="17"/>
  <c r="V2150" i="17"/>
  <c r="U2150" i="17"/>
  <c r="T2150" i="17"/>
  <c r="W2150" i="17" s="1"/>
  <c r="R2150" i="17"/>
  <c r="Q2150" i="17"/>
  <c r="P2150" i="17"/>
  <c r="S2150" i="17" s="1"/>
  <c r="O2150" i="17"/>
  <c r="N2150" i="17"/>
  <c r="M2150" i="17"/>
  <c r="V2149" i="17"/>
  <c r="U2149" i="17"/>
  <c r="T2149" i="17"/>
  <c r="W2149" i="17" s="1"/>
  <c r="R2149" i="17"/>
  <c r="Q2149" i="17"/>
  <c r="P2149" i="17"/>
  <c r="S2149" i="17" s="1"/>
  <c r="O2149" i="17"/>
  <c r="N2149" i="17"/>
  <c r="M2149" i="17"/>
  <c r="V2148" i="17"/>
  <c r="U2148" i="17"/>
  <c r="T2148" i="17"/>
  <c r="W2148" i="17" s="1"/>
  <c r="R2148" i="17"/>
  <c r="Q2148" i="17"/>
  <c r="P2148" i="17"/>
  <c r="S2148" i="17" s="1"/>
  <c r="O2148" i="17"/>
  <c r="N2148" i="17"/>
  <c r="M2148" i="17"/>
  <c r="V2147" i="17"/>
  <c r="U2147" i="17"/>
  <c r="T2147" i="17"/>
  <c r="W2147" i="17" s="1"/>
  <c r="R2147" i="17"/>
  <c r="Q2147" i="17"/>
  <c r="P2147" i="17"/>
  <c r="S2147" i="17" s="1"/>
  <c r="O2147" i="17"/>
  <c r="N2147" i="17"/>
  <c r="M2147" i="17"/>
  <c r="V2146" i="17"/>
  <c r="U2146" i="17"/>
  <c r="T2146" i="17"/>
  <c r="W2146" i="17" s="1"/>
  <c r="R2146" i="17"/>
  <c r="Q2146" i="17"/>
  <c r="P2146" i="17"/>
  <c r="S2146" i="17" s="1"/>
  <c r="O2146" i="17"/>
  <c r="N2146" i="17"/>
  <c r="M2146" i="17"/>
  <c r="V2145" i="17"/>
  <c r="U2145" i="17"/>
  <c r="T2145" i="17"/>
  <c r="W2145" i="17" s="1"/>
  <c r="R2145" i="17"/>
  <c r="Q2145" i="17"/>
  <c r="P2145" i="17"/>
  <c r="S2145" i="17" s="1"/>
  <c r="O2145" i="17"/>
  <c r="N2145" i="17"/>
  <c r="M2145" i="17"/>
  <c r="V2144" i="17"/>
  <c r="U2144" i="17"/>
  <c r="T2144" i="17"/>
  <c r="W2144" i="17" s="1"/>
  <c r="R2144" i="17"/>
  <c r="Q2144" i="17"/>
  <c r="P2144" i="17"/>
  <c r="S2144" i="17" s="1"/>
  <c r="O2144" i="17"/>
  <c r="N2144" i="17"/>
  <c r="M2144" i="17"/>
  <c r="V2143" i="17"/>
  <c r="U2143" i="17"/>
  <c r="T2143" i="17"/>
  <c r="W2143" i="17" s="1"/>
  <c r="R2143" i="17"/>
  <c r="Q2143" i="17"/>
  <c r="P2143" i="17"/>
  <c r="S2143" i="17" s="1"/>
  <c r="O2143" i="17"/>
  <c r="N2143" i="17"/>
  <c r="M2143" i="17"/>
  <c r="V2142" i="17"/>
  <c r="U2142" i="17"/>
  <c r="T2142" i="17"/>
  <c r="W2142" i="17" s="1"/>
  <c r="R2142" i="17"/>
  <c r="Q2142" i="17"/>
  <c r="P2142" i="17"/>
  <c r="S2142" i="17" s="1"/>
  <c r="O2142" i="17"/>
  <c r="N2142" i="17"/>
  <c r="M2142" i="17"/>
  <c r="V2141" i="17"/>
  <c r="U2141" i="17"/>
  <c r="T2141" i="17"/>
  <c r="W2141" i="17" s="1"/>
  <c r="R2141" i="17"/>
  <c r="Q2141" i="17"/>
  <c r="P2141" i="17"/>
  <c r="S2141" i="17" s="1"/>
  <c r="O2141" i="17"/>
  <c r="N2141" i="17"/>
  <c r="M2141" i="17"/>
  <c r="V2140" i="17"/>
  <c r="U2140" i="17"/>
  <c r="T2140" i="17"/>
  <c r="W2140" i="17" s="1"/>
  <c r="R2140" i="17"/>
  <c r="Q2140" i="17"/>
  <c r="P2140" i="17"/>
  <c r="S2140" i="17" s="1"/>
  <c r="O2140" i="17"/>
  <c r="N2140" i="17"/>
  <c r="M2140" i="17"/>
  <c r="V2139" i="17"/>
  <c r="U2139" i="17"/>
  <c r="T2139" i="17"/>
  <c r="W2139" i="17" s="1"/>
  <c r="R2139" i="17"/>
  <c r="Q2139" i="17"/>
  <c r="P2139" i="17"/>
  <c r="S2139" i="17" s="1"/>
  <c r="O2139" i="17"/>
  <c r="N2139" i="17"/>
  <c r="M2139" i="17"/>
  <c r="V2138" i="17"/>
  <c r="U2138" i="17"/>
  <c r="T2138" i="17"/>
  <c r="W2138" i="17" s="1"/>
  <c r="R2138" i="17"/>
  <c r="Q2138" i="17"/>
  <c r="P2138" i="17"/>
  <c r="S2138" i="17" s="1"/>
  <c r="O2138" i="17"/>
  <c r="N2138" i="17"/>
  <c r="M2138" i="17"/>
  <c r="V2137" i="17"/>
  <c r="U2137" i="17"/>
  <c r="T2137" i="17"/>
  <c r="W2137" i="17" s="1"/>
  <c r="R2137" i="17"/>
  <c r="Q2137" i="17"/>
  <c r="P2137" i="17"/>
  <c r="S2137" i="17" s="1"/>
  <c r="O2137" i="17"/>
  <c r="N2137" i="17"/>
  <c r="M2137" i="17"/>
  <c r="V2136" i="17"/>
  <c r="U2136" i="17"/>
  <c r="T2136" i="17"/>
  <c r="W2136" i="17" s="1"/>
  <c r="R2136" i="17"/>
  <c r="Q2136" i="17"/>
  <c r="P2136" i="17"/>
  <c r="S2136" i="17" s="1"/>
  <c r="O2136" i="17"/>
  <c r="N2136" i="17"/>
  <c r="M2136" i="17"/>
  <c r="V2135" i="17"/>
  <c r="U2135" i="17"/>
  <c r="T2135" i="17"/>
  <c r="W2135" i="17" s="1"/>
  <c r="R2135" i="17"/>
  <c r="Q2135" i="17"/>
  <c r="P2135" i="17"/>
  <c r="S2135" i="17" s="1"/>
  <c r="O2135" i="17"/>
  <c r="N2135" i="17"/>
  <c r="M2135" i="17"/>
  <c r="V2134" i="17"/>
  <c r="U2134" i="17"/>
  <c r="T2134" i="17"/>
  <c r="W2134" i="17" s="1"/>
  <c r="R2134" i="17"/>
  <c r="Q2134" i="17"/>
  <c r="P2134" i="17"/>
  <c r="S2134" i="17" s="1"/>
  <c r="O2134" i="17"/>
  <c r="N2134" i="17"/>
  <c r="M2134" i="17"/>
  <c r="V2133" i="17"/>
  <c r="U2133" i="17"/>
  <c r="T2133" i="17"/>
  <c r="W2133" i="17" s="1"/>
  <c r="R2133" i="17"/>
  <c r="Q2133" i="17"/>
  <c r="P2133" i="17"/>
  <c r="S2133" i="17" s="1"/>
  <c r="O2133" i="17"/>
  <c r="N2133" i="17"/>
  <c r="M2133" i="17"/>
  <c r="V2132" i="17"/>
  <c r="U2132" i="17"/>
  <c r="T2132" i="17"/>
  <c r="W2132" i="17" s="1"/>
  <c r="R2132" i="17"/>
  <c r="Q2132" i="17"/>
  <c r="P2132" i="17"/>
  <c r="S2132" i="17" s="1"/>
  <c r="O2132" i="17"/>
  <c r="N2132" i="17"/>
  <c r="M2132" i="17"/>
  <c r="V2131" i="17"/>
  <c r="U2131" i="17"/>
  <c r="T2131" i="17"/>
  <c r="W2131" i="17" s="1"/>
  <c r="R2131" i="17"/>
  <c r="Q2131" i="17"/>
  <c r="P2131" i="17"/>
  <c r="S2131" i="17" s="1"/>
  <c r="O2131" i="17"/>
  <c r="N2131" i="17"/>
  <c r="M2131" i="17"/>
  <c r="V2130" i="17"/>
  <c r="U2130" i="17"/>
  <c r="T2130" i="17"/>
  <c r="W2130" i="17" s="1"/>
  <c r="R2130" i="17"/>
  <c r="Q2130" i="17"/>
  <c r="P2130" i="17"/>
  <c r="S2130" i="17" s="1"/>
  <c r="O2130" i="17"/>
  <c r="N2130" i="17"/>
  <c r="M2130" i="17"/>
  <c r="V2129" i="17"/>
  <c r="U2129" i="17"/>
  <c r="T2129" i="17"/>
  <c r="W2129" i="17" s="1"/>
  <c r="R2129" i="17"/>
  <c r="Q2129" i="17"/>
  <c r="P2129" i="17"/>
  <c r="S2129" i="17" s="1"/>
  <c r="O2129" i="17"/>
  <c r="N2129" i="17"/>
  <c r="M2129" i="17"/>
  <c r="V2128" i="17"/>
  <c r="U2128" i="17"/>
  <c r="T2128" i="17"/>
  <c r="W2128" i="17" s="1"/>
  <c r="R2128" i="17"/>
  <c r="Q2128" i="17"/>
  <c r="P2128" i="17"/>
  <c r="S2128" i="17" s="1"/>
  <c r="O2128" i="17"/>
  <c r="N2128" i="17"/>
  <c r="M2128" i="17"/>
  <c r="V2127" i="17"/>
  <c r="U2127" i="17"/>
  <c r="T2127" i="17"/>
  <c r="W2127" i="17" s="1"/>
  <c r="R2127" i="17"/>
  <c r="Q2127" i="17"/>
  <c r="P2127" i="17"/>
  <c r="S2127" i="17" s="1"/>
  <c r="O2127" i="17"/>
  <c r="N2127" i="17"/>
  <c r="M2127" i="17"/>
  <c r="V2126" i="17"/>
  <c r="U2126" i="17"/>
  <c r="T2126" i="17"/>
  <c r="W2126" i="17" s="1"/>
  <c r="R2126" i="17"/>
  <c r="Q2126" i="17"/>
  <c r="P2126" i="17"/>
  <c r="S2126" i="17" s="1"/>
  <c r="O2126" i="17"/>
  <c r="N2126" i="17"/>
  <c r="M2126" i="17"/>
  <c r="V2125" i="17"/>
  <c r="U2125" i="17"/>
  <c r="T2125" i="17"/>
  <c r="W2125" i="17" s="1"/>
  <c r="R2125" i="17"/>
  <c r="Q2125" i="17"/>
  <c r="P2125" i="17"/>
  <c r="S2125" i="17" s="1"/>
  <c r="O2125" i="17"/>
  <c r="N2125" i="17"/>
  <c r="M2125" i="17"/>
  <c r="V2124" i="17"/>
  <c r="U2124" i="17"/>
  <c r="T2124" i="17"/>
  <c r="W2124" i="17" s="1"/>
  <c r="R2124" i="17"/>
  <c r="Q2124" i="17"/>
  <c r="P2124" i="17"/>
  <c r="S2124" i="17" s="1"/>
  <c r="O2124" i="17"/>
  <c r="N2124" i="17"/>
  <c r="M2124" i="17"/>
  <c r="V2123" i="17"/>
  <c r="U2123" i="17"/>
  <c r="T2123" i="17"/>
  <c r="W2123" i="17" s="1"/>
  <c r="R2123" i="17"/>
  <c r="Q2123" i="17"/>
  <c r="P2123" i="17"/>
  <c r="S2123" i="17" s="1"/>
  <c r="O2123" i="17"/>
  <c r="N2123" i="17"/>
  <c r="M2123" i="17"/>
  <c r="V2122" i="17"/>
  <c r="U2122" i="17"/>
  <c r="T2122" i="17"/>
  <c r="W2122" i="17" s="1"/>
  <c r="R2122" i="17"/>
  <c r="Q2122" i="17"/>
  <c r="P2122" i="17"/>
  <c r="S2122" i="17" s="1"/>
  <c r="O2122" i="17"/>
  <c r="N2122" i="17"/>
  <c r="M2122" i="17"/>
  <c r="V2121" i="17"/>
  <c r="U2121" i="17"/>
  <c r="T2121" i="17"/>
  <c r="W2121" i="17" s="1"/>
  <c r="R2121" i="17"/>
  <c r="Q2121" i="17"/>
  <c r="P2121" i="17"/>
  <c r="S2121" i="17" s="1"/>
  <c r="O2121" i="17"/>
  <c r="N2121" i="17"/>
  <c r="M2121" i="17"/>
  <c r="V2120" i="17"/>
  <c r="U2120" i="17"/>
  <c r="T2120" i="17"/>
  <c r="W2120" i="17" s="1"/>
  <c r="R2120" i="17"/>
  <c r="Q2120" i="17"/>
  <c r="P2120" i="17"/>
  <c r="S2120" i="17" s="1"/>
  <c r="O2120" i="17"/>
  <c r="N2120" i="17"/>
  <c r="M2120" i="17"/>
  <c r="V2119" i="17"/>
  <c r="U2119" i="17"/>
  <c r="T2119" i="17"/>
  <c r="W2119" i="17" s="1"/>
  <c r="R2119" i="17"/>
  <c r="Q2119" i="17"/>
  <c r="P2119" i="17"/>
  <c r="S2119" i="17" s="1"/>
  <c r="O2119" i="17"/>
  <c r="N2119" i="17"/>
  <c r="M2119" i="17"/>
  <c r="V2118" i="17"/>
  <c r="U2118" i="17"/>
  <c r="T2118" i="17"/>
  <c r="W2118" i="17" s="1"/>
  <c r="R2118" i="17"/>
  <c r="Q2118" i="17"/>
  <c r="P2118" i="17"/>
  <c r="S2118" i="17" s="1"/>
  <c r="O2118" i="17"/>
  <c r="N2118" i="17"/>
  <c r="M2118" i="17"/>
  <c r="V2117" i="17"/>
  <c r="U2117" i="17"/>
  <c r="T2117" i="17"/>
  <c r="W2117" i="17" s="1"/>
  <c r="R2117" i="17"/>
  <c r="Q2117" i="17"/>
  <c r="P2117" i="17"/>
  <c r="S2117" i="17" s="1"/>
  <c r="O2117" i="17"/>
  <c r="N2117" i="17"/>
  <c r="M2117" i="17"/>
  <c r="V2116" i="17"/>
  <c r="U2116" i="17"/>
  <c r="T2116" i="17"/>
  <c r="W2116" i="17" s="1"/>
  <c r="R2116" i="17"/>
  <c r="Q2116" i="17"/>
  <c r="P2116" i="17"/>
  <c r="S2116" i="17" s="1"/>
  <c r="O2116" i="17"/>
  <c r="N2116" i="17"/>
  <c r="M2116" i="17"/>
  <c r="V2115" i="17"/>
  <c r="U2115" i="17"/>
  <c r="T2115" i="17"/>
  <c r="W2115" i="17" s="1"/>
  <c r="R2115" i="17"/>
  <c r="Q2115" i="17"/>
  <c r="P2115" i="17"/>
  <c r="S2115" i="17" s="1"/>
  <c r="O2115" i="17"/>
  <c r="N2115" i="17"/>
  <c r="M2115" i="17"/>
  <c r="V2114" i="17"/>
  <c r="U2114" i="17"/>
  <c r="T2114" i="17"/>
  <c r="W2114" i="17" s="1"/>
  <c r="R2114" i="17"/>
  <c r="Q2114" i="17"/>
  <c r="P2114" i="17"/>
  <c r="S2114" i="17" s="1"/>
  <c r="O2114" i="17"/>
  <c r="N2114" i="17"/>
  <c r="M2114" i="17"/>
  <c r="V2113" i="17"/>
  <c r="U2113" i="17"/>
  <c r="T2113" i="17"/>
  <c r="W2113" i="17" s="1"/>
  <c r="R2113" i="17"/>
  <c r="Q2113" i="17"/>
  <c r="P2113" i="17"/>
  <c r="S2113" i="17" s="1"/>
  <c r="O2113" i="17"/>
  <c r="N2113" i="17"/>
  <c r="M2113" i="17"/>
  <c r="V2112" i="17"/>
  <c r="U2112" i="17"/>
  <c r="T2112" i="17"/>
  <c r="W2112" i="17" s="1"/>
  <c r="R2112" i="17"/>
  <c r="Q2112" i="17"/>
  <c r="P2112" i="17"/>
  <c r="S2112" i="17" s="1"/>
  <c r="O2112" i="17"/>
  <c r="N2112" i="17"/>
  <c r="M2112" i="17"/>
  <c r="V2111" i="17"/>
  <c r="U2111" i="17"/>
  <c r="T2111" i="17"/>
  <c r="W2111" i="17" s="1"/>
  <c r="R2111" i="17"/>
  <c r="Q2111" i="17"/>
  <c r="P2111" i="17"/>
  <c r="S2111" i="17" s="1"/>
  <c r="O2111" i="17"/>
  <c r="N2111" i="17"/>
  <c r="M2111" i="17"/>
  <c r="V2110" i="17"/>
  <c r="U2110" i="17"/>
  <c r="T2110" i="17"/>
  <c r="W2110" i="17" s="1"/>
  <c r="R2110" i="17"/>
  <c r="Q2110" i="17"/>
  <c r="P2110" i="17"/>
  <c r="S2110" i="17" s="1"/>
  <c r="O2110" i="17"/>
  <c r="N2110" i="17"/>
  <c r="M2110" i="17"/>
  <c r="V2109" i="17"/>
  <c r="U2109" i="17"/>
  <c r="T2109" i="17"/>
  <c r="W2109" i="17" s="1"/>
  <c r="R2109" i="17"/>
  <c r="Q2109" i="17"/>
  <c r="P2109" i="17"/>
  <c r="S2109" i="17" s="1"/>
  <c r="O2109" i="17"/>
  <c r="N2109" i="17"/>
  <c r="M2109" i="17"/>
  <c r="V2108" i="17"/>
  <c r="U2108" i="17"/>
  <c r="T2108" i="17"/>
  <c r="W2108" i="17" s="1"/>
  <c r="R2108" i="17"/>
  <c r="Q2108" i="17"/>
  <c r="P2108" i="17"/>
  <c r="S2108" i="17" s="1"/>
  <c r="O2108" i="17"/>
  <c r="N2108" i="17"/>
  <c r="M2108" i="17"/>
  <c r="V2107" i="17"/>
  <c r="U2107" i="17"/>
  <c r="T2107" i="17"/>
  <c r="W2107" i="17" s="1"/>
  <c r="R2107" i="17"/>
  <c r="Q2107" i="17"/>
  <c r="P2107" i="17"/>
  <c r="S2107" i="17" s="1"/>
  <c r="O2107" i="17"/>
  <c r="N2107" i="17"/>
  <c r="M2107" i="17"/>
  <c r="V2106" i="17"/>
  <c r="U2106" i="17"/>
  <c r="T2106" i="17"/>
  <c r="W2106" i="17" s="1"/>
  <c r="R2106" i="17"/>
  <c r="Q2106" i="17"/>
  <c r="P2106" i="17"/>
  <c r="S2106" i="17" s="1"/>
  <c r="O2106" i="17"/>
  <c r="N2106" i="17"/>
  <c r="M2106" i="17"/>
  <c r="V2105" i="17"/>
  <c r="U2105" i="17"/>
  <c r="T2105" i="17"/>
  <c r="W2105" i="17" s="1"/>
  <c r="R2105" i="17"/>
  <c r="Q2105" i="17"/>
  <c r="P2105" i="17"/>
  <c r="S2105" i="17" s="1"/>
  <c r="O2105" i="17"/>
  <c r="N2105" i="17"/>
  <c r="M2105" i="17"/>
  <c r="V2104" i="17"/>
  <c r="U2104" i="17"/>
  <c r="T2104" i="17"/>
  <c r="W2104" i="17" s="1"/>
  <c r="R2104" i="17"/>
  <c r="Q2104" i="17"/>
  <c r="P2104" i="17"/>
  <c r="S2104" i="17" s="1"/>
  <c r="O2104" i="17"/>
  <c r="N2104" i="17"/>
  <c r="M2104" i="17"/>
  <c r="V2103" i="17"/>
  <c r="U2103" i="17"/>
  <c r="T2103" i="17"/>
  <c r="W2103" i="17" s="1"/>
  <c r="R2103" i="17"/>
  <c r="Q2103" i="17"/>
  <c r="P2103" i="17"/>
  <c r="S2103" i="17" s="1"/>
  <c r="O2103" i="17"/>
  <c r="N2103" i="17"/>
  <c r="M2103" i="17"/>
  <c r="V2102" i="17"/>
  <c r="U2102" i="17"/>
  <c r="T2102" i="17"/>
  <c r="W2102" i="17" s="1"/>
  <c r="R2102" i="17"/>
  <c r="Q2102" i="17"/>
  <c r="P2102" i="17"/>
  <c r="S2102" i="17" s="1"/>
  <c r="O2102" i="17"/>
  <c r="N2102" i="17"/>
  <c r="M2102" i="17"/>
  <c r="V2101" i="17"/>
  <c r="U2101" i="17"/>
  <c r="T2101" i="17"/>
  <c r="W2101" i="17" s="1"/>
  <c r="R2101" i="17"/>
  <c r="Q2101" i="17"/>
  <c r="P2101" i="17"/>
  <c r="S2101" i="17" s="1"/>
  <c r="O2101" i="17"/>
  <c r="N2101" i="17"/>
  <c r="M2101" i="17"/>
  <c r="V2100" i="17"/>
  <c r="U2100" i="17"/>
  <c r="T2100" i="17"/>
  <c r="W2100" i="17" s="1"/>
  <c r="R2100" i="17"/>
  <c r="Q2100" i="17"/>
  <c r="P2100" i="17"/>
  <c r="S2100" i="17" s="1"/>
  <c r="O2100" i="17"/>
  <c r="N2100" i="17"/>
  <c r="M2100" i="17"/>
  <c r="V2099" i="17"/>
  <c r="U2099" i="17"/>
  <c r="T2099" i="17"/>
  <c r="W2099" i="17" s="1"/>
  <c r="R2099" i="17"/>
  <c r="Q2099" i="17"/>
  <c r="P2099" i="17"/>
  <c r="S2099" i="17" s="1"/>
  <c r="O2099" i="17"/>
  <c r="N2099" i="17"/>
  <c r="M2099" i="17"/>
  <c r="V2098" i="17"/>
  <c r="U2098" i="17"/>
  <c r="T2098" i="17"/>
  <c r="W2098" i="17" s="1"/>
  <c r="R2098" i="17"/>
  <c r="Q2098" i="17"/>
  <c r="P2098" i="17"/>
  <c r="S2098" i="17" s="1"/>
  <c r="O2098" i="17"/>
  <c r="N2098" i="17"/>
  <c r="M2098" i="17"/>
  <c r="V2097" i="17"/>
  <c r="U2097" i="17"/>
  <c r="T2097" i="17"/>
  <c r="W2097" i="17" s="1"/>
  <c r="R2097" i="17"/>
  <c r="Q2097" i="17"/>
  <c r="P2097" i="17"/>
  <c r="S2097" i="17" s="1"/>
  <c r="O2097" i="17"/>
  <c r="N2097" i="17"/>
  <c r="M2097" i="17"/>
  <c r="V2096" i="17"/>
  <c r="U2096" i="17"/>
  <c r="T2096" i="17"/>
  <c r="W2096" i="17" s="1"/>
  <c r="R2096" i="17"/>
  <c r="Q2096" i="17"/>
  <c r="P2096" i="17"/>
  <c r="S2096" i="17" s="1"/>
  <c r="O2096" i="17"/>
  <c r="N2096" i="17"/>
  <c r="M2096" i="17"/>
  <c r="V2095" i="17"/>
  <c r="U2095" i="17"/>
  <c r="T2095" i="17"/>
  <c r="W2095" i="17" s="1"/>
  <c r="R2095" i="17"/>
  <c r="Q2095" i="17"/>
  <c r="P2095" i="17"/>
  <c r="S2095" i="17" s="1"/>
  <c r="O2095" i="17"/>
  <c r="N2095" i="17"/>
  <c r="M2095" i="17"/>
  <c r="V2094" i="17"/>
  <c r="U2094" i="17"/>
  <c r="T2094" i="17"/>
  <c r="W2094" i="17" s="1"/>
  <c r="R2094" i="17"/>
  <c r="Q2094" i="17"/>
  <c r="P2094" i="17"/>
  <c r="S2094" i="17" s="1"/>
  <c r="O2094" i="17"/>
  <c r="N2094" i="17"/>
  <c r="M2094" i="17"/>
  <c r="V2093" i="17"/>
  <c r="U2093" i="17"/>
  <c r="T2093" i="17"/>
  <c r="W2093" i="17" s="1"/>
  <c r="R2093" i="17"/>
  <c r="Q2093" i="17"/>
  <c r="P2093" i="17"/>
  <c r="S2093" i="17" s="1"/>
  <c r="O2093" i="17"/>
  <c r="N2093" i="17"/>
  <c r="M2093" i="17"/>
  <c r="V2092" i="17"/>
  <c r="U2092" i="17"/>
  <c r="T2092" i="17"/>
  <c r="W2092" i="17" s="1"/>
  <c r="R2092" i="17"/>
  <c r="Q2092" i="17"/>
  <c r="P2092" i="17"/>
  <c r="S2092" i="17" s="1"/>
  <c r="O2092" i="17"/>
  <c r="N2092" i="17"/>
  <c r="M2092" i="17"/>
  <c r="V2091" i="17"/>
  <c r="U2091" i="17"/>
  <c r="T2091" i="17"/>
  <c r="W2091" i="17" s="1"/>
  <c r="R2091" i="17"/>
  <c r="Q2091" i="17"/>
  <c r="P2091" i="17"/>
  <c r="S2091" i="17" s="1"/>
  <c r="O2091" i="17"/>
  <c r="N2091" i="17"/>
  <c r="M2091" i="17"/>
  <c r="V2090" i="17"/>
  <c r="U2090" i="17"/>
  <c r="T2090" i="17"/>
  <c r="W2090" i="17" s="1"/>
  <c r="R2090" i="17"/>
  <c r="Q2090" i="17"/>
  <c r="P2090" i="17"/>
  <c r="S2090" i="17" s="1"/>
  <c r="O2090" i="17"/>
  <c r="N2090" i="17"/>
  <c r="M2090" i="17"/>
  <c r="V2089" i="17"/>
  <c r="U2089" i="17"/>
  <c r="T2089" i="17"/>
  <c r="W2089" i="17" s="1"/>
  <c r="R2089" i="17"/>
  <c r="Q2089" i="17"/>
  <c r="P2089" i="17"/>
  <c r="S2089" i="17" s="1"/>
  <c r="O2089" i="17"/>
  <c r="N2089" i="17"/>
  <c r="M2089" i="17"/>
  <c r="V2088" i="17"/>
  <c r="U2088" i="17"/>
  <c r="T2088" i="17"/>
  <c r="W2088" i="17" s="1"/>
  <c r="R2088" i="17"/>
  <c r="Q2088" i="17"/>
  <c r="P2088" i="17"/>
  <c r="S2088" i="17" s="1"/>
  <c r="O2088" i="17"/>
  <c r="N2088" i="17"/>
  <c r="M2088" i="17"/>
  <c r="V2087" i="17"/>
  <c r="U2087" i="17"/>
  <c r="T2087" i="17"/>
  <c r="W2087" i="17" s="1"/>
  <c r="R2087" i="17"/>
  <c r="Q2087" i="17"/>
  <c r="P2087" i="17"/>
  <c r="S2087" i="17" s="1"/>
  <c r="O2087" i="17"/>
  <c r="N2087" i="17"/>
  <c r="M2087" i="17"/>
  <c r="V2086" i="17"/>
  <c r="U2086" i="17"/>
  <c r="T2086" i="17"/>
  <c r="W2086" i="17" s="1"/>
  <c r="R2086" i="17"/>
  <c r="Q2086" i="17"/>
  <c r="P2086" i="17"/>
  <c r="S2086" i="17" s="1"/>
  <c r="O2086" i="17"/>
  <c r="N2086" i="17"/>
  <c r="M2086" i="17"/>
  <c r="V2085" i="17"/>
  <c r="U2085" i="17"/>
  <c r="T2085" i="17"/>
  <c r="W2085" i="17" s="1"/>
  <c r="R2085" i="17"/>
  <c r="Q2085" i="17"/>
  <c r="P2085" i="17"/>
  <c r="S2085" i="17" s="1"/>
  <c r="O2085" i="17"/>
  <c r="N2085" i="17"/>
  <c r="M2085" i="17"/>
  <c r="V2084" i="17"/>
  <c r="U2084" i="17"/>
  <c r="T2084" i="17"/>
  <c r="W2084" i="17" s="1"/>
  <c r="R2084" i="17"/>
  <c r="Q2084" i="17"/>
  <c r="P2084" i="17"/>
  <c r="S2084" i="17" s="1"/>
  <c r="O2084" i="17"/>
  <c r="N2084" i="17"/>
  <c r="M2084" i="17"/>
  <c r="V2083" i="17"/>
  <c r="U2083" i="17"/>
  <c r="T2083" i="17"/>
  <c r="W2083" i="17" s="1"/>
  <c r="R2083" i="17"/>
  <c r="Q2083" i="17"/>
  <c r="P2083" i="17"/>
  <c r="S2083" i="17" s="1"/>
  <c r="O2083" i="17"/>
  <c r="N2083" i="17"/>
  <c r="M2083" i="17"/>
  <c r="V2082" i="17"/>
  <c r="U2082" i="17"/>
  <c r="T2082" i="17"/>
  <c r="W2082" i="17" s="1"/>
  <c r="R2082" i="17"/>
  <c r="Q2082" i="17"/>
  <c r="P2082" i="17"/>
  <c r="S2082" i="17" s="1"/>
  <c r="O2082" i="17"/>
  <c r="N2082" i="17"/>
  <c r="M2082" i="17"/>
  <c r="V2081" i="17"/>
  <c r="U2081" i="17"/>
  <c r="T2081" i="17"/>
  <c r="W2081" i="17" s="1"/>
  <c r="R2081" i="17"/>
  <c r="Q2081" i="17"/>
  <c r="P2081" i="17"/>
  <c r="S2081" i="17" s="1"/>
  <c r="O2081" i="17"/>
  <c r="N2081" i="17"/>
  <c r="M2081" i="17"/>
  <c r="V2080" i="17"/>
  <c r="U2080" i="17"/>
  <c r="T2080" i="17"/>
  <c r="W2080" i="17" s="1"/>
  <c r="R2080" i="17"/>
  <c r="Q2080" i="17"/>
  <c r="P2080" i="17"/>
  <c r="S2080" i="17" s="1"/>
  <c r="O2080" i="17"/>
  <c r="N2080" i="17"/>
  <c r="M2080" i="17"/>
  <c r="V2079" i="17"/>
  <c r="U2079" i="17"/>
  <c r="T2079" i="17"/>
  <c r="W2079" i="17" s="1"/>
  <c r="R2079" i="17"/>
  <c r="Q2079" i="17"/>
  <c r="P2079" i="17"/>
  <c r="S2079" i="17" s="1"/>
  <c r="O2079" i="17"/>
  <c r="N2079" i="17"/>
  <c r="M2079" i="17"/>
  <c r="V2078" i="17"/>
  <c r="U2078" i="17"/>
  <c r="T2078" i="17"/>
  <c r="W2078" i="17" s="1"/>
  <c r="R2078" i="17"/>
  <c r="Q2078" i="17"/>
  <c r="P2078" i="17"/>
  <c r="S2078" i="17" s="1"/>
  <c r="O2078" i="17"/>
  <c r="N2078" i="17"/>
  <c r="M2078" i="17"/>
  <c r="V2077" i="17"/>
  <c r="U2077" i="17"/>
  <c r="T2077" i="17"/>
  <c r="W2077" i="17" s="1"/>
  <c r="R2077" i="17"/>
  <c r="Q2077" i="17"/>
  <c r="P2077" i="17"/>
  <c r="S2077" i="17" s="1"/>
  <c r="O2077" i="17"/>
  <c r="N2077" i="17"/>
  <c r="M2077" i="17"/>
  <c r="V2076" i="17"/>
  <c r="U2076" i="17"/>
  <c r="T2076" i="17"/>
  <c r="W2076" i="17" s="1"/>
  <c r="R2076" i="17"/>
  <c r="Q2076" i="17"/>
  <c r="P2076" i="17"/>
  <c r="S2076" i="17" s="1"/>
  <c r="O2076" i="17"/>
  <c r="N2076" i="17"/>
  <c r="M2076" i="17"/>
  <c r="V2075" i="17"/>
  <c r="U2075" i="17"/>
  <c r="T2075" i="17"/>
  <c r="W2075" i="17" s="1"/>
  <c r="R2075" i="17"/>
  <c r="Q2075" i="17"/>
  <c r="P2075" i="17"/>
  <c r="S2075" i="17" s="1"/>
  <c r="O2075" i="17"/>
  <c r="N2075" i="17"/>
  <c r="M2075" i="17"/>
  <c r="V2074" i="17"/>
  <c r="U2074" i="17"/>
  <c r="T2074" i="17"/>
  <c r="W2074" i="17" s="1"/>
  <c r="R2074" i="17"/>
  <c r="Q2074" i="17"/>
  <c r="P2074" i="17"/>
  <c r="S2074" i="17" s="1"/>
  <c r="O2074" i="17"/>
  <c r="N2074" i="17"/>
  <c r="M2074" i="17"/>
  <c r="V2073" i="17"/>
  <c r="U2073" i="17"/>
  <c r="T2073" i="17"/>
  <c r="W2073" i="17" s="1"/>
  <c r="R2073" i="17"/>
  <c r="Q2073" i="17"/>
  <c r="P2073" i="17"/>
  <c r="S2073" i="17" s="1"/>
  <c r="O2073" i="17"/>
  <c r="N2073" i="17"/>
  <c r="M2073" i="17"/>
  <c r="V2072" i="17"/>
  <c r="U2072" i="17"/>
  <c r="T2072" i="17"/>
  <c r="W2072" i="17" s="1"/>
  <c r="R2072" i="17"/>
  <c r="Q2072" i="17"/>
  <c r="P2072" i="17"/>
  <c r="S2072" i="17" s="1"/>
  <c r="O2072" i="17"/>
  <c r="N2072" i="17"/>
  <c r="M2072" i="17"/>
  <c r="V2071" i="17"/>
  <c r="U2071" i="17"/>
  <c r="T2071" i="17"/>
  <c r="W2071" i="17" s="1"/>
  <c r="R2071" i="17"/>
  <c r="Q2071" i="17"/>
  <c r="P2071" i="17"/>
  <c r="S2071" i="17" s="1"/>
  <c r="O2071" i="17"/>
  <c r="N2071" i="17"/>
  <c r="M2071" i="17"/>
  <c r="V2070" i="17"/>
  <c r="U2070" i="17"/>
  <c r="T2070" i="17"/>
  <c r="W2070" i="17" s="1"/>
  <c r="R2070" i="17"/>
  <c r="Q2070" i="17"/>
  <c r="P2070" i="17"/>
  <c r="S2070" i="17" s="1"/>
  <c r="O2070" i="17"/>
  <c r="N2070" i="17"/>
  <c r="M2070" i="17"/>
  <c r="V2069" i="17"/>
  <c r="U2069" i="17"/>
  <c r="T2069" i="17"/>
  <c r="W2069" i="17" s="1"/>
  <c r="R2069" i="17"/>
  <c r="Q2069" i="17"/>
  <c r="P2069" i="17"/>
  <c r="S2069" i="17" s="1"/>
  <c r="O2069" i="17"/>
  <c r="N2069" i="17"/>
  <c r="M2069" i="17"/>
  <c r="V2068" i="17"/>
  <c r="U2068" i="17"/>
  <c r="T2068" i="17"/>
  <c r="W2068" i="17" s="1"/>
  <c r="R2068" i="17"/>
  <c r="Q2068" i="17"/>
  <c r="P2068" i="17"/>
  <c r="S2068" i="17" s="1"/>
  <c r="O2068" i="17"/>
  <c r="N2068" i="17"/>
  <c r="M2068" i="17"/>
  <c r="V2067" i="17"/>
  <c r="U2067" i="17"/>
  <c r="T2067" i="17"/>
  <c r="W2067" i="17" s="1"/>
  <c r="R2067" i="17"/>
  <c r="Q2067" i="17"/>
  <c r="P2067" i="17"/>
  <c r="S2067" i="17" s="1"/>
  <c r="O2067" i="17"/>
  <c r="N2067" i="17"/>
  <c r="M2067" i="17"/>
  <c r="V2066" i="17"/>
  <c r="U2066" i="17"/>
  <c r="T2066" i="17"/>
  <c r="W2066" i="17" s="1"/>
  <c r="R2066" i="17"/>
  <c r="Q2066" i="17"/>
  <c r="P2066" i="17"/>
  <c r="S2066" i="17" s="1"/>
  <c r="O2066" i="17"/>
  <c r="N2066" i="17"/>
  <c r="M2066" i="17"/>
  <c r="V2065" i="17"/>
  <c r="U2065" i="17"/>
  <c r="T2065" i="17"/>
  <c r="W2065" i="17" s="1"/>
  <c r="R2065" i="17"/>
  <c r="Q2065" i="17"/>
  <c r="P2065" i="17"/>
  <c r="S2065" i="17" s="1"/>
  <c r="O2065" i="17"/>
  <c r="N2065" i="17"/>
  <c r="M2065" i="17"/>
  <c r="V2064" i="17"/>
  <c r="U2064" i="17"/>
  <c r="T2064" i="17"/>
  <c r="W2064" i="17" s="1"/>
  <c r="R2064" i="17"/>
  <c r="Q2064" i="17"/>
  <c r="P2064" i="17"/>
  <c r="S2064" i="17" s="1"/>
  <c r="O2064" i="17"/>
  <c r="N2064" i="17"/>
  <c r="M2064" i="17"/>
  <c r="V2063" i="17"/>
  <c r="U2063" i="17"/>
  <c r="T2063" i="17"/>
  <c r="W2063" i="17" s="1"/>
  <c r="R2063" i="17"/>
  <c r="Q2063" i="17"/>
  <c r="P2063" i="17"/>
  <c r="S2063" i="17" s="1"/>
  <c r="O2063" i="17"/>
  <c r="N2063" i="17"/>
  <c r="M2063" i="17"/>
  <c r="V2062" i="17"/>
  <c r="U2062" i="17"/>
  <c r="T2062" i="17"/>
  <c r="W2062" i="17" s="1"/>
  <c r="R2062" i="17"/>
  <c r="Q2062" i="17"/>
  <c r="P2062" i="17"/>
  <c r="S2062" i="17" s="1"/>
  <c r="O2062" i="17"/>
  <c r="N2062" i="17"/>
  <c r="M2062" i="17"/>
  <c r="V2061" i="17"/>
  <c r="U2061" i="17"/>
  <c r="T2061" i="17"/>
  <c r="W2061" i="17" s="1"/>
  <c r="R2061" i="17"/>
  <c r="Q2061" i="17"/>
  <c r="P2061" i="17"/>
  <c r="S2061" i="17" s="1"/>
  <c r="O2061" i="17"/>
  <c r="N2061" i="17"/>
  <c r="M2061" i="17"/>
  <c r="V2060" i="17"/>
  <c r="U2060" i="17"/>
  <c r="T2060" i="17"/>
  <c r="W2060" i="17" s="1"/>
  <c r="R2060" i="17"/>
  <c r="Q2060" i="17"/>
  <c r="P2060" i="17"/>
  <c r="S2060" i="17" s="1"/>
  <c r="O2060" i="17"/>
  <c r="N2060" i="17"/>
  <c r="M2060" i="17"/>
  <c r="V2059" i="17"/>
  <c r="U2059" i="17"/>
  <c r="T2059" i="17"/>
  <c r="W2059" i="17" s="1"/>
  <c r="R2059" i="17"/>
  <c r="Q2059" i="17"/>
  <c r="P2059" i="17"/>
  <c r="S2059" i="17" s="1"/>
  <c r="O2059" i="17"/>
  <c r="N2059" i="17"/>
  <c r="M2059" i="17"/>
  <c r="V2058" i="17"/>
  <c r="U2058" i="17"/>
  <c r="T2058" i="17"/>
  <c r="W2058" i="17" s="1"/>
  <c r="R2058" i="17"/>
  <c r="Q2058" i="17"/>
  <c r="P2058" i="17"/>
  <c r="S2058" i="17" s="1"/>
  <c r="O2058" i="17"/>
  <c r="N2058" i="17"/>
  <c r="M2058" i="17"/>
  <c r="V2057" i="17"/>
  <c r="U2057" i="17"/>
  <c r="T2057" i="17"/>
  <c r="W2057" i="17" s="1"/>
  <c r="R2057" i="17"/>
  <c r="Q2057" i="17"/>
  <c r="P2057" i="17"/>
  <c r="S2057" i="17" s="1"/>
  <c r="O2057" i="17"/>
  <c r="N2057" i="17"/>
  <c r="M2057" i="17"/>
  <c r="V2056" i="17"/>
  <c r="U2056" i="17"/>
  <c r="T2056" i="17"/>
  <c r="W2056" i="17" s="1"/>
  <c r="R2056" i="17"/>
  <c r="Q2056" i="17"/>
  <c r="P2056" i="17"/>
  <c r="S2056" i="17" s="1"/>
  <c r="O2056" i="17"/>
  <c r="N2056" i="17"/>
  <c r="M2056" i="17"/>
  <c r="V2055" i="17"/>
  <c r="U2055" i="17"/>
  <c r="T2055" i="17"/>
  <c r="W2055" i="17" s="1"/>
  <c r="R2055" i="17"/>
  <c r="Q2055" i="17"/>
  <c r="P2055" i="17"/>
  <c r="S2055" i="17" s="1"/>
  <c r="O2055" i="17"/>
  <c r="N2055" i="17"/>
  <c r="M2055" i="17"/>
  <c r="V2054" i="17"/>
  <c r="U2054" i="17"/>
  <c r="T2054" i="17"/>
  <c r="W2054" i="17" s="1"/>
  <c r="R2054" i="17"/>
  <c r="Q2054" i="17"/>
  <c r="P2054" i="17"/>
  <c r="S2054" i="17" s="1"/>
  <c r="O2054" i="17"/>
  <c r="N2054" i="17"/>
  <c r="M2054" i="17"/>
  <c r="V2053" i="17"/>
  <c r="U2053" i="17"/>
  <c r="T2053" i="17"/>
  <c r="W2053" i="17" s="1"/>
  <c r="R2053" i="17"/>
  <c r="Q2053" i="17"/>
  <c r="P2053" i="17"/>
  <c r="S2053" i="17" s="1"/>
  <c r="O2053" i="17"/>
  <c r="N2053" i="17"/>
  <c r="M2053" i="17"/>
  <c r="V2052" i="17"/>
  <c r="U2052" i="17"/>
  <c r="T2052" i="17"/>
  <c r="W2052" i="17" s="1"/>
  <c r="R2052" i="17"/>
  <c r="Q2052" i="17"/>
  <c r="P2052" i="17"/>
  <c r="S2052" i="17" s="1"/>
  <c r="O2052" i="17"/>
  <c r="N2052" i="17"/>
  <c r="M2052" i="17"/>
  <c r="V2051" i="17"/>
  <c r="U2051" i="17"/>
  <c r="T2051" i="17"/>
  <c r="W2051" i="17" s="1"/>
  <c r="R2051" i="17"/>
  <c r="Q2051" i="17"/>
  <c r="P2051" i="17"/>
  <c r="S2051" i="17" s="1"/>
  <c r="O2051" i="17"/>
  <c r="N2051" i="17"/>
  <c r="M2051" i="17"/>
  <c r="V2050" i="17"/>
  <c r="U2050" i="17"/>
  <c r="T2050" i="17"/>
  <c r="W2050" i="17" s="1"/>
  <c r="R2050" i="17"/>
  <c r="Q2050" i="17"/>
  <c r="P2050" i="17"/>
  <c r="S2050" i="17" s="1"/>
  <c r="O2050" i="17"/>
  <c r="N2050" i="17"/>
  <c r="M2050" i="17"/>
  <c r="V2049" i="17"/>
  <c r="U2049" i="17"/>
  <c r="T2049" i="17"/>
  <c r="W2049" i="17" s="1"/>
  <c r="R2049" i="17"/>
  <c r="Q2049" i="17"/>
  <c r="P2049" i="17"/>
  <c r="S2049" i="17" s="1"/>
  <c r="O2049" i="17"/>
  <c r="N2049" i="17"/>
  <c r="M2049" i="17"/>
  <c r="V2048" i="17"/>
  <c r="U2048" i="17"/>
  <c r="T2048" i="17"/>
  <c r="W2048" i="17" s="1"/>
  <c r="R2048" i="17"/>
  <c r="Q2048" i="17"/>
  <c r="P2048" i="17"/>
  <c r="S2048" i="17" s="1"/>
  <c r="O2048" i="17"/>
  <c r="N2048" i="17"/>
  <c r="M2048" i="17"/>
  <c r="V2047" i="17"/>
  <c r="U2047" i="17"/>
  <c r="T2047" i="17"/>
  <c r="W2047" i="17" s="1"/>
  <c r="R2047" i="17"/>
  <c r="Q2047" i="17"/>
  <c r="P2047" i="17"/>
  <c r="S2047" i="17" s="1"/>
  <c r="O2047" i="17"/>
  <c r="N2047" i="17"/>
  <c r="M2047" i="17"/>
  <c r="V2046" i="17"/>
  <c r="U2046" i="17"/>
  <c r="T2046" i="17"/>
  <c r="W2046" i="17" s="1"/>
  <c r="R2046" i="17"/>
  <c r="Q2046" i="17"/>
  <c r="P2046" i="17"/>
  <c r="S2046" i="17" s="1"/>
  <c r="O2046" i="17"/>
  <c r="N2046" i="17"/>
  <c r="M2046" i="17"/>
  <c r="V2045" i="17"/>
  <c r="U2045" i="17"/>
  <c r="T2045" i="17"/>
  <c r="W2045" i="17" s="1"/>
  <c r="R2045" i="17"/>
  <c r="Q2045" i="17"/>
  <c r="P2045" i="17"/>
  <c r="S2045" i="17" s="1"/>
  <c r="O2045" i="17"/>
  <c r="N2045" i="17"/>
  <c r="M2045" i="17"/>
  <c r="V2044" i="17"/>
  <c r="U2044" i="17"/>
  <c r="T2044" i="17"/>
  <c r="W2044" i="17" s="1"/>
  <c r="R2044" i="17"/>
  <c r="Q2044" i="17"/>
  <c r="P2044" i="17"/>
  <c r="S2044" i="17" s="1"/>
  <c r="O2044" i="17"/>
  <c r="N2044" i="17"/>
  <c r="M2044" i="17"/>
  <c r="V2043" i="17"/>
  <c r="U2043" i="17"/>
  <c r="T2043" i="17"/>
  <c r="W2043" i="17" s="1"/>
  <c r="R2043" i="17"/>
  <c r="Q2043" i="17"/>
  <c r="P2043" i="17"/>
  <c r="S2043" i="17" s="1"/>
  <c r="O2043" i="17"/>
  <c r="N2043" i="17"/>
  <c r="M2043" i="17"/>
  <c r="V2042" i="17"/>
  <c r="U2042" i="17"/>
  <c r="T2042" i="17"/>
  <c r="W2042" i="17" s="1"/>
  <c r="R2042" i="17"/>
  <c r="Q2042" i="17"/>
  <c r="P2042" i="17"/>
  <c r="S2042" i="17" s="1"/>
  <c r="O2042" i="17"/>
  <c r="N2042" i="17"/>
  <c r="M2042" i="17"/>
  <c r="V2041" i="17"/>
  <c r="U2041" i="17"/>
  <c r="T2041" i="17"/>
  <c r="W2041" i="17" s="1"/>
  <c r="R2041" i="17"/>
  <c r="Q2041" i="17"/>
  <c r="P2041" i="17"/>
  <c r="S2041" i="17" s="1"/>
  <c r="O2041" i="17"/>
  <c r="N2041" i="17"/>
  <c r="M2041" i="17"/>
  <c r="V2040" i="17"/>
  <c r="U2040" i="17"/>
  <c r="T2040" i="17"/>
  <c r="W2040" i="17" s="1"/>
  <c r="R2040" i="17"/>
  <c r="Q2040" i="17"/>
  <c r="P2040" i="17"/>
  <c r="S2040" i="17" s="1"/>
  <c r="O2040" i="17"/>
  <c r="N2040" i="17"/>
  <c r="M2040" i="17"/>
  <c r="V2039" i="17"/>
  <c r="U2039" i="17"/>
  <c r="T2039" i="17"/>
  <c r="W2039" i="17" s="1"/>
  <c r="R2039" i="17"/>
  <c r="Q2039" i="17"/>
  <c r="P2039" i="17"/>
  <c r="S2039" i="17" s="1"/>
  <c r="O2039" i="17"/>
  <c r="N2039" i="17"/>
  <c r="M2039" i="17"/>
  <c r="V2038" i="17"/>
  <c r="U2038" i="17"/>
  <c r="T2038" i="17"/>
  <c r="W2038" i="17" s="1"/>
  <c r="R2038" i="17"/>
  <c r="Q2038" i="17"/>
  <c r="P2038" i="17"/>
  <c r="S2038" i="17" s="1"/>
  <c r="O2038" i="17"/>
  <c r="N2038" i="17"/>
  <c r="M2038" i="17"/>
  <c r="V2037" i="17"/>
  <c r="U2037" i="17"/>
  <c r="T2037" i="17"/>
  <c r="W2037" i="17" s="1"/>
  <c r="R2037" i="17"/>
  <c r="Q2037" i="17"/>
  <c r="P2037" i="17"/>
  <c r="S2037" i="17" s="1"/>
  <c r="O2037" i="17"/>
  <c r="N2037" i="17"/>
  <c r="M2037" i="17"/>
  <c r="V2036" i="17"/>
  <c r="U2036" i="17"/>
  <c r="T2036" i="17"/>
  <c r="W2036" i="17" s="1"/>
  <c r="R2036" i="17"/>
  <c r="Q2036" i="17"/>
  <c r="P2036" i="17"/>
  <c r="S2036" i="17" s="1"/>
  <c r="O2036" i="17"/>
  <c r="N2036" i="17"/>
  <c r="M2036" i="17"/>
  <c r="V2035" i="17"/>
  <c r="U2035" i="17"/>
  <c r="T2035" i="17"/>
  <c r="W2035" i="17" s="1"/>
  <c r="R2035" i="17"/>
  <c r="Q2035" i="17"/>
  <c r="P2035" i="17"/>
  <c r="S2035" i="17" s="1"/>
  <c r="O2035" i="17"/>
  <c r="N2035" i="17"/>
  <c r="M2035" i="17"/>
  <c r="V2034" i="17"/>
  <c r="U2034" i="17"/>
  <c r="T2034" i="17"/>
  <c r="W2034" i="17" s="1"/>
  <c r="R2034" i="17"/>
  <c r="Q2034" i="17"/>
  <c r="P2034" i="17"/>
  <c r="S2034" i="17" s="1"/>
  <c r="O2034" i="17"/>
  <c r="N2034" i="17"/>
  <c r="M2034" i="17"/>
  <c r="V2033" i="17"/>
  <c r="U2033" i="17"/>
  <c r="T2033" i="17"/>
  <c r="W2033" i="17" s="1"/>
  <c r="R2033" i="17"/>
  <c r="Q2033" i="17"/>
  <c r="P2033" i="17"/>
  <c r="S2033" i="17" s="1"/>
  <c r="O2033" i="17"/>
  <c r="N2033" i="17"/>
  <c r="M2033" i="17"/>
  <c r="V2032" i="17"/>
  <c r="U2032" i="17"/>
  <c r="T2032" i="17"/>
  <c r="W2032" i="17" s="1"/>
  <c r="R2032" i="17"/>
  <c r="Q2032" i="17"/>
  <c r="P2032" i="17"/>
  <c r="S2032" i="17" s="1"/>
  <c r="O2032" i="17"/>
  <c r="N2032" i="17"/>
  <c r="M2032" i="17"/>
  <c r="V2031" i="17"/>
  <c r="U2031" i="17"/>
  <c r="T2031" i="17"/>
  <c r="W2031" i="17" s="1"/>
  <c r="R2031" i="17"/>
  <c r="Q2031" i="17"/>
  <c r="P2031" i="17"/>
  <c r="S2031" i="17" s="1"/>
  <c r="O2031" i="17"/>
  <c r="N2031" i="17"/>
  <c r="M2031" i="17"/>
  <c r="V2030" i="17"/>
  <c r="U2030" i="17"/>
  <c r="T2030" i="17"/>
  <c r="W2030" i="17" s="1"/>
  <c r="R2030" i="17"/>
  <c r="Q2030" i="17"/>
  <c r="P2030" i="17"/>
  <c r="S2030" i="17" s="1"/>
  <c r="O2030" i="17"/>
  <c r="N2030" i="17"/>
  <c r="M2030" i="17"/>
  <c r="V2029" i="17"/>
  <c r="U2029" i="17"/>
  <c r="T2029" i="17"/>
  <c r="W2029" i="17" s="1"/>
  <c r="R2029" i="17"/>
  <c r="Q2029" i="17"/>
  <c r="P2029" i="17"/>
  <c r="S2029" i="17" s="1"/>
  <c r="O2029" i="17"/>
  <c r="N2029" i="17"/>
  <c r="M2029" i="17"/>
  <c r="V2028" i="17"/>
  <c r="U2028" i="17"/>
  <c r="T2028" i="17"/>
  <c r="W2028" i="17" s="1"/>
  <c r="R2028" i="17"/>
  <c r="Q2028" i="17"/>
  <c r="P2028" i="17"/>
  <c r="S2028" i="17" s="1"/>
  <c r="O2028" i="17"/>
  <c r="N2028" i="17"/>
  <c r="M2028" i="17"/>
  <c r="V2027" i="17"/>
  <c r="U2027" i="17"/>
  <c r="T2027" i="17"/>
  <c r="W2027" i="17" s="1"/>
  <c r="R2027" i="17"/>
  <c r="Q2027" i="17"/>
  <c r="P2027" i="17"/>
  <c r="S2027" i="17" s="1"/>
  <c r="O2027" i="17"/>
  <c r="N2027" i="17"/>
  <c r="M2027" i="17"/>
  <c r="V2026" i="17"/>
  <c r="U2026" i="17"/>
  <c r="T2026" i="17"/>
  <c r="W2026" i="17" s="1"/>
  <c r="R2026" i="17"/>
  <c r="Q2026" i="17"/>
  <c r="P2026" i="17"/>
  <c r="S2026" i="17" s="1"/>
  <c r="O2026" i="17"/>
  <c r="N2026" i="17"/>
  <c r="M2026" i="17"/>
  <c r="V2025" i="17"/>
  <c r="U2025" i="17"/>
  <c r="T2025" i="17"/>
  <c r="W2025" i="17" s="1"/>
  <c r="R2025" i="17"/>
  <c r="Q2025" i="17"/>
  <c r="P2025" i="17"/>
  <c r="S2025" i="17" s="1"/>
  <c r="O2025" i="17"/>
  <c r="N2025" i="17"/>
  <c r="M2025" i="17"/>
  <c r="V2024" i="17"/>
  <c r="U2024" i="17"/>
  <c r="T2024" i="17"/>
  <c r="W2024" i="17" s="1"/>
  <c r="R2024" i="17"/>
  <c r="Q2024" i="17"/>
  <c r="P2024" i="17"/>
  <c r="S2024" i="17" s="1"/>
  <c r="O2024" i="17"/>
  <c r="N2024" i="17"/>
  <c r="M2024" i="17"/>
  <c r="V2023" i="17"/>
  <c r="U2023" i="17"/>
  <c r="T2023" i="17"/>
  <c r="W2023" i="17" s="1"/>
  <c r="R2023" i="17"/>
  <c r="Q2023" i="17"/>
  <c r="P2023" i="17"/>
  <c r="S2023" i="17" s="1"/>
  <c r="O2023" i="17"/>
  <c r="N2023" i="17"/>
  <c r="M2023" i="17"/>
  <c r="V2022" i="17"/>
  <c r="U2022" i="17"/>
  <c r="T2022" i="17"/>
  <c r="W2022" i="17" s="1"/>
  <c r="R2022" i="17"/>
  <c r="Q2022" i="17"/>
  <c r="P2022" i="17"/>
  <c r="S2022" i="17" s="1"/>
  <c r="O2022" i="17"/>
  <c r="N2022" i="17"/>
  <c r="M2022" i="17"/>
  <c r="V2021" i="17"/>
  <c r="U2021" i="17"/>
  <c r="T2021" i="17"/>
  <c r="W2021" i="17" s="1"/>
  <c r="R2021" i="17"/>
  <c r="Q2021" i="17"/>
  <c r="P2021" i="17"/>
  <c r="S2021" i="17" s="1"/>
  <c r="O2021" i="17"/>
  <c r="N2021" i="17"/>
  <c r="M2021" i="17"/>
  <c r="V2020" i="17"/>
  <c r="U2020" i="17"/>
  <c r="T2020" i="17"/>
  <c r="W2020" i="17" s="1"/>
  <c r="R2020" i="17"/>
  <c r="Q2020" i="17"/>
  <c r="P2020" i="17"/>
  <c r="S2020" i="17" s="1"/>
  <c r="O2020" i="17"/>
  <c r="N2020" i="17"/>
  <c r="M2020" i="17"/>
  <c r="V2019" i="17"/>
  <c r="U2019" i="17"/>
  <c r="T2019" i="17"/>
  <c r="W2019" i="17" s="1"/>
  <c r="R2019" i="17"/>
  <c r="Q2019" i="17"/>
  <c r="P2019" i="17"/>
  <c r="S2019" i="17" s="1"/>
  <c r="O2019" i="17"/>
  <c r="N2019" i="17"/>
  <c r="M2019" i="17"/>
  <c r="V2018" i="17"/>
  <c r="U2018" i="17"/>
  <c r="T2018" i="17"/>
  <c r="W2018" i="17" s="1"/>
  <c r="R2018" i="17"/>
  <c r="Q2018" i="17"/>
  <c r="P2018" i="17"/>
  <c r="S2018" i="17" s="1"/>
  <c r="O2018" i="17"/>
  <c r="N2018" i="17"/>
  <c r="M2018" i="17"/>
  <c r="V2017" i="17"/>
  <c r="U2017" i="17"/>
  <c r="T2017" i="17"/>
  <c r="W2017" i="17" s="1"/>
  <c r="R2017" i="17"/>
  <c r="Q2017" i="17"/>
  <c r="P2017" i="17"/>
  <c r="S2017" i="17" s="1"/>
  <c r="O2017" i="17"/>
  <c r="N2017" i="17"/>
  <c r="M2017" i="17"/>
  <c r="V2016" i="17"/>
  <c r="U2016" i="17"/>
  <c r="T2016" i="17"/>
  <c r="W2016" i="17" s="1"/>
  <c r="R2016" i="17"/>
  <c r="Q2016" i="17"/>
  <c r="P2016" i="17"/>
  <c r="S2016" i="17" s="1"/>
  <c r="O2016" i="17"/>
  <c r="N2016" i="17"/>
  <c r="M2016" i="17"/>
  <c r="V2015" i="17"/>
  <c r="U2015" i="17"/>
  <c r="T2015" i="17"/>
  <c r="W2015" i="17" s="1"/>
  <c r="R2015" i="17"/>
  <c r="Q2015" i="17"/>
  <c r="P2015" i="17"/>
  <c r="S2015" i="17" s="1"/>
  <c r="O2015" i="17"/>
  <c r="N2015" i="17"/>
  <c r="M2015" i="17"/>
  <c r="V2014" i="17"/>
  <c r="U2014" i="17"/>
  <c r="T2014" i="17"/>
  <c r="W2014" i="17" s="1"/>
  <c r="R2014" i="17"/>
  <c r="Q2014" i="17"/>
  <c r="P2014" i="17"/>
  <c r="S2014" i="17" s="1"/>
  <c r="O2014" i="17"/>
  <c r="N2014" i="17"/>
  <c r="M2014" i="17"/>
  <c r="V2013" i="17"/>
  <c r="U2013" i="17"/>
  <c r="T2013" i="17"/>
  <c r="W2013" i="17" s="1"/>
  <c r="R2013" i="17"/>
  <c r="Q2013" i="17"/>
  <c r="P2013" i="17"/>
  <c r="S2013" i="17" s="1"/>
  <c r="O2013" i="17"/>
  <c r="N2013" i="17"/>
  <c r="M2013" i="17"/>
  <c r="V2012" i="17"/>
  <c r="U2012" i="17"/>
  <c r="T2012" i="17"/>
  <c r="W2012" i="17" s="1"/>
  <c r="R2012" i="17"/>
  <c r="Q2012" i="17"/>
  <c r="P2012" i="17"/>
  <c r="S2012" i="17" s="1"/>
  <c r="O2012" i="17"/>
  <c r="N2012" i="17"/>
  <c r="M2012" i="17"/>
  <c r="V2011" i="17"/>
  <c r="U2011" i="17"/>
  <c r="T2011" i="17"/>
  <c r="W2011" i="17" s="1"/>
  <c r="R2011" i="17"/>
  <c r="Q2011" i="17"/>
  <c r="P2011" i="17"/>
  <c r="S2011" i="17" s="1"/>
  <c r="O2011" i="17"/>
  <c r="N2011" i="17"/>
  <c r="M2011" i="17"/>
  <c r="V2010" i="17"/>
  <c r="U2010" i="17"/>
  <c r="T2010" i="17"/>
  <c r="W2010" i="17" s="1"/>
  <c r="R2010" i="17"/>
  <c r="Q2010" i="17"/>
  <c r="P2010" i="17"/>
  <c r="S2010" i="17" s="1"/>
  <c r="O2010" i="17"/>
  <c r="N2010" i="17"/>
  <c r="M2010" i="17"/>
  <c r="V2009" i="17"/>
  <c r="U2009" i="17"/>
  <c r="T2009" i="17"/>
  <c r="W2009" i="17" s="1"/>
  <c r="R2009" i="17"/>
  <c r="Q2009" i="17"/>
  <c r="P2009" i="17"/>
  <c r="S2009" i="17" s="1"/>
  <c r="O2009" i="17"/>
  <c r="N2009" i="17"/>
  <c r="M2009" i="17"/>
  <c r="V2008" i="17"/>
  <c r="U2008" i="17"/>
  <c r="T2008" i="17"/>
  <c r="W2008" i="17" s="1"/>
  <c r="R2008" i="17"/>
  <c r="Q2008" i="17"/>
  <c r="P2008" i="17"/>
  <c r="S2008" i="17" s="1"/>
  <c r="O2008" i="17"/>
  <c r="N2008" i="17"/>
  <c r="M2008" i="17"/>
  <c r="V2007" i="17"/>
  <c r="U2007" i="17"/>
  <c r="T2007" i="17"/>
  <c r="W2007" i="17" s="1"/>
  <c r="R2007" i="17"/>
  <c r="Q2007" i="17"/>
  <c r="P2007" i="17"/>
  <c r="S2007" i="17" s="1"/>
  <c r="O2007" i="17"/>
  <c r="N2007" i="17"/>
  <c r="M2007" i="17"/>
  <c r="V2006" i="17"/>
  <c r="U2006" i="17"/>
  <c r="T2006" i="17"/>
  <c r="W2006" i="17" s="1"/>
  <c r="R2006" i="17"/>
  <c r="Q2006" i="17"/>
  <c r="P2006" i="17"/>
  <c r="S2006" i="17" s="1"/>
  <c r="O2006" i="17"/>
  <c r="N2006" i="17"/>
  <c r="M2006" i="17"/>
  <c r="V2005" i="17"/>
  <c r="U2005" i="17"/>
  <c r="T2005" i="17"/>
  <c r="W2005" i="17" s="1"/>
  <c r="R2005" i="17"/>
  <c r="Q2005" i="17"/>
  <c r="P2005" i="17"/>
  <c r="S2005" i="17" s="1"/>
  <c r="O2005" i="17"/>
  <c r="N2005" i="17"/>
  <c r="M2005" i="17"/>
  <c r="V2004" i="17"/>
  <c r="U2004" i="17"/>
  <c r="T2004" i="17"/>
  <c r="W2004" i="17" s="1"/>
  <c r="R2004" i="17"/>
  <c r="Q2004" i="17"/>
  <c r="P2004" i="17"/>
  <c r="S2004" i="17" s="1"/>
  <c r="O2004" i="17"/>
  <c r="N2004" i="17"/>
  <c r="M2004" i="17"/>
  <c r="V2003" i="17"/>
  <c r="U2003" i="17"/>
  <c r="T2003" i="17"/>
  <c r="W2003" i="17" s="1"/>
  <c r="R2003" i="17"/>
  <c r="Q2003" i="17"/>
  <c r="P2003" i="17"/>
  <c r="S2003" i="17" s="1"/>
  <c r="O2003" i="17"/>
  <c r="N2003" i="17"/>
  <c r="M2003" i="17"/>
  <c r="V2002" i="17"/>
  <c r="U2002" i="17"/>
  <c r="T2002" i="17"/>
  <c r="W2002" i="17" s="1"/>
  <c r="R2002" i="17"/>
  <c r="Q2002" i="17"/>
  <c r="P2002" i="17"/>
  <c r="S2002" i="17" s="1"/>
  <c r="O2002" i="17"/>
  <c r="N2002" i="17"/>
  <c r="M2002" i="17"/>
  <c r="V2001" i="17"/>
  <c r="U2001" i="17"/>
  <c r="T2001" i="17"/>
  <c r="W2001" i="17" s="1"/>
  <c r="R2001" i="17"/>
  <c r="Q2001" i="17"/>
  <c r="P2001" i="17"/>
  <c r="S2001" i="17" s="1"/>
  <c r="O2001" i="17"/>
  <c r="N2001" i="17"/>
  <c r="M2001" i="17"/>
  <c r="V2000" i="17"/>
  <c r="U2000" i="17"/>
  <c r="T2000" i="17"/>
  <c r="W2000" i="17" s="1"/>
  <c r="R2000" i="17"/>
  <c r="Q2000" i="17"/>
  <c r="P2000" i="17"/>
  <c r="S2000" i="17" s="1"/>
  <c r="O2000" i="17"/>
  <c r="N2000" i="17"/>
  <c r="M2000" i="17"/>
  <c r="V1999" i="17"/>
  <c r="U1999" i="17"/>
  <c r="T1999" i="17"/>
  <c r="W1999" i="17" s="1"/>
  <c r="R1999" i="17"/>
  <c r="Q1999" i="17"/>
  <c r="P1999" i="17"/>
  <c r="S1999" i="17" s="1"/>
  <c r="O1999" i="17"/>
  <c r="N1999" i="17"/>
  <c r="M1999" i="17"/>
  <c r="V1998" i="17"/>
  <c r="U1998" i="17"/>
  <c r="T1998" i="17"/>
  <c r="W1998" i="17" s="1"/>
  <c r="R1998" i="17"/>
  <c r="Q1998" i="17"/>
  <c r="P1998" i="17"/>
  <c r="S1998" i="17" s="1"/>
  <c r="O1998" i="17"/>
  <c r="N1998" i="17"/>
  <c r="M1998" i="17"/>
  <c r="V1997" i="17"/>
  <c r="U1997" i="17"/>
  <c r="T1997" i="17"/>
  <c r="W1997" i="17" s="1"/>
  <c r="R1997" i="17"/>
  <c r="Q1997" i="17"/>
  <c r="P1997" i="17"/>
  <c r="S1997" i="17" s="1"/>
  <c r="O1997" i="17"/>
  <c r="N1997" i="17"/>
  <c r="M1997" i="17"/>
  <c r="V1996" i="17"/>
  <c r="U1996" i="17"/>
  <c r="T1996" i="17"/>
  <c r="W1996" i="17" s="1"/>
  <c r="R1996" i="17"/>
  <c r="Q1996" i="17"/>
  <c r="P1996" i="17"/>
  <c r="S1996" i="17" s="1"/>
  <c r="O1996" i="17"/>
  <c r="N1996" i="17"/>
  <c r="M1996" i="17"/>
  <c r="V1995" i="17"/>
  <c r="U1995" i="17"/>
  <c r="T1995" i="17"/>
  <c r="W1995" i="17" s="1"/>
  <c r="R1995" i="17"/>
  <c r="Q1995" i="17"/>
  <c r="P1995" i="17"/>
  <c r="S1995" i="17" s="1"/>
  <c r="O1995" i="17"/>
  <c r="N1995" i="17"/>
  <c r="M1995" i="17"/>
  <c r="V1994" i="17"/>
  <c r="U1994" i="17"/>
  <c r="T1994" i="17"/>
  <c r="W1994" i="17" s="1"/>
  <c r="R1994" i="17"/>
  <c r="Q1994" i="17"/>
  <c r="P1994" i="17"/>
  <c r="S1994" i="17" s="1"/>
  <c r="O1994" i="17"/>
  <c r="N1994" i="17"/>
  <c r="M1994" i="17"/>
  <c r="V1993" i="17"/>
  <c r="U1993" i="17"/>
  <c r="T1993" i="17"/>
  <c r="W1993" i="17" s="1"/>
  <c r="R1993" i="17"/>
  <c r="Q1993" i="17"/>
  <c r="P1993" i="17"/>
  <c r="S1993" i="17" s="1"/>
  <c r="O1993" i="17"/>
  <c r="N1993" i="17"/>
  <c r="M1993" i="17"/>
  <c r="V1992" i="17"/>
  <c r="U1992" i="17"/>
  <c r="T1992" i="17"/>
  <c r="W1992" i="17" s="1"/>
  <c r="R1992" i="17"/>
  <c r="Q1992" i="17"/>
  <c r="P1992" i="17"/>
  <c r="S1992" i="17" s="1"/>
  <c r="O1992" i="17"/>
  <c r="N1992" i="17"/>
  <c r="M1992" i="17"/>
  <c r="V1991" i="17"/>
  <c r="U1991" i="17"/>
  <c r="T1991" i="17"/>
  <c r="W1991" i="17" s="1"/>
  <c r="R1991" i="17"/>
  <c r="Q1991" i="17"/>
  <c r="P1991" i="17"/>
  <c r="S1991" i="17" s="1"/>
  <c r="O1991" i="17"/>
  <c r="N1991" i="17"/>
  <c r="M1991" i="17"/>
  <c r="V1990" i="17"/>
  <c r="U1990" i="17"/>
  <c r="T1990" i="17"/>
  <c r="W1990" i="17" s="1"/>
  <c r="R1990" i="17"/>
  <c r="Q1990" i="17"/>
  <c r="P1990" i="17"/>
  <c r="S1990" i="17" s="1"/>
  <c r="O1990" i="17"/>
  <c r="N1990" i="17"/>
  <c r="M1990" i="17"/>
  <c r="V1989" i="17"/>
  <c r="U1989" i="17"/>
  <c r="T1989" i="17"/>
  <c r="W1989" i="17" s="1"/>
  <c r="R1989" i="17"/>
  <c r="Q1989" i="17"/>
  <c r="P1989" i="17"/>
  <c r="S1989" i="17" s="1"/>
  <c r="O1989" i="17"/>
  <c r="N1989" i="17"/>
  <c r="M1989" i="17"/>
  <c r="V1988" i="17"/>
  <c r="U1988" i="17"/>
  <c r="T1988" i="17"/>
  <c r="W1988" i="17" s="1"/>
  <c r="R1988" i="17"/>
  <c r="Q1988" i="17"/>
  <c r="P1988" i="17"/>
  <c r="S1988" i="17" s="1"/>
  <c r="O1988" i="17"/>
  <c r="N1988" i="17"/>
  <c r="M1988" i="17"/>
  <c r="V1987" i="17"/>
  <c r="U1987" i="17"/>
  <c r="T1987" i="17"/>
  <c r="W1987" i="17" s="1"/>
  <c r="R1987" i="17"/>
  <c r="Q1987" i="17"/>
  <c r="P1987" i="17"/>
  <c r="S1987" i="17" s="1"/>
  <c r="O1987" i="17"/>
  <c r="N1987" i="17"/>
  <c r="M1987" i="17"/>
  <c r="V1986" i="17"/>
  <c r="U1986" i="17"/>
  <c r="T1986" i="17"/>
  <c r="W1986" i="17" s="1"/>
  <c r="R1986" i="17"/>
  <c r="Q1986" i="17"/>
  <c r="P1986" i="17"/>
  <c r="S1986" i="17" s="1"/>
  <c r="O1986" i="17"/>
  <c r="N1986" i="17"/>
  <c r="M1986" i="17"/>
  <c r="V1985" i="17"/>
  <c r="U1985" i="17"/>
  <c r="T1985" i="17"/>
  <c r="W1985" i="17" s="1"/>
  <c r="R1985" i="17"/>
  <c r="Q1985" i="17"/>
  <c r="P1985" i="17"/>
  <c r="S1985" i="17" s="1"/>
  <c r="O1985" i="17"/>
  <c r="N1985" i="17"/>
  <c r="M1985" i="17"/>
  <c r="V1984" i="17"/>
  <c r="U1984" i="17"/>
  <c r="T1984" i="17"/>
  <c r="W1984" i="17" s="1"/>
  <c r="R1984" i="17"/>
  <c r="Q1984" i="17"/>
  <c r="P1984" i="17"/>
  <c r="S1984" i="17" s="1"/>
  <c r="O1984" i="17"/>
  <c r="N1984" i="17"/>
  <c r="M1984" i="17"/>
  <c r="V1983" i="17"/>
  <c r="U1983" i="17"/>
  <c r="T1983" i="17"/>
  <c r="W1983" i="17" s="1"/>
  <c r="R1983" i="17"/>
  <c r="Q1983" i="17"/>
  <c r="P1983" i="17"/>
  <c r="S1983" i="17" s="1"/>
  <c r="O1983" i="17"/>
  <c r="N1983" i="17"/>
  <c r="M1983" i="17"/>
  <c r="V1982" i="17"/>
  <c r="U1982" i="17"/>
  <c r="T1982" i="17"/>
  <c r="W1982" i="17" s="1"/>
  <c r="R1982" i="17"/>
  <c r="Q1982" i="17"/>
  <c r="P1982" i="17"/>
  <c r="S1982" i="17" s="1"/>
  <c r="O1982" i="17"/>
  <c r="N1982" i="17"/>
  <c r="M1982" i="17"/>
  <c r="V1981" i="17"/>
  <c r="U1981" i="17"/>
  <c r="T1981" i="17"/>
  <c r="W1981" i="17" s="1"/>
  <c r="R1981" i="17"/>
  <c r="Q1981" i="17"/>
  <c r="P1981" i="17"/>
  <c r="S1981" i="17" s="1"/>
  <c r="O1981" i="17"/>
  <c r="N1981" i="17"/>
  <c r="M1981" i="17"/>
  <c r="V1980" i="17"/>
  <c r="U1980" i="17"/>
  <c r="T1980" i="17"/>
  <c r="W1980" i="17" s="1"/>
  <c r="R1980" i="17"/>
  <c r="Q1980" i="17"/>
  <c r="P1980" i="17"/>
  <c r="S1980" i="17" s="1"/>
  <c r="O1980" i="17"/>
  <c r="N1980" i="17"/>
  <c r="M1980" i="17"/>
  <c r="V1979" i="17"/>
  <c r="U1979" i="17"/>
  <c r="T1979" i="17"/>
  <c r="W1979" i="17" s="1"/>
  <c r="R1979" i="17"/>
  <c r="Q1979" i="17"/>
  <c r="P1979" i="17"/>
  <c r="S1979" i="17" s="1"/>
  <c r="O1979" i="17"/>
  <c r="N1979" i="17"/>
  <c r="M1979" i="17"/>
  <c r="V1978" i="17"/>
  <c r="U1978" i="17"/>
  <c r="T1978" i="17"/>
  <c r="W1978" i="17" s="1"/>
  <c r="R1978" i="17"/>
  <c r="Q1978" i="17"/>
  <c r="P1978" i="17"/>
  <c r="S1978" i="17" s="1"/>
  <c r="O1978" i="17"/>
  <c r="N1978" i="17"/>
  <c r="M1978" i="17"/>
  <c r="V1977" i="17"/>
  <c r="U1977" i="17"/>
  <c r="T1977" i="17"/>
  <c r="W1977" i="17" s="1"/>
  <c r="R1977" i="17"/>
  <c r="Q1977" i="17"/>
  <c r="P1977" i="17"/>
  <c r="S1977" i="17" s="1"/>
  <c r="O1977" i="17"/>
  <c r="N1977" i="17"/>
  <c r="M1977" i="17"/>
  <c r="V1976" i="17"/>
  <c r="U1976" i="17"/>
  <c r="T1976" i="17"/>
  <c r="W1976" i="17" s="1"/>
  <c r="R1976" i="17"/>
  <c r="Q1976" i="17"/>
  <c r="P1976" i="17"/>
  <c r="S1976" i="17" s="1"/>
  <c r="O1976" i="17"/>
  <c r="N1976" i="17"/>
  <c r="M1976" i="17"/>
  <c r="V1975" i="17"/>
  <c r="U1975" i="17"/>
  <c r="T1975" i="17"/>
  <c r="W1975" i="17" s="1"/>
  <c r="R1975" i="17"/>
  <c r="Q1975" i="17"/>
  <c r="P1975" i="17"/>
  <c r="S1975" i="17" s="1"/>
  <c r="O1975" i="17"/>
  <c r="N1975" i="17"/>
  <c r="M1975" i="17"/>
  <c r="V1974" i="17"/>
  <c r="U1974" i="17"/>
  <c r="T1974" i="17"/>
  <c r="W1974" i="17" s="1"/>
  <c r="R1974" i="17"/>
  <c r="Q1974" i="17"/>
  <c r="P1974" i="17"/>
  <c r="S1974" i="17" s="1"/>
  <c r="O1974" i="17"/>
  <c r="N1974" i="17"/>
  <c r="M1974" i="17"/>
  <c r="V1973" i="17"/>
  <c r="U1973" i="17"/>
  <c r="T1973" i="17"/>
  <c r="W1973" i="17" s="1"/>
  <c r="R1973" i="17"/>
  <c r="Q1973" i="17"/>
  <c r="P1973" i="17"/>
  <c r="S1973" i="17" s="1"/>
  <c r="O1973" i="17"/>
  <c r="N1973" i="17"/>
  <c r="M1973" i="17"/>
  <c r="V1972" i="17"/>
  <c r="U1972" i="17"/>
  <c r="T1972" i="17"/>
  <c r="W1972" i="17" s="1"/>
  <c r="R1972" i="17"/>
  <c r="Q1972" i="17"/>
  <c r="P1972" i="17"/>
  <c r="S1972" i="17" s="1"/>
  <c r="O1972" i="17"/>
  <c r="N1972" i="17"/>
  <c r="M1972" i="17"/>
  <c r="V1971" i="17"/>
  <c r="U1971" i="17"/>
  <c r="T1971" i="17"/>
  <c r="W1971" i="17" s="1"/>
  <c r="R1971" i="17"/>
  <c r="Q1971" i="17"/>
  <c r="P1971" i="17"/>
  <c r="S1971" i="17" s="1"/>
  <c r="O1971" i="17"/>
  <c r="N1971" i="17"/>
  <c r="M1971" i="17"/>
  <c r="V1970" i="17"/>
  <c r="U1970" i="17"/>
  <c r="T1970" i="17"/>
  <c r="W1970" i="17" s="1"/>
  <c r="R1970" i="17"/>
  <c r="Q1970" i="17"/>
  <c r="P1970" i="17"/>
  <c r="S1970" i="17" s="1"/>
  <c r="O1970" i="17"/>
  <c r="N1970" i="17"/>
  <c r="M1970" i="17"/>
  <c r="V1969" i="17"/>
  <c r="U1969" i="17"/>
  <c r="T1969" i="17"/>
  <c r="W1969" i="17" s="1"/>
  <c r="R1969" i="17"/>
  <c r="Q1969" i="17"/>
  <c r="P1969" i="17"/>
  <c r="S1969" i="17" s="1"/>
  <c r="O1969" i="17"/>
  <c r="N1969" i="17"/>
  <c r="M1969" i="17"/>
  <c r="V1968" i="17"/>
  <c r="U1968" i="17"/>
  <c r="T1968" i="17"/>
  <c r="W1968" i="17" s="1"/>
  <c r="R1968" i="17"/>
  <c r="Q1968" i="17"/>
  <c r="P1968" i="17"/>
  <c r="S1968" i="17" s="1"/>
  <c r="O1968" i="17"/>
  <c r="N1968" i="17"/>
  <c r="M1968" i="17"/>
  <c r="V1967" i="17"/>
  <c r="U1967" i="17"/>
  <c r="T1967" i="17"/>
  <c r="W1967" i="17" s="1"/>
  <c r="R1967" i="17"/>
  <c r="Q1967" i="17"/>
  <c r="P1967" i="17"/>
  <c r="S1967" i="17" s="1"/>
  <c r="O1967" i="17"/>
  <c r="N1967" i="17"/>
  <c r="M1967" i="17"/>
  <c r="V1966" i="17"/>
  <c r="U1966" i="17"/>
  <c r="T1966" i="17"/>
  <c r="W1966" i="17" s="1"/>
  <c r="R1966" i="17"/>
  <c r="Q1966" i="17"/>
  <c r="P1966" i="17"/>
  <c r="S1966" i="17" s="1"/>
  <c r="O1966" i="17"/>
  <c r="N1966" i="17"/>
  <c r="M1966" i="17"/>
  <c r="V1965" i="17"/>
  <c r="U1965" i="17"/>
  <c r="T1965" i="17"/>
  <c r="W1965" i="17" s="1"/>
  <c r="R1965" i="17"/>
  <c r="Q1965" i="17"/>
  <c r="P1965" i="17"/>
  <c r="S1965" i="17" s="1"/>
  <c r="O1965" i="17"/>
  <c r="N1965" i="17"/>
  <c r="M1965" i="17"/>
  <c r="V1964" i="17"/>
  <c r="U1964" i="17"/>
  <c r="T1964" i="17"/>
  <c r="W1964" i="17" s="1"/>
  <c r="R1964" i="17"/>
  <c r="Q1964" i="17"/>
  <c r="P1964" i="17"/>
  <c r="S1964" i="17" s="1"/>
  <c r="O1964" i="17"/>
  <c r="N1964" i="17"/>
  <c r="M1964" i="17"/>
  <c r="V1963" i="17"/>
  <c r="U1963" i="17"/>
  <c r="T1963" i="17"/>
  <c r="W1963" i="17" s="1"/>
  <c r="R1963" i="17"/>
  <c r="Q1963" i="17"/>
  <c r="P1963" i="17"/>
  <c r="S1963" i="17" s="1"/>
  <c r="O1963" i="17"/>
  <c r="N1963" i="17"/>
  <c r="M1963" i="17"/>
  <c r="V1962" i="17"/>
  <c r="U1962" i="17"/>
  <c r="T1962" i="17"/>
  <c r="W1962" i="17" s="1"/>
  <c r="R1962" i="17"/>
  <c r="Q1962" i="17"/>
  <c r="P1962" i="17"/>
  <c r="S1962" i="17" s="1"/>
  <c r="O1962" i="17"/>
  <c r="N1962" i="17"/>
  <c r="M1962" i="17"/>
  <c r="V1961" i="17"/>
  <c r="U1961" i="17"/>
  <c r="T1961" i="17"/>
  <c r="W1961" i="17" s="1"/>
  <c r="R1961" i="17"/>
  <c r="Q1961" i="17"/>
  <c r="P1961" i="17"/>
  <c r="S1961" i="17" s="1"/>
  <c r="O1961" i="17"/>
  <c r="N1961" i="17"/>
  <c r="M1961" i="17"/>
  <c r="V1960" i="17"/>
  <c r="U1960" i="17"/>
  <c r="T1960" i="17"/>
  <c r="W1960" i="17" s="1"/>
  <c r="R1960" i="17"/>
  <c r="Q1960" i="17"/>
  <c r="P1960" i="17"/>
  <c r="S1960" i="17" s="1"/>
  <c r="O1960" i="17"/>
  <c r="N1960" i="17"/>
  <c r="M1960" i="17"/>
  <c r="V1959" i="17"/>
  <c r="U1959" i="17"/>
  <c r="T1959" i="17"/>
  <c r="W1959" i="17" s="1"/>
  <c r="R1959" i="17"/>
  <c r="Q1959" i="17"/>
  <c r="P1959" i="17"/>
  <c r="S1959" i="17" s="1"/>
  <c r="O1959" i="17"/>
  <c r="N1959" i="17"/>
  <c r="M1959" i="17"/>
  <c r="V1958" i="17"/>
  <c r="U1958" i="17"/>
  <c r="T1958" i="17"/>
  <c r="W1958" i="17" s="1"/>
  <c r="R1958" i="17"/>
  <c r="Q1958" i="17"/>
  <c r="P1958" i="17"/>
  <c r="S1958" i="17" s="1"/>
  <c r="O1958" i="17"/>
  <c r="N1958" i="17"/>
  <c r="M1958" i="17"/>
  <c r="V1957" i="17"/>
  <c r="U1957" i="17"/>
  <c r="T1957" i="17"/>
  <c r="W1957" i="17" s="1"/>
  <c r="R1957" i="17"/>
  <c r="Q1957" i="17"/>
  <c r="P1957" i="17"/>
  <c r="S1957" i="17" s="1"/>
  <c r="O1957" i="17"/>
  <c r="N1957" i="17"/>
  <c r="M1957" i="17"/>
  <c r="V1956" i="17"/>
  <c r="U1956" i="17"/>
  <c r="T1956" i="17"/>
  <c r="W1956" i="17" s="1"/>
  <c r="R1956" i="17"/>
  <c r="Q1956" i="17"/>
  <c r="P1956" i="17"/>
  <c r="S1956" i="17" s="1"/>
  <c r="O1956" i="17"/>
  <c r="N1956" i="17"/>
  <c r="M1956" i="17"/>
  <c r="V1955" i="17"/>
  <c r="U1955" i="17"/>
  <c r="T1955" i="17"/>
  <c r="W1955" i="17" s="1"/>
  <c r="R1955" i="17"/>
  <c r="Q1955" i="17"/>
  <c r="P1955" i="17"/>
  <c r="S1955" i="17" s="1"/>
  <c r="O1955" i="17"/>
  <c r="N1955" i="17"/>
  <c r="M1955" i="17"/>
  <c r="V1954" i="17"/>
  <c r="U1954" i="17"/>
  <c r="T1954" i="17"/>
  <c r="W1954" i="17" s="1"/>
  <c r="R1954" i="17"/>
  <c r="Q1954" i="17"/>
  <c r="P1954" i="17"/>
  <c r="S1954" i="17" s="1"/>
  <c r="O1954" i="17"/>
  <c r="N1954" i="17"/>
  <c r="M1954" i="17"/>
  <c r="V1953" i="17"/>
  <c r="U1953" i="17"/>
  <c r="T1953" i="17"/>
  <c r="W1953" i="17" s="1"/>
  <c r="R1953" i="17"/>
  <c r="Q1953" i="17"/>
  <c r="P1953" i="17"/>
  <c r="S1953" i="17" s="1"/>
  <c r="O1953" i="17"/>
  <c r="N1953" i="17"/>
  <c r="M1953" i="17"/>
  <c r="V1952" i="17"/>
  <c r="U1952" i="17"/>
  <c r="T1952" i="17"/>
  <c r="W1952" i="17" s="1"/>
  <c r="R1952" i="17"/>
  <c r="Q1952" i="17"/>
  <c r="P1952" i="17"/>
  <c r="S1952" i="17" s="1"/>
  <c r="O1952" i="17"/>
  <c r="N1952" i="17"/>
  <c r="M1952" i="17"/>
  <c r="V1951" i="17"/>
  <c r="U1951" i="17"/>
  <c r="T1951" i="17"/>
  <c r="W1951" i="17" s="1"/>
  <c r="R1951" i="17"/>
  <c r="Q1951" i="17"/>
  <c r="P1951" i="17"/>
  <c r="S1951" i="17" s="1"/>
  <c r="O1951" i="17"/>
  <c r="N1951" i="17"/>
  <c r="M1951" i="17"/>
  <c r="V1950" i="17"/>
  <c r="U1950" i="17"/>
  <c r="T1950" i="17"/>
  <c r="W1950" i="17" s="1"/>
  <c r="R1950" i="17"/>
  <c r="Q1950" i="17"/>
  <c r="P1950" i="17"/>
  <c r="S1950" i="17" s="1"/>
  <c r="O1950" i="17"/>
  <c r="N1950" i="17"/>
  <c r="M1950" i="17"/>
  <c r="V1949" i="17"/>
  <c r="U1949" i="17"/>
  <c r="T1949" i="17"/>
  <c r="W1949" i="17" s="1"/>
  <c r="R1949" i="17"/>
  <c r="Q1949" i="17"/>
  <c r="P1949" i="17"/>
  <c r="S1949" i="17" s="1"/>
  <c r="O1949" i="17"/>
  <c r="N1949" i="17"/>
  <c r="M1949" i="17"/>
  <c r="V1948" i="17"/>
  <c r="U1948" i="17"/>
  <c r="T1948" i="17"/>
  <c r="W1948" i="17" s="1"/>
  <c r="R1948" i="17"/>
  <c r="Q1948" i="17"/>
  <c r="P1948" i="17"/>
  <c r="S1948" i="17" s="1"/>
  <c r="O1948" i="17"/>
  <c r="N1948" i="17"/>
  <c r="M1948" i="17"/>
  <c r="V1947" i="17"/>
  <c r="U1947" i="17"/>
  <c r="T1947" i="17"/>
  <c r="W1947" i="17" s="1"/>
  <c r="R1947" i="17"/>
  <c r="Q1947" i="17"/>
  <c r="P1947" i="17"/>
  <c r="S1947" i="17" s="1"/>
  <c r="O1947" i="17"/>
  <c r="N1947" i="17"/>
  <c r="M1947" i="17"/>
  <c r="V1946" i="17"/>
  <c r="U1946" i="17"/>
  <c r="T1946" i="17"/>
  <c r="W1946" i="17" s="1"/>
  <c r="R1946" i="17"/>
  <c r="Q1946" i="17"/>
  <c r="P1946" i="17"/>
  <c r="S1946" i="17" s="1"/>
  <c r="O1946" i="17"/>
  <c r="N1946" i="17"/>
  <c r="M1946" i="17"/>
  <c r="V1945" i="17"/>
  <c r="U1945" i="17"/>
  <c r="T1945" i="17"/>
  <c r="W1945" i="17" s="1"/>
  <c r="R1945" i="17"/>
  <c r="Q1945" i="17"/>
  <c r="P1945" i="17"/>
  <c r="S1945" i="17" s="1"/>
  <c r="O1945" i="17"/>
  <c r="N1945" i="17"/>
  <c r="M1945" i="17"/>
  <c r="V1944" i="17"/>
  <c r="U1944" i="17"/>
  <c r="T1944" i="17"/>
  <c r="W1944" i="17" s="1"/>
  <c r="R1944" i="17"/>
  <c r="Q1944" i="17"/>
  <c r="P1944" i="17"/>
  <c r="S1944" i="17" s="1"/>
  <c r="O1944" i="17"/>
  <c r="N1944" i="17"/>
  <c r="M1944" i="17"/>
  <c r="V1943" i="17"/>
  <c r="U1943" i="17"/>
  <c r="T1943" i="17"/>
  <c r="W1943" i="17" s="1"/>
  <c r="R1943" i="17"/>
  <c r="Q1943" i="17"/>
  <c r="P1943" i="17"/>
  <c r="S1943" i="17" s="1"/>
  <c r="O1943" i="17"/>
  <c r="N1943" i="17"/>
  <c r="M1943" i="17"/>
  <c r="V1942" i="17"/>
  <c r="U1942" i="17"/>
  <c r="T1942" i="17"/>
  <c r="W1942" i="17" s="1"/>
  <c r="R1942" i="17"/>
  <c r="Q1942" i="17"/>
  <c r="P1942" i="17"/>
  <c r="S1942" i="17" s="1"/>
  <c r="O1942" i="17"/>
  <c r="N1942" i="17"/>
  <c r="M1942" i="17"/>
  <c r="V1941" i="17"/>
  <c r="U1941" i="17"/>
  <c r="T1941" i="17"/>
  <c r="W1941" i="17" s="1"/>
  <c r="R1941" i="17"/>
  <c r="Q1941" i="17"/>
  <c r="P1941" i="17"/>
  <c r="S1941" i="17" s="1"/>
  <c r="O1941" i="17"/>
  <c r="N1941" i="17"/>
  <c r="M1941" i="17"/>
  <c r="V1940" i="17"/>
  <c r="U1940" i="17"/>
  <c r="T1940" i="17"/>
  <c r="W1940" i="17" s="1"/>
  <c r="R1940" i="17"/>
  <c r="Q1940" i="17"/>
  <c r="P1940" i="17"/>
  <c r="S1940" i="17" s="1"/>
  <c r="O1940" i="17"/>
  <c r="N1940" i="17"/>
  <c r="M1940" i="17"/>
  <c r="V1939" i="17"/>
  <c r="U1939" i="17"/>
  <c r="T1939" i="17"/>
  <c r="W1939" i="17" s="1"/>
  <c r="R1939" i="17"/>
  <c r="Q1939" i="17"/>
  <c r="P1939" i="17"/>
  <c r="S1939" i="17" s="1"/>
  <c r="O1939" i="17"/>
  <c r="N1939" i="17"/>
  <c r="M1939" i="17"/>
  <c r="V1938" i="17"/>
  <c r="U1938" i="17"/>
  <c r="T1938" i="17"/>
  <c r="W1938" i="17" s="1"/>
  <c r="R1938" i="17"/>
  <c r="Q1938" i="17"/>
  <c r="P1938" i="17"/>
  <c r="S1938" i="17" s="1"/>
  <c r="O1938" i="17"/>
  <c r="N1938" i="17"/>
  <c r="M1938" i="17"/>
  <c r="V1937" i="17"/>
  <c r="U1937" i="17"/>
  <c r="T1937" i="17"/>
  <c r="W1937" i="17" s="1"/>
  <c r="R1937" i="17"/>
  <c r="Q1937" i="17"/>
  <c r="P1937" i="17"/>
  <c r="S1937" i="17" s="1"/>
  <c r="O1937" i="17"/>
  <c r="N1937" i="17"/>
  <c r="M1937" i="17"/>
  <c r="V1936" i="17"/>
  <c r="U1936" i="17"/>
  <c r="T1936" i="17"/>
  <c r="W1936" i="17" s="1"/>
  <c r="R1936" i="17"/>
  <c r="Q1936" i="17"/>
  <c r="P1936" i="17"/>
  <c r="S1936" i="17" s="1"/>
  <c r="O1936" i="17"/>
  <c r="N1936" i="17"/>
  <c r="M1936" i="17"/>
  <c r="V1935" i="17"/>
  <c r="U1935" i="17"/>
  <c r="T1935" i="17"/>
  <c r="W1935" i="17" s="1"/>
  <c r="R1935" i="17"/>
  <c r="Q1935" i="17"/>
  <c r="P1935" i="17"/>
  <c r="S1935" i="17" s="1"/>
  <c r="O1935" i="17"/>
  <c r="N1935" i="17"/>
  <c r="M1935" i="17"/>
  <c r="V1934" i="17"/>
  <c r="U1934" i="17"/>
  <c r="T1934" i="17"/>
  <c r="W1934" i="17" s="1"/>
  <c r="R1934" i="17"/>
  <c r="Q1934" i="17"/>
  <c r="P1934" i="17"/>
  <c r="S1934" i="17" s="1"/>
  <c r="O1934" i="17"/>
  <c r="N1934" i="17"/>
  <c r="M1934" i="17"/>
  <c r="V1933" i="17"/>
  <c r="U1933" i="17"/>
  <c r="T1933" i="17"/>
  <c r="W1933" i="17" s="1"/>
  <c r="R1933" i="17"/>
  <c r="Q1933" i="17"/>
  <c r="P1933" i="17"/>
  <c r="S1933" i="17" s="1"/>
  <c r="O1933" i="17"/>
  <c r="N1933" i="17"/>
  <c r="M1933" i="17"/>
  <c r="V1932" i="17"/>
  <c r="U1932" i="17"/>
  <c r="T1932" i="17"/>
  <c r="W1932" i="17" s="1"/>
  <c r="R1932" i="17"/>
  <c r="Q1932" i="17"/>
  <c r="P1932" i="17"/>
  <c r="S1932" i="17" s="1"/>
  <c r="O1932" i="17"/>
  <c r="N1932" i="17"/>
  <c r="M1932" i="17"/>
  <c r="V1931" i="17"/>
  <c r="U1931" i="17"/>
  <c r="T1931" i="17"/>
  <c r="W1931" i="17" s="1"/>
  <c r="R1931" i="17"/>
  <c r="Q1931" i="17"/>
  <c r="P1931" i="17"/>
  <c r="S1931" i="17" s="1"/>
  <c r="O1931" i="17"/>
  <c r="N1931" i="17"/>
  <c r="M1931" i="17"/>
  <c r="V1930" i="17"/>
  <c r="U1930" i="17"/>
  <c r="T1930" i="17"/>
  <c r="W1930" i="17" s="1"/>
  <c r="R1930" i="17"/>
  <c r="Q1930" i="17"/>
  <c r="P1930" i="17"/>
  <c r="S1930" i="17" s="1"/>
  <c r="O1930" i="17"/>
  <c r="N1930" i="17"/>
  <c r="M1930" i="17"/>
  <c r="V1929" i="17"/>
  <c r="U1929" i="17"/>
  <c r="T1929" i="17"/>
  <c r="W1929" i="17" s="1"/>
  <c r="R1929" i="17"/>
  <c r="Q1929" i="17"/>
  <c r="P1929" i="17"/>
  <c r="S1929" i="17" s="1"/>
  <c r="O1929" i="17"/>
  <c r="N1929" i="17"/>
  <c r="M1929" i="17"/>
  <c r="V1928" i="17"/>
  <c r="U1928" i="17"/>
  <c r="T1928" i="17"/>
  <c r="W1928" i="17" s="1"/>
  <c r="R1928" i="17"/>
  <c r="Q1928" i="17"/>
  <c r="P1928" i="17"/>
  <c r="S1928" i="17" s="1"/>
  <c r="O1928" i="17"/>
  <c r="N1928" i="17"/>
  <c r="M1928" i="17"/>
  <c r="V1927" i="17"/>
  <c r="U1927" i="17"/>
  <c r="T1927" i="17"/>
  <c r="W1927" i="17" s="1"/>
  <c r="R1927" i="17"/>
  <c r="Q1927" i="17"/>
  <c r="P1927" i="17"/>
  <c r="S1927" i="17" s="1"/>
  <c r="O1927" i="17"/>
  <c r="N1927" i="17"/>
  <c r="M1927" i="17"/>
  <c r="V1926" i="17"/>
  <c r="U1926" i="17"/>
  <c r="T1926" i="17"/>
  <c r="W1926" i="17" s="1"/>
  <c r="R1926" i="17"/>
  <c r="Q1926" i="17"/>
  <c r="P1926" i="17"/>
  <c r="S1926" i="17" s="1"/>
  <c r="O1926" i="17"/>
  <c r="N1926" i="17"/>
  <c r="M1926" i="17"/>
  <c r="V1925" i="17"/>
  <c r="U1925" i="17"/>
  <c r="T1925" i="17"/>
  <c r="W1925" i="17" s="1"/>
  <c r="R1925" i="17"/>
  <c r="Q1925" i="17"/>
  <c r="P1925" i="17"/>
  <c r="S1925" i="17" s="1"/>
  <c r="O1925" i="17"/>
  <c r="N1925" i="17"/>
  <c r="M1925" i="17"/>
  <c r="V1924" i="17"/>
  <c r="U1924" i="17"/>
  <c r="T1924" i="17"/>
  <c r="W1924" i="17" s="1"/>
  <c r="R1924" i="17"/>
  <c r="Q1924" i="17"/>
  <c r="P1924" i="17"/>
  <c r="S1924" i="17" s="1"/>
  <c r="O1924" i="17"/>
  <c r="N1924" i="17"/>
  <c r="M1924" i="17"/>
  <c r="V1923" i="17"/>
  <c r="U1923" i="17"/>
  <c r="T1923" i="17"/>
  <c r="W1923" i="17" s="1"/>
  <c r="R1923" i="17"/>
  <c r="Q1923" i="17"/>
  <c r="P1923" i="17"/>
  <c r="S1923" i="17" s="1"/>
  <c r="O1923" i="17"/>
  <c r="N1923" i="17"/>
  <c r="M1923" i="17"/>
  <c r="V1922" i="17"/>
  <c r="U1922" i="17"/>
  <c r="T1922" i="17"/>
  <c r="W1922" i="17" s="1"/>
  <c r="R1922" i="17"/>
  <c r="Q1922" i="17"/>
  <c r="P1922" i="17"/>
  <c r="S1922" i="17" s="1"/>
  <c r="O1922" i="17"/>
  <c r="N1922" i="17"/>
  <c r="M1922" i="17"/>
  <c r="V1921" i="17"/>
  <c r="U1921" i="17"/>
  <c r="T1921" i="17"/>
  <c r="W1921" i="17" s="1"/>
  <c r="R1921" i="17"/>
  <c r="Q1921" i="17"/>
  <c r="P1921" i="17"/>
  <c r="S1921" i="17" s="1"/>
  <c r="O1921" i="17"/>
  <c r="N1921" i="17"/>
  <c r="M1921" i="17"/>
  <c r="V1920" i="17"/>
  <c r="U1920" i="17"/>
  <c r="T1920" i="17"/>
  <c r="W1920" i="17" s="1"/>
  <c r="R1920" i="17"/>
  <c r="Q1920" i="17"/>
  <c r="P1920" i="17"/>
  <c r="S1920" i="17" s="1"/>
  <c r="O1920" i="17"/>
  <c r="N1920" i="17"/>
  <c r="M1920" i="17"/>
  <c r="V1919" i="17"/>
  <c r="U1919" i="17"/>
  <c r="T1919" i="17"/>
  <c r="W1919" i="17" s="1"/>
  <c r="R1919" i="17"/>
  <c r="Q1919" i="17"/>
  <c r="P1919" i="17"/>
  <c r="S1919" i="17" s="1"/>
  <c r="O1919" i="17"/>
  <c r="N1919" i="17"/>
  <c r="M1919" i="17"/>
  <c r="V1918" i="17"/>
  <c r="U1918" i="17"/>
  <c r="T1918" i="17"/>
  <c r="W1918" i="17" s="1"/>
  <c r="R1918" i="17"/>
  <c r="Q1918" i="17"/>
  <c r="P1918" i="17"/>
  <c r="S1918" i="17" s="1"/>
  <c r="O1918" i="17"/>
  <c r="N1918" i="17"/>
  <c r="M1918" i="17"/>
  <c r="V1917" i="17"/>
  <c r="U1917" i="17"/>
  <c r="T1917" i="17"/>
  <c r="W1917" i="17" s="1"/>
  <c r="R1917" i="17"/>
  <c r="Q1917" i="17"/>
  <c r="P1917" i="17"/>
  <c r="S1917" i="17" s="1"/>
  <c r="O1917" i="17"/>
  <c r="N1917" i="17"/>
  <c r="M1917" i="17"/>
  <c r="V1916" i="17"/>
  <c r="U1916" i="17"/>
  <c r="T1916" i="17"/>
  <c r="W1916" i="17" s="1"/>
  <c r="R1916" i="17"/>
  <c r="Q1916" i="17"/>
  <c r="P1916" i="17"/>
  <c r="S1916" i="17" s="1"/>
  <c r="O1916" i="17"/>
  <c r="N1916" i="17"/>
  <c r="M1916" i="17"/>
  <c r="V1915" i="17"/>
  <c r="U1915" i="17"/>
  <c r="T1915" i="17"/>
  <c r="W1915" i="17" s="1"/>
  <c r="R1915" i="17"/>
  <c r="Q1915" i="17"/>
  <c r="P1915" i="17"/>
  <c r="S1915" i="17" s="1"/>
  <c r="O1915" i="17"/>
  <c r="N1915" i="17"/>
  <c r="M1915" i="17"/>
  <c r="V1914" i="17"/>
  <c r="U1914" i="17"/>
  <c r="T1914" i="17"/>
  <c r="W1914" i="17" s="1"/>
  <c r="R1914" i="17"/>
  <c r="Q1914" i="17"/>
  <c r="P1914" i="17"/>
  <c r="S1914" i="17" s="1"/>
  <c r="O1914" i="17"/>
  <c r="N1914" i="17"/>
  <c r="M1914" i="17"/>
  <c r="V1913" i="17"/>
  <c r="U1913" i="17"/>
  <c r="T1913" i="17"/>
  <c r="W1913" i="17" s="1"/>
  <c r="R1913" i="17"/>
  <c r="Q1913" i="17"/>
  <c r="P1913" i="17"/>
  <c r="S1913" i="17" s="1"/>
  <c r="O1913" i="17"/>
  <c r="N1913" i="17"/>
  <c r="M1913" i="17"/>
  <c r="V1912" i="17"/>
  <c r="U1912" i="17"/>
  <c r="T1912" i="17"/>
  <c r="W1912" i="17" s="1"/>
  <c r="R1912" i="17"/>
  <c r="Q1912" i="17"/>
  <c r="P1912" i="17"/>
  <c r="S1912" i="17" s="1"/>
  <c r="O1912" i="17"/>
  <c r="N1912" i="17"/>
  <c r="M1912" i="17"/>
  <c r="V1911" i="17"/>
  <c r="U1911" i="17"/>
  <c r="T1911" i="17"/>
  <c r="W1911" i="17" s="1"/>
  <c r="R1911" i="17"/>
  <c r="Q1911" i="17"/>
  <c r="P1911" i="17"/>
  <c r="S1911" i="17" s="1"/>
  <c r="O1911" i="17"/>
  <c r="N1911" i="17"/>
  <c r="M1911" i="17"/>
  <c r="V1910" i="17"/>
  <c r="U1910" i="17"/>
  <c r="T1910" i="17"/>
  <c r="W1910" i="17" s="1"/>
  <c r="R1910" i="17"/>
  <c r="Q1910" i="17"/>
  <c r="P1910" i="17"/>
  <c r="S1910" i="17" s="1"/>
  <c r="O1910" i="17"/>
  <c r="N1910" i="17"/>
  <c r="M1910" i="17"/>
  <c r="V1909" i="17"/>
  <c r="U1909" i="17"/>
  <c r="T1909" i="17"/>
  <c r="W1909" i="17" s="1"/>
  <c r="R1909" i="17"/>
  <c r="Q1909" i="17"/>
  <c r="P1909" i="17"/>
  <c r="S1909" i="17" s="1"/>
  <c r="O1909" i="17"/>
  <c r="N1909" i="17"/>
  <c r="M1909" i="17"/>
  <c r="V1908" i="17"/>
  <c r="U1908" i="17"/>
  <c r="T1908" i="17"/>
  <c r="W1908" i="17" s="1"/>
  <c r="R1908" i="17"/>
  <c r="Q1908" i="17"/>
  <c r="P1908" i="17"/>
  <c r="S1908" i="17" s="1"/>
  <c r="O1908" i="17"/>
  <c r="N1908" i="17"/>
  <c r="M1908" i="17"/>
  <c r="V1907" i="17"/>
  <c r="U1907" i="17"/>
  <c r="T1907" i="17"/>
  <c r="W1907" i="17" s="1"/>
  <c r="R1907" i="17"/>
  <c r="Q1907" i="17"/>
  <c r="P1907" i="17"/>
  <c r="S1907" i="17" s="1"/>
  <c r="O1907" i="17"/>
  <c r="N1907" i="17"/>
  <c r="M1907" i="17"/>
  <c r="V1906" i="17"/>
  <c r="U1906" i="17"/>
  <c r="T1906" i="17"/>
  <c r="W1906" i="17" s="1"/>
  <c r="R1906" i="17"/>
  <c r="Q1906" i="17"/>
  <c r="P1906" i="17"/>
  <c r="S1906" i="17" s="1"/>
  <c r="O1906" i="17"/>
  <c r="N1906" i="17"/>
  <c r="M1906" i="17"/>
  <c r="V1905" i="17"/>
  <c r="U1905" i="17"/>
  <c r="T1905" i="17"/>
  <c r="W1905" i="17" s="1"/>
  <c r="R1905" i="17"/>
  <c r="Q1905" i="17"/>
  <c r="P1905" i="17"/>
  <c r="S1905" i="17" s="1"/>
  <c r="O1905" i="17"/>
  <c r="N1905" i="17"/>
  <c r="M1905" i="17"/>
  <c r="V1904" i="17"/>
  <c r="U1904" i="17"/>
  <c r="T1904" i="17"/>
  <c r="W1904" i="17" s="1"/>
  <c r="R1904" i="17"/>
  <c r="Q1904" i="17"/>
  <c r="P1904" i="17"/>
  <c r="S1904" i="17" s="1"/>
  <c r="O1904" i="17"/>
  <c r="N1904" i="17"/>
  <c r="M1904" i="17"/>
  <c r="V1903" i="17"/>
  <c r="U1903" i="17"/>
  <c r="T1903" i="17"/>
  <c r="W1903" i="17" s="1"/>
  <c r="R1903" i="17"/>
  <c r="Q1903" i="17"/>
  <c r="P1903" i="17"/>
  <c r="S1903" i="17" s="1"/>
  <c r="O1903" i="17"/>
  <c r="N1903" i="17"/>
  <c r="M1903" i="17"/>
  <c r="V1902" i="17"/>
  <c r="U1902" i="17"/>
  <c r="T1902" i="17"/>
  <c r="W1902" i="17" s="1"/>
  <c r="R1902" i="17"/>
  <c r="Q1902" i="17"/>
  <c r="P1902" i="17"/>
  <c r="S1902" i="17" s="1"/>
  <c r="O1902" i="17"/>
  <c r="N1902" i="17"/>
  <c r="M1902" i="17"/>
  <c r="V1901" i="17"/>
  <c r="U1901" i="17"/>
  <c r="T1901" i="17"/>
  <c r="W1901" i="17" s="1"/>
  <c r="R1901" i="17"/>
  <c r="Q1901" i="17"/>
  <c r="P1901" i="17"/>
  <c r="S1901" i="17" s="1"/>
  <c r="O1901" i="17"/>
  <c r="N1901" i="17"/>
  <c r="M1901" i="17"/>
  <c r="V1900" i="17"/>
  <c r="U1900" i="17"/>
  <c r="T1900" i="17"/>
  <c r="W1900" i="17" s="1"/>
  <c r="R1900" i="17"/>
  <c r="Q1900" i="17"/>
  <c r="P1900" i="17"/>
  <c r="S1900" i="17" s="1"/>
  <c r="O1900" i="17"/>
  <c r="N1900" i="17"/>
  <c r="M1900" i="17"/>
  <c r="V1899" i="17"/>
  <c r="U1899" i="17"/>
  <c r="T1899" i="17"/>
  <c r="W1899" i="17" s="1"/>
  <c r="R1899" i="17"/>
  <c r="Q1899" i="17"/>
  <c r="P1899" i="17"/>
  <c r="S1899" i="17" s="1"/>
  <c r="O1899" i="17"/>
  <c r="N1899" i="17"/>
  <c r="M1899" i="17"/>
  <c r="V1898" i="17"/>
  <c r="U1898" i="17"/>
  <c r="T1898" i="17"/>
  <c r="W1898" i="17" s="1"/>
  <c r="R1898" i="17"/>
  <c r="Q1898" i="17"/>
  <c r="P1898" i="17"/>
  <c r="S1898" i="17" s="1"/>
  <c r="O1898" i="17"/>
  <c r="N1898" i="17"/>
  <c r="M1898" i="17"/>
  <c r="V1897" i="17"/>
  <c r="U1897" i="17"/>
  <c r="T1897" i="17"/>
  <c r="W1897" i="17" s="1"/>
  <c r="R1897" i="17"/>
  <c r="Q1897" i="17"/>
  <c r="P1897" i="17"/>
  <c r="S1897" i="17" s="1"/>
  <c r="O1897" i="17"/>
  <c r="N1897" i="17"/>
  <c r="M1897" i="17"/>
  <c r="V1896" i="17"/>
  <c r="U1896" i="17"/>
  <c r="T1896" i="17"/>
  <c r="W1896" i="17" s="1"/>
  <c r="R1896" i="17"/>
  <c r="Q1896" i="17"/>
  <c r="P1896" i="17"/>
  <c r="S1896" i="17" s="1"/>
  <c r="O1896" i="17"/>
  <c r="N1896" i="17"/>
  <c r="M1896" i="17"/>
  <c r="V1895" i="17"/>
  <c r="U1895" i="17"/>
  <c r="T1895" i="17"/>
  <c r="W1895" i="17" s="1"/>
  <c r="R1895" i="17"/>
  <c r="Q1895" i="17"/>
  <c r="P1895" i="17"/>
  <c r="S1895" i="17" s="1"/>
  <c r="O1895" i="17"/>
  <c r="N1895" i="17"/>
  <c r="M1895" i="17"/>
  <c r="V1894" i="17"/>
  <c r="U1894" i="17"/>
  <c r="T1894" i="17"/>
  <c r="W1894" i="17" s="1"/>
  <c r="R1894" i="17"/>
  <c r="Q1894" i="17"/>
  <c r="P1894" i="17"/>
  <c r="S1894" i="17" s="1"/>
  <c r="O1894" i="17"/>
  <c r="N1894" i="17"/>
  <c r="M1894" i="17"/>
  <c r="V1893" i="17"/>
  <c r="U1893" i="17"/>
  <c r="T1893" i="17"/>
  <c r="W1893" i="17" s="1"/>
  <c r="R1893" i="17"/>
  <c r="Q1893" i="17"/>
  <c r="P1893" i="17"/>
  <c r="S1893" i="17" s="1"/>
  <c r="O1893" i="17"/>
  <c r="N1893" i="17"/>
  <c r="M1893" i="17"/>
  <c r="V1892" i="17"/>
  <c r="U1892" i="17"/>
  <c r="T1892" i="17"/>
  <c r="W1892" i="17" s="1"/>
  <c r="R1892" i="17"/>
  <c r="Q1892" i="17"/>
  <c r="P1892" i="17"/>
  <c r="S1892" i="17" s="1"/>
  <c r="O1892" i="17"/>
  <c r="N1892" i="17"/>
  <c r="M1892" i="17"/>
  <c r="V1891" i="17"/>
  <c r="U1891" i="17"/>
  <c r="T1891" i="17"/>
  <c r="W1891" i="17" s="1"/>
  <c r="R1891" i="17"/>
  <c r="Q1891" i="17"/>
  <c r="P1891" i="17"/>
  <c r="S1891" i="17" s="1"/>
  <c r="O1891" i="17"/>
  <c r="N1891" i="17"/>
  <c r="M1891" i="17"/>
  <c r="V1890" i="17"/>
  <c r="U1890" i="17"/>
  <c r="T1890" i="17"/>
  <c r="W1890" i="17" s="1"/>
  <c r="R1890" i="17"/>
  <c r="Q1890" i="17"/>
  <c r="P1890" i="17"/>
  <c r="S1890" i="17" s="1"/>
  <c r="O1890" i="17"/>
  <c r="N1890" i="17"/>
  <c r="M1890" i="17"/>
  <c r="V1889" i="17"/>
  <c r="U1889" i="17"/>
  <c r="T1889" i="17"/>
  <c r="W1889" i="17" s="1"/>
  <c r="R1889" i="17"/>
  <c r="Q1889" i="17"/>
  <c r="P1889" i="17"/>
  <c r="S1889" i="17" s="1"/>
  <c r="O1889" i="17"/>
  <c r="N1889" i="17"/>
  <c r="M1889" i="17"/>
  <c r="V1888" i="17"/>
  <c r="U1888" i="17"/>
  <c r="T1888" i="17"/>
  <c r="W1888" i="17" s="1"/>
  <c r="R1888" i="17"/>
  <c r="Q1888" i="17"/>
  <c r="P1888" i="17"/>
  <c r="S1888" i="17" s="1"/>
  <c r="O1888" i="17"/>
  <c r="N1888" i="17"/>
  <c r="M1888" i="17"/>
  <c r="V1887" i="17"/>
  <c r="U1887" i="17"/>
  <c r="T1887" i="17"/>
  <c r="W1887" i="17" s="1"/>
  <c r="R1887" i="17"/>
  <c r="Q1887" i="17"/>
  <c r="P1887" i="17"/>
  <c r="S1887" i="17" s="1"/>
  <c r="O1887" i="17"/>
  <c r="N1887" i="17"/>
  <c r="M1887" i="17"/>
  <c r="V1886" i="17"/>
  <c r="U1886" i="17"/>
  <c r="T1886" i="17"/>
  <c r="W1886" i="17" s="1"/>
  <c r="R1886" i="17"/>
  <c r="Q1886" i="17"/>
  <c r="P1886" i="17"/>
  <c r="S1886" i="17" s="1"/>
  <c r="O1886" i="17"/>
  <c r="N1886" i="17"/>
  <c r="M1886" i="17"/>
  <c r="V1885" i="17"/>
  <c r="U1885" i="17"/>
  <c r="T1885" i="17"/>
  <c r="W1885" i="17" s="1"/>
  <c r="R1885" i="17"/>
  <c r="Q1885" i="17"/>
  <c r="P1885" i="17"/>
  <c r="S1885" i="17" s="1"/>
  <c r="O1885" i="17"/>
  <c r="N1885" i="17"/>
  <c r="M1885" i="17"/>
  <c r="V1884" i="17"/>
  <c r="U1884" i="17"/>
  <c r="T1884" i="17"/>
  <c r="W1884" i="17" s="1"/>
  <c r="R1884" i="17"/>
  <c r="Q1884" i="17"/>
  <c r="P1884" i="17"/>
  <c r="S1884" i="17" s="1"/>
  <c r="O1884" i="17"/>
  <c r="N1884" i="17"/>
  <c r="M1884" i="17"/>
  <c r="V1883" i="17"/>
  <c r="U1883" i="17"/>
  <c r="T1883" i="17"/>
  <c r="W1883" i="17" s="1"/>
  <c r="R1883" i="17"/>
  <c r="Q1883" i="17"/>
  <c r="P1883" i="17"/>
  <c r="S1883" i="17" s="1"/>
  <c r="O1883" i="17"/>
  <c r="N1883" i="17"/>
  <c r="M1883" i="17"/>
  <c r="V1882" i="17"/>
  <c r="U1882" i="17"/>
  <c r="T1882" i="17"/>
  <c r="W1882" i="17" s="1"/>
  <c r="R1882" i="17"/>
  <c r="Q1882" i="17"/>
  <c r="P1882" i="17"/>
  <c r="S1882" i="17" s="1"/>
  <c r="O1882" i="17"/>
  <c r="N1882" i="17"/>
  <c r="M1882" i="17"/>
  <c r="V1881" i="17"/>
  <c r="U1881" i="17"/>
  <c r="T1881" i="17"/>
  <c r="W1881" i="17" s="1"/>
  <c r="R1881" i="17"/>
  <c r="Q1881" i="17"/>
  <c r="P1881" i="17"/>
  <c r="S1881" i="17" s="1"/>
  <c r="O1881" i="17"/>
  <c r="N1881" i="17"/>
  <c r="M1881" i="17"/>
  <c r="V1880" i="17"/>
  <c r="U1880" i="17"/>
  <c r="T1880" i="17"/>
  <c r="W1880" i="17" s="1"/>
  <c r="R1880" i="17"/>
  <c r="Q1880" i="17"/>
  <c r="P1880" i="17"/>
  <c r="S1880" i="17" s="1"/>
  <c r="O1880" i="17"/>
  <c r="N1880" i="17"/>
  <c r="M1880" i="17"/>
  <c r="V1879" i="17"/>
  <c r="U1879" i="17"/>
  <c r="T1879" i="17"/>
  <c r="W1879" i="17" s="1"/>
  <c r="R1879" i="17"/>
  <c r="Q1879" i="17"/>
  <c r="P1879" i="17"/>
  <c r="S1879" i="17" s="1"/>
  <c r="O1879" i="17"/>
  <c r="N1879" i="17"/>
  <c r="M1879" i="17"/>
  <c r="V1878" i="17"/>
  <c r="U1878" i="17"/>
  <c r="T1878" i="17"/>
  <c r="W1878" i="17" s="1"/>
  <c r="R1878" i="17"/>
  <c r="Q1878" i="17"/>
  <c r="P1878" i="17"/>
  <c r="S1878" i="17" s="1"/>
  <c r="O1878" i="17"/>
  <c r="N1878" i="17"/>
  <c r="M1878" i="17"/>
  <c r="V1877" i="17"/>
  <c r="U1877" i="17"/>
  <c r="T1877" i="17"/>
  <c r="W1877" i="17" s="1"/>
  <c r="R1877" i="17"/>
  <c r="Q1877" i="17"/>
  <c r="P1877" i="17"/>
  <c r="S1877" i="17" s="1"/>
  <c r="O1877" i="17"/>
  <c r="N1877" i="17"/>
  <c r="M1877" i="17"/>
  <c r="V1876" i="17"/>
  <c r="U1876" i="17"/>
  <c r="T1876" i="17"/>
  <c r="W1876" i="17" s="1"/>
  <c r="R1876" i="17"/>
  <c r="Q1876" i="17"/>
  <c r="P1876" i="17"/>
  <c r="S1876" i="17" s="1"/>
  <c r="O1876" i="17"/>
  <c r="N1876" i="17"/>
  <c r="M1876" i="17"/>
  <c r="V1875" i="17"/>
  <c r="U1875" i="17"/>
  <c r="T1875" i="17"/>
  <c r="W1875" i="17" s="1"/>
  <c r="R1875" i="17"/>
  <c r="Q1875" i="17"/>
  <c r="P1875" i="17"/>
  <c r="S1875" i="17" s="1"/>
  <c r="O1875" i="17"/>
  <c r="N1875" i="17"/>
  <c r="M1875" i="17"/>
  <c r="V1874" i="17"/>
  <c r="U1874" i="17"/>
  <c r="T1874" i="17"/>
  <c r="W1874" i="17" s="1"/>
  <c r="R1874" i="17"/>
  <c r="Q1874" i="17"/>
  <c r="P1874" i="17"/>
  <c r="S1874" i="17" s="1"/>
  <c r="O1874" i="17"/>
  <c r="N1874" i="17"/>
  <c r="M1874" i="17"/>
  <c r="V1873" i="17"/>
  <c r="U1873" i="17"/>
  <c r="T1873" i="17"/>
  <c r="W1873" i="17" s="1"/>
  <c r="R1873" i="17"/>
  <c r="Q1873" i="17"/>
  <c r="P1873" i="17"/>
  <c r="S1873" i="17" s="1"/>
  <c r="O1873" i="17"/>
  <c r="N1873" i="17"/>
  <c r="M1873" i="17"/>
  <c r="V1872" i="17"/>
  <c r="U1872" i="17"/>
  <c r="T1872" i="17"/>
  <c r="W1872" i="17" s="1"/>
  <c r="R1872" i="17"/>
  <c r="Q1872" i="17"/>
  <c r="P1872" i="17"/>
  <c r="S1872" i="17" s="1"/>
  <c r="O1872" i="17"/>
  <c r="N1872" i="17"/>
  <c r="M1872" i="17"/>
  <c r="V1871" i="17"/>
  <c r="U1871" i="17"/>
  <c r="T1871" i="17"/>
  <c r="W1871" i="17" s="1"/>
  <c r="R1871" i="17"/>
  <c r="Q1871" i="17"/>
  <c r="P1871" i="17"/>
  <c r="S1871" i="17" s="1"/>
  <c r="O1871" i="17"/>
  <c r="N1871" i="17"/>
  <c r="M1871" i="17"/>
  <c r="V1870" i="17"/>
  <c r="U1870" i="17"/>
  <c r="T1870" i="17"/>
  <c r="W1870" i="17" s="1"/>
  <c r="R1870" i="17"/>
  <c r="Q1870" i="17"/>
  <c r="P1870" i="17"/>
  <c r="S1870" i="17" s="1"/>
  <c r="O1870" i="17"/>
  <c r="N1870" i="17"/>
  <c r="M1870" i="17"/>
  <c r="V1869" i="17"/>
  <c r="U1869" i="17"/>
  <c r="T1869" i="17"/>
  <c r="W1869" i="17" s="1"/>
  <c r="R1869" i="17"/>
  <c r="Q1869" i="17"/>
  <c r="P1869" i="17"/>
  <c r="S1869" i="17" s="1"/>
  <c r="O1869" i="17"/>
  <c r="N1869" i="17"/>
  <c r="M1869" i="17"/>
  <c r="V1868" i="17"/>
  <c r="U1868" i="17"/>
  <c r="T1868" i="17"/>
  <c r="W1868" i="17" s="1"/>
  <c r="R1868" i="17"/>
  <c r="Q1868" i="17"/>
  <c r="P1868" i="17"/>
  <c r="S1868" i="17" s="1"/>
  <c r="O1868" i="17"/>
  <c r="N1868" i="17"/>
  <c r="M1868" i="17"/>
  <c r="V1867" i="17"/>
  <c r="U1867" i="17"/>
  <c r="T1867" i="17"/>
  <c r="W1867" i="17" s="1"/>
  <c r="R1867" i="17"/>
  <c r="Q1867" i="17"/>
  <c r="P1867" i="17"/>
  <c r="S1867" i="17" s="1"/>
  <c r="O1867" i="17"/>
  <c r="N1867" i="17"/>
  <c r="M1867" i="17"/>
  <c r="V1866" i="17"/>
  <c r="U1866" i="17"/>
  <c r="T1866" i="17"/>
  <c r="W1866" i="17" s="1"/>
  <c r="R1866" i="17"/>
  <c r="Q1866" i="17"/>
  <c r="P1866" i="17"/>
  <c r="S1866" i="17" s="1"/>
  <c r="O1866" i="17"/>
  <c r="N1866" i="17"/>
  <c r="M1866" i="17"/>
  <c r="V1865" i="17"/>
  <c r="U1865" i="17"/>
  <c r="T1865" i="17"/>
  <c r="W1865" i="17" s="1"/>
  <c r="R1865" i="17"/>
  <c r="Q1865" i="17"/>
  <c r="P1865" i="17"/>
  <c r="S1865" i="17" s="1"/>
  <c r="O1865" i="17"/>
  <c r="N1865" i="17"/>
  <c r="M1865" i="17"/>
  <c r="V1864" i="17"/>
  <c r="U1864" i="17"/>
  <c r="T1864" i="17"/>
  <c r="W1864" i="17" s="1"/>
  <c r="R1864" i="17"/>
  <c r="Q1864" i="17"/>
  <c r="P1864" i="17"/>
  <c r="S1864" i="17" s="1"/>
  <c r="O1864" i="17"/>
  <c r="N1864" i="17"/>
  <c r="M1864" i="17"/>
  <c r="V1863" i="17"/>
  <c r="U1863" i="17"/>
  <c r="T1863" i="17"/>
  <c r="W1863" i="17" s="1"/>
  <c r="R1863" i="17"/>
  <c r="Q1863" i="17"/>
  <c r="P1863" i="17"/>
  <c r="S1863" i="17" s="1"/>
  <c r="O1863" i="17"/>
  <c r="N1863" i="17"/>
  <c r="M1863" i="17"/>
  <c r="V1862" i="17"/>
  <c r="U1862" i="17"/>
  <c r="T1862" i="17"/>
  <c r="W1862" i="17" s="1"/>
  <c r="R1862" i="17"/>
  <c r="Q1862" i="17"/>
  <c r="P1862" i="17"/>
  <c r="S1862" i="17" s="1"/>
  <c r="O1862" i="17"/>
  <c r="N1862" i="17"/>
  <c r="M1862" i="17"/>
  <c r="V1861" i="17"/>
  <c r="U1861" i="17"/>
  <c r="T1861" i="17"/>
  <c r="W1861" i="17" s="1"/>
  <c r="R1861" i="17"/>
  <c r="Q1861" i="17"/>
  <c r="P1861" i="17"/>
  <c r="S1861" i="17" s="1"/>
  <c r="O1861" i="17"/>
  <c r="N1861" i="17"/>
  <c r="M1861" i="17"/>
  <c r="V1860" i="17"/>
  <c r="U1860" i="17"/>
  <c r="T1860" i="17"/>
  <c r="W1860" i="17" s="1"/>
  <c r="R1860" i="17"/>
  <c r="Q1860" i="17"/>
  <c r="P1860" i="17"/>
  <c r="S1860" i="17" s="1"/>
  <c r="O1860" i="17"/>
  <c r="N1860" i="17"/>
  <c r="M1860" i="17"/>
  <c r="V1859" i="17"/>
  <c r="U1859" i="17"/>
  <c r="T1859" i="17"/>
  <c r="W1859" i="17" s="1"/>
  <c r="R1859" i="17"/>
  <c r="Q1859" i="17"/>
  <c r="P1859" i="17"/>
  <c r="S1859" i="17" s="1"/>
  <c r="O1859" i="17"/>
  <c r="N1859" i="17"/>
  <c r="M1859" i="17"/>
  <c r="V1858" i="17"/>
  <c r="U1858" i="17"/>
  <c r="T1858" i="17"/>
  <c r="W1858" i="17" s="1"/>
  <c r="R1858" i="17"/>
  <c r="Q1858" i="17"/>
  <c r="P1858" i="17"/>
  <c r="S1858" i="17" s="1"/>
  <c r="O1858" i="17"/>
  <c r="N1858" i="17"/>
  <c r="M1858" i="17"/>
  <c r="V1857" i="17"/>
  <c r="U1857" i="17"/>
  <c r="T1857" i="17"/>
  <c r="W1857" i="17" s="1"/>
  <c r="R1857" i="17"/>
  <c r="Q1857" i="17"/>
  <c r="P1857" i="17"/>
  <c r="S1857" i="17" s="1"/>
  <c r="O1857" i="17"/>
  <c r="N1857" i="17"/>
  <c r="M1857" i="17"/>
  <c r="V1856" i="17"/>
  <c r="U1856" i="17"/>
  <c r="T1856" i="17"/>
  <c r="W1856" i="17" s="1"/>
  <c r="R1856" i="17"/>
  <c r="Q1856" i="17"/>
  <c r="P1856" i="17"/>
  <c r="S1856" i="17" s="1"/>
  <c r="O1856" i="17"/>
  <c r="N1856" i="17"/>
  <c r="M1856" i="17"/>
  <c r="V1855" i="17"/>
  <c r="U1855" i="17"/>
  <c r="T1855" i="17"/>
  <c r="W1855" i="17" s="1"/>
  <c r="R1855" i="17"/>
  <c r="Q1855" i="17"/>
  <c r="P1855" i="17"/>
  <c r="S1855" i="17" s="1"/>
  <c r="O1855" i="17"/>
  <c r="N1855" i="17"/>
  <c r="M1855" i="17"/>
  <c r="V1854" i="17"/>
  <c r="U1854" i="17"/>
  <c r="T1854" i="17"/>
  <c r="W1854" i="17" s="1"/>
  <c r="R1854" i="17"/>
  <c r="Q1854" i="17"/>
  <c r="P1854" i="17"/>
  <c r="S1854" i="17" s="1"/>
  <c r="O1854" i="17"/>
  <c r="N1854" i="17"/>
  <c r="M1854" i="17"/>
  <c r="V1853" i="17"/>
  <c r="U1853" i="17"/>
  <c r="T1853" i="17"/>
  <c r="W1853" i="17" s="1"/>
  <c r="R1853" i="17"/>
  <c r="Q1853" i="17"/>
  <c r="P1853" i="17"/>
  <c r="S1853" i="17" s="1"/>
  <c r="O1853" i="17"/>
  <c r="N1853" i="17"/>
  <c r="M1853" i="17"/>
  <c r="V1852" i="17"/>
  <c r="U1852" i="17"/>
  <c r="T1852" i="17"/>
  <c r="W1852" i="17" s="1"/>
  <c r="R1852" i="17"/>
  <c r="Q1852" i="17"/>
  <c r="P1852" i="17"/>
  <c r="S1852" i="17" s="1"/>
  <c r="O1852" i="17"/>
  <c r="N1852" i="17"/>
  <c r="M1852" i="17"/>
  <c r="V1851" i="17"/>
  <c r="U1851" i="17"/>
  <c r="T1851" i="17"/>
  <c r="W1851" i="17" s="1"/>
  <c r="R1851" i="17"/>
  <c r="Q1851" i="17"/>
  <c r="P1851" i="17"/>
  <c r="S1851" i="17" s="1"/>
  <c r="O1851" i="17"/>
  <c r="N1851" i="17"/>
  <c r="M1851" i="17"/>
  <c r="V1850" i="17"/>
  <c r="U1850" i="17"/>
  <c r="T1850" i="17"/>
  <c r="W1850" i="17" s="1"/>
  <c r="R1850" i="17"/>
  <c r="Q1850" i="17"/>
  <c r="P1850" i="17"/>
  <c r="S1850" i="17" s="1"/>
  <c r="O1850" i="17"/>
  <c r="N1850" i="17"/>
  <c r="M1850" i="17"/>
  <c r="V1849" i="17"/>
  <c r="U1849" i="17"/>
  <c r="T1849" i="17"/>
  <c r="W1849" i="17" s="1"/>
  <c r="R1849" i="17"/>
  <c r="Q1849" i="17"/>
  <c r="P1849" i="17"/>
  <c r="S1849" i="17" s="1"/>
  <c r="O1849" i="17"/>
  <c r="N1849" i="17"/>
  <c r="M1849" i="17"/>
  <c r="V1848" i="17"/>
  <c r="U1848" i="17"/>
  <c r="T1848" i="17"/>
  <c r="W1848" i="17" s="1"/>
  <c r="R1848" i="17"/>
  <c r="Q1848" i="17"/>
  <c r="P1848" i="17"/>
  <c r="S1848" i="17" s="1"/>
  <c r="O1848" i="17"/>
  <c r="N1848" i="17"/>
  <c r="M1848" i="17"/>
  <c r="V1847" i="17"/>
  <c r="U1847" i="17"/>
  <c r="T1847" i="17"/>
  <c r="W1847" i="17" s="1"/>
  <c r="R1847" i="17"/>
  <c r="Q1847" i="17"/>
  <c r="P1847" i="17"/>
  <c r="S1847" i="17" s="1"/>
  <c r="O1847" i="17"/>
  <c r="N1847" i="17"/>
  <c r="M1847" i="17"/>
  <c r="V1846" i="17"/>
  <c r="U1846" i="17"/>
  <c r="T1846" i="17"/>
  <c r="W1846" i="17" s="1"/>
  <c r="R1846" i="17"/>
  <c r="Q1846" i="17"/>
  <c r="P1846" i="17"/>
  <c r="S1846" i="17" s="1"/>
  <c r="O1846" i="17"/>
  <c r="N1846" i="17"/>
  <c r="M1846" i="17"/>
  <c r="V1845" i="17"/>
  <c r="U1845" i="17"/>
  <c r="T1845" i="17"/>
  <c r="W1845" i="17" s="1"/>
  <c r="R1845" i="17"/>
  <c r="Q1845" i="17"/>
  <c r="P1845" i="17"/>
  <c r="S1845" i="17" s="1"/>
  <c r="O1845" i="17"/>
  <c r="N1845" i="17"/>
  <c r="M1845" i="17"/>
  <c r="V1844" i="17"/>
  <c r="U1844" i="17"/>
  <c r="T1844" i="17"/>
  <c r="W1844" i="17" s="1"/>
  <c r="R1844" i="17"/>
  <c r="Q1844" i="17"/>
  <c r="P1844" i="17"/>
  <c r="S1844" i="17" s="1"/>
  <c r="O1844" i="17"/>
  <c r="N1844" i="17"/>
  <c r="M1844" i="17"/>
  <c r="V1843" i="17"/>
  <c r="U1843" i="17"/>
  <c r="T1843" i="17"/>
  <c r="W1843" i="17" s="1"/>
  <c r="R1843" i="17"/>
  <c r="Q1843" i="17"/>
  <c r="P1843" i="17"/>
  <c r="S1843" i="17" s="1"/>
  <c r="O1843" i="17"/>
  <c r="N1843" i="17"/>
  <c r="M1843" i="17"/>
  <c r="V1842" i="17"/>
  <c r="U1842" i="17"/>
  <c r="T1842" i="17"/>
  <c r="W1842" i="17" s="1"/>
  <c r="R1842" i="17"/>
  <c r="Q1842" i="17"/>
  <c r="P1842" i="17"/>
  <c r="S1842" i="17" s="1"/>
  <c r="O1842" i="17"/>
  <c r="N1842" i="17"/>
  <c r="M1842" i="17"/>
  <c r="V1841" i="17"/>
  <c r="U1841" i="17"/>
  <c r="T1841" i="17"/>
  <c r="W1841" i="17" s="1"/>
  <c r="R1841" i="17"/>
  <c r="Q1841" i="17"/>
  <c r="P1841" i="17"/>
  <c r="S1841" i="17" s="1"/>
  <c r="O1841" i="17"/>
  <c r="N1841" i="17"/>
  <c r="M1841" i="17"/>
  <c r="V1840" i="17"/>
  <c r="U1840" i="17"/>
  <c r="T1840" i="17"/>
  <c r="W1840" i="17" s="1"/>
  <c r="R1840" i="17"/>
  <c r="Q1840" i="17"/>
  <c r="P1840" i="17"/>
  <c r="S1840" i="17" s="1"/>
  <c r="O1840" i="17"/>
  <c r="N1840" i="17"/>
  <c r="M1840" i="17"/>
  <c r="V1839" i="17"/>
  <c r="U1839" i="17"/>
  <c r="T1839" i="17"/>
  <c r="W1839" i="17" s="1"/>
  <c r="R1839" i="17"/>
  <c r="Q1839" i="17"/>
  <c r="P1839" i="17"/>
  <c r="S1839" i="17" s="1"/>
  <c r="O1839" i="17"/>
  <c r="N1839" i="17"/>
  <c r="M1839" i="17"/>
  <c r="V1838" i="17"/>
  <c r="U1838" i="17"/>
  <c r="T1838" i="17"/>
  <c r="W1838" i="17" s="1"/>
  <c r="R1838" i="17"/>
  <c r="Q1838" i="17"/>
  <c r="P1838" i="17"/>
  <c r="S1838" i="17" s="1"/>
  <c r="O1838" i="17"/>
  <c r="N1838" i="17"/>
  <c r="M1838" i="17"/>
  <c r="V1837" i="17"/>
  <c r="U1837" i="17"/>
  <c r="T1837" i="17"/>
  <c r="W1837" i="17" s="1"/>
  <c r="R1837" i="17"/>
  <c r="Q1837" i="17"/>
  <c r="P1837" i="17"/>
  <c r="S1837" i="17" s="1"/>
  <c r="O1837" i="17"/>
  <c r="N1837" i="17"/>
  <c r="M1837" i="17"/>
  <c r="V1836" i="17"/>
  <c r="U1836" i="17"/>
  <c r="T1836" i="17"/>
  <c r="W1836" i="17" s="1"/>
  <c r="R1836" i="17"/>
  <c r="Q1836" i="17"/>
  <c r="P1836" i="17"/>
  <c r="S1836" i="17" s="1"/>
  <c r="O1836" i="17"/>
  <c r="N1836" i="17"/>
  <c r="M1836" i="17"/>
  <c r="V1835" i="17"/>
  <c r="U1835" i="17"/>
  <c r="T1835" i="17"/>
  <c r="W1835" i="17" s="1"/>
  <c r="R1835" i="17"/>
  <c r="Q1835" i="17"/>
  <c r="P1835" i="17"/>
  <c r="S1835" i="17" s="1"/>
  <c r="O1835" i="17"/>
  <c r="N1835" i="17"/>
  <c r="M1835" i="17"/>
  <c r="V1834" i="17"/>
  <c r="U1834" i="17"/>
  <c r="T1834" i="17"/>
  <c r="W1834" i="17" s="1"/>
  <c r="R1834" i="17"/>
  <c r="Q1834" i="17"/>
  <c r="P1834" i="17"/>
  <c r="S1834" i="17" s="1"/>
  <c r="O1834" i="17"/>
  <c r="N1834" i="17"/>
  <c r="M1834" i="17"/>
  <c r="V1833" i="17"/>
  <c r="U1833" i="17"/>
  <c r="T1833" i="17"/>
  <c r="W1833" i="17" s="1"/>
  <c r="R1833" i="17"/>
  <c r="Q1833" i="17"/>
  <c r="P1833" i="17"/>
  <c r="S1833" i="17" s="1"/>
  <c r="O1833" i="17"/>
  <c r="N1833" i="17"/>
  <c r="M1833" i="17"/>
  <c r="V1832" i="17"/>
  <c r="U1832" i="17"/>
  <c r="T1832" i="17"/>
  <c r="W1832" i="17" s="1"/>
  <c r="R1832" i="17"/>
  <c r="Q1832" i="17"/>
  <c r="P1832" i="17"/>
  <c r="S1832" i="17" s="1"/>
  <c r="O1832" i="17"/>
  <c r="N1832" i="17"/>
  <c r="M1832" i="17"/>
  <c r="V1831" i="17"/>
  <c r="U1831" i="17"/>
  <c r="T1831" i="17"/>
  <c r="W1831" i="17" s="1"/>
  <c r="R1831" i="17"/>
  <c r="Q1831" i="17"/>
  <c r="P1831" i="17"/>
  <c r="S1831" i="17" s="1"/>
  <c r="O1831" i="17"/>
  <c r="N1831" i="17"/>
  <c r="M1831" i="17"/>
  <c r="V1830" i="17"/>
  <c r="U1830" i="17"/>
  <c r="T1830" i="17"/>
  <c r="W1830" i="17" s="1"/>
  <c r="R1830" i="17"/>
  <c r="Q1830" i="17"/>
  <c r="P1830" i="17"/>
  <c r="S1830" i="17" s="1"/>
  <c r="O1830" i="17"/>
  <c r="N1830" i="17"/>
  <c r="M1830" i="17"/>
  <c r="V1829" i="17"/>
  <c r="U1829" i="17"/>
  <c r="T1829" i="17"/>
  <c r="W1829" i="17" s="1"/>
  <c r="R1829" i="17"/>
  <c r="Q1829" i="17"/>
  <c r="P1829" i="17"/>
  <c r="S1829" i="17" s="1"/>
  <c r="O1829" i="17"/>
  <c r="N1829" i="17"/>
  <c r="M1829" i="17"/>
  <c r="V1828" i="17"/>
  <c r="U1828" i="17"/>
  <c r="T1828" i="17"/>
  <c r="W1828" i="17" s="1"/>
  <c r="R1828" i="17"/>
  <c r="Q1828" i="17"/>
  <c r="P1828" i="17"/>
  <c r="S1828" i="17" s="1"/>
  <c r="O1828" i="17"/>
  <c r="N1828" i="17"/>
  <c r="M1828" i="17"/>
  <c r="V1827" i="17"/>
  <c r="U1827" i="17"/>
  <c r="T1827" i="17"/>
  <c r="W1827" i="17" s="1"/>
  <c r="R1827" i="17"/>
  <c r="Q1827" i="17"/>
  <c r="P1827" i="17"/>
  <c r="S1827" i="17" s="1"/>
  <c r="O1827" i="17"/>
  <c r="N1827" i="17"/>
  <c r="M1827" i="17"/>
  <c r="V1826" i="17"/>
  <c r="U1826" i="17"/>
  <c r="T1826" i="17"/>
  <c r="W1826" i="17" s="1"/>
  <c r="R1826" i="17"/>
  <c r="Q1826" i="17"/>
  <c r="P1826" i="17"/>
  <c r="S1826" i="17" s="1"/>
  <c r="O1826" i="17"/>
  <c r="N1826" i="17"/>
  <c r="M1826" i="17"/>
  <c r="V1825" i="17"/>
  <c r="U1825" i="17"/>
  <c r="T1825" i="17"/>
  <c r="W1825" i="17" s="1"/>
  <c r="R1825" i="17"/>
  <c r="Q1825" i="17"/>
  <c r="P1825" i="17"/>
  <c r="S1825" i="17" s="1"/>
  <c r="O1825" i="17"/>
  <c r="N1825" i="17"/>
  <c r="M1825" i="17"/>
  <c r="V1824" i="17"/>
  <c r="U1824" i="17"/>
  <c r="T1824" i="17"/>
  <c r="W1824" i="17" s="1"/>
  <c r="R1824" i="17"/>
  <c r="Q1824" i="17"/>
  <c r="P1824" i="17"/>
  <c r="S1824" i="17" s="1"/>
  <c r="O1824" i="17"/>
  <c r="N1824" i="17"/>
  <c r="M1824" i="17"/>
  <c r="V1823" i="17"/>
  <c r="U1823" i="17"/>
  <c r="T1823" i="17"/>
  <c r="W1823" i="17" s="1"/>
  <c r="R1823" i="17"/>
  <c r="Q1823" i="17"/>
  <c r="P1823" i="17"/>
  <c r="S1823" i="17" s="1"/>
  <c r="O1823" i="17"/>
  <c r="N1823" i="17"/>
  <c r="M1823" i="17"/>
  <c r="V1822" i="17"/>
  <c r="U1822" i="17"/>
  <c r="T1822" i="17"/>
  <c r="W1822" i="17" s="1"/>
  <c r="R1822" i="17"/>
  <c r="Q1822" i="17"/>
  <c r="P1822" i="17"/>
  <c r="S1822" i="17" s="1"/>
  <c r="O1822" i="17"/>
  <c r="N1822" i="17"/>
  <c r="M1822" i="17"/>
  <c r="V1821" i="17"/>
  <c r="U1821" i="17"/>
  <c r="T1821" i="17"/>
  <c r="W1821" i="17" s="1"/>
  <c r="R1821" i="17"/>
  <c r="Q1821" i="17"/>
  <c r="P1821" i="17"/>
  <c r="S1821" i="17" s="1"/>
  <c r="O1821" i="17"/>
  <c r="N1821" i="17"/>
  <c r="M1821" i="17"/>
  <c r="V1820" i="17"/>
  <c r="U1820" i="17"/>
  <c r="T1820" i="17"/>
  <c r="W1820" i="17" s="1"/>
  <c r="R1820" i="17"/>
  <c r="Q1820" i="17"/>
  <c r="P1820" i="17"/>
  <c r="S1820" i="17" s="1"/>
  <c r="O1820" i="17"/>
  <c r="N1820" i="17"/>
  <c r="M1820" i="17"/>
  <c r="V1819" i="17"/>
  <c r="U1819" i="17"/>
  <c r="T1819" i="17"/>
  <c r="W1819" i="17" s="1"/>
  <c r="R1819" i="17"/>
  <c r="Q1819" i="17"/>
  <c r="P1819" i="17"/>
  <c r="S1819" i="17" s="1"/>
  <c r="O1819" i="17"/>
  <c r="N1819" i="17"/>
  <c r="M1819" i="17"/>
  <c r="V1818" i="17"/>
  <c r="U1818" i="17"/>
  <c r="T1818" i="17"/>
  <c r="W1818" i="17" s="1"/>
  <c r="R1818" i="17"/>
  <c r="Q1818" i="17"/>
  <c r="P1818" i="17"/>
  <c r="S1818" i="17" s="1"/>
  <c r="O1818" i="17"/>
  <c r="N1818" i="17"/>
  <c r="M1818" i="17"/>
  <c r="V1817" i="17"/>
  <c r="U1817" i="17"/>
  <c r="T1817" i="17"/>
  <c r="W1817" i="17" s="1"/>
  <c r="R1817" i="17"/>
  <c r="Q1817" i="17"/>
  <c r="P1817" i="17"/>
  <c r="S1817" i="17" s="1"/>
  <c r="O1817" i="17"/>
  <c r="N1817" i="17"/>
  <c r="M1817" i="17"/>
  <c r="V1816" i="17"/>
  <c r="U1816" i="17"/>
  <c r="T1816" i="17"/>
  <c r="W1816" i="17" s="1"/>
  <c r="R1816" i="17"/>
  <c r="Q1816" i="17"/>
  <c r="P1816" i="17"/>
  <c r="S1816" i="17" s="1"/>
  <c r="O1816" i="17"/>
  <c r="N1816" i="17"/>
  <c r="M1816" i="17"/>
  <c r="V1815" i="17"/>
  <c r="U1815" i="17"/>
  <c r="T1815" i="17"/>
  <c r="W1815" i="17" s="1"/>
  <c r="R1815" i="17"/>
  <c r="Q1815" i="17"/>
  <c r="P1815" i="17"/>
  <c r="S1815" i="17" s="1"/>
  <c r="O1815" i="17"/>
  <c r="N1815" i="17"/>
  <c r="M1815" i="17"/>
  <c r="V1814" i="17"/>
  <c r="U1814" i="17"/>
  <c r="T1814" i="17"/>
  <c r="W1814" i="17" s="1"/>
  <c r="R1814" i="17"/>
  <c r="Q1814" i="17"/>
  <c r="P1814" i="17"/>
  <c r="S1814" i="17" s="1"/>
  <c r="O1814" i="17"/>
  <c r="N1814" i="17"/>
  <c r="M1814" i="17"/>
  <c r="V1813" i="17"/>
  <c r="U1813" i="17"/>
  <c r="T1813" i="17"/>
  <c r="W1813" i="17" s="1"/>
  <c r="R1813" i="17"/>
  <c r="Q1813" i="17"/>
  <c r="P1813" i="17"/>
  <c r="S1813" i="17" s="1"/>
  <c r="O1813" i="17"/>
  <c r="N1813" i="17"/>
  <c r="M1813" i="17"/>
  <c r="V1812" i="17"/>
  <c r="U1812" i="17"/>
  <c r="T1812" i="17"/>
  <c r="W1812" i="17" s="1"/>
  <c r="R1812" i="17"/>
  <c r="Q1812" i="17"/>
  <c r="P1812" i="17"/>
  <c r="S1812" i="17" s="1"/>
  <c r="O1812" i="17"/>
  <c r="N1812" i="17"/>
  <c r="M1812" i="17"/>
  <c r="V1811" i="17"/>
  <c r="U1811" i="17"/>
  <c r="T1811" i="17"/>
  <c r="W1811" i="17" s="1"/>
  <c r="R1811" i="17"/>
  <c r="Q1811" i="17"/>
  <c r="P1811" i="17"/>
  <c r="S1811" i="17" s="1"/>
  <c r="O1811" i="17"/>
  <c r="N1811" i="17"/>
  <c r="M1811" i="17"/>
  <c r="V1810" i="17"/>
  <c r="U1810" i="17"/>
  <c r="T1810" i="17"/>
  <c r="W1810" i="17" s="1"/>
  <c r="R1810" i="17"/>
  <c r="Q1810" i="17"/>
  <c r="P1810" i="17"/>
  <c r="S1810" i="17" s="1"/>
  <c r="O1810" i="17"/>
  <c r="N1810" i="17"/>
  <c r="M1810" i="17"/>
  <c r="V1809" i="17"/>
  <c r="U1809" i="17"/>
  <c r="T1809" i="17"/>
  <c r="W1809" i="17" s="1"/>
  <c r="R1809" i="17"/>
  <c r="Q1809" i="17"/>
  <c r="P1809" i="17"/>
  <c r="S1809" i="17" s="1"/>
  <c r="O1809" i="17"/>
  <c r="N1809" i="17"/>
  <c r="M1809" i="17"/>
  <c r="V1808" i="17"/>
  <c r="U1808" i="17"/>
  <c r="T1808" i="17"/>
  <c r="W1808" i="17" s="1"/>
  <c r="R1808" i="17"/>
  <c r="Q1808" i="17"/>
  <c r="P1808" i="17"/>
  <c r="S1808" i="17" s="1"/>
  <c r="O1808" i="17"/>
  <c r="N1808" i="17"/>
  <c r="M1808" i="17"/>
  <c r="V1807" i="17"/>
  <c r="U1807" i="17"/>
  <c r="T1807" i="17"/>
  <c r="W1807" i="17" s="1"/>
  <c r="R1807" i="17"/>
  <c r="Q1807" i="17"/>
  <c r="P1807" i="17"/>
  <c r="S1807" i="17" s="1"/>
  <c r="O1807" i="17"/>
  <c r="N1807" i="17"/>
  <c r="M1807" i="17"/>
  <c r="V1806" i="17"/>
  <c r="U1806" i="17"/>
  <c r="T1806" i="17"/>
  <c r="W1806" i="17" s="1"/>
  <c r="R1806" i="17"/>
  <c r="Q1806" i="17"/>
  <c r="P1806" i="17"/>
  <c r="S1806" i="17" s="1"/>
  <c r="O1806" i="17"/>
  <c r="N1806" i="17"/>
  <c r="M1806" i="17"/>
  <c r="V1805" i="17"/>
  <c r="U1805" i="17"/>
  <c r="T1805" i="17"/>
  <c r="W1805" i="17" s="1"/>
  <c r="R1805" i="17"/>
  <c r="Q1805" i="17"/>
  <c r="P1805" i="17"/>
  <c r="S1805" i="17" s="1"/>
  <c r="O1805" i="17"/>
  <c r="N1805" i="17"/>
  <c r="M1805" i="17"/>
  <c r="V1804" i="17"/>
  <c r="U1804" i="17"/>
  <c r="T1804" i="17"/>
  <c r="W1804" i="17" s="1"/>
  <c r="R1804" i="17"/>
  <c r="Q1804" i="17"/>
  <c r="P1804" i="17"/>
  <c r="S1804" i="17" s="1"/>
  <c r="O1804" i="17"/>
  <c r="N1804" i="17"/>
  <c r="M1804" i="17"/>
  <c r="V1803" i="17"/>
  <c r="U1803" i="17"/>
  <c r="T1803" i="17"/>
  <c r="W1803" i="17" s="1"/>
  <c r="R1803" i="17"/>
  <c r="Q1803" i="17"/>
  <c r="P1803" i="17"/>
  <c r="S1803" i="17" s="1"/>
  <c r="O1803" i="17"/>
  <c r="N1803" i="17"/>
  <c r="M1803" i="17"/>
  <c r="V1802" i="17"/>
  <c r="U1802" i="17"/>
  <c r="T1802" i="17"/>
  <c r="W1802" i="17" s="1"/>
  <c r="R1802" i="17"/>
  <c r="Q1802" i="17"/>
  <c r="P1802" i="17"/>
  <c r="S1802" i="17" s="1"/>
  <c r="O1802" i="17"/>
  <c r="N1802" i="17"/>
  <c r="M1802" i="17"/>
  <c r="V1801" i="17"/>
  <c r="U1801" i="17"/>
  <c r="T1801" i="17"/>
  <c r="W1801" i="17" s="1"/>
  <c r="R1801" i="17"/>
  <c r="Q1801" i="17"/>
  <c r="P1801" i="17"/>
  <c r="S1801" i="17" s="1"/>
  <c r="O1801" i="17"/>
  <c r="N1801" i="17"/>
  <c r="M1801" i="17"/>
  <c r="V1800" i="17"/>
  <c r="U1800" i="17"/>
  <c r="T1800" i="17"/>
  <c r="W1800" i="17" s="1"/>
  <c r="R1800" i="17"/>
  <c r="Q1800" i="17"/>
  <c r="P1800" i="17"/>
  <c r="S1800" i="17" s="1"/>
  <c r="O1800" i="17"/>
  <c r="N1800" i="17"/>
  <c r="M1800" i="17"/>
  <c r="V1799" i="17"/>
  <c r="U1799" i="17"/>
  <c r="T1799" i="17"/>
  <c r="W1799" i="17" s="1"/>
  <c r="R1799" i="17"/>
  <c r="Q1799" i="17"/>
  <c r="P1799" i="17"/>
  <c r="S1799" i="17" s="1"/>
  <c r="O1799" i="17"/>
  <c r="N1799" i="17"/>
  <c r="M1799" i="17"/>
  <c r="V1798" i="17"/>
  <c r="U1798" i="17"/>
  <c r="T1798" i="17"/>
  <c r="W1798" i="17" s="1"/>
  <c r="R1798" i="17"/>
  <c r="Q1798" i="17"/>
  <c r="P1798" i="17"/>
  <c r="S1798" i="17" s="1"/>
  <c r="O1798" i="17"/>
  <c r="N1798" i="17"/>
  <c r="M1798" i="17"/>
  <c r="V1797" i="17"/>
  <c r="U1797" i="17"/>
  <c r="T1797" i="17"/>
  <c r="W1797" i="17" s="1"/>
  <c r="R1797" i="17"/>
  <c r="Q1797" i="17"/>
  <c r="P1797" i="17"/>
  <c r="S1797" i="17" s="1"/>
  <c r="O1797" i="17"/>
  <c r="N1797" i="17"/>
  <c r="M1797" i="17"/>
  <c r="V1796" i="17"/>
  <c r="U1796" i="17"/>
  <c r="T1796" i="17"/>
  <c r="W1796" i="17" s="1"/>
  <c r="R1796" i="17"/>
  <c r="Q1796" i="17"/>
  <c r="P1796" i="17"/>
  <c r="S1796" i="17" s="1"/>
  <c r="O1796" i="17"/>
  <c r="N1796" i="17"/>
  <c r="M1796" i="17"/>
  <c r="V1795" i="17"/>
  <c r="U1795" i="17"/>
  <c r="T1795" i="17"/>
  <c r="W1795" i="17" s="1"/>
  <c r="R1795" i="17"/>
  <c r="Q1795" i="17"/>
  <c r="P1795" i="17"/>
  <c r="S1795" i="17" s="1"/>
  <c r="O1795" i="17"/>
  <c r="N1795" i="17"/>
  <c r="M1795" i="17"/>
  <c r="V1794" i="17"/>
  <c r="U1794" i="17"/>
  <c r="T1794" i="17"/>
  <c r="W1794" i="17" s="1"/>
  <c r="R1794" i="17"/>
  <c r="Q1794" i="17"/>
  <c r="P1794" i="17"/>
  <c r="S1794" i="17" s="1"/>
  <c r="O1794" i="17"/>
  <c r="N1794" i="17"/>
  <c r="M1794" i="17"/>
  <c r="V1793" i="17"/>
  <c r="U1793" i="17"/>
  <c r="T1793" i="17"/>
  <c r="W1793" i="17" s="1"/>
  <c r="R1793" i="17"/>
  <c r="Q1793" i="17"/>
  <c r="P1793" i="17"/>
  <c r="S1793" i="17" s="1"/>
  <c r="O1793" i="17"/>
  <c r="N1793" i="17"/>
  <c r="M1793" i="17"/>
  <c r="V1792" i="17"/>
  <c r="U1792" i="17"/>
  <c r="T1792" i="17"/>
  <c r="W1792" i="17" s="1"/>
  <c r="R1792" i="17"/>
  <c r="Q1792" i="17"/>
  <c r="P1792" i="17"/>
  <c r="S1792" i="17" s="1"/>
  <c r="O1792" i="17"/>
  <c r="N1792" i="17"/>
  <c r="M1792" i="17"/>
  <c r="V1791" i="17"/>
  <c r="U1791" i="17"/>
  <c r="T1791" i="17"/>
  <c r="W1791" i="17" s="1"/>
  <c r="R1791" i="17"/>
  <c r="Q1791" i="17"/>
  <c r="P1791" i="17"/>
  <c r="S1791" i="17" s="1"/>
  <c r="O1791" i="17"/>
  <c r="N1791" i="17"/>
  <c r="M1791" i="17"/>
  <c r="V1790" i="17"/>
  <c r="U1790" i="17"/>
  <c r="T1790" i="17"/>
  <c r="W1790" i="17" s="1"/>
  <c r="R1790" i="17"/>
  <c r="Q1790" i="17"/>
  <c r="P1790" i="17"/>
  <c r="S1790" i="17" s="1"/>
  <c r="O1790" i="17"/>
  <c r="N1790" i="17"/>
  <c r="M1790" i="17"/>
  <c r="V1789" i="17"/>
  <c r="U1789" i="17"/>
  <c r="T1789" i="17"/>
  <c r="W1789" i="17" s="1"/>
  <c r="R1789" i="17"/>
  <c r="Q1789" i="17"/>
  <c r="P1789" i="17"/>
  <c r="S1789" i="17" s="1"/>
  <c r="O1789" i="17"/>
  <c r="N1789" i="17"/>
  <c r="M1789" i="17"/>
  <c r="V1788" i="17"/>
  <c r="U1788" i="17"/>
  <c r="T1788" i="17"/>
  <c r="W1788" i="17" s="1"/>
  <c r="R1788" i="17"/>
  <c r="Q1788" i="17"/>
  <c r="P1788" i="17"/>
  <c r="S1788" i="17" s="1"/>
  <c r="O1788" i="17"/>
  <c r="N1788" i="17"/>
  <c r="M1788" i="17"/>
  <c r="V1787" i="17"/>
  <c r="U1787" i="17"/>
  <c r="T1787" i="17"/>
  <c r="W1787" i="17" s="1"/>
  <c r="R1787" i="17"/>
  <c r="Q1787" i="17"/>
  <c r="P1787" i="17"/>
  <c r="S1787" i="17" s="1"/>
  <c r="O1787" i="17"/>
  <c r="N1787" i="17"/>
  <c r="M1787" i="17"/>
  <c r="V1786" i="17"/>
  <c r="U1786" i="17"/>
  <c r="T1786" i="17"/>
  <c r="W1786" i="17" s="1"/>
  <c r="R1786" i="17"/>
  <c r="Q1786" i="17"/>
  <c r="P1786" i="17"/>
  <c r="S1786" i="17" s="1"/>
  <c r="O1786" i="17"/>
  <c r="N1786" i="17"/>
  <c r="M1786" i="17"/>
  <c r="V1785" i="17"/>
  <c r="U1785" i="17"/>
  <c r="T1785" i="17"/>
  <c r="W1785" i="17" s="1"/>
  <c r="R1785" i="17"/>
  <c r="Q1785" i="17"/>
  <c r="P1785" i="17"/>
  <c r="S1785" i="17" s="1"/>
  <c r="O1785" i="17"/>
  <c r="N1785" i="17"/>
  <c r="M1785" i="17"/>
  <c r="V1784" i="17"/>
  <c r="U1784" i="17"/>
  <c r="T1784" i="17"/>
  <c r="W1784" i="17" s="1"/>
  <c r="R1784" i="17"/>
  <c r="Q1784" i="17"/>
  <c r="P1784" i="17"/>
  <c r="S1784" i="17" s="1"/>
  <c r="O1784" i="17"/>
  <c r="N1784" i="17"/>
  <c r="M1784" i="17"/>
  <c r="V1783" i="17"/>
  <c r="U1783" i="17"/>
  <c r="T1783" i="17"/>
  <c r="W1783" i="17" s="1"/>
  <c r="R1783" i="17"/>
  <c r="Q1783" i="17"/>
  <c r="P1783" i="17"/>
  <c r="S1783" i="17" s="1"/>
  <c r="O1783" i="17"/>
  <c r="N1783" i="17"/>
  <c r="M1783" i="17"/>
  <c r="V1782" i="17"/>
  <c r="U1782" i="17"/>
  <c r="T1782" i="17"/>
  <c r="W1782" i="17" s="1"/>
  <c r="R1782" i="17"/>
  <c r="Q1782" i="17"/>
  <c r="P1782" i="17"/>
  <c r="S1782" i="17" s="1"/>
  <c r="O1782" i="17"/>
  <c r="N1782" i="17"/>
  <c r="M1782" i="17"/>
  <c r="V1781" i="17"/>
  <c r="U1781" i="17"/>
  <c r="T1781" i="17"/>
  <c r="W1781" i="17" s="1"/>
  <c r="R1781" i="17"/>
  <c r="Q1781" i="17"/>
  <c r="P1781" i="17"/>
  <c r="S1781" i="17" s="1"/>
  <c r="O1781" i="17"/>
  <c r="N1781" i="17"/>
  <c r="M1781" i="17"/>
  <c r="V1780" i="17"/>
  <c r="U1780" i="17"/>
  <c r="T1780" i="17"/>
  <c r="W1780" i="17" s="1"/>
  <c r="R1780" i="17"/>
  <c r="Q1780" i="17"/>
  <c r="P1780" i="17"/>
  <c r="S1780" i="17" s="1"/>
  <c r="O1780" i="17"/>
  <c r="N1780" i="17"/>
  <c r="M1780" i="17"/>
  <c r="V1779" i="17"/>
  <c r="U1779" i="17"/>
  <c r="T1779" i="17"/>
  <c r="W1779" i="17" s="1"/>
  <c r="R1779" i="17"/>
  <c r="Q1779" i="17"/>
  <c r="P1779" i="17"/>
  <c r="S1779" i="17" s="1"/>
  <c r="O1779" i="17"/>
  <c r="N1779" i="17"/>
  <c r="M1779" i="17"/>
  <c r="V1778" i="17"/>
  <c r="U1778" i="17"/>
  <c r="T1778" i="17"/>
  <c r="W1778" i="17" s="1"/>
  <c r="R1778" i="17"/>
  <c r="Q1778" i="17"/>
  <c r="P1778" i="17"/>
  <c r="S1778" i="17" s="1"/>
  <c r="O1778" i="17"/>
  <c r="N1778" i="17"/>
  <c r="M1778" i="17"/>
  <c r="V1777" i="17"/>
  <c r="U1777" i="17"/>
  <c r="T1777" i="17"/>
  <c r="W1777" i="17" s="1"/>
  <c r="R1777" i="17"/>
  <c r="Q1777" i="17"/>
  <c r="P1777" i="17"/>
  <c r="S1777" i="17" s="1"/>
  <c r="O1777" i="17"/>
  <c r="N1777" i="17"/>
  <c r="M1777" i="17"/>
  <c r="V1776" i="17"/>
  <c r="U1776" i="17"/>
  <c r="T1776" i="17"/>
  <c r="W1776" i="17" s="1"/>
  <c r="R1776" i="17"/>
  <c r="Q1776" i="17"/>
  <c r="P1776" i="17"/>
  <c r="S1776" i="17" s="1"/>
  <c r="O1776" i="17"/>
  <c r="N1776" i="17"/>
  <c r="M1776" i="17"/>
  <c r="V1775" i="17"/>
  <c r="U1775" i="17"/>
  <c r="T1775" i="17"/>
  <c r="W1775" i="17" s="1"/>
  <c r="R1775" i="17"/>
  <c r="Q1775" i="17"/>
  <c r="P1775" i="17"/>
  <c r="S1775" i="17" s="1"/>
  <c r="O1775" i="17"/>
  <c r="N1775" i="17"/>
  <c r="M1775" i="17"/>
  <c r="V1774" i="17"/>
  <c r="U1774" i="17"/>
  <c r="T1774" i="17"/>
  <c r="W1774" i="17" s="1"/>
  <c r="R1774" i="17"/>
  <c r="Q1774" i="17"/>
  <c r="P1774" i="17"/>
  <c r="S1774" i="17" s="1"/>
  <c r="O1774" i="17"/>
  <c r="N1774" i="17"/>
  <c r="M1774" i="17"/>
  <c r="V1773" i="17"/>
  <c r="U1773" i="17"/>
  <c r="T1773" i="17"/>
  <c r="W1773" i="17" s="1"/>
  <c r="R1773" i="17"/>
  <c r="Q1773" i="17"/>
  <c r="P1773" i="17"/>
  <c r="S1773" i="17" s="1"/>
  <c r="O1773" i="17"/>
  <c r="N1773" i="17"/>
  <c r="M1773" i="17"/>
  <c r="V1772" i="17"/>
  <c r="U1772" i="17"/>
  <c r="T1772" i="17"/>
  <c r="W1772" i="17" s="1"/>
  <c r="R1772" i="17"/>
  <c r="Q1772" i="17"/>
  <c r="P1772" i="17"/>
  <c r="S1772" i="17" s="1"/>
  <c r="O1772" i="17"/>
  <c r="N1772" i="17"/>
  <c r="M1772" i="17"/>
  <c r="V1771" i="17"/>
  <c r="U1771" i="17"/>
  <c r="T1771" i="17"/>
  <c r="W1771" i="17" s="1"/>
  <c r="R1771" i="17"/>
  <c r="Q1771" i="17"/>
  <c r="P1771" i="17"/>
  <c r="S1771" i="17" s="1"/>
  <c r="O1771" i="17"/>
  <c r="N1771" i="17"/>
  <c r="M1771" i="17"/>
  <c r="V1770" i="17"/>
  <c r="U1770" i="17"/>
  <c r="T1770" i="17"/>
  <c r="W1770" i="17" s="1"/>
  <c r="R1770" i="17"/>
  <c r="Q1770" i="17"/>
  <c r="P1770" i="17"/>
  <c r="S1770" i="17" s="1"/>
  <c r="O1770" i="17"/>
  <c r="N1770" i="17"/>
  <c r="M1770" i="17"/>
  <c r="V1769" i="17"/>
  <c r="U1769" i="17"/>
  <c r="T1769" i="17"/>
  <c r="W1769" i="17" s="1"/>
  <c r="R1769" i="17"/>
  <c r="Q1769" i="17"/>
  <c r="P1769" i="17"/>
  <c r="S1769" i="17" s="1"/>
  <c r="O1769" i="17"/>
  <c r="N1769" i="17"/>
  <c r="M1769" i="17"/>
  <c r="V1768" i="17"/>
  <c r="U1768" i="17"/>
  <c r="T1768" i="17"/>
  <c r="W1768" i="17" s="1"/>
  <c r="R1768" i="17"/>
  <c r="Q1768" i="17"/>
  <c r="P1768" i="17"/>
  <c r="S1768" i="17" s="1"/>
  <c r="O1768" i="17"/>
  <c r="N1768" i="17"/>
  <c r="M1768" i="17"/>
  <c r="V1767" i="17"/>
  <c r="U1767" i="17"/>
  <c r="T1767" i="17"/>
  <c r="W1767" i="17" s="1"/>
  <c r="R1767" i="17"/>
  <c r="Q1767" i="17"/>
  <c r="P1767" i="17"/>
  <c r="S1767" i="17" s="1"/>
  <c r="O1767" i="17"/>
  <c r="N1767" i="17"/>
  <c r="M1767" i="17"/>
  <c r="V1766" i="17"/>
  <c r="U1766" i="17"/>
  <c r="T1766" i="17"/>
  <c r="W1766" i="17" s="1"/>
  <c r="R1766" i="17"/>
  <c r="Q1766" i="17"/>
  <c r="P1766" i="17"/>
  <c r="S1766" i="17" s="1"/>
  <c r="O1766" i="17"/>
  <c r="N1766" i="17"/>
  <c r="M1766" i="17"/>
  <c r="V1765" i="17"/>
  <c r="U1765" i="17"/>
  <c r="T1765" i="17"/>
  <c r="W1765" i="17" s="1"/>
  <c r="R1765" i="17"/>
  <c r="Q1765" i="17"/>
  <c r="P1765" i="17"/>
  <c r="S1765" i="17" s="1"/>
  <c r="O1765" i="17"/>
  <c r="N1765" i="17"/>
  <c r="M1765" i="17"/>
  <c r="V1764" i="17"/>
  <c r="U1764" i="17"/>
  <c r="T1764" i="17"/>
  <c r="W1764" i="17" s="1"/>
  <c r="R1764" i="17"/>
  <c r="Q1764" i="17"/>
  <c r="P1764" i="17"/>
  <c r="S1764" i="17" s="1"/>
  <c r="O1764" i="17"/>
  <c r="N1764" i="17"/>
  <c r="M1764" i="17"/>
  <c r="V1763" i="17"/>
  <c r="U1763" i="17"/>
  <c r="T1763" i="17"/>
  <c r="W1763" i="17" s="1"/>
  <c r="R1763" i="17"/>
  <c r="Q1763" i="17"/>
  <c r="P1763" i="17"/>
  <c r="S1763" i="17" s="1"/>
  <c r="O1763" i="17"/>
  <c r="N1763" i="17"/>
  <c r="M1763" i="17"/>
  <c r="V1762" i="17"/>
  <c r="U1762" i="17"/>
  <c r="T1762" i="17"/>
  <c r="W1762" i="17" s="1"/>
  <c r="R1762" i="17"/>
  <c r="Q1762" i="17"/>
  <c r="P1762" i="17"/>
  <c r="S1762" i="17" s="1"/>
  <c r="O1762" i="17"/>
  <c r="N1762" i="17"/>
  <c r="M1762" i="17"/>
  <c r="V1761" i="17"/>
  <c r="U1761" i="17"/>
  <c r="T1761" i="17"/>
  <c r="W1761" i="17" s="1"/>
  <c r="R1761" i="17"/>
  <c r="Q1761" i="17"/>
  <c r="P1761" i="17"/>
  <c r="S1761" i="17" s="1"/>
  <c r="O1761" i="17"/>
  <c r="N1761" i="17"/>
  <c r="M1761" i="17"/>
  <c r="V1760" i="17"/>
  <c r="U1760" i="17"/>
  <c r="T1760" i="17"/>
  <c r="W1760" i="17" s="1"/>
  <c r="R1760" i="17"/>
  <c r="Q1760" i="17"/>
  <c r="P1760" i="17"/>
  <c r="S1760" i="17" s="1"/>
  <c r="O1760" i="17"/>
  <c r="N1760" i="17"/>
  <c r="M1760" i="17"/>
  <c r="V1759" i="17"/>
  <c r="U1759" i="17"/>
  <c r="T1759" i="17"/>
  <c r="W1759" i="17" s="1"/>
  <c r="R1759" i="17"/>
  <c r="Q1759" i="17"/>
  <c r="P1759" i="17"/>
  <c r="S1759" i="17" s="1"/>
  <c r="O1759" i="17"/>
  <c r="N1759" i="17"/>
  <c r="M1759" i="17"/>
  <c r="V1758" i="17"/>
  <c r="U1758" i="17"/>
  <c r="T1758" i="17"/>
  <c r="W1758" i="17" s="1"/>
  <c r="R1758" i="17"/>
  <c r="Q1758" i="17"/>
  <c r="P1758" i="17"/>
  <c r="S1758" i="17" s="1"/>
  <c r="O1758" i="17"/>
  <c r="N1758" i="17"/>
  <c r="M1758" i="17"/>
  <c r="V1757" i="17"/>
  <c r="U1757" i="17"/>
  <c r="T1757" i="17"/>
  <c r="W1757" i="17" s="1"/>
  <c r="R1757" i="17"/>
  <c r="Q1757" i="17"/>
  <c r="P1757" i="17"/>
  <c r="S1757" i="17" s="1"/>
  <c r="O1757" i="17"/>
  <c r="N1757" i="17"/>
  <c r="M1757" i="17"/>
  <c r="V1756" i="17"/>
  <c r="U1756" i="17"/>
  <c r="T1756" i="17"/>
  <c r="W1756" i="17" s="1"/>
  <c r="R1756" i="17"/>
  <c r="Q1756" i="17"/>
  <c r="P1756" i="17"/>
  <c r="S1756" i="17" s="1"/>
  <c r="O1756" i="17"/>
  <c r="N1756" i="17"/>
  <c r="M1756" i="17"/>
  <c r="V1755" i="17"/>
  <c r="U1755" i="17"/>
  <c r="T1755" i="17"/>
  <c r="W1755" i="17" s="1"/>
  <c r="R1755" i="17"/>
  <c r="Q1755" i="17"/>
  <c r="P1755" i="17"/>
  <c r="S1755" i="17" s="1"/>
  <c r="O1755" i="17"/>
  <c r="N1755" i="17"/>
  <c r="M1755" i="17"/>
  <c r="V1754" i="17"/>
  <c r="U1754" i="17"/>
  <c r="T1754" i="17"/>
  <c r="W1754" i="17" s="1"/>
  <c r="R1754" i="17"/>
  <c r="Q1754" i="17"/>
  <c r="P1754" i="17"/>
  <c r="S1754" i="17" s="1"/>
  <c r="O1754" i="17"/>
  <c r="N1754" i="17"/>
  <c r="M1754" i="17"/>
  <c r="V1753" i="17"/>
  <c r="U1753" i="17"/>
  <c r="T1753" i="17"/>
  <c r="W1753" i="17" s="1"/>
  <c r="R1753" i="17"/>
  <c r="Q1753" i="17"/>
  <c r="P1753" i="17"/>
  <c r="S1753" i="17" s="1"/>
  <c r="O1753" i="17"/>
  <c r="N1753" i="17"/>
  <c r="M1753" i="17"/>
  <c r="V1752" i="17"/>
  <c r="U1752" i="17"/>
  <c r="T1752" i="17"/>
  <c r="W1752" i="17" s="1"/>
  <c r="R1752" i="17"/>
  <c r="Q1752" i="17"/>
  <c r="P1752" i="17"/>
  <c r="S1752" i="17" s="1"/>
  <c r="O1752" i="17"/>
  <c r="N1752" i="17"/>
  <c r="M1752" i="17"/>
  <c r="V1751" i="17"/>
  <c r="U1751" i="17"/>
  <c r="T1751" i="17"/>
  <c r="W1751" i="17" s="1"/>
  <c r="R1751" i="17"/>
  <c r="Q1751" i="17"/>
  <c r="P1751" i="17"/>
  <c r="S1751" i="17" s="1"/>
  <c r="O1751" i="17"/>
  <c r="N1751" i="17"/>
  <c r="M1751" i="17"/>
  <c r="V1750" i="17"/>
  <c r="U1750" i="17"/>
  <c r="T1750" i="17"/>
  <c r="W1750" i="17" s="1"/>
  <c r="R1750" i="17"/>
  <c r="Q1750" i="17"/>
  <c r="P1750" i="17"/>
  <c r="S1750" i="17" s="1"/>
  <c r="O1750" i="17"/>
  <c r="N1750" i="17"/>
  <c r="M1750" i="17"/>
  <c r="V1749" i="17"/>
  <c r="U1749" i="17"/>
  <c r="T1749" i="17"/>
  <c r="W1749" i="17" s="1"/>
  <c r="R1749" i="17"/>
  <c r="Q1749" i="17"/>
  <c r="P1749" i="17"/>
  <c r="S1749" i="17" s="1"/>
  <c r="O1749" i="17"/>
  <c r="N1749" i="17"/>
  <c r="M1749" i="17"/>
  <c r="V1748" i="17"/>
  <c r="U1748" i="17"/>
  <c r="T1748" i="17"/>
  <c r="W1748" i="17" s="1"/>
  <c r="R1748" i="17"/>
  <c r="Q1748" i="17"/>
  <c r="P1748" i="17"/>
  <c r="S1748" i="17" s="1"/>
  <c r="O1748" i="17"/>
  <c r="N1748" i="17"/>
  <c r="M1748" i="17"/>
  <c r="V1747" i="17"/>
  <c r="U1747" i="17"/>
  <c r="T1747" i="17"/>
  <c r="W1747" i="17" s="1"/>
  <c r="R1747" i="17"/>
  <c r="Q1747" i="17"/>
  <c r="P1747" i="17"/>
  <c r="S1747" i="17" s="1"/>
  <c r="O1747" i="17"/>
  <c r="N1747" i="17"/>
  <c r="M1747" i="17"/>
  <c r="V1746" i="17"/>
  <c r="U1746" i="17"/>
  <c r="T1746" i="17"/>
  <c r="W1746" i="17" s="1"/>
  <c r="R1746" i="17"/>
  <c r="Q1746" i="17"/>
  <c r="P1746" i="17"/>
  <c r="S1746" i="17" s="1"/>
  <c r="O1746" i="17"/>
  <c r="N1746" i="17"/>
  <c r="M1746" i="17"/>
  <c r="V1745" i="17"/>
  <c r="U1745" i="17"/>
  <c r="T1745" i="17"/>
  <c r="W1745" i="17" s="1"/>
  <c r="R1745" i="17"/>
  <c r="Q1745" i="17"/>
  <c r="P1745" i="17"/>
  <c r="S1745" i="17" s="1"/>
  <c r="O1745" i="17"/>
  <c r="N1745" i="17"/>
  <c r="M1745" i="17"/>
  <c r="V1744" i="17"/>
  <c r="U1744" i="17"/>
  <c r="T1744" i="17"/>
  <c r="W1744" i="17" s="1"/>
  <c r="R1744" i="17"/>
  <c r="Q1744" i="17"/>
  <c r="P1744" i="17"/>
  <c r="S1744" i="17" s="1"/>
  <c r="O1744" i="17"/>
  <c r="N1744" i="17"/>
  <c r="M1744" i="17"/>
  <c r="V1743" i="17"/>
  <c r="U1743" i="17"/>
  <c r="T1743" i="17"/>
  <c r="W1743" i="17" s="1"/>
  <c r="R1743" i="17"/>
  <c r="Q1743" i="17"/>
  <c r="P1743" i="17"/>
  <c r="S1743" i="17" s="1"/>
  <c r="O1743" i="17"/>
  <c r="N1743" i="17"/>
  <c r="M1743" i="17"/>
  <c r="V1742" i="17"/>
  <c r="U1742" i="17"/>
  <c r="T1742" i="17"/>
  <c r="W1742" i="17" s="1"/>
  <c r="R1742" i="17"/>
  <c r="Q1742" i="17"/>
  <c r="P1742" i="17"/>
  <c r="S1742" i="17" s="1"/>
  <c r="O1742" i="17"/>
  <c r="N1742" i="17"/>
  <c r="M1742" i="17"/>
  <c r="V1741" i="17"/>
  <c r="U1741" i="17"/>
  <c r="T1741" i="17"/>
  <c r="W1741" i="17" s="1"/>
  <c r="R1741" i="17"/>
  <c r="Q1741" i="17"/>
  <c r="P1741" i="17"/>
  <c r="S1741" i="17" s="1"/>
  <c r="O1741" i="17"/>
  <c r="N1741" i="17"/>
  <c r="M1741" i="17"/>
  <c r="V1740" i="17"/>
  <c r="U1740" i="17"/>
  <c r="T1740" i="17"/>
  <c r="W1740" i="17" s="1"/>
  <c r="R1740" i="17"/>
  <c r="Q1740" i="17"/>
  <c r="P1740" i="17"/>
  <c r="S1740" i="17" s="1"/>
  <c r="O1740" i="17"/>
  <c r="N1740" i="17"/>
  <c r="M1740" i="17"/>
  <c r="V1739" i="17"/>
  <c r="U1739" i="17"/>
  <c r="T1739" i="17"/>
  <c r="W1739" i="17" s="1"/>
  <c r="R1739" i="17"/>
  <c r="Q1739" i="17"/>
  <c r="P1739" i="17"/>
  <c r="S1739" i="17" s="1"/>
  <c r="O1739" i="17"/>
  <c r="N1739" i="17"/>
  <c r="M1739" i="17"/>
  <c r="V1738" i="17"/>
  <c r="U1738" i="17"/>
  <c r="T1738" i="17"/>
  <c r="W1738" i="17" s="1"/>
  <c r="R1738" i="17"/>
  <c r="Q1738" i="17"/>
  <c r="P1738" i="17"/>
  <c r="S1738" i="17" s="1"/>
  <c r="O1738" i="17"/>
  <c r="N1738" i="17"/>
  <c r="M1738" i="17"/>
  <c r="V1737" i="17"/>
  <c r="U1737" i="17"/>
  <c r="T1737" i="17"/>
  <c r="W1737" i="17" s="1"/>
  <c r="R1737" i="17"/>
  <c r="Q1737" i="17"/>
  <c r="P1737" i="17"/>
  <c r="S1737" i="17" s="1"/>
  <c r="O1737" i="17"/>
  <c r="N1737" i="17"/>
  <c r="M1737" i="17"/>
  <c r="V1736" i="17"/>
  <c r="U1736" i="17"/>
  <c r="T1736" i="17"/>
  <c r="W1736" i="17" s="1"/>
  <c r="R1736" i="17"/>
  <c r="Q1736" i="17"/>
  <c r="P1736" i="17"/>
  <c r="S1736" i="17" s="1"/>
  <c r="O1736" i="17"/>
  <c r="N1736" i="17"/>
  <c r="M1736" i="17"/>
  <c r="V1735" i="17"/>
  <c r="U1735" i="17"/>
  <c r="T1735" i="17"/>
  <c r="W1735" i="17" s="1"/>
  <c r="R1735" i="17"/>
  <c r="Q1735" i="17"/>
  <c r="P1735" i="17"/>
  <c r="S1735" i="17" s="1"/>
  <c r="O1735" i="17"/>
  <c r="N1735" i="17"/>
  <c r="M1735" i="17"/>
  <c r="V1734" i="17"/>
  <c r="U1734" i="17"/>
  <c r="T1734" i="17"/>
  <c r="W1734" i="17" s="1"/>
  <c r="R1734" i="17"/>
  <c r="Q1734" i="17"/>
  <c r="P1734" i="17"/>
  <c r="S1734" i="17" s="1"/>
  <c r="O1734" i="17"/>
  <c r="N1734" i="17"/>
  <c r="M1734" i="17"/>
  <c r="V1733" i="17"/>
  <c r="U1733" i="17"/>
  <c r="T1733" i="17"/>
  <c r="W1733" i="17" s="1"/>
  <c r="R1733" i="17"/>
  <c r="Q1733" i="17"/>
  <c r="P1733" i="17"/>
  <c r="S1733" i="17" s="1"/>
  <c r="O1733" i="17"/>
  <c r="N1733" i="17"/>
  <c r="M1733" i="17"/>
  <c r="V1732" i="17"/>
  <c r="U1732" i="17"/>
  <c r="T1732" i="17"/>
  <c r="W1732" i="17" s="1"/>
  <c r="R1732" i="17"/>
  <c r="Q1732" i="17"/>
  <c r="P1732" i="17"/>
  <c r="S1732" i="17" s="1"/>
  <c r="O1732" i="17"/>
  <c r="N1732" i="17"/>
  <c r="M1732" i="17"/>
  <c r="V1731" i="17"/>
  <c r="U1731" i="17"/>
  <c r="T1731" i="17"/>
  <c r="W1731" i="17" s="1"/>
  <c r="R1731" i="17"/>
  <c r="Q1731" i="17"/>
  <c r="P1731" i="17"/>
  <c r="S1731" i="17" s="1"/>
  <c r="O1731" i="17"/>
  <c r="N1731" i="17"/>
  <c r="M1731" i="17"/>
  <c r="V1730" i="17"/>
  <c r="U1730" i="17"/>
  <c r="T1730" i="17"/>
  <c r="W1730" i="17" s="1"/>
  <c r="R1730" i="17"/>
  <c r="Q1730" i="17"/>
  <c r="P1730" i="17"/>
  <c r="S1730" i="17" s="1"/>
  <c r="O1730" i="17"/>
  <c r="N1730" i="17"/>
  <c r="M1730" i="17"/>
  <c r="V1729" i="17"/>
  <c r="U1729" i="17"/>
  <c r="T1729" i="17"/>
  <c r="W1729" i="17" s="1"/>
  <c r="R1729" i="17"/>
  <c r="Q1729" i="17"/>
  <c r="P1729" i="17"/>
  <c r="S1729" i="17" s="1"/>
  <c r="O1729" i="17"/>
  <c r="N1729" i="17"/>
  <c r="M1729" i="17"/>
  <c r="V1728" i="17"/>
  <c r="U1728" i="17"/>
  <c r="T1728" i="17"/>
  <c r="W1728" i="17" s="1"/>
  <c r="R1728" i="17"/>
  <c r="Q1728" i="17"/>
  <c r="P1728" i="17"/>
  <c r="S1728" i="17" s="1"/>
  <c r="O1728" i="17"/>
  <c r="N1728" i="17"/>
  <c r="M1728" i="17"/>
  <c r="V1727" i="17"/>
  <c r="U1727" i="17"/>
  <c r="T1727" i="17"/>
  <c r="W1727" i="17" s="1"/>
  <c r="R1727" i="17"/>
  <c r="Q1727" i="17"/>
  <c r="P1727" i="17"/>
  <c r="S1727" i="17" s="1"/>
  <c r="O1727" i="17"/>
  <c r="N1727" i="17"/>
  <c r="M1727" i="17"/>
  <c r="V1726" i="17"/>
  <c r="U1726" i="17"/>
  <c r="T1726" i="17"/>
  <c r="W1726" i="17" s="1"/>
  <c r="R1726" i="17"/>
  <c r="Q1726" i="17"/>
  <c r="P1726" i="17"/>
  <c r="S1726" i="17" s="1"/>
  <c r="O1726" i="17"/>
  <c r="N1726" i="17"/>
  <c r="M1726" i="17"/>
  <c r="V1725" i="17"/>
  <c r="U1725" i="17"/>
  <c r="T1725" i="17"/>
  <c r="W1725" i="17" s="1"/>
  <c r="R1725" i="17"/>
  <c r="Q1725" i="17"/>
  <c r="P1725" i="17"/>
  <c r="S1725" i="17" s="1"/>
  <c r="O1725" i="17"/>
  <c r="N1725" i="17"/>
  <c r="M1725" i="17"/>
  <c r="V1724" i="17"/>
  <c r="U1724" i="17"/>
  <c r="T1724" i="17"/>
  <c r="W1724" i="17" s="1"/>
  <c r="R1724" i="17"/>
  <c r="Q1724" i="17"/>
  <c r="P1724" i="17"/>
  <c r="S1724" i="17" s="1"/>
  <c r="O1724" i="17"/>
  <c r="N1724" i="17"/>
  <c r="M1724" i="17"/>
  <c r="V1723" i="17"/>
  <c r="U1723" i="17"/>
  <c r="T1723" i="17"/>
  <c r="W1723" i="17" s="1"/>
  <c r="R1723" i="17"/>
  <c r="Q1723" i="17"/>
  <c r="P1723" i="17"/>
  <c r="S1723" i="17" s="1"/>
  <c r="O1723" i="17"/>
  <c r="N1723" i="17"/>
  <c r="M1723" i="17"/>
  <c r="V1722" i="17"/>
  <c r="U1722" i="17"/>
  <c r="T1722" i="17"/>
  <c r="W1722" i="17" s="1"/>
  <c r="R1722" i="17"/>
  <c r="Q1722" i="17"/>
  <c r="P1722" i="17"/>
  <c r="S1722" i="17" s="1"/>
  <c r="O1722" i="17"/>
  <c r="N1722" i="17"/>
  <c r="M1722" i="17"/>
  <c r="V1721" i="17"/>
  <c r="U1721" i="17"/>
  <c r="T1721" i="17"/>
  <c r="W1721" i="17" s="1"/>
  <c r="R1721" i="17"/>
  <c r="Q1721" i="17"/>
  <c r="P1721" i="17"/>
  <c r="S1721" i="17" s="1"/>
  <c r="O1721" i="17"/>
  <c r="N1721" i="17"/>
  <c r="M1721" i="17"/>
  <c r="V1720" i="17"/>
  <c r="U1720" i="17"/>
  <c r="T1720" i="17"/>
  <c r="W1720" i="17" s="1"/>
  <c r="R1720" i="17"/>
  <c r="Q1720" i="17"/>
  <c r="P1720" i="17"/>
  <c r="S1720" i="17" s="1"/>
  <c r="O1720" i="17"/>
  <c r="N1720" i="17"/>
  <c r="M1720" i="17"/>
  <c r="V1719" i="17"/>
  <c r="U1719" i="17"/>
  <c r="T1719" i="17"/>
  <c r="W1719" i="17" s="1"/>
  <c r="R1719" i="17"/>
  <c r="Q1719" i="17"/>
  <c r="P1719" i="17"/>
  <c r="S1719" i="17" s="1"/>
  <c r="O1719" i="17"/>
  <c r="N1719" i="17"/>
  <c r="M1719" i="17"/>
  <c r="V1718" i="17"/>
  <c r="U1718" i="17"/>
  <c r="T1718" i="17"/>
  <c r="W1718" i="17" s="1"/>
  <c r="R1718" i="17"/>
  <c r="Q1718" i="17"/>
  <c r="P1718" i="17"/>
  <c r="S1718" i="17" s="1"/>
  <c r="O1718" i="17"/>
  <c r="N1718" i="17"/>
  <c r="M1718" i="17"/>
  <c r="V1717" i="17"/>
  <c r="U1717" i="17"/>
  <c r="T1717" i="17"/>
  <c r="W1717" i="17" s="1"/>
  <c r="R1717" i="17"/>
  <c r="Q1717" i="17"/>
  <c r="P1717" i="17"/>
  <c r="S1717" i="17" s="1"/>
  <c r="O1717" i="17"/>
  <c r="N1717" i="17"/>
  <c r="M1717" i="17"/>
  <c r="V1716" i="17"/>
  <c r="U1716" i="17"/>
  <c r="T1716" i="17"/>
  <c r="W1716" i="17" s="1"/>
  <c r="R1716" i="17"/>
  <c r="Q1716" i="17"/>
  <c r="P1716" i="17"/>
  <c r="S1716" i="17" s="1"/>
  <c r="O1716" i="17"/>
  <c r="N1716" i="17"/>
  <c r="M1716" i="17"/>
  <c r="V1715" i="17"/>
  <c r="U1715" i="17"/>
  <c r="T1715" i="17"/>
  <c r="W1715" i="17" s="1"/>
  <c r="R1715" i="17"/>
  <c r="Q1715" i="17"/>
  <c r="P1715" i="17"/>
  <c r="S1715" i="17" s="1"/>
  <c r="O1715" i="17"/>
  <c r="N1715" i="17"/>
  <c r="M1715" i="17"/>
  <c r="V1714" i="17"/>
  <c r="U1714" i="17"/>
  <c r="T1714" i="17"/>
  <c r="W1714" i="17" s="1"/>
  <c r="R1714" i="17"/>
  <c r="Q1714" i="17"/>
  <c r="P1714" i="17"/>
  <c r="S1714" i="17" s="1"/>
  <c r="O1714" i="17"/>
  <c r="N1714" i="17"/>
  <c r="M1714" i="17"/>
  <c r="V1713" i="17"/>
  <c r="U1713" i="17"/>
  <c r="T1713" i="17"/>
  <c r="W1713" i="17" s="1"/>
  <c r="R1713" i="17"/>
  <c r="Q1713" i="17"/>
  <c r="P1713" i="17"/>
  <c r="S1713" i="17" s="1"/>
  <c r="O1713" i="17"/>
  <c r="N1713" i="17"/>
  <c r="M1713" i="17"/>
  <c r="V1712" i="17"/>
  <c r="U1712" i="17"/>
  <c r="T1712" i="17"/>
  <c r="W1712" i="17" s="1"/>
  <c r="R1712" i="17"/>
  <c r="Q1712" i="17"/>
  <c r="P1712" i="17"/>
  <c r="S1712" i="17" s="1"/>
  <c r="O1712" i="17"/>
  <c r="N1712" i="17"/>
  <c r="M1712" i="17"/>
  <c r="V1711" i="17"/>
  <c r="U1711" i="17"/>
  <c r="T1711" i="17"/>
  <c r="W1711" i="17" s="1"/>
  <c r="R1711" i="17"/>
  <c r="Q1711" i="17"/>
  <c r="P1711" i="17"/>
  <c r="S1711" i="17" s="1"/>
  <c r="O1711" i="17"/>
  <c r="N1711" i="17"/>
  <c r="M1711" i="17"/>
  <c r="V1710" i="17"/>
  <c r="U1710" i="17"/>
  <c r="T1710" i="17"/>
  <c r="W1710" i="17" s="1"/>
  <c r="R1710" i="17"/>
  <c r="Q1710" i="17"/>
  <c r="P1710" i="17"/>
  <c r="S1710" i="17" s="1"/>
  <c r="O1710" i="17"/>
  <c r="N1710" i="17"/>
  <c r="M1710" i="17"/>
  <c r="V1709" i="17"/>
  <c r="U1709" i="17"/>
  <c r="T1709" i="17"/>
  <c r="W1709" i="17" s="1"/>
  <c r="R1709" i="17"/>
  <c r="Q1709" i="17"/>
  <c r="P1709" i="17"/>
  <c r="S1709" i="17" s="1"/>
  <c r="O1709" i="17"/>
  <c r="N1709" i="17"/>
  <c r="M1709" i="17"/>
  <c r="V1708" i="17"/>
  <c r="U1708" i="17"/>
  <c r="T1708" i="17"/>
  <c r="W1708" i="17" s="1"/>
  <c r="R1708" i="17"/>
  <c r="Q1708" i="17"/>
  <c r="P1708" i="17"/>
  <c r="S1708" i="17" s="1"/>
  <c r="O1708" i="17"/>
  <c r="N1708" i="17"/>
  <c r="M1708" i="17"/>
  <c r="V1707" i="17"/>
  <c r="U1707" i="17"/>
  <c r="T1707" i="17"/>
  <c r="W1707" i="17" s="1"/>
  <c r="R1707" i="17"/>
  <c r="Q1707" i="17"/>
  <c r="P1707" i="17"/>
  <c r="S1707" i="17" s="1"/>
  <c r="O1707" i="17"/>
  <c r="N1707" i="17"/>
  <c r="M1707" i="17"/>
  <c r="V1706" i="17"/>
  <c r="U1706" i="17"/>
  <c r="T1706" i="17"/>
  <c r="W1706" i="17" s="1"/>
  <c r="R1706" i="17"/>
  <c r="Q1706" i="17"/>
  <c r="P1706" i="17"/>
  <c r="S1706" i="17" s="1"/>
  <c r="O1706" i="17"/>
  <c r="N1706" i="17"/>
  <c r="M1706" i="17"/>
  <c r="V1705" i="17"/>
  <c r="U1705" i="17"/>
  <c r="T1705" i="17"/>
  <c r="W1705" i="17" s="1"/>
  <c r="R1705" i="17"/>
  <c r="Q1705" i="17"/>
  <c r="P1705" i="17"/>
  <c r="S1705" i="17" s="1"/>
  <c r="O1705" i="17"/>
  <c r="N1705" i="17"/>
  <c r="M1705" i="17"/>
  <c r="V1704" i="17"/>
  <c r="U1704" i="17"/>
  <c r="T1704" i="17"/>
  <c r="W1704" i="17" s="1"/>
  <c r="R1704" i="17"/>
  <c r="Q1704" i="17"/>
  <c r="P1704" i="17"/>
  <c r="S1704" i="17" s="1"/>
  <c r="O1704" i="17"/>
  <c r="N1704" i="17"/>
  <c r="M1704" i="17"/>
  <c r="V1703" i="17"/>
  <c r="U1703" i="17"/>
  <c r="T1703" i="17"/>
  <c r="W1703" i="17" s="1"/>
  <c r="R1703" i="17"/>
  <c r="Q1703" i="17"/>
  <c r="P1703" i="17"/>
  <c r="S1703" i="17" s="1"/>
  <c r="O1703" i="17"/>
  <c r="N1703" i="17"/>
  <c r="M1703" i="17"/>
  <c r="V1702" i="17"/>
  <c r="U1702" i="17"/>
  <c r="T1702" i="17"/>
  <c r="W1702" i="17" s="1"/>
  <c r="R1702" i="17"/>
  <c r="Q1702" i="17"/>
  <c r="P1702" i="17"/>
  <c r="S1702" i="17" s="1"/>
  <c r="O1702" i="17"/>
  <c r="N1702" i="17"/>
  <c r="M1702" i="17"/>
  <c r="V1701" i="17"/>
  <c r="U1701" i="17"/>
  <c r="T1701" i="17"/>
  <c r="W1701" i="17" s="1"/>
  <c r="R1701" i="17"/>
  <c r="Q1701" i="17"/>
  <c r="P1701" i="17"/>
  <c r="S1701" i="17" s="1"/>
  <c r="O1701" i="17"/>
  <c r="N1701" i="17"/>
  <c r="M1701" i="17"/>
  <c r="V1700" i="17"/>
  <c r="U1700" i="17"/>
  <c r="T1700" i="17"/>
  <c r="W1700" i="17" s="1"/>
  <c r="R1700" i="17"/>
  <c r="Q1700" i="17"/>
  <c r="P1700" i="17"/>
  <c r="S1700" i="17" s="1"/>
  <c r="O1700" i="17"/>
  <c r="N1700" i="17"/>
  <c r="M1700" i="17"/>
  <c r="V1699" i="17"/>
  <c r="U1699" i="17"/>
  <c r="T1699" i="17"/>
  <c r="W1699" i="17" s="1"/>
  <c r="R1699" i="17"/>
  <c r="Q1699" i="17"/>
  <c r="P1699" i="17"/>
  <c r="S1699" i="17" s="1"/>
  <c r="O1699" i="17"/>
  <c r="N1699" i="17"/>
  <c r="M1699" i="17"/>
  <c r="V1698" i="17"/>
  <c r="U1698" i="17"/>
  <c r="T1698" i="17"/>
  <c r="W1698" i="17" s="1"/>
  <c r="R1698" i="17"/>
  <c r="Q1698" i="17"/>
  <c r="P1698" i="17"/>
  <c r="S1698" i="17" s="1"/>
  <c r="O1698" i="17"/>
  <c r="N1698" i="17"/>
  <c r="M1698" i="17"/>
  <c r="V1697" i="17"/>
  <c r="U1697" i="17"/>
  <c r="T1697" i="17"/>
  <c r="W1697" i="17" s="1"/>
  <c r="R1697" i="17"/>
  <c r="Q1697" i="17"/>
  <c r="P1697" i="17"/>
  <c r="S1697" i="17" s="1"/>
  <c r="O1697" i="17"/>
  <c r="N1697" i="17"/>
  <c r="M1697" i="17"/>
  <c r="V1696" i="17"/>
  <c r="U1696" i="17"/>
  <c r="T1696" i="17"/>
  <c r="W1696" i="17" s="1"/>
  <c r="R1696" i="17"/>
  <c r="Q1696" i="17"/>
  <c r="P1696" i="17"/>
  <c r="S1696" i="17" s="1"/>
  <c r="O1696" i="17"/>
  <c r="N1696" i="17"/>
  <c r="M1696" i="17"/>
  <c r="V1695" i="17"/>
  <c r="U1695" i="17"/>
  <c r="T1695" i="17"/>
  <c r="W1695" i="17" s="1"/>
  <c r="R1695" i="17"/>
  <c r="Q1695" i="17"/>
  <c r="P1695" i="17"/>
  <c r="S1695" i="17" s="1"/>
  <c r="O1695" i="17"/>
  <c r="N1695" i="17"/>
  <c r="M1695" i="17"/>
  <c r="V1694" i="17"/>
  <c r="U1694" i="17"/>
  <c r="T1694" i="17"/>
  <c r="W1694" i="17" s="1"/>
  <c r="R1694" i="17"/>
  <c r="Q1694" i="17"/>
  <c r="P1694" i="17"/>
  <c r="S1694" i="17" s="1"/>
  <c r="O1694" i="17"/>
  <c r="N1694" i="17"/>
  <c r="M1694" i="17"/>
  <c r="V1693" i="17"/>
  <c r="U1693" i="17"/>
  <c r="T1693" i="17"/>
  <c r="W1693" i="17" s="1"/>
  <c r="R1693" i="17"/>
  <c r="Q1693" i="17"/>
  <c r="P1693" i="17"/>
  <c r="S1693" i="17" s="1"/>
  <c r="O1693" i="17"/>
  <c r="N1693" i="17"/>
  <c r="M1693" i="17"/>
  <c r="V1692" i="17"/>
  <c r="U1692" i="17"/>
  <c r="T1692" i="17"/>
  <c r="W1692" i="17" s="1"/>
  <c r="R1692" i="17"/>
  <c r="Q1692" i="17"/>
  <c r="P1692" i="17"/>
  <c r="S1692" i="17" s="1"/>
  <c r="O1692" i="17"/>
  <c r="N1692" i="17"/>
  <c r="M1692" i="17"/>
  <c r="V1691" i="17"/>
  <c r="U1691" i="17"/>
  <c r="T1691" i="17"/>
  <c r="W1691" i="17" s="1"/>
  <c r="R1691" i="17"/>
  <c r="Q1691" i="17"/>
  <c r="P1691" i="17"/>
  <c r="S1691" i="17" s="1"/>
  <c r="O1691" i="17"/>
  <c r="N1691" i="17"/>
  <c r="M1691" i="17"/>
  <c r="V1690" i="17"/>
  <c r="U1690" i="17"/>
  <c r="T1690" i="17"/>
  <c r="W1690" i="17" s="1"/>
  <c r="R1690" i="17"/>
  <c r="Q1690" i="17"/>
  <c r="P1690" i="17"/>
  <c r="S1690" i="17" s="1"/>
  <c r="O1690" i="17"/>
  <c r="N1690" i="17"/>
  <c r="M1690" i="17"/>
  <c r="V1689" i="17"/>
  <c r="U1689" i="17"/>
  <c r="T1689" i="17"/>
  <c r="W1689" i="17" s="1"/>
  <c r="R1689" i="17"/>
  <c r="Q1689" i="17"/>
  <c r="P1689" i="17"/>
  <c r="S1689" i="17" s="1"/>
  <c r="O1689" i="17"/>
  <c r="N1689" i="17"/>
  <c r="M1689" i="17"/>
  <c r="V1688" i="17"/>
  <c r="U1688" i="17"/>
  <c r="T1688" i="17"/>
  <c r="W1688" i="17" s="1"/>
  <c r="R1688" i="17"/>
  <c r="Q1688" i="17"/>
  <c r="P1688" i="17"/>
  <c r="S1688" i="17" s="1"/>
  <c r="O1688" i="17"/>
  <c r="N1688" i="17"/>
  <c r="M1688" i="17"/>
  <c r="V1687" i="17"/>
  <c r="U1687" i="17"/>
  <c r="T1687" i="17"/>
  <c r="W1687" i="17" s="1"/>
  <c r="R1687" i="17"/>
  <c r="Q1687" i="17"/>
  <c r="P1687" i="17"/>
  <c r="S1687" i="17" s="1"/>
  <c r="O1687" i="17"/>
  <c r="N1687" i="17"/>
  <c r="M1687" i="17"/>
  <c r="V1686" i="17"/>
  <c r="U1686" i="17"/>
  <c r="T1686" i="17"/>
  <c r="W1686" i="17" s="1"/>
  <c r="R1686" i="17"/>
  <c r="Q1686" i="17"/>
  <c r="P1686" i="17"/>
  <c r="S1686" i="17" s="1"/>
  <c r="O1686" i="17"/>
  <c r="N1686" i="17"/>
  <c r="M1686" i="17"/>
  <c r="V1685" i="17"/>
  <c r="U1685" i="17"/>
  <c r="T1685" i="17"/>
  <c r="W1685" i="17" s="1"/>
  <c r="R1685" i="17"/>
  <c r="Q1685" i="17"/>
  <c r="P1685" i="17"/>
  <c r="S1685" i="17" s="1"/>
  <c r="O1685" i="17"/>
  <c r="N1685" i="17"/>
  <c r="M1685" i="17"/>
  <c r="V1684" i="17"/>
  <c r="U1684" i="17"/>
  <c r="T1684" i="17"/>
  <c r="W1684" i="17" s="1"/>
  <c r="R1684" i="17"/>
  <c r="Q1684" i="17"/>
  <c r="P1684" i="17"/>
  <c r="S1684" i="17" s="1"/>
  <c r="O1684" i="17"/>
  <c r="N1684" i="17"/>
  <c r="M1684" i="17"/>
  <c r="V1683" i="17"/>
  <c r="U1683" i="17"/>
  <c r="T1683" i="17"/>
  <c r="W1683" i="17" s="1"/>
  <c r="R1683" i="17"/>
  <c r="Q1683" i="17"/>
  <c r="P1683" i="17"/>
  <c r="S1683" i="17" s="1"/>
  <c r="O1683" i="17"/>
  <c r="N1683" i="17"/>
  <c r="M1683" i="17"/>
  <c r="V1682" i="17"/>
  <c r="U1682" i="17"/>
  <c r="T1682" i="17"/>
  <c r="W1682" i="17" s="1"/>
  <c r="R1682" i="17"/>
  <c r="Q1682" i="17"/>
  <c r="P1682" i="17"/>
  <c r="S1682" i="17" s="1"/>
  <c r="O1682" i="17"/>
  <c r="N1682" i="17"/>
  <c r="M1682" i="17"/>
  <c r="V1681" i="17"/>
  <c r="U1681" i="17"/>
  <c r="T1681" i="17"/>
  <c r="W1681" i="17" s="1"/>
  <c r="R1681" i="17"/>
  <c r="Q1681" i="17"/>
  <c r="P1681" i="17"/>
  <c r="S1681" i="17" s="1"/>
  <c r="O1681" i="17"/>
  <c r="N1681" i="17"/>
  <c r="M1681" i="17"/>
  <c r="V1680" i="17"/>
  <c r="U1680" i="17"/>
  <c r="T1680" i="17"/>
  <c r="W1680" i="17" s="1"/>
  <c r="R1680" i="17"/>
  <c r="Q1680" i="17"/>
  <c r="P1680" i="17"/>
  <c r="S1680" i="17" s="1"/>
  <c r="O1680" i="17"/>
  <c r="N1680" i="17"/>
  <c r="M1680" i="17"/>
  <c r="V1679" i="17"/>
  <c r="U1679" i="17"/>
  <c r="T1679" i="17"/>
  <c r="W1679" i="17" s="1"/>
  <c r="R1679" i="17"/>
  <c r="Q1679" i="17"/>
  <c r="P1679" i="17"/>
  <c r="S1679" i="17" s="1"/>
  <c r="O1679" i="17"/>
  <c r="N1679" i="17"/>
  <c r="M1679" i="17"/>
  <c r="V1678" i="17"/>
  <c r="U1678" i="17"/>
  <c r="T1678" i="17"/>
  <c r="W1678" i="17" s="1"/>
  <c r="R1678" i="17"/>
  <c r="Q1678" i="17"/>
  <c r="P1678" i="17"/>
  <c r="S1678" i="17" s="1"/>
  <c r="O1678" i="17"/>
  <c r="N1678" i="17"/>
  <c r="M1678" i="17"/>
  <c r="V1677" i="17"/>
  <c r="U1677" i="17"/>
  <c r="T1677" i="17"/>
  <c r="W1677" i="17" s="1"/>
  <c r="R1677" i="17"/>
  <c r="Q1677" i="17"/>
  <c r="P1677" i="17"/>
  <c r="S1677" i="17" s="1"/>
  <c r="O1677" i="17"/>
  <c r="N1677" i="17"/>
  <c r="M1677" i="17"/>
  <c r="V1676" i="17"/>
  <c r="U1676" i="17"/>
  <c r="T1676" i="17"/>
  <c r="W1676" i="17" s="1"/>
  <c r="R1676" i="17"/>
  <c r="Q1676" i="17"/>
  <c r="P1676" i="17"/>
  <c r="S1676" i="17" s="1"/>
  <c r="O1676" i="17"/>
  <c r="N1676" i="17"/>
  <c r="M1676" i="17"/>
  <c r="V1675" i="17"/>
  <c r="U1675" i="17"/>
  <c r="T1675" i="17"/>
  <c r="W1675" i="17" s="1"/>
  <c r="R1675" i="17"/>
  <c r="Q1675" i="17"/>
  <c r="P1675" i="17"/>
  <c r="S1675" i="17" s="1"/>
  <c r="O1675" i="17"/>
  <c r="N1675" i="17"/>
  <c r="M1675" i="17"/>
  <c r="V1674" i="17"/>
  <c r="U1674" i="17"/>
  <c r="T1674" i="17"/>
  <c r="W1674" i="17" s="1"/>
  <c r="R1674" i="17"/>
  <c r="Q1674" i="17"/>
  <c r="P1674" i="17"/>
  <c r="S1674" i="17" s="1"/>
  <c r="O1674" i="17"/>
  <c r="N1674" i="17"/>
  <c r="M1674" i="17"/>
  <c r="V1673" i="17"/>
  <c r="U1673" i="17"/>
  <c r="T1673" i="17"/>
  <c r="W1673" i="17" s="1"/>
  <c r="R1673" i="17"/>
  <c r="Q1673" i="17"/>
  <c r="P1673" i="17"/>
  <c r="S1673" i="17" s="1"/>
  <c r="O1673" i="17"/>
  <c r="N1673" i="17"/>
  <c r="M1673" i="17"/>
  <c r="V1672" i="17"/>
  <c r="U1672" i="17"/>
  <c r="T1672" i="17"/>
  <c r="W1672" i="17" s="1"/>
  <c r="R1672" i="17"/>
  <c r="Q1672" i="17"/>
  <c r="P1672" i="17"/>
  <c r="S1672" i="17" s="1"/>
  <c r="O1672" i="17"/>
  <c r="N1672" i="17"/>
  <c r="M1672" i="17"/>
  <c r="V1671" i="17"/>
  <c r="U1671" i="17"/>
  <c r="T1671" i="17"/>
  <c r="W1671" i="17" s="1"/>
  <c r="R1671" i="17"/>
  <c r="Q1671" i="17"/>
  <c r="P1671" i="17"/>
  <c r="S1671" i="17" s="1"/>
  <c r="O1671" i="17"/>
  <c r="N1671" i="17"/>
  <c r="M1671" i="17"/>
  <c r="V1670" i="17"/>
  <c r="U1670" i="17"/>
  <c r="T1670" i="17"/>
  <c r="W1670" i="17" s="1"/>
  <c r="R1670" i="17"/>
  <c r="Q1670" i="17"/>
  <c r="P1670" i="17"/>
  <c r="S1670" i="17" s="1"/>
  <c r="O1670" i="17"/>
  <c r="N1670" i="17"/>
  <c r="M1670" i="17"/>
  <c r="V1669" i="17"/>
  <c r="U1669" i="17"/>
  <c r="T1669" i="17"/>
  <c r="W1669" i="17" s="1"/>
  <c r="R1669" i="17"/>
  <c r="Q1669" i="17"/>
  <c r="P1669" i="17"/>
  <c r="S1669" i="17" s="1"/>
  <c r="O1669" i="17"/>
  <c r="N1669" i="17"/>
  <c r="M1669" i="17"/>
  <c r="V1668" i="17"/>
  <c r="U1668" i="17"/>
  <c r="T1668" i="17"/>
  <c r="W1668" i="17" s="1"/>
  <c r="R1668" i="17"/>
  <c r="Q1668" i="17"/>
  <c r="P1668" i="17"/>
  <c r="S1668" i="17" s="1"/>
  <c r="O1668" i="17"/>
  <c r="N1668" i="17"/>
  <c r="M1668" i="17"/>
  <c r="V1667" i="17"/>
  <c r="U1667" i="17"/>
  <c r="T1667" i="17"/>
  <c r="W1667" i="17" s="1"/>
  <c r="R1667" i="17"/>
  <c r="Q1667" i="17"/>
  <c r="P1667" i="17"/>
  <c r="S1667" i="17" s="1"/>
  <c r="O1667" i="17"/>
  <c r="N1667" i="17"/>
  <c r="M1667" i="17"/>
  <c r="V1666" i="17"/>
  <c r="U1666" i="17"/>
  <c r="T1666" i="17"/>
  <c r="W1666" i="17" s="1"/>
  <c r="R1666" i="17"/>
  <c r="Q1666" i="17"/>
  <c r="P1666" i="17"/>
  <c r="S1666" i="17" s="1"/>
  <c r="O1666" i="17"/>
  <c r="N1666" i="17"/>
  <c r="M1666" i="17"/>
  <c r="V1665" i="17"/>
  <c r="U1665" i="17"/>
  <c r="T1665" i="17"/>
  <c r="W1665" i="17" s="1"/>
  <c r="R1665" i="17"/>
  <c r="Q1665" i="17"/>
  <c r="P1665" i="17"/>
  <c r="S1665" i="17" s="1"/>
  <c r="O1665" i="17"/>
  <c r="N1665" i="17"/>
  <c r="M1665" i="17"/>
  <c r="V1664" i="17"/>
  <c r="U1664" i="17"/>
  <c r="T1664" i="17"/>
  <c r="W1664" i="17" s="1"/>
  <c r="R1664" i="17"/>
  <c r="Q1664" i="17"/>
  <c r="P1664" i="17"/>
  <c r="S1664" i="17" s="1"/>
  <c r="O1664" i="17"/>
  <c r="N1664" i="17"/>
  <c r="M1664" i="17"/>
  <c r="V1663" i="17"/>
  <c r="U1663" i="17"/>
  <c r="T1663" i="17"/>
  <c r="W1663" i="17" s="1"/>
  <c r="R1663" i="17"/>
  <c r="Q1663" i="17"/>
  <c r="P1663" i="17"/>
  <c r="S1663" i="17" s="1"/>
  <c r="O1663" i="17"/>
  <c r="N1663" i="17"/>
  <c r="M1663" i="17"/>
  <c r="V1662" i="17"/>
  <c r="U1662" i="17"/>
  <c r="T1662" i="17"/>
  <c r="W1662" i="17" s="1"/>
  <c r="R1662" i="17"/>
  <c r="Q1662" i="17"/>
  <c r="P1662" i="17"/>
  <c r="S1662" i="17" s="1"/>
  <c r="O1662" i="17"/>
  <c r="N1662" i="17"/>
  <c r="M1662" i="17"/>
  <c r="V1661" i="17"/>
  <c r="U1661" i="17"/>
  <c r="T1661" i="17"/>
  <c r="W1661" i="17" s="1"/>
  <c r="R1661" i="17"/>
  <c r="Q1661" i="17"/>
  <c r="P1661" i="17"/>
  <c r="S1661" i="17" s="1"/>
  <c r="O1661" i="17"/>
  <c r="N1661" i="17"/>
  <c r="M1661" i="17"/>
  <c r="V1660" i="17"/>
  <c r="U1660" i="17"/>
  <c r="T1660" i="17"/>
  <c r="W1660" i="17" s="1"/>
  <c r="R1660" i="17"/>
  <c r="Q1660" i="17"/>
  <c r="P1660" i="17"/>
  <c r="S1660" i="17" s="1"/>
  <c r="O1660" i="17"/>
  <c r="N1660" i="17"/>
  <c r="M1660" i="17"/>
  <c r="V1659" i="17"/>
  <c r="U1659" i="17"/>
  <c r="T1659" i="17"/>
  <c r="W1659" i="17" s="1"/>
  <c r="R1659" i="17"/>
  <c r="Q1659" i="17"/>
  <c r="P1659" i="17"/>
  <c r="S1659" i="17" s="1"/>
  <c r="O1659" i="17"/>
  <c r="N1659" i="17"/>
  <c r="M1659" i="17"/>
  <c r="V1658" i="17"/>
  <c r="U1658" i="17"/>
  <c r="T1658" i="17"/>
  <c r="W1658" i="17" s="1"/>
  <c r="R1658" i="17"/>
  <c r="Q1658" i="17"/>
  <c r="P1658" i="17"/>
  <c r="S1658" i="17" s="1"/>
  <c r="O1658" i="17"/>
  <c r="N1658" i="17"/>
  <c r="M1658" i="17"/>
  <c r="V1657" i="17"/>
  <c r="U1657" i="17"/>
  <c r="T1657" i="17"/>
  <c r="W1657" i="17" s="1"/>
  <c r="R1657" i="17"/>
  <c r="Q1657" i="17"/>
  <c r="P1657" i="17"/>
  <c r="S1657" i="17" s="1"/>
  <c r="O1657" i="17"/>
  <c r="N1657" i="17"/>
  <c r="M1657" i="17"/>
  <c r="V1656" i="17"/>
  <c r="U1656" i="17"/>
  <c r="T1656" i="17"/>
  <c r="W1656" i="17" s="1"/>
  <c r="R1656" i="17"/>
  <c r="Q1656" i="17"/>
  <c r="P1656" i="17"/>
  <c r="S1656" i="17" s="1"/>
  <c r="O1656" i="17"/>
  <c r="N1656" i="17"/>
  <c r="M1656" i="17"/>
  <c r="V1655" i="17"/>
  <c r="U1655" i="17"/>
  <c r="T1655" i="17"/>
  <c r="W1655" i="17" s="1"/>
  <c r="R1655" i="17"/>
  <c r="Q1655" i="17"/>
  <c r="P1655" i="17"/>
  <c r="S1655" i="17" s="1"/>
  <c r="O1655" i="17"/>
  <c r="N1655" i="17"/>
  <c r="M1655" i="17"/>
  <c r="V1654" i="17"/>
  <c r="U1654" i="17"/>
  <c r="T1654" i="17"/>
  <c r="W1654" i="17" s="1"/>
  <c r="R1654" i="17"/>
  <c r="Q1654" i="17"/>
  <c r="P1654" i="17"/>
  <c r="S1654" i="17" s="1"/>
  <c r="O1654" i="17"/>
  <c r="N1654" i="17"/>
  <c r="M1654" i="17"/>
  <c r="V1653" i="17"/>
  <c r="U1653" i="17"/>
  <c r="T1653" i="17"/>
  <c r="W1653" i="17" s="1"/>
  <c r="R1653" i="17"/>
  <c r="Q1653" i="17"/>
  <c r="P1653" i="17"/>
  <c r="S1653" i="17" s="1"/>
  <c r="O1653" i="17"/>
  <c r="N1653" i="17"/>
  <c r="M1653" i="17"/>
  <c r="V1652" i="17"/>
  <c r="U1652" i="17"/>
  <c r="T1652" i="17"/>
  <c r="W1652" i="17" s="1"/>
  <c r="R1652" i="17"/>
  <c r="Q1652" i="17"/>
  <c r="P1652" i="17"/>
  <c r="S1652" i="17" s="1"/>
  <c r="O1652" i="17"/>
  <c r="N1652" i="17"/>
  <c r="M1652" i="17"/>
  <c r="V1651" i="17"/>
  <c r="U1651" i="17"/>
  <c r="T1651" i="17"/>
  <c r="W1651" i="17" s="1"/>
  <c r="R1651" i="17"/>
  <c r="Q1651" i="17"/>
  <c r="P1651" i="17"/>
  <c r="S1651" i="17" s="1"/>
  <c r="O1651" i="17"/>
  <c r="N1651" i="17"/>
  <c r="M1651" i="17"/>
  <c r="V1650" i="17"/>
  <c r="U1650" i="17"/>
  <c r="T1650" i="17"/>
  <c r="W1650" i="17" s="1"/>
  <c r="R1650" i="17"/>
  <c r="Q1650" i="17"/>
  <c r="P1650" i="17"/>
  <c r="S1650" i="17" s="1"/>
  <c r="O1650" i="17"/>
  <c r="N1650" i="17"/>
  <c r="M1650" i="17"/>
  <c r="V1649" i="17"/>
  <c r="U1649" i="17"/>
  <c r="T1649" i="17"/>
  <c r="W1649" i="17" s="1"/>
  <c r="R1649" i="17"/>
  <c r="Q1649" i="17"/>
  <c r="P1649" i="17"/>
  <c r="S1649" i="17" s="1"/>
  <c r="O1649" i="17"/>
  <c r="N1649" i="17"/>
  <c r="M1649" i="17"/>
  <c r="V1648" i="17"/>
  <c r="U1648" i="17"/>
  <c r="T1648" i="17"/>
  <c r="W1648" i="17" s="1"/>
  <c r="R1648" i="17"/>
  <c r="Q1648" i="17"/>
  <c r="P1648" i="17"/>
  <c r="S1648" i="17" s="1"/>
  <c r="O1648" i="17"/>
  <c r="N1648" i="17"/>
  <c r="M1648" i="17"/>
  <c r="V1647" i="17"/>
  <c r="U1647" i="17"/>
  <c r="T1647" i="17"/>
  <c r="W1647" i="17" s="1"/>
  <c r="R1647" i="17"/>
  <c r="Q1647" i="17"/>
  <c r="P1647" i="17"/>
  <c r="S1647" i="17" s="1"/>
  <c r="O1647" i="17"/>
  <c r="N1647" i="17"/>
  <c r="M1647" i="17"/>
  <c r="V1646" i="17"/>
  <c r="U1646" i="17"/>
  <c r="T1646" i="17"/>
  <c r="W1646" i="17" s="1"/>
  <c r="R1646" i="17"/>
  <c r="Q1646" i="17"/>
  <c r="P1646" i="17"/>
  <c r="S1646" i="17" s="1"/>
  <c r="O1646" i="17"/>
  <c r="N1646" i="17"/>
  <c r="M1646" i="17"/>
  <c r="V1645" i="17"/>
  <c r="U1645" i="17"/>
  <c r="T1645" i="17"/>
  <c r="W1645" i="17" s="1"/>
  <c r="R1645" i="17"/>
  <c r="Q1645" i="17"/>
  <c r="P1645" i="17"/>
  <c r="S1645" i="17" s="1"/>
  <c r="O1645" i="17"/>
  <c r="N1645" i="17"/>
  <c r="M1645" i="17"/>
  <c r="V1644" i="17"/>
  <c r="U1644" i="17"/>
  <c r="T1644" i="17"/>
  <c r="W1644" i="17" s="1"/>
  <c r="R1644" i="17"/>
  <c r="Q1644" i="17"/>
  <c r="P1644" i="17"/>
  <c r="S1644" i="17" s="1"/>
  <c r="O1644" i="17"/>
  <c r="N1644" i="17"/>
  <c r="M1644" i="17"/>
  <c r="V1643" i="17"/>
  <c r="U1643" i="17"/>
  <c r="T1643" i="17"/>
  <c r="W1643" i="17" s="1"/>
  <c r="R1643" i="17"/>
  <c r="Q1643" i="17"/>
  <c r="P1643" i="17"/>
  <c r="S1643" i="17" s="1"/>
  <c r="O1643" i="17"/>
  <c r="N1643" i="17"/>
  <c r="M1643" i="17"/>
  <c r="V1642" i="17"/>
  <c r="U1642" i="17"/>
  <c r="T1642" i="17"/>
  <c r="W1642" i="17" s="1"/>
  <c r="R1642" i="17"/>
  <c r="Q1642" i="17"/>
  <c r="P1642" i="17"/>
  <c r="S1642" i="17" s="1"/>
  <c r="O1642" i="17"/>
  <c r="N1642" i="17"/>
  <c r="M1642" i="17"/>
  <c r="V1641" i="17"/>
  <c r="U1641" i="17"/>
  <c r="T1641" i="17"/>
  <c r="W1641" i="17" s="1"/>
  <c r="R1641" i="17"/>
  <c r="Q1641" i="17"/>
  <c r="P1641" i="17"/>
  <c r="S1641" i="17" s="1"/>
  <c r="O1641" i="17"/>
  <c r="N1641" i="17"/>
  <c r="M1641" i="17"/>
  <c r="V1640" i="17"/>
  <c r="U1640" i="17"/>
  <c r="T1640" i="17"/>
  <c r="W1640" i="17" s="1"/>
  <c r="R1640" i="17"/>
  <c r="Q1640" i="17"/>
  <c r="P1640" i="17"/>
  <c r="S1640" i="17" s="1"/>
  <c r="O1640" i="17"/>
  <c r="N1640" i="17"/>
  <c r="M1640" i="17"/>
  <c r="V1639" i="17"/>
  <c r="U1639" i="17"/>
  <c r="T1639" i="17"/>
  <c r="W1639" i="17" s="1"/>
  <c r="R1639" i="17"/>
  <c r="Q1639" i="17"/>
  <c r="P1639" i="17"/>
  <c r="S1639" i="17" s="1"/>
  <c r="O1639" i="17"/>
  <c r="N1639" i="17"/>
  <c r="M1639" i="17"/>
  <c r="V1638" i="17"/>
  <c r="U1638" i="17"/>
  <c r="T1638" i="17"/>
  <c r="W1638" i="17" s="1"/>
  <c r="R1638" i="17"/>
  <c r="Q1638" i="17"/>
  <c r="P1638" i="17"/>
  <c r="S1638" i="17" s="1"/>
  <c r="O1638" i="17"/>
  <c r="N1638" i="17"/>
  <c r="M1638" i="17"/>
  <c r="V1637" i="17"/>
  <c r="U1637" i="17"/>
  <c r="T1637" i="17"/>
  <c r="W1637" i="17" s="1"/>
  <c r="R1637" i="17"/>
  <c r="Q1637" i="17"/>
  <c r="P1637" i="17"/>
  <c r="S1637" i="17" s="1"/>
  <c r="O1637" i="17"/>
  <c r="N1637" i="17"/>
  <c r="M1637" i="17"/>
  <c r="V1636" i="17"/>
  <c r="U1636" i="17"/>
  <c r="T1636" i="17"/>
  <c r="W1636" i="17" s="1"/>
  <c r="R1636" i="17"/>
  <c r="Q1636" i="17"/>
  <c r="P1636" i="17"/>
  <c r="S1636" i="17" s="1"/>
  <c r="O1636" i="17"/>
  <c r="N1636" i="17"/>
  <c r="M1636" i="17"/>
  <c r="V1635" i="17"/>
  <c r="U1635" i="17"/>
  <c r="T1635" i="17"/>
  <c r="W1635" i="17" s="1"/>
  <c r="R1635" i="17"/>
  <c r="Q1635" i="17"/>
  <c r="P1635" i="17"/>
  <c r="S1635" i="17" s="1"/>
  <c r="O1635" i="17"/>
  <c r="N1635" i="17"/>
  <c r="M1635" i="17"/>
  <c r="V1634" i="17"/>
  <c r="U1634" i="17"/>
  <c r="T1634" i="17"/>
  <c r="W1634" i="17" s="1"/>
  <c r="R1634" i="17"/>
  <c r="Q1634" i="17"/>
  <c r="P1634" i="17"/>
  <c r="S1634" i="17" s="1"/>
  <c r="O1634" i="17"/>
  <c r="N1634" i="17"/>
  <c r="M1634" i="17"/>
  <c r="V1633" i="17"/>
  <c r="U1633" i="17"/>
  <c r="T1633" i="17"/>
  <c r="W1633" i="17" s="1"/>
  <c r="R1633" i="17"/>
  <c r="Q1633" i="17"/>
  <c r="P1633" i="17"/>
  <c r="S1633" i="17" s="1"/>
  <c r="O1633" i="17"/>
  <c r="N1633" i="17"/>
  <c r="M1633" i="17"/>
  <c r="V1632" i="17"/>
  <c r="U1632" i="17"/>
  <c r="T1632" i="17"/>
  <c r="W1632" i="17" s="1"/>
  <c r="R1632" i="17"/>
  <c r="Q1632" i="17"/>
  <c r="P1632" i="17"/>
  <c r="S1632" i="17" s="1"/>
  <c r="O1632" i="17"/>
  <c r="N1632" i="17"/>
  <c r="M1632" i="17"/>
  <c r="V1631" i="17"/>
  <c r="U1631" i="17"/>
  <c r="T1631" i="17"/>
  <c r="W1631" i="17" s="1"/>
  <c r="R1631" i="17"/>
  <c r="Q1631" i="17"/>
  <c r="P1631" i="17"/>
  <c r="S1631" i="17" s="1"/>
  <c r="O1631" i="17"/>
  <c r="N1631" i="17"/>
  <c r="M1631" i="17"/>
  <c r="V1630" i="17"/>
  <c r="U1630" i="17"/>
  <c r="T1630" i="17"/>
  <c r="W1630" i="17" s="1"/>
  <c r="R1630" i="17"/>
  <c r="Q1630" i="17"/>
  <c r="P1630" i="17"/>
  <c r="S1630" i="17" s="1"/>
  <c r="O1630" i="17"/>
  <c r="N1630" i="17"/>
  <c r="M1630" i="17"/>
  <c r="V1629" i="17"/>
  <c r="U1629" i="17"/>
  <c r="T1629" i="17"/>
  <c r="W1629" i="17" s="1"/>
  <c r="R1629" i="17"/>
  <c r="Q1629" i="17"/>
  <c r="P1629" i="17"/>
  <c r="S1629" i="17" s="1"/>
  <c r="O1629" i="17"/>
  <c r="N1629" i="17"/>
  <c r="M1629" i="17"/>
  <c r="V1628" i="17"/>
  <c r="U1628" i="17"/>
  <c r="T1628" i="17"/>
  <c r="W1628" i="17" s="1"/>
  <c r="R1628" i="17"/>
  <c r="Q1628" i="17"/>
  <c r="P1628" i="17"/>
  <c r="S1628" i="17" s="1"/>
  <c r="O1628" i="17"/>
  <c r="N1628" i="17"/>
  <c r="M1628" i="17"/>
  <c r="V1627" i="17"/>
  <c r="U1627" i="17"/>
  <c r="T1627" i="17"/>
  <c r="W1627" i="17" s="1"/>
  <c r="R1627" i="17"/>
  <c r="Q1627" i="17"/>
  <c r="P1627" i="17"/>
  <c r="S1627" i="17" s="1"/>
  <c r="O1627" i="17"/>
  <c r="N1627" i="17"/>
  <c r="M1627" i="17"/>
  <c r="V1626" i="17"/>
  <c r="U1626" i="17"/>
  <c r="T1626" i="17"/>
  <c r="W1626" i="17" s="1"/>
  <c r="R1626" i="17"/>
  <c r="Q1626" i="17"/>
  <c r="P1626" i="17"/>
  <c r="S1626" i="17" s="1"/>
  <c r="O1626" i="17"/>
  <c r="N1626" i="17"/>
  <c r="M1626" i="17"/>
  <c r="V1625" i="17"/>
  <c r="U1625" i="17"/>
  <c r="T1625" i="17"/>
  <c r="W1625" i="17" s="1"/>
  <c r="R1625" i="17"/>
  <c r="Q1625" i="17"/>
  <c r="P1625" i="17"/>
  <c r="S1625" i="17" s="1"/>
  <c r="O1625" i="17"/>
  <c r="N1625" i="17"/>
  <c r="M1625" i="17"/>
  <c r="V1624" i="17"/>
  <c r="U1624" i="17"/>
  <c r="T1624" i="17"/>
  <c r="W1624" i="17" s="1"/>
  <c r="R1624" i="17"/>
  <c r="Q1624" i="17"/>
  <c r="P1624" i="17"/>
  <c r="S1624" i="17" s="1"/>
  <c r="O1624" i="17"/>
  <c r="N1624" i="17"/>
  <c r="M1624" i="17"/>
  <c r="V1623" i="17"/>
  <c r="U1623" i="17"/>
  <c r="T1623" i="17"/>
  <c r="W1623" i="17" s="1"/>
  <c r="R1623" i="17"/>
  <c r="Q1623" i="17"/>
  <c r="P1623" i="17"/>
  <c r="S1623" i="17" s="1"/>
  <c r="O1623" i="17"/>
  <c r="N1623" i="17"/>
  <c r="M1623" i="17"/>
  <c r="V1622" i="17"/>
  <c r="U1622" i="17"/>
  <c r="T1622" i="17"/>
  <c r="W1622" i="17" s="1"/>
  <c r="R1622" i="17"/>
  <c r="Q1622" i="17"/>
  <c r="P1622" i="17"/>
  <c r="S1622" i="17" s="1"/>
  <c r="O1622" i="17"/>
  <c r="N1622" i="17"/>
  <c r="M1622" i="17"/>
  <c r="V1621" i="17"/>
  <c r="U1621" i="17"/>
  <c r="T1621" i="17"/>
  <c r="W1621" i="17" s="1"/>
  <c r="R1621" i="17"/>
  <c r="Q1621" i="17"/>
  <c r="P1621" i="17"/>
  <c r="S1621" i="17" s="1"/>
  <c r="O1621" i="17"/>
  <c r="N1621" i="17"/>
  <c r="M1621" i="17"/>
  <c r="V1620" i="17"/>
  <c r="U1620" i="17"/>
  <c r="T1620" i="17"/>
  <c r="W1620" i="17" s="1"/>
  <c r="R1620" i="17"/>
  <c r="Q1620" i="17"/>
  <c r="P1620" i="17"/>
  <c r="S1620" i="17" s="1"/>
  <c r="O1620" i="17"/>
  <c r="N1620" i="17"/>
  <c r="M1620" i="17"/>
  <c r="V1619" i="17"/>
  <c r="U1619" i="17"/>
  <c r="T1619" i="17"/>
  <c r="W1619" i="17" s="1"/>
  <c r="R1619" i="17"/>
  <c r="Q1619" i="17"/>
  <c r="P1619" i="17"/>
  <c r="S1619" i="17" s="1"/>
  <c r="O1619" i="17"/>
  <c r="N1619" i="17"/>
  <c r="M1619" i="17"/>
  <c r="V1618" i="17"/>
  <c r="U1618" i="17"/>
  <c r="T1618" i="17"/>
  <c r="W1618" i="17" s="1"/>
  <c r="R1618" i="17"/>
  <c r="Q1618" i="17"/>
  <c r="P1618" i="17"/>
  <c r="S1618" i="17" s="1"/>
  <c r="O1618" i="17"/>
  <c r="N1618" i="17"/>
  <c r="M1618" i="17"/>
  <c r="V1617" i="17"/>
  <c r="U1617" i="17"/>
  <c r="T1617" i="17"/>
  <c r="W1617" i="17" s="1"/>
  <c r="R1617" i="17"/>
  <c r="Q1617" i="17"/>
  <c r="P1617" i="17"/>
  <c r="S1617" i="17" s="1"/>
  <c r="O1617" i="17"/>
  <c r="N1617" i="17"/>
  <c r="M1617" i="17"/>
  <c r="V1616" i="17"/>
  <c r="U1616" i="17"/>
  <c r="T1616" i="17"/>
  <c r="W1616" i="17" s="1"/>
  <c r="R1616" i="17"/>
  <c r="Q1616" i="17"/>
  <c r="P1616" i="17"/>
  <c r="S1616" i="17" s="1"/>
  <c r="O1616" i="17"/>
  <c r="N1616" i="17"/>
  <c r="M1616" i="17"/>
  <c r="V1615" i="17"/>
  <c r="U1615" i="17"/>
  <c r="T1615" i="17"/>
  <c r="W1615" i="17" s="1"/>
  <c r="R1615" i="17"/>
  <c r="Q1615" i="17"/>
  <c r="P1615" i="17"/>
  <c r="S1615" i="17" s="1"/>
  <c r="O1615" i="17"/>
  <c r="N1615" i="17"/>
  <c r="M1615" i="17"/>
  <c r="V1614" i="17"/>
  <c r="U1614" i="17"/>
  <c r="T1614" i="17"/>
  <c r="W1614" i="17" s="1"/>
  <c r="R1614" i="17"/>
  <c r="Q1614" i="17"/>
  <c r="P1614" i="17"/>
  <c r="S1614" i="17" s="1"/>
  <c r="O1614" i="17"/>
  <c r="N1614" i="17"/>
  <c r="M1614" i="17"/>
  <c r="V1613" i="17"/>
  <c r="U1613" i="17"/>
  <c r="T1613" i="17"/>
  <c r="W1613" i="17" s="1"/>
  <c r="R1613" i="17"/>
  <c r="Q1613" i="17"/>
  <c r="P1613" i="17"/>
  <c r="S1613" i="17" s="1"/>
  <c r="O1613" i="17"/>
  <c r="N1613" i="17"/>
  <c r="M1613" i="17"/>
  <c r="V1612" i="17"/>
  <c r="U1612" i="17"/>
  <c r="T1612" i="17"/>
  <c r="W1612" i="17" s="1"/>
  <c r="R1612" i="17"/>
  <c r="Q1612" i="17"/>
  <c r="P1612" i="17"/>
  <c r="S1612" i="17" s="1"/>
  <c r="O1612" i="17"/>
  <c r="N1612" i="17"/>
  <c r="M1612" i="17"/>
  <c r="V1611" i="17"/>
  <c r="U1611" i="17"/>
  <c r="T1611" i="17"/>
  <c r="W1611" i="17" s="1"/>
  <c r="R1611" i="17"/>
  <c r="Q1611" i="17"/>
  <c r="P1611" i="17"/>
  <c r="S1611" i="17" s="1"/>
  <c r="O1611" i="17"/>
  <c r="N1611" i="17"/>
  <c r="M1611" i="17"/>
  <c r="V1610" i="17"/>
  <c r="U1610" i="17"/>
  <c r="T1610" i="17"/>
  <c r="W1610" i="17" s="1"/>
  <c r="R1610" i="17"/>
  <c r="Q1610" i="17"/>
  <c r="P1610" i="17"/>
  <c r="S1610" i="17" s="1"/>
  <c r="O1610" i="17"/>
  <c r="N1610" i="17"/>
  <c r="M1610" i="17"/>
  <c r="V1609" i="17"/>
  <c r="U1609" i="17"/>
  <c r="T1609" i="17"/>
  <c r="W1609" i="17" s="1"/>
  <c r="R1609" i="17"/>
  <c r="Q1609" i="17"/>
  <c r="P1609" i="17"/>
  <c r="S1609" i="17" s="1"/>
  <c r="O1609" i="17"/>
  <c r="N1609" i="17"/>
  <c r="M1609" i="17"/>
  <c r="V1608" i="17"/>
  <c r="U1608" i="17"/>
  <c r="T1608" i="17"/>
  <c r="W1608" i="17" s="1"/>
  <c r="R1608" i="17"/>
  <c r="Q1608" i="17"/>
  <c r="P1608" i="17"/>
  <c r="S1608" i="17" s="1"/>
  <c r="O1608" i="17"/>
  <c r="N1608" i="17"/>
  <c r="M1608" i="17"/>
  <c r="V1607" i="17"/>
  <c r="U1607" i="17"/>
  <c r="T1607" i="17"/>
  <c r="W1607" i="17" s="1"/>
  <c r="R1607" i="17"/>
  <c r="Q1607" i="17"/>
  <c r="P1607" i="17"/>
  <c r="S1607" i="17" s="1"/>
  <c r="O1607" i="17"/>
  <c r="N1607" i="17"/>
  <c r="M1607" i="17"/>
  <c r="V1606" i="17"/>
  <c r="U1606" i="17"/>
  <c r="T1606" i="17"/>
  <c r="W1606" i="17" s="1"/>
  <c r="R1606" i="17"/>
  <c r="Q1606" i="17"/>
  <c r="P1606" i="17"/>
  <c r="S1606" i="17" s="1"/>
  <c r="O1606" i="17"/>
  <c r="N1606" i="17"/>
  <c r="M1606" i="17"/>
  <c r="V1605" i="17"/>
  <c r="U1605" i="17"/>
  <c r="T1605" i="17"/>
  <c r="W1605" i="17" s="1"/>
  <c r="R1605" i="17"/>
  <c r="Q1605" i="17"/>
  <c r="P1605" i="17"/>
  <c r="S1605" i="17" s="1"/>
  <c r="O1605" i="17"/>
  <c r="N1605" i="17"/>
  <c r="M1605" i="17"/>
  <c r="V1604" i="17"/>
  <c r="U1604" i="17"/>
  <c r="T1604" i="17"/>
  <c r="W1604" i="17" s="1"/>
  <c r="R1604" i="17"/>
  <c r="Q1604" i="17"/>
  <c r="P1604" i="17"/>
  <c r="S1604" i="17" s="1"/>
  <c r="O1604" i="17"/>
  <c r="N1604" i="17"/>
  <c r="M1604" i="17"/>
  <c r="V1603" i="17"/>
  <c r="U1603" i="17"/>
  <c r="T1603" i="17"/>
  <c r="W1603" i="17" s="1"/>
  <c r="R1603" i="17"/>
  <c r="Q1603" i="17"/>
  <c r="P1603" i="17"/>
  <c r="S1603" i="17" s="1"/>
  <c r="O1603" i="17"/>
  <c r="N1603" i="17"/>
  <c r="M1603" i="17"/>
  <c r="V1602" i="17"/>
  <c r="U1602" i="17"/>
  <c r="T1602" i="17"/>
  <c r="W1602" i="17" s="1"/>
  <c r="R1602" i="17"/>
  <c r="Q1602" i="17"/>
  <c r="P1602" i="17"/>
  <c r="S1602" i="17" s="1"/>
  <c r="O1602" i="17"/>
  <c r="N1602" i="17"/>
  <c r="M1602" i="17"/>
  <c r="V1601" i="17"/>
  <c r="U1601" i="17"/>
  <c r="T1601" i="17"/>
  <c r="W1601" i="17" s="1"/>
  <c r="R1601" i="17"/>
  <c r="Q1601" i="17"/>
  <c r="P1601" i="17"/>
  <c r="S1601" i="17" s="1"/>
  <c r="O1601" i="17"/>
  <c r="N1601" i="17"/>
  <c r="M1601" i="17"/>
  <c r="V1600" i="17"/>
  <c r="U1600" i="17"/>
  <c r="T1600" i="17"/>
  <c r="W1600" i="17" s="1"/>
  <c r="R1600" i="17"/>
  <c r="Q1600" i="17"/>
  <c r="P1600" i="17"/>
  <c r="S1600" i="17" s="1"/>
  <c r="O1600" i="17"/>
  <c r="N1600" i="17"/>
  <c r="M1600" i="17"/>
  <c r="V1599" i="17"/>
  <c r="U1599" i="17"/>
  <c r="T1599" i="17"/>
  <c r="W1599" i="17" s="1"/>
  <c r="R1599" i="17"/>
  <c r="Q1599" i="17"/>
  <c r="P1599" i="17"/>
  <c r="S1599" i="17" s="1"/>
  <c r="O1599" i="17"/>
  <c r="N1599" i="17"/>
  <c r="M1599" i="17"/>
  <c r="V1598" i="17"/>
  <c r="U1598" i="17"/>
  <c r="T1598" i="17"/>
  <c r="W1598" i="17" s="1"/>
  <c r="R1598" i="17"/>
  <c r="Q1598" i="17"/>
  <c r="P1598" i="17"/>
  <c r="S1598" i="17" s="1"/>
  <c r="O1598" i="17"/>
  <c r="N1598" i="17"/>
  <c r="M1598" i="17"/>
  <c r="V1597" i="17"/>
  <c r="U1597" i="17"/>
  <c r="T1597" i="17"/>
  <c r="W1597" i="17" s="1"/>
  <c r="R1597" i="17"/>
  <c r="Q1597" i="17"/>
  <c r="P1597" i="17"/>
  <c r="S1597" i="17" s="1"/>
  <c r="O1597" i="17"/>
  <c r="N1597" i="17"/>
  <c r="M1597" i="17"/>
  <c r="V1596" i="17"/>
  <c r="U1596" i="17"/>
  <c r="T1596" i="17"/>
  <c r="W1596" i="17" s="1"/>
  <c r="R1596" i="17"/>
  <c r="Q1596" i="17"/>
  <c r="P1596" i="17"/>
  <c r="S1596" i="17" s="1"/>
  <c r="O1596" i="17"/>
  <c r="N1596" i="17"/>
  <c r="M1596" i="17"/>
  <c r="V1595" i="17"/>
  <c r="U1595" i="17"/>
  <c r="T1595" i="17"/>
  <c r="W1595" i="17" s="1"/>
  <c r="R1595" i="17"/>
  <c r="Q1595" i="17"/>
  <c r="P1595" i="17"/>
  <c r="S1595" i="17" s="1"/>
  <c r="O1595" i="17"/>
  <c r="N1595" i="17"/>
  <c r="M1595" i="17"/>
  <c r="V1594" i="17"/>
  <c r="U1594" i="17"/>
  <c r="T1594" i="17"/>
  <c r="W1594" i="17" s="1"/>
  <c r="R1594" i="17"/>
  <c r="Q1594" i="17"/>
  <c r="P1594" i="17"/>
  <c r="S1594" i="17" s="1"/>
  <c r="O1594" i="17"/>
  <c r="N1594" i="17"/>
  <c r="M1594" i="17"/>
  <c r="V1593" i="17"/>
  <c r="U1593" i="17"/>
  <c r="T1593" i="17"/>
  <c r="W1593" i="17" s="1"/>
  <c r="R1593" i="17"/>
  <c r="Q1593" i="17"/>
  <c r="P1593" i="17"/>
  <c r="S1593" i="17" s="1"/>
  <c r="O1593" i="17"/>
  <c r="N1593" i="17"/>
  <c r="M1593" i="17"/>
  <c r="V1592" i="17"/>
  <c r="U1592" i="17"/>
  <c r="T1592" i="17"/>
  <c r="W1592" i="17" s="1"/>
  <c r="R1592" i="17"/>
  <c r="Q1592" i="17"/>
  <c r="P1592" i="17"/>
  <c r="S1592" i="17" s="1"/>
  <c r="O1592" i="17"/>
  <c r="N1592" i="17"/>
  <c r="M1592" i="17"/>
  <c r="V1591" i="17"/>
  <c r="U1591" i="17"/>
  <c r="T1591" i="17"/>
  <c r="W1591" i="17" s="1"/>
  <c r="R1591" i="17"/>
  <c r="Q1591" i="17"/>
  <c r="P1591" i="17"/>
  <c r="S1591" i="17" s="1"/>
  <c r="O1591" i="17"/>
  <c r="N1591" i="17"/>
  <c r="M1591" i="17"/>
  <c r="V1590" i="17"/>
  <c r="U1590" i="17"/>
  <c r="T1590" i="17"/>
  <c r="W1590" i="17" s="1"/>
  <c r="R1590" i="17"/>
  <c r="Q1590" i="17"/>
  <c r="P1590" i="17"/>
  <c r="S1590" i="17" s="1"/>
  <c r="O1590" i="17"/>
  <c r="N1590" i="17"/>
  <c r="M1590" i="17"/>
  <c r="V1589" i="17"/>
  <c r="U1589" i="17"/>
  <c r="T1589" i="17"/>
  <c r="W1589" i="17" s="1"/>
  <c r="R1589" i="17"/>
  <c r="Q1589" i="17"/>
  <c r="P1589" i="17"/>
  <c r="S1589" i="17" s="1"/>
  <c r="O1589" i="17"/>
  <c r="N1589" i="17"/>
  <c r="M1589" i="17"/>
  <c r="V1588" i="17"/>
  <c r="U1588" i="17"/>
  <c r="T1588" i="17"/>
  <c r="W1588" i="17" s="1"/>
  <c r="R1588" i="17"/>
  <c r="Q1588" i="17"/>
  <c r="P1588" i="17"/>
  <c r="S1588" i="17" s="1"/>
  <c r="O1588" i="17"/>
  <c r="N1588" i="17"/>
  <c r="M1588" i="17"/>
  <c r="V1587" i="17"/>
  <c r="U1587" i="17"/>
  <c r="T1587" i="17"/>
  <c r="W1587" i="17" s="1"/>
  <c r="R1587" i="17"/>
  <c r="Q1587" i="17"/>
  <c r="P1587" i="17"/>
  <c r="S1587" i="17" s="1"/>
  <c r="O1587" i="17"/>
  <c r="N1587" i="17"/>
  <c r="M1587" i="17"/>
  <c r="V1586" i="17"/>
  <c r="U1586" i="17"/>
  <c r="T1586" i="17"/>
  <c r="W1586" i="17" s="1"/>
  <c r="R1586" i="17"/>
  <c r="Q1586" i="17"/>
  <c r="P1586" i="17"/>
  <c r="S1586" i="17" s="1"/>
  <c r="O1586" i="17"/>
  <c r="N1586" i="17"/>
  <c r="M1586" i="17"/>
  <c r="V1585" i="17"/>
  <c r="U1585" i="17"/>
  <c r="T1585" i="17"/>
  <c r="W1585" i="17" s="1"/>
  <c r="R1585" i="17"/>
  <c r="Q1585" i="17"/>
  <c r="P1585" i="17"/>
  <c r="S1585" i="17" s="1"/>
  <c r="O1585" i="17"/>
  <c r="N1585" i="17"/>
  <c r="M1585" i="17"/>
  <c r="V1584" i="17"/>
  <c r="U1584" i="17"/>
  <c r="T1584" i="17"/>
  <c r="W1584" i="17" s="1"/>
  <c r="R1584" i="17"/>
  <c r="Q1584" i="17"/>
  <c r="P1584" i="17"/>
  <c r="S1584" i="17" s="1"/>
  <c r="O1584" i="17"/>
  <c r="N1584" i="17"/>
  <c r="M1584" i="17"/>
  <c r="V1583" i="17"/>
  <c r="U1583" i="17"/>
  <c r="T1583" i="17"/>
  <c r="W1583" i="17" s="1"/>
  <c r="R1583" i="17"/>
  <c r="Q1583" i="17"/>
  <c r="P1583" i="17"/>
  <c r="S1583" i="17" s="1"/>
  <c r="O1583" i="17"/>
  <c r="N1583" i="17"/>
  <c r="M1583" i="17"/>
  <c r="V1582" i="17"/>
  <c r="U1582" i="17"/>
  <c r="T1582" i="17"/>
  <c r="W1582" i="17" s="1"/>
  <c r="R1582" i="17"/>
  <c r="Q1582" i="17"/>
  <c r="P1582" i="17"/>
  <c r="S1582" i="17" s="1"/>
  <c r="O1582" i="17"/>
  <c r="N1582" i="17"/>
  <c r="M1582" i="17"/>
  <c r="V1581" i="17"/>
  <c r="U1581" i="17"/>
  <c r="T1581" i="17"/>
  <c r="W1581" i="17" s="1"/>
  <c r="R1581" i="17"/>
  <c r="Q1581" i="17"/>
  <c r="P1581" i="17"/>
  <c r="S1581" i="17" s="1"/>
  <c r="O1581" i="17"/>
  <c r="N1581" i="17"/>
  <c r="M1581" i="17"/>
  <c r="V1580" i="17"/>
  <c r="U1580" i="17"/>
  <c r="T1580" i="17"/>
  <c r="W1580" i="17" s="1"/>
  <c r="R1580" i="17"/>
  <c r="Q1580" i="17"/>
  <c r="P1580" i="17"/>
  <c r="S1580" i="17" s="1"/>
  <c r="O1580" i="17"/>
  <c r="N1580" i="17"/>
  <c r="M1580" i="17"/>
  <c r="V1579" i="17"/>
  <c r="U1579" i="17"/>
  <c r="T1579" i="17"/>
  <c r="W1579" i="17" s="1"/>
  <c r="R1579" i="17"/>
  <c r="Q1579" i="17"/>
  <c r="P1579" i="17"/>
  <c r="S1579" i="17" s="1"/>
  <c r="O1579" i="17"/>
  <c r="N1579" i="17"/>
  <c r="M1579" i="17"/>
  <c r="V1578" i="17"/>
  <c r="U1578" i="17"/>
  <c r="T1578" i="17"/>
  <c r="W1578" i="17" s="1"/>
  <c r="R1578" i="17"/>
  <c r="Q1578" i="17"/>
  <c r="P1578" i="17"/>
  <c r="S1578" i="17" s="1"/>
  <c r="O1578" i="17"/>
  <c r="N1578" i="17"/>
  <c r="M1578" i="17"/>
  <c r="V1577" i="17"/>
  <c r="U1577" i="17"/>
  <c r="T1577" i="17"/>
  <c r="W1577" i="17" s="1"/>
  <c r="R1577" i="17"/>
  <c r="Q1577" i="17"/>
  <c r="P1577" i="17"/>
  <c r="S1577" i="17" s="1"/>
  <c r="O1577" i="17"/>
  <c r="N1577" i="17"/>
  <c r="M1577" i="17"/>
  <c r="V1576" i="17"/>
  <c r="U1576" i="17"/>
  <c r="T1576" i="17"/>
  <c r="W1576" i="17" s="1"/>
  <c r="R1576" i="17"/>
  <c r="Q1576" i="17"/>
  <c r="P1576" i="17"/>
  <c r="S1576" i="17" s="1"/>
  <c r="O1576" i="17"/>
  <c r="N1576" i="17"/>
  <c r="M1576" i="17"/>
  <c r="V1575" i="17"/>
  <c r="U1575" i="17"/>
  <c r="T1575" i="17"/>
  <c r="W1575" i="17" s="1"/>
  <c r="R1575" i="17"/>
  <c r="Q1575" i="17"/>
  <c r="P1575" i="17"/>
  <c r="S1575" i="17" s="1"/>
  <c r="O1575" i="17"/>
  <c r="N1575" i="17"/>
  <c r="M1575" i="17"/>
  <c r="V1574" i="17"/>
  <c r="U1574" i="17"/>
  <c r="T1574" i="17"/>
  <c r="W1574" i="17" s="1"/>
  <c r="R1574" i="17"/>
  <c r="Q1574" i="17"/>
  <c r="P1574" i="17"/>
  <c r="S1574" i="17" s="1"/>
  <c r="O1574" i="17"/>
  <c r="N1574" i="17"/>
  <c r="M1574" i="17"/>
  <c r="V1573" i="17"/>
  <c r="U1573" i="17"/>
  <c r="T1573" i="17"/>
  <c r="W1573" i="17" s="1"/>
  <c r="R1573" i="17"/>
  <c r="Q1573" i="17"/>
  <c r="P1573" i="17"/>
  <c r="S1573" i="17" s="1"/>
  <c r="O1573" i="17"/>
  <c r="N1573" i="17"/>
  <c r="M1573" i="17"/>
  <c r="V1572" i="17"/>
  <c r="U1572" i="17"/>
  <c r="T1572" i="17"/>
  <c r="W1572" i="17" s="1"/>
  <c r="R1572" i="17"/>
  <c r="Q1572" i="17"/>
  <c r="P1572" i="17"/>
  <c r="S1572" i="17" s="1"/>
  <c r="O1572" i="17"/>
  <c r="N1572" i="17"/>
  <c r="M1572" i="17"/>
  <c r="V1571" i="17"/>
  <c r="U1571" i="17"/>
  <c r="T1571" i="17"/>
  <c r="W1571" i="17" s="1"/>
  <c r="R1571" i="17"/>
  <c r="Q1571" i="17"/>
  <c r="P1571" i="17"/>
  <c r="S1571" i="17" s="1"/>
  <c r="O1571" i="17"/>
  <c r="N1571" i="17"/>
  <c r="M1571" i="17"/>
  <c r="V1570" i="17"/>
  <c r="U1570" i="17"/>
  <c r="T1570" i="17"/>
  <c r="W1570" i="17" s="1"/>
  <c r="R1570" i="17"/>
  <c r="Q1570" i="17"/>
  <c r="P1570" i="17"/>
  <c r="S1570" i="17" s="1"/>
  <c r="O1570" i="17"/>
  <c r="N1570" i="17"/>
  <c r="M1570" i="17"/>
  <c r="V1569" i="17"/>
  <c r="U1569" i="17"/>
  <c r="T1569" i="17"/>
  <c r="W1569" i="17" s="1"/>
  <c r="R1569" i="17"/>
  <c r="Q1569" i="17"/>
  <c r="P1569" i="17"/>
  <c r="S1569" i="17" s="1"/>
  <c r="O1569" i="17"/>
  <c r="N1569" i="17"/>
  <c r="M1569" i="17"/>
  <c r="V1568" i="17"/>
  <c r="U1568" i="17"/>
  <c r="T1568" i="17"/>
  <c r="W1568" i="17" s="1"/>
  <c r="R1568" i="17"/>
  <c r="Q1568" i="17"/>
  <c r="P1568" i="17"/>
  <c r="S1568" i="17" s="1"/>
  <c r="O1568" i="17"/>
  <c r="N1568" i="17"/>
  <c r="M1568" i="17"/>
  <c r="V1567" i="17"/>
  <c r="U1567" i="17"/>
  <c r="T1567" i="17"/>
  <c r="W1567" i="17" s="1"/>
  <c r="R1567" i="17"/>
  <c r="Q1567" i="17"/>
  <c r="P1567" i="17"/>
  <c r="S1567" i="17" s="1"/>
  <c r="O1567" i="17"/>
  <c r="N1567" i="17"/>
  <c r="M1567" i="17"/>
  <c r="V1566" i="17"/>
  <c r="U1566" i="17"/>
  <c r="T1566" i="17"/>
  <c r="W1566" i="17" s="1"/>
  <c r="R1566" i="17"/>
  <c r="Q1566" i="17"/>
  <c r="P1566" i="17"/>
  <c r="S1566" i="17" s="1"/>
  <c r="O1566" i="17"/>
  <c r="N1566" i="17"/>
  <c r="M1566" i="17"/>
  <c r="V1565" i="17"/>
  <c r="U1565" i="17"/>
  <c r="T1565" i="17"/>
  <c r="W1565" i="17" s="1"/>
  <c r="R1565" i="17"/>
  <c r="Q1565" i="17"/>
  <c r="P1565" i="17"/>
  <c r="S1565" i="17" s="1"/>
  <c r="O1565" i="17"/>
  <c r="N1565" i="17"/>
  <c r="M1565" i="17"/>
  <c r="V1564" i="17"/>
  <c r="U1564" i="17"/>
  <c r="T1564" i="17"/>
  <c r="W1564" i="17" s="1"/>
  <c r="R1564" i="17"/>
  <c r="Q1564" i="17"/>
  <c r="P1564" i="17"/>
  <c r="S1564" i="17" s="1"/>
  <c r="O1564" i="17"/>
  <c r="N1564" i="17"/>
  <c r="M1564" i="17"/>
  <c r="V1563" i="17"/>
  <c r="U1563" i="17"/>
  <c r="T1563" i="17"/>
  <c r="W1563" i="17" s="1"/>
  <c r="R1563" i="17"/>
  <c r="Q1563" i="17"/>
  <c r="P1563" i="17"/>
  <c r="S1563" i="17" s="1"/>
  <c r="O1563" i="17"/>
  <c r="N1563" i="17"/>
  <c r="M1563" i="17"/>
  <c r="V1562" i="17"/>
  <c r="U1562" i="17"/>
  <c r="T1562" i="17"/>
  <c r="W1562" i="17" s="1"/>
  <c r="R1562" i="17"/>
  <c r="Q1562" i="17"/>
  <c r="P1562" i="17"/>
  <c r="S1562" i="17" s="1"/>
  <c r="O1562" i="17"/>
  <c r="N1562" i="17"/>
  <c r="M1562" i="17"/>
  <c r="V1561" i="17"/>
  <c r="U1561" i="17"/>
  <c r="T1561" i="17"/>
  <c r="W1561" i="17" s="1"/>
  <c r="R1561" i="17"/>
  <c r="Q1561" i="17"/>
  <c r="P1561" i="17"/>
  <c r="S1561" i="17" s="1"/>
  <c r="O1561" i="17"/>
  <c r="N1561" i="17"/>
  <c r="M1561" i="17"/>
  <c r="V1560" i="17"/>
  <c r="U1560" i="17"/>
  <c r="T1560" i="17"/>
  <c r="W1560" i="17" s="1"/>
  <c r="R1560" i="17"/>
  <c r="Q1560" i="17"/>
  <c r="P1560" i="17"/>
  <c r="S1560" i="17" s="1"/>
  <c r="O1560" i="17"/>
  <c r="N1560" i="17"/>
  <c r="M1560" i="17"/>
  <c r="V1559" i="17"/>
  <c r="U1559" i="17"/>
  <c r="T1559" i="17"/>
  <c r="W1559" i="17" s="1"/>
  <c r="R1559" i="17"/>
  <c r="Q1559" i="17"/>
  <c r="P1559" i="17"/>
  <c r="S1559" i="17" s="1"/>
  <c r="O1559" i="17"/>
  <c r="N1559" i="17"/>
  <c r="M1559" i="17"/>
  <c r="V1558" i="17"/>
  <c r="U1558" i="17"/>
  <c r="T1558" i="17"/>
  <c r="W1558" i="17" s="1"/>
  <c r="R1558" i="17"/>
  <c r="Q1558" i="17"/>
  <c r="P1558" i="17"/>
  <c r="S1558" i="17" s="1"/>
  <c r="O1558" i="17"/>
  <c r="N1558" i="17"/>
  <c r="M1558" i="17"/>
  <c r="V1557" i="17"/>
  <c r="U1557" i="17"/>
  <c r="T1557" i="17"/>
  <c r="W1557" i="17" s="1"/>
  <c r="R1557" i="17"/>
  <c r="Q1557" i="17"/>
  <c r="P1557" i="17"/>
  <c r="S1557" i="17" s="1"/>
  <c r="O1557" i="17"/>
  <c r="N1557" i="17"/>
  <c r="M1557" i="17"/>
  <c r="V1556" i="17"/>
  <c r="U1556" i="17"/>
  <c r="T1556" i="17"/>
  <c r="W1556" i="17" s="1"/>
  <c r="R1556" i="17"/>
  <c r="Q1556" i="17"/>
  <c r="P1556" i="17"/>
  <c r="S1556" i="17" s="1"/>
  <c r="O1556" i="17"/>
  <c r="N1556" i="17"/>
  <c r="M1556" i="17"/>
  <c r="V1555" i="17"/>
  <c r="U1555" i="17"/>
  <c r="T1555" i="17"/>
  <c r="W1555" i="17" s="1"/>
  <c r="R1555" i="17"/>
  <c r="Q1555" i="17"/>
  <c r="P1555" i="17"/>
  <c r="S1555" i="17" s="1"/>
  <c r="O1555" i="17"/>
  <c r="N1555" i="17"/>
  <c r="M1555" i="17"/>
  <c r="V1554" i="17"/>
  <c r="U1554" i="17"/>
  <c r="T1554" i="17"/>
  <c r="W1554" i="17" s="1"/>
  <c r="R1554" i="17"/>
  <c r="Q1554" i="17"/>
  <c r="P1554" i="17"/>
  <c r="S1554" i="17" s="1"/>
  <c r="O1554" i="17"/>
  <c r="N1554" i="17"/>
  <c r="M1554" i="17"/>
  <c r="V1553" i="17"/>
  <c r="U1553" i="17"/>
  <c r="T1553" i="17"/>
  <c r="W1553" i="17" s="1"/>
  <c r="R1553" i="17"/>
  <c r="Q1553" i="17"/>
  <c r="P1553" i="17"/>
  <c r="S1553" i="17" s="1"/>
  <c r="O1553" i="17"/>
  <c r="N1553" i="17"/>
  <c r="M1553" i="17"/>
  <c r="V1552" i="17"/>
  <c r="U1552" i="17"/>
  <c r="T1552" i="17"/>
  <c r="W1552" i="17" s="1"/>
  <c r="R1552" i="17"/>
  <c r="Q1552" i="17"/>
  <c r="P1552" i="17"/>
  <c r="S1552" i="17" s="1"/>
  <c r="O1552" i="17"/>
  <c r="N1552" i="17"/>
  <c r="M1552" i="17"/>
  <c r="V1551" i="17"/>
  <c r="U1551" i="17"/>
  <c r="T1551" i="17"/>
  <c r="W1551" i="17" s="1"/>
  <c r="R1551" i="17"/>
  <c r="Q1551" i="17"/>
  <c r="P1551" i="17"/>
  <c r="S1551" i="17" s="1"/>
  <c r="O1551" i="17"/>
  <c r="N1551" i="17"/>
  <c r="M1551" i="17"/>
  <c r="V1550" i="17"/>
  <c r="U1550" i="17"/>
  <c r="T1550" i="17"/>
  <c r="W1550" i="17" s="1"/>
  <c r="R1550" i="17"/>
  <c r="Q1550" i="17"/>
  <c r="P1550" i="17"/>
  <c r="S1550" i="17" s="1"/>
  <c r="O1550" i="17"/>
  <c r="N1550" i="17"/>
  <c r="M1550" i="17"/>
  <c r="V1549" i="17"/>
  <c r="U1549" i="17"/>
  <c r="T1549" i="17"/>
  <c r="W1549" i="17" s="1"/>
  <c r="R1549" i="17"/>
  <c r="Q1549" i="17"/>
  <c r="P1549" i="17"/>
  <c r="S1549" i="17" s="1"/>
  <c r="O1549" i="17"/>
  <c r="N1549" i="17"/>
  <c r="M1549" i="17"/>
  <c r="V1548" i="17"/>
  <c r="U1548" i="17"/>
  <c r="T1548" i="17"/>
  <c r="W1548" i="17" s="1"/>
  <c r="R1548" i="17"/>
  <c r="Q1548" i="17"/>
  <c r="P1548" i="17"/>
  <c r="S1548" i="17" s="1"/>
  <c r="O1548" i="17"/>
  <c r="N1548" i="17"/>
  <c r="M1548" i="17"/>
  <c r="V1547" i="17"/>
  <c r="U1547" i="17"/>
  <c r="T1547" i="17"/>
  <c r="W1547" i="17" s="1"/>
  <c r="R1547" i="17"/>
  <c r="Q1547" i="17"/>
  <c r="P1547" i="17"/>
  <c r="S1547" i="17" s="1"/>
  <c r="O1547" i="17"/>
  <c r="N1547" i="17"/>
  <c r="M1547" i="17"/>
  <c r="V1546" i="17"/>
  <c r="U1546" i="17"/>
  <c r="T1546" i="17"/>
  <c r="W1546" i="17" s="1"/>
  <c r="R1546" i="17"/>
  <c r="Q1546" i="17"/>
  <c r="P1546" i="17"/>
  <c r="S1546" i="17" s="1"/>
  <c r="O1546" i="17"/>
  <c r="N1546" i="17"/>
  <c r="M1546" i="17"/>
  <c r="V1545" i="17"/>
  <c r="U1545" i="17"/>
  <c r="T1545" i="17"/>
  <c r="W1545" i="17" s="1"/>
  <c r="R1545" i="17"/>
  <c r="Q1545" i="17"/>
  <c r="P1545" i="17"/>
  <c r="S1545" i="17" s="1"/>
  <c r="O1545" i="17"/>
  <c r="N1545" i="17"/>
  <c r="M1545" i="17"/>
  <c r="V1544" i="17"/>
  <c r="U1544" i="17"/>
  <c r="T1544" i="17"/>
  <c r="W1544" i="17" s="1"/>
  <c r="R1544" i="17"/>
  <c r="Q1544" i="17"/>
  <c r="P1544" i="17"/>
  <c r="S1544" i="17" s="1"/>
  <c r="O1544" i="17"/>
  <c r="N1544" i="17"/>
  <c r="M1544" i="17"/>
  <c r="V1543" i="17"/>
  <c r="U1543" i="17"/>
  <c r="T1543" i="17"/>
  <c r="W1543" i="17" s="1"/>
  <c r="R1543" i="17"/>
  <c r="Q1543" i="17"/>
  <c r="P1543" i="17"/>
  <c r="S1543" i="17" s="1"/>
  <c r="O1543" i="17"/>
  <c r="N1543" i="17"/>
  <c r="M1543" i="17"/>
  <c r="V1542" i="17"/>
  <c r="U1542" i="17"/>
  <c r="T1542" i="17"/>
  <c r="W1542" i="17" s="1"/>
  <c r="R1542" i="17"/>
  <c r="Q1542" i="17"/>
  <c r="P1542" i="17"/>
  <c r="S1542" i="17" s="1"/>
  <c r="O1542" i="17"/>
  <c r="N1542" i="17"/>
  <c r="M1542" i="17"/>
  <c r="V1541" i="17"/>
  <c r="U1541" i="17"/>
  <c r="T1541" i="17"/>
  <c r="W1541" i="17" s="1"/>
  <c r="R1541" i="17"/>
  <c r="Q1541" i="17"/>
  <c r="P1541" i="17"/>
  <c r="S1541" i="17" s="1"/>
  <c r="O1541" i="17"/>
  <c r="N1541" i="17"/>
  <c r="M1541" i="17"/>
  <c r="V1540" i="17"/>
  <c r="U1540" i="17"/>
  <c r="T1540" i="17"/>
  <c r="W1540" i="17" s="1"/>
  <c r="R1540" i="17"/>
  <c r="Q1540" i="17"/>
  <c r="P1540" i="17"/>
  <c r="S1540" i="17" s="1"/>
  <c r="O1540" i="17"/>
  <c r="N1540" i="17"/>
  <c r="M1540" i="17"/>
  <c r="V1539" i="17"/>
  <c r="U1539" i="17"/>
  <c r="T1539" i="17"/>
  <c r="W1539" i="17" s="1"/>
  <c r="R1539" i="17"/>
  <c r="Q1539" i="17"/>
  <c r="P1539" i="17"/>
  <c r="S1539" i="17" s="1"/>
  <c r="O1539" i="17"/>
  <c r="N1539" i="17"/>
  <c r="M1539" i="17"/>
  <c r="V1538" i="17"/>
  <c r="U1538" i="17"/>
  <c r="T1538" i="17"/>
  <c r="W1538" i="17" s="1"/>
  <c r="R1538" i="17"/>
  <c r="Q1538" i="17"/>
  <c r="P1538" i="17"/>
  <c r="S1538" i="17" s="1"/>
  <c r="O1538" i="17"/>
  <c r="N1538" i="17"/>
  <c r="M1538" i="17"/>
  <c r="V1537" i="17"/>
  <c r="U1537" i="17"/>
  <c r="T1537" i="17"/>
  <c r="W1537" i="17" s="1"/>
  <c r="R1537" i="17"/>
  <c r="Q1537" i="17"/>
  <c r="P1537" i="17"/>
  <c r="S1537" i="17" s="1"/>
  <c r="O1537" i="17"/>
  <c r="N1537" i="17"/>
  <c r="M1537" i="17"/>
  <c r="V1536" i="17"/>
  <c r="U1536" i="17"/>
  <c r="T1536" i="17"/>
  <c r="W1536" i="17" s="1"/>
  <c r="R1536" i="17"/>
  <c r="Q1536" i="17"/>
  <c r="P1536" i="17"/>
  <c r="S1536" i="17" s="1"/>
  <c r="O1536" i="17"/>
  <c r="N1536" i="17"/>
  <c r="M1536" i="17"/>
  <c r="V1535" i="17"/>
  <c r="U1535" i="17"/>
  <c r="T1535" i="17"/>
  <c r="W1535" i="17" s="1"/>
  <c r="R1535" i="17"/>
  <c r="Q1535" i="17"/>
  <c r="P1535" i="17"/>
  <c r="S1535" i="17" s="1"/>
  <c r="O1535" i="17"/>
  <c r="N1535" i="17"/>
  <c r="M1535" i="17"/>
  <c r="V1534" i="17"/>
  <c r="U1534" i="17"/>
  <c r="T1534" i="17"/>
  <c r="W1534" i="17" s="1"/>
  <c r="R1534" i="17"/>
  <c r="Q1534" i="17"/>
  <c r="P1534" i="17"/>
  <c r="S1534" i="17" s="1"/>
  <c r="O1534" i="17"/>
  <c r="N1534" i="17"/>
  <c r="M1534" i="17"/>
  <c r="V1533" i="17"/>
  <c r="U1533" i="17"/>
  <c r="T1533" i="17"/>
  <c r="W1533" i="17" s="1"/>
  <c r="R1533" i="17"/>
  <c r="Q1533" i="17"/>
  <c r="P1533" i="17"/>
  <c r="S1533" i="17" s="1"/>
  <c r="O1533" i="17"/>
  <c r="N1533" i="17"/>
  <c r="M1533" i="17"/>
  <c r="V1532" i="17"/>
  <c r="U1532" i="17"/>
  <c r="T1532" i="17"/>
  <c r="W1532" i="17" s="1"/>
  <c r="R1532" i="17"/>
  <c r="Q1532" i="17"/>
  <c r="P1532" i="17"/>
  <c r="S1532" i="17" s="1"/>
  <c r="O1532" i="17"/>
  <c r="N1532" i="17"/>
  <c r="M1532" i="17"/>
  <c r="V1531" i="17"/>
  <c r="U1531" i="17"/>
  <c r="T1531" i="17"/>
  <c r="W1531" i="17" s="1"/>
  <c r="R1531" i="17"/>
  <c r="Q1531" i="17"/>
  <c r="P1531" i="17"/>
  <c r="S1531" i="17" s="1"/>
  <c r="O1531" i="17"/>
  <c r="N1531" i="17"/>
  <c r="M1531" i="17"/>
  <c r="V1530" i="17"/>
  <c r="U1530" i="17"/>
  <c r="T1530" i="17"/>
  <c r="W1530" i="17" s="1"/>
  <c r="R1530" i="17"/>
  <c r="Q1530" i="17"/>
  <c r="P1530" i="17"/>
  <c r="S1530" i="17" s="1"/>
  <c r="O1530" i="17"/>
  <c r="N1530" i="17"/>
  <c r="M1530" i="17"/>
  <c r="V1529" i="17"/>
  <c r="U1529" i="17"/>
  <c r="T1529" i="17"/>
  <c r="W1529" i="17" s="1"/>
  <c r="R1529" i="17"/>
  <c r="Q1529" i="17"/>
  <c r="P1529" i="17"/>
  <c r="S1529" i="17" s="1"/>
  <c r="O1529" i="17"/>
  <c r="N1529" i="17"/>
  <c r="M1529" i="17"/>
  <c r="V1528" i="17"/>
  <c r="U1528" i="17"/>
  <c r="T1528" i="17"/>
  <c r="W1528" i="17" s="1"/>
  <c r="R1528" i="17"/>
  <c r="Q1528" i="17"/>
  <c r="P1528" i="17"/>
  <c r="S1528" i="17" s="1"/>
  <c r="O1528" i="17"/>
  <c r="N1528" i="17"/>
  <c r="M1528" i="17"/>
  <c r="V1527" i="17"/>
  <c r="U1527" i="17"/>
  <c r="T1527" i="17"/>
  <c r="W1527" i="17" s="1"/>
  <c r="R1527" i="17"/>
  <c r="Q1527" i="17"/>
  <c r="P1527" i="17"/>
  <c r="S1527" i="17" s="1"/>
  <c r="O1527" i="17"/>
  <c r="N1527" i="17"/>
  <c r="M1527" i="17"/>
  <c r="V1526" i="17"/>
  <c r="U1526" i="17"/>
  <c r="T1526" i="17"/>
  <c r="W1526" i="17" s="1"/>
  <c r="R1526" i="17"/>
  <c r="Q1526" i="17"/>
  <c r="P1526" i="17"/>
  <c r="S1526" i="17" s="1"/>
  <c r="O1526" i="17"/>
  <c r="N1526" i="17"/>
  <c r="M1526" i="17"/>
  <c r="V1525" i="17"/>
  <c r="U1525" i="17"/>
  <c r="T1525" i="17"/>
  <c r="W1525" i="17" s="1"/>
  <c r="R1525" i="17"/>
  <c r="Q1525" i="17"/>
  <c r="P1525" i="17"/>
  <c r="S1525" i="17" s="1"/>
  <c r="O1525" i="17"/>
  <c r="N1525" i="17"/>
  <c r="M1525" i="17"/>
  <c r="V1524" i="17"/>
  <c r="U1524" i="17"/>
  <c r="T1524" i="17"/>
  <c r="W1524" i="17" s="1"/>
  <c r="R1524" i="17"/>
  <c r="Q1524" i="17"/>
  <c r="P1524" i="17"/>
  <c r="S1524" i="17" s="1"/>
  <c r="O1524" i="17"/>
  <c r="N1524" i="17"/>
  <c r="M1524" i="17"/>
  <c r="V1523" i="17"/>
  <c r="U1523" i="17"/>
  <c r="T1523" i="17"/>
  <c r="W1523" i="17" s="1"/>
  <c r="R1523" i="17"/>
  <c r="Q1523" i="17"/>
  <c r="P1523" i="17"/>
  <c r="S1523" i="17" s="1"/>
  <c r="O1523" i="17"/>
  <c r="N1523" i="17"/>
  <c r="M1523" i="17"/>
  <c r="V1522" i="17"/>
  <c r="U1522" i="17"/>
  <c r="T1522" i="17"/>
  <c r="W1522" i="17" s="1"/>
  <c r="R1522" i="17"/>
  <c r="Q1522" i="17"/>
  <c r="P1522" i="17"/>
  <c r="S1522" i="17" s="1"/>
  <c r="O1522" i="17"/>
  <c r="N1522" i="17"/>
  <c r="M1522" i="17"/>
  <c r="V1521" i="17"/>
  <c r="U1521" i="17"/>
  <c r="T1521" i="17"/>
  <c r="W1521" i="17" s="1"/>
  <c r="R1521" i="17"/>
  <c r="Q1521" i="17"/>
  <c r="P1521" i="17"/>
  <c r="S1521" i="17" s="1"/>
  <c r="O1521" i="17"/>
  <c r="N1521" i="17"/>
  <c r="M1521" i="17"/>
  <c r="V1520" i="17"/>
  <c r="U1520" i="17"/>
  <c r="T1520" i="17"/>
  <c r="W1520" i="17" s="1"/>
  <c r="R1520" i="17"/>
  <c r="Q1520" i="17"/>
  <c r="P1520" i="17"/>
  <c r="S1520" i="17" s="1"/>
  <c r="O1520" i="17"/>
  <c r="N1520" i="17"/>
  <c r="M1520" i="17"/>
  <c r="V1519" i="17"/>
  <c r="U1519" i="17"/>
  <c r="T1519" i="17"/>
  <c r="W1519" i="17" s="1"/>
  <c r="R1519" i="17"/>
  <c r="Q1519" i="17"/>
  <c r="P1519" i="17"/>
  <c r="S1519" i="17" s="1"/>
  <c r="O1519" i="17"/>
  <c r="N1519" i="17"/>
  <c r="M1519" i="17"/>
  <c r="V1518" i="17"/>
  <c r="U1518" i="17"/>
  <c r="T1518" i="17"/>
  <c r="W1518" i="17" s="1"/>
  <c r="R1518" i="17"/>
  <c r="Q1518" i="17"/>
  <c r="P1518" i="17"/>
  <c r="S1518" i="17" s="1"/>
  <c r="O1518" i="17"/>
  <c r="N1518" i="17"/>
  <c r="M1518" i="17"/>
  <c r="V1517" i="17"/>
  <c r="U1517" i="17"/>
  <c r="T1517" i="17"/>
  <c r="W1517" i="17" s="1"/>
  <c r="R1517" i="17"/>
  <c r="Q1517" i="17"/>
  <c r="P1517" i="17"/>
  <c r="S1517" i="17" s="1"/>
  <c r="O1517" i="17"/>
  <c r="N1517" i="17"/>
  <c r="M1517" i="17"/>
  <c r="V1516" i="17"/>
  <c r="U1516" i="17"/>
  <c r="T1516" i="17"/>
  <c r="W1516" i="17" s="1"/>
  <c r="R1516" i="17"/>
  <c r="Q1516" i="17"/>
  <c r="P1516" i="17"/>
  <c r="S1516" i="17" s="1"/>
  <c r="O1516" i="17"/>
  <c r="N1516" i="17"/>
  <c r="M1516" i="17"/>
  <c r="V1515" i="17"/>
  <c r="U1515" i="17"/>
  <c r="T1515" i="17"/>
  <c r="W1515" i="17" s="1"/>
  <c r="R1515" i="17"/>
  <c r="Q1515" i="17"/>
  <c r="P1515" i="17"/>
  <c r="S1515" i="17" s="1"/>
  <c r="O1515" i="17"/>
  <c r="N1515" i="17"/>
  <c r="M1515" i="17"/>
  <c r="V1514" i="17"/>
  <c r="U1514" i="17"/>
  <c r="T1514" i="17"/>
  <c r="W1514" i="17" s="1"/>
  <c r="R1514" i="17"/>
  <c r="Q1514" i="17"/>
  <c r="P1514" i="17"/>
  <c r="S1514" i="17" s="1"/>
  <c r="O1514" i="17"/>
  <c r="N1514" i="17"/>
  <c r="M1514" i="17"/>
  <c r="V1513" i="17"/>
  <c r="U1513" i="17"/>
  <c r="T1513" i="17"/>
  <c r="W1513" i="17" s="1"/>
  <c r="R1513" i="17"/>
  <c r="Q1513" i="17"/>
  <c r="P1513" i="17"/>
  <c r="S1513" i="17" s="1"/>
  <c r="O1513" i="17"/>
  <c r="N1513" i="17"/>
  <c r="M1513" i="17"/>
  <c r="V1512" i="17"/>
  <c r="U1512" i="17"/>
  <c r="T1512" i="17"/>
  <c r="W1512" i="17" s="1"/>
  <c r="R1512" i="17"/>
  <c r="Q1512" i="17"/>
  <c r="P1512" i="17"/>
  <c r="S1512" i="17" s="1"/>
  <c r="O1512" i="17"/>
  <c r="N1512" i="17"/>
  <c r="M1512" i="17"/>
  <c r="V1511" i="17"/>
  <c r="U1511" i="17"/>
  <c r="T1511" i="17"/>
  <c r="W1511" i="17" s="1"/>
  <c r="R1511" i="17"/>
  <c r="Q1511" i="17"/>
  <c r="P1511" i="17"/>
  <c r="S1511" i="17" s="1"/>
  <c r="O1511" i="17"/>
  <c r="N1511" i="17"/>
  <c r="M1511" i="17"/>
  <c r="V1510" i="17"/>
  <c r="U1510" i="17"/>
  <c r="T1510" i="17"/>
  <c r="W1510" i="17" s="1"/>
  <c r="R1510" i="17"/>
  <c r="Q1510" i="17"/>
  <c r="P1510" i="17"/>
  <c r="S1510" i="17" s="1"/>
  <c r="O1510" i="17"/>
  <c r="N1510" i="17"/>
  <c r="M1510" i="17"/>
  <c r="V1509" i="17"/>
  <c r="U1509" i="17"/>
  <c r="T1509" i="17"/>
  <c r="W1509" i="17" s="1"/>
  <c r="R1509" i="17"/>
  <c r="Q1509" i="17"/>
  <c r="P1509" i="17"/>
  <c r="S1509" i="17" s="1"/>
  <c r="O1509" i="17"/>
  <c r="N1509" i="17"/>
  <c r="M1509" i="17"/>
  <c r="V1508" i="17"/>
  <c r="U1508" i="17"/>
  <c r="T1508" i="17"/>
  <c r="W1508" i="17" s="1"/>
  <c r="R1508" i="17"/>
  <c r="Q1508" i="17"/>
  <c r="P1508" i="17"/>
  <c r="S1508" i="17" s="1"/>
  <c r="O1508" i="17"/>
  <c r="N1508" i="17"/>
  <c r="M1508" i="17"/>
  <c r="V1507" i="17"/>
  <c r="U1507" i="17"/>
  <c r="T1507" i="17"/>
  <c r="W1507" i="17" s="1"/>
  <c r="R1507" i="17"/>
  <c r="Q1507" i="17"/>
  <c r="P1507" i="17"/>
  <c r="S1507" i="17" s="1"/>
  <c r="O1507" i="17"/>
  <c r="N1507" i="17"/>
  <c r="M1507" i="17"/>
  <c r="V1506" i="17"/>
  <c r="U1506" i="17"/>
  <c r="T1506" i="17"/>
  <c r="W1506" i="17" s="1"/>
  <c r="R1506" i="17"/>
  <c r="Q1506" i="17"/>
  <c r="P1506" i="17"/>
  <c r="S1506" i="17" s="1"/>
  <c r="O1506" i="17"/>
  <c r="N1506" i="17"/>
  <c r="M1506" i="17"/>
  <c r="V1505" i="17"/>
  <c r="U1505" i="17"/>
  <c r="T1505" i="17"/>
  <c r="W1505" i="17" s="1"/>
  <c r="R1505" i="17"/>
  <c r="Q1505" i="17"/>
  <c r="P1505" i="17"/>
  <c r="S1505" i="17" s="1"/>
  <c r="O1505" i="17"/>
  <c r="N1505" i="17"/>
  <c r="M1505" i="17"/>
  <c r="V1504" i="17"/>
  <c r="U1504" i="17"/>
  <c r="T1504" i="17"/>
  <c r="W1504" i="17" s="1"/>
  <c r="R1504" i="17"/>
  <c r="Q1504" i="17"/>
  <c r="P1504" i="17"/>
  <c r="S1504" i="17" s="1"/>
  <c r="O1504" i="17"/>
  <c r="N1504" i="17"/>
  <c r="M1504" i="17"/>
  <c r="V1503" i="17"/>
  <c r="U1503" i="17"/>
  <c r="T1503" i="17"/>
  <c r="W1503" i="17" s="1"/>
  <c r="R1503" i="17"/>
  <c r="Q1503" i="17"/>
  <c r="P1503" i="17"/>
  <c r="S1503" i="17" s="1"/>
  <c r="O1503" i="17"/>
  <c r="N1503" i="17"/>
  <c r="M1503" i="17"/>
  <c r="V1502" i="17"/>
  <c r="U1502" i="17"/>
  <c r="T1502" i="17"/>
  <c r="W1502" i="17" s="1"/>
  <c r="R1502" i="17"/>
  <c r="Q1502" i="17"/>
  <c r="P1502" i="17"/>
  <c r="S1502" i="17" s="1"/>
  <c r="O1502" i="17"/>
  <c r="N1502" i="17"/>
  <c r="M1502" i="17"/>
  <c r="V1501" i="17"/>
  <c r="U1501" i="17"/>
  <c r="T1501" i="17"/>
  <c r="W1501" i="17" s="1"/>
  <c r="R1501" i="17"/>
  <c r="Q1501" i="17"/>
  <c r="P1501" i="17"/>
  <c r="S1501" i="17" s="1"/>
  <c r="O1501" i="17"/>
  <c r="N1501" i="17"/>
  <c r="M1501" i="17"/>
  <c r="V1500" i="17"/>
  <c r="U1500" i="17"/>
  <c r="T1500" i="17"/>
  <c r="W1500" i="17" s="1"/>
  <c r="R1500" i="17"/>
  <c r="Q1500" i="17"/>
  <c r="P1500" i="17"/>
  <c r="S1500" i="17" s="1"/>
  <c r="O1500" i="17"/>
  <c r="N1500" i="17"/>
  <c r="M1500" i="17"/>
  <c r="V1499" i="17"/>
  <c r="U1499" i="17"/>
  <c r="T1499" i="17"/>
  <c r="W1499" i="17" s="1"/>
  <c r="R1499" i="17"/>
  <c r="Q1499" i="17"/>
  <c r="P1499" i="17"/>
  <c r="S1499" i="17" s="1"/>
  <c r="O1499" i="17"/>
  <c r="N1499" i="17"/>
  <c r="M1499" i="17"/>
  <c r="V1498" i="17"/>
  <c r="U1498" i="17"/>
  <c r="T1498" i="17"/>
  <c r="W1498" i="17" s="1"/>
  <c r="R1498" i="17"/>
  <c r="Q1498" i="17"/>
  <c r="P1498" i="17"/>
  <c r="S1498" i="17" s="1"/>
  <c r="O1498" i="17"/>
  <c r="N1498" i="17"/>
  <c r="M1498" i="17"/>
  <c r="V1497" i="17"/>
  <c r="U1497" i="17"/>
  <c r="T1497" i="17"/>
  <c r="W1497" i="17" s="1"/>
  <c r="R1497" i="17"/>
  <c r="Q1497" i="17"/>
  <c r="P1497" i="17"/>
  <c r="S1497" i="17" s="1"/>
  <c r="O1497" i="17"/>
  <c r="N1497" i="17"/>
  <c r="M1497" i="17"/>
  <c r="V1496" i="17"/>
  <c r="U1496" i="17"/>
  <c r="T1496" i="17"/>
  <c r="W1496" i="17" s="1"/>
  <c r="R1496" i="17"/>
  <c r="Q1496" i="17"/>
  <c r="P1496" i="17"/>
  <c r="S1496" i="17" s="1"/>
  <c r="O1496" i="17"/>
  <c r="N1496" i="17"/>
  <c r="M1496" i="17"/>
  <c r="V1495" i="17"/>
  <c r="U1495" i="17"/>
  <c r="T1495" i="17"/>
  <c r="W1495" i="17" s="1"/>
  <c r="R1495" i="17"/>
  <c r="Q1495" i="17"/>
  <c r="P1495" i="17"/>
  <c r="S1495" i="17" s="1"/>
  <c r="O1495" i="17"/>
  <c r="N1495" i="17"/>
  <c r="M1495" i="17"/>
  <c r="V1494" i="17"/>
  <c r="U1494" i="17"/>
  <c r="T1494" i="17"/>
  <c r="W1494" i="17" s="1"/>
  <c r="R1494" i="17"/>
  <c r="Q1494" i="17"/>
  <c r="P1494" i="17"/>
  <c r="S1494" i="17" s="1"/>
  <c r="O1494" i="17"/>
  <c r="N1494" i="17"/>
  <c r="M1494" i="17"/>
  <c r="V1493" i="17"/>
  <c r="U1493" i="17"/>
  <c r="T1493" i="17"/>
  <c r="W1493" i="17" s="1"/>
  <c r="R1493" i="17"/>
  <c r="Q1493" i="17"/>
  <c r="P1493" i="17"/>
  <c r="S1493" i="17" s="1"/>
  <c r="O1493" i="17"/>
  <c r="N1493" i="17"/>
  <c r="M1493" i="17"/>
  <c r="V1492" i="17"/>
  <c r="U1492" i="17"/>
  <c r="T1492" i="17"/>
  <c r="W1492" i="17" s="1"/>
  <c r="R1492" i="17"/>
  <c r="Q1492" i="17"/>
  <c r="P1492" i="17"/>
  <c r="S1492" i="17" s="1"/>
  <c r="O1492" i="17"/>
  <c r="N1492" i="17"/>
  <c r="M1492" i="17"/>
  <c r="V1491" i="17"/>
  <c r="U1491" i="17"/>
  <c r="T1491" i="17"/>
  <c r="W1491" i="17" s="1"/>
  <c r="R1491" i="17"/>
  <c r="Q1491" i="17"/>
  <c r="P1491" i="17"/>
  <c r="S1491" i="17" s="1"/>
  <c r="O1491" i="17"/>
  <c r="N1491" i="17"/>
  <c r="M1491" i="17"/>
  <c r="V1490" i="17"/>
  <c r="U1490" i="17"/>
  <c r="T1490" i="17"/>
  <c r="W1490" i="17" s="1"/>
  <c r="R1490" i="17"/>
  <c r="Q1490" i="17"/>
  <c r="P1490" i="17"/>
  <c r="S1490" i="17" s="1"/>
  <c r="O1490" i="17"/>
  <c r="N1490" i="17"/>
  <c r="M1490" i="17"/>
  <c r="V1489" i="17"/>
  <c r="U1489" i="17"/>
  <c r="T1489" i="17"/>
  <c r="W1489" i="17" s="1"/>
  <c r="R1489" i="17"/>
  <c r="Q1489" i="17"/>
  <c r="P1489" i="17"/>
  <c r="S1489" i="17" s="1"/>
  <c r="O1489" i="17"/>
  <c r="N1489" i="17"/>
  <c r="M1489" i="17"/>
  <c r="V1488" i="17"/>
  <c r="U1488" i="17"/>
  <c r="T1488" i="17"/>
  <c r="W1488" i="17" s="1"/>
  <c r="R1488" i="17"/>
  <c r="Q1488" i="17"/>
  <c r="P1488" i="17"/>
  <c r="S1488" i="17" s="1"/>
  <c r="O1488" i="17"/>
  <c r="N1488" i="17"/>
  <c r="M1488" i="17"/>
  <c r="V1487" i="17"/>
  <c r="U1487" i="17"/>
  <c r="T1487" i="17"/>
  <c r="W1487" i="17" s="1"/>
  <c r="R1487" i="17"/>
  <c r="Q1487" i="17"/>
  <c r="P1487" i="17"/>
  <c r="S1487" i="17" s="1"/>
  <c r="O1487" i="17"/>
  <c r="N1487" i="17"/>
  <c r="M1487" i="17"/>
  <c r="V1486" i="17"/>
  <c r="U1486" i="17"/>
  <c r="T1486" i="17"/>
  <c r="W1486" i="17" s="1"/>
  <c r="R1486" i="17"/>
  <c r="Q1486" i="17"/>
  <c r="P1486" i="17"/>
  <c r="S1486" i="17" s="1"/>
  <c r="O1486" i="17"/>
  <c r="N1486" i="17"/>
  <c r="M1486" i="17"/>
  <c r="V1485" i="17"/>
  <c r="U1485" i="17"/>
  <c r="T1485" i="17"/>
  <c r="W1485" i="17" s="1"/>
  <c r="R1485" i="17"/>
  <c r="Q1485" i="17"/>
  <c r="P1485" i="17"/>
  <c r="S1485" i="17" s="1"/>
  <c r="O1485" i="17"/>
  <c r="N1485" i="17"/>
  <c r="M1485" i="17"/>
  <c r="V1484" i="17"/>
  <c r="U1484" i="17"/>
  <c r="T1484" i="17"/>
  <c r="W1484" i="17" s="1"/>
  <c r="R1484" i="17"/>
  <c r="Q1484" i="17"/>
  <c r="P1484" i="17"/>
  <c r="S1484" i="17" s="1"/>
  <c r="O1484" i="17"/>
  <c r="N1484" i="17"/>
  <c r="M1484" i="17"/>
  <c r="V1483" i="17"/>
  <c r="U1483" i="17"/>
  <c r="T1483" i="17"/>
  <c r="W1483" i="17" s="1"/>
  <c r="R1483" i="17"/>
  <c r="Q1483" i="17"/>
  <c r="P1483" i="17"/>
  <c r="S1483" i="17" s="1"/>
  <c r="O1483" i="17"/>
  <c r="N1483" i="17"/>
  <c r="M1483" i="17"/>
  <c r="V1482" i="17"/>
  <c r="U1482" i="17"/>
  <c r="T1482" i="17"/>
  <c r="W1482" i="17" s="1"/>
  <c r="R1482" i="17"/>
  <c r="Q1482" i="17"/>
  <c r="P1482" i="17"/>
  <c r="S1482" i="17" s="1"/>
  <c r="O1482" i="17"/>
  <c r="N1482" i="17"/>
  <c r="M1482" i="17"/>
  <c r="V1481" i="17"/>
  <c r="U1481" i="17"/>
  <c r="T1481" i="17"/>
  <c r="W1481" i="17" s="1"/>
  <c r="R1481" i="17"/>
  <c r="Q1481" i="17"/>
  <c r="P1481" i="17"/>
  <c r="S1481" i="17" s="1"/>
  <c r="O1481" i="17"/>
  <c r="N1481" i="17"/>
  <c r="M1481" i="17"/>
  <c r="V1480" i="17"/>
  <c r="U1480" i="17"/>
  <c r="T1480" i="17"/>
  <c r="W1480" i="17" s="1"/>
  <c r="R1480" i="17"/>
  <c r="Q1480" i="17"/>
  <c r="P1480" i="17"/>
  <c r="S1480" i="17" s="1"/>
  <c r="O1480" i="17"/>
  <c r="N1480" i="17"/>
  <c r="M1480" i="17"/>
  <c r="V1479" i="17"/>
  <c r="U1479" i="17"/>
  <c r="T1479" i="17"/>
  <c r="W1479" i="17" s="1"/>
  <c r="R1479" i="17"/>
  <c r="Q1479" i="17"/>
  <c r="P1479" i="17"/>
  <c r="S1479" i="17" s="1"/>
  <c r="O1479" i="17"/>
  <c r="N1479" i="17"/>
  <c r="M1479" i="17"/>
  <c r="V1478" i="17"/>
  <c r="U1478" i="17"/>
  <c r="T1478" i="17"/>
  <c r="W1478" i="17" s="1"/>
  <c r="R1478" i="17"/>
  <c r="Q1478" i="17"/>
  <c r="P1478" i="17"/>
  <c r="S1478" i="17" s="1"/>
  <c r="O1478" i="17"/>
  <c r="N1478" i="17"/>
  <c r="M1478" i="17"/>
  <c r="V1477" i="17"/>
  <c r="U1477" i="17"/>
  <c r="T1477" i="17"/>
  <c r="W1477" i="17" s="1"/>
  <c r="R1477" i="17"/>
  <c r="Q1477" i="17"/>
  <c r="P1477" i="17"/>
  <c r="S1477" i="17" s="1"/>
  <c r="O1477" i="17"/>
  <c r="N1477" i="17"/>
  <c r="M1477" i="17"/>
  <c r="V1476" i="17"/>
  <c r="U1476" i="17"/>
  <c r="T1476" i="17"/>
  <c r="W1476" i="17" s="1"/>
  <c r="R1476" i="17"/>
  <c r="Q1476" i="17"/>
  <c r="P1476" i="17"/>
  <c r="S1476" i="17" s="1"/>
  <c r="O1476" i="17"/>
  <c r="N1476" i="17"/>
  <c r="M1476" i="17"/>
  <c r="V1475" i="17"/>
  <c r="U1475" i="17"/>
  <c r="T1475" i="17"/>
  <c r="W1475" i="17" s="1"/>
  <c r="R1475" i="17"/>
  <c r="Q1475" i="17"/>
  <c r="P1475" i="17"/>
  <c r="S1475" i="17" s="1"/>
  <c r="O1475" i="17"/>
  <c r="N1475" i="17"/>
  <c r="M1475" i="17"/>
  <c r="V1474" i="17"/>
  <c r="U1474" i="17"/>
  <c r="T1474" i="17"/>
  <c r="W1474" i="17" s="1"/>
  <c r="R1474" i="17"/>
  <c r="Q1474" i="17"/>
  <c r="P1474" i="17"/>
  <c r="S1474" i="17" s="1"/>
  <c r="O1474" i="17"/>
  <c r="N1474" i="17"/>
  <c r="M1474" i="17"/>
  <c r="V1473" i="17"/>
  <c r="U1473" i="17"/>
  <c r="T1473" i="17"/>
  <c r="W1473" i="17" s="1"/>
  <c r="R1473" i="17"/>
  <c r="Q1473" i="17"/>
  <c r="P1473" i="17"/>
  <c r="S1473" i="17" s="1"/>
  <c r="O1473" i="17"/>
  <c r="N1473" i="17"/>
  <c r="M1473" i="17"/>
  <c r="V1472" i="17"/>
  <c r="U1472" i="17"/>
  <c r="T1472" i="17"/>
  <c r="W1472" i="17" s="1"/>
  <c r="R1472" i="17"/>
  <c r="Q1472" i="17"/>
  <c r="P1472" i="17"/>
  <c r="S1472" i="17" s="1"/>
  <c r="O1472" i="17"/>
  <c r="N1472" i="17"/>
  <c r="M1472" i="17"/>
  <c r="V1471" i="17"/>
  <c r="U1471" i="17"/>
  <c r="T1471" i="17"/>
  <c r="W1471" i="17" s="1"/>
  <c r="R1471" i="17"/>
  <c r="Q1471" i="17"/>
  <c r="P1471" i="17"/>
  <c r="S1471" i="17" s="1"/>
  <c r="O1471" i="17"/>
  <c r="N1471" i="17"/>
  <c r="M1471" i="17"/>
  <c r="V1470" i="17"/>
  <c r="U1470" i="17"/>
  <c r="T1470" i="17"/>
  <c r="W1470" i="17" s="1"/>
  <c r="R1470" i="17"/>
  <c r="Q1470" i="17"/>
  <c r="P1470" i="17"/>
  <c r="S1470" i="17" s="1"/>
  <c r="O1470" i="17"/>
  <c r="N1470" i="17"/>
  <c r="M1470" i="17"/>
  <c r="V1469" i="17"/>
  <c r="U1469" i="17"/>
  <c r="T1469" i="17"/>
  <c r="W1469" i="17" s="1"/>
  <c r="R1469" i="17"/>
  <c r="Q1469" i="17"/>
  <c r="P1469" i="17"/>
  <c r="S1469" i="17" s="1"/>
  <c r="O1469" i="17"/>
  <c r="N1469" i="17"/>
  <c r="M1469" i="17"/>
  <c r="V1468" i="17"/>
  <c r="U1468" i="17"/>
  <c r="T1468" i="17"/>
  <c r="W1468" i="17" s="1"/>
  <c r="R1468" i="17"/>
  <c r="Q1468" i="17"/>
  <c r="P1468" i="17"/>
  <c r="S1468" i="17" s="1"/>
  <c r="O1468" i="17"/>
  <c r="N1468" i="17"/>
  <c r="M1468" i="17"/>
  <c r="V1467" i="17"/>
  <c r="U1467" i="17"/>
  <c r="T1467" i="17"/>
  <c r="W1467" i="17" s="1"/>
  <c r="R1467" i="17"/>
  <c r="Q1467" i="17"/>
  <c r="P1467" i="17"/>
  <c r="S1467" i="17" s="1"/>
  <c r="O1467" i="17"/>
  <c r="N1467" i="17"/>
  <c r="M1467" i="17"/>
  <c r="V1466" i="17"/>
  <c r="U1466" i="17"/>
  <c r="T1466" i="17"/>
  <c r="W1466" i="17" s="1"/>
  <c r="R1466" i="17"/>
  <c r="Q1466" i="17"/>
  <c r="P1466" i="17"/>
  <c r="S1466" i="17" s="1"/>
  <c r="O1466" i="17"/>
  <c r="N1466" i="17"/>
  <c r="M1466" i="17"/>
  <c r="V1465" i="17"/>
  <c r="U1465" i="17"/>
  <c r="T1465" i="17"/>
  <c r="W1465" i="17" s="1"/>
  <c r="R1465" i="17"/>
  <c r="Q1465" i="17"/>
  <c r="P1465" i="17"/>
  <c r="S1465" i="17" s="1"/>
  <c r="O1465" i="17"/>
  <c r="N1465" i="17"/>
  <c r="M1465" i="17"/>
  <c r="V1464" i="17"/>
  <c r="U1464" i="17"/>
  <c r="T1464" i="17"/>
  <c r="W1464" i="17" s="1"/>
  <c r="R1464" i="17"/>
  <c r="Q1464" i="17"/>
  <c r="P1464" i="17"/>
  <c r="S1464" i="17" s="1"/>
  <c r="O1464" i="17"/>
  <c r="N1464" i="17"/>
  <c r="M1464" i="17"/>
  <c r="V1463" i="17"/>
  <c r="U1463" i="17"/>
  <c r="T1463" i="17"/>
  <c r="W1463" i="17" s="1"/>
  <c r="R1463" i="17"/>
  <c r="Q1463" i="17"/>
  <c r="P1463" i="17"/>
  <c r="S1463" i="17" s="1"/>
  <c r="O1463" i="17"/>
  <c r="N1463" i="17"/>
  <c r="M1463" i="17"/>
  <c r="V1462" i="17"/>
  <c r="U1462" i="17"/>
  <c r="T1462" i="17"/>
  <c r="W1462" i="17" s="1"/>
  <c r="R1462" i="17"/>
  <c r="Q1462" i="17"/>
  <c r="P1462" i="17"/>
  <c r="S1462" i="17" s="1"/>
  <c r="O1462" i="17"/>
  <c r="N1462" i="17"/>
  <c r="M1462" i="17"/>
  <c r="V1461" i="17"/>
  <c r="U1461" i="17"/>
  <c r="T1461" i="17"/>
  <c r="W1461" i="17" s="1"/>
  <c r="R1461" i="17"/>
  <c r="Q1461" i="17"/>
  <c r="P1461" i="17"/>
  <c r="S1461" i="17" s="1"/>
  <c r="O1461" i="17"/>
  <c r="N1461" i="17"/>
  <c r="M1461" i="17"/>
  <c r="V1460" i="17"/>
  <c r="U1460" i="17"/>
  <c r="T1460" i="17"/>
  <c r="W1460" i="17" s="1"/>
  <c r="R1460" i="17"/>
  <c r="Q1460" i="17"/>
  <c r="P1460" i="17"/>
  <c r="S1460" i="17" s="1"/>
  <c r="O1460" i="17"/>
  <c r="N1460" i="17"/>
  <c r="M1460" i="17"/>
  <c r="V1459" i="17"/>
  <c r="U1459" i="17"/>
  <c r="T1459" i="17"/>
  <c r="W1459" i="17" s="1"/>
  <c r="R1459" i="17"/>
  <c r="Q1459" i="17"/>
  <c r="P1459" i="17"/>
  <c r="S1459" i="17" s="1"/>
  <c r="O1459" i="17"/>
  <c r="N1459" i="17"/>
  <c r="M1459" i="17"/>
  <c r="V1458" i="17"/>
  <c r="U1458" i="17"/>
  <c r="T1458" i="17"/>
  <c r="W1458" i="17" s="1"/>
  <c r="R1458" i="17"/>
  <c r="Q1458" i="17"/>
  <c r="P1458" i="17"/>
  <c r="S1458" i="17" s="1"/>
  <c r="O1458" i="17"/>
  <c r="N1458" i="17"/>
  <c r="M1458" i="17"/>
  <c r="V1457" i="17"/>
  <c r="U1457" i="17"/>
  <c r="T1457" i="17"/>
  <c r="W1457" i="17" s="1"/>
  <c r="R1457" i="17"/>
  <c r="Q1457" i="17"/>
  <c r="P1457" i="17"/>
  <c r="S1457" i="17" s="1"/>
  <c r="O1457" i="17"/>
  <c r="N1457" i="17"/>
  <c r="M1457" i="17"/>
  <c r="V1456" i="17"/>
  <c r="U1456" i="17"/>
  <c r="T1456" i="17"/>
  <c r="W1456" i="17" s="1"/>
  <c r="R1456" i="17"/>
  <c r="Q1456" i="17"/>
  <c r="P1456" i="17"/>
  <c r="S1456" i="17" s="1"/>
  <c r="O1456" i="17"/>
  <c r="N1456" i="17"/>
  <c r="M1456" i="17"/>
  <c r="V1455" i="17"/>
  <c r="U1455" i="17"/>
  <c r="T1455" i="17"/>
  <c r="W1455" i="17" s="1"/>
  <c r="R1455" i="17"/>
  <c r="Q1455" i="17"/>
  <c r="P1455" i="17"/>
  <c r="S1455" i="17" s="1"/>
  <c r="O1455" i="17"/>
  <c r="N1455" i="17"/>
  <c r="M1455" i="17"/>
  <c r="V1454" i="17"/>
  <c r="U1454" i="17"/>
  <c r="T1454" i="17"/>
  <c r="W1454" i="17" s="1"/>
  <c r="R1454" i="17"/>
  <c r="Q1454" i="17"/>
  <c r="P1454" i="17"/>
  <c r="S1454" i="17" s="1"/>
  <c r="O1454" i="17"/>
  <c r="N1454" i="17"/>
  <c r="M1454" i="17"/>
  <c r="V1453" i="17"/>
  <c r="U1453" i="17"/>
  <c r="T1453" i="17"/>
  <c r="W1453" i="17" s="1"/>
  <c r="R1453" i="17"/>
  <c r="Q1453" i="17"/>
  <c r="P1453" i="17"/>
  <c r="S1453" i="17" s="1"/>
  <c r="O1453" i="17"/>
  <c r="N1453" i="17"/>
  <c r="M1453" i="17"/>
  <c r="V1452" i="17"/>
  <c r="U1452" i="17"/>
  <c r="T1452" i="17"/>
  <c r="W1452" i="17" s="1"/>
  <c r="R1452" i="17"/>
  <c r="Q1452" i="17"/>
  <c r="P1452" i="17"/>
  <c r="S1452" i="17" s="1"/>
  <c r="O1452" i="17"/>
  <c r="N1452" i="17"/>
  <c r="M1452" i="17"/>
  <c r="V1451" i="17"/>
  <c r="U1451" i="17"/>
  <c r="T1451" i="17"/>
  <c r="W1451" i="17" s="1"/>
  <c r="R1451" i="17"/>
  <c r="Q1451" i="17"/>
  <c r="P1451" i="17"/>
  <c r="S1451" i="17" s="1"/>
  <c r="O1451" i="17"/>
  <c r="N1451" i="17"/>
  <c r="M1451" i="17"/>
  <c r="V1450" i="17"/>
  <c r="U1450" i="17"/>
  <c r="T1450" i="17"/>
  <c r="W1450" i="17" s="1"/>
  <c r="R1450" i="17"/>
  <c r="Q1450" i="17"/>
  <c r="P1450" i="17"/>
  <c r="S1450" i="17" s="1"/>
  <c r="O1450" i="17"/>
  <c r="N1450" i="17"/>
  <c r="M1450" i="17"/>
  <c r="V1449" i="17"/>
  <c r="U1449" i="17"/>
  <c r="T1449" i="17"/>
  <c r="W1449" i="17" s="1"/>
  <c r="R1449" i="17"/>
  <c r="Q1449" i="17"/>
  <c r="P1449" i="17"/>
  <c r="S1449" i="17" s="1"/>
  <c r="O1449" i="17"/>
  <c r="N1449" i="17"/>
  <c r="M1449" i="17"/>
  <c r="V1448" i="17"/>
  <c r="U1448" i="17"/>
  <c r="T1448" i="17"/>
  <c r="W1448" i="17" s="1"/>
  <c r="R1448" i="17"/>
  <c r="Q1448" i="17"/>
  <c r="P1448" i="17"/>
  <c r="S1448" i="17" s="1"/>
  <c r="O1448" i="17"/>
  <c r="N1448" i="17"/>
  <c r="M1448" i="17"/>
  <c r="V1447" i="17"/>
  <c r="U1447" i="17"/>
  <c r="T1447" i="17"/>
  <c r="W1447" i="17" s="1"/>
  <c r="R1447" i="17"/>
  <c r="Q1447" i="17"/>
  <c r="P1447" i="17"/>
  <c r="S1447" i="17" s="1"/>
  <c r="O1447" i="17"/>
  <c r="N1447" i="17"/>
  <c r="M1447" i="17"/>
  <c r="V1446" i="17"/>
  <c r="U1446" i="17"/>
  <c r="T1446" i="17"/>
  <c r="W1446" i="17" s="1"/>
  <c r="R1446" i="17"/>
  <c r="Q1446" i="17"/>
  <c r="P1446" i="17"/>
  <c r="S1446" i="17" s="1"/>
  <c r="O1446" i="17"/>
  <c r="N1446" i="17"/>
  <c r="M1446" i="17"/>
  <c r="V1445" i="17"/>
  <c r="U1445" i="17"/>
  <c r="T1445" i="17"/>
  <c r="W1445" i="17" s="1"/>
  <c r="R1445" i="17"/>
  <c r="Q1445" i="17"/>
  <c r="P1445" i="17"/>
  <c r="S1445" i="17" s="1"/>
  <c r="O1445" i="17"/>
  <c r="N1445" i="17"/>
  <c r="M1445" i="17"/>
  <c r="V1444" i="17"/>
  <c r="U1444" i="17"/>
  <c r="T1444" i="17"/>
  <c r="W1444" i="17" s="1"/>
  <c r="R1444" i="17"/>
  <c r="Q1444" i="17"/>
  <c r="P1444" i="17"/>
  <c r="S1444" i="17" s="1"/>
  <c r="O1444" i="17"/>
  <c r="N1444" i="17"/>
  <c r="M1444" i="17"/>
  <c r="V1443" i="17"/>
  <c r="U1443" i="17"/>
  <c r="T1443" i="17"/>
  <c r="W1443" i="17" s="1"/>
  <c r="R1443" i="17"/>
  <c r="Q1443" i="17"/>
  <c r="P1443" i="17"/>
  <c r="S1443" i="17" s="1"/>
  <c r="O1443" i="17"/>
  <c r="N1443" i="17"/>
  <c r="M1443" i="17"/>
  <c r="V1442" i="17"/>
  <c r="U1442" i="17"/>
  <c r="T1442" i="17"/>
  <c r="W1442" i="17" s="1"/>
  <c r="R1442" i="17"/>
  <c r="Q1442" i="17"/>
  <c r="P1442" i="17"/>
  <c r="S1442" i="17" s="1"/>
  <c r="O1442" i="17"/>
  <c r="N1442" i="17"/>
  <c r="M1442" i="17"/>
  <c r="V1441" i="17"/>
  <c r="U1441" i="17"/>
  <c r="T1441" i="17"/>
  <c r="W1441" i="17" s="1"/>
  <c r="R1441" i="17"/>
  <c r="Q1441" i="17"/>
  <c r="P1441" i="17"/>
  <c r="S1441" i="17" s="1"/>
  <c r="O1441" i="17"/>
  <c r="N1441" i="17"/>
  <c r="M1441" i="17"/>
  <c r="V1440" i="17"/>
  <c r="U1440" i="17"/>
  <c r="T1440" i="17"/>
  <c r="W1440" i="17" s="1"/>
  <c r="R1440" i="17"/>
  <c r="Q1440" i="17"/>
  <c r="P1440" i="17"/>
  <c r="S1440" i="17" s="1"/>
  <c r="O1440" i="17"/>
  <c r="N1440" i="17"/>
  <c r="M1440" i="17"/>
  <c r="V1439" i="17"/>
  <c r="U1439" i="17"/>
  <c r="T1439" i="17"/>
  <c r="W1439" i="17" s="1"/>
  <c r="R1439" i="17"/>
  <c r="Q1439" i="17"/>
  <c r="P1439" i="17"/>
  <c r="S1439" i="17" s="1"/>
  <c r="O1439" i="17"/>
  <c r="N1439" i="17"/>
  <c r="M1439" i="17"/>
  <c r="V1438" i="17"/>
  <c r="U1438" i="17"/>
  <c r="T1438" i="17"/>
  <c r="W1438" i="17" s="1"/>
  <c r="R1438" i="17"/>
  <c r="Q1438" i="17"/>
  <c r="P1438" i="17"/>
  <c r="S1438" i="17" s="1"/>
  <c r="O1438" i="17"/>
  <c r="N1438" i="17"/>
  <c r="M1438" i="17"/>
  <c r="V1437" i="17"/>
  <c r="U1437" i="17"/>
  <c r="T1437" i="17"/>
  <c r="W1437" i="17" s="1"/>
  <c r="R1437" i="17"/>
  <c r="Q1437" i="17"/>
  <c r="P1437" i="17"/>
  <c r="S1437" i="17" s="1"/>
  <c r="O1437" i="17"/>
  <c r="N1437" i="17"/>
  <c r="M1437" i="17"/>
  <c r="V1436" i="17"/>
  <c r="U1436" i="17"/>
  <c r="T1436" i="17"/>
  <c r="W1436" i="17" s="1"/>
  <c r="R1436" i="17"/>
  <c r="Q1436" i="17"/>
  <c r="P1436" i="17"/>
  <c r="S1436" i="17" s="1"/>
  <c r="O1436" i="17"/>
  <c r="N1436" i="17"/>
  <c r="M1436" i="17"/>
  <c r="V1435" i="17"/>
  <c r="U1435" i="17"/>
  <c r="T1435" i="17"/>
  <c r="W1435" i="17" s="1"/>
  <c r="R1435" i="17"/>
  <c r="Q1435" i="17"/>
  <c r="P1435" i="17"/>
  <c r="S1435" i="17" s="1"/>
  <c r="O1435" i="17"/>
  <c r="N1435" i="17"/>
  <c r="M1435" i="17"/>
  <c r="V1434" i="17"/>
  <c r="U1434" i="17"/>
  <c r="T1434" i="17"/>
  <c r="W1434" i="17" s="1"/>
  <c r="R1434" i="17"/>
  <c r="Q1434" i="17"/>
  <c r="P1434" i="17"/>
  <c r="S1434" i="17" s="1"/>
  <c r="O1434" i="17"/>
  <c r="N1434" i="17"/>
  <c r="M1434" i="17"/>
  <c r="V1433" i="17"/>
  <c r="U1433" i="17"/>
  <c r="T1433" i="17"/>
  <c r="W1433" i="17" s="1"/>
  <c r="R1433" i="17"/>
  <c r="Q1433" i="17"/>
  <c r="P1433" i="17"/>
  <c r="S1433" i="17" s="1"/>
  <c r="O1433" i="17"/>
  <c r="N1433" i="17"/>
  <c r="M1433" i="17"/>
  <c r="V1432" i="17"/>
  <c r="U1432" i="17"/>
  <c r="T1432" i="17"/>
  <c r="W1432" i="17" s="1"/>
  <c r="R1432" i="17"/>
  <c r="Q1432" i="17"/>
  <c r="P1432" i="17"/>
  <c r="S1432" i="17" s="1"/>
  <c r="O1432" i="17"/>
  <c r="N1432" i="17"/>
  <c r="M1432" i="17"/>
  <c r="V1431" i="17"/>
  <c r="U1431" i="17"/>
  <c r="T1431" i="17"/>
  <c r="W1431" i="17" s="1"/>
  <c r="R1431" i="17"/>
  <c r="Q1431" i="17"/>
  <c r="P1431" i="17"/>
  <c r="S1431" i="17" s="1"/>
  <c r="O1431" i="17"/>
  <c r="N1431" i="17"/>
  <c r="M1431" i="17"/>
  <c r="V1430" i="17"/>
  <c r="U1430" i="17"/>
  <c r="T1430" i="17"/>
  <c r="W1430" i="17" s="1"/>
  <c r="R1430" i="17"/>
  <c r="Q1430" i="17"/>
  <c r="P1430" i="17"/>
  <c r="S1430" i="17" s="1"/>
  <c r="O1430" i="17"/>
  <c r="N1430" i="17"/>
  <c r="M1430" i="17"/>
  <c r="V1429" i="17"/>
  <c r="U1429" i="17"/>
  <c r="T1429" i="17"/>
  <c r="W1429" i="17" s="1"/>
  <c r="R1429" i="17"/>
  <c r="Q1429" i="17"/>
  <c r="P1429" i="17"/>
  <c r="S1429" i="17" s="1"/>
  <c r="O1429" i="17"/>
  <c r="N1429" i="17"/>
  <c r="M1429" i="17"/>
  <c r="V1428" i="17"/>
  <c r="U1428" i="17"/>
  <c r="T1428" i="17"/>
  <c r="W1428" i="17" s="1"/>
  <c r="R1428" i="17"/>
  <c r="Q1428" i="17"/>
  <c r="P1428" i="17"/>
  <c r="S1428" i="17" s="1"/>
  <c r="O1428" i="17"/>
  <c r="N1428" i="17"/>
  <c r="M1428" i="17"/>
  <c r="V1427" i="17"/>
  <c r="U1427" i="17"/>
  <c r="T1427" i="17"/>
  <c r="W1427" i="17" s="1"/>
  <c r="R1427" i="17"/>
  <c r="Q1427" i="17"/>
  <c r="P1427" i="17"/>
  <c r="S1427" i="17" s="1"/>
  <c r="O1427" i="17"/>
  <c r="N1427" i="17"/>
  <c r="M1427" i="17"/>
  <c r="V1426" i="17"/>
  <c r="U1426" i="17"/>
  <c r="T1426" i="17"/>
  <c r="W1426" i="17" s="1"/>
  <c r="R1426" i="17"/>
  <c r="Q1426" i="17"/>
  <c r="P1426" i="17"/>
  <c r="S1426" i="17" s="1"/>
  <c r="O1426" i="17"/>
  <c r="N1426" i="17"/>
  <c r="M1426" i="17"/>
  <c r="V1425" i="17"/>
  <c r="U1425" i="17"/>
  <c r="T1425" i="17"/>
  <c r="W1425" i="17" s="1"/>
  <c r="R1425" i="17"/>
  <c r="Q1425" i="17"/>
  <c r="P1425" i="17"/>
  <c r="S1425" i="17" s="1"/>
  <c r="O1425" i="17"/>
  <c r="N1425" i="17"/>
  <c r="M1425" i="17"/>
  <c r="V1424" i="17"/>
  <c r="U1424" i="17"/>
  <c r="T1424" i="17"/>
  <c r="W1424" i="17" s="1"/>
  <c r="R1424" i="17"/>
  <c r="Q1424" i="17"/>
  <c r="P1424" i="17"/>
  <c r="S1424" i="17" s="1"/>
  <c r="O1424" i="17"/>
  <c r="N1424" i="17"/>
  <c r="M1424" i="17"/>
  <c r="V1423" i="17"/>
  <c r="U1423" i="17"/>
  <c r="T1423" i="17"/>
  <c r="W1423" i="17" s="1"/>
  <c r="R1423" i="17"/>
  <c r="Q1423" i="17"/>
  <c r="P1423" i="17"/>
  <c r="S1423" i="17" s="1"/>
  <c r="O1423" i="17"/>
  <c r="N1423" i="17"/>
  <c r="M1423" i="17"/>
  <c r="V1422" i="17"/>
  <c r="U1422" i="17"/>
  <c r="T1422" i="17"/>
  <c r="W1422" i="17" s="1"/>
  <c r="R1422" i="17"/>
  <c r="Q1422" i="17"/>
  <c r="P1422" i="17"/>
  <c r="S1422" i="17" s="1"/>
  <c r="O1422" i="17"/>
  <c r="N1422" i="17"/>
  <c r="M1422" i="17"/>
  <c r="V1421" i="17"/>
  <c r="U1421" i="17"/>
  <c r="T1421" i="17"/>
  <c r="W1421" i="17" s="1"/>
  <c r="R1421" i="17"/>
  <c r="Q1421" i="17"/>
  <c r="P1421" i="17"/>
  <c r="S1421" i="17" s="1"/>
  <c r="O1421" i="17"/>
  <c r="N1421" i="17"/>
  <c r="M1421" i="17"/>
  <c r="V1420" i="17"/>
  <c r="U1420" i="17"/>
  <c r="T1420" i="17"/>
  <c r="W1420" i="17" s="1"/>
  <c r="R1420" i="17"/>
  <c r="Q1420" i="17"/>
  <c r="P1420" i="17"/>
  <c r="S1420" i="17" s="1"/>
  <c r="O1420" i="17"/>
  <c r="N1420" i="17"/>
  <c r="M1420" i="17"/>
  <c r="V1419" i="17"/>
  <c r="U1419" i="17"/>
  <c r="T1419" i="17"/>
  <c r="W1419" i="17" s="1"/>
  <c r="R1419" i="17"/>
  <c r="Q1419" i="17"/>
  <c r="P1419" i="17"/>
  <c r="S1419" i="17" s="1"/>
  <c r="O1419" i="17"/>
  <c r="N1419" i="17"/>
  <c r="M1419" i="17"/>
  <c r="V1418" i="17"/>
  <c r="U1418" i="17"/>
  <c r="T1418" i="17"/>
  <c r="W1418" i="17" s="1"/>
  <c r="R1418" i="17"/>
  <c r="Q1418" i="17"/>
  <c r="P1418" i="17"/>
  <c r="S1418" i="17" s="1"/>
  <c r="O1418" i="17"/>
  <c r="N1418" i="17"/>
  <c r="M1418" i="17"/>
  <c r="V1417" i="17"/>
  <c r="U1417" i="17"/>
  <c r="T1417" i="17"/>
  <c r="W1417" i="17" s="1"/>
  <c r="R1417" i="17"/>
  <c r="Q1417" i="17"/>
  <c r="P1417" i="17"/>
  <c r="S1417" i="17" s="1"/>
  <c r="O1417" i="17"/>
  <c r="N1417" i="17"/>
  <c r="M1417" i="17"/>
  <c r="V1416" i="17"/>
  <c r="U1416" i="17"/>
  <c r="T1416" i="17"/>
  <c r="W1416" i="17" s="1"/>
  <c r="R1416" i="17"/>
  <c r="Q1416" i="17"/>
  <c r="P1416" i="17"/>
  <c r="S1416" i="17" s="1"/>
  <c r="O1416" i="17"/>
  <c r="N1416" i="17"/>
  <c r="M1416" i="17"/>
  <c r="V1415" i="17"/>
  <c r="U1415" i="17"/>
  <c r="T1415" i="17"/>
  <c r="W1415" i="17" s="1"/>
  <c r="R1415" i="17"/>
  <c r="Q1415" i="17"/>
  <c r="P1415" i="17"/>
  <c r="S1415" i="17" s="1"/>
  <c r="O1415" i="17"/>
  <c r="N1415" i="17"/>
  <c r="M1415" i="17"/>
  <c r="V1414" i="17"/>
  <c r="U1414" i="17"/>
  <c r="T1414" i="17"/>
  <c r="W1414" i="17" s="1"/>
  <c r="R1414" i="17"/>
  <c r="Q1414" i="17"/>
  <c r="P1414" i="17"/>
  <c r="S1414" i="17" s="1"/>
  <c r="O1414" i="17"/>
  <c r="N1414" i="17"/>
  <c r="M1414" i="17"/>
  <c r="V1413" i="17"/>
  <c r="U1413" i="17"/>
  <c r="T1413" i="17"/>
  <c r="W1413" i="17" s="1"/>
  <c r="R1413" i="17"/>
  <c r="Q1413" i="17"/>
  <c r="P1413" i="17"/>
  <c r="S1413" i="17" s="1"/>
  <c r="O1413" i="17"/>
  <c r="N1413" i="17"/>
  <c r="M1413" i="17"/>
  <c r="V1412" i="17"/>
  <c r="U1412" i="17"/>
  <c r="T1412" i="17"/>
  <c r="W1412" i="17" s="1"/>
  <c r="R1412" i="17"/>
  <c r="Q1412" i="17"/>
  <c r="P1412" i="17"/>
  <c r="S1412" i="17" s="1"/>
  <c r="O1412" i="17"/>
  <c r="N1412" i="17"/>
  <c r="M1412" i="17"/>
  <c r="V1411" i="17"/>
  <c r="U1411" i="17"/>
  <c r="T1411" i="17"/>
  <c r="W1411" i="17" s="1"/>
  <c r="R1411" i="17"/>
  <c r="Q1411" i="17"/>
  <c r="P1411" i="17"/>
  <c r="S1411" i="17" s="1"/>
  <c r="O1411" i="17"/>
  <c r="N1411" i="17"/>
  <c r="M1411" i="17"/>
  <c r="V1410" i="17"/>
  <c r="U1410" i="17"/>
  <c r="T1410" i="17"/>
  <c r="W1410" i="17" s="1"/>
  <c r="R1410" i="17"/>
  <c r="Q1410" i="17"/>
  <c r="P1410" i="17"/>
  <c r="S1410" i="17" s="1"/>
  <c r="O1410" i="17"/>
  <c r="N1410" i="17"/>
  <c r="M1410" i="17"/>
  <c r="V1409" i="17"/>
  <c r="U1409" i="17"/>
  <c r="T1409" i="17"/>
  <c r="W1409" i="17" s="1"/>
  <c r="R1409" i="17"/>
  <c r="Q1409" i="17"/>
  <c r="P1409" i="17"/>
  <c r="S1409" i="17" s="1"/>
  <c r="O1409" i="17"/>
  <c r="N1409" i="17"/>
  <c r="M1409" i="17"/>
  <c r="V1408" i="17"/>
  <c r="U1408" i="17"/>
  <c r="T1408" i="17"/>
  <c r="W1408" i="17" s="1"/>
  <c r="R1408" i="17"/>
  <c r="Q1408" i="17"/>
  <c r="P1408" i="17"/>
  <c r="S1408" i="17" s="1"/>
  <c r="O1408" i="17"/>
  <c r="N1408" i="17"/>
  <c r="M1408" i="17"/>
  <c r="V1407" i="17"/>
  <c r="U1407" i="17"/>
  <c r="T1407" i="17"/>
  <c r="W1407" i="17" s="1"/>
  <c r="R1407" i="17"/>
  <c r="Q1407" i="17"/>
  <c r="P1407" i="17"/>
  <c r="S1407" i="17" s="1"/>
  <c r="O1407" i="17"/>
  <c r="N1407" i="17"/>
  <c r="M1407" i="17"/>
  <c r="V1406" i="17"/>
  <c r="U1406" i="17"/>
  <c r="T1406" i="17"/>
  <c r="W1406" i="17" s="1"/>
  <c r="R1406" i="17"/>
  <c r="Q1406" i="17"/>
  <c r="P1406" i="17"/>
  <c r="S1406" i="17" s="1"/>
  <c r="O1406" i="17"/>
  <c r="N1406" i="17"/>
  <c r="M1406" i="17"/>
  <c r="V1405" i="17"/>
  <c r="U1405" i="17"/>
  <c r="T1405" i="17"/>
  <c r="W1405" i="17" s="1"/>
  <c r="R1405" i="17"/>
  <c r="Q1405" i="17"/>
  <c r="P1405" i="17"/>
  <c r="S1405" i="17" s="1"/>
  <c r="O1405" i="17"/>
  <c r="N1405" i="17"/>
  <c r="M1405" i="17"/>
  <c r="V1404" i="17"/>
  <c r="U1404" i="17"/>
  <c r="T1404" i="17"/>
  <c r="W1404" i="17" s="1"/>
  <c r="R1404" i="17"/>
  <c r="Q1404" i="17"/>
  <c r="P1404" i="17"/>
  <c r="S1404" i="17" s="1"/>
  <c r="O1404" i="17"/>
  <c r="N1404" i="17"/>
  <c r="M1404" i="17"/>
  <c r="V1403" i="17"/>
  <c r="U1403" i="17"/>
  <c r="T1403" i="17"/>
  <c r="W1403" i="17" s="1"/>
  <c r="R1403" i="17"/>
  <c r="Q1403" i="17"/>
  <c r="P1403" i="17"/>
  <c r="S1403" i="17" s="1"/>
  <c r="O1403" i="17"/>
  <c r="N1403" i="17"/>
  <c r="M1403" i="17"/>
  <c r="V1402" i="17"/>
  <c r="U1402" i="17"/>
  <c r="T1402" i="17"/>
  <c r="W1402" i="17" s="1"/>
  <c r="R1402" i="17"/>
  <c r="Q1402" i="17"/>
  <c r="P1402" i="17"/>
  <c r="S1402" i="17" s="1"/>
  <c r="O1402" i="17"/>
  <c r="N1402" i="17"/>
  <c r="M1402" i="17"/>
  <c r="V1401" i="17"/>
  <c r="U1401" i="17"/>
  <c r="T1401" i="17"/>
  <c r="W1401" i="17" s="1"/>
  <c r="R1401" i="17"/>
  <c r="Q1401" i="17"/>
  <c r="P1401" i="17"/>
  <c r="S1401" i="17" s="1"/>
  <c r="O1401" i="17"/>
  <c r="N1401" i="17"/>
  <c r="M1401" i="17"/>
  <c r="V1400" i="17"/>
  <c r="U1400" i="17"/>
  <c r="T1400" i="17"/>
  <c r="W1400" i="17" s="1"/>
  <c r="R1400" i="17"/>
  <c r="Q1400" i="17"/>
  <c r="P1400" i="17"/>
  <c r="S1400" i="17" s="1"/>
  <c r="O1400" i="17"/>
  <c r="N1400" i="17"/>
  <c r="M1400" i="17"/>
  <c r="V1399" i="17"/>
  <c r="U1399" i="17"/>
  <c r="T1399" i="17"/>
  <c r="W1399" i="17" s="1"/>
  <c r="R1399" i="17"/>
  <c r="Q1399" i="17"/>
  <c r="P1399" i="17"/>
  <c r="S1399" i="17" s="1"/>
  <c r="O1399" i="17"/>
  <c r="N1399" i="17"/>
  <c r="M1399" i="17"/>
  <c r="V1398" i="17"/>
  <c r="U1398" i="17"/>
  <c r="T1398" i="17"/>
  <c r="W1398" i="17" s="1"/>
  <c r="R1398" i="17"/>
  <c r="Q1398" i="17"/>
  <c r="P1398" i="17"/>
  <c r="S1398" i="17" s="1"/>
  <c r="O1398" i="17"/>
  <c r="N1398" i="17"/>
  <c r="M1398" i="17"/>
  <c r="V1397" i="17"/>
  <c r="U1397" i="17"/>
  <c r="T1397" i="17"/>
  <c r="W1397" i="17" s="1"/>
  <c r="R1397" i="17"/>
  <c r="Q1397" i="17"/>
  <c r="P1397" i="17"/>
  <c r="S1397" i="17" s="1"/>
  <c r="O1397" i="17"/>
  <c r="N1397" i="17"/>
  <c r="M1397" i="17"/>
  <c r="V1396" i="17"/>
  <c r="U1396" i="17"/>
  <c r="T1396" i="17"/>
  <c r="W1396" i="17" s="1"/>
  <c r="R1396" i="17"/>
  <c r="Q1396" i="17"/>
  <c r="P1396" i="17"/>
  <c r="S1396" i="17" s="1"/>
  <c r="O1396" i="17"/>
  <c r="N1396" i="17"/>
  <c r="M1396" i="17"/>
  <c r="V1395" i="17"/>
  <c r="U1395" i="17"/>
  <c r="T1395" i="17"/>
  <c r="W1395" i="17" s="1"/>
  <c r="R1395" i="17"/>
  <c r="Q1395" i="17"/>
  <c r="P1395" i="17"/>
  <c r="S1395" i="17" s="1"/>
  <c r="O1395" i="17"/>
  <c r="N1395" i="17"/>
  <c r="M1395" i="17"/>
  <c r="V1394" i="17"/>
  <c r="U1394" i="17"/>
  <c r="T1394" i="17"/>
  <c r="W1394" i="17" s="1"/>
  <c r="R1394" i="17"/>
  <c r="Q1394" i="17"/>
  <c r="P1394" i="17"/>
  <c r="S1394" i="17" s="1"/>
  <c r="O1394" i="17"/>
  <c r="N1394" i="17"/>
  <c r="M1394" i="17"/>
  <c r="V1393" i="17"/>
  <c r="U1393" i="17"/>
  <c r="T1393" i="17"/>
  <c r="W1393" i="17" s="1"/>
  <c r="R1393" i="17"/>
  <c r="Q1393" i="17"/>
  <c r="P1393" i="17"/>
  <c r="S1393" i="17" s="1"/>
  <c r="O1393" i="17"/>
  <c r="N1393" i="17"/>
  <c r="M1393" i="17"/>
  <c r="V1392" i="17"/>
  <c r="U1392" i="17"/>
  <c r="T1392" i="17"/>
  <c r="W1392" i="17" s="1"/>
  <c r="R1392" i="17"/>
  <c r="Q1392" i="17"/>
  <c r="P1392" i="17"/>
  <c r="S1392" i="17" s="1"/>
  <c r="O1392" i="17"/>
  <c r="N1392" i="17"/>
  <c r="M1392" i="17"/>
  <c r="V1391" i="17"/>
  <c r="U1391" i="17"/>
  <c r="T1391" i="17"/>
  <c r="W1391" i="17" s="1"/>
  <c r="R1391" i="17"/>
  <c r="Q1391" i="17"/>
  <c r="P1391" i="17"/>
  <c r="S1391" i="17" s="1"/>
  <c r="O1391" i="17"/>
  <c r="N1391" i="17"/>
  <c r="M1391" i="17"/>
  <c r="V1390" i="17"/>
  <c r="U1390" i="17"/>
  <c r="T1390" i="17"/>
  <c r="W1390" i="17" s="1"/>
  <c r="R1390" i="17"/>
  <c r="Q1390" i="17"/>
  <c r="P1390" i="17"/>
  <c r="S1390" i="17" s="1"/>
  <c r="O1390" i="17"/>
  <c r="N1390" i="17"/>
  <c r="M1390" i="17"/>
  <c r="V1389" i="17"/>
  <c r="U1389" i="17"/>
  <c r="T1389" i="17"/>
  <c r="W1389" i="17" s="1"/>
  <c r="R1389" i="17"/>
  <c r="Q1389" i="17"/>
  <c r="P1389" i="17"/>
  <c r="S1389" i="17" s="1"/>
  <c r="O1389" i="17"/>
  <c r="N1389" i="17"/>
  <c r="M1389" i="17"/>
  <c r="V1388" i="17"/>
  <c r="U1388" i="17"/>
  <c r="T1388" i="17"/>
  <c r="W1388" i="17" s="1"/>
  <c r="R1388" i="17"/>
  <c r="Q1388" i="17"/>
  <c r="P1388" i="17"/>
  <c r="S1388" i="17" s="1"/>
  <c r="O1388" i="17"/>
  <c r="N1388" i="17"/>
  <c r="M1388" i="17"/>
  <c r="V1387" i="17"/>
  <c r="U1387" i="17"/>
  <c r="T1387" i="17"/>
  <c r="W1387" i="17" s="1"/>
  <c r="R1387" i="17"/>
  <c r="Q1387" i="17"/>
  <c r="P1387" i="17"/>
  <c r="S1387" i="17" s="1"/>
  <c r="O1387" i="17"/>
  <c r="N1387" i="17"/>
  <c r="M1387" i="17"/>
  <c r="V1386" i="17"/>
  <c r="U1386" i="17"/>
  <c r="T1386" i="17"/>
  <c r="W1386" i="17" s="1"/>
  <c r="R1386" i="17"/>
  <c r="Q1386" i="17"/>
  <c r="P1386" i="17"/>
  <c r="S1386" i="17" s="1"/>
  <c r="O1386" i="17"/>
  <c r="N1386" i="17"/>
  <c r="M1386" i="17"/>
  <c r="V1385" i="17"/>
  <c r="U1385" i="17"/>
  <c r="T1385" i="17"/>
  <c r="W1385" i="17" s="1"/>
  <c r="R1385" i="17"/>
  <c r="Q1385" i="17"/>
  <c r="P1385" i="17"/>
  <c r="S1385" i="17" s="1"/>
  <c r="O1385" i="17"/>
  <c r="N1385" i="17"/>
  <c r="M1385" i="17"/>
  <c r="V1384" i="17"/>
  <c r="U1384" i="17"/>
  <c r="T1384" i="17"/>
  <c r="W1384" i="17" s="1"/>
  <c r="R1384" i="17"/>
  <c r="Q1384" i="17"/>
  <c r="P1384" i="17"/>
  <c r="S1384" i="17" s="1"/>
  <c r="O1384" i="17"/>
  <c r="N1384" i="17"/>
  <c r="M1384" i="17"/>
  <c r="V1383" i="17"/>
  <c r="U1383" i="17"/>
  <c r="T1383" i="17"/>
  <c r="W1383" i="17" s="1"/>
  <c r="R1383" i="17"/>
  <c r="Q1383" i="17"/>
  <c r="P1383" i="17"/>
  <c r="S1383" i="17" s="1"/>
  <c r="O1383" i="17"/>
  <c r="N1383" i="17"/>
  <c r="M1383" i="17"/>
  <c r="V1382" i="17"/>
  <c r="U1382" i="17"/>
  <c r="T1382" i="17"/>
  <c r="W1382" i="17" s="1"/>
  <c r="R1382" i="17"/>
  <c r="Q1382" i="17"/>
  <c r="P1382" i="17"/>
  <c r="S1382" i="17" s="1"/>
  <c r="O1382" i="17"/>
  <c r="N1382" i="17"/>
  <c r="M1382" i="17"/>
  <c r="V1381" i="17"/>
  <c r="U1381" i="17"/>
  <c r="T1381" i="17"/>
  <c r="W1381" i="17" s="1"/>
  <c r="R1381" i="17"/>
  <c r="Q1381" i="17"/>
  <c r="P1381" i="17"/>
  <c r="S1381" i="17" s="1"/>
  <c r="O1381" i="17"/>
  <c r="N1381" i="17"/>
  <c r="M1381" i="17"/>
  <c r="V1380" i="17"/>
  <c r="U1380" i="17"/>
  <c r="T1380" i="17"/>
  <c r="W1380" i="17" s="1"/>
  <c r="R1380" i="17"/>
  <c r="Q1380" i="17"/>
  <c r="P1380" i="17"/>
  <c r="S1380" i="17" s="1"/>
  <c r="O1380" i="17"/>
  <c r="N1380" i="17"/>
  <c r="M1380" i="17"/>
  <c r="V1379" i="17"/>
  <c r="U1379" i="17"/>
  <c r="T1379" i="17"/>
  <c r="W1379" i="17" s="1"/>
  <c r="R1379" i="17"/>
  <c r="Q1379" i="17"/>
  <c r="P1379" i="17"/>
  <c r="S1379" i="17" s="1"/>
  <c r="O1379" i="17"/>
  <c r="N1379" i="17"/>
  <c r="M1379" i="17"/>
  <c r="V1378" i="17"/>
  <c r="U1378" i="17"/>
  <c r="T1378" i="17"/>
  <c r="W1378" i="17" s="1"/>
  <c r="R1378" i="17"/>
  <c r="Q1378" i="17"/>
  <c r="P1378" i="17"/>
  <c r="S1378" i="17" s="1"/>
  <c r="O1378" i="17"/>
  <c r="N1378" i="17"/>
  <c r="M1378" i="17"/>
  <c r="V1377" i="17"/>
  <c r="U1377" i="17"/>
  <c r="T1377" i="17"/>
  <c r="W1377" i="17" s="1"/>
  <c r="R1377" i="17"/>
  <c r="Q1377" i="17"/>
  <c r="P1377" i="17"/>
  <c r="S1377" i="17" s="1"/>
  <c r="O1377" i="17"/>
  <c r="N1377" i="17"/>
  <c r="M1377" i="17"/>
  <c r="V1376" i="17"/>
  <c r="U1376" i="17"/>
  <c r="T1376" i="17"/>
  <c r="W1376" i="17" s="1"/>
  <c r="R1376" i="17"/>
  <c r="Q1376" i="17"/>
  <c r="P1376" i="17"/>
  <c r="S1376" i="17" s="1"/>
  <c r="O1376" i="17"/>
  <c r="N1376" i="17"/>
  <c r="M1376" i="17"/>
  <c r="V1375" i="17"/>
  <c r="U1375" i="17"/>
  <c r="T1375" i="17"/>
  <c r="W1375" i="17" s="1"/>
  <c r="R1375" i="17"/>
  <c r="Q1375" i="17"/>
  <c r="P1375" i="17"/>
  <c r="S1375" i="17" s="1"/>
  <c r="O1375" i="17"/>
  <c r="N1375" i="17"/>
  <c r="M1375" i="17"/>
  <c r="V1374" i="17"/>
  <c r="U1374" i="17"/>
  <c r="T1374" i="17"/>
  <c r="W1374" i="17" s="1"/>
  <c r="R1374" i="17"/>
  <c r="Q1374" i="17"/>
  <c r="P1374" i="17"/>
  <c r="S1374" i="17" s="1"/>
  <c r="O1374" i="17"/>
  <c r="N1374" i="17"/>
  <c r="M1374" i="17"/>
  <c r="V1373" i="17"/>
  <c r="U1373" i="17"/>
  <c r="T1373" i="17"/>
  <c r="W1373" i="17" s="1"/>
  <c r="R1373" i="17"/>
  <c r="Q1373" i="17"/>
  <c r="P1373" i="17"/>
  <c r="S1373" i="17" s="1"/>
  <c r="O1373" i="17"/>
  <c r="N1373" i="17"/>
  <c r="M1373" i="17"/>
  <c r="V1372" i="17"/>
  <c r="U1372" i="17"/>
  <c r="T1372" i="17"/>
  <c r="W1372" i="17" s="1"/>
  <c r="R1372" i="17"/>
  <c r="Q1372" i="17"/>
  <c r="P1372" i="17"/>
  <c r="S1372" i="17" s="1"/>
  <c r="O1372" i="17"/>
  <c r="N1372" i="17"/>
  <c r="M1372" i="17"/>
  <c r="V1371" i="17"/>
  <c r="U1371" i="17"/>
  <c r="T1371" i="17"/>
  <c r="W1371" i="17" s="1"/>
  <c r="R1371" i="17"/>
  <c r="Q1371" i="17"/>
  <c r="P1371" i="17"/>
  <c r="S1371" i="17" s="1"/>
  <c r="O1371" i="17"/>
  <c r="N1371" i="17"/>
  <c r="M1371" i="17"/>
  <c r="V1370" i="17"/>
  <c r="U1370" i="17"/>
  <c r="T1370" i="17"/>
  <c r="W1370" i="17" s="1"/>
  <c r="R1370" i="17"/>
  <c r="Q1370" i="17"/>
  <c r="P1370" i="17"/>
  <c r="S1370" i="17" s="1"/>
  <c r="O1370" i="17"/>
  <c r="N1370" i="17"/>
  <c r="M1370" i="17"/>
  <c r="V1369" i="17"/>
  <c r="U1369" i="17"/>
  <c r="T1369" i="17"/>
  <c r="W1369" i="17" s="1"/>
  <c r="R1369" i="17"/>
  <c r="Q1369" i="17"/>
  <c r="P1369" i="17"/>
  <c r="S1369" i="17" s="1"/>
  <c r="O1369" i="17"/>
  <c r="N1369" i="17"/>
  <c r="M1369" i="17"/>
  <c r="V1368" i="17"/>
  <c r="U1368" i="17"/>
  <c r="T1368" i="17"/>
  <c r="W1368" i="17" s="1"/>
  <c r="R1368" i="17"/>
  <c r="Q1368" i="17"/>
  <c r="P1368" i="17"/>
  <c r="S1368" i="17" s="1"/>
  <c r="O1368" i="17"/>
  <c r="N1368" i="17"/>
  <c r="M1368" i="17"/>
  <c r="V1367" i="17"/>
  <c r="U1367" i="17"/>
  <c r="T1367" i="17"/>
  <c r="W1367" i="17" s="1"/>
  <c r="R1367" i="17"/>
  <c r="Q1367" i="17"/>
  <c r="P1367" i="17"/>
  <c r="S1367" i="17" s="1"/>
  <c r="O1367" i="17"/>
  <c r="N1367" i="17"/>
  <c r="M1367" i="17"/>
  <c r="V1366" i="17"/>
  <c r="U1366" i="17"/>
  <c r="T1366" i="17"/>
  <c r="W1366" i="17" s="1"/>
  <c r="R1366" i="17"/>
  <c r="Q1366" i="17"/>
  <c r="P1366" i="17"/>
  <c r="S1366" i="17" s="1"/>
  <c r="O1366" i="17"/>
  <c r="N1366" i="17"/>
  <c r="M1366" i="17"/>
  <c r="V1365" i="17"/>
  <c r="U1365" i="17"/>
  <c r="T1365" i="17"/>
  <c r="W1365" i="17" s="1"/>
  <c r="R1365" i="17"/>
  <c r="Q1365" i="17"/>
  <c r="P1365" i="17"/>
  <c r="S1365" i="17" s="1"/>
  <c r="O1365" i="17"/>
  <c r="N1365" i="17"/>
  <c r="M1365" i="17"/>
  <c r="V1364" i="17"/>
  <c r="U1364" i="17"/>
  <c r="T1364" i="17"/>
  <c r="W1364" i="17" s="1"/>
  <c r="R1364" i="17"/>
  <c r="Q1364" i="17"/>
  <c r="P1364" i="17"/>
  <c r="S1364" i="17" s="1"/>
  <c r="O1364" i="17"/>
  <c r="N1364" i="17"/>
  <c r="M1364" i="17"/>
  <c r="V1363" i="17"/>
  <c r="U1363" i="17"/>
  <c r="T1363" i="17"/>
  <c r="W1363" i="17" s="1"/>
  <c r="R1363" i="17"/>
  <c r="Q1363" i="17"/>
  <c r="P1363" i="17"/>
  <c r="S1363" i="17" s="1"/>
  <c r="O1363" i="17"/>
  <c r="N1363" i="17"/>
  <c r="M1363" i="17"/>
  <c r="V1362" i="17"/>
  <c r="U1362" i="17"/>
  <c r="T1362" i="17"/>
  <c r="W1362" i="17" s="1"/>
  <c r="R1362" i="17"/>
  <c r="Q1362" i="17"/>
  <c r="P1362" i="17"/>
  <c r="S1362" i="17" s="1"/>
  <c r="O1362" i="17"/>
  <c r="N1362" i="17"/>
  <c r="M1362" i="17"/>
  <c r="V1361" i="17"/>
  <c r="U1361" i="17"/>
  <c r="T1361" i="17"/>
  <c r="W1361" i="17" s="1"/>
  <c r="R1361" i="17"/>
  <c r="Q1361" i="17"/>
  <c r="P1361" i="17"/>
  <c r="S1361" i="17" s="1"/>
  <c r="O1361" i="17"/>
  <c r="N1361" i="17"/>
  <c r="M1361" i="17"/>
  <c r="V1360" i="17"/>
  <c r="U1360" i="17"/>
  <c r="T1360" i="17"/>
  <c r="W1360" i="17" s="1"/>
  <c r="R1360" i="17"/>
  <c r="Q1360" i="17"/>
  <c r="P1360" i="17"/>
  <c r="S1360" i="17" s="1"/>
  <c r="O1360" i="17"/>
  <c r="N1360" i="17"/>
  <c r="M1360" i="17"/>
  <c r="V1359" i="17"/>
  <c r="U1359" i="17"/>
  <c r="T1359" i="17"/>
  <c r="W1359" i="17" s="1"/>
  <c r="R1359" i="17"/>
  <c r="Q1359" i="17"/>
  <c r="P1359" i="17"/>
  <c r="S1359" i="17" s="1"/>
  <c r="O1359" i="17"/>
  <c r="N1359" i="17"/>
  <c r="M1359" i="17"/>
  <c r="V1358" i="17"/>
  <c r="U1358" i="17"/>
  <c r="T1358" i="17"/>
  <c r="W1358" i="17" s="1"/>
  <c r="R1358" i="17"/>
  <c r="Q1358" i="17"/>
  <c r="P1358" i="17"/>
  <c r="S1358" i="17" s="1"/>
  <c r="O1358" i="17"/>
  <c r="N1358" i="17"/>
  <c r="M1358" i="17"/>
  <c r="V1357" i="17"/>
  <c r="U1357" i="17"/>
  <c r="T1357" i="17"/>
  <c r="W1357" i="17" s="1"/>
  <c r="R1357" i="17"/>
  <c r="Q1357" i="17"/>
  <c r="P1357" i="17"/>
  <c r="S1357" i="17" s="1"/>
  <c r="O1357" i="17"/>
  <c r="N1357" i="17"/>
  <c r="M1357" i="17"/>
  <c r="V1356" i="17"/>
  <c r="U1356" i="17"/>
  <c r="T1356" i="17"/>
  <c r="W1356" i="17" s="1"/>
  <c r="R1356" i="17"/>
  <c r="Q1356" i="17"/>
  <c r="P1356" i="17"/>
  <c r="S1356" i="17" s="1"/>
  <c r="O1356" i="17"/>
  <c r="N1356" i="17"/>
  <c r="M1356" i="17"/>
  <c r="V1355" i="17"/>
  <c r="U1355" i="17"/>
  <c r="T1355" i="17"/>
  <c r="W1355" i="17" s="1"/>
  <c r="R1355" i="17"/>
  <c r="Q1355" i="17"/>
  <c r="P1355" i="17"/>
  <c r="S1355" i="17" s="1"/>
  <c r="O1355" i="17"/>
  <c r="N1355" i="17"/>
  <c r="M1355" i="17"/>
  <c r="V1354" i="17"/>
  <c r="U1354" i="17"/>
  <c r="T1354" i="17"/>
  <c r="W1354" i="17" s="1"/>
  <c r="R1354" i="17"/>
  <c r="Q1354" i="17"/>
  <c r="P1354" i="17"/>
  <c r="S1354" i="17" s="1"/>
  <c r="O1354" i="17"/>
  <c r="N1354" i="17"/>
  <c r="M1354" i="17"/>
  <c r="V1353" i="17"/>
  <c r="U1353" i="17"/>
  <c r="T1353" i="17"/>
  <c r="W1353" i="17" s="1"/>
  <c r="R1353" i="17"/>
  <c r="Q1353" i="17"/>
  <c r="P1353" i="17"/>
  <c r="S1353" i="17" s="1"/>
  <c r="O1353" i="17"/>
  <c r="N1353" i="17"/>
  <c r="M1353" i="17"/>
  <c r="V1352" i="17"/>
  <c r="U1352" i="17"/>
  <c r="T1352" i="17"/>
  <c r="W1352" i="17" s="1"/>
  <c r="R1352" i="17"/>
  <c r="Q1352" i="17"/>
  <c r="P1352" i="17"/>
  <c r="S1352" i="17" s="1"/>
  <c r="O1352" i="17"/>
  <c r="N1352" i="17"/>
  <c r="M1352" i="17"/>
  <c r="V1351" i="17"/>
  <c r="U1351" i="17"/>
  <c r="T1351" i="17"/>
  <c r="W1351" i="17" s="1"/>
  <c r="R1351" i="17"/>
  <c r="Q1351" i="17"/>
  <c r="P1351" i="17"/>
  <c r="S1351" i="17" s="1"/>
  <c r="O1351" i="17"/>
  <c r="N1351" i="17"/>
  <c r="M1351" i="17"/>
  <c r="V1350" i="17"/>
  <c r="U1350" i="17"/>
  <c r="T1350" i="17"/>
  <c r="W1350" i="17" s="1"/>
  <c r="R1350" i="17"/>
  <c r="Q1350" i="17"/>
  <c r="P1350" i="17"/>
  <c r="S1350" i="17" s="1"/>
  <c r="O1350" i="17"/>
  <c r="N1350" i="17"/>
  <c r="M1350" i="17"/>
  <c r="V1349" i="17"/>
  <c r="U1349" i="17"/>
  <c r="T1349" i="17"/>
  <c r="W1349" i="17" s="1"/>
  <c r="R1349" i="17"/>
  <c r="Q1349" i="17"/>
  <c r="P1349" i="17"/>
  <c r="S1349" i="17" s="1"/>
  <c r="O1349" i="17"/>
  <c r="N1349" i="17"/>
  <c r="M1349" i="17"/>
  <c r="V1348" i="17"/>
  <c r="U1348" i="17"/>
  <c r="T1348" i="17"/>
  <c r="W1348" i="17" s="1"/>
  <c r="R1348" i="17"/>
  <c r="Q1348" i="17"/>
  <c r="P1348" i="17"/>
  <c r="S1348" i="17" s="1"/>
  <c r="O1348" i="17"/>
  <c r="N1348" i="17"/>
  <c r="M1348" i="17"/>
  <c r="V1347" i="17"/>
  <c r="U1347" i="17"/>
  <c r="T1347" i="17"/>
  <c r="W1347" i="17" s="1"/>
  <c r="R1347" i="17"/>
  <c r="Q1347" i="17"/>
  <c r="P1347" i="17"/>
  <c r="S1347" i="17" s="1"/>
  <c r="O1347" i="17"/>
  <c r="N1347" i="17"/>
  <c r="M1347" i="17"/>
  <c r="V1346" i="17"/>
  <c r="U1346" i="17"/>
  <c r="T1346" i="17"/>
  <c r="W1346" i="17" s="1"/>
  <c r="R1346" i="17"/>
  <c r="Q1346" i="17"/>
  <c r="P1346" i="17"/>
  <c r="S1346" i="17" s="1"/>
  <c r="O1346" i="17"/>
  <c r="N1346" i="17"/>
  <c r="M1346" i="17"/>
  <c r="V1345" i="17"/>
  <c r="U1345" i="17"/>
  <c r="T1345" i="17"/>
  <c r="W1345" i="17" s="1"/>
  <c r="R1345" i="17"/>
  <c r="Q1345" i="17"/>
  <c r="P1345" i="17"/>
  <c r="S1345" i="17" s="1"/>
  <c r="O1345" i="17"/>
  <c r="N1345" i="17"/>
  <c r="M1345" i="17"/>
  <c r="V1344" i="17"/>
  <c r="U1344" i="17"/>
  <c r="T1344" i="17"/>
  <c r="W1344" i="17" s="1"/>
  <c r="R1344" i="17"/>
  <c r="Q1344" i="17"/>
  <c r="P1344" i="17"/>
  <c r="S1344" i="17" s="1"/>
  <c r="O1344" i="17"/>
  <c r="N1344" i="17"/>
  <c r="M1344" i="17"/>
  <c r="V1343" i="17"/>
  <c r="U1343" i="17"/>
  <c r="T1343" i="17"/>
  <c r="W1343" i="17" s="1"/>
  <c r="R1343" i="17"/>
  <c r="Q1343" i="17"/>
  <c r="P1343" i="17"/>
  <c r="S1343" i="17" s="1"/>
  <c r="O1343" i="17"/>
  <c r="N1343" i="17"/>
  <c r="M1343" i="17"/>
  <c r="V1342" i="17"/>
  <c r="U1342" i="17"/>
  <c r="T1342" i="17"/>
  <c r="W1342" i="17" s="1"/>
  <c r="R1342" i="17"/>
  <c r="Q1342" i="17"/>
  <c r="P1342" i="17"/>
  <c r="S1342" i="17" s="1"/>
  <c r="O1342" i="17"/>
  <c r="N1342" i="17"/>
  <c r="M1342" i="17"/>
  <c r="V1341" i="17"/>
  <c r="U1341" i="17"/>
  <c r="T1341" i="17"/>
  <c r="W1341" i="17" s="1"/>
  <c r="R1341" i="17"/>
  <c r="Q1341" i="17"/>
  <c r="P1341" i="17"/>
  <c r="S1341" i="17" s="1"/>
  <c r="O1341" i="17"/>
  <c r="N1341" i="17"/>
  <c r="M1341" i="17"/>
  <c r="V1340" i="17"/>
  <c r="U1340" i="17"/>
  <c r="T1340" i="17"/>
  <c r="W1340" i="17" s="1"/>
  <c r="R1340" i="17"/>
  <c r="Q1340" i="17"/>
  <c r="P1340" i="17"/>
  <c r="S1340" i="17" s="1"/>
  <c r="O1340" i="17"/>
  <c r="N1340" i="17"/>
  <c r="M1340" i="17"/>
  <c r="V1339" i="17"/>
  <c r="U1339" i="17"/>
  <c r="T1339" i="17"/>
  <c r="W1339" i="17" s="1"/>
  <c r="R1339" i="17"/>
  <c r="Q1339" i="17"/>
  <c r="P1339" i="17"/>
  <c r="S1339" i="17" s="1"/>
  <c r="O1339" i="17"/>
  <c r="N1339" i="17"/>
  <c r="M1339" i="17"/>
  <c r="V1338" i="17"/>
  <c r="U1338" i="17"/>
  <c r="T1338" i="17"/>
  <c r="W1338" i="17" s="1"/>
  <c r="R1338" i="17"/>
  <c r="Q1338" i="17"/>
  <c r="P1338" i="17"/>
  <c r="S1338" i="17" s="1"/>
  <c r="O1338" i="17"/>
  <c r="N1338" i="17"/>
  <c r="M1338" i="17"/>
  <c r="V1337" i="17"/>
  <c r="U1337" i="17"/>
  <c r="T1337" i="17"/>
  <c r="W1337" i="17" s="1"/>
  <c r="R1337" i="17"/>
  <c r="Q1337" i="17"/>
  <c r="P1337" i="17"/>
  <c r="S1337" i="17" s="1"/>
  <c r="O1337" i="17"/>
  <c r="N1337" i="17"/>
  <c r="M1337" i="17"/>
  <c r="V1336" i="17"/>
  <c r="U1336" i="17"/>
  <c r="T1336" i="17"/>
  <c r="W1336" i="17" s="1"/>
  <c r="R1336" i="17"/>
  <c r="Q1336" i="17"/>
  <c r="P1336" i="17"/>
  <c r="S1336" i="17" s="1"/>
  <c r="O1336" i="17"/>
  <c r="N1336" i="17"/>
  <c r="M1336" i="17"/>
  <c r="V1335" i="17"/>
  <c r="U1335" i="17"/>
  <c r="T1335" i="17"/>
  <c r="W1335" i="17" s="1"/>
  <c r="R1335" i="17"/>
  <c r="Q1335" i="17"/>
  <c r="P1335" i="17"/>
  <c r="S1335" i="17" s="1"/>
  <c r="O1335" i="17"/>
  <c r="N1335" i="17"/>
  <c r="M1335" i="17"/>
  <c r="V1334" i="17"/>
  <c r="U1334" i="17"/>
  <c r="T1334" i="17"/>
  <c r="W1334" i="17" s="1"/>
  <c r="R1334" i="17"/>
  <c r="Q1334" i="17"/>
  <c r="P1334" i="17"/>
  <c r="S1334" i="17" s="1"/>
  <c r="O1334" i="17"/>
  <c r="N1334" i="17"/>
  <c r="M1334" i="17"/>
  <c r="V1333" i="17"/>
  <c r="U1333" i="17"/>
  <c r="T1333" i="17"/>
  <c r="W1333" i="17" s="1"/>
  <c r="R1333" i="17"/>
  <c r="Q1333" i="17"/>
  <c r="P1333" i="17"/>
  <c r="S1333" i="17" s="1"/>
  <c r="O1333" i="17"/>
  <c r="N1333" i="17"/>
  <c r="M1333" i="17"/>
  <c r="V1332" i="17"/>
  <c r="U1332" i="17"/>
  <c r="T1332" i="17"/>
  <c r="W1332" i="17" s="1"/>
  <c r="R1332" i="17"/>
  <c r="Q1332" i="17"/>
  <c r="P1332" i="17"/>
  <c r="S1332" i="17" s="1"/>
  <c r="O1332" i="17"/>
  <c r="N1332" i="17"/>
  <c r="M1332" i="17"/>
  <c r="V1331" i="17"/>
  <c r="U1331" i="17"/>
  <c r="T1331" i="17"/>
  <c r="W1331" i="17" s="1"/>
  <c r="R1331" i="17"/>
  <c r="Q1331" i="17"/>
  <c r="P1331" i="17"/>
  <c r="S1331" i="17" s="1"/>
  <c r="O1331" i="17"/>
  <c r="N1331" i="17"/>
  <c r="M1331" i="17"/>
  <c r="V1330" i="17"/>
  <c r="U1330" i="17"/>
  <c r="T1330" i="17"/>
  <c r="W1330" i="17" s="1"/>
  <c r="R1330" i="17"/>
  <c r="Q1330" i="17"/>
  <c r="P1330" i="17"/>
  <c r="S1330" i="17" s="1"/>
  <c r="O1330" i="17"/>
  <c r="N1330" i="17"/>
  <c r="M1330" i="17"/>
  <c r="V1329" i="17"/>
  <c r="U1329" i="17"/>
  <c r="T1329" i="17"/>
  <c r="W1329" i="17" s="1"/>
  <c r="R1329" i="17"/>
  <c r="Q1329" i="17"/>
  <c r="P1329" i="17"/>
  <c r="S1329" i="17" s="1"/>
  <c r="O1329" i="17"/>
  <c r="N1329" i="17"/>
  <c r="M1329" i="17"/>
  <c r="V1328" i="17"/>
  <c r="U1328" i="17"/>
  <c r="T1328" i="17"/>
  <c r="W1328" i="17" s="1"/>
  <c r="R1328" i="17"/>
  <c r="Q1328" i="17"/>
  <c r="P1328" i="17"/>
  <c r="S1328" i="17" s="1"/>
  <c r="O1328" i="17"/>
  <c r="N1328" i="17"/>
  <c r="M1328" i="17"/>
  <c r="V1327" i="17"/>
  <c r="U1327" i="17"/>
  <c r="T1327" i="17"/>
  <c r="W1327" i="17" s="1"/>
  <c r="R1327" i="17"/>
  <c r="Q1327" i="17"/>
  <c r="P1327" i="17"/>
  <c r="S1327" i="17" s="1"/>
  <c r="O1327" i="17"/>
  <c r="N1327" i="17"/>
  <c r="M1327" i="17"/>
  <c r="V1326" i="17"/>
  <c r="U1326" i="17"/>
  <c r="T1326" i="17"/>
  <c r="W1326" i="17" s="1"/>
  <c r="R1326" i="17"/>
  <c r="Q1326" i="17"/>
  <c r="P1326" i="17"/>
  <c r="S1326" i="17" s="1"/>
  <c r="O1326" i="17"/>
  <c r="N1326" i="17"/>
  <c r="M1326" i="17"/>
  <c r="V1325" i="17"/>
  <c r="U1325" i="17"/>
  <c r="T1325" i="17"/>
  <c r="W1325" i="17" s="1"/>
  <c r="R1325" i="17"/>
  <c r="Q1325" i="17"/>
  <c r="P1325" i="17"/>
  <c r="S1325" i="17" s="1"/>
  <c r="O1325" i="17"/>
  <c r="N1325" i="17"/>
  <c r="M1325" i="17"/>
  <c r="V1324" i="17"/>
  <c r="U1324" i="17"/>
  <c r="T1324" i="17"/>
  <c r="W1324" i="17" s="1"/>
  <c r="R1324" i="17"/>
  <c r="Q1324" i="17"/>
  <c r="P1324" i="17"/>
  <c r="S1324" i="17" s="1"/>
  <c r="O1324" i="17"/>
  <c r="N1324" i="17"/>
  <c r="M1324" i="17"/>
  <c r="V1323" i="17"/>
  <c r="U1323" i="17"/>
  <c r="T1323" i="17"/>
  <c r="W1323" i="17" s="1"/>
  <c r="R1323" i="17"/>
  <c r="Q1323" i="17"/>
  <c r="P1323" i="17"/>
  <c r="S1323" i="17" s="1"/>
  <c r="O1323" i="17"/>
  <c r="N1323" i="17"/>
  <c r="M1323" i="17"/>
  <c r="V1322" i="17"/>
  <c r="U1322" i="17"/>
  <c r="T1322" i="17"/>
  <c r="W1322" i="17" s="1"/>
  <c r="R1322" i="17"/>
  <c r="Q1322" i="17"/>
  <c r="P1322" i="17"/>
  <c r="S1322" i="17" s="1"/>
  <c r="O1322" i="17"/>
  <c r="N1322" i="17"/>
  <c r="M1322" i="17"/>
  <c r="V1321" i="17"/>
  <c r="U1321" i="17"/>
  <c r="T1321" i="17"/>
  <c r="W1321" i="17" s="1"/>
  <c r="R1321" i="17"/>
  <c r="Q1321" i="17"/>
  <c r="P1321" i="17"/>
  <c r="S1321" i="17" s="1"/>
  <c r="O1321" i="17"/>
  <c r="N1321" i="17"/>
  <c r="M1321" i="17"/>
  <c r="V1320" i="17"/>
  <c r="U1320" i="17"/>
  <c r="T1320" i="17"/>
  <c r="W1320" i="17" s="1"/>
  <c r="R1320" i="17"/>
  <c r="Q1320" i="17"/>
  <c r="P1320" i="17"/>
  <c r="S1320" i="17" s="1"/>
  <c r="O1320" i="17"/>
  <c r="N1320" i="17"/>
  <c r="M1320" i="17"/>
  <c r="V1319" i="17"/>
  <c r="U1319" i="17"/>
  <c r="T1319" i="17"/>
  <c r="W1319" i="17" s="1"/>
  <c r="R1319" i="17"/>
  <c r="Q1319" i="17"/>
  <c r="P1319" i="17"/>
  <c r="S1319" i="17" s="1"/>
  <c r="O1319" i="17"/>
  <c r="N1319" i="17"/>
  <c r="M1319" i="17"/>
  <c r="V1318" i="17"/>
  <c r="U1318" i="17"/>
  <c r="T1318" i="17"/>
  <c r="W1318" i="17" s="1"/>
  <c r="R1318" i="17"/>
  <c r="Q1318" i="17"/>
  <c r="P1318" i="17"/>
  <c r="S1318" i="17" s="1"/>
  <c r="O1318" i="17"/>
  <c r="N1318" i="17"/>
  <c r="M1318" i="17"/>
  <c r="V1317" i="17"/>
  <c r="U1317" i="17"/>
  <c r="T1317" i="17"/>
  <c r="W1317" i="17" s="1"/>
  <c r="R1317" i="17"/>
  <c r="Q1317" i="17"/>
  <c r="P1317" i="17"/>
  <c r="S1317" i="17" s="1"/>
  <c r="O1317" i="17"/>
  <c r="N1317" i="17"/>
  <c r="M1317" i="17"/>
  <c r="V1316" i="17"/>
  <c r="U1316" i="17"/>
  <c r="T1316" i="17"/>
  <c r="W1316" i="17" s="1"/>
  <c r="R1316" i="17"/>
  <c r="Q1316" i="17"/>
  <c r="P1316" i="17"/>
  <c r="S1316" i="17" s="1"/>
  <c r="O1316" i="17"/>
  <c r="N1316" i="17"/>
  <c r="M1316" i="17"/>
  <c r="V1315" i="17"/>
  <c r="U1315" i="17"/>
  <c r="T1315" i="17"/>
  <c r="W1315" i="17" s="1"/>
  <c r="R1315" i="17"/>
  <c r="Q1315" i="17"/>
  <c r="P1315" i="17"/>
  <c r="S1315" i="17" s="1"/>
  <c r="O1315" i="17"/>
  <c r="N1315" i="17"/>
  <c r="M1315" i="17"/>
  <c r="V1314" i="17"/>
  <c r="U1314" i="17"/>
  <c r="T1314" i="17"/>
  <c r="W1314" i="17" s="1"/>
  <c r="R1314" i="17"/>
  <c r="Q1314" i="17"/>
  <c r="P1314" i="17"/>
  <c r="S1314" i="17" s="1"/>
  <c r="O1314" i="17"/>
  <c r="N1314" i="17"/>
  <c r="M1314" i="17"/>
  <c r="V1313" i="17"/>
  <c r="U1313" i="17"/>
  <c r="T1313" i="17"/>
  <c r="W1313" i="17" s="1"/>
  <c r="R1313" i="17"/>
  <c r="Q1313" i="17"/>
  <c r="P1313" i="17"/>
  <c r="S1313" i="17" s="1"/>
  <c r="O1313" i="17"/>
  <c r="N1313" i="17"/>
  <c r="M1313" i="17"/>
  <c r="V1312" i="17"/>
  <c r="U1312" i="17"/>
  <c r="T1312" i="17"/>
  <c r="W1312" i="17" s="1"/>
  <c r="R1312" i="17"/>
  <c r="Q1312" i="17"/>
  <c r="P1312" i="17"/>
  <c r="S1312" i="17" s="1"/>
  <c r="O1312" i="17"/>
  <c r="N1312" i="17"/>
  <c r="M1312" i="17"/>
  <c r="V1311" i="17"/>
  <c r="U1311" i="17"/>
  <c r="T1311" i="17"/>
  <c r="W1311" i="17" s="1"/>
  <c r="R1311" i="17"/>
  <c r="Q1311" i="17"/>
  <c r="P1311" i="17"/>
  <c r="S1311" i="17" s="1"/>
  <c r="O1311" i="17"/>
  <c r="N1311" i="17"/>
  <c r="M1311" i="17"/>
  <c r="V1310" i="17"/>
  <c r="U1310" i="17"/>
  <c r="T1310" i="17"/>
  <c r="W1310" i="17" s="1"/>
  <c r="R1310" i="17"/>
  <c r="Q1310" i="17"/>
  <c r="P1310" i="17"/>
  <c r="S1310" i="17" s="1"/>
  <c r="O1310" i="17"/>
  <c r="N1310" i="17"/>
  <c r="M1310" i="17"/>
  <c r="V1309" i="17"/>
  <c r="U1309" i="17"/>
  <c r="T1309" i="17"/>
  <c r="W1309" i="17" s="1"/>
  <c r="R1309" i="17"/>
  <c r="Q1309" i="17"/>
  <c r="P1309" i="17"/>
  <c r="S1309" i="17" s="1"/>
  <c r="O1309" i="17"/>
  <c r="N1309" i="17"/>
  <c r="M1309" i="17"/>
  <c r="V1308" i="17"/>
  <c r="U1308" i="17"/>
  <c r="T1308" i="17"/>
  <c r="W1308" i="17" s="1"/>
  <c r="R1308" i="17"/>
  <c r="Q1308" i="17"/>
  <c r="P1308" i="17"/>
  <c r="S1308" i="17" s="1"/>
  <c r="O1308" i="17"/>
  <c r="N1308" i="17"/>
  <c r="M1308" i="17"/>
  <c r="V1307" i="17"/>
  <c r="U1307" i="17"/>
  <c r="T1307" i="17"/>
  <c r="W1307" i="17" s="1"/>
  <c r="R1307" i="17"/>
  <c r="Q1307" i="17"/>
  <c r="P1307" i="17"/>
  <c r="S1307" i="17" s="1"/>
  <c r="O1307" i="17"/>
  <c r="N1307" i="17"/>
  <c r="M1307" i="17"/>
  <c r="V1306" i="17"/>
  <c r="U1306" i="17"/>
  <c r="T1306" i="17"/>
  <c r="W1306" i="17" s="1"/>
  <c r="R1306" i="17"/>
  <c r="Q1306" i="17"/>
  <c r="P1306" i="17"/>
  <c r="S1306" i="17" s="1"/>
  <c r="O1306" i="17"/>
  <c r="N1306" i="17"/>
  <c r="M1306" i="17"/>
  <c r="V1305" i="17"/>
  <c r="U1305" i="17"/>
  <c r="T1305" i="17"/>
  <c r="W1305" i="17" s="1"/>
  <c r="R1305" i="17"/>
  <c r="Q1305" i="17"/>
  <c r="P1305" i="17"/>
  <c r="S1305" i="17" s="1"/>
  <c r="O1305" i="17"/>
  <c r="N1305" i="17"/>
  <c r="M1305" i="17"/>
  <c r="V1304" i="17"/>
  <c r="U1304" i="17"/>
  <c r="T1304" i="17"/>
  <c r="W1304" i="17" s="1"/>
  <c r="R1304" i="17"/>
  <c r="Q1304" i="17"/>
  <c r="P1304" i="17"/>
  <c r="S1304" i="17" s="1"/>
  <c r="O1304" i="17"/>
  <c r="N1304" i="17"/>
  <c r="M1304" i="17"/>
  <c r="V1303" i="17"/>
  <c r="U1303" i="17"/>
  <c r="T1303" i="17"/>
  <c r="W1303" i="17" s="1"/>
  <c r="R1303" i="17"/>
  <c r="Q1303" i="17"/>
  <c r="P1303" i="17"/>
  <c r="S1303" i="17" s="1"/>
  <c r="O1303" i="17"/>
  <c r="N1303" i="17"/>
  <c r="M1303" i="17"/>
  <c r="V1302" i="17"/>
  <c r="U1302" i="17"/>
  <c r="T1302" i="17"/>
  <c r="W1302" i="17" s="1"/>
  <c r="R1302" i="17"/>
  <c r="Q1302" i="17"/>
  <c r="P1302" i="17"/>
  <c r="S1302" i="17" s="1"/>
  <c r="O1302" i="17"/>
  <c r="N1302" i="17"/>
  <c r="M1302" i="17"/>
  <c r="V1301" i="17"/>
  <c r="U1301" i="17"/>
  <c r="T1301" i="17"/>
  <c r="W1301" i="17" s="1"/>
  <c r="R1301" i="17"/>
  <c r="Q1301" i="17"/>
  <c r="P1301" i="17"/>
  <c r="S1301" i="17" s="1"/>
  <c r="O1301" i="17"/>
  <c r="N1301" i="17"/>
  <c r="M1301" i="17"/>
  <c r="V1300" i="17"/>
  <c r="U1300" i="17"/>
  <c r="T1300" i="17"/>
  <c r="W1300" i="17" s="1"/>
  <c r="R1300" i="17"/>
  <c r="Q1300" i="17"/>
  <c r="P1300" i="17"/>
  <c r="S1300" i="17" s="1"/>
  <c r="O1300" i="17"/>
  <c r="N1300" i="17"/>
  <c r="M1300" i="17"/>
  <c r="V1299" i="17"/>
  <c r="U1299" i="17"/>
  <c r="T1299" i="17"/>
  <c r="W1299" i="17" s="1"/>
  <c r="R1299" i="17"/>
  <c r="Q1299" i="17"/>
  <c r="P1299" i="17"/>
  <c r="S1299" i="17" s="1"/>
  <c r="O1299" i="17"/>
  <c r="N1299" i="17"/>
  <c r="M1299" i="17"/>
  <c r="V1298" i="17"/>
  <c r="U1298" i="17"/>
  <c r="T1298" i="17"/>
  <c r="W1298" i="17" s="1"/>
  <c r="R1298" i="17"/>
  <c r="Q1298" i="17"/>
  <c r="P1298" i="17"/>
  <c r="S1298" i="17" s="1"/>
  <c r="O1298" i="17"/>
  <c r="N1298" i="17"/>
  <c r="M1298" i="17"/>
  <c r="V1297" i="17"/>
  <c r="U1297" i="17"/>
  <c r="T1297" i="17"/>
  <c r="W1297" i="17" s="1"/>
  <c r="R1297" i="17"/>
  <c r="Q1297" i="17"/>
  <c r="P1297" i="17"/>
  <c r="S1297" i="17" s="1"/>
  <c r="O1297" i="17"/>
  <c r="N1297" i="17"/>
  <c r="M1297" i="17"/>
  <c r="V1296" i="17"/>
  <c r="U1296" i="17"/>
  <c r="T1296" i="17"/>
  <c r="W1296" i="17" s="1"/>
  <c r="R1296" i="17"/>
  <c r="Q1296" i="17"/>
  <c r="P1296" i="17"/>
  <c r="S1296" i="17" s="1"/>
  <c r="O1296" i="17"/>
  <c r="N1296" i="17"/>
  <c r="M1296" i="17"/>
  <c r="V1295" i="17"/>
  <c r="U1295" i="17"/>
  <c r="T1295" i="17"/>
  <c r="W1295" i="17" s="1"/>
  <c r="R1295" i="17"/>
  <c r="Q1295" i="17"/>
  <c r="P1295" i="17"/>
  <c r="S1295" i="17" s="1"/>
  <c r="O1295" i="17"/>
  <c r="N1295" i="17"/>
  <c r="M1295" i="17"/>
  <c r="V1294" i="17"/>
  <c r="U1294" i="17"/>
  <c r="T1294" i="17"/>
  <c r="W1294" i="17" s="1"/>
  <c r="R1294" i="17"/>
  <c r="Q1294" i="17"/>
  <c r="P1294" i="17"/>
  <c r="S1294" i="17" s="1"/>
  <c r="O1294" i="17"/>
  <c r="N1294" i="17"/>
  <c r="M1294" i="17"/>
  <c r="V1293" i="17"/>
  <c r="U1293" i="17"/>
  <c r="T1293" i="17"/>
  <c r="W1293" i="17" s="1"/>
  <c r="R1293" i="17"/>
  <c r="Q1293" i="17"/>
  <c r="P1293" i="17"/>
  <c r="S1293" i="17" s="1"/>
  <c r="O1293" i="17"/>
  <c r="N1293" i="17"/>
  <c r="M1293" i="17"/>
  <c r="V1292" i="17"/>
  <c r="U1292" i="17"/>
  <c r="T1292" i="17"/>
  <c r="W1292" i="17" s="1"/>
  <c r="R1292" i="17"/>
  <c r="Q1292" i="17"/>
  <c r="P1292" i="17"/>
  <c r="S1292" i="17" s="1"/>
  <c r="O1292" i="17"/>
  <c r="N1292" i="17"/>
  <c r="M1292" i="17"/>
  <c r="V1291" i="17"/>
  <c r="U1291" i="17"/>
  <c r="T1291" i="17"/>
  <c r="W1291" i="17" s="1"/>
  <c r="R1291" i="17"/>
  <c r="Q1291" i="17"/>
  <c r="P1291" i="17"/>
  <c r="S1291" i="17" s="1"/>
  <c r="O1291" i="17"/>
  <c r="N1291" i="17"/>
  <c r="M1291" i="17"/>
  <c r="V1290" i="17"/>
  <c r="U1290" i="17"/>
  <c r="T1290" i="17"/>
  <c r="W1290" i="17" s="1"/>
  <c r="R1290" i="17"/>
  <c r="Q1290" i="17"/>
  <c r="P1290" i="17"/>
  <c r="S1290" i="17" s="1"/>
  <c r="O1290" i="17"/>
  <c r="N1290" i="17"/>
  <c r="M1290" i="17"/>
  <c r="V1289" i="17"/>
  <c r="U1289" i="17"/>
  <c r="T1289" i="17"/>
  <c r="W1289" i="17" s="1"/>
  <c r="R1289" i="17"/>
  <c r="Q1289" i="17"/>
  <c r="P1289" i="17"/>
  <c r="S1289" i="17" s="1"/>
  <c r="O1289" i="17"/>
  <c r="N1289" i="17"/>
  <c r="M1289" i="17"/>
  <c r="V1288" i="17"/>
  <c r="U1288" i="17"/>
  <c r="T1288" i="17"/>
  <c r="W1288" i="17" s="1"/>
  <c r="R1288" i="17"/>
  <c r="Q1288" i="17"/>
  <c r="P1288" i="17"/>
  <c r="S1288" i="17" s="1"/>
  <c r="O1288" i="17"/>
  <c r="N1288" i="17"/>
  <c r="M1288" i="17"/>
  <c r="V1287" i="17"/>
  <c r="U1287" i="17"/>
  <c r="T1287" i="17"/>
  <c r="W1287" i="17" s="1"/>
  <c r="R1287" i="17"/>
  <c r="Q1287" i="17"/>
  <c r="P1287" i="17"/>
  <c r="S1287" i="17" s="1"/>
  <c r="O1287" i="17"/>
  <c r="N1287" i="17"/>
  <c r="M1287" i="17"/>
  <c r="V1286" i="17"/>
  <c r="U1286" i="17"/>
  <c r="T1286" i="17"/>
  <c r="W1286" i="17" s="1"/>
  <c r="R1286" i="17"/>
  <c r="Q1286" i="17"/>
  <c r="P1286" i="17"/>
  <c r="S1286" i="17" s="1"/>
  <c r="O1286" i="17"/>
  <c r="N1286" i="17"/>
  <c r="M1286" i="17"/>
  <c r="V1285" i="17"/>
  <c r="U1285" i="17"/>
  <c r="T1285" i="17"/>
  <c r="W1285" i="17" s="1"/>
  <c r="R1285" i="17"/>
  <c r="Q1285" i="17"/>
  <c r="P1285" i="17"/>
  <c r="S1285" i="17" s="1"/>
  <c r="O1285" i="17"/>
  <c r="N1285" i="17"/>
  <c r="M1285" i="17"/>
  <c r="V1284" i="17"/>
  <c r="U1284" i="17"/>
  <c r="T1284" i="17"/>
  <c r="W1284" i="17" s="1"/>
  <c r="R1284" i="17"/>
  <c r="Q1284" i="17"/>
  <c r="P1284" i="17"/>
  <c r="S1284" i="17" s="1"/>
  <c r="O1284" i="17"/>
  <c r="N1284" i="17"/>
  <c r="M1284" i="17"/>
  <c r="V1283" i="17"/>
  <c r="U1283" i="17"/>
  <c r="T1283" i="17"/>
  <c r="W1283" i="17" s="1"/>
  <c r="R1283" i="17"/>
  <c r="Q1283" i="17"/>
  <c r="P1283" i="17"/>
  <c r="S1283" i="17" s="1"/>
  <c r="O1283" i="17"/>
  <c r="N1283" i="17"/>
  <c r="M1283" i="17"/>
  <c r="V1282" i="17"/>
  <c r="U1282" i="17"/>
  <c r="T1282" i="17"/>
  <c r="W1282" i="17" s="1"/>
  <c r="R1282" i="17"/>
  <c r="Q1282" i="17"/>
  <c r="P1282" i="17"/>
  <c r="S1282" i="17" s="1"/>
  <c r="O1282" i="17"/>
  <c r="N1282" i="17"/>
  <c r="M1282" i="17"/>
  <c r="V1281" i="17"/>
  <c r="U1281" i="17"/>
  <c r="T1281" i="17"/>
  <c r="W1281" i="17" s="1"/>
  <c r="R1281" i="17"/>
  <c r="Q1281" i="17"/>
  <c r="P1281" i="17"/>
  <c r="S1281" i="17" s="1"/>
  <c r="O1281" i="17"/>
  <c r="N1281" i="17"/>
  <c r="M1281" i="17"/>
  <c r="V1280" i="17"/>
  <c r="U1280" i="17"/>
  <c r="T1280" i="17"/>
  <c r="W1280" i="17" s="1"/>
  <c r="R1280" i="17"/>
  <c r="Q1280" i="17"/>
  <c r="P1280" i="17"/>
  <c r="S1280" i="17" s="1"/>
  <c r="O1280" i="17"/>
  <c r="N1280" i="17"/>
  <c r="M1280" i="17"/>
  <c r="V1279" i="17"/>
  <c r="U1279" i="17"/>
  <c r="T1279" i="17"/>
  <c r="W1279" i="17" s="1"/>
  <c r="R1279" i="17"/>
  <c r="Q1279" i="17"/>
  <c r="P1279" i="17"/>
  <c r="S1279" i="17" s="1"/>
  <c r="O1279" i="17"/>
  <c r="N1279" i="17"/>
  <c r="M1279" i="17"/>
  <c r="V1278" i="17"/>
  <c r="U1278" i="17"/>
  <c r="T1278" i="17"/>
  <c r="W1278" i="17" s="1"/>
  <c r="R1278" i="17"/>
  <c r="Q1278" i="17"/>
  <c r="P1278" i="17"/>
  <c r="S1278" i="17" s="1"/>
  <c r="O1278" i="17"/>
  <c r="N1278" i="17"/>
  <c r="M1278" i="17"/>
  <c r="V1277" i="17"/>
  <c r="U1277" i="17"/>
  <c r="T1277" i="17"/>
  <c r="W1277" i="17" s="1"/>
  <c r="R1277" i="17"/>
  <c r="Q1277" i="17"/>
  <c r="P1277" i="17"/>
  <c r="S1277" i="17" s="1"/>
  <c r="O1277" i="17"/>
  <c r="N1277" i="17"/>
  <c r="M1277" i="17"/>
  <c r="V1276" i="17"/>
  <c r="U1276" i="17"/>
  <c r="T1276" i="17"/>
  <c r="W1276" i="17" s="1"/>
  <c r="R1276" i="17"/>
  <c r="Q1276" i="17"/>
  <c r="P1276" i="17"/>
  <c r="S1276" i="17" s="1"/>
  <c r="O1276" i="17"/>
  <c r="N1276" i="17"/>
  <c r="M1276" i="17"/>
  <c r="V1275" i="17"/>
  <c r="U1275" i="17"/>
  <c r="T1275" i="17"/>
  <c r="W1275" i="17" s="1"/>
  <c r="R1275" i="17"/>
  <c r="Q1275" i="17"/>
  <c r="P1275" i="17"/>
  <c r="S1275" i="17" s="1"/>
  <c r="O1275" i="17"/>
  <c r="N1275" i="17"/>
  <c r="M1275" i="17"/>
  <c r="V1274" i="17"/>
  <c r="U1274" i="17"/>
  <c r="T1274" i="17"/>
  <c r="W1274" i="17" s="1"/>
  <c r="R1274" i="17"/>
  <c r="Q1274" i="17"/>
  <c r="P1274" i="17"/>
  <c r="S1274" i="17" s="1"/>
  <c r="O1274" i="17"/>
  <c r="N1274" i="17"/>
  <c r="M1274" i="17"/>
  <c r="V1273" i="17"/>
  <c r="U1273" i="17"/>
  <c r="T1273" i="17"/>
  <c r="W1273" i="17" s="1"/>
  <c r="R1273" i="17"/>
  <c r="Q1273" i="17"/>
  <c r="P1273" i="17"/>
  <c r="S1273" i="17" s="1"/>
  <c r="O1273" i="17"/>
  <c r="N1273" i="17"/>
  <c r="M1273" i="17"/>
  <c r="V1272" i="17"/>
  <c r="U1272" i="17"/>
  <c r="T1272" i="17"/>
  <c r="W1272" i="17" s="1"/>
  <c r="R1272" i="17"/>
  <c r="Q1272" i="17"/>
  <c r="P1272" i="17"/>
  <c r="S1272" i="17" s="1"/>
  <c r="O1272" i="17"/>
  <c r="N1272" i="17"/>
  <c r="M1272" i="17"/>
  <c r="V1271" i="17"/>
  <c r="U1271" i="17"/>
  <c r="T1271" i="17"/>
  <c r="W1271" i="17" s="1"/>
  <c r="R1271" i="17"/>
  <c r="Q1271" i="17"/>
  <c r="P1271" i="17"/>
  <c r="S1271" i="17" s="1"/>
  <c r="O1271" i="17"/>
  <c r="N1271" i="17"/>
  <c r="M1271" i="17"/>
  <c r="V1270" i="17"/>
  <c r="U1270" i="17"/>
  <c r="T1270" i="17"/>
  <c r="W1270" i="17" s="1"/>
  <c r="R1270" i="17"/>
  <c r="Q1270" i="17"/>
  <c r="P1270" i="17"/>
  <c r="S1270" i="17" s="1"/>
  <c r="O1270" i="17"/>
  <c r="N1270" i="17"/>
  <c r="M1270" i="17"/>
  <c r="V1269" i="17"/>
  <c r="U1269" i="17"/>
  <c r="T1269" i="17"/>
  <c r="W1269" i="17" s="1"/>
  <c r="R1269" i="17"/>
  <c r="Q1269" i="17"/>
  <c r="P1269" i="17"/>
  <c r="S1269" i="17" s="1"/>
  <c r="O1269" i="17"/>
  <c r="N1269" i="17"/>
  <c r="M1269" i="17"/>
  <c r="V1268" i="17"/>
  <c r="U1268" i="17"/>
  <c r="T1268" i="17"/>
  <c r="W1268" i="17" s="1"/>
  <c r="R1268" i="17"/>
  <c r="Q1268" i="17"/>
  <c r="P1268" i="17"/>
  <c r="S1268" i="17" s="1"/>
  <c r="O1268" i="17"/>
  <c r="N1268" i="17"/>
  <c r="M1268" i="17"/>
  <c r="V1267" i="17"/>
  <c r="U1267" i="17"/>
  <c r="T1267" i="17"/>
  <c r="W1267" i="17" s="1"/>
  <c r="R1267" i="17"/>
  <c r="Q1267" i="17"/>
  <c r="P1267" i="17"/>
  <c r="S1267" i="17" s="1"/>
  <c r="O1267" i="17"/>
  <c r="N1267" i="17"/>
  <c r="M1267" i="17"/>
  <c r="V1266" i="17"/>
  <c r="U1266" i="17"/>
  <c r="T1266" i="17"/>
  <c r="W1266" i="17" s="1"/>
  <c r="R1266" i="17"/>
  <c r="Q1266" i="17"/>
  <c r="P1266" i="17"/>
  <c r="S1266" i="17" s="1"/>
  <c r="O1266" i="17"/>
  <c r="N1266" i="17"/>
  <c r="M1266" i="17"/>
  <c r="V1265" i="17"/>
  <c r="U1265" i="17"/>
  <c r="T1265" i="17"/>
  <c r="W1265" i="17" s="1"/>
  <c r="R1265" i="17"/>
  <c r="Q1265" i="17"/>
  <c r="P1265" i="17"/>
  <c r="S1265" i="17" s="1"/>
  <c r="O1265" i="17"/>
  <c r="N1265" i="17"/>
  <c r="M1265" i="17"/>
  <c r="V1264" i="17"/>
  <c r="U1264" i="17"/>
  <c r="T1264" i="17"/>
  <c r="W1264" i="17" s="1"/>
  <c r="R1264" i="17"/>
  <c r="Q1264" i="17"/>
  <c r="P1264" i="17"/>
  <c r="S1264" i="17" s="1"/>
  <c r="O1264" i="17"/>
  <c r="N1264" i="17"/>
  <c r="M1264" i="17"/>
  <c r="V1263" i="17"/>
  <c r="U1263" i="17"/>
  <c r="T1263" i="17"/>
  <c r="W1263" i="17" s="1"/>
  <c r="R1263" i="17"/>
  <c r="Q1263" i="17"/>
  <c r="P1263" i="17"/>
  <c r="S1263" i="17" s="1"/>
  <c r="O1263" i="17"/>
  <c r="N1263" i="17"/>
  <c r="M1263" i="17"/>
  <c r="V1262" i="17"/>
  <c r="U1262" i="17"/>
  <c r="T1262" i="17"/>
  <c r="W1262" i="17" s="1"/>
  <c r="R1262" i="17"/>
  <c r="Q1262" i="17"/>
  <c r="P1262" i="17"/>
  <c r="S1262" i="17" s="1"/>
  <c r="O1262" i="17"/>
  <c r="N1262" i="17"/>
  <c r="M1262" i="17"/>
  <c r="V1261" i="17"/>
  <c r="U1261" i="17"/>
  <c r="T1261" i="17"/>
  <c r="W1261" i="17" s="1"/>
  <c r="R1261" i="17"/>
  <c r="Q1261" i="17"/>
  <c r="P1261" i="17"/>
  <c r="S1261" i="17" s="1"/>
  <c r="O1261" i="17"/>
  <c r="N1261" i="17"/>
  <c r="M1261" i="17"/>
  <c r="V1260" i="17"/>
  <c r="U1260" i="17"/>
  <c r="T1260" i="17"/>
  <c r="W1260" i="17" s="1"/>
  <c r="R1260" i="17"/>
  <c r="Q1260" i="17"/>
  <c r="P1260" i="17"/>
  <c r="S1260" i="17" s="1"/>
  <c r="O1260" i="17"/>
  <c r="N1260" i="17"/>
  <c r="M1260" i="17"/>
  <c r="V1259" i="17"/>
  <c r="U1259" i="17"/>
  <c r="T1259" i="17"/>
  <c r="W1259" i="17" s="1"/>
  <c r="R1259" i="17"/>
  <c r="Q1259" i="17"/>
  <c r="P1259" i="17"/>
  <c r="S1259" i="17" s="1"/>
  <c r="O1259" i="17"/>
  <c r="N1259" i="17"/>
  <c r="M1259" i="17"/>
  <c r="V1258" i="17"/>
  <c r="U1258" i="17"/>
  <c r="T1258" i="17"/>
  <c r="W1258" i="17" s="1"/>
  <c r="R1258" i="17"/>
  <c r="Q1258" i="17"/>
  <c r="P1258" i="17"/>
  <c r="S1258" i="17" s="1"/>
  <c r="O1258" i="17"/>
  <c r="N1258" i="17"/>
  <c r="M1258" i="17"/>
  <c r="V1257" i="17"/>
  <c r="U1257" i="17"/>
  <c r="T1257" i="17"/>
  <c r="W1257" i="17" s="1"/>
  <c r="R1257" i="17"/>
  <c r="Q1257" i="17"/>
  <c r="P1257" i="17"/>
  <c r="S1257" i="17" s="1"/>
  <c r="O1257" i="17"/>
  <c r="N1257" i="17"/>
  <c r="M1257" i="17"/>
  <c r="V1256" i="17"/>
  <c r="U1256" i="17"/>
  <c r="T1256" i="17"/>
  <c r="W1256" i="17" s="1"/>
  <c r="R1256" i="17"/>
  <c r="Q1256" i="17"/>
  <c r="P1256" i="17"/>
  <c r="S1256" i="17" s="1"/>
  <c r="O1256" i="17"/>
  <c r="N1256" i="17"/>
  <c r="M1256" i="17"/>
  <c r="V1255" i="17"/>
  <c r="U1255" i="17"/>
  <c r="T1255" i="17"/>
  <c r="W1255" i="17" s="1"/>
  <c r="R1255" i="17"/>
  <c r="Q1255" i="17"/>
  <c r="P1255" i="17"/>
  <c r="S1255" i="17" s="1"/>
  <c r="O1255" i="17"/>
  <c r="N1255" i="17"/>
  <c r="M1255" i="17"/>
  <c r="V1254" i="17"/>
  <c r="U1254" i="17"/>
  <c r="T1254" i="17"/>
  <c r="W1254" i="17" s="1"/>
  <c r="R1254" i="17"/>
  <c r="Q1254" i="17"/>
  <c r="P1254" i="17"/>
  <c r="S1254" i="17" s="1"/>
  <c r="O1254" i="17"/>
  <c r="N1254" i="17"/>
  <c r="M1254" i="17"/>
  <c r="V1253" i="17"/>
  <c r="U1253" i="17"/>
  <c r="T1253" i="17"/>
  <c r="W1253" i="17" s="1"/>
  <c r="R1253" i="17"/>
  <c r="Q1253" i="17"/>
  <c r="P1253" i="17"/>
  <c r="S1253" i="17" s="1"/>
  <c r="O1253" i="17"/>
  <c r="N1253" i="17"/>
  <c r="M1253" i="17"/>
  <c r="V1252" i="17"/>
  <c r="U1252" i="17"/>
  <c r="T1252" i="17"/>
  <c r="W1252" i="17" s="1"/>
  <c r="R1252" i="17"/>
  <c r="Q1252" i="17"/>
  <c r="P1252" i="17"/>
  <c r="S1252" i="17" s="1"/>
  <c r="O1252" i="17"/>
  <c r="N1252" i="17"/>
  <c r="M1252" i="17"/>
  <c r="V1251" i="17"/>
  <c r="U1251" i="17"/>
  <c r="T1251" i="17"/>
  <c r="W1251" i="17" s="1"/>
  <c r="R1251" i="17"/>
  <c r="Q1251" i="17"/>
  <c r="P1251" i="17"/>
  <c r="S1251" i="17" s="1"/>
  <c r="O1251" i="17"/>
  <c r="N1251" i="17"/>
  <c r="M1251" i="17"/>
  <c r="V1250" i="17"/>
  <c r="U1250" i="17"/>
  <c r="T1250" i="17"/>
  <c r="W1250" i="17" s="1"/>
  <c r="R1250" i="17"/>
  <c r="Q1250" i="17"/>
  <c r="P1250" i="17"/>
  <c r="S1250" i="17" s="1"/>
  <c r="O1250" i="17"/>
  <c r="N1250" i="17"/>
  <c r="M1250" i="17"/>
  <c r="V1249" i="17"/>
  <c r="U1249" i="17"/>
  <c r="T1249" i="17"/>
  <c r="W1249" i="17" s="1"/>
  <c r="R1249" i="17"/>
  <c r="Q1249" i="17"/>
  <c r="P1249" i="17"/>
  <c r="S1249" i="17" s="1"/>
  <c r="O1249" i="17"/>
  <c r="N1249" i="17"/>
  <c r="M1249" i="17"/>
  <c r="V1248" i="17"/>
  <c r="U1248" i="17"/>
  <c r="T1248" i="17"/>
  <c r="W1248" i="17" s="1"/>
  <c r="R1248" i="17"/>
  <c r="Q1248" i="17"/>
  <c r="P1248" i="17"/>
  <c r="S1248" i="17" s="1"/>
  <c r="O1248" i="17"/>
  <c r="N1248" i="17"/>
  <c r="M1248" i="17"/>
  <c r="V1247" i="17"/>
  <c r="U1247" i="17"/>
  <c r="T1247" i="17"/>
  <c r="W1247" i="17" s="1"/>
  <c r="R1247" i="17"/>
  <c r="Q1247" i="17"/>
  <c r="P1247" i="17"/>
  <c r="S1247" i="17" s="1"/>
  <c r="O1247" i="17"/>
  <c r="N1247" i="17"/>
  <c r="M1247" i="17"/>
  <c r="V1246" i="17"/>
  <c r="U1246" i="17"/>
  <c r="T1246" i="17"/>
  <c r="W1246" i="17" s="1"/>
  <c r="R1246" i="17"/>
  <c r="Q1246" i="17"/>
  <c r="P1246" i="17"/>
  <c r="S1246" i="17" s="1"/>
  <c r="O1246" i="17"/>
  <c r="N1246" i="17"/>
  <c r="M1246" i="17"/>
  <c r="V1245" i="17"/>
  <c r="U1245" i="17"/>
  <c r="T1245" i="17"/>
  <c r="W1245" i="17" s="1"/>
  <c r="R1245" i="17"/>
  <c r="Q1245" i="17"/>
  <c r="P1245" i="17"/>
  <c r="S1245" i="17" s="1"/>
  <c r="O1245" i="17"/>
  <c r="N1245" i="17"/>
  <c r="M1245" i="17"/>
  <c r="V1244" i="17"/>
  <c r="U1244" i="17"/>
  <c r="T1244" i="17"/>
  <c r="W1244" i="17" s="1"/>
  <c r="R1244" i="17"/>
  <c r="Q1244" i="17"/>
  <c r="P1244" i="17"/>
  <c r="S1244" i="17" s="1"/>
  <c r="O1244" i="17"/>
  <c r="N1244" i="17"/>
  <c r="M1244" i="17"/>
  <c r="V1243" i="17"/>
  <c r="U1243" i="17"/>
  <c r="T1243" i="17"/>
  <c r="W1243" i="17" s="1"/>
  <c r="R1243" i="17"/>
  <c r="Q1243" i="17"/>
  <c r="P1243" i="17"/>
  <c r="S1243" i="17" s="1"/>
  <c r="O1243" i="17"/>
  <c r="N1243" i="17"/>
  <c r="M1243" i="17"/>
  <c r="V1242" i="17"/>
  <c r="U1242" i="17"/>
  <c r="T1242" i="17"/>
  <c r="W1242" i="17" s="1"/>
  <c r="R1242" i="17"/>
  <c r="Q1242" i="17"/>
  <c r="P1242" i="17"/>
  <c r="S1242" i="17" s="1"/>
  <c r="O1242" i="17"/>
  <c r="N1242" i="17"/>
  <c r="M1242" i="17"/>
  <c r="V1241" i="17"/>
  <c r="U1241" i="17"/>
  <c r="T1241" i="17"/>
  <c r="W1241" i="17" s="1"/>
  <c r="R1241" i="17"/>
  <c r="Q1241" i="17"/>
  <c r="P1241" i="17"/>
  <c r="S1241" i="17" s="1"/>
  <c r="O1241" i="17"/>
  <c r="N1241" i="17"/>
  <c r="M1241" i="17"/>
  <c r="V1240" i="17"/>
  <c r="U1240" i="17"/>
  <c r="T1240" i="17"/>
  <c r="W1240" i="17" s="1"/>
  <c r="R1240" i="17"/>
  <c r="Q1240" i="17"/>
  <c r="P1240" i="17"/>
  <c r="S1240" i="17" s="1"/>
  <c r="O1240" i="17"/>
  <c r="N1240" i="17"/>
  <c r="M1240" i="17"/>
  <c r="V1239" i="17"/>
  <c r="U1239" i="17"/>
  <c r="T1239" i="17"/>
  <c r="W1239" i="17" s="1"/>
  <c r="R1239" i="17"/>
  <c r="Q1239" i="17"/>
  <c r="P1239" i="17"/>
  <c r="S1239" i="17" s="1"/>
  <c r="O1239" i="17"/>
  <c r="N1239" i="17"/>
  <c r="M1239" i="17"/>
  <c r="V1238" i="17"/>
  <c r="U1238" i="17"/>
  <c r="T1238" i="17"/>
  <c r="W1238" i="17" s="1"/>
  <c r="R1238" i="17"/>
  <c r="Q1238" i="17"/>
  <c r="P1238" i="17"/>
  <c r="S1238" i="17" s="1"/>
  <c r="O1238" i="17"/>
  <c r="N1238" i="17"/>
  <c r="M1238" i="17"/>
  <c r="V1237" i="17"/>
  <c r="U1237" i="17"/>
  <c r="T1237" i="17"/>
  <c r="W1237" i="17" s="1"/>
  <c r="R1237" i="17"/>
  <c r="Q1237" i="17"/>
  <c r="P1237" i="17"/>
  <c r="S1237" i="17" s="1"/>
  <c r="O1237" i="17"/>
  <c r="N1237" i="17"/>
  <c r="M1237" i="17"/>
  <c r="V1236" i="17"/>
  <c r="U1236" i="17"/>
  <c r="T1236" i="17"/>
  <c r="W1236" i="17" s="1"/>
  <c r="R1236" i="17"/>
  <c r="Q1236" i="17"/>
  <c r="P1236" i="17"/>
  <c r="S1236" i="17" s="1"/>
  <c r="O1236" i="17"/>
  <c r="N1236" i="17"/>
  <c r="M1236" i="17"/>
  <c r="V1235" i="17"/>
  <c r="U1235" i="17"/>
  <c r="T1235" i="17"/>
  <c r="W1235" i="17" s="1"/>
  <c r="R1235" i="17"/>
  <c r="Q1235" i="17"/>
  <c r="P1235" i="17"/>
  <c r="S1235" i="17" s="1"/>
  <c r="O1235" i="17"/>
  <c r="N1235" i="17"/>
  <c r="M1235" i="17"/>
  <c r="V1234" i="17"/>
  <c r="U1234" i="17"/>
  <c r="T1234" i="17"/>
  <c r="W1234" i="17" s="1"/>
  <c r="R1234" i="17"/>
  <c r="Q1234" i="17"/>
  <c r="P1234" i="17"/>
  <c r="S1234" i="17" s="1"/>
  <c r="O1234" i="17"/>
  <c r="N1234" i="17"/>
  <c r="M1234" i="17"/>
  <c r="V1233" i="17"/>
  <c r="U1233" i="17"/>
  <c r="T1233" i="17"/>
  <c r="W1233" i="17" s="1"/>
  <c r="R1233" i="17"/>
  <c r="Q1233" i="17"/>
  <c r="P1233" i="17"/>
  <c r="S1233" i="17" s="1"/>
  <c r="O1233" i="17"/>
  <c r="N1233" i="17"/>
  <c r="M1233" i="17"/>
  <c r="V1232" i="17"/>
  <c r="U1232" i="17"/>
  <c r="T1232" i="17"/>
  <c r="W1232" i="17" s="1"/>
  <c r="R1232" i="17"/>
  <c r="Q1232" i="17"/>
  <c r="P1232" i="17"/>
  <c r="S1232" i="17" s="1"/>
  <c r="O1232" i="17"/>
  <c r="N1232" i="17"/>
  <c r="M1232" i="17"/>
  <c r="V1231" i="17"/>
  <c r="U1231" i="17"/>
  <c r="T1231" i="17"/>
  <c r="W1231" i="17" s="1"/>
  <c r="R1231" i="17"/>
  <c r="Q1231" i="17"/>
  <c r="P1231" i="17"/>
  <c r="S1231" i="17" s="1"/>
  <c r="O1231" i="17"/>
  <c r="N1231" i="17"/>
  <c r="M1231" i="17"/>
  <c r="V1230" i="17"/>
  <c r="U1230" i="17"/>
  <c r="T1230" i="17"/>
  <c r="W1230" i="17" s="1"/>
  <c r="R1230" i="17"/>
  <c r="Q1230" i="17"/>
  <c r="P1230" i="17"/>
  <c r="S1230" i="17" s="1"/>
  <c r="O1230" i="17"/>
  <c r="N1230" i="17"/>
  <c r="M1230" i="17"/>
  <c r="V1229" i="17"/>
  <c r="U1229" i="17"/>
  <c r="T1229" i="17"/>
  <c r="W1229" i="17" s="1"/>
  <c r="R1229" i="17"/>
  <c r="Q1229" i="17"/>
  <c r="P1229" i="17"/>
  <c r="S1229" i="17" s="1"/>
  <c r="O1229" i="17"/>
  <c r="N1229" i="17"/>
  <c r="M1229" i="17"/>
  <c r="V1228" i="17"/>
  <c r="U1228" i="17"/>
  <c r="T1228" i="17"/>
  <c r="W1228" i="17" s="1"/>
  <c r="R1228" i="17"/>
  <c r="Q1228" i="17"/>
  <c r="P1228" i="17"/>
  <c r="S1228" i="17" s="1"/>
  <c r="O1228" i="17"/>
  <c r="N1228" i="17"/>
  <c r="M1228" i="17"/>
  <c r="V1227" i="17"/>
  <c r="U1227" i="17"/>
  <c r="T1227" i="17"/>
  <c r="W1227" i="17" s="1"/>
  <c r="R1227" i="17"/>
  <c r="Q1227" i="17"/>
  <c r="P1227" i="17"/>
  <c r="S1227" i="17" s="1"/>
  <c r="O1227" i="17"/>
  <c r="N1227" i="17"/>
  <c r="M1227" i="17"/>
  <c r="V1226" i="17"/>
  <c r="U1226" i="17"/>
  <c r="T1226" i="17"/>
  <c r="W1226" i="17" s="1"/>
  <c r="R1226" i="17"/>
  <c r="Q1226" i="17"/>
  <c r="P1226" i="17"/>
  <c r="S1226" i="17" s="1"/>
  <c r="O1226" i="17"/>
  <c r="N1226" i="17"/>
  <c r="M1226" i="17"/>
  <c r="V1225" i="17"/>
  <c r="U1225" i="17"/>
  <c r="T1225" i="17"/>
  <c r="W1225" i="17" s="1"/>
  <c r="R1225" i="17"/>
  <c r="Q1225" i="17"/>
  <c r="P1225" i="17"/>
  <c r="S1225" i="17" s="1"/>
  <c r="O1225" i="17"/>
  <c r="N1225" i="17"/>
  <c r="M1225" i="17"/>
  <c r="V1224" i="17"/>
  <c r="U1224" i="17"/>
  <c r="T1224" i="17"/>
  <c r="W1224" i="17" s="1"/>
  <c r="R1224" i="17"/>
  <c r="Q1224" i="17"/>
  <c r="P1224" i="17"/>
  <c r="S1224" i="17" s="1"/>
  <c r="O1224" i="17"/>
  <c r="N1224" i="17"/>
  <c r="M1224" i="17"/>
  <c r="V1223" i="17"/>
  <c r="U1223" i="17"/>
  <c r="T1223" i="17"/>
  <c r="W1223" i="17" s="1"/>
  <c r="R1223" i="17"/>
  <c r="Q1223" i="17"/>
  <c r="P1223" i="17"/>
  <c r="S1223" i="17" s="1"/>
  <c r="O1223" i="17"/>
  <c r="N1223" i="17"/>
  <c r="M1223" i="17"/>
  <c r="V1222" i="17"/>
  <c r="U1222" i="17"/>
  <c r="T1222" i="17"/>
  <c r="W1222" i="17" s="1"/>
  <c r="R1222" i="17"/>
  <c r="Q1222" i="17"/>
  <c r="P1222" i="17"/>
  <c r="S1222" i="17" s="1"/>
  <c r="O1222" i="17"/>
  <c r="N1222" i="17"/>
  <c r="M1222" i="17"/>
  <c r="V1221" i="17"/>
  <c r="U1221" i="17"/>
  <c r="T1221" i="17"/>
  <c r="W1221" i="17" s="1"/>
  <c r="R1221" i="17"/>
  <c r="Q1221" i="17"/>
  <c r="P1221" i="17"/>
  <c r="S1221" i="17" s="1"/>
  <c r="O1221" i="17"/>
  <c r="N1221" i="17"/>
  <c r="M1221" i="17"/>
  <c r="V1220" i="17"/>
  <c r="U1220" i="17"/>
  <c r="T1220" i="17"/>
  <c r="W1220" i="17" s="1"/>
  <c r="R1220" i="17"/>
  <c r="Q1220" i="17"/>
  <c r="P1220" i="17"/>
  <c r="S1220" i="17" s="1"/>
  <c r="O1220" i="17"/>
  <c r="N1220" i="17"/>
  <c r="M1220" i="17"/>
  <c r="V1219" i="17"/>
  <c r="U1219" i="17"/>
  <c r="T1219" i="17"/>
  <c r="W1219" i="17" s="1"/>
  <c r="R1219" i="17"/>
  <c r="Q1219" i="17"/>
  <c r="P1219" i="17"/>
  <c r="S1219" i="17" s="1"/>
  <c r="O1219" i="17"/>
  <c r="N1219" i="17"/>
  <c r="M1219" i="17"/>
  <c r="V1218" i="17"/>
  <c r="U1218" i="17"/>
  <c r="T1218" i="17"/>
  <c r="W1218" i="17" s="1"/>
  <c r="R1218" i="17"/>
  <c r="Q1218" i="17"/>
  <c r="P1218" i="17"/>
  <c r="S1218" i="17" s="1"/>
  <c r="O1218" i="17"/>
  <c r="N1218" i="17"/>
  <c r="M1218" i="17"/>
  <c r="V1217" i="17"/>
  <c r="U1217" i="17"/>
  <c r="T1217" i="17"/>
  <c r="W1217" i="17" s="1"/>
  <c r="R1217" i="17"/>
  <c r="Q1217" i="17"/>
  <c r="P1217" i="17"/>
  <c r="S1217" i="17" s="1"/>
  <c r="O1217" i="17"/>
  <c r="N1217" i="17"/>
  <c r="M1217" i="17"/>
  <c r="V1216" i="17"/>
  <c r="U1216" i="17"/>
  <c r="T1216" i="17"/>
  <c r="W1216" i="17" s="1"/>
  <c r="R1216" i="17"/>
  <c r="Q1216" i="17"/>
  <c r="P1216" i="17"/>
  <c r="S1216" i="17" s="1"/>
  <c r="O1216" i="17"/>
  <c r="N1216" i="17"/>
  <c r="M1216" i="17"/>
  <c r="V1215" i="17"/>
  <c r="U1215" i="17"/>
  <c r="T1215" i="17"/>
  <c r="W1215" i="17" s="1"/>
  <c r="R1215" i="17"/>
  <c r="Q1215" i="17"/>
  <c r="P1215" i="17"/>
  <c r="S1215" i="17" s="1"/>
  <c r="O1215" i="17"/>
  <c r="N1215" i="17"/>
  <c r="M1215" i="17"/>
  <c r="V1214" i="17"/>
  <c r="U1214" i="17"/>
  <c r="T1214" i="17"/>
  <c r="W1214" i="17" s="1"/>
  <c r="R1214" i="17"/>
  <c r="Q1214" i="17"/>
  <c r="P1214" i="17"/>
  <c r="S1214" i="17" s="1"/>
  <c r="O1214" i="17"/>
  <c r="N1214" i="17"/>
  <c r="M1214" i="17"/>
  <c r="V1213" i="17"/>
  <c r="U1213" i="17"/>
  <c r="T1213" i="17"/>
  <c r="W1213" i="17" s="1"/>
  <c r="R1213" i="17"/>
  <c r="Q1213" i="17"/>
  <c r="P1213" i="17"/>
  <c r="S1213" i="17" s="1"/>
  <c r="O1213" i="17"/>
  <c r="N1213" i="17"/>
  <c r="M1213" i="17"/>
  <c r="V1212" i="17"/>
  <c r="U1212" i="17"/>
  <c r="T1212" i="17"/>
  <c r="W1212" i="17" s="1"/>
  <c r="R1212" i="17"/>
  <c r="Q1212" i="17"/>
  <c r="P1212" i="17"/>
  <c r="S1212" i="17" s="1"/>
  <c r="O1212" i="17"/>
  <c r="N1212" i="17"/>
  <c r="M1212" i="17"/>
  <c r="V1211" i="17"/>
  <c r="U1211" i="17"/>
  <c r="T1211" i="17"/>
  <c r="W1211" i="17" s="1"/>
  <c r="R1211" i="17"/>
  <c r="Q1211" i="17"/>
  <c r="P1211" i="17"/>
  <c r="S1211" i="17" s="1"/>
  <c r="O1211" i="17"/>
  <c r="N1211" i="17"/>
  <c r="M1211" i="17"/>
  <c r="V1210" i="17"/>
  <c r="U1210" i="17"/>
  <c r="T1210" i="17"/>
  <c r="W1210" i="17" s="1"/>
  <c r="R1210" i="17"/>
  <c r="Q1210" i="17"/>
  <c r="P1210" i="17"/>
  <c r="S1210" i="17" s="1"/>
  <c r="O1210" i="17"/>
  <c r="N1210" i="17"/>
  <c r="M1210" i="17"/>
  <c r="V1209" i="17"/>
  <c r="U1209" i="17"/>
  <c r="T1209" i="17"/>
  <c r="W1209" i="17" s="1"/>
  <c r="R1209" i="17"/>
  <c r="Q1209" i="17"/>
  <c r="P1209" i="17"/>
  <c r="S1209" i="17" s="1"/>
  <c r="O1209" i="17"/>
  <c r="N1209" i="17"/>
  <c r="M1209" i="17"/>
  <c r="V1208" i="17"/>
  <c r="U1208" i="17"/>
  <c r="T1208" i="17"/>
  <c r="W1208" i="17" s="1"/>
  <c r="R1208" i="17"/>
  <c r="Q1208" i="17"/>
  <c r="P1208" i="17"/>
  <c r="S1208" i="17" s="1"/>
  <c r="O1208" i="17"/>
  <c r="N1208" i="17"/>
  <c r="M1208" i="17"/>
  <c r="V1207" i="17"/>
  <c r="U1207" i="17"/>
  <c r="T1207" i="17"/>
  <c r="W1207" i="17" s="1"/>
  <c r="R1207" i="17"/>
  <c r="Q1207" i="17"/>
  <c r="P1207" i="17"/>
  <c r="S1207" i="17" s="1"/>
  <c r="O1207" i="17"/>
  <c r="N1207" i="17"/>
  <c r="M1207" i="17"/>
  <c r="V1206" i="17"/>
  <c r="U1206" i="17"/>
  <c r="T1206" i="17"/>
  <c r="W1206" i="17" s="1"/>
  <c r="R1206" i="17"/>
  <c r="Q1206" i="17"/>
  <c r="P1206" i="17"/>
  <c r="S1206" i="17" s="1"/>
  <c r="O1206" i="17"/>
  <c r="N1206" i="17"/>
  <c r="M1206" i="17"/>
  <c r="V1205" i="17"/>
  <c r="U1205" i="17"/>
  <c r="T1205" i="17"/>
  <c r="W1205" i="17" s="1"/>
  <c r="R1205" i="17"/>
  <c r="Q1205" i="17"/>
  <c r="P1205" i="17"/>
  <c r="S1205" i="17" s="1"/>
  <c r="O1205" i="17"/>
  <c r="N1205" i="17"/>
  <c r="M1205" i="17"/>
  <c r="V1204" i="17"/>
  <c r="U1204" i="17"/>
  <c r="T1204" i="17"/>
  <c r="W1204" i="17" s="1"/>
  <c r="R1204" i="17"/>
  <c r="Q1204" i="17"/>
  <c r="P1204" i="17"/>
  <c r="S1204" i="17" s="1"/>
  <c r="O1204" i="17"/>
  <c r="N1204" i="17"/>
  <c r="M1204" i="17"/>
  <c r="V1203" i="17"/>
  <c r="U1203" i="17"/>
  <c r="T1203" i="17"/>
  <c r="W1203" i="17" s="1"/>
  <c r="R1203" i="17"/>
  <c r="Q1203" i="17"/>
  <c r="P1203" i="17"/>
  <c r="S1203" i="17" s="1"/>
  <c r="O1203" i="17"/>
  <c r="N1203" i="17"/>
  <c r="M1203" i="17"/>
  <c r="V1202" i="17"/>
  <c r="U1202" i="17"/>
  <c r="T1202" i="17"/>
  <c r="W1202" i="17" s="1"/>
  <c r="R1202" i="17"/>
  <c r="Q1202" i="17"/>
  <c r="P1202" i="17"/>
  <c r="S1202" i="17" s="1"/>
  <c r="O1202" i="17"/>
  <c r="N1202" i="17"/>
  <c r="M1202" i="17"/>
  <c r="V1201" i="17"/>
  <c r="U1201" i="17"/>
  <c r="T1201" i="17"/>
  <c r="W1201" i="17" s="1"/>
  <c r="R1201" i="17"/>
  <c r="Q1201" i="17"/>
  <c r="P1201" i="17"/>
  <c r="S1201" i="17" s="1"/>
  <c r="O1201" i="17"/>
  <c r="N1201" i="17"/>
  <c r="M1201" i="17"/>
  <c r="V1200" i="17"/>
  <c r="U1200" i="17"/>
  <c r="T1200" i="17"/>
  <c r="W1200" i="17" s="1"/>
  <c r="R1200" i="17"/>
  <c r="Q1200" i="17"/>
  <c r="P1200" i="17"/>
  <c r="S1200" i="17" s="1"/>
  <c r="O1200" i="17"/>
  <c r="N1200" i="17"/>
  <c r="M1200" i="17"/>
  <c r="V1199" i="17"/>
  <c r="U1199" i="17"/>
  <c r="T1199" i="17"/>
  <c r="W1199" i="17" s="1"/>
  <c r="R1199" i="17"/>
  <c r="Q1199" i="17"/>
  <c r="P1199" i="17"/>
  <c r="S1199" i="17" s="1"/>
  <c r="O1199" i="17"/>
  <c r="N1199" i="17"/>
  <c r="M1199" i="17"/>
  <c r="V1198" i="17"/>
  <c r="U1198" i="17"/>
  <c r="T1198" i="17"/>
  <c r="W1198" i="17" s="1"/>
  <c r="R1198" i="17"/>
  <c r="Q1198" i="17"/>
  <c r="P1198" i="17"/>
  <c r="S1198" i="17" s="1"/>
  <c r="O1198" i="17"/>
  <c r="N1198" i="17"/>
  <c r="M1198" i="17"/>
  <c r="V1197" i="17"/>
  <c r="U1197" i="17"/>
  <c r="T1197" i="17"/>
  <c r="W1197" i="17" s="1"/>
  <c r="R1197" i="17"/>
  <c r="Q1197" i="17"/>
  <c r="P1197" i="17"/>
  <c r="S1197" i="17" s="1"/>
  <c r="O1197" i="17"/>
  <c r="N1197" i="17"/>
  <c r="M1197" i="17"/>
  <c r="V1196" i="17"/>
  <c r="U1196" i="17"/>
  <c r="T1196" i="17"/>
  <c r="W1196" i="17" s="1"/>
  <c r="R1196" i="17"/>
  <c r="Q1196" i="17"/>
  <c r="P1196" i="17"/>
  <c r="S1196" i="17" s="1"/>
  <c r="O1196" i="17"/>
  <c r="N1196" i="17"/>
  <c r="M1196" i="17"/>
  <c r="V1195" i="17"/>
  <c r="U1195" i="17"/>
  <c r="T1195" i="17"/>
  <c r="W1195" i="17" s="1"/>
  <c r="R1195" i="17"/>
  <c r="Q1195" i="17"/>
  <c r="P1195" i="17"/>
  <c r="S1195" i="17" s="1"/>
  <c r="O1195" i="17"/>
  <c r="N1195" i="17"/>
  <c r="M1195" i="17"/>
  <c r="V1194" i="17"/>
  <c r="U1194" i="17"/>
  <c r="T1194" i="17"/>
  <c r="W1194" i="17" s="1"/>
  <c r="R1194" i="17"/>
  <c r="Q1194" i="17"/>
  <c r="P1194" i="17"/>
  <c r="S1194" i="17" s="1"/>
  <c r="O1194" i="17"/>
  <c r="N1194" i="17"/>
  <c r="M1194" i="17"/>
  <c r="V1193" i="17"/>
  <c r="U1193" i="17"/>
  <c r="T1193" i="17"/>
  <c r="W1193" i="17" s="1"/>
  <c r="R1193" i="17"/>
  <c r="Q1193" i="17"/>
  <c r="P1193" i="17"/>
  <c r="S1193" i="17" s="1"/>
  <c r="O1193" i="17"/>
  <c r="N1193" i="17"/>
  <c r="M1193" i="17"/>
  <c r="V1192" i="17"/>
  <c r="U1192" i="17"/>
  <c r="T1192" i="17"/>
  <c r="W1192" i="17" s="1"/>
  <c r="R1192" i="17"/>
  <c r="Q1192" i="17"/>
  <c r="P1192" i="17"/>
  <c r="S1192" i="17" s="1"/>
  <c r="O1192" i="17"/>
  <c r="N1192" i="17"/>
  <c r="M1192" i="17"/>
  <c r="V1191" i="17"/>
  <c r="U1191" i="17"/>
  <c r="T1191" i="17"/>
  <c r="W1191" i="17" s="1"/>
  <c r="R1191" i="17"/>
  <c r="Q1191" i="17"/>
  <c r="P1191" i="17"/>
  <c r="S1191" i="17" s="1"/>
  <c r="O1191" i="17"/>
  <c r="N1191" i="17"/>
  <c r="M1191" i="17"/>
  <c r="V1190" i="17"/>
  <c r="U1190" i="17"/>
  <c r="T1190" i="17"/>
  <c r="W1190" i="17" s="1"/>
  <c r="R1190" i="17"/>
  <c r="Q1190" i="17"/>
  <c r="P1190" i="17"/>
  <c r="S1190" i="17" s="1"/>
  <c r="O1190" i="17"/>
  <c r="N1190" i="17"/>
  <c r="M1190" i="17"/>
  <c r="V1189" i="17"/>
  <c r="U1189" i="17"/>
  <c r="T1189" i="17"/>
  <c r="W1189" i="17" s="1"/>
  <c r="R1189" i="17"/>
  <c r="Q1189" i="17"/>
  <c r="P1189" i="17"/>
  <c r="S1189" i="17" s="1"/>
  <c r="O1189" i="17"/>
  <c r="N1189" i="17"/>
  <c r="M1189" i="17"/>
  <c r="V1188" i="17"/>
  <c r="U1188" i="17"/>
  <c r="T1188" i="17"/>
  <c r="W1188" i="17" s="1"/>
  <c r="R1188" i="17"/>
  <c r="Q1188" i="17"/>
  <c r="P1188" i="17"/>
  <c r="S1188" i="17" s="1"/>
  <c r="O1188" i="17"/>
  <c r="N1188" i="17"/>
  <c r="M1188" i="17"/>
  <c r="V1187" i="17"/>
  <c r="U1187" i="17"/>
  <c r="T1187" i="17"/>
  <c r="W1187" i="17" s="1"/>
  <c r="R1187" i="17"/>
  <c r="Q1187" i="17"/>
  <c r="P1187" i="17"/>
  <c r="S1187" i="17" s="1"/>
  <c r="O1187" i="17"/>
  <c r="N1187" i="17"/>
  <c r="M1187" i="17"/>
  <c r="V1186" i="17"/>
  <c r="U1186" i="17"/>
  <c r="T1186" i="17"/>
  <c r="W1186" i="17" s="1"/>
  <c r="R1186" i="17"/>
  <c r="Q1186" i="17"/>
  <c r="P1186" i="17"/>
  <c r="S1186" i="17" s="1"/>
  <c r="O1186" i="17"/>
  <c r="N1186" i="17"/>
  <c r="M1186" i="17"/>
  <c r="V1185" i="17"/>
  <c r="U1185" i="17"/>
  <c r="T1185" i="17"/>
  <c r="W1185" i="17" s="1"/>
  <c r="R1185" i="17"/>
  <c r="Q1185" i="17"/>
  <c r="P1185" i="17"/>
  <c r="S1185" i="17" s="1"/>
  <c r="O1185" i="17"/>
  <c r="N1185" i="17"/>
  <c r="M1185" i="17"/>
  <c r="V1184" i="17"/>
  <c r="U1184" i="17"/>
  <c r="T1184" i="17"/>
  <c r="W1184" i="17" s="1"/>
  <c r="R1184" i="17"/>
  <c r="Q1184" i="17"/>
  <c r="P1184" i="17"/>
  <c r="S1184" i="17" s="1"/>
  <c r="O1184" i="17"/>
  <c r="N1184" i="17"/>
  <c r="M1184" i="17"/>
  <c r="V1183" i="17"/>
  <c r="U1183" i="17"/>
  <c r="T1183" i="17"/>
  <c r="W1183" i="17" s="1"/>
  <c r="R1183" i="17"/>
  <c r="Q1183" i="17"/>
  <c r="P1183" i="17"/>
  <c r="S1183" i="17" s="1"/>
  <c r="O1183" i="17"/>
  <c r="N1183" i="17"/>
  <c r="M1183" i="17"/>
  <c r="V1182" i="17"/>
  <c r="U1182" i="17"/>
  <c r="T1182" i="17"/>
  <c r="W1182" i="17" s="1"/>
  <c r="R1182" i="17"/>
  <c r="Q1182" i="17"/>
  <c r="P1182" i="17"/>
  <c r="S1182" i="17" s="1"/>
  <c r="O1182" i="17"/>
  <c r="N1182" i="17"/>
  <c r="M1182" i="17"/>
  <c r="V1181" i="17"/>
  <c r="U1181" i="17"/>
  <c r="T1181" i="17"/>
  <c r="W1181" i="17" s="1"/>
  <c r="R1181" i="17"/>
  <c r="Q1181" i="17"/>
  <c r="P1181" i="17"/>
  <c r="S1181" i="17" s="1"/>
  <c r="O1181" i="17"/>
  <c r="N1181" i="17"/>
  <c r="M1181" i="17"/>
  <c r="V1180" i="17"/>
  <c r="U1180" i="17"/>
  <c r="T1180" i="17"/>
  <c r="W1180" i="17" s="1"/>
  <c r="R1180" i="17"/>
  <c r="Q1180" i="17"/>
  <c r="P1180" i="17"/>
  <c r="S1180" i="17" s="1"/>
  <c r="O1180" i="17"/>
  <c r="N1180" i="17"/>
  <c r="M1180" i="17"/>
  <c r="V1179" i="17"/>
  <c r="U1179" i="17"/>
  <c r="T1179" i="17"/>
  <c r="W1179" i="17" s="1"/>
  <c r="R1179" i="17"/>
  <c r="Q1179" i="17"/>
  <c r="P1179" i="17"/>
  <c r="S1179" i="17" s="1"/>
  <c r="O1179" i="17"/>
  <c r="N1179" i="17"/>
  <c r="M1179" i="17"/>
  <c r="V1178" i="17"/>
  <c r="U1178" i="17"/>
  <c r="T1178" i="17"/>
  <c r="W1178" i="17" s="1"/>
  <c r="R1178" i="17"/>
  <c r="Q1178" i="17"/>
  <c r="P1178" i="17"/>
  <c r="S1178" i="17" s="1"/>
  <c r="O1178" i="17"/>
  <c r="N1178" i="17"/>
  <c r="M1178" i="17"/>
  <c r="V1177" i="17"/>
  <c r="U1177" i="17"/>
  <c r="T1177" i="17"/>
  <c r="W1177" i="17" s="1"/>
  <c r="R1177" i="17"/>
  <c r="Q1177" i="17"/>
  <c r="P1177" i="17"/>
  <c r="S1177" i="17" s="1"/>
  <c r="O1177" i="17"/>
  <c r="N1177" i="17"/>
  <c r="M1177" i="17"/>
  <c r="V1176" i="17"/>
  <c r="U1176" i="17"/>
  <c r="T1176" i="17"/>
  <c r="W1176" i="17" s="1"/>
  <c r="R1176" i="17"/>
  <c r="Q1176" i="17"/>
  <c r="P1176" i="17"/>
  <c r="S1176" i="17" s="1"/>
  <c r="O1176" i="17"/>
  <c r="N1176" i="17"/>
  <c r="M1176" i="17"/>
  <c r="V1175" i="17"/>
  <c r="U1175" i="17"/>
  <c r="T1175" i="17"/>
  <c r="W1175" i="17" s="1"/>
  <c r="R1175" i="17"/>
  <c r="Q1175" i="17"/>
  <c r="P1175" i="17"/>
  <c r="S1175" i="17" s="1"/>
  <c r="O1175" i="17"/>
  <c r="N1175" i="17"/>
  <c r="M1175" i="17"/>
  <c r="V1174" i="17"/>
  <c r="U1174" i="17"/>
  <c r="T1174" i="17"/>
  <c r="W1174" i="17" s="1"/>
  <c r="R1174" i="17"/>
  <c r="Q1174" i="17"/>
  <c r="P1174" i="17"/>
  <c r="S1174" i="17" s="1"/>
  <c r="O1174" i="17"/>
  <c r="N1174" i="17"/>
  <c r="M1174" i="17"/>
  <c r="V1173" i="17"/>
  <c r="U1173" i="17"/>
  <c r="T1173" i="17"/>
  <c r="W1173" i="17" s="1"/>
  <c r="R1173" i="17"/>
  <c r="Q1173" i="17"/>
  <c r="P1173" i="17"/>
  <c r="S1173" i="17" s="1"/>
  <c r="O1173" i="17"/>
  <c r="N1173" i="17"/>
  <c r="M1173" i="17"/>
  <c r="V1172" i="17"/>
  <c r="U1172" i="17"/>
  <c r="T1172" i="17"/>
  <c r="W1172" i="17" s="1"/>
  <c r="R1172" i="17"/>
  <c r="Q1172" i="17"/>
  <c r="P1172" i="17"/>
  <c r="S1172" i="17" s="1"/>
  <c r="O1172" i="17"/>
  <c r="N1172" i="17"/>
  <c r="M1172" i="17"/>
  <c r="V1171" i="17"/>
  <c r="U1171" i="17"/>
  <c r="T1171" i="17"/>
  <c r="W1171" i="17" s="1"/>
  <c r="R1171" i="17"/>
  <c r="Q1171" i="17"/>
  <c r="P1171" i="17"/>
  <c r="S1171" i="17" s="1"/>
  <c r="O1171" i="17"/>
  <c r="N1171" i="17"/>
  <c r="M1171" i="17"/>
  <c r="V1170" i="17"/>
  <c r="U1170" i="17"/>
  <c r="T1170" i="17"/>
  <c r="W1170" i="17" s="1"/>
  <c r="R1170" i="17"/>
  <c r="Q1170" i="17"/>
  <c r="P1170" i="17"/>
  <c r="S1170" i="17" s="1"/>
  <c r="O1170" i="17"/>
  <c r="N1170" i="17"/>
  <c r="M1170" i="17"/>
  <c r="V1169" i="17"/>
  <c r="U1169" i="17"/>
  <c r="T1169" i="17"/>
  <c r="W1169" i="17" s="1"/>
  <c r="R1169" i="17"/>
  <c r="Q1169" i="17"/>
  <c r="P1169" i="17"/>
  <c r="S1169" i="17" s="1"/>
  <c r="O1169" i="17"/>
  <c r="N1169" i="17"/>
  <c r="M1169" i="17"/>
  <c r="V1168" i="17"/>
  <c r="U1168" i="17"/>
  <c r="T1168" i="17"/>
  <c r="W1168" i="17" s="1"/>
  <c r="R1168" i="17"/>
  <c r="Q1168" i="17"/>
  <c r="P1168" i="17"/>
  <c r="S1168" i="17" s="1"/>
  <c r="O1168" i="17"/>
  <c r="N1168" i="17"/>
  <c r="M1168" i="17"/>
  <c r="V1167" i="17"/>
  <c r="U1167" i="17"/>
  <c r="T1167" i="17"/>
  <c r="W1167" i="17" s="1"/>
  <c r="R1167" i="17"/>
  <c r="Q1167" i="17"/>
  <c r="P1167" i="17"/>
  <c r="S1167" i="17" s="1"/>
  <c r="O1167" i="17"/>
  <c r="N1167" i="17"/>
  <c r="M1167" i="17"/>
  <c r="V1166" i="17"/>
  <c r="U1166" i="17"/>
  <c r="T1166" i="17"/>
  <c r="W1166" i="17" s="1"/>
  <c r="R1166" i="17"/>
  <c r="Q1166" i="17"/>
  <c r="P1166" i="17"/>
  <c r="S1166" i="17" s="1"/>
  <c r="O1166" i="17"/>
  <c r="N1166" i="17"/>
  <c r="M1166" i="17"/>
  <c r="V1165" i="17"/>
  <c r="U1165" i="17"/>
  <c r="T1165" i="17"/>
  <c r="W1165" i="17" s="1"/>
  <c r="R1165" i="17"/>
  <c r="Q1165" i="17"/>
  <c r="P1165" i="17"/>
  <c r="S1165" i="17" s="1"/>
  <c r="O1165" i="17"/>
  <c r="N1165" i="17"/>
  <c r="M1165" i="17"/>
  <c r="V1164" i="17"/>
  <c r="U1164" i="17"/>
  <c r="T1164" i="17"/>
  <c r="W1164" i="17" s="1"/>
  <c r="R1164" i="17"/>
  <c r="Q1164" i="17"/>
  <c r="P1164" i="17"/>
  <c r="S1164" i="17" s="1"/>
  <c r="O1164" i="17"/>
  <c r="N1164" i="17"/>
  <c r="M1164" i="17"/>
  <c r="V1163" i="17"/>
  <c r="U1163" i="17"/>
  <c r="T1163" i="17"/>
  <c r="W1163" i="17" s="1"/>
  <c r="R1163" i="17"/>
  <c r="Q1163" i="17"/>
  <c r="P1163" i="17"/>
  <c r="S1163" i="17" s="1"/>
  <c r="O1163" i="17"/>
  <c r="N1163" i="17"/>
  <c r="M1163" i="17"/>
  <c r="V1162" i="17"/>
  <c r="U1162" i="17"/>
  <c r="T1162" i="17"/>
  <c r="W1162" i="17" s="1"/>
  <c r="R1162" i="17"/>
  <c r="Q1162" i="17"/>
  <c r="P1162" i="17"/>
  <c r="S1162" i="17" s="1"/>
  <c r="O1162" i="17"/>
  <c r="N1162" i="17"/>
  <c r="M1162" i="17"/>
  <c r="V1161" i="17"/>
  <c r="U1161" i="17"/>
  <c r="T1161" i="17"/>
  <c r="W1161" i="17" s="1"/>
  <c r="R1161" i="17"/>
  <c r="Q1161" i="17"/>
  <c r="P1161" i="17"/>
  <c r="S1161" i="17" s="1"/>
  <c r="O1161" i="17"/>
  <c r="N1161" i="17"/>
  <c r="M1161" i="17"/>
  <c r="V1160" i="17"/>
  <c r="U1160" i="17"/>
  <c r="T1160" i="17"/>
  <c r="W1160" i="17" s="1"/>
  <c r="R1160" i="17"/>
  <c r="Q1160" i="17"/>
  <c r="P1160" i="17"/>
  <c r="S1160" i="17" s="1"/>
  <c r="O1160" i="17"/>
  <c r="N1160" i="17"/>
  <c r="M1160" i="17"/>
  <c r="V1159" i="17"/>
  <c r="U1159" i="17"/>
  <c r="T1159" i="17"/>
  <c r="W1159" i="17" s="1"/>
  <c r="R1159" i="17"/>
  <c r="Q1159" i="17"/>
  <c r="P1159" i="17"/>
  <c r="S1159" i="17" s="1"/>
  <c r="O1159" i="17"/>
  <c r="N1159" i="17"/>
  <c r="M1159" i="17"/>
  <c r="V1158" i="17"/>
  <c r="U1158" i="17"/>
  <c r="T1158" i="17"/>
  <c r="W1158" i="17" s="1"/>
  <c r="R1158" i="17"/>
  <c r="Q1158" i="17"/>
  <c r="P1158" i="17"/>
  <c r="S1158" i="17" s="1"/>
  <c r="O1158" i="17"/>
  <c r="N1158" i="17"/>
  <c r="M1158" i="17"/>
  <c r="V1157" i="17"/>
  <c r="U1157" i="17"/>
  <c r="T1157" i="17"/>
  <c r="W1157" i="17" s="1"/>
  <c r="R1157" i="17"/>
  <c r="Q1157" i="17"/>
  <c r="P1157" i="17"/>
  <c r="S1157" i="17" s="1"/>
  <c r="O1157" i="17"/>
  <c r="N1157" i="17"/>
  <c r="M1157" i="17"/>
  <c r="V1156" i="17"/>
  <c r="U1156" i="17"/>
  <c r="T1156" i="17"/>
  <c r="W1156" i="17" s="1"/>
  <c r="R1156" i="17"/>
  <c r="Q1156" i="17"/>
  <c r="P1156" i="17"/>
  <c r="S1156" i="17" s="1"/>
  <c r="O1156" i="17"/>
  <c r="N1156" i="17"/>
  <c r="M1156" i="17"/>
  <c r="V1155" i="17"/>
  <c r="U1155" i="17"/>
  <c r="T1155" i="17"/>
  <c r="W1155" i="17" s="1"/>
  <c r="R1155" i="17"/>
  <c r="Q1155" i="17"/>
  <c r="P1155" i="17"/>
  <c r="S1155" i="17" s="1"/>
  <c r="O1155" i="17"/>
  <c r="N1155" i="17"/>
  <c r="M1155" i="17"/>
  <c r="V1154" i="17"/>
  <c r="U1154" i="17"/>
  <c r="T1154" i="17"/>
  <c r="W1154" i="17" s="1"/>
  <c r="R1154" i="17"/>
  <c r="Q1154" i="17"/>
  <c r="P1154" i="17"/>
  <c r="S1154" i="17" s="1"/>
  <c r="O1154" i="17"/>
  <c r="N1154" i="17"/>
  <c r="M1154" i="17"/>
  <c r="V1153" i="17"/>
  <c r="U1153" i="17"/>
  <c r="T1153" i="17"/>
  <c r="W1153" i="17" s="1"/>
  <c r="R1153" i="17"/>
  <c r="Q1153" i="17"/>
  <c r="P1153" i="17"/>
  <c r="S1153" i="17" s="1"/>
  <c r="O1153" i="17"/>
  <c r="N1153" i="17"/>
  <c r="M1153" i="17"/>
  <c r="V1152" i="17"/>
  <c r="U1152" i="17"/>
  <c r="T1152" i="17"/>
  <c r="W1152" i="17" s="1"/>
  <c r="R1152" i="17"/>
  <c r="Q1152" i="17"/>
  <c r="P1152" i="17"/>
  <c r="S1152" i="17" s="1"/>
  <c r="O1152" i="17"/>
  <c r="N1152" i="17"/>
  <c r="M1152" i="17"/>
  <c r="V1151" i="17"/>
  <c r="U1151" i="17"/>
  <c r="T1151" i="17"/>
  <c r="W1151" i="17" s="1"/>
  <c r="R1151" i="17"/>
  <c r="Q1151" i="17"/>
  <c r="P1151" i="17"/>
  <c r="S1151" i="17" s="1"/>
  <c r="O1151" i="17"/>
  <c r="N1151" i="17"/>
  <c r="M1151" i="17"/>
  <c r="V1150" i="17"/>
  <c r="U1150" i="17"/>
  <c r="T1150" i="17"/>
  <c r="W1150" i="17" s="1"/>
  <c r="R1150" i="17"/>
  <c r="Q1150" i="17"/>
  <c r="P1150" i="17"/>
  <c r="S1150" i="17" s="1"/>
  <c r="O1150" i="17"/>
  <c r="N1150" i="17"/>
  <c r="M1150" i="17"/>
  <c r="V1149" i="17"/>
  <c r="U1149" i="17"/>
  <c r="T1149" i="17"/>
  <c r="W1149" i="17" s="1"/>
  <c r="R1149" i="17"/>
  <c r="Q1149" i="17"/>
  <c r="P1149" i="17"/>
  <c r="S1149" i="17" s="1"/>
  <c r="O1149" i="17"/>
  <c r="N1149" i="17"/>
  <c r="M1149" i="17"/>
  <c r="V1148" i="17"/>
  <c r="U1148" i="17"/>
  <c r="T1148" i="17"/>
  <c r="W1148" i="17" s="1"/>
  <c r="R1148" i="17"/>
  <c r="Q1148" i="17"/>
  <c r="P1148" i="17"/>
  <c r="S1148" i="17" s="1"/>
  <c r="O1148" i="17"/>
  <c r="N1148" i="17"/>
  <c r="M1148" i="17"/>
  <c r="V1147" i="17"/>
  <c r="U1147" i="17"/>
  <c r="T1147" i="17"/>
  <c r="W1147" i="17" s="1"/>
  <c r="R1147" i="17"/>
  <c r="Q1147" i="17"/>
  <c r="P1147" i="17"/>
  <c r="S1147" i="17" s="1"/>
  <c r="O1147" i="17"/>
  <c r="N1147" i="17"/>
  <c r="M1147" i="17"/>
  <c r="V1146" i="17"/>
  <c r="U1146" i="17"/>
  <c r="T1146" i="17"/>
  <c r="W1146" i="17" s="1"/>
  <c r="R1146" i="17"/>
  <c r="Q1146" i="17"/>
  <c r="P1146" i="17"/>
  <c r="S1146" i="17" s="1"/>
  <c r="O1146" i="17"/>
  <c r="N1146" i="17"/>
  <c r="M1146" i="17"/>
  <c r="V1145" i="17"/>
  <c r="U1145" i="17"/>
  <c r="T1145" i="17"/>
  <c r="W1145" i="17" s="1"/>
  <c r="R1145" i="17"/>
  <c r="Q1145" i="17"/>
  <c r="P1145" i="17"/>
  <c r="S1145" i="17" s="1"/>
  <c r="O1145" i="17"/>
  <c r="N1145" i="17"/>
  <c r="M1145" i="17"/>
  <c r="V1144" i="17"/>
  <c r="U1144" i="17"/>
  <c r="T1144" i="17"/>
  <c r="W1144" i="17" s="1"/>
  <c r="R1144" i="17"/>
  <c r="Q1144" i="17"/>
  <c r="P1144" i="17"/>
  <c r="S1144" i="17" s="1"/>
  <c r="O1144" i="17"/>
  <c r="N1144" i="17"/>
  <c r="M1144" i="17"/>
  <c r="V1143" i="17"/>
  <c r="U1143" i="17"/>
  <c r="T1143" i="17"/>
  <c r="W1143" i="17" s="1"/>
  <c r="R1143" i="17"/>
  <c r="Q1143" i="17"/>
  <c r="P1143" i="17"/>
  <c r="S1143" i="17" s="1"/>
  <c r="O1143" i="17"/>
  <c r="N1143" i="17"/>
  <c r="M1143" i="17"/>
  <c r="V1142" i="17"/>
  <c r="U1142" i="17"/>
  <c r="T1142" i="17"/>
  <c r="W1142" i="17" s="1"/>
  <c r="R1142" i="17"/>
  <c r="Q1142" i="17"/>
  <c r="P1142" i="17"/>
  <c r="S1142" i="17" s="1"/>
  <c r="O1142" i="17"/>
  <c r="N1142" i="17"/>
  <c r="M1142" i="17"/>
  <c r="V1141" i="17"/>
  <c r="U1141" i="17"/>
  <c r="T1141" i="17"/>
  <c r="W1141" i="17" s="1"/>
  <c r="R1141" i="17"/>
  <c r="Q1141" i="17"/>
  <c r="P1141" i="17"/>
  <c r="S1141" i="17" s="1"/>
  <c r="O1141" i="17"/>
  <c r="N1141" i="17"/>
  <c r="M1141" i="17"/>
  <c r="V1140" i="17"/>
  <c r="U1140" i="17"/>
  <c r="T1140" i="17"/>
  <c r="W1140" i="17" s="1"/>
  <c r="R1140" i="17"/>
  <c r="Q1140" i="17"/>
  <c r="P1140" i="17"/>
  <c r="S1140" i="17" s="1"/>
  <c r="O1140" i="17"/>
  <c r="N1140" i="17"/>
  <c r="M1140" i="17"/>
  <c r="V1139" i="17"/>
  <c r="U1139" i="17"/>
  <c r="T1139" i="17"/>
  <c r="W1139" i="17" s="1"/>
  <c r="R1139" i="17"/>
  <c r="Q1139" i="17"/>
  <c r="P1139" i="17"/>
  <c r="S1139" i="17" s="1"/>
  <c r="O1139" i="17"/>
  <c r="N1139" i="17"/>
  <c r="M1139" i="17"/>
  <c r="V1138" i="17"/>
  <c r="U1138" i="17"/>
  <c r="T1138" i="17"/>
  <c r="W1138" i="17" s="1"/>
  <c r="R1138" i="17"/>
  <c r="Q1138" i="17"/>
  <c r="P1138" i="17"/>
  <c r="S1138" i="17" s="1"/>
  <c r="O1138" i="17"/>
  <c r="N1138" i="17"/>
  <c r="M1138" i="17"/>
  <c r="V1137" i="17"/>
  <c r="U1137" i="17"/>
  <c r="T1137" i="17"/>
  <c r="W1137" i="17" s="1"/>
  <c r="R1137" i="17"/>
  <c r="Q1137" i="17"/>
  <c r="P1137" i="17"/>
  <c r="S1137" i="17" s="1"/>
  <c r="O1137" i="17"/>
  <c r="N1137" i="17"/>
  <c r="M1137" i="17"/>
  <c r="V1136" i="17"/>
  <c r="U1136" i="17"/>
  <c r="T1136" i="17"/>
  <c r="W1136" i="17" s="1"/>
  <c r="R1136" i="17"/>
  <c r="Q1136" i="17"/>
  <c r="P1136" i="17"/>
  <c r="S1136" i="17" s="1"/>
  <c r="O1136" i="17"/>
  <c r="N1136" i="17"/>
  <c r="M1136" i="17"/>
  <c r="V1135" i="17"/>
  <c r="U1135" i="17"/>
  <c r="T1135" i="17"/>
  <c r="W1135" i="17" s="1"/>
  <c r="R1135" i="17"/>
  <c r="Q1135" i="17"/>
  <c r="P1135" i="17"/>
  <c r="S1135" i="17" s="1"/>
  <c r="O1135" i="17"/>
  <c r="N1135" i="17"/>
  <c r="M1135" i="17"/>
  <c r="V1134" i="17"/>
  <c r="U1134" i="17"/>
  <c r="T1134" i="17"/>
  <c r="W1134" i="17" s="1"/>
  <c r="R1134" i="17"/>
  <c r="Q1134" i="17"/>
  <c r="P1134" i="17"/>
  <c r="S1134" i="17" s="1"/>
  <c r="O1134" i="17"/>
  <c r="N1134" i="17"/>
  <c r="M1134" i="17"/>
  <c r="V1133" i="17"/>
  <c r="U1133" i="17"/>
  <c r="T1133" i="17"/>
  <c r="W1133" i="17" s="1"/>
  <c r="R1133" i="17"/>
  <c r="Q1133" i="17"/>
  <c r="P1133" i="17"/>
  <c r="S1133" i="17" s="1"/>
  <c r="O1133" i="17"/>
  <c r="N1133" i="17"/>
  <c r="M1133" i="17"/>
  <c r="V1132" i="17"/>
  <c r="U1132" i="17"/>
  <c r="T1132" i="17"/>
  <c r="W1132" i="17" s="1"/>
  <c r="R1132" i="17"/>
  <c r="Q1132" i="17"/>
  <c r="P1132" i="17"/>
  <c r="S1132" i="17" s="1"/>
  <c r="O1132" i="17"/>
  <c r="N1132" i="17"/>
  <c r="M1132" i="17"/>
  <c r="V1131" i="17"/>
  <c r="U1131" i="17"/>
  <c r="T1131" i="17"/>
  <c r="W1131" i="17" s="1"/>
  <c r="R1131" i="17"/>
  <c r="Q1131" i="17"/>
  <c r="P1131" i="17"/>
  <c r="S1131" i="17" s="1"/>
  <c r="O1131" i="17"/>
  <c r="N1131" i="17"/>
  <c r="M1131" i="17"/>
  <c r="V1130" i="17"/>
  <c r="U1130" i="17"/>
  <c r="T1130" i="17"/>
  <c r="W1130" i="17" s="1"/>
  <c r="R1130" i="17"/>
  <c r="Q1130" i="17"/>
  <c r="P1130" i="17"/>
  <c r="S1130" i="17" s="1"/>
  <c r="O1130" i="17"/>
  <c r="N1130" i="17"/>
  <c r="M1130" i="17"/>
  <c r="V1129" i="17"/>
  <c r="U1129" i="17"/>
  <c r="T1129" i="17"/>
  <c r="W1129" i="17" s="1"/>
  <c r="R1129" i="17"/>
  <c r="Q1129" i="17"/>
  <c r="P1129" i="17"/>
  <c r="S1129" i="17" s="1"/>
  <c r="O1129" i="17"/>
  <c r="N1129" i="17"/>
  <c r="M1129" i="17"/>
  <c r="V1128" i="17"/>
  <c r="U1128" i="17"/>
  <c r="T1128" i="17"/>
  <c r="W1128" i="17" s="1"/>
  <c r="R1128" i="17"/>
  <c r="Q1128" i="17"/>
  <c r="P1128" i="17"/>
  <c r="S1128" i="17" s="1"/>
  <c r="O1128" i="17"/>
  <c r="N1128" i="17"/>
  <c r="M1128" i="17"/>
  <c r="V1127" i="17"/>
  <c r="U1127" i="17"/>
  <c r="T1127" i="17"/>
  <c r="W1127" i="17" s="1"/>
  <c r="R1127" i="17"/>
  <c r="Q1127" i="17"/>
  <c r="P1127" i="17"/>
  <c r="S1127" i="17" s="1"/>
  <c r="O1127" i="17"/>
  <c r="N1127" i="17"/>
  <c r="M1127" i="17"/>
  <c r="V1126" i="17"/>
  <c r="U1126" i="17"/>
  <c r="T1126" i="17"/>
  <c r="W1126" i="17" s="1"/>
  <c r="R1126" i="17"/>
  <c r="Q1126" i="17"/>
  <c r="P1126" i="17"/>
  <c r="S1126" i="17" s="1"/>
  <c r="O1126" i="17"/>
  <c r="N1126" i="17"/>
  <c r="M1126" i="17"/>
  <c r="V1125" i="17"/>
  <c r="U1125" i="17"/>
  <c r="T1125" i="17"/>
  <c r="W1125" i="17" s="1"/>
  <c r="R1125" i="17"/>
  <c r="Q1125" i="17"/>
  <c r="P1125" i="17"/>
  <c r="S1125" i="17" s="1"/>
  <c r="O1125" i="17"/>
  <c r="N1125" i="17"/>
  <c r="M1125" i="17"/>
  <c r="V1124" i="17"/>
  <c r="U1124" i="17"/>
  <c r="T1124" i="17"/>
  <c r="W1124" i="17" s="1"/>
  <c r="R1124" i="17"/>
  <c r="Q1124" i="17"/>
  <c r="P1124" i="17"/>
  <c r="S1124" i="17" s="1"/>
  <c r="O1124" i="17"/>
  <c r="N1124" i="17"/>
  <c r="M1124" i="17"/>
  <c r="V1123" i="17"/>
  <c r="U1123" i="17"/>
  <c r="T1123" i="17"/>
  <c r="W1123" i="17" s="1"/>
  <c r="R1123" i="17"/>
  <c r="Q1123" i="17"/>
  <c r="P1123" i="17"/>
  <c r="S1123" i="17" s="1"/>
  <c r="O1123" i="17"/>
  <c r="N1123" i="17"/>
  <c r="M1123" i="17"/>
  <c r="V1122" i="17"/>
  <c r="U1122" i="17"/>
  <c r="T1122" i="17"/>
  <c r="W1122" i="17" s="1"/>
  <c r="R1122" i="17"/>
  <c r="Q1122" i="17"/>
  <c r="P1122" i="17"/>
  <c r="S1122" i="17" s="1"/>
  <c r="O1122" i="17"/>
  <c r="N1122" i="17"/>
  <c r="M1122" i="17"/>
  <c r="V1121" i="17"/>
  <c r="U1121" i="17"/>
  <c r="T1121" i="17"/>
  <c r="W1121" i="17" s="1"/>
  <c r="R1121" i="17"/>
  <c r="Q1121" i="17"/>
  <c r="P1121" i="17"/>
  <c r="S1121" i="17" s="1"/>
  <c r="O1121" i="17"/>
  <c r="N1121" i="17"/>
  <c r="M1121" i="17"/>
  <c r="V1120" i="17"/>
  <c r="U1120" i="17"/>
  <c r="T1120" i="17"/>
  <c r="W1120" i="17" s="1"/>
  <c r="R1120" i="17"/>
  <c r="Q1120" i="17"/>
  <c r="P1120" i="17"/>
  <c r="S1120" i="17" s="1"/>
  <c r="O1120" i="17"/>
  <c r="N1120" i="17"/>
  <c r="M1120" i="17"/>
  <c r="V1119" i="17"/>
  <c r="U1119" i="17"/>
  <c r="T1119" i="17"/>
  <c r="W1119" i="17" s="1"/>
  <c r="R1119" i="17"/>
  <c r="Q1119" i="17"/>
  <c r="P1119" i="17"/>
  <c r="S1119" i="17" s="1"/>
  <c r="O1119" i="17"/>
  <c r="N1119" i="17"/>
  <c r="M1119" i="17"/>
  <c r="V1118" i="17"/>
  <c r="U1118" i="17"/>
  <c r="T1118" i="17"/>
  <c r="W1118" i="17" s="1"/>
  <c r="R1118" i="17"/>
  <c r="Q1118" i="17"/>
  <c r="P1118" i="17"/>
  <c r="S1118" i="17" s="1"/>
  <c r="O1118" i="17"/>
  <c r="N1118" i="17"/>
  <c r="M1118" i="17"/>
  <c r="V1117" i="17"/>
  <c r="U1117" i="17"/>
  <c r="T1117" i="17"/>
  <c r="W1117" i="17" s="1"/>
  <c r="R1117" i="17"/>
  <c r="Q1117" i="17"/>
  <c r="P1117" i="17"/>
  <c r="S1117" i="17" s="1"/>
  <c r="O1117" i="17"/>
  <c r="N1117" i="17"/>
  <c r="M1117" i="17"/>
  <c r="V1116" i="17"/>
  <c r="U1116" i="17"/>
  <c r="T1116" i="17"/>
  <c r="W1116" i="17" s="1"/>
  <c r="R1116" i="17"/>
  <c r="Q1116" i="17"/>
  <c r="P1116" i="17"/>
  <c r="S1116" i="17" s="1"/>
  <c r="O1116" i="17"/>
  <c r="N1116" i="17"/>
  <c r="M1116" i="17"/>
  <c r="V1115" i="17"/>
  <c r="U1115" i="17"/>
  <c r="T1115" i="17"/>
  <c r="W1115" i="17" s="1"/>
  <c r="R1115" i="17"/>
  <c r="Q1115" i="17"/>
  <c r="P1115" i="17"/>
  <c r="S1115" i="17" s="1"/>
  <c r="O1115" i="17"/>
  <c r="N1115" i="17"/>
  <c r="M1115" i="17"/>
  <c r="V1114" i="17"/>
  <c r="U1114" i="17"/>
  <c r="T1114" i="17"/>
  <c r="W1114" i="17" s="1"/>
  <c r="R1114" i="17"/>
  <c r="Q1114" i="17"/>
  <c r="P1114" i="17"/>
  <c r="S1114" i="17" s="1"/>
  <c r="O1114" i="17"/>
  <c r="N1114" i="17"/>
  <c r="M1114" i="17"/>
  <c r="V1113" i="17"/>
  <c r="U1113" i="17"/>
  <c r="T1113" i="17"/>
  <c r="W1113" i="17" s="1"/>
  <c r="R1113" i="17"/>
  <c r="Q1113" i="17"/>
  <c r="P1113" i="17"/>
  <c r="S1113" i="17" s="1"/>
  <c r="O1113" i="17"/>
  <c r="N1113" i="17"/>
  <c r="M1113" i="17"/>
  <c r="V1112" i="17"/>
  <c r="U1112" i="17"/>
  <c r="T1112" i="17"/>
  <c r="W1112" i="17" s="1"/>
  <c r="R1112" i="17"/>
  <c r="Q1112" i="17"/>
  <c r="P1112" i="17"/>
  <c r="S1112" i="17" s="1"/>
  <c r="O1112" i="17"/>
  <c r="N1112" i="17"/>
  <c r="M1112" i="17"/>
  <c r="V1111" i="17"/>
  <c r="U1111" i="17"/>
  <c r="T1111" i="17"/>
  <c r="W1111" i="17" s="1"/>
  <c r="R1111" i="17"/>
  <c r="Q1111" i="17"/>
  <c r="P1111" i="17"/>
  <c r="S1111" i="17" s="1"/>
  <c r="O1111" i="17"/>
  <c r="N1111" i="17"/>
  <c r="M1111" i="17"/>
  <c r="V1110" i="17"/>
  <c r="U1110" i="17"/>
  <c r="T1110" i="17"/>
  <c r="W1110" i="17" s="1"/>
  <c r="R1110" i="17"/>
  <c r="Q1110" i="17"/>
  <c r="P1110" i="17"/>
  <c r="S1110" i="17" s="1"/>
  <c r="O1110" i="17"/>
  <c r="N1110" i="17"/>
  <c r="M1110" i="17"/>
  <c r="V1109" i="17"/>
  <c r="U1109" i="17"/>
  <c r="T1109" i="17"/>
  <c r="W1109" i="17" s="1"/>
  <c r="R1109" i="17"/>
  <c r="Q1109" i="17"/>
  <c r="P1109" i="17"/>
  <c r="S1109" i="17" s="1"/>
  <c r="O1109" i="17"/>
  <c r="N1109" i="17"/>
  <c r="M1109" i="17"/>
  <c r="V1108" i="17"/>
  <c r="U1108" i="17"/>
  <c r="T1108" i="17"/>
  <c r="W1108" i="17" s="1"/>
  <c r="R1108" i="17"/>
  <c r="Q1108" i="17"/>
  <c r="P1108" i="17"/>
  <c r="S1108" i="17" s="1"/>
  <c r="O1108" i="17"/>
  <c r="N1108" i="17"/>
  <c r="M1108" i="17"/>
  <c r="V1107" i="17"/>
  <c r="U1107" i="17"/>
  <c r="T1107" i="17"/>
  <c r="W1107" i="17" s="1"/>
  <c r="R1107" i="17"/>
  <c r="Q1107" i="17"/>
  <c r="P1107" i="17"/>
  <c r="S1107" i="17" s="1"/>
  <c r="O1107" i="17"/>
  <c r="N1107" i="17"/>
  <c r="M1107" i="17"/>
  <c r="V1106" i="17"/>
  <c r="U1106" i="17"/>
  <c r="T1106" i="17"/>
  <c r="W1106" i="17" s="1"/>
  <c r="R1106" i="17"/>
  <c r="Q1106" i="17"/>
  <c r="P1106" i="17"/>
  <c r="S1106" i="17" s="1"/>
  <c r="O1106" i="17"/>
  <c r="N1106" i="17"/>
  <c r="M1106" i="17"/>
  <c r="V1105" i="17"/>
  <c r="U1105" i="17"/>
  <c r="T1105" i="17"/>
  <c r="W1105" i="17" s="1"/>
  <c r="R1105" i="17"/>
  <c r="Q1105" i="17"/>
  <c r="P1105" i="17"/>
  <c r="S1105" i="17" s="1"/>
  <c r="O1105" i="17"/>
  <c r="N1105" i="17"/>
  <c r="M1105" i="17"/>
  <c r="V1104" i="17"/>
  <c r="U1104" i="17"/>
  <c r="T1104" i="17"/>
  <c r="W1104" i="17" s="1"/>
  <c r="R1104" i="17"/>
  <c r="Q1104" i="17"/>
  <c r="P1104" i="17"/>
  <c r="S1104" i="17" s="1"/>
  <c r="O1104" i="17"/>
  <c r="N1104" i="17"/>
  <c r="M1104" i="17"/>
  <c r="V1103" i="17"/>
  <c r="U1103" i="17"/>
  <c r="T1103" i="17"/>
  <c r="W1103" i="17" s="1"/>
  <c r="R1103" i="17"/>
  <c r="Q1103" i="17"/>
  <c r="P1103" i="17"/>
  <c r="S1103" i="17" s="1"/>
  <c r="O1103" i="17"/>
  <c r="N1103" i="17"/>
  <c r="M1103" i="17"/>
  <c r="V1102" i="17"/>
  <c r="U1102" i="17"/>
  <c r="T1102" i="17"/>
  <c r="W1102" i="17" s="1"/>
  <c r="R1102" i="17"/>
  <c r="Q1102" i="17"/>
  <c r="P1102" i="17"/>
  <c r="S1102" i="17" s="1"/>
  <c r="O1102" i="17"/>
  <c r="N1102" i="17"/>
  <c r="M1102" i="17"/>
  <c r="V1101" i="17"/>
  <c r="U1101" i="17"/>
  <c r="T1101" i="17"/>
  <c r="W1101" i="17" s="1"/>
  <c r="R1101" i="17"/>
  <c r="Q1101" i="17"/>
  <c r="P1101" i="17"/>
  <c r="S1101" i="17" s="1"/>
  <c r="O1101" i="17"/>
  <c r="N1101" i="17"/>
  <c r="M1101" i="17"/>
  <c r="V1100" i="17"/>
  <c r="U1100" i="17"/>
  <c r="T1100" i="17"/>
  <c r="W1100" i="17" s="1"/>
  <c r="R1100" i="17"/>
  <c r="Q1100" i="17"/>
  <c r="P1100" i="17"/>
  <c r="S1100" i="17" s="1"/>
  <c r="O1100" i="17"/>
  <c r="N1100" i="17"/>
  <c r="M1100" i="17"/>
  <c r="V1099" i="17"/>
  <c r="U1099" i="17"/>
  <c r="T1099" i="17"/>
  <c r="W1099" i="17" s="1"/>
  <c r="R1099" i="17"/>
  <c r="Q1099" i="17"/>
  <c r="P1099" i="17"/>
  <c r="S1099" i="17" s="1"/>
  <c r="O1099" i="17"/>
  <c r="N1099" i="17"/>
  <c r="M1099" i="17"/>
  <c r="V1098" i="17"/>
  <c r="U1098" i="17"/>
  <c r="T1098" i="17"/>
  <c r="W1098" i="17" s="1"/>
  <c r="R1098" i="17"/>
  <c r="Q1098" i="17"/>
  <c r="P1098" i="17"/>
  <c r="S1098" i="17" s="1"/>
  <c r="O1098" i="17"/>
  <c r="N1098" i="17"/>
  <c r="M1098" i="17"/>
  <c r="V1097" i="17"/>
  <c r="U1097" i="17"/>
  <c r="T1097" i="17"/>
  <c r="W1097" i="17" s="1"/>
  <c r="R1097" i="17"/>
  <c r="Q1097" i="17"/>
  <c r="P1097" i="17"/>
  <c r="S1097" i="17" s="1"/>
  <c r="O1097" i="17"/>
  <c r="N1097" i="17"/>
  <c r="M1097" i="17"/>
  <c r="V1096" i="17"/>
  <c r="U1096" i="17"/>
  <c r="T1096" i="17"/>
  <c r="W1096" i="17" s="1"/>
  <c r="R1096" i="17"/>
  <c r="Q1096" i="17"/>
  <c r="P1096" i="17"/>
  <c r="S1096" i="17" s="1"/>
  <c r="O1096" i="17"/>
  <c r="N1096" i="17"/>
  <c r="M1096" i="17"/>
  <c r="V1095" i="17"/>
  <c r="U1095" i="17"/>
  <c r="T1095" i="17"/>
  <c r="W1095" i="17" s="1"/>
  <c r="R1095" i="17"/>
  <c r="Q1095" i="17"/>
  <c r="P1095" i="17"/>
  <c r="S1095" i="17" s="1"/>
  <c r="O1095" i="17"/>
  <c r="N1095" i="17"/>
  <c r="M1095" i="17"/>
  <c r="V1094" i="17"/>
  <c r="U1094" i="17"/>
  <c r="T1094" i="17"/>
  <c r="W1094" i="17" s="1"/>
  <c r="R1094" i="17"/>
  <c r="Q1094" i="17"/>
  <c r="P1094" i="17"/>
  <c r="S1094" i="17" s="1"/>
  <c r="O1094" i="17"/>
  <c r="N1094" i="17"/>
  <c r="M1094" i="17"/>
  <c r="V1093" i="17"/>
  <c r="U1093" i="17"/>
  <c r="T1093" i="17"/>
  <c r="W1093" i="17" s="1"/>
  <c r="R1093" i="17"/>
  <c r="Q1093" i="17"/>
  <c r="P1093" i="17"/>
  <c r="S1093" i="17" s="1"/>
  <c r="O1093" i="17"/>
  <c r="N1093" i="17"/>
  <c r="M1093" i="17"/>
  <c r="V1092" i="17"/>
  <c r="U1092" i="17"/>
  <c r="T1092" i="17"/>
  <c r="W1092" i="17" s="1"/>
  <c r="R1092" i="17"/>
  <c r="Q1092" i="17"/>
  <c r="P1092" i="17"/>
  <c r="S1092" i="17" s="1"/>
  <c r="O1092" i="17"/>
  <c r="N1092" i="17"/>
  <c r="M1092" i="17"/>
  <c r="V1091" i="17"/>
  <c r="U1091" i="17"/>
  <c r="T1091" i="17"/>
  <c r="W1091" i="17" s="1"/>
  <c r="R1091" i="17"/>
  <c r="Q1091" i="17"/>
  <c r="P1091" i="17"/>
  <c r="S1091" i="17" s="1"/>
  <c r="O1091" i="17"/>
  <c r="N1091" i="17"/>
  <c r="M1091" i="17"/>
  <c r="V1090" i="17"/>
  <c r="U1090" i="17"/>
  <c r="T1090" i="17"/>
  <c r="W1090" i="17" s="1"/>
  <c r="R1090" i="17"/>
  <c r="Q1090" i="17"/>
  <c r="P1090" i="17"/>
  <c r="S1090" i="17" s="1"/>
  <c r="O1090" i="17"/>
  <c r="N1090" i="17"/>
  <c r="M1090" i="17"/>
  <c r="V1089" i="17"/>
  <c r="U1089" i="17"/>
  <c r="T1089" i="17"/>
  <c r="W1089" i="17" s="1"/>
  <c r="R1089" i="17"/>
  <c r="Q1089" i="17"/>
  <c r="P1089" i="17"/>
  <c r="S1089" i="17" s="1"/>
  <c r="O1089" i="17"/>
  <c r="N1089" i="17"/>
  <c r="M1089" i="17"/>
  <c r="V1088" i="17"/>
  <c r="U1088" i="17"/>
  <c r="T1088" i="17"/>
  <c r="W1088" i="17" s="1"/>
  <c r="R1088" i="17"/>
  <c r="Q1088" i="17"/>
  <c r="P1088" i="17"/>
  <c r="S1088" i="17" s="1"/>
  <c r="O1088" i="17"/>
  <c r="N1088" i="17"/>
  <c r="M1088" i="17"/>
  <c r="V1087" i="17"/>
  <c r="U1087" i="17"/>
  <c r="T1087" i="17"/>
  <c r="W1087" i="17" s="1"/>
  <c r="R1087" i="17"/>
  <c r="Q1087" i="17"/>
  <c r="P1087" i="17"/>
  <c r="S1087" i="17" s="1"/>
  <c r="O1087" i="17"/>
  <c r="N1087" i="17"/>
  <c r="M1087" i="17"/>
  <c r="V1086" i="17"/>
  <c r="U1086" i="17"/>
  <c r="T1086" i="17"/>
  <c r="W1086" i="17" s="1"/>
  <c r="R1086" i="17"/>
  <c r="Q1086" i="17"/>
  <c r="P1086" i="17"/>
  <c r="S1086" i="17" s="1"/>
  <c r="O1086" i="17"/>
  <c r="N1086" i="17"/>
  <c r="M1086" i="17"/>
  <c r="V1085" i="17"/>
  <c r="U1085" i="17"/>
  <c r="T1085" i="17"/>
  <c r="W1085" i="17" s="1"/>
  <c r="R1085" i="17"/>
  <c r="Q1085" i="17"/>
  <c r="P1085" i="17"/>
  <c r="S1085" i="17" s="1"/>
  <c r="O1085" i="17"/>
  <c r="N1085" i="17"/>
  <c r="M1085" i="17"/>
  <c r="V1084" i="17"/>
  <c r="U1084" i="17"/>
  <c r="T1084" i="17"/>
  <c r="W1084" i="17" s="1"/>
  <c r="R1084" i="17"/>
  <c r="Q1084" i="17"/>
  <c r="P1084" i="17"/>
  <c r="S1084" i="17" s="1"/>
  <c r="O1084" i="17"/>
  <c r="N1084" i="17"/>
  <c r="M1084" i="17"/>
  <c r="V1083" i="17"/>
  <c r="U1083" i="17"/>
  <c r="T1083" i="17"/>
  <c r="W1083" i="17" s="1"/>
  <c r="R1083" i="17"/>
  <c r="Q1083" i="17"/>
  <c r="P1083" i="17"/>
  <c r="S1083" i="17" s="1"/>
  <c r="O1083" i="17"/>
  <c r="N1083" i="17"/>
  <c r="M1083" i="17"/>
  <c r="V1082" i="17"/>
  <c r="U1082" i="17"/>
  <c r="T1082" i="17"/>
  <c r="W1082" i="17" s="1"/>
  <c r="R1082" i="17"/>
  <c r="Q1082" i="17"/>
  <c r="P1082" i="17"/>
  <c r="S1082" i="17" s="1"/>
  <c r="O1082" i="17"/>
  <c r="N1082" i="17"/>
  <c r="M1082" i="17"/>
  <c r="V1081" i="17"/>
  <c r="U1081" i="17"/>
  <c r="T1081" i="17"/>
  <c r="W1081" i="17" s="1"/>
  <c r="R1081" i="17"/>
  <c r="Q1081" i="17"/>
  <c r="P1081" i="17"/>
  <c r="S1081" i="17" s="1"/>
  <c r="O1081" i="17"/>
  <c r="N1081" i="17"/>
  <c r="M1081" i="17"/>
  <c r="V1080" i="17"/>
  <c r="U1080" i="17"/>
  <c r="T1080" i="17"/>
  <c r="W1080" i="17" s="1"/>
  <c r="R1080" i="17"/>
  <c r="Q1080" i="17"/>
  <c r="P1080" i="17"/>
  <c r="S1080" i="17" s="1"/>
  <c r="O1080" i="17"/>
  <c r="N1080" i="17"/>
  <c r="M1080" i="17"/>
  <c r="V1079" i="17"/>
  <c r="U1079" i="17"/>
  <c r="T1079" i="17"/>
  <c r="W1079" i="17" s="1"/>
  <c r="R1079" i="17"/>
  <c r="Q1079" i="17"/>
  <c r="P1079" i="17"/>
  <c r="S1079" i="17" s="1"/>
  <c r="O1079" i="17"/>
  <c r="N1079" i="17"/>
  <c r="M1079" i="17"/>
  <c r="V1078" i="17"/>
  <c r="U1078" i="17"/>
  <c r="T1078" i="17"/>
  <c r="W1078" i="17" s="1"/>
  <c r="R1078" i="17"/>
  <c r="Q1078" i="17"/>
  <c r="P1078" i="17"/>
  <c r="S1078" i="17" s="1"/>
  <c r="O1078" i="17"/>
  <c r="N1078" i="17"/>
  <c r="M1078" i="17"/>
  <c r="V1077" i="17"/>
  <c r="U1077" i="17"/>
  <c r="T1077" i="17"/>
  <c r="W1077" i="17" s="1"/>
  <c r="R1077" i="17"/>
  <c r="Q1077" i="17"/>
  <c r="P1077" i="17"/>
  <c r="S1077" i="17" s="1"/>
  <c r="O1077" i="17"/>
  <c r="N1077" i="17"/>
  <c r="M1077" i="17"/>
  <c r="V1076" i="17"/>
  <c r="U1076" i="17"/>
  <c r="T1076" i="17"/>
  <c r="W1076" i="17" s="1"/>
  <c r="R1076" i="17"/>
  <c r="Q1076" i="17"/>
  <c r="P1076" i="17"/>
  <c r="S1076" i="17" s="1"/>
  <c r="O1076" i="17"/>
  <c r="N1076" i="17"/>
  <c r="M1076" i="17"/>
  <c r="V1075" i="17"/>
  <c r="U1075" i="17"/>
  <c r="T1075" i="17"/>
  <c r="W1075" i="17" s="1"/>
  <c r="R1075" i="17"/>
  <c r="Q1075" i="17"/>
  <c r="P1075" i="17"/>
  <c r="S1075" i="17" s="1"/>
  <c r="O1075" i="17"/>
  <c r="N1075" i="17"/>
  <c r="M1075" i="17"/>
  <c r="V1074" i="17"/>
  <c r="U1074" i="17"/>
  <c r="T1074" i="17"/>
  <c r="W1074" i="17" s="1"/>
  <c r="R1074" i="17"/>
  <c r="Q1074" i="17"/>
  <c r="P1074" i="17"/>
  <c r="S1074" i="17" s="1"/>
  <c r="O1074" i="17"/>
  <c r="N1074" i="17"/>
  <c r="M1074" i="17"/>
  <c r="V1073" i="17"/>
  <c r="U1073" i="17"/>
  <c r="T1073" i="17"/>
  <c r="W1073" i="17" s="1"/>
  <c r="R1073" i="17"/>
  <c r="Q1073" i="17"/>
  <c r="P1073" i="17"/>
  <c r="S1073" i="17" s="1"/>
  <c r="O1073" i="17"/>
  <c r="N1073" i="17"/>
  <c r="M1073" i="17"/>
  <c r="V1072" i="17"/>
  <c r="U1072" i="17"/>
  <c r="T1072" i="17"/>
  <c r="W1072" i="17" s="1"/>
  <c r="R1072" i="17"/>
  <c r="Q1072" i="17"/>
  <c r="P1072" i="17"/>
  <c r="S1072" i="17" s="1"/>
  <c r="O1072" i="17"/>
  <c r="N1072" i="17"/>
  <c r="M1072" i="17"/>
  <c r="V1071" i="17"/>
  <c r="U1071" i="17"/>
  <c r="T1071" i="17"/>
  <c r="W1071" i="17" s="1"/>
  <c r="R1071" i="17"/>
  <c r="Q1071" i="17"/>
  <c r="P1071" i="17"/>
  <c r="S1071" i="17" s="1"/>
  <c r="O1071" i="17"/>
  <c r="N1071" i="17"/>
  <c r="M1071" i="17"/>
  <c r="V1070" i="17"/>
  <c r="U1070" i="17"/>
  <c r="T1070" i="17"/>
  <c r="W1070" i="17" s="1"/>
  <c r="R1070" i="17"/>
  <c r="Q1070" i="17"/>
  <c r="P1070" i="17"/>
  <c r="S1070" i="17" s="1"/>
  <c r="O1070" i="17"/>
  <c r="N1070" i="17"/>
  <c r="M1070" i="17"/>
  <c r="V1069" i="17"/>
  <c r="U1069" i="17"/>
  <c r="T1069" i="17"/>
  <c r="W1069" i="17" s="1"/>
  <c r="R1069" i="17"/>
  <c r="Q1069" i="17"/>
  <c r="P1069" i="17"/>
  <c r="S1069" i="17" s="1"/>
  <c r="O1069" i="17"/>
  <c r="N1069" i="17"/>
  <c r="M1069" i="17"/>
  <c r="V1068" i="17"/>
  <c r="U1068" i="17"/>
  <c r="T1068" i="17"/>
  <c r="W1068" i="17" s="1"/>
  <c r="R1068" i="17"/>
  <c r="Q1068" i="17"/>
  <c r="P1068" i="17"/>
  <c r="S1068" i="17" s="1"/>
  <c r="O1068" i="17"/>
  <c r="N1068" i="17"/>
  <c r="M1068" i="17"/>
  <c r="V1067" i="17"/>
  <c r="U1067" i="17"/>
  <c r="T1067" i="17"/>
  <c r="W1067" i="17" s="1"/>
  <c r="R1067" i="17"/>
  <c r="Q1067" i="17"/>
  <c r="P1067" i="17"/>
  <c r="S1067" i="17" s="1"/>
  <c r="O1067" i="17"/>
  <c r="N1067" i="17"/>
  <c r="M1067" i="17"/>
  <c r="V1066" i="17"/>
  <c r="U1066" i="17"/>
  <c r="T1066" i="17"/>
  <c r="W1066" i="17" s="1"/>
  <c r="R1066" i="17"/>
  <c r="Q1066" i="17"/>
  <c r="P1066" i="17"/>
  <c r="S1066" i="17" s="1"/>
  <c r="O1066" i="17"/>
  <c r="N1066" i="17"/>
  <c r="M1066" i="17"/>
  <c r="V1065" i="17"/>
  <c r="U1065" i="17"/>
  <c r="T1065" i="17"/>
  <c r="W1065" i="17" s="1"/>
  <c r="R1065" i="17"/>
  <c r="Q1065" i="17"/>
  <c r="P1065" i="17"/>
  <c r="S1065" i="17" s="1"/>
  <c r="O1065" i="17"/>
  <c r="N1065" i="17"/>
  <c r="M1065" i="17"/>
  <c r="V1064" i="17"/>
  <c r="U1064" i="17"/>
  <c r="T1064" i="17"/>
  <c r="W1064" i="17" s="1"/>
  <c r="R1064" i="17"/>
  <c r="Q1064" i="17"/>
  <c r="P1064" i="17"/>
  <c r="S1064" i="17" s="1"/>
  <c r="O1064" i="17"/>
  <c r="N1064" i="17"/>
  <c r="M1064" i="17"/>
  <c r="V1063" i="17"/>
  <c r="U1063" i="17"/>
  <c r="T1063" i="17"/>
  <c r="W1063" i="17" s="1"/>
  <c r="R1063" i="17"/>
  <c r="Q1063" i="17"/>
  <c r="P1063" i="17"/>
  <c r="S1063" i="17" s="1"/>
  <c r="O1063" i="17"/>
  <c r="N1063" i="17"/>
  <c r="M1063" i="17"/>
  <c r="V1062" i="17"/>
  <c r="U1062" i="17"/>
  <c r="T1062" i="17"/>
  <c r="W1062" i="17" s="1"/>
  <c r="R1062" i="17"/>
  <c r="Q1062" i="17"/>
  <c r="P1062" i="17"/>
  <c r="S1062" i="17" s="1"/>
  <c r="O1062" i="17"/>
  <c r="N1062" i="17"/>
  <c r="M1062" i="17"/>
  <c r="V1061" i="17"/>
  <c r="U1061" i="17"/>
  <c r="T1061" i="17"/>
  <c r="W1061" i="17" s="1"/>
  <c r="R1061" i="17"/>
  <c r="Q1061" i="17"/>
  <c r="P1061" i="17"/>
  <c r="S1061" i="17" s="1"/>
  <c r="O1061" i="17"/>
  <c r="N1061" i="17"/>
  <c r="M1061" i="17"/>
  <c r="V1060" i="17"/>
  <c r="U1060" i="17"/>
  <c r="T1060" i="17"/>
  <c r="W1060" i="17" s="1"/>
  <c r="R1060" i="17"/>
  <c r="Q1060" i="17"/>
  <c r="P1060" i="17"/>
  <c r="S1060" i="17" s="1"/>
  <c r="O1060" i="17"/>
  <c r="N1060" i="17"/>
  <c r="M1060" i="17"/>
  <c r="V1059" i="17"/>
  <c r="U1059" i="17"/>
  <c r="T1059" i="17"/>
  <c r="W1059" i="17" s="1"/>
  <c r="R1059" i="17"/>
  <c r="Q1059" i="17"/>
  <c r="P1059" i="17"/>
  <c r="S1059" i="17" s="1"/>
  <c r="O1059" i="17"/>
  <c r="N1059" i="17"/>
  <c r="M1059" i="17"/>
  <c r="V1058" i="17"/>
  <c r="U1058" i="17"/>
  <c r="T1058" i="17"/>
  <c r="W1058" i="17" s="1"/>
  <c r="R1058" i="17"/>
  <c r="Q1058" i="17"/>
  <c r="P1058" i="17"/>
  <c r="S1058" i="17" s="1"/>
  <c r="O1058" i="17"/>
  <c r="N1058" i="17"/>
  <c r="M1058" i="17"/>
  <c r="V1057" i="17"/>
  <c r="U1057" i="17"/>
  <c r="T1057" i="17"/>
  <c r="W1057" i="17" s="1"/>
  <c r="R1057" i="17"/>
  <c r="Q1057" i="17"/>
  <c r="P1057" i="17"/>
  <c r="S1057" i="17" s="1"/>
  <c r="O1057" i="17"/>
  <c r="N1057" i="17"/>
  <c r="M1057" i="17"/>
  <c r="V1056" i="17"/>
  <c r="U1056" i="17"/>
  <c r="T1056" i="17"/>
  <c r="W1056" i="17" s="1"/>
  <c r="R1056" i="17"/>
  <c r="Q1056" i="17"/>
  <c r="P1056" i="17"/>
  <c r="S1056" i="17" s="1"/>
  <c r="O1056" i="17"/>
  <c r="N1056" i="17"/>
  <c r="M1056" i="17"/>
  <c r="V1055" i="17"/>
  <c r="U1055" i="17"/>
  <c r="T1055" i="17"/>
  <c r="W1055" i="17" s="1"/>
  <c r="R1055" i="17"/>
  <c r="Q1055" i="17"/>
  <c r="P1055" i="17"/>
  <c r="S1055" i="17" s="1"/>
  <c r="O1055" i="17"/>
  <c r="N1055" i="17"/>
  <c r="M1055" i="17"/>
  <c r="V1054" i="17"/>
  <c r="U1054" i="17"/>
  <c r="T1054" i="17"/>
  <c r="W1054" i="17" s="1"/>
  <c r="R1054" i="17"/>
  <c r="Q1054" i="17"/>
  <c r="P1054" i="17"/>
  <c r="S1054" i="17" s="1"/>
  <c r="O1054" i="17"/>
  <c r="N1054" i="17"/>
  <c r="M1054" i="17"/>
  <c r="V1053" i="17"/>
  <c r="U1053" i="17"/>
  <c r="T1053" i="17"/>
  <c r="W1053" i="17" s="1"/>
  <c r="R1053" i="17"/>
  <c r="Q1053" i="17"/>
  <c r="P1053" i="17"/>
  <c r="S1053" i="17" s="1"/>
  <c r="O1053" i="17"/>
  <c r="N1053" i="17"/>
  <c r="M1053" i="17"/>
  <c r="V1052" i="17"/>
  <c r="U1052" i="17"/>
  <c r="T1052" i="17"/>
  <c r="W1052" i="17" s="1"/>
  <c r="R1052" i="17"/>
  <c r="Q1052" i="17"/>
  <c r="P1052" i="17"/>
  <c r="S1052" i="17" s="1"/>
  <c r="O1052" i="17"/>
  <c r="N1052" i="17"/>
  <c r="M1052" i="17"/>
  <c r="V1051" i="17"/>
  <c r="U1051" i="17"/>
  <c r="T1051" i="17"/>
  <c r="W1051" i="17" s="1"/>
  <c r="R1051" i="17"/>
  <c r="Q1051" i="17"/>
  <c r="P1051" i="17"/>
  <c r="S1051" i="17" s="1"/>
  <c r="O1051" i="17"/>
  <c r="N1051" i="17"/>
  <c r="M1051" i="17"/>
  <c r="V1050" i="17"/>
  <c r="U1050" i="17"/>
  <c r="T1050" i="17"/>
  <c r="W1050" i="17" s="1"/>
  <c r="R1050" i="17"/>
  <c r="Q1050" i="17"/>
  <c r="P1050" i="17"/>
  <c r="S1050" i="17" s="1"/>
  <c r="O1050" i="17"/>
  <c r="N1050" i="17"/>
  <c r="M1050" i="17"/>
  <c r="V1049" i="17"/>
  <c r="U1049" i="17"/>
  <c r="T1049" i="17"/>
  <c r="W1049" i="17" s="1"/>
  <c r="R1049" i="17"/>
  <c r="Q1049" i="17"/>
  <c r="P1049" i="17"/>
  <c r="S1049" i="17" s="1"/>
  <c r="O1049" i="17"/>
  <c r="N1049" i="17"/>
  <c r="M1049" i="17"/>
  <c r="V1048" i="17"/>
  <c r="U1048" i="17"/>
  <c r="T1048" i="17"/>
  <c r="W1048" i="17" s="1"/>
  <c r="R1048" i="17"/>
  <c r="Q1048" i="17"/>
  <c r="P1048" i="17"/>
  <c r="S1048" i="17" s="1"/>
  <c r="O1048" i="17"/>
  <c r="N1048" i="17"/>
  <c r="M1048" i="17"/>
  <c r="V1047" i="17"/>
  <c r="U1047" i="17"/>
  <c r="T1047" i="17"/>
  <c r="W1047" i="17" s="1"/>
  <c r="R1047" i="17"/>
  <c r="Q1047" i="17"/>
  <c r="P1047" i="17"/>
  <c r="S1047" i="17" s="1"/>
  <c r="O1047" i="17"/>
  <c r="N1047" i="17"/>
  <c r="M1047" i="17"/>
  <c r="V1046" i="17"/>
  <c r="U1046" i="17"/>
  <c r="T1046" i="17"/>
  <c r="W1046" i="17" s="1"/>
  <c r="R1046" i="17"/>
  <c r="Q1046" i="17"/>
  <c r="P1046" i="17"/>
  <c r="S1046" i="17" s="1"/>
  <c r="O1046" i="17"/>
  <c r="N1046" i="17"/>
  <c r="M1046" i="17"/>
  <c r="V1045" i="17"/>
  <c r="U1045" i="17"/>
  <c r="T1045" i="17"/>
  <c r="W1045" i="17" s="1"/>
  <c r="R1045" i="17"/>
  <c r="Q1045" i="17"/>
  <c r="P1045" i="17"/>
  <c r="S1045" i="17" s="1"/>
  <c r="O1045" i="17"/>
  <c r="N1045" i="17"/>
  <c r="M1045" i="17"/>
  <c r="V1044" i="17"/>
  <c r="U1044" i="17"/>
  <c r="T1044" i="17"/>
  <c r="W1044" i="17" s="1"/>
  <c r="R1044" i="17"/>
  <c r="Q1044" i="17"/>
  <c r="P1044" i="17"/>
  <c r="S1044" i="17" s="1"/>
  <c r="O1044" i="17"/>
  <c r="N1044" i="17"/>
  <c r="M1044" i="17"/>
  <c r="V1043" i="17"/>
  <c r="U1043" i="17"/>
  <c r="T1043" i="17"/>
  <c r="W1043" i="17" s="1"/>
  <c r="R1043" i="17"/>
  <c r="Q1043" i="17"/>
  <c r="P1043" i="17"/>
  <c r="S1043" i="17" s="1"/>
  <c r="O1043" i="17"/>
  <c r="N1043" i="17"/>
  <c r="M1043" i="17"/>
  <c r="V1042" i="17"/>
  <c r="U1042" i="17"/>
  <c r="T1042" i="17"/>
  <c r="W1042" i="17" s="1"/>
  <c r="R1042" i="17"/>
  <c r="Q1042" i="17"/>
  <c r="P1042" i="17"/>
  <c r="S1042" i="17" s="1"/>
  <c r="O1042" i="17"/>
  <c r="N1042" i="17"/>
  <c r="M1042" i="17"/>
  <c r="V1041" i="17"/>
  <c r="U1041" i="17"/>
  <c r="T1041" i="17"/>
  <c r="W1041" i="17" s="1"/>
  <c r="R1041" i="17"/>
  <c r="Q1041" i="17"/>
  <c r="P1041" i="17"/>
  <c r="S1041" i="17" s="1"/>
  <c r="O1041" i="17"/>
  <c r="N1041" i="17"/>
  <c r="M1041" i="17"/>
  <c r="V1040" i="17"/>
  <c r="U1040" i="17"/>
  <c r="T1040" i="17"/>
  <c r="W1040" i="17" s="1"/>
  <c r="R1040" i="17"/>
  <c r="Q1040" i="17"/>
  <c r="P1040" i="17"/>
  <c r="S1040" i="17" s="1"/>
  <c r="O1040" i="17"/>
  <c r="N1040" i="17"/>
  <c r="M1040" i="17"/>
  <c r="V1039" i="17"/>
  <c r="U1039" i="17"/>
  <c r="T1039" i="17"/>
  <c r="W1039" i="17" s="1"/>
  <c r="R1039" i="17"/>
  <c r="Q1039" i="17"/>
  <c r="P1039" i="17"/>
  <c r="S1039" i="17" s="1"/>
  <c r="O1039" i="17"/>
  <c r="N1039" i="17"/>
  <c r="M1039" i="17"/>
  <c r="V1038" i="17"/>
  <c r="U1038" i="17"/>
  <c r="T1038" i="17"/>
  <c r="W1038" i="17" s="1"/>
  <c r="R1038" i="17"/>
  <c r="Q1038" i="17"/>
  <c r="P1038" i="17"/>
  <c r="S1038" i="17" s="1"/>
  <c r="O1038" i="17"/>
  <c r="N1038" i="17"/>
  <c r="M1038" i="17"/>
  <c r="V1037" i="17"/>
  <c r="U1037" i="17"/>
  <c r="T1037" i="17"/>
  <c r="W1037" i="17" s="1"/>
  <c r="R1037" i="17"/>
  <c r="Q1037" i="17"/>
  <c r="P1037" i="17"/>
  <c r="S1037" i="17" s="1"/>
  <c r="O1037" i="17"/>
  <c r="N1037" i="17"/>
  <c r="M1037" i="17"/>
  <c r="V1036" i="17"/>
  <c r="U1036" i="17"/>
  <c r="T1036" i="17"/>
  <c r="W1036" i="17" s="1"/>
  <c r="R1036" i="17"/>
  <c r="Q1036" i="17"/>
  <c r="P1036" i="17"/>
  <c r="S1036" i="17" s="1"/>
  <c r="O1036" i="17"/>
  <c r="N1036" i="17"/>
  <c r="M1036" i="17"/>
  <c r="V1035" i="17"/>
  <c r="U1035" i="17"/>
  <c r="T1035" i="17"/>
  <c r="W1035" i="17" s="1"/>
  <c r="R1035" i="17"/>
  <c r="Q1035" i="17"/>
  <c r="P1035" i="17"/>
  <c r="S1035" i="17" s="1"/>
  <c r="O1035" i="17"/>
  <c r="N1035" i="17"/>
  <c r="M1035" i="17"/>
  <c r="V1034" i="17"/>
  <c r="U1034" i="17"/>
  <c r="T1034" i="17"/>
  <c r="W1034" i="17" s="1"/>
  <c r="R1034" i="17"/>
  <c r="Q1034" i="17"/>
  <c r="P1034" i="17"/>
  <c r="S1034" i="17" s="1"/>
  <c r="O1034" i="17"/>
  <c r="N1034" i="17"/>
  <c r="M1034" i="17"/>
  <c r="V1033" i="17"/>
  <c r="U1033" i="17"/>
  <c r="T1033" i="17"/>
  <c r="W1033" i="17" s="1"/>
  <c r="R1033" i="17"/>
  <c r="Q1033" i="17"/>
  <c r="P1033" i="17"/>
  <c r="S1033" i="17" s="1"/>
  <c r="O1033" i="17"/>
  <c r="N1033" i="17"/>
  <c r="M1033" i="17"/>
  <c r="V1032" i="17"/>
  <c r="U1032" i="17"/>
  <c r="T1032" i="17"/>
  <c r="W1032" i="17" s="1"/>
  <c r="R1032" i="17"/>
  <c r="Q1032" i="17"/>
  <c r="P1032" i="17"/>
  <c r="S1032" i="17" s="1"/>
  <c r="O1032" i="17"/>
  <c r="N1032" i="17"/>
  <c r="M1032" i="17"/>
  <c r="V1031" i="17"/>
  <c r="U1031" i="17"/>
  <c r="T1031" i="17"/>
  <c r="W1031" i="17" s="1"/>
  <c r="R1031" i="17"/>
  <c r="Q1031" i="17"/>
  <c r="P1031" i="17"/>
  <c r="S1031" i="17" s="1"/>
  <c r="O1031" i="17"/>
  <c r="N1031" i="17"/>
  <c r="M1031" i="17"/>
  <c r="V1030" i="17"/>
  <c r="U1030" i="17"/>
  <c r="T1030" i="17"/>
  <c r="W1030" i="17" s="1"/>
  <c r="R1030" i="17"/>
  <c r="Q1030" i="17"/>
  <c r="P1030" i="17"/>
  <c r="S1030" i="17" s="1"/>
  <c r="O1030" i="17"/>
  <c r="N1030" i="17"/>
  <c r="M1030" i="17"/>
  <c r="V1029" i="17"/>
  <c r="U1029" i="17"/>
  <c r="T1029" i="17"/>
  <c r="W1029" i="17" s="1"/>
  <c r="R1029" i="17"/>
  <c r="Q1029" i="17"/>
  <c r="P1029" i="17"/>
  <c r="S1029" i="17" s="1"/>
  <c r="O1029" i="17"/>
  <c r="N1029" i="17"/>
  <c r="M1029" i="17"/>
  <c r="V1028" i="17"/>
  <c r="U1028" i="17"/>
  <c r="T1028" i="17"/>
  <c r="W1028" i="17" s="1"/>
  <c r="R1028" i="17"/>
  <c r="Q1028" i="17"/>
  <c r="P1028" i="17"/>
  <c r="S1028" i="17" s="1"/>
  <c r="O1028" i="17"/>
  <c r="N1028" i="17"/>
  <c r="M1028" i="17"/>
  <c r="V1027" i="17"/>
  <c r="U1027" i="17"/>
  <c r="T1027" i="17"/>
  <c r="W1027" i="17" s="1"/>
  <c r="R1027" i="17"/>
  <c r="Q1027" i="17"/>
  <c r="P1027" i="17"/>
  <c r="S1027" i="17" s="1"/>
  <c r="O1027" i="17"/>
  <c r="N1027" i="17"/>
  <c r="M1027" i="17"/>
  <c r="V1026" i="17"/>
  <c r="U1026" i="17"/>
  <c r="T1026" i="17"/>
  <c r="W1026" i="17" s="1"/>
  <c r="R1026" i="17"/>
  <c r="Q1026" i="17"/>
  <c r="P1026" i="17"/>
  <c r="S1026" i="17" s="1"/>
  <c r="O1026" i="17"/>
  <c r="N1026" i="17"/>
  <c r="M1026" i="17"/>
  <c r="V1025" i="17"/>
  <c r="U1025" i="17"/>
  <c r="T1025" i="17"/>
  <c r="W1025" i="17" s="1"/>
  <c r="R1025" i="17"/>
  <c r="Q1025" i="17"/>
  <c r="P1025" i="17"/>
  <c r="S1025" i="17" s="1"/>
  <c r="O1025" i="17"/>
  <c r="N1025" i="17"/>
  <c r="M1025" i="17"/>
  <c r="V1024" i="17"/>
  <c r="U1024" i="17"/>
  <c r="T1024" i="17"/>
  <c r="W1024" i="17" s="1"/>
  <c r="R1024" i="17"/>
  <c r="Q1024" i="17"/>
  <c r="P1024" i="17"/>
  <c r="S1024" i="17" s="1"/>
  <c r="O1024" i="17"/>
  <c r="N1024" i="17"/>
  <c r="M1024" i="17"/>
  <c r="V1023" i="17"/>
  <c r="U1023" i="17"/>
  <c r="T1023" i="17"/>
  <c r="W1023" i="17" s="1"/>
  <c r="R1023" i="17"/>
  <c r="Q1023" i="17"/>
  <c r="P1023" i="17"/>
  <c r="S1023" i="17" s="1"/>
  <c r="O1023" i="17"/>
  <c r="N1023" i="17"/>
  <c r="M1023" i="17"/>
  <c r="V1022" i="17"/>
  <c r="U1022" i="17"/>
  <c r="T1022" i="17"/>
  <c r="W1022" i="17" s="1"/>
  <c r="R1022" i="17"/>
  <c r="Q1022" i="17"/>
  <c r="P1022" i="17"/>
  <c r="S1022" i="17" s="1"/>
  <c r="O1022" i="17"/>
  <c r="N1022" i="17"/>
  <c r="M1022" i="17"/>
  <c r="V1021" i="17"/>
  <c r="U1021" i="17"/>
  <c r="T1021" i="17"/>
  <c r="W1021" i="17" s="1"/>
  <c r="R1021" i="17"/>
  <c r="Q1021" i="17"/>
  <c r="P1021" i="17"/>
  <c r="S1021" i="17" s="1"/>
  <c r="O1021" i="17"/>
  <c r="N1021" i="17"/>
  <c r="M1021" i="17"/>
  <c r="V1020" i="17"/>
  <c r="U1020" i="17"/>
  <c r="T1020" i="17"/>
  <c r="W1020" i="17" s="1"/>
  <c r="R1020" i="17"/>
  <c r="Q1020" i="17"/>
  <c r="P1020" i="17"/>
  <c r="S1020" i="17" s="1"/>
  <c r="O1020" i="17"/>
  <c r="N1020" i="17"/>
  <c r="M1020" i="17"/>
  <c r="V1019" i="17"/>
  <c r="U1019" i="17"/>
  <c r="T1019" i="17"/>
  <c r="W1019" i="17" s="1"/>
  <c r="R1019" i="17"/>
  <c r="Q1019" i="17"/>
  <c r="P1019" i="17"/>
  <c r="S1019" i="17" s="1"/>
  <c r="O1019" i="17"/>
  <c r="N1019" i="17"/>
  <c r="M1019" i="17"/>
  <c r="V1018" i="17"/>
  <c r="U1018" i="17"/>
  <c r="T1018" i="17"/>
  <c r="W1018" i="17" s="1"/>
  <c r="R1018" i="17"/>
  <c r="Q1018" i="17"/>
  <c r="P1018" i="17"/>
  <c r="S1018" i="17" s="1"/>
  <c r="O1018" i="17"/>
  <c r="N1018" i="17"/>
  <c r="M1018" i="17"/>
  <c r="V1017" i="17"/>
  <c r="U1017" i="17"/>
  <c r="T1017" i="17"/>
  <c r="W1017" i="17" s="1"/>
  <c r="R1017" i="17"/>
  <c r="Q1017" i="17"/>
  <c r="P1017" i="17"/>
  <c r="S1017" i="17" s="1"/>
  <c r="O1017" i="17"/>
  <c r="N1017" i="17"/>
  <c r="M1017" i="17"/>
  <c r="V1016" i="17"/>
  <c r="U1016" i="17"/>
  <c r="T1016" i="17"/>
  <c r="W1016" i="17" s="1"/>
  <c r="R1016" i="17"/>
  <c r="Q1016" i="17"/>
  <c r="P1016" i="17"/>
  <c r="S1016" i="17" s="1"/>
  <c r="O1016" i="17"/>
  <c r="N1016" i="17"/>
  <c r="M1016" i="17"/>
  <c r="V1015" i="17"/>
  <c r="U1015" i="17"/>
  <c r="T1015" i="17"/>
  <c r="W1015" i="17" s="1"/>
  <c r="R1015" i="17"/>
  <c r="Q1015" i="17"/>
  <c r="P1015" i="17"/>
  <c r="S1015" i="17" s="1"/>
  <c r="O1015" i="17"/>
  <c r="N1015" i="17"/>
  <c r="M1015" i="17"/>
  <c r="V1014" i="17"/>
  <c r="U1014" i="17"/>
  <c r="T1014" i="17"/>
  <c r="W1014" i="17" s="1"/>
  <c r="R1014" i="17"/>
  <c r="Q1014" i="17"/>
  <c r="P1014" i="17"/>
  <c r="S1014" i="17" s="1"/>
  <c r="O1014" i="17"/>
  <c r="N1014" i="17"/>
  <c r="M1014" i="17"/>
  <c r="V1013" i="17"/>
  <c r="U1013" i="17"/>
  <c r="T1013" i="17"/>
  <c r="W1013" i="17" s="1"/>
  <c r="R1013" i="17"/>
  <c r="Q1013" i="17"/>
  <c r="P1013" i="17"/>
  <c r="S1013" i="17" s="1"/>
  <c r="O1013" i="17"/>
  <c r="N1013" i="17"/>
  <c r="M1013" i="17"/>
  <c r="V1012" i="17"/>
  <c r="U1012" i="17"/>
  <c r="T1012" i="17"/>
  <c r="W1012" i="17" s="1"/>
  <c r="R1012" i="17"/>
  <c r="Q1012" i="17"/>
  <c r="P1012" i="17"/>
  <c r="S1012" i="17" s="1"/>
  <c r="O1012" i="17"/>
  <c r="N1012" i="17"/>
  <c r="M1012" i="17"/>
  <c r="V1011" i="17"/>
  <c r="U1011" i="17"/>
  <c r="T1011" i="17"/>
  <c r="W1011" i="17" s="1"/>
  <c r="R1011" i="17"/>
  <c r="Q1011" i="17"/>
  <c r="P1011" i="17"/>
  <c r="S1011" i="17" s="1"/>
  <c r="O1011" i="17"/>
  <c r="N1011" i="17"/>
  <c r="M1011" i="17"/>
  <c r="V1010" i="17"/>
  <c r="U1010" i="17"/>
  <c r="T1010" i="17"/>
  <c r="W1010" i="17" s="1"/>
  <c r="R1010" i="17"/>
  <c r="Q1010" i="17"/>
  <c r="P1010" i="17"/>
  <c r="S1010" i="17" s="1"/>
  <c r="O1010" i="17"/>
  <c r="N1010" i="17"/>
  <c r="M1010" i="17"/>
  <c r="V1009" i="17"/>
  <c r="U1009" i="17"/>
  <c r="T1009" i="17"/>
  <c r="W1009" i="17" s="1"/>
  <c r="R1009" i="17"/>
  <c r="Q1009" i="17"/>
  <c r="P1009" i="17"/>
  <c r="S1009" i="17" s="1"/>
  <c r="O1009" i="17"/>
  <c r="N1009" i="17"/>
  <c r="M1009" i="17"/>
  <c r="V1008" i="17"/>
  <c r="U1008" i="17"/>
  <c r="T1008" i="17"/>
  <c r="W1008" i="17" s="1"/>
  <c r="R1008" i="17"/>
  <c r="Q1008" i="17"/>
  <c r="P1008" i="17"/>
  <c r="S1008" i="17" s="1"/>
  <c r="O1008" i="17"/>
  <c r="N1008" i="17"/>
  <c r="M1008" i="17"/>
  <c r="V1007" i="17"/>
  <c r="U1007" i="17"/>
  <c r="T1007" i="17"/>
  <c r="W1007" i="17" s="1"/>
  <c r="R1007" i="17"/>
  <c r="Q1007" i="17"/>
  <c r="P1007" i="17"/>
  <c r="S1007" i="17" s="1"/>
  <c r="O1007" i="17"/>
  <c r="N1007" i="17"/>
  <c r="M1007" i="17"/>
  <c r="V1006" i="17"/>
  <c r="U1006" i="17"/>
  <c r="T1006" i="17"/>
  <c r="W1006" i="17" s="1"/>
  <c r="R1006" i="17"/>
  <c r="Q1006" i="17"/>
  <c r="P1006" i="17"/>
  <c r="S1006" i="17" s="1"/>
  <c r="O1006" i="17"/>
  <c r="N1006" i="17"/>
  <c r="M1006" i="17"/>
  <c r="V1005" i="17"/>
  <c r="U1005" i="17"/>
  <c r="T1005" i="17"/>
  <c r="W1005" i="17" s="1"/>
  <c r="R1005" i="17"/>
  <c r="Q1005" i="17"/>
  <c r="P1005" i="17"/>
  <c r="S1005" i="17" s="1"/>
  <c r="O1005" i="17"/>
  <c r="N1005" i="17"/>
  <c r="M1005" i="17"/>
  <c r="V1004" i="17"/>
  <c r="U1004" i="17"/>
  <c r="T1004" i="17"/>
  <c r="W1004" i="17" s="1"/>
  <c r="R1004" i="17"/>
  <c r="Q1004" i="17"/>
  <c r="P1004" i="17"/>
  <c r="S1004" i="17" s="1"/>
  <c r="O1004" i="17"/>
  <c r="N1004" i="17"/>
  <c r="M1004" i="17"/>
  <c r="V1003" i="17"/>
  <c r="U1003" i="17"/>
  <c r="T1003" i="17"/>
  <c r="W1003" i="17" s="1"/>
  <c r="R1003" i="17"/>
  <c r="Q1003" i="17"/>
  <c r="P1003" i="17"/>
  <c r="S1003" i="17" s="1"/>
  <c r="O1003" i="17"/>
  <c r="N1003" i="17"/>
  <c r="M1003" i="17"/>
  <c r="V1002" i="17"/>
  <c r="U1002" i="17"/>
  <c r="T1002" i="17"/>
  <c r="W1002" i="17" s="1"/>
  <c r="R1002" i="17"/>
  <c r="Q1002" i="17"/>
  <c r="P1002" i="17"/>
  <c r="S1002" i="17" s="1"/>
  <c r="O1002" i="17"/>
  <c r="N1002" i="17"/>
  <c r="M1002" i="17"/>
  <c r="V1001" i="17"/>
  <c r="U1001" i="17"/>
  <c r="T1001" i="17"/>
  <c r="W1001" i="17" s="1"/>
  <c r="R1001" i="17"/>
  <c r="Q1001" i="17"/>
  <c r="P1001" i="17"/>
  <c r="S1001" i="17" s="1"/>
  <c r="O1001" i="17"/>
  <c r="N1001" i="17"/>
  <c r="M1001" i="17"/>
  <c r="V1000" i="17"/>
  <c r="U1000" i="17"/>
  <c r="T1000" i="17"/>
  <c r="W1000" i="17" s="1"/>
  <c r="R1000" i="17"/>
  <c r="Q1000" i="17"/>
  <c r="P1000" i="17"/>
  <c r="S1000" i="17" s="1"/>
  <c r="O1000" i="17"/>
  <c r="N1000" i="17"/>
  <c r="M1000" i="17"/>
  <c r="V999" i="17"/>
  <c r="U999" i="17"/>
  <c r="T999" i="17"/>
  <c r="W999" i="17" s="1"/>
  <c r="R999" i="17"/>
  <c r="Q999" i="17"/>
  <c r="P999" i="17"/>
  <c r="S999" i="17" s="1"/>
  <c r="O999" i="17"/>
  <c r="N999" i="17"/>
  <c r="M999" i="17"/>
  <c r="V998" i="17"/>
  <c r="U998" i="17"/>
  <c r="T998" i="17"/>
  <c r="W998" i="17" s="1"/>
  <c r="R998" i="17"/>
  <c r="Q998" i="17"/>
  <c r="P998" i="17"/>
  <c r="S998" i="17" s="1"/>
  <c r="O998" i="17"/>
  <c r="N998" i="17"/>
  <c r="M998" i="17"/>
  <c r="V997" i="17"/>
  <c r="U997" i="17"/>
  <c r="T997" i="17"/>
  <c r="W997" i="17" s="1"/>
  <c r="R997" i="17"/>
  <c r="Q997" i="17"/>
  <c r="P997" i="17"/>
  <c r="S997" i="17" s="1"/>
  <c r="O997" i="17"/>
  <c r="N997" i="17"/>
  <c r="M997" i="17"/>
  <c r="V996" i="17"/>
  <c r="U996" i="17"/>
  <c r="T996" i="17"/>
  <c r="W996" i="17" s="1"/>
  <c r="R996" i="17"/>
  <c r="Q996" i="17"/>
  <c r="P996" i="17"/>
  <c r="S996" i="17" s="1"/>
  <c r="O996" i="17"/>
  <c r="N996" i="17"/>
  <c r="M996" i="17"/>
  <c r="V995" i="17"/>
  <c r="U995" i="17"/>
  <c r="T995" i="17"/>
  <c r="W995" i="17" s="1"/>
  <c r="R995" i="17"/>
  <c r="Q995" i="17"/>
  <c r="P995" i="17"/>
  <c r="S995" i="17" s="1"/>
  <c r="O995" i="17"/>
  <c r="N995" i="17"/>
  <c r="M995" i="17"/>
  <c r="V994" i="17"/>
  <c r="U994" i="17"/>
  <c r="T994" i="17"/>
  <c r="W994" i="17" s="1"/>
  <c r="R994" i="17"/>
  <c r="Q994" i="17"/>
  <c r="P994" i="17"/>
  <c r="S994" i="17" s="1"/>
  <c r="O994" i="17"/>
  <c r="N994" i="17"/>
  <c r="M994" i="17"/>
  <c r="V993" i="17"/>
  <c r="U993" i="17"/>
  <c r="T993" i="17"/>
  <c r="W993" i="17" s="1"/>
  <c r="R993" i="17"/>
  <c r="Q993" i="17"/>
  <c r="P993" i="17"/>
  <c r="S993" i="17" s="1"/>
  <c r="O993" i="17"/>
  <c r="N993" i="17"/>
  <c r="M993" i="17"/>
  <c r="V992" i="17"/>
  <c r="U992" i="17"/>
  <c r="T992" i="17"/>
  <c r="W992" i="17" s="1"/>
  <c r="R992" i="17"/>
  <c r="Q992" i="17"/>
  <c r="P992" i="17"/>
  <c r="S992" i="17" s="1"/>
  <c r="O992" i="17"/>
  <c r="N992" i="17"/>
  <c r="M992" i="17"/>
  <c r="V991" i="17"/>
  <c r="U991" i="17"/>
  <c r="T991" i="17"/>
  <c r="W991" i="17" s="1"/>
  <c r="R991" i="17"/>
  <c r="Q991" i="17"/>
  <c r="P991" i="17"/>
  <c r="S991" i="17" s="1"/>
  <c r="O991" i="17"/>
  <c r="N991" i="17"/>
  <c r="M991" i="17"/>
  <c r="V990" i="17"/>
  <c r="U990" i="17"/>
  <c r="T990" i="17"/>
  <c r="W990" i="17" s="1"/>
  <c r="R990" i="17"/>
  <c r="Q990" i="17"/>
  <c r="P990" i="17"/>
  <c r="S990" i="17" s="1"/>
  <c r="O990" i="17"/>
  <c r="N990" i="17"/>
  <c r="M990" i="17"/>
  <c r="V989" i="17"/>
  <c r="U989" i="17"/>
  <c r="T989" i="17"/>
  <c r="W989" i="17" s="1"/>
  <c r="R989" i="17"/>
  <c r="Q989" i="17"/>
  <c r="P989" i="17"/>
  <c r="S989" i="17" s="1"/>
  <c r="O989" i="17"/>
  <c r="N989" i="17"/>
  <c r="M989" i="17"/>
  <c r="V988" i="17"/>
  <c r="U988" i="17"/>
  <c r="T988" i="17"/>
  <c r="W988" i="17" s="1"/>
  <c r="R988" i="17"/>
  <c r="Q988" i="17"/>
  <c r="P988" i="17"/>
  <c r="S988" i="17" s="1"/>
  <c r="O988" i="17"/>
  <c r="N988" i="17"/>
  <c r="M988" i="17"/>
  <c r="V987" i="17"/>
  <c r="U987" i="17"/>
  <c r="T987" i="17"/>
  <c r="W987" i="17" s="1"/>
  <c r="R987" i="17"/>
  <c r="Q987" i="17"/>
  <c r="P987" i="17"/>
  <c r="S987" i="17" s="1"/>
  <c r="O987" i="17"/>
  <c r="N987" i="17"/>
  <c r="M987" i="17"/>
  <c r="V986" i="17"/>
  <c r="U986" i="17"/>
  <c r="T986" i="17"/>
  <c r="W986" i="17" s="1"/>
  <c r="R986" i="17"/>
  <c r="Q986" i="17"/>
  <c r="P986" i="17"/>
  <c r="S986" i="17" s="1"/>
  <c r="O986" i="17"/>
  <c r="N986" i="17"/>
  <c r="M986" i="17"/>
  <c r="V985" i="17"/>
  <c r="U985" i="17"/>
  <c r="T985" i="17"/>
  <c r="W985" i="17" s="1"/>
  <c r="R985" i="17"/>
  <c r="Q985" i="17"/>
  <c r="P985" i="17"/>
  <c r="S985" i="17" s="1"/>
  <c r="O985" i="17"/>
  <c r="N985" i="17"/>
  <c r="M985" i="17"/>
  <c r="V984" i="17"/>
  <c r="U984" i="17"/>
  <c r="T984" i="17"/>
  <c r="W984" i="17" s="1"/>
  <c r="R984" i="17"/>
  <c r="Q984" i="17"/>
  <c r="P984" i="17"/>
  <c r="S984" i="17" s="1"/>
  <c r="O984" i="17"/>
  <c r="N984" i="17"/>
  <c r="M984" i="17"/>
  <c r="V983" i="17"/>
  <c r="U983" i="17"/>
  <c r="T983" i="17"/>
  <c r="W983" i="17" s="1"/>
  <c r="R983" i="17"/>
  <c r="Q983" i="17"/>
  <c r="P983" i="17"/>
  <c r="S983" i="17" s="1"/>
  <c r="O983" i="17"/>
  <c r="N983" i="17"/>
  <c r="M983" i="17"/>
  <c r="V982" i="17"/>
  <c r="U982" i="17"/>
  <c r="T982" i="17"/>
  <c r="W982" i="17" s="1"/>
  <c r="R982" i="17"/>
  <c r="Q982" i="17"/>
  <c r="P982" i="17"/>
  <c r="S982" i="17" s="1"/>
  <c r="O982" i="17"/>
  <c r="N982" i="17"/>
  <c r="M982" i="17"/>
  <c r="V981" i="17"/>
  <c r="U981" i="17"/>
  <c r="T981" i="17"/>
  <c r="W981" i="17" s="1"/>
  <c r="R981" i="17"/>
  <c r="Q981" i="17"/>
  <c r="P981" i="17"/>
  <c r="S981" i="17" s="1"/>
  <c r="O981" i="17"/>
  <c r="N981" i="17"/>
  <c r="M981" i="17"/>
  <c r="V980" i="17"/>
  <c r="U980" i="17"/>
  <c r="T980" i="17"/>
  <c r="W980" i="17" s="1"/>
  <c r="R980" i="17"/>
  <c r="Q980" i="17"/>
  <c r="P980" i="17"/>
  <c r="S980" i="17" s="1"/>
  <c r="O980" i="17"/>
  <c r="N980" i="17"/>
  <c r="M980" i="17"/>
  <c r="V979" i="17"/>
  <c r="U979" i="17"/>
  <c r="T979" i="17"/>
  <c r="W979" i="17" s="1"/>
  <c r="R979" i="17"/>
  <c r="Q979" i="17"/>
  <c r="P979" i="17"/>
  <c r="S979" i="17" s="1"/>
  <c r="O979" i="17"/>
  <c r="N979" i="17"/>
  <c r="M979" i="17"/>
  <c r="V978" i="17"/>
  <c r="U978" i="17"/>
  <c r="T978" i="17"/>
  <c r="W978" i="17" s="1"/>
  <c r="R978" i="17"/>
  <c r="Q978" i="17"/>
  <c r="P978" i="17"/>
  <c r="S978" i="17" s="1"/>
  <c r="O978" i="17"/>
  <c r="N978" i="17"/>
  <c r="M978" i="17"/>
  <c r="V977" i="17"/>
  <c r="U977" i="17"/>
  <c r="T977" i="17"/>
  <c r="W977" i="17" s="1"/>
  <c r="R977" i="17"/>
  <c r="Q977" i="17"/>
  <c r="P977" i="17"/>
  <c r="S977" i="17" s="1"/>
  <c r="O977" i="17"/>
  <c r="N977" i="17"/>
  <c r="M977" i="17"/>
  <c r="V976" i="17"/>
  <c r="U976" i="17"/>
  <c r="T976" i="17"/>
  <c r="W976" i="17" s="1"/>
  <c r="R976" i="17"/>
  <c r="Q976" i="17"/>
  <c r="P976" i="17"/>
  <c r="S976" i="17" s="1"/>
  <c r="O976" i="17"/>
  <c r="N976" i="17"/>
  <c r="M976" i="17"/>
  <c r="V975" i="17"/>
  <c r="U975" i="17"/>
  <c r="T975" i="17"/>
  <c r="W975" i="17" s="1"/>
  <c r="R975" i="17"/>
  <c r="Q975" i="17"/>
  <c r="P975" i="17"/>
  <c r="S975" i="17" s="1"/>
  <c r="O975" i="17"/>
  <c r="N975" i="17"/>
  <c r="M975" i="17"/>
  <c r="V974" i="17"/>
  <c r="U974" i="17"/>
  <c r="T974" i="17"/>
  <c r="W974" i="17" s="1"/>
  <c r="R974" i="17"/>
  <c r="Q974" i="17"/>
  <c r="P974" i="17"/>
  <c r="S974" i="17" s="1"/>
  <c r="O974" i="17"/>
  <c r="N974" i="17"/>
  <c r="M974" i="17"/>
  <c r="V973" i="17"/>
  <c r="U973" i="17"/>
  <c r="T973" i="17"/>
  <c r="W973" i="17" s="1"/>
  <c r="R973" i="17"/>
  <c r="Q973" i="17"/>
  <c r="P973" i="17"/>
  <c r="S973" i="17" s="1"/>
  <c r="O973" i="17"/>
  <c r="N973" i="17"/>
  <c r="M973" i="17"/>
  <c r="V972" i="17"/>
  <c r="U972" i="17"/>
  <c r="T972" i="17"/>
  <c r="W972" i="17" s="1"/>
  <c r="R972" i="17"/>
  <c r="Q972" i="17"/>
  <c r="P972" i="17"/>
  <c r="S972" i="17" s="1"/>
  <c r="O972" i="17"/>
  <c r="N972" i="17"/>
  <c r="M972" i="17"/>
  <c r="V971" i="17"/>
  <c r="U971" i="17"/>
  <c r="T971" i="17"/>
  <c r="W971" i="17" s="1"/>
  <c r="R971" i="17"/>
  <c r="Q971" i="17"/>
  <c r="P971" i="17"/>
  <c r="S971" i="17" s="1"/>
  <c r="O971" i="17"/>
  <c r="N971" i="17"/>
  <c r="M971" i="17"/>
  <c r="V970" i="17"/>
  <c r="U970" i="17"/>
  <c r="T970" i="17"/>
  <c r="W970" i="17" s="1"/>
  <c r="R970" i="17"/>
  <c r="Q970" i="17"/>
  <c r="P970" i="17"/>
  <c r="S970" i="17" s="1"/>
  <c r="O970" i="17"/>
  <c r="N970" i="17"/>
  <c r="M970" i="17"/>
  <c r="V969" i="17"/>
  <c r="U969" i="17"/>
  <c r="T969" i="17"/>
  <c r="W969" i="17" s="1"/>
  <c r="R969" i="17"/>
  <c r="Q969" i="17"/>
  <c r="P969" i="17"/>
  <c r="S969" i="17" s="1"/>
  <c r="O969" i="17"/>
  <c r="N969" i="17"/>
  <c r="M969" i="17"/>
  <c r="V968" i="17"/>
  <c r="U968" i="17"/>
  <c r="T968" i="17"/>
  <c r="W968" i="17" s="1"/>
  <c r="R968" i="17"/>
  <c r="Q968" i="17"/>
  <c r="P968" i="17"/>
  <c r="S968" i="17" s="1"/>
  <c r="O968" i="17"/>
  <c r="N968" i="17"/>
  <c r="M968" i="17"/>
  <c r="V967" i="17"/>
  <c r="U967" i="17"/>
  <c r="T967" i="17"/>
  <c r="W967" i="17" s="1"/>
  <c r="R967" i="17"/>
  <c r="Q967" i="17"/>
  <c r="P967" i="17"/>
  <c r="S967" i="17" s="1"/>
  <c r="O967" i="17"/>
  <c r="N967" i="17"/>
  <c r="M967" i="17"/>
  <c r="V966" i="17"/>
  <c r="U966" i="17"/>
  <c r="T966" i="17"/>
  <c r="W966" i="17" s="1"/>
  <c r="R966" i="17"/>
  <c r="Q966" i="17"/>
  <c r="P966" i="17"/>
  <c r="S966" i="17" s="1"/>
  <c r="O966" i="17"/>
  <c r="N966" i="17"/>
  <c r="M966" i="17"/>
  <c r="V965" i="17"/>
  <c r="U965" i="17"/>
  <c r="T965" i="17"/>
  <c r="W965" i="17" s="1"/>
  <c r="R965" i="17"/>
  <c r="Q965" i="17"/>
  <c r="P965" i="17"/>
  <c r="S965" i="17" s="1"/>
  <c r="O965" i="17"/>
  <c r="N965" i="17"/>
  <c r="M965" i="17"/>
  <c r="V964" i="17"/>
  <c r="U964" i="17"/>
  <c r="T964" i="17"/>
  <c r="W964" i="17" s="1"/>
  <c r="R964" i="17"/>
  <c r="Q964" i="17"/>
  <c r="P964" i="17"/>
  <c r="S964" i="17" s="1"/>
  <c r="O964" i="17"/>
  <c r="N964" i="17"/>
  <c r="M964" i="17"/>
  <c r="V963" i="17"/>
  <c r="U963" i="17"/>
  <c r="T963" i="17"/>
  <c r="W963" i="17" s="1"/>
  <c r="R963" i="17"/>
  <c r="Q963" i="17"/>
  <c r="P963" i="17"/>
  <c r="S963" i="17" s="1"/>
  <c r="O963" i="17"/>
  <c r="N963" i="17"/>
  <c r="M963" i="17"/>
  <c r="V962" i="17"/>
  <c r="U962" i="17"/>
  <c r="T962" i="17"/>
  <c r="W962" i="17" s="1"/>
  <c r="R962" i="17"/>
  <c r="Q962" i="17"/>
  <c r="P962" i="17"/>
  <c r="S962" i="17" s="1"/>
  <c r="O962" i="17"/>
  <c r="N962" i="17"/>
  <c r="M962" i="17"/>
  <c r="V961" i="17"/>
  <c r="U961" i="17"/>
  <c r="T961" i="17"/>
  <c r="W961" i="17" s="1"/>
  <c r="R961" i="17"/>
  <c r="Q961" i="17"/>
  <c r="P961" i="17"/>
  <c r="S961" i="17" s="1"/>
  <c r="O961" i="17"/>
  <c r="N961" i="17"/>
  <c r="M961" i="17"/>
  <c r="V960" i="17"/>
  <c r="U960" i="17"/>
  <c r="T960" i="17"/>
  <c r="W960" i="17" s="1"/>
  <c r="R960" i="17"/>
  <c r="Q960" i="17"/>
  <c r="P960" i="17"/>
  <c r="S960" i="17" s="1"/>
  <c r="O960" i="17"/>
  <c r="N960" i="17"/>
  <c r="M960" i="17"/>
  <c r="V959" i="17"/>
  <c r="U959" i="17"/>
  <c r="T959" i="17"/>
  <c r="W959" i="17" s="1"/>
  <c r="R959" i="17"/>
  <c r="Q959" i="17"/>
  <c r="P959" i="17"/>
  <c r="S959" i="17" s="1"/>
  <c r="O959" i="17"/>
  <c r="N959" i="17"/>
  <c r="M959" i="17"/>
  <c r="V958" i="17"/>
  <c r="U958" i="17"/>
  <c r="T958" i="17"/>
  <c r="W958" i="17" s="1"/>
  <c r="R958" i="17"/>
  <c r="Q958" i="17"/>
  <c r="P958" i="17"/>
  <c r="S958" i="17" s="1"/>
  <c r="O958" i="17"/>
  <c r="N958" i="17"/>
  <c r="M958" i="17"/>
  <c r="V957" i="17"/>
  <c r="U957" i="17"/>
  <c r="T957" i="17"/>
  <c r="W957" i="17" s="1"/>
  <c r="R957" i="17"/>
  <c r="Q957" i="17"/>
  <c r="P957" i="17"/>
  <c r="S957" i="17" s="1"/>
  <c r="O957" i="17"/>
  <c r="N957" i="17"/>
  <c r="M957" i="17"/>
  <c r="V956" i="17"/>
  <c r="U956" i="17"/>
  <c r="T956" i="17"/>
  <c r="W956" i="17" s="1"/>
  <c r="R956" i="17"/>
  <c r="Q956" i="17"/>
  <c r="P956" i="17"/>
  <c r="S956" i="17" s="1"/>
  <c r="O956" i="17"/>
  <c r="N956" i="17"/>
  <c r="M956" i="17"/>
  <c r="V955" i="17"/>
  <c r="U955" i="17"/>
  <c r="T955" i="17"/>
  <c r="W955" i="17" s="1"/>
  <c r="R955" i="17"/>
  <c r="Q955" i="17"/>
  <c r="P955" i="17"/>
  <c r="S955" i="17" s="1"/>
  <c r="O955" i="17"/>
  <c r="N955" i="17"/>
  <c r="M955" i="17"/>
  <c r="V954" i="17"/>
  <c r="U954" i="17"/>
  <c r="T954" i="17"/>
  <c r="W954" i="17" s="1"/>
  <c r="R954" i="17"/>
  <c r="Q954" i="17"/>
  <c r="P954" i="17"/>
  <c r="S954" i="17" s="1"/>
  <c r="O954" i="17"/>
  <c r="N954" i="17"/>
  <c r="M954" i="17"/>
  <c r="V953" i="17"/>
  <c r="U953" i="17"/>
  <c r="T953" i="17"/>
  <c r="W953" i="17" s="1"/>
  <c r="R953" i="17"/>
  <c r="Q953" i="17"/>
  <c r="P953" i="17"/>
  <c r="S953" i="17" s="1"/>
  <c r="O953" i="17"/>
  <c r="N953" i="17"/>
  <c r="M953" i="17"/>
  <c r="V952" i="17"/>
  <c r="U952" i="17"/>
  <c r="T952" i="17"/>
  <c r="W952" i="17" s="1"/>
  <c r="R952" i="17"/>
  <c r="Q952" i="17"/>
  <c r="P952" i="17"/>
  <c r="S952" i="17" s="1"/>
  <c r="O952" i="17"/>
  <c r="N952" i="17"/>
  <c r="M952" i="17"/>
  <c r="V951" i="17"/>
  <c r="U951" i="17"/>
  <c r="T951" i="17"/>
  <c r="W951" i="17" s="1"/>
  <c r="R951" i="17"/>
  <c r="Q951" i="17"/>
  <c r="P951" i="17"/>
  <c r="S951" i="17" s="1"/>
  <c r="O951" i="17"/>
  <c r="N951" i="17"/>
  <c r="M951" i="17"/>
  <c r="V950" i="17"/>
  <c r="U950" i="17"/>
  <c r="T950" i="17"/>
  <c r="W950" i="17" s="1"/>
  <c r="R950" i="17"/>
  <c r="Q950" i="17"/>
  <c r="P950" i="17"/>
  <c r="S950" i="17" s="1"/>
  <c r="O950" i="17"/>
  <c r="N950" i="17"/>
  <c r="M950" i="17"/>
  <c r="V949" i="17"/>
  <c r="U949" i="17"/>
  <c r="T949" i="17"/>
  <c r="W949" i="17" s="1"/>
  <c r="R949" i="17"/>
  <c r="Q949" i="17"/>
  <c r="P949" i="17"/>
  <c r="S949" i="17" s="1"/>
  <c r="O949" i="17"/>
  <c r="N949" i="17"/>
  <c r="M949" i="17"/>
  <c r="V948" i="17"/>
  <c r="U948" i="17"/>
  <c r="T948" i="17"/>
  <c r="W948" i="17" s="1"/>
  <c r="R948" i="17"/>
  <c r="Q948" i="17"/>
  <c r="P948" i="17"/>
  <c r="S948" i="17" s="1"/>
  <c r="O948" i="17"/>
  <c r="N948" i="17"/>
  <c r="M948" i="17"/>
  <c r="V947" i="17"/>
  <c r="U947" i="17"/>
  <c r="T947" i="17"/>
  <c r="W947" i="17" s="1"/>
  <c r="R947" i="17"/>
  <c r="Q947" i="17"/>
  <c r="P947" i="17"/>
  <c r="S947" i="17" s="1"/>
  <c r="O947" i="17"/>
  <c r="N947" i="17"/>
  <c r="M947" i="17"/>
  <c r="V946" i="17"/>
  <c r="U946" i="17"/>
  <c r="T946" i="17"/>
  <c r="W946" i="17" s="1"/>
  <c r="R946" i="17"/>
  <c r="Q946" i="17"/>
  <c r="P946" i="17"/>
  <c r="S946" i="17" s="1"/>
  <c r="O946" i="17"/>
  <c r="N946" i="17"/>
  <c r="M946" i="17"/>
  <c r="V945" i="17"/>
  <c r="U945" i="17"/>
  <c r="T945" i="17"/>
  <c r="W945" i="17" s="1"/>
  <c r="R945" i="17"/>
  <c r="Q945" i="17"/>
  <c r="P945" i="17"/>
  <c r="S945" i="17" s="1"/>
  <c r="O945" i="17"/>
  <c r="N945" i="17"/>
  <c r="M945" i="17"/>
  <c r="V944" i="17"/>
  <c r="U944" i="17"/>
  <c r="T944" i="17"/>
  <c r="W944" i="17" s="1"/>
  <c r="R944" i="17"/>
  <c r="Q944" i="17"/>
  <c r="P944" i="17"/>
  <c r="S944" i="17" s="1"/>
  <c r="O944" i="17"/>
  <c r="N944" i="17"/>
  <c r="M944" i="17"/>
  <c r="V943" i="17"/>
  <c r="U943" i="17"/>
  <c r="T943" i="17"/>
  <c r="W943" i="17" s="1"/>
  <c r="R943" i="17"/>
  <c r="Q943" i="17"/>
  <c r="P943" i="17"/>
  <c r="S943" i="17" s="1"/>
  <c r="O943" i="17"/>
  <c r="N943" i="17"/>
  <c r="M943" i="17"/>
  <c r="V942" i="17"/>
  <c r="U942" i="17"/>
  <c r="T942" i="17"/>
  <c r="W942" i="17" s="1"/>
  <c r="R942" i="17"/>
  <c r="Q942" i="17"/>
  <c r="P942" i="17"/>
  <c r="S942" i="17" s="1"/>
  <c r="O942" i="17"/>
  <c r="N942" i="17"/>
  <c r="M942" i="17"/>
  <c r="V941" i="17"/>
  <c r="U941" i="17"/>
  <c r="T941" i="17"/>
  <c r="W941" i="17" s="1"/>
  <c r="R941" i="17"/>
  <c r="Q941" i="17"/>
  <c r="P941" i="17"/>
  <c r="S941" i="17" s="1"/>
  <c r="O941" i="17"/>
  <c r="N941" i="17"/>
  <c r="M941" i="17"/>
  <c r="V940" i="17"/>
  <c r="U940" i="17"/>
  <c r="T940" i="17"/>
  <c r="W940" i="17" s="1"/>
  <c r="R940" i="17"/>
  <c r="Q940" i="17"/>
  <c r="P940" i="17"/>
  <c r="S940" i="17" s="1"/>
  <c r="O940" i="17"/>
  <c r="N940" i="17"/>
  <c r="M940" i="17"/>
  <c r="V939" i="17"/>
  <c r="U939" i="17"/>
  <c r="T939" i="17"/>
  <c r="W939" i="17" s="1"/>
  <c r="R939" i="17"/>
  <c r="Q939" i="17"/>
  <c r="P939" i="17"/>
  <c r="S939" i="17" s="1"/>
  <c r="O939" i="17"/>
  <c r="N939" i="17"/>
  <c r="M939" i="17"/>
  <c r="V938" i="17"/>
  <c r="U938" i="17"/>
  <c r="T938" i="17"/>
  <c r="W938" i="17" s="1"/>
  <c r="R938" i="17"/>
  <c r="Q938" i="17"/>
  <c r="P938" i="17"/>
  <c r="S938" i="17" s="1"/>
  <c r="O938" i="17"/>
  <c r="N938" i="17"/>
  <c r="M938" i="17"/>
  <c r="V937" i="17"/>
  <c r="U937" i="17"/>
  <c r="T937" i="17"/>
  <c r="W937" i="17" s="1"/>
  <c r="R937" i="17"/>
  <c r="Q937" i="17"/>
  <c r="P937" i="17"/>
  <c r="S937" i="17" s="1"/>
  <c r="O937" i="17"/>
  <c r="N937" i="17"/>
  <c r="M937" i="17"/>
  <c r="V936" i="17"/>
  <c r="U936" i="17"/>
  <c r="T936" i="17"/>
  <c r="W936" i="17" s="1"/>
  <c r="R936" i="17"/>
  <c r="Q936" i="17"/>
  <c r="P936" i="17"/>
  <c r="S936" i="17" s="1"/>
  <c r="O936" i="17"/>
  <c r="N936" i="17"/>
  <c r="M936" i="17"/>
  <c r="V935" i="17"/>
  <c r="U935" i="17"/>
  <c r="T935" i="17"/>
  <c r="W935" i="17" s="1"/>
  <c r="R935" i="17"/>
  <c r="Q935" i="17"/>
  <c r="P935" i="17"/>
  <c r="S935" i="17" s="1"/>
  <c r="O935" i="17"/>
  <c r="N935" i="17"/>
  <c r="M935" i="17"/>
  <c r="V934" i="17"/>
  <c r="U934" i="17"/>
  <c r="T934" i="17"/>
  <c r="W934" i="17" s="1"/>
  <c r="R934" i="17"/>
  <c r="Q934" i="17"/>
  <c r="P934" i="17"/>
  <c r="S934" i="17" s="1"/>
  <c r="O934" i="17"/>
  <c r="N934" i="17"/>
  <c r="M934" i="17"/>
  <c r="V933" i="17"/>
  <c r="U933" i="17"/>
  <c r="T933" i="17"/>
  <c r="W933" i="17" s="1"/>
  <c r="R933" i="17"/>
  <c r="Q933" i="17"/>
  <c r="P933" i="17"/>
  <c r="S933" i="17" s="1"/>
  <c r="O933" i="17"/>
  <c r="N933" i="17"/>
  <c r="M933" i="17"/>
  <c r="V932" i="17"/>
  <c r="U932" i="17"/>
  <c r="T932" i="17"/>
  <c r="W932" i="17" s="1"/>
  <c r="R932" i="17"/>
  <c r="Q932" i="17"/>
  <c r="P932" i="17"/>
  <c r="S932" i="17" s="1"/>
  <c r="O932" i="17"/>
  <c r="N932" i="17"/>
  <c r="M932" i="17"/>
  <c r="V931" i="17"/>
  <c r="U931" i="17"/>
  <c r="T931" i="17"/>
  <c r="W931" i="17" s="1"/>
  <c r="R931" i="17"/>
  <c r="Q931" i="17"/>
  <c r="P931" i="17"/>
  <c r="S931" i="17" s="1"/>
  <c r="O931" i="17"/>
  <c r="N931" i="17"/>
  <c r="M931" i="17"/>
  <c r="V930" i="17"/>
  <c r="U930" i="17"/>
  <c r="T930" i="17"/>
  <c r="W930" i="17" s="1"/>
  <c r="R930" i="17"/>
  <c r="Q930" i="17"/>
  <c r="P930" i="17"/>
  <c r="S930" i="17" s="1"/>
  <c r="O930" i="17"/>
  <c r="N930" i="17"/>
  <c r="M930" i="17"/>
  <c r="V929" i="17"/>
  <c r="U929" i="17"/>
  <c r="T929" i="17"/>
  <c r="W929" i="17" s="1"/>
  <c r="R929" i="17"/>
  <c r="Q929" i="17"/>
  <c r="P929" i="17"/>
  <c r="S929" i="17" s="1"/>
  <c r="O929" i="17"/>
  <c r="N929" i="17"/>
  <c r="M929" i="17"/>
  <c r="V928" i="17"/>
  <c r="U928" i="17"/>
  <c r="T928" i="17"/>
  <c r="W928" i="17" s="1"/>
  <c r="R928" i="17"/>
  <c r="Q928" i="17"/>
  <c r="P928" i="17"/>
  <c r="S928" i="17" s="1"/>
  <c r="O928" i="17"/>
  <c r="N928" i="17"/>
  <c r="M928" i="17"/>
  <c r="V927" i="17"/>
  <c r="U927" i="17"/>
  <c r="T927" i="17"/>
  <c r="W927" i="17" s="1"/>
  <c r="R927" i="17"/>
  <c r="Q927" i="17"/>
  <c r="P927" i="17"/>
  <c r="S927" i="17" s="1"/>
  <c r="O927" i="17"/>
  <c r="N927" i="17"/>
  <c r="M927" i="17"/>
  <c r="V926" i="17"/>
  <c r="U926" i="17"/>
  <c r="T926" i="17"/>
  <c r="W926" i="17" s="1"/>
  <c r="R926" i="17"/>
  <c r="Q926" i="17"/>
  <c r="P926" i="17"/>
  <c r="S926" i="17" s="1"/>
  <c r="O926" i="17"/>
  <c r="N926" i="17"/>
  <c r="M926" i="17"/>
  <c r="V925" i="17"/>
  <c r="U925" i="17"/>
  <c r="T925" i="17"/>
  <c r="W925" i="17" s="1"/>
  <c r="R925" i="17"/>
  <c r="Q925" i="17"/>
  <c r="P925" i="17"/>
  <c r="S925" i="17" s="1"/>
  <c r="O925" i="17"/>
  <c r="N925" i="17"/>
  <c r="M925" i="17"/>
  <c r="V924" i="17"/>
  <c r="U924" i="17"/>
  <c r="T924" i="17"/>
  <c r="W924" i="17" s="1"/>
  <c r="R924" i="17"/>
  <c r="Q924" i="17"/>
  <c r="P924" i="17"/>
  <c r="S924" i="17" s="1"/>
  <c r="O924" i="17"/>
  <c r="N924" i="17"/>
  <c r="M924" i="17"/>
  <c r="V923" i="17"/>
  <c r="U923" i="17"/>
  <c r="T923" i="17"/>
  <c r="W923" i="17" s="1"/>
  <c r="R923" i="17"/>
  <c r="Q923" i="17"/>
  <c r="P923" i="17"/>
  <c r="S923" i="17" s="1"/>
  <c r="O923" i="17"/>
  <c r="N923" i="17"/>
  <c r="M923" i="17"/>
  <c r="V922" i="17"/>
  <c r="U922" i="17"/>
  <c r="T922" i="17"/>
  <c r="W922" i="17" s="1"/>
  <c r="R922" i="17"/>
  <c r="Q922" i="17"/>
  <c r="P922" i="17"/>
  <c r="S922" i="17" s="1"/>
  <c r="O922" i="17"/>
  <c r="N922" i="17"/>
  <c r="M922" i="17"/>
  <c r="V921" i="17"/>
  <c r="U921" i="17"/>
  <c r="T921" i="17"/>
  <c r="W921" i="17" s="1"/>
  <c r="R921" i="17"/>
  <c r="Q921" i="17"/>
  <c r="P921" i="17"/>
  <c r="S921" i="17" s="1"/>
  <c r="O921" i="17"/>
  <c r="N921" i="17"/>
  <c r="M921" i="17"/>
  <c r="V920" i="17"/>
  <c r="U920" i="17"/>
  <c r="T920" i="17"/>
  <c r="W920" i="17" s="1"/>
  <c r="R920" i="17"/>
  <c r="Q920" i="17"/>
  <c r="P920" i="17"/>
  <c r="S920" i="17" s="1"/>
  <c r="O920" i="17"/>
  <c r="N920" i="17"/>
  <c r="M920" i="17"/>
  <c r="V919" i="17"/>
  <c r="U919" i="17"/>
  <c r="T919" i="17"/>
  <c r="W919" i="17" s="1"/>
  <c r="R919" i="17"/>
  <c r="Q919" i="17"/>
  <c r="P919" i="17"/>
  <c r="S919" i="17" s="1"/>
  <c r="O919" i="17"/>
  <c r="N919" i="17"/>
  <c r="M919" i="17"/>
  <c r="V918" i="17"/>
  <c r="U918" i="17"/>
  <c r="T918" i="17"/>
  <c r="W918" i="17" s="1"/>
  <c r="R918" i="17"/>
  <c r="Q918" i="17"/>
  <c r="P918" i="17"/>
  <c r="S918" i="17" s="1"/>
  <c r="O918" i="17"/>
  <c r="N918" i="17"/>
  <c r="M918" i="17"/>
  <c r="V917" i="17"/>
  <c r="U917" i="17"/>
  <c r="T917" i="17"/>
  <c r="W917" i="17" s="1"/>
  <c r="R917" i="17"/>
  <c r="Q917" i="17"/>
  <c r="P917" i="17"/>
  <c r="S917" i="17" s="1"/>
  <c r="O917" i="17"/>
  <c r="N917" i="17"/>
  <c r="M917" i="17"/>
  <c r="V916" i="17"/>
  <c r="U916" i="17"/>
  <c r="T916" i="17"/>
  <c r="W916" i="17" s="1"/>
  <c r="R916" i="17"/>
  <c r="Q916" i="17"/>
  <c r="P916" i="17"/>
  <c r="S916" i="17" s="1"/>
  <c r="O916" i="17"/>
  <c r="N916" i="17"/>
  <c r="M916" i="17"/>
  <c r="V915" i="17"/>
  <c r="U915" i="17"/>
  <c r="T915" i="17"/>
  <c r="W915" i="17" s="1"/>
  <c r="R915" i="17"/>
  <c r="Q915" i="17"/>
  <c r="P915" i="17"/>
  <c r="S915" i="17" s="1"/>
  <c r="O915" i="17"/>
  <c r="N915" i="17"/>
  <c r="M915" i="17"/>
  <c r="V914" i="17"/>
  <c r="U914" i="17"/>
  <c r="T914" i="17"/>
  <c r="W914" i="17" s="1"/>
  <c r="R914" i="17"/>
  <c r="Q914" i="17"/>
  <c r="P914" i="17"/>
  <c r="S914" i="17" s="1"/>
  <c r="O914" i="17"/>
  <c r="N914" i="17"/>
  <c r="M914" i="17"/>
  <c r="V913" i="17"/>
  <c r="U913" i="17"/>
  <c r="T913" i="17"/>
  <c r="W913" i="17" s="1"/>
  <c r="R913" i="17"/>
  <c r="Q913" i="17"/>
  <c r="P913" i="17"/>
  <c r="S913" i="17" s="1"/>
  <c r="O913" i="17"/>
  <c r="N913" i="17"/>
  <c r="M913" i="17"/>
  <c r="V912" i="17"/>
  <c r="U912" i="17"/>
  <c r="T912" i="17"/>
  <c r="W912" i="17" s="1"/>
  <c r="R912" i="17"/>
  <c r="Q912" i="17"/>
  <c r="P912" i="17"/>
  <c r="S912" i="17" s="1"/>
  <c r="O912" i="17"/>
  <c r="N912" i="17"/>
  <c r="M912" i="17"/>
  <c r="V911" i="17"/>
  <c r="U911" i="17"/>
  <c r="T911" i="17"/>
  <c r="W911" i="17" s="1"/>
  <c r="R911" i="17"/>
  <c r="Q911" i="17"/>
  <c r="P911" i="17"/>
  <c r="S911" i="17" s="1"/>
  <c r="O911" i="17"/>
  <c r="N911" i="17"/>
  <c r="M911" i="17"/>
  <c r="V910" i="17"/>
  <c r="U910" i="17"/>
  <c r="T910" i="17"/>
  <c r="W910" i="17" s="1"/>
  <c r="R910" i="17"/>
  <c r="Q910" i="17"/>
  <c r="P910" i="17"/>
  <c r="S910" i="17" s="1"/>
  <c r="O910" i="17"/>
  <c r="N910" i="17"/>
  <c r="M910" i="17"/>
  <c r="V909" i="17"/>
  <c r="U909" i="17"/>
  <c r="T909" i="17"/>
  <c r="W909" i="17" s="1"/>
  <c r="R909" i="17"/>
  <c r="Q909" i="17"/>
  <c r="P909" i="17"/>
  <c r="S909" i="17" s="1"/>
  <c r="O909" i="17"/>
  <c r="N909" i="17"/>
  <c r="M909" i="17"/>
  <c r="V908" i="17"/>
  <c r="U908" i="17"/>
  <c r="T908" i="17"/>
  <c r="W908" i="17" s="1"/>
  <c r="R908" i="17"/>
  <c r="Q908" i="17"/>
  <c r="P908" i="17"/>
  <c r="S908" i="17" s="1"/>
  <c r="O908" i="17"/>
  <c r="N908" i="17"/>
  <c r="M908" i="17"/>
  <c r="V907" i="17"/>
  <c r="U907" i="17"/>
  <c r="T907" i="17"/>
  <c r="W907" i="17" s="1"/>
  <c r="R907" i="17"/>
  <c r="Q907" i="17"/>
  <c r="P907" i="17"/>
  <c r="S907" i="17" s="1"/>
  <c r="O907" i="17"/>
  <c r="N907" i="17"/>
  <c r="M907" i="17"/>
  <c r="V906" i="17"/>
  <c r="U906" i="17"/>
  <c r="T906" i="17"/>
  <c r="W906" i="17" s="1"/>
  <c r="R906" i="17"/>
  <c r="Q906" i="17"/>
  <c r="P906" i="17"/>
  <c r="S906" i="17" s="1"/>
  <c r="O906" i="17"/>
  <c r="N906" i="17"/>
  <c r="M906" i="17"/>
  <c r="V905" i="17"/>
  <c r="U905" i="17"/>
  <c r="T905" i="17"/>
  <c r="W905" i="17" s="1"/>
  <c r="R905" i="17"/>
  <c r="Q905" i="17"/>
  <c r="P905" i="17"/>
  <c r="S905" i="17" s="1"/>
  <c r="O905" i="17"/>
  <c r="N905" i="17"/>
  <c r="M905" i="17"/>
  <c r="V904" i="17"/>
  <c r="U904" i="17"/>
  <c r="T904" i="17"/>
  <c r="W904" i="17" s="1"/>
  <c r="R904" i="17"/>
  <c r="Q904" i="17"/>
  <c r="P904" i="17"/>
  <c r="S904" i="17" s="1"/>
  <c r="O904" i="17"/>
  <c r="N904" i="17"/>
  <c r="M904" i="17"/>
  <c r="V903" i="17"/>
  <c r="U903" i="17"/>
  <c r="T903" i="17"/>
  <c r="W903" i="17" s="1"/>
  <c r="R903" i="17"/>
  <c r="Q903" i="17"/>
  <c r="P903" i="17"/>
  <c r="S903" i="17" s="1"/>
  <c r="O903" i="17"/>
  <c r="N903" i="17"/>
  <c r="M903" i="17"/>
  <c r="V902" i="17"/>
  <c r="U902" i="17"/>
  <c r="T902" i="17"/>
  <c r="W902" i="17" s="1"/>
  <c r="R902" i="17"/>
  <c r="Q902" i="17"/>
  <c r="P902" i="17"/>
  <c r="S902" i="17" s="1"/>
  <c r="O902" i="17"/>
  <c r="N902" i="17"/>
  <c r="M902" i="17"/>
  <c r="V901" i="17"/>
  <c r="U901" i="17"/>
  <c r="T901" i="17"/>
  <c r="W901" i="17" s="1"/>
  <c r="R901" i="17"/>
  <c r="Q901" i="17"/>
  <c r="P901" i="17"/>
  <c r="S901" i="17" s="1"/>
  <c r="O901" i="17"/>
  <c r="N901" i="17"/>
  <c r="M901" i="17"/>
  <c r="V900" i="17"/>
  <c r="U900" i="17"/>
  <c r="T900" i="17"/>
  <c r="W900" i="17" s="1"/>
  <c r="R900" i="17"/>
  <c r="Q900" i="17"/>
  <c r="P900" i="17"/>
  <c r="S900" i="17" s="1"/>
  <c r="O900" i="17"/>
  <c r="N900" i="17"/>
  <c r="M900" i="17"/>
  <c r="V899" i="17"/>
  <c r="U899" i="17"/>
  <c r="T899" i="17"/>
  <c r="W899" i="17" s="1"/>
  <c r="R899" i="17"/>
  <c r="Q899" i="17"/>
  <c r="P899" i="17"/>
  <c r="S899" i="17" s="1"/>
  <c r="O899" i="17"/>
  <c r="N899" i="17"/>
  <c r="M899" i="17"/>
  <c r="V898" i="17"/>
  <c r="U898" i="17"/>
  <c r="T898" i="17"/>
  <c r="W898" i="17" s="1"/>
  <c r="R898" i="17"/>
  <c r="Q898" i="17"/>
  <c r="P898" i="17"/>
  <c r="S898" i="17" s="1"/>
  <c r="O898" i="17"/>
  <c r="N898" i="17"/>
  <c r="M898" i="17"/>
  <c r="V897" i="17"/>
  <c r="U897" i="17"/>
  <c r="T897" i="17"/>
  <c r="W897" i="17" s="1"/>
  <c r="R897" i="17"/>
  <c r="Q897" i="17"/>
  <c r="P897" i="17"/>
  <c r="S897" i="17" s="1"/>
  <c r="O897" i="17"/>
  <c r="N897" i="17"/>
  <c r="M897" i="17"/>
  <c r="V896" i="17"/>
  <c r="U896" i="17"/>
  <c r="T896" i="17"/>
  <c r="W896" i="17" s="1"/>
  <c r="R896" i="17"/>
  <c r="Q896" i="17"/>
  <c r="P896" i="17"/>
  <c r="S896" i="17" s="1"/>
  <c r="O896" i="17"/>
  <c r="N896" i="17"/>
  <c r="M896" i="17"/>
  <c r="V895" i="17"/>
  <c r="U895" i="17"/>
  <c r="T895" i="17"/>
  <c r="W895" i="17" s="1"/>
  <c r="R895" i="17"/>
  <c r="Q895" i="17"/>
  <c r="P895" i="17"/>
  <c r="S895" i="17" s="1"/>
  <c r="O895" i="17"/>
  <c r="N895" i="17"/>
  <c r="M895" i="17"/>
  <c r="V894" i="17"/>
  <c r="U894" i="17"/>
  <c r="T894" i="17"/>
  <c r="W894" i="17" s="1"/>
  <c r="R894" i="17"/>
  <c r="Q894" i="17"/>
  <c r="P894" i="17"/>
  <c r="S894" i="17" s="1"/>
  <c r="O894" i="17"/>
  <c r="N894" i="17"/>
  <c r="M894" i="17"/>
  <c r="V893" i="17"/>
  <c r="U893" i="17"/>
  <c r="T893" i="17"/>
  <c r="W893" i="17" s="1"/>
  <c r="R893" i="17"/>
  <c r="Q893" i="17"/>
  <c r="P893" i="17"/>
  <c r="S893" i="17" s="1"/>
  <c r="O893" i="17"/>
  <c r="N893" i="17"/>
  <c r="M893" i="17"/>
  <c r="V892" i="17"/>
  <c r="U892" i="17"/>
  <c r="T892" i="17"/>
  <c r="W892" i="17" s="1"/>
  <c r="R892" i="17"/>
  <c r="Q892" i="17"/>
  <c r="P892" i="17"/>
  <c r="S892" i="17" s="1"/>
  <c r="O892" i="17"/>
  <c r="N892" i="17"/>
  <c r="M892" i="17"/>
  <c r="V891" i="17"/>
  <c r="U891" i="17"/>
  <c r="T891" i="17"/>
  <c r="W891" i="17" s="1"/>
  <c r="R891" i="17"/>
  <c r="Q891" i="17"/>
  <c r="P891" i="17"/>
  <c r="S891" i="17" s="1"/>
  <c r="O891" i="17"/>
  <c r="N891" i="17"/>
  <c r="M891" i="17"/>
  <c r="V890" i="17"/>
  <c r="U890" i="17"/>
  <c r="T890" i="17"/>
  <c r="W890" i="17" s="1"/>
  <c r="R890" i="17"/>
  <c r="Q890" i="17"/>
  <c r="P890" i="17"/>
  <c r="S890" i="17" s="1"/>
  <c r="O890" i="17"/>
  <c r="N890" i="17"/>
  <c r="M890" i="17"/>
  <c r="V889" i="17"/>
  <c r="U889" i="17"/>
  <c r="T889" i="17"/>
  <c r="W889" i="17" s="1"/>
  <c r="R889" i="17"/>
  <c r="Q889" i="17"/>
  <c r="P889" i="17"/>
  <c r="S889" i="17" s="1"/>
  <c r="O889" i="17"/>
  <c r="N889" i="17"/>
  <c r="M889" i="17"/>
  <c r="V888" i="17"/>
  <c r="U888" i="17"/>
  <c r="T888" i="17"/>
  <c r="W888" i="17" s="1"/>
  <c r="R888" i="17"/>
  <c r="Q888" i="17"/>
  <c r="P888" i="17"/>
  <c r="S888" i="17" s="1"/>
  <c r="O888" i="17"/>
  <c r="N888" i="17"/>
  <c r="M888" i="17"/>
  <c r="V887" i="17"/>
  <c r="U887" i="17"/>
  <c r="T887" i="17"/>
  <c r="W887" i="17" s="1"/>
  <c r="R887" i="17"/>
  <c r="Q887" i="17"/>
  <c r="P887" i="17"/>
  <c r="S887" i="17" s="1"/>
  <c r="O887" i="17"/>
  <c r="N887" i="17"/>
  <c r="M887" i="17"/>
  <c r="V886" i="17"/>
  <c r="U886" i="17"/>
  <c r="T886" i="17"/>
  <c r="W886" i="17" s="1"/>
  <c r="R886" i="17"/>
  <c r="Q886" i="17"/>
  <c r="P886" i="17"/>
  <c r="S886" i="17" s="1"/>
  <c r="O886" i="17"/>
  <c r="N886" i="17"/>
  <c r="M886" i="17"/>
  <c r="V885" i="17"/>
  <c r="U885" i="17"/>
  <c r="T885" i="17"/>
  <c r="W885" i="17" s="1"/>
  <c r="R885" i="17"/>
  <c r="Q885" i="17"/>
  <c r="P885" i="17"/>
  <c r="S885" i="17" s="1"/>
  <c r="O885" i="17"/>
  <c r="N885" i="17"/>
  <c r="M885" i="17"/>
  <c r="V884" i="17"/>
  <c r="U884" i="17"/>
  <c r="T884" i="17"/>
  <c r="W884" i="17" s="1"/>
  <c r="R884" i="17"/>
  <c r="Q884" i="17"/>
  <c r="P884" i="17"/>
  <c r="S884" i="17" s="1"/>
  <c r="O884" i="17"/>
  <c r="N884" i="17"/>
  <c r="M884" i="17"/>
  <c r="V883" i="17"/>
  <c r="U883" i="17"/>
  <c r="T883" i="17"/>
  <c r="W883" i="17" s="1"/>
  <c r="R883" i="17"/>
  <c r="Q883" i="17"/>
  <c r="P883" i="17"/>
  <c r="S883" i="17" s="1"/>
  <c r="O883" i="17"/>
  <c r="N883" i="17"/>
  <c r="M883" i="17"/>
  <c r="V882" i="17"/>
  <c r="U882" i="17"/>
  <c r="T882" i="17"/>
  <c r="W882" i="17" s="1"/>
  <c r="R882" i="17"/>
  <c r="Q882" i="17"/>
  <c r="P882" i="17"/>
  <c r="S882" i="17" s="1"/>
  <c r="O882" i="17"/>
  <c r="N882" i="17"/>
  <c r="M882" i="17"/>
  <c r="V881" i="17"/>
  <c r="U881" i="17"/>
  <c r="T881" i="17"/>
  <c r="W881" i="17" s="1"/>
  <c r="R881" i="17"/>
  <c r="Q881" i="17"/>
  <c r="P881" i="17"/>
  <c r="S881" i="17" s="1"/>
  <c r="O881" i="17"/>
  <c r="N881" i="17"/>
  <c r="M881" i="17"/>
  <c r="V880" i="17"/>
  <c r="U880" i="17"/>
  <c r="T880" i="17"/>
  <c r="W880" i="17" s="1"/>
  <c r="R880" i="17"/>
  <c r="Q880" i="17"/>
  <c r="P880" i="17"/>
  <c r="S880" i="17" s="1"/>
  <c r="O880" i="17"/>
  <c r="N880" i="17"/>
  <c r="M880" i="17"/>
  <c r="V879" i="17"/>
  <c r="U879" i="17"/>
  <c r="T879" i="17"/>
  <c r="W879" i="17" s="1"/>
  <c r="R879" i="17"/>
  <c r="Q879" i="17"/>
  <c r="P879" i="17"/>
  <c r="S879" i="17" s="1"/>
  <c r="O879" i="17"/>
  <c r="N879" i="17"/>
  <c r="M879" i="17"/>
  <c r="V878" i="17"/>
  <c r="U878" i="17"/>
  <c r="T878" i="17"/>
  <c r="W878" i="17" s="1"/>
  <c r="R878" i="17"/>
  <c r="Q878" i="17"/>
  <c r="P878" i="17"/>
  <c r="S878" i="17" s="1"/>
  <c r="O878" i="17"/>
  <c r="N878" i="17"/>
  <c r="M878" i="17"/>
  <c r="V877" i="17"/>
  <c r="U877" i="17"/>
  <c r="T877" i="17"/>
  <c r="W877" i="17" s="1"/>
  <c r="R877" i="17"/>
  <c r="Q877" i="17"/>
  <c r="P877" i="17"/>
  <c r="S877" i="17" s="1"/>
  <c r="O877" i="17"/>
  <c r="N877" i="17"/>
  <c r="M877" i="17"/>
  <c r="V876" i="17"/>
  <c r="U876" i="17"/>
  <c r="T876" i="17"/>
  <c r="W876" i="17" s="1"/>
  <c r="R876" i="17"/>
  <c r="Q876" i="17"/>
  <c r="P876" i="17"/>
  <c r="S876" i="17" s="1"/>
  <c r="O876" i="17"/>
  <c r="N876" i="17"/>
  <c r="M876" i="17"/>
  <c r="V875" i="17"/>
  <c r="U875" i="17"/>
  <c r="T875" i="17"/>
  <c r="W875" i="17" s="1"/>
  <c r="R875" i="17"/>
  <c r="Q875" i="17"/>
  <c r="P875" i="17"/>
  <c r="S875" i="17" s="1"/>
  <c r="O875" i="17"/>
  <c r="N875" i="17"/>
  <c r="M875" i="17"/>
  <c r="V874" i="17"/>
  <c r="U874" i="17"/>
  <c r="T874" i="17"/>
  <c r="W874" i="17" s="1"/>
  <c r="R874" i="17"/>
  <c r="Q874" i="17"/>
  <c r="P874" i="17"/>
  <c r="S874" i="17" s="1"/>
  <c r="O874" i="17"/>
  <c r="N874" i="17"/>
  <c r="M874" i="17"/>
  <c r="V873" i="17"/>
  <c r="U873" i="17"/>
  <c r="T873" i="17"/>
  <c r="W873" i="17" s="1"/>
  <c r="R873" i="17"/>
  <c r="Q873" i="17"/>
  <c r="P873" i="17"/>
  <c r="S873" i="17" s="1"/>
  <c r="O873" i="17"/>
  <c r="N873" i="17"/>
  <c r="M873" i="17"/>
  <c r="V872" i="17"/>
  <c r="U872" i="17"/>
  <c r="T872" i="17"/>
  <c r="W872" i="17" s="1"/>
  <c r="R872" i="17"/>
  <c r="Q872" i="17"/>
  <c r="P872" i="17"/>
  <c r="S872" i="17" s="1"/>
  <c r="O872" i="17"/>
  <c r="N872" i="17"/>
  <c r="M872" i="17"/>
  <c r="V871" i="17"/>
  <c r="U871" i="17"/>
  <c r="T871" i="17"/>
  <c r="W871" i="17" s="1"/>
  <c r="R871" i="17"/>
  <c r="Q871" i="17"/>
  <c r="P871" i="17"/>
  <c r="S871" i="17" s="1"/>
  <c r="O871" i="17"/>
  <c r="N871" i="17"/>
  <c r="M871" i="17"/>
  <c r="V870" i="17"/>
  <c r="U870" i="17"/>
  <c r="T870" i="17"/>
  <c r="W870" i="17" s="1"/>
  <c r="R870" i="17"/>
  <c r="Q870" i="17"/>
  <c r="P870" i="17"/>
  <c r="S870" i="17" s="1"/>
  <c r="O870" i="17"/>
  <c r="N870" i="17"/>
  <c r="M870" i="17"/>
  <c r="V869" i="17"/>
  <c r="U869" i="17"/>
  <c r="T869" i="17"/>
  <c r="W869" i="17" s="1"/>
  <c r="R869" i="17"/>
  <c r="Q869" i="17"/>
  <c r="P869" i="17"/>
  <c r="S869" i="17" s="1"/>
  <c r="O869" i="17"/>
  <c r="N869" i="17"/>
  <c r="M869" i="17"/>
  <c r="V868" i="17"/>
  <c r="U868" i="17"/>
  <c r="T868" i="17"/>
  <c r="W868" i="17" s="1"/>
  <c r="R868" i="17"/>
  <c r="Q868" i="17"/>
  <c r="P868" i="17"/>
  <c r="S868" i="17" s="1"/>
  <c r="O868" i="17"/>
  <c r="N868" i="17"/>
  <c r="M868" i="17"/>
  <c r="V867" i="17"/>
  <c r="U867" i="17"/>
  <c r="T867" i="17"/>
  <c r="W867" i="17" s="1"/>
  <c r="R867" i="17"/>
  <c r="Q867" i="17"/>
  <c r="P867" i="17"/>
  <c r="S867" i="17" s="1"/>
  <c r="O867" i="17"/>
  <c r="N867" i="17"/>
  <c r="M867" i="17"/>
  <c r="V866" i="17"/>
  <c r="U866" i="17"/>
  <c r="T866" i="17"/>
  <c r="W866" i="17" s="1"/>
  <c r="R866" i="17"/>
  <c r="Q866" i="17"/>
  <c r="P866" i="17"/>
  <c r="S866" i="17" s="1"/>
  <c r="O866" i="17"/>
  <c r="N866" i="17"/>
  <c r="M866" i="17"/>
  <c r="V865" i="17"/>
  <c r="U865" i="17"/>
  <c r="T865" i="17"/>
  <c r="W865" i="17" s="1"/>
  <c r="R865" i="17"/>
  <c r="Q865" i="17"/>
  <c r="P865" i="17"/>
  <c r="S865" i="17" s="1"/>
  <c r="O865" i="17"/>
  <c r="N865" i="17"/>
  <c r="M865" i="17"/>
  <c r="V864" i="17"/>
  <c r="U864" i="17"/>
  <c r="T864" i="17"/>
  <c r="W864" i="17" s="1"/>
  <c r="R864" i="17"/>
  <c r="Q864" i="17"/>
  <c r="P864" i="17"/>
  <c r="S864" i="17" s="1"/>
  <c r="O864" i="17"/>
  <c r="N864" i="17"/>
  <c r="M864" i="17"/>
  <c r="V863" i="17"/>
  <c r="U863" i="17"/>
  <c r="T863" i="17"/>
  <c r="W863" i="17" s="1"/>
  <c r="R863" i="17"/>
  <c r="Q863" i="17"/>
  <c r="P863" i="17"/>
  <c r="S863" i="17" s="1"/>
  <c r="O863" i="17"/>
  <c r="N863" i="17"/>
  <c r="M863" i="17"/>
  <c r="V862" i="17"/>
  <c r="U862" i="17"/>
  <c r="T862" i="17"/>
  <c r="W862" i="17" s="1"/>
  <c r="R862" i="17"/>
  <c r="Q862" i="17"/>
  <c r="P862" i="17"/>
  <c r="S862" i="17" s="1"/>
  <c r="O862" i="17"/>
  <c r="N862" i="17"/>
  <c r="M862" i="17"/>
  <c r="V861" i="17"/>
  <c r="U861" i="17"/>
  <c r="T861" i="17"/>
  <c r="W861" i="17" s="1"/>
  <c r="R861" i="17"/>
  <c r="Q861" i="17"/>
  <c r="P861" i="17"/>
  <c r="S861" i="17" s="1"/>
  <c r="O861" i="17"/>
  <c r="N861" i="17"/>
  <c r="M861" i="17"/>
  <c r="V860" i="17"/>
  <c r="U860" i="17"/>
  <c r="T860" i="17"/>
  <c r="W860" i="17" s="1"/>
  <c r="R860" i="17"/>
  <c r="Q860" i="17"/>
  <c r="P860" i="17"/>
  <c r="S860" i="17" s="1"/>
  <c r="O860" i="17"/>
  <c r="N860" i="17"/>
  <c r="M860" i="17"/>
  <c r="V859" i="17"/>
  <c r="U859" i="17"/>
  <c r="T859" i="17"/>
  <c r="W859" i="17" s="1"/>
  <c r="R859" i="17"/>
  <c r="Q859" i="17"/>
  <c r="P859" i="17"/>
  <c r="S859" i="17" s="1"/>
  <c r="O859" i="17"/>
  <c r="N859" i="17"/>
  <c r="M859" i="17"/>
  <c r="V858" i="17"/>
  <c r="U858" i="17"/>
  <c r="T858" i="17"/>
  <c r="W858" i="17" s="1"/>
  <c r="R858" i="17"/>
  <c r="Q858" i="17"/>
  <c r="P858" i="17"/>
  <c r="S858" i="17" s="1"/>
  <c r="O858" i="17"/>
  <c r="N858" i="17"/>
  <c r="M858" i="17"/>
  <c r="V857" i="17"/>
  <c r="U857" i="17"/>
  <c r="T857" i="17"/>
  <c r="W857" i="17" s="1"/>
  <c r="R857" i="17"/>
  <c r="Q857" i="17"/>
  <c r="P857" i="17"/>
  <c r="S857" i="17" s="1"/>
  <c r="O857" i="17"/>
  <c r="N857" i="17"/>
  <c r="M857" i="17"/>
  <c r="V856" i="17"/>
  <c r="U856" i="17"/>
  <c r="T856" i="17"/>
  <c r="W856" i="17" s="1"/>
  <c r="R856" i="17"/>
  <c r="Q856" i="17"/>
  <c r="P856" i="17"/>
  <c r="S856" i="17" s="1"/>
  <c r="O856" i="17"/>
  <c r="N856" i="17"/>
  <c r="M856" i="17"/>
  <c r="V855" i="17"/>
  <c r="U855" i="17"/>
  <c r="T855" i="17"/>
  <c r="W855" i="17" s="1"/>
  <c r="R855" i="17"/>
  <c r="Q855" i="17"/>
  <c r="P855" i="17"/>
  <c r="S855" i="17" s="1"/>
  <c r="O855" i="17"/>
  <c r="N855" i="17"/>
  <c r="M855" i="17"/>
  <c r="V854" i="17"/>
  <c r="U854" i="17"/>
  <c r="T854" i="17"/>
  <c r="W854" i="17" s="1"/>
  <c r="R854" i="17"/>
  <c r="Q854" i="17"/>
  <c r="P854" i="17"/>
  <c r="S854" i="17" s="1"/>
  <c r="O854" i="17"/>
  <c r="N854" i="17"/>
  <c r="M854" i="17"/>
  <c r="V853" i="17"/>
  <c r="U853" i="17"/>
  <c r="T853" i="17"/>
  <c r="W853" i="17" s="1"/>
  <c r="R853" i="17"/>
  <c r="Q853" i="17"/>
  <c r="P853" i="17"/>
  <c r="S853" i="17" s="1"/>
  <c r="O853" i="17"/>
  <c r="N853" i="17"/>
  <c r="M853" i="17"/>
  <c r="V852" i="17"/>
  <c r="U852" i="17"/>
  <c r="T852" i="17"/>
  <c r="W852" i="17" s="1"/>
  <c r="R852" i="17"/>
  <c r="Q852" i="17"/>
  <c r="P852" i="17"/>
  <c r="S852" i="17" s="1"/>
  <c r="O852" i="17"/>
  <c r="N852" i="17"/>
  <c r="M852" i="17"/>
  <c r="V851" i="17"/>
  <c r="U851" i="17"/>
  <c r="T851" i="17"/>
  <c r="W851" i="17" s="1"/>
  <c r="R851" i="17"/>
  <c r="Q851" i="17"/>
  <c r="P851" i="17"/>
  <c r="S851" i="17" s="1"/>
  <c r="O851" i="17"/>
  <c r="N851" i="17"/>
  <c r="M851" i="17"/>
  <c r="V850" i="17"/>
  <c r="U850" i="17"/>
  <c r="T850" i="17"/>
  <c r="W850" i="17" s="1"/>
  <c r="R850" i="17"/>
  <c r="Q850" i="17"/>
  <c r="P850" i="17"/>
  <c r="S850" i="17" s="1"/>
  <c r="O850" i="17"/>
  <c r="N850" i="17"/>
  <c r="M850" i="17"/>
  <c r="V849" i="17"/>
  <c r="U849" i="17"/>
  <c r="T849" i="17"/>
  <c r="W849" i="17" s="1"/>
  <c r="R849" i="17"/>
  <c r="Q849" i="17"/>
  <c r="P849" i="17"/>
  <c r="S849" i="17" s="1"/>
  <c r="O849" i="17"/>
  <c r="N849" i="17"/>
  <c r="M849" i="17"/>
  <c r="V848" i="17"/>
  <c r="U848" i="17"/>
  <c r="T848" i="17"/>
  <c r="W848" i="17" s="1"/>
  <c r="R848" i="17"/>
  <c r="Q848" i="17"/>
  <c r="P848" i="17"/>
  <c r="S848" i="17" s="1"/>
  <c r="O848" i="17"/>
  <c r="N848" i="17"/>
  <c r="M848" i="17"/>
  <c r="V847" i="17"/>
  <c r="U847" i="17"/>
  <c r="T847" i="17"/>
  <c r="W847" i="17" s="1"/>
  <c r="R847" i="17"/>
  <c r="Q847" i="17"/>
  <c r="P847" i="17"/>
  <c r="S847" i="17" s="1"/>
  <c r="O847" i="17"/>
  <c r="N847" i="17"/>
  <c r="M847" i="17"/>
  <c r="V846" i="17"/>
  <c r="U846" i="17"/>
  <c r="T846" i="17"/>
  <c r="W846" i="17" s="1"/>
  <c r="R846" i="17"/>
  <c r="Q846" i="17"/>
  <c r="P846" i="17"/>
  <c r="S846" i="17" s="1"/>
  <c r="O846" i="17"/>
  <c r="N846" i="17"/>
  <c r="M846" i="17"/>
  <c r="V845" i="17"/>
  <c r="U845" i="17"/>
  <c r="T845" i="17"/>
  <c r="W845" i="17" s="1"/>
  <c r="R845" i="17"/>
  <c r="Q845" i="17"/>
  <c r="P845" i="17"/>
  <c r="S845" i="17" s="1"/>
  <c r="O845" i="17"/>
  <c r="N845" i="17"/>
  <c r="M845" i="17"/>
  <c r="V844" i="17"/>
  <c r="U844" i="17"/>
  <c r="T844" i="17"/>
  <c r="W844" i="17" s="1"/>
  <c r="R844" i="17"/>
  <c r="Q844" i="17"/>
  <c r="P844" i="17"/>
  <c r="S844" i="17" s="1"/>
  <c r="O844" i="17"/>
  <c r="N844" i="17"/>
  <c r="M844" i="17"/>
  <c r="V843" i="17"/>
  <c r="U843" i="17"/>
  <c r="T843" i="17"/>
  <c r="W843" i="17" s="1"/>
  <c r="R843" i="17"/>
  <c r="Q843" i="17"/>
  <c r="P843" i="17"/>
  <c r="S843" i="17" s="1"/>
  <c r="O843" i="17"/>
  <c r="N843" i="17"/>
  <c r="M843" i="17"/>
  <c r="V842" i="17"/>
  <c r="U842" i="17"/>
  <c r="T842" i="17"/>
  <c r="W842" i="17" s="1"/>
  <c r="R842" i="17"/>
  <c r="Q842" i="17"/>
  <c r="P842" i="17"/>
  <c r="S842" i="17" s="1"/>
  <c r="O842" i="17"/>
  <c r="N842" i="17"/>
  <c r="M842" i="17"/>
  <c r="V841" i="17"/>
  <c r="U841" i="17"/>
  <c r="T841" i="17"/>
  <c r="W841" i="17" s="1"/>
  <c r="R841" i="17"/>
  <c r="Q841" i="17"/>
  <c r="P841" i="17"/>
  <c r="S841" i="17" s="1"/>
  <c r="O841" i="17"/>
  <c r="N841" i="17"/>
  <c r="M841" i="17"/>
  <c r="V840" i="17"/>
  <c r="U840" i="17"/>
  <c r="T840" i="17"/>
  <c r="W840" i="17" s="1"/>
  <c r="R840" i="17"/>
  <c r="Q840" i="17"/>
  <c r="P840" i="17"/>
  <c r="S840" i="17" s="1"/>
  <c r="O840" i="17"/>
  <c r="N840" i="17"/>
  <c r="M840" i="17"/>
  <c r="V839" i="17"/>
  <c r="U839" i="17"/>
  <c r="T839" i="17"/>
  <c r="W839" i="17" s="1"/>
  <c r="R839" i="17"/>
  <c r="Q839" i="17"/>
  <c r="P839" i="17"/>
  <c r="S839" i="17" s="1"/>
  <c r="O839" i="17"/>
  <c r="N839" i="17"/>
  <c r="M839" i="17"/>
  <c r="V838" i="17"/>
  <c r="U838" i="17"/>
  <c r="T838" i="17"/>
  <c r="W838" i="17" s="1"/>
  <c r="R838" i="17"/>
  <c r="Q838" i="17"/>
  <c r="P838" i="17"/>
  <c r="S838" i="17" s="1"/>
  <c r="O838" i="17"/>
  <c r="N838" i="17"/>
  <c r="M838" i="17"/>
  <c r="V837" i="17"/>
  <c r="U837" i="17"/>
  <c r="T837" i="17"/>
  <c r="W837" i="17" s="1"/>
  <c r="R837" i="17"/>
  <c r="Q837" i="17"/>
  <c r="P837" i="17"/>
  <c r="S837" i="17" s="1"/>
  <c r="O837" i="17"/>
  <c r="N837" i="17"/>
  <c r="M837" i="17"/>
  <c r="V836" i="17"/>
  <c r="U836" i="17"/>
  <c r="T836" i="17"/>
  <c r="W836" i="17" s="1"/>
  <c r="R836" i="17"/>
  <c r="Q836" i="17"/>
  <c r="P836" i="17"/>
  <c r="S836" i="17" s="1"/>
  <c r="O836" i="17"/>
  <c r="N836" i="17"/>
  <c r="M836" i="17"/>
  <c r="V835" i="17"/>
  <c r="U835" i="17"/>
  <c r="T835" i="17"/>
  <c r="W835" i="17" s="1"/>
  <c r="R835" i="17"/>
  <c r="Q835" i="17"/>
  <c r="P835" i="17"/>
  <c r="S835" i="17" s="1"/>
  <c r="O835" i="17"/>
  <c r="N835" i="17"/>
  <c r="M835" i="17"/>
  <c r="V834" i="17"/>
  <c r="U834" i="17"/>
  <c r="T834" i="17"/>
  <c r="W834" i="17" s="1"/>
  <c r="R834" i="17"/>
  <c r="Q834" i="17"/>
  <c r="P834" i="17"/>
  <c r="S834" i="17" s="1"/>
  <c r="O834" i="17"/>
  <c r="N834" i="17"/>
  <c r="M834" i="17"/>
  <c r="V833" i="17"/>
  <c r="U833" i="17"/>
  <c r="T833" i="17"/>
  <c r="W833" i="17" s="1"/>
  <c r="R833" i="17"/>
  <c r="Q833" i="17"/>
  <c r="P833" i="17"/>
  <c r="S833" i="17" s="1"/>
  <c r="O833" i="17"/>
  <c r="N833" i="17"/>
  <c r="M833" i="17"/>
  <c r="V832" i="17"/>
  <c r="U832" i="17"/>
  <c r="T832" i="17"/>
  <c r="W832" i="17" s="1"/>
  <c r="R832" i="17"/>
  <c r="Q832" i="17"/>
  <c r="P832" i="17"/>
  <c r="S832" i="17" s="1"/>
  <c r="O832" i="17"/>
  <c r="N832" i="17"/>
  <c r="M832" i="17"/>
  <c r="V831" i="17"/>
  <c r="U831" i="17"/>
  <c r="T831" i="17"/>
  <c r="W831" i="17" s="1"/>
  <c r="R831" i="17"/>
  <c r="Q831" i="17"/>
  <c r="P831" i="17"/>
  <c r="S831" i="17" s="1"/>
  <c r="O831" i="17"/>
  <c r="N831" i="17"/>
  <c r="M831" i="17"/>
  <c r="V830" i="17"/>
  <c r="U830" i="17"/>
  <c r="T830" i="17"/>
  <c r="W830" i="17" s="1"/>
  <c r="R830" i="17"/>
  <c r="Q830" i="17"/>
  <c r="P830" i="17"/>
  <c r="S830" i="17" s="1"/>
  <c r="O830" i="17"/>
  <c r="N830" i="17"/>
  <c r="M830" i="17"/>
  <c r="V829" i="17"/>
  <c r="U829" i="17"/>
  <c r="T829" i="17"/>
  <c r="W829" i="17" s="1"/>
  <c r="R829" i="17"/>
  <c r="Q829" i="17"/>
  <c r="P829" i="17"/>
  <c r="S829" i="17" s="1"/>
  <c r="O829" i="17"/>
  <c r="N829" i="17"/>
  <c r="M829" i="17"/>
  <c r="V828" i="17"/>
  <c r="U828" i="17"/>
  <c r="T828" i="17"/>
  <c r="W828" i="17" s="1"/>
  <c r="R828" i="17"/>
  <c r="Q828" i="17"/>
  <c r="P828" i="17"/>
  <c r="S828" i="17" s="1"/>
  <c r="O828" i="17"/>
  <c r="N828" i="17"/>
  <c r="M828" i="17"/>
  <c r="V827" i="17"/>
  <c r="U827" i="17"/>
  <c r="T827" i="17"/>
  <c r="W827" i="17" s="1"/>
  <c r="R827" i="17"/>
  <c r="Q827" i="17"/>
  <c r="P827" i="17"/>
  <c r="S827" i="17" s="1"/>
  <c r="O827" i="17"/>
  <c r="N827" i="17"/>
  <c r="M827" i="17"/>
  <c r="V826" i="17"/>
  <c r="U826" i="17"/>
  <c r="T826" i="17"/>
  <c r="W826" i="17" s="1"/>
  <c r="R826" i="17"/>
  <c r="Q826" i="17"/>
  <c r="P826" i="17"/>
  <c r="S826" i="17" s="1"/>
  <c r="O826" i="17"/>
  <c r="N826" i="17"/>
  <c r="M826" i="17"/>
  <c r="V825" i="17"/>
  <c r="U825" i="17"/>
  <c r="T825" i="17"/>
  <c r="W825" i="17" s="1"/>
  <c r="R825" i="17"/>
  <c r="Q825" i="17"/>
  <c r="P825" i="17"/>
  <c r="S825" i="17" s="1"/>
  <c r="O825" i="17"/>
  <c r="N825" i="17"/>
  <c r="M825" i="17"/>
  <c r="V824" i="17"/>
  <c r="U824" i="17"/>
  <c r="T824" i="17"/>
  <c r="W824" i="17" s="1"/>
  <c r="R824" i="17"/>
  <c r="Q824" i="17"/>
  <c r="P824" i="17"/>
  <c r="S824" i="17" s="1"/>
  <c r="O824" i="17"/>
  <c r="N824" i="17"/>
  <c r="M824" i="17"/>
  <c r="V823" i="17"/>
  <c r="U823" i="17"/>
  <c r="T823" i="17"/>
  <c r="W823" i="17" s="1"/>
  <c r="R823" i="17"/>
  <c r="Q823" i="17"/>
  <c r="P823" i="17"/>
  <c r="S823" i="17" s="1"/>
  <c r="O823" i="17"/>
  <c r="N823" i="17"/>
  <c r="M823" i="17"/>
  <c r="V822" i="17"/>
  <c r="U822" i="17"/>
  <c r="T822" i="17"/>
  <c r="W822" i="17" s="1"/>
  <c r="R822" i="17"/>
  <c r="Q822" i="17"/>
  <c r="P822" i="17"/>
  <c r="S822" i="17" s="1"/>
  <c r="O822" i="17"/>
  <c r="N822" i="17"/>
  <c r="M822" i="17"/>
  <c r="V821" i="17"/>
  <c r="U821" i="17"/>
  <c r="T821" i="17"/>
  <c r="W821" i="17" s="1"/>
  <c r="R821" i="17"/>
  <c r="Q821" i="17"/>
  <c r="P821" i="17"/>
  <c r="S821" i="17" s="1"/>
  <c r="O821" i="17"/>
  <c r="N821" i="17"/>
  <c r="M821" i="17"/>
  <c r="V820" i="17"/>
  <c r="U820" i="17"/>
  <c r="T820" i="17"/>
  <c r="W820" i="17" s="1"/>
  <c r="R820" i="17"/>
  <c r="Q820" i="17"/>
  <c r="P820" i="17"/>
  <c r="S820" i="17" s="1"/>
  <c r="O820" i="17"/>
  <c r="N820" i="17"/>
  <c r="M820" i="17"/>
  <c r="V819" i="17"/>
  <c r="U819" i="17"/>
  <c r="T819" i="17"/>
  <c r="W819" i="17" s="1"/>
  <c r="R819" i="17"/>
  <c r="Q819" i="17"/>
  <c r="P819" i="17"/>
  <c r="S819" i="17" s="1"/>
  <c r="O819" i="17"/>
  <c r="N819" i="17"/>
  <c r="M819" i="17"/>
  <c r="V818" i="17"/>
  <c r="U818" i="17"/>
  <c r="T818" i="17"/>
  <c r="W818" i="17" s="1"/>
  <c r="R818" i="17"/>
  <c r="Q818" i="17"/>
  <c r="P818" i="17"/>
  <c r="S818" i="17" s="1"/>
  <c r="O818" i="17"/>
  <c r="N818" i="17"/>
  <c r="M818" i="17"/>
  <c r="V817" i="17"/>
  <c r="U817" i="17"/>
  <c r="T817" i="17"/>
  <c r="W817" i="17" s="1"/>
  <c r="R817" i="17"/>
  <c r="Q817" i="17"/>
  <c r="P817" i="17"/>
  <c r="S817" i="17" s="1"/>
  <c r="O817" i="17"/>
  <c r="N817" i="17"/>
  <c r="M817" i="17"/>
  <c r="V816" i="17"/>
  <c r="U816" i="17"/>
  <c r="T816" i="17"/>
  <c r="W816" i="17" s="1"/>
  <c r="R816" i="17"/>
  <c r="Q816" i="17"/>
  <c r="P816" i="17"/>
  <c r="S816" i="17" s="1"/>
  <c r="O816" i="17"/>
  <c r="N816" i="17"/>
  <c r="M816" i="17"/>
  <c r="V815" i="17"/>
  <c r="U815" i="17"/>
  <c r="T815" i="17"/>
  <c r="W815" i="17" s="1"/>
  <c r="R815" i="17"/>
  <c r="Q815" i="17"/>
  <c r="P815" i="17"/>
  <c r="S815" i="17" s="1"/>
  <c r="O815" i="17"/>
  <c r="N815" i="17"/>
  <c r="M815" i="17"/>
  <c r="V814" i="17"/>
  <c r="U814" i="17"/>
  <c r="T814" i="17"/>
  <c r="W814" i="17" s="1"/>
  <c r="R814" i="17"/>
  <c r="Q814" i="17"/>
  <c r="P814" i="17"/>
  <c r="S814" i="17" s="1"/>
  <c r="O814" i="17"/>
  <c r="N814" i="17"/>
  <c r="M814" i="17"/>
  <c r="V813" i="17"/>
  <c r="U813" i="17"/>
  <c r="T813" i="17"/>
  <c r="W813" i="17" s="1"/>
  <c r="R813" i="17"/>
  <c r="Q813" i="17"/>
  <c r="P813" i="17"/>
  <c r="S813" i="17" s="1"/>
  <c r="O813" i="17"/>
  <c r="N813" i="17"/>
  <c r="M813" i="17"/>
  <c r="V812" i="17"/>
  <c r="U812" i="17"/>
  <c r="T812" i="17"/>
  <c r="W812" i="17" s="1"/>
  <c r="R812" i="17"/>
  <c r="Q812" i="17"/>
  <c r="P812" i="17"/>
  <c r="S812" i="17" s="1"/>
  <c r="O812" i="17"/>
  <c r="N812" i="17"/>
  <c r="M812" i="17"/>
  <c r="V811" i="17"/>
  <c r="U811" i="17"/>
  <c r="T811" i="17"/>
  <c r="W811" i="17" s="1"/>
  <c r="R811" i="17"/>
  <c r="Q811" i="17"/>
  <c r="P811" i="17"/>
  <c r="S811" i="17" s="1"/>
  <c r="O811" i="17"/>
  <c r="N811" i="17"/>
  <c r="M811" i="17"/>
  <c r="V810" i="17"/>
  <c r="U810" i="17"/>
  <c r="T810" i="17"/>
  <c r="W810" i="17" s="1"/>
  <c r="R810" i="17"/>
  <c r="Q810" i="17"/>
  <c r="P810" i="17"/>
  <c r="S810" i="17" s="1"/>
  <c r="O810" i="17"/>
  <c r="N810" i="17"/>
  <c r="M810" i="17"/>
  <c r="V809" i="17"/>
  <c r="U809" i="17"/>
  <c r="T809" i="17"/>
  <c r="W809" i="17" s="1"/>
  <c r="R809" i="17"/>
  <c r="Q809" i="17"/>
  <c r="P809" i="17"/>
  <c r="S809" i="17" s="1"/>
  <c r="O809" i="17"/>
  <c r="N809" i="17"/>
  <c r="M809" i="17"/>
  <c r="V808" i="17"/>
  <c r="U808" i="17"/>
  <c r="T808" i="17"/>
  <c r="W808" i="17" s="1"/>
  <c r="R808" i="17"/>
  <c r="Q808" i="17"/>
  <c r="P808" i="17"/>
  <c r="S808" i="17" s="1"/>
  <c r="O808" i="17"/>
  <c r="N808" i="17"/>
  <c r="M808" i="17"/>
  <c r="V807" i="17"/>
  <c r="U807" i="17"/>
  <c r="T807" i="17"/>
  <c r="W807" i="17" s="1"/>
  <c r="R807" i="17"/>
  <c r="Q807" i="17"/>
  <c r="P807" i="17"/>
  <c r="S807" i="17" s="1"/>
  <c r="O807" i="17"/>
  <c r="N807" i="17"/>
  <c r="M807" i="17"/>
  <c r="V806" i="17"/>
  <c r="U806" i="17"/>
  <c r="T806" i="17"/>
  <c r="W806" i="17" s="1"/>
  <c r="R806" i="17"/>
  <c r="Q806" i="17"/>
  <c r="P806" i="17"/>
  <c r="S806" i="17" s="1"/>
  <c r="O806" i="17"/>
  <c r="N806" i="17"/>
  <c r="M806" i="17"/>
  <c r="V805" i="17"/>
  <c r="U805" i="17"/>
  <c r="T805" i="17"/>
  <c r="W805" i="17" s="1"/>
  <c r="R805" i="17"/>
  <c r="Q805" i="17"/>
  <c r="P805" i="17"/>
  <c r="S805" i="17" s="1"/>
  <c r="O805" i="17"/>
  <c r="N805" i="17"/>
  <c r="M805" i="17"/>
  <c r="V804" i="17"/>
  <c r="U804" i="17"/>
  <c r="T804" i="17"/>
  <c r="W804" i="17" s="1"/>
  <c r="R804" i="17"/>
  <c r="Q804" i="17"/>
  <c r="P804" i="17"/>
  <c r="S804" i="17" s="1"/>
  <c r="O804" i="17"/>
  <c r="N804" i="17"/>
  <c r="M804" i="17"/>
  <c r="V803" i="17"/>
  <c r="U803" i="17"/>
  <c r="T803" i="17"/>
  <c r="W803" i="17" s="1"/>
  <c r="R803" i="17"/>
  <c r="Q803" i="17"/>
  <c r="P803" i="17"/>
  <c r="S803" i="17" s="1"/>
  <c r="O803" i="17"/>
  <c r="N803" i="17"/>
  <c r="M803" i="17"/>
  <c r="V802" i="17"/>
  <c r="U802" i="17"/>
  <c r="T802" i="17"/>
  <c r="W802" i="17" s="1"/>
  <c r="R802" i="17"/>
  <c r="Q802" i="17"/>
  <c r="P802" i="17"/>
  <c r="S802" i="17" s="1"/>
  <c r="O802" i="17"/>
  <c r="N802" i="17"/>
  <c r="M802" i="17"/>
  <c r="V801" i="17"/>
  <c r="U801" i="17"/>
  <c r="T801" i="17"/>
  <c r="W801" i="17" s="1"/>
  <c r="R801" i="17"/>
  <c r="Q801" i="17"/>
  <c r="P801" i="17"/>
  <c r="S801" i="17" s="1"/>
  <c r="O801" i="17"/>
  <c r="N801" i="17"/>
  <c r="M801" i="17"/>
  <c r="V800" i="17"/>
  <c r="U800" i="17"/>
  <c r="T800" i="17"/>
  <c r="W800" i="17" s="1"/>
  <c r="R800" i="17"/>
  <c r="Q800" i="17"/>
  <c r="P800" i="17"/>
  <c r="S800" i="17" s="1"/>
  <c r="O800" i="17"/>
  <c r="N800" i="17"/>
  <c r="M800" i="17"/>
  <c r="V799" i="17"/>
  <c r="U799" i="17"/>
  <c r="T799" i="17"/>
  <c r="W799" i="17" s="1"/>
  <c r="R799" i="17"/>
  <c r="Q799" i="17"/>
  <c r="P799" i="17"/>
  <c r="S799" i="17" s="1"/>
  <c r="O799" i="17"/>
  <c r="N799" i="17"/>
  <c r="M799" i="17"/>
  <c r="V798" i="17"/>
  <c r="U798" i="17"/>
  <c r="T798" i="17"/>
  <c r="W798" i="17" s="1"/>
  <c r="R798" i="17"/>
  <c r="Q798" i="17"/>
  <c r="P798" i="17"/>
  <c r="S798" i="17" s="1"/>
  <c r="O798" i="17"/>
  <c r="N798" i="17"/>
  <c r="M798" i="17"/>
  <c r="V797" i="17"/>
  <c r="U797" i="17"/>
  <c r="T797" i="17"/>
  <c r="W797" i="17" s="1"/>
  <c r="R797" i="17"/>
  <c r="Q797" i="17"/>
  <c r="P797" i="17"/>
  <c r="S797" i="17" s="1"/>
  <c r="O797" i="17"/>
  <c r="N797" i="17"/>
  <c r="M797" i="17"/>
  <c r="V796" i="17"/>
  <c r="U796" i="17"/>
  <c r="T796" i="17"/>
  <c r="W796" i="17" s="1"/>
  <c r="R796" i="17"/>
  <c r="Q796" i="17"/>
  <c r="P796" i="17"/>
  <c r="S796" i="17" s="1"/>
  <c r="O796" i="17"/>
  <c r="N796" i="17"/>
  <c r="M796" i="17"/>
  <c r="V795" i="17"/>
  <c r="U795" i="17"/>
  <c r="T795" i="17"/>
  <c r="W795" i="17" s="1"/>
  <c r="R795" i="17"/>
  <c r="Q795" i="17"/>
  <c r="P795" i="17"/>
  <c r="S795" i="17" s="1"/>
  <c r="O795" i="17"/>
  <c r="N795" i="17"/>
  <c r="M795" i="17"/>
  <c r="V794" i="17"/>
  <c r="U794" i="17"/>
  <c r="T794" i="17"/>
  <c r="W794" i="17" s="1"/>
  <c r="R794" i="17"/>
  <c r="Q794" i="17"/>
  <c r="P794" i="17"/>
  <c r="S794" i="17" s="1"/>
  <c r="O794" i="17"/>
  <c r="N794" i="17"/>
  <c r="M794" i="17"/>
  <c r="V793" i="17"/>
  <c r="U793" i="17"/>
  <c r="T793" i="17"/>
  <c r="W793" i="17" s="1"/>
  <c r="R793" i="17"/>
  <c r="Q793" i="17"/>
  <c r="P793" i="17"/>
  <c r="S793" i="17" s="1"/>
  <c r="O793" i="17"/>
  <c r="N793" i="17"/>
  <c r="M793" i="17"/>
  <c r="V792" i="17"/>
  <c r="U792" i="17"/>
  <c r="T792" i="17"/>
  <c r="W792" i="17" s="1"/>
  <c r="R792" i="17"/>
  <c r="Q792" i="17"/>
  <c r="P792" i="17"/>
  <c r="S792" i="17" s="1"/>
  <c r="O792" i="17"/>
  <c r="N792" i="17"/>
  <c r="M792" i="17"/>
  <c r="V791" i="17"/>
  <c r="U791" i="17"/>
  <c r="T791" i="17"/>
  <c r="W791" i="17" s="1"/>
  <c r="R791" i="17"/>
  <c r="Q791" i="17"/>
  <c r="P791" i="17"/>
  <c r="S791" i="17" s="1"/>
  <c r="O791" i="17"/>
  <c r="N791" i="17"/>
  <c r="M791" i="17"/>
  <c r="V790" i="17"/>
  <c r="U790" i="17"/>
  <c r="T790" i="17"/>
  <c r="W790" i="17" s="1"/>
  <c r="R790" i="17"/>
  <c r="Q790" i="17"/>
  <c r="P790" i="17"/>
  <c r="S790" i="17" s="1"/>
  <c r="O790" i="17"/>
  <c r="N790" i="17"/>
  <c r="M790" i="17"/>
  <c r="V789" i="17"/>
  <c r="U789" i="17"/>
  <c r="T789" i="17"/>
  <c r="W789" i="17" s="1"/>
  <c r="R789" i="17"/>
  <c r="Q789" i="17"/>
  <c r="P789" i="17"/>
  <c r="S789" i="17" s="1"/>
  <c r="O789" i="17"/>
  <c r="N789" i="17"/>
  <c r="M789" i="17"/>
  <c r="V788" i="17"/>
  <c r="U788" i="17"/>
  <c r="T788" i="17"/>
  <c r="W788" i="17" s="1"/>
  <c r="R788" i="17"/>
  <c r="Q788" i="17"/>
  <c r="P788" i="17"/>
  <c r="S788" i="17" s="1"/>
  <c r="O788" i="17"/>
  <c r="N788" i="17"/>
  <c r="M788" i="17"/>
  <c r="V787" i="17"/>
  <c r="U787" i="17"/>
  <c r="T787" i="17"/>
  <c r="W787" i="17" s="1"/>
  <c r="R787" i="17"/>
  <c r="Q787" i="17"/>
  <c r="P787" i="17"/>
  <c r="S787" i="17" s="1"/>
  <c r="O787" i="17"/>
  <c r="N787" i="17"/>
  <c r="M787" i="17"/>
  <c r="V786" i="17"/>
  <c r="U786" i="17"/>
  <c r="T786" i="17"/>
  <c r="W786" i="17" s="1"/>
  <c r="R786" i="17"/>
  <c r="Q786" i="17"/>
  <c r="P786" i="17"/>
  <c r="S786" i="17" s="1"/>
  <c r="O786" i="17"/>
  <c r="N786" i="17"/>
  <c r="M786" i="17"/>
  <c r="V785" i="17"/>
  <c r="U785" i="17"/>
  <c r="T785" i="17"/>
  <c r="W785" i="17" s="1"/>
  <c r="R785" i="17"/>
  <c r="Q785" i="17"/>
  <c r="P785" i="17"/>
  <c r="S785" i="17" s="1"/>
  <c r="O785" i="17"/>
  <c r="N785" i="17"/>
  <c r="M785" i="17"/>
  <c r="V784" i="17"/>
  <c r="U784" i="17"/>
  <c r="T784" i="17"/>
  <c r="W784" i="17" s="1"/>
  <c r="R784" i="17"/>
  <c r="Q784" i="17"/>
  <c r="P784" i="17"/>
  <c r="S784" i="17" s="1"/>
  <c r="O784" i="17"/>
  <c r="N784" i="17"/>
  <c r="M784" i="17"/>
  <c r="V783" i="17"/>
  <c r="U783" i="17"/>
  <c r="T783" i="17"/>
  <c r="W783" i="17" s="1"/>
  <c r="R783" i="17"/>
  <c r="Q783" i="17"/>
  <c r="P783" i="17"/>
  <c r="S783" i="17" s="1"/>
  <c r="O783" i="17"/>
  <c r="N783" i="17"/>
  <c r="M783" i="17"/>
  <c r="V782" i="17"/>
  <c r="U782" i="17"/>
  <c r="T782" i="17"/>
  <c r="W782" i="17" s="1"/>
  <c r="R782" i="17"/>
  <c r="Q782" i="17"/>
  <c r="P782" i="17"/>
  <c r="S782" i="17" s="1"/>
  <c r="O782" i="17"/>
  <c r="N782" i="17"/>
  <c r="M782" i="17"/>
  <c r="V781" i="17"/>
  <c r="U781" i="17"/>
  <c r="T781" i="17"/>
  <c r="W781" i="17" s="1"/>
  <c r="R781" i="17"/>
  <c r="Q781" i="17"/>
  <c r="P781" i="17"/>
  <c r="S781" i="17" s="1"/>
  <c r="O781" i="17"/>
  <c r="N781" i="17"/>
  <c r="M781" i="17"/>
  <c r="V780" i="17"/>
  <c r="U780" i="17"/>
  <c r="T780" i="17"/>
  <c r="W780" i="17" s="1"/>
  <c r="R780" i="17"/>
  <c r="Q780" i="17"/>
  <c r="P780" i="17"/>
  <c r="S780" i="17" s="1"/>
  <c r="O780" i="17"/>
  <c r="N780" i="17"/>
  <c r="M780" i="17"/>
  <c r="V779" i="17"/>
  <c r="U779" i="17"/>
  <c r="T779" i="17"/>
  <c r="W779" i="17" s="1"/>
  <c r="R779" i="17"/>
  <c r="Q779" i="17"/>
  <c r="P779" i="17"/>
  <c r="S779" i="17" s="1"/>
  <c r="O779" i="17"/>
  <c r="N779" i="17"/>
  <c r="M779" i="17"/>
  <c r="V778" i="17"/>
  <c r="U778" i="17"/>
  <c r="T778" i="17"/>
  <c r="W778" i="17" s="1"/>
  <c r="R778" i="17"/>
  <c r="Q778" i="17"/>
  <c r="P778" i="17"/>
  <c r="S778" i="17" s="1"/>
  <c r="O778" i="17"/>
  <c r="N778" i="17"/>
  <c r="M778" i="17"/>
  <c r="V777" i="17"/>
  <c r="U777" i="17"/>
  <c r="T777" i="17"/>
  <c r="W777" i="17" s="1"/>
  <c r="R777" i="17"/>
  <c r="Q777" i="17"/>
  <c r="P777" i="17"/>
  <c r="S777" i="17" s="1"/>
  <c r="O777" i="17"/>
  <c r="N777" i="17"/>
  <c r="M777" i="17"/>
  <c r="V776" i="17"/>
  <c r="U776" i="17"/>
  <c r="T776" i="17"/>
  <c r="W776" i="17" s="1"/>
  <c r="R776" i="17"/>
  <c r="Q776" i="17"/>
  <c r="P776" i="17"/>
  <c r="S776" i="17" s="1"/>
  <c r="O776" i="17"/>
  <c r="N776" i="17"/>
  <c r="M776" i="17"/>
  <c r="V775" i="17"/>
  <c r="U775" i="17"/>
  <c r="T775" i="17"/>
  <c r="W775" i="17" s="1"/>
  <c r="R775" i="17"/>
  <c r="Q775" i="17"/>
  <c r="P775" i="17"/>
  <c r="S775" i="17" s="1"/>
  <c r="O775" i="17"/>
  <c r="N775" i="17"/>
  <c r="M775" i="17"/>
  <c r="V774" i="17"/>
  <c r="U774" i="17"/>
  <c r="T774" i="17"/>
  <c r="W774" i="17" s="1"/>
  <c r="R774" i="17"/>
  <c r="Q774" i="17"/>
  <c r="P774" i="17"/>
  <c r="S774" i="17" s="1"/>
  <c r="O774" i="17"/>
  <c r="N774" i="17"/>
  <c r="M774" i="17"/>
  <c r="V773" i="17"/>
  <c r="U773" i="17"/>
  <c r="T773" i="17"/>
  <c r="W773" i="17" s="1"/>
  <c r="R773" i="17"/>
  <c r="Q773" i="17"/>
  <c r="P773" i="17"/>
  <c r="S773" i="17" s="1"/>
  <c r="O773" i="17"/>
  <c r="N773" i="17"/>
  <c r="M773" i="17"/>
  <c r="V772" i="17"/>
  <c r="U772" i="17"/>
  <c r="T772" i="17"/>
  <c r="W772" i="17" s="1"/>
  <c r="R772" i="17"/>
  <c r="Q772" i="17"/>
  <c r="P772" i="17"/>
  <c r="S772" i="17" s="1"/>
  <c r="O772" i="17"/>
  <c r="N772" i="17"/>
  <c r="M772" i="17"/>
  <c r="V771" i="17"/>
  <c r="U771" i="17"/>
  <c r="T771" i="17"/>
  <c r="W771" i="17" s="1"/>
  <c r="R771" i="17"/>
  <c r="Q771" i="17"/>
  <c r="P771" i="17"/>
  <c r="S771" i="17" s="1"/>
  <c r="O771" i="17"/>
  <c r="N771" i="17"/>
  <c r="M771" i="17"/>
  <c r="V770" i="17"/>
  <c r="U770" i="17"/>
  <c r="T770" i="17"/>
  <c r="W770" i="17" s="1"/>
  <c r="R770" i="17"/>
  <c r="Q770" i="17"/>
  <c r="P770" i="17"/>
  <c r="S770" i="17" s="1"/>
  <c r="O770" i="17"/>
  <c r="N770" i="17"/>
  <c r="M770" i="17"/>
  <c r="V769" i="17"/>
  <c r="U769" i="17"/>
  <c r="T769" i="17"/>
  <c r="W769" i="17" s="1"/>
  <c r="R769" i="17"/>
  <c r="Q769" i="17"/>
  <c r="P769" i="17"/>
  <c r="S769" i="17" s="1"/>
  <c r="O769" i="17"/>
  <c r="N769" i="17"/>
  <c r="M769" i="17"/>
  <c r="V768" i="17"/>
  <c r="U768" i="17"/>
  <c r="T768" i="17"/>
  <c r="W768" i="17" s="1"/>
  <c r="R768" i="17"/>
  <c r="Q768" i="17"/>
  <c r="P768" i="17"/>
  <c r="S768" i="17" s="1"/>
  <c r="O768" i="17"/>
  <c r="N768" i="17"/>
  <c r="M768" i="17"/>
  <c r="V767" i="17"/>
  <c r="U767" i="17"/>
  <c r="T767" i="17"/>
  <c r="W767" i="17" s="1"/>
  <c r="R767" i="17"/>
  <c r="Q767" i="17"/>
  <c r="P767" i="17"/>
  <c r="S767" i="17" s="1"/>
  <c r="O767" i="17"/>
  <c r="N767" i="17"/>
  <c r="M767" i="17"/>
  <c r="V766" i="17"/>
  <c r="U766" i="17"/>
  <c r="T766" i="17"/>
  <c r="W766" i="17" s="1"/>
  <c r="R766" i="17"/>
  <c r="Q766" i="17"/>
  <c r="P766" i="17"/>
  <c r="S766" i="17" s="1"/>
  <c r="O766" i="17"/>
  <c r="N766" i="17"/>
  <c r="M766" i="17"/>
  <c r="V765" i="17"/>
  <c r="U765" i="17"/>
  <c r="T765" i="17"/>
  <c r="W765" i="17" s="1"/>
  <c r="R765" i="17"/>
  <c r="Q765" i="17"/>
  <c r="P765" i="17"/>
  <c r="S765" i="17" s="1"/>
  <c r="O765" i="17"/>
  <c r="N765" i="17"/>
  <c r="M765" i="17"/>
  <c r="V764" i="17"/>
  <c r="U764" i="17"/>
  <c r="T764" i="17"/>
  <c r="W764" i="17" s="1"/>
  <c r="R764" i="17"/>
  <c r="Q764" i="17"/>
  <c r="P764" i="17"/>
  <c r="S764" i="17" s="1"/>
  <c r="O764" i="17"/>
  <c r="N764" i="17"/>
  <c r="M764" i="17"/>
  <c r="V763" i="17"/>
  <c r="U763" i="17"/>
  <c r="T763" i="17"/>
  <c r="W763" i="17" s="1"/>
  <c r="R763" i="17"/>
  <c r="Q763" i="17"/>
  <c r="P763" i="17"/>
  <c r="S763" i="17" s="1"/>
  <c r="O763" i="17"/>
  <c r="N763" i="17"/>
  <c r="M763" i="17"/>
  <c r="V762" i="17"/>
  <c r="U762" i="17"/>
  <c r="T762" i="17"/>
  <c r="W762" i="17" s="1"/>
  <c r="R762" i="17"/>
  <c r="Q762" i="17"/>
  <c r="P762" i="17"/>
  <c r="S762" i="17" s="1"/>
  <c r="O762" i="17"/>
  <c r="N762" i="17"/>
  <c r="M762" i="17"/>
  <c r="V761" i="17"/>
  <c r="U761" i="17"/>
  <c r="T761" i="17"/>
  <c r="W761" i="17" s="1"/>
  <c r="R761" i="17"/>
  <c r="Q761" i="17"/>
  <c r="P761" i="17"/>
  <c r="S761" i="17" s="1"/>
  <c r="O761" i="17"/>
  <c r="N761" i="17"/>
  <c r="M761" i="17"/>
  <c r="V760" i="17"/>
  <c r="U760" i="17"/>
  <c r="T760" i="17"/>
  <c r="W760" i="17" s="1"/>
  <c r="R760" i="17"/>
  <c r="Q760" i="17"/>
  <c r="P760" i="17"/>
  <c r="S760" i="17" s="1"/>
  <c r="O760" i="17"/>
  <c r="N760" i="17"/>
  <c r="M760" i="17"/>
  <c r="V759" i="17"/>
  <c r="U759" i="17"/>
  <c r="T759" i="17"/>
  <c r="W759" i="17" s="1"/>
  <c r="R759" i="17"/>
  <c r="Q759" i="17"/>
  <c r="P759" i="17"/>
  <c r="S759" i="17" s="1"/>
  <c r="O759" i="17"/>
  <c r="N759" i="17"/>
  <c r="M759" i="17"/>
  <c r="V758" i="17"/>
  <c r="U758" i="17"/>
  <c r="T758" i="17"/>
  <c r="W758" i="17" s="1"/>
  <c r="R758" i="17"/>
  <c r="Q758" i="17"/>
  <c r="P758" i="17"/>
  <c r="S758" i="17" s="1"/>
  <c r="O758" i="17"/>
  <c r="N758" i="17"/>
  <c r="M758" i="17"/>
  <c r="V757" i="17"/>
  <c r="U757" i="17"/>
  <c r="T757" i="17"/>
  <c r="W757" i="17" s="1"/>
  <c r="R757" i="17"/>
  <c r="Q757" i="17"/>
  <c r="P757" i="17"/>
  <c r="S757" i="17" s="1"/>
  <c r="O757" i="17"/>
  <c r="N757" i="17"/>
  <c r="M757" i="17"/>
  <c r="V756" i="17"/>
  <c r="U756" i="17"/>
  <c r="T756" i="17"/>
  <c r="W756" i="17" s="1"/>
  <c r="R756" i="17"/>
  <c r="Q756" i="17"/>
  <c r="P756" i="17"/>
  <c r="S756" i="17" s="1"/>
  <c r="O756" i="17"/>
  <c r="N756" i="17"/>
  <c r="M756" i="17"/>
  <c r="V755" i="17"/>
  <c r="U755" i="17"/>
  <c r="T755" i="17"/>
  <c r="W755" i="17" s="1"/>
  <c r="R755" i="17"/>
  <c r="Q755" i="17"/>
  <c r="P755" i="17"/>
  <c r="S755" i="17" s="1"/>
  <c r="O755" i="17"/>
  <c r="N755" i="17"/>
  <c r="M755" i="17"/>
  <c r="V754" i="17"/>
  <c r="U754" i="17"/>
  <c r="T754" i="17"/>
  <c r="W754" i="17" s="1"/>
  <c r="R754" i="17"/>
  <c r="Q754" i="17"/>
  <c r="P754" i="17"/>
  <c r="S754" i="17" s="1"/>
  <c r="O754" i="17"/>
  <c r="N754" i="17"/>
  <c r="M754" i="17"/>
  <c r="V753" i="17"/>
  <c r="U753" i="17"/>
  <c r="T753" i="17"/>
  <c r="W753" i="17" s="1"/>
  <c r="R753" i="17"/>
  <c r="Q753" i="17"/>
  <c r="P753" i="17"/>
  <c r="S753" i="17" s="1"/>
  <c r="O753" i="17"/>
  <c r="N753" i="17"/>
  <c r="M753" i="17"/>
  <c r="V752" i="17"/>
  <c r="U752" i="17"/>
  <c r="T752" i="17"/>
  <c r="W752" i="17" s="1"/>
  <c r="R752" i="17"/>
  <c r="Q752" i="17"/>
  <c r="P752" i="17"/>
  <c r="S752" i="17" s="1"/>
  <c r="O752" i="17"/>
  <c r="N752" i="17"/>
  <c r="M752" i="17"/>
  <c r="V751" i="17"/>
  <c r="U751" i="17"/>
  <c r="T751" i="17"/>
  <c r="W751" i="17" s="1"/>
  <c r="R751" i="17"/>
  <c r="Q751" i="17"/>
  <c r="P751" i="17"/>
  <c r="S751" i="17" s="1"/>
  <c r="O751" i="17"/>
  <c r="N751" i="17"/>
  <c r="M751" i="17"/>
  <c r="V750" i="17"/>
  <c r="U750" i="17"/>
  <c r="T750" i="17"/>
  <c r="W750" i="17" s="1"/>
  <c r="R750" i="17"/>
  <c r="Q750" i="17"/>
  <c r="P750" i="17"/>
  <c r="S750" i="17" s="1"/>
  <c r="O750" i="17"/>
  <c r="N750" i="17"/>
  <c r="M750" i="17"/>
  <c r="V749" i="17"/>
  <c r="U749" i="17"/>
  <c r="T749" i="17"/>
  <c r="W749" i="17" s="1"/>
  <c r="R749" i="17"/>
  <c r="Q749" i="17"/>
  <c r="P749" i="17"/>
  <c r="S749" i="17" s="1"/>
  <c r="O749" i="17"/>
  <c r="N749" i="17"/>
  <c r="M749" i="17"/>
  <c r="V748" i="17"/>
  <c r="U748" i="17"/>
  <c r="T748" i="17"/>
  <c r="W748" i="17" s="1"/>
  <c r="R748" i="17"/>
  <c r="Q748" i="17"/>
  <c r="P748" i="17"/>
  <c r="S748" i="17" s="1"/>
  <c r="O748" i="17"/>
  <c r="N748" i="17"/>
  <c r="M748" i="17"/>
  <c r="V747" i="17"/>
  <c r="U747" i="17"/>
  <c r="T747" i="17"/>
  <c r="W747" i="17" s="1"/>
  <c r="R747" i="17"/>
  <c r="Q747" i="17"/>
  <c r="P747" i="17"/>
  <c r="S747" i="17" s="1"/>
  <c r="O747" i="17"/>
  <c r="N747" i="17"/>
  <c r="M747" i="17"/>
  <c r="V746" i="17"/>
  <c r="U746" i="17"/>
  <c r="T746" i="17"/>
  <c r="W746" i="17" s="1"/>
  <c r="R746" i="17"/>
  <c r="Q746" i="17"/>
  <c r="P746" i="17"/>
  <c r="S746" i="17" s="1"/>
  <c r="O746" i="17"/>
  <c r="N746" i="17"/>
  <c r="M746" i="17"/>
  <c r="V745" i="17"/>
  <c r="U745" i="17"/>
  <c r="T745" i="17"/>
  <c r="W745" i="17" s="1"/>
  <c r="R745" i="17"/>
  <c r="Q745" i="17"/>
  <c r="P745" i="17"/>
  <c r="S745" i="17" s="1"/>
  <c r="O745" i="17"/>
  <c r="N745" i="17"/>
  <c r="M745" i="17"/>
  <c r="V744" i="17"/>
  <c r="U744" i="17"/>
  <c r="T744" i="17"/>
  <c r="W744" i="17" s="1"/>
  <c r="R744" i="17"/>
  <c r="Q744" i="17"/>
  <c r="P744" i="17"/>
  <c r="S744" i="17" s="1"/>
  <c r="O744" i="17"/>
  <c r="N744" i="17"/>
  <c r="M744" i="17"/>
  <c r="V743" i="17"/>
  <c r="U743" i="17"/>
  <c r="T743" i="17"/>
  <c r="W743" i="17" s="1"/>
  <c r="R743" i="17"/>
  <c r="Q743" i="17"/>
  <c r="P743" i="17"/>
  <c r="S743" i="17" s="1"/>
  <c r="O743" i="17"/>
  <c r="N743" i="17"/>
  <c r="M743" i="17"/>
  <c r="V742" i="17"/>
  <c r="U742" i="17"/>
  <c r="T742" i="17"/>
  <c r="W742" i="17" s="1"/>
  <c r="R742" i="17"/>
  <c r="Q742" i="17"/>
  <c r="P742" i="17"/>
  <c r="S742" i="17" s="1"/>
  <c r="O742" i="17"/>
  <c r="N742" i="17"/>
  <c r="M742" i="17"/>
  <c r="V741" i="17"/>
  <c r="U741" i="17"/>
  <c r="T741" i="17"/>
  <c r="W741" i="17" s="1"/>
  <c r="R741" i="17"/>
  <c r="Q741" i="17"/>
  <c r="P741" i="17"/>
  <c r="S741" i="17" s="1"/>
  <c r="O741" i="17"/>
  <c r="N741" i="17"/>
  <c r="M741" i="17"/>
  <c r="V740" i="17"/>
  <c r="U740" i="17"/>
  <c r="T740" i="17"/>
  <c r="W740" i="17" s="1"/>
  <c r="R740" i="17"/>
  <c r="Q740" i="17"/>
  <c r="P740" i="17"/>
  <c r="S740" i="17" s="1"/>
  <c r="O740" i="17"/>
  <c r="N740" i="17"/>
  <c r="M740" i="17"/>
  <c r="V739" i="17"/>
  <c r="U739" i="17"/>
  <c r="T739" i="17"/>
  <c r="W739" i="17" s="1"/>
  <c r="R739" i="17"/>
  <c r="Q739" i="17"/>
  <c r="P739" i="17"/>
  <c r="S739" i="17" s="1"/>
  <c r="O739" i="17"/>
  <c r="N739" i="17"/>
  <c r="M739" i="17"/>
  <c r="V738" i="17"/>
  <c r="U738" i="17"/>
  <c r="T738" i="17"/>
  <c r="W738" i="17" s="1"/>
  <c r="R738" i="17"/>
  <c r="Q738" i="17"/>
  <c r="P738" i="17"/>
  <c r="S738" i="17" s="1"/>
  <c r="O738" i="17"/>
  <c r="N738" i="17"/>
  <c r="M738" i="17"/>
  <c r="V737" i="17"/>
  <c r="U737" i="17"/>
  <c r="T737" i="17"/>
  <c r="W737" i="17" s="1"/>
  <c r="R737" i="17"/>
  <c r="Q737" i="17"/>
  <c r="P737" i="17"/>
  <c r="S737" i="17" s="1"/>
  <c r="O737" i="17"/>
  <c r="N737" i="17"/>
  <c r="M737" i="17"/>
  <c r="V736" i="17"/>
  <c r="U736" i="17"/>
  <c r="T736" i="17"/>
  <c r="W736" i="17" s="1"/>
  <c r="R736" i="17"/>
  <c r="Q736" i="17"/>
  <c r="P736" i="17"/>
  <c r="S736" i="17" s="1"/>
  <c r="O736" i="17"/>
  <c r="N736" i="17"/>
  <c r="M736" i="17"/>
  <c r="V735" i="17"/>
  <c r="U735" i="17"/>
  <c r="T735" i="17"/>
  <c r="W735" i="17" s="1"/>
  <c r="R735" i="17"/>
  <c r="Q735" i="17"/>
  <c r="P735" i="17"/>
  <c r="S735" i="17" s="1"/>
  <c r="O735" i="17"/>
  <c r="N735" i="17"/>
  <c r="M735" i="17"/>
  <c r="V734" i="17"/>
  <c r="U734" i="17"/>
  <c r="T734" i="17"/>
  <c r="W734" i="17" s="1"/>
  <c r="R734" i="17"/>
  <c r="Q734" i="17"/>
  <c r="P734" i="17"/>
  <c r="S734" i="17" s="1"/>
  <c r="O734" i="17"/>
  <c r="N734" i="17"/>
  <c r="M734" i="17"/>
  <c r="V733" i="17"/>
  <c r="U733" i="17"/>
  <c r="T733" i="17"/>
  <c r="W733" i="17" s="1"/>
  <c r="R733" i="17"/>
  <c r="Q733" i="17"/>
  <c r="P733" i="17"/>
  <c r="S733" i="17" s="1"/>
  <c r="O733" i="17"/>
  <c r="N733" i="17"/>
  <c r="M733" i="17"/>
  <c r="V732" i="17"/>
  <c r="U732" i="17"/>
  <c r="T732" i="17"/>
  <c r="W732" i="17" s="1"/>
  <c r="R732" i="17"/>
  <c r="Q732" i="17"/>
  <c r="P732" i="17"/>
  <c r="S732" i="17" s="1"/>
  <c r="O732" i="17"/>
  <c r="N732" i="17"/>
  <c r="M732" i="17"/>
  <c r="V731" i="17"/>
  <c r="U731" i="17"/>
  <c r="T731" i="17"/>
  <c r="W731" i="17" s="1"/>
  <c r="R731" i="17"/>
  <c r="Q731" i="17"/>
  <c r="P731" i="17"/>
  <c r="S731" i="17" s="1"/>
  <c r="O731" i="17"/>
  <c r="N731" i="17"/>
  <c r="M731" i="17"/>
  <c r="V730" i="17"/>
  <c r="U730" i="17"/>
  <c r="T730" i="17"/>
  <c r="W730" i="17" s="1"/>
  <c r="R730" i="17"/>
  <c r="Q730" i="17"/>
  <c r="P730" i="17"/>
  <c r="S730" i="17" s="1"/>
  <c r="O730" i="17"/>
  <c r="N730" i="17"/>
  <c r="M730" i="17"/>
  <c r="V729" i="17"/>
  <c r="U729" i="17"/>
  <c r="T729" i="17"/>
  <c r="W729" i="17" s="1"/>
  <c r="R729" i="17"/>
  <c r="Q729" i="17"/>
  <c r="P729" i="17"/>
  <c r="S729" i="17" s="1"/>
  <c r="O729" i="17"/>
  <c r="N729" i="17"/>
  <c r="M729" i="17"/>
  <c r="V728" i="17"/>
  <c r="U728" i="17"/>
  <c r="T728" i="17"/>
  <c r="W728" i="17" s="1"/>
  <c r="R728" i="17"/>
  <c r="Q728" i="17"/>
  <c r="P728" i="17"/>
  <c r="S728" i="17" s="1"/>
  <c r="O728" i="17"/>
  <c r="N728" i="17"/>
  <c r="M728" i="17"/>
  <c r="V727" i="17"/>
  <c r="U727" i="17"/>
  <c r="T727" i="17"/>
  <c r="W727" i="17" s="1"/>
  <c r="R727" i="17"/>
  <c r="Q727" i="17"/>
  <c r="P727" i="17"/>
  <c r="S727" i="17" s="1"/>
  <c r="O727" i="17"/>
  <c r="N727" i="17"/>
  <c r="M727" i="17"/>
  <c r="V726" i="17"/>
  <c r="U726" i="17"/>
  <c r="T726" i="17"/>
  <c r="W726" i="17" s="1"/>
  <c r="R726" i="17"/>
  <c r="Q726" i="17"/>
  <c r="P726" i="17"/>
  <c r="S726" i="17" s="1"/>
  <c r="O726" i="17"/>
  <c r="N726" i="17"/>
  <c r="M726" i="17"/>
  <c r="V725" i="17"/>
  <c r="U725" i="17"/>
  <c r="T725" i="17"/>
  <c r="W725" i="17" s="1"/>
  <c r="R725" i="17"/>
  <c r="Q725" i="17"/>
  <c r="P725" i="17"/>
  <c r="S725" i="17" s="1"/>
  <c r="O725" i="17"/>
  <c r="N725" i="17"/>
  <c r="M725" i="17"/>
  <c r="V724" i="17"/>
  <c r="U724" i="17"/>
  <c r="T724" i="17"/>
  <c r="W724" i="17" s="1"/>
  <c r="R724" i="17"/>
  <c r="Q724" i="17"/>
  <c r="P724" i="17"/>
  <c r="S724" i="17" s="1"/>
  <c r="O724" i="17"/>
  <c r="N724" i="17"/>
  <c r="M724" i="17"/>
  <c r="V723" i="17"/>
  <c r="U723" i="17"/>
  <c r="T723" i="17"/>
  <c r="W723" i="17" s="1"/>
  <c r="R723" i="17"/>
  <c r="Q723" i="17"/>
  <c r="P723" i="17"/>
  <c r="S723" i="17" s="1"/>
  <c r="O723" i="17"/>
  <c r="N723" i="17"/>
  <c r="M723" i="17"/>
  <c r="V722" i="17"/>
  <c r="U722" i="17"/>
  <c r="T722" i="17"/>
  <c r="W722" i="17" s="1"/>
  <c r="R722" i="17"/>
  <c r="Q722" i="17"/>
  <c r="P722" i="17"/>
  <c r="S722" i="17" s="1"/>
  <c r="O722" i="17"/>
  <c r="N722" i="17"/>
  <c r="M722" i="17"/>
  <c r="V721" i="17"/>
  <c r="U721" i="17"/>
  <c r="T721" i="17"/>
  <c r="W721" i="17" s="1"/>
  <c r="R721" i="17"/>
  <c r="Q721" i="17"/>
  <c r="P721" i="17"/>
  <c r="S721" i="17" s="1"/>
  <c r="O721" i="17"/>
  <c r="N721" i="17"/>
  <c r="M721" i="17"/>
  <c r="V720" i="17"/>
  <c r="U720" i="17"/>
  <c r="T720" i="17"/>
  <c r="W720" i="17" s="1"/>
  <c r="R720" i="17"/>
  <c r="Q720" i="17"/>
  <c r="P720" i="17"/>
  <c r="S720" i="17" s="1"/>
  <c r="O720" i="17"/>
  <c r="N720" i="17"/>
  <c r="M720" i="17"/>
  <c r="V719" i="17"/>
  <c r="U719" i="17"/>
  <c r="T719" i="17"/>
  <c r="W719" i="17" s="1"/>
  <c r="R719" i="17"/>
  <c r="Q719" i="17"/>
  <c r="P719" i="17"/>
  <c r="S719" i="17" s="1"/>
  <c r="O719" i="17"/>
  <c r="N719" i="17"/>
  <c r="M719" i="17"/>
  <c r="V718" i="17"/>
  <c r="U718" i="17"/>
  <c r="T718" i="17"/>
  <c r="W718" i="17" s="1"/>
  <c r="R718" i="17"/>
  <c r="Q718" i="17"/>
  <c r="P718" i="17"/>
  <c r="S718" i="17" s="1"/>
  <c r="O718" i="17"/>
  <c r="N718" i="17"/>
  <c r="M718" i="17"/>
  <c r="V717" i="17"/>
  <c r="U717" i="17"/>
  <c r="T717" i="17"/>
  <c r="W717" i="17" s="1"/>
  <c r="R717" i="17"/>
  <c r="Q717" i="17"/>
  <c r="P717" i="17"/>
  <c r="S717" i="17" s="1"/>
  <c r="O717" i="17"/>
  <c r="N717" i="17"/>
  <c r="M717" i="17"/>
  <c r="V716" i="17"/>
  <c r="U716" i="17"/>
  <c r="T716" i="17"/>
  <c r="W716" i="17" s="1"/>
  <c r="R716" i="17"/>
  <c r="Q716" i="17"/>
  <c r="P716" i="17"/>
  <c r="S716" i="17" s="1"/>
  <c r="O716" i="17"/>
  <c r="N716" i="17"/>
  <c r="M716" i="17"/>
  <c r="V715" i="17"/>
  <c r="U715" i="17"/>
  <c r="T715" i="17"/>
  <c r="W715" i="17" s="1"/>
  <c r="R715" i="17"/>
  <c r="Q715" i="17"/>
  <c r="P715" i="17"/>
  <c r="S715" i="17" s="1"/>
  <c r="O715" i="17"/>
  <c r="N715" i="17"/>
  <c r="M715" i="17"/>
  <c r="V714" i="17"/>
  <c r="U714" i="17"/>
  <c r="T714" i="17"/>
  <c r="W714" i="17" s="1"/>
  <c r="R714" i="17"/>
  <c r="Q714" i="17"/>
  <c r="P714" i="17"/>
  <c r="S714" i="17" s="1"/>
  <c r="O714" i="17"/>
  <c r="N714" i="17"/>
  <c r="M714" i="17"/>
  <c r="V713" i="17"/>
  <c r="U713" i="17"/>
  <c r="T713" i="17"/>
  <c r="W713" i="17" s="1"/>
  <c r="R713" i="17"/>
  <c r="Q713" i="17"/>
  <c r="P713" i="17"/>
  <c r="S713" i="17" s="1"/>
  <c r="O713" i="17"/>
  <c r="N713" i="17"/>
  <c r="M713" i="17"/>
  <c r="V712" i="17"/>
  <c r="U712" i="17"/>
  <c r="T712" i="17"/>
  <c r="W712" i="17" s="1"/>
  <c r="R712" i="17"/>
  <c r="Q712" i="17"/>
  <c r="P712" i="17"/>
  <c r="S712" i="17" s="1"/>
  <c r="O712" i="17"/>
  <c r="N712" i="17"/>
  <c r="M712" i="17"/>
  <c r="V711" i="17"/>
  <c r="U711" i="17"/>
  <c r="T711" i="17"/>
  <c r="W711" i="17" s="1"/>
  <c r="R711" i="17"/>
  <c r="Q711" i="17"/>
  <c r="P711" i="17"/>
  <c r="S711" i="17" s="1"/>
  <c r="O711" i="17"/>
  <c r="N711" i="17"/>
  <c r="M711" i="17"/>
  <c r="V710" i="17"/>
  <c r="U710" i="17"/>
  <c r="T710" i="17"/>
  <c r="W710" i="17" s="1"/>
  <c r="R710" i="17"/>
  <c r="Q710" i="17"/>
  <c r="P710" i="17"/>
  <c r="S710" i="17" s="1"/>
  <c r="O710" i="17"/>
  <c r="N710" i="17"/>
  <c r="M710" i="17"/>
  <c r="V709" i="17"/>
  <c r="U709" i="17"/>
  <c r="T709" i="17"/>
  <c r="W709" i="17" s="1"/>
  <c r="R709" i="17"/>
  <c r="Q709" i="17"/>
  <c r="P709" i="17"/>
  <c r="S709" i="17" s="1"/>
  <c r="O709" i="17"/>
  <c r="N709" i="17"/>
  <c r="M709" i="17"/>
  <c r="V708" i="17"/>
  <c r="U708" i="17"/>
  <c r="T708" i="17"/>
  <c r="W708" i="17" s="1"/>
  <c r="R708" i="17"/>
  <c r="Q708" i="17"/>
  <c r="P708" i="17"/>
  <c r="S708" i="17" s="1"/>
  <c r="O708" i="17"/>
  <c r="N708" i="17"/>
  <c r="M708" i="17"/>
  <c r="V707" i="17"/>
  <c r="U707" i="17"/>
  <c r="T707" i="17"/>
  <c r="W707" i="17" s="1"/>
  <c r="R707" i="17"/>
  <c r="Q707" i="17"/>
  <c r="P707" i="17"/>
  <c r="S707" i="17" s="1"/>
  <c r="O707" i="17"/>
  <c r="N707" i="17"/>
  <c r="M707" i="17"/>
  <c r="V706" i="17"/>
  <c r="U706" i="17"/>
  <c r="T706" i="17"/>
  <c r="W706" i="17" s="1"/>
  <c r="R706" i="17"/>
  <c r="Q706" i="17"/>
  <c r="P706" i="17"/>
  <c r="S706" i="17" s="1"/>
  <c r="O706" i="17"/>
  <c r="N706" i="17"/>
  <c r="M706" i="17"/>
  <c r="V705" i="17"/>
  <c r="U705" i="17"/>
  <c r="T705" i="17"/>
  <c r="W705" i="17" s="1"/>
  <c r="R705" i="17"/>
  <c r="Q705" i="17"/>
  <c r="P705" i="17"/>
  <c r="S705" i="17" s="1"/>
  <c r="O705" i="17"/>
  <c r="N705" i="17"/>
  <c r="M705" i="17"/>
  <c r="V704" i="17"/>
  <c r="U704" i="17"/>
  <c r="T704" i="17"/>
  <c r="W704" i="17" s="1"/>
  <c r="R704" i="17"/>
  <c r="Q704" i="17"/>
  <c r="P704" i="17"/>
  <c r="S704" i="17" s="1"/>
  <c r="O704" i="17"/>
  <c r="N704" i="17"/>
  <c r="M704" i="17"/>
  <c r="V703" i="17"/>
  <c r="U703" i="17"/>
  <c r="T703" i="17"/>
  <c r="W703" i="17" s="1"/>
  <c r="R703" i="17"/>
  <c r="Q703" i="17"/>
  <c r="P703" i="17"/>
  <c r="S703" i="17" s="1"/>
  <c r="O703" i="17"/>
  <c r="N703" i="17"/>
  <c r="M703" i="17"/>
  <c r="V702" i="17"/>
  <c r="U702" i="17"/>
  <c r="T702" i="17"/>
  <c r="W702" i="17" s="1"/>
  <c r="R702" i="17"/>
  <c r="Q702" i="17"/>
  <c r="P702" i="17"/>
  <c r="S702" i="17" s="1"/>
  <c r="O702" i="17"/>
  <c r="N702" i="17"/>
  <c r="M702" i="17"/>
  <c r="V701" i="17"/>
  <c r="U701" i="17"/>
  <c r="T701" i="17"/>
  <c r="W701" i="17" s="1"/>
  <c r="R701" i="17"/>
  <c r="Q701" i="17"/>
  <c r="P701" i="17"/>
  <c r="S701" i="17" s="1"/>
  <c r="O701" i="17"/>
  <c r="N701" i="17"/>
  <c r="M701" i="17"/>
  <c r="V700" i="17"/>
  <c r="U700" i="17"/>
  <c r="T700" i="17"/>
  <c r="W700" i="17" s="1"/>
  <c r="R700" i="17"/>
  <c r="Q700" i="17"/>
  <c r="P700" i="17"/>
  <c r="S700" i="17" s="1"/>
  <c r="O700" i="17"/>
  <c r="N700" i="17"/>
  <c r="M700" i="17"/>
  <c r="V699" i="17"/>
  <c r="U699" i="17"/>
  <c r="T699" i="17"/>
  <c r="W699" i="17" s="1"/>
  <c r="R699" i="17"/>
  <c r="Q699" i="17"/>
  <c r="P699" i="17"/>
  <c r="S699" i="17" s="1"/>
  <c r="O699" i="17"/>
  <c r="N699" i="17"/>
  <c r="M699" i="17"/>
  <c r="V698" i="17"/>
  <c r="U698" i="17"/>
  <c r="T698" i="17"/>
  <c r="W698" i="17" s="1"/>
  <c r="R698" i="17"/>
  <c r="Q698" i="17"/>
  <c r="P698" i="17"/>
  <c r="S698" i="17" s="1"/>
  <c r="O698" i="17"/>
  <c r="N698" i="17"/>
  <c r="M698" i="17"/>
  <c r="V697" i="17"/>
  <c r="U697" i="17"/>
  <c r="T697" i="17"/>
  <c r="W697" i="17" s="1"/>
  <c r="R697" i="17"/>
  <c r="Q697" i="17"/>
  <c r="P697" i="17"/>
  <c r="S697" i="17" s="1"/>
  <c r="O697" i="17"/>
  <c r="N697" i="17"/>
  <c r="M697" i="17"/>
  <c r="V696" i="17"/>
  <c r="U696" i="17"/>
  <c r="T696" i="17"/>
  <c r="W696" i="17" s="1"/>
  <c r="R696" i="17"/>
  <c r="Q696" i="17"/>
  <c r="P696" i="17"/>
  <c r="S696" i="17" s="1"/>
  <c r="O696" i="17"/>
  <c r="N696" i="17"/>
  <c r="M696" i="17"/>
  <c r="V695" i="17"/>
  <c r="U695" i="17"/>
  <c r="T695" i="17"/>
  <c r="W695" i="17" s="1"/>
  <c r="R695" i="17"/>
  <c r="Q695" i="17"/>
  <c r="P695" i="17"/>
  <c r="S695" i="17" s="1"/>
  <c r="O695" i="17"/>
  <c r="N695" i="17"/>
  <c r="M695" i="17"/>
  <c r="V694" i="17"/>
  <c r="U694" i="17"/>
  <c r="T694" i="17"/>
  <c r="W694" i="17" s="1"/>
  <c r="R694" i="17"/>
  <c r="Q694" i="17"/>
  <c r="P694" i="17"/>
  <c r="S694" i="17" s="1"/>
  <c r="O694" i="17"/>
  <c r="N694" i="17"/>
  <c r="M694" i="17"/>
  <c r="V693" i="17"/>
  <c r="U693" i="17"/>
  <c r="T693" i="17"/>
  <c r="W693" i="17" s="1"/>
  <c r="R693" i="17"/>
  <c r="Q693" i="17"/>
  <c r="P693" i="17"/>
  <c r="S693" i="17" s="1"/>
  <c r="O693" i="17"/>
  <c r="N693" i="17"/>
  <c r="M693" i="17"/>
  <c r="V692" i="17"/>
  <c r="U692" i="17"/>
  <c r="T692" i="17"/>
  <c r="W692" i="17" s="1"/>
  <c r="R692" i="17"/>
  <c r="Q692" i="17"/>
  <c r="P692" i="17"/>
  <c r="S692" i="17" s="1"/>
  <c r="O692" i="17"/>
  <c r="N692" i="17"/>
  <c r="M692" i="17"/>
  <c r="V691" i="17"/>
  <c r="U691" i="17"/>
  <c r="T691" i="17"/>
  <c r="W691" i="17" s="1"/>
  <c r="R691" i="17"/>
  <c r="Q691" i="17"/>
  <c r="P691" i="17"/>
  <c r="S691" i="17" s="1"/>
  <c r="O691" i="17"/>
  <c r="N691" i="17"/>
  <c r="M691" i="17"/>
  <c r="V690" i="17"/>
  <c r="U690" i="17"/>
  <c r="T690" i="17"/>
  <c r="W690" i="17" s="1"/>
  <c r="R690" i="17"/>
  <c r="Q690" i="17"/>
  <c r="P690" i="17"/>
  <c r="S690" i="17" s="1"/>
  <c r="O690" i="17"/>
  <c r="N690" i="17"/>
  <c r="M690" i="17"/>
  <c r="V689" i="17"/>
  <c r="U689" i="17"/>
  <c r="T689" i="17"/>
  <c r="W689" i="17" s="1"/>
  <c r="R689" i="17"/>
  <c r="Q689" i="17"/>
  <c r="P689" i="17"/>
  <c r="S689" i="17" s="1"/>
  <c r="O689" i="17"/>
  <c r="N689" i="17"/>
  <c r="M689" i="17"/>
  <c r="V688" i="17"/>
  <c r="U688" i="17"/>
  <c r="T688" i="17"/>
  <c r="W688" i="17" s="1"/>
  <c r="R688" i="17"/>
  <c r="Q688" i="17"/>
  <c r="P688" i="17"/>
  <c r="S688" i="17" s="1"/>
  <c r="O688" i="17"/>
  <c r="N688" i="17"/>
  <c r="M688" i="17"/>
  <c r="V687" i="17"/>
  <c r="U687" i="17"/>
  <c r="T687" i="17"/>
  <c r="W687" i="17" s="1"/>
  <c r="R687" i="17"/>
  <c r="Q687" i="17"/>
  <c r="P687" i="17"/>
  <c r="S687" i="17" s="1"/>
  <c r="O687" i="17"/>
  <c r="N687" i="17"/>
  <c r="M687" i="17"/>
  <c r="V686" i="17"/>
  <c r="U686" i="17"/>
  <c r="T686" i="17"/>
  <c r="W686" i="17" s="1"/>
  <c r="R686" i="17"/>
  <c r="Q686" i="17"/>
  <c r="P686" i="17"/>
  <c r="S686" i="17" s="1"/>
  <c r="O686" i="17"/>
  <c r="N686" i="17"/>
  <c r="M686" i="17"/>
  <c r="V685" i="17"/>
  <c r="U685" i="17"/>
  <c r="T685" i="17"/>
  <c r="W685" i="17" s="1"/>
  <c r="R685" i="17"/>
  <c r="Q685" i="17"/>
  <c r="P685" i="17"/>
  <c r="S685" i="17" s="1"/>
  <c r="O685" i="17"/>
  <c r="N685" i="17"/>
  <c r="M685" i="17"/>
  <c r="V684" i="17"/>
  <c r="U684" i="17"/>
  <c r="T684" i="17"/>
  <c r="W684" i="17" s="1"/>
  <c r="R684" i="17"/>
  <c r="Q684" i="17"/>
  <c r="P684" i="17"/>
  <c r="S684" i="17" s="1"/>
  <c r="O684" i="17"/>
  <c r="N684" i="17"/>
  <c r="M684" i="17"/>
  <c r="V683" i="17"/>
  <c r="U683" i="17"/>
  <c r="T683" i="17"/>
  <c r="W683" i="17" s="1"/>
  <c r="R683" i="17"/>
  <c r="Q683" i="17"/>
  <c r="P683" i="17"/>
  <c r="S683" i="17" s="1"/>
  <c r="O683" i="17"/>
  <c r="N683" i="17"/>
  <c r="M683" i="17"/>
  <c r="V682" i="17"/>
  <c r="U682" i="17"/>
  <c r="T682" i="17"/>
  <c r="W682" i="17" s="1"/>
  <c r="R682" i="17"/>
  <c r="Q682" i="17"/>
  <c r="P682" i="17"/>
  <c r="S682" i="17" s="1"/>
  <c r="O682" i="17"/>
  <c r="N682" i="17"/>
  <c r="M682" i="17"/>
  <c r="V681" i="17"/>
  <c r="U681" i="17"/>
  <c r="T681" i="17"/>
  <c r="W681" i="17" s="1"/>
  <c r="R681" i="17"/>
  <c r="Q681" i="17"/>
  <c r="P681" i="17"/>
  <c r="S681" i="17" s="1"/>
  <c r="O681" i="17"/>
  <c r="N681" i="17"/>
  <c r="M681" i="17"/>
  <c r="V680" i="17"/>
  <c r="U680" i="17"/>
  <c r="T680" i="17"/>
  <c r="W680" i="17" s="1"/>
  <c r="R680" i="17"/>
  <c r="Q680" i="17"/>
  <c r="P680" i="17"/>
  <c r="S680" i="17" s="1"/>
  <c r="O680" i="17"/>
  <c r="N680" i="17"/>
  <c r="M680" i="17"/>
  <c r="V679" i="17"/>
  <c r="U679" i="17"/>
  <c r="T679" i="17"/>
  <c r="W679" i="17" s="1"/>
  <c r="R679" i="17"/>
  <c r="Q679" i="17"/>
  <c r="P679" i="17"/>
  <c r="S679" i="17" s="1"/>
  <c r="O679" i="17"/>
  <c r="N679" i="17"/>
  <c r="M679" i="17"/>
  <c r="V678" i="17"/>
  <c r="U678" i="17"/>
  <c r="T678" i="17"/>
  <c r="W678" i="17" s="1"/>
  <c r="R678" i="17"/>
  <c r="Q678" i="17"/>
  <c r="P678" i="17"/>
  <c r="S678" i="17" s="1"/>
  <c r="O678" i="17"/>
  <c r="N678" i="17"/>
  <c r="M678" i="17"/>
  <c r="V677" i="17"/>
  <c r="U677" i="17"/>
  <c r="T677" i="17"/>
  <c r="W677" i="17" s="1"/>
  <c r="R677" i="17"/>
  <c r="Q677" i="17"/>
  <c r="P677" i="17"/>
  <c r="S677" i="17" s="1"/>
  <c r="O677" i="17"/>
  <c r="N677" i="17"/>
  <c r="M677" i="17"/>
  <c r="V676" i="17"/>
  <c r="U676" i="17"/>
  <c r="T676" i="17"/>
  <c r="W676" i="17" s="1"/>
  <c r="R676" i="17"/>
  <c r="Q676" i="17"/>
  <c r="P676" i="17"/>
  <c r="S676" i="17" s="1"/>
  <c r="O676" i="17"/>
  <c r="N676" i="17"/>
  <c r="M676" i="17"/>
  <c r="V675" i="17"/>
  <c r="U675" i="17"/>
  <c r="T675" i="17"/>
  <c r="W675" i="17" s="1"/>
  <c r="R675" i="17"/>
  <c r="Q675" i="17"/>
  <c r="P675" i="17"/>
  <c r="S675" i="17" s="1"/>
  <c r="O675" i="17"/>
  <c r="N675" i="17"/>
  <c r="M675" i="17"/>
  <c r="V674" i="17"/>
  <c r="U674" i="17"/>
  <c r="T674" i="17"/>
  <c r="W674" i="17" s="1"/>
  <c r="R674" i="17"/>
  <c r="Q674" i="17"/>
  <c r="P674" i="17"/>
  <c r="S674" i="17" s="1"/>
  <c r="O674" i="17"/>
  <c r="N674" i="17"/>
  <c r="M674" i="17"/>
  <c r="V673" i="17"/>
  <c r="U673" i="17"/>
  <c r="T673" i="17"/>
  <c r="W673" i="17" s="1"/>
  <c r="R673" i="17"/>
  <c r="Q673" i="17"/>
  <c r="P673" i="17"/>
  <c r="S673" i="17" s="1"/>
  <c r="O673" i="17"/>
  <c r="N673" i="17"/>
  <c r="M673" i="17"/>
  <c r="V672" i="17"/>
  <c r="U672" i="17"/>
  <c r="T672" i="17"/>
  <c r="W672" i="17" s="1"/>
  <c r="R672" i="17"/>
  <c r="Q672" i="17"/>
  <c r="P672" i="17"/>
  <c r="S672" i="17" s="1"/>
  <c r="O672" i="17"/>
  <c r="N672" i="17"/>
  <c r="M672" i="17"/>
  <c r="V671" i="17"/>
  <c r="U671" i="17"/>
  <c r="T671" i="17"/>
  <c r="W671" i="17" s="1"/>
  <c r="R671" i="17"/>
  <c r="Q671" i="17"/>
  <c r="P671" i="17"/>
  <c r="S671" i="17" s="1"/>
  <c r="O671" i="17"/>
  <c r="N671" i="17"/>
  <c r="M671" i="17"/>
  <c r="V670" i="17"/>
  <c r="U670" i="17"/>
  <c r="T670" i="17"/>
  <c r="W670" i="17" s="1"/>
  <c r="R670" i="17"/>
  <c r="Q670" i="17"/>
  <c r="P670" i="17"/>
  <c r="S670" i="17" s="1"/>
  <c r="O670" i="17"/>
  <c r="N670" i="17"/>
  <c r="M670" i="17"/>
  <c r="V669" i="17"/>
  <c r="U669" i="17"/>
  <c r="T669" i="17"/>
  <c r="W669" i="17" s="1"/>
  <c r="R669" i="17"/>
  <c r="Q669" i="17"/>
  <c r="P669" i="17"/>
  <c r="S669" i="17" s="1"/>
  <c r="O669" i="17"/>
  <c r="N669" i="17"/>
  <c r="M669" i="17"/>
  <c r="V668" i="17"/>
  <c r="U668" i="17"/>
  <c r="T668" i="17"/>
  <c r="W668" i="17" s="1"/>
  <c r="R668" i="17"/>
  <c r="Q668" i="17"/>
  <c r="P668" i="17"/>
  <c r="S668" i="17" s="1"/>
  <c r="O668" i="17"/>
  <c r="N668" i="17"/>
  <c r="M668" i="17"/>
  <c r="V667" i="17"/>
  <c r="U667" i="17"/>
  <c r="T667" i="17"/>
  <c r="W667" i="17" s="1"/>
  <c r="R667" i="17"/>
  <c r="Q667" i="17"/>
  <c r="P667" i="17"/>
  <c r="S667" i="17" s="1"/>
  <c r="O667" i="17"/>
  <c r="N667" i="17"/>
  <c r="M667" i="17"/>
  <c r="V666" i="17"/>
  <c r="U666" i="17"/>
  <c r="T666" i="17"/>
  <c r="W666" i="17" s="1"/>
  <c r="R666" i="17"/>
  <c r="Q666" i="17"/>
  <c r="P666" i="17"/>
  <c r="S666" i="17" s="1"/>
  <c r="O666" i="17"/>
  <c r="N666" i="17"/>
  <c r="M666" i="17"/>
  <c r="V665" i="17"/>
  <c r="U665" i="17"/>
  <c r="T665" i="17"/>
  <c r="W665" i="17" s="1"/>
  <c r="R665" i="17"/>
  <c r="Q665" i="17"/>
  <c r="P665" i="17"/>
  <c r="S665" i="17" s="1"/>
  <c r="O665" i="17"/>
  <c r="N665" i="17"/>
  <c r="M665" i="17"/>
  <c r="V664" i="17"/>
  <c r="U664" i="17"/>
  <c r="T664" i="17"/>
  <c r="W664" i="17" s="1"/>
  <c r="R664" i="17"/>
  <c r="Q664" i="17"/>
  <c r="P664" i="17"/>
  <c r="S664" i="17" s="1"/>
  <c r="O664" i="17"/>
  <c r="N664" i="17"/>
  <c r="M664" i="17"/>
  <c r="V663" i="17"/>
  <c r="U663" i="17"/>
  <c r="T663" i="17"/>
  <c r="W663" i="17" s="1"/>
  <c r="R663" i="17"/>
  <c r="Q663" i="17"/>
  <c r="P663" i="17"/>
  <c r="S663" i="17" s="1"/>
  <c r="O663" i="17"/>
  <c r="N663" i="17"/>
  <c r="M663" i="17"/>
  <c r="V662" i="17"/>
  <c r="U662" i="17"/>
  <c r="T662" i="17"/>
  <c r="W662" i="17" s="1"/>
  <c r="R662" i="17"/>
  <c r="Q662" i="17"/>
  <c r="P662" i="17"/>
  <c r="S662" i="17" s="1"/>
  <c r="O662" i="17"/>
  <c r="N662" i="17"/>
  <c r="M662" i="17"/>
  <c r="V661" i="17"/>
  <c r="U661" i="17"/>
  <c r="T661" i="17"/>
  <c r="W661" i="17" s="1"/>
  <c r="R661" i="17"/>
  <c r="Q661" i="17"/>
  <c r="P661" i="17"/>
  <c r="S661" i="17" s="1"/>
  <c r="O661" i="17"/>
  <c r="N661" i="17"/>
  <c r="M661" i="17"/>
  <c r="V660" i="17"/>
  <c r="U660" i="17"/>
  <c r="T660" i="17"/>
  <c r="W660" i="17" s="1"/>
  <c r="R660" i="17"/>
  <c r="Q660" i="17"/>
  <c r="P660" i="17"/>
  <c r="S660" i="17" s="1"/>
  <c r="O660" i="17"/>
  <c r="N660" i="17"/>
  <c r="M660" i="17"/>
  <c r="V659" i="17"/>
  <c r="U659" i="17"/>
  <c r="T659" i="17"/>
  <c r="W659" i="17" s="1"/>
  <c r="R659" i="17"/>
  <c r="Q659" i="17"/>
  <c r="P659" i="17"/>
  <c r="S659" i="17" s="1"/>
  <c r="O659" i="17"/>
  <c r="N659" i="17"/>
  <c r="M659" i="17"/>
  <c r="V658" i="17"/>
  <c r="U658" i="17"/>
  <c r="T658" i="17"/>
  <c r="W658" i="17" s="1"/>
  <c r="R658" i="17"/>
  <c r="Q658" i="17"/>
  <c r="P658" i="17"/>
  <c r="S658" i="17" s="1"/>
  <c r="O658" i="17"/>
  <c r="N658" i="17"/>
  <c r="M658" i="17"/>
  <c r="V657" i="17"/>
  <c r="U657" i="17"/>
  <c r="T657" i="17"/>
  <c r="W657" i="17" s="1"/>
  <c r="R657" i="17"/>
  <c r="Q657" i="17"/>
  <c r="P657" i="17"/>
  <c r="S657" i="17" s="1"/>
  <c r="O657" i="17"/>
  <c r="N657" i="17"/>
  <c r="M657" i="17"/>
  <c r="V656" i="17"/>
  <c r="U656" i="17"/>
  <c r="T656" i="17"/>
  <c r="W656" i="17" s="1"/>
  <c r="R656" i="17"/>
  <c r="Q656" i="17"/>
  <c r="P656" i="17"/>
  <c r="S656" i="17" s="1"/>
  <c r="O656" i="17"/>
  <c r="N656" i="17"/>
  <c r="M656" i="17"/>
  <c r="V655" i="17"/>
  <c r="U655" i="17"/>
  <c r="T655" i="17"/>
  <c r="W655" i="17" s="1"/>
  <c r="R655" i="17"/>
  <c r="Q655" i="17"/>
  <c r="P655" i="17"/>
  <c r="S655" i="17" s="1"/>
  <c r="O655" i="17"/>
  <c r="N655" i="17"/>
  <c r="M655" i="17"/>
  <c r="V654" i="17"/>
  <c r="U654" i="17"/>
  <c r="T654" i="17"/>
  <c r="W654" i="17" s="1"/>
  <c r="R654" i="17"/>
  <c r="Q654" i="17"/>
  <c r="P654" i="17"/>
  <c r="S654" i="17" s="1"/>
  <c r="O654" i="17"/>
  <c r="N654" i="17"/>
  <c r="M654" i="17"/>
  <c r="V653" i="17"/>
  <c r="U653" i="17"/>
  <c r="T653" i="17"/>
  <c r="W653" i="17" s="1"/>
  <c r="R653" i="17"/>
  <c r="Q653" i="17"/>
  <c r="P653" i="17"/>
  <c r="S653" i="17" s="1"/>
  <c r="O653" i="17"/>
  <c r="N653" i="17"/>
  <c r="M653" i="17"/>
  <c r="V652" i="17"/>
  <c r="U652" i="17"/>
  <c r="T652" i="17"/>
  <c r="W652" i="17" s="1"/>
  <c r="R652" i="17"/>
  <c r="Q652" i="17"/>
  <c r="P652" i="17"/>
  <c r="S652" i="17" s="1"/>
  <c r="O652" i="17"/>
  <c r="N652" i="17"/>
  <c r="M652" i="17"/>
  <c r="V651" i="17"/>
  <c r="U651" i="17"/>
  <c r="T651" i="17"/>
  <c r="W651" i="17" s="1"/>
  <c r="R651" i="17"/>
  <c r="Q651" i="17"/>
  <c r="P651" i="17"/>
  <c r="S651" i="17" s="1"/>
  <c r="O651" i="17"/>
  <c r="N651" i="17"/>
  <c r="M651" i="17"/>
  <c r="V650" i="17"/>
  <c r="U650" i="17"/>
  <c r="T650" i="17"/>
  <c r="W650" i="17" s="1"/>
  <c r="R650" i="17"/>
  <c r="Q650" i="17"/>
  <c r="P650" i="17"/>
  <c r="S650" i="17" s="1"/>
  <c r="O650" i="17"/>
  <c r="N650" i="17"/>
  <c r="M650" i="17"/>
  <c r="V649" i="17"/>
  <c r="U649" i="17"/>
  <c r="T649" i="17"/>
  <c r="W649" i="17" s="1"/>
  <c r="R649" i="17"/>
  <c r="Q649" i="17"/>
  <c r="P649" i="17"/>
  <c r="S649" i="17" s="1"/>
  <c r="O649" i="17"/>
  <c r="N649" i="17"/>
  <c r="M649" i="17"/>
  <c r="V648" i="17"/>
  <c r="U648" i="17"/>
  <c r="T648" i="17"/>
  <c r="W648" i="17" s="1"/>
  <c r="R648" i="17"/>
  <c r="Q648" i="17"/>
  <c r="P648" i="17"/>
  <c r="S648" i="17" s="1"/>
  <c r="O648" i="17"/>
  <c r="N648" i="17"/>
  <c r="M648" i="17"/>
  <c r="V647" i="17"/>
  <c r="U647" i="17"/>
  <c r="T647" i="17"/>
  <c r="W647" i="17" s="1"/>
  <c r="R647" i="17"/>
  <c r="Q647" i="17"/>
  <c r="P647" i="17"/>
  <c r="S647" i="17" s="1"/>
  <c r="O647" i="17"/>
  <c r="N647" i="17"/>
  <c r="M647" i="17"/>
  <c r="V646" i="17"/>
  <c r="U646" i="17"/>
  <c r="T646" i="17"/>
  <c r="W646" i="17" s="1"/>
  <c r="R646" i="17"/>
  <c r="Q646" i="17"/>
  <c r="P646" i="17"/>
  <c r="S646" i="17" s="1"/>
  <c r="O646" i="17"/>
  <c r="N646" i="17"/>
  <c r="M646" i="17"/>
  <c r="V645" i="17"/>
  <c r="U645" i="17"/>
  <c r="T645" i="17"/>
  <c r="W645" i="17" s="1"/>
  <c r="R645" i="17"/>
  <c r="Q645" i="17"/>
  <c r="P645" i="17"/>
  <c r="S645" i="17" s="1"/>
  <c r="O645" i="17"/>
  <c r="N645" i="17"/>
  <c r="M645" i="17"/>
  <c r="V644" i="17"/>
  <c r="U644" i="17"/>
  <c r="T644" i="17"/>
  <c r="W644" i="17" s="1"/>
  <c r="R644" i="17"/>
  <c r="Q644" i="17"/>
  <c r="P644" i="17"/>
  <c r="S644" i="17" s="1"/>
  <c r="O644" i="17"/>
  <c r="N644" i="17"/>
  <c r="M644" i="17"/>
  <c r="V643" i="17"/>
  <c r="U643" i="17"/>
  <c r="T643" i="17"/>
  <c r="W643" i="17" s="1"/>
  <c r="R643" i="17"/>
  <c r="Q643" i="17"/>
  <c r="P643" i="17"/>
  <c r="S643" i="17" s="1"/>
  <c r="O643" i="17"/>
  <c r="N643" i="17"/>
  <c r="M643" i="17"/>
  <c r="V642" i="17"/>
  <c r="U642" i="17"/>
  <c r="T642" i="17"/>
  <c r="W642" i="17" s="1"/>
  <c r="R642" i="17"/>
  <c r="Q642" i="17"/>
  <c r="P642" i="17"/>
  <c r="S642" i="17" s="1"/>
  <c r="O642" i="17"/>
  <c r="N642" i="17"/>
  <c r="M642" i="17"/>
  <c r="V641" i="17"/>
  <c r="U641" i="17"/>
  <c r="T641" i="17"/>
  <c r="W641" i="17" s="1"/>
  <c r="R641" i="17"/>
  <c r="Q641" i="17"/>
  <c r="P641" i="17"/>
  <c r="S641" i="17" s="1"/>
  <c r="O641" i="17"/>
  <c r="N641" i="17"/>
  <c r="M641" i="17"/>
  <c r="V640" i="17"/>
  <c r="U640" i="17"/>
  <c r="T640" i="17"/>
  <c r="W640" i="17" s="1"/>
  <c r="R640" i="17"/>
  <c r="Q640" i="17"/>
  <c r="P640" i="17"/>
  <c r="S640" i="17" s="1"/>
  <c r="O640" i="17"/>
  <c r="N640" i="17"/>
  <c r="M640" i="17"/>
  <c r="V639" i="17"/>
  <c r="U639" i="17"/>
  <c r="T639" i="17"/>
  <c r="W639" i="17" s="1"/>
  <c r="R639" i="17"/>
  <c r="Q639" i="17"/>
  <c r="P639" i="17"/>
  <c r="S639" i="17" s="1"/>
  <c r="O639" i="17"/>
  <c r="N639" i="17"/>
  <c r="M639" i="17"/>
  <c r="V638" i="17"/>
  <c r="U638" i="17"/>
  <c r="T638" i="17"/>
  <c r="W638" i="17" s="1"/>
  <c r="R638" i="17"/>
  <c r="Q638" i="17"/>
  <c r="P638" i="17"/>
  <c r="S638" i="17" s="1"/>
  <c r="O638" i="17"/>
  <c r="N638" i="17"/>
  <c r="M638" i="17"/>
  <c r="V637" i="17"/>
  <c r="U637" i="17"/>
  <c r="T637" i="17"/>
  <c r="W637" i="17" s="1"/>
  <c r="R637" i="17"/>
  <c r="Q637" i="17"/>
  <c r="P637" i="17"/>
  <c r="S637" i="17" s="1"/>
  <c r="O637" i="17"/>
  <c r="N637" i="17"/>
  <c r="M637" i="17"/>
  <c r="V636" i="17"/>
  <c r="U636" i="17"/>
  <c r="T636" i="17"/>
  <c r="W636" i="17" s="1"/>
  <c r="R636" i="17"/>
  <c r="Q636" i="17"/>
  <c r="P636" i="17"/>
  <c r="S636" i="17" s="1"/>
  <c r="O636" i="17"/>
  <c r="N636" i="17"/>
  <c r="M636" i="17"/>
  <c r="V635" i="17"/>
  <c r="U635" i="17"/>
  <c r="T635" i="17"/>
  <c r="W635" i="17" s="1"/>
  <c r="R635" i="17"/>
  <c r="Q635" i="17"/>
  <c r="P635" i="17"/>
  <c r="S635" i="17" s="1"/>
  <c r="O635" i="17"/>
  <c r="N635" i="17"/>
  <c r="M635" i="17"/>
  <c r="V634" i="17"/>
  <c r="U634" i="17"/>
  <c r="T634" i="17"/>
  <c r="W634" i="17" s="1"/>
  <c r="R634" i="17"/>
  <c r="Q634" i="17"/>
  <c r="P634" i="17"/>
  <c r="S634" i="17" s="1"/>
  <c r="O634" i="17"/>
  <c r="N634" i="17"/>
  <c r="M634" i="17"/>
  <c r="V633" i="17"/>
  <c r="U633" i="17"/>
  <c r="T633" i="17"/>
  <c r="W633" i="17" s="1"/>
  <c r="R633" i="17"/>
  <c r="Q633" i="17"/>
  <c r="P633" i="17"/>
  <c r="S633" i="17" s="1"/>
  <c r="O633" i="17"/>
  <c r="N633" i="17"/>
  <c r="M633" i="17"/>
  <c r="V632" i="17"/>
  <c r="U632" i="17"/>
  <c r="T632" i="17"/>
  <c r="W632" i="17" s="1"/>
  <c r="R632" i="17"/>
  <c r="Q632" i="17"/>
  <c r="P632" i="17"/>
  <c r="S632" i="17" s="1"/>
  <c r="O632" i="17"/>
  <c r="N632" i="17"/>
  <c r="M632" i="17"/>
  <c r="V631" i="17"/>
  <c r="U631" i="17"/>
  <c r="T631" i="17"/>
  <c r="W631" i="17" s="1"/>
  <c r="R631" i="17"/>
  <c r="Q631" i="17"/>
  <c r="P631" i="17"/>
  <c r="S631" i="17" s="1"/>
  <c r="O631" i="17"/>
  <c r="N631" i="17"/>
  <c r="M631" i="17"/>
  <c r="V630" i="17"/>
  <c r="U630" i="17"/>
  <c r="T630" i="17"/>
  <c r="W630" i="17" s="1"/>
  <c r="R630" i="17"/>
  <c r="Q630" i="17"/>
  <c r="P630" i="17"/>
  <c r="S630" i="17" s="1"/>
  <c r="O630" i="17"/>
  <c r="N630" i="17"/>
  <c r="M630" i="17"/>
  <c r="V629" i="17"/>
  <c r="U629" i="17"/>
  <c r="T629" i="17"/>
  <c r="W629" i="17" s="1"/>
  <c r="R629" i="17"/>
  <c r="Q629" i="17"/>
  <c r="P629" i="17"/>
  <c r="S629" i="17" s="1"/>
  <c r="O629" i="17"/>
  <c r="N629" i="17"/>
  <c r="M629" i="17"/>
  <c r="V628" i="17"/>
  <c r="U628" i="17"/>
  <c r="T628" i="17"/>
  <c r="W628" i="17" s="1"/>
  <c r="R628" i="17"/>
  <c r="Q628" i="17"/>
  <c r="P628" i="17"/>
  <c r="S628" i="17" s="1"/>
  <c r="O628" i="17"/>
  <c r="N628" i="17"/>
  <c r="M628" i="17"/>
  <c r="V627" i="17"/>
  <c r="U627" i="17"/>
  <c r="T627" i="17"/>
  <c r="W627" i="17" s="1"/>
  <c r="R627" i="17"/>
  <c r="Q627" i="17"/>
  <c r="P627" i="17"/>
  <c r="S627" i="17" s="1"/>
  <c r="O627" i="17"/>
  <c r="N627" i="17"/>
  <c r="M627" i="17"/>
  <c r="V626" i="17"/>
  <c r="U626" i="17"/>
  <c r="T626" i="17"/>
  <c r="W626" i="17" s="1"/>
  <c r="R626" i="17"/>
  <c r="Q626" i="17"/>
  <c r="P626" i="17"/>
  <c r="S626" i="17" s="1"/>
  <c r="O626" i="17"/>
  <c r="N626" i="17"/>
  <c r="M626" i="17"/>
  <c r="V625" i="17"/>
  <c r="U625" i="17"/>
  <c r="T625" i="17"/>
  <c r="W625" i="17" s="1"/>
  <c r="R625" i="17"/>
  <c r="Q625" i="17"/>
  <c r="P625" i="17"/>
  <c r="S625" i="17" s="1"/>
  <c r="O625" i="17"/>
  <c r="N625" i="17"/>
  <c r="M625" i="17"/>
  <c r="V624" i="17"/>
  <c r="U624" i="17"/>
  <c r="T624" i="17"/>
  <c r="W624" i="17" s="1"/>
  <c r="R624" i="17"/>
  <c r="Q624" i="17"/>
  <c r="P624" i="17"/>
  <c r="S624" i="17" s="1"/>
  <c r="O624" i="17"/>
  <c r="N624" i="17"/>
  <c r="M624" i="17"/>
  <c r="V623" i="17"/>
  <c r="U623" i="17"/>
  <c r="T623" i="17"/>
  <c r="W623" i="17" s="1"/>
  <c r="R623" i="17"/>
  <c r="Q623" i="17"/>
  <c r="P623" i="17"/>
  <c r="S623" i="17" s="1"/>
  <c r="O623" i="17"/>
  <c r="N623" i="17"/>
  <c r="M623" i="17"/>
  <c r="V622" i="17"/>
  <c r="U622" i="17"/>
  <c r="T622" i="17"/>
  <c r="W622" i="17" s="1"/>
  <c r="R622" i="17"/>
  <c r="Q622" i="17"/>
  <c r="P622" i="17"/>
  <c r="S622" i="17" s="1"/>
  <c r="O622" i="17"/>
  <c r="N622" i="17"/>
  <c r="M622" i="17"/>
  <c r="V621" i="17"/>
  <c r="U621" i="17"/>
  <c r="T621" i="17"/>
  <c r="W621" i="17" s="1"/>
  <c r="R621" i="17"/>
  <c r="Q621" i="17"/>
  <c r="P621" i="17"/>
  <c r="S621" i="17" s="1"/>
  <c r="O621" i="17"/>
  <c r="N621" i="17"/>
  <c r="M621" i="17"/>
  <c r="V620" i="17"/>
  <c r="U620" i="17"/>
  <c r="T620" i="17"/>
  <c r="W620" i="17" s="1"/>
  <c r="R620" i="17"/>
  <c r="Q620" i="17"/>
  <c r="P620" i="17"/>
  <c r="S620" i="17" s="1"/>
  <c r="O620" i="17"/>
  <c r="N620" i="17"/>
  <c r="M620" i="17"/>
  <c r="V619" i="17"/>
  <c r="U619" i="17"/>
  <c r="T619" i="17"/>
  <c r="W619" i="17" s="1"/>
  <c r="R619" i="17"/>
  <c r="Q619" i="17"/>
  <c r="P619" i="17"/>
  <c r="S619" i="17" s="1"/>
  <c r="O619" i="17"/>
  <c r="N619" i="17"/>
  <c r="M619" i="17"/>
  <c r="V618" i="17"/>
  <c r="U618" i="17"/>
  <c r="T618" i="17"/>
  <c r="W618" i="17" s="1"/>
  <c r="R618" i="17"/>
  <c r="Q618" i="17"/>
  <c r="P618" i="17"/>
  <c r="S618" i="17" s="1"/>
  <c r="O618" i="17"/>
  <c r="N618" i="17"/>
  <c r="M618" i="17"/>
  <c r="V617" i="17"/>
  <c r="U617" i="17"/>
  <c r="T617" i="17"/>
  <c r="W617" i="17" s="1"/>
  <c r="R617" i="17"/>
  <c r="Q617" i="17"/>
  <c r="P617" i="17"/>
  <c r="S617" i="17" s="1"/>
  <c r="O617" i="17"/>
  <c r="N617" i="17"/>
  <c r="M617" i="17"/>
  <c r="V616" i="17"/>
  <c r="U616" i="17"/>
  <c r="T616" i="17"/>
  <c r="W616" i="17" s="1"/>
  <c r="R616" i="17"/>
  <c r="Q616" i="17"/>
  <c r="P616" i="17"/>
  <c r="S616" i="17" s="1"/>
  <c r="O616" i="17"/>
  <c r="N616" i="17"/>
  <c r="M616" i="17"/>
  <c r="V615" i="17"/>
  <c r="U615" i="17"/>
  <c r="T615" i="17"/>
  <c r="W615" i="17" s="1"/>
  <c r="R615" i="17"/>
  <c r="Q615" i="17"/>
  <c r="P615" i="17"/>
  <c r="S615" i="17" s="1"/>
  <c r="O615" i="17"/>
  <c r="N615" i="17"/>
  <c r="M615" i="17"/>
  <c r="V614" i="17"/>
  <c r="U614" i="17"/>
  <c r="T614" i="17"/>
  <c r="W614" i="17" s="1"/>
  <c r="R614" i="17"/>
  <c r="Q614" i="17"/>
  <c r="P614" i="17"/>
  <c r="S614" i="17" s="1"/>
  <c r="O614" i="17"/>
  <c r="N614" i="17"/>
  <c r="M614" i="17"/>
  <c r="V613" i="17"/>
  <c r="U613" i="17"/>
  <c r="T613" i="17"/>
  <c r="W613" i="17" s="1"/>
  <c r="R613" i="17"/>
  <c r="Q613" i="17"/>
  <c r="P613" i="17"/>
  <c r="S613" i="17" s="1"/>
  <c r="O613" i="17"/>
  <c r="N613" i="17"/>
  <c r="M613" i="17"/>
  <c r="V612" i="17"/>
  <c r="U612" i="17"/>
  <c r="T612" i="17"/>
  <c r="W612" i="17" s="1"/>
  <c r="R612" i="17"/>
  <c r="Q612" i="17"/>
  <c r="P612" i="17"/>
  <c r="S612" i="17" s="1"/>
  <c r="O612" i="17"/>
  <c r="N612" i="17"/>
  <c r="M612" i="17"/>
  <c r="V611" i="17"/>
  <c r="U611" i="17"/>
  <c r="T611" i="17"/>
  <c r="W611" i="17" s="1"/>
  <c r="R611" i="17"/>
  <c r="Q611" i="17"/>
  <c r="P611" i="17"/>
  <c r="S611" i="17" s="1"/>
  <c r="O611" i="17"/>
  <c r="N611" i="17"/>
  <c r="M611" i="17"/>
  <c r="V610" i="17"/>
  <c r="U610" i="17"/>
  <c r="T610" i="17"/>
  <c r="W610" i="17" s="1"/>
  <c r="R610" i="17"/>
  <c r="Q610" i="17"/>
  <c r="P610" i="17"/>
  <c r="S610" i="17" s="1"/>
  <c r="O610" i="17"/>
  <c r="N610" i="17"/>
  <c r="M610" i="17"/>
  <c r="V609" i="17"/>
  <c r="U609" i="17"/>
  <c r="T609" i="17"/>
  <c r="W609" i="17" s="1"/>
  <c r="R609" i="17"/>
  <c r="Q609" i="17"/>
  <c r="P609" i="17"/>
  <c r="S609" i="17" s="1"/>
  <c r="O609" i="17"/>
  <c r="N609" i="17"/>
  <c r="M609" i="17"/>
  <c r="V608" i="17"/>
  <c r="U608" i="17"/>
  <c r="T608" i="17"/>
  <c r="W608" i="17" s="1"/>
  <c r="R608" i="17"/>
  <c r="Q608" i="17"/>
  <c r="P608" i="17"/>
  <c r="S608" i="17" s="1"/>
  <c r="O608" i="17"/>
  <c r="N608" i="17"/>
  <c r="M608" i="17"/>
  <c r="V607" i="17"/>
  <c r="U607" i="17"/>
  <c r="T607" i="17"/>
  <c r="W607" i="17" s="1"/>
  <c r="R607" i="17"/>
  <c r="Q607" i="17"/>
  <c r="P607" i="17"/>
  <c r="S607" i="17" s="1"/>
  <c r="O607" i="17"/>
  <c r="N607" i="17"/>
  <c r="M607" i="17"/>
  <c r="V606" i="17"/>
  <c r="U606" i="17"/>
  <c r="T606" i="17"/>
  <c r="W606" i="17" s="1"/>
  <c r="R606" i="17"/>
  <c r="Q606" i="17"/>
  <c r="P606" i="17"/>
  <c r="S606" i="17" s="1"/>
  <c r="O606" i="17"/>
  <c r="N606" i="17"/>
  <c r="M606" i="17"/>
  <c r="V605" i="17"/>
  <c r="U605" i="17"/>
  <c r="T605" i="17"/>
  <c r="W605" i="17" s="1"/>
  <c r="R605" i="17"/>
  <c r="Q605" i="17"/>
  <c r="P605" i="17"/>
  <c r="S605" i="17" s="1"/>
  <c r="O605" i="17"/>
  <c r="N605" i="17"/>
  <c r="M605" i="17"/>
  <c r="V604" i="17"/>
  <c r="U604" i="17"/>
  <c r="T604" i="17"/>
  <c r="W604" i="17" s="1"/>
  <c r="R604" i="17"/>
  <c r="Q604" i="17"/>
  <c r="P604" i="17"/>
  <c r="S604" i="17" s="1"/>
  <c r="O604" i="17"/>
  <c r="N604" i="17"/>
  <c r="M604" i="17"/>
  <c r="V603" i="17"/>
  <c r="U603" i="17"/>
  <c r="T603" i="17"/>
  <c r="W603" i="17" s="1"/>
  <c r="R603" i="17"/>
  <c r="Q603" i="17"/>
  <c r="P603" i="17"/>
  <c r="S603" i="17" s="1"/>
  <c r="O603" i="17"/>
  <c r="N603" i="17"/>
  <c r="M603" i="17"/>
  <c r="V602" i="17"/>
  <c r="U602" i="17"/>
  <c r="T602" i="17"/>
  <c r="W602" i="17" s="1"/>
  <c r="R602" i="17"/>
  <c r="Q602" i="17"/>
  <c r="P602" i="17"/>
  <c r="S602" i="17" s="1"/>
  <c r="O602" i="17"/>
  <c r="N602" i="17"/>
  <c r="M602" i="17"/>
  <c r="V601" i="17"/>
  <c r="U601" i="17"/>
  <c r="T601" i="17"/>
  <c r="W601" i="17" s="1"/>
  <c r="R601" i="17"/>
  <c r="Q601" i="17"/>
  <c r="P601" i="17"/>
  <c r="S601" i="17" s="1"/>
  <c r="O601" i="17"/>
  <c r="N601" i="17"/>
  <c r="M601" i="17"/>
  <c r="V600" i="17"/>
  <c r="U600" i="17"/>
  <c r="T600" i="17"/>
  <c r="W600" i="17" s="1"/>
  <c r="R600" i="17"/>
  <c r="Q600" i="17"/>
  <c r="P600" i="17"/>
  <c r="S600" i="17" s="1"/>
  <c r="O600" i="17"/>
  <c r="N600" i="17"/>
  <c r="M600" i="17"/>
  <c r="V599" i="17"/>
  <c r="U599" i="17"/>
  <c r="T599" i="17"/>
  <c r="W599" i="17" s="1"/>
  <c r="R599" i="17"/>
  <c r="Q599" i="17"/>
  <c r="P599" i="17"/>
  <c r="S599" i="17" s="1"/>
  <c r="O599" i="17"/>
  <c r="N599" i="17"/>
  <c r="M599" i="17"/>
  <c r="V598" i="17"/>
  <c r="U598" i="17"/>
  <c r="T598" i="17"/>
  <c r="W598" i="17" s="1"/>
  <c r="R598" i="17"/>
  <c r="Q598" i="17"/>
  <c r="P598" i="17"/>
  <c r="S598" i="17" s="1"/>
  <c r="O598" i="17"/>
  <c r="N598" i="17"/>
  <c r="M598" i="17"/>
  <c r="V597" i="17"/>
  <c r="U597" i="17"/>
  <c r="T597" i="17"/>
  <c r="W597" i="17" s="1"/>
  <c r="R597" i="17"/>
  <c r="Q597" i="17"/>
  <c r="P597" i="17"/>
  <c r="S597" i="17" s="1"/>
  <c r="O597" i="17"/>
  <c r="N597" i="17"/>
  <c r="M597" i="17"/>
  <c r="V596" i="17"/>
  <c r="U596" i="17"/>
  <c r="T596" i="17"/>
  <c r="W596" i="17" s="1"/>
  <c r="R596" i="17"/>
  <c r="Q596" i="17"/>
  <c r="P596" i="17"/>
  <c r="S596" i="17" s="1"/>
  <c r="O596" i="17"/>
  <c r="N596" i="17"/>
  <c r="M596" i="17"/>
  <c r="V595" i="17"/>
  <c r="U595" i="17"/>
  <c r="T595" i="17"/>
  <c r="W595" i="17" s="1"/>
  <c r="R595" i="17"/>
  <c r="Q595" i="17"/>
  <c r="P595" i="17"/>
  <c r="S595" i="17" s="1"/>
  <c r="O595" i="17"/>
  <c r="N595" i="17"/>
  <c r="M595" i="17"/>
  <c r="V594" i="17"/>
  <c r="U594" i="17"/>
  <c r="T594" i="17"/>
  <c r="W594" i="17" s="1"/>
  <c r="R594" i="17"/>
  <c r="Q594" i="17"/>
  <c r="P594" i="17"/>
  <c r="S594" i="17" s="1"/>
  <c r="O594" i="17"/>
  <c r="N594" i="17"/>
  <c r="M594" i="17"/>
  <c r="V593" i="17"/>
  <c r="U593" i="17"/>
  <c r="T593" i="17"/>
  <c r="W593" i="17" s="1"/>
  <c r="R593" i="17"/>
  <c r="Q593" i="17"/>
  <c r="P593" i="17"/>
  <c r="S593" i="17" s="1"/>
  <c r="O593" i="17"/>
  <c r="N593" i="17"/>
  <c r="M593" i="17"/>
  <c r="V592" i="17"/>
  <c r="U592" i="17"/>
  <c r="T592" i="17"/>
  <c r="W592" i="17" s="1"/>
  <c r="R592" i="17"/>
  <c r="Q592" i="17"/>
  <c r="P592" i="17"/>
  <c r="S592" i="17" s="1"/>
  <c r="O592" i="17"/>
  <c r="N592" i="17"/>
  <c r="M592" i="17"/>
  <c r="V591" i="17"/>
  <c r="U591" i="17"/>
  <c r="T591" i="17"/>
  <c r="W591" i="17" s="1"/>
  <c r="R591" i="17"/>
  <c r="Q591" i="17"/>
  <c r="P591" i="17"/>
  <c r="S591" i="17" s="1"/>
  <c r="O591" i="17"/>
  <c r="N591" i="17"/>
  <c r="M591" i="17"/>
  <c r="V590" i="17"/>
  <c r="U590" i="17"/>
  <c r="T590" i="17"/>
  <c r="W590" i="17" s="1"/>
  <c r="R590" i="17"/>
  <c r="Q590" i="17"/>
  <c r="P590" i="17"/>
  <c r="S590" i="17" s="1"/>
  <c r="O590" i="17"/>
  <c r="N590" i="17"/>
  <c r="M590" i="17"/>
  <c r="V589" i="17"/>
  <c r="U589" i="17"/>
  <c r="T589" i="17"/>
  <c r="W589" i="17" s="1"/>
  <c r="R589" i="17"/>
  <c r="Q589" i="17"/>
  <c r="P589" i="17"/>
  <c r="S589" i="17" s="1"/>
  <c r="O589" i="17"/>
  <c r="N589" i="17"/>
  <c r="M589" i="17"/>
  <c r="V588" i="17"/>
  <c r="U588" i="17"/>
  <c r="T588" i="17"/>
  <c r="W588" i="17" s="1"/>
  <c r="R588" i="17"/>
  <c r="Q588" i="17"/>
  <c r="P588" i="17"/>
  <c r="S588" i="17" s="1"/>
  <c r="O588" i="17"/>
  <c r="N588" i="17"/>
  <c r="M588" i="17"/>
  <c r="V587" i="17"/>
  <c r="U587" i="17"/>
  <c r="T587" i="17"/>
  <c r="W587" i="17" s="1"/>
  <c r="R587" i="17"/>
  <c r="Q587" i="17"/>
  <c r="P587" i="17"/>
  <c r="S587" i="17" s="1"/>
  <c r="O587" i="17"/>
  <c r="N587" i="17"/>
  <c r="M587" i="17"/>
  <c r="V586" i="17"/>
  <c r="U586" i="17"/>
  <c r="T586" i="17"/>
  <c r="W586" i="17" s="1"/>
  <c r="R586" i="17"/>
  <c r="Q586" i="17"/>
  <c r="P586" i="17"/>
  <c r="S586" i="17" s="1"/>
  <c r="O586" i="17"/>
  <c r="N586" i="17"/>
  <c r="M586" i="17"/>
  <c r="V585" i="17"/>
  <c r="U585" i="17"/>
  <c r="T585" i="17"/>
  <c r="W585" i="17" s="1"/>
  <c r="R585" i="17"/>
  <c r="Q585" i="17"/>
  <c r="P585" i="17"/>
  <c r="S585" i="17" s="1"/>
  <c r="O585" i="17"/>
  <c r="N585" i="17"/>
  <c r="M585" i="17"/>
  <c r="V584" i="17"/>
  <c r="U584" i="17"/>
  <c r="T584" i="17"/>
  <c r="W584" i="17" s="1"/>
  <c r="R584" i="17"/>
  <c r="Q584" i="17"/>
  <c r="P584" i="17"/>
  <c r="S584" i="17" s="1"/>
  <c r="O584" i="17"/>
  <c r="N584" i="17"/>
  <c r="M584" i="17"/>
  <c r="V583" i="17"/>
  <c r="U583" i="17"/>
  <c r="T583" i="17"/>
  <c r="W583" i="17" s="1"/>
  <c r="R583" i="17"/>
  <c r="Q583" i="17"/>
  <c r="P583" i="17"/>
  <c r="S583" i="17" s="1"/>
  <c r="O583" i="17"/>
  <c r="N583" i="17"/>
  <c r="M583" i="17"/>
  <c r="V582" i="17"/>
  <c r="U582" i="17"/>
  <c r="T582" i="17"/>
  <c r="W582" i="17" s="1"/>
  <c r="R582" i="17"/>
  <c r="Q582" i="17"/>
  <c r="P582" i="17"/>
  <c r="S582" i="17" s="1"/>
  <c r="O582" i="17"/>
  <c r="N582" i="17"/>
  <c r="M582" i="17"/>
  <c r="V581" i="17"/>
  <c r="U581" i="17"/>
  <c r="T581" i="17"/>
  <c r="W581" i="17" s="1"/>
  <c r="R581" i="17"/>
  <c r="Q581" i="17"/>
  <c r="P581" i="17"/>
  <c r="S581" i="17" s="1"/>
  <c r="O581" i="17"/>
  <c r="N581" i="17"/>
  <c r="M581" i="17"/>
  <c r="V580" i="17"/>
  <c r="U580" i="17"/>
  <c r="T580" i="17"/>
  <c r="W580" i="17" s="1"/>
  <c r="R580" i="17"/>
  <c r="Q580" i="17"/>
  <c r="P580" i="17"/>
  <c r="S580" i="17" s="1"/>
  <c r="O580" i="17"/>
  <c r="N580" i="17"/>
  <c r="M580" i="17"/>
  <c r="V579" i="17"/>
  <c r="U579" i="17"/>
  <c r="T579" i="17"/>
  <c r="W579" i="17" s="1"/>
  <c r="R579" i="17"/>
  <c r="Q579" i="17"/>
  <c r="P579" i="17"/>
  <c r="S579" i="17" s="1"/>
  <c r="O579" i="17"/>
  <c r="N579" i="17"/>
  <c r="M579" i="17"/>
  <c r="V578" i="17"/>
  <c r="U578" i="17"/>
  <c r="T578" i="17"/>
  <c r="W578" i="17" s="1"/>
  <c r="R578" i="17"/>
  <c r="Q578" i="17"/>
  <c r="P578" i="17"/>
  <c r="S578" i="17" s="1"/>
  <c r="O578" i="17"/>
  <c r="N578" i="17"/>
  <c r="M578" i="17"/>
  <c r="V577" i="17"/>
  <c r="U577" i="17"/>
  <c r="T577" i="17"/>
  <c r="W577" i="17" s="1"/>
  <c r="R577" i="17"/>
  <c r="Q577" i="17"/>
  <c r="P577" i="17"/>
  <c r="S577" i="17" s="1"/>
  <c r="O577" i="17"/>
  <c r="N577" i="17"/>
  <c r="M577" i="17"/>
  <c r="V576" i="17"/>
  <c r="U576" i="17"/>
  <c r="T576" i="17"/>
  <c r="W576" i="17" s="1"/>
  <c r="R576" i="17"/>
  <c r="Q576" i="17"/>
  <c r="P576" i="17"/>
  <c r="S576" i="17" s="1"/>
  <c r="O576" i="17"/>
  <c r="N576" i="17"/>
  <c r="M576" i="17"/>
  <c r="V575" i="17"/>
  <c r="U575" i="17"/>
  <c r="T575" i="17"/>
  <c r="W575" i="17" s="1"/>
  <c r="R575" i="17"/>
  <c r="Q575" i="17"/>
  <c r="P575" i="17"/>
  <c r="S575" i="17" s="1"/>
  <c r="O575" i="17"/>
  <c r="N575" i="17"/>
  <c r="M575" i="17"/>
  <c r="V574" i="17"/>
  <c r="U574" i="17"/>
  <c r="T574" i="17"/>
  <c r="W574" i="17" s="1"/>
  <c r="R574" i="17"/>
  <c r="Q574" i="17"/>
  <c r="P574" i="17"/>
  <c r="S574" i="17" s="1"/>
  <c r="O574" i="17"/>
  <c r="N574" i="17"/>
  <c r="M574" i="17"/>
  <c r="V573" i="17"/>
  <c r="U573" i="17"/>
  <c r="T573" i="17"/>
  <c r="W573" i="17" s="1"/>
  <c r="R573" i="17"/>
  <c r="Q573" i="17"/>
  <c r="P573" i="17"/>
  <c r="S573" i="17" s="1"/>
  <c r="O573" i="17"/>
  <c r="N573" i="17"/>
  <c r="M573" i="17"/>
  <c r="V572" i="17"/>
  <c r="U572" i="17"/>
  <c r="T572" i="17"/>
  <c r="W572" i="17" s="1"/>
  <c r="R572" i="17"/>
  <c r="Q572" i="17"/>
  <c r="P572" i="17"/>
  <c r="S572" i="17" s="1"/>
  <c r="O572" i="17"/>
  <c r="N572" i="17"/>
  <c r="M572" i="17"/>
  <c r="V571" i="17"/>
  <c r="U571" i="17"/>
  <c r="T571" i="17"/>
  <c r="W571" i="17" s="1"/>
  <c r="R571" i="17"/>
  <c r="Q571" i="17"/>
  <c r="P571" i="17"/>
  <c r="S571" i="17" s="1"/>
  <c r="O571" i="17"/>
  <c r="N571" i="17"/>
  <c r="M571" i="17"/>
  <c r="V570" i="17"/>
  <c r="U570" i="17"/>
  <c r="T570" i="17"/>
  <c r="W570" i="17" s="1"/>
  <c r="R570" i="17"/>
  <c r="Q570" i="17"/>
  <c r="P570" i="17"/>
  <c r="S570" i="17" s="1"/>
  <c r="O570" i="17"/>
  <c r="N570" i="17"/>
  <c r="M570" i="17"/>
  <c r="V569" i="17"/>
  <c r="U569" i="17"/>
  <c r="T569" i="17"/>
  <c r="W569" i="17" s="1"/>
  <c r="R569" i="17"/>
  <c r="Q569" i="17"/>
  <c r="P569" i="17"/>
  <c r="S569" i="17" s="1"/>
  <c r="O569" i="17"/>
  <c r="N569" i="17"/>
  <c r="M569" i="17"/>
  <c r="V568" i="17"/>
  <c r="U568" i="17"/>
  <c r="T568" i="17"/>
  <c r="W568" i="17" s="1"/>
  <c r="R568" i="17"/>
  <c r="Q568" i="17"/>
  <c r="P568" i="17"/>
  <c r="S568" i="17" s="1"/>
  <c r="O568" i="17"/>
  <c r="N568" i="17"/>
  <c r="M568" i="17"/>
  <c r="V567" i="17"/>
  <c r="U567" i="17"/>
  <c r="T567" i="17"/>
  <c r="W567" i="17" s="1"/>
  <c r="R567" i="17"/>
  <c r="Q567" i="17"/>
  <c r="P567" i="17"/>
  <c r="S567" i="17" s="1"/>
  <c r="O567" i="17"/>
  <c r="N567" i="17"/>
  <c r="M567" i="17"/>
  <c r="V566" i="17"/>
  <c r="U566" i="17"/>
  <c r="T566" i="17"/>
  <c r="W566" i="17" s="1"/>
  <c r="R566" i="17"/>
  <c r="Q566" i="17"/>
  <c r="P566" i="17"/>
  <c r="S566" i="17" s="1"/>
  <c r="O566" i="17"/>
  <c r="N566" i="17"/>
  <c r="M566" i="17"/>
  <c r="V565" i="17"/>
  <c r="U565" i="17"/>
  <c r="T565" i="17"/>
  <c r="W565" i="17" s="1"/>
  <c r="R565" i="17"/>
  <c r="Q565" i="17"/>
  <c r="P565" i="17"/>
  <c r="S565" i="17" s="1"/>
  <c r="O565" i="17"/>
  <c r="N565" i="17"/>
  <c r="M565" i="17"/>
  <c r="V564" i="17"/>
  <c r="U564" i="17"/>
  <c r="T564" i="17"/>
  <c r="W564" i="17" s="1"/>
  <c r="R564" i="17"/>
  <c r="Q564" i="17"/>
  <c r="P564" i="17"/>
  <c r="S564" i="17" s="1"/>
  <c r="O564" i="17"/>
  <c r="N564" i="17"/>
  <c r="M564" i="17"/>
  <c r="V563" i="17"/>
  <c r="U563" i="17"/>
  <c r="T563" i="17"/>
  <c r="W563" i="17" s="1"/>
  <c r="R563" i="17"/>
  <c r="Q563" i="17"/>
  <c r="P563" i="17"/>
  <c r="S563" i="17" s="1"/>
  <c r="O563" i="17"/>
  <c r="N563" i="17"/>
  <c r="M563" i="17"/>
  <c r="V562" i="17"/>
  <c r="U562" i="17"/>
  <c r="T562" i="17"/>
  <c r="W562" i="17" s="1"/>
  <c r="R562" i="17"/>
  <c r="Q562" i="17"/>
  <c r="P562" i="17"/>
  <c r="S562" i="17" s="1"/>
  <c r="O562" i="17"/>
  <c r="N562" i="17"/>
  <c r="M562" i="17"/>
  <c r="V561" i="17"/>
  <c r="U561" i="17"/>
  <c r="T561" i="17"/>
  <c r="W561" i="17" s="1"/>
  <c r="R561" i="17"/>
  <c r="Q561" i="17"/>
  <c r="P561" i="17"/>
  <c r="S561" i="17" s="1"/>
  <c r="O561" i="17"/>
  <c r="N561" i="17"/>
  <c r="M561" i="17"/>
  <c r="V560" i="17"/>
  <c r="U560" i="17"/>
  <c r="T560" i="17"/>
  <c r="W560" i="17" s="1"/>
  <c r="R560" i="17"/>
  <c r="Q560" i="17"/>
  <c r="P560" i="17"/>
  <c r="S560" i="17" s="1"/>
  <c r="O560" i="17"/>
  <c r="N560" i="17"/>
  <c r="M560" i="17"/>
  <c r="V559" i="17"/>
  <c r="U559" i="17"/>
  <c r="T559" i="17"/>
  <c r="W559" i="17" s="1"/>
  <c r="R559" i="17"/>
  <c r="Q559" i="17"/>
  <c r="P559" i="17"/>
  <c r="S559" i="17" s="1"/>
  <c r="O559" i="17"/>
  <c r="N559" i="17"/>
  <c r="M559" i="17"/>
  <c r="V558" i="17"/>
  <c r="U558" i="17"/>
  <c r="T558" i="17"/>
  <c r="W558" i="17" s="1"/>
  <c r="R558" i="17"/>
  <c r="Q558" i="17"/>
  <c r="P558" i="17"/>
  <c r="S558" i="17" s="1"/>
  <c r="O558" i="17"/>
  <c r="N558" i="17"/>
  <c r="M558" i="17"/>
  <c r="V557" i="17"/>
  <c r="U557" i="17"/>
  <c r="T557" i="17"/>
  <c r="W557" i="17" s="1"/>
  <c r="R557" i="17"/>
  <c r="Q557" i="17"/>
  <c r="P557" i="17"/>
  <c r="S557" i="17" s="1"/>
  <c r="O557" i="17"/>
  <c r="N557" i="17"/>
  <c r="M557" i="17"/>
  <c r="V556" i="17"/>
  <c r="U556" i="17"/>
  <c r="T556" i="17"/>
  <c r="W556" i="17" s="1"/>
  <c r="R556" i="17"/>
  <c r="Q556" i="17"/>
  <c r="P556" i="17"/>
  <c r="S556" i="17" s="1"/>
  <c r="O556" i="17"/>
  <c r="N556" i="17"/>
  <c r="M556" i="17"/>
  <c r="V555" i="17"/>
  <c r="U555" i="17"/>
  <c r="T555" i="17"/>
  <c r="W555" i="17" s="1"/>
  <c r="R555" i="17"/>
  <c r="Q555" i="17"/>
  <c r="P555" i="17"/>
  <c r="S555" i="17" s="1"/>
  <c r="O555" i="17"/>
  <c r="N555" i="17"/>
  <c r="M555" i="17"/>
  <c r="V554" i="17"/>
  <c r="U554" i="17"/>
  <c r="T554" i="17"/>
  <c r="W554" i="17" s="1"/>
  <c r="R554" i="17"/>
  <c r="Q554" i="17"/>
  <c r="P554" i="17"/>
  <c r="S554" i="17" s="1"/>
  <c r="O554" i="17"/>
  <c r="N554" i="17"/>
  <c r="M554" i="17"/>
  <c r="V553" i="17"/>
  <c r="U553" i="17"/>
  <c r="T553" i="17"/>
  <c r="W553" i="17" s="1"/>
  <c r="R553" i="17"/>
  <c r="Q553" i="17"/>
  <c r="P553" i="17"/>
  <c r="S553" i="17" s="1"/>
  <c r="O553" i="17"/>
  <c r="N553" i="17"/>
  <c r="M553" i="17"/>
  <c r="V552" i="17"/>
  <c r="U552" i="17"/>
  <c r="T552" i="17"/>
  <c r="W552" i="17" s="1"/>
  <c r="R552" i="17"/>
  <c r="Q552" i="17"/>
  <c r="P552" i="17"/>
  <c r="S552" i="17" s="1"/>
  <c r="O552" i="17"/>
  <c r="N552" i="17"/>
  <c r="M552" i="17"/>
  <c r="V551" i="17"/>
  <c r="U551" i="17"/>
  <c r="T551" i="17"/>
  <c r="W551" i="17" s="1"/>
  <c r="R551" i="17"/>
  <c r="Q551" i="17"/>
  <c r="P551" i="17"/>
  <c r="S551" i="17" s="1"/>
  <c r="O551" i="17"/>
  <c r="N551" i="17"/>
  <c r="M551" i="17"/>
  <c r="V550" i="17"/>
  <c r="U550" i="17"/>
  <c r="T550" i="17"/>
  <c r="W550" i="17" s="1"/>
  <c r="R550" i="17"/>
  <c r="Q550" i="17"/>
  <c r="P550" i="17"/>
  <c r="S550" i="17" s="1"/>
  <c r="O550" i="17"/>
  <c r="N550" i="17"/>
  <c r="M550" i="17"/>
  <c r="V549" i="17"/>
  <c r="U549" i="17"/>
  <c r="T549" i="17"/>
  <c r="W549" i="17" s="1"/>
  <c r="R549" i="17"/>
  <c r="Q549" i="17"/>
  <c r="P549" i="17"/>
  <c r="S549" i="17" s="1"/>
  <c r="O549" i="17"/>
  <c r="N549" i="17"/>
  <c r="M549" i="17"/>
  <c r="V548" i="17"/>
  <c r="U548" i="17"/>
  <c r="T548" i="17"/>
  <c r="W548" i="17" s="1"/>
  <c r="R548" i="17"/>
  <c r="Q548" i="17"/>
  <c r="P548" i="17"/>
  <c r="S548" i="17" s="1"/>
  <c r="O548" i="17"/>
  <c r="N548" i="17"/>
  <c r="M548" i="17"/>
  <c r="V547" i="17"/>
  <c r="U547" i="17"/>
  <c r="T547" i="17"/>
  <c r="W547" i="17" s="1"/>
  <c r="R547" i="17"/>
  <c r="Q547" i="17"/>
  <c r="P547" i="17"/>
  <c r="S547" i="17" s="1"/>
  <c r="O547" i="17"/>
  <c r="N547" i="17"/>
  <c r="M547" i="17"/>
  <c r="V546" i="17"/>
  <c r="U546" i="17"/>
  <c r="T546" i="17"/>
  <c r="W546" i="17" s="1"/>
  <c r="R546" i="17"/>
  <c r="Q546" i="17"/>
  <c r="P546" i="17"/>
  <c r="S546" i="17" s="1"/>
  <c r="O546" i="17"/>
  <c r="N546" i="17"/>
  <c r="M546" i="17"/>
  <c r="V545" i="17"/>
  <c r="U545" i="17"/>
  <c r="T545" i="17"/>
  <c r="W545" i="17" s="1"/>
  <c r="R545" i="17"/>
  <c r="Q545" i="17"/>
  <c r="P545" i="17"/>
  <c r="S545" i="17" s="1"/>
  <c r="O545" i="17"/>
  <c r="N545" i="17"/>
  <c r="M545" i="17"/>
  <c r="V544" i="17"/>
  <c r="U544" i="17"/>
  <c r="T544" i="17"/>
  <c r="W544" i="17" s="1"/>
  <c r="R544" i="17"/>
  <c r="Q544" i="17"/>
  <c r="P544" i="17"/>
  <c r="S544" i="17" s="1"/>
  <c r="O544" i="17"/>
  <c r="N544" i="17"/>
  <c r="M544" i="17"/>
  <c r="V543" i="17"/>
  <c r="U543" i="17"/>
  <c r="T543" i="17"/>
  <c r="W543" i="17" s="1"/>
  <c r="R543" i="17"/>
  <c r="Q543" i="17"/>
  <c r="P543" i="17"/>
  <c r="S543" i="17" s="1"/>
  <c r="O543" i="17"/>
  <c r="N543" i="17"/>
  <c r="M543" i="17"/>
  <c r="V542" i="17"/>
  <c r="U542" i="17"/>
  <c r="T542" i="17"/>
  <c r="W542" i="17" s="1"/>
  <c r="R542" i="17"/>
  <c r="Q542" i="17"/>
  <c r="P542" i="17"/>
  <c r="S542" i="17" s="1"/>
  <c r="O542" i="17"/>
  <c r="N542" i="17"/>
  <c r="M542" i="17"/>
  <c r="V541" i="17"/>
  <c r="U541" i="17"/>
  <c r="T541" i="17"/>
  <c r="W541" i="17" s="1"/>
  <c r="R541" i="17"/>
  <c r="Q541" i="17"/>
  <c r="P541" i="17"/>
  <c r="S541" i="17" s="1"/>
  <c r="O541" i="17"/>
  <c r="N541" i="17"/>
  <c r="M541" i="17"/>
  <c r="V540" i="17"/>
  <c r="U540" i="17"/>
  <c r="T540" i="17"/>
  <c r="W540" i="17" s="1"/>
  <c r="R540" i="17"/>
  <c r="Q540" i="17"/>
  <c r="P540" i="17"/>
  <c r="S540" i="17" s="1"/>
  <c r="O540" i="17"/>
  <c r="N540" i="17"/>
  <c r="M540" i="17"/>
  <c r="V539" i="17"/>
  <c r="U539" i="17"/>
  <c r="T539" i="17"/>
  <c r="W539" i="17" s="1"/>
  <c r="R539" i="17"/>
  <c r="Q539" i="17"/>
  <c r="P539" i="17"/>
  <c r="S539" i="17" s="1"/>
  <c r="O539" i="17"/>
  <c r="N539" i="17"/>
  <c r="M539" i="17"/>
  <c r="V538" i="17"/>
  <c r="U538" i="17"/>
  <c r="T538" i="17"/>
  <c r="W538" i="17" s="1"/>
  <c r="R538" i="17"/>
  <c r="Q538" i="17"/>
  <c r="P538" i="17"/>
  <c r="S538" i="17" s="1"/>
  <c r="O538" i="17"/>
  <c r="N538" i="17"/>
  <c r="M538" i="17"/>
  <c r="V537" i="17"/>
  <c r="U537" i="17"/>
  <c r="T537" i="17"/>
  <c r="W537" i="17" s="1"/>
  <c r="R537" i="17"/>
  <c r="Q537" i="17"/>
  <c r="P537" i="17"/>
  <c r="S537" i="17" s="1"/>
  <c r="O537" i="17"/>
  <c r="N537" i="17"/>
  <c r="M537" i="17"/>
  <c r="V536" i="17"/>
  <c r="U536" i="17"/>
  <c r="T536" i="17"/>
  <c r="W536" i="17" s="1"/>
  <c r="R536" i="17"/>
  <c r="Q536" i="17"/>
  <c r="P536" i="17"/>
  <c r="S536" i="17" s="1"/>
  <c r="O536" i="17"/>
  <c r="N536" i="17"/>
  <c r="M536" i="17"/>
  <c r="V535" i="17"/>
  <c r="U535" i="17"/>
  <c r="T535" i="17"/>
  <c r="W535" i="17" s="1"/>
  <c r="R535" i="17"/>
  <c r="Q535" i="17"/>
  <c r="P535" i="17"/>
  <c r="S535" i="17" s="1"/>
  <c r="O535" i="17"/>
  <c r="N535" i="17"/>
  <c r="M535" i="17"/>
  <c r="V534" i="17"/>
  <c r="U534" i="17"/>
  <c r="T534" i="17"/>
  <c r="W534" i="17" s="1"/>
  <c r="R534" i="17"/>
  <c r="Q534" i="17"/>
  <c r="P534" i="17"/>
  <c r="S534" i="17" s="1"/>
  <c r="O534" i="17"/>
  <c r="N534" i="17"/>
  <c r="M534" i="17"/>
  <c r="V533" i="17"/>
  <c r="U533" i="17"/>
  <c r="T533" i="17"/>
  <c r="W533" i="17" s="1"/>
  <c r="R533" i="17"/>
  <c r="Q533" i="17"/>
  <c r="P533" i="17"/>
  <c r="S533" i="17" s="1"/>
  <c r="O533" i="17"/>
  <c r="N533" i="17"/>
  <c r="M533" i="17"/>
  <c r="V532" i="17"/>
  <c r="U532" i="17"/>
  <c r="T532" i="17"/>
  <c r="W532" i="17" s="1"/>
  <c r="R532" i="17"/>
  <c r="Q532" i="17"/>
  <c r="P532" i="17"/>
  <c r="S532" i="17" s="1"/>
  <c r="O532" i="17"/>
  <c r="N532" i="17"/>
  <c r="M532" i="17"/>
  <c r="V531" i="17"/>
  <c r="U531" i="17"/>
  <c r="T531" i="17"/>
  <c r="W531" i="17" s="1"/>
  <c r="R531" i="17"/>
  <c r="Q531" i="17"/>
  <c r="P531" i="17"/>
  <c r="S531" i="17" s="1"/>
  <c r="O531" i="17"/>
  <c r="N531" i="17"/>
  <c r="M531" i="17"/>
  <c r="V530" i="17"/>
  <c r="U530" i="17"/>
  <c r="T530" i="17"/>
  <c r="W530" i="17" s="1"/>
  <c r="R530" i="17"/>
  <c r="Q530" i="17"/>
  <c r="P530" i="17"/>
  <c r="S530" i="17" s="1"/>
  <c r="O530" i="17"/>
  <c r="N530" i="17"/>
  <c r="M530" i="17"/>
  <c r="V529" i="17"/>
  <c r="U529" i="17"/>
  <c r="T529" i="17"/>
  <c r="W529" i="17" s="1"/>
  <c r="R529" i="17"/>
  <c r="Q529" i="17"/>
  <c r="P529" i="17"/>
  <c r="S529" i="17" s="1"/>
  <c r="O529" i="17"/>
  <c r="N529" i="17"/>
  <c r="M529" i="17"/>
  <c r="V528" i="17"/>
  <c r="U528" i="17"/>
  <c r="T528" i="17"/>
  <c r="W528" i="17" s="1"/>
  <c r="R528" i="17"/>
  <c r="Q528" i="17"/>
  <c r="P528" i="17"/>
  <c r="S528" i="17" s="1"/>
  <c r="O528" i="17"/>
  <c r="N528" i="17"/>
  <c r="M528" i="17"/>
  <c r="V527" i="17"/>
  <c r="U527" i="17"/>
  <c r="T527" i="17"/>
  <c r="W527" i="17" s="1"/>
  <c r="R527" i="17"/>
  <c r="Q527" i="17"/>
  <c r="P527" i="17"/>
  <c r="S527" i="17" s="1"/>
  <c r="O527" i="17"/>
  <c r="N527" i="17"/>
  <c r="M527" i="17"/>
  <c r="V526" i="17"/>
  <c r="U526" i="17"/>
  <c r="T526" i="17"/>
  <c r="W526" i="17" s="1"/>
  <c r="R526" i="17"/>
  <c r="Q526" i="17"/>
  <c r="P526" i="17"/>
  <c r="S526" i="17" s="1"/>
  <c r="O526" i="17"/>
  <c r="N526" i="17"/>
  <c r="M526" i="17"/>
  <c r="V525" i="17"/>
  <c r="U525" i="17"/>
  <c r="T525" i="17"/>
  <c r="W525" i="17" s="1"/>
  <c r="R525" i="17"/>
  <c r="Q525" i="17"/>
  <c r="P525" i="17"/>
  <c r="S525" i="17" s="1"/>
  <c r="O525" i="17"/>
  <c r="N525" i="17"/>
  <c r="M525" i="17"/>
  <c r="V524" i="17"/>
  <c r="U524" i="17"/>
  <c r="T524" i="17"/>
  <c r="W524" i="17" s="1"/>
  <c r="R524" i="17"/>
  <c r="Q524" i="17"/>
  <c r="P524" i="17"/>
  <c r="S524" i="17" s="1"/>
  <c r="O524" i="17"/>
  <c r="N524" i="17"/>
  <c r="M524" i="17"/>
  <c r="V523" i="17"/>
  <c r="U523" i="17"/>
  <c r="T523" i="17"/>
  <c r="W523" i="17" s="1"/>
  <c r="R523" i="17"/>
  <c r="Q523" i="17"/>
  <c r="P523" i="17"/>
  <c r="S523" i="17" s="1"/>
  <c r="O523" i="17"/>
  <c r="N523" i="17"/>
  <c r="M523" i="17"/>
  <c r="V522" i="17"/>
  <c r="U522" i="17"/>
  <c r="T522" i="17"/>
  <c r="W522" i="17" s="1"/>
  <c r="R522" i="17"/>
  <c r="Q522" i="17"/>
  <c r="P522" i="17"/>
  <c r="S522" i="17" s="1"/>
  <c r="O522" i="17"/>
  <c r="N522" i="17"/>
  <c r="M522" i="17"/>
  <c r="V521" i="17"/>
  <c r="U521" i="17"/>
  <c r="T521" i="17"/>
  <c r="W521" i="17" s="1"/>
  <c r="R521" i="17"/>
  <c r="Q521" i="17"/>
  <c r="P521" i="17"/>
  <c r="S521" i="17" s="1"/>
  <c r="O521" i="17"/>
  <c r="N521" i="17"/>
  <c r="M521" i="17"/>
  <c r="V520" i="17"/>
  <c r="U520" i="17"/>
  <c r="T520" i="17"/>
  <c r="W520" i="17" s="1"/>
  <c r="R520" i="17"/>
  <c r="Q520" i="17"/>
  <c r="P520" i="17"/>
  <c r="S520" i="17" s="1"/>
  <c r="O520" i="17"/>
  <c r="N520" i="17"/>
  <c r="M520" i="17"/>
  <c r="V519" i="17"/>
  <c r="U519" i="17"/>
  <c r="T519" i="17"/>
  <c r="W519" i="17" s="1"/>
  <c r="R519" i="17"/>
  <c r="Q519" i="17"/>
  <c r="P519" i="17"/>
  <c r="S519" i="17" s="1"/>
  <c r="O519" i="17"/>
  <c r="N519" i="17"/>
  <c r="M519" i="17"/>
  <c r="V518" i="17"/>
  <c r="U518" i="17"/>
  <c r="T518" i="17"/>
  <c r="W518" i="17" s="1"/>
  <c r="R518" i="17"/>
  <c r="Q518" i="17"/>
  <c r="P518" i="17"/>
  <c r="S518" i="17" s="1"/>
  <c r="O518" i="17"/>
  <c r="N518" i="17"/>
  <c r="M518" i="17"/>
  <c r="V517" i="17"/>
  <c r="U517" i="17"/>
  <c r="T517" i="17"/>
  <c r="W517" i="17" s="1"/>
  <c r="R517" i="17"/>
  <c r="Q517" i="17"/>
  <c r="P517" i="17"/>
  <c r="S517" i="17" s="1"/>
  <c r="O517" i="17"/>
  <c r="N517" i="17"/>
  <c r="M517" i="17"/>
  <c r="V516" i="17"/>
  <c r="U516" i="17"/>
  <c r="T516" i="17"/>
  <c r="W516" i="17" s="1"/>
  <c r="R516" i="17"/>
  <c r="Q516" i="17"/>
  <c r="P516" i="17"/>
  <c r="S516" i="17" s="1"/>
  <c r="O516" i="17"/>
  <c r="N516" i="17"/>
  <c r="M516" i="17"/>
  <c r="V515" i="17"/>
  <c r="U515" i="17"/>
  <c r="T515" i="17"/>
  <c r="W515" i="17" s="1"/>
  <c r="R515" i="17"/>
  <c r="Q515" i="17"/>
  <c r="P515" i="17"/>
  <c r="S515" i="17" s="1"/>
  <c r="O515" i="17"/>
  <c r="N515" i="17"/>
  <c r="M515" i="17"/>
  <c r="V514" i="17"/>
  <c r="U514" i="17"/>
  <c r="T514" i="17"/>
  <c r="W514" i="17" s="1"/>
  <c r="R514" i="17"/>
  <c r="Q514" i="17"/>
  <c r="P514" i="17"/>
  <c r="S514" i="17" s="1"/>
  <c r="O514" i="17"/>
  <c r="N514" i="17"/>
  <c r="M514" i="17"/>
  <c r="V513" i="17"/>
  <c r="U513" i="17"/>
  <c r="T513" i="17"/>
  <c r="W513" i="17" s="1"/>
  <c r="R513" i="17"/>
  <c r="Q513" i="17"/>
  <c r="P513" i="17"/>
  <c r="S513" i="17" s="1"/>
  <c r="O513" i="17"/>
  <c r="N513" i="17"/>
  <c r="M513" i="17"/>
  <c r="V512" i="17"/>
  <c r="U512" i="17"/>
  <c r="T512" i="17"/>
  <c r="W512" i="17" s="1"/>
  <c r="R512" i="17"/>
  <c r="Q512" i="17"/>
  <c r="P512" i="17"/>
  <c r="S512" i="17" s="1"/>
  <c r="O512" i="17"/>
  <c r="N512" i="17"/>
  <c r="M512" i="17"/>
  <c r="V511" i="17"/>
  <c r="U511" i="17"/>
  <c r="T511" i="17"/>
  <c r="W511" i="17" s="1"/>
  <c r="R511" i="17"/>
  <c r="Q511" i="17"/>
  <c r="P511" i="17"/>
  <c r="S511" i="17" s="1"/>
  <c r="O511" i="17"/>
  <c r="N511" i="17"/>
  <c r="M511" i="17"/>
  <c r="V510" i="17"/>
  <c r="U510" i="17"/>
  <c r="T510" i="17"/>
  <c r="W510" i="17" s="1"/>
  <c r="R510" i="17"/>
  <c r="Q510" i="17"/>
  <c r="P510" i="17"/>
  <c r="S510" i="17" s="1"/>
  <c r="O510" i="17"/>
  <c r="N510" i="17"/>
  <c r="M510" i="17"/>
  <c r="V509" i="17"/>
  <c r="U509" i="17"/>
  <c r="T509" i="17"/>
  <c r="W509" i="17" s="1"/>
  <c r="R509" i="17"/>
  <c r="Q509" i="17"/>
  <c r="P509" i="17"/>
  <c r="S509" i="17" s="1"/>
  <c r="O509" i="17"/>
  <c r="N509" i="17"/>
  <c r="M509" i="17"/>
  <c r="V508" i="17"/>
  <c r="U508" i="17"/>
  <c r="T508" i="17"/>
  <c r="W508" i="17" s="1"/>
  <c r="R508" i="17"/>
  <c r="Q508" i="17"/>
  <c r="P508" i="17"/>
  <c r="S508" i="17" s="1"/>
  <c r="O508" i="17"/>
  <c r="N508" i="17"/>
  <c r="M508" i="17"/>
  <c r="V507" i="17"/>
  <c r="U507" i="17"/>
  <c r="T507" i="17"/>
  <c r="W507" i="17" s="1"/>
  <c r="R507" i="17"/>
  <c r="Q507" i="17"/>
  <c r="P507" i="17"/>
  <c r="S507" i="17" s="1"/>
  <c r="O507" i="17"/>
  <c r="N507" i="17"/>
  <c r="M507" i="17"/>
  <c r="V506" i="17"/>
  <c r="U506" i="17"/>
  <c r="T506" i="17"/>
  <c r="W506" i="17" s="1"/>
  <c r="R506" i="17"/>
  <c r="Q506" i="17"/>
  <c r="P506" i="17"/>
  <c r="S506" i="17" s="1"/>
  <c r="O506" i="17"/>
  <c r="N506" i="17"/>
  <c r="M506" i="17"/>
  <c r="V505" i="17"/>
  <c r="U505" i="17"/>
  <c r="T505" i="17"/>
  <c r="W505" i="17" s="1"/>
  <c r="R505" i="17"/>
  <c r="Q505" i="17"/>
  <c r="P505" i="17"/>
  <c r="S505" i="17" s="1"/>
  <c r="O505" i="17"/>
  <c r="N505" i="17"/>
  <c r="M505" i="17"/>
  <c r="V504" i="17"/>
  <c r="U504" i="17"/>
  <c r="T504" i="17"/>
  <c r="W504" i="17" s="1"/>
  <c r="R504" i="17"/>
  <c r="Q504" i="17"/>
  <c r="P504" i="17"/>
  <c r="S504" i="17" s="1"/>
  <c r="O504" i="17"/>
  <c r="N504" i="17"/>
  <c r="M504" i="17"/>
  <c r="V503" i="17"/>
  <c r="U503" i="17"/>
  <c r="T503" i="17"/>
  <c r="W503" i="17" s="1"/>
  <c r="R503" i="17"/>
  <c r="Q503" i="17"/>
  <c r="P503" i="17"/>
  <c r="S503" i="17" s="1"/>
  <c r="O503" i="17"/>
  <c r="N503" i="17"/>
  <c r="M503" i="17"/>
  <c r="V502" i="17"/>
  <c r="U502" i="17"/>
  <c r="T502" i="17"/>
  <c r="W502" i="17" s="1"/>
  <c r="R502" i="17"/>
  <c r="Q502" i="17"/>
  <c r="P502" i="17"/>
  <c r="S502" i="17" s="1"/>
  <c r="O502" i="17"/>
  <c r="N502" i="17"/>
  <c r="M502" i="17"/>
  <c r="V501" i="17"/>
  <c r="U501" i="17"/>
  <c r="T501" i="17"/>
  <c r="W501" i="17" s="1"/>
  <c r="R501" i="17"/>
  <c r="Q501" i="17"/>
  <c r="P501" i="17"/>
  <c r="S501" i="17" s="1"/>
  <c r="O501" i="17"/>
  <c r="N501" i="17"/>
  <c r="M501" i="17"/>
  <c r="V500" i="17"/>
  <c r="U500" i="17"/>
  <c r="T500" i="17"/>
  <c r="W500" i="17" s="1"/>
  <c r="R500" i="17"/>
  <c r="Q500" i="17"/>
  <c r="P500" i="17"/>
  <c r="S500" i="17" s="1"/>
  <c r="O500" i="17"/>
  <c r="N500" i="17"/>
  <c r="M500" i="17"/>
  <c r="V499" i="17"/>
  <c r="U499" i="17"/>
  <c r="T499" i="17"/>
  <c r="W499" i="17" s="1"/>
  <c r="R499" i="17"/>
  <c r="Q499" i="17"/>
  <c r="P499" i="17"/>
  <c r="S499" i="17" s="1"/>
  <c r="O499" i="17"/>
  <c r="N499" i="17"/>
  <c r="M499" i="17"/>
  <c r="V498" i="17"/>
  <c r="U498" i="17"/>
  <c r="T498" i="17"/>
  <c r="W498" i="17" s="1"/>
  <c r="R498" i="17"/>
  <c r="Q498" i="17"/>
  <c r="P498" i="17"/>
  <c r="S498" i="17" s="1"/>
  <c r="O498" i="17"/>
  <c r="N498" i="17"/>
  <c r="M498" i="17"/>
  <c r="V497" i="17"/>
  <c r="U497" i="17"/>
  <c r="T497" i="17"/>
  <c r="W497" i="17" s="1"/>
  <c r="R497" i="17"/>
  <c r="Q497" i="17"/>
  <c r="P497" i="17"/>
  <c r="S497" i="17" s="1"/>
  <c r="O497" i="17"/>
  <c r="N497" i="17"/>
  <c r="M497" i="17"/>
  <c r="V496" i="17"/>
  <c r="U496" i="17"/>
  <c r="T496" i="17"/>
  <c r="W496" i="17" s="1"/>
  <c r="R496" i="17"/>
  <c r="Q496" i="17"/>
  <c r="P496" i="17"/>
  <c r="S496" i="17" s="1"/>
  <c r="O496" i="17"/>
  <c r="N496" i="17"/>
  <c r="M496" i="17"/>
  <c r="V495" i="17"/>
  <c r="U495" i="17"/>
  <c r="T495" i="17"/>
  <c r="W495" i="17" s="1"/>
  <c r="R495" i="17"/>
  <c r="Q495" i="17"/>
  <c r="P495" i="17"/>
  <c r="S495" i="17" s="1"/>
  <c r="O495" i="17"/>
  <c r="N495" i="17"/>
  <c r="M495" i="17"/>
  <c r="V494" i="17"/>
  <c r="U494" i="17"/>
  <c r="T494" i="17"/>
  <c r="W494" i="17" s="1"/>
  <c r="R494" i="17"/>
  <c r="Q494" i="17"/>
  <c r="P494" i="17"/>
  <c r="S494" i="17" s="1"/>
  <c r="O494" i="17"/>
  <c r="N494" i="17"/>
  <c r="M494" i="17"/>
  <c r="V493" i="17"/>
  <c r="U493" i="17"/>
  <c r="T493" i="17"/>
  <c r="W493" i="17" s="1"/>
  <c r="R493" i="17"/>
  <c r="Q493" i="17"/>
  <c r="P493" i="17"/>
  <c r="S493" i="17" s="1"/>
  <c r="O493" i="17"/>
  <c r="N493" i="17"/>
  <c r="M493" i="17"/>
  <c r="V492" i="17"/>
  <c r="U492" i="17"/>
  <c r="T492" i="17"/>
  <c r="W492" i="17" s="1"/>
  <c r="R492" i="17"/>
  <c r="Q492" i="17"/>
  <c r="P492" i="17"/>
  <c r="S492" i="17" s="1"/>
  <c r="O492" i="17"/>
  <c r="N492" i="17"/>
  <c r="M492" i="17"/>
  <c r="V491" i="17"/>
  <c r="U491" i="17"/>
  <c r="T491" i="17"/>
  <c r="W491" i="17" s="1"/>
  <c r="R491" i="17"/>
  <c r="Q491" i="17"/>
  <c r="P491" i="17"/>
  <c r="S491" i="17" s="1"/>
  <c r="O491" i="17"/>
  <c r="N491" i="17"/>
  <c r="M491" i="17"/>
  <c r="V490" i="17"/>
  <c r="U490" i="17"/>
  <c r="T490" i="17"/>
  <c r="W490" i="17" s="1"/>
  <c r="R490" i="17"/>
  <c r="Q490" i="17"/>
  <c r="P490" i="17"/>
  <c r="S490" i="17" s="1"/>
  <c r="O490" i="17"/>
  <c r="N490" i="17"/>
  <c r="M490" i="17"/>
  <c r="V489" i="17"/>
  <c r="U489" i="17"/>
  <c r="T489" i="17"/>
  <c r="W489" i="17" s="1"/>
  <c r="R489" i="17"/>
  <c r="Q489" i="17"/>
  <c r="P489" i="17"/>
  <c r="S489" i="17" s="1"/>
  <c r="O489" i="17"/>
  <c r="N489" i="17"/>
  <c r="M489" i="17"/>
  <c r="V488" i="17"/>
  <c r="U488" i="17"/>
  <c r="T488" i="17"/>
  <c r="W488" i="17" s="1"/>
  <c r="R488" i="17"/>
  <c r="Q488" i="17"/>
  <c r="P488" i="17"/>
  <c r="S488" i="17" s="1"/>
  <c r="O488" i="17"/>
  <c r="N488" i="17"/>
  <c r="M488" i="17"/>
  <c r="V487" i="17"/>
  <c r="U487" i="17"/>
  <c r="T487" i="17"/>
  <c r="W487" i="17" s="1"/>
  <c r="R487" i="17"/>
  <c r="Q487" i="17"/>
  <c r="P487" i="17"/>
  <c r="S487" i="17" s="1"/>
  <c r="O487" i="17"/>
  <c r="N487" i="17"/>
  <c r="M487" i="17"/>
  <c r="V486" i="17"/>
  <c r="U486" i="17"/>
  <c r="T486" i="17"/>
  <c r="W486" i="17" s="1"/>
  <c r="R486" i="17"/>
  <c r="Q486" i="17"/>
  <c r="P486" i="17"/>
  <c r="S486" i="17" s="1"/>
  <c r="O486" i="17"/>
  <c r="N486" i="17"/>
  <c r="M486" i="17"/>
  <c r="V485" i="17"/>
  <c r="U485" i="17"/>
  <c r="T485" i="17"/>
  <c r="W485" i="17" s="1"/>
  <c r="R485" i="17"/>
  <c r="Q485" i="17"/>
  <c r="P485" i="17"/>
  <c r="S485" i="17" s="1"/>
  <c r="O485" i="17"/>
  <c r="N485" i="17"/>
  <c r="M485" i="17"/>
  <c r="V484" i="17"/>
  <c r="U484" i="17"/>
  <c r="T484" i="17"/>
  <c r="W484" i="17" s="1"/>
  <c r="R484" i="17"/>
  <c r="Q484" i="17"/>
  <c r="P484" i="17"/>
  <c r="S484" i="17" s="1"/>
  <c r="O484" i="17"/>
  <c r="N484" i="17"/>
  <c r="M484" i="17"/>
  <c r="V483" i="17"/>
  <c r="U483" i="17"/>
  <c r="T483" i="17"/>
  <c r="W483" i="17" s="1"/>
  <c r="R483" i="17"/>
  <c r="Q483" i="17"/>
  <c r="P483" i="17"/>
  <c r="S483" i="17" s="1"/>
  <c r="O483" i="17"/>
  <c r="N483" i="17"/>
  <c r="M483" i="17"/>
  <c r="V482" i="17"/>
  <c r="U482" i="17"/>
  <c r="T482" i="17"/>
  <c r="W482" i="17" s="1"/>
  <c r="R482" i="17"/>
  <c r="Q482" i="17"/>
  <c r="P482" i="17"/>
  <c r="S482" i="17" s="1"/>
  <c r="O482" i="17"/>
  <c r="N482" i="17"/>
  <c r="M482" i="17"/>
  <c r="V481" i="17"/>
  <c r="U481" i="17"/>
  <c r="T481" i="17"/>
  <c r="W481" i="17" s="1"/>
  <c r="R481" i="17"/>
  <c r="Q481" i="17"/>
  <c r="P481" i="17"/>
  <c r="S481" i="17" s="1"/>
  <c r="O481" i="17"/>
  <c r="N481" i="17"/>
  <c r="M481" i="17"/>
  <c r="V480" i="17"/>
  <c r="U480" i="17"/>
  <c r="T480" i="17"/>
  <c r="W480" i="17" s="1"/>
  <c r="R480" i="17"/>
  <c r="Q480" i="17"/>
  <c r="P480" i="17"/>
  <c r="S480" i="17" s="1"/>
  <c r="O480" i="17"/>
  <c r="N480" i="17"/>
  <c r="M480" i="17"/>
  <c r="V479" i="17"/>
  <c r="U479" i="17"/>
  <c r="T479" i="17"/>
  <c r="W479" i="17" s="1"/>
  <c r="R479" i="17"/>
  <c r="Q479" i="17"/>
  <c r="P479" i="17"/>
  <c r="S479" i="17" s="1"/>
  <c r="O479" i="17"/>
  <c r="N479" i="17"/>
  <c r="M479" i="17"/>
  <c r="V478" i="17"/>
  <c r="U478" i="17"/>
  <c r="T478" i="17"/>
  <c r="W478" i="17" s="1"/>
  <c r="R478" i="17"/>
  <c r="Q478" i="17"/>
  <c r="P478" i="17"/>
  <c r="S478" i="17" s="1"/>
  <c r="O478" i="17"/>
  <c r="N478" i="17"/>
  <c r="M478" i="17"/>
  <c r="V477" i="17"/>
  <c r="U477" i="17"/>
  <c r="T477" i="17"/>
  <c r="W477" i="17" s="1"/>
  <c r="R477" i="17"/>
  <c r="Q477" i="17"/>
  <c r="P477" i="17"/>
  <c r="S477" i="17" s="1"/>
  <c r="O477" i="17"/>
  <c r="N477" i="17"/>
  <c r="M477" i="17"/>
  <c r="V476" i="17"/>
  <c r="U476" i="17"/>
  <c r="T476" i="17"/>
  <c r="W476" i="17" s="1"/>
  <c r="R476" i="17"/>
  <c r="Q476" i="17"/>
  <c r="P476" i="17"/>
  <c r="S476" i="17" s="1"/>
  <c r="O476" i="17"/>
  <c r="N476" i="17"/>
  <c r="M476" i="17"/>
  <c r="V475" i="17"/>
  <c r="U475" i="17"/>
  <c r="T475" i="17"/>
  <c r="W475" i="17" s="1"/>
  <c r="R475" i="17"/>
  <c r="Q475" i="17"/>
  <c r="P475" i="17"/>
  <c r="S475" i="17" s="1"/>
  <c r="O475" i="17"/>
  <c r="N475" i="17"/>
  <c r="M475" i="17"/>
  <c r="V474" i="17"/>
  <c r="U474" i="17"/>
  <c r="T474" i="17"/>
  <c r="W474" i="17" s="1"/>
  <c r="R474" i="17"/>
  <c r="Q474" i="17"/>
  <c r="P474" i="17"/>
  <c r="S474" i="17" s="1"/>
  <c r="O474" i="17"/>
  <c r="N474" i="17"/>
  <c r="M474" i="17"/>
  <c r="V473" i="17"/>
  <c r="U473" i="17"/>
  <c r="T473" i="17"/>
  <c r="W473" i="17" s="1"/>
  <c r="R473" i="17"/>
  <c r="Q473" i="17"/>
  <c r="P473" i="17"/>
  <c r="S473" i="17" s="1"/>
  <c r="O473" i="17"/>
  <c r="N473" i="17"/>
  <c r="M473" i="17"/>
  <c r="V472" i="17"/>
  <c r="U472" i="17"/>
  <c r="T472" i="17"/>
  <c r="W472" i="17" s="1"/>
  <c r="R472" i="17"/>
  <c r="Q472" i="17"/>
  <c r="P472" i="17"/>
  <c r="S472" i="17" s="1"/>
  <c r="O472" i="17"/>
  <c r="N472" i="17"/>
  <c r="M472" i="17"/>
  <c r="V471" i="17"/>
  <c r="U471" i="17"/>
  <c r="T471" i="17"/>
  <c r="W471" i="17" s="1"/>
  <c r="R471" i="17"/>
  <c r="Q471" i="17"/>
  <c r="P471" i="17"/>
  <c r="S471" i="17" s="1"/>
  <c r="O471" i="17"/>
  <c r="N471" i="17"/>
  <c r="M471" i="17"/>
  <c r="V470" i="17"/>
  <c r="U470" i="17"/>
  <c r="T470" i="17"/>
  <c r="W470" i="17" s="1"/>
  <c r="R470" i="17"/>
  <c r="Q470" i="17"/>
  <c r="P470" i="17"/>
  <c r="S470" i="17" s="1"/>
  <c r="O470" i="17"/>
  <c r="N470" i="17"/>
  <c r="M470" i="17"/>
  <c r="V469" i="17"/>
  <c r="U469" i="17"/>
  <c r="T469" i="17"/>
  <c r="W469" i="17" s="1"/>
  <c r="R469" i="17"/>
  <c r="Q469" i="17"/>
  <c r="P469" i="17"/>
  <c r="S469" i="17" s="1"/>
  <c r="O469" i="17"/>
  <c r="N469" i="17"/>
  <c r="M469" i="17"/>
  <c r="V468" i="17"/>
  <c r="U468" i="17"/>
  <c r="T468" i="17"/>
  <c r="W468" i="17" s="1"/>
  <c r="R468" i="17"/>
  <c r="Q468" i="17"/>
  <c r="P468" i="17"/>
  <c r="S468" i="17" s="1"/>
  <c r="O468" i="17"/>
  <c r="N468" i="17"/>
  <c r="M468" i="17"/>
  <c r="V467" i="17"/>
  <c r="U467" i="17"/>
  <c r="T467" i="17"/>
  <c r="W467" i="17" s="1"/>
  <c r="R467" i="17"/>
  <c r="Q467" i="17"/>
  <c r="P467" i="17"/>
  <c r="S467" i="17" s="1"/>
  <c r="O467" i="17"/>
  <c r="N467" i="17"/>
  <c r="M467" i="17"/>
  <c r="V466" i="17"/>
  <c r="U466" i="17"/>
  <c r="T466" i="17"/>
  <c r="W466" i="17" s="1"/>
  <c r="R466" i="17"/>
  <c r="Q466" i="17"/>
  <c r="P466" i="17"/>
  <c r="S466" i="17" s="1"/>
  <c r="O466" i="17"/>
  <c r="N466" i="17"/>
  <c r="M466" i="17"/>
  <c r="V465" i="17"/>
  <c r="U465" i="17"/>
  <c r="T465" i="17"/>
  <c r="W465" i="17" s="1"/>
  <c r="R465" i="17"/>
  <c r="Q465" i="17"/>
  <c r="P465" i="17"/>
  <c r="S465" i="17" s="1"/>
  <c r="O465" i="17"/>
  <c r="N465" i="17"/>
  <c r="M465" i="17"/>
  <c r="V464" i="17"/>
  <c r="U464" i="17"/>
  <c r="T464" i="17"/>
  <c r="W464" i="17" s="1"/>
  <c r="R464" i="17"/>
  <c r="Q464" i="17"/>
  <c r="P464" i="17"/>
  <c r="S464" i="17" s="1"/>
  <c r="O464" i="17"/>
  <c r="N464" i="17"/>
  <c r="M464" i="17"/>
  <c r="V463" i="17"/>
  <c r="U463" i="17"/>
  <c r="T463" i="17"/>
  <c r="W463" i="17" s="1"/>
  <c r="R463" i="17"/>
  <c r="Q463" i="17"/>
  <c r="P463" i="17"/>
  <c r="S463" i="17" s="1"/>
  <c r="O463" i="17"/>
  <c r="N463" i="17"/>
  <c r="M463" i="17"/>
  <c r="V462" i="17"/>
  <c r="U462" i="17"/>
  <c r="T462" i="17"/>
  <c r="W462" i="17" s="1"/>
  <c r="R462" i="17"/>
  <c r="Q462" i="17"/>
  <c r="P462" i="17"/>
  <c r="S462" i="17" s="1"/>
  <c r="O462" i="17"/>
  <c r="N462" i="17"/>
  <c r="M462" i="17"/>
  <c r="V461" i="17"/>
  <c r="U461" i="17"/>
  <c r="T461" i="17"/>
  <c r="W461" i="17" s="1"/>
  <c r="R461" i="17"/>
  <c r="Q461" i="17"/>
  <c r="P461" i="17"/>
  <c r="S461" i="17" s="1"/>
  <c r="O461" i="17"/>
  <c r="N461" i="17"/>
  <c r="M461" i="17"/>
  <c r="V460" i="17"/>
  <c r="U460" i="17"/>
  <c r="T460" i="17"/>
  <c r="W460" i="17" s="1"/>
  <c r="R460" i="17"/>
  <c r="Q460" i="17"/>
  <c r="P460" i="17"/>
  <c r="S460" i="17" s="1"/>
  <c r="O460" i="17"/>
  <c r="N460" i="17"/>
  <c r="M460" i="17"/>
  <c r="V459" i="17"/>
  <c r="U459" i="17"/>
  <c r="T459" i="17"/>
  <c r="W459" i="17" s="1"/>
  <c r="R459" i="17"/>
  <c r="Q459" i="17"/>
  <c r="P459" i="17"/>
  <c r="S459" i="17" s="1"/>
  <c r="O459" i="17"/>
  <c r="N459" i="17"/>
  <c r="M459" i="17"/>
  <c r="V458" i="17"/>
  <c r="U458" i="17"/>
  <c r="T458" i="17"/>
  <c r="W458" i="17" s="1"/>
  <c r="R458" i="17"/>
  <c r="Q458" i="17"/>
  <c r="P458" i="17"/>
  <c r="S458" i="17" s="1"/>
  <c r="O458" i="17"/>
  <c r="N458" i="17"/>
  <c r="M458" i="17"/>
  <c r="V457" i="17"/>
  <c r="U457" i="17"/>
  <c r="T457" i="17"/>
  <c r="W457" i="17" s="1"/>
  <c r="R457" i="17"/>
  <c r="Q457" i="17"/>
  <c r="P457" i="17"/>
  <c r="S457" i="17" s="1"/>
  <c r="O457" i="17"/>
  <c r="N457" i="17"/>
  <c r="M457" i="17"/>
  <c r="V456" i="17"/>
  <c r="U456" i="17"/>
  <c r="T456" i="17"/>
  <c r="W456" i="17" s="1"/>
  <c r="R456" i="17"/>
  <c r="Q456" i="17"/>
  <c r="P456" i="17"/>
  <c r="S456" i="17" s="1"/>
  <c r="O456" i="17"/>
  <c r="N456" i="17"/>
  <c r="M456" i="17"/>
  <c r="V455" i="17"/>
  <c r="U455" i="17"/>
  <c r="T455" i="17"/>
  <c r="W455" i="17" s="1"/>
  <c r="R455" i="17"/>
  <c r="Q455" i="17"/>
  <c r="P455" i="17"/>
  <c r="S455" i="17" s="1"/>
  <c r="O455" i="17"/>
  <c r="N455" i="17"/>
  <c r="M455" i="17"/>
  <c r="V454" i="17"/>
  <c r="U454" i="17"/>
  <c r="T454" i="17"/>
  <c r="W454" i="17" s="1"/>
  <c r="R454" i="17"/>
  <c r="Q454" i="17"/>
  <c r="P454" i="17"/>
  <c r="S454" i="17" s="1"/>
  <c r="O454" i="17"/>
  <c r="N454" i="17"/>
  <c r="M454" i="17"/>
  <c r="V453" i="17"/>
  <c r="U453" i="17"/>
  <c r="T453" i="17"/>
  <c r="W453" i="17" s="1"/>
  <c r="R453" i="17"/>
  <c r="Q453" i="17"/>
  <c r="P453" i="17"/>
  <c r="S453" i="17" s="1"/>
  <c r="O453" i="17"/>
  <c r="N453" i="17"/>
  <c r="M453" i="17"/>
  <c r="V452" i="17"/>
  <c r="U452" i="17"/>
  <c r="T452" i="17"/>
  <c r="W452" i="17" s="1"/>
  <c r="R452" i="17"/>
  <c r="Q452" i="17"/>
  <c r="P452" i="17"/>
  <c r="S452" i="17" s="1"/>
  <c r="O452" i="17"/>
  <c r="N452" i="17"/>
  <c r="M452" i="17"/>
  <c r="V451" i="17"/>
  <c r="U451" i="17"/>
  <c r="T451" i="17"/>
  <c r="W451" i="17" s="1"/>
  <c r="R451" i="17"/>
  <c r="Q451" i="17"/>
  <c r="P451" i="17"/>
  <c r="S451" i="17" s="1"/>
  <c r="O451" i="17"/>
  <c r="N451" i="17"/>
  <c r="M451" i="17"/>
  <c r="V450" i="17"/>
  <c r="U450" i="17"/>
  <c r="T450" i="17"/>
  <c r="W450" i="17" s="1"/>
  <c r="R450" i="17"/>
  <c r="Q450" i="17"/>
  <c r="P450" i="17"/>
  <c r="S450" i="17" s="1"/>
  <c r="O450" i="17"/>
  <c r="N450" i="17"/>
  <c r="M450" i="17"/>
  <c r="V449" i="17"/>
  <c r="U449" i="17"/>
  <c r="T449" i="17"/>
  <c r="W449" i="17" s="1"/>
  <c r="R449" i="17"/>
  <c r="Q449" i="17"/>
  <c r="P449" i="17"/>
  <c r="S449" i="17" s="1"/>
  <c r="O449" i="17"/>
  <c r="N449" i="17"/>
  <c r="M449" i="17"/>
  <c r="V448" i="17"/>
  <c r="U448" i="17"/>
  <c r="T448" i="17"/>
  <c r="W448" i="17" s="1"/>
  <c r="R448" i="17"/>
  <c r="Q448" i="17"/>
  <c r="P448" i="17"/>
  <c r="S448" i="17" s="1"/>
  <c r="O448" i="17"/>
  <c r="N448" i="17"/>
  <c r="M448" i="17"/>
  <c r="V447" i="17"/>
  <c r="U447" i="17"/>
  <c r="T447" i="17"/>
  <c r="W447" i="17" s="1"/>
  <c r="R447" i="17"/>
  <c r="Q447" i="17"/>
  <c r="P447" i="17"/>
  <c r="S447" i="17" s="1"/>
  <c r="O447" i="17"/>
  <c r="N447" i="17"/>
  <c r="M447" i="17"/>
  <c r="V446" i="17"/>
  <c r="U446" i="17"/>
  <c r="T446" i="17"/>
  <c r="W446" i="17" s="1"/>
  <c r="R446" i="17"/>
  <c r="Q446" i="17"/>
  <c r="P446" i="17"/>
  <c r="S446" i="17" s="1"/>
  <c r="O446" i="17"/>
  <c r="N446" i="17"/>
  <c r="M446" i="17"/>
  <c r="V445" i="17"/>
  <c r="U445" i="17"/>
  <c r="T445" i="17"/>
  <c r="W445" i="17" s="1"/>
  <c r="R445" i="17"/>
  <c r="Q445" i="17"/>
  <c r="P445" i="17"/>
  <c r="S445" i="17" s="1"/>
  <c r="O445" i="17"/>
  <c r="N445" i="17"/>
  <c r="M445" i="17"/>
  <c r="V444" i="17"/>
  <c r="U444" i="17"/>
  <c r="T444" i="17"/>
  <c r="W444" i="17" s="1"/>
  <c r="R444" i="17"/>
  <c r="Q444" i="17"/>
  <c r="P444" i="17"/>
  <c r="S444" i="17" s="1"/>
  <c r="O444" i="17"/>
  <c r="N444" i="17"/>
  <c r="M444" i="17"/>
  <c r="V443" i="17"/>
  <c r="U443" i="17"/>
  <c r="T443" i="17"/>
  <c r="W443" i="17" s="1"/>
  <c r="R443" i="17"/>
  <c r="Q443" i="17"/>
  <c r="P443" i="17"/>
  <c r="S443" i="17" s="1"/>
  <c r="O443" i="17"/>
  <c r="N443" i="17"/>
  <c r="M443" i="17"/>
  <c r="V442" i="17"/>
  <c r="U442" i="17"/>
  <c r="T442" i="17"/>
  <c r="W442" i="17" s="1"/>
  <c r="R442" i="17"/>
  <c r="Q442" i="17"/>
  <c r="P442" i="17"/>
  <c r="S442" i="17" s="1"/>
  <c r="O442" i="17"/>
  <c r="N442" i="17"/>
  <c r="M442" i="17"/>
  <c r="V441" i="17"/>
  <c r="U441" i="17"/>
  <c r="T441" i="17"/>
  <c r="W441" i="17" s="1"/>
  <c r="R441" i="17"/>
  <c r="Q441" i="17"/>
  <c r="P441" i="17"/>
  <c r="S441" i="17" s="1"/>
  <c r="O441" i="17"/>
  <c r="N441" i="17"/>
  <c r="M441" i="17"/>
  <c r="V440" i="17"/>
  <c r="U440" i="17"/>
  <c r="T440" i="17"/>
  <c r="W440" i="17" s="1"/>
  <c r="R440" i="17"/>
  <c r="Q440" i="17"/>
  <c r="P440" i="17"/>
  <c r="S440" i="17" s="1"/>
  <c r="O440" i="17"/>
  <c r="N440" i="17"/>
  <c r="M440" i="17"/>
  <c r="V439" i="17"/>
  <c r="U439" i="17"/>
  <c r="T439" i="17"/>
  <c r="W439" i="17" s="1"/>
  <c r="R439" i="17"/>
  <c r="Q439" i="17"/>
  <c r="P439" i="17"/>
  <c r="S439" i="17" s="1"/>
  <c r="O439" i="17"/>
  <c r="N439" i="17"/>
  <c r="M439" i="17"/>
  <c r="V438" i="17"/>
  <c r="U438" i="17"/>
  <c r="T438" i="17"/>
  <c r="W438" i="17" s="1"/>
  <c r="R438" i="17"/>
  <c r="Q438" i="17"/>
  <c r="P438" i="17"/>
  <c r="S438" i="17" s="1"/>
  <c r="O438" i="17"/>
  <c r="N438" i="17"/>
  <c r="M438" i="17"/>
  <c r="V437" i="17"/>
  <c r="U437" i="17"/>
  <c r="T437" i="17"/>
  <c r="W437" i="17" s="1"/>
  <c r="R437" i="17"/>
  <c r="Q437" i="17"/>
  <c r="P437" i="17"/>
  <c r="S437" i="17" s="1"/>
  <c r="O437" i="17"/>
  <c r="N437" i="17"/>
  <c r="M437" i="17"/>
  <c r="V436" i="17"/>
  <c r="U436" i="17"/>
  <c r="T436" i="17"/>
  <c r="W436" i="17" s="1"/>
  <c r="R436" i="17"/>
  <c r="Q436" i="17"/>
  <c r="P436" i="17"/>
  <c r="S436" i="17" s="1"/>
  <c r="O436" i="17"/>
  <c r="N436" i="17"/>
  <c r="M436" i="17"/>
  <c r="V435" i="17"/>
  <c r="U435" i="17"/>
  <c r="T435" i="17"/>
  <c r="W435" i="17" s="1"/>
  <c r="R435" i="17"/>
  <c r="Q435" i="17"/>
  <c r="P435" i="17"/>
  <c r="S435" i="17" s="1"/>
  <c r="O435" i="17"/>
  <c r="N435" i="17"/>
  <c r="M435" i="17"/>
  <c r="V434" i="17"/>
  <c r="U434" i="17"/>
  <c r="T434" i="17"/>
  <c r="W434" i="17" s="1"/>
  <c r="R434" i="17"/>
  <c r="Q434" i="17"/>
  <c r="P434" i="17"/>
  <c r="S434" i="17" s="1"/>
  <c r="O434" i="17"/>
  <c r="N434" i="17"/>
  <c r="M434" i="17"/>
  <c r="V433" i="17"/>
  <c r="U433" i="17"/>
  <c r="T433" i="17"/>
  <c r="W433" i="17" s="1"/>
  <c r="R433" i="17"/>
  <c r="Q433" i="17"/>
  <c r="P433" i="17"/>
  <c r="S433" i="17" s="1"/>
  <c r="O433" i="17"/>
  <c r="N433" i="17"/>
  <c r="M433" i="17"/>
  <c r="V432" i="17"/>
  <c r="U432" i="17"/>
  <c r="T432" i="17"/>
  <c r="W432" i="17" s="1"/>
  <c r="R432" i="17"/>
  <c r="Q432" i="17"/>
  <c r="P432" i="17"/>
  <c r="S432" i="17" s="1"/>
  <c r="O432" i="17"/>
  <c r="N432" i="17"/>
  <c r="M432" i="17"/>
  <c r="V431" i="17"/>
  <c r="U431" i="17"/>
  <c r="T431" i="17"/>
  <c r="W431" i="17" s="1"/>
  <c r="R431" i="17"/>
  <c r="Q431" i="17"/>
  <c r="P431" i="17"/>
  <c r="S431" i="17" s="1"/>
  <c r="O431" i="17"/>
  <c r="N431" i="17"/>
  <c r="M431" i="17"/>
  <c r="V430" i="17"/>
  <c r="U430" i="17"/>
  <c r="T430" i="17"/>
  <c r="W430" i="17" s="1"/>
  <c r="R430" i="17"/>
  <c r="Q430" i="17"/>
  <c r="P430" i="17"/>
  <c r="S430" i="17" s="1"/>
  <c r="O430" i="17"/>
  <c r="N430" i="17"/>
  <c r="M430" i="17"/>
  <c r="V429" i="17"/>
  <c r="U429" i="17"/>
  <c r="T429" i="17"/>
  <c r="W429" i="17" s="1"/>
  <c r="R429" i="17"/>
  <c r="Q429" i="17"/>
  <c r="P429" i="17"/>
  <c r="S429" i="17" s="1"/>
  <c r="O429" i="17"/>
  <c r="N429" i="17"/>
  <c r="M429" i="17"/>
  <c r="V428" i="17"/>
  <c r="U428" i="17"/>
  <c r="T428" i="17"/>
  <c r="W428" i="17" s="1"/>
  <c r="R428" i="17"/>
  <c r="Q428" i="17"/>
  <c r="P428" i="17"/>
  <c r="S428" i="17" s="1"/>
  <c r="O428" i="17"/>
  <c r="N428" i="17"/>
  <c r="M428" i="17"/>
  <c r="V427" i="17"/>
  <c r="U427" i="17"/>
  <c r="T427" i="17"/>
  <c r="W427" i="17" s="1"/>
  <c r="R427" i="17"/>
  <c r="Q427" i="17"/>
  <c r="P427" i="17"/>
  <c r="S427" i="17" s="1"/>
  <c r="O427" i="17"/>
  <c r="N427" i="17"/>
  <c r="M427" i="17"/>
  <c r="V426" i="17"/>
  <c r="U426" i="17"/>
  <c r="T426" i="17"/>
  <c r="W426" i="17" s="1"/>
  <c r="R426" i="17"/>
  <c r="Q426" i="17"/>
  <c r="P426" i="17"/>
  <c r="S426" i="17" s="1"/>
  <c r="O426" i="17"/>
  <c r="N426" i="17"/>
  <c r="M426" i="17"/>
  <c r="V425" i="17"/>
  <c r="U425" i="17"/>
  <c r="T425" i="17"/>
  <c r="W425" i="17" s="1"/>
  <c r="R425" i="17"/>
  <c r="Q425" i="17"/>
  <c r="P425" i="17"/>
  <c r="S425" i="17" s="1"/>
  <c r="O425" i="17"/>
  <c r="N425" i="17"/>
  <c r="M425" i="17"/>
  <c r="V424" i="17"/>
  <c r="U424" i="17"/>
  <c r="T424" i="17"/>
  <c r="W424" i="17" s="1"/>
  <c r="R424" i="17"/>
  <c r="Q424" i="17"/>
  <c r="P424" i="17"/>
  <c r="S424" i="17" s="1"/>
  <c r="O424" i="17"/>
  <c r="N424" i="17"/>
  <c r="M424" i="17"/>
  <c r="V423" i="17"/>
  <c r="U423" i="17"/>
  <c r="T423" i="17"/>
  <c r="W423" i="17" s="1"/>
  <c r="R423" i="17"/>
  <c r="Q423" i="17"/>
  <c r="P423" i="17"/>
  <c r="S423" i="17" s="1"/>
  <c r="O423" i="17"/>
  <c r="N423" i="17"/>
  <c r="M423" i="17"/>
  <c r="V422" i="17"/>
  <c r="U422" i="17"/>
  <c r="T422" i="17"/>
  <c r="W422" i="17" s="1"/>
  <c r="R422" i="17"/>
  <c r="Q422" i="17"/>
  <c r="P422" i="17"/>
  <c r="S422" i="17" s="1"/>
  <c r="O422" i="17"/>
  <c r="N422" i="17"/>
  <c r="M422" i="17"/>
  <c r="V421" i="17"/>
  <c r="U421" i="17"/>
  <c r="T421" i="17"/>
  <c r="W421" i="17" s="1"/>
  <c r="R421" i="17"/>
  <c r="Q421" i="17"/>
  <c r="P421" i="17"/>
  <c r="S421" i="17" s="1"/>
  <c r="O421" i="17"/>
  <c r="N421" i="17"/>
  <c r="M421" i="17"/>
  <c r="V420" i="17"/>
  <c r="U420" i="17"/>
  <c r="T420" i="17"/>
  <c r="W420" i="17" s="1"/>
  <c r="R420" i="17"/>
  <c r="Q420" i="17"/>
  <c r="P420" i="17"/>
  <c r="S420" i="17" s="1"/>
  <c r="O420" i="17"/>
  <c r="N420" i="17"/>
  <c r="M420" i="17"/>
  <c r="V419" i="17"/>
  <c r="U419" i="17"/>
  <c r="T419" i="17"/>
  <c r="W419" i="17" s="1"/>
  <c r="R419" i="17"/>
  <c r="Q419" i="17"/>
  <c r="P419" i="17"/>
  <c r="S419" i="17" s="1"/>
  <c r="O419" i="17"/>
  <c r="N419" i="17"/>
  <c r="M419" i="17"/>
  <c r="V418" i="17"/>
  <c r="U418" i="17"/>
  <c r="T418" i="17"/>
  <c r="W418" i="17" s="1"/>
  <c r="R418" i="17"/>
  <c r="Q418" i="17"/>
  <c r="P418" i="17"/>
  <c r="S418" i="17" s="1"/>
  <c r="O418" i="17"/>
  <c r="N418" i="17"/>
  <c r="M418" i="17"/>
  <c r="V417" i="17"/>
  <c r="U417" i="17"/>
  <c r="T417" i="17"/>
  <c r="W417" i="17" s="1"/>
  <c r="R417" i="17"/>
  <c r="Q417" i="17"/>
  <c r="P417" i="17"/>
  <c r="S417" i="17" s="1"/>
  <c r="O417" i="17"/>
  <c r="N417" i="17"/>
  <c r="M417" i="17"/>
  <c r="V416" i="17"/>
  <c r="U416" i="17"/>
  <c r="T416" i="17"/>
  <c r="W416" i="17" s="1"/>
  <c r="R416" i="17"/>
  <c r="Q416" i="17"/>
  <c r="P416" i="17"/>
  <c r="S416" i="17" s="1"/>
  <c r="O416" i="17"/>
  <c r="N416" i="17"/>
  <c r="M416" i="17"/>
  <c r="V415" i="17"/>
  <c r="U415" i="17"/>
  <c r="T415" i="17"/>
  <c r="W415" i="17" s="1"/>
  <c r="R415" i="17"/>
  <c r="Q415" i="17"/>
  <c r="P415" i="17"/>
  <c r="S415" i="17" s="1"/>
  <c r="O415" i="17"/>
  <c r="N415" i="17"/>
  <c r="M415" i="17"/>
  <c r="V414" i="17"/>
  <c r="U414" i="17"/>
  <c r="T414" i="17"/>
  <c r="W414" i="17" s="1"/>
  <c r="R414" i="17"/>
  <c r="Q414" i="17"/>
  <c r="P414" i="17"/>
  <c r="S414" i="17" s="1"/>
  <c r="O414" i="17"/>
  <c r="N414" i="17"/>
  <c r="M414" i="17"/>
  <c r="V413" i="17"/>
  <c r="U413" i="17"/>
  <c r="T413" i="17"/>
  <c r="W413" i="17" s="1"/>
  <c r="R413" i="17"/>
  <c r="Q413" i="17"/>
  <c r="P413" i="17"/>
  <c r="S413" i="17" s="1"/>
  <c r="O413" i="17"/>
  <c r="N413" i="17"/>
  <c r="M413" i="17"/>
  <c r="V412" i="17"/>
  <c r="U412" i="17"/>
  <c r="T412" i="17"/>
  <c r="W412" i="17" s="1"/>
  <c r="R412" i="17"/>
  <c r="Q412" i="17"/>
  <c r="P412" i="17"/>
  <c r="S412" i="17" s="1"/>
  <c r="O412" i="17"/>
  <c r="N412" i="17"/>
  <c r="M412" i="17"/>
  <c r="V411" i="17"/>
  <c r="U411" i="17"/>
  <c r="T411" i="17"/>
  <c r="W411" i="17" s="1"/>
  <c r="R411" i="17"/>
  <c r="Q411" i="17"/>
  <c r="P411" i="17"/>
  <c r="S411" i="17" s="1"/>
  <c r="O411" i="17"/>
  <c r="N411" i="17"/>
  <c r="M411" i="17"/>
  <c r="V410" i="17"/>
  <c r="U410" i="17"/>
  <c r="T410" i="17"/>
  <c r="W410" i="17" s="1"/>
  <c r="R410" i="17"/>
  <c r="Q410" i="17"/>
  <c r="P410" i="17"/>
  <c r="S410" i="17" s="1"/>
  <c r="O410" i="17"/>
  <c r="N410" i="17"/>
  <c r="M410" i="17"/>
  <c r="V409" i="17"/>
  <c r="U409" i="17"/>
  <c r="T409" i="17"/>
  <c r="W409" i="17" s="1"/>
  <c r="R409" i="17"/>
  <c r="Q409" i="17"/>
  <c r="P409" i="17"/>
  <c r="S409" i="17" s="1"/>
  <c r="O409" i="17"/>
  <c r="N409" i="17"/>
  <c r="M409" i="17"/>
  <c r="V408" i="17"/>
  <c r="U408" i="17"/>
  <c r="T408" i="17"/>
  <c r="W408" i="17" s="1"/>
  <c r="R408" i="17"/>
  <c r="Q408" i="17"/>
  <c r="P408" i="17"/>
  <c r="S408" i="17" s="1"/>
  <c r="O408" i="17"/>
  <c r="N408" i="17"/>
  <c r="M408" i="17"/>
  <c r="V407" i="17"/>
  <c r="U407" i="17"/>
  <c r="T407" i="17"/>
  <c r="W407" i="17" s="1"/>
  <c r="R407" i="17"/>
  <c r="Q407" i="17"/>
  <c r="P407" i="17"/>
  <c r="S407" i="17" s="1"/>
  <c r="O407" i="17"/>
  <c r="N407" i="17"/>
  <c r="M407" i="17"/>
  <c r="V406" i="17"/>
  <c r="U406" i="17"/>
  <c r="T406" i="17"/>
  <c r="W406" i="17" s="1"/>
  <c r="R406" i="17"/>
  <c r="Q406" i="17"/>
  <c r="P406" i="17"/>
  <c r="S406" i="17" s="1"/>
  <c r="O406" i="17"/>
  <c r="N406" i="17"/>
  <c r="M406" i="17"/>
  <c r="V405" i="17"/>
  <c r="U405" i="17"/>
  <c r="T405" i="17"/>
  <c r="W405" i="17" s="1"/>
  <c r="R405" i="17"/>
  <c r="Q405" i="17"/>
  <c r="P405" i="17"/>
  <c r="S405" i="17" s="1"/>
  <c r="O405" i="17"/>
  <c r="N405" i="17"/>
  <c r="M405" i="17"/>
  <c r="V404" i="17"/>
  <c r="U404" i="17"/>
  <c r="T404" i="17"/>
  <c r="W404" i="17" s="1"/>
  <c r="R404" i="17"/>
  <c r="Q404" i="17"/>
  <c r="P404" i="17"/>
  <c r="S404" i="17" s="1"/>
  <c r="O404" i="17"/>
  <c r="N404" i="17"/>
  <c r="M404" i="17"/>
  <c r="V403" i="17"/>
  <c r="U403" i="17"/>
  <c r="T403" i="17"/>
  <c r="W403" i="17" s="1"/>
  <c r="R403" i="17"/>
  <c r="Q403" i="17"/>
  <c r="P403" i="17"/>
  <c r="S403" i="17" s="1"/>
  <c r="O403" i="17"/>
  <c r="N403" i="17"/>
  <c r="M403" i="17"/>
  <c r="V402" i="17"/>
  <c r="U402" i="17"/>
  <c r="T402" i="17"/>
  <c r="W402" i="17" s="1"/>
  <c r="R402" i="17"/>
  <c r="Q402" i="17"/>
  <c r="P402" i="17"/>
  <c r="S402" i="17" s="1"/>
  <c r="O402" i="17"/>
  <c r="N402" i="17"/>
  <c r="M402" i="17"/>
  <c r="V401" i="17"/>
  <c r="U401" i="17"/>
  <c r="T401" i="17"/>
  <c r="W401" i="17" s="1"/>
  <c r="R401" i="17"/>
  <c r="Q401" i="17"/>
  <c r="P401" i="17"/>
  <c r="S401" i="17" s="1"/>
  <c r="O401" i="17"/>
  <c r="N401" i="17"/>
  <c r="M401" i="17"/>
  <c r="V400" i="17"/>
  <c r="U400" i="17"/>
  <c r="T400" i="17"/>
  <c r="W400" i="17" s="1"/>
  <c r="R400" i="17"/>
  <c r="Q400" i="17"/>
  <c r="P400" i="17"/>
  <c r="S400" i="17" s="1"/>
  <c r="O400" i="17"/>
  <c r="N400" i="17"/>
  <c r="M400" i="17"/>
  <c r="V399" i="17"/>
  <c r="U399" i="17"/>
  <c r="T399" i="17"/>
  <c r="W399" i="17" s="1"/>
  <c r="R399" i="17"/>
  <c r="Q399" i="17"/>
  <c r="P399" i="17"/>
  <c r="S399" i="17" s="1"/>
  <c r="O399" i="17"/>
  <c r="N399" i="17"/>
  <c r="M399" i="17"/>
  <c r="V398" i="17"/>
  <c r="U398" i="17"/>
  <c r="T398" i="17"/>
  <c r="W398" i="17" s="1"/>
  <c r="R398" i="17"/>
  <c r="Q398" i="17"/>
  <c r="P398" i="17"/>
  <c r="S398" i="17" s="1"/>
  <c r="O398" i="17"/>
  <c r="N398" i="17"/>
  <c r="M398" i="17"/>
  <c r="V397" i="17"/>
  <c r="U397" i="17"/>
  <c r="T397" i="17"/>
  <c r="W397" i="17" s="1"/>
  <c r="R397" i="17"/>
  <c r="Q397" i="17"/>
  <c r="P397" i="17"/>
  <c r="S397" i="17" s="1"/>
  <c r="O397" i="17"/>
  <c r="N397" i="17"/>
  <c r="M397" i="17"/>
  <c r="V396" i="17"/>
  <c r="U396" i="17"/>
  <c r="T396" i="17"/>
  <c r="W396" i="17" s="1"/>
  <c r="R396" i="17"/>
  <c r="Q396" i="17"/>
  <c r="P396" i="17"/>
  <c r="S396" i="17" s="1"/>
  <c r="O396" i="17"/>
  <c r="N396" i="17"/>
  <c r="M396" i="17"/>
  <c r="V395" i="17"/>
  <c r="U395" i="17"/>
  <c r="T395" i="17"/>
  <c r="W395" i="17" s="1"/>
  <c r="R395" i="17"/>
  <c r="Q395" i="17"/>
  <c r="P395" i="17"/>
  <c r="S395" i="17" s="1"/>
  <c r="O395" i="17"/>
  <c r="N395" i="17"/>
  <c r="M395" i="17"/>
  <c r="V394" i="17"/>
  <c r="U394" i="17"/>
  <c r="T394" i="17"/>
  <c r="W394" i="17" s="1"/>
  <c r="R394" i="17"/>
  <c r="Q394" i="17"/>
  <c r="P394" i="17"/>
  <c r="S394" i="17" s="1"/>
  <c r="O394" i="17"/>
  <c r="N394" i="17"/>
  <c r="M394" i="17"/>
  <c r="V393" i="17"/>
  <c r="U393" i="17"/>
  <c r="T393" i="17"/>
  <c r="W393" i="17" s="1"/>
  <c r="R393" i="17"/>
  <c r="Q393" i="17"/>
  <c r="P393" i="17"/>
  <c r="S393" i="17" s="1"/>
  <c r="O393" i="17"/>
  <c r="N393" i="17"/>
  <c r="M393" i="17"/>
  <c r="V392" i="17"/>
  <c r="U392" i="17"/>
  <c r="T392" i="17"/>
  <c r="W392" i="17" s="1"/>
  <c r="R392" i="17"/>
  <c r="Q392" i="17"/>
  <c r="P392" i="17"/>
  <c r="S392" i="17" s="1"/>
  <c r="O392" i="17"/>
  <c r="N392" i="17"/>
  <c r="M392" i="17"/>
  <c r="V391" i="17"/>
  <c r="U391" i="17"/>
  <c r="T391" i="17"/>
  <c r="W391" i="17" s="1"/>
  <c r="R391" i="17"/>
  <c r="Q391" i="17"/>
  <c r="P391" i="17"/>
  <c r="S391" i="17" s="1"/>
  <c r="O391" i="17"/>
  <c r="N391" i="17"/>
  <c r="M391" i="17"/>
  <c r="V390" i="17"/>
  <c r="U390" i="17"/>
  <c r="T390" i="17"/>
  <c r="W390" i="17" s="1"/>
  <c r="R390" i="17"/>
  <c r="Q390" i="17"/>
  <c r="P390" i="17"/>
  <c r="S390" i="17" s="1"/>
  <c r="O390" i="17"/>
  <c r="N390" i="17"/>
  <c r="M390" i="17"/>
  <c r="V389" i="17"/>
  <c r="U389" i="17"/>
  <c r="T389" i="17"/>
  <c r="W389" i="17" s="1"/>
  <c r="R389" i="17"/>
  <c r="Q389" i="17"/>
  <c r="P389" i="17"/>
  <c r="S389" i="17" s="1"/>
  <c r="O389" i="17"/>
  <c r="N389" i="17"/>
  <c r="M389" i="17"/>
  <c r="V388" i="17"/>
  <c r="U388" i="17"/>
  <c r="T388" i="17"/>
  <c r="W388" i="17" s="1"/>
  <c r="R388" i="17"/>
  <c r="Q388" i="17"/>
  <c r="P388" i="17"/>
  <c r="S388" i="17" s="1"/>
  <c r="O388" i="17"/>
  <c r="N388" i="17"/>
  <c r="M388" i="17"/>
  <c r="V387" i="17"/>
  <c r="U387" i="17"/>
  <c r="T387" i="17"/>
  <c r="W387" i="17" s="1"/>
  <c r="R387" i="17"/>
  <c r="Q387" i="17"/>
  <c r="P387" i="17"/>
  <c r="S387" i="17" s="1"/>
  <c r="O387" i="17"/>
  <c r="N387" i="17"/>
  <c r="M387" i="17"/>
  <c r="V386" i="17"/>
  <c r="U386" i="17"/>
  <c r="T386" i="17"/>
  <c r="W386" i="17" s="1"/>
  <c r="R386" i="17"/>
  <c r="Q386" i="17"/>
  <c r="P386" i="17"/>
  <c r="S386" i="17" s="1"/>
  <c r="O386" i="17"/>
  <c r="N386" i="17"/>
  <c r="M386" i="17"/>
  <c r="V385" i="17"/>
  <c r="U385" i="17"/>
  <c r="T385" i="17"/>
  <c r="W385" i="17" s="1"/>
  <c r="R385" i="17"/>
  <c r="Q385" i="17"/>
  <c r="P385" i="17"/>
  <c r="S385" i="17" s="1"/>
  <c r="O385" i="17"/>
  <c r="N385" i="17"/>
  <c r="M385" i="17"/>
  <c r="V384" i="17"/>
  <c r="U384" i="17"/>
  <c r="T384" i="17"/>
  <c r="W384" i="17" s="1"/>
  <c r="R384" i="17"/>
  <c r="Q384" i="17"/>
  <c r="P384" i="17"/>
  <c r="S384" i="17" s="1"/>
  <c r="O384" i="17"/>
  <c r="N384" i="17"/>
  <c r="M384" i="17"/>
  <c r="V383" i="17"/>
  <c r="U383" i="17"/>
  <c r="T383" i="17"/>
  <c r="W383" i="17" s="1"/>
  <c r="R383" i="17"/>
  <c r="Q383" i="17"/>
  <c r="P383" i="17"/>
  <c r="S383" i="17" s="1"/>
  <c r="O383" i="17"/>
  <c r="N383" i="17"/>
  <c r="M383" i="17"/>
  <c r="V382" i="17"/>
  <c r="U382" i="17"/>
  <c r="T382" i="17"/>
  <c r="W382" i="17" s="1"/>
  <c r="R382" i="17"/>
  <c r="Q382" i="17"/>
  <c r="P382" i="17"/>
  <c r="S382" i="17" s="1"/>
  <c r="O382" i="17"/>
  <c r="N382" i="17"/>
  <c r="M382" i="17"/>
  <c r="V381" i="17"/>
  <c r="U381" i="17"/>
  <c r="T381" i="17"/>
  <c r="W381" i="17" s="1"/>
  <c r="R381" i="17"/>
  <c r="Q381" i="17"/>
  <c r="P381" i="17"/>
  <c r="S381" i="17" s="1"/>
  <c r="O381" i="17"/>
  <c r="N381" i="17"/>
  <c r="M381" i="17"/>
  <c r="V380" i="17"/>
  <c r="U380" i="17"/>
  <c r="T380" i="17"/>
  <c r="W380" i="17" s="1"/>
  <c r="R380" i="17"/>
  <c r="Q380" i="17"/>
  <c r="P380" i="17"/>
  <c r="S380" i="17" s="1"/>
  <c r="O380" i="17"/>
  <c r="N380" i="17"/>
  <c r="M380" i="17"/>
  <c r="V379" i="17"/>
  <c r="U379" i="17"/>
  <c r="T379" i="17"/>
  <c r="W379" i="17" s="1"/>
  <c r="R379" i="17"/>
  <c r="Q379" i="17"/>
  <c r="P379" i="17"/>
  <c r="S379" i="17" s="1"/>
  <c r="O379" i="17"/>
  <c r="N379" i="17"/>
  <c r="M379" i="17"/>
  <c r="V378" i="17"/>
  <c r="U378" i="17"/>
  <c r="T378" i="17"/>
  <c r="W378" i="17" s="1"/>
  <c r="R378" i="17"/>
  <c r="Q378" i="17"/>
  <c r="P378" i="17"/>
  <c r="S378" i="17" s="1"/>
  <c r="O378" i="17"/>
  <c r="N378" i="17"/>
  <c r="M378" i="17"/>
  <c r="V377" i="17"/>
  <c r="U377" i="17"/>
  <c r="T377" i="17"/>
  <c r="W377" i="17" s="1"/>
  <c r="R377" i="17"/>
  <c r="Q377" i="17"/>
  <c r="P377" i="17"/>
  <c r="S377" i="17" s="1"/>
  <c r="O377" i="17"/>
  <c r="N377" i="17"/>
  <c r="M377" i="17"/>
  <c r="V376" i="17"/>
  <c r="U376" i="17"/>
  <c r="T376" i="17"/>
  <c r="W376" i="17" s="1"/>
  <c r="R376" i="17"/>
  <c r="Q376" i="17"/>
  <c r="P376" i="17"/>
  <c r="S376" i="17" s="1"/>
  <c r="O376" i="17"/>
  <c r="N376" i="17"/>
  <c r="M376" i="17"/>
  <c r="V375" i="17"/>
  <c r="U375" i="17"/>
  <c r="T375" i="17"/>
  <c r="W375" i="17" s="1"/>
  <c r="R375" i="17"/>
  <c r="Q375" i="17"/>
  <c r="P375" i="17"/>
  <c r="S375" i="17" s="1"/>
  <c r="O375" i="17"/>
  <c r="N375" i="17"/>
  <c r="M375" i="17"/>
  <c r="V374" i="17"/>
  <c r="U374" i="17"/>
  <c r="T374" i="17"/>
  <c r="W374" i="17" s="1"/>
  <c r="R374" i="17"/>
  <c r="Q374" i="17"/>
  <c r="P374" i="17"/>
  <c r="S374" i="17" s="1"/>
  <c r="O374" i="17"/>
  <c r="N374" i="17"/>
  <c r="M374" i="17"/>
  <c r="V373" i="17"/>
  <c r="U373" i="17"/>
  <c r="T373" i="17"/>
  <c r="W373" i="17" s="1"/>
  <c r="R373" i="17"/>
  <c r="Q373" i="17"/>
  <c r="P373" i="17"/>
  <c r="S373" i="17" s="1"/>
  <c r="O373" i="17"/>
  <c r="N373" i="17"/>
  <c r="M373" i="17"/>
  <c r="V372" i="17"/>
  <c r="U372" i="17"/>
  <c r="T372" i="17"/>
  <c r="W372" i="17" s="1"/>
  <c r="R372" i="17"/>
  <c r="Q372" i="17"/>
  <c r="P372" i="17"/>
  <c r="S372" i="17" s="1"/>
  <c r="O372" i="17"/>
  <c r="N372" i="17"/>
  <c r="M372" i="17"/>
  <c r="V371" i="17"/>
  <c r="U371" i="17"/>
  <c r="T371" i="17"/>
  <c r="W371" i="17" s="1"/>
  <c r="R371" i="17"/>
  <c r="Q371" i="17"/>
  <c r="P371" i="17"/>
  <c r="S371" i="17" s="1"/>
  <c r="O371" i="17"/>
  <c r="N371" i="17"/>
  <c r="M371" i="17"/>
  <c r="V370" i="17"/>
  <c r="U370" i="17"/>
  <c r="T370" i="17"/>
  <c r="W370" i="17" s="1"/>
  <c r="R370" i="17"/>
  <c r="Q370" i="17"/>
  <c r="P370" i="17"/>
  <c r="S370" i="17" s="1"/>
  <c r="O370" i="17"/>
  <c r="N370" i="17"/>
  <c r="M370" i="17"/>
  <c r="V369" i="17"/>
  <c r="U369" i="17"/>
  <c r="T369" i="17"/>
  <c r="W369" i="17" s="1"/>
  <c r="R369" i="17"/>
  <c r="Q369" i="17"/>
  <c r="P369" i="17"/>
  <c r="S369" i="17" s="1"/>
  <c r="O369" i="17"/>
  <c r="N369" i="17"/>
  <c r="M369" i="17"/>
  <c r="V368" i="17"/>
  <c r="U368" i="17"/>
  <c r="T368" i="17"/>
  <c r="W368" i="17" s="1"/>
  <c r="R368" i="17"/>
  <c r="Q368" i="17"/>
  <c r="P368" i="17"/>
  <c r="S368" i="17" s="1"/>
  <c r="O368" i="17"/>
  <c r="N368" i="17"/>
  <c r="M368" i="17"/>
  <c r="V367" i="17"/>
  <c r="U367" i="17"/>
  <c r="T367" i="17"/>
  <c r="W367" i="17" s="1"/>
  <c r="R367" i="17"/>
  <c r="Q367" i="17"/>
  <c r="P367" i="17"/>
  <c r="S367" i="17" s="1"/>
  <c r="O367" i="17"/>
  <c r="N367" i="17"/>
  <c r="M367" i="17"/>
  <c r="V366" i="17"/>
  <c r="U366" i="17"/>
  <c r="T366" i="17"/>
  <c r="W366" i="17" s="1"/>
  <c r="R366" i="17"/>
  <c r="Q366" i="17"/>
  <c r="P366" i="17"/>
  <c r="S366" i="17" s="1"/>
  <c r="O366" i="17"/>
  <c r="N366" i="17"/>
  <c r="M366" i="17"/>
  <c r="V365" i="17"/>
  <c r="U365" i="17"/>
  <c r="T365" i="17"/>
  <c r="W365" i="17" s="1"/>
  <c r="R365" i="17"/>
  <c r="Q365" i="17"/>
  <c r="P365" i="17"/>
  <c r="S365" i="17" s="1"/>
  <c r="O365" i="17"/>
  <c r="N365" i="17"/>
  <c r="M365" i="17"/>
  <c r="V364" i="17"/>
  <c r="U364" i="17"/>
  <c r="T364" i="17"/>
  <c r="W364" i="17" s="1"/>
  <c r="R364" i="17"/>
  <c r="Q364" i="17"/>
  <c r="P364" i="17"/>
  <c r="S364" i="17" s="1"/>
  <c r="O364" i="17"/>
  <c r="N364" i="17"/>
  <c r="M364" i="17"/>
  <c r="V363" i="17"/>
  <c r="U363" i="17"/>
  <c r="T363" i="17"/>
  <c r="W363" i="17" s="1"/>
  <c r="R363" i="17"/>
  <c r="Q363" i="17"/>
  <c r="P363" i="17"/>
  <c r="S363" i="17" s="1"/>
  <c r="O363" i="17"/>
  <c r="N363" i="17"/>
  <c r="M363" i="17"/>
  <c r="V362" i="17"/>
  <c r="U362" i="17"/>
  <c r="T362" i="17"/>
  <c r="W362" i="17" s="1"/>
  <c r="R362" i="17"/>
  <c r="Q362" i="17"/>
  <c r="P362" i="17"/>
  <c r="S362" i="17" s="1"/>
  <c r="O362" i="17"/>
  <c r="N362" i="17"/>
  <c r="M362" i="17"/>
  <c r="V361" i="17"/>
  <c r="U361" i="17"/>
  <c r="T361" i="17"/>
  <c r="W361" i="17" s="1"/>
  <c r="R361" i="17"/>
  <c r="Q361" i="17"/>
  <c r="P361" i="17"/>
  <c r="S361" i="17" s="1"/>
  <c r="O361" i="17"/>
  <c r="N361" i="17"/>
  <c r="M361" i="17"/>
  <c r="V360" i="17"/>
  <c r="U360" i="17"/>
  <c r="T360" i="17"/>
  <c r="W360" i="17" s="1"/>
  <c r="R360" i="17"/>
  <c r="Q360" i="17"/>
  <c r="P360" i="17"/>
  <c r="S360" i="17" s="1"/>
  <c r="O360" i="17"/>
  <c r="N360" i="17"/>
  <c r="M360" i="17"/>
  <c r="V359" i="17"/>
  <c r="U359" i="17"/>
  <c r="T359" i="17"/>
  <c r="W359" i="17" s="1"/>
  <c r="R359" i="17"/>
  <c r="Q359" i="17"/>
  <c r="P359" i="17"/>
  <c r="S359" i="17" s="1"/>
  <c r="O359" i="17"/>
  <c r="N359" i="17"/>
  <c r="M359" i="17"/>
  <c r="V358" i="17"/>
  <c r="U358" i="17"/>
  <c r="T358" i="17"/>
  <c r="W358" i="17" s="1"/>
  <c r="R358" i="17"/>
  <c r="Q358" i="17"/>
  <c r="P358" i="17"/>
  <c r="S358" i="17" s="1"/>
  <c r="O358" i="17"/>
  <c r="N358" i="17"/>
  <c r="M358" i="17"/>
  <c r="V357" i="17"/>
  <c r="U357" i="17"/>
  <c r="T357" i="17"/>
  <c r="W357" i="17" s="1"/>
  <c r="R357" i="17"/>
  <c r="Q357" i="17"/>
  <c r="P357" i="17"/>
  <c r="S357" i="17" s="1"/>
  <c r="O357" i="17"/>
  <c r="N357" i="17"/>
  <c r="M357" i="17"/>
  <c r="V356" i="17"/>
  <c r="U356" i="17"/>
  <c r="T356" i="17"/>
  <c r="W356" i="17" s="1"/>
  <c r="R356" i="17"/>
  <c r="Q356" i="17"/>
  <c r="P356" i="17"/>
  <c r="S356" i="17" s="1"/>
  <c r="O356" i="17"/>
  <c r="N356" i="17"/>
  <c r="M356" i="17"/>
  <c r="V355" i="17"/>
  <c r="U355" i="17"/>
  <c r="T355" i="17"/>
  <c r="W355" i="17" s="1"/>
  <c r="R355" i="17"/>
  <c r="Q355" i="17"/>
  <c r="P355" i="17"/>
  <c r="S355" i="17" s="1"/>
  <c r="O355" i="17"/>
  <c r="N355" i="17"/>
  <c r="M355" i="17"/>
  <c r="V354" i="17"/>
  <c r="U354" i="17"/>
  <c r="T354" i="17"/>
  <c r="W354" i="17" s="1"/>
  <c r="R354" i="17"/>
  <c r="Q354" i="17"/>
  <c r="P354" i="17"/>
  <c r="S354" i="17" s="1"/>
  <c r="O354" i="17"/>
  <c r="N354" i="17"/>
  <c r="M354" i="17"/>
  <c r="V353" i="17"/>
  <c r="U353" i="17"/>
  <c r="T353" i="17"/>
  <c r="W353" i="17" s="1"/>
  <c r="R353" i="17"/>
  <c r="Q353" i="17"/>
  <c r="P353" i="17"/>
  <c r="S353" i="17" s="1"/>
  <c r="O353" i="17"/>
  <c r="N353" i="17"/>
  <c r="M353" i="17"/>
  <c r="V352" i="17"/>
  <c r="U352" i="17"/>
  <c r="T352" i="17"/>
  <c r="W352" i="17" s="1"/>
  <c r="R352" i="17"/>
  <c r="Q352" i="17"/>
  <c r="P352" i="17"/>
  <c r="S352" i="17" s="1"/>
  <c r="O352" i="17"/>
  <c r="N352" i="17"/>
  <c r="M352" i="17"/>
  <c r="V351" i="17"/>
  <c r="U351" i="17"/>
  <c r="T351" i="17"/>
  <c r="W351" i="17" s="1"/>
  <c r="R351" i="17"/>
  <c r="Q351" i="17"/>
  <c r="P351" i="17"/>
  <c r="S351" i="17" s="1"/>
  <c r="O351" i="17"/>
  <c r="N351" i="17"/>
  <c r="M351" i="17"/>
  <c r="V350" i="17"/>
  <c r="U350" i="17"/>
  <c r="T350" i="17"/>
  <c r="W350" i="17" s="1"/>
  <c r="R350" i="17"/>
  <c r="Q350" i="17"/>
  <c r="P350" i="17"/>
  <c r="S350" i="17" s="1"/>
  <c r="O350" i="17"/>
  <c r="N350" i="17"/>
  <c r="M350" i="17"/>
  <c r="V349" i="17"/>
  <c r="U349" i="17"/>
  <c r="T349" i="17"/>
  <c r="W349" i="17" s="1"/>
  <c r="R349" i="17"/>
  <c r="Q349" i="17"/>
  <c r="P349" i="17"/>
  <c r="S349" i="17" s="1"/>
  <c r="O349" i="17"/>
  <c r="N349" i="17"/>
  <c r="M349" i="17"/>
  <c r="V348" i="17"/>
  <c r="U348" i="17"/>
  <c r="T348" i="17"/>
  <c r="W348" i="17" s="1"/>
  <c r="R348" i="17"/>
  <c r="Q348" i="17"/>
  <c r="P348" i="17"/>
  <c r="S348" i="17" s="1"/>
  <c r="O348" i="17"/>
  <c r="N348" i="17"/>
  <c r="M348" i="17"/>
  <c r="V347" i="17"/>
  <c r="U347" i="17"/>
  <c r="T347" i="17"/>
  <c r="W347" i="17" s="1"/>
  <c r="R347" i="17"/>
  <c r="Q347" i="17"/>
  <c r="P347" i="17"/>
  <c r="S347" i="17" s="1"/>
  <c r="O347" i="17"/>
  <c r="N347" i="17"/>
  <c r="M347" i="17"/>
  <c r="V346" i="17"/>
  <c r="U346" i="17"/>
  <c r="T346" i="17"/>
  <c r="W346" i="17" s="1"/>
  <c r="R346" i="17"/>
  <c r="Q346" i="17"/>
  <c r="P346" i="17"/>
  <c r="S346" i="17" s="1"/>
  <c r="O346" i="17"/>
  <c r="N346" i="17"/>
  <c r="M346" i="17"/>
  <c r="V345" i="17"/>
  <c r="U345" i="17"/>
  <c r="T345" i="17"/>
  <c r="W345" i="17" s="1"/>
  <c r="R345" i="17"/>
  <c r="Q345" i="17"/>
  <c r="P345" i="17"/>
  <c r="S345" i="17" s="1"/>
  <c r="O345" i="17"/>
  <c r="N345" i="17"/>
  <c r="M345" i="17"/>
  <c r="V344" i="17"/>
  <c r="U344" i="17"/>
  <c r="T344" i="17"/>
  <c r="W344" i="17" s="1"/>
  <c r="R344" i="17"/>
  <c r="Q344" i="17"/>
  <c r="P344" i="17"/>
  <c r="S344" i="17" s="1"/>
  <c r="O344" i="17"/>
  <c r="N344" i="17"/>
  <c r="M344" i="17"/>
  <c r="V343" i="17"/>
  <c r="U343" i="17"/>
  <c r="T343" i="17"/>
  <c r="W343" i="17" s="1"/>
  <c r="R343" i="17"/>
  <c r="Q343" i="17"/>
  <c r="P343" i="17"/>
  <c r="S343" i="17" s="1"/>
  <c r="O343" i="17"/>
  <c r="N343" i="17"/>
  <c r="M343" i="17"/>
  <c r="V342" i="17"/>
  <c r="U342" i="17"/>
  <c r="T342" i="17"/>
  <c r="W342" i="17" s="1"/>
  <c r="R342" i="17"/>
  <c r="Q342" i="17"/>
  <c r="P342" i="17"/>
  <c r="S342" i="17" s="1"/>
  <c r="O342" i="17"/>
  <c r="N342" i="17"/>
  <c r="M342" i="17"/>
  <c r="V341" i="17"/>
  <c r="U341" i="17"/>
  <c r="T341" i="17"/>
  <c r="W341" i="17" s="1"/>
  <c r="R341" i="17"/>
  <c r="Q341" i="17"/>
  <c r="P341" i="17"/>
  <c r="S341" i="17" s="1"/>
  <c r="O341" i="17"/>
  <c r="N341" i="17"/>
  <c r="M341" i="17"/>
  <c r="V340" i="17"/>
  <c r="U340" i="17"/>
  <c r="T340" i="17"/>
  <c r="W340" i="17" s="1"/>
  <c r="R340" i="17"/>
  <c r="Q340" i="17"/>
  <c r="P340" i="17"/>
  <c r="S340" i="17" s="1"/>
  <c r="O340" i="17"/>
  <c r="N340" i="17"/>
  <c r="M340" i="17"/>
  <c r="V339" i="17"/>
  <c r="U339" i="17"/>
  <c r="T339" i="17"/>
  <c r="W339" i="17" s="1"/>
  <c r="R339" i="17"/>
  <c r="Q339" i="17"/>
  <c r="P339" i="17"/>
  <c r="S339" i="17" s="1"/>
  <c r="O339" i="17"/>
  <c r="N339" i="17"/>
  <c r="M339" i="17"/>
  <c r="V338" i="17"/>
  <c r="U338" i="17"/>
  <c r="T338" i="17"/>
  <c r="W338" i="17" s="1"/>
  <c r="R338" i="17"/>
  <c r="Q338" i="17"/>
  <c r="P338" i="17"/>
  <c r="S338" i="17" s="1"/>
  <c r="O338" i="17"/>
  <c r="N338" i="17"/>
  <c r="M338" i="17"/>
  <c r="V337" i="17"/>
  <c r="U337" i="17"/>
  <c r="T337" i="17"/>
  <c r="W337" i="17" s="1"/>
  <c r="R337" i="17"/>
  <c r="Q337" i="17"/>
  <c r="P337" i="17"/>
  <c r="S337" i="17" s="1"/>
  <c r="O337" i="17"/>
  <c r="N337" i="17"/>
  <c r="M337" i="17"/>
  <c r="V336" i="17"/>
  <c r="U336" i="17"/>
  <c r="T336" i="17"/>
  <c r="W336" i="17" s="1"/>
  <c r="R336" i="17"/>
  <c r="Q336" i="17"/>
  <c r="P336" i="17"/>
  <c r="S336" i="17" s="1"/>
  <c r="O336" i="17"/>
  <c r="N336" i="17"/>
  <c r="M336" i="17"/>
  <c r="V335" i="17"/>
  <c r="U335" i="17"/>
  <c r="T335" i="17"/>
  <c r="W335" i="17" s="1"/>
  <c r="R335" i="17"/>
  <c r="Q335" i="17"/>
  <c r="P335" i="17"/>
  <c r="S335" i="17" s="1"/>
  <c r="O335" i="17"/>
  <c r="N335" i="17"/>
  <c r="M335" i="17"/>
  <c r="V334" i="17"/>
  <c r="U334" i="17"/>
  <c r="T334" i="17"/>
  <c r="W334" i="17" s="1"/>
  <c r="R334" i="17"/>
  <c r="Q334" i="17"/>
  <c r="P334" i="17"/>
  <c r="S334" i="17" s="1"/>
  <c r="O334" i="17"/>
  <c r="N334" i="17"/>
  <c r="M334" i="17"/>
  <c r="V333" i="17"/>
  <c r="U333" i="17"/>
  <c r="T333" i="17"/>
  <c r="W333" i="17" s="1"/>
  <c r="R333" i="17"/>
  <c r="Q333" i="17"/>
  <c r="P333" i="17"/>
  <c r="S333" i="17" s="1"/>
  <c r="O333" i="17"/>
  <c r="N333" i="17"/>
  <c r="M333" i="17"/>
  <c r="V332" i="17"/>
  <c r="U332" i="17"/>
  <c r="T332" i="17"/>
  <c r="W332" i="17" s="1"/>
  <c r="R332" i="17"/>
  <c r="Q332" i="17"/>
  <c r="P332" i="17"/>
  <c r="S332" i="17" s="1"/>
  <c r="O332" i="17"/>
  <c r="N332" i="17"/>
  <c r="M332" i="17"/>
  <c r="V331" i="17"/>
  <c r="U331" i="17"/>
  <c r="T331" i="17"/>
  <c r="W331" i="17" s="1"/>
  <c r="R331" i="17"/>
  <c r="Q331" i="17"/>
  <c r="P331" i="17"/>
  <c r="S331" i="17" s="1"/>
  <c r="O331" i="17"/>
  <c r="N331" i="17"/>
  <c r="M331" i="17"/>
  <c r="V330" i="17"/>
  <c r="U330" i="17"/>
  <c r="T330" i="17"/>
  <c r="W330" i="17" s="1"/>
  <c r="R330" i="17"/>
  <c r="Q330" i="17"/>
  <c r="P330" i="17"/>
  <c r="S330" i="17" s="1"/>
  <c r="O330" i="17"/>
  <c r="N330" i="17"/>
  <c r="M330" i="17"/>
  <c r="V329" i="17"/>
  <c r="U329" i="17"/>
  <c r="T329" i="17"/>
  <c r="W329" i="17" s="1"/>
  <c r="R329" i="17"/>
  <c r="Q329" i="17"/>
  <c r="P329" i="17"/>
  <c r="S329" i="17" s="1"/>
  <c r="O329" i="17"/>
  <c r="N329" i="17"/>
  <c r="M329" i="17"/>
  <c r="V328" i="17"/>
  <c r="U328" i="17"/>
  <c r="T328" i="17"/>
  <c r="W328" i="17" s="1"/>
  <c r="R328" i="17"/>
  <c r="Q328" i="17"/>
  <c r="P328" i="17"/>
  <c r="S328" i="17" s="1"/>
  <c r="O328" i="17"/>
  <c r="N328" i="17"/>
  <c r="M328" i="17"/>
  <c r="V327" i="17"/>
  <c r="U327" i="17"/>
  <c r="T327" i="17"/>
  <c r="W327" i="17" s="1"/>
  <c r="R327" i="17"/>
  <c r="Q327" i="17"/>
  <c r="P327" i="17"/>
  <c r="S327" i="17" s="1"/>
  <c r="O327" i="17"/>
  <c r="N327" i="17"/>
  <c r="M327" i="17"/>
  <c r="V326" i="17"/>
  <c r="U326" i="17"/>
  <c r="T326" i="17"/>
  <c r="W326" i="17" s="1"/>
  <c r="R326" i="17"/>
  <c r="Q326" i="17"/>
  <c r="P326" i="17"/>
  <c r="S326" i="17" s="1"/>
  <c r="O326" i="17"/>
  <c r="N326" i="17"/>
  <c r="M326" i="17"/>
  <c r="V325" i="17"/>
  <c r="U325" i="17"/>
  <c r="T325" i="17"/>
  <c r="W325" i="17" s="1"/>
  <c r="R325" i="17"/>
  <c r="Q325" i="17"/>
  <c r="P325" i="17"/>
  <c r="S325" i="17" s="1"/>
  <c r="O325" i="17"/>
  <c r="N325" i="17"/>
  <c r="M325" i="17"/>
  <c r="V324" i="17"/>
  <c r="U324" i="17"/>
  <c r="T324" i="17"/>
  <c r="W324" i="17" s="1"/>
  <c r="R324" i="17"/>
  <c r="Q324" i="17"/>
  <c r="P324" i="17"/>
  <c r="S324" i="17" s="1"/>
  <c r="O324" i="17"/>
  <c r="N324" i="17"/>
  <c r="M324" i="17"/>
  <c r="V323" i="17"/>
  <c r="U323" i="17"/>
  <c r="T323" i="17"/>
  <c r="W323" i="17" s="1"/>
  <c r="R323" i="17"/>
  <c r="Q323" i="17"/>
  <c r="P323" i="17"/>
  <c r="S323" i="17" s="1"/>
  <c r="O323" i="17"/>
  <c r="N323" i="17"/>
  <c r="M323" i="17"/>
  <c r="V322" i="17"/>
  <c r="U322" i="17"/>
  <c r="T322" i="17"/>
  <c r="W322" i="17" s="1"/>
  <c r="R322" i="17"/>
  <c r="Q322" i="17"/>
  <c r="P322" i="17"/>
  <c r="S322" i="17" s="1"/>
  <c r="O322" i="17"/>
  <c r="N322" i="17"/>
  <c r="M322" i="17"/>
  <c r="V321" i="17"/>
  <c r="U321" i="17"/>
  <c r="T321" i="17"/>
  <c r="W321" i="17" s="1"/>
  <c r="R321" i="17"/>
  <c r="Q321" i="17"/>
  <c r="P321" i="17"/>
  <c r="S321" i="17" s="1"/>
  <c r="O321" i="17"/>
  <c r="N321" i="17"/>
  <c r="M321" i="17"/>
  <c r="V320" i="17"/>
  <c r="U320" i="17"/>
  <c r="T320" i="17"/>
  <c r="W320" i="17" s="1"/>
  <c r="R320" i="17"/>
  <c r="Q320" i="17"/>
  <c r="P320" i="17"/>
  <c r="S320" i="17" s="1"/>
  <c r="O320" i="17"/>
  <c r="N320" i="17"/>
  <c r="M320" i="17"/>
  <c r="V319" i="17"/>
  <c r="U319" i="17"/>
  <c r="T319" i="17"/>
  <c r="W319" i="17" s="1"/>
  <c r="R319" i="17"/>
  <c r="Q319" i="17"/>
  <c r="P319" i="17"/>
  <c r="S319" i="17" s="1"/>
  <c r="O319" i="17"/>
  <c r="N319" i="17"/>
  <c r="M319" i="17"/>
  <c r="V318" i="17"/>
  <c r="U318" i="17"/>
  <c r="T318" i="17"/>
  <c r="W318" i="17" s="1"/>
  <c r="R318" i="17"/>
  <c r="Q318" i="17"/>
  <c r="P318" i="17"/>
  <c r="S318" i="17" s="1"/>
  <c r="O318" i="17"/>
  <c r="N318" i="17"/>
  <c r="M318" i="17"/>
  <c r="V317" i="17"/>
  <c r="U317" i="17"/>
  <c r="T317" i="17"/>
  <c r="W317" i="17" s="1"/>
  <c r="R317" i="17"/>
  <c r="Q317" i="17"/>
  <c r="P317" i="17"/>
  <c r="S317" i="17" s="1"/>
  <c r="O317" i="17"/>
  <c r="N317" i="17"/>
  <c r="M317" i="17"/>
  <c r="V316" i="17"/>
  <c r="U316" i="17"/>
  <c r="T316" i="17"/>
  <c r="W316" i="17" s="1"/>
  <c r="R316" i="17"/>
  <c r="Q316" i="17"/>
  <c r="P316" i="17"/>
  <c r="S316" i="17" s="1"/>
  <c r="O316" i="17"/>
  <c r="N316" i="17"/>
  <c r="M316" i="17"/>
  <c r="V315" i="17"/>
  <c r="U315" i="17"/>
  <c r="T315" i="17"/>
  <c r="W315" i="17" s="1"/>
  <c r="R315" i="17"/>
  <c r="Q315" i="17"/>
  <c r="P315" i="17"/>
  <c r="S315" i="17" s="1"/>
  <c r="O315" i="17"/>
  <c r="N315" i="17"/>
  <c r="M315" i="17"/>
  <c r="V314" i="17"/>
  <c r="U314" i="17"/>
  <c r="T314" i="17"/>
  <c r="W314" i="17" s="1"/>
  <c r="R314" i="17"/>
  <c r="Q314" i="17"/>
  <c r="P314" i="17"/>
  <c r="S314" i="17" s="1"/>
  <c r="O314" i="17"/>
  <c r="N314" i="17"/>
  <c r="M314" i="17"/>
  <c r="V313" i="17"/>
  <c r="U313" i="17"/>
  <c r="T313" i="17"/>
  <c r="W313" i="17" s="1"/>
  <c r="R313" i="17"/>
  <c r="Q313" i="17"/>
  <c r="P313" i="17"/>
  <c r="S313" i="17" s="1"/>
  <c r="O313" i="17"/>
  <c r="N313" i="17"/>
  <c r="M313" i="17"/>
  <c r="V312" i="17"/>
  <c r="U312" i="17"/>
  <c r="T312" i="17"/>
  <c r="W312" i="17" s="1"/>
  <c r="R312" i="17"/>
  <c r="Q312" i="17"/>
  <c r="P312" i="17"/>
  <c r="S312" i="17" s="1"/>
  <c r="O312" i="17"/>
  <c r="N312" i="17"/>
  <c r="M312" i="17"/>
  <c r="V311" i="17"/>
  <c r="U311" i="17"/>
  <c r="T311" i="17"/>
  <c r="W311" i="17" s="1"/>
  <c r="R311" i="17"/>
  <c r="Q311" i="17"/>
  <c r="P311" i="17"/>
  <c r="S311" i="17" s="1"/>
  <c r="O311" i="17"/>
  <c r="N311" i="17"/>
  <c r="M311" i="17"/>
  <c r="V310" i="17"/>
  <c r="U310" i="17"/>
  <c r="T310" i="17"/>
  <c r="W310" i="17" s="1"/>
  <c r="R310" i="17"/>
  <c r="Q310" i="17"/>
  <c r="P310" i="17"/>
  <c r="S310" i="17" s="1"/>
  <c r="O310" i="17"/>
  <c r="N310" i="17"/>
  <c r="M310" i="17"/>
  <c r="V309" i="17"/>
  <c r="U309" i="17"/>
  <c r="T309" i="17"/>
  <c r="W309" i="17" s="1"/>
  <c r="R309" i="17"/>
  <c r="Q309" i="17"/>
  <c r="P309" i="17"/>
  <c r="S309" i="17" s="1"/>
  <c r="O309" i="17"/>
  <c r="N309" i="17"/>
  <c r="M309" i="17"/>
  <c r="V308" i="17"/>
  <c r="U308" i="17"/>
  <c r="T308" i="17"/>
  <c r="W308" i="17" s="1"/>
  <c r="R308" i="17"/>
  <c r="Q308" i="17"/>
  <c r="P308" i="17"/>
  <c r="S308" i="17" s="1"/>
  <c r="O308" i="17"/>
  <c r="N308" i="17"/>
  <c r="M308" i="17"/>
  <c r="V307" i="17"/>
  <c r="U307" i="17"/>
  <c r="T307" i="17"/>
  <c r="W307" i="17" s="1"/>
  <c r="R307" i="17"/>
  <c r="Q307" i="17"/>
  <c r="P307" i="17"/>
  <c r="S307" i="17" s="1"/>
  <c r="O307" i="17"/>
  <c r="N307" i="17"/>
  <c r="M307" i="17"/>
  <c r="V306" i="17"/>
  <c r="U306" i="17"/>
  <c r="T306" i="17"/>
  <c r="W306" i="17" s="1"/>
  <c r="R306" i="17"/>
  <c r="Q306" i="17"/>
  <c r="P306" i="17"/>
  <c r="S306" i="17" s="1"/>
  <c r="O306" i="17"/>
  <c r="N306" i="17"/>
  <c r="M306" i="17"/>
  <c r="V305" i="17"/>
  <c r="U305" i="17"/>
  <c r="T305" i="17"/>
  <c r="W305" i="17" s="1"/>
  <c r="R305" i="17"/>
  <c r="Q305" i="17"/>
  <c r="P305" i="17"/>
  <c r="S305" i="17" s="1"/>
  <c r="O305" i="17"/>
  <c r="N305" i="17"/>
  <c r="M305" i="17"/>
  <c r="V304" i="17"/>
  <c r="U304" i="17"/>
  <c r="T304" i="17"/>
  <c r="W304" i="17" s="1"/>
  <c r="R304" i="17"/>
  <c r="Q304" i="17"/>
  <c r="P304" i="17"/>
  <c r="S304" i="17" s="1"/>
  <c r="O304" i="17"/>
  <c r="N304" i="17"/>
  <c r="M304" i="17"/>
  <c r="V303" i="17"/>
  <c r="U303" i="17"/>
  <c r="T303" i="17"/>
  <c r="W303" i="17" s="1"/>
  <c r="R303" i="17"/>
  <c r="Q303" i="17"/>
  <c r="P303" i="17"/>
  <c r="S303" i="17" s="1"/>
  <c r="O303" i="17"/>
  <c r="N303" i="17"/>
  <c r="M303" i="17"/>
  <c r="V302" i="17"/>
  <c r="U302" i="17"/>
  <c r="T302" i="17"/>
  <c r="W302" i="17" s="1"/>
  <c r="R302" i="17"/>
  <c r="Q302" i="17"/>
  <c r="P302" i="17"/>
  <c r="S302" i="17" s="1"/>
  <c r="O302" i="17"/>
  <c r="N302" i="17"/>
  <c r="M302" i="17"/>
  <c r="V301" i="17"/>
  <c r="U301" i="17"/>
  <c r="T301" i="17"/>
  <c r="W301" i="17" s="1"/>
  <c r="R301" i="17"/>
  <c r="Q301" i="17"/>
  <c r="P301" i="17"/>
  <c r="S301" i="17" s="1"/>
  <c r="O301" i="17"/>
  <c r="N301" i="17"/>
  <c r="M301" i="17"/>
  <c r="V300" i="17"/>
  <c r="U300" i="17"/>
  <c r="T300" i="17"/>
  <c r="W300" i="17" s="1"/>
  <c r="R300" i="17"/>
  <c r="Q300" i="17"/>
  <c r="P300" i="17"/>
  <c r="S300" i="17" s="1"/>
  <c r="O300" i="17"/>
  <c r="N300" i="17"/>
  <c r="M300" i="17"/>
  <c r="V299" i="17"/>
  <c r="U299" i="17"/>
  <c r="T299" i="17"/>
  <c r="W299" i="17" s="1"/>
  <c r="R299" i="17"/>
  <c r="Q299" i="17"/>
  <c r="P299" i="17"/>
  <c r="S299" i="17" s="1"/>
  <c r="O299" i="17"/>
  <c r="N299" i="17"/>
  <c r="M299" i="17"/>
  <c r="V298" i="17"/>
  <c r="U298" i="17"/>
  <c r="T298" i="17"/>
  <c r="W298" i="17" s="1"/>
  <c r="R298" i="17"/>
  <c r="Q298" i="17"/>
  <c r="P298" i="17"/>
  <c r="S298" i="17" s="1"/>
  <c r="O298" i="17"/>
  <c r="N298" i="17"/>
  <c r="M298" i="17"/>
  <c r="V297" i="17"/>
  <c r="U297" i="17"/>
  <c r="T297" i="17"/>
  <c r="W297" i="17" s="1"/>
  <c r="R297" i="17"/>
  <c r="Q297" i="17"/>
  <c r="P297" i="17"/>
  <c r="S297" i="17" s="1"/>
  <c r="O297" i="17"/>
  <c r="N297" i="17"/>
  <c r="M297" i="17"/>
  <c r="V296" i="17"/>
  <c r="U296" i="17"/>
  <c r="T296" i="17"/>
  <c r="W296" i="17" s="1"/>
  <c r="R296" i="17"/>
  <c r="Q296" i="17"/>
  <c r="P296" i="17"/>
  <c r="S296" i="17" s="1"/>
  <c r="O296" i="17"/>
  <c r="N296" i="17"/>
  <c r="M296" i="17"/>
  <c r="V295" i="17"/>
  <c r="U295" i="17"/>
  <c r="T295" i="17"/>
  <c r="W295" i="17" s="1"/>
  <c r="R295" i="17"/>
  <c r="Q295" i="17"/>
  <c r="P295" i="17"/>
  <c r="S295" i="17" s="1"/>
  <c r="O295" i="17"/>
  <c r="N295" i="17"/>
  <c r="M295" i="17"/>
  <c r="V294" i="17"/>
  <c r="U294" i="17"/>
  <c r="T294" i="17"/>
  <c r="W294" i="17" s="1"/>
  <c r="R294" i="17"/>
  <c r="Q294" i="17"/>
  <c r="P294" i="17"/>
  <c r="S294" i="17" s="1"/>
  <c r="O294" i="17"/>
  <c r="N294" i="17"/>
  <c r="M294" i="17"/>
  <c r="V293" i="17"/>
  <c r="U293" i="17"/>
  <c r="T293" i="17"/>
  <c r="W293" i="17" s="1"/>
  <c r="R293" i="17"/>
  <c r="Q293" i="17"/>
  <c r="P293" i="17"/>
  <c r="S293" i="17" s="1"/>
  <c r="O293" i="17"/>
  <c r="N293" i="17"/>
  <c r="M293" i="17"/>
  <c r="V292" i="17"/>
  <c r="U292" i="17"/>
  <c r="T292" i="17"/>
  <c r="W292" i="17" s="1"/>
  <c r="R292" i="17"/>
  <c r="Q292" i="17"/>
  <c r="P292" i="17"/>
  <c r="S292" i="17" s="1"/>
  <c r="O292" i="17"/>
  <c r="N292" i="17"/>
  <c r="M292" i="17"/>
  <c r="V291" i="17"/>
  <c r="U291" i="17"/>
  <c r="T291" i="17"/>
  <c r="W291" i="17" s="1"/>
  <c r="R291" i="17"/>
  <c r="Q291" i="17"/>
  <c r="P291" i="17"/>
  <c r="S291" i="17" s="1"/>
  <c r="O291" i="17"/>
  <c r="N291" i="17"/>
  <c r="M291" i="17"/>
  <c r="V290" i="17"/>
  <c r="U290" i="17"/>
  <c r="T290" i="17"/>
  <c r="W290" i="17" s="1"/>
  <c r="R290" i="17"/>
  <c r="Q290" i="17"/>
  <c r="P290" i="17"/>
  <c r="S290" i="17" s="1"/>
  <c r="O290" i="17"/>
  <c r="N290" i="17"/>
  <c r="M290" i="17"/>
  <c r="V289" i="17"/>
  <c r="U289" i="17"/>
  <c r="T289" i="17"/>
  <c r="W289" i="17" s="1"/>
  <c r="R289" i="17"/>
  <c r="Q289" i="17"/>
  <c r="P289" i="17"/>
  <c r="S289" i="17" s="1"/>
  <c r="O289" i="17"/>
  <c r="N289" i="17"/>
  <c r="M289" i="17"/>
  <c r="V288" i="17"/>
  <c r="U288" i="17"/>
  <c r="T288" i="17"/>
  <c r="W288" i="17" s="1"/>
  <c r="R288" i="17"/>
  <c r="Q288" i="17"/>
  <c r="P288" i="17"/>
  <c r="S288" i="17" s="1"/>
  <c r="O288" i="17"/>
  <c r="N288" i="17"/>
  <c r="M288" i="17"/>
  <c r="V287" i="17"/>
  <c r="U287" i="17"/>
  <c r="T287" i="17"/>
  <c r="W287" i="17" s="1"/>
  <c r="R287" i="17"/>
  <c r="Q287" i="17"/>
  <c r="P287" i="17"/>
  <c r="S287" i="17" s="1"/>
  <c r="O287" i="17"/>
  <c r="N287" i="17"/>
  <c r="M287" i="17"/>
  <c r="V286" i="17"/>
  <c r="U286" i="17"/>
  <c r="T286" i="17"/>
  <c r="W286" i="17" s="1"/>
  <c r="R286" i="17"/>
  <c r="Q286" i="17"/>
  <c r="P286" i="17"/>
  <c r="S286" i="17" s="1"/>
  <c r="O286" i="17"/>
  <c r="N286" i="17"/>
  <c r="M286" i="17"/>
  <c r="V285" i="17"/>
  <c r="U285" i="17"/>
  <c r="T285" i="17"/>
  <c r="W285" i="17" s="1"/>
  <c r="R285" i="17"/>
  <c r="Q285" i="17"/>
  <c r="P285" i="17"/>
  <c r="S285" i="17" s="1"/>
  <c r="O285" i="17"/>
  <c r="N285" i="17"/>
  <c r="M285" i="17"/>
  <c r="V284" i="17"/>
  <c r="U284" i="17"/>
  <c r="T284" i="17"/>
  <c r="W284" i="17" s="1"/>
  <c r="R284" i="17"/>
  <c r="Q284" i="17"/>
  <c r="P284" i="17"/>
  <c r="S284" i="17" s="1"/>
  <c r="O284" i="17"/>
  <c r="N284" i="17"/>
  <c r="M284" i="17"/>
  <c r="V283" i="17"/>
  <c r="U283" i="17"/>
  <c r="T283" i="17"/>
  <c r="W283" i="17" s="1"/>
  <c r="R283" i="17"/>
  <c r="Q283" i="17"/>
  <c r="P283" i="17"/>
  <c r="S283" i="17" s="1"/>
  <c r="O283" i="17"/>
  <c r="N283" i="17"/>
  <c r="M283" i="17"/>
  <c r="V282" i="17"/>
  <c r="U282" i="17"/>
  <c r="T282" i="17"/>
  <c r="W282" i="17" s="1"/>
  <c r="R282" i="17"/>
  <c r="Q282" i="17"/>
  <c r="P282" i="17"/>
  <c r="S282" i="17" s="1"/>
  <c r="O282" i="17"/>
  <c r="N282" i="17"/>
  <c r="M282" i="17"/>
  <c r="V281" i="17"/>
  <c r="U281" i="17"/>
  <c r="T281" i="17"/>
  <c r="W281" i="17" s="1"/>
  <c r="R281" i="17"/>
  <c r="Q281" i="17"/>
  <c r="P281" i="17"/>
  <c r="S281" i="17" s="1"/>
  <c r="O281" i="17"/>
  <c r="N281" i="17"/>
  <c r="M281" i="17"/>
  <c r="V280" i="17"/>
  <c r="U280" i="17"/>
  <c r="T280" i="17"/>
  <c r="W280" i="17" s="1"/>
  <c r="R280" i="17"/>
  <c r="Q280" i="17"/>
  <c r="P280" i="17"/>
  <c r="S280" i="17" s="1"/>
  <c r="O280" i="17"/>
  <c r="N280" i="17"/>
  <c r="M280" i="17"/>
  <c r="V279" i="17"/>
  <c r="U279" i="17"/>
  <c r="T279" i="17"/>
  <c r="W279" i="17" s="1"/>
  <c r="R279" i="17"/>
  <c r="Q279" i="17"/>
  <c r="P279" i="17"/>
  <c r="S279" i="17" s="1"/>
  <c r="O279" i="17"/>
  <c r="N279" i="17"/>
  <c r="M279" i="17"/>
  <c r="V278" i="17"/>
  <c r="U278" i="17"/>
  <c r="T278" i="17"/>
  <c r="W278" i="17" s="1"/>
  <c r="R278" i="17"/>
  <c r="Q278" i="17"/>
  <c r="P278" i="17"/>
  <c r="S278" i="17" s="1"/>
  <c r="O278" i="17"/>
  <c r="N278" i="17"/>
  <c r="M278" i="17"/>
  <c r="V277" i="17"/>
  <c r="U277" i="17"/>
  <c r="T277" i="17"/>
  <c r="W277" i="17" s="1"/>
  <c r="R277" i="17"/>
  <c r="Q277" i="17"/>
  <c r="P277" i="17"/>
  <c r="S277" i="17" s="1"/>
  <c r="O277" i="17"/>
  <c r="N277" i="17"/>
  <c r="M277" i="17"/>
  <c r="V276" i="17"/>
  <c r="U276" i="17"/>
  <c r="T276" i="17"/>
  <c r="W276" i="17" s="1"/>
  <c r="R276" i="17"/>
  <c r="Q276" i="17"/>
  <c r="P276" i="17"/>
  <c r="S276" i="17" s="1"/>
  <c r="O276" i="17"/>
  <c r="N276" i="17"/>
  <c r="M276" i="17"/>
  <c r="V275" i="17"/>
  <c r="U275" i="17"/>
  <c r="T275" i="17"/>
  <c r="W275" i="17" s="1"/>
  <c r="R275" i="17"/>
  <c r="Q275" i="17"/>
  <c r="P275" i="17"/>
  <c r="S275" i="17" s="1"/>
  <c r="O275" i="17"/>
  <c r="N275" i="17"/>
  <c r="M275" i="17"/>
  <c r="V274" i="17"/>
  <c r="U274" i="17"/>
  <c r="T274" i="17"/>
  <c r="W274" i="17" s="1"/>
  <c r="R274" i="17"/>
  <c r="Q274" i="17"/>
  <c r="P274" i="17"/>
  <c r="S274" i="17" s="1"/>
  <c r="O274" i="17"/>
  <c r="N274" i="17"/>
  <c r="M274" i="17"/>
  <c r="V273" i="17"/>
  <c r="U273" i="17"/>
  <c r="T273" i="17"/>
  <c r="W273" i="17" s="1"/>
  <c r="R273" i="17"/>
  <c r="Q273" i="17"/>
  <c r="P273" i="17"/>
  <c r="S273" i="17" s="1"/>
  <c r="O273" i="17"/>
  <c r="N273" i="17"/>
  <c r="M273" i="17"/>
  <c r="V272" i="17"/>
  <c r="U272" i="17"/>
  <c r="T272" i="17"/>
  <c r="W272" i="17" s="1"/>
  <c r="R272" i="17"/>
  <c r="Q272" i="17"/>
  <c r="P272" i="17"/>
  <c r="S272" i="17" s="1"/>
  <c r="O272" i="17"/>
  <c r="N272" i="17"/>
  <c r="M272" i="17"/>
  <c r="V271" i="17"/>
  <c r="U271" i="17"/>
  <c r="T271" i="17"/>
  <c r="W271" i="17" s="1"/>
  <c r="R271" i="17"/>
  <c r="Q271" i="17"/>
  <c r="P271" i="17"/>
  <c r="S271" i="17" s="1"/>
  <c r="O271" i="17"/>
  <c r="N271" i="17"/>
  <c r="M271" i="17"/>
  <c r="V270" i="17"/>
  <c r="U270" i="17"/>
  <c r="T270" i="17"/>
  <c r="W270" i="17" s="1"/>
  <c r="R270" i="17"/>
  <c r="Q270" i="17"/>
  <c r="P270" i="17"/>
  <c r="S270" i="17" s="1"/>
  <c r="O270" i="17"/>
  <c r="N270" i="17"/>
  <c r="M270" i="17"/>
  <c r="V269" i="17"/>
  <c r="U269" i="17"/>
  <c r="T269" i="17"/>
  <c r="W269" i="17" s="1"/>
  <c r="R269" i="17"/>
  <c r="Q269" i="17"/>
  <c r="P269" i="17"/>
  <c r="S269" i="17" s="1"/>
  <c r="O269" i="17"/>
  <c r="N269" i="17"/>
  <c r="M269" i="17"/>
  <c r="V268" i="17"/>
  <c r="U268" i="17"/>
  <c r="T268" i="17"/>
  <c r="W268" i="17" s="1"/>
  <c r="R268" i="17"/>
  <c r="Q268" i="17"/>
  <c r="P268" i="17"/>
  <c r="S268" i="17" s="1"/>
  <c r="O268" i="17"/>
  <c r="N268" i="17"/>
  <c r="M268" i="17"/>
  <c r="V267" i="17"/>
  <c r="U267" i="17"/>
  <c r="T267" i="17"/>
  <c r="W267" i="17" s="1"/>
  <c r="R267" i="17"/>
  <c r="Q267" i="17"/>
  <c r="P267" i="17"/>
  <c r="S267" i="17" s="1"/>
  <c r="O267" i="17"/>
  <c r="N267" i="17"/>
  <c r="M267" i="17"/>
  <c r="V266" i="17"/>
  <c r="U266" i="17"/>
  <c r="T266" i="17"/>
  <c r="W266" i="17" s="1"/>
  <c r="R266" i="17"/>
  <c r="Q266" i="17"/>
  <c r="P266" i="17"/>
  <c r="S266" i="17" s="1"/>
  <c r="O266" i="17"/>
  <c r="N266" i="17"/>
  <c r="M266" i="17"/>
  <c r="V265" i="17"/>
  <c r="U265" i="17"/>
  <c r="T265" i="17"/>
  <c r="W265" i="17" s="1"/>
  <c r="R265" i="17"/>
  <c r="Q265" i="17"/>
  <c r="P265" i="17"/>
  <c r="S265" i="17" s="1"/>
  <c r="O265" i="17"/>
  <c r="N265" i="17"/>
  <c r="M265" i="17"/>
  <c r="V264" i="17"/>
  <c r="U264" i="17"/>
  <c r="T264" i="17"/>
  <c r="W264" i="17" s="1"/>
  <c r="R264" i="17"/>
  <c r="Q264" i="17"/>
  <c r="P264" i="17"/>
  <c r="S264" i="17" s="1"/>
  <c r="O264" i="17"/>
  <c r="N264" i="17"/>
  <c r="M264" i="17"/>
  <c r="V263" i="17"/>
  <c r="U263" i="17"/>
  <c r="T263" i="17"/>
  <c r="W263" i="17" s="1"/>
  <c r="R263" i="17"/>
  <c r="Q263" i="17"/>
  <c r="P263" i="17"/>
  <c r="S263" i="17" s="1"/>
  <c r="O263" i="17"/>
  <c r="N263" i="17"/>
  <c r="M263" i="17"/>
  <c r="V262" i="17"/>
  <c r="U262" i="17"/>
  <c r="T262" i="17"/>
  <c r="W262" i="17" s="1"/>
  <c r="R262" i="17"/>
  <c r="Q262" i="17"/>
  <c r="P262" i="17"/>
  <c r="S262" i="17" s="1"/>
  <c r="O262" i="17"/>
  <c r="N262" i="17"/>
  <c r="M262" i="17"/>
  <c r="V261" i="17"/>
  <c r="U261" i="17"/>
  <c r="T261" i="17"/>
  <c r="W261" i="17" s="1"/>
  <c r="R261" i="17"/>
  <c r="Q261" i="17"/>
  <c r="P261" i="17"/>
  <c r="S261" i="17" s="1"/>
  <c r="O261" i="17"/>
  <c r="N261" i="17"/>
  <c r="M261" i="17"/>
  <c r="V260" i="17"/>
  <c r="U260" i="17"/>
  <c r="T260" i="17"/>
  <c r="W260" i="17" s="1"/>
  <c r="R260" i="17"/>
  <c r="Q260" i="17"/>
  <c r="P260" i="17"/>
  <c r="S260" i="17" s="1"/>
  <c r="O260" i="17"/>
  <c r="N260" i="17"/>
  <c r="M260" i="17"/>
  <c r="V259" i="17"/>
  <c r="U259" i="17"/>
  <c r="T259" i="17"/>
  <c r="W259" i="17" s="1"/>
  <c r="R259" i="17"/>
  <c r="Q259" i="17"/>
  <c r="P259" i="17"/>
  <c r="S259" i="17" s="1"/>
  <c r="O259" i="17"/>
  <c r="N259" i="17"/>
  <c r="M259" i="17"/>
  <c r="V258" i="17"/>
  <c r="U258" i="17"/>
  <c r="T258" i="17"/>
  <c r="W258" i="17" s="1"/>
  <c r="R258" i="17"/>
  <c r="Q258" i="17"/>
  <c r="P258" i="17"/>
  <c r="S258" i="17" s="1"/>
  <c r="O258" i="17"/>
  <c r="N258" i="17"/>
  <c r="M258" i="17"/>
  <c r="V257" i="17"/>
  <c r="U257" i="17"/>
  <c r="T257" i="17"/>
  <c r="W257" i="17" s="1"/>
  <c r="R257" i="17"/>
  <c r="Q257" i="17"/>
  <c r="P257" i="17"/>
  <c r="S257" i="17" s="1"/>
  <c r="O257" i="17"/>
  <c r="N257" i="17"/>
  <c r="M257" i="17"/>
  <c r="V256" i="17"/>
  <c r="U256" i="17"/>
  <c r="T256" i="17"/>
  <c r="W256" i="17" s="1"/>
  <c r="R256" i="17"/>
  <c r="Q256" i="17"/>
  <c r="P256" i="17"/>
  <c r="S256" i="17" s="1"/>
  <c r="O256" i="17"/>
  <c r="N256" i="17"/>
  <c r="M256" i="17"/>
  <c r="V255" i="17"/>
  <c r="U255" i="17"/>
  <c r="T255" i="17"/>
  <c r="W255" i="17" s="1"/>
  <c r="R255" i="17"/>
  <c r="Q255" i="17"/>
  <c r="P255" i="17"/>
  <c r="S255" i="17" s="1"/>
  <c r="O255" i="17"/>
  <c r="N255" i="17"/>
  <c r="M255" i="17"/>
  <c r="V254" i="17"/>
  <c r="U254" i="17"/>
  <c r="T254" i="17"/>
  <c r="W254" i="17" s="1"/>
  <c r="R254" i="17"/>
  <c r="Q254" i="17"/>
  <c r="P254" i="17"/>
  <c r="S254" i="17" s="1"/>
  <c r="O254" i="17"/>
  <c r="N254" i="17"/>
  <c r="M254" i="17"/>
  <c r="V253" i="17"/>
  <c r="U253" i="17"/>
  <c r="T253" i="17"/>
  <c r="W253" i="17" s="1"/>
  <c r="R253" i="17"/>
  <c r="Q253" i="17"/>
  <c r="P253" i="17"/>
  <c r="S253" i="17" s="1"/>
  <c r="O253" i="17"/>
  <c r="N253" i="17"/>
  <c r="M253" i="17"/>
  <c r="V252" i="17"/>
  <c r="U252" i="17"/>
  <c r="T252" i="17"/>
  <c r="W252" i="17" s="1"/>
  <c r="R252" i="17"/>
  <c r="Q252" i="17"/>
  <c r="P252" i="17"/>
  <c r="S252" i="17" s="1"/>
  <c r="O252" i="17"/>
  <c r="N252" i="17"/>
  <c r="M252" i="17"/>
  <c r="V251" i="17"/>
  <c r="U251" i="17"/>
  <c r="T251" i="17"/>
  <c r="W251" i="17" s="1"/>
  <c r="R251" i="17"/>
  <c r="Q251" i="17"/>
  <c r="P251" i="17"/>
  <c r="S251" i="17" s="1"/>
  <c r="O251" i="17"/>
  <c r="N251" i="17"/>
  <c r="M251" i="17"/>
  <c r="V250" i="17"/>
  <c r="U250" i="17"/>
  <c r="T250" i="17"/>
  <c r="W250" i="17" s="1"/>
  <c r="R250" i="17"/>
  <c r="Q250" i="17"/>
  <c r="P250" i="17"/>
  <c r="S250" i="17" s="1"/>
  <c r="O250" i="17"/>
  <c r="N250" i="17"/>
  <c r="M250" i="17"/>
  <c r="V249" i="17"/>
  <c r="U249" i="17"/>
  <c r="T249" i="17"/>
  <c r="W249" i="17" s="1"/>
  <c r="R249" i="17"/>
  <c r="Q249" i="17"/>
  <c r="P249" i="17"/>
  <c r="S249" i="17" s="1"/>
  <c r="O249" i="17"/>
  <c r="N249" i="17"/>
  <c r="M249" i="17"/>
  <c r="V248" i="17"/>
  <c r="U248" i="17"/>
  <c r="T248" i="17"/>
  <c r="W248" i="17" s="1"/>
  <c r="R248" i="17"/>
  <c r="Q248" i="17"/>
  <c r="P248" i="17"/>
  <c r="S248" i="17" s="1"/>
  <c r="O248" i="17"/>
  <c r="N248" i="17"/>
  <c r="M248" i="17"/>
  <c r="V247" i="17"/>
  <c r="U247" i="17"/>
  <c r="T247" i="17"/>
  <c r="W247" i="17" s="1"/>
  <c r="R247" i="17"/>
  <c r="Q247" i="17"/>
  <c r="P247" i="17"/>
  <c r="S247" i="17" s="1"/>
  <c r="O247" i="17"/>
  <c r="N247" i="17"/>
  <c r="M247" i="17"/>
  <c r="V246" i="17"/>
  <c r="U246" i="17"/>
  <c r="T246" i="17"/>
  <c r="W246" i="17" s="1"/>
  <c r="R246" i="17"/>
  <c r="Q246" i="17"/>
  <c r="P246" i="17"/>
  <c r="S246" i="17" s="1"/>
  <c r="O246" i="17"/>
  <c r="N246" i="17"/>
  <c r="M246" i="17"/>
  <c r="V245" i="17"/>
  <c r="U245" i="17"/>
  <c r="T245" i="17"/>
  <c r="W245" i="17" s="1"/>
  <c r="R245" i="17"/>
  <c r="Q245" i="17"/>
  <c r="P245" i="17"/>
  <c r="S245" i="17" s="1"/>
  <c r="O245" i="17"/>
  <c r="N245" i="17"/>
  <c r="M245" i="17"/>
  <c r="V244" i="17"/>
  <c r="U244" i="17"/>
  <c r="T244" i="17"/>
  <c r="W244" i="17" s="1"/>
  <c r="R244" i="17"/>
  <c r="Q244" i="17"/>
  <c r="P244" i="17"/>
  <c r="S244" i="17" s="1"/>
  <c r="O244" i="17"/>
  <c r="N244" i="17"/>
  <c r="M244" i="17"/>
  <c r="V243" i="17"/>
  <c r="U243" i="17"/>
  <c r="T243" i="17"/>
  <c r="W243" i="17" s="1"/>
  <c r="R243" i="17"/>
  <c r="Q243" i="17"/>
  <c r="P243" i="17"/>
  <c r="S243" i="17" s="1"/>
  <c r="O243" i="17"/>
  <c r="N243" i="17"/>
  <c r="M243" i="17"/>
  <c r="V242" i="17"/>
  <c r="U242" i="17"/>
  <c r="T242" i="17"/>
  <c r="W242" i="17" s="1"/>
  <c r="R242" i="17"/>
  <c r="Q242" i="17"/>
  <c r="P242" i="17"/>
  <c r="S242" i="17" s="1"/>
  <c r="O242" i="17"/>
  <c r="N242" i="17"/>
  <c r="M242" i="17"/>
  <c r="V241" i="17"/>
  <c r="U241" i="17"/>
  <c r="T241" i="17"/>
  <c r="W241" i="17" s="1"/>
  <c r="R241" i="17"/>
  <c r="Q241" i="17"/>
  <c r="P241" i="17"/>
  <c r="S241" i="17" s="1"/>
  <c r="O241" i="17"/>
  <c r="N241" i="17"/>
  <c r="M241" i="17"/>
  <c r="V240" i="17"/>
  <c r="U240" i="17"/>
  <c r="T240" i="17"/>
  <c r="W240" i="17" s="1"/>
  <c r="R240" i="17"/>
  <c r="Q240" i="17"/>
  <c r="P240" i="17"/>
  <c r="S240" i="17" s="1"/>
  <c r="O240" i="17"/>
  <c r="N240" i="17"/>
  <c r="M240" i="17"/>
  <c r="V239" i="17"/>
  <c r="U239" i="17"/>
  <c r="T239" i="17"/>
  <c r="W239" i="17" s="1"/>
  <c r="R239" i="17"/>
  <c r="Q239" i="17"/>
  <c r="P239" i="17"/>
  <c r="S239" i="17" s="1"/>
  <c r="O239" i="17"/>
  <c r="N239" i="17"/>
  <c r="M239" i="17"/>
  <c r="V238" i="17"/>
  <c r="U238" i="17"/>
  <c r="T238" i="17"/>
  <c r="W238" i="17" s="1"/>
  <c r="R238" i="17"/>
  <c r="Q238" i="17"/>
  <c r="P238" i="17"/>
  <c r="S238" i="17" s="1"/>
  <c r="O238" i="17"/>
  <c r="N238" i="17"/>
  <c r="M238" i="17"/>
  <c r="V237" i="17"/>
  <c r="U237" i="17"/>
  <c r="T237" i="17"/>
  <c r="W237" i="17" s="1"/>
  <c r="R237" i="17"/>
  <c r="Q237" i="17"/>
  <c r="P237" i="17"/>
  <c r="S237" i="17" s="1"/>
  <c r="O237" i="17"/>
  <c r="N237" i="17"/>
  <c r="M237" i="17"/>
  <c r="V236" i="17"/>
  <c r="U236" i="17"/>
  <c r="T236" i="17"/>
  <c r="W236" i="17" s="1"/>
  <c r="R236" i="17"/>
  <c r="Q236" i="17"/>
  <c r="P236" i="17"/>
  <c r="S236" i="17" s="1"/>
  <c r="O236" i="17"/>
  <c r="N236" i="17"/>
  <c r="M236" i="17"/>
  <c r="V235" i="17"/>
  <c r="U235" i="17"/>
  <c r="T235" i="17"/>
  <c r="W235" i="17" s="1"/>
  <c r="R235" i="17"/>
  <c r="Q235" i="17"/>
  <c r="P235" i="17"/>
  <c r="S235" i="17" s="1"/>
  <c r="O235" i="17"/>
  <c r="N235" i="17"/>
  <c r="M235" i="17"/>
  <c r="V234" i="17"/>
  <c r="U234" i="17"/>
  <c r="T234" i="17"/>
  <c r="W234" i="17" s="1"/>
  <c r="R234" i="17"/>
  <c r="Q234" i="17"/>
  <c r="P234" i="17"/>
  <c r="S234" i="17" s="1"/>
  <c r="O234" i="17"/>
  <c r="N234" i="17"/>
  <c r="M234" i="17"/>
  <c r="V233" i="17"/>
  <c r="U233" i="17"/>
  <c r="T233" i="17"/>
  <c r="W233" i="17" s="1"/>
  <c r="R233" i="17"/>
  <c r="Q233" i="17"/>
  <c r="P233" i="17"/>
  <c r="S233" i="17" s="1"/>
  <c r="O233" i="17"/>
  <c r="N233" i="17"/>
  <c r="M233" i="17"/>
  <c r="V232" i="17"/>
  <c r="U232" i="17"/>
  <c r="T232" i="17"/>
  <c r="W232" i="17" s="1"/>
  <c r="R232" i="17"/>
  <c r="Q232" i="17"/>
  <c r="P232" i="17"/>
  <c r="S232" i="17" s="1"/>
  <c r="O232" i="17"/>
  <c r="N232" i="17"/>
  <c r="M232" i="17"/>
  <c r="V231" i="17"/>
  <c r="U231" i="17"/>
  <c r="T231" i="17"/>
  <c r="W231" i="17" s="1"/>
  <c r="R231" i="17"/>
  <c r="Q231" i="17"/>
  <c r="P231" i="17"/>
  <c r="S231" i="17" s="1"/>
  <c r="O231" i="17"/>
  <c r="N231" i="17"/>
  <c r="M231" i="17"/>
  <c r="V230" i="17"/>
  <c r="U230" i="17"/>
  <c r="T230" i="17"/>
  <c r="W230" i="17" s="1"/>
  <c r="R230" i="17"/>
  <c r="Q230" i="17"/>
  <c r="P230" i="17"/>
  <c r="S230" i="17" s="1"/>
  <c r="O230" i="17"/>
  <c r="N230" i="17"/>
  <c r="M230" i="17"/>
  <c r="V229" i="17"/>
  <c r="U229" i="17"/>
  <c r="T229" i="17"/>
  <c r="W229" i="17" s="1"/>
  <c r="R229" i="17"/>
  <c r="Q229" i="17"/>
  <c r="P229" i="17"/>
  <c r="S229" i="17" s="1"/>
  <c r="O229" i="17"/>
  <c r="N229" i="17"/>
  <c r="M229" i="17"/>
  <c r="V228" i="17"/>
  <c r="U228" i="17"/>
  <c r="T228" i="17"/>
  <c r="W228" i="17" s="1"/>
  <c r="R228" i="17"/>
  <c r="Q228" i="17"/>
  <c r="P228" i="17"/>
  <c r="S228" i="17" s="1"/>
  <c r="O228" i="17"/>
  <c r="N228" i="17"/>
  <c r="M228" i="17"/>
  <c r="V227" i="17"/>
  <c r="U227" i="17"/>
  <c r="T227" i="17"/>
  <c r="W227" i="17" s="1"/>
  <c r="R227" i="17"/>
  <c r="Q227" i="17"/>
  <c r="P227" i="17"/>
  <c r="S227" i="17" s="1"/>
  <c r="O227" i="17"/>
  <c r="N227" i="17"/>
  <c r="M227" i="17"/>
  <c r="V226" i="17"/>
  <c r="U226" i="17"/>
  <c r="T226" i="17"/>
  <c r="W226" i="17" s="1"/>
  <c r="R226" i="17"/>
  <c r="Q226" i="17"/>
  <c r="P226" i="17"/>
  <c r="S226" i="17" s="1"/>
  <c r="O226" i="17"/>
  <c r="N226" i="17"/>
  <c r="M226" i="17"/>
  <c r="V225" i="17"/>
  <c r="U225" i="17"/>
  <c r="T225" i="17"/>
  <c r="W225" i="17" s="1"/>
  <c r="R225" i="17"/>
  <c r="Q225" i="17"/>
  <c r="P225" i="17"/>
  <c r="S225" i="17" s="1"/>
  <c r="O225" i="17"/>
  <c r="N225" i="17"/>
  <c r="M225" i="17"/>
  <c r="V224" i="17"/>
  <c r="U224" i="17"/>
  <c r="T224" i="17"/>
  <c r="W224" i="17" s="1"/>
  <c r="R224" i="17"/>
  <c r="Q224" i="17"/>
  <c r="P224" i="17"/>
  <c r="S224" i="17" s="1"/>
  <c r="O224" i="17"/>
  <c r="N224" i="17"/>
  <c r="M224" i="17"/>
  <c r="V223" i="17"/>
  <c r="U223" i="17"/>
  <c r="T223" i="17"/>
  <c r="W223" i="17" s="1"/>
  <c r="R223" i="17"/>
  <c r="Q223" i="17"/>
  <c r="P223" i="17"/>
  <c r="S223" i="17" s="1"/>
  <c r="O223" i="17"/>
  <c r="N223" i="17"/>
  <c r="M223" i="17"/>
  <c r="V222" i="17"/>
  <c r="U222" i="17"/>
  <c r="T222" i="17"/>
  <c r="W222" i="17" s="1"/>
  <c r="R222" i="17"/>
  <c r="Q222" i="17"/>
  <c r="P222" i="17"/>
  <c r="S222" i="17" s="1"/>
  <c r="O222" i="17"/>
  <c r="N222" i="17"/>
  <c r="M222" i="17"/>
  <c r="V221" i="17"/>
  <c r="U221" i="17"/>
  <c r="T221" i="17"/>
  <c r="W221" i="17" s="1"/>
  <c r="R221" i="17"/>
  <c r="Q221" i="17"/>
  <c r="P221" i="17"/>
  <c r="S221" i="17" s="1"/>
  <c r="O221" i="17"/>
  <c r="N221" i="17"/>
  <c r="M221" i="17"/>
  <c r="V220" i="17"/>
  <c r="U220" i="17"/>
  <c r="T220" i="17"/>
  <c r="W220" i="17" s="1"/>
  <c r="R220" i="17"/>
  <c r="Q220" i="17"/>
  <c r="P220" i="17"/>
  <c r="S220" i="17" s="1"/>
  <c r="O220" i="17"/>
  <c r="N220" i="17"/>
  <c r="M220" i="17"/>
  <c r="V219" i="17"/>
  <c r="U219" i="17"/>
  <c r="T219" i="17"/>
  <c r="W219" i="17" s="1"/>
  <c r="R219" i="17"/>
  <c r="Q219" i="17"/>
  <c r="P219" i="17"/>
  <c r="S219" i="17" s="1"/>
  <c r="O219" i="17"/>
  <c r="N219" i="17"/>
  <c r="M219" i="17"/>
  <c r="V218" i="17"/>
  <c r="U218" i="17"/>
  <c r="T218" i="17"/>
  <c r="W218" i="17" s="1"/>
  <c r="R218" i="17"/>
  <c r="Q218" i="17"/>
  <c r="P218" i="17"/>
  <c r="S218" i="17" s="1"/>
  <c r="O218" i="17"/>
  <c r="N218" i="17"/>
  <c r="M218" i="17"/>
  <c r="V217" i="17"/>
  <c r="U217" i="17"/>
  <c r="T217" i="17"/>
  <c r="W217" i="17" s="1"/>
  <c r="R217" i="17"/>
  <c r="Q217" i="17"/>
  <c r="P217" i="17"/>
  <c r="S217" i="17" s="1"/>
  <c r="O217" i="17"/>
  <c r="N217" i="17"/>
  <c r="M217" i="17"/>
  <c r="V216" i="17"/>
  <c r="U216" i="17"/>
  <c r="T216" i="17"/>
  <c r="W216" i="17" s="1"/>
  <c r="R216" i="17"/>
  <c r="Q216" i="17"/>
  <c r="P216" i="17"/>
  <c r="S216" i="17" s="1"/>
  <c r="O216" i="17"/>
  <c r="N216" i="17"/>
  <c r="M216" i="17"/>
  <c r="V215" i="17"/>
  <c r="U215" i="17"/>
  <c r="T215" i="17"/>
  <c r="W215" i="17" s="1"/>
  <c r="R215" i="17"/>
  <c r="Q215" i="17"/>
  <c r="P215" i="17"/>
  <c r="S215" i="17" s="1"/>
  <c r="O215" i="17"/>
  <c r="N215" i="17"/>
  <c r="M215" i="17"/>
  <c r="V214" i="17"/>
  <c r="U214" i="17"/>
  <c r="T214" i="17"/>
  <c r="W214" i="17" s="1"/>
  <c r="R214" i="17"/>
  <c r="Q214" i="17"/>
  <c r="P214" i="17"/>
  <c r="S214" i="17" s="1"/>
  <c r="O214" i="17"/>
  <c r="N214" i="17"/>
  <c r="M214" i="17"/>
  <c r="V213" i="17"/>
  <c r="U213" i="17"/>
  <c r="T213" i="17"/>
  <c r="W213" i="17" s="1"/>
  <c r="R213" i="17"/>
  <c r="Q213" i="17"/>
  <c r="P213" i="17"/>
  <c r="S213" i="17" s="1"/>
  <c r="O213" i="17"/>
  <c r="N213" i="17"/>
  <c r="M213" i="17"/>
  <c r="V212" i="17"/>
  <c r="U212" i="17"/>
  <c r="T212" i="17"/>
  <c r="W212" i="17" s="1"/>
  <c r="R212" i="17"/>
  <c r="Q212" i="17"/>
  <c r="P212" i="17"/>
  <c r="S212" i="17" s="1"/>
  <c r="O212" i="17"/>
  <c r="N212" i="17"/>
  <c r="M212" i="17"/>
  <c r="V211" i="17"/>
  <c r="U211" i="17"/>
  <c r="T211" i="17"/>
  <c r="W211" i="17" s="1"/>
  <c r="R211" i="17"/>
  <c r="Q211" i="17"/>
  <c r="P211" i="17"/>
  <c r="S211" i="17" s="1"/>
  <c r="O211" i="17"/>
  <c r="N211" i="17"/>
  <c r="M211" i="17"/>
  <c r="V210" i="17"/>
  <c r="U210" i="17"/>
  <c r="T210" i="17"/>
  <c r="W210" i="17" s="1"/>
  <c r="R210" i="17"/>
  <c r="Q210" i="17"/>
  <c r="P210" i="17"/>
  <c r="S210" i="17" s="1"/>
  <c r="O210" i="17"/>
  <c r="N210" i="17"/>
  <c r="M210" i="17"/>
  <c r="V209" i="17"/>
  <c r="U209" i="17"/>
  <c r="T209" i="17"/>
  <c r="W209" i="17" s="1"/>
  <c r="R209" i="17"/>
  <c r="Q209" i="17"/>
  <c r="P209" i="17"/>
  <c r="S209" i="17" s="1"/>
  <c r="O209" i="17"/>
  <c r="N209" i="17"/>
  <c r="M209" i="17"/>
  <c r="V208" i="17"/>
  <c r="U208" i="17"/>
  <c r="T208" i="17"/>
  <c r="W208" i="17" s="1"/>
  <c r="R208" i="17"/>
  <c r="Q208" i="17"/>
  <c r="P208" i="17"/>
  <c r="S208" i="17" s="1"/>
  <c r="O208" i="17"/>
  <c r="N208" i="17"/>
  <c r="M208" i="17"/>
  <c r="V207" i="17"/>
  <c r="U207" i="17"/>
  <c r="T207" i="17"/>
  <c r="W207" i="17" s="1"/>
  <c r="R207" i="17"/>
  <c r="Q207" i="17"/>
  <c r="P207" i="17"/>
  <c r="S207" i="17" s="1"/>
  <c r="O207" i="17"/>
  <c r="N207" i="17"/>
  <c r="M207" i="17"/>
  <c r="V206" i="17"/>
  <c r="U206" i="17"/>
  <c r="T206" i="17"/>
  <c r="W206" i="17" s="1"/>
  <c r="R206" i="17"/>
  <c r="Q206" i="17"/>
  <c r="P206" i="17"/>
  <c r="S206" i="17" s="1"/>
  <c r="O206" i="17"/>
  <c r="N206" i="17"/>
  <c r="M206" i="17"/>
  <c r="V205" i="17"/>
  <c r="U205" i="17"/>
  <c r="T205" i="17"/>
  <c r="W205" i="17" s="1"/>
  <c r="R205" i="17"/>
  <c r="Q205" i="17"/>
  <c r="P205" i="17"/>
  <c r="S205" i="17" s="1"/>
  <c r="O205" i="17"/>
  <c r="N205" i="17"/>
  <c r="M205" i="17"/>
  <c r="V204" i="17"/>
  <c r="U204" i="17"/>
  <c r="T204" i="17"/>
  <c r="W204" i="17" s="1"/>
  <c r="R204" i="17"/>
  <c r="Q204" i="17"/>
  <c r="P204" i="17"/>
  <c r="S204" i="17" s="1"/>
  <c r="O204" i="17"/>
  <c r="N204" i="17"/>
  <c r="M204" i="17"/>
  <c r="V203" i="17"/>
  <c r="U203" i="17"/>
  <c r="T203" i="17"/>
  <c r="W203" i="17" s="1"/>
  <c r="R203" i="17"/>
  <c r="Q203" i="17"/>
  <c r="P203" i="17"/>
  <c r="S203" i="17" s="1"/>
  <c r="O203" i="17"/>
  <c r="N203" i="17"/>
  <c r="M203" i="17"/>
  <c r="V202" i="17"/>
  <c r="U202" i="17"/>
  <c r="T202" i="17"/>
  <c r="W202" i="17" s="1"/>
  <c r="R202" i="17"/>
  <c r="Q202" i="17"/>
  <c r="P202" i="17"/>
  <c r="S202" i="17" s="1"/>
  <c r="O202" i="17"/>
  <c r="N202" i="17"/>
  <c r="M202" i="17"/>
  <c r="V201" i="17"/>
  <c r="U201" i="17"/>
  <c r="T201" i="17"/>
  <c r="W201" i="17" s="1"/>
  <c r="R201" i="17"/>
  <c r="Q201" i="17"/>
  <c r="P201" i="17"/>
  <c r="S201" i="17" s="1"/>
  <c r="O201" i="17"/>
  <c r="N201" i="17"/>
  <c r="M201" i="17"/>
  <c r="V200" i="17"/>
  <c r="U200" i="17"/>
  <c r="T200" i="17"/>
  <c r="W200" i="17" s="1"/>
  <c r="R200" i="17"/>
  <c r="Q200" i="17"/>
  <c r="P200" i="17"/>
  <c r="S200" i="17" s="1"/>
  <c r="O200" i="17"/>
  <c r="N200" i="17"/>
  <c r="M200" i="17"/>
  <c r="V199" i="17"/>
  <c r="U199" i="17"/>
  <c r="T199" i="17"/>
  <c r="W199" i="17" s="1"/>
  <c r="R199" i="17"/>
  <c r="Q199" i="17"/>
  <c r="P199" i="17"/>
  <c r="S199" i="17" s="1"/>
  <c r="O199" i="17"/>
  <c r="N199" i="17"/>
  <c r="M199" i="17"/>
  <c r="V198" i="17"/>
  <c r="U198" i="17"/>
  <c r="T198" i="17"/>
  <c r="W198" i="17" s="1"/>
  <c r="R198" i="17"/>
  <c r="Q198" i="17"/>
  <c r="P198" i="17"/>
  <c r="S198" i="17" s="1"/>
  <c r="O198" i="17"/>
  <c r="N198" i="17"/>
  <c r="M198" i="17"/>
  <c r="V197" i="17"/>
  <c r="U197" i="17"/>
  <c r="T197" i="17"/>
  <c r="W197" i="17" s="1"/>
  <c r="R197" i="17"/>
  <c r="Q197" i="17"/>
  <c r="P197" i="17"/>
  <c r="S197" i="17" s="1"/>
  <c r="O197" i="17"/>
  <c r="N197" i="17"/>
  <c r="M197" i="17"/>
  <c r="V196" i="17"/>
  <c r="U196" i="17"/>
  <c r="T196" i="17"/>
  <c r="W196" i="17" s="1"/>
  <c r="R196" i="17"/>
  <c r="Q196" i="17"/>
  <c r="P196" i="17"/>
  <c r="S196" i="17" s="1"/>
  <c r="O196" i="17"/>
  <c r="N196" i="17"/>
  <c r="M196" i="17"/>
  <c r="V195" i="17"/>
  <c r="U195" i="17"/>
  <c r="T195" i="17"/>
  <c r="W195" i="17" s="1"/>
  <c r="R195" i="17"/>
  <c r="Q195" i="17"/>
  <c r="P195" i="17"/>
  <c r="S195" i="17" s="1"/>
  <c r="O195" i="17"/>
  <c r="N195" i="17"/>
  <c r="M195" i="17"/>
  <c r="V194" i="17"/>
  <c r="U194" i="17"/>
  <c r="T194" i="17"/>
  <c r="W194" i="17" s="1"/>
  <c r="R194" i="17"/>
  <c r="Q194" i="17"/>
  <c r="P194" i="17"/>
  <c r="S194" i="17" s="1"/>
  <c r="O194" i="17"/>
  <c r="N194" i="17"/>
  <c r="M194" i="17"/>
  <c r="V193" i="17"/>
  <c r="U193" i="17"/>
  <c r="T193" i="17"/>
  <c r="W193" i="17" s="1"/>
  <c r="R193" i="17"/>
  <c r="Q193" i="17"/>
  <c r="P193" i="17"/>
  <c r="S193" i="17" s="1"/>
  <c r="O193" i="17"/>
  <c r="N193" i="17"/>
  <c r="M193" i="17"/>
  <c r="V192" i="17"/>
  <c r="U192" i="17"/>
  <c r="T192" i="17"/>
  <c r="W192" i="17" s="1"/>
  <c r="R192" i="17"/>
  <c r="Q192" i="17"/>
  <c r="P192" i="17"/>
  <c r="S192" i="17" s="1"/>
  <c r="O192" i="17"/>
  <c r="N192" i="17"/>
  <c r="M192" i="17"/>
  <c r="V191" i="17"/>
  <c r="U191" i="17"/>
  <c r="T191" i="17"/>
  <c r="W191" i="17" s="1"/>
  <c r="R191" i="17"/>
  <c r="Q191" i="17"/>
  <c r="P191" i="17"/>
  <c r="S191" i="17" s="1"/>
  <c r="O191" i="17"/>
  <c r="N191" i="17"/>
  <c r="M191" i="17"/>
  <c r="V190" i="17"/>
  <c r="U190" i="17"/>
  <c r="T190" i="17"/>
  <c r="W190" i="17" s="1"/>
  <c r="R190" i="17"/>
  <c r="Q190" i="17"/>
  <c r="P190" i="17"/>
  <c r="S190" i="17" s="1"/>
  <c r="O190" i="17"/>
  <c r="N190" i="17"/>
  <c r="M190" i="17"/>
  <c r="V189" i="17"/>
  <c r="U189" i="17"/>
  <c r="T189" i="17"/>
  <c r="W189" i="17" s="1"/>
  <c r="R189" i="17"/>
  <c r="Q189" i="17"/>
  <c r="P189" i="17"/>
  <c r="S189" i="17" s="1"/>
  <c r="O189" i="17"/>
  <c r="N189" i="17"/>
  <c r="M189" i="17"/>
  <c r="V188" i="17"/>
  <c r="U188" i="17"/>
  <c r="T188" i="17"/>
  <c r="W188" i="17" s="1"/>
  <c r="R188" i="17"/>
  <c r="Q188" i="17"/>
  <c r="P188" i="17"/>
  <c r="S188" i="17" s="1"/>
  <c r="O188" i="17"/>
  <c r="N188" i="17"/>
  <c r="M188" i="17"/>
  <c r="V187" i="17"/>
  <c r="U187" i="17"/>
  <c r="T187" i="17"/>
  <c r="W187" i="17" s="1"/>
  <c r="R187" i="17"/>
  <c r="Q187" i="17"/>
  <c r="P187" i="17"/>
  <c r="S187" i="17" s="1"/>
  <c r="O187" i="17"/>
  <c r="N187" i="17"/>
  <c r="M187" i="17"/>
  <c r="V186" i="17"/>
  <c r="U186" i="17"/>
  <c r="T186" i="17"/>
  <c r="W186" i="17" s="1"/>
  <c r="R186" i="17"/>
  <c r="Q186" i="17"/>
  <c r="P186" i="17"/>
  <c r="S186" i="17" s="1"/>
  <c r="O186" i="17"/>
  <c r="N186" i="17"/>
  <c r="M186" i="17"/>
  <c r="V185" i="17"/>
  <c r="U185" i="17"/>
  <c r="T185" i="17"/>
  <c r="W185" i="17" s="1"/>
  <c r="R185" i="17"/>
  <c r="Q185" i="17"/>
  <c r="P185" i="17"/>
  <c r="S185" i="17" s="1"/>
  <c r="O185" i="17"/>
  <c r="N185" i="17"/>
  <c r="M185" i="17"/>
  <c r="V184" i="17"/>
  <c r="U184" i="17"/>
  <c r="T184" i="17"/>
  <c r="W184" i="17" s="1"/>
  <c r="R184" i="17"/>
  <c r="Q184" i="17"/>
  <c r="P184" i="17"/>
  <c r="S184" i="17" s="1"/>
  <c r="O184" i="17"/>
  <c r="N184" i="17"/>
  <c r="M184" i="17"/>
  <c r="V183" i="17"/>
  <c r="U183" i="17"/>
  <c r="T183" i="17"/>
  <c r="W183" i="17" s="1"/>
  <c r="R183" i="17"/>
  <c r="Q183" i="17"/>
  <c r="P183" i="17"/>
  <c r="S183" i="17" s="1"/>
  <c r="O183" i="17"/>
  <c r="N183" i="17"/>
  <c r="M183" i="17"/>
  <c r="V182" i="17"/>
  <c r="U182" i="17"/>
  <c r="T182" i="17"/>
  <c r="W182" i="17" s="1"/>
  <c r="R182" i="17"/>
  <c r="Q182" i="17"/>
  <c r="P182" i="17"/>
  <c r="S182" i="17" s="1"/>
  <c r="O182" i="17"/>
  <c r="N182" i="17"/>
  <c r="M182" i="17"/>
  <c r="V181" i="17"/>
  <c r="U181" i="17"/>
  <c r="T181" i="17"/>
  <c r="W181" i="17" s="1"/>
  <c r="R181" i="17"/>
  <c r="Q181" i="17"/>
  <c r="P181" i="17"/>
  <c r="S181" i="17" s="1"/>
  <c r="O181" i="17"/>
  <c r="N181" i="17"/>
  <c r="M181" i="17"/>
  <c r="V180" i="17"/>
  <c r="U180" i="17"/>
  <c r="T180" i="17"/>
  <c r="W180" i="17" s="1"/>
  <c r="R180" i="17"/>
  <c r="Q180" i="17"/>
  <c r="P180" i="17"/>
  <c r="S180" i="17" s="1"/>
  <c r="O180" i="17"/>
  <c r="N180" i="17"/>
  <c r="M180" i="17"/>
  <c r="V179" i="17"/>
  <c r="U179" i="17"/>
  <c r="T179" i="17"/>
  <c r="W179" i="17" s="1"/>
  <c r="R179" i="17"/>
  <c r="Q179" i="17"/>
  <c r="P179" i="17"/>
  <c r="S179" i="17" s="1"/>
  <c r="O179" i="17"/>
  <c r="N179" i="17"/>
  <c r="M179" i="17"/>
  <c r="V178" i="17"/>
  <c r="U178" i="17"/>
  <c r="T178" i="17"/>
  <c r="W178" i="17" s="1"/>
  <c r="R178" i="17"/>
  <c r="Q178" i="17"/>
  <c r="P178" i="17"/>
  <c r="S178" i="17" s="1"/>
  <c r="O178" i="17"/>
  <c r="N178" i="17"/>
  <c r="M178" i="17"/>
  <c r="V177" i="17"/>
  <c r="U177" i="17"/>
  <c r="T177" i="17"/>
  <c r="W177" i="17" s="1"/>
  <c r="R177" i="17"/>
  <c r="Q177" i="17"/>
  <c r="P177" i="17"/>
  <c r="S177" i="17" s="1"/>
  <c r="O177" i="17"/>
  <c r="N177" i="17"/>
  <c r="M177" i="17"/>
  <c r="V176" i="17"/>
  <c r="U176" i="17"/>
  <c r="T176" i="17"/>
  <c r="W176" i="17" s="1"/>
  <c r="R176" i="17"/>
  <c r="Q176" i="17"/>
  <c r="P176" i="17"/>
  <c r="S176" i="17" s="1"/>
  <c r="O176" i="17"/>
  <c r="N176" i="17"/>
  <c r="M176" i="17"/>
  <c r="V175" i="17"/>
  <c r="U175" i="17"/>
  <c r="T175" i="17"/>
  <c r="W175" i="17" s="1"/>
  <c r="R175" i="17"/>
  <c r="Q175" i="17"/>
  <c r="P175" i="17"/>
  <c r="S175" i="17" s="1"/>
  <c r="O175" i="17"/>
  <c r="N175" i="17"/>
  <c r="M175" i="17"/>
  <c r="V174" i="17"/>
  <c r="U174" i="17"/>
  <c r="T174" i="17"/>
  <c r="W174" i="17" s="1"/>
  <c r="R174" i="17"/>
  <c r="Q174" i="17"/>
  <c r="P174" i="17"/>
  <c r="S174" i="17" s="1"/>
  <c r="O174" i="17"/>
  <c r="N174" i="17"/>
  <c r="M174" i="17"/>
  <c r="V173" i="17"/>
  <c r="U173" i="17"/>
  <c r="T173" i="17"/>
  <c r="W173" i="17" s="1"/>
  <c r="R173" i="17"/>
  <c r="Q173" i="17"/>
  <c r="P173" i="17"/>
  <c r="S173" i="17" s="1"/>
  <c r="O173" i="17"/>
  <c r="N173" i="17"/>
  <c r="M173" i="17"/>
  <c r="V172" i="17"/>
  <c r="U172" i="17"/>
  <c r="T172" i="17"/>
  <c r="W172" i="17" s="1"/>
  <c r="R172" i="17"/>
  <c r="Q172" i="17"/>
  <c r="P172" i="17"/>
  <c r="S172" i="17" s="1"/>
  <c r="O172" i="17"/>
  <c r="N172" i="17"/>
  <c r="M172" i="17"/>
  <c r="V171" i="17"/>
  <c r="U171" i="17"/>
  <c r="T171" i="17"/>
  <c r="W171" i="17" s="1"/>
  <c r="R171" i="17"/>
  <c r="Q171" i="17"/>
  <c r="P171" i="17"/>
  <c r="S171" i="17" s="1"/>
  <c r="O171" i="17"/>
  <c r="N171" i="17"/>
  <c r="M171" i="17"/>
  <c r="V170" i="17"/>
  <c r="U170" i="17"/>
  <c r="T170" i="17"/>
  <c r="W170" i="17" s="1"/>
  <c r="R170" i="17"/>
  <c r="Q170" i="17"/>
  <c r="P170" i="17"/>
  <c r="S170" i="17" s="1"/>
  <c r="O170" i="17"/>
  <c r="N170" i="17"/>
  <c r="M170" i="17"/>
  <c r="V169" i="17"/>
  <c r="U169" i="17"/>
  <c r="T169" i="17"/>
  <c r="W169" i="17" s="1"/>
  <c r="R169" i="17"/>
  <c r="Q169" i="17"/>
  <c r="P169" i="17"/>
  <c r="S169" i="17" s="1"/>
  <c r="O169" i="17"/>
  <c r="N169" i="17"/>
  <c r="M169" i="17"/>
  <c r="V168" i="17"/>
  <c r="U168" i="17"/>
  <c r="T168" i="17"/>
  <c r="W168" i="17" s="1"/>
  <c r="R168" i="17"/>
  <c r="Q168" i="17"/>
  <c r="P168" i="17"/>
  <c r="S168" i="17" s="1"/>
  <c r="O168" i="17"/>
  <c r="N168" i="17"/>
  <c r="M168" i="17"/>
  <c r="V167" i="17"/>
  <c r="U167" i="17"/>
  <c r="T167" i="17"/>
  <c r="W167" i="17" s="1"/>
  <c r="R167" i="17"/>
  <c r="Q167" i="17"/>
  <c r="P167" i="17"/>
  <c r="S167" i="17" s="1"/>
  <c r="O167" i="17"/>
  <c r="N167" i="17"/>
  <c r="M167" i="17"/>
  <c r="V166" i="17"/>
  <c r="U166" i="17"/>
  <c r="T166" i="17"/>
  <c r="W166" i="17" s="1"/>
  <c r="R166" i="17"/>
  <c r="Q166" i="17"/>
  <c r="P166" i="17"/>
  <c r="S166" i="17" s="1"/>
  <c r="O166" i="17"/>
  <c r="N166" i="17"/>
  <c r="M166" i="17"/>
  <c r="V165" i="17"/>
  <c r="U165" i="17"/>
  <c r="T165" i="17"/>
  <c r="W165" i="17" s="1"/>
  <c r="R165" i="17"/>
  <c r="Q165" i="17"/>
  <c r="P165" i="17"/>
  <c r="S165" i="17" s="1"/>
  <c r="O165" i="17"/>
  <c r="N165" i="17"/>
  <c r="M165" i="17"/>
  <c r="V164" i="17"/>
  <c r="U164" i="17"/>
  <c r="T164" i="17"/>
  <c r="W164" i="17" s="1"/>
  <c r="R164" i="17"/>
  <c r="Q164" i="17"/>
  <c r="P164" i="17"/>
  <c r="S164" i="17" s="1"/>
  <c r="O164" i="17"/>
  <c r="N164" i="17"/>
  <c r="M164" i="17"/>
  <c r="V163" i="17"/>
  <c r="U163" i="17"/>
  <c r="T163" i="17"/>
  <c r="W163" i="17" s="1"/>
  <c r="R163" i="17"/>
  <c r="Q163" i="17"/>
  <c r="P163" i="17"/>
  <c r="S163" i="17" s="1"/>
  <c r="O163" i="17"/>
  <c r="N163" i="17"/>
  <c r="M163" i="17"/>
  <c r="V162" i="17"/>
  <c r="U162" i="17"/>
  <c r="T162" i="17"/>
  <c r="W162" i="17" s="1"/>
  <c r="R162" i="17"/>
  <c r="Q162" i="17"/>
  <c r="P162" i="17"/>
  <c r="S162" i="17" s="1"/>
  <c r="O162" i="17"/>
  <c r="N162" i="17"/>
  <c r="M162" i="17"/>
  <c r="V161" i="17"/>
  <c r="U161" i="17"/>
  <c r="T161" i="17"/>
  <c r="W161" i="17" s="1"/>
  <c r="R161" i="17"/>
  <c r="Q161" i="17"/>
  <c r="P161" i="17"/>
  <c r="S161" i="17" s="1"/>
  <c r="O161" i="17"/>
  <c r="N161" i="17"/>
  <c r="M161" i="17"/>
  <c r="V160" i="17"/>
  <c r="U160" i="17"/>
  <c r="T160" i="17"/>
  <c r="W160" i="17" s="1"/>
  <c r="R160" i="17"/>
  <c r="Q160" i="17"/>
  <c r="P160" i="17"/>
  <c r="S160" i="17" s="1"/>
  <c r="O160" i="17"/>
  <c r="N160" i="17"/>
  <c r="M160" i="17"/>
  <c r="V159" i="17"/>
  <c r="U159" i="17"/>
  <c r="T159" i="17"/>
  <c r="W159" i="17" s="1"/>
  <c r="R159" i="17"/>
  <c r="Q159" i="17"/>
  <c r="P159" i="17"/>
  <c r="S159" i="17" s="1"/>
  <c r="O159" i="17"/>
  <c r="N159" i="17"/>
  <c r="M159" i="17"/>
  <c r="V158" i="17"/>
  <c r="U158" i="17"/>
  <c r="T158" i="17"/>
  <c r="W158" i="17" s="1"/>
  <c r="R158" i="17"/>
  <c r="Q158" i="17"/>
  <c r="P158" i="17"/>
  <c r="S158" i="17" s="1"/>
  <c r="O158" i="17"/>
  <c r="N158" i="17"/>
  <c r="M158" i="17"/>
  <c r="V157" i="17"/>
  <c r="U157" i="17"/>
  <c r="T157" i="17"/>
  <c r="W157" i="17" s="1"/>
  <c r="R157" i="17"/>
  <c r="Q157" i="17"/>
  <c r="P157" i="17"/>
  <c r="S157" i="17" s="1"/>
  <c r="O157" i="17"/>
  <c r="N157" i="17"/>
  <c r="M157" i="17"/>
  <c r="V156" i="17"/>
  <c r="U156" i="17"/>
  <c r="T156" i="17"/>
  <c r="W156" i="17" s="1"/>
  <c r="R156" i="17"/>
  <c r="Q156" i="17"/>
  <c r="P156" i="17"/>
  <c r="S156" i="17" s="1"/>
  <c r="O156" i="17"/>
  <c r="N156" i="17"/>
  <c r="M156" i="17"/>
  <c r="V155" i="17"/>
  <c r="U155" i="17"/>
  <c r="T155" i="17"/>
  <c r="W155" i="17" s="1"/>
  <c r="R155" i="17"/>
  <c r="Q155" i="17"/>
  <c r="P155" i="17"/>
  <c r="S155" i="17" s="1"/>
  <c r="O155" i="17"/>
  <c r="N155" i="17"/>
  <c r="M155" i="17"/>
  <c r="V154" i="17"/>
  <c r="U154" i="17"/>
  <c r="T154" i="17"/>
  <c r="W154" i="17" s="1"/>
  <c r="R154" i="17"/>
  <c r="Q154" i="17"/>
  <c r="P154" i="17"/>
  <c r="S154" i="17" s="1"/>
  <c r="O154" i="17"/>
  <c r="N154" i="17"/>
  <c r="M154" i="17"/>
  <c r="V153" i="17"/>
  <c r="U153" i="17"/>
  <c r="T153" i="17"/>
  <c r="W153" i="17" s="1"/>
  <c r="R153" i="17"/>
  <c r="Q153" i="17"/>
  <c r="P153" i="17"/>
  <c r="S153" i="17" s="1"/>
  <c r="O153" i="17"/>
  <c r="N153" i="17"/>
  <c r="M153" i="17"/>
  <c r="V152" i="17"/>
  <c r="U152" i="17"/>
  <c r="T152" i="17"/>
  <c r="W152" i="17" s="1"/>
  <c r="R152" i="17"/>
  <c r="Q152" i="17"/>
  <c r="P152" i="17"/>
  <c r="S152" i="17" s="1"/>
  <c r="O152" i="17"/>
  <c r="N152" i="17"/>
  <c r="M152" i="17"/>
  <c r="V151" i="17"/>
  <c r="U151" i="17"/>
  <c r="T151" i="17"/>
  <c r="W151" i="17" s="1"/>
  <c r="R151" i="17"/>
  <c r="Q151" i="17"/>
  <c r="P151" i="17"/>
  <c r="S151" i="17" s="1"/>
  <c r="O151" i="17"/>
  <c r="N151" i="17"/>
  <c r="M151" i="17"/>
  <c r="V150" i="17"/>
  <c r="U150" i="17"/>
  <c r="T150" i="17"/>
  <c r="W150" i="17" s="1"/>
  <c r="R150" i="17"/>
  <c r="Q150" i="17"/>
  <c r="P150" i="17"/>
  <c r="S150" i="17" s="1"/>
  <c r="O150" i="17"/>
  <c r="N150" i="17"/>
  <c r="M150" i="17"/>
  <c r="V149" i="17"/>
  <c r="U149" i="17"/>
  <c r="T149" i="17"/>
  <c r="W149" i="17" s="1"/>
  <c r="R149" i="17"/>
  <c r="Q149" i="17"/>
  <c r="P149" i="17"/>
  <c r="S149" i="17" s="1"/>
  <c r="O149" i="17"/>
  <c r="N149" i="17"/>
  <c r="M149" i="17"/>
  <c r="V148" i="17"/>
  <c r="U148" i="17"/>
  <c r="T148" i="17"/>
  <c r="W148" i="17" s="1"/>
  <c r="R148" i="17"/>
  <c r="Q148" i="17"/>
  <c r="P148" i="17"/>
  <c r="S148" i="17" s="1"/>
  <c r="O148" i="17"/>
  <c r="N148" i="17"/>
  <c r="M148" i="17"/>
  <c r="V147" i="17"/>
  <c r="U147" i="17"/>
  <c r="T147" i="17"/>
  <c r="W147" i="17" s="1"/>
  <c r="R147" i="17"/>
  <c r="Q147" i="17"/>
  <c r="P147" i="17"/>
  <c r="S147" i="17" s="1"/>
  <c r="O147" i="17"/>
  <c r="N147" i="17"/>
  <c r="M147" i="17"/>
  <c r="V146" i="17"/>
  <c r="U146" i="17"/>
  <c r="T146" i="17"/>
  <c r="W146" i="17" s="1"/>
  <c r="R146" i="17"/>
  <c r="Q146" i="17"/>
  <c r="P146" i="17"/>
  <c r="S146" i="17" s="1"/>
  <c r="O146" i="17"/>
  <c r="N146" i="17"/>
  <c r="M146" i="17"/>
  <c r="V145" i="17"/>
  <c r="U145" i="17"/>
  <c r="T145" i="17"/>
  <c r="W145" i="17" s="1"/>
  <c r="R145" i="17"/>
  <c r="Q145" i="17"/>
  <c r="P145" i="17"/>
  <c r="S145" i="17" s="1"/>
  <c r="O145" i="17"/>
  <c r="N145" i="17"/>
  <c r="M145" i="17"/>
  <c r="V144" i="17"/>
  <c r="U144" i="17"/>
  <c r="T144" i="17"/>
  <c r="W144" i="17" s="1"/>
  <c r="R144" i="17"/>
  <c r="Q144" i="17"/>
  <c r="P144" i="17"/>
  <c r="S144" i="17" s="1"/>
  <c r="O144" i="17"/>
  <c r="N144" i="17"/>
  <c r="M144" i="17"/>
  <c r="V143" i="17"/>
  <c r="U143" i="17"/>
  <c r="T143" i="17"/>
  <c r="W143" i="17" s="1"/>
  <c r="R143" i="17"/>
  <c r="Q143" i="17"/>
  <c r="P143" i="17"/>
  <c r="S143" i="17" s="1"/>
  <c r="O143" i="17"/>
  <c r="N143" i="17"/>
  <c r="M143" i="17"/>
  <c r="V142" i="17"/>
  <c r="U142" i="17"/>
  <c r="T142" i="17"/>
  <c r="W142" i="17" s="1"/>
  <c r="R142" i="17"/>
  <c r="Q142" i="17"/>
  <c r="P142" i="17"/>
  <c r="S142" i="17" s="1"/>
  <c r="O142" i="17"/>
  <c r="N142" i="17"/>
  <c r="M142" i="17"/>
  <c r="V141" i="17"/>
  <c r="U141" i="17"/>
  <c r="T141" i="17"/>
  <c r="W141" i="17" s="1"/>
  <c r="R141" i="17"/>
  <c r="Q141" i="17"/>
  <c r="P141" i="17"/>
  <c r="S141" i="17" s="1"/>
  <c r="O141" i="17"/>
  <c r="N141" i="17"/>
  <c r="M141" i="17"/>
  <c r="V140" i="17"/>
  <c r="U140" i="17"/>
  <c r="T140" i="17"/>
  <c r="W140" i="17" s="1"/>
  <c r="R140" i="17"/>
  <c r="Q140" i="17"/>
  <c r="P140" i="17"/>
  <c r="S140" i="17" s="1"/>
  <c r="O140" i="17"/>
  <c r="N140" i="17"/>
  <c r="M140" i="17"/>
  <c r="V139" i="17"/>
  <c r="U139" i="17"/>
  <c r="T139" i="17"/>
  <c r="W139" i="17" s="1"/>
  <c r="R139" i="17"/>
  <c r="Q139" i="17"/>
  <c r="P139" i="17"/>
  <c r="S139" i="17" s="1"/>
  <c r="O139" i="17"/>
  <c r="N139" i="17"/>
  <c r="M139" i="17"/>
  <c r="V138" i="17"/>
  <c r="U138" i="17"/>
  <c r="T138" i="17"/>
  <c r="W138" i="17" s="1"/>
  <c r="R138" i="17"/>
  <c r="Q138" i="17"/>
  <c r="P138" i="17"/>
  <c r="S138" i="17" s="1"/>
  <c r="O138" i="17"/>
  <c r="N138" i="17"/>
  <c r="M138" i="17"/>
  <c r="V137" i="17"/>
  <c r="U137" i="17"/>
  <c r="T137" i="17"/>
  <c r="W137" i="17" s="1"/>
  <c r="R137" i="17"/>
  <c r="Q137" i="17"/>
  <c r="P137" i="17"/>
  <c r="S137" i="17" s="1"/>
  <c r="O137" i="17"/>
  <c r="N137" i="17"/>
  <c r="M137" i="17"/>
  <c r="V136" i="17"/>
  <c r="U136" i="17"/>
  <c r="T136" i="17"/>
  <c r="W136" i="17" s="1"/>
  <c r="R136" i="17"/>
  <c r="Q136" i="17"/>
  <c r="P136" i="17"/>
  <c r="S136" i="17" s="1"/>
  <c r="O136" i="17"/>
  <c r="N136" i="17"/>
  <c r="M136" i="17"/>
  <c r="V135" i="17"/>
  <c r="U135" i="17"/>
  <c r="T135" i="17"/>
  <c r="W135" i="17" s="1"/>
  <c r="R135" i="17"/>
  <c r="Q135" i="17"/>
  <c r="P135" i="17"/>
  <c r="S135" i="17" s="1"/>
  <c r="O135" i="17"/>
  <c r="N135" i="17"/>
  <c r="M135" i="17"/>
  <c r="V134" i="17"/>
  <c r="U134" i="17"/>
  <c r="T134" i="17"/>
  <c r="W134" i="17" s="1"/>
  <c r="R134" i="17"/>
  <c r="Q134" i="17"/>
  <c r="P134" i="17"/>
  <c r="S134" i="17" s="1"/>
  <c r="O134" i="17"/>
  <c r="N134" i="17"/>
  <c r="M134" i="17"/>
  <c r="V133" i="17"/>
  <c r="U133" i="17"/>
  <c r="T133" i="17"/>
  <c r="W133" i="17" s="1"/>
  <c r="R133" i="17"/>
  <c r="Q133" i="17"/>
  <c r="P133" i="17"/>
  <c r="S133" i="17" s="1"/>
  <c r="O133" i="17"/>
  <c r="N133" i="17"/>
  <c r="M133" i="17"/>
  <c r="V132" i="17"/>
  <c r="U132" i="17"/>
  <c r="T132" i="17"/>
  <c r="W132" i="17" s="1"/>
  <c r="R132" i="17"/>
  <c r="Q132" i="17"/>
  <c r="P132" i="17"/>
  <c r="S132" i="17" s="1"/>
  <c r="O132" i="17"/>
  <c r="N132" i="17"/>
  <c r="M132" i="17"/>
  <c r="V131" i="17"/>
  <c r="U131" i="17"/>
  <c r="T131" i="17"/>
  <c r="W131" i="17" s="1"/>
  <c r="R131" i="17"/>
  <c r="Q131" i="17"/>
  <c r="P131" i="17"/>
  <c r="S131" i="17" s="1"/>
  <c r="O131" i="17"/>
  <c r="N131" i="17"/>
  <c r="M131" i="17"/>
  <c r="V130" i="17"/>
  <c r="U130" i="17"/>
  <c r="T130" i="17"/>
  <c r="W130" i="17" s="1"/>
  <c r="R130" i="17"/>
  <c r="Q130" i="17"/>
  <c r="P130" i="17"/>
  <c r="S130" i="17" s="1"/>
  <c r="O130" i="17"/>
  <c r="N130" i="17"/>
  <c r="M130" i="17"/>
  <c r="V129" i="17"/>
  <c r="U129" i="17"/>
  <c r="T129" i="17"/>
  <c r="W129" i="17" s="1"/>
  <c r="R129" i="17"/>
  <c r="Q129" i="17"/>
  <c r="P129" i="17"/>
  <c r="S129" i="17" s="1"/>
  <c r="O129" i="17"/>
  <c r="N129" i="17"/>
  <c r="M129" i="17"/>
  <c r="V128" i="17"/>
  <c r="U128" i="17"/>
  <c r="T128" i="17"/>
  <c r="W128" i="17" s="1"/>
  <c r="R128" i="17"/>
  <c r="Q128" i="17"/>
  <c r="P128" i="17"/>
  <c r="S128" i="17" s="1"/>
  <c r="O128" i="17"/>
  <c r="N128" i="17"/>
  <c r="M128" i="17"/>
  <c r="V127" i="17"/>
  <c r="U127" i="17"/>
  <c r="T127" i="17"/>
  <c r="W127" i="17" s="1"/>
  <c r="R127" i="17"/>
  <c r="Q127" i="17"/>
  <c r="P127" i="17"/>
  <c r="S127" i="17" s="1"/>
  <c r="O127" i="17"/>
  <c r="N127" i="17"/>
  <c r="M127" i="17"/>
  <c r="V126" i="17"/>
  <c r="U126" i="17"/>
  <c r="T126" i="17"/>
  <c r="W126" i="17" s="1"/>
  <c r="R126" i="17"/>
  <c r="Q126" i="17"/>
  <c r="P126" i="17"/>
  <c r="S126" i="17" s="1"/>
  <c r="O126" i="17"/>
  <c r="N126" i="17"/>
  <c r="M126" i="17"/>
  <c r="V125" i="17"/>
  <c r="U125" i="17"/>
  <c r="T125" i="17"/>
  <c r="W125" i="17" s="1"/>
  <c r="R125" i="17"/>
  <c r="Q125" i="17"/>
  <c r="P125" i="17"/>
  <c r="S125" i="17" s="1"/>
  <c r="O125" i="17"/>
  <c r="N125" i="17"/>
  <c r="M125" i="17"/>
  <c r="V124" i="17"/>
  <c r="U124" i="17"/>
  <c r="T124" i="17"/>
  <c r="W124" i="17" s="1"/>
  <c r="R124" i="17"/>
  <c r="Q124" i="17"/>
  <c r="P124" i="17"/>
  <c r="S124" i="17" s="1"/>
  <c r="O124" i="17"/>
  <c r="N124" i="17"/>
  <c r="M124" i="17"/>
  <c r="V123" i="17"/>
  <c r="U123" i="17"/>
  <c r="T123" i="17"/>
  <c r="W123" i="17" s="1"/>
  <c r="R123" i="17"/>
  <c r="Q123" i="17"/>
  <c r="P123" i="17"/>
  <c r="S123" i="17" s="1"/>
  <c r="O123" i="17"/>
  <c r="N123" i="17"/>
  <c r="M123" i="17"/>
  <c r="V122" i="17"/>
  <c r="U122" i="17"/>
  <c r="T122" i="17"/>
  <c r="W122" i="17" s="1"/>
  <c r="R122" i="17"/>
  <c r="Q122" i="17"/>
  <c r="P122" i="17"/>
  <c r="S122" i="17" s="1"/>
  <c r="O122" i="17"/>
  <c r="N122" i="17"/>
  <c r="M122" i="17"/>
  <c r="V121" i="17"/>
  <c r="U121" i="17"/>
  <c r="T121" i="17"/>
  <c r="W121" i="17" s="1"/>
  <c r="R121" i="17"/>
  <c r="Q121" i="17"/>
  <c r="P121" i="17"/>
  <c r="S121" i="17" s="1"/>
  <c r="O121" i="17"/>
  <c r="N121" i="17"/>
  <c r="M121" i="17"/>
  <c r="V120" i="17"/>
  <c r="U120" i="17"/>
  <c r="T120" i="17"/>
  <c r="W120" i="17" s="1"/>
  <c r="R120" i="17"/>
  <c r="Q120" i="17"/>
  <c r="P120" i="17"/>
  <c r="S120" i="17" s="1"/>
  <c r="O120" i="17"/>
  <c r="N120" i="17"/>
  <c r="M120" i="17"/>
  <c r="V119" i="17"/>
  <c r="U119" i="17"/>
  <c r="T119" i="17"/>
  <c r="W119" i="17" s="1"/>
  <c r="R119" i="17"/>
  <c r="Q119" i="17"/>
  <c r="P119" i="17"/>
  <c r="S119" i="17" s="1"/>
  <c r="O119" i="17"/>
  <c r="N119" i="17"/>
  <c r="M119" i="17"/>
  <c r="V118" i="17"/>
  <c r="U118" i="17"/>
  <c r="T118" i="17"/>
  <c r="W118" i="17" s="1"/>
  <c r="R118" i="17"/>
  <c r="Q118" i="17"/>
  <c r="P118" i="17"/>
  <c r="S118" i="17" s="1"/>
  <c r="O118" i="17"/>
  <c r="N118" i="17"/>
  <c r="M118" i="17"/>
  <c r="V117" i="17"/>
  <c r="U117" i="17"/>
  <c r="T117" i="17"/>
  <c r="W117" i="17" s="1"/>
  <c r="R117" i="17"/>
  <c r="Q117" i="17"/>
  <c r="P117" i="17"/>
  <c r="S117" i="17" s="1"/>
  <c r="O117" i="17"/>
  <c r="N117" i="17"/>
  <c r="M117" i="17"/>
  <c r="V116" i="17"/>
  <c r="U116" i="17"/>
  <c r="T116" i="17"/>
  <c r="W116" i="17" s="1"/>
  <c r="R116" i="17"/>
  <c r="Q116" i="17"/>
  <c r="P116" i="17"/>
  <c r="S116" i="17" s="1"/>
  <c r="O116" i="17"/>
  <c r="N116" i="17"/>
  <c r="M116" i="17"/>
  <c r="V115" i="17"/>
  <c r="U115" i="17"/>
  <c r="T115" i="17"/>
  <c r="W115" i="17" s="1"/>
  <c r="R115" i="17"/>
  <c r="Q115" i="17"/>
  <c r="P115" i="17"/>
  <c r="S115" i="17" s="1"/>
  <c r="O115" i="17"/>
  <c r="N115" i="17"/>
  <c r="M115" i="17"/>
  <c r="V114" i="17"/>
  <c r="U114" i="17"/>
  <c r="T114" i="17"/>
  <c r="W114" i="17" s="1"/>
  <c r="R114" i="17"/>
  <c r="Q114" i="17"/>
  <c r="P114" i="17"/>
  <c r="S114" i="17" s="1"/>
  <c r="O114" i="17"/>
  <c r="N114" i="17"/>
  <c r="M114" i="17"/>
  <c r="V113" i="17"/>
  <c r="U113" i="17"/>
  <c r="T113" i="17"/>
  <c r="W113" i="17" s="1"/>
  <c r="R113" i="17"/>
  <c r="Q113" i="17"/>
  <c r="P113" i="17"/>
  <c r="S113" i="17" s="1"/>
  <c r="O113" i="17"/>
  <c r="N113" i="17"/>
  <c r="M113" i="17"/>
  <c r="V112" i="17"/>
  <c r="U112" i="17"/>
  <c r="T112" i="17"/>
  <c r="W112" i="17" s="1"/>
  <c r="R112" i="17"/>
  <c r="Q112" i="17"/>
  <c r="P112" i="17"/>
  <c r="S112" i="17" s="1"/>
  <c r="O112" i="17"/>
  <c r="N112" i="17"/>
  <c r="M112" i="17"/>
  <c r="V111" i="17"/>
  <c r="U111" i="17"/>
  <c r="T111" i="17"/>
  <c r="W111" i="17" s="1"/>
  <c r="R111" i="17"/>
  <c r="Q111" i="17"/>
  <c r="P111" i="17"/>
  <c r="S111" i="17" s="1"/>
  <c r="O111" i="17"/>
  <c r="N111" i="17"/>
  <c r="M111" i="17"/>
  <c r="V110" i="17"/>
  <c r="U110" i="17"/>
  <c r="T110" i="17"/>
  <c r="W110" i="17" s="1"/>
  <c r="R110" i="17"/>
  <c r="Q110" i="17"/>
  <c r="P110" i="17"/>
  <c r="S110" i="17" s="1"/>
  <c r="O110" i="17"/>
  <c r="N110" i="17"/>
  <c r="M110" i="17"/>
  <c r="V109" i="17"/>
  <c r="U109" i="17"/>
  <c r="T109" i="17"/>
  <c r="W109" i="17" s="1"/>
  <c r="R109" i="17"/>
  <c r="Q109" i="17"/>
  <c r="P109" i="17"/>
  <c r="S109" i="17" s="1"/>
  <c r="O109" i="17"/>
  <c r="N109" i="17"/>
  <c r="M109" i="17"/>
  <c r="V108" i="17"/>
  <c r="U108" i="17"/>
  <c r="T108" i="17"/>
  <c r="W108" i="17" s="1"/>
  <c r="R108" i="17"/>
  <c r="Q108" i="17"/>
  <c r="P108" i="17"/>
  <c r="S108" i="17" s="1"/>
  <c r="O108" i="17"/>
  <c r="N108" i="17"/>
  <c r="M108" i="17"/>
  <c r="V107" i="17"/>
  <c r="U107" i="17"/>
  <c r="T107" i="17"/>
  <c r="W107" i="17" s="1"/>
  <c r="R107" i="17"/>
  <c r="Q107" i="17"/>
  <c r="P107" i="17"/>
  <c r="S107" i="17" s="1"/>
  <c r="O107" i="17"/>
  <c r="N107" i="17"/>
  <c r="M107" i="17"/>
  <c r="V106" i="17"/>
  <c r="U106" i="17"/>
  <c r="T106" i="17"/>
  <c r="W106" i="17" s="1"/>
  <c r="R106" i="17"/>
  <c r="Q106" i="17"/>
  <c r="P106" i="17"/>
  <c r="S106" i="17" s="1"/>
  <c r="O106" i="17"/>
  <c r="N106" i="17"/>
  <c r="M106" i="17"/>
  <c r="V105" i="17"/>
  <c r="U105" i="17"/>
  <c r="T105" i="17"/>
  <c r="W105" i="17" s="1"/>
  <c r="R105" i="17"/>
  <c r="Q105" i="17"/>
  <c r="P105" i="17"/>
  <c r="S105" i="17" s="1"/>
  <c r="O105" i="17"/>
  <c r="N105" i="17"/>
  <c r="M105" i="17"/>
  <c r="V104" i="17"/>
  <c r="U104" i="17"/>
  <c r="T104" i="17"/>
  <c r="W104" i="17" s="1"/>
  <c r="R104" i="17"/>
  <c r="Q104" i="17"/>
  <c r="P104" i="17"/>
  <c r="S104" i="17" s="1"/>
  <c r="O104" i="17"/>
  <c r="N104" i="17"/>
  <c r="M104" i="17"/>
  <c r="V103" i="17"/>
  <c r="U103" i="17"/>
  <c r="T103" i="17"/>
  <c r="W103" i="17" s="1"/>
  <c r="R103" i="17"/>
  <c r="Q103" i="17"/>
  <c r="P103" i="17"/>
  <c r="S103" i="17" s="1"/>
  <c r="O103" i="17"/>
  <c r="N103" i="17"/>
  <c r="M103" i="17"/>
  <c r="V102" i="17"/>
  <c r="U102" i="17"/>
  <c r="T102" i="17"/>
  <c r="W102" i="17" s="1"/>
  <c r="R102" i="17"/>
  <c r="Q102" i="17"/>
  <c r="P102" i="17"/>
  <c r="S102" i="17" s="1"/>
  <c r="O102" i="17"/>
  <c r="N102" i="17"/>
  <c r="M102" i="17"/>
  <c r="V101" i="17"/>
  <c r="U101" i="17"/>
  <c r="T101" i="17"/>
  <c r="W101" i="17" s="1"/>
  <c r="R101" i="17"/>
  <c r="Q101" i="17"/>
  <c r="P101" i="17"/>
  <c r="S101" i="17" s="1"/>
  <c r="O101" i="17"/>
  <c r="N101" i="17"/>
  <c r="M101" i="17"/>
  <c r="V100" i="17"/>
  <c r="U100" i="17"/>
  <c r="T100" i="17"/>
  <c r="W100" i="17" s="1"/>
  <c r="R100" i="17"/>
  <c r="Q100" i="17"/>
  <c r="P100" i="17"/>
  <c r="S100" i="17" s="1"/>
  <c r="O100" i="17"/>
  <c r="N100" i="17"/>
  <c r="M100" i="17"/>
  <c r="V99" i="17"/>
  <c r="U99" i="17"/>
  <c r="T99" i="17"/>
  <c r="W99" i="17" s="1"/>
  <c r="R99" i="17"/>
  <c r="Q99" i="17"/>
  <c r="P99" i="17"/>
  <c r="S99" i="17" s="1"/>
  <c r="O99" i="17"/>
  <c r="N99" i="17"/>
  <c r="M99" i="17"/>
  <c r="V98" i="17"/>
  <c r="U98" i="17"/>
  <c r="T98" i="17"/>
  <c r="W98" i="17" s="1"/>
  <c r="R98" i="17"/>
  <c r="Q98" i="17"/>
  <c r="P98" i="17"/>
  <c r="S98" i="17" s="1"/>
  <c r="O98" i="17"/>
  <c r="N98" i="17"/>
  <c r="M98" i="17"/>
  <c r="V97" i="17"/>
  <c r="U97" i="17"/>
  <c r="T97" i="17"/>
  <c r="W97" i="17" s="1"/>
  <c r="R97" i="17"/>
  <c r="Q97" i="17"/>
  <c r="P97" i="17"/>
  <c r="S97" i="17" s="1"/>
  <c r="O97" i="17"/>
  <c r="N97" i="17"/>
  <c r="M97" i="17"/>
  <c r="V96" i="17"/>
  <c r="U96" i="17"/>
  <c r="T96" i="17"/>
  <c r="W96" i="17" s="1"/>
  <c r="R96" i="17"/>
  <c r="Q96" i="17"/>
  <c r="P96" i="17"/>
  <c r="S96" i="17" s="1"/>
  <c r="O96" i="17"/>
  <c r="N96" i="17"/>
  <c r="M96" i="17"/>
  <c r="V95" i="17"/>
  <c r="U95" i="17"/>
  <c r="T95" i="17"/>
  <c r="W95" i="17" s="1"/>
  <c r="R95" i="17"/>
  <c r="Q95" i="17"/>
  <c r="P95" i="17"/>
  <c r="S95" i="17" s="1"/>
  <c r="O95" i="17"/>
  <c r="N95" i="17"/>
  <c r="M95" i="17"/>
  <c r="V94" i="17"/>
  <c r="U94" i="17"/>
  <c r="T94" i="17"/>
  <c r="W94" i="17" s="1"/>
  <c r="R94" i="17"/>
  <c r="Q94" i="17"/>
  <c r="P94" i="17"/>
  <c r="S94" i="17" s="1"/>
  <c r="O94" i="17"/>
  <c r="N94" i="17"/>
  <c r="M94" i="17"/>
  <c r="V93" i="17"/>
  <c r="U93" i="17"/>
  <c r="T93" i="17"/>
  <c r="W93" i="17" s="1"/>
  <c r="R93" i="17"/>
  <c r="Q93" i="17"/>
  <c r="P93" i="17"/>
  <c r="S93" i="17" s="1"/>
  <c r="O93" i="17"/>
  <c r="N93" i="17"/>
  <c r="M93" i="17"/>
  <c r="V92" i="17"/>
  <c r="U92" i="17"/>
  <c r="T92" i="17"/>
  <c r="W92" i="17" s="1"/>
  <c r="R92" i="17"/>
  <c r="Q92" i="17"/>
  <c r="P92" i="17"/>
  <c r="S92" i="17" s="1"/>
  <c r="O92" i="17"/>
  <c r="N92" i="17"/>
  <c r="M92" i="17"/>
  <c r="V91" i="17"/>
  <c r="U91" i="17"/>
  <c r="T91" i="17"/>
  <c r="W91" i="17" s="1"/>
  <c r="R91" i="17"/>
  <c r="Q91" i="17"/>
  <c r="P91" i="17"/>
  <c r="S91" i="17" s="1"/>
  <c r="O91" i="17"/>
  <c r="N91" i="17"/>
  <c r="M91" i="17"/>
  <c r="V90" i="17"/>
  <c r="U90" i="17"/>
  <c r="T90" i="17"/>
  <c r="W90" i="17" s="1"/>
  <c r="R90" i="17"/>
  <c r="Q90" i="17"/>
  <c r="P90" i="17"/>
  <c r="S90" i="17" s="1"/>
  <c r="O90" i="17"/>
  <c r="N90" i="17"/>
  <c r="M90" i="17"/>
  <c r="V89" i="17"/>
  <c r="U89" i="17"/>
  <c r="T89" i="17"/>
  <c r="W89" i="17" s="1"/>
  <c r="R89" i="17"/>
  <c r="Q89" i="17"/>
  <c r="P89" i="17"/>
  <c r="S89" i="17" s="1"/>
  <c r="O89" i="17"/>
  <c r="N89" i="17"/>
  <c r="M89" i="17"/>
  <c r="V88" i="17"/>
  <c r="U88" i="17"/>
  <c r="T88" i="17"/>
  <c r="W88" i="17" s="1"/>
  <c r="R88" i="17"/>
  <c r="Q88" i="17"/>
  <c r="P88" i="17"/>
  <c r="S88" i="17" s="1"/>
  <c r="O88" i="17"/>
  <c r="N88" i="17"/>
  <c r="M88" i="17"/>
  <c r="V87" i="17"/>
  <c r="U87" i="17"/>
  <c r="T87" i="17"/>
  <c r="W87" i="17" s="1"/>
  <c r="R87" i="17"/>
  <c r="Q87" i="17"/>
  <c r="P87" i="17"/>
  <c r="S87" i="17" s="1"/>
  <c r="O87" i="17"/>
  <c r="N87" i="17"/>
  <c r="M87" i="17"/>
  <c r="V86" i="17"/>
  <c r="U86" i="17"/>
  <c r="T86" i="17"/>
  <c r="W86" i="17" s="1"/>
  <c r="R86" i="17"/>
  <c r="Q86" i="17"/>
  <c r="P86" i="17"/>
  <c r="S86" i="17" s="1"/>
  <c r="O86" i="17"/>
  <c r="N86" i="17"/>
  <c r="M86" i="17"/>
  <c r="V85" i="17"/>
  <c r="U85" i="17"/>
  <c r="T85" i="17"/>
  <c r="W85" i="17" s="1"/>
  <c r="R85" i="17"/>
  <c r="Q85" i="17"/>
  <c r="P85" i="17"/>
  <c r="S85" i="17" s="1"/>
  <c r="O85" i="17"/>
  <c r="N85" i="17"/>
  <c r="M85" i="17"/>
  <c r="V84" i="17"/>
  <c r="U84" i="17"/>
  <c r="T84" i="17"/>
  <c r="W84" i="17" s="1"/>
  <c r="R84" i="17"/>
  <c r="Q84" i="17"/>
  <c r="P84" i="17"/>
  <c r="S84" i="17" s="1"/>
  <c r="O84" i="17"/>
  <c r="N84" i="17"/>
  <c r="M84" i="17"/>
  <c r="V83" i="17"/>
  <c r="U83" i="17"/>
  <c r="T83" i="17"/>
  <c r="W83" i="17" s="1"/>
  <c r="R83" i="17"/>
  <c r="Q83" i="17"/>
  <c r="P83" i="17"/>
  <c r="S83" i="17" s="1"/>
  <c r="O83" i="17"/>
  <c r="N83" i="17"/>
  <c r="M83" i="17"/>
  <c r="V82" i="17"/>
  <c r="U82" i="17"/>
  <c r="T82" i="17"/>
  <c r="W82" i="17" s="1"/>
  <c r="R82" i="17"/>
  <c r="Q82" i="17"/>
  <c r="P82" i="17"/>
  <c r="S82" i="17" s="1"/>
  <c r="O82" i="17"/>
  <c r="N82" i="17"/>
  <c r="M82" i="17"/>
  <c r="V81" i="17"/>
  <c r="U81" i="17"/>
  <c r="T81" i="17"/>
  <c r="W81" i="17" s="1"/>
  <c r="R81" i="17"/>
  <c r="Q81" i="17"/>
  <c r="P81" i="17"/>
  <c r="S81" i="17" s="1"/>
  <c r="O81" i="17"/>
  <c r="N81" i="17"/>
  <c r="M81" i="17"/>
  <c r="V80" i="17"/>
  <c r="U80" i="17"/>
  <c r="T80" i="17"/>
  <c r="W80" i="17" s="1"/>
  <c r="R80" i="17"/>
  <c r="Q80" i="17"/>
  <c r="P80" i="17"/>
  <c r="S80" i="17" s="1"/>
  <c r="O80" i="17"/>
  <c r="N80" i="17"/>
  <c r="M80" i="17"/>
  <c r="V79" i="17"/>
  <c r="U79" i="17"/>
  <c r="T79" i="17"/>
  <c r="W79" i="17" s="1"/>
  <c r="R79" i="17"/>
  <c r="Q79" i="17"/>
  <c r="P79" i="17"/>
  <c r="S79" i="17" s="1"/>
  <c r="O79" i="17"/>
  <c r="N79" i="17"/>
  <c r="M79" i="17"/>
  <c r="V78" i="17"/>
  <c r="U78" i="17"/>
  <c r="T78" i="17"/>
  <c r="W78" i="17" s="1"/>
  <c r="R78" i="17"/>
  <c r="Q78" i="17"/>
  <c r="P78" i="17"/>
  <c r="S78" i="17" s="1"/>
  <c r="O78" i="17"/>
  <c r="N78" i="17"/>
  <c r="M78" i="17"/>
  <c r="V77" i="17"/>
  <c r="U77" i="17"/>
  <c r="T77" i="17"/>
  <c r="W77" i="17" s="1"/>
  <c r="R77" i="17"/>
  <c r="Q77" i="17"/>
  <c r="P77" i="17"/>
  <c r="S77" i="17" s="1"/>
  <c r="O77" i="17"/>
  <c r="N77" i="17"/>
  <c r="M77" i="17"/>
  <c r="V76" i="17"/>
  <c r="U76" i="17"/>
  <c r="T76" i="17"/>
  <c r="W76" i="17" s="1"/>
  <c r="R76" i="17"/>
  <c r="Q76" i="17"/>
  <c r="P76" i="17"/>
  <c r="S76" i="17" s="1"/>
  <c r="O76" i="17"/>
  <c r="N76" i="17"/>
  <c r="M76" i="17"/>
  <c r="V75" i="17"/>
  <c r="U75" i="17"/>
  <c r="T75" i="17"/>
  <c r="W75" i="17" s="1"/>
  <c r="R75" i="17"/>
  <c r="Q75" i="17"/>
  <c r="P75" i="17"/>
  <c r="S75" i="17" s="1"/>
  <c r="O75" i="17"/>
  <c r="N75" i="17"/>
  <c r="M75" i="17"/>
  <c r="V74" i="17"/>
  <c r="U74" i="17"/>
  <c r="T74" i="17"/>
  <c r="W74" i="17" s="1"/>
  <c r="R74" i="17"/>
  <c r="Q74" i="17"/>
  <c r="P74" i="17"/>
  <c r="S74" i="17" s="1"/>
  <c r="O74" i="17"/>
  <c r="N74" i="17"/>
  <c r="M74" i="17"/>
  <c r="V73" i="17"/>
  <c r="U73" i="17"/>
  <c r="T73" i="17"/>
  <c r="W73" i="17" s="1"/>
  <c r="R73" i="17"/>
  <c r="Q73" i="17"/>
  <c r="P73" i="17"/>
  <c r="S73" i="17" s="1"/>
  <c r="O73" i="17"/>
  <c r="N73" i="17"/>
  <c r="M73" i="17"/>
  <c r="V72" i="17"/>
  <c r="U72" i="17"/>
  <c r="T72" i="17"/>
  <c r="W72" i="17" s="1"/>
  <c r="R72" i="17"/>
  <c r="Q72" i="17"/>
  <c r="P72" i="17"/>
  <c r="S72" i="17" s="1"/>
  <c r="O72" i="17"/>
  <c r="N72" i="17"/>
  <c r="M72" i="17"/>
  <c r="V71" i="17"/>
  <c r="U71" i="17"/>
  <c r="T71" i="17"/>
  <c r="W71" i="17" s="1"/>
  <c r="R71" i="17"/>
  <c r="Q71" i="17"/>
  <c r="P71" i="17"/>
  <c r="S71" i="17" s="1"/>
  <c r="O71" i="17"/>
  <c r="N71" i="17"/>
  <c r="M71" i="17"/>
  <c r="V70" i="17"/>
  <c r="U70" i="17"/>
  <c r="T70" i="17"/>
  <c r="W70" i="17" s="1"/>
  <c r="R70" i="17"/>
  <c r="Q70" i="17"/>
  <c r="P70" i="17"/>
  <c r="S70" i="17" s="1"/>
  <c r="O70" i="17"/>
  <c r="N70" i="17"/>
  <c r="M70" i="17"/>
  <c r="V69" i="17"/>
  <c r="U69" i="17"/>
  <c r="T69" i="17"/>
  <c r="W69" i="17" s="1"/>
  <c r="R69" i="17"/>
  <c r="Q69" i="17"/>
  <c r="P69" i="17"/>
  <c r="S69" i="17" s="1"/>
  <c r="O69" i="17"/>
  <c r="N69" i="17"/>
  <c r="M69" i="17"/>
  <c r="V68" i="17"/>
  <c r="U68" i="17"/>
  <c r="T68" i="17"/>
  <c r="W68" i="17" s="1"/>
  <c r="R68" i="17"/>
  <c r="Q68" i="17"/>
  <c r="P68" i="17"/>
  <c r="S68" i="17" s="1"/>
  <c r="O68" i="17"/>
  <c r="N68" i="17"/>
  <c r="M68" i="17"/>
  <c r="V67" i="17"/>
  <c r="U67" i="17"/>
  <c r="T67" i="17"/>
  <c r="W67" i="17" s="1"/>
  <c r="R67" i="17"/>
  <c r="Q67" i="17"/>
  <c r="P67" i="17"/>
  <c r="S67" i="17" s="1"/>
  <c r="O67" i="17"/>
  <c r="N67" i="17"/>
  <c r="M67" i="17"/>
  <c r="V66" i="17"/>
  <c r="U66" i="17"/>
  <c r="T66" i="17"/>
  <c r="W66" i="17" s="1"/>
  <c r="R66" i="17"/>
  <c r="Q66" i="17"/>
  <c r="P66" i="17"/>
  <c r="S66" i="17" s="1"/>
  <c r="O66" i="17"/>
  <c r="N66" i="17"/>
  <c r="M66" i="17"/>
  <c r="V65" i="17"/>
  <c r="U65" i="17"/>
  <c r="T65" i="17"/>
  <c r="W65" i="17" s="1"/>
  <c r="R65" i="17"/>
  <c r="Q65" i="17"/>
  <c r="P65" i="17"/>
  <c r="S65" i="17" s="1"/>
  <c r="O65" i="17"/>
  <c r="N65" i="17"/>
  <c r="M65" i="17"/>
  <c r="V64" i="17"/>
  <c r="U64" i="17"/>
  <c r="T64" i="17"/>
  <c r="W64" i="17" s="1"/>
  <c r="R64" i="17"/>
  <c r="Q64" i="17"/>
  <c r="P64" i="17"/>
  <c r="S64" i="17" s="1"/>
  <c r="O64" i="17"/>
  <c r="N64" i="17"/>
  <c r="M64" i="17"/>
  <c r="V63" i="17"/>
  <c r="U63" i="17"/>
  <c r="T63" i="17"/>
  <c r="W63" i="17" s="1"/>
  <c r="R63" i="17"/>
  <c r="Q63" i="17"/>
  <c r="P63" i="17"/>
  <c r="S63" i="17" s="1"/>
  <c r="O63" i="17"/>
  <c r="N63" i="17"/>
  <c r="M63" i="17"/>
  <c r="V62" i="17"/>
  <c r="U62" i="17"/>
  <c r="T62" i="17"/>
  <c r="W62" i="17" s="1"/>
  <c r="R62" i="17"/>
  <c r="Q62" i="17"/>
  <c r="P62" i="17"/>
  <c r="S62" i="17" s="1"/>
  <c r="O62" i="17"/>
  <c r="N62" i="17"/>
  <c r="M62" i="17"/>
  <c r="V61" i="17"/>
  <c r="U61" i="17"/>
  <c r="T61" i="17"/>
  <c r="W61" i="17" s="1"/>
  <c r="R61" i="17"/>
  <c r="Q61" i="17"/>
  <c r="P61" i="17"/>
  <c r="S61" i="17" s="1"/>
  <c r="O61" i="17"/>
  <c r="N61" i="17"/>
  <c r="M61" i="17"/>
  <c r="V60" i="17"/>
  <c r="U60" i="17"/>
  <c r="T60" i="17"/>
  <c r="W60" i="17" s="1"/>
  <c r="R60" i="17"/>
  <c r="Q60" i="17"/>
  <c r="P60" i="17"/>
  <c r="S60" i="17" s="1"/>
  <c r="O60" i="17"/>
  <c r="N60" i="17"/>
  <c r="M60" i="17"/>
  <c r="V59" i="17"/>
  <c r="U59" i="17"/>
  <c r="T59" i="17"/>
  <c r="W59" i="17" s="1"/>
  <c r="R59" i="17"/>
  <c r="Q59" i="17"/>
  <c r="P59" i="17"/>
  <c r="S59" i="17" s="1"/>
  <c r="O59" i="17"/>
  <c r="N59" i="17"/>
  <c r="M59" i="17"/>
  <c r="V58" i="17"/>
  <c r="U58" i="17"/>
  <c r="T58" i="17"/>
  <c r="W58" i="17" s="1"/>
  <c r="R58" i="17"/>
  <c r="Q58" i="17"/>
  <c r="P58" i="17"/>
  <c r="S58" i="17" s="1"/>
  <c r="O58" i="17"/>
  <c r="N58" i="17"/>
  <c r="M58" i="17"/>
  <c r="V57" i="17"/>
  <c r="U57" i="17"/>
  <c r="T57" i="17"/>
  <c r="W57" i="17" s="1"/>
  <c r="R57" i="17"/>
  <c r="Q57" i="17"/>
  <c r="P57" i="17"/>
  <c r="S57" i="17" s="1"/>
  <c r="O57" i="17"/>
  <c r="N57" i="17"/>
  <c r="M57" i="17"/>
  <c r="V56" i="17"/>
  <c r="U56" i="17"/>
  <c r="T56" i="17"/>
  <c r="W56" i="17" s="1"/>
  <c r="R56" i="17"/>
  <c r="Q56" i="17"/>
  <c r="P56" i="17"/>
  <c r="S56" i="17" s="1"/>
  <c r="O56" i="17"/>
  <c r="N56" i="17"/>
  <c r="M56" i="17"/>
  <c r="V55" i="17"/>
  <c r="U55" i="17"/>
  <c r="T55" i="17"/>
  <c r="W55" i="17" s="1"/>
  <c r="R55" i="17"/>
  <c r="Q55" i="17"/>
  <c r="P55" i="17"/>
  <c r="S55" i="17" s="1"/>
  <c r="O55" i="17"/>
  <c r="N55" i="17"/>
  <c r="M55" i="17"/>
  <c r="V54" i="17"/>
  <c r="U54" i="17"/>
  <c r="T54" i="17"/>
  <c r="W54" i="17" s="1"/>
  <c r="R54" i="17"/>
  <c r="Q54" i="17"/>
  <c r="P54" i="17"/>
  <c r="S54" i="17" s="1"/>
  <c r="O54" i="17"/>
  <c r="N54" i="17"/>
  <c r="M54" i="17"/>
  <c r="V53" i="17"/>
  <c r="U53" i="17"/>
  <c r="T53" i="17"/>
  <c r="W53" i="17" s="1"/>
  <c r="R53" i="17"/>
  <c r="Q53" i="17"/>
  <c r="P53" i="17"/>
  <c r="S53" i="17" s="1"/>
  <c r="O53" i="17"/>
  <c r="N53" i="17"/>
  <c r="M53" i="17"/>
  <c r="V52" i="17"/>
  <c r="U52" i="17"/>
  <c r="T52" i="17"/>
  <c r="W52" i="17" s="1"/>
  <c r="R52" i="17"/>
  <c r="Q52" i="17"/>
  <c r="P52" i="17"/>
  <c r="S52" i="17" s="1"/>
  <c r="O52" i="17"/>
  <c r="N52" i="17"/>
  <c r="M52" i="17"/>
  <c r="V51" i="17"/>
  <c r="U51" i="17"/>
  <c r="T51" i="17"/>
  <c r="W51" i="17" s="1"/>
  <c r="R51" i="17"/>
  <c r="Q51" i="17"/>
  <c r="P51" i="17"/>
  <c r="S51" i="17" s="1"/>
  <c r="O51" i="17"/>
  <c r="N51" i="17"/>
  <c r="M51" i="17"/>
  <c r="V50" i="17"/>
  <c r="U50" i="17"/>
  <c r="T50" i="17"/>
  <c r="W50" i="17" s="1"/>
  <c r="R50" i="17"/>
  <c r="Q50" i="17"/>
  <c r="P50" i="17"/>
  <c r="S50" i="17" s="1"/>
  <c r="O50" i="17"/>
  <c r="N50" i="17"/>
  <c r="M50" i="17"/>
  <c r="V49" i="17"/>
  <c r="U49" i="17"/>
  <c r="T49" i="17"/>
  <c r="W49" i="17" s="1"/>
  <c r="R49" i="17"/>
  <c r="Q49" i="17"/>
  <c r="P49" i="17"/>
  <c r="S49" i="17" s="1"/>
  <c r="O49" i="17"/>
  <c r="N49" i="17"/>
  <c r="M49" i="17"/>
  <c r="V48" i="17"/>
  <c r="U48" i="17"/>
  <c r="T48" i="17"/>
  <c r="W48" i="17" s="1"/>
  <c r="R48" i="17"/>
  <c r="Q48" i="17"/>
  <c r="P48" i="17"/>
  <c r="S48" i="17" s="1"/>
  <c r="O48" i="17"/>
  <c r="N48" i="17"/>
  <c r="M48" i="17"/>
  <c r="V47" i="17"/>
  <c r="U47" i="17"/>
  <c r="T47" i="17"/>
  <c r="W47" i="17" s="1"/>
  <c r="R47" i="17"/>
  <c r="Q47" i="17"/>
  <c r="P47" i="17"/>
  <c r="S47" i="17" s="1"/>
  <c r="O47" i="17"/>
  <c r="N47" i="17"/>
  <c r="M47" i="17"/>
  <c r="V46" i="17"/>
  <c r="U46" i="17"/>
  <c r="T46" i="17"/>
  <c r="W46" i="17" s="1"/>
  <c r="R46" i="17"/>
  <c r="Q46" i="17"/>
  <c r="P46" i="17"/>
  <c r="S46" i="17" s="1"/>
  <c r="O46" i="17"/>
  <c r="N46" i="17"/>
  <c r="M46" i="17"/>
  <c r="V45" i="17"/>
  <c r="U45" i="17"/>
  <c r="T45" i="17"/>
  <c r="W45" i="17" s="1"/>
  <c r="R45" i="17"/>
  <c r="Q45" i="17"/>
  <c r="P45" i="17"/>
  <c r="S45" i="17" s="1"/>
  <c r="O45" i="17"/>
  <c r="N45" i="17"/>
  <c r="M45" i="17"/>
  <c r="V44" i="17"/>
  <c r="U44" i="17"/>
  <c r="T44" i="17"/>
  <c r="W44" i="17" s="1"/>
  <c r="R44" i="17"/>
  <c r="Q44" i="17"/>
  <c r="P44" i="17"/>
  <c r="S44" i="17" s="1"/>
  <c r="O44" i="17"/>
  <c r="N44" i="17"/>
  <c r="M44" i="17"/>
  <c r="V43" i="17"/>
  <c r="U43" i="17"/>
  <c r="T43" i="17"/>
  <c r="W43" i="17" s="1"/>
  <c r="R43" i="17"/>
  <c r="Q43" i="17"/>
  <c r="P43" i="17"/>
  <c r="S43" i="17" s="1"/>
  <c r="O43" i="17"/>
  <c r="N43" i="17"/>
  <c r="M43" i="17"/>
  <c r="V42" i="17"/>
  <c r="U42" i="17"/>
  <c r="T42" i="17"/>
  <c r="W42" i="17" s="1"/>
  <c r="R42" i="17"/>
  <c r="Q42" i="17"/>
  <c r="P42" i="17"/>
  <c r="S42" i="17" s="1"/>
  <c r="O42" i="17"/>
  <c r="N42" i="17"/>
  <c r="M42" i="17"/>
  <c r="V41" i="17"/>
  <c r="U41" i="17"/>
  <c r="T41" i="17"/>
  <c r="W41" i="17" s="1"/>
  <c r="R41" i="17"/>
  <c r="Q41" i="17"/>
  <c r="P41" i="17"/>
  <c r="S41" i="17" s="1"/>
  <c r="O41" i="17"/>
  <c r="N41" i="17"/>
  <c r="M41" i="17"/>
  <c r="V40" i="17"/>
  <c r="U40" i="17"/>
  <c r="T40" i="17"/>
  <c r="W40" i="17" s="1"/>
  <c r="R40" i="17"/>
  <c r="Q40" i="17"/>
  <c r="P40" i="17"/>
  <c r="S40" i="17" s="1"/>
  <c r="O40" i="17"/>
  <c r="N40" i="17"/>
  <c r="M40" i="17"/>
  <c r="V39" i="17"/>
  <c r="U39" i="17"/>
  <c r="T39" i="17"/>
  <c r="W39" i="17" s="1"/>
  <c r="R39" i="17"/>
  <c r="Q39" i="17"/>
  <c r="P39" i="17"/>
  <c r="S39" i="17" s="1"/>
  <c r="O39" i="17"/>
  <c r="N39" i="17"/>
  <c r="M39" i="17"/>
  <c r="V38" i="17"/>
  <c r="U38" i="17"/>
  <c r="T38" i="17"/>
  <c r="W38" i="17" s="1"/>
  <c r="R38" i="17"/>
  <c r="Q38" i="17"/>
  <c r="P38" i="17"/>
  <c r="S38" i="17" s="1"/>
  <c r="O38" i="17"/>
  <c r="N38" i="17"/>
  <c r="M38" i="17"/>
  <c r="V37" i="17"/>
  <c r="U37" i="17"/>
  <c r="T37" i="17"/>
  <c r="W37" i="17" s="1"/>
  <c r="R37" i="17"/>
  <c r="Q37" i="17"/>
  <c r="P37" i="17"/>
  <c r="S37" i="17" s="1"/>
  <c r="O37" i="17"/>
  <c r="N37" i="17"/>
  <c r="M37" i="17"/>
  <c r="V36" i="17"/>
  <c r="U36" i="17"/>
  <c r="T36" i="17"/>
  <c r="W36" i="17" s="1"/>
  <c r="R36" i="17"/>
  <c r="Q36" i="17"/>
  <c r="P36" i="17"/>
  <c r="S36" i="17" s="1"/>
  <c r="O36" i="17"/>
  <c r="N36" i="17"/>
  <c r="M36" i="17"/>
  <c r="V35" i="17"/>
  <c r="U35" i="17"/>
  <c r="T35" i="17"/>
  <c r="W35" i="17" s="1"/>
  <c r="R35" i="17"/>
  <c r="Q35" i="17"/>
  <c r="P35" i="17"/>
  <c r="S35" i="17" s="1"/>
  <c r="O35" i="17"/>
  <c r="N35" i="17"/>
  <c r="M35" i="17"/>
  <c r="V34" i="17"/>
  <c r="U34" i="17"/>
  <c r="T34" i="17"/>
  <c r="W34" i="17" s="1"/>
  <c r="R34" i="17"/>
  <c r="Q34" i="17"/>
  <c r="P34" i="17"/>
  <c r="S34" i="17" s="1"/>
  <c r="O34" i="17"/>
  <c r="N34" i="17"/>
  <c r="M34" i="17"/>
  <c r="V33" i="17"/>
  <c r="U33" i="17"/>
  <c r="T33" i="17"/>
  <c r="W33" i="17" s="1"/>
  <c r="R33" i="17"/>
  <c r="Q33" i="17"/>
  <c r="P33" i="17"/>
  <c r="S33" i="17" s="1"/>
  <c r="O33" i="17"/>
  <c r="N33" i="17"/>
  <c r="M33" i="17"/>
  <c r="V32" i="17"/>
  <c r="U32" i="17"/>
  <c r="T32" i="17"/>
  <c r="W32" i="17" s="1"/>
  <c r="R32" i="17"/>
  <c r="Q32" i="17"/>
  <c r="P32" i="17"/>
  <c r="S32" i="17" s="1"/>
  <c r="O32" i="17"/>
  <c r="N32" i="17"/>
  <c r="M32" i="17"/>
  <c r="V31" i="17"/>
  <c r="U31" i="17"/>
  <c r="T31" i="17"/>
  <c r="W31" i="17" s="1"/>
  <c r="R31" i="17"/>
  <c r="Q31" i="17"/>
  <c r="P31" i="17"/>
  <c r="S31" i="17" s="1"/>
  <c r="O31" i="17"/>
  <c r="N31" i="17"/>
  <c r="M31" i="17"/>
  <c r="V30" i="17"/>
  <c r="U30" i="17"/>
  <c r="T30" i="17"/>
  <c r="W30" i="17" s="1"/>
  <c r="R30" i="17"/>
  <c r="Q30" i="17"/>
  <c r="P30" i="17"/>
  <c r="S30" i="17" s="1"/>
  <c r="O30" i="17"/>
  <c r="N30" i="17"/>
  <c r="M30" i="17"/>
  <c r="V29" i="17"/>
  <c r="U29" i="17"/>
  <c r="T29" i="17"/>
  <c r="W29" i="17" s="1"/>
  <c r="R29" i="17"/>
  <c r="Q29" i="17"/>
  <c r="P29" i="17"/>
  <c r="S29" i="17" s="1"/>
  <c r="O29" i="17"/>
  <c r="N29" i="17"/>
  <c r="M29" i="17"/>
  <c r="V28" i="17"/>
  <c r="U28" i="17"/>
  <c r="T28" i="17"/>
  <c r="W28" i="17" s="1"/>
  <c r="R28" i="17"/>
  <c r="Q28" i="17"/>
  <c r="P28" i="17"/>
  <c r="S28" i="17" s="1"/>
  <c r="O28" i="17"/>
  <c r="N28" i="17"/>
  <c r="M28" i="17"/>
  <c r="V27" i="17"/>
  <c r="U27" i="17"/>
  <c r="T27" i="17"/>
  <c r="W27" i="17" s="1"/>
  <c r="R27" i="17"/>
  <c r="Q27" i="17"/>
  <c r="P27" i="17"/>
  <c r="S27" i="17" s="1"/>
  <c r="O27" i="17"/>
  <c r="N27" i="17"/>
  <c r="M27" i="17"/>
  <c r="V26" i="17"/>
  <c r="U26" i="17"/>
  <c r="T26" i="17"/>
  <c r="W26" i="17" s="1"/>
  <c r="R26" i="17"/>
  <c r="Q26" i="17"/>
  <c r="P26" i="17"/>
  <c r="S26" i="17" s="1"/>
  <c r="O26" i="17"/>
  <c r="N26" i="17"/>
  <c r="M26" i="17"/>
  <c r="V25" i="17"/>
  <c r="U25" i="17"/>
  <c r="T25" i="17"/>
  <c r="W25" i="17" s="1"/>
  <c r="R25" i="17"/>
  <c r="Q25" i="17"/>
  <c r="P25" i="17"/>
  <c r="S25" i="17" s="1"/>
  <c r="O25" i="17"/>
  <c r="N25" i="17"/>
  <c r="M25" i="17"/>
  <c r="V24" i="17"/>
  <c r="U24" i="17"/>
  <c r="T24" i="17"/>
  <c r="W24" i="17" s="1"/>
  <c r="R24" i="17"/>
  <c r="Q24" i="17"/>
  <c r="P24" i="17"/>
  <c r="S24" i="17" s="1"/>
  <c r="O24" i="17"/>
  <c r="N24" i="17"/>
  <c r="M24" i="17"/>
  <c r="V23" i="17"/>
  <c r="U23" i="17"/>
  <c r="T23" i="17"/>
  <c r="W23" i="17" s="1"/>
  <c r="R23" i="17"/>
  <c r="Q23" i="17"/>
  <c r="P23" i="17"/>
  <c r="S23" i="17" s="1"/>
  <c r="O23" i="17"/>
  <c r="N23" i="17"/>
  <c r="M23" i="17"/>
  <c r="V22" i="17"/>
  <c r="U22" i="17"/>
  <c r="T22" i="17"/>
  <c r="W22" i="17" s="1"/>
  <c r="R22" i="17"/>
  <c r="Q22" i="17"/>
  <c r="P22" i="17"/>
  <c r="S22" i="17" s="1"/>
  <c r="O22" i="17"/>
  <c r="N22" i="17"/>
  <c r="M22" i="17"/>
  <c r="V21" i="17"/>
  <c r="U21" i="17"/>
  <c r="T21" i="17"/>
  <c r="W21" i="17" s="1"/>
  <c r="R21" i="17"/>
  <c r="Q21" i="17"/>
  <c r="P21" i="17"/>
  <c r="S21" i="17" s="1"/>
  <c r="O21" i="17"/>
  <c r="N21" i="17"/>
  <c r="M21" i="17"/>
  <c r="V20" i="17"/>
  <c r="U20" i="17"/>
  <c r="T20" i="17"/>
  <c r="W20" i="17" s="1"/>
  <c r="R20" i="17"/>
  <c r="Q20" i="17"/>
  <c r="P20" i="17"/>
  <c r="S20" i="17" s="1"/>
  <c r="O20" i="17"/>
  <c r="N20" i="17"/>
  <c r="M20" i="17"/>
  <c r="V19" i="17"/>
  <c r="U19" i="17"/>
  <c r="T19" i="17"/>
  <c r="W19" i="17" s="1"/>
  <c r="R19" i="17"/>
  <c r="Q19" i="17"/>
  <c r="P19" i="17"/>
  <c r="S19" i="17" s="1"/>
  <c r="O19" i="17"/>
  <c r="N19" i="17"/>
  <c r="M19" i="17"/>
  <c r="V18" i="17"/>
  <c r="U18" i="17"/>
  <c r="T18" i="17"/>
  <c r="W18" i="17" s="1"/>
  <c r="R18" i="17"/>
  <c r="Q18" i="17"/>
  <c r="P18" i="17"/>
  <c r="S18" i="17" s="1"/>
  <c r="O18" i="17"/>
  <c r="N18" i="17"/>
  <c r="M18" i="17"/>
  <c r="V17" i="17"/>
  <c r="U17" i="17"/>
  <c r="T17" i="17"/>
  <c r="W17" i="17" s="1"/>
  <c r="R17" i="17"/>
  <c r="Q17" i="17"/>
  <c r="P17" i="17"/>
  <c r="S17" i="17" s="1"/>
  <c r="O17" i="17"/>
  <c r="N17" i="17"/>
  <c r="M17" i="17"/>
  <c r="V16" i="17"/>
  <c r="U16" i="17"/>
  <c r="T16" i="17"/>
  <c r="W16" i="17" s="1"/>
  <c r="R16" i="17"/>
  <c r="Q16" i="17"/>
  <c r="P16" i="17"/>
  <c r="S16" i="17" s="1"/>
  <c r="O16" i="17"/>
  <c r="N16" i="17"/>
  <c r="M16" i="17"/>
  <c r="V15" i="17"/>
  <c r="U15" i="17"/>
  <c r="T15" i="17"/>
  <c r="W15" i="17" s="1"/>
  <c r="R15" i="17"/>
  <c r="Q15" i="17"/>
  <c r="P15" i="17"/>
  <c r="S15" i="17" s="1"/>
  <c r="O15" i="17"/>
  <c r="N15" i="17"/>
  <c r="M15" i="17"/>
  <c r="V14" i="17"/>
  <c r="U14" i="17"/>
  <c r="T14" i="17"/>
  <c r="W14" i="17" s="1"/>
  <c r="R14" i="17"/>
  <c r="Q14" i="17"/>
  <c r="P14" i="17"/>
  <c r="S14" i="17" s="1"/>
  <c r="O14" i="17"/>
  <c r="N14" i="17"/>
  <c r="M14" i="17"/>
  <c r="V13" i="17"/>
  <c r="U13" i="17"/>
  <c r="T13" i="17"/>
  <c r="W13" i="17" s="1"/>
  <c r="R13" i="17"/>
  <c r="Q13" i="17"/>
  <c r="P13" i="17"/>
  <c r="S13" i="17" s="1"/>
  <c r="O13" i="17"/>
  <c r="N13" i="17"/>
  <c r="M13" i="17"/>
  <c r="V12" i="17"/>
  <c r="U12" i="17"/>
  <c r="T12" i="17"/>
  <c r="W12" i="17" s="1"/>
  <c r="R12" i="17"/>
  <c r="Q12" i="17"/>
  <c r="P12" i="17"/>
  <c r="S12" i="17" s="1"/>
  <c r="O12" i="17"/>
  <c r="N12" i="17"/>
  <c r="M12" i="17"/>
  <c r="V11" i="17"/>
  <c r="U11" i="17"/>
  <c r="T11" i="17"/>
  <c r="W11" i="17" s="1"/>
  <c r="R11" i="17"/>
  <c r="Q11" i="17"/>
  <c r="P11" i="17"/>
  <c r="S11" i="17" s="1"/>
  <c r="O11" i="17"/>
  <c r="N11" i="17"/>
  <c r="M11" i="17"/>
  <c r="V10" i="17"/>
  <c r="U10" i="17"/>
  <c r="T10" i="17"/>
  <c r="W10" i="17" s="1"/>
  <c r="R10" i="17"/>
  <c r="Q10" i="17"/>
  <c r="P10" i="17"/>
  <c r="S10" i="17" s="1"/>
  <c r="O10" i="17"/>
  <c r="N10" i="17"/>
  <c r="M10" i="17"/>
  <c r="V9" i="17"/>
  <c r="U9" i="17"/>
  <c r="T9" i="17"/>
  <c r="W9" i="17" s="1"/>
  <c r="R9" i="17"/>
  <c r="Q9" i="17"/>
  <c r="P9" i="17"/>
  <c r="S9" i="17" s="1"/>
  <c r="O9" i="17"/>
  <c r="N9" i="17"/>
  <c r="M9" i="17"/>
  <c r="V8" i="17"/>
  <c r="U8" i="17"/>
  <c r="T8" i="17"/>
  <c r="W8" i="17" s="1"/>
  <c r="R8" i="17"/>
  <c r="Q8" i="17"/>
  <c r="P8" i="17"/>
  <c r="S8" i="17" s="1"/>
  <c r="O8" i="17"/>
  <c r="N8" i="17"/>
  <c r="M8" i="17"/>
  <c r="V7" i="17"/>
  <c r="U7" i="17"/>
  <c r="T7" i="17"/>
  <c r="W7" i="17" s="1"/>
  <c r="R7" i="17"/>
  <c r="Q7" i="17"/>
  <c r="P7" i="17"/>
  <c r="S7" i="17" s="1"/>
  <c r="O7" i="17"/>
  <c r="N7" i="17"/>
  <c r="M7" i="17"/>
  <c r="V6" i="17"/>
  <c r="U6" i="17"/>
  <c r="T6" i="17"/>
  <c r="W6" i="17" s="1"/>
  <c r="R6" i="17"/>
  <c r="Q6" i="17"/>
  <c r="P6" i="17"/>
  <c r="S6" i="17" s="1"/>
  <c r="O6" i="17"/>
  <c r="N6" i="17"/>
  <c r="M6" i="17"/>
  <c r="V5" i="17"/>
  <c r="U5" i="17"/>
  <c r="T5" i="17"/>
  <c r="W5" i="17" s="1"/>
  <c r="R5" i="17"/>
  <c r="Q5" i="17"/>
  <c r="P5" i="17"/>
  <c r="S5" i="17" s="1"/>
  <c r="O5" i="17"/>
  <c r="N5" i="17"/>
  <c r="M5" i="17"/>
  <c r="V4" i="17"/>
  <c r="U4" i="17"/>
  <c r="T4" i="17"/>
  <c r="W4" i="17" s="1"/>
  <c r="R4" i="17"/>
  <c r="Q4" i="17"/>
  <c r="P4" i="17"/>
  <c r="S4" i="17" s="1"/>
  <c r="O4" i="17"/>
  <c r="N4" i="17"/>
  <c r="M4" i="17"/>
  <c r="V3" i="17"/>
  <c r="U3" i="17"/>
  <c r="T3" i="17"/>
  <c r="W3" i="17" s="1"/>
  <c r="R3" i="17"/>
  <c r="Q3" i="17"/>
  <c r="P3" i="17"/>
  <c r="S3" i="17" s="1"/>
  <c r="O3" i="17"/>
  <c r="N3" i="17"/>
  <c r="M3" i="17"/>
  <c r="V2" i="17"/>
  <c r="U2" i="17"/>
  <c r="T2" i="17"/>
  <c r="W2" i="17" s="1"/>
  <c r="R2" i="17"/>
  <c r="Q2" i="17"/>
  <c r="P2" i="17"/>
  <c r="S2" i="17" s="1"/>
  <c r="O2" i="17"/>
  <c r="N2" i="17"/>
  <c r="M2" i="17"/>
  <c r="Z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Y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Y126" i="12"/>
  <c r="Y127" i="12"/>
  <c r="Y128" i="12"/>
  <c r="Y129" i="12"/>
  <c r="Y130" i="12"/>
  <c r="Y131" i="12"/>
  <c r="Y132" i="12"/>
  <c r="Y133" i="12"/>
  <c r="Y134" i="12"/>
  <c r="Y135" i="12"/>
  <c r="Y136" i="12"/>
  <c r="Y137" i="12"/>
  <c r="Y138" i="12"/>
  <c r="Y139" i="12"/>
  <c r="Y140" i="12"/>
  <c r="Y141" i="12"/>
  <c r="Y142" i="12"/>
  <c r="Y143" i="12"/>
  <c r="Y144" i="12"/>
  <c r="Y145" i="12"/>
  <c r="Y146" i="12"/>
  <c r="Y147" i="12"/>
  <c r="Y148" i="12"/>
  <c r="Y149" i="12"/>
  <c r="X4" i="12"/>
  <c r="X5" i="12"/>
  <c r="X6" i="12"/>
  <c r="X7" i="12"/>
  <c r="X8" i="12"/>
  <c r="X9" i="12"/>
  <c r="X10" i="12"/>
  <c r="X11" i="12"/>
  <c r="X12" i="12"/>
  <c r="X13" i="12"/>
  <c r="X14" i="12"/>
  <c r="X15" i="12"/>
  <c r="X16" i="12"/>
  <c r="X17" i="12"/>
  <c r="X18" i="12"/>
  <c r="X19" i="12"/>
  <c r="X20" i="12"/>
  <c r="X21" i="12"/>
  <c r="X22" i="12"/>
  <c r="X23" i="12"/>
  <c r="X24" i="12"/>
  <c r="X25" i="12"/>
  <c r="X26" i="12"/>
  <c r="X27" i="12"/>
  <c r="X28" i="12"/>
  <c r="X29" i="12"/>
  <c r="X30" i="12"/>
  <c r="X31" i="12"/>
  <c r="X32" i="12"/>
  <c r="X33" i="12"/>
  <c r="X34" i="12"/>
  <c r="X35" i="12"/>
  <c r="X36" i="12"/>
  <c r="X37" i="12"/>
  <c r="X38" i="12"/>
  <c r="X39" i="12"/>
  <c r="X40" i="12"/>
  <c r="X41" i="12"/>
  <c r="X42" i="12"/>
  <c r="X43" i="12"/>
  <c r="X44" i="12"/>
  <c r="X45" i="12"/>
  <c r="X46" i="12"/>
  <c r="X47"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T2" i="1"/>
  <c r="W2" i="1" s="1"/>
  <c r="T3" i="1"/>
  <c r="W3" i="1" s="1"/>
  <c r="T4" i="1"/>
  <c r="W4" i="1" s="1"/>
  <c r="T5" i="1"/>
  <c r="W5" i="1" s="1"/>
  <c r="T6" i="1"/>
  <c r="W6" i="1" s="1"/>
  <c r="T7" i="1"/>
  <c r="W7" i="1" s="1"/>
  <c r="T8" i="1"/>
  <c r="W8" i="1" s="1"/>
  <c r="T9" i="1"/>
  <c r="W9" i="1" s="1"/>
  <c r="T10" i="1"/>
  <c r="W10" i="1" s="1"/>
  <c r="T11" i="1"/>
  <c r="W11" i="1" s="1"/>
  <c r="T12" i="1"/>
  <c r="W12" i="1" s="1"/>
  <c r="T13" i="1"/>
  <c r="W13" i="1" s="1"/>
  <c r="T14" i="1"/>
  <c r="W14" i="1" s="1"/>
  <c r="T15" i="1"/>
  <c r="W15" i="1" s="1"/>
  <c r="T16" i="1"/>
  <c r="W16" i="1" s="1"/>
  <c r="T17" i="1"/>
  <c r="W17" i="1" s="1"/>
  <c r="T18" i="1"/>
  <c r="W18" i="1" s="1"/>
  <c r="T19" i="1"/>
  <c r="W19" i="1" s="1"/>
  <c r="T20" i="1"/>
  <c r="W20" i="1" s="1"/>
  <c r="T21" i="1"/>
  <c r="W21" i="1" s="1"/>
  <c r="T22" i="1"/>
  <c r="W22" i="1" s="1"/>
  <c r="T23" i="1"/>
  <c r="W23" i="1" s="1"/>
  <c r="T24" i="1"/>
  <c r="W24" i="1" s="1"/>
  <c r="T25" i="1"/>
  <c r="W25" i="1" s="1"/>
  <c r="T26" i="1"/>
  <c r="W26" i="1" s="1"/>
  <c r="T27" i="1"/>
  <c r="W27" i="1" s="1"/>
  <c r="T28" i="1"/>
  <c r="W28" i="1" s="1"/>
  <c r="T29" i="1"/>
  <c r="W29" i="1" s="1"/>
  <c r="T30" i="1"/>
  <c r="W30" i="1" s="1"/>
  <c r="T31" i="1"/>
  <c r="W31" i="1" s="1"/>
  <c r="T32" i="1"/>
  <c r="W32" i="1" s="1"/>
  <c r="T33" i="1"/>
  <c r="W33" i="1" s="1"/>
  <c r="T34" i="1"/>
  <c r="W34" i="1" s="1"/>
  <c r="T35" i="1"/>
  <c r="W35" i="1" s="1"/>
  <c r="T36" i="1"/>
  <c r="W36" i="1" s="1"/>
  <c r="T37" i="1"/>
  <c r="W37" i="1" s="1"/>
  <c r="T38" i="1"/>
  <c r="W38" i="1" s="1"/>
  <c r="T39" i="1"/>
  <c r="W39" i="1" s="1"/>
  <c r="T40" i="1"/>
  <c r="W40" i="1" s="1"/>
  <c r="T41" i="1"/>
  <c r="W41" i="1" s="1"/>
  <c r="T42" i="1"/>
  <c r="W42" i="1" s="1"/>
  <c r="T43" i="1"/>
  <c r="W43" i="1" s="1"/>
  <c r="T44" i="1"/>
  <c r="W44" i="1" s="1"/>
  <c r="T45" i="1"/>
  <c r="W45" i="1" s="1"/>
  <c r="T46" i="1"/>
  <c r="W46" i="1" s="1"/>
  <c r="T47" i="1"/>
  <c r="W47" i="1" s="1"/>
  <c r="T48" i="1"/>
  <c r="W48" i="1" s="1"/>
  <c r="T49" i="1"/>
  <c r="W49" i="1" s="1"/>
  <c r="T50" i="1"/>
  <c r="W50" i="1" s="1"/>
  <c r="T51" i="1"/>
  <c r="W51" i="1" s="1"/>
  <c r="T52" i="1"/>
  <c r="W52" i="1" s="1"/>
  <c r="T53" i="1"/>
  <c r="W53" i="1" s="1"/>
  <c r="T54" i="1"/>
  <c r="W54" i="1" s="1"/>
  <c r="T55" i="1"/>
  <c r="W55" i="1" s="1"/>
  <c r="T56" i="1"/>
  <c r="W56" i="1" s="1"/>
  <c r="T57" i="1"/>
  <c r="W57" i="1" s="1"/>
  <c r="T58" i="1"/>
  <c r="W58" i="1" s="1"/>
  <c r="T59" i="1"/>
  <c r="W59" i="1" s="1"/>
  <c r="T60" i="1"/>
  <c r="W60" i="1" s="1"/>
  <c r="T61" i="1"/>
  <c r="W61" i="1" s="1"/>
  <c r="T62" i="1"/>
  <c r="W62" i="1" s="1"/>
  <c r="T63" i="1"/>
  <c r="W63" i="1" s="1"/>
  <c r="T64" i="1"/>
  <c r="W64" i="1" s="1"/>
  <c r="T65" i="1"/>
  <c r="W65" i="1" s="1"/>
  <c r="T66" i="1"/>
  <c r="W66" i="1" s="1"/>
  <c r="T67" i="1"/>
  <c r="W67" i="1" s="1"/>
  <c r="T68" i="1"/>
  <c r="W68" i="1" s="1"/>
  <c r="T69" i="1"/>
  <c r="W69" i="1" s="1"/>
  <c r="T70" i="1"/>
  <c r="W70" i="1" s="1"/>
  <c r="T71" i="1"/>
  <c r="W71" i="1" s="1"/>
  <c r="T72" i="1"/>
  <c r="W72" i="1" s="1"/>
  <c r="T73" i="1"/>
  <c r="W73" i="1" s="1"/>
  <c r="T74" i="1"/>
  <c r="W74" i="1" s="1"/>
  <c r="T75" i="1"/>
  <c r="W75" i="1" s="1"/>
  <c r="T76" i="1"/>
  <c r="W76" i="1" s="1"/>
  <c r="T77" i="1"/>
  <c r="W77" i="1" s="1"/>
  <c r="T78" i="1"/>
  <c r="W78" i="1" s="1"/>
  <c r="T79" i="1"/>
  <c r="W79" i="1" s="1"/>
  <c r="T80" i="1"/>
  <c r="W80" i="1" s="1"/>
  <c r="T81" i="1"/>
  <c r="W81" i="1" s="1"/>
  <c r="T82" i="1"/>
  <c r="W82" i="1" s="1"/>
  <c r="T83" i="1"/>
  <c r="W83" i="1" s="1"/>
  <c r="T84" i="1"/>
  <c r="W84" i="1" s="1"/>
  <c r="T85" i="1"/>
  <c r="W85" i="1" s="1"/>
  <c r="T86" i="1"/>
  <c r="W86" i="1" s="1"/>
  <c r="T87" i="1"/>
  <c r="W87" i="1" s="1"/>
  <c r="T88" i="1"/>
  <c r="W88" i="1" s="1"/>
  <c r="T89" i="1"/>
  <c r="W89" i="1" s="1"/>
  <c r="T90" i="1"/>
  <c r="W90" i="1" s="1"/>
  <c r="T91" i="1"/>
  <c r="W91" i="1" s="1"/>
  <c r="T92" i="1"/>
  <c r="W92" i="1" s="1"/>
  <c r="T93" i="1"/>
  <c r="W93" i="1" s="1"/>
  <c r="T94" i="1"/>
  <c r="W94" i="1" s="1"/>
  <c r="T95" i="1"/>
  <c r="W95" i="1" s="1"/>
  <c r="T96" i="1"/>
  <c r="W96" i="1" s="1"/>
  <c r="T97" i="1"/>
  <c r="W97" i="1" s="1"/>
  <c r="T98" i="1"/>
  <c r="W98" i="1" s="1"/>
  <c r="T99" i="1"/>
  <c r="W99" i="1" s="1"/>
  <c r="T100" i="1"/>
  <c r="W100" i="1" s="1"/>
  <c r="T101" i="1"/>
  <c r="W101" i="1" s="1"/>
  <c r="T102" i="1"/>
  <c r="W102" i="1" s="1"/>
  <c r="T103" i="1"/>
  <c r="W103" i="1" s="1"/>
  <c r="T104" i="1"/>
  <c r="W104" i="1" s="1"/>
  <c r="T105" i="1"/>
  <c r="W105" i="1" s="1"/>
  <c r="T106" i="1"/>
  <c r="W106" i="1" s="1"/>
  <c r="T107" i="1"/>
  <c r="W107" i="1" s="1"/>
  <c r="T108" i="1"/>
  <c r="W108" i="1" s="1"/>
  <c r="T109" i="1"/>
  <c r="W109" i="1" s="1"/>
  <c r="T110" i="1"/>
  <c r="W110" i="1" s="1"/>
  <c r="T111" i="1"/>
  <c r="W111" i="1" s="1"/>
  <c r="T112" i="1"/>
  <c r="W112" i="1" s="1"/>
  <c r="T113" i="1"/>
  <c r="W113" i="1" s="1"/>
  <c r="T114" i="1"/>
  <c r="W114" i="1" s="1"/>
  <c r="T115" i="1"/>
  <c r="W115" i="1" s="1"/>
  <c r="T116" i="1"/>
  <c r="W116" i="1" s="1"/>
  <c r="T117" i="1"/>
  <c r="W117" i="1" s="1"/>
  <c r="T118" i="1"/>
  <c r="W118" i="1" s="1"/>
  <c r="T119" i="1"/>
  <c r="W119" i="1" s="1"/>
  <c r="T120" i="1"/>
  <c r="W120" i="1" s="1"/>
  <c r="T121" i="1"/>
  <c r="W121" i="1" s="1"/>
  <c r="T122" i="1"/>
  <c r="W122" i="1" s="1"/>
  <c r="T123" i="1"/>
  <c r="W123" i="1" s="1"/>
  <c r="T124" i="1"/>
  <c r="W124" i="1" s="1"/>
  <c r="T125" i="1"/>
  <c r="W125" i="1" s="1"/>
  <c r="T126" i="1"/>
  <c r="W126" i="1" s="1"/>
  <c r="T127" i="1"/>
  <c r="W127" i="1" s="1"/>
  <c r="T128" i="1"/>
  <c r="W128" i="1" s="1"/>
  <c r="T129" i="1"/>
  <c r="W129" i="1" s="1"/>
  <c r="T130" i="1"/>
  <c r="W130" i="1" s="1"/>
  <c r="T131" i="1"/>
  <c r="W131" i="1" s="1"/>
  <c r="T132" i="1"/>
  <c r="W132" i="1" s="1"/>
  <c r="T133" i="1"/>
  <c r="W133" i="1" s="1"/>
  <c r="T134" i="1"/>
  <c r="W134" i="1" s="1"/>
  <c r="T135" i="1"/>
  <c r="W135" i="1" s="1"/>
  <c r="T136" i="1"/>
  <c r="W136" i="1" s="1"/>
  <c r="T137" i="1"/>
  <c r="W137" i="1" s="1"/>
  <c r="T138" i="1"/>
  <c r="W138" i="1" s="1"/>
  <c r="T139" i="1"/>
  <c r="W139" i="1" s="1"/>
  <c r="T140" i="1"/>
  <c r="W140" i="1" s="1"/>
  <c r="T141" i="1"/>
  <c r="W141" i="1" s="1"/>
  <c r="T142" i="1"/>
  <c r="W142" i="1" s="1"/>
  <c r="T143" i="1"/>
  <c r="W143" i="1" s="1"/>
  <c r="T144" i="1"/>
  <c r="W144" i="1" s="1"/>
  <c r="T145" i="1"/>
  <c r="W145" i="1" s="1"/>
  <c r="T146" i="1"/>
  <c r="W146" i="1" s="1"/>
  <c r="T147" i="1"/>
  <c r="W147" i="1" s="1"/>
  <c r="T148" i="1"/>
  <c r="W148" i="1" s="1"/>
  <c r="T149" i="1"/>
  <c r="W149" i="1" s="1"/>
  <c r="T150" i="1"/>
  <c r="W150" i="1" s="1"/>
  <c r="T151" i="1"/>
  <c r="W151" i="1" s="1"/>
  <c r="T152" i="1"/>
  <c r="W152" i="1" s="1"/>
  <c r="T153" i="1"/>
  <c r="W153" i="1" s="1"/>
  <c r="T154" i="1"/>
  <c r="W154" i="1" s="1"/>
  <c r="T155" i="1"/>
  <c r="W155" i="1" s="1"/>
  <c r="T156" i="1"/>
  <c r="W156" i="1" s="1"/>
  <c r="T157" i="1"/>
  <c r="W157" i="1" s="1"/>
  <c r="T158" i="1"/>
  <c r="W158" i="1" s="1"/>
  <c r="T159" i="1"/>
  <c r="W159" i="1" s="1"/>
  <c r="T160" i="1"/>
  <c r="W160" i="1" s="1"/>
  <c r="T161" i="1"/>
  <c r="W161" i="1" s="1"/>
  <c r="T162" i="1"/>
  <c r="W162" i="1" s="1"/>
  <c r="T163" i="1"/>
  <c r="W163" i="1" s="1"/>
  <c r="T164" i="1"/>
  <c r="W164" i="1" s="1"/>
  <c r="T165" i="1"/>
  <c r="W165" i="1" s="1"/>
  <c r="T166" i="1"/>
  <c r="W166" i="1" s="1"/>
  <c r="T167" i="1"/>
  <c r="W167" i="1" s="1"/>
  <c r="T168" i="1"/>
  <c r="W168" i="1" s="1"/>
  <c r="T169" i="1"/>
  <c r="W169" i="1" s="1"/>
  <c r="T170" i="1"/>
  <c r="W170" i="1" s="1"/>
  <c r="T171" i="1"/>
  <c r="W171" i="1" s="1"/>
  <c r="T172" i="1"/>
  <c r="W172" i="1" s="1"/>
  <c r="T173" i="1"/>
  <c r="W173" i="1" s="1"/>
  <c r="T174" i="1"/>
  <c r="W174" i="1" s="1"/>
  <c r="T175" i="1"/>
  <c r="W175" i="1" s="1"/>
  <c r="T176" i="1"/>
  <c r="W176" i="1" s="1"/>
  <c r="T177" i="1"/>
  <c r="W177" i="1" s="1"/>
  <c r="T178" i="1"/>
  <c r="W178" i="1" s="1"/>
  <c r="T179" i="1"/>
  <c r="W179" i="1" s="1"/>
  <c r="T180" i="1"/>
  <c r="W180" i="1" s="1"/>
  <c r="T181" i="1"/>
  <c r="W181" i="1" s="1"/>
  <c r="T182" i="1"/>
  <c r="W182" i="1" s="1"/>
  <c r="T183" i="1"/>
  <c r="W183" i="1" s="1"/>
  <c r="T184" i="1"/>
  <c r="W184" i="1" s="1"/>
  <c r="T185" i="1"/>
  <c r="W185" i="1" s="1"/>
  <c r="T186" i="1"/>
  <c r="W186" i="1" s="1"/>
  <c r="T187" i="1"/>
  <c r="W187" i="1" s="1"/>
  <c r="T188" i="1"/>
  <c r="W188" i="1" s="1"/>
  <c r="T189" i="1"/>
  <c r="W189" i="1" s="1"/>
  <c r="T190" i="1"/>
  <c r="W190" i="1" s="1"/>
  <c r="T191" i="1"/>
  <c r="W191" i="1" s="1"/>
  <c r="T192" i="1"/>
  <c r="W192" i="1" s="1"/>
  <c r="T193" i="1"/>
  <c r="W193" i="1" s="1"/>
  <c r="T194" i="1"/>
  <c r="W194" i="1" s="1"/>
  <c r="T195" i="1"/>
  <c r="W195" i="1" s="1"/>
  <c r="T196" i="1"/>
  <c r="W196" i="1" s="1"/>
  <c r="T197" i="1"/>
  <c r="W197" i="1" s="1"/>
  <c r="T198" i="1"/>
  <c r="W198" i="1" s="1"/>
  <c r="T199" i="1"/>
  <c r="W199" i="1" s="1"/>
  <c r="T200" i="1"/>
  <c r="W200" i="1" s="1"/>
  <c r="T201" i="1"/>
  <c r="W201" i="1" s="1"/>
  <c r="T202" i="1"/>
  <c r="W202" i="1" s="1"/>
  <c r="T203" i="1"/>
  <c r="W203" i="1" s="1"/>
  <c r="T204" i="1"/>
  <c r="W204" i="1" s="1"/>
  <c r="T205" i="1"/>
  <c r="W205" i="1" s="1"/>
  <c r="T206" i="1"/>
  <c r="W206" i="1" s="1"/>
  <c r="T207" i="1"/>
  <c r="W207" i="1" s="1"/>
  <c r="T208" i="1"/>
  <c r="W208" i="1" s="1"/>
  <c r="T209" i="1"/>
  <c r="W209" i="1" s="1"/>
  <c r="T210" i="1"/>
  <c r="W210" i="1" s="1"/>
  <c r="T211" i="1"/>
  <c r="W211" i="1" s="1"/>
  <c r="T212" i="1"/>
  <c r="W212" i="1" s="1"/>
  <c r="T213" i="1"/>
  <c r="W213" i="1" s="1"/>
  <c r="T214" i="1"/>
  <c r="W214" i="1" s="1"/>
  <c r="T215" i="1"/>
  <c r="W215" i="1" s="1"/>
  <c r="T216" i="1"/>
  <c r="W216" i="1" s="1"/>
  <c r="T217" i="1"/>
  <c r="W217" i="1" s="1"/>
  <c r="T218" i="1"/>
  <c r="W218" i="1" s="1"/>
  <c r="T219" i="1"/>
  <c r="W219" i="1" s="1"/>
  <c r="T220" i="1"/>
  <c r="W220" i="1" s="1"/>
  <c r="T221" i="1"/>
  <c r="W221" i="1" s="1"/>
  <c r="T222" i="1"/>
  <c r="W222" i="1" s="1"/>
  <c r="T223" i="1"/>
  <c r="W223" i="1" s="1"/>
  <c r="T224" i="1"/>
  <c r="W224" i="1" s="1"/>
  <c r="T225" i="1"/>
  <c r="W225" i="1" s="1"/>
  <c r="T226" i="1"/>
  <c r="W226" i="1" s="1"/>
  <c r="T227" i="1"/>
  <c r="W227" i="1" s="1"/>
  <c r="T228" i="1"/>
  <c r="W228" i="1" s="1"/>
  <c r="T229" i="1"/>
  <c r="W229" i="1" s="1"/>
  <c r="T230" i="1"/>
  <c r="W230" i="1" s="1"/>
  <c r="T231" i="1"/>
  <c r="W231" i="1" s="1"/>
  <c r="T232" i="1"/>
  <c r="W232" i="1" s="1"/>
  <c r="T233" i="1"/>
  <c r="W233" i="1" s="1"/>
  <c r="T234" i="1"/>
  <c r="W234" i="1" s="1"/>
  <c r="T235" i="1"/>
  <c r="W235" i="1" s="1"/>
  <c r="T236" i="1"/>
  <c r="W236" i="1" s="1"/>
  <c r="T237" i="1"/>
  <c r="W237" i="1" s="1"/>
  <c r="T238" i="1"/>
  <c r="W238" i="1" s="1"/>
  <c r="T239" i="1"/>
  <c r="W239" i="1" s="1"/>
  <c r="T240" i="1"/>
  <c r="W240" i="1" s="1"/>
  <c r="T241" i="1"/>
  <c r="W241" i="1" s="1"/>
  <c r="T242" i="1"/>
  <c r="W242" i="1" s="1"/>
  <c r="T243" i="1"/>
  <c r="W243" i="1" s="1"/>
  <c r="T244" i="1"/>
  <c r="W244" i="1" s="1"/>
  <c r="T245" i="1"/>
  <c r="W245" i="1" s="1"/>
  <c r="T246" i="1"/>
  <c r="W246" i="1" s="1"/>
  <c r="T247" i="1"/>
  <c r="W247" i="1" s="1"/>
  <c r="T248" i="1"/>
  <c r="W248" i="1" s="1"/>
  <c r="T249" i="1"/>
  <c r="W249" i="1" s="1"/>
  <c r="T250" i="1"/>
  <c r="W250" i="1" s="1"/>
  <c r="T251" i="1"/>
  <c r="W251" i="1" s="1"/>
  <c r="T252" i="1"/>
  <c r="W252" i="1" s="1"/>
  <c r="T253" i="1"/>
  <c r="W253" i="1" s="1"/>
  <c r="T254" i="1"/>
  <c r="W254" i="1" s="1"/>
  <c r="T255" i="1"/>
  <c r="W255" i="1" s="1"/>
  <c r="T256" i="1"/>
  <c r="W256" i="1" s="1"/>
  <c r="T257" i="1"/>
  <c r="W257" i="1" s="1"/>
  <c r="T258" i="1"/>
  <c r="W258" i="1" s="1"/>
  <c r="T259" i="1"/>
  <c r="W259" i="1" s="1"/>
  <c r="T260" i="1"/>
  <c r="W260" i="1" s="1"/>
  <c r="T261" i="1"/>
  <c r="W261" i="1" s="1"/>
  <c r="T262" i="1"/>
  <c r="W262" i="1" s="1"/>
  <c r="T263" i="1"/>
  <c r="W263" i="1" s="1"/>
  <c r="T264" i="1"/>
  <c r="W264" i="1" s="1"/>
  <c r="T265" i="1"/>
  <c r="W265" i="1" s="1"/>
  <c r="T266" i="1"/>
  <c r="W266" i="1" s="1"/>
  <c r="T267" i="1"/>
  <c r="W267" i="1" s="1"/>
  <c r="T268" i="1"/>
  <c r="W268" i="1" s="1"/>
  <c r="T269" i="1"/>
  <c r="W269" i="1" s="1"/>
  <c r="T270" i="1"/>
  <c r="W270" i="1" s="1"/>
  <c r="T271" i="1"/>
  <c r="W271" i="1" s="1"/>
  <c r="T272" i="1"/>
  <c r="W272" i="1" s="1"/>
  <c r="T273" i="1"/>
  <c r="W273" i="1" s="1"/>
  <c r="T274" i="1"/>
  <c r="W274" i="1" s="1"/>
  <c r="T275" i="1"/>
  <c r="W275" i="1" s="1"/>
  <c r="T276" i="1"/>
  <c r="W276" i="1" s="1"/>
  <c r="T277" i="1"/>
  <c r="W277" i="1" s="1"/>
  <c r="T278" i="1"/>
  <c r="W278" i="1" s="1"/>
  <c r="T279" i="1"/>
  <c r="W279" i="1" s="1"/>
  <c r="T280" i="1"/>
  <c r="W280" i="1" s="1"/>
  <c r="T281" i="1"/>
  <c r="W281" i="1" s="1"/>
  <c r="T282" i="1"/>
  <c r="W282" i="1" s="1"/>
  <c r="T283" i="1"/>
  <c r="W283" i="1" s="1"/>
  <c r="T284" i="1"/>
  <c r="W284" i="1" s="1"/>
  <c r="T285" i="1"/>
  <c r="W285" i="1" s="1"/>
  <c r="T286" i="1"/>
  <c r="W286" i="1" s="1"/>
  <c r="T287" i="1"/>
  <c r="W287" i="1" s="1"/>
  <c r="T288" i="1"/>
  <c r="W288" i="1" s="1"/>
  <c r="T289" i="1"/>
  <c r="W289" i="1" s="1"/>
  <c r="T290" i="1"/>
  <c r="W290" i="1" s="1"/>
  <c r="T291" i="1"/>
  <c r="W291" i="1" s="1"/>
  <c r="T292" i="1"/>
  <c r="W292" i="1" s="1"/>
  <c r="T293" i="1"/>
  <c r="W293" i="1" s="1"/>
  <c r="T294" i="1"/>
  <c r="W294" i="1" s="1"/>
  <c r="T295" i="1"/>
  <c r="W295" i="1" s="1"/>
  <c r="T296" i="1"/>
  <c r="W296" i="1" s="1"/>
  <c r="T297" i="1"/>
  <c r="W297" i="1" s="1"/>
  <c r="T298" i="1"/>
  <c r="W298" i="1" s="1"/>
  <c r="T299" i="1"/>
  <c r="W299" i="1" s="1"/>
  <c r="T300" i="1"/>
  <c r="W300" i="1" s="1"/>
  <c r="T301" i="1"/>
  <c r="W301" i="1" s="1"/>
  <c r="T302" i="1"/>
  <c r="W302" i="1" s="1"/>
  <c r="T303" i="1"/>
  <c r="W303" i="1" s="1"/>
  <c r="T304" i="1"/>
  <c r="W304" i="1" s="1"/>
  <c r="T305" i="1"/>
  <c r="W305" i="1" s="1"/>
  <c r="T306" i="1"/>
  <c r="W306" i="1" s="1"/>
  <c r="T307" i="1"/>
  <c r="W307" i="1" s="1"/>
  <c r="T308" i="1"/>
  <c r="W308" i="1" s="1"/>
  <c r="T309" i="1"/>
  <c r="W309" i="1" s="1"/>
  <c r="T310" i="1"/>
  <c r="W310" i="1" s="1"/>
  <c r="T311" i="1"/>
  <c r="W311" i="1" s="1"/>
  <c r="T312" i="1"/>
  <c r="W312" i="1" s="1"/>
  <c r="T313" i="1"/>
  <c r="W313" i="1" s="1"/>
  <c r="T314" i="1"/>
  <c r="W314" i="1" s="1"/>
  <c r="T315" i="1"/>
  <c r="W315" i="1" s="1"/>
  <c r="T316" i="1"/>
  <c r="W316" i="1" s="1"/>
  <c r="T317" i="1"/>
  <c r="W317" i="1" s="1"/>
  <c r="T318" i="1"/>
  <c r="W318" i="1" s="1"/>
  <c r="T319" i="1"/>
  <c r="W319" i="1" s="1"/>
  <c r="T320" i="1"/>
  <c r="W320" i="1" s="1"/>
  <c r="T321" i="1"/>
  <c r="W321" i="1" s="1"/>
  <c r="T322" i="1"/>
  <c r="W322" i="1" s="1"/>
  <c r="T323" i="1"/>
  <c r="W323" i="1" s="1"/>
  <c r="T324" i="1"/>
  <c r="W324" i="1" s="1"/>
  <c r="T325" i="1"/>
  <c r="W325" i="1" s="1"/>
  <c r="T326" i="1"/>
  <c r="W326" i="1" s="1"/>
  <c r="T327" i="1"/>
  <c r="W327" i="1" s="1"/>
  <c r="T328" i="1"/>
  <c r="W328" i="1" s="1"/>
  <c r="T329" i="1"/>
  <c r="W329" i="1" s="1"/>
  <c r="T330" i="1"/>
  <c r="W330" i="1" s="1"/>
  <c r="T331" i="1"/>
  <c r="W331" i="1" s="1"/>
  <c r="T332" i="1"/>
  <c r="W332" i="1" s="1"/>
  <c r="T333" i="1"/>
  <c r="W333" i="1" s="1"/>
  <c r="T334" i="1"/>
  <c r="W334" i="1" s="1"/>
  <c r="T335" i="1"/>
  <c r="W335" i="1" s="1"/>
  <c r="T336" i="1"/>
  <c r="W336" i="1" s="1"/>
  <c r="T337" i="1"/>
  <c r="W337" i="1" s="1"/>
  <c r="T338" i="1"/>
  <c r="W338" i="1" s="1"/>
  <c r="T339" i="1"/>
  <c r="W339" i="1" s="1"/>
  <c r="T340" i="1"/>
  <c r="W340" i="1" s="1"/>
  <c r="T341" i="1"/>
  <c r="W341" i="1" s="1"/>
  <c r="T342" i="1"/>
  <c r="W342" i="1" s="1"/>
  <c r="T343" i="1"/>
  <c r="W343" i="1" s="1"/>
  <c r="T344" i="1"/>
  <c r="W344" i="1" s="1"/>
  <c r="T345" i="1"/>
  <c r="W345" i="1" s="1"/>
  <c r="T346" i="1"/>
  <c r="W346" i="1" s="1"/>
  <c r="T347" i="1"/>
  <c r="W347" i="1" s="1"/>
  <c r="T348" i="1"/>
  <c r="W348" i="1" s="1"/>
  <c r="T349" i="1"/>
  <c r="W349" i="1" s="1"/>
  <c r="T350" i="1"/>
  <c r="W350" i="1" s="1"/>
  <c r="T351" i="1"/>
  <c r="W351" i="1" s="1"/>
  <c r="T352" i="1"/>
  <c r="W352" i="1" s="1"/>
  <c r="T353" i="1"/>
  <c r="W353" i="1" s="1"/>
  <c r="T354" i="1"/>
  <c r="W354" i="1" s="1"/>
  <c r="T355" i="1"/>
  <c r="W355" i="1" s="1"/>
  <c r="T356" i="1"/>
  <c r="W356" i="1" s="1"/>
  <c r="T357" i="1"/>
  <c r="W357" i="1" s="1"/>
  <c r="T358" i="1"/>
  <c r="W358" i="1" s="1"/>
  <c r="T359" i="1"/>
  <c r="W359" i="1" s="1"/>
  <c r="T360" i="1"/>
  <c r="W360" i="1" s="1"/>
  <c r="T361" i="1"/>
  <c r="W361" i="1" s="1"/>
  <c r="T362" i="1"/>
  <c r="W362" i="1" s="1"/>
  <c r="T363" i="1"/>
  <c r="W363" i="1" s="1"/>
  <c r="T364" i="1"/>
  <c r="W364" i="1" s="1"/>
  <c r="T365" i="1"/>
  <c r="W365" i="1" s="1"/>
  <c r="T366" i="1"/>
  <c r="W366" i="1" s="1"/>
  <c r="T367" i="1"/>
  <c r="W367" i="1" s="1"/>
  <c r="T368" i="1"/>
  <c r="W368" i="1" s="1"/>
  <c r="T369" i="1"/>
  <c r="W369" i="1" s="1"/>
  <c r="T370" i="1"/>
  <c r="W370" i="1" s="1"/>
  <c r="T371" i="1"/>
  <c r="W371" i="1" s="1"/>
  <c r="T372" i="1"/>
  <c r="W372" i="1" s="1"/>
  <c r="T373" i="1"/>
  <c r="W373" i="1" s="1"/>
  <c r="T374" i="1"/>
  <c r="W374" i="1" s="1"/>
  <c r="T375" i="1"/>
  <c r="W375" i="1" s="1"/>
  <c r="T376" i="1"/>
  <c r="W376" i="1" s="1"/>
  <c r="T377" i="1"/>
  <c r="W377" i="1" s="1"/>
  <c r="T378" i="1"/>
  <c r="W378" i="1" s="1"/>
  <c r="T379" i="1"/>
  <c r="W379" i="1" s="1"/>
  <c r="T380" i="1"/>
  <c r="W380" i="1" s="1"/>
  <c r="T381" i="1"/>
  <c r="W381" i="1" s="1"/>
  <c r="T382" i="1"/>
  <c r="W382" i="1" s="1"/>
  <c r="T383" i="1"/>
  <c r="W383" i="1" s="1"/>
  <c r="T384" i="1"/>
  <c r="W384" i="1" s="1"/>
  <c r="T385" i="1"/>
  <c r="W385" i="1" s="1"/>
  <c r="T386" i="1"/>
  <c r="W386" i="1" s="1"/>
  <c r="T387" i="1"/>
  <c r="W387" i="1" s="1"/>
  <c r="T388" i="1"/>
  <c r="W388" i="1" s="1"/>
  <c r="T389" i="1"/>
  <c r="W389" i="1" s="1"/>
  <c r="T390" i="1"/>
  <c r="W390" i="1" s="1"/>
  <c r="T391" i="1"/>
  <c r="W391" i="1" s="1"/>
  <c r="T392" i="1"/>
  <c r="W392" i="1" s="1"/>
  <c r="T393" i="1"/>
  <c r="W393" i="1" s="1"/>
  <c r="T394" i="1"/>
  <c r="W394" i="1" s="1"/>
  <c r="T395" i="1"/>
  <c r="W395" i="1" s="1"/>
  <c r="T396" i="1"/>
  <c r="W396" i="1" s="1"/>
  <c r="T397" i="1"/>
  <c r="W397" i="1" s="1"/>
  <c r="T398" i="1"/>
  <c r="W398" i="1" s="1"/>
  <c r="T399" i="1"/>
  <c r="W399" i="1" s="1"/>
  <c r="T400" i="1"/>
  <c r="W400" i="1" s="1"/>
  <c r="T401" i="1"/>
  <c r="W401" i="1" s="1"/>
  <c r="T402" i="1"/>
  <c r="W402" i="1" s="1"/>
  <c r="T403" i="1"/>
  <c r="W403" i="1" s="1"/>
  <c r="T404" i="1"/>
  <c r="W404" i="1" s="1"/>
  <c r="T405" i="1"/>
  <c r="W405" i="1" s="1"/>
  <c r="T406" i="1"/>
  <c r="W406" i="1" s="1"/>
  <c r="T407" i="1"/>
  <c r="W407" i="1" s="1"/>
  <c r="T408" i="1"/>
  <c r="W408" i="1" s="1"/>
  <c r="T409" i="1"/>
  <c r="W409" i="1" s="1"/>
  <c r="T410" i="1"/>
  <c r="W410" i="1" s="1"/>
  <c r="T411" i="1"/>
  <c r="W411" i="1" s="1"/>
  <c r="T412" i="1"/>
  <c r="W412" i="1" s="1"/>
  <c r="T413" i="1"/>
  <c r="W413" i="1" s="1"/>
  <c r="T414" i="1"/>
  <c r="W414" i="1" s="1"/>
  <c r="T415" i="1"/>
  <c r="W415" i="1" s="1"/>
  <c r="T416" i="1"/>
  <c r="W416" i="1" s="1"/>
  <c r="T417" i="1"/>
  <c r="W417" i="1" s="1"/>
  <c r="T418" i="1"/>
  <c r="W418" i="1" s="1"/>
  <c r="T419" i="1"/>
  <c r="W419" i="1" s="1"/>
  <c r="T420" i="1"/>
  <c r="W420" i="1" s="1"/>
  <c r="T421" i="1"/>
  <c r="W421" i="1" s="1"/>
  <c r="T422" i="1"/>
  <c r="W422" i="1" s="1"/>
  <c r="T423" i="1"/>
  <c r="W423" i="1" s="1"/>
  <c r="T424" i="1"/>
  <c r="W424" i="1" s="1"/>
  <c r="T425" i="1"/>
  <c r="W425" i="1" s="1"/>
  <c r="T426" i="1"/>
  <c r="W426" i="1" s="1"/>
  <c r="T427" i="1"/>
  <c r="W427" i="1" s="1"/>
  <c r="T428" i="1"/>
  <c r="W428" i="1" s="1"/>
  <c r="T429" i="1"/>
  <c r="W429" i="1" s="1"/>
  <c r="T430" i="1"/>
  <c r="W430" i="1" s="1"/>
  <c r="T431" i="1"/>
  <c r="W431" i="1" s="1"/>
  <c r="T432" i="1"/>
  <c r="W432" i="1" s="1"/>
  <c r="T433" i="1"/>
  <c r="W433" i="1" s="1"/>
  <c r="T434" i="1"/>
  <c r="W434" i="1" s="1"/>
  <c r="T435" i="1"/>
  <c r="W435" i="1" s="1"/>
  <c r="T436" i="1"/>
  <c r="W436" i="1" s="1"/>
  <c r="T437" i="1"/>
  <c r="W437" i="1" s="1"/>
  <c r="T438" i="1"/>
  <c r="W438" i="1" s="1"/>
  <c r="T439" i="1"/>
  <c r="W439" i="1" s="1"/>
  <c r="T440" i="1"/>
  <c r="W440" i="1" s="1"/>
  <c r="T441" i="1"/>
  <c r="W441" i="1" s="1"/>
  <c r="T442" i="1"/>
  <c r="W442" i="1" s="1"/>
  <c r="T443" i="1"/>
  <c r="W443" i="1" s="1"/>
  <c r="T444" i="1"/>
  <c r="W444" i="1" s="1"/>
  <c r="T445" i="1"/>
  <c r="W445" i="1" s="1"/>
  <c r="T446" i="1"/>
  <c r="W446" i="1" s="1"/>
  <c r="T447" i="1"/>
  <c r="W447" i="1" s="1"/>
  <c r="T448" i="1"/>
  <c r="W448" i="1" s="1"/>
  <c r="T449" i="1"/>
  <c r="W449" i="1" s="1"/>
  <c r="T450" i="1"/>
  <c r="W450" i="1" s="1"/>
  <c r="T451" i="1"/>
  <c r="W451" i="1" s="1"/>
  <c r="T452" i="1"/>
  <c r="W452" i="1" s="1"/>
  <c r="T453" i="1"/>
  <c r="W453" i="1" s="1"/>
  <c r="T454" i="1"/>
  <c r="W454" i="1" s="1"/>
  <c r="T455" i="1"/>
  <c r="W455" i="1" s="1"/>
  <c r="T456" i="1"/>
  <c r="W456" i="1" s="1"/>
  <c r="T457" i="1"/>
  <c r="W457" i="1" s="1"/>
  <c r="T458" i="1"/>
  <c r="W458" i="1" s="1"/>
  <c r="T459" i="1"/>
  <c r="W459" i="1" s="1"/>
  <c r="T460" i="1"/>
  <c r="W460" i="1" s="1"/>
  <c r="T461" i="1"/>
  <c r="W461" i="1" s="1"/>
  <c r="T462" i="1"/>
  <c r="W462" i="1" s="1"/>
  <c r="T463" i="1"/>
  <c r="W463" i="1" s="1"/>
  <c r="T464" i="1"/>
  <c r="W464" i="1" s="1"/>
  <c r="T465" i="1"/>
  <c r="W465" i="1" s="1"/>
  <c r="T466" i="1"/>
  <c r="W466" i="1" s="1"/>
  <c r="T467" i="1"/>
  <c r="W467" i="1" s="1"/>
  <c r="T468" i="1"/>
  <c r="W468" i="1" s="1"/>
  <c r="T469" i="1"/>
  <c r="W469" i="1" s="1"/>
  <c r="T470" i="1"/>
  <c r="W470" i="1" s="1"/>
  <c r="T471" i="1"/>
  <c r="W471" i="1" s="1"/>
  <c r="T472" i="1"/>
  <c r="W472" i="1" s="1"/>
  <c r="T473" i="1"/>
  <c r="W473" i="1" s="1"/>
  <c r="T474" i="1"/>
  <c r="W474" i="1" s="1"/>
  <c r="T475" i="1"/>
  <c r="W475" i="1" s="1"/>
  <c r="T476" i="1"/>
  <c r="W476" i="1" s="1"/>
  <c r="T477" i="1"/>
  <c r="W477" i="1" s="1"/>
  <c r="T478" i="1"/>
  <c r="W478" i="1" s="1"/>
  <c r="T479" i="1"/>
  <c r="W479" i="1" s="1"/>
  <c r="T480" i="1"/>
  <c r="W480" i="1" s="1"/>
  <c r="T481" i="1"/>
  <c r="W481" i="1" s="1"/>
  <c r="T482" i="1"/>
  <c r="W482" i="1" s="1"/>
  <c r="T483" i="1"/>
  <c r="W483" i="1" s="1"/>
  <c r="T484" i="1"/>
  <c r="W484" i="1" s="1"/>
  <c r="T485" i="1"/>
  <c r="W485" i="1" s="1"/>
  <c r="T486" i="1"/>
  <c r="W486" i="1" s="1"/>
  <c r="T487" i="1"/>
  <c r="W487" i="1" s="1"/>
  <c r="T488" i="1"/>
  <c r="W488" i="1" s="1"/>
  <c r="T489" i="1"/>
  <c r="W489" i="1" s="1"/>
  <c r="T490" i="1"/>
  <c r="W490" i="1" s="1"/>
  <c r="T491" i="1"/>
  <c r="W491" i="1" s="1"/>
  <c r="T492" i="1"/>
  <c r="W492" i="1" s="1"/>
  <c r="T493" i="1"/>
  <c r="W493" i="1" s="1"/>
  <c r="T494" i="1"/>
  <c r="W494" i="1" s="1"/>
  <c r="T495" i="1"/>
  <c r="W495" i="1" s="1"/>
  <c r="T496" i="1"/>
  <c r="W496" i="1" s="1"/>
  <c r="T497" i="1"/>
  <c r="W497" i="1" s="1"/>
  <c r="T498" i="1"/>
  <c r="W498" i="1" s="1"/>
  <c r="T499" i="1"/>
  <c r="W499" i="1" s="1"/>
  <c r="T500" i="1"/>
  <c r="W500" i="1" s="1"/>
  <c r="T501" i="1"/>
  <c r="W501" i="1" s="1"/>
  <c r="T502" i="1"/>
  <c r="W502" i="1" s="1"/>
  <c r="T503" i="1"/>
  <c r="W503" i="1" s="1"/>
  <c r="T504" i="1"/>
  <c r="W504" i="1" s="1"/>
  <c r="T505" i="1"/>
  <c r="W505" i="1" s="1"/>
  <c r="T506" i="1"/>
  <c r="W506" i="1" s="1"/>
  <c r="T507" i="1"/>
  <c r="W507" i="1" s="1"/>
  <c r="T508" i="1"/>
  <c r="W508" i="1" s="1"/>
  <c r="T509" i="1"/>
  <c r="W509" i="1" s="1"/>
  <c r="T510" i="1"/>
  <c r="W510" i="1" s="1"/>
  <c r="T511" i="1"/>
  <c r="W511" i="1" s="1"/>
  <c r="T512" i="1"/>
  <c r="W512" i="1" s="1"/>
  <c r="T513" i="1"/>
  <c r="W513" i="1" s="1"/>
  <c r="T514" i="1"/>
  <c r="W514" i="1" s="1"/>
  <c r="T515" i="1"/>
  <c r="W515" i="1" s="1"/>
  <c r="T516" i="1"/>
  <c r="W516" i="1" s="1"/>
  <c r="T517" i="1"/>
  <c r="W517" i="1" s="1"/>
  <c r="T518" i="1"/>
  <c r="W518" i="1" s="1"/>
  <c r="T519" i="1"/>
  <c r="W519" i="1" s="1"/>
  <c r="T520" i="1"/>
  <c r="W520" i="1" s="1"/>
  <c r="T521" i="1"/>
  <c r="W521" i="1" s="1"/>
  <c r="T522" i="1"/>
  <c r="W522" i="1" s="1"/>
  <c r="T523" i="1"/>
  <c r="W523" i="1" s="1"/>
  <c r="T524" i="1"/>
  <c r="W524" i="1" s="1"/>
  <c r="T525" i="1"/>
  <c r="W525" i="1" s="1"/>
  <c r="T526" i="1"/>
  <c r="W526" i="1" s="1"/>
  <c r="T527" i="1"/>
  <c r="W527" i="1" s="1"/>
  <c r="T528" i="1"/>
  <c r="W528" i="1" s="1"/>
  <c r="T529" i="1"/>
  <c r="W529" i="1" s="1"/>
  <c r="T530" i="1"/>
  <c r="W530" i="1" s="1"/>
  <c r="T531" i="1"/>
  <c r="W531" i="1" s="1"/>
  <c r="T532" i="1"/>
  <c r="W532" i="1" s="1"/>
  <c r="T533" i="1"/>
  <c r="W533" i="1" s="1"/>
  <c r="T534" i="1"/>
  <c r="W534" i="1" s="1"/>
  <c r="T535" i="1"/>
  <c r="W535" i="1" s="1"/>
  <c r="T536" i="1"/>
  <c r="W536" i="1" s="1"/>
  <c r="T537" i="1"/>
  <c r="W537" i="1" s="1"/>
  <c r="T538" i="1"/>
  <c r="W538" i="1" s="1"/>
  <c r="T539" i="1"/>
  <c r="W539" i="1" s="1"/>
  <c r="T540" i="1"/>
  <c r="W540" i="1" s="1"/>
  <c r="T541" i="1"/>
  <c r="W541" i="1" s="1"/>
  <c r="T542" i="1"/>
  <c r="W542" i="1" s="1"/>
  <c r="T543" i="1"/>
  <c r="W543" i="1" s="1"/>
  <c r="T544" i="1"/>
  <c r="W544" i="1" s="1"/>
  <c r="T545" i="1"/>
  <c r="W545" i="1" s="1"/>
  <c r="T546" i="1"/>
  <c r="W546" i="1" s="1"/>
  <c r="T547" i="1"/>
  <c r="W547" i="1" s="1"/>
  <c r="T548" i="1"/>
  <c r="W548" i="1" s="1"/>
  <c r="T549" i="1"/>
  <c r="W549" i="1" s="1"/>
  <c r="T550" i="1"/>
  <c r="W550" i="1" s="1"/>
  <c r="T551" i="1"/>
  <c r="W551" i="1" s="1"/>
  <c r="T552" i="1"/>
  <c r="W552" i="1" s="1"/>
  <c r="T553" i="1"/>
  <c r="W553" i="1" s="1"/>
  <c r="T554" i="1"/>
  <c r="W554" i="1" s="1"/>
  <c r="T555" i="1"/>
  <c r="W555" i="1" s="1"/>
  <c r="T556" i="1"/>
  <c r="W556" i="1" s="1"/>
  <c r="T557" i="1"/>
  <c r="W557" i="1" s="1"/>
  <c r="T558" i="1"/>
  <c r="W558" i="1" s="1"/>
  <c r="T559" i="1"/>
  <c r="W559" i="1" s="1"/>
  <c r="T560" i="1"/>
  <c r="W560" i="1" s="1"/>
  <c r="T561" i="1"/>
  <c r="W561" i="1" s="1"/>
  <c r="T562" i="1"/>
  <c r="W562" i="1" s="1"/>
  <c r="T563" i="1"/>
  <c r="W563" i="1" s="1"/>
  <c r="T564" i="1"/>
  <c r="W564" i="1" s="1"/>
  <c r="T565" i="1"/>
  <c r="W565" i="1" s="1"/>
  <c r="T566" i="1"/>
  <c r="W566" i="1" s="1"/>
  <c r="T567" i="1"/>
  <c r="W567" i="1" s="1"/>
  <c r="T568" i="1"/>
  <c r="W568" i="1" s="1"/>
  <c r="T569" i="1"/>
  <c r="W569" i="1" s="1"/>
  <c r="T570" i="1"/>
  <c r="W570" i="1" s="1"/>
  <c r="T571" i="1"/>
  <c r="W571" i="1" s="1"/>
  <c r="T572" i="1"/>
  <c r="W572" i="1" s="1"/>
  <c r="T573" i="1"/>
  <c r="W573" i="1" s="1"/>
  <c r="T574" i="1"/>
  <c r="W574" i="1" s="1"/>
  <c r="T575" i="1"/>
  <c r="W575" i="1" s="1"/>
  <c r="T576" i="1"/>
  <c r="W576" i="1" s="1"/>
  <c r="T577" i="1"/>
  <c r="W577" i="1" s="1"/>
  <c r="T578" i="1"/>
  <c r="W578" i="1" s="1"/>
  <c r="T579" i="1"/>
  <c r="W579" i="1" s="1"/>
  <c r="T580" i="1"/>
  <c r="W580" i="1" s="1"/>
  <c r="T581" i="1"/>
  <c r="W581" i="1" s="1"/>
  <c r="T582" i="1"/>
  <c r="W582" i="1" s="1"/>
  <c r="T583" i="1"/>
  <c r="W583" i="1" s="1"/>
  <c r="T584" i="1"/>
  <c r="W584" i="1" s="1"/>
  <c r="T585" i="1"/>
  <c r="W585" i="1" s="1"/>
  <c r="T586" i="1"/>
  <c r="W586" i="1" s="1"/>
  <c r="T587" i="1"/>
  <c r="W587" i="1" s="1"/>
  <c r="T588" i="1"/>
  <c r="W588" i="1" s="1"/>
  <c r="T589" i="1"/>
  <c r="W589" i="1" s="1"/>
  <c r="T590" i="1"/>
  <c r="W590" i="1" s="1"/>
  <c r="T591" i="1"/>
  <c r="W591" i="1" s="1"/>
  <c r="T592" i="1"/>
  <c r="W592" i="1" s="1"/>
  <c r="T593" i="1"/>
  <c r="W593" i="1" s="1"/>
  <c r="T594" i="1"/>
  <c r="W594" i="1" s="1"/>
  <c r="T595" i="1"/>
  <c r="W595" i="1" s="1"/>
  <c r="T596" i="1"/>
  <c r="W596" i="1" s="1"/>
  <c r="T597" i="1"/>
  <c r="W597" i="1" s="1"/>
  <c r="T598" i="1"/>
  <c r="W598" i="1" s="1"/>
  <c r="T599" i="1"/>
  <c r="W599" i="1" s="1"/>
  <c r="T600" i="1"/>
  <c r="W600" i="1" s="1"/>
  <c r="T601" i="1"/>
  <c r="W601" i="1" s="1"/>
  <c r="T602" i="1"/>
  <c r="W602" i="1" s="1"/>
  <c r="T603" i="1"/>
  <c r="W603" i="1" s="1"/>
  <c r="T604" i="1"/>
  <c r="W604" i="1" s="1"/>
  <c r="T605" i="1"/>
  <c r="W605" i="1" s="1"/>
  <c r="T606" i="1"/>
  <c r="W606" i="1" s="1"/>
  <c r="T607" i="1"/>
  <c r="W607" i="1" s="1"/>
  <c r="T608" i="1"/>
  <c r="W608" i="1" s="1"/>
  <c r="T609" i="1"/>
  <c r="W609" i="1" s="1"/>
  <c r="T610" i="1"/>
  <c r="W610" i="1" s="1"/>
  <c r="T611" i="1"/>
  <c r="W611" i="1" s="1"/>
  <c r="T612" i="1"/>
  <c r="W612" i="1" s="1"/>
  <c r="T613" i="1"/>
  <c r="W613" i="1" s="1"/>
  <c r="T614" i="1"/>
  <c r="W614" i="1" s="1"/>
  <c r="T615" i="1"/>
  <c r="W615" i="1" s="1"/>
  <c r="T616" i="1"/>
  <c r="W616" i="1" s="1"/>
  <c r="T617" i="1"/>
  <c r="W617" i="1" s="1"/>
  <c r="T618" i="1"/>
  <c r="W618" i="1" s="1"/>
  <c r="T619" i="1"/>
  <c r="W619" i="1" s="1"/>
  <c r="T620" i="1"/>
  <c r="W620" i="1" s="1"/>
  <c r="T621" i="1"/>
  <c r="W621" i="1" s="1"/>
  <c r="T622" i="1"/>
  <c r="W622" i="1" s="1"/>
  <c r="T623" i="1"/>
  <c r="W623" i="1" s="1"/>
  <c r="T624" i="1"/>
  <c r="W624" i="1" s="1"/>
  <c r="T625" i="1"/>
  <c r="W625" i="1" s="1"/>
  <c r="T626" i="1"/>
  <c r="W626" i="1" s="1"/>
  <c r="T627" i="1"/>
  <c r="W627" i="1" s="1"/>
  <c r="T628" i="1"/>
  <c r="W628" i="1" s="1"/>
  <c r="T629" i="1"/>
  <c r="W629" i="1" s="1"/>
  <c r="T630" i="1"/>
  <c r="W630" i="1" s="1"/>
  <c r="T631" i="1"/>
  <c r="W631" i="1" s="1"/>
  <c r="T632" i="1"/>
  <c r="W632" i="1" s="1"/>
  <c r="T633" i="1"/>
  <c r="W633" i="1" s="1"/>
  <c r="T634" i="1"/>
  <c r="W634" i="1" s="1"/>
  <c r="T635" i="1"/>
  <c r="W635" i="1" s="1"/>
  <c r="T636" i="1"/>
  <c r="W636" i="1" s="1"/>
  <c r="T637" i="1"/>
  <c r="W637" i="1" s="1"/>
  <c r="T638" i="1"/>
  <c r="W638" i="1" s="1"/>
  <c r="T639" i="1"/>
  <c r="W639" i="1" s="1"/>
  <c r="T640" i="1"/>
  <c r="W640" i="1" s="1"/>
  <c r="T641" i="1"/>
  <c r="W641" i="1" s="1"/>
  <c r="T642" i="1"/>
  <c r="W642" i="1" s="1"/>
  <c r="T643" i="1"/>
  <c r="W643" i="1" s="1"/>
  <c r="T644" i="1"/>
  <c r="W644" i="1" s="1"/>
  <c r="T645" i="1"/>
  <c r="W645" i="1" s="1"/>
  <c r="T646" i="1"/>
  <c r="W646" i="1" s="1"/>
  <c r="T647" i="1"/>
  <c r="W647" i="1" s="1"/>
  <c r="T648" i="1"/>
  <c r="W648" i="1" s="1"/>
  <c r="T649" i="1"/>
  <c r="W649" i="1" s="1"/>
  <c r="T650" i="1"/>
  <c r="W650" i="1" s="1"/>
  <c r="T651" i="1"/>
  <c r="W651" i="1" s="1"/>
  <c r="T652" i="1"/>
  <c r="W652" i="1" s="1"/>
  <c r="T653" i="1"/>
  <c r="W653" i="1" s="1"/>
  <c r="T654" i="1"/>
  <c r="W654" i="1" s="1"/>
  <c r="T655" i="1"/>
  <c r="W655" i="1" s="1"/>
  <c r="T656" i="1"/>
  <c r="W656" i="1" s="1"/>
  <c r="T657" i="1"/>
  <c r="W657" i="1" s="1"/>
  <c r="T658" i="1"/>
  <c r="W658" i="1" s="1"/>
  <c r="T659" i="1"/>
  <c r="W659" i="1" s="1"/>
  <c r="T660" i="1"/>
  <c r="W660" i="1" s="1"/>
  <c r="T661" i="1"/>
  <c r="W661" i="1" s="1"/>
  <c r="T662" i="1"/>
  <c r="W662" i="1" s="1"/>
  <c r="T663" i="1"/>
  <c r="W663" i="1" s="1"/>
  <c r="T664" i="1"/>
  <c r="W664" i="1" s="1"/>
  <c r="T665" i="1"/>
  <c r="W665" i="1" s="1"/>
  <c r="T666" i="1"/>
  <c r="W666" i="1" s="1"/>
  <c r="T667" i="1"/>
  <c r="W667" i="1" s="1"/>
  <c r="T668" i="1"/>
  <c r="W668" i="1" s="1"/>
  <c r="T669" i="1"/>
  <c r="W669" i="1" s="1"/>
  <c r="T670" i="1"/>
  <c r="W670" i="1" s="1"/>
  <c r="T671" i="1"/>
  <c r="W671" i="1" s="1"/>
  <c r="T672" i="1"/>
  <c r="W672" i="1" s="1"/>
  <c r="T673" i="1"/>
  <c r="W673" i="1" s="1"/>
  <c r="T674" i="1"/>
  <c r="W674" i="1" s="1"/>
  <c r="T675" i="1"/>
  <c r="W675" i="1" s="1"/>
  <c r="T676" i="1"/>
  <c r="W676" i="1" s="1"/>
  <c r="T677" i="1"/>
  <c r="W677" i="1" s="1"/>
  <c r="T678" i="1"/>
  <c r="W678" i="1" s="1"/>
  <c r="T679" i="1"/>
  <c r="W679" i="1" s="1"/>
  <c r="T680" i="1"/>
  <c r="W680" i="1" s="1"/>
  <c r="T681" i="1"/>
  <c r="W681" i="1" s="1"/>
  <c r="T682" i="1"/>
  <c r="W682" i="1" s="1"/>
  <c r="T683" i="1"/>
  <c r="W683" i="1" s="1"/>
  <c r="T684" i="1"/>
  <c r="W684" i="1" s="1"/>
  <c r="T685" i="1"/>
  <c r="W685" i="1" s="1"/>
  <c r="T686" i="1"/>
  <c r="W686" i="1" s="1"/>
  <c r="T687" i="1"/>
  <c r="W687" i="1" s="1"/>
  <c r="T688" i="1"/>
  <c r="W688" i="1" s="1"/>
  <c r="T689" i="1"/>
  <c r="W689" i="1" s="1"/>
  <c r="T690" i="1"/>
  <c r="W690" i="1" s="1"/>
  <c r="T691" i="1"/>
  <c r="W691" i="1" s="1"/>
  <c r="T692" i="1"/>
  <c r="W692" i="1" s="1"/>
  <c r="T693" i="1"/>
  <c r="W693" i="1" s="1"/>
  <c r="T694" i="1"/>
  <c r="W694" i="1" s="1"/>
  <c r="T695" i="1"/>
  <c r="W695" i="1" s="1"/>
  <c r="T696" i="1"/>
  <c r="W696" i="1" s="1"/>
  <c r="T697" i="1"/>
  <c r="W697" i="1" s="1"/>
  <c r="T698" i="1"/>
  <c r="W698" i="1" s="1"/>
  <c r="T699" i="1"/>
  <c r="W699" i="1" s="1"/>
  <c r="T700" i="1"/>
  <c r="W700" i="1" s="1"/>
  <c r="T701" i="1"/>
  <c r="W701" i="1" s="1"/>
  <c r="T702" i="1"/>
  <c r="W702" i="1" s="1"/>
  <c r="T703" i="1"/>
  <c r="W703" i="1" s="1"/>
  <c r="T704" i="1"/>
  <c r="W704" i="1" s="1"/>
  <c r="T705" i="1"/>
  <c r="W705" i="1" s="1"/>
  <c r="T706" i="1"/>
  <c r="W706" i="1" s="1"/>
  <c r="T707" i="1"/>
  <c r="W707" i="1" s="1"/>
  <c r="T708" i="1"/>
  <c r="W708" i="1" s="1"/>
  <c r="T709" i="1"/>
  <c r="W709" i="1" s="1"/>
  <c r="T710" i="1"/>
  <c r="W710" i="1" s="1"/>
  <c r="T711" i="1"/>
  <c r="W711" i="1" s="1"/>
  <c r="T712" i="1"/>
  <c r="W712" i="1" s="1"/>
  <c r="T713" i="1"/>
  <c r="W713" i="1" s="1"/>
  <c r="T714" i="1"/>
  <c r="W714" i="1" s="1"/>
  <c r="T715" i="1"/>
  <c r="W715" i="1" s="1"/>
  <c r="T716" i="1"/>
  <c r="W716" i="1" s="1"/>
  <c r="T717" i="1"/>
  <c r="W717" i="1" s="1"/>
  <c r="T718" i="1"/>
  <c r="W718" i="1" s="1"/>
  <c r="T719" i="1"/>
  <c r="W719" i="1" s="1"/>
  <c r="T720" i="1"/>
  <c r="W720" i="1" s="1"/>
  <c r="T721" i="1"/>
  <c r="W721" i="1" s="1"/>
  <c r="T722" i="1"/>
  <c r="W722" i="1" s="1"/>
  <c r="T723" i="1"/>
  <c r="W723" i="1" s="1"/>
  <c r="T724" i="1"/>
  <c r="W724" i="1" s="1"/>
  <c r="T725" i="1"/>
  <c r="W725" i="1" s="1"/>
  <c r="T726" i="1"/>
  <c r="W726" i="1" s="1"/>
  <c r="T727" i="1"/>
  <c r="W727" i="1" s="1"/>
  <c r="T728" i="1"/>
  <c r="W728" i="1" s="1"/>
  <c r="T729" i="1"/>
  <c r="W729" i="1" s="1"/>
  <c r="T730" i="1"/>
  <c r="W730" i="1" s="1"/>
  <c r="T731" i="1"/>
  <c r="W731" i="1" s="1"/>
  <c r="T732" i="1"/>
  <c r="W732" i="1" s="1"/>
  <c r="T733" i="1"/>
  <c r="W733" i="1" s="1"/>
  <c r="T734" i="1"/>
  <c r="W734" i="1" s="1"/>
  <c r="T735" i="1"/>
  <c r="W735" i="1" s="1"/>
  <c r="T736" i="1"/>
  <c r="W736" i="1" s="1"/>
  <c r="T737" i="1"/>
  <c r="W737" i="1" s="1"/>
  <c r="T738" i="1"/>
  <c r="W738" i="1" s="1"/>
  <c r="T739" i="1"/>
  <c r="W739" i="1" s="1"/>
  <c r="T740" i="1"/>
  <c r="W740" i="1" s="1"/>
  <c r="T741" i="1"/>
  <c r="W741" i="1" s="1"/>
  <c r="T742" i="1"/>
  <c r="W742" i="1" s="1"/>
  <c r="T743" i="1"/>
  <c r="W743" i="1" s="1"/>
  <c r="T744" i="1"/>
  <c r="W744" i="1" s="1"/>
  <c r="T745" i="1"/>
  <c r="W745" i="1" s="1"/>
  <c r="T746" i="1"/>
  <c r="W746" i="1" s="1"/>
  <c r="T747" i="1"/>
  <c r="W747" i="1" s="1"/>
  <c r="T748" i="1"/>
  <c r="W748" i="1" s="1"/>
  <c r="T749" i="1"/>
  <c r="W749" i="1" s="1"/>
  <c r="T750" i="1"/>
  <c r="W750" i="1" s="1"/>
  <c r="T751" i="1"/>
  <c r="W751" i="1" s="1"/>
  <c r="T752" i="1"/>
  <c r="W752" i="1" s="1"/>
  <c r="T753" i="1"/>
  <c r="W753" i="1" s="1"/>
  <c r="T754" i="1"/>
  <c r="W754" i="1" s="1"/>
  <c r="T755" i="1"/>
  <c r="W755" i="1" s="1"/>
  <c r="T756" i="1"/>
  <c r="W756" i="1" s="1"/>
  <c r="T757" i="1"/>
  <c r="W757" i="1" s="1"/>
  <c r="T758" i="1"/>
  <c r="W758" i="1" s="1"/>
  <c r="T759" i="1"/>
  <c r="W759" i="1" s="1"/>
  <c r="T760" i="1"/>
  <c r="W760" i="1" s="1"/>
  <c r="T761" i="1"/>
  <c r="W761" i="1" s="1"/>
  <c r="T762" i="1"/>
  <c r="W762" i="1" s="1"/>
  <c r="T763" i="1"/>
  <c r="W763" i="1" s="1"/>
  <c r="T764" i="1"/>
  <c r="W764" i="1" s="1"/>
  <c r="T765" i="1"/>
  <c r="W765" i="1" s="1"/>
  <c r="T766" i="1"/>
  <c r="W766" i="1" s="1"/>
  <c r="T767" i="1"/>
  <c r="W767" i="1" s="1"/>
  <c r="T768" i="1"/>
  <c r="W768" i="1" s="1"/>
  <c r="T769" i="1"/>
  <c r="W769" i="1" s="1"/>
  <c r="T770" i="1"/>
  <c r="W770" i="1" s="1"/>
  <c r="T771" i="1"/>
  <c r="W771" i="1" s="1"/>
  <c r="T772" i="1"/>
  <c r="W772" i="1" s="1"/>
  <c r="T773" i="1"/>
  <c r="W773" i="1" s="1"/>
  <c r="T774" i="1"/>
  <c r="W774" i="1" s="1"/>
  <c r="T775" i="1"/>
  <c r="W775" i="1" s="1"/>
  <c r="T776" i="1"/>
  <c r="W776" i="1" s="1"/>
  <c r="T777" i="1"/>
  <c r="W777" i="1" s="1"/>
  <c r="T778" i="1"/>
  <c r="W778" i="1" s="1"/>
  <c r="T779" i="1"/>
  <c r="W779" i="1" s="1"/>
  <c r="T780" i="1"/>
  <c r="W780" i="1" s="1"/>
  <c r="T781" i="1"/>
  <c r="W781" i="1" s="1"/>
  <c r="T782" i="1"/>
  <c r="W782" i="1" s="1"/>
  <c r="T783" i="1"/>
  <c r="W783" i="1" s="1"/>
  <c r="T784" i="1"/>
  <c r="W784" i="1" s="1"/>
  <c r="T785" i="1"/>
  <c r="W785" i="1" s="1"/>
  <c r="T786" i="1"/>
  <c r="W786" i="1" s="1"/>
  <c r="T787" i="1"/>
  <c r="W787" i="1" s="1"/>
  <c r="T788" i="1"/>
  <c r="W788" i="1" s="1"/>
  <c r="T789" i="1"/>
  <c r="W789" i="1" s="1"/>
  <c r="T790" i="1"/>
  <c r="W790" i="1" s="1"/>
  <c r="T791" i="1"/>
  <c r="W791" i="1" s="1"/>
  <c r="T792" i="1"/>
  <c r="W792" i="1" s="1"/>
  <c r="T793" i="1"/>
  <c r="W793" i="1" s="1"/>
  <c r="T794" i="1"/>
  <c r="W794" i="1" s="1"/>
  <c r="T795" i="1"/>
  <c r="W795" i="1" s="1"/>
  <c r="T796" i="1"/>
  <c r="W796" i="1" s="1"/>
  <c r="T797" i="1"/>
  <c r="W797" i="1" s="1"/>
  <c r="T798" i="1"/>
  <c r="W798" i="1" s="1"/>
  <c r="T799" i="1"/>
  <c r="W799" i="1" s="1"/>
  <c r="T800" i="1"/>
  <c r="W800" i="1" s="1"/>
  <c r="T801" i="1"/>
  <c r="W801" i="1" s="1"/>
  <c r="T802" i="1"/>
  <c r="W802" i="1" s="1"/>
  <c r="T803" i="1"/>
  <c r="W803" i="1" s="1"/>
  <c r="T804" i="1"/>
  <c r="W804" i="1" s="1"/>
  <c r="T805" i="1"/>
  <c r="W805" i="1" s="1"/>
  <c r="T806" i="1"/>
  <c r="W806" i="1" s="1"/>
  <c r="T807" i="1"/>
  <c r="W807" i="1" s="1"/>
  <c r="T808" i="1"/>
  <c r="W808" i="1" s="1"/>
  <c r="T809" i="1"/>
  <c r="W809" i="1" s="1"/>
  <c r="T810" i="1"/>
  <c r="W810" i="1" s="1"/>
  <c r="T811" i="1"/>
  <c r="W811" i="1" s="1"/>
  <c r="T812" i="1"/>
  <c r="W812" i="1" s="1"/>
  <c r="T813" i="1"/>
  <c r="W813" i="1" s="1"/>
  <c r="T814" i="1"/>
  <c r="W814" i="1" s="1"/>
  <c r="T815" i="1"/>
  <c r="W815" i="1" s="1"/>
  <c r="T816" i="1"/>
  <c r="W816" i="1" s="1"/>
  <c r="T817" i="1"/>
  <c r="W817" i="1" s="1"/>
  <c r="T818" i="1"/>
  <c r="W818" i="1" s="1"/>
  <c r="T819" i="1"/>
  <c r="W819" i="1" s="1"/>
  <c r="T820" i="1"/>
  <c r="W820" i="1" s="1"/>
  <c r="T821" i="1"/>
  <c r="W821" i="1" s="1"/>
  <c r="T822" i="1"/>
  <c r="W822" i="1" s="1"/>
  <c r="T823" i="1"/>
  <c r="W823" i="1" s="1"/>
  <c r="T824" i="1"/>
  <c r="W824" i="1" s="1"/>
  <c r="T825" i="1"/>
  <c r="W825" i="1" s="1"/>
  <c r="T826" i="1"/>
  <c r="W826" i="1" s="1"/>
  <c r="T827" i="1"/>
  <c r="W827" i="1" s="1"/>
  <c r="T828" i="1"/>
  <c r="W828" i="1" s="1"/>
  <c r="T829" i="1"/>
  <c r="W829" i="1" s="1"/>
  <c r="T830" i="1"/>
  <c r="W830" i="1" s="1"/>
  <c r="T831" i="1"/>
  <c r="W831" i="1" s="1"/>
  <c r="T832" i="1"/>
  <c r="W832" i="1" s="1"/>
  <c r="T833" i="1"/>
  <c r="W833" i="1" s="1"/>
  <c r="T834" i="1"/>
  <c r="W834" i="1" s="1"/>
  <c r="T835" i="1"/>
  <c r="W835" i="1" s="1"/>
  <c r="T836" i="1"/>
  <c r="W836" i="1" s="1"/>
  <c r="T837" i="1"/>
  <c r="W837" i="1" s="1"/>
  <c r="T838" i="1"/>
  <c r="W838" i="1" s="1"/>
  <c r="T839" i="1"/>
  <c r="W839" i="1" s="1"/>
  <c r="T840" i="1"/>
  <c r="W840" i="1" s="1"/>
  <c r="T841" i="1"/>
  <c r="W841" i="1" s="1"/>
  <c r="T842" i="1"/>
  <c r="W842" i="1" s="1"/>
  <c r="T843" i="1"/>
  <c r="W843" i="1" s="1"/>
  <c r="T844" i="1"/>
  <c r="W844" i="1" s="1"/>
  <c r="T845" i="1"/>
  <c r="W845" i="1" s="1"/>
  <c r="T846" i="1"/>
  <c r="W846" i="1" s="1"/>
  <c r="T847" i="1"/>
  <c r="W847" i="1" s="1"/>
  <c r="T848" i="1"/>
  <c r="W848" i="1" s="1"/>
  <c r="T849" i="1"/>
  <c r="W849" i="1" s="1"/>
  <c r="T850" i="1"/>
  <c r="W850" i="1" s="1"/>
  <c r="T851" i="1"/>
  <c r="W851" i="1" s="1"/>
  <c r="T852" i="1"/>
  <c r="W852" i="1" s="1"/>
  <c r="T853" i="1"/>
  <c r="W853" i="1" s="1"/>
  <c r="T854" i="1"/>
  <c r="W854" i="1" s="1"/>
  <c r="T855" i="1"/>
  <c r="W855" i="1" s="1"/>
  <c r="T856" i="1"/>
  <c r="W856" i="1" s="1"/>
  <c r="T857" i="1"/>
  <c r="W857" i="1" s="1"/>
  <c r="T858" i="1"/>
  <c r="W858" i="1" s="1"/>
  <c r="T859" i="1"/>
  <c r="W859" i="1" s="1"/>
  <c r="T860" i="1"/>
  <c r="W860" i="1" s="1"/>
  <c r="T861" i="1"/>
  <c r="W861" i="1" s="1"/>
  <c r="T862" i="1"/>
  <c r="W862" i="1" s="1"/>
  <c r="T863" i="1"/>
  <c r="W863" i="1" s="1"/>
  <c r="T864" i="1"/>
  <c r="W864" i="1" s="1"/>
  <c r="T865" i="1"/>
  <c r="W865" i="1" s="1"/>
  <c r="T866" i="1"/>
  <c r="W866" i="1" s="1"/>
  <c r="T867" i="1"/>
  <c r="W867" i="1" s="1"/>
  <c r="T868" i="1"/>
  <c r="W868" i="1" s="1"/>
  <c r="T869" i="1"/>
  <c r="W869" i="1" s="1"/>
  <c r="T870" i="1"/>
  <c r="W870" i="1" s="1"/>
  <c r="T871" i="1"/>
  <c r="W871" i="1" s="1"/>
  <c r="T872" i="1"/>
  <c r="W872" i="1" s="1"/>
  <c r="T873" i="1"/>
  <c r="W873" i="1" s="1"/>
  <c r="T874" i="1"/>
  <c r="W874" i="1" s="1"/>
  <c r="T875" i="1"/>
  <c r="W875" i="1" s="1"/>
  <c r="T876" i="1"/>
  <c r="W876" i="1" s="1"/>
  <c r="T877" i="1"/>
  <c r="W877" i="1" s="1"/>
  <c r="T878" i="1"/>
  <c r="W878" i="1" s="1"/>
  <c r="T879" i="1"/>
  <c r="W879" i="1" s="1"/>
  <c r="T880" i="1"/>
  <c r="W880" i="1" s="1"/>
  <c r="T881" i="1"/>
  <c r="W881" i="1" s="1"/>
  <c r="T882" i="1"/>
  <c r="W882" i="1" s="1"/>
  <c r="T883" i="1"/>
  <c r="W883" i="1" s="1"/>
  <c r="T884" i="1"/>
  <c r="W884" i="1" s="1"/>
  <c r="T885" i="1"/>
  <c r="W885" i="1" s="1"/>
  <c r="T886" i="1"/>
  <c r="W886" i="1" s="1"/>
  <c r="T887" i="1"/>
  <c r="W887" i="1" s="1"/>
  <c r="T888" i="1"/>
  <c r="W888" i="1" s="1"/>
  <c r="T889" i="1"/>
  <c r="W889" i="1" s="1"/>
  <c r="T890" i="1"/>
  <c r="W890" i="1" s="1"/>
  <c r="T891" i="1"/>
  <c r="W891" i="1" s="1"/>
  <c r="T892" i="1"/>
  <c r="W892" i="1" s="1"/>
  <c r="T893" i="1"/>
  <c r="W893" i="1" s="1"/>
  <c r="T894" i="1"/>
  <c r="W894" i="1" s="1"/>
  <c r="T895" i="1"/>
  <c r="W895" i="1" s="1"/>
  <c r="T896" i="1"/>
  <c r="W896" i="1" s="1"/>
  <c r="T897" i="1"/>
  <c r="W897" i="1" s="1"/>
  <c r="T898" i="1"/>
  <c r="W898" i="1" s="1"/>
  <c r="T899" i="1"/>
  <c r="W899" i="1" s="1"/>
  <c r="T900" i="1"/>
  <c r="W900" i="1" s="1"/>
  <c r="T901" i="1"/>
  <c r="W901" i="1" s="1"/>
  <c r="T902" i="1"/>
  <c r="W902" i="1" s="1"/>
  <c r="T903" i="1"/>
  <c r="W903" i="1" s="1"/>
  <c r="T904" i="1"/>
  <c r="W904" i="1" s="1"/>
  <c r="T905" i="1"/>
  <c r="W905" i="1" s="1"/>
  <c r="T906" i="1"/>
  <c r="W906" i="1" s="1"/>
  <c r="T907" i="1"/>
  <c r="W907" i="1" s="1"/>
  <c r="T908" i="1"/>
  <c r="W908" i="1" s="1"/>
  <c r="T909" i="1"/>
  <c r="W909" i="1" s="1"/>
  <c r="T910" i="1"/>
  <c r="W910" i="1" s="1"/>
  <c r="T911" i="1"/>
  <c r="W911" i="1" s="1"/>
  <c r="T912" i="1"/>
  <c r="W912" i="1" s="1"/>
  <c r="T913" i="1"/>
  <c r="W913" i="1" s="1"/>
  <c r="T914" i="1"/>
  <c r="W914" i="1" s="1"/>
  <c r="T915" i="1"/>
  <c r="W915" i="1" s="1"/>
  <c r="T916" i="1"/>
  <c r="W916" i="1" s="1"/>
  <c r="T917" i="1"/>
  <c r="W917" i="1" s="1"/>
  <c r="T918" i="1"/>
  <c r="W918" i="1" s="1"/>
  <c r="T919" i="1"/>
  <c r="W919" i="1" s="1"/>
  <c r="T920" i="1"/>
  <c r="W920" i="1" s="1"/>
  <c r="T921" i="1"/>
  <c r="W921" i="1" s="1"/>
  <c r="T922" i="1"/>
  <c r="W922" i="1" s="1"/>
  <c r="T923" i="1"/>
  <c r="W923" i="1" s="1"/>
  <c r="T924" i="1"/>
  <c r="W924" i="1" s="1"/>
  <c r="T925" i="1"/>
  <c r="W925" i="1" s="1"/>
  <c r="T926" i="1"/>
  <c r="W926" i="1" s="1"/>
  <c r="T927" i="1"/>
  <c r="W927" i="1" s="1"/>
  <c r="T928" i="1"/>
  <c r="W928" i="1" s="1"/>
  <c r="T929" i="1"/>
  <c r="W929" i="1" s="1"/>
  <c r="T930" i="1"/>
  <c r="W930" i="1" s="1"/>
  <c r="T931" i="1"/>
  <c r="W931" i="1" s="1"/>
  <c r="T932" i="1"/>
  <c r="W932" i="1" s="1"/>
  <c r="T933" i="1"/>
  <c r="W933" i="1" s="1"/>
  <c r="T934" i="1"/>
  <c r="W934" i="1" s="1"/>
  <c r="T935" i="1"/>
  <c r="W935" i="1" s="1"/>
  <c r="T936" i="1"/>
  <c r="W936" i="1" s="1"/>
  <c r="T937" i="1"/>
  <c r="W937" i="1" s="1"/>
  <c r="T938" i="1"/>
  <c r="W938" i="1" s="1"/>
  <c r="T939" i="1"/>
  <c r="W939" i="1" s="1"/>
  <c r="T940" i="1"/>
  <c r="W940" i="1" s="1"/>
  <c r="T941" i="1"/>
  <c r="W941" i="1" s="1"/>
  <c r="T942" i="1"/>
  <c r="W942" i="1" s="1"/>
  <c r="T943" i="1"/>
  <c r="W943" i="1" s="1"/>
  <c r="T944" i="1"/>
  <c r="W944" i="1" s="1"/>
  <c r="T945" i="1"/>
  <c r="W945" i="1" s="1"/>
  <c r="T946" i="1"/>
  <c r="W946" i="1" s="1"/>
  <c r="T947" i="1"/>
  <c r="W947" i="1" s="1"/>
  <c r="T948" i="1"/>
  <c r="W948" i="1" s="1"/>
  <c r="T949" i="1"/>
  <c r="W949" i="1" s="1"/>
  <c r="T950" i="1"/>
  <c r="W950" i="1" s="1"/>
  <c r="T951" i="1"/>
  <c r="W951" i="1" s="1"/>
  <c r="T952" i="1"/>
  <c r="W952" i="1" s="1"/>
  <c r="T953" i="1"/>
  <c r="W953" i="1" s="1"/>
  <c r="T954" i="1"/>
  <c r="W954" i="1" s="1"/>
  <c r="T955" i="1"/>
  <c r="W955" i="1" s="1"/>
  <c r="T956" i="1"/>
  <c r="W956" i="1" s="1"/>
  <c r="T957" i="1"/>
  <c r="W957" i="1" s="1"/>
  <c r="T958" i="1"/>
  <c r="W958" i="1" s="1"/>
  <c r="T959" i="1"/>
  <c r="W959" i="1" s="1"/>
  <c r="T960" i="1"/>
  <c r="W960" i="1" s="1"/>
  <c r="T961" i="1"/>
  <c r="W961" i="1" s="1"/>
  <c r="T962" i="1"/>
  <c r="W962" i="1" s="1"/>
  <c r="T963" i="1"/>
  <c r="W963" i="1" s="1"/>
  <c r="T964" i="1"/>
  <c r="W964" i="1" s="1"/>
  <c r="T965" i="1"/>
  <c r="W965" i="1" s="1"/>
  <c r="T966" i="1"/>
  <c r="W966" i="1" s="1"/>
  <c r="T967" i="1"/>
  <c r="W967" i="1" s="1"/>
  <c r="T968" i="1"/>
  <c r="W968" i="1" s="1"/>
  <c r="T969" i="1"/>
  <c r="W969" i="1" s="1"/>
  <c r="T970" i="1"/>
  <c r="W970" i="1" s="1"/>
  <c r="T971" i="1"/>
  <c r="W971" i="1" s="1"/>
  <c r="T972" i="1"/>
  <c r="W972" i="1" s="1"/>
  <c r="T973" i="1"/>
  <c r="W973" i="1" s="1"/>
  <c r="T974" i="1"/>
  <c r="W974" i="1" s="1"/>
  <c r="T975" i="1"/>
  <c r="W975" i="1" s="1"/>
  <c r="T976" i="1"/>
  <c r="W976" i="1" s="1"/>
  <c r="T977" i="1"/>
  <c r="W977" i="1" s="1"/>
  <c r="T978" i="1"/>
  <c r="W978" i="1" s="1"/>
  <c r="T979" i="1"/>
  <c r="W979" i="1" s="1"/>
  <c r="T980" i="1"/>
  <c r="W980" i="1" s="1"/>
  <c r="T981" i="1"/>
  <c r="W981" i="1" s="1"/>
  <c r="T982" i="1"/>
  <c r="W982" i="1" s="1"/>
  <c r="T983" i="1"/>
  <c r="W983" i="1" s="1"/>
  <c r="T984" i="1"/>
  <c r="W984" i="1" s="1"/>
  <c r="T985" i="1"/>
  <c r="W985" i="1" s="1"/>
  <c r="T986" i="1"/>
  <c r="W986" i="1" s="1"/>
  <c r="T987" i="1"/>
  <c r="W987" i="1" s="1"/>
  <c r="T988" i="1"/>
  <c r="W988" i="1" s="1"/>
  <c r="T989" i="1"/>
  <c r="W989" i="1" s="1"/>
  <c r="T990" i="1"/>
  <c r="W990" i="1" s="1"/>
  <c r="T991" i="1"/>
  <c r="W991" i="1" s="1"/>
  <c r="T992" i="1"/>
  <c r="W992" i="1" s="1"/>
  <c r="T993" i="1"/>
  <c r="W993" i="1" s="1"/>
  <c r="T994" i="1"/>
  <c r="W994" i="1" s="1"/>
  <c r="T995" i="1"/>
  <c r="W995" i="1" s="1"/>
  <c r="T996" i="1"/>
  <c r="W996" i="1" s="1"/>
  <c r="T997" i="1"/>
  <c r="W997" i="1" s="1"/>
  <c r="T998" i="1"/>
  <c r="W998" i="1" s="1"/>
  <c r="T999" i="1"/>
  <c r="W999" i="1" s="1"/>
  <c r="T1000" i="1"/>
  <c r="W1000" i="1" s="1"/>
  <c r="T1001" i="1"/>
  <c r="W1001" i="1" s="1"/>
  <c r="T1002" i="1"/>
  <c r="W1002" i="1" s="1"/>
  <c r="T1003" i="1"/>
  <c r="W1003" i="1" s="1"/>
  <c r="T1004" i="1"/>
  <c r="W1004" i="1" s="1"/>
  <c r="T1005" i="1"/>
  <c r="W1005" i="1" s="1"/>
  <c r="T1006" i="1"/>
  <c r="W1006" i="1" s="1"/>
  <c r="T1007" i="1"/>
  <c r="W1007" i="1" s="1"/>
  <c r="T1008" i="1"/>
  <c r="W1008" i="1" s="1"/>
  <c r="T1009" i="1"/>
  <c r="W1009" i="1" s="1"/>
  <c r="T1010" i="1"/>
  <c r="W1010" i="1" s="1"/>
  <c r="T1011" i="1"/>
  <c r="W1011" i="1" s="1"/>
  <c r="T1012" i="1"/>
  <c r="W1012" i="1" s="1"/>
  <c r="T1013" i="1"/>
  <c r="W1013" i="1" s="1"/>
  <c r="T1014" i="1"/>
  <c r="W1014" i="1" s="1"/>
  <c r="T1015" i="1"/>
  <c r="W1015" i="1" s="1"/>
  <c r="T1016" i="1"/>
  <c r="W1016" i="1" s="1"/>
  <c r="T1017" i="1"/>
  <c r="W1017" i="1" s="1"/>
  <c r="T1018" i="1"/>
  <c r="W1018" i="1" s="1"/>
  <c r="T1019" i="1"/>
  <c r="W1019" i="1" s="1"/>
  <c r="T1020" i="1"/>
  <c r="W1020" i="1" s="1"/>
  <c r="T1021" i="1"/>
  <c r="W1021" i="1" s="1"/>
  <c r="T1022" i="1"/>
  <c r="W1022" i="1" s="1"/>
  <c r="T1023" i="1"/>
  <c r="W1023" i="1" s="1"/>
  <c r="T1024" i="1"/>
  <c r="W1024" i="1" s="1"/>
  <c r="T1025" i="1"/>
  <c r="W1025" i="1" s="1"/>
  <c r="T1026" i="1"/>
  <c r="W1026" i="1" s="1"/>
  <c r="T1027" i="1"/>
  <c r="W1027" i="1" s="1"/>
  <c r="T1028" i="1"/>
  <c r="W1028" i="1" s="1"/>
  <c r="T1029" i="1"/>
  <c r="W1029" i="1" s="1"/>
  <c r="T1030" i="1"/>
  <c r="W1030" i="1" s="1"/>
  <c r="T1031" i="1"/>
  <c r="W1031" i="1" s="1"/>
  <c r="T1032" i="1"/>
  <c r="W1032" i="1" s="1"/>
  <c r="T1033" i="1"/>
  <c r="W1033" i="1" s="1"/>
  <c r="T1034" i="1"/>
  <c r="W1034" i="1" s="1"/>
  <c r="T1035" i="1"/>
  <c r="W1035" i="1" s="1"/>
  <c r="T1036" i="1"/>
  <c r="W1036" i="1" s="1"/>
  <c r="T1037" i="1"/>
  <c r="W1037" i="1" s="1"/>
  <c r="T1038" i="1"/>
  <c r="W1038" i="1" s="1"/>
  <c r="T1039" i="1"/>
  <c r="W1039" i="1" s="1"/>
  <c r="T1040" i="1"/>
  <c r="W1040" i="1" s="1"/>
  <c r="T1041" i="1"/>
  <c r="W1041" i="1" s="1"/>
  <c r="T1042" i="1"/>
  <c r="W1042" i="1" s="1"/>
  <c r="T1043" i="1"/>
  <c r="W1043" i="1" s="1"/>
  <c r="T1044" i="1"/>
  <c r="W1044" i="1" s="1"/>
  <c r="T1045" i="1"/>
  <c r="W1045" i="1" s="1"/>
  <c r="T1046" i="1"/>
  <c r="W1046" i="1" s="1"/>
  <c r="T1047" i="1"/>
  <c r="W1047" i="1" s="1"/>
  <c r="T1048" i="1"/>
  <c r="W1048" i="1" s="1"/>
  <c r="T1049" i="1"/>
  <c r="W1049" i="1" s="1"/>
  <c r="T1050" i="1"/>
  <c r="W1050" i="1" s="1"/>
  <c r="T1051" i="1"/>
  <c r="W1051" i="1" s="1"/>
  <c r="T1052" i="1"/>
  <c r="W1052" i="1" s="1"/>
  <c r="T1053" i="1"/>
  <c r="W1053" i="1" s="1"/>
  <c r="T1054" i="1"/>
  <c r="W1054" i="1" s="1"/>
  <c r="T1055" i="1"/>
  <c r="W1055" i="1" s="1"/>
  <c r="T1056" i="1"/>
  <c r="W1056" i="1" s="1"/>
  <c r="T1057" i="1"/>
  <c r="W1057" i="1" s="1"/>
  <c r="T1058" i="1"/>
  <c r="W1058" i="1" s="1"/>
  <c r="T1059" i="1"/>
  <c r="W1059" i="1" s="1"/>
  <c r="T1060" i="1"/>
  <c r="W1060" i="1" s="1"/>
  <c r="T1061" i="1"/>
  <c r="W1061" i="1" s="1"/>
  <c r="T1062" i="1"/>
  <c r="W1062" i="1" s="1"/>
  <c r="T1063" i="1"/>
  <c r="W1063" i="1" s="1"/>
  <c r="T1064" i="1"/>
  <c r="W1064" i="1" s="1"/>
  <c r="T1065" i="1"/>
  <c r="W1065" i="1" s="1"/>
  <c r="T1066" i="1"/>
  <c r="W1066" i="1" s="1"/>
  <c r="T1067" i="1"/>
  <c r="W1067" i="1" s="1"/>
  <c r="T1068" i="1"/>
  <c r="W1068" i="1" s="1"/>
  <c r="T1069" i="1"/>
  <c r="W1069" i="1" s="1"/>
  <c r="T1070" i="1"/>
  <c r="W1070" i="1" s="1"/>
  <c r="T1071" i="1"/>
  <c r="W1071" i="1" s="1"/>
  <c r="T1072" i="1"/>
  <c r="W1072" i="1" s="1"/>
  <c r="T1073" i="1"/>
  <c r="W1073" i="1" s="1"/>
  <c r="T1074" i="1"/>
  <c r="W1074" i="1" s="1"/>
  <c r="T1075" i="1"/>
  <c r="W1075" i="1" s="1"/>
  <c r="T1076" i="1"/>
  <c r="W1076" i="1" s="1"/>
  <c r="T1077" i="1"/>
  <c r="W1077" i="1" s="1"/>
  <c r="T1078" i="1"/>
  <c r="W1078" i="1" s="1"/>
  <c r="T1079" i="1"/>
  <c r="W1079" i="1" s="1"/>
  <c r="T1080" i="1"/>
  <c r="W1080" i="1" s="1"/>
  <c r="T1081" i="1"/>
  <c r="W1081" i="1" s="1"/>
  <c r="T1082" i="1"/>
  <c r="W1082" i="1" s="1"/>
  <c r="T1083" i="1"/>
  <c r="W1083" i="1" s="1"/>
  <c r="T1084" i="1"/>
  <c r="W1084" i="1" s="1"/>
  <c r="T1085" i="1"/>
  <c r="W1085" i="1" s="1"/>
  <c r="T1086" i="1"/>
  <c r="W1086" i="1" s="1"/>
  <c r="T1087" i="1"/>
  <c r="W1087" i="1" s="1"/>
  <c r="T1088" i="1"/>
  <c r="W1088" i="1" s="1"/>
  <c r="T1089" i="1"/>
  <c r="W1089" i="1" s="1"/>
  <c r="T1090" i="1"/>
  <c r="W1090" i="1" s="1"/>
  <c r="T1091" i="1"/>
  <c r="W1091" i="1" s="1"/>
  <c r="T1092" i="1"/>
  <c r="W1092" i="1" s="1"/>
  <c r="T1093" i="1"/>
  <c r="W1093" i="1" s="1"/>
  <c r="T1094" i="1"/>
  <c r="W1094" i="1" s="1"/>
  <c r="T1095" i="1"/>
  <c r="W1095" i="1" s="1"/>
  <c r="T1096" i="1"/>
  <c r="W1096" i="1" s="1"/>
  <c r="T1097" i="1"/>
  <c r="W1097" i="1" s="1"/>
  <c r="T1098" i="1"/>
  <c r="W1098" i="1" s="1"/>
  <c r="T1099" i="1"/>
  <c r="W1099" i="1" s="1"/>
  <c r="T1100" i="1"/>
  <c r="W1100" i="1" s="1"/>
  <c r="T1101" i="1"/>
  <c r="W1101" i="1" s="1"/>
  <c r="T1102" i="1"/>
  <c r="W1102" i="1" s="1"/>
  <c r="T1103" i="1"/>
  <c r="W1103" i="1" s="1"/>
  <c r="T1104" i="1"/>
  <c r="W1104" i="1" s="1"/>
  <c r="T1105" i="1"/>
  <c r="W1105" i="1" s="1"/>
  <c r="T1106" i="1"/>
  <c r="W1106" i="1" s="1"/>
  <c r="T1107" i="1"/>
  <c r="W1107" i="1" s="1"/>
  <c r="T1108" i="1"/>
  <c r="W1108" i="1" s="1"/>
  <c r="T1109" i="1"/>
  <c r="W1109" i="1" s="1"/>
  <c r="T1110" i="1"/>
  <c r="W1110" i="1" s="1"/>
  <c r="T1111" i="1"/>
  <c r="W1111" i="1" s="1"/>
  <c r="T1112" i="1"/>
  <c r="W1112" i="1" s="1"/>
  <c r="T1113" i="1"/>
  <c r="W1113" i="1" s="1"/>
  <c r="T1114" i="1"/>
  <c r="W1114" i="1" s="1"/>
  <c r="T1115" i="1"/>
  <c r="W1115" i="1" s="1"/>
  <c r="T1116" i="1"/>
  <c r="W1116" i="1" s="1"/>
  <c r="T1117" i="1"/>
  <c r="W1117" i="1" s="1"/>
  <c r="T1118" i="1"/>
  <c r="W1118" i="1" s="1"/>
  <c r="T1119" i="1"/>
  <c r="W1119" i="1" s="1"/>
  <c r="T1120" i="1"/>
  <c r="W1120" i="1" s="1"/>
  <c r="T1121" i="1"/>
  <c r="W1121" i="1" s="1"/>
  <c r="T1122" i="1"/>
  <c r="W1122" i="1" s="1"/>
  <c r="T1123" i="1"/>
  <c r="W1123" i="1" s="1"/>
  <c r="T1124" i="1"/>
  <c r="W1124" i="1" s="1"/>
  <c r="T1125" i="1"/>
  <c r="W1125" i="1" s="1"/>
  <c r="T1126" i="1"/>
  <c r="W1126" i="1" s="1"/>
  <c r="T1127" i="1"/>
  <c r="W1127" i="1" s="1"/>
  <c r="T1128" i="1"/>
  <c r="W1128" i="1" s="1"/>
  <c r="T1129" i="1"/>
  <c r="W1129" i="1" s="1"/>
  <c r="T1130" i="1"/>
  <c r="W1130" i="1" s="1"/>
  <c r="T1131" i="1"/>
  <c r="W1131" i="1" s="1"/>
  <c r="T1132" i="1"/>
  <c r="W1132" i="1" s="1"/>
  <c r="T1133" i="1"/>
  <c r="W1133" i="1" s="1"/>
  <c r="T1134" i="1"/>
  <c r="W1134" i="1" s="1"/>
  <c r="T1135" i="1"/>
  <c r="W1135" i="1" s="1"/>
  <c r="T1136" i="1"/>
  <c r="W1136" i="1" s="1"/>
  <c r="T1137" i="1"/>
  <c r="W1137" i="1" s="1"/>
  <c r="T1138" i="1"/>
  <c r="W1138" i="1" s="1"/>
  <c r="T1139" i="1"/>
  <c r="W1139" i="1" s="1"/>
  <c r="T1140" i="1"/>
  <c r="W1140" i="1" s="1"/>
  <c r="T1141" i="1"/>
  <c r="W1141" i="1" s="1"/>
  <c r="T1142" i="1"/>
  <c r="W1142" i="1" s="1"/>
  <c r="T1143" i="1"/>
  <c r="W1143" i="1" s="1"/>
  <c r="T1144" i="1"/>
  <c r="W1144" i="1" s="1"/>
  <c r="T1145" i="1"/>
  <c r="W1145" i="1" s="1"/>
  <c r="T1146" i="1"/>
  <c r="W1146" i="1" s="1"/>
  <c r="T1147" i="1"/>
  <c r="W1147" i="1" s="1"/>
  <c r="T1148" i="1"/>
  <c r="W1148" i="1" s="1"/>
  <c r="T1149" i="1"/>
  <c r="W1149" i="1" s="1"/>
  <c r="T1150" i="1"/>
  <c r="W1150" i="1" s="1"/>
  <c r="T1151" i="1"/>
  <c r="W1151" i="1" s="1"/>
  <c r="T1152" i="1"/>
  <c r="W1152" i="1" s="1"/>
  <c r="T1153" i="1"/>
  <c r="W1153" i="1" s="1"/>
  <c r="T1154" i="1"/>
  <c r="W1154" i="1" s="1"/>
  <c r="T1155" i="1"/>
  <c r="W1155" i="1" s="1"/>
  <c r="T1156" i="1"/>
  <c r="W1156" i="1" s="1"/>
  <c r="T1157" i="1"/>
  <c r="W1157" i="1" s="1"/>
  <c r="T1158" i="1"/>
  <c r="W1158" i="1" s="1"/>
  <c r="T1159" i="1"/>
  <c r="W1159" i="1" s="1"/>
  <c r="T1160" i="1"/>
  <c r="W1160" i="1" s="1"/>
  <c r="T1161" i="1"/>
  <c r="W1161" i="1" s="1"/>
  <c r="T1162" i="1"/>
  <c r="W1162" i="1" s="1"/>
  <c r="T1163" i="1"/>
  <c r="W1163" i="1" s="1"/>
  <c r="T1164" i="1"/>
  <c r="W1164" i="1" s="1"/>
  <c r="T1165" i="1"/>
  <c r="W1165" i="1" s="1"/>
  <c r="T1166" i="1"/>
  <c r="W1166" i="1" s="1"/>
  <c r="T1167" i="1"/>
  <c r="W1167" i="1" s="1"/>
  <c r="T1168" i="1"/>
  <c r="W1168" i="1" s="1"/>
  <c r="T1169" i="1"/>
  <c r="W1169" i="1" s="1"/>
  <c r="T1170" i="1"/>
  <c r="W1170" i="1" s="1"/>
  <c r="T1171" i="1"/>
  <c r="W1171" i="1" s="1"/>
  <c r="T1172" i="1"/>
  <c r="W1172" i="1" s="1"/>
  <c r="T1173" i="1"/>
  <c r="W1173" i="1" s="1"/>
  <c r="T1174" i="1"/>
  <c r="W1174" i="1" s="1"/>
  <c r="T1175" i="1"/>
  <c r="W1175" i="1" s="1"/>
  <c r="T1176" i="1"/>
  <c r="W1176" i="1" s="1"/>
  <c r="T1177" i="1"/>
  <c r="W1177" i="1" s="1"/>
  <c r="T1178" i="1"/>
  <c r="W1178" i="1" s="1"/>
  <c r="T1179" i="1"/>
  <c r="W1179" i="1" s="1"/>
  <c r="T1180" i="1"/>
  <c r="W1180" i="1" s="1"/>
  <c r="T1181" i="1"/>
  <c r="W1181" i="1" s="1"/>
  <c r="T1182" i="1"/>
  <c r="W1182" i="1" s="1"/>
  <c r="T1183" i="1"/>
  <c r="W1183" i="1" s="1"/>
  <c r="T1184" i="1"/>
  <c r="W1184" i="1" s="1"/>
  <c r="T1185" i="1"/>
  <c r="W1185" i="1" s="1"/>
  <c r="T1186" i="1"/>
  <c r="W1186" i="1" s="1"/>
  <c r="T1187" i="1"/>
  <c r="W1187" i="1" s="1"/>
  <c r="T1188" i="1"/>
  <c r="W1188" i="1" s="1"/>
  <c r="T1189" i="1"/>
  <c r="W1189" i="1" s="1"/>
  <c r="T1190" i="1"/>
  <c r="W1190" i="1" s="1"/>
  <c r="T1191" i="1"/>
  <c r="W1191" i="1" s="1"/>
  <c r="T1192" i="1"/>
  <c r="W1192" i="1" s="1"/>
  <c r="T1193" i="1"/>
  <c r="W1193" i="1" s="1"/>
  <c r="T1194" i="1"/>
  <c r="W1194" i="1" s="1"/>
  <c r="T1195" i="1"/>
  <c r="W1195" i="1" s="1"/>
  <c r="T1196" i="1"/>
  <c r="W1196" i="1" s="1"/>
  <c r="T1197" i="1"/>
  <c r="W1197" i="1" s="1"/>
  <c r="T1198" i="1"/>
  <c r="W1198" i="1" s="1"/>
  <c r="T1199" i="1"/>
  <c r="W1199" i="1" s="1"/>
  <c r="T1200" i="1"/>
  <c r="W1200" i="1" s="1"/>
  <c r="T1201" i="1"/>
  <c r="W1201" i="1" s="1"/>
  <c r="T1202" i="1"/>
  <c r="W1202" i="1" s="1"/>
  <c r="T1203" i="1"/>
  <c r="W1203" i="1" s="1"/>
  <c r="T1204" i="1"/>
  <c r="W1204" i="1" s="1"/>
  <c r="T1205" i="1"/>
  <c r="W1205" i="1" s="1"/>
  <c r="T1206" i="1"/>
  <c r="W1206" i="1" s="1"/>
  <c r="T1207" i="1"/>
  <c r="W1207" i="1" s="1"/>
  <c r="T1208" i="1"/>
  <c r="W1208" i="1" s="1"/>
  <c r="T1209" i="1"/>
  <c r="W1209" i="1" s="1"/>
  <c r="T1210" i="1"/>
  <c r="W1210" i="1" s="1"/>
  <c r="T1211" i="1"/>
  <c r="W1211" i="1" s="1"/>
  <c r="T1212" i="1"/>
  <c r="W1212" i="1" s="1"/>
  <c r="T1213" i="1"/>
  <c r="W1213" i="1" s="1"/>
  <c r="T1214" i="1"/>
  <c r="W1214" i="1" s="1"/>
  <c r="T1215" i="1"/>
  <c r="W1215" i="1" s="1"/>
  <c r="T1216" i="1"/>
  <c r="W1216" i="1" s="1"/>
  <c r="T1217" i="1"/>
  <c r="W1217" i="1" s="1"/>
  <c r="T1218" i="1"/>
  <c r="W1218" i="1" s="1"/>
  <c r="T1219" i="1"/>
  <c r="W1219" i="1" s="1"/>
  <c r="T1220" i="1"/>
  <c r="W1220" i="1" s="1"/>
  <c r="T1221" i="1"/>
  <c r="W1221" i="1" s="1"/>
  <c r="T1222" i="1"/>
  <c r="W1222" i="1" s="1"/>
  <c r="T1223" i="1"/>
  <c r="W1223" i="1" s="1"/>
  <c r="T1224" i="1"/>
  <c r="W1224" i="1" s="1"/>
  <c r="T1225" i="1"/>
  <c r="W1225" i="1" s="1"/>
  <c r="T1226" i="1"/>
  <c r="W1226" i="1" s="1"/>
  <c r="T1227" i="1"/>
  <c r="W1227" i="1" s="1"/>
  <c r="T1228" i="1"/>
  <c r="W1228" i="1" s="1"/>
  <c r="T1229" i="1"/>
  <c r="W1229" i="1" s="1"/>
  <c r="T1230" i="1"/>
  <c r="W1230" i="1" s="1"/>
  <c r="T1231" i="1"/>
  <c r="W1231" i="1" s="1"/>
  <c r="T1232" i="1"/>
  <c r="W1232" i="1" s="1"/>
  <c r="T1233" i="1"/>
  <c r="W1233" i="1" s="1"/>
  <c r="T1234" i="1"/>
  <c r="W1234" i="1" s="1"/>
  <c r="T1235" i="1"/>
  <c r="W1235" i="1" s="1"/>
  <c r="T1236" i="1"/>
  <c r="W1236" i="1" s="1"/>
  <c r="T1237" i="1"/>
  <c r="W1237" i="1" s="1"/>
  <c r="T1238" i="1"/>
  <c r="W1238" i="1" s="1"/>
  <c r="T1239" i="1"/>
  <c r="W1239" i="1" s="1"/>
  <c r="T1240" i="1"/>
  <c r="W1240" i="1" s="1"/>
  <c r="T1241" i="1"/>
  <c r="W1241" i="1" s="1"/>
  <c r="T1242" i="1"/>
  <c r="W1242" i="1" s="1"/>
  <c r="T1243" i="1"/>
  <c r="W1243" i="1" s="1"/>
  <c r="T1244" i="1"/>
  <c r="W1244" i="1" s="1"/>
  <c r="T1245" i="1"/>
  <c r="W1245" i="1" s="1"/>
  <c r="T1246" i="1"/>
  <c r="W1246" i="1" s="1"/>
  <c r="T1247" i="1"/>
  <c r="W1247" i="1" s="1"/>
  <c r="T1248" i="1"/>
  <c r="W1248" i="1" s="1"/>
  <c r="T1249" i="1"/>
  <c r="W1249" i="1" s="1"/>
  <c r="T1250" i="1"/>
  <c r="W1250" i="1" s="1"/>
  <c r="T1251" i="1"/>
  <c r="W1251" i="1" s="1"/>
  <c r="T1252" i="1"/>
  <c r="W1252" i="1" s="1"/>
  <c r="T1253" i="1"/>
  <c r="W1253" i="1" s="1"/>
  <c r="T1254" i="1"/>
  <c r="W1254" i="1" s="1"/>
  <c r="T1255" i="1"/>
  <c r="W1255" i="1" s="1"/>
  <c r="T1256" i="1"/>
  <c r="W1256" i="1" s="1"/>
  <c r="T1257" i="1"/>
  <c r="W1257" i="1" s="1"/>
  <c r="T1258" i="1"/>
  <c r="W1258" i="1" s="1"/>
  <c r="T1259" i="1"/>
  <c r="W1259" i="1" s="1"/>
  <c r="T1260" i="1"/>
  <c r="W1260" i="1" s="1"/>
  <c r="T1261" i="1"/>
  <c r="W1261" i="1" s="1"/>
  <c r="T1262" i="1"/>
  <c r="W1262" i="1" s="1"/>
  <c r="T1263" i="1"/>
  <c r="W1263" i="1" s="1"/>
  <c r="T1264" i="1"/>
  <c r="W1264" i="1" s="1"/>
  <c r="T1265" i="1"/>
  <c r="W1265" i="1" s="1"/>
  <c r="T1266" i="1"/>
  <c r="W1266" i="1" s="1"/>
  <c r="T1267" i="1"/>
  <c r="W1267" i="1" s="1"/>
  <c r="T1268" i="1"/>
  <c r="W1268" i="1" s="1"/>
  <c r="T1269" i="1"/>
  <c r="W1269" i="1" s="1"/>
  <c r="T1270" i="1"/>
  <c r="W1270" i="1" s="1"/>
  <c r="T1271" i="1"/>
  <c r="W1271" i="1" s="1"/>
  <c r="T1272" i="1"/>
  <c r="W1272" i="1" s="1"/>
  <c r="T1273" i="1"/>
  <c r="W1273" i="1" s="1"/>
  <c r="T1274" i="1"/>
  <c r="W1274" i="1" s="1"/>
  <c r="T1275" i="1"/>
  <c r="W1275" i="1" s="1"/>
  <c r="T1276" i="1"/>
  <c r="W1276" i="1" s="1"/>
  <c r="T1277" i="1"/>
  <c r="W1277" i="1" s="1"/>
  <c r="T1278" i="1"/>
  <c r="W1278" i="1" s="1"/>
  <c r="T1279" i="1"/>
  <c r="W1279" i="1" s="1"/>
  <c r="T1280" i="1"/>
  <c r="W1280" i="1" s="1"/>
  <c r="T1281" i="1"/>
  <c r="W1281" i="1" s="1"/>
  <c r="T1282" i="1"/>
  <c r="W1282" i="1" s="1"/>
  <c r="T1283" i="1"/>
  <c r="W1283" i="1" s="1"/>
  <c r="T1284" i="1"/>
  <c r="W1284" i="1" s="1"/>
  <c r="T1285" i="1"/>
  <c r="W1285" i="1" s="1"/>
  <c r="T1286" i="1"/>
  <c r="W1286" i="1" s="1"/>
  <c r="T1287" i="1"/>
  <c r="W1287" i="1" s="1"/>
  <c r="T1288" i="1"/>
  <c r="W1288" i="1" s="1"/>
  <c r="T1289" i="1"/>
  <c r="W1289" i="1" s="1"/>
  <c r="T1290" i="1"/>
  <c r="W1290" i="1" s="1"/>
  <c r="T1291" i="1"/>
  <c r="W1291" i="1" s="1"/>
  <c r="T1292" i="1"/>
  <c r="W1292" i="1" s="1"/>
  <c r="T1293" i="1"/>
  <c r="W1293" i="1" s="1"/>
  <c r="T1294" i="1"/>
  <c r="W1294" i="1" s="1"/>
  <c r="T1295" i="1"/>
  <c r="W1295" i="1" s="1"/>
  <c r="T1296" i="1"/>
  <c r="W1296" i="1" s="1"/>
  <c r="T1297" i="1"/>
  <c r="W1297" i="1" s="1"/>
  <c r="T1298" i="1"/>
  <c r="W1298" i="1" s="1"/>
  <c r="T1299" i="1"/>
  <c r="W1299" i="1" s="1"/>
  <c r="T1300" i="1"/>
  <c r="W1300" i="1" s="1"/>
  <c r="T1301" i="1"/>
  <c r="W1301" i="1" s="1"/>
  <c r="T1302" i="1"/>
  <c r="W1302" i="1" s="1"/>
  <c r="T1303" i="1"/>
  <c r="W1303" i="1" s="1"/>
  <c r="T1304" i="1"/>
  <c r="W1304" i="1" s="1"/>
  <c r="T1305" i="1"/>
  <c r="W1305" i="1" s="1"/>
  <c r="T1306" i="1"/>
  <c r="W1306" i="1" s="1"/>
  <c r="T1307" i="1"/>
  <c r="W1307" i="1" s="1"/>
  <c r="T1308" i="1"/>
  <c r="W1308" i="1" s="1"/>
  <c r="T1309" i="1"/>
  <c r="W1309" i="1" s="1"/>
  <c r="T1310" i="1"/>
  <c r="W1310" i="1" s="1"/>
  <c r="T1311" i="1"/>
  <c r="W1311" i="1" s="1"/>
  <c r="T1312" i="1"/>
  <c r="W1312" i="1" s="1"/>
  <c r="T1313" i="1"/>
  <c r="W1313" i="1" s="1"/>
  <c r="T1314" i="1"/>
  <c r="W1314" i="1" s="1"/>
  <c r="T1315" i="1"/>
  <c r="W1315" i="1" s="1"/>
  <c r="T1316" i="1"/>
  <c r="W1316" i="1" s="1"/>
  <c r="T1317" i="1"/>
  <c r="W1317" i="1" s="1"/>
  <c r="T1318" i="1"/>
  <c r="W1318" i="1" s="1"/>
  <c r="T1319" i="1"/>
  <c r="W1319" i="1" s="1"/>
  <c r="T1320" i="1"/>
  <c r="W1320" i="1" s="1"/>
  <c r="T1321" i="1"/>
  <c r="W1321" i="1" s="1"/>
  <c r="T1322" i="1"/>
  <c r="W1322" i="1" s="1"/>
  <c r="T1323" i="1"/>
  <c r="W1323" i="1" s="1"/>
  <c r="T1324" i="1"/>
  <c r="W1324" i="1" s="1"/>
  <c r="T1325" i="1"/>
  <c r="W1325" i="1" s="1"/>
  <c r="T1326" i="1"/>
  <c r="W1326" i="1" s="1"/>
  <c r="T1327" i="1"/>
  <c r="W1327" i="1" s="1"/>
  <c r="T1328" i="1"/>
  <c r="W1328" i="1" s="1"/>
  <c r="T1329" i="1"/>
  <c r="W1329" i="1" s="1"/>
  <c r="T1330" i="1"/>
  <c r="W1330" i="1" s="1"/>
  <c r="T1331" i="1"/>
  <c r="W1331" i="1" s="1"/>
  <c r="T1332" i="1"/>
  <c r="W1332" i="1" s="1"/>
  <c r="T1333" i="1"/>
  <c r="W1333" i="1" s="1"/>
  <c r="T1334" i="1"/>
  <c r="W1334" i="1" s="1"/>
  <c r="T1335" i="1"/>
  <c r="W1335" i="1" s="1"/>
  <c r="T1336" i="1"/>
  <c r="W1336" i="1" s="1"/>
  <c r="T1337" i="1"/>
  <c r="W1337" i="1" s="1"/>
  <c r="T1338" i="1"/>
  <c r="W1338" i="1" s="1"/>
  <c r="T1339" i="1"/>
  <c r="W1339" i="1" s="1"/>
  <c r="T1340" i="1"/>
  <c r="W1340" i="1" s="1"/>
  <c r="T1341" i="1"/>
  <c r="W1341" i="1" s="1"/>
  <c r="T1342" i="1"/>
  <c r="W1342" i="1" s="1"/>
  <c r="T1343" i="1"/>
  <c r="W1343" i="1" s="1"/>
  <c r="T1344" i="1"/>
  <c r="W1344" i="1" s="1"/>
  <c r="T1345" i="1"/>
  <c r="W1345" i="1" s="1"/>
  <c r="T1346" i="1"/>
  <c r="W1346" i="1" s="1"/>
  <c r="T1347" i="1"/>
  <c r="W1347" i="1" s="1"/>
  <c r="T1348" i="1"/>
  <c r="W1348" i="1" s="1"/>
  <c r="T1349" i="1"/>
  <c r="W1349" i="1" s="1"/>
  <c r="T1350" i="1"/>
  <c r="W1350" i="1" s="1"/>
  <c r="T1351" i="1"/>
  <c r="W1351" i="1" s="1"/>
  <c r="T1352" i="1"/>
  <c r="W1352" i="1" s="1"/>
  <c r="T1353" i="1"/>
  <c r="W1353" i="1" s="1"/>
  <c r="T1354" i="1"/>
  <c r="W1354" i="1" s="1"/>
  <c r="T1355" i="1"/>
  <c r="W1355" i="1" s="1"/>
  <c r="T1356" i="1"/>
  <c r="W1356" i="1" s="1"/>
  <c r="T1357" i="1"/>
  <c r="W1357" i="1" s="1"/>
  <c r="T1358" i="1"/>
  <c r="W1358" i="1" s="1"/>
  <c r="T1359" i="1"/>
  <c r="W1359" i="1" s="1"/>
  <c r="T1360" i="1"/>
  <c r="W1360" i="1" s="1"/>
  <c r="T1361" i="1"/>
  <c r="W1361" i="1" s="1"/>
  <c r="T1362" i="1"/>
  <c r="W1362" i="1" s="1"/>
  <c r="T1363" i="1"/>
  <c r="W1363" i="1" s="1"/>
  <c r="T1364" i="1"/>
  <c r="W1364" i="1" s="1"/>
  <c r="T1365" i="1"/>
  <c r="W1365" i="1" s="1"/>
  <c r="T1366" i="1"/>
  <c r="W1366" i="1" s="1"/>
  <c r="T1367" i="1"/>
  <c r="W1367" i="1" s="1"/>
  <c r="T1368" i="1"/>
  <c r="W1368" i="1" s="1"/>
  <c r="T1369" i="1"/>
  <c r="W1369" i="1" s="1"/>
  <c r="T1370" i="1"/>
  <c r="W1370" i="1" s="1"/>
  <c r="T1371" i="1"/>
  <c r="W1371" i="1" s="1"/>
  <c r="T1372" i="1"/>
  <c r="W1372" i="1" s="1"/>
  <c r="T1373" i="1"/>
  <c r="W1373" i="1" s="1"/>
  <c r="T1374" i="1"/>
  <c r="W1374" i="1" s="1"/>
  <c r="T1375" i="1"/>
  <c r="W1375" i="1" s="1"/>
  <c r="T1376" i="1"/>
  <c r="W1376" i="1" s="1"/>
  <c r="T1377" i="1"/>
  <c r="W1377" i="1" s="1"/>
  <c r="T1378" i="1"/>
  <c r="W1378" i="1" s="1"/>
  <c r="T1379" i="1"/>
  <c r="W1379" i="1" s="1"/>
  <c r="T1380" i="1"/>
  <c r="W1380" i="1" s="1"/>
  <c r="T1381" i="1"/>
  <c r="W1381" i="1" s="1"/>
  <c r="T1382" i="1"/>
  <c r="W1382" i="1" s="1"/>
  <c r="T1383" i="1"/>
  <c r="W1383" i="1" s="1"/>
  <c r="T1384" i="1"/>
  <c r="W1384" i="1" s="1"/>
  <c r="T1385" i="1"/>
  <c r="W1385" i="1" s="1"/>
  <c r="T1386" i="1"/>
  <c r="W1386" i="1" s="1"/>
  <c r="T1387" i="1"/>
  <c r="W1387" i="1" s="1"/>
  <c r="T1388" i="1"/>
  <c r="W1388" i="1" s="1"/>
  <c r="T1389" i="1"/>
  <c r="W1389" i="1" s="1"/>
  <c r="T1390" i="1"/>
  <c r="W1390" i="1" s="1"/>
  <c r="T1391" i="1"/>
  <c r="W1391" i="1" s="1"/>
  <c r="T1392" i="1"/>
  <c r="W1392" i="1" s="1"/>
  <c r="T1393" i="1"/>
  <c r="W1393" i="1" s="1"/>
  <c r="T1394" i="1"/>
  <c r="W1394" i="1" s="1"/>
  <c r="T1395" i="1"/>
  <c r="W1395" i="1" s="1"/>
  <c r="T1396" i="1"/>
  <c r="W1396" i="1" s="1"/>
  <c r="T1397" i="1"/>
  <c r="W1397" i="1" s="1"/>
  <c r="T1398" i="1"/>
  <c r="W1398" i="1" s="1"/>
  <c r="T1399" i="1"/>
  <c r="W1399" i="1" s="1"/>
  <c r="T1400" i="1"/>
  <c r="W1400" i="1" s="1"/>
  <c r="T1401" i="1"/>
  <c r="W1401" i="1" s="1"/>
  <c r="T1402" i="1"/>
  <c r="W1402" i="1" s="1"/>
  <c r="T1403" i="1"/>
  <c r="W1403" i="1" s="1"/>
  <c r="T1404" i="1"/>
  <c r="W1404" i="1" s="1"/>
  <c r="T1405" i="1"/>
  <c r="W1405" i="1" s="1"/>
  <c r="T1406" i="1"/>
  <c r="W1406" i="1" s="1"/>
  <c r="T1407" i="1"/>
  <c r="W1407" i="1" s="1"/>
  <c r="T1408" i="1"/>
  <c r="W1408" i="1" s="1"/>
  <c r="T1409" i="1"/>
  <c r="W1409" i="1" s="1"/>
  <c r="T1410" i="1"/>
  <c r="W1410" i="1" s="1"/>
  <c r="T1411" i="1"/>
  <c r="W1411" i="1" s="1"/>
  <c r="T1412" i="1"/>
  <c r="W1412" i="1" s="1"/>
  <c r="T1413" i="1"/>
  <c r="W1413" i="1" s="1"/>
  <c r="T1414" i="1"/>
  <c r="W1414" i="1" s="1"/>
  <c r="T1415" i="1"/>
  <c r="W1415" i="1" s="1"/>
  <c r="T1416" i="1"/>
  <c r="W1416" i="1" s="1"/>
  <c r="T1417" i="1"/>
  <c r="W1417" i="1" s="1"/>
  <c r="T1418" i="1"/>
  <c r="W1418" i="1" s="1"/>
  <c r="T1419" i="1"/>
  <c r="W1419" i="1" s="1"/>
  <c r="T1420" i="1"/>
  <c r="W1420" i="1" s="1"/>
  <c r="T1421" i="1"/>
  <c r="W1421" i="1" s="1"/>
  <c r="T1422" i="1"/>
  <c r="W1422" i="1" s="1"/>
  <c r="T1423" i="1"/>
  <c r="W1423" i="1" s="1"/>
  <c r="T1424" i="1"/>
  <c r="W1424" i="1" s="1"/>
  <c r="T1425" i="1"/>
  <c r="W1425" i="1" s="1"/>
  <c r="T1426" i="1"/>
  <c r="W1426" i="1" s="1"/>
  <c r="T1427" i="1"/>
  <c r="W1427" i="1" s="1"/>
  <c r="T1428" i="1"/>
  <c r="W1428" i="1" s="1"/>
  <c r="T1429" i="1"/>
  <c r="W1429" i="1" s="1"/>
  <c r="T1430" i="1"/>
  <c r="W1430" i="1" s="1"/>
  <c r="T1431" i="1"/>
  <c r="W1431" i="1" s="1"/>
  <c r="T1432" i="1"/>
  <c r="W1432" i="1" s="1"/>
  <c r="T1433" i="1"/>
  <c r="W1433" i="1" s="1"/>
  <c r="T1434" i="1"/>
  <c r="W1434" i="1" s="1"/>
  <c r="T1435" i="1"/>
  <c r="W1435" i="1" s="1"/>
  <c r="T1436" i="1"/>
  <c r="W1436" i="1" s="1"/>
  <c r="T1437" i="1"/>
  <c r="W1437" i="1" s="1"/>
  <c r="T1438" i="1"/>
  <c r="W1438" i="1" s="1"/>
  <c r="T1439" i="1"/>
  <c r="W1439" i="1" s="1"/>
  <c r="T1440" i="1"/>
  <c r="W1440" i="1" s="1"/>
  <c r="T1441" i="1"/>
  <c r="W1441" i="1" s="1"/>
  <c r="T1442" i="1"/>
  <c r="W1442" i="1" s="1"/>
  <c r="T1443" i="1"/>
  <c r="W1443" i="1" s="1"/>
  <c r="T1444" i="1"/>
  <c r="W1444" i="1" s="1"/>
  <c r="T1445" i="1"/>
  <c r="W1445" i="1" s="1"/>
  <c r="T1446" i="1"/>
  <c r="W1446" i="1" s="1"/>
  <c r="T1447" i="1"/>
  <c r="W1447" i="1" s="1"/>
  <c r="T1448" i="1"/>
  <c r="W1448" i="1" s="1"/>
  <c r="T1449" i="1"/>
  <c r="W1449" i="1" s="1"/>
  <c r="T1450" i="1"/>
  <c r="W1450" i="1" s="1"/>
  <c r="T1451" i="1"/>
  <c r="W1451" i="1" s="1"/>
  <c r="T1452" i="1"/>
  <c r="W1452" i="1" s="1"/>
  <c r="T1453" i="1"/>
  <c r="W1453" i="1" s="1"/>
  <c r="T1454" i="1"/>
  <c r="W1454" i="1" s="1"/>
  <c r="T1455" i="1"/>
  <c r="W1455" i="1" s="1"/>
  <c r="T1456" i="1"/>
  <c r="W1456" i="1" s="1"/>
  <c r="T1457" i="1"/>
  <c r="W1457" i="1" s="1"/>
  <c r="T1458" i="1"/>
  <c r="W1458" i="1" s="1"/>
  <c r="T1459" i="1"/>
  <c r="W1459" i="1" s="1"/>
  <c r="T1460" i="1"/>
  <c r="W1460" i="1" s="1"/>
  <c r="T1461" i="1"/>
  <c r="W1461" i="1" s="1"/>
  <c r="T1462" i="1"/>
  <c r="W1462" i="1" s="1"/>
  <c r="T1463" i="1"/>
  <c r="W1463" i="1" s="1"/>
  <c r="T1464" i="1"/>
  <c r="W1464" i="1" s="1"/>
  <c r="T1465" i="1"/>
  <c r="W1465" i="1" s="1"/>
  <c r="T1466" i="1"/>
  <c r="W1466" i="1" s="1"/>
  <c r="T1467" i="1"/>
  <c r="W1467" i="1" s="1"/>
  <c r="T1468" i="1"/>
  <c r="W1468" i="1" s="1"/>
  <c r="T1469" i="1"/>
  <c r="W1469" i="1" s="1"/>
  <c r="T1470" i="1"/>
  <c r="W1470" i="1" s="1"/>
  <c r="T1471" i="1"/>
  <c r="W1471" i="1" s="1"/>
  <c r="T1472" i="1"/>
  <c r="W1472" i="1" s="1"/>
  <c r="T1473" i="1"/>
  <c r="W1473" i="1" s="1"/>
  <c r="T1474" i="1"/>
  <c r="W1474" i="1" s="1"/>
  <c r="T1475" i="1"/>
  <c r="W1475" i="1" s="1"/>
  <c r="T1476" i="1"/>
  <c r="W1476" i="1" s="1"/>
  <c r="T1477" i="1"/>
  <c r="W1477" i="1" s="1"/>
  <c r="T1478" i="1"/>
  <c r="W1478" i="1" s="1"/>
  <c r="T1479" i="1"/>
  <c r="W1479" i="1" s="1"/>
  <c r="T1480" i="1"/>
  <c r="W1480" i="1" s="1"/>
  <c r="T1481" i="1"/>
  <c r="W1481" i="1" s="1"/>
  <c r="T1482" i="1"/>
  <c r="W1482" i="1" s="1"/>
  <c r="T1483" i="1"/>
  <c r="W1483" i="1" s="1"/>
  <c r="T1484" i="1"/>
  <c r="W1484" i="1" s="1"/>
  <c r="T1485" i="1"/>
  <c r="W1485" i="1" s="1"/>
  <c r="T1486" i="1"/>
  <c r="W1486" i="1" s="1"/>
  <c r="T1487" i="1"/>
  <c r="W1487" i="1" s="1"/>
  <c r="T1488" i="1"/>
  <c r="W1488" i="1" s="1"/>
  <c r="T1489" i="1"/>
  <c r="W1489" i="1" s="1"/>
  <c r="T1490" i="1"/>
  <c r="W1490" i="1" s="1"/>
  <c r="T1491" i="1"/>
  <c r="W1491" i="1" s="1"/>
  <c r="T1492" i="1"/>
  <c r="W1492" i="1" s="1"/>
  <c r="T1493" i="1"/>
  <c r="W1493" i="1" s="1"/>
  <c r="T1494" i="1"/>
  <c r="W1494" i="1" s="1"/>
  <c r="T1495" i="1"/>
  <c r="W1495" i="1" s="1"/>
  <c r="T1496" i="1"/>
  <c r="W1496" i="1" s="1"/>
  <c r="T1497" i="1"/>
  <c r="W1497" i="1" s="1"/>
  <c r="T1498" i="1"/>
  <c r="W1498" i="1" s="1"/>
  <c r="T1499" i="1"/>
  <c r="W1499" i="1" s="1"/>
  <c r="T1500" i="1"/>
  <c r="W1500" i="1" s="1"/>
  <c r="T1501" i="1"/>
  <c r="W1501" i="1" s="1"/>
  <c r="T1502" i="1"/>
  <c r="W1502" i="1" s="1"/>
  <c r="T1503" i="1"/>
  <c r="W1503" i="1" s="1"/>
  <c r="T1504" i="1"/>
  <c r="W1504" i="1" s="1"/>
  <c r="T1505" i="1"/>
  <c r="W1505" i="1" s="1"/>
  <c r="T1506" i="1"/>
  <c r="W1506" i="1" s="1"/>
  <c r="T1507" i="1"/>
  <c r="W1507" i="1" s="1"/>
  <c r="T1508" i="1"/>
  <c r="W1508" i="1" s="1"/>
  <c r="T1509" i="1"/>
  <c r="W1509" i="1" s="1"/>
  <c r="T1510" i="1"/>
  <c r="W1510" i="1" s="1"/>
  <c r="T1511" i="1"/>
  <c r="W1511" i="1" s="1"/>
  <c r="T1512" i="1"/>
  <c r="W1512" i="1" s="1"/>
  <c r="T1513" i="1"/>
  <c r="W1513" i="1" s="1"/>
  <c r="T1514" i="1"/>
  <c r="W1514" i="1" s="1"/>
  <c r="T1515" i="1"/>
  <c r="W1515" i="1" s="1"/>
  <c r="T1516" i="1"/>
  <c r="W1516" i="1" s="1"/>
  <c r="T1517" i="1"/>
  <c r="W1517" i="1" s="1"/>
  <c r="T1518" i="1"/>
  <c r="W1518" i="1" s="1"/>
  <c r="T1519" i="1"/>
  <c r="W1519" i="1" s="1"/>
  <c r="T1520" i="1"/>
  <c r="W1520" i="1" s="1"/>
  <c r="T1521" i="1"/>
  <c r="W1521" i="1" s="1"/>
  <c r="T1522" i="1"/>
  <c r="W1522" i="1" s="1"/>
  <c r="T1523" i="1"/>
  <c r="W1523" i="1" s="1"/>
  <c r="T1524" i="1"/>
  <c r="W1524" i="1" s="1"/>
  <c r="T1525" i="1"/>
  <c r="W1525" i="1" s="1"/>
  <c r="T1526" i="1"/>
  <c r="W1526" i="1" s="1"/>
  <c r="T1527" i="1"/>
  <c r="W1527" i="1" s="1"/>
  <c r="T1528" i="1"/>
  <c r="W1528" i="1" s="1"/>
  <c r="T1529" i="1"/>
  <c r="W1529" i="1" s="1"/>
  <c r="T1530" i="1"/>
  <c r="W1530" i="1" s="1"/>
  <c r="T1531" i="1"/>
  <c r="W1531" i="1" s="1"/>
  <c r="T1532" i="1"/>
  <c r="W1532" i="1" s="1"/>
  <c r="T1533" i="1"/>
  <c r="W1533" i="1" s="1"/>
  <c r="T1534" i="1"/>
  <c r="W1534" i="1" s="1"/>
  <c r="T1535" i="1"/>
  <c r="W1535" i="1" s="1"/>
  <c r="T1536" i="1"/>
  <c r="W1536" i="1" s="1"/>
  <c r="T1537" i="1"/>
  <c r="W1537" i="1" s="1"/>
  <c r="T1538" i="1"/>
  <c r="W1538" i="1" s="1"/>
  <c r="T1539" i="1"/>
  <c r="W1539" i="1" s="1"/>
  <c r="T1540" i="1"/>
  <c r="W1540" i="1" s="1"/>
  <c r="T1541" i="1"/>
  <c r="W1541" i="1" s="1"/>
  <c r="T1542" i="1"/>
  <c r="W1542" i="1" s="1"/>
  <c r="T1543" i="1"/>
  <c r="W1543" i="1" s="1"/>
  <c r="T1544" i="1"/>
  <c r="W1544" i="1" s="1"/>
  <c r="T1545" i="1"/>
  <c r="W1545" i="1" s="1"/>
  <c r="T1546" i="1"/>
  <c r="W1546" i="1" s="1"/>
  <c r="T1547" i="1"/>
  <c r="W1547" i="1" s="1"/>
  <c r="T1548" i="1"/>
  <c r="W1548" i="1" s="1"/>
  <c r="T1549" i="1"/>
  <c r="W1549" i="1" s="1"/>
  <c r="T1550" i="1"/>
  <c r="W1550" i="1" s="1"/>
  <c r="T1551" i="1"/>
  <c r="W1551" i="1" s="1"/>
  <c r="T1552" i="1"/>
  <c r="W1552" i="1" s="1"/>
  <c r="T1553" i="1"/>
  <c r="W1553" i="1" s="1"/>
  <c r="T1554" i="1"/>
  <c r="W1554" i="1" s="1"/>
  <c r="T1555" i="1"/>
  <c r="W1555" i="1" s="1"/>
  <c r="T1556" i="1"/>
  <c r="W1556" i="1" s="1"/>
  <c r="T1557" i="1"/>
  <c r="W1557" i="1" s="1"/>
  <c r="T1558" i="1"/>
  <c r="W1558" i="1" s="1"/>
  <c r="T1559" i="1"/>
  <c r="W1559" i="1" s="1"/>
  <c r="T1560" i="1"/>
  <c r="W1560" i="1" s="1"/>
  <c r="T1561" i="1"/>
  <c r="W1561" i="1" s="1"/>
  <c r="T1562" i="1"/>
  <c r="W1562" i="1" s="1"/>
  <c r="T1563" i="1"/>
  <c r="W1563" i="1" s="1"/>
  <c r="T1564" i="1"/>
  <c r="W1564" i="1" s="1"/>
  <c r="T1565" i="1"/>
  <c r="W1565" i="1" s="1"/>
  <c r="T1566" i="1"/>
  <c r="W1566" i="1" s="1"/>
  <c r="T1567" i="1"/>
  <c r="W1567" i="1" s="1"/>
  <c r="T1568" i="1"/>
  <c r="W1568" i="1" s="1"/>
  <c r="T1569" i="1"/>
  <c r="W1569" i="1" s="1"/>
  <c r="T1570" i="1"/>
  <c r="W1570" i="1" s="1"/>
  <c r="T1571" i="1"/>
  <c r="W1571" i="1" s="1"/>
  <c r="T1572" i="1"/>
  <c r="W1572" i="1" s="1"/>
  <c r="T1573" i="1"/>
  <c r="W1573" i="1" s="1"/>
  <c r="T1574" i="1"/>
  <c r="W1574" i="1" s="1"/>
  <c r="T1575" i="1"/>
  <c r="W1575" i="1" s="1"/>
  <c r="T1576" i="1"/>
  <c r="W1576" i="1" s="1"/>
  <c r="T1577" i="1"/>
  <c r="W1577" i="1" s="1"/>
  <c r="T1578" i="1"/>
  <c r="W1578" i="1" s="1"/>
  <c r="T1579" i="1"/>
  <c r="W1579" i="1" s="1"/>
  <c r="T1580" i="1"/>
  <c r="W1580" i="1" s="1"/>
  <c r="T1581" i="1"/>
  <c r="W1581" i="1" s="1"/>
  <c r="T1582" i="1"/>
  <c r="W1582" i="1" s="1"/>
  <c r="T1583" i="1"/>
  <c r="W1583" i="1" s="1"/>
  <c r="T1584" i="1"/>
  <c r="W1584" i="1" s="1"/>
  <c r="T1585" i="1"/>
  <c r="W1585" i="1" s="1"/>
  <c r="T1586" i="1"/>
  <c r="W1586" i="1" s="1"/>
  <c r="T1587" i="1"/>
  <c r="W1587" i="1" s="1"/>
  <c r="T1588" i="1"/>
  <c r="W1588" i="1" s="1"/>
  <c r="T1589" i="1"/>
  <c r="W1589" i="1" s="1"/>
  <c r="T1590" i="1"/>
  <c r="W1590" i="1" s="1"/>
  <c r="T1591" i="1"/>
  <c r="W1591" i="1" s="1"/>
  <c r="T1592" i="1"/>
  <c r="W1592" i="1" s="1"/>
  <c r="T1593" i="1"/>
  <c r="W1593" i="1" s="1"/>
  <c r="T1594" i="1"/>
  <c r="W1594" i="1" s="1"/>
  <c r="T1595" i="1"/>
  <c r="W1595" i="1" s="1"/>
  <c r="T1596" i="1"/>
  <c r="W1596" i="1" s="1"/>
  <c r="T1597" i="1"/>
  <c r="W1597" i="1" s="1"/>
  <c r="T1598" i="1"/>
  <c r="W1598" i="1" s="1"/>
  <c r="T1599" i="1"/>
  <c r="W1599" i="1" s="1"/>
  <c r="T1600" i="1"/>
  <c r="W1600" i="1" s="1"/>
  <c r="T1601" i="1"/>
  <c r="W1601" i="1" s="1"/>
  <c r="T1602" i="1"/>
  <c r="W1602" i="1" s="1"/>
  <c r="T1603" i="1"/>
  <c r="W1603" i="1" s="1"/>
  <c r="T1604" i="1"/>
  <c r="W1604" i="1" s="1"/>
  <c r="T1605" i="1"/>
  <c r="W1605" i="1" s="1"/>
  <c r="T1606" i="1"/>
  <c r="W1606" i="1" s="1"/>
  <c r="T1607" i="1"/>
  <c r="W1607" i="1" s="1"/>
  <c r="T1608" i="1"/>
  <c r="W1608" i="1" s="1"/>
  <c r="T1609" i="1"/>
  <c r="W1609" i="1" s="1"/>
  <c r="T1610" i="1"/>
  <c r="W1610" i="1" s="1"/>
  <c r="T1611" i="1"/>
  <c r="W1611" i="1" s="1"/>
  <c r="T1612" i="1"/>
  <c r="W1612" i="1" s="1"/>
  <c r="T1613" i="1"/>
  <c r="W1613" i="1" s="1"/>
  <c r="T1614" i="1"/>
  <c r="W1614" i="1" s="1"/>
  <c r="T1615" i="1"/>
  <c r="W1615" i="1" s="1"/>
  <c r="T1616" i="1"/>
  <c r="W1616" i="1" s="1"/>
  <c r="T1617" i="1"/>
  <c r="W1617" i="1" s="1"/>
  <c r="T1618" i="1"/>
  <c r="W1618" i="1" s="1"/>
  <c r="T1619" i="1"/>
  <c r="W1619" i="1" s="1"/>
  <c r="T1620" i="1"/>
  <c r="W1620" i="1" s="1"/>
  <c r="T1621" i="1"/>
  <c r="W1621" i="1" s="1"/>
  <c r="T1622" i="1"/>
  <c r="W1622" i="1" s="1"/>
  <c r="T1623" i="1"/>
  <c r="W1623" i="1" s="1"/>
  <c r="T1624" i="1"/>
  <c r="W1624" i="1" s="1"/>
  <c r="T1625" i="1"/>
  <c r="W1625" i="1" s="1"/>
  <c r="T1626" i="1"/>
  <c r="W1626" i="1" s="1"/>
  <c r="T1627" i="1"/>
  <c r="W1627" i="1" s="1"/>
  <c r="T1628" i="1"/>
  <c r="W1628" i="1" s="1"/>
  <c r="T1629" i="1"/>
  <c r="W1629" i="1" s="1"/>
  <c r="T1630" i="1"/>
  <c r="W1630" i="1" s="1"/>
  <c r="T1631" i="1"/>
  <c r="W1631" i="1" s="1"/>
  <c r="T1632" i="1"/>
  <c r="W1632" i="1" s="1"/>
  <c r="T1633" i="1"/>
  <c r="W1633" i="1" s="1"/>
  <c r="T1634" i="1"/>
  <c r="W1634" i="1" s="1"/>
  <c r="T1635" i="1"/>
  <c r="W1635" i="1" s="1"/>
  <c r="T1636" i="1"/>
  <c r="W1636" i="1" s="1"/>
  <c r="T1637" i="1"/>
  <c r="W1637" i="1" s="1"/>
  <c r="T1638" i="1"/>
  <c r="W1638" i="1" s="1"/>
  <c r="T1639" i="1"/>
  <c r="W1639" i="1" s="1"/>
  <c r="T1640" i="1"/>
  <c r="W1640" i="1" s="1"/>
  <c r="T1641" i="1"/>
  <c r="W1641" i="1" s="1"/>
  <c r="T1642" i="1"/>
  <c r="W1642" i="1" s="1"/>
  <c r="T1643" i="1"/>
  <c r="W1643" i="1" s="1"/>
  <c r="T1644" i="1"/>
  <c r="W1644" i="1" s="1"/>
  <c r="T1645" i="1"/>
  <c r="W1645" i="1" s="1"/>
  <c r="T1646" i="1"/>
  <c r="W1646" i="1" s="1"/>
  <c r="T1647" i="1"/>
  <c r="W1647" i="1" s="1"/>
  <c r="T1648" i="1"/>
  <c r="W1648" i="1" s="1"/>
  <c r="T1649" i="1"/>
  <c r="W1649" i="1" s="1"/>
  <c r="T1650" i="1"/>
  <c r="W1650" i="1" s="1"/>
  <c r="T1651" i="1"/>
  <c r="W1651" i="1" s="1"/>
  <c r="T1652" i="1"/>
  <c r="W1652" i="1" s="1"/>
  <c r="T1653" i="1"/>
  <c r="W1653" i="1" s="1"/>
  <c r="T1654" i="1"/>
  <c r="W1654" i="1" s="1"/>
  <c r="T1655" i="1"/>
  <c r="W1655" i="1" s="1"/>
  <c r="T1656" i="1"/>
  <c r="W1656" i="1" s="1"/>
  <c r="T1657" i="1"/>
  <c r="W1657" i="1" s="1"/>
  <c r="T1658" i="1"/>
  <c r="W1658" i="1" s="1"/>
  <c r="T1659" i="1"/>
  <c r="W1659" i="1" s="1"/>
  <c r="T1660" i="1"/>
  <c r="W1660" i="1" s="1"/>
  <c r="T1661" i="1"/>
  <c r="W1661" i="1" s="1"/>
  <c r="T1662" i="1"/>
  <c r="W1662" i="1" s="1"/>
  <c r="T1663" i="1"/>
  <c r="W1663" i="1" s="1"/>
  <c r="T1664" i="1"/>
  <c r="W1664" i="1" s="1"/>
  <c r="T1665" i="1"/>
  <c r="W1665" i="1" s="1"/>
  <c r="T1666" i="1"/>
  <c r="W1666" i="1" s="1"/>
  <c r="T1667" i="1"/>
  <c r="W1667" i="1" s="1"/>
  <c r="T1668" i="1"/>
  <c r="W1668" i="1" s="1"/>
  <c r="T1669" i="1"/>
  <c r="W1669" i="1" s="1"/>
  <c r="T1670" i="1"/>
  <c r="W1670" i="1" s="1"/>
  <c r="T1671" i="1"/>
  <c r="W1671" i="1" s="1"/>
  <c r="T1672" i="1"/>
  <c r="W1672" i="1" s="1"/>
  <c r="T1673" i="1"/>
  <c r="W1673" i="1" s="1"/>
  <c r="T1674" i="1"/>
  <c r="W1674" i="1" s="1"/>
  <c r="T1675" i="1"/>
  <c r="W1675" i="1" s="1"/>
  <c r="T1676" i="1"/>
  <c r="W1676" i="1" s="1"/>
  <c r="T1677" i="1"/>
  <c r="W1677" i="1" s="1"/>
  <c r="T1678" i="1"/>
  <c r="W1678" i="1" s="1"/>
  <c r="T1679" i="1"/>
  <c r="W1679" i="1" s="1"/>
  <c r="T1680" i="1"/>
  <c r="W1680" i="1" s="1"/>
  <c r="T1681" i="1"/>
  <c r="W1681" i="1" s="1"/>
  <c r="T1682" i="1"/>
  <c r="W1682" i="1" s="1"/>
  <c r="T1683" i="1"/>
  <c r="W1683" i="1" s="1"/>
  <c r="T1684" i="1"/>
  <c r="W1684" i="1" s="1"/>
  <c r="T1685" i="1"/>
  <c r="W1685" i="1" s="1"/>
  <c r="T1686" i="1"/>
  <c r="W1686" i="1" s="1"/>
  <c r="T1687" i="1"/>
  <c r="W1687" i="1" s="1"/>
  <c r="T1688" i="1"/>
  <c r="W1688" i="1" s="1"/>
  <c r="T1689" i="1"/>
  <c r="W1689" i="1" s="1"/>
  <c r="T1690" i="1"/>
  <c r="W1690" i="1" s="1"/>
  <c r="T1691" i="1"/>
  <c r="W1691" i="1" s="1"/>
  <c r="T1692" i="1"/>
  <c r="W1692" i="1" s="1"/>
  <c r="T1693" i="1"/>
  <c r="W1693" i="1" s="1"/>
  <c r="T1694" i="1"/>
  <c r="W1694" i="1" s="1"/>
  <c r="T1695" i="1"/>
  <c r="W1695" i="1" s="1"/>
  <c r="T1696" i="1"/>
  <c r="W1696" i="1" s="1"/>
  <c r="T1697" i="1"/>
  <c r="W1697" i="1" s="1"/>
  <c r="T1698" i="1"/>
  <c r="W1698" i="1" s="1"/>
  <c r="T1699" i="1"/>
  <c r="W1699" i="1" s="1"/>
  <c r="T1700" i="1"/>
  <c r="W1700" i="1" s="1"/>
  <c r="T1701" i="1"/>
  <c r="W1701" i="1" s="1"/>
  <c r="T1702" i="1"/>
  <c r="W1702" i="1" s="1"/>
  <c r="T1703" i="1"/>
  <c r="W1703" i="1" s="1"/>
  <c r="T1704" i="1"/>
  <c r="W1704" i="1" s="1"/>
  <c r="T1705" i="1"/>
  <c r="W1705" i="1" s="1"/>
  <c r="T1706" i="1"/>
  <c r="W1706" i="1" s="1"/>
  <c r="T1707" i="1"/>
  <c r="W1707" i="1" s="1"/>
  <c r="T1708" i="1"/>
  <c r="W1708" i="1" s="1"/>
  <c r="T1709" i="1"/>
  <c r="W1709" i="1" s="1"/>
  <c r="T1710" i="1"/>
  <c r="W1710" i="1" s="1"/>
  <c r="T1711" i="1"/>
  <c r="W1711" i="1" s="1"/>
  <c r="T1712" i="1"/>
  <c r="W1712" i="1" s="1"/>
  <c r="T1713" i="1"/>
  <c r="W1713" i="1" s="1"/>
  <c r="T1714" i="1"/>
  <c r="W1714" i="1" s="1"/>
  <c r="T1715" i="1"/>
  <c r="W1715" i="1" s="1"/>
  <c r="T1716" i="1"/>
  <c r="W1716" i="1" s="1"/>
  <c r="T1717" i="1"/>
  <c r="W1717" i="1" s="1"/>
  <c r="T1718" i="1"/>
  <c r="W1718" i="1" s="1"/>
  <c r="T1719" i="1"/>
  <c r="W1719" i="1" s="1"/>
  <c r="T1720" i="1"/>
  <c r="W1720" i="1" s="1"/>
  <c r="T1721" i="1"/>
  <c r="W1721" i="1" s="1"/>
  <c r="T1722" i="1"/>
  <c r="W1722" i="1" s="1"/>
  <c r="T1723" i="1"/>
  <c r="W1723" i="1" s="1"/>
  <c r="T1724" i="1"/>
  <c r="W1724" i="1" s="1"/>
  <c r="T1725" i="1"/>
  <c r="W1725" i="1" s="1"/>
  <c r="T1726" i="1"/>
  <c r="W1726" i="1" s="1"/>
  <c r="T1727" i="1"/>
  <c r="W1727" i="1" s="1"/>
  <c r="T1728" i="1"/>
  <c r="W1728" i="1" s="1"/>
  <c r="T1729" i="1"/>
  <c r="W1729" i="1" s="1"/>
  <c r="T1730" i="1"/>
  <c r="W1730" i="1" s="1"/>
  <c r="T1731" i="1"/>
  <c r="W1731" i="1" s="1"/>
  <c r="T1732" i="1"/>
  <c r="W1732" i="1" s="1"/>
  <c r="T1733" i="1"/>
  <c r="W1733" i="1" s="1"/>
  <c r="T1734" i="1"/>
  <c r="W1734" i="1" s="1"/>
  <c r="T1735" i="1"/>
  <c r="W1735" i="1" s="1"/>
  <c r="T1736" i="1"/>
  <c r="W1736" i="1" s="1"/>
  <c r="T1737" i="1"/>
  <c r="W1737" i="1" s="1"/>
  <c r="T1738" i="1"/>
  <c r="W1738" i="1" s="1"/>
  <c r="T1739" i="1"/>
  <c r="W1739" i="1" s="1"/>
  <c r="T1740" i="1"/>
  <c r="W1740" i="1" s="1"/>
  <c r="T1741" i="1"/>
  <c r="W1741" i="1" s="1"/>
  <c r="T1742" i="1"/>
  <c r="W1742" i="1" s="1"/>
  <c r="T1743" i="1"/>
  <c r="W1743" i="1" s="1"/>
  <c r="T1744" i="1"/>
  <c r="W1744" i="1" s="1"/>
  <c r="T1745" i="1"/>
  <c r="W1745" i="1" s="1"/>
  <c r="T1746" i="1"/>
  <c r="W1746" i="1" s="1"/>
  <c r="T1747" i="1"/>
  <c r="W1747" i="1" s="1"/>
  <c r="T1748" i="1"/>
  <c r="W1748" i="1" s="1"/>
  <c r="T1749" i="1"/>
  <c r="W1749" i="1" s="1"/>
  <c r="T1750" i="1"/>
  <c r="W1750" i="1" s="1"/>
  <c r="T1751" i="1"/>
  <c r="W1751" i="1" s="1"/>
  <c r="T1752" i="1"/>
  <c r="W1752" i="1" s="1"/>
  <c r="T1753" i="1"/>
  <c r="W1753" i="1" s="1"/>
  <c r="T1754" i="1"/>
  <c r="W1754" i="1" s="1"/>
  <c r="T1755" i="1"/>
  <c r="W1755" i="1" s="1"/>
  <c r="T1756" i="1"/>
  <c r="W1756" i="1" s="1"/>
  <c r="T1757" i="1"/>
  <c r="W1757" i="1" s="1"/>
  <c r="T1758" i="1"/>
  <c r="W1758" i="1" s="1"/>
  <c r="T1759" i="1"/>
  <c r="W1759" i="1" s="1"/>
  <c r="T1760" i="1"/>
  <c r="W1760" i="1" s="1"/>
  <c r="T1761" i="1"/>
  <c r="W1761" i="1" s="1"/>
  <c r="T1762" i="1"/>
  <c r="W1762" i="1" s="1"/>
  <c r="T1763" i="1"/>
  <c r="W1763" i="1" s="1"/>
  <c r="T1764" i="1"/>
  <c r="W1764" i="1" s="1"/>
  <c r="T1765" i="1"/>
  <c r="W1765" i="1" s="1"/>
  <c r="T1766" i="1"/>
  <c r="W1766" i="1" s="1"/>
  <c r="T1767" i="1"/>
  <c r="W1767" i="1" s="1"/>
  <c r="T1768" i="1"/>
  <c r="W1768" i="1" s="1"/>
  <c r="T1769" i="1"/>
  <c r="W1769" i="1" s="1"/>
  <c r="T1770" i="1"/>
  <c r="W1770" i="1" s="1"/>
  <c r="T1771" i="1"/>
  <c r="W1771" i="1" s="1"/>
  <c r="T1772" i="1"/>
  <c r="W1772" i="1" s="1"/>
  <c r="T1773" i="1"/>
  <c r="W1773" i="1" s="1"/>
  <c r="T1774" i="1"/>
  <c r="W1774" i="1" s="1"/>
  <c r="T1775" i="1"/>
  <c r="W1775" i="1" s="1"/>
  <c r="T1776" i="1"/>
  <c r="W1776" i="1" s="1"/>
  <c r="T1777" i="1"/>
  <c r="W1777" i="1" s="1"/>
  <c r="T1778" i="1"/>
  <c r="W1778" i="1" s="1"/>
  <c r="T1779" i="1"/>
  <c r="W1779" i="1" s="1"/>
  <c r="T1780" i="1"/>
  <c r="W1780" i="1" s="1"/>
  <c r="T1781" i="1"/>
  <c r="W1781" i="1" s="1"/>
  <c r="T1782" i="1"/>
  <c r="W1782" i="1" s="1"/>
  <c r="T1783" i="1"/>
  <c r="W1783" i="1" s="1"/>
  <c r="T1784" i="1"/>
  <c r="W1784" i="1" s="1"/>
  <c r="T1785" i="1"/>
  <c r="W1785" i="1" s="1"/>
  <c r="T1786" i="1"/>
  <c r="W1786" i="1" s="1"/>
  <c r="T1787" i="1"/>
  <c r="W1787" i="1" s="1"/>
  <c r="T1788" i="1"/>
  <c r="W1788" i="1" s="1"/>
  <c r="T1789" i="1"/>
  <c r="W1789" i="1" s="1"/>
  <c r="T1790" i="1"/>
  <c r="W1790" i="1" s="1"/>
  <c r="T1791" i="1"/>
  <c r="W1791" i="1" s="1"/>
  <c r="T1792" i="1"/>
  <c r="W1792" i="1" s="1"/>
  <c r="T1793" i="1"/>
  <c r="W1793" i="1" s="1"/>
  <c r="T1794" i="1"/>
  <c r="W1794" i="1" s="1"/>
  <c r="T1795" i="1"/>
  <c r="W1795" i="1" s="1"/>
  <c r="T1796" i="1"/>
  <c r="W1796" i="1" s="1"/>
  <c r="T1797" i="1"/>
  <c r="W1797" i="1" s="1"/>
  <c r="T1798" i="1"/>
  <c r="W1798" i="1" s="1"/>
  <c r="T1799" i="1"/>
  <c r="W1799" i="1" s="1"/>
  <c r="T1800" i="1"/>
  <c r="W1800" i="1" s="1"/>
  <c r="T1801" i="1"/>
  <c r="W1801" i="1" s="1"/>
  <c r="T1802" i="1"/>
  <c r="W1802" i="1" s="1"/>
  <c r="T1803" i="1"/>
  <c r="W1803" i="1" s="1"/>
  <c r="T1804" i="1"/>
  <c r="W1804" i="1" s="1"/>
  <c r="T1805" i="1"/>
  <c r="W1805" i="1" s="1"/>
  <c r="T1806" i="1"/>
  <c r="W1806" i="1" s="1"/>
  <c r="T1807" i="1"/>
  <c r="W1807" i="1" s="1"/>
  <c r="T1808" i="1"/>
  <c r="W1808" i="1" s="1"/>
  <c r="T1809" i="1"/>
  <c r="W1809" i="1" s="1"/>
  <c r="T1810" i="1"/>
  <c r="W1810" i="1" s="1"/>
  <c r="T1811" i="1"/>
  <c r="W1811" i="1" s="1"/>
  <c r="T1812" i="1"/>
  <c r="W1812" i="1" s="1"/>
  <c r="T1813" i="1"/>
  <c r="W1813" i="1" s="1"/>
  <c r="T1814" i="1"/>
  <c r="W1814" i="1" s="1"/>
  <c r="T1815" i="1"/>
  <c r="W1815" i="1" s="1"/>
  <c r="T1816" i="1"/>
  <c r="W1816" i="1" s="1"/>
  <c r="T1817" i="1"/>
  <c r="W1817" i="1" s="1"/>
  <c r="T1818" i="1"/>
  <c r="W1818" i="1" s="1"/>
  <c r="T1819" i="1"/>
  <c r="W1819" i="1" s="1"/>
  <c r="T1820" i="1"/>
  <c r="W1820" i="1" s="1"/>
  <c r="T1821" i="1"/>
  <c r="W1821" i="1" s="1"/>
  <c r="T1822" i="1"/>
  <c r="W1822" i="1" s="1"/>
  <c r="T1823" i="1"/>
  <c r="W1823" i="1" s="1"/>
  <c r="T1824" i="1"/>
  <c r="W1824" i="1" s="1"/>
  <c r="T1825" i="1"/>
  <c r="W1825" i="1" s="1"/>
  <c r="T1826" i="1"/>
  <c r="W1826" i="1" s="1"/>
  <c r="T1827" i="1"/>
  <c r="W1827" i="1" s="1"/>
  <c r="T1828" i="1"/>
  <c r="W1828" i="1" s="1"/>
  <c r="T1829" i="1"/>
  <c r="W1829" i="1" s="1"/>
  <c r="T1830" i="1"/>
  <c r="W1830" i="1" s="1"/>
  <c r="T1831" i="1"/>
  <c r="W1831" i="1" s="1"/>
  <c r="T1832" i="1"/>
  <c r="W1832" i="1" s="1"/>
  <c r="T1833" i="1"/>
  <c r="W1833" i="1" s="1"/>
  <c r="T1834" i="1"/>
  <c r="W1834" i="1" s="1"/>
  <c r="T1835" i="1"/>
  <c r="W1835" i="1" s="1"/>
  <c r="T1836" i="1"/>
  <c r="W1836" i="1" s="1"/>
  <c r="T1837" i="1"/>
  <c r="W1837" i="1" s="1"/>
  <c r="T1838" i="1"/>
  <c r="W1838" i="1" s="1"/>
  <c r="T1839" i="1"/>
  <c r="W1839" i="1" s="1"/>
  <c r="T1840" i="1"/>
  <c r="W1840" i="1" s="1"/>
  <c r="T1841" i="1"/>
  <c r="W1841" i="1" s="1"/>
  <c r="T1842" i="1"/>
  <c r="W1842" i="1" s="1"/>
  <c r="T1843" i="1"/>
  <c r="W1843" i="1" s="1"/>
  <c r="T1844" i="1"/>
  <c r="W1844" i="1" s="1"/>
  <c r="T1845" i="1"/>
  <c r="W1845" i="1" s="1"/>
  <c r="T1846" i="1"/>
  <c r="W1846" i="1" s="1"/>
  <c r="T1847" i="1"/>
  <c r="W1847" i="1" s="1"/>
  <c r="T1848" i="1"/>
  <c r="W1848" i="1" s="1"/>
  <c r="T1849" i="1"/>
  <c r="W1849" i="1" s="1"/>
  <c r="T1850" i="1"/>
  <c r="W1850" i="1" s="1"/>
  <c r="T1851" i="1"/>
  <c r="W1851" i="1" s="1"/>
  <c r="T1852" i="1"/>
  <c r="W1852" i="1" s="1"/>
  <c r="T1853" i="1"/>
  <c r="W1853" i="1" s="1"/>
  <c r="T1854" i="1"/>
  <c r="W1854" i="1" s="1"/>
  <c r="T1855" i="1"/>
  <c r="W1855" i="1" s="1"/>
  <c r="T1856" i="1"/>
  <c r="W1856" i="1" s="1"/>
  <c r="T1857" i="1"/>
  <c r="W1857" i="1" s="1"/>
  <c r="T1858" i="1"/>
  <c r="W1858" i="1" s="1"/>
  <c r="T1859" i="1"/>
  <c r="W1859" i="1" s="1"/>
  <c r="T1860" i="1"/>
  <c r="W1860" i="1" s="1"/>
  <c r="T1861" i="1"/>
  <c r="W1861" i="1" s="1"/>
  <c r="T1862" i="1"/>
  <c r="W1862" i="1" s="1"/>
  <c r="T1863" i="1"/>
  <c r="W1863" i="1" s="1"/>
  <c r="T1864" i="1"/>
  <c r="W1864" i="1" s="1"/>
  <c r="T1865" i="1"/>
  <c r="W1865" i="1" s="1"/>
  <c r="T1866" i="1"/>
  <c r="W1866" i="1" s="1"/>
  <c r="T1867" i="1"/>
  <c r="W1867" i="1" s="1"/>
  <c r="T1868" i="1"/>
  <c r="W1868" i="1" s="1"/>
  <c r="T1869" i="1"/>
  <c r="W1869" i="1" s="1"/>
  <c r="T1870" i="1"/>
  <c r="W1870" i="1" s="1"/>
  <c r="T1871" i="1"/>
  <c r="W1871" i="1" s="1"/>
  <c r="T1872" i="1"/>
  <c r="W1872" i="1" s="1"/>
  <c r="T1873" i="1"/>
  <c r="W1873" i="1" s="1"/>
  <c r="T1874" i="1"/>
  <c r="W1874" i="1" s="1"/>
  <c r="T1875" i="1"/>
  <c r="W1875" i="1" s="1"/>
  <c r="T1876" i="1"/>
  <c r="W1876" i="1" s="1"/>
  <c r="T1877" i="1"/>
  <c r="W1877" i="1" s="1"/>
  <c r="T1878" i="1"/>
  <c r="W1878" i="1" s="1"/>
  <c r="T1879" i="1"/>
  <c r="W1879" i="1" s="1"/>
  <c r="T1880" i="1"/>
  <c r="W1880" i="1" s="1"/>
  <c r="T1881" i="1"/>
  <c r="W1881" i="1" s="1"/>
  <c r="T1882" i="1"/>
  <c r="W1882" i="1" s="1"/>
  <c r="T1883" i="1"/>
  <c r="W1883" i="1" s="1"/>
  <c r="T1884" i="1"/>
  <c r="W1884" i="1" s="1"/>
  <c r="T1885" i="1"/>
  <c r="W1885" i="1" s="1"/>
  <c r="T1886" i="1"/>
  <c r="W1886" i="1" s="1"/>
  <c r="T1887" i="1"/>
  <c r="W1887" i="1" s="1"/>
  <c r="T1888" i="1"/>
  <c r="W1888" i="1" s="1"/>
  <c r="T1889" i="1"/>
  <c r="W1889" i="1" s="1"/>
  <c r="T1890" i="1"/>
  <c r="W1890" i="1" s="1"/>
  <c r="T1891" i="1"/>
  <c r="W1891" i="1" s="1"/>
  <c r="T1892" i="1"/>
  <c r="W1892" i="1" s="1"/>
  <c r="T1893" i="1"/>
  <c r="W1893" i="1" s="1"/>
  <c r="T1894" i="1"/>
  <c r="W1894" i="1" s="1"/>
  <c r="T1895" i="1"/>
  <c r="W1895" i="1" s="1"/>
  <c r="T1896" i="1"/>
  <c r="W1896" i="1" s="1"/>
  <c r="T1897" i="1"/>
  <c r="W1897" i="1" s="1"/>
  <c r="T1898" i="1"/>
  <c r="W1898" i="1" s="1"/>
  <c r="T1899" i="1"/>
  <c r="W1899" i="1" s="1"/>
  <c r="T1900" i="1"/>
  <c r="W1900" i="1" s="1"/>
  <c r="T1901" i="1"/>
  <c r="W1901" i="1" s="1"/>
  <c r="T1902" i="1"/>
  <c r="W1902" i="1" s="1"/>
  <c r="T1903" i="1"/>
  <c r="W1903" i="1" s="1"/>
  <c r="T1904" i="1"/>
  <c r="W1904" i="1" s="1"/>
  <c r="T1905" i="1"/>
  <c r="W1905" i="1" s="1"/>
  <c r="T1906" i="1"/>
  <c r="W1906" i="1" s="1"/>
  <c r="T1907" i="1"/>
  <c r="W1907" i="1" s="1"/>
  <c r="T1908" i="1"/>
  <c r="W1908" i="1" s="1"/>
  <c r="T1909" i="1"/>
  <c r="W1909" i="1" s="1"/>
  <c r="T1910" i="1"/>
  <c r="W1910" i="1" s="1"/>
  <c r="T1911" i="1"/>
  <c r="W1911" i="1" s="1"/>
  <c r="T1912" i="1"/>
  <c r="W1912" i="1" s="1"/>
  <c r="T1913" i="1"/>
  <c r="W1913" i="1" s="1"/>
  <c r="T1914" i="1"/>
  <c r="W1914" i="1" s="1"/>
  <c r="T1915" i="1"/>
  <c r="W1915" i="1" s="1"/>
  <c r="T1916" i="1"/>
  <c r="W1916" i="1" s="1"/>
  <c r="T1917" i="1"/>
  <c r="W1917" i="1" s="1"/>
  <c r="T1918" i="1"/>
  <c r="W1918" i="1" s="1"/>
  <c r="T1919" i="1"/>
  <c r="W1919" i="1" s="1"/>
  <c r="T1920" i="1"/>
  <c r="W1920" i="1" s="1"/>
  <c r="T1921" i="1"/>
  <c r="W1921" i="1" s="1"/>
  <c r="T1922" i="1"/>
  <c r="W1922" i="1" s="1"/>
  <c r="T1923" i="1"/>
  <c r="W1923" i="1" s="1"/>
  <c r="T1924" i="1"/>
  <c r="W1924" i="1" s="1"/>
  <c r="T1925" i="1"/>
  <c r="W1925" i="1" s="1"/>
  <c r="T1926" i="1"/>
  <c r="W1926" i="1" s="1"/>
  <c r="T1927" i="1"/>
  <c r="W1927" i="1" s="1"/>
  <c r="T1928" i="1"/>
  <c r="W1928" i="1" s="1"/>
  <c r="T1929" i="1"/>
  <c r="W1929" i="1" s="1"/>
  <c r="T1930" i="1"/>
  <c r="W1930" i="1" s="1"/>
  <c r="T1931" i="1"/>
  <c r="W1931" i="1" s="1"/>
  <c r="T1932" i="1"/>
  <c r="W1932" i="1" s="1"/>
  <c r="T1933" i="1"/>
  <c r="W1933" i="1" s="1"/>
  <c r="T1934" i="1"/>
  <c r="W1934" i="1" s="1"/>
  <c r="T1935" i="1"/>
  <c r="W1935" i="1" s="1"/>
  <c r="T1936" i="1"/>
  <c r="W1936" i="1" s="1"/>
  <c r="T1937" i="1"/>
  <c r="W1937" i="1" s="1"/>
  <c r="T1938" i="1"/>
  <c r="W1938" i="1" s="1"/>
  <c r="T1939" i="1"/>
  <c r="W1939" i="1" s="1"/>
  <c r="T1940" i="1"/>
  <c r="W1940" i="1" s="1"/>
  <c r="T1941" i="1"/>
  <c r="W1941" i="1" s="1"/>
  <c r="T1942" i="1"/>
  <c r="W1942" i="1" s="1"/>
  <c r="T1943" i="1"/>
  <c r="W1943" i="1" s="1"/>
  <c r="T1944" i="1"/>
  <c r="W1944" i="1" s="1"/>
  <c r="T1945" i="1"/>
  <c r="W1945" i="1" s="1"/>
  <c r="T1946" i="1"/>
  <c r="W1946" i="1" s="1"/>
  <c r="T1947" i="1"/>
  <c r="W1947" i="1" s="1"/>
  <c r="T1948" i="1"/>
  <c r="W1948" i="1" s="1"/>
  <c r="T1949" i="1"/>
  <c r="W1949" i="1" s="1"/>
  <c r="T1950" i="1"/>
  <c r="W1950" i="1" s="1"/>
  <c r="T1951" i="1"/>
  <c r="W1951" i="1" s="1"/>
  <c r="T1952" i="1"/>
  <c r="W1952" i="1" s="1"/>
  <c r="T1953" i="1"/>
  <c r="W1953" i="1" s="1"/>
  <c r="T1954" i="1"/>
  <c r="W1954" i="1" s="1"/>
  <c r="T1955" i="1"/>
  <c r="W1955" i="1" s="1"/>
  <c r="T1956" i="1"/>
  <c r="W1956" i="1" s="1"/>
  <c r="T1957" i="1"/>
  <c r="W1957" i="1" s="1"/>
  <c r="T1958" i="1"/>
  <c r="W1958" i="1" s="1"/>
  <c r="T1959" i="1"/>
  <c r="W1959" i="1" s="1"/>
  <c r="T1960" i="1"/>
  <c r="W1960" i="1" s="1"/>
  <c r="T1961" i="1"/>
  <c r="W1961" i="1" s="1"/>
  <c r="T1962" i="1"/>
  <c r="W1962" i="1" s="1"/>
  <c r="T1963" i="1"/>
  <c r="W1963" i="1" s="1"/>
  <c r="T1964" i="1"/>
  <c r="W1964" i="1" s="1"/>
  <c r="T1965" i="1"/>
  <c r="W1965" i="1" s="1"/>
  <c r="T1966" i="1"/>
  <c r="W1966" i="1" s="1"/>
  <c r="T1967" i="1"/>
  <c r="W1967" i="1" s="1"/>
  <c r="T1968" i="1"/>
  <c r="W1968" i="1" s="1"/>
  <c r="T1969" i="1"/>
  <c r="W1969" i="1" s="1"/>
  <c r="T1970" i="1"/>
  <c r="W1970" i="1" s="1"/>
  <c r="T1971" i="1"/>
  <c r="W1971" i="1" s="1"/>
  <c r="T1972" i="1"/>
  <c r="W1972" i="1" s="1"/>
  <c r="T1973" i="1"/>
  <c r="W1973" i="1" s="1"/>
  <c r="T1974" i="1"/>
  <c r="W1974" i="1" s="1"/>
  <c r="T1975" i="1"/>
  <c r="W1975" i="1" s="1"/>
  <c r="T1976" i="1"/>
  <c r="W1976" i="1" s="1"/>
  <c r="T1977" i="1"/>
  <c r="W1977" i="1" s="1"/>
  <c r="T1978" i="1"/>
  <c r="W1978" i="1" s="1"/>
  <c r="T1979" i="1"/>
  <c r="W1979" i="1" s="1"/>
  <c r="T1980" i="1"/>
  <c r="W1980" i="1" s="1"/>
  <c r="T1981" i="1"/>
  <c r="W1981" i="1" s="1"/>
  <c r="T1982" i="1"/>
  <c r="W1982" i="1" s="1"/>
  <c r="T1983" i="1"/>
  <c r="W1983" i="1" s="1"/>
  <c r="T1984" i="1"/>
  <c r="W1984" i="1" s="1"/>
  <c r="T1985" i="1"/>
  <c r="W1985" i="1" s="1"/>
  <c r="T1986" i="1"/>
  <c r="W1986" i="1" s="1"/>
  <c r="T1987" i="1"/>
  <c r="W1987" i="1" s="1"/>
  <c r="T1988" i="1"/>
  <c r="W1988" i="1" s="1"/>
  <c r="T1989" i="1"/>
  <c r="W1989" i="1" s="1"/>
  <c r="T1990" i="1"/>
  <c r="W1990" i="1" s="1"/>
  <c r="T1991" i="1"/>
  <c r="W1991" i="1" s="1"/>
  <c r="T1992" i="1"/>
  <c r="W1992" i="1" s="1"/>
  <c r="T1993" i="1"/>
  <c r="W1993" i="1" s="1"/>
  <c r="T1994" i="1"/>
  <c r="W1994" i="1" s="1"/>
  <c r="T1995" i="1"/>
  <c r="W1995" i="1" s="1"/>
  <c r="T1996" i="1"/>
  <c r="W1996" i="1" s="1"/>
  <c r="T1997" i="1"/>
  <c r="W1997" i="1" s="1"/>
  <c r="T1998" i="1"/>
  <c r="W1998" i="1" s="1"/>
  <c r="T1999" i="1"/>
  <c r="W1999" i="1" s="1"/>
  <c r="T2000" i="1"/>
  <c r="W2000" i="1" s="1"/>
  <c r="T2001" i="1"/>
  <c r="W2001" i="1" s="1"/>
  <c r="T2002" i="1"/>
  <c r="W2002" i="1" s="1"/>
  <c r="T2003" i="1"/>
  <c r="W2003" i="1" s="1"/>
  <c r="T2004" i="1"/>
  <c r="W2004" i="1" s="1"/>
  <c r="T2005" i="1"/>
  <c r="W2005" i="1" s="1"/>
  <c r="T2006" i="1"/>
  <c r="W2006" i="1" s="1"/>
  <c r="T2007" i="1"/>
  <c r="W2007" i="1" s="1"/>
  <c r="T2008" i="1"/>
  <c r="W2008" i="1" s="1"/>
  <c r="T2009" i="1"/>
  <c r="W2009" i="1" s="1"/>
  <c r="T2010" i="1"/>
  <c r="W2010" i="1" s="1"/>
  <c r="T2011" i="1"/>
  <c r="W2011" i="1" s="1"/>
  <c r="T2012" i="1"/>
  <c r="W2012" i="1" s="1"/>
  <c r="T2013" i="1"/>
  <c r="W2013" i="1" s="1"/>
  <c r="T2014" i="1"/>
  <c r="W2014" i="1" s="1"/>
  <c r="T2015" i="1"/>
  <c r="W2015" i="1" s="1"/>
  <c r="T2016" i="1"/>
  <c r="W2016" i="1" s="1"/>
  <c r="T2017" i="1"/>
  <c r="W2017" i="1" s="1"/>
  <c r="T2018" i="1"/>
  <c r="W2018" i="1" s="1"/>
  <c r="T2019" i="1"/>
  <c r="W2019" i="1" s="1"/>
  <c r="T2020" i="1"/>
  <c r="W2020" i="1" s="1"/>
  <c r="T2021" i="1"/>
  <c r="W2021" i="1" s="1"/>
  <c r="T2022" i="1"/>
  <c r="W2022" i="1" s="1"/>
  <c r="T2023" i="1"/>
  <c r="W2023" i="1" s="1"/>
  <c r="T2024" i="1"/>
  <c r="W2024" i="1" s="1"/>
  <c r="T2025" i="1"/>
  <c r="W2025" i="1" s="1"/>
  <c r="T2026" i="1"/>
  <c r="W2026" i="1" s="1"/>
  <c r="T2027" i="1"/>
  <c r="W2027" i="1" s="1"/>
  <c r="T2028" i="1"/>
  <c r="W2028" i="1" s="1"/>
  <c r="T2029" i="1"/>
  <c r="W2029" i="1" s="1"/>
  <c r="T2030" i="1"/>
  <c r="W2030" i="1" s="1"/>
  <c r="T2031" i="1"/>
  <c r="W2031" i="1" s="1"/>
  <c r="T2032" i="1"/>
  <c r="W2032" i="1" s="1"/>
  <c r="T2033" i="1"/>
  <c r="W2033" i="1" s="1"/>
  <c r="T2034" i="1"/>
  <c r="W2034" i="1" s="1"/>
  <c r="T2035" i="1"/>
  <c r="W2035" i="1" s="1"/>
  <c r="T2036" i="1"/>
  <c r="W2036" i="1" s="1"/>
  <c r="T2037" i="1"/>
  <c r="W2037" i="1" s="1"/>
  <c r="T2038" i="1"/>
  <c r="W2038" i="1" s="1"/>
  <c r="T2039" i="1"/>
  <c r="W2039" i="1" s="1"/>
  <c r="T2040" i="1"/>
  <c r="W2040" i="1" s="1"/>
  <c r="T2041" i="1"/>
  <c r="W2041" i="1" s="1"/>
  <c r="T2042" i="1"/>
  <c r="W2042" i="1" s="1"/>
  <c r="T2043" i="1"/>
  <c r="W2043" i="1" s="1"/>
  <c r="T2044" i="1"/>
  <c r="W2044" i="1" s="1"/>
  <c r="T2045" i="1"/>
  <c r="W2045" i="1" s="1"/>
  <c r="T2046" i="1"/>
  <c r="W2046" i="1" s="1"/>
  <c r="T2047" i="1"/>
  <c r="W2047" i="1" s="1"/>
  <c r="T2048" i="1"/>
  <c r="W2048" i="1" s="1"/>
  <c r="T2049" i="1"/>
  <c r="W2049" i="1" s="1"/>
  <c r="T2050" i="1"/>
  <c r="W2050" i="1" s="1"/>
  <c r="T2051" i="1"/>
  <c r="W2051" i="1" s="1"/>
  <c r="T2052" i="1"/>
  <c r="W2052" i="1" s="1"/>
  <c r="T2053" i="1"/>
  <c r="W2053" i="1" s="1"/>
  <c r="T2054" i="1"/>
  <c r="W2054" i="1" s="1"/>
  <c r="T2055" i="1"/>
  <c r="W2055" i="1" s="1"/>
  <c r="T2056" i="1"/>
  <c r="W2056" i="1" s="1"/>
  <c r="T2057" i="1"/>
  <c r="W2057" i="1" s="1"/>
  <c r="T2058" i="1"/>
  <c r="W2058" i="1" s="1"/>
  <c r="T2059" i="1"/>
  <c r="W2059" i="1" s="1"/>
  <c r="T2060" i="1"/>
  <c r="W2060" i="1" s="1"/>
  <c r="T2061" i="1"/>
  <c r="W2061" i="1" s="1"/>
  <c r="T2062" i="1"/>
  <c r="W2062" i="1" s="1"/>
  <c r="T2063" i="1"/>
  <c r="W2063" i="1" s="1"/>
  <c r="T2064" i="1"/>
  <c r="W2064" i="1" s="1"/>
  <c r="T2065" i="1"/>
  <c r="W2065" i="1" s="1"/>
  <c r="T2066" i="1"/>
  <c r="W2066" i="1" s="1"/>
  <c r="T2067" i="1"/>
  <c r="W2067" i="1" s="1"/>
  <c r="T2068" i="1"/>
  <c r="W2068" i="1" s="1"/>
  <c r="T2069" i="1"/>
  <c r="W2069" i="1" s="1"/>
  <c r="T2070" i="1"/>
  <c r="W2070" i="1" s="1"/>
  <c r="T2071" i="1"/>
  <c r="W2071" i="1" s="1"/>
  <c r="T2072" i="1"/>
  <c r="W2072" i="1" s="1"/>
  <c r="T2073" i="1"/>
  <c r="W2073" i="1" s="1"/>
  <c r="T2074" i="1"/>
  <c r="W2074" i="1" s="1"/>
  <c r="T2075" i="1"/>
  <c r="W2075" i="1" s="1"/>
  <c r="T2076" i="1"/>
  <c r="W2076" i="1" s="1"/>
  <c r="T2077" i="1"/>
  <c r="W2077" i="1" s="1"/>
  <c r="T2078" i="1"/>
  <c r="W2078" i="1" s="1"/>
  <c r="T2079" i="1"/>
  <c r="W2079" i="1" s="1"/>
  <c r="T2080" i="1"/>
  <c r="W2080" i="1" s="1"/>
  <c r="T2081" i="1"/>
  <c r="W2081" i="1" s="1"/>
  <c r="T2082" i="1"/>
  <c r="W2082" i="1" s="1"/>
  <c r="T2083" i="1"/>
  <c r="W2083" i="1" s="1"/>
  <c r="T2084" i="1"/>
  <c r="W2084" i="1" s="1"/>
  <c r="T2085" i="1"/>
  <c r="W2085" i="1" s="1"/>
  <c r="T2086" i="1"/>
  <c r="W2086" i="1" s="1"/>
  <c r="T2087" i="1"/>
  <c r="W2087" i="1" s="1"/>
  <c r="T2088" i="1"/>
  <c r="W2088" i="1" s="1"/>
  <c r="T2089" i="1"/>
  <c r="W2089" i="1" s="1"/>
  <c r="T2090" i="1"/>
  <c r="W2090" i="1" s="1"/>
  <c r="T2091" i="1"/>
  <c r="W2091" i="1" s="1"/>
  <c r="T2092" i="1"/>
  <c r="W2092" i="1" s="1"/>
  <c r="T2093" i="1"/>
  <c r="W2093" i="1" s="1"/>
  <c r="T2094" i="1"/>
  <c r="W2094" i="1" s="1"/>
  <c r="T2095" i="1"/>
  <c r="W2095" i="1" s="1"/>
  <c r="T2096" i="1"/>
  <c r="W2096" i="1" s="1"/>
  <c r="T2097" i="1"/>
  <c r="W2097" i="1" s="1"/>
  <c r="T2098" i="1"/>
  <c r="W2098" i="1" s="1"/>
  <c r="T2099" i="1"/>
  <c r="W2099" i="1" s="1"/>
  <c r="T2100" i="1"/>
  <c r="W2100" i="1" s="1"/>
  <c r="T2101" i="1"/>
  <c r="W2101" i="1" s="1"/>
  <c r="T2102" i="1"/>
  <c r="W2102" i="1" s="1"/>
  <c r="T2103" i="1"/>
  <c r="W2103" i="1" s="1"/>
  <c r="T2104" i="1"/>
  <c r="W2104" i="1" s="1"/>
  <c r="T2105" i="1"/>
  <c r="W2105" i="1" s="1"/>
  <c r="T2106" i="1"/>
  <c r="W2106" i="1" s="1"/>
  <c r="T2107" i="1"/>
  <c r="W2107" i="1" s="1"/>
  <c r="T2108" i="1"/>
  <c r="W2108" i="1" s="1"/>
  <c r="T2109" i="1"/>
  <c r="W2109" i="1" s="1"/>
  <c r="T2110" i="1"/>
  <c r="W2110" i="1" s="1"/>
  <c r="T2111" i="1"/>
  <c r="W2111" i="1" s="1"/>
  <c r="T2112" i="1"/>
  <c r="W2112" i="1" s="1"/>
  <c r="T2113" i="1"/>
  <c r="W2113" i="1" s="1"/>
  <c r="T2114" i="1"/>
  <c r="W2114" i="1" s="1"/>
  <c r="T2115" i="1"/>
  <c r="W2115" i="1" s="1"/>
  <c r="T2116" i="1"/>
  <c r="W2116" i="1" s="1"/>
  <c r="T2117" i="1"/>
  <c r="W2117" i="1" s="1"/>
  <c r="T2118" i="1"/>
  <c r="W2118" i="1" s="1"/>
  <c r="T2119" i="1"/>
  <c r="W2119" i="1" s="1"/>
  <c r="T2120" i="1"/>
  <c r="W2120" i="1" s="1"/>
  <c r="T2121" i="1"/>
  <c r="W2121" i="1" s="1"/>
  <c r="T2122" i="1"/>
  <c r="W2122" i="1" s="1"/>
  <c r="T2123" i="1"/>
  <c r="W2123" i="1" s="1"/>
  <c r="T2124" i="1"/>
  <c r="W2124" i="1" s="1"/>
  <c r="T2125" i="1"/>
  <c r="W2125" i="1" s="1"/>
  <c r="T2126" i="1"/>
  <c r="W2126" i="1" s="1"/>
  <c r="T2127" i="1"/>
  <c r="W2127" i="1" s="1"/>
  <c r="T2128" i="1"/>
  <c r="W2128" i="1" s="1"/>
  <c r="T2129" i="1"/>
  <c r="W2129" i="1" s="1"/>
  <c r="T2130" i="1"/>
  <c r="W2130" i="1" s="1"/>
  <c r="T2131" i="1"/>
  <c r="W2131" i="1" s="1"/>
  <c r="T2132" i="1"/>
  <c r="W2132" i="1" s="1"/>
  <c r="T2133" i="1"/>
  <c r="W2133" i="1" s="1"/>
  <c r="T2134" i="1"/>
  <c r="W2134" i="1" s="1"/>
  <c r="T2135" i="1"/>
  <c r="W2135" i="1" s="1"/>
  <c r="T2136" i="1"/>
  <c r="W2136" i="1" s="1"/>
  <c r="T2137" i="1"/>
  <c r="W2137" i="1" s="1"/>
  <c r="T2138" i="1"/>
  <c r="W2138" i="1" s="1"/>
  <c r="T2139" i="1"/>
  <c r="W2139" i="1" s="1"/>
  <c r="T2140" i="1"/>
  <c r="W2140" i="1" s="1"/>
  <c r="T2141" i="1"/>
  <c r="W2141" i="1" s="1"/>
  <c r="T2142" i="1"/>
  <c r="W2142" i="1" s="1"/>
  <c r="T2143" i="1"/>
  <c r="W2143" i="1" s="1"/>
  <c r="T2144" i="1"/>
  <c r="W2144" i="1" s="1"/>
  <c r="T2145" i="1"/>
  <c r="W2145" i="1" s="1"/>
  <c r="T2146" i="1"/>
  <c r="W2146" i="1" s="1"/>
  <c r="T2147" i="1"/>
  <c r="W2147" i="1" s="1"/>
  <c r="T2148" i="1"/>
  <c r="W2148" i="1" s="1"/>
  <c r="T2149" i="1"/>
  <c r="W2149" i="1" s="1"/>
  <c r="T2150" i="1"/>
  <c r="W2150" i="1" s="1"/>
  <c r="T2151" i="1"/>
  <c r="W2151" i="1" s="1"/>
  <c r="T2152" i="1"/>
  <c r="W2152" i="1" s="1"/>
  <c r="T2153" i="1"/>
  <c r="W2153" i="1" s="1"/>
  <c r="T2154" i="1"/>
  <c r="W2154" i="1" s="1"/>
  <c r="T2155" i="1"/>
  <c r="W2155" i="1" s="1"/>
  <c r="T2156" i="1"/>
  <c r="W2156" i="1" s="1"/>
  <c r="T2157" i="1"/>
  <c r="W2157" i="1" s="1"/>
  <c r="T2158" i="1"/>
  <c r="W2158" i="1" s="1"/>
  <c r="T2159" i="1"/>
  <c r="W2159" i="1" s="1"/>
  <c r="T2160" i="1"/>
  <c r="W2160" i="1" s="1"/>
  <c r="T2161" i="1"/>
  <c r="W2161" i="1" s="1"/>
  <c r="T2162" i="1"/>
  <c r="W2162" i="1" s="1"/>
  <c r="T2163" i="1"/>
  <c r="W2163" i="1" s="1"/>
  <c r="T2164" i="1"/>
  <c r="W2164" i="1" s="1"/>
  <c r="T2165" i="1"/>
  <c r="W2165" i="1" s="1"/>
  <c r="T2166" i="1"/>
  <c r="W2166" i="1" s="1"/>
  <c r="T2167" i="1"/>
  <c r="W2167" i="1" s="1"/>
  <c r="T2168" i="1"/>
  <c r="W2168" i="1" s="1"/>
  <c r="T2169" i="1"/>
  <c r="W2169" i="1" s="1"/>
  <c r="T2170" i="1"/>
  <c r="W2170" i="1" s="1"/>
  <c r="T2171" i="1"/>
  <c r="W2171" i="1" s="1"/>
  <c r="T2172" i="1"/>
  <c r="W2172" i="1" s="1"/>
  <c r="T2173" i="1"/>
  <c r="W2173" i="1" s="1"/>
  <c r="T2174" i="1"/>
  <c r="W2174" i="1" s="1"/>
  <c r="T2175" i="1"/>
  <c r="W2175" i="1" s="1"/>
  <c r="T2176" i="1"/>
  <c r="W2176" i="1" s="1"/>
  <c r="T2177" i="1"/>
  <c r="W2177" i="1" s="1"/>
  <c r="T2178" i="1"/>
  <c r="W2178" i="1" s="1"/>
  <c r="T2179" i="1"/>
  <c r="W2179" i="1" s="1"/>
  <c r="T2180" i="1"/>
  <c r="W2180" i="1" s="1"/>
  <c r="T2181" i="1"/>
  <c r="W2181" i="1" s="1"/>
  <c r="T2182" i="1"/>
  <c r="W2182" i="1" s="1"/>
  <c r="T2183" i="1"/>
  <c r="W2183" i="1" s="1"/>
  <c r="T2184" i="1"/>
  <c r="W2184" i="1" s="1"/>
  <c r="T2185" i="1"/>
  <c r="W2185" i="1" s="1"/>
  <c r="T2186" i="1"/>
  <c r="W2186" i="1" s="1"/>
  <c r="T2187" i="1"/>
  <c r="W2187" i="1" s="1"/>
  <c r="T2188" i="1"/>
  <c r="W2188" i="1" s="1"/>
  <c r="T2189" i="1"/>
  <c r="W2189" i="1" s="1"/>
  <c r="T2190" i="1"/>
  <c r="W2190" i="1" s="1"/>
  <c r="T2191" i="1"/>
  <c r="W2191" i="1" s="1"/>
  <c r="T2192" i="1"/>
  <c r="W2192" i="1" s="1"/>
  <c r="T2193" i="1"/>
  <c r="W2193" i="1" s="1"/>
  <c r="T2194" i="1"/>
  <c r="W2194" i="1" s="1"/>
  <c r="T2195" i="1"/>
  <c r="W2195" i="1" s="1"/>
  <c r="T2196" i="1"/>
  <c r="W2196" i="1" s="1"/>
  <c r="T2197" i="1"/>
  <c r="W2197" i="1" s="1"/>
  <c r="T2198" i="1"/>
  <c r="W2198" i="1" s="1"/>
  <c r="T2199" i="1"/>
  <c r="W2199" i="1" s="1"/>
  <c r="T2200" i="1"/>
  <c r="W2200" i="1" s="1"/>
  <c r="T2201" i="1"/>
  <c r="W2201" i="1" s="1"/>
  <c r="T2202" i="1"/>
  <c r="W2202" i="1" s="1"/>
  <c r="T2203" i="1"/>
  <c r="W2203" i="1" s="1"/>
  <c r="T2204" i="1"/>
  <c r="W2204" i="1" s="1"/>
  <c r="T2205" i="1"/>
  <c r="W2205" i="1" s="1"/>
  <c r="T2206" i="1"/>
  <c r="W2206" i="1" s="1"/>
  <c r="T2207" i="1"/>
  <c r="W2207" i="1" s="1"/>
  <c r="T2208" i="1"/>
  <c r="W2208" i="1" s="1"/>
  <c r="T2209" i="1"/>
  <c r="W2209" i="1" s="1"/>
  <c r="T2210" i="1"/>
  <c r="W2210" i="1" s="1"/>
  <c r="T2211" i="1"/>
  <c r="W2211" i="1" s="1"/>
  <c r="T2212" i="1"/>
  <c r="W2212" i="1" s="1"/>
  <c r="T2213" i="1"/>
  <c r="W2213" i="1" s="1"/>
  <c r="T2214" i="1"/>
  <c r="W2214" i="1" s="1"/>
  <c r="T2215" i="1"/>
  <c r="W2215" i="1" s="1"/>
  <c r="T2216" i="1"/>
  <c r="W2216" i="1" s="1"/>
  <c r="T2217" i="1"/>
  <c r="W2217" i="1" s="1"/>
  <c r="T2218" i="1"/>
  <c r="W2218" i="1" s="1"/>
  <c r="T2219" i="1"/>
  <c r="W2219" i="1" s="1"/>
  <c r="T2220" i="1"/>
  <c r="W2220" i="1" s="1"/>
  <c r="T2221" i="1"/>
  <c r="W2221" i="1" s="1"/>
  <c r="T2222" i="1"/>
  <c r="W2222" i="1" s="1"/>
  <c r="T2223" i="1"/>
  <c r="W2223" i="1" s="1"/>
  <c r="T2224" i="1"/>
  <c r="W2224" i="1" s="1"/>
  <c r="T2225" i="1"/>
  <c r="W2225" i="1" s="1"/>
  <c r="T2226" i="1"/>
  <c r="W2226" i="1" s="1"/>
  <c r="T2227" i="1"/>
  <c r="W2227" i="1" s="1"/>
  <c r="T2228" i="1"/>
  <c r="W2228" i="1" s="1"/>
  <c r="T2229" i="1"/>
  <c r="W2229" i="1" s="1"/>
  <c r="T2230" i="1"/>
  <c r="W2230" i="1" s="1"/>
  <c r="T2231" i="1"/>
  <c r="W2231" i="1" s="1"/>
  <c r="T2232" i="1"/>
  <c r="W2232" i="1" s="1"/>
  <c r="T2233" i="1"/>
  <c r="W2233" i="1" s="1"/>
  <c r="T2234" i="1"/>
  <c r="W2234" i="1" s="1"/>
  <c r="T2235" i="1"/>
  <c r="W2235" i="1" s="1"/>
  <c r="T2236" i="1"/>
  <c r="W2236" i="1" s="1"/>
  <c r="T2237" i="1"/>
  <c r="W2237" i="1" s="1"/>
  <c r="T2238" i="1"/>
  <c r="W2238" i="1" s="1"/>
  <c r="T2239" i="1"/>
  <c r="W2239" i="1" s="1"/>
  <c r="T2240" i="1"/>
  <c r="W2240" i="1" s="1"/>
  <c r="T2241" i="1"/>
  <c r="W2241" i="1" s="1"/>
  <c r="T2242" i="1"/>
  <c r="W2242" i="1" s="1"/>
  <c r="T2243" i="1"/>
  <c r="W2243" i="1" s="1"/>
  <c r="T2244" i="1"/>
  <c r="W2244" i="1" s="1"/>
  <c r="T2245" i="1"/>
  <c r="W2245" i="1" s="1"/>
  <c r="T2246" i="1"/>
  <c r="W2246" i="1" s="1"/>
  <c r="T2247" i="1"/>
  <c r="W2247" i="1" s="1"/>
  <c r="T2248" i="1"/>
  <c r="W2248" i="1" s="1"/>
  <c r="T2249" i="1"/>
  <c r="W2249" i="1" s="1"/>
  <c r="T2250" i="1"/>
  <c r="W2250" i="1" s="1"/>
  <c r="T2251" i="1"/>
  <c r="W2251" i="1" s="1"/>
  <c r="T2252" i="1"/>
  <c r="W2252" i="1" s="1"/>
  <c r="T2253" i="1"/>
  <c r="W2253" i="1" s="1"/>
  <c r="T2254" i="1"/>
  <c r="W2254" i="1" s="1"/>
  <c r="T2255" i="1"/>
  <c r="W2255" i="1" s="1"/>
  <c r="T2256" i="1"/>
  <c r="W2256" i="1" s="1"/>
  <c r="T2257" i="1"/>
  <c r="W2257" i="1" s="1"/>
  <c r="T2258" i="1"/>
  <c r="W2258" i="1" s="1"/>
  <c r="T2259" i="1"/>
  <c r="W2259" i="1" s="1"/>
  <c r="T2260" i="1"/>
  <c r="W2260" i="1" s="1"/>
  <c r="T2261" i="1"/>
  <c r="W2261" i="1" s="1"/>
  <c r="T2262" i="1"/>
  <c r="W2262" i="1" s="1"/>
  <c r="T2263" i="1"/>
  <c r="W2263" i="1" s="1"/>
  <c r="T2264" i="1"/>
  <c r="W2264" i="1" s="1"/>
  <c r="T2265" i="1"/>
  <c r="W2265" i="1" s="1"/>
  <c r="T2266" i="1"/>
  <c r="W2266" i="1" s="1"/>
  <c r="T2267" i="1"/>
  <c r="W2267" i="1" s="1"/>
  <c r="T2268" i="1"/>
  <c r="W2268" i="1" s="1"/>
  <c r="T2269" i="1"/>
  <c r="W2269" i="1" s="1"/>
  <c r="T2270" i="1"/>
  <c r="W2270" i="1" s="1"/>
  <c r="T2271" i="1"/>
  <c r="W2271" i="1" s="1"/>
  <c r="T2272" i="1"/>
  <c r="W2272" i="1" s="1"/>
  <c r="T2273" i="1"/>
  <c r="W2273" i="1" s="1"/>
  <c r="T2274" i="1"/>
  <c r="W2274" i="1" s="1"/>
  <c r="T2275" i="1"/>
  <c r="W2275" i="1" s="1"/>
  <c r="T2276" i="1"/>
  <c r="W2276" i="1" s="1"/>
  <c r="T2277" i="1"/>
  <c r="W2277" i="1" s="1"/>
  <c r="T2278" i="1"/>
  <c r="W2278" i="1" s="1"/>
  <c r="T2279" i="1"/>
  <c r="W2279" i="1" s="1"/>
  <c r="T2280" i="1"/>
  <c r="W2280" i="1" s="1"/>
  <c r="T2281" i="1"/>
  <c r="W2281" i="1" s="1"/>
  <c r="T2282" i="1"/>
  <c r="W2282" i="1" s="1"/>
  <c r="T2283" i="1"/>
  <c r="W2283" i="1" s="1"/>
  <c r="T2284" i="1"/>
  <c r="W2284" i="1" s="1"/>
  <c r="T2285" i="1"/>
  <c r="W2285" i="1" s="1"/>
  <c r="T2286" i="1"/>
  <c r="W2286" i="1" s="1"/>
  <c r="T2287" i="1"/>
  <c r="W2287" i="1" s="1"/>
  <c r="T2288" i="1"/>
  <c r="W2288" i="1" s="1"/>
  <c r="T2289" i="1"/>
  <c r="W2289" i="1" s="1"/>
  <c r="T2290" i="1"/>
  <c r="W2290" i="1" s="1"/>
  <c r="T2291" i="1"/>
  <c r="W2291" i="1" s="1"/>
  <c r="T2292" i="1"/>
  <c r="W2292" i="1" s="1"/>
  <c r="T2293" i="1"/>
  <c r="W2293" i="1" s="1"/>
  <c r="T2294" i="1"/>
  <c r="W2294" i="1" s="1"/>
  <c r="T2295" i="1"/>
  <c r="W2295" i="1" s="1"/>
  <c r="T2296" i="1"/>
  <c r="W2296" i="1" s="1"/>
  <c r="T2297" i="1"/>
  <c r="W2297" i="1" s="1"/>
  <c r="T2298" i="1"/>
  <c r="W2298" i="1" s="1"/>
  <c r="T2299" i="1"/>
  <c r="W2299" i="1" s="1"/>
  <c r="T2300" i="1"/>
  <c r="W2300" i="1" s="1"/>
  <c r="T2301" i="1"/>
  <c r="W2301" i="1" s="1"/>
  <c r="T2302" i="1"/>
  <c r="W2302" i="1" s="1"/>
  <c r="T2303" i="1"/>
  <c r="W2303" i="1" s="1"/>
  <c r="T2304" i="1"/>
  <c r="W2304" i="1" s="1"/>
  <c r="T2305" i="1"/>
  <c r="W2305" i="1" s="1"/>
  <c r="T2306" i="1"/>
  <c r="W2306" i="1" s="1"/>
  <c r="T2307" i="1"/>
  <c r="W2307" i="1" s="1"/>
  <c r="T2308" i="1"/>
  <c r="W2308" i="1" s="1"/>
  <c r="T2309" i="1"/>
  <c r="W2309" i="1" s="1"/>
  <c r="T2310" i="1"/>
  <c r="W2310" i="1" s="1"/>
  <c r="T2311" i="1"/>
  <c r="W2311" i="1" s="1"/>
  <c r="T2312" i="1"/>
  <c r="W2312" i="1" s="1"/>
  <c r="T2313" i="1"/>
  <c r="W2313" i="1" s="1"/>
  <c r="T2314" i="1"/>
  <c r="W2314" i="1" s="1"/>
  <c r="T2315" i="1"/>
  <c r="W2315" i="1" s="1"/>
  <c r="T2316" i="1"/>
  <c r="W2316" i="1" s="1"/>
  <c r="T2317" i="1"/>
  <c r="W2317" i="1" s="1"/>
  <c r="T2318" i="1"/>
  <c r="W2318" i="1" s="1"/>
  <c r="T2319" i="1"/>
  <c r="W2319" i="1" s="1"/>
  <c r="T2320" i="1"/>
  <c r="W2320" i="1" s="1"/>
  <c r="T2321" i="1"/>
  <c r="W2321" i="1" s="1"/>
  <c r="T2322" i="1"/>
  <c r="W2322" i="1" s="1"/>
  <c r="T2323" i="1"/>
  <c r="W2323" i="1" s="1"/>
  <c r="T2324" i="1"/>
  <c r="W2324" i="1" s="1"/>
  <c r="T2325" i="1"/>
  <c r="W2325" i="1" s="1"/>
  <c r="T2326" i="1"/>
  <c r="W2326" i="1" s="1"/>
  <c r="T2327" i="1"/>
  <c r="W2327" i="1" s="1"/>
  <c r="T2328" i="1"/>
  <c r="W2328" i="1" s="1"/>
  <c r="T2329" i="1"/>
  <c r="W2329" i="1" s="1"/>
  <c r="T2330" i="1"/>
  <c r="W2330" i="1" s="1"/>
  <c r="T2331" i="1"/>
  <c r="W2331" i="1" s="1"/>
  <c r="T2332" i="1"/>
  <c r="W2332" i="1" s="1"/>
  <c r="T2333" i="1"/>
  <c r="W2333" i="1" s="1"/>
  <c r="T2334" i="1"/>
  <c r="W2334" i="1" s="1"/>
  <c r="T2335" i="1"/>
  <c r="W2335" i="1" s="1"/>
  <c r="T2336" i="1"/>
  <c r="W2336" i="1" s="1"/>
  <c r="T2337" i="1"/>
  <c r="W2337" i="1" s="1"/>
  <c r="T2338" i="1"/>
  <c r="W2338" i="1" s="1"/>
  <c r="T2339" i="1"/>
  <c r="W2339" i="1" s="1"/>
  <c r="T2340" i="1"/>
  <c r="W2340" i="1" s="1"/>
  <c r="T2341" i="1"/>
  <c r="W2341" i="1" s="1"/>
  <c r="T2342" i="1"/>
  <c r="W2342" i="1" s="1"/>
  <c r="T2343" i="1"/>
  <c r="W2343" i="1" s="1"/>
  <c r="T2344" i="1"/>
  <c r="W2344" i="1" s="1"/>
  <c r="T2345" i="1"/>
  <c r="W2345" i="1" s="1"/>
  <c r="T2346" i="1"/>
  <c r="W2346" i="1" s="1"/>
  <c r="T2347" i="1"/>
  <c r="W2347" i="1" s="1"/>
  <c r="T2348" i="1"/>
  <c r="W2348" i="1" s="1"/>
  <c r="T2349" i="1"/>
  <c r="W2349" i="1" s="1"/>
  <c r="T2350" i="1"/>
  <c r="W2350" i="1" s="1"/>
  <c r="T2351" i="1"/>
  <c r="W2351" i="1" s="1"/>
  <c r="T2352" i="1"/>
  <c r="W2352" i="1" s="1"/>
  <c r="T2353" i="1"/>
  <c r="W2353" i="1" s="1"/>
  <c r="T2354" i="1"/>
  <c r="W2354" i="1" s="1"/>
  <c r="T2355" i="1"/>
  <c r="W2355" i="1" s="1"/>
  <c r="T2356" i="1"/>
  <c r="W2356" i="1" s="1"/>
  <c r="T2357" i="1"/>
  <c r="W2357" i="1" s="1"/>
  <c r="T2358" i="1"/>
  <c r="W2358" i="1" s="1"/>
  <c r="T2359" i="1"/>
  <c r="W2359" i="1" s="1"/>
  <c r="T2360" i="1"/>
  <c r="W2360" i="1" s="1"/>
  <c r="T2361" i="1"/>
  <c r="W2361" i="1" s="1"/>
  <c r="T2362" i="1"/>
  <c r="W2362" i="1" s="1"/>
  <c r="T2363" i="1"/>
  <c r="W2363" i="1" s="1"/>
  <c r="T2364" i="1"/>
  <c r="W2364" i="1" s="1"/>
  <c r="T2365" i="1"/>
  <c r="W2365" i="1" s="1"/>
  <c r="T2366" i="1"/>
  <c r="W2366" i="1" s="1"/>
  <c r="T2367" i="1"/>
  <c r="W2367" i="1" s="1"/>
  <c r="T2368" i="1"/>
  <c r="W2368" i="1" s="1"/>
  <c r="T2369" i="1"/>
  <c r="W2369" i="1" s="1"/>
  <c r="T2370" i="1"/>
  <c r="W2370" i="1" s="1"/>
  <c r="T2371" i="1"/>
  <c r="W2371" i="1" s="1"/>
  <c r="T2372" i="1"/>
  <c r="W2372" i="1" s="1"/>
  <c r="T2373" i="1"/>
  <c r="W2373" i="1" s="1"/>
  <c r="T2374" i="1"/>
  <c r="W2374" i="1" s="1"/>
  <c r="T2375" i="1"/>
  <c r="W2375" i="1" s="1"/>
  <c r="T2376" i="1"/>
  <c r="W2376" i="1" s="1"/>
  <c r="T2377" i="1"/>
  <c r="W2377" i="1" s="1"/>
  <c r="T2378" i="1"/>
  <c r="W2378" i="1" s="1"/>
  <c r="T2379" i="1"/>
  <c r="W2379" i="1" s="1"/>
  <c r="T2380" i="1"/>
  <c r="W2380" i="1" s="1"/>
  <c r="T2381" i="1"/>
  <c r="W2381" i="1" s="1"/>
  <c r="T2382" i="1"/>
  <c r="W2382" i="1" s="1"/>
  <c r="T2383" i="1"/>
  <c r="W2383" i="1" s="1"/>
  <c r="T2384" i="1"/>
  <c r="W2384" i="1" s="1"/>
  <c r="T2385" i="1"/>
  <c r="W2385" i="1" s="1"/>
  <c r="T2386" i="1"/>
  <c r="W2386" i="1" s="1"/>
  <c r="T2387" i="1"/>
  <c r="W2387" i="1" s="1"/>
  <c r="T2388" i="1"/>
  <c r="W2388" i="1" s="1"/>
  <c r="T2389" i="1"/>
  <c r="W2389" i="1" s="1"/>
  <c r="T2390" i="1"/>
  <c r="W2390" i="1" s="1"/>
  <c r="T2391" i="1"/>
  <c r="W2391" i="1" s="1"/>
  <c r="T2392" i="1"/>
  <c r="W2392" i="1" s="1"/>
  <c r="T2393" i="1"/>
  <c r="W2393" i="1" s="1"/>
  <c r="T2394" i="1"/>
  <c r="W2394" i="1" s="1"/>
  <c r="T2395" i="1"/>
  <c r="W2395" i="1" s="1"/>
  <c r="T2396" i="1"/>
  <c r="W2396" i="1" s="1"/>
  <c r="T2397" i="1"/>
  <c r="W2397" i="1" s="1"/>
  <c r="T2398" i="1"/>
  <c r="W2398" i="1" s="1"/>
  <c r="T2399" i="1"/>
  <c r="W2399" i="1" s="1"/>
  <c r="T2400" i="1"/>
  <c r="W2400" i="1" s="1"/>
  <c r="T2401" i="1"/>
  <c r="W2401" i="1" s="1"/>
  <c r="T2402" i="1"/>
  <c r="W2402" i="1" s="1"/>
  <c r="T2403" i="1"/>
  <c r="W2403" i="1" s="1"/>
  <c r="T2404" i="1"/>
  <c r="W2404" i="1" s="1"/>
  <c r="T2405" i="1"/>
  <c r="W2405" i="1" s="1"/>
  <c r="T2406" i="1"/>
  <c r="W2406" i="1" s="1"/>
  <c r="T2407" i="1"/>
  <c r="W2407" i="1" s="1"/>
  <c r="T2408" i="1"/>
  <c r="W2408" i="1" s="1"/>
  <c r="T2409" i="1"/>
  <c r="W2409" i="1" s="1"/>
  <c r="T2410" i="1"/>
  <c r="W2410" i="1" s="1"/>
  <c r="T2411" i="1"/>
  <c r="W2411" i="1" s="1"/>
  <c r="T2412" i="1"/>
  <c r="W2412" i="1" s="1"/>
  <c r="T2413" i="1"/>
  <c r="W2413" i="1" s="1"/>
  <c r="T2414" i="1"/>
  <c r="W2414" i="1" s="1"/>
  <c r="T2415" i="1"/>
  <c r="W2415" i="1" s="1"/>
  <c r="T2416" i="1"/>
  <c r="W2416" i="1" s="1"/>
  <c r="T2417" i="1"/>
  <c r="W2417" i="1" s="1"/>
  <c r="T2418" i="1"/>
  <c r="W2418" i="1" s="1"/>
  <c r="T2419" i="1"/>
  <c r="W2419" i="1" s="1"/>
  <c r="T2420" i="1"/>
  <c r="W2420" i="1" s="1"/>
  <c r="T2421" i="1"/>
  <c r="W2421" i="1" s="1"/>
  <c r="T2422" i="1"/>
  <c r="W2422" i="1" s="1"/>
  <c r="T2423" i="1"/>
  <c r="W2423" i="1" s="1"/>
  <c r="T2424" i="1"/>
  <c r="W2424" i="1" s="1"/>
  <c r="T2425" i="1"/>
  <c r="W2425" i="1" s="1"/>
  <c r="T2426" i="1"/>
  <c r="W2426" i="1" s="1"/>
  <c r="T2427" i="1"/>
  <c r="W2427" i="1" s="1"/>
  <c r="T2428" i="1"/>
  <c r="W2428" i="1" s="1"/>
  <c r="T2429" i="1"/>
  <c r="W2429" i="1" s="1"/>
  <c r="T2430" i="1"/>
  <c r="W2430" i="1" s="1"/>
  <c r="T2431" i="1"/>
  <c r="W2431" i="1" s="1"/>
  <c r="T2432" i="1"/>
  <c r="W2432" i="1" s="1"/>
  <c r="T2433" i="1"/>
  <c r="W2433" i="1" s="1"/>
  <c r="T2434" i="1"/>
  <c r="W2434" i="1" s="1"/>
  <c r="T2435" i="1"/>
  <c r="W2435" i="1" s="1"/>
  <c r="T2436" i="1"/>
  <c r="W2436" i="1" s="1"/>
  <c r="T2437" i="1"/>
  <c r="W2437" i="1" s="1"/>
  <c r="T2438" i="1"/>
  <c r="W2438" i="1" s="1"/>
  <c r="T2439" i="1"/>
  <c r="W2439" i="1" s="1"/>
  <c r="T2440" i="1"/>
  <c r="W2440" i="1" s="1"/>
  <c r="T2441" i="1"/>
  <c r="W2441" i="1" s="1"/>
  <c r="T2442" i="1"/>
  <c r="W2442" i="1" s="1"/>
  <c r="T2443" i="1"/>
  <c r="W2443" i="1" s="1"/>
  <c r="T2444" i="1"/>
  <c r="W2444" i="1" s="1"/>
  <c r="T2445" i="1"/>
  <c r="W2445" i="1" s="1"/>
  <c r="T2446" i="1"/>
  <c r="W2446" i="1" s="1"/>
  <c r="T2447" i="1"/>
  <c r="W2447" i="1" s="1"/>
  <c r="T2448" i="1"/>
  <c r="W2448" i="1" s="1"/>
  <c r="T2449" i="1"/>
  <c r="W2449" i="1" s="1"/>
  <c r="T2450" i="1"/>
  <c r="W2450" i="1" s="1"/>
  <c r="T2451" i="1"/>
  <c r="W2451" i="1" s="1"/>
  <c r="T2452" i="1"/>
  <c r="W2452" i="1" s="1"/>
  <c r="T2453" i="1"/>
  <c r="W2453" i="1" s="1"/>
  <c r="T2454" i="1"/>
  <c r="W2454" i="1" s="1"/>
  <c r="T2455" i="1"/>
  <c r="W2455" i="1" s="1"/>
  <c r="T2456" i="1"/>
  <c r="W2456" i="1" s="1"/>
  <c r="T2457" i="1"/>
  <c r="W2457" i="1" s="1"/>
  <c r="T2458" i="1"/>
  <c r="W2458" i="1" s="1"/>
  <c r="T2459" i="1"/>
  <c r="W2459" i="1" s="1"/>
  <c r="T2460" i="1"/>
  <c r="W2460" i="1" s="1"/>
  <c r="T2461" i="1"/>
  <c r="W2461" i="1" s="1"/>
  <c r="T2462" i="1"/>
  <c r="W2462" i="1" s="1"/>
  <c r="T2463" i="1"/>
  <c r="W2463" i="1" s="1"/>
  <c r="T2464" i="1"/>
  <c r="W2464" i="1" s="1"/>
  <c r="T2465" i="1"/>
  <c r="W2465" i="1" s="1"/>
  <c r="T2466" i="1"/>
  <c r="W2466" i="1" s="1"/>
  <c r="T2467" i="1"/>
  <c r="W2467" i="1" s="1"/>
  <c r="T2468" i="1"/>
  <c r="W2468" i="1" s="1"/>
  <c r="T2469" i="1"/>
  <c r="W2469" i="1" s="1"/>
  <c r="T2470" i="1"/>
  <c r="W2470" i="1" s="1"/>
  <c r="T2471" i="1"/>
  <c r="W2471" i="1" s="1"/>
  <c r="T2472" i="1"/>
  <c r="W2472" i="1" s="1"/>
  <c r="T2473" i="1"/>
  <c r="W2473" i="1" s="1"/>
  <c r="T2474" i="1"/>
  <c r="W2474" i="1" s="1"/>
  <c r="T2475" i="1"/>
  <c r="W2475" i="1" s="1"/>
  <c r="T2476" i="1"/>
  <c r="W2476" i="1" s="1"/>
  <c r="T2477" i="1"/>
  <c r="W2477" i="1" s="1"/>
  <c r="T2478" i="1"/>
  <c r="W2478" i="1" s="1"/>
  <c r="T2479" i="1"/>
  <c r="W2479" i="1" s="1"/>
  <c r="T2480" i="1"/>
  <c r="W2480" i="1" s="1"/>
  <c r="T2481" i="1"/>
  <c r="W2481" i="1" s="1"/>
  <c r="T2482" i="1"/>
  <c r="W2482" i="1" s="1"/>
  <c r="T2483" i="1"/>
  <c r="W2483" i="1" s="1"/>
  <c r="T2484" i="1"/>
  <c r="W2484" i="1" s="1"/>
  <c r="T2485" i="1"/>
  <c r="W2485" i="1" s="1"/>
  <c r="T2486" i="1"/>
  <c r="W2486" i="1" s="1"/>
  <c r="T2487" i="1"/>
  <c r="W2487" i="1" s="1"/>
  <c r="T2488" i="1"/>
  <c r="W2488" i="1" s="1"/>
  <c r="T2489" i="1"/>
  <c r="W2489" i="1" s="1"/>
  <c r="T2490" i="1"/>
  <c r="W2490" i="1" s="1"/>
  <c r="T2491" i="1"/>
  <c r="W2491" i="1" s="1"/>
  <c r="T2492" i="1"/>
  <c r="W2492" i="1" s="1"/>
  <c r="T2493" i="1"/>
  <c r="W2493" i="1" s="1"/>
  <c r="T2494" i="1"/>
  <c r="W2494" i="1" s="1"/>
  <c r="T2495" i="1"/>
  <c r="W2495" i="1" s="1"/>
  <c r="T2496" i="1"/>
  <c r="W2496" i="1" s="1"/>
  <c r="T2497" i="1"/>
  <c r="W2497" i="1" s="1"/>
  <c r="T2498" i="1"/>
  <c r="W2498" i="1" s="1"/>
  <c r="T2499" i="1"/>
  <c r="W2499" i="1" s="1"/>
  <c r="T2500" i="1"/>
  <c r="W2500" i="1" s="1"/>
  <c r="T2501" i="1"/>
  <c r="W2501" i="1" s="1"/>
  <c r="T2502" i="1"/>
  <c r="W2502" i="1" s="1"/>
  <c r="T2503" i="1"/>
  <c r="W2503" i="1" s="1"/>
  <c r="T2504" i="1"/>
  <c r="W2504" i="1" s="1"/>
  <c r="T2505" i="1"/>
  <c r="W2505" i="1" s="1"/>
  <c r="T2506" i="1"/>
  <c r="W2506" i="1" s="1"/>
  <c r="T2507" i="1"/>
  <c r="W2507" i="1" s="1"/>
  <c r="T2508" i="1"/>
  <c r="W2508" i="1" s="1"/>
  <c r="T2509" i="1"/>
  <c r="W2509" i="1" s="1"/>
  <c r="T2510" i="1"/>
  <c r="W2510" i="1" s="1"/>
  <c r="T2511" i="1"/>
  <c r="W2511" i="1" s="1"/>
  <c r="T2512" i="1"/>
  <c r="W2512" i="1" s="1"/>
  <c r="T2513" i="1"/>
  <c r="W2513" i="1" s="1"/>
  <c r="T2514" i="1"/>
  <c r="W2514" i="1" s="1"/>
  <c r="T2515" i="1"/>
  <c r="W2515" i="1" s="1"/>
  <c r="T2516" i="1"/>
  <c r="W2516" i="1" s="1"/>
  <c r="T2517" i="1"/>
  <c r="W2517" i="1" s="1"/>
  <c r="T2518" i="1"/>
  <c r="W2518" i="1" s="1"/>
  <c r="T2519" i="1"/>
  <c r="W2519" i="1" s="1"/>
  <c r="T2520" i="1"/>
  <c r="W2520" i="1" s="1"/>
  <c r="T2521" i="1"/>
  <c r="W2521" i="1" s="1"/>
  <c r="T2522" i="1"/>
  <c r="W2522" i="1" s="1"/>
  <c r="T2523" i="1"/>
  <c r="W2523" i="1" s="1"/>
  <c r="T2524" i="1"/>
  <c r="W2524" i="1" s="1"/>
  <c r="T2525" i="1"/>
  <c r="W2525" i="1" s="1"/>
  <c r="T2526" i="1"/>
  <c r="W2526" i="1" s="1"/>
  <c r="T2527" i="1"/>
  <c r="W2527" i="1" s="1"/>
  <c r="T2528" i="1"/>
  <c r="W2528" i="1" s="1"/>
  <c r="T2529" i="1"/>
  <c r="W2529" i="1" s="1"/>
  <c r="T2530" i="1"/>
  <c r="W2530" i="1" s="1"/>
  <c r="T2531" i="1"/>
  <c r="W2531" i="1" s="1"/>
  <c r="T2532" i="1"/>
  <c r="W2532" i="1" s="1"/>
  <c r="T2533" i="1"/>
  <c r="W2533" i="1" s="1"/>
  <c r="T2534" i="1"/>
  <c r="W2534" i="1" s="1"/>
  <c r="T2535" i="1"/>
  <c r="W2535" i="1" s="1"/>
  <c r="T2536" i="1"/>
  <c r="W2536" i="1" s="1"/>
  <c r="T2537" i="1"/>
  <c r="W2537" i="1" s="1"/>
  <c r="T2538" i="1"/>
  <c r="W2538" i="1" s="1"/>
  <c r="T2539" i="1"/>
  <c r="W2539" i="1" s="1"/>
  <c r="T2540" i="1"/>
  <c r="W2540" i="1" s="1"/>
  <c r="T2541" i="1"/>
  <c r="W2541" i="1" s="1"/>
  <c r="T2542" i="1"/>
  <c r="W2542" i="1" s="1"/>
  <c r="T2543" i="1"/>
  <c r="W2543" i="1" s="1"/>
  <c r="T2544" i="1"/>
  <c r="W2544" i="1" s="1"/>
  <c r="T2545" i="1"/>
  <c r="W2545" i="1" s="1"/>
  <c r="T2546" i="1"/>
  <c r="W2546" i="1" s="1"/>
  <c r="T2547" i="1"/>
  <c r="W2547" i="1" s="1"/>
  <c r="T2548" i="1"/>
  <c r="W2548" i="1" s="1"/>
  <c r="T2549" i="1"/>
  <c r="W2549" i="1" s="1"/>
  <c r="T2550" i="1"/>
  <c r="W2550" i="1" s="1"/>
  <c r="T2551" i="1"/>
  <c r="W2551" i="1" s="1"/>
  <c r="T2552" i="1"/>
  <c r="W2552" i="1" s="1"/>
  <c r="T2553" i="1"/>
  <c r="W2553" i="1" s="1"/>
  <c r="T2554" i="1"/>
  <c r="W2554" i="1" s="1"/>
  <c r="T2555" i="1"/>
  <c r="W2555" i="1" s="1"/>
  <c r="T2556" i="1"/>
  <c r="W2556" i="1" s="1"/>
  <c r="T2557" i="1"/>
  <c r="W2557" i="1" s="1"/>
  <c r="T2558" i="1"/>
  <c r="W2558" i="1" s="1"/>
  <c r="T2559" i="1"/>
  <c r="W2559" i="1" s="1"/>
  <c r="T2560" i="1"/>
  <c r="W2560" i="1" s="1"/>
  <c r="T2561" i="1"/>
  <c r="W2561" i="1" s="1"/>
  <c r="T2562" i="1"/>
  <c r="W2562" i="1" s="1"/>
  <c r="T2563" i="1"/>
  <c r="W2563" i="1" s="1"/>
  <c r="T2564" i="1"/>
  <c r="W2564" i="1" s="1"/>
  <c r="T2565" i="1"/>
  <c r="W2565" i="1" s="1"/>
  <c r="T2566" i="1"/>
  <c r="W2566" i="1" s="1"/>
  <c r="T2567" i="1"/>
  <c r="W2567" i="1" s="1"/>
  <c r="T2568" i="1"/>
  <c r="W2568" i="1" s="1"/>
  <c r="T2569" i="1"/>
  <c r="W2569" i="1" s="1"/>
  <c r="T2570" i="1"/>
  <c r="W2570" i="1" s="1"/>
  <c r="T2571" i="1"/>
  <c r="W2571" i="1" s="1"/>
  <c r="T2572" i="1"/>
  <c r="W2572" i="1" s="1"/>
  <c r="T2573" i="1"/>
  <c r="W2573" i="1" s="1"/>
  <c r="T2574" i="1"/>
  <c r="W2574" i="1" s="1"/>
  <c r="T2575" i="1"/>
  <c r="W2575" i="1" s="1"/>
  <c r="T2576" i="1"/>
  <c r="W2576" i="1" s="1"/>
  <c r="T2577" i="1"/>
  <c r="W2577" i="1" s="1"/>
  <c r="T2578" i="1"/>
  <c r="W2578" i="1" s="1"/>
  <c r="T2579" i="1"/>
  <c r="W2579" i="1" s="1"/>
  <c r="T2580" i="1"/>
  <c r="W2580" i="1" s="1"/>
  <c r="T2581" i="1"/>
  <c r="W2581" i="1" s="1"/>
  <c r="T2582" i="1"/>
  <c r="W2582" i="1" s="1"/>
  <c r="T2583" i="1"/>
  <c r="W2583" i="1" s="1"/>
  <c r="T2584" i="1"/>
  <c r="W2584" i="1" s="1"/>
  <c r="T2585" i="1"/>
  <c r="W2585" i="1" s="1"/>
  <c r="T2586" i="1"/>
  <c r="W2586" i="1" s="1"/>
  <c r="T2587" i="1"/>
  <c r="W2587" i="1" s="1"/>
  <c r="T2588" i="1"/>
  <c r="W2588" i="1" s="1"/>
  <c r="T2589" i="1"/>
  <c r="W2589" i="1" s="1"/>
  <c r="T2590" i="1"/>
  <c r="W2590" i="1" s="1"/>
  <c r="T2591" i="1"/>
  <c r="W2591" i="1" s="1"/>
  <c r="T2592" i="1"/>
  <c r="W2592" i="1" s="1"/>
  <c r="T2593" i="1"/>
  <c r="W2593" i="1" s="1"/>
  <c r="T2594" i="1"/>
  <c r="W2594" i="1" s="1"/>
  <c r="T2595" i="1"/>
  <c r="W2595" i="1" s="1"/>
  <c r="T2596" i="1"/>
  <c r="W2596" i="1" s="1"/>
  <c r="T2597" i="1"/>
  <c r="W2597" i="1" s="1"/>
  <c r="T2598" i="1"/>
  <c r="W2598" i="1" s="1"/>
  <c r="T2599" i="1"/>
  <c r="W2599" i="1" s="1"/>
  <c r="T2600" i="1"/>
  <c r="W2600" i="1" s="1"/>
  <c r="T2601" i="1"/>
  <c r="W2601" i="1" s="1"/>
  <c r="T2602" i="1"/>
  <c r="W2602" i="1" s="1"/>
  <c r="T2603" i="1"/>
  <c r="W2603" i="1" s="1"/>
  <c r="T2604" i="1"/>
  <c r="W2604" i="1" s="1"/>
  <c r="T2605" i="1"/>
  <c r="W2605" i="1" s="1"/>
  <c r="T2606" i="1"/>
  <c r="W2606" i="1" s="1"/>
  <c r="T2607" i="1"/>
  <c r="W2607" i="1" s="1"/>
  <c r="T2608" i="1"/>
  <c r="W2608" i="1" s="1"/>
  <c r="T2609" i="1"/>
  <c r="W2609" i="1" s="1"/>
  <c r="T2610" i="1"/>
  <c r="W2610" i="1" s="1"/>
  <c r="T2611" i="1"/>
  <c r="W2611" i="1" s="1"/>
  <c r="T2612" i="1"/>
  <c r="W2612" i="1" s="1"/>
  <c r="T2613" i="1"/>
  <c r="W2613" i="1" s="1"/>
  <c r="T2614" i="1"/>
  <c r="W2614" i="1" s="1"/>
  <c r="T2615" i="1"/>
  <c r="W2615" i="1" s="1"/>
  <c r="T2616" i="1"/>
  <c r="W2616" i="1" s="1"/>
  <c r="T2617" i="1"/>
  <c r="W2617" i="1" s="1"/>
  <c r="T2618" i="1"/>
  <c r="W2618" i="1" s="1"/>
  <c r="T2619" i="1"/>
  <c r="W2619" i="1" s="1"/>
  <c r="T2620" i="1"/>
  <c r="W2620" i="1" s="1"/>
  <c r="T2621" i="1"/>
  <c r="W2621" i="1" s="1"/>
  <c r="T2622" i="1"/>
  <c r="W2622" i="1" s="1"/>
  <c r="T2623" i="1"/>
  <c r="W2623" i="1" s="1"/>
  <c r="T2624" i="1"/>
  <c r="W2624" i="1" s="1"/>
  <c r="T2625" i="1"/>
  <c r="W2625" i="1" s="1"/>
  <c r="T2626" i="1"/>
  <c r="W2626" i="1" s="1"/>
  <c r="T2627" i="1"/>
  <c r="W2627" i="1" s="1"/>
  <c r="T2628" i="1"/>
  <c r="W2628" i="1" s="1"/>
  <c r="T2629" i="1"/>
  <c r="W2629" i="1" s="1"/>
  <c r="T2630" i="1"/>
  <c r="W2630" i="1" s="1"/>
  <c r="T2631" i="1"/>
  <c r="W2631" i="1" s="1"/>
  <c r="T2632" i="1"/>
  <c r="W2632" i="1" s="1"/>
  <c r="T2633" i="1"/>
  <c r="W2633" i="1" s="1"/>
  <c r="T2634" i="1"/>
  <c r="W2634" i="1" s="1"/>
  <c r="T2635" i="1"/>
  <c r="W2635" i="1" s="1"/>
  <c r="T2636" i="1"/>
  <c r="W2636" i="1" s="1"/>
  <c r="T2637" i="1"/>
  <c r="W2637" i="1" s="1"/>
  <c r="T2638" i="1"/>
  <c r="W2638" i="1" s="1"/>
  <c r="T2639" i="1"/>
  <c r="W2639" i="1" s="1"/>
  <c r="T2640" i="1"/>
  <c r="W2640" i="1" s="1"/>
  <c r="T2641" i="1"/>
  <c r="W2641" i="1" s="1"/>
  <c r="T2642" i="1"/>
  <c r="W2642" i="1" s="1"/>
  <c r="T2643" i="1"/>
  <c r="W2643" i="1" s="1"/>
  <c r="T2644" i="1"/>
  <c r="W2644" i="1" s="1"/>
  <c r="T2645" i="1"/>
  <c r="W2645" i="1" s="1"/>
  <c r="T2646" i="1"/>
  <c r="W2646" i="1" s="1"/>
  <c r="T2647" i="1"/>
  <c r="W2647" i="1" s="1"/>
  <c r="T2648" i="1"/>
  <c r="W2648" i="1" s="1"/>
  <c r="T2649" i="1"/>
  <c r="W2649" i="1" s="1"/>
  <c r="T2650" i="1"/>
  <c r="W2650" i="1" s="1"/>
  <c r="T2651" i="1"/>
  <c r="W2651" i="1" s="1"/>
  <c r="T2652" i="1"/>
  <c r="W2652" i="1" s="1"/>
  <c r="T2653" i="1"/>
  <c r="W2653" i="1" s="1"/>
  <c r="T2654" i="1"/>
  <c r="W2654" i="1" s="1"/>
  <c r="T2655" i="1"/>
  <c r="W2655" i="1" s="1"/>
  <c r="T2656" i="1"/>
  <c r="W2656" i="1" s="1"/>
  <c r="T2657" i="1"/>
  <c r="W2657" i="1" s="1"/>
  <c r="T2658" i="1"/>
  <c r="W2658" i="1" s="1"/>
  <c r="T2659" i="1"/>
  <c r="W2659" i="1" s="1"/>
  <c r="T2660" i="1"/>
  <c r="W2660" i="1" s="1"/>
  <c r="T2661" i="1"/>
  <c r="W2661" i="1" s="1"/>
  <c r="T2662" i="1"/>
  <c r="W2662" i="1" s="1"/>
  <c r="T2663" i="1"/>
  <c r="W2663" i="1" s="1"/>
  <c r="T2664" i="1"/>
  <c r="W2664" i="1" s="1"/>
  <c r="T2665" i="1"/>
  <c r="W2665" i="1" s="1"/>
  <c r="T2666" i="1"/>
  <c r="W2666" i="1" s="1"/>
  <c r="T2667" i="1"/>
  <c r="W2667" i="1" s="1"/>
  <c r="T2668" i="1"/>
  <c r="W2668" i="1" s="1"/>
  <c r="T2669" i="1"/>
  <c r="W2669" i="1" s="1"/>
  <c r="T2670" i="1"/>
  <c r="W2670" i="1" s="1"/>
  <c r="T2671" i="1"/>
  <c r="W2671" i="1" s="1"/>
  <c r="T2672" i="1"/>
  <c r="W2672" i="1" s="1"/>
  <c r="T2673" i="1"/>
  <c r="W2673" i="1" s="1"/>
  <c r="T2674" i="1"/>
  <c r="W2674" i="1" s="1"/>
  <c r="T2675" i="1"/>
  <c r="W2675" i="1" s="1"/>
  <c r="T2676" i="1"/>
  <c r="W2676" i="1" s="1"/>
  <c r="T2677" i="1"/>
  <c r="W2677" i="1" s="1"/>
  <c r="T2678" i="1"/>
  <c r="W2678" i="1" s="1"/>
  <c r="T2679" i="1"/>
  <c r="W2679" i="1" s="1"/>
  <c r="T2680" i="1"/>
  <c r="W2680" i="1" s="1"/>
  <c r="T2681" i="1"/>
  <c r="W2681" i="1" s="1"/>
  <c r="T2682" i="1"/>
  <c r="W2682" i="1" s="1"/>
  <c r="T2683" i="1"/>
  <c r="W2683" i="1" s="1"/>
  <c r="T2684" i="1"/>
  <c r="W2684" i="1" s="1"/>
  <c r="T2685" i="1"/>
  <c r="W2685" i="1" s="1"/>
  <c r="T2686" i="1"/>
  <c r="W2686" i="1" s="1"/>
  <c r="T2687" i="1"/>
  <c r="W2687" i="1" s="1"/>
  <c r="T2688" i="1"/>
  <c r="W2688" i="1" s="1"/>
  <c r="T2689" i="1"/>
  <c r="W2689" i="1" s="1"/>
  <c r="T2690" i="1"/>
  <c r="W2690" i="1" s="1"/>
  <c r="T2691" i="1"/>
  <c r="W2691" i="1" s="1"/>
  <c r="T2692" i="1"/>
  <c r="W2692" i="1" s="1"/>
  <c r="T2693" i="1"/>
  <c r="W2693" i="1" s="1"/>
  <c r="T2694" i="1"/>
  <c r="W2694" i="1" s="1"/>
  <c r="T2695" i="1"/>
  <c r="W2695" i="1" s="1"/>
  <c r="T2696" i="1"/>
  <c r="W2696" i="1" s="1"/>
  <c r="T2697" i="1"/>
  <c r="W2697" i="1" s="1"/>
  <c r="T2698" i="1"/>
  <c r="W2698" i="1" s="1"/>
  <c r="T2699" i="1"/>
  <c r="W2699" i="1" s="1"/>
  <c r="T2700" i="1"/>
  <c r="W2700" i="1" s="1"/>
  <c r="T2701" i="1"/>
  <c r="W2701" i="1" s="1"/>
  <c r="T2702" i="1"/>
  <c r="W2702" i="1" s="1"/>
  <c r="T2703" i="1"/>
  <c r="W2703" i="1" s="1"/>
  <c r="T2704" i="1"/>
  <c r="W2704" i="1" s="1"/>
  <c r="T2705" i="1"/>
  <c r="W2705" i="1" s="1"/>
  <c r="T2706" i="1"/>
  <c r="W2706" i="1" s="1"/>
  <c r="T2707" i="1"/>
  <c r="W2707" i="1" s="1"/>
  <c r="T2708" i="1"/>
  <c r="W2708" i="1" s="1"/>
  <c r="T2709" i="1"/>
  <c r="W2709" i="1" s="1"/>
  <c r="T2710" i="1"/>
  <c r="W2710" i="1" s="1"/>
  <c r="T2711" i="1"/>
  <c r="W2711" i="1" s="1"/>
  <c r="T2712" i="1"/>
  <c r="W2712" i="1" s="1"/>
  <c r="T2713" i="1"/>
  <c r="W2713" i="1" s="1"/>
  <c r="T2714" i="1"/>
  <c r="W2714" i="1" s="1"/>
  <c r="T2715" i="1"/>
  <c r="W2715" i="1" s="1"/>
  <c r="T2716" i="1"/>
  <c r="W2716" i="1" s="1"/>
  <c r="T2717" i="1"/>
  <c r="W2717" i="1" s="1"/>
  <c r="T2718" i="1"/>
  <c r="W2718" i="1" s="1"/>
  <c r="T2719" i="1"/>
  <c r="W2719" i="1" s="1"/>
  <c r="T2720" i="1"/>
  <c r="W2720" i="1" s="1"/>
  <c r="T2721" i="1"/>
  <c r="W2721" i="1" s="1"/>
  <c r="T2722" i="1"/>
  <c r="W2722" i="1" s="1"/>
  <c r="T2723" i="1"/>
  <c r="W2723" i="1" s="1"/>
  <c r="T2724" i="1"/>
  <c r="W2724" i="1" s="1"/>
  <c r="T2725" i="1"/>
  <c r="W2725" i="1" s="1"/>
  <c r="T2726" i="1"/>
  <c r="W2726" i="1" s="1"/>
  <c r="T2727" i="1"/>
  <c r="W2727" i="1" s="1"/>
  <c r="T2728" i="1"/>
  <c r="W2728" i="1" s="1"/>
  <c r="T2729" i="1"/>
  <c r="W2729" i="1" s="1"/>
  <c r="T2730" i="1"/>
  <c r="W2730" i="1" s="1"/>
  <c r="T2731" i="1"/>
  <c r="W2731" i="1" s="1"/>
  <c r="T2732" i="1"/>
  <c r="W2732" i="1" s="1"/>
  <c r="T2733" i="1"/>
  <c r="W2733" i="1" s="1"/>
  <c r="T2734" i="1"/>
  <c r="W2734" i="1" s="1"/>
  <c r="T2735" i="1"/>
  <c r="W2735" i="1" s="1"/>
  <c r="T2736" i="1"/>
  <c r="W2736" i="1" s="1"/>
  <c r="T2737" i="1"/>
  <c r="W2737" i="1" s="1"/>
  <c r="T2738" i="1"/>
  <c r="W2738" i="1" s="1"/>
  <c r="T2739" i="1"/>
  <c r="W2739" i="1" s="1"/>
  <c r="T2740" i="1"/>
  <c r="W2740" i="1" s="1"/>
  <c r="T2741" i="1"/>
  <c r="W2741" i="1" s="1"/>
  <c r="T2742" i="1"/>
  <c r="W2742" i="1" s="1"/>
  <c r="T2743" i="1"/>
  <c r="W2743" i="1" s="1"/>
  <c r="T2744" i="1"/>
  <c r="W2744" i="1" s="1"/>
  <c r="T2745" i="1"/>
  <c r="W2745" i="1" s="1"/>
  <c r="T2746" i="1"/>
  <c r="W2746" i="1" s="1"/>
  <c r="T2747" i="1"/>
  <c r="W2747" i="1" s="1"/>
  <c r="T2748" i="1"/>
  <c r="W2748" i="1" s="1"/>
  <c r="T2749" i="1"/>
  <c r="W2749" i="1" s="1"/>
  <c r="T2750" i="1"/>
  <c r="W2750" i="1" s="1"/>
  <c r="T2751" i="1"/>
  <c r="W2751" i="1" s="1"/>
  <c r="T2752" i="1"/>
  <c r="W2752" i="1" s="1"/>
  <c r="T2753" i="1"/>
  <c r="W2753" i="1" s="1"/>
  <c r="T2754" i="1"/>
  <c r="W2754" i="1" s="1"/>
  <c r="T2755" i="1"/>
  <c r="W2755" i="1" s="1"/>
  <c r="T2756" i="1"/>
  <c r="W2756" i="1" s="1"/>
  <c r="T2757" i="1"/>
  <c r="W2757" i="1" s="1"/>
  <c r="T2758" i="1"/>
  <c r="W2758" i="1" s="1"/>
  <c r="T2759" i="1"/>
  <c r="W2759" i="1" s="1"/>
  <c r="T2760" i="1"/>
  <c r="W2760" i="1" s="1"/>
  <c r="T2761" i="1"/>
  <c r="W2761" i="1" s="1"/>
  <c r="T2762" i="1"/>
  <c r="W2762" i="1" s="1"/>
  <c r="T2763" i="1"/>
  <c r="W2763" i="1" s="1"/>
  <c r="T2764" i="1"/>
  <c r="W2764" i="1" s="1"/>
  <c r="T2765" i="1"/>
  <c r="W2765" i="1" s="1"/>
  <c r="T2766" i="1"/>
  <c r="W2766" i="1" s="1"/>
  <c r="T2767" i="1"/>
  <c r="W2767" i="1" s="1"/>
  <c r="T2768" i="1"/>
  <c r="W2768" i="1" s="1"/>
  <c r="T2769" i="1"/>
  <c r="W2769" i="1" s="1"/>
  <c r="T2770" i="1"/>
  <c r="W2770" i="1" s="1"/>
  <c r="T2771" i="1"/>
  <c r="W2771" i="1" s="1"/>
  <c r="T2772" i="1"/>
  <c r="W2772" i="1" s="1"/>
  <c r="T2773" i="1"/>
  <c r="W2773" i="1" s="1"/>
  <c r="T2774" i="1"/>
  <c r="W2774" i="1" s="1"/>
  <c r="T2775" i="1"/>
  <c r="W2775" i="1" s="1"/>
  <c r="T2776" i="1"/>
  <c r="W2776" i="1" s="1"/>
  <c r="T2777" i="1"/>
  <c r="W2777" i="1" s="1"/>
  <c r="T2778" i="1"/>
  <c r="W2778" i="1" s="1"/>
  <c r="T2779" i="1"/>
  <c r="W2779" i="1" s="1"/>
  <c r="T2780" i="1"/>
  <c r="W2780" i="1" s="1"/>
  <c r="T2781" i="1"/>
  <c r="W2781" i="1" s="1"/>
  <c r="T2782" i="1"/>
  <c r="W2782" i="1" s="1"/>
  <c r="T2783" i="1"/>
  <c r="W2783" i="1" s="1"/>
  <c r="T2784" i="1"/>
  <c r="W2784" i="1" s="1"/>
  <c r="T2785" i="1"/>
  <c r="W2785" i="1" s="1"/>
  <c r="T2786" i="1"/>
  <c r="W2786" i="1" s="1"/>
  <c r="T2787" i="1"/>
  <c r="W2787" i="1" s="1"/>
  <c r="T2788" i="1"/>
  <c r="W2788" i="1" s="1"/>
  <c r="T2789" i="1"/>
  <c r="W2789" i="1" s="1"/>
  <c r="T2790" i="1"/>
  <c r="W2790" i="1" s="1"/>
  <c r="T2791" i="1"/>
  <c r="W2791" i="1" s="1"/>
  <c r="T2792" i="1"/>
  <c r="W2792" i="1" s="1"/>
  <c r="T2793" i="1"/>
  <c r="W2793" i="1" s="1"/>
  <c r="T2794" i="1"/>
  <c r="W2794" i="1" s="1"/>
  <c r="T2795" i="1"/>
  <c r="W2795" i="1" s="1"/>
  <c r="T2796" i="1"/>
  <c r="W2796" i="1" s="1"/>
  <c r="T2797" i="1"/>
  <c r="W2797" i="1" s="1"/>
  <c r="T2798" i="1"/>
  <c r="W2798" i="1" s="1"/>
  <c r="T2799" i="1"/>
  <c r="W2799" i="1" s="1"/>
  <c r="T2800" i="1"/>
  <c r="W2800" i="1" s="1"/>
  <c r="T2801" i="1"/>
  <c r="W2801" i="1" s="1"/>
  <c r="T2802" i="1"/>
  <c r="W2802" i="1" s="1"/>
  <c r="T2803" i="1"/>
  <c r="W2803" i="1" s="1"/>
  <c r="T2804" i="1"/>
  <c r="W2804" i="1" s="1"/>
  <c r="T2805" i="1"/>
  <c r="W2805" i="1" s="1"/>
  <c r="T2806" i="1"/>
  <c r="W2806" i="1" s="1"/>
  <c r="T2807" i="1"/>
  <c r="W2807" i="1" s="1"/>
  <c r="T2808" i="1"/>
  <c r="W2808" i="1" s="1"/>
  <c r="T2809" i="1"/>
  <c r="W2809" i="1" s="1"/>
  <c r="T2810" i="1"/>
  <c r="W2810" i="1" s="1"/>
  <c r="T2811" i="1"/>
  <c r="W2811" i="1" s="1"/>
  <c r="T2812" i="1"/>
  <c r="W2812" i="1" s="1"/>
  <c r="T2813" i="1"/>
  <c r="W2813" i="1" s="1"/>
  <c r="T2814" i="1"/>
  <c r="W2814" i="1" s="1"/>
  <c r="T2815" i="1"/>
  <c r="W2815" i="1" s="1"/>
  <c r="T2816" i="1"/>
  <c r="W2816" i="1" s="1"/>
  <c r="T2817" i="1"/>
  <c r="W2817" i="1" s="1"/>
  <c r="T2818" i="1"/>
  <c r="W2818" i="1" s="1"/>
  <c r="T2819" i="1"/>
  <c r="W2819" i="1" s="1"/>
  <c r="T2820" i="1"/>
  <c r="W2820" i="1" s="1"/>
  <c r="T2821" i="1"/>
  <c r="W2821" i="1" s="1"/>
  <c r="T2822" i="1"/>
  <c r="W2822" i="1" s="1"/>
  <c r="T2823" i="1"/>
  <c r="W2823" i="1" s="1"/>
  <c r="T2824" i="1"/>
  <c r="W2824" i="1" s="1"/>
  <c r="T2825" i="1"/>
  <c r="W2825" i="1" s="1"/>
  <c r="T2826" i="1"/>
  <c r="W2826" i="1" s="1"/>
  <c r="T2827" i="1"/>
  <c r="W2827" i="1" s="1"/>
  <c r="T2828" i="1"/>
  <c r="W2828" i="1" s="1"/>
  <c r="T2829" i="1"/>
  <c r="W2829" i="1" s="1"/>
  <c r="T2830" i="1"/>
  <c r="W2830" i="1" s="1"/>
  <c r="T2831" i="1"/>
  <c r="W2831" i="1" s="1"/>
  <c r="T2832" i="1"/>
  <c r="W2832" i="1" s="1"/>
  <c r="T2833" i="1"/>
  <c r="W2833" i="1" s="1"/>
  <c r="T2834" i="1"/>
  <c r="W2834" i="1" s="1"/>
  <c r="T2835" i="1"/>
  <c r="W2835" i="1" s="1"/>
  <c r="T2836" i="1"/>
  <c r="W2836" i="1" s="1"/>
  <c r="T2837" i="1"/>
  <c r="W2837" i="1" s="1"/>
  <c r="T2838" i="1"/>
  <c r="W2838" i="1" s="1"/>
  <c r="T2839" i="1"/>
  <c r="W2839" i="1" s="1"/>
  <c r="T2840" i="1"/>
  <c r="W2840" i="1" s="1"/>
  <c r="T2841" i="1"/>
  <c r="W2841" i="1" s="1"/>
  <c r="T2842" i="1"/>
  <c r="W2842" i="1" s="1"/>
  <c r="T2843" i="1"/>
  <c r="W2843" i="1" s="1"/>
  <c r="T2844" i="1"/>
  <c r="W2844" i="1" s="1"/>
  <c r="T2845" i="1"/>
  <c r="W2845" i="1" s="1"/>
  <c r="T2846" i="1"/>
  <c r="W2846" i="1" s="1"/>
  <c r="T2847" i="1"/>
  <c r="W2847" i="1" s="1"/>
  <c r="T2848" i="1"/>
  <c r="W2848" i="1" s="1"/>
  <c r="T2849" i="1"/>
  <c r="W2849" i="1" s="1"/>
  <c r="T2850" i="1"/>
  <c r="W2850" i="1" s="1"/>
  <c r="T2851" i="1"/>
  <c r="W2851" i="1" s="1"/>
  <c r="T2852" i="1"/>
  <c r="W2852" i="1" s="1"/>
  <c r="T2853" i="1"/>
  <c r="W2853" i="1" s="1"/>
  <c r="T2854" i="1"/>
  <c r="W2854" i="1" s="1"/>
  <c r="T2855" i="1"/>
  <c r="W2855" i="1" s="1"/>
  <c r="T2856" i="1"/>
  <c r="W2856" i="1" s="1"/>
  <c r="T2857" i="1"/>
  <c r="W2857" i="1" s="1"/>
  <c r="T2858" i="1"/>
  <c r="W2858" i="1" s="1"/>
  <c r="T2859" i="1"/>
  <c r="W2859" i="1" s="1"/>
  <c r="T2860" i="1"/>
  <c r="W2860" i="1" s="1"/>
  <c r="T2861" i="1"/>
  <c r="W2861" i="1" s="1"/>
  <c r="T2862" i="1"/>
  <c r="W2862" i="1" s="1"/>
  <c r="T2863" i="1"/>
  <c r="W2863" i="1" s="1"/>
  <c r="T2864" i="1"/>
  <c r="W2864" i="1" s="1"/>
  <c r="T2865" i="1"/>
  <c r="W2865" i="1" s="1"/>
  <c r="T2866" i="1"/>
  <c r="W2866" i="1" s="1"/>
  <c r="T2867" i="1"/>
  <c r="W2867" i="1" s="1"/>
  <c r="T2868" i="1"/>
  <c r="W2868" i="1" s="1"/>
  <c r="T2869" i="1"/>
  <c r="W2869" i="1" s="1"/>
  <c r="T2870" i="1"/>
  <c r="W2870" i="1" s="1"/>
  <c r="T2871" i="1"/>
  <c r="W2871" i="1" s="1"/>
  <c r="T2872" i="1"/>
  <c r="W2872" i="1" s="1"/>
  <c r="T2873" i="1"/>
  <c r="W2873" i="1" s="1"/>
  <c r="T2874" i="1"/>
  <c r="W2874" i="1" s="1"/>
  <c r="T2875" i="1"/>
  <c r="W2875" i="1" s="1"/>
  <c r="T2876" i="1"/>
  <c r="W2876" i="1" s="1"/>
  <c r="T2877" i="1"/>
  <c r="W2877" i="1" s="1"/>
  <c r="T2878" i="1"/>
  <c r="W2878" i="1" s="1"/>
  <c r="T2879" i="1"/>
  <c r="W2879" i="1" s="1"/>
  <c r="T2880" i="1"/>
  <c r="W2880" i="1" s="1"/>
  <c r="T2881" i="1"/>
  <c r="W2881" i="1" s="1"/>
  <c r="T2882" i="1"/>
  <c r="W2882" i="1" s="1"/>
  <c r="T2883" i="1"/>
  <c r="W2883" i="1" s="1"/>
  <c r="T2884" i="1"/>
  <c r="W2884" i="1" s="1"/>
  <c r="T2885" i="1"/>
  <c r="W2885" i="1" s="1"/>
  <c r="T2886" i="1"/>
  <c r="W2886" i="1" s="1"/>
  <c r="T2887" i="1"/>
  <c r="W2887" i="1" s="1"/>
  <c r="T2888" i="1"/>
  <c r="W2888" i="1" s="1"/>
  <c r="T2889" i="1"/>
  <c r="W2889" i="1" s="1"/>
  <c r="T2890" i="1"/>
  <c r="W2890" i="1" s="1"/>
  <c r="T2891" i="1"/>
  <c r="W2891" i="1" s="1"/>
  <c r="T2892" i="1"/>
  <c r="W2892" i="1" s="1"/>
  <c r="T2893" i="1"/>
  <c r="W2893" i="1" s="1"/>
  <c r="T2894" i="1"/>
  <c r="W2894" i="1" s="1"/>
  <c r="T2895" i="1"/>
  <c r="W2895" i="1" s="1"/>
  <c r="T2896" i="1"/>
  <c r="W2896" i="1" s="1"/>
  <c r="T2897" i="1"/>
  <c r="W2897" i="1" s="1"/>
  <c r="T2898" i="1"/>
  <c r="W2898" i="1" s="1"/>
  <c r="T2899" i="1"/>
  <c r="W2899" i="1" s="1"/>
  <c r="T2900" i="1"/>
  <c r="W2900" i="1" s="1"/>
  <c r="T2901" i="1"/>
  <c r="W2901" i="1" s="1"/>
  <c r="T2902" i="1"/>
  <c r="W2902" i="1" s="1"/>
  <c r="T2903" i="1"/>
  <c r="W2903" i="1" s="1"/>
  <c r="T2904" i="1"/>
  <c r="W2904" i="1" s="1"/>
  <c r="T2905" i="1"/>
  <c r="W2905" i="1" s="1"/>
  <c r="T2906" i="1"/>
  <c r="W2906" i="1" s="1"/>
  <c r="T2907" i="1"/>
  <c r="W2907" i="1" s="1"/>
  <c r="T2908" i="1"/>
  <c r="W2908" i="1" s="1"/>
  <c r="T2909" i="1"/>
  <c r="W2909" i="1" s="1"/>
  <c r="T2910" i="1"/>
  <c r="W2910" i="1" s="1"/>
  <c r="T2911" i="1"/>
  <c r="W2911" i="1" s="1"/>
  <c r="T2912" i="1"/>
  <c r="W2912" i="1" s="1"/>
  <c r="T2913" i="1"/>
  <c r="W2913" i="1" s="1"/>
  <c r="T2914" i="1"/>
  <c r="W2914" i="1" s="1"/>
  <c r="T2915" i="1"/>
  <c r="W2915" i="1" s="1"/>
  <c r="T2916" i="1"/>
  <c r="W2916" i="1" s="1"/>
  <c r="T2917" i="1"/>
  <c r="W2917" i="1" s="1"/>
  <c r="T2918" i="1"/>
  <c r="W2918" i="1" s="1"/>
  <c r="T2919" i="1"/>
  <c r="W2919" i="1" s="1"/>
  <c r="T2920" i="1"/>
  <c r="W2920" i="1" s="1"/>
  <c r="T2921" i="1"/>
  <c r="W2921" i="1" s="1"/>
  <c r="T2922" i="1"/>
  <c r="W2922" i="1" s="1"/>
  <c r="T2923" i="1"/>
  <c r="W2923" i="1" s="1"/>
  <c r="T2924" i="1"/>
  <c r="W2924" i="1" s="1"/>
  <c r="T2925" i="1"/>
  <c r="W2925" i="1" s="1"/>
  <c r="T2926" i="1"/>
  <c r="W2926" i="1" s="1"/>
  <c r="T2927" i="1"/>
  <c r="W2927" i="1" s="1"/>
  <c r="T2928" i="1"/>
  <c r="W2928" i="1" s="1"/>
  <c r="T2929" i="1"/>
  <c r="W2929" i="1" s="1"/>
  <c r="T2930" i="1"/>
  <c r="W2930" i="1" s="1"/>
  <c r="T2931" i="1"/>
  <c r="W2931" i="1" s="1"/>
  <c r="T2932" i="1"/>
  <c r="W2932" i="1" s="1"/>
  <c r="T2933" i="1"/>
  <c r="W2933" i="1" s="1"/>
  <c r="T2934" i="1"/>
  <c r="W2934" i="1" s="1"/>
  <c r="T2935" i="1"/>
  <c r="W2935" i="1" s="1"/>
  <c r="T2936" i="1"/>
  <c r="W2936" i="1" s="1"/>
  <c r="T2937" i="1"/>
  <c r="W2937" i="1" s="1"/>
  <c r="T2938" i="1"/>
  <c r="W2938" i="1" s="1"/>
  <c r="T2939" i="1"/>
  <c r="W2939" i="1" s="1"/>
  <c r="T2940" i="1"/>
  <c r="W2940" i="1" s="1"/>
  <c r="T2941" i="1"/>
  <c r="W2941" i="1" s="1"/>
  <c r="T2942" i="1"/>
  <c r="W2942" i="1" s="1"/>
  <c r="T2943" i="1"/>
  <c r="W2943" i="1" s="1"/>
  <c r="T2944" i="1"/>
  <c r="W2944" i="1" s="1"/>
  <c r="T2945" i="1"/>
  <c r="W2945" i="1" s="1"/>
  <c r="T2946" i="1"/>
  <c r="W2946" i="1" s="1"/>
  <c r="T2947" i="1"/>
  <c r="W2947" i="1" s="1"/>
  <c r="T2948" i="1"/>
  <c r="W2948" i="1" s="1"/>
  <c r="T2949" i="1"/>
  <c r="W2949" i="1" s="1"/>
  <c r="T2950" i="1"/>
  <c r="W2950" i="1" s="1"/>
  <c r="T2951" i="1"/>
  <c r="W2951" i="1" s="1"/>
  <c r="T2952" i="1"/>
  <c r="W2952" i="1" s="1"/>
  <c r="T2953" i="1"/>
  <c r="W2953" i="1" s="1"/>
  <c r="T2954" i="1"/>
  <c r="W2954" i="1" s="1"/>
  <c r="T2955" i="1"/>
  <c r="W2955" i="1" s="1"/>
  <c r="T2956" i="1"/>
  <c r="W2956" i="1" s="1"/>
  <c r="T2957" i="1"/>
  <c r="W2957" i="1" s="1"/>
  <c r="T2958" i="1"/>
  <c r="W2958" i="1" s="1"/>
  <c r="T2959" i="1"/>
  <c r="W2959" i="1" s="1"/>
  <c r="T2960" i="1"/>
  <c r="W2960" i="1" s="1"/>
  <c r="T2961" i="1"/>
  <c r="W2961" i="1" s="1"/>
  <c r="T2962" i="1"/>
  <c r="W2962" i="1" s="1"/>
  <c r="T2963" i="1"/>
  <c r="W2963" i="1" s="1"/>
  <c r="T2964" i="1"/>
  <c r="W2964" i="1" s="1"/>
  <c r="T2965" i="1"/>
  <c r="W2965" i="1" s="1"/>
  <c r="T2966" i="1"/>
  <c r="W2966" i="1" s="1"/>
  <c r="T2967" i="1"/>
  <c r="W2967" i="1" s="1"/>
  <c r="T2968" i="1"/>
  <c r="W2968" i="1" s="1"/>
  <c r="T2969" i="1"/>
  <c r="W2969" i="1" s="1"/>
  <c r="T2970" i="1"/>
  <c r="W2970" i="1" s="1"/>
  <c r="T2971" i="1"/>
  <c r="W2971" i="1" s="1"/>
  <c r="T2972" i="1"/>
  <c r="W2972" i="1" s="1"/>
  <c r="T2973" i="1"/>
  <c r="W2973" i="1" s="1"/>
  <c r="T2974" i="1"/>
  <c r="W2974" i="1" s="1"/>
  <c r="T2975" i="1"/>
  <c r="W2975" i="1" s="1"/>
  <c r="T2976" i="1"/>
  <c r="W2976" i="1" s="1"/>
  <c r="T2977" i="1"/>
  <c r="W2977" i="1" s="1"/>
  <c r="T2978" i="1"/>
  <c r="W2978" i="1" s="1"/>
  <c r="T2979" i="1"/>
  <c r="W2979" i="1" s="1"/>
  <c r="T2980" i="1"/>
  <c r="W2980" i="1" s="1"/>
  <c r="T2981" i="1"/>
  <c r="W2981" i="1" s="1"/>
  <c r="T2982" i="1"/>
  <c r="W2982" i="1" s="1"/>
  <c r="T2983" i="1"/>
  <c r="W2983" i="1" s="1"/>
  <c r="T2984" i="1"/>
  <c r="W2984" i="1" s="1"/>
  <c r="T2985" i="1"/>
  <c r="W2985" i="1" s="1"/>
  <c r="T2986" i="1"/>
  <c r="W2986" i="1" s="1"/>
  <c r="T2987" i="1"/>
  <c r="W2987" i="1" s="1"/>
  <c r="T2988" i="1"/>
  <c r="W2988" i="1" s="1"/>
  <c r="T2989" i="1"/>
  <c r="W2989" i="1" s="1"/>
  <c r="T2990" i="1"/>
  <c r="W2990" i="1" s="1"/>
  <c r="T2991" i="1"/>
  <c r="W2991" i="1" s="1"/>
  <c r="T2992" i="1"/>
  <c r="W2992" i="1" s="1"/>
  <c r="T2993" i="1"/>
  <c r="W2993" i="1" s="1"/>
  <c r="T2994" i="1"/>
  <c r="W2994" i="1" s="1"/>
  <c r="T2995" i="1"/>
  <c r="W2995" i="1" s="1"/>
  <c r="T2996" i="1"/>
  <c r="W2996" i="1" s="1"/>
  <c r="T2997" i="1"/>
  <c r="W2997" i="1" s="1"/>
  <c r="T2998" i="1"/>
  <c r="W2998" i="1" s="1"/>
  <c r="T2999" i="1"/>
  <c r="W2999" i="1" s="1"/>
  <c r="T3000" i="1"/>
  <c r="W3000" i="1" s="1"/>
  <c r="T3001" i="1"/>
  <c r="W3001" i="1" s="1"/>
  <c r="T3002" i="1"/>
  <c r="W3002" i="1" s="1"/>
  <c r="T3003" i="1"/>
  <c r="W3003" i="1" s="1"/>
  <c r="T3004" i="1"/>
  <c r="W3004" i="1" s="1"/>
  <c r="T3005" i="1"/>
  <c r="W3005" i="1" s="1"/>
  <c r="T3006" i="1"/>
  <c r="W3006" i="1" s="1"/>
  <c r="T3007" i="1"/>
  <c r="W3007" i="1" s="1"/>
  <c r="T3008" i="1"/>
  <c r="W3008" i="1" s="1"/>
  <c r="T3009" i="1"/>
  <c r="W3009" i="1" s="1"/>
  <c r="T3010" i="1"/>
  <c r="W3010" i="1" s="1"/>
  <c r="T3011" i="1"/>
  <c r="W3011" i="1" s="1"/>
  <c r="T3012" i="1"/>
  <c r="W3012" i="1" s="1"/>
  <c r="T3013" i="1"/>
  <c r="W3013" i="1" s="1"/>
  <c r="T3014" i="1"/>
  <c r="W3014" i="1" s="1"/>
  <c r="T3015" i="1"/>
  <c r="W3015" i="1" s="1"/>
  <c r="T3016" i="1"/>
  <c r="W3016" i="1" s="1"/>
  <c r="T3017" i="1"/>
  <c r="W3017" i="1" s="1"/>
  <c r="T3018" i="1"/>
  <c r="W3018" i="1" s="1"/>
  <c r="T3019" i="1"/>
  <c r="W3019" i="1" s="1"/>
  <c r="T3020" i="1"/>
  <c r="W3020" i="1" s="1"/>
  <c r="T3021" i="1"/>
  <c r="W3021" i="1" s="1"/>
  <c r="T3022" i="1"/>
  <c r="W3022" i="1" s="1"/>
  <c r="T3023" i="1"/>
  <c r="W3023" i="1" s="1"/>
  <c r="T3024" i="1"/>
  <c r="W3024" i="1" s="1"/>
  <c r="T3025" i="1"/>
  <c r="W3025" i="1" s="1"/>
  <c r="T3026" i="1"/>
  <c r="W3026" i="1" s="1"/>
  <c r="T3027" i="1"/>
  <c r="W3027" i="1" s="1"/>
  <c r="T3028" i="1"/>
  <c r="W3028" i="1" s="1"/>
  <c r="T3029" i="1"/>
  <c r="W3029" i="1" s="1"/>
  <c r="T3030" i="1"/>
  <c r="W3030" i="1" s="1"/>
  <c r="T3031" i="1"/>
  <c r="W3031" i="1" s="1"/>
  <c r="T3032" i="1"/>
  <c r="W3032" i="1" s="1"/>
  <c r="T3033" i="1"/>
  <c r="W3033" i="1" s="1"/>
  <c r="T3034" i="1"/>
  <c r="W3034" i="1" s="1"/>
  <c r="T3035" i="1"/>
  <c r="W3035" i="1" s="1"/>
  <c r="T3036" i="1"/>
  <c r="W3036" i="1" s="1"/>
  <c r="T3037" i="1"/>
  <c r="W3037" i="1" s="1"/>
  <c r="T3038" i="1"/>
  <c r="W3038" i="1" s="1"/>
  <c r="T3039" i="1"/>
  <c r="W3039" i="1" s="1"/>
  <c r="T3040" i="1"/>
  <c r="W3040" i="1" s="1"/>
  <c r="T3041" i="1"/>
  <c r="W3041" i="1" s="1"/>
  <c r="T3042" i="1"/>
  <c r="W3042" i="1" s="1"/>
  <c r="T3043" i="1"/>
  <c r="W3043" i="1" s="1"/>
  <c r="T3044" i="1"/>
  <c r="W3044" i="1" s="1"/>
  <c r="T3045" i="1"/>
  <c r="W3045" i="1" s="1"/>
  <c r="T3046" i="1"/>
  <c r="W3046" i="1" s="1"/>
  <c r="T3047" i="1"/>
  <c r="W3047" i="1" s="1"/>
  <c r="T3048" i="1"/>
  <c r="W3048" i="1" s="1"/>
  <c r="T3049" i="1"/>
  <c r="W3049" i="1" s="1"/>
  <c r="T3050" i="1"/>
  <c r="W3050" i="1" s="1"/>
  <c r="T3051" i="1"/>
  <c r="W3051" i="1" s="1"/>
  <c r="T3052" i="1"/>
  <c r="W3052" i="1" s="1"/>
  <c r="T3053" i="1"/>
  <c r="W3053" i="1" s="1"/>
  <c r="T3054" i="1"/>
  <c r="W3054" i="1" s="1"/>
  <c r="T3055" i="1"/>
  <c r="W3055" i="1" s="1"/>
  <c r="T3056" i="1"/>
  <c r="W3056" i="1" s="1"/>
  <c r="T3057" i="1"/>
  <c r="W3057" i="1" s="1"/>
  <c r="T3058" i="1"/>
  <c r="W3058" i="1" s="1"/>
  <c r="T3059" i="1"/>
  <c r="W3059" i="1" s="1"/>
  <c r="T3060" i="1"/>
  <c r="W3060" i="1" s="1"/>
  <c r="T3061" i="1"/>
  <c r="W3061" i="1" s="1"/>
  <c r="T3062" i="1"/>
  <c r="W3062" i="1" s="1"/>
  <c r="T3063" i="1"/>
  <c r="W3063" i="1" s="1"/>
  <c r="T3064" i="1"/>
  <c r="W3064" i="1" s="1"/>
  <c r="T3065" i="1"/>
  <c r="W3065" i="1" s="1"/>
  <c r="T3066" i="1"/>
  <c r="W3066" i="1" s="1"/>
  <c r="T3067" i="1"/>
  <c r="W3067" i="1" s="1"/>
  <c r="T3068" i="1"/>
  <c r="W3068" i="1" s="1"/>
  <c r="T3069" i="1"/>
  <c r="W3069" i="1" s="1"/>
  <c r="T3070" i="1"/>
  <c r="W3070" i="1" s="1"/>
  <c r="T3071" i="1"/>
  <c r="W3071" i="1" s="1"/>
  <c r="T3072" i="1"/>
  <c r="W3072" i="1" s="1"/>
  <c r="T3073" i="1"/>
  <c r="W3073" i="1" s="1"/>
  <c r="T3074" i="1"/>
  <c r="W3074" i="1" s="1"/>
  <c r="T3075" i="1"/>
  <c r="W3075" i="1" s="1"/>
  <c r="T3076" i="1"/>
  <c r="W3076" i="1" s="1"/>
  <c r="T3077" i="1"/>
  <c r="W3077" i="1" s="1"/>
  <c r="T3078" i="1"/>
  <c r="W3078" i="1" s="1"/>
  <c r="T3079" i="1"/>
  <c r="W3079" i="1" s="1"/>
  <c r="T3080" i="1"/>
  <c r="W3080" i="1" s="1"/>
  <c r="T3081" i="1"/>
  <c r="W3081" i="1" s="1"/>
  <c r="T3082" i="1"/>
  <c r="W3082" i="1" s="1"/>
  <c r="T3083" i="1"/>
  <c r="W3083" i="1" s="1"/>
  <c r="T3084" i="1"/>
  <c r="W3084" i="1" s="1"/>
  <c r="T3085" i="1"/>
  <c r="W3085" i="1" s="1"/>
  <c r="T3086" i="1"/>
  <c r="W3086" i="1" s="1"/>
  <c r="T3087" i="1"/>
  <c r="W3087" i="1" s="1"/>
  <c r="T3088" i="1"/>
  <c r="W3088" i="1" s="1"/>
  <c r="T3089" i="1"/>
  <c r="W3089" i="1" s="1"/>
  <c r="T3090" i="1"/>
  <c r="W3090" i="1" s="1"/>
  <c r="T3091" i="1"/>
  <c r="W3091" i="1" s="1"/>
  <c r="T3092" i="1"/>
  <c r="W3092" i="1" s="1"/>
  <c r="T3093" i="1"/>
  <c r="W3093" i="1" s="1"/>
  <c r="T3094" i="1"/>
  <c r="W3094" i="1" s="1"/>
  <c r="T3095" i="1"/>
  <c r="W3095" i="1" s="1"/>
  <c r="T3096" i="1"/>
  <c r="W3096" i="1" s="1"/>
  <c r="T3097" i="1"/>
  <c r="W3097" i="1" s="1"/>
  <c r="T3098" i="1"/>
  <c r="W3098" i="1" s="1"/>
  <c r="T3099" i="1"/>
  <c r="W3099" i="1" s="1"/>
  <c r="T3100" i="1"/>
  <c r="W3100" i="1" s="1"/>
  <c r="T3101" i="1"/>
  <c r="W3101" i="1" s="1"/>
  <c r="T3102" i="1"/>
  <c r="W3102" i="1" s="1"/>
  <c r="T3103" i="1"/>
  <c r="W3103" i="1" s="1"/>
  <c r="T3104" i="1"/>
  <c r="W3104" i="1" s="1"/>
  <c r="T3105" i="1"/>
  <c r="W3105" i="1" s="1"/>
  <c r="T3106" i="1"/>
  <c r="W3106" i="1" s="1"/>
  <c r="T3107" i="1"/>
  <c r="W3107" i="1" s="1"/>
  <c r="T3108" i="1"/>
  <c r="W3108" i="1" s="1"/>
  <c r="T3109" i="1"/>
  <c r="W3109" i="1" s="1"/>
  <c r="T3110" i="1"/>
  <c r="W3110" i="1" s="1"/>
  <c r="T3111" i="1"/>
  <c r="W3111" i="1" s="1"/>
  <c r="T3112" i="1"/>
  <c r="W3112" i="1" s="1"/>
  <c r="T3113" i="1"/>
  <c r="W3113" i="1" s="1"/>
  <c r="T3114" i="1"/>
  <c r="W3114" i="1" s="1"/>
  <c r="T3115" i="1"/>
  <c r="W3115" i="1" s="1"/>
  <c r="T3116" i="1"/>
  <c r="W3116" i="1" s="1"/>
  <c r="T3117" i="1"/>
  <c r="W3117" i="1" s="1"/>
  <c r="T3118" i="1"/>
  <c r="W3118" i="1" s="1"/>
  <c r="T3119" i="1"/>
  <c r="W3119" i="1" s="1"/>
  <c r="T3120" i="1"/>
  <c r="W3120" i="1" s="1"/>
  <c r="T3121" i="1"/>
  <c r="W3121" i="1" s="1"/>
  <c r="T3122" i="1"/>
  <c r="W3122" i="1" s="1"/>
  <c r="T3123" i="1"/>
  <c r="W3123" i="1" s="1"/>
  <c r="T3124" i="1"/>
  <c r="W3124" i="1" s="1"/>
  <c r="T3125" i="1"/>
  <c r="W3125" i="1" s="1"/>
  <c r="T3126" i="1"/>
  <c r="W3126" i="1" s="1"/>
  <c r="T3127" i="1"/>
  <c r="W3127" i="1" s="1"/>
  <c r="T3128" i="1"/>
  <c r="W3128" i="1" s="1"/>
  <c r="T3129" i="1"/>
  <c r="W3129" i="1" s="1"/>
  <c r="T3130" i="1"/>
  <c r="W3130" i="1" s="1"/>
  <c r="T3131" i="1"/>
  <c r="W3131" i="1" s="1"/>
  <c r="T3132" i="1"/>
  <c r="W3132" i="1" s="1"/>
  <c r="T3133" i="1"/>
  <c r="W3133" i="1" s="1"/>
  <c r="T3134" i="1"/>
  <c r="W3134" i="1" s="1"/>
  <c r="T3135" i="1"/>
  <c r="W3135" i="1" s="1"/>
  <c r="T3136" i="1"/>
  <c r="W3136" i="1" s="1"/>
  <c r="T3137" i="1"/>
  <c r="W3137" i="1" s="1"/>
  <c r="T3138" i="1"/>
  <c r="W3138" i="1" s="1"/>
  <c r="T3139" i="1"/>
  <c r="W3139" i="1" s="1"/>
  <c r="T3140" i="1"/>
  <c r="W3140" i="1" s="1"/>
  <c r="T3141" i="1"/>
  <c r="W3141" i="1" s="1"/>
  <c r="T3142" i="1"/>
  <c r="W3142" i="1" s="1"/>
  <c r="T3143" i="1"/>
  <c r="W3143" i="1" s="1"/>
  <c r="T3144" i="1"/>
  <c r="W3144" i="1" s="1"/>
  <c r="T3145" i="1"/>
  <c r="W3145" i="1" s="1"/>
  <c r="T3146" i="1"/>
  <c r="W3146" i="1" s="1"/>
  <c r="T3147" i="1"/>
  <c r="W3147" i="1" s="1"/>
  <c r="T3148" i="1"/>
  <c r="W3148" i="1" s="1"/>
  <c r="T3149" i="1"/>
  <c r="W3149" i="1" s="1"/>
  <c r="T3150" i="1"/>
  <c r="W3150" i="1" s="1"/>
  <c r="T3151" i="1"/>
  <c r="W3151" i="1" s="1"/>
  <c r="T3152" i="1"/>
  <c r="W3152" i="1" s="1"/>
  <c r="T3153" i="1"/>
  <c r="W3153" i="1" s="1"/>
  <c r="T3154" i="1"/>
  <c r="W3154" i="1" s="1"/>
  <c r="T3155" i="1"/>
  <c r="W3155" i="1" s="1"/>
  <c r="T3156" i="1"/>
  <c r="W3156" i="1" s="1"/>
  <c r="T3157" i="1"/>
  <c r="W3157" i="1" s="1"/>
  <c r="T3158" i="1"/>
  <c r="W3158" i="1" s="1"/>
  <c r="T3159" i="1"/>
  <c r="W3159" i="1" s="1"/>
  <c r="T3160" i="1"/>
  <c r="W3160" i="1" s="1"/>
  <c r="T3161" i="1"/>
  <c r="W3161" i="1" s="1"/>
  <c r="T3162" i="1"/>
  <c r="W3162" i="1" s="1"/>
  <c r="T3163" i="1"/>
  <c r="W3163" i="1" s="1"/>
  <c r="T3164" i="1"/>
  <c r="W3164" i="1" s="1"/>
  <c r="T3165" i="1"/>
  <c r="W3165" i="1" s="1"/>
  <c r="T3166" i="1"/>
  <c r="W3166" i="1" s="1"/>
  <c r="T3167" i="1"/>
  <c r="W3167" i="1" s="1"/>
  <c r="T3168" i="1"/>
  <c r="W3168" i="1" s="1"/>
  <c r="T3169" i="1"/>
  <c r="W3169" i="1" s="1"/>
  <c r="T3170" i="1"/>
  <c r="W3170" i="1" s="1"/>
  <c r="T3171" i="1"/>
  <c r="W3171" i="1" s="1"/>
  <c r="T3172" i="1"/>
  <c r="W3172" i="1" s="1"/>
  <c r="T3173" i="1"/>
  <c r="W3173" i="1" s="1"/>
  <c r="T3174" i="1"/>
  <c r="W3174" i="1" s="1"/>
  <c r="T3175" i="1"/>
  <c r="W3175" i="1" s="1"/>
  <c r="T3176" i="1"/>
  <c r="W3176" i="1" s="1"/>
  <c r="T3177" i="1"/>
  <c r="W3177" i="1" s="1"/>
  <c r="T3178" i="1"/>
  <c r="W3178" i="1" s="1"/>
  <c r="T3179" i="1"/>
  <c r="W3179" i="1" s="1"/>
  <c r="T3180" i="1"/>
  <c r="W3180" i="1" s="1"/>
  <c r="T3181" i="1"/>
  <c r="W3181" i="1" s="1"/>
  <c r="T3182" i="1"/>
  <c r="W3182" i="1" s="1"/>
  <c r="T3183" i="1"/>
  <c r="W3183" i="1" s="1"/>
  <c r="T3184" i="1"/>
  <c r="W3184" i="1" s="1"/>
  <c r="T3185" i="1"/>
  <c r="W3185" i="1" s="1"/>
  <c r="T3186" i="1"/>
  <c r="W3186" i="1" s="1"/>
  <c r="T3187" i="1"/>
  <c r="W3187" i="1" s="1"/>
  <c r="T3188" i="1"/>
  <c r="W3188" i="1" s="1"/>
  <c r="T3189" i="1"/>
  <c r="W3189" i="1" s="1"/>
  <c r="T3190" i="1"/>
  <c r="W3190" i="1" s="1"/>
  <c r="T3191" i="1"/>
  <c r="W3191" i="1" s="1"/>
  <c r="T3192" i="1"/>
  <c r="W3192" i="1" s="1"/>
  <c r="T3193" i="1"/>
  <c r="W3193" i="1" s="1"/>
  <c r="T3194" i="1"/>
  <c r="W3194" i="1" s="1"/>
  <c r="T3195" i="1"/>
  <c r="W3195" i="1" s="1"/>
  <c r="T3196" i="1"/>
  <c r="W3196" i="1" s="1"/>
  <c r="T3197" i="1"/>
  <c r="W3197" i="1" s="1"/>
  <c r="T3198" i="1"/>
  <c r="W3198" i="1" s="1"/>
  <c r="T3199" i="1"/>
  <c r="W3199" i="1" s="1"/>
  <c r="T3200" i="1"/>
  <c r="W3200" i="1" s="1"/>
  <c r="T3201" i="1"/>
  <c r="W3201" i="1" s="1"/>
  <c r="T3202" i="1"/>
  <c r="W3202" i="1" s="1"/>
  <c r="T3203" i="1"/>
  <c r="W3203" i="1" s="1"/>
  <c r="T3204" i="1"/>
  <c r="W3204" i="1" s="1"/>
  <c r="T3205" i="1"/>
  <c r="W3205" i="1" s="1"/>
  <c r="T3206" i="1"/>
  <c r="W3206" i="1" s="1"/>
  <c r="T3207" i="1"/>
  <c r="W3207" i="1" s="1"/>
  <c r="T3208" i="1"/>
  <c r="W3208" i="1" s="1"/>
  <c r="T3209" i="1"/>
  <c r="W3209" i="1" s="1"/>
  <c r="T3210" i="1"/>
  <c r="W3210" i="1" s="1"/>
  <c r="T3211" i="1"/>
  <c r="W3211" i="1" s="1"/>
  <c r="T3212" i="1"/>
  <c r="W3212" i="1" s="1"/>
  <c r="T3213" i="1"/>
  <c r="W3213" i="1" s="1"/>
  <c r="T3214" i="1"/>
  <c r="W3214" i="1" s="1"/>
  <c r="T3215" i="1"/>
  <c r="W3215" i="1" s="1"/>
  <c r="T3216" i="1"/>
  <c r="W3216" i="1" s="1"/>
  <c r="T3217" i="1"/>
  <c r="W3217" i="1" s="1"/>
  <c r="T3218" i="1"/>
  <c r="W3218" i="1" s="1"/>
  <c r="T3219" i="1"/>
  <c r="W3219" i="1" s="1"/>
  <c r="T3220" i="1"/>
  <c r="W3220" i="1" s="1"/>
  <c r="T3221" i="1"/>
  <c r="W3221" i="1" s="1"/>
  <c r="T3222" i="1"/>
  <c r="W3222" i="1" s="1"/>
  <c r="T3223" i="1"/>
  <c r="W3223" i="1" s="1"/>
  <c r="T3224" i="1"/>
  <c r="W3224" i="1" s="1"/>
  <c r="T3225" i="1"/>
  <c r="W3225" i="1" s="1"/>
  <c r="T3226" i="1"/>
  <c r="W3226" i="1" s="1"/>
  <c r="T3227" i="1"/>
  <c r="W3227" i="1" s="1"/>
  <c r="T3228" i="1"/>
  <c r="W3228" i="1" s="1"/>
  <c r="T3229" i="1"/>
  <c r="W3229" i="1" s="1"/>
  <c r="T3230" i="1"/>
  <c r="W3230" i="1" s="1"/>
  <c r="T3231" i="1"/>
  <c r="W3231" i="1" s="1"/>
  <c r="T3232" i="1"/>
  <c r="W3232" i="1" s="1"/>
  <c r="T3233" i="1"/>
  <c r="W3233" i="1" s="1"/>
  <c r="T3234" i="1"/>
  <c r="W3234" i="1" s="1"/>
  <c r="T3235" i="1"/>
  <c r="W3235" i="1" s="1"/>
  <c r="T3236" i="1"/>
  <c r="W3236" i="1" s="1"/>
  <c r="T3237" i="1"/>
  <c r="W3237" i="1" s="1"/>
  <c r="T3238" i="1"/>
  <c r="W3238" i="1" s="1"/>
  <c r="T3239" i="1"/>
  <c r="W3239" i="1" s="1"/>
  <c r="T3240" i="1"/>
  <c r="W3240" i="1" s="1"/>
  <c r="T3241" i="1"/>
  <c r="W3241" i="1" s="1"/>
  <c r="T3242" i="1"/>
  <c r="W3242" i="1" s="1"/>
  <c r="T3243" i="1"/>
  <c r="W3243" i="1" s="1"/>
  <c r="T3244" i="1"/>
  <c r="W3244" i="1" s="1"/>
  <c r="T3245" i="1"/>
  <c r="W3245" i="1" s="1"/>
  <c r="T3246" i="1"/>
  <c r="W3246" i="1" s="1"/>
  <c r="T3247" i="1"/>
  <c r="W3247" i="1" s="1"/>
  <c r="T3248" i="1"/>
  <c r="W3248" i="1" s="1"/>
  <c r="T3249" i="1"/>
  <c r="W3249" i="1" s="1"/>
  <c r="T3250" i="1"/>
  <c r="W3250" i="1" s="1"/>
  <c r="T3251" i="1"/>
  <c r="W3251" i="1" s="1"/>
  <c r="T3252" i="1"/>
  <c r="W3252" i="1" s="1"/>
  <c r="T3253" i="1"/>
  <c r="W3253" i="1" s="1"/>
  <c r="T3254" i="1"/>
  <c r="W3254" i="1" s="1"/>
  <c r="T3255" i="1"/>
  <c r="W3255" i="1" s="1"/>
  <c r="T3256" i="1"/>
  <c r="W3256" i="1" s="1"/>
  <c r="T3257" i="1"/>
  <c r="W3257" i="1" s="1"/>
  <c r="T3258" i="1"/>
  <c r="W3258" i="1" s="1"/>
  <c r="T3259" i="1"/>
  <c r="W3259" i="1" s="1"/>
  <c r="T3260" i="1"/>
  <c r="W3260" i="1" s="1"/>
  <c r="T3261" i="1"/>
  <c r="W3261" i="1" s="1"/>
  <c r="T3262" i="1"/>
  <c r="W3262" i="1" s="1"/>
  <c r="T3263" i="1"/>
  <c r="W3263" i="1" s="1"/>
  <c r="T3264" i="1"/>
  <c r="W3264" i="1" s="1"/>
  <c r="T3265" i="1"/>
  <c r="W3265" i="1" s="1"/>
  <c r="T3266" i="1"/>
  <c r="W3266" i="1" s="1"/>
  <c r="T3267" i="1"/>
  <c r="W3267" i="1" s="1"/>
  <c r="T3268" i="1"/>
  <c r="W3268" i="1" s="1"/>
  <c r="T3269" i="1"/>
  <c r="W3269" i="1" s="1"/>
  <c r="T3270" i="1"/>
  <c r="W3270" i="1" s="1"/>
  <c r="T3271" i="1"/>
  <c r="W3271" i="1" s="1"/>
  <c r="T3272" i="1"/>
  <c r="W3272" i="1" s="1"/>
  <c r="T3273" i="1"/>
  <c r="W3273" i="1" s="1"/>
  <c r="T3274" i="1"/>
  <c r="W3274" i="1" s="1"/>
  <c r="T3275" i="1"/>
  <c r="W3275" i="1" s="1"/>
  <c r="T3276" i="1"/>
  <c r="W3276" i="1" s="1"/>
  <c r="T3277" i="1"/>
  <c r="W3277" i="1" s="1"/>
  <c r="T3278" i="1"/>
  <c r="W3278" i="1" s="1"/>
  <c r="T3279" i="1"/>
  <c r="W3279" i="1" s="1"/>
  <c r="T3280" i="1"/>
  <c r="W3280" i="1" s="1"/>
  <c r="T3281" i="1"/>
  <c r="W3281" i="1" s="1"/>
  <c r="T3282" i="1"/>
  <c r="W3282" i="1" s="1"/>
  <c r="T3283" i="1"/>
  <c r="W3283" i="1" s="1"/>
  <c r="T3284" i="1"/>
  <c r="W3284" i="1" s="1"/>
  <c r="T3285" i="1"/>
  <c r="W3285" i="1" s="1"/>
  <c r="T3286" i="1"/>
  <c r="W3286" i="1" s="1"/>
  <c r="T3287" i="1"/>
  <c r="W3287" i="1" s="1"/>
  <c r="T3288" i="1"/>
  <c r="W3288" i="1" s="1"/>
  <c r="T3289" i="1"/>
  <c r="W3289" i="1" s="1"/>
  <c r="T3290" i="1"/>
  <c r="W3290" i="1" s="1"/>
  <c r="T3291" i="1"/>
  <c r="W3291" i="1" s="1"/>
  <c r="T3292" i="1"/>
  <c r="W3292" i="1" s="1"/>
  <c r="T3293" i="1"/>
  <c r="W3293" i="1" s="1"/>
  <c r="T3294" i="1"/>
  <c r="W3294" i="1" s="1"/>
  <c r="T3295" i="1"/>
  <c r="W3295" i="1" s="1"/>
  <c r="T3296" i="1"/>
  <c r="W3296" i="1" s="1"/>
  <c r="T3297" i="1"/>
  <c r="W3297" i="1" s="1"/>
  <c r="T3298" i="1"/>
  <c r="W3298" i="1" s="1"/>
  <c r="T3299" i="1"/>
  <c r="W3299" i="1" s="1"/>
  <c r="T3300" i="1"/>
  <c r="W3300" i="1" s="1"/>
  <c r="T3301" i="1"/>
  <c r="W3301" i="1" s="1"/>
  <c r="T3302" i="1"/>
  <c r="W3302" i="1" s="1"/>
  <c r="T3303" i="1"/>
  <c r="W3303" i="1" s="1"/>
  <c r="T3304" i="1"/>
  <c r="W3304" i="1" s="1"/>
  <c r="T3305" i="1"/>
  <c r="W3305" i="1" s="1"/>
  <c r="T3306" i="1"/>
  <c r="W3306" i="1" s="1"/>
  <c r="T3307" i="1"/>
  <c r="W3307" i="1" s="1"/>
  <c r="T3308" i="1"/>
  <c r="W3308" i="1" s="1"/>
  <c r="T3309" i="1"/>
  <c r="W3309" i="1" s="1"/>
  <c r="T3310" i="1"/>
  <c r="W3310" i="1" s="1"/>
  <c r="T3311" i="1"/>
  <c r="W3311" i="1" s="1"/>
  <c r="T3312" i="1"/>
  <c r="W3312" i="1" s="1"/>
  <c r="T3313" i="1"/>
  <c r="W3313" i="1" s="1"/>
  <c r="T3314" i="1"/>
  <c r="W3314" i="1" s="1"/>
  <c r="T3315" i="1"/>
  <c r="W3315" i="1" s="1"/>
  <c r="T3316" i="1"/>
  <c r="W3316" i="1" s="1"/>
  <c r="T3317" i="1"/>
  <c r="W3317" i="1" s="1"/>
  <c r="T3318" i="1"/>
  <c r="W3318" i="1" s="1"/>
  <c r="T3319" i="1"/>
  <c r="W3319" i="1" s="1"/>
  <c r="T3320" i="1"/>
  <c r="W3320" i="1" s="1"/>
  <c r="T3321" i="1"/>
  <c r="W3321" i="1" s="1"/>
  <c r="T3322" i="1"/>
  <c r="W3322" i="1" s="1"/>
  <c r="T3323" i="1"/>
  <c r="W3323" i="1" s="1"/>
  <c r="T3324" i="1"/>
  <c r="W3324" i="1" s="1"/>
  <c r="T3325" i="1"/>
  <c r="W3325" i="1" s="1"/>
  <c r="T3326" i="1"/>
  <c r="W3326" i="1" s="1"/>
  <c r="T3327" i="1"/>
  <c r="W3327" i="1" s="1"/>
  <c r="T3328" i="1"/>
  <c r="W3328" i="1" s="1"/>
  <c r="T3329" i="1"/>
  <c r="W3329" i="1" s="1"/>
  <c r="T3330" i="1"/>
  <c r="W3330" i="1" s="1"/>
  <c r="T3331" i="1"/>
  <c r="W3331" i="1" s="1"/>
  <c r="T3332" i="1"/>
  <c r="W3332" i="1" s="1"/>
  <c r="T3333" i="1"/>
  <c r="W3333" i="1" s="1"/>
  <c r="T3334" i="1"/>
  <c r="W3334" i="1" s="1"/>
  <c r="T3335" i="1"/>
  <c r="W3335" i="1" s="1"/>
  <c r="T3336" i="1"/>
  <c r="W3336" i="1" s="1"/>
  <c r="T3337" i="1"/>
  <c r="W3337" i="1" s="1"/>
  <c r="T3338" i="1"/>
  <c r="W3338" i="1" s="1"/>
  <c r="T3339" i="1"/>
  <c r="W3339" i="1" s="1"/>
  <c r="T3340" i="1"/>
  <c r="W3340" i="1" s="1"/>
  <c r="T3341" i="1"/>
  <c r="W3341" i="1" s="1"/>
  <c r="T3342" i="1"/>
  <c r="W3342" i="1" s="1"/>
  <c r="T3343" i="1"/>
  <c r="W3343" i="1" s="1"/>
  <c r="T3344" i="1"/>
  <c r="W3344" i="1" s="1"/>
  <c r="T3345" i="1"/>
  <c r="W3345" i="1" s="1"/>
  <c r="T3346" i="1"/>
  <c r="W3346" i="1" s="1"/>
  <c r="T3347" i="1"/>
  <c r="W3347" i="1" s="1"/>
  <c r="T3348" i="1"/>
  <c r="W3348" i="1" s="1"/>
  <c r="T3349" i="1"/>
  <c r="W3349" i="1" s="1"/>
  <c r="T3350" i="1"/>
  <c r="W3350" i="1" s="1"/>
  <c r="T3351" i="1"/>
  <c r="W3351" i="1" s="1"/>
  <c r="T3352" i="1"/>
  <c r="W3352" i="1" s="1"/>
  <c r="T3353" i="1"/>
  <c r="W3353" i="1" s="1"/>
  <c r="T3354" i="1"/>
  <c r="W3354" i="1" s="1"/>
  <c r="T3355" i="1"/>
  <c r="W3355" i="1" s="1"/>
  <c r="T3356" i="1"/>
  <c r="W3356" i="1" s="1"/>
  <c r="T3357" i="1"/>
  <c r="W3357" i="1" s="1"/>
  <c r="T3358" i="1"/>
  <c r="W3358" i="1" s="1"/>
  <c r="T3359" i="1"/>
  <c r="W3359" i="1" s="1"/>
  <c r="T3360" i="1"/>
  <c r="W3360" i="1" s="1"/>
  <c r="T3361" i="1"/>
  <c r="W3361" i="1" s="1"/>
  <c r="T3362" i="1"/>
  <c r="W3362" i="1" s="1"/>
  <c r="T3363" i="1"/>
  <c r="W3363" i="1" s="1"/>
  <c r="T3364" i="1"/>
  <c r="W3364" i="1" s="1"/>
  <c r="T3365" i="1"/>
  <c r="W3365" i="1" s="1"/>
  <c r="T3366" i="1"/>
  <c r="W3366" i="1" s="1"/>
  <c r="T3367" i="1"/>
  <c r="W3367" i="1" s="1"/>
  <c r="T3368" i="1"/>
  <c r="W3368" i="1" s="1"/>
  <c r="T3369" i="1"/>
  <c r="W3369" i="1" s="1"/>
  <c r="T3370" i="1"/>
  <c r="W3370" i="1" s="1"/>
  <c r="T3371" i="1"/>
  <c r="W3371" i="1" s="1"/>
  <c r="T3372" i="1"/>
  <c r="W3372" i="1" s="1"/>
  <c r="T3373" i="1"/>
  <c r="W3373" i="1" s="1"/>
  <c r="T3374" i="1"/>
  <c r="W3374" i="1" s="1"/>
  <c r="T3375" i="1"/>
  <c r="W3375" i="1" s="1"/>
  <c r="T3376" i="1"/>
  <c r="W3376" i="1" s="1"/>
  <c r="T3377" i="1"/>
  <c r="W3377" i="1" s="1"/>
  <c r="T3378" i="1"/>
  <c r="W3378" i="1" s="1"/>
  <c r="T3379" i="1"/>
  <c r="W3379" i="1" s="1"/>
  <c r="T3380" i="1"/>
  <c r="W3380" i="1" s="1"/>
  <c r="T3381" i="1"/>
  <c r="W3381" i="1" s="1"/>
  <c r="T3382" i="1"/>
  <c r="W3382" i="1" s="1"/>
  <c r="T3383" i="1"/>
  <c r="W3383" i="1" s="1"/>
  <c r="T3384" i="1"/>
  <c r="W3384" i="1" s="1"/>
  <c r="T3385" i="1"/>
  <c r="W3385" i="1" s="1"/>
  <c r="T3386" i="1"/>
  <c r="W3386" i="1" s="1"/>
  <c r="T3387" i="1"/>
  <c r="W3387" i="1" s="1"/>
  <c r="T3388" i="1"/>
  <c r="W3388" i="1" s="1"/>
  <c r="T3389" i="1"/>
  <c r="W3389" i="1" s="1"/>
  <c r="T3390" i="1"/>
  <c r="W3390" i="1" s="1"/>
  <c r="T3391" i="1"/>
  <c r="W3391" i="1" s="1"/>
  <c r="T3392" i="1"/>
  <c r="W3392" i="1" s="1"/>
  <c r="T3393" i="1"/>
  <c r="W3393" i="1" s="1"/>
  <c r="T3394" i="1"/>
  <c r="W3394" i="1" s="1"/>
  <c r="T3395" i="1"/>
  <c r="W3395" i="1" s="1"/>
  <c r="T3396" i="1"/>
  <c r="W3396" i="1" s="1"/>
  <c r="T3397" i="1"/>
  <c r="W3397" i="1" s="1"/>
  <c r="T3398" i="1"/>
  <c r="W3398" i="1" s="1"/>
  <c r="T3399" i="1"/>
  <c r="W3399" i="1" s="1"/>
  <c r="T3400" i="1"/>
  <c r="W3400" i="1" s="1"/>
  <c r="T3401" i="1"/>
  <c r="W3401" i="1" s="1"/>
  <c r="T3402" i="1"/>
  <c r="W3402" i="1" s="1"/>
  <c r="T3403" i="1"/>
  <c r="W3403" i="1" s="1"/>
  <c r="T3404" i="1"/>
  <c r="W3404" i="1" s="1"/>
  <c r="T3405" i="1"/>
  <c r="W3405" i="1" s="1"/>
  <c r="T3406" i="1"/>
  <c r="W3406" i="1" s="1"/>
  <c r="T3407" i="1"/>
  <c r="W3407" i="1" s="1"/>
  <c r="T3408" i="1"/>
  <c r="W3408" i="1" s="1"/>
  <c r="T3409" i="1"/>
  <c r="W3409" i="1" s="1"/>
  <c r="T3410" i="1"/>
  <c r="W3410" i="1" s="1"/>
  <c r="T3411" i="1"/>
  <c r="W3411" i="1" s="1"/>
  <c r="T3412" i="1"/>
  <c r="W3412" i="1" s="1"/>
  <c r="T3413" i="1"/>
  <c r="W3413" i="1" s="1"/>
  <c r="T3414" i="1"/>
  <c r="W3414" i="1" s="1"/>
  <c r="T3415" i="1"/>
  <c r="W3415" i="1" s="1"/>
  <c r="T3416" i="1"/>
  <c r="W3416" i="1" s="1"/>
  <c r="T3417" i="1"/>
  <c r="W3417" i="1" s="1"/>
  <c r="T3418" i="1"/>
  <c r="W3418" i="1" s="1"/>
  <c r="T3419" i="1"/>
  <c r="W3419" i="1" s="1"/>
  <c r="T3420" i="1"/>
  <c r="W3420" i="1" s="1"/>
  <c r="T3421" i="1"/>
  <c r="W3421" i="1" s="1"/>
  <c r="T3422" i="1"/>
  <c r="W3422" i="1" s="1"/>
  <c r="T3423" i="1"/>
  <c r="W3423" i="1" s="1"/>
  <c r="T3424" i="1"/>
  <c r="W3424" i="1" s="1"/>
  <c r="T3425" i="1"/>
  <c r="W3425" i="1" s="1"/>
  <c r="T3426" i="1"/>
  <c r="W3426" i="1" s="1"/>
  <c r="T3427" i="1"/>
  <c r="W3427" i="1" s="1"/>
  <c r="T3428" i="1"/>
  <c r="W3428" i="1" s="1"/>
  <c r="T3429" i="1"/>
  <c r="W3429" i="1" s="1"/>
  <c r="T3430" i="1"/>
  <c r="W3430" i="1" s="1"/>
  <c r="T3431" i="1"/>
  <c r="W3431" i="1" s="1"/>
  <c r="T3432" i="1"/>
  <c r="W3432" i="1" s="1"/>
  <c r="T3433" i="1"/>
  <c r="W3433" i="1" s="1"/>
  <c r="T3434" i="1"/>
  <c r="W3434" i="1" s="1"/>
  <c r="T3435" i="1"/>
  <c r="W3435" i="1" s="1"/>
  <c r="T3436" i="1"/>
  <c r="W3436" i="1" s="1"/>
  <c r="T3437" i="1"/>
  <c r="W3437" i="1" s="1"/>
  <c r="T3438" i="1"/>
  <c r="W3438" i="1" s="1"/>
  <c r="T3439" i="1"/>
  <c r="W3439" i="1" s="1"/>
  <c r="T3440" i="1"/>
  <c r="W3440" i="1" s="1"/>
  <c r="T3441" i="1"/>
  <c r="W3441" i="1" s="1"/>
  <c r="T3442" i="1"/>
  <c r="W3442" i="1" s="1"/>
  <c r="T3443" i="1"/>
  <c r="W3443" i="1" s="1"/>
  <c r="T3444" i="1"/>
  <c r="W3444" i="1" s="1"/>
  <c r="T3445" i="1"/>
  <c r="W3445" i="1" s="1"/>
  <c r="T3446" i="1"/>
  <c r="W3446" i="1" s="1"/>
  <c r="T3447" i="1"/>
  <c r="W3447" i="1" s="1"/>
  <c r="T3448" i="1"/>
  <c r="W3448" i="1" s="1"/>
  <c r="T3449" i="1"/>
  <c r="W3449" i="1" s="1"/>
  <c r="T3450" i="1"/>
  <c r="W3450" i="1" s="1"/>
  <c r="T3451" i="1"/>
  <c r="W3451" i="1" s="1"/>
  <c r="T3452" i="1"/>
  <c r="W3452" i="1" s="1"/>
  <c r="T3453" i="1"/>
  <c r="W3453" i="1" s="1"/>
  <c r="T3454" i="1"/>
  <c r="W3454" i="1" s="1"/>
  <c r="T3455" i="1"/>
  <c r="W3455" i="1" s="1"/>
  <c r="T3456" i="1"/>
  <c r="W3456" i="1" s="1"/>
  <c r="T3457" i="1"/>
  <c r="W3457" i="1" s="1"/>
  <c r="T3458" i="1"/>
  <c r="W3458" i="1" s="1"/>
  <c r="T3459" i="1"/>
  <c r="W3459" i="1" s="1"/>
  <c r="T3460" i="1"/>
  <c r="W3460" i="1" s="1"/>
  <c r="T3461" i="1"/>
  <c r="W3461" i="1" s="1"/>
  <c r="T3462" i="1"/>
  <c r="W3462" i="1" s="1"/>
  <c r="T3463" i="1"/>
  <c r="W3463" i="1" s="1"/>
  <c r="T3464" i="1"/>
  <c r="W3464" i="1" s="1"/>
  <c r="T3465" i="1"/>
  <c r="W3465" i="1" s="1"/>
  <c r="T3466" i="1"/>
  <c r="W3466" i="1" s="1"/>
  <c r="T3467" i="1"/>
  <c r="W3467" i="1" s="1"/>
  <c r="T3468" i="1"/>
  <c r="W3468" i="1" s="1"/>
  <c r="T3469" i="1"/>
  <c r="W3469" i="1" s="1"/>
  <c r="T3470" i="1"/>
  <c r="W3470" i="1" s="1"/>
  <c r="T3471" i="1"/>
  <c r="W3471" i="1" s="1"/>
  <c r="T3472" i="1"/>
  <c r="W3472" i="1" s="1"/>
  <c r="T3473" i="1"/>
  <c r="W3473" i="1" s="1"/>
  <c r="T3474" i="1"/>
  <c r="W3474" i="1" s="1"/>
  <c r="T3475" i="1"/>
  <c r="W3475" i="1" s="1"/>
  <c r="T3476" i="1"/>
  <c r="W3476" i="1" s="1"/>
  <c r="T3477" i="1"/>
  <c r="W3477" i="1" s="1"/>
  <c r="T3478" i="1"/>
  <c r="W3478" i="1" s="1"/>
  <c r="T3479" i="1"/>
  <c r="W3479" i="1" s="1"/>
  <c r="T3480" i="1"/>
  <c r="W3480" i="1" s="1"/>
  <c r="T3481" i="1"/>
  <c r="W3481" i="1" s="1"/>
  <c r="T3482" i="1"/>
  <c r="W3482" i="1" s="1"/>
  <c r="T3483" i="1"/>
  <c r="W3483" i="1" s="1"/>
  <c r="T3484" i="1"/>
  <c r="W3484" i="1" s="1"/>
  <c r="T3485" i="1"/>
  <c r="W3485" i="1" s="1"/>
  <c r="T3486" i="1"/>
  <c r="W3486" i="1" s="1"/>
  <c r="T3487" i="1"/>
  <c r="W3487" i="1" s="1"/>
  <c r="T3488" i="1"/>
  <c r="W3488" i="1" s="1"/>
  <c r="T3489" i="1"/>
  <c r="W3489" i="1" s="1"/>
  <c r="T3490" i="1"/>
  <c r="W3490" i="1" s="1"/>
  <c r="T3491" i="1"/>
  <c r="W3491" i="1" s="1"/>
  <c r="T3492" i="1"/>
  <c r="W3492" i="1" s="1"/>
  <c r="T3493" i="1"/>
  <c r="W3493" i="1" s="1"/>
  <c r="T3494" i="1"/>
  <c r="W3494" i="1" s="1"/>
  <c r="T3495" i="1"/>
  <c r="W3495" i="1" s="1"/>
  <c r="T3496" i="1"/>
  <c r="W3496" i="1" s="1"/>
  <c r="T3497" i="1"/>
  <c r="W3497" i="1" s="1"/>
  <c r="T3498" i="1"/>
  <c r="W3498" i="1" s="1"/>
  <c r="T3499" i="1"/>
  <c r="W3499" i="1" s="1"/>
  <c r="T3500" i="1"/>
  <c r="W3500" i="1" s="1"/>
  <c r="T3501" i="1"/>
  <c r="W3501" i="1" s="1"/>
  <c r="T3502" i="1"/>
  <c r="W3502" i="1" s="1"/>
  <c r="T3503" i="1"/>
  <c r="W3503" i="1" s="1"/>
  <c r="T3504" i="1"/>
  <c r="W3504" i="1" s="1"/>
  <c r="T3505" i="1"/>
  <c r="W3505" i="1" s="1"/>
  <c r="T3506" i="1"/>
  <c r="W3506" i="1" s="1"/>
  <c r="T3507" i="1"/>
  <c r="W3507" i="1" s="1"/>
  <c r="T3508" i="1"/>
  <c r="W3508" i="1" s="1"/>
  <c r="T3509" i="1"/>
  <c r="W3509" i="1" s="1"/>
  <c r="T3510" i="1"/>
  <c r="W3510" i="1" s="1"/>
  <c r="T3511" i="1"/>
  <c r="W3511" i="1" s="1"/>
  <c r="T3512" i="1"/>
  <c r="W3512" i="1" s="1"/>
  <c r="T3513" i="1"/>
  <c r="W3513" i="1" s="1"/>
  <c r="T3514" i="1"/>
  <c r="W3514" i="1" s="1"/>
  <c r="T3515" i="1"/>
  <c r="W3515" i="1" s="1"/>
  <c r="T3516" i="1"/>
  <c r="W3516" i="1" s="1"/>
  <c r="T3517" i="1"/>
  <c r="W3517" i="1" s="1"/>
  <c r="T3518" i="1"/>
  <c r="W3518" i="1" s="1"/>
  <c r="T3519" i="1"/>
  <c r="W3519" i="1" s="1"/>
  <c r="T3520" i="1"/>
  <c r="W3520" i="1" s="1"/>
  <c r="T3521" i="1"/>
  <c r="W3521" i="1" s="1"/>
  <c r="T3522" i="1"/>
  <c r="W3522" i="1" s="1"/>
  <c r="T3523" i="1"/>
  <c r="W3523" i="1" s="1"/>
  <c r="T3524" i="1"/>
  <c r="W3524" i="1" s="1"/>
  <c r="T3525" i="1"/>
  <c r="W3525" i="1" s="1"/>
  <c r="T3526" i="1"/>
  <c r="W3526" i="1" s="1"/>
  <c r="T3527" i="1"/>
  <c r="W3527" i="1" s="1"/>
  <c r="T3528" i="1"/>
  <c r="W3528" i="1" s="1"/>
  <c r="T3529" i="1"/>
  <c r="W3529" i="1" s="1"/>
  <c r="T3530" i="1"/>
  <c r="W3530" i="1" s="1"/>
  <c r="T3531" i="1"/>
  <c r="W3531" i="1" s="1"/>
  <c r="T3532" i="1"/>
  <c r="W3532" i="1" s="1"/>
  <c r="T3533" i="1"/>
  <c r="W3533" i="1" s="1"/>
  <c r="T3534" i="1"/>
  <c r="W3534" i="1" s="1"/>
  <c r="T3535" i="1"/>
  <c r="W3535" i="1" s="1"/>
  <c r="T3536" i="1"/>
  <c r="W3536" i="1" s="1"/>
  <c r="T3537" i="1"/>
  <c r="W3537" i="1" s="1"/>
  <c r="T3538" i="1"/>
  <c r="W3538" i="1" s="1"/>
  <c r="T3539" i="1"/>
  <c r="W3539" i="1" s="1"/>
  <c r="T3540" i="1"/>
  <c r="W3540" i="1" s="1"/>
  <c r="T3541" i="1"/>
  <c r="W3541" i="1" s="1"/>
  <c r="T3542" i="1"/>
  <c r="W3542" i="1" s="1"/>
  <c r="T3543" i="1"/>
  <c r="W3543" i="1" s="1"/>
  <c r="T3544" i="1"/>
  <c r="W3544" i="1" s="1"/>
  <c r="T3545" i="1"/>
  <c r="W3545" i="1" s="1"/>
  <c r="T3546" i="1"/>
  <c r="W3546" i="1" s="1"/>
  <c r="T3547" i="1"/>
  <c r="W3547" i="1" s="1"/>
  <c r="T3548" i="1"/>
  <c r="W3548" i="1" s="1"/>
  <c r="T3549" i="1"/>
  <c r="W3549" i="1" s="1"/>
  <c r="T3550" i="1"/>
  <c r="W3550" i="1" s="1"/>
  <c r="T3551" i="1"/>
  <c r="W3551" i="1" s="1"/>
  <c r="T3552" i="1"/>
  <c r="W3552" i="1" s="1"/>
  <c r="T3553" i="1"/>
  <c r="W3553" i="1" s="1"/>
  <c r="T3554" i="1"/>
  <c r="W3554" i="1" s="1"/>
  <c r="T3555" i="1"/>
  <c r="W3555" i="1" s="1"/>
  <c r="T3556" i="1"/>
  <c r="W3556" i="1" s="1"/>
  <c r="T3557" i="1"/>
  <c r="W3557" i="1" s="1"/>
  <c r="T3558" i="1"/>
  <c r="W3558" i="1" s="1"/>
  <c r="T3559" i="1"/>
  <c r="W3559" i="1" s="1"/>
  <c r="T3560" i="1"/>
  <c r="W3560" i="1" s="1"/>
  <c r="T3561" i="1"/>
  <c r="W3561" i="1" s="1"/>
  <c r="T3562" i="1"/>
  <c r="W3562" i="1" s="1"/>
  <c r="T3563" i="1"/>
  <c r="W3563" i="1" s="1"/>
  <c r="T3564" i="1"/>
  <c r="W3564" i="1" s="1"/>
  <c r="T3565" i="1"/>
  <c r="W3565" i="1" s="1"/>
  <c r="T3566" i="1"/>
  <c r="W3566" i="1" s="1"/>
  <c r="T3567" i="1"/>
  <c r="W3567" i="1" s="1"/>
  <c r="T3568" i="1"/>
  <c r="W3568" i="1" s="1"/>
  <c r="T3569" i="1"/>
  <c r="W3569" i="1" s="1"/>
  <c r="T3570" i="1"/>
  <c r="W3570" i="1" s="1"/>
  <c r="T3571" i="1"/>
  <c r="W3571" i="1" s="1"/>
  <c r="T3572" i="1"/>
  <c r="W3572" i="1" s="1"/>
  <c r="T3573" i="1"/>
  <c r="W3573" i="1" s="1"/>
  <c r="T3574" i="1"/>
  <c r="W3574" i="1" s="1"/>
  <c r="T3575" i="1"/>
  <c r="W3575" i="1" s="1"/>
  <c r="T3576" i="1"/>
  <c r="W3576" i="1" s="1"/>
  <c r="T3577" i="1"/>
  <c r="W3577" i="1" s="1"/>
  <c r="T3578" i="1"/>
  <c r="W3578" i="1" s="1"/>
  <c r="T3579" i="1"/>
  <c r="W3579" i="1" s="1"/>
  <c r="T3580" i="1"/>
  <c r="W3580" i="1" s="1"/>
  <c r="T3581" i="1"/>
  <c r="W3581" i="1" s="1"/>
  <c r="T3582" i="1"/>
  <c r="W3582" i="1" s="1"/>
  <c r="T3583" i="1"/>
  <c r="W3583" i="1" s="1"/>
  <c r="T3584" i="1"/>
  <c r="W3584" i="1" s="1"/>
  <c r="T3585" i="1"/>
  <c r="W3585" i="1" s="1"/>
  <c r="T3586" i="1"/>
  <c r="W3586" i="1" s="1"/>
  <c r="T3587" i="1"/>
  <c r="W3587" i="1" s="1"/>
  <c r="T3588" i="1"/>
  <c r="W3588" i="1" s="1"/>
  <c r="T3589" i="1"/>
  <c r="W3589" i="1" s="1"/>
  <c r="T3590" i="1"/>
  <c r="W3590" i="1" s="1"/>
  <c r="T3591" i="1"/>
  <c r="W3591" i="1" s="1"/>
  <c r="T3592" i="1"/>
  <c r="W3592" i="1" s="1"/>
  <c r="T3593" i="1"/>
  <c r="W3593" i="1" s="1"/>
  <c r="T3594" i="1"/>
  <c r="W3594" i="1" s="1"/>
  <c r="T3595" i="1"/>
  <c r="W3595" i="1" s="1"/>
  <c r="T3596" i="1"/>
  <c r="W3596" i="1" s="1"/>
  <c r="T3597" i="1"/>
  <c r="W3597" i="1" s="1"/>
  <c r="T3598" i="1"/>
  <c r="W3598" i="1" s="1"/>
  <c r="T3599" i="1"/>
  <c r="W3599" i="1" s="1"/>
  <c r="T3600" i="1"/>
  <c r="W3600" i="1" s="1"/>
  <c r="T3601" i="1"/>
  <c r="W3601" i="1" s="1"/>
  <c r="T3602" i="1"/>
  <c r="W3602" i="1" s="1"/>
  <c r="T3603" i="1"/>
  <c r="W3603" i="1" s="1"/>
  <c r="T3604" i="1"/>
  <c r="W3604" i="1" s="1"/>
  <c r="T3605" i="1"/>
  <c r="W3605" i="1" s="1"/>
  <c r="T3606" i="1"/>
  <c r="W3606" i="1" s="1"/>
  <c r="T3607" i="1"/>
  <c r="W3607" i="1" s="1"/>
  <c r="T3608" i="1"/>
  <c r="W3608" i="1" s="1"/>
  <c r="T3609" i="1"/>
  <c r="W3609" i="1" s="1"/>
  <c r="T3610" i="1"/>
  <c r="W3610" i="1" s="1"/>
  <c r="T3611" i="1"/>
  <c r="W3611" i="1" s="1"/>
  <c r="T3612" i="1"/>
  <c r="W3612" i="1" s="1"/>
  <c r="T3613" i="1"/>
  <c r="W3613" i="1" s="1"/>
  <c r="T3614" i="1"/>
  <c r="W3614" i="1" s="1"/>
  <c r="T3615" i="1"/>
  <c r="W3615" i="1" s="1"/>
  <c r="T3616" i="1"/>
  <c r="W3616" i="1" s="1"/>
  <c r="T3617" i="1"/>
  <c r="W3617" i="1" s="1"/>
  <c r="T3618" i="1"/>
  <c r="W3618" i="1" s="1"/>
  <c r="T3619" i="1"/>
  <c r="W3619" i="1" s="1"/>
  <c r="T3620" i="1"/>
  <c r="W3620" i="1" s="1"/>
  <c r="T3621" i="1"/>
  <c r="W3621" i="1" s="1"/>
  <c r="T3622" i="1"/>
  <c r="W3622" i="1" s="1"/>
  <c r="T3623" i="1"/>
  <c r="W3623" i="1" s="1"/>
  <c r="T3624" i="1"/>
  <c r="W3624" i="1" s="1"/>
  <c r="T3625" i="1"/>
  <c r="W3625" i="1" s="1"/>
  <c r="T3626" i="1"/>
  <c r="W3626" i="1" s="1"/>
  <c r="T3627" i="1"/>
  <c r="W3627" i="1" s="1"/>
  <c r="T3628" i="1"/>
  <c r="W3628" i="1" s="1"/>
  <c r="T3629" i="1"/>
  <c r="W3629" i="1" s="1"/>
  <c r="T3630" i="1"/>
  <c r="W3630" i="1" s="1"/>
  <c r="T3631" i="1"/>
  <c r="W3631" i="1" s="1"/>
  <c r="T3632" i="1"/>
  <c r="W3632" i="1" s="1"/>
  <c r="T3633" i="1"/>
  <c r="W3633" i="1" s="1"/>
  <c r="T3634" i="1"/>
  <c r="W3634" i="1" s="1"/>
  <c r="T3635" i="1"/>
  <c r="W3635" i="1" s="1"/>
  <c r="T3636" i="1"/>
  <c r="W3636" i="1" s="1"/>
  <c r="T3637" i="1"/>
  <c r="W3637" i="1" s="1"/>
  <c r="T3638" i="1"/>
  <c r="W3638" i="1" s="1"/>
  <c r="T3639" i="1"/>
  <c r="W3639" i="1" s="1"/>
  <c r="T3640" i="1"/>
  <c r="W3640" i="1" s="1"/>
  <c r="T3641" i="1"/>
  <c r="W3641" i="1" s="1"/>
  <c r="T3642" i="1"/>
  <c r="W3642" i="1" s="1"/>
  <c r="T3643" i="1"/>
  <c r="W3643" i="1" s="1"/>
  <c r="T3644" i="1"/>
  <c r="W3644" i="1" s="1"/>
  <c r="T3645" i="1"/>
  <c r="W3645" i="1" s="1"/>
  <c r="T3646" i="1"/>
  <c r="W3646" i="1" s="1"/>
  <c r="T3647" i="1"/>
  <c r="W3647" i="1" s="1"/>
  <c r="T3648" i="1"/>
  <c r="W3648" i="1" s="1"/>
  <c r="T3649" i="1"/>
  <c r="W3649" i="1" s="1"/>
  <c r="T3650" i="1"/>
  <c r="W3650" i="1" s="1"/>
  <c r="T3651" i="1"/>
  <c r="W3651" i="1" s="1"/>
  <c r="T3652" i="1"/>
  <c r="W3652" i="1" s="1"/>
  <c r="T3653" i="1"/>
  <c r="W3653" i="1" s="1"/>
  <c r="T3654" i="1"/>
  <c r="W3654" i="1" s="1"/>
  <c r="T3655" i="1"/>
  <c r="W3655" i="1" s="1"/>
  <c r="T3656" i="1"/>
  <c r="W3656" i="1" s="1"/>
  <c r="T3657" i="1"/>
  <c r="W3657" i="1" s="1"/>
  <c r="T3658" i="1"/>
  <c r="W3658" i="1" s="1"/>
  <c r="T3659" i="1"/>
  <c r="W3659" i="1" s="1"/>
  <c r="T3660" i="1"/>
  <c r="W3660" i="1" s="1"/>
  <c r="T3661" i="1"/>
  <c r="W3661" i="1" s="1"/>
  <c r="T3662" i="1"/>
  <c r="W3662" i="1" s="1"/>
  <c r="T3663" i="1"/>
  <c r="W3663" i="1" s="1"/>
  <c r="T3664" i="1"/>
  <c r="W3664" i="1" s="1"/>
  <c r="T3665" i="1"/>
  <c r="W3665" i="1" s="1"/>
  <c r="T3666" i="1"/>
  <c r="W3666" i="1" s="1"/>
  <c r="T3667" i="1"/>
  <c r="W3667" i="1" s="1"/>
  <c r="T3668" i="1"/>
  <c r="W3668" i="1" s="1"/>
  <c r="T3669" i="1"/>
  <c r="W3669" i="1" s="1"/>
  <c r="T3670" i="1"/>
  <c r="W3670" i="1" s="1"/>
  <c r="T3671" i="1"/>
  <c r="W3671" i="1" s="1"/>
  <c r="T3672" i="1"/>
  <c r="W3672" i="1" s="1"/>
  <c r="T3673" i="1"/>
  <c r="W3673" i="1" s="1"/>
  <c r="T3674" i="1"/>
  <c r="W3674" i="1" s="1"/>
  <c r="T3675" i="1"/>
  <c r="W3675" i="1" s="1"/>
  <c r="T3676" i="1"/>
  <c r="W3676" i="1" s="1"/>
  <c r="T3677" i="1"/>
  <c r="W3677" i="1" s="1"/>
  <c r="T3678" i="1"/>
  <c r="W3678" i="1" s="1"/>
  <c r="T3679" i="1"/>
  <c r="W3679" i="1" s="1"/>
  <c r="T3680" i="1"/>
  <c r="W3680" i="1" s="1"/>
  <c r="T3681" i="1"/>
  <c r="W3681" i="1" s="1"/>
  <c r="T3682" i="1"/>
  <c r="W3682" i="1" s="1"/>
  <c r="T3683" i="1"/>
  <c r="W3683" i="1" s="1"/>
  <c r="T3684" i="1"/>
  <c r="W3684" i="1" s="1"/>
  <c r="T3685" i="1"/>
  <c r="W3685" i="1" s="1"/>
  <c r="T3686" i="1"/>
  <c r="W3686" i="1" s="1"/>
  <c r="T3687" i="1"/>
  <c r="W3687" i="1" s="1"/>
  <c r="T3688" i="1"/>
  <c r="W3688" i="1" s="1"/>
  <c r="T3689" i="1"/>
  <c r="W3689" i="1" s="1"/>
  <c r="T3690" i="1"/>
  <c r="W3690" i="1" s="1"/>
  <c r="T3691" i="1"/>
  <c r="W3691" i="1" s="1"/>
  <c r="T3692" i="1"/>
  <c r="W3692" i="1" s="1"/>
  <c r="T3693" i="1"/>
  <c r="W3693" i="1" s="1"/>
  <c r="T3694" i="1"/>
  <c r="W3694" i="1" s="1"/>
  <c r="T3695" i="1"/>
  <c r="W3695" i="1" s="1"/>
  <c r="T3696" i="1"/>
  <c r="W3696" i="1" s="1"/>
  <c r="T3697" i="1"/>
  <c r="W3697" i="1" s="1"/>
  <c r="T3698" i="1"/>
  <c r="W3698" i="1" s="1"/>
  <c r="T3699" i="1"/>
  <c r="W3699" i="1" s="1"/>
  <c r="T3700" i="1"/>
  <c r="W3700" i="1" s="1"/>
  <c r="T3701" i="1"/>
  <c r="W3701" i="1" s="1"/>
  <c r="T3702" i="1"/>
  <c r="W3702" i="1" s="1"/>
  <c r="T3703" i="1"/>
  <c r="W3703" i="1" s="1"/>
  <c r="T3704" i="1"/>
  <c r="W3704" i="1" s="1"/>
  <c r="T3705" i="1"/>
  <c r="W3705" i="1" s="1"/>
  <c r="T3706" i="1"/>
  <c r="W3706" i="1" s="1"/>
  <c r="T3707" i="1"/>
  <c r="W3707" i="1" s="1"/>
  <c r="T3708" i="1"/>
  <c r="W3708" i="1" s="1"/>
  <c r="T3709" i="1"/>
  <c r="W3709" i="1" s="1"/>
  <c r="T3710" i="1"/>
  <c r="W3710" i="1" s="1"/>
  <c r="T3711" i="1"/>
  <c r="W3711" i="1" s="1"/>
  <c r="T3712" i="1"/>
  <c r="W3712" i="1" s="1"/>
  <c r="T3713" i="1"/>
  <c r="W3713" i="1" s="1"/>
  <c r="T3714" i="1"/>
  <c r="W3714" i="1" s="1"/>
  <c r="T3715" i="1"/>
  <c r="W3715" i="1" s="1"/>
  <c r="T3716" i="1"/>
  <c r="W3716" i="1" s="1"/>
  <c r="T3717" i="1"/>
  <c r="W3717" i="1" s="1"/>
  <c r="T3718" i="1"/>
  <c r="W3718" i="1" s="1"/>
  <c r="T3719" i="1"/>
  <c r="W3719" i="1" s="1"/>
  <c r="T3720" i="1"/>
  <c r="W3720" i="1" s="1"/>
  <c r="T3721" i="1"/>
  <c r="W3721" i="1" s="1"/>
  <c r="T3722" i="1"/>
  <c r="W3722" i="1" s="1"/>
  <c r="T3723" i="1"/>
  <c r="W3723" i="1" s="1"/>
  <c r="T3724" i="1"/>
  <c r="W3724" i="1" s="1"/>
  <c r="T3725" i="1"/>
  <c r="W3725" i="1" s="1"/>
  <c r="T3726" i="1"/>
  <c r="W3726"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P3" i="1"/>
  <c r="S3" i="1" s="1"/>
  <c r="P4" i="1"/>
  <c r="S4" i="1" s="1"/>
  <c r="P5" i="1"/>
  <c r="S5" i="1" s="1"/>
  <c r="P6" i="1"/>
  <c r="S6" i="1" s="1"/>
  <c r="P7" i="1"/>
  <c r="S7" i="1" s="1"/>
  <c r="P8" i="1"/>
  <c r="S8" i="1" s="1"/>
  <c r="P9" i="1"/>
  <c r="S9" i="1" s="1"/>
  <c r="P10" i="1"/>
  <c r="S10" i="1" s="1"/>
  <c r="P11" i="1"/>
  <c r="S11" i="1" s="1"/>
  <c r="P12" i="1"/>
  <c r="S12" i="1" s="1"/>
  <c r="P13" i="1"/>
  <c r="S13" i="1" s="1"/>
  <c r="P14" i="1"/>
  <c r="S14" i="1" s="1"/>
  <c r="P15" i="1"/>
  <c r="S15" i="1" s="1"/>
  <c r="P16" i="1"/>
  <c r="S16" i="1" s="1"/>
  <c r="P17" i="1"/>
  <c r="S17" i="1" s="1"/>
  <c r="P18" i="1"/>
  <c r="S18" i="1" s="1"/>
  <c r="P19" i="1"/>
  <c r="S19" i="1" s="1"/>
  <c r="P20" i="1"/>
  <c r="S20" i="1" s="1"/>
  <c r="P21" i="1"/>
  <c r="S21" i="1" s="1"/>
  <c r="P22" i="1"/>
  <c r="S22" i="1" s="1"/>
  <c r="P23" i="1"/>
  <c r="S23" i="1" s="1"/>
  <c r="P24" i="1"/>
  <c r="S24" i="1" s="1"/>
  <c r="P25" i="1"/>
  <c r="S25" i="1" s="1"/>
  <c r="P26" i="1"/>
  <c r="S26" i="1" s="1"/>
  <c r="P27" i="1"/>
  <c r="S27" i="1" s="1"/>
  <c r="P28" i="1"/>
  <c r="S28" i="1" s="1"/>
  <c r="P29" i="1"/>
  <c r="S29" i="1" s="1"/>
  <c r="P30" i="1"/>
  <c r="S30" i="1" s="1"/>
  <c r="P31" i="1"/>
  <c r="S31" i="1" s="1"/>
  <c r="P32" i="1"/>
  <c r="S32" i="1" s="1"/>
  <c r="P33" i="1"/>
  <c r="S33" i="1" s="1"/>
  <c r="P34" i="1"/>
  <c r="S34" i="1" s="1"/>
  <c r="P35" i="1"/>
  <c r="S35" i="1" s="1"/>
  <c r="P36" i="1"/>
  <c r="S36" i="1" s="1"/>
  <c r="P37" i="1"/>
  <c r="S37" i="1" s="1"/>
  <c r="P38" i="1"/>
  <c r="S38" i="1" s="1"/>
  <c r="P39" i="1"/>
  <c r="S39" i="1" s="1"/>
  <c r="P40" i="1"/>
  <c r="S40" i="1" s="1"/>
  <c r="P41" i="1"/>
  <c r="S41" i="1" s="1"/>
  <c r="P42" i="1"/>
  <c r="S42" i="1" s="1"/>
  <c r="P43" i="1"/>
  <c r="S43" i="1" s="1"/>
  <c r="P44" i="1"/>
  <c r="S44" i="1" s="1"/>
  <c r="P45" i="1"/>
  <c r="S45" i="1" s="1"/>
  <c r="P46" i="1"/>
  <c r="S46" i="1" s="1"/>
  <c r="P47" i="1"/>
  <c r="S47" i="1" s="1"/>
  <c r="P48" i="1"/>
  <c r="S48" i="1" s="1"/>
  <c r="P49" i="1"/>
  <c r="S49" i="1" s="1"/>
  <c r="P50" i="1"/>
  <c r="S50" i="1" s="1"/>
  <c r="P51" i="1"/>
  <c r="S51" i="1" s="1"/>
  <c r="P52" i="1"/>
  <c r="S52" i="1" s="1"/>
  <c r="P53" i="1"/>
  <c r="S53" i="1" s="1"/>
  <c r="P54" i="1"/>
  <c r="S54" i="1" s="1"/>
  <c r="P55" i="1"/>
  <c r="S55" i="1" s="1"/>
  <c r="P56" i="1"/>
  <c r="S56" i="1" s="1"/>
  <c r="P57" i="1"/>
  <c r="S57" i="1" s="1"/>
  <c r="P58" i="1"/>
  <c r="S58" i="1" s="1"/>
  <c r="P59" i="1"/>
  <c r="S59" i="1" s="1"/>
  <c r="P60" i="1"/>
  <c r="S60" i="1" s="1"/>
  <c r="P61" i="1"/>
  <c r="S61" i="1" s="1"/>
  <c r="P62" i="1"/>
  <c r="S62" i="1" s="1"/>
  <c r="P63" i="1"/>
  <c r="S63" i="1" s="1"/>
  <c r="P64" i="1"/>
  <c r="S64" i="1" s="1"/>
  <c r="P65" i="1"/>
  <c r="S65" i="1" s="1"/>
  <c r="P66" i="1"/>
  <c r="S66" i="1" s="1"/>
  <c r="P67" i="1"/>
  <c r="S67" i="1" s="1"/>
  <c r="P68" i="1"/>
  <c r="S68" i="1" s="1"/>
  <c r="P69" i="1"/>
  <c r="S69" i="1" s="1"/>
  <c r="P70" i="1"/>
  <c r="S70" i="1" s="1"/>
  <c r="P71" i="1"/>
  <c r="S71" i="1" s="1"/>
  <c r="P72" i="1"/>
  <c r="S72" i="1" s="1"/>
  <c r="P73" i="1"/>
  <c r="S73" i="1" s="1"/>
  <c r="P74" i="1"/>
  <c r="S74" i="1" s="1"/>
  <c r="P75" i="1"/>
  <c r="S75" i="1" s="1"/>
  <c r="P76" i="1"/>
  <c r="S76" i="1" s="1"/>
  <c r="P77" i="1"/>
  <c r="S77" i="1" s="1"/>
  <c r="P78" i="1"/>
  <c r="S78" i="1" s="1"/>
  <c r="P79" i="1"/>
  <c r="S79" i="1" s="1"/>
  <c r="P80" i="1"/>
  <c r="S80" i="1" s="1"/>
  <c r="P81" i="1"/>
  <c r="S81" i="1" s="1"/>
  <c r="P82" i="1"/>
  <c r="S82" i="1" s="1"/>
  <c r="P83" i="1"/>
  <c r="S83" i="1" s="1"/>
  <c r="P84" i="1"/>
  <c r="S84" i="1" s="1"/>
  <c r="P85" i="1"/>
  <c r="S85" i="1" s="1"/>
  <c r="P86" i="1"/>
  <c r="S86" i="1" s="1"/>
  <c r="P87" i="1"/>
  <c r="S87" i="1" s="1"/>
  <c r="P88" i="1"/>
  <c r="S88" i="1" s="1"/>
  <c r="P89" i="1"/>
  <c r="S89" i="1" s="1"/>
  <c r="P90" i="1"/>
  <c r="S90" i="1" s="1"/>
  <c r="P91" i="1"/>
  <c r="S91" i="1" s="1"/>
  <c r="P92" i="1"/>
  <c r="S92" i="1" s="1"/>
  <c r="P93" i="1"/>
  <c r="S93" i="1" s="1"/>
  <c r="P94" i="1"/>
  <c r="S94" i="1" s="1"/>
  <c r="P95" i="1"/>
  <c r="S95" i="1" s="1"/>
  <c r="P96" i="1"/>
  <c r="S96" i="1" s="1"/>
  <c r="P97" i="1"/>
  <c r="S97" i="1" s="1"/>
  <c r="P98" i="1"/>
  <c r="S98" i="1" s="1"/>
  <c r="P99" i="1"/>
  <c r="S99" i="1" s="1"/>
  <c r="P100" i="1"/>
  <c r="S100" i="1" s="1"/>
  <c r="P101" i="1"/>
  <c r="S101" i="1" s="1"/>
  <c r="P102" i="1"/>
  <c r="S102" i="1" s="1"/>
  <c r="P103" i="1"/>
  <c r="S103" i="1" s="1"/>
  <c r="P104" i="1"/>
  <c r="S104" i="1" s="1"/>
  <c r="P105" i="1"/>
  <c r="S105" i="1" s="1"/>
  <c r="P106" i="1"/>
  <c r="S106" i="1" s="1"/>
  <c r="P107" i="1"/>
  <c r="S107" i="1" s="1"/>
  <c r="P108" i="1"/>
  <c r="S108" i="1" s="1"/>
  <c r="P109" i="1"/>
  <c r="S109" i="1" s="1"/>
  <c r="P110" i="1"/>
  <c r="S110" i="1" s="1"/>
  <c r="P111" i="1"/>
  <c r="S111" i="1" s="1"/>
  <c r="P112" i="1"/>
  <c r="S112" i="1" s="1"/>
  <c r="P113" i="1"/>
  <c r="S113" i="1" s="1"/>
  <c r="P114" i="1"/>
  <c r="S114" i="1" s="1"/>
  <c r="P115" i="1"/>
  <c r="S115" i="1" s="1"/>
  <c r="P116" i="1"/>
  <c r="S116" i="1" s="1"/>
  <c r="P117" i="1"/>
  <c r="S117" i="1" s="1"/>
  <c r="P118" i="1"/>
  <c r="S118" i="1" s="1"/>
  <c r="P119" i="1"/>
  <c r="S119" i="1" s="1"/>
  <c r="P120" i="1"/>
  <c r="S120" i="1" s="1"/>
  <c r="P121" i="1"/>
  <c r="S121" i="1" s="1"/>
  <c r="P122" i="1"/>
  <c r="S122" i="1" s="1"/>
  <c r="P123" i="1"/>
  <c r="S123" i="1" s="1"/>
  <c r="P124" i="1"/>
  <c r="S124" i="1" s="1"/>
  <c r="P125" i="1"/>
  <c r="S125" i="1" s="1"/>
  <c r="P126" i="1"/>
  <c r="S126" i="1" s="1"/>
  <c r="P127" i="1"/>
  <c r="S127" i="1" s="1"/>
  <c r="P128" i="1"/>
  <c r="S128" i="1" s="1"/>
  <c r="P129" i="1"/>
  <c r="S129" i="1" s="1"/>
  <c r="P130" i="1"/>
  <c r="S130" i="1" s="1"/>
  <c r="P131" i="1"/>
  <c r="S131" i="1" s="1"/>
  <c r="P132" i="1"/>
  <c r="S132" i="1" s="1"/>
  <c r="P133" i="1"/>
  <c r="S133" i="1" s="1"/>
  <c r="P134" i="1"/>
  <c r="S134" i="1" s="1"/>
  <c r="P135" i="1"/>
  <c r="S135" i="1" s="1"/>
  <c r="P136" i="1"/>
  <c r="S136" i="1" s="1"/>
  <c r="P137" i="1"/>
  <c r="S137" i="1" s="1"/>
  <c r="P138" i="1"/>
  <c r="S138" i="1" s="1"/>
  <c r="P139" i="1"/>
  <c r="S139" i="1" s="1"/>
  <c r="P140" i="1"/>
  <c r="S140" i="1" s="1"/>
  <c r="P141" i="1"/>
  <c r="S141" i="1" s="1"/>
  <c r="P142" i="1"/>
  <c r="S142" i="1" s="1"/>
  <c r="P143" i="1"/>
  <c r="S143" i="1" s="1"/>
  <c r="P144" i="1"/>
  <c r="S144" i="1" s="1"/>
  <c r="P145" i="1"/>
  <c r="S145" i="1" s="1"/>
  <c r="P146" i="1"/>
  <c r="S146" i="1" s="1"/>
  <c r="P147" i="1"/>
  <c r="S147" i="1" s="1"/>
  <c r="P148" i="1"/>
  <c r="S148" i="1" s="1"/>
  <c r="P149" i="1"/>
  <c r="S149" i="1" s="1"/>
  <c r="P150" i="1"/>
  <c r="S150" i="1" s="1"/>
  <c r="P151" i="1"/>
  <c r="S151" i="1" s="1"/>
  <c r="P152" i="1"/>
  <c r="S152" i="1" s="1"/>
  <c r="P153" i="1"/>
  <c r="S153" i="1" s="1"/>
  <c r="P154" i="1"/>
  <c r="S154" i="1" s="1"/>
  <c r="P155" i="1"/>
  <c r="S155" i="1" s="1"/>
  <c r="P156" i="1"/>
  <c r="S156" i="1" s="1"/>
  <c r="P157" i="1"/>
  <c r="S157" i="1" s="1"/>
  <c r="P158" i="1"/>
  <c r="S158" i="1" s="1"/>
  <c r="P159" i="1"/>
  <c r="S159" i="1" s="1"/>
  <c r="P160" i="1"/>
  <c r="S160" i="1" s="1"/>
  <c r="P161" i="1"/>
  <c r="S161" i="1" s="1"/>
  <c r="P162" i="1"/>
  <c r="S162" i="1" s="1"/>
  <c r="P163" i="1"/>
  <c r="S163" i="1" s="1"/>
  <c r="P164" i="1"/>
  <c r="S164" i="1" s="1"/>
  <c r="P165" i="1"/>
  <c r="S165" i="1" s="1"/>
  <c r="P166" i="1"/>
  <c r="S166" i="1" s="1"/>
  <c r="P167" i="1"/>
  <c r="S167" i="1" s="1"/>
  <c r="P168" i="1"/>
  <c r="S168" i="1" s="1"/>
  <c r="P169" i="1"/>
  <c r="S169" i="1" s="1"/>
  <c r="P170" i="1"/>
  <c r="S170" i="1" s="1"/>
  <c r="P171" i="1"/>
  <c r="S171" i="1" s="1"/>
  <c r="P172" i="1"/>
  <c r="S172" i="1" s="1"/>
  <c r="P173" i="1"/>
  <c r="S173" i="1" s="1"/>
  <c r="P174" i="1"/>
  <c r="S174" i="1" s="1"/>
  <c r="P175" i="1"/>
  <c r="S175" i="1" s="1"/>
  <c r="P176" i="1"/>
  <c r="S176" i="1" s="1"/>
  <c r="P177" i="1"/>
  <c r="S177" i="1" s="1"/>
  <c r="P178" i="1"/>
  <c r="S178" i="1" s="1"/>
  <c r="P179" i="1"/>
  <c r="S179" i="1" s="1"/>
  <c r="P180" i="1"/>
  <c r="S180" i="1" s="1"/>
  <c r="P181" i="1"/>
  <c r="S181" i="1" s="1"/>
  <c r="P182" i="1"/>
  <c r="S182" i="1" s="1"/>
  <c r="P183" i="1"/>
  <c r="S183" i="1" s="1"/>
  <c r="P184" i="1"/>
  <c r="S184" i="1" s="1"/>
  <c r="P185" i="1"/>
  <c r="S185" i="1" s="1"/>
  <c r="P186" i="1"/>
  <c r="S186" i="1" s="1"/>
  <c r="P187" i="1"/>
  <c r="S187" i="1" s="1"/>
  <c r="P188" i="1"/>
  <c r="S188" i="1" s="1"/>
  <c r="P189" i="1"/>
  <c r="S189" i="1" s="1"/>
  <c r="P190" i="1"/>
  <c r="S190" i="1" s="1"/>
  <c r="P191" i="1"/>
  <c r="S191" i="1" s="1"/>
  <c r="P192" i="1"/>
  <c r="S192" i="1" s="1"/>
  <c r="P193" i="1"/>
  <c r="S193" i="1" s="1"/>
  <c r="P194" i="1"/>
  <c r="S194" i="1" s="1"/>
  <c r="P195" i="1"/>
  <c r="S195" i="1" s="1"/>
  <c r="P196" i="1"/>
  <c r="S196" i="1" s="1"/>
  <c r="P197" i="1"/>
  <c r="S197" i="1" s="1"/>
  <c r="P198" i="1"/>
  <c r="S198" i="1" s="1"/>
  <c r="P199" i="1"/>
  <c r="S199" i="1" s="1"/>
  <c r="P200" i="1"/>
  <c r="S200" i="1" s="1"/>
  <c r="P201" i="1"/>
  <c r="S201" i="1" s="1"/>
  <c r="P202" i="1"/>
  <c r="S202" i="1" s="1"/>
  <c r="P203" i="1"/>
  <c r="S203" i="1" s="1"/>
  <c r="P204" i="1"/>
  <c r="S204" i="1" s="1"/>
  <c r="P205" i="1"/>
  <c r="S205" i="1" s="1"/>
  <c r="P206" i="1"/>
  <c r="S206" i="1" s="1"/>
  <c r="P207" i="1"/>
  <c r="S207" i="1" s="1"/>
  <c r="P208" i="1"/>
  <c r="S208" i="1" s="1"/>
  <c r="P209" i="1"/>
  <c r="S209" i="1" s="1"/>
  <c r="P210" i="1"/>
  <c r="S210" i="1" s="1"/>
  <c r="P211" i="1"/>
  <c r="S211" i="1" s="1"/>
  <c r="P212" i="1"/>
  <c r="S212" i="1" s="1"/>
  <c r="P213" i="1"/>
  <c r="S213" i="1" s="1"/>
  <c r="P214" i="1"/>
  <c r="S214" i="1" s="1"/>
  <c r="P215" i="1"/>
  <c r="S215" i="1" s="1"/>
  <c r="P216" i="1"/>
  <c r="S216" i="1" s="1"/>
  <c r="P217" i="1"/>
  <c r="S217" i="1" s="1"/>
  <c r="P218" i="1"/>
  <c r="S218" i="1" s="1"/>
  <c r="P219" i="1"/>
  <c r="S219" i="1" s="1"/>
  <c r="P220" i="1"/>
  <c r="S220" i="1" s="1"/>
  <c r="P221" i="1"/>
  <c r="S221" i="1" s="1"/>
  <c r="P222" i="1"/>
  <c r="S222" i="1" s="1"/>
  <c r="P223" i="1"/>
  <c r="S223" i="1" s="1"/>
  <c r="P224" i="1"/>
  <c r="S224" i="1" s="1"/>
  <c r="P225" i="1"/>
  <c r="S225" i="1" s="1"/>
  <c r="P226" i="1"/>
  <c r="S226" i="1" s="1"/>
  <c r="P227" i="1"/>
  <c r="S227" i="1" s="1"/>
  <c r="P228" i="1"/>
  <c r="S228" i="1" s="1"/>
  <c r="P229" i="1"/>
  <c r="S229" i="1" s="1"/>
  <c r="P230" i="1"/>
  <c r="S230" i="1" s="1"/>
  <c r="P231" i="1"/>
  <c r="S231" i="1" s="1"/>
  <c r="P232" i="1"/>
  <c r="S232" i="1" s="1"/>
  <c r="P233" i="1"/>
  <c r="S233" i="1" s="1"/>
  <c r="P234" i="1"/>
  <c r="S234" i="1" s="1"/>
  <c r="P235" i="1"/>
  <c r="S235" i="1" s="1"/>
  <c r="P236" i="1"/>
  <c r="S236" i="1" s="1"/>
  <c r="P237" i="1"/>
  <c r="S237" i="1" s="1"/>
  <c r="P238" i="1"/>
  <c r="S238" i="1" s="1"/>
  <c r="P239" i="1"/>
  <c r="S239" i="1" s="1"/>
  <c r="P240" i="1"/>
  <c r="S240" i="1" s="1"/>
  <c r="P241" i="1"/>
  <c r="S241" i="1" s="1"/>
  <c r="P242" i="1"/>
  <c r="S242" i="1" s="1"/>
  <c r="P243" i="1"/>
  <c r="S243" i="1" s="1"/>
  <c r="P244" i="1"/>
  <c r="S244" i="1" s="1"/>
  <c r="P245" i="1"/>
  <c r="S245" i="1" s="1"/>
  <c r="P246" i="1"/>
  <c r="S246" i="1" s="1"/>
  <c r="P247" i="1"/>
  <c r="S247" i="1" s="1"/>
  <c r="P248" i="1"/>
  <c r="S248" i="1" s="1"/>
  <c r="P249" i="1"/>
  <c r="S249" i="1" s="1"/>
  <c r="P250" i="1"/>
  <c r="S250" i="1" s="1"/>
  <c r="P251" i="1"/>
  <c r="S251" i="1" s="1"/>
  <c r="P252" i="1"/>
  <c r="S252" i="1" s="1"/>
  <c r="P253" i="1"/>
  <c r="S253" i="1" s="1"/>
  <c r="P254" i="1"/>
  <c r="S254" i="1" s="1"/>
  <c r="P255" i="1"/>
  <c r="S255" i="1" s="1"/>
  <c r="P256" i="1"/>
  <c r="S256" i="1" s="1"/>
  <c r="P257" i="1"/>
  <c r="S257" i="1" s="1"/>
  <c r="P258" i="1"/>
  <c r="S258" i="1" s="1"/>
  <c r="P259" i="1"/>
  <c r="S259" i="1" s="1"/>
  <c r="P260" i="1"/>
  <c r="S260" i="1" s="1"/>
  <c r="P261" i="1"/>
  <c r="S261" i="1" s="1"/>
  <c r="P262" i="1"/>
  <c r="S262" i="1" s="1"/>
  <c r="P263" i="1"/>
  <c r="S263" i="1" s="1"/>
  <c r="P264" i="1"/>
  <c r="S264" i="1" s="1"/>
  <c r="P265" i="1"/>
  <c r="S265" i="1" s="1"/>
  <c r="P266" i="1"/>
  <c r="S266" i="1" s="1"/>
  <c r="P267" i="1"/>
  <c r="S267" i="1" s="1"/>
  <c r="P268" i="1"/>
  <c r="S268" i="1" s="1"/>
  <c r="P269" i="1"/>
  <c r="S269" i="1" s="1"/>
  <c r="P270" i="1"/>
  <c r="S270" i="1" s="1"/>
  <c r="P271" i="1"/>
  <c r="S271" i="1" s="1"/>
  <c r="P272" i="1"/>
  <c r="S272" i="1" s="1"/>
  <c r="P273" i="1"/>
  <c r="S273" i="1" s="1"/>
  <c r="P274" i="1"/>
  <c r="S274" i="1" s="1"/>
  <c r="P275" i="1"/>
  <c r="S275" i="1" s="1"/>
  <c r="P276" i="1"/>
  <c r="S276" i="1" s="1"/>
  <c r="P277" i="1"/>
  <c r="S277" i="1" s="1"/>
  <c r="P278" i="1"/>
  <c r="S278" i="1" s="1"/>
  <c r="P279" i="1"/>
  <c r="S279" i="1" s="1"/>
  <c r="P280" i="1"/>
  <c r="S280" i="1" s="1"/>
  <c r="P281" i="1"/>
  <c r="S281" i="1" s="1"/>
  <c r="P282" i="1"/>
  <c r="S282" i="1" s="1"/>
  <c r="P283" i="1"/>
  <c r="S283" i="1" s="1"/>
  <c r="P284" i="1"/>
  <c r="S284" i="1" s="1"/>
  <c r="P285" i="1"/>
  <c r="S285" i="1" s="1"/>
  <c r="P286" i="1"/>
  <c r="S286" i="1" s="1"/>
  <c r="P287" i="1"/>
  <c r="S287" i="1" s="1"/>
  <c r="P288" i="1"/>
  <c r="S288" i="1" s="1"/>
  <c r="P289" i="1"/>
  <c r="S289" i="1" s="1"/>
  <c r="P290" i="1"/>
  <c r="S290" i="1" s="1"/>
  <c r="P291" i="1"/>
  <c r="S291" i="1" s="1"/>
  <c r="P292" i="1"/>
  <c r="S292" i="1" s="1"/>
  <c r="P293" i="1"/>
  <c r="S293" i="1" s="1"/>
  <c r="P294" i="1"/>
  <c r="S294" i="1" s="1"/>
  <c r="P295" i="1"/>
  <c r="S295" i="1" s="1"/>
  <c r="P296" i="1"/>
  <c r="S296" i="1" s="1"/>
  <c r="P297" i="1"/>
  <c r="S297" i="1" s="1"/>
  <c r="P298" i="1"/>
  <c r="S298" i="1" s="1"/>
  <c r="P299" i="1"/>
  <c r="S299" i="1" s="1"/>
  <c r="P300" i="1"/>
  <c r="S300" i="1" s="1"/>
  <c r="P301" i="1"/>
  <c r="S301" i="1" s="1"/>
  <c r="P302" i="1"/>
  <c r="S302" i="1" s="1"/>
  <c r="P303" i="1"/>
  <c r="S303" i="1" s="1"/>
  <c r="P304" i="1"/>
  <c r="S304" i="1" s="1"/>
  <c r="P305" i="1"/>
  <c r="S305" i="1" s="1"/>
  <c r="P306" i="1"/>
  <c r="S306" i="1" s="1"/>
  <c r="P307" i="1"/>
  <c r="S307" i="1" s="1"/>
  <c r="P308" i="1"/>
  <c r="S308" i="1" s="1"/>
  <c r="P309" i="1"/>
  <c r="S309" i="1" s="1"/>
  <c r="P310" i="1"/>
  <c r="S310" i="1" s="1"/>
  <c r="P311" i="1"/>
  <c r="S311" i="1" s="1"/>
  <c r="P312" i="1"/>
  <c r="S312" i="1" s="1"/>
  <c r="P313" i="1"/>
  <c r="S313" i="1" s="1"/>
  <c r="P314" i="1"/>
  <c r="S314" i="1" s="1"/>
  <c r="P315" i="1"/>
  <c r="S315" i="1" s="1"/>
  <c r="P316" i="1"/>
  <c r="S316" i="1" s="1"/>
  <c r="P317" i="1"/>
  <c r="S317" i="1" s="1"/>
  <c r="P318" i="1"/>
  <c r="S318" i="1" s="1"/>
  <c r="P319" i="1"/>
  <c r="S319" i="1" s="1"/>
  <c r="P320" i="1"/>
  <c r="S320" i="1" s="1"/>
  <c r="P321" i="1"/>
  <c r="S321" i="1" s="1"/>
  <c r="P322" i="1"/>
  <c r="S322" i="1" s="1"/>
  <c r="P323" i="1"/>
  <c r="S323" i="1" s="1"/>
  <c r="P324" i="1"/>
  <c r="S324" i="1" s="1"/>
  <c r="P325" i="1"/>
  <c r="S325" i="1" s="1"/>
  <c r="P326" i="1"/>
  <c r="S326" i="1" s="1"/>
  <c r="P327" i="1"/>
  <c r="S327" i="1" s="1"/>
  <c r="P328" i="1"/>
  <c r="S328" i="1" s="1"/>
  <c r="P329" i="1"/>
  <c r="S329" i="1" s="1"/>
  <c r="P330" i="1"/>
  <c r="S330" i="1" s="1"/>
  <c r="P331" i="1"/>
  <c r="S331" i="1" s="1"/>
  <c r="P332" i="1"/>
  <c r="S332" i="1" s="1"/>
  <c r="P333" i="1"/>
  <c r="S333" i="1" s="1"/>
  <c r="P334" i="1"/>
  <c r="S334" i="1" s="1"/>
  <c r="P335" i="1"/>
  <c r="S335" i="1" s="1"/>
  <c r="P336" i="1"/>
  <c r="S336" i="1" s="1"/>
  <c r="P337" i="1"/>
  <c r="S337" i="1" s="1"/>
  <c r="P338" i="1"/>
  <c r="S338" i="1" s="1"/>
  <c r="P339" i="1"/>
  <c r="S339" i="1" s="1"/>
  <c r="P340" i="1"/>
  <c r="S340" i="1" s="1"/>
  <c r="P341" i="1"/>
  <c r="S341" i="1" s="1"/>
  <c r="P342" i="1"/>
  <c r="S342" i="1" s="1"/>
  <c r="P343" i="1"/>
  <c r="S343" i="1" s="1"/>
  <c r="P344" i="1"/>
  <c r="S344" i="1" s="1"/>
  <c r="P345" i="1"/>
  <c r="S345" i="1" s="1"/>
  <c r="P346" i="1"/>
  <c r="S346" i="1" s="1"/>
  <c r="P347" i="1"/>
  <c r="S347" i="1" s="1"/>
  <c r="P348" i="1"/>
  <c r="S348" i="1" s="1"/>
  <c r="P349" i="1"/>
  <c r="S349" i="1" s="1"/>
  <c r="P350" i="1"/>
  <c r="S350" i="1" s="1"/>
  <c r="P351" i="1"/>
  <c r="S351" i="1" s="1"/>
  <c r="P352" i="1"/>
  <c r="S352" i="1" s="1"/>
  <c r="P353" i="1"/>
  <c r="S353" i="1" s="1"/>
  <c r="P354" i="1"/>
  <c r="S354" i="1" s="1"/>
  <c r="P355" i="1"/>
  <c r="S355" i="1" s="1"/>
  <c r="P356" i="1"/>
  <c r="S356" i="1" s="1"/>
  <c r="P357" i="1"/>
  <c r="S357" i="1" s="1"/>
  <c r="P358" i="1"/>
  <c r="S358" i="1" s="1"/>
  <c r="P359" i="1"/>
  <c r="S359" i="1" s="1"/>
  <c r="P360" i="1"/>
  <c r="S360" i="1" s="1"/>
  <c r="P361" i="1"/>
  <c r="S361" i="1" s="1"/>
  <c r="P362" i="1"/>
  <c r="S362" i="1" s="1"/>
  <c r="P363" i="1"/>
  <c r="S363" i="1" s="1"/>
  <c r="P364" i="1"/>
  <c r="S364" i="1" s="1"/>
  <c r="P365" i="1"/>
  <c r="S365" i="1" s="1"/>
  <c r="P366" i="1"/>
  <c r="S366" i="1" s="1"/>
  <c r="P367" i="1"/>
  <c r="S367" i="1" s="1"/>
  <c r="P368" i="1"/>
  <c r="S368" i="1" s="1"/>
  <c r="P369" i="1"/>
  <c r="S369" i="1" s="1"/>
  <c r="P370" i="1"/>
  <c r="S370" i="1" s="1"/>
  <c r="P371" i="1"/>
  <c r="S371" i="1" s="1"/>
  <c r="P372" i="1"/>
  <c r="S372" i="1" s="1"/>
  <c r="P373" i="1"/>
  <c r="S373" i="1" s="1"/>
  <c r="P374" i="1"/>
  <c r="S374" i="1" s="1"/>
  <c r="P375" i="1"/>
  <c r="S375" i="1" s="1"/>
  <c r="P376" i="1"/>
  <c r="S376" i="1" s="1"/>
  <c r="P377" i="1"/>
  <c r="S377" i="1" s="1"/>
  <c r="P378" i="1"/>
  <c r="S378" i="1" s="1"/>
  <c r="P379" i="1"/>
  <c r="S379" i="1" s="1"/>
  <c r="P380" i="1"/>
  <c r="S380" i="1" s="1"/>
  <c r="P381" i="1"/>
  <c r="S381" i="1" s="1"/>
  <c r="P382" i="1"/>
  <c r="S382" i="1" s="1"/>
  <c r="P383" i="1"/>
  <c r="S383" i="1" s="1"/>
  <c r="P384" i="1"/>
  <c r="S384" i="1" s="1"/>
  <c r="P385" i="1"/>
  <c r="S385" i="1" s="1"/>
  <c r="P386" i="1"/>
  <c r="S386" i="1" s="1"/>
  <c r="P387" i="1"/>
  <c r="S387" i="1" s="1"/>
  <c r="P388" i="1"/>
  <c r="S388" i="1" s="1"/>
  <c r="P389" i="1"/>
  <c r="S389" i="1" s="1"/>
  <c r="P390" i="1"/>
  <c r="S390" i="1" s="1"/>
  <c r="P391" i="1"/>
  <c r="S391" i="1" s="1"/>
  <c r="P392" i="1"/>
  <c r="S392" i="1" s="1"/>
  <c r="P393" i="1"/>
  <c r="S393" i="1" s="1"/>
  <c r="P394" i="1"/>
  <c r="S394" i="1" s="1"/>
  <c r="P395" i="1"/>
  <c r="S395" i="1" s="1"/>
  <c r="P396" i="1"/>
  <c r="S396" i="1" s="1"/>
  <c r="P397" i="1"/>
  <c r="S397" i="1" s="1"/>
  <c r="P398" i="1"/>
  <c r="S398" i="1" s="1"/>
  <c r="P399" i="1"/>
  <c r="S399" i="1" s="1"/>
  <c r="P400" i="1"/>
  <c r="S400" i="1" s="1"/>
  <c r="P401" i="1"/>
  <c r="S401" i="1" s="1"/>
  <c r="P402" i="1"/>
  <c r="S402" i="1" s="1"/>
  <c r="P403" i="1"/>
  <c r="S403" i="1" s="1"/>
  <c r="P404" i="1"/>
  <c r="S404" i="1" s="1"/>
  <c r="P405" i="1"/>
  <c r="S405" i="1" s="1"/>
  <c r="P406" i="1"/>
  <c r="S406" i="1" s="1"/>
  <c r="P407" i="1"/>
  <c r="S407" i="1" s="1"/>
  <c r="P408" i="1"/>
  <c r="S408" i="1" s="1"/>
  <c r="P409" i="1"/>
  <c r="S409" i="1" s="1"/>
  <c r="P410" i="1"/>
  <c r="S410" i="1" s="1"/>
  <c r="P411" i="1"/>
  <c r="S411" i="1" s="1"/>
  <c r="P412" i="1"/>
  <c r="S412" i="1" s="1"/>
  <c r="P413" i="1"/>
  <c r="S413" i="1" s="1"/>
  <c r="P414" i="1"/>
  <c r="S414" i="1" s="1"/>
  <c r="P415" i="1"/>
  <c r="S415" i="1" s="1"/>
  <c r="P416" i="1"/>
  <c r="S416" i="1" s="1"/>
  <c r="P417" i="1"/>
  <c r="S417" i="1" s="1"/>
  <c r="P418" i="1"/>
  <c r="S418" i="1" s="1"/>
  <c r="P419" i="1"/>
  <c r="S419" i="1" s="1"/>
  <c r="P420" i="1"/>
  <c r="S420" i="1" s="1"/>
  <c r="P421" i="1"/>
  <c r="S421" i="1" s="1"/>
  <c r="P422" i="1"/>
  <c r="S422" i="1" s="1"/>
  <c r="P423" i="1"/>
  <c r="S423" i="1" s="1"/>
  <c r="P424" i="1"/>
  <c r="S424" i="1" s="1"/>
  <c r="P425" i="1"/>
  <c r="S425" i="1" s="1"/>
  <c r="P426" i="1"/>
  <c r="S426" i="1" s="1"/>
  <c r="P427" i="1"/>
  <c r="S427" i="1" s="1"/>
  <c r="P428" i="1"/>
  <c r="S428" i="1" s="1"/>
  <c r="P429" i="1"/>
  <c r="S429" i="1" s="1"/>
  <c r="P430" i="1"/>
  <c r="S430" i="1" s="1"/>
  <c r="P431" i="1"/>
  <c r="S431" i="1" s="1"/>
  <c r="P432" i="1"/>
  <c r="S432" i="1" s="1"/>
  <c r="P433" i="1"/>
  <c r="S433" i="1" s="1"/>
  <c r="P434" i="1"/>
  <c r="S434" i="1" s="1"/>
  <c r="P435" i="1"/>
  <c r="S435" i="1" s="1"/>
  <c r="P436" i="1"/>
  <c r="S436" i="1" s="1"/>
  <c r="P437" i="1"/>
  <c r="S437" i="1" s="1"/>
  <c r="P438" i="1"/>
  <c r="S438" i="1" s="1"/>
  <c r="P439" i="1"/>
  <c r="S439" i="1" s="1"/>
  <c r="P440" i="1"/>
  <c r="S440" i="1" s="1"/>
  <c r="P441" i="1"/>
  <c r="S441" i="1" s="1"/>
  <c r="P442" i="1"/>
  <c r="S442" i="1" s="1"/>
  <c r="P443" i="1"/>
  <c r="S443" i="1" s="1"/>
  <c r="P444" i="1"/>
  <c r="S444" i="1" s="1"/>
  <c r="P445" i="1"/>
  <c r="S445" i="1" s="1"/>
  <c r="P446" i="1"/>
  <c r="S446" i="1" s="1"/>
  <c r="P447" i="1"/>
  <c r="S447" i="1" s="1"/>
  <c r="P448" i="1"/>
  <c r="S448" i="1" s="1"/>
  <c r="P449" i="1"/>
  <c r="S449" i="1" s="1"/>
  <c r="P450" i="1"/>
  <c r="S450" i="1" s="1"/>
  <c r="P451" i="1"/>
  <c r="S451" i="1" s="1"/>
  <c r="P452" i="1"/>
  <c r="S452" i="1" s="1"/>
  <c r="P453" i="1"/>
  <c r="S453" i="1" s="1"/>
  <c r="P454" i="1"/>
  <c r="S454" i="1" s="1"/>
  <c r="P455" i="1"/>
  <c r="S455" i="1" s="1"/>
  <c r="P456" i="1"/>
  <c r="S456" i="1" s="1"/>
  <c r="P457" i="1"/>
  <c r="S457" i="1" s="1"/>
  <c r="P458" i="1"/>
  <c r="S458" i="1" s="1"/>
  <c r="P459" i="1"/>
  <c r="S459" i="1" s="1"/>
  <c r="P460" i="1"/>
  <c r="S460" i="1" s="1"/>
  <c r="P461" i="1"/>
  <c r="S461" i="1" s="1"/>
  <c r="P462" i="1"/>
  <c r="S462" i="1" s="1"/>
  <c r="P463" i="1"/>
  <c r="S463" i="1" s="1"/>
  <c r="P464" i="1"/>
  <c r="S464" i="1" s="1"/>
  <c r="P465" i="1"/>
  <c r="S465" i="1" s="1"/>
  <c r="P466" i="1"/>
  <c r="S466" i="1" s="1"/>
  <c r="P467" i="1"/>
  <c r="S467" i="1" s="1"/>
  <c r="P468" i="1"/>
  <c r="S468" i="1" s="1"/>
  <c r="P469" i="1"/>
  <c r="S469" i="1" s="1"/>
  <c r="P470" i="1"/>
  <c r="S470" i="1" s="1"/>
  <c r="P471" i="1"/>
  <c r="S471" i="1" s="1"/>
  <c r="P472" i="1"/>
  <c r="S472" i="1" s="1"/>
  <c r="P473" i="1"/>
  <c r="S473" i="1" s="1"/>
  <c r="P474" i="1"/>
  <c r="S474" i="1" s="1"/>
  <c r="P475" i="1"/>
  <c r="S475" i="1" s="1"/>
  <c r="P476" i="1"/>
  <c r="S476" i="1" s="1"/>
  <c r="P477" i="1"/>
  <c r="S477" i="1" s="1"/>
  <c r="P478" i="1"/>
  <c r="S478" i="1" s="1"/>
  <c r="P479" i="1"/>
  <c r="S479" i="1" s="1"/>
  <c r="P480" i="1"/>
  <c r="S480" i="1" s="1"/>
  <c r="P481" i="1"/>
  <c r="S481" i="1" s="1"/>
  <c r="P482" i="1"/>
  <c r="S482" i="1" s="1"/>
  <c r="P483" i="1"/>
  <c r="S483" i="1" s="1"/>
  <c r="P484" i="1"/>
  <c r="S484" i="1" s="1"/>
  <c r="P485" i="1"/>
  <c r="S485" i="1" s="1"/>
  <c r="P486" i="1"/>
  <c r="S486" i="1" s="1"/>
  <c r="P487" i="1"/>
  <c r="S487" i="1" s="1"/>
  <c r="P488" i="1"/>
  <c r="S488" i="1" s="1"/>
  <c r="P489" i="1"/>
  <c r="S489" i="1" s="1"/>
  <c r="P490" i="1"/>
  <c r="S490" i="1" s="1"/>
  <c r="P491" i="1"/>
  <c r="S491" i="1" s="1"/>
  <c r="P492" i="1"/>
  <c r="S492" i="1" s="1"/>
  <c r="P493" i="1"/>
  <c r="S493" i="1" s="1"/>
  <c r="P494" i="1"/>
  <c r="S494" i="1" s="1"/>
  <c r="P495" i="1"/>
  <c r="S495" i="1" s="1"/>
  <c r="P496" i="1"/>
  <c r="S496" i="1" s="1"/>
  <c r="P497" i="1"/>
  <c r="S497" i="1" s="1"/>
  <c r="P498" i="1"/>
  <c r="S498" i="1" s="1"/>
  <c r="P499" i="1"/>
  <c r="S499" i="1" s="1"/>
  <c r="P500" i="1"/>
  <c r="S500" i="1" s="1"/>
  <c r="P501" i="1"/>
  <c r="S501" i="1" s="1"/>
  <c r="P502" i="1"/>
  <c r="S502" i="1" s="1"/>
  <c r="P503" i="1"/>
  <c r="S503" i="1" s="1"/>
  <c r="P504" i="1"/>
  <c r="S504" i="1" s="1"/>
  <c r="P505" i="1"/>
  <c r="S505" i="1" s="1"/>
  <c r="P506" i="1"/>
  <c r="S506" i="1" s="1"/>
  <c r="P507" i="1"/>
  <c r="S507" i="1" s="1"/>
  <c r="P508" i="1"/>
  <c r="S508" i="1" s="1"/>
  <c r="P509" i="1"/>
  <c r="S509" i="1" s="1"/>
  <c r="P510" i="1"/>
  <c r="S510" i="1" s="1"/>
  <c r="P511" i="1"/>
  <c r="S511" i="1" s="1"/>
  <c r="P512" i="1"/>
  <c r="S512" i="1" s="1"/>
  <c r="P513" i="1"/>
  <c r="S513" i="1" s="1"/>
  <c r="P514" i="1"/>
  <c r="S514" i="1" s="1"/>
  <c r="P515" i="1"/>
  <c r="S515" i="1" s="1"/>
  <c r="P516" i="1"/>
  <c r="S516" i="1" s="1"/>
  <c r="P517" i="1"/>
  <c r="S517" i="1" s="1"/>
  <c r="P518" i="1"/>
  <c r="S518" i="1" s="1"/>
  <c r="P519" i="1"/>
  <c r="S519" i="1" s="1"/>
  <c r="P520" i="1"/>
  <c r="S520" i="1" s="1"/>
  <c r="P521" i="1"/>
  <c r="S521" i="1" s="1"/>
  <c r="P522" i="1"/>
  <c r="S522" i="1" s="1"/>
  <c r="P523" i="1"/>
  <c r="S523" i="1" s="1"/>
  <c r="P524" i="1"/>
  <c r="S524" i="1" s="1"/>
  <c r="P525" i="1"/>
  <c r="S525" i="1" s="1"/>
  <c r="P526" i="1"/>
  <c r="S526" i="1" s="1"/>
  <c r="P527" i="1"/>
  <c r="S527" i="1" s="1"/>
  <c r="P528" i="1"/>
  <c r="S528" i="1" s="1"/>
  <c r="P529" i="1"/>
  <c r="S529" i="1" s="1"/>
  <c r="P530" i="1"/>
  <c r="S530" i="1" s="1"/>
  <c r="P531" i="1"/>
  <c r="S531" i="1" s="1"/>
  <c r="P532" i="1"/>
  <c r="S532" i="1" s="1"/>
  <c r="P533" i="1"/>
  <c r="S533" i="1" s="1"/>
  <c r="P534" i="1"/>
  <c r="S534" i="1" s="1"/>
  <c r="P535" i="1"/>
  <c r="S535" i="1" s="1"/>
  <c r="P536" i="1"/>
  <c r="S536" i="1" s="1"/>
  <c r="P537" i="1"/>
  <c r="S537" i="1" s="1"/>
  <c r="P538" i="1"/>
  <c r="S538" i="1" s="1"/>
  <c r="P539" i="1"/>
  <c r="S539" i="1" s="1"/>
  <c r="P540" i="1"/>
  <c r="S540" i="1" s="1"/>
  <c r="P541" i="1"/>
  <c r="S541" i="1" s="1"/>
  <c r="P542" i="1"/>
  <c r="S542" i="1" s="1"/>
  <c r="P543" i="1"/>
  <c r="S543" i="1" s="1"/>
  <c r="P544" i="1"/>
  <c r="S544" i="1" s="1"/>
  <c r="P545" i="1"/>
  <c r="S545" i="1" s="1"/>
  <c r="P546" i="1"/>
  <c r="S546" i="1" s="1"/>
  <c r="P547" i="1"/>
  <c r="S547" i="1" s="1"/>
  <c r="P548" i="1"/>
  <c r="S548" i="1" s="1"/>
  <c r="P549" i="1"/>
  <c r="S549" i="1" s="1"/>
  <c r="P550" i="1"/>
  <c r="S550" i="1" s="1"/>
  <c r="P551" i="1"/>
  <c r="S551" i="1" s="1"/>
  <c r="P552" i="1"/>
  <c r="S552" i="1" s="1"/>
  <c r="P553" i="1"/>
  <c r="S553" i="1" s="1"/>
  <c r="P554" i="1"/>
  <c r="S554" i="1" s="1"/>
  <c r="P555" i="1"/>
  <c r="S555" i="1" s="1"/>
  <c r="P556" i="1"/>
  <c r="S556" i="1" s="1"/>
  <c r="P557" i="1"/>
  <c r="S557" i="1" s="1"/>
  <c r="P558" i="1"/>
  <c r="S558" i="1" s="1"/>
  <c r="P559" i="1"/>
  <c r="S559" i="1" s="1"/>
  <c r="P560" i="1"/>
  <c r="S560" i="1" s="1"/>
  <c r="P561" i="1"/>
  <c r="S561" i="1" s="1"/>
  <c r="P562" i="1"/>
  <c r="S562" i="1" s="1"/>
  <c r="P563" i="1"/>
  <c r="S563" i="1" s="1"/>
  <c r="P564" i="1"/>
  <c r="S564" i="1" s="1"/>
  <c r="P565" i="1"/>
  <c r="S565" i="1" s="1"/>
  <c r="P566" i="1"/>
  <c r="S566" i="1" s="1"/>
  <c r="P567" i="1"/>
  <c r="S567" i="1" s="1"/>
  <c r="P568" i="1"/>
  <c r="S568" i="1" s="1"/>
  <c r="P569" i="1"/>
  <c r="S569" i="1" s="1"/>
  <c r="P570" i="1"/>
  <c r="S570" i="1" s="1"/>
  <c r="P571" i="1"/>
  <c r="S571" i="1" s="1"/>
  <c r="P572" i="1"/>
  <c r="S572" i="1" s="1"/>
  <c r="P573" i="1"/>
  <c r="S573" i="1" s="1"/>
  <c r="P574" i="1"/>
  <c r="S574" i="1" s="1"/>
  <c r="P575" i="1"/>
  <c r="S575" i="1" s="1"/>
  <c r="P576" i="1"/>
  <c r="S576" i="1" s="1"/>
  <c r="P577" i="1"/>
  <c r="S577" i="1" s="1"/>
  <c r="P578" i="1"/>
  <c r="S578" i="1" s="1"/>
  <c r="P579" i="1"/>
  <c r="S579" i="1" s="1"/>
  <c r="P580" i="1"/>
  <c r="S580" i="1" s="1"/>
  <c r="P581" i="1"/>
  <c r="S581" i="1" s="1"/>
  <c r="P582" i="1"/>
  <c r="S582" i="1" s="1"/>
  <c r="P583" i="1"/>
  <c r="S583" i="1" s="1"/>
  <c r="P584" i="1"/>
  <c r="S584" i="1" s="1"/>
  <c r="P585" i="1"/>
  <c r="S585" i="1" s="1"/>
  <c r="P586" i="1"/>
  <c r="S586" i="1" s="1"/>
  <c r="P587" i="1"/>
  <c r="S587" i="1" s="1"/>
  <c r="P588" i="1"/>
  <c r="S588" i="1" s="1"/>
  <c r="P589" i="1"/>
  <c r="S589" i="1" s="1"/>
  <c r="P590" i="1"/>
  <c r="S590" i="1" s="1"/>
  <c r="P591" i="1"/>
  <c r="S591" i="1" s="1"/>
  <c r="P592" i="1"/>
  <c r="S592" i="1" s="1"/>
  <c r="P593" i="1"/>
  <c r="S593" i="1" s="1"/>
  <c r="P594" i="1"/>
  <c r="S594" i="1" s="1"/>
  <c r="P595" i="1"/>
  <c r="S595" i="1" s="1"/>
  <c r="P596" i="1"/>
  <c r="S596" i="1" s="1"/>
  <c r="P597" i="1"/>
  <c r="S597" i="1" s="1"/>
  <c r="P598" i="1"/>
  <c r="S598" i="1" s="1"/>
  <c r="P599" i="1"/>
  <c r="S599" i="1" s="1"/>
  <c r="P600" i="1"/>
  <c r="S600" i="1" s="1"/>
  <c r="P601" i="1"/>
  <c r="S601" i="1" s="1"/>
  <c r="P602" i="1"/>
  <c r="S602" i="1" s="1"/>
  <c r="P603" i="1"/>
  <c r="S603" i="1" s="1"/>
  <c r="P604" i="1"/>
  <c r="S604" i="1" s="1"/>
  <c r="P605" i="1"/>
  <c r="S605" i="1" s="1"/>
  <c r="P606" i="1"/>
  <c r="S606" i="1" s="1"/>
  <c r="P607" i="1"/>
  <c r="S607" i="1" s="1"/>
  <c r="P608" i="1"/>
  <c r="S608" i="1" s="1"/>
  <c r="P609" i="1"/>
  <c r="S609" i="1" s="1"/>
  <c r="P610" i="1"/>
  <c r="S610" i="1" s="1"/>
  <c r="P611" i="1"/>
  <c r="S611" i="1" s="1"/>
  <c r="P612" i="1"/>
  <c r="S612" i="1" s="1"/>
  <c r="P613" i="1"/>
  <c r="S613" i="1" s="1"/>
  <c r="P614" i="1"/>
  <c r="S614" i="1" s="1"/>
  <c r="P615" i="1"/>
  <c r="S615" i="1" s="1"/>
  <c r="P616" i="1"/>
  <c r="S616" i="1" s="1"/>
  <c r="P617" i="1"/>
  <c r="S617" i="1" s="1"/>
  <c r="P618" i="1"/>
  <c r="S618" i="1" s="1"/>
  <c r="P619" i="1"/>
  <c r="S619" i="1" s="1"/>
  <c r="P620" i="1"/>
  <c r="S620" i="1" s="1"/>
  <c r="P621" i="1"/>
  <c r="S621" i="1" s="1"/>
  <c r="P622" i="1"/>
  <c r="S622" i="1" s="1"/>
  <c r="P623" i="1"/>
  <c r="S623" i="1" s="1"/>
  <c r="P624" i="1"/>
  <c r="S624" i="1" s="1"/>
  <c r="P625" i="1"/>
  <c r="S625" i="1" s="1"/>
  <c r="P626" i="1"/>
  <c r="S626" i="1" s="1"/>
  <c r="P627" i="1"/>
  <c r="S627" i="1" s="1"/>
  <c r="P628" i="1"/>
  <c r="S628" i="1" s="1"/>
  <c r="P629" i="1"/>
  <c r="S629" i="1" s="1"/>
  <c r="P630" i="1"/>
  <c r="S630" i="1" s="1"/>
  <c r="P631" i="1"/>
  <c r="S631" i="1" s="1"/>
  <c r="P632" i="1"/>
  <c r="S632" i="1" s="1"/>
  <c r="P633" i="1"/>
  <c r="S633" i="1" s="1"/>
  <c r="P634" i="1"/>
  <c r="S634" i="1" s="1"/>
  <c r="P635" i="1"/>
  <c r="S635" i="1" s="1"/>
  <c r="P636" i="1"/>
  <c r="S636" i="1" s="1"/>
  <c r="P637" i="1"/>
  <c r="S637" i="1" s="1"/>
  <c r="P638" i="1"/>
  <c r="S638" i="1" s="1"/>
  <c r="P639" i="1"/>
  <c r="S639" i="1" s="1"/>
  <c r="P640" i="1"/>
  <c r="S640" i="1" s="1"/>
  <c r="P641" i="1"/>
  <c r="S641" i="1" s="1"/>
  <c r="P642" i="1"/>
  <c r="S642" i="1" s="1"/>
  <c r="P643" i="1"/>
  <c r="S643" i="1" s="1"/>
  <c r="P644" i="1"/>
  <c r="S644" i="1" s="1"/>
  <c r="P645" i="1"/>
  <c r="S645" i="1" s="1"/>
  <c r="P646" i="1"/>
  <c r="S646" i="1" s="1"/>
  <c r="P647" i="1"/>
  <c r="S647" i="1" s="1"/>
  <c r="P648" i="1"/>
  <c r="S648" i="1" s="1"/>
  <c r="P649" i="1"/>
  <c r="S649" i="1" s="1"/>
  <c r="P650" i="1"/>
  <c r="S650" i="1" s="1"/>
  <c r="P651" i="1"/>
  <c r="S651" i="1" s="1"/>
  <c r="P652" i="1"/>
  <c r="S652" i="1" s="1"/>
  <c r="P653" i="1"/>
  <c r="S653" i="1" s="1"/>
  <c r="P654" i="1"/>
  <c r="S654" i="1" s="1"/>
  <c r="P655" i="1"/>
  <c r="S655" i="1" s="1"/>
  <c r="P656" i="1"/>
  <c r="S656" i="1" s="1"/>
  <c r="P657" i="1"/>
  <c r="S657" i="1" s="1"/>
  <c r="P658" i="1"/>
  <c r="S658" i="1" s="1"/>
  <c r="P659" i="1"/>
  <c r="S659" i="1" s="1"/>
  <c r="P660" i="1"/>
  <c r="S660" i="1" s="1"/>
  <c r="P661" i="1"/>
  <c r="S661" i="1" s="1"/>
  <c r="P662" i="1"/>
  <c r="S662" i="1" s="1"/>
  <c r="P663" i="1"/>
  <c r="S663" i="1" s="1"/>
  <c r="P664" i="1"/>
  <c r="S664" i="1" s="1"/>
  <c r="P665" i="1"/>
  <c r="S665" i="1" s="1"/>
  <c r="P666" i="1"/>
  <c r="S666" i="1" s="1"/>
  <c r="P667" i="1"/>
  <c r="S667" i="1" s="1"/>
  <c r="P668" i="1"/>
  <c r="S668" i="1" s="1"/>
  <c r="P669" i="1"/>
  <c r="S669" i="1" s="1"/>
  <c r="P670" i="1"/>
  <c r="S670" i="1" s="1"/>
  <c r="P671" i="1"/>
  <c r="S671" i="1" s="1"/>
  <c r="P672" i="1"/>
  <c r="S672" i="1" s="1"/>
  <c r="P673" i="1"/>
  <c r="S673" i="1" s="1"/>
  <c r="P674" i="1"/>
  <c r="S674" i="1" s="1"/>
  <c r="P675" i="1"/>
  <c r="S675" i="1" s="1"/>
  <c r="P676" i="1"/>
  <c r="S676" i="1" s="1"/>
  <c r="P677" i="1"/>
  <c r="S677" i="1" s="1"/>
  <c r="P678" i="1"/>
  <c r="S678" i="1" s="1"/>
  <c r="P679" i="1"/>
  <c r="S679" i="1" s="1"/>
  <c r="P680" i="1"/>
  <c r="S680" i="1" s="1"/>
  <c r="P681" i="1"/>
  <c r="S681" i="1" s="1"/>
  <c r="P682" i="1"/>
  <c r="S682" i="1" s="1"/>
  <c r="P683" i="1"/>
  <c r="S683" i="1" s="1"/>
  <c r="P684" i="1"/>
  <c r="S684" i="1" s="1"/>
  <c r="P685" i="1"/>
  <c r="S685" i="1" s="1"/>
  <c r="P686" i="1"/>
  <c r="S686" i="1" s="1"/>
  <c r="P687" i="1"/>
  <c r="S687" i="1" s="1"/>
  <c r="P688" i="1"/>
  <c r="S688" i="1" s="1"/>
  <c r="P689" i="1"/>
  <c r="S689" i="1" s="1"/>
  <c r="P690" i="1"/>
  <c r="S690" i="1" s="1"/>
  <c r="P691" i="1"/>
  <c r="S691" i="1" s="1"/>
  <c r="P692" i="1"/>
  <c r="S692" i="1" s="1"/>
  <c r="P693" i="1"/>
  <c r="S693" i="1" s="1"/>
  <c r="P694" i="1"/>
  <c r="S694" i="1" s="1"/>
  <c r="P695" i="1"/>
  <c r="S695" i="1" s="1"/>
  <c r="P696" i="1"/>
  <c r="S696" i="1" s="1"/>
  <c r="P697" i="1"/>
  <c r="S697" i="1" s="1"/>
  <c r="P698" i="1"/>
  <c r="S698" i="1" s="1"/>
  <c r="P699" i="1"/>
  <c r="S699" i="1" s="1"/>
  <c r="P700" i="1"/>
  <c r="S700" i="1" s="1"/>
  <c r="P701" i="1"/>
  <c r="S701" i="1" s="1"/>
  <c r="P702" i="1"/>
  <c r="S702" i="1" s="1"/>
  <c r="P703" i="1"/>
  <c r="S703" i="1" s="1"/>
  <c r="P704" i="1"/>
  <c r="S704" i="1" s="1"/>
  <c r="P705" i="1"/>
  <c r="S705" i="1" s="1"/>
  <c r="P706" i="1"/>
  <c r="S706" i="1" s="1"/>
  <c r="P707" i="1"/>
  <c r="S707" i="1" s="1"/>
  <c r="P708" i="1"/>
  <c r="S708" i="1" s="1"/>
  <c r="P709" i="1"/>
  <c r="S709" i="1" s="1"/>
  <c r="P710" i="1"/>
  <c r="S710" i="1" s="1"/>
  <c r="P711" i="1"/>
  <c r="S711" i="1" s="1"/>
  <c r="P712" i="1"/>
  <c r="S712" i="1" s="1"/>
  <c r="P713" i="1"/>
  <c r="S713" i="1" s="1"/>
  <c r="P714" i="1"/>
  <c r="S714" i="1" s="1"/>
  <c r="P715" i="1"/>
  <c r="S715" i="1" s="1"/>
  <c r="P716" i="1"/>
  <c r="S716" i="1" s="1"/>
  <c r="P717" i="1"/>
  <c r="S717" i="1" s="1"/>
  <c r="P718" i="1"/>
  <c r="S718" i="1" s="1"/>
  <c r="P719" i="1"/>
  <c r="S719" i="1" s="1"/>
  <c r="P720" i="1"/>
  <c r="S720" i="1" s="1"/>
  <c r="P721" i="1"/>
  <c r="S721" i="1" s="1"/>
  <c r="P722" i="1"/>
  <c r="S722" i="1" s="1"/>
  <c r="P723" i="1"/>
  <c r="S723" i="1" s="1"/>
  <c r="P724" i="1"/>
  <c r="S724" i="1" s="1"/>
  <c r="P725" i="1"/>
  <c r="S725" i="1" s="1"/>
  <c r="P726" i="1"/>
  <c r="S726" i="1" s="1"/>
  <c r="P727" i="1"/>
  <c r="S727" i="1" s="1"/>
  <c r="P728" i="1"/>
  <c r="S728" i="1" s="1"/>
  <c r="P729" i="1"/>
  <c r="S729" i="1" s="1"/>
  <c r="P730" i="1"/>
  <c r="S730" i="1" s="1"/>
  <c r="P731" i="1"/>
  <c r="S731" i="1" s="1"/>
  <c r="P732" i="1"/>
  <c r="S732" i="1" s="1"/>
  <c r="P733" i="1"/>
  <c r="S733" i="1" s="1"/>
  <c r="P734" i="1"/>
  <c r="S734" i="1" s="1"/>
  <c r="P735" i="1"/>
  <c r="S735" i="1" s="1"/>
  <c r="P736" i="1"/>
  <c r="S736" i="1" s="1"/>
  <c r="P737" i="1"/>
  <c r="S737" i="1" s="1"/>
  <c r="P738" i="1"/>
  <c r="S738" i="1" s="1"/>
  <c r="P739" i="1"/>
  <c r="S739" i="1" s="1"/>
  <c r="P740" i="1"/>
  <c r="S740" i="1" s="1"/>
  <c r="P741" i="1"/>
  <c r="S741" i="1" s="1"/>
  <c r="P742" i="1"/>
  <c r="S742" i="1" s="1"/>
  <c r="P743" i="1"/>
  <c r="S743" i="1" s="1"/>
  <c r="P744" i="1"/>
  <c r="S744" i="1" s="1"/>
  <c r="P745" i="1"/>
  <c r="S745" i="1" s="1"/>
  <c r="P746" i="1"/>
  <c r="S746" i="1" s="1"/>
  <c r="P747" i="1"/>
  <c r="S747" i="1" s="1"/>
  <c r="P748" i="1"/>
  <c r="S748" i="1" s="1"/>
  <c r="P749" i="1"/>
  <c r="S749" i="1" s="1"/>
  <c r="P750" i="1"/>
  <c r="S750" i="1" s="1"/>
  <c r="P751" i="1"/>
  <c r="S751" i="1" s="1"/>
  <c r="P752" i="1"/>
  <c r="S752" i="1" s="1"/>
  <c r="P753" i="1"/>
  <c r="S753" i="1" s="1"/>
  <c r="P754" i="1"/>
  <c r="S754" i="1" s="1"/>
  <c r="P755" i="1"/>
  <c r="S755" i="1" s="1"/>
  <c r="P756" i="1"/>
  <c r="S756" i="1" s="1"/>
  <c r="P757" i="1"/>
  <c r="S757" i="1" s="1"/>
  <c r="P758" i="1"/>
  <c r="S758" i="1" s="1"/>
  <c r="P759" i="1"/>
  <c r="S759" i="1" s="1"/>
  <c r="P760" i="1"/>
  <c r="S760" i="1" s="1"/>
  <c r="P761" i="1"/>
  <c r="S761" i="1" s="1"/>
  <c r="P762" i="1"/>
  <c r="S762" i="1" s="1"/>
  <c r="P763" i="1"/>
  <c r="S763" i="1" s="1"/>
  <c r="P764" i="1"/>
  <c r="S764" i="1" s="1"/>
  <c r="P765" i="1"/>
  <c r="S765" i="1" s="1"/>
  <c r="P766" i="1"/>
  <c r="S766" i="1" s="1"/>
  <c r="P767" i="1"/>
  <c r="S767" i="1" s="1"/>
  <c r="P768" i="1"/>
  <c r="S768" i="1" s="1"/>
  <c r="P769" i="1"/>
  <c r="S769" i="1" s="1"/>
  <c r="P770" i="1"/>
  <c r="S770" i="1" s="1"/>
  <c r="P771" i="1"/>
  <c r="S771" i="1" s="1"/>
  <c r="P772" i="1"/>
  <c r="S772" i="1" s="1"/>
  <c r="P773" i="1"/>
  <c r="S773" i="1" s="1"/>
  <c r="P774" i="1"/>
  <c r="S774" i="1" s="1"/>
  <c r="P775" i="1"/>
  <c r="S775" i="1" s="1"/>
  <c r="P776" i="1"/>
  <c r="S776" i="1" s="1"/>
  <c r="P777" i="1"/>
  <c r="S777" i="1" s="1"/>
  <c r="P778" i="1"/>
  <c r="S778" i="1" s="1"/>
  <c r="P779" i="1"/>
  <c r="S779" i="1" s="1"/>
  <c r="P780" i="1"/>
  <c r="S780" i="1" s="1"/>
  <c r="P781" i="1"/>
  <c r="S781" i="1" s="1"/>
  <c r="P782" i="1"/>
  <c r="S782" i="1" s="1"/>
  <c r="P783" i="1"/>
  <c r="S783" i="1" s="1"/>
  <c r="P784" i="1"/>
  <c r="S784" i="1" s="1"/>
  <c r="P785" i="1"/>
  <c r="S785" i="1" s="1"/>
  <c r="P786" i="1"/>
  <c r="S786" i="1" s="1"/>
  <c r="P787" i="1"/>
  <c r="S787" i="1" s="1"/>
  <c r="P788" i="1"/>
  <c r="S788" i="1" s="1"/>
  <c r="P789" i="1"/>
  <c r="S789" i="1" s="1"/>
  <c r="P790" i="1"/>
  <c r="S790" i="1" s="1"/>
  <c r="P791" i="1"/>
  <c r="S791" i="1" s="1"/>
  <c r="P792" i="1"/>
  <c r="S792" i="1" s="1"/>
  <c r="P793" i="1"/>
  <c r="S793" i="1" s="1"/>
  <c r="P794" i="1"/>
  <c r="S794" i="1" s="1"/>
  <c r="P795" i="1"/>
  <c r="S795" i="1" s="1"/>
  <c r="P796" i="1"/>
  <c r="S796" i="1" s="1"/>
  <c r="P797" i="1"/>
  <c r="S797" i="1" s="1"/>
  <c r="P798" i="1"/>
  <c r="S798" i="1" s="1"/>
  <c r="P799" i="1"/>
  <c r="S799" i="1" s="1"/>
  <c r="P800" i="1"/>
  <c r="S800" i="1" s="1"/>
  <c r="P801" i="1"/>
  <c r="S801" i="1" s="1"/>
  <c r="P802" i="1"/>
  <c r="S802" i="1" s="1"/>
  <c r="P803" i="1"/>
  <c r="S803" i="1" s="1"/>
  <c r="P804" i="1"/>
  <c r="S804" i="1" s="1"/>
  <c r="P805" i="1"/>
  <c r="S805" i="1" s="1"/>
  <c r="P806" i="1"/>
  <c r="S806" i="1" s="1"/>
  <c r="P807" i="1"/>
  <c r="S807" i="1" s="1"/>
  <c r="P808" i="1"/>
  <c r="S808" i="1" s="1"/>
  <c r="P809" i="1"/>
  <c r="S809" i="1" s="1"/>
  <c r="P810" i="1"/>
  <c r="S810" i="1" s="1"/>
  <c r="P811" i="1"/>
  <c r="S811" i="1" s="1"/>
  <c r="P812" i="1"/>
  <c r="S812" i="1" s="1"/>
  <c r="P813" i="1"/>
  <c r="S813" i="1" s="1"/>
  <c r="P814" i="1"/>
  <c r="S814" i="1" s="1"/>
  <c r="P815" i="1"/>
  <c r="S815" i="1" s="1"/>
  <c r="P816" i="1"/>
  <c r="S816" i="1" s="1"/>
  <c r="P817" i="1"/>
  <c r="S817" i="1" s="1"/>
  <c r="P818" i="1"/>
  <c r="S818" i="1" s="1"/>
  <c r="P819" i="1"/>
  <c r="S819" i="1" s="1"/>
  <c r="P820" i="1"/>
  <c r="S820" i="1" s="1"/>
  <c r="P821" i="1"/>
  <c r="S821" i="1" s="1"/>
  <c r="P822" i="1"/>
  <c r="S822" i="1" s="1"/>
  <c r="P823" i="1"/>
  <c r="S823" i="1" s="1"/>
  <c r="P824" i="1"/>
  <c r="S824" i="1" s="1"/>
  <c r="P825" i="1"/>
  <c r="S825" i="1" s="1"/>
  <c r="P826" i="1"/>
  <c r="S826" i="1" s="1"/>
  <c r="P827" i="1"/>
  <c r="S827" i="1" s="1"/>
  <c r="P828" i="1"/>
  <c r="S828" i="1" s="1"/>
  <c r="P829" i="1"/>
  <c r="S829" i="1" s="1"/>
  <c r="P830" i="1"/>
  <c r="S830" i="1" s="1"/>
  <c r="P831" i="1"/>
  <c r="S831" i="1" s="1"/>
  <c r="P832" i="1"/>
  <c r="S832" i="1" s="1"/>
  <c r="P833" i="1"/>
  <c r="S833" i="1" s="1"/>
  <c r="P834" i="1"/>
  <c r="S834" i="1" s="1"/>
  <c r="P835" i="1"/>
  <c r="S835" i="1" s="1"/>
  <c r="P836" i="1"/>
  <c r="S836" i="1" s="1"/>
  <c r="P837" i="1"/>
  <c r="S837" i="1" s="1"/>
  <c r="P838" i="1"/>
  <c r="S838" i="1" s="1"/>
  <c r="P839" i="1"/>
  <c r="S839" i="1" s="1"/>
  <c r="P840" i="1"/>
  <c r="S840" i="1" s="1"/>
  <c r="P841" i="1"/>
  <c r="S841" i="1" s="1"/>
  <c r="P842" i="1"/>
  <c r="S842" i="1" s="1"/>
  <c r="P843" i="1"/>
  <c r="S843" i="1" s="1"/>
  <c r="P844" i="1"/>
  <c r="S844" i="1" s="1"/>
  <c r="P845" i="1"/>
  <c r="S845" i="1" s="1"/>
  <c r="P846" i="1"/>
  <c r="S846" i="1" s="1"/>
  <c r="P847" i="1"/>
  <c r="S847" i="1" s="1"/>
  <c r="P848" i="1"/>
  <c r="S848" i="1" s="1"/>
  <c r="P849" i="1"/>
  <c r="S849" i="1" s="1"/>
  <c r="P850" i="1"/>
  <c r="S850" i="1" s="1"/>
  <c r="P851" i="1"/>
  <c r="S851" i="1" s="1"/>
  <c r="P852" i="1"/>
  <c r="S852" i="1" s="1"/>
  <c r="P853" i="1"/>
  <c r="S853" i="1" s="1"/>
  <c r="P854" i="1"/>
  <c r="S854" i="1" s="1"/>
  <c r="P855" i="1"/>
  <c r="S855" i="1" s="1"/>
  <c r="P856" i="1"/>
  <c r="S856" i="1" s="1"/>
  <c r="P857" i="1"/>
  <c r="S857" i="1" s="1"/>
  <c r="P858" i="1"/>
  <c r="S858" i="1" s="1"/>
  <c r="P859" i="1"/>
  <c r="S859" i="1" s="1"/>
  <c r="P860" i="1"/>
  <c r="S860" i="1" s="1"/>
  <c r="P861" i="1"/>
  <c r="S861" i="1" s="1"/>
  <c r="P862" i="1"/>
  <c r="S862" i="1" s="1"/>
  <c r="P863" i="1"/>
  <c r="S863" i="1" s="1"/>
  <c r="P864" i="1"/>
  <c r="S864" i="1" s="1"/>
  <c r="P865" i="1"/>
  <c r="S865" i="1" s="1"/>
  <c r="P866" i="1"/>
  <c r="S866" i="1" s="1"/>
  <c r="P867" i="1"/>
  <c r="S867" i="1" s="1"/>
  <c r="P868" i="1"/>
  <c r="S868" i="1" s="1"/>
  <c r="P869" i="1"/>
  <c r="S869" i="1" s="1"/>
  <c r="P870" i="1"/>
  <c r="S870" i="1" s="1"/>
  <c r="P871" i="1"/>
  <c r="S871" i="1" s="1"/>
  <c r="P872" i="1"/>
  <c r="S872" i="1" s="1"/>
  <c r="P873" i="1"/>
  <c r="S873" i="1" s="1"/>
  <c r="P874" i="1"/>
  <c r="S874" i="1" s="1"/>
  <c r="P875" i="1"/>
  <c r="S875" i="1" s="1"/>
  <c r="P876" i="1"/>
  <c r="S876" i="1" s="1"/>
  <c r="P877" i="1"/>
  <c r="S877" i="1" s="1"/>
  <c r="P878" i="1"/>
  <c r="S878" i="1" s="1"/>
  <c r="P879" i="1"/>
  <c r="S879" i="1" s="1"/>
  <c r="P880" i="1"/>
  <c r="S880" i="1" s="1"/>
  <c r="P881" i="1"/>
  <c r="S881" i="1" s="1"/>
  <c r="P882" i="1"/>
  <c r="S882" i="1" s="1"/>
  <c r="P883" i="1"/>
  <c r="S883" i="1" s="1"/>
  <c r="P884" i="1"/>
  <c r="S884" i="1" s="1"/>
  <c r="P885" i="1"/>
  <c r="S885" i="1" s="1"/>
  <c r="P886" i="1"/>
  <c r="S886" i="1" s="1"/>
  <c r="P887" i="1"/>
  <c r="S887" i="1" s="1"/>
  <c r="P888" i="1"/>
  <c r="S888" i="1" s="1"/>
  <c r="P889" i="1"/>
  <c r="S889" i="1" s="1"/>
  <c r="P890" i="1"/>
  <c r="S890" i="1" s="1"/>
  <c r="P891" i="1"/>
  <c r="S891" i="1" s="1"/>
  <c r="P892" i="1"/>
  <c r="S892" i="1" s="1"/>
  <c r="P893" i="1"/>
  <c r="S893" i="1" s="1"/>
  <c r="P894" i="1"/>
  <c r="S894" i="1" s="1"/>
  <c r="P895" i="1"/>
  <c r="S895" i="1" s="1"/>
  <c r="P896" i="1"/>
  <c r="S896" i="1" s="1"/>
  <c r="P897" i="1"/>
  <c r="S897" i="1" s="1"/>
  <c r="P898" i="1"/>
  <c r="S898" i="1" s="1"/>
  <c r="P899" i="1"/>
  <c r="S899" i="1" s="1"/>
  <c r="P900" i="1"/>
  <c r="S900" i="1" s="1"/>
  <c r="P901" i="1"/>
  <c r="S901" i="1" s="1"/>
  <c r="P902" i="1"/>
  <c r="S902" i="1" s="1"/>
  <c r="P903" i="1"/>
  <c r="S903" i="1" s="1"/>
  <c r="P904" i="1"/>
  <c r="S904" i="1" s="1"/>
  <c r="P905" i="1"/>
  <c r="S905" i="1" s="1"/>
  <c r="P906" i="1"/>
  <c r="S906" i="1" s="1"/>
  <c r="P907" i="1"/>
  <c r="S907" i="1" s="1"/>
  <c r="P908" i="1"/>
  <c r="S908" i="1" s="1"/>
  <c r="P909" i="1"/>
  <c r="S909" i="1" s="1"/>
  <c r="P910" i="1"/>
  <c r="S910" i="1" s="1"/>
  <c r="P911" i="1"/>
  <c r="S911" i="1" s="1"/>
  <c r="P912" i="1"/>
  <c r="S912" i="1" s="1"/>
  <c r="P913" i="1"/>
  <c r="S913" i="1" s="1"/>
  <c r="P914" i="1"/>
  <c r="S914" i="1" s="1"/>
  <c r="P915" i="1"/>
  <c r="S915" i="1" s="1"/>
  <c r="P916" i="1"/>
  <c r="S916" i="1" s="1"/>
  <c r="P917" i="1"/>
  <c r="S917" i="1" s="1"/>
  <c r="P918" i="1"/>
  <c r="S918" i="1" s="1"/>
  <c r="P919" i="1"/>
  <c r="S919" i="1" s="1"/>
  <c r="P920" i="1"/>
  <c r="S920" i="1" s="1"/>
  <c r="P921" i="1"/>
  <c r="S921" i="1" s="1"/>
  <c r="P922" i="1"/>
  <c r="S922" i="1" s="1"/>
  <c r="P923" i="1"/>
  <c r="S923" i="1" s="1"/>
  <c r="P924" i="1"/>
  <c r="S924" i="1" s="1"/>
  <c r="P925" i="1"/>
  <c r="S925" i="1" s="1"/>
  <c r="P926" i="1"/>
  <c r="S926" i="1" s="1"/>
  <c r="P927" i="1"/>
  <c r="S927" i="1" s="1"/>
  <c r="P928" i="1"/>
  <c r="S928" i="1" s="1"/>
  <c r="P929" i="1"/>
  <c r="S929" i="1" s="1"/>
  <c r="P930" i="1"/>
  <c r="S930" i="1" s="1"/>
  <c r="P931" i="1"/>
  <c r="S931" i="1" s="1"/>
  <c r="P932" i="1"/>
  <c r="S932" i="1" s="1"/>
  <c r="P933" i="1"/>
  <c r="S933" i="1" s="1"/>
  <c r="P934" i="1"/>
  <c r="S934" i="1" s="1"/>
  <c r="P935" i="1"/>
  <c r="S935" i="1" s="1"/>
  <c r="P936" i="1"/>
  <c r="S936" i="1" s="1"/>
  <c r="P937" i="1"/>
  <c r="S937" i="1" s="1"/>
  <c r="P938" i="1"/>
  <c r="S938" i="1" s="1"/>
  <c r="P939" i="1"/>
  <c r="S939" i="1" s="1"/>
  <c r="P940" i="1"/>
  <c r="S940" i="1" s="1"/>
  <c r="P941" i="1"/>
  <c r="S941" i="1" s="1"/>
  <c r="P942" i="1"/>
  <c r="S942" i="1" s="1"/>
  <c r="P943" i="1"/>
  <c r="S943" i="1" s="1"/>
  <c r="P944" i="1"/>
  <c r="S944" i="1" s="1"/>
  <c r="P945" i="1"/>
  <c r="S945" i="1" s="1"/>
  <c r="P946" i="1"/>
  <c r="S946" i="1" s="1"/>
  <c r="P947" i="1"/>
  <c r="S947" i="1" s="1"/>
  <c r="P948" i="1"/>
  <c r="S948" i="1" s="1"/>
  <c r="P949" i="1"/>
  <c r="S949" i="1" s="1"/>
  <c r="P950" i="1"/>
  <c r="S950" i="1" s="1"/>
  <c r="P951" i="1"/>
  <c r="S951" i="1" s="1"/>
  <c r="P952" i="1"/>
  <c r="S952" i="1" s="1"/>
  <c r="P953" i="1"/>
  <c r="S953" i="1" s="1"/>
  <c r="P954" i="1"/>
  <c r="S954" i="1" s="1"/>
  <c r="P955" i="1"/>
  <c r="S955" i="1" s="1"/>
  <c r="P956" i="1"/>
  <c r="S956" i="1" s="1"/>
  <c r="P957" i="1"/>
  <c r="S957" i="1" s="1"/>
  <c r="P958" i="1"/>
  <c r="S958" i="1" s="1"/>
  <c r="P959" i="1"/>
  <c r="S959" i="1" s="1"/>
  <c r="P960" i="1"/>
  <c r="S960" i="1" s="1"/>
  <c r="P961" i="1"/>
  <c r="S961" i="1" s="1"/>
  <c r="P962" i="1"/>
  <c r="S962" i="1" s="1"/>
  <c r="P963" i="1"/>
  <c r="S963" i="1" s="1"/>
  <c r="P964" i="1"/>
  <c r="S964" i="1" s="1"/>
  <c r="P965" i="1"/>
  <c r="S965" i="1" s="1"/>
  <c r="P966" i="1"/>
  <c r="S966" i="1" s="1"/>
  <c r="P967" i="1"/>
  <c r="S967" i="1" s="1"/>
  <c r="P968" i="1"/>
  <c r="S968" i="1" s="1"/>
  <c r="P969" i="1"/>
  <c r="S969" i="1" s="1"/>
  <c r="P970" i="1"/>
  <c r="S970" i="1" s="1"/>
  <c r="P971" i="1"/>
  <c r="S971" i="1" s="1"/>
  <c r="P972" i="1"/>
  <c r="S972" i="1" s="1"/>
  <c r="P973" i="1"/>
  <c r="S973" i="1" s="1"/>
  <c r="P974" i="1"/>
  <c r="S974" i="1" s="1"/>
  <c r="P975" i="1"/>
  <c r="S975" i="1" s="1"/>
  <c r="P976" i="1"/>
  <c r="S976" i="1" s="1"/>
  <c r="P977" i="1"/>
  <c r="S977" i="1" s="1"/>
  <c r="P978" i="1"/>
  <c r="S978" i="1" s="1"/>
  <c r="P979" i="1"/>
  <c r="S979" i="1" s="1"/>
  <c r="P980" i="1"/>
  <c r="S980" i="1" s="1"/>
  <c r="P981" i="1"/>
  <c r="S981" i="1" s="1"/>
  <c r="P982" i="1"/>
  <c r="S982" i="1" s="1"/>
  <c r="P983" i="1"/>
  <c r="S983" i="1" s="1"/>
  <c r="P984" i="1"/>
  <c r="S984" i="1" s="1"/>
  <c r="P985" i="1"/>
  <c r="S985" i="1" s="1"/>
  <c r="P986" i="1"/>
  <c r="S986" i="1" s="1"/>
  <c r="P987" i="1"/>
  <c r="S987" i="1" s="1"/>
  <c r="P988" i="1"/>
  <c r="S988" i="1" s="1"/>
  <c r="P989" i="1"/>
  <c r="S989" i="1" s="1"/>
  <c r="P990" i="1"/>
  <c r="S990" i="1" s="1"/>
  <c r="P991" i="1"/>
  <c r="S991" i="1" s="1"/>
  <c r="P992" i="1"/>
  <c r="S992" i="1" s="1"/>
  <c r="P993" i="1"/>
  <c r="S993" i="1" s="1"/>
  <c r="P994" i="1"/>
  <c r="S994" i="1" s="1"/>
  <c r="P995" i="1"/>
  <c r="S995" i="1" s="1"/>
  <c r="P996" i="1"/>
  <c r="S996" i="1" s="1"/>
  <c r="P997" i="1"/>
  <c r="S997" i="1" s="1"/>
  <c r="P998" i="1"/>
  <c r="S998" i="1" s="1"/>
  <c r="P999" i="1"/>
  <c r="S999" i="1" s="1"/>
  <c r="P1000" i="1"/>
  <c r="S1000" i="1" s="1"/>
  <c r="P1001" i="1"/>
  <c r="S1001" i="1" s="1"/>
  <c r="P1002" i="1"/>
  <c r="S1002" i="1" s="1"/>
  <c r="P1003" i="1"/>
  <c r="S1003" i="1" s="1"/>
  <c r="P1004" i="1"/>
  <c r="S1004" i="1" s="1"/>
  <c r="P1005" i="1"/>
  <c r="S1005" i="1" s="1"/>
  <c r="P1006" i="1"/>
  <c r="S1006" i="1" s="1"/>
  <c r="P1007" i="1"/>
  <c r="S1007" i="1" s="1"/>
  <c r="P1008" i="1"/>
  <c r="S1008" i="1" s="1"/>
  <c r="P1009" i="1"/>
  <c r="S1009" i="1" s="1"/>
  <c r="P1010" i="1"/>
  <c r="S1010" i="1" s="1"/>
  <c r="P1011" i="1"/>
  <c r="S1011" i="1" s="1"/>
  <c r="P1012" i="1"/>
  <c r="S1012" i="1" s="1"/>
  <c r="P1013" i="1"/>
  <c r="S1013" i="1" s="1"/>
  <c r="P1014" i="1"/>
  <c r="S1014" i="1" s="1"/>
  <c r="P1015" i="1"/>
  <c r="S1015" i="1" s="1"/>
  <c r="P1016" i="1"/>
  <c r="S1016" i="1" s="1"/>
  <c r="P1017" i="1"/>
  <c r="S1017" i="1" s="1"/>
  <c r="P1018" i="1"/>
  <c r="S1018" i="1" s="1"/>
  <c r="P1019" i="1"/>
  <c r="S1019" i="1" s="1"/>
  <c r="P1020" i="1"/>
  <c r="S1020" i="1" s="1"/>
  <c r="P1021" i="1"/>
  <c r="S1021" i="1" s="1"/>
  <c r="P1022" i="1"/>
  <c r="S1022" i="1" s="1"/>
  <c r="P1023" i="1"/>
  <c r="S1023" i="1" s="1"/>
  <c r="P1024" i="1"/>
  <c r="S1024" i="1" s="1"/>
  <c r="P1025" i="1"/>
  <c r="S1025" i="1" s="1"/>
  <c r="P1026" i="1"/>
  <c r="S1026" i="1" s="1"/>
  <c r="P1027" i="1"/>
  <c r="S1027" i="1" s="1"/>
  <c r="P1028" i="1"/>
  <c r="S1028" i="1" s="1"/>
  <c r="P1029" i="1"/>
  <c r="S1029" i="1" s="1"/>
  <c r="P1030" i="1"/>
  <c r="S1030" i="1" s="1"/>
  <c r="P1031" i="1"/>
  <c r="S1031" i="1" s="1"/>
  <c r="P1032" i="1"/>
  <c r="S1032" i="1" s="1"/>
  <c r="P1033" i="1"/>
  <c r="S1033" i="1" s="1"/>
  <c r="P1034" i="1"/>
  <c r="S1034" i="1" s="1"/>
  <c r="P1035" i="1"/>
  <c r="S1035" i="1" s="1"/>
  <c r="P1036" i="1"/>
  <c r="S1036" i="1" s="1"/>
  <c r="P1037" i="1"/>
  <c r="S1037" i="1" s="1"/>
  <c r="P1038" i="1"/>
  <c r="S1038" i="1" s="1"/>
  <c r="P1039" i="1"/>
  <c r="S1039" i="1" s="1"/>
  <c r="P1040" i="1"/>
  <c r="S1040" i="1" s="1"/>
  <c r="P1041" i="1"/>
  <c r="S1041" i="1" s="1"/>
  <c r="P1042" i="1"/>
  <c r="S1042" i="1" s="1"/>
  <c r="P1043" i="1"/>
  <c r="S1043" i="1" s="1"/>
  <c r="P1044" i="1"/>
  <c r="S1044" i="1" s="1"/>
  <c r="P1045" i="1"/>
  <c r="S1045" i="1" s="1"/>
  <c r="P1046" i="1"/>
  <c r="S1046" i="1" s="1"/>
  <c r="P1047" i="1"/>
  <c r="S1047" i="1" s="1"/>
  <c r="P1048" i="1"/>
  <c r="S1048" i="1" s="1"/>
  <c r="P1049" i="1"/>
  <c r="S1049" i="1" s="1"/>
  <c r="P1050" i="1"/>
  <c r="S1050" i="1" s="1"/>
  <c r="P1051" i="1"/>
  <c r="S1051" i="1" s="1"/>
  <c r="P1052" i="1"/>
  <c r="S1052" i="1" s="1"/>
  <c r="P1053" i="1"/>
  <c r="S1053" i="1" s="1"/>
  <c r="P1054" i="1"/>
  <c r="S1054" i="1" s="1"/>
  <c r="P1055" i="1"/>
  <c r="S1055" i="1" s="1"/>
  <c r="P1056" i="1"/>
  <c r="S1056" i="1" s="1"/>
  <c r="P1057" i="1"/>
  <c r="S1057" i="1" s="1"/>
  <c r="P1058" i="1"/>
  <c r="S1058" i="1" s="1"/>
  <c r="P1059" i="1"/>
  <c r="S1059" i="1" s="1"/>
  <c r="P1060" i="1"/>
  <c r="S1060" i="1" s="1"/>
  <c r="P1061" i="1"/>
  <c r="S1061" i="1" s="1"/>
  <c r="P1062" i="1"/>
  <c r="S1062" i="1" s="1"/>
  <c r="P1063" i="1"/>
  <c r="S1063" i="1" s="1"/>
  <c r="P1064" i="1"/>
  <c r="S1064" i="1" s="1"/>
  <c r="P1065" i="1"/>
  <c r="S1065" i="1" s="1"/>
  <c r="P1066" i="1"/>
  <c r="S1066" i="1" s="1"/>
  <c r="P1067" i="1"/>
  <c r="S1067" i="1" s="1"/>
  <c r="P1068" i="1"/>
  <c r="S1068" i="1" s="1"/>
  <c r="P1069" i="1"/>
  <c r="S1069" i="1" s="1"/>
  <c r="P1070" i="1"/>
  <c r="S1070" i="1" s="1"/>
  <c r="P1071" i="1"/>
  <c r="S1071" i="1" s="1"/>
  <c r="P1072" i="1"/>
  <c r="S1072" i="1" s="1"/>
  <c r="P1073" i="1"/>
  <c r="S1073" i="1" s="1"/>
  <c r="P1074" i="1"/>
  <c r="S1074" i="1" s="1"/>
  <c r="P1075" i="1"/>
  <c r="S1075" i="1" s="1"/>
  <c r="P1076" i="1"/>
  <c r="S1076" i="1" s="1"/>
  <c r="P1077" i="1"/>
  <c r="S1077" i="1" s="1"/>
  <c r="P1078" i="1"/>
  <c r="S1078" i="1" s="1"/>
  <c r="P1079" i="1"/>
  <c r="S1079" i="1" s="1"/>
  <c r="P1080" i="1"/>
  <c r="S1080" i="1" s="1"/>
  <c r="P1081" i="1"/>
  <c r="S1081" i="1" s="1"/>
  <c r="P1082" i="1"/>
  <c r="S1082" i="1" s="1"/>
  <c r="P1083" i="1"/>
  <c r="S1083" i="1" s="1"/>
  <c r="P1084" i="1"/>
  <c r="S1084" i="1" s="1"/>
  <c r="P1085" i="1"/>
  <c r="S1085" i="1" s="1"/>
  <c r="P1086" i="1"/>
  <c r="S1086" i="1" s="1"/>
  <c r="P1087" i="1"/>
  <c r="S1087" i="1" s="1"/>
  <c r="P1088" i="1"/>
  <c r="S1088" i="1" s="1"/>
  <c r="P1089" i="1"/>
  <c r="S1089" i="1" s="1"/>
  <c r="P1090" i="1"/>
  <c r="S1090" i="1" s="1"/>
  <c r="P1091" i="1"/>
  <c r="S1091" i="1" s="1"/>
  <c r="P1092" i="1"/>
  <c r="S1092" i="1" s="1"/>
  <c r="P1093" i="1"/>
  <c r="S1093" i="1" s="1"/>
  <c r="P1094" i="1"/>
  <c r="S1094" i="1" s="1"/>
  <c r="P1095" i="1"/>
  <c r="S1095" i="1" s="1"/>
  <c r="P1096" i="1"/>
  <c r="S1096" i="1" s="1"/>
  <c r="P1097" i="1"/>
  <c r="S1097" i="1" s="1"/>
  <c r="P1098" i="1"/>
  <c r="S1098" i="1" s="1"/>
  <c r="P1099" i="1"/>
  <c r="S1099" i="1" s="1"/>
  <c r="P1100" i="1"/>
  <c r="S1100" i="1" s="1"/>
  <c r="P1101" i="1"/>
  <c r="S1101" i="1" s="1"/>
  <c r="P1102" i="1"/>
  <c r="S1102" i="1" s="1"/>
  <c r="P1103" i="1"/>
  <c r="S1103" i="1" s="1"/>
  <c r="P1104" i="1"/>
  <c r="S1104" i="1" s="1"/>
  <c r="P1105" i="1"/>
  <c r="S1105" i="1" s="1"/>
  <c r="P1106" i="1"/>
  <c r="S1106" i="1" s="1"/>
  <c r="P1107" i="1"/>
  <c r="S1107" i="1" s="1"/>
  <c r="P1108" i="1"/>
  <c r="S1108" i="1" s="1"/>
  <c r="P1109" i="1"/>
  <c r="S1109" i="1" s="1"/>
  <c r="P1110" i="1"/>
  <c r="S1110" i="1" s="1"/>
  <c r="P1111" i="1"/>
  <c r="S1111" i="1" s="1"/>
  <c r="P1112" i="1"/>
  <c r="S1112" i="1" s="1"/>
  <c r="P1113" i="1"/>
  <c r="S1113" i="1" s="1"/>
  <c r="P1114" i="1"/>
  <c r="S1114" i="1" s="1"/>
  <c r="P1115" i="1"/>
  <c r="S1115" i="1" s="1"/>
  <c r="P1116" i="1"/>
  <c r="S1116" i="1" s="1"/>
  <c r="P1117" i="1"/>
  <c r="S1117" i="1" s="1"/>
  <c r="P1118" i="1"/>
  <c r="S1118" i="1" s="1"/>
  <c r="P1119" i="1"/>
  <c r="S1119" i="1" s="1"/>
  <c r="P1120" i="1"/>
  <c r="S1120" i="1" s="1"/>
  <c r="P1121" i="1"/>
  <c r="S1121" i="1" s="1"/>
  <c r="P1122" i="1"/>
  <c r="S1122" i="1" s="1"/>
  <c r="P1123" i="1"/>
  <c r="S1123" i="1" s="1"/>
  <c r="P1124" i="1"/>
  <c r="S1124" i="1" s="1"/>
  <c r="P1125" i="1"/>
  <c r="S1125" i="1" s="1"/>
  <c r="P1126" i="1"/>
  <c r="S1126" i="1" s="1"/>
  <c r="P1127" i="1"/>
  <c r="S1127" i="1" s="1"/>
  <c r="P1128" i="1"/>
  <c r="S1128" i="1" s="1"/>
  <c r="P1129" i="1"/>
  <c r="S1129" i="1" s="1"/>
  <c r="P1130" i="1"/>
  <c r="S1130" i="1" s="1"/>
  <c r="P1131" i="1"/>
  <c r="S1131" i="1" s="1"/>
  <c r="P1132" i="1"/>
  <c r="S1132" i="1" s="1"/>
  <c r="P1133" i="1"/>
  <c r="S1133" i="1" s="1"/>
  <c r="P1134" i="1"/>
  <c r="S1134" i="1" s="1"/>
  <c r="P1135" i="1"/>
  <c r="S1135" i="1" s="1"/>
  <c r="P1136" i="1"/>
  <c r="S1136" i="1" s="1"/>
  <c r="P1137" i="1"/>
  <c r="S1137" i="1" s="1"/>
  <c r="P1138" i="1"/>
  <c r="S1138" i="1" s="1"/>
  <c r="P1139" i="1"/>
  <c r="S1139" i="1" s="1"/>
  <c r="P1140" i="1"/>
  <c r="S1140" i="1" s="1"/>
  <c r="P1141" i="1"/>
  <c r="S1141" i="1" s="1"/>
  <c r="P1142" i="1"/>
  <c r="S1142" i="1" s="1"/>
  <c r="P1143" i="1"/>
  <c r="S1143" i="1" s="1"/>
  <c r="P1144" i="1"/>
  <c r="S1144" i="1" s="1"/>
  <c r="P1145" i="1"/>
  <c r="S1145" i="1" s="1"/>
  <c r="P1146" i="1"/>
  <c r="S1146" i="1" s="1"/>
  <c r="P1147" i="1"/>
  <c r="S1147" i="1" s="1"/>
  <c r="P1148" i="1"/>
  <c r="S1148" i="1" s="1"/>
  <c r="P1149" i="1"/>
  <c r="S1149" i="1" s="1"/>
  <c r="P1150" i="1"/>
  <c r="S1150" i="1" s="1"/>
  <c r="P1151" i="1"/>
  <c r="S1151" i="1" s="1"/>
  <c r="P1152" i="1"/>
  <c r="S1152" i="1" s="1"/>
  <c r="P1153" i="1"/>
  <c r="S1153" i="1" s="1"/>
  <c r="P1154" i="1"/>
  <c r="S1154" i="1" s="1"/>
  <c r="P1155" i="1"/>
  <c r="S1155" i="1" s="1"/>
  <c r="P1156" i="1"/>
  <c r="S1156" i="1" s="1"/>
  <c r="P1157" i="1"/>
  <c r="S1157" i="1" s="1"/>
  <c r="P1158" i="1"/>
  <c r="S1158" i="1" s="1"/>
  <c r="P1159" i="1"/>
  <c r="S1159" i="1" s="1"/>
  <c r="P1160" i="1"/>
  <c r="S1160" i="1" s="1"/>
  <c r="P1161" i="1"/>
  <c r="S1161" i="1" s="1"/>
  <c r="P1162" i="1"/>
  <c r="S1162" i="1" s="1"/>
  <c r="P1163" i="1"/>
  <c r="S1163" i="1" s="1"/>
  <c r="P1164" i="1"/>
  <c r="S1164" i="1" s="1"/>
  <c r="P1165" i="1"/>
  <c r="S1165" i="1" s="1"/>
  <c r="P1166" i="1"/>
  <c r="S1166" i="1" s="1"/>
  <c r="P1167" i="1"/>
  <c r="S1167" i="1" s="1"/>
  <c r="P1168" i="1"/>
  <c r="S1168" i="1" s="1"/>
  <c r="P1169" i="1"/>
  <c r="S1169" i="1" s="1"/>
  <c r="P1170" i="1"/>
  <c r="S1170" i="1" s="1"/>
  <c r="P1171" i="1"/>
  <c r="S1171" i="1" s="1"/>
  <c r="P1172" i="1"/>
  <c r="S1172" i="1" s="1"/>
  <c r="P1173" i="1"/>
  <c r="S1173" i="1" s="1"/>
  <c r="P1174" i="1"/>
  <c r="S1174" i="1" s="1"/>
  <c r="P1175" i="1"/>
  <c r="S1175" i="1" s="1"/>
  <c r="P1176" i="1"/>
  <c r="S1176" i="1" s="1"/>
  <c r="P1177" i="1"/>
  <c r="S1177" i="1" s="1"/>
  <c r="P1178" i="1"/>
  <c r="S1178" i="1" s="1"/>
  <c r="P1179" i="1"/>
  <c r="S1179" i="1" s="1"/>
  <c r="P1180" i="1"/>
  <c r="S1180" i="1" s="1"/>
  <c r="P1181" i="1"/>
  <c r="S1181" i="1" s="1"/>
  <c r="P1182" i="1"/>
  <c r="S1182" i="1" s="1"/>
  <c r="P1183" i="1"/>
  <c r="S1183" i="1" s="1"/>
  <c r="P1184" i="1"/>
  <c r="S1184" i="1" s="1"/>
  <c r="P1185" i="1"/>
  <c r="S1185" i="1" s="1"/>
  <c r="P1186" i="1"/>
  <c r="S1186" i="1" s="1"/>
  <c r="P1187" i="1"/>
  <c r="S1187" i="1" s="1"/>
  <c r="P1188" i="1"/>
  <c r="S1188" i="1" s="1"/>
  <c r="P1189" i="1"/>
  <c r="S1189" i="1" s="1"/>
  <c r="P1190" i="1"/>
  <c r="S1190" i="1" s="1"/>
  <c r="P1191" i="1"/>
  <c r="S1191" i="1" s="1"/>
  <c r="P1192" i="1"/>
  <c r="S1192" i="1" s="1"/>
  <c r="P1193" i="1"/>
  <c r="S1193" i="1" s="1"/>
  <c r="P1194" i="1"/>
  <c r="S1194" i="1" s="1"/>
  <c r="P1195" i="1"/>
  <c r="S1195" i="1" s="1"/>
  <c r="P1196" i="1"/>
  <c r="S1196" i="1" s="1"/>
  <c r="P1197" i="1"/>
  <c r="S1197" i="1" s="1"/>
  <c r="P1198" i="1"/>
  <c r="S1198" i="1" s="1"/>
  <c r="P1199" i="1"/>
  <c r="S1199" i="1" s="1"/>
  <c r="P1200" i="1"/>
  <c r="S1200" i="1" s="1"/>
  <c r="P1201" i="1"/>
  <c r="S1201" i="1" s="1"/>
  <c r="P1202" i="1"/>
  <c r="S1202" i="1" s="1"/>
  <c r="P1203" i="1"/>
  <c r="S1203" i="1" s="1"/>
  <c r="P1204" i="1"/>
  <c r="S1204" i="1" s="1"/>
  <c r="P1205" i="1"/>
  <c r="S1205" i="1" s="1"/>
  <c r="P1206" i="1"/>
  <c r="S1206" i="1" s="1"/>
  <c r="P1207" i="1"/>
  <c r="S1207" i="1" s="1"/>
  <c r="P1208" i="1"/>
  <c r="S1208" i="1" s="1"/>
  <c r="P1209" i="1"/>
  <c r="S1209" i="1" s="1"/>
  <c r="P1210" i="1"/>
  <c r="S1210" i="1" s="1"/>
  <c r="P1211" i="1"/>
  <c r="S1211" i="1" s="1"/>
  <c r="P1212" i="1"/>
  <c r="S1212" i="1" s="1"/>
  <c r="P1213" i="1"/>
  <c r="S1213" i="1" s="1"/>
  <c r="P1214" i="1"/>
  <c r="S1214" i="1" s="1"/>
  <c r="P1215" i="1"/>
  <c r="S1215" i="1" s="1"/>
  <c r="P1216" i="1"/>
  <c r="S1216" i="1" s="1"/>
  <c r="P1217" i="1"/>
  <c r="S1217" i="1" s="1"/>
  <c r="P1218" i="1"/>
  <c r="S1218" i="1" s="1"/>
  <c r="P1219" i="1"/>
  <c r="S1219" i="1" s="1"/>
  <c r="P1220" i="1"/>
  <c r="S1220" i="1" s="1"/>
  <c r="P1221" i="1"/>
  <c r="S1221" i="1" s="1"/>
  <c r="P1222" i="1"/>
  <c r="S1222" i="1" s="1"/>
  <c r="P1223" i="1"/>
  <c r="S1223" i="1" s="1"/>
  <c r="P1224" i="1"/>
  <c r="S1224" i="1" s="1"/>
  <c r="P1225" i="1"/>
  <c r="S1225" i="1" s="1"/>
  <c r="P1226" i="1"/>
  <c r="S1226" i="1" s="1"/>
  <c r="P1227" i="1"/>
  <c r="S1227" i="1" s="1"/>
  <c r="P1228" i="1"/>
  <c r="S1228" i="1" s="1"/>
  <c r="P1229" i="1"/>
  <c r="S1229" i="1" s="1"/>
  <c r="P1230" i="1"/>
  <c r="S1230" i="1" s="1"/>
  <c r="P1231" i="1"/>
  <c r="S1231" i="1" s="1"/>
  <c r="P1232" i="1"/>
  <c r="S1232" i="1" s="1"/>
  <c r="P1233" i="1"/>
  <c r="S1233" i="1" s="1"/>
  <c r="P1234" i="1"/>
  <c r="S1234" i="1" s="1"/>
  <c r="P1235" i="1"/>
  <c r="S1235" i="1" s="1"/>
  <c r="P1236" i="1"/>
  <c r="S1236" i="1" s="1"/>
  <c r="P1237" i="1"/>
  <c r="S1237" i="1" s="1"/>
  <c r="P1238" i="1"/>
  <c r="S1238" i="1" s="1"/>
  <c r="P1239" i="1"/>
  <c r="S1239" i="1" s="1"/>
  <c r="P1240" i="1"/>
  <c r="S1240" i="1" s="1"/>
  <c r="P1241" i="1"/>
  <c r="S1241" i="1" s="1"/>
  <c r="P1242" i="1"/>
  <c r="S1242" i="1" s="1"/>
  <c r="P1243" i="1"/>
  <c r="S1243" i="1" s="1"/>
  <c r="P1244" i="1"/>
  <c r="S1244" i="1" s="1"/>
  <c r="P1245" i="1"/>
  <c r="S1245" i="1" s="1"/>
  <c r="P1246" i="1"/>
  <c r="S1246" i="1" s="1"/>
  <c r="P1247" i="1"/>
  <c r="S1247" i="1" s="1"/>
  <c r="P1248" i="1"/>
  <c r="S1248" i="1" s="1"/>
  <c r="P1249" i="1"/>
  <c r="S1249" i="1" s="1"/>
  <c r="P1250" i="1"/>
  <c r="S1250" i="1" s="1"/>
  <c r="P1251" i="1"/>
  <c r="S1251" i="1" s="1"/>
  <c r="P1252" i="1"/>
  <c r="S1252" i="1" s="1"/>
  <c r="P1253" i="1"/>
  <c r="S1253" i="1" s="1"/>
  <c r="P1254" i="1"/>
  <c r="S1254" i="1" s="1"/>
  <c r="P1255" i="1"/>
  <c r="S1255" i="1" s="1"/>
  <c r="P1256" i="1"/>
  <c r="S1256" i="1" s="1"/>
  <c r="P1257" i="1"/>
  <c r="S1257" i="1" s="1"/>
  <c r="P1258" i="1"/>
  <c r="S1258" i="1" s="1"/>
  <c r="P1259" i="1"/>
  <c r="S1259" i="1" s="1"/>
  <c r="P1260" i="1"/>
  <c r="S1260" i="1" s="1"/>
  <c r="P1261" i="1"/>
  <c r="S1261" i="1" s="1"/>
  <c r="P1262" i="1"/>
  <c r="S1262" i="1" s="1"/>
  <c r="P1263" i="1"/>
  <c r="S1263" i="1" s="1"/>
  <c r="P1264" i="1"/>
  <c r="S1264" i="1" s="1"/>
  <c r="P1265" i="1"/>
  <c r="S1265" i="1" s="1"/>
  <c r="P1266" i="1"/>
  <c r="S1266" i="1" s="1"/>
  <c r="P1267" i="1"/>
  <c r="S1267" i="1" s="1"/>
  <c r="P1268" i="1"/>
  <c r="S1268" i="1" s="1"/>
  <c r="P1269" i="1"/>
  <c r="S1269" i="1" s="1"/>
  <c r="P1270" i="1"/>
  <c r="S1270" i="1" s="1"/>
  <c r="P1271" i="1"/>
  <c r="S1271" i="1" s="1"/>
  <c r="P1272" i="1"/>
  <c r="S1272" i="1" s="1"/>
  <c r="P1273" i="1"/>
  <c r="S1273" i="1" s="1"/>
  <c r="P1274" i="1"/>
  <c r="S1274" i="1" s="1"/>
  <c r="P1275" i="1"/>
  <c r="S1275" i="1" s="1"/>
  <c r="P1276" i="1"/>
  <c r="S1276" i="1" s="1"/>
  <c r="P1277" i="1"/>
  <c r="S1277" i="1" s="1"/>
  <c r="P1278" i="1"/>
  <c r="S1278" i="1" s="1"/>
  <c r="P1279" i="1"/>
  <c r="S1279" i="1" s="1"/>
  <c r="P1280" i="1"/>
  <c r="S1280" i="1" s="1"/>
  <c r="P1281" i="1"/>
  <c r="S1281" i="1" s="1"/>
  <c r="P1282" i="1"/>
  <c r="S1282" i="1" s="1"/>
  <c r="P1283" i="1"/>
  <c r="S1283" i="1" s="1"/>
  <c r="P1284" i="1"/>
  <c r="S1284" i="1" s="1"/>
  <c r="P1285" i="1"/>
  <c r="S1285" i="1" s="1"/>
  <c r="P1286" i="1"/>
  <c r="S1286" i="1" s="1"/>
  <c r="P1287" i="1"/>
  <c r="S1287" i="1" s="1"/>
  <c r="P1288" i="1"/>
  <c r="S1288" i="1" s="1"/>
  <c r="P1289" i="1"/>
  <c r="S1289" i="1" s="1"/>
  <c r="P1290" i="1"/>
  <c r="S1290" i="1" s="1"/>
  <c r="P1291" i="1"/>
  <c r="S1291" i="1" s="1"/>
  <c r="P1292" i="1"/>
  <c r="S1292" i="1" s="1"/>
  <c r="P1293" i="1"/>
  <c r="S1293" i="1" s="1"/>
  <c r="P1294" i="1"/>
  <c r="S1294" i="1" s="1"/>
  <c r="P1295" i="1"/>
  <c r="S1295" i="1" s="1"/>
  <c r="P1296" i="1"/>
  <c r="S1296" i="1" s="1"/>
  <c r="P1297" i="1"/>
  <c r="S1297" i="1" s="1"/>
  <c r="P1298" i="1"/>
  <c r="S1298" i="1" s="1"/>
  <c r="P1299" i="1"/>
  <c r="S1299" i="1" s="1"/>
  <c r="P1300" i="1"/>
  <c r="S1300" i="1" s="1"/>
  <c r="P1301" i="1"/>
  <c r="S1301" i="1" s="1"/>
  <c r="P1302" i="1"/>
  <c r="S1302" i="1" s="1"/>
  <c r="P1303" i="1"/>
  <c r="S1303" i="1" s="1"/>
  <c r="P1304" i="1"/>
  <c r="S1304" i="1" s="1"/>
  <c r="P1305" i="1"/>
  <c r="S1305" i="1" s="1"/>
  <c r="P1306" i="1"/>
  <c r="S1306" i="1" s="1"/>
  <c r="P1307" i="1"/>
  <c r="S1307" i="1" s="1"/>
  <c r="P1308" i="1"/>
  <c r="S1308" i="1" s="1"/>
  <c r="P1309" i="1"/>
  <c r="S1309" i="1" s="1"/>
  <c r="P1310" i="1"/>
  <c r="S1310" i="1" s="1"/>
  <c r="P1311" i="1"/>
  <c r="S1311" i="1" s="1"/>
  <c r="P1312" i="1"/>
  <c r="S1312" i="1" s="1"/>
  <c r="P1313" i="1"/>
  <c r="S1313" i="1" s="1"/>
  <c r="P1314" i="1"/>
  <c r="S1314" i="1" s="1"/>
  <c r="P1315" i="1"/>
  <c r="S1315" i="1" s="1"/>
  <c r="P1316" i="1"/>
  <c r="S1316" i="1" s="1"/>
  <c r="P1317" i="1"/>
  <c r="S1317" i="1" s="1"/>
  <c r="P1318" i="1"/>
  <c r="S1318" i="1" s="1"/>
  <c r="P1319" i="1"/>
  <c r="S1319" i="1" s="1"/>
  <c r="P1320" i="1"/>
  <c r="S1320" i="1" s="1"/>
  <c r="P1321" i="1"/>
  <c r="S1321" i="1" s="1"/>
  <c r="P1322" i="1"/>
  <c r="S1322" i="1" s="1"/>
  <c r="P1323" i="1"/>
  <c r="S1323" i="1" s="1"/>
  <c r="P1324" i="1"/>
  <c r="S1324" i="1" s="1"/>
  <c r="P1325" i="1"/>
  <c r="S1325" i="1" s="1"/>
  <c r="P1326" i="1"/>
  <c r="S1326" i="1" s="1"/>
  <c r="P1327" i="1"/>
  <c r="S1327" i="1" s="1"/>
  <c r="P1328" i="1"/>
  <c r="S1328" i="1" s="1"/>
  <c r="P1329" i="1"/>
  <c r="S1329" i="1" s="1"/>
  <c r="P1330" i="1"/>
  <c r="S1330" i="1" s="1"/>
  <c r="P1331" i="1"/>
  <c r="S1331" i="1" s="1"/>
  <c r="P1332" i="1"/>
  <c r="S1332" i="1" s="1"/>
  <c r="P1333" i="1"/>
  <c r="S1333" i="1" s="1"/>
  <c r="P1334" i="1"/>
  <c r="S1334" i="1" s="1"/>
  <c r="P1335" i="1"/>
  <c r="S1335" i="1" s="1"/>
  <c r="P1336" i="1"/>
  <c r="S1336" i="1" s="1"/>
  <c r="P1337" i="1"/>
  <c r="S1337" i="1" s="1"/>
  <c r="P1338" i="1"/>
  <c r="S1338" i="1" s="1"/>
  <c r="P1339" i="1"/>
  <c r="S1339" i="1" s="1"/>
  <c r="P1340" i="1"/>
  <c r="S1340" i="1" s="1"/>
  <c r="P1341" i="1"/>
  <c r="S1341" i="1" s="1"/>
  <c r="P1342" i="1"/>
  <c r="S1342" i="1" s="1"/>
  <c r="P1343" i="1"/>
  <c r="S1343" i="1" s="1"/>
  <c r="P1344" i="1"/>
  <c r="S1344" i="1" s="1"/>
  <c r="P1345" i="1"/>
  <c r="S1345" i="1" s="1"/>
  <c r="P1346" i="1"/>
  <c r="S1346" i="1" s="1"/>
  <c r="P1347" i="1"/>
  <c r="S1347" i="1" s="1"/>
  <c r="P1348" i="1"/>
  <c r="S1348" i="1" s="1"/>
  <c r="P1349" i="1"/>
  <c r="S1349" i="1" s="1"/>
  <c r="P1350" i="1"/>
  <c r="S1350" i="1" s="1"/>
  <c r="P1351" i="1"/>
  <c r="S1351" i="1" s="1"/>
  <c r="P1352" i="1"/>
  <c r="S1352" i="1" s="1"/>
  <c r="P1353" i="1"/>
  <c r="S1353" i="1" s="1"/>
  <c r="P1354" i="1"/>
  <c r="S1354" i="1" s="1"/>
  <c r="P1355" i="1"/>
  <c r="S1355" i="1" s="1"/>
  <c r="P1356" i="1"/>
  <c r="S1356" i="1" s="1"/>
  <c r="P1357" i="1"/>
  <c r="S1357" i="1" s="1"/>
  <c r="P1358" i="1"/>
  <c r="S1358" i="1" s="1"/>
  <c r="P1359" i="1"/>
  <c r="S1359" i="1" s="1"/>
  <c r="P1360" i="1"/>
  <c r="S1360" i="1" s="1"/>
  <c r="P1361" i="1"/>
  <c r="S1361" i="1" s="1"/>
  <c r="P1362" i="1"/>
  <c r="S1362" i="1" s="1"/>
  <c r="P1363" i="1"/>
  <c r="S1363" i="1" s="1"/>
  <c r="P1364" i="1"/>
  <c r="S1364" i="1" s="1"/>
  <c r="P1365" i="1"/>
  <c r="S1365" i="1" s="1"/>
  <c r="P1366" i="1"/>
  <c r="S1366" i="1" s="1"/>
  <c r="P1367" i="1"/>
  <c r="S1367" i="1" s="1"/>
  <c r="P1368" i="1"/>
  <c r="S1368" i="1" s="1"/>
  <c r="P1369" i="1"/>
  <c r="S1369" i="1" s="1"/>
  <c r="P1370" i="1"/>
  <c r="S1370" i="1" s="1"/>
  <c r="P1371" i="1"/>
  <c r="S1371" i="1" s="1"/>
  <c r="P1372" i="1"/>
  <c r="S1372" i="1" s="1"/>
  <c r="P1373" i="1"/>
  <c r="S1373" i="1" s="1"/>
  <c r="P1374" i="1"/>
  <c r="S1374" i="1" s="1"/>
  <c r="P1375" i="1"/>
  <c r="S1375" i="1" s="1"/>
  <c r="P1376" i="1"/>
  <c r="S1376" i="1" s="1"/>
  <c r="P1377" i="1"/>
  <c r="S1377" i="1" s="1"/>
  <c r="P1378" i="1"/>
  <c r="S1378" i="1" s="1"/>
  <c r="P1379" i="1"/>
  <c r="S1379" i="1" s="1"/>
  <c r="P1380" i="1"/>
  <c r="S1380" i="1" s="1"/>
  <c r="P1381" i="1"/>
  <c r="S1381" i="1" s="1"/>
  <c r="P1382" i="1"/>
  <c r="S1382" i="1" s="1"/>
  <c r="P1383" i="1"/>
  <c r="S1383" i="1" s="1"/>
  <c r="P1384" i="1"/>
  <c r="S1384" i="1" s="1"/>
  <c r="P1385" i="1"/>
  <c r="S1385" i="1" s="1"/>
  <c r="P1386" i="1"/>
  <c r="S1386" i="1" s="1"/>
  <c r="P1387" i="1"/>
  <c r="S1387" i="1" s="1"/>
  <c r="P1388" i="1"/>
  <c r="S1388" i="1" s="1"/>
  <c r="P1389" i="1"/>
  <c r="S1389" i="1" s="1"/>
  <c r="P1390" i="1"/>
  <c r="S1390" i="1" s="1"/>
  <c r="P1391" i="1"/>
  <c r="S1391" i="1" s="1"/>
  <c r="P1392" i="1"/>
  <c r="S1392" i="1" s="1"/>
  <c r="P1393" i="1"/>
  <c r="S1393" i="1" s="1"/>
  <c r="P1394" i="1"/>
  <c r="S1394" i="1" s="1"/>
  <c r="P1395" i="1"/>
  <c r="S1395" i="1" s="1"/>
  <c r="P1396" i="1"/>
  <c r="S1396" i="1" s="1"/>
  <c r="P1397" i="1"/>
  <c r="S1397" i="1" s="1"/>
  <c r="P1398" i="1"/>
  <c r="S1398" i="1" s="1"/>
  <c r="P1399" i="1"/>
  <c r="S1399" i="1" s="1"/>
  <c r="P1400" i="1"/>
  <c r="S1400" i="1" s="1"/>
  <c r="P1401" i="1"/>
  <c r="S1401" i="1" s="1"/>
  <c r="P1402" i="1"/>
  <c r="S1402" i="1" s="1"/>
  <c r="P1403" i="1"/>
  <c r="S1403" i="1" s="1"/>
  <c r="P1404" i="1"/>
  <c r="S1404" i="1" s="1"/>
  <c r="P1405" i="1"/>
  <c r="S1405" i="1" s="1"/>
  <c r="P1406" i="1"/>
  <c r="S1406" i="1" s="1"/>
  <c r="P1407" i="1"/>
  <c r="S1407" i="1" s="1"/>
  <c r="P1408" i="1"/>
  <c r="S1408" i="1" s="1"/>
  <c r="P1409" i="1"/>
  <c r="S1409" i="1" s="1"/>
  <c r="P1410" i="1"/>
  <c r="S1410" i="1" s="1"/>
  <c r="P1411" i="1"/>
  <c r="S1411" i="1" s="1"/>
  <c r="P1412" i="1"/>
  <c r="S1412" i="1" s="1"/>
  <c r="P1413" i="1"/>
  <c r="S1413" i="1" s="1"/>
  <c r="P1414" i="1"/>
  <c r="S1414" i="1" s="1"/>
  <c r="P1415" i="1"/>
  <c r="S1415" i="1" s="1"/>
  <c r="P1416" i="1"/>
  <c r="S1416" i="1" s="1"/>
  <c r="P1417" i="1"/>
  <c r="S1417" i="1" s="1"/>
  <c r="P1418" i="1"/>
  <c r="S1418" i="1" s="1"/>
  <c r="P1419" i="1"/>
  <c r="S1419" i="1" s="1"/>
  <c r="P1420" i="1"/>
  <c r="S1420" i="1" s="1"/>
  <c r="P1421" i="1"/>
  <c r="S1421" i="1" s="1"/>
  <c r="P1422" i="1"/>
  <c r="S1422" i="1" s="1"/>
  <c r="P1423" i="1"/>
  <c r="S1423" i="1" s="1"/>
  <c r="P1424" i="1"/>
  <c r="S1424" i="1" s="1"/>
  <c r="P1425" i="1"/>
  <c r="S1425" i="1" s="1"/>
  <c r="P1426" i="1"/>
  <c r="S1426" i="1" s="1"/>
  <c r="P1427" i="1"/>
  <c r="S1427" i="1" s="1"/>
  <c r="P1428" i="1"/>
  <c r="S1428" i="1" s="1"/>
  <c r="P1429" i="1"/>
  <c r="S1429" i="1" s="1"/>
  <c r="P1430" i="1"/>
  <c r="S1430" i="1" s="1"/>
  <c r="P1431" i="1"/>
  <c r="S1431" i="1" s="1"/>
  <c r="P1432" i="1"/>
  <c r="S1432" i="1" s="1"/>
  <c r="P1433" i="1"/>
  <c r="S1433" i="1" s="1"/>
  <c r="P1434" i="1"/>
  <c r="S1434" i="1" s="1"/>
  <c r="P1435" i="1"/>
  <c r="S1435" i="1" s="1"/>
  <c r="P1436" i="1"/>
  <c r="S1436" i="1" s="1"/>
  <c r="P1437" i="1"/>
  <c r="S1437" i="1" s="1"/>
  <c r="P1438" i="1"/>
  <c r="S1438" i="1" s="1"/>
  <c r="P1439" i="1"/>
  <c r="S1439" i="1" s="1"/>
  <c r="P1440" i="1"/>
  <c r="S1440" i="1" s="1"/>
  <c r="P1441" i="1"/>
  <c r="S1441" i="1" s="1"/>
  <c r="P1442" i="1"/>
  <c r="S1442" i="1" s="1"/>
  <c r="P1443" i="1"/>
  <c r="S1443" i="1" s="1"/>
  <c r="P1444" i="1"/>
  <c r="S1444" i="1" s="1"/>
  <c r="P1445" i="1"/>
  <c r="S1445" i="1" s="1"/>
  <c r="P1446" i="1"/>
  <c r="S1446" i="1" s="1"/>
  <c r="P1447" i="1"/>
  <c r="S1447" i="1" s="1"/>
  <c r="P1448" i="1"/>
  <c r="S1448" i="1" s="1"/>
  <c r="P1449" i="1"/>
  <c r="S1449" i="1" s="1"/>
  <c r="P1450" i="1"/>
  <c r="S1450" i="1" s="1"/>
  <c r="P1451" i="1"/>
  <c r="S1451" i="1" s="1"/>
  <c r="P1452" i="1"/>
  <c r="S1452" i="1" s="1"/>
  <c r="P1453" i="1"/>
  <c r="S1453" i="1" s="1"/>
  <c r="P1454" i="1"/>
  <c r="S1454" i="1" s="1"/>
  <c r="P1455" i="1"/>
  <c r="S1455" i="1" s="1"/>
  <c r="P1456" i="1"/>
  <c r="S1456" i="1" s="1"/>
  <c r="P1457" i="1"/>
  <c r="S1457" i="1" s="1"/>
  <c r="P1458" i="1"/>
  <c r="S1458" i="1" s="1"/>
  <c r="P1459" i="1"/>
  <c r="S1459" i="1" s="1"/>
  <c r="P1460" i="1"/>
  <c r="S1460" i="1" s="1"/>
  <c r="P1461" i="1"/>
  <c r="S1461" i="1" s="1"/>
  <c r="P1462" i="1"/>
  <c r="S1462" i="1" s="1"/>
  <c r="P1463" i="1"/>
  <c r="S1463" i="1" s="1"/>
  <c r="P1464" i="1"/>
  <c r="S1464" i="1" s="1"/>
  <c r="P1465" i="1"/>
  <c r="S1465" i="1" s="1"/>
  <c r="P1466" i="1"/>
  <c r="S1466" i="1" s="1"/>
  <c r="P1467" i="1"/>
  <c r="S1467" i="1" s="1"/>
  <c r="P1468" i="1"/>
  <c r="S1468" i="1" s="1"/>
  <c r="P1469" i="1"/>
  <c r="S1469" i="1" s="1"/>
  <c r="P1470" i="1"/>
  <c r="S1470" i="1" s="1"/>
  <c r="P1471" i="1"/>
  <c r="S1471" i="1" s="1"/>
  <c r="P1472" i="1"/>
  <c r="S1472" i="1" s="1"/>
  <c r="P1473" i="1"/>
  <c r="S1473" i="1" s="1"/>
  <c r="P1474" i="1"/>
  <c r="S1474" i="1" s="1"/>
  <c r="P1475" i="1"/>
  <c r="S1475" i="1" s="1"/>
  <c r="P1476" i="1"/>
  <c r="S1476" i="1" s="1"/>
  <c r="P1477" i="1"/>
  <c r="S1477" i="1" s="1"/>
  <c r="P1478" i="1"/>
  <c r="S1478" i="1" s="1"/>
  <c r="P1479" i="1"/>
  <c r="S1479" i="1" s="1"/>
  <c r="P1480" i="1"/>
  <c r="S1480" i="1" s="1"/>
  <c r="P1481" i="1"/>
  <c r="S1481" i="1" s="1"/>
  <c r="P1482" i="1"/>
  <c r="S1482" i="1" s="1"/>
  <c r="P1483" i="1"/>
  <c r="S1483" i="1" s="1"/>
  <c r="P1484" i="1"/>
  <c r="S1484" i="1" s="1"/>
  <c r="P1485" i="1"/>
  <c r="S1485" i="1" s="1"/>
  <c r="P1486" i="1"/>
  <c r="S1486" i="1" s="1"/>
  <c r="P1487" i="1"/>
  <c r="S1487" i="1" s="1"/>
  <c r="P1488" i="1"/>
  <c r="S1488" i="1" s="1"/>
  <c r="P1489" i="1"/>
  <c r="S1489" i="1" s="1"/>
  <c r="P1490" i="1"/>
  <c r="S1490" i="1" s="1"/>
  <c r="P1491" i="1"/>
  <c r="S1491" i="1" s="1"/>
  <c r="P1492" i="1"/>
  <c r="S1492" i="1" s="1"/>
  <c r="P1493" i="1"/>
  <c r="S1493" i="1" s="1"/>
  <c r="P1494" i="1"/>
  <c r="S1494" i="1" s="1"/>
  <c r="P1495" i="1"/>
  <c r="S1495" i="1" s="1"/>
  <c r="P1496" i="1"/>
  <c r="S1496" i="1" s="1"/>
  <c r="P1497" i="1"/>
  <c r="S1497" i="1" s="1"/>
  <c r="P1498" i="1"/>
  <c r="S1498" i="1" s="1"/>
  <c r="P1499" i="1"/>
  <c r="S1499" i="1" s="1"/>
  <c r="P1500" i="1"/>
  <c r="S1500" i="1" s="1"/>
  <c r="P1501" i="1"/>
  <c r="S1501" i="1" s="1"/>
  <c r="P1502" i="1"/>
  <c r="S1502" i="1" s="1"/>
  <c r="P1503" i="1"/>
  <c r="S1503" i="1" s="1"/>
  <c r="P1504" i="1"/>
  <c r="S1504" i="1" s="1"/>
  <c r="P1505" i="1"/>
  <c r="S1505" i="1" s="1"/>
  <c r="P1506" i="1"/>
  <c r="S1506" i="1" s="1"/>
  <c r="P1507" i="1"/>
  <c r="S1507" i="1" s="1"/>
  <c r="P1508" i="1"/>
  <c r="S1508" i="1" s="1"/>
  <c r="P1509" i="1"/>
  <c r="S1509" i="1" s="1"/>
  <c r="P1510" i="1"/>
  <c r="S1510" i="1" s="1"/>
  <c r="P1511" i="1"/>
  <c r="S1511" i="1" s="1"/>
  <c r="P1512" i="1"/>
  <c r="S1512" i="1" s="1"/>
  <c r="P1513" i="1"/>
  <c r="S1513" i="1" s="1"/>
  <c r="P1514" i="1"/>
  <c r="S1514" i="1" s="1"/>
  <c r="P1515" i="1"/>
  <c r="S1515" i="1" s="1"/>
  <c r="P1516" i="1"/>
  <c r="S1516" i="1" s="1"/>
  <c r="P1517" i="1"/>
  <c r="S1517" i="1" s="1"/>
  <c r="P1518" i="1"/>
  <c r="S1518" i="1" s="1"/>
  <c r="P1519" i="1"/>
  <c r="S1519" i="1" s="1"/>
  <c r="P1520" i="1"/>
  <c r="S1520" i="1" s="1"/>
  <c r="P1521" i="1"/>
  <c r="S1521" i="1" s="1"/>
  <c r="P1522" i="1"/>
  <c r="S1522" i="1" s="1"/>
  <c r="P1523" i="1"/>
  <c r="S1523" i="1" s="1"/>
  <c r="P1524" i="1"/>
  <c r="S1524" i="1" s="1"/>
  <c r="P1525" i="1"/>
  <c r="S1525" i="1" s="1"/>
  <c r="P1526" i="1"/>
  <c r="S1526" i="1" s="1"/>
  <c r="P1527" i="1"/>
  <c r="S1527" i="1" s="1"/>
  <c r="P1528" i="1"/>
  <c r="S1528" i="1" s="1"/>
  <c r="P1529" i="1"/>
  <c r="S1529" i="1" s="1"/>
  <c r="P1530" i="1"/>
  <c r="S1530" i="1" s="1"/>
  <c r="P1531" i="1"/>
  <c r="S1531" i="1" s="1"/>
  <c r="P1532" i="1"/>
  <c r="S1532" i="1" s="1"/>
  <c r="P1533" i="1"/>
  <c r="S1533" i="1" s="1"/>
  <c r="P1534" i="1"/>
  <c r="S1534" i="1" s="1"/>
  <c r="P1535" i="1"/>
  <c r="S1535" i="1" s="1"/>
  <c r="P1536" i="1"/>
  <c r="S1536" i="1" s="1"/>
  <c r="P1537" i="1"/>
  <c r="S1537" i="1" s="1"/>
  <c r="P1538" i="1"/>
  <c r="S1538" i="1" s="1"/>
  <c r="P1539" i="1"/>
  <c r="S1539" i="1" s="1"/>
  <c r="P1540" i="1"/>
  <c r="S1540" i="1" s="1"/>
  <c r="P1541" i="1"/>
  <c r="S1541" i="1" s="1"/>
  <c r="P1542" i="1"/>
  <c r="S1542" i="1" s="1"/>
  <c r="P1543" i="1"/>
  <c r="S1543" i="1" s="1"/>
  <c r="P1544" i="1"/>
  <c r="S1544" i="1" s="1"/>
  <c r="P1545" i="1"/>
  <c r="S1545" i="1" s="1"/>
  <c r="P1546" i="1"/>
  <c r="S1546" i="1" s="1"/>
  <c r="P1547" i="1"/>
  <c r="S1547" i="1" s="1"/>
  <c r="P1548" i="1"/>
  <c r="S1548" i="1" s="1"/>
  <c r="P1549" i="1"/>
  <c r="S1549" i="1" s="1"/>
  <c r="P1550" i="1"/>
  <c r="S1550" i="1" s="1"/>
  <c r="P1551" i="1"/>
  <c r="S1551" i="1" s="1"/>
  <c r="P1552" i="1"/>
  <c r="S1552" i="1" s="1"/>
  <c r="P1553" i="1"/>
  <c r="S1553" i="1" s="1"/>
  <c r="P1554" i="1"/>
  <c r="S1554" i="1" s="1"/>
  <c r="P1555" i="1"/>
  <c r="S1555" i="1" s="1"/>
  <c r="P1556" i="1"/>
  <c r="S1556" i="1" s="1"/>
  <c r="P1557" i="1"/>
  <c r="S1557" i="1" s="1"/>
  <c r="P1558" i="1"/>
  <c r="S1558" i="1" s="1"/>
  <c r="P1559" i="1"/>
  <c r="S1559" i="1" s="1"/>
  <c r="P1560" i="1"/>
  <c r="S1560" i="1" s="1"/>
  <c r="P1561" i="1"/>
  <c r="S1561" i="1" s="1"/>
  <c r="P1562" i="1"/>
  <c r="S1562" i="1" s="1"/>
  <c r="P1563" i="1"/>
  <c r="S1563" i="1" s="1"/>
  <c r="P1564" i="1"/>
  <c r="S1564" i="1" s="1"/>
  <c r="P1565" i="1"/>
  <c r="S1565" i="1" s="1"/>
  <c r="P1566" i="1"/>
  <c r="S1566" i="1" s="1"/>
  <c r="P1567" i="1"/>
  <c r="S1567" i="1" s="1"/>
  <c r="P1568" i="1"/>
  <c r="S1568" i="1" s="1"/>
  <c r="P1569" i="1"/>
  <c r="S1569" i="1" s="1"/>
  <c r="P1570" i="1"/>
  <c r="S1570" i="1" s="1"/>
  <c r="P1571" i="1"/>
  <c r="S1571" i="1" s="1"/>
  <c r="P1572" i="1"/>
  <c r="S1572" i="1" s="1"/>
  <c r="P1573" i="1"/>
  <c r="S1573" i="1" s="1"/>
  <c r="P1574" i="1"/>
  <c r="S1574" i="1" s="1"/>
  <c r="P1575" i="1"/>
  <c r="S1575" i="1" s="1"/>
  <c r="P1576" i="1"/>
  <c r="S1576" i="1" s="1"/>
  <c r="P1577" i="1"/>
  <c r="S1577" i="1" s="1"/>
  <c r="P1578" i="1"/>
  <c r="S1578" i="1" s="1"/>
  <c r="P1579" i="1"/>
  <c r="S1579" i="1" s="1"/>
  <c r="P1580" i="1"/>
  <c r="S1580" i="1" s="1"/>
  <c r="P1581" i="1"/>
  <c r="S1581" i="1" s="1"/>
  <c r="P1582" i="1"/>
  <c r="S1582" i="1" s="1"/>
  <c r="P1583" i="1"/>
  <c r="S1583" i="1" s="1"/>
  <c r="P1584" i="1"/>
  <c r="S1584" i="1" s="1"/>
  <c r="P1585" i="1"/>
  <c r="S1585" i="1" s="1"/>
  <c r="P1586" i="1"/>
  <c r="S1586" i="1" s="1"/>
  <c r="P1587" i="1"/>
  <c r="S1587" i="1" s="1"/>
  <c r="P1588" i="1"/>
  <c r="S1588" i="1" s="1"/>
  <c r="P1589" i="1"/>
  <c r="S1589" i="1" s="1"/>
  <c r="P1590" i="1"/>
  <c r="S1590" i="1" s="1"/>
  <c r="P1591" i="1"/>
  <c r="S1591" i="1" s="1"/>
  <c r="P1592" i="1"/>
  <c r="S1592" i="1" s="1"/>
  <c r="P1593" i="1"/>
  <c r="S1593" i="1" s="1"/>
  <c r="P1594" i="1"/>
  <c r="S1594" i="1" s="1"/>
  <c r="P1595" i="1"/>
  <c r="S1595" i="1" s="1"/>
  <c r="P1596" i="1"/>
  <c r="S1596" i="1" s="1"/>
  <c r="P1597" i="1"/>
  <c r="S1597" i="1" s="1"/>
  <c r="P1598" i="1"/>
  <c r="S1598" i="1" s="1"/>
  <c r="P1599" i="1"/>
  <c r="S1599" i="1" s="1"/>
  <c r="P1600" i="1"/>
  <c r="S1600" i="1" s="1"/>
  <c r="P1601" i="1"/>
  <c r="S1601" i="1" s="1"/>
  <c r="P1602" i="1"/>
  <c r="S1602" i="1" s="1"/>
  <c r="P1603" i="1"/>
  <c r="S1603" i="1" s="1"/>
  <c r="P1604" i="1"/>
  <c r="S1604" i="1" s="1"/>
  <c r="P1605" i="1"/>
  <c r="S1605" i="1" s="1"/>
  <c r="P1606" i="1"/>
  <c r="S1606" i="1" s="1"/>
  <c r="P1607" i="1"/>
  <c r="S1607" i="1" s="1"/>
  <c r="P1608" i="1"/>
  <c r="S1608" i="1" s="1"/>
  <c r="P1609" i="1"/>
  <c r="S1609" i="1" s="1"/>
  <c r="P1610" i="1"/>
  <c r="S1610" i="1" s="1"/>
  <c r="P1611" i="1"/>
  <c r="S1611" i="1" s="1"/>
  <c r="P1612" i="1"/>
  <c r="S1612" i="1" s="1"/>
  <c r="P1613" i="1"/>
  <c r="S1613" i="1" s="1"/>
  <c r="P1614" i="1"/>
  <c r="S1614" i="1" s="1"/>
  <c r="P1615" i="1"/>
  <c r="S1615" i="1" s="1"/>
  <c r="P1616" i="1"/>
  <c r="S1616" i="1" s="1"/>
  <c r="P1617" i="1"/>
  <c r="S1617" i="1" s="1"/>
  <c r="P1618" i="1"/>
  <c r="S1618" i="1" s="1"/>
  <c r="P1619" i="1"/>
  <c r="S1619" i="1" s="1"/>
  <c r="P1620" i="1"/>
  <c r="S1620" i="1" s="1"/>
  <c r="P1621" i="1"/>
  <c r="S1621" i="1" s="1"/>
  <c r="P1622" i="1"/>
  <c r="S1622" i="1" s="1"/>
  <c r="P1623" i="1"/>
  <c r="S1623" i="1" s="1"/>
  <c r="P1624" i="1"/>
  <c r="S1624" i="1" s="1"/>
  <c r="P1625" i="1"/>
  <c r="S1625" i="1" s="1"/>
  <c r="P1626" i="1"/>
  <c r="S1626" i="1" s="1"/>
  <c r="P1627" i="1"/>
  <c r="S1627" i="1" s="1"/>
  <c r="P1628" i="1"/>
  <c r="S1628" i="1" s="1"/>
  <c r="P1629" i="1"/>
  <c r="S1629" i="1" s="1"/>
  <c r="P1630" i="1"/>
  <c r="S1630" i="1" s="1"/>
  <c r="P1631" i="1"/>
  <c r="S1631" i="1" s="1"/>
  <c r="P1632" i="1"/>
  <c r="S1632" i="1" s="1"/>
  <c r="P1633" i="1"/>
  <c r="S1633" i="1" s="1"/>
  <c r="P1634" i="1"/>
  <c r="S1634" i="1" s="1"/>
  <c r="P1635" i="1"/>
  <c r="S1635" i="1" s="1"/>
  <c r="P1636" i="1"/>
  <c r="S1636" i="1" s="1"/>
  <c r="P1637" i="1"/>
  <c r="S1637" i="1" s="1"/>
  <c r="P1638" i="1"/>
  <c r="S1638" i="1" s="1"/>
  <c r="P1639" i="1"/>
  <c r="S1639" i="1" s="1"/>
  <c r="P1640" i="1"/>
  <c r="S1640" i="1" s="1"/>
  <c r="P1641" i="1"/>
  <c r="S1641" i="1" s="1"/>
  <c r="P1642" i="1"/>
  <c r="S1642" i="1" s="1"/>
  <c r="P1643" i="1"/>
  <c r="S1643" i="1" s="1"/>
  <c r="P1644" i="1"/>
  <c r="S1644" i="1" s="1"/>
  <c r="P1645" i="1"/>
  <c r="S1645" i="1" s="1"/>
  <c r="P1646" i="1"/>
  <c r="S1646" i="1" s="1"/>
  <c r="P1647" i="1"/>
  <c r="S1647" i="1" s="1"/>
  <c r="P1648" i="1"/>
  <c r="S1648" i="1" s="1"/>
  <c r="P1649" i="1"/>
  <c r="S1649" i="1" s="1"/>
  <c r="P1650" i="1"/>
  <c r="S1650" i="1" s="1"/>
  <c r="P1651" i="1"/>
  <c r="S1651" i="1" s="1"/>
  <c r="P1652" i="1"/>
  <c r="S1652" i="1" s="1"/>
  <c r="P1653" i="1"/>
  <c r="S1653" i="1" s="1"/>
  <c r="P1654" i="1"/>
  <c r="S1654" i="1" s="1"/>
  <c r="P1655" i="1"/>
  <c r="S1655" i="1" s="1"/>
  <c r="P1656" i="1"/>
  <c r="S1656" i="1" s="1"/>
  <c r="P1657" i="1"/>
  <c r="S1657" i="1" s="1"/>
  <c r="P1658" i="1"/>
  <c r="S1658" i="1" s="1"/>
  <c r="P1659" i="1"/>
  <c r="S1659" i="1" s="1"/>
  <c r="P1660" i="1"/>
  <c r="S1660" i="1" s="1"/>
  <c r="P1661" i="1"/>
  <c r="S1661" i="1" s="1"/>
  <c r="P1662" i="1"/>
  <c r="S1662" i="1" s="1"/>
  <c r="P1663" i="1"/>
  <c r="S1663" i="1" s="1"/>
  <c r="P1664" i="1"/>
  <c r="S1664" i="1" s="1"/>
  <c r="P1665" i="1"/>
  <c r="S1665" i="1" s="1"/>
  <c r="P1666" i="1"/>
  <c r="S1666" i="1" s="1"/>
  <c r="P1667" i="1"/>
  <c r="S1667" i="1" s="1"/>
  <c r="P1668" i="1"/>
  <c r="S1668" i="1" s="1"/>
  <c r="P1669" i="1"/>
  <c r="S1669" i="1" s="1"/>
  <c r="P1670" i="1"/>
  <c r="S1670" i="1" s="1"/>
  <c r="P1671" i="1"/>
  <c r="S1671" i="1" s="1"/>
  <c r="P1672" i="1"/>
  <c r="S1672" i="1" s="1"/>
  <c r="P1673" i="1"/>
  <c r="S1673" i="1" s="1"/>
  <c r="P1674" i="1"/>
  <c r="S1674" i="1" s="1"/>
  <c r="P1675" i="1"/>
  <c r="S1675" i="1" s="1"/>
  <c r="P1676" i="1"/>
  <c r="S1676" i="1" s="1"/>
  <c r="P1677" i="1"/>
  <c r="S1677" i="1" s="1"/>
  <c r="P1678" i="1"/>
  <c r="S1678" i="1" s="1"/>
  <c r="P1679" i="1"/>
  <c r="S1679" i="1" s="1"/>
  <c r="P1680" i="1"/>
  <c r="S1680" i="1" s="1"/>
  <c r="P1681" i="1"/>
  <c r="S1681" i="1" s="1"/>
  <c r="P1682" i="1"/>
  <c r="S1682" i="1" s="1"/>
  <c r="P1683" i="1"/>
  <c r="S1683" i="1" s="1"/>
  <c r="P1684" i="1"/>
  <c r="S1684" i="1" s="1"/>
  <c r="P1685" i="1"/>
  <c r="S1685" i="1" s="1"/>
  <c r="P1686" i="1"/>
  <c r="S1686" i="1" s="1"/>
  <c r="P1687" i="1"/>
  <c r="S1687" i="1" s="1"/>
  <c r="P1688" i="1"/>
  <c r="S1688" i="1" s="1"/>
  <c r="P1689" i="1"/>
  <c r="S1689" i="1" s="1"/>
  <c r="P1690" i="1"/>
  <c r="S1690" i="1" s="1"/>
  <c r="P1691" i="1"/>
  <c r="S1691" i="1" s="1"/>
  <c r="P1692" i="1"/>
  <c r="S1692" i="1" s="1"/>
  <c r="P1693" i="1"/>
  <c r="S1693" i="1" s="1"/>
  <c r="P1694" i="1"/>
  <c r="S1694" i="1" s="1"/>
  <c r="P1695" i="1"/>
  <c r="S1695" i="1" s="1"/>
  <c r="P1696" i="1"/>
  <c r="S1696" i="1" s="1"/>
  <c r="P1697" i="1"/>
  <c r="S1697" i="1" s="1"/>
  <c r="P1698" i="1"/>
  <c r="S1698" i="1" s="1"/>
  <c r="P1699" i="1"/>
  <c r="S1699" i="1" s="1"/>
  <c r="P1700" i="1"/>
  <c r="S1700" i="1" s="1"/>
  <c r="P1701" i="1"/>
  <c r="S1701" i="1" s="1"/>
  <c r="P1702" i="1"/>
  <c r="S1702" i="1" s="1"/>
  <c r="P1703" i="1"/>
  <c r="S1703" i="1" s="1"/>
  <c r="P1704" i="1"/>
  <c r="S1704" i="1" s="1"/>
  <c r="P1705" i="1"/>
  <c r="S1705" i="1" s="1"/>
  <c r="P1706" i="1"/>
  <c r="S1706" i="1" s="1"/>
  <c r="P1707" i="1"/>
  <c r="S1707" i="1" s="1"/>
  <c r="P1708" i="1"/>
  <c r="S1708" i="1" s="1"/>
  <c r="P1709" i="1"/>
  <c r="S1709" i="1" s="1"/>
  <c r="P1710" i="1"/>
  <c r="S1710" i="1" s="1"/>
  <c r="P1711" i="1"/>
  <c r="S1711" i="1" s="1"/>
  <c r="P1712" i="1"/>
  <c r="S1712" i="1" s="1"/>
  <c r="P1713" i="1"/>
  <c r="S1713" i="1" s="1"/>
  <c r="P1714" i="1"/>
  <c r="S1714" i="1" s="1"/>
  <c r="P1715" i="1"/>
  <c r="S1715" i="1" s="1"/>
  <c r="P1716" i="1"/>
  <c r="S1716" i="1" s="1"/>
  <c r="P1717" i="1"/>
  <c r="S1717" i="1" s="1"/>
  <c r="P1718" i="1"/>
  <c r="S1718" i="1" s="1"/>
  <c r="P1719" i="1"/>
  <c r="S1719" i="1" s="1"/>
  <c r="P1720" i="1"/>
  <c r="S1720" i="1" s="1"/>
  <c r="P1721" i="1"/>
  <c r="S1721" i="1" s="1"/>
  <c r="P1722" i="1"/>
  <c r="S1722" i="1" s="1"/>
  <c r="P1723" i="1"/>
  <c r="S1723" i="1" s="1"/>
  <c r="P1724" i="1"/>
  <c r="S1724" i="1" s="1"/>
  <c r="P1725" i="1"/>
  <c r="S1725" i="1" s="1"/>
  <c r="P1726" i="1"/>
  <c r="S1726" i="1" s="1"/>
  <c r="P1727" i="1"/>
  <c r="S1727" i="1" s="1"/>
  <c r="P1728" i="1"/>
  <c r="S1728" i="1" s="1"/>
  <c r="P1729" i="1"/>
  <c r="S1729" i="1" s="1"/>
  <c r="P1730" i="1"/>
  <c r="S1730" i="1" s="1"/>
  <c r="P1731" i="1"/>
  <c r="S1731" i="1" s="1"/>
  <c r="P1732" i="1"/>
  <c r="S1732" i="1" s="1"/>
  <c r="P1733" i="1"/>
  <c r="S1733" i="1" s="1"/>
  <c r="P1734" i="1"/>
  <c r="S1734" i="1" s="1"/>
  <c r="P1735" i="1"/>
  <c r="S1735" i="1" s="1"/>
  <c r="P1736" i="1"/>
  <c r="S1736" i="1" s="1"/>
  <c r="P1737" i="1"/>
  <c r="S1737" i="1" s="1"/>
  <c r="P1738" i="1"/>
  <c r="S1738" i="1" s="1"/>
  <c r="P1739" i="1"/>
  <c r="S1739" i="1" s="1"/>
  <c r="P1740" i="1"/>
  <c r="S1740" i="1" s="1"/>
  <c r="P1741" i="1"/>
  <c r="S1741" i="1" s="1"/>
  <c r="P1742" i="1"/>
  <c r="S1742" i="1" s="1"/>
  <c r="P1743" i="1"/>
  <c r="S1743" i="1" s="1"/>
  <c r="P1744" i="1"/>
  <c r="S1744" i="1" s="1"/>
  <c r="P1745" i="1"/>
  <c r="S1745" i="1" s="1"/>
  <c r="P1746" i="1"/>
  <c r="S1746" i="1" s="1"/>
  <c r="P1747" i="1"/>
  <c r="S1747" i="1" s="1"/>
  <c r="P1748" i="1"/>
  <c r="S1748" i="1" s="1"/>
  <c r="P1749" i="1"/>
  <c r="S1749" i="1" s="1"/>
  <c r="P1750" i="1"/>
  <c r="S1750" i="1" s="1"/>
  <c r="P1751" i="1"/>
  <c r="S1751" i="1" s="1"/>
  <c r="P1752" i="1"/>
  <c r="S1752" i="1" s="1"/>
  <c r="P1753" i="1"/>
  <c r="S1753" i="1" s="1"/>
  <c r="P1754" i="1"/>
  <c r="S1754" i="1" s="1"/>
  <c r="P1755" i="1"/>
  <c r="S1755" i="1" s="1"/>
  <c r="P1756" i="1"/>
  <c r="S1756" i="1" s="1"/>
  <c r="P1757" i="1"/>
  <c r="S1757" i="1" s="1"/>
  <c r="P1758" i="1"/>
  <c r="S1758" i="1" s="1"/>
  <c r="P1759" i="1"/>
  <c r="S1759" i="1" s="1"/>
  <c r="P1760" i="1"/>
  <c r="S1760" i="1" s="1"/>
  <c r="P1761" i="1"/>
  <c r="S1761" i="1" s="1"/>
  <c r="P1762" i="1"/>
  <c r="S1762" i="1" s="1"/>
  <c r="P1763" i="1"/>
  <c r="S1763" i="1" s="1"/>
  <c r="P1764" i="1"/>
  <c r="S1764" i="1" s="1"/>
  <c r="P1765" i="1"/>
  <c r="S1765" i="1" s="1"/>
  <c r="P1766" i="1"/>
  <c r="S1766" i="1" s="1"/>
  <c r="P1767" i="1"/>
  <c r="S1767" i="1" s="1"/>
  <c r="P1768" i="1"/>
  <c r="S1768" i="1" s="1"/>
  <c r="P1769" i="1"/>
  <c r="S1769" i="1" s="1"/>
  <c r="P1770" i="1"/>
  <c r="S1770" i="1" s="1"/>
  <c r="P1771" i="1"/>
  <c r="S1771" i="1" s="1"/>
  <c r="P1772" i="1"/>
  <c r="S1772" i="1" s="1"/>
  <c r="P1773" i="1"/>
  <c r="S1773" i="1" s="1"/>
  <c r="P1774" i="1"/>
  <c r="S1774" i="1" s="1"/>
  <c r="P1775" i="1"/>
  <c r="S1775" i="1" s="1"/>
  <c r="P1776" i="1"/>
  <c r="S1776" i="1" s="1"/>
  <c r="P1777" i="1"/>
  <c r="S1777" i="1" s="1"/>
  <c r="P1778" i="1"/>
  <c r="S1778" i="1" s="1"/>
  <c r="P1779" i="1"/>
  <c r="S1779" i="1" s="1"/>
  <c r="P1780" i="1"/>
  <c r="S1780" i="1" s="1"/>
  <c r="P1781" i="1"/>
  <c r="S1781" i="1" s="1"/>
  <c r="P1782" i="1"/>
  <c r="S1782" i="1" s="1"/>
  <c r="P1783" i="1"/>
  <c r="S1783" i="1" s="1"/>
  <c r="P1784" i="1"/>
  <c r="S1784" i="1" s="1"/>
  <c r="P1785" i="1"/>
  <c r="S1785" i="1" s="1"/>
  <c r="P1786" i="1"/>
  <c r="S1786" i="1" s="1"/>
  <c r="P1787" i="1"/>
  <c r="S1787" i="1" s="1"/>
  <c r="P1788" i="1"/>
  <c r="S1788" i="1" s="1"/>
  <c r="P1789" i="1"/>
  <c r="S1789" i="1" s="1"/>
  <c r="P1790" i="1"/>
  <c r="S1790" i="1" s="1"/>
  <c r="P1791" i="1"/>
  <c r="S1791" i="1" s="1"/>
  <c r="P1792" i="1"/>
  <c r="S1792" i="1" s="1"/>
  <c r="P1793" i="1"/>
  <c r="S1793" i="1" s="1"/>
  <c r="P1794" i="1"/>
  <c r="S1794" i="1" s="1"/>
  <c r="P1795" i="1"/>
  <c r="S1795" i="1" s="1"/>
  <c r="P1796" i="1"/>
  <c r="S1796" i="1" s="1"/>
  <c r="P1797" i="1"/>
  <c r="S1797" i="1" s="1"/>
  <c r="P1798" i="1"/>
  <c r="S1798" i="1" s="1"/>
  <c r="P1799" i="1"/>
  <c r="S1799" i="1" s="1"/>
  <c r="P1800" i="1"/>
  <c r="S1800" i="1" s="1"/>
  <c r="P1801" i="1"/>
  <c r="S1801" i="1" s="1"/>
  <c r="P1802" i="1"/>
  <c r="S1802" i="1" s="1"/>
  <c r="P1803" i="1"/>
  <c r="S1803" i="1" s="1"/>
  <c r="P1804" i="1"/>
  <c r="S1804" i="1" s="1"/>
  <c r="P1805" i="1"/>
  <c r="S1805" i="1" s="1"/>
  <c r="P1806" i="1"/>
  <c r="S1806" i="1" s="1"/>
  <c r="P1807" i="1"/>
  <c r="S1807" i="1" s="1"/>
  <c r="P1808" i="1"/>
  <c r="S1808" i="1" s="1"/>
  <c r="P1809" i="1"/>
  <c r="S1809" i="1" s="1"/>
  <c r="P1810" i="1"/>
  <c r="S1810" i="1" s="1"/>
  <c r="P1811" i="1"/>
  <c r="S1811" i="1" s="1"/>
  <c r="P1812" i="1"/>
  <c r="S1812" i="1" s="1"/>
  <c r="P1813" i="1"/>
  <c r="S1813" i="1" s="1"/>
  <c r="P1814" i="1"/>
  <c r="S1814" i="1" s="1"/>
  <c r="P1815" i="1"/>
  <c r="S1815" i="1" s="1"/>
  <c r="P1816" i="1"/>
  <c r="S1816" i="1" s="1"/>
  <c r="P1817" i="1"/>
  <c r="S1817" i="1" s="1"/>
  <c r="P1818" i="1"/>
  <c r="S1818" i="1" s="1"/>
  <c r="P1819" i="1"/>
  <c r="S1819" i="1" s="1"/>
  <c r="P1820" i="1"/>
  <c r="S1820" i="1" s="1"/>
  <c r="P1821" i="1"/>
  <c r="S1821" i="1" s="1"/>
  <c r="P1822" i="1"/>
  <c r="S1822" i="1" s="1"/>
  <c r="P1823" i="1"/>
  <c r="S1823" i="1" s="1"/>
  <c r="P1824" i="1"/>
  <c r="S1824" i="1" s="1"/>
  <c r="P1825" i="1"/>
  <c r="S1825" i="1" s="1"/>
  <c r="P1826" i="1"/>
  <c r="S1826" i="1" s="1"/>
  <c r="P1827" i="1"/>
  <c r="S1827" i="1" s="1"/>
  <c r="P1828" i="1"/>
  <c r="S1828" i="1" s="1"/>
  <c r="P1829" i="1"/>
  <c r="S1829" i="1" s="1"/>
  <c r="P1830" i="1"/>
  <c r="S1830" i="1" s="1"/>
  <c r="P1831" i="1"/>
  <c r="S1831" i="1" s="1"/>
  <c r="P1832" i="1"/>
  <c r="S1832" i="1" s="1"/>
  <c r="P1833" i="1"/>
  <c r="S1833" i="1" s="1"/>
  <c r="P1834" i="1"/>
  <c r="S1834" i="1" s="1"/>
  <c r="P1835" i="1"/>
  <c r="S1835" i="1" s="1"/>
  <c r="P1836" i="1"/>
  <c r="S1836" i="1" s="1"/>
  <c r="P1837" i="1"/>
  <c r="S1837" i="1" s="1"/>
  <c r="P1838" i="1"/>
  <c r="S1838" i="1" s="1"/>
  <c r="P1839" i="1"/>
  <c r="S1839" i="1" s="1"/>
  <c r="P1840" i="1"/>
  <c r="S1840" i="1" s="1"/>
  <c r="P1841" i="1"/>
  <c r="S1841" i="1" s="1"/>
  <c r="P1842" i="1"/>
  <c r="S1842" i="1" s="1"/>
  <c r="P1843" i="1"/>
  <c r="S1843" i="1" s="1"/>
  <c r="P1844" i="1"/>
  <c r="S1844" i="1" s="1"/>
  <c r="P1845" i="1"/>
  <c r="S1845" i="1" s="1"/>
  <c r="P1846" i="1"/>
  <c r="S1846" i="1" s="1"/>
  <c r="P1847" i="1"/>
  <c r="S1847" i="1" s="1"/>
  <c r="P1848" i="1"/>
  <c r="S1848" i="1" s="1"/>
  <c r="P1849" i="1"/>
  <c r="S1849" i="1" s="1"/>
  <c r="P1850" i="1"/>
  <c r="S1850" i="1" s="1"/>
  <c r="P1851" i="1"/>
  <c r="S1851" i="1" s="1"/>
  <c r="P1852" i="1"/>
  <c r="S1852" i="1" s="1"/>
  <c r="P1853" i="1"/>
  <c r="S1853" i="1" s="1"/>
  <c r="P1854" i="1"/>
  <c r="S1854" i="1" s="1"/>
  <c r="P1855" i="1"/>
  <c r="S1855" i="1" s="1"/>
  <c r="P1856" i="1"/>
  <c r="S1856" i="1" s="1"/>
  <c r="P1857" i="1"/>
  <c r="S1857" i="1" s="1"/>
  <c r="P1858" i="1"/>
  <c r="S1858" i="1" s="1"/>
  <c r="P1859" i="1"/>
  <c r="S1859" i="1" s="1"/>
  <c r="P1860" i="1"/>
  <c r="S1860" i="1" s="1"/>
  <c r="P1861" i="1"/>
  <c r="S1861" i="1" s="1"/>
  <c r="P1862" i="1"/>
  <c r="S1862" i="1" s="1"/>
  <c r="P1863" i="1"/>
  <c r="S1863" i="1" s="1"/>
  <c r="P1864" i="1"/>
  <c r="S1864" i="1" s="1"/>
  <c r="P1865" i="1"/>
  <c r="S1865" i="1" s="1"/>
  <c r="P1866" i="1"/>
  <c r="S1866" i="1" s="1"/>
  <c r="P1867" i="1"/>
  <c r="S1867" i="1" s="1"/>
  <c r="P1868" i="1"/>
  <c r="S1868" i="1" s="1"/>
  <c r="P1869" i="1"/>
  <c r="S1869" i="1" s="1"/>
  <c r="P1870" i="1"/>
  <c r="S1870" i="1" s="1"/>
  <c r="P1871" i="1"/>
  <c r="S1871" i="1" s="1"/>
  <c r="P1872" i="1"/>
  <c r="S1872" i="1" s="1"/>
  <c r="P1873" i="1"/>
  <c r="S1873" i="1" s="1"/>
  <c r="P1874" i="1"/>
  <c r="S1874" i="1" s="1"/>
  <c r="P1875" i="1"/>
  <c r="S1875" i="1" s="1"/>
  <c r="P1876" i="1"/>
  <c r="S1876" i="1" s="1"/>
  <c r="P1877" i="1"/>
  <c r="S1877" i="1" s="1"/>
  <c r="P1878" i="1"/>
  <c r="S1878" i="1" s="1"/>
  <c r="P1879" i="1"/>
  <c r="S1879" i="1" s="1"/>
  <c r="P1880" i="1"/>
  <c r="S1880" i="1" s="1"/>
  <c r="P1881" i="1"/>
  <c r="S1881" i="1" s="1"/>
  <c r="P1882" i="1"/>
  <c r="S1882" i="1" s="1"/>
  <c r="P1883" i="1"/>
  <c r="S1883" i="1" s="1"/>
  <c r="P1884" i="1"/>
  <c r="S1884" i="1" s="1"/>
  <c r="P1885" i="1"/>
  <c r="S1885" i="1" s="1"/>
  <c r="P1886" i="1"/>
  <c r="S1886" i="1" s="1"/>
  <c r="P1887" i="1"/>
  <c r="S1887" i="1" s="1"/>
  <c r="P1888" i="1"/>
  <c r="S1888" i="1" s="1"/>
  <c r="P1889" i="1"/>
  <c r="S1889" i="1" s="1"/>
  <c r="P1890" i="1"/>
  <c r="S1890" i="1" s="1"/>
  <c r="P1891" i="1"/>
  <c r="S1891" i="1" s="1"/>
  <c r="P1892" i="1"/>
  <c r="S1892" i="1" s="1"/>
  <c r="P1893" i="1"/>
  <c r="S1893" i="1" s="1"/>
  <c r="P1894" i="1"/>
  <c r="S1894" i="1" s="1"/>
  <c r="P1895" i="1"/>
  <c r="S1895" i="1" s="1"/>
  <c r="P1896" i="1"/>
  <c r="S1896" i="1" s="1"/>
  <c r="P1897" i="1"/>
  <c r="S1897" i="1" s="1"/>
  <c r="P1898" i="1"/>
  <c r="S1898" i="1" s="1"/>
  <c r="P1899" i="1"/>
  <c r="S1899" i="1" s="1"/>
  <c r="P1900" i="1"/>
  <c r="S1900" i="1" s="1"/>
  <c r="P1901" i="1"/>
  <c r="S1901" i="1" s="1"/>
  <c r="P1902" i="1"/>
  <c r="S1902" i="1" s="1"/>
  <c r="P1903" i="1"/>
  <c r="S1903" i="1" s="1"/>
  <c r="P1904" i="1"/>
  <c r="S1904" i="1" s="1"/>
  <c r="P1905" i="1"/>
  <c r="S1905" i="1" s="1"/>
  <c r="P1906" i="1"/>
  <c r="S1906" i="1" s="1"/>
  <c r="P1907" i="1"/>
  <c r="S1907" i="1" s="1"/>
  <c r="P1908" i="1"/>
  <c r="S1908" i="1" s="1"/>
  <c r="P1909" i="1"/>
  <c r="S1909" i="1" s="1"/>
  <c r="P1910" i="1"/>
  <c r="S1910" i="1" s="1"/>
  <c r="P1911" i="1"/>
  <c r="S1911" i="1" s="1"/>
  <c r="P1912" i="1"/>
  <c r="S1912" i="1" s="1"/>
  <c r="P1913" i="1"/>
  <c r="S1913" i="1" s="1"/>
  <c r="P1914" i="1"/>
  <c r="S1914" i="1" s="1"/>
  <c r="P1915" i="1"/>
  <c r="S1915" i="1" s="1"/>
  <c r="P1916" i="1"/>
  <c r="S1916" i="1" s="1"/>
  <c r="P1917" i="1"/>
  <c r="S1917" i="1" s="1"/>
  <c r="P1918" i="1"/>
  <c r="S1918" i="1" s="1"/>
  <c r="P1919" i="1"/>
  <c r="S1919" i="1" s="1"/>
  <c r="P1920" i="1"/>
  <c r="S1920" i="1" s="1"/>
  <c r="P1921" i="1"/>
  <c r="S1921" i="1" s="1"/>
  <c r="P1922" i="1"/>
  <c r="S1922" i="1" s="1"/>
  <c r="P1923" i="1"/>
  <c r="S1923" i="1" s="1"/>
  <c r="P1924" i="1"/>
  <c r="S1924" i="1" s="1"/>
  <c r="P1925" i="1"/>
  <c r="S1925" i="1" s="1"/>
  <c r="P1926" i="1"/>
  <c r="S1926" i="1" s="1"/>
  <c r="P1927" i="1"/>
  <c r="S1927" i="1" s="1"/>
  <c r="P1928" i="1"/>
  <c r="S1928" i="1" s="1"/>
  <c r="P1929" i="1"/>
  <c r="S1929" i="1" s="1"/>
  <c r="P1930" i="1"/>
  <c r="S1930" i="1" s="1"/>
  <c r="P1931" i="1"/>
  <c r="S1931" i="1" s="1"/>
  <c r="P1932" i="1"/>
  <c r="S1932" i="1" s="1"/>
  <c r="P1933" i="1"/>
  <c r="S1933" i="1" s="1"/>
  <c r="P1934" i="1"/>
  <c r="S1934" i="1" s="1"/>
  <c r="P1935" i="1"/>
  <c r="S1935" i="1" s="1"/>
  <c r="P1936" i="1"/>
  <c r="S1936" i="1" s="1"/>
  <c r="P1937" i="1"/>
  <c r="S1937" i="1" s="1"/>
  <c r="P1938" i="1"/>
  <c r="S1938" i="1" s="1"/>
  <c r="P1939" i="1"/>
  <c r="S1939" i="1" s="1"/>
  <c r="P1940" i="1"/>
  <c r="S1940" i="1" s="1"/>
  <c r="P1941" i="1"/>
  <c r="S1941" i="1" s="1"/>
  <c r="P1942" i="1"/>
  <c r="S1942" i="1" s="1"/>
  <c r="P1943" i="1"/>
  <c r="S1943" i="1" s="1"/>
  <c r="P1944" i="1"/>
  <c r="S1944" i="1" s="1"/>
  <c r="P1945" i="1"/>
  <c r="S1945" i="1" s="1"/>
  <c r="P1946" i="1"/>
  <c r="S1946" i="1" s="1"/>
  <c r="P1947" i="1"/>
  <c r="S1947" i="1" s="1"/>
  <c r="P1948" i="1"/>
  <c r="S1948" i="1" s="1"/>
  <c r="P1949" i="1"/>
  <c r="S1949" i="1" s="1"/>
  <c r="P1950" i="1"/>
  <c r="S1950" i="1" s="1"/>
  <c r="P1951" i="1"/>
  <c r="S1951" i="1" s="1"/>
  <c r="P1952" i="1"/>
  <c r="S1952" i="1" s="1"/>
  <c r="P1953" i="1"/>
  <c r="S1953" i="1" s="1"/>
  <c r="P1954" i="1"/>
  <c r="S1954" i="1" s="1"/>
  <c r="P1955" i="1"/>
  <c r="S1955" i="1" s="1"/>
  <c r="P1956" i="1"/>
  <c r="S1956" i="1" s="1"/>
  <c r="P1957" i="1"/>
  <c r="S1957" i="1" s="1"/>
  <c r="P1958" i="1"/>
  <c r="S1958" i="1" s="1"/>
  <c r="P1959" i="1"/>
  <c r="S1959" i="1" s="1"/>
  <c r="P1960" i="1"/>
  <c r="S1960" i="1" s="1"/>
  <c r="P1961" i="1"/>
  <c r="S1961" i="1" s="1"/>
  <c r="P1962" i="1"/>
  <c r="S1962" i="1" s="1"/>
  <c r="P1963" i="1"/>
  <c r="S1963" i="1" s="1"/>
  <c r="P1964" i="1"/>
  <c r="S1964" i="1" s="1"/>
  <c r="P1965" i="1"/>
  <c r="S1965" i="1" s="1"/>
  <c r="P1966" i="1"/>
  <c r="S1966" i="1" s="1"/>
  <c r="P1967" i="1"/>
  <c r="S1967" i="1" s="1"/>
  <c r="P1968" i="1"/>
  <c r="S1968" i="1" s="1"/>
  <c r="P1969" i="1"/>
  <c r="S1969" i="1" s="1"/>
  <c r="P1970" i="1"/>
  <c r="S1970" i="1" s="1"/>
  <c r="P1971" i="1"/>
  <c r="S1971" i="1" s="1"/>
  <c r="P1972" i="1"/>
  <c r="S1972" i="1" s="1"/>
  <c r="P1973" i="1"/>
  <c r="S1973" i="1" s="1"/>
  <c r="P1974" i="1"/>
  <c r="S1974" i="1" s="1"/>
  <c r="P1975" i="1"/>
  <c r="S1975" i="1" s="1"/>
  <c r="P1976" i="1"/>
  <c r="S1976" i="1" s="1"/>
  <c r="P1977" i="1"/>
  <c r="S1977" i="1" s="1"/>
  <c r="P1978" i="1"/>
  <c r="S1978" i="1" s="1"/>
  <c r="P1979" i="1"/>
  <c r="S1979" i="1" s="1"/>
  <c r="P1980" i="1"/>
  <c r="S1980" i="1" s="1"/>
  <c r="P1981" i="1"/>
  <c r="S1981" i="1" s="1"/>
  <c r="P1982" i="1"/>
  <c r="S1982" i="1" s="1"/>
  <c r="P1983" i="1"/>
  <c r="S1983" i="1" s="1"/>
  <c r="P1984" i="1"/>
  <c r="S1984" i="1" s="1"/>
  <c r="P1985" i="1"/>
  <c r="S1985" i="1" s="1"/>
  <c r="P1986" i="1"/>
  <c r="S1986" i="1" s="1"/>
  <c r="P1987" i="1"/>
  <c r="S1987" i="1" s="1"/>
  <c r="P1988" i="1"/>
  <c r="S1988" i="1" s="1"/>
  <c r="P1989" i="1"/>
  <c r="S1989" i="1" s="1"/>
  <c r="P1990" i="1"/>
  <c r="S1990" i="1" s="1"/>
  <c r="P1991" i="1"/>
  <c r="S1991" i="1" s="1"/>
  <c r="P1992" i="1"/>
  <c r="S1992" i="1" s="1"/>
  <c r="P1993" i="1"/>
  <c r="S1993" i="1" s="1"/>
  <c r="P1994" i="1"/>
  <c r="S1994" i="1" s="1"/>
  <c r="P1995" i="1"/>
  <c r="S1995" i="1" s="1"/>
  <c r="P1996" i="1"/>
  <c r="S1996" i="1" s="1"/>
  <c r="P1997" i="1"/>
  <c r="S1997" i="1" s="1"/>
  <c r="P1998" i="1"/>
  <c r="S1998" i="1" s="1"/>
  <c r="P1999" i="1"/>
  <c r="S1999" i="1" s="1"/>
  <c r="P2000" i="1"/>
  <c r="S2000" i="1" s="1"/>
  <c r="P2001" i="1"/>
  <c r="S2001" i="1" s="1"/>
  <c r="P2002" i="1"/>
  <c r="S2002" i="1" s="1"/>
  <c r="P2003" i="1"/>
  <c r="S2003" i="1" s="1"/>
  <c r="P2004" i="1"/>
  <c r="S2004" i="1" s="1"/>
  <c r="P2005" i="1"/>
  <c r="S2005" i="1" s="1"/>
  <c r="P2006" i="1"/>
  <c r="S2006" i="1" s="1"/>
  <c r="P2007" i="1"/>
  <c r="S2007" i="1" s="1"/>
  <c r="P2008" i="1"/>
  <c r="S2008" i="1" s="1"/>
  <c r="P2009" i="1"/>
  <c r="S2009" i="1" s="1"/>
  <c r="P2010" i="1"/>
  <c r="S2010" i="1" s="1"/>
  <c r="P2011" i="1"/>
  <c r="S2011" i="1" s="1"/>
  <c r="P2012" i="1"/>
  <c r="S2012" i="1" s="1"/>
  <c r="P2013" i="1"/>
  <c r="S2013" i="1" s="1"/>
  <c r="P2014" i="1"/>
  <c r="S2014" i="1" s="1"/>
  <c r="P2015" i="1"/>
  <c r="S2015" i="1" s="1"/>
  <c r="P2016" i="1"/>
  <c r="S2016" i="1" s="1"/>
  <c r="P2017" i="1"/>
  <c r="S2017" i="1" s="1"/>
  <c r="P2018" i="1"/>
  <c r="S2018" i="1" s="1"/>
  <c r="P2019" i="1"/>
  <c r="S2019" i="1" s="1"/>
  <c r="P2020" i="1"/>
  <c r="S2020" i="1" s="1"/>
  <c r="P2021" i="1"/>
  <c r="S2021" i="1" s="1"/>
  <c r="P2022" i="1"/>
  <c r="S2022" i="1" s="1"/>
  <c r="P2023" i="1"/>
  <c r="S2023" i="1" s="1"/>
  <c r="P2024" i="1"/>
  <c r="S2024" i="1" s="1"/>
  <c r="P2025" i="1"/>
  <c r="S2025" i="1" s="1"/>
  <c r="P2026" i="1"/>
  <c r="S2026" i="1" s="1"/>
  <c r="P2027" i="1"/>
  <c r="S2027" i="1" s="1"/>
  <c r="P2028" i="1"/>
  <c r="S2028" i="1" s="1"/>
  <c r="P2029" i="1"/>
  <c r="S2029" i="1" s="1"/>
  <c r="P2030" i="1"/>
  <c r="S2030" i="1" s="1"/>
  <c r="P2031" i="1"/>
  <c r="S2031" i="1" s="1"/>
  <c r="P2032" i="1"/>
  <c r="S2032" i="1" s="1"/>
  <c r="P2033" i="1"/>
  <c r="S2033" i="1" s="1"/>
  <c r="P2034" i="1"/>
  <c r="S2034" i="1" s="1"/>
  <c r="P2035" i="1"/>
  <c r="S2035" i="1" s="1"/>
  <c r="P2036" i="1"/>
  <c r="S2036" i="1" s="1"/>
  <c r="P2037" i="1"/>
  <c r="S2037" i="1" s="1"/>
  <c r="P2038" i="1"/>
  <c r="S2038" i="1" s="1"/>
  <c r="P2039" i="1"/>
  <c r="S2039" i="1" s="1"/>
  <c r="P2040" i="1"/>
  <c r="S2040" i="1" s="1"/>
  <c r="P2041" i="1"/>
  <c r="S2041" i="1" s="1"/>
  <c r="P2042" i="1"/>
  <c r="S2042" i="1" s="1"/>
  <c r="P2043" i="1"/>
  <c r="S2043" i="1" s="1"/>
  <c r="P2044" i="1"/>
  <c r="S2044" i="1" s="1"/>
  <c r="P2045" i="1"/>
  <c r="S2045" i="1" s="1"/>
  <c r="P2046" i="1"/>
  <c r="S2046" i="1" s="1"/>
  <c r="P2047" i="1"/>
  <c r="S2047" i="1" s="1"/>
  <c r="P2048" i="1"/>
  <c r="S2048" i="1" s="1"/>
  <c r="P2049" i="1"/>
  <c r="S2049" i="1" s="1"/>
  <c r="P2050" i="1"/>
  <c r="S2050" i="1" s="1"/>
  <c r="P2051" i="1"/>
  <c r="S2051" i="1" s="1"/>
  <c r="P2052" i="1"/>
  <c r="S2052" i="1" s="1"/>
  <c r="P2053" i="1"/>
  <c r="S2053" i="1" s="1"/>
  <c r="P2054" i="1"/>
  <c r="S2054" i="1" s="1"/>
  <c r="P2055" i="1"/>
  <c r="S2055" i="1" s="1"/>
  <c r="P2056" i="1"/>
  <c r="S2056" i="1" s="1"/>
  <c r="P2057" i="1"/>
  <c r="S2057" i="1" s="1"/>
  <c r="P2058" i="1"/>
  <c r="S2058" i="1" s="1"/>
  <c r="P2059" i="1"/>
  <c r="S2059" i="1" s="1"/>
  <c r="P2060" i="1"/>
  <c r="S2060" i="1" s="1"/>
  <c r="P2061" i="1"/>
  <c r="S2061" i="1" s="1"/>
  <c r="P2062" i="1"/>
  <c r="S2062" i="1" s="1"/>
  <c r="P2063" i="1"/>
  <c r="S2063" i="1" s="1"/>
  <c r="P2064" i="1"/>
  <c r="S2064" i="1" s="1"/>
  <c r="P2065" i="1"/>
  <c r="S2065" i="1" s="1"/>
  <c r="P2066" i="1"/>
  <c r="S2066" i="1" s="1"/>
  <c r="P2067" i="1"/>
  <c r="S2067" i="1" s="1"/>
  <c r="P2068" i="1"/>
  <c r="S2068" i="1" s="1"/>
  <c r="P2069" i="1"/>
  <c r="S2069" i="1" s="1"/>
  <c r="P2070" i="1"/>
  <c r="S2070" i="1" s="1"/>
  <c r="P2071" i="1"/>
  <c r="S2071" i="1" s="1"/>
  <c r="P2072" i="1"/>
  <c r="S2072" i="1" s="1"/>
  <c r="P2073" i="1"/>
  <c r="S2073" i="1" s="1"/>
  <c r="P2074" i="1"/>
  <c r="S2074" i="1" s="1"/>
  <c r="P2075" i="1"/>
  <c r="S2075" i="1" s="1"/>
  <c r="P2076" i="1"/>
  <c r="S2076" i="1" s="1"/>
  <c r="P2077" i="1"/>
  <c r="S2077" i="1" s="1"/>
  <c r="P2078" i="1"/>
  <c r="S2078" i="1" s="1"/>
  <c r="P2079" i="1"/>
  <c r="S2079" i="1" s="1"/>
  <c r="P2080" i="1"/>
  <c r="S2080" i="1" s="1"/>
  <c r="P2081" i="1"/>
  <c r="S2081" i="1" s="1"/>
  <c r="P2082" i="1"/>
  <c r="S2082" i="1" s="1"/>
  <c r="P2083" i="1"/>
  <c r="S2083" i="1" s="1"/>
  <c r="P2084" i="1"/>
  <c r="S2084" i="1" s="1"/>
  <c r="P2085" i="1"/>
  <c r="S2085" i="1" s="1"/>
  <c r="P2086" i="1"/>
  <c r="S2086" i="1" s="1"/>
  <c r="P2087" i="1"/>
  <c r="S2087" i="1" s="1"/>
  <c r="P2088" i="1"/>
  <c r="S2088" i="1" s="1"/>
  <c r="P2089" i="1"/>
  <c r="S2089" i="1" s="1"/>
  <c r="P2090" i="1"/>
  <c r="S2090" i="1" s="1"/>
  <c r="P2091" i="1"/>
  <c r="S2091" i="1" s="1"/>
  <c r="P2092" i="1"/>
  <c r="S2092" i="1" s="1"/>
  <c r="P2093" i="1"/>
  <c r="S2093" i="1" s="1"/>
  <c r="P2094" i="1"/>
  <c r="S2094" i="1" s="1"/>
  <c r="P2095" i="1"/>
  <c r="S2095" i="1" s="1"/>
  <c r="P2096" i="1"/>
  <c r="S2096" i="1" s="1"/>
  <c r="P2097" i="1"/>
  <c r="S2097" i="1" s="1"/>
  <c r="P2098" i="1"/>
  <c r="S2098" i="1" s="1"/>
  <c r="P2099" i="1"/>
  <c r="S2099" i="1" s="1"/>
  <c r="P2100" i="1"/>
  <c r="S2100" i="1" s="1"/>
  <c r="P2101" i="1"/>
  <c r="S2101" i="1" s="1"/>
  <c r="P2102" i="1"/>
  <c r="S2102" i="1" s="1"/>
  <c r="P2103" i="1"/>
  <c r="S2103" i="1" s="1"/>
  <c r="P2104" i="1"/>
  <c r="S2104" i="1" s="1"/>
  <c r="P2105" i="1"/>
  <c r="S2105" i="1" s="1"/>
  <c r="P2106" i="1"/>
  <c r="S2106" i="1" s="1"/>
  <c r="P2107" i="1"/>
  <c r="S2107" i="1" s="1"/>
  <c r="P2108" i="1"/>
  <c r="S2108" i="1" s="1"/>
  <c r="P2109" i="1"/>
  <c r="S2109" i="1" s="1"/>
  <c r="P2110" i="1"/>
  <c r="S2110" i="1" s="1"/>
  <c r="P2111" i="1"/>
  <c r="S2111" i="1" s="1"/>
  <c r="P2112" i="1"/>
  <c r="S2112" i="1" s="1"/>
  <c r="P2113" i="1"/>
  <c r="S2113" i="1" s="1"/>
  <c r="P2114" i="1"/>
  <c r="S2114" i="1" s="1"/>
  <c r="P2115" i="1"/>
  <c r="S2115" i="1" s="1"/>
  <c r="P2116" i="1"/>
  <c r="S2116" i="1" s="1"/>
  <c r="P2117" i="1"/>
  <c r="S2117" i="1" s="1"/>
  <c r="P2118" i="1"/>
  <c r="S2118" i="1" s="1"/>
  <c r="P2119" i="1"/>
  <c r="S2119" i="1" s="1"/>
  <c r="P2120" i="1"/>
  <c r="S2120" i="1" s="1"/>
  <c r="P2121" i="1"/>
  <c r="S2121" i="1" s="1"/>
  <c r="P2122" i="1"/>
  <c r="S2122" i="1" s="1"/>
  <c r="P2123" i="1"/>
  <c r="S2123" i="1" s="1"/>
  <c r="P2124" i="1"/>
  <c r="S2124" i="1" s="1"/>
  <c r="P2125" i="1"/>
  <c r="S2125" i="1" s="1"/>
  <c r="P2126" i="1"/>
  <c r="S2126" i="1" s="1"/>
  <c r="P2127" i="1"/>
  <c r="S2127" i="1" s="1"/>
  <c r="P2128" i="1"/>
  <c r="S2128" i="1" s="1"/>
  <c r="P2129" i="1"/>
  <c r="S2129" i="1" s="1"/>
  <c r="P2130" i="1"/>
  <c r="S2130" i="1" s="1"/>
  <c r="P2131" i="1"/>
  <c r="S2131" i="1" s="1"/>
  <c r="P2132" i="1"/>
  <c r="S2132" i="1" s="1"/>
  <c r="P2133" i="1"/>
  <c r="S2133" i="1" s="1"/>
  <c r="P2134" i="1"/>
  <c r="S2134" i="1" s="1"/>
  <c r="P2135" i="1"/>
  <c r="S2135" i="1" s="1"/>
  <c r="P2136" i="1"/>
  <c r="S2136" i="1" s="1"/>
  <c r="P2137" i="1"/>
  <c r="S2137" i="1" s="1"/>
  <c r="P2138" i="1"/>
  <c r="S2138" i="1" s="1"/>
  <c r="P2139" i="1"/>
  <c r="S2139" i="1" s="1"/>
  <c r="P2140" i="1"/>
  <c r="S2140" i="1" s="1"/>
  <c r="P2141" i="1"/>
  <c r="S2141" i="1" s="1"/>
  <c r="P2142" i="1"/>
  <c r="S2142" i="1" s="1"/>
  <c r="P2143" i="1"/>
  <c r="S2143" i="1" s="1"/>
  <c r="P2144" i="1"/>
  <c r="S2144" i="1" s="1"/>
  <c r="P2145" i="1"/>
  <c r="S2145" i="1" s="1"/>
  <c r="P2146" i="1"/>
  <c r="S2146" i="1" s="1"/>
  <c r="P2147" i="1"/>
  <c r="S2147" i="1" s="1"/>
  <c r="P2148" i="1"/>
  <c r="S2148" i="1" s="1"/>
  <c r="P2149" i="1"/>
  <c r="S2149" i="1" s="1"/>
  <c r="P2150" i="1"/>
  <c r="S2150" i="1" s="1"/>
  <c r="P2151" i="1"/>
  <c r="S2151" i="1" s="1"/>
  <c r="P2152" i="1"/>
  <c r="S2152" i="1" s="1"/>
  <c r="P2153" i="1"/>
  <c r="S2153" i="1" s="1"/>
  <c r="P2154" i="1"/>
  <c r="S2154" i="1" s="1"/>
  <c r="P2155" i="1"/>
  <c r="S2155" i="1" s="1"/>
  <c r="P2156" i="1"/>
  <c r="S2156" i="1" s="1"/>
  <c r="P2157" i="1"/>
  <c r="S2157" i="1" s="1"/>
  <c r="P2158" i="1"/>
  <c r="S2158" i="1" s="1"/>
  <c r="P2159" i="1"/>
  <c r="S2159" i="1" s="1"/>
  <c r="P2160" i="1"/>
  <c r="S2160" i="1" s="1"/>
  <c r="P2161" i="1"/>
  <c r="S2161" i="1" s="1"/>
  <c r="P2162" i="1"/>
  <c r="S2162" i="1" s="1"/>
  <c r="P2163" i="1"/>
  <c r="S2163" i="1" s="1"/>
  <c r="P2164" i="1"/>
  <c r="S2164" i="1" s="1"/>
  <c r="P2165" i="1"/>
  <c r="S2165" i="1" s="1"/>
  <c r="P2166" i="1"/>
  <c r="S2166" i="1" s="1"/>
  <c r="P2167" i="1"/>
  <c r="S2167" i="1" s="1"/>
  <c r="P2168" i="1"/>
  <c r="S2168" i="1" s="1"/>
  <c r="P2169" i="1"/>
  <c r="S2169" i="1" s="1"/>
  <c r="P2170" i="1"/>
  <c r="S2170" i="1" s="1"/>
  <c r="P2171" i="1"/>
  <c r="S2171" i="1" s="1"/>
  <c r="P2172" i="1"/>
  <c r="S2172" i="1" s="1"/>
  <c r="P2173" i="1"/>
  <c r="S2173" i="1" s="1"/>
  <c r="P2174" i="1"/>
  <c r="S2174" i="1" s="1"/>
  <c r="P2175" i="1"/>
  <c r="S2175" i="1" s="1"/>
  <c r="P2176" i="1"/>
  <c r="S2176" i="1" s="1"/>
  <c r="P2177" i="1"/>
  <c r="S2177" i="1" s="1"/>
  <c r="P2178" i="1"/>
  <c r="S2178" i="1" s="1"/>
  <c r="P2179" i="1"/>
  <c r="S2179" i="1" s="1"/>
  <c r="P2180" i="1"/>
  <c r="S2180" i="1" s="1"/>
  <c r="P2181" i="1"/>
  <c r="S2181" i="1" s="1"/>
  <c r="P2182" i="1"/>
  <c r="S2182" i="1" s="1"/>
  <c r="P2183" i="1"/>
  <c r="S2183" i="1" s="1"/>
  <c r="P2184" i="1"/>
  <c r="S2184" i="1" s="1"/>
  <c r="P2185" i="1"/>
  <c r="S2185" i="1" s="1"/>
  <c r="P2186" i="1"/>
  <c r="S2186" i="1" s="1"/>
  <c r="P2187" i="1"/>
  <c r="S2187" i="1" s="1"/>
  <c r="P2188" i="1"/>
  <c r="S2188" i="1" s="1"/>
  <c r="P2189" i="1"/>
  <c r="S2189" i="1" s="1"/>
  <c r="P2190" i="1"/>
  <c r="S2190" i="1" s="1"/>
  <c r="P2191" i="1"/>
  <c r="S2191" i="1" s="1"/>
  <c r="P2192" i="1"/>
  <c r="S2192" i="1" s="1"/>
  <c r="P2193" i="1"/>
  <c r="S2193" i="1" s="1"/>
  <c r="P2194" i="1"/>
  <c r="S2194" i="1" s="1"/>
  <c r="P2195" i="1"/>
  <c r="S2195" i="1" s="1"/>
  <c r="P2196" i="1"/>
  <c r="S2196" i="1" s="1"/>
  <c r="P2197" i="1"/>
  <c r="S2197" i="1" s="1"/>
  <c r="P2198" i="1"/>
  <c r="S2198" i="1" s="1"/>
  <c r="P2199" i="1"/>
  <c r="S2199" i="1" s="1"/>
  <c r="P2200" i="1"/>
  <c r="S2200" i="1" s="1"/>
  <c r="P2201" i="1"/>
  <c r="S2201" i="1" s="1"/>
  <c r="P2202" i="1"/>
  <c r="S2202" i="1" s="1"/>
  <c r="P2203" i="1"/>
  <c r="S2203" i="1" s="1"/>
  <c r="P2204" i="1"/>
  <c r="S2204" i="1" s="1"/>
  <c r="P2205" i="1"/>
  <c r="S2205" i="1" s="1"/>
  <c r="P2206" i="1"/>
  <c r="S2206" i="1" s="1"/>
  <c r="P2207" i="1"/>
  <c r="S2207" i="1" s="1"/>
  <c r="P2208" i="1"/>
  <c r="S2208" i="1" s="1"/>
  <c r="P2209" i="1"/>
  <c r="S2209" i="1" s="1"/>
  <c r="P2210" i="1"/>
  <c r="S2210" i="1" s="1"/>
  <c r="P2211" i="1"/>
  <c r="S2211" i="1" s="1"/>
  <c r="P2212" i="1"/>
  <c r="S2212" i="1" s="1"/>
  <c r="P2213" i="1"/>
  <c r="S2213" i="1" s="1"/>
  <c r="P2214" i="1"/>
  <c r="S2214" i="1" s="1"/>
  <c r="P2215" i="1"/>
  <c r="S2215" i="1" s="1"/>
  <c r="P2216" i="1"/>
  <c r="S2216" i="1" s="1"/>
  <c r="P2217" i="1"/>
  <c r="S2217" i="1" s="1"/>
  <c r="P2218" i="1"/>
  <c r="S2218" i="1" s="1"/>
  <c r="P2219" i="1"/>
  <c r="S2219" i="1" s="1"/>
  <c r="P2220" i="1"/>
  <c r="S2220" i="1" s="1"/>
  <c r="P2221" i="1"/>
  <c r="S2221" i="1" s="1"/>
  <c r="P2222" i="1"/>
  <c r="S2222" i="1" s="1"/>
  <c r="P2223" i="1"/>
  <c r="S2223" i="1" s="1"/>
  <c r="P2224" i="1"/>
  <c r="S2224" i="1" s="1"/>
  <c r="P2225" i="1"/>
  <c r="S2225" i="1" s="1"/>
  <c r="P2226" i="1"/>
  <c r="S2226" i="1" s="1"/>
  <c r="P2227" i="1"/>
  <c r="S2227" i="1" s="1"/>
  <c r="P2228" i="1"/>
  <c r="S2228" i="1" s="1"/>
  <c r="P2229" i="1"/>
  <c r="S2229" i="1" s="1"/>
  <c r="P2230" i="1"/>
  <c r="S2230" i="1" s="1"/>
  <c r="P2231" i="1"/>
  <c r="S2231" i="1" s="1"/>
  <c r="P2232" i="1"/>
  <c r="S2232" i="1" s="1"/>
  <c r="P2233" i="1"/>
  <c r="S2233" i="1" s="1"/>
  <c r="P2234" i="1"/>
  <c r="S2234" i="1" s="1"/>
  <c r="P2235" i="1"/>
  <c r="S2235" i="1" s="1"/>
  <c r="P2236" i="1"/>
  <c r="S2236" i="1" s="1"/>
  <c r="P2237" i="1"/>
  <c r="S2237" i="1" s="1"/>
  <c r="P2238" i="1"/>
  <c r="S2238" i="1" s="1"/>
  <c r="P2239" i="1"/>
  <c r="S2239" i="1" s="1"/>
  <c r="P2240" i="1"/>
  <c r="S2240" i="1" s="1"/>
  <c r="P2241" i="1"/>
  <c r="S2241" i="1" s="1"/>
  <c r="P2242" i="1"/>
  <c r="S2242" i="1" s="1"/>
  <c r="P2243" i="1"/>
  <c r="S2243" i="1" s="1"/>
  <c r="P2244" i="1"/>
  <c r="S2244" i="1" s="1"/>
  <c r="P2245" i="1"/>
  <c r="S2245" i="1" s="1"/>
  <c r="P2246" i="1"/>
  <c r="S2246" i="1" s="1"/>
  <c r="P2247" i="1"/>
  <c r="S2247" i="1" s="1"/>
  <c r="P2248" i="1"/>
  <c r="S2248" i="1" s="1"/>
  <c r="P2249" i="1"/>
  <c r="S2249" i="1" s="1"/>
  <c r="P2250" i="1"/>
  <c r="S2250" i="1" s="1"/>
  <c r="P2251" i="1"/>
  <c r="S2251" i="1" s="1"/>
  <c r="P2252" i="1"/>
  <c r="S2252" i="1" s="1"/>
  <c r="P2253" i="1"/>
  <c r="S2253" i="1" s="1"/>
  <c r="P2254" i="1"/>
  <c r="S2254" i="1" s="1"/>
  <c r="P2255" i="1"/>
  <c r="S2255" i="1" s="1"/>
  <c r="P2256" i="1"/>
  <c r="S2256" i="1" s="1"/>
  <c r="P2257" i="1"/>
  <c r="S2257" i="1" s="1"/>
  <c r="P2258" i="1"/>
  <c r="S2258" i="1" s="1"/>
  <c r="P2259" i="1"/>
  <c r="S2259" i="1" s="1"/>
  <c r="P2260" i="1"/>
  <c r="S2260" i="1" s="1"/>
  <c r="P2261" i="1"/>
  <c r="S2261" i="1" s="1"/>
  <c r="P2262" i="1"/>
  <c r="S2262" i="1" s="1"/>
  <c r="P2263" i="1"/>
  <c r="S2263" i="1" s="1"/>
  <c r="P2264" i="1"/>
  <c r="S2264" i="1" s="1"/>
  <c r="P2265" i="1"/>
  <c r="S2265" i="1" s="1"/>
  <c r="P2266" i="1"/>
  <c r="S2266" i="1" s="1"/>
  <c r="P2267" i="1"/>
  <c r="S2267" i="1" s="1"/>
  <c r="P2268" i="1"/>
  <c r="S2268" i="1" s="1"/>
  <c r="P2269" i="1"/>
  <c r="S2269" i="1" s="1"/>
  <c r="P2270" i="1"/>
  <c r="S2270" i="1" s="1"/>
  <c r="P2271" i="1"/>
  <c r="S2271" i="1" s="1"/>
  <c r="P2272" i="1"/>
  <c r="S2272" i="1" s="1"/>
  <c r="P2273" i="1"/>
  <c r="S2273" i="1" s="1"/>
  <c r="P2274" i="1"/>
  <c r="S2274" i="1" s="1"/>
  <c r="P2275" i="1"/>
  <c r="S2275" i="1" s="1"/>
  <c r="P2276" i="1"/>
  <c r="S2276" i="1" s="1"/>
  <c r="P2277" i="1"/>
  <c r="S2277" i="1" s="1"/>
  <c r="P2278" i="1"/>
  <c r="S2278" i="1" s="1"/>
  <c r="P2279" i="1"/>
  <c r="S2279" i="1" s="1"/>
  <c r="P2280" i="1"/>
  <c r="S2280" i="1" s="1"/>
  <c r="P2281" i="1"/>
  <c r="S2281" i="1" s="1"/>
  <c r="P2282" i="1"/>
  <c r="S2282" i="1" s="1"/>
  <c r="P2283" i="1"/>
  <c r="S2283" i="1" s="1"/>
  <c r="P2284" i="1"/>
  <c r="S2284" i="1" s="1"/>
  <c r="P2285" i="1"/>
  <c r="S2285" i="1" s="1"/>
  <c r="P2286" i="1"/>
  <c r="S2286" i="1" s="1"/>
  <c r="P2287" i="1"/>
  <c r="S2287" i="1" s="1"/>
  <c r="P2288" i="1"/>
  <c r="S2288" i="1" s="1"/>
  <c r="P2289" i="1"/>
  <c r="S2289" i="1" s="1"/>
  <c r="P2290" i="1"/>
  <c r="S2290" i="1" s="1"/>
  <c r="P2291" i="1"/>
  <c r="S2291" i="1" s="1"/>
  <c r="P2292" i="1"/>
  <c r="S2292" i="1" s="1"/>
  <c r="P2293" i="1"/>
  <c r="S2293" i="1" s="1"/>
  <c r="P2294" i="1"/>
  <c r="S2294" i="1" s="1"/>
  <c r="P2295" i="1"/>
  <c r="S2295" i="1" s="1"/>
  <c r="P2296" i="1"/>
  <c r="S2296" i="1" s="1"/>
  <c r="P2297" i="1"/>
  <c r="S2297" i="1" s="1"/>
  <c r="P2298" i="1"/>
  <c r="S2298" i="1" s="1"/>
  <c r="P2299" i="1"/>
  <c r="S2299" i="1" s="1"/>
  <c r="P2300" i="1"/>
  <c r="S2300" i="1" s="1"/>
  <c r="P2301" i="1"/>
  <c r="S2301" i="1" s="1"/>
  <c r="P2302" i="1"/>
  <c r="S2302" i="1" s="1"/>
  <c r="P2303" i="1"/>
  <c r="S2303" i="1" s="1"/>
  <c r="P2304" i="1"/>
  <c r="S2304" i="1" s="1"/>
  <c r="P2305" i="1"/>
  <c r="S2305" i="1" s="1"/>
  <c r="P2306" i="1"/>
  <c r="S2306" i="1" s="1"/>
  <c r="P2307" i="1"/>
  <c r="S2307" i="1" s="1"/>
  <c r="P2308" i="1"/>
  <c r="S2308" i="1" s="1"/>
  <c r="P2309" i="1"/>
  <c r="S2309" i="1" s="1"/>
  <c r="P2310" i="1"/>
  <c r="S2310" i="1" s="1"/>
  <c r="P2311" i="1"/>
  <c r="S2311" i="1" s="1"/>
  <c r="P2312" i="1"/>
  <c r="S2312" i="1" s="1"/>
  <c r="P2313" i="1"/>
  <c r="S2313" i="1" s="1"/>
  <c r="P2314" i="1"/>
  <c r="S2314" i="1" s="1"/>
  <c r="P2315" i="1"/>
  <c r="S2315" i="1" s="1"/>
  <c r="P2316" i="1"/>
  <c r="S2316" i="1" s="1"/>
  <c r="P2317" i="1"/>
  <c r="S2317" i="1" s="1"/>
  <c r="P2318" i="1"/>
  <c r="S2318" i="1" s="1"/>
  <c r="P2319" i="1"/>
  <c r="S2319" i="1" s="1"/>
  <c r="P2320" i="1"/>
  <c r="S2320" i="1" s="1"/>
  <c r="P2321" i="1"/>
  <c r="S2321" i="1" s="1"/>
  <c r="P2322" i="1"/>
  <c r="S2322" i="1" s="1"/>
  <c r="P2323" i="1"/>
  <c r="S2323" i="1" s="1"/>
  <c r="P2324" i="1"/>
  <c r="S2324" i="1" s="1"/>
  <c r="P2325" i="1"/>
  <c r="S2325" i="1" s="1"/>
  <c r="P2326" i="1"/>
  <c r="S2326" i="1" s="1"/>
  <c r="P2327" i="1"/>
  <c r="S2327" i="1" s="1"/>
  <c r="P2328" i="1"/>
  <c r="S2328" i="1" s="1"/>
  <c r="P2329" i="1"/>
  <c r="S2329" i="1" s="1"/>
  <c r="P2330" i="1"/>
  <c r="S2330" i="1" s="1"/>
  <c r="P2331" i="1"/>
  <c r="S2331" i="1" s="1"/>
  <c r="P2332" i="1"/>
  <c r="S2332" i="1" s="1"/>
  <c r="P2333" i="1"/>
  <c r="S2333" i="1" s="1"/>
  <c r="P2334" i="1"/>
  <c r="S2334" i="1" s="1"/>
  <c r="P2335" i="1"/>
  <c r="S2335" i="1" s="1"/>
  <c r="P2336" i="1"/>
  <c r="S2336" i="1" s="1"/>
  <c r="P2337" i="1"/>
  <c r="S2337" i="1" s="1"/>
  <c r="P2338" i="1"/>
  <c r="S2338" i="1" s="1"/>
  <c r="P2339" i="1"/>
  <c r="S2339" i="1" s="1"/>
  <c r="P2340" i="1"/>
  <c r="S2340" i="1" s="1"/>
  <c r="P2341" i="1"/>
  <c r="S2341" i="1" s="1"/>
  <c r="P2342" i="1"/>
  <c r="S2342" i="1" s="1"/>
  <c r="P2343" i="1"/>
  <c r="S2343" i="1" s="1"/>
  <c r="P2344" i="1"/>
  <c r="S2344" i="1" s="1"/>
  <c r="P2345" i="1"/>
  <c r="S2345" i="1" s="1"/>
  <c r="P2346" i="1"/>
  <c r="S2346" i="1" s="1"/>
  <c r="P2347" i="1"/>
  <c r="S2347" i="1" s="1"/>
  <c r="P2348" i="1"/>
  <c r="S2348" i="1" s="1"/>
  <c r="P2349" i="1"/>
  <c r="S2349" i="1" s="1"/>
  <c r="P2350" i="1"/>
  <c r="S2350" i="1" s="1"/>
  <c r="P2351" i="1"/>
  <c r="S2351" i="1" s="1"/>
  <c r="P2352" i="1"/>
  <c r="S2352" i="1" s="1"/>
  <c r="P2353" i="1"/>
  <c r="S2353" i="1" s="1"/>
  <c r="P2354" i="1"/>
  <c r="S2354" i="1" s="1"/>
  <c r="P2355" i="1"/>
  <c r="S2355" i="1" s="1"/>
  <c r="P2356" i="1"/>
  <c r="S2356" i="1" s="1"/>
  <c r="P2357" i="1"/>
  <c r="S2357" i="1" s="1"/>
  <c r="P2358" i="1"/>
  <c r="S2358" i="1" s="1"/>
  <c r="P2359" i="1"/>
  <c r="S2359" i="1" s="1"/>
  <c r="P2360" i="1"/>
  <c r="S2360" i="1" s="1"/>
  <c r="P2361" i="1"/>
  <c r="S2361" i="1" s="1"/>
  <c r="P2362" i="1"/>
  <c r="S2362" i="1" s="1"/>
  <c r="P2363" i="1"/>
  <c r="S2363" i="1" s="1"/>
  <c r="P2364" i="1"/>
  <c r="S2364" i="1" s="1"/>
  <c r="P2365" i="1"/>
  <c r="S2365" i="1" s="1"/>
  <c r="P2366" i="1"/>
  <c r="S2366" i="1" s="1"/>
  <c r="P2367" i="1"/>
  <c r="S2367" i="1" s="1"/>
  <c r="P2368" i="1"/>
  <c r="S2368" i="1" s="1"/>
  <c r="P2369" i="1"/>
  <c r="S2369" i="1" s="1"/>
  <c r="P2370" i="1"/>
  <c r="S2370" i="1" s="1"/>
  <c r="P2371" i="1"/>
  <c r="S2371" i="1" s="1"/>
  <c r="P2372" i="1"/>
  <c r="S2372" i="1" s="1"/>
  <c r="P2373" i="1"/>
  <c r="S2373" i="1" s="1"/>
  <c r="P2374" i="1"/>
  <c r="S2374" i="1" s="1"/>
  <c r="P2375" i="1"/>
  <c r="S2375" i="1" s="1"/>
  <c r="P2376" i="1"/>
  <c r="S2376" i="1" s="1"/>
  <c r="P2377" i="1"/>
  <c r="S2377" i="1" s="1"/>
  <c r="P2378" i="1"/>
  <c r="S2378" i="1" s="1"/>
  <c r="P2379" i="1"/>
  <c r="S2379" i="1" s="1"/>
  <c r="P2380" i="1"/>
  <c r="S2380" i="1" s="1"/>
  <c r="P2381" i="1"/>
  <c r="S2381" i="1" s="1"/>
  <c r="P2382" i="1"/>
  <c r="S2382" i="1" s="1"/>
  <c r="P2383" i="1"/>
  <c r="S2383" i="1" s="1"/>
  <c r="P2384" i="1"/>
  <c r="S2384" i="1" s="1"/>
  <c r="P2385" i="1"/>
  <c r="S2385" i="1" s="1"/>
  <c r="P2386" i="1"/>
  <c r="S2386" i="1" s="1"/>
  <c r="P2387" i="1"/>
  <c r="S2387" i="1" s="1"/>
  <c r="P2388" i="1"/>
  <c r="S2388" i="1" s="1"/>
  <c r="P2389" i="1"/>
  <c r="S2389" i="1" s="1"/>
  <c r="P2390" i="1"/>
  <c r="S2390" i="1" s="1"/>
  <c r="P2391" i="1"/>
  <c r="S2391" i="1" s="1"/>
  <c r="P2392" i="1"/>
  <c r="S2392" i="1" s="1"/>
  <c r="P2393" i="1"/>
  <c r="S2393" i="1" s="1"/>
  <c r="P2394" i="1"/>
  <c r="S2394" i="1" s="1"/>
  <c r="P2395" i="1"/>
  <c r="S2395" i="1" s="1"/>
  <c r="P2396" i="1"/>
  <c r="S2396" i="1" s="1"/>
  <c r="P2397" i="1"/>
  <c r="S2397" i="1" s="1"/>
  <c r="P2398" i="1"/>
  <c r="S2398" i="1" s="1"/>
  <c r="P2399" i="1"/>
  <c r="S2399" i="1" s="1"/>
  <c r="P2400" i="1"/>
  <c r="S2400" i="1" s="1"/>
  <c r="P2401" i="1"/>
  <c r="S2401" i="1" s="1"/>
  <c r="P2402" i="1"/>
  <c r="S2402" i="1" s="1"/>
  <c r="P2403" i="1"/>
  <c r="S2403" i="1" s="1"/>
  <c r="P2404" i="1"/>
  <c r="S2404" i="1" s="1"/>
  <c r="P2405" i="1"/>
  <c r="S2405" i="1" s="1"/>
  <c r="P2406" i="1"/>
  <c r="S2406" i="1" s="1"/>
  <c r="P2407" i="1"/>
  <c r="S2407" i="1" s="1"/>
  <c r="P2408" i="1"/>
  <c r="S2408" i="1" s="1"/>
  <c r="P2409" i="1"/>
  <c r="S2409" i="1" s="1"/>
  <c r="P2410" i="1"/>
  <c r="S2410" i="1" s="1"/>
  <c r="P2411" i="1"/>
  <c r="S2411" i="1" s="1"/>
  <c r="P2412" i="1"/>
  <c r="S2412" i="1" s="1"/>
  <c r="P2413" i="1"/>
  <c r="S2413" i="1" s="1"/>
  <c r="P2414" i="1"/>
  <c r="S2414" i="1" s="1"/>
  <c r="P2415" i="1"/>
  <c r="S2415" i="1" s="1"/>
  <c r="P2416" i="1"/>
  <c r="S2416" i="1" s="1"/>
  <c r="P2417" i="1"/>
  <c r="S2417" i="1" s="1"/>
  <c r="P2418" i="1"/>
  <c r="S2418" i="1" s="1"/>
  <c r="P2419" i="1"/>
  <c r="S2419" i="1" s="1"/>
  <c r="P2420" i="1"/>
  <c r="S2420" i="1" s="1"/>
  <c r="P2421" i="1"/>
  <c r="S2421" i="1" s="1"/>
  <c r="P2422" i="1"/>
  <c r="S2422" i="1" s="1"/>
  <c r="P2423" i="1"/>
  <c r="S2423" i="1" s="1"/>
  <c r="P2424" i="1"/>
  <c r="S2424" i="1" s="1"/>
  <c r="P2425" i="1"/>
  <c r="S2425" i="1" s="1"/>
  <c r="P2426" i="1"/>
  <c r="S2426" i="1" s="1"/>
  <c r="P2427" i="1"/>
  <c r="S2427" i="1" s="1"/>
  <c r="P2428" i="1"/>
  <c r="S2428" i="1" s="1"/>
  <c r="P2429" i="1"/>
  <c r="S2429" i="1" s="1"/>
  <c r="P2430" i="1"/>
  <c r="S2430" i="1" s="1"/>
  <c r="P2431" i="1"/>
  <c r="S2431" i="1" s="1"/>
  <c r="P2432" i="1"/>
  <c r="S2432" i="1" s="1"/>
  <c r="P2433" i="1"/>
  <c r="S2433" i="1" s="1"/>
  <c r="P2434" i="1"/>
  <c r="S2434" i="1" s="1"/>
  <c r="P2435" i="1"/>
  <c r="S2435" i="1" s="1"/>
  <c r="P2436" i="1"/>
  <c r="S2436" i="1" s="1"/>
  <c r="P2437" i="1"/>
  <c r="S2437" i="1" s="1"/>
  <c r="P2438" i="1"/>
  <c r="S2438" i="1" s="1"/>
  <c r="P2439" i="1"/>
  <c r="S2439" i="1" s="1"/>
  <c r="P2440" i="1"/>
  <c r="S2440" i="1" s="1"/>
  <c r="P2441" i="1"/>
  <c r="S2441" i="1" s="1"/>
  <c r="P2442" i="1"/>
  <c r="S2442" i="1" s="1"/>
  <c r="P2443" i="1"/>
  <c r="S2443" i="1" s="1"/>
  <c r="P2444" i="1"/>
  <c r="S2444" i="1" s="1"/>
  <c r="P2445" i="1"/>
  <c r="S2445" i="1" s="1"/>
  <c r="P2446" i="1"/>
  <c r="S2446" i="1" s="1"/>
  <c r="P2447" i="1"/>
  <c r="S2447" i="1" s="1"/>
  <c r="P2448" i="1"/>
  <c r="S2448" i="1" s="1"/>
  <c r="P2449" i="1"/>
  <c r="S2449" i="1" s="1"/>
  <c r="P2450" i="1"/>
  <c r="S2450" i="1" s="1"/>
  <c r="P2451" i="1"/>
  <c r="S2451" i="1" s="1"/>
  <c r="P2452" i="1"/>
  <c r="S2452" i="1" s="1"/>
  <c r="P2453" i="1"/>
  <c r="S2453" i="1" s="1"/>
  <c r="P2454" i="1"/>
  <c r="S2454" i="1" s="1"/>
  <c r="P2455" i="1"/>
  <c r="S2455" i="1" s="1"/>
  <c r="P2456" i="1"/>
  <c r="S2456" i="1" s="1"/>
  <c r="P2457" i="1"/>
  <c r="S2457" i="1" s="1"/>
  <c r="P2458" i="1"/>
  <c r="S2458" i="1" s="1"/>
  <c r="P2459" i="1"/>
  <c r="S2459" i="1" s="1"/>
  <c r="P2460" i="1"/>
  <c r="S2460" i="1" s="1"/>
  <c r="P2461" i="1"/>
  <c r="S2461" i="1" s="1"/>
  <c r="P2462" i="1"/>
  <c r="S2462" i="1" s="1"/>
  <c r="P2463" i="1"/>
  <c r="S2463" i="1" s="1"/>
  <c r="P2464" i="1"/>
  <c r="S2464" i="1" s="1"/>
  <c r="P2465" i="1"/>
  <c r="S2465" i="1" s="1"/>
  <c r="P2466" i="1"/>
  <c r="S2466" i="1" s="1"/>
  <c r="P2467" i="1"/>
  <c r="S2467" i="1" s="1"/>
  <c r="P2468" i="1"/>
  <c r="S2468" i="1" s="1"/>
  <c r="P2469" i="1"/>
  <c r="S2469" i="1" s="1"/>
  <c r="P2470" i="1"/>
  <c r="S2470" i="1" s="1"/>
  <c r="P2471" i="1"/>
  <c r="S2471" i="1" s="1"/>
  <c r="P2472" i="1"/>
  <c r="S2472" i="1" s="1"/>
  <c r="P2473" i="1"/>
  <c r="S2473" i="1" s="1"/>
  <c r="P2474" i="1"/>
  <c r="S2474" i="1" s="1"/>
  <c r="P2475" i="1"/>
  <c r="S2475" i="1" s="1"/>
  <c r="P2476" i="1"/>
  <c r="S2476" i="1" s="1"/>
  <c r="P2477" i="1"/>
  <c r="S2477" i="1" s="1"/>
  <c r="P2478" i="1"/>
  <c r="S2478" i="1" s="1"/>
  <c r="P2479" i="1"/>
  <c r="S2479" i="1" s="1"/>
  <c r="P2480" i="1"/>
  <c r="S2480" i="1" s="1"/>
  <c r="P2481" i="1"/>
  <c r="S2481" i="1" s="1"/>
  <c r="P2482" i="1"/>
  <c r="S2482" i="1" s="1"/>
  <c r="P2483" i="1"/>
  <c r="S2483" i="1" s="1"/>
  <c r="P2484" i="1"/>
  <c r="S2484" i="1" s="1"/>
  <c r="P2485" i="1"/>
  <c r="S2485" i="1" s="1"/>
  <c r="P2486" i="1"/>
  <c r="S2486" i="1" s="1"/>
  <c r="P2487" i="1"/>
  <c r="S2487" i="1" s="1"/>
  <c r="P2488" i="1"/>
  <c r="S2488" i="1" s="1"/>
  <c r="P2489" i="1"/>
  <c r="S2489" i="1" s="1"/>
  <c r="P2490" i="1"/>
  <c r="S2490" i="1" s="1"/>
  <c r="P2491" i="1"/>
  <c r="S2491" i="1" s="1"/>
  <c r="P2492" i="1"/>
  <c r="S2492" i="1" s="1"/>
  <c r="P2493" i="1"/>
  <c r="S2493" i="1" s="1"/>
  <c r="P2494" i="1"/>
  <c r="S2494" i="1" s="1"/>
  <c r="P2495" i="1"/>
  <c r="S2495" i="1" s="1"/>
  <c r="P2496" i="1"/>
  <c r="S2496" i="1" s="1"/>
  <c r="P2497" i="1"/>
  <c r="S2497" i="1" s="1"/>
  <c r="P2498" i="1"/>
  <c r="S2498" i="1" s="1"/>
  <c r="P2499" i="1"/>
  <c r="S2499" i="1" s="1"/>
  <c r="P2500" i="1"/>
  <c r="S2500" i="1" s="1"/>
  <c r="P2501" i="1"/>
  <c r="S2501" i="1" s="1"/>
  <c r="P2502" i="1"/>
  <c r="S2502" i="1" s="1"/>
  <c r="P2503" i="1"/>
  <c r="S2503" i="1" s="1"/>
  <c r="P2504" i="1"/>
  <c r="S2504" i="1" s="1"/>
  <c r="P2505" i="1"/>
  <c r="S2505" i="1" s="1"/>
  <c r="P2506" i="1"/>
  <c r="S2506" i="1" s="1"/>
  <c r="P2507" i="1"/>
  <c r="S2507" i="1" s="1"/>
  <c r="P2508" i="1"/>
  <c r="S2508" i="1" s="1"/>
  <c r="P2509" i="1"/>
  <c r="S2509" i="1" s="1"/>
  <c r="P2510" i="1"/>
  <c r="S2510" i="1" s="1"/>
  <c r="P2511" i="1"/>
  <c r="S2511" i="1" s="1"/>
  <c r="P2512" i="1"/>
  <c r="S2512" i="1" s="1"/>
  <c r="P2513" i="1"/>
  <c r="S2513" i="1" s="1"/>
  <c r="P2514" i="1"/>
  <c r="S2514" i="1" s="1"/>
  <c r="P2515" i="1"/>
  <c r="S2515" i="1" s="1"/>
  <c r="P2516" i="1"/>
  <c r="S2516" i="1" s="1"/>
  <c r="P2517" i="1"/>
  <c r="S2517" i="1" s="1"/>
  <c r="P2518" i="1"/>
  <c r="S2518" i="1" s="1"/>
  <c r="P2519" i="1"/>
  <c r="S2519" i="1" s="1"/>
  <c r="P2520" i="1"/>
  <c r="S2520" i="1" s="1"/>
  <c r="P2521" i="1"/>
  <c r="S2521" i="1" s="1"/>
  <c r="P2522" i="1"/>
  <c r="S2522" i="1" s="1"/>
  <c r="P2523" i="1"/>
  <c r="S2523" i="1" s="1"/>
  <c r="P2524" i="1"/>
  <c r="S2524" i="1" s="1"/>
  <c r="P2525" i="1"/>
  <c r="S2525" i="1" s="1"/>
  <c r="P2526" i="1"/>
  <c r="S2526" i="1" s="1"/>
  <c r="P2527" i="1"/>
  <c r="S2527" i="1" s="1"/>
  <c r="P2528" i="1"/>
  <c r="S2528" i="1" s="1"/>
  <c r="P2529" i="1"/>
  <c r="S2529" i="1" s="1"/>
  <c r="P2530" i="1"/>
  <c r="S2530" i="1" s="1"/>
  <c r="P2531" i="1"/>
  <c r="S2531" i="1" s="1"/>
  <c r="P2532" i="1"/>
  <c r="S2532" i="1" s="1"/>
  <c r="P2533" i="1"/>
  <c r="S2533" i="1" s="1"/>
  <c r="P2534" i="1"/>
  <c r="S2534" i="1" s="1"/>
  <c r="P2535" i="1"/>
  <c r="S2535" i="1" s="1"/>
  <c r="P2536" i="1"/>
  <c r="S2536" i="1" s="1"/>
  <c r="P2537" i="1"/>
  <c r="S2537" i="1" s="1"/>
  <c r="P2538" i="1"/>
  <c r="S2538" i="1" s="1"/>
  <c r="P2539" i="1"/>
  <c r="S2539" i="1" s="1"/>
  <c r="P2540" i="1"/>
  <c r="S2540" i="1" s="1"/>
  <c r="P2541" i="1"/>
  <c r="S2541" i="1" s="1"/>
  <c r="P2542" i="1"/>
  <c r="S2542" i="1" s="1"/>
  <c r="P2543" i="1"/>
  <c r="S2543" i="1" s="1"/>
  <c r="P2544" i="1"/>
  <c r="S2544" i="1" s="1"/>
  <c r="P2545" i="1"/>
  <c r="S2545" i="1" s="1"/>
  <c r="P2546" i="1"/>
  <c r="S2546" i="1" s="1"/>
  <c r="P2547" i="1"/>
  <c r="S2547" i="1" s="1"/>
  <c r="P2548" i="1"/>
  <c r="S2548" i="1" s="1"/>
  <c r="P2549" i="1"/>
  <c r="S2549" i="1" s="1"/>
  <c r="P2550" i="1"/>
  <c r="S2550" i="1" s="1"/>
  <c r="P2551" i="1"/>
  <c r="S2551" i="1" s="1"/>
  <c r="P2552" i="1"/>
  <c r="S2552" i="1" s="1"/>
  <c r="P2553" i="1"/>
  <c r="S2553" i="1" s="1"/>
  <c r="P2554" i="1"/>
  <c r="S2554" i="1" s="1"/>
  <c r="P2555" i="1"/>
  <c r="S2555" i="1" s="1"/>
  <c r="P2556" i="1"/>
  <c r="S2556" i="1" s="1"/>
  <c r="P2557" i="1"/>
  <c r="S2557" i="1" s="1"/>
  <c r="P2558" i="1"/>
  <c r="S2558" i="1" s="1"/>
  <c r="P2559" i="1"/>
  <c r="S2559" i="1" s="1"/>
  <c r="P2560" i="1"/>
  <c r="S2560" i="1" s="1"/>
  <c r="P2561" i="1"/>
  <c r="S2561" i="1" s="1"/>
  <c r="P2562" i="1"/>
  <c r="S2562" i="1" s="1"/>
  <c r="P2563" i="1"/>
  <c r="S2563" i="1" s="1"/>
  <c r="P2564" i="1"/>
  <c r="S2564" i="1" s="1"/>
  <c r="P2565" i="1"/>
  <c r="S2565" i="1" s="1"/>
  <c r="P2566" i="1"/>
  <c r="S2566" i="1" s="1"/>
  <c r="P2567" i="1"/>
  <c r="S2567" i="1" s="1"/>
  <c r="P2568" i="1"/>
  <c r="S2568" i="1" s="1"/>
  <c r="P2569" i="1"/>
  <c r="S2569" i="1" s="1"/>
  <c r="P2570" i="1"/>
  <c r="S2570" i="1" s="1"/>
  <c r="P2571" i="1"/>
  <c r="S2571" i="1" s="1"/>
  <c r="P2572" i="1"/>
  <c r="S2572" i="1" s="1"/>
  <c r="P2573" i="1"/>
  <c r="S2573" i="1" s="1"/>
  <c r="P2574" i="1"/>
  <c r="S2574" i="1" s="1"/>
  <c r="P2575" i="1"/>
  <c r="S2575" i="1" s="1"/>
  <c r="P2576" i="1"/>
  <c r="S2576" i="1" s="1"/>
  <c r="P2577" i="1"/>
  <c r="S2577" i="1" s="1"/>
  <c r="P2578" i="1"/>
  <c r="S2578" i="1" s="1"/>
  <c r="P2579" i="1"/>
  <c r="S2579" i="1" s="1"/>
  <c r="P2580" i="1"/>
  <c r="S2580" i="1" s="1"/>
  <c r="P2581" i="1"/>
  <c r="S2581" i="1" s="1"/>
  <c r="P2582" i="1"/>
  <c r="S2582" i="1" s="1"/>
  <c r="P2583" i="1"/>
  <c r="S2583" i="1" s="1"/>
  <c r="P2584" i="1"/>
  <c r="S2584" i="1" s="1"/>
  <c r="P2585" i="1"/>
  <c r="S2585" i="1" s="1"/>
  <c r="P2586" i="1"/>
  <c r="S2586" i="1" s="1"/>
  <c r="P2587" i="1"/>
  <c r="S2587" i="1" s="1"/>
  <c r="P2588" i="1"/>
  <c r="S2588" i="1" s="1"/>
  <c r="P2589" i="1"/>
  <c r="S2589" i="1" s="1"/>
  <c r="P2590" i="1"/>
  <c r="S2590" i="1" s="1"/>
  <c r="P2591" i="1"/>
  <c r="S2591" i="1" s="1"/>
  <c r="P2592" i="1"/>
  <c r="S2592" i="1" s="1"/>
  <c r="P2593" i="1"/>
  <c r="S2593" i="1" s="1"/>
  <c r="P2594" i="1"/>
  <c r="S2594" i="1" s="1"/>
  <c r="P2595" i="1"/>
  <c r="S2595" i="1" s="1"/>
  <c r="P2596" i="1"/>
  <c r="S2596" i="1" s="1"/>
  <c r="P2597" i="1"/>
  <c r="S2597" i="1" s="1"/>
  <c r="P2598" i="1"/>
  <c r="S2598" i="1" s="1"/>
  <c r="P2599" i="1"/>
  <c r="S2599" i="1" s="1"/>
  <c r="P2600" i="1"/>
  <c r="S2600" i="1" s="1"/>
  <c r="P2601" i="1"/>
  <c r="S2601" i="1" s="1"/>
  <c r="P2602" i="1"/>
  <c r="S2602" i="1" s="1"/>
  <c r="P2603" i="1"/>
  <c r="S2603" i="1" s="1"/>
  <c r="P2604" i="1"/>
  <c r="S2604" i="1" s="1"/>
  <c r="P2605" i="1"/>
  <c r="S2605" i="1" s="1"/>
  <c r="P2606" i="1"/>
  <c r="S2606" i="1" s="1"/>
  <c r="P2607" i="1"/>
  <c r="S2607" i="1" s="1"/>
  <c r="P2608" i="1"/>
  <c r="S2608" i="1" s="1"/>
  <c r="P2609" i="1"/>
  <c r="S2609" i="1" s="1"/>
  <c r="P2610" i="1"/>
  <c r="S2610" i="1" s="1"/>
  <c r="P2611" i="1"/>
  <c r="S2611" i="1" s="1"/>
  <c r="P2612" i="1"/>
  <c r="S2612" i="1" s="1"/>
  <c r="P2613" i="1"/>
  <c r="S2613" i="1" s="1"/>
  <c r="P2614" i="1"/>
  <c r="S2614" i="1" s="1"/>
  <c r="P2615" i="1"/>
  <c r="S2615" i="1" s="1"/>
  <c r="P2616" i="1"/>
  <c r="S2616" i="1" s="1"/>
  <c r="P2617" i="1"/>
  <c r="S2617" i="1" s="1"/>
  <c r="P2618" i="1"/>
  <c r="S2618" i="1" s="1"/>
  <c r="P2619" i="1"/>
  <c r="S2619" i="1" s="1"/>
  <c r="P2620" i="1"/>
  <c r="S2620" i="1" s="1"/>
  <c r="P2621" i="1"/>
  <c r="S2621" i="1" s="1"/>
  <c r="P2622" i="1"/>
  <c r="S2622" i="1" s="1"/>
  <c r="P2623" i="1"/>
  <c r="S2623" i="1" s="1"/>
  <c r="P2624" i="1"/>
  <c r="S2624" i="1" s="1"/>
  <c r="P2625" i="1"/>
  <c r="S2625" i="1" s="1"/>
  <c r="P2626" i="1"/>
  <c r="S2626" i="1" s="1"/>
  <c r="P2627" i="1"/>
  <c r="S2627" i="1" s="1"/>
  <c r="P2628" i="1"/>
  <c r="S2628" i="1" s="1"/>
  <c r="P2629" i="1"/>
  <c r="S2629" i="1" s="1"/>
  <c r="P2630" i="1"/>
  <c r="S2630" i="1" s="1"/>
  <c r="P2631" i="1"/>
  <c r="S2631" i="1" s="1"/>
  <c r="P2632" i="1"/>
  <c r="S2632" i="1" s="1"/>
  <c r="P2633" i="1"/>
  <c r="S2633" i="1" s="1"/>
  <c r="P2634" i="1"/>
  <c r="S2634" i="1" s="1"/>
  <c r="P2635" i="1"/>
  <c r="S2635" i="1" s="1"/>
  <c r="P2636" i="1"/>
  <c r="S2636" i="1" s="1"/>
  <c r="P2637" i="1"/>
  <c r="S2637" i="1" s="1"/>
  <c r="P2638" i="1"/>
  <c r="S2638" i="1" s="1"/>
  <c r="P2639" i="1"/>
  <c r="S2639" i="1" s="1"/>
  <c r="P2640" i="1"/>
  <c r="S2640" i="1" s="1"/>
  <c r="P2641" i="1"/>
  <c r="S2641" i="1" s="1"/>
  <c r="P2642" i="1"/>
  <c r="S2642" i="1" s="1"/>
  <c r="P2643" i="1"/>
  <c r="S2643" i="1" s="1"/>
  <c r="P2644" i="1"/>
  <c r="S2644" i="1" s="1"/>
  <c r="P2645" i="1"/>
  <c r="S2645" i="1" s="1"/>
  <c r="P2646" i="1"/>
  <c r="S2646" i="1" s="1"/>
  <c r="P2647" i="1"/>
  <c r="S2647" i="1" s="1"/>
  <c r="P2648" i="1"/>
  <c r="S2648" i="1" s="1"/>
  <c r="P2649" i="1"/>
  <c r="S2649" i="1" s="1"/>
  <c r="P2650" i="1"/>
  <c r="S2650" i="1" s="1"/>
  <c r="P2651" i="1"/>
  <c r="S2651" i="1" s="1"/>
  <c r="P2652" i="1"/>
  <c r="S2652" i="1" s="1"/>
  <c r="P2653" i="1"/>
  <c r="S2653" i="1" s="1"/>
  <c r="P2654" i="1"/>
  <c r="S2654" i="1" s="1"/>
  <c r="P2655" i="1"/>
  <c r="S2655" i="1" s="1"/>
  <c r="P2656" i="1"/>
  <c r="S2656" i="1" s="1"/>
  <c r="P2657" i="1"/>
  <c r="S2657" i="1" s="1"/>
  <c r="P2658" i="1"/>
  <c r="S2658" i="1" s="1"/>
  <c r="P2659" i="1"/>
  <c r="S2659" i="1" s="1"/>
  <c r="P2660" i="1"/>
  <c r="S2660" i="1" s="1"/>
  <c r="P2661" i="1"/>
  <c r="S2661" i="1" s="1"/>
  <c r="P2662" i="1"/>
  <c r="S2662" i="1" s="1"/>
  <c r="P2663" i="1"/>
  <c r="S2663" i="1" s="1"/>
  <c r="P2664" i="1"/>
  <c r="S2664" i="1" s="1"/>
  <c r="P2665" i="1"/>
  <c r="S2665" i="1" s="1"/>
  <c r="P2666" i="1"/>
  <c r="S2666" i="1" s="1"/>
  <c r="P2667" i="1"/>
  <c r="S2667" i="1" s="1"/>
  <c r="P2668" i="1"/>
  <c r="S2668" i="1" s="1"/>
  <c r="P2669" i="1"/>
  <c r="S2669" i="1" s="1"/>
  <c r="P2670" i="1"/>
  <c r="S2670" i="1" s="1"/>
  <c r="P2671" i="1"/>
  <c r="S2671" i="1" s="1"/>
  <c r="P2672" i="1"/>
  <c r="S2672" i="1" s="1"/>
  <c r="P2673" i="1"/>
  <c r="S2673" i="1" s="1"/>
  <c r="P2674" i="1"/>
  <c r="S2674" i="1" s="1"/>
  <c r="P2675" i="1"/>
  <c r="S2675" i="1" s="1"/>
  <c r="P2676" i="1"/>
  <c r="S2676" i="1" s="1"/>
  <c r="P2677" i="1"/>
  <c r="S2677" i="1" s="1"/>
  <c r="P2678" i="1"/>
  <c r="S2678" i="1" s="1"/>
  <c r="P2679" i="1"/>
  <c r="S2679" i="1" s="1"/>
  <c r="P2680" i="1"/>
  <c r="S2680" i="1" s="1"/>
  <c r="P2681" i="1"/>
  <c r="S2681" i="1" s="1"/>
  <c r="P2682" i="1"/>
  <c r="S2682" i="1" s="1"/>
  <c r="P2683" i="1"/>
  <c r="S2683" i="1" s="1"/>
  <c r="P2684" i="1"/>
  <c r="S2684" i="1" s="1"/>
  <c r="P2685" i="1"/>
  <c r="S2685" i="1" s="1"/>
  <c r="P2686" i="1"/>
  <c r="S2686" i="1" s="1"/>
  <c r="P2687" i="1"/>
  <c r="S2687" i="1" s="1"/>
  <c r="P2688" i="1"/>
  <c r="S2688" i="1" s="1"/>
  <c r="P2689" i="1"/>
  <c r="S2689" i="1" s="1"/>
  <c r="P2690" i="1"/>
  <c r="S2690" i="1" s="1"/>
  <c r="P2691" i="1"/>
  <c r="S2691" i="1" s="1"/>
  <c r="P2692" i="1"/>
  <c r="S2692" i="1" s="1"/>
  <c r="P2693" i="1"/>
  <c r="S2693" i="1" s="1"/>
  <c r="P2694" i="1"/>
  <c r="S2694" i="1" s="1"/>
  <c r="P2695" i="1"/>
  <c r="S2695" i="1" s="1"/>
  <c r="P2696" i="1"/>
  <c r="S2696" i="1" s="1"/>
  <c r="P2697" i="1"/>
  <c r="S2697" i="1" s="1"/>
  <c r="P2698" i="1"/>
  <c r="S2698" i="1" s="1"/>
  <c r="P2699" i="1"/>
  <c r="S2699" i="1" s="1"/>
  <c r="P2700" i="1"/>
  <c r="S2700" i="1" s="1"/>
  <c r="P2701" i="1"/>
  <c r="S2701" i="1" s="1"/>
  <c r="P2702" i="1"/>
  <c r="S2702" i="1" s="1"/>
  <c r="P2703" i="1"/>
  <c r="S2703" i="1" s="1"/>
  <c r="P2704" i="1"/>
  <c r="S2704" i="1" s="1"/>
  <c r="P2705" i="1"/>
  <c r="S2705" i="1" s="1"/>
  <c r="P2706" i="1"/>
  <c r="S2706" i="1" s="1"/>
  <c r="P2707" i="1"/>
  <c r="S2707" i="1" s="1"/>
  <c r="P2708" i="1"/>
  <c r="S2708" i="1" s="1"/>
  <c r="P2709" i="1"/>
  <c r="S2709" i="1" s="1"/>
  <c r="P2710" i="1"/>
  <c r="S2710" i="1" s="1"/>
  <c r="P2711" i="1"/>
  <c r="S2711" i="1" s="1"/>
  <c r="P2712" i="1"/>
  <c r="S2712" i="1" s="1"/>
  <c r="P2713" i="1"/>
  <c r="S2713" i="1" s="1"/>
  <c r="P2714" i="1"/>
  <c r="S2714" i="1" s="1"/>
  <c r="P2715" i="1"/>
  <c r="S2715" i="1" s="1"/>
  <c r="P2716" i="1"/>
  <c r="S2716" i="1" s="1"/>
  <c r="P2717" i="1"/>
  <c r="S2717" i="1" s="1"/>
  <c r="P2718" i="1"/>
  <c r="S2718" i="1" s="1"/>
  <c r="P2719" i="1"/>
  <c r="S2719" i="1" s="1"/>
  <c r="P2720" i="1"/>
  <c r="S2720" i="1" s="1"/>
  <c r="P2721" i="1"/>
  <c r="S2721" i="1" s="1"/>
  <c r="P2722" i="1"/>
  <c r="S2722" i="1" s="1"/>
  <c r="P2723" i="1"/>
  <c r="S2723" i="1" s="1"/>
  <c r="P2724" i="1"/>
  <c r="S2724" i="1" s="1"/>
  <c r="P2725" i="1"/>
  <c r="S2725" i="1" s="1"/>
  <c r="P2726" i="1"/>
  <c r="S2726" i="1" s="1"/>
  <c r="P2727" i="1"/>
  <c r="S2727" i="1" s="1"/>
  <c r="P2728" i="1"/>
  <c r="S2728" i="1" s="1"/>
  <c r="P2729" i="1"/>
  <c r="S2729" i="1" s="1"/>
  <c r="P2730" i="1"/>
  <c r="S2730" i="1" s="1"/>
  <c r="P2731" i="1"/>
  <c r="S2731" i="1" s="1"/>
  <c r="P2732" i="1"/>
  <c r="S2732" i="1" s="1"/>
  <c r="P2733" i="1"/>
  <c r="S2733" i="1" s="1"/>
  <c r="P2734" i="1"/>
  <c r="S2734" i="1" s="1"/>
  <c r="P2735" i="1"/>
  <c r="S2735" i="1" s="1"/>
  <c r="P2736" i="1"/>
  <c r="S2736" i="1" s="1"/>
  <c r="P2737" i="1"/>
  <c r="S2737" i="1" s="1"/>
  <c r="P2738" i="1"/>
  <c r="S2738" i="1" s="1"/>
  <c r="P2739" i="1"/>
  <c r="S2739" i="1" s="1"/>
  <c r="P2740" i="1"/>
  <c r="S2740" i="1" s="1"/>
  <c r="P2741" i="1"/>
  <c r="S2741" i="1" s="1"/>
  <c r="P2742" i="1"/>
  <c r="S2742" i="1" s="1"/>
  <c r="P2743" i="1"/>
  <c r="S2743" i="1" s="1"/>
  <c r="P2744" i="1"/>
  <c r="S2744" i="1" s="1"/>
  <c r="P2745" i="1"/>
  <c r="S2745" i="1" s="1"/>
  <c r="P2746" i="1"/>
  <c r="S2746" i="1" s="1"/>
  <c r="P2747" i="1"/>
  <c r="S2747" i="1" s="1"/>
  <c r="P2748" i="1"/>
  <c r="S2748" i="1" s="1"/>
  <c r="P2749" i="1"/>
  <c r="S2749" i="1" s="1"/>
  <c r="P2750" i="1"/>
  <c r="S2750" i="1" s="1"/>
  <c r="P2751" i="1"/>
  <c r="S2751" i="1" s="1"/>
  <c r="P2752" i="1"/>
  <c r="S2752" i="1" s="1"/>
  <c r="P2753" i="1"/>
  <c r="S2753" i="1" s="1"/>
  <c r="P2754" i="1"/>
  <c r="S2754" i="1" s="1"/>
  <c r="P2755" i="1"/>
  <c r="S2755" i="1" s="1"/>
  <c r="P2756" i="1"/>
  <c r="S2756" i="1" s="1"/>
  <c r="P2757" i="1"/>
  <c r="S2757" i="1" s="1"/>
  <c r="P2758" i="1"/>
  <c r="S2758" i="1" s="1"/>
  <c r="P2759" i="1"/>
  <c r="S2759" i="1" s="1"/>
  <c r="P2760" i="1"/>
  <c r="S2760" i="1" s="1"/>
  <c r="P2761" i="1"/>
  <c r="S2761" i="1" s="1"/>
  <c r="P2762" i="1"/>
  <c r="S2762" i="1" s="1"/>
  <c r="P2763" i="1"/>
  <c r="S2763" i="1" s="1"/>
  <c r="P2764" i="1"/>
  <c r="S2764" i="1" s="1"/>
  <c r="P2765" i="1"/>
  <c r="S2765" i="1" s="1"/>
  <c r="P2766" i="1"/>
  <c r="S2766" i="1" s="1"/>
  <c r="P2767" i="1"/>
  <c r="S2767" i="1" s="1"/>
  <c r="P2768" i="1"/>
  <c r="S2768" i="1" s="1"/>
  <c r="P2769" i="1"/>
  <c r="S2769" i="1" s="1"/>
  <c r="P2770" i="1"/>
  <c r="S2770" i="1" s="1"/>
  <c r="P2771" i="1"/>
  <c r="S2771" i="1" s="1"/>
  <c r="P2772" i="1"/>
  <c r="S2772" i="1" s="1"/>
  <c r="P2773" i="1"/>
  <c r="S2773" i="1" s="1"/>
  <c r="P2774" i="1"/>
  <c r="S2774" i="1" s="1"/>
  <c r="P2775" i="1"/>
  <c r="S2775" i="1" s="1"/>
  <c r="P2776" i="1"/>
  <c r="S2776" i="1" s="1"/>
  <c r="P2777" i="1"/>
  <c r="S2777" i="1" s="1"/>
  <c r="P2778" i="1"/>
  <c r="S2778" i="1" s="1"/>
  <c r="P2779" i="1"/>
  <c r="S2779" i="1" s="1"/>
  <c r="P2780" i="1"/>
  <c r="S2780" i="1" s="1"/>
  <c r="P2781" i="1"/>
  <c r="S2781" i="1" s="1"/>
  <c r="P2782" i="1"/>
  <c r="S2782" i="1" s="1"/>
  <c r="P2783" i="1"/>
  <c r="S2783" i="1" s="1"/>
  <c r="P2784" i="1"/>
  <c r="S2784" i="1" s="1"/>
  <c r="P2785" i="1"/>
  <c r="S2785" i="1" s="1"/>
  <c r="P2786" i="1"/>
  <c r="S2786" i="1" s="1"/>
  <c r="P2787" i="1"/>
  <c r="S2787" i="1" s="1"/>
  <c r="P2788" i="1"/>
  <c r="S2788" i="1" s="1"/>
  <c r="P2789" i="1"/>
  <c r="S2789" i="1" s="1"/>
  <c r="P2790" i="1"/>
  <c r="S2790" i="1" s="1"/>
  <c r="P2791" i="1"/>
  <c r="S2791" i="1" s="1"/>
  <c r="P2792" i="1"/>
  <c r="S2792" i="1" s="1"/>
  <c r="P2793" i="1"/>
  <c r="S2793" i="1" s="1"/>
  <c r="P2794" i="1"/>
  <c r="S2794" i="1" s="1"/>
  <c r="P2795" i="1"/>
  <c r="S2795" i="1" s="1"/>
  <c r="P2796" i="1"/>
  <c r="S2796" i="1" s="1"/>
  <c r="P2797" i="1"/>
  <c r="S2797" i="1" s="1"/>
  <c r="P2798" i="1"/>
  <c r="S2798" i="1" s="1"/>
  <c r="P2799" i="1"/>
  <c r="S2799" i="1" s="1"/>
  <c r="P2800" i="1"/>
  <c r="S2800" i="1" s="1"/>
  <c r="P2801" i="1"/>
  <c r="S2801" i="1" s="1"/>
  <c r="P2802" i="1"/>
  <c r="S2802" i="1" s="1"/>
  <c r="P2803" i="1"/>
  <c r="S2803" i="1" s="1"/>
  <c r="P2804" i="1"/>
  <c r="S2804" i="1" s="1"/>
  <c r="P2805" i="1"/>
  <c r="S2805" i="1" s="1"/>
  <c r="P2806" i="1"/>
  <c r="S2806" i="1" s="1"/>
  <c r="P2807" i="1"/>
  <c r="S2807" i="1" s="1"/>
  <c r="P2808" i="1"/>
  <c r="S2808" i="1" s="1"/>
  <c r="P2809" i="1"/>
  <c r="S2809" i="1" s="1"/>
  <c r="P2810" i="1"/>
  <c r="S2810" i="1" s="1"/>
  <c r="P2811" i="1"/>
  <c r="S2811" i="1" s="1"/>
  <c r="P2812" i="1"/>
  <c r="S2812" i="1" s="1"/>
  <c r="P2813" i="1"/>
  <c r="S2813" i="1" s="1"/>
  <c r="P2814" i="1"/>
  <c r="S2814" i="1" s="1"/>
  <c r="P2815" i="1"/>
  <c r="S2815" i="1" s="1"/>
  <c r="P2816" i="1"/>
  <c r="S2816" i="1" s="1"/>
  <c r="P2817" i="1"/>
  <c r="S2817" i="1" s="1"/>
  <c r="P2818" i="1"/>
  <c r="S2818" i="1" s="1"/>
  <c r="P2819" i="1"/>
  <c r="S2819" i="1" s="1"/>
  <c r="P2820" i="1"/>
  <c r="S2820" i="1" s="1"/>
  <c r="P2821" i="1"/>
  <c r="S2821" i="1" s="1"/>
  <c r="P2822" i="1"/>
  <c r="S2822" i="1" s="1"/>
  <c r="P2823" i="1"/>
  <c r="S2823" i="1" s="1"/>
  <c r="P2824" i="1"/>
  <c r="S2824" i="1" s="1"/>
  <c r="P2825" i="1"/>
  <c r="S2825" i="1" s="1"/>
  <c r="P2826" i="1"/>
  <c r="S2826" i="1" s="1"/>
  <c r="P2827" i="1"/>
  <c r="S2827" i="1" s="1"/>
  <c r="P2828" i="1"/>
  <c r="S2828" i="1" s="1"/>
  <c r="P2829" i="1"/>
  <c r="S2829" i="1" s="1"/>
  <c r="P2830" i="1"/>
  <c r="S2830" i="1" s="1"/>
  <c r="P2831" i="1"/>
  <c r="S2831" i="1" s="1"/>
  <c r="P2832" i="1"/>
  <c r="S2832" i="1" s="1"/>
  <c r="P2833" i="1"/>
  <c r="S2833" i="1" s="1"/>
  <c r="P2834" i="1"/>
  <c r="S2834" i="1" s="1"/>
  <c r="P2835" i="1"/>
  <c r="S2835" i="1" s="1"/>
  <c r="P2836" i="1"/>
  <c r="S2836" i="1" s="1"/>
  <c r="P2837" i="1"/>
  <c r="S2837" i="1" s="1"/>
  <c r="P2838" i="1"/>
  <c r="S2838" i="1" s="1"/>
  <c r="P2839" i="1"/>
  <c r="S2839" i="1" s="1"/>
  <c r="P2840" i="1"/>
  <c r="S2840" i="1" s="1"/>
  <c r="P2841" i="1"/>
  <c r="S2841" i="1" s="1"/>
  <c r="P2842" i="1"/>
  <c r="S2842" i="1" s="1"/>
  <c r="P2843" i="1"/>
  <c r="S2843" i="1" s="1"/>
  <c r="P2844" i="1"/>
  <c r="S2844" i="1" s="1"/>
  <c r="P2845" i="1"/>
  <c r="S2845" i="1" s="1"/>
  <c r="P2846" i="1"/>
  <c r="S2846" i="1" s="1"/>
  <c r="P2847" i="1"/>
  <c r="S2847" i="1" s="1"/>
  <c r="P2848" i="1"/>
  <c r="S2848" i="1" s="1"/>
  <c r="P2849" i="1"/>
  <c r="S2849" i="1" s="1"/>
  <c r="P2850" i="1"/>
  <c r="S2850" i="1" s="1"/>
  <c r="P2851" i="1"/>
  <c r="S2851" i="1" s="1"/>
  <c r="P2852" i="1"/>
  <c r="S2852" i="1" s="1"/>
  <c r="P2853" i="1"/>
  <c r="S2853" i="1" s="1"/>
  <c r="P2854" i="1"/>
  <c r="S2854" i="1" s="1"/>
  <c r="P2855" i="1"/>
  <c r="S2855" i="1" s="1"/>
  <c r="P2856" i="1"/>
  <c r="S2856" i="1" s="1"/>
  <c r="P2857" i="1"/>
  <c r="S2857" i="1" s="1"/>
  <c r="P2858" i="1"/>
  <c r="S2858" i="1" s="1"/>
  <c r="P2859" i="1"/>
  <c r="S2859" i="1" s="1"/>
  <c r="P2860" i="1"/>
  <c r="S2860" i="1" s="1"/>
  <c r="P2861" i="1"/>
  <c r="S2861" i="1" s="1"/>
  <c r="P2862" i="1"/>
  <c r="S2862" i="1" s="1"/>
  <c r="P2863" i="1"/>
  <c r="S2863" i="1" s="1"/>
  <c r="P2864" i="1"/>
  <c r="S2864" i="1" s="1"/>
  <c r="P2865" i="1"/>
  <c r="S2865" i="1" s="1"/>
  <c r="P2866" i="1"/>
  <c r="S2866" i="1" s="1"/>
  <c r="P2867" i="1"/>
  <c r="S2867" i="1" s="1"/>
  <c r="P2868" i="1"/>
  <c r="S2868" i="1" s="1"/>
  <c r="P2869" i="1"/>
  <c r="S2869" i="1" s="1"/>
  <c r="P2870" i="1"/>
  <c r="S2870" i="1" s="1"/>
  <c r="P2871" i="1"/>
  <c r="S2871" i="1" s="1"/>
  <c r="P2872" i="1"/>
  <c r="S2872" i="1" s="1"/>
  <c r="P2873" i="1"/>
  <c r="S2873" i="1" s="1"/>
  <c r="P2874" i="1"/>
  <c r="S2874" i="1" s="1"/>
  <c r="P2875" i="1"/>
  <c r="S2875" i="1" s="1"/>
  <c r="P2876" i="1"/>
  <c r="S2876" i="1" s="1"/>
  <c r="P2877" i="1"/>
  <c r="S2877" i="1" s="1"/>
  <c r="P2878" i="1"/>
  <c r="S2878" i="1" s="1"/>
  <c r="P2879" i="1"/>
  <c r="S2879" i="1" s="1"/>
  <c r="P2880" i="1"/>
  <c r="S2880" i="1" s="1"/>
  <c r="P2881" i="1"/>
  <c r="S2881" i="1" s="1"/>
  <c r="P2882" i="1"/>
  <c r="S2882" i="1" s="1"/>
  <c r="P2883" i="1"/>
  <c r="S2883" i="1" s="1"/>
  <c r="P2884" i="1"/>
  <c r="S2884" i="1" s="1"/>
  <c r="P2885" i="1"/>
  <c r="S2885" i="1" s="1"/>
  <c r="P2886" i="1"/>
  <c r="S2886" i="1" s="1"/>
  <c r="P2887" i="1"/>
  <c r="S2887" i="1" s="1"/>
  <c r="P2888" i="1"/>
  <c r="S2888" i="1" s="1"/>
  <c r="P2889" i="1"/>
  <c r="S2889" i="1" s="1"/>
  <c r="P2890" i="1"/>
  <c r="S2890" i="1" s="1"/>
  <c r="P2891" i="1"/>
  <c r="S2891" i="1" s="1"/>
  <c r="P2892" i="1"/>
  <c r="S2892" i="1" s="1"/>
  <c r="P2893" i="1"/>
  <c r="S2893" i="1" s="1"/>
  <c r="P2894" i="1"/>
  <c r="S2894" i="1" s="1"/>
  <c r="P2895" i="1"/>
  <c r="S2895" i="1" s="1"/>
  <c r="P2896" i="1"/>
  <c r="S2896" i="1" s="1"/>
  <c r="P2897" i="1"/>
  <c r="S2897" i="1" s="1"/>
  <c r="P2898" i="1"/>
  <c r="S2898" i="1" s="1"/>
  <c r="P2899" i="1"/>
  <c r="S2899" i="1" s="1"/>
  <c r="P2900" i="1"/>
  <c r="S2900" i="1" s="1"/>
  <c r="P2901" i="1"/>
  <c r="S2901" i="1" s="1"/>
  <c r="P2902" i="1"/>
  <c r="S2902" i="1" s="1"/>
  <c r="P2903" i="1"/>
  <c r="S2903" i="1" s="1"/>
  <c r="P2904" i="1"/>
  <c r="S2904" i="1" s="1"/>
  <c r="P2905" i="1"/>
  <c r="S2905" i="1" s="1"/>
  <c r="P2906" i="1"/>
  <c r="S2906" i="1" s="1"/>
  <c r="P2907" i="1"/>
  <c r="S2907" i="1" s="1"/>
  <c r="P2908" i="1"/>
  <c r="S2908" i="1" s="1"/>
  <c r="P2909" i="1"/>
  <c r="S2909" i="1" s="1"/>
  <c r="P2910" i="1"/>
  <c r="S2910" i="1" s="1"/>
  <c r="P2911" i="1"/>
  <c r="S2911" i="1" s="1"/>
  <c r="P2912" i="1"/>
  <c r="S2912" i="1" s="1"/>
  <c r="P2913" i="1"/>
  <c r="S2913" i="1" s="1"/>
  <c r="P2914" i="1"/>
  <c r="S2914" i="1" s="1"/>
  <c r="P2915" i="1"/>
  <c r="S2915" i="1" s="1"/>
  <c r="P2916" i="1"/>
  <c r="S2916" i="1" s="1"/>
  <c r="P2917" i="1"/>
  <c r="S2917" i="1" s="1"/>
  <c r="P2918" i="1"/>
  <c r="S2918" i="1" s="1"/>
  <c r="P2919" i="1"/>
  <c r="S2919" i="1" s="1"/>
  <c r="P2920" i="1"/>
  <c r="S2920" i="1" s="1"/>
  <c r="P2921" i="1"/>
  <c r="S2921" i="1" s="1"/>
  <c r="P2922" i="1"/>
  <c r="S2922" i="1" s="1"/>
  <c r="P2923" i="1"/>
  <c r="S2923" i="1" s="1"/>
  <c r="P2924" i="1"/>
  <c r="S2924" i="1" s="1"/>
  <c r="P2925" i="1"/>
  <c r="S2925" i="1" s="1"/>
  <c r="P2926" i="1"/>
  <c r="S2926" i="1" s="1"/>
  <c r="P2927" i="1"/>
  <c r="S2927" i="1" s="1"/>
  <c r="P2928" i="1"/>
  <c r="S2928" i="1" s="1"/>
  <c r="P2929" i="1"/>
  <c r="S2929" i="1" s="1"/>
  <c r="P2930" i="1"/>
  <c r="S2930" i="1" s="1"/>
  <c r="P2931" i="1"/>
  <c r="S2931" i="1" s="1"/>
  <c r="P2932" i="1"/>
  <c r="S2932" i="1" s="1"/>
  <c r="P2933" i="1"/>
  <c r="S2933" i="1" s="1"/>
  <c r="P2934" i="1"/>
  <c r="S2934" i="1" s="1"/>
  <c r="P2935" i="1"/>
  <c r="S2935" i="1" s="1"/>
  <c r="P2936" i="1"/>
  <c r="S2936" i="1" s="1"/>
  <c r="P2937" i="1"/>
  <c r="S2937" i="1" s="1"/>
  <c r="P2938" i="1"/>
  <c r="S2938" i="1" s="1"/>
  <c r="P2939" i="1"/>
  <c r="S2939" i="1" s="1"/>
  <c r="P2940" i="1"/>
  <c r="S2940" i="1" s="1"/>
  <c r="P2941" i="1"/>
  <c r="S2941" i="1" s="1"/>
  <c r="P2942" i="1"/>
  <c r="S2942" i="1" s="1"/>
  <c r="P2943" i="1"/>
  <c r="S2943" i="1" s="1"/>
  <c r="P2944" i="1"/>
  <c r="S2944" i="1" s="1"/>
  <c r="P2945" i="1"/>
  <c r="S2945" i="1" s="1"/>
  <c r="P2946" i="1"/>
  <c r="S2946" i="1" s="1"/>
  <c r="P2947" i="1"/>
  <c r="S2947" i="1" s="1"/>
  <c r="P2948" i="1"/>
  <c r="S2948" i="1" s="1"/>
  <c r="P2949" i="1"/>
  <c r="S2949" i="1" s="1"/>
  <c r="P2950" i="1"/>
  <c r="S2950" i="1" s="1"/>
  <c r="P2951" i="1"/>
  <c r="S2951" i="1" s="1"/>
  <c r="P2952" i="1"/>
  <c r="S2952" i="1" s="1"/>
  <c r="P2953" i="1"/>
  <c r="S2953" i="1" s="1"/>
  <c r="P2954" i="1"/>
  <c r="S2954" i="1" s="1"/>
  <c r="P2955" i="1"/>
  <c r="S2955" i="1" s="1"/>
  <c r="P2956" i="1"/>
  <c r="S2956" i="1" s="1"/>
  <c r="P2957" i="1"/>
  <c r="S2957" i="1" s="1"/>
  <c r="P2958" i="1"/>
  <c r="S2958" i="1" s="1"/>
  <c r="P2959" i="1"/>
  <c r="S2959" i="1" s="1"/>
  <c r="P2960" i="1"/>
  <c r="S2960" i="1" s="1"/>
  <c r="P2961" i="1"/>
  <c r="S2961" i="1" s="1"/>
  <c r="P2962" i="1"/>
  <c r="S2962" i="1" s="1"/>
  <c r="P2963" i="1"/>
  <c r="S2963" i="1" s="1"/>
  <c r="P2964" i="1"/>
  <c r="S2964" i="1" s="1"/>
  <c r="P2965" i="1"/>
  <c r="S2965" i="1" s="1"/>
  <c r="P2966" i="1"/>
  <c r="S2966" i="1" s="1"/>
  <c r="P2967" i="1"/>
  <c r="S2967" i="1" s="1"/>
  <c r="P2968" i="1"/>
  <c r="S2968" i="1" s="1"/>
  <c r="P2969" i="1"/>
  <c r="S2969" i="1" s="1"/>
  <c r="P2970" i="1"/>
  <c r="S2970" i="1" s="1"/>
  <c r="P2971" i="1"/>
  <c r="S2971" i="1" s="1"/>
  <c r="P2972" i="1"/>
  <c r="S2972" i="1" s="1"/>
  <c r="P2973" i="1"/>
  <c r="S2973" i="1" s="1"/>
  <c r="P2974" i="1"/>
  <c r="S2974" i="1" s="1"/>
  <c r="P2975" i="1"/>
  <c r="S2975" i="1" s="1"/>
  <c r="P2976" i="1"/>
  <c r="S2976" i="1" s="1"/>
  <c r="P2977" i="1"/>
  <c r="S2977" i="1" s="1"/>
  <c r="P2978" i="1"/>
  <c r="S2978" i="1" s="1"/>
  <c r="P2979" i="1"/>
  <c r="S2979" i="1" s="1"/>
  <c r="P2980" i="1"/>
  <c r="S2980" i="1" s="1"/>
  <c r="P2981" i="1"/>
  <c r="S2981" i="1" s="1"/>
  <c r="P2982" i="1"/>
  <c r="S2982" i="1" s="1"/>
  <c r="P2983" i="1"/>
  <c r="S2983" i="1" s="1"/>
  <c r="P2984" i="1"/>
  <c r="S2984" i="1" s="1"/>
  <c r="P2985" i="1"/>
  <c r="S2985" i="1" s="1"/>
  <c r="P2986" i="1"/>
  <c r="S2986" i="1" s="1"/>
  <c r="P2987" i="1"/>
  <c r="S2987" i="1" s="1"/>
  <c r="P2988" i="1"/>
  <c r="S2988" i="1" s="1"/>
  <c r="P2989" i="1"/>
  <c r="S2989" i="1" s="1"/>
  <c r="P2990" i="1"/>
  <c r="S2990" i="1" s="1"/>
  <c r="P2991" i="1"/>
  <c r="S2991" i="1" s="1"/>
  <c r="P2992" i="1"/>
  <c r="S2992" i="1" s="1"/>
  <c r="P2993" i="1"/>
  <c r="S2993" i="1" s="1"/>
  <c r="P2994" i="1"/>
  <c r="S2994" i="1" s="1"/>
  <c r="P2995" i="1"/>
  <c r="S2995" i="1" s="1"/>
  <c r="P2996" i="1"/>
  <c r="S2996" i="1" s="1"/>
  <c r="P2997" i="1"/>
  <c r="S2997" i="1" s="1"/>
  <c r="P2998" i="1"/>
  <c r="S2998" i="1" s="1"/>
  <c r="P2999" i="1"/>
  <c r="S2999" i="1" s="1"/>
  <c r="P3000" i="1"/>
  <c r="S3000" i="1" s="1"/>
  <c r="P3001" i="1"/>
  <c r="S3001" i="1" s="1"/>
  <c r="P3002" i="1"/>
  <c r="S3002" i="1" s="1"/>
  <c r="P3003" i="1"/>
  <c r="S3003" i="1" s="1"/>
  <c r="P3004" i="1"/>
  <c r="S3004" i="1" s="1"/>
  <c r="P3005" i="1"/>
  <c r="S3005" i="1" s="1"/>
  <c r="P3006" i="1"/>
  <c r="S3006" i="1" s="1"/>
  <c r="P3007" i="1"/>
  <c r="S3007" i="1" s="1"/>
  <c r="P3008" i="1"/>
  <c r="S3008" i="1" s="1"/>
  <c r="P3009" i="1"/>
  <c r="S3009" i="1" s="1"/>
  <c r="P3010" i="1"/>
  <c r="S3010" i="1" s="1"/>
  <c r="P3011" i="1"/>
  <c r="S3011" i="1" s="1"/>
  <c r="P3012" i="1"/>
  <c r="S3012" i="1" s="1"/>
  <c r="P3013" i="1"/>
  <c r="S3013" i="1" s="1"/>
  <c r="P3014" i="1"/>
  <c r="S3014" i="1" s="1"/>
  <c r="P3015" i="1"/>
  <c r="S3015" i="1" s="1"/>
  <c r="P3016" i="1"/>
  <c r="S3016" i="1" s="1"/>
  <c r="P3017" i="1"/>
  <c r="S3017" i="1" s="1"/>
  <c r="P3018" i="1"/>
  <c r="S3018" i="1" s="1"/>
  <c r="P3019" i="1"/>
  <c r="S3019" i="1" s="1"/>
  <c r="P3020" i="1"/>
  <c r="S3020" i="1" s="1"/>
  <c r="P3021" i="1"/>
  <c r="S3021" i="1" s="1"/>
  <c r="P3022" i="1"/>
  <c r="S3022" i="1" s="1"/>
  <c r="P3023" i="1"/>
  <c r="S3023" i="1" s="1"/>
  <c r="P3024" i="1"/>
  <c r="S3024" i="1" s="1"/>
  <c r="P3025" i="1"/>
  <c r="S3025" i="1" s="1"/>
  <c r="P3026" i="1"/>
  <c r="S3026" i="1" s="1"/>
  <c r="P3027" i="1"/>
  <c r="S3027" i="1" s="1"/>
  <c r="P3028" i="1"/>
  <c r="S3028" i="1" s="1"/>
  <c r="P3029" i="1"/>
  <c r="S3029" i="1" s="1"/>
  <c r="P3030" i="1"/>
  <c r="S3030" i="1" s="1"/>
  <c r="P3031" i="1"/>
  <c r="S3031" i="1" s="1"/>
  <c r="P3032" i="1"/>
  <c r="S3032" i="1" s="1"/>
  <c r="P3033" i="1"/>
  <c r="S3033" i="1" s="1"/>
  <c r="P3034" i="1"/>
  <c r="S3034" i="1" s="1"/>
  <c r="P3035" i="1"/>
  <c r="S3035" i="1" s="1"/>
  <c r="P3036" i="1"/>
  <c r="S3036" i="1" s="1"/>
  <c r="P3037" i="1"/>
  <c r="S3037" i="1" s="1"/>
  <c r="P3038" i="1"/>
  <c r="S3038" i="1" s="1"/>
  <c r="P3039" i="1"/>
  <c r="S3039" i="1" s="1"/>
  <c r="P3040" i="1"/>
  <c r="S3040" i="1" s="1"/>
  <c r="P3041" i="1"/>
  <c r="S3041" i="1" s="1"/>
  <c r="P3042" i="1"/>
  <c r="S3042" i="1" s="1"/>
  <c r="P3043" i="1"/>
  <c r="S3043" i="1" s="1"/>
  <c r="P3044" i="1"/>
  <c r="S3044" i="1" s="1"/>
  <c r="P3045" i="1"/>
  <c r="S3045" i="1" s="1"/>
  <c r="P3046" i="1"/>
  <c r="S3046" i="1" s="1"/>
  <c r="P3047" i="1"/>
  <c r="S3047" i="1" s="1"/>
  <c r="P3048" i="1"/>
  <c r="S3048" i="1" s="1"/>
  <c r="P3049" i="1"/>
  <c r="S3049" i="1" s="1"/>
  <c r="P3050" i="1"/>
  <c r="S3050" i="1" s="1"/>
  <c r="P3051" i="1"/>
  <c r="S3051" i="1" s="1"/>
  <c r="P3052" i="1"/>
  <c r="S3052" i="1" s="1"/>
  <c r="P3053" i="1"/>
  <c r="S3053" i="1" s="1"/>
  <c r="P3054" i="1"/>
  <c r="S3054" i="1" s="1"/>
  <c r="P3055" i="1"/>
  <c r="S3055" i="1" s="1"/>
  <c r="P3056" i="1"/>
  <c r="S3056" i="1" s="1"/>
  <c r="P3057" i="1"/>
  <c r="S3057" i="1" s="1"/>
  <c r="P3058" i="1"/>
  <c r="S3058" i="1" s="1"/>
  <c r="P3059" i="1"/>
  <c r="S3059" i="1" s="1"/>
  <c r="P3060" i="1"/>
  <c r="S3060" i="1" s="1"/>
  <c r="P3061" i="1"/>
  <c r="S3061" i="1" s="1"/>
  <c r="P3062" i="1"/>
  <c r="S3062" i="1" s="1"/>
  <c r="P3063" i="1"/>
  <c r="S3063" i="1" s="1"/>
  <c r="P3064" i="1"/>
  <c r="S3064" i="1" s="1"/>
  <c r="P3065" i="1"/>
  <c r="S3065" i="1" s="1"/>
  <c r="P3066" i="1"/>
  <c r="S3066" i="1" s="1"/>
  <c r="P3067" i="1"/>
  <c r="S3067" i="1" s="1"/>
  <c r="P3068" i="1"/>
  <c r="S3068" i="1" s="1"/>
  <c r="P3069" i="1"/>
  <c r="S3069" i="1" s="1"/>
  <c r="P3070" i="1"/>
  <c r="S3070" i="1" s="1"/>
  <c r="P3071" i="1"/>
  <c r="S3071" i="1" s="1"/>
  <c r="P3072" i="1"/>
  <c r="S3072" i="1" s="1"/>
  <c r="P3073" i="1"/>
  <c r="S3073" i="1" s="1"/>
  <c r="P3074" i="1"/>
  <c r="S3074" i="1" s="1"/>
  <c r="P3075" i="1"/>
  <c r="S3075" i="1" s="1"/>
  <c r="P3076" i="1"/>
  <c r="S3076" i="1" s="1"/>
  <c r="P3077" i="1"/>
  <c r="S3077" i="1" s="1"/>
  <c r="P3078" i="1"/>
  <c r="S3078" i="1" s="1"/>
  <c r="P3079" i="1"/>
  <c r="S3079" i="1" s="1"/>
  <c r="P3080" i="1"/>
  <c r="S3080" i="1" s="1"/>
  <c r="P3081" i="1"/>
  <c r="S3081" i="1" s="1"/>
  <c r="P3082" i="1"/>
  <c r="S3082" i="1" s="1"/>
  <c r="P3083" i="1"/>
  <c r="S3083" i="1" s="1"/>
  <c r="P3084" i="1"/>
  <c r="S3084" i="1" s="1"/>
  <c r="P3085" i="1"/>
  <c r="S3085" i="1" s="1"/>
  <c r="P3086" i="1"/>
  <c r="S3086" i="1" s="1"/>
  <c r="P3087" i="1"/>
  <c r="S3087" i="1" s="1"/>
  <c r="P3088" i="1"/>
  <c r="S3088" i="1" s="1"/>
  <c r="P3089" i="1"/>
  <c r="S3089" i="1" s="1"/>
  <c r="P3090" i="1"/>
  <c r="S3090" i="1" s="1"/>
  <c r="P3091" i="1"/>
  <c r="S3091" i="1" s="1"/>
  <c r="P3092" i="1"/>
  <c r="S3092" i="1" s="1"/>
  <c r="P3093" i="1"/>
  <c r="S3093" i="1" s="1"/>
  <c r="P3094" i="1"/>
  <c r="S3094" i="1" s="1"/>
  <c r="P3095" i="1"/>
  <c r="S3095" i="1" s="1"/>
  <c r="P3096" i="1"/>
  <c r="S3096" i="1" s="1"/>
  <c r="P3097" i="1"/>
  <c r="S3097" i="1" s="1"/>
  <c r="P3098" i="1"/>
  <c r="S3098" i="1" s="1"/>
  <c r="P3099" i="1"/>
  <c r="S3099" i="1" s="1"/>
  <c r="P3100" i="1"/>
  <c r="S3100" i="1" s="1"/>
  <c r="P3101" i="1"/>
  <c r="S3101" i="1" s="1"/>
  <c r="P3102" i="1"/>
  <c r="S3102" i="1" s="1"/>
  <c r="P3103" i="1"/>
  <c r="S3103" i="1" s="1"/>
  <c r="P3104" i="1"/>
  <c r="S3104" i="1" s="1"/>
  <c r="P3105" i="1"/>
  <c r="S3105" i="1" s="1"/>
  <c r="P3106" i="1"/>
  <c r="S3106" i="1" s="1"/>
  <c r="P3107" i="1"/>
  <c r="S3107" i="1" s="1"/>
  <c r="P3108" i="1"/>
  <c r="S3108" i="1" s="1"/>
  <c r="P3109" i="1"/>
  <c r="S3109" i="1" s="1"/>
  <c r="P3110" i="1"/>
  <c r="S3110" i="1" s="1"/>
  <c r="P3111" i="1"/>
  <c r="S3111" i="1" s="1"/>
  <c r="P3112" i="1"/>
  <c r="S3112" i="1" s="1"/>
  <c r="P3113" i="1"/>
  <c r="S3113" i="1" s="1"/>
  <c r="P3114" i="1"/>
  <c r="S3114" i="1" s="1"/>
  <c r="P3115" i="1"/>
  <c r="S3115" i="1" s="1"/>
  <c r="P3116" i="1"/>
  <c r="S3116" i="1" s="1"/>
  <c r="P3117" i="1"/>
  <c r="S3117" i="1" s="1"/>
  <c r="P3118" i="1"/>
  <c r="S3118" i="1" s="1"/>
  <c r="P3119" i="1"/>
  <c r="S3119" i="1" s="1"/>
  <c r="P3120" i="1"/>
  <c r="S3120" i="1" s="1"/>
  <c r="P3121" i="1"/>
  <c r="S3121" i="1" s="1"/>
  <c r="P3122" i="1"/>
  <c r="S3122" i="1" s="1"/>
  <c r="P3123" i="1"/>
  <c r="S3123" i="1" s="1"/>
  <c r="P3124" i="1"/>
  <c r="S3124" i="1" s="1"/>
  <c r="P3125" i="1"/>
  <c r="S3125" i="1" s="1"/>
  <c r="P3126" i="1"/>
  <c r="S3126" i="1" s="1"/>
  <c r="P3127" i="1"/>
  <c r="S3127" i="1" s="1"/>
  <c r="P3128" i="1"/>
  <c r="S3128" i="1" s="1"/>
  <c r="P3129" i="1"/>
  <c r="S3129" i="1" s="1"/>
  <c r="P3130" i="1"/>
  <c r="S3130" i="1" s="1"/>
  <c r="P3131" i="1"/>
  <c r="S3131" i="1" s="1"/>
  <c r="P3132" i="1"/>
  <c r="S3132" i="1" s="1"/>
  <c r="P3133" i="1"/>
  <c r="S3133" i="1" s="1"/>
  <c r="P3134" i="1"/>
  <c r="S3134" i="1" s="1"/>
  <c r="P3135" i="1"/>
  <c r="S3135" i="1" s="1"/>
  <c r="P3136" i="1"/>
  <c r="S3136" i="1" s="1"/>
  <c r="P3137" i="1"/>
  <c r="S3137" i="1" s="1"/>
  <c r="P3138" i="1"/>
  <c r="S3138" i="1" s="1"/>
  <c r="P3139" i="1"/>
  <c r="S3139" i="1" s="1"/>
  <c r="P3140" i="1"/>
  <c r="S3140" i="1" s="1"/>
  <c r="P3141" i="1"/>
  <c r="S3141" i="1" s="1"/>
  <c r="P3142" i="1"/>
  <c r="S3142" i="1" s="1"/>
  <c r="P3143" i="1"/>
  <c r="S3143" i="1" s="1"/>
  <c r="P3144" i="1"/>
  <c r="S3144" i="1" s="1"/>
  <c r="P3145" i="1"/>
  <c r="S3145" i="1" s="1"/>
  <c r="P3146" i="1"/>
  <c r="S3146" i="1" s="1"/>
  <c r="P3147" i="1"/>
  <c r="S3147" i="1" s="1"/>
  <c r="P3148" i="1"/>
  <c r="S3148" i="1" s="1"/>
  <c r="P3149" i="1"/>
  <c r="S3149" i="1" s="1"/>
  <c r="P3150" i="1"/>
  <c r="S3150" i="1" s="1"/>
  <c r="P3151" i="1"/>
  <c r="S3151" i="1" s="1"/>
  <c r="P3152" i="1"/>
  <c r="S3152" i="1" s="1"/>
  <c r="P3153" i="1"/>
  <c r="S3153" i="1" s="1"/>
  <c r="P3154" i="1"/>
  <c r="S3154" i="1" s="1"/>
  <c r="P3155" i="1"/>
  <c r="S3155" i="1" s="1"/>
  <c r="P3156" i="1"/>
  <c r="S3156" i="1" s="1"/>
  <c r="P3157" i="1"/>
  <c r="S3157" i="1" s="1"/>
  <c r="P3158" i="1"/>
  <c r="S3158" i="1" s="1"/>
  <c r="P3159" i="1"/>
  <c r="S3159" i="1" s="1"/>
  <c r="P3160" i="1"/>
  <c r="S3160" i="1" s="1"/>
  <c r="P3161" i="1"/>
  <c r="S3161" i="1" s="1"/>
  <c r="P3162" i="1"/>
  <c r="S3162" i="1" s="1"/>
  <c r="P3163" i="1"/>
  <c r="S3163" i="1" s="1"/>
  <c r="P3164" i="1"/>
  <c r="S3164" i="1" s="1"/>
  <c r="P3165" i="1"/>
  <c r="S3165" i="1" s="1"/>
  <c r="P3166" i="1"/>
  <c r="S3166" i="1" s="1"/>
  <c r="P3167" i="1"/>
  <c r="S3167" i="1" s="1"/>
  <c r="P3168" i="1"/>
  <c r="S3168" i="1" s="1"/>
  <c r="P3169" i="1"/>
  <c r="S3169" i="1" s="1"/>
  <c r="P3170" i="1"/>
  <c r="S3170" i="1" s="1"/>
  <c r="P3171" i="1"/>
  <c r="S3171" i="1" s="1"/>
  <c r="P3172" i="1"/>
  <c r="S3172" i="1" s="1"/>
  <c r="P3173" i="1"/>
  <c r="S3173" i="1" s="1"/>
  <c r="P3174" i="1"/>
  <c r="S3174" i="1" s="1"/>
  <c r="P3175" i="1"/>
  <c r="S3175" i="1" s="1"/>
  <c r="P3176" i="1"/>
  <c r="S3176" i="1" s="1"/>
  <c r="P3177" i="1"/>
  <c r="S3177" i="1" s="1"/>
  <c r="P3178" i="1"/>
  <c r="S3178" i="1" s="1"/>
  <c r="P3179" i="1"/>
  <c r="S3179" i="1" s="1"/>
  <c r="P3180" i="1"/>
  <c r="S3180" i="1" s="1"/>
  <c r="P3181" i="1"/>
  <c r="S3181" i="1" s="1"/>
  <c r="P3182" i="1"/>
  <c r="S3182" i="1" s="1"/>
  <c r="P3183" i="1"/>
  <c r="S3183" i="1" s="1"/>
  <c r="P3184" i="1"/>
  <c r="S3184" i="1" s="1"/>
  <c r="P3185" i="1"/>
  <c r="S3185" i="1" s="1"/>
  <c r="P3186" i="1"/>
  <c r="S3186" i="1" s="1"/>
  <c r="P3187" i="1"/>
  <c r="S3187" i="1" s="1"/>
  <c r="P3188" i="1"/>
  <c r="S3188" i="1" s="1"/>
  <c r="P3189" i="1"/>
  <c r="S3189" i="1" s="1"/>
  <c r="P3190" i="1"/>
  <c r="S3190" i="1" s="1"/>
  <c r="P3191" i="1"/>
  <c r="S3191" i="1" s="1"/>
  <c r="P3192" i="1"/>
  <c r="S3192" i="1" s="1"/>
  <c r="P3193" i="1"/>
  <c r="S3193" i="1" s="1"/>
  <c r="P3194" i="1"/>
  <c r="S3194" i="1" s="1"/>
  <c r="P3195" i="1"/>
  <c r="S3195" i="1" s="1"/>
  <c r="P3196" i="1"/>
  <c r="S3196" i="1" s="1"/>
  <c r="P3197" i="1"/>
  <c r="S3197" i="1" s="1"/>
  <c r="P3198" i="1"/>
  <c r="S3198" i="1" s="1"/>
  <c r="P3199" i="1"/>
  <c r="S3199" i="1" s="1"/>
  <c r="P3200" i="1"/>
  <c r="S3200" i="1" s="1"/>
  <c r="P3201" i="1"/>
  <c r="S3201" i="1" s="1"/>
  <c r="P3202" i="1"/>
  <c r="S3202" i="1" s="1"/>
  <c r="P3203" i="1"/>
  <c r="S3203" i="1" s="1"/>
  <c r="P3204" i="1"/>
  <c r="S3204" i="1" s="1"/>
  <c r="P3205" i="1"/>
  <c r="S3205" i="1" s="1"/>
  <c r="P3206" i="1"/>
  <c r="S3206" i="1" s="1"/>
  <c r="P3207" i="1"/>
  <c r="S3207" i="1" s="1"/>
  <c r="P3208" i="1"/>
  <c r="S3208" i="1" s="1"/>
  <c r="P3209" i="1"/>
  <c r="S3209" i="1" s="1"/>
  <c r="P3210" i="1"/>
  <c r="S3210" i="1" s="1"/>
  <c r="P3211" i="1"/>
  <c r="S3211" i="1" s="1"/>
  <c r="P3212" i="1"/>
  <c r="S3212" i="1" s="1"/>
  <c r="P3213" i="1"/>
  <c r="S3213" i="1" s="1"/>
  <c r="P3214" i="1"/>
  <c r="S3214" i="1" s="1"/>
  <c r="P3215" i="1"/>
  <c r="S3215" i="1" s="1"/>
  <c r="P3216" i="1"/>
  <c r="S3216" i="1" s="1"/>
  <c r="P3217" i="1"/>
  <c r="S3217" i="1" s="1"/>
  <c r="P3218" i="1"/>
  <c r="S3218" i="1" s="1"/>
  <c r="P3219" i="1"/>
  <c r="S3219" i="1" s="1"/>
  <c r="P3220" i="1"/>
  <c r="S3220" i="1" s="1"/>
  <c r="P3221" i="1"/>
  <c r="S3221" i="1" s="1"/>
  <c r="P3222" i="1"/>
  <c r="S3222" i="1" s="1"/>
  <c r="P3223" i="1"/>
  <c r="S3223" i="1" s="1"/>
  <c r="P3224" i="1"/>
  <c r="S3224" i="1" s="1"/>
  <c r="P3225" i="1"/>
  <c r="S3225" i="1" s="1"/>
  <c r="P3226" i="1"/>
  <c r="S3226" i="1" s="1"/>
  <c r="P3227" i="1"/>
  <c r="S3227" i="1" s="1"/>
  <c r="P3228" i="1"/>
  <c r="S3228" i="1" s="1"/>
  <c r="P3229" i="1"/>
  <c r="S3229" i="1" s="1"/>
  <c r="P3230" i="1"/>
  <c r="S3230" i="1" s="1"/>
  <c r="P3231" i="1"/>
  <c r="S3231" i="1" s="1"/>
  <c r="P3232" i="1"/>
  <c r="S3232" i="1" s="1"/>
  <c r="P3233" i="1"/>
  <c r="S3233" i="1" s="1"/>
  <c r="P3234" i="1"/>
  <c r="S3234" i="1" s="1"/>
  <c r="P3235" i="1"/>
  <c r="S3235" i="1" s="1"/>
  <c r="P3236" i="1"/>
  <c r="S3236" i="1" s="1"/>
  <c r="P3237" i="1"/>
  <c r="S3237" i="1" s="1"/>
  <c r="P3238" i="1"/>
  <c r="S3238" i="1" s="1"/>
  <c r="P3239" i="1"/>
  <c r="S3239" i="1" s="1"/>
  <c r="P3240" i="1"/>
  <c r="S3240" i="1" s="1"/>
  <c r="P3241" i="1"/>
  <c r="S3241" i="1" s="1"/>
  <c r="P3242" i="1"/>
  <c r="S3242" i="1" s="1"/>
  <c r="P3243" i="1"/>
  <c r="S3243" i="1" s="1"/>
  <c r="P3244" i="1"/>
  <c r="S3244" i="1" s="1"/>
  <c r="P3245" i="1"/>
  <c r="S3245" i="1" s="1"/>
  <c r="P3246" i="1"/>
  <c r="S3246" i="1" s="1"/>
  <c r="P3247" i="1"/>
  <c r="S3247" i="1" s="1"/>
  <c r="P3248" i="1"/>
  <c r="S3248" i="1" s="1"/>
  <c r="P3249" i="1"/>
  <c r="S3249" i="1" s="1"/>
  <c r="P3250" i="1"/>
  <c r="S3250" i="1" s="1"/>
  <c r="P3251" i="1"/>
  <c r="S3251" i="1" s="1"/>
  <c r="P3252" i="1"/>
  <c r="S3252" i="1" s="1"/>
  <c r="P3253" i="1"/>
  <c r="S3253" i="1" s="1"/>
  <c r="P3254" i="1"/>
  <c r="S3254" i="1" s="1"/>
  <c r="P3255" i="1"/>
  <c r="S3255" i="1" s="1"/>
  <c r="P3256" i="1"/>
  <c r="S3256" i="1" s="1"/>
  <c r="P3257" i="1"/>
  <c r="S3257" i="1" s="1"/>
  <c r="P3258" i="1"/>
  <c r="S3258" i="1" s="1"/>
  <c r="P3259" i="1"/>
  <c r="S3259" i="1" s="1"/>
  <c r="P3260" i="1"/>
  <c r="S3260" i="1" s="1"/>
  <c r="P3261" i="1"/>
  <c r="S3261" i="1" s="1"/>
  <c r="P3262" i="1"/>
  <c r="S3262" i="1" s="1"/>
  <c r="P3263" i="1"/>
  <c r="S3263" i="1" s="1"/>
  <c r="P3264" i="1"/>
  <c r="S3264" i="1" s="1"/>
  <c r="P3265" i="1"/>
  <c r="S3265" i="1" s="1"/>
  <c r="P3266" i="1"/>
  <c r="S3266" i="1" s="1"/>
  <c r="P3267" i="1"/>
  <c r="S3267" i="1" s="1"/>
  <c r="P3268" i="1"/>
  <c r="S3268" i="1" s="1"/>
  <c r="P3269" i="1"/>
  <c r="S3269" i="1" s="1"/>
  <c r="P3270" i="1"/>
  <c r="S3270" i="1" s="1"/>
  <c r="P3271" i="1"/>
  <c r="S3271" i="1" s="1"/>
  <c r="P3272" i="1"/>
  <c r="S3272" i="1" s="1"/>
  <c r="P3273" i="1"/>
  <c r="S3273" i="1" s="1"/>
  <c r="P3274" i="1"/>
  <c r="S3274" i="1" s="1"/>
  <c r="P3275" i="1"/>
  <c r="S3275" i="1" s="1"/>
  <c r="P3276" i="1"/>
  <c r="S3276" i="1" s="1"/>
  <c r="P3277" i="1"/>
  <c r="S3277" i="1" s="1"/>
  <c r="P3278" i="1"/>
  <c r="S3278" i="1" s="1"/>
  <c r="P3279" i="1"/>
  <c r="S3279" i="1" s="1"/>
  <c r="P3280" i="1"/>
  <c r="S3280" i="1" s="1"/>
  <c r="P3281" i="1"/>
  <c r="S3281" i="1" s="1"/>
  <c r="P3282" i="1"/>
  <c r="S3282" i="1" s="1"/>
  <c r="P3283" i="1"/>
  <c r="S3283" i="1" s="1"/>
  <c r="P3284" i="1"/>
  <c r="S3284" i="1" s="1"/>
  <c r="P3285" i="1"/>
  <c r="S3285" i="1" s="1"/>
  <c r="P3286" i="1"/>
  <c r="S3286" i="1" s="1"/>
  <c r="P3287" i="1"/>
  <c r="S3287" i="1" s="1"/>
  <c r="P3288" i="1"/>
  <c r="S3288" i="1" s="1"/>
  <c r="P3289" i="1"/>
  <c r="S3289" i="1" s="1"/>
  <c r="P3290" i="1"/>
  <c r="S3290" i="1" s="1"/>
  <c r="P3291" i="1"/>
  <c r="S3291" i="1" s="1"/>
  <c r="P3292" i="1"/>
  <c r="S3292" i="1" s="1"/>
  <c r="P3293" i="1"/>
  <c r="S3293" i="1" s="1"/>
  <c r="P3294" i="1"/>
  <c r="S3294" i="1" s="1"/>
  <c r="P3295" i="1"/>
  <c r="S3295" i="1" s="1"/>
  <c r="P3296" i="1"/>
  <c r="S3296" i="1" s="1"/>
  <c r="P3297" i="1"/>
  <c r="S3297" i="1" s="1"/>
  <c r="P3298" i="1"/>
  <c r="S3298" i="1" s="1"/>
  <c r="P3299" i="1"/>
  <c r="S3299" i="1" s="1"/>
  <c r="P3300" i="1"/>
  <c r="S3300" i="1" s="1"/>
  <c r="P3301" i="1"/>
  <c r="S3301" i="1" s="1"/>
  <c r="P3302" i="1"/>
  <c r="S3302" i="1" s="1"/>
  <c r="P3303" i="1"/>
  <c r="S3303" i="1" s="1"/>
  <c r="P3304" i="1"/>
  <c r="S3304" i="1" s="1"/>
  <c r="P3305" i="1"/>
  <c r="S3305" i="1" s="1"/>
  <c r="P3306" i="1"/>
  <c r="S3306" i="1" s="1"/>
  <c r="P3307" i="1"/>
  <c r="S3307" i="1" s="1"/>
  <c r="P3308" i="1"/>
  <c r="S3308" i="1" s="1"/>
  <c r="P3309" i="1"/>
  <c r="S3309" i="1" s="1"/>
  <c r="P3310" i="1"/>
  <c r="S3310" i="1" s="1"/>
  <c r="P3311" i="1"/>
  <c r="S3311" i="1" s="1"/>
  <c r="P3312" i="1"/>
  <c r="S3312" i="1" s="1"/>
  <c r="P3313" i="1"/>
  <c r="S3313" i="1" s="1"/>
  <c r="P3314" i="1"/>
  <c r="S3314" i="1" s="1"/>
  <c r="P3315" i="1"/>
  <c r="S3315" i="1" s="1"/>
  <c r="P3316" i="1"/>
  <c r="S3316" i="1" s="1"/>
  <c r="P3317" i="1"/>
  <c r="S3317" i="1" s="1"/>
  <c r="P3318" i="1"/>
  <c r="S3318" i="1" s="1"/>
  <c r="P3319" i="1"/>
  <c r="S3319" i="1" s="1"/>
  <c r="P3320" i="1"/>
  <c r="S3320" i="1" s="1"/>
  <c r="P3321" i="1"/>
  <c r="S3321" i="1" s="1"/>
  <c r="P3322" i="1"/>
  <c r="S3322" i="1" s="1"/>
  <c r="P3323" i="1"/>
  <c r="S3323" i="1" s="1"/>
  <c r="P3324" i="1"/>
  <c r="S3324" i="1" s="1"/>
  <c r="P3325" i="1"/>
  <c r="S3325" i="1" s="1"/>
  <c r="P3326" i="1"/>
  <c r="S3326" i="1" s="1"/>
  <c r="P3327" i="1"/>
  <c r="S3327" i="1" s="1"/>
  <c r="P3328" i="1"/>
  <c r="S3328" i="1" s="1"/>
  <c r="P3329" i="1"/>
  <c r="S3329" i="1" s="1"/>
  <c r="P3330" i="1"/>
  <c r="S3330" i="1" s="1"/>
  <c r="P3331" i="1"/>
  <c r="S3331" i="1" s="1"/>
  <c r="P3332" i="1"/>
  <c r="S3332" i="1" s="1"/>
  <c r="P3333" i="1"/>
  <c r="S3333" i="1" s="1"/>
  <c r="P3334" i="1"/>
  <c r="S3334" i="1" s="1"/>
  <c r="P3335" i="1"/>
  <c r="S3335" i="1" s="1"/>
  <c r="P3336" i="1"/>
  <c r="S3336" i="1" s="1"/>
  <c r="P3337" i="1"/>
  <c r="S3337" i="1" s="1"/>
  <c r="P3338" i="1"/>
  <c r="S3338" i="1" s="1"/>
  <c r="P3339" i="1"/>
  <c r="S3339" i="1" s="1"/>
  <c r="P3340" i="1"/>
  <c r="S3340" i="1" s="1"/>
  <c r="P3341" i="1"/>
  <c r="S3341" i="1" s="1"/>
  <c r="P3342" i="1"/>
  <c r="S3342" i="1" s="1"/>
  <c r="P3343" i="1"/>
  <c r="S3343" i="1" s="1"/>
  <c r="P3344" i="1"/>
  <c r="S3344" i="1" s="1"/>
  <c r="P3345" i="1"/>
  <c r="S3345" i="1" s="1"/>
  <c r="P3346" i="1"/>
  <c r="S3346" i="1" s="1"/>
  <c r="P3347" i="1"/>
  <c r="S3347" i="1" s="1"/>
  <c r="P3348" i="1"/>
  <c r="S3348" i="1" s="1"/>
  <c r="P3349" i="1"/>
  <c r="S3349" i="1" s="1"/>
  <c r="P3350" i="1"/>
  <c r="S3350" i="1" s="1"/>
  <c r="P3351" i="1"/>
  <c r="S3351" i="1" s="1"/>
  <c r="P3352" i="1"/>
  <c r="S3352" i="1" s="1"/>
  <c r="P3353" i="1"/>
  <c r="S3353" i="1" s="1"/>
  <c r="P3354" i="1"/>
  <c r="S3354" i="1" s="1"/>
  <c r="P3355" i="1"/>
  <c r="S3355" i="1" s="1"/>
  <c r="P3356" i="1"/>
  <c r="S3356" i="1" s="1"/>
  <c r="P3357" i="1"/>
  <c r="S3357" i="1" s="1"/>
  <c r="P3358" i="1"/>
  <c r="S3358" i="1" s="1"/>
  <c r="P3359" i="1"/>
  <c r="S3359" i="1" s="1"/>
  <c r="P3360" i="1"/>
  <c r="S3360" i="1" s="1"/>
  <c r="P3361" i="1"/>
  <c r="S3361" i="1" s="1"/>
  <c r="P3362" i="1"/>
  <c r="S3362" i="1" s="1"/>
  <c r="P3363" i="1"/>
  <c r="S3363" i="1" s="1"/>
  <c r="P3364" i="1"/>
  <c r="S3364" i="1" s="1"/>
  <c r="P3365" i="1"/>
  <c r="S3365" i="1" s="1"/>
  <c r="P3366" i="1"/>
  <c r="S3366" i="1" s="1"/>
  <c r="P3367" i="1"/>
  <c r="S3367" i="1" s="1"/>
  <c r="P3368" i="1"/>
  <c r="S3368" i="1" s="1"/>
  <c r="P3369" i="1"/>
  <c r="S3369" i="1" s="1"/>
  <c r="P3370" i="1"/>
  <c r="S3370" i="1" s="1"/>
  <c r="P3371" i="1"/>
  <c r="S3371" i="1" s="1"/>
  <c r="P3372" i="1"/>
  <c r="S3372" i="1" s="1"/>
  <c r="P3373" i="1"/>
  <c r="S3373" i="1" s="1"/>
  <c r="P3374" i="1"/>
  <c r="S3374" i="1" s="1"/>
  <c r="P3375" i="1"/>
  <c r="S3375" i="1" s="1"/>
  <c r="P3376" i="1"/>
  <c r="S3376" i="1" s="1"/>
  <c r="P3377" i="1"/>
  <c r="S3377" i="1" s="1"/>
  <c r="P3378" i="1"/>
  <c r="S3378" i="1" s="1"/>
  <c r="P3379" i="1"/>
  <c r="S3379" i="1" s="1"/>
  <c r="P3380" i="1"/>
  <c r="S3380" i="1" s="1"/>
  <c r="P3381" i="1"/>
  <c r="S3381" i="1" s="1"/>
  <c r="P3382" i="1"/>
  <c r="S3382" i="1" s="1"/>
  <c r="P3383" i="1"/>
  <c r="S3383" i="1" s="1"/>
  <c r="P3384" i="1"/>
  <c r="S3384" i="1" s="1"/>
  <c r="P3385" i="1"/>
  <c r="S3385" i="1" s="1"/>
  <c r="P3386" i="1"/>
  <c r="S3386" i="1" s="1"/>
  <c r="P3387" i="1"/>
  <c r="S3387" i="1" s="1"/>
  <c r="P3388" i="1"/>
  <c r="S3388" i="1" s="1"/>
  <c r="P3389" i="1"/>
  <c r="S3389" i="1" s="1"/>
  <c r="P3390" i="1"/>
  <c r="S3390" i="1" s="1"/>
  <c r="P3391" i="1"/>
  <c r="S3391" i="1" s="1"/>
  <c r="P3392" i="1"/>
  <c r="S3392" i="1" s="1"/>
  <c r="P3393" i="1"/>
  <c r="S3393" i="1" s="1"/>
  <c r="P3394" i="1"/>
  <c r="S3394" i="1" s="1"/>
  <c r="P3395" i="1"/>
  <c r="S3395" i="1" s="1"/>
  <c r="P3396" i="1"/>
  <c r="S3396" i="1" s="1"/>
  <c r="P3397" i="1"/>
  <c r="S3397" i="1" s="1"/>
  <c r="P3398" i="1"/>
  <c r="S3398" i="1" s="1"/>
  <c r="P3399" i="1"/>
  <c r="S3399" i="1" s="1"/>
  <c r="P3400" i="1"/>
  <c r="S3400" i="1" s="1"/>
  <c r="P3401" i="1"/>
  <c r="S3401" i="1" s="1"/>
  <c r="P3402" i="1"/>
  <c r="S3402" i="1" s="1"/>
  <c r="P3403" i="1"/>
  <c r="S3403" i="1" s="1"/>
  <c r="P3404" i="1"/>
  <c r="S3404" i="1" s="1"/>
  <c r="P3405" i="1"/>
  <c r="S3405" i="1" s="1"/>
  <c r="P3406" i="1"/>
  <c r="S3406" i="1" s="1"/>
  <c r="P3407" i="1"/>
  <c r="S3407" i="1" s="1"/>
  <c r="P3408" i="1"/>
  <c r="S3408" i="1" s="1"/>
  <c r="P3409" i="1"/>
  <c r="S3409" i="1" s="1"/>
  <c r="P3410" i="1"/>
  <c r="S3410" i="1" s="1"/>
  <c r="P3411" i="1"/>
  <c r="S3411" i="1" s="1"/>
  <c r="P3412" i="1"/>
  <c r="S3412" i="1" s="1"/>
  <c r="P3413" i="1"/>
  <c r="S3413" i="1" s="1"/>
  <c r="P3414" i="1"/>
  <c r="S3414" i="1" s="1"/>
  <c r="P3415" i="1"/>
  <c r="S3415" i="1" s="1"/>
  <c r="P3416" i="1"/>
  <c r="S3416" i="1" s="1"/>
  <c r="P3417" i="1"/>
  <c r="S3417" i="1" s="1"/>
  <c r="P3418" i="1"/>
  <c r="S3418" i="1" s="1"/>
  <c r="P3419" i="1"/>
  <c r="S3419" i="1" s="1"/>
  <c r="P3420" i="1"/>
  <c r="S3420" i="1" s="1"/>
  <c r="P3421" i="1"/>
  <c r="S3421" i="1" s="1"/>
  <c r="P3422" i="1"/>
  <c r="S3422" i="1" s="1"/>
  <c r="P3423" i="1"/>
  <c r="S3423" i="1" s="1"/>
  <c r="P3424" i="1"/>
  <c r="S3424" i="1" s="1"/>
  <c r="P3425" i="1"/>
  <c r="S3425" i="1" s="1"/>
  <c r="P3426" i="1"/>
  <c r="S3426" i="1" s="1"/>
  <c r="P3427" i="1"/>
  <c r="S3427" i="1" s="1"/>
  <c r="P3428" i="1"/>
  <c r="S3428" i="1" s="1"/>
  <c r="P3429" i="1"/>
  <c r="S3429" i="1" s="1"/>
  <c r="P3430" i="1"/>
  <c r="S3430" i="1" s="1"/>
  <c r="P3431" i="1"/>
  <c r="S3431" i="1" s="1"/>
  <c r="P3432" i="1"/>
  <c r="S3432" i="1" s="1"/>
  <c r="P3433" i="1"/>
  <c r="S3433" i="1" s="1"/>
  <c r="P3434" i="1"/>
  <c r="S3434" i="1" s="1"/>
  <c r="P3435" i="1"/>
  <c r="S3435" i="1" s="1"/>
  <c r="P3436" i="1"/>
  <c r="S3436" i="1" s="1"/>
  <c r="P3437" i="1"/>
  <c r="S3437" i="1" s="1"/>
  <c r="P3438" i="1"/>
  <c r="S3438" i="1" s="1"/>
  <c r="P3439" i="1"/>
  <c r="S3439" i="1" s="1"/>
  <c r="P3440" i="1"/>
  <c r="S3440" i="1" s="1"/>
  <c r="P3441" i="1"/>
  <c r="S3441" i="1" s="1"/>
  <c r="P3442" i="1"/>
  <c r="S3442" i="1" s="1"/>
  <c r="P3443" i="1"/>
  <c r="S3443" i="1" s="1"/>
  <c r="P3444" i="1"/>
  <c r="S3444" i="1" s="1"/>
  <c r="P3445" i="1"/>
  <c r="S3445" i="1" s="1"/>
  <c r="P3446" i="1"/>
  <c r="S3446" i="1" s="1"/>
  <c r="P3447" i="1"/>
  <c r="S3447" i="1" s="1"/>
  <c r="P3448" i="1"/>
  <c r="S3448" i="1" s="1"/>
  <c r="P3449" i="1"/>
  <c r="S3449" i="1" s="1"/>
  <c r="P3450" i="1"/>
  <c r="S3450" i="1" s="1"/>
  <c r="P3451" i="1"/>
  <c r="S3451" i="1" s="1"/>
  <c r="P3452" i="1"/>
  <c r="S3452" i="1" s="1"/>
  <c r="P3453" i="1"/>
  <c r="S3453" i="1" s="1"/>
  <c r="P3454" i="1"/>
  <c r="S3454" i="1" s="1"/>
  <c r="P3455" i="1"/>
  <c r="S3455" i="1" s="1"/>
  <c r="P3456" i="1"/>
  <c r="S3456" i="1" s="1"/>
  <c r="P3457" i="1"/>
  <c r="S3457" i="1" s="1"/>
  <c r="P3458" i="1"/>
  <c r="S3458" i="1" s="1"/>
  <c r="P3459" i="1"/>
  <c r="S3459" i="1" s="1"/>
  <c r="P3460" i="1"/>
  <c r="S3460" i="1" s="1"/>
  <c r="P3461" i="1"/>
  <c r="S3461" i="1" s="1"/>
  <c r="P3462" i="1"/>
  <c r="S3462" i="1" s="1"/>
  <c r="P3463" i="1"/>
  <c r="S3463" i="1" s="1"/>
  <c r="P3464" i="1"/>
  <c r="S3464" i="1" s="1"/>
  <c r="P3465" i="1"/>
  <c r="S3465" i="1" s="1"/>
  <c r="P3466" i="1"/>
  <c r="S3466" i="1" s="1"/>
  <c r="P3467" i="1"/>
  <c r="S3467" i="1" s="1"/>
  <c r="P3468" i="1"/>
  <c r="S3468" i="1" s="1"/>
  <c r="P3469" i="1"/>
  <c r="S3469" i="1" s="1"/>
  <c r="P3470" i="1"/>
  <c r="S3470" i="1" s="1"/>
  <c r="P3471" i="1"/>
  <c r="S3471" i="1" s="1"/>
  <c r="P3472" i="1"/>
  <c r="S3472" i="1" s="1"/>
  <c r="P3473" i="1"/>
  <c r="S3473" i="1" s="1"/>
  <c r="P3474" i="1"/>
  <c r="S3474" i="1" s="1"/>
  <c r="P3475" i="1"/>
  <c r="S3475" i="1" s="1"/>
  <c r="P3476" i="1"/>
  <c r="S3476" i="1" s="1"/>
  <c r="P3477" i="1"/>
  <c r="S3477" i="1" s="1"/>
  <c r="P3478" i="1"/>
  <c r="S3478" i="1" s="1"/>
  <c r="P3479" i="1"/>
  <c r="S3479" i="1" s="1"/>
  <c r="P3480" i="1"/>
  <c r="S3480" i="1" s="1"/>
  <c r="P3481" i="1"/>
  <c r="S3481" i="1" s="1"/>
  <c r="P3482" i="1"/>
  <c r="S3482" i="1" s="1"/>
  <c r="P3483" i="1"/>
  <c r="S3483" i="1" s="1"/>
  <c r="P3484" i="1"/>
  <c r="S3484" i="1" s="1"/>
  <c r="P3485" i="1"/>
  <c r="S3485" i="1" s="1"/>
  <c r="P3486" i="1"/>
  <c r="S3486" i="1" s="1"/>
  <c r="P3487" i="1"/>
  <c r="S3487" i="1" s="1"/>
  <c r="P3488" i="1"/>
  <c r="S3488" i="1" s="1"/>
  <c r="P3489" i="1"/>
  <c r="S3489" i="1" s="1"/>
  <c r="P3490" i="1"/>
  <c r="S3490" i="1" s="1"/>
  <c r="P3491" i="1"/>
  <c r="S3491" i="1" s="1"/>
  <c r="P3492" i="1"/>
  <c r="S3492" i="1" s="1"/>
  <c r="P3493" i="1"/>
  <c r="S3493" i="1" s="1"/>
  <c r="P3494" i="1"/>
  <c r="S3494" i="1" s="1"/>
  <c r="P3495" i="1"/>
  <c r="S3495" i="1" s="1"/>
  <c r="P3496" i="1"/>
  <c r="S3496" i="1" s="1"/>
  <c r="P3497" i="1"/>
  <c r="S3497" i="1" s="1"/>
  <c r="P3498" i="1"/>
  <c r="S3498" i="1" s="1"/>
  <c r="P3499" i="1"/>
  <c r="S3499" i="1" s="1"/>
  <c r="P3500" i="1"/>
  <c r="S3500" i="1" s="1"/>
  <c r="P3501" i="1"/>
  <c r="S3501" i="1" s="1"/>
  <c r="P3502" i="1"/>
  <c r="S3502" i="1" s="1"/>
  <c r="P3503" i="1"/>
  <c r="S3503" i="1" s="1"/>
  <c r="P3504" i="1"/>
  <c r="S3504" i="1" s="1"/>
  <c r="P3505" i="1"/>
  <c r="S3505" i="1" s="1"/>
  <c r="P3506" i="1"/>
  <c r="S3506" i="1" s="1"/>
  <c r="P3507" i="1"/>
  <c r="S3507" i="1" s="1"/>
  <c r="P3508" i="1"/>
  <c r="S3508" i="1" s="1"/>
  <c r="P3509" i="1"/>
  <c r="S3509" i="1" s="1"/>
  <c r="P3510" i="1"/>
  <c r="S3510" i="1" s="1"/>
  <c r="P3511" i="1"/>
  <c r="S3511" i="1" s="1"/>
  <c r="P3512" i="1"/>
  <c r="S3512" i="1" s="1"/>
  <c r="P3513" i="1"/>
  <c r="S3513" i="1" s="1"/>
  <c r="P3514" i="1"/>
  <c r="S3514" i="1" s="1"/>
  <c r="P3515" i="1"/>
  <c r="S3515" i="1" s="1"/>
  <c r="P3516" i="1"/>
  <c r="S3516" i="1" s="1"/>
  <c r="P3517" i="1"/>
  <c r="S3517" i="1" s="1"/>
  <c r="P3518" i="1"/>
  <c r="S3518" i="1" s="1"/>
  <c r="P3519" i="1"/>
  <c r="S3519" i="1" s="1"/>
  <c r="P3520" i="1"/>
  <c r="S3520" i="1" s="1"/>
  <c r="P3521" i="1"/>
  <c r="S3521" i="1" s="1"/>
  <c r="P3522" i="1"/>
  <c r="S3522" i="1" s="1"/>
  <c r="P3523" i="1"/>
  <c r="S3523" i="1" s="1"/>
  <c r="P3524" i="1"/>
  <c r="S3524" i="1" s="1"/>
  <c r="P3525" i="1"/>
  <c r="S3525" i="1" s="1"/>
  <c r="P3526" i="1"/>
  <c r="S3526" i="1" s="1"/>
  <c r="P3527" i="1"/>
  <c r="S3527" i="1" s="1"/>
  <c r="P3528" i="1"/>
  <c r="S3528" i="1" s="1"/>
  <c r="P3529" i="1"/>
  <c r="S3529" i="1" s="1"/>
  <c r="P3530" i="1"/>
  <c r="S3530" i="1" s="1"/>
  <c r="P3531" i="1"/>
  <c r="S3531" i="1" s="1"/>
  <c r="P3532" i="1"/>
  <c r="S3532" i="1" s="1"/>
  <c r="P3533" i="1"/>
  <c r="S3533" i="1" s="1"/>
  <c r="P3534" i="1"/>
  <c r="S3534" i="1" s="1"/>
  <c r="P3535" i="1"/>
  <c r="S3535" i="1" s="1"/>
  <c r="P3536" i="1"/>
  <c r="S3536" i="1" s="1"/>
  <c r="P3537" i="1"/>
  <c r="S3537" i="1" s="1"/>
  <c r="P3538" i="1"/>
  <c r="S3538" i="1" s="1"/>
  <c r="P3539" i="1"/>
  <c r="S3539" i="1" s="1"/>
  <c r="P3540" i="1"/>
  <c r="S3540" i="1" s="1"/>
  <c r="P3541" i="1"/>
  <c r="S3541" i="1" s="1"/>
  <c r="P3542" i="1"/>
  <c r="S3542" i="1" s="1"/>
  <c r="P3543" i="1"/>
  <c r="S3543" i="1" s="1"/>
  <c r="P3544" i="1"/>
  <c r="S3544" i="1" s="1"/>
  <c r="P3545" i="1"/>
  <c r="S3545" i="1" s="1"/>
  <c r="P3546" i="1"/>
  <c r="S3546" i="1" s="1"/>
  <c r="P3547" i="1"/>
  <c r="S3547" i="1" s="1"/>
  <c r="P3548" i="1"/>
  <c r="S3548" i="1" s="1"/>
  <c r="P3549" i="1"/>
  <c r="S3549" i="1" s="1"/>
  <c r="P3550" i="1"/>
  <c r="S3550" i="1" s="1"/>
  <c r="P3551" i="1"/>
  <c r="S3551" i="1" s="1"/>
  <c r="P3552" i="1"/>
  <c r="S3552" i="1" s="1"/>
  <c r="P3553" i="1"/>
  <c r="S3553" i="1" s="1"/>
  <c r="P3554" i="1"/>
  <c r="S3554" i="1" s="1"/>
  <c r="P3555" i="1"/>
  <c r="S3555" i="1" s="1"/>
  <c r="P3556" i="1"/>
  <c r="S3556" i="1" s="1"/>
  <c r="P3557" i="1"/>
  <c r="S3557" i="1" s="1"/>
  <c r="P3558" i="1"/>
  <c r="S3558" i="1" s="1"/>
  <c r="P3559" i="1"/>
  <c r="S3559" i="1" s="1"/>
  <c r="P3560" i="1"/>
  <c r="S3560" i="1" s="1"/>
  <c r="P3561" i="1"/>
  <c r="S3561" i="1" s="1"/>
  <c r="P3562" i="1"/>
  <c r="S3562" i="1" s="1"/>
  <c r="P3563" i="1"/>
  <c r="S3563" i="1" s="1"/>
  <c r="P3564" i="1"/>
  <c r="S3564" i="1" s="1"/>
  <c r="P3565" i="1"/>
  <c r="S3565" i="1" s="1"/>
  <c r="P3566" i="1"/>
  <c r="S3566" i="1" s="1"/>
  <c r="P3567" i="1"/>
  <c r="S3567" i="1" s="1"/>
  <c r="P3568" i="1"/>
  <c r="S3568" i="1" s="1"/>
  <c r="P3569" i="1"/>
  <c r="S3569" i="1" s="1"/>
  <c r="P3570" i="1"/>
  <c r="S3570" i="1" s="1"/>
  <c r="P3571" i="1"/>
  <c r="S3571" i="1" s="1"/>
  <c r="P3572" i="1"/>
  <c r="S3572" i="1" s="1"/>
  <c r="P3573" i="1"/>
  <c r="S3573" i="1" s="1"/>
  <c r="P3574" i="1"/>
  <c r="S3574" i="1" s="1"/>
  <c r="P3575" i="1"/>
  <c r="S3575" i="1" s="1"/>
  <c r="P3576" i="1"/>
  <c r="S3576" i="1" s="1"/>
  <c r="P3577" i="1"/>
  <c r="S3577" i="1" s="1"/>
  <c r="P3578" i="1"/>
  <c r="S3578" i="1" s="1"/>
  <c r="P3579" i="1"/>
  <c r="S3579" i="1" s="1"/>
  <c r="P3580" i="1"/>
  <c r="S3580" i="1" s="1"/>
  <c r="P3581" i="1"/>
  <c r="S3581" i="1" s="1"/>
  <c r="P3582" i="1"/>
  <c r="S3582" i="1" s="1"/>
  <c r="P3583" i="1"/>
  <c r="S3583" i="1" s="1"/>
  <c r="P3584" i="1"/>
  <c r="S3584" i="1" s="1"/>
  <c r="P3585" i="1"/>
  <c r="S3585" i="1" s="1"/>
  <c r="P3586" i="1"/>
  <c r="S3586" i="1" s="1"/>
  <c r="P3587" i="1"/>
  <c r="S3587" i="1" s="1"/>
  <c r="P3588" i="1"/>
  <c r="S3588" i="1" s="1"/>
  <c r="P3589" i="1"/>
  <c r="S3589" i="1" s="1"/>
  <c r="P3590" i="1"/>
  <c r="S3590" i="1" s="1"/>
  <c r="P3591" i="1"/>
  <c r="S3591" i="1" s="1"/>
  <c r="P3592" i="1"/>
  <c r="S3592" i="1" s="1"/>
  <c r="P3593" i="1"/>
  <c r="S3593" i="1" s="1"/>
  <c r="P3594" i="1"/>
  <c r="S3594" i="1" s="1"/>
  <c r="P3595" i="1"/>
  <c r="S3595" i="1" s="1"/>
  <c r="P3596" i="1"/>
  <c r="S3596" i="1" s="1"/>
  <c r="P3597" i="1"/>
  <c r="S3597" i="1" s="1"/>
  <c r="P3598" i="1"/>
  <c r="S3598" i="1" s="1"/>
  <c r="P3599" i="1"/>
  <c r="S3599" i="1" s="1"/>
  <c r="P3600" i="1"/>
  <c r="S3600" i="1" s="1"/>
  <c r="P3601" i="1"/>
  <c r="S3601" i="1" s="1"/>
  <c r="P3602" i="1"/>
  <c r="S3602" i="1" s="1"/>
  <c r="P3603" i="1"/>
  <c r="S3603" i="1" s="1"/>
  <c r="P3604" i="1"/>
  <c r="S3604" i="1" s="1"/>
  <c r="P3605" i="1"/>
  <c r="S3605" i="1" s="1"/>
  <c r="P3606" i="1"/>
  <c r="S3606" i="1" s="1"/>
  <c r="P3607" i="1"/>
  <c r="S3607" i="1" s="1"/>
  <c r="P3608" i="1"/>
  <c r="S3608" i="1" s="1"/>
  <c r="P3609" i="1"/>
  <c r="S3609" i="1" s="1"/>
  <c r="P3610" i="1"/>
  <c r="S3610" i="1" s="1"/>
  <c r="P3611" i="1"/>
  <c r="S3611" i="1" s="1"/>
  <c r="P3612" i="1"/>
  <c r="S3612" i="1" s="1"/>
  <c r="P3613" i="1"/>
  <c r="S3613" i="1" s="1"/>
  <c r="P3614" i="1"/>
  <c r="S3614" i="1" s="1"/>
  <c r="P3615" i="1"/>
  <c r="S3615" i="1" s="1"/>
  <c r="P3616" i="1"/>
  <c r="S3616" i="1" s="1"/>
  <c r="P3617" i="1"/>
  <c r="S3617" i="1" s="1"/>
  <c r="P3618" i="1"/>
  <c r="S3618" i="1" s="1"/>
  <c r="P3619" i="1"/>
  <c r="S3619" i="1" s="1"/>
  <c r="P3620" i="1"/>
  <c r="S3620" i="1" s="1"/>
  <c r="P3621" i="1"/>
  <c r="S3621" i="1" s="1"/>
  <c r="P3622" i="1"/>
  <c r="S3622" i="1" s="1"/>
  <c r="P3623" i="1"/>
  <c r="S3623" i="1" s="1"/>
  <c r="P3624" i="1"/>
  <c r="S3624" i="1" s="1"/>
  <c r="P3625" i="1"/>
  <c r="S3625" i="1" s="1"/>
  <c r="P3626" i="1"/>
  <c r="S3626" i="1" s="1"/>
  <c r="P3627" i="1"/>
  <c r="S3627" i="1" s="1"/>
  <c r="P3628" i="1"/>
  <c r="S3628" i="1" s="1"/>
  <c r="P3629" i="1"/>
  <c r="S3629" i="1" s="1"/>
  <c r="P3630" i="1"/>
  <c r="S3630" i="1" s="1"/>
  <c r="P3631" i="1"/>
  <c r="S3631" i="1" s="1"/>
  <c r="P3632" i="1"/>
  <c r="S3632" i="1" s="1"/>
  <c r="P3633" i="1"/>
  <c r="S3633" i="1" s="1"/>
  <c r="P3634" i="1"/>
  <c r="S3634" i="1" s="1"/>
  <c r="P3635" i="1"/>
  <c r="S3635" i="1" s="1"/>
  <c r="P3636" i="1"/>
  <c r="S3636" i="1" s="1"/>
  <c r="P3637" i="1"/>
  <c r="S3637" i="1" s="1"/>
  <c r="P3638" i="1"/>
  <c r="S3638" i="1" s="1"/>
  <c r="P3639" i="1"/>
  <c r="S3639" i="1" s="1"/>
  <c r="P3640" i="1"/>
  <c r="S3640" i="1" s="1"/>
  <c r="P3641" i="1"/>
  <c r="S3641" i="1" s="1"/>
  <c r="P3642" i="1"/>
  <c r="S3642" i="1" s="1"/>
  <c r="P3643" i="1"/>
  <c r="S3643" i="1" s="1"/>
  <c r="P3644" i="1"/>
  <c r="S3644" i="1" s="1"/>
  <c r="P3645" i="1"/>
  <c r="S3645" i="1" s="1"/>
  <c r="P3646" i="1"/>
  <c r="S3646" i="1" s="1"/>
  <c r="P3647" i="1"/>
  <c r="S3647" i="1" s="1"/>
  <c r="P3648" i="1"/>
  <c r="S3648" i="1" s="1"/>
  <c r="P3649" i="1"/>
  <c r="S3649" i="1" s="1"/>
  <c r="P3650" i="1"/>
  <c r="S3650" i="1" s="1"/>
  <c r="P3651" i="1"/>
  <c r="S3651" i="1" s="1"/>
  <c r="P3652" i="1"/>
  <c r="S3652" i="1" s="1"/>
  <c r="P3653" i="1"/>
  <c r="S3653" i="1" s="1"/>
  <c r="P3654" i="1"/>
  <c r="S3654" i="1" s="1"/>
  <c r="P3655" i="1"/>
  <c r="S3655" i="1" s="1"/>
  <c r="P3656" i="1"/>
  <c r="S3656" i="1" s="1"/>
  <c r="P3657" i="1"/>
  <c r="S3657" i="1" s="1"/>
  <c r="P3658" i="1"/>
  <c r="S3658" i="1" s="1"/>
  <c r="P3659" i="1"/>
  <c r="S3659" i="1" s="1"/>
  <c r="P3660" i="1"/>
  <c r="S3660" i="1" s="1"/>
  <c r="P3661" i="1"/>
  <c r="S3661" i="1" s="1"/>
  <c r="P3662" i="1"/>
  <c r="S3662" i="1" s="1"/>
  <c r="P3663" i="1"/>
  <c r="S3663" i="1" s="1"/>
  <c r="P3664" i="1"/>
  <c r="S3664" i="1" s="1"/>
  <c r="P3665" i="1"/>
  <c r="S3665" i="1" s="1"/>
  <c r="P3666" i="1"/>
  <c r="S3666" i="1" s="1"/>
  <c r="P3667" i="1"/>
  <c r="S3667" i="1" s="1"/>
  <c r="P3668" i="1"/>
  <c r="S3668" i="1" s="1"/>
  <c r="P3669" i="1"/>
  <c r="S3669" i="1" s="1"/>
  <c r="P3670" i="1"/>
  <c r="S3670" i="1" s="1"/>
  <c r="P3671" i="1"/>
  <c r="S3671" i="1" s="1"/>
  <c r="P3672" i="1"/>
  <c r="S3672" i="1" s="1"/>
  <c r="P3673" i="1"/>
  <c r="S3673" i="1" s="1"/>
  <c r="P3674" i="1"/>
  <c r="S3674" i="1" s="1"/>
  <c r="P3675" i="1"/>
  <c r="S3675" i="1" s="1"/>
  <c r="P3676" i="1"/>
  <c r="S3676" i="1" s="1"/>
  <c r="P3677" i="1"/>
  <c r="S3677" i="1" s="1"/>
  <c r="P3678" i="1"/>
  <c r="S3678" i="1" s="1"/>
  <c r="P3679" i="1"/>
  <c r="S3679" i="1" s="1"/>
  <c r="P3680" i="1"/>
  <c r="S3680" i="1" s="1"/>
  <c r="P3681" i="1"/>
  <c r="S3681" i="1" s="1"/>
  <c r="P3682" i="1"/>
  <c r="S3682" i="1" s="1"/>
  <c r="P3683" i="1"/>
  <c r="S3683" i="1" s="1"/>
  <c r="P3684" i="1"/>
  <c r="S3684" i="1" s="1"/>
  <c r="P3685" i="1"/>
  <c r="S3685" i="1" s="1"/>
  <c r="P3686" i="1"/>
  <c r="S3686" i="1" s="1"/>
  <c r="P3687" i="1"/>
  <c r="S3687" i="1" s="1"/>
  <c r="P3688" i="1"/>
  <c r="S3688" i="1" s="1"/>
  <c r="P3689" i="1"/>
  <c r="S3689" i="1" s="1"/>
  <c r="P3690" i="1"/>
  <c r="S3690" i="1" s="1"/>
  <c r="P3691" i="1"/>
  <c r="S3691" i="1" s="1"/>
  <c r="P3692" i="1"/>
  <c r="S3692" i="1" s="1"/>
  <c r="P3693" i="1"/>
  <c r="S3693" i="1" s="1"/>
  <c r="P3694" i="1"/>
  <c r="S3694" i="1" s="1"/>
  <c r="P3695" i="1"/>
  <c r="S3695" i="1" s="1"/>
  <c r="P3696" i="1"/>
  <c r="S3696" i="1" s="1"/>
  <c r="P3697" i="1"/>
  <c r="S3697" i="1" s="1"/>
  <c r="P3698" i="1"/>
  <c r="S3698" i="1" s="1"/>
  <c r="P3699" i="1"/>
  <c r="S3699" i="1" s="1"/>
  <c r="P3700" i="1"/>
  <c r="S3700" i="1" s="1"/>
  <c r="P3701" i="1"/>
  <c r="S3701" i="1" s="1"/>
  <c r="P3702" i="1"/>
  <c r="S3702" i="1" s="1"/>
  <c r="P3703" i="1"/>
  <c r="S3703" i="1" s="1"/>
  <c r="P3704" i="1"/>
  <c r="S3704" i="1" s="1"/>
  <c r="P3705" i="1"/>
  <c r="S3705" i="1" s="1"/>
  <c r="P3706" i="1"/>
  <c r="S3706" i="1" s="1"/>
  <c r="P3707" i="1"/>
  <c r="S3707" i="1" s="1"/>
  <c r="P3708" i="1"/>
  <c r="S3708" i="1" s="1"/>
  <c r="P3709" i="1"/>
  <c r="S3709" i="1" s="1"/>
  <c r="P3710" i="1"/>
  <c r="S3710" i="1" s="1"/>
  <c r="P3711" i="1"/>
  <c r="S3711" i="1" s="1"/>
  <c r="P3712" i="1"/>
  <c r="S3712" i="1" s="1"/>
  <c r="P3713" i="1"/>
  <c r="S3713" i="1" s="1"/>
  <c r="P3714" i="1"/>
  <c r="S3714" i="1" s="1"/>
  <c r="P3715" i="1"/>
  <c r="S3715" i="1" s="1"/>
  <c r="P3716" i="1"/>
  <c r="S3716" i="1" s="1"/>
  <c r="P3717" i="1"/>
  <c r="S3717" i="1" s="1"/>
  <c r="P3718" i="1"/>
  <c r="S3718" i="1" s="1"/>
  <c r="P3719" i="1"/>
  <c r="S3719" i="1" s="1"/>
  <c r="P3720" i="1"/>
  <c r="S3720" i="1" s="1"/>
  <c r="P3721" i="1"/>
  <c r="S3721" i="1" s="1"/>
  <c r="P3722" i="1"/>
  <c r="S3722" i="1" s="1"/>
  <c r="P3723" i="1"/>
  <c r="S3723" i="1" s="1"/>
  <c r="P3724" i="1"/>
  <c r="S3724" i="1" s="1"/>
  <c r="P3725" i="1"/>
  <c r="S3725" i="1" s="1"/>
  <c r="P3726" i="1"/>
  <c r="S3726" i="1" s="1"/>
  <c r="R2" i="1"/>
  <c r="Q2" i="1"/>
  <c r="P2" i="1"/>
  <c r="S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2" i="1"/>
  <c r="X3718" i="1" l="1"/>
  <c r="X3709" i="1"/>
  <c r="X3690" i="1"/>
  <c r="X3681" i="1"/>
  <c r="X3663" i="1"/>
  <c r="X3645" i="1"/>
  <c r="X3635" i="1"/>
  <c r="X3626" i="1"/>
  <c r="X3617" i="1"/>
  <c r="X3608" i="1"/>
  <c r="X3599" i="1"/>
  <c r="X3590" i="1"/>
  <c r="X3581" i="1"/>
  <c r="X3562" i="1"/>
  <c r="X3553" i="1"/>
  <c r="X3544" i="1"/>
  <c r="X3535" i="1"/>
  <c r="X3526" i="1"/>
  <c r="X3517" i="1"/>
  <c r="X3489" i="1"/>
  <c r="X3475" i="1"/>
  <c r="X3464" i="1"/>
  <c r="X3450" i="1"/>
  <c r="X3439" i="1"/>
  <c r="X3425" i="1"/>
  <c r="X3411" i="1"/>
  <c r="X3386" i="1"/>
  <c r="X3375" i="1"/>
  <c r="X3361" i="1"/>
  <c r="X3336" i="1"/>
  <c r="X3322" i="1"/>
  <c r="X3297" i="1"/>
  <c r="X3283" i="1"/>
  <c r="X3272" i="1"/>
  <c r="X3256" i="1"/>
  <c r="X3243" i="1"/>
  <c r="X3211" i="1"/>
  <c r="X3199" i="1"/>
  <c r="X3183" i="1"/>
  <c r="X3170" i="1"/>
  <c r="X3154" i="1"/>
  <c r="X3138" i="1"/>
  <c r="X3119" i="1"/>
  <c r="X3093" i="1"/>
  <c r="X3072" i="1"/>
  <c r="X2999" i="1"/>
  <c r="X2973" i="1"/>
  <c r="X2946" i="1"/>
  <c r="X2924" i="1"/>
  <c r="X2893" i="1"/>
  <c r="X2863" i="1"/>
  <c r="X2840" i="1"/>
  <c r="X2810" i="1"/>
  <c r="X2780" i="1"/>
  <c r="X2726" i="1"/>
  <c r="X2696" i="1"/>
  <c r="X2670" i="1"/>
  <c r="X2627" i="1"/>
  <c r="X2552" i="1"/>
  <c r="X2509" i="1"/>
  <c r="X2433" i="1"/>
  <c r="X2276" i="1"/>
  <c r="X2213" i="1"/>
  <c r="X2131" i="1"/>
  <c r="X3726" i="1"/>
  <c r="X3717" i="1"/>
  <c r="X3707" i="1"/>
  <c r="X3698" i="1"/>
  <c r="X3689" i="1"/>
  <c r="X3671" i="1"/>
  <c r="X3662" i="1"/>
  <c r="X3653" i="1"/>
  <c r="X3643" i="1"/>
  <c r="X3634" i="1"/>
  <c r="X3625" i="1"/>
  <c r="X3616" i="1"/>
  <c r="X3607" i="1"/>
  <c r="X3598" i="1"/>
  <c r="X3589" i="1"/>
  <c r="X3579" i="1"/>
  <c r="X3570" i="1"/>
  <c r="X3561" i="1"/>
  <c r="X3552" i="1"/>
  <c r="X3534" i="1"/>
  <c r="X3525" i="1"/>
  <c r="X3515" i="1"/>
  <c r="X3506" i="1"/>
  <c r="X3497" i="1"/>
  <c r="X3488" i="1"/>
  <c r="X3474" i="1"/>
  <c r="X3463" i="1"/>
  <c r="X3449" i="1"/>
  <c r="X3435" i="1"/>
  <c r="X3410" i="1"/>
  <c r="X3399" i="1"/>
  <c r="X3385" i="1"/>
  <c r="X3335" i="1"/>
  <c r="X3321" i="1"/>
  <c r="X3307" i="1"/>
  <c r="X3296" i="1"/>
  <c r="X3239" i="1"/>
  <c r="X3226" i="1"/>
  <c r="X3210" i="1"/>
  <c r="X3182" i="1"/>
  <c r="X3153" i="1"/>
  <c r="X3137" i="1"/>
  <c r="X3118" i="1"/>
  <c r="X3091" i="1"/>
  <c r="X3045" i="1"/>
  <c r="X3018" i="1"/>
  <c r="X2992" i="1"/>
  <c r="X2971" i="1"/>
  <c r="X2916" i="1"/>
  <c r="X2862" i="1"/>
  <c r="X2832" i="1"/>
  <c r="X2808" i="1"/>
  <c r="X2779" i="1"/>
  <c r="X2749" i="1"/>
  <c r="X2725" i="1"/>
  <c r="X2660" i="1"/>
  <c r="X2626" i="1"/>
  <c r="X2582" i="1"/>
  <c r="X2542" i="1"/>
  <c r="X2508" i="1"/>
  <c r="X2468" i="1"/>
  <c r="X2413" i="1"/>
  <c r="X2191" i="1"/>
  <c r="X2130" i="1"/>
  <c r="X2047" i="1"/>
  <c r="X1704" i="1"/>
  <c r="X3725" i="1"/>
  <c r="X3697" i="1"/>
  <c r="X3688" i="1"/>
  <c r="X3679" i="1"/>
  <c r="X3670" i="1"/>
  <c r="X3661" i="1"/>
  <c r="X3651" i="1"/>
  <c r="X3642" i="1"/>
  <c r="X3633" i="1"/>
  <c r="X3624" i="1"/>
  <c r="X3597" i="1"/>
  <c r="X3587" i="1"/>
  <c r="X3569" i="1"/>
  <c r="X3551" i="1"/>
  <c r="X3542" i="1"/>
  <c r="X3533" i="1"/>
  <c r="X3523" i="1"/>
  <c r="X3514" i="1"/>
  <c r="X3496" i="1"/>
  <c r="X3473" i="1"/>
  <c r="X3459" i="1"/>
  <c r="X3448" i="1"/>
  <c r="X3434" i="1"/>
  <c r="X3423" i="1"/>
  <c r="X3409" i="1"/>
  <c r="X3395" i="1"/>
  <c r="X3384" i="1"/>
  <c r="X3370" i="1"/>
  <c r="X3331" i="1"/>
  <c r="X3320" i="1"/>
  <c r="X3306" i="1"/>
  <c r="X3295" i="1"/>
  <c r="X3254" i="1"/>
  <c r="X3238" i="1"/>
  <c r="X3225" i="1"/>
  <c r="X3193" i="1"/>
  <c r="X3181" i="1"/>
  <c r="X3165" i="1"/>
  <c r="X3152" i="1"/>
  <c r="X3136" i="1"/>
  <c r="X3111" i="1"/>
  <c r="X3090" i="1"/>
  <c r="X3064" i="1"/>
  <c r="X3017" i="1"/>
  <c r="X2991" i="1"/>
  <c r="X2965" i="1"/>
  <c r="X2944" i="1"/>
  <c r="X2915" i="1"/>
  <c r="X2831" i="1"/>
  <c r="X2800" i="1"/>
  <c r="X2778" i="1"/>
  <c r="X2747" i="1"/>
  <c r="X2717" i="1"/>
  <c r="X2694" i="1"/>
  <c r="X2655" i="1"/>
  <c r="X2615" i="1"/>
  <c r="X2581" i="1"/>
  <c r="X2498" i="1"/>
  <c r="X2463" i="1"/>
  <c r="X2411" i="1"/>
  <c r="X2329" i="1"/>
  <c r="X2267" i="1"/>
  <c r="X2190" i="1"/>
  <c r="X2108" i="1"/>
  <c r="X2045" i="1"/>
  <c r="X1924" i="1"/>
  <c r="X3723" i="1"/>
  <c r="X3714" i="1"/>
  <c r="X3705" i="1"/>
  <c r="X3696" i="1"/>
  <c r="X3687" i="1"/>
  <c r="X3678" i="1"/>
  <c r="X3669" i="1"/>
  <c r="X3659" i="1"/>
  <c r="X3650" i="1"/>
  <c r="X3641" i="1"/>
  <c r="X3632" i="1"/>
  <c r="X3623" i="1"/>
  <c r="X3614" i="1"/>
  <c r="X3605" i="1"/>
  <c r="X3595" i="1"/>
  <c r="X3586" i="1"/>
  <c r="X3577" i="1"/>
  <c r="X3568" i="1"/>
  <c r="X3559" i="1"/>
  <c r="X3550" i="1"/>
  <c r="X3541" i="1"/>
  <c r="X3531" i="1"/>
  <c r="X3522" i="1"/>
  <c r="X3513" i="1"/>
  <c r="X3504" i="1"/>
  <c r="X3495" i="1"/>
  <c r="X3483" i="1"/>
  <c r="X3472" i="1"/>
  <c r="X3458" i="1"/>
  <c r="X3447" i="1"/>
  <c r="X3433" i="1"/>
  <c r="X3419" i="1"/>
  <c r="X3408" i="1"/>
  <c r="X3394" i="1"/>
  <c r="X3383" i="1"/>
  <c r="X3369" i="1"/>
  <c r="X3355" i="1"/>
  <c r="X3344" i="1"/>
  <c r="X3330" i="1"/>
  <c r="X3319" i="1"/>
  <c r="X3305" i="1"/>
  <c r="X3291" i="1"/>
  <c r="X3280" i="1"/>
  <c r="X3265" i="1"/>
  <c r="X3253" i="1"/>
  <c r="X3237" i="1"/>
  <c r="X3221" i="1"/>
  <c r="X3208" i="1"/>
  <c r="X3192" i="1"/>
  <c r="X3179" i="1"/>
  <c r="X3163" i="1"/>
  <c r="X3147" i="1"/>
  <c r="X3134" i="1"/>
  <c r="X3110" i="1"/>
  <c r="X3083" i="1"/>
  <c r="X3063" i="1"/>
  <c r="X3037" i="1"/>
  <c r="X3010" i="1"/>
  <c r="X2990" i="1"/>
  <c r="X2963" i="1"/>
  <c r="X2936" i="1"/>
  <c r="X2914" i="1"/>
  <c r="X2883" i="1"/>
  <c r="X2853" i="1"/>
  <c r="X2829" i="1"/>
  <c r="X2799" i="1"/>
  <c r="X2770" i="1"/>
  <c r="X2746" i="1"/>
  <c r="X2716" i="1"/>
  <c r="X2686" i="1"/>
  <c r="X2654" i="1"/>
  <c r="X2614" i="1"/>
  <c r="X2571" i="1"/>
  <c r="X2536" i="1"/>
  <c r="X2496" i="1"/>
  <c r="X2453" i="1"/>
  <c r="X2410" i="1"/>
  <c r="X2327" i="1"/>
  <c r="X2245" i="1"/>
  <c r="X2182" i="1"/>
  <c r="X2107" i="1"/>
  <c r="X2025" i="1"/>
  <c r="X1917" i="1"/>
  <c r="X1506" i="1"/>
  <c r="X3722" i="1"/>
  <c r="X3713" i="1"/>
  <c r="X3704" i="1"/>
  <c r="X3695" i="1"/>
  <c r="X3686" i="1"/>
  <c r="X3677" i="1"/>
  <c r="X3667" i="1"/>
  <c r="X3658" i="1"/>
  <c r="X3649" i="1"/>
  <c r="X3640" i="1"/>
  <c r="X3631" i="1"/>
  <c r="X3622" i="1"/>
  <c r="X3613" i="1"/>
  <c r="X3603" i="1"/>
  <c r="X3594" i="1"/>
  <c r="X3585" i="1"/>
  <c r="X3576" i="1"/>
  <c r="X3567" i="1"/>
  <c r="X3558" i="1"/>
  <c r="X3549" i="1"/>
  <c r="X3539" i="1"/>
  <c r="X3530" i="1"/>
  <c r="X3521" i="1"/>
  <c r="X3512" i="1"/>
  <c r="X3503" i="1"/>
  <c r="X3494" i="1"/>
  <c r="X3482" i="1"/>
  <c r="X3471" i="1"/>
  <c r="X3457" i="1"/>
  <c r="X3443" i="1"/>
  <c r="X3432" i="1"/>
  <c r="X3418" i="1"/>
  <c r="X3407" i="1"/>
  <c r="X3393" i="1"/>
  <c r="X3379" i="1"/>
  <c r="X3368" i="1"/>
  <c r="X3354" i="1"/>
  <c r="X3343" i="1"/>
  <c r="X3329" i="1"/>
  <c r="X3315" i="1"/>
  <c r="X3304" i="1"/>
  <c r="X3290" i="1"/>
  <c r="X3279" i="1"/>
  <c r="X3264" i="1"/>
  <c r="X3248" i="1"/>
  <c r="X3235" i="1"/>
  <c r="X3219" i="1"/>
  <c r="X3207" i="1"/>
  <c r="X3191" i="1"/>
  <c r="X3175" i="1"/>
  <c r="X3162" i="1"/>
  <c r="X3146" i="1"/>
  <c r="X3129" i="1"/>
  <c r="X3109" i="1"/>
  <c r="X3082" i="1"/>
  <c r="X3056" i="1"/>
  <c r="X3035" i="1"/>
  <c r="X3009" i="1"/>
  <c r="X2983" i="1"/>
  <c r="X2962" i="1"/>
  <c r="X2935" i="1"/>
  <c r="X2906" i="1"/>
  <c r="X2882" i="1"/>
  <c r="X2852" i="1"/>
  <c r="X2822" i="1"/>
  <c r="X2798" i="1"/>
  <c r="X2768" i="1"/>
  <c r="X2738" i="1"/>
  <c r="X2715" i="1"/>
  <c r="X2685" i="1"/>
  <c r="X2644" i="1"/>
  <c r="X2610" i="1"/>
  <c r="X2570" i="1"/>
  <c r="X2526" i="1"/>
  <c r="X2495" i="1"/>
  <c r="X2452" i="1"/>
  <c r="X2389" i="1"/>
  <c r="X2326" i="1"/>
  <c r="X2244" i="1"/>
  <c r="X2162" i="1"/>
  <c r="X2099" i="1"/>
  <c r="X2023" i="1"/>
  <c r="X1861" i="1"/>
  <c r="X1499" i="1"/>
  <c r="X3721" i="1"/>
  <c r="X3712" i="1"/>
  <c r="X3703" i="1"/>
  <c r="X3694" i="1"/>
  <c r="X3685" i="1"/>
  <c r="X3675" i="1"/>
  <c r="X3666" i="1"/>
  <c r="X3657" i="1"/>
  <c r="X3648" i="1"/>
  <c r="X3639" i="1"/>
  <c r="X3630" i="1"/>
  <c r="X3621" i="1"/>
  <c r="X3611" i="1"/>
  <c r="X3602" i="1"/>
  <c r="X3593" i="1"/>
  <c r="X3584" i="1"/>
  <c r="X3575" i="1"/>
  <c r="X3566" i="1"/>
  <c r="X3557" i="1"/>
  <c r="X3547" i="1"/>
  <c r="X3538" i="1"/>
  <c r="X3529" i="1"/>
  <c r="X3520" i="1"/>
  <c r="X3511" i="1"/>
  <c r="X3502" i="1"/>
  <c r="X3493" i="1"/>
  <c r="X3481" i="1"/>
  <c r="X3467" i="1"/>
  <c r="X3456" i="1"/>
  <c r="X3442" i="1"/>
  <c r="X3431" i="1"/>
  <c r="X3417" i="1"/>
  <c r="X3403" i="1"/>
  <c r="X3392" i="1"/>
  <c r="X3378" i="1"/>
  <c r="X3367" i="1"/>
  <c r="X3353" i="1"/>
  <c r="X3339" i="1"/>
  <c r="X3328" i="1"/>
  <c r="X3314" i="1"/>
  <c r="X3303" i="1"/>
  <c r="X3289" i="1"/>
  <c r="X3275" i="1"/>
  <c r="X3263" i="1"/>
  <c r="X3247" i="1"/>
  <c r="X3234" i="1"/>
  <c r="X3218" i="1"/>
  <c r="X3202" i="1"/>
  <c r="X3190" i="1"/>
  <c r="X3174" i="1"/>
  <c r="X3161" i="1"/>
  <c r="X3145" i="1"/>
  <c r="X3128" i="1"/>
  <c r="X3102" i="1"/>
  <c r="X3081" i="1"/>
  <c r="X3055" i="1"/>
  <c r="X3029" i="1"/>
  <c r="X3008" i="1"/>
  <c r="X2982" i="1"/>
  <c r="X2955" i="1"/>
  <c r="X2934" i="1"/>
  <c r="X2904" i="1"/>
  <c r="X2874" i="1"/>
  <c r="X2851" i="1"/>
  <c r="X2820" i="1"/>
  <c r="X2790" i="1"/>
  <c r="X2767" i="1"/>
  <c r="X2736" i="1"/>
  <c r="X2707" i="1"/>
  <c r="X2683" i="1"/>
  <c r="X2643" i="1"/>
  <c r="X2599" i="1"/>
  <c r="X2568" i="1"/>
  <c r="X2525" i="1"/>
  <c r="X2482" i="1"/>
  <c r="X2451" i="1"/>
  <c r="X2381" i="1"/>
  <c r="X2306" i="1"/>
  <c r="X2243" i="1"/>
  <c r="X2161" i="1"/>
  <c r="X2078" i="1"/>
  <c r="X2015" i="1"/>
  <c r="X1853" i="1"/>
  <c r="X1283" i="1"/>
  <c r="X3720" i="1"/>
  <c r="X3711" i="1"/>
  <c r="X3702" i="1"/>
  <c r="X3693" i="1"/>
  <c r="X3683" i="1"/>
  <c r="X3674" i="1"/>
  <c r="X3665" i="1"/>
  <c r="X3656" i="1"/>
  <c r="X3647" i="1"/>
  <c r="X3638" i="1"/>
  <c r="X3629" i="1"/>
  <c r="X3619" i="1"/>
  <c r="X3610" i="1"/>
  <c r="X3601" i="1"/>
  <c r="X3592" i="1"/>
  <c r="X3583" i="1"/>
  <c r="X3574" i="1"/>
  <c r="X3565" i="1"/>
  <c r="X3555" i="1"/>
  <c r="X3546" i="1"/>
  <c r="X3537" i="1"/>
  <c r="X3528" i="1"/>
  <c r="X3519" i="1"/>
  <c r="X3510" i="1"/>
  <c r="X3501" i="1"/>
  <c r="X3491" i="1"/>
  <c r="X3480" i="1"/>
  <c r="X3466" i="1"/>
  <c r="X3455" i="1"/>
  <c r="X3441" i="1"/>
  <c r="X3427" i="1"/>
  <c r="X3416" i="1"/>
  <c r="X3402" i="1"/>
  <c r="X3391" i="1"/>
  <c r="X3377" i="1"/>
  <c r="X3363" i="1"/>
  <c r="X3352" i="1"/>
  <c r="X3338" i="1"/>
  <c r="X3327" i="1"/>
  <c r="X3313" i="1"/>
  <c r="X3299" i="1"/>
  <c r="X3288" i="1"/>
  <c r="X3274" i="1"/>
  <c r="X3262" i="1"/>
  <c r="X3246" i="1"/>
  <c r="X3230" i="1"/>
  <c r="X3217" i="1"/>
  <c r="X3201" i="1"/>
  <c r="X3189" i="1"/>
  <c r="X3173" i="1"/>
  <c r="X3157" i="1"/>
  <c r="X3144" i="1"/>
  <c r="X3127" i="1"/>
  <c r="X3101" i="1"/>
  <c r="X3074" i="1"/>
  <c r="X3054" i="1"/>
  <c r="X3027" i="1"/>
  <c r="X3001" i="1"/>
  <c r="X2981" i="1"/>
  <c r="X2954" i="1"/>
  <c r="X2926" i="1"/>
  <c r="X2902" i="1"/>
  <c r="X2872" i="1"/>
  <c r="X2843" i="1"/>
  <c r="X2819" i="1"/>
  <c r="X2789" i="1"/>
  <c r="X2759" i="1"/>
  <c r="X2735" i="1"/>
  <c r="X2706" i="1"/>
  <c r="X2672" i="1"/>
  <c r="X2642" i="1"/>
  <c r="X2598" i="1"/>
  <c r="X2555" i="1"/>
  <c r="X2524" i="1"/>
  <c r="X2480" i="1"/>
  <c r="X2438" i="1"/>
  <c r="X2380" i="1"/>
  <c r="X2298" i="1"/>
  <c r="X2222" i="1"/>
  <c r="X2159" i="1"/>
  <c r="X2077" i="1"/>
  <c r="X1995" i="1"/>
  <c r="X1822" i="1"/>
  <c r="X4" i="1"/>
  <c r="X12" i="1"/>
  <c r="X20" i="1"/>
  <c r="X28" i="1"/>
  <c r="X36" i="1"/>
  <c r="X44" i="1"/>
  <c r="X52" i="1"/>
  <c r="X60" i="1"/>
  <c r="X68" i="1"/>
  <c r="X76" i="1"/>
  <c r="X84" i="1"/>
  <c r="X92" i="1"/>
  <c r="X100" i="1"/>
  <c r="X108" i="1"/>
  <c r="X116" i="1"/>
  <c r="X124" i="1"/>
  <c r="X132" i="1"/>
  <c r="X140" i="1"/>
  <c r="X148" i="1"/>
  <c r="X156" i="1"/>
  <c r="X164" i="1"/>
  <c r="X172" i="1"/>
  <c r="X180" i="1"/>
  <c r="X188" i="1"/>
  <c r="X196" i="1"/>
  <c r="X204" i="1"/>
  <c r="X212" i="1"/>
  <c r="X220" i="1"/>
  <c r="X228" i="1"/>
  <c r="X236" i="1"/>
  <c r="X244" i="1"/>
  <c r="X252" i="1"/>
  <c r="X260" i="1"/>
  <c r="X268" i="1"/>
  <c r="X276" i="1"/>
  <c r="X284" i="1"/>
  <c r="X292" i="1"/>
  <c r="X300" i="1"/>
  <c r="X308" i="1"/>
  <c r="X316" i="1"/>
  <c r="X324" i="1"/>
  <c r="X332" i="1"/>
  <c r="X340" i="1"/>
  <c r="X348" i="1"/>
  <c r="X356" i="1"/>
  <c r="X364" i="1"/>
  <c r="X372" i="1"/>
  <c r="X380" i="1"/>
  <c r="X388" i="1"/>
  <c r="X396" i="1"/>
  <c r="X404" i="1"/>
  <c r="X412" i="1"/>
  <c r="X420" i="1"/>
  <c r="X428" i="1"/>
  <c r="X436" i="1"/>
  <c r="X444" i="1"/>
  <c r="X452" i="1"/>
  <c r="X460" i="1"/>
  <c r="X468" i="1"/>
  <c r="X476" i="1"/>
  <c r="X484" i="1"/>
  <c r="X492" i="1"/>
  <c r="X500" i="1"/>
  <c r="X508" i="1"/>
  <c r="X516" i="1"/>
  <c r="X524" i="1"/>
  <c r="X532" i="1"/>
  <c r="X540" i="1"/>
  <c r="X548" i="1"/>
  <c r="X556" i="1"/>
  <c r="X564" i="1"/>
  <c r="X572" i="1"/>
  <c r="X580" i="1"/>
  <c r="X588" i="1"/>
  <c r="X596" i="1"/>
  <c r="X604" i="1"/>
  <c r="X612" i="1"/>
  <c r="X620" i="1"/>
  <c r="X628" i="1"/>
  <c r="X636" i="1"/>
  <c r="X644" i="1"/>
  <c r="X652" i="1"/>
  <c r="X660" i="1"/>
  <c r="X668" i="1"/>
  <c r="X5" i="1"/>
  <c r="X13" i="1"/>
  <c r="X21" i="1"/>
  <c r="X29" i="1"/>
  <c r="X37" i="1"/>
  <c r="X45" i="1"/>
  <c r="X53" i="1"/>
  <c r="X61" i="1"/>
  <c r="X69" i="1"/>
  <c r="X77" i="1"/>
  <c r="X85" i="1"/>
  <c r="X93" i="1"/>
  <c r="X101" i="1"/>
  <c r="X109" i="1"/>
  <c r="X117" i="1"/>
  <c r="X125" i="1"/>
  <c r="X133" i="1"/>
  <c r="X141" i="1"/>
  <c r="X149" i="1"/>
  <c r="X157" i="1"/>
  <c r="X165" i="1"/>
  <c r="X173" i="1"/>
  <c r="X181" i="1"/>
  <c r="X189" i="1"/>
  <c r="X197" i="1"/>
  <c r="X205" i="1"/>
  <c r="X213" i="1"/>
  <c r="X221" i="1"/>
  <c r="X229" i="1"/>
  <c r="X237" i="1"/>
  <c r="X245" i="1"/>
  <c r="X253" i="1"/>
  <c r="X261" i="1"/>
  <c r="X269" i="1"/>
  <c r="X277" i="1"/>
  <c r="X285" i="1"/>
  <c r="X293" i="1"/>
  <c r="X301" i="1"/>
  <c r="X309" i="1"/>
  <c r="X317" i="1"/>
  <c r="X325" i="1"/>
  <c r="X333" i="1"/>
  <c r="X341" i="1"/>
  <c r="X349" i="1"/>
  <c r="X357" i="1"/>
  <c r="X365" i="1"/>
  <c r="X373" i="1"/>
  <c r="X381" i="1"/>
  <c r="X389" i="1"/>
  <c r="X397" i="1"/>
  <c r="X405" i="1"/>
  <c r="X413" i="1"/>
  <c r="X421" i="1"/>
  <c r="X429" i="1"/>
  <c r="X437" i="1"/>
  <c r="X2" i="1"/>
  <c r="X14" i="1"/>
  <c r="X24" i="1"/>
  <c r="X34" i="1"/>
  <c r="X46" i="1"/>
  <c r="X56" i="1"/>
  <c r="X66" i="1"/>
  <c r="X78" i="1"/>
  <c r="X88" i="1"/>
  <c r="X98" i="1"/>
  <c r="X110" i="1"/>
  <c r="X120" i="1"/>
  <c r="X130" i="1"/>
  <c r="X142" i="1"/>
  <c r="X152" i="1"/>
  <c r="X162" i="1"/>
  <c r="X174" i="1"/>
  <c r="X184" i="1"/>
  <c r="X194" i="1"/>
  <c r="X206" i="1"/>
  <c r="X216" i="1"/>
  <c r="X226" i="1"/>
  <c r="X238" i="1"/>
  <c r="X248" i="1"/>
  <c r="X258" i="1"/>
  <c r="X270" i="1"/>
  <c r="X280" i="1"/>
  <c r="X290" i="1"/>
  <c r="X302" i="1"/>
  <c r="X312" i="1"/>
  <c r="X322" i="1"/>
  <c r="X334" i="1"/>
  <c r="X344" i="1"/>
  <c r="X354" i="1"/>
  <c r="X366" i="1"/>
  <c r="X376" i="1"/>
  <c r="X386" i="1"/>
  <c r="X398" i="1"/>
  <c r="X408" i="1"/>
  <c r="X418" i="1"/>
  <c r="X430" i="1"/>
  <c r="X440" i="1"/>
  <c r="X449" i="1"/>
  <c r="X458" i="1"/>
  <c r="X467" i="1"/>
  <c r="X477" i="1"/>
  <c r="X486" i="1"/>
  <c r="X495" i="1"/>
  <c r="X504" i="1"/>
  <c r="X513" i="1"/>
  <c r="X522" i="1"/>
  <c r="X531" i="1"/>
  <c r="X541" i="1"/>
  <c r="X550" i="1"/>
  <c r="X559" i="1"/>
  <c r="X568" i="1"/>
  <c r="X577" i="1"/>
  <c r="X586" i="1"/>
  <c r="X595" i="1"/>
  <c r="X605" i="1"/>
  <c r="X614" i="1"/>
  <c r="X623" i="1"/>
  <c r="X3" i="1"/>
  <c r="X6" i="1"/>
  <c r="X7" i="1"/>
  <c r="X8" i="1"/>
  <c r="X18" i="1"/>
  <c r="X30" i="1"/>
  <c r="X40" i="1"/>
  <c r="X50" i="1"/>
  <c r="X62" i="1"/>
  <c r="X72" i="1"/>
  <c r="X82" i="1"/>
  <c r="X94" i="1"/>
  <c r="X104" i="1"/>
  <c r="X114" i="1"/>
  <c r="X126" i="1"/>
  <c r="X136" i="1"/>
  <c r="X146" i="1"/>
  <c r="X158" i="1"/>
  <c r="X168" i="1"/>
  <c r="X178" i="1"/>
  <c r="X190" i="1"/>
  <c r="X200" i="1"/>
  <c r="X210" i="1"/>
  <c r="X222" i="1"/>
  <c r="X232" i="1"/>
  <c r="X242" i="1"/>
  <c r="X254" i="1"/>
  <c r="X264" i="1"/>
  <c r="X274" i="1"/>
  <c r="X286" i="1"/>
  <c r="X296" i="1"/>
  <c r="X306" i="1"/>
  <c r="X318" i="1"/>
  <c r="X328" i="1"/>
  <c r="X338" i="1"/>
  <c r="X350" i="1"/>
  <c r="X360" i="1"/>
  <c r="X370" i="1"/>
  <c r="X382" i="1"/>
  <c r="X392" i="1"/>
  <c r="X402" i="1"/>
  <c r="X414" i="1"/>
  <c r="X424" i="1"/>
  <c r="X434" i="1"/>
  <c r="X445" i="1"/>
  <c r="X454" i="1"/>
  <c r="X463" i="1"/>
  <c r="X472" i="1"/>
  <c r="X481" i="1"/>
  <c r="X490" i="1"/>
  <c r="X499" i="1"/>
  <c r="X509" i="1"/>
  <c r="X518" i="1"/>
  <c r="X527" i="1"/>
  <c r="X536" i="1"/>
  <c r="X545" i="1"/>
  <c r="X554" i="1"/>
  <c r="X563" i="1"/>
  <c r="X573" i="1"/>
  <c r="X582" i="1"/>
  <c r="X591" i="1"/>
  <c r="X600" i="1"/>
  <c r="X609" i="1"/>
  <c r="X618" i="1"/>
  <c r="X627" i="1"/>
  <c r="X637" i="1"/>
  <c r="X646" i="1"/>
  <c r="X655" i="1"/>
  <c r="X664" i="1"/>
  <c r="X673" i="1"/>
  <c r="X681" i="1"/>
  <c r="X689" i="1"/>
  <c r="X697" i="1"/>
  <c r="X705" i="1"/>
  <c r="X713" i="1"/>
  <c r="X721" i="1"/>
  <c r="X729" i="1"/>
  <c r="X737" i="1"/>
  <c r="X745" i="1"/>
  <c r="X753" i="1"/>
  <c r="X761" i="1"/>
  <c r="X769" i="1"/>
  <c r="X777" i="1"/>
  <c r="X785" i="1"/>
  <c r="X793" i="1"/>
  <c r="X801" i="1"/>
  <c r="X809" i="1"/>
  <c r="X817" i="1"/>
  <c r="X825" i="1"/>
  <c r="X9" i="1"/>
  <c r="X19" i="1"/>
  <c r="X31" i="1"/>
  <c r="X41" i="1"/>
  <c r="X51" i="1"/>
  <c r="X63" i="1"/>
  <c r="X73" i="1"/>
  <c r="X83" i="1"/>
  <c r="X95" i="1"/>
  <c r="X105" i="1"/>
  <c r="X115" i="1"/>
  <c r="X127" i="1"/>
  <c r="X137" i="1"/>
  <c r="X147" i="1"/>
  <c r="X159" i="1"/>
  <c r="X169" i="1"/>
  <c r="X179" i="1"/>
  <c r="X191" i="1"/>
  <c r="X201" i="1"/>
  <c r="X211" i="1"/>
  <c r="X223" i="1"/>
  <c r="X233" i="1"/>
  <c r="X243" i="1"/>
  <c r="X255" i="1"/>
  <c r="X265" i="1"/>
  <c r="X275" i="1"/>
  <c r="X287" i="1"/>
  <c r="X297" i="1"/>
  <c r="X307" i="1"/>
  <c r="X319" i="1"/>
  <c r="X329" i="1"/>
  <c r="X339" i="1"/>
  <c r="X351" i="1"/>
  <c r="X361" i="1"/>
  <c r="X371" i="1"/>
  <c r="X383" i="1"/>
  <c r="X393" i="1"/>
  <c r="X403" i="1"/>
  <c r="X415" i="1"/>
  <c r="X425" i="1"/>
  <c r="X435" i="1"/>
  <c r="X446" i="1"/>
  <c r="X455" i="1"/>
  <c r="X464" i="1"/>
  <c r="X473" i="1"/>
  <c r="X482" i="1"/>
  <c r="X491" i="1"/>
  <c r="X501" i="1"/>
  <c r="X510" i="1"/>
  <c r="X519" i="1"/>
  <c r="X528" i="1"/>
  <c r="X537" i="1"/>
  <c r="X546" i="1"/>
  <c r="X555" i="1"/>
  <c r="X565" i="1"/>
  <c r="X574" i="1"/>
  <c r="X583" i="1"/>
  <c r="X592" i="1"/>
  <c r="X601" i="1"/>
  <c r="X610" i="1"/>
  <c r="X619" i="1"/>
  <c r="X629" i="1"/>
  <c r="X638" i="1"/>
  <c r="X647" i="1"/>
  <c r="X656" i="1"/>
  <c r="X665" i="1"/>
  <c r="X674" i="1"/>
  <c r="X682" i="1"/>
  <c r="X690" i="1"/>
  <c r="X698" i="1"/>
  <c r="X706" i="1"/>
  <c r="X714" i="1"/>
  <c r="X722" i="1"/>
  <c r="X730" i="1"/>
  <c r="X738" i="1"/>
  <c r="X746" i="1"/>
  <c r="X754" i="1"/>
  <c r="X762" i="1"/>
  <c r="X770" i="1"/>
  <c r="X778" i="1"/>
  <c r="X786" i="1"/>
  <c r="X794" i="1"/>
  <c r="X802" i="1"/>
  <c r="X810" i="1"/>
  <c r="X818" i="1"/>
  <c r="X10" i="1"/>
  <c r="X26" i="1"/>
  <c r="X43" i="1"/>
  <c r="X59" i="1"/>
  <c r="X79" i="1"/>
  <c r="X96" i="1"/>
  <c r="X112" i="1"/>
  <c r="X129" i="1"/>
  <c r="X145" i="1"/>
  <c r="X163" i="1"/>
  <c r="X182" i="1"/>
  <c r="X198" i="1"/>
  <c r="X215" i="1"/>
  <c r="X231" i="1"/>
  <c r="X249" i="1"/>
  <c r="X266" i="1"/>
  <c r="X282" i="1"/>
  <c r="X299" i="1"/>
  <c r="X315" i="1"/>
  <c r="X335" i="1"/>
  <c r="X352" i="1"/>
  <c r="X368" i="1"/>
  <c r="X385" i="1"/>
  <c r="X401" i="1"/>
  <c r="X419" i="1"/>
  <c r="X438" i="1"/>
  <c r="X451" i="1"/>
  <c r="X466" i="1"/>
  <c r="X480" i="1"/>
  <c r="X496" i="1"/>
  <c r="X511" i="1"/>
  <c r="X525" i="1"/>
  <c r="X539" i="1"/>
  <c r="X553" i="1"/>
  <c r="X569" i="1"/>
  <c r="X584" i="1"/>
  <c r="X598" i="1"/>
  <c r="X613" i="1"/>
  <c r="X626" i="1"/>
  <c r="X640" i="1"/>
  <c r="X651" i="1"/>
  <c r="X663" i="1"/>
  <c r="X676" i="1"/>
  <c r="X686" i="1"/>
  <c r="X696" i="1"/>
  <c r="X708" i="1"/>
  <c r="X718" i="1"/>
  <c r="X728" i="1"/>
  <c r="X740" i="1"/>
  <c r="X750" i="1"/>
  <c r="X760" i="1"/>
  <c r="X772" i="1"/>
  <c r="X782" i="1"/>
  <c r="X792" i="1"/>
  <c r="X804" i="1"/>
  <c r="X814" i="1"/>
  <c r="X824" i="1"/>
  <c r="X833" i="1"/>
  <c r="X841" i="1"/>
  <c r="X849" i="1"/>
  <c r="X857" i="1"/>
  <c r="X865" i="1"/>
  <c r="X873" i="1"/>
  <c r="X881" i="1"/>
  <c r="X889" i="1"/>
  <c r="X897" i="1"/>
  <c r="X905" i="1"/>
  <c r="X913" i="1"/>
  <c r="X921" i="1"/>
  <c r="X929" i="1"/>
  <c r="X937" i="1"/>
  <c r="X945" i="1"/>
  <c r="X953" i="1"/>
  <c r="X961" i="1"/>
  <c r="X969" i="1"/>
  <c r="X977" i="1"/>
  <c r="X985" i="1"/>
  <c r="X993" i="1"/>
  <c r="X1001" i="1"/>
  <c r="X1009" i="1"/>
  <c r="X1017" i="1"/>
  <c r="X1025" i="1"/>
  <c r="X1033" i="1"/>
  <c r="X1041" i="1"/>
  <c r="X1049" i="1"/>
  <c r="X11" i="1"/>
  <c r="X27" i="1"/>
  <c r="X47" i="1"/>
  <c r="X64" i="1"/>
  <c r="X80" i="1"/>
  <c r="X97" i="1"/>
  <c r="X113" i="1"/>
  <c r="X131" i="1"/>
  <c r="X150" i="1"/>
  <c r="X166" i="1"/>
  <c r="X183" i="1"/>
  <c r="X199" i="1"/>
  <c r="X217" i="1"/>
  <c r="X234" i="1"/>
  <c r="X250" i="1"/>
  <c r="X267" i="1"/>
  <c r="X283" i="1"/>
  <c r="X303" i="1"/>
  <c r="X320" i="1"/>
  <c r="X336" i="1"/>
  <c r="X353" i="1"/>
  <c r="X369" i="1"/>
  <c r="X387" i="1"/>
  <c r="X406" i="1"/>
  <c r="X422" i="1"/>
  <c r="X439" i="1"/>
  <c r="X453" i="1"/>
  <c r="X469" i="1"/>
  <c r="X483" i="1"/>
  <c r="X497" i="1"/>
  <c r="X512" i="1"/>
  <c r="X526" i="1"/>
  <c r="X542" i="1"/>
  <c r="X557" i="1"/>
  <c r="X570" i="1"/>
  <c r="X585" i="1"/>
  <c r="X599" i="1"/>
  <c r="X615" i="1"/>
  <c r="X630" i="1"/>
  <c r="X641" i="1"/>
  <c r="X653" i="1"/>
  <c r="X15" i="1"/>
  <c r="X32" i="1"/>
  <c r="X48" i="1"/>
  <c r="X65" i="1"/>
  <c r="X81" i="1"/>
  <c r="X99" i="1"/>
  <c r="X118" i="1"/>
  <c r="X134" i="1"/>
  <c r="X151" i="1"/>
  <c r="X167" i="1"/>
  <c r="X185" i="1"/>
  <c r="X202" i="1"/>
  <c r="X218" i="1"/>
  <c r="X235" i="1"/>
  <c r="X251" i="1"/>
  <c r="X271" i="1"/>
  <c r="X288" i="1"/>
  <c r="X304" i="1"/>
  <c r="X321" i="1"/>
  <c r="X337" i="1"/>
  <c r="X355" i="1"/>
  <c r="X374" i="1"/>
  <c r="X390" i="1"/>
  <c r="X407" i="1"/>
  <c r="X423" i="1"/>
  <c r="X441" i="1"/>
  <c r="X456" i="1"/>
  <c r="X470" i="1"/>
  <c r="X485" i="1"/>
  <c r="X498" i="1"/>
  <c r="X514" i="1"/>
  <c r="X529" i="1"/>
  <c r="X543" i="1"/>
  <c r="X558" i="1"/>
  <c r="X571" i="1"/>
  <c r="X587" i="1"/>
  <c r="X602" i="1"/>
  <c r="X616" i="1"/>
  <c r="X631" i="1"/>
  <c r="X642" i="1"/>
  <c r="X654" i="1"/>
  <c r="X667" i="1"/>
  <c r="X16" i="1"/>
  <c r="X33" i="1"/>
  <c r="X49" i="1"/>
  <c r="X67" i="1"/>
  <c r="X86" i="1"/>
  <c r="X102" i="1"/>
  <c r="X119" i="1"/>
  <c r="X135" i="1"/>
  <c r="X153" i="1"/>
  <c r="X170" i="1"/>
  <c r="X186" i="1"/>
  <c r="X203" i="1"/>
  <c r="X219" i="1"/>
  <c r="X239" i="1"/>
  <c r="X256" i="1"/>
  <c r="X272" i="1"/>
  <c r="X289" i="1"/>
  <c r="X305" i="1"/>
  <c r="X323" i="1"/>
  <c r="X342" i="1"/>
  <c r="X358" i="1"/>
  <c r="X375" i="1"/>
  <c r="X391" i="1"/>
  <c r="X409" i="1"/>
  <c r="X426" i="1"/>
  <c r="X442" i="1"/>
  <c r="X457" i="1"/>
  <c r="X471" i="1"/>
  <c r="X487" i="1"/>
  <c r="X502" i="1"/>
  <c r="X515" i="1"/>
  <c r="X530" i="1"/>
  <c r="X544" i="1"/>
  <c r="X560" i="1"/>
  <c r="X575" i="1"/>
  <c r="X589" i="1"/>
  <c r="X603" i="1"/>
  <c r="X17" i="1"/>
  <c r="X35" i="1"/>
  <c r="X54" i="1"/>
  <c r="X70" i="1"/>
  <c r="X87" i="1"/>
  <c r="X103" i="1"/>
  <c r="X121" i="1"/>
  <c r="X138" i="1"/>
  <c r="X154" i="1"/>
  <c r="X171" i="1"/>
  <c r="X187" i="1"/>
  <c r="X207" i="1"/>
  <c r="X224" i="1"/>
  <c r="X240" i="1"/>
  <c r="X257" i="1"/>
  <c r="X273" i="1"/>
  <c r="X291" i="1"/>
  <c r="X310" i="1"/>
  <c r="X326" i="1"/>
  <c r="X343" i="1"/>
  <c r="X359" i="1"/>
  <c r="X377" i="1"/>
  <c r="X394" i="1"/>
  <c r="X410" i="1"/>
  <c r="X427" i="1"/>
  <c r="X443" i="1"/>
  <c r="X459" i="1"/>
  <c r="X474" i="1"/>
  <c r="X488" i="1"/>
  <c r="X503" i="1"/>
  <c r="X517" i="1"/>
  <c r="X533" i="1"/>
  <c r="X547" i="1"/>
  <c r="X561" i="1"/>
  <c r="X576" i="1"/>
  <c r="X590" i="1"/>
  <c r="X606" i="1"/>
  <c r="X621" i="1"/>
  <c r="X22" i="1"/>
  <c r="X38" i="1"/>
  <c r="X55" i="1"/>
  <c r="X71" i="1"/>
  <c r="X89" i="1"/>
  <c r="X106" i="1"/>
  <c r="X122" i="1"/>
  <c r="X139" i="1"/>
  <c r="X155" i="1"/>
  <c r="X175" i="1"/>
  <c r="X192" i="1"/>
  <c r="X208" i="1"/>
  <c r="X225" i="1"/>
  <c r="X241" i="1"/>
  <c r="X259" i="1"/>
  <c r="X278" i="1"/>
  <c r="X294" i="1"/>
  <c r="X311" i="1"/>
  <c r="X327" i="1"/>
  <c r="X345" i="1"/>
  <c r="X362" i="1"/>
  <c r="X378" i="1"/>
  <c r="X395" i="1"/>
  <c r="X411" i="1"/>
  <c r="X431" i="1"/>
  <c r="X447" i="1"/>
  <c r="X461" i="1"/>
  <c r="X475" i="1"/>
  <c r="X489" i="1"/>
  <c r="X505" i="1"/>
  <c r="X520" i="1"/>
  <c r="X534" i="1"/>
  <c r="X549" i="1"/>
  <c r="X562" i="1"/>
  <c r="X23" i="1"/>
  <c r="X39" i="1"/>
  <c r="X57" i="1"/>
  <c r="X74" i="1"/>
  <c r="X90" i="1"/>
  <c r="X107" i="1"/>
  <c r="X123" i="1"/>
  <c r="X143" i="1"/>
  <c r="X160" i="1"/>
  <c r="X176" i="1"/>
  <c r="X193" i="1"/>
  <c r="X209" i="1"/>
  <c r="X227" i="1"/>
  <c r="X246" i="1"/>
  <c r="X262" i="1"/>
  <c r="X279" i="1"/>
  <c r="X295" i="1"/>
  <c r="X313" i="1"/>
  <c r="X330" i="1"/>
  <c r="X346" i="1"/>
  <c r="X363" i="1"/>
  <c r="X379" i="1"/>
  <c r="X399" i="1"/>
  <c r="X416" i="1"/>
  <c r="X432" i="1"/>
  <c r="X448" i="1"/>
  <c r="X462" i="1"/>
  <c r="X478" i="1"/>
  <c r="X493" i="1"/>
  <c r="X506" i="1"/>
  <c r="X521" i="1"/>
  <c r="X535" i="1"/>
  <c r="X551" i="1"/>
  <c r="X25" i="1"/>
  <c r="X161" i="1"/>
  <c r="X298" i="1"/>
  <c r="X433" i="1"/>
  <c r="X552" i="1"/>
  <c r="X597" i="1"/>
  <c r="X632" i="1"/>
  <c r="X649" i="1"/>
  <c r="X669" i="1"/>
  <c r="X680" i="1"/>
  <c r="X693" i="1"/>
  <c r="X704" i="1"/>
  <c r="X717" i="1"/>
  <c r="X731" i="1"/>
  <c r="X742" i="1"/>
  <c r="X755" i="1"/>
  <c r="X766" i="1"/>
  <c r="X779" i="1"/>
  <c r="X790" i="1"/>
  <c r="X803" i="1"/>
  <c r="X815" i="1"/>
  <c r="X827" i="1"/>
  <c r="X836" i="1"/>
  <c r="X845" i="1"/>
  <c r="X854" i="1"/>
  <c r="X863" i="1"/>
  <c r="X872" i="1"/>
  <c r="X882" i="1"/>
  <c r="X891" i="1"/>
  <c r="X900" i="1"/>
  <c r="X909" i="1"/>
  <c r="X918" i="1"/>
  <c r="X927" i="1"/>
  <c r="X936" i="1"/>
  <c r="X946" i="1"/>
  <c r="X955" i="1"/>
  <c r="X964" i="1"/>
  <c r="X973" i="1"/>
  <c r="X982" i="1"/>
  <c r="X991" i="1"/>
  <c r="X1000" i="1"/>
  <c r="X1010" i="1"/>
  <c r="X1019" i="1"/>
  <c r="X1028" i="1"/>
  <c r="X1037" i="1"/>
  <c r="X1046" i="1"/>
  <c r="X1055" i="1"/>
  <c r="X1063" i="1"/>
  <c r="X1071" i="1"/>
  <c r="X1079" i="1"/>
  <c r="X1087" i="1"/>
  <c r="X1095" i="1"/>
  <c r="X1103" i="1"/>
  <c r="X1111" i="1"/>
  <c r="X1119" i="1"/>
  <c r="X1127" i="1"/>
  <c r="X1135" i="1"/>
  <c r="X1143" i="1"/>
  <c r="X1151" i="1"/>
  <c r="X1159" i="1"/>
  <c r="X1167" i="1"/>
  <c r="X1175" i="1"/>
  <c r="X1183" i="1"/>
  <c r="X1191" i="1"/>
  <c r="X1199" i="1"/>
  <c r="X1207" i="1"/>
  <c r="X1215" i="1"/>
  <c r="X1223" i="1"/>
  <c r="X1231" i="1"/>
  <c r="X1239" i="1"/>
  <c r="X1247" i="1"/>
  <c r="X1255" i="1"/>
  <c r="X1263" i="1"/>
  <c r="X1271" i="1"/>
  <c r="X1279" i="1"/>
  <c r="X1287" i="1"/>
  <c r="X1295" i="1"/>
  <c r="X1303" i="1"/>
  <c r="X1311" i="1"/>
  <c r="X1319" i="1"/>
  <c r="X1327" i="1"/>
  <c r="X1335" i="1"/>
  <c r="X1343" i="1"/>
  <c r="X1351" i="1"/>
  <c r="X1359" i="1"/>
  <c r="X1367" i="1"/>
  <c r="X1375" i="1"/>
  <c r="X1383" i="1"/>
  <c r="X1391" i="1"/>
  <c r="X1399" i="1"/>
  <c r="X1407" i="1"/>
  <c r="X1415" i="1"/>
  <c r="X1423" i="1"/>
  <c r="X1431" i="1"/>
  <c r="X1439" i="1"/>
  <c r="X1447" i="1"/>
  <c r="X1455" i="1"/>
  <c r="X1463" i="1"/>
  <c r="X1471" i="1"/>
  <c r="X1479" i="1"/>
  <c r="X1487" i="1"/>
  <c r="X1495" i="1"/>
  <c r="X1503" i="1"/>
  <c r="X1511" i="1"/>
  <c r="X1519" i="1"/>
  <c r="X1527" i="1"/>
  <c r="X1535" i="1"/>
  <c r="X1543" i="1"/>
  <c r="X1551" i="1"/>
  <c r="X1559" i="1"/>
  <c r="X1567" i="1"/>
  <c r="X1575" i="1"/>
  <c r="X1583" i="1"/>
  <c r="X1591" i="1"/>
  <c r="X1599" i="1"/>
  <c r="X1607" i="1"/>
  <c r="X1615" i="1"/>
  <c r="X1623" i="1"/>
  <c r="X1631" i="1"/>
  <c r="X1639" i="1"/>
  <c r="X1647" i="1"/>
  <c r="X1655" i="1"/>
  <c r="X1663" i="1"/>
  <c r="X1671" i="1"/>
  <c r="X1679" i="1"/>
  <c r="X1687" i="1"/>
  <c r="X1695" i="1"/>
  <c r="X1703" i="1"/>
  <c r="X1711" i="1"/>
  <c r="X1719" i="1"/>
  <c r="X1727" i="1"/>
  <c r="X1735" i="1"/>
  <c r="X1743" i="1"/>
  <c r="X1751" i="1"/>
  <c r="X1759" i="1"/>
  <c r="X1767" i="1"/>
  <c r="X1775" i="1"/>
  <c r="X1783" i="1"/>
  <c r="X1791" i="1"/>
  <c r="X1799" i="1"/>
  <c r="X1807" i="1"/>
  <c r="X1815" i="1"/>
  <c r="X1823" i="1"/>
  <c r="X1831" i="1"/>
  <c r="X1839" i="1"/>
  <c r="X1847" i="1"/>
  <c r="X42" i="1"/>
  <c r="X177" i="1"/>
  <c r="X314" i="1"/>
  <c r="X450" i="1"/>
  <c r="X566" i="1"/>
  <c r="X607" i="1"/>
  <c r="X633" i="1"/>
  <c r="X650" i="1"/>
  <c r="X670" i="1"/>
  <c r="X683" i="1"/>
  <c r="X694" i="1"/>
  <c r="X707" i="1"/>
  <c r="X719" i="1"/>
  <c r="X732" i="1"/>
  <c r="X743" i="1"/>
  <c r="X756" i="1"/>
  <c r="X767" i="1"/>
  <c r="X780" i="1"/>
  <c r="X791" i="1"/>
  <c r="X805" i="1"/>
  <c r="X816" i="1"/>
  <c r="X828" i="1"/>
  <c r="X837" i="1"/>
  <c r="X846" i="1"/>
  <c r="X855" i="1"/>
  <c r="X864" i="1"/>
  <c r="X874" i="1"/>
  <c r="X883" i="1"/>
  <c r="X892" i="1"/>
  <c r="X901" i="1"/>
  <c r="X910" i="1"/>
  <c r="X919" i="1"/>
  <c r="X928" i="1"/>
  <c r="X938" i="1"/>
  <c r="X947" i="1"/>
  <c r="X956" i="1"/>
  <c r="X965" i="1"/>
  <c r="X974" i="1"/>
  <c r="X983" i="1"/>
  <c r="X992" i="1"/>
  <c r="X1002" i="1"/>
  <c r="X1011" i="1"/>
  <c r="X1020" i="1"/>
  <c r="X1029" i="1"/>
  <c r="X1038" i="1"/>
  <c r="X1047" i="1"/>
  <c r="X1056" i="1"/>
  <c r="X1064" i="1"/>
  <c r="X1072" i="1"/>
  <c r="X1080" i="1"/>
  <c r="X1088" i="1"/>
  <c r="X1096" i="1"/>
  <c r="X1104" i="1"/>
  <c r="X1112" i="1"/>
  <c r="X1120" i="1"/>
  <c r="X1128" i="1"/>
  <c r="X1136" i="1"/>
  <c r="X1144" i="1"/>
  <c r="X1152" i="1"/>
  <c r="X1160" i="1"/>
  <c r="X1168" i="1"/>
  <c r="X1176" i="1"/>
  <c r="X1184" i="1"/>
  <c r="X1192" i="1"/>
  <c r="X1200" i="1"/>
  <c r="X1208" i="1"/>
  <c r="X1216" i="1"/>
  <c r="X1224" i="1"/>
  <c r="X1232" i="1"/>
  <c r="X1240" i="1"/>
  <c r="X1248" i="1"/>
  <c r="X1256" i="1"/>
  <c r="X1264" i="1"/>
  <c r="X1272" i="1"/>
  <c r="X1280" i="1"/>
  <c r="X1288" i="1"/>
  <c r="X1296" i="1"/>
  <c r="X1304" i="1"/>
  <c r="X1312" i="1"/>
  <c r="X1320" i="1"/>
  <c r="X1328" i="1"/>
  <c r="X1336" i="1"/>
  <c r="X1344" i="1"/>
  <c r="X1352" i="1"/>
  <c r="X1360" i="1"/>
  <c r="X58" i="1"/>
  <c r="X195" i="1"/>
  <c r="X331" i="1"/>
  <c r="X465" i="1"/>
  <c r="X567" i="1"/>
  <c r="X608" i="1"/>
  <c r="X634" i="1"/>
  <c r="X657" i="1"/>
  <c r="X671" i="1"/>
  <c r="X684" i="1"/>
  <c r="X695" i="1"/>
  <c r="X709" i="1"/>
  <c r="X720" i="1"/>
  <c r="X733" i="1"/>
  <c r="X744" i="1"/>
  <c r="X757" i="1"/>
  <c r="X768" i="1"/>
  <c r="X781" i="1"/>
  <c r="X795" i="1"/>
  <c r="X806" i="1"/>
  <c r="X819" i="1"/>
  <c r="X829" i="1"/>
  <c r="X838" i="1"/>
  <c r="X847" i="1"/>
  <c r="X856" i="1"/>
  <c r="X866" i="1"/>
  <c r="X875" i="1"/>
  <c r="X884" i="1"/>
  <c r="X893" i="1"/>
  <c r="X902" i="1"/>
  <c r="X911" i="1"/>
  <c r="X920" i="1"/>
  <c r="X930" i="1"/>
  <c r="X939" i="1"/>
  <c r="X948" i="1"/>
  <c r="X957" i="1"/>
  <c r="X966" i="1"/>
  <c r="X975" i="1"/>
  <c r="X984" i="1"/>
  <c r="X994" i="1"/>
  <c r="X1003" i="1"/>
  <c r="X1012" i="1"/>
  <c r="X1021" i="1"/>
  <c r="X1030" i="1"/>
  <c r="X1039" i="1"/>
  <c r="X1048" i="1"/>
  <c r="X1057" i="1"/>
  <c r="X1065" i="1"/>
  <c r="X1073" i="1"/>
  <c r="X1081" i="1"/>
  <c r="X1089" i="1"/>
  <c r="X1097" i="1"/>
  <c r="X1105" i="1"/>
  <c r="X1113" i="1"/>
  <c r="X1121" i="1"/>
  <c r="X1129" i="1"/>
  <c r="X1137" i="1"/>
  <c r="X1145" i="1"/>
  <c r="X1153" i="1"/>
  <c r="X1161" i="1"/>
  <c r="X1169" i="1"/>
  <c r="X1177" i="1"/>
  <c r="X1185" i="1"/>
  <c r="X1193" i="1"/>
  <c r="X1201" i="1"/>
  <c r="X1209" i="1"/>
  <c r="X1217" i="1"/>
  <c r="X1225" i="1"/>
  <c r="X1233" i="1"/>
  <c r="X1241" i="1"/>
  <c r="X1249" i="1"/>
  <c r="X1257" i="1"/>
  <c r="X1265" i="1"/>
  <c r="X1273" i="1"/>
  <c r="X1281" i="1"/>
  <c r="X1289" i="1"/>
  <c r="X1297" i="1"/>
  <c r="X1305" i="1"/>
  <c r="X1313" i="1"/>
  <c r="X1321" i="1"/>
  <c r="X1329" i="1"/>
  <c r="X1337" i="1"/>
  <c r="X1345" i="1"/>
  <c r="X1353" i="1"/>
  <c r="X1361" i="1"/>
  <c r="X75" i="1"/>
  <c r="X214" i="1"/>
  <c r="X347" i="1"/>
  <c r="X479" i="1"/>
  <c r="X578" i="1"/>
  <c r="X611" i="1"/>
  <c r="X635" i="1"/>
  <c r="X658" i="1"/>
  <c r="X672" i="1"/>
  <c r="X685" i="1"/>
  <c r="X699" i="1"/>
  <c r="X710" i="1"/>
  <c r="X723" i="1"/>
  <c r="X734" i="1"/>
  <c r="X747" i="1"/>
  <c r="X758" i="1"/>
  <c r="X771" i="1"/>
  <c r="X783" i="1"/>
  <c r="X796" i="1"/>
  <c r="X807" i="1"/>
  <c r="X820" i="1"/>
  <c r="X830" i="1"/>
  <c r="X839" i="1"/>
  <c r="X848" i="1"/>
  <c r="X858" i="1"/>
  <c r="X867" i="1"/>
  <c r="X876" i="1"/>
  <c r="X885" i="1"/>
  <c r="X894" i="1"/>
  <c r="X903" i="1"/>
  <c r="X912" i="1"/>
  <c r="X922" i="1"/>
  <c r="X931" i="1"/>
  <c r="X940" i="1"/>
  <c r="X949" i="1"/>
  <c r="X958" i="1"/>
  <c r="X967" i="1"/>
  <c r="X976" i="1"/>
  <c r="X986" i="1"/>
  <c r="X995" i="1"/>
  <c r="X1004" i="1"/>
  <c r="X1013" i="1"/>
  <c r="X1022" i="1"/>
  <c r="X1031" i="1"/>
  <c r="X1040" i="1"/>
  <c r="X1050" i="1"/>
  <c r="X1058" i="1"/>
  <c r="X1066" i="1"/>
  <c r="X1074" i="1"/>
  <c r="X1082" i="1"/>
  <c r="X1090" i="1"/>
  <c r="X1098" i="1"/>
  <c r="X1106" i="1"/>
  <c r="X1114" i="1"/>
  <c r="X1122" i="1"/>
  <c r="X1130" i="1"/>
  <c r="X1138" i="1"/>
  <c r="X1146" i="1"/>
  <c r="X91" i="1"/>
  <c r="X230" i="1"/>
  <c r="X367" i="1"/>
  <c r="X494" i="1"/>
  <c r="X579" i="1"/>
  <c r="X617" i="1"/>
  <c r="X639" i="1"/>
  <c r="X659" i="1"/>
  <c r="X675" i="1"/>
  <c r="X687" i="1"/>
  <c r="X700" i="1"/>
  <c r="X711" i="1"/>
  <c r="X724" i="1"/>
  <c r="X735" i="1"/>
  <c r="X748" i="1"/>
  <c r="X759" i="1"/>
  <c r="X773" i="1"/>
  <c r="X784" i="1"/>
  <c r="X797" i="1"/>
  <c r="X808" i="1"/>
  <c r="X821" i="1"/>
  <c r="X831" i="1"/>
  <c r="X840" i="1"/>
  <c r="X850" i="1"/>
  <c r="X859" i="1"/>
  <c r="X868" i="1"/>
  <c r="X877" i="1"/>
  <c r="X886" i="1"/>
  <c r="X895" i="1"/>
  <c r="X904" i="1"/>
  <c r="X914" i="1"/>
  <c r="X923" i="1"/>
  <c r="X932" i="1"/>
  <c r="X941" i="1"/>
  <c r="X950" i="1"/>
  <c r="X959" i="1"/>
  <c r="X968" i="1"/>
  <c r="X978" i="1"/>
  <c r="X987" i="1"/>
  <c r="X996" i="1"/>
  <c r="X1005" i="1"/>
  <c r="X1014" i="1"/>
  <c r="X1023" i="1"/>
  <c r="X1032" i="1"/>
  <c r="X1042" i="1"/>
  <c r="X1051" i="1"/>
  <c r="X1059" i="1"/>
  <c r="X1067" i="1"/>
  <c r="X1075" i="1"/>
  <c r="X1083" i="1"/>
  <c r="X1091" i="1"/>
  <c r="X1099" i="1"/>
  <c r="X1107" i="1"/>
  <c r="X1115" i="1"/>
  <c r="X1123" i="1"/>
  <c r="X1131" i="1"/>
  <c r="X1139" i="1"/>
  <c r="X1147" i="1"/>
  <c r="X1155" i="1"/>
  <c r="X111" i="1"/>
  <c r="X417" i="1"/>
  <c r="X624" i="1"/>
  <c r="X677" i="1"/>
  <c r="X703" i="1"/>
  <c r="X739" i="1"/>
  <c r="X774" i="1"/>
  <c r="X800" i="1"/>
  <c r="X834" i="1"/>
  <c r="X860" i="1"/>
  <c r="X880" i="1"/>
  <c r="X907" i="1"/>
  <c r="X933" i="1"/>
  <c r="X954" i="1"/>
  <c r="X980" i="1"/>
  <c r="X1006" i="1"/>
  <c r="X1027" i="1"/>
  <c r="X1053" i="1"/>
  <c r="X1076" i="1"/>
  <c r="X1094" i="1"/>
  <c r="X1117" i="1"/>
  <c r="X1140" i="1"/>
  <c r="X1157" i="1"/>
  <c r="X1171" i="1"/>
  <c r="X1182" i="1"/>
  <c r="X1196" i="1"/>
  <c r="X1210" i="1"/>
  <c r="X1221" i="1"/>
  <c r="X1235" i="1"/>
  <c r="X1246" i="1"/>
  <c r="X1260" i="1"/>
  <c r="X1274" i="1"/>
  <c r="X1285" i="1"/>
  <c r="X1299" i="1"/>
  <c r="X1310" i="1"/>
  <c r="X1324" i="1"/>
  <c r="X1338" i="1"/>
  <c r="X1349" i="1"/>
  <c r="X1363" i="1"/>
  <c r="X1372" i="1"/>
  <c r="X1381" i="1"/>
  <c r="X1390" i="1"/>
  <c r="X1400" i="1"/>
  <c r="X1409" i="1"/>
  <c r="X1418" i="1"/>
  <c r="X1427" i="1"/>
  <c r="X1436" i="1"/>
  <c r="X1445" i="1"/>
  <c r="X1454" i="1"/>
  <c r="X1464" i="1"/>
  <c r="X1473" i="1"/>
  <c r="X1482" i="1"/>
  <c r="X1491" i="1"/>
  <c r="X1500" i="1"/>
  <c r="X1509" i="1"/>
  <c r="X1518" i="1"/>
  <c r="X1528" i="1"/>
  <c r="X1537" i="1"/>
  <c r="X1546" i="1"/>
  <c r="X1555" i="1"/>
  <c r="X1564" i="1"/>
  <c r="X1573" i="1"/>
  <c r="X1582" i="1"/>
  <c r="X1592" i="1"/>
  <c r="X1601" i="1"/>
  <c r="X1610" i="1"/>
  <c r="X1619" i="1"/>
  <c r="X1628" i="1"/>
  <c r="X1637" i="1"/>
  <c r="X1646" i="1"/>
  <c r="X1656" i="1"/>
  <c r="X1665" i="1"/>
  <c r="X1674" i="1"/>
  <c r="X1683" i="1"/>
  <c r="X1692" i="1"/>
  <c r="X1701" i="1"/>
  <c r="X1710" i="1"/>
  <c r="X1720" i="1"/>
  <c r="X1729" i="1"/>
  <c r="X1738" i="1"/>
  <c r="X1747" i="1"/>
  <c r="X1756" i="1"/>
  <c r="X1765" i="1"/>
  <c r="X1774" i="1"/>
  <c r="X1784" i="1"/>
  <c r="X1793" i="1"/>
  <c r="X1802" i="1"/>
  <c r="X1811" i="1"/>
  <c r="X1820" i="1"/>
  <c r="X1829" i="1"/>
  <c r="X1838" i="1"/>
  <c r="X1848" i="1"/>
  <c r="X1856" i="1"/>
  <c r="X1864" i="1"/>
  <c r="X1872" i="1"/>
  <c r="X1880" i="1"/>
  <c r="X1888" i="1"/>
  <c r="X1896" i="1"/>
  <c r="X1904" i="1"/>
  <c r="X1912" i="1"/>
  <c r="X1920" i="1"/>
  <c r="X1928" i="1"/>
  <c r="X1936" i="1"/>
  <c r="X1944" i="1"/>
  <c r="X1952" i="1"/>
  <c r="X1960" i="1"/>
  <c r="X1968" i="1"/>
  <c r="X1976" i="1"/>
  <c r="X1984" i="1"/>
  <c r="X1992" i="1"/>
  <c r="X2000" i="1"/>
  <c r="X2008" i="1"/>
  <c r="X2016" i="1"/>
  <c r="X2024" i="1"/>
  <c r="X2032" i="1"/>
  <c r="X2040" i="1"/>
  <c r="X2048" i="1"/>
  <c r="X2056" i="1"/>
  <c r="X2064" i="1"/>
  <c r="X2072" i="1"/>
  <c r="X2080" i="1"/>
  <c r="X2088" i="1"/>
  <c r="X2096" i="1"/>
  <c r="X2104" i="1"/>
  <c r="X2112" i="1"/>
  <c r="X2120" i="1"/>
  <c r="X2128" i="1"/>
  <c r="X2136" i="1"/>
  <c r="X2144" i="1"/>
  <c r="X2152" i="1"/>
  <c r="X2160" i="1"/>
  <c r="X2168" i="1"/>
  <c r="X2176" i="1"/>
  <c r="X2184" i="1"/>
  <c r="X2192" i="1"/>
  <c r="X2200" i="1"/>
  <c r="X2208" i="1"/>
  <c r="X2216" i="1"/>
  <c r="X2224" i="1"/>
  <c r="X2232" i="1"/>
  <c r="X2240" i="1"/>
  <c r="X2248" i="1"/>
  <c r="X2256" i="1"/>
  <c r="X2264" i="1"/>
  <c r="X2272" i="1"/>
  <c r="X2280" i="1"/>
  <c r="X2288" i="1"/>
  <c r="X2296" i="1"/>
  <c r="X2304" i="1"/>
  <c r="X2312" i="1"/>
  <c r="X2320" i="1"/>
  <c r="X2328" i="1"/>
  <c r="X2336" i="1"/>
  <c r="X2344" i="1"/>
  <c r="X2352" i="1"/>
  <c r="X2360" i="1"/>
  <c r="X2368" i="1"/>
  <c r="X2376" i="1"/>
  <c r="X2384" i="1"/>
  <c r="X2392" i="1"/>
  <c r="X2400" i="1"/>
  <c r="X2408" i="1"/>
  <c r="X2416" i="1"/>
  <c r="X2424" i="1"/>
  <c r="X2432" i="1"/>
  <c r="X2440" i="1"/>
  <c r="X2448" i="1"/>
  <c r="X128" i="1"/>
  <c r="X507" i="1"/>
  <c r="X625" i="1"/>
  <c r="X678" i="1"/>
  <c r="X712" i="1"/>
  <c r="X741" i="1"/>
  <c r="X775" i="1"/>
  <c r="X811" i="1"/>
  <c r="X835" i="1"/>
  <c r="X861" i="1"/>
  <c r="X887" i="1"/>
  <c r="X908" i="1"/>
  <c r="X934" i="1"/>
  <c r="X960" i="1"/>
  <c r="X981" i="1"/>
  <c r="X1007" i="1"/>
  <c r="X1034" i="1"/>
  <c r="X1054" i="1"/>
  <c r="X1077" i="1"/>
  <c r="X1100" i="1"/>
  <c r="X1118" i="1"/>
  <c r="X1141" i="1"/>
  <c r="X1158" i="1"/>
  <c r="X1172" i="1"/>
  <c r="X1186" i="1"/>
  <c r="X1197" i="1"/>
  <c r="X1211" i="1"/>
  <c r="X1222" i="1"/>
  <c r="X1236" i="1"/>
  <c r="X1250" i="1"/>
  <c r="X1261" i="1"/>
  <c r="X1275" i="1"/>
  <c r="X1286" i="1"/>
  <c r="X1300" i="1"/>
  <c r="X1314" i="1"/>
  <c r="X1325" i="1"/>
  <c r="X1339" i="1"/>
  <c r="X1350" i="1"/>
  <c r="X1364" i="1"/>
  <c r="X1373" i="1"/>
  <c r="X1382" i="1"/>
  <c r="X1392" i="1"/>
  <c r="X1401" i="1"/>
  <c r="X1410" i="1"/>
  <c r="X1419" i="1"/>
  <c r="X1428" i="1"/>
  <c r="X1437" i="1"/>
  <c r="X1446" i="1"/>
  <c r="X1456" i="1"/>
  <c r="X1465" i="1"/>
  <c r="X1474" i="1"/>
  <c r="X1483" i="1"/>
  <c r="X1492" i="1"/>
  <c r="X1501" i="1"/>
  <c r="X1510" i="1"/>
  <c r="X1520" i="1"/>
  <c r="X1529" i="1"/>
  <c r="X1538" i="1"/>
  <c r="X1547" i="1"/>
  <c r="X1556" i="1"/>
  <c r="X1565" i="1"/>
  <c r="X1574" i="1"/>
  <c r="X1584" i="1"/>
  <c r="X1593" i="1"/>
  <c r="X1602" i="1"/>
  <c r="X144" i="1"/>
  <c r="X523" i="1"/>
  <c r="X643" i="1"/>
  <c r="X679" i="1"/>
  <c r="X715" i="1"/>
  <c r="X749" i="1"/>
  <c r="X776" i="1"/>
  <c r="X812" i="1"/>
  <c r="X842" i="1"/>
  <c r="X862" i="1"/>
  <c r="X888" i="1"/>
  <c r="X915" i="1"/>
  <c r="X935" i="1"/>
  <c r="X962" i="1"/>
  <c r="X988" i="1"/>
  <c r="X1008" i="1"/>
  <c r="X1035" i="1"/>
  <c r="X1060" i="1"/>
  <c r="X1078" i="1"/>
  <c r="X1101" i="1"/>
  <c r="X1124" i="1"/>
  <c r="X1142" i="1"/>
  <c r="X1162" i="1"/>
  <c r="X1173" i="1"/>
  <c r="X1187" i="1"/>
  <c r="X1198" i="1"/>
  <c r="X1212" i="1"/>
  <c r="X1226" i="1"/>
  <c r="X1237" i="1"/>
  <c r="X1251" i="1"/>
  <c r="X1262" i="1"/>
  <c r="X1276" i="1"/>
  <c r="X1290" i="1"/>
  <c r="X1301" i="1"/>
  <c r="X1315" i="1"/>
  <c r="X1326" i="1"/>
  <c r="X1340" i="1"/>
  <c r="X1354" i="1"/>
  <c r="X1365" i="1"/>
  <c r="X1374" i="1"/>
  <c r="X1384" i="1"/>
  <c r="X1393" i="1"/>
  <c r="X1402" i="1"/>
  <c r="X1411" i="1"/>
  <c r="X1420" i="1"/>
  <c r="X1429" i="1"/>
  <c r="X1438" i="1"/>
  <c r="X1448" i="1"/>
  <c r="X1457" i="1"/>
  <c r="X1466" i="1"/>
  <c r="X1475" i="1"/>
  <c r="X1484" i="1"/>
  <c r="X1493" i="1"/>
  <c r="X1502" i="1"/>
  <c r="X1512" i="1"/>
  <c r="X1521" i="1"/>
  <c r="X1530" i="1"/>
  <c r="X1539" i="1"/>
  <c r="X1548" i="1"/>
  <c r="X1557" i="1"/>
  <c r="X1566" i="1"/>
  <c r="X1576" i="1"/>
  <c r="X1585" i="1"/>
  <c r="X1594" i="1"/>
  <c r="X247" i="1"/>
  <c r="X538" i="1"/>
  <c r="X645" i="1"/>
  <c r="X688" i="1"/>
  <c r="X716" i="1"/>
  <c r="X751" i="1"/>
  <c r="X787" i="1"/>
  <c r="X813" i="1"/>
  <c r="X843" i="1"/>
  <c r="X869" i="1"/>
  <c r="X890" i="1"/>
  <c r="X916" i="1"/>
  <c r="X942" i="1"/>
  <c r="X963" i="1"/>
  <c r="X989" i="1"/>
  <c r="X1015" i="1"/>
  <c r="X1036" i="1"/>
  <c r="X1061" i="1"/>
  <c r="X1084" i="1"/>
  <c r="X1102" i="1"/>
  <c r="X1125" i="1"/>
  <c r="X1148" i="1"/>
  <c r="X1163" i="1"/>
  <c r="X1174" i="1"/>
  <c r="X1188" i="1"/>
  <c r="X1202" i="1"/>
  <c r="X1213" i="1"/>
  <c r="X1227" i="1"/>
  <c r="X1238" i="1"/>
  <c r="X1252" i="1"/>
  <c r="X1266" i="1"/>
  <c r="X1277" i="1"/>
  <c r="X1291" i="1"/>
  <c r="X1302" i="1"/>
  <c r="X1316" i="1"/>
  <c r="X1330" i="1"/>
  <c r="X1341" i="1"/>
  <c r="X1355" i="1"/>
  <c r="X1366" i="1"/>
  <c r="X1376" i="1"/>
  <c r="X1385" i="1"/>
  <c r="X1394" i="1"/>
  <c r="X1403" i="1"/>
  <c r="X1412" i="1"/>
  <c r="X1421" i="1"/>
  <c r="X1430" i="1"/>
  <c r="X1440" i="1"/>
  <c r="X1449" i="1"/>
  <c r="X1458" i="1"/>
  <c r="X1467" i="1"/>
  <c r="X1476" i="1"/>
  <c r="X1485" i="1"/>
  <c r="X1494" i="1"/>
  <c r="X1504" i="1"/>
  <c r="X1513" i="1"/>
  <c r="X1522" i="1"/>
  <c r="X1531" i="1"/>
  <c r="X1540" i="1"/>
  <c r="X1549" i="1"/>
  <c r="X1558" i="1"/>
  <c r="X1568" i="1"/>
  <c r="X1577" i="1"/>
  <c r="X1586" i="1"/>
  <c r="X1595" i="1"/>
  <c r="X1604" i="1"/>
  <c r="X1613" i="1"/>
  <c r="X1622" i="1"/>
  <c r="X1632" i="1"/>
  <c r="X1641" i="1"/>
  <c r="X1650" i="1"/>
  <c r="X1659" i="1"/>
  <c r="X1668" i="1"/>
  <c r="X1677" i="1"/>
  <c r="X1686" i="1"/>
  <c r="X1696" i="1"/>
  <c r="X1705" i="1"/>
  <c r="X1714" i="1"/>
  <c r="X1723" i="1"/>
  <c r="X1732" i="1"/>
  <c r="X1741" i="1"/>
  <c r="X1750" i="1"/>
  <c r="X1760" i="1"/>
  <c r="X1769" i="1"/>
  <c r="X1778" i="1"/>
  <c r="X1787" i="1"/>
  <c r="X263" i="1"/>
  <c r="X581" i="1"/>
  <c r="X648" i="1"/>
  <c r="X691" i="1"/>
  <c r="X725" i="1"/>
  <c r="X752" i="1"/>
  <c r="X788" i="1"/>
  <c r="X822" i="1"/>
  <c r="X844" i="1"/>
  <c r="X870" i="1"/>
  <c r="X896" i="1"/>
  <c r="X917" i="1"/>
  <c r="X943" i="1"/>
  <c r="X970" i="1"/>
  <c r="X990" i="1"/>
  <c r="X1016" i="1"/>
  <c r="X1043" i="1"/>
  <c r="X1062" i="1"/>
  <c r="X1085" i="1"/>
  <c r="X1108" i="1"/>
  <c r="X1126" i="1"/>
  <c r="X1149" i="1"/>
  <c r="X1164" i="1"/>
  <c r="X1178" i="1"/>
  <c r="X1189" i="1"/>
  <c r="X1203" i="1"/>
  <c r="X1214" i="1"/>
  <c r="X1228" i="1"/>
  <c r="X1242" i="1"/>
  <c r="X1253" i="1"/>
  <c r="X1267" i="1"/>
  <c r="X1278" i="1"/>
  <c r="X1292" i="1"/>
  <c r="X1306" i="1"/>
  <c r="X1317" i="1"/>
  <c r="X1331" i="1"/>
  <c r="X1342" i="1"/>
  <c r="X1356" i="1"/>
  <c r="X1368" i="1"/>
  <c r="X1377" i="1"/>
  <c r="X1386" i="1"/>
  <c r="X1395" i="1"/>
  <c r="X1404" i="1"/>
  <c r="X1413" i="1"/>
  <c r="X1422" i="1"/>
  <c r="X1432" i="1"/>
  <c r="X1441" i="1"/>
  <c r="X1450" i="1"/>
  <c r="X1459" i="1"/>
  <c r="X1468" i="1"/>
  <c r="X1477" i="1"/>
  <c r="X1486" i="1"/>
  <c r="X1496" i="1"/>
  <c r="X1505" i="1"/>
  <c r="X1514" i="1"/>
  <c r="X1523" i="1"/>
  <c r="X1532" i="1"/>
  <c r="X1541" i="1"/>
  <c r="X1550" i="1"/>
  <c r="X1560" i="1"/>
  <c r="X1569" i="1"/>
  <c r="X1578" i="1"/>
  <c r="X1587" i="1"/>
  <c r="X1596" i="1"/>
  <c r="X1605" i="1"/>
  <c r="X1614" i="1"/>
  <c r="X1624" i="1"/>
  <c r="X1633" i="1"/>
  <c r="X1642" i="1"/>
  <c r="X1651" i="1"/>
  <c r="X1660" i="1"/>
  <c r="X1669" i="1"/>
  <c r="X1678" i="1"/>
  <c r="X1688" i="1"/>
  <c r="X1697" i="1"/>
  <c r="X1706" i="1"/>
  <c r="X1715" i="1"/>
  <c r="X1724" i="1"/>
  <c r="X1733" i="1"/>
  <c r="X1742" i="1"/>
  <c r="X1752" i="1"/>
  <c r="X1761" i="1"/>
  <c r="X1770" i="1"/>
  <c r="X1779" i="1"/>
  <c r="X281" i="1"/>
  <c r="X666" i="1"/>
  <c r="X764" i="1"/>
  <c r="X851" i="1"/>
  <c r="X906" i="1"/>
  <c r="X972" i="1"/>
  <c r="X1044" i="1"/>
  <c r="X1093" i="1"/>
  <c r="X1154" i="1"/>
  <c r="X1190" i="1"/>
  <c r="X1220" i="1"/>
  <c r="X1258" i="1"/>
  <c r="X1293" i="1"/>
  <c r="X1323" i="1"/>
  <c r="X1358" i="1"/>
  <c r="X1387" i="1"/>
  <c r="X1408" i="1"/>
  <c r="X1434" i="1"/>
  <c r="X1460" i="1"/>
  <c r="X1481" i="1"/>
  <c r="X1507" i="1"/>
  <c r="X1533" i="1"/>
  <c r="X1554" i="1"/>
  <c r="X1580" i="1"/>
  <c r="X1603" i="1"/>
  <c r="X1618" i="1"/>
  <c r="X1634" i="1"/>
  <c r="X1648" i="1"/>
  <c r="X1662" i="1"/>
  <c r="X1676" i="1"/>
  <c r="X1691" i="1"/>
  <c r="X1707" i="1"/>
  <c r="X1721" i="1"/>
  <c r="X1736" i="1"/>
  <c r="X1749" i="1"/>
  <c r="X1764" i="1"/>
  <c r="X1780" i="1"/>
  <c r="X1792" i="1"/>
  <c r="X1803" i="1"/>
  <c r="X1813" i="1"/>
  <c r="X1824" i="1"/>
  <c r="X1834" i="1"/>
  <c r="X1844" i="1"/>
  <c r="X1854" i="1"/>
  <c r="X1863" i="1"/>
  <c r="X1873" i="1"/>
  <c r="X1882" i="1"/>
  <c r="X1891" i="1"/>
  <c r="X1900" i="1"/>
  <c r="X1909" i="1"/>
  <c r="X1918" i="1"/>
  <c r="X1927" i="1"/>
  <c r="X1937" i="1"/>
  <c r="X1946" i="1"/>
  <c r="X1955" i="1"/>
  <c r="X1964" i="1"/>
  <c r="X1973" i="1"/>
  <c r="X1982" i="1"/>
  <c r="X1991" i="1"/>
  <c r="X2001" i="1"/>
  <c r="X2010" i="1"/>
  <c r="X2019" i="1"/>
  <c r="X2028" i="1"/>
  <c r="X2037" i="1"/>
  <c r="X2046" i="1"/>
  <c r="X2055" i="1"/>
  <c r="X2065" i="1"/>
  <c r="X2074" i="1"/>
  <c r="X2083" i="1"/>
  <c r="X2092" i="1"/>
  <c r="X2101" i="1"/>
  <c r="X2110" i="1"/>
  <c r="X2119" i="1"/>
  <c r="X2129" i="1"/>
  <c r="X2138" i="1"/>
  <c r="X2147" i="1"/>
  <c r="X2156" i="1"/>
  <c r="X2165" i="1"/>
  <c r="X2174" i="1"/>
  <c r="X2183" i="1"/>
  <c r="X2193" i="1"/>
  <c r="X2202" i="1"/>
  <c r="X2211" i="1"/>
  <c r="X2220" i="1"/>
  <c r="X2229" i="1"/>
  <c r="X2238" i="1"/>
  <c r="X2247" i="1"/>
  <c r="X2257" i="1"/>
  <c r="X2266" i="1"/>
  <c r="X2275" i="1"/>
  <c r="X2284" i="1"/>
  <c r="X2293" i="1"/>
  <c r="X2302" i="1"/>
  <c r="X2311" i="1"/>
  <c r="X2321" i="1"/>
  <c r="X2330" i="1"/>
  <c r="X2339" i="1"/>
  <c r="X2348" i="1"/>
  <c r="X2357" i="1"/>
  <c r="X2366" i="1"/>
  <c r="X2375" i="1"/>
  <c r="X2385" i="1"/>
  <c r="X2394" i="1"/>
  <c r="X2403" i="1"/>
  <c r="X2412" i="1"/>
  <c r="X2421" i="1"/>
  <c r="X2430" i="1"/>
  <c r="X2439" i="1"/>
  <c r="X2449" i="1"/>
  <c r="X2457" i="1"/>
  <c r="X2465" i="1"/>
  <c r="X2473" i="1"/>
  <c r="X2481" i="1"/>
  <c r="X2489" i="1"/>
  <c r="X2497" i="1"/>
  <c r="X2505" i="1"/>
  <c r="X2513" i="1"/>
  <c r="X2521" i="1"/>
  <c r="X2529" i="1"/>
  <c r="X2537" i="1"/>
  <c r="X2545" i="1"/>
  <c r="X2553" i="1"/>
  <c r="X2561" i="1"/>
  <c r="X2569" i="1"/>
  <c r="X2577" i="1"/>
  <c r="X2585" i="1"/>
  <c r="X2593" i="1"/>
  <c r="X2601" i="1"/>
  <c r="X2609" i="1"/>
  <c r="X2617" i="1"/>
  <c r="X2625" i="1"/>
  <c r="X2633" i="1"/>
  <c r="X2641" i="1"/>
  <c r="X2649" i="1"/>
  <c r="X2657" i="1"/>
  <c r="X2665" i="1"/>
  <c r="X2673" i="1"/>
  <c r="X2681" i="1"/>
  <c r="X2689" i="1"/>
  <c r="X2697" i="1"/>
  <c r="X2705" i="1"/>
  <c r="X2713" i="1"/>
  <c r="X2721" i="1"/>
  <c r="X2729" i="1"/>
  <c r="X2737" i="1"/>
  <c r="X2745" i="1"/>
  <c r="X2753" i="1"/>
  <c r="X2761" i="1"/>
  <c r="X2769" i="1"/>
  <c r="X2777" i="1"/>
  <c r="X2785" i="1"/>
  <c r="X2793" i="1"/>
  <c r="X2801" i="1"/>
  <c r="X2809" i="1"/>
  <c r="X2817" i="1"/>
  <c r="X2825" i="1"/>
  <c r="X2833" i="1"/>
  <c r="X2841" i="1"/>
  <c r="X2849" i="1"/>
  <c r="X2857" i="1"/>
  <c r="X2865" i="1"/>
  <c r="X2873" i="1"/>
  <c r="X2881" i="1"/>
  <c r="X2889" i="1"/>
  <c r="X2897" i="1"/>
  <c r="X2905" i="1"/>
  <c r="X2913" i="1"/>
  <c r="X2921" i="1"/>
  <c r="X2929" i="1"/>
  <c r="X2937" i="1"/>
  <c r="X384" i="1"/>
  <c r="X692" i="1"/>
  <c r="X765" i="1"/>
  <c r="X852" i="1"/>
  <c r="X924" i="1"/>
  <c r="X979" i="1"/>
  <c r="X1045" i="1"/>
  <c r="X1109" i="1"/>
  <c r="X1156" i="1"/>
  <c r="X1194" i="1"/>
  <c r="X1229" i="1"/>
  <c r="X1259" i="1"/>
  <c r="X1294" i="1"/>
  <c r="X1332" i="1"/>
  <c r="X1362" i="1"/>
  <c r="X1388" i="1"/>
  <c r="X1414" i="1"/>
  <c r="X1435" i="1"/>
  <c r="X1461" i="1"/>
  <c r="X1488" i="1"/>
  <c r="X1508" i="1"/>
  <c r="X1534" i="1"/>
  <c r="X1561" i="1"/>
  <c r="X1581" i="1"/>
  <c r="X1606" i="1"/>
  <c r="X1620" i="1"/>
  <c r="X1635" i="1"/>
  <c r="X1649" i="1"/>
  <c r="X1664" i="1"/>
  <c r="X1680" i="1"/>
  <c r="X1693" i="1"/>
  <c r="X1708" i="1"/>
  <c r="X1722" i="1"/>
  <c r="X1737" i="1"/>
  <c r="X1753" i="1"/>
  <c r="X1766" i="1"/>
  <c r="X1781" i="1"/>
  <c r="X1794" i="1"/>
  <c r="X1804" i="1"/>
  <c r="X1814" i="1"/>
  <c r="X1825" i="1"/>
  <c r="X1835" i="1"/>
  <c r="X1845" i="1"/>
  <c r="X1855" i="1"/>
  <c r="X1865" i="1"/>
  <c r="X1874" i="1"/>
  <c r="X1883" i="1"/>
  <c r="X1892" i="1"/>
  <c r="X1901" i="1"/>
  <c r="X1910" i="1"/>
  <c r="X1919" i="1"/>
  <c r="X1929" i="1"/>
  <c r="X1938" i="1"/>
  <c r="X1947" i="1"/>
  <c r="X1956" i="1"/>
  <c r="X1965" i="1"/>
  <c r="X1974" i="1"/>
  <c r="X1983" i="1"/>
  <c r="X1993" i="1"/>
  <c r="X400" i="1"/>
  <c r="X701" i="1"/>
  <c r="X789" i="1"/>
  <c r="X853" i="1"/>
  <c r="X925" i="1"/>
  <c r="X997" i="1"/>
  <c r="X1052" i="1"/>
  <c r="X1110" i="1"/>
  <c r="X1165" i="1"/>
  <c r="X1195" i="1"/>
  <c r="X1230" i="1"/>
  <c r="X1268" i="1"/>
  <c r="X1298" i="1"/>
  <c r="X1333" i="1"/>
  <c r="X1369" i="1"/>
  <c r="X1389" i="1"/>
  <c r="X1416" i="1"/>
  <c r="X1442" i="1"/>
  <c r="X1462" i="1"/>
  <c r="X1489" i="1"/>
  <c r="X1515" i="1"/>
  <c r="X1536" i="1"/>
  <c r="X1562" i="1"/>
  <c r="X1588" i="1"/>
  <c r="X1608" i="1"/>
  <c r="X1621" i="1"/>
  <c r="X1636" i="1"/>
  <c r="X1652" i="1"/>
  <c r="X1666" i="1"/>
  <c r="X1681" i="1"/>
  <c r="X1694" i="1"/>
  <c r="X1709" i="1"/>
  <c r="X1725" i="1"/>
  <c r="X1739" i="1"/>
  <c r="X1754" i="1"/>
  <c r="X1768" i="1"/>
  <c r="X1782" i="1"/>
  <c r="X1795" i="1"/>
  <c r="X1805" i="1"/>
  <c r="X1816" i="1"/>
  <c r="X1826" i="1"/>
  <c r="X1836" i="1"/>
  <c r="X1846" i="1"/>
  <c r="X1857" i="1"/>
  <c r="X1866" i="1"/>
  <c r="X1875" i="1"/>
  <c r="X1884" i="1"/>
  <c r="X1893" i="1"/>
  <c r="X1902" i="1"/>
  <c r="X1911" i="1"/>
  <c r="X1921" i="1"/>
  <c r="X1930" i="1"/>
  <c r="X1939" i="1"/>
  <c r="X1948" i="1"/>
  <c r="X1957" i="1"/>
  <c r="X1966" i="1"/>
  <c r="X1975" i="1"/>
  <c r="X1985" i="1"/>
  <c r="X1994" i="1"/>
  <c r="X593" i="1"/>
  <c r="X702" i="1"/>
  <c r="X798" i="1"/>
  <c r="X871" i="1"/>
  <c r="X926" i="1"/>
  <c r="X998" i="1"/>
  <c r="X1068" i="1"/>
  <c r="X1116" i="1"/>
  <c r="X1166" i="1"/>
  <c r="X1204" i="1"/>
  <c r="X1234" i="1"/>
  <c r="X1269" i="1"/>
  <c r="X1307" i="1"/>
  <c r="X1334" i="1"/>
  <c r="X1370" i="1"/>
  <c r="X1396" i="1"/>
  <c r="X1417" i="1"/>
  <c r="X1443" i="1"/>
  <c r="X1469" i="1"/>
  <c r="X1490" i="1"/>
  <c r="X1516" i="1"/>
  <c r="X1542" i="1"/>
  <c r="X1563" i="1"/>
  <c r="X1589" i="1"/>
  <c r="X1609" i="1"/>
  <c r="X1625" i="1"/>
  <c r="X1638" i="1"/>
  <c r="X1653" i="1"/>
  <c r="X1667" i="1"/>
  <c r="X1682" i="1"/>
  <c r="X1698" i="1"/>
  <c r="X1712" i="1"/>
  <c r="X1726" i="1"/>
  <c r="X1740" i="1"/>
  <c r="X1755" i="1"/>
  <c r="X1771" i="1"/>
  <c r="X1785" i="1"/>
  <c r="X1796" i="1"/>
  <c r="X1806" i="1"/>
  <c r="X1817" i="1"/>
  <c r="X1827" i="1"/>
  <c r="X1837" i="1"/>
  <c r="X1849" i="1"/>
  <c r="X1858" i="1"/>
  <c r="X1867" i="1"/>
  <c r="X1876" i="1"/>
  <c r="X1885" i="1"/>
  <c r="X1894" i="1"/>
  <c r="X1903" i="1"/>
  <c r="X1913" i="1"/>
  <c r="X1922" i="1"/>
  <c r="X1931" i="1"/>
  <c r="X1940" i="1"/>
  <c r="X1949" i="1"/>
  <c r="X1958" i="1"/>
  <c r="X1967" i="1"/>
  <c r="X1977" i="1"/>
  <c r="X1986" i="1"/>
  <c r="X594" i="1"/>
  <c r="X726" i="1"/>
  <c r="X799" i="1"/>
  <c r="X878" i="1"/>
  <c r="X944" i="1"/>
  <c r="X999" i="1"/>
  <c r="X1069" i="1"/>
  <c r="X1132" i="1"/>
  <c r="X1170" i="1"/>
  <c r="X1205" i="1"/>
  <c r="X1243" i="1"/>
  <c r="X1270" i="1"/>
  <c r="X1308" i="1"/>
  <c r="X1346" i="1"/>
  <c r="X1371" i="1"/>
  <c r="X1397" i="1"/>
  <c r="X1424" i="1"/>
  <c r="X1444" i="1"/>
  <c r="X1470" i="1"/>
  <c r="X1497" i="1"/>
  <c r="X1517" i="1"/>
  <c r="X1544" i="1"/>
  <c r="X1570" i="1"/>
  <c r="X1590" i="1"/>
  <c r="X1611" i="1"/>
  <c r="X1626" i="1"/>
  <c r="X1640" i="1"/>
  <c r="X1654" i="1"/>
  <c r="X1670" i="1"/>
  <c r="X1684" i="1"/>
  <c r="X1699" i="1"/>
  <c r="X1713" i="1"/>
  <c r="X1728" i="1"/>
  <c r="X1744" i="1"/>
  <c r="X1757" i="1"/>
  <c r="X1772" i="1"/>
  <c r="X1786" i="1"/>
  <c r="X1797" i="1"/>
  <c r="X1808" i="1"/>
  <c r="X1818" i="1"/>
  <c r="X1828" i="1"/>
  <c r="X1840" i="1"/>
  <c r="X1850" i="1"/>
  <c r="X1859" i="1"/>
  <c r="X1868" i="1"/>
  <c r="X1877" i="1"/>
  <c r="X1886" i="1"/>
  <c r="X1895" i="1"/>
  <c r="X1905" i="1"/>
  <c r="X1914" i="1"/>
  <c r="X1923" i="1"/>
  <c r="X1932" i="1"/>
  <c r="X1941" i="1"/>
  <c r="X1950" i="1"/>
  <c r="X1959" i="1"/>
  <c r="X1969" i="1"/>
  <c r="X1978" i="1"/>
  <c r="X1987" i="1"/>
  <c r="X622" i="1"/>
  <c r="X727" i="1"/>
  <c r="X823" i="1"/>
  <c r="X879" i="1"/>
  <c r="X951" i="1"/>
  <c r="X1018" i="1"/>
  <c r="X1070" i="1"/>
  <c r="X1133" i="1"/>
  <c r="X1179" i="1"/>
  <c r="X1206" i="1"/>
  <c r="X1244" i="1"/>
  <c r="X1282" i="1"/>
  <c r="X1309" i="1"/>
  <c r="X1347" i="1"/>
  <c r="X1378" i="1"/>
  <c r="X1398" i="1"/>
  <c r="X1425" i="1"/>
  <c r="X1451" i="1"/>
  <c r="X1472" i="1"/>
  <c r="X1498" i="1"/>
  <c r="X1524" i="1"/>
  <c r="X1545" i="1"/>
  <c r="X1571" i="1"/>
  <c r="X1597" i="1"/>
  <c r="X1612" i="1"/>
  <c r="X1627" i="1"/>
  <c r="X1643" i="1"/>
  <c r="X1657" i="1"/>
  <c r="X1672" i="1"/>
  <c r="X1685" i="1"/>
  <c r="X1700" i="1"/>
  <c r="X1716" i="1"/>
  <c r="X1730" i="1"/>
  <c r="X1745" i="1"/>
  <c r="X1758" i="1"/>
  <c r="X1773" i="1"/>
  <c r="X1788" i="1"/>
  <c r="X1798" i="1"/>
  <c r="X1809" i="1"/>
  <c r="X1819" i="1"/>
  <c r="X1830" i="1"/>
  <c r="X1841" i="1"/>
  <c r="X1851" i="1"/>
  <c r="X1860" i="1"/>
  <c r="X1869" i="1"/>
  <c r="X1878" i="1"/>
  <c r="X1887" i="1"/>
  <c r="X661" i="1"/>
  <c r="X952" i="1"/>
  <c r="X1180" i="1"/>
  <c r="X1318" i="1"/>
  <c r="X1426" i="1"/>
  <c r="X1525" i="1"/>
  <c r="X1616" i="1"/>
  <c r="X1673" i="1"/>
  <c r="X1731" i="1"/>
  <c r="X1789" i="1"/>
  <c r="X1832" i="1"/>
  <c r="X1870" i="1"/>
  <c r="X1899" i="1"/>
  <c r="X1925" i="1"/>
  <c r="X1951" i="1"/>
  <c r="X1972" i="1"/>
  <c r="X1996" i="1"/>
  <c r="X2006" i="1"/>
  <c r="X2017" i="1"/>
  <c r="X2027" i="1"/>
  <c r="X2038" i="1"/>
  <c r="X2049" i="1"/>
  <c r="X2059" i="1"/>
  <c r="X2069" i="1"/>
  <c r="X2079" i="1"/>
  <c r="X2090" i="1"/>
  <c r="X2100" i="1"/>
  <c r="X2111" i="1"/>
  <c r="X2122" i="1"/>
  <c r="X2132" i="1"/>
  <c r="X2142" i="1"/>
  <c r="X2153" i="1"/>
  <c r="X2163" i="1"/>
  <c r="X2173" i="1"/>
  <c r="X2185" i="1"/>
  <c r="X2195" i="1"/>
  <c r="X2205" i="1"/>
  <c r="X2215" i="1"/>
  <c r="X2226" i="1"/>
  <c r="X2236" i="1"/>
  <c r="X2246" i="1"/>
  <c r="X2258" i="1"/>
  <c r="X2268" i="1"/>
  <c r="X2278" i="1"/>
  <c r="X2289" i="1"/>
  <c r="X2299" i="1"/>
  <c r="X2309" i="1"/>
  <c r="X2319" i="1"/>
  <c r="X2331" i="1"/>
  <c r="X2341" i="1"/>
  <c r="X2351" i="1"/>
  <c r="X2362" i="1"/>
  <c r="X2372" i="1"/>
  <c r="X2382" i="1"/>
  <c r="X2393" i="1"/>
  <c r="X2404" i="1"/>
  <c r="X2414" i="1"/>
  <c r="X2425" i="1"/>
  <c r="X2435" i="1"/>
  <c r="X2445" i="1"/>
  <c r="X2455" i="1"/>
  <c r="X2464" i="1"/>
  <c r="X2474" i="1"/>
  <c r="X2483" i="1"/>
  <c r="X2492" i="1"/>
  <c r="X2501" i="1"/>
  <c r="X2510" i="1"/>
  <c r="X2519" i="1"/>
  <c r="X2528" i="1"/>
  <c r="X2538" i="1"/>
  <c r="X2547" i="1"/>
  <c r="X2556" i="1"/>
  <c r="X2565" i="1"/>
  <c r="X2574" i="1"/>
  <c r="X2583" i="1"/>
  <c r="X2592" i="1"/>
  <c r="X2602" i="1"/>
  <c r="X2611" i="1"/>
  <c r="X2620" i="1"/>
  <c r="X2629" i="1"/>
  <c r="X2638" i="1"/>
  <c r="X2647" i="1"/>
  <c r="X2656" i="1"/>
  <c r="X2666" i="1"/>
  <c r="X2675" i="1"/>
  <c r="X2684" i="1"/>
  <c r="X2693" i="1"/>
  <c r="X2702" i="1"/>
  <c r="X2711" i="1"/>
  <c r="X2720" i="1"/>
  <c r="X2730" i="1"/>
  <c r="X2739" i="1"/>
  <c r="X2748" i="1"/>
  <c r="X2757" i="1"/>
  <c r="X2766" i="1"/>
  <c r="X2775" i="1"/>
  <c r="X2784" i="1"/>
  <c r="X2794" i="1"/>
  <c r="X2803" i="1"/>
  <c r="X2812" i="1"/>
  <c r="X2821" i="1"/>
  <c r="X2830" i="1"/>
  <c r="X2839" i="1"/>
  <c r="X2848" i="1"/>
  <c r="X2858" i="1"/>
  <c r="X2867" i="1"/>
  <c r="X2876" i="1"/>
  <c r="X2885" i="1"/>
  <c r="X2894" i="1"/>
  <c r="X2903" i="1"/>
  <c r="X2912" i="1"/>
  <c r="X2922" i="1"/>
  <c r="X2931" i="1"/>
  <c r="X2940" i="1"/>
  <c r="X2948" i="1"/>
  <c r="X2956" i="1"/>
  <c r="X2964" i="1"/>
  <c r="X2972" i="1"/>
  <c r="X2980" i="1"/>
  <c r="X2988" i="1"/>
  <c r="X2996" i="1"/>
  <c r="X3004" i="1"/>
  <c r="X3012" i="1"/>
  <c r="X3020" i="1"/>
  <c r="X3028" i="1"/>
  <c r="X3036" i="1"/>
  <c r="X3044" i="1"/>
  <c r="X3052" i="1"/>
  <c r="X3060" i="1"/>
  <c r="X3068" i="1"/>
  <c r="X3076" i="1"/>
  <c r="X3084" i="1"/>
  <c r="X3092" i="1"/>
  <c r="X3100" i="1"/>
  <c r="X3108" i="1"/>
  <c r="X3116" i="1"/>
  <c r="X3124" i="1"/>
  <c r="X3132" i="1"/>
  <c r="X3140" i="1"/>
  <c r="X3148" i="1"/>
  <c r="X3156" i="1"/>
  <c r="X3164" i="1"/>
  <c r="X3172" i="1"/>
  <c r="X3180" i="1"/>
  <c r="X3188" i="1"/>
  <c r="X3196" i="1"/>
  <c r="X3204" i="1"/>
  <c r="X3212" i="1"/>
  <c r="X3220" i="1"/>
  <c r="X3228" i="1"/>
  <c r="X3236" i="1"/>
  <c r="X3244" i="1"/>
  <c r="X3252" i="1"/>
  <c r="X3260" i="1"/>
  <c r="X3268" i="1"/>
  <c r="X662" i="1"/>
  <c r="X971" i="1"/>
  <c r="X1181" i="1"/>
  <c r="X1322" i="1"/>
  <c r="X1433" i="1"/>
  <c r="X1526" i="1"/>
  <c r="X1617" i="1"/>
  <c r="X1675" i="1"/>
  <c r="X1734" i="1"/>
  <c r="X1790" i="1"/>
  <c r="X1833" i="1"/>
  <c r="X1871" i="1"/>
  <c r="X1906" i="1"/>
  <c r="X1926" i="1"/>
  <c r="X1953" i="1"/>
  <c r="X1979" i="1"/>
  <c r="X1997" i="1"/>
  <c r="X2007" i="1"/>
  <c r="X2018" i="1"/>
  <c r="X2029" i="1"/>
  <c r="X2039" i="1"/>
  <c r="X2050" i="1"/>
  <c r="X2060" i="1"/>
  <c r="X2070" i="1"/>
  <c r="X2081" i="1"/>
  <c r="X2091" i="1"/>
  <c r="X2102" i="1"/>
  <c r="X2113" i="1"/>
  <c r="X2123" i="1"/>
  <c r="X2133" i="1"/>
  <c r="X2143" i="1"/>
  <c r="X2154" i="1"/>
  <c r="X2164" i="1"/>
  <c r="X2175" i="1"/>
  <c r="X2186" i="1"/>
  <c r="X2196" i="1"/>
  <c r="X2206" i="1"/>
  <c r="X2217" i="1"/>
  <c r="X2227" i="1"/>
  <c r="X2237" i="1"/>
  <c r="X2249" i="1"/>
  <c r="X2259" i="1"/>
  <c r="X2269" i="1"/>
  <c r="X2279" i="1"/>
  <c r="X2290" i="1"/>
  <c r="X2300" i="1"/>
  <c r="X2310" i="1"/>
  <c r="X2322" i="1"/>
  <c r="X2332" i="1"/>
  <c r="X2342" i="1"/>
  <c r="X2353" i="1"/>
  <c r="X2363" i="1"/>
  <c r="X2373" i="1"/>
  <c r="X2383" i="1"/>
  <c r="X2395" i="1"/>
  <c r="X2405" i="1"/>
  <c r="X2415" i="1"/>
  <c r="X2426" i="1"/>
  <c r="X2436" i="1"/>
  <c r="X2446" i="1"/>
  <c r="X2456" i="1"/>
  <c r="X2466" i="1"/>
  <c r="X2475" i="1"/>
  <c r="X2484" i="1"/>
  <c r="X2493" i="1"/>
  <c r="X2502" i="1"/>
  <c r="X2511" i="1"/>
  <c r="X2520" i="1"/>
  <c r="X2530" i="1"/>
  <c r="X2539" i="1"/>
  <c r="X2548" i="1"/>
  <c r="X2557" i="1"/>
  <c r="X2566" i="1"/>
  <c r="X2575" i="1"/>
  <c r="X2584" i="1"/>
  <c r="X2594" i="1"/>
  <c r="X2603" i="1"/>
  <c r="X2612" i="1"/>
  <c r="X2621" i="1"/>
  <c r="X2630" i="1"/>
  <c r="X2639" i="1"/>
  <c r="X2648" i="1"/>
  <c r="X2658" i="1"/>
  <c r="X2667" i="1"/>
  <c r="X2676" i="1"/>
  <c r="X736" i="1"/>
  <c r="X1024" i="1"/>
  <c r="X1218" i="1"/>
  <c r="X1348" i="1"/>
  <c r="X1452" i="1"/>
  <c r="X1552" i="1"/>
  <c r="X1629" i="1"/>
  <c r="X1689" i="1"/>
  <c r="X1746" i="1"/>
  <c r="X1800" i="1"/>
  <c r="X1842" i="1"/>
  <c r="X1879" i="1"/>
  <c r="X1907" i="1"/>
  <c r="X1933" i="1"/>
  <c r="X1954" i="1"/>
  <c r="X1980" i="1"/>
  <c r="X1998" i="1"/>
  <c r="X2009" i="1"/>
  <c r="X2020" i="1"/>
  <c r="X2030" i="1"/>
  <c r="X2041" i="1"/>
  <c r="X2051" i="1"/>
  <c r="X2061" i="1"/>
  <c r="X2071" i="1"/>
  <c r="X2082" i="1"/>
  <c r="X2093" i="1"/>
  <c r="X2103" i="1"/>
  <c r="X2114" i="1"/>
  <c r="X2124" i="1"/>
  <c r="X2134" i="1"/>
  <c r="X2145" i="1"/>
  <c r="X2155" i="1"/>
  <c r="X2166" i="1"/>
  <c r="X2177" i="1"/>
  <c r="X2187" i="1"/>
  <c r="X2197" i="1"/>
  <c r="X2207" i="1"/>
  <c r="X2218" i="1"/>
  <c r="X2228" i="1"/>
  <c r="X2239" i="1"/>
  <c r="X2250" i="1"/>
  <c r="X2260" i="1"/>
  <c r="X2270" i="1"/>
  <c r="X2281" i="1"/>
  <c r="X2291" i="1"/>
  <c r="X2301" i="1"/>
  <c r="X2313" i="1"/>
  <c r="X2323" i="1"/>
  <c r="X2333" i="1"/>
  <c r="X2343" i="1"/>
  <c r="X2354" i="1"/>
  <c r="X2364" i="1"/>
  <c r="X2374" i="1"/>
  <c r="X2386" i="1"/>
  <c r="X2396" i="1"/>
  <c r="X2406" i="1"/>
  <c r="X2417" i="1"/>
  <c r="X2427" i="1"/>
  <c r="X2437" i="1"/>
  <c r="X2447" i="1"/>
  <c r="X2458" i="1"/>
  <c r="X2467" i="1"/>
  <c r="X2476" i="1"/>
  <c r="X2485" i="1"/>
  <c r="X2494" i="1"/>
  <c r="X2503" i="1"/>
  <c r="X2512" i="1"/>
  <c r="X2522" i="1"/>
  <c r="X2531" i="1"/>
  <c r="X2540" i="1"/>
  <c r="X2549" i="1"/>
  <c r="X2558" i="1"/>
  <c r="X2567" i="1"/>
  <c r="X2576" i="1"/>
  <c r="X2586" i="1"/>
  <c r="X2595" i="1"/>
  <c r="X2604" i="1"/>
  <c r="X2613" i="1"/>
  <c r="X2622" i="1"/>
  <c r="X2631" i="1"/>
  <c r="X2640" i="1"/>
  <c r="X2650" i="1"/>
  <c r="X2659" i="1"/>
  <c r="X2668" i="1"/>
  <c r="X2677" i="1"/>
  <c r="X763" i="1"/>
  <c r="X1026" i="1"/>
  <c r="X1219" i="1"/>
  <c r="X1357" i="1"/>
  <c r="X1453" i="1"/>
  <c r="X1553" i="1"/>
  <c r="X1630" i="1"/>
  <c r="X1690" i="1"/>
  <c r="X1748" i="1"/>
  <c r="X1801" i="1"/>
  <c r="X1843" i="1"/>
  <c r="X1881" i="1"/>
  <c r="X1908" i="1"/>
  <c r="X1934" i="1"/>
  <c r="X1961" i="1"/>
  <c r="X1981" i="1"/>
  <c r="X1999" i="1"/>
  <c r="X2011" i="1"/>
  <c r="X2021" i="1"/>
  <c r="X2031" i="1"/>
  <c r="X2042" i="1"/>
  <c r="X2052" i="1"/>
  <c r="X2062" i="1"/>
  <c r="X2073" i="1"/>
  <c r="X2084" i="1"/>
  <c r="X2094" i="1"/>
  <c r="X2105" i="1"/>
  <c r="X2115" i="1"/>
  <c r="X2125" i="1"/>
  <c r="X2135" i="1"/>
  <c r="X2146" i="1"/>
  <c r="X2157" i="1"/>
  <c r="X2167" i="1"/>
  <c r="X2178" i="1"/>
  <c r="X2188" i="1"/>
  <c r="X2198" i="1"/>
  <c r="X2209" i="1"/>
  <c r="X2219" i="1"/>
  <c r="X2230" i="1"/>
  <c r="X2241" i="1"/>
  <c r="X2251" i="1"/>
  <c r="X2261" i="1"/>
  <c r="X2271" i="1"/>
  <c r="X2282" i="1"/>
  <c r="X2292" i="1"/>
  <c r="X2303" i="1"/>
  <c r="X2314" i="1"/>
  <c r="X2324" i="1"/>
  <c r="X2334" i="1"/>
  <c r="X2345" i="1"/>
  <c r="X2355" i="1"/>
  <c r="X2365" i="1"/>
  <c r="X2377" i="1"/>
  <c r="X2387" i="1"/>
  <c r="X2397" i="1"/>
  <c r="X2407" i="1"/>
  <c r="X2418" i="1"/>
  <c r="X826" i="1"/>
  <c r="X1086" i="1"/>
  <c r="X1245" i="1"/>
  <c r="X1379" i="1"/>
  <c r="X1478" i="1"/>
  <c r="X1572" i="1"/>
  <c r="X1644" i="1"/>
  <c r="X1702" i="1"/>
  <c r="X1762" i="1"/>
  <c r="X1810" i="1"/>
  <c r="X1852" i="1"/>
  <c r="X1889" i="1"/>
  <c r="X1915" i="1"/>
  <c r="X1935" i="1"/>
  <c r="X1962" i="1"/>
  <c r="X1988" i="1"/>
  <c r="X2002" i="1"/>
  <c r="X2012" i="1"/>
  <c r="X2022" i="1"/>
  <c r="X2033" i="1"/>
  <c r="X2043" i="1"/>
  <c r="X2053" i="1"/>
  <c r="X2063" i="1"/>
  <c r="X2075" i="1"/>
  <c r="X2085" i="1"/>
  <c r="X2095" i="1"/>
  <c r="X2106" i="1"/>
  <c r="X2116" i="1"/>
  <c r="X2126" i="1"/>
  <c r="X2137" i="1"/>
  <c r="X2148" i="1"/>
  <c r="X2158" i="1"/>
  <c r="X2169" i="1"/>
  <c r="X2179" i="1"/>
  <c r="X2189" i="1"/>
  <c r="X2199" i="1"/>
  <c r="X2210" i="1"/>
  <c r="X2221" i="1"/>
  <c r="X2231" i="1"/>
  <c r="X2242" i="1"/>
  <c r="X2252" i="1"/>
  <c r="X2262" i="1"/>
  <c r="X2273" i="1"/>
  <c r="X2283" i="1"/>
  <c r="X2294" i="1"/>
  <c r="X2305" i="1"/>
  <c r="X2315" i="1"/>
  <c r="X2325" i="1"/>
  <c r="X2335" i="1"/>
  <c r="X2346" i="1"/>
  <c r="X2356" i="1"/>
  <c r="X2367" i="1"/>
  <c r="X2378" i="1"/>
  <c r="X2388" i="1"/>
  <c r="X2398" i="1"/>
  <c r="X2409" i="1"/>
  <c r="X2419" i="1"/>
  <c r="X2429" i="1"/>
  <c r="X832" i="1"/>
  <c r="X1284" i="1"/>
  <c r="X1598" i="1"/>
  <c r="X1763" i="1"/>
  <c r="X1862" i="1"/>
  <c r="X1943" i="1"/>
  <c r="X2003" i="1"/>
  <c r="X2026" i="1"/>
  <c r="X2057" i="1"/>
  <c r="X2086" i="1"/>
  <c r="X2109" i="1"/>
  <c r="X2140" i="1"/>
  <c r="X2170" i="1"/>
  <c r="X2194" i="1"/>
  <c r="X2223" i="1"/>
  <c r="X2253" i="1"/>
  <c r="X2277" i="1"/>
  <c r="X2307" i="1"/>
  <c r="X2337" i="1"/>
  <c r="X2361" i="1"/>
  <c r="X2390" i="1"/>
  <c r="X2420" i="1"/>
  <c r="X2441" i="1"/>
  <c r="X2454" i="1"/>
  <c r="X2470" i="1"/>
  <c r="X2486" i="1"/>
  <c r="X2499" i="1"/>
  <c r="X2515" i="1"/>
  <c r="X2527" i="1"/>
  <c r="X2543" i="1"/>
  <c r="X2559" i="1"/>
  <c r="X2572" i="1"/>
  <c r="X2588" i="1"/>
  <c r="X2600" i="1"/>
  <c r="X2616" i="1"/>
  <c r="X2632" i="1"/>
  <c r="X2645" i="1"/>
  <c r="X2661" i="1"/>
  <c r="X2674" i="1"/>
  <c r="X2687" i="1"/>
  <c r="X2698" i="1"/>
  <c r="X2708" i="1"/>
  <c r="X2718" i="1"/>
  <c r="X2728" i="1"/>
  <c r="X2740" i="1"/>
  <c r="X2750" i="1"/>
  <c r="X2760" i="1"/>
  <c r="X2771" i="1"/>
  <c r="X2781" i="1"/>
  <c r="X2791" i="1"/>
  <c r="X2802" i="1"/>
  <c r="X2813" i="1"/>
  <c r="X2823" i="1"/>
  <c r="X2834" i="1"/>
  <c r="X2844" i="1"/>
  <c r="X2854" i="1"/>
  <c r="X2864" i="1"/>
  <c r="X2875" i="1"/>
  <c r="X2886" i="1"/>
  <c r="X2896" i="1"/>
  <c r="X2907" i="1"/>
  <c r="X2917" i="1"/>
  <c r="X2927" i="1"/>
  <c r="X2938" i="1"/>
  <c r="X2947" i="1"/>
  <c r="X2957" i="1"/>
  <c r="X2966" i="1"/>
  <c r="X2975" i="1"/>
  <c r="X2984" i="1"/>
  <c r="X2993" i="1"/>
  <c r="X3002" i="1"/>
  <c r="X3011" i="1"/>
  <c r="X3021" i="1"/>
  <c r="X3030" i="1"/>
  <c r="X3039" i="1"/>
  <c r="X3048" i="1"/>
  <c r="X3057" i="1"/>
  <c r="X3066" i="1"/>
  <c r="X3075" i="1"/>
  <c r="X3085" i="1"/>
  <c r="X3094" i="1"/>
  <c r="X3103" i="1"/>
  <c r="X3112" i="1"/>
  <c r="X3121" i="1"/>
  <c r="X3130" i="1"/>
  <c r="X3139" i="1"/>
  <c r="X3149" i="1"/>
  <c r="X3158" i="1"/>
  <c r="X3167" i="1"/>
  <c r="X3176" i="1"/>
  <c r="X3185" i="1"/>
  <c r="X3194" i="1"/>
  <c r="X3203" i="1"/>
  <c r="X3213" i="1"/>
  <c r="X3222" i="1"/>
  <c r="X3231" i="1"/>
  <c r="X3240" i="1"/>
  <c r="X3249" i="1"/>
  <c r="X3258" i="1"/>
  <c r="X3267" i="1"/>
  <c r="X3276" i="1"/>
  <c r="X3284" i="1"/>
  <c r="X3292" i="1"/>
  <c r="X3300" i="1"/>
  <c r="X3308" i="1"/>
  <c r="X3316" i="1"/>
  <c r="X3324" i="1"/>
  <c r="X3332" i="1"/>
  <c r="X3340" i="1"/>
  <c r="X3348" i="1"/>
  <c r="X3356" i="1"/>
  <c r="X3364" i="1"/>
  <c r="X3372" i="1"/>
  <c r="X3380" i="1"/>
  <c r="X3388" i="1"/>
  <c r="X3396" i="1"/>
  <c r="X3404" i="1"/>
  <c r="X3412" i="1"/>
  <c r="X3420" i="1"/>
  <c r="X3428" i="1"/>
  <c r="X3436" i="1"/>
  <c r="X3444" i="1"/>
  <c r="X3452" i="1"/>
  <c r="X3460" i="1"/>
  <c r="X3468" i="1"/>
  <c r="X3476" i="1"/>
  <c r="X3484" i="1"/>
  <c r="X3492" i="1"/>
  <c r="X3500" i="1"/>
  <c r="X3508" i="1"/>
  <c r="X3516" i="1"/>
  <c r="X3524" i="1"/>
  <c r="X3532" i="1"/>
  <c r="X3540" i="1"/>
  <c r="X3548" i="1"/>
  <c r="X3556" i="1"/>
  <c r="X3564" i="1"/>
  <c r="X3572" i="1"/>
  <c r="X3580" i="1"/>
  <c r="X3588" i="1"/>
  <c r="X3596" i="1"/>
  <c r="X3604" i="1"/>
  <c r="X3612" i="1"/>
  <c r="X3620" i="1"/>
  <c r="X3628" i="1"/>
  <c r="X3636" i="1"/>
  <c r="X3644" i="1"/>
  <c r="X3652" i="1"/>
  <c r="X3660" i="1"/>
  <c r="X3668" i="1"/>
  <c r="X3676" i="1"/>
  <c r="X3684" i="1"/>
  <c r="X3692" i="1"/>
  <c r="X3700" i="1"/>
  <c r="X3708" i="1"/>
  <c r="X3716" i="1"/>
  <c r="X3724" i="1"/>
  <c r="X898" i="1"/>
  <c r="X1380" i="1"/>
  <c r="X1600" i="1"/>
  <c r="X1776" i="1"/>
  <c r="X1890" i="1"/>
  <c r="X1945" i="1"/>
  <c r="X2004" i="1"/>
  <c r="X2034" i="1"/>
  <c r="X2058" i="1"/>
  <c r="X2087" i="1"/>
  <c r="X2117" i="1"/>
  <c r="X2141" i="1"/>
  <c r="X2171" i="1"/>
  <c r="X2201" i="1"/>
  <c r="X2225" i="1"/>
  <c r="X2254" i="1"/>
  <c r="X2285" i="1"/>
  <c r="X2308" i="1"/>
  <c r="X2338" i="1"/>
  <c r="X2369" i="1"/>
  <c r="X2391" i="1"/>
  <c r="X2422" i="1"/>
  <c r="X2442" i="1"/>
  <c r="X2459" i="1"/>
  <c r="X2471" i="1"/>
  <c r="X2487" i="1"/>
  <c r="X2500" i="1"/>
  <c r="X2516" i="1"/>
  <c r="X2532" i="1"/>
  <c r="X2544" i="1"/>
  <c r="X2560" i="1"/>
  <c r="X2573" i="1"/>
  <c r="X2589" i="1"/>
  <c r="X2605" i="1"/>
  <c r="X2618" i="1"/>
  <c r="X2634" i="1"/>
  <c r="X2646" i="1"/>
  <c r="X2662" i="1"/>
  <c r="X2678" i="1"/>
  <c r="X2688" i="1"/>
  <c r="X2699" i="1"/>
  <c r="X2709" i="1"/>
  <c r="X2719" i="1"/>
  <c r="X2731" i="1"/>
  <c r="X2741" i="1"/>
  <c r="X2751" i="1"/>
  <c r="X2762" i="1"/>
  <c r="X2772" i="1"/>
  <c r="X2782" i="1"/>
  <c r="X2792" i="1"/>
  <c r="X2804" i="1"/>
  <c r="X2814" i="1"/>
  <c r="X2824" i="1"/>
  <c r="X2835" i="1"/>
  <c r="X2845" i="1"/>
  <c r="X2855" i="1"/>
  <c r="X2866" i="1"/>
  <c r="X2877" i="1"/>
  <c r="X2887" i="1"/>
  <c r="X2898" i="1"/>
  <c r="X2908" i="1"/>
  <c r="X2918" i="1"/>
  <c r="X2928" i="1"/>
  <c r="X2939" i="1"/>
  <c r="X2949" i="1"/>
  <c r="X2958" i="1"/>
  <c r="X2967" i="1"/>
  <c r="X2976" i="1"/>
  <c r="X2985" i="1"/>
  <c r="X2994" i="1"/>
  <c r="X3003" i="1"/>
  <c r="X3013" i="1"/>
  <c r="X3022" i="1"/>
  <c r="X3031" i="1"/>
  <c r="X3040" i="1"/>
  <c r="X3049" i="1"/>
  <c r="X3058" i="1"/>
  <c r="X3067" i="1"/>
  <c r="X3077" i="1"/>
  <c r="X3086" i="1"/>
  <c r="X3095" i="1"/>
  <c r="X3104" i="1"/>
  <c r="X3113" i="1"/>
  <c r="X3122" i="1"/>
  <c r="X3131" i="1"/>
  <c r="X3141" i="1"/>
  <c r="X3150" i="1"/>
  <c r="X3159" i="1"/>
  <c r="X3168" i="1"/>
  <c r="X3177" i="1"/>
  <c r="X3186" i="1"/>
  <c r="X3195" i="1"/>
  <c r="X3205" i="1"/>
  <c r="X3214" i="1"/>
  <c r="X3223" i="1"/>
  <c r="X3232" i="1"/>
  <c r="X3241" i="1"/>
  <c r="X3250" i="1"/>
  <c r="X3259" i="1"/>
  <c r="X3269" i="1"/>
  <c r="X3277" i="1"/>
  <c r="X3285" i="1"/>
  <c r="X3293" i="1"/>
  <c r="X3301" i="1"/>
  <c r="X3309" i="1"/>
  <c r="X3317" i="1"/>
  <c r="X3325" i="1"/>
  <c r="X3333" i="1"/>
  <c r="X3341" i="1"/>
  <c r="X3349" i="1"/>
  <c r="X3357" i="1"/>
  <c r="X3365" i="1"/>
  <c r="X3373" i="1"/>
  <c r="X3381" i="1"/>
  <c r="X3389" i="1"/>
  <c r="X3397" i="1"/>
  <c r="X3405" i="1"/>
  <c r="X3413" i="1"/>
  <c r="X3421" i="1"/>
  <c r="X3429" i="1"/>
  <c r="X3437" i="1"/>
  <c r="X3445" i="1"/>
  <c r="X3453" i="1"/>
  <c r="X3461" i="1"/>
  <c r="X3469" i="1"/>
  <c r="X3477" i="1"/>
  <c r="X3485" i="1"/>
  <c r="X899" i="1"/>
  <c r="X1405" i="1"/>
  <c r="X1645" i="1"/>
  <c r="X1777" i="1"/>
  <c r="X1897" i="1"/>
  <c r="X1963" i="1"/>
  <c r="X2005" i="1"/>
  <c r="X2035" i="1"/>
  <c r="X2066" i="1"/>
  <c r="X2089" i="1"/>
  <c r="X2118" i="1"/>
  <c r="X2149" i="1"/>
  <c r="X2172" i="1"/>
  <c r="X2203" i="1"/>
  <c r="X2233" i="1"/>
  <c r="X2255" i="1"/>
  <c r="X2286" i="1"/>
  <c r="X2316" i="1"/>
  <c r="X2340" i="1"/>
  <c r="X2370" i="1"/>
  <c r="X2399" i="1"/>
  <c r="X2423" i="1"/>
  <c r="X2443" i="1"/>
  <c r="X2460" i="1"/>
  <c r="X2472" i="1"/>
  <c r="X2488" i="1"/>
  <c r="X2504" i="1"/>
  <c r="X2517" i="1"/>
  <c r="X2533" i="1"/>
  <c r="X2546" i="1"/>
  <c r="X2562" i="1"/>
  <c r="X2578" i="1"/>
  <c r="X2590" i="1"/>
  <c r="X2606" i="1"/>
  <c r="X2619" i="1"/>
  <c r="X2635" i="1"/>
  <c r="X2651" i="1"/>
  <c r="X2663" i="1"/>
  <c r="X2679" i="1"/>
  <c r="X2690" i="1"/>
  <c r="X2700" i="1"/>
  <c r="X2710" i="1"/>
  <c r="X2722" i="1"/>
  <c r="X2732" i="1"/>
  <c r="X2742" i="1"/>
  <c r="X2752" i="1"/>
  <c r="X2763" i="1"/>
  <c r="X2773" i="1"/>
  <c r="X2783" i="1"/>
  <c r="X2795" i="1"/>
  <c r="X2805" i="1"/>
  <c r="X2815" i="1"/>
  <c r="X2826" i="1"/>
  <c r="X2836" i="1"/>
  <c r="X2846" i="1"/>
  <c r="X2856" i="1"/>
  <c r="X2868" i="1"/>
  <c r="X2878" i="1"/>
  <c r="X2888" i="1"/>
  <c r="X2899" i="1"/>
  <c r="X2909" i="1"/>
  <c r="X2919" i="1"/>
  <c r="X2930" i="1"/>
  <c r="X2941" i="1"/>
  <c r="X2950" i="1"/>
  <c r="X2959" i="1"/>
  <c r="X2968" i="1"/>
  <c r="X2977" i="1"/>
  <c r="X2986" i="1"/>
  <c r="X2995" i="1"/>
  <c r="X3005" i="1"/>
  <c r="X3014" i="1"/>
  <c r="X3023" i="1"/>
  <c r="X3032" i="1"/>
  <c r="X3041" i="1"/>
  <c r="X3050" i="1"/>
  <c r="X3059" i="1"/>
  <c r="X3069" i="1"/>
  <c r="X3078" i="1"/>
  <c r="X3087" i="1"/>
  <c r="X3096" i="1"/>
  <c r="X3105" i="1"/>
  <c r="X3114" i="1"/>
  <c r="X3123" i="1"/>
  <c r="X3133" i="1"/>
  <c r="X3142" i="1"/>
  <c r="X3151" i="1"/>
  <c r="X3160" i="1"/>
  <c r="X3169" i="1"/>
  <c r="X3178" i="1"/>
  <c r="X3187" i="1"/>
  <c r="X3197" i="1"/>
  <c r="X3206" i="1"/>
  <c r="X3215" i="1"/>
  <c r="X3224" i="1"/>
  <c r="X3233" i="1"/>
  <c r="X3242" i="1"/>
  <c r="X3251" i="1"/>
  <c r="X3261" i="1"/>
  <c r="X3270" i="1"/>
  <c r="X3278" i="1"/>
  <c r="X3286" i="1"/>
  <c r="X3294" i="1"/>
  <c r="X3302" i="1"/>
  <c r="X3310" i="1"/>
  <c r="X3318" i="1"/>
  <c r="X3326" i="1"/>
  <c r="X3334" i="1"/>
  <c r="X3342" i="1"/>
  <c r="X3350" i="1"/>
  <c r="X3358" i="1"/>
  <c r="X3366" i="1"/>
  <c r="X3374" i="1"/>
  <c r="X3382" i="1"/>
  <c r="X3390" i="1"/>
  <c r="X3398" i="1"/>
  <c r="X3406" i="1"/>
  <c r="X3414" i="1"/>
  <c r="X3422" i="1"/>
  <c r="X3430" i="1"/>
  <c r="X3438" i="1"/>
  <c r="X3446" i="1"/>
  <c r="X3454" i="1"/>
  <c r="X3462" i="1"/>
  <c r="X3470" i="1"/>
  <c r="X3478" i="1"/>
  <c r="X3486" i="1"/>
  <c r="X1092" i="1"/>
  <c r="X1406" i="1"/>
  <c r="X1658" i="1"/>
  <c r="X1812" i="1"/>
  <c r="X1898" i="1"/>
  <c r="X1970" i="1"/>
  <c r="X2013" i="1"/>
  <c r="X2036" i="1"/>
  <c r="X2067" i="1"/>
  <c r="X2097" i="1"/>
  <c r="X2121" i="1"/>
  <c r="X2150" i="1"/>
  <c r="X2180" i="1"/>
  <c r="X2204" i="1"/>
  <c r="X2234" i="1"/>
  <c r="X2263" i="1"/>
  <c r="X2287" i="1"/>
  <c r="X2317" i="1"/>
  <c r="X2347" i="1"/>
  <c r="X2371" i="1"/>
  <c r="X2401" i="1"/>
  <c r="X2428" i="1"/>
  <c r="X2444" i="1"/>
  <c r="X2461" i="1"/>
  <c r="X2477" i="1"/>
  <c r="X2490" i="1"/>
  <c r="X2506" i="1"/>
  <c r="X2518" i="1"/>
  <c r="X2534" i="1"/>
  <c r="X2550" i="1"/>
  <c r="X2563" i="1"/>
  <c r="X2579" i="1"/>
  <c r="X2591" i="1"/>
  <c r="X2607" i="1"/>
  <c r="X2623" i="1"/>
  <c r="X2636" i="1"/>
  <c r="X2652" i="1"/>
  <c r="X2664" i="1"/>
  <c r="X2680" i="1"/>
  <c r="X2691" i="1"/>
  <c r="X2701" i="1"/>
  <c r="X2712" i="1"/>
  <c r="X2723" i="1"/>
  <c r="X2733" i="1"/>
  <c r="X2743" i="1"/>
  <c r="X2754" i="1"/>
  <c r="X2764" i="1"/>
  <c r="X2774" i="1"/>
  <c r="X2786" i="1"/>
  <c r="X2796" i="1"/>
  <c r="X2806" i="1"/>
  <c r="X2816" i="1"/>
  <c r="X2827" i="1"/>
  <c r="X2837" i="1"/>
  <c r="X2847" i="1"/>
  <c r="X2859" i="1"/>
  <c r="X2869" i="1"/>
  <c r="X2879" i="1"/>
  <c r="X2890" i="1"/>
  <c r="X2900" i="1"/>
  <c r="X2910" i="1"/>
  <c r="X2920" i="1"/>
  <c r="X2932" i="1"/>
  <c r="X2942" i="1"/>
  <c r="X2951" i="1"/>
  <c r="X2960" i="1"/>
  <c r="X2969" i="1"/>
  <c r="X2978" i="1"/>
  <c r="X2987" i="1"/>
  <c r="X2997" i="1"/>
  <c r="X3006" i="1"/>
  <c r="X3015" i="1"/>
  <c r="X3024" i="1"/>
  <c r="X3033" i="1"/>
  <c r="X3042" i="1"/>
  <c r="X3051" i="1"/>
  <c r="X3061" i="1"/>
  <c r="X3070" i="1"/>
  <c r="X3079" i="1"/>
  <c r="X3088" i="1"/>
  <c r="X3097" i="1"/>
  <c r="X3106" i="1"/>
  <c r="X3115" i="1"/>
  <c r="X3125" i="1"/>
  <c r="X1134" i="1"/>
  <c r="X1480" i="1"/>
  <c r="X1661" i="1"/>
  <c r="X1821" i="1"/>
  <c r="X1916" i="1"/>
  <c r="X1971" i="1"/>
  <c r="X2014" i="1"/>
  <c r="X2044" i="1"/>
  <c r="X2068" i="1"/>
  <c r="X2098" i="1"/>
  <c r="X2127" i="1"/>
  <c r="X2151" i="1"/>
  <c r="X2181" i="1"/>
  <c r="X2212" i="1"/>
  <c r="X2235" i="1"/>
  <c r="X2265" i="1"/>
  <c r="X2295" i="1"/>
  <c r="X2318" i="1"/>
  <c r="X2349" i="1"/>
  <c r="X2379" i="1"/>
  <c r="X2402" i="1"/>
  <c r="X2431" i="1"/>
  <c r="X2450" i="1"/>
  <c r="X2462" i="1"/>
  <c r="X2478" i="1"/>
  <c r="X2491" i="1"/>
  <c r="X2507" i="1"/>
  <c r="X2523" i="1"/>
  <c r="X2535" i="1"/>
  <c r="X2551" i="1"/>
  <c r="X2564" i="1"/>
  <c r="X2580" i="1"/>
  <c r="X2596" i="1"/>
  <c r="X2608" i="1"/>
  <c r="X2624" i="1"/>
  <c r="X2637" i="1"/>
  <c r="X2653" i="1"/>
  <c r="X2669" i="1"/>
  <c r="X2682" i="1"/>
  <c r="X2692" i="1"/>
  <c r="X2703" i="1"/>
  <c r="X2714" i="1"/>
  <c r="X2724" i="1"/>
  <c r="X2734" i="1"/>
  <c r="X2744" i="1"/>
  <c r="X2755" i="1"/>
  <c r="X2765" i="1"/>
  <c r="X2776" i="1"/>
  <c r="X2787" i="1"/>
  <c r="X2797" i="1"/>
  <c r="X2807" i="1"/>
  <c r="X2818" i="1"/>
  <c r="X2828" i="1"/>
  <c r="X2838" i="1"/>
  <c r="X2850" i="1"/>
  <c r="X2860" i="1"/>
  <c r="X2870" i="1"/>
  <c r="X2880" i="1"/>
  <c r="X2891" i="1"/>
  <c r="X2901" i="1"/>
  <c r="X2911" i="1"/>
  <c r="X2923" i="1"/>
  <c r="X2933" i="1"/>
  <c r="X2943" i="1"/>
  <c r="X2952" i="1"/>
  <c r="X2961" i="1"/>
  <c r="X2970" i="1"/>
  <c r="X2979" i="1"/>
  <c r="X2989" i="1"/>
  <c r="X2998" i="1"/>
  <c r="X3007" i="1"/>
  <c r="X3016" i="1"/>
  <c r="X3025" i="1"/>
  <c r="X3034" i="1"/>
  <c r="X3043" i="1"/>
  <c r="X3053" i="1"/>
  <c r="X3062" i="1"/>
  <c r="X3071" i="1"/>
  <c r="X3080" i="1"/>
  <c r="X3089" i="1"/>
  <c r="X3098" i="1"/>
  <c r="X3107" i="1"/>
  <c r="X3117" i="1"/>
  <c r="X3126" i="1"/>
  <c r="X3135" i="1"/>
  <c r="X3719" i="1"/>
  <c r="X3710" i="1"/>
  <c r="X3701" i="1"/>
  <c r="X3691" i="1"/>
  <c r="X3682" i="1"/>
  <c r="X3673" i="1"/>
  <c r="X3664" i="1"/>
  <c r="X3655" i="1"/>
  <c r="X3646" i="1"/>
  <c r="X3637" i="1"/>
  <c r="X3627" i="1"/>
  <c r="X3618" i="1"/>
  <c r="X3609" i="1"/>
  <c r="X3600" i="1"/>
  <c r="X3591" i="1"/>
  <c r="X3582" i="1"/>
  <c r="X3573" i="1"/>
  <c r="X3563" i="1"/>
  <c r="X3554" i="1"/>
  <c r="X3545" i="1"/>
  <c r="X3536" i="1"/>
  <c r="X3527" i="1"/>
  <c r="X3518" i="1"/>
  <c r="X3509" i="1"/>
  <c r="X3499" i="1"/>
  <c r="X3490" i="1"/>
  <c r="X3479" i="1"/>
  <c r="X3465" i="1"/>
  <c r="X3451" i="1"/>
  <c r="X3440" i="1"/>
  <c r="X3426" i="1"/>
  <c r="X3415" i="1"/>
  <c r="X3401" i="1"/>
  <c r="X3387" i="1"/>
  <c r="X3376" i="1"/>
  <c r="X3362" i="1"/>
  <c r="X3351" i="1"/>
  <c r="X3337" i="1"/>
  <c r="X3323" i="1"/>
  <c r="X3312" i="1"/>
  <c r="X3298" i="1"/>
  <c r="X3287" i="1"/>
  <c r="X3273" i="1"/>
  <c r="X3257" i="1"/>
  <c r="X3245" i="1"/>
  <c r="X3229" i="1"/>
  <c r="X3216" i="1"/>
  <c r="X3200" i="1"/>
  <c r="X3184" i="1"/>
  <c r="X3171" i="1"/>
  <c r="X3155" i="1"/>
  <c r="X3143" i="1"/>
  <c r="X3120" i="1"/>
  <c r="X3099" i="1"/>
  <c r="X3073" i="1"/>
  <c r="X3047" i="1"/>
  <c r="X3026" i="1"/>
  <c r="X3000" i="1"/>
  <c r="X2974" i="1"/>
  <c r="X2953" i="1"/>
  <c r="X2925" i="1"/>
  <c r="X2895" i="1"/>
  <c r="X2871" i="1"/>
  <c r="X2842" i="1"/>
  <c r="X2811" i="1"/>
  <c r="X2788" i="1"/>
  <c r="X2758" i="1"/>
  <c r="X2727" i="1"/>
  <c r="X2704" i="1"/>
  <c r="X2671" i="1"/>
  <c r="X2628" i="1"/>
  <c r="X2597" i="1"/>
  <c r="X2554" i="1"/>
  <c r="X2514" i="1"/>
  <c r="X2479" i="1"/>
  <c r="X2434" i="1"/>
  <c r="X2359" i="1"/>
  <c r="X2297" i="1"/>
  <c r="X2214" i="1"/>
  <c r="X2139" i="1"/>
  <c r="X2076" i="1"/>
  <c r="X1990" i="1"/>
  <c r="X1718" i="1"/>
  <c r="X1150" i="1"/>
  <c r="Z2" i="1"/>
  <c r="Z3711" i="17"/>
  <c r="Z3686" i="17"/>
  <c r="Z3664" i="17"/>
  <c r="Z3645" i="17"/>
  <c r="Z3626" i="17"/>
  <c r="Z3608" i="17"/>
  <c r="Z3584" i="17"/>
  <c r="Z3563" i="17"/>
  <c r="Z3543" i="17"/>
  <c r="Z3521" i="17"/>
  <c r="Z3504" i="17"/>
  <c r="Z3484" i="17"/>
  <c r="Z3466" i="17"/>
  <c r="Z3451" i="17"/>
  <c r="Z3434" i="17"/>
  <c r="Z3417" i="17"/>
  <c r="Z3395" i="17"/>
  <c r="Z3377" i="17"/>
  <c r="Z3357" i="17"/>
  <c r="Z3332" i="17"/>
  <c r="Z3314" i="17"/>
  <c r="Z3297" i="17"/>
  <c r="Z3279" i="17"/>
  <c r="Z3258" i="17"/>
  <c r="Z3240" i="17"/>
  <c r="Z3222" i="17"/>
  <c r="Z3206" i="17"/>
  <c r="Z3186" i="17"/>
  <c r="Z3168" i="17"/>
  <c r="Z3153" i="17"/>
  <c r="Z3135" i="17"/>
  <c r="Z3117" i="17"/>
  <c r="Z3093" i="17"/>
  <c r="Z3075" i="17"/>
  <c r="Z3051" i="17"/>
  <c r="Z3032" i="17"/>
  <c r="Z3016" i="17"/>
  <c r="Z2994" i="17"/>
  <c r="Z2971" i="17"/>
  <c r="Z2946" i="17"/>
  <c r="Z2914" i="17"/>
  <c r="Z2890" i="17"/>
  <c r="Z2871" i="17"/>
  <c r="Z2852" i="17"/>
  <c r="Z2824" i="17"/>
  <c r="Z2798" i="17"/>
  <c r="Z2781" i="17"/>
  <c r="Z2760" i="17"/>
  <c r="Z2739" i="17"/>
  <c r="Z2715" i="17"/>
  <c r="Z2697" i="17"/>
  <c r="Z2680" i="17"/>
  <c r="Z2657" i="17"/>
  <c r="Z2639" i="17"/>
  <c r="Z2619" i="17"/>
  <c r="Z2595" i="17"/>
  <c r="Z2577" i="17"/>
  <c r="Z2559" i="17"/>
  <c r="Z2536" i="17"/>
  <c r="Z2516" i="17"/>
  <c r="Z2502" i="17"/>
  <c r="Z2484" i="17"/>
  <c r="Z2469" i="17"/>
  <c r="Z2448" i="17"/>
  <c r="Z2432" i="17"/>
  <c r="Z2419" i="17"/>
  <c r="Z2400" i="17"/>
  <c r="Z2378" i="17"/>
  <c r="Z2358" i="17"/>
  <c r="Z2342" i="17"/>
  <c r="Z2324" i="17"/>
  <c r="Z2310" i="17"/>
  <c r="Z2290" i="17"/>
  <c r="Z2265" i="17"/>
  <c r="Z2245" i="17"/>
  <c r="Z2224" i="17"/>
  <c r="Z2199" i="17"/>
  <c r="Z2163" i="17"/>
  <c r="Z2145" i="17"/>
  <c r="Z2115" i="17"/>
  <c r="Z2085" i="17"/>
  <c r="Z2060" i="17"/>
  <c r="Z2041" i="17"/>
  <c r="Z2003" i="17"/>
  <c r="Z1982" i="17"/>
  <c r="Z1963" i="17"/>
  <c r="Z1938" i="17"/>
  <c r="Z1904" i="17"/>
  <c r="Z1879" i="17"/>
  <c r="Z1856" i="17"/>
  <c r="Z1835" i="17"/>
  <c r="Z1812" i="17"/>
  <c r="Z1788" i="17"/>
  <c r="Z1763" i="17"/>
  <c r="Z1744" i="17"/>
  <c r="Z1720" i="17"/>
  <c r="Z1697" i="17"/>
  <c r="Z1667" i="17"/>
  <c r="Z1637" i="17"/>
  <c r="Z1614" i="17"/>
  <c r="Z1587" i="17"/>
  <c r="Z1555" i="17"/>
  <c r="Z1530" i="17"/>
  <c r="Z1505" i="17"/>
  <c r="Z1468" i="17"/>
  <c r="Z1446" i="17"/>
  <c r="Z1426" i="17"/>
  <c r="Z1375" i="17"/>
  <c r="Z1340" i="17"/>
  <c r="Z1310" i="17"/>
  <c r="Z1265" i="17"/>
  <c r="Z1233" i="17"/>
  <c r="Z1200" i="17"/>
  <c r="Z1161" i="17"/>
  <c r="Z1119" i="17"/>
  <c r="Z1059" i="17"/>
  <c r="Z1028" i="17"/>
  <c r="Z983" i="17"/>
  <c r="Z929" i="17"/>
  <c r="Z869" i="17"/>
  <c r="Z827" i="17"/>
  <c r="Z775" i="17"/>
  <c r="Z709" i="17"/>
  <c r="Z655" i="17"/>
  <c r="Z576" i="17"/>
  <c r="Z485" i="17"/>
  <c r="Z393" i="17"/>
  <c r="Z280" i="17"/>
  <c r="Z154" i="17"/>
  <c r="Z3707" i="17"/>
  <c r="Z3680" i="17"/>
  <c r="Z3662" i="17"/>
  <c r="Z3644" i="17"/>
  <c r="Z3624" i="17"/>
  <c r="Z3606" i="17"/>
  <c r="Z3581" i="17"/>
  <c r="Z3562" i="17"/>
  <c r="Z3542" i="17"/>
  <c r="Z3519" i="17"/>
  <c r="Z3503" i="17"/>
  <c r="Z3482" i="17"/>
  <c r="Z3465" i="17"/>
  <c r="Z3450" i="17"/>
  <c r="Z3433" i="17"/>
  <c r="Z3412" i="17"/>
  <c r="Z3394" i="17"/>
  <c r="Z3373" i="17"/>
  <c r="Z3356" i="17"/>
  <c r="Z3331" i="17"/>
  <c r="Z3312" i="17"/>
  <c r="Z3296" i="17"/>
  <c r="Z3278" i="17"/>
  <c r="Z3255" i="17"/>
  <c r="Z3239" i="17"/>
  <c r="Z3220" i="17"/>
  <c r="Z3204" i="17"/>
  <c r="Z3185" i="17"/>
  <c r="Z3165" i="17"/>
  <c r="Z3151" i="17"/>
  <c r="Z3134" i="17"/>
  <c r="Z3115" i="17"/>
  <c r="Z3091" i="17"/>
  <c r="Z3070" i="17"/>
  <c r="Z3050" i="17"/>
  <c r="Z3031" i="17"/>
  <c r="Z3015" i="17"/>
  <c r="Z2993" i="17"/>
  <c r="Z2969" i="17"/>
  <c r="Z2945" i="17"/>
  <c r="Z2912" i="17"/>
  <c r="Z2887" i="17"/>
  <c r="Z2868" i="17"/>
  <c r="Z2848" i="17"/>
  <c r="Z2823" i="17"/>
  <c r="Z2796" i="17"/>
  <c r="Z2780" i="17"/>
  <c r="Z2759" i="17"/>
  <c r="Z2738" i="17"/>
  <c r="Z2713" i="17"/>
  <c r="Z2695" i="17"/>
  <c r="Z2677" i="17"/>
  <c r="Z2656" i="17"/>
  <c r="Z2635" i="17"/>
  <c r="Z2618" i="17"/>
  <c r="Z2593" i="17"/>
  <c r="Z2574" i="17"/>
  <c r="Z2558" i="17"/>
  <c r="Z2535" i="17"/>
  <c r="Z2515" i="17"/>
  <c r="Z2498" i="17"/>
  <c r="Z2483" i="17"/>
  <c r="Z2468" i="17"/>
  <c r="Z2446" i="17"/>
  <c r="Z2431" i="17"/>
  <c r="Z2418" i="17"/>
  <c r="Z2399" i="17"/>
  <c r="Z2375" i="17"/>
  <c r="Z2357" i="17"/>
  <c r="Z2341" i="17"/>
  <c r="Z2323" i="17"/>
  <c r="Z2308" i="17"/>
  <c r="Z2289" i="17"/>
  <c r="Z2264" i="17"/>
  <c r="Z2244" i="17"/>
  <c r="Z2223" i="17"/>
  <c r="Z2197" i="17"/>
  <c r="Z2161" i="17"/>
  <c r="Z2143" i="17"/>
  <c r="Z2112" i="17"/>
  <c r="Z2084" i="17"/>
  <c r="Z2059" i="17"/>
  <c r="Z2040" i="17"/>
  <c r="Z2001" i="17"/>
  <c r="Z1981" i="17"/>
  <c r="Z1962" i="17"/>
  <c r="Z1936" i="17"/>
  <c r="Z1903" i="17"/>
  <c r="Z1878" i="17"/>
  <c r="Z1855" i="17"/>
  <c r="Z1834" i="17"/>
  <c r="Z1809" i="17"/>
  <c r="Z1786" i="17"/>
  <c r="Z1762" i="17"/>
  <c r="Z1742" i="17"/>
  <c r="Z1719" i="17"/>
  <c r="Z1696" i="17"/>
  <c r="Z1665" i="17"/>
  <c r="Z1636" i="17"/>
  <c r="Z1613" i="17"/>
  <c r="Z1586" i="17"/>
  <c r="Z1553" i="17"/>
  <c r="Z1528" i="17"/>
  <c r="Z1504" i="17"/>
  <c r="Z1467" i="17"/>
  <c r="Z1445" i="17"/>
  <c r="Z1422" i="17"/>
  <c r="Z1371" i="17"/>
  <c r="Z1339" i="17"/>
  <c r="Z1309" i="17"/>
  <c r="Z1264" i="17"/>
  <c r="Z1230" i="17"/>
  <c r="Z1197" i="17"/>
  <c r="Z1156" i="17"/>
  <c r="Z1118" i="17"/>
  <c r="Z1058" i="17"/>
  <c r="Z1015" i="17"/>
  <c r="Z982" i="17"/>
  <c r="Z927" i="17"/>
  <c r="Z866" i="17"/>
  <c r="Z825" i="17"/>
  <c r="Z774" i="17"/>
  <c r="Z700" i="17"/>
  <c r="Z637" i="17"/>
  <c r="Z574" i="17"/>
  <c r="Z483" i="17"/>
  <c r="Z383" i="17"/>
  <c r="Z271" i="17"/>
  <c r="Z150" i="17"/>
  <c r="Z3705" i="17"/>
  <c r="Z3679" i="17"/>
  <c r="Z3661" i="17"/>
  <c r="Z3642" i="17"/>
  <c r="Z3623" i="17"/>
  <c r="Z3605" i="17"/>
  <c r="Z3579" i="17"/>
  <c r="Z3561" i="17"/>
  <c r="Z3541" i="17"/>
  <c r="Z3518" i="17"/>
  <c r="Z3502" i="17"/>
  <c r="Z3481" i="17"/>
  <c r="Z3464" i="17"/>
  <c r="Z3448" i="17"/>
  <c r="Z3432" i="17"/>
  <c r="Z3409" i="17"/>
  <c r="Z3393" i="17"/>
  <c r="Z3372" i="17"/>
  <c r="Z3354" i="17"/>
  <c r="Z3328" i="17"/>
  <c r="Z3311" i="17"/>
  <c r="Z3295" i="17"/>
  <c r="Z3275" i="17"/>
  <c r="Z3252" i="17"/>
  <c r="Z3238" i="17"/>
  <c r="Z3219" i="17"/>
  <c r="Z3203" i="17"/>
  <c r="Z3183" i="17"/>
  <c r="Z3164" i="17"/>
  <c r="Z3149" i="17"/>
  <c r="Z3131" i="17"/>
  <c r="Z3113" i="17"/>
  <c r="Z3089" i="17"/>
  <c r="Z3069" i="17"/>
  <c r="Z3048" i="17"/>
  <c r="Z3030" i="17"/>
  <c r="Z3013" i="17"/>
  <c r="Z2992" i="17"/>
  <c r="Z2968" i="17"/>
  <c r="Z2944" i="17"/>
  <c r="Z2910" i="17"/>
  <c r="Z2886" i="17"/>
  <c r="Z2867" i="17"/>
  <c r="Z2845" i="17"/>
  <c r="Z2822" i="17"/>
  <c r="Z2795" i="17"/>
  <c r="Z2779" i="17"/>
  <c r="Z2757" i="17"/>
  <c r="Z2737" i="17"/>
  <c r="Z2712" i="17"/>
  <c r="Z2693" i="17"/>
  <c r="Z2676" i="17"/>
  <c r="Z2655" i="17"/>
  <c r="Z2634" i="17"/>
  <c r="Z2614" i="17"/>
  <c r="Z2592" i="17"/>
  <c r="Z2573" i="17"/>
  <c r="Z2557" i="17"/>
  <c r="Z2534" i="17"/>
  <c r="Z2514" i="17"/>
  <c r="Z2497" i="17"/>
  <c r="Z2482" i="17"/>
  <c r="Z2467" i="17"/>
  <c r="Z2445" i="17"/>
  <c r="Z2430" i="17"/>
  <c r="Z2416" i="17"/>
  <c r="Z2397" i="17"/>
  <c r="Z2374" i="17"/>
  <c r="Z2356" i="17"/>
  <c r="Z2340" i="17"/>
  <c r="Z2321" i="17"/>
  <c r="Z2307" i="17"/>
  <c r="Z2288" i="17"/>
  <c r="Z2262" i="17"/>
  <c r="Z2243" i="17"/>
  <c r="Z2221" i="17"/>
  <c r="Z2190" i="17"/>
  <c r="Z2159" i="17"/>
  <c r="Z2140" i="17"/>
  <c r="Z2108" i="17"/>
  <c r="Z2082" i="17"/>
  <c r="Z2058" i="17"/>
  <c r="Z2035" i="17"/>
  <c r="Z2000" i="17"/>
  <c r="Z1980" i="17"/>
  <c r="Z1959" i="17"/>
  <c r="Z1935" i="17"/>
  <c r="Z1900" i="17"/>
  <c r="Z1876" i="17"/>
  <c r="Z1854" i="17"/>
  <c r="Z1831" i="17"/>
  <c r="Z1807" i="17"/>
  <c r="Z1785" i="17"/>
  <c r="Z1759" i="17"/>
  <c r="Z1739" i="17"/>
  <c r="Z1718" i="17"/>
  <c r="Z1695" i="17"/>
  <c r="Z1663" i="17"/>
  <c r="Z1635" i="17"/>
  <c r="Z1609" i="17"/>
  <c r="Z1582" i="17"/>
  <c r="Z1551" i="17"/>
  <c r="Z1526" i="17"/>
  <c r="Z1499" i="17"/>
  <c r="Z1465" i="17"/>
  <c r="Z1444" i="17"/>
  <c r="Z1413" i="17"/>
  <c r="Z1370" i="17"/>
  <c r="Z1336" i="17"/>
  <c r="Z1306" i="17"/>
  <c r="Z1263" i="17"/>
  <c r="Z1226" i="17"/>
  <c r="Z1195" i="17"/>
  <c r="Z1145" i="17"/>
  <c r="Z1115" i="17"/>
  <c r="Z1055" i="17"/>
  <c r="Z1014" i="17"/>
  <c r="Z980" i="17"/>
  <c r="Z926" i="17"/>
  <c r="Z865" i="17"/>
  <c r="Z811" i="17"/>
  <c r="Z761" i="17"/>
  <c r="Z698" i="17"/>
  <c r="Z635" i="17"/>
  <c r="Z565" i="17"/>
  <c r="Z482" i="17"/>
  <c r="Z379" i="17"/>
  <c r="Z266" i="17"/>
  <c r="Z149" i="17"/>
  <c r="Z3703" i="17"/>
  <c r="Z3678" i="17"/>
  <c r="Z3660" i="17"/>
  <c r="Z3641" i="17"/>
  <c r="Z3621" i="17"/>
  <c r="Z3603" i="17"/>
  <c r="Z3578" i="17"/>
  <c r="Z3560" i="17"/>
  <c r="Z3539" i="17"/>
  <c r="Z3517" i="17"/>
  <c r="Z3501" i="17"/>
  <c r="Z3480" i="17"/>
  <c r="Z3463" i="17"/>
  <c r="Z3446" i="17"/>
  <c r="Z3430" i="17"/>
  <c r="Z3408" i="17"/>
  <c r="Z3391" i="17"/>
  <c r="Z3370" i="17"/>
  <c r="Z3353" i="17"/>
  <c r="Z3327" i="17"/>
  <c r="Z3310" i="17"/>
  <c r="Z3294" i="17"/>
  <c r="Z3271" i="17"/>
  <c r="Z3251" i="17"/>
  <c r="Z3236" i="17"/>
  <c r="Z3218" i="17"/>
  <c r="Z3199" i="17"/>
  <c r="Z3181" i="17"/>
  <c r="Z3163" i="17"/>
  <c r="Z3147" i="17"/>
  <c r="Z3130" i="17"/>
  <c r="Z3112" i="17"/>
  <c r="Z3088" i="17"/>
  <c r="Z3067" i="17"/>
  <c r="Z3047" i="17"/>
  <c r="Z3026" i="17"/>
  <c r="Z3011" i="17"/>
  <c r="Z2990" i="17"/>
  <c r="Z2964" i="17"/>
  <c r="Z2943" i="17"/>
  <c r="Z2907" i="17"/>
  <c r="Z2885" i="17"/>
  <c r="Z2866" i="17"/>
  <c r="Z2844" i="17"/>
  <c r="Z2817" i="17"/>
  <c r="Z2794" i="17"/>
  <c r="Z2776" i="17"/>
  <c r="Z2753" i="17"/>
  <c r="Z2733" i="17"/>
  <c r="Z2709" i="17"/>
  <c r="Z2692" i="17"/>
  <c r="Z2675" i="17"/>
  <c r="Z2654" i="17"/>
  <c r="Z2633" i="17"/>
  <c r="Z2613" i="17"/>
  <c r="Z2591" i="17"/>
  <c r="Z2572" i="17"/>
  <c r="Z2556" i="17"/>
  <c r="Z2528" i="17"/>
  <c r="Z2513" i="17"/>
  <c r="Z2496" i="17"/>
  <c r="Z2481" i="17"/>
  <c r="Z2466" i="17"/>
  <c r="Z2443" i="17"/>
  <c r="Z2429" i="17"/>
  <c r="Z2415" i="17"/>
  <c r="Z2396" i="17"/>
  <c r="Z2371" i="17"/>
  <c r="Z2355" i="17"/>
  <c r="Z2338" i="17"/>
  <c r="Z2320" i="17"/>
  <c r="Z2306" i="17"/>
  <c r="Z2287" i="17"/>
  <c r="Z2261" i="17"/>
  <c r="Z2242" i="17"/>
  <c r="Z2215" i="17"/>
  <c r="Z2185" i="17"/>
  <c r="Z2158" i="17"/>
  <c r="Z2139" i="17"/>
  <c r="Z2102" i="17"/>
  <c r="Z2081" i="17"/>
  <c r="Z2057" i="17"/>
  <c r="Z2030" i="17"/>
  <c r="Z1999" i="17"/>
  <c r="Z1978" i="17"/>
  <c r="Z1954" i="17"/>
  <c r="Z1934" i="17"/>
  <c r="Z1899" i="17"/>
  <c r="Z1873" i="17"/>
  <c r="Z1852" i="17"/>
  <c r="Z1830" i="17"/>
  <c r="Z1803" i="17"/>
  <c r="Z1784" i="17"/>
  <c r="Z1758" i="17"/>
  <c r="Z1735" i="17"/>
  <c r="Z1717" i="17"/>
  <c r="Z1689" i="17"/>
  <c r="Z1657" i="17"/>
  <c r="Z1631" i="17"/>
  <c r="Z1608" i="17"/>
  <c r="Z1577" i="17"/>
  <c r="Z1550" i="17"/>
  <c r="Z1525" i="17"/>
  <c r="Z1495" i="17"/>
  <c r="Z1463" i="17"/>
  <c r="Z1443" i="17"/>
  <c r="Z1405" i="17"/>
  <c r="Z1367" i="17"/>
  <c r="Z1335" i="17"/>
  <c r="Z1302" i="17"/>
  <c r="Z1262" i="17"/>
  <c r="Z1222" i="17"/>
  <c r="Z1194" i="17"/>
  <c r="Z1143" i="17"/>
  <c r="Z1112" i="17"/>
  <c r="Z1054" i="17"/>
  <c r="Z1010" i="17"/>
  <c r="Z966" i="17"/>
  <c r="Z925" i="17"/>
  <c r="Z864" i="17"/>
  <c r="Z808" i="17"/>
  <c r="Z760" i="17"/>
  <c r="Z696" i="17"/>
  <c r="Z634" i="17"/>
  <c r="Z546" i="17"/>
  <c r="Z467" i="17"/>
  <c r="Z377" i="17"/>
  <c r="Z261" i="17"/>
  <c r="Z51" i="17"/>
  <c r="Z3699" i="17"/>
  <c r="Z3677" i="17"/>
  <c r="Z3659" i="17"/>
  <c r="Z3640" i="17"/>
  <c r="Z3620" i="17"/>
  <c r="Z3602" i="17"/>
  <c r="Z3575" i="17"/>
  <c r="Z3559" i="17"/>
  <c r="Z3535" i="17"/>
  <c r="Z3515" i="17"/>
  <c r="Z3500" i="17"/>
  <c r="Z3479" i="17"/>
  <c r="Z3462" i="17"/>
  <c r="Z3445" i="17"/>
  <c r="Z3429" i="17"/>
  <c r="Z3407" i="17"/>
  <c r="Z3389" i="17"/>
  <c r="Z3369" i="17"/>
  <c r="Z3352" i="17"/>
  <c r="Z3326" i="17"/>
  <c r="Z3309" i="17"/>
  <c r="Z3293" i="17"/>
  <c r="Z3270" i="17"/>
  <c r="Z3250" i="17"/>
  <c r="Z3234" i="17"/>
  <c r="Z3217" i="17"/>
  <c r="Z3197" i="17"/>
  <c r="Z3180" i="17"/>
  <c r="Z3161" i="17"/>
  <c r="Z3146" i="17"/>
  <c r="Z3127" i="17"/>
  <c r="Z3107" i="17"/>
  <c r="Z3085" i="17"/>
  <c r="Z3064" i="17"/>
  <c r="Z3045" i="17"/>
  <c r="Z3025" i="17"/>
  <c r="Z3010" i="17"/>
  <c r="Z2989" i="17"/>
  <c r="Z2962" i="17"/>
  <c r="Z2940" i="17"/>
  <c r="Z2906" i="17"/>
  <c r="Z2884" i="17"/>
  <c r="Z2863" i="17"/>
  <c r="Z2842" i="17"/>
  <c r="Z2816" i="17"/>
  <c r="Z2792" i="17"/>
  <c r="Z2775" i="17"/>
  <c r="Z2751" i="17"/>
  <c r="Z2729" i="17"/>
  <c r="Z2707" i="17"/>
  <c r="Z2691" i="17"/>
  <c r="Z2673" i="17"/>
  <c r="Z2653" i="17"/>
  <c r="Z2632" i="17"/>
  <c r="Z2612" i="17"/>
  <c r="Z2590" i="17"/>
  <c r="Z2571" i="17"/>
  <c r="Z2555" i="17"/>
  <c r="Z2527" i="17"/>
  <c r="Z2512" i="17"/>
  <c r="Z2495" i="17"/>
  <c r="Z2480" i="17"/>
  <c r="Z2463" i="17"/>
  <c r="Z2442" i="17"/>
  <c r="Z2428" i="17"/>
  <c r="Z2414" i="17"/>
  <c r="Z2395" i="17"/>
  <c r="Z2370" i="17"/>
  <c r="Z2354" i="17"/>
  <c r="Z2337" i="17"/>
  <c r="Z2319" i="17"/>
  <c r="Z2305" i="17"/>
  <c r="Z2285" i="17"/>
  <c r="Z2259" i="17"/>
  <c r="Z2241" i="17"/>
  <c r="Z2214" i="17"/>
  <c r="Z2183" i="17"/>
  <c r="Z2157" i="17"/>
  <c r="Z2138" i="17"/>
  <c r="Z2101" i="17"/>
  <c r="Z2079" i="17"/>
  <c r="Z2056" i="17"/>
  <c r="Z2021" i="17"/>
  <c r="Z1994" i="17"/>
  <c r="Z1977" i="17"/>
  <c r="Z1953" i="17"/>
  <c r="Z1933" i="17"/>
  <c r="Z1897" i="17"/>
  <c r="Z1871" i="17"/>
  <c r="Z1851" i="17"/>
  <c r="Z1829" i="17"/>
  <c r="Z1802" i="17"/>
  <c r="Z1781" i="17"/>
  <c r="Z1757" i="17"/>
  <c r="Z1734" i="17"/>
  <c r="Z1716" i="17"/>
  <c r="Z1688" i="17"/>
  <c r="Z1656" i="17"/>
  <c r="Z1629" i="17"/>
  <c r="Z1605" i="17"/>
  <c r="Z1576" i="17"/>
  <c r="Z1549" i="17"/>
  <c r="Z1523" i="17"/>
  <c r="Z1494" i="17"/>
  <c r="Z1462" i="17"/>
  <c r="Z1442" i="17"/>
  <c r="Z1404" i="17"/>
  <c r="Z1366" i="17"/>
  <c r="Z1334" i="17"/>
  <c r="Z1301" i="17"/>
  <c r="Z1260" i="17"/>
  <c r="Z1221" i="17"/>
  <c r="Z1188" i="17"/>
  <c r="Z1142" i="17"/>
  <c r="Z1096" i="17"/>
  <c r="Z1053" i="17"/>
  <c r="Z1009" i="17"/>
  <c r="Z963" i="17"/>
  <c r="Z924" i="17"/>
  <c r="Z860" i="17"/>
  <c r="Z807" i="17"/>
  <c r="Z741" i="17"/>
  <c r="Z694" i="17"/>
  <c r="Z631" i="17"/>
  <c r="Z544" i="17"/>
  <c r="Z465" i="17"/>
  <c r="Z374" i="17"/>
  <c r="Z256" i="17"/>
  <c r="Z3722" i="17"/>
  <c r="Z3720" i="17"/>
  <c r="Z3701" i="17"/>
  <c r="Z3672" i="17"/>
  <c r="Z3643" i="17"/>
  <c r="Z3611" i="17"/>
  <c r="Z3585" i="17"/>
  <c r="Z3553" i="17"/>
  <c r="Z3529" i="17"/>
  <c r="Z3492" i="17"/>
  <c r="Z3457" i="17"/>
  <c r="Z3416" i="17"/>
  <c r="Z3388" i="17"/>
  <c r="Z3355" i="17"/>
  <c r="Z3334" i="17"/>
  <c r="Z3289" i="17"/>
  <c r="Z3267" i="17"/>
  <c r="Z3229" i="17"/>
  <c r="Z3195" i="17"/>
  <c r="Z3719" i="17"/>
  <c r="Z3700" i="17"/>
  <c r="Z3668" i="17"/>
  <c r="Z3639" i="17"/>
  <c r="Z3607" i="17"/>
  <c r="Z3583" i="17"/>
  <c r="Z3550" i="17"/>
  <c r="Z3525" i="17"/>
  <c r="Z3491" i="17"/>
  <c r="Z3452" i="17"/>
  <c r="Z3415" i="17"/>
  <c r="Z3383" i="17"/>
  <c r="Z3351" i="17"/>
  <c r="Z3330" i="17"/>
  <c r="Z3287" i="17"/>
  <c r="Z3264" i="17"/>
  <c r="Z3225" i="17"/>
  <c r="Z3192" i="17"/>
  <c r="Z3150" i="17"/>
  <c r="Z3114" i="17"/>
  <c r="Z3090" i="17"/>
  <c r="Z3061" i="17"/>
  <c r="Z3029" i="17"/>
  <c r="Z3718" i="17"/>
  <c r="Z3697" i="17"/>
  <c r="Z3667" i="17"/>
  <c r="Z3638" i="17"/>
  <c r="Z3604" i="17"/>
  <c r="Z3582" i="17"/>
  <c r="Z3549" i="17"/>
  <c r="Z3524" i="17"/>
  <c r="Z3488" i="17"/>
  <c r="Z3449" i="17"/>
  <c r="Z3414" i="17"/>
  <c r="Z3381" i="17"/>
  <c r="Z3350" i="17"/>
  <c r="Z3329" i="17"/>
  <c r="Z3285" i="17"/>
  <c r="Z3259" i="17"/>
  <c r="Z3223" i="17"/>
  <c r="Z3188" i="17"/>
  <c r="Z3148" i="17"/>
  <c r="Z3111" i="17"/>
  <c r="Z3087" i="17"/>
  <c r="Z3060" i="17"/>
  <c r="Z3028" i="17"/>
  <c r="Z3716" i="17"/>
  <c r="Z3715" i="17"/>
  <c r="Z3714" i="17"/>
  <c r="Z3710" i="17"/>
  <c r="Z3709" i="17"/>
  <c r="Z3726" i="17"/>
  <c r="Z3708" i="17"/>
  <c r="Z3684" i="17"/>
  <c r="Z3650" i="17"/>
  <c r="Z3622" i="17"/>
  <c r="Z3589" i="17"/>
  <c r="Z3569" i="17"/>
  <c r="Z3537" i="17"/>
  <c r="Z3508" i="17"/>
  <c r="Z3471" i="17"/>
  <c r="Z3428" i="17"/>
  <c r="Z3402" i="17"/>
  <c r="Z3364" i="17"/>
  <c r="Z3338" i="17"/>
  <c r="Z3308" i="17"/>
  <c r="Z3274" i="17"/>
  <c r="Z3241" i="17"/>
  <c r="Z3202" i="17"/>
  <c r="Z3169" i="17"/>
  <c r="Z3724" i="17"/>
  <c r="Z3723" i="17"/>
  <c r="Z3706" i="17"/>
  <c r="Z3665" i="17"/>
  <c r="Z3619" i="17"/>
  <c r="Z3577" i="17"/>
  <c r="Z3536" i="17"/>
  <c r="Z3485" i="17"/>
  <c r="Z3424" i="17"/>
  <c r="Z3376" i="17"/>
  <c r="Z3337" i="17"/>
  <c r="Z3283" i="17"/>
  <c r="Z3237" i="17"/>
  <c r="Z3182" i="17"/>
  <c r="Z3132" i="17"/>
  <c r="Z3099" i="17"/>
  <c r="Z3066" i="17"/>
  <c r="Z3027" i="17"/>
  <c r="Z2991" i="17"/>
  <c r="Z2967" i="17"/>
  <c r="Z2942" i="17"/>
  <c r="Z2923" i="17"/>
  <c r="Z2905" i="17"/>
  <c r="Z2875" i="17"/>
  <c r="Z2849" i="17"/>
  <c r="Z2826" i="17"/>
  <c r="Z2805" i="17"/>
  <c r="Z2773" i="17"/>
  <c r="Z2746" i="17"/>
  <c r="Z2722" i="17"/>
  <c r="Z2684" i="17"/>
  <c r="Z2660" i="17"/>
  <c r="Z2628" i="17"/>
  <c r="Z2600" i="17"/>
  <c r="Z2569" i="17"/>
  <c r="Z2540" i="17"/>
  <c r="Z2501" i="17"/>
  <c r="Z2459" i="17"/>
  <c r="Z2413" i="17"/>
  <c r="Z2387" i="17"/>
  <c r="Z2347" i="17"/>
  <c r="Z2309" i="17"/>
  <c r="Z2278" i="17"/>
  <c r="Z2255" i="17"/>
  <c r="Z2218" i="17"/>
  <c r="Z2192" i="17"/>
  <c r="Z2166" i="17"/>
  <c r="Z2124" i="17"/>
  <c r="Z2105" i="17"/>
  <c r="Z2070" i="17"/>
  <c r="Z2034" i="17"/>
  <c r="Z2013" i="17"/>
  <c r="Z1975" i="17"/>
  <c r="Z1929" i="17"/>
  <c r="Z1911" i="17"/>
  <c r="Z1889" i="17"/>
  <c r="Z1846" i="17"/>
  <c r="Z1806" i="17"/>
  <c r="Z1770" i="17"/>
  <c r="Z1714" i="17"/>
  <c r="Z1690" i="17"/>
  <c r="Z1661" i="17"/>
  <c r="Z1633" i="17"/>
  <c r="Z1602" i="17"/>
  <c r="Z1574" i="17"/>
  <c r="Z3704" i="17"/>
  <c r="Z3663" i="17"/>
  <c r="Z3618" i="17"/>
  <c r="Z3576" i="17"/>
  <c r="Z3532" i="17"/>
  <c r="Z3483" i="17"/>
  <c r="Z3419" i="17"/>
  <c r="Z3375" i="17"/>
  <c r="Z3336" i="17"/>
  <c r="Z3282" i="17"/>
  <c r="Z3235" i="17"/>
  <c r="Z3178" i="17"/>
  <c r="Z3129" i="17"/>
  <c r="Z3097" i="17"/>
  <c r="Z3065" i="17"/>
  <c r="Z3022" i="17"/>
  <c r="Z2988" i="17"/>
  <c r="Z2966" i="17"/>
  <c r="Z2941" i="17"/>
  <c r="Z2922" i="17"/>
  <c r="Z2904" i="17"/>
  <c r="Z2873" i="17"/>
  <c r="Z2847" i="17"/>
  <c r="Z2825" i="17"/>
  <c r="Z2804" i="17"/>
  <c r="Z2768" i="17"/>
  <c r="Z2744" i="17"/>
  <c r="Z2720" i="17"/>
  <c r="Z2681" i="17"/>
  <c r="Z2652" i="17"/>
  <c r="Z2623" i="17"/>
  <c r="Z2599" i="17"/>
  <c r="Z2567" i="17"/>
  <c r="Z2537" i="17"/>
  <c r="Z2500" i="17"/>
  <c r="Z2455" i="17"/>
  <c r="Z2411" i="17"/>
  <c r="Z2386" i="17"/>
  <c r="Z2346" i="17"/>
  <c r="Z2304" i="17"/>
  <c r="Z2277" i="17"/>
  <c r="Z2251" i="17"/>
  <c r="Z3702" i="17"/>
  <c r="Z3653" i="17"/>
  <c r="Z3613" i="17"/>
  <c r="Z3574" i="17"/>
  <c r="Z3531" i="17"/>
  <c r="Z3473" i="17"/>
  <c r="Z3418" i="17"/>
  <c r="Z3374" i="17"/>
  <c r="Z3335" i="17"/>
  <c r="Z3277" i="17"/>
  <c r="Z3231" i="17"/>
  <c r="Z3176" i="17"/>
  <c r="Z3128" i="17"/>
  <c r="Z3096" i="17"/>
  <c r="Z3059" i="17"/>
  <c r="Z3014" i="17"/>
  <c r="Z2987" i="17"/>
  <c r="Z2965" i="17"/>
  <c r="Z2939" i="17"/>
  <c r="Z2921" i="17"/>
  <c r="Z2903" i="17"/>
  <c r="Z2872" i="17"/>
  <c r="Z2846" i="17"/>
  <c r="Z2821" i="17"/>
  <c r="Z2803" i="17"/>
  <c r="Z2766" i="17"/>
  <c r="Z2743" i="17"/>
  <c r="Z2719" i="17"/>
  <c r="Z2679" i="17"/>
  <c r="Z2647" i="17"/>
  <c r="Z2621" i="17"/>
  <c r="Z2598" i="17"/>
  <c r="Z2560" i="17"/>
  <c r="Z2533" i="17"/>
  <c r="Z2499" i="17"/>
  <c r="Z2452" i="17"/>
  <c r="Z2406" i="17"/>
  <c r="Z2381" i="17"/>
  <c r="Z2345" i="17"/>
  <c r="Z2301" i="17"/>
  <c r="Z2276" i="17"/>
  <c r="Z2247" i="17"/>
  <c r="Z2216" i="17"/>
  <c r="Z2186" i="17"/>
  <c r="Z2160" i="17"/>
  <c r="Z2122" i="17"/>
  <c r="Z2100" i="17"/>
  <c r="Z2068" i="17"/>
  <c r="Z2029" i="17"/>
  <c r="Z2010" i="17"/>
  <c r="Z1972" i="17"/>
  <c r="Z1923" i="17"/>
  <c r="Z1908" i="17"/>
  <c r="Z1880" i="17"/>
  <c r="Z1833" i="17"/>
  <c r="Z1796" i="17"/>
  <c r="Z1761" i="17"/>
  <c r="Z1711" i="17"/>
  <c r="Z1678" i="17"/>
  <c r="Z3695" i="17"/>
  <c r="Z3651" i="17"/>
  <c r="Z3601" i="17"/>
  <c r="Z3573" i="17"/>
  <c r="Z3523" i="17"/>
  <c r="Z3472" i="17"/>
  <c r="Z3413" i="17"/>
  <c r="Z3371" i="17"/>
  <c r="Z3325" i="17"/>
  <c r="Z3276" i="17"/>
  <c r="Z3221" i="17"/>
  <c r="Z3174" i="17"/>
  <c r="Z3125" i="17"/>
  <c r="Z3092" i="17"/>
  <c r="Z3057" i="17"/>
  <c r="Z3012" i="17"/>
  <c r="Z2986" i="17"/>
  <c r="Z2963" i="17"/>
  <c r="Z2938" i="17"/>
  <c r="Z2920" i="17"/>
  <c r="Z2901" i="17"/>
  <c r="Z2870" i="17"/>
  <c r="Z2843" i="17"/>
  <c r="Z2820" i="17"/>
  <c r="Z2800" i="17"/>
  <c r="Z2765" i="17"/>
  <c r="Z2736" i="17"/>
  <c r="Z2714" i="17"/>
  <c r="Z2678" i="17"/>
  <c r="Z2646" i="17"/>
  <c r="Z2617" i="17"/>
  <c r="Z2594" i="17"/>
  <c r="Z2554" i="17"/>
  <c r="Z2532" i="17"/>
  <c r="Z2492" i="17"/>
  <c r="Z2451" i="17"/>
  <c r="Z2405" i="17"/>
  <c r="Z2380" i="17"/>
  <c r="Z2343" i="17"/>
  <c r="Z2300" i="17"/>
  <c r="Z2273" i="17"/>
  <c r="Z2238" i="17"/>
  <c r="Z2213" i="17"/>
  <c r="Z2184" i="17"/>
  <c r="Z2146" i="17"/>
  <c r="Z2121" i="17"/>
  <c r="Z2098" i="17"/>
  <c r="Z2067" i="17"/>
  <c r="Z2028" i="17"/>
  <c r="Z2007" i="17"/>
  <c r="Z1961" i="17"/>
  <c r="Z1922" i="17"/>
  <c r="Z1907" i="17"/>
  <c r="Z1872" i="17"/>
  <c r="Z1832" i="17"/>
  <c r="Z1790" i="17"/>
  <c r="Z1760" i="17"/>
  <c r="Z1710" i="17"/>
  <c r="Z1677" i="17"/>
  <c r="Z1655" i="17"/>
  <c r="Z1628" i="17"/>
  <c r="Z1593" i="17"/>
  <c r="Z1566" i="17"/>
  <c r="Z1538" i="17"/>
  <c r="Z1510" i="17"/>
  <c r="Z1479" i="17"/>
  <c r="Z1458" i="17"/>
  <c r="Z1421" i="17"/>
  <c r="Z1396" i="17"/>
  <c r="Z1374" i="17"/>
  <c r="Z1345" i="17"/>
  <c r="Z1308" i="17"/>
  <c r="Z1286" i="17"/>
  <c r="Z1246" i="17"/>
  <c r="Z1203" i="17"/>
  <c r="Z1173" i="17"/>
  <c r="Z1149" i="17"/>
  <c r="Z1109" i="17"/>
  <c r="Z1082" i="17"/>
  <c r="Z1063" i="17"/>
  <c r="Z1025" i="17"/>
  <c r="Z987" i="17"/>
  <c r="Z959" i="17"/>
  <c r="Z915" i="17"/>
  <c r="Z884" i="17"/>
  <c r="Z858" i="17"/>
  <c r="Z3692" i="17"/>
  <c r="Z3649" i="17"/>
  <c r="Z3598" i="17"/>
  <c r="Z3566" i="17"/>
  <c r="Z3520" i="17"/>
  <c r="Z3470" i="17"/>
  <c r="Z3411" i="17"/>
  <c r="Z3362" i="17"/>
  <c r="Z3324" i="17"/>
  <c r="Z3273" i="17"/>
  <c r="Z3215" i="17"/>
  <c r="Z3167" i="17"/>
  <c r="Z3121" i="17"/>
  <c r="Z3086" i="17"/>
  <c r="Z3055" i="17"/>
  <c r="Z3008" i="17"/>
  <c r="Z2984" i="17"/>
  <c r="Z2961" i="17"/>
  <c r="Z2936" i="17"/>
  <c r="Z2919" i="17"/>
  <c r="Z2898" i="17"/>
  <c r="Z2869" i="17"/>
  <c r="Z2840" i="17"/>
  <c r="Z2819" i="17"/>
  <c r="Z2797" i="17"/>
  <c r="Z2764" i="17"/>
  <c r="Z2735" i="17"/>
  <c r="Z2711" i="17"/>
  <c r="Z2674" i="17"/>
  <c r="Z2643" i="17"/>
  <c r="Z2616" i="17"/>
  <c r="Z2587" i="17"/>
  <c r="Z2551" i="17"/>
  <c r="Z2531" i="17"/>
  <c r="Z2491" i="17"/>
  <c r="Z2450" i="17"/>
  <c r="Z2403" i="17"/>
  <c r="Z2377" i="17"/>
  <c r="Z2339" i="17"/>
  <c r="Z2294" i="17"/>
  <c r="Z2271" i="17"/>
  <c r="Z2234" i="17"/>
  <c r="Z2212" i="17"/>
  <c r="Z2182" i="17"/>
  <c r="Z2144" i="17"/>
  <c r="Z2120" i="17"/>
  <c r="Z2097" i="17"/>
  <c r="Z2062" i="17"/>
  <c r="Z2027" i="17"/>
  <c r="Z2006" i="17"/>
  <c r="Z1956" i="17"/>
  <c r="Z1921" i="17"/>
  <c r="Z1906" i="17"/>
  <c r="Z1869" i="17"/>
  <c r="Z1828" i="17"/>
  <c r="Z1787" i="17"/>
  <c r="Z1750" i="17"/>
  <c r="Z1709" i="17"/>
  <c r="Z1676" i="17"/>
  <c r="Z1651" i="17"/>
  <c r="Z1623" i="17"/>
  <c r="Z1592" i="17"/>
  <c r="Z1563" i="17"/>
  <c r="Z1534" i="17"/>
  <c r="Z1508" i="17"/>
  <c r="Z1478" i="17"/>
  <c r="Z1451" i="17"/>
  <c r="Z1418" i="17"/>
  <c r="Z1395" i="17"/>
  <c r="Z1373" i="17"/>
  <c r="Z1344" i="17"/>
  <c r="Z1299" i="17"/>
  <c r="Z1284" i="17"/>
  <c r="Z1245" i="17"/>
  <c r="Z1199" i="17"/>
  <c r="Z1172" i="17"/>
  <c r="Z1146" i="17"/>
  <c r="Z1108" i="17"/>
  <c r="Z1081" i="17"/>
  <c r="Z1062" i="17"/>
  <c r="Z3691" i="17"/>
  <c r="Z3648" i="17"/>
  <c r="Z3597" i="17"/>
  <c r="Z3558" i="17"/>
  <c r="Z3516" i="17"/>
  <c r="Z3468" i="17"/>
  <c r="Z3410" i="17"/>
  <c r="Z3361" i="17"/>
  <c r="Z3323" i="17"/>
  <c r="Z3272" i="17"/>
  <c r="Z3213" i="17"/>
  <c r="Z3166" i="17"/>
  <c r="Z3116" i="17"/>
  <c r="Z3084" i="17"/>
  <c r="Z3049" i="17"/>
  <c r="Z3007" i="17"/>
  <c r="Z2983" i="17"/>
  <c r="Z2957" i="17"/>
  <c r="Z2935" i="17"/>
  <c r="Z2918" i="17"/>
  <c r="Z2897" i="17"/>
  <c r="Z2865" i="17"/>
  <c r="Z2839" i="17"/>
  <c r="Z2818" i="17"/>
  <c r="Z2793" i="17"/>
  <c r="Z2761" i="17"/>
  <c r="Z2734" i="17"/>
  <c r="Z2710" i="17"/>
  <c r="Z2672" i="17"/>
  <c r="Z2641" i="17"/>
  <c r="Z2615" i="17"/>
  <c r="Z2586" i="17"/>
  <c r="Z2550" i="17"/>
  <c r="Z2530" i="17"/>
  <c r="Z2485" i="17"/>
  <c r="Z2449" i="17"/>
  <c r="Z2402" i="17"/>
  <c r="Z2376" i="17"/>
  <c r="Z2334" i="17"/>
  <c r="Z2293" i="17"/>
  <c r="Z2269" i="17"/>
  <c r="Z2233" i="17"/>
  <c r="Z3690" i="17"/>
  <c r="Z3647" i="17"/>
  <c r="Z3594" i="17"/>
  <c r="Z3554" i="17"/>
  <c r="Z3514" i="17"/>
  <c r="Z3461" i="17"/>
  <c r="Z3404" i="17"/>
  <c r="Z3360" i="17"/>
  <c r="Z3322" i="17"/>
  <c r="Z3269" i="17"/>
  <c r="Z3212" i="17"/>
  <c r="Z3162" i="17"/>
  <c r="Z3110" i="17"/>
  <c r="Z3080" i="17"/>
  <c r="Z3046" i="17"/>
  <c r="Z3005" i="17"/>
  <c r="Z2982" i="17"/>
  <c r="Z2956" i="17"/>
  <c r="Z2934" i="17"/>
  <c r="Z2916" i="17"/>
  <c r="Z2893" i="17"/>
  <c r="Z2864" i="17"/>
  <c r="Z2838" i="17"/>
  <c r="Z2814" i="17"/>
  <c r="Z2790" i="17"/>
  <c r="Z2758" i="17"/>
  <c r="Z2732" i="17"/>
  <c r="Z2708" i="17"/>
  <c r="Z2670" i="17"/>
  <c r="Z2640" i="17"/>
  <c r="Z2611" i="17"/>
  <c r="Z2585" i="17"/>
  <c r="Z2549" i="17"/>
  <c r="Z2529" i="17"/>
  <c r="Z2478" i="17"/>
  <c r="Z2447" i="17"/>
  <c r="Z2398" i="17"/>
  <c r="Z2373" i="17"/>
  <c r="Z2332" i="17"/>
  <c r="Z2292" i="17"/>
  <c r="Z2268" i="17"/>
  <c r="Z2232" i="17"/>
  <c r="Z2205" i="17"/>
  <c r="Z2180" i="17"/>
  <c r="Z2141" i="17"/>
  <c r="Z2117" i="17"/>
  <c r="Z2092" i="17"/>
  <c r="Z2050" i="17"/>
  <c r="Z2025" i="17"/>
  <c r="Z1998" i="17"/>
  <c r="Z1951" i="17"/>
  <c r="Z1919" i="17"/>
  <c r="Z3685" i="17"/>
  <c r="Z3637" i="17"/>
  <c r="Z3593" i="17"/>
  <c r="Z3547" i="17"/>
  <c r="Z3513" i="17"/>
  <c r="Z3447" i="17"/>
  <c r="Z3403" i="17"/>
  <c r="Z3349" i="17"/>
  <c r="Z3313" i="17"/>
  <c r="Z3257" i="17"/>
  <c r="Z3205" i="17"/>
  <c r="Z3152" i="17"/>
  <c r="Z3109" i="17"/>
  <c r="Z3074" i="17"/>
  <c r="Z3043" i="17"/>
  <c r="Z3004" i="17"/>
  <c r="Z2980" i="17"/>
  <c r="Z2955" i="17"/>
  <c r="Z2932" i="17"/>
  <c r="Z2915" i="17"/>
  <c r="Z2891" i="17"/>
  <c r="Z2862" i="17"/>
  <c r="Z2837" i="17"/>
  <c r="Z2813" i="17"/>
  <c r="Z2788" i="17"/>
  <c r="Z2756" i="17"/>
  <c r="Z2731" i="17"/>
  <c r="Z2701" i="17"/>
  <c r="Z2668" i="17"/>
  <c r="Z2638" i="17"/>
  <c r="Z2610" i="17"/>
  <c r="Z2584" i="17"/>
  <c r="Z2548" i="17"/>
  <c r="Z2526" i="17"/>
  <c r="Z2473" i="17"/>
  <c r="Z2444" i="17"/>
  <c r="Z2392" i="17"/>
  <c r="Z2372" i="17"/>
  <c r="Z2330" i="17"/>
  <c r="Z2291" i="17"/>
  <c r="Z2267" i="17"/>
  <c r="Z2230" i="17"/>
  <c r="Z2198" i="17"/>
  <c r="Z2179" i="17"/>
  <c r="Z2136" i="17"/>
  <c r="Z2114" i="17"/>
  <c r="Z2083" i="17"/>
  <c r="Z2047" i="17"/>
  <c r="Z2024" i="17"/>
  <c r="Z1997" i="17"/>
  <c r="Z1948" i="17"/>
  <c r="Z1918" i="17"/>
  <c r="Z1898" i="17"/>
  <c r="Z1863" i="17"/>
  <c r="Z1823" i="17"/>
  <c r="Z1780" i="17"/>
  <c r="Z1741" i="17"/>
  <c r="Z1704" i="17"/>
  <c r="Z1673" i="17"/>
  <c r="Z1646" i="17"/>
  <c r="Z1612" i="17"/>
  <c r="Z1585" i="17"/>
  <c r="Z1558" i="17"/>
  <c r="Z1529" i="17"/>
  <c r="Z1500" i="17"/>
  <c r="Z1475" i="17"/>
  <c r="Z1431" i="17"/>
  <c r="Z1414" i="17"/>
  <c r="Z1392" i="17"/>
  <c r="Z1361" i="17"/>
  <c r="Z1330" i="17"/>
  <c r="Z1295" i="17"/>
  <c r="Z1279" i="17"/>
  <c r="Z1240" i="17"/>
  <c r="Z1193" i="17"/>
  <c r="Z1169" i="17"/>
  <c r="Z1135" i="17"/>
  <c r="Z1102" i="17"/>
  <c r="Z1078" i="17"/>
  <c r="Z1048" i="17"/>
  <c r="Z1013" i="17"/>
  <c r="Z973" i="17"/>
  <c r="Z949" i="17"/>
  <c r="Z904" i="17"/>
  <c r="Z875" i="17"/>
  <c r="Z3683" i="17"/>
  <c r="Z3633" i="17"/>
  <c r="Z3588" i="17"/>
  <c r="Z3545" i="17"/>
  <c r="Z3499" i="17"/>
  <c r="Z3443" i="17"/>
  <c r="Z3397" i="17"/>
  <c r="Z3347" i="17"/>
  <c r="Z3307" i="17"/>
  <c r="Z3256" i="17"/>
  <c r="Z3201" i="17"/>
  <c r="Z3143" i="17"/>
  <c r="Z3108" i="17"/>
  <c r="Z3073" i="17"/>
  <c r="Z3040" i="17"/>
  <c r="Z3003" i="17"/>
  <c r="Z2979" i="17"/>
  <c r="Z2954" i="17"/>
  <c r="Z2931" i="17"/>
  <c r="Z2913" i="17"/>
  <c r="Z2889" i="17"/>
  <c r="Z2860" i="17"/>
  <c r="Z2836" i="17"/>
  <c r="Z2811" i="17"/>
  <c r="Z2785" i="17"/>
  <c r="Z2755" i="17"/>
  <c r="Z2730" i="17"/>
  <c r="Z2700" i="17"/>
  <c r="Z2667" i="17"/>
  <c r="Z2637" i="17"/>
  <c r="Z2606" i="17"/>
  <c r="Z2581" i="17"/>
  <c r="Z2546" i="17"/>
  <c r="Z2524" i="17"/>
  <c r="Z2471" i="17"/>
  <c r="Z2440" i="17"/>
  <c r="Z2391" i="17"/>
  <c r="Z2369" i="17"/>
  <c r="Z2328" i="17"/>
  <c r="Z2286" i="17"/>
  <c r="Z2266" i="17"/>
  <c r="Z2228" i="17"/>
  <c r="Z2196" i="17"/>
  <c r="Z2177" i="17"/>
  <c r="Z2134" i="17"/>
  <c r="Z2113" i="17"/>
  <c r="Z2080" i="17"/>
  <c r="Z2045" i="17"/>
  <c r="Z2023" i="17"/>
  <c r="Z1996" i="17"/>
  <c r="Z1945" i="17"/>
  <c r="Z1917" i="17"/>
  <c r="Z1896" i="17"/>
  <c r="Z1853" i="17"/>
  <c r="Z1819" i="17"/>
  <c r="Z1778" i="17"/>
  <c r="Z1736" i="17"/>
  <c r="Z1694" i="17"/>
  <c r="Z1670" i="17"/>
  <c r="Z1644" i="17"/>
  <c r="Z1611" i="17"/>
  <c r="Z1583" i="17"/>
  <c r="Z1557" i="17"/>
  <c r="Z1527" i="17"/>
  <c r="Z1498" i="17"/>
  <c r="Z1472" i="17"/>
  <c r="Z1430" i="17"/>
  <c r="Z1412" i="17"/>
  <c r="Z1391" i="17"/>
  <c r="Z1358" i="17"/>
  <c r="Z1329" i="17"/>
  <c r="Z1294" i="17"/>
  <c r="Z1277" i="17"/>
  <c r="Z1239" i="17"/>
  <c r="Z1192" i="17"/>
  <c r="Z1168" i="17"/>
  <c r="Z1130" i="17"/>
  <c r="Z1101" i="17"/>
  <c r="Z1077" i="17"/>
  <c r="Z1043" i="17"/>
  <c r="Z1012" i="17"/>
  <c r="Z970" i="17"/>
  <c r="Z948" i="17"/>
  <c r="Z903" i="17"/>
  <c r="Z874" i="17"/>
  <c r="Z3682" i="17"/>
  <c r="Z3629" i="17"/>
  <c r="Z3587" i="17"/>
  <c r="Z3544" i="17"/>
  <c r="Z3498" i="17"/>
  <c r="Z3442" i="17"/>
  <c r="Z3392" i="17"/>
  <c r="Z3346" i="17"/>
  <c r="Z3304" i="17"/>
  <c r="Z3254" i="17"/>
  <c r="Z3200" i="17"/>
  <c r="Z3142" i="17"/>
  <c r="Z3106" i="17"/>
  <c r="Z3072" i="17"/>
  <c r="Z3039" i="17"/>
  <c r="Z2998" i="17"/>
  <c r="Z2975" i="17"/>
  <c r="Z2953" i="17"/>
  <c r="Z2930" i="17"/>
  <c r="Z2911" i="17"/>
  <c r="Z2888" i="17"/>
  <c r="Z2855" i="17"/>
  <c r="Z2835" i="17"/>
  <c r="Z2810" i="17"/>
  <c r="Z2778" i="17"/>
  <c r="Z2754" i="17"/>
  <c r="Z2728" i="17"/>
  <c r="Z2696" i="17"/>
  <c r="Z2666" i="17"/>
  <c r="Z2636" i="17"/>
  <c r="Z2605" i="17"/>
  <c r="Z2576" i="17"/>
  <c r="Z2545" i="17"/>
  <c r="Z2517" i="17"/>
  <c r="Z2465" i="17"/>
  <c r="Z2435" i="17"/>
  <c r="Z2390" i="17"/>
  <c r="Z2368" i="17"/>
  <c r="Z2326" i="17"/>
  <c r="Z3681" i="17"/>
  <c r="Z3628" i="17"/>
  <c r="Z3586" i="17"/>
  <c r="Z3540" i="17"/>
  <c r="Z3496" i="17"/>
  <c r="Z3437" i="17"/>
  <c r="Z3390" i="17"/>
  <c r="Z3342" i="17"/>
  <c r="Z3302" i="17"/>
  <c r="Z3253" i="17"/>
  <c r="Z3198" i="17"/>
  <c r="Z3139" i="17"/>
  <c r="Z3104" i="17"/>
  <c r="Z3071" i="17"/>
  <c r="Z3035" i="17"/>
  <c r="Z2997" i="17"/>
  <c r="Z2974" i="17"/>
  <c r="Z2949" i="17"/>
  <c r="Z2928" i="17"/>
  <c r="Z2909" i="17"/>
  <c r="Z2880" i="17"/>
  <c r="Z2851" i="17"/>
  <c r="Z2833" i="17"/>
  <c r="Z2808" i="17"/>
  <c r="Z2777" i="17"/>
  <c r="Z2752" i="17"/>
  <c r="Z2726" i="17"/>
  <c r="Z2694" i="17"/>
  <c r="Z2662" i="17"/>
  <c r="Z2631" i="17"/>
  <c r="Z2604" i="17"/>
  <c r="Z2575" i="17"/>
  <c r="Z2543" i="17"/>
  <c r="Z2506" i="17"/>
  <c r="Z2464" i="17"/>
  <c r="Z2423" i="17"/>
  <c r="Z2389" i="17"/>
  <c r="Z2367" i="17"/>
  <c r="Z2322" i="17"/>
  <c r="Z2280" i="17"/>
  <c r="Z2260" i="17"/>
  <c r="Z2220" i="17"/>
  <c r="Z2194" i="17"/>
  <c r="Z2173" i="17"/>
  <c r="Z2130" i="17"/>
  <c r="Z2109" i="17"/>
  <c r="Z2074" i="17"/>
  <c r="Z2037" i="17"/>
  <c r="Z2017" i="17"/>
  <c r="Z1987" i="17"/>
  <c r="Z1937" i="17"/>
  <c r="Z1913" i="17"/>
  <c r="Z1891" i="17"/>
  <c r="Z1849" i="17"/>
  <c r="Z1811" i="17"/>
  <c r="Z1774" i="17"/>
  <c r="Z1727" i="17"/>
  <c r="Z1692" i="17"/>
  <c r="Z1668" i="17"/>
  <c r="Z1640" i="17"/>
  <c r="Z1607" i="17"/>
  <c r="Z1580" i="17"/>
  <c r="Z1552" i="17"/>
  <c r="Z1521" i="17"/>
  <c r="Z1488" i="17"/>
  <c r="Z1470" i="17"/>
  <c r="Z1428" i="17"/>
  <c r="Z1408" i="17"/>
  <c r="Z1388" i="17"/>
  <c r="Z1355" i="17"/>
  <c r="Z1325" i="17"/>
  <c r="Z1291" i="17"/>
  <c r="Z1270" i="17"/>
  <c r="Z1235" i="17"/>
  <c r="Z1189" i="17"/>
  <c r="Z1163" i="17"/>
  <c r="Z1124" i="17"/>
  <c r="Z1091" i="17"/>
  <c r="Z1074" i="17"/>
  <c r="Z1037" i="17"/>
  <c r="Z1005" i="17"/>
  <c r="Z968" i="17"/>
  <c r="Z934" i="17"/>
  <c r="Z901" i="17"/>
  <c r="Z871" i="17"/>
  <c r="Z3625" i="17"/>
  <c r="Z3068" i="17"/>
  <c r="Z2749" i="17"/>
  <c r="Z2363" i="17"/>
  <c r="Z2187" i="17"/>
  <c r="Z2103" i="17"/>
  <c r="Z2011" i="17"/>
  <c r="Z1909" i="17"/>
  <c r="Z1824" i="17"/>
  <c r="Z1722" i="17"/>
  <c r="Z1658" i="17"/>
  <c r="Z1596" i="17"/>
  <c r="Z1541" i="17"/>
  <c r="Z1485" i="17"/>
  <c r="Z1447" i="17"/>
  <c r="Z1402" i="17"/>
  <c r="Z1351" i="17"/>
  <c r="Z1293" i="17"/>
  <c r="Z1243" i="17"/>
  <c r="Z1178" i="17"/>
  <c r="Z1116" i="17"/>
  <c r="Z1079" i="17"/>
  <c r="Z1027" i="17"/>
  <c r="Z969" i="17"/>
  <c r="Z922" i="17"/>
  <c r="Z872" i="17"/>
  <c r="Z832" i="17"/>
  <c r="Z794" i="17"/>
  <c r="Z762" i="17"/>
  <c r="Z3580" i="17"/>
  <c r="Z3033" i="17"/>
  <c r="Z2723" i="17"/>
  <c r="Z2313" i="17"/>
  <c r="Z2181" i="17"/>
  <c r="Z2096" i="17"/>
  <c r="Z2002" i="17"/>
  <c r="Z1902" i="17"/>
  <c r="Z1818" i="17"/>
  <c r="Z1713" i="17"/>
  <c r="Z1650" i="17"/>
  <c r="Z1591" i="17"/>
  <c r="Z3538" i="17"/>
  <c r="Z2995" i="17"/>
  <c r="Z2685" i="17"/>
  <c r="Z2283" i="17"/>
  <c r="Z2174" i="17"/>
  <c r="Z2075" i="17"/>
  <c r="Z1995" i="17"/>
  <c r="Z1901" i="17"/>
  <c r="Z1810" i="17"/>
  <c r="Z1707" i="17"/>
  <c r="Z1648" i="17"/>
  <c r="Z1590" i="17"/>
  <c r="Z1532" i="17"/>
  <c r="Z1483" i="17"/>
  <c r="Z1427" i="17"/>
  <c r="Z1393" i="17"/>
  <c r="Z1349" i="17"/>
  <c r="Z1289" i="17"/>
  <c r="Z1238" i="17"/>
  <c r="Z1171" i="17"/>
  <c r="Z1113" i="17"/>
  <c r="Z1073" i="17"/>
  <c r="Z1017" i="17"/>
  <c r="Z964" i="17"/>
  <c r="Z912" i="17"/>
  <c r="Z867" i="17"/>
  <c r="Z829" i="17"/>
  <c r="Z790" i="17"/>
  <c r="Z756" i="17"/>
  <c r="Z732" i="17"/>
  <c r="Z699" i="17"/>
  <c r="Z666" i="17"/>
  <c r="Z632" i="17"/>
  <c r="Z599" i="17"/>
  <c r="Z570" i="17"/>
  <c r="Z532" i="17"/>
  <c r="Z508" i="17"/>
  <c r="Z474" i="17"/>
  <c r="Z441" i="17"/>
  <c r="Z409" i="17"/>
  <c r="Z371" i="17"/>
  <c r="Z345" i="17"/>
  <c r="Z315" i="17"/>
  <c r="Z273" i="17"/>
  <c r="Z243" i="17"/>
  <c r="Z201" i="17"/>
  <c r="Z170" i="17"/>
  <c r="Z126" i="17"/>
  <c r="Z91" i="17"/>
  <c r="Z61" i="17"/>
  <c r="Z31" i="17"/>
  <c r="Z8" i="17"/>
  <c r="Z18" i="17"/>
  <c r="Z41" i="17"/>
  <c r="Z63" i="17"/>
  <c r="Z82" i="17"/>
  <c r="Z99" i="17"/>
  <c r="Z119" i="17"/>
  <c r="Z139" i="17"/>
  <c r="Z153" i="17"/>
  <c r="Z168" i="17"/>
  <c r="Z186" i="17"/>
  <c r="Z206" i="17"/>
  <c r="Z223" i="17"/>
  <c r="Z240" i="17"/>
  <c r="Z258" i="17"/>
  <c r="Z279" i="17"/>
  <c r="Z299" i="17"/>
  <c r="Z313" i="17"/>
  <c r="Z332" i="17"/>
  <c r="Z357" i="17"/>
  <c r="Z376" i="17"/>
  <c r="Z390" i="17"/>
  <c r="Z411" i="17"/>
  <c r="Z429" i="17"/>
  <c r="Z450" i="17"/>
  <c r="Z468" i="17"/>
  <c r="Z486" i="17"/>
  <c r="Z505" i="17"/>
  <c r="Z526" i="17"/>
  <c r="Z547" i="17"/>
  <c r="Z562" i="17"/>
  <c r="Z585" i="17"/>
  <c r="Z605" i="17"/>
  <c r="Z621" i="17"/>
  <c r="Z641" i="17"/>
  <c r="Z3487" i="17"/>
  <c r="Z2970" i="17"/>
  <c r="Z2661" i="17"/>
  <c r="Z2279" i="17"/>
  <c r="Z2170" i="17"/>
  <c r="Z2073" i="17"/>
  <c r="Z1979" i="17"/>
  <c r="Z1893" i="17"/>
  <c r="Z1801" i="17"/>
  <c r="Z1705" i="17"/>
  <c r="Z1643" i="17"/>
  <c r="Z1581" i="17"/>
  <c r="Z1531" i="17"/>
  <c r="Z1480" i="17"/>
  <c r="Z1425" i="17"/>
  <c r="Z1389" i="17"/>
  <c r="Z1341" i="17"/>
  <c r="Z1288" i="17"/>
  <c r="Z1229" i="17"/>
  <c r="Z1170" i="17"/>
  <c r="Z1111" i="17"/>
  <c r="Z1072" i="17"/>
  <c r="Z1016" i="17"/>
  <c r="Z962" i="17"/>
  <c r="Z908" i="17"/>
  <c r="Z863" i="17"/>
  <c r="Z822" i="17"/>
  <c r="Z788" i="17"/>
  <c r="Z755" i="17"/>
  <c r="Z726" i="17"/>
  <c r="Z697" i="17"/>
  <c r="Z664" i="17"/>
  <c r="Z629" i="17"/>
  <c r="Z596" i="17"/>
  <c r="Z569" i="17"/>
  <c r="Z531" i="17"/>
  <c r="Z504" i="17"/>
  <c r="Z469" i="17"/>
  <c r="Z439" i="17"/>
  <c r="Z408" i="17"/>
  <c r="Z367" i="17"/>
  <c r="Z343" i="17"/>
  <c r="Z308" i="17"/>
  <c r="Z269" i="17"/>
  <c r="Z241" i="17"/>
  <c r="Z198" i="17"/>
  <c r="Z169" i="17"/>
  <c r="Z3431" i="17"/>
  <c r="Z2947" i="17"/>
  <c r="Z2629" i="17"/>
  <c r="Z2263" i="17"/>
  <c r="Z2162" i="17"/>
  <c r="Z2069" i="17"/>
  <c r="Z1973" i="17"/>
  <c r="Z1890" i="17"/>
  <c r="Z1783" i="17"/>
  <c r="Z1693" i="17"/>
  <c r="Z1634" i="17"/>
  <c r="Z1575" i="17"/>
  <c r="Z1524" i="17"/>
  <c r="Z1477" i="17"/>
  <c r="Z1424" i="17"/>
  <c r="Z1387" i="17"/>
  <c r="Z1337" i="17"/>
  <c r="Z1287" i="17"/>
  <c r="Z1218" i="17"/>
  <c r="Z1164" i="17"/>
  <c r="Z1106" i="17"/>
  <c r="Z1071" i="17"/>
  <c r="Z1007" i="17"/>
  <c r="Z961" i="17"/>
  <c r="Z902" i="17"/>
  <c r="Z861" i="17"/>
  <c r="Z819" i="17"/>
  <c r="Z784" i="17"/>
  <c r="Z754" i="17"/>
  <c r="Z3379" i="17"/>
  <c r="Z2926" i="17"/>
  <c r="Z2601" i="17"/>
  <c r="Z2258" i="17"/>
  <c r="Z2142" i="17"/>
  <c r="Z2055" i="17"/>
  <c r="Z3340" i="17"/>
  <c r="Z2908" i="17"/>
  <c r="Z2570" i="17"/>
  <c r="Z2222" i="17"/>
  <c r="Z2132" i="17"/>
  <c r="Z2038" i="17"/>
  <c r="Z1944" i="17"/>
  <c r="Z1868" i="17"/>
  <c r="Z1777" i="17"/>
  <c r="Z1684" i="17"/>
  <c r="Z1630" i="17"/>
  <c r="Z1571" i="17"/>
  <c r="Z1516" i="17"/>
  <c r="Z1471" i="17"/>
  <c r="Z1417" i="17"/>
  <c r="Z1380" i="17"/>
  <c r="Z1324" i="17"/>
  <c r="Z1280" i="17"/>
  <c r="Z1206" i="17"/>
  <c r="Z1158" i="17"/>
  <c r="Z1098" i="17"/>
  <c r="Z1061" i="17"/>
  <c r="Z999" i="17"/>
  <c r="Z955" i="17"/>
  <c r="Z898" i="17"/>
  <c r="Z848" i="17"/>
  <c r="Z812" i="17"/>
  <c r="Z769" i="17"/>
  <c r="Z748" i="17"/>
  <c r="Z718" i="17"/>
  <c r="Z691" i="17"/>
  <c r="Z659" i="17"/>
  <c r="Z624" i="17"/>
  <c r="Z587" i="17"/>
  <c r="Z561" i="17"/>
  <c r="Z523" i="17"/>
  <c r="Z497" i="17"/>
  <c r="Z461" i="17"/>
  <c r="Z431" i="17"/>
  <c r="Z395" i="17"/>
  <c r="Z359" i="17"/>
  <c r="Z339" i="17"/>
  <c r="Z296" i="17"/>
  <c r="Z263" i="17"/>
  <c r="Z234" i="17"/>
  <c r="Z190" i="17"/>
  <c r="Z157" i="17"/>
  <c r="Z114" i="17"/>
  <c r="Z81" i="17"/>
  <c r="Z52" i="17"/>
  <c r="Z25" i="17"/>
  <c r="Z3" i="17"/>
  <c r="Z27" i="17"/>
  <c r="Z48" i="17"/>
  <c r="Z69" i="17"/>
  <c r="Z87" i="17"/>
  <c r="Z107" i="17"/>
  <c r="Z125" i="17"/>
  <c r="Z145" i="17"/>
  <c r="Z158" i="17"/>
  <c r="Z176" i="17"/>
  <c r="Z195" i="17"/>
  <c r="Z213" i="17"/>
  <c r="Z227" i="17"/>
  <c r="Z247" i="17"/>
  <c r="Z268" i="17"/>
  <c r="Z287" i="17"/>
  <c r="Z303" i="17"/>
  <c r="Z322" i="17"/>
  <c r="Z337" i="17"/>
  <c r="Z364" i="17"/>
  <c r="Z380" i="17"/>
  <c r="Z398" i="17"/>
  <c r="Z418" i="17"/>
  <c r="Z434" i="17"/>
  <c r="Z456" i="17"/>
  <c r="Z473" i="17"/>
  <c r="Z491" i="17"/>
  <c r="Z510" i="17"/>
  <c r="Z534" i="17"/>
  <c r="Z552" i="17"/>
  <c r="Z568" i="17"/>
  <c r="Z590" i="17"/>
  <c r="Z610" i="17"/>
  <c r="Z628" i="17"/>
  <c r="Z645" i="17"/>
  <c r="Z3284" i="17"/>
  <c r="Z2878" i="17"/>
  <c r="Z2542" i="17"/>
  <c r="Z2219" i="17"/>
  <c r="Z2128" i="17"/>
  <c r="Z2036" i="17"/>
  <c r="Z1930" i="17"/>
  <c r="Z1865" i="17"/>
  <c r="Z1771" i="17"/>
  <c r="Z1675" i="17"/>
  <c r="Z1619" i="17"/>
  <c r="Z1561" i="17"/>
  <c r="Z1512" i="17"/>
  <c r="Z1469" i="17"/>
  <c r="Z1416" i="17"/>
  <c r="Z1377" i="17"/>
  <c r="Z1320" i="17"/>
  <c r="Z1276" i="17"/>
  <c r="Z1198" i="17"/>
  <c r="Z1155" i="17"/>
  <c r="Z1089" i="17"/>
  <c r="Z1050" i="17"/>
  <c r="Z997" i="17"/>
  <c r="Z952" i="17"/>
  <c r="Z897" i="17"/>
  <c r="Z847" i="17"/>
  <c r="Z810" i="17"/>
  <c r="Z768" i="17"/>
  <c r="Z747" i="17"/>
  <c r="Z717" i="17"/>
  <c r="Z686" i="17"/>
  <c r="Z658" i="17"/>
  <c r="Z618" i="17"/>
  <c r="Z583" i="17"/>
  <c r="Z559" i="17"/>
  <c r="Z522" i="17"/>
  <c r="Z496" i="17"/>
  <c r="Z457" i="17"/>
  <c r="Z425" i="17"/>
  <c r="Z394" i="17"/>
  <c r="Z356" i="17"/>
  <c r="Z335" i="17"/>
  <c r="Z294" i="17"/>
  <c r="Z262" i="17"/>
  <c r="Z231" i="17"/>
  <c r="Z189" i="17"/>
  <c r="Z142" i="17"/>
  <c r="Z112" i="17"/>
  <c r="Z80" i="17"/>
  <c r="Z49" i="17"/>
  <c r="Z23" i="17"/>
  <c r="Z4" i="17"/>
  <c r="Z30" i="17"/>
  <c r="Z50" i="17"/>
  <c r="Z70" i="17"/>
  <c r="Z89" i="17"/>
  <c r="Z108" i="17"/>
  <c r="Z127" i="17"/>
  <c r="Z146" i="17"/>
  <c r="Z159" i="17"/>
  <c r="Z177" i="17"/>
  <c r="Z196" i="17"/>
  <c r="Z214" i="17"/>
  <c r="Z228" i="17"/>
  <c r="Z249" i="17"/>
  <c r="Z270" i="17"/>
  <c r="Z288" i="17"/>
  <c r="Z304" i="17"/>
  <c r="Z323" i="17"/>
  <c r="Z338" i="17"/>
  <c r="Z365" i="17"/>
  <c r="Z382" i="17"/>
  <c r="Z399" i="17"/>
  <c r="Z420" i="17"/>
  <c r="Z435" i="17"/>
  <c r="Z458" i="17"/>
  <c r="Z475" i="17"/>
  <c r="Z492" i="17"/>
  <c r="Z511" i="17"/>
  <c r="Z540" i="17"/>
  <c r="Z553" i="17"/>
  <c r="Z573" i="17"/>
  <c r="Z592" i="17"/>
  <c r="Z612" i="17"/>
  <c r="Z630" i="17"/>
  <c r="Z646" i="17"/>
  <c r="Z3246" i="17"/>
  <c r="Z2850" i="17"/>
  <c r="Z2503" i="17"/>
  <c r="Z2217" i="17"/>
  <c r="Z2123" i="17"/>
  <c r="Z2031" i="17"/>
  <c r="Z1926" i="17"/>
  <c r="Z1850" i="17"/>
  <c r="Z1765" i="17"/>
  <c r="Z1674" i="17"/>
  <c r="Z1617" i="17"/>
  <c r="Z1559" i="17"/>
  <c r="Z1511" i="17"/>
  <c r="Z1466" i="17"/>
  <c r="Z1409" i="17"/>
  <c r="Z1372" i="17"/>
  <c r="Z1316" i="17"/>
  <c r="Z1259" i="17"/>
  <c r="Z1196" i="17"/>
  <c r="Z1154" i="17"/>
  <c r="Z1087" i="17"/>
  <c r="Z1042" i="17"/>
  <c r="Z991" i="17"/>
  <c r="Z936" i="17"/>
  <c r="Z894" i="17"/>
  <c r="Z843" i="17"/>
  <c r="Z3184" i="17"/>
  <c r="Z2832" i="17"/>
  <c r="Z2461" i="17"/>
  <c r="Z2209" i="17"/>
  <c r="Z2119" i="17"/>
  <c r="Z2026" i="17"/>
  <c r="Z1920" i="17"/>
  <c r="Z1848" i="17"/>
  <c r="Z1747" i="17"/>
  <c r="Z1669" i="17"/>
  <c r="Z1610" i="17"/>
  <c r="Z1554" i="17"/>
  <c r="Z1503" i="17"/>
  <c r="Z1464" i="17"/>
  <c r="Z1407" i="17"/>
  <c r="Z1362" i="17"/>
  <c r="Z1315" i="17"/>
  <c r="Z1258" i="17"/>
  <c r="Z1190" i="17"/>
  <c r="Z1144" i="17"/>
  <c r="Z1086" i="17"/>
  <c r="Z1035" i="17"/>
  <c r="Z984" i="17"/>
  <c r="Z932" i="17"/>
  <c r="Z881" i="17"/>
  <c r="Z842" i="17"/>
  <c r="Z801" i="17"/>
  <c r="Z766" i="17"/>
  <c r="Z740" i="17"/>
  <c r="Z711" i="17"/>
  <c r="Z677" i="17"/>
  <c r="Z651" i="17"/>
  <c r="Z611" i="17"/>
  <c r="Z580" i="17"/>
  <c r="Z539" i="17"/>
  <c r="Z519" i="17"/>
  <c r="Z490" i="17"/>
  <c r="Z453" i="17"/>
  <c r="Z419" i="17"/>
  <c r="Z391" i="17"/>
  <c r="Z354" i="17"/>
  <c r="Z324" i="17"/>
  <c r="Z286" i="17"/>
  <c r="Z259" i="17"/>
  <c r="Z222" i="17"/>
  <c r="Z187" i="17"/>
  <c r="Z138" i="17"/>
  <c r="Z106" i="17"/>
  <c r="Z76" i="17"/>
  <c r="Z43" i="17"/>
  <c r="Z19" i="17"/>
  <c r="Z10" i="17"/>
  <c r="Z33" i="17"/>
  <c r="Z54" i="17"/>
  <c r="Z72" i="17"/>
  <c r="Z94" i="17"/>
  <c r="Z111" i="17"/>
  <c r="Z130" i="17"/>
  <c r="Z148" i="17"/>
  <c r="Z162" i="17"/>
  <c r="Z179" i="17"/>
  <c r="Z200" i="17"/>
  <c r="Z216" i="17"/>
  <c r="Z232" i="17"/>
  <c r="Z251" i="17"/>
  <c r="Z272" i="17"/>
  <c r="Z290" i="17"/>
  <c r="Z307" i="17"/>
  <c r="Z327" i="17"/>
  <c r="Z344" i="17"/>
  <c r="Z368" i="17"/>
  <c r="Z384" i="17"/>
  <c r="Z402" i="17"/>
  <c r="Z423" i="17"/>
  <c r="Z440" i="17"/>
  <c r="Z460" i="17"/>
  <c r="Z477" i="17"/>
  <c r="Z495" i="17"/>
  <c r="Z517" i="17"/>
  <c r="Z542" i="17"/>
  <c r="Z555" i="17"/>
  <c r="Z575" i="17"/>
  <c r="Z595" i="17"/>
  <c r="Z614" i="17"/>
  <c r="Z633" i="17"/>
  <c r="Z3666" i="17"/>
  <c r="Z2015" i="17"/>
  <c r="Z1659" i="17"/>
  <c r="Z1476" i="17"/>
  <c r="Z1327" i="17"/>
  <c r="Z1159" i="17"/>
  <c r="Z1001" i="17"/>
  <c r="Z849" i="17"/>
  <c r="Z763" i="17"/>
  <c r="Z703" i="17"/>
  <c r="Z656" i="17"/>
  <c r="Z594" i="17"/>
  <c r="Z536" i="17"/>
  <c r="Z481" i="17"/>
  <c r="Z437" i="17"/>
  <c r="Z372" i="17"/>
  <c r="Z319" i="17"/>
  <c r="Z260" i="17"/>
  <c r="Z197" i="17"/>
  <c r="Z133" i="17"/>
  <c r="Z86" i="17"/>
  <c r="Z39" i="17"/>
  <c r="Z2" i="17"/>
  <c r="Z37" i="17"/>
  <c r="Z67" i="17"/>
  <c r="Z97" i="17"/>
  <c r="Z124" i="17"/>
  <c r="Z151" i="17"/>
  <c r="Z175" i="17"/>
  <c r="Z204" i="17"/>
  <c r="Z226" i="17"/>
  <c r="Z254" i="17"/>
  <c r="Z284" i="17"/>
  <c r="Z311" i="17"/>
  <c r="Z336" i="17"/>
  <c r="Z373" i="17"/>
  <c r="Z397" i="17"/>
  <c r="Z427" i="17"/>
  <c r="Z454" i="17"/>
  <c r="Z484" i="17"/>
  <c r="Z509" i="17"/>
  <c r="Z545" i="17"/>
  <c r="Z567" i="17"/>
  <c r="Z602" i="17"/>
  <c r="Z627" i="17"/>
  <c r="Z652" i="17"/>
  <c r="Z674" i="17"/>
  <c r="Z690" i="17"/>
  <c r="Z713" i="17"/>
  <c r="Z730" i="17"/>
  <c r="Z752" i="17"/>
  <c r="Z776" i="17"/>
  <c r="Z791" i="17"/>
  <c r="Z809" i="17"/>
  <c r="Z826" i="17"/>
  <c r="Z845" i="17"/>
  <c r="Z862" i="17"/>
  <c r="Z885" i="17"/>
  <c r="Z905" i="17"/>
  <c r="Z921" i="17"/>
  <c r="Z939" i="17"/>
  <c r="Z954" i="17"/>
  <c r="Z978" i="17"/>
  <c r="Z994" i="17"/>
  <c r="Z1011" i="17"/>
  <c r="Z1031" i="17"/>
  <c r="Z1049" i="17"/>
  <c r="Z1065" i="17"/>
  <c r="Z1094" i="17"/>
  <c r="Z1117" i="17"/>
  <c r="Z1132" i="17"/>
  <c r="Z1148" i="17"/>
  <c r="Z1167" i="17"/>
  <c r="Z1191" i="17"/>
  <c r="Z1211" i="17"/>
  <c r="Z1224" i="17"/>
  <c r="Z1242" i="17"/>
  <c r="Z1261" i="17"/>
  <c r="Z1274" i="17"/>
  <c r="Z1304" i="17"/>
  <c r="Z1319" i="17"/>
  <c r="Z1338" i="17"/>
  <c r="Z1360" i="17"/>
  <c r="Z1378" i="17"/>
  <c r="Z1401" i="17"/>
  <c r="Z3133" i="17"/>
  <c r="Z1955" i="17"/>
  <c r="Z1632" i="17"/>
  <c r="Z1461" i="17"/>
  <c r="Z1298" i="17"/>
  <c r="Z1138" i="17"/>
  <c r="Z981" i="17"/>
  <c r="Z839" i="17"/>
  <c r="Z759" i="17"/>
  <c r="Z702" i="17"/>
  <c r="Z650" i="17"/>
  <c r="Z591" i="17"/>
  <c r="Z535" i="17"/>
  <c r="Z480" i="17"/>
  <c r="Z422" i="17"/>
  <c r="Z363" i="17"/>
  <c r="Z318" i="17"/>
  <c r="Z257" i="17"/>
  <c r="Z191" i="17"/>
  <c r="Z129" i="17"/>
  <c r="Z79" i="17"/>
  <c r="Z35" i="17"/>
  <c r="Z5" i="17"/>
  <c r="Z38" i="17"/>
  <c r="Z71" i="17"/>
  <c r="Z98" i="17"/>
  <c r="Z128" i="17"/>
  <c r="Z152" i="17"/>
  <c r="Z3101" i="17"/>
  <c r="Z1915" i="17"/>
  <c r="Z1606" i="17"/>
  <c r="Z1449" i="17"/>
  <c r="Z1296" i="17"/>
  <c r="Z1129" i="17"/>
  <c r="Z974" i="17"/>
  <c r="Z835" i="17"/>
  <c r="Z750" i="17"/>
  <c r="Z701" i="17"/>
  <c r="Z639" i="17"/>
  <c r="Z581" i="17"/>
  <c r="Z529" i="17"/>
  <c r="Z479" i="17"/>
  <c r="Z414" i="17"/>
  <c r="Z362" i="17"/>
  <c r="Z316" i="17"/>
  <c r="Z255" i="17"/>
  <c r="Z188" i="17"/>
  <c r="Z123" i="17"/>
  <c r="Z75" i="17"/>
  <c r="Z29" i="17"/>
  <c r="Z12" i="17"/>
  <c r="Z44" i="17"/>
  <c r="Z73" i="17"/>
  <c r="Z100" i="17"/>
  <c r="Z131" i="17"/>
  <c r="Z2807" i="17"/>
  <c r="Z1912" i="17"/>
  <c r="Z1598" i="17"/>
  <c r="Z1429" i="17"/>
  <c r="Z1290" i="17"/>
  <c r="Z1114" i="17"/>
  <c r="Z965" i="17"/>
  <c r="Z831" i="17"/>
  <c r="Z746" i="17"/>
  <c r="Z695" i="17"/>
  <c r="Z638" i="17"/>
  <c r="Z578" i="17"/>
  <c r="Z528" i="17"/>
  <c r="Z478" i="17"/>
  <c r="Z413" i="17"/>
  <c r="Z355" i="17"/>
  <c r="Z305" i="17"/>
  <c r="Z248" i="17"/>
  <c r="Z184" i="17"/>
  <c r="Z121" i="17"/>
  <c r="Z68" i="17"/>
  <c r="Z28" i="17"/>
  <c r="Z13" i="17"/>
  <c r="Z45" i="17"/>
  <c r="Z74" i="17"/>
  <c r="Z103" i="17"/>
  <c r="Z132" i="17"/>
  <c r="Z155" i="17"/>
  <c r="Z181" i="17"/>
  <c r="Z210" i="17"/>
  <c r="Z235" i="17"/>
  <c r="Z265" i="17"/>
  <c r="Z292" i="17"/>
  <c r="Z317" i="17"/>
  <c r="Z349" i="17"/>
  <c r="Z378" i="17"/>
  <c r="Z2774" i="17"/>
  <c r="Z1881" i="17"/>
  <c r="Z1572" i="17"/>
  <c r="Z1423" i="17"/>
  <c r="Z1283" i="17"/>
  <c r="Z1104" i="17"/>
  <c r="Z958" i="17"/>
  <c r="Z815" i="17"/>
  <c r="Z738" i="17"/>
  <c r="Z693" i="17"/>
  <c r="Z636" i="17"/>
  <c r="Z577" i="17"/>
  <c r="Z520" i="17"/>
  <c r="Z466" i="17"/>
  <c r="Z412" i="17"/>
  <c r="Z353" i="17"/>
  <c r="Z297" i="17"/>
  <c r="Z245" i="17"/>
  <c r="Z182" i="17"/>
  <c r="Z117" i="17"/>
  <c r="Z65" i="17"/>
  <c r="Z26" i="17"/>
  <c r="Z15" i="17"/>
  <c r="Z46" i="17"/>
  <c r="Z77" i="17"/>
  <c r="Z105" i="17"/>
  <c r="Z135" i="17"/>
  <c r="Z2417" i="17"/>
  <c r="Z1839" i="17"/>
  <c r="Z1548" i="17"/>
  <c r="Z1406" i="17"/>
  <c r="Z1253" i="17"/>
  <c r="Z1083" i="17"/>
  <c r="Z928" i="17"/>
  <c r="Z805" i="17"/>
  <c r="Z737" i="17"/>
  <c r="Z678" i="17"/>
  <c r="Z626" i="17"/>
  <c r="Z572" i="17"/>
  <c r="Z516" i="17"/>
  <c r="Z462" i="17"/>
  <c r="Z410" i="17"/>
  <c r="Z350" i="17"/>
  <c r="Z293" i="17"/>
  <c r="Z238" i="17"/>
  <c r="Z174" i="17"/>
  <c r="Z109" i="17"/>
  <c r="Z62" i="17"/>
  <c r="Z2388" i="17"/>
  <c r="Z1826" i="17"/>
  <c r="Z1546" i="17"/>
  <c r="Z1403" i="17"/>
  <c r="Z1249" i="17"/>
  <c r="Z1080" i="17"/>
  <c r="Z923" i="17"/>
  <c r="Z800" i="17"/>
  <c r="Z735" i="17"/>
  <c r="Z675" i="17"/>
  <c r="Z625" i="17"/>
  <c r="Z571" i="17"/>
  <c r="Z515" i="17"/>
  <c r="Z455" i="17"/>
  <c r="Z405" i="17"/>
  <c r="Z348" i="17"/>
  <c r="Z285" i="17"/>
  <c r="Z237" i="17"/>
  <c r="Z172" i="17"/>
  <c r="Z104" i="17"/>
  <c r="Z59" i="17"/>
  <c r="Z17" i="17"/>
  <c r="Z20" i="17"/>
  <c r="Z55" i="17"/>
  <c r="Z83" i="17"/>
  <c r="Z113" i="17"/>
  <c r="Z141" i="17"/>
  <c r="Z163" i="17"/>
  <c r="Z192" i="17"/>
  <c r="Z218" i="17"/>
  <c r="Z242" i="17"/>
  <c r="Z274" i="17"/>
  <c r="Z300" i="17"/>
  <c r="Z328" i="17"/>
  <c r="Z358" i="17"/>
  <c r="Z385" i="17"/>
  <c r="Z415" i="17"/>
  <c r="Z442" i="17"/>
  <c r="Z470" i="17"/>
  <c r="Z498" i="17"/>
  <c r="Z527" i="17"/>
  <c r="Z556" i="17"/>
  <c r="Z586" i="17"/>
  <c r="Z615" i="17"/>
  <c r="Z642" i="17"/>
  <c r="Z662" i="17"/>
  <c r="Z683" i="17"/>
  <c r="Z704" i="17"/>
  <c r="Z723" i="17"/>
  <c r="Z742" i="17"/>
  <c r="Z764" i="17"/>
  <c r="Z782" i="17"/>
  <c r="Z802" i="17"/>
  <c r="Z818" i="17"/>
  <c r="Z836" i="17"/>
  <c r="Z854" i="17"/>
  <c r="Z873" i="17"/>
  <c r="Z891" i="17"/>
  <c r="Z914" i="17"/>
  <c r="Z930" i="17"/>
  <c r="Z945" i="17"/>
  <c r="Z967" i="17"/>
  <c r="Z986" i="17"/>
  <c r="Z1003" i="17"/>
  <c r="Z1021" i="17"/>
  <c r="Z1040" i="17"/>
  <c r="Z1056" i="17"/>
  <c r="Z1084" i="17"/>
  <c r="Z1103" i="17"/>
  <c r="Z1123" i="17"/>
  <c r="Z1140" i="17"/>
  <c r="Z1157" i="17"/>
  <c r="Z1182" i="17"/>
  <c r="Z1202" i="17"/>
  <c r="Z1217" i="17"/>
  <c r="Z1231" i="17"/>
  <c r="Z1252" i="17"/>
  <c r="Z1267" i="17"/>
  <c r="Z1292" i="17"/>
  <c r="Z1311" i="17"/>
  <c r="Z1331" i="17"/>
  <c r="Z1347" i="17"/>
  <c r="Z1368" i="17"/>
  <c r="Z1386" i="17"/>
  <c r="Z1415" i="17"/>
  <c r="Z2195" i="17"/>
  <c r="Z1782" i="17"/>
  <c r="Z1539" i="17"/>
  <c r="Z1394" i="17"/>
  <c r="Z1241" i="17"/>
  <c r="Z1076" i="17"/>
  <c r="Z913" i="17"/>
  <c r="Z795" i="17"/>
  <c r="Z733" i="17"/>
  <c r="Z673" i="17"/>
  <c r="Z617" i="17"/>
  <c r="Z566" i="17"/>
  <c r="Z514" i="17"/>
  <c r="Z449" i="17"/>
  <c r="Z401" i="17"/>
  <c r="Z347" i="17"/>
  <c r="Z282" i="17"/>
  <c r="Z229" i="17"/>
  <c r="Z164" i="17"/>
  <c r="Z102" i="17"/>
  <c r="Z58" i="17"/>
  <c r="Z14" i="17"/>
  <c r="Z21" i="17"/>
  <c r="Z56" i="17"/>
  <c r="Z84" i="17"/>
  <c r="Z115" i="17"/>
  <c r="Z143" i="17"/>
  <c r="Z165" i="17"/>
  <c r="Z193" i="17"/>
  <c r="Z219" i="17"/>
  <c r="Z244" i="17"/>
  <c r="Z275" i="17"/>
  <c r="Z301" i="17"/>
  <c r="Z329" i="17"/>
  <c r="Z360" i="17"/>
  <c r="Z386" i="17"/>
  <c r="Z416" i="17"/>
  <c r="Z445" i="17"/>
  <c r="Z471" i="17"/>
  <c r="Z501" i="17"/>
  <c r="Z530" i="17"/>
  <c r="Z557" i="17"/>
  <c r="Z588" i="17"/>
  <c r="Z616" i="17"/>
  <c r="Z643" i="17"/>
  <c r="Z665" i="17"/>
  <c r="Z684" i="17"/>
  <c r="Z705" i="17"/>
  <c r="Z724" i="17"/>
  <c r="Z743" i="17"/>
  <c r="Z770" i="17"/>
  <c r="Z783" i="17"/>
  <c r="Z803" i="17"/>
  <c r="Z820" i="17"/>
  <c r="Z837" i="17"/>
  <c r="Z855" i="17"/>
  <c r="Z877" i="17"/>
  <c r="Z892" i="17"/>
  <c r="Z916" i="17"/>
  <c r="Z931" i="17"/>
  <c r="Z946" i="17"/>
  <c r="Z971" i="17"/>
  <c r="Z988" i="17"/>
  <c r="Z1004" i="17"/>
  <c r="Z1022" i="17"/>
  <c r="Z1041" i="17"/>
  <c r="Z1057" i="17"/>
  <c r="Z1085" i="17"/>
  <c r="Z1105" i="17"/>
  <c r="Z1125" i="17"/>
  <c r="Z1141" i="17"/>
  <c r="Z1160" i="17"/>
  <c r="Z1183" i="17"/>
  <c r="Z1204" i="17"/>
  <c r="Z1219" i="17"/>
  <c r="Z1232" i="17"/>
  <c r="Z1254" i="17"/>
  <c r="Z1268" i="17"/>
  <c r="Z1297" i="17"/>
  <c r="Z1312" i="17"/>
  <c r="Z1332" i="17"/>
  <c r="Z1348" i="17"/>
  <c r="Z1369" i="17"/>
  <c r="Z1390" i="17"/>
  <c r="Z1419" i="17"/>
  <c r="Z2193" i="17"/>
  <c r="Z1743" i="17"/>
  <c r="Z1519" i="17"/>
  <c r="Z1383" i="17"/>
  <c r="Z1208" i="17"/>
  <c r="Z1070" i="17"/>
  <c r="Z899" i="17"/>
  <c r="Z792" i="17"/>
  <c r="Z721" i="17"/>
  <c r="Z671" i="17"/>
  <c r="Z606" i="17"/>
  <c r="Z564" i="17"/>
  <c r="Z513" i="17"/>
  <c r="Z447" i="17"/>
  <c r="Z392" i="17"/>
  <c r="Z342" i="17"/>
  <c r="Z281" i="17"/>
  <c r="Z217" i="17"/>
  <c r="Z160" i="17"/>
  <c r="Z101" i="17"/>
  <c r="Z53" i="17"/>
  <c r="Z11" i="17"/>
  <c r="Z24" i="17"/>
  <c r="Z57" i="17"/>
  <c r="Z85" i="17"/>
  <c r="Z116" i="17"/>
  <c r="Z144" i="17"/>
  <c r="Z166" i="17"/>
  <c r="Z194" i="17"/>
  <c r="Z220" i="17"/>
  <c r="Z246" i="17"/>
  <c r="Z276" i="17"/>
  <c r="Z302" i="17"/>
  <c r="Z330" i="17"/>
  <c r="Z361" i="17"/>
  <c r="Z387" i="17"/>
  <c r="Z417" i="17"/>
  <c r="Z446" i="17"/>
  <c r="Z472" i="17"/>
  <c r="Z502" i="17"/>
  <c r="Z533" i="17"/>
  <c r="Z558" i="17"/>
  <c r="Z589" i="17"/>
  <c r="Z619" i="17"/>
  <c r="Z644" i="17"/>
  <c r="Z667" i="17"/>
  <c r="Z685" i="17"/>
  <c r="Z706" i="17"/>
  <c r="Z725" i="17"/>
  <c r="Z744" i="17"/>
  <c r="Z771" i="17"/>
  <c r="Z785" i="17"/>
  <c r="Z804" i="17"/>
  <c r="Z821" i="17"/>
  <c r="Z838" i="17"/>
  <c r="Z856" i="17"/>
  <c r="Z878" i="17"/>
  <c r="Z893" i="17"/>
  <c r="Z917" i="17"/>
  <c r="Z933" i="17"/>
  <c r="Z947" i="17"/>
  <c r="Z2110" i="17"/>
  <c r="Z1729" i="17"/>
  <c r="Z1502" i="17"/>
  <c r="Z1356" i="17"/>
  <c r="Z1184" i="17"/>
  <c r="Z1032" i="17"/>
  <c r="Z880" i="17"/>
  <c r="Z773" i="17"/>
  <c r="Z719" i="17"/>
  <c r="Z670" i="17"/>
  <c r="Z604" i="17"/>
  <c r="Z549" i="17"/>
  <c r="Z500" i="17"/>
  <c r="Z444" i="17"/>
  <c r="Z388" i="17"/>
  <c r="Z340" i="17"/>
  <c r="Z277" i="17"/>
  <c r="Z211" i="17"/>
  <c r="Z140" i="17"/>
  <c r="Z92" i="17"/>
  <c r="Z47" i="17"/>
  <c r="Z9" i="17"/>
  <c r="Z32" i="17"/>
  <c r="Z60" i="17"/>
  <c r="Z93" i="17"/>
  <c r="Z118" i="17"/>
  <c r="Z147" i="17"/>
  <c r="Z167" i="17"/>
  <c r="Z199" i="17"/>
  <c r="Z221" i="17"/>
  <c r="Z250" i="17"/>
  <c r="Z278" i="17"/>
  <c r="Z306" i="17"/>
  <c r="Z331" i="17"/>
  <c r="Z366" i="17"/>
  <c r="Z389" i="17"/>
  <c r="Z421" i="17"/>
  <c r="Z448" i="17"/>
  <c r="Z476" i="17"/>
  <c r="Z503" i="17"/>
  <c r="Z541" i="17"/>
  <c r="Z560" i="17"/>
  <c r="Z593" i="17"/>
  <c r="Z620" i="17"/>
  <c r="Z647" i="17"/>
  <c r="Z668" i="17"/>
  <c r="Z687" i="17"/>
  <c r="Z708" i="17"/>
  <c r="Z727" i="17"/>
  <c r="Z745" i="17"/>
  <c r="Z772" i="17"/>
  <c r="Z786" i="17"/>
  <c r="Z806" i="17"/>
  <c r="Z823" i="17"/>
  <c r="Z840" i="17"/>
  <c r="Z857" i="17"/>
  <c r="Z879" i="17"/>
  <c r="Z895" i="17"/>
  <c r="Z918" i="17"/>
  <c r="Z935" i="17"/>
  <c r="Z950" i="17"/>
  <c r="Z2106" i="17"/>
  <c r="Z876" i="17"/>
  <c r="Z499" i="17"/>
  <c r="Z137" i="17"/>
  <c r="Z2022" i="17"/>
  <c r="Z868" i="17"/>
  <c r="Z493" i="17"/>
  <c r="Z134" i="17"/>
  <c r="Z64" i="17"/>
  <c r="Z156" i="17"/>
  <c r="Z1691" i="17"/>
  <c r="Z767" i="17"/>
  <c r="Z443" i="17"/>
  <c r="Z90" i="17"/>
  <c r="Z66" i="17"/>
  <c r="Z161" i="17"/>
  <c r="Z1666" i="17"/>
  <c r="Z765" i="17"/>
  <c r="Z438" i="17"/>
  <c r="Z88" i="17"/>
  <c r="Z78" i="17"/>
  <c r="Z171" i="17"/>
  <c r="Z1490" i="17"/>
  <c r="Z712" i="17"/>
  <c r="Z381" i="17"/>
  <c r="Z42" i="17"/>
  <c r="Z95" i="17"/>
  <c r="Z173" i="17"/>
  <c r="Z225" i="17"/>
  <c r="Z283" i="17"/>
  <c r="Z334" i="17"/>
  <c r="Z396" i="17"/>
  <c r="Z1484" i="17"/>
  <c r="Z707" i="17"/>
  <c r="Z375" i="17"/>
  <c r="Z40" i="17"/>
  <c r="Z96" i="17"/>
  <c r="Z178" i="17"/>
  <c r="Z230" i="17"/>
  <c r="Z289" i="17"/>
  <c r="Z341" i="17"/>
  <c r="Z400" i="17"/>
  <c r="Z451" i="17"/>
  <c r="Z489" i="17"/>
  <c r="Z548" i="17"/>
  <c r="Z598" i="17"/>
  <c r="Z640" i="17"/>
  <c r="Z680" i="17"/>
  <c r="Z714" i="17"/>
  <c r="Z749" i="17"/>
  <c r="Z780" i="17"/>
  <c r="Z813" i="17"/>
  <c r="Z844" i="17"/>
  <c r="Z870" i="17"/>
  <c r="Z909" i="17"/>
  <c r="Z940" i="17"/>
  <c r="Z972" i="17"/>
  <c r="Z993" i="17"/>
  <c r="Z1018" i="17"/>
  <c r="Z1044" i="17"/>
  <c r="Z1064" i="17"/>
  <c r="Z1097" i="17"/>
  <c r="Z1126" i="17"/>
  <c r="Z1147" i="17"/>
  <c r="Z1177" i="17"/>
  <c r="Z1205" i="17"/>
  <c r="Z1223" i="17"/>
  <c r="Z1248" i="17"/>
  <c r="Z1269" i="17"/>
  <c r="Z1303" i="17"/>
  <c r="Z1323" i="17"/>
  <c r="Z1352" i="17"/>
  <c r="Z1376" i="17"/>
  <c r="Z1410" i="17"/>
  <c r="Z1438" i="17"/>
  <c r="Z1453" i="17"/>
  <c r="Z1473" i="17"/>
  <c r="Z1496" i="17"/>
  <c r="Z1517" i="17"/>
  <c r="Z1537" i="17"/>
  <c r="Z1556" i="17"/>
  <c r="Z1578" i="17"/>
  <c r="Z1600" i="17"/>
  <c r="Z1620" i="17"/>
  <c r="Z1638" i="17"/>
  <c r="Z1660" i="17"/>
  <c r="Z1683" i="17"/>
  <c r="Z1701" i="17"/>
  <c r="Z1721" i="17"/>
  <c r="Z1737" i="17"/>
  <c r="Z1753" i="17"/>
  <c r="Z1768" i="17"/>
  <c r="Z1789" i="17"/>
  <c r="Z1804" i="17"/>
  <c r="Z1821" i="17"/>
  <c r="Z1840" i="17"/>
  <c r="Z1857" i="17"/>
  <c r="Z1874" i="17"/>
  <c r="Z1888" i="17"/>
  <c r="Z1916" i="17"/>
  <c r="Z1939" i="17"/>
  <c r="Z1957" i="17"/>
  <c r="Z1970" i="17"/>
  <c r="Z1986" i="17"/>
  <c r="Z2004" i="17"/>
  <c r="Z2032" i="17"/>
  <c r="Z2051" i="17"/>
  <c r="Z2065" i="17"/>
  <c r="Z2086" i="17"/>
  <c r="Z2104" i="17"/>
  <c r="Z2131" i="17"/>
  <c r="Z2150" i="17"/>
  <c r="Z2164" i="17"/>
  <c r="Z2188" i="17"/>
  <c r="Z2207" i="17"/>
  <c r="Z2229" i="17"/>
  <c r="Z1353" i="17"/>
  <c r="Z663" i="17"/>
  <c r="Z325" i="17"/>
  <c r="Z22" i="17"/>
  <c r="Z110" i="17"/>
  <c r="Z180" i="17"/>
  <c r="Z233" i="17"/>
  <c r="Z291" i="17"/>
  <c r="Z346" i="17"/>
  <c r="Z403" i="17"/>
  <c r="Z452" i="17"/>
  <c r="Z494" i="17"/>
  <c r="Z550" i="17"/>
  <c r="Z603" i="17"/>
  <c r="Z648" i="17"/>
  <c r="Z681" i="17"/>
  <c r="Z715" i="17"/>
  <c r="Z751" i="17"/>
  <c r="Z781" i="17"/>
  <c r="Z814" i="17"/>
  <c r="Z846" i="17"/>
  <c r="Z882" i="17"/>
  <c r="Z910" i="17"/>
  <c r="Z941" i="17"/>
  <c r="Z975" i="17"/>
  <c r="Z995" i="17"/>
  <c r="Z1019" i="17"/>
  <c r="Z1045" i="17"/>
  <c r="Z1066" i="17"/>
  <c r="Z1099" i="17"/>
  <c r="Z1127" i="17"/>
  <c r="Z1150" i="17"/>
  <c r="Z1179" i="17"/>
  <c r="Z1207" i="17"/>
  <c r="Z1225" i="17"/>
  <c r="Z1250" i="17"/>
  <c r="Z1271" i="17"/>
  <c r="Z1305" i="17"/>
  <c r="Z1326" i="17"/>
  <c r="Z1354" i="17"/>
  <c r="Z1379" i="17"/>
  <c r="Z1411" i="17"/>
  <c r="Z1439" i="17"/>
  <c r="Z1454" i="17"/>
  <c r="Z1474" i="17"/>
  <c r="Z1497" i="17"/>
  <c r="Z1518" i="17"/>
  <c r="Z1540" i="17"/>
  <c r="Z1560" i="17"/>
  <c r="Z1579" i="17"/>
  <c r="Z1601" i="17"/>
  <c r="Z1621" i="17"/>
  <c r="Z1639" i="17"/>
  <c r="Z1662" i="17"/>
  <c r="Z1685" i="17"/>
  <c r="Z1702" i="17"/>
  <c r="Z1723" i="17"/>
  <c r="Z1738" i="17"/>
  <c r="Z1754" i="17"/>
  <c r="Z1769" i="17"/>
  <c r="Z1791" i="17"/>
  <c r="Z1805" i="17"/>
  <c r="Z1822" i="17"/>
  <c r="Z1841" i="17"/>
  <c r="Z1858" i="17"/>
  <c r="Z1875" i="17"/>
  <c r="Z1892" i="17"/>
  <c r="Z1924" i="17"/>
  <c r="Z1940" i="17"/>
  <c r="Z1958" i="17"/>
  <c r="Z1971" i="17"/>
  <c r="Z1988" i="17"/>
  <c r="Z2005" i="17"/>
  <c r="Z2033" i="17"/>
  <c r="Z2052" i="17"/>
  <c r="Z2066" i="17"/>
  <c r="Z2087" i="17"/>
  <c r="Z2107" i="17"/>
  <c r="Z2133" i="17"/>
  <c r="Z2151" i="17"/>
  <c r="Z2165" i="17"/>
  <c r="Z2189" i="17"/>
  <c r="Z2208" i="17"/>
  <c r="Z2231" i="17"/>
  <c r="Z2248" i="17"/>
  <c r="Z1350" i="17"/>
  <c r="Z661" i="17"/>
  <c r="Z320" i="17"/>
  <c r="Z7" i="17"/>
  <c r="Z120" i="17"/>
  <c r="Z183" i="17"/>
  <c r="Z236" i="17"/>
  <c r="Z295" i="17"/>
  <c r="Z351" i="17"/>
  <c r="Z404" i="17"/>
  <c r="Z459" i="17"/>
  <c r="Z506" i="17"/>
  <c r="Z551" i="17"/>
  <c r="Z607" i="17"/>
  <c r="Z649" i="17"/>
  <c r="Z682" i="17"/>
  <c r="Z716" i="17"/>
  <c r="Z753" i="17"/>
  <c r="Z787" i="17"/>
  <c r="Z816" i="17"/>
  <c r="Z850" i="17"/>
  <c r="Z883" i="17"/>
  <c r="Z911" i="17"/>
  <c r="Z942" i="17"/>
  <c r="Z976" i="17"/>
  <c r="Z996" i="17"/>
  <c r="Z1020" i="17"/>
  <c r="Z1046" i="17"/>
  <c r="Z1067" i="17"/>
  <c r="Z1100" i="17"/>
  <c r="Z1128" i="17"/>
  <c r="Z1151" i="17"/>
  <c r="Z1180" i="17"/>
  <c r="Z601" i="17"/>
  <c r="Z267" i="17"/>
  <c r="Z6" i="17"/>
  <c r="Z122" i="17"/>
  <c r="Z185" i="17"/>
  <c r="Z239" i="17"/>
  <c r="Z298" i="17"/>
  <c r="Z352" i="17"/>
  <c r="Z406" i="17"/>
  <c r="Z463" i="17"/>
  <c r="Z507" i="17"/>
  <c r="Z554" i="17"/>
  <c r="Z608" i="17"/>
  <c r="Z653" i="17"/>
  <c r="Z688" i="17"/>
  <c r="Z720" i="17"/>
  <c r="Z757" i="17"/>
  <c r="Z789" i="17"/>
  <c r="Z817" i="17"/>
  <c r="Z851" i="17"/>
  <c r="Z886" i="17"/>
  <c r="Z919" i="17"/>
  <c r="Z943" i="17"/>
  <c r="Z977" i="17"/>
  <c r="Z998" i="17"/>
  <c r="Z1024" i="17"/>
  <c r="Z1047" i="17"/>
  <c r="Z1068" i="17"/>
  <c r="Z1107" i="17"/>
  <c r="Z1131" i="17"/>
  <c r="Z1152" i="17"/>
  <c r="Z1185" i="17"/>
  <c r="Z1210" i="17"/>
  <c r="Z1227" i="17"/>
  <c r="Z1255" i="17"/>
  <c r="Z1273" i="17"/>
  <c r="Z1307" i="17"/>
  <c r="Z1333" i="17"/>
  <c r="Z1359" i="17"/>
  <c r="Z1382" i="17"/>
  <c r="Z1420" i="17"/>
  <c r="Z1441" i="17"/>
  <c r="Z1456" i="17"/>
  <c r="Z1482" i="17"/>
  <c r="Z1501" i="17"/>
  <c r="Z1522" i="17"/>
  <c r="Z1543" i="17"/>
  <c r="Z1564" i="17"/>
  <c r="Z1584" i="17"/>
  <c r="Z1604" i="17"/>
  <c r="Z1624" i="17"/>
  <c r="Z1642" i="17"/>
  <c r="Z1664" i="17"/>
  <c r="Z1687" i="17"/>
  <c r="Z1706" i="17"/>
  <c r="Z1725" i="17"/>
  <c r="Z1740" i="17"/>
  <c r="Z1756" i="17"/>
  <c r="Z1773" i="17"/>
  <c r="Z1793" i="17"/>
  <c r="Z1808" i="17"/>
  <c r="Z1827" i="17"/>
  <c r="Z1843" i="17"/>
  <c r="Z1860" i="17"/>
  <c r="Z1877" i="17"/>
  <c r="Z1895" i="17"/>
  <c r="Z1927" i="17"/>
  <c r="Z1942" i="17"/>
  <c r="Z1960" i="17"/>
  <c r="Z1976" i="17"/>
  <c r="Z1990" i="17"/>
  <c r="Z2009" i="17"/>
  <c r="Z2039" i="17"/>
  <c r="Z2054" i="17"/>
  <c r="Z2072" i="17"/>
  <c r="Z2089" i="17"/>
  <c r="Z2111" i="17"/>
  <c r="Z2137" i="17"/>
  <c r="Z2153" i="17"/>
  <c r="Z2168" i="17"/>
  <c r="Z2191" i="17"/>
  <c r="Z2211" i="17"/>
  <c r="Z2236" i="17"/>
  <c r="Z2250" i="17"/>
  <c r="Z1176" i="17"/>
  <c r="Z600" i="17"/>
  <c r="Z264" i="17"/>
  <c r="Z16" i="17"/>
  <c r="Z136" i="17"/>
  <c r="Z202" i="17"/>
  <c r="Z252" i="17"/>
  <c r="Z309" i="17"/>
  <c r="Z369" i="17"/>
  <c r="Z407" i="17"/>
  <c r="Z464" i="17"/>
  <c r="Z512" i="17"/>
  <c r="Z563" i="17"/>
  <c r="Z609" i="17"/>
  <c r="Z654" i="17"/>
  <c r="Z689" i="17"/>
  <c r="Z722" i="17"/>
  <c r="Z758" i="17"/>
  <c r="Z793" i="17"/>
  <c r="Z824" i="17"/>
  <c r="Z852" i="17"/>
  <c r="Z887" i="17"/>
  <c r="Z920" i="17"/>
  <c r="Z944" i="17"/>
  <c r="Z979" i="17"/>
  <c r="Z1000" i="17"/>
  <c r="Z1026" i="17"/>
  <c r="Z1051" i="17"/>
  <c r="Z1069" i="17"/>
  <c r="Z1110" i="17"/>
  <c r="Z1133" i="17"/>
  <c r="Z1153" i="17"/>
  <c r="Z1186" i="17"/>
  <c r="Z1212" i="17"/>
  <c r="Z1228" i="17"/>
  <c r="Z1256" i="17"/>
  <c r="Z1275" i="17"/>
  <c r="Z3698" i="17"/>
  <c r="Z3676" i="17"/>
  <c r="Z3658" i="17"/>
  <c r="Z3636" i="17"/>
  <c r="Z3617" i="17"/>
  <c r="Z3600" i="17"/>
  <c r="Z3572" i="17"/>
  <c r="Z3557" i="17"/>
  <c r="Z3534" i="17"/>
  <c r="Z3512" i="17"/>
  <c r="Z3497" i="17"/>
  <c r="Z3478" i="17"/>
  <c r="Z3460" i="17"/>
  <c r="Z3444" i="17"/>
  <c r="Z3427" i="17"/>
  <c r="Z3406" i="17"/>
  <c r="Z3387" i="17"/>
  <c r="Z3368" i="17"/>
  <c r="Z3348" i="17"/>
  <c r="Z3321" i="17"/>
  <c r="Z3306" i="17"/>
  <c r="Z3292" i="17"/>
  <c r="Z3268" i="17"/>
  <c r="Z3249" i="17"/>
  <c r="Z3233" i="17"/>
  <c r="Z3216" i="17"/>
  <c r="Z3196" i="17"/>
  <c r="Z3179" i="17"/>
  <c r="Z3160" i="17"/>
  <c r="Z3145" i="17"/>
  <c r="Z3126" i="17"/>
  <c r="Z3105" i="17"/>
  <c r="Z3083" i="17"/>
  <c r="Z3063" i="17"/>
  <c r="Z3044" i="17"/>
  <c r="Z3024" i="17"/>
  <c r="Z3009" i="17"/>
  <c r="Z2985" i="17"/>
  <c r="Z2960" i="17"/>
  <c r="Z2937" i="17"/>
  <c r="Z2902" i="17"/>
  <c r="Z2883" i="17"/>
  <c r="Z2861" i="17"/>
  <c r="Z2841" i="17"/>
  <c r="Z2815" i="17"/>
  <c r="Z2791" i="17"/>
  <c r="Z2772" i="17"/>
  <c r="Z2750" i="17"/>
  <c r="Z2727" i="17"/>
  <c r="Z2706" i="17"/>
  <c r="Z2690" i="17"/>
  <c r="Z2671" i="17"/>
  <c r="Z2651" i="17"/>
  <c r="Z2630" i="17"/>
  <c r="Z2609" i="17"/>
  <c r="Z2589" i="17"/>
  <c r="Z2568" i="17"/>
  <c r="Z2553" i="17"/>
  <c r="Z2525" i="17"/>
  <c r="Z2511" i="17"/>
  <c r="Z2494" i="17"/>
  <c r="Z2479" i="17"/>
  <c r="Z2462" i="17"/>
  <c r="Z2441" i="17"/>
  <c r="Z2427" i="17"/>
  <c r="Z2412" i="17"/>
  <c r="Z2394" i="17"/>
  <c r="Z2366" i="17"/>
  <c r="Z2353" i="17"/>
  <c r="Z2336" i="17"/>
  <c r="Z2318" i="17"/>
  <c r="Z2303" i="17"/>
  <c r="Z2284" i="17"/>
  <c r="Z2257" i="17"/>
  <c r="Z2240" i="17"/>
  <c r="Z2210" i="17"/>
  <c r="Z2178" i="17"/>
  <c r="Z2156" i="17"/>
  <c r="Z2135" i="17"/>
  <c r="Z2099" i="17"/>
  <c r="Z2078" i="17"/>
  <c r="Z2053" i="17"/>
  <c r="Z2020" i="17"/>
  <c r="Z1993" i="17"/>
  <c r="Z1974" i="17"/>
  <c r="Z1952" i="17"/>
  <c r="Z1932" i="17"/>
  <c r="Z1894" i="17"/>
  <c r="Z1870" i="17"/>
  <c r="Z1847" i="17"/>
  <c r="Z1825" i="17"/>
  <c r="Z1800" i="17"/>
  <c r="Z1779" i="17"/>
  <c r="Z1755" i="17"/>
  <c r="Z1733" i="17"/>
  <c r="Z1715" i="17"/>
  <c r="Z1686" i="17"/>
  <c r="Z1654" i="17"/>
  <c r="Z1627" i="17"/>
  <c r="Z1603" i="17"/>
  <c r="Z1573" i="17"/>
  <c r="Z1547" i="17"/>
  <c r="Z1520" i="17"/>
  <c r="Z1493" i="17"/>
  <c r="Z1460" i="17"/>
  <c r="Z1440" i="17"/>
  <c r="Z1400" i="17"/>
  <c r="Z1365" i="17"/>
  <c r="Z1328" i="17"/>
  <c r="Z1300" i="17"/>
  <c r="Z1257" i="17"/>
  <c r="Z1220" i="17"/>
  <c r="Z1187" i="17"/>
  <c r="Z1139" i="17"/>
  <c r="Z1095" i="17"/>
  <c r="Z1052" i="17"/>
  <c r="Z1008" i="17"/>
  <c r="Z960" i="17"/>
  <c r="Z907" i="17"/>
  <c r="Z859" i="17"/>
  <c r="Z799" i="17"/>
  <c r="Z739" i="17"/>
  <c r="Z692" i="17"/>
  <c r="Z623" i="17"/>
  <c r="Z543" i="17"/>
  <c r="Z436" i="17"/>
  <c r="Z370" i="17"/>
  <c r="Z253" i="17"/>
  <c r="Z34" i="17"/>
  <c r="Z3696" i="17"/>
  <c r="Z3675" i="17"/>
  <c r="Z3657" i="17"/>
  <c r="Z3635" i="17"/>
  <c r="Z3616" i="17"/>
  <c r="Z3599" i="17"/>
  <c r="Z3571" i="17"/>
  <c r="Z3556" i="17"/>
  <c r="Z3533" i="17"/>
  <c r="Z3511" i="17"/>
  <c r="Z3495" i="17"/>
  <c r="Z3477" i="17"/>
  <c r="Z3459" i="17"/>
  <c r="Z3441" i="17"/>
  <c r="Z3426" i="17"/>
  <c r="Z3405" i="17"/>
  <c r="Z3386" i="17"/>
  <c r="Z3367" i="17"/>
  <c r="Z3345" i="17"/>
  <c r="Z3320" i="17"/>
  <c r="Z3305" i="17"/>
  <c r="Z3291" i="17"/>
  <c r="Z3266" i="17"/>
  <c r="Z3248" i="17"/>
  <c r="Z3232" i="17"/>
  <c r="Z3214" i="17"/>
  <c r="Z3194" i="17"/>
  <c r="Z3177" i="17"/>
  <c r="Z3159" i="17"/>
  <c r="Z3144" i="17"/>
  <c r="Z3124" i="17"/>
  <c r="Z3103" i="17"/>
  <c r="Z3082" i="17"/>
  <c r="Z3062" i="17"/>
  <c r="Z3042" i="17"/>
  <c r="Z3023" i="17"/>
  <c r="Z3006" i="17"/>
  <c r="Z2981" i="17"/>
  <c r="Z2959" i="17"/>
  <c r="Z2933" i="17"/>
  <c r="Z2900" i="17"/>
  <c r="Z2882" i="17"/>
  <c r="Z2859" i="17"/>
  <c r="Z2834" i="17"/>
  <c r="Z2812" i="17"/>
  <c r="Z2789" i="17"/>
  <c r="Z2771" i="17"/>
  <c r="Z2748" i="17"/>
  <c r="Z2725" i="17"/>
  <c r="Z2705" i="17"/>
  <c r="Z2689" i="17"/>
  <c r="Z2669" i="17"/>
  <c r="Z2650" i="17"/>
  <c r="Z2627" i="17"/>
  <c r="Z2608" i="17"/>
  <c r="Z2588" i="17"/>
  <c r="Z2566" i="17"/>
  <c r="Z2552" i="17"/>
  <c r="Z2523" i="17"/>
  <c r="Z2510" i="17"/>
  <c r="Z2493" i="17"/>
  <c r="Z2477" i="17"/>
  <c r="Z2460" i="17"/>
  <c r="Z2439" i="17"/>
  <c r="Z2426" i="17"/>
  <c r="Z2410" i="17"/>
  <c r="Z2393" i="17"/>
  <c r="Z2365" i="17"/>
  <c r="Z2352" i="17"/>
  <c r="Z2335" i="17"/>
  <c r="Z2317" i="17"/>
  <c r="Z2302" i="17"/>
  <c r="Z2282" i="17"/>
  <c r="Z2256" i="17"/>
  <c r="Z2239" i="17"/>
  <c r="Z2206" i="17"/>
  <c r="Z2176" i="17"/>
  <c r="Z2155" i="17"/>
  <c r="Z2129" i="17"/>
  <c r="Z2095" i="17"/>
  <c r="Z2077" i="17"/>
  <c r="Z2049" i="17"/>
  <c r="Z2019" i="17"/>
  <c r="Z1992" i="17"/>
  <c r="Z1969" i="17"/>
  <c r="Z1950" i="17"/>
  <c r="Z1931" i="17"/>
  <c r="Z1887" i="17"/>
  <c r="Z1867" i="17"/>
  <c r="Z1845" i="17"/>
  <c r="Z1820" i="17"/>
  <c r="Z1799" i="17"/>
  <c r="Z1776" i="17"/>
  <c r="Z1752" i="17"/>
  <c r="Z1732" i="17"/>
  <c r="Z1712" i="17"/>
  <c r="Z1682" i="17"/>
  <c r="Z1653" i="17"/>
  <c r="Z1626" i="17"/>
  <c r="Z1599" i="17"/>
  <c r="Z1570" i="17"/>
  <c r="Z1545" i="17"/>
  <c r="Z1515" i="17"/>
  <c r="Z1492" i="17"/>
  <c r="Z1459" i="17"/>
  <c r="Z1437" i="17"/>
  <c r="Z1399" i="17"/>
  <c r="Z1364" i="17"/>
  <c r="Z1322" i="17"/>
  <c r="Z1285" i="17"/>
  <c r="Z1251" i="17"/>
  <c r="Z1216" i="17"/>
  <c r="Z1181" i="17"/>
  <c r="Z1137" i="17"/>
  <c r="Z1093" i="17"/>
  <c r="Z1039" i="17"/>
  <c r="Z1006" i="17"/>
  <c r="Z957" i="17"/>
  <c r="Z906" i="17"/>
  <c r="Z853" i="17"/>
  <c r="Z798" i="17"/>
  <c r="Z736" i="17"/>
  <c r="Z679" i="17"/>
  <c r="Z622" i="17"/>
  <c r="Z525" i="17"/>
  <c r="Z433" i="17"/>
  <c r="Z333" i="17"/>
  <c r="Z224" i="17"/>
  <c r="Z207" i="17"/>
  <c r="Z3725" i="17"/>
  <c r="Z3694" i="17"/>
  <c r="Z3674" i="17"/>
  <c r="Z3656" i="17"/>
  <c r="Z3634" i="17"/>
  <c r="Z3615" i="17"/>
  <c r="Z3596" i="17"/>
  <c r="Z3570" i="17"/>
  <c r="Z3555" i="17"/>
  <c r="Z3530" i="17"/>
  <c r="Z3510" i="17"/>
  <c r="Z3494" i="17"/>
  <c r="Z3476" i="17"/>
  <c r="Z3458" i="17"/>
  <c r="Z3440" i="17"/>
  <c r="Z3425" i="17"/>
  <c r="Z3401" i="17"/>
  <c r="Z3385" i="17"/>
  <c r="Z3366" i="17"/>
  <c r="Z3344" i="17"/>
  <c r="Z3319" i="17"/>
  <c r="Z3303" i="17"/>
  <c r="Z3290" i="17"/>
  <c r="Z3265" i="17"/>
  <c r="Z3247" i="17"/>
  <c r="Z3230" i="17"/>
  <c r="Z3211" i="17"/>
  <c r="Z3193" i="17"/>
  <c r="Z3175" i="17"/>
  <c r="Z3158" i="17"/>
  <c r="Z3141" i="17"/>
  <c r="Z3123" i="17"/>
  <c r="Z3102" i="17"/>
  <c r="Z3081" i="17"/>
  <c r="Z3058" i="17"/>
  <c r="Z3041" i="17"/>
  <c r="Z3021" i="17"/>
  <c r="Z3002" i="17"/>
  <c r="Z2978" i="17"/>
  <c r="Z2958" i="17"/>
  <c r="Z2929" i="17"/>
  <c r="Z2899" i="17"/>
  <c r="Z2881" i="17"/>
  <c r="Z2858" i="17"/>
  <c r="Z2831" i="17"/>
  <c r="Z2809" i="17"/>
  <c r="Z2787" i="17"/>
  <c r="Z2770" i="17"/>
  <c r="Z2747" i="17"/>
  <c r="Z2724" i="17"/>
  <c r="Z2704" i="17"/>
  <c r="Z2688" i="17"/>
  <c r="Z2665" i="17"/>
  <c r="Z2649" i="17"/>
  <c r="Z2626" i="17"/>
  <c r="Z2607" i="17"/>
  <c r="Z2583" i="17"/>
  <c r="Z2565" i="17"/>
  <c r="Z2547" i="17"/>
  <c r="Z2522" i="17"/>
  <c r="Z2509" i="17"/>
  <c r="Z2490" i="17"/>
  <c r="Z2476" i="17"/>
  <c r="Z2458" i="17"/>
  <c r="Z2438" i="17"/>
  <c r="Z2425" i="17"/>
  <c r="Z2409" i="17"/>
  <c r="Z2385" i="17"/>
  <c r="Z2364" i="17"/>
  <c r="Z2351" i="17"/>
  <c r="Z2333" i="17"/>
  <c r="Z2316" i="17"/>
  <c r="Z2299" i="17"/>
  <c r="Z2281" i="17"/>
  <c r="Z2254" i="17"/>
  <c r="Z2237" i="17"/>
  <c r="Z2204" i="17"/>
  <c r="Z2175" i="17"/>
  <c r="Z2154" i="17"/>
  <c r="Z2127" i="17"/>
  <c r="Z2094" i="17"/>
  <c r="Z2076" i="17"/>
  <c r="Z2048" i="17"/>
  <c r="Z2018" i="17"/>
  <c r="Z1991" i="17"/>
  <c r="Z1968" i="17"/>
  <c r="Z1949" i="17"/>
  <c r="Z1928" i="17"/>
  <c r="Z1886" i="17"/>
  <c r="Z1866" i="17"/>
  <c r="Z1844" i="17"/>
  <c r="Z1817" i="17"/>
  <c r="Z1798" i="17"/>
  <c r="Z1775" i="17"/>
  <c r="Z1751" i="17"/>
  <c r="Z1731" i="17"/>
  <c r="Z1708" i="17"/>
  <c r="Z1681" i="17"/>
  <c r="Z1652" i="17"/>
  <c r="Z1625" i="17"/>
  <c r="Z1597" i="17"/>
  <c r="Z1569" i="17"/>
  <c r="Z1544" i="17"/>
  <c r="Z1514" i="17"/>
  <c r="Z1491" i="17"/>
  <c r="Z1457" i="17"/>
  <c r="Z1436" i="17"/>
  <c r="Z1398" i="17"/>
  <c r="Z1363" i="17"/>
  <c r="Z1321" i="17"/>
  <c r="Z1282" i="17"/>
  <c r="Z1247" i="17"/>
  <c r="Z1215" i="17"/>
  <c r="Z1175" i="17"/>
  <c r="Z1136" i="17"/>
  <c r="Z1092" i="17"/>
  <c r="Z1038" i="17"/>
  <c r="Z1002" i="17"/>
  <c r="Z956" i="17"/>
  <c r="Z900" i="17"/>
  <c r="Z841" i="17"/>
  <c r="Z797" i="17"/>
  <c r="Z734" i="17"/>
  <c r="Z676" i="17"/>
  <c r="Z613" i="17"/>
  <c r="Z524" i="17"/>
  <c r="Z432" i="17"/>
  <c r="Z326" i="17"/>
  <c r="Z215" i="17"/>
  <c r="Z208" i="17"/>
  <c r="Z3721" i="17"/>
  <c r="Z3693" i="17"/>
  <c r="Z3673" i="17"/>
  <c r="Z3655" i="17"/>
  <c r="Z3632" i="17"/>
  <c r="Z3614" i="17"/>
  <c r="Z3595" i="17"/>
  <c r="Z3568" i="17"/>
  <c r="Z3552" i="17"/>
  <c r="Z3528" i="17"/>
  <c r="Z3509" i="17"/>
  <c r="Z3493" i="17"/>
  <c r="Z3475" i="17"/>
  <c r="Z3456" i="17"/>
  <c r="Z3439" i="17"/>
  <c r="Z3423" i="17"/>
  <c r="Z3400" i="17"/>
  <c r="Z3384" i="17"/>
  <c r="Z3365" i="17"/>
  <c r="Z3343" i="17"/>
  <c r="Z3318" i="17"/>
  <c r="Z3301" i="17"/>
  <c r="Z3288" i="17"/>
  <c r="Z3263" i="17"/>
  <c r="Z3245" i="17"/>
  <c r="Z3228" i="17"/>
  <c r="Z3210" i="17"/>
  <c r="Z3191" i="17"/>
  <c r="Z3173" i="17"/>
  <c r="Z3157" i="17"/>
  <c r="Z3140" i="17"/>
  <c r="Z3122" i="17"/>
  <c r="Z3100" i="17"/>
  <c r="Z3079" i="17"/>
  <c r="Z3056" i="17"/>
  <c r="Z3038" i="17"/>
  <c r="Z3020" i="17"/>
  <c r="Z3001" i="17"/>
  <c r="Z2977" i="17"/>
  <c r="Z2952" i="17"/>
  <c r="Z2927" i="17"/>
  <c r="Z2896" i="17"/>
  <c r="Z2879" i="17"/>
  <c r="Z2857" i="17"/>
  <c r="Z2830" i="17"/>
  <c r="Z2806" i="17"/>
  <c r="Z2786" i="17"/>
  <c r="Z2769" i="17"/>
  <c r="Z2745" i="17"/>
  <c r="Z2721" i="17"/>
  <c r="Z2703" i="17"/>
  <c r="Z2687" i="17"/>
  <c r="Z2664" i="17"/>
  <c r="Z2648" i="17"/>
  <c r="Z2625" i="17"/>
  <c r="Z2603" i="17"/>
  <c r="Z2582" i="17"/>
  <c r="Z2564" i="17"/>
  <c r="Z2544" i="17"/>
  <c r="Z2521" i="17"/>
  <c r="Z2508" i="17"/>
  <c r="Z2489" i="17"/>
  <c r="Z2475" i="17"/>
  <c r="Z2457" i="17"/>
  <c r="Z2437" i="17"/>
  <c r="Z2424" i="17"/>
  <c r="Z2408" i="17"/>
  <c r="Z2384" i="17"/>
  <c r="Z2362" i="17"/>
  <c r="Z2350" i="17"/>
  <c r="Z2331" i="17"/>
  <c r="Z2315" i="17"/>
  <c r="Z2298" i="17"/>
  <c r="Z2275" i="17"/>
  <c r="Z2253" i="17"/>
  <c r="Z2235" i="17"/>
  <c r="Z2203" i="17"/>
  <c r="Z2172" i="17"/>
  <c r="Z2152" i="17"/>
  <c r="Z2126" i="17"/>
  <c r="Z2093" i="17"/>
  <c r="Z2071" i="17"/>
  <c r="Z2046" i="17"/>
  <c r="Z2016" i="17"/>
  <c r="Z1989" i="17"/>
  <c r="Z1967" i="17"/>
  <c r="Z1947" i="17"/>
  <c r="Z1925" i="17"/>
  <c r="Z1885" i="17"/>
  <c r="Z1864" i="17"/>
  <c r="Z1842" i="17"/>
  <c r="Z1816" i="17"/>
  <c r="Z1797" i="17"/>
  <c r="Z1772" i="17"/>
  <c r="Z1749" i="17"/>
  <c r="Z1730" i="17"/>
  <c r="Z1703" i="17"/>
  <c r="Z1680" i="17"/>
  <c r="Z1649" i="17"/>
  <c r="Z1622" i="17"/>
  <c r="Z1595" i="17"/>
  <c r="Z1568" i="17"/>
  <c r="Z1542" i="17"/>
  <c r="Z1513" i="17"/>
  <c r="Z1489" i="17"/>
  <c r="Z1455" i="17"/>
  <c r="Z1435" i="17"/>
  <c r="Z1397" i="17"/>
  <c r="Z1357" i="17"/>
  <c r="Z1318" i="17"/>
  <c r="Z1281" i="17"/>
  <c r="Z1244" i="17"/>
  <c r="Z1214" i="17"/>
  <c r="Z1174" i="17"/>
  <c r="Z1134" i="17"/>
  <c r="Z1090" i="17"/>
  <c r="Z1036" i="17"/>
  <c r="Z992" i="17"/>
  <c r="Z953" i="17"/>
  <c r="Z896" i="17"/>
  <c r="Z834" i="17"/>
  <c r="Z796" i="17"/>
  <c r="Z731" i="17"/>
  <c r="Z672" i="17"/>
  <c r="Z597" i="17"/>
  <c r="Z521" i="17"/>
  <c r="Z430" i="17"/>
  <c r="Z321" i="17"/>
  <c r="Z212" i="17"/>
  <c r="Z537" i="17"/>
  <c r="Z3717" i="17"/>
  <c r="Z3689" i="17"/>
  <c r="Z3671" i="17"/>
  <c r="Z3654" i="17"/>
  <c r="Z3631" i="17"/>
  <c r="Z3612" i="17"/>
  <c r="Z3592" i="17"/>
  <c r="Z3567" i="17"/>
  <c r="Z3551" i="17"/>
  <c r="Z3527" i="17"/>
  <c r="Z3507" i="17"/>
  <c r="Z3490" i="17"/>
  <c r="Z3474" i="17"/>
  <c r="Z3455" i="17"/>
  <c r="Z3438" i="17"/>
  <c r="Z3422" i="17"/>
  <c r="Z3399" i="17"/>
  <c r="Z3382" i="17"/>
  <c r="Z3363" i="17"/>
  <c r="Z3341" i="17"/>
  <c r="Z3317" i="17"/>
  <c r="Z3300" i="17"/>
  <c r="Z3286" i="17"/>
  <c r="Z3262" i="17"/>
  <c r="Z3244" i="17"/>
  <c r="Z3227" i="17"/>
  <c r="Z3209" i="17"/>
  <c r="Z3190" i="17"/>
  <c r="Z3172" i="17"/>
  <c r="Z3156" i="17"/>
  <c r="Z3138" i="17"/>
  <c r="Z3120" i="17"/>
  <c r="Z3098" i="17"/>
  <c r="Z3078" i="17"/>
  <c r="Z3054" i="17"/>
  <c r="Z3037" i="17"/>
  <c r="Z3019" i="17"/>
  <c r="Z3000" i="17"/>
  <c r="Z2976" i="17"/>
  <c r="Z2951" i="17"/>
  <c r="Z2925" i="17"/>
  <c r="Z2895" i="17"/>
  <c r="Z2877" i="17"/>
  <c r="Z2856" i="17"/>
  <c r="Z2829" i="17"/>
  <c r="Z2802" i="17"/>
  <c r="Z2784" i="17"/>
  <c r="Z2767" i="17"/>
  <c r="Z2742" i="17"/>
  <c r="Z2718" i="17"/>
  <c r="Z2702" i="17"/>
  <c r="Z2686" i="17"/>
  <c r="Z2663" i="17"/>
  <c r="Z2645" i="17"/>
  <c r="Z2624" i="17"/>
  <c r="Z2602" i="17"/>
  <c r="Z2580" i="17"/>
  <c r="Z2563" i="17"/>
  <c r="Z2541" i="17"/>
  <c r="Z2520" i="17"/>
  <c r="Z2507" i="17"/>
  <c r="Z2488" i="17"/>
  <c r="Z2474" i="17"/>
  <c r="Z2456" i="17"/>
  <c r="Z2436" i="17"/>
  <c r="Z2422" i="17"/>
  <c r="Z2407" i="17"/>
  <c r="Z2383" i="17"/>
  <c r="Z2361" i="17"/>
  <c r="Z2349" i="17"/>
  <c r="Z2329" i="17"/>
  <c r="Z2314" i="17"/>
  <c r="Z2297" i="17"/>
  <c r="Z2274" i="17"/>
  <c r="Z2252" i="17"/>
  <c r="Z2227" i="17"/>
  <c r="Z2202" i="17"/>
  <c r="Z2171" i="17"/>
  <c r="Z2149" i="17"/>
  <c r="Z2125" i="17"/>
  <c r="Z2091" i="17"/>
  <c r="Z2064" i="17"/>
  <c r="Z2044" i="17"/>
  <c r="Z2014" i="17"/>
  <c r="Z1985" i="17"/>
  <c r="Z1966" i="17"/>
  <c r="Z1946" i="17"/>
  <c r="Z1914" i="17"/>
  <c r="Z1884" i="17"/>
  <c r="Z1862" i="17"/>
  <c r="Z1838" i="17"/>
  <c r="Z1815" i="17"/>
  <c r="Z1795" i="17"/>
  <c r="Z1767" i="17"/>
  <c r="Z1748" i="17"/>
  <c r="Z1728" i="17"/>
  <c r="Z1700" i="17"/>
  <c r="Z1679" i="17"/>
  <c r="Z1647" i="17"/>
  <c r="Z1618" i="17"/>
  <c r="Z1594" i="17"/>
  <c r="Z1567" i="17"/>
  <c r="Z1536" i="17"/>
  <c r="Z1509" i="17"/>
  <c r="Z1487" i="17"/>
  <c r="Z1452" i="17"/>
  <c r="Z1434" i="17"/>
  <c r="Z1385" i="17"/>
  <c r="Z1346" i="17"/>
  <c r="Z1317" i="17"/>
  <c r="Z1278" i="17"/>
  <c r="Z1237" i="17"/>
  <c r="Z1213" i="17"/>
  <c r="Z1166" i="17"/>
  <c r="Z1122" i="17"/>
  <c r="Z1088" i="17"/>
  <c r="Z1034" i="17"/>
  <c r="Z990" i="17"/>
  <c r="Z951" i="17"/>
  <c r="Z890" i="17"/>
  <c r="Z833" i="17"/>
  <c r="Z779" i="17"/>
  <c r="Z729" i="17"/>
  <c r="Z669" i="17"/>
  <c r="Z584" i="17"/>
  <c r="Z518" i="17"/>
  <c r="Z428" i="17"/>
  <c r="Z314" i="17"/>
  <c r="Z209" i="17"/>
  <c r="Z538" i="17"/>
  <c r="Z3713" i="17"/>
  <c r="Z3688" i="17"/>
  <c r="Z3670" i="17"/>
  <c r="Z3652" i="17"/>
  <c r="Z3630" i="17"/>
  <c r="Z3610" i="17"/>
  <c r="Z3591" i="17"/>
  <c r="Z3565" i="17"/>
  <c r="Z3548" i="17"/>
  <c r="Z3526" i="17"/>
  <c r="Z3506" i="17"/>
  <c r="Z3489" i="17"/>
  <c r="Z3469" i="17"/>
  <c r="Z3454" i="17"/>
  <c r="Z3436" i="17"/>
  <c r="Z3421" i="17"/>
  <c r="Z3398" i="17"/>
  <c r="Z3380" i="17"/>
  <c r="Z3359" i="17"/>
  <c r="Z3339" i="17"/>
  <c r="Z3316" i="17"/>
  <c r="Z3299" i="17"/>
  <c r="Z3281" i="17"/>
  <c r="Z3261" i="17"/>
  <c r="Z3243" i="17"/>
  <c r="Z3226" i="17"/>
  <c r="Z3208" i="17"/>
  <c r="Z3189" i="17"/>
  <c r="Z3171" i="17"/>
  <c r="Z3155" i="17"/>
  <c r="Z3137" i="17"/>
  <c r="Z3119" i="17"/>
  <c r="Z3095" i="17"/>
  <c r="Z3077" i="17"/>
  <c r="Z3053" i="17"/>
  <c r="Z3036" i="17"/>
  <c r="Z3018" i="17"/>
  <c r="Z2999" i="17"/>
  <c r="Z2973" i="17"/>
  <c r="Z2950" i="17"/>
  <c r="Z2924" i="17"/>
  <c r="Z2894" i="17"/>
  <c r="Z2876" i="17"/>
  <c r="Z2854" i="17"/>
  <c r="Z2828" i="17"/>
  <c r="Z2801" i="17"/>
  <c r="Z2783" i="17"/>
  <c r="Z2763" i="17"/>
  <c r="Z2741" i="17"/>
  <c r="Z2717" i="17"/>
  <c r="Z2699" i="17"/>
  <c r="Z2683" i="17"/>
  <c r="Z2659" i="17"/>
  <c r="Z2644" i="17"/>
  <c r="Z2622" i="17"/>
  <c r="Z2597" i="17"/>
  <c r="Z2579" i="17"/>
  <c r="Z2562" i="17"/>
  <c r="Z2539" i="17"/>
  <c r="Z2519" i="17"/>
  <c r="Z2505" i="17"/>
  <c r="Z2487" i="17"/>
  <c r="Z2472" i="17"/>
  <c r="Z2454" i="17"/>
  <c r="Z2434" i="17"/>
  <c r="Z2421" i="17"/>
  <c r="Z2404" i="17"/>
  <c r="Z2382" i="17"/>
  <c r="Z2360" i="17"/>
  <c r="Z2348" i="17"/>
  <c r="Z2327" i="17"/>
  <c r="Z2312" i="17"/>
  <c r="Z2296" i="17"/>
  <c r="Z2272" i="17"/>
  <c r="Z2249" i="17"/>
  <c r="Z2226" i="17"/>
  <c r="Z2201" i="17"/>
  <c r="Z2169" i="17"/>
  <c r="Z2148" i="17"/>
  <c r="Z2118" i="17"/>
  <c r="Z2090" i="17"/>
  <c r="Z2063" i="17"/>
  <c r="Z2043" i="17"/>
  <c r="Z2012" i="17"/>
  <c r="Z1984" i="17"/>
  <c r="Z1965" i="17"/>
  <c r="Z1943" i="17"/>
  <c r="Z1910" i="17"/>
  <c r="Z1883" i="17"/>
  <c r="Z1861" i="17"/>
  <c r="Z1837" i="17"/>
  <c r="Z1814" i="17"/>
  <c r="Z1794" i="17"/>
  <c r="Z1766" i="17"/>
  <c r="Z1746" i="17"/>
  <c r="Z1726" i="17"/>
  <c r="Z1699" i="17"/>
  <c r="Z1672" i="17"/>
  <c r="Z1645" i="17"/>
  <c r="Z1616" i="17"/>
  <c r="Z1589" i="17"/>
  <c r="Z1565" i="17"/>
  <c r="Z1535" i="17"/>
  <c r="Z1507" i="17"/>
  <c r="Z1486" i="17"/>
  <c r="Z1450" i="17"/>
  <c r="Z1433" i="17"/>
  <c r="Z1384" i="17"/>
  <c r="Z1343" i="17"/>
  <c r="Z1314" i="17"/>
  <c r="Z1272" i="17"/>
  <c r="Z1236" i="17"/>
  <c r="Z1209" i="17"/>
  <c r="Z1165" i="17"/>
  <c r="Z1121" i="17"/>
  <c r="Z1075" i="17"/>
  <c r="Z1033" i="17"/>
  <c r="Z989" i="17"/>
  <c r="Z938" i="17"/>
  <c r="Z889" i="17"/>
  <c r="Z830" i="17"/>
  <c r="Z778" i="17"/>
  <c r="Z728" i="17"/>
  <c r="Z660" i="17"/>
  <c r="Z582" i="17"/>
  <c r="Z488" i="17"/>
  <c r="Z426" i="17"/>
  <c r="Z312" i="17"/>
  <c r="Z205" i="17"/>
  <c r="Z1023" i="17"/>
  <c r="Z3712" i="17"/>
  <c r="Z3687" i="17"/>
  <c r="Z3669" i="17"/>
  <c r="Z3646" i="17"/>
  <c r="Z3627" i="17"/>
  <c r="Z3609" i="17"/>
  <c r="Z3590" i="17"/>
  <c r="Z3564" i="17"/>
  <c r="Z3546" i="17"/>
  <c r="Z3522" i="17"/>
  <c r="Z3505" i="17"/>
  <c r="Z3486" i="17"/>
  <c r="Z3467" i="17"/>
  <c r="Z3453" i="17"/>
  <c r="Z3435" i="17"/>
  <c r="Z3420" i="17"/>
  <c r="Z3396" i="17"/>
  <c r="Z3378" i="17"/>
  <c r="Z3358" i="17"/>
  <c r="Z3333" i="17"/>
  <c r="Z3315" i="17"/>
  <c r="Z3298" i="17"/>
  <c r="Z3280" i="17"/>
  <c r="Z3260" i="17"/>
  <c r="Z3242" i="17"/>
  <c r="Z3224" i="17"/>
  <c r="Z3207" i="17"/>
  <c r="Z3187" i="17"/>
  <c r="Z3170" i="17"/>
  <c r="Z3154" i="17"/>
  <c r="Z3136" i="17"/>
  <c r="Z3118" i="17"/>
  <c r="Z3094" i="17"/>
  <c r="Z3076" i="17"/>
  <c r="Z3052" i="17"/>
  <c r="Z3034" i="17"/>
  <c r="Z3017" i="17"/>
  <c r="Z2996" i="17"/>
  <c r="Z2972" i="17"/>
  <c r="Z2948" i="17"/>
  <c r="Z2917" i="17"/>
  <c r="Z2892" i="17"/>
  <c r="Z2874" i="17"/>
  <c r="Z2853" i="17"/>
  <c r="Z2827" i="17"/>
  <c r="Z2799" i="17"/>
  <c r="Z2782" i="17"/>
  <c r="Z2762" i="17"/>
  <c r="Z2740" i="17"/>
  <c r="Z2716" i="17"/>
  <c r="Z2698" i="17"/>
  <c r="Z2682" i="17"/>
  <c r="Z2658" i="17"/>
  <c r="Z2642" i="17"/>
  <c r="Z2620" i="17"/>
  <c r="Z2596" i="17"/>
  <c r="Z2578" i="17"/>
  <c r="Z2561" i="17"/>
  <c r="Z2538" i="17"/>
  <c r="Z2518" i="17"/>
  <c r="Z2504" i="17"/>
  <c r="Z2486" i="17"/>
  <c r="Z2470" i="17"/>
  <c r="Z2453" i="17"/>
  <c r="Z2433" i="17"/>
  <c r="Z2420" i="17"/>
  <c r="Z2401" i="17"/>
  <c r="Z2379" i="17"/>
  <c r="Z2359" i="17"/>
  <c r="Z2344" i="17"/>
  <c r="Z2325" i="17"/>
  <c r="Z2311" i="17"/>
  <c r="Z2295" i="17"/>
  <c r="Z2270" i="17"/>
  <c r="Z2246" i="17"/>
  <c r="Z2225" i="17"/>
  <c r="Z2200" i="17"/>
  <c r="Z2167" i="17"/>
  <c r="Z2147" i="17"/>
  <c r="Z2116" i="17"/>
  <c r="Z2088" i="17"/>
  <c r="Z2061" i="17"/>
  <c r="Z2042" i="17"/>
  <c r="Z2008" i="17"/>
  <c r="Z1983" i="17"/>
  <c r="Z1964" i="17"/>
  <c r="Z1941" i="17"/>
  <c r="Z1905" i="17"/>
  <c r="Z1882" i="17"/>
  <c r="Z1859" i="17"/>
  <c r="Z1836" i="17"/>
  <c r="Z1813" i="17"/>
  <c r="Z1792" i="17"/>
  <c r="Z1764" i="17"/>
  <c r="Z1745" i="17"/>
  <c r="Z1724" i="17"/>
  <c r="Z1698" i="17"/>
  <c r="Z1671" i="17"/>
  <c r="Z1641" i="17"/>
  <c r="Z1615" i="17"/>
  <c r="Z1588" i="17"/>
  <c r="Z1562" i="17"/>
  <c r="Z1533" i="17"/>
  <c r="Z1506" i="17"/>
  <c r="Z1481" i="17"/>
  <c r="Z1448" i="17"/>
  <c r="Z1432" i="17"/>
  <c r="Z1381" i="17"/>
  <c r="Z1342" i="17"/>
  <c r="Z1313" i="17"/>
  <c r="Z1266" i="17"/>
  <c r="Z1234" i="17"/>
  <c r="Z1201" i="17"/>
  <c r="Z1162" i="17"/>
  <c r="Z1120" i="17"/>
  <c r="Z1060" i="17"/>
  <c r="Z1029" i="17"/>
  <c r="Z985" i="17"/>
  <c r="Z937" i="17"/>
  <c r="Z888" i="17"/>
  <c r="Z828" i="17"/>
  <c r="Z777" i="17"/>
  <c r="Z710" i="17"/>
  <c r="Z657" i="17"/>
  <c r="Z579" i="17"/>
  <c r="Z487" i="17"/>
  <c r="Z424" i="17"/>
  <c r="Z310" i="17"/>
  <c r="Z203" i="17"/>
  <c r="Z1030" i="17"/>
  <c r="AC6" i="17" a="1"/>
  <c r="AC6" i="17" s="1"/>
  <c r="AC5" i="17" a="1"/>
  <c r="AC5" i="17" s="1"/>
  <c r="AC11" i="17" a="1"/>
  <c r="AC11" i="17" s="1"/>
  <c r="AC10" i="17" a="1"/>
  <c r="AC10" i="17" s="1"/>
  <c r="AC9" i="17" a="1"/>
  <c r="AC9" i="17" s="1"/>
  <c r="AC8" i="17" a="1"/>
  <c r="AC8" i="17" s="1"/>
  <c r="AC7" i="17" a="1"/>
  <c r="AC7" i="17" s="1"/>
  <c r="AB6" i="17" a="1"/>
  <c r="AB6" i="17" s="1"/>
  <c r="AB5" i="17" a="1"/>
  <c r="AB5" i="17" s="1"/>
  <c r="AB11" i="17" a="1"/>
  <c r="AB11" i="17" s="1"/>
  <c r="AB10" i="17" a="1"/>
  <c r="AB10" i="17" s="1"/>
  <c r="AB9" i="17" a="1"/>
  <c r="AB9" i="17" s="1"/>
  <c r="AB8" i="17" a="1"/>
  <c r="AB8" i="17" s="1"/>
  <c r="AB7" i="17" a="1"/>
  <c r="AB7" i="17" s="1"/>
  <c r="E8" i="50" l="1" a="1"/>
  <c r="E8" i="50" s="1"/>
  <c r="C7" i="50" a="1"/>
  <c r="C7" i="50" s="1"/>
  <c r="E9" i="50" a="1"/>
  <c r="E9" i="50" s="1"/>
  <c r="E7" i="50" a="1"/>
  <c r="E7" i="50" s="1"/>
  <c r="B9" i="50" a="1"/>
  <c r="B9" i="50" s="1"/>
  <c r="D8" i="50" a="1"/>
  <c r="D8" i="50" s="1"/>
  <c r="D9" i="50" a="1"/>
  <c r="D9" i="50" s="1"/>
  <c r="D7" i="50" a="1"/>
  <c r="D7" i="50" s="1"/>
  <c r="C8" i="50" a="1"/>
  <c r="C8" i="50" s="1"/>
  <c r="C9" i="50" a="1"/>
  <c r="C9" i="50" s="1"/>
  <c r="B8" i="50" a="1"/>
  <c r="B8" i="50" s="1"/>
  <c r="B7" i="50" a="1"/>
  <c r="B7"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tc={13488B21-F38C-4D20-B74E-EA6AACD174D9}</author>
  </authors>
  <commentList>
    <comment ref="K4" authorId="0" shapeId="0" xr:uid="{13488B21-F38C-4D20-B74E-EA6AACD174D9}">
      <text>
        <t xml:space="preserve">[Threaded comment]
Your version of Excel allows you to read this threaded comment; however, any edits to it will get removed if the file is opened in a newer version of Excel. Learn more: https://go.microsoft.com/fwlink/?linkid=870924
Comment:
    ממצאי הניתוח מצביעים כי עבור משקיע סולידי, הבחירה המומלצת היא בשחקנים בעלי פופולריות גבוהה במדיה החברתית ודירוג IMDb ממוצע יציב לאורך השנים האחרונות, שכן שילוב זה משקף ביקוש עקבי, איכות נתפסת וסיכון השקעה נמוך יחסית.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tc={22D0CBC4-7D6F-45C1-8CF5-D29851CBC151}</author>
    <author>tc={5DEDDA78-D3BF-47FC-B10E-2868A64C1DC8}</author>
  </authors>
  <commentList>
    <comment ref="G6" authorId="0" shapeId="0" xr:uid="{22D0CBC4-7D6F-45C1-8CF5-D29851CBC151}">
      <text>
        <t xml:space="preserve">[Threaded comment]
Your version of Excel allows you to read this threaded comment; however, any edits to it will get removed if the file is opened in a newer version of Excel. Learn more: https://go.microsoft.com/fwlink/?linkid=870924
Comment:
    לצורך בחינת השפעת שחקנים מובילים על כדאיות ההשקעה, בוצע ניתוח Pivot לפי שחקן, תוך פילטור הסרטים לעשור 2005–2015 ולדירוג IMDb ממוצע מעל 6.4.
הניתוח משלב מדדי רווחיות (Median ROI), איכות תוכן (IMDb Score) ופופולריות ברשת (Lead Actor Facebook Likes).
מהממצאים עולה כי שחקנים מסוימים מציגים שילוב מאוזן של ROI חיובי, דירוגי IMDb יציבים ופופולריות מתונה, בעוד ששחקנים בעלי נוכחות גבוהה מאוד ברשת אינם בהכרח מניבים החזר השקעה גבוה.
ממצא זה מחזק את ההמלצה למשקיע סולידי להתמקד בשחקנים עם פרופיל מאוזן ולא בהכרח בכוכבים בעלי חשיפה גבוהה בלבד, תוך העדפת יציבות על פני סיכון. </t>
      </text>
    </comment>
    <comment ref="H9" authorId="1" shapeId="0" xr:uid="{5DEDDA78-D3BF-47FC-B10E-2868A64C1DC8}">
      <text>
        <t xml:space="preserve">[Threaded comment]
Your version of Excel allows you to read this threaded comment; however, any edits to it will get removed if the file is opened in a newer version of Excel. Learn more: https://go.microsoft.com/fwlink/?linkid=870924
Comment:
    מהטבלה עולה כי קיימים שחקנים שמצליחים לייצר החזר השקעה חציוני גבוה גם ללא רמת פופולריות גבוהה ברשתות החברתיות. דוגמאות בולטות הן Mackenzie Foy ו־Bojana Novakovic, שמציגות ערכי ROI חציוניים גבוהים מאוד לצד מספר סרטים מצומצם וחשיפה נמוכה יחסית בפייסבוק, אך עם ציוני IMDb טובים. מנגד, שחקנים מוכרים יותר כמו Bradley Cooper ו־Anna Kendrick מציגים ROI חיובי אך נמוך יותר, למרות פופולריות גבוהה בהרבה. הממצאים מחזקים את ההבנה שפופולריות ברשת אינה תנאי הכרחי להחזר השקעה מוצלח, ועבור משקיע סולידי עדיף להתמקד בשחקנים שמציגים עקביות ב־ROI ובאיכות, גם אם אינם בעלי חשיפה תקשורתית רחבה.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tc={72864672-7994-4C3B-98AD-8441F85F60DC}</author>
  </authors>
  <commentList>
    <comment ref="G9" authorId="0" shapeId="0" xr:uid="{72864672-7994-4C3B-98AD-8441F85F60DC}">
      <text>
        <t xml:space="preserve">[Threaded comment]
Your version of Excel allows you to read this threaded comment; however, any edits to it will get removed if the file is opened in a newer version of Excel. Learn more: https://go.microsoft.com/fwlink/?linkid=870924
Comment:
    מהטבלה עולה כי שחקנים בעלי נוכחות גבוהה ברשת החברתית אינם בהכרח אלה שמובילים לאיכות קולנועית גבוהה יותר או להצלחה עקבית. ניתן לראות כי שחקנים כמו Leonardo DiCaprio, Tom Hardy ו־Christian Bale מציגים ציוני IMDb ממוצעים גבוהים יחסית לצד רמת פופולריות גבוהה, מה שמעיד על שילוב של איכות ותדמית ציבורית חזקה. לעומתם, שחקנים עם מספר לייקים גבוה מאוד כמו Johnny Depp או Jennifer Lawrence מציגים ציוני IMDb נמוכים או בינוניים יותר בממוצע. המסקנה היא שפופולריות ברשת לבדה אינה מדד מספק להצלחה או איכות, ועבור משקיע סולידי כדאי להעדיף שחקנים שמציגים עקביות באיכות הסרטים ולא רק חשיפה תקשורתית רחבה.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tc={3D1F240B-805F-4E21-8758-CB7378579F53}</author>
    <author>tc={D38193D1-3037-4B44-A659-6AEBC54150E8}</author>
  </authors>
  <commentList>
    <comment ref="H10" authorId="0" shapeId="0" xr:uid="{3D1F240B-805F-4E21-8758-CB7378579F53}">
      <text>
        <t xml:space="preserve">[Threaded comment]
Your version of Excel allows you to read this threaded comment; however, any edits to it will get removed if the file is opened in a newer version of Excel. Learn more: https://go.microsoft.com/fwlink/?linkid=870924
Comment:
    הממצאים האמפיריים תומכים בספרות, לפיה תרומת הבמאי לרווחיות יציבה יותר מתרומת כוכב יחיד.
</t>
      </text>
    </comment>
    <comment ref="H12" authorId="1" shapeId="0" xr:uid="{D38193D1-3037-4B44-A659-6AEBC54150E8}">
      <text>
        <t xml:space="preserve">[Threaded comment]
Your version of Excel allows you to read this threaded comment; however, any edits to it will get removed if the file is opened in a newer version of Excel. Learn more: https://go.microsoft.com/fwlink/?linkid=870924
Comment:
    הטבלה מציגה כי במאים מסוימים מצליחים לייצר שילוב יציב בין איכות, פופולריות והחזר השקעה. ניתן לראות שבמאים כמו Nancy Meyers, Edward Zwick ו־David Yates מציגים ערכי ROI חציוניים גבוהים יחסית, גם כאשר רמת הפופולריות ברשת אינה הגבוהה ביותר. לעומתם, במאים מוכרים מאוד כמו Quentin Tarantino ו־Martin Scorsese נהנים מציוני IMDb גבוהים ופופולריות גבוהה, אך ה־ROI החציוני שלהם נמוך יותר, מה שמעיד על עלויות גבוהות וסיכון גדול יותר. עבור משקיע סולידי, הממצאים תומכים בגישה של בחירה בבמאים שמספקים עקביות ורווחיות טיפוסית, ולא בהכרח את המוניטין או החשיפה הציבורית הגבוהים ביותר.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tc={72857978-2146-4D11-AF0C-A5ABE7DFDFF8}</author>
    <author>tc={468EC4F2-4E93-45B2-8E66-8769DF9E46A3}</author>
  </authors>
  <commentList>
    <comment ref="G7" authorId="0" shapeId="0" xr:uid="{72857978-2146-4D11-AF0C-A5ABE7DFDFF8}">
      <text>
        <t xml:space="preserve">[Threaded comment]
Your version of Excel allows you to read this threaded comment; however, any edits to it will get removed if the file is opened in a newer version of Excel. Learn more: https://go.microsoft.com/fwlink/?linkid=870924
Comment:
    הקבוצה של Low budget נותנת את Median ROI הכי גבוה (0.1826 בערך), וגם Median Profit הכי גבוה (בערך 2.35M).
לעומת זאת High budget נותנת גם ROI חציוני נמוך (0.0349) וגם רווח חציוני נמוך יותר (בערך 549K).
כלומר אצלך בדאטה של 2005-2015 USA, דווקא סרטים זולים נראים כמו עסקה יותר “בטוחה” יחסית: השקעה קטנה, והחזר טיפוסי (חציון) טוב יותר. </t>
      </text>
    </comment>
    <comment ref="G9" authorId="1" shapeId="0" xr:uid="{468EC4F2-4E93-45B2-8E66-8769DF9E46A3}">
      <text>
        <t xml:space="preserve">[Threaded comment]
Your version of Excel allows you to read this threaded comment; however, any edits to it will get removed if the file is opened in a newer version of Excel. Learn more: https://go.microsoft.com/fwlink/?linkid=870924
Comment:
    מהטבלה אפשר לראות תמונה מאוד ברורה עבור משקיע סולידי. סרטים בתקציב Low מציגים את החציון הגבוה ביותר של ROI וגם את הרווח החציוני הגבוה ביותר, למרות שמספר הסרטים בקבוצה הזו אינו הגבוה ביותר. לעומת זאת, סרטים בתקציב High כוללים את מספר הסרטים הגדול ביותר, אך מציגים ROI חציוני נמוך משמעותית ורווח חציוני נמוך יחסית, מה שמעיד על סיכון גבוה יותר ופיזור רחב של תוצאות. קבוצת Medium נמצאת באמצע הן בהיקף והן בביצועים. המסקנה היא שעבור שוק ה־USA בשנים שנבחנו, אסטרטגיה המתמקדת בסרטים בעלי תקציב נמוך מספקת שילוב עדיף של יציבות והחזר השקעה טיפוסי גבוה, ומתאימה יותר לפרופיל של משקיע שמחפש סיכון נמוך והחזר יעיל.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tc={B7BABEBF-4E1E-40E2-B4CD-25525CCC3732}</author>
    <author>tc={E6D801AB-96A7-46BD-BAEE-560F17283E3C}</author>
  </authors>
  <commentList>
    <comment ref="I7" authorId="0" shapeId="0" xr:uid="{B7BABEBF-4E1E-40E2-B4CD-25525CCC3732}">
      <text>
        <t xml:space="preserve">[Threaded comment]
Your version of Excel allows you to read this threaded comment; however, any edits to it will get removed if the file is opened in a newer version of Excel. Learn more: https://go.microsoft.com/fwlink/?linkid=870924
Comment:
    הנתונים תומכים בספרות המצביעה על דומיננטיות אמריקאית לא רק בהיקף הפקה אלא גם ביציבות כלכלית. 
</t>
      </text>
    </comment>
    <comment ref="L9" authorId="1" shapeId="0" xr:uid="{E6D801AB-96A7-46BD-BAEE-560F17283E3C}">
      <text>
        <t xml:space="preserve">[Threaded comment]
Your version of Excel allows you to read this threaded comment; however, any edits to it will get removed if the file is opened in a newer version of Excel. Learn more: https://go.microsoft.com/fwlink/?linkid=870924
Comment:
    מהטבלה עולה כי שוק הסרטים בארה״ב (USA) הוא הדומיננטי ביותר הן מבחינת היקף הפעילות והן מבחינת פוטנציאל ההחזר, עם מספר הסרטים הגבוה ביותר במדגם ומדד ROI חציוני יציב יחסית. עם זאת, מדינות כמו קנדה וספרד מציגות ערכי ROI חציוניים גבוהים יותר, אך על בסיס מספר מצומצם של סרטים, מה שמרמז על פוטנציאל גבוה לצד אי־ודאות גדולה יותר. עבור משקיע סולידי, הנתונים מצביעים על כך שארה״ב מהווה שוק מאוזן ובשל יותר להשקעה, בעוד ששווקים קטנים יותר עשויים להציע הזדמנויות נקודתיות אך ברמת סיכון גבוהה יותר.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tc={F4580B6F-2235-447F-94CF-49A8540E3643}</author>
    <author>tc={A7DC76E4-5C9B-4B17-8EEF-07842B28A881}</author>
    <author>tc={64728BFB-8B0D-4049-92F2-1BD516A1384B}</author>
  </authors>
  <commentList>
    <comment ref="L8" authorId="0" shapeId="0" xr:uid="{F4580B6F-2235-447F-94CF-49A8540E3643}">
      <text>
        <t xml:space="preserve">[Threaded comment]
Your version of Excel allows you to read this threaded comment; however, any edits to it will get removed if the file is opened in a newer version of Excel. Learn more: https://go.microsoft.com/fwlink/?linkid=870924
Comment:
    מהטבלה עולה כי קיימים פערים משמעותיים בין הז’אנרים הן ברמת הרווחיות והן ברמת הסיכון.
ז’אנר Horror בולט במיוחד עם ROI ממוצע גבוה מאוד (72.24) ותקציב ממוצע נמוך יחסית, מה שמעיד על פוטנציאל החזר השקעה חריג. עם זאת, סטיית התקן הגבוהה מצביעה על תנודתיות גבוהה, כלומר לצד הצלחות גדולות קיימים גם סיכונים.
ז’אנרים כמו Biography ו־Comedy מציגים שילוב מאוזן יותר: ROI ממוצע חיובי, חציון קרוב לממוצע וסטיית תקן נמוכה יחסית. נתונים אלו מעידים על רווחיות יציבה יותר ופחות תלות בהצלחות קיצון.
לעומת זאת, ז’אנרים עתירי תקציב כגון Action ו־Adventure מציגים ROI ממוצע נמוך, חציון קרוב לאפס ולעיתים שלילי, ותקציב הפקה גבוה משמעותית. ממצאים אלו מצביעים על סיכון גבוה יותר ורווחיות פחות צפויה.
</t>
      </text>
    </comment>
    <comment ref="L9" authorId="1" shapeId="0" xr:uid="{A7DC76E4-5C9B-4B17-8EEF-07842B28A881}">
      <text>
        <t xml:space="preserve">[Threaded comment]
Your version of Excel allows you to read this threaded comment; however, any edits to it will get removed if the file is opened in a newer version of Excel. Learn more: https://go.microsoft.com/fwlink/?linkid=870924
Comment:
    ז’אנרים עם חציון ROI חיובי ויציב
אלה הז’אנרים שבהם לפחות חצי מהסרטים מחזירים השקעה.
מהטבלה שלך:
Comedy – חציון ROI חיובי
Biography – חציון ROI חיובי
Horror – חציון חיובי, אבל תנודתי
כלומר:
Comedy ו-Biography = יציבות
Horror = פוטנציאל, אבל פחות בטוח
</t>
      </text>
    </comment>
    <comment ref="L10" authorId="2" shapeId="0" xr:uid="{64728BFB-8B0D-4049-92F2-1BD516A1384B}">
      <text>
        <t xml:space="preserve">[Threaded comment]
Your version of Excel allows you to read this threaded comment; however, any edits to it will get removed if the file is opened in a newer version of Excel. Learn more: https://go.microsoft.com/fwlink/?linkid=870924
Comment:
    מאחר והמשקיע בפרויקט הוא משקיע סולידי, הניתוח התמקד במדד חציון ה-ROI, המייצג את התוצאה הטיפוסית ולא מושפע מערכי קיצון. מהנתונים עולה כי ז’אנרים כגון Comedy ו-Biography מציגים חציון ROI חיובי ויציב, לצד תקציבי הפקה נמוכים יחסית, ולכן מהווים בחירה מועדפת להשקעה בסיכון נמוך. לעומת זאת, ז’אנרים עתירי תקציב מציגים חציון ROI נמוך או שלילי, מה שמצביע על סיכון גבוה יותר.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<sst xmlns="http://schemas.openxmlformats.org/spreadsheetml/2006/main" count="50439" uniqueCount="7123">
  <si>
    <t>Country</t>
  </si>
  <si>
    <t>Rating</t>
  </si>
  <si>
    <t>Lead Actor</t>
  </si>
  <si>
    <t>Director Name</t>
  </si>
  <si>
    <t>Lead Actor FB Likes</t>
  </si>
  <si>
    <t>Cast FB Likes</t>
  </si>
  <si>
    <t>Director FB Likes</t>
  </si>
  <si>
    <t>Movie FB Likes</t>
  </si>
  <si>
    <t>IMDb Score (1-10)</t>
  </si>
  <si>
    <t>Total Reviews</t>
  </si>
  <si>
    <t>Duration (min)</t>
  </si>
  <si>
    <t>Gross Revenue</t>
  </si>
  <si>
    <t>Budget</t>
  </si>
  <si>
    <t>USA</t>
  </si>
  <si>
    <t>G</t>
  </si>
  <si>
    <t>Usher Raymond</t>
  </si>
  <si>
    <t>Jon M. Chu</t>
  </si>
  <si>
    <t>Germany</t>
  </si>
  <si>
    <t>PG</t>
  </si>
  <si>
    <t>Scott Baio</t>
  </si>
  <si>
    <t>Bob Clark</t>
  </si>
  <si>
    <t>PG-13</t>
  </si>
  <si>
    <t>Carmen Electra</t>
  </si>
  <si>
    <t>Jason Friedberg</t>
  </si>
  <si>
    <t>Jeffrey Jones</t>
  </si>
  <si>
    <t>Don Michael Paul</t>
  </si>
  <si>
    <t>Mariah Carey</t>
  </si>
  <si>
    <t>Vondie Curtis-Hall</t>
  </si>
  <si>
    <t>Anika Noni Rose</t>
  </si>
  <si>
    <t>Robert Iscove</t>
  </si>
  <si>
    <t>Wesley Jonathan</t>
  </si>
  <si>
    <t>Preston A. Whitmore II</t>
  </si>
  <si>
    <t>Jamie Kennedy</t>
  </si>
  <si>
    <t>Lawrence Guterman</t>
  </si>
  <si>
    <t>Taylor Negron</t>
  </si>
  <si>
    <t>Alex Zamm</t>
  </si>
  <si>
    <t>Canada</t>
  </si>
  <si>
    <t>R</t>
  </si>
  <si>
    <t>Catherine Lough Haggquist</t>
  </si>
  <si>
    <t>Uwe Boll</t>
  </si>
  <si>
    <t>David Carradine</t>
  </si>
  <si>
    <t>Todd Giebenhain</t>
  </si>
  <si>
    <t>Martin Brest</t>
  </si>
  <si>
    <t>Richard Tyson</t>
  </si>
  <si>
    <t>Roger Christian</t>
  </si>
  <si>
    <t>Kathleen Turner</t>
  </si>
  <si>
    <t>Ian Whyte</t>
  </si>
  <si>
    <t>James Wong</t>
  </si>
  <si>
    <t>Laura Ramsey</t>
  </si>
  <si>
    <t>Rick de Oliveira</t>
  </si>
  <si>
    <t>Alyson Hannigan</t>
  </si>
  <si>
    <t>Aaron Seltzer</t>
  </si>
  <si>
    <t>Damon Wayans</t>
  </si>
  <si>
    <t>Richard Benjamin</t>
  </si>
  <si>
    <t>Charles Napier</t>
  </si>
  <si>
    <t>Kenneth Johnson</t>
  </si>
  <si>
    <t>Jimmy Fallon</t>
  </si>
  <si>
    <t>Dave Borthwick</t>
  </si>
  <si>
    <t>Trevor Morgan</t>
  </si>
  <si>
    <t>Steve Gomer</t>
  </si>
  <si>
    <t>Judith Barsi</t>
  </si>
  <si>
    <t>Joseph Sargent</t>
  </si>
  <si>
    <t>Meat Loaf</t>
  </si>
  <si>
    <t>Lochlyn Munro</t>
  </si>
  <si>
    <t>Fred Savage</t>
  </si>
  <si>
    <t>UK</t>
  </si>
  <si>
    <t>Victor Wong</t>
  </si>
  <si>
    <t>Jim Goddard</t>
  </si>
  <si>
    <t>LL Cool J</t>
  </si>
  <si>
    <t>John McTiernan</t>
  </si>
  <si>
    <t>Mo'Nique</t>
  </si>
  <si>
    <t>Nnegest LikkÃ©</t>
  </si>
  <si>
    <t>Ivana Milicevic</t>
  </si>
  <si>
    <t>Charles Robert Carner</t>
  </si>
  <si>
    <t>Nicolas Cage</t>
  </si>
  <si>
    <t>Vic Armstrong</t>
  </si>
  <si>
    <t>Thomas F. Wilson</t>
  </si>
  <si>
    <t>Trent Cooper</t>
  </si>
  <si>
    <t>John Astin</t>
  </si>
  <si>
    <t>Christopher Leitch</t>
  </si>
  <si>
    <t>Adam Garcia</t>
  </si>
  <si>
    <t>Klaus Menzel</t>
  </si>
  <si>
    <t>Christopher Lee</t>
  </si>
  <si>
    <t>Alan Metter</t>
  </si>
  <si>
    <t>India</t>
  </si>
  <si>
    <t>Abhishek Bachchan</t>
  </si>
  <si>
    <t>Arjun Sablok</t>
  </si>
  <si>
    <t>Don Johnson</t>
  </si>
  <si>
    <t>Tom Brady</t>
  </si>
  <si>
    <t>Brad Pitt</t>
  </si>
  <si>
    <t>Steven Soderbergh</t>
  </si>
  <si>
    <t>Frances Conroy</t>
  </si>
  <si>
    <t>Pitof</t>
  </si>
  <si>
    <t>Noah Danby</t>
  </si>
  <si>
    <t>Gary Rogers</t>
  </si>
  <si>
    <t>Jason Flemyng</t>
  </si>
  <si>
    <t>Bob Spiers</t>
  </si>
  <si>
    <t>Jennifer Esposito</t>
  </si>
  <si>
    <t>Perry Andelin Blake</t>
  </si>
  <si>
    <t>Britney Spears</t>
  </si>
  <si>
    <t>Tamra Davis</t>
  </si>
  <si>
    <t>Al Pacino</t>
  </si>
  <si>
    <t>Dennis Dugan</t>
  </si>
  <si>
    <t>Elden Henson</t>
  </si>
  <si>
    <t>Troy Miller</t>
  </si>
  <si>
    <t>Eric Idle</t>
  </si>
  <si>
    <t>Arthur Hiller</t>
  </si>
  <si>
    <t>Barry Bostwick</t>
  </si>
  <si>
    <t>Hal Needham</t>
  </si>
  <si>
    <t>Taylor Lautner</t>
  </si>
  <si>
    <t>Robert Rodriguez</t>
  </si>
  <si>
    <t>Damon Wayans Jr.</t>
  </si>
  <si>
    <t>Damien Dante Wayans</t>
  </si>
  <si>
    <t>Marisa Saks</t>
  </si>
  <si>
    <t>Malcolm D. Lee</t>
  </si>
  <si>
    <t>George Coe</t>
  </si>
  <si>
    <t>Robert Marcarelli</t>
  </si>
  <si>
    <t>Diedrich Bader</t>
  </si>
  <si>
    <t>Jennifer Freeman</t>
  </si>
  <si>
    <t>Chris Stokes</t>
  </si>
  <si>
    <t>South Korea</t>
  </si>
  <si>
    <t>Jason Mewes</t>
  </si>
  <si>
    <t>Hyung-rae Shim</t>
  </si>
  <si>
    <t>Bruce Greenwood</t>
  </si>
  <si>
    <t>Guy Ritchie</t>
  </si>
  <si>
    <t>Talisa Soto</t>
  </si>
  <si>
    <t>Wych Kaosayananda</t>
  </si>
  <si>
    <t>Robert Forster</t>
  </si>
  <si>
    <t>Cheech Marin</t>
  </si>
  <si>
    <t>JosÃ© Luis Valenzuela</t>
  </si>
  <si>
    <t>Brian Levant</t>
  </si>
  <si>
    <t>Mara Wilson</t>
  </si>
  <si>
    <t>Britt Allcroft</t>
  </si>
  <si>
    <t>Jim Broadbent</t>
  </si>
  <si>
    <t>Sidney J. Furie</t>
  </si>
  <si>
    <t>Alexa PenaVega</t>
  </si>
  <si>
    <t>Leon</t>
  </si>
  <si>
    <t>Louis Morneau</t>
  </si>
  <si>
    <t>Jason Patric</t>
  </si>
  <si>
    <t>Jan de Bont</t>
  </si>
  <si>
    <t>Chris Klein</t>
  </si>
  <si>
    <t>Andrzej Bartkowiak</t>
  </si>
  <si>
    <t>Michael Gough</t>
  </si>
  <si>
    <t>Joel Schumacher</t>
  </si>
  <si>
    <t>Brian Thompson</t>
  </si>
  <si>
    <t>John R. Leonetti</t>
  </si>
  <si>
    <t>Jamie Lee Curtis</t>
  </si>
  <si>
    <t>Raja Gosnell</t>
  </si>
  <si>
    <t>Rosario Dawson</t>
  </si>
  <si>
    <t>Ron Underwood</t>
  </si>
  <si>
    <t>Jason Statham</t>
  </si>
  <si>
    <t>Michael Berryman</t>
  </si>
  <si>
    <t>Sylvio Tabet</t>
  </si>
  <si>
    <t>Brendan Fraser</t>
  </si>
  <si>
    <t>Hugh Wilson</t>
  </si>
  <si>
    <t>Roger Kumble</t>
  </si>
  <si>
    <t>Justin Timberlake</t>
  </si>
  <si>
    <t>Marco Schnabel</t>
  </si>
  <si>
    <t>Daisy von Scherler Mayer</t>
  </si>
  <si>
    <t>Sean Hayes</t>
  </si>
  <si>
    <t>Bo Welch</t>
  </si>
  <si>
    <t>Japan</t>
  </si>
  <si>
    <t>Ming-Na Wen</t>
  </si>
  <si>
    <t>Steven E. de Souza</t>
  </si>
  <si>
    <t>Jessica Lowndes</t>
  </si>
  <si>
    <t>Mickey Liddell</t>
  </si>
  <si>
    <t>Drew Fuller</t>
  </si>
  <si>
    <t>Scott Marshall</t>
  </si>
  <si>
    <t>Jossara Jinaro</t>
  </si>
  <si>
    <t>Carmen Marron</t>
  </si>
  <si>
    <t>Paul Walker</t>
  </si>
  <si>
    <t>Steve Boyum</t>
  </si>
  <si>
    <t>Nolan Gerard Funk</t>
  </si>
  <si>
    <t>Paul Schrader</t>
  </si>
  <si>
    <t>Melissa Sagemiller</t>
  </si>
  <si>
    <t>Stephen Carpenter</t>
  </si>
  <si>
    <t>CCH Pounder</t>
  </si>
  <si>
    <t>Fred Dekker</t>
  </si>
  <si>
    <t>Johnny Lewis</t>
  </si>
  <si>
    <t>Eric Valette</t>
  </si>
  <si>
    <t>Nelson McCormick</t>
  </si>
  <si>
    <t>Joe Estevez</t>
  </si>
  <si>
    <t>Michael Martin</t>
  </si>
  <si>
    <t>Haley Joel Osment</t>
  </si>
  <si>
    <t>Peter Hastings</t>
  </si>
  <si>
    <t>Bob Hoskins</t>
  </si>
  <si>
    <t>Annabel Jankel</t>
  </si>
  <si>
    <t>Dane Cook</t>
  </si>
  <si>
    <t>Joseph Kahn</t>
  </si>
  <si>
    <t>Chris Zylka</t>
  </si>
  <si>
    <t>David R. Ellis</t>
  </si>
  <si>
    <t>DJ Pooh</t>
  </si>
  <si>
    <t>Kim Director</t>
  </si>
  <si>
    <t>Joe Berlinger</t>
  </si>
  <si>
    <t>Zach Gilford</t>
  </si>
  <si>
    <t>Matt Bettinelli-Olpin</t>
  </si>
  <si>
    <t>France</t>
  </si>
  <si>
    <t>Muse Watson</t>
  </si>
  <si>
    <t>Ed Gass-Donnelly</t>
  </si>
  <si>
    <t>David Keith</t>
  </si>
  <si>
    <t>Brian Trenchard-Smith</t>
  </si>
  <si>
    <t>Matt Cohen</t>
  </si>
  <si>
    <t>Deon Taylor</t>
  </si>
  <si>
    <t>Marcos Siega</t>
  </si>
  <si>
    <t>Donald Faison</t>
  </si>
  <si>
    <t>Jeffrey W. Byrd</t>
  </si>
  <si>
    <t>Michael Biehn</t>
  </si>
  <si>
    <t>Jerry Stiller</t>
  </si>
  <si>
    <t>Eric Bross</t>
  </si>
  <si>
    <t>Julianna Guill</t>
  </si>
  <si>
    <t>Todd Lincoln</t>
  </si>
  <si>
    <t>Robert De Niro</t>
  </si>
  <si>
    <t>Des McAnuff</t>
  </si>
  <si>
    <t>Saffron Burrows</t>
  </si>
  <si>
    <t>Chris Roberts</t>
  </si>
  <si>
    <t>Michael Jai White</t>
  </si>
  <si>
    <t>Mic Rodgers</t>
  </si>
  <si>
    <t>Matthew Broderick</t>
  </si>
  <si>
    <t>David Kellogg</t>
  </si>
  <si>
    <t>Loretta Devine</t>
  </si>
  <si>
    <t>John Ottman</t>
  </si>
  <si>
    <t>Rick Rosenthal</t>
  </si>
  <si>
    <t>Barry Watson</t>
  </si>
  <si>
    <t>Stephen Kay</t>
  </si>
  <si>
    <t>Harry Styles</t>
  </si>
  <si>
    <t>Morgan Spurlock</t>
  </si>
  <si>
    <t>Sylvester Stallone</t>
  </si>
  <si>
    <t>Eric Mendenhall</t>
  </si>
  <si>
    <t>Tyler Perry</t>
  </si>
  <si>
    <t>Jennifer Ehle</t>
  </si>
  <si>
    <t>Sam Taylor-Johnson</t>
  </si>
  <si>
    <t>Joseph Campanella</t>
  </si>
  <si>
    <t>Mike Bruce</t>
  </si>
  <si>
    <t>David Oyelowo</t>
  </si>
  <si>
    <t>Peter Hyams</t>
  </si>
  <si>
    <t>Patrick Fugit</t>
  </si>
  <si>
    <t>David Fincher</t>
  </si>
  <si>
    <t>Fisher Stevens</t>
  </si>
  <si>
    <t>Meiert Avis</t>
  </si>
  <si>
    <t>Sophia Myles</t>
  </si>
  <si>
    <t>Jonathan Frakes</t>
  </si>
  <si>
    <t>Roxanne McKee</t>
  </si>
  <si>
    <t>Renny Harlin</t>
  </si>
  <si>
    <t>Carol Kane</t>
  </si>
  <si>
    <t>Elaine May</t>
  </si>
  <si>
    <t>Kevin Zegers</t>
  </si>
  <si>
    <t>Peter Hewitt</t>
  </si>
  <si>
    <t>Emma Stone</t>
  </si>
  <si>
    <t>Tom Dey</t>
  </si>
  <si>
    <t>Seychelle Gabriel</t>
  </si>
  <si>
    <t>M. Night Shyamalan</t>
  </si>
  <si>
    <t>Emily Osment</t>
  </si>
  <si>
    <t>Peter Chelsom</t>
  </si>
  <si>
    <t>Fernanda Andrade</t>
  </si>
  <si>
    <t>William Brent Bell</t>
  </si>
  <si>
    <t>Pfeifer Brown</t>
  </si>
  <si>
    <t>Travis Cluff</t>
  </si>
  <si>
    <t>Jelena Jovanova</t>
  </si>
  <si>
    <t>Angelina Jolie Pitt</t>
  </si>
  <si>
    <t>Vivica A. Fox</t>
  </si>
  <si>
    <t>Mark Brown</t>
  </si>
  <si>
    <t>Sunny Mabrey</t>
  </si>
  <si>
    <t>Lee Tamahori</t>
  </si>
  <si>
    <t>Tim Blake Nelson</t>
  </si>
  <si>
    <t>Josh Trank</t>
  </si>
  <si>
    <t>Jack McBrayer</t>
  </si>
  <si>
    <t>Brad Peyton</t>
  </si>
  <si>
    <t>Christopher Lambert</t>
  </si>
  <si>
    <t>Andrew Morahan</t>
  </si>
  <si>
    <t>Chriss Anglin</t>
  </si>
  <si>
    <t>David Zucker</t>
  </si>
  <si>
    <t>Charles T. Kanganis</t>
  </si>
  <si>
    <t>Demi Moore</t>
  </si>
  <si>
    <t>Andrew Bergman</t>
  </si>
  <si>
    <t>Mark Neveldine</t>
  </si>
  <si>
    <t>Chazz Palminteri</t>
  </si>
  <si>
    <t>Keenen Ivory Wayans</t>
  </si>
  <si>
    <t>Chris Noth</t>
  </si>
  <si>
    <t>Michael Patrick King</t>
  </si>
  <si>
    <t>Hugh Jackman</t>
  </si>
  <si>
    <t>Elizabeth Banks</t>
  </si>
  <si>
    <t>Dania Ramirez</t>
  </si>
  <si>
    <t>Joel Zwick</t>
  </si>
  <si>
    <t>Larry Miller</t>
  </si>
  <si>
    <t>Peter Segal</t>
  </si>
  <si>
    <t>Vanessa Williams</t>
  </si>
  <si>
    <t>Christopher Erskin</t>
  </si>
  <si>
    <t>Eddie Griffin</t>
  </si>
  <si>
    <t>Dave Meyers</t>
  </si>
  <si>
    <t>Kane Hodder</t>
  </si>
  <si>
    <t>Adam Marcus</t>
  </si>
  <si>
    <t>Shirley Henderson</t>
  </si>
  <si>
    <t>Andrey Konchalovskiy</t>
  </si>
  <si>
    <t>Marc F. Adler</t>
  </si>
  <si>
    <t>New Line</t>
  </si>
  <si>
    <t>Del Zamora</t>
  </si>
  <si>
    <t>Joaquim de Almeida</t>
  </si>
  <si>
    <t>James Manera</t>
  </si>
  <si>
    <t>Jennifer Hudson</t>
  </si>
  <si>
    <t>Kasi Lemmons</t>
  </si>
  <si>
    <t>Rebecca Budig</t>
  </si>
  <si>
    <t>Courtney Solomon</t>
  </si>
  <si>
    <t>Milla Jovovich</t>
  </si>
  <si>
    <t>Kurt Wimmer</t>
  </si>
  <si>
    <t>Marlon Brando</t>
  </si>
  <si>
    <t>John Frankenheimer</t>
  </si>
  <si>
    <t>Mike Starr</t>
  </si>
  <si>
    <t>Steven Seagal</t>
  </si>
  <si>
    <t>Jessy Terrero</t>
  </si>
  <si>
    <t>Estella Warren</t>
  </si>
  <si>
    <t>David McNally</t>
  </si>
  <si>
    <t>Peter Mensah</t>
  </si>
  <si>
    <t>James Isaac</t>
  </si>
  <si>
    <t>Brandon T. Jackson</t>
  </si>
  <si>
    <t>John Whitesell</t>
  </si>
  <si>
    <t>Robert Downey Jr.</t>
  </si>
  <si>
    <t>Brian Robbins</t>
  </si>
  <si>
    <t>Callie Thorne</t>
  </si>
  <si>
    <t>Peter M. Cohen</t>
  </si>
  <si>
    <t>Amy Poehler</t>
  </si>
  <si>
    <t>Mike Mitchell</t>
  </si>
  <si>
    <t>David Zayas</t>
  </si>
  <si>
    <t>Colin Strause</t>
  </si>
  <si>
    <t>D.B. Woodside</t>
  </si>
  <si>
    <t>Andy Fickman</t>
  </si>
  <si>
    <t>Lin Shaye</t>
  </si>
  <si>
    <t>Stiles White</t>
  </si>
  <si>
    <t>Eddie Izzard</t>
  </si>
  <si>
    <t>Stefan Ruzowitzky</t>
  </si>
  <si>
    <t>Jeremy Irvine</t>
  </si>
  <si>
    <t>Roland Emmerich</t>
  </si>
  <si>
    <t>Steve Guttenberg</t>
  </si>
  <si>
    <t>Nancy Walker</t>
  </si>
  <si>
    <t>Rufus Sewell</t>
  </si>
  <si>
    <t>Christian Duguay</t>
  </si>
  <si>
    <t>Djimon Hounsou</t>
  </si>
  <si>
    <t>Sarah Michelle Gellar</t>
  </si>
  <si>
    <t>Paul Bolger</t>
  </si>
  <si>
    <t>Callum Rennie</t>
  </si>
  <si>
    <t>Les Mayfield</t>
  </si>
  <si>
    <t>Drake Bell</t>
  </si>
  <si>
    <t>Craig Mazin</t>
  </si>
  <si>
    <t>Cheryl Hines</t>
  </si>
  <si>
    <t>Kirk De Micco</t>
  </si>
  <si>
    <t>Jesse Vaughan</t>
  </si>
  <si>
    <t>Daniel Roebuck</t>
  </si>
  <si>
    <t>Kevin Allen</t>
  </si>
  <si>
    <t>Rip Torn</t>
  </si>
  <si>
    <t>Tom Green</t>
  </si>
  <si>
    <t>John Witherspoon</t>
  </si>
  <si>
    <t>Wes Craven</t>
  </si>
  <si>
    <t>Tom Skerritt</t>
  </si>
  <si>
    <t>Gary Sherman</t>
  </si>
  <si>
    <t>Oliver Hudson</t>
  </si>
  <si>
    <t>Glen Morgan</t>
  </si>
  <si>
    <t>Rob Hedden</t>
  </si>
  <si>
    <t>Betty Thomas</t>
  </si>
  <si>
    <t>Lucas Grabeel</t>
  </si>
  <si>
    <t>Kenny Ortega</t>
  </si>
  <si>
    <t>Not Rated</t>
  </si>
  <si>
    <t>Justin Chon</t>
  </si>
  <si>
    <t>Alex Craig Mann</t>
  </si>
  <si>
    <t>Bruce Willis</t>
  </si>
  <si>
    <t>Alan Rudolph</t>
  </si>
  <si>
    <t>Matt Bennett</t>
  </si>
  <si>
    <t>Huck Botko</t>
  </si>
  <si>
    <t>Marley Shelton</t>
  </si>
  <si>
    <t>Ronny Yu</t>
  </si>
  <si>
    <t>Matthew Settle</t>
  </si>
  <si>
    <t>Mary Lambert</t>
  </si>
  <si>
    <t>NC-17</t>
  </si>
  <si>
    <t>Bobbie Phillips</t>
  </si>
  <si>
    <t>Paul Verhoeven</t>
  </si>
  <si>
    <t>Lea Thompson</t>
  </si>
  <si>
    <t>Willard Huyck</t>
  </si>
  <si>
    <t>Deb Hagan</t>
  </si>
  <si>
    <t>Jason London</t>
  </si>
  <si>
    <t>Katt Shea</t>
  </si>
  <si>
    <t>Douglas Aarniokoski</t>
  </si>
  <si>
    <t>Hayden Christensen</t>
  </si>
  <si>
    <t>Michael Polish</t>
  </si>
  <si>
    <t>Carlos Ponce</t>
  </si>
  <si>
    <t>Mike Bigelow</t>
  </si>
  <si>
    <t>Claudia Christian</t>
  </si>
  <si>
    <t>Eric Brevig</t>
  </si>
  <si>
    <t>Nicholas Gonzalez</t>
  </si>
  <si>
    <t>Dwight H. Little</t>
  </si>
  <si>
    <t>Frank Welker</t>
  </si>
  <si>
    <t>Luis Llosa</t>
  </si>
  <si>
    <t>Raven-SymonÃ©</t>
  </si>
  <si>
    <t>Steve Carr</t>
  </si>
  <si>
    <t>Danny Cannon</t>
  </si>
  <si>
    <t>ChloÃ« Grace Moretz</t>
  </si>
  <si>
    <t>Sara Sugarman</t>
  </si>
  <si>
    <t>Mary Lynn Rajskub</t>
  </si>
  <si>
    <t>Charles Herman-Wurmfeld</t>
  </si>
  <si>
    <t>Vincent Pastore</t>
  </si>
  <si>
    <t>Rob Pritts</t>
  </si>
  <si>
    <t>Angell Conwell</t>
  </si>
  <si>
    <t>Nia Long</t>
  </si>
  <si>
    <t>Tom Atkins</t>
  </si>
  <si>
    <t>Tommy Lee Wallace</t>
  </si>
  <si>
    <t>Robert Pattinson</t>
  </si>
  <si>
    <t>Chris Weitz</t>
  </si>
  <si>
    <t>Ryan Guzman</t>
  </si>
  <si>
    <t>Rob Cohen</t>
  </si>
  <si>
    <t>Matt Shively</t>
  </si>
  <si>
    <t>Henry Joost</t>
  </si>
  <si>
    <t>Matthew McConaughey</t>
  </si>
  <si>
    <t>S.R. Bindler</t>
  </si>
  <si>
    <t>Stephanie Szostak</t>
  </si>
  <si>
    <t>Katherine Dieckmann</t>
  </si>
  <si>
    <t>Henry Selick</t>
  </si>
  <si>
    <t>Tony Doupe</t>
  </si>
  <si>
    <t>Sue Corcoran</t>
  </si>
  <si>
    <t>Hector Elizondo</t>
  </si>
  <si>
    <t>Robert Butler</t>
  </si>
  <si>
    <t>M. Emmet Walsh</t>
  </si>
  <si>
    <t>Jerry Jameson</t>
  </si>
  <si>
    <t>Michael Fassbender</t>
  </si>
  <si>
    <t>Jimmy Hayward</t>
  </si>
  <si>
    <t>Michael Kelly</t>
  </si>
  <si>
    <t>Marc Lawrence</t>
  </si>
  <si>
    <t>Mark Valley</t>
  </si>
  <si>
    <t>John Schlesinger</t>
  </si>
  <si>
    <t>Adam Arkin</t>
  </si>
  <si>
    <t>Diane Keaton</t>
  </si>
  <si>
    <t>Catherine Deneuve</t>
  </si>
  <si>
    <t>Kelly Carlson</t>
  </si>
  <si>
    <t>John Bonito</t>
  </si>
  <si>
    <t>Ian Somerhalder</t>
  </si>
  <si>
    <t>Jim Sonzero</t>
  </si>
  <si>
    <t>Sam Trammell</t>
  </si>
  <si>
    <t>Julia Roberts</t>
  </si>
  <si>
    <t>Scoot McNairy</t>
  </si>
  <si>
    <t>Angela Robinson</t>
  </si>
  <si>
    <t>Jamie Blanks</t>
  </si>
  <si>
    <t>Alicia Witt</t>
  </si>
  <si>
    <t>Ashley Rickards</t>
  </si>
  <si>
    <t>Michael Tiddes</t>
  </si>
  <si>
    <t>Tiffany Helm</t>
  </si>
  <si>
    <t>Danny Steinmann</t>
  </si>
  <si>
    <t>Michael Dudikoff</t>
  </si>
  <si>
    <t>Sam Firstenberg</t>
  </si>
  <si>
    <t>Tatyana Ali</t>
  </si>
  <si>
    <t>Bruce Dellis</t>
  </si>
  <si>
    <t>Steve Howey</t>
  </si>
  <si>
    <t>Corey Yuen</t>
  </si>
  <si>
    <t>Emraan Hashmi</t>
  </si>
  <si>
    <t>Vivek Agnihotri</t>
  </si>
  <si>
    <t>Ruggero Deodato</t>
  </si>
  <si>
    <t>Walter Hill</t>
  </si>
  <si>
    <t>Aruba</t>
  </si>
  <si>
    <t>Paul Sorvino</t>
  </si>
  <si>
    <t>Hark Tsui</t>
  </si>
  <si>
    <t>Barry Levinson</t>
  </si>
  <si>
    <t>Scarlett Johansson</t>
  </si>
  <si>
    <t>Frank Miller</t>
  </si>
  <si>
    <t>Mike Disa</t>
  </si>
  <si>
    <t>Mary-Kate Olsen</t>
  </si>
  <si>
    <t>Dennie Gordon</t>
  </si>
  <si>
    <t>Jennifer Garner</t>
  </si>
  <si>
    <t>Rob Bowman</t>
  </si>
  <si>
    <t>Nick Hamm</t>
  </si>
  <si>
    <t>Frank Grillo</t>
  </si>
  <si>
    <t>Philip Baker Hall</t>
  </si>
  <si>
    <t>Janusz Kaminski</t>
  </si>
  <si>
    <t>Tom Wilkinson</t>
  </si>
  <si>
    <t>Gil Junger</t>
  </si>
  <si>
    <t>Will Smith</t>
  </si>
  <si>
    <t>Barry Sonnenfeld</t>
  </si>
  <si>
    <t>Alexander Gould</t>
  </si>
  <si>
    <t>Robert Harmon</t>
  </si>
  <si>
    <t>Ioan Gruffudd</t>
  </si>
  <si>
    <t>Kevin Lima</t>
  </si>
  <si>
    <t>McG</t>
  </si>
  <si>
    <t>Australia</t>
  </si>
  <si>
    <t>Jere Burns</t>
  </si>
  <si>
    <t>Simon Wincer</t>
  </si>
  <si>
    <t>Bradley Cooper</t>
  </si>
  <si>
    <t>Phil Traill</t>
  </si>
  <si>
    <t>Leighton Meester</t>
  </si>
  <si>
    <t>Christian E. Christiansen</t>
  </si>
  <si>
    <t>Paige Turco</t>
  </si>
  <si>
    <t>Stuart Gillard</t>
  </si>
  <si>
    <t>Louis Lombardi</t>
  </si>
  <si>
    <t>Luke Greenfield</t>
  </si>
  <si>
    <t>Gary Oldman</t>
  </si>
  <si>
    <t>David S. Goyer</t>
  </si>
  <si>
    <t>Jonathan Winters</t>
  </si>
  <si>
    <t>Gunnar Hansen</t>
  </si>
  <si>
    <t>John Luessenhop</t>
  </si>
  <si>
    <t>John Amos</t>
  </si>
  <si>
    <t>Jennifer Lawrence</t>
  </si>
  <si>
    <t>David O. Russell</t>
  </si>
  <si>
    <t>James Toback</t>
  </si>
  <si>
    <t>Sam Waterston</t>
  </si>
  <si>
    <t>George P. Cosmatos</t>
  </si>
  <si>
    <t>Morgan Freeman</t>
  </si>
  <si>
    <t>George Armitage</t>
  </si>
  <si>
    <t>Henry Cavill</t>
  </si>
  <si>
    <t>Mabrouk El Mechri</t>
  </si>
  <si>
    <t>Marc Blucas</t>
  </si>
  <si>
    <t>Kelly Preston</t>
  </si>
  <si>
    <t>Stephen Herek</t>
  </si>
  <si>
    <t>Eddie Cibrian</t>
  </si>
  <si>
    <t>J.B. Rogers</t>
  </si>
  <si>
    <t>John Carpenter</t>
  </si>
  <si>
    <t>James Corden</t>
  </si>
  <si>
    <t>Rob Letterman</t>
  </si>
  <si>
    <t>Cary-Hiroyuki Tagawa</t>
  </si>
  <si>
    <t>Olivia Munn</t>
  </si>
  <si>
    <t>Douglas McGrath</t>
  </si>
  <si>
    <t>Charlie Hunnam</t>
  </si>
  <si>
    <t>Stephen Gaghan</t>
  </si>
  <si>
    <t>Mort Nathan</t>
  </si>
  <si>
    <t>Jimmy Bennett</t>
  </si>
  <si>
    <t>Steven Anthony Lawrence</t>
  </si>
  <si>
    <t>Donald Petrie</t>
  </si>
  <si>
    <t>Michael Tollin</t>
  </si>
  <si>
    <t>Max Minghella</t>
  </si>
  <si>
    <t>Chris Gorak</t>
  </si>
  <si>
    <t>Olivia Wilde</t>
  </si>
  <si>
    <t>Harold Ramis</t>
  </si>
  <si>
    <t>Marsha Thomason</t>
  </si>
  <si>
    <t>Rob Minkoff</t>
  </si>
  <si>
    <t>Jason Priestley</t>
  </si>
  <si>
    <t>Stephan Elliott</t>
  </si>
  <si>
    <t>Liam Neeson</t>
  </si>
  <si>
    <t>Gerard Butler</t>
  </si>
  <si>
    <t>Patrick Lussier</t>
  </si>
  <si>
    <t>Romania</t>
  </si>
  <si>
    <t>Don Mancini</t>
  </si>
  <si>
    <t>America Ferrera</t>
  </si>
  <si>
    <t>Rick Famuyiwa</t>
  </si>
  <si>
    <t>Margot Kidder</t>
  </si>
  <si>
    <t>Richard Lester</t>
  </si>
  <si>
    <t>Jada Pinkett Smith</t>
  </si>
  <si>
    <t>Diane English</t>
  </si>
  <si>
    <t>Scout Taylor-Compton</t>
  </si>
  <si>
    <t>Rob Zombie</t>
  </si>
  <si>
    <t>Kris Isacsson</t>
  </si>
  <si>
    <t>Sullivan Stapleton</t>
  </si>
  <si>
    <t>Jonathan Liebesman</t>
  </si>
  <si>
    <t>Donald Pleasence</t>
  </si>
  <si>
    <t>Joe Chappelle</t>
  </si>
  <si>
    <t>Johnny Depp</t>
  </si>
  <si>
    <t>Rachel Talalay</t>
  </si>
  <si>
    <t>Gary Cole</t>
  </si>
  <si>
    <t>Ben Falcone</t>
  </si>
  <si>
    <t>David Slade</t>
  </si>
  <si>
    <t>Chris Elliott</t>
  </si>
  <si>
    <t>Chris Koch</t>
  </si>
  <si>
    <t>Julian Richings</t>
  </si>
  <si>
    <t>George A. Romero</t>
  </si>
  <si>
    <t>Vincent Gallo</t>
  </si>
  <si>
    <t>Jon Hamm</t>
  </si>
  <si>
    <t>David Wain</t>
  </si>
  <si>
    <t>Michael Rapaport</t>
  </si>
  <si>
    <t>Nora Ephron</t>
  </si>
  <si>
    <t>Sam Shepard</t>
  </si>
  <si>
    <t>Michael Imperioli</t>
  </si>
  <si>
    <t>Spike Lee</t>
  </si>
  <si>
    <t>Chris Brown</t>
  </si>
  <si>
    <t>Benson Lee</t>
  </si>
  <si>
    <t>Jason Robards</t>
  </si>
  <si>
    <t>William A. Fraker</t>
  </si>
  <si>
    <t>Shannon Elizabeth</t>
  </si>
  <si>
    <t>Catherine O'Hara</t>
  </si>
  <si>
    <t>Dean Parisot</t>
  </si>
  <si>
    <t>50 Cent</t>
  </si>
  <si>
    <t>Jim Sheridan</t>
  </si>
  <si>
    <t>Ken Arnold</t>
  </si>
  <si>
    <t>John Singleton</t>
  </si>
  <si>
    <t>Radha Mitchell</t>
  </si>
  <si>
    <t>Michael J. Bassett</t>
  </si>
  <si>
    <t>Bella Thorne</t>
  </si>
  <si>
    <t>Walt Becker</t>
  </si>
  <si>
    <t>Eileen Brennan</t>
  </si>
  <si>
    <t>John Pasquin</t>
  </si>
  <si>
    <t>Sissy Spacek</t>
  </si>
  <si>
    <t>Kelsey Grammer</t>
  </si>
  <si>
    <t>Kevin Tancharoen</t>
  </si>
  <si>
    <t>Zooey Deschanel</t>
  </si>
  <si>
    <t>Dylan Walsh</t>
  </si>
  <si>
    <t>Frank Marshall</t>
  </si>
  <si>
    <t>Harald Zwart</t>
  </si>
  <si>
    <t>Takashi Shimizu</t>
  </si>
  <si>
    <t>Bill Murray</t>
  </si>
  <si>
    <t>Will Ferrell</t>
  </si>
  <si>
    <t>Bruce McCulloch</t>
  </si>
  <si>
    <t>David E. Talbert</t>
  </si>
  <si>
    <t>Madeline Carroll</t>
  </si>
  <si>
    <t>Simon West</t>
  </si>
  <si>
    <t>Erika Christensen</t>
  </si>
  <si>
    <t>John Polson</t>
  </si>
  <si>
    <t>Maurice Joyce</t>
  </si>
  <si>
    <t>Richard Cabral</t>
  </si>
  <si>
    <t>Christopher Landon</t>
  </si>
  <si>
    <t>Boris Kodjoe</t>
  </si>
  <si>
    <t>Jesse McCartney</t>
  </si>
  <si>
    <t>Bradley Parker</t>
  </si>
  <si>
    <t>Amy Heckerling</t>
  </si>
  <si>
    <t>Mary McGuckian</t>
  </si>
  <si>
    <t>Annabelle Wallis</t>
  </si>
  <si>
    <t>Romesh Sharma</t>
  </si>
  <si>
    <t>Tom Hanks</t>
  </si>
  <si>
    <t>Frank Darabont</t>
  </si>
  <si>
    <t>Alex Pettyfer</t>
  </si>
  <si>
    <t>Geoffrey Sax</t>
  </si>
  <si>
    <t>Marco St. John</t>
  </si>
  <si>
    <t>Kevin Munroe</t>
  </si>
  <si>
    <t>Shane Dawson</t>
  </si>
  <si>
    <t>Lili Taylor</t>
  </si>
  <si>
    <t>Ron Howard</t>
  </si>
  <si>
    <t>Heath Ledger</t>
  </si>
  <si>
    <t>Brian Helgeland</t>
  </si>
  <si>
    <t>Roland JoffÃ©</t>
  </si>
  <si>
    <t>William A. Graham</t>
  </si>
  <si>
    <t>Caitlin Stasey</t>
  </si>
  <si>
    <t>Stuart Beattie</t>
  </si>
  <si>
    <t>Phoebe Legere</t>
  </si>
  <si>
    <t>Michael Herz</t>
  </si>
  <si>
    <t>Burt Young</t>
  </si>
  <si>
    <t>Jon Hess</t>
  </si>
  <si>
    <t>Poland</t>
  </si>
  <si>
    <t>Robby Henson</t>
  </si>
  <si>
    <t>Sid Haig</t>
  </si>
  <si>
    <t>Harrison Ford</t>
  </si>
  <si>
    <t>Sydney Pollack</t>
  </si>
  <si>
    <t>Bruce Hunt</t>
  </si>
  <si>
    <t>Tasha Smith</t>
  </si>
  <si>
    <t>Fred Durst</t>
  </si>
  <si>
    <t>Martin Starr</t>
  </si>
  <si>
    <t>Judith Chapman</t>
  </si>
  <si>
    <t>Barry Corbin</t>
  </si>
  <si>
    <t>Steve Rash</t>
  </si>
  <si>
    <t>Tyler James Williams</t>
  </si>
  <si>
    <t>Paul Feig</t>
  </si>
  <si>
    <t>Ed Skrein</t>
  </si>
  <si>
    <t>Camille Delamarre</t>
  </si>
  <si>
    <t>Mark Piznarski</t>
  </si>
  <si>
    <t>Francis Ford Coppola</t>
  </si>
  <si>
    <t>Cicely Tyson</t>
  </si>
  <si>
    <t>Julian Morris</t>
  </si>
  <si>
    <t>Stewart Hendler</t>
  </si>
  <si>
    <t>Stefen Fangmeier</t>
  </si>
  <si>
    <t>Rainn Wilson</t>
  </si>
  <si>
    <t>Ivan Reitman</t>
  </si>
  <si>
    <t>Hugh M. Hefner</t>
  </si>
  <si>
    <t>Zach Cregger</t>
  </si>
  <si>
    <t>Kelli Garner</t>
  </si>
  <si>
    <t>Hoyt Yeatman</t>
  </si>
  <si>
    <t>James D'Arcy</t>
  </si>
  <si>
    <t>Stephen Hopkins</t>
  </si>
  <si>
    <t>Adam Scott</t>
  </si>
  <si>
    <t>Steve Pink</t>
  </si>
  <si>
    <t>James Wilcox</t>
  </si>
  <si>
    <t>Jake Kasdan</t>
  </si>
  <si>
    <t>Jim Gaffigan</t>
  </si>
  <si>
    <t>Anne Fletcher</t>
  </si>
  <si>
    <t>J.K. Simmons</t>
  </si>
  <si>
    <t>Karyn Kusama</t>
  </si>
  <si>
    <t>Bill Farmer</t>
  </si>
  <si>
    <t>Ray Griggs</t>
  </si>
  <si>
    <t>Reginald Hudlin</t>
  </si>
  <si>
    <t>Jeff Kober</t>
  </si>
  <si>
    <t>Martin Weisz</t>
  </si>
  <si>
    <t>Alice Greczyn</t>
  </si>
  <si>
    <t>Jay Chandrasekhar</t>
  </si>
  <si>
    <t>Wayne Wang</t>
  </si>
  <si>
    <t>Brenda Song</t>
  </si>
  <si>
    <t>John Schultz</t>
  </si>
  <si>
    <t>Beau Mirchoff</t>
  </si>
  <si>
    <t>Greg Grunberg</t>
  </si>
  <si>
    <t>Liam Aiken</t>
  </si>
  <si>
    <t>John Hoffman</t>
  </si>
  <si>
    <t>Steve Buscemi</t>
  </si>
  <si>
    <t>James Coburn</t>
  </si>
  <si>
    <t>Adam Goldberg</t>
  </si>
  <si>
    <t>X</t>
  </si>
  <si>
    <t>Lisa Wilcox</t>
  </si>
  <si>
    <t>William Schallert</t>
  </si>
  <si>
    <t>George Jackson</t>
  </si>
  <si>
    <t>Charles Martin Smith</t>
  </si>
  <si>
    <t>Barack Obama</t>
  </si>
  <si>
    <t>Dinesh D'Souza</t>
  </si>
  <si>
    <t>Essence Atkins</t>
  </si>
  <si>
    <t>Saad Siddiqui</t>
  </si>
  <si>
    <t>Ruba Nadda</t>
  </si>
  <si>
    <t>Steve Miner</t>
  </si>
  <si>
    <t>Leonardo DiCaprio</t>
  </si>
  <si>
    <t>Martin Scorsese</t>
  </si>
  <si>
    <t>Frank Langella</t>
  </si>
  <si>
    <t>Franklin J. Schaffner</t>
  </si>
  <si>
    <t>Naomi Watts</t>
  </si>
  <si>
    <t>David Paymer</t>
  </si>
  <si>
    <t>Hugh Johnson</t>
  </si>
  <si>
    <t>Charlie Rowe</t>
  </si>
  <si>
    <t>Barry Cook</t>
  </si>
  <si>
    <t>Dwayne Johnson</t>
  </si>
  <si>
    <t>Hong Kong</t>
  </si>
  <si>
    <t>Julian Sands</t>
  </si>
  <si>
    <t>Gordon Chan</t>
  </si>
  <si>
    <t>Lena Horne</t>
  </si>
  <si>
    <t>Sidney Lumet</t>
  </si>
  <si>
    <t>Holly Hunter</t>
  </si>
  <si>
    <t>Nick Hurran</t>
  </si>
  <si>
    <t>Jon Lovitz</t>
  </si>
  <si>
    <t>Frank Oz</t>
  </si>
  <si>
    <t>Jet Li</t>
  </si>
  <si>
    <t>Stephen Root</t>
  </si>
  <si>
    <t>Jeff Lowell</t>
  </si>
  <si>
    <t>Paul Hogan</t>
  </si>
  <si>
    <t>Alan Shapiro</t>
  </si>
  <si>
    <t>Erick Avari</t>
  </si>
  <si>
    <t>Aaliyah</t>
  </si>
  <si>
    <t>Michael Rymer</t>
  </si>
  <si>
    <t>Kristen Stewart</t>
  </si>
  <si>
    <t>Bart Freundlich</t>
  </si>
  <si>
    <t>Macaulay Culkin</t>
  </si>
  <si>
    <t>Frank Coraci</t>
  </si>
  <si>
    <t>Mark Steven Johnson</t>
  </si>
  <si>
    <t>Wanda Sykes</t>
  </si>
  <si>
    <t>Louis C.K.</t>
  </si>
  <si>
    <t>Robin Williams</t>
  </si>
  <si>
    <t>Joe Roth</t>
  </si>
  <si>
    <t>QuvenzhanÃ© Wallis</t>
  </si>
  <si>
    <t>Will Gluck</t>
  </si>
  <si>
    <t>Mark A.Z. DippÃ©</t>
  </si>
  <si>
    <t>Dennis Quaid</t>
  </si>
  <si>
    <t>Scott Stewart</t>
  </si>
  <si>
    <t>Carol Ann Susi</t>
  </si>
  <si>
    <t>Natasha Lyonne</t>
  </si>
  <si>
    <t>Alfre Woodard</t>
  </si>
  <si>
    <t>Cathy Malkasian</t>
  </si>
  <si>
    <t>Krista Allen</t>
  </si>
  <si>
    <t>Adam Shankman</t>
  </si>
  <si>
    <t>Laila Haley</t>
  </si>
  <si>
    <t>CiarÃ¡n Foy</t>
  </si>
  <si>
    <t>Bill Duke</t>
  </si>
  <si>
    <t>Craig R. Baxley</t>
  </si>
  <si>
    <t>James Kyson</t>
  </si>
  <si>
    <t>Masayuki Ochiai</t>
  </si>
  <si>
    <t>Bille Woodruff</t>
  </si>
  <si>
    <t>Warren Christie</t>
  </si>
  <si>
    <t>Gonzalo LÃ³pez-Gallego</t>
  </si>
  <si>
    <t>Tim Hill</t>
  </si>
  <si>
    <t>Dominique Othenin-Girard</t>
  </si>
  <si>
    <t>Sylvain White</t>
  </si>
  <si>
    <t>Catherine Hardwicke</t>
  </si>
  <si>
    <t>David Gelb</t>
  </si>
  <si>
    <t>George Gallo</t>
  </si>
  <si>
    <t>George Ratliff</t>
  </si>
  <si>
    <t>Spain</t>
  </si>
  <si>
    <t>Ian Tracey</t>
  </si>
  <si>
    <t>Claudia Llosa</t>
  </si>
  <si>
    <t>Jordana Brewster</t>
  </si>
  <si>
    <t>Michael Gross</t>
  </si>
  <si>
    <t>Tim Heidecker</t>
  </si>
  <si>
    <t>Stockard Channing</t>
  </si>
  <si>
    <t>Jenna Fischer</t>
  </si>
  <si>
    <t>Bob Odenkirk</t>
  </si>
  <si>
    <t>Curtis Armstrong</t>
  </si>
  <si>
    <t>Michael Chapman</t>
  </si>
  <si>
    <t>Kirsten Dunst</t>
  </si>
  <si>
    <t>Leslye Headland</t>
  </si>
  <si>
    <t>Norman Jewison</t>
  </si>
  <si>
    <t>Omar Epps</t>
  </si>
  <si>
    <t>Charles S. Dutton</t>
  </si>
  <si>
    <t>Shelley Conn</t>
  </si>
  <si>
    <t>James L. Brooks</t>
  </si>
  <si>
    <t>Ray Winstone</t>
  </si>
  <si>
    <t>Ericson Core</t>
  </si>
  <si>
    <t>Rand Ravich</t>
  </si>
  <si>
    <t>Kevin Alejandro</t>
  </si>
  <si>
    <t>Fred Wolf</t>
  </si>
  <si>
    <t>Jennifer Jason Leigh</t>
  </si>
  <si>
    <t>Jane Campion</t>
  </si>
  <si>
    <t>Ron Shelton</t>
  </si>
  <si>
    <t>Vicky Jenson</t>
  </si>
  <si>
    <t>Jaime King</t>
  </si>
  <si>
    <t>Dewey Nicks</t>
  </si>
  <si>
    <t>John Gray</t>
  </si>
  <si>
    <t>Anthony Hopkins</t>
  </si>
  <si>
    <t>Jonathan Demme</t>
  </si>
  <si>
    <t>Adam Sandler</t>
  </si>
  <si>
    <t>Steven Brill</t>
  </si>
  <si>
    <t>Oliver Platt</t>
  </si>
  <si>
    <t>Matthew Perry</t>
  </si>
  <si>
    <t>Martin Landau</t>
  </si>
  <si>
    <t>Steve Barron</t>
  </si>
  <si>
    <t>Tina Gordon Chism</t>
  </si>
  <si>
    <t>Samaire Armstrong</t>
  </si>
  <si>
    <t>Harold Perrineau</t>
  </si>
  <si>
    <t>Fina Torres</t>
  </si>
  <si>
    <t>Harry Elfont</t>
  </si>
  <si>
    <t>Julie Anne Robinson</t>
  </si>
  <si>
    <t>Salma Hayek</t>
  </si>
  <si>
    <t>Kevin Hooks</t>
  </si>
  <si>
    <t>Channing Tatum</t>
  </si>
  <si>
    <t>Sam Weisman</t>
  </si>
  <si>
    <t>John Moore</t>
  </si>
  <si>
    <t>Mark Tarlov</t>
  </si>
  <si>
    <t>Andy Dick</t>
  </si>
  <si>
    <t>Steve Carell</t>
  </si>
  <si>
    <t>Joe Nussbaum</t>
  </si>
  <si>
    <t>Alan Ruck</t>
  </si>
  <si>
    <t>Chris Columbus</t>
  </si>
  <si>
    <t>Romany Malco</t>
  </si>
  <si>
    <t>Kevin Donovan</t>
  </si>
  <si>
    <t>Michael O'Neill</t>
  </si>
  <si>
    <t>Robert Ri'chard</t>
  </si>
  <si>
    <t>Jaume Collet-Serra</t>
  </si>
  <si>
    <t>Danneel Ackles</t>
  </si>
  <si>
    <t>Alan Poul</t>
  </si>
  <si>
    <t>Kristy Swanson</t>
  </si>
  <si>
    <t>Tom Schulman</t>
  </si>
  <si>
    <t>Christian Monzon</t>
  </si>
  <si>
    <t>Gregory Poirier</t>
  </si>
  <si>
    <t>Ken Kwapis</t>
  </si>
  <si>
    <t>Kevin Sussman</t>
  </si>
  <si>
    <t>Anthony Bell</t>
  </si>
  <si>
    <t>Louis Leterrier</t>
  </si>
  <si>
    <t>Alexis Arquette</t>
  </si>
  <si>
    <t>Anthony Hickox</t>
  </si>
  <si>
    <t>Brendan Fehr</t>
  </si>
  <si>
    <t>J.S. Cardone</t>
  </si>
  <si>
    <t>Noel Fisher</t>
  </si>
  <si>
    <t>Hulk Hogan</t>
  </si>
  <si>
    <t>Rick Friedberg</t>
  </si>
  <si>
    <t>Tammin Sursok</t>
  </si>
  <si>
    <t>Elizabeth Allen Rosenbaum</t>
  </si>
  <si>
    <t>Clayton Snyder</t>
  </si>
  <si>
    <t>Jim Fall</t>
  </si>
  <si>
    <t>Ariana Richards</t>
  </si>
  <si>
    <t>Patrick Read Johnson</t>
  </si>
  <si>
    <t>Eric Sheffer Stevens</t>
  </si>
  <si>
    <t>Chris Kentis</t>
  </si>
  <si>
    <t>John Carl Buechler</t>
  </si>
  <si>
    <t>Tia Carrere</t>
  </si>
  <si>
    <t>Myles Berkowitz</t>
  </si>
  <si>
    <t>Jonathan Newman</t>
  </si>
  <si>
    <t>Lynn Cohen</t>
  </si>
  <si>
    <t>Frank Whaley</t>
  </si>
  <si>
    <t>Judy Greer</t>
  </si>
  <si>
    <t>Julie Taymor</t>
  </si>
  <si>
    <t>John Curran</t>
  </si>
  <si>
    <t>Kelly Macdonald</t>
  </si>
  <si>
    <t>Mike Figgis</t>
  </si>
  <si>
    <t>Chris Hemsworth</t>
  </si>
  <si>
    <t>Michael Mann</t>
  </si>
  <si>
    <t>Elisabeth Harnois</t>
  </si>
  <si>
    <t>Simon Wells</t>
  </si>
  <si>
    <t>Saif Ali Khan</t>
  </si>
  <si>
    <t>Siddharth Anand</t>
  </si>
  <si>
    <t>Colin Firth</t>
  </si>
  <si>
    <t>Doug Lefler</t>
  </si>
  <si>
    <t>Lana Wachowski</t>
  </si>
  <si>
    <t>Michael McKean</t>
  </si>
  <si>
    <t>Michael Ritchie</t>
  </si>
  <si>
    <t>Ken Scott</t>
  </si>
  <si>
    <t>Willie Garson</t>
  </si>
  <si>
    <t>Danny Pang</t>
  </si>
  <si>
    <t>Mako</t>
  </si>
  <si>
    <t>Will Finn</t>
  </si>
  <si>
    <t>Christina Milian</t>
  </si>
  <si>
    <t>Brad Silberling</t>
  </si>
  <si>
    <t>Glenn Morshower</t>
  </si>
  <si>
    <t>Jon Amiel</t>
  </si>
  <si>
    <t>Don Cheadle</t>
  </si>
  <si>
    <t>Mick Jackson</t>
  </si>
  <si>
    <t>Nathan Lane</t>
  </si>
  <si>
    <t>Malese Jow</t>
  </si>
  <si>
    <t>Natasha Henstridge</t>
  </si>
  <si>
    <t>Ringo Lam</t>
  </si>
  <si>
    <t>Cameron Crowe</t>
  </si>
  <si>
    <t>Tom Shadyac</t>
  </si>
  <si>
    <t>Ellory Elkayem</t>
  </si>
  <si>
    <t>Kevin Smith</t>
  </si>
  <si>
    <t>Tom Selleck</t>
  </si>
  <si>
    <t>Robert Luketic</t>
  </si>
  <si>
    <t>Paul W.S. Anderson</t>
  </si>
  <si>
    <t>Thomas McDonell</t>
  </si>
  <si>
    <t>Josh Schwartz</t>
  </si>
  <si>
    <t>Jacob Tremblay</t>
  </si>
  <si>
    <t>Monica Potter</t>
  </si>
  <si>
    <t>Mark Waters</t>
  </si>
  <si>
    <t>Peter Greene</t>
  </si>
  <si>
    <t>Geoff Murphy</t>
  </si>
  <si>
    <t>Heather Matarazzo</t>
  </si>
  <si>
    <t>Wallace Wolodarsky</t>
  </si>
  <si>
    <t>Julie Benz</t>
  </si>
  <si>
    <t>Darren Stein</t>
  </si>
  <si>
    <t>Leslie Bibb</t>
  </si>
  <si>
    <t>Jim Belushi</t>
  </si>
  <si>
    <t>Rick Yune</t>
  </si>
  <si>
    <t>RZA</t>
  </si>
  <si>
    <t>Bernie Mac</t>
  </si>
  <si>
    <t>Chris Rock</t>
  </si>
  <si>
    <t>Mila Kunis</t>
  </si>
  <si>
    <t>Daryl Sabara</t>
  </si>
  <si>
    <t>Eli Roth</t>
  </si>
  <si>
    <t>Cameron Monaghan</t>
  </si>
  <si>
    <t>Peru</t>
  </si>
  <si>
    <t>Lea Michele</t>
  </si>
  <si>
    <t>Jay Hernandez</t>
  </si>
  <si>
    <t>Busy Philipps</t>
  </si>
  <si>
    <t>Anne Hathaway</t>
  </si>
  <si>
    <t>Gary Winick</t>
  </si>
  <si>
    <t>Leonard Nimoy</t>
  </si>
  <si>
    <t>William Shatner</t>
  </si>
  <si>
    <t>Alex Kendrick</t>
  </si>
  <si>
    <t>Andrew Erwin</t>
  </si>
  <si>
    <t>Thor Freudenthal</t>
  </si>
  <si>
    <t>Lena Olin</t>
  </si>
  <si>
    <t>Jaume BalaguerÃ³</t>
  </si>
  <si>
    <t>Steve Irwin</t>
  </si>
  <si>
    <t>John Stainton</t>
  </si>
  <si>
    <t>Steve Trenbirth</t>
  </si>
  <si>
    <t>David Moreau</t>
  </si>
  <si>
    <t>Taran Killam</t>
  </si>
  <si>
    <t>Shawn Levy</t>
  </si>
  <si>
    <t>Frankie Muniz</t>
  </si>
  <si>
    <t>Jeff Fahey</t>
  </si>
  <si>
    <t>Brett Leonard</t>
  </si>
  <si>
    <t>Nancy O'Dell</t>
  </si>
  <si>
    <t>David Raynr</t>
  </si>
  <si>
    <t>Clu Gulager</t>
  </si>
  <si>
    <t>Jack Sholder</t>
  </si>
  <si>
    <t>Jeff Bridges</t>
  </si>
  <si>
    <t>Michael Meredith</t>
  </si>
  <si>
    <t>Romola Garai</t>
  </si>
  <si>
    <t>Ruairi Robinson</t>
  </si>
  <si>
    <t>Bruce Beresford</t>
  </si>
  <si>
    <t>Andrew Wilson</t>
  </si>
  <si>
    <t>Janeane Garofalo</t>
  </si>
  <si>
    <t>Richard Kelly</t>
  </si>
  <si>
    <t>Nora Zehetner</t>
  </si>
  <si>
    <t>Benjamin Dickinson</t>
  </si>
  <si>
    <t>Lena Dunham</t>
  </si>
  <si>
    <t>Ti West</t>
  </si>
  <si>
    <t>David Koepp</t>
  </si>
  <si>
    <t>Robert John Burke</t>
  </si>
  <si>
    <t>Jesse Peretz</t>
  </si>
  <si>
    <t>Sergey Bodrov</t>
  </si>
  <si>
    <t>Oliver Stone</t>
  </si>
  <si>
    <t>Miguel Ferrer</t>
  </si>
  <si>
    <t>Dominic Sena</t>
  </si>
  <si>
    <t>Robert Picardo</t>
  </si>
  <si>
    <t>John Putch</t>
  </si>
  <si>
    <t>Paul Weitz</t>
  </si>
  <si>
    <t>Neil Jordan</t>
  </si>
  <si>
    <t>Louise Fletcher</t>
  </si>
  <si>
    <t>Tobe Hooper</t>
  </si>
  <si>
    <t>Howard Deutch</t>
  </si>
  <si>
    <t>Charlize Theron</t>
  </si>
  <si>
    <t>Paul Hunter</t>
  </si>
  <si>
    <t>Raymond Cruz</t>
  </si>
  <si>
    <t>Andrew Davis</t>
  </si>
  <si>
    <t>Craig T. Nelson</t>
  </si>
  <si>
    <t>Jeff Kanew</t>
  </si>
  <si>
    <t>Lawrence Kasdan</t>
  </si>
  <si>
    <t>James Franco</t>
  </si>
  <si>
    <t>Ben Feldman</t>
  </si>
  <si>
    <t>Mark Rosman</t>
  </si>
  <si>
    <t>Charles Stone III</t>
  </si>
  <si>
    <t>John Landis</t>
  </si>
  <si>
    <t>Denzel Washington</t>
  </si>
  <si>
    <t>Jasper Cole</t>
  </si>
  <si>
    <t>Jorma Taccone</t>
  </si>
  <si>
    <t>Kevin Spacey</t>
  </si>
  <si>
    <t>Isaiah Washington</t>
  </si>
  <si>
    <t>Steve Beck</t>
  </si>
  <si>
    <t>Joan Chen</t>
  </si>
  <si>
    <t>Matt Piedmont</t>
  </si>
  <si>
    <t>Keanu Reeves</t>
  </si>
  <si>
    <t>Scott Derrickson</t>
  </si>
  <si>
    <t>Alexandre Aja</t>
  </si>
  <si>
    <t>David Nutter</t>
  </si>
  <si>
    <t>Amir Talai</t>
  </si>
  <si>
    <t>Greg Harrison</t>
  </si>
  <si>
    <t>Mahadeo Shivraj</t>
  </si>
  <si>
    <t>Kieran Culkin</t>
  </si>
  <si>
    <t>Chuck Russell</t>
  </si>
  <si>
    <t>Andy Tennant</t>
  </si>
  <si>
    <t>Bill Johnson</t>
  </si>
  <si>
    <t>Anjelica Huston</t>
  </si>
  <si>
    <t>Jon Favreau</t>
  </si>
  <si>
    <t>Peter Billingsley</t>
  </si>
  <si>
    <t>Richard Lawson</t>
  </si>
  <si>
    <t>Kevin Rodney Sullivan</t>
  </si>
  <si>
    <t>Bolo Yeung</t>
  </si>
  <si>
    <t>Sheldon Lettich</t>
  </si>
  <si>
    <t>Vin Diesel</t>
  </si>
  <si>
    <t>Garry Marshall</t>
  </si>
  <si>
    <t>Kelly Rutherford</t>
  </si>
  <si>
    <t>Regina Hall</t>
  </si>
  <si>
    <t>Judge Reinhold</t>
  </si>
  <si>
    <t>Michael Lembeck</t>
  </si>
  <si>
    <t>Greg Coolidge</t>
  </si>
  <si>
    <t>Bill Condon</t>
  </si>
  <si>
    <t>Jensen Ackles</t>
  </si>
  <si>
    <t>Danny Leiner</t>
  </si>
  <si>
    <t>Angus T. Jones</t>
  </si>
  <si>
    <t>Deborah Kara Unger</t>
  </si>
  <si>
    <t>John Cornell</t>
  </si>
  <si>
    <t>Quentin Tarantino</t>
  </si>
  <si>
    <t>Georgia</t>
  </si>
  <si>
    <t>Richard Coyle</t>
  </si>
  <si>
    <t>China</t>
  </si>
  <si>
    <t>Dong-gun Jang</t>
  </si>
  <si>
    <t>Kaige Chen</t>
  </si>
  <si>
    <t>Joely Richardson</t>
  </si>
  <si>
    <t>Henry Hobson</t>
  </si>
  <si>
    <t>Gavin MacLeod</t>
  </si>
  <si>
    <t>Rich Christiano</t>
  </si>
  <si>
    <t>Kendyl Joi</t>
  </si>
  <si>
    <t>Gene Teigland</t>
  </si>
  <si>
    <t>Keith Gordon</t>
  </si>
  <si>
    <t>Matthew Ziff</t>
  </si>
  <si>
    <t>Johnny Remo</t>
  </si>
  <si>
    <t>Christopher Masterson</t>
  </si>
  <si>
    <t>Mike Nichols</t>
  </si>
  <si>
    <t>Hugh Hudson</t>
  </si>
  <si>
    <t>Richard Donner</t>
  </si>
  <si>
    <t>Ryan Reynolds</t>
  </si>
  <si>
    <t>Robert Schwentke</t>
  </si>
  <si>
    <t>Stacy Keach</t>
  </si>
  <si>
    <t>Jon Gunn</t>
  </si>
  <si>
    <t>Sasha Roiz</t>
  </si>
  <si>
    <t>Karey Kirkpatrick</t>
  </si>
  <si>
    <t>Cliff Robertson</t>
  </si>
  <si>
    <t>Harley Cokeliss</t>
  </si>
  <si>
    <t>Mathieu Kassovitz</t>
  </si>
  <si>
    <t>Russia</t>
  </si>
  <si>
    <t>Wolfgang Petersen</t>
  </si>
  <si>
    <t>Jake Gyllenhaal</t>
  </si>
  <si>
    <t>Blair Hayes</t>
  </si>
  <si>
    <t>Anna Kendrick</t>
  </si>
  <si>
    <t>Joe Swanberg</t>
  </si>
  <si>
    <t>Natalie Portman</t>
  </si>
  <si>
    <t>David Gordon Green</t>
  </si>
  <si>
    <t>Sam Mendes</t>
  </si>
  <si>
    <t>Rob Reiner</t>
  </si>
  <si>
    <t>Joseph Ruben</t>
  </si>
  <si>
    <t>Sean Anders</t>
  </si>
  <si>
    <t>Logan Lerman</t>
  </si>
  <si>
    <t>Wil Shriner</t>
  </si>
  <si>
    <t>Gary Chapman</t>
  </si>
  <si>
    <t>Taylor Cole</t>
  </si>
  <si>
    <t>Seymour Cassel</t>
  </si>
  <si>
    <t>Michael Dinner</t>
  </si>
  <si>
    <t>Martin Campbell</t>
  </si>
  <si>
    <t>Brittany Daniel</t>
  </si>
  <si>
    <t>Bryce Dallas Howard</t>
  </si>
  <si>
    <t>Norman Reedus</t>
  </si>
  <si>
    <t>Scott Kalvert</t>
  </si>
  <si>
    <t>Justin Zackham</t>
  </si>
  <si>
    <t>Sonia Braga</t>
  </si>
  <si>
    <t>Luis Mandoki</t>
  </si>
  <si>
    <t>Robin Wright</t>
  </si>
  <si>
    <t>Dianne Wiest</t>
  </si>
  <si>
    <t>James Bridges</t>
  </si>
  <si>
    <t>Clifton Collins Jr.</t>
  </si>
  <si>
    <t>Brandon Trost</t>
  </si>
  <si>
    <t>Brian De Palma</t>
  </si>
  <si>
    <t>Topher Grace</t>
  </si>
  <si>
    <t>Tarsem Singh</t>
  </si>
  <si>
    <t>Thomas Lennon</t>
  </si>
  <si>
    <t>Albert Brooks</t>
  </si>
  <si>
    <t>Dougray Scott</t>
  </si>
  <si>
    <t>Walter Salles</t>
  </si>
  <si>
    <t>Peter Dinklage</t>
  </si>
  <si>
    <t>Bailee Madison</t>
  </si>
  <si>
    <t>Troy Nixey</t>
  </si>
  <si>
    <t>Nick Gomez</t>
  </si>
  <si>
    <t>Chris Evans</t>
  </si>
  <si>
    <t>Tim Story</t>
  </si>
  <si>
    <t>Joseph Gordon-Levitt</t>
  </si>
  <si>
    <t>Brian Gibson</t>
  </si>
  <si>
    <t>Alan J. Pakula</t>
  </si>
  <si>
    <t>Josh Hutcherson</t>
  </si>
  <si>
    <t>Jesse Dylan</t>
  </si>
  <si>
    <t>Roger Rees</t>
  </si>
  <si>
    <t>Brandon Camp</t>
  </si>
  <si>
    <t>Faizon Love</t>
  </si>
  <si>
    <t>John Stockwell</t>
  </si>
  <si>
    <t>Kevin Grevioux</t>
  </si>
  <si>
    <t>Sanaa Lathan</t>
  </si>
  <si>
    <t>Mark Helfrich</t>
  </si>
  <si>
    <t>Todd Stashwick</t>
  </si>
  <si>
    <t>Anthony Russo</t>
  </si>
  <si>
    <t>Rob Paulsen</t>
  </si>
  <si>
    <t>Steve Oedekerk</t>
  </si>
  <si>
    <t>Seth Gordon</t>
  </si>
  <si>
    <t>Elizabeth Daily</t>
  </si>
  <si>
    <t>John Eng</t>
  </si>
  <si>
    <t>Daniel Barnz</t>
  </si>
  <si>
    <t>Nicki Aycox</t>
  </si>
  <si>
    <t>Victor Salva</t>
  </si>
  <si>
    <t>Jonas Elmer</t>
  </si>
  <si>
    <t>Jeffrey Combs</t>
  </si>
  <si>
    <t>William Malone</t>
  </si>
  <si>
    <t>Emmanuelle Vaugier</t>
  </si>
  <si>
    <t>Michael Lehmann</t>
  </si>
  <si>
    <t>Costas Mandylor</t>
  </si>
  <si>
    <t>Kevin Greutert</t>
  </si>
  <si>
    <t>Roma Downey</t>
  </si>
  <si>
    <t>Christopher Spencer</t>
  </si>
  <si>
    <t>Bob Dolman</t>
  </si>
  <si>
    <t>Jim Gillespie</t>
  </si>
  <si>
    <t>Martin Lawrence</t>
  </si>
  <si>
    <t>Mark Tonderai</t>
  </si>
  <si>
    <t>Ice Cube</t>
  </si>
  <si>
    <t>Darren Grant</t>
  </si>
  <si>
    <t>Caleb Landry Jones</t>
  </si>
  <si>
    <t>Daniel Stamm</t>
  </si>
  <si>
    <t>Thailand</t>
  </si>
  <si>
    <t>Ekachai Uekrongtham</t>
  </si>
  <si>
    <t>Stephen McHattie</t>
  </si>
  <si>
    <t>Boris Rodriguez</t>
  </si>
  <si>
    <t>Kate Maberly</t>
  </si>
  <si>
    <t>Paul Bunnell</t>
  </si>
  <si>
    <t>Taylor Hackford</t>
  </si>
  <si>
    <t>Justin Kirk</t>
  </si>
  <si>
    <t>Kat Coiro</t>
  </si>
  <si>
    <t>Katharine Ross</t>
  </si>
  <si>
    <t>Michael D. Sellers</t>
  </si>
  <si>
    <t>Bashar Rahal</t>
  </si>
  <si>
    <t>Joshua Seftel</t>
  </si>
  <si>
    <t>Tori Spelling</t>
  </si>
  <si>
    <t>C. Jay Cox</t>
  </si>
  <si>
    <t>Aidan Quinn</t>
  </si>
  <si>
    <t>Rick Bieber</t>
  </si>
  <si>
    <t>Darci Kistler</t>
  </si>
  <si>
    <t>Emile Ardolino</t>
  </si>
  <si>
    <t>Tom Cruise</t>
  </si>
  <si>
    <t>Eric Blakeney</t>
  </si>
  <si>
    <t>Billy Crudup</t>
  </si>
  <si>
    <t>Seth Gilliam</t>
  </si>
  <si>
    <t>James Ivory</t>
  </si>
  <si>
    <t>Bob Neill</t>
  </si>
  <si>
    <t>Antony Hoffman</t>
  </si>
  <si>
    <t>Joe Dante</t>
  </si>
  <si>
    <t>Mireille Enos</t>
  </si>
  <si>
    <t>David Ayer</t>
  </si>
  <si>
    <t>Gabriele Muccino</t>
  </si>
  <si>
    <t>Rosanna Arquette</t>
  </si>
  <si>
    <t>John Milius</t>
  </si>
  <si>
    <t>Megan Park</t>
  </si>
  <si>
    <t>Josh Wingate</t>
  </si>
  <si>
    <t>Will Forte</t>
  </si>
  <si>
    <t>Akiva Schaffer</t>
  </si>
  <si>
    <t>Andrew Fiscella</t>
  </si>
  <si>
    <t>NimrÃ³d Antal</t>
  </si>
  <si>
    <t>Richard E. Grant</t>
  </si>
  <si>
    <t>Uli Edel</t>
  </si>
  <si>
    <t>Stephen Rea</t>
  </si>
  <si>
    <t>Sarah Silverman</t>
  </si>
  <si>
    <t>Scott Alexander</t>
  </si>
  <si>
    <t>Austin Pendleton</t>
  </si>
  <si>
    <t>Jonathan Lynn</t>
  </si>
  <si>
    <t>Lisa Ann Walter</t>
  </si>
  <si>
    <t>Yaya DaCosta</t>
  </si>
  <si>
    <t>Yuri Lowenthal</t>
  </si>
  <si>
    <t>Mike Nawrocki</t>
  </si>
  <si>
    <t>John Kapelos</t>
  </si>
  <si>
    <t>Peter MacDonald</t>
  </si>
  <si>
    <t>Dylan Baker</t>
  </si>
  <si>
    <t>Clare Kilner</t>
  </si>
  <si>
    <t>Kevin Rankin</t>
  </si>
  <si>
    <t>Ang Lee</t>
  </si>
  <si>
    <t>Kirk Jones</t>
  </si>
  <si>
    <t>F. Gary Gray</t>
  </si>
  <si>
    <t>Bingbing Li</t>
  </si>
  <si>
    <t>Michael Bay</t>
  </si>
  <si>
    <t>Dolly Parton</t>
  </si>
  <si>
    <t>Todd Graff</t>
  </si>
  <si>
    <t>Ryan Murphy</t>
  </si>
  <si>
    <t>Tina Fey</t>
  </si>
  <si>
    <t>Omari Hardwick</t>
  </si>
  <si>
    <t>Salim Akil</t>
  </si>
  <si>
    <t>Jessie Nelson</t>
  </si>
  <si>
    <t>Joe Mantegna</t>
  </si>
  <si>
    <t>Tom Holland</t>
  </si>
  <si>
    <t>Tim Burton</t>
  </si>
  <si>
    <t>Mike Epps</t>
  </si>
  <si>
    <t>Kevin Bray</t>
  </si>
  <si>
    <t>Jenny Agutter</t>
  </si>
  <si>
    <t>John Lafia</t>
  </si>
  <si>
    <t>Stephen Collins</t>
  </si>
  <si>
    <t>Joel Gallen</t>
  </si>
  <si>
    <t>Bobby Farrelly</t>
  </si>
  <si>
    <t>Ana de la Reguera</t>
  </si>
  <si>
    <t>Jared Hess</t>
  </si>
  <si>
    <t>Leonard Roberts</t>
  </si>
  <si>
    <t>Harry Lennix</t>
  </si>
  <si>
    <t>Kathleen Wilhoite</t>
  </si>
  <si>
    <t>Kevin Tenney</t>
  </si>
  <si>
    <t>Matt Bomer</t>
  </si>
  <si>
    <t>Gregory Jacobs</t>
  </si>
  <si>
    <t>Roy Scheider</t>
  </si>
  <si>
    <t>Jeannot Szwarc</t>
  </si>
  <si>
    <t>Gary Dourdan</t>
  </si>
  <si>
    <t>Noel Gugliemi</t>
  </si>
  <si>
    <t>Youssef Delara</t>
  </si>
  <si>
    <t>Tuesday Knight</t>
  </si>
  <si>
    <t>Richard Brooker</t>
  </si>
  <si>
    <t>Rhys Wakefield</t>
  </si>
  <si>
    <t>James DeMonaco</t>
  </si>
  <si>
    <t>Sprague Grayden</t>
  </si>
  <si>
    <t>Tod Williams</t>
  </si>
  <si>
    <t>Shelley Hennig</t>
  </si>
  <si>
    <t>Levan Gabriadze</t>
  </si>
  <si>
    <t>Blanchard Ryan</t>
  </si>
  <si>
    <t>Elaine Hendrix</t>
  </si>
  <si>
    <t>John Duigan</t>
  </si>
  <si>
    <t>Ernie Barbarash</t>
  </si>
  <si>
    <t>Kate Barker-Froyland</t>
  </si>
  <si>
    <t>Xavier Gens</t>
  </si>
  <si>
    <t>Unrated</t>
  </si>
  <si>
    <t>Karl E. Landler</t>
  </si>
  <si>
    <t>Pascal Arnold</t>
  </si>
  <si>
    <t>Hue Rhodes</t>
  </si>
  <si>
    <t>Jon Gries</t>
  </si>
  <si>
    <t>Christopher Cain</t>
  </si>
  <si>
    <t>Brian Lee Franklin</t>
  </si>
  <si>
    <t>John Sayles</t>
  </si>
  <si>
    <t>Stephen Frears</t>
  </si>
  <si>
    <t>Bridgette Wilson-Sampras</t>
  </si>
  <si>
    <t>Jean-Marie PoirÃ©</t>
  </si>
  <si>
    <t>Haley Ramm</t>
  </si>
  <si>
    <t>Quentin Dupieux</t>
  </si>
  <si>
    <t>George Miller</t>
  </si>
  <si>
    <t>Joe Wright</t>
  </si>
  <si>
    <t>Justin Theroux</t>
  </si>
  <si>
    <t>Danny DeVito</t>
  </si>
  <si>
    <t>Fergie</t>
  </si>
  <si>
    <t>Rob Marshall</t>
  </si>
  <si>
    <t>Pierre Morel</t>
  </si>
  <si>
    <t>Matt Damon</t>
  </si>
  <si>
    <t>Billy Bob Thornton</t>
  </si>
  <si>
    <t>Mikael Salomon</t>
  </si>
  <si>
    <t>Chelcie Ross</t>
  </si>
  <si>
    <t>David Atkins</t>
  </si>
  <si>
    <t>Tony Scott</t>
  </si>
  <si>
    <t>Joe Johnston</t>
  </si>
  <si>
    <t>Alexander SkarsgÃ¥rd</t>
  </si>
  <si>
    <t>Rod Lurie</t>
  </si>
  <si>
    <t>Tommy O'Haver</t>
  </si>
  <si>
    <t>Jamie RenÃ©e Smith</t>
  </si>
  <si>
    <t>Roger Donaldson</t>
  </si>
  <si>
    <t>Kent Alterman</t>
  </si>
  <si>
    <t>Timothy BjÃ¶rklund</t>
  </si>
  <si>
    <t>Sarah Polley</t>
  </si>
  <si>
    <t>Vincenzo Natali</t>
  </si>
  <si>
    <t>Gary Halvorson</t>
  </si>
  <si>
    <t>Jeff Franklin</t>
  </si>
  <si>
    <t>Cole Hauser</t>
  </si>
  <si>
    <t>Paul Abascal</t>
  </si>
  <si>
    <t>Darren Aronofsky</t>
  </si>
  <si>
    <t>Christoph Waltz</t>
  </si>
  <si>
    <t>Michel Gondry</t>
  </si>
  <si>
    <t>Ireland</t>
  </si>
  <si>
    <t>Jeanne Tripplehorn</t>
  </si>
  <si>
    <t>Kelly Makin</t>
  </si>
  <si>
    <t>Stephen Norrington</t>
  </si>
  <si>
    <t>Stephen Sommers</t>
  </si>
  <si>
    <t>Mark Dindal</t>
  </si>
  <si>
    <t>Miriam Margolyes</t>
  </si>
  <si>
    <t>Callie Khouri</t>
  </si>
  <si>
    <t>Matt Walsh</t>
  </si>
  <si>
    <t>Steven Quale</t>
  </si>
  <si>
    <t>Viggo Mortensen</t>
  </si>
  <si>
    <t>Ridley Scott</t>
  </si>
  <si>
    <t>Philip Seymour Hoffman</t>
  </si>
  <si>
    <t>Brett Ratner</t>
  </si>
  <si>
    <t>Paul Weiland</t>
  </si>
  <si>
    <t>Hungary</t>
  </si>
  <si>
    <t>Thomas Bezucha</t>
  </si>
  <si>
    <t>Mark Christopher</t>
  </si>
  <si>
    <t>Collette Wolfe</t>
  </si>
  <si>
    <t>Jody Hill</t>
  </si>
  <si>
    <t>Bono</t>
  </si>
  <si>
    <t>Larry Charles</t>
  </si>
  <si>
    <t>Richard Fleischer</t>
  </si>
  <si>
    <t>Dave Chappelle</t>
  </si>
  <si>
    <t>Peter Lepeniotis</t>
  </si>
  <si>
    <t>Mia Sara</t>
  </si>
  <si>
    <t>Marcus Raboy</t>
  </si>
  <si>
    <t>Colin Higgins</t>
  </si>
  <si>
    <t>Chelan Simmons</t>
  </si>
  <si>
    <t>Tisha Campbell-Martin</t>
  </si>
  <si>
    <t>Peyton Reed</t>
  </si>
  <si>
    <t>Donald Glover</t>
  </si>
  <si>
    <t>Maggie Carey</t>
  </si>
  <si>
    <t>Ken Howard</t>
  </si>
  <si>
    <t>Irwin Winkler</t>
  </si>
  <si>
    <t>Robin Budd</t>
  </si>
  <si>
    <t>Katharine Isabelle</t>
  </si>
  <si>
    <t>Teo Halm</t>
  </si>
  <si>
    <t>Dave Green</t>
  </si>
  <si>
    <t>Tom Welling</t>
  </si>
  <si>
    <t>David Hackl</t>
  </si>
  <si>
    <t>Jacob Vargas</t>
  </si>
  <si>
    <t>Randall Wallace</t>
  </si>
  <si>
    <t>Johanna Braddy</t>
  </si>
  <si>
    <t>Stephen Graham</t>
  </si>
  <si>
    <t>Jake Paltrow</t>
  </si>
  <si>
    <t>Tom Everett Scott</t>
  </si>
  <si>
    <t>Francesca Gregorini</t>
  </si>
  <si>
    <t>Adrian Martinez</t>
  </si>
  <si>
    <t>Julio DePietro</t>
  </si>
  <si>
    <t>Agnieszka Wojtowicz-Vosloo</t>
  </si>
  <si>
    <t>Johnny Pacar</t>
  </si>
  <si>
    <t>Kate Connor</t>
  </si>
  <si>
    <t>Rachel Griffiths</t>
  </si>
  <si>
    <t>Sam Miller</t>
  </si>
  <si>
    <t>Jordi MollÃ </t>
  </si>
  <si>
    <t>Leonor Varela</t>
  </si>
  <si>
    <t>Alex Rivera</t>
  </si>
  <si>
    <t>Shari Springer Berman</t>
  </si>
  <si>
    <t>Mekhi Phifer</t>
  </si>
  <si>
    <t>Wayne Beach</t>
  </si>
  <si>
    <t>Eddie Redmayne</t>
  </si>
  <si>
    <t>Tom Kalin</t>
  </si>
  <si>
    <t>Curtis Hanson</t>
  </si>
  <si>
    <t>Paul Mazursky</t>
  </si>
  <si>
    <t>Henry Thomas</t>
  </si>
  <si>
    <t>Michael Landon Jr.</t>
  </si>
  <si>
    <t>Oliver Hirschbiegel</t>
  </si>
  <si>
    <t>Davis Guggenheim</t>
  </si>
  <si>
    <t>Jeremy Renner</t>
  </si>
  <si>
    <t>Ben Affleck</t>
  </si>
  <si>
    <t>Peter Berg</t>
  </si>
  <si>
    <t>Bradley Whitford</t>
  </si>
  <si>
    <t>Richard Epcar</t>
  </si>
  <si>
    <t>Mira Sorvino</t>
  </si>
  <si>
    <t>Barbet Schroeder</t>
  </si>
  <si>
    <t>Demian Lichtenstein</t>
  </si>
  <si>
    <t>David Margulies</t>
  </si>
  <si>
    <t>Adrian Lyne</t>
  </si>
  <si>
    <t>Oprah Winfrey</t>
  </si>
  <si>
    <t>Robert Duvall</t>
  </si>
  <si>
    <t>Roger Spottiswoode</t>
  </si>
  <si>
    <t>Terry Gilliam</t>
  </si>
  <si>
    <t>Christian Bale</t>
  </si>
  <si>
    <t>John Madden</t>
  </si>
  <si>
    <t>John Gatins</t>
  </si>
  <si>
    <t>Nia Vardalos</t>
  </si>
  <si>
    <t>James Martin Kelly</t>
  </si>
  <si>
    <t>Timur Bekmambetov</t>
  </si>
  <si>
    <t>Brian Bosworth</t>
  </si>
  <si>
    <t>John A. Davis</t>
  </si>
  <si>
    <t>John Doman</t>
  </si>
  <si>
    <t>Clint Eastwood</t>
  </si>
  <si>
    <t>Michael Emerson</t>
  </si>
  <si>
    <t>Frances Fisher</t>
  </si>
  <si>
    <t>Peter Howitt</t>
  </si>
  <si>
    <t>Julia Ormond</t>
  </si>
  <si>
    <t>Jerry Zucker</t>
  </si>
  <si>
    <t>Oliver James</t>
  </si>
  <si>
    <t>Sean McNamara</t>
  </si>
  <si>
    <t>Mitch Pileggi</t>
  </si>
  <si>
    <t>Chris Carter</t>
  </si>
  <si>
    <t>Mark Addy</t>
  </si>
  <si>
    <t>Don Scardino</t>
  </si>
  <si>
    <t>Alister Grierson</t>
  </si>
  <si>
    <t>Steve Coogan</t>
  </si>
  <si>
    <t>Armin Mueller-Stahl</t>
  </si>
  <si>
    <t>Mimi Leder</t>
  </si>
  <si>
    <t>Stuart Gordon</t>
  </si>
  <si>
    <t>Anthony Hemingway</t>
  </si>
  <si>
    <t>Amanda Detmer</t>
  </si>
  <si>
    <t>Jon Heder</t>
  </si>
  <si>
    <t>Todd Phillips</t>
  </si>
  <si>
    <t>Nicholas Lea</t>
  </si>
  <si>
    <t>Beeban Kidron</t>
  </si>
  <si>
    <t>Emma Bell</t>
  </si>
  <si>
    <t>Ashley Williams</t>
  </si>
  <si>
    <t>Risa Bramon Garcia</t>
  </si>
  <si>
    <t>Kimberly Peirce</t>
  </si>
  <si>
    <t>Brian Dennehy</t>
  </si>
  <si>
    <t>Terry Kiser</t>
  </si>
  <si>
    <t>Jeff Burr</t>
  </si>
  <si>
    <t>Kay Panabaker</t>
  </si>
  <si>
    <t>Andrew Fleming</t>
  </si>
  <si>
    <t>Clint Howard</t>
  </si>
  <si>
    <t>Mike Marvin</t>
  </si>
  <si>
    <t>Cal Brunker</t>
  </si>
  <si>
    <t>Gary David Goldberg</t>
  </si>
  <si>
    <t>Jason Alexander</t>
  </si>
  <si>
    <t>Khandi Alexander</t>
  </si>
  <si>
    <t>Leon Ichaso</t>
  </si>
  <si>
    <t>Lara Jill Miller</t>
  </si>
  <si>
    <t>Mamoru Hosoda</t>
  </si>
  <si>
    <t>Michael Jeter</t>
  </si>
  <si>
    <t>Anthony Minghella</t>
  </si>
  <si>
    <t>Janet Jackson</t>
  </si>
  <si>
    <t>Jon Lucas</t>
  </si>
  <si>
    <t>Bill Cobbs</t>
  </si>
  <si>
    <t>Forest Whitaker</t>
  </si>
  <si>
    <t>Wendi McLendon-Covey</t>
  </si>
  <si>
    <t>Robert Ben Garant</t>
  </si>
  <si>
    <t>Gregory Smith</t>
  </si>
  <si>
    <t>Bronwen Hughes</t>
  </si>
  <si>
    <t>Greg Germann</t>
  </si>
  <si>
    <t>Nicole Holofcener</t>
  </si>
  <si>
    <t>John Hamburg</t>
  </si>
  <si>
    <t>Lexie Contursi</t>
  </si>
  <si>
    <t>Dan Cutforth</t>
  </si>
  <si>
    <t>Carter Smith</t>
  </si>
  <si>
    <t>Ed Decter</t>
  </si>
  <si>
    <t>Mennan Yapo</t>
  </si>
  <si>
    <t>Olatunde Osunsanmi</t>
  </si>
  <si>
    <t>Dan Byrd</t>
  </si>
  <si>
    <t>Antony Starr</t>
  </si>
  <si>
    <t>Benny Boom</t>
  </si>
  <si>
    <t>Kyra Sedgwick</t>
  </si>
  <si>
    <t>Ole Bornedal</t>
  </si>
  <si>
    <t>Igor Kovalyov</t>
  </si>
  <si>
    <t>Tuck Tucker</t>
  </si>
  <si>
    <t>Darren Lynn Bousman</t>
  </si>
  <si>
    <t>Tony Goldwyn</t>
  </si>
  <si>
    <t>Tom McLoughlin</t>
  </si>
  <si>
    <t>Jeff Wadlow</t>
  </si>
  <si>
    <t>Judie Aronson</t>
  </si>
  <si>
    <t>Joseph Zito</t>
  </si>
  <si>
    <t>Woody Strode</t>
  </si>
  <si>
    <t>John 'Bud' Cardos</t>
  </si>
  <si>
    <t>Christian Clavier</t>
  </si>
  <si>
    <t>BÃ¡rbara Mori</t>
  </si>
  <si>
    <t>Anurag Basu</t>
  </si>
  <si>
    <t>Shah Rukh Khan</t>
  </si>
  <si>
    <t>Karan Johar</t>
  </si>
  <si>
    <t>Stephen Milburn Anderson</t>
  </si>
  <si>
    <t>Li Zhang</t>
  </si>
  <si>
    <t>Hiroshi Abe</t>
  </si>
  <si>
    <t>Takao Okawara</t>
  </si>
  <si>
    <t>Tom Cullen</t>
  </si>
  <si>
    <t>Richard Raymond</t>
  </si>
  <si>
    <t>Daniel Radcliffe</t>
  </si>
  <si>
    <t>Paul McGuigan</t>
  </si>
  <si>
    <t>Joe Lo Truglio</t>
  </si>
  <si>
    <t>Frank Sebastiano</t>
  </si>
  <si>
    <t>Mia Farrow</t>
  </si>
  <si>
    <t>Luc Besson</t>
  </si>
  <si>
    <t>Connie Nielsen</t>
  </si>
  <si>
    <t>Ian Ziering</t>
  </si>
  <si>
    <t>John Lee Hancock</t>
  </si>
  <si>
    <t>Olivia Williams</t>
  </si>
  <si>
    <t>Kevin Costner</t>
  </si>
  <si>
    <t>Mike Newell</t>
  </si>
  <si>
    <t>Lexi Alexander</t>
  </si>
  <si>
    <t>Mark L. Lester</t>
  </si>
  <si>
    <t>Breck Eisner</t>
  </si>
  <si>
    <t>Bruce Paltrow</t>
  </si>
  <si>
    <t>John Woo</t>
  </si>
  <si>
    <t>Ryan Kruger</t>
  </si>
  <si>
    <t>Neil Marshall</t>
  </si>
  <si>
    <t>Richard Linklater</t>
  </si>
  <si>
    <t>Michael Cristofer</t>
  </si>
  <si>
    <t>John de Lancie</t>
  </si>
  <si>
    <t>Craig Bolotin</t>
  </si>
  <si>
    <t>Kinka Usher</t>
  </si>
  <si>
    <t>Peter Coyote</t>
  </si>
  <si>
    <t>Jason Marsden</t>
  </si>
  <si>
    <t>Steve Taylor</t>
  </si>
  <si>
    <t>Byron Mann</t>
  </si>
  <si>
    <t>James Foley</t>
  </si>
  <si>
    <t>Aidan Turner</t>
  </si>
  <si>
    <t>Robert Baker</t>
  </si>
  <si>
    <t>George Clooney</t>
  </si>
  <si>
    <t>Molly Parker</t>
  </si>
  <si>
    <t>Paul Gross</t>
  </si>
  <si>
    <t>Eric Schaeffer</t>
  </si>
  <si>
    <t>William Friedkin</t>
  </si>
  <si>
    <t>Jon Avnet</t>
  </si>
  <si>
    <t>Florian Henckel von Donnersmarck</t>
  </si>
  <si>
    <t>Tony Richardson</t>
  </si>
  <si>
    <t>Mark Mylod</t>
  </si>
  <si>
    <t>Amber Stevens West</t>
  </si>
  <si>
    <t>Justin Lin</t>
  </si>
  <si>
    <t>Amber Valletta</t>
  </si>
  <si>
    <t>Mikael HÃ¥fstrÃ¶m</t>
  </si>
  <si>
    <t>Heather Locklear</t>
  </si>
  <si>
    <t>Alan Cohn</t>
  </si>
  <si>
    <t>Lorraine Bracco</t>
  </si>
  <si>
    <t>Ben Stiller</t>
  </si>
  <si>
    <t>Russell Mulcahy</t>
  </si>
  <si>
    <t>Jennifer Flackett</t>
  </si>
  <si>
    <t>Antoine Fuqua</t>
  </si>
  <si>
    <t>Delroy Lindo</t>
  </si>
  <si>
    <t>Clark Johnson</t>
  </si>
  <si>
    <t>James Wolk</t>
  </si>
  <si>
    <t>Jamie Travis</t>
  </si>
  <si>
    <t>Ethan Coen</t>
  </si>
  <si>
    <t>Olivier Megaton</t>
  </si>
  <si>
    <t>Nicholas Hytner</t>
  </si>
  <si>
    <t>Michael McCullers</t>
  </si>
  <si>
    <t>Nick Cassavetes</t>
  </si>
  <si>
    <t>Bibo Bergeron</t>
  </si>
  <si>
    <t>Tim Conway</t>
  </si>
  <si>
    <t>Paul Tibbitt</t>
  </si>
  <si>
    <t>Kirby Heyborne</t>
  </si>
  <si>
    <t>Kurt Hale</t>
  </si>
  <si>
    <t>Etan Cohen</t>
  </si>
  <si>
    <t>David Boyd</t>
  </si>
  <si>
    <t>Ellen Burstyn</t>
  </si>
  <si>
    <t>John Erick Dowdle</t>
  </si>
  <si>
    <t>Martin Short</t>
  </si>
  <si>
    <t>Kevin Nash</t>
  </si>
  <si>
    <t>Michael Pressman</t>
  </si>
  <si>
    <t>Andrew Douglas</t>
  </si>
  <si>
    <t>George Kennedy</t>
  </si>
  <si>
    <t>Michael Gornick</t>
  </si>
  <si>
    <t>Benno FÃ¼rmann</t>
  </si>
  <si>
    <t>Si Won Choi</t>
  </si>
  <si>
    <t>Daniel Lee</t>
  </si>
  <si>
    <t>America Olivo</t>
  </si>
  <si>
    <t>Franck Khalfoun</t>
  </si>
  <si>
    <t>Lindsay Kay Hayward</t>
  </si>
  <si>
    <t>Hitoshi Matsumoto</t>
  </si>
  <si>
    <t>RyÃ»hei Kitamura</t>
  </si>
  <si>
    <t>Brazil</t>
  </si>
  <si>
    <t>Wagner Moura</t>
  </si>
  <si>
    <t>Karim AÃ¯nouz</t>
  </si>
  <si>
    <t>Hayley Atwell</t>
  </si>
  <si>
    <t>Nick Love</t>
  </si>
  <si>
    <t>Harvey Fierstein</t>
  </si>
  <si>
    <t>Ryan Gosling</t>
  </si>
  <si>
    <t>Alex Smith</t>
  </si>
  <si>
    <t>Italy</t>
  </si>
  <si>
    <t>Dario Argento</t>
  </si>
  <si>
    <t>Tony Curran</t>
  </si>
  <si>
    <t>Curtiss Cook</t>
  </si>
  <si>
    <t>Lemmy</t>
  </si>
  <si>
    <t>Kurt Voss</t>
  </si>
  <si>
    <t>Chris Gauthier</t>
  </si>
  <si>
    <t>Panos Cosmatos</t>
  </si>
  <si>
    <t>Pete Travis</t>
  </si>
  <si>
    <t>Jay Mohr</t>
  </si>
  <si>
    <t>Adam Carolla</t>
  </si>
  <si>
    <t>Jason Eisener</t>
  </si>
  <si>
    <t>Dominic Flores</t>
  </si>
  <si>
    <t>Cameron Bright</t>
  </si>
  <si>
    <t>Jonathan Glazer</t>
  </si>
  <si>
    <t>Shiri Appleby</t>
  </si>
  <si>
    <t>Efram Potelle</t>
  </si>
  <si>
    <t>Iain Softley</t>
  </si>
  <si>
    <t>Tyler Labine</t>
  </si>
  <si>
    <t>Scott Porter</t>
  </si>
  <si>
    <t>Mark Gatiss</t>
  </si>
  <si>
    <t>Jez Butterworth</t>
  </si>
  <si>
    <t>Jon Turteltaub</t>
  </si>
  <si>
    <t>Patrick Hughes</t>
  </si>
  <si>
    <t>Zack Snyder</t>
  </si>
  <si>
    <t>Joe Morton</t>
  </si>
  <si>
    <t>Kevin Reynolds</t>
  </si>
  <si>
    <t>Damon Santostefano</t>
  </si>
  <si>
    <t>Annabella Sciorra</t>
  </si>
  <si>
    <t>Andy Cadiff</t>
  </si>
  <si>
    <t>Kerry Conran</t>
  </si>
  <si>
    <t>Harold Becker</t>
  </si>
  <si>
    <t>John Herzfeld</t>
  </si>
  <si>
    <t>Jorge Blanco</t>
  </si>
  <si>
    <t>Blair Brown</t>
  </si>
  <si>
    <t>Ed Begley Jr.</t>
  </si>
  <si>
    <t>Penny Marshall</t>
  </si>
  <si>
    <t>Daniel Sharman</t>
  </si>
  <si>
    <t>Marcus Dunstan</t>
  </si>
  <si>
    <t>Ally Sheedy</t>
  </si>
  <si>
    <t>Allison Anders</t>
  </si>
  <si>
    <t>Joseph Gilgun</t>
  </si>
  <si>
    <t>James Mather</t>
  </si>
  <si>
    <t>John Boorman</t>
  </si>
  <si>
    <t>Joshua Michael Stern</t>
  </si>
  <si>
    <t>Kevin McNally</t>
  </si>
  <si>
    <t>Daniel Mays</t>
  </si>
  <si>
    <t>Susanna White</t>
  </si>
  <si>
    <t>Emma Watson</t>
  </si>
  <si>
    <t>Sam Fell</t>
  </si>
  <si>
    <t>Rupert Sanders</t>
  </si>
  <si>
    <t>D.J. Caruso</t>
  </si>
  <si>
    <t>Doug Liman</t>
  </si>
  <si>
    <t>Bryan Singer</t>
  </si>
  <si>
    <t>Goran Visnjic</t>
  </si>
  <si>
    <t>Griffin Dunne</t>
  </si>
  <si>
    <t>Sheryl Lee</t>
  </si>
  <si>
    <t>Charlie Korsmo</t>
  </si>
  <si>
    <t>Warren Beatty</t>
  </si>
  <si>
    <t>Seth MacFarlane</t>
  </si>
  <si>
    <t>John Michael Higgins</t>
  </si>
  <si>
    <t>Tommy Wirkola</t>
  </si>
  <si>
    <t>Toby Stephens</t>
  </si>
  <si>
    <t>Rob Schmidt</t>
  </si>
  <si>
    <t>Bianca Kajlich</t>
  </si>
  <si>
    <t>Ruben Fleischer</t>
  </si>
  <si>
    <t>Caroline Dhavernas</t>
  </si>
  <si>
    <t>Josh Gordon</t>
  </si>
  <si>
    <t>Snoop Dogg</t>
  </si>
  <si>
    <t>Dorian Missick</t>
  </si>
  <si>
    <t>Mark Margolis</t>
  </si>
  <si>
    <t>Vanessa Lengies</t>
  </si>
  <si>
    <t>Max Joseph</t>
  </si>
  <si>
    <t>John Francis Daley</t>
  </si>
  <si>
    <t>Gore Verbinski</t>
  </si>
  <si>
    <t>Corbin Bernsen</t>
  </si>
  <si>
    <t>Rusty Cundieff</t>
  </si>
  <si>
    <t>Chris Miller</t>
  </si>
  <si>
    <t>Bokeem Woodbine</t>
  </si>
  <si>
    <t>Kirk Wong</t>
  </si>
  <si>
    <t>Jack Davenport</t>
  </si>
  <si>
    <t>Treat Williams</t>
  </si>
  <si>
    <t>Tom Vaughan</t>
  </si>
  <si>
    <t>Stig Bergqvist</t>
  </si>
  <si>
    <t>Phillip Noyce</t>
  </si>
  <si>
    <t>John Mahoney</t>
  </si>
  <si>
    <t>Edward Burns</t>
  </si>
  <si>
    <t>Mackenzie Davis</t>
  </si>
  <si>
    <t>Tom Gormican</t>
  </si>
  <si>
    <t>Ethan Embry</t>
  </si>
  <si>
    <t>Gene Quintano</t>
  </si>
  <si>
    <t>Leigh Whannell</t>
  </si>
  <si>
    <t>David Palmer</t>
  </si>
  <si>
    <t>Howard Zieff</t>
  </si>
  <si>
    <t>Sean Patrick Thomas</t>
  </si>
  <si>
    <t>Thomas Carter</t>
  </si>
  <si>
    <t>Betsy Palmer</t>
  </si>
  <si>
    <t>Divine</t>
  </si>
  <si>
    <t>John Waters</t>
  </si>
  <si>
    <t>Michael Nouri</t>
  </si>
  <si>
    <t>Frances Bavier</t>
  </si>
  <si>
    <t>Joe Camp</t>
  </si>
  <si>
    <t>Nirut Sirichanya</t>
  </si>
  <si>
    <t>Tony Jaa</t>
  </si>
  <si>
    <t>Akiva Goldsman</t>
  </si>
  <si>
    <t>Vicente Amorim</t>
  </si>
  <si>
    <t>James David Pasternak</t>
  </si>
  <si>
    <t>James Dodson</t>
  </si>
  <si>
    <t>James Nesbitt</t>
  </si>
  <si>
    <t>Peter Cattaneo</t>
  </si>
  <si>
    <t>Merritt Wever</t>
  </si>
  <si>
    <t>Noah Buschel</t>
  </si>
  <si>
    <t>Peter Weir</t>
  </si>
  <si>
    <t>Mexico</t>
  </si>
  <si>
    <t>Jorge Luis Moreno</t>
  </si>
  <si>
    <t>Rafa Lara</t>
  </si>
  <si>
    <t>David Anspaugh</t>
  </si>
  <si>
    <t>Jonathan Kesselman</t>
  </si>
  <si>
    <t>Joey Lauren Adams</t>
  </si>
  <si>
    <t>Anne Fontaine</t>
  </si>
  <si>
    <t>Tom Berenger</t>
  </si>
  <si>
    <t>Lance Hool</t>
  </si>
  <si>
    <t>Minnie Driver</t>
  </si>
  <si>
    <t>Mel Smith</t>
  </si>
  <si>
    <t>Charlotte Rampling</t>
  </si>
  <si>
    <t>John Karyus</t>
  </si>
  <si>
    <t>Lloyd Kaufman</t>
  </si>
  <si>
    <t>Ethan Suplee</t>
  </si>
  <si>
    <t>Morgan J. Freeman</t>
  </si>
  <si>
    <t>Gus Van Sant</t>
  </si>
  <si>
    <t>George Hickenlooper</t>
  </si>
  <si>
    <t>Q'orianka Kilcher</t>
  </si>
  <si>
    <t>Marc Forby</t>
  </si>
  <si>
    <t>Monique Gabriela Curnen</t>
  </si>
  <si>
    <t>Benedict Cumberbatch</t>
  </si>
  <si>
    <t>Tom Burke</t>
  </si>
  <si>
    <t>Jessy Schram</t>
  </si>
  <si>
    <t>Jeff Garlin</t>
  </si>
  <si>
    <t>Kate Winslet</t>
  </si>
  <si>
    <t>Steven Zaillian</t>
  </si>
  <si>
    <t>Gary Fleder</t>
  </si>
  <si>
    <t>Joel McHale</t>
  </si>
  <si>
    <t>David Frankel</t>
  </si>
  <si>
    <t>Rock Hudson</t>
  </si>
  <si>
    <t>Blake Edwards</t>
  </si>
  <si>
    <t>Rodman Flender</t>
  </si>
  <si>
    <t>Charles Shyer</t>
  </si>
  <si>
    <t>Mira Nair</t>
  </si>
  <si>
    <t>Beth Grant</t>
  </si>
  <si>
    <t>Laura Harring</t>
  </si>
  <si>
    <t>Alden Ehrenreich</t>
  </si>
  <si>
    <t>Richard LaGravenese</t>
  </si>
  <si>
    <t>Meryl Streep</t>
  </si>
  <si>
    <t>Robert Redford</t>
  </si>
  <si>
    <t>Christian Alvart</t>
  </si>
  <si>
    <t>Pamela Reed</t>
  </si>
  <si>
    <t>Denis Villeneuve</t>
  </si>
  <si>
    <t>Jill Clayburgh</t>
  </si>
  <si>
    <t>Frederik Du Chau</t>
  </si>
  <si>
    <t>Trey Parker</t>
  </si>
  <si>
    <t>JosÃ© Padilha</t>
  </si>
  <si>
    <t>Karisma Kapoor</t>
  </si>
  <si>
    <t>Khalid Mohamed</t>
  </si>
  <si>
    <t>Tony Gilroy</t>
  </si>
  <si>
    <t>Josh Charles</t>
  </si>
  <si>
    <t>F. Murray Abraham</t>
  </si>
  <si>
    <t>Michael J. Pollard</t>
  </si>
  <si>
    <t>Tony Maylam</t>
  </si>
  <si>
    <t>Colm Feore</t>
  </si>
  <si>
    <t>Kenneth Branagh</t>
  </si>
  <si>
    <t>Steve Hickner</t>
  </si>
  <si>
    <t>Adam Baldwin</t>
  </si>
  <si>
    <t>Alun Armstrong</t>
  </si>
  <si>
    <t>Jay Roach</t>
  </si>
  <si>
    <t>David Hyde Pierce</t>
  </si>
  <si>
    <t>Indira Varma</t>
  </si>
  <si>
    <t>Gurinder Chadha</t>
  </si>
  <si>
    <t>Alison Brie</t>
  </si>
  <si>
    <t>Nicholas Stoller</t>
  </si>
  <si>
    <t>Eva Green</t>
  </si>
  <si>
    <t>Noam Murro</t>
  </si>
  <si>
    <t>Roger Allers</t>
  </si>
  <si>
    <t>Brad Furman</t>
  </si>
  <si>
    <t>Tzi Ma</t>
  </si>
  <si>
    <t>Alanna Ubach</t>
  </si>
  <si>
    <t>Alexander Witt</t>
  </si>
  <si>
    <t>David Mirkin</t>
  </si>
  <si>
    <t>Fann Wong</t>
  </si>
  <si>
    <t>David Dobkin</t>
  </si>
  <si>
    <t>Grant Heslov</t>
  </si>
  <si>
    <t>Sam Raimi</t>
  </si>
  <si>
    <t>Will Patton</t>
  </si>
  <si>
    <t>Mike Judge</t>
  </si>
  <si>
    <t>Tony Nappo</t>
  </si>
  <si>
    <t>Alison Lohman</t>
  </si>
  <si>
    <t>Michael Mayer</t>
  </si>
  <si>
    <t>Alyson Stoner</t>
  </si>
  <si>
    <t>Bernie Casey</t>
  </si>
  <si>
    <t>Irvin Kershner</t>
  </si>
  <si>
    <t>Alex Proyas</t>
  </si>
  <si>
    <t>Christine Taylor</t>
  </si>
  <si>
    <t>Steven Spielberg</t>
  </si>
  <si>
    <t>Rupert Wainwright</t>
  </si>
  <si>
    <t>John Fortenberry</t>
  </si>
  <si>
    <t>Sarah Carter</t>
  </si>
  <si>
    <t>Michael Angarano</t>
  </si>
  <si>
    <t>Charlyne Yi</t>
  </si>
  <si>
    <t>Judd Apatow</t>
  </si>
  <si>
    <t>Candice Bergen</t>
  </si>
  <si>
    <t>Miguel Arteta</t>
  </si>
  <si>
    <t>Cassie Ventura</t>
  </si>
  <si>
    <t>Fred Walton</t>
  </si>
  <si>
    <t>Michael Dougherty</t>
  </si>
  <si>
    <t>Tina Turner</t>
  </si>
  <si>
    <t>Verne Troyer</t>
  </si>
  <si>
    <t>Javier Botet</t>
  </si>
  <si>
    <t>AndrÃ©s Muschietti</t>
  </si>
  <si>
    <t>Zoe Lister-Jones</t>
  </si>
  <si>
    <t>Daryl Wein</t>
  </si>
  <si>
    <t>Linda Cardellini</t>
  </si>
  <si>
    <t>Bruce McGill</t>
  </si>
  <si>
    <t>Russ Meyer</t>
  </si>
  <si>
    <t>Ocean James</t>
  </si>
  <si>
    <t>Art Hindle</t>
  </si>
  <si>
    <t>Belgium</t>
  </si>
  <si>
    <t>Kyle Hebert</t>
  </si>
  <si>
    <t>Jeremy Degruson</t>
  </si>
  <si>
    <t>Anna Friel</t>
  </si>
  <si>
    <t>John Cothran</t>
  </si>
  <si>
    <t>Deborah Mailman</t>
  </si>
  <si>
    <t>Rachel Perkins</t>
  </si>
  <si>
    <t>Samantha Morton</t>
  </si>
  <si>
    <t>Michael Winterbottom</t>
  </si>
  <si>
    <t>Adam McKay</t>
  </si>
  <si>
    <t>Sarah Butler</t>
  </si>
  <si>
    <t>Steven R. Monroe</t>
  </si>
  <si>
    <t>Craig Ferguson</t>
  </si>
  <si>
    <t>Fenton Bailey</t>
  </si>
  <si>
    <t>James Urbaniak</t>
  </si>
  <si>
    <t>Hilary Brougher</t>
  </si>
  <si>
    <t>Dick Richards</t>
  </si>
  <si>
    <t>Ted Raimi</t>
  </si>
  <si>
    <t>Bruce Campbell</t>
  </si>
  <si>
    <t>New Zealand</t>
  </si>
  <si>
    <t>Tony Cox</t>
  </si>
  <si>
    <t>Sngmoo Lee</t>
  </si>
  <si>
    <t>Antonio Banderas</t>
  </si>
  <si>
    <t>Rowan Joffe</t>
  </si>
  <si>
    <t>Woody Allen</t>
  </si>
  <si>
    <t>Lauren Ambrose</t>
  </si>
  <si>
    <t>Robert Lee King</t>
  </si>
  <si>
    <t>Daniel Kaluuya</t>
  </si>
  <si>
    <t>Oliver Parker</t>
  </si>
  <si>
    <t>Paul Haggis</t>
  </si>
  <si>
    <t>Carl Rinsch</t>
  </si>
  <si>
    <t>Billy Campbell</t>
  </si>
  <si>
    <t>Ron Maxwell</t>
  </si>
  <si>
    <t>Wally Pfister</t>
  </si>
  <si>
    <t>Nathalie Fay</t>
  </si>
  <si>
    <t>Sofia Coppola</t>
  </si>
  <si>
    <t>Atom Egoyan</t>
  </si>
  <si>
    <t>David Bowers</t>
  </si>
  <si>
    <t>Michael Dowse</t>
  </si>
  <si>
    <t>Kevin Brodie</t>
  </si>
  <si>
    <t>Gregory Hoblit</t>
  </si>
  <si>
    <t>Eddie Marsan</t>
  </si>
  <si>
    <t>Ulu Grosbard</t>
  </si>
  <si>
    <t>Debbie Reynolds</t>
  </si>
  <si>
    <t>Melanie Griffith</t>
  </si>
  <si>
    <t>Alice Braga</t>
  </si>
  <si>
    <t>Miguel Sapochnik</t>
  </si>
  <si>
    <t>Christopher Guest</t>
  </si>
  <si>
    <t>Jonathan Mostow</t>
  </si>
  <si>
    <t>Lauren Holly</t>
  </si>
  <si>
    <t>Richard Loncraine</t>
  </si>
  <si>
    <t>Robert Zemeckis</t>
  </si>
  <si>
    <t>Rob Riggle</t>
  </si>
  <si>
    <t>Nanette Burstein</t>
  </si>
  <si>
    <t>Edward Zwick</t>
  </si>
  <si>
    <t>Cedric the Entertainer</t>
  </si>
  <si>
    <t>Joel Coen</t>
  </si>
  <si>
    <t>Jean-Pierre Jeunet</t>
  </si>
  <si>
    <t>James Mangold</t>
  </si>
  <si>
    <t>James Callis</t>
  </si>
  <si>
    <t>Michael O. Sajbel</t>
  </si>
  <si>
    <t>Bruce Spence</t>
  </si>
  <si>
    <t>Michael Apted</t>
  </si>
  <si>
    <t>Danny Strong</t>
  </si>
  <si>
    <t>Noah Baumbach</t>
  </si>
  <si>
    <t>Josh Gad</t>
  </si>
  <si>
    <t>Dominic Cooper</t>
  </si>
  <si>
    <t>Gary Shore</t>
  </si>
  <si>
    <t>Robyn Lively</t>
  </si>
  <si>
    <t>David Nixon</t>
  </si>
  <si>
    <t>Tom Hardy</t>
  </si>
  <si>
    <t>Philip G. Atwell</t>
  </si>
  <si>
    <t>Andrea Corr</t>
  </si>
  <si>
    <t>Alan Parker</t>
  </si>
  <si>
    <t>Michael Caton-Jones</t>
  </si>
  <si>
    <t>John Lasseter</t>
  </si>
  <si>
    <t>Ornella Muti</t>
  </si>
  <si>
    <t>Craig Stark</t>
  </si>
  <si>
    <t>Jean-FranÃ§ois Richet</t>
  </si>
  <si>
    <t>Neil LaBute</t>
  </si>
  <si>
    <t>Jay Duplass</t>
  </si>
  <si>
    <t>Daniel von Bargen</t>
  </si>
  <si>
    <t>Chris Moss</t>
  </si>
  <si>
    <t>Joe Pytka</t>
  </si>
  <si>
    <t>Ally Walker</t>
  </si>
  <si>
    <t>Mark Illsley</t>
  </si>
  <si>
    <t>Shana Feste</t>
  </si>
  <si>
    <t>Lee Majors</t>
  </si>
  <si>
    <t>Brendan Malloy</t>
  </si>
  <si>
    <t>Troy Duffy</t>
  </si>
  <si>
    <t>Lily Atkinson</t>
  </si>
  <si>
    <t>Steve Bendelack</t>
  </si>
  <si>
    <t>Official site</t>
  </si>
  <si>
    <t>Jason Reitman</t>
  </si>
  <si>
    <t>Kath Soucie</t>
  </si>
  <si>
    <t>Jun Falkenstein</t>
  </si>
  <si>
    <t>ZoÃ« Kravitz</t>
  </si>
  <si>
    <t>Scott Hicks</t>
  </si>
  <si>
    <t>Henry Ian Cusick</t>
  </si>
  <si>
    <t>Luke Bracey</t>
  </si>
  <si>
    <t>Patrick Macnee</t>
  </si>
  <si>
    <t>John Glen</t>
  </si>
  <si>
    <t>Chris Wedge</t>
  </si>
  <si>
    <t>Patton Oswalt</t>
  </si>
  <si>
    <t>Todd Strauss-Schulson</t>
  </si>
  <si>
    <t>Desmond Llewelyn</t>
  </si>
  <si>
    <t>Lewis Gilbert</t>
  </si>
  <si>
    <t>Steve Carver</t>
  </si>
  <si>
    <t>P.J. Hogan</t>
  </si>
  <si>
    <t>Phyllida Lloyd</t>
  </si>
  <si>
    <t>Amy Schumer</t>
  </si>
  <si>
    <t>Lasse HallstrÃ¶m</t>
  </si>
  <si>
    <t>Bojana Novakovic</t>
  </si>
  <si>
    <t>Gary Hardwick</t>
  </si>
  <si>
    <t>Passed</t>
  </si>
  <si>
    <t>Anita Page</t>
  </si>
  <si>
    <t>Harry Beaumont</t>
  </si>
  <si>
    <t>Philippines</t>
  </si>
  <si>
    <t>Ian Gamazon</t>
  </si>
  <si>
    <t>Neill Dela Llana</t>
  </si>
  <si>
    <t>Bebe Neuwirth</t>
  </si>
  <si>
    <t>Micah Sloat</t>
  </si>
  <si>
    <t>Oren Peli</t>
  </si>
  <si>
    <t>Anand Tucker</t>
  </si>
  <si>
    <t>Brad Anderson</t>
  </si>
  <si>
    <t>Eric Styles</t>
  </si>
  <si>
    <t>Ramaa Mosley</t>
  </si>
  <si>
    <t>Ricky Schroder</t>
  </si>
  <si>
    <t>Floyd Mutrux</t>
  </si>
  <si>
    <t>Esai Morales</t>
  </si>
  <si>
    <t>DemiÃ¡n Bichir</t>
  </si>
  <si>
    <t>Adam Rapp</t>
  </si>
  <si>
    <t>Greg Crowe</t>
  </si>
  <si>
    <t>Heidi Ewing</t>
  </si>
  <si>
    <t>Paul Brooke</t>
  </si>
  <si>
    <t>Eva Amurri Martino</t>
  </si>
  <si>
    <t>Vadim Perelman</t>
  </si>
  <si>
    <t>Taiwan</t>
  </si>
  <si>
    <t>Qi Shu</t>
  </si>
  <si>
    <t>Hsiao-Hsien Hou</t>
  </si>
  <si>
    <t>Norway</t>
  </si>
  <si>
    <t>BjÃ¸rn Sundquist</t>
  </si>
  <si>
    <t>Denmark</t>
  </si>
  <si>
    <t>Bille August</t>
  </si>
  <si>
    <t>Marcela Mar</t>
  </si>
  <si>
    <t>Tippi Hedren</t>
  </si>
  <si>
    <t>Noel Marshall</t>
  </si>
  <si>
    <t>Hironobu Sakaguchi</t>
  </si>
  <si>
    <t>Jee-woon Kim</t>
  </si>
  <si>
    <t>Brian Koppelman</t>
  </si>
  <si>
    <t>John Doe</t>
  </si>
  <si>
    <t>Jonathan Kaplan</t>
  </si>
  <si>
    <t>Katy Mixon</t>
  </si>
  <si>
    <t>Jamie Babbit</t>
  </si>
  <si>
    <t>Susan Stroman</t>
  </si>
  <si>
    <t>Orlando Bloom</t>
  </si>
  <si>
    <t>Gareth Edwards</t>
  </si>
  <si>
    <t>Kerry BishÃ©</t>
  </si>
  <si>
    <t>Dan Rush</t>
  </si>
  <si>
    <t>Quinton Aaron</t>
  </si>
  <si>
    <t>Grace Phipps</t>
  </si>
  <si>
    <t>Craig Gillespie</t>
  </si>
  <si>
    <t>Rosie Perez</t>
  </si>
  <si>
    <t>Eric Dane</t>
  </si>
  <si>
    <t>Steve Antin</t>
  </si>
  <si>
    <t>Stuart Baird</t>
  </si>
  <si>
    <t>Nick Stahl</t>
  </si>
  <si>
    <t>Don Rickles</t>
  </si>
  <si>
    <t>Bob Saget</t>
  </si>
  <si>
    <t>Emma-Kate Croghan</t>
  </si>
  <si>
    <t>Theo James</t>
  </si>
  <si>
    <t>MÃ¥ns MÃ¥rlind</t>
  </si>
  <si>
    <t>Frank Nissen</t>
  </si>
  <si>
    <t>Sayed Badreya</t>
  </si>
  <si>
    <t>Colin Salmon</t>
  </si>
  <si>
    <t>ShÃ´ Kosugi</t>
  </si>
  <si>
    <t>James McTeigue</t>
  </si>
  <si>
    <t>Ricky Gervais</t>
  </si>
  <si>
    <t>Toby Jones</t>
  </si>
  <si>
    <t>Ty Burrell</t>
  </si>
  <si>
    <t>James Bobin</t>
  </si>
  <si>
    <t>Jonathan Brandis</t>
  </si>
  <si>
    <t>Michael Corrente</t>
  </si>
  <si>
    <t>Tim Holmes</t>
  </si>
  <si>
    <t>David Twohy</t>
  </si>
  <si>
    <t>Jack Reynor</t>
  </si>
  <si>
    <t>Corinna Harney</t>
  </si>
  <si>
    <t>Dreama Walker</t>
  </si>
  <si>
    <t>Craig Zobel</t>
  </si>
  <si>
    <t>LeVar Burton</t>
  </si>
  <si>
    <t>Lisa Edelstein</t>
  </si>
  <si>
    <t>Edward Norton</t>
  </si>
  <si>
    <t>Carlos Saldanha</t>
  </si>
  <si>
    <t>Karen Allen</t>
  </si>
  <si>
    <t>Ki Hong Lee</t>
  </si>
  <si>
    <t>Wes Ball</t>
  </si>
  <si>
    <t>Odeya Rush</t>
  </si>
  <si>
    <t>Charlie McDermott</t>
  </si>
  <si>
    <t>Mike Vogel</t>
  </si>
  <si>
    <t>Jim Field Smith</t>
  </si>
  <si>
    <t>Hal Holbrook</t>
  </si>
  <si>
    <t>Phil Alden Robinson</t>
  </si>
  <si>
    <t>Rita Moreno</t>
  </si>
  <si>
    <t>Jerome Robbins</t>
  </si>
  <si>
    <t>Gary Weeks</t>
  </si>
  <si>
    <t>Dean Israelite</t>
  </si>
  <si>
    <t>Zachary Gordon</t>
  </si>
  <si>
    <t>Miko Hughes</t>
  </si>
  <si>
    <t>Carmen Perez</t>
  </si>
  <si>
    <t>Robert Wise</t>
  </si>
  <si>
    <t>Nancy Meyers</t>
  </si>
  <si>
    <t>Nat Wolff</t>
  </si>
  <si>
    <t>Jake Schreier</t>
  </si>
  <si>
    <t>James Watkins</t>
  </si>
  <si>
    <t>Burr Steers</t>
  </si>
  <si>
    <t>Kyle Balda</t>
  </si>
  <si>
    <t>Lane Smith</t>
  </si>
  <si>
    <t>Dean Stockwell</t>
  </si>
  <si>
    <t>Craig Roberts</t>
  </si>
  <si>
    <t>Michael Joiner</t>
  </si>
  <si>
    <t>David G. Evans</t>
  </si>
  <si>
    <t>Heather Donahue</t>
  </si>
  <si>
    <t>Daniel Myrick</t>
  </si>
  <si>
    <t>Kenneth Lonergan</t>
  </si>
  <si>
    <t>Siu-Wong Fan</t>
  </si>
  <si>
    <t>Teddy Chan</t>
  </si>
  <si>
    <t>Steven Shainberg</t>
  </si>
  <si>
    <t>Irene Bedard</t>
  </si>
  <si>
    <t>Jennifer Wynne Farmer</t>
  </si>
  <si>
    <t>Sol Tryon</t>
  </si>
  <si>
    <t>Connor Paolo</t>
  </si>
  <si>
    <t>Jim Mickle</t>
  </si>
  <si>
    <t>Carl Franklin</t>
  </si>
  <si>
    <t>Barry Skolnick</t>
  </si>
  <si>
    <t>Laura Morante</t>
  </si>
  <si>
    <t>Robert Cary</t>
  </si>
  <si>
    <t>Hunter Parrish</t>
  </si>
  <si>
    <t>David Jacobson</t>
  </si>
  <si>
    <t>Iran</t>
  </si>
  <si>
    <t>James Fargo</t>
  </si>
  <si>
    <t>Peter Sollett</t>
  </si>
  <si>
    <t>Pete Jones</t>
  </si>
  <si>
    <t>David Webb Peoples</t>
  </si>
  <si>
    <t>Robert B. Weide</t>
  </si>
  <si>
    <t>Gil Kenan</t>
  </si>
  <si>
    <t>Tony Chiu Wai Leung</t>
  </si>
  <si>
    <t>Kar-Wai Wong</t>
  </si>
  <si>
    <t>Kevin Pollak</t>
  </si>
  <si>
    <t>Gillian White</t>
  </si>
  <si>
    <t>Paul Guilfoyle</t>
  </si>
  <si>
    <t>Tim Chambers</t>
  </si>
  <si>
    <t>Derrick Borte</t>
  </si>
  <si>
    <t>Peter Kassovitz</t>
  </si>
  <si>
    <t>Konstantin Khabenskiy</t>
  </si>
  <si>
    <t>Niels Arden Oplev</t>
  </si>
  <si>
    <t>David Cronenberg</t>
  </si>
  <si>
    <t>Ava DuVernay</t>
  </si>
  <si>
    <t>Katrina Bowden</t>
  </si>
  <si>
    <t>Kasia Smutniak</t>
  </si>
  <si>
    <t>Rich Cowan</t>
  </si>
  <si>
    <t>Brad Bird</t>
  </si>
  <si>
    <t>Dustin Milligan</t>
  </si>
  <si>
    <t>James Gunn</t>
  </si>
  <si>
    <t>Ted Danson</t>
  </si>
  <si>
    <t>Tom Tykwer</t>
  </si>
  <si>
    <t>Shekhar Kapur</t>
  </si>
  <si>
    <t>Hart Bochner</t>
  </si>
  <si>
    <t>Boaz Yakin</t>
  </si>
  <si>
    <t>John Dahl</t>
  </si>
  <si>
    <t>David Soren</t>
  </si>
  <si>
    <t>Rami Malek</t>
  </si>
  <si>
    <t>Scott Waugh</t>
  </si>
  <si>
    <t>Mitch Davis</t>
  </si>
  <si>
    <t>Augustus Prew</t>
  </si>
  <si>
    <t>Gary McKendry</t>
  </si>
  <si>
    <t>Noah Bean</t>
  </si>
  <si>
    <t>Roger Michell</t>
  </si>
  <si>
    <t>Lois Smith</t>
  </si>
  <si>
    <t>Tim Robbins</t>
  </si>
  <si>
    <t>George Tillman Jr.</t>
  </si>
  <si>
    <t>Clark Gregg</t>
  </si>
  <si>
    <t>Barbra Streisand</t>
  </si>
  <si>
    <t>Sook-Yin Lee</t>
  </si>
  <si>
    <t>John Cameron Mitchell</t>
  </si>
  <si>
    <t>Jonathan Hensleigh</t>
  </si>
  <si>
    <t>Wilford Brimley</t>
  </si>
  <si>
    <t>Phil Joanou</t>
  </si>
  <si>
    <t>Michael Patrick Jann</t>
  </si>
  <si>
    <t>Scott Speer</t>
  </si>
  <si>
    <t>Eric Leighton</t>
  </si>
  <si>
    <t>Debra Messing</t>
  </si>
  <si>
    <t>Mark Pellington</t>
  </si>
  <si>
    <t>Jon Kasdan</t>
  </si>
  <si>
    <t>Gena Rowlands</t>
  </si>
  <si>
    <t>Vincent Schiavelli</t>
  </si>
  <si>
    <t>Jean-Jacques Mantello</t>
  </si>
  <si>
    <t>Richard Burgi</t>
  </si>
  <si>
    <t>Billy Burke</t>
  </si>
  <si>
    <t>Jay Russell</t>
  </si>
  <si>
    <t>Jay Laga'aia</t>
  </si>
  <si>
    <t>Michael Spierig</t>
  </si>
  <si>
    <t>Cody Cameron</t>
  </si>
  <si>
    <t>Chuck Sheetz</t>
  </si>
  <si>
    <t>Todd Field</t>
  </si>
  <si>
    <t>Vanessa Redgrave</t>
  </si>
  <si>
    <t>Ben Gazzara</t>
  </si>
  <si>
    <t>Rowdy Herrington</t>
  </si>
  <si>
    <t>South Africa</t>
  </si>
  <si>
    <t>Dyan Cannon</t>
  </si>
  <si>
    <t>Susan Seidelman</t>
  </si>
  <si>
    <t>Robert Pine</t>
  </si>
  <si>
    <t>Rachel True</t>
  </si>
  <si>
    <t>Blythe Danner</t>
  </si>
  <si>
    <t>Angus Scrimm</t>
  </si>
  <si>
    <t>Don Coscarelli</t>
  </si>
  <si>
    <t>Baltasar KormÃ¡kur</t>
  </si>
  <si>
    <t>Ric Roman Waugh</t>
  </si>
  <si>
    <t>Cory Edwards</t>
  </si>
  <si>
    <t>Lou Taylor Pucci</t>
  </si>
  <si>
    <t>Fede Alvarez</t>
  </si>
  <si>
    <t>Hill Harper</t>
  </si>
  <si>
    <t>Christopher Scott Cherot</t>
  </si>
  <si>
    <t>Catherine Hicks</t>
  </si>
  <si>
    <t>Ari Sandel</t>
  </si>
  <si>
    <t>George Lucas</t>
  </si>
  <si>
    <t>Violante Placido</t>
  </si>
  <si>
    <t>Anton Corbijn</t>
  </si>
  <si>
    <t>James Lafferty</t>
  </si>
  <si>
    <t>Mike Flanagan</t>
  </si>
  <si>
    <t>Alex Veadov</t>
  </si>
  <si>
    <t>Mike McCoy</t>
  </si>
  <si>
    <t>Nicole Ari Parker</t>
  </si>
  <si>
    <t>Maria Maggenti</t>
  </si>
  <si>
    <t>Herbert Ross</t>
  </si>
  <si>
    <t>Peter Faiman</t>
  </si>
  <si>
    <t>S. Epatha Merkerson</t>
  </si>
  <si>
    <t>Kirk Cameron</t>
  </si>
  <si>
    <t>Thomas Vinterberg</t>
  </si>
  <si>
    <t>Sarunyu Wongkrachang</t>
  </si>
  <si>
    <t>Chatrichalerm Yukol</t>
  </si>
  <si>
    <t>Jacqueline McKenzie</t>
  </si>
  <si>
    <t>Isabelle Huppert</t>
  </si>
  <si>
    <t>Claude Chabrol</t>
  </si>
  <si>
    <t>Jonathan D. Mellor</t>
  </si>
  <si>
    <t>Carole Bouquet</t>
  </si>
  <si>
    <t>GÃ©rard Krawczyk</t>
  </si>
  <si>
    <t>Nicolas Winding Refn</t>
  </si>
  <si>
    <t>William Smith</t>
  </si>
  <si>
    <t>Scott Ziehl</t>
  </si>
  <si>
    <t>Don Wallace</t>
  </si>
  <si>
    <t>Eddie O'Flaherty</t>
  </si>
  <si>
    <t>Zak Penn</t>
  </si>
  <si>
    <t>Danny Dyer</t>
  </si>
  <si>
    <t>Christopher Smith</t>
  </si>
  <si>
    <t>Tim Boxell</t>
  </si>
  <si>
    <t>Raymond J. Barry</t>
  </si>
  <si>
    <t>Neil Burger</t>
  </si>
  <si>
    <t>John Boyega</t>
  </si>
  <si>
    <t>Joe Cornish</t>
  </si>
  <si>
    <t>Rupert Wyatt</t>
  </si>
  <si>
    <t>Brad William Henke</t>
  </si>
  <si>
    <t>Laurie Collyer</t>
  </si>
  <si>
    <t>Peter McNamara</t>
  </si>
  <si>
    <t>Stefan Schwartz</t>
  </si>
  <si>
    <t>Don McKellar</t>
  </si>
  <si>
    <t>Fernando Meirelles</t>
  </si>
  <si>
    <t>James Gray</t>
  </si>
  <si>
    <t>Evan Goldberg</t>
  </si>
  <si>
    <t>Emir Kusturica</t>
  </si>
  <si>
    <t>Tommy Lee Jones</t>
  </si>
  <si>
    <t>Dameon Clarke</t>
  </si>
  <si>
    <t>Glenn Ficarra</t>
  </si>
  <si>
    <t>Tony Bill</t>
  </si>
  <si>
    <t>Andrew Stanton</t>
  </si>
  <si>
    <t>Peter Medak</t>
  </si>
  <si>
    <t>Don Bluth</t>
  </si>
  <si>
    <t>Kevin Corrigan</t>
  </si>
  <si>
    <t>Emily Podleski</t>
  </si>
  <si>
    <t>Sterling Van Wagenen</t>
  </si>
  <si>
    <t>Mike Mills</t>
  </si>
  <si>
    <t>Floria Sigismondi</t>
  </si>
  <si>
    <t>Essie Davis</t>
  </si>
  <si>
    <t>Baz Luhrmann</t>
  </si>
  <si>
    <t>George Stevens</t>
  </si>
  <si>
    <t>Robert Clohessy</t>
  </si>
  <si>
    <t>Asger Leth</t>
  </si>
  <si>
    <t>Santiago Cabrera</t>
  </si>
  <si>
    <t>Dean Wright</t>
  </si>
  <si>
    <t>Dennis Iliadis</t>
  </si>
  <si>
    <t>Alan Taylor</t>
  </si>
  <si>
    <t>Dan Gilroy</t>
  </si>
  <si>
    <t>Numan Acar</t>
  </si>
  <si>
    <t>Jon Stewart</t>
  </si>
  <si>
    <t>Andrew Adamson</t>
  </si>
  <si>
    <t>Nate Parker</t>
  </si>
  <si>
    <t>Nicholas Jarecki</t>
  </si>
  <si>
    <t>Florent-Emilio Siri</t>
  </si>
  <si>
    <t>John Wells</t>
  </si>
  <si>
    <t>Virginia Madsen</t>
  </si>
  <si>
    <t>David Lynch</t>
  </si>
  <si>
    <t>Jeff Schaffer</t>
  </si>
  <si>
    <t>Aimee Garcia</t>
  </si>
  <si>
    <t>Nigel Cole</t>
  </si>
  <si>
    <t>Danny Boyle</t>
  </si>
  <si>
    <t>Neill Blomkamp</t>
  </si>
  <si>
    <t>Eric Darnell</t>
  </si>
  <si>
    <t>Jodie Foster</t>
  </si>
  <si>
    <t>William McNamara</t>
  </si>
  <si>
    <t>Hunter Richards</t>
  </si>
  <si>
    <t>Christophe Gans</t>
  </si>
  <si>
    <t>Xander Berkeley</t>
  </si>
  <si>
    <t>Robert Davi</t>
  </si>
  <si>
    <t>Tamara Jenkins</t>
  </si>
  <si>
    <t>Matthew O'Callaghan</t>
  </si>
  <si>
    <t>Danny Huston</t>
  </si>
  <si>
    <t>Craig Parker</t>
  </si>
  <si>
    <t>Patrick Tatopoulos</t>
  </si>
  <si>
    <t>Gerry Bednob</t>
  </si>
  <si>
    <t>Yaphet Kotto</t>
  </si>
  <si>
    <t>Paul Michael Glaser</t>
  </si>
  <si>
    <t>Chris Nahon</t>
  </si>
  <si>
    <t>Denis O'Hare</t>
  </si>
  <si>
    <t>Steve Martino</t>
  </si>
  <si>
    <t>Francis Lawrence</t>
  </si>
  <si>
    <t>Phil Vischer</t>
  </si>
  <si>
    <t>Gregory Widen</t>
  </si>
  <si>
    <t>Peter Hedges</t>
  </si>
  <si>
    <t>David Carson</t>
  </si>
  <si>
    <t>John McNaughton</t>
  </si>
  <si>
    <t>Mike Binder</t>
  </si>
  <si>
    <t>Louis Jourdan</t>
  </si>
  <si>
    <t>George Carlin</t>
  </si>
  <si>
    <t>Mei MelanÃ§on</t>
  </si>
  <si>
    <t>Mike Gabriel</t>
  </si>
  <si>
    <t>Jon Hurwitz</t>
  </si>
  <si>
    <t>Tina Desai</t>
  </si>
  <si>
    <t>Lupe Ontiveros</t>
  </si>
  <si>
    <t>Jackson Nicoll</t>
  </si>
  <si>
    <t>Jeff Tremaine</t>
  </si>
  <si>
    <t>John Saxon</t>
  </si>
  <si>
    <t>Mark Duplass</t>
  </si>
  <si>
    <t>Bam Margera</t>
  </si>
  <si>
    <t>James Wan</t>
  </si>
  <si>
    <t>John August</t>
  </si>
  <si>
    <t>Shari Albert</t>
  </si>
  <si>
    <t>Bruce McDonald</t>
  </si>
  <si>
    <t>Christian Volckman</t>
  </si>
  <si>
    <t>Michael Clancy</t>
  </si>
  <si>
    <t>Gretchen Mol</t>
  </si>
  <si>
    <t>James Mottern</t>
  </si>
  <si>
    <t>Thaddeus O'Sullivan</t>
  </si>
  <si>
    <t>Matthew Diamond</t>
  </si>
  <si>
    <t>Jeffrey Falcon</t>
  </si>
  <si>
    <t>Lance Mungia</t>
  </si>
  <si>
    <t>Joe Charbanic</t>
  </si>
  <si>
    <t>Gillian Armstrong</t>
  </si>
  <si>
    <t>Argentina</t>
  </si>
  <si>
    <t>MÃ­a Maestro</t>
  </si>
  <si>
    <t>Lucrecia Martel</t>
  </si>
  <si>
    <t>Imelda Staunton</t>
  </si>
  <si>
    <t>Danny Pino</t>
  </si>
  <si>
    <t>Andy Garcia</t>
  </si>
  <si>
    <t>Hope Davis</t>
  </si>
  <si>
    <t>James Duval</t>
  </si>
  <si>
    <t>Lucky McKee</t>
  </si>
  <si>
    <t>Don Brooks</t>
  </si>
  <si>
    <t>James Bidgood</t>
  </si>
  <si>
    <t>Derek Luke</t>
  </si>
  <si>
    <t>Alessandro Nivola</t>
  </si>
  <si>
    <t>Scott Grimes</t>
  </si>
  <si>
    <t>Ian McDiarmid</t>
  </si>
  <si>
    <t>Matthew Robbins</t>
  </si>
  <si>
    <t>Kathryn Bigelow</t>
  </si>
  <si>
    <t>Alex Rocco</t>
  </si>
  <si>
    <t>Frank LaLoggia</t>
  </si>
  <si>
    <t>Mia Wasikowska</t>
  </si>
  <si>
    <t>Rodrigo GarcÃ­a</t>
  </si>
  <si>
    <t>Martin Dew</t>
  </si>
  <si>
    <t>Paul Thomas Anderson</t>
  </si>
  <si>
    <t>Terrence Malick</t>
  </si>
  <si>
    <t>Patrick Gilmore</t>
  </si>
  <si>
    <t>Sean Pertwee</t>
  </si>
  <si>
    <t>Karen Moncrieff</t>
  </si>
  <si>
    <t>Beau Bridges</t>
  </si>
  <si>
    <t>Rebecca Miller</t>
  </si>
  <si>
    <t>Roman Polanski</t>
  </si>
  <si>
    <t>Melina Kanakaredes</t>
  </si>
  <si>
    <t>Tim Meadows</t>
  </si>
  <si>
    <t>Bai Ling</t>
  </si>
  <si>
    <t>Antoni Corone</t>
  </si>
  <si>
    <t>Jerry Zaks</t>
  </si>
  <si>
    <t>Gavin Hood</t>
  </si>
  <si>
    <t>Peter Lord</t>
  </si>
  <si>
    <t>Jim Parsons</t>
  </si>
  <si>
    <t>Zach Braff</t>
  </si>
  <si>
    <t>Maura Tierney</t>
  </si>
  <si>
    <t>Pat O'Connor</t>
  </si>
  <si>
    <t>Aasif Mandvi</t>
  </si>
  <si>
    <t>Lorene Scafaria</t>
  </si>
  <si>
    <t>Peter Jackson</t>
  </si>
  <si>
    <t>Kristin Lehman</t>
  </si>
  <si>
    <t>Christopher McQuarrie</t>
  </si>
  <si>
    <t>Justin Chadwick</t>
  </si>
  <si>
    <t>Jason Bateman</t>
  </si>
  <si>
    <t>Giancarlo Giannini</t>
  </si>
  <si>
    <t>Marc Forster</t>
  </si>
  <si>
    <t>Daniel London</t>
  </si>
  <si>
    <t>Kelly Reichardt</t>
  </si>
  <si>
    <t>Andrew Niccol</t>
  </si>
  <si>
    <t>Amanda Schull</t>
  </si>
  <si>
    <t>Marc Webb</t>
  </si>
  <si>
    <t>Michael Hoffman</t>
  </si>
  <si>
    <t>Olivier Martinez</t>
  </si>
  <si>
    <t>Liz Friedlander</t>
  </si>
  <si>
    <t>Ã‰mile Gaudreault</t>
  </si>
  <si>
    <t>William Hurt</t>
  </si>
  <si>
    <t>Tim Johnson</t>
  </si>
  <si>
    <t>Albert Hughes</t>
  </si>
  <si>
    <t>Vinessa Shaw</t>
  </si>
  <si>
    <t>Guillermo del Toro</t>
  </si>
  <si>
    <t>Li Gong</t>
  </si>
  <si>
    <t>Peter Webber</t>
  </si>
  <si>
    <t>Ernest R. Dickerson</t>
  </si>
  <si>
    <t>Roger Avary</t>
  </si>
  <si>
    <t>Joe Don Baker</t>
  </si>
  <si>
    <t>Sierra McCormick</t>
  </si>
  <si>
    <t>Patricia Rozema</t>
  </si>
  <si>
    <t>Jon Seda</t>
  </si>
  <si>
    <t>Gregory Nava</t>
  </si>
  <si>
    <t>Jessie T. Usher</t>
  </si>
  <si>
    <t>Joe Carnahan</t>
  </si>
  <si>
    <t>Genndy Tartakovsky</t>
  </si>
  <si>
    <t>Raoul Bova</t>
  </si>
  <si>
    <t>Audrey Wells</t>
  </si>
  <si>
    <t>Randal Kleiser</t>
  </si>
  <si>
    <t>Ethan Maniquis</t>
  </si>
  <si>
    <t>David Lyons</t>
  </si>
  <si>
    <t>Sharon Maguire</t>
  </si>
  <si>
    <t>Rory Culkin</t>
  </si>
  <si>
    <t>Ari Graynor</t>
  </si>
  <si>
    <t>Purva Bedi</t>
  </si>
  <si>
    <t>Piyush Dinker Pandya</t>
  </si>
  <si>
    <t>Scott Frank</t>
  </si>
  <si>
    <t>Kimberly J. Brown</t>
  </si>
  <si>
    <t>Gavin O'Connor</t>
  </si>
  <si>
    <t>Rene Russo</t>
  </si>
  <si>
    <t>FranÃ§oise Yip</t>
  </si>
  <si>
    <t>Stanley Tong</t>
  </si>
  <si>
    <t>Dax Flame</t>
  </si>
  <si>
    <t>Nima Nourizadeh</t>
  </si>
  <si>
    <t>Rawson Marshall Thurber</t>
  </si>
  <si>
    <t>GP</t>
  </si>
  <si>
    <t>Guy Hamilton</t>
  </si>
  <si>
    <t>Scott Cohen</t>
  </si>
  <si>
    <t>Gloria Grahame</t>
  </si>
  <si>
    <t>Cecil B. DeMille</t>
  </si>
  <si>
    <t>Archie Panjabi</t>
  </si>
  <si>
    <t>Lynn Shelton</t>
  </si>
  <si>
    <t>David Jason Perez</t>
  </si>
  <si>
    <t>Leslie Small</t>
  </si>
  <si>
    <t>Drake Doremus</t>
  </si>
  <si>
    <t>Approved</t>
  </si>
  <si>
    <t>Kenneth Tobey</t>
  </si>
  <si>
    <t>EugÃ¨ne LouriÃ©</t>
  </si>
  <si>
    <t>Sam Peckinpah</t>
  </si>
  <si>
    <t>Peter Stebbings</t>
  </si>
  <si>
    <t>Jeremy W. Auman</t>
  </si>
  <si>
    <t>Udayan Prasad</t>
  </si>
  <si>
    <t>Phyllida Law</t>
  </si>
  <si>
    <t>Agnieszka Holland</t>
  </si>
  <si>
    <t>Michael Cimino</t>
  </si>
  <si>
    <t>Alexia Fast</t>
  </si>
  <si>
    <t>Andrew Currie</t>
  </si>
  <si>
    <t>Elizabeth Streb</t>
  </si>
  <si>
    <t>Catherine Gund</t>
  </si>
  <si>
    <t>Zoe Kazan</t>
  </si>
  <si>
    <t>Kurtwood Smith</t>
  </si>
  <si>
    <t>Steve James</t>
  </si>
  <si>
    <t>Nick Tomnay</t>
  </si>
  <si>
    <t>G.W. Krauss</t>
  </si>
  <si>
    <t>Kief Davidson</t>
  </si>
  <si>
    <t>Chan-wook Park</t>
  </si>
  <si>
    <t>Andrew Garfield</t>
  </si>
  <si>
    <t>Jonas Ã…kerlund</t>
  </si>
  <si>
    <t>Miranda Richardson</t>
  </si>
  <si>
    <t>Nicholas Rowe</t>
  </si>
  <si>
    <t>Elpidia Carrillo</t>
  </si>
  <si>
    <t>Salvador Carrasco</t>
  </si>
  <si>
    <t>Menno Meyjes</t>
  </si>
  <si>
    <t>Adam Rifkin</t>
  </si>
  <si>
    <t>Brighton Sharbino</t>
  </si>
  <si>
    <t>E.L. Katz</t>
  </si>
  <si>
    <t>David Mamet</t>
  </si>
  <si>
    <t>Aisha Tyler</t>
  </si>
  <si>
    <t>Lesley Manville</t>
  </si>
  <si>
    <t>Mike Leigh</t>
  </si>
  <si>
    <t>Chris Marquette</t>
  </si>
  <si>
    <t>Paddy Considine</t>
  </si>
  <si>
    <t>Pawel Pawlikowski</t>
  </si>
  <si>
    <t>Ash Brannon</t>
  </si>
  <si>
    <t>Gary Trousdale</t>
  </si>
  <si>
    <t>Spike Jonze</t>
  </si>
  <si>
    <t>Alan Rickman</t>
  </si>
  <si>
    <t>Randall Miller</t>
  </si>
  <si>
    <t>Isaac Hempstead Wright</t>
  </si>
  <si>
    <t>Graham Annable</t>
  </si>
  <si>
    <t>Jeremy Leven</t>
  </si>
  <si>
    <t>James Babson</t>
  </si>
  <si>
    <t>Joseph Kosinski</t>
  </si>
  <si>
    <t>Garth Jennings</t>
  </si>
  <si>
    <t>Shawna Waldron</t>
  </si>
  <si>
    <t>Len Wiseman</t>
  </si>
  <si>
    <t>Keisha Castle-Hughes</t>
  </si>
  <si>
    <t>Richard Shepard</t>
  </si>
  <si>
    <t>Alejandro Agresti</t>
  </si>
  <si>
    <t>Jessica Barden</t>
  </si>
  <si>
    <t>Daniel Espinosa</t>
  </si>
  <si>
    <t>CÃ©cile De France</t>
  </si>
  <si>
    <t>Luke Newberry</t>
  </si>
  <si>
    <t>Dustin Hoffman</t>
  </si>
  <si>
    <t>Corbin Allred</t>
  </si>
  <si>
    <t>Ryan Little</t>
  </si>
  <si>
    <t>Rachel Dratch</t>
  </si>
  <si>
    <t>Joseph Dorman</t>
  </si>
  <si>
    <t>Robert Altman</t>
  </si>
  <si>
    <t>Lily Tomlin</t>
  </si>
  <si>
    <t>Chris Noonan</t>
  </si>
  <si>
    <t>Julian Glover</t>
  </si>
  <si>
    <t>Matt Williams</t>
  </si>
  <si>
    <t>Mark Romanek</t>
  </si>
  <si>
    <t>Farrah Fawcett</t>
  </si>
  <si>
    <t>Michael Anderson</t>
  </si>
  <si>
    <t>Drew Powell</t>
  </si>
  <si>
    <t>DamiÃ¡n AlcÃ¡zar</t>
  </si>
  <si>
    <t>Carlos Carrera</t>
  </si>
  <si>
    <t>M</t>
  </si>
  <si>
    <t>Telly Savalas</t>
  </si>
  <si>
    <t>Peter R. Hunt</t>
  </si>
  <si>
    <t>Jack Palance</t>
  </si>
  <si>
    <t>Michael Sucsy</t>
  </si>
  <si>
    <t>R.J. Cutler</t>
  </si>
  <si>
    <t>Matt Lucas</t>
  </si>
  <si>
    <t>Rob McKittrick</t>
  </si>
  <si>
    <t>Sterling Jerins</t>
  </si>
  <si>
    <t>Robert Eggers</t>
  </si>
  <si>
    <t>Richard Burton</t>
  </si>
  <si>
    <t>Henry Koster</t>
  </si>
  <si>
    <t>Luis Valdez</t>
  </si>
  <si>
    <t>Newt Arnold</t>
  </si>
  <si>
    <t>Danielle Kotch</t>
  </si>
  <si>
    <t>William Hootkins</t>
  </si>
  <si>
    <t>Katsuhiro Ã”tomo</t>
  </si>
  <si>
    <t>Iceland</t>
  </si>
  <si>
    <t>Ingvar Eggert SigurÃ°sson</t>
  </si>
  <si>
    <t>Benedikt Erlingsson</t>
  </si>
  <si>
    <t>Sandrine Kiberlain</t>
  </si>
  <si>
    <t>Claude Miller</t>
  </si>
  <si>
    <t>Alice Olivia Clarke</t>
  </si>
  <si>
    <t>Dagur KÃ¡ri</t>
  </si>
  <si>
    <t>Hal Haberman</t>
  </si>
  <si>
    <t>Rupert Grint</t>
  </si>
  <si>
    <t>Gregor Jordan</t>
  </si>
  <si>
    <t>Emily Watson</t>
  </si>
  <si>
    <t>James Brolin</t>
  </si>
  <si>
    <t>Celia Imrie</t>
  </si>
  <si>
    <t>Ol Parker</t>
  </si>
  <si>
    <t>Brenda Fricker</t>
  </si>
  <si>
    <t>Isabelle Adjani</t>
  </si>
  <si>
    <t>Jean-Paul Rappeneau</t>
  </si>
  <si>
    <t>Rian Johnson</t>
  </si>
  <si>
    <t>Ariel Vromen</t>
  </si>
  <si>
    <t>Stephanie Leonidas</t>
  </si>
  <si>
    <t>Dave McKean</t>
  </si>
  <si>
    <t>Catriona MacColl</t>
  </si>
  <si>
    <t>Lucio Fulci</t>
  </si>
  <si>
    <t>Zal Batmanglij</t>
  </si>
  <si>
    <t>Paul Greengrass</t>
  </si>
  <si>
    <t>Sally Potter</t>
  </si>
  <si>
    <t>Yash Chopra</t>
  </si>
  <si>
    <t>Eric Johnson</t>
  </si>
  <si>
    <t>Russell Holt</t>
  </si>
  <si>
    <t>Chile</t>
  </si>
  <si>
    <t>Marco TreviÃ±o</t>
  </si>
  <si>
    <t>Patricia Riggen</t>
  </si>
  <si>
    <t>J.C. Chandor</t>
  </si>
  <si>
    <t>Marielle Heller</t>
  </si>
  <si>
    <t>Byron Howard</t>
  </si>
  <si>
    <t>Stephen Daldry</t>
  </si>
  <si>
    <t>Norbert Ferrer</t>
  </si>
  <si>
    <t>Ronan Chapalain</t>
  </si>
  <si>
    <t>Daniel Stern</t>
  </si>
  <si>
    <t>Drew Barrymore</t>
  </si>
  <si>
    <t>William Joseph Elk III</t>
  </si>
  <si>
    <t>Sherman Alexie</t>
  </si>
  <si>
    <t>J.J. Abrams</t>
  </si>
  <si>
    <t>Julian Schnabel</t>
  </si>
  <si>
    <t>Tika Sumpter</t>
  </si>
  <si>
    <t>Tate Taylor</t>
  </si>
  <si>
    <t>Saul Dibb</t>
  </si>
  <si>
    <t>E. Elias Merhige</t>
  </si>
  <si>
    <t>Gabriel Millman</t>
  </si>
  <si>
    <t>Johnny Cannizzaro</t>
  </si>
  <si>
    <t>Franco Zeffirelli</t>
  </si>
  <si>
    <t>Isaac Hayes</t>
  </si>
  <si>
    <t>Craig Brewer</t>
  </si>
  <si>
    <t>Derek Cianfrance</t>
  </si>
  <si>
    <t>Bonnie Hunt</t>
  </si>
  <si>
    <t>Steven Bauer</t>
  </si>
  <si>
    <t>Kathleen Quinlan</t>
  </si>
  <si>
    <t>Christine Jeffs</t>
  </si>
  <si>
    <t>Brian Dannelly</t>
  </si>
  <si>
    <t>Lilli Lavine</t>
  </si>
  <si>
    <t>Cory Hardrict</t>
  </si>
  <si>
    <t>Jonathan Levine</t>
  </si>
  <si>
    <t>Gina Prince-Bythewood</t>
  </si>
  <si>
    <t>Damien O'Donnell</t>
  </si>
  <si>
    <t>Michael Moore</t>
  </si>
  <si>
    <t>Denis Leary</t>
  </si>
  <si>
    <t>Joseph Cotten</t>
  </si>
  <si>
    <t>King Vidor</t>
  </si>
  <si>
    <t>Michael Schultz</t>
  </si>
  <si>
    <t>Mark Rydell</t>
  </si>
  <si>
    <t>Sarah Roemer</t>
  </si>
  <si>
    <t>Doug E. Doug</t>
  </si>
  <si>
    <t>Simon Abkarian</t>
  </si>
  <si>
    <t>CÃ©dric Klapisch</t>
  </si>
  <si>
    <t>Sean Young</t>
  </si>
  <si>
    <t>Maika Monroe</t>
  </si>
  <si>
    <t>David Robert Mitchell</t>
  </si>
  <si>
    <t>Matt Maiellaro</t>
  </si>
  <si>
    <t>Fred Gwynne</t>
  </si>
  <si>
    <t>Aunjanue Ellis</t>
  </si>
  <si>
    <t>Maggie Cheung</t>
  </si>
  <si>
    <t>Olivier Assayas</t>
  </si>
  <si>
    <t>Carlos Gallardo</t>
  </si>
  <si>
    <t>Doona Bae</t>
  </si>
  <si>
    <t>Joon-ho Bong</t>
  </si>
  <si>
    <t>Sean Penn</t>
  </si>
  <si>
    <t>Arie Posin</t>
  </si>
  <si>
    <t>Jane Goodall</t>
  </si>
  <si>
    <t>Charles Ferguson</t>
  </si>
  <si>
    <t>Ximena Ayala</t>
  </si>
  <si>
    <t>Claudia Sainte-Luce</t>
  </si>
  <si>
    <t>John Heard</t>
  </si>
  <si>
    <t>Otto Jespersen</t>
  </si>
  <si>
    <t>AndrÃ© Ã˜vredal</t>
  </si>
  <si>
    <t>Sarah Murphy-Dyson</t>
  </si>
  <si>
    <t>Guy Maddin</t>
  </si>
  <si>
    <t>Naderev Sano</t>
  </si>
  <si>
    <t>Dena Seidel</t>
  </si>
  <si>
    <t>David Duchovny</t>
  </si>
  <si>
    <t>William Dear</t>
  </si>
  <si>
    <t>Donny Boaz</t>
  </si>
  <si>
    <t>Angelo Pizzo</t>
  </si>
  <si>
    <t>Alona Tal</t>
  </si>
  <si>
    <t>Allen Hughes</t>
  </si>
  <si>
    <t>Mars Callahan</t>
  </si>
  <si>
    <t>Yimou Zhang</t>
  </si>
  <si>
    <t>Fred Schepisi</t>
  </si>
  <si>
    <t>Tenzin Thuthob Tsarong</t>
  </si>
  <si>
    <t>Todd Haynes</t>
  </si>
  <si>
    <t>Dylan Authors</t>
  </si>
  <si>
    <t>Marc Abraham</t>
  </si>
  <si>
    <t>Jon Poll</t>
  </si>
  <si>
    <t>Rodrigo CortÃ©s</t>
  </si>
  <si>
    <t>Kim Dickens</t>
  </si>
  <si>
    <t>Jessica ParÃ©</t>
  </si>
  <si>
    <t>David Arquette</t>
  </si>
  <si>
    <t>Finn Taylor</t>
  </si>
  <si>
    <t>Michael Cuesta</t>
  </si>
  <si>
    <t>Flavio Parenti</t>
  </si>
  <si>
    <t>Luca Guadagnino</t>
  </si>
  <si>
    <t>David Masterson</t>
  </si>
  <si>
    <t>Alison Maclean</t>
  </si>
  <si>
    <t>Abbie Cornish</t>
  </si>
  <si>
    <t>Jean-Jacques Annaud</t>
  </si>
  <si>
    <t>Vincent Ward</t>
  </si>
  <si>
    <t>Darnell Martin</t>
  </si>
  <si>
    <t>Emilio Estevez</t>
  </si>
  <si>
    <t>Charis Michelsen</t>
  </si>
  <si>
    <t>Bill Plympton</t>
  </si>
  <si>
    <t>Kelly Asbury</t>
  </si>
  <si>
    <t>Lone Scherfig</t>
  </si>
  <si>
    <t>Chris Butler</t>
  </si>
  <si>
    <t>Bobby Lee</t>
  </si>
  <si>
    <t>Greg Mottola</t>
  </si>
  <si>
    <t>Josef Rusnak</t>
  </si>
  <si>
    <t>Peter Capaldi</t>
  </si>
  <si>
    <t>Chase Ellison</t>
  </si>
  <si>
    <t>Jim Hanon</t>
  </si>
  <si>
    <t>Scott Cooper</t>
  </si>
  <si>
    <t>Fran Drescher</t>
  </si>
  <si>
    <t>Jay Levey</t>
  </si>
  <si>
    <t>Phil Lord</t>
  </si>
  <si>
    <t>Michael Smiley</t>
  </si>
  <si>
    <t>Edgar Wright</t>
  </si>
  <si>
    <t>Michael Stuhlbarg</t>
  </si>
  <si>
    <t>Robert Stromberg</t>
  </si>
  <si>
    <t>Drew Goddard</t>
  </si>
  <si>
    <t>Ed Harris</t>
  </si>
  <si>
    <t>Brenda Chapman</t>
  </si>
  <si>
    <t>Walter Koenig</t>
  </si>
  <si>
    <t>Roger Nygard</t>
  </si>
  <si>
    <t>Greg Berlanti</t>
  </si>
  <si>
    <t>Illeana Douglas</t>
  </si>
  <si>
    <t>Joseph L. Mankiewicz</t>
  </si>
  <si>
    <t>Juan Carlos Fresnadillo</t>
  </si>
  <si>
    <t>Patricia Cardoso</t>
  </si>
  <si>
    <t>Daniel Sackheim</t>
  </si>
  <si>
    <t>Keenan Wynn</t>
  </si>
  <si>
    <t>George Sidney</t>
  </si>
  <si>
    <t>Simon Curtis</t>
  </si>
  <si>
    <t>Phil Davis</t>
  </si>
  <si>
    <t>Richard Eyre</t>
  </si>
  <si>
    <t>Fay Masterson</t>
  </si>
  <si>
    <t>Larry Blamire</t>
  </si>
  <si>
    <t>Stephen Hillenburg</t>
  </si>
  <si>
    <t>Matt Reeves</t>
  </si>
  <si>
    <t>Laura-Leigh</t>
  </si>
  <si>
    <t>Colin Trevorrow</t>
  </si>
  <si>
    <t>Dan Futterman</t>
  </si>
  <si>
    <t>Jon Shear</t>
  </si>
  <si>
    <t>Larry Clark</t>
  </si>
  <si>
    <t>Penelope Spheeris</t>
  </si>
  <si>
    <t>Terence Young</t>
  </si>
  <si>
    <t>Shelley Duvall</t>
  </si>
  <si>
    <t>Robin Lord Taylor</t>
  </si>
  <si>
    <t>Mike Cahill</t>
  </si>
  <si>
    <t>Andrew Robinson</t>
  </si>
  <si>
    <t>Clive Barker</t>
  </si>
  <si>
    <t>Ben Davies</t>
  </si>
  <si>
    <t>Robert Townsend</t>
  </si>
  <si>
    <t>Shane Carruth</t>
  </si>
  <si>
    <t>Marcell Nagy</t>
  </si>
  <si>
    <t>Lajos Koltai</t>
  </si>
  <si>
    <t>Peter Ho-Sun Chan</t>
  </si>
  <si>
    <t>FranÃ§ois Cluzet</t>
  </si>
  <si>
    <t>Guillaume Canet</t>
  </si>
  <si>
    <t>Christo Jivkov</t>
  </si>
  <si>
    <t>Mel Gibson</t>
  </si>
  <si>
    <t>Ariel Hsing</t>
  </si>
  <si>
    <t>Sara Newens</t>
  </si>
  <si>
    <t>Dustin Lance Black</t>
  </si>
  <si>
    <t>Reed Cowan</t>
  </si>
  <si>
    <t>Justin Kerrigan</t>
  </si>
  <si>
    <t>Spencer Susser</t>
  </si>
  <si>
    <t>Jon Foo</t>
  </si>
  <si>
    <t>Prachya Pinkaew</t>
  </si>
  <si>
    <t>Mem Ferda</t>
  </si>
  <si>
    <t>Netherlands</t>
  </si>
  <si>
    <t>Yorick van Wageningen</t>
  </si>
  <si>
    <t>Martin Koolhoven</t>
  </si>
  <si>
    <t>Peter Care</t>
  </si>
  <si>
    <t>Wes Anderson</t>
  </si>
  <si>
    <t>Czech Republic</t>
  </si>
  <si>
    <t>Jeremy Davies</t>
  </si>
  <si>
    <t>Antonia Bird</t>
  </si>
  <si>
    <t>Cem Yilmaz</t>
  </si>
  <si>
    <t>Russell Crowe</t>
  </si>
  <si>
    <t>Michael Radford</t>
  </si>
  <si>
    <t>John Maybury</t>
  </si>
  <si>
    <t>Terry Pheto</t>
  </si>
  <si>
    <t>Jonathan Teplitzky</t>
  </si>
  <si>
    <t>Mary Elizabeth Mastrantonio</t>
  </si>
  <si>
    <t>Isabella Rossellini</t>
  </si>
  <si>
    <t>Ron Clements</t>
  </si>
  <si>
    <t>Molly Bernstein</t>
  </si>
  <si>
    <t>Eric Stoltz</t>
  </si>
  <si>
    <t>Terence Davies</t>
  </si>
  <si>
    <t>David Gant</t>
  </si>
  <si>
    <t>Wood Harris</t>
  </si>
  <si>
    <t>FranÃ§ois Ozon</t>
  </si>
  <si>
    <t>Lars von Trier</t>
  </si>
  <si>
    <t>IstvÃ¡n SzabÃ³</t>
  </si>
  <si>
    <t>Sarah Smith</t>
  </si>
  <si>
    <t>Mike Howard</t>
  </si>
  <si>
    <t>Dan Fogelman</t>
  </si>
  <si>
    <t>Jill Sprecher</t>
  </si>
  <si>
    <t>Gladys Cooper</t>
  </si>
  <si>
    <t>Vincente Minnelli</t>
  </si>
  <si>
    <t>Hans Canosa</t>
  </si>
  <si>
    <t>Peter Landesman</t>
  </si>
  <si>
    <t>Shane Acker</t>
  </si>
  <si>
    <t>Ben Younger</t>
  </si>
  <si>
    <t>Tiago Riani</t>
  </si>
  <si>
    <t>Julian Jarrold</t>
  </si>
  <si>
    <t>Tomas Alfredson</t>
  </si>
  <si>
    <t>Aaron Schneider</t>
  </si>
  <si>
    <t>George Nolfi</t>
  </si>
  <si>
    <t>Sharon Small</t>
  </si>
  <si>
    <t>Jeff Bennett</t>
  </si>
  <si>
    <t>Reba McEntire</t>
  </si>
  <si>
    <t>Arliss Howard</t>
  </si>
  <si>
    <t>Joan Rivers</t>
  </si>
  <si>
    <t>Mel Brooks</t>
  </si>
  <si>
    <t>Brian Klugman</t>
  </si>
  <si>
    <t>Zack Ward</t>
  </si>
  <si>
    <t>Christopher Nicholas Smith</t>
  </si>
  <si>
    <t>Miranda Cosgrove</t>
  </si>
  <si>
    <t>Michiel Huisman</t>
  </si>
  <si>
    <t>Jean-Marc VallÃ©e</t>
  </si>
  <si>
    <t>Joel Courtney</t>
  </si>
  <si>
    <t>Shailene Woodley</t>
  </si>
  <si>
    <t>James Ponsoldt</t>
  </si>
  <si>
    <t>Terry Zwigoff</t>
  </si>
  <si>
    <t>Caroline Munro</t>
  </si>
  <si>
    <t>Peter Fonda</t>
  </si>
  <si>
    <t>Victor Nunez</t>
  </si>
  <si>
    <t>Randy Wayne</t>
  </si>
  <si>
    <t>Brian Baugh</t>
  </si>
  <si>
    <t>Emily Rios</t>
  </si>
  <si>
    <t>Richard Glatzer</t>
  </si>
  <si>
    <t>John Robinson</t>
  </si>
  <si>
    <t>Angie Dickinson</t>
  </si>
  <si>
    <t>Lisa Cholodenko</t>
  </si>
  <si>
    <t>John Badham</t>
  </si>
  <si>
    <t>Joel Edgerton</t>
  </si>
  <si>
    <t>Lew Temple</t>
  </si>
  <si>
    <t>Adrienne Shelly</t>
  </si>
  <si>
    <t>Kristin Scott Thomas</t>
  </si>
  <si>
    <t>Geoffrey Arend</t>
  </si>
  <si>
    <t>Tommy Pallotta</t>
  </si>
  <si>
    <t>Vidya Balan</t>
  </si>
  <si>
    <t>R. Balki</t>
  </si>
  <si>
    <t>Pam Ferris</t>
  </si>
  <si>
    <t>Carlos Saura</t>
  </si>
  <si>
    <t>Nataniel SÃ¡nchez</t>
  </si>
  <si>
    <t>Tom Sanchez</t>
  </si>
  <si>
    <t>U. Roberto Romano</t>
  </si>
  <si>
    <t>Alejandro AmenÃ¡bar</t>
  </si>
  <si>
    <t>Oren Moverman</t>
  </si>
  <si>
    <t>Karra Elejalde</t>
  </si>
  <si>
    <t>Nacho Vigalondo</t>
  </si>
  <si>
    <t>Richard Williams</t>
  </si>
  <si>
    <t>Robert Towne</t>
  </si>
  <si>
    <t>Melvin Van Peebles</t>
  </si>
  <si>
    <t>Mary Harron</t>
  </si>
  <si>
    <t>Omar Sy</t>
  </si>
  <si>
    <t>Mike Tyson</t>
  </si>
  <si>
    <t>Wilson Yip</t>
  </si>
  <si>
    <t>Israel</t>
  </si>
  <si>
    <t>Amos Oz</t>
  </si>
  <si>
    <t>Mor Loushy</t>
  </si>
  <si>
    <t>William Morgan Sheppard</t>
  </si>
  <si>
    <t>David Belle</t>
  </si>
  <si>
    <t>Andrew Dominik</t>
  </si>
  <si>
    <t>Sara Forestier</t>
  </si>
  <si>
    <t>Michel Leclerc</t>
  </si>
  <si>
    <t>Finland</t>
  </si>
  <si>
    <t>Jean-Pierre LÃ©aud</t>
  </si>
  <si>
    <t>Aki KaurismÃ¤ki</t>
  </si>
  <si>
    <t>Susanne Bier</t>
  </si>
  <si>
    <t>Logan Browning</t>
  </si>
  <si>
    <t>Jamal Hill</t>
  </si>
  <si>
    <t>Daniel Barber</t>
  </si>
  <si>
    <t>Henry Bean</t>
  </si>
  <si>
    <t>Larry David</t>
  </si>
  <si>
    <t>Billy Ray</t>
  </si>
  <si>
    <t>Jake Busey</t>
  </si>
  <si>
    <t>Tate Donovan</t>
  </si>
  <si>
    <t>Anna Boden</t>
  </si>
  <si>
    <t>Joby Harold</t>
  </si>
  <si>
    <t>Yasmine Al Massri</t>
  </si>
  <si>
    <t>Nadine Labaki</t>
  </si>
  <si>
    <t>Michael Wincott</t>
  </si>
  <si>
    <t>Sonja Sohn</t>
  </si>
  <si>
    <t>Marc Levin</t>
  </si>
  <si>
    <t>Lambert Wilson</t>
  </si>
  <si>
    <t>Xavier Beauvois</t>
  </si>
  <si>
    <t>Martin McDonagh</t>
  </si>
  <si>
    <t>Peter Kosminsky</t>
  </si>
  <si>
    <t>Jeremy Shada</t>
  </si>
  <si>
    <t>Harmony Korine</t>
  </si>
  <si>
    <t>Allen Coulter</t>
  </si>
  <si>
    <t>Allison Dean</t>
  </si>
  <si>
    <t>James Cameron</t>
  </si>
  <si>
    <t>Scott Glenn</t>
  </si>
  <si>
    <t>Mark Andrews</t>
  </si>
  <si>
    <t>Francesca Capaldi</t>
  </si>
  <si>
    <t>Julie Walters</t>
  </si>
  <si>
    <t>Paul King</t>
  </si>
  <si>
    <t>Natascha McElhone</t>
  </si>
  <si>
    <t>Christopher Nolan</t>
  </si>
  <si>
    <t>Bill Paxton</t>
  </si>
  <si>
    <t>Lee Toland Krieger</t>
  </si>
  <si>
    <t>Finn Wittrock</t>
  </si>
  <si>
    <t>Dean DeBlois</t>
  </si>
  <si>
    <t>Izabella Scorupco</t>
  </si>
  <si>
    <t>Steve Bastoni</t>
  </si>
  <si>
    <t>The Dalai Lama</t>
  </si>
  <si>
    <t>Maurizio Benazzo</t>
  </si>
  <si>
    <t>John Ratzenberger</t>
  </si>
  <si>
    <t>Shane Black</t>
  </si>
  <si>
    <t>Alexander Payne</t>
  </si>
  <si>
    <t>Nicholas Meyer</t>
  </si>
  <si>
    <t>Bryan Barber</t>
  </si>
  <si>
    <t>Victor Rasuk</t>
  </si>
  <si>
    <t>Rupert Everett</t>
  </si>
  <si>
    <t>Darcy Donavan</t>
  </si>
  <si>
    <t>Debra Granik</t>
  </si>
  <si>
    <t>Michael Greyeyes</t>
  </si>
  <si>
    <t>Chris Eyre</t>
  </si>
  <si>
    <t>Jason Moore</t>
  </si>
  <si>
    <t>Ryan Fleck</t>
  </si>
  <si>
    <t>Lee Daniels</t>
  </si>
  <si>
    <t>Common</t>
  </si>
  <si>
    <t>John Beasley</t>
  </si>
  <si>
    <t>David S. Ward</t>
  </si>
  <si>
    <t>Gabor Csupo</t>
  </si>
  <si>
    <t>W. Earl Brown</t>
  </si>
  <si>
    <t>Ben Lewin</t>
  </si>
  <si>
    <t>MyAnna Buring</t>
  </si>
  <si>
    <t>Alice Krige</t>
  </si>
  <si>
    <t>Martin Kove</t>
  </si>
  <si>
    <t>John G. Avildsen</t>
  </si>
  <si>
    <t>Phoebe Cates</t>
  </si>
  <si>
    <t>Peter Gallagher</t>
  </si>
  <si>
    <t>Olivia Newton-John</t>
  </si>
  <si>
    <t>Greg Ayres</t>
  </si>
  <si>
    <t>Jonathan Caouette</t>
  </si>
  <si>
    <t>Simon Yam</t>
  </si>
  <si>
    <t>Johnnie To</t>
  </si>
  <si>
    <t>John Hillcoat</t>
  </si>
  <si>
    <t>Sebastian Koch</t>
  </si>
  <si>
    <t>Costa-Gavras</t>
  </si>
  <si>
    <t>Lars Mikkelsen</t>
  </si>
  <si>
    <t>Ole Christian Madsen</t>
  </si>
  <si>
    <t>Hans Petter Moland</t>
  </si>
  <si>
    <t>Kang-ho Song</t>
  </si>
  <si>
    <t>Nicholas Fackler</t>
  </si>
  <si>
    <t>Paz de la Huerta</t>
  </si>
  <si>
    <t>Gaspar NoÃ©</t>
  </si>
  <si>
    <t>Patrice Leconte</t>
  </si>
  <si>
    <t>Romain Duris</t>
  </si>
  <si>
    <t>Laurent Tirard</t>
  </si>
  <si>
    <t>Wei Zhao</t>
  </si>
  <si>
    <t>Stephen Chow</t>
  </si>
  <si>
    <t>Kip Pardue</t>
  </si>
  <si>
    <t>Dan Harris</t>
  </si>
  <si>
    <t>Heike Makatsch</t>
  </si>
  <si>
    <t>Max FÃ¤rberbÃ¶ck</t>
  </si>
  <si>
    <t>Udo Kier</t>
  </si>
  <si>
    <t>Fatih Akin</t>
  </si>
  <si>
    <t>Eamonn Walker</t>
  </si>
  <si>
    <t>Carroll Ballard</t>
  </si>
  <si>
    <t>Marilyn Rising</t>
  </si>
  <si>
    <t>Robinson Devor</t>
  </si>
  <si>
    <t>Ohad Knoller</t>
  </si>
  <si>
    <t>Eytan Fox</t>
  </si>
  <si>
    <t>Scott Mechlowicz</t>
  </si>
  <si>
    <t>PelÃ©</t>
  </si>
  <si>
    <t>Paul Crowder</t>
  </si>
  <si>
    <t>Tadanobu Asano</t>
  </si>
  <si>
    <t>Duke Johnson</t>
  </si>
  <si>
    <t>John Enos III</t>
  </si>
  <si>
    <t>Niki Caro</t>
  </si>
  <si>
    <t>Werner Herzog</t>
  </si>
  <si>
    <t>Steve McQueen</t>
  </si>
  <si>
    <t>Peter Ramsey</t>
  </si>
  <si>
    <t>Quincy Jones</t>
  </si>
  <si>
    <t>James Algar</t>
  </si>
  <si>
    <t>Stanley Kubrick</t>
  </si>
  <si>
    <t>Stephen J. Anderson</t>
  </si>
  <si>
    <t>Eartha Kitt</t>
  </si>
  <si>
    <t>John Michael McDonagh</t>
  </si>
  <si>
    <t>Jorge R. GutiÃ©rrez</t>
  </si>
  <si>
    <t>Jennifer Yuh Nelson</t>
  </si>
  <si>
    <t>Tom McGrath</t>
  </si>
  <si>
    <t>Misha Gabriel Hamilton</t>
  </si>
  <si>
    <t>Mia Kirshner</t>
  </si>
  <si>
    <t>David Hewlett</t>
  </si>
  <si>
    <t>Dan Scanlon</t>
  </si>
  <si>
    <t>Gary Ross</t>
  </si>
  <si>
    <t>Elia Kazan</t>
  </si>
  <si>
    <t>Wayne Kramer</t>
  </si>
  <si>
    <t>Maggie Greenwald</t>
  </si>
  <si>
    <t>Clea DuVall</t>
  </si>
  <si>
    <t>Sally Hawkins</t>
  </si>
  <si>
    <t>Sophie Okonedo</t>
  </si>
  <si>
    <t>Sasha Alexander</t>
  </si>
  <si>
    <t>Patrick Stettner</t>
  </si>
  <si>
    <t>Manish Dayal</t>
  </si>
  <si>
    <t>Jurnee Smollett-Bell</t>
  </si>
  <si>
    <t>Kimberly Elise</t>
  </si>
  <si>
    <t>Meg Foster</t>
  </si>
  <si>
    <t>Theodore Melfi</t>
  </si>
  <si>
    <t>Moritz Bleibtreu</t>
  </si>
  <si>
    <t>Roger Allam</t>
  </si>
  <si>
    <t>Benh Zeitlin</t>
  </si>
  <si>
    <t>Luenell</t>
  </si>
  <si>
    <t>Patty Jenkins</t>
  </si>
  <si>
    <t>Peter Farrelly</t>
  </si>
  <si>
    <t>Ursula Andress</t>
  </si>
  <si>
    <t>Tony Kaye</t>
  </si>
  <si>
    <t>Stacy Edwards</t>
  </si>
  <si>
    <t>Chemeeka Walker</t>
  </si>
  <si>
    <t>Takeshi Kaneshiro</t>
  </si>
  <si>
    <t>Julia Jentsch</t>
  </si>
  <si>
    <t>JirÃ­ Menzel</t>
  </si>
  <si>
    <t>LÃ©a Pool</t>
  </si>
  <si>
    <t>Alicja Bachleda</t>
  </si>
  <si>
    <t>Marco Kreuzpaintner</t>
  </si>
  <si>
    <t>Colombia</t>
  </si>
  <si>
    <t>Catalina Sandino Moreno</t>
  </si>
  <si>
    <t>Joshua Marston</t>
  </si>
  <si>
    <t>Goran Dukic</t>
  </si>
  <si>
    <t>Alejandro Monteverde</t>
  </si>
  <si>
    <t>Jeff Nichols</t>
  </si>
  <si>
    <t>Long Nguyen</t>
  </si>
  <si>
    <t>Ham Tran</t>
  </si>
  <si>
    <t>Philip Kaufman</t>
  </si>
  <si>
    <t>Jim Sturgess</t>
  </si>
  <si>
    <t>Gregory Scott Cummins</t>
  </si>
  <si>
    <t>Jeb Stuart</t>
  </si>
  <si>
    <t>Matt Price</t>
  </si>
  <si>
    <t>Milos Forman</t>
  </si>
  <si>
    <t>Sergio Leone</t>
  </si>
  <si>
    <t>Tim Hunter</t>
  </si>
  <si>
    <t>Temple Grandin</t>
  </si>
  <si>
    <t>Michel Orion Scott</t>
  </si>
  <si>
    <t>Ezra Miller</t>
  </si>
  <si>
    <t>Raymond De Felitta</t>
  </si>
  <si>
    <t>Richard Attenborough</t>
  </si>
  <si>
    <t>Theodore Witcher</t>
  </si>
  <si>
    <t>Richard Wilson</t>
  </si>
  <si>
    <t>David Lean</t>
  </si>
  <si>
    <t>Parry Shen</t>
  </si>
  <si>
    <t>Najarra Townsend</t>
  </si>
  <si>
    <t>Miranda July</t>
  </si>
  <si>
    <t>Ryan O'Neal</t>
  </si>
  <si>
    <t>Naseeruddin Shah</t>
  </si>
  <si>
    <t>John Carney</t>
  </si>
  <si>
    <t>David Silverman</t>
  </si>
  <si>
    <t>Armando Riesco</t>
  </si>
  <si>
    <t>Morgan Saylor</t>
  </si>
  <si>
    <t>Christopher Meloni</t>
  </si>
  <si>
    <t>Alia Shawkat</t>
  </si>
  <si>
    <t>Jeremy Saulnier</t>
  </si>
  <si>
    <t>Lauren German</t>
  </si>
  <si>
    <t>Beverly D'Angelo</t>
  </si>
  <si>
    <t>Bennett Miller</t>
  </si>
  <si>
    <t>Nat Faxon</t>
  </si>
  <si>
    <t>William Baldwin</t>
  </si>
  <si>
    <t>Sheryl Crow</t>
  </si>
  <si>
    <t>Morgan Neville</t>
  </si>
  <si>
    <t>Heather O'Rourke</t>
  </si>
  <si>
    <t>Duncan Tucker</t>
  </si>
  <si>
    <t>Afghanistan</t>
  </si>
  <si>
    <t>Marina Golbahari</t>
  </si>
  <si>
    <t>Siddiq Barmak</t>
  </si>
  <si>
    <t>Timothy Hines</t>
  </si>
  <si>
    <t>Tatsuo Matsumura</t>
  </si>
  <si>
    <t>Akira Kurosawa</t>
  </si>
  <si>
    <t>William H. Macy</t>
  </si>
  <si>
    <t>Stephen Carr</t>
  </si>
  <si>
    <t>Harry F. Millarde</t>
  </si>
  <si>
    <t>Charlie Kaufman</t>
  </si>
  <si>
    <t>Lynne Ramsay</t>
  </si>
  <si>
    <t>Tshewang Dendup</t>
  </si>
  <si>
    <t>Khyentse Norbu</t>
  </si>
  <si>
    <t>Levon Helm</t>
  </si>
  <si>
    <t>Joan Allen</t>
  </si>
  <si>
    <t>Brendan Doogie Milewski</t>
  </si>
  <si>
    <t>Tom Putnam</t>
  </si>
  <si>
    <t>Gilles Paquet-Brenner</t>
  </si>
  <si>
    <t>Lawrence Gilliard Jr.</t>
  </si>
  <si>
    <t>Matty Rich</t>
  </si>
  <si>
    <t>Courtney Hunt</t>
  </si>
  <si>
    <t>Roy Billing</t>
  </si>
  <si>
    <t>Kirsten Sheridan</t>
  </si>
  <si>
    <t>Matisyahu</t>
  </si>
  <si>
    <t>Justin Dillon</t>
  </si>
  <si>
    <t>Fanny Ardant</t>
  </si>
  <si>
    <t>David Yates</t>
  </si>
  <si>
    <t>Matthew Vaughn</t>
  </si>
  <si>
    <t>Tony Bancroft</t>
  </si>
  <si>
    <t>Alejandro G. IÃ±Ã¡rritu</t>
  </si>
  <si>
    <t>John Patrick Shanley</t>
  </si>
  <si>
    <t>Oliver Reed</t>
  </si>
  <si>
    <t>Carol Reed</t>
  </si>
  <si>
    <t>Duncan Jones</t>
  </si>
  <si>
    <t>Joss Whedon</t>
  </si>
  <si>
    <t>Ronny Cox</t>
  </si>
  <si>
    <t>Steve Box</t>
  </si>
  <si>
    <t>Geraldine Chaplin</t>
  </si>
  <si>
    <t>J.A. Bayona</t>
  </si>
  <si>
    <t>Eddie Cahill</t>
  </si>
  <si>
    <t>John Crowley</t>
  </si>
  <si>
    <t>Pierre Coffin</t>
  </si>
  <si>
    <t>Paul Schneider</t>
  </si>
  <si>
    <t>Todd Solondz</t>
  </si>
  <si>
    <t>Mackenzie Foy</t>
  </si>
  <si>
    <t>Thomas Kretschmann</t>
  </si>
  <si>
    <t>Robert Shaw</t>
  </si>
  <si>
    <t>Chris Eigeman</t>
  </si>
  <si>
    <t>Whit Stillman</t>
  </si>
  <si>
    <t>Ahna O'Reilly</t>
  </si>
  <si>
    <t>Ryan Coogler</t>
  </si>
  <si>
    <t>Osama bin Laden</t>
  </si>
  <si>
    <t>Mel Blanc</t>
  </si>
  <si>
    <t>Norman Ferguson</t>
  </si>
  <si>
    <t>Fereshteh Sadre Orafaiy</t>
  </si>
  <si>
    <t>Jafar Panahi</t>
  </si>
  <si>
    <t>Sweden</t>
  </si>
  <si>
    <t>Michael Nyqvist</t>
  </si>
  <si>
    <t>Kay Pollak</t>
  </si>
  <si>
    <t>JÃ¸rgen Langhelle</t>
  </si>
  <si>
    <t>Petter NÃ¦ss</t>
  </si>
  <si>
    <t>Ian McNeice</t>
  </si>
  <si>
    <t>Tom Hooper</t>
  </si>
  <si>
    <t>Pan Nalin</t>
  </si>
  <si>
    <t>Joshua Tickell</t>
  </si>
  <si>
    <t>Campbell Scott</t>
  </si>
  <si>
    <t>Michael McGowan</t>
  </si>
  <si>
    <t>Isabel Coixet</t>
  </si>
  <si>
    <t>Josh Swanson</t>
  </si>
  <si>
    <t>Anthony Powell</t>
  </si>
  <si>
    <t>Ayelet Zurer</t>
  </si>
  <si>
    <t>Mustafa Haidari</t>
  </si>
  <si>
    <t>Patricia Tallman</t>
  </si>
  <si>
    <t>Brian Percival</t>
  </si>
  <si>
    <t>Tom Ford</t>
  </si>
  <si>
    <t>Tim McCanlies</t>
  </si>
  <si>
    <t>David Richmond-Peck</t>
  </si>
  <si>
    <t>Ira Sachs</t>
  </si>
  <si>
    <t>Edgar Arreola</t>
  </si>
  <si>
    <t>Mark Osborne</t>
  </si>
  <si>
    <t>Ted Demme</t>
  </si>
  <si>
    <t>Michael Haneke</t>
  </si>
  <si>
    <t>Christian Clemenson</t>
  </si>
  <si>
    <t>Abel Ferrara</t>
  </si>
  <si>
    <t>Ricardo DarÃ­n</t>
  </si>
  <si>
    <t>FabiÃ¡n Bielinsky</t>
  </si>
  <si>
    <t>Chris Buck</t>
  </si>
  <si>
    <t>Jerry Ferrara</t>
  </si>
  <si>
    <t>Indonesia</t>
  </si>
  <si>
    <t>Iko Uwais</t>
  </si>
  <si>
    <t>Gareth Evans</t>
  </si>
  <si>
    <t>Terry Funk</t>
  </si>
  <si>
    <t>Barry W. Blaustein</t>
  </si>
  <si>
    <t>Vernon Wells</t>
  </si>
  <si>
    <t>Don Siegel</t>
  </si>
  <si>
    <t>Stanley Kramer</t>
  </si>
  <si>
    <t>Noah Huntley</t>
  </si>
  <si>
    <t>Fionnula Flanagan</t>
  </si>
  <si>
    <t>Alicia Goranson</t>
  </si>
  <si>
    <t>Andy Lau</t>
  </si>
  <si>
    <t>Chia-Liang Liu</t>
  </si>
  <si>
    <t>Bruno Kirby</t>
  </si>
  <si>
    <t>Derick Martini</t>
  </si>
  <si>
    <t>Kevin Jordan</t>
  </si>
  <si>
    <t>Aksel Hennie</t>
  </si>
  <si>
    <t>Morten Tyldum</t>
  </si>
  <si>
    <t>Eugenio Derbez</t>
  </si>
  <si>
    <t>Luc Jacquet</t>
  </si>
  <si>
    <t>John Belushi</t>
  </si>
  <si>
    <t>Adam LeFevre</t>
  </si>
  <si>
    <t>Eric Bress</t>
  </si>
  <si>
    <t>Dana Delany</t>
  </si>
  <si>
    <t>Bob Rafelson</t>
  </si>
  <si>
    <t>Alexis Dziena</t>
  </si>
  <si>
    <t>James Cox</t>
  </si>
  <si>
    <t>Ye Liu</t>
  </si>
  <si>
    <t>Chuan Lu</t>
  </si>
  <si>
    <t>Hector Kotsifakis</t>
  </si>
  <si>
    <t>Jorge RamÃ­rez SuÃ¡rez</t>
  </si>
  <si>
    <t>Luis Tosar</t>
  </si>
  <si>
    <t>Fernando LeÃ³n de Aranoa</t>
  </si>
  <si>
    <t>Sean Lennon</t>
  </si>
  <si>
    <t>Tomm Moore</t>
  </si>
  <si>
    <t>Denis Lavant</t>
  </si>
  <si>
    <t>Sam Riley</t>
  </si>
  <si>
    <t>Richard Kwietniowski</t>
  </si>
  <si>
    <t>Philip Saville</t>
  </si>
  <si>
    <t>Odessa Rae</t>
  </si>
  <si>
    <t>Toni Servillo</t>
  </si>
  <si>
    <t>Paolo Sorrentino</t>
  </si>
  <si>
    <t>Rumi Hiiragi</t>
  </si>
  <si>
    <t>Hayao Miyazaki</t>
  </si>
  <si>
    <t>Marie-JosÃ©e Croze</t>
  </si>
  <si>
    <t>Denys Arcand</t>
  </si>
  <si>
    <t>Richard Dutcher</t>
  </si>
  <si>
    <t>Matt Frewer</t>
  </si>
  <si>
    <t>Florian Lukas</t>
  </si>
  <si>
    <t>Wolfgang Becker</t>
  </si>
  <si>
    <t>Merab Ninidze</t>
  </si>
  <si>
    <t>Caroline Link</t>
  </si>
  <si>
    <t>Paul McCartney</t>
  </si>
  <si>
    <t>Johannes Silberschneider</t>
  </si>
  <si>
    <t>FranÃ§ois Girard</t>
  </si>
  <si>
    <t>Brian Blessed</t>
  </si>
  <si>
    <t>Jennifer Saunders</t>
  </si>
  <si>
    <t>Richard Curtis</t>
  </si>
  <si>
    <t>Elizabeth McGovern</t>
  </si>
  <si>
    <t>Chris Paine</t>
  </si>
  <si>
    <t>Jan Decleir</t>
  </si>
  <si>
    <t>Mike van Diem</t>
  </si>
  <si>
    <t>Elina Alminas</t>
  </si>
  <si>
    <t>Alex Garland</t>
  </si>
  <si>
    <t>Steven Mackintosh</t>
  </si>
  <si>
    <t>Brian Henson</t>
  </si>
  <si>
    <t>James Marsh</t>
  </si>
  <si>
    <t>Kevin Macdonald</t>
  </si>
  <si>
    <t>Kurt Fuller</t>
  </si>
  <si>
    <t>Andrew Haigh</t>
  </si>
  <si>
    <t>Bill Maher</t>
  </si>
  <si>
    <t>Ginger Rogers</t>
  </si>
  <si>
    <t>Lloyd Bacon</t>
  </si>
  <si>
    <t>Noah Taylor</t>
  </si>
  <si>
    <t>Bob Balaban</t>
  </si>
  <si>
    <t>Maribel VerdÃº</t>
  </si>
  <si>
    <t>Alfonso CuarÃ³n</t>
  </si>
  <si>
    <t>Catherine Dyer</t>
  </si>
  <si>
    <t>Tom McCarthy</t>
  </si>
  <si>
    <t>Adriana Caselotti</t>
  </si>
  <si>
    <t>William Cottrell</t>
  </si>
  <si>
    <t>Rapulana Seiphemo</t>
  </si>
  <si>
    <t>Ralph Ziman</t>
  </si>
  <si>
    <t>Jacob Aaron Estes</t>
  </si>
  <si>
    <t>Gary Lewis</t>
  </si>
  <si>
    <t>Christian Carion</t>
  </si>
  <si>
    <t>Ulrich Tukur</t>
  </si>
  <si>
    <t>Julie Christie</t>
  </si>
  <si>
    <t>Blair Underwood</t>
  </si>
  <si>
    <t>Pedro ArmendÃ¡riz Jr.</t>
  </si>
  <si>
    <t>Jacques Perrin</t>
  </si>
  <si>
    <t>Takeshi Kitano</t>
  </si>
  <si>
    <t>Richard Johnson</t>
  </si>
  <si>
    <t>Mark Herman</t>
  </si>
  <si>
    <t>Michel Robin</t>
  </si>
  <si>
    <t>Sylvain Chomet</t>
  </si>
  <si>
    <t>Brad Garrett</t>
  </si>
  <si>
    <t>Nathan Greno</t>
  </si>
  <si>
    <t>Shengyi Huang</t>
  </si>
  <si>
    <t>John Howard</t>
  </si>
  <si>
    <t>Ray Lawrence</t>
  </si>
  <si>
    <t>Mark Zupan</t>
  </si>
  <si>
    <t>Henry Alex Rubin</t>
  </si>
  <si>
    <t>Rich Moore</t>
  </si>
  <si>
    <t>Rupert Graves</t>
  </si>
  <si>
    <t>Rudy Youngblood</t>
  </si>
  <si>
    <t>Tom Hughes</t>
  </si>
  <si>
    <t>Talulah Riley</t>
  </si>
  <si>
    <t>Devin Ratray</t>
  </si>
  <si>
    <t>Albert Finney</t>
  </si>
  <si>
    <t>Wes Studi</t>
  </si>
  <si>
    <t>Bernardo Bertolucci</t>
  </si>
  <si>
    <t>Edie Falco</t>
  </si>
  <si>
    <t>Shane Meadows</t>
  </si>
  <si>
    <t>Phaldut Sharma</t>
  </si>
  <si>
    <t>Paul McGill</t>
  </si>
  <si>
    <t>Nawazuddin Siddiqui</t>
  </si>
  <si>
    <t>Ritesh Batra</t>
  </si>
  <si>
    <t>Mark Sandrich</t>
  </si>
  <si>
    <t>Josh Boone</t>
  </si>
  <si>
    <t>Honor Blackman</t>
  </si>
  <si>
    <t>Ed Wynn</t>
  </si>
  <si>
    <t>Robert Stevenson</t>
  </si>
  <si>
    <t>Peter Graves</t>
  </si>
  <si>
    <t>Jim Abrahams</t>
  </si>
  <si>
    <t>Leopold Stokowski</t>
  </si>
  <si>
    <t>Madeline Kahn</t>
  </si>
  <si>
    <t>StÃ©phane Aubier</t>
  </si>
  <si>
    <t>Alex Huszar</t>
  </si>
  <si>
    <t>Anna Muylaert</t>
  </si>
  <si>
    <t>Jean-Baptiste Maunier</t>
  </si>
  <si>
    <t>Christophe Barratier</t>
  </si>
  <si>
    <t>Yuki Matsuzaki</t>
  </si>
  <si>
    <t>Kirk Fox</t>
  </si>
  <si>
    <t>Matt Dillon</t>
  </si>
  <si>
    <t>Alex Gibney</t>
  </si>
  <si>
    <t>Don Hall</t>
  </si>
  <si>
    <t>Anamaria Marinca</t>
  </si>
  <si>
    <t>Cristian Mungiu</t>
  </si>
  <si>
    <t>Seamus Davey-Fitzpatrick</t>
  </si>
  <si>
    <t>Bill Bailey</t>
  </si>
  <si>
    <t>Monica Calhoun</t>
  </si>
  <si>
    <t>Neema Barnette</t>
  </si>
  <si>
    <t>Jeremy Brett</t>
  </si>
  <si>
    <t>George Cukor</t>
  </si>
  <si>
    <t>Ruby Dee</t>
  </si>
  <si>
    <t>Sandra Ellis Lafferty</t>
  </si>
  <si>
    <t>Kathleen Freeman</t>
  </si>
  <si>
    <t>Aldis Hodge</t>
  </si>
  <si>
    <t>Jonathan Dayton</t>
  </si>
  <si>
    <t>Chen Chang</t>
  </si>
  <si>
    <t>Glen Hansard</t>
  </si>
  <si>
    <t>Min-sik Choi</t>
  </si>
  <si>
    <t>Elizabeth Berrington</t>
  </si>
  <si>
    <t>Vincent Paronnaud</t>
  </si>
  <si>
    <t>Suraj Sharma</t>
  </si>
  <si>
    <t>Stephen Chbosky</t>
  </si>
  <si>
    <t>Ari Folman</t>
  </si>
  <si>
    <t>Sally Kirkland</t>
  </si>
  <si>
    <t>Fernanda Montenegro</t>
  </si>
  <si>
    <t>Vernon Dobtcheff</t>
  </si>
  <si>
    <t>BÃ©rÃ©nice Bejo</t>
  </si>
  <si>
    <t>Michel Hazanavicius</t>
  </si>
  <si>
    <t>Peter Serafinowicz</t>
  </si>
  <si>
    <t>Daniel Algrant</t>
  </si>
  <si>
    <t>Sharlto Copley</t>
  </si>
  <si>
    <t>Marc SchÃ¶lermann</t>
  </si>
  <si>
    <t>Topol</t>
  </si>
  <si>
    <t>Ellar Coltrane</t>
  </si>
  <si>
    <t>Mary McDonnell</t>
  </si>
  <si>
    <t>Anil Kapoor</t>
  </si>
  <si>
    <t>Eleanor Parker</t>
  </si>
  <si>
    <t>Mitsuo Iwata</t>
  </si>
  <si>
    <t>Michael Roemer</t>
  </si>
  <si>
    <t>Je-kyu Kang</t>
  </si>
  <si>
    <t>BelÃ©n Rueda</t>
  </si>
  <si>
    <t>John F. Kennedy</t>
  </si>
  <si>
    <t>David Sington</t>
  </si>
  <si>
    <t>Ulrich Thomsen</t>
  </si>
  <si>
    <t>Andrea Di Stefano</t>
  </si>
  <si>
    <t>Terry George</t>
  </si>
  <si>
    <t>Jim Meskimen</t>
  </si>
  <si>
    <t>KÃ´ji Yakusho</t>
  </si>
  <si>
    <t>Kiyoshi Kurosawa</t>
  </si>
  <si>
    <t>Hanno PÃ¶schl</t>
  </si>
  <si>
    <t>Pete Docter</t>
  </si>
  <si>
    <t>Adriana Barraza</t>
  </si>
  <si>
    <t>Giuseppe Tornatore</t>
  </si>
  <si>
    <t>Wayne Knight</t>
  </si>
  <si>
    <t>Marshall Bell</t>
  </si>
  <si>
    <t>Margaret Hamilton</t>
  </si>
  <si>
    <t>Victor Fleming</t>
  </si>
  <si>
    <t>Myrna Loy</t>
  </si>
  <si>
    <t>William Wyler</t>
  </si>
  <si>
    <t>George Roy Hill</t>
  </si>
  <si>
    <t>Joe Cocker</t>
  </si>
  <si>
    <t>Michael Wadleigh</t>
  </si>
  <si>
    <t>Anwar Congo</t>
  </si>
  <si>
    <t>Joshua Oppenheimer</t>
  </si>
  <si>
    <t>Lubna Azabal</t>
  </si>
  <si>
    <t>Ivana Baquero</t>
  </si>
  <si>
    <t>William Holden</t>
  </si>
  <si>
    <t>Juan JosÃ© Campanella</t>
  </si>
  <si>
    <t>Mike Figueroa</t>
  </si>
  <si>
    <t>Hattie McDaniel</t>
  </si>
  <si>
    <t>Brigitte Helm</t>
  </si>
  <si>
    <t>Fritz Lang</t>
  </si>
  <si>
    <t>Thomas Bo Larsen</t>
  </si>
  <si>
    <t>Lenny Abrahamson</t>
  </si>
  <si>
    <t>Noah Emmerich</t>
  </si>
  <si>
    <t>David Schwimmer</t>
  </si>
  <si>
    <t>Robert Moresco</t>
  </si>
  <si>
    <t>Lee Unkrich</t>
  </si>
  <si>
    <t>Keir Dullea</t>
  </si>
  <si>
    <t>Nehemiah Persoff</t>
  </si>
  <si>
    <t>Billy Wilder</t>
  </si>
  <si>
    <t>William Gates</t>
  </si>
  <si>
    <t>Tommy Sheppard</t>
  </si>
  <si>
    <t>Marius A. Markevicius</t>
  </si>
  <si>
    <t>Tamannaah Bhatia</t>
  </si>
  <si>
    <t>S.S. Rajamouli</t>
  </si>
  <si>
    <t>Claude Rains</t>
  </si>
  <si>
    <t>West Germany</t>
  </si>
  <si>
    <t>JÃ¼rgen Prochnow</t>
  </si>
  <si>
    <t>Mhairi Calvey</t>
  </si>
  <si>
    <t>Richard Marquand</t>
  </si>
  <si>
    <t>Shahab Hosseini</t>
  </si>
  <si>
    <t>Asghar Farhadi</t>
  </si>
  <si>
    <t>Collin Alfredo St. Dic</t>
  </si>
  <si>
    <t>Ron Fricke</t>
  </si>
  <si>
    <t>Emilia Fox</t>
  </si>
  <si>
    <t>Dito Montiel</t>
  </si>
  <si>
    <t>FranÃ§ois Truffaut</t>
  </si>
  <si>
    <t>Damien Chazelle</t>
  </si>
  <si>
    <t>Bahare Seddiqi</t>
  </si>
  <si>
    <t>Majid Majidi</t>
  </si>
  <si>
    <t>Janet Leigh</t>
  </si>
  <si>
    <t>Alfred Hitchcock</t>
  </si>
  <si>
    <t>Paulette Goddard</t>
  </si>
  <si>
    <t>Charles Chaplin</t>
  </si>
  <si>
    <t>Bunta Sugawara</t>
  </si>
  <si>
    <t>Ben Wheatley</t>
  </si>
  <si>
    <t>Oliver Blackburn</t>
  </si>
  <si>
    <t>Glenn Plummer</t>
  </si>
  <si>
    <t>Damian Nieman</t>
  </si>
  <si>
    <t>Jordana Spiro</t>
  </si>
  <si>
    <t>Eric Nicholas</t>
  </si>
  <si>
    <t>Takashi Shimura</t>
  </si>
  <si>
    <t>Rita Hayworth</t>
  </si>
  <si>
    <t>Orson Welles</t>
  </si>
  <si>
    <t>Scatman Crothers</t>
  </si>
  <si>
    <t>Jim Carter</t>
  </si>
  <si>
    <t>Ãlex de la Iglesia</t>
  </si>
  <si>
    <t>Michael Derek</t>
  </si>
  <si>
    <t>Robert Fontaine</t>
  </si>
  <si>
    <t>Darryl Hunt</t>
  </si>
  <si>
    <t>Ricki Stern</t>
  </si>
  <si>
    <t>Title</t>
  </si>
  <si>
    <t>Release Date</t>
  </si>
  <si>
    <t>Color/B&amp;W</t>
  </si>
  <si>
    <t>Genre</t>
  </si>
  <si>
    <t>Language</t>
  </si>
  <si>
    <t>Justin Bieber: Never Say Never</t>
  </si>
  <si>
    <t>Color</t>
  </si>
  <si>
    <t>Documentary</t>
  </si>
  <si>
    <t>English</t>
  </si>
  <si>
    <t>Superbabies: Baby Geniuses 2</t>
  </si>
  <si>
    <t>Comedy</t>
  </si>
  <si>
    <t>Disaster Movie</t>
  </si>
  <si>
    <t>Who's Your Caddy?</t>
  </si>
  <si>
    <t>Glitter</t>
  </si>
  <si>
    <t>Drama</t>
  </si>
  <si>
    <t>From Justin to Kelly</t>
  </si>
  <si>
    <t>Crossover</t>
  </si>
  <si>
    <t>Action</t>
  </si>
  <si>
    <t>Son of the Mask</t>
  </si>
  <si>
    <t>Chairman of the Board</t>
  </si>
  <si>
    <t>Alone in the Dark</t>
  </si>
  <si>
    <t>Horror</t>
  </si>
  <si>
    <t>Epic Movie</t>
  </si>
  <si>
    <t>Adventure</t>
  </si>
  <si>
    <t>Gigli</t>
  </si>
  <si>
    <t>Battlefield Earth</t>
  </si>
  <si>
    <t>Baby Geniuses</t>
  </si>
  <si>
    <t>Dragonball: Evolution</t>
  </si>
  <si>
    <t>The Real Cancun</t>
  </si>
  <si>
    <t>Meet the Spartans</t>
  </si>
  <si>
    <t>Date Movie</t>
  </si>
  <si>
    <t>Marci X</t>
  </si>
  <si>
    <t>Steel</t>
  </si>
  <si>
    <t>Doogal</t>
  </si>
  <si>
    <t>Barney's Great Adventure</t>
  </si>
  <si>
    <t>Jaws: The Revenge</t>
  </si>
  <si>
    <t>BloodRayne</t>
  </si>
  <si>
    <t>Daddy Day Camp</t>
  </si>
  <si>
    <t>Shanghai Surprise</t>
  </si>
  <si>
    <t>Rollerball</t>
  </si>
  <si>
    <t>Phat Girlz</t>
  </si>
  <si>
    <t>Witless Protection</t>
  </si>
  <si>
    <t>Left Behind</t>
  </si>
  <si>
    <t>Larry the Cable Guy: Health Inspector</t>
  </si>
  <si>
    <t>Teen Wolf Too</t>
  </si>
  <si>
    <t>Fascination</t>
  </si>
  <si>
    <t>Mystery</t>
  </si>
  <si>
    <t>Police Academy: Mission to Moscow</t>
  </si>
  <si>
    <t>Neal 'N' Nikki</t>
  </si>
  <si>
    <t>Bucky Larson: Born to Be a Star</t>
  </si>
  <si>
    <t>Ocean's Eleven</t>
  </si>
  <si>
    <t>Crime</t>
  </si>
  <si>
    <t>Catwoman</t>
  </si>
  <si>
    <t>The Book of Mormon Movie, Volume 1: The Journey</t>
  </si>
  <si>
    <t>Spice World</t>
  </si>
  <si>
    <t>The Master of Disguise</t>
  </si>
  <si>
    <t>Crossroads</t>
  </si>
  <si>
    <t>Jack and Jill</t>
  </si>
  <si>
    <t>Dumb and Dumberer: When Harry Met Lloyd</t>
  </si>
  <si>
    <t>An Alan Smithee Film: Burn Hollywood Burn</t>
  </si>
  <si>
    <t>Megaforce</t>
  </si>
  <si>
    <t>The Adventures of Sharkboy and Lavagirl 3-D</t>
  </si>
  <si>
    <t>Dance Flick</t>
  </si>
  <si>
    <t>Scary Movie 5</t>
  </si>
  <si>
    <t>The Omega Code</t>
  </si>
  <si>
    <t>Vampires Suck</t>
  </si>
  <si>
    <t>You Got Served</t>
  </si>
  <si>
    <t>The Last Godfather</t>
  </si>
  <si>
    <t>Swept Away</t>
  </si>
  <si>
    <t>Ballistic: Ecks vs. Sever</t>
  </si>
  <si>
    <t>Dragon Wars: D-War</t>
  </si>
  <si>
    <t>Luminarias</t>
  </si>
  <si>
    <t>The Flintstones in Viva Rock Vegas</t>
  </si>
  <si>
    <t>Thomas and the Magic Railroad</t>
  </si>
  <si>
    <t>Superman IV: The Quest for Peace</t>
  </si>
  <si>
    <t>Spy Kids: All the Time in the World in 4D</t>
  </si>
  <si>
    <t>Bats</t>
  </si>
  <si>
    <t>Speed 2: Cruise Control</t>
  </si>
  <si>
    <t>Street Fighter: The Legend of Chun-Li</t>
  </si>
  <si>
    <t>Batman &amp; Robin</t>
  </si>
  <si>
    <t>Mortal Kombat: Annihilation</t>
  </si>
  <si>
    <t>Beverly Hills Chihuahua</t>
  </si>
  <si>
    <t>The Adventures of Pluto Nash</t>
  </si>
  <si>
    <t>In the Name of the King: A Dungeon Siege Tale</t>
  </si>
  <si>
    <t>Beastmaster 2: Through the Portal of Time</t>
  </si>
  <si>
    <t>Dudley Do-Right</t>
  </si>
  <si>
    <t>Furry Vengeance</t>
  </si>
  <si>
    <t>The Love Guru</t>
  </si>
  <si>
    <t>Woo</t>
  </si>
  <si>
    <t>The Cat in the Hat</t>
  </si>
  <si>
    <t>Street Fighter</t>
  </si>
  <si>
    <t>The Haunting of Molly Hartley</t>
  </si>
  <si>
    <t>Blonde Ambition</t>
  </si>
  <si>
    <t>Go for It!</t>
  </si>
  <si>
    <t>Meet the Deedles</t>
  </si>
  <si>
    <t>The Canyons</t>
  </si>
  <si>
    <t>Soul Survivors</t>
  </si>
  <si>
    <t>RoboCop 3</t>
  </si>
  <si>
    <t>One Missed Call</t>
  </si>
  <si>
    <t>Prom Night</t>
  </si>
  <si>
    <t>I Got the Hook Up</t>
  </si>
  <si>
    <t>The Country Bears</t>
  </si>
  <si>
    <t>Super Mario Bros.</t>
  </si>
  <si>
    <t>Torque</t>
  </si>
  <si>
    <t>Shark Night 3D</t>
  </si>
  <si>
    <t>3 Strikes</t>
  </si>
  <si>
    <t>Book of Shadows: Blair Witch 2</t>
  </si>
  <si>
    <t>Devil's Due</t>
  </si>
  <si>
    <t>The Last Exorcism Part II</t>
  </si>
  <si>
    <t>In Her Line of Fire</t>
  </si>
  <si>
    <t>Chain Letter</t>
  </si>
  <si>
    <t>Underclassman</t>
  </si>
  <si>
    <t>King's Ransom</t>
  </si>
  <si>
    <t>Megiddo: The Omega Code 2</t>
  </si>
  <si>
    <t>On the Line</t>
  </si>
  <si>
    <t>The Apparition</t>
  </si>
  <si>
    <t>The Adventures of Rocky &amp; Bullwinkle</t>
  </si>
  <si>
    <t>Wing Commander</t>
  </si>
  <si>
    <t>Universal Soldier: The Return</t>
  </si>
  <si>
    <t>Inspector Gadget</t>
  </si>
  <si>
    <t>Urban Legends: Final Cut</t>
  </si>
  <si>
    <t>Halloween: Resurrection</t>
  </si>
  <si>
    <t>Boogeyman</t>
  </si>
  <si>
    <t>One Direction: This Is Us</t>
  </si>
  <si>
    <t>Spy Kids 3-D: Game Over</t>
  </si>
  <si>
    <t>I Can Do Bad All by Myself</t>
  </si>
  <si>
    <t>Fifty Shades of Grey</t>
  </si>
  <si>
    <t>The Legend of God's Gun</t>
  </si>
  <si>
    <t>Western</t>
  </si>
  <si>
    <t>A Sound of Thunder</t>
  </si>
  <si>
    <t>Gone Girl</t>
  </si>
  <si>
    <t>Undiscovered</t>
  </si>
  <si>
    <t>Thunderbirds</t>
  </si>
  <si>
    <t>The Legend of Hercules</t>
  </si>
  <si>
    <t>Ishtar</t>
  </si>
  <si>
    <t>Zoom</t>
  </si>
  <si>
    <t>Marmaduke</t>
  </si>
  <si>
    <t>The Last Airbender</t>
  </si>
  <si>
    <t>Hannah Montana: The Movie</t>
  </si>
  <si>
    <t>The Devil Inside</t>
  </si>
  <si>
    <t>The Gallows</t>
  </si>
  <si>
    <t>In the Land of Blood and Honey</t>
  </si>
  <si>
    <t>Bosnian</t>
  </si>
  <si>
    <t>The Salon</t>
  </si>
  <si>
    <t>xXx: State of the Union</t>
  </si>
  <si>
    <t>Fantastic Four</t>
  </si>
  <si>
    <t>Cats &amp; Dogs: The Revenge of Kitty Galore</t>
  </si>
  <si>
    <t>Highlander: The Final Dimension</t>
  </si>
  <si>
    <t>An American Carol</t>
  </si>
  <si>
    <t>3 Ninjas Kick Back</t>
  </si>
  <si>
    <t>Striptease</t>
  </si>
  <si>
    <t>Ghost Rider: Spirit of Vengeance</t>
  </si>
  <si>
    <t>Littleman</t>
  </si>
  <si>
    <t>Sex and the City 2</t>
  </si>
  <si>
    <t>Movie 43</t>
  </si>
  <si>
    <t>Fat Albert</t>
  </si>
  <si>
    <t>Nutty Professor II: The Klumps</t>
  </si>
  <si>
    <t>Johnson Family Vacation</t>
  </si>
  <si>
    <t>Foolish</t>
  </si>
  <si>
    <t>Jason Goes to Hell: The Final Friday</t>
  </si>
  <si>
    <t>Fantasy</t>
  </si>
  <si>
    <t>The Nutcracker in 3D</t>
  </si>
  <si>
    <t>Delgo</t>
  </si>
  <si>
    <t>Town &amp; Country</t>
  </si>
  <si>
    <t>Atlas Shrugged: Who Is John Galt?</t>
  </si>
  <si>
    <t>Black Nativity</t>
  </si>
  <si>
    <t>Getaway</t>
  </si>
  <si>
    <t>Ultraviolet</t>
  </si>
  <si>
    <t>The Island of Dr. Moreau</t>
  </si>
  <si>
    <t>On Deadly Ground</t>
  </si>
  <si>
    <t>Soul Plane</t>
  </si>
  <si>
    <t>Kangaroo Jack</t>
  </si>
  <si>
    <t>Jason X</t>
  </si>
  <si>
    <t>Big Mommas: Like Father, Like Son</t>
  </si>
  <si>
    <t>The Shaggy Dog</t>
  </si>
  <si>
    <t>Whipped</t>
  </si>
  <si>
    <t>Alvin and the Chipmunks: Chipwrecked</t>
  </si>
  <si>
    <t>Skyline</t>
  </si>
  <si>
    <t>Paul Blart: Mall Cop 2</t>
  </si>
  <si>
    <t>Why Did I Get Married Too?</t>
  </si>
  <si>
    <t>Ouija</t>
  </si>
  <si>
    <t>All the Queen's Men</t>
  </si>
  <si>
    <t>Stonewall</t>
  </si>
  <si>
    <t>Can't Stop the Music</t>
  </si>
  <si>
    <t>Biography</t>
  </si>
  <si>
    <t>Extreme Ops</t>
  </si>
  <si>
    <t>The Vatican Tapes</t>
  </si>
  <si>
    <t>Happily N'Ever After</t>
  </si>
  <si>
    <t>Code Name: The Cleaner</t>
  </si>
  <si>
    <t>Driven</t>
  </si>
  <si>
    <t>Superhero Movie</t>
  </si>
  <si>
    <t>Space Chimps</t>
  </si>
  <si>
    <t>Juwanna Mann</t>
  </si>
  <si>
    <t>Agent Cody Banks 2: Destination London</t>
  </si>
  <si>
    <t>Freddy Got Fingered</t>
  </si>
  <si>
    <t>Vampire in Brooklyn</t>
  </si>
  <si>
    <t>Poltergeist III</t>
  </si>
  <si>
    <t>Black Christmas</t>
  </si>
  <si>
    <t>Friday the 13th Part VIII: Jason Takes Manhattan</t>
  </si>
  <si>
    <t>Alvin and the Chipmunks: The Squeakquel</t>
  </si>
  <si>
    <t>Animation</t>
  </si>
  <si>
    <t>High School Musical 3: Senior Year</t>
  </si>
  <si>
    <t>Detention of the Dead</t>
  </si>
  <si>
    <t>Breakfast of Champions</t>
  </si>
  <si>
    <t>The Virginity Hit</t>
  </si>
  <si>
    <t>Warriors of Virtue</t>
  </si>
  <si>
    <t>The In Crowd</t>
  </si>
  <si>
    <t>Black and White</t>
  </si>
  <si>
    <t>Showgirls</t>
  </si>
  <si>
    <t>Howard the Duck</t>
  </si>
  <si>
    <t>College</t>
  </si>
  <si>
    <t>The Rage: Carrie 2</t>
  </si>
  <si>
    <t>Highlander: Endgame</t>
  </si>
  <si>
    <t>90 Minutes in Heaven</t>
  </si>
  <si>
    <t>Deuce Bigalow: European Gigolo</t>
  </si>
  <si>
    <t>My Boss's Daughter</t>
  </si>
  <si>
    <t>Half Past Dead</t>
  </si>
  <si>
    <t>Yogi Bear</t>
  </si>
  <si>
    <t>Anacondas: The Hunt for the Blood Orchid</t>
  </si>
  <si>
    <t>Anaconda</t>
  </si>
  <si>
    <t>Dr. Dolittle 2</t>
  </si>
  <si>
    <t>I Still Know What You Did Last Summer</t>
  </si>
  <si>
    <t>Big Momma's House 2</t>
  </si>
  <si>
    <t>Confessions of a Teenage Drama Queen</t>
  </si>
  <si>
    <t>Legally Blonde 2: Red, White &amp; Blonde</t>
  </si>
  <si>
    <t>Corky Romano</t>
  </si>
  <si>
    <t>The Wash</t>
  </si>
  <si>
    <t>Are We There Yet?</t>
  </si>
  <si>
    <t>Halloween III: Season of the Witch</t>
  </si>
  <si>
    <t>The Twilight Saga: New Moon</t>
  </si>
  <si>
    <t>The Boy Next Door</t>
  </si>
  <si>
    <t>Paranormal Activity 4</t>
  </si>
  <si>
    <t>Surfer, Dude</t>
  </si>
  <si>
    <t>Motherhood</t>
  </si>
  <si>
    <t>Monkeybone</t>
  </si>
  <si>
    <t>Gory Gory Hallelujah</t>
  </si>
  <si>
    <t>Turbulence</t>
  </si>
  <si>
    <t>Raise the Titanic</t>
  </si>
  <si>
    <t>Jonah Hex</t>
  </si>
  <si>
    <t>Did You Hear About the Morgans?</t>
  </si>
  <si>
    <t>The Next Best Thing</t>
  </si>
  <si>
    <t>Hanging Up</t>
  </si>
  <si>
    <t>The Musketeer</t>
  </si>
  <si>
    <t>The Marine</t>
  </si>
  <si>
    <t>Pulse</t>
  </si>
  <si>
    <t>Aliens vs. Predator: Requiem</t>
  </si>
  <si>
    <t>Full Frontal</t>
  </si>
  <si>
    <t>Herbie Fully Loaded</t>
  </si>
  <si>
    <t>Valentine</t>
  </si>
  <si>
    <t>A Madea Christmas</t>
  </si>
  <si>
    <t>A Haunted House 2</t>
  </si>
  <si>
    <t>Friday the 13th: A New Beginning</t>
  </si>
  <si>
    <t>American Ninja 2: The Confrontation</t>
  </si>
  <si>
    <t>Locker 13</t>
  </si>
  <si>
    <t>Thriller</t>
  </si>
  <si>
    <t>DOA: Dead or Alive</t>
  </si>
  <si>
    <t>Chocolate: Deep Dark Secrets</t>
  </si>
  <si>
    <t>Hindi</t>
  </si>
  <si>
    <t>The Barbarians</t>
  </si>
  <si>
    <t>Supernova</t>
  </si>
  <si>
    <t>Knock Off</t>
  </si>
  <si>
    <t>Envy</t>
  </si>
  <si>
    <t>The Spirit</t>
  </si>
  <si>
    <t>Hoodwinked Too! Hood vs. Evil</t>
  </si>
  <si>
    <t>New York Minute</t>
  </si>
  <si>
    <t>Elektra</t>
  </si>
  <si>
    <t>Godsend</t>
  </si>
  <si>
    <t>My Soul to Take</t>
  </si>
  <si>
    <t>Lost Souls</t>
  </si>
  <si>
    <t>Black Knight</t>
  </si>
  <si>
    <t>Wild Wild West</t>
  </si>
  <si>
    <t>They</t>
  </si>
  <si>
    <t>102 Dalmatians</t>
  </si>
  <si>
    <t>Charlie's Angels: Full Throttle</t>
  </si>
  <si>
    <t>Crocodile Dundee in Los Angeles</t>
  </si>
  <si>
    <t>All About Steve</t>
  </si>
  <si>
    <t>The Roommate</t>
  </si>
  <si>
    <t>Teenage Mutant Ninja Turtles III</t>
  </si>
  <si>
    <t>The Animal</t>
  </si>
  <si>
    <t>The Unborn</t>
  </si>
  <si>
    <t>The Flintstones</t>
  </si>
  <si>
    <t>Texas Chainsaw 3D</t>
  </si>
  <si>
    <t>Madea's Witness Protection</t>
  </si>
  <si>
    <t>American Hustle</t>
  </si>
  <si>
    <t>Harvard Man</t>
  </si>
  <si>
    <t>Shadow Conspiracy</t>
  </si>
  <si>
    <t>The Big Bounce</t>
  </si>
  <si>
    <t>The Cold Light of Day</t>
  </si>
  <si>
    <t>Meet Dave</t>
  </si>
  <si>
    <t>Holy Man</t>
  </si>
  <si>
    <t>Say It Isn't So</t>
  </si>
  <si>
    <t>Ghosts of Mars</t>
  </si>
  <si>
    <t>Gulliver's Travels</t>
  </si>
  <si>
    <t>The Phantom</t>
  </si>
  <si>
    <t>I Don't Know How She Does It</t>
  </si>
  <si>
    <t>Abandon</t>
  </si>
  <si>
    <t>Boat Trip</t>
  </si>
  <si>
    <t>After Earth</t>
  </si>
  <si>
    <t>Shorts</t>
  </si>
  <si>
    <t>My Favorite Martian</t>
  </si>
  <si>
    <t>Summer Catch</t>
  </si>
  <si>
    <t>The Darkest Hour</t>
  </si>
  <si>
    <t>Year One</t>
  </si>
  <si>
    <t>The Haunted Mansion</t>
  </si>
  <si>
    <t>Scooby-Doo 2: Monsters Unleashed</t>
  </si>
  <si>
    <t>Eye of the Beholder</t>
  </si>
  <si>
    <t>The Haunting</t>
  </si>
  <si>
    <t>Dracula 2000</t>
  </si>
  <si>
    <t>Seed of Chucky</t>
  </si>
  <si>
    <t>Our Family Wedding</t>
  </si>
  <si>
    <t>Superman III</t>
  </si>
  <si>
    <t>The Women</t>
  </si>
  <si>
    <t>Scooby-Doo</t>
  </si>
  <si>
    <t>Halloween II</t>
  </si>
  <si>
    <t>Down to You</t>
  </si>
  <si>
    <t>Darkness Falls</t>
  </si>
  <si>
    <t>Halloween: The Curse of Michael Myers</t>
  </si>
  <si>
    <t>Freddy's Dead: The Final Nightmare</t>
  </si>
  <si>
    <t>Tammy</t>
  </si>
  <si>
    <t>The Twilight Saga: Eclipse</t>
  </si>
  <si>
    <t>Snow Day</t>
  </si>
  <si>
    <t>Survival of the Dead</t>
  </si>
  <si>
    <t>The Brown Bunny</t>
  </si>
  <si>
    <t>The Ten</t>
  </si>
  <si>
    <t>Lucky Numbers</t>
  </si>
  <si>
    <t>Stealth</t>
  </si>
  <si>
    <t>Girl 6</t>
  </si>
  <si>
    <t>Battle of the Year</t>
  </si>
  <si>
    <t>The Legend of the Lone Ranger</t>
  </si>
  <si>
    <t>Cursed</t>
  </si>
  <si>
    <t>Home Fries</t>
  </si>
  <si>
    <t>Get Rich or Die Tryin'</t>
  </si>
  <si>
    <t>Abduction</t>
  </si>
  <si>
    <t>Silent Hill: Revelation 3D</t>
  </si>
  <si>
    <t>Alvin and the Chipmunks: The Road Chip</t>
  </si>
  <si>
    <t>Miss Congeniality 2: Armed and Fabulous</t>
  </si>
  <si>
    <t>An American Haunting</t>
  </si>
  <si>
    <t>Fame</t>
  </si>
  <si>
    <t>The Happening</t>
  </si>
  <si>
    <t>Sci-Fi</t>
  </si>
  <si>
    <t>Congo</t>
  </si>
  <si>
    <t>Agent Cody Banks</t>
  </si>
  <si>
    <t>The Grudge 2</t>
  </si>
  <si>
    <t>Garfield</t>
  </si>
  <si>
    <t>Superstar</t>
  </si>
  <si>
    <t>Baggage Claim</t>
  </si>
  <si>
    <t>When a Stranger Calls</t>
  </si>
  <si>
    <t>Swimfan</t>
  </si>
  <si>
    <t>Doug's 1st Movie</t>
  </si>
  <si>
    <t>Paranormal Activity: The Marked Ones</t>
  </si>
  <si>
    <t>Madea's Family Reunion</t>
  </si>
  <si>
    <t>Chernobyl Diaries</t>
  </si>
  <si>
    <t>Vamps</t>
  </si>
  <si>
    <t>The Bridge of San Luis Rey</t>
  </si>
  <si>
    <t>Dil Jo Bhi Kahey...</t>
  </si>
  <si>
    <t>Romance</t>
  </si>
  <si>
    <t>The Green Mile</t>
  </si>
  <si>
    <t>Alex Rider: Operation Stormbreaker</t>
  </si>
  <si>
    <t>Dylan Dog: Dead of Night</t>
  </si>
  <si>
    <t>Not Cool</t>
  </si>
  <si>
    <t>Ransom</t>
  </si>
  <si>
    <t>The Order</t>
  </si>
  <si>
    <t>The Scarlet Letter</t>
  </si>
  <si>
    <t>Return to the Blue Lagoon</t>
  </si>
  <si>
    <t>I, Frankenstein</t>
  </si>
  <si>
    <t>The Toxic Avenger Part II</t>
  </si>
  <si>
    <t>Get Carter</t>
  </si>
  <si>
    <t>Excessive Force</t>
  </si>
  <si>
    <t>Thr3e</t>
  </si>
  <si>
    <t>The Lords of Salem</t>
  </si>
  <si>
    <t>Random Hearts</t>
  </si>
  <si>
    <t>The Cave</t>
  </si>
  <si>
    <t>The Longshots</t>
  </si>
  <si>
    <t>Stealing Harvard</t>
  </si>
  <si>
    <t>The Sweetest Thing</t>
  </si>
  <si>
    <t>Held Up</t>
  </si>
  <si>
    <t>Unaccompanied Minors</t>
  </si>
  <si>
    <t>The Transporter Refueled</t>
  </si>
  <si>
    <t>Here on Earth</t>
  </si>
  <si>
    <t>The Godfather</t>
  </si>
  <si>
    <t>Alex Cross</t>
  </si>
  <si>
    <t>Sorority Row</t>
  </si>
  <si>
    <t>Eragon</t>
  </si>
  <si>
    <t>My Super Ex-Girlfriend</t>
  </si>
  <si>
    <t>Miss March</t>
  </si>
  <si>
    <t>G-Force</t>
  </si>
  <si>
    <t>Exorcist: The Beginning</t>
  </si>
  <si>
    <t>Lost in Space</t>
  </si>
  <si>
    <t>Hot Tub Time Machine 2</t>
  </si>
  <si>
    <t>Sex Tape</t>
  </si>
  <si>
    <t>Hot Pursuit</t>
  </si>
  <si>
    <t>Jennifer's Body</t>
  </si>
  <si>
    <t>I Want Your Money</t>
  </si>
  <si>
    <t>The Ladies Man</t>
  </si>
  <si>
    <t>The Hills Have Eyes II</t>
  </si>
  <si>
    <t>The Dukes of Hazzard</t>
  </si>
  <si>
    <t>Maid in Manhattan</t>
  </si>
  <si>
    <t>Like Mike</t>
  </si>
  <si>
    <t>Scary Movie 4</t>
  </si>
  <si>
    <t>Malibu's Most Wanted</t>
  </si>
  <si>
    <t>Good Boy!</t>
  </si>
  <si>
    <t>Spy Kids 2: Island of Lost Dreams</t>
  </si>
  <si>
    <t>Snow Dogs</t>
  </si>
  <si>
    <t>Stay Alive</t>
  </si>
  <si>
    <t>A Nightmare on Elm Street 5: The Dream Child</t>
  </si>
  <si>
    <t>House Party 2</t>
  </si>
  <si>
    <t>Big Momma's House</t>
  </si>
  <si>
    <t>Air Bud</t>
  </si>
  <si>
    <t>2016: Obama's America</t>
  </si>
  <si>
    <t>A Haunted House</t>
  </si>
  <si>
    <t>Inescapable</t>
  </si>
  <si>
    <t>Texas Rangers</t>
  </si>
  <si>
    <t>The Departed</t>
  </si>
  <si>
    <t>Sphinx</t>
  </si>
  <si>
    <t>Tank Girl</t>
  </si>
  <si>
    <t>Chill Factor</t>
  </si>
  <si>
    <t>Walking with Dinosaurs 3D</t>
  </si>
  <si>
    <t>Doom</t>
  </si>
  <si>
    <t>The Medallion</t>
  </si>
  <si>
    <t>The Wiz</t>
  </si>
  <si>
    <t>Welcome to Mooseport</t>
  </si>
  <si>
    <t>Little Black Book</t>
  </si>
  <si>
    <t>The Stepford Wives</t>
  </si>
  <si>
    <t>My Stepmother Is an Alien</t>
  </si>
  <si>
    <t>The Mummy: Tomb of the Dragon Emperor</t>
  </si>
  <si>
    <t>Over Her Dead Body</t>
  </si>
  <si>
    <t>Flipper</t>
  </si>
  <si>
    <t>Paul Blart: Mall Cop</t>
  </si>
  <si>
    <t>Queen of the Damned</t>
  </si>
  <si>
    <t>Catch That Kid</t>
  </si>
  <si>
    <t>RiÂ¢hie RiÂ¢h</t>
  </si>
  <si>
    <t>Zookeeper</t>
  </si>
  <si>
    <t>Ghost Rider</t>
  </si>
  <si>
    <t>Pootie Tang</t>
  </si>
  <si>
    <t>Flubber</t>
  </si>
  <si>
    <t>Christmas with the Kranks</t>
  </si>
  <si>
    <t>Annie</t>
  </si>
  <si>
    <t>Spawn</t>
  </si>
  <si>
    <t>Clockstoppers</t>
  </si>
  <si>
    <t>Legion</t>
  </si>
  <si>
    <t>Cats &amp; Dogs</t>
  </si>
  <si>
    <t>Scary Movie 2</t>
  </si>
  <si>
    <t>The Wild Thornberrys Movie</t>
  </si>
  <si>
    <t>The Final Destination</t>
  </si>
  <si>
    <t>The Wedding Planner</t>
  </si>
  <si>
    <t>Sinister 2</t>
  </si>
  <si>
    <t>Action Jackson</t>
  </si>
  <si>
    <t>Shutter</t>
  </si>
  <si>
    <t>Addicted</t>
  </si>
  <si>
    <t>Spanish</t>
  </si>
  <si>
    <t>Apollo 18</t>
  </si>
  <si>
    <t>Alvin and the Chipmunks</t>
  </si>
  <si>
    <t>Halloween 5</t>
  </si>
  <si>
    <t>Stomp the Yard</t>
  </si>
  <si>
    <t>Twilight</t>
  </si>
  <si>
    <t>The Lazarus Effect</t>
  </si>
  <si>
    <t>Double Take</t>
  </si>
  <si>
    <t>Salvation Boulevard</t>
  </si>
  <si>
    <t>Aloft</t>
  </si>
  <si>
    <t>D.E.B.S.</t>
  </si>
  <si>
    <t>By the Sea</t>
  </si>
  <si>
    <t>Tim and Eric's Billion Dollar Movie</t>
  </si>
  <si>
    <t>Isn't She Great</t>
  </si>
  <si>
    <t>The Brothers Solomon</t>
  </si>
  <si>
    <t>The Clan of the Cave Bear</t>
  </si>
  <si>
    <t>Bachelorette</t>
  </si>
  <si>
    <t>Bogus</t>
  </si>
  <si>
    <t>Against the Ropes</t>
  </si>
  <si>
    <t>How Do You Know</t>
  </si>
  <si>
    <t>Point Break</t>
  </si>
  <si>
    <t>The Astronaut's Wife</t>
  </si>
  <si>
    <t>Strange Wilderness</t>
  </si>
  <si>
    <t>In the Cut</t>
  </si>
  <si>
    <t>Hollywood Homicide</t>
  </si>
  <si>
    <t>Post Grad</t>
  </si>
  <si>
    <t>Slackers</t>
  </si>
  <si>
    <t>The Glimmer Man</t>
  </si>
  <si>
    <t>The Silence of the Lambs</t>
  </si>
  <si>
    <t>Little Nicky</t>
  </si>
  <si>
    <t>Ready to Rumble</t>
  </si>
  <si>
    <t>Serving Sara</t>
  </si>
  <si>
    <t>The Adventures of Pinocchio</t>
  </si>
  <si>
    <t>Italian</t>
  </si>
  <si>
    <t>Peeples</t>
  </si>
  <si>
    <t>Just My Luck</t>
  </si>
  <si>
    <t>Woman on Top</t>
  </si>
  <si>
    <t>Josie and the Pussycats</t>
  </si>
  <si>
    <t>One for the Money</t>
  </si>
  <si>
    <t>Ocean's Twelve</t>
  </si>
  <si>
    <t>Fled</t>
  </si>
  <si>
    <t>The Dilemma</t>
  </si>
  <si>
    <t>The Out-of-Towners</t>
  </si>
  <si>
    <t>A Good Day to Die Hard</t>
  </si>
  <si>
    <t>Simply Irresistible</t>
  </si>
  <si>
    <t>Loser</t>
  </si>
  <si>
    <t>Sleepover</t>
  </si>
  <si>
    <t>I Love You, Beth Cooper</t>
  </si>
  <si>
    <t>The Tuxedo</t>
  </si>
  <si>
    <t>Traffic</t>
  </si>
  <si>
    <t>House of Wax</t>
  </si>
  <si>
    <t>The Back-up Plan</t>
  </si>
  <si>
    <t>The Covenant</t>
  </si>
  <si>
    <t>8 Heads in a Duffel Bag</t>
  </si>
  <si>
    <t>Welcome Home, Roscoe Jenkins</t>
  </si>
  <si>
    <t>Honey</t>
  </si>
  <si>
    <t>Tomcats</t>
  </si>
  <si>
    <t>License to Wed</t>
  </si>
  <si>
    <t>Alpha and Omega</t>
  </si>
  <si>
    <t>Now You See Me</t>
  </si>
  <si>
    <t>Boys and Girls</t>
  </si>
  <si>
    <t>Bride of Chucky</t>
  </si>
  <si>
    <t>Warlock: The Armageddon</t>
  </si>
  <si>
    <t>The Forsaken</t>
  </si>
  <si>
    <t>Max Keeble's Big Move</t>
  </si>
  <si>
    <t>Spy Hard</t>
  </si>
  <si>
    <t>Aquamarine</t>
  </si>
  <si>
    <t>Doctor Dolittle</t>
  </si>
  <si>
    <t>The Lizzie McGuire Movie</t>
  </si>
  <si>
    <t>Ocean's Thirteen</t>
  </si>
  <si>
    <t>Spaced Invaders</t>
  </si>
  <si>
    <t>Silent House</t>
  </si>
  <si>
    <t>Friday the 13th Part VII: The New Blood</t>
  </si>
  <si>
    <t>20 Dates</t>
  </si>
  <si>
    <t>The Adventurer: The Curse of the Midas Box</t>
  </si>
  <si>
    <t>The Jimmy Show</t>
  </si>
  <si>
    <t>I Love Your Work</t>
  </si>
  <si>
    <t>The Tempest</t>
  </si>
  <si>
    <t>Stone</t>
  </si>
  <si>
    <t>The Loss of Sexual Innocence</t>
  </si>
  <si>
    <t>Blackhat</t>
  </si>
  <si>
    <t>Mars Needs Moms</t>
  </si>
  <si>
    <t>Ta Ra Rum Pum</t>
  </si>
  <si>
    <t>The Last Legion</t>
  </si>
  <si>
    <t>Jupiter Ascending</t>
  </si>
  <si>
    <t>The Guru</t>
  </si>
  <si>
    <t>A Simple Wish</t>
  </si>
  <si>
    <t>Unfinished Business</t>
  </si>
  <si>
    <t>Play It to the Bone</t>
  </si>
  <si>
    <t>Bangkok Dangerous</t>
  </si>
  <si>
    <t>Under the Rainbow</t>
  </si>
  <si>
    <t>Home on the Range</t>
  </si>
  <si>
    <t>I Spy</t>
  </si>
  <si>
    <t>Man of the House</t>
  </si>
  <si>
    <t>Land of the Lost</t>
  </si>
  <si>
    <t>The Core</t>
  </si>
  <si>
    <t>Volcano</t>
  </si>
  <si>
    <t>Stuart Little 2</t>
  </si>
  <si>
    <t>Aliens in the Attic</t>
  </si>
  <si>
    <t>Maximum Risk</t>
  </si>
  <si>
    <t>Aloha</t>
  </si>
  <si>
    <t>Evan Almighty</t>
  </si>
  <si>
    <t>Eight Legged Freaks</t>
  </si>
  <si>
    <t>Tusk</t>
  </si>
  <si>
    <t>Killers</t>
  </si>
  <si>
    <t>Resident Evil: Retribution</t>
  </si>
  <si>
    <t>Fun Size</t>
  </si>
  <si>
    <t>The Smurfs 2</t>
  </si>
  <si>
    <t>Head Over Heels</t>
  </si>
  <si>
    <t>Under Siege 2: Dark Territory</t>
  </si>
  <si>
    <t>Sorority Boys</t>
  </si>
  <si>
    <t>The Spy Next Door</t>
  </si>
  <si>
    <t>Jawbreaker</t>
  </si>
  <si>
    <t>Red Riding Hood</t>
  </si>
  <si>
    <t>See Spot Run</t>
  </si>
  <si>
    <t>Jingle All the Way</t>
  </si>
  <si>
    <t>The Man with the Iron Fists</t>
  </si>
  <si>
    <t>Head of State</t>
  </si>
  <si>
    <t>Max Payne</t>
  </si>
  <si>
    <t>The Green Inferno</t>
  </si>
  <si>
    <t>Prom</t>
  </si>
  <si>
    <t>The Specialist</t>
  </si>
  <si>
    <t>Glee: The 3D Concert Movie</t>
  </si>
  <si>
    <t>Cheaper by the Dozen 2</t>
  </si>
  <si>
    <t>Old Dogs</t>
  </si>
  <si>
    <t>Grown Ups 2</t>
  </si>
  <si>
    <t>Boomerang</t>
  </si>
  <si>
    <t>Hostel: Part II</t>
  </si>
  <si>
    <t>Batman Forever</t>
  </si>
  <si>
    <t>White Chicks</t>
  </si>
  <si>
    <t>George of the Jungle</t>
  </si>
  <si>
    <t>Bride Wars</t>
  </si>
  <si>
    <t>Star Trek V: The Final Frontier</t>
  </si>
  <si>
    <t>Moms' Night Out</t>
  </si>
  <si>
    <t>Hotel for Dogs</t>
  </si>
  <si>
    <t>Darkness</t>
  </si>
  <si>
    <t>Down to Earth</t>
  </si>
  <si>
    <t>The Crocodile Hunter: Collision Course</t>
  </si>
  <si>
    <t>The Jungle Book 2</t>
  </si>
  <si>
    <t>The Eye</t>
  </si>
  <si>
    <t>Just Married</t>
  </si>
  <si>
    <t>Big Fat Liar</t>
  </si>
  <si>
    <t>The Lawnmower Man</t>
  </si>
  <si>
    <t>Spy Kids</t>
  </si>
  <si>
    <t>Martin Lawrence Live: Runteldat</t>
  </si>
  <si>
    <t>Annabelle</t>
  </si>
  <si>
    <t>A Nightmare on Elm Street 2: Freddy's Revenge</t>
  </si>
  <si>
    <t>The Open Road</t>
  </si>
  <si>
    <t>The Last Days on Mars</t>
  </si>
  <si>
    <t>Stolen</t>
  </si>
  <si>
    <t>Double Jeopardy</t>
  </si>
  <si>
    <t>The Wendell Baker Story</t>
  </si>
  <si>
    <t>Southland Tales</t>
  </si>
  <si>
    <t>Creative Control</t>
  </si>
  <si>
    <t>The Innkeepers</t>
  </si>
  <si>
    <t>Mortdecai</t>
  </si>
  <si>
    <t>First Love, Last Rites</t>
  </si>
  <si>
    <t>Seventh Son</t>
  </si>
  <si>
    <t>Drive Angry</t>
  </si>
  <si>
    <t>Alexander</t>
  </si>
  <si>
    <t>The Man</t>
  </si>
  <si>
    <t>Whiteout</t>
  </si>
  <si>
    <t>Atlas Shrugged II: The Strike</t>
  </si>
  <si>
    <t>American Dreamz</t>
  </si>
  <si>
    <t>In Dreams</t>
  </si>
  <si>
    <t>Invaders from Mars</t>
  </si>
  <si>
    <t>The Whole Ten Yards</t>
  </si>
  <si>
    <t>Ã†on Flux</t>
  </si>
  <si>
    <t>Bulletproof Monk</t>
  </si>
  <si>
    <t>Collateral Damage</t>
  </si>
  <si>
    <t>Troop Beverly Hills</t>
  </si>
  <si>
    <t>Dreamcatcher</t>
  </si>
  <si>
    <t>Whatever It Takes</t>
  </si>
  <si>
    <t>Joe Somebody</t>
  </si>
  <si>
    <t>The Perfect Man</t>
  </si>
  <si>
    <t>Lara Croft Tomb Raider: The Cradle of Life</t>
  </si>
  <si>
    <t>What's the Worst That Could Happen?</t>
  </si>
  <si>
    <t>Mr 3000</t>
  </si>
  <si>
    <t>Beverly Hills Cop III</t>
  </si>
  <si>
    <t>Virtuosity</t>
  </si>
  <si>
    <t>MacGruber</t>
  </si>
  <si>
    <t>A Time to Kill</t>
  </si>
  <si>
    <t>Ghost Ship</t>
  </si>
  <si>
    <t>Autumn in New York</t>
  </si>
  <si>
    <t>Casa de mi Padre</t>
  </si>
  <si>
    <t>The Day the Earth Stood Still</t>
  </si>
  <si>
    <t>Piranha 3D</t>
  </si>
  <si>
    <t>You Don't Mess with the Zohan</t>
  </si>
  <si>
    <t>Disturbing Behavior</t>
  </si>
  <si>
    <t>November</t>
  </si>
  <si>
    <t>The Smurfs</t>
  </si>
  <si>
    <t>Charlie's Angels</t>
  </si>
  <si>
    <t>Monster-in-Law</t>
  </si>
  <si>
    <t>Nowhere to Run</t>
  </si>
  <si>
    <t>Little Fockers</t>
  </si>
  <si>
    <t>The Scorpion King</t>
  </si>
  <si>
    <t>Exit Wounds</t>
  </si>
  <si>
    <t>The Bounty Hunter</t>
  </si>
  <si>
    <t>The Texas Chainsaw Massacre 2</t>
  </si>
  <si>
    <t>Hop</t>
  </si>
  <si>
    <t>Daddy Day Care</t>
  </si>
  <si>
    <t>Couples Retreat</t>
  </si>
  <si>
    <t>How Stella Got Her Groove Back</t>
  </si>
  <si>
    <t>The House Bunny</t>
  </si>
  <si>
    <t>Double Impact</t>
  </si>
  <si>
    <t>The Pacifier</t>
  </si>
  <si>
    <t>Thir13en Ghosts</t>
  </si>
  <si>
    <t>Runaway Bride</t>
  </si>
  <si>
    <t>Scream 3</t>
  </si>
  <si>
    <t>Scary Movie 3</t>
  </si>
  <si>
    <t>The Santa Clause 2</t>
  </si>
  <si>
    <t>Employee of the Month</t>
  </si>
  <si>
    <t>The Twilight Saga: Breaking Dawn - Part 2</t>
  </si>
  <si>
    <t>Urban Legend</t>
  </si>
  <si>
    <t>My Bloody Valentine</t>
  </si>
  <si>
    <t>Dude, Where's My Car?</t>
  </si>
  <si>
    <t>Bringing Down the House</t>
  </si>
  <si>
    <t>White Noise</t>
  </si>
  <si>
    <t>Crocodile Dundee II</t>
  </si>
  <si>
    <t>Pulp Fiction</t>
  </si>
  <si>
    <t>5 Days of War</t>
  </si>
  <si>
    <t>The Promise</t>
  </si>
  <si>
    <t>Mandarin</t>
  </si>
  <si>
    <t>Maggie</t>
  </si>
  <si>
    <t>Time Changer</t>
  </si>
  <si>
    <t>Arnolds Park</t>
  </si>
  <si>
    <t>The Singing Detective</t>
  </si>
  <si>
    <t>Hardflip</t>
  </si>
  <si>
    <t>Cutthroat Island</t>
  </si>
  <si>
    <t>Legends of Oz: Dorothy's Return</t>
  </si>
  <si>
    <t>What Planet Are You From?</t>
  </si>
  <si>
    <t>I Dreamed of Africa</t>
  </si>
  <si>
    <t>Timeline</t>
  </si>
  <si>
    <t>R.I.P.D.</t>
  </si>
  <si>
    <t>Mercy Streets</t>
  </si>
  <si>
    <t>Pompeii</t>
  </si>
  <si>
    <t>Imagine That</t>
  </si>
  <si>
    <t>Malone</t>
  </si>
  <si>
    <t>Babylon A.D.</t>
  </si>
  <si>
    <t>Machete Kills</t>
  </si>
  <si>
    <t>Poseidon</t>
  </si>
  <si>
    <t>Bubble Boy</t>
  </si>
  <si>
    <t>Chain Reaction</t>
  </si>
  <si>
    <t>Happy Christmas</t>
  </si>
  <si>
    <t>Bad Company</t>
  </si>
  <si>
    <t>Your Highness</t>
  </si>
  <si>
    <t>Road to Perdition</t>
  </si>
  <si>
    <t>Alex &amp; Emma</t>
  </si>
  <si>
    <t>Money Train</t>
  </si>
  <si>
    <t>That's My Boy</t>
  </si>
  <si>
    <t>Hoot</t>
  </si>
  <si>
    <t>Valiant</t>
  </si>
  <si>
    <t>12 Rounds</t>
  </si>
  <si>
    <t>Mighty Joe Young</t>
  </si>
  <si>
    <t>The Crew</t>
  </si>
  <si>
    <t>Green Lantern</t>
  </si>
  <si>
    <t>Club Dread</t>
  </si>
  <si>
    <t>Lady in the Water</t>
  </si>
  <si>
    <t>Deuces Wild</t>
  </si>
  <si>
    <t>The Big Wedding</t>
  </si>
  <si>
    <t>Angel Eyes</t>
  </si>
  <si>
    <t>The Girl with the Dragon Tattoo</t>
  </si>
  <si>
    <t>Bright Lights, Big City</t>
  </si>
  <si>
    <t>The FP</t>
  </si>
  <si>
    <t>Mission to Mars</t>
  </si>
  <si>
    <t>Win a Date with Tad Hamilton!</t>
  </si>
  <si>
    <t>Mirror Mirror</t>
  </si>
  <si>
    <t>A Guy Thing</t>
  </si>
  <si>
    <t>The Muse</t>
  </si>
  <si>
    <t>Dark Water</t>
  </si>
  <si>
    <t>Pixels</t>
  </si>
  <si>
    <t>The Box</t>
  </si>
  <si>
    <t>Don't Be Afraid of the Dark</t>
  </si>
  <si>
    <t>Drowning Mona</t>
  </si>
  <si>
    <t>Fool's Gold</t>
  </si>
  <si>
    <t>Fantastic 4: Rise of the Silver Surfer</t>
  </si>
  <si>
    <t>The Juror</t>
  </si>
  <si>
    <t>Snakes on a Plane</t>
  </si>
  <si>
    <t>The Pelican Brief</t>
  </si>
  <si>
    <t>Kicking &amp; Screaming</t>
  </si>
  <si>
    <t>Lake Placid</t>
  </si>
  <si>
    <t>Cop Out</t>
  </si>
  <si>
    <t>The Pink Panther</t>
  </si>
  <si>
    <t>Love Happens</t>
  </si>
  <si>
    <t>Blue Crush</t>
  </si>
  <si>
    <t>Dickie Roberts: Former Child Star</t>
  </si>
  <si>
    <t>AVP: Alien vs. Predator</t>
  </si>
  <si>
    <t>Coyote Ugly</t>
  </si>
  <si>
    <t>Good Luck Chuck</t>
  </si>
  <si>
    <t>You, Me and Dupree</t>
  </si>
  <si>
    <t>Barnyard</t>
  </si>
  <si>
    <t>Four Christmases</t>
  </si>
  <si>
    <t>Rugrats Go Wild</t>
  </si>
  <si>
    <t>Beastly</t>
  </si>
  <si>
    <t>The Benchwarmers</t>
  </si>
  <si>
    <t>Failure to Launch</t>
  </si>
  <si>
    <t>Two Girls and a Guy</t>
  </si>
  <si>
    <t>Jeepers Creepers II</t>
  </si>
  <si>
    <t>New in Town</t>
  </si>
  <si>
    <t>House on Haunted Hill</t>
  </si>
  <si>
    <t>40 Days and 40 Nights</t>
  </si>
  <si>
    <t>Saw 3D: The Final Chapter</t>
  </si>
  <si>
    <t>The Skulls</t>
  </si>
  <si>
    <t>The Nutty Professor</t>
  </si>
  <si>
    <t>Son of God</t>
  </si>
  <si>
    <t>The Banger Sisters</t>
  </si>
  <si>
    <t>Why Did I Get Married?</t>
  </si>
  <si>
    <t>Se7en</t>
  </si>
  <si>
    <t>I Know What You Did Last Summer</t>
  </si>
  <si>
    <t>A Thin Line Between Love and Hate</t>
  </si>
  <si>
    <t>House at the End of the Street</t>
  </si>
  <si>
    <t>The Players Club</t>
  </si>
  <si>
    <t>Diary of a Mad Black Woman</t>
  </si>
  <si>
    <t>The Last Exorcism</t>
  </si>
  <si>
    <t>Skin Trade</t>
  </si>
  <si>
    <t>Eddie: The Sleepwalking Cannibal</t>
  </si>
  <si>
    <t>The Ghastly Love of Johnny X</t>
  </si>
  <si>
    <t>Love Ranch</t>
  </si>
  <si>
    <t>L!fe Happens</t>
  </si>
  <si>
    <t>Eye of the Dolphin</t>
  </si>
  <si>
    <t>What Just Happened</t>
  </si>
  <si>
    <t>War, Inc.</t>
  </si>
  <si>
    <t>Kiss the Bride</t>
  </si>
  <si>
    <t>The 5th Quarter</t>
  </si>
  <si>
    <t>The Nutcracker</t>
  </si>
  <si>
    <t>Family</t>
  </si>
  <si>
    <t>Collateral</t>
  </si>
  <si>
    <t>Gun Shy</t>
  </si>
  <si>
    <t>Trust the Man</t>
  </si>
  <si>
    <t>Bullet to the Head</t>
  </si>
  <si>
    <t>Jefferson in Paris</t>
  </si>
  <si>
    <t>Hudson Hawk</t>
  </si>
  <si>
    <t>Red Planet</t>
  </si>
  <si>
    <t>Looney Tunes: Back in Action</t>
  </si>
  <si>
    <t>Sabotage</t>
  </si>
  <si>
    <t>Playing for Keeps</t>
  </si>
  <si>
    <t>Flight of the Intruder</t>
  </si>
  <si>
    <t>Diary of the Dead</t>
  </si>
  <si>
    <t>Priest</t>
  </si>
  <si>
    <t>The Watch</t>
  </si>
  <si>
    <t>Escape from L.A.</t>
  </si>
  <si>
    <t>Armored</t>
  </si>
  <si>
    <t>The Little Vampire</t>
  </si>
  <si>
    <t>The Reaping</t>
  </si>
  <si>
    <t>Reindeer Games</t>
  </si>
  <si>
    <t>Screwed</t>
  </si>
  <si>
    <t>Brick Mansions</t>
  </si>
  <si>
    <t>The Art of War</t>
  </si>
  <si>
    <t>Hollow Man</t>
  </si>
  <si>
    <t>Sgt. Bilko</t>
  </si>
  <si>
    <t>End of Days</t>
  </si>
  <si>
    <t>Drillbit Taylor</t>
  </si>
  <si>
    <t>And So It Goes</t>
  </si>
  <si>
    <t>The Pirates Who Don't Do Anything: A VeggieTales Movie</t>
  </si>
  <si>
    <t>The Relic</t>
  </si>
  <si>
    <t>Rambo III</t>
  </si>
  <si>
    <t>How to Deal</t>
  </si>
  <si>
    <t>Hulk</t>
  </si>
  <si>
    <t>New Year's Eve</t>
  </si>
  <si>
    <t>What to Expect When You're Expecting</t>
  </si>
  <si>
    <t>Race to Witch Mountain</t>
  </si>
  <si>
    <t>Be Cool</t>
  </si>
  <si>
    <t>Six Days Seven Nights</t>
  </si>
  <si>
    <t>Lara Croft: Tomb Raider</t>
  </si>
  <si>
    <t>Transformers: Age of Extinction</t>
  </si>
  <si>
    <t>Joyful Noise</t>
  </si>
  <si>
    <t>Eat Pray Love</t>
  </si>
  <si>
    <t>Admission</t>
  </si>
  <si>
    <t>Sparkle</t>
  </si>
  <si>
    <t>Love the Coopers</t>
  </si>
  <si>
    <t>Thinner</t>
  </si>
  <si>
    <t>Planet of the Apes</t>
  </si>
  <si>
    <t>All About the Benjamins</t>
  </si>
  <si>
    <t>America's Sweethearts</t>
  </si>
  <si>
    <t>Valentine's Day</t>
  </si>
  <si>
    <t>Child's Play 2</t>
  </si>
  <si>
    <t>Drive Me Crazy</t>
  </si>
  <si>
    <t>Not Another Teen Movie</t>
  </si>
  <si>
    <t>The Princess Diaries 2: Royal Engagement</t>
  </si>
  <si>
    <t>Dumb and Dumber To</t>
  </si>
  <si>
    <t>Nacho Libre</t>
  </si>
  <si>
    <t>Think Like a Man Too</t>
  </si>
  <si>
    <t>Drumline</t>
  </si>
  <si>
    <t>Barbershop 2: Back in Business</t>
  </si>
  <si>
    <t>Witchboard</t>
  </si>
  <si>
    <t>Identity Thief</t>
  </si>
  <si>
    <t>Deuce Bigalow: Male Gigolo</t>
  </si>
  <si>
    <t>Magic Mike XXL</t>
  </si>
  <si>
    <t>Bad Teacher</t>
  </si>
  <si>
    <t>Jaws 2</t>
  </si>
  <si>
    <t>Jumping the Broom</t>
  </si>
  <si>
    <t>Filly Brown</t>
  </si>
  <si>
    <t>A Nightmare on Elm Street 4: The Dream Master</t>
  </si>
  <si>
    <t>Friday the 13th Part III</t>
  </si>
  <si>
    <t>The Purge</t>
  </si>
  <si>
    <t>Paranormal Activity 2</t>
  </si>
  <si>
    <t>Unfriended</t>
  </si>
  <si>
    <t>Open Water</t>
  </si>
  <si>
    <t>Molly</t>
  </si>
  <si>
    <t>Falcon Rising</t>
  </si>
  <si>
    <t>The Last Time I Committed Suicide</t>
  </si>
  <si>
    <t>Song One</t>
  </si>
  <si>
    <t>The Divide</t>
  </si>
  <si>
    <t>One to Another</t>
  </si>
  <si>
    <t>French</t>
  </si>
  <si>
    <t>Saint John of Las Vegas</t>
  </si>
  <si>
    <t>September Dawn</t>
  </si>
  <si>
    <t>Amigo</t>
  </si>
  <si>
    <t>Mary Reilly</t>
  </si>
  <si>
    <t>Just Visiting</t>
  </si>
  <si>
    <t>Rubber</t>
  </si>
  <si>
    <t>Around the World in 80 Days</t>
  </si>
  <si>
    <t>Babe: Pig in the City</t>
  </si>
  <si>
    <t>Pan</t>
  </si>
  <si>
    <t>Duplex</t>
  </si>
  <si>
    <t>Nine</t>
  </si>
  <si>
    <t>The Gunman</t>
  </si>
  <si>
    <t>The Three Musketeers</t>
  </si>
  <si>
    <t>All the Pretty Horses</t>
  </si>
  <si>
    <t>Hard Rain</t>
  </si>
  <si>
    <t>Novocaine</t>
  </si>
  <si>
    <t>The Fan</t>
  </si>
  <si>
    <t>Life or Something Like It</t>
  </si>
  <si>
    <t>Into the Blue</t>
  </si>
  <si>
    <t>Gamer</t>
  </si>
  <si>
    <t>Daylight</t>
  </si>
  <si>
    <t>The Wolfman</t>
  </si>
  <si>
    <t>Straw Dogs</t>
  </si>
  <si>
    <t>Get Over It</t>
  </si>
  <si>
    <t>Wrath of the Titans</t>
  </si>
  <si>
    <t>Dante's Peak</t>
  </si>
  <si>
    <t>Panic Room</t>
  </si>
  <si>
    <t>Semi-Pro</t>
  </si>
  <si>
    <t>Stuck on You</t>
  </si>
  <si>
    <t>Teacher's Pet</t>
  </si>
  <si>
    <t>Splice</t>
  </si>
  <si>
    <t>The Adventures of Elmo in Grouchland</t>
  </si>
  <si>
    <t>Love Stinks</t>
  </si>
  <si>
    <t>The Borrowers</t>
  </si>
  <si>
    <t>Paparazzi</t>
  </si>
  <si>
    <t>Noah</t>
  </si>
  <si>
    <t>The Green Hornet</t>
  </si>
  <si>
    <t>Haywire</t>
  </si>
  <si>
    <t>2012</t>
  </si>
  <si>
    <t>Mickey Blue Eyes</t>
  </si>
  <si>
    <t>The League of Extraordinary Gentlemen</t>
  </si>
  <si>
    <t>G.I. Joe: The Rise of Cobra</t>
  </si>
  <si>
    <t>Chicken Little</t>
  </si>
  <si>
    <t>The Guilt Trip</t>
  </si>
  <si>
    <t>Mad Money</t>
  </si>
  <si>
    <t>G.I. Joe: Retaliation</t>
  </si>
  <si>
    <t>Into the Storm</t>
  </si>
  <si>
    <t>G.I. Jane</t>
  </si>
  <si>
    <t>Red Dragon</t>
  </si>
  <si>
    <t>Made of Honor</t>
  </si>
  <si>
    <t>Cradle 2 the Grave</t>
  </si>
  <si>
    <t>Monte Carlo</t>
  </si>
  <si>
    <t>Battle Los Angeles</t>
  </si>
  <si>
    <t>Deep Blue Sea</t>
  </si>
  <si>
    <t>54</t>
  </si>
  <si>
    <t>You Again</t>
  </si>
  <si>
    <t>Clash of the Titans</t>
  </si>
  <si>
    <t>Journey 2: The Mysterious Island</t>
  </si>
  <si>
    <t>Observe and Report</t>
  </si>
  <si>
    <t>BrÃ¼no</t>
  </si>
  <si>
    <t>Conan the Destroyer</t>
  </si>
  <si>
    <t>Gothika</t>
  </si>
  <si>
    <t>Undercover Brother</t>
  </si>
  <si>
    <t>The Nut Job</t>
  </si>
  <si>
    <t>Timecop</t>
  </si>
  <si>
    <t>Friday After Next</t>
  </si>
  <si>
    <t>Species</t>
  </si>
  <si>
    <t>What a Girl Wants</t>
  </si>
  <si>
    <t>The Best Little Whorehouse in Texas</t>
  </si>
  <si>
    <t>xXx</t>
  </si>
  <si>
    <t>Final Destination 3</t>
  </si>
  <si>
    <t>School Daze</t>
  </si>
  <si>
    <t>Journey to the Center of the Earth</t>
  </si>
  <si>
    <t>The Break-Up</t>
  </si>
  <si>
    <t>The To Do List</t>
  </si>
  <si>
    <t>The Net</t>
  </si>
  <si>
    <t>Return to Never Land</t>
  </si>
  <si>
    <t>Mr. Deeds</t>
  </si>
  <si>
    <t>Freddy vs. Jason</t>
  </si>
  <si>
    <t>A Low Down Dirty Shame</t>
  </si>
  <si>
    <t>Earth to Echo</t>
  </si>
  <si>
    <t>The Last Song</t>
  </si>
  <si>
    <t>Cheaper by the Dozen</t>
  </si>
  <si>
    <t>Mortal Kombat</t>
  </si>
  <si>
    <t>Saw V</t>
  </si>
  <si>
    <t>She's All That</t>
  </si>
  <si>
    <t>Heaven Is for Real</t>
  </si>
  <si>
    <t>Paranormal Activity 3</t>
  </si>
  <si>
    <t>The Good Night</t>
  </si>
  <si>
    <t>Tanner Hall</t>
  </si>
  <si>
    <t>The Good Guy</t>
  </si>
  <si>
    <t>After.Life</t>
  </si>
  <si>
    <t>Fort McCoy</t>
  </si>
  <si>
    <t>Among Giants</t>
  </si>
  <si>
    <t>There Be Dragons</t>
  </si>
  <si>
    <t>Sleep Dealer</t>
  </si>
  <si>
    <t>The Extra Man</t>
  </si>
  <si>
    <t>Slow Burn</t>
  </si>
  <si>
    <t>Savage Grace</t>
  </si>
  <si>
    <t>Lucky You</t>
  </si>
  <si>
    <t>Faithful</t>
  </si>
  <si>
    <t>The Last Sin Eater</t>
  </si>
  <si>
    <t>The Invasion</t>
  </si>
  <si>
    <t>Gossip</t>
  </si>
  <si>
    <t>The Town</t>
  </si>
  <si>
    <t>Battleship</t>
  </si>
  <si>
    <t>The Client</t>
  </si>
  <si>
    <t>Baby's Day Out</t>
  </si>
  <si>
    <t>Cirque du Freak: The Vampire's Assistant</t>
  </si>
  <si>
    <t>Memoirs of an Invisible Man</t>
  </si>
  <si>
    <t>At First Sight</t>
  </si>
  <si>
    <t>Kiss of Death</t>
  </si>
  <si>
    <t>3000 Miles to Graceland</t>
  </si>
  <si>
    <t>9Â½ Weeks</t>
  </si>
  <si>
    <t>Beloved</t>
  </si>
  <si>
    <t>The 6th Day</t>
  </si>
  <si>
    <t>The Brothers Grimm</t>
  </si>
  <si>
    <t>Captain Corelli's Mandolin</t>
  </si>
  <si>
    <t>A Thousand Words</t>
  </si>
  <si>
    <t>Happy Feet 2</t>
  </si>
  <si>
    <t>My Best Friend's Girl</t>
  </si>
  <si>
    <t>My Life in Ruins</t>
  </si>
  <si>
    <t>Rock of Ages</t>
  </si>
  <si>
    <t>Analyze That</t>
  </si>
  <si>
    <t>The Story of Us</t>
  </si>
  <si>
    <t>Abraham Lincoln: Vampire Hunter</t>
  </si>
  <si>
    <t>Stone Cold</t>
  </si>
  <si>
    <t>The Ant Bully</t>
  </si>
  <si>
    <t>Mystic River</t>
  </si>
  <si>
    <t>The Legend of Zorro</t>
  </si>
  <si>
    <t>Laws of Attraction</t>
  </si>
  <si>
    <t>First Knight</t>
  </si>
  <si>
    <t>Raise Your Voice</t>
  </si>
  <si>
    <t>The X Files: I Want to Believe</t>
  </si>
  <si>
    <t>The Time Machine</t>
  </si>
  <si>
    <t>The Incredible Burt Wonderstone</t>
  </si>
  <si>
    <t>Percy Jackson: Sea of Monsters</t>
  </si>
  <si>
    <t>Sanctum</t>
  </si>
  <si>
    <t>The Indian in the Cupboard</t>
  </si>
  <si>
    <t>Inside Man</t>
  </si>
  <si>
    <t>Blade: Trinity</t>
  </si>
  <si>
    <t>The Peacemaker</t>
  </si>
  <si>
    <t>Fortress</t>
  </si>
  <si>
    <t>Red Tails</t>
  </si>
  <si>
    <t>Saving Silverman</t>
  </si>
  <si>
    <t>School for Scoundrels</t>
  </si>
  <si>
    <t>The One</t>
  </si>
  <si>
    <t>Vertical Limit</t>
  </si>
  <si>
    <t>Percy Jackson &amp; the Olympians: The Lightning Thief</t>
  </si>
  <si>
    <t>Georgia Rule</t>
  </si>
  <si>
    <t>Resident Evil: Afterlife</t>
  </si>
  <si>
    <t>Bridget Jones: The Edge of Reason</t>
  </si>
  <si>
    <t>Free Birds</t>
  </si>
  <si>
    <t>Stuart Little</t>
  </si>
  <si>
    <t>Final Destination 5</t>
  </si>
  <si>
    <t>Something Borrowed</t>
  </si>
  <si>
    <t>200 Cigarettes</t>
  </si>
  <si>
    <t>Carrie</t>
  </si>
  <si>
    <t>Night at the Museum: Battle of the Smithsonian</t>
  </si>
  <si>
    <t>Legal Eagles</t>
  </si>
  <si>
    <t>Hall Pass</t>
  </si>
  <si>
    <t>From a Whisper to a Scream</t>
  </si>
  <si>
    <t>Nancy Drew</t>
  </si>
  <si>
    <t>The Wraith</t>
  </si>
  <si>
    <t>Days of Thunder</t>
  </si>
  <si>
    <t>Escape from Planet Earth</t>
  </si>
  <si>
    <t>Must Love Dogs</t>
  </si>
  <si>
    <t>Teenage Mutant Ninja Turtles</t>
  </si>
  <si>
    <t>Shaft</t>
  </si>
  <si>
    <t>Joe Dirt</t>
  </si>
  <si>
    <t>2 Fast 2 Furious</t>
  </si>
  <si>
    <t>Hide and Seek</t>
  </si>
  <si>
    <t>Shallow Hal</t>
  </si>
  <si>
    <t>Sugar Hill</t>
  </si>
  <si>
    <t>Digimon: The Movie</t>
  </si>
  <si>
    <t>Guess Who</t>
  </si>
  <si>
    <t>Jurassic Park III</t>
  </si>
  <si>
    <t>The Talented Mr. Ripley</t>
  </si>
  <si>
    <t>Poetic Justice</t>
  </si>
  <si>
    <t>21 &amp; Over</t>
  </si>
  <si>
    <t>Hope Floats</t>
  </si>
  <si>
    <t>Reno 911!: Miami</t>
  </si>
  <si>
    <t>Harriet the Spy</t>
  </si>
  <si>
    <t>Friends with Money</t>
  </si>
  <si>
    <t>Along Came Polly</t>
  </si>
  <si>
    <t>Katy Perry: Part of Me</t>
  </si>
  <si>
    <t>The Ruins</t>
  </si>
  <si>
    <t>Firefox</t>
  </si>
  <si>
    <t>The New Guy</t>
  </si>
  <si>
    <t>Premonition</t>
  </si>
  <si>
    <t>The Texas Chainsaw Massacre: The Beginning</t>
  </si>
  <si>
    <t>The Fourth Kind</t>
  </si>
  <si>
    <t>A Cinderella Story</t>
  </si>
  <si>
    <t>Without a Paddle</t>
  </si>
  <si>
    <t>The Golden Child</t>
  </si>
  <si>
    <t>Next Day Air</t>
  </si>
  <si>
    <t>The Possession</t>
  </si>
  <si>
    <t>Halloween 4: The Return of Michael Myers</t>
  </si>
  <si>
    <t>The Rugrats Movie</t>
  </si>
  <si>
    <t>Hey Arnold! The Movie</t>
  </si>
  <si>
    <t>Do You Believe?</t>
  </si>
  <si>
    <t>21</t>
  </si>
  <si>
    <t>Saw IV</t>
  </si>
  <si>
    <t>Jason Lives: Friday the 13th Part VI</t>
  </si>
  <si>
    <t>Bring It On</t>
  </si>
  <si>
    <t>Hostel</t>
  </si>
  <si>
    <t>Cry_Wolf</t>
  </si>
  <si>
    <t>The Grudge</t>
  </si>
  <si>
    <t>3 Men and a Baby</t>
  </si>
  <si>
    <t>Friday the 13th: The Final Chapter</t>
  </si>
  <si>
    <t>Kingdom of the Spiders</t>
  </si>
  <si>
    <t>Les couloirs du temps: Les visiteurs II</t>
  </si>
  <si>
    <t>Kites</t>
  </si>
  <si>
    <t>Nomad: The Warrior</t>
  </si>
  <si>
    <t>Kazakh</t>
  </si>
  <si>
    <t>Kabhi Alvida Naa Kehna</t>
  </si>
  <si>
    <t>Ca$h</t>
  </si>
  <si>
    <t>1911</t>
  </si>
  <si>
    <t>Godzilla 2000</t>
  </si>
  <si>
    <t>Japanese</t>
  </si>
  <si>
    <t>Critical Care</t>
  </si>
  <si>
    <t>The Specials</t>
  </si>
  <si>
    <t>Cape Fear</t>
  </si>
  <si>
    <t>Gangs of New York</t>
  </si>
  <si>
    <t>Desert Dancer</t>
  </si>
  <si>
    <t>Victor Frankenstein</t>
  </si>
  <si>
    <t>Beer League</t>
  </si>
  <si>
    <t>Miracle at St. Anna</t>
  </si>
  <si>
    <t>Arthur and the Invisibles</t>
  </si>
  <si>
    <t>Soldier</t>
  </si>
  <si>
    <t>Domino</t>
  </si>
  <si>
    <t>The Alamo</t>
  </si>
  <si>
    <t>The Postman</t>
  </si>
  <si>
    <t>Pushing Tin</t>
  </si>
  <si>
    <t>Punisher: War Zone</t>
  </si>
  <si>
    <t>Deep Rising</t>
  </si>
  <si>
    <t>Showdown in Little Tokyo</t>
  </si>
  <si>
    <t>The Last Witch Hunter</t>
  </si>
  <si>
    <t>Duets</t>
  </si>
  <si>
    <t>Harley Davidson and the Marlboro Man</t>
  </si>
  <si>
    <t>Windtalkers</t>
  </si>
  <si>
    <t>Doomsday</t>
  </si>
  <si>
    <t>American Outlaws</t>
  </si>
  <si>
    <t>The Newton Boys</t>
  </si>
  <si>
    <t>Original Sin</t>
  </si>
  <si>
    <t>Dream House</t>
  </si>
  <si>
    <t>Multiplicity</t>
  </si>
  <si>
    <t>Light It Up</t>
  </si>
  <si>
    <t>Mystery Men</t>
  </si>
  <si>
    <t>Sphere</t>
  </si>
  <si>
    <t>Blue Like Jazz</t>
  </si>
  <si>
    <t>The Corruptor</t>
  </si>
  <si>
    <t>The Mortal Instruments: City of Bones</t>
  </si>
  <si>
    <t>We're No Angels</t>
  </si>
  <si>
    <t>Sahara</t>
  </si>
  <si>
    <t>Leatherheads</t>
  </si>
  <si>
    <t>Men with Brooms</t>
  </si>
  <si>
    <t>Never Again</t>
  </si>
  <si>
    <t>The Hunted</t>
  </si>
  <si>
    <t>Righteous Kill</t>
  </si>
  <si>
    <t>The Tourist</t>
  </si>
  <si>
    <t>The Hotel New Hampshire</t>
  </si>
  <si>
    <t>What's Your Number?</t>
  </si>
  <si>
    <t>Hercules</t>
  </si>
  <si>
    <t>The Fast and the Furious: Tokyo Drift</t>
  </si>
  <si>
    <t>Raising Helen</t>
  </si>
  <si>
    <t>Bedazzled</t>
  </si>
  <si>
    <t>28 Days</t>
  </si>
  <si>
    <t>The Rite</t>
  </si>
  <si>
    <t>Firestarter</t>
  </si>
  <si>
    <t>Dead Man on Campus</t>
  </si>
  <si>
    <t>World Trade Center</t>
  </si>
  <si>
    <t>Medicine Man</t>
  </si>
  <si>
    <t>Mr. Popper's Penguins</t>
  </si>
  <si>
    <t>The Cable Guy</t>
  </si>
  <si>
    <t>The Shadow</t>
  </si>
  <si>
    <t>Nim's Island</t>
  </si>
  <si>
    <t>The Untouchables</t>
  </si>
  <si>
    <t>Training Day</t>
  </si>
  <si>
    <t>Broken Arrow</t>
  </si>
  <si>
    <t>S.W.A.T.</t>
  </si>
  <si>
    <t>For a Good Time, Call...</t>
  </si>
  <si>
    <t>Disclosure</t>
  </si>
  <si>
    <t>No Country for Old Men</t>
  </si>
  <si>
    <t>House of 1000 Corpses</t>
  </si>
  <si>
    <t>Taken 3</t>
  </si>
  <si>
    <t>The Object of My Affection</t>
  </si>
  <si>
    <t>Casper</t>
  </si>
  <si>
    <t>Baby Mama</t>
  </si>
  <si>
    <t>Transformers: Revenge of the Fallen</t>
  </si>
  <si>
    <t>Grown Ups</t>
  </si>
  <si>
    <t>The Other Woman</t>
  </si>
  <si>
    <t>How the Grinch Stole Christmas</t>
  </si>
  <si>
    <t>Shark Tale</t>
  </si>
  <si>
    <t>The SpongeBob Movie: Sponge Out of Water</t>
  </si>
  <si>
    <t>The R.M.</t>
  </si>
  <si>
    <t>Get Hard</t>
  </si>
  <si>
    <t>Home Run</t>
  </si>
  <si>
    <t>Saw VI</t>
  </si>
  <si>
    <t>Into the Woods</t>
  </si>
  <si>
    <t>Divine Secrets of the Ya-Ya Sisterhood</t>
  </si>
  <si>
    <t>Quarantine</t>
  </si>
  <si>
    <t>Jimmy Neutron: Boy Genius</t>
  </si>
  <si>
    <t>Teenage Mutant Ninja Turtles II: The Secret of the Ooze</t>
  </si>
  <si>
    <t>The Amityville Horror</t>
  </si>
  <si>
    <t>Kindergarten Cop</t>
  </si>
  <si>
    <t>Creepshow 2</t>
  </si>
  <si>
    <t>Twins</t>
  </si>
  <si>
    <t>Sin City</t>
  </si>
  <si>
    <t>Anatomy</t>
  </si>
  <si>
    <t>German</t>
  </si>
  <si>
    <t>Dragon Blade</t>
  </si>
  <si>
    <t>Maniac</t>
  </si>
  <si>
    <t>R100</t>
  </si>
  <si>
    <t>The Midnight Meat Train</t>
  </si>
  <si>
    <t>Futuro Beach</t>
  </si>
  <si>
    <t>Portuguese</t>
  </si>
  <si>
    <t>The Sweeney</t>
  </si>
  <si>
    <t>Along Came a Spider</t>
  </si>
  <si>
    <t>Law Abiding Citizen</t>
  </si>
  <si>
    <t>Safe Men</t>
  </si>
  <si>
    <t>The Slaughter Rule</t>
  </si>
  <si>
    <t>On the Road</t>
  </si>
  <si>
    <t>Two Evil Eyes</t>
  </si>
  <si>
    <t>The Good German</t>
  </si>
  <si>
    <t>The Interpreter</t>
  </si>
  <si>
    <t>Aboriginal</t>
  </si>
  <si>
    <t>Down and Out with the Dolls</t>
  </si>
  <si>
    <t>Beyond the Black Rainbow</t>
  </si>
  <si>
    <t>Vantage Point</t>
  </si>
  <si>
    <t>Road Hard</t>
  </si>
  <si>
    <t>Snow Flower and the Secret Fan</t>
  </si>
  <si>
    <t>Hobo with a Shotgun</t>
  </si>
  <si>
    <t>Our Brand Is Crisis</t>
  </si>
  <si>
    <t>Birth</t>
  </si>
  <si>
    <t>The Battle of Shaker Heights</t>
  </si>
  <si>
    <t>Inkheart</t>
  </si>
  <si>
    <t>Antitrust</t>
  </si>
  <si>
    <t>Speed Racer</t>
  </si>
  <si>
    <t>Birthday Girl</t>
  </si>
  <si>
    <t>The Golden Compass</t>
  </si>
  <si>
    <t>Edtv</t>
  </si>
  <si>
    <t>The Sorcerer's Apprentice</t>
  </si>
  <si>
    <t>Zathura: A Space Adventure</t>
  </si>
  <si>
    <t>The Expendables 3</t>
  </si>
  <si>
    <t>Sucker Punch</t>
  </si>
  <si>
    <t>The Score</t>
  </si>
  <si>
    <t>Exodus: Gods and Kings</t>
  </si>
  <si>
    <t>Flight of the Phoenix</t>
  </si>
  <si>
    <t>Dick</t>
  </si>
  <si>
    <t>The Devil's Own</t>
  </si>
  <si>
    <t>Dragonfly</t>
  </si>
  <si>
    <t>Waterworld</t>
  </si>
  <si>
    <t>Three to Tango</t>
  </si>
  <si>
    <t>Chasing Liberty</t>
  </si>
  <si>
    <t>Sky Captain and the World of Tomorrow</t>
  </si>
  <si>
    <t>Mercury Rising</t>
  </si>
  <si>
    <t>15 Minutes</t>
  </si>
  <si>
    <t>Planet 51</t>
  </si>
  <si>
    <t>The Sentinel</t>
  </si>
  <si>
    <t>Renaissance Man</t>
  </si>
  <si>
    <t>Undisputed</t>
  </si>
  <si>
    <t>The Replacement Killers</t>
  </si>
  <si>
    <t>John Q</t>
  </si>
  <si>
    <t>The Collection</t>
  </si>
  <si>
    <t>Sugar Town</t>
  </si>
  <si>
    <t>Lockout</t>
  </si>
  <si>
    <t>A Man Apart</t>
  </si>
  <si>
    <t>The Tailor of Panama</t>
  </si>
  <si>
    <t>Swing Vote</t>
  </si>
  <si>
    <t>Johnny English</t>
  </si>
  <si>
    <t>Anywhere But Here</t>
  </si>
  <si>
    <t>Nanny McPhee Returns</t>
  </si>
  <si>
    <t>The Tale of Despereaux</t>
  </si>
  <si>
    <t>Up Close &amp; Personal</t>
  </si>
  <si>
    <t>Snow White and the Huntsman</t>
  </si>
  <si>
    <t>I Am Number Four</t>
  </si>
  <si>
    <t>Jumper</t>
  </si>
  <si>
    <t>Superman Returns</t>
  </si>
  <si>
    <t>Message in a Bottle</t>
  </si>
  <si>
    <t>Practical Magic</t>
  </si>
  <si>
    <t>Vampires</t>
  </si>
  <si>
    <t>Eraser</t>
  </si>
  <si>
    <t>Dick Tracy</t>
  </si>
  <si>
    <t>A Million Ways to Die in the West</t>
  </si>
  <si>
    <t>Fun with Dick and Jane</t>
  </si>
  <si>
    <t>Immortals</t>
  </si>
  <si>
    <t>Hansel &amp; Gretel: Witch Hunters</t>
  </si>
  <si>
    <t>The Monuments Men</t>
  </si>
  <si>
    <t>Die Another Day</t>
  </si>
  <si>
    <t>Shall We Dance</t>
  </si>
  <si>
    <t>The Kid</t>
  </si>
  <si>
    <t>Larry Crowne</t>
  </si>
  <si>
    <t>Someone Like You...</t>
  </si>
  <si>
    <t>Wrong Turn</t>
  </si>
  <si>
    <t>Not Easily Broken</t>
  </si>
  <si>
    <t>30 Minutes or Less</t>
  </si>
  <si>
    <t>Small Soldiers</t>
  </si>
  <si>
    <t>Men in Black II</t>
  </si>
  <si>
    <t>Bedtime Stories</t>
  </si>
  <si>
    <t>San Andreas</t>
  </si>
  <si>
    <t>Pearl Harbor</t>
  </si>
  <si>
    <t>The Switch</t>
  </si>
  <si>
    <t>Starsky &amp; Hutch</t>
  </si>
  <si>
    <t>13 Going on 30</t>
  </si>
  <si>
    <t>Two Weeks Notice</t>
  </si>
  <si>
    <t>Money Talks</t>
  </si>
  <si>
    <t>Mission: Impossible II</t>
  </si>
  <si>
    <t>The Thomas Crown Affair</t>
  </si>
  <si>
    <t>We Are Your Friends</t>
  </si>
  <si>
    <t>Deep Impact</t>
  </si>
  <si>
    <t>Vacation</t>
  </si>
  <si>
    <t>The Mexican</t>
  </si>
  <si>
    <t>Tales from the Hood</t>
  </si>
  <si>
    <t>The Godfather: Part III</t>
  </si>
  <si>
    <t>Shrek the Third</t>
  </si>
  <si>
    <t>The Big Hit</t>
  </si>
  <si>
    <t>The Wedding Date</t>
  </si>
  <si>
    <t>Romeo Must Die</t>
  </si>
  <si>
    <t>What Happens in Vegas</t>
  </si>
  <si>
    <t>Rugrats in Paris: The Movie</t>
  </si>
  <si>
    <t>27 Dresses</t>
  </si>
  <si>
    <t>The Bone Collector</t>
  </si>
  <si>
    <t>She's the One</t>
  </si>
  <si>
    <t>Daddy's Home</t>
  </si>
  <si>
    <t>Parental Guidance</t>
  </si>
  <si>
    <t>That Awkward Moment</t>
  </si>
  <si>
    <t>Sweet Home Alabama</t>
  </si>
  <si>
    <t>Loaded Weapon 1</t>
  </si>
  <si>
    <t>Two Can Play That Game</t>
  </si>
  <si>
    <t>Jeepers Creepers</t>
  </si>
  <si>
    <t>This Christmas</t>
  </si>
  <si>
    <t>About Last Night</t>
  </si>
  <si>
    <t>Scream 2</t>
  </si>
  <si>
    <t>Freaky Friday</t>
  </si>
  <si>
    <t>As Above, So Below</t>
  </si>
  <si>
    <t>The Bodyguard</t>
  </si>
  <si>
    <t>Insidious: Chapter 3</t>
  </si>
  <si>
    <t>Next Friday</t>
  </si>
  <si>
    <t>Hit and Run</t>
  </si>
  <si>
    <t>Private Benjamin</t>
  </si>
  <si>
    <t>Save the Last Dance</t>
  </si>
  <si>
    <t>The Waterboy</t>
  </si>
  <si>
    <t>Friday the 13th Part 2</t>
  </si>
  <si>
    <t>Magic Mike</t>
  </si>
  <si>
    <t>Pink Flamingos</t>
  </si>
  <si>
    <t>Flashdance</t>
  </si>
  <si>
    <t>Benji</t>
  </si>
  <si>
    <t>Ong-bak 2</t>
  </si>
  <si>
    <t>Thai</t>
  </si>
  <si>
    <t>Winter's Tale</t>
  </si>
  <si>
    <t>Good</t>
  </si>
  <si>
    <t>Certifiably Jonathan</t>
  </si>
  <si>
    <t>The Other End of the Line</t>
  </si>
  <si>
    <t>Lucky Break</t>
  </si>
  <si>
    <t>The Missing Person</t>
  </si>
  <si>
    <t>Witness</t>
  </si>
  <si>
    <t>Cinco de Mayo, La Batalla</t>
  </si>
  <si>
    <t>The Game of Their Lives</t>
  </si>
  <si>
    <t>The Hebrew Hammer</t>
  </si>
  <si>
    <t>Come Early Morning</t>
  </si>
  <si>
    <t>Adore</t>
  </si>
  <si>
    <t>One Man's Hero</t>
  </si>
  <si>
    <t>High Heels and Low Lifes</t>
  </si>
  <si>
    <t>The Statement</t>
  </si>
  <si>
    <t>Poultrygeist: Night of the Chicken Dead</t>
  </si>
  <si>
    <t>Desert Blue</t>
  </si>
  <si>
    <t>Gerry</t>
  </si>
  <si>
    <t>Casino Jack</t>
  </si>
  <si>
    <t>Princess Kaiulani</t>
  </si>
  <si>
    <t>Finishing the Game: The Search for a New Bruce Lee</t>
  </si>
  <si>
    <t>The Fifth Estate</t>
  </si>
  <si>
    <t>ChÃ©ri</t>
  </si>
  <si>
    <t>Cecil B. DeMented</t>
  </si>
  <si>
    <t>I Want Someone to Eat Cheese With</t>
  </si>
  <si>
    <t>All the King's Men</t>
  </si>
  <si>
    <t>Impostor</t>
  </si>
  <si>
    <t>The Big Year</t>
  </si>
  <si>
    <t>Osmosis Jones</t>
  </si>
  <si>
    <t>Darling Lili</t>
  </si>
  <si>
    <t>Idle Hands</t>
  </si>
  <si>
    <t>Step Up</t>
  </si>
  <si>
    <t>Alfie</t>
  </si>
  <si>
    <t>The Perez Family</t>
  </si>
  <si>
    <t>Rock Star</t>
  </si>
  <si>
    <t>Willard</t>
  </si>
  <si>
    <t>Beautiful Creatures</t>
  </si>
  <si>
    <t>Gracie</t>
  </si>
  <si>
    <t>L.A. Confidential</t>
  </si>
  <si>
    <t>Hackers</t>
  </si>
  <si>
    <t>Mrs. Winterbourne</t>
  </si>
  <si>
    <t>The Rocker</t>
  </si>
  <si>
    <t>Lions for Lambs</t>
  </si>
  <si>
    <t>Case 39</t>
  </si>
  <si>
    <t>Proof of Life</t>
  </si>
  <si>
    <t>Parker</t>
  </si>
  <si>
    <t>City Hall</t>
  </si>
  <si>
    <t>The Crying Game</t>
  </si>
  <si>
    <t>Prisoners</t>
  </si>
  <si>
    <t>Running with Scissors</t>
  </si>
  <si>
    <t>The Magic Sword: Quest for Camelot</t>
  </si>
  <si>
    <t>Orgazmo</t>
  </si>
  <si>
    <t>RoboCop</t>
  </si>
  <si>
    <t>Fiza</t>
  </si>
  <si>
    <t>Duplicity</t>
  </si>
  <si>
    <t>Muppets from Space</t>
  </si>
  <si>
    <t>Crank: High Voltage</t>
  </si>
  <si>
    <t>Vanity Fair</t>
  </si>
  <si>
    <t>Last Action Hero</t>
  </si>
  <si>
    <t>Reign of Fire</t>
  </si>
  <si>
    <t>Jersey Girl</t>
  </si>
  <si>
    <t>Split Second</t>
  </si>
  <si>
    <t>Dark Shadows</t>
  </si>
  <si>
    <t>Walking Tall</t>
  </si>
  <si>
    <t>Kiss the Girls</t>
  </si>
  <si>
    <t>Sea of Love</t>
  </si>
  <si>
    <t>Jack Ryan: Shadow Recruit</t>
  </si>
  <si>
    <t>Bee Movie</t>
  </si>
  <si>
    <t>Predator 2</t>
  </si>
  <si>
    <t>Mirrors</t>
  </si>
  <si>
    <t>Night at the Museum: Secret of the Tomb</t>
  </si>
  <si>
    <t>The Saint</t>
  </si>
  <si>
    <t>The Campaign</t>
  </si>
  <si>
    <t>Wolf</t>
  </si>
  <si>
    <t>Bride &amp; Prejudice</t>
  </si>
  <si>
    <t>Scream 4</t>
  </si>
  <si>
    <t>The Five-Year Engagement</t>
  </si>
  <si>
    <t>300: Rise of an Empire</t>
  </si>
  <si>
    <t>Open Season</t>
  </si>
  <si>
    <t>The Lincoln Lawyer</t>
  </si>
  <si>
    <t>Rush Hour 3</t>
  </si>
  <si>
    <t>Deliver Us from Evil</t>
  </si>
  <si>
    <t>Tower Heist</t>
  </si>
  <si>
    <t>3 Days to Kill</t>
  </si>
  <si>
    <t>Airborne</t>
  </si>
  <si>
    <t>Resident Evil: Apocalypse</t>
  </si>
  <si>
    <t>The Ladykillers</t>
  </si>
  <si>
    <t>Heartbreakers</t>
  </si>
  <si>
    <t>Shanghai Knights</t>
  </si>
  <si>
    <t>The Men Who Stare at Goats</t>
  </si>
  <si>
    <t>Warlock</t>
  </si>
  <si>
    <t>Spider-Man 3</t>
  </si>
  <si>
    <t>Entrapment</t>
  </si>
  <si>
    <t>Extract</t>
  </si>
  <si>
    <t>Land of the Dead</t>
  </si>
  <si>
    <t>Flicka</t>
  </si>
  <si>
    <t>Fever Pitch</t>
  </si>
  <si>
    <t>Step Up 3D</t>
  </si>
  <si>
    <t>Never Say Never Again</t>
  </si>
  <si>
    <t>Knowing</t>
  </si>
  <si>
    <t>Kung Pow: Enter the Fist</t>
  </si>
  <si>
    <t>Flightplan</t>
  </si>
  <si>
    <t>The Craft</t>
  </si>
  <si>
    <t>Indiana Jones and the Kingdom of the Crystal Skull</t>
  </si>
  <si>
    <t>Stigmata</t>
  </si>
  <si>
    <t>A Night at the Roxbury</t>
  </si>
  <si>
    <t>Final Destination 2</t>
  </si>
  <si>
    <t>Sky High</t>
  </si>
  <si>
    <t>Man of the Year</t>
  </si>
  <si>
    <t>Bill &amp; Ted's Bogus Journey</t>
  </si>
  <si>
    <t>This Is 40</t>
  </si>
  <si>
    <t>Mystic Pizza</t>
  </si>
  <si>
    <t>Miss Congeniality</t>
  </si>
  <si>
    <t>Alexander and the Terrible, Horrible, No Good, Very Bad Day</t>
  </si>
  <si>
    <t>Step Up 2: The Streets</t>
  </si>
  <si>
    <t>April Fool's Day</t>
  </si>
  <si>
    <t>How High</t>
  </si>
  <si>
    <t>No Strings Attached</t>
  </si>
  <si>
    <t>Krampus</t>
  </si>
  <si>
    <t>Takers</t>
  </si>
  <si>
    <t>The Princess Diaries</t>
  </si>
  <si>
    <t>Mad Max Beyond Thunderdome</t>
  </si>
  <si>
    <t>O</t>
  </si>
  <si>
    <t>Austin Powers in Goldmember</t>
  </si>
  <si>
    <t>Mama</t>
  </si>
  <si>
    <t>The Adventures of Huck Finn</t>
  </si>
  <si>
    <t>The First Wives Club</t>
  </si>
  <si>
    <t>The Game Plan</t>
  </si>
  <si>
    <t>Diary of a Wimpy Kid</t>
  </si>
  <si>
    <t>Breaking Upwards</t>
  </si>
  <si>
    <t>Legally Blonde</t>
  </si>
  <si>
    <t>Ride Along</t>
  </si>
  <si>
    <t>Saw III</t>
  </si>
  <si>
    <t>Splash</t>
  </si>
  <si>
    <t>Beyond the Valley of the Dolls</t>
  </si>
  <si>
    <t>The Visit</t>
  </si>
  <si>
    <t>Porky's</t>
  </si>
  <si>
    <t>Thunder and the House of Magic</t>
  </si>
  <si>
    <t>An Everlasting Piece</t>
  </si>
  <si>
    <t>Boyz n the Hood</t>
  </si>
  <si>
    <t>Edmond</t>
  </si>
  <si>
    <t>Bran Nue Dae</t>
  </si>
  <si>
    <t>Code 46</t>
  </si>
  <si>
    <t>Anchorman 2: The Legend Continues</t>
  </si>
  <si>
    <t>I Spit on Your Grave</t>
  </si>
  <si>
    <t>The Big Tease</t>
  </si>
  <si>
    <t>The Godfather: Part II</t>
  </si>
  <si>
    <t>Party Monster</t>
  </si>
  <si>
    <t>Snake Eyes</t>
  </si>
  <si>
    <t>The Sticky Fingers of Time</t>
  </si>
  <si>
    <t>March or Die</t>
  </si>
  <si>
    <t>My Name Is Bruce</t>
  </si>
  <si>
    <t>Don't Say a Word</t>
  </si>
  <si>
    <t>The Warrior's Way</t>
  </si>
  <si>
    <t>Crazy in Alabama</t>
  </si>
  <si>
    <t>Before I Go to Sleep</t>
  </si>
  <si>
    <t>You Will Meet a Tall Dark Stranger</t>
  </si>
  <si>
    <t>Psycho Beach Party</t>
  </si>
  <si>
    <t>Johnny English Reborn</t>
  </si>
  <si>
    <t>Formula 51</t>
  </si>
  <si>
    <t>Crash</t>
  </si>
  <si>
    <t>47 Ronin</t>
  </si>
  <si>
    <t>Gods and Generals</t>
  </si>
  <si>
    <t>Transcendence</t>
  </si>
  <si>
    <t>Somewhere</t>
  </si>
  <si>
    <t>Chloe</t>
  </si>
  <si>
    <t>Astro Boy</t>
  </si>
  <si>
    <t>Take Me Home Tonight</t>
  </si>
  <si>
    <t>A Dog of Flanders</t>
  </si>
  <si>
    <t>Hart's War</t>
  </si>
  <si>
    <t>Jack the Giant Slayer</t>
  </si>
  <si>
    <t>The Deep End of the Ocean</t>
  </si>
  <si>
    <t>The Family Stone</t>
  </si>
  <si>
    <t>Connie and Carla</t>
  </si>
  <si>
    <t>Celebrity</t>
  </si>
  <si>
    <t>Repo Men</t>
  </si>
  <si>
    <t>For Your Consideration</t>
  </si>
  <si>
    <t>Surrogates</t>
  </si>
  <si>
    <t>After the Sunset</t>
  </si>
  <si>
    <t>The Adventures of Ford Fairlane</t>
  </si>
  <si>
    <t>Mars Attacks!</t>
  </si>
  <si>
    <t>Wimbledon</t>
  </si>
  <si>
    <t>Beowulf</t>
  </si>
  <si>
    <t>Going the Distance</t>
  </si>
  <si>
    <t>The Siege</t>
  </si>
  <si>
    <t>Intolerable Cruelty</t>
  </si>
  <si>
    <t>Assassins</t>
  </si>
  <si>
    <t>Alien: Resurrection</t>
  </si>
  <si>
    <t>Knight and Day</t>
  </si>
  <si>
    <t>Ella Enchanted</t>
  </si>
  <si>
    <t>One Night with the King</t>
  </si>
  <si>
    <t>The Chronicles of Narnia: The Voyage of the Dawn Treader</t>
  </si>
  <si>
    <t>Sydney White</t>
  </si>
  <si>
    <t>Wall Street: Money Never Sleeps</t>
  </si>
  <si>
    <t>While We're Young</t>
  </si>
  <si>
    <t>The Internship</t>
  </si>
  <si>
    <t>Dracula Untold</t>
  </si>
  <si>
    <t>Letters to God</t>
  </si>
  <si>
    <t>Gremlins 2: The New Batch</t>
  </si>
  <si>
    <t>This Means War</t>
  </si>
  <si>
    <t>The Astronaut Farmer</t>
  </si>
  <si>
    <t>Paycheck</t>
  </si>
  <si>
    <t>War</t>
  </si>
  <si>
    <t>Evita</t>
  </si>
  <si>
    <t>The Jackal</t>
  </si>
  <si>
    <t>Cars 2</t>
  </si>
  <si>
    <t>Very Bad Things</t>
  </si>
  <si>
    <t>To Rome with Love</t>
  </si>
  <si>
    <t>The Hateful Eight</t>
  </si>
  <si>
    <t>Assault on Precinct 13</t>
  </si>
  <si>
    <t>The River Wild</t>
  </si>
  <si>
    <t>Nurse Betty</t>
  </si>
  <si>
    <t>Blue Streak</t>
  </si>
  <si>
    <t>Cyrus</t>
  </si>
  <si>
    <t>The General's Daughter</t>
  </si>
  <si>
    <t>Beerfest</t>
  </si>
  <si>
    <t>Sleepers</t>
  </si>
  <si>
    <t>Resident Evil: Extinction</t>
  </si>
  <si>
    <t>Space Jam</t>
  </si>
  <si>
    <t>Happy, Texas</t>
  </si>
  <si>
    <t>Tango &amp; Cash</t>
  </si>
  <si>
    <t>Endless Love</t>
  </si>
  <si>
    <t>Insurgent</t>
  </si>
  <si>
    <t>Tin Cup</t>
  </si>
  <si>
    <t>Eye for an Eye</t>
  </si>
  <si>
    <t>Out Cold</t>
  </si>
  <si>
    <t>The Boondock Saints II: All Saints Day</t>
  </si>
  <si>
    <t>Horrible Bosses 2</t>
  </si>
  <si>
    <t>Mr. Bean's Holiday</t>
  </si>
  <si>
    <t>Transporter 2</t>
  </si>
  <si>
    <t>Country Strong</t>
  </si>
  <si>
    <t>Young Adult</t>
  </si>
  <si>
    <t>The Tigger Movie</t>
  </si>
  <si>
    <t>No Reservations</t>
  </si>
  <si>
    <t>TMNT</t>
  </si>
  <si>
    <t>Hitman</t>
  </si>
  <si>
    <t>The November Man</t>
  </si>
  <si>
    <t>A View to a Kill</t>
  </si>
  <si>
    <t>Robots</t>
  </si>
  <si>
    <t>Arachnophobia</t>
  </si>
  <si>
    <t>No Good Deed</t>
  </si>
  <si>
    <t>Date Night</t>
  </si>
  <si>
    <t>Transformers: Dark of the Moon</t>
  </si>
  <si>
    <t>In &amp; Out</t>
  </si>
  <si>
    <t>A Very Harold &amp; Kumar 3D Christmas</t>
  </si>
  <si>
    <t>Moonraker</t>
  </si>
  <si>
    <t>The Cell</t>
  </si>
  <si>
    <t>American Wedding</t>
  </si>
  <si>
    <t>Hardball</t>
  </si>
  <si>
    <t>Blades of Glory</t>
  </si>
  <si>
    <t>The Mummy Returns</t>
  </si>
  <si>
    <t>Hope Springs</t>
  </si>
  <si>
    <t>Peggy Sue Got Married</t>
  </si>
  <si>
    <t>Lone Wolf McQuade</t>
  </si>
  <si>
    <t>Twister</t>
  </si>
  <si>
    <t>My Best Friend's Wedding</t>
  </si>
  <si>
    <t>Mamma Mia!</t>
  </si>
  <si>
    <t>Taken 2</t>
  </si>
  <si>
    <t>Trainwreck</t>
  </si>
  <si>
    <t>Dear John</t>
  </si>
  <si>
    <t>Devil</t>
  </si>
  <si>
    <t>Meet the Fockers</t>
  </si>
  <si>
    <t>Ace Ventura: When Nature Calls</t>
  </si>
  <si>
    <t>The Brothers</t>
  </si>
  <si>
    <t>Tiny Furniture</t>
  </si>
  <si>
    <t>Barbershop</t>
  </si>
  <si>
    <t>The Broadway Melody</t>
  </si>
  <si>
    <t>Musical</t>
  </si>
  <si>
    <t>Cavite</t>
  </si>
  <si>
    <t>Tadpole</t>
  </si>
  <si>
    <t>Paranormal Activity</t>
  </si>
  <si>
    <t>Leap Year</t>
  </si>
  <si>
    <t>The Call</t>
  </si>
  <si>
    <t>Dreaming of Joseph Lees</t>
  </si>
  <si>
    <t>Michael Clayton</t>
  </si>
  <si>
    <t>The Brass Teapot</t>
  </si>
  <si>
    <t>There Goes My Baby</t>
  </si>
  <si>
    <t>Rapa Nui</t>
  </si>
  <si>
    <t>Firewall</t>
  </si>
  <si>
    <t>Savages</t>
  </si>
  <si>
    <t>Welcome to Collinwood</t>
  </si>
  <si>
    <t>Winter Passing</t>
  </si>
  <si>
    <t>Freakonomics</t>
  </si>
  <si>
    <t>The Messenger: The Story of Joan of Arc</t>
  </si>
  <si>
    <t>The Judge</t>
  </si>
  <si>
    <t>The Life Before Her Eyes</t>
  </si>
  <si>
    <t>The Assassin</t>
  </si>
  <si>
    <t>Phone Booth</t>
  </si>
  <si>
    <t>Dead Snow</t>
  </si>
  <si>
    <t>Norwegian</t>
  </si>
  <si>
    <t>Smilla's Sense of Snow</t>
  </si>
  <si>
    <t>Love in the Time of Cholera</t>
  </si>
  <si>
    <t>The House of the Devil</t>
  </si>
  <si>
    <t>Roar</t>
  </si>
  <si>
    <t>Death to Smoochy</t>
  </si>
  <si>
    <t>The Rainmaker</t>
  </si>
  <si>
    <t>Domestic Disturbance</t>
  </si>
  <si>
    <t>Anything Else</t>
  </si>
  <si>
    <t>Final Fantasy: The Spirits Within</t>
  </si>
  <si>
    <t>Factory Girl</t>
  </si>
  <si>
    <t>Bandslam</t>
  </si>
  <si>
    <t>The Last Stand</t>
  </si>
  <si>
    <t>Solitary Man</t>
  </si>
  <si>
    <t>Flawless</t>
  </si>
  <si>
    <t>Marie Antoinette</t>
  </si>
  <si>
    <t>Brokedown Palace</t>
  </si>
  <si>
    <t>The Quiet</t>
  </si>
  <si>
    <t>The Producers</t>
  </si>
  <si>
    <t>Elizabethtown</t>
  </si>
  <si>
    <t>Monsters</t>
  </si>
  <si>
    <t>White House Down</t>
  </si>
  <si>
    <t>Newlyweds</t>
  </si>
  <si>
    <t>Blood Work</t>
  </si>
  <si>
    <t>Everything Must Go</t>
  </si>
  <si>
    <t>Hamlet 2</t>
  </si>
  <si>
    <t>Be Kind Rewind</t>
  </si>
  <si>
    <t>The Quick and the Dead</t>
  </si>
  <si>
    <t>Fright Night</t>
  </si>
  <si>
    <t>Frequency</t>
  </si>
  <si>
    <t>Riding in Cars with Boys</t>
  </si>
  <si>
    <t>The Taking of Pelham 1 2 3</t>
  </si>
  <si>
    <t>Funny People</t>
  </si>
  <si>
    <t>The Change-Up</t>
  </si>
  <si>
    <t>Burlesque</t>
  </si>
  <si>
    <t>New York Stories</t>
  </si>
  <si>
    <t>Star Trek: Nemesis</t>
  </si>
  <si>
    <t>Grudge Match</t>
  </si>
  <si>
    <t>Northfork</t>
  </si>
  <si>
    <t>Terminator 3: Rise of the Machines</t>
  </si>
  <si>
    <t>Dirty Work</t>
  </si>
  <si>
    <t>Death Race</t>
  </si>
  <si>
    <t>Love and Other Catastrophes</t>
  </si>
  <si>
    <t>Last Holiday</t>
  </si>
  <si>
    <t>Underworld: Awakening</t>
  </si>
  <si>
    <t>DragonHeart</t>
  </si>
  <si>
    <t>Pooh's Heffalump Movie</t>
  </si>
  <si>
    <t>Cop Land</t>
  </si>
  <si>
    <t>Colombiana</t>
  </si>
  <si>
    <t>The Dictator</t>
  </si>
  <si>
    <t>The World Is Not Enough</t>
  </si>
  <si>
    <t>The Losers</t>
  </si>
  <si>
    <t>Ninja Assassin</t>
  </si>
  <si>
    <t>Mona Lisa Smile</t>
  </si>
  <si>
    <t>Kate &amp; Leopold</t>
  </si>
  <si>
    <t>The Invention of Lying</t>
  </si>
  <si>
    <t>W.</t>
  </si>
  <si>
    <t>Muppets Most Wanted</t>
  </si>
  <si>
    <t>Outside Providence</t>
  </si>
  <si>
    <t>Made</t>
  </si>
  <si>
    <t>Death Becomes Her</t>
  </si>
  <si>
    <t>Salt</t>
  </si>
  <si>
    <t>Oz the Great and Powerful</t>
  </si>
  <si>
    <t>The Number 23</t>
  </si>
  <si>
    <t>Riddick</t>
  </si>
  <si>
    <t>Alien 3</t>
  </si>
  <si>
    <t>Scarface</t>
  </si>
  <si>
    <t>Dolphin Tale 2</t>
  </si>
  <si>
    <t>Delivery Man</t>
  </si>
  <si>
    <t>Rat Race</t>
  </si>
  <si>
    <t>Compliance</t>
  </si>
  <si>
    <t>Ted 2</t>
  </si>
  <si>
    <t>Cliffhanger</t>
  </si>
  <si>
    <t>Bowfinger</t>
  </si>
  <si>
    <t>Star Trek: Insurrection</t>
  </si>
  <si>
    <t>Keeping the Faith</t>
  </si>
  <si>
    <t>Executive Decision</t>
  </si>
  <si>
    <t>Rio 2</t>
  </si>
  <si>
    <t>Just Go with It</t>
  </si>
  <si>
    <t>Predators</t>
  </si>
  <si>
    <t>The Perfect Storm</t>
  </si>
  <si>
    <t>The Scorch Trials</t>
  </si>
  <si>
    <t>Goosebumps</t>
  </si>
  <si>
    <t>Space Cowboys</t>
  </si>
  <si>
    <t>Hot Tub Time Machine</t>
  </si>
  <si>
    <t>Shrek Forever After</t>
  </si>
  <si>
    <t>Behind Enemy Lines</t>
  </si>
  <si>
    <t>The Day After Tomorrow</t>
  </si>
  <si>
    <t>Hancock</t>
  </si>
  <si>
    <t>She's Out of My League</t>
  </si>
  <si>
    <t>The Man in the Iron Mask</t>
  </si>
  <si>
    <t>Wall Street</t>
  </si>
  <si>
    <t>She's the Man</t>
  </si>
  <si>
    <t>Naked Gun 33 1/3: The Final Insult</t>
  </si>
  <si>
    <t>The Sum of All Fears</t>
  </si>
  <si>
    <t>West Side Story</t>
  </si>
  <si>
    <t>Project Almanac</t>
  </si>
  <si>
    <t>Once Upon a Time in Mexico</t>
  </si>
  <si>
    <t>The Longest Yard</t>
  </si>
  <si>
    <t>Click</t>
  </si>
  <si>
    <t>Air Force One</t>
  </si>
  <si>
    <t>How to Lose a Guy in 10 Days</t>
  </si>
  <si>
    <t>Diary of a Wimpy Kid: Dog Days</t>
  </si>
  <si>
    <t>New Nightmare</t>
  </si>
  <si>
    <t>Night at the Museum</t>
  </si>
  <si>
    <t>The Iron Lady</t>
  </si>
  <si>
    <t>Because of Winn-Dixie</t>
  </si>
  <si>
    <t>He's Just Not That Into You</t>
  </si>
  <si>
    <t>Star Trek: The Motion Picture</t>
  </si>
  <si>
    <t>The Singles Ward</t>
  </si>
  <si>
    <t>What Women Want</t>
  </si>
  <si>
    <t>Paper Towns</t>
  </si>
  <si>
    <t>The Faculty</t>
  </si>
  <si>
    <t>The Hills Have Eyes</t>
  </si>
  <si>
    <t>Lucy</t>
  </si>
  <si>
    <t>The Woman in Black</t>
  </si>
  <si>
    <t>17 Again</t>
  </si>
  <si>
    <t>Phenomenon</t>
  </si>
  <si>
    <t>Varsity Blues</t>
  </si>
  <si>
    <t>Rambo: First Blood Part II</t>
  </si>
  <si>
    <t>Van Wilder: Party Liaison</t>
  </si>
  <si>
    <t>Minions</t>
  </si>
  <si>
    <t>Big Daddy</t>
  </si>
  <si>
    <t>American Pie 2</t>
  </si>
  <si>
    <t>Our Idiot Brother</t>
  </si>
  <si>
    <t>The Mighty Ducks</t>
  </si>
  <si>
    <t>Beverly Hills Cop II</t>
  </si>
  <si>
    <t>The Santa Clause</t>
  </si>
  <si>
    <t>Neighbors</t>
  </si>
  <si>
    <t>The Grace Card</t>
  </si>
  <si>
    <t>The Blair Witch Project</t>
  </si>
  <si>
    <t>Edge of Darkness</t>
  </si>
  <si>
    <t>Margaret</t>
  </si>
  <si>
    <t>Kung Fu Killer</t>
  </si>
  <si>
    <t>Cantonese</t>
  </si>
  <si>
    <t>Fur: An Imaginary Portrait of Diane Arbus</t>
  </si>
  <si>
    <t>Naturally Native</t>
  </si>
  <si>
    <t>The Claim</t>
  </si>
  <si>
    <t>The Living Wake</t>
  </si>
  <si>
    <t>Stake Land</t>
  </si>
  <si>
    <t>High Crimes</t>
  </si>
  <si>
    <t>Mean Machine</t>
  </si>
  <si>
    <t>Remember Me, My Love</t>
  </si>
  <si>
    <t>Ira &amp; Abby</t>
  </si>
  <si>
    <t>Down in the Valley</t>
  </si>
  <si>
    <t>Caravans</t>
  </si>
  <si>
    <t>Freeheld</t>
  </si>
  <si>
    <t>Stolen Summer</t>
  </si>
  <si>
    <t>End of Watch</t>
  </si>
  <si>
    <t>The Blood of Heroes</t>
  </si>
  <si>
    <t>How to Lose Friends &amp; Alienate People</t>
  </si>
  <si>
    <t>Beyond Borders</t>
  </si>
  <si>
    <t>City of Ember</t>
  </si>
  <si>
    <t>The Grandmaster</t>
  </si>
  <si>
    <t>Deterrence</t>
  </si>
  <si>
    <t>Big Trouble</t>
  </si>
  <si>
    <t>Sin City: A Dame to Kill For</t>
  </si>
  <si>
    <t>Bamboozled</t>
  </si>
  <si>
    <t>Session 9</t>
  </si>
  <si>
    <t>The Mighty Macs</t>
  </si>
  <si>
    <t>Out of Time</t>
  </si>
  <si>
    <t>The Joneses</t>
  </si>
  <si>
    <t>Jakob the Liar</t>
  </si>
  <si>
    <t>Night Watch</t>
  </si>
  <si>
    <t>Russian</t>
  </si>
  <si>
    <t>Dead Man Down</t>
  </si>
  <si>
    <t>A Dangerous Method</t>
  </si>
  <si>
    <t>Extraordinary Measures</t>
  </si>
  <si>
    <t>Middle of Nowhere</t>
  </si>
  <si>
    <t>The Lone Ranger</t>
  </si>
  <si>
    <t>Jeff, Who Lives at Home</t>
  </si>
  <si>
    <t>Stop-Loss</t>
  </si>
  <si>
    <t>Sex Drive</t>
  </si>
  <si>
    <t>Jackie Brown</t>
  </si>
  <si>
    <t>From Paris with Love</t>
  </si>
  <si>
    <t>The Basket</t>
  </si>
  <si>
    <t>Self/less</t>
  </si>
  <si>
    <t>Tomorrowland</t>
  </si>
  <si>
    <t>Slither</t>
  </si>
  <si>
    <t>Big Miracle</t>
  </si>
  <si>
    <t>The International</t>
  </si>
  <si>
    <t>The Four Feathers</t>
  </si>
  <si>
    <t>Spanglish</t>
  </si>
  <si>
    <t>Basic</t>
  </si>
  <si>
    <t>PCU</t>
  </si>
  <si>
    <t>Safe</t>
  </si>
  <si>
    <t>Premium Rush</t>
  </si>
  <si>
    <t>You Kill Me</t>
  </si>
  <si>
    <t>Turbo</t>
  </si>
  <si>
    <t>Instinct</t>
  </si>
  <si>
    <t>Hereafter</t>
  </si>
  <si>
    <t>Need for Speed</t>
  </si>
  <si>
    <t>Lakeview Terrace</t>
  </si>
  <si>
    <t>The Other Side of Heaven</t>
  </si>
  <si>
    <t>For Love of the Game</t>
  </si>
  <si>
    <t>Charlie St. Cloud</t>
  </si>
  <si>
    <t>Killer Elite</t>
  </si>
  <si>
    <t>Morning Glory</t>
  </si>
  <si>
    <t>Enough</t>
  </si>
  <si>
    <t>Youth in Revolt</t>
  </si>
  <si>
    <t>Swordfish</t>
  </si>
  <si>
    <t>The Replacements</t>
  </si>
  <si>
    <t>Homefront</t>
  </si>
  <si>
    <t>8MM</t>
  </si>
  <si>
    <t>Dead Man Walking</t>
  </si>
  <si>
    <t>A Civil Action</t>
  </si>
  <si>
    <t>Faster</t>
  </si>
  <si>
    <t>Choke</t>
  </si>
  <si>
    <t>The Mirror Has Two Faces</t>
  </si>
  <si>
    <t>Shortbus</t>
  </si>
  <si>
    <t>The Punisher</t>
  </si>
  <si>
    <t>My Fellow Americans</t>
  </si>
  <si>
    <t>Gridiron Gang</t>
  </si>
  <si>
    <t>Drop Dead Gorgeous</t>
  </si>
  <si>
    <t>Step Up Revolution</t>
  </si>
  <si>
    <t>Here Comes the Boom</t>
  </si>
  <si>
    <t>Dinosaur</t>
  </si>
  <si>
    <t>The Mothman Prophecies</t>
  </si>
  <si>
    <t>In the Land of Women</t>
  </si>
  <si>
    <t>A Perfect Getaway</t>
  </si>
  <si>
    <t>The Skeleton Key</t>
  </si>
  <si>
    <t>Gone in Sixty Seconds</t>
  </si>
  <si>
    <t>Monsters vs. Aliens</t>
  </si>
  <si>
    <t>Tomorrow Never Dies</t>
  </si>
  <si>
    <t>Blended</t>
  </si>
  <si>
    <t>Crazy/Beautiful</t>
  </si>
  <si>
    <t>Dolphins and Whales 3D: Tribes of the Ocean</t>
  </si>
  <si>
    <t>The Horse Whisperer</t>
  </si>
  <si>
    <t>Cellular</t>
  </si>
  <si>
    <t>The Expendables</t>
  </si>
  <si>
    <t>Ladder 49</t>
  </si>
  <si>
    <t>Olympus Has Fallen</t>
  </si>
  <si>
    <t>Dreamgirls</t>
  </si>
  <si>
    <t>Changing Lanes</t>
  </si>
  <si>
    <t>Out of Sight</t>
  </si>
  <si>
    <t>Daybreakers</t>
  </si>
  <si>
    <t>Cloudy with a Chance of Meatballs 2</t>
  </si>
  <si>
    <t>Mr. &amp; Mrs. Smith</t>
  </si>
  <si>
    <t>The Informant!</t>
  </si>
  <si>
    <t>Recess: School's Out</t>
  </si>
  <si>
    <t>Mo' Better Blues</t>
  </si>
  <si>
    <t>Get Smart</t>
  </si>
  <si>
    <t>Alice in Wonderland</t>
  </si>
  <si>
    <t>In the Bedroom</t>
  </si>
  <si>
    <t>In Good Company</t>
  </si>
  <si>
    <t>Letters to Juliet</t>
  </si>
  <si>
    <t>Road House</t>
  </si>
  <si>
    <t>War of the Worlds</t>
  </si>
  <si>
    <t>Me, Myself &amp; Irene</t>
  </si>
  <si>
    <t>You've Got Mail</t>
  </si>
  <si>
    <t>The Giver</t>
  </si>
  <si>
    <t>The Village</t>
  </si>
  <si>
    <t>Pain &amp; Gain</t>
  </si>
  <si>
    <t>The Crazies</t>
  </si>
  <si>
    <t>Happy Feet</t>
  </si>
  <si>
    <t>Boynton Beach Club</t>
  </si>
  <si>
    <t>Top Five</t>
  </si>
  <si>
    <t>Red Eye</t>
  </si>
  <si>
    <t>Groove</t>
  </si>
  <si>
    <t>Changeling</t>
  </si>
  <si>
    <t>The Ugly Truth</t>
  </si>
  <si>
    <t>The Lucky One</t>
  </si>
  <si>
    <t>Phantasm II</t>
  </si>
  <si>
    <t>Can't Hardly Wait</t>
  </si>
  <si>
    <t>Contraband</t>
  </si>
  <si>
    <t>The Good Girl</t>
  </si>
  <si>
    <t>Snitch</t>
  </si>
  <si>
    <t>Hoodwinked!</t>
  </si>
  <si>
    <t>Twilight Zone: The Movie</t>
  </si>
  <si>
    <t>The Lost World: Jurassic Park</t>
  </si>
  <si>
    <t>The Hangover Part II</t>
  </si>
  <si>
    <t>Evil Dead</t>
  </si>
  <si>
    <t>Brown Sugar</t>
  </si>
  <si>
    <t>Hav Plenty</t>
  </si>
  <si>
    <t>Child's Play</t>
  </si>
  <si>
    <t>The DUFF</t>
  </si>
  <si>
    <t>Star Wars: Episode I - The Phantom Menace</t>
  </si>
  <si>
    <t>Road Trip</t>
  </si>
  <si>
    <t>Let's Be Cops</t>
  </si>
  <si>
    <t>The American</t>
  </si>
  <si>
    <t>Oculus</t>
  </si>
  <si>
    <t>Act of Valor</t>
  </si>
  <si>
    <t>Pitch Perfect 2</t>
  </si>
  <si>
    <t>The Incredibly True Adventure of Two Girls in Love</t>
  </si>
  <si>
    <t>The Purge: Anarchy</t>
  </si>
  <si>
    <t>Footloose</t>
  </si>
  <si>
    <t>Crocodile Dundee</t>
  </si>
  <si>
    <t>She's Gotta Have It</t>
  </si>
  <si>
    <t>Fireproof</t>
  </si>
  <si>
    <t>Dear Wendy</t>
  </si>
  <si>
    <t>The Legend of Suriyothai</t>
  </si>
  <si>
    <t>Opal Dream</t>
  </si>
  <si>
    <t>The Swindle</t>
  </si>
  <si>
    <t>The Polar Express</t>
  </si>
  <si>
    <t>[Rec] 2</t>
  </si>
  <si>
    <t>Wasabi</t>
  </si>
  <si>
    <t>Drive</t>
  </si>
  <si>
    <t>Broken Vessels</t>
  </si>
  <si>
    <t>Fighting Tommy Riley</t>
  </si>
  <si>
    <t>Incident at Loch Ness</t>
  </si>
  <si>
    <t>Severance</t>
  </si>
  <si>
    <t>Valley of the Heart's Delight</t>
  </si>
  <si>
    <t>Interview with the Assassin</t>
  </si>
  <si>
    <t>Attack the Block</t>
  </si>
  <si>
    <t>The Gambler</t>
  </si>
  <si>
    <t>Sherrybaby</t>
  </si>
  <si>
    <t>Shooting Fish</t>
  </si>
  <si>
    <t>Blindness</t>
  </si>
  <si>
    <t>The Immigrant</t>
  </si>
  <si>
    <t>The Interview</t>
  </si>
  <si>
    <t>The Good Thief</t>
  </si>
  <si>
    <t>The Homesman</t>
  </si>
  <si>
    <t>I Love You Phillip Morris</t>
  </si>
  <si>
    <t>Zodiac</t>
  </si>
  <si>
    <t>Flyboys</t>
  </si>
  <si>
    <t>Clay Pigeons</t>
  </si>
  <si>
    <t>White Squall</t>
  </si>
  <si>
    <t>John Carter</t>
  </si>
  <si>
    <t>Romeo Is Bleeding</t>
  </si>
  <si>
    <t>Auto Focus</t>
  </si>
  <si>
    <t>Hollywood Ending</t>
  </si>
  <si>
    <t>Titan A.E.</t>
  </si>
  <si>
    <t>Lonesome Jim</t>
  </si>
  <si>
    <t>The Work and the Glory II: American Zion</t>
  </si>
  <si>
    <t>Thumbsucker</t>
  </si>
  <si>
    <t>A Walk on the Moon</t>
  </si>
  <si>
    <t>The Runaways</t>
  </si>
  <si>
    <t>The 13th Warrior</t>
  </si>
  <si>
    <t>Wyatt Earp</t>
  </si>
  <si>
    <t>The Greatest Story Ever Told</t>
  </si>
  <si>
    <t>The Greatest Movie Ever Sold</t>
  </si>
  <si>
    <t>Man on a Ledge</t>
  </si>
  <si>
    <t>Prince of Persia: The Sands of Time</t>
  </si>
  <si>
    <t>The Forbidden Kingdom</t>
  </si>
  <si>
    <t>Promised Land</t>
  </si>
  <si>
    <t>Bandits</t>
  </si>
  <si>
    <t>For Greater Glory: The True Story of Cristiada</t>
  </si>
  <si>
    <t>Run All Night</t>
  </si>
  <si>
    <t>The Last House on the Left</t>
  </si>
  <si>
    <t>The Weather Man</t>
  </si>
  <si>
    <t>Terminator Genisys</t>
  </si>
  <si>
    <t>Nightcrawler</t>
  </si>
  <si>
    <t>Rosewater</t>
  </si>
  <si>
    <t>Tears of the Sun</t>
  </si>
  <si>
    <t>Terminator Salvation</t>
  </si>
  <si>
    <t>The Chronicles of Narnia: Prince Caspian</t>
  </si>
  <si>
    <t>Arbitrage</t>
  </si>
  <si>
    <t>Hostage</t>
  </si>
  <si>
    <t>De-Lovely</t>
  </si>
  <si>
    <t>Burnt</t>
  </si>
  <si>
    <t>Dune</t>
  </si>
  <si>
    <t>The Man Who Knew Too Little</t>
  </si>
  <si>
    <t>Hoffa</t>
  </si>
  <si>
    <t>EuroTrip</t>
  </si>
  <si>
    <t>16 Blocks</t>
  </si>
  <si>
    <t>The Mechanic</t>
  </si>
  <si>
    <t>A Lot Like Love</t>
  </si>
  <si>
    <t>DysFunktional Family</t>
  </si>
  <si>
    <t>Blast from the Past</t>
  </si>
  <si>
    <t>The Spiderwick Chronicles</t>
  </si>
  <si>
    <t>The Beach</t>
  </si>
  <si>
    <t>Elysium</t>
  </si>
  <si>
    <t>The Manchurian Candidate</t>
  </si>
  <si>
    <t>Side Effects</t>
  </si>
  <si>
    <t>Antz</t>
  </si>
  <si>
    <t>Home for the Holidays</t>
  </si>
  <si>
    <t>Copycat</t>
  </si>
  <si>
    <t>London</t>
  </si>
  <si>
    <t>Lethal Weapon 4</t>
  </si>
  <si>
    <t>Silent Hill</t>
  </si>
  <si>
    <t>Joy</t>
  </si>
  <si>
    <t>Joy Ride</t>
  </si>
  <si>
    <t>Monster House</t>
  </si>
  <si>
    <t>Kick-Ass 2</t>
  </si>
  <si>
    <t>Shanghai Noon</t>
  </si>
  <si>
    <t>Bad Boys II</t>
  </si>
  <si>
    <t>J. Edgar</t>
  </si>
  <si>
    <t>Focus</t>
  </si>
  <si>
    <t>Living Out Loud</t>
  </si>
  <si>
    <t>Licence to Kill</t>
  </si>
  <si>
    <t>Slums of Beverly Hills</t>
  </si>
  <si>
    <t>Curious George</t>
  </si>
  <si>
    <t>Secret Window</t>
  </si>
  <si>
    <t>30 Days of Night</t>
  </si>
  <si>
    <t>Never Back Down</t>
  </si>
  <si>
    <t>U-571</t>
  </si>
  <si>
    <t>Contagion</t>
  </si>
  <si>
    <t>Eagle Eye</t>
  </si>
  <si>
    <t>Courage Under Fire</t>
  </si>
  <si>
    <t>Underworld: Rise of the Lycans</t>
  </si>
  <si>
    <t>Zack and Miri Make a Porno</t>
  </si>
  <si>
    <t>It's Complicated</t>
  </si>
  <si>
    <t>Outbreak</t>
  </si>
  <si>
    <t>Drag Me to Hell</t>
  </si>
  <si>
    <t>The Running Man</t>
  </si>
  <si>
    <t>Armageddon</t>
  </si>
  <si>
    <t>Kiss of the Dragon</t>
  </si>
  <si>
    <t>Black Rain</t>
  </si>
  <si>
    <t>Due Date</t>
  </si>
  <si>
    <t>What Lies Beneath</t>
  </si>
  <si>
    <t>The Sisterhood of the Traveling Pants</t>
  </si>
  <si>
    <t>Friends with Benefits</t>
  </si>
  <si>
    <t>Murder by Numbers</t>
  </si>
  <si>
    <t>Zoolander</t>
  </si>
  <si>
    <t>Derailed</t>
  </si>
  <si>
    <t>Ice Age: Continental Drift</t>
  </si>
  <si>
    <t>A History of Violence</t>
  </si>
  <si>
    <t>This Is Where I Leave You</t>
  </si>
  <si>
    <t>The Da Vinci Code</t>
  </si>
  <si>
    <t>The Hunger Games: Mockingjay - Part 2</t>
  </si>
  <si>
    <t>The Bank Job</t>
  </si>
  <si>
    <t>Jonah: A VeggieTales Movie</t>
  </si>
  <si>
    <t>But I'm a Cheerleader</t>
  </si>
  <si>
    <t>Nanny McPhee</t>
  </si>
  <si>
    <t>The Prophecy</t>
  </si>
  <si>
    <t>Talladega Nights: The Ballad of Ricky Bobby</t>
  </si>
  <si>
    <t>The Odd Life of Timothy Green</t>
  </si>
  <si>
    <t>Star Trek: Generations</t>
  </si>
  <si>
    <t>Wild Things</t>
  </si>
  <si>
    <t>Bless the Child</t>
  </si>
  <si>
    <t>Last Vegas</t>
  </si>
  <si>
    <t>Flatliners</t>
  </si>
  <si>
    <t>Black or White</t>
  </si>
  <si>
    <t>Octopussy</t>
  </si>
  <si>
    <t>The Prince of Tides</t>
  </si>
  <si>
    <t>Diary of a Wimpy Kid: Rodrick Rules</t>
  </si>
  <si>
    <t>Rush Hour 2</t>
  </si>
  <si>
    <t>Yentl</t>
  </si>
  <si>
    <t>Hitch</t>
  </si>
  <si>
    <t>Pocahontas</t>
  </si>
  <si>
    <t>Harold &amp; Kumar Escape from Guantanamo Bay</t>
  </si>
  <si>
    <t>The Second Best Exotic Marigold Hotel</t>
  </si>
  <si>
    <t>The Heat</t>
  </si>
  <si>
    <t>Chuck &amp; Buck</t>
  </si>
  <si>
    <t>Star Trek III: The Search for Spock</t>
  </si>
  <si>
    <t>Pet Sematary</t>
  </si>
  <si>
    <t>Austin Powers: The Spy Who Shagged Me</t>
  </si>
  <si>
    <t>Bad Grandpa</t>
  </si>
  <si>
    <t>Think Like a Man</t>
  </si>
  <si>
    <t>Don Jon</t>
  </si>
  <si>
    <t>Home Alone 2: Lost in New York</t>
  </si>
  <si>
    <t>A Nightmare on Elm Street 3: Dream Warriors</t>
  </si>
  <si>
    <t>The Original Kings of Comedy</t>
  </si>
  <si>
    <t>The Puffy Chair</t>
  </si>
  <si>
    <t>Jackass: The Movie</t>
  </si>
  <si>
    <t>Insidious: Chapter 2</t>
  </si>
  <si>
    <t>The Howling</t>
  </si>
  <si>
    <t>Saw II</t>
  </si>
  <si>
    <t>My Big Fat Greek Wedding</t>
  </si>
  <si>
    <t>My Date with Drew</t>
  </si>
  <si>
    <t>The Brothers McMullen</t>
  </si>
  <si>
    <t>Pontypool</t>
  </si>
  <si>
    <t>Renaissance</t>
  </si>
  <si>
    <t>Eulogy</t>
  </si>
  <si>
    <t>Just Looking</t>
  </si>
  <si>
    <t>Repo! The Genetic Opera</t>
  </si>
  <si>
    <t>The Greatest</t>
  </si>
  <si>
    <t>Trucker</t>
  </si>
  <si>
    <t>The Heart of Me</t>
  </si>
  <si>
    <t>The Beaver</t>
  </si>
  <si>
    <t>The Oogieloves in the Big Balloon Adventure</t>
  </si>
  <si>
    <t>Six-String Samurai</t>
  </si>
  <si>
    <t>The Watcher</t>
  </si>
  <si>
    <t>My Blueberry Nights</t>
  </si>
  <si>
    <t>Oscar and Lucinda</t>
  </si>
  <si>
    <t>The White Countess</t>
  </si>
  <si>
    <t>The Great Raid</t>
  </si>
  <si>
    <t>Filipino</t>
  </si>
  <si>
    <t>Baby Boy</t>
  </si>
  <si>
    <t>Untraceable</t>
  </si>
  <si>
    <t>The Holy Girl</t>
  </si>
  <si>
    <t>Taking Woodstock</t>
  </si>
  <si>
    <t>The Lost City</t>
  </si>
  <si>
    <t>Beyond the Sea</t>
  </si>
  <si>
    <t>The Hoax</t>
  </si>
  <si>
    <t>May</t>
  </si>
  <si>
    <t>Pink Narcissus</t>
  </si>
  <si>
    <t>Catch a Fire</t>
  </si>
  <si>
    <t>Coco Before Chanel</t>
  </si>
  <si>
    <t>Mystery, Alaska</t>
  </si>
  <si>
    <t>Moonlight Mile</t>
  </si>
  <si>
    <t>Dragonslayer</t>
  </si>
  <si>
    <t>K-19: The Widowmaker</t>
  </si>
  <si>
    <t>Ghosts of Mississippi</t>
  </si>
  <si>
    <t>Lady in White</t>
  </si>
  <si>
    <t>Albert Nobbs</t>
  </si>
  <si>
    <t>Inherent Vice</t>
  </si>
  <si>
    <t>The Tree of Life</t>
  </si>
  <si>
    <t>The New World</t>
  </si>
  <si>
    <t>Flushed Away</t>
  </si>
  <si>
    <t>Sinbad: Legend of the Seven Seas</t>
  </si>
  <si>
    <t>Event Horizon</t>
  </si>
  <si>
    <t>Blue Car</t>
  </si>
  <si>
    <t>The Ballad of Jack and Rose</t>
  </si>
  <si>
    <t>The Ninth Gate</t>
  </si>
  <si>
    <t>Escape Plan</t>
  </si>
  <si>
    <t>The Legend of Bagger Vance</t>
  </si>
  <si>
    <t>The Long Kiss Goodnight</t>
  </si>
  <si>
    <t>Walk Hard: The Dewey Cox Story</t>
  </si>
  <si>
    <t>Anna and the King</t>
  </si>
  <si>
    <t>We Own the Night</t>
  </si>
  <si>
    <t>Robin Hood</t>
  </si>
  <si>
    <t>The Soloist</t>
  </si>
  <si>
    <t>Only the Strong</t>
  </si>
  <si>
    <t>The Chronicles of Riddick</t>
  </si>
  <si>
    <t>Marvin's Room</t>
  </si>
  <si>
    <t>The Rundown</t>
  </si>
  <si>
    <t>Ender's Game</t>
  </si>
  <si>
    <t>The Pirates! Band of Misfits</t>
  </si>
  <si>
    <t>A Mighty Heart</t>
  </si>
  <si>
    <t>I Heart Huckabees</t>
  </si>
  <si>
    <t>Wish I Was Here</t>
  </si>
  <si>
    <t>Primary Colors</t>
  </si>
  <si>
    <t>Serial Mom</t>
  </si>
  <si>
    <t>Sweet November</t>
  </si>
  <si>
    <t>Penguins of Madagascar</t>
  </si>
  <si>
    <t>RED 2</t>
  </si>
  <si>
    <t>Ghost Town</t>
  </si>
  <si>
    <t>Seeking a Friend for the End of the World</t>
  </si>
  <si>
    <t>Hidalgo</t>
  </si>
  <si>
    <t>The Lovely Bones</t>
  </si>
  <si>
    <t>The Way of the Gun</t>
  </si>
  <si>
    <t>The Other Boleyn Girl</t>
  </si>
  <si>
    <t>Gangster Squad</t>
  </si>
  <si>
    <t>Bad Words</t>
  </si>
  <si>
    <t>The Shawshank Redemption</t>
  </si>
  <si>
    <t>Just Like Heaven</t>
  </si>
  <si>
    <t>Quantum of Solace</t>
  </si>
  <si>
    <t>Old Joy</t>
  </si>
  <si>
    <t>Angels &amp; Demons</t>
  </si>
  <si>
    <t>The Bourne Legacy</t>
  </si>
  <si>
    <t>The Expendables 2</t>
  </si>
  <si>
    <t>The Matrix Revolutions</t>
  </si>
  <si>
    <t>In Time</t>
  </si>
  <si>
    <t>Small Time Crooks</t>
  </si>
  <si>
    <t>Center Stage</t>
  </si>
  <si>
    <t>Pirates of the Caribbean: On Stranger Tides</t>
  </si>
  <si>
    <t>Absolute Power</t>
  </si>
  <si>
    <t>The Amazing Spider-Man 2</t>
  </si>
  <si>
    <t>Conspiracy Theory</t>
  </si>
  <si>
    <t>The Best of Me</t>
  </si>
  <si>
    <t>Unfaithful</t>
  </si>
  <si>
    <t>Epic</t>
  </si>
  <si>
    <t>Four Rooms</t>
  </si>
  <si>
    <t>Love &amp; Other Drugs</t>
  </si>
  <si>
    <t>The Wolverine</t>
  </si>
  <si>
    <t>American Reunion</t>
  </si>
  <si>
    <t>Puss in Boots</t>
  </si>
  <si>
    <t>Take the Lead</t>
  </si>
  <si>
    <t>The Other Guys</t>
  </si>
  <si>
    <t>Resident Evil</t>
  </si>
  <si>
    <t>X-Men Origins: Wolverine</t>
  </si>
  <si>
    <t>Madagascar: Escape 2 Africa</t>
  </si>
  <si>
    <t>2 Guns</t>
  </si>
  <si>
    <t>Mambo Italiano</t>
  </si>
  <si>
    <t>The Family Man</t>
  </si>
  <si>
    <t>Tuck Everlasting</t>
  </si>
  <si>
    <t>Home</t>
  </si>
  <si>
    <t>Charlie and the Chocolate Factory</t>
  </si>
  <si>
    <t>Menace II Society</t>
  </si>
  <si>
    <t>Hocus Pocus</t>
  </si>
  <si>
    <t>City of Angels</t>
  </si>
  <si>
    <t>The Mask of Zorro</t>
  </si>
  <si>
    <t>Blade II</t>
  </si>
  <si>
    <t>Something's Gotta Give</t>
  </si>
  <si>
    <t>Hairspray</t>
  </si>
  <si>
    <t>Hannibal Rising</t>
  </si>
  <si>
    <t>Tales from the Crypt: Demon Knight</t>
  </si>
  <si>
    <t>The Rules of Attraction</t>
  </si>
  <si>
    <t>The Living Daylights</t>
  </si>
  <si>
    <t>Hook</t>
  </si>
  <si>
    <t>Ramona and Beezus</t>
  </si>
  <si>
    <t>Kit Kittredge: An American Girl</t>
  </si>
  <si>
    <t>Selena</t>
  </si>
  <si>
    <t>Divergent</t>
  </si>
  <si>
    <t>Nothing to Lose</t>
  </si>
  <si>
    <t>Wanted</t>
  </si>
  <si>
    <t>Stepmom</t>
  </si>
  <si>
    <t>When the Game Stands Tall</t>
  </si>
  <si>
    <t>Brooklyn's Finest</t>
  </si>
  <si>
    <t>Smokin' Aces</t>
  </si>
  <si>
    <t>Hotel Transylvania 2</t>
  </si>
  <si>
    <t>Half Baked</t>
  </si>
  <si>
    <t>Final Destination</t>
  </si>
  <si>
    <t>The Whole Nine Yards</t>
  </si>
  <si>
    <t>Under the Tuscan Sun</t>
  </si>
  <si>
    <t>White Fang</t>
  </si>
  <si>
    <t>Machete</t>
  </si>
  <si>
    <t>Safe Haven</t>
  </si>
  <si>
    <t>Scoop</t>
  </si>
  <si>
    <t>The Hunger Games: Mockingjay - Part 1</t>
  </si>
  <si>
    <t>Patch Adams</t>
  </si>
  <si>
    <t>Star Wars: Episode II - Attack of the Clones</t>
  </si>
  <si>
    <t>Bridget Jones's Diary</t>
  </si>
  <si>
    <t>Bruce Almighty</t>
  </si>
  <si>
    <t>Signs</t>
  </si>
  <si>
    <t>This Is the End</t>
  </si>
  <si>
    <t>Next Stop Wonderland</t>
  </si>
  <si>
    <t>Nick and Norah's Infinite Playlist</t>
  </si>
  <si>
    <t>Analyze This</t>
  </si>
  <si>
    <t>American Desi</t>
  </si>
  <si>
    <t>The Exorcism of Emily Rose</t>
  </si>
  <si>
    <t>The Best Man</t>
  </si>
  <si>
    <t>The Fast and the Furious</t>
  </si>
  <si>
    <t>A Walk Among the Tombstones</t>
  </si>
  <si>
    <t>The Proposal</t>
  </si>
  <si>
    <t>Tumbleweeds</t>
  </si>
  <si>
    <t>Lethal Weapon 3</t>
  </si>
  <si>
    <t>The Best Man Holiday</t>
  </si>
  <si>
    <t>Rumble in the Bronx</t>
  </si>
  <si>
    <t>Project X</t>
  </si>
  <si>
    <t>Dodgeball: A True Underdog Story</t>
  </si>
  <si>
    <t>Diamonds Are Forever</t>
  </si>
  <si>
    <t>Kissing Jessica Stein</t>
  </si>
  <si>
    <t>The Greatest Show on Earth</t>
  </si>
  <si>
    <t>Bend It Like Beckham</t>
  </si>
  <si>
    <t>Your Sister's Sister</t>
  </si>
  <si>
    <t>Kevin Hart: Let Me Explain</t>
  </si>
  <si>
    <t>Like Crazy</t>
  </si>
  <si>
    <t>Police Academy</t>
  </si>
  <si>
    <t>The Beast from 20,000 Fathoms</t>
  </si>
  <si>
    <t>Facing the Giants</t>
  </si>
  <si>
    <t>Major Dundee</t>
  </si>
  <si>
    <t>Defendor</t>
  </si>
  <si>
    <t>Machine Gun Preacher</t>
  </si>
  <si>
    <t>Ride with the Devil</t>
  </si>
  <si>
    <t>The Yellow Handkerchief</t>
  </si>
  <si>
    <t>Copying Beethoven</t>
  </si>
  <si>
    <t>Heaven's Gate</t>
  </si>
  <si>
    <t>Fido</t>
  </si>
  <si>
    <t>Born to Fly: Elizabeth Streb vs. Gravity</t>
  </si>
  <si>
    <t>Ondine</t>
  </si>
  <si>
    <t>Me and Orson Welles</t>
  </si>
  <si>
    <t>Prefontaine</t>
  </si>
  <si>
    <t>The Cotton Club</t>
  </si>
  <si>
    <t>eXistenZ</t>
  </si>
  <si>
    <t>The Perfect Host</t>
  </si>
  <si>
    <t>A Lego Brickumentary</t>
  </si>
  <si>
    <t>Super</t>
  </si>
  <si>
    <t>Stoker</t>
  </si>
  <si>
    <t>A Home at the End of the World</t>
  </si>
  <si>
    <t>The Imaginarium of Doctor Parnassus</t>
  </si>
  <si>
    <t>Spun</t>
  </si>
  <si>
    <t>Spider</t>
  </si>
  <si>
    <t>From Dusk Till Dawn</t>
  </si>
  <si>
    <t>Young Sherlock Holmes</t>
  </si>
  <si>
    <t>Resurrecting the Champ</t>
  </si>
  <si>
    <t>La otra conquista</t>
  </si>
  <si>
    <t>Martian Child</t>
  </si>
  <si>
    <t>Detroit Rock City</t>
  </si>
  <si>
    <t>The Curse of the Jade Scorpion</t>
  </si>
  <si>
    <t>Cheap Thrills</t>
  </si>
  <si>
    <t>Bringing Out the Dead</t>
  </si>
  <si>
    <t>Pandorum</t>
  </si>
  <si>
    <t>The Shipping News</t>
  </si>
  <si>
    <t>Inside Deep Throat</t>
  </si>
  <si>
    <t>Redbelt</t>
  </si>
  <si>
    <t>Rendition</t>
  </si>
  <si>
    <t>Snow Falling on Cedars</t>
  </si>
  <si>
    <t>Goal! The Dream Begins</t>
  </si>
  <si>
    <t>Fair Game</t>
  </si>
  <si>
    <t>The Outsiders</t>
  </si>
  <si>
    <t>Tristram Shandy: A Cock and Bull Story</t>
  </si>
  <si>
    <t>Death Sentence</t>
  </si>
  <si>
    <t>Mr. Turner</t>
  </si>
  <si>
    <t>Everyone Says I Love You</t>
  </si>
  <si>
    <t>Midnight in the Garden of Good and Evil</t>
  </si>
  <si>
    <t>Ali</t>
  </si>
  <si>
    <t>Bicentennial Man</t>
  </si>
  <si>
    <t>The Girl Next Door</t>
  </si>
  <si>
    <t>My Summer of Love</t>
  </si>
  <si>
    <t>Surf's Up</t>
  </si>
  <si>
    <t>A Christmas Carol</t>
  </si>
  <si>
    <t>Atlantis: The Lost Empire</t>
  </si>
  <si>
    <t>The Ghost and the Darkness</t>
  </si>
  <si>
    <t>Where the Wild Things Are</t>
  </si>
  <si>
    <t>Men in Black 3</t>
  </si>
  <si>
    <t>Bottle Shock</t>
  </si>
  <si>
    <t>Unstoppable</t>
  </si>
  <si>
    <t>Spectre</t>
  </si>
  <si>
    <t>The Boxtrolls</t>
  </si>
  <si>
    <t>Bulworth</t>
  </si>
  <si>
    <t>Don Juan DeMarco</t>
  </si>
  <si>
    <t>Hellboy</t>
  </si>
  <si>
    <t>The Incredible Hulk</t>
  </si>
  <si>
    <t>From Hell</t>
  </si>
  <si>
    <t>TRON: Legacy</t>
  </si>
  <si>
    <t>The Hitchhiker's Guide to the Galaxy</t>
  </si>
  <si>
    <t>Arlington Road</t>
  </si>
  <si>
    <t>The American President</t>
  </si>
  <si>
    <t>To Die For</t>
  </si>
  <si>
    <t>Quigley Down Under</t>
  </si>
  <si>
    <t>X-Men: The Last Stand</t>
  </si>
  <si>
    <t>Lord of War</t>
  </si>
  <si>
    <t>Draft Day</t>
  </si>
  <si>
    <t>The Transporter</t>
  </si>
  <si>
    <t>Underworld: Evolution</t>
  </si>
  <si>
    <t>The Nativity Story</t>
  </si>
  <si>
    <t>The Matador</t>
  </si>
  <si>
    <t>Walking and Talking</t>
  </si>
  <si>
    <t>The Lake House</t>
  </si>
  <si>
    <t>Sliding Doors</t>
  </si>
  <si>
    <t>Street Kings</t>
  </si>
  <si>
    <t>Hanna</t>
  </si>
  <si>
    <t>Con Air</t>
  </si>
  <si>
    <t>Any Given Sunday</t>
  </si>
  <si>
    <t>Yes Man</t>
  </si>
  <si>
    <t>The Usual Suspects</t>
  </si>
  <si>
    <t>Safe House</t>
  </si>
  <si>
    <t>50 First Dates</t>
  </si>
  <si>
    <t>The Man with the Golden Gun</t>
  </si>
  <si>
    <t>High Tension</t>
  </si>
  <si>
    <t>Quartet</t>
  </si>
  <si>
    <t>Saints and Soldiers</t>
  </si>
  <si>
    <t>Sholem Aleichem: Laughing in the Darkness</t>
  </si>
  <si>
    <t>Bernie</t>
  </si>
  <si>
    <t>Over the Hedge</t>
  </si>
  <si>
    <t>Rounders</t>
  </si>
  <si>
    <t>Superman II</t>
  </si>
  <si>
    <t>A Prairie Home Companion</t>
  </si>
  <si>
    <t>The Grey</t>
  </si>
  <si>
    <t>Flirting with Disaster</t>
  </si>
  <si>
    <t>Max</t>
  </si>
  <si>
    <t>Babe</t>
  </si>
  <si>
    <t>For Your Eyes Only</t>
  </si>
  <si>
    <t>Where the Heart Is</t>
  </si>
  <si>
    <t>The Black Dahlia</t>
  </si>
  <si>
    <t>Get on the Bus</t>
  </si>
  <si>
    <t>One Hour Photo</t>
  </si>
  <si>
    <t>Logan's Run</t>
  </si>
  <si>
    <t>1408</t>
  </si>
  <si>
    <t>The Addams Family</t>
  </si>
  <si>
    <t>The Maze Runner</t>
  </si>
  <si>
    <t>Thirteen</t>
  </si>
  <si>
    <t>Lucky Number Slevin</t>
  </si>
  <si>
    <t>El crimen del padre Amaro</t>
  </si>
  <si>
    <t>Romeo + Juliet</t>
  </si>
  <si>
    <t>On Her Majesty's Secret Service</t>
  </si>
  <si>
    <t>Young Guns</t>
  </si>
  <si>
    <t>Bad Boys</t>
  </si>
  <si>
    <t>The Devil Wears Prada</t>
  </si>
  <si>
    <t>My Girl</t>
  </si>
  <si>
    <t>The Firm</t>
  </si>
  <si>
    <t>The Naked Gun 2Â½: The Smell of Fear</t>
  </si>
  <si>
    <t>Set It Off</t>
  </si>
  <si>
    <t>Liar Liar</t>
  </si>
  <si>
    <t>The Vow</t>
  </si>
  <si>
    <t>If I Stay</t>
  </si>
  <si>
    <t>Clueless</t>
  </si>
  <si>
    <t>Live and Let Die</t>
  </si>
  <si>
    <t>Bridesmaids</t>
  </si>
  <si>
    <t>Beavis and Butt-Head Do America</t>
  </si>
  <si>
    <t>Waiting...</t>
  </si>
  <si>
    <t>No Escape</t>
  </si>
  <si>
    <t>The Witch</t>
  </si>
  <si>
    <t>The Robe</t>
  </si>
  <si>
    <t>La Bamba</t>
  </si>
  <si>
    <t>Bloodsport</t>
  </si>
  <si>
    <t>Sinister</t>
  </si>
  <si>
    <t>The Fog</t>
  </si>
  <si>
    <t>Insidious</t>
  </si>
  <si>
    <t>Steamboy</t>
  </si>
  <si>
    <t>Of Horses and Men</t>
  </si>
  <si>
    <t>Icelandic</t>
  </si>
  <si>
    <t>Alias Betty</t>
  </si>
  <si>
    <t>The Good Heart</t>
  </si>
  <si>
    <t>Special</t>
  </si>
  <si>
    <t>Wild Target</t>
  </si>
  <si>
    <t>Buffalo Soldiers</t>
  </si>
  <si>
    <t>Wah-Wah</t>
  </si>
  <si>
    <t>The Hunting Party</t>
  </si>
  <si>
    <t>City by the Sea</t>
  </si>
  <si>
    <t>Imagine Me &amp; You</t>
  </si>
  <si>
    <t>Cradle Will Rock</t>
  </si>
  <si>
    <t>Veronica Guerin</t>
  </si>
  <si>
    <t>Joe</t>
  </si>
  <si>
    <t>Cats Don't Dance</t>
  </si>
  <si>
    <t>Bon voyage</t>
  </si>
  <si>
    <t>Radio Flyer</t>
  </si>
  <si>
    <t>When Did You Last See Your Father?</t>
  </si>
  <si>
    <t>Anonymous</t>
  </si>
  <si>
    <t>Mumford</t>
  </si>
  <si>
    <t>The Brothers Bloom</t>
  </si>
  <si>
    <t>The Iceman</t>
  </si>
  <si>
    <t>A Good Year</t>
  </si>
  <si>
    <t>Mirrormask</t>
  </si>
  <si>
    <t>All the Real Girls</t>
  </si>
  <si>
    <t>The Island</t>
  </si>
  <si>
    <t>Elizabeth: The Golden Age</t>
  </si>
  <si>
    <t>The Last Castle</t>
  </si>
  <si>
    <t>The Beyond</t>
  </si>
  <si>
    <t>The East</t>
  </si>
  <si>
    <t>Green Zone</t>
  </si>
  <si>
    <t>The Majestic</t>
  </si>
  <si>
    <t>Yes</t>
  </si>
  <si>
    <t>Jab Tak Hai Jaan</t>
  </si>
  <si>
    <t>The Work and the Glory</t>
  </si>
  <si>
    <t>The 33</t>
  </si>
  <si>
    <t>The Road to El Dorado</t>
  </si>
  <si>
    <t>Sunshine State</t>
  </si>
  <si>
    <t>The Importance of Being Earnest</t>
  </si>
  <si>
    <t>Simon Birch</t>
  </si>
  <si>
    <t>Chappie</t>
  </si>
  <si>
    <t>All Is Lost</t>
  </si>
  <si>
    <t>The Diary of a Teenage Girl</t>
  </si>
  <si>
    <t>Labor Day</t>
  </si>
  <si>
    <t>The Holiday</t>
  </si>
  <si>
    <t>Bolt</t>
  </si>
  <si>
    <t>Mr. Peabody &amp; Sherman</t>
  </si>
  <si>
    <t>Hearts in Atlantis</t>
  </si>
  <si>
    <t>Extremely Loud &amp; Incredibly Close</t>
  </si>
  <si>
    <t>Sea Rex 3D: Journey to a Prehistoric World</t>
  </si>
  <si>
    <t>He Got Game</t>
  </si>
  <si>
    <t>A Knight's Tale</t>
  </si>
  <si>
    <t>Whip It</t>
  </si>
  <si>
    <t>The Business of Fancydancing</t>
  </si>
  <si>
    <t>Mission: Impossible III</t>
  </si>
  <si>
    <t>Basquiat</t>
  </si>
  <si>
    <t>Kingpin</t>
  </si>
  <si>
    <t>Crooklyn</t>
  </si>
  <si>
    <t>That Thing You Do!</t>
  </si>
  <si>
    <t>The Hunchback of Notre Dame</t>
  </si>
  <si>
    <t>Get on Up</t>
  </si>
  <si>
    <t>Dreamer: Inspired by a True Story</t>
  </si>
  <si>
    <t>The Duchess</t>
  </si>
  <si>
    <t>Shadow of the Vampire</t>
  </si>
  <si>
    <t>The Emperor's Club</t>
  </si>
  <si>
    <t>Rob Roy</t>
  </si>
  <si>
    <t>Jersey Boys</t>
  </si>
  <si>
    <t>The Book of Eli</t>
  </si>
  <si>
    <t>Tea with Mussolini</t>
  </si>
  <si>
    <t>Captain America: The First Avenger</t>
  </si>
  <si>
    <t>Hustle &amp; Flow</t>
  </si>
  <si>
    <t>An Ideal Husband</t>
  </si>
  <si>
    <t>The History Boys</t>
  </si>
  <si>
    <t>The Place Beyond the Pines</t>
  </si>
  <si>
    <t>Return to Me</t>
  </si>
  <si>
    <t>Jay and Silent Bob Strike Back</t>
  </si>
  <si>
    <t>Raising Cain</t>
  </si>
  <si>
    <t>Breakdown</t>
  </si>
  <si>
    <t>Vanilla Sky</t>
  </si>
  <si>
    <t>Madagascar 3: Europe's Most Wanted</t>
  </si>
  <si>
    <t>Radio</t>
  </si>
  <si>
    <t>Sunshine Cleaning</t>
  </si>
  <si>
    <t>Water for Elephants</t>
  </si>
  <si>
    <t>Step Brothers</t>
  </si>
  <si>
    <t>Little Shop of Horrors</t>
  </si>
  <si>
    <t>The Debt</t>
  </si>
  <si>
    <t>The Chronicles of Narnia: The Lion, the Witch and the Wardrobe</t>
  </si>
  <si>
    <t>Four Brothers</t>
  </si>
  <si>
    <t>National Treasure</t>
  </si>
  <si>
    <t>Saved!</t>
  </si>
  <si>
    <t>Serendipity</t>
  </si>
  <si>
    <t>Patriot Games</t>
  </si>
  <si>
    <t>Conan the Barbarian</t>
  </si>
  <si>
    <t>Warm Bodies</t>
  </si>
  <si>
    <t>Dolphin Tale</t>
  </si>
  <si>
    <t>Clear and Present Danger</t>
  </si>
  <si>
    <t>Unknown</t>
  </si>
  <si>
    <t>The Upside of Anger</t>
  </si>
  <si>
    <t>Beyond the Lights</t>
  </si>
  <si>
    <t>East Is East</t>
  </si>
  <si>
    <t>Get Shorty</t>
  </si>
  <si>
    <t>Role Models</t>
  </si>
  <si>
    <t>Bowling for Columbine</t>
  </si>
  <si>
    <t>Ice Age: The Meltdown</t>
  </si>
  <si>
    <t>Duel in the Sun</t>
  </si>
  <si>
    <t>Madagascar</t>
  </si>
  <si>
    <t>The Last Dragon</t>
  </si>
  <si>
    <t>Horrible Bosses</t>
  </si>
  <si>
    <t>The Rose</t>
  </si>
  <si>
    <t>Robin Hood: Prince of Thieves</t>
  </si>
  <si>
    <t>Cruel Intentions</t>
  </si>
  <si>
    <t>Disturbia</t>
  </si>
  <si>
    <t>Bill &amp; Ted's Excellent Adventure</t>
  </si>
  <si>
    <t>Independence Day</t>
  </si>
  <si>
    <t>The Wood</t>
  </si>
  <si>
    <t>The Next Three Days</t>
  </si>
  <si>
    <t>You Only Live Twice</t>
  </si>
  <si>
    <t>Cool Runnings</t>
  </si>
  <si>
    <t>Elf</t>
  </si>
  <si>
    <t>When the Cat's Away</t>
  </si>
  <si>
    <t>Soul Food</t>
  </si>
  <si>
    <t>Ace Ventura: Pet Detective</t>
  </si>
  <si>
    <t>The Mask</t>
  </si>
  <si>
    <t>It Follows</t>
  </si>
  <si>
    <t>Aqua Teen Hunger Force Colon Movie Film for Theaters</t>
  </si>
  <si>
    <t>Stripes</t>
  </si>
  <si>
    <t>Mrs. Doubtfire</t>
  </si>
  <si>
    <t>Fatal Attraction</t>
  </si>
  <si>
    <t>Top Gun</t>
  </si>
  <si>
    <t>Pretty Woman</t>
  </si>
  <si>
    <t>Lovely &amp; Amazing</t>
  </si>
  <si>
    <t>Clean</t>
  </si>
  <si>
    <t>Napoleon Dynamite</t>
  </si>
  <si>
    <t>El Mariachi</t>
  </si>
  <si>
    <t>The Host</t>
  </si>
  <si>
    <t>Korean</t>
  </si>
  <si>
    <t>Spy Game</t>
  </si>
  <si>
    <t>The Pledge</t>
  </si>
  <si>
    <t>The Chumscrubber</t>
  </si>
  <si>
    <t>Time to Choose</t>
  </si>
  <si>
    <t>The Amazing Catfish</t>
  </si>
  <si>
    <t>The Lucky Ones</t>
  </si>
  <si>
    <t>Trollhunter</t>
  </si>
  <si>
    <t>Les visiteurs</t>
  </si>
  <si>
    <t>Dracula: Pages from a Virgin's Diary</t>
  </si>
  <si>
    <t>Antarctic Edge: 70Â° South</t>
  </si>
  <si>
    <t>House of D</t>
  </si>
  <si>
    <t>Legend</t>
  </si>
  <si>
    <t>The Perfect Game</t>
  </si>
  <si>
    <t>Miss Potter</t>
  </si>
  <si>
    <t>Courage</t>
  </si>
  <si>
    <t>Broken City</t>
  </si>
  <si>
    <t>Snowpiercer</t>
  </si>
  <si>
    <t>Poolhall Junkies</t>
  </si>
  <si>
    <t>Curse of the Golden Flower</t>
  </si>
  <si>
    <t>Last Orders</t>
  </si>
  <si>
    <t>Kundun</t>
  </si>
  <si>
    <t>I'm Not There.</t>
  </si>
  <si>
    <t>Flash of Genius</t>
  </si>
  <si>
    <t>In the Heart of the Sea</t>
  </si>
  <si>
    <t>An Unfinished Life</t>
  </si>
  <si>
    <t>A Most Violent Year</t>
  </si>
  <si>
    <t>Charlie Bartlett</t>
  </si>
  <si>
    <t>Buried</t>
  </si>
  <si>
    <t>The Bounty</t>
  </si>
  <si>
    <t>The Wackness</t>
  </si>
  <si>
    <t>Zero Effect</t>
  </si>
  <si>
    <t>Wicker Park</t>
  </si>
  <si>
    <t>Rabbit Hole</t>
  </si>
  <si>
    <t>The Life of David Gale</t>
  </si>
  <si>
    <t>Dream with the Fishes</t>
  </si>
  <si>
    <t>Kill the Messenger</t>
  </si>
  <si>
    <t>I Am Love</t>
  </si>
  <si>
    <t>The Last Station</t>
  </si>
  <si>
    <t>Jesus' Son</t>
  </si>
  <si>
    <t>Igby Goes Down</t>
  </si>
  <si>
    <t>Bright Star</t>
  </si>
  <si>
    <t>Pacific Rim</t>
  </si>
  <si>
    <t>Seven Years in Tibet</t>
  </si>
  <si>
    <t>Unleashed</t>
  </si>
  <si>
    <t>Black Snake Moan</t>
  </si>
  <si>
    <t>What Dreams May Come</t>
  </si>
  <si>
    <t>Cadillac Records</t>
  </si>
  <si>
    <t>Legend of the Guardians: The Owls of Ga'Hoole</t>
  </si>
  <si>
    <t>Rent</t>
  </si>
  <si>
    <t>Oblivion</t>
  </si>
  <si>
    <t>One True Thing</t>
  </si>
  <si>
    <t>Runner Runner</t>
  </si>
  <si>
    <t>Bobby</t>
  </si>
  <si>
    <t>I Married a Strange Person!</t>
  </si>
  <si>
    <t>The Contender</t>
  </si>
  <si>
    <t>Hellboy II: The Golden Army</t>
  </si>
  <si>
    <t>Frankenweenie</t>
  </si>
  <si>
    <t>Spirit: Stallion of the Cimarron</t>
  </si>
  <si>
    <t>One Day</t>
  </si>
  <si>
    <t>ParaNorman</t>
  </si>
  <si>
    <t>Paul</t>
  </si>
  <si>
    <t>The Thirteenth Floor</t>
  </si>
  <si>
    <t>Public Enemies</t>
  </si>
  <si>
    <t>Prometheus</t>
  </si>
  <si>
    <t>Syriana</t>
  </si>
  <si>
    <t>World War Z</t>
  </si>
  <si>
    <t>The Amazing Spider-Man</t>
  </si>
  <si>
    <t>End of the Spear</t>
  </si>
  <si>
    <t>Black Mass</t>
  </si>
  <si>
    <t>Tropic Thunder</t>
  </si>
  <si>
    <t>Thor</t>
  </si>
  <si>
    <t>UHF</t>
  </si>
  <si>
    <t>Cloudy with a Chance of Meatballs</t>
  </si>
  <si>
    <t>The X Files</t>
  </si>
  <si>
    <t>The World's End</t>
  </si>
  <si>
    <t>A Serious Man</t>
  </si>
  <si>
    <t>Jack Reacher</t>
  </si>
  <si>
    <t>Maleficent</t>
  </si>
  <si>
    <t>The Cabin in the Woods</t>
  </si>
  <si>
    <t>Pollock</t>
  </si>
  <si>
    <t>The Prince of Egypt</t>
  </si>
  <si>
    <t>Big Eyes</t>
  </si>
  <si>
    <t>Million Dollar Arm</t>
  </si>
  <si>
    <t>Iron Man 2</t>
  </si>
  <si>
    <t>Rio</t>
  </si>
  <si>
    <t>Burn After Reading</t>
  </si>
  <si>
    <t>Trekkies</t>
  </si>
  <si>
    <t>Harsh Times</t>
  </si>
  <si>
    <t>The Broken Hearts Club: A Romantic Comedy</t>
  </si>
  <si>
    <t>Stir of Echoes</t>
  </si>
  <si>
    <t>The Italian Job</t>
  </si>
  <si>
    <t>Non-Stop</t>
  </si>
  <si>
    <t>Cleopatra</t>
  </si>
  <si>
    <t>Scrooged</t>
  </si>
  <si>
    <t>28 Weeks Later</t>
  </si>
  <si>
    <t>Real Women Have Curves</t>
  </si>
  <si>
    <t>Summer of Sam</t>
  </si>
  <si>
    <t>Batman Returns</t>
  </si>
  <si>
    <t>The Glass House</t>
  </si>
  <si>
    <t>Cinderella</t>
  </si>
  <si>
    <t>Annie Get Your Gun</t>
  </si>
  <si>
    <t>Ice Age: Dawn of the Dinosaurs</t>
  </si>
  <si>
    <t>My Week with Marilyn</t>
  </si>
  <si>
    <t>Crank</t>
  </si>
  <si>
    <t>Underworld</t>
  </si>
  <si>
    <t>Julie &amp; Julia</t>
  </si>
  <si>
    <t>Chicken Run</t>
  </si>
  <si>
    <t>Ever After: A Cinderella Story</t>
  </si>
  <si>
    <t>Notes on a Scandal</t>
  </si>
  <si>
    <t>Notting Hill</t>
  </si>
  <si>
    <t>The Lost Skeleton of Cadavra</t>
  </si>
  <si>
    <t>8 Mile</t>
  </si>
  <si>
    <t>The SpongeBob SquarePants Movie</t>
  </si>
  <si>
    <t>Meet the Parents</t>
  </si>
  <si>
    <t>Austin Powers: International Man of Mystery</t>
  </si>
  <si>
    <t>Cloverfield</t>
  </si>
  <si>
    <t>Happy Gilmore</t>
  </si>
  <si>
    <t>Pineapple Express</t>
  </si>
  <si>
    <t>The Rookie</t>
  </si>
  <si>
    <t>The Color of Money</t>
  </si>
  <si>
    <t>We're the Millers</t>
  </si>
  <si>
    <t>Jurassic World</t>
  </si>
  <si>
    <t>Ted</t>
  </si>
  <si>
    <t>Urbania</t>
  </si>
  <si>
    <t>Kids</t>
  </si>
  <si>
    <t>Knocked Up</t>
  </si>
  <si>
    <t>Mean Girls</t>
  </si>
  <si>
    <t>Safety Not Guaranteed</t>
  </si>
  <si>
    <t>Wayne's World</t>
  </si>
  <si>
    <t>My Dog Skip</t>
  </si>
  <si>
    <t>Thunderball</t>
  </si>
  <si>
    <t>Time Bandits</t>
  </si>
  <si>
    <t>American Pie</t>
  </si>
  <si>
    <t>Ghost</t>
  </si>
  <si>
    <t>Another Earth</t>
  </si>
  <si>
    <t>Hellraiser</t>
  </si>
  <si>
    <t>Courageous</t>
  </si>
  <si>
    <t>Hollywood Shuffle</t>
  </si>
  <si>
    <t>Primer</t>
  </si>
  <si>
    <t>Fateless</t>
  </si>
  <si>
    <t>Hungarian</t>
  </si>
  <si>
    <t>The Young and Prodigious T.S. Spivet</t>
  </si>
  <si>
    <t>The Warlords</t>
  </si>
  <si>
    <t>Little White Lies</t>
  </si>
  <si>
    <t>The Passion of the Christ</t>
  </si>
  <si>
    <t>Aramaic</t>
  </si>
  <si>
    <t>The Children of Huang Shi</t>
  </si>
  <si>
    <t>Top Spin</t>
  </si>
  <si>
    <t>8: The Mormon Proposition</t>
  </si>
  <si>
    <t>Human Traffic</t>
  </si>
  <si>
    <t>Hesher</t>
  </si>
  <si>
    <t>The Protector</t>
  </si>
  <si>
    <t>Infamous</t>
  </si>
  <si>
    <t>Find Me Guilty</t>
  </si>
  <si>
    <t>The Devil's Double</t>
  </si>
  <si>
    <t>Winter in Wartime</t>
  </si>
  <si>
    <t>Dutch</t>
  </si>
  <si>
    <t>The Dangerous Lives of Altar Boys</t>
  </si>
  <si>
    <t>Bottle Rocket</t>
  </si>
  <si>
    <t>Ravenous</t>
  </si>
  <si>
    <t>The Water Diviner</t>
  </si>
  <si>
    <t>The Merchant of Venice</t>
  </si>
  <si>
    <t>The Jacket</t>
  </si>
  <si>
    <t>Iris</t>
  </si>
  <si>
    <t>Mandela: Long Walk to Freedom</t>
  </si>
  <si>
    <t>Extreme Measures</t>
  </si>
  <si>
    <t>The Railway Man</t>
  </si>
  <si>
    <t>Limbo</t>
  </si>
  <si>
    <t>Two Lovers</t>
  </si>
  <si>
    <t>Nixon</t>
  </si>
  <si>
    <t>Treasure Planet</t>
  </si>
  <si>
    <t>Deceptive Practice: The Mysteries and Mentors of Ricky Jay</t>
  </si>
  <si>
    <t>The House of Mirth</t>
  </si>
  <si>
    <t>Two Brothers</t>
  </si>
  <si>
    <t>A Most Wanted Man</t>
  </si>
  <si>
    <t>Flags of Our Fathers</t>
  </si>
  <si>
    <t>Dredd</t>
  </si>
  <si>
    <t>8 Women</t>
  </si>
  <si>
    <t>Michael Collins</t>
  </si>
  <si>
    <t>Melancholia</t>
  </si>
  <si>
    <t>Being Julia</t>
  </si>
  <si>
    <t>The Quiet American</t>
  </si>
  <si>
    <t>Lords of Dogtown</t>
  </si>
  <si>
    <t>Arthur Christmas</t>
  </si>
  <si>
    <t>Meet Joe Black</t>
  </si>
  <si>
    <t>The Master</t>
  </si>
  <si>
    <t>Danny Collins</t>
  </si>
  <si>
    <t>Mrs Henderson Presents</t>
  </si>
  <si>
    <t>Away We Go</t>
  </si>
  <si>
    <t>Body of Lies</t>
  </si>
  <si>
    <t>A Scanner Darkly</t>
  </si>
  <si>
    <t>Eastern Promises</t>
  </si>
  <si>
    <t>We Are Marshall</t>
  </si>
  <si>
    <t>The Kingdom</t>
  </si>
  <si>
    <t>Thirteen Conversations About One Thing</t>
  </si>
  <si>
    <t>Real Steel</t>
  </si>
  <si>
    <t>A.I. Artificial Intelligence</t>
  </si>
  <si>
    <t>Everest</t>
  </si>
  <si>
    <t>The Pirate</t>
  </si>
  <si>
    <t>Conversations with Other Women</t>
  </si>
  <si>
    <t>Charlie Wilson's War</t>
  </si>
  <si>
    <t>Jarhead</t>
  </si>
  <si>
    <t>Kinsey</t>
  </si>
  <si>
    <t>Concussion</t>
  </si>
  <si>
    <t>The Princess and the Frog</t>
  </si>
  <si>
    <t>Secretary</t>
  </si>
  <si>
    <t>The Patriot</t>
  </si>
  <si>
    <t>Pirates of the Caribbean: At World's End</t>
  </si>
  <si>
    <t>We Were Soldiers</t>
  </si>
  <si>
    <t>9</t>
  </si>
  <si>
    <t>The Counselor</t>
  </si>
  <si>
    <t>Boiler Room</t>
  </si>
  <si>
    <t>Brothers</t>
  </si>
  <si>
    <t>The Longest Ride</t>
  </si>
  <si>
    <t>Valkyrie</t>
  </si>
  <si>
    <t>Becoming Jane</t>
  </si>
  <si>
    <t>88 Minutes</t>
  </si>
  <si>
    <t>Alive</t>
  </si>
  <si>
    <t>Anastasia</t>
  </si>
  <si>
    <t>Tinker Tailor Soldier Spy</t>
  </si>
  <si>
    <t>I, Robot</t>
  </si>
  <si>
    <t>Thor: The Dark World</t>
  </si>
  <si>
    <t>Get Low</t>
  </si>
  <si>
    <t>The Adjustment Bureau</t>
  </si>
  <si>
    <t>Three Kings</t>
  </si>
  <si>
    <t>Robot &amp; Frank</t>
  </si>
  <si>
    <t>About a Boy</t>
  </si>
  <si>
    <t>Enchanted</t>
  </si>
  <si>
    <t>Tremors</t>
  </si>
  <si>
    <t>Margin Call</t>
  </si>
  <si>
    <t>Blade</t>
  </si>
  <si>
    <t>RED</t>
  </si>
  <si>
    <t>The Time Traveler's Wife</t>
  </si>
  <si>
    <t>Payback</t>
  </si>
  <si>
    <t>Die Hard 2</t>
  </si>
  <si>
    <t>Spaceballs</t>
  </si>
  <si>
    <t>Pitch Black</t>
  </si>
  <si>
    <t>Hotel Transylvania</t>
  </si>
  <si>
    <t>I Love You, Man</t>
  </si>
  <si>
    <t>P.S. I Love You</t>
  </si>
  <si>
    <t>The Words</t>
  </si>
  <si>
    <t>The Muppets</t>
  </si>
  <si>
    <t>Harold &amp; Kumar Go to White Castle</t>
  </si>
  <si>
    <t>Transformers</t>
  </si>
  <si>
    <t>Enough Said</t>
  </si>
  <si>
    <t>Mission: Impossible</t>
  </si>
  <si>
    <t>School of Rock</t>
  </si>
  <si>
    <t>Marley &amp; Me</t>
  </si>
  <si>
    <t>The Devil's Rejects</t>
  </si>
  <si>
    <t>Soul Surfer</t>
  </si>
  <si>
    <t>Wild</t>
  </si>
  <si>
    <t>Super 8</t>
  </si>
  <si>
    <t>My Own Private Idaho</t>
  </si>
  <si>
    <t>The Spectacular Now</t>
  </si>
  <si>
    <t>Wag the Dog</t>
  </si>
  <si>
    <t>The Ides of March</t>
  </si>
  <si>
    <t>Bad Santa</t>
  </si>
  <si>
    <t>The Spy Who Loved Me</t>
  </si>
  <si>
    <t>Ulee's Gold</t>
  </si>
  <si>
    <t>Holes</t>
  </si>
  <si>
    <t>A Simple Plan</t>
  </si>
  <si>
    <t>To Save a Life</t>
  </si>
  <si>
    <t>22 Jump Street</t>
  </si>
  <si>
    <t>The 40-Year-Old Virgin</t>
  </si>
  <si>
    <t>QuinceaÃ±era</t>
  </si>
  <si>
    <t>Wendy and Lucy</t>
  </si>
  <si>
    <t>Dressed to Kill</t>
  </si>
  <si>
    <t>Chronicle</t>
  </si>
  <si>
    <t>Jackass 3D</t>
  </si>
  <si>
    <t>The Kids Are All Right</t>
  </si>
  <si>
    <t>WarGames</t>
  </si>
  <si>
    <t>Easy A</t>
  </si>
  <si>
    <t>There's Something About Mary</t>
  </si>
  <si>
    <t>Monster's Ball</t>
  </si>
  <si>
    <t>Pieces of April</t>
  </si>
  <si>
    <t>The Gift</t>
  </si>
  <si>
    <t>Waitress</t>
  </si>
  <si>
    <t>Marilyn Hotchkiss' Ballroom Dancing and Charm School</t>
  </si>
  <si>
    <t>Four Weddings and a Funeral</t>
  </si>
  <si>
    <t>Super Troopers</t>
  </si>
  <si>
    <t>Slacker</t>
  </si>
  <si>
    <t>Paa</t>
  </si>
  <si>
    <t>The Raven</t>
  </si>
  <si>
    <t>Tango</t>
  </si>
  <si>
    <t>The Knife of Don Juan</t>
  </si>
  <si>
    <t>The Harvest/La Cosecha</t>
  </si>
  <si>
    <t>Agora</t>
  </si>
  <si>
    <t>The Messenger</t>
  </si>
  <si>
    <t>Timecrimes</t>
  </si>
  <si>
    <t>Pride and Glory</t>
  </si>
  <si>
    <t>The Princess and the Cobbler</t>
  </si>
  <si>
    <t>Without Limits</t>
  </si>
  <si>
    <t>Sweet Sweetback's Baadasssss Song</t>
  </si>
  <si>
    <t>American Psycho</t>
  </si>
  <si>
    <t>Micmacs</t>
  </si>
  <si>
    <t>Ip Man 3</t>
  </si>
  <si>
    <t>Censored Voices</t>
  </si>
  <si>
    <t>Hebrew</t>
  </si>
  <si>
    <t>Love's Abiding Joy</t>
  </si>
  <si>
    <t>District B13</t>
  </si>
  <si>
    <t>Killing Them Softly</t>
  </si>
  <si>
    <t>The Names of Love</t>
  </si>
  <si>
    <t>Nicholas Nickleby</t>
  </si>
  <si>
    <t>Made in Dagenham</t>
  </si>
  <si>
    <t>Le Havre</t>
  </si>
  <si>
    <t>Never Let Me Go</t>
  </si>
  <si>
    <t>A Better Life</t>
  </si>
  <si>
    <t>Things We Lost in the Fire</t>
  </si>
  <si>
    <t>Mother and Child</t>
  </si>
  <si>
    <t>Brotherly Love</t>
  </si>
  <si>
    <t>Harry Brown</t>
  </si>
  <si>
    <t>The Believer</t>
  </si>
  <si>
    <t>Chasing Mavericks</t>
  </si>
  <si>
    <t>The Ghost Writer</t>
  </si>
  <si>
    <t>Mallrats</t>
  </si>
  <si>
    <t>Whatever Works</t>
  </si>
  <si>
    <t>Kingdom of Heaven</t>
  </si>
  <si>
    <t>Shattered Glass</t>
  </si>
  <si>
    <t>Highlander</t>
  </si>
  <si>
    <t>Everybody's Fine</t>
  </si>
  <si>
    <t>The End of the Affair</t>
  </si>
  <si>
    <t>Starship Troopers</t>
  </si>
  <si>
    <t>Trees Lounge</t>
  </si>
  <si>
    <t>Steve Jobs</t>
  </si>
  <si>
    <t>Let Me In</t>
  </si>
  <si>
    <t>Troy</t>
  </si>
  <si>
    <t>Shooter</t>
  </si>
  <si>
    <t>It's Kind of a Funny Story</t>
  </si>
  <si>
    <t>Awake</t>
  </si>
  <si>
    <t>The Virgin Suicides</t>
  </si>
  <si>
    <t>Caramel</t>
  </si>
  <si>
    <t>Arabic</t>
  </si>
  <si>
    <t>Pay It Forward</t>
  </si>
  <si>
    <t>Rango</t>
  </si>
  <si>
    <t>The Doors</t>
  </si>
  <si>
    <t>Latter Days</t>
  </si>
  <si>
    <t>Slam</t>
  </si>
  <si>
    <t>Of Gods and Men</t>
  </si>
  <si>
    <t>Seven Psychopaths</t>
  </si>
  <si>
    <t>White Oleander</t>
  </si>
  <si>
    <t>King Kong</t>
  </si>
  <si>
    <t>The Age of Innocence</t>
  </si>
  <si>
    <t>Team America: World Police</t>
  </si>
  <si>
    <t>Spring Breakers</t>
  </si>
  <si>
    <t>Remember Me</t>
  </si>
  <si>
    <t>In Too Deep</t>
  </si>
  <si>
    <t>War Horse</t>
  </si>
  <si>
    <t>Cold Mountain</t>
  </si>
  <si>
    <t>Live Free or Die Hard</t>
  </si>
  <si>
    <t>Amistad</t>
  </si>
  <si>
    <t>Ruby in Paradise</t>
  </si>
  <si>
    <t>Unbreakable</t>
  </si>
  <si>
    <t>True Lies</t>
  </si>
  <si>
    <t>Silverado</t>
  </si>
  <si>
    <t>Brave</t>
  </si>
  <si>
    <t>Man of Steel</t>
  </si>
  <si>
    <t>The Peanuts Movie</t>
  </si>
  <si>
    <t>A Bug's Life</t>
  </si>
  <si>
    <t>Paddington</t>
  </si>
  <si>
    <t>Feardotcom</t>
  </si>
  <si>
    <t>The Mist</t>
  </si>
  <si>
    <t>Insomnia</t>
  </si>
  <si>
    <t>Vicky Cristina Barcelona</t>
  </si>
  <si>
    <t>Men of Honor</t>
  </si>
  <si>
    <t>Frailty</t>
  </si>
  <si>
    <t>The Age of Adaline</t>
  </si>
  <si>
    <t>Secretariat</t>
  </si>
  <si>
    <t>I Am Legend</t>
  </si>
  <si>
    <t>Unbroken</t>
  </si>
  <si>
    <t>Beginners</t>
  </si>
  <si>
    <t>Lilo &amp; Stitch</t>
  </si>
  <si>
    <t>Love &amp; Basketball</t>
  </si>
  <si>
    <t>GoldenEye</t>
  </si>
  <si>
    <t>Furious 7</t>
  </si>
  <si>
    <t>The Equalizer</t>
  </si>
  <si>
    <t>The Matrix Reloaded</t>
  </si>
  <si>
    <t>Short Cut to Nirvana: Kumbh Mela</t>
  </si>
  <si>
    <t>Cars</t>
  </si>
  <si>
    <t>Iron Man 3</t>
  </si>
  <si>
    <t>Forgetting Sarah Marshall</t>
  </si>
  <si>
    <t>The Intern</t>
  </si>
  <si>
    <t>About Schmidt</t>
  </si>
  <si>
    <t>Coach Carter</t>
  </si>
  <si>
    <t>10 Things I Hate About You</t>
  </si>
  <si>
    <t>Star Trek VI: The Undiscovered Country</t>
  </si>
  <si>
    <t>Idlewild</t>
  </si>
  <si>
    <t>Confidence</t>
  </si>
  <si>
    <t>Exotica</t>
  </si>
  <si>
    <t>Raising Victor Vargas</t>
  </si>
  <si>
    <t>A League of Their Own</t>
  </si>
  <si>
    <t>Out of Africa</t>
  </si>
  <si>
    <t>Diner</t>
  </si>
  <si>
    <t>Shrek 2</t>
  </si>
  <si>
    <t>Rocky Balboa</t>
  </si>
  <si>
    <t>Old School</t>
  </si>
  <si>
    <t>Anchorman: The Legend of Ron Burgundy</t>
  </si>
  <si>
    <t>Winter's Bone</t>
  </si>
  <si>
    <t>21 Jump Street</t>
  </si>
  <si>
    <t>Smoke Signals</t>
  </si>
  <si>
    <t>Desperado</t>
  </si>
  <si>
    <t>Chicago</t>
  </si>
  <si>
    <t>Pitch Perfect</t>
  </si>
  <si>
    <t>Half Nelson</t>
  </si>
  <si>
    <t>Lee Daniels' The Butler</t>
  </si>
  <si>
    <t>Dave Chappelle's Block Party</t>
  </si>
  <si>
    <t>Shakespeare in Love</t>
  </si>
  <si>
    <t>The Apostle</t>
  </si>
  <si>
    <t>Escape from New York</t>
  </si>
  <si>
    <t>Major League</t>
  </si>
  <si>
    <t>Bridge to Terabithia</t>
  </si>
  <si>
    <t>Speed</t>
  </si>
  <si>
    <t>Born on the Fourth of July</t>
  </si>
  <si>
    <t>The Sessions</t>
  </si>
  <si>
    <t>Scream</t>
  </si>
  <si>
    <t>The Descent</t>
  </si>
  <si>
    <t>Chariots of Fire</t>
  </si>
  <si>
    <t>The Karate Kid</t>
  </si>
  <si>
    <t>The Full Monty</t>
  </si>
  <si>
    <t>Gremlins</t>
  </si>
  <si>
    <t>The Conspirator</t>
  </si>
  <si>
    <t>Sex, Lies, and Videotape</t>
  </si>
  <si>
    <t>Grease</t>
  </si>
  <si>
    <t>Tarnation</t>
  </si>
  <si>
    <t>Exiled</t>
  </si>
  <si>
    <t>The Road</t>
  </si>
  <si>
    <t>Amen.</t>
  </si>
  <si>
    <t>Flame and Citron</t>
  </si>
  <si>
    <t>Danish</t>
  </si>
  <si>
    <t>Aberdeen</t>
  </si>
  <si>
    <t>The Good, the Bad, the Weird</t>
  </si>
  <si>
    <t>Lovely, Still</t>
  </si>
  <si>
    <t>Enter the Void</t>
  </si>
  <si>
    <t>The Widow of Saint-Pierre</t>
  </si>
  <si>
    <t>MoliÃ¨re</t>
  </si>
  <si>
    <t>Shaolin Soccer</t>
  </si>
  <si>
    <t>Imaginary Heroes</t>
  </si>
  <si>
    <t>Aimee &amp; Jaguar</t>
  </si>
  <si>
    <t>Soul Kitchen</t>
  </si>
  <si>
    <t>Duma</t>
  </si>
  <si>
    <t>The Woman Chaser</t>
  </si>
  <si>
    <t>The Hudsucker Proxy</t>
  </si>
  <si>
    <t>The Bubble</t>
  </si>
  <si>
    <t>Peaceful Warrior</t>
  </si>
  <si>
    <t>Sunshine</t>
  </si>
  <si>
    <t>Once in a Lifetime: The Extraordinary Story of the New York Cosmos</t>
  </si>
  <si>
    <t>The Express</t>
  </si>
  <si>
    <t>Mongol: The Rise of Genghis Khan</t>
  </si>
  <si>
    <t>Mongolian</t>
  </si>
  <si>
    <t>The Fountain</t>
  </si>
  <si>
    <t>The Young Victoria</t>
  </si>
  <si>
    <t>RocknRolla</t>
  </si>
  <si>
    <t>Another Year</t>
  </si>
  <si>
    <t>Paris, je t'aime</t>
  </si>
  <si>
    <t>Anomalisa</t>
  </si>
  <si>
    <t>Thirteen Days</t>
  </si>
  <si>
    <t>Big Trouble in Little China</t>
  </si>
  <si>
    <t>The Life Aquatic with Steve Zissou</t>
  </si>
  <si>
    <t>The Hammer</t>
  </si>
  <si>
    <t>Angela's Ashes</t>
  </si>
  <si>
    <t>North Country</t>
  </si>
  <si>
    <t>Rescue Dawn</t>
  </si>
  <si>
    <t>The Man from U.N.C.L.E.</t>
  </si>
  <si>
    <t>Shame</t>
  </si>
  <si>
    <t>The Secret Life of Walter Mitty</t>
  </si>
  <si>
    <t>Revolutionary Road</t>
  </si>
  <si>
    <t>Memoirs of a Geisha</t>
  </si>
  <si>
    <t>Punch-Drunk Love</t>
  </si>
  <si>
    <t>Rise of the Guardians</t>
  </si>
  <si>
    <t>L'auberge espagnole</t>
  </si>
  <si>
    <t>Fantasia 2000</t>
  </si>
  <si>
    <t>Ronin</t>
  </si>
  <si>
    <t>Eyes Wide Shut</t>
  </si>
  <si>
    <t>Talk Radio</t>
  </si>
  <si>
    <t>Winnie the Pooh</t>
  </si>
  <si>
    <t>The Negotiator</t>
  </si>
  <si>
    <t>The Emperor's New Groove</t>
  </si>
  <si>
    <t>The Guard</t>
  </si>
  <si>
    <t>Out of the Furnace</t>
  </si>
  <si>
    <t>The Book of Life</t>
  </si>
  <si>
    <t>The Spanish Prisoner</t>
  </si>
  <si>
    <t>Kung Fu Panda 2</t>
  </si>
  <si>
    <t>Megamind</t>
  </si>
  <si>
    <t>Glengarry Glen Ross</t>
  </si>
  <si>
    <t>This Is It</t>
  </si>
  <si>
    <t>Girl, Interrupted</t>
  </si>
  <si>
    <t>Finding Forrester</t>
  </si>
  <si>
    <t>Mad City</t>
  </si>
  <si>
    <t>Enemy of the State</t>
  </si>
  <si>
    <t>Closer</t>
  </si>
  <si>
    <t>The Terminal</t>
  </si>
  <si>
    <t>Cube</t>
  </si>
  <si>
    <t>Monsters University</t>
  </si>
  <si>
    <t>Narc</t>
  </si>
  <si>
    <t>The Great Gatsby</t>
  </si>
  <si>
    <t>Seabiscuit</t>
  </si>
  <si>
    <t>The Croods</t>
  </si>
  <si>
    <t>Face/Off</t>
  </si>
  <si>
    <t>Jade</t>
  </si>
  <si>
    <t>On the Waterfront</t>
  </si>
  <si>
    <t>Dark Blue</t>
  </si>
  <si>
    <t>Suspect Zero</t>
  </si>
  <si>
    <t>August: Osage County</t>
  </si>
  <si>
    <t>The Cooler</t>
  </si>
  <si>
    <t>Galaxy Quest</t>
  </si>
  <si>
    <t>Fast Five</t>
  </si>
  <si>
    <t>Antwone Fisher</t>
  </si>
  <si>
    <t>Songcatcher</t>
  </si>
  <si>
    <t>Identity</t>
  </si>
  <si>
    <t>Crimson Tide</t>
  </si>
  <si>
    <t>Blue Jasmine</t>
  </si>
  <si>
    <t>Election</t>
  </si>
  <si>
    <t>Spider-Man 2</t>
  </si>
  <si>
    <t>Pirates of the Caribbean: Dead Man's Chest</t>
  </si>
  <si>
    <t>Dirty Pretty Things</t>
  </si>
  <si>
    <t>Twin Falls Idaho</t>
  </si>
  <si>
    <t>The Night Listener</t>
  </si>
  <si>
    <t>Eight Below</t>
  </si>
  <si>
    <t>Gosford Park</t>
  </si>
  <si>
    <t>City of God</t>
  </si>
  <si>
    <t>Erin Brockovich</t>
  </si>
  <si>
    <t>Superman</t>
  </si>
  <si>
    <t>The Hundred-Foot Journey</t>
  </si>
  <si>
    <t>Eve's Bayou</t>
  </si>
  <si>
    <t>Dope</t>
  </si>
  <si>
    <t>Go</t>
  </si>
  <si>
    <t>Men in Black</t>
  </si>
  <si>
    <t>An Education</t>
  </si>
  <si>
    <t>Chocolat</t>
  </si>
  <si>
    <t>Spider-Man</t>
  </si>
  <si>
    <t>Flight</t>
  </si>
  <si>
    <t>Woman in Gold</t>
  </si>
  <si>
    <t>Jerry Maguire</t>
  </si>
  <si>
    <t>They Live</t>
  </si>
  <si>
    <t>Little Women</t>
  </si>
  <si>
    <t>St. Vincent</t>
  </si>
  <si>
    <t>The Secret Life of Bees</t>
  </si>
  <si>
    <t>Run Lola Run</t>
  </si>
  <si>
    <t>The Land Before Time</t>
  </si>
  <si>
    <t>The Descendants</t>
  </si>
  <si>
    <t>Star Trek IV: The Voyage Home</t>
  </si>
  <si>
    <t>The Best Exotic Marigold Hotel</t>
  </si>
  <si>
    <t>Precious</t>
  </si>
  <si>
    <t>The Hunger Games</t>
  </si>
  <si>
    <t>Crazy Heart</t>
  </si>
  <si>
    <t>The Queen</t>
  </si>
  <si>
    <t>American Sniper</t>
  </si>
  <si>
    <t>Pale Rider</t>
  </si>
  <si>
    <t>Big</t>
  </si>
  <si>
    <t>Beasts of the Southern Wild</t>
  </si>
  <si>
    <t>Borat: Cultural Learnings of America for Make Benefit Glorious Nation of Kazakhstan</t>
  </si>
  <si>
    <t>Monster</t>
  </si>
  <si>
    <t>Dumb &amp; Dumber</t>
  </si>
  <si>
    <t>Friday</t>
  </si>
  <si>
    <t>Good Morning, Vietnam</t>
  </si>
  <si>
    <t>Mr. Holland's Opus</t>
  </si>
  <si>
    <t>Dr. No</t>
  </si>
  <si>
    <t>Beverly Hills Cop</t>
  </si>
  <si>
    <t>American History X</t>
  </si>
  <si>
    <t>Chasing Amy</t>
  </si>
  <si>
    <t>In the Company of Men</t>
  </si>
  <si>
    <t>Super Size Me</t>
  </si>
  <si>
    <t>Red Cliff</t>
  </si>
  <si>
    <t>Manderlay</t>
  </si>
  <si>
    <t>I Served the King of England</t>
  </si>
  <si>
    <t>Czech</t>
  </si>
  <si>
    <t>Pink Ribbons, Inc.</t>
  </si>
  <si>
    <t>The Baader Meinhof Complex</t>
  </si>
  <si>
    <t>Summer Storm</t>
  </si>
  <si>
    <t>Femme Fatale</t>
  </si>
  <si>
    <t>Maria Full of Grace</t>
  </si>
  <si>
    <t>Wristcutters: A Love Story</t>
  </si>
  <si>
    <t>The Walk</t>
  </si>
  <si>
    <t>Little Boy</t>
  </si>
  <si>
    <t>Take Shelter</t>
  </si>
  <si>
    <t>Wonder Boys</t>
  </si>
  <si>
    <t>Journey from the Fall</t>
  </si>
  <si>
    <t>Vietnamese</t>
  </si>
  <si>
    <t>Running Scared</t>
  </si>
  <si>
    <t>Lars and the Real Girl</t>
  </si>
  <si>
    <t>Quills</t>
  </si>
  <si>
    <t>Deconstructing Harry</t>
  </si>
  <si>
    <t>Across the Universe</t>
  </si>
  <si>
    <t>The Adventures of Tintin</t>
  </si>
  <si>
    <t>Switchback</t>
  </si>
  <si>
    <t>Basic Instinct 2</t>
  </si>
  <si>
    <t>Heavenly Creatures</t>
  </si>
  <si>
    <t>Topsy-Turvy</t>
  </si>
  <si>
    <t>Invictus</t>
  </si>
  <si>
    <t>Master and Commander: The Far Side of the World</t>
  </si>
  <si>
    <t>Man on the Moon</t>
  </si>
  <si>
    <t>The Phantom of the Opera</t>
  </si>
  <si>
    <t>Once Upon a Time in America</t>
  </si>
  <si>
    <t>River's Edge</t>
  </si>
  <si>
    <t>Ghost World</t>
  </si>
  <si>
    <t>Blood In, Blood Out</t>
  </si>
  <si>
    <t>Mindhunters</t>
  </si>
  <si>
    <t>Death at a Funeral</t>
  </si>
  <si>
    <t>The Horse Boy</t>
  </si>
  <si>
    <t>K-PAX</t>
  </si>
  <si>
    <t>City Island</t>
  </si>
  <si>
    <t>Contact</t>
  </si>
  <si>
    <t>Dancer in the Dark</t>
  </si>
  <si>
    <t>Far from Heaven</t>
  </si>
  <si>
    <t>Shadowlands</t>
  </si>
  <si>
    <t>Inside Llewyn Davis</t>
  </si>
  <si>
    <t>Love Jones</t>
  </si>
  <si>
    <t>Mission: Impossible - Rogue Nation</t>
  </si>
  <si>
    <t>Corpse Bride</t>
  </si>
  <si>
    <t>Ant-Man</t>
  </si>
  <si>
    <t>Mission: Impossible - Ghost Protocol</t>
  </si>
  <si>
    <t>Kama Sutra: A Tale of Love</t>
  </si>
  <si>
    <t>My Sister's Keeper</t>
  </si>
  <si>
    <t>A Passage to India</t>
  </si>
  <si>
    <t>Crazy, Stupid, Love.</t>
  </si>
  <si>
    <t>The Rock</t>
  </si>
  <si>
    <t>Grosse Pointe Blank</t>
  </si>
  <si>
    <t>Better Luck Tomorrow</t>
  </si>
  <si>
    <t>Me and You and Everyone We Know</t>
  </si>
  <si>
    <t>A Bridge Too Far</t>
  </si>
  <si>
    <t>Monsoon Wedding</t>
  </si>
  <si>
    <t>Begin Again</t>
  </si>
  <si>
    <t>The Bucket List</t>
  </si>
  <si>
    <t>X-Men</t>
  </si>
  <si>
    <t>Frida</t>
  </si>
  <si>
    <t>Mud</t>
  </si>
  <si>
    <t>Back to the Future Part III</t>
  </si>
  <si>
    <t>Looper</t>
  </si>
  <si>
    <t>Dawn of the Dead</t>
  </si>
  <si>
    <t>Zero Dark Thirty</t>
  </si>
  <si>
    <t>The Simpsons Movie</t>
  </si>
  <si>
    <t>Bella</t>
  </si>
  <si>
    <t>McFarland, USA</t>
  </si>
  <si>
    <t>Harry Potter and the Chamber of Secrets</t>
  </si>
  <si>
    <t>Bound</t>
  </si>
  <si>
    <t>Blue Valentine</t>
  </si>
  <si>
    <t>Vera Drake</t>
  </si>
  <si>
    <t>Lincoln</t>
  </si>
  <si>
    <t>Much Ado About Nothing</t>
  </si>
  <si>
    <t>The English Patient</t>
  </si>
  <si>
    <t>Green Room</t>
  </si>
  <si>
    <t>Dogma</t>
  </si>
  <si>
    <t>Up in the Air</t>
  </si>
  <si>
    <t>A Walk to Remember</t>
  </si>
  <si>
    <t>National Lampoon's Vacation</t>
  </si>
  <si>
    <t>Capote</t>
  </si>
  <si>
    <t>The Way Way Back</t>
  </si>
  <si>
    <t>Clerks II</t>
  </si>
  <si>
    <t>The Squid and the Whale</t>
  </si>
  <si>
    <t>20 Feet from Stardom</t>
  </si>
  <si>
    <t>The Limey</t>
  </si>
  <si>
    <t>Caddyshack</t>
  </si>
  <si>
    <t>A Room with a View</t>
  </si>
  <si>
    <t>Poltergeist</t>
  </si>
  <si>
    <t>Tootsie</t>
  </si>
  <si>
    <t>Waking Ned Devine</t>
  </si>
  <si>
    <t>Transamerica</t>
  </si>
  <si>
    <t>Driving Miss Daisy</t>
  </si>
  <si>
    <t>Swingers</t>
  </si>
  <si>
    <t>Osama</t>
  </si>
  <si>
    <t>Dari</t>
  </si>
  <si>
    <t>10 Days in a Madhouse</t>
  </si>
  <si>
    <t>Madadayo</t>
  </si>
  <si>
    <t>Rudderless</t>
  </si>
  <si>
    <t>Over the Hill to the Poorhouse</t>
  </si>
  <si>
    <t>2046</t>
  </si>
  <si>
    <t>Tsotsi</t>
  </si>
  <si>
    <t>Zulu</t>
  </si>
  <si>
    <t>Equilibrium</t>
  </si>
  <si>
    <t>The Assassination of Jesse James by the Coward Robert Ford</t>
  </si>
  <si>
    <t>Synecdoche, New York</t>
  </si>
  <si>
    <t>Cry Freedom</t>
  </si>
  <si>
    <t>We Need to Talk About Kevin</t>
  </si>
  <si>
    <t>Cloud Atlas</t>
  </si>
  <si>
    <t>Travelers and Magicians</t>
  </si>
  <si>
    <t>Dzongkha</t>
  </si>
  <si>
    <t>Three Burials</t>
  </si>
  <si>
    <t>Reservoir Dogs</t>
  </si>
  <si>
    <t>The Painted Veil</t>
  </si>
  <si>
    <t>Richard III</t>
  </si>
  <si>
    <t>Hugo</t>
  </si>
  <si>
    <t>The Ice Storm</t>
  </si>
  <si>
    <t>Burn</t>
  </si>
  <si>
    <t>Scott Pilgrim vs. the World</t>
  </si>
  <si>
    <t>Tora! Tora! Tora!</t>
  </si>
  <si>
    <t>Bullets Over Broadway</t>
  </si>
  <si>
    <t>Sarah's Key</t>
  </si>
  <si>
    <t>Straight Out of Brooklyn</t>
  </si>
  <si>
    <t>Life as a House</t>
  </si>
  <si>
    <t>The Aviator</t>
  </si>
  <si>
    <t>Captive</t>
  </si>
  <si>
    <t>Reign Over Me</t>
  </si>
  <si>
    <t>Frozen River</t>
  </si>
  <si>
    <t>The Hobbit: The Battle of the Five Armies</t>
  </si>
  <si>
    <t>Rabbit-Proof Fence</t>
  </si>
  <si>
    <t>August Rush</t>
  </si>
  <si>
    <t>The Devil's Advocate</t>
  </si>
  <si>
    <t>Call + Response</t>
  </si>
  <si>
    <t>Elizabeth</t>
  </si>
  <si>
    <t>Harry Potter and the Half-Blood Prince</t>
  </si>
  <si>
    <t>Layer Cake</t>
  </si>
  <si>
    <t>Mulan</t>
  </si>
  <si>
    <t>Babel</t>
  </si>
  <si>
    <t>Sherlock Holmes: A Game of Shadows</t>
  </si>
  <si>
    <t>Buffalo '66</t>
  </si>
  <si>
    <t>Doubt</t>
  </si>
  <si>
    <t>Oliver!</t>
  </si>
  <si>
    <t>Source Code</t>
  </si>
  <si>
    <t>Freedom Writers</t>
  </si>
  <si>
    <t>Southpaw</t>
  </si>
  <si>
    <t>Gods and Monsters</t>
  </si>
  <si>
    <t>Avengers: Age of Ultron</t>
  </si>
  <si>
    <t>Total Recall</t>
  </si>
  <si>
    <t>The Curse of the Were-Rabbit</t>
  </si>
  <si>
    <t>Harry Potter and the Order of the Phoenix</t>
  </si>
  <si>
    <t>X-Men 2</t>
  </si>
  <si>
    <t>The Bridges of Madison County</t>
  </si>
  <si>
    <t>Bram Stoker's Dracula</t>
  </si>
  <si>
    <t>The Orphanage</t>
  </si>
  <si>
    <t>Trance</t>
  </si>
  <si>
    <t>Legends of the Fall</t>
  </si>
  <si>
    <t>The Constant Gardener</t>
  </si>
  <si>
    <t>Miracle</t>
  </si>
  <si>
    <t>42</t>
  </si>
  <si>
    <t>Saving Mr. Banks</t>
  </si>
  <si>
    <t>Harry Potter and the Sorcerer's Stone</t>
  </si>
  <si>
    <t>Selma</t>
  </si>
  <si>
    <t>Open Range</t>
  </si>
  <si>
    <t>Best in Show</t>
  </si>
  <si>
    <t>Perfume: The Story of a Murderer</t>
  </si>
  <si>
    <t>Brooklyn</t>
  </si>
  <si>
    <t>Still Alice</t>
  </si>
  <si>
    <t>Good Night, and Good Luck.</t>
  </si>
  <si>
    <t>My Cousin Vinny</t>
  </si>
  <si>
    <t>Despicable Me 2</t>
  </si>
  <si>
    <t>Beetlejuice</t>
  </si>
  <si>
    <t>George Washington</t>
  </si>
  <si>
    <t>Sideways</t>
  </si>
  <si>
    <t>Welcome to the Dollhouse</t>
  </si>
  <si>
    <t>The Conjuring</t>
  </si>
  <si>
    <t>Transsiberian</t>
  </si>
  <si>
    <t>From Russia with Love</t>
  </si>
  <si>
    <t>Metropolitan</t>
  </si>
  <si>
    <t>A Nightmare on Elm Street</t>
  </si>
  <si>
    <t>Home Alone</t>
  </si>
  <si>
    <t>Fruitvale Station</t>
  </si>
  <si>
    <t>Juno</t>
  </si>
  <si>
    <t>Fahrenheit 9/11</t>
  </si>
  <si>
    <t>Killer Joe</t>
  </si>
  <si>
    <t>Pinocchio</t>
  </si>
  <si>
    <t>Roger &amp; Me</t>
  </si>
  <si>
    <t>Pi</t>
  </si>
  <si>
    <t>The Circle</t>
  </si>
  <si>
    <t>Persian</t>
  </si>
  <si>
    <t>American Graffiti</t>
  </si>
  <si>
    <t>The Texas Chain Saw Massacre</t>
  </si>
  <si>
    <t>The Flowers of War</t>
  </si>
  <si>
    <t>As It Is in Heaven</t>
  </si>
  <si>
    <t>Swedish</t>
  </si>
  <si>
    <t>All or Nothing</t>
  </si>
  <si>
    <t>Elling</t>
  </si>
  <si>
    <t>Oliver Twist</t>
  </si>
  <si>
    <t>The Damned United</t>
  </si>
  <si>
    <t>Ayurveda: Art of Being</t>
  </si>
  <si>
    <t>Fuel</t>
  </si>
  <si>
    <t>House of Flying Daggers</t>
  </si>
  <si>
    <t>Saint Ralph</t>
  </si>
  <si>
    <t>My Life Without Me</t>
  </si>
  <si>
    <t>Little Children</t>
  </si>
  <si>
    <t>Kiss Kiss Bang Bang</t>
  </si>
  <si>
    <t>Antarctica: A Year on Ice</t>
  </si>
  <si>
    <t>The Impossible</t>
  </si>
  <si>
    <t>Grindhouse</t>
  </si>
  <si>
    <t>The Proposition</t>
  </si>
  <si>
    <t>Munich</t>
  </si>
  <si>
    <t>The Thin Red Line</t>
  </si>
  <si>
    <t>Waiting for Guffman</t>
  </si>
  <si>
    <t>Enemy at the Gates</t>
  </si>
  <si>
    <t>The Abyss</t>
  </si>
  <si>
    <t>The Kite Runner</t>
  </si>
  <si>
    <t>House of Sand and Fog</t>
  </si>
  <si>
    <t>Army of Darkness</t>
  </si>
  <si>
    <t>Radio Days</t>
  </si>
  <si>
    <t>127 Hours</t>
  </si>
  <si>
    <t>The Hurt Locker</t>
  </si>
  <si>
    <t>Stranger Than Fiction</t>
  </si>
  <si>
    <t>The Reader</t>
  </si>
  <si>
    <t>Moulin Rouge!</t>
  </si>
  <si>
    <t>Die Hard with a Vengeance</t>
  </si>
  <si>
    <t>The Book Thief</t>
  </si>
  <si>
    <t>The Last Temptation of Christ</t>
  </si>
  <si>
    <t>Dawn of the Planet of the Apes</t>
  </si>
  <si>
    <t>Bad Lieutenant: Port of Call New Orleans</t>
  </si>
  <si>
    <t>Fury</t>
  </si>
  <si>
    <t>Midnight Run</t>
  </si>
  <si>
    <t>A Single Man</t>
  </si>
  <si>
    <t>The Hurricane</t>
  </si>
  <si>
    <t>High Fidelity</t>
  </si>
  <si>
    <t>Secondhand Lions</t>
  </si>
  <si>
    <t>Moneyball</t>
  </si>
  <si>
    <t>Married Life</t>
  </si>
  <si>
    <t>Sicario</t>
  </si>
  <si>
    <t>Milk</t>
  </si>
  <si>
    <t>Kung Fu Panda</t>
  </si>
  <si>
    <t>The Hours</t>
  </si>
  <si>
    <t>The Fisher King</t>
  </si>
  <si>
    <t>Interview with the Vampire: The Vampire Chronicles</t>
  </si>
  <si>
    <t>Blow</t>
  </si>
  <si>
    <t>Bridge of Spies</t>
  </si>
  <si>
    <t>I Am Sam</t>
  </si>
  <si>
    <t>Rise of the Planet of the Apes</t>
  </si>
  <si>
    <t>Harry Potter and the Goblet of Fire</t>
  </si>
  <si>
    <t>Funny Games</t>
  </si>
  <si>
    <t>The Great Debaters</t>
  </si>
  <si>
    <t>Star Trek: First Contact</t>
  </si>
  <si>
    <t>United 93</t>
  </si>
  <si>
    <t>Kansas City</t>
  </si>
  <si>
    <t>The Crow</t>
  </si>
  <si>
    <t>Sherlock Holmes</t>
  </si>
  <si>
    <t>Les MisÃ©rables</t>
  </si>
  <si>
    <t>The Illusionist</t>
  </si>
  <si>
    <t>The Funeral</t>
  </si>
  <si>
    <t>The Royal Tenenbaums</t>
  </si>
  <si>
    <t>Nine Queens</t>
  </si>
  <si>
    <t>Lone Star</t>
  </si>
  <si>
    <t>Frozen</t>
  </si>
  <si>
    <t>Apollo 13</t>
  </si>
  <si>
    <t>Ice Age</t>
  </si>
  <si>
    <t>Lone Survivor</t>
  </si>
  <si>
    <t>Philomena</t>
  </si>
  <si>
    <t>The Hunger Games: Catching Fire</t>
  </si>
  <si>
    <t>Star Wars: Episode III - Revenge of the Sith</t>
  </si>
  <si>
    <t>Whale Rider</t>
  </si>
  <si>
    <t>A Few Good Men</t>
  </si>
  <si>
    <t>Child 44</t>
  </si>
  <si>
    <t>The Raid: Redemption</t>
  </si>
  <si>
    <t>Indonesian</t>
  </si>
  <si>
    <t>Thank You for Smoking</t>
  </si>
  <si>
    <t>The Hunt for Red October</t>
  </si>
  <si>
    <t>Beyond the Mat</t>
  </si>
  <si>
    <t>Mad Max 2: The Road Warrior</t>
  </si>
  <si>
    <t>Escape from Alcatraz</t>
  </si>
  <si>
    <t>It's a Mad, Mad, Mad, Mad World</t>
  </si>
  <si>
    <t>28 Days Later...</t>
  </si>
  <si>
    <t>The Others</t>
  </si>
  <si>
    <t>The Piano</t>
  </si>
  <si>
    <t>Boys Don't Cry</t>
  </si>
  <si>
    <t>The Legend of Drunken Master</t>
  </si>
  <si>
    <t>When Harry Met Sally...</t>
  </si>
  <si>
    <t>Superbad</t>
  </si>
  <si>
    <t>Indiana Jones and the Temple of Doom</t>
  </si>
  <si>
    <t>Smiling Fish &amp; Goat on Fire</t>
  </si>
  <si>
    <t>Batman</t>
  </si>
  <si>
    <t>Headhunters</t>
  </si>
  <si>
    <t>Leaving Las Vegas</t>
  </si>
  <si>
    <t>Instructions Not Included</t>
  </si>
  <si>
    <t>March of the Penguins</t>
  </si>
  <si>
    <t>Garden State</t>
  </si>
  <si>
    <t>Animal House</t>
  </si>
  <si>
    <t>L.I.E.</t>
  </si>
  <si>
    <t>The Butterfly Effect</t>
  </si>
  <si>
    <t>Light Sleeper</t>
  </si>
  <si>
    <t>Blood and Wine</t>
  </si>
  <si>
    <t>Wonderland</t>
  </si>
  <si>
    <t>City of Life and Death</t>
  </si>
  <si>
    <t>Buen DÃ­a, RamÃ³n</t>
  </si>
  <si>
    <t>Mondays in the Sun</t>
  </si>
  <si>
    <t>The Secret of Kells</t>
  </si>
  <si>
    <t>Flipped</t>
  </si>
  <si>
    <t>A Very Long Engagement</t>
  </si>
  <si>
    <t>Control</t>
  </si>
  <si>
    <t>The Machinist</t>
  </si>
  <si>
    <t>Owning Mahowny</t>
  </si>
  <si>
    <t>The Visual Bible: The Gospel of John</t>
  </si>
  <si>
    <t>Hard Candy</t>
  </si>
  <si>
    <t>The Great Beauty</t>
  </si>
  <si>
    <t>The Yards</t>
  </si>
  <si>
    <t>Bloody Sunday</t>
  </si>
  <si>
    <t>Gettysburg</t>
  </si>
  <si>
    <t>Ponyo</t>
  </si>
  <si>
    <t>Where the Truth Lies</t>
  </si>
  <si>
    <t>Dark City</t>
  </si>
  <si>
    <t>Frost/Nixon</t>
  </si>
  <si>
    <t>Stardust</t>
  </si>
  <si>
    <t>Fear and Loathing in Las Vegas</t>
  </si>
  <si>
    <t>The Barbarian Invasions</t>
  </si>
  <si>
    <t>The Fifth Element</t>
  </si>
  <si>
    <t>Brigham City</t>
  </si>
  <si>
    <t>The Last Samurai</t>
  </si>
  <si>
    <t>21 Grams</t>
  </si>
  <si>
    <t>Watchmen</t>
  </si>
  <si>
    <t>Good Bye Lenin!</t>
  </si>
  <si>
    <t>The Sweet Hereafter</t>
  </si>
  <si>
    <t>25th Hour</t>
  </si>
  <si>
    <t>Nowhere in Africa</t>
  </si>
  <si>
    <t>A Hard Day's Night</t>
  </si>
  <si>
    <t>The Red Violin</t>
  </si>
  <si>
    <t>Man on Fire</t>
  </si>
  <si>
    <t>Henry V</t>
  </si>
  <si>
    <t>Dazed and Confused</t>
  </si>
  <si>
    <t>Adaptation.</t>
  </si>
  <si>
    <t>Black Hawk Down</t>
  </si>
  <si>
    <t>Coraline</t>
  </si>
  <si>
    <t>Seven Pounds</t>
  </si>
  <si>
    <t>Minority Report</t>
  </si>
  <si>
    <t>Only God Forgives</t>
  </si>
  <si>
    <t>Love Actually</t>
  </si>
  <si>
    <t>Malcolm X</t>
  </si>
  <si>
    <t>Match Point</t>
  </si>
  <si>
    <t>The Count of Monte Cristo</t>
  </si>
  <si>
    <t>Kick-Ass</t>
  </si>
  <si>
    <t>Who Killed the Electric Car?</t>
  </si>
  <si>
    <t>Character</t>
  </si>
  <si>
    <t>Ex Machina</t>
  </si>
  <si>
    <t>Ray</t>
  </si>
  <si>
    <t>Rushmore</t>
  </si>
  <si>
    <t>The Muppet Christmas Carol</t>
  </si>
  <si>
    <t>The Theory of Everything</t>
  </si>
  <si>
    <t>The Social Network</t>
  </si>
  <si>
    <t>Dangerous Liaisons</t>
  </si>
  <si>
    <t>Sense and Sensibility</t>
  </si>
  <si>
    <t>Cast Away</t>
  </si>
  <si>
    <t>The Last King of Scotland</t>
  </si>
  <si>
    <t>As Good as It Gets</t>
  </si>
  <si>
    <t>Philadelphia</t>
  </si>
  <si>
    <t>Argo</t>
  </si>
  <si>
    <t>Creed</t>
  </si>
  <si>
    <t>Zombieland</t>
  </si>
  <si>
    <t>300</t>
  </si>
  <si>
    <t>Titanic</t>
  </si>
  <si>
    <t>Midnight in Paris</t>
  </si>
  <si>
    <t>Despicable Me</t>
  </si>
  <si>
    <t>Weekend</t>
  </si>
  <si>
    <t>500 Days of Summer</t>
  </si>
  <si>
    <t>50/50</t>
  </si>
  <si>
    <t>Billy Elliot</t>
  </si>
  <si>
    <t>True Grit</t>
  </si>
  <si>
    <t>Religulous</t>
  </si>
  <si>
    <t>42nd Street</t>
  </si>
  <si>
    <t>The Salton Sea</t>
  </si>
  <si>
    <t>Brokeback Mountain</t>
  </si>
  <si>
    <t>Shine</t>
  </si>
  <si>
    <t>Close Encounters of the Third Kind</t>
  </si>
  <si>
    <t>Y Tu MamÃ¡ TambiÃ©n</t>
  </si>
  <si>
    <t>Star Trek II: The Wrath of Khan</t>
  </si>
  <si>
    <t>You Can Count on Me</t>
  </si>
  <si>
    <t>The Blind Side</t>
  </si>
  <si>
    <t>The Station Agent</t>
  </si>
  <si>
    <t>Saw</t>
  </si>
  <si>
    <t>Snow White and the Seven Dwarfs</t>
  </si>
  <si>
    <t>Gangster's Paradise: Jerusalema</t>
  </si>
  <si>
    <t>Mean Creek</t>
  </si>
  <si>
    <t>The Little Prince</t>
  </si>
  <si>
    <t>Joyeux Noel</t>
  </si>
  <si>
    <t>Things to Do in Denver When You're Dead</t>
  </si>
  <si>
    <t>The White Ribbon</t>
  </si>
  <si>
    <t>Black Book</t>
  </si>
  <si>
    <t>Hamlet</t>
  </si>
  <si>
    <t>Gattaca</t>
  </si>
  <si>
    <t>Oceans</t>
  </si>
  <si>
    <t>Hedwig and the Angry Inch</t>
  </si>
  <si>
    <t>Fantastic Mr. Fox</t>
  </si>
  <si>
    <t>Brother</t>
  </si>
  <si>
    <t>The Boy in the Striped Pajamas</t>
  </si>
  <si>
    <t>The Triplets of Belleville</t>
  </si>
  <si>
    <t>Tangled</t>
  </si>
  <si>
    <t>Killing Zoe</t>
  </si>
  <si>
    <t>What's Eating Gilbert Grape</t>
  </si>
  <si>
    <t>The Curious Case of Benjamin Button</t>
  </si>
  <si>
    <t>Kung Fu Hustle</t>
  </si>
  <si>
    <t>Jindabyne</t>
  </si>
  <si>
    <t>Murderball</t>
  </si>
  <si>
    <t>X-Men: First Class</t>
  </si>
  <si>
    <t>The Game</t>
  </si>
  <si>
    <t>3:10 to Yuma</t>
  </si>
  <si>
    <t>Happiness</t>
  </si>
  <si>
    <t>Office Space</t>
  </si>
  <si>
    <t>Brooklyn Rules</t>
  </si>
  <si>
    <t>Wreck-It Ralph</t>
  </si>
  <si>
    <t>Donnie Brasco</t>
  </si>
  <si>
    <t>Star Trek Into Darkness</t>
  </si>
  <si>
    <t>Maurice</t>
  </si>
  <si>
    <t>Apocalypto</t>
  </si>
  <si>
    <t>Maya</t>
  </si>
  <si>
    <t>About Time</t>
  </si>
  <si>
    <t>American Gangster</t>
  </si>
  <si>
    <t>Pride &amp; Prejudice</t>
  </si>
  <si>
    <t>Nebraska</t>
  </si>
  <si>
    <t>Skyfall</t>
  </si>
  <si>
    <t>Captain America: The Winter Soldier</t>
  </si>
  <si>
    <t>Evil Dead II</t>
  </si>
  <si>
    <t>Atonement</t>
  </si>
  <si>
    <t>O Brother, Where Art Thou?</t>
  </si>
  <si>
    <t>Being John Malkovich</t>
  </si>
  <si>
    <t>The Last of the Mohicans</t>
  </si>
  <si>
    <t>The Last Emperor</t>
  </si>
  <si>
    <t>Harry Potter and the Prisoner of Azkaban</t>
  </si>
  <si>
    <t>Finding Neverland</t>
  </si>
  <si>
    <t>Prison</t>
  </si>
  <si>
    <t>Hurricane Streets</t>
  </si>
  <si>
    <t>Tombstone</t>
  </si>
  <si>
    <t>This Is England</t>
  </si>
  <si>
    <t>The Bourne Supremacy</t>
  </si>
  <si>
    <t>Birdman or (The Unexpected Virtue of Ignorance)</t>
  </si>
  <si>
    <t>South Park: Bigger Longer &amp; Uncut</t>
  </si>
  <si>
    <t>The Big Short</t>
  </si>
  <si>
    <t>Gravity</t>
  </si>
  <si>
    <t>Moonrise Kingdom</t>
  </si>
  <si>
    <t>Man on Wire</t>
  </si>
  <si>
    <t>Back to the Future Part II</t>
  </si>
  <si>
    <t>The Verdict</t>
  </si>
  <si>
    <t>Remember the Titans</t>
  </si>
  <si>
    <t>Predator</t>
  </si>
  <si>
    <t>The Fugitive</t>
  </si>
  <si>
    <t>The Lunchbox</t>
  </si>
  <si>
    <t>The Lego Movie</t>
  </si>
  <si>
    <t>Top Hat</t>
  </si>
  <si>
    <t>The Color Purple</t>
  </si>
  <si>
    <t>Silver Linings Playbook</t>
  </si>
  <si>
    <t>The Hangover</t>
  </si>
  <si>
    <t>Ordinary People</t>
  </si>
  <si>
    <t>Albino Alligator</t>
  </si>
  <si>
    <t>The Fault in Our Stars</t>
  </si>
  <si>
    <t>Lost in Translation</t>
  </si>
  <si>
    <t>Clerks</t>
  </si>
  <si>
    <t>Goldfinger</t>
  </si>
  <si>
    <t>Mary Poppins</t>
  </si>
  <si>
    <t>Airplane!</t>
  </si>
  <si>
    <t>Fantasia</t>
  </si>
  <si>
    <t>Blazing Saddles</t>
  </si>
  <si>
    <t>The Notebook</t>
  </si>
  <si>
    <t>Hero</t>
  </si>
  <si>
    <t>Ernest &amp; Celestine</t>
  </si>
  <si>
    <t>Amour</t>
  </si>
  <si>
    <t>The Second Mother</t>
  </si>
  <si>
    <t>The World's Fastest Indian</t>
  </si>
  <si>
    <t>Ed Wood</t>
  </si>
  <si>
    <t>Veer-Zaara</t>
  </si>
  <si>
    <t>The Insider</t>
  </si>
  <si>
    <t>Children of Men</t>
  </si>
  <si>
    <t>Almost Famous</t>
  </si>
  <si>
    <t>Edge of Tomorrow</t>
  </si>
  <si>
    <t>The Chorus</t>
  </si>
  <si>
    <t>Letters from Iwo Jima</t>
  </si>
  <si>
    <t>The Right Stuff</t>
  </si>
  <si>
    <t>City of Ghosts</t>
  </si>
  <si>
    <t>Moon</t>
  </si>
  <si>
    <t>The Hobbit: The Desolation of Smaug</t>
  </si>
  <si>
    <t>How to Train Your Dragon 2</t>
  </si>
  <si>
    <t>Taxi to the Dark Side</t>
  </si>
  <si>
    <t>Big Hero 6</t>
  </si>
  <si>
    <t>Glory</t>
  </si>
  <si>
    <t>The Hobbit: An Unexpected Journey</t>
  </si>
  <si>
    <t>Boogie Nights</t>
  </si>
  <si>
    <t>Captain Phillips</t>
  </si>
  <si>
    <t>The Remains of the Day</t>
  </si>
  <si>
    <t>The Blues Brothers</t>
  </si>
  <si>
    <t>4 Months, 3 Weeks and 2 Days</t>
  </si>
  <si>
    <t>Romanian</t>
  </si>
  <si>
    <t>The Bourne Identity</t>
  </si>
  <si>
    <t>Iron Man</t>
  </si>
  <si>
    <t>Before Midnight</t>
  </si>
  <si>
    <t>Toy Story 2</t>
  </si>
  <si>
    <t>Edward Scissorhands</t>
  </si>
  <si>
    <t>Hot Fuzz</t>
  </si>
  <si>
    <t>Blue Ruin</t>
  </si>
  <si>
    <t>Avatar</t>
  </si>
  <si>
    <t>The Fighter</t>
  </si>
  <si>
    <t>Civil Brand</t>
  </si>
  <si>
    <t>My Fair Lady</t>
  </si>
  <si>
    <t>Do the Right Thing</t>
  </si>
  <si>
    <t>Walk the Line</t>
  </si>
  <si>
    <t>The Wrestler</t>
  </si>
  <si>
    <t>Shrek</t>
  </si>
  <si>
    <t>Straight Outta Compton</t>
  </si>
  <si>
    <t>Taken</t>
  </si>
  <si>
    <t>Little Miss Sunshine</t>
  </si>
  <si>
    <t>The Killer Inside Me</t>
  </si>
  <si>
    <t>Crouching Tiger, Hidden Dragon</t>
  </si>
  <si>
    <t>E.T. the Extra-Terrestrial</t>
  </si>
  <si>
    <t>Once</t>
  </si>
  <si>
    <t>Halloween</t>
  </si>
  <si>
    <t>Winged Migration</t>
  </si>
  <si>
    <t>Trade</t>
  </si>
  <si>
    <t>Lady Vengeance</t>
  </si>
  <si>
    <t>The Iron Giant</t>
  </si>
  <si>
    <t>My Name Is Khan</t>
  </si>
  <si>
    <t>Mulholland Drive</t>
  </si>
  <si>
    <t>In Bruges</t>
  </si>
  <si>
    <t>Blood Diamond</t>
  </si>
  <si>
    <t>Magnolia</t>
  </si>
  <si>
    <t>Persepolis</t>
  </si>
  <si>
    <t>The Straight Story</t>
  </si>
  <si>
    <t>Serenity</t>
  </si>
  <si>
    <t>Cinderella Man</t>
  </si>
  <si>
    <t>True Romance</t>
  </si>
  <si>
    <t>Big Fish</t>
  </si>
  <si>
    <t>Life of Pi</t>
  </si>
  <si>
    <t>Her</t>
  </si>
  <si>
    <t>Casino Royale</t>
  </si>
  <si>
    <t>X-Men: Days of Future Past</t>
  </si>
  <si>
    <t>The Perks of Being a Wallflower</t>
  </si>
  <si>
    <t>Ratatouille</t>
  </si>
  <si>
    <t>Waltz with Bashir</t>
  </si>
  <si>
    <t>Star Trek</t>
  </si>
  <si>
    <t>JFK</t>
  </si>
  <si>
    <t>Central Station</t>
  </si>
  <si>
    <t>Before Sunset</t>
  </si>
  <si>
    <t>Kill Bill: Vol. 2</t>
  </si>
  <si>
    <t>Sicko</t>
  </si>
  <si>
    <t>The Incredibles</t>
  </si>
  <si>
    <t>The Pursuit of Happyness</t>
  </si>
  <si>
    <t>The Artist</t>
  </si>
  <si>
    <t>Catch Me If You Can</t>
  </si>
  <si>
    <t>Shaun of the Dead</t>
  </si>
  <si>
    <t>People I Know</t>
  </si>
  <si>
    <t>District 9</t>
  </si>
  <si>
    <t>Pathology</t>
  </si>
  <si>
    <t>Dallas Buyers Club</t>
  </si>
  <si>
    <t>Fiddler on the Roof</t>
  </si>
  <si>
    <t>Dead Poets Society</t>
  </si>
  <si>
    <t>Boyhood</t>
  </si>
  <si>
    <t>Rain Man</t>
  </si>
  <si>
    <t>Aladdin</t>
  </si>
  <si>
    <t>Black Swan</t>
  </si>
  <si>
    <t>Dances with Wolves</t>
  </si>
  <si>
    <t>The King's Speech</t>
  </si>
  <si>
    <t>Slumdog Millionaire</t>
  </si>
  <si>
    <t>Doctor Zhivago</t>
  </si>
  <si>
    <t>A Fistful of Dollars</t>
  </si>
  <si>
    <t>The Sound of Music</t>
  </si>
  <si>
    <t>The Exorcist</t>
  </si>
  <si>
    <t>Sling Blade</t>
  </si>
  <si>
    <t>Young Frankenstein</t>
  </si>
  <si>
    <t>Jaws</t>
  </si>
  <si>
    <t>Akira</t>
  </si>
  <si>
    <t>Elite Squad</t>
  </si>
  <si>
    <t>Nothing But a Man</t>
  </si>
  <si>
    <t>Tae Guk Gi: The Brotherhood of War</t>
  </si>
  <si>
    <t>Donnie Darko</t>
  </si>
  <si>
    <t>The Sea Inside</t>
  </si>
  <si>
    <t>In the Shadow of the Moon</t>
  </si>
  <si>
    <t>Rush</t>
  </si>
  <si>
    <t>Mad Max: Fury Road</t>
  </si>
  <si>
    <t>The Celebration</t>
  </si>
  <si>
    <t>Escobar: Paradise Lost</t>
  </si>
  <si>
    <t>Hotel Rwanda</t>
  </si>
  <si>
    <t>The Revenant</t>
  </si>
  <si>
    <t>Shutter Island</t>
  </si>
  <si>
    <t>There Will Be Blood</t>
  </si>
  <si>
    <t>The Cure</t>
  </si>
  <si>
    <t>The Princess Bride</t>
  </si>
  <si>
    <t>Guardians of the Galaxy</t>
  </si>
  <si>
    <t>The Bourne Ultimatum</t>
  </si>
  <si>
    <t>The Truman Show</t>
  </si>
  <si>
    <t>The Martian</t>
  </si>
  <si>
    <t>Before Sunrise</t>
  </si>
  <si>
    <t>Pirates of the Caribbean: The Curse of the Black Pearl</t>
  </si>
  <si>
    <t>Spotlight</t>
  </si>
  <si>
    <t>Kill Bill: Vol. 1</t>
  </si>
  <si>
    <t>The Grand Budapest Hotel</t>
  </si>
  <si>
    <t>Monsters, Inc.</t>
  </si>
  <si>
    <t>Amores Perros</t>
  </si>
  <si>
    <t>The Best Offer</t>
  </si>
  <si>
    <t>The Avengers</t>
  </si>
  <si>
    <t>12 Years a Slave</t>
  </si>
  <si>
    <t>Deadfall</t>
  </si>
  <si>
    <t>Million Dollar Baby</t>
  </si>
  <si>
    <t>Groundhog Day</t>
  </si>
  <si>
    <t>Jurassic Park</t>
  </si>
  <si>
    <t>The Terminator</t>
  </si>
  <si>
    <t>The Imitation Game</t>
  </si>
  <si>
    <t>Stand by Me</t>
  </si>
  <si>
    <t>The Help</t>
  </si>
  <si>
    <t>The Sixth Sense</t>
  </si>
  <si>
    <t>The Wizard of Oz</t>
  </si>
  <si>
    <t>Annie Hall</t>
  </si>
  <si>
    <t>The Best Years of Our Lives</t>
  </si>
  <si>
    <t>Butch Cassidy and the Sundance Kid</t>
  </si>
  <si>
    <t>Woodstock</t>
  </si>
  <si>
    <t>Platoon</t>
  </si>
  <si>
    <t>Rocky</t>
  </si>
  <si>
    <t>Howl's Moving Castle</t>
  </si>
  <si>
    <t>The Act of Killing</t>
  </si>
  <si>
    <t>Warrior</t>
  </si>
  <si>
    <t>Casino</t>
  </si>
  <si>
    <t>The Thing</t>
  </si>
  <si>
    <t>Blade Runner</t>
  </si>
  <si>
    <t>Incendies</t>
  </si>
  <si>
    <t>The Big Lebowski</t>
  </si>
  <si>
    <t>The Wolf of Wall Street</t>
  </si>
  <si>
    <t>Into the Wild</t>
  </si>
  <si>
    <t>V for Vendetta</t>
  </si>
  <si>
    <t>How to Train Your Dragon</t>
  </si>
  <si>
    <t>Pan's Labyrinth</t>
  </si>
  <si>
    <t>Die Hard</t>
  </si>
  <si>
    <t>A Beautiful Mind</t>
  </si>
  <si>
    <t>Lock, Stock and Two Smoking Barrels</t>
  </si>
  <si>
    <t>Finding Nemo</t>
  </si>
  <si>
    <t>Gran Torino</t>
  </si>
  <si>
    <t>Trainspotting</t>
  </si>
  <si>
    <t>The Bridge on the River Kwai</t>
  </si>
  <si>
    <t>The Secret in Their Eyes</t>
  </si>
  <si>
    <t>Redacted</t>
  </si>
  <si>
    <t>Gone with the Wind</t>
  </si>
  <si>
    <t>Raging Bull</t>
  </si>
  <si>
    <t>Metropolis</t>
  </si>
  <si>
    <t>The Hunt</t>
  </si>
  <si>
    <t>Downfall</t>
  </si>
  <si>
    <t>No End in Sight</t>
  </si>
  <si>
    <t>Room</t>
  </si>
  <si>
    <t>Batman Begins</t>
  </si>
  <si>
    <t>Inglourious Basterds</t>
  </si>
  <si>
    <t>Up</t>
  </si>
  <si>
    <t>Eternal Sunshine of the Spotless Mind</t>
  </si>
  <si>
    <t>Trust</t>
  </si>
  <si>
    <t>10th &amp; Wolf</t>
  </si>
  <si>
    <t>Inside Out</t>
  </si>
  <si>
    <t>Toy Story 3</t>
  </si>
  <si>
    <t>Amadeus</t>
  </si>
  <si>
    <t>Indiana Jones and the Last Crusade</t>
  </si>
  <si>
    <t>2001: A Space Odyssey</t>
  </si>
  <si>
    <t>Snatch</t>
  </si>
  <si>
    <t>Monty Python and the Holy Grail</t>
  </si>
  <si>
    <t>Toy Story</t>
  </si>
  <si>
    <t>Unforgiven</t>
  </si>
  <si>
    <t>Some Like It Hot</t>
  </si>
  <si>
    <t>Hoop Dreams</t>
  </si>
  <si>
    <t>Good Will Hunting</t>
  </si>
  <si>
    <t>The Sting</t>
  </si>
  <si>
    <t>Princess Mononoke</t>
  </si>
  <si>
    <t>Blood Ties</t>
  </si>
  <si>
    <t>The Other Dream Team</t>
  </si>
  <si>
    <t>Baahubali: The Beginning</t>
  </si>
  <si>
    <t>Telugu</t>
  </si>
  <si>
    <t>Lawrence of Arabia</t>
  </si>
  <si>
    <t>AmÃ©lie</t>
  </si>
  <si>
    <t>Oldboy</t>
  </si>
  <si>
    <t>Requiem for a Dream</t>
  </si>
  <si>
    <t>Das Boot</t>
  </si>
  <si>
    <t>Braveheart</t>
  </si>
  <si>
    <t>WALLÂ·E</t>
  </si>
  <si>
    <t>Mean Streets</t>
  </si>
  <si>
    <t>Aliens</t>
  </si>
  <si>
    <t>American Beauty</t>
  </si>
  <si>
    <t>Star Wars: Episode VI - Return of the Jedi</t>
  </si>
  <si>
    <t>A Separation</t>
  </si>
  <si>
    <t>Samsara</t>
  </si>
  <si>
    <t>None</t>
  </si>
  <si>
    <t>The Pianist</t>
  </si>
  <si>
    <t>The Prestige</t>
  </si>
  <si>
    <t>The Son of No One</t>
  </si>
  <si>
    <t>Django Unchained</t>
  </si>
  <si>
    <t>The Dark Knight Rises</t>
  </si>
  <si>
    <t>Gladiator</t>
  </si>
  <si>
    <t>Terminator 2: Judgment Day</t>
  </si>
  <si>
    <t>Mississippi Mermaid</t>
  </si>
  <si>
    <t>Apocalypse Now</t>
  </si>
  <si>
    <t>Memento</t>
  </si>
  <si>
    <t>Whiplash</t>
  </si>
  <si>
    <t>Children of Heaven</t>
  </si>
  <si>
    <t>The Lives of Others</t>
  </si>
  <si>
    <t>Alien</t>
  </si>
  <si>
    <t>The Lion King</t>
  </si>
  <si>
    <t>Back to the Future</t>
  </si>
  <si>
    <t>Raiders of the Lost Ark</t>
  </si>
  <si>
    <t>Psycho</t>
  </si>
  <si>
    <t>Modern Times</t>
  </si>
  <si>
    <t>Spirited Away</t>
  </si>
  <si>
    <t>Kill List</t>
  </si>
  <si>
    <t>Interstellar</t>
  </si>
  <si>
    <t>Donkey Punch</t>
  </si>
  <si>
    <t>Saving Private Ryan</t>
  </si>
  <si>
    <t>Shade</t>
  </si>
  <si>
    <t>Alone with Her</t>
  </si>
  <si>
    <t>Seven Samurai</t>
  </si>
  <si>
    <t>Goodfellas</t>
  </si>
  <si>
    <t>The Lady from Shanghai</t>
  </si>
  <si>
    <t>The Matrix</t>
  </si>
  <si>
    <t>The Lord of the Rings: The Two Towers</t>
  </si>
  <si>
    <t>One Flew Over the Cuckoo's Nest</t>
  </si>
  <si>
    <t>Star Wars: Episode IV - A New Hope</t>
  </si>
  <si>
    <t>Fight Club</t>
  </si>
  <si>
    <t>Inception</t>
  </si>
  <si>
    <t>The Lord of the Rings: The Fellowship of the Ring</t>
  </si>
  <si>
    <t>Forrest Gump</t>
  </si>
  <si>
    <t>Star Wars: Episode V - The Empire Strikes Back</t>
  </si>
  <si>
    <t>The Lord of the Rings: The Return of the King</t>
  </si>
  <si>
    <t>Schindler's List</t>
  </si>
  <si>
    <t>The Good, the Bad and the Ugly</t>
  </si>
  <si>
    <t>Dead Man's Shoes</t>
  </si>
  <si>
    <t>The Dark Knight</t>
  </si>
  <si>
    <t>The Oxford Murders</t>
  </si>
  <si>
    <t>Mi America</t>
  </si>
  <si>
    <t>The Trials of Darryl Hunt</t>
  </si>
  <si>
    <t>Is _English</t>
  </si>
  <si>
    <t>Profit</t>
  </si>
  <si>
    <t>%Profit</t>
  </si>
  <si>
    <t>Duration_Class</t>
  </si>
  <si>
    <t>Grand Total</t>
  </si>
  <si>
    <t>Average of Profit</t>
  </si>
  <si>
    <t>Sum of Gross Revenue</t>
  </si>
  <si>
    <t>Average of Gross Revenue</t>
  </si>
  <si>
    <t>Average of Budget</t>
  </si>
  <si>
    <t>Number of movies</t>
  </si>
  <si>
    <t>2005</t>
  </si>
  <si>
    <t>2006</t>
  </si>
  <si>
    <t>2007</t>
  </si>
  <si>
    <t>2008</t>
  </si>
  <si>
    <t>2009</t>
  </si>
  <si>
    <t>2010</t>
  </si>
  <si>
    <t>2011</t>
  </si>
  <si>
    <t>2013</t>
  </si>
  <si>
    <t>2014</t>
  </si>
  <si>
    <t>2015</t>
  </si>
  <si>
    <t>Years (Release Date)</t>
  </si>
  <si>
    <t>Sum of Gross Revenue2</t>
  </si>
  <si>
    <t>Sum of Gross Revenue3</t>
  </si>
  <si>
    <t>ROI</t>
  </si>
  <si>
    <t>Average of ROI</t>
  </si>
  <si>
    <t>StdDev of ROI</t>
  </si>
  <si>
    <t>Other language</t>
  </si>
  <si>
    <t>&lt;90 minutes</t>
  </si>
  <si>
    <t>90-110 minutes</t>
  </si>
  <si>
    <t>111-130 minutes</t>
  </si>
  <si>
    <t>131-150 minutes</t>
  </si>
  <si>
    <t>Details for Number of movies - Genre: Horror</t>
  </si>
  <si>
    <t>Column1</t>
  </si>
  <si>
    <t>Column2</t>
  </si>
  <si>
    <t>&gt;150 minutes</t>
  </si>
  <si>
    <t>Column3</t>
  </si>
  <si>
    <t>Details for Number of movies - Genre: Biography</t>
  </si>
  <si>
    <t>Median Profit</t>
  </si>
  <si>
    <t>Median ROI</t>
  </si>
  <si>
    <t>horror</t>
  </si>
  <si>
    <t>action</t>
  </si>
  <si>
    <t>adventure</t>
  </si>
  <si>
    <t>biography</t>
  </si>
  <si>
    <t>drama</t>
  </si>
  <si>
    <t>comedy</t>
  </si>
  <si>
    <t>crime</t>
  </si>
  <si>
    <t>Average of Median ROI</t>
  </si>
  <si>
    <t>Average of Median Profit</t>
  </si>
  <si>
    <t>Row Labels</t>
  </si>
  <si>
    <t>(blank)</t>
  </si>
  <si>
    <t>Average of IMDb Score (1-10)</t>
  </si>
  <si>
    <t>Average of Movie FB Likes</t>
  </si>
  <si>
    <t>(Multiple Items)</t>
  </si>
  <si>
    <t>Average of Lead Actor FB Likes</t>
  </si>
  <si>
    <t>Count of Title</t>
  </si>
  <si>
    <t>AVERAGE = 6.43</t>
  </si>
  <si>
    <t>Budget Tier</t>
  </si>
  <si>
    <t>Low</t>
  </si>
  <si>
    <t>High</t>
  </si>
  <si>
    <t>Medium</t>
  </si>
  <si>
    <t>Average of %Profit</t>
  </si>
  <si>
    <t>Corr director,ROI</t>
  </si>
  <si>
    <t>Corr actor,ROI</t>
  </si>
  <si>
    <t>correl Actor vs Revenue</t>
  </si>
  <si>
    <t>correl Director vs Revenue</t>
  </si>
  <si>
    <t>Directors</t>
  </si>
  <si>
    <t>Median Of ROI</t>
  </si>
  <si>
    <t>Median Of Profit</t>
  </si>
  <si>
    <t>Median of ROI</t>
  </si>
  <si>
    <t>Details for Count of Title - Director Name: Edward Burns</t>
  </si>
  <si>
    <t>positive</t>
  </si>
  <si>
    <t>Min ROI</t>
  </si>
  <si>
    <t>Min IMDB Score</t>
  </si>
  <si>
    <t>Min Number of Movies</t>
  </si>
  <si>
    <t>Max Std of ROI</t>
  </si>
  <si>
    <t>Years</t>
  </si>
  <si>
    <t>1990-2015</t>
  </si>
  <si>
    <t>P25 Budget</t>
  </si>
  <si>
    <t>P75 Budget</t>
  </si>
  <si>
    <t>Mid budget</t>
  </si>
  <si>
    <t>9000000-50000000</t>
  </si>
  <si>
    <t>Mid</t>
  </si>
  <si>
    <t>Budget_Tier</t>
  </si>
  <si>
    <t>r: Cast → ROI</t>
  </si>
  <si>
    <t>r: Movie → ROI</t>
  </si>
  <si>
    <t>r: Lead_Actor → ROI</t>
  </si>
  <si>
    <t>r: Director → ROI</t>
  </si>
  <si>
    <t>Good_Investment</t>
  </si>
  <si>
    <t>Average of Good_Investment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</si>
</sst>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
    <numFmt numFmtId="165" formatCode="_(* #,##0_);_(* \(#,##0\);_(* &quot;-&quot;??_);_(@_)"/>
    <numFmt numFmtId="166" formatCode="0.0000"/>
    <numFmt numFmtId="167"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0"/>
      <color theme="1"/>
      <name val="Arial Unicode MS"/>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10" fontId="0" fillId="0" borderId="0" xfId="0" applyNumberFormat="1"/>
    <xf numFmtId="14" fontId="0" fillId="0" borderId="0" xfId="0" applyNumberFormat="1"/>
    <xf numFmtId="0" fontId="0" fillId="0" borderId="0" xfId="0" pivotButton="1"/>
    <xf numFmtId="1" fontId="0" fillId="0" borderId="0" xfId="0" applyNumberFormat="1"/>
    <xf numFmtId="2" fontId="0" fillId="0" borderId="0" xfId="0" applyNumberFormat="1"/>
    <xf numFmtId="0" fontId="2" fillId="0" borderId="0" xfId="0" applyFont="1"/>
    <xf numFmtId="43" fontId="0" fillId="0" borderId="0" xfId="1" applyFont="1"/>
    <xf numFmtId="164" fontId="0" fillId="0" borderId="0" xfId="0" applyNumberFormat="1"/>
    <xf numFmtId="0" fontId="0" fillId="0" borderId="0" xfId="0" applyAlignment="1">
      <alignment horizontal="left"/>
    </xf>
    <xf numFmtId="43" fontId="0" fillId="0" borderId="0" xfId="0" applyNumberFormat="1"/>
    <xf numFmtId="165" fontId="0" fillId="0" borderId="0" xfId="0" applyNumberFormat="1"/>
    <xf numFmtId="166" fontId="0" fillId="0" borderId="0" xfId="0" applyNumberFormat="1"/>
    <xf numFmtId="165" fontId="4" fillId="0" borderId="0" xfId="1" applyNumberFormat="1" applyFont="1"/>
    <xf numFmtId="165" fontId="0" fillId="0" borderId="0" xfId="1" applyNumberFormat="1" applyFont="1"/>
    <xf numFmtId="0" fontId="0" fillId="2" borderId="0" xfId="0" applyFill="1" applyAlignment="1">
      <alignment horizontal="left"/>
    </xf>
    <xf numFmtId="10" fontId="0" fillId="2" borderId="0" xfId="0" applyNumberFormat="1" applyFill="1"/>
    <xf numFmtId="9" fontId="0" fillId="0" borderId="0" xfId="0" applyNumberFormat="1"/>
    <xf numFmtId="9" fontId="0" fillId="2" borderId="0" xfId="0" applyNumberFormat="1" applyFill="1"/>
    <xf numFmtId="0" fontId="0" fillId="0" borderId="0" xfId="0" applyAlignment="1">
      <alignment horizontal="left" indent="1"/>
    </xf>
    <xf numFmtId="9" fontId="0" fillId="0" borderId="0" xfId="2" applyFont="1"/>
    <xf numFmtId="167" fontId="0" fillId="0" borderId="0" xfId="0" applyNumberFormat="1"/>
    <xf numFmtId="0" fontId="0" fillId="0" borderId="0" xfId="0" applyNumberFormat="1"/>
    <xf numFmtId="0" fontId="0" fillId="0" borderId="1" xfId="0" applyBorder="1"/>
    <xf numFmtId="0" fontId="2" fillId="3" borderId="1" xfId="0" applyFont="1" applyFill="1" applyBorder="1"/>
  </cellXfs>
  <cellStyles count="3">
    <cellStyle name="Comma" xfId="1" builtinId="3"/>
    <cellStyle name="Normal" xfId="0" builtinId="0"/>
    <cellStyle name="Percent" xfId="2" builtinId="5"/>
  </cellStyles>
  <dxfs count="134">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1" formatCode="0"/>
    </dxf>
    <dxf>
      <numFmt numFmtId="14" formatCode="0.00%"/>
    </dxf>
    <dxf>
      <numFmt numFmtId="2" formatCode="0.00"/>
    </dxf>
    <dxf>
      <numFmt numFmtId="14" formatCode="0.00%"/>
    </dxf>
    <dxf>
      <numFmt numFmtId="167" formatCode="0.0"/>
    </dxf>
    <dxf>
      <numFmt numFmtId="1" formatCode="0"/>
    </dxf>
    <dxf>
      <numFmt numFmtId="164" formatCode="0.000"/>
    </dxf>
    <dxf>
      <numFmt numFmtId="2" formatCode="0.00"/>
    </dxf>
    <dxf>
      <numFmt numFmtId="166" formatCode="0.0000"/>
    </dxf>
    <dxf>
      <numFmt numFmtId="168" formatCode="0.00000"/>
    </dxf>
    <dxf>
      <numFmt numFmtId="169" formatCode="0.000000"/>
    </dxf>
    <dxf>
      <numFmt numFmtId="170" formatCode="0.0000000"/>
    </dxf>
    <dxf>
      <numFmt numFmtId="171" formatCode="0.00000000"/>
    </dxf>
    <dxf>
      <numFmt numFmtId="164" formatCode="0.000"/>
    </dxf>
    <dxf>
      <numFmt numFmtId="166" formatCode="0.0000"/>
    </dxf>
    <dxf>
      <numFmt numFmtId="168" formatCode="0.00000"/>
    </dxf>
    <dxf>
      <numFmt numFmtId="169" formatCode="0.000000"/>
    </dxf>
    <dxf>
      <numFmt numFmtId="170" formatCode="0.0000000"/>
    </dxf>
    <dxf>
      <numFmt numFmtId="171" formatCode="0.00000000"/>
    </dxf>
    <dxf>
      <numFmt numFmtId="164" formatCode="0.000"/>
    </dxf>
    <dxf>
      <numFmt numFmtId="2" formatCode="0.00"/>
    </dxf>
    <dxf>
      <numFmt numFmtId="2" formatCode="0.00"/>
    </dxf>
    <dxf>
      <numFmt numFmtId="164" formatCode="0.000"/>
    </dxf>
    <dxf>
      <numFmt numFmtId="166" formatCode="0.0000"/>
    </dxf>
    <dxf>
      <numFmt numFmtId="168" formatCode="0.00000"/>
    </dxf>
    <dxf>
      <numFmt numFmtId="169" formatCode="0.000000"/>
    </dxf>
    <dxf>
      <numFmt numFmtId="170" formatCode="0.0000000"/>
    </dxf>
    <dxf>
      <numFmt numFmtId="171" formatCode="0.00000000"/>
    </dxf>
    <dxf>
      <numFmt numFmtId="164" formatCode="0.000"/>
    </dxf>
    <dxf>
      <numFmt numFmtId="2" formatCode="0.00"/>
    </dxf>
    <dxf>
      <numFmt numFmtId="166" formatCode="0.0000"/>
    </dxf>
    <dxf>
      <numFmt numFmtId="168" formatCode="0.00000"/>
    </dxf>
    <dxf>
      <numFmt numFmtId="169" formatCode="0.000000"/>
    </dxf>
    <dxf>
      <numFmt numFmtId="170" formatCode="0.0000000"/>
    </dxf>
    <dxf>
      <numFmt numFmtId="171" formatCode="0.00000000"/>
    </dxf>
    <dxf>
      <numFmt numFmtId="172" formatCode="0.000000000"/>
    </dxf>
    <dxf>
      <numFmt numFmtId="178" formatCode="0.0000000000"/>
    </dxf>
    <dxf>
      <numFmt numFmtId="179" formatCode="0.00000000000"/>
    </dxf>
    <dxf>
      <numFmt numFmtId="180" formatCode="0.000000000000"/>
    </dxf>
    <dxf>
      <numFmt numFmtId="179" formatCode="0.00000000000"/>
    </dxf>
    <dxf>
      <numFmt numFmtId="178" formatCode="0.0000000000"/>
    </dxf>
    <dxf>
      <numFmt numFmtId="1" formatCode="0"/>
    </dxf>
    <dxf>
      <numFmt numFmtId="1" formatCode="0"/>
    </dxf>
    <dxf>
      <numFmt numFmtId="2" formatCode="0.00"/>
    </dxf>
    <dxf>
      <numFmt numFmtId="2" formatCode="0.00"/>
    </dxf>
    <dxf>
      <numFmt numFmtId="167" formatCode="0.0"/>
    </dxf>
    <dxf>
      <numFmt numFmtId="164" formatCode="0.000"/>
    </dxf>
    <dxf>
      <numFmt numFmtId="167" formatCode="0.0"/>
    </dxf>
    <dxf>
      <numFmt numFmtId="35" formatCode="_(* #,##0.00_);_(* \(#,##0.00\);_(* &quot;-&quot;??_);_(@_)"/>
    </dxf>
    <dxf>
      <numFmt numFmtId="0" formatCode="General"/>
    </dxf>
    <dxf>
      <numFmt numFmtId="0" formatCode="General"/>
    </dxf>
    <dxf>
      <numFmt numFmtId="2" formatCode="0.00"/>
    </dxf>
    <dxf>
      <numFmt numFmtId="2" formatCode="0.00"/>
    </dxf>
    <dxf>
      <numFmt numFmtId="13" formatCode="0%"/>
    </dxf>
    <dxf>
      <numFmt numFmtId="13" formatCode="0%"/>
    </dxf>
    <dxf>
      <numFmt numFmtId="13" formatCode="0%"/>
    </dxf>
    <dxf>
      <numFmt numFmtId="165" formatCode="_(* #,##0_);_(* \(#,##0\);_(* &quot;-&quot;??_);_(@_)"/>
    </dxf>
    <dxf>
      <numFmt numFmtId="165" formatCode="_(* #,##0_);_(* \(#,##0\);_(* &quot;-&quot;??_);_(@_)"/>
    </dxf>
    <dxf>
      <numFmt numFmtId="13" formatCode="0%"/>
    </dxf>
    <dxf>
      <numFmt numFmtId="165" formatCode="_(* #,##0_);_(* \(#,##0\);_(* &quot;-&quot;??_);_(@_)"/>
    </dxf>
    <dxf>
      <numFmt numFmtId="19" formatCode="dd/mm/yyyy"/>
    </dxf>
    <dxf>
      <numFmt numFmtId="0" formatCode="General"/>
    </dxf>
    <dxf>
      <numFmt numFmtId="0" formatCode="General"/>
    </dxf>
    <dxf>
      <numFmt numFmtId="0" formatCode="General"/>
    </dxf>
    <dxf>
      <numFmt numFmtId="19" formatCode="dd/mm/yyyy"/>
    </dxf>
    <dxf>
      <numFmt numFmtId="164" formatCode="0.000"/>
    </dxf>
    <dxf>
      <numFmt numFmtId="1" formatCode="0"/>
    </dxf>
    <dxf>
      <numFmt numFmtId="2" formatCode="0.00"/>
    </dxf>
    <dxf>
      <numFmt numFmtId="1" formatCode="0"/>
    </dxf>
    <dxf>
      <numFmt numFmtId="1" formatCode="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9" formatCode="dd/mm/yyyy"/>
    </dxf>
    <dxf>
      <numFmt numFmtId="13" formatCode="0%"/>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fill>
        <patternFill patternType="solid">
          <bgColor rgb="FFFFFF00"/>
        </patternFill>
      </fill>
    </dxf>
    <dxf>
      <numFmt numFmtId="166" formatCode="0.0000"/>
    </dxf>
    <dxf>
      <numFmt numFmtId="165" formatCode="_(* #,##0_);_(* \(#,##0\);_(* &quot;-&quot;??_);_(@_)"/>
    </dxf>
    <dxf>
      <numFmt numFmtId="165" formatCode="_(* #,##0_);_(* \(#,##0\);_(* &quot;-&quot;??_);_(@_)"/>
    </dxf>
    <dxf>
      <numFmt numFmtId="35" formatCode="_(* #,##0.00_);_(* \(#,##0.00\);_(* &quot;-&quot;??_);_(@_)"/>
    </dxf>
    <dxf>
      <numFmt numFmtId="35" formatCode="_(* #,##0.00_);_(* \(#,##0.00\);_(* &quot;-&quot;??_);_(@_)"/>
    </dxf>
    <dxf>
      <numFmt numFmtId="164" formatCode="0.000"/>
    </dxf>
    <dxf>
      <numFmt numFmtId="35" formatCode="_(* #,##0.00_);_(* \(#,##0.00\);_(* &quot;-&quot;??_);_(@_)"/>
    </dxf>
    <dxf>
      <numFmt numFmtId="35" formatCode="_(* #,##0.00_);_(* \(#,##0.00\);_(* &quot;-&quot;??_);_(@_)"/>
    </dxf>
    <dxf>
      <numFmt numFmtId="35" formatCode="_(* #,##0.00_);_(* \(#,##0.00\);_(* &quot;-&quot;??_);_(@_)"/>
    </dxf>
    <dxf>
      <numFmt numFmtId="165" formatCode="_(* #,##0_);_(* \(#,##0\);_(* &quot;-&quot;??_);_(@_)"/>
    </dxf>
    <dxf>
      <numFmt numFmtId="2" formatCode="0.00"/>
    </dxf>
    <dxf>
      <numFmt numFmtId="165" formatCode="_(* #,##0_);_(* \(#,##0\);_(* &quot;-&quot;??_);_(@_)"/>
    </dxf>
    <dxf>
      <numFmt numFmtId="2"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9" formatCode="dd/mm/yyyy"/>
    </dxf>
    <dxf>
      <numFmt numFmtId="167" formatCode="0.0"/>
    </dxf>
    <dxf>
      <numFmt numFmtId="164" formatCode="0.000"/>
    </dxf>
    <dxf>
      <numFmt numFmtId="167" formatCode="0.0"/>
    </dxf>
    <dxf>
      <numFmt numFmtId="2" formatCode="0.00"/>
    </dxf>
    <dxf>
      <numFmt numFmtId="19" formatCode="dd/mm/yyyy"/>
    </dxf>
    <dxf>
      <numFmt numFmtId="35" formatCode="_(* #,##0.00_);_(* \(#,##0.00\);_(* &quot;-&quot;??_);_(@_)"/>
    </dxf>
  </dxfs>
  <tableStyles count="0" defaultTableStyle="TableStyleMedium2" defaultPivotStyle="PivotStyleLight16"/>
  <colors>
    <mruColors>
      <color rgb="FFFF41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(1).xlsx]usa as propfit and stable count!PivotTable2</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he-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he-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69816272965874E-2"/>
          <c:y val="0.27110673665791774"/>
          <c:w val="0.57251093613298343"/>
          <c:h val="0.57176837270341208"/>
        </c:manualLayout>
      </c:layout>
      <c:barChart>
        <c:barDir val="col"/>
        <c:grouping val="clustered"/>
        <c:varyColors val="0"/>
        <c:ser>
          <c:idx val="0"/>
          <c:order val="0"/>
          <c:tx>
            <c:strRef>
              <c:f>'usa as propfit and stable count'!$B$3</c:f>
              <c:strCache>
                <c:ptCount val="1"/>
                <c:pt idx="0">
                  <c:v>Average of %Profit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he-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'usa as propfit and stable count'!$A$4:$A$12</c:f>
              <c:strCache>
                <c:ptCount val="8"/>
                <c:pt idx="0">
                  <c:v>Australia</c:v>
                </c:pt>
                <c:pt idx="1">
                  <c:v>Canada</c:v>
                </c:pt>
                <c:pt idx="2">
                  <c:v>France</c:v>
                </c:pt>
                <c:pt idx="3">
                  <c:v>Germany</c:v>
                </c:pt>
                <c:pt idx="4">
                  <c:v>India</c:v>
                </c:pt>
                <c:pt idx="5">
                  <c:v>Spain</c:v>
                </c:pt>
                <c:pt idx="6">
                  <c:v>UK</c:v>
                </c:pt>
                <c:pt idx="7">
                  <c:v>USA</c:v>
                </c:pt>
              </c:strCache>
            </c:strRef>
          </c:cat>
          <c:val>
            <c:numRef>
              <c:f>'usa as propfit and stable count'!$B$4:$B$12</c:f>
              <c:numCache>
                <c:formatCode>0.00%</c:formatCode>
                <c:ptCount val="8"/>
                <c:pt idx="0">
                  <c:v>-0.21351567417472542</c:v>
                </c:pt>
                <c:pt idx="1">
                  <c:v>-4.0151881687492064E-2</c:v>
                </c:pt>
                <c:pt idx="2">
                  <c:v>0.44402450890054401</c:v>
                </c:pt>
                <c:pt idx="3">
                  <c:v>6.3230392671550631E-2</c:v>
                </c:pt>
                <c:pt idx="4">
                  <c:v>-0.39097742736806934</c:v>
                </c:pt>
                <c:pt idx="5">
                  <c:v>-0.36495257641810452</c:v>
                </c:pt>
                <c:pt idx="6">
                  <c:v>0.17608435020136476</c:v>
                </c:pt>
                <c:pt idx="7">
                  <c:v>5.9820499384136054</c:v>
                </c:pt>
              </c:numCache>
            </c:numRef>
          </c:val>
          <c:extLst>
            <c:ext xmlns:c16="http://schemas.microsoft.com/office/drawing/2014/chart" uri="{C3380CC4-5D6E-409C-BE32-E72D297353CC}">
              <c16:uniqueId val="{00000000-868E-418C-AFCC-D2A9DCB8E4F9}"/>
            </c:ext>
          </c:extLst>
        </c:ser>
        <c:ser>
          <c:idx val="1"/>
          <c:order val="1"/>
          <c:tx>
            <c:strRef>
              <c:f>'usa as propfit and stable count'!$C$3</c:f>
              <c:strCache>
                <c:ptCount val="1"/>
                <c:pt idx="0">
                  <c:v>Average of Median ROI</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he-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'usa as propfit and stable count'!$A$4:$A$12</c:f>
              <c:strCache>
                <c:ptCount val="8"/>
                <c:pt idx="0">
                  <c:v>Australia</c:v>
                </c:pt>
                <c:pt idx="1">
                  <c:v>Canada</c:v>
                </c:pt>
                <c:pt idx="2">
                  <c:v>France</c:v>
                </c:pt>
                <c:pt idx="3">
                  <c:v>Germany</c:v>
                </c:pt>
                <c:pt idx="4">
                  <c:v>India</c:v>
                </c:pt>
                <c:pt idx="5">
                  <c:v>Spain</c:v>
                </c:pt>
                <c:pt idx="6">
                  <c:v>UK</c:v>
                </c:pt>
                <c:pt idx="7">
                  <c:v>USA</c:v>
                </c:pt>
              </c:strCache>
            </c:strRef>
          </c:cat>
          <c:val>
            <c:numRef>
              <c:f>'usa as propfit and stable count'!$C$4:$C$12</c:f>
              <c:numCache>
                <c:formatCode>0%</c:formatCode>
                <c:ptCount val="8"/>
                <c:pt idx="0">
                  <c:v>5.646534001586416E-2</c:v>
                </c:pt>
                <c:pt idx="1">
                  <c:v>0.15264831375675639</c:v>
                </c:pt>
                <c:pt idx="2">
                  <c:v>3.3925532948794357E-2</c:v>
                </c:pt>
                <c:pt idx="3">
                  <c:v>7.6430959290885031E-2</c:v>
                </c:pt>
                <c:pt idx="4">
                  <c:v>8.2337691543270582E-3</c:v>
                </c:pt>
                <c:pt idx="5">
                  <c:v>0.10412076713244972</c:v>
                </c:pt>
                <c:pt idx="6">
                  <c:v>1.8934552652273832E-2</c:v>
                </c:pt>
                <c:pt idx="7">
                  <c:v>9.4741277009370961E-2</c:v>
                </c:pt>
              </c:numCache>
            </c:numRef>
          </c:val>
          <c:extLst>
            <c:ext xmlns:c16="http://schemas.microsoft.com/office/drawing/2014/chart" uri="{C3380CC4-5D6E-409C-BE32-E72D297353CC}">
              <c16:uniqueId val="{00000001-868E-418C-AFCC-D2A9DCB8E4F9}"/>
            </c:ext>
          </c:extLst>
        </c:ser>
        <c:dLbls>
          <c:dLblPos val="outEnd"/>
          <c:showLegendKey val="0"/>
          <c:showVal val="1"/>
          <c:showCatName val="0"/>
          <c:showSerName val="0"/>
          <c:showPercent val="0"/>
          <c:showBubbleSize val="0"/>
        </c:dLbls>
        <c:gapWidth val="444"/>
        <c:overlap val="-90"/>
        <c:axId val="1464692080"/>
        <c:axId val="1464683920"/>
      </c:barChart>
      <c:catAx>
        <c:axId val="146469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he-IL"/>
          </a:p>
        </c:txPr>
        <c:crossAx val="1464683920"/>
        <c:crosses val="autoZero"/>
        <c:auto val="1"/>
        <c:lblAlgn val="ctr"/>
        <c:lblOffset val="100"/>
        <c:noMultiLvlLbl val="0"/>
      </c:catAx>
      <c:valAx>
        <c:axId val="1464683920"/>
        <c:scaling>
          <c:orientation val="minMax"/>
        </c:scaling>
        <c:delete val="1"/>
        <c:axPos val="l"/>
        <c:numFmt formatCode="0.00%" sourceLinked="1"/>
        <c:majorTickMark val="none"/>
        <c:minorTickMark val="none"/>
        <c:tickLblPos val="nextTo"/>
        <c:crossAx val="1464692080"/>
        <c:crosses val="autoZero"/>
        <c:crossBetween val="between"/>
      </c:valAx>
      <c:spPr>
        <a:noFill/>
        <a:ln>
          <a:noFill/>
        </a:ln>
        <a:effectLst/>
      </c:spPr>
    </c:plotArea>
    <c:legend>
      <c:legendPos val="r"/>
      <c:layout>
        <c:manualLayout>
          <c:xMode val="edge"/>
          <c:yMode val="edge"/>
          <c:x val="0.73079188775273429"/>
          <c:y val="0.4371549366693"/>
          <c:w val="0.25742029299382768"/>
          <c:h val="0.252611968156681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749300</xdr:colOff>
      <xdr:row>3</xdr:row>
      <xdr:rowOff>73024</xdr:rowOff>
    </xdr:from>
    <xdr:to>
      <xdr:col>12</xdr:col>
      <xdr:colOff>381000</xdr:colOff>
      <xdr:row>19</xdr:row>
      <xdr:rowOff>107949</xdr:rowOff>
    </xdr:to>
    <xdr:graphicFrame macro="">
      <xdr:nvGraphicFramePr>
        <xdr:cNvPr id="2" name="Chart 1">
          <a:extLst>
            <a:ext uri="{FF2B5EF4-FFF2-40B4-BE49-F238E27FC236}">
              <a16:creationId xmlns:a16="http://schemas.microsoft.com/office/drawing/2014/main" id="{A86306B8-16D9-3ED6-4995-AE59FA97C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tav Sivilia" id="{A3CCC2CC-1F47-4E00-A1DD-85F20E8D9DEF}" userId="9ba6b5fea9befc67"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v Sivilia" refreshedDate="46034.521320949076" createdVersion="8" refreshedVersion="8" minRefreshableVersion="3" recordCount="3725" xr:uid="{AC5025D5-3925-F445-8381-53C084978BDE}">
  <cacheSource type="worksheet">
    <worksheetSource name="Table19"/>
  </cacheSource>
  <cacheFields count="29">
    <cacheField name="Title" numFmtId="0">
      <sharedItems/>
    </cacheField>
    <cacheField name="Lead Actor" numFmtId="0">
      <sharedItems containsBlank="1" count="1495">
        <s v="Jonathan D. Mellor"/>
        <s v="Christopher Lambert"/>
        <s v="Joseph Gordon-Levitt"/>
        <s v="Ioan Gruffudd"/>
        <s v="Brian Dennehy"/>
        <s v="Taylor Cole"/>
        <s v="QuvenzhanÃ© Wallis"/>
        <s v="James Franco"/>
        <s v="Jennifer Garner"/>
        <s v="Drew Powell"/>
        <s v="Robert De Niro"/>
        <s v="Bruce Willis"/>
        <s v="Matthew Perry"/>
        <s v="Bingbing Li"/>
        <s v="Paul Walker"/>
        <s v="Denzel Washington"/>
        <s v="Tia Carrere"/>
        <s v="Sheryl Crow"/>
        <s v="Janeane Garofalo"/>
        <s v="Keir Dullea"/>
        <s v="Oliver Platt"/>
        <s v="Barack Obama"/>
        <s v="Li Gong"/>
        <s v="Kevin Spacey"/>
        <s v="Justin Chon"/>
        <s v="Naomi Watts"/>
        <s v="Channing Tatum"/>
        <s v="Philip Seymour Hoffman"/>
        <s v="Judy Greer"/>
        <s v="Steve Buscemi"/>
        <s v="Noah Huntley"/>
        <s v="Jeremy Renner"/>
        <s v="Connie Nielsen"/>
        <s v="Tom Selleck"/>
        <s v="Victor Wong"/>
        <s v="Mo'Nique"/>
        <s v="Christian Bale"/>
        <s v="Danny Huston"/>
        <s v="Bianca Kajlich"/>
        <s v="Gerard Butler"/>
        <s v="Eva Green"/>
        <s v="Jon Lovitz"/>
        <s v="Anamaria Marinca"/>
        <s v="Emmanuelle Vaugier"/>
        <s v="Harrison Ford"/>
        <s v="Ginger Rogers"/>
        <s v="Keanu Reeves"/>
        <s v="Richard Coyle"/>
        <s v="Adam Sandler"/>
        <s v="Salma Hayek"/>
        <s v="Kristy Swanson"/>
        <s v="Mekhi Phifer"/>
        <s v="Catherine Deneuve"/>
        <s v="Dustin Lance Black"/>
        <s v="Al Pacino"/>
        <s v="Nicolas Cage"/>
        <s v="Martin Landau"/>
        <s v="Hayden Christensen"/>
        <s v="David Margulies"/>
        <s v="Adam Goldberg"/>
        <s v="DemiÃ¡n Bichir"/>
        <s v="Ryan O'Neal"/>
        <s v="Robin Wright"/>
        <s v="Dan Byrd"/>
        <s v="Robert Duvall"/>
        <s v="Michael Fassbender"/>
        <s v="Bruce McGill"/>
        <s v="Tom Cruise"/>
        <s v="Clint Eastwood"/>
        <s v="Archie Panjabi"/>
        <s v="Thomas Lennon"/>
        <s v="Paul McCartney"/>
        <s v="Essence Atkins"/>
        <s v="Ashley Rickards"/>
        <s v="Viggo Mortensen"/>
        <s v="Heath Ledger"/>
        <s v="Tom Hanks"/>
        <s v="G.W. Krauss"/>
        <s v="Aimee Garcia"/>
        <s v="Jada Pinkett Smith"/>
        <s v="Alicia Witt"/>
        <s v="Vin Diesel"/>
        <s v="Angelina Jolie Pitt"/>
        <s v="Liam Neeson"/>
        <s v="David Oyelowo"/>
        <s v="Will Ferrell"/>
        <s v="Johnny Depp"/>
        <s v="Clu Gulager"/>
        <s v="John Saxon"/>
        <s v="Tuesday Knight"/>
        <s v="Lisa Wilcox"/>
        <s v="Richard Wilson"/>
        <s v="Chris Hemsworth"/>
        <s v="Meryl Streep"/>
        <s v="Julian Sands"/>
        <s v="Robert Downey Jr."/>
        <s v="Shahab Hosseini"/>
        <s v="Michael Stuhlbarg"/>
        <s v="Gary Cole"/>
        <s v="Mara Wilson"/>
        <s v="Colin Firth"/>
        <s v="Faizon Love"/>
        <s v="John Gatins"/>
        <s v="Patton Oswalt"/>
        <s v="Denis Lavant"/>
        <s v="Patrick Macnee"/>
        <s v="Lauren German"/>
        <s v="Haley Joel Osment"/>
        <s v="Charlize Theron"/>
        <s v="Charlie Hunnam"/>
        <s v="Ken Arnold"/>
        <s v="Charlotte Rampling"/>
        <s v="Sharon Small"/>
        <s v="Joe Lo Truglio"/>
        <s v="Hope Davis"/>
        <s v="Tom Hughes"/>
        <s v="Rufus Sewell"/>
        <s v="Sean Young"/>
        <s v="Bruce Spence"/>
        <s v="Jim Sturgess"/>
        <s v="Alex Veadov"/>
        <s v="Bill Duke"/>
        <s v="Boris Kodjoe"/>
        <s v="Tina Fey"/>
        <s v="Will Smith"/>
        <s v="Omar Epps"/>
        <s v="Daniel Roebuck"/>
        <s v="Max Minghella"/>
        <s v="Heike Makatsch"/>
        <s v="Kevin Zegers"/>
        <s v="Alanna Ubach"/>
        <s v="Peter Graves"/>
        <s v="Mitsuo Iwata"/>
        <s v="Robin Williams"/>
        <s v="Mia Wasikowska"/>
        <s v="David Paymer"/>
        <s v="Cicely Tyson"/>
        <s v="Alex Pettyfer"/>
        <s v="Anthony Hopkins"/>
        <s v="Bella Thorne"/>
        <s v="Sandrine Kiberlain"/>
        <s v="Tom Skerritt"/>
        <s v="Charles S. Dutton"/>
        <s v="Gary Dourdan"/>
        <s v="Michael Biehn"/>
        <s v="Malese Jow"/>
        <s v="Sam Trammell"/>
        <s v="Illeana Douglas"/>
        <s v="Bradley Cooper"/>
        <s v="Mike Epps"/>
        <s v="Robert Redford"/>
        <s v="Lesley Manville"/>
        <s v="Kate Winslet"/>
        <s v="Matt Damon"/>
        <s v="Eddie Izzard"/>
        <s v="Zooey Deschanel"/>
        <s v="Ian Tracey"/>
        <s v="Emma Stone"/>
        <s v="Catherine Lough Haggquist"/>
        <s v="Jordana Spiro"/>
        <s v="Morgan Freeman"/>
        <s v="Kevin Sussman"/>
        <s v="Jesse McCartney"/>
        <s v="Amy Poehler"/>
        <s v="Mathieu Kassovitz"/>
        <s v="Jeffrey Jones"/>
        <s v="Sebastian Koch"/>
        <s v="Purva Bedi"/>
        <s v="Ethan Suplee"/>
        <s v="Jennifer Lawrence"/>
        <s v="Michael Dudikoff"/>
        <s v="Gregory Smith"/>
        <s v="Alyson Hannigan"/>
        <s v="Julia Roberts"/>
        <s v="Brian Lee Franklin"/>
        <s v="Rachel Griffiths"/>
        <s v="Adriana Barraza"/>
        <s v="Isabelle Huppert"/>
        <s v="Eric Idle"/>
        <s v="Chriss Anglin"/>
        <s v="Sissy Spacek"/>
        <s v="Dominic Cooper"/>
        <s v="Anna Friel"/>
        <s v="Minnie Driver"/>
        <s v="Frank Welker"/>
        <s v="Nicholas Gonzalez"/>
        <s v="Kirsten Dunst"/>
        <s v="Benno FÃ¼rmann"/>
        <s v="Darcy Donavan"/>
        <s v="Yaya DaCosta"/>
        <s v="Sonia Braga"/>
        <s v="Emily Watson"/>
        <s v="John Belushi"/>
        <s v="Bai Ling"/>
        <s v="Alfre Woodard"/>
        <s v="Keenan Wynn"/>
        <s v="Woody Allen"/>
        <s v="Jennifer Jason Leigh"/>
        <s v="Vanessa Redgrave"/>
        <s v="Robin Lord Taylor"/>
        <s v="Jim Broadbent"/>
        <s v="Naderev Sano"/>
        <s v="Josh Swanson"/>
        <s v="Tyler Labine"/>
        <s v="Sylvester Stallone"/>
        <s v="Natalie Portman"/>
        <s v="Rudy Youngblood"/>
        <s v="Warren Christie"/>
        <s v="Thomas F. Wilson"/>
        <s v="Tammin Sursok"/>
        <s v="Nate Parker"/>
        <s v="Nia Long"/>
        <s v="Clea DuVall"/>
        <s v="Jeff Bridges"/>
        <s v="Andrew Fiscella"/>
        <s v="Patricia Tallman"/>
        <s v="Kendyl Joi"/>
        <s v="Mia Farrow"/>
        <s v="Ben Feldman"/>
        <s v="Lupe Ontiveros"/>
        <s v="Michael Nyqvist"/>
        <s v="Muse Watson"/>
        <s v="Mira Sorvino"/>
        <s v="Leonard Nimoy"/>
        <s v="Robert Picardo"/>
        <s v="Joaquim de Almeida"/>
        <s v="Benedict Cumberbatch"/>
        <s v="John Boyega"/>
        <s v="Verne Troyer"/>
        <s v="Essie Davis"/>
        <s v="Ed Begley Jr."/>
        <s v="J.K. Simmons"/>
        <s v="CCH Pounder"/>
        <s v="Sanaa Lathan"/>
        <s v="Catherine O'Hara"/>
        <m/>
        <s v="Tamannaah Bhatia"/>
        <s v="Miriam Margolyes"/>
        <s v="Brad Pitt"/>
        <s v="Kathleen Turner"/>
        <s v="Joe Mantegna"/>
        <s v="Lea Thompson"/>
        <s v="Jackson Nicoll"/>
        <s v="Bernie Mac"/>
        <s v="Justin Timberlake"/>
        <s v="Beth Grant"/>
        <s v="Djimon Hounsou"/>
        <s v="Talisa Soto"/>
        <s v="Gillian White"/>
        <s v="Scott Porter"/>
        <s v="Sean Patrick Thomas"/>
        <s v="Harry Lennix"/>
        <s v="Trevor Morgan"/>
        <s v="Rob Paulsen"/>
        <s v="Gary Oldman"/>
        <s v="Michael Gough"/>
        <s v="Leon"/>
        <s v="Noel Fisher"/>
        <s v="Chris Brown"/>
        <s v="Richard Tyson"/>
        <s v="Dwayne Johnson"/>
        <s v="Quinton Aaron"/>
        <s v="Michael Berryman"/>
        <s v="Alden Ehrenreich"/>
        <s v="Anne Hathaway"/>
        <s v="Brendan Fraser"/>
        <s v="Matthew Broderick"/>
        <s v="Chris Moss"/>
        <s v="Seamus Davey-Fitzpatrick"/>
        <s v="Hanno PÃ¶schl"/>
        <s v="Vernon Dobtcheff"/>
        <s v="James Corden"/>
        <s v="Goran Visnjic"/>
        <s v="Willie Garson"/>
        <s v="Armando Riesco"/>
        <s v="Oprah Winfrey"/>
        <s v="Frances Bavier"/>
        <s v="Matthew McConaughey"/>
        <s v="John Michael Higgins"/>
        <s v="Parry Shen"/>
        <s v="Jamie Lee Curtis"/>
        <s v="Judge Reinhold"/>
        <s v="Dean Stockwell"/>
        <s v="Louis Lombardi"/>
        <s v="Chris Gauthier"/>
        <s v="Terry Funk"/>
        <s v="Charles Napier"/>
        <s v="Christoph Waltz"/>
        <s v="Frankie Muniz"/>
        <s v="Damon Wayans Jr."/>
        <s v="Ted Danson"/>
        <s v="ChloÃ« Grace Moretz"/>
        <s v="Brandon T. Jackson"/>
        <s v="Julie Walters"/>
        <s v="Cameron Bright"/>
        <s v="Mark Gatiss"/>
        <s v="Michiel Huisman"/>
        <s v="Oliver Hudson"/>
        <s v="Tom Wilkinson"/>
        <s v="Jennifer Hudson"/>
        <s v="Jennifer Ehle"/>
        <s v="Stephen Root"/>
        <s v="Norman Reedus"/>
        <s v="Ryan Reynolds"/>
        <s v="Madeline Kahn"/>
        <s v="Don McKellar"/>
        <s v="Drew Fuller"/>
        <s v="Harold Perrineau"/>
        <s v="Leonardo DiCaprio"/>
        <s v="Delroy Lindo"/>
        <s v="Mila Kunis"/>
        <s v="Meat Loaf"/>
        <s v="Bolo Yeung"/>
        <s v="James Nesbitt"/>
        <s v="Frances Fisher"/>
        <s v="Sally Hawkins"/>
        <s v="Jason Marsden"/>
        <s v="Devin Ratray"/>
        <s v="Peter Greene"/>
        <s v="Ryan Gosling"/>
        <s v="Vivica A. Fox"/>
        <s v="Isabelle Adjani"/>
        <s v="Barry Watson"/>
        <s v="Don Cheadle"/>
        <s v="Kim Director"/>
        <s v="John Witherspoon"/>
        <s v="Luenell"/>
        <s v="Elizabeth Streb"/>
        <s v="Andrew Wilson"/>
        <s v="Alan Rickman"/>
        <s v="Christopher Meloni"/>
        <s v="Michael Moore"/>
        <s v="Ellar Coltrane"/>
        <s v="Dyan Cannon"/>
        <s v="Alicia Goranson"/>
        <s v="John Cothran"/>
        <s v="Bono"/>
        <s v="Deborah Mailman"/>
        <s v="Kelly Macdonald"/>
        <s v="Mhairi Calvey"/>
        <s v="Kathleen Quinlan"/>
        <s v="Zoe Lister-Jones"/>
        <s v="Indira Varma"/>
        <s v="Alexis Arquette"/>
        <s v="Matt Lucas"/>
        <s v="Josh Hutcherson"/>
        <s v="Wilford Brimley"/>
        <s v="Dianne Wiest"/>
        <s v="Abbie Cornish"/>
        <s v="Angus T. Jones"/>
        <s v="Jake Gyllenhaal"/>
        <s v="John Doe"/>
        <s v="Alona Tal"/>
        <s v="William Smith"/>
        <s v="Jerry Ferrara"/>
        <s v="Logan Browning"/>
        <s v="Don Johnson"/>
        <s v="Hector Kotsifakis"/>
        <s v="Anjelica Huston"/>
        <s v="Jaime King"/>
        <s v="Warren Beatty"/>
        <s v="Eric Dane"/>
        <s v="Brendan Doogie Milewski"/>
        <s v="Natasha Lyonne"/>
        <s v="Katharine Ross"/>
        <s v="Bill Murray"/>
        <s v="Cedric the Entertainer"/>
        <s v="Matisyahu"/>
        <s v="Ethan Embry"/>
        <s v="Steve Guttenberg"/>
        <s v="Chris Evans"/>
        <s v="Scarlett Johansson"/>
        <s v="Yasmine Al Massri"/>
        <s v="Christopher Lee"/>
        <s v="John Ratzenberger"/>
        <s v="Derek Luke"/>
        <s v="Kristen Stewart"/>
        <s v="Carol Ann Susi"/>
        <s v="Jack McBrayer"/>
        <s v="George Kennedy"/>
        <s v="Frances Conroy"/>
        <s v="Ian Gamazon"/>
        <s v="Melanie Griffith"/>
        <s v="Richard Burgi"/>
        <s v="Amos Oz"/>
        <s v="Amanda Schull"/>
        <s v="Fernanda Montenegro"/>
        <s v="Tom Burke"/>
        <s v="Matt Cohen"/>
        <s v="Taylor Negron"/>
        <s v="Sydney Pollack"/>
        <s v="Hugh Jackman"/>
        <s v="Jan Decleir"/>
        <s v="Alice Krige"/>
        <s v="Augustus Prew"/>
        <s v="Demi Moore"/>
        <s v="Annabella Sciorra"/>
        <s v="Brighton Sharbino"/>
        <s v="Tom Welling"/>
        <s v="Taylor Lautner"/>
        <s v="Colm Feore"/>
        <s v="Imelda Staunton"/>
        <s v="Tom Hardy"/>
        <s v="Bahare Seddiqi"/>
        <s v="Catherine Hicks"/>
        <s v="Jenny Agutter"/>
        <s v="Lena Olin"/>
        <s v="Emraan Hashmi"/>
        <s v="Michael Kelly"/>
        <s v="Jorge Luis Moreno"/>
        <s v="Hayley Atwell"/>
        <s v="Paddy Considine"/>
        <s v="Ezra Miller"/>
        <s v="Kirk Fox"/>
        <s v="Alice Braga"/>
        <s v="Ye Liu"/>
        <s v="Monica Calhoun"/>
        <s v="Maggie Cheung"/>
        <s v="Jason Mewes"/>
        <s v="Bob Balaban"/>
        <s v="Will Forte"/>
        <s v="Mike Vogel"/>
        <s v="Brittany Daniel"/>
        <s v="Donald Faison"/>
        <s v="Alessandro Nivola"/>
        <s v="Samantha Morton"/>
        <s v="Callum Rennie"/>
        <s v="Raymond Cruz"/>
        <s v="Drake Bell"/>
        <s v="Jordi MollÃ "/>
        <s v="Tim Blake Nelson"/>
        <s v="Dreama Walker"/>
        <s v="Mako"/>
        <s v="Adam Garcia"/>
        <s v="Dylan Walsh"/>
        <s v="Debbie Reynolds"/>
        <s v="Sam Riley"/>
        <s v="Olivia Wilde"/>
        <s v="Doug E. Doug"/>
        <s v="William McNamara"/>
        <s v="Phyllida Law"/>
        <s v="Jennifer Saunders"/>
        <s v="Vincent Pastore"/>
        <s v="Leighton Meester"/>
        <s v="Jon Favreau"/>
        <s v="Donny Boaz"/>
        <s v="Ben Davies"/>
        <s v="Jet Li"/>
        <s v="Jason Statham"/>
        <s v="Nora Zehetner"/>
        <s v="Kyra Sedgwick"/>
        <s v="Paul Hogan"/>
        <s v="Jere Burns"/>
        <s v="Wesley Jonathan"/>
        <s v="Britney Spears"/>
        <s v="Chen Chang"/>
        <s v="Sarah Michelle Gellar"/>
        <s v="Julian Morris"/>
        <s v="David Hewlett"/>
        <s v="Shannon Elizabeth"/>
        <s v="Christopher Masterson"/>
        <s v="Matt Walsh"/>
        <s v="Jordana Brewster"/>
        <s v="Lochlyn Munro"/>
        <s v="Mary McDonnell"/>
        <s v="Jamie RenÃ©e Smith"/>
        <s v="Khandi Alexander"/>
        <s v="Dougray Scott"/>
        <s v="Sullivan Stapleton"/>
        <s v="Rock Hudson"/>
        <s v="JÃ¼rgen Prochnow"/>
        <s v="Common"/>
        <s v="Ty Burrell"/>
        <s v="Jay Laga'aia"/>
        <s v="Milla Jovovich"/>
        <s v="Lois Smith"/>
        <s v="BjÃ¸rn Sundquist"/>
        <s v="Michael Angarano"/>
        <s v="Peter Dinklage"/>
        <s v="Aisha Tyler"/>
        <s v="David Mamet"/>
        <s v="LL Cool J"/>
        <s v="Olivia Munn"/>
        <s v="Jack Reynor"/>
        <s v="Kevin McNally"/>
        <s v="Denis O'Hare"/>
        <s v="Tom Cullen"/>
        <s v="Quentin Tarantino"/>
        <s v="Steve Carell"/>
        <s v="Kevin Pollak"/>
        <s v="Carlos Ponce"/>
        <s v="Bojana Novakovic"/>
        <s v="Zach Gilford"/>
        <s v="Desmond Llewelyn"/>
        <s v="Zachary Gordon"/>
        <s v="Megan Park"/>
        <s v="Charlie Korsmo"/>
        <s v="Kevin Grevioux"/>
        <s v="Toby Stephens"/>
        <s v="Lara Jill Miller"/>
        <s v="Annabelle Wallis"/>
        <s v="Sophie Okonedo"/>
        <s v="Don Rickles"/>
        <s v="Carmen Electra"/>
        <s v="Sharlto Copley"/>
        <s v="David Belle"/>
        <s v="Sarah Roemer"/>
        <s v="Bruce Greenwood"/>
        <s v="Ellen Burstyn"/>
        <s v="Ruby Dee"/>
        <s v="Alexa PenaVega"/>
        <s v="Steve Howey"/>
        <s v="Julie Christie"/>
        <s v="Ian Ziering"/>
        <s v="Bailee Madison"/>
        <s v="Jimmy Fallon"/>
        <s v="Ryan Kruger"/>
        <s v="Kimberly Elise"/>
        <s v="Lemmy"/>
        <s v="Hunter Parrish"/>
        <s v="Chazz Palminteri"/>
        <s v="Rosario Dawson"/>
        <s v="Thomas Kretschmann"/>
        <s v="Raven-SymonÃ©"/>
        <s v="Ursula Andress"/>
        <s v="Sarah Murphy-Dyson"/>
        <s v="Si Won Choi"/>
        <s v="Robert Forster"/>
        <s v="Ian Whyte"/>
        <s v="Joe Morton"/>
        <s v="Dennis Quaid"/>
        <s v="Ian McDiarmid"/>
        <s v="David Arquette"/>
        <s v="Ken Howard"/>
        <s v="Loretta Devine"/>
        <s v="Wood Harris"/>
        <s v="Angie Dickinson"/>
        <s v="Lisa Ann Walter"/>
        <s v="Stephen Collins"/>
        <s v="Leonard Roberts"/>
        <s v="Joseph Cotten"/>
        <s v="Eamonn Walker"/>
        <s v="Lauren Holly"/>
        <s v="Elden Henson"/>
        <s v="Virginia Madsen"/>
        <s v="Justin Theroux"/>
        <s v="Marco St. John"/>
        <s v="Eddie Griffin"/>
        <s v="Henry Thomas"/>
        <s v="Teo Halm"/>
        <s v="Stephen McHattie"/>
        <s v="DamiÃ¡n AlcÃ¡zar"/>
        <s v="Carlos Gallardo"/>
        <s v="Wagner Moura"/>
        <s v="Fanny Ardant"/>
        <s v="Eddie Redmayne"/>
        <s v="Orlando Bloom"/>
        <s v="JÃ¸rgen Langhelle"/>
        <s v="Dane Cook"/>
        <s v="Jeff Bennett"/>
        <s v="Chase Ellison"/>
        <s v="Bob Hoskins"/>
        <s v="Bill Cobbs"/>
        <s v="Christopher Nicholas Smith"/>
        <s v="Paz de la Huerta"/>
        <s v="Will Patton"/>
        <s v="David Carradine"/>
        <s v="Vanessa Williams"/>
        <s v="Mackenzie Foy"/>
        <s v="Donald Pleasence"/>
        <s v="Jimmy Bennett"/>
        <s v="Sean Pertwee"/>
        <s v="Jurnee Smollett-Bell"/>
        <s v="Lou Taylor Pucci"/>
        <s v="Ted Raimi"/>
        <s v="Andrea Corr"/>
        <s v="Elina Alminas"/>
        <s v="Burt Young"/>
        <s v="Simon Yam"/>
        <s v="Michael Jai White"/>
        <s v="James D'Arcy"/>
        <s v="Jason Priestley"/>
        <s v="Alex Kendrick"/>
        <s v="Osama bin Laden"/>
        <s v="Kelsey Grammer"/>
        <s v="Leopold Stokowski"/>
        <s v="Quincy Jones"/>
        <s v="Dania Ramirez"/>
        <s v="Fred Gwynne"/>
        <s v="Marcell Nagy"/>
        <s v="Natascha McElhone"/>
        <s v="Peter Coyote"/>
        <s v="Topol"/>
        <s v="Alexia Fast"/>
        <s v="Don Wallace"/>
        <s v="Noel Gugliemi"/>
        <s v="Sarah Carter"/>
        <s v="Chelan Simmons"/>
        <s v="Emma Bell"/>
        <s v="F. Murray Abraham"/>
        <s v="Alexander Gould"/>
        <s v="Monique Gabriela Curnen"/>
        <s v="Kirk Cameron"/>
        <s v="Heather Locklear"/>
        <s v="Julia Ormond"/>
        <s v="Robert John Burke"/>
        <s v="Karisma Kapoor"/>
        <s v="Lars Mikkelsen"/>
        <s v="Dylan Authors"/>
        <s v="Michael Nouri"/>
        <s v="Alison Lohman"/>
        <s v="Rosanna Arquette"/>
        <s v="Erika Christensen"/>
        <s v="Madeline Carroll"/>
        <s v="Lily Tomlin"/>
        <s v="James Wolk"/>
        <s v="Santiago Cabrera"/>
        <s v="Julian Glover"/>
        <s v="Johnny Pacar"/>
        <s v="Josh Charles"/>
        <s v="Kristin Scott Thomas"/>
        <s v="Greg Crowe"/>
        <s v="Rip Torn"/>
        <s v="Katharine Isabelle"/>
        <s v="Betsy Palmer"/>
        <s v="Richard Brooker"/>
        <s v="Kane Hodder"/>
        <s v="Tiffany Helm"/>
        <s v="Judie Aronson"/>
        <s v="Greg Germann"/>
        <s v="Grace Phipps"/>
        <s v="Terry Kiser"/>
        <s v="Anika Noni Rose"/>
        <s v="Kasia Smutniak"/>
        <s v="Robert Shaw"/>
        <s v="Toby Jones"/>
        <s v="Josh Gad"/>
        <s v="Charlie McDermott"/>
        <s v="Ahna O'Reilly"/>
        <s v="Larry David"/>
        <s v="Thomas McDonell"/>
        <s v="Rapulana Seiphemo"/>
        <s v="Blair Underwood"/>
        <s v="Paul Schneider"/>
        <s v="Hector Elizondo"/>
        <s v="Tika Sumpter"/>
        <s v="50 Cent"/>
        <s v="Rebecca Budig"/>
        <s v="Tom Berenger"/>
        <s v="Kelli Garner"/>
        <s v="Isaiah Washington"/>
        <s v="Aasif Mandvi"/>
        <s v="Todd Giebenhain"/>
        <s v="Michael Imperioli"/>
        <s v="Lea Michele"/>
        <s v="Mariah Carey"/>
        <s v="Sarah Polley"/>
        <s v="Jossara Jinaro"/>
        <s v="Billy Campbell"/>
        <s v="Hiroshi Abe"/>
        <s v="Rob Riggle"/>
        <s v="Izabella Scorupco"/>
        <s v="Honor Blackman"/>
        <s v="Patrick Fugit"/>
        <s v="Hattie McDaniel"/>
        <s v="Liam Aiken"/>
        <s v="Florian Lukas"/>
        <s v="Odeya Rush"/>
        <s v="Tony Doupe"/>
        <s v="Phaldut Sharma"/>
        <s v="Olivia Newton-John"/>
        <s v="Alia Shawkat"/>
        <s v="Phoebe Cates"/>
        <s v="Rachel True"/>
        <s v="Jerry Stiller"/>
        <s v="Dave Chappelle"/>
        <s v="Claudia Christian"/>
        <s v="Jenna Fischer"/>
        <s v="Scout Taylor-Compton"/>
        <s v="Tom Atkins"/>
        <s v="Steve Coogan"/>
        <s v="Adam Arkin"/>
        <s v="Jessica Barden"/>
        <s v="Emily Osment"/>
        <s v="Anna Kendrick"/>
        <s v="Ally Walker"/>
        <s v="Odessa Rae"/>
        <s v="Matthew Ziff"/>
        <s v="Danneel Ackles"/>
        <s v="Joseph Gilgun"/>
        <s v="Daniel Radcliffe"/>
        <s v="Robert Pattinson"/>
        <s v="Hill Harper"/>
        <s v="Monica Potter"/>
        <s v="Aksel Hennie"/>
        <s v="Sarah Silverman"/>
        <s v="Jacob Vargas"/>
        <s v="John Cameron Mitchell"/>
        <s v="Barry Corbin"/>
        <s v="James Babson"/>
        <s v="Seth MacFarlane"/>
        <s v="Andrew Robinson"/>
        <s v="Brian Blessed"/>
        <s v="Scoot McNairy"/>
        <s v="Carmen Perez"/>
        <s v="Lucas Grabeel"/>
        <s v="CÃ©cile De France"/>
        <s v="Henry Ian Cusick"/>
        <s v="Vinessa Shaw"/>
        <s v="Frank Whaley"/>
        <s v="Greg Grunberg"/>
        <s v="Robert Townsend"/>
        <s v="Kelly Preston"/>
        <s v="Jim Parsons"/>
        <s v="Macaulay Culkin"/>
        <s v="Christian Monzon"/>
        <s v="William Gates"/>
        <s v="Logan Lerman"/>
        <s v="Jay Hernandez"/>
        <s v="Bill Bailey"/>
        <s v="Jim Gaffigan"/>
        <s v="Adam Scott"/>
        <s v="Sid Haig"/>
        <s v="Takeshi Kaneshiro"/>
        <s v="Robert Ri'chard"/>
        <s v="Jeffrey Combs"/>
        <s v="William Schallert"/>
        <s v="Shelley Conn"/>
        <s v="Richard Lawson"/>
        <s v="Clint Howard"/>
        <s v="Dylan Baker"/>
        <s v="Kevin Rankin"/>
        <s v="Danny Dyer"/>
        <s v="Edie Falco"/>
        <s v="Isaac Hayes"/>
        <s v="Flavio Parenti"/>
        <s v="Eric Mendenhall"/>
        <s v="Joe Estevez"/>
        <s v="Dameon Clarke"/>
        <s v="Alan Ruck"/>
        <s v="Charis Michelsen"/>
        <s v="Julia Jentsch"/>
        <s v="Sarah Butler"/>
        <s v="Jessy Schram"/>
        <s v="Bill Farmer"/>
        <s v="Caitlin Stasey"/>
        <s v="Denis Leary"/>
        <s v="Kieran Culkin"/>
        <s v="Kip Pardue"/>
        <s v="Celia Imrie"/>
        <s v="Henry Cavill"/>
        <s v="Elizabeth Berrington"/>
        <s v="David Keith"/>
        <s v="Stacy Edwards"/>
        <s v="Jelena Jovanova"/>
        <s v="John F. Kennedy"/>
        <s v="Matt Bomer"/>
        <s v="Lubna Azabal"/>
        <s v="Zak Penn"/>
        <s v="Saad Siddiqui"/>
        <s v="Martin Dew"/>
        <s v="Hugh M. Hefner"/>
        <s v="Lin Shaye"/>
        <s v="Eugenio Derbez"/>
        <s v="Raymond J. Barry"/>
        <s v="Louise Fletcher"/>
        <s v="Mike Tyson"/>
        <s v="Carol Kane"/>
        <s v="Stockard Channing"/>
        <s v="Maika Monroe"/>
        <s v="Jonathan Winters"/>
        <s v="ZoÃ« Kravitz"/>
        <s v="Shah Rukh Khan"/>
        <s v="Eddie Marsan"/>
        <s v="Bam Margera"/>
        <s v="Tony Goldwyn"/>
        <s v="Peter Mensah"/>
        <s v="Julie Benz"/>
        <s v="Roy Scheider"/>
        <s v="Judith Barsi"/>
        <s v="Eileen Brennan"/>
        <s v="Nicki Aycox"/>
        <s v="Seth Gilliam"/>
        <s v="Johnny Cannizzaro"/>
        <s v="Billy Crudup"/>
        <s v="Sally Kirkland"/>
        <s v="Martin Short"/>
        <s v="John Howard"/>
        <s v="Jim Belushi"/>
        <s v="Daryl Sabara"/>
        <s v="Daniel Kaluuya"/>
        <s v="Phil Vischer"/>
        <s v="Long Nguyen"/>
        <s v="Gary Lewis"/>
        <s v="Dolly Parton"/>
        <s v="Wayne Knight"/>
        <s v="Michael Jeter"/>
        <s v="Bryce Dallas Howard"/>
        <s v="Jon Heder"/>
        <s v="Gretchen Mol"/>
        <s v="Taran Killam"/>
        <s v="Samaire Armstrong"/>
        <s v="Bridgette Wilson-Sampras"/>
        <s v="Usher Raymond"/>
        <s v="Estella Warren"/>
        <s v="Lexie Contursi"/>
        <s v="Lisa Edelstein"/>
        <s v="David Jason Perez"/>
        <s v="Elizabeth McGovern"/>
        <s v="MyAnna Buring"/>
        <s v="Eric Stoltz"/>
        <s v="Woody Strode"/>
        <s v="Tori Spelling"/>
        <s v="Scott Cohen"/>
        <s v="BÃ¡rbara Mori"/>
        <s v="Paul Sorvino"/>
        <s v="Harold Ramis"/>
        <s v="Tenzin Thuthob Tsarong"/>
        <s v="Shengyi Huang"/>
        <s v="Siu-Wong Fan"/>
        <s v="Steve Oedekerk"/>
        <s v="Justin Kirk"/>
        <s v="Adam LeFevre"/>
        <s v="Esai Morales"/>
        <s v="Elpidia Carrillo"/>
        <s v="Billy Burke"/>
        <s v="Alex Rocco"/>
        <s v="Min-sik Choi"/>
        <s v="Tony Nappo"/>
        <s v="Romain Duris"/>
        <s v="Claude Rains"/>
        <s v="Jean-Pierre LÃ©aud"/>
        <s v="Robert Baker"/>
        <s v="Linda Cardellini"/>
        <s v="Mary Lynn Rajskub"/>
        <s v="Christian Clavier"/>
        <s v="Rene Russo"/>
        <s v="Yuki Matsuzaki"/>
        <s v="Robyn Lively"/>
        <s v="Maura Tierney"/>
        <s v="Robert Davi"/>
        <s v="Ian Somerhalder"/>
        <s v="Suraj Sharma"/>
        <s v="Dana Delany"/>
        <s v="Brenda Song"/>
        <s v="Mary Elizabeth Mastrantonio"/>
        <s v="Holly Hunter"/>
        <s v="FranÃ§ois Cluzet"/>
        <s v="Yaphet Kotto"/>
        <s v="Tatyana Ali"/>
        <s v="Farrah Fawcett"/>
        <s v="Kevin Corrigan"/>
        <s v="Andy Dick"/>
        <s v="Philip Baker Hall"/>
        <s v="Radha Mitchell"/>
        <s v="Marcela Mar"/>
        <s v="Ivana Milicevic"/>
        <s v="Aunjanue Ellis"/>
        <s v="William Morgan Sheppard"/>
        <s v="Michael Rapaport"/>
        <s v="Cheech Marin"/>
        <s v="Jasper Cole"/>
        <s v="Mia Kirshner"/>
        <s v="Vernon Wells"/>
        <s v="Tina Turner"/>
        <s v="Tatsuo Matsumura"/>
        <s v="Busy Philipps"/>
        <s v="John Amos"/>
        <s v="Joely Richardson"/>
        <s v="James Coburn"/>
        <s v="Corbin Bernsen"/>
        <s v="Cliff Robertson"/>
        <s v="Javier Botet"/>
        <s v="Christina Milian"/>
        <s v="Robert Clohessy"/>
        <s v="Matt Price"/>
        <s v="Paul McGill"/>
        <s v="Terry Pheto"/>
        <s v="America Olivo"/>
        <s v="Damon Wayans"/>
        <s v="Catalina Sandino Moreno"/>
        <s v="William Hurt"/>
        <s v="David Richmond-Peck"/>
        <s v="Elisabeth Harnois"/>
        <s v="Nancy O'Dell"/>
        <s v="Ed Wynn"/>
        <s v="Rupert Graves"/>
        <s v="Natasha Henstridge"/>
        <s v="James Duval"/>
        <s v="Morgan Saylor"/>
        <s v="Zoe Kazan"/>
        <s v="Najarra Townsend"/>
        <s v="Rory Culkin"/>
        <s v="Lorraine Bracco"/>
        <s v="Marc Blucas"/>
        <s v="Barry Bostwick"/>
        <s v="Alexander SkarsgÃ¥rd"/>
        <s v="Richard Epcar"/>
        <s v="Molly Parker"/>
        <s v="Stacy Keach"/>
        <s v="Brigitte Helm"/>
        <s v="Chris Eigeman"/>
        <s v="Michael Derek"/>
        <s v="Jeanne Tripplehorn"/>
        <s v="Omar Sy"/>
        <s v="Omari Hardwick"/>
        <s v="Kurt Fuller"/>
        <s v="Jon Hamm"/>
        <s v="Eddie Cahill"/>
        <s v="Stephanie Leonidas"/>
        <s v="Jason Flemyng"/>
        <s v="Candice Bergen"/>
        <s v="Paulette Goddard"/>
        <s v="Elaine Hendrix"/>
        <s v="Luis Tosar"/>
        <s v="Tadanobu Asano"/>
        <s v="Naseeruddin Shah"/>
        <s v="Noah Bean"/>
        <s v="Brian Thompson"/>
        <s v="Stephanie Szostak"/>
        <s v="Lily Atkinson"/>
        <s v="Ming-Na Wen"/>
        <s v="John de Lancie"/>
        <s v="Ayelet Zurer"/>
        <s v="Mark Zupan"/>
        <s v="Nia Vardalos"/>
        <s v="Jensen Ackles"/>
        <s v="John August"/>
        <s v="Jeremy Brett"/>
        <s v="Steven Anthony Lawrence"/>
        <s v="Jason Patric"/>
        <s v="Frank Grillo"/>
        <s v="Rainn Wilson"/>
        <s v="Scott Grimes"/>
        <s v="John Doman"/>
        <s v="Ana de la Reguera"/>
        <s v="Kay Panabaker"/>
        <s v="Daniel Mays"/>
        <s v="Beverly D'Angelo"/>
        <s v="Irene Bedard"/>
        <s v="Abhishek Bachchan"/>
        <s v="Rami Malek"/>
        <s v="Craig Roberts"/>
        <s v="Andrew Garfield"/>
        <s v="Bernie Casey"/>
        <s v="Miko Hughes"/>
        <s v="Mary-Kate Olsen"/>
        <s v="Kerry BishÃ©"/>
        <s v="Ari Graynor"/>
        <s v="Konstantin Khabenskiy"/>
        <s v="Fergie"/>
        <s v="Ricardo DarÃ­n"/>
        <s v="ShÃ´ Kosugi"/>
        <s v="Campbell Scott"/>
        <s v="Sterling Jerins"/>
        <s v="Leslie Bibb"/>
        <s v="Shane Dawson"/>
        <s v="Eddie Cibrian"/>
        <s v="Phil Davis"/>
        <s v="Amir Talai"/>
        <s v="Chelcie Ross"/>
        <s v="Merab Ninidze"/>
        <s v="Larry Miller"/>
        <s v="Collette Wolfe"/>
        <s v="Pedro ArmendÃ¡riz Jr."/>
        <s v="Louis Jourdan"/>
        <s v="James Lafferty"/>
        <s v="Lambert Wilson"/>
        <s v="Ingvar Eggert SigurÃ°sson"/>
        <s v="Daniel London"/>
        <s v="Ian McNeice"/>
        <s v="Oliver Reed"/>
        <s v="Mike Starr"/>
        <s v="Telly Savalas"/>
        <s v="Marlon Brando"/>
        <s v="Glen Hansard"/>
        <s v="PelÃ©"/>
        <s v="Tony Curran"/>
        <s v="Harry Styles"/>
        <s v="Scatman Crothers"/>
        <s v="Fisher Stevens"/>
        <s v="Johnny Lewis"/>
        <s v="James Callis"/>
        <s v="Karl E. Landler"/>
        <s v="Nirut Sirichanya"/>
        <s v="Antoni Corone"/>
        <s v="Jacqueline McKenzie"/>
        <s v="Blanchard Ryan"/>
        <s v="Adam Baldwin"/>
        <s v="Trey Parker"/>
        <s v="Marina Golbahari"/>
        <s v="Ron Howard"/>
        <s v="Dominic Flores"/>
        <s v="America Ferrera"/>
        <s v="Lee Majors"/>
        <s v="Jonathan Brandis"/>
        <s v="Stephen Carr"/>
        <s v="Tim Holmes"/>
        <s v="Vidya Balan"/>
        <s v="Ivana Baquero"/>
        <s v="Cole Hauser"/>
        <s v="Nat Wolff"/>
        <s v="Micah Sloat"/>
        <s v="Sprague Grayden"/>
        <s v="Johanna Braddy"/>
        <s v="Matt Shively"/>
        <s v="Richard Cabral"/>
        <s v="Bobby Lee"/>
        <s v="Erick Avari"/>
        <s v="D.B. Woodside"/>
        <s v="Scott Mechlowicz"/>
        <s v="Tyler James Williams"/>
        <s v="Michael Smiley"/>
        <s v="Angus Scrimm"/>
        <s v="Mark Margolis"/>
        <s v="Divine"/>
        <s v="Don Brooks"/>
        <s v="Mel Blanc"/>
        <s v="Cary-Hiroyuki Tagawa"/>
        <s v="Janet Jackson"/>
        <s v="Ray Winstone"/>
        <s v="John Heard"/>
        <s v="Heather O'Rourke"/>
        <s v="Sasha Roiz"/>
        <s v="Rumi Hiiragi"/>
        <s v="Kath Soucie"/>
        <s v="Wanda Sykes"/>
        <s v="Art Hindle"/>
        <s v="John Karyus"/>
        <s v="Shane Black"/>
        <s v="Topher Grace"/>
        <s v="Kurtwood Smith"/>
        <s v="Talulah Riley"/>
        <s v="Josh Wingate"/>
        <s v="Shane Carruth"/>
        <s v="Q'orianka Kilcher"/>
        <s v="Gary Weeks"/>
        <s v="Dax Flame"/>
        <s v="Cameron Monaghan"/>
        <s v="Pamela Reed"/>
        <s v="Janet Leigh"/>
        <s v="Lauren Ambrose"/>
        <s v="Giancarlo Giannini"/>
        <s v="Luke Newberry"/>
        <s v="Aaliyah"/>
        <s v="Emily Rios"/>
        <s v="Lindsay Kay Hayward"/>
        <s v="Roy Billing"/>
        <s v="M. Emmet Walsh"/>
        <s v="Oliver James"/>
        <s v="Steven Bauer"/>
        <s v="Amber Valletta"/>
        <s v="Victor Rasuk"/>
        <s v="Sierra McCormick"/>
        <s v="Lili Taylor"/>
        <s v="Corinna Harney"/>
        <s v="Jeremy Davies"/>
        <s v="Bokeem Woodbine"/>
        <s v="Diedrich Bader"/>
        <s v="Robert Pine"/>
        <s v="Bob Neill"/>
        <s v="Mike Figueroa"/>
        <s v="Bill Maher"/>
        <s v="Laura Morante"/>
        <s v="Romola Garai"/>
        <s v="Wendi McLendon-Covey"/>
        <s v="Roger Rees"/>
        <s v="Jeremy W. Auman"/>
        <s v="Rosie Perez"/>
        <s v="Miguel Ferrer"/>
        <s v="Jay Mohr"/>
        <s v="Ben Gazzara"/>
        <s v="Tippi Hedren"/>
        <s v="Mark Addy"/>
        <s v="Frank Langella"/>
        <s v="James Martin Kelly"/>
        <s v="Joan Allen"/>
        <s v="Numan Acar"/>
        <s v="Haley Ramm"/>
        <s v="Allison Dean"/>
        <s v="Elizabeth Daily"/>
        <s v="FranÃ§oise Yip"/>
        <s v="Moritz Bleibtreu"/>
        <s v="Jill Clayburgh"/>
        <s v="Mei MelanÃ§on"/>
        <s v="Tzi Ma"/>
        <s v="Mireille Enos"/>
        <s v="David Lyons"/>
        <s v="Harvey Fierstein"/>
        <s v="Corbin Allred"/>
        <s v="Collin Alfredo St. Dic"/>
        <s v="Amanda Detmer"/>
        <s v="Michael Emerson"/>
        <s v="Costas Mandylor"/>
        <s v="Regina Hall"/>
        <s v="Beau Mirchoff"/>
        <s v="Marisa Saks"/>
        <s v="Tisha Campbell-Martin"/>
        <s v="Miranda Cosgrove"/>
        <s v="Kelly Rutherford"/>
        <s v="Alison Brie"/>
        <s v="Norbert Ferrer"/>
        <s v="Scott Glenn"/>
        <s v="Jon Seda"/>
        <s v="Jon Gries"/>
        <s v="Lilli Lavine"/>
        <s v="Paul Guilfoyle"/>
        <s v="Takashi Shimura"/>
        <s v="Chris Noth"/>
        <s v="Katrina Bowden"/>
        <s v="James Wilcox"/>
        <s v="Peter Gallagher"/>
        <s v="Austin Pendleton"/>
        <s v="Glenn Plummer"/>
        <s v="Sam Waterston"/>
        <s v="Jason Alexander"/>
        <s v="Fann Wong"/>
        <s v="Xander Berkeley"/>
        <s v="Wei Zhao"/>
        <s v="Chris Zylka"/>
        <s v="Peter Serafinowicz"/>
        <s v="Brad William Henke"/>
        <s v="S. Epatha Merkerson"/>
        <s v="John Mahoney"/>
        <s v="Noah Taylor"/>
        <s v="Rachel Dratch"/>
        <s v="Tate Donovan"/>
        <s v="Peter McNamara"/>
        <s v="The Dalai Lama"/>
        <s v="Sook-Yin Lee"/>
        <s v="Bobbie Phillips"/>
        <s v="Kathleen Freeman"/>
        <s v="Rupert Everett"/>
        <s v="James Kyson"/>
        <s v="Edgar Arreola"/>
        <s v="Eric Sheffer Stevens"/>
        <s v="Danielle Kotch"/>
        <s v="Laila Haley"/>
        <s v="Jeffrey Falcon"/>
        <s v="Albert Finney"/>
        <s v="David Zayas"/>
        <s v="Tommy Pallotta"/>
        <s v="Sonja Sohn"/>
        <s v="Leonor Varela"/>
        <s v="Dustin Milligan"/>
        <s v="Anil Kapoor"/>
        <s v="Derick Martini"/>
        <s v="Michael Greyeyes"/>
        <s v="Chris Elliott"/>
        <s v="Rick Yune"/>
        <s v="Adriana Caselotti"/>
        <s v="Nehemiah Persoff"/>
        <s v="Ashley Williams"/>
        <s v="Nathalie Fay"/>
        <s v="Roma Downey"/>
        <s v="Jamie Kennedy"/>
        <s v="Aidan Quinn"/>
        <s v="Heather Matarazzo"/>
        <s v="Udo Kier"/>
        <s v="Melissa Sagemiller"/>
        <s v="Cheryl Hines"/>
        <s v="Joan Rivers"/>
        <s v="Ariana Richards"/>
        <s v="Miranda Richardson"/>
        <s v="Bunta Sugawara"/>
        <s v="Michael J. Pollard"/>
        <s v="Hulk Hogan"/>
        <s v="Connor Paolo"/>
        <s v="Marshall Bell"/>
        <s v="LeVar Burton"/>
        <s v="Jake Busey"/>
        <s v="Snoop Dogg"/>
        <s v="Martin Starr"/>
        <s v="Sam Shepard"/>
        <s v="William Hootkins"/>
        <s v="Cassie Ventura"/>
        <s v="Alyson Stoner"/>
        <s v="Ryan Guzman"/>
        <s v="Brian Bosworth"/>
        <s v="Jeremy Irvine"/>
        <s v="Lawrence Gilliard Jr."/>
        <s v="Aldis Hodge"/>
        <s v="Kevin Alejandro"/>
        <s v="Chris Klein"/>
        <s v="Nathan Lane"/>
        <s v="Ally Sheedy"/>
        <s v="Alicja Bachleda"/>
        <s v="Clifton Collins Jr."/>
        <s v="Joel Courtney"/>
        <s v="Chemeeka Walker"/>
        <s v="Geoffrey Arend"/>
        <s v="Scott Baio"/>
        <s v="Margot Kidder"/>
        <s v="Julian Richings"/>
        <s v="Gregory Scott Cummins"/>
        <s v="Danny Strong"/>
        <s v="Saif Ali Khan"/>
        <s v="Bebe Neuwirth"/>
        <s v="Katy Mixon"/>
        <s v="Michael Wincott"/>
        <s v="Brad Garrett"/>
        <s v="MÃ­a Maestro"/>
        <s v="Tom Everett Scott"/>
        <s v="Greg Ayres"/>
        <s v="Alex Gibney"/>
        <s v="Jeremy Shada"/>
        <s v="John Astin"/>
        <s v="Kevin Nash"/>
        <s v="Paige Turco"/>
        <s v="Nick Stahl"/>
        <s v="Gunnar Hansen"/>
        <s v="Mackenzie Davis"/>
        <s v="Marco TreviÃ±o"/>
        <s v="Anwar Congo"/>
        <s v="Curtis Armstrong"/>
        <s v="Richard E. Grant"/>
        <s v="Ximena Ayala"/>
        <s v="Violante Placido"/>
        <s v="Shawna Waldron"/>
        <s v="John Beasley"/>
        <s v="Julianna Guill"/>
        <s v="BÃ©rÃ©nice Bejo"/>
        <s v="Qi Shu"/>
        <s v="Beau Bridges"/>
        <s v="Marie-JosÃ©e Croze"/>
        <s v="Shiri Appleby"/>
        <s v="Kenneth Tobey"/>
        <s v="Luke Bracey"/>
        <s v="Myrna Loy"/>
        <s v="Catriona MacColl"/>
        <s v="Craig Ferguson"/>
        <s v="Joel McHale"/>
        <s v="Heather Donahue"/>
        <s v="Catherine Dyer"/>
        <s v="Noah Danby"/>
        <s v="Isaac Hempstead Wright"/>
        <s v="Richard Johnson"/>
        <s v="William Holden"/>
        <s v="Anita Page"/>
        <s v="Shari Albert"/>
        <s v="Vincent Gallo"/>
        <s v="Ohad Knoller"/>
        <s v="William Joseph Elk III"/>
        <s v="Nolan Gerard Funk"/>
        <s v="Sean Hayes"/>
        <s v="Ulrich Thomsen"/>
        <s v="Jean-Baptiste Maunier"/>
        <s v="Fereshteh Sadre Orafaiy"/>
        <s v="Bradley Whitford"/>
        <s v="Daniel Sharman"/>
        <s v="Glenn Morshower"/>
        <s v="Byron Mann"/>
        <s v="Laura Ramsey"/>
        <s v="Christine Taylor"/>
        <s v="Seymour Cassel"/>
        <s v="Steve Irwin"/>
        <s v="KÃ´ji Yakusho"/>
        <s v="Stephen Graham"/>
        <s v="Shailene Woodley"/>
        <s v="Fernanda Andrade"/>
        <s v="Mem Ferda"/>
        <s v="Sayed Badreya"/>
        <s v="Alice Greczyn"/>
        <s v="Gabriel Millman"/>
        <s v="Eartha Kitt"/>
        <s v="Stephen Rea"/>
        <s v="Lynn Cohen"/>
        <s v="Craig T. Nelson"/>
        <s v="Amber Stevens West"/>
        <s v="Krista Allen"/>
        <s v="Brendan Fehr"/>
        <s v="Isabella Rossellini"/>
        <s v="Pfeifer Brown"/>
        <s v="Deborah Kara Unger"/>
        <s v="Daniel von Bargen"/>
        <s v="Kate Maberly"/>
        <s v="Chris Marquette"/>
        <s v="Adrian Martinez"/>
        <s v="Alice Olivia Clarke"/>
        <s v="Emir Kusturica"/>
        <s v="Kang-ho Song"/>
        <s v="Michael Joiner"/>
        <s v="Tony Chiu Wai Leung"/>
        <s v="Toni Servillo"/>
        <s v="Gloria Grahame"/>
        <s v="Michael McKean"/>
        <s v="John Enos III"/>
        <s v="Craig Stark"/>
        <s v="Marsha Thomason"/>
        <s v="Jessica Lowndes"/>
        <s v="Olivia Williams"/>
        <s v="Jeff Kober"/>
        <s v="Aidan Turner"/>
        <s v="Temple Grandin"/>
        <s v="Doona Bae"/>
        <s v="Lena Dunham"/>
        <s v="Manish Dayal"/>
        <s v="Thomas Bo Larsen"/>
        <s v="James Brolin"/>
        <s v="Matthew Settle"/>
        <s v="Nicole Ari Parker"/>
        <s v="Curtiss Cook"/>
        <s v="Martin Kove"/>
        <s v="Mustafa Haidari"/>
        <s v="Nataniel SÃ¡nchez"/>
        <s v="Rita Hayworth"/>
        <s v="Seychelle Gabriel"/>
        <s v="Caleb Landry Jones"/>
        <s v="Wes Studi"/>
        <s v="David Masterson"/>
        <s v="Irvin Kershner"/>
        <s v="Jeff Fahey"/>
        <s v="Andy Lau"/>
        <s v="Joseph Campanella"/>
        <s v="Roxanne McKee"/>
        <s v="Sarunyu Wongkrachang"/>
        <s v="Jason Robards"/>
        <s v="Eva Amurri Martino"/>
        <s v="Peter Fonda"/>
        <s v="Joe Don Baker"/>
        <s v="Clayton Snyder"/>
        <s v="Melina Kanakaredes"/>
        <s v="Tiago Riani"/>
        <s v="Tasha Smith"/>
        <s v="Danny Pino"/>
        <s v="Fay Masterson"/>
        <s v="Blythe Danner"/>
        <s v="Nawazuddin Siddiqui"/>
        <s v="Kelly Carlson"/>
        <s v="Mike Howard"/>
        <s v="Jennifer Esposito"/>
        <s v="Steve Bastoni"/>
        <s v="Ki Hong Lee"/>
        <s v="Paul Brooke"/>
        <s v="Lane Smith"/>
        <s v="Merritt Wever"/>
        <s v="Debra Messing"/>
        <s v="Steven Mackintosh"/>
        <s v="Sara Forestier"/>
        <s v="Keisha Castle-Hughes"/>
        <s v="Mark Valley"/>
        <s v="Darci Kistler"/>
        <s v="Shirley Henderson"/>
        <s v="George Coe"/>
        <s v="Geraldine Chaplin"/>
        <s v="Tommy Sheppard"/>
        <s v="Fionnula Flanagan"/>
        <s v="Jim Carter"/>
        <s v="Christo Jivkov"/>
        <s v="Armin Mueller-Stahl"/>
        <s v="Francesca Capaldi"/>
        <s v="David Hyde Pierce"/>
        <s v="Karen Allen"/>
        <s v="Emilia Fox"/>
        <s v="Gladys Cooper"/>
        <s v="Yuri Lowenthal"/>
        <s v="George Carlin"/>
        <s v="Dong-gun Jang"/>
        <s v="Jon Foo"/>
        <s v="Mark Duplass"/>
        <s v="Laura Harring"/>
        <s v="Rhys Wakefield"/>
        <s v="Roger Allam"/>
        <s v="Kirby Heyborne"/>
        <s v="Jason London"/>
        <s v="Iko Uwais"/>
        <s v="Pam Ferris"/>
        <s v="Johannes Silberschneider"/>
        <s v="John Kapelos"/>
        <s v="Richard Burton"/>
        <s v="Alun Armstrong"/>
        <s v="BelÃ©n Rueda"/>
        <s v="Tina Desai"/>
        <s v="Alex Huszar"/>
        <s v="Sean Lennon"/>
        <s v="Blair Brown"/>
        <s v="W. Earl Brown"/>
        <s v="Albert Brooks"/>
        <s v="Gena Rowlands"/>
        <s v="Mahadeo Shivraj"/>
        <s v="Jacob Tremblay"/>
        <s v="Eleanor Parker"/>
        <s v="Tim Conway"/>
        <s v="Caroline Munro"/>
        <s v="William Baldwin"/>
        <s v="James Urbaniak"/>
        <s v="Judith Chapman"/>
        <s v="Caroline Dhavernas"/>
        <s v="Emma Watson"/>
        <s v="Bill Johnson"/>
        <s v="Arliss Howard"/>
        <s v="Donald Glover"/>
        <s v="Phoebe Legere"/>
        <s v="Ed Skrein"/>
        <s v="Darryl Hunt"/>
        <s v="Michel Robin"/>
        <s v="Romany Malco"/>
        <s v="Matt Bennett"/>
        <s v="Ocean James"/>
        <s v="Tony Cox"/>
        <s v="Angell Conwell"/>
        <s v="Cem Yilmaz"/>
        <s v="Kristin Lehman"/>
        <s v="Jack Davenport"/>
        <s v="Ulrich Tukur"/>
        <s v="Lena Horne"/>
        <s v="Margaret Hamilton"/>
        <s v="Marilyn Rising"/>
        <s v="Eric Johnson"/>
        <s v="Emily Podleski"/>
        <s v="Colin Salmon"/>
        <s v="Mitch Pileggi"/>
        <s v="Ricky Schroder"/>
        <s v="Jim Meskimen"/>
        <s v="Meg Foster"/>
        <s v="Charlyne Yi"/>
        <s v="Misha Gabriel Hamilton"/>
        <s v="Levon Helm"/>
        <s v="Kyle Hebert"/>
        <s v="Sophia Myles"/>
        <s v="Michael Gross"/>
        <s v="Shelley Duvall"/>
        <s v="Gavin MacLeod"/>
        <s v="Jane Goodall"/>
        <s v="Mia Sara"/>
        <s v="Karra Elejalde"/>
        <s v="Ornella Muti"/>
        <s v="Randy Wayne"/>
        <s v="Vincent Schiavelli"/>
        <s v="Ariel Hsing"/>
        <s v="Ronny Cox"/>
        <s v="Del Zamora"/>
        <s v="Zack Ward"/>
        <s v="Michael O'Neill"/>
        <s v="Amy Schumer"/>
        <s v="Tshewang Dendup"/>
        <s v="Walter Koenig"/>
        <s v="Reba McEntire"/>
        <s v="Otto Jespersen"/>
        <s v="Noah Emmerich"/>
        <s v="Kimberly J. Brown"/>
        <s v="Sasha Alexander"/>
        <s v="David Gant"/>
        <s v="Dorian Missick"/>
        <s v="Fran Drescher"/>
        <s v="Finn Wittrock"/>
        <s v="Raoul Bova"/>
        <s v="Theo James"/>
        <s v="Craig Parker"/>
        <s v="Olivier Martinez"/>
        <s v="Shelley Hennig"/>
        <s v="Christian Clemenson"/>
        <s v="Dan Futterman"/>
        <s v="Marley Shelton"/>
        <s v="Sheryl Lee"/>
        <s v="Brenda Fricker"/>
        <s v="Nicholas Lea"/>
        <s v="Lew Temple"/>
        <s v="Tim Meadows"/>
        <s v="Sandra Ellis Lafferty"/>
        <s v="Charlie Rowe"/>
        <s v="Hal Holbrook"/>
        <s v="Ari Folman"/>
        <s v="Bashar Rahal"/>
        <s v="Cory Hardrict"/>
        <s v="Carole Bouquet"/>
        <s v="Matt Frewer"/>
        <s v="Vanessa Lengies"/>
        <s v="John Robinson"/>
        <s v="Laura-Leigh"/>
        <s v="Rita Moreno"/>
        <s v="Treat Williams"/>
        <s v="Bruno Kirby"/>
        <s v="Simon Abkarian"/>
        <s v="Jessie T. Usher"/>
        <s v="Daniel Stern"/>
        <s v="Callie Thorne"/>
        <s v="Jessica ParÃ©"/>
        <s v="Rupert Grint"/>
        <s v="Saffron Burrows"/>
        <s v="Jacques Perrin"/>
        <s v="Yorick van Wageningen"/>
        <s v="Kathleen Wilhoite"/>
        <s v="Antony Starr"/>
        <s v="Alexis Dziena"/>
        <s v="Joe Cocker"/>
        <s v="Peter Capaldi"/>
        <s v="Sunny Mabrey"/>
        <s v="Maribel VerdÃº"/>
        <s v="Jennifer Freeman"/>
        <s v="Todd Stashwick"/>
        <s v="Jack Palance"/>
        <s v="Nicholas Rowe"/>
        <s v="Gerry Bednob"/>
        <s v="Kim Dickens"/>
      </sharedItems>
    </cacheField>
    <cacheField name="Director Name" numFmtId="0">
      <sharedItems count="1733">
        <s v="Jaume BalaguerÃ³"/>
        <s v="Timothy Hines"/>
        <s v="Gil Junger"/>
        <s v="Kevin Lima"/>
        <s v="Robert Moresco"/>
        <s v="Renny Harlin"/>
        <s v="Steve McQueen"/>
        <s v="Danny Boyle"/>
        <s v="Gary Winick"/>
        <s v="Mikael HÃ¥fstrÃ¶m"/>
        <s v="John Herzfeld"/>
        <s v="Richard Donner"/>
        <s v="Burr Steers"/>
        <s v="Li Zhang"/>
        <s v="John Singleton"/>
        <s v="Baltasar KormÃ¡kur"/>
        <s v="Myles Berkowitz"/>
        <s v="Morgan Neville"/>
        <s v="Risa Bramon Garcia"/>
        <s v="Stanley Kubrick"/>
        <s v="Roland Emmerich"/>
        <s v="Dinesh D'Souza"/>
        <s v="Kar-Wai Wong"/>
        <s v="Robert Luketic"/>
        <s v="Jon Lucas"/>
        <s v="Alejandro G. IÃ±Ã¡rritu"/>
        <s v="Phil Lord"/>
        <s v="Spike Lee"/>
        <s v="Anne Fletcher"/>
        <s v="Betty Thomas"/>
        <s v="Juan Carlos Fresnadillo"/>
        <s v="McG"/>
        <s v="Leonard Nimoy"/>
        <s v="Charles T. Kanganis"/>
        <s v="DJ Pooh"/>
        <s v="James Mangold"/>
        <s v="David Slade"/>
        <s v="Ruben Fleischer"/>
        <s v="Zack Snyder"/>
        <s v="Noam Murro"/>
        <s v="Demian Lichtenstein"/>
        <s v="Cristian Mungiu"/>
        <s v="Michael Lehmann"/>
        <s v="Brian Helgeland"/>
        <s v="Lloyd Bacon"/>
        <s v="Carl Rinsch"/>
        <s v="Peter Segal"/>
        <s v="Jonathan Levine"/>
        <s v="Marc Webb"/>
        <s v="Mark Christopher"/>
        <s v="Tom Schulman"/>
        <s v="Curtis Hanson"/>
        <s v="FranÃ§ois Ozon"/>
        <s v="Reed Cowan"/>
        <s v="Jon Avnet"/>
        <s v="Joel Schumacher"/>
        <s v="Shane Acker"/>
        <s v="Michael Polish"/>
        <s v="Adrian Lyne"/>
        <s v="Ron Howard"/>
        <s v="Chris Weitz"/>
        <s v="Richard Attenborough"/>
        <s v="John Lasseter"/>
        <s v="Robert Zemeckis"/>
        <s v="Mark Rosman"/>
        <s v="Steven Zaillian"/>
        <s v="David Cronenberg"/>
        <s v="Kevin Brodie"/>
        <s v="Rob Reiner"/>
        <s v="Sergio Leone"/>
        <s v="John Moore"/>
        <s v="Ridley Scott"/>
        <s v="Chris Koch"/>
        <s v="Richard Lester"/>
        <s v="Michael Tiddes"/>
        <s v="Michael Mayer"/>
        <s v="Penny Marshall"/>
        <s v="Kief Davidson"/>
        <s v="Nigel Cole"/>
        <s v="Keenen Ivory Wayans"/>
        <s v="Tyler Perry"/>
        <s v="F. Gary Gray"/>
        <s v="Michael Winterbottom"/>
        <s v="Seth MacFarlane"/>
        <s v="J.C. Chandor"/>
        <s v="Anton Corbijn"/>
        <s v="John Fortenberry"/>
        <s v="Wes Craven"/>
        <s v="Jack Sholder"/>
        <s v="Chuck Russell"/>
        <s v="Stephen Hopkins"/>
        <s v="David Lean"/>
        <s v="David Twohy"/>
        <s v="Robert Altman"/>
        <s v="James Ivory"/>
        <s v="Richard Linklater"/>
        <s v="Asghar Farhadi"/>
        <s v="Ethan Coen"/>
        <s v="Sam Raimi"/>
        <s v="Michael Ritchie"/>
        <s v="Tom Ford"/>
        <s v="Peter Hyams"/>
        <s v="Martin Lawrence"/>
        <s v="Brian Robbins"/>
        <s v="Todd Strauss-Schulson"/>
        <s v="Jean-Pierre Jeunet"/>
        <s v="John Glen"/>
        <s v="Scott Frank"/>
        <s v="Tony Goldwyn"/>
        <s v="Adam Shankman"/>
        <s v="Steven Spielberg"/>
        <s v="Karyn Kusama"/>
        <s v="Stephen Gaghan"/>
        <s v="Hans Petter Moland"/>
        <s v="Steve Pink"/>
        <s v="Alexander Payne"/>
        <s v="Richard Curtis"/>
        <s v="Timur Bekmambetov"/>
        <s v="Clint Eastwood"/>
        <s v="Tom Shadyac"/>
        <s v="Steve Oedekerk"/>
        <s v="Julie Taymor"/>
        <s v="Mike McCoy"/>
        <s v="Craig R. Baxley"/>
        <s v="Spike Jonze"/>
        <s v="Bille Woodruff"/>
        <s v="Paul Weitz"/>
        <s v="Anne Fontaine"/>
        <s v="M. Night Shyamalan"/>
        <s v="Brett Ratner"/>
        <s v="Agnieszka Wojtowicz-Vosloo"/>
        <s v="Charles S. Dutton"/>
        <s v="Harald Zwart"/>
        <s v="Kevin Allen"/>
        <s v="Alejandro AmenÃ¡bar"/>
        <s v="Max FÃ¤rberbÃ¶ck"/>
        <s v="Charles Martin Smith"/>
        <s v="Wolfgang Petersen"/>
        <s v="Rob Bowman"/>
        <s v="Jim Abrahams"/>
        <s v="Katsuhiro Ã”tomo"/>
        <s v="Ron Clements"/>
        <s v="Rodrigo GarcÃ­a"/>
        <s v="Kevin Spacey"/>
        <s v="Rob Cohen"/>
        <s v="Geoffrey Sax"/>
        <s v="Oliver Stone"/>
        <s v="Miguel Arteta"/>
        <s v="Charles Shyer"/>
        <s v="Michael Mann"/>
        <s v="Claude Miller"/>
        <s v="Tim Burton"/>
        <s v="David Fincher"/>
        <s v="James Cameron"/>
        <s v="John Schultz"/>
        <s v="Colin Strause"/>
        <s v="Frank Marshall"/>
        <s v="Phil Traill"/>
        <s v="Kevin Bray"/>
        <s v="Mike Leigh"/>
        <s v="Billy Bob Thornton"/>
        <s v="Stefan Ruzowitzky"/>
        <s v="David Gordon Green"/>
        <s v="Cameron Crowe"/>
        <s v="Claudia Llosa"/>
        <s v="Uwe Boll"/>
        <s v="Eric Nicholas"/>
        <s v="Lee Tamahori"/>
        <s v="John Hamburg"/>
        <s v="Anthony Bell"/>
        <s v="Tim Hill"/>
        <s v="Mike Mitchell"/>
        <s v="Walt Becker"/>
        <s v="Milos Forman"/>
        <s v="Costa-Gavras"/>
        <s v="Sam Mendes"/>
        <s v="Piyush Dinker Pandya"/>
        <s v="George Lucas"/>
        <s v="Tony Kaye"/>
        <s v="David O. Russell"/>
        <s v="Sam Firstenberg"/>
        <s v="Les Mayfield"/>
        <s v="J.B. Rogers"/>
        <s v="Mary Harron"/>
        <s v="Jon Hurwitz"/>
        <s v="Jesse Dylan"/>
        <s v="Joe Roth"/>
        <s v="John Sayles"/>
        <s v="Sam Miller"/>
        <s v="Michael Haneke"/>
        <s v="Arthur Hiller"/>
        <s v="David Zucker"/>
        <s v="Courtney Solomon"/>
        <s v="Lone Scherfig"/>
        <s v="Barry Levinson"/>
        <s v="Oliver Parker"/>
        <s v="Lasse HallstrÃ¶m"/>
        <s v="Luis Llosa"/>
        <s v="Dwight H. Little"/>
        <s v="Harold Ramis"/>
        <s v="Don Bluth"/>
        <s v="Adam McKay"/>
        <s v="Luis Mandoki"/>
        <s v="Alan Parker"/>
        <s v="John Landis"/>
        <s v="Andy Tennant"/>
        <s v="John R. Leonetti"/>
        <s v="Will Gluck"/>
        <s v="George Sidney"/>
        <s v="Woody Allen"/>
        <s v="Duke Johnson"/>
        <s v="Mike Cahill"/>
        <s v="Dena Seidel"/>
        <s v="Anthony Powell"/>
        <s v="Peter Howitt"/>
        <s v="Peyton Reed"/>
        <s v="Denzel Washington"/>
        <s v="Eric Darnell"/>
        <s v="Wayne Wang"/>
        <s v="Francis Ford Coppola"/>
        <s v="Mel Gibson"/>
        <s v="Gonzalo LÃ³pez-Gallego"/>
        <s v="Fred Walton"/>
        <s v="Matt Maiellaro"/>
        <s v="Elizabeth Allen Rosenbaum"/>
        <s v="Nicholas Jarecki"/>
        <s v="Brian Levant"/>
        <s v="Ben Affleck"/>
        <s v="Mark Pellington"/>
        <s v="Michael Bay"/>
        <s v="NimrÃ³d Antal"/>
        <s v="Gene Teigland"/>
        <s v="Frank Coraci"/>
        <s v="Luc Besson"/>
        <s v="Sarah Smith"/>
        <s v="John Erick Dowdle"/>
        <s v="James L. Brooks"/>
        <s v="Kay Pollak"/>
        <s v="Jean-FranÃ§ois Richet"/>
        <s v="David Bowers"/>
        <s v="Irwin Winkler"/>
        <s v="Gary Trousdale"/>
        <s v="John Putch"/>
        <s v="James Manera"/>
        <s v="Joe Wright"/>
        <s v="Joe Cornish"/>
        <s v="Kirsten Sheridan"/>
        <s v="John Wells"/>
        <s v="Jay Roach"/>
        <s v="Baz Luhrmann"/>
        <s v="Paul Schrader"/>
        <s v="Joan Chen"/>
        <s v="Joss Whedon"/>
        <s v="Paul W.S. Anderson"/>
        <s v="Joby Harold"/>
        <s v="Pan Nalin"/>
        <s v="S.S. Rajamouli"/>
        <s v="Chris Noonan"/>
        <s v="George Miller"/>
        <s v="Bob Clark"/>
        <s v="Michael McCullers"/>
        <s v="Mathieu Kassovitz"/>
        <s v="Patrick Read Johnson"/>
        <s v="Leslye Headland"/>
        <s v="Jeff Tremaine"/>
        <s v="Werner Herzog"/>
        <s v="Terry Zwigoff"/>
        <s v="Jake Kasdan"/>
        <s v="Jason Bateman"/>
        <s v="David E. Talbert"/>
        <s v="Wych Kaosayananda"/>
        <s v="Todd Graff"/>
        <s v="Danny Pang"/>
        <s v="Tim Story"/>
        <s v="Kevin Rodney Sullivan"/>
        <s v="Steve Gomer"/>
        <s v="John McTiernan"/>
        <s v="Michael Caton-Jones"/>
        <s v="Julian Schnabel"/>
        <s v="Christopher Nolan"/>
        <s v="Louis Morneau"/>
        <s v="Jonathan Liebesman"/>
        <s v="Benson Lee"/>
        <s v="Roger Christian"/>
        <s v="Peter Berg"/>
        <s v="Michel Gondry"/>
        <s v="Daniel Barnz"/>
        <s v="Sylvio Tabet"/>
        <s v="Benh Zeitlin"/>
        <s v="Richard LaGravenese"/>
        <s v="Mike Judge"/>
        <s v="Julian Jarrold"/>
        <s v="Steve Hickner"/>
        <s v="Frank Sebastiano"/>
        <s v="Jay Chandrasekhar"/>
        <s v="Rowan Joffe"/>
        <s v="John Carney"/>
        <s v="Mike Mills"/>
        <s v="IstvÃ¡n SzabÃ³"/>
        <s v="Alejandro Monteverde"/>
        <s v="Jonathan Demme"/>
        <s v="Gurinder Chadha"/>
        <s v="Joe Camp"/>
        <s v="Christopher Guest"/>
        <s v="Justin Lin"/>
        <s v="Raja Gosnell"/>
        <s v="Martin Brest"/>
        <s v="Tony Scott"/>
        <s v="Martin Campbell"/>
        <s v="Panos Cosmatos"/>
        <s v="Gina Prince-Bythewood"/>
        <s v="Barry W. Blaustein"/>
        <s v="Russ Meyer"/>
        <s v="Chris Columbus"/>
        <s v="Dennis Dugan"/>
        <s v="Shawn Levy"/>
        <s v="Don Hall"/>
        <s v="Ken Kwapis"/>
        <s v="John Whitesell"/>
        <s v="Barry Sonnenfeld"/>
        <s v="John Carpenter"/>
        <s v="Peter Hewitt"/>
        <s v="Stephen Herek"/>
        <s v="Stephen Daldry"/>
        <s v="Jonathan Glazer"/>
        <s v="Jez Butterworth"/>
        <s v="Paul Verhoeven"/>
        <s v="Glen Morgan"/>
        <s v="Scott Cooper"/>
        <s v="Kasi Lemmons"/>
        <s v="Mike Binder"/>
        <s v="Craig Brewer"/>
        <s v="Darren Aronofsky"/>
        <s v="Stephen Norrington"/>
        <s v="Guillermo del Toro"/>
        <s v="David S. Goyer"/>
        <s v="Josh Gordon"/>
        <s v="Hugh Wilson"/>
        <s v="Mel Brooks"/>
        <s v="Fernando Meirelles"/>
        <s v="Scott Marshall"/>
        <s v="Bob Rafelson"/>
        <s v="Edward Zwick"/>
        <s v="Taylor Hackford"/>
        <s v="Guillaume Canet"/>
        <s v="Newt Arnold"/>
        <s v="Paul Greengrass"/>
        <s v="Ted Demme"/>
        <s v="Karen Moncrieff"/>
        <s v="John Stockwell"/>
        <s v="Steve Taylor"/>
        <s v="Jeremy Saulnier"/>
        <s v="Derek Cianfrance"/>
        <s v="Mort Nathan"/>
        <s v="Emilio Estevez"/>
        <s v="Norman Jewison"/>
        <s v="Ben Younger"/>
        <s v="Byron Howard"/>
        <s v="Jean-Paul Rappeneau"/>
        <s v="Stephen Kay"/>
        <s v="Paul Thomas Anderson"/>
        <s v="Joe Berlinger"/>
        <s v="Reginald Hudlin"/>
        <s v="Larry Charles"/>
        <s v="Catherine Gund"/>
        <s v="Wes Anderson"/>
        <s v="Randall Miller"/>
        <s v="Lana Wachowski"/>
        <s v="Frank Oz"/>
        <s v="Michael Moore"/>
        <s v="Susan Seidelman"/>
        <s v="Robert Iscove"/>
        <s v="Kimberly Peirce"/>
        <s v="Rachel Perkins"/>
        <s v="Mark Andrews"/>
        <s v="Terry Gilliam"/>
        <s v="Jonathan Mostow"/>
        <s v="Alan Rudolph"/>
        <s v="Daryl Wein"/>
        <s v="Camille Delamarre"/>
        <s v="Ronny Yu"/>
        <s v="Paul Feig"/>
        <s v="Gabor Csupo"/>
        <s v="Beeban Kidron"/>
        <s v="Sharon Maguire"/>
        <s v="Richard Dutcher"/>
        <s v="James Bridges"/>
        <s v="Jane Campion"/>
        <s v="Martin Scorsese"/>
        <s v="Ang Lee"/>
        <s v="Jonathan Kaplan"/>
        <s v="John Woo"/>
        <s v="Allen Hughes"/>
        <s v="Scott Ziehl"/>
        <s v="John Crowley"/>
        <s v="Michael Corrente"/>
        <s v="Antoine Fuqua"/>
        <s v="Takeshi Kitano"/>
        <s v="Jamal Hill"/>
        <s v="Jim Sheridan"/>
        <s v="Rick Famuyiwa"/>
        <s v="Blair Hayes"/>
        <s v="Tom Brady"/>
        <s v="Jorge RamÃ­rez SuÃ¡rez"/>
        <s v="Vincent Gallo"/>
        <s v="Gregor Jordan"/>
        <s v="Walter Hill"/>
        <s v="Paul Hunter"/>
        <s v="Warren Beatty"/>
        <s v="Rodrigo CortÃ©s"/>
        <s v="Steve Antin"/>
        <s v="Tom Putnam"/>
        <s v="Jamie Babbit"/>
        <s v="George Roy Hill"/>
        <s v="Angelina Jolie Pitt"/>
        <s v="Stephen Milburn Anderson"/>
        <s v="Darnell Martin"/>
        <s v="Justin Dillon"/>
        <s v="Harry Elfont"/>
        <s v="Nancy Walker"/>
        <s v="Bennett Miller"/>
        <s v="Joe Johnston"/>
        <s v="Anthony Russo"/>
        <s v="John Madden"/>
        <s v="Jerry Jameson"/>
        <s v="Nadine Labaki"/>
        <s v="James Fargo"/>
        <s v="Matt Piedmont"/>
        <s v="Christian Alvart"/>
        <s v="George Hickenlooper"/>
        <s v="Brad Silberling"/>
        <s v="Phillip Noyce"/>
        <s v="Bart Freundlich"/>
        <s v="Lawrence Guterman"/>
        <s v="Brad Peyton"/>
        <s v="Mark Dindal"/>
        <s v="Pitof"/>
        <s v="Neill Dela Llana"/>
        <s v="John Waters"/>
        <s v="David R. Ellis"/>
        <s v="Mor Loushy"/>
        <s v="Nicholas Hytner"/>
        <s v="Walter Salles"/>
        <s v="James David Pasternak"/>
        <s v="Stephen Frears"/>
        <s v="Deon Taylor"/>
        <s v="Andrew Davis"/>
        <s v="Alex Zamm"/>
        <s v="Roger Michell"/>
        <s v="Neill Blomkamp"/>
        <s v="Mike van Diem"/>
        <s v="Hugh Hudson"/>
        <s v="Jon Poll"/>
        <s v="Mike Nichols"/>
        <s v="Kevin Smith"/>
        <s v="Andy Cadiff"/>
        <s v="Michael Apted"/>
        <s v="E.L. Katz"/>
        <s v="Bradley Parker"/>
        <s v="Rob Marshall"/>
        <s v="Peter Lord"/>
        <s v="Daniel Espinosa"/>
        <s v="Majid Majidi"/>
        <s v="Alfonso CuarÃ³n"/>
        <s v="Tom Holland"/>
        <s v="John Lafia"/>
        <s v="Hugh Johnson"/>
        <s v="Atom Egoyan"/>
        <s v="Vivek Agnihotri"/>
        <s v="Clark Gregg"/>
        <s v="Josh Trank"/>
        <s v="Rafa Lara"/>
        <s v="Kenneth Branagh"/>
        <s v="Harold Becker"/>
        <s v="Raymond De Felitta"/>
        <s v="Gil Kenan"/>
        <s v="Matt Dillon"/>
        <s v="Chuan Lu"/>
        <s v="Neema Barnette"/>
        <s v="Louis Leterrier"/>
        <s v="David Dobkin"/>
        <s v="Olivier Assayas"/>
        <s v="Joseph L. Mankiewicz"/>
        <s v="Jonathan Frakes"/>
        <s v="Tom Tykwer"/>
        <s v="Cody Cameron"/>
        <s v="Matt Reeves"/>
        <s v="Amy Heckerling"/>
        <s v="Thomas Carter"/>
        <s v="Anthony Minghella"/>
        <s v="Deb Hagan"/>
        <s v="Olivier Megaton"/>
        <s v="Joey Lauren Adams"/>
        <s v="Craig Zobel"/>
        <s v="Simon West"/>
        <s v="John Milius"/>
        <s v="Richard Fleischer"/>
        <s v="Peter Landesman"/>
        <s v="Sara Sugarman"/>
        <s v="James Foley"/>
        <s v="Michael Lembeck"/>
        <s v="Steven Soderbergh"/>
        <s v="Hans Canosa"/>
        <s v="Jon Turteltaub"/>
        <s v="Jon Amiel"/>
        <s v="Agnieszka Holland"/>
        <s v="Henry Selick"/>
        <s v="Rob Pritts"/>
        <s v="Shana Feste"/>
        <s v="Peter Billingsley"/>
        <s v="Angelo Pizzo"/>
        <s v="Alex Kendrick"/>
        <s v="David McNally"/>
        <s v="Andrzej Bartkowiak"/>
        <s v="Tim Robbins"/>
        <s v="Mark Neveldine"/>
        <s v="Paul Haggis"/>
        <s v="Antonio Banderas"/>
        <s v="Glenn Ficarra"/>
        <s v="Benjamin Dickinson"/>
        <s v="Ryan Coogler"/>
        <s v="Michael Gornick"/>
        <s v="Sidney Lumet"/>
        <s v="Peter Faiman"/>
        <s v="John Cornell"/>
        <s v="Simon Wincer"/>
        <s v="Preston A. Whitmore II"/>
        <s v="Tamra Davis"/>
        <s v="Roger Kumble"/>
        <s v="Jeff Wadlow"/>
        <s v="Vincenzo Natali"/>
        <s v="Matthew O'Callaghan"/>
        <s v="Yimou Zhang"/>
        <s v="Jay Duplass"/>
        <s v="Angela Robinson"/>
        <s v="Fred Savage"/>
        <s v="Steve Carr"/>
        <s v="Sean Anders"/>
        <s v="Jean-Marc VallÃ©e"/>
        <s v="Damien Dante Wayans"/>
        <s v="Lars von Trier"/>
        <s v="Kevin Costner"/>
        <s v="Dan Fogelman"/>
        <s v="Roger Donaldson"/>
        <s v="Ron Shelton"/>
        <s v="Alex Proyas"/>
        <s v="Blake Edwards"/>
        <s v="Aaron Seltzer"/>
        <s v="Michael Spierig"/>
        <s v="Niels Arden Oplev"/>
        <s v="Alan Cohn"/>
        <s v="Shane Meadows"/>
        <s v="Peter Weir"/>
        <s v="Tommy Wirkola"/>
        <s v="Thomas Vinterberg"/>
        <s v="James Wan"/>
        <s v="Danny DeVito"/>
        <s v="Molly Bernstein"/>
        <s v="Mimi Leder"/>
        <s v="Stephen Sommers"/>
        <s v="Peter Stebbings"/>
        <s v="Marc F. Adler"/>
        <s v="Scott Derrickson"/>
        <s v="Ken Scott"/>
        <s v="Morgan J. Freeman"/>
        <s v="Richard Raymond"/>
        <s v="Robert Rodriguez"/>
        <s v="Pierre Coffin"/>
        <s v="Alex Craig Mann"/>
        <s v="Rod Lurie"/>
        <s v="Adam Rifkin"/>
        <s v="Mike Bigelow"/>
        <s v="Scott Kalvert"/>
        <s v="Matt Bettinelli-Olpin"/>
        <s v="Guy Hamilton"/>
        <s v="Darren Grant"/>
        <s v="Thor Freudenthal"/>
        <s v="George A. Romero"/>
        <s v="Andrew Fleming"/>
        <s v="Sam Weisman"/>
        <s v="Marc Lawrence"/>
        <s v="Mamoru Hosoda"/>
        <s v="Romesh Sharma"/>
        <s v="Eric Leighton"/>
        <s v="Bob Saget"/>
        <s v="Jason Friedberg"/>
        <s v="Pierre Morel"/>
        <s v="D.J. Caruso"/>
        <s v="David Nutter"/>
        <s v="Neil Burger"/>
        <s v="Callie Khouri"/>
        <s v="Quentin Tarantino"/>
        <s v="Jon Gunn"/>
        <s v="Corey Yuen"/>
        <s v="Rawson Marshall Thurber"/>
        <s v="Jean-Jacques Mantello"/>
        <s v="Joseph Gordon-Levitt"/>
        <s v="Jeremy Leven"/>
        <s v="Oliver Blackburn"/>
        <s v="Mike Newell"/>
        <s v="Richard Kelly"/>
        <s v="Troy Nixey"/>
        <s v="Gary Fleder"/>
        <s v="Dave Borthwick"/>
        <s v="Neil Marshall"/>
        <s v="Sheldon Lettich"/>
        <s v="Bruce Beresford"/>
        <s v="George Gallo"/>
        <s v="John Patrick Shanley"/>
        <s v="Maurice Joyce"/>
        <s v="Kurt Voss"/>
        <s v="David Jacobson"/>
        <s v="Kris Isacsson"/>
        <s v="Oliver Hirschbiegel"/>
        <s v="Terence Young"/>
        <s v="Patrick Lussier"/>
        <s v="Gary Shore"/>
        <s v="Guy Maddin"/>
        <s v="Ivan Reitman"/>
        <s v="Daniel Lee"/>
        <s v="Hyung-rae Shim"/>
        <s v="James Wong"/>
        <s v="Matthew Robbins"/>
        <s v="Finn Taylor"/>
        <s v="Lawrence Kasdan"/>
        <s v="John Gatins"/>
        <s v="Bill Condon"/>
        <s v="Eric Styles"/>
        <s v="Pete Travis"/>
        <s v="Brian De Palma"/>
        <s v="Steven Brill"/>
        <s v="Nicolas Winding Refn"/>
        <s v="Michael Patrick Jann"/>
        <s v="Nick Gomez"/>
        <s v="Charles Stone III"/>
        <s v="Danny Leiner"/>
        <s v="Todd Phillips"/>
        <s v="King Vidor"/>
        <s v="Bruce Paltrow"/>
        <s v="Carroll Ballard"/>
        <s v="Peter Farrelly"/>
        <s v="Bobby Farrelly"/>
        <s v="Troy Miller"/>
        <s v="David Lynch"/>
        <s v="Tony Gilroy"/>
        <s v="Kevin Munroe"/>
        <s v="Dave Green"/>
        <s v="Damien O'Donnell"/>
        <s v="Ryan Murphy"/>
        <s v="Boris Rodriguez"/>
        <s v="Doug Liman"/>
        <s v="Stuart Gordon"/>
        <s v="Ellory Elkayem"/>
        <s v="Carlos Carrera"/>
        <s v="Jon Favreau"/>
        <s v="JosÃ© Padilha"/>
        <s v="Shekhar Kapur"/>
        <s v="Tommy O'Haver"/>
        <s v="Petter NÃ¦ss"/>
        <s v="Greg Coolidge"/>
        <s v="Jim Hanon"/>
        <s v="David Ayer"/>
        <s v="Gavin Hood"/>
        <s v="Jean-Jacques Annaud"/>
        <s v="Nicole Holofcener"/>
        <s v="Gaspar NoÃ©"/>
        <s v="Chris Wedge"/>
        <s v="Kurt Wimmer"/>
        <s v="Stefen Fangmeier"/>
        <s v="StÃ©phane Aubier"/>
        <s v="Don Siegel"/>
        <s v="Cal Brunker"/>
        <s v="Andrea Di Stefano"/>
        <s v="Michael Clancy"/>
        <s v="Jeff Schaffer"/>
        <s v="Kirk Jones"/>
        <s v="Dan Rush"/>
        <s v="Fede Alvarez"/>
        <s v="Alex Garland"/>
        <s v="Jon Hess"/>
        <s v="Stuart Baird"/>
        <s v="Johnnie To"/>
        <s v="Tom Vaughan"/>
        <s v="Christian Duguay"/>
        <s v="John Schlesinger"/>
        <s v="Stephan Elliott"/>
        <s v="Michael D. Sellers"/>
        <s v="Tom Dey"/>
        <s v="Paul Mazursky"/>
        <s v="Ernie Barbarash"/>
        <s v="Kevin Tancharoen"/>
        <s v="James Algar"/>
        <s v="Todd Haynes"/>
        <s v="Klaus Menzel"/>
        <s v="George Tillman Jr."/>
        <s v="Joel Zwick"/>
        <s v="Lajos Koltai"/>
        <s v="William Malone"/>
        <s v="Andrew Currie"/>
        <s v="Sam Taylor-Johnson"/>
        <s v="Eddie O'Flaherty"/>
        <s v="Youssef Delara"/>
        <s v="Steven Quale"/>
        <s v="Hironobu Sakaguchi"/>
        <s v="Gus Van Sant"/>
        <s v="Andrew Stanton"/>
        <s v="Marc Forster"/>
        <s v="Mark L. Lester"/>
        <s v="Richard Loncraine"/>
        <s v="Jerry Zucker"/>
        <s v="Jesse Peretz"/>
        <s v="Khalid Mohamed"/>
        <s v="Ole Christian Madsen"/>
        <s v="Marc Abraham"/>
        <s v="Kevin Hooks"/>
        <s v="Robert Schwentke"/>
        <s v="Alan Shapiro"/>
        <s v="Tony Bill"/>
        <s v="Dave Meyers"/>
        <s v="Herbert Ross"/>
        <s v="Jamie Travis"/>
        <s v="Dean Wright"/>
        <s v="Nicholas Stoller"/>
        <s v="Kate Connor"/>
        <s v="Seth Gordon"/>
        <s v="Allison Anders"/>
        <s v="Bill Paxton"/>
        <s v="Heidi Ewing"/>
        <s v="Mark Waters"/>
        <s v="Tom Green"/>
        <s v="Rachel Talalay"/>
        <s v="Jimmy Hayward"/>
        <s v="Peter Sollett"/>
        <s v="Gregory Hoblit"/>
        <s v="Marcus Raboy"/>
        <s v="Steve Miner"/>
        <s v="John Carl Buechler"/>
        <s v="Rob Hedden"/>
        <s v="Danny Steinmann"/>
        <s v="Joseph Zito"/>
        <s v="Craig Gillespie"/>
        <s v="Jeff Burr"/>
        <s v="Albert Hughes"/>
        <s v="Chris Buck"/>
        <s v="Courtney Hunt"/>
        <s v="Joshua Tickell"/>
        <s v="Josh Schwartz"/>
        <s v="Dean Parisot"/>
        <s v="Judd Apatow"/>
        <s v="Steven Shainberg"/>
        <s v="Karim AÃ¯nouz"/>
        <s v="Jon M. Chu"/>
        <s v="Ralph Ziman"/>
        <s v="Zach Braff"/>
        <s v="Andrew Niccol"/>
        <s v="Garry Marshall"/>
        <s v="Etan Cohen"/>
        <s v="Aaron Schneider"/>
        <s v="Tate Taylor"/>
        <s v="Ron Maxwell"/>
        <s v="Hoyt Yeatman"/>
        <s v="Mark Steven Johnson"/>
        <s v="Steve Beck"/>
        <s v="David Koepp"/>
        <s v="Vondie Curtis-Hall"/>
        <s v="Carmen Marron"/>
        <s v="Danny Cannon"/>
        <s v="Nick Hamm"/>
        <s v="Takao Okawara"/>
        <s v="Nanette Burstein"/>
        <s v="Dominic Sena"/>
        <s v="Victor Fleming"/>
        <s v="Vicente Amorim"/>
        <s v="John Hoffman"/>
        <s v="Wolfgang Becker"/>
        <s v="Mark Helfrich"/>
        <s v="George Clooney"/>
        <s v="Rob Letterman"/>
        <s v="Sue Corcoran"/>
        <s v="Davis Guggenheim"/>
        <s v="Randal Kleiser"/>
        <s v="Joe Dante"/>
        <s v="Phil Joanou"/>
        <s v="Greg Harrison"/>
        <s v="George Armitage"/>
        <s v="James Gunn"/>
        <s v="Eric Blakeney"/>
        <s v="Iain Softley"/>
        <s v="Ryan Fleck"/>
        <s v="Don Michael Paul"/>
        <s v="Dominique Othenin-Girard"/>
        <s v="Rob Zombie"/>
        <s v="Tommy Lee Wallace"/>
        <s v="Rick Rosenthal"/>
        <s v="Joe Chappelle"/>
        <s v="Diane Keaton"/>
        <s v="Peter Chelsom"/>
        <s v="Peter Webber"/>
        <s v="Paul Bolger"/>
        <s v="Todd Solondz"/>
        <s v="Joe Swanberg"/>
        <s v="Mark Illsley"/>
        <s v="Mikael Salomon"/>
        <s v="Johnny Remo"/>
        <s v="Bronwen Hughes"/>
        <s v="Daniel Barber"/>
        <s v="David Yates"/>
        <s v="James Toback"/>
        <s v="Christopher Scott Cherot"/>
        <s v="Chris Rock"/>
        <s v="Morten Tyldum"/>
        <s v="David Mirkin"/>
        <s v="Scott Hicks"/>
        <s v="Randall Wallace"/>
        <s v="Peter Jackson"/>
        <s v="Michael Cimino"/>
        <s v="John Cameron Mitchell"/>
        <s v="Steve Rash"/>
        <s v="Clive Barker"/>
        <s v="Mark Piznarski"/>
        <s v="Spencer Susser"/>
        <s v="Tuck Tucker"/>
        <s v="John Polson"/>
        <s v="Carl Franklin"/>
        <s v="Mel Smith"/>
        <s v="Kenny Ortega"/>
        <s v="Alexandre Aja"/>
        <s v="Russell Mulcahy"/>
        <s v="Douglas Aarniokoski"/>
        <s v="Andrew Morahan"/>
        <s v="David Palmer"/>
        <s v="Xavier Gens"/>
        <s v="Jason Eisener"/>
        <s v="Robert Townsend"/>
        <s v="Tim Johnson"/>
        <s v="Jodie Foster"/>
        <s v="Will Finn"/>
        <s v="David Boyd"/>
        <s v="Mike Disa"/>
        <s v="Cory Edwards"/>
        <s v="Steve James"/>
        <s v="Wil Shriner"/>
        <s v="Forest Whitaker"/>
        <s v="David Frankel"/>
        <s v="Florent-Emilio Siri"/>
        <s v="Eli Roth"/>
        <s v="Edgar Wright"/>
        <s v="Terry George"/>
        <s v="Genndy Tartakovsky"/>
        <s v="Mark Tonderai"/>
        <s v="David Duchovny"/>
        <s v="Vadim Perelman"/>
        <s v="Jaume Collet-Serra"/>
        <s v="George Jackson"/>
        <s v="Clare Kilner"/>
        <s v="Donald Petrie"/>
        <s v="Robert B. Weide"/>
        <s v="Dean DeBlois"/>
        <s v="Willard Huyck"/>
        <s v="Hayao Miyazaki"/>
        <s v="Justin Kerrigan"/>
        <s v="Francis Lawrence"/>
        <s v="Luca Guadagnino"/>
        <s v="Jessie Nelson"/>
        <s v="Douglas McGrath"/>
        <s v="Michael Martin"/>
        <s v="Jim Gillespie"/>
        <s v="Adam Goldberg"/>
        <s v="Bill Plympton"/>
        <s v="JirÃ­ Menzel"/>
        <s v="Steven R. Monroe"/>
        <s v="Jeff Garlin"/>
        <s v="Ray Griggs"/>
        <s v="Stuart Beattie"/>
        <s v="Steve Martino"/>
        <s v="Carlos Saldanha"/>
        <s v="Rodman Flender"/>
        <s v="Bryan Barber"/>
        <s v="R.J. Cutler"/>
        <s v="Dan Harris"/>
        <s v="Ol Parker"/>
        <s v="Karey Kirkpatrick"/>
        <s v="Tarsem Singh"/>
        <s v="Martin McDonagh"/>
        <s v="Neil Jordan"/>
        <s v="Brian Trenchard-Smith"/>
        <s v="Todd Field"/>
        <s v="Neil LaBute"/>
        <s v="Jon Kasdan"/>
        <s v="David Sington"/>
        <s v="Michael Rymer"/>
        <s v="Denis Villeneuve"/>
        <s v="Zak Penn"/>
        <s v="Ruba Nadda"/>
        <s v="Fenton Bailey"/>
        <s v="Pete Docter"/>
        <s v="Leigh Whannell"/>
        <s v="David Kellogg"/>
        <s v="Eugenio Derbez"/>
        <s v="Sean Penn"/>
        <s v="Joel Coen"/>
        <s v="Tobe Hooper"/>
        <s v="Wilson Yip"/>
        <s v="Robert Cary"/>
        <s v="Richard Eyre"/>
        <s v="Shane Black"/>
        <s v="Elaine May"/>
        <s v="Andrew Bergman"/>
        <s v="David Robert Mitchell"/>
        <s v="Stanley Kramer"/>
        <s v="Nancy Meyers"/>
        <s v="Anna Boden"/>
        <s v="Yash Chopra"/>
        <s v="Christopher McQuarrie"/>
        <s v="Bryan Singer"/>
        <s v="William Friedkin"/>
        <s v="Peter Kassovitz"/>
        <s v="Adam Marcus"/>
        <s v="Tom McLoughlin"/>
        <s v="James Isaac"/>
        <s v="Darren Stein"/>
        <s v="Jeannot Szwarc"/>
        <s v="Joseph Sargent"/>
        <s v="Victor Salva"/>
        <s v="Alison Maclean"/>
        <s v="John A. Davis"/>
        <s v="Ray Lawrence"/>
        <s v="Dennie Gordon"/>
        <s v="John Pasquin"/>
        <s v="Nick Cassavetes"/>
        <s v="Christopher Erskin"/>
        <s v="Mike Nawrocki"/>
        <s v="Ham Tran"/>
        <s v="Eric Brevig"/>
        <s v="John Dahl"/>
        <s v="Christian Carion"/>
        <s v="Nora Ephron"/>
        <s v="Salim Akil"/>
        <s v="Jason Reitman"/>
        <s v="Colin Trevorrow"/>
        <s v="Jason Alexander"/>
        <s v="Jean-Marie PoirÃ©"/>
        <s v="Jesse Vaughan"/>
        <s v="Kathryn Bigelow"/>
        <s v="Karan Johar"/>
        <s v="Mira Nair"/>
        <s v="Dan Cutforth"/>
        <s v="Edward Norton"/>
        <s v="Leslie Small"/>
        <s v="Matthew Vaughn"/>
        <s v="Larry Clark"/>
        <s v="Ben Wheatley"/>
        <s v="Michael Cuesta"/>
        <s v="Gary McKendry"/>
        <s v="Andrew Dominik"/>
        <s v="Roger Avary"/>
        <s v="John 'Bud' Cardos"/>
        <s v="Jeffrey W. Byrd"/>
        <s v="Barbet Schroeder"/>
        <s v="Chris Nahon"/>
        <s v="C. Jay Cox"/>
        <s v="Charles Herman-Wurmfeld"/>
        <s v="Patricia Rozema"/>
        <s v="Anurag Basu"/>
        <s v="Hark Tsui"/>
        <s v="Michael Dougherty"/>
        <s v="Stephen Chow"/>
        <s v="Teddy Chan"/>
        <s v="Mark Osborne"/>
        <s v="Jennifer Yuh Nelson"/>
        <s v="Kat Coiro"/>
        <s v="Luis Valdez"/>
        <s v="Salvador Carrasco"/>
        <s v="Jay Russell"/>
        <s v="Frank LaLoggia"/>
        <s v="Chan-wook Park"/>
        <s v="Jan de Bont"/>
        <s v="Tom Hanks"/>
        <s v="Trent Cooper"/>
        <s v="Fred Schepisi"/>
        <s v="CÃ©dric Klapisch"/>
        <s v="Aki KaurismÃ¤ki"/>
        <s v="Anand Tucker"/>
        <s v="Mike Figgis"/>
        <s v="Lee Daniels"/>
        <s v="Vic Armstrong"/>
        <s v="Scott Stewart"/>
        <s v="Tom Hooper"/>
        <s v="Luke Greenfield"/>
        <s v="David Nixon"/>
        <s v="Craig Bolotin"/>
        <s v="Drake Doremus"/>
        <s v="Robert Redford"/>
        <s v="Nick Hurran"/>
        <s v="Jonathan Dayton"/>
        <s v="Gillian Armstrong"/>
        <s v="Len Wiseman"/>
        <s v="Gene Quintano"/>
        <s v="Guy Ritchie"/>
        <s v="Bruce Dellis"/>
        <s v="James Mather"/>
        <s v="Michael Anderson"/>
        <s v="Hunter Richards"/>
        <s v="Steve Carver"/>
        <s v="Steve Buscemi"/>
        <s v="Rian Johnson"/>
        <s v="Catherine Hardwicke"/>
        <s v="Sofia Coppola"/>
        <s v="Janusz Kaminski"/>
        <s v="Emma-Kate Croghan"/>
        <s v="Brandon Camp"/>
        <s v="Theodore Witcher"/>
        <s v="Jeff Franklin"/>
        <s v="Nicholas Fackler"/>
        <s v="Michael Landon Jr."/>
        <s v="Peter Cattaneo"/>
        <s v="Paul McGuigan"/>
        <s v="JosÃ© Luis Valenzuela"/>
        <s v="Jorma Taccone"/>
        <s v="Ethan Maniquis"/>
        <s v="Akira Kurosawa"/>
        <s v="Paul Weiland"/>
        <s v="Henry Hobson"/>
        <s v="Gregory Jacobs"/>
        <s v="Sam Peckinpah"/>
        <s v="David S. Ward"/>
        <s v="Robert Stromberg"/>
        <s v="Harley Cokeliss"/>
        <s v="AndrÃ©s Muschietti"/>
        <s v="Ã‰mile Gaudreault"/>
        <s v="Phyllida Lloyd"/>
        <s v="Asger Leth"/>
        <s v="James Marsh"/>
        <s v="Justin Chadwick"/>
        <s v="Franck Khalfoun"/>
        <s v="Luc Jacquet"/>
        <s v="Dick Richards"/>
        <s v="Richard Benjamin"/>
        <s v="Kenneth Lonergan"/>
        <s v="Joshua Marston"/>
        <s v="Ira Sachs"/>
        <s v="Simon Wells"/>
        <s v="Menno Meyjes"/>
        <s v="David Raynr"/>
        <s v="Jerry Zaks"/>
        <s v="Robert Stevenson"/>
        <s v="Boaz Yakin"/>
        <s v="Ringo Lam"/>
        <s v="Lucky McKee"/>
        <s v="Niki Caro"/>
        <s v="Miranda July"/>
        <s v="Jacob Aaron Estes"/>
        <s v="Barry Skolnick"/>
        <s v="Steve Boyum"/>
        <s v="Hal Needham"/>
        <s v="Tom McGrath"/>
        <s v="Paul Gross"/>
        <s v="Fritz Lang"/>
        <s v="Whit Stillman"/>
        <s v="Robert Fontaine"/>
        <s v="Kelly Makin"/>
        <s v="Ava DuVernay"/>
        <s v="Ron Underwood"/>
        <s v="Kyle Balda"/>
        <s v="Gavin O'Connor"/>
        <s v="Dave McKean"/>
        <s v="Zach Cregger"/>
        <s v="Brad Bird"/>
        <s v="J.J. Abrams"/>
        <s v="FranÃ§ois Truffaut"/>
        <s v="Charles Chaplin"/>
        <s v="Laurent Tirard"/>
        <s v="John Duigan"/>
        <s v="Andrew Erwin"/>
        <s v="Fernando LeÃ³n de Aranoa"/>
        <s v="Joseph Ruben"/>
        <s v="Sergey Bodrov"/>
        <s v="Patty Jenkins"/>
        <s v="Gareth Edwards"/>
        <s v="Dan Scanlon"/>
        <s v="Thomas Bezucha"/>
        <s v="Duncan Jones"/>
        <s v="Lewis Gilbert"/>
        <s v="Katherine Dieckmann"/>
        <s v="Elizabeth Banks"/>
        <s v="Steve Bendelack"/>
        <s v="Rob Minkoff"/>
        <s v="Jeff Nichols"/>
        <s v="Tony Bancroft"/>
        <s v="James Bobin"/>
        <s v="Henry Alex Rubin"/>
        <s v="Gary David Goldberg"/>
        <s v="Howard Deutch"/>
        <s v="P.J. Hogan"/>
        <s v="Jonathan Lynn"/>
        <s v="George Cukor"/>
        <s v="Howard Zieff"/>
        <s v="Isabel Coixet"/>
        <s v="Bruce Campbell"/>
        <s v="Pawel Pawlikowski"/>
        <s v="Simon Curtis"/>
        <s v="Kinka Usher"/>
        <s v="Jared Hess"/>
        <s v="Susanna White"/>
        <s v="Joe Carnahan"/>
        <s v="Jennifer Wynne Farmer"/>
        <s v="Arjun Sablok"/>
        <s v="Scott Waugh"/>
        <s v="Eric Schaeffer"/>
        <s v="Mark Romanek"/>
        <s v="Irvin Kershner"/>
        <s v="Jonas Elmer"/>
        <s v="Edward Burns"/>
        <s v="Benny Boom"/>
        <s v="Brad Anderson"/>
        <s v="Dan Gilroy"/>
        <s v="Jennifer Flackett"/>
        <s v="FabiÃ¡n Bielinsky"/>
        <s v="James McTeigue"/>
        <s v="Charles Ferguson"/>
        <s v="Joel Gallen"/>
        <s v="Shane Dawson"/>
        <s v="Bill Duke"/>
        <s v="Michael Roemer"/>
        <s v="David Atkins"/>
        <s v="Caroline Link"/>
        <s v="Robert Harmon"/>
        <s v="Tim Blake Nelson"/>
        <s v="Joseph Kosinski"/>
        <s v="Jody Hill"/>
        <s v="Jacques Perrin"/>
        <s v="Mike Flanagan"/>
        <s v="Xavier Beauvois"/>
        <s v="Benedikt Erlingsson"/>
        <s v="Kelly Reichardt"/>
        <s v="Roman Polanski"/>
        <s v="Carol Reed"/>
        <s v="Steven Seagal"/>
        <s v="Peter R. Hunt"/>
        <s v="Eric Bross"/>
        <s v="Elia Kazan"/>
        <s v="Paul Crowder"/>
        <s v="Morgan Spurlock"/>
        <s v="Julie Anne Robinson"/>
        <s v="Lance Hool"/>
        <s v="Eric Valette"/>
        <s v="Michael O. Sajbel"/>
        <s v="Pascal Arnold"/>
        <s v="Tony Jaa"/>
        <s v="Roger Allers"/>
        <s v="Chris Kentis"/>
        <s v="Trey Parker"/>
        <s v="Michael Cristofer"/>
        <s v="Siddiq Barmak"/>
        <s v="Stiles White"/>
        <s v="Brendan Malloy"/>
        <s v="Sydney Pollack"/>
        <s v="Jeff Lowell"/>
        <s v="Harry F. Millarde"/>
        <s v="Richard Kwietniowski"/>
        <s v="R. Balki"/>
        <s v="Paul King"/>
        <s v="Paul Abascal"/>
        <s v="Jake Schreier"/>
        <s v="Oren Peli"/>
        <s v="Tod Williams"/>
        <s v="Henry Joost"/>
        <s v="Christopher Landon"/>
        <s v="Chris Butler"/>
        <s v="Andy Fickman"/>
        <s v="Marc SchÃ¶lermann"/>
        <s v="Greg Mottola"/>
        <s v="Hart Bochner"/>
        <s v="Tina Gordon Chism"/>
        <s v="Daniel Algrant"/>
        <s v="Vincent Paronnaud"/>
        <s v="Mary Lambert"/>
        <s v="Don Coscarelli"/>
        <s v="Nnegest LikkÃ©"/>
        <s v="Peter Hedges"/>
        <s v="James Bidgood"/>
        <s v="LÃ©a Pool"/>
        <s v="Norman Ferguson"/>
        <s v="Gore Verbinski"/>
        <s v="Jason Moore"/>
        <s v="Jorge Blanco"/>
        <s v="Gabriele Muccino"/>
        <s v="Mike Gabriel"/>
        <s v="Ericson Core"/>
        <s v="Alan Metter"/>
        <s v="Ed Harris"/>
        <s v="Gary Sherman"/>
        <s v="Bruce McDonald"/>
        <s v="Frank Nissen"/>
        <s v="Mars Callahan"/>
        <s v="Louis C.K."/>
        <s v="Vicky Jenson"/>
        <s v="Lloyd Kaufman"/>
        <s v="Griffin Dunne"/>
        <s v="Mennan Yapo"/>
        <s v="Shane Carruth"/>
        <s v="Marc Forby"/>
        <s v="Dean Israelite"/>
        <s v="Nima Nourizadeh"/>
        <s v="Joe Nussbaum"/>
        <s v="Nelson McCormick"/>
        <s v="Alfred Hitchcock"/>
        <s v="Robert Lee King"/>
        <s v="Jim Sonzero"/>
        <s v="Lexi Alexander"/>
        <s v="Chris Miller"/>
        <s v="Dustin Hoffman"/>
        <s v="Philip Kaufman"/>
        <s v="Richard Glatzer"/>
        <s v="Hitoshi Matsumoto"/>
        <s v="Michael Tollin"/>
        <s v="Sean McNamara"/>
        <s v="Peter MacDonald"/>
        <s v="George P. Cosmatos"/>
        <s v="Kevin Reynolds"/>
        <s v="Antonia Bird"/>
        <s v="Patricia Cardoso"/>
        <s v="Chuck Sheetz"/>
        <s v="Antony Hoffman"/>
        <s v="Anthony Hemingway"/>
        <s v="David Mamet"/>
        <s v="John Frankenheimer"/>
        <s v="Allen Coulter"/>
        <s v="Christian Volckman"/>
        <s v="Robert Ben Garant"/>
        <s v="Miguel Sapochnik"/>
        <s v="Darren Lynn Bousman"/>
        <s v="Alexander Witt"/>
        <s v="Bonnie Hunt"/>
        <s v="Robin Budd"/>
        <s v="William A. Graham"/>
        <s v="Peter Ramsey"/>
        <s v="Rupert Wyatt"/>
        <s v="Tim Hunter"/>
        <s v="Adam Carolla"/>
        <s v="Rowdy Herrington"/>
        <s v="Noel Marshall"/>
        <s v="Fred Dekker"/>
        <s v="John G. Avildsen"/>
        <s v="Sylvester Stallone"/>
        <s v="David Wain"/>
        <s v="Peter Medak"/>
        <s v="Lenny Abrahamson"/>
        <s v="Jon Stewart"/>
        <s v="Quentin Dupieux"/>
        <s v="Victor Nunez"/>
        <s v="William H. Macy"/>
        <s v="John Eng"/>
        <s v="Stig Bergqvist"/>
        <s v="Stanley Tong"/>
        <s v="Brad Furman"/>
        <s v="Wayne Kramer"/>
        <s v="Clark Johnson"/>
        <s v="Breck Eisner"/>
        <s v="Hue Rhodes"/>
        <s v="Michael McGowan"/>
        <s v="Ryan Little"/>
        <s v="George Ratliff"/>
        <s v="Ron Fricke"/>
        <s v="Alister Grierson"/>
        <s v="Gilles Paquet-Brenner"/>
        <s v="Tom Kalin"/>
        <s v="Brian Dannelly"/>
        <s v="John Lee Hancock"/>
        <s v="Kevin Greutert"/>
        <s v="David Hackl"/>
        <s v="Malcolm D. Lee"/>
        <s v="Scott Alexander"/>
        <s v="Ronan Chapalain"/>
        <s v="Gary Ross"/>
        <s v="Tim McCanlies"/>
        <s v="Don Mancini"/>
        <s v="Lorene Scafaria"/>
        <s v="Gregory Nava"/>
        <s v="Kent Alterman"/>
        <s v="Christopher Cain"/>
        <s v="Christopher Smith"/>
        <s v="Michael Patrick King"/>
        <s v="Damian Nieman"/>
        <s v="E. Elias Merhige"/>
        <s v="Jim Goddard"/>
        <s v="Bibo Bergeron"/>
        <s v="Billy Ray"/>
        <s v="Laurie Collyer"/>
        <s v="Jim Field Smith"/>
        <s v="Joseph Dorman"/>
        <s v="Stefan Schwartz"/>
        <s v="Maurizio Benazzo"/>
        <s v="Andrew Adamson"/>
        <s v="Masayuki Ochiai"/>
        <s v="Christophe Gans"/>
        <s v="Michael J. Bassett"/>
        <s v="Mark Tarlov"/>
        <s v="Frank Miller"/>
        <s v="Patrick Gilmore"/>
        <s v="CiarÃ¡n Foy"/>
        <s v="Lance Mungia"/>
        <s v="Ekachai Uekrongtham"/>
        <s v="Kerry Conran"/>
        <s v="Dewey Nicks"/>
        <s v="Marc Levin"/>
        <s v="Alex Rivera"/>
        <s v="Wayne Beach"/>
        <s v="Tamara Jenkins"/>
        <s v="Kevin Jordan"/>
        <s v="Bille August"/>
        <s v="Chris Eyre"/>
        <s v="Ric Roman Waugh"/>
        <s v="Rupert Sanders"/>
        <s v="William Cottrell"/>
        <s v="Joon-ho Bong"/>
        <s v="Brian Koppelman"/>
        <s v="Billy Wilder"/>
        <s v="Christopher Spencer"/>
        <s v="Kate Barker-Froyland"/>
        <s v="Maggie Greenwald"/>
        <s v="Wallace Wolodarsky"/>
        <s v="Stewart Hendler"/>
        <s v="Fatih Akin"/>
        <s v="Jessy Terrero"/>
        <s v="Stephen Carpenter"/>
        <s v="Kirk De Micco"/>
        <s v="Joe Pytka"/>
        <s v="Mark A.Z. DippÃ©"/>
        <s v="Hal Haberman"/>
        <s v="Franklin J. Schaffner"/>
        <s v="Bob Spiers"/>
        <s v="Kelly Asbury"/>
        <s v="Tony Maylam"/>
        <s v="Tom McCarthy"/>
        <s v="Harmony Korine"/>
        <s v="Jonas Ã…kerlund"/>
        <s v="Rick Friedberg"/>
        <s v="Theodore Melfi"/>
        <s v="Jim Mickle"/>
        <s v="Nicholas Meyer"/>
        <s v="William Shatner"/>
        <s v="David Carson"/>
        <s v="Robert Wise"/>
        <s v="Richard Marquand"/>
        <s v="William Brent Bell"/>
        <s v="Bruce McCulloch"/>
        <s v="Kenneth Johnson"/>
        <s v="Scott Speer"/>
        <s v="Rupert Wainwright"/>
        <s v="Pete Jones"/>
        <s v="Sylvain White"/>
        <s v="John Curran"/>
        <s v="Matty Rich"/>
        <s v="Fred Wolf"/>
        <s v="Steven E. de Souza"/>
        <s v="Leon Ichaso"/>
        <s v="Marco Kreuzpaintner"/>
        <s v="Christine Jeffs"/>
        <s v="Annabel Jankel"/>
        <s v="Craig Mazin"/>
        <s v="Sidney J. Furie"/>
        <s v="S.R. Bindler"/>
        <s v="Ash Brannon"/>
        <s v="Pat O'Connor"/>
        <s v="Melvin Van Peebles"/>
        <s v="Joshua Michael Stern"/>
        <s v="Jeb Stuart"/>
        <s v="Charlie Kaufman"/>
        <s v="Siddharth Anand"/>
        <s v="Je-kyu Kang"/>
        <s v="Michael Dowse"/>
        <s v="Liz Friedlander"/>
        <s v="John Luessenhop"/>
        <s v="Ernest R. Dickerson"/>
        <s v="Rusty Cundieff"/>
        <s v="Ben Falcone"/>
        <s v="Nathan Greno"/>
        <s v="Carlos Saura"/>
        <s v="Andrey Konchalovskiy"/>
        <s v="Francesca Gregorini"/>
        <s v="Jonathan Caouette"/>
        <s v="Alex Gibney"/>
        <s v="Franco Zeffirelli"/>
        <s v="Timothy BjÃ¶rklund"/>
        <s v="Christopher Leitch"/>
        <s v="Michael Pressman"/>
        <s v="Stuart Gillard"/>
        <s v="Alan Taylor"/>
        <s v="Tom Gormican"/>
        <s v="Patricia Riggen"/>
        <s v="Rick Bieber"/>
        <s v="Roger Spottiswoode"/>
        <s v="Joshua Oppenheimer"/>
        <s v="George Nolfi"/>
        <s v="Jonathan Newman"/>
        <s v="Gary Halvorson"/>
        <s v="Steve Barron"/>
        <s v="Des McAnuff"/>
        <s v="Lee Toland Krieger"/>
        <s v="Claudia Sainte-Luce"/>
        <s v="Andrew Douglas"/>
        <s v="Robert Duvall"/>
        <s v="Todd Lincoln"/>
        <s v="Michel Hazanavicius"/>
        <s v="Hsiao-Hsien Hou"/>
        <s v="Rand Ravich"/>
        <s v="Uli Edel"/>
        <s v="Alan Poul"/>
        <s v="Rebecca Miller"/>
        <s v="Bob Dolman"/>
        <s v="Denys Arcand"/>
        <s v="Ruggero Deodato"/>
        <s v="Rich Cowan"/>
        <s v="Efram Potelle"/>
        <s v="EugÃ¨ne LouriÃ©"/>
        <s v="Henry Bean"/>
        <s v="Colin Higgins"/>
        <s v="Michael Hoffman"/>
        <s v="Giuseppe Tornatore"/>
        <s v="William Wyler"/>
        <s v="Lucio Fulci"/>
        <s v="Kirk Wong"/>
        <s v="Justin Zackham"/>
        <s v="Daniel Myrick"/>
        <s v="David Webb Peoples"/>
        <s v="Mick Jackson"/>
        <s v="Jorge R. GutiÃ©rrez"/>
        <s v="Gary Rogers"/>
        <s v="Brian Percival"/>
        <s v="Troy Duffy"/>
        <s v="Graham Annable"/>
        <s v="Mark Herman"/>
        <s v="Ramaa Mosley"/>
        <s v="Mary McGuckian"/>
        <s v="Harry Beaumont"/>
        <s v="Greg Berlanti"/>
        <s v="Gary Hardwick"/>
        <s v="Bob Odenkirk"/>
        <s v="Eytan Fox"/>
        <s v="Sherman Alexie"/>
        <s v="Eric Bress"/>
        <s v="Drew Goddard"/>
        <s v="Ben Stiller"/>
        <s v="Bo Welch"/>
        <s v="Bruce Hunt"/>
        <s v="Christophe Barratier"/>
        <s v="Arie Posin"/>
        <s v="Jafar Panahi"/>
        <s v="Michael Chapman"/>
        <s v="Mabrouk El Mechri"/>
        <s v="Marcus Dunstan"/>
        <s v="Peter Hastings"/>
        <s v="Michael Dinner"/>
        <s v="John Stainton"/>
        <s v="Kiyoshi Kurosawa"/>
        <s v="Steve Box"/>
        <s v="Peter Care"/>
        <s v="Chris Gorak"/>
        <s v="Ulu Grosbard"/>
        <s v="Alan J. Pakula"/>
        <s v="Marielle Heller"/>
        <s v="Saul Dibb"/>
        <s v="Ari Sandel"/>
        <s v="Zal Batmanglij"/>
        <s v="Patrick Hughes"/>
        <s v="Shari Springer Berman"/>
        <s v="David Moreau"/>
        <s v="Josh Boone"/>
        <s v="J.S. Cardone"/>
        <s v="Olatunde Osunsanmi"/>
        <s v="Brandon Trost"/>
        <s v="Abel Ferrara"/>
        <s v="Travis Cluff"/>
        <s v="David Anspaugh"/>
        <s v="Paul Bunnell"/>
        <s v="Joel Edgerton"/>
        <s v="Daniel Sackheim"/>
        <s v="John Gray"/>
        <s v="Julio DePietro"/>
        <s v="Dagur KÃ¡ri"/>
        <s v="Jake Paltrow"/>
        <s v="Jee-woon Kim"/>
        <s v="David G. Evans"/>
        <s v="Paolo Sorrentino"/>
        <s v="Cecil B. DeMille"/>
        <s v="George Stevens"/>
        <s v="Frank Darabont"/>
        <s v="Takashi Shimizu"/>
        <s v="John Michael McDonagh"/>
        <s v="Daisy von Scherler Mayer"/>
        <s v="U. Roberto Romano"/>
        <s v="Mickey Liddell"/>
        <s v="Thaddeus O'Sullivan"/>
        <s v="Jonathan Kesselman"/>
        <s v="Martin Weisz"/>
        <s v="Garth Jennings"/>
        <s v="Lucrecia Martel"/>
        <s v="Tommy Lee Jones"/>
        <s v="Michel Orion Scott"/>
        <s v="Tony Richardson"/>
        <s v="Terence Davies"/>
        <s v="Ti West"/>
        <s v="Richard Shepard"/>
        <s v="Ariel Vromen"/>
        <s v="James Gray"/>
        <s v="J.A. Bayona"/>
        <s v="Don Scardino"/>
        <s v="Maria Maggenti"/>
        <s v="Evan Goldberg"/>
        <s v="Ricky Gervais"/>
        <s v="John Maybury"/>
        <s v="Frank Whaley"/>
        <s v="Derrick Borte"/>
        <s v="Steve Trenbirth"/>
        <s v="Brian Gibson"/>
        <s v="Lisa Cholodenko"/>
        <s v="Tom Sanchez"/>
        <s v="Orson Welles"/>
        <s v="Alejandro Agresti"/>
        <s v="Ruairi Robinson"/>
        <s v="Michael Schultz"/>
        <s v="Bernardo Bertolucci"/>
        <s v="Daniel Stamm"/>
        <s v="Ed Gass-Donnelly"/>
        <s v="Dennis Iliadis"/>
        <s v="Kevin Macdonald"/>
        <s v="Doug Lefler"/>
        <s v="Brett Leonard"/>
        <s v="David Gelb"/>
        <s v="Chia-Liang Liu"/>
        <s v="Mike Bruce"/>
        <s v="Chatrichalerm Yukol"/>
        <s v="William A. Fraker"/>
        <s v="Florian Henckel von Donnersmarck"/>
        <s v="Sol Tryon"/>
        <s v="Jim Fall"/>
        <s v="Fred Durst"/>
        <s v="Andy Garcia"/>
        <s v="Larry Blamire"/>
        <s v="Marco Schnabel"/>
        <s v="Ritesh Batra"/>
        <s v="Frederik Du Chau"/>
        <s v="RZA"/>
        <s v="John Bonito"/>
        <s v="Perry Andelin Blake"/>
        <s v="Wes Ball"/>
        <s v="Gordon Chan"/>
        <s v="Grant Heslov"/>
        <s v="Michael Radford"/>
        <s v="Oren Moverman"/>
        <s v="RyÃ»hei Kitamura"/>
        <s v="Tim Chambers"/>
        <s v="Barbra Streisand"/>
        <s v="Noah Buschel"/>
        <s v="Brian Henson"/>
        <s v="Albert Brooks"/>
        <s v="Michel Leclerc"/>
        <s v="Ed Decter"/>
        <s v="Terrence Malick"/>
        <s v="Patrick Stettner"/>
        <s v="Peter Lepeniotis"/>
        <s v="Emile Ardolino"/>
        <s v="Robert Marcarelli"/>
        <s v="Matthew Diamond"/>
        <s v="Michael Meredith"/>
        <s v="Marius A. Markevicius"/>
        <s v="James Dodson"/>
        <s v="Mitch Davis"/>
        <s v="Ãlex de la Iglesia"/>
        <s v="William Dear"/>
        <s v="Nick Tomnay"/>
        <s v="Stephen Chbosky"/>
        <s v="Vincente Minnelli"/>
        <s v="Ice Cube"/>
        <s v="Ole Bornedal"/>
        <s v="Brenda Chapman"/>
        <s v="Richard Williams"/>
        <s v="Susan Stroman"/>
        <s v="Kaige Chen"/>
        <s v="Gregory Widen"/>
        <s v="John Hillcoat"/>
        <s v="Prachya Pinkaew"/>
        <s v="Jonathan Hensleigh"/>
        <s v="James DeMonaco"/>
        <s v="Kurt Hale"/>
        <s v="Katt Shea"/>
        <s v="Gareth Evans"/>
        <s v="Jonathan Teplitzky"/>
        <s v="Rick de Oliveira"/>
        <s v="FranÃ§ois Girard"/>
        <s v="Henry Koster"/>
        <s v="Christian E. Christiansen"/>
        <s v="Mark Rydell"/>
        <s v="Igor Kovalyov"/>
        <s v="Carter Smith"/>
        <s v="Floria Sigismondi"/>
        <s v="Paul Michael Glaser"/>
        <s v="Mark Brown"/>
        <s v="Roland JoffÃ©"/>
        <s v="Anna Muylaert"/>
        <s v="Juan JosÃ© Campanella"/>
        <s v="Tomm Moore"/>
        <s v="Ben Lewin"/>
        <s v="David Silverman"/>
        <s v="Keith Gordon"/>
        <s v="Alex Smith"/>
        <s v="Dito Montiel"/>
        <s v="James Ponsoldt"/>
        <s v="Paul Tibbitt"/>
        <s v="Stephen Hillenburg"/>
        <s v="Noah Baumbach"/>
        <s v="Hilary Brougher"/>
        <s v="Phil Alden Robinson"/>
        <s v="Nick Love"/>
        <s v="Claude Chabrol"/>
        <s v="John Boorman"/>
        <s v="Sam Fell"/>
        <s v="Josef Rusnak"/>
        <s v="Jun Falkenstein"/>
        <s v="Maggie Carey"/>
        <s v="Michael Herz"/>
        <s v="Ricki Stern"/>
        <s v="Sylvain Chomet"/>
        <s v="Kevin Donovan"/>
        <s v="Huck Botko"/>
        <s v="Philip Saville"/>
        <s v="Michael Sucsy"/>
        <s v="Peter Ho-Sun Chan"/>
        <s v="Sngmoo Lee"/>
        <s v="Akiva Schaffer"/>
        <s v="Joe Charbanic"/>
        <s v="Russell Crowe"/>
        <s v="Nat Faxon"/>
        <s v="Andrew Wilson"/>
        <s v="Patrice Leconte"/>
        <s v="Cathy Malkasian"/>
        <s v="Robert Eggers"/>
        <s v="Robinson Devor"/>
        <s v="James Watkins"/>
        <s v="Diane English"/>
        <s v="Brian Klugman"/>
        <s v="Russell Holt"/>
        <s v="Sterling Van Wagenen"/>
        <s v="Mike Marvin"/>
        <s v="Chris Carter"/>
        <s v="Udayan Prasad"/>
        <s v="Floyd Mutrux"/>
        <s v="Susanne Bier"/>
        <s v="Jill Sprecher"/>
        <s v="Britt Allcroft"/>
        <s v="Robby Henson"/>
        <s v="Damon Santostefano"/>
        <s v="Jeremy Degruson"/>
        <s v="Tim Heidecker"/>
        <s v="Rich Christiano"/>
        <s v="Nacho Vigalondo"/>
        <s v="Tomas Alfredson"/>
        <s v="Lena Dunham"/>
        <s v="Brian Baugh"/>
        <s v="Gregory Poirier"/>
        <s v="Mark Sandrich"/>
        <s v="Sara Newens"/>
        <s v="Joseph Kahn"/>
        <s v="Lee Unkrich"/>
        <s v="Duncan Tucker"/>
        <s v="Wally Pfister"/>
        <s v="Khyentse Norbu"/>
        <s v="Roger Nygard"/>
        <s v="AndrÃ© Ã˜vredal"/>
        <s v="Jeff Kanew"/>
        <s v="James Mottern"/>
        <s v="David Schwimmer"/>
        <s v="David Soren"/>
        <s v="Robert Butler"/>
        <s v="Dario Argento"/>
        <s v="Jay Levey"/>
        <s v="Geoff Murphy"/>
        <s v="Audrey Wells"/>
        <s v="Marcos Siega"/>
        <s v="MÃ¥ns MÃ¥rlind"/>
        <s v="Patrick Tatopoulos"/>
        <s v="Meiert Avis"/>
        <s v="Levan Gabriadze"/>
        <s v="Mic Rodgers"/>
        <s v="Jamie Blanks"/>
        <s v="John Ottman"/>
        <s v="Jon Shear"/>
        <s v="John Francis Daley"/>
        <s v="Gary Chapman"/>
        <s v="Tim Boxell"/>
        <s v="Richard E. Grant"/>
        <s v="Rob McKittrick"/>
        <s v="Adrienne Shelly"/>
        <s v="Barry Cook"/>
        <s v="Ari Folman"/>
        <s v="Philip G. Atwell"/>
        <s v="Joshua Seftel"/>
        <s v="John Badham"/>
        <s v="Anthony Hickox"/>
        <s v="GÃ©rard Krawczyk"/>
        <s v="Penelope Spheeris"/>
        <s v="Max Joseph"/>
        <s v="Lynne Ramsay"/>
        <s v="Andrew Haigh"/>
        <s v="Jerome Robbins"/>
        <s v="Vincent Ward"/>
        <s v="Mark Mylod"/>
        <s v="Matt Williams"/>
        <s v="Drew Barrymore"/>
        <s v="Damien Chazelle"/>
        <s v="Peter M. Cohen"/>
        <s v="Peter Kosminsky"/>
        <s v="Chris Paine"/>
        <s v="John McNaughton"/>
        <s v="Chris Roberts"/>
        <s v="Stephen J. Anderson"/>
        <s v="Martin Koolhoven"/>
        <s v="Adam Rapp"/>
        <s v="Debra Granik"/>
        <s v="Akiva Goldsman"/>
        <s v="Kevin Tenney"/>
        <s v="Robert Towne"/>
        <s v="Charles Robert Carner"/>
        <s v="Fina Torres"/>
        <s v="James Cox"/>
        <s v="Michael Wadleigh"/>
        <s v="Rich Moore"/>
        <s v="Goran Dukic"/>
        <s v="Rob Schmidt"/>
        <s v="Sally Potter"/>
        <s v="Chris Stokes"/>
        <s v="Lynn Shelton"/>
      </sharedItems>
    </cacheField>
    <cacheField name="Lead Actor FB Likes" numFmtId="0">
      <sharedItems containsString="0" containsBlank="1" containsNumber="1" containsInteger="1" minValue="0" maxValue="640000" count="735">
        <n v="37"/>
        <n v="1000"/>
        <n v="23000"/>
        <n v="2000"/>
        <n v="954"/>
        <n v="969"/>
        <n v="11000"/>
        <n v="3000"/>
        <n v="129"/>
        <n v="22000"/>
        <n v="13000"/>
        <n v="974"/>
        <n v="18000"/>
        <n v="130"/>
        <n v="273"/>
        <n v="871"/>
        <n v="878"/>
        <n v="552"/>
        <n v="6000"/>
        <n v="17000"/>
        <n v="12000"/>
        <n v="133"/>
        <n v="10000"/>
        <n v="933"/>
        <n v="19000"/>
        <n v="400"/>
        <n v="939"/>
        <n v="430"/>
        <n v="731"/>
        <n v="131"/>
        <n v="610"/>
        <n v="567"/>
        <n v="4000"/>
        <n v="578"/>
        <n v="963"/>
        <n v="191"/>
        <n v="14000"/>
        <n v="940"/>
        <n v="749"/>
        <n v="385"/>
        <n v="655"/>
        <n v="16000"/>
        <n v="883"/>
        <n v="651"/>
        <n v="785"/>
        <n v="713"/>
        <n v="986"/>
        <n v="15000"/>
        <n v="20"/>
        <n v="618"/>
        <n v="851"/>
        <n v="975"/>
        <n v="8000"/>
        <n v="40000"/>
        <n v="426"/>
        <n v="506"/>
        <n v="321"/>
        <n v="358"/>
        <n v="26000"/>
        <n v="687"/>
        <n v="21000"/>
        <n v="786"/>
        <n v="816"/>
        <n v="989"/>
        <n v="585"/>
        <n v="61"/>
        <n v="226"/>
        <n v="683"/>
        <n v="9000"/>
        <n v="327"/>
        <n v="844"/>
        <n v="66"/>
        <n v="833"/>
        <n v="442"/>
        <n v="565"/>
        <n v="759"/>
        <n v="531"/>
        <n v="5000"/>
        <n v="93"/>
        <n v="865"/>
        <n v="614"/>
        <n v="177"/>
        <n v="584"/>
        <n v="628"/>
        <n v="6"/>
        <n v="49000"/>
        <n v="372"/>
        <n v="907"/>
        <n v="35000"/>
        <n v="71"/>
        <n v="534"/>
        <n v="344"/>
        <n v="706"/>
        <n v="0"/>
        <n v="149"/>
        <n v="776"/>
        <n v="144"/>
        <n v="310"/>
        <n v="262"/>
        <n v="681"/>
        <n v="326"/>
        <n v="692"/>
        <n v="380"/>
        <n v="250"/>
        <n v="34000"/>
        <n v="615"/>
        <n v="694"/>
        <n v="38"/>
        <n v="85"/>
        <n v="678"/>
        <n v="795"/>
        <n v="885"/>
        <n v="874"/>
        <n v="736"/>
        <n v="893"/>
        <n v="601"/>
        <n v="127"/>
        <n v="640000"/>
        <n v="712"/>
        <n v="308"/>
        <n v="876"/>
        <n v="582"/>
        <n v="277"/>
        <n v="898"/>
        <n v="574"/>
        <n v="53"/>
        <n v="779"/>
        <n v="20000"/>
        <n v="708"/>
        <n v="520"/>
        <n v="690"/>
        <n v="836"/>
        <n v="664"/>
        <n v="826"/>
        <n v="137000"/>
        <n v="901"/>
        <n v="23"/>
        <n v="563"/>
        <n v="625"/>
        <n v="45000"/>
        <n v="978"/>
        <n v="823"/>
        <n v="645"/>
        <n v="309"/>
        <n v="783"/>
        <n v="24000"/>
        <n v="886"/>
        <n v="925"/>
        <m/>
        <n v="218"/>
        <n v="405"/>
        <n v="899"/>
        <n v="349"/>
        <n v="656"/>
        <n v="748"/>
        <n v="595"/>
        <n v="677"/>
        <n v="920"/>
        <n v="730"/>
        <n v="997"/>
        <n v="743"/>
        <n v="734"/>
        <n v="721"/>
        <n v="33000"/>
        <n v="140"/>
        <n v="15"/>
        <n v="50"/>
        <n v="480"/>
        <n v="512"/>
        <n v="852"/>
        <n v="407"/>
        <n v="957"/>
        <n v="94"/>
        <n v="936"/>
        <n v="437"/>
        <n v="434"/>
        <n v="54"/>
        <n v="503"/>
        <n v="934"/>
        <n v="756"/>
        <n v="875"/>
        <n v="918"/>
        <n v="838"/>
        <n v="829"/>
        <n v="607"/>
        <n v="549"/>
        <n v="45"/>
        <n v="906"/>
        <n v="29000"/>
        <n v="848"/>
        <n v="633"/>
        <n v="773"/>
        <n v="638"/>
        <n v="594"/>
        <n v="789"/>
        <n v="890"/>
        <n v="572"/>
        <n v="526"/>
        <n v="193"/>
        <n v="723"/>
        <n v="332"/>
        <n v="387"/>
        <n v="25000"/>
        <n v="909"/>
        <n v="230"/>
        <n v="267"/>
        <n v="173"/>
        <n v="27"/>
        <n v="468"/>
        <n v="46"/>
        <n v="551"/>
        <n v="331"/>
        <n v="729"/>
        <n v="285"/>
        <n v="722"/>
        <n v="967"/>
        <n v="181"/>
        <n v="919"/>
        <n v="982"/>
        <n v="623"/>
        <n v="961"/>
        <n v="631"/>
        <n v="2"/>
        <n v="640"/>
        <n v="436"/>
        <n v="178"/>
        <n v="801"/>
        <n v="227"/>
        <n v="543"/>
        <n v="827"/>
        <n v="537"/>
        <n v="550"/>
        <n v="3"/>
        <n v="757"/>
        <n v="119"/>
        <n v="201"/>
        <n v="487"/>
        <n v="521"/>
        <n v="25"/>
        <n v="368"/>
        <n v="448"/>
        <n v="539"/>
        <n v="579"/>
        <n v="27000"/>
        <n v="36"/>
        <n v="311"/>
        <n v="659"/>
        <n v="541"/>
        <n v="724"/>
        <n v="78"/>
        <n v="680"/>
        <n v="109"/>
        <n v="52"/>
        <n v="597"/>
        <n v="576"/>
        <n v="559"/>
        <n v="622"/>
        <n v="861"/>
        <n v="927"/>
        <n v="527"/>
        <n v="716"/>
        <n v="672"/>
        <n v="877"/>
        <n v="596"/>
        <n v="691"/>
        <n v="811"/>
        <n v="845"/>
        <n v="953"/>
        <n v="60"/>
        <n v="446"/>
        <n v="941"/>
        <n v="460"/>
        <n v="592"/>
        <n v="103"/>
        <n v="686"/>
        <n v="879"/>
        <n v="490"/>
        <n v="555"/>
        <n v="650"/>
        <n v="556"/>
        <n v="794"/>
        <n v="362"/>
        <n v="125"/>
        <n v="276"/>
        <n v="35"/>
        <n v="947"/>
        <n v="856"/>
        <n v="342"/>
        <n v="390"/>
        <n v="427"/>
        <n v="896"/>
        <n v="507"/>
        <n v="7000"/>
        <n v="591"/>
        <n v="971"/>
        <n v="244"/>
        <n v="569"/>
        <n v="593"/>
        <n v="769"/>
        <n v="421"/>
        <n v="869"/>
        <n v="510"/>
        <n v="884"/>
        <n v="782"/>
        <n v="984"/>
        <n v="787"/>
        <n v="165"/>
        <n v="637"/>
        <n v="268"/>
        <n v="979"/>
        <n v="14"/>
        <n v="21"/>
        <n v="889"/>
        <n v="473"/>
        <n v="780"/>
        <n v="611"/>
        <n v="649"/>
        <n v="912"/>
        <n v="409"/>
        <n v="754"/>
        <n v="452"/>
        <n v="962"/>
        <n v="469"/>
        <n v="577"/>
        <n v="913"/>
        <n v="403"/>
        <n v="489"/>
        <n v="803"/>
        <n v="413"/>
        <n v="121"/>
        <n v="288"/>
        <n v="117"/>
        <n v="283"/>
        <n v="772"/>
        <n v="970"/>
        <n v="488"/>
        <n v="926"/>
        <n v="742"/>
        <n v="87000"/>
        <n v="394"/>
        <n v="634"/>
        <n v="57"/>
        <n v="155"/>
        <n v="613"/>
        <n v="991"/>
        <n v="471"/>
        <n v="589"/>
        <n v="808"/>
        <n v="16"/>
        <n v="340"/>
        <n v="9"/>
        <n v="548"/>
        <n v="402"/>
        <n v="553"/>
        <n v="440"/>
        <n v="703"/>
        <n v="670"/>
        <n v="239"/>
        <n v="695"/>
        <n v="318"/>
        <n v="353"/>
        <n v="573"/>
        <n v="225"/>
        <n v="605"/>
        <n v="931"/>
        <n v="718"/>
        <n v="938"/>
        <n v="639"/>
        <n v="72"/>
        <n v="935"/>
        <n v="42"/>
        <n v="158"/>
        <n v="435"/>
        <n v="525"/>
        <n v="211"/>
        <n v="496"/>
        <n v="282"/>
        <n v="860"/>
        <n v="29"/>
        <n v="685"/>
        <n v="995"/>
        <n v="210"/>
        <n v="854"/>
        <n v="346"/>
        <n v="873"/>
        <n v="900"/>
        <n v="847"/>
        <n v="43"/>
        <n v="839"/>
        <n v="835"/>
        <n v="818"/>
        <n v="65"/>
        <n v="361"/>
        <n v="702"/>
        <n v="39"/>
        <n v="727"/>
        <n v="767"/>
        <n v="328"/>
        <n v="719"/>
        <n v="744"/>
        <n v="462"/>
        <n v="966"/>
        <n v="908"/>
        <n v="381"/>
        <n v="374"/>
        <n v="157"/>
        <n v="260000"/>
        <n v="788"/>
        <n v="465"/>
        <n v="286"/>
        <n v="399"/>
        <n v="263"/>
        <n v="366"/>
        <n v="266"/>
        <n v="660"/>
        <n v="97"/>
        <n v="755"/>
        <n v="447"/>
        <n v="866"/>
        <n v="580"/>
        <n v="467"/>
        <n v="7"/>
        <n v="175"/>
        <n v="472"/>
        <n v="508"/>
        <n v="812"/>
        <n v="820"/>
        <n v="798"/>
        <n v="275"/>
        <n v="170"/>
        <n v="946"/>
        <n v="5"/>
        <n v="635"/>
        <n v="813"/>
        <n v="186"/>
        <n v="136"/>
        <n v="306"/>
        <n v="168"/>
        <n v="87"/>
        <n v="223"/>
        <n v="204"/>
        <n v="373"/>
        <n v="108"/>
        <n v="425"/>
        <n v="461"/>
        <n v="636"/>
        <n v="944"/>
        <n v="314"/>
        <n v="924"/>
        <n v="943"/>
        <n v="608"/>
        <n v="956"/>
        <n v="296"/>
        <n v="423"/>
        <n v="880"/>
        <n v="745"/>
        <n v="433"/>
        <n v="770"/>
        <n v="172"/>
        <n v="219"/>
        <n v="51"/>
        <n v="203"/>
        <n v="693"/>
        <n v="599"/>
        <n v="500"/>
        <n v="806"/>
        <n v="545"/>
        <n v="658"/>
        <n v="28"/>
        <n v="955"/>
        <n v="513"/>
        <n v="902"/>
        <n v="396"/>
        <n v="378"/>
        <n v="264"/>
        <n v="79"/>
        <n v="176"/>
        <n v="945"/>
        <n v="80"/>
        <n v="699"/>
        <n v="174"/>
        <n v="968"/>
        <n v="717"/>
        <n v="654"/>
        <n v="809"/>
        <n v="232"/>
        <n v="142"/>
        <n v="106"/>
        <n v="439"/>
        <n v="509"/>
        <n v="774"/>
        <n v="581"/>
        <n v="778"/>
        <n v="302"/>
        <n v="497"/>
        <n v="834"/>
        <n v="972"/>
        <n v="107"/>
        <n v="134"/>
        <n v="41"/>
        <n v="113"/>
        <n v="470"/>
        <n v="280"/>
        <n v="882"/>
        <n v="921"/>
        <n v="382"/>
        <n v="443"/>
        <n v="701"/>
        <n v="538"/>
        <n v="710"/>
        <n v="973"/>
        <n v="456"/>
        <n v="602"/>
        <n v="88"/>
        <n v="128"/>
        <n v="711"/>
        <n v="617"/>
        <n v="420"/>
        <n v="627"/>
        <n v="307"/>
        <n v="293"/>
        <n v="663"/>
        <n v="905"/>
        <n v="86"/>
        <n v="453"/>
        <n v="673"/>
        <n v="738"/>
        <n v="616"/>
        <n v="720"/>
        <n v="287"/>
        <n v="752"/>
        <n v="180"/>
        <n v="976"/>
        <n v="904"/>
        <n v="114"/>
        <n v="529"/>
        <n v="330"/>
        <n v="393"/>
        <n v="247"/>
        <n v="849"/>
        <n v="386"/>
        <n v="56"/>
        <n v="67"/>
        <n v="63"/>
        <n v="200"/>
        <n v="102"/>
        <n v="888"/>
        <n v="922"/>
        <n v="741"/>
        <n v="533"/>
        <n v="64"/>
        <n v="185"/>
        <n v="48"/>
        <n v="406"/>
        <n v="30"/>
        <n v="799"/>
        <n v="761"/>
        <n v="44000"/>
        <n v="464"/>
        <n v="733"/>
        <n v="189"/>
        <n v="438"/>
        <n v="235"/>
        <n v="598"/>
        <n v="674"/>
        <n v="697"/>
        <n v="887"/>
        <n v="304"/>
        <n v="560"/>
        <n v="110"/>
        <n v="422"/>
        <n v="291"/>
        <n v="679"/>
        <n v="324"/>
        <n v="606"/>
        <n v="451"/>
        <n v="775"/>
        <n v="231"/>
        <n v="31"/>
        <n v="116"/>
        <n v="960"/>
        <n v="343"/>
        <n v="334"/>
        <n v="805"/>
        <n v="688"/>
        <n v="891"/>
        <n v="159"/>
        <n v="486"/>
        <n v="499"/>
        <n v="214"/>
        <n v="240"/>
        <n v="807"/>
        <n v="31000"/>
        <n v="55"/>
        <n v="482"/>
        <n v="11"/>
        <n v="948"/>
        <n v="828"/>
        <n v="700"/>
        <n v="154"/>
        <n v="485"/>
        <n v="478"/>
        <n v="363"/>
        <n v="419"/>
        <n v="145"/>
        <n v="449"/>
        <n v="455"/>
        <n v="992"/>
        <n v="120"/>
        <n v="33"/>
        <n v="929"/>
        <n v="245"/>
        <n v="668"/>
        <n v="571"/>
        <n v="746"/>
        <n v="82"/>
        <n v="105"/>
        <n v="329"/>
        <n v="530"/>
        <n v="17"/>
        <n v="206"/>
        <n v="217"/>
        <n v="881"/>
        <n v="985"/>
        <n v="347"/>
        <n v="841"/>
        <n v="793"/>
        <n v="289"/>
        <n v="648"/>
        <n v="990"/>
        <n v="714"/>
        <n v="532"/>
        <n v="376"/>
        <n v="341"/>
        <n v="58"/>
        <n v="141"/>
        <n v="641"/>
        <n v="642"/>
        <n v="383"/>
        <n v="562"/>
        <n v="554"/>
        <n v="524"/>
        <n v="205"/>
        <n v="996"/>
        <n v="150"/>
        <n v="855"/>
        <n v="768"/>
        <n v="77"/>
        <n v="682"/>
        <n v="138"/>
        <n v="96"/>
        <n v="760"/>
        <n v="517"/>
        <n v="821"/>
        <n v="894"/>
        <n v="258"/>
        <n v="477"/>
        <n v="89"/>
        <n v="600"/>
        <n v="558"/>
        <n v="474"/>
        <n v="164000"/>
        <n v="220"/>
        <n v="495"/>
        <n v="416"/>
        <n v="355"/>
        <n v="398"/>
        <n v="77000"/>
        <n v="643"/>
        <n v="46000"/>
        <n v="766"/>
        <n v="629"/>
        <n v="74"/>
        <n v="360"/>
        <n v="463"/>
        <n v="535"/>
        <n v="483"/>
        <n v="32"/>
        <n v="797"/>
        <n v="126"/>
        <n v="911"/>
        <n v="234"/>
        <n v="988"/>
        <n v="964"/>
        <n v="260"/>
        <n v="294"/>
        <n v="784"/>
        <n v="354"/>
        <n v="830"/>
        <n v="669"/>
        <n v="942"/>
        <n v="69"/>
        <n v="771"/>
        <n v="24"/>
        <n v="726"/>
        <n v="192"/>
        <n v="870"/>
        <n v="44"/>
        <n v="544"/>
        <n v="237"/>
        <n v="152"/>
        <n v="40"/>
        <n v="432"/>
        <n v="624"/>
        <n v="522"/>
        <n v="523"/>
        <n v="187"/>
        <n v="665"/>
        <n v="272"/>
        <n v="981"/>
        <n v="536"/>
        <n v="284"/>
        <n v="123"/>
        <n v="662"/>
        <n v="492"/>
        <n v="980"/>
        <n v="859"/>
        <n v="843"/>
        <n v="707"/>
        <n v="254"/>
        <n v="867"/>
        <n v="903"/>
        <n v="603"/>
        <n v="303"/>
        <n v="804"/>
        <n v="375"/>
        <n v="740"/>
        <n v="75"/>
        <n v="796"/>
        <n v="494"/>
        <n v="163"/>
        <n v="265"/>
        <n v="715"/>
        <n v="269"/>
        <n v="389"/>
      </sharedItems>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ount="370">
        <n v="5600000"/>
        <n v="12000000"/>
        <n v="16000000"/>
        <n v="85000000"/>
        <n v="8000000"/>
        <n v="22000000"/>
        <n v="20000000"/>
        <n v="18000000"/>
        <n v="37000000"/>
        <n v="25000000"/>
        <n v="42000000"/>
        <n v="52000000"/>
        <n v="76000000"/>
        <n v="61000000"/>
        <n v="60000"/>
        <n v="1000000"/>
        <n v="6000000"/>
        <n v="200000000"/>
        <n v="2500000"/>
        <n v="35000000"/>
        <n v="13000000"/>
        <n v="50000000"/>
        <n v="15000000"/>
        <n v="30000000"/>
        <n v="43000000"/>
        <n v="28000000"/>
        <n v="11000000"/>
        <n v="55000000"/>
        <n v="32000000"/>
        <n v="65000000"/>
        <n v="110000000"/>
        <n v="590000"/>
        <n v="17000000"/>
        <n v="40000000"/>
        <n v="439000"/>
        <n v="175000000"/>
        <n v="75000000"/>
        <n v="7500000"/>
        <n v="3000000"/>
        <n v="41000000"/>
        <n v="5000000"/>
        <n v="58000000"/>
        <n v="10000000"/>
        <n v="26000000"/>
        <n v="120000000"/>
        <n v="60000000"/>
        <n v="7000000"/>
        <n v="200000"/>
        <n v="92000000"/>
        <n v="560000"/>
        <n v="4000000"/>
        <n v="6500000"/>
        <n v="36000000"/>
        <n v="1800000"/>
        <n v="2200000"/>
        <n v="4500000"/>
        <n v="14000000"/>
        <n v="8700000"/>
        <n v="500000"/>
        <n v="19000000"/>
        <n v="47000000"/>
        <n v="100000000"/>
        <n v="62000000"/>
        <n v="12500000"/>
        <n v="69000000"/>
        <n v="45000000"/>
        <n v="130000000"/>
        <n v="39000000"/>
        <n v="70000000"/>
        <n v="2600000"/>
        <n v="3500000"/>
        <n v="1100000000"/>
        <n v="155000000"/>
        <n v="107000000"/>
        <n v="18500000"/>
        <n v="9000000"/>
        <n v="57000000"/>
        <n v="90000000"/>
        <n v="77000000"/>
        <n v="103000000"/>
        <n v="250000"/>
        <n v="777000"/>
        <n v="350000"/>
        <n v="58800000"/>
        <n v="48000000"/>
        <n v="1700000"/>
        <n v="2000000"/>
        <n v="8900000"/>
        <n v="8400000"/>
        <n v="38000000"/>
        <n v="150000000"/>
        <n v="3768785"/>
        <n v="100000"/>
        <n v="150000"/>
        <n v="105000000"/>
        <n v="23000000"/>
        <n v="31500000"/>
        <n v="750000"/>
        <n v="31000000"/>
        <n v="44500000"/>
        <n v="21500000"/>
        <n v="140000000"/>
        <n v="27000000"/>
        <n v="600000"/>
        <n v="86000000"/>
        <n v="63000000"/>
        <n v="33000000"/>
        <n v="237000000"/>
        <n v="250000000"/>
        <n v="8600000"/>
        <n v="300000"/>
        <n v="18026148"/>
        <n v="80000000"/>
        <n v="8500000"/>
        <n v="51000000"/>
        <n v="3300000"/>
        <n v="125000000"/>
        <n v="44000000"/>
        <n v="209000000"/>
        <n v="53000000"/>
        <n v="16500000"/>
        <n v="2800000"/>
        <n v="17500000"/>
        <n v="2700000"/>
        <n v="3200000"/>
        <n v="3500159"/>
        <n v="1100000"/>
        <n v="900000"/>
        <n v="34200000"/>
        <n v="165000000"/>
        <n v="21000000"/>
        <n v="54000000"/>
        <n v="25500000"/>
        <n v="1200000"/>
        <n v="1066167"/>
        <n v="1500000"/>
        <n v="185000000"/>
        <n v="72000000"/>
        <n v="15000"/>
        <n v="32500000"/>
        <n v="1900000"/>
        <n v="81000000"/>
        <n v="225000"/>
        <n v="170000000"/>
        <n v="1300000"/>
        <n v="7000"/>
        <n v="450000"/>
        <n v="2900000"/>
        <n v="49000000"/>
        <n v="5500000"/>
        <n v="180000"/>
        <n v="34000000"/>
        <n v="95000000"/>
        <n v="88000000"/>
        <n v="4500"/>
        <n v="31115000"/>
        <n v="230000"/>
        <n v="19400870"/>
        <n v="102000000"/>
        <n v="78000000"/>
        <n v="8550000"/>
        <n v="19430000"/>
        <n v="79000000"/>
        <n v="270000"/>
        <n v="46000000"/>
        <n v="8800000"/>
        <n v="15800000"/>
        <n v="21150000"/>
        <n v="10500000"/>
        <n v="29000000"/>
        <n v="365000"/>
        <n v="98000000"/>
        <n v="12800000"/>
        <n v="116000000"/>
        <n v="10600000"/>
        <n v="6900000"/>
        <n v="695393"/>
        <n v="16400000"/>
        <n v="800000"/>
        <n v="7200000"/>
        <n v="142000000"/>
        <n v="127500000"/>
        <n v="2300000"/>
        <n v="71500000"/>
        <n v="24000000"/>
        <n v="13500000"/>
        <n v="1600000"/>
        <n v="68000000"/>
        <n v="178000000"/>
        <n v="15500000"/>
        <n v="115000000"/>
        <n v="83000000"/>
        <n v="66000000"/>
        <n v="9600000"/>
        <n v="3600000"/>
        <n v="2280000"/>
        <n v="2500000000"/>
        <n v="427000"/>
        <n v="137000000"/>
        <n v="94000000"/>
        <n v="25530000"/>
        <n v="149000000"/>
        <n v="50100000"/>
        <n v="8200000"/>
        <n v="850000"/>
        <n v="10818775"/>
        <n v="1250000"/>
        <n v="16800000"/>
        <n v="190000000"/>
        <n v="42000"/>
        <n v="2400000"/>
        <n v="30250000"/>
        <n v="2450000"/>
        <n v="56000000"/>
        <n v="1000000000"/>
        <n v="3977000"/>
        <n v="4800000"/>
        <n v="19800000"/>
        <n v="14600000"/>
        <n v="112000000"/>
        <n v="700000"/>
        <n v="70000"/>
        <n v="135000000"/>
        <n v="950000"/>
        <n v="7300000"/>
        <n v="650000"/>
        <n v="35200000"/>
        <n v="30300000"/>
        <n v="123000000"/>
        <n v="145000000"/>
        <n v="1650000"/>
        <n v="84450000"/>
        <n v="400000"/>
        <n v="59000000"/>
        <n v="7900000"/>
        <n v="25000"/>
        <n v="6800000"/>
        <n v="160000000"/>
        <n v="1400000"/>
        <n v="9400000"/>
        <n v="7217600"/>
        <n v="195000000"/>
        <n v="17700000"/>
        <n v="263700000"/>
        <n v="1592000"/>
        <n v="6600000"/>
        <n v="176000000"/>
        <n v="93000000"/>
        <n v="15600000"/>
        <n v="700000000"/>
        <n v="207000000"/>
        <n v="600000000"/>
        <n v="117000000"/>
        <n v="930000"/>
        <n v="4700000"/>
        <n v="4200000000"/>
        <n v="5300000"/>
        <n v="3850000"/>
        <n v="64000000"/>
        <n v="960000"/>
        <n v="14000"/>
        <n v="12305523"/>
        <n v="11900000"/>
        <n v="14800000"/>
        <n v="3800000"/>
        <n v="180000000"/>
        <n v="225000000"/>
        <n v="14200000"/>
        <n v="34000"/>
        <n v="7400000"/>
        <n v="2100000"/>
        <n v="74000000"/>
        <n v="229575"/>
        <n v="4825000"/>
        <n v="52500000"/>
        <n v="1750211"/>
        <n v="1100"/>
        <n v="6400000"/>
        <n v="9000"/>
        <n v="9500000"/>
        <n v="127000000"/>
        <n v="4200000"/>
        <n v="13200000"/>
        <n v="160000"/>
        <n v="27500000"/>
        <n v="910000"/>
        <n v="4400000"/>
        <n v="11350000"/>
        <n v="300000000"/>
        <n v="11400000"/>
        <n v="46000"/>
        <n v="215000000"/>
        <n v="132000000"/>
        <n v="11500000"/>
        <n v="10000"/>
        <n v="27000"/>
        <n v="6200000"/>
        <n v="10700000"/>
        <n v="2400000000"/>
        <n v="806947"/>
        <n v="84000000"/>
        <n v="553632000"/>
        <n v="23500000"/>
        <n v="14500000"/>
        <n v="780000"/>
        <n v="4600000"/>
        <n v="10800000"/>
        <n v="87000000"/>
        <n v="175000"/>
        <n v="23000"/>
        <n v="890000"/>
        <n v="40000"/>
        <n v="39200000"/>
        <n v="2883848"/>
        <n v="22700000"/>
        <n v="245000000"/>
        <n v="139000000"/>
        <n v="258000000"/>
        <n v="27800000"/>
        <n v="113000000"/>
        <n v="2127519898"/>
        <n v="133000000"/>
        <n v="82000000"/>
        <n v="65000"/>
        <n v="73000000"/>
        <n v="260000000"/>
        <n v="218"/>
        <n v="69500000"/>
        <n v="50200000"/>
        <n v="230000000"/>
        <n v="220000000"/>
        <n v="210000"/>
        <n v="379000"/>
        <n v="109000000"/>
        <n v="13800000"/>
        <n v="38600000"/>
        <n v="9200000"/>
        <n v="12215500000"/>
        <n v="126000000"/>
        <n v="13400000"/>
        <n v="30000"/>
        <n v="400000000"/>
        <n v="81200000"/>
        <n v="108000000"/>
        <n v="390000000"/>
        <n v="3400000"/>
        <n v="19400000"/>
        <n v="99000000"/>
        <n v="3700000"/>
        <n v="9800000"/>
        <n v="5250000"/>
        <n v="83532"/>
        <n v="8495000"/>
        <n v="22500000"/>
        <n v="825000"/>
        <n v="609000"/>
        <n v="210000000"/>
        <n v="375000"/>
        <n v="19900000"/>
        <n v="312000"/>
        <n v="71000000"/>
        <n v="59660000"/>
        <n v="14400000"/>
        <n v="25100000"/>
        <n v="15300000"/>
        <n v="120000"/>
        <n v="12600000"/>
        <n v="49900000"/>
        <n v="125000"/>
        <n v="23600000"/>
      </sharedItems>
    </cacheField>
    <cacheField name="Release Date" numFmtId="14">
      <sharedItems containsSemiMixedTypes="0" containsNonDate="0" containsDate="1" containsString="0" minDate="1920-09-15T00:00:00" maxDate="2015-12-30T00:00:00" count="3055">
        <d v="2009-04-18T00:00:00"/>
        <d v="2015-05-06T00:00:00"/>
        <d v="1999-03-26T00:00:00"/>
        <d v="2000-07-08T00:00:00"/>
        <d v="2006-05-13T00:00:00"/>
        <d v="2009-11-20T00:00:00"/>
        <d v="2013-11-09T00:00:00"/>
        <d v="2010-05-14T00:00:00"/>
        <d v="2004-06-16T00:00:00"/>
        <d v="2007-03-11T00:00:00"/>
        <d v="2001-01-17T00:00:00"/>
        <d v="2006-11-08T00:00:00"/>
        <d v="2009-05-25T00:00:00"/>
        <d v="2011-11-11T00:00:00"/>
        <d v="2003-01-28T00:00:00"/>
        <d v="2013-12-07T00:00:00"/>
        <d v="1998-06-28T00:00:00"/>
        <d v="2013-01-25T00:00:00"/>
        <d v="1999-05-08T00:00:00"/>
        <d v="1968-07-12T00:00:00"/>
        <d v="2009-02-21T00:00:00"/>
        <d v="2012-04-15T00:00:00"/>
        <d v="2004-12-04T00:00:00"/>
        <d v="2008-09-12T00:00:00"/>
        <d v="2013-04-26T00:00:00"/>
        <d v="2003-06-16T00:00:00"/>
        <d v="2012-11-05T00:00:00"/>
        <d v="2014-11-19T00:00:00"/>
        <d v="2002-07-18T00:00:00"/>
        <d v="2008-12-02T00:00:00"/>
        <d v="2000-07-23T00:00:00"/>
        <d v="2002-03-11T00:00:00"/>
        <d v="2007-10-01T00:00:00"/>
        <d v="2014-06-25T00:00:00"/>
        <d v="1987-07-10T00:00:00"/>
        <d v="1994-11-03T00:00:00"/>
        <d v="2000-11-05T00:00:00"/>
        <d v="2007-01-30T00:00:00"/>
        <d v="2007-11-06T00:00:00"/>
        <d v="2011-10-01T00:00:00"/>
        <d v="2006-07-09T00:00:00"/>
        <d v="2014-12-15T00:00:00"/>
        <d v="2001-09-14T00:00:00"/>
        <d v="2007-06-09T00:00:00"/>
        <d v="2002-02-17T00:00:00"/>
        <d v="2013-01-22T00:00:00"/>
        <d v="1933-08-29T00:00:00"/>
        <d v="2013-03-09T00:00:00"/>
        <d v="2011-11-24T00:00:00"/>
        <d v="2004-06-20T00:00:00"/>
        <d v="2011-04-23T00:00:00"/>
        <d v="2009-01-25T00:00:00"/>
        <d v="1998-11-13T00:00:00"/>
        <d v="1997-05-19T00:00:00"/>
        <d v="2002-04-06T00:00:00"/>
        <d v="2002-05-02T00:00:00"/>
        <d v="2010-01-12T00:00:00"/>
        <d v="2007-10-12T00:00:00"/>
        <d v="1999-02-17T00:00:00"/>
        <d v="2009-05-21T00:00:00"/>
        <d v="2015-09-29T00:00:00"/>
        <d v="1986-03-18T00:00:00"/>
        <d v="2001-08-20T00:00:00"/>
        <d v="2011-09-19T00:00:00"/>
        <d v="1977-08-21T00:00:00"/>
        <d v="1998-11-22T00:00:00"/>
        <d v="2009-06-26T00:00:00"/>
        <d v="1998-10-12T00:00:00"/>
        <d v="2011-05-28T00:00:00"/>
        <d v="1999-01-30T00:00:00"/>
        <d v="1992-06-10T00:00:00"/>
        <d v="1964-01-13T00:00:00"/>
        <d v="2013-01-04T00:00:00"/>
        <d v="2006-02-08T00:00:00"/>
        <d v="2003-05-18T00:00:00"/>
        <d v="1964-05-22T00:00:00"/>
        <d v="2013-04-02T00:00:00"/>
        <d v="2014-05-11T00:00:00"/>
        <d v="2005-11-11T00:00:00"/>
        <d v="2004-05-13T00:00:00"/>
        <d v="2001-06-26T00:00:00"/>
        <d v="1992-01-27T00:00:00"/>
        <d v="2014-11-23T00:00:00"/>
        <d v="2005-08-10T00:00:00"/>
        <d v="1994-01-30T00:00:00"/>
        <d v="2013-03-12T00:00:00"/>
        <d v="2003-10-23T00:00:00"/>
        <d v="2007-01-28T00:00:00"/>
        <d v="2014-10-05T00:00:00"/>
        <d v="2014-08-17T00:00:00"/>
        <d v="2014-01-17T00:00:00"/>
        <d v="1998-07-21T00:00:00"/>
        <d v="1984-04-13T00:00:00"/>
        <d v="1985-03-28T00:00:00"/>
        <d v="1987-08-19T00:00:00"/>
        <d v="1988-01-01T00:00:00"/>
        <d v="1989-07-12T00:00:00"/>
        <d v="1984-12-24T00:00:00"/>
        <d v="2009-12-18T00:00:00"/>
        <d v="2006-11-15T00:00:00"/>
        <d v="1985-11-16T00:00:00"/>
        <d v="2006-06-21T00:00:00"/>
        <d v="2011-07-14T00:00:00"/>
        <d v="2009-02-15T00:00:00"/>
        <d v="1998-10-08T00:00:00"/>
        <d v="1997-03-30T00:00:00"/>
        <d v="2009-10-24T00:00:00"/>
        <d v="2005-02-18T00:00:00"/>
        <d v="1996-06-24T00:00:00"/>
        <d v="2012-02-04T00:00:00"/>
        <d v="1996-11-28T00:00:00"/>
        <d v="2011-01-14T00:00:00"/>
        <d v="2004-02-04T00:00:00"/>
        <d v="1985-04-06T00:00:00"/>
        <d v="2014-09-12T00:00:00"/>
        <d v="1999-03-11T00:00:00"/>
        <d v="2002-12-04T00:00:00"/>
        <d v="2001-11-17T00:00:00"/>
        <d v="2005-09-13T00:00:00"/>
        <d v="2002-02-10T00:00:00"/>
        <d v="2011-04-09T00:00:00"/>
        <d v="2000-02-11T00:00:00"/>
        <d v="2002-06-17T00:00:00"/>
        <d v="2014-03-15T00:00:00"/>
        <d v="2002-05-29T00:00:00"/>
        <d v="2013-04-21T00:00:00"/>
        <d v="2012-09-16T00:00:00"/>
        <d v="1997-11-29T00:00:00"/>
        <d v="1994-10-01T00:00:00"/>
        <d v="1995-10-09T00:00:00"/>
        <d v="2007-07-11T00:00:00"/>
        <d v="2012-10-12T00:00:00"/>
        <d v="1988-07-09T00:00:00"/>
        <d v="2002-04-13T00:00:00"/>
        <d v="2014-04-06T00:00:00"/>
        <d v="2013-07-06T00:00:00"/>
        <d v="2013-04-27T00:00:00"/>
        <d v="2013-02-28T00:00:00"/>
        <d v="2004-08-19T00:00:00"/>
        <d v="2009-03-03T00:00:00"/>
        <d v="2004-03-26T00:00:00"/>
        <d v="2003-09-05T00:00:00"/>
        <d v="2004-11-21T00:00:00"/>
        <d v="2009-03-02T00:00:00"/>
        <d v="1999-10-22T00:00:00"/>
        <d v="1997-10-14T00:00:00"/>
        <d v="1997-04-21T00:00:00"/>
        <d v="1993-09-09T00:00:00"/>
        <d v="1980-07-09T00:00:00"/>
        <d v="1988-12-14T00:00:00"/>
        <d v="1992-11-02T00:00:00"/>
        <d v="2011-01-15T00:00:00"/>
        <d v="1996-12-29T00:00:00"/>
        <d v="2003-06-26T00:00:00"/>
        <d v="2012-09-02T00:00:00"/>
        <d v="2006-03-17T00:00:00"/>
        <d v="2004-05-03T00:00:00"/>
        <d v="2014-02-26T00:00:00"/>
        <d v="2004-11-27T00:00:00"/>
        <d v="2001-10-08T00:00:00"/>
        <d v="2001-04-24T00:00:00"/>
        <d v="2010-03-29T00:00:00"/>
        <d v="1979-10-03T00:00:00"/>
        <d v="1992-12-12T00:00:00"/>
        <d v="1997-02-05T00:00:00"/>
        <d v="1986-07-26T00:00:00"/>
        <d v="2009-06-03T00:00:00"/>
        <d v="2007-06-16T00:00:00"/>
        <d v="1993-07-12T00:00:00"/>
        <d v="2009-08-09T00:00:00"/>
        <d v="2002-10-10T00:00:00"/>
        <d v="2013-07-12T00:00:00"/>
        <d v="2002-07-01T00:00:00"/>
        <d v="2006-11-20T00:00:00"/>
        <d v="2000-03-14T00:00:00"/>
        <d v="2001-12-18T00:00:00"/>
        <d v="2003-11-13T00:00:00"/>
        <d v="2000-06-06T00:00:00"/>
        <d v="2014-12-13T00:00:00"/>
        <d v="2015-02-07T00:00:00"/>
        <d v="2005-04-13T00:00:00"/>
        <d v="2006-12-14T00:00:00"/>
        <d v="2001-02-26T00:00:00"/>
        <d v="2004-04-14T00:00:00"/>
        <d v="2010-02-16T00:00:00"/>
        <d v="2007-09-02T00:00:00"/>
        <d v="2011-08-29T00:00:00"/>
        <d v="2015-03-05T00:00:00"/>
        <d v="2009-07-02T00:00:00"/>
        <d v="2001-10-26T00:00:00"/>
        <d v="1984-02-19T00:00:00"/>
        <d v="2002-10-04T00:00:00"/>
        <d v="1999-09-12T00:00:00"/>
        <d v="2001-03-23T00:00:00"/>
        <d v="2006-12-13T00:00:00"/>
        <d v="2007-04-10T00:00:00"/>
        <d v="1973-06-13T00:00:00"/>
        <d v="1998-06-30T00:00:00"/>
        <d v="2013-05-30T00:00:00"/>
        <d v="1987-06-16T00:00:00"/>
        <d v="2001-10-29T00:00:00"/>
        <d v="1999-03-08T00:00:00"/>
        <d v="2001-03-03T00:00:00"/>
        <d v="2000-02-16T00:00:00"/>
        <d v="2012-03-14T00:00:00"/>
        <d v="2014-02-19T00:00:00"/>
        <d v="2003-09-19T00:00:00"/>
        <d v="2001-02-14T00:00:00"/>
        <d v="2010-02-09T00:00:00"/>
        <d v="1997-11-28T00:00:00"/>
        <d v="1998-06-12T00:00:00"/>
        <d v="2000-09-17T00:00:00"/>
        <d v="2012-06-04T00:00:00"/>
        <d v="1997-05-08T00:00:00"/>
        <d v="2008-05-17T00:00:00"/>
        <d v="2005-11-28T00:00:00"/>
        <d v="2009-05-08T00:00:00"/>
        <d v="2000-11-07T00:00:00"/>
        <d v="1999-04-01T00:00:00"/>
        <d v="2005-03-25T00:00:00"/>
        <d v="1997-12-21T00:00:00"/>
        <d v="2004-10-22T00:00:00"/>
        <d v="2002-10-26T00:00:00"/>
        <d v="1999-05-21T00:00:00"/>
        <d v="1997-12-22T00:00:00"/>
        <d v="2000-07-02T00:00:00"/>
        <d v="2013-11-14T00:00:00"/>
        <d v="2004-05-22T00:00:00"/>
        <d v="2014-01-21T00:00:00"/>
        <d v="2001-07-01T00:00:00"/>
        <d v="1999-10-29T00:00:00"/>
        <d v="2009-03-13T00:00:00"/>
        <d v="1978-09-06T00:00:00"/>
        <d v="1999-01-14T00:00:00"/>
        <d v="2014-11-16T00:00:00"/>
        <d v="2014-02-10T00:00:00"/>
        <d v="1950-04-02T00:00:00"/>
        <d v="1977-05-17T00:00:00"/>
        <d v="2015-07-20T00:00:00"/>
        <d v="2011-02-20T00:00:00"/>
        <d v="2011-08-21T00:00:00"/>
        <d v="2010-09-25T00:00:00"/>
        <d v="2015-02-22T00:00:00"/>
        <d v="2001-01-23T00:00:00"/>
        <d v="2015-02-05T00:00:00"/>
        <d v="2002-09-27T00:00:00"/>
        <d v="1998-09-08T00:00:00"/>
        <d v="1999-06-22T00:00:00"/>
        <d v="2003-09-08T00:00:00"/>
        <d v="1999-05-07T00:00:00"/>
        <d v="1979-09-08T00:00:00"/>
        <d v="1995-08-29T00:00:00"/>
        <d v="2011-08-18T00:00:00"/>
        <d v="1986-09-07T00:00:00"/>
        <d v="2007-08-02T00:00:00"/>
        <d v="2006-01-23T00:00:00"/>
        <d v="1990-07-11T00:00:00"/>
        <d v="2012-05-24T00:00:00"/>
        <d v="2005-07-15T00:00:00"/>
        <d v="2012-01-08T00:00:00"/>
        <d v="1999-04-08T00:00:00"/>
        <d v="1998-02-22T00:00:00"/>
        <d v="1992-01-02T00:00:00"/>
        <d v="2007-08-28T00:00:00"/>
        <d v="2004-02-03T00:00:00"/>
        <d v="2011-08-06T00:00:00"/>
        <d v="2014-12-04T00:00:00"/>
        <d v="1997-12-14T00:00:00"/>
        <d v="2004-05-10T00:00:00"/>
        <d v="1995-02-21T00:00:00"/>
        <d v="2005-02-07T00:00:00"/>
        <d v="2009-03-09T00:00:00"/>
        <d v="1999-05-04T00:00:00"/>
        <d v="2001-07-13T00:00:00"/>
        <d v="2012-04-27T00:00:00"/>
        <d v="2014-06-12T00:00:00"/>
        <d v="2007-08-20T00:00:00"/>
        <d v="2011-02-23T00:00:00"/>
        <d v="2007-03-20T00:00:00"/>
        <d v="2013-05-15T00:00:00"/>
        <d v="2002-06-16T00:00:00"/>
        <d v="1999-08-25T00:00:00"/>
        <d v="2008-12-19T00:00:00"/>
        <d v="2002-04-29T00:00:00"/>
        <d v="2000-01-05T00:00:00"/>
        <d v="2009-05-17T00:00:00"/>
        <d v="2015-02-20T00:00:00"/>
        <d v="2004-04-25T00:00:00"/>
        <d v="2007-11-08T00:00:00"/>
        <d v="2009-11-01T00:00:00"/>
        <d v="2001-09-04T00:00:00"/>
        <d v="2015-06-27T00:00:00"/>
        <d v="1995-06-08T00:00:00"/>
        <d v="1998-03-10T00:00:00"/>
        <d v="2006-03-28T00:00:00"/>
        <d v="2001-07-28T00:00:00"/>
        <d v="1999-07-21T00:00:00"/>
        <d v="2008-07-16T00:00:00"/>
        <d v="2008-06-02T00:00:00"/>
        <d v="1994-07-15T00:00:00"/>
        <d v="2012-10-03T00:00:00"/>
        <d v="1985-12-05T00:00:00"/>
        <d v="1989-07-09T00:00:00"/>
        <d v="1990-04-15T00:00:00"/>
        <d v="1995-11-29T00:00:00"/>
        <d v="2003-01-10T00:00:00"/>
        <d v="2002-11-16T00:00:00"/>
        <d v="2013-06-13T00:00:00"/>
        <d v="2009-07-12T00:00:00"/>
        <d v="2003-04-02T00:00:00"/>
        <d v="2011-11-02T00:00:00"/>
        <d v="2013-01-20T00:00:00"/>
        <d v="2013-12-08T00:00:00"/>
        <d v="2002-09-21T00:00:00"/>
        <d v="2000-07-14T00:00:00"/>
        <d v="2001-06-25T00:00:00"/>
        <d v="2009-05-23T00:00:00"/>
        <d v="2008-12-26T00:00:00"/>
        <d v="2002-10-30T00:00:00"/>
        <d v="2004-01-26T00:00:00"/>
        <d v="1998-10-26T00:00:00"/>
        <d v="2006-03-08T00:00:00"/>
        <d v="2003-07-15T00:00:00"/>
        <d v="2006-11-27T00:00:00"/>
        <d v="1996-11-21T00:00:00"/>
        <d v="1989-04-21T00:00:00"/>
        <d v="1997-11-20T00:00:00"/>
        <d v="2005-12-13T00:00:00"/>
        <d v="1995-03-24T00:00:00"/>
        <d v="1992-02-10T00:00:00"/>
        <d v="1999-05-19T00:00:00"/>
        <d v="2011-02-05T00:00:00"/>
        <d v="2013-01-24T00:00:00"/>
        <d v="2000-03-02T00:00:00"/>
        <d v="2012-07-01T00:00:00"/>
        <d v="2005-12-22T00:00:00"/>
        <d v="2008-05-01T00:00:00"/>
        <d v="2011-03-06T00:00:00"/>
        <d v="1991-09-24T00:00:00"/>
        <d v="2012-08-09T00:00:00"/>
        <d v="2013-08-13T00:00:00"/>
        <d v="1996-04-14T00:00:00"/>
        <d v="2005-09-26T00:00:00"/>
        <d v="2007-01-22T00:00:00"/>
        <d v="2000-05-10T00:00:00"/>
        <d v="2008-08-24T00:00:00"/>
        <d v="2007-10-18T00:00:00"/>
        <d v="2006-09-30T00:00:00"/>
        <d v="2006-08-26T00:00:00"/>
        <d v="1988-10-28T00:00:00"/>
        <d v="2014-03-04T00:00:00"/>
        <d v="2013-09-25T00:00:00"/>
        <d v="1995-02-02T00:00:00"/>
        <d v="2004-11-23T00:00:00"/>
        <d v="2013-05-22T00:00:00"/>
        <d v="2010-06-02T00:00:00"/>
        <d v="2001-12-06T00:00:00"/>
        <d v="1999-10-30T00:00:00"/>
        <d v="2004-06-30T00:00:00"/>
        <d v="2006-10-20T00:00:00"/>
        <d v="1998-10-27T00:00:00"/>
        <d v="1974-08-21T00:00:00"/>
        <d v="2007-04-13T00:00:00"/>
        <d v="2011-01-29T00:00:00"/>
        <d v="2000-04-24T00:00:00"/>
        <d v="2002-01-02T00:00:00"/>
        <d v="2008-04-03T00:00:00"/>
        <d v="1984-02-04T00:00:00"/>
        <d v="1987-07-01T00:00:00"/>
        <d v="1994-11-11T00:00:00"/>
        <d v="2003-10-06T00:00:00"/>
        <d v="2010-04-13T00:00:00"/>
        <d v="2014-06-27T00:00:00"/>
        <d v="1999-07-13T00:00:00"/>
        <d v="2004-01-07T00:00:00"/>
        <d v="1970-04-16T00:00:00"/>
        <d v="1999-01-04T00:00:00"/>
        <d v="1988-05-11T00:00:00"/>
        <d v="1999-02-08T00:00:00"/>
        <d v="2014-05-19T00:00:00"/>
        <d v="2002-04-26T00:00:00"/>
        <d v="2003-06-05T00:00:00"/>
        <d v="2014-05-09T00:00:00"/>
        <d v="2012-12-26T00:00:00"/>
        <d v="2000-07-29T00:00:00"/>
        <d v="2006-06-24T00:00:00"/>
        <d v="2011-07-28T00:00:00"/>
        <d v="1986-05-27T00:00:00"/>
        <d v="1991-03-10T00:00:00"/>
        <d v="1989-03-20T00:00:00"/>
        <d v="2000-09-10T00:00:00"/>
        <d v="2014-08-09T00:00:00"/>
        <d v="2004-10-07T00:00:00"/>
        <d v="2001-01-19T00:00:00"/>
        <d v="2006-11-03T00:00:00"/>
        <d v="2006-03-26T00:00:00"/>
        <d v="2001-04-08T00:00:00"/>
        <d v="2001-07-08T00:00:00"/>
        <d v="2015-04-21T00:00:00"/>
        <d v="2013-01-01T00:00:00"/>
        <d v="2014-06-26T00:00:00"/>
        <d v="1989-10-09T00:00:00"/>
        <d v="2006-11-30T00:00:00"/>
        <d v="2010-02-19T00:00:00"/>
        <d v="2015-09-10T00:00:00"/>
        <d v="1998-12-23T00:00:00"/>
        <d v="2002-04-21T00:00:00"/>
        <d v="1982-12-09T00:00:00"/>
        <d v="2004-12-15T00:00:00"/>
        <d v="2007-03-21T00:00:00"/>
        <d v="1999-02-13T00:00:00"/>
        <d v="1974-03-01T00:00:00"/>
        <d v="2014-12-09T00:00:00"/>
        <d v="2000-11-02T00:00:00"/>
        <d v="2008-09-11T00:00:00"/>
        <d v="2007-04-18T00:00:00"/>
        <d v="1996-11-30T00:00:00"/>
        <d v="2006-04-11T00:00:00"/>
        <d v="1993-04-12T00:00:00"/>
        <d v="2013-01-17T00:00:00"/>
        <d v="2002-11-26T00:00:00"/>
        <d v="2005-08-22T00:00:00"/>
        <d v="1988-11-20T00:00:00"/>
        <d v="2002-04-10T00:00:00"/>
        <d v="2001-06-29T00:00:00"/>
        <d v="2002-09-24T00:00:00"/>
        <d v="2002-12-06T00:00:00"/>
        <d v="2013-08-28T00:00:00"/>
        <d v="2012-06-12T00:00:00"/>
        <d v="2013-06-22T00:00:00"/>
        <d v="1999-06-26T00:00:00"/>
        <d v="2010-07-23T00:00:00"/>
        <d v="2002-09-28T00:00:00"/>
        <d v="2006-08-23T00:00:00"/>
        <d v="2008-05-30T00:00:00"/>
        <d v="1996-06-06T00:00:00"/>
        <d v="2000-11-19T00:00:00"/>
        <d v="2008-11-01T00:00:00"/>
        <d v="2003-08-15T00:00:00"/>
        <d v="1997-01-11T00:00:00"/>
        <d v="2000-12-11T00:00:00"/>
        <d v="1992-12-14T00:00:00"/>
        <d v="2006-02-24T00:00:00"/>
        <d v="1989-02-12T00:00:00"/>
        <d v="2014-08-03T00:00:00"/>
        <d v="1996-12-28T00:00:00"/>
        <d v="2008-10-07T00:00:00"/>
        <d v="1996-11-14T00:00:00"/>
        <d v="1999-12-22T00:00:00"/>
        <d v="2002-11-18T00:00:00"/>
        <d v="2014-07-10T00:00:00"/>
        <d v="2005-04-15T00:00:00"/>
        <d v="2000-07-16T00:00:00"/>
        <d v="1999-10-21T00:00:00"/>
        <d v="1991-10-22T00:00:00"/>
        <d v="2009-10-03T00:00:00"/>
        <d v="1992-03-06T00:00:00"/>
        <d v="2009-08-17T00:00:00"/>
        <d v="2012-03-16T00:00:00"/>
        <d v="1995-02-25T00:00:00"/>
        <d v="1985-02-17T00:00:00"/>
        <d v="1997-11-14T00:00:00"/>
        <d v="1999-01-27T00:00:00"/>
        <d v="2004-05-17T00:00:00"/>
        <d v="1998-01-14T00:00:00"/>
        <d v="2009-03-05T00:00:00"/>
        <d v="2011-10-30T00:00:00"/>
        <d v="2015-04-05T00:00:00"/>
        <d v="2007-02-13T00:00:00"/>
        <d v="2004-05-27T00:00:00"/>
        <d v="2001-02-24T00:00:00"/>
        <d v="2001-05-21T00:00:00"/>
        <d v="1988-05-21T00:00:00"/>
        <d v="2009-10-25T00:00:00"/>
        <d v="2000-01-28T00:00:00"/>
        <d v="2003-09-24T00:00:00"/>
        <d v="1999-11-04T00:00:00"/>
        <d v="1999-01-01T00:00:00"/>
        <d v="1996-03-14T00:00:00"/>
        <d v="1998-01-09T00:00:00"/>
        <d v="2015-06-09T00:00:00"/>
        <d v="2007-04-02T00:00:00"/>
        <d v="2000-10-08T00:00:00"/>
        <d v="2015-07-11T00:00:00"/>
        <d v="2009-04-05T00:00:00"/>
        <d v="2002-08-15T00:00:00"/>
        <d v="2003-09-20T00:00:00"/>
        <d v="2001-03-14T00:00:00"/>
        <d v="2011-07-03T00:00:00"/>
        <d v="2013-06-11T00:00:00"/>
        <d v="1998-07-07T00:00:00"/>
        <d v="2001-03-09T00:00:00"/>
        <d v="2012-09-25T00:00:00"/>
        <d v="2003-11-28T00:00:00"/>
        <d v="1994-08-17T00:00:00"/>
        <d v="1998-03-24T00:00:00"/>
        <d v="2010-09-12T00:00:00"/>
        <d v="2010-05-29T00:00:00"/>
        <d v="2012-11-11T00:00:00"/>
        <d v="2008-03-09T00:00:00"/>
        <d v="2015-07-28T00:00:00"/>
        <d v="1999-06-19T00:00:00"/>
        <d v="1969-11-25T00:00:00"/>
        <d v="2015-06-26T00:00:00"/>
        <d v="2010-03-05T00:00:00"/>
        <d v="1980-10-13T00:00:00"/>
        <d v="2008-12-22T00:00:00"/>
        <d v="2008-09-07T00:00:00"/>
        <d v="1998-12-05T00:00:00"/>
        <d v="1980-11-10T00:00:00"/>
        <d v="1991-05-10T00:00:00"/>
        <d v="2005-05-28T00:00:00"/>
        <d v="2011-10-28T00:00:00"/>
        <d v="2014-04-09T00:00:00"/>
        <d v="2001-04-02T00:00:00"/>
        <d v="2013-04-29T00:00:00"/>
        <d v="2015-12-20T00:00:00"/>
        <d v="2007-07-27T00:00:00"/>
        <d v="1978-04-17T00:00:00"/>
        <d v="2013-09-01T00:00:00"/>
        <d v="2006-01-14T00:00:00"/>
        <d v="2011-05-27T00:00:00"/>
        <d v="2012-05-30T00:00:00"/>
        <d v="2009-08-29T00:00:00"/>
        <d v="1995-07-27T00:00:00"/>
        <d v="2010-07-12T00:00:00"/>
        <d v="1995-07-08T00:00:00"/>
        <d v="2000-04-19T00:00:00"/>
        <d v="2006-08-10T00:00:00"/>
        <d v="2002-11-24T00:00:00"/>
        <d v="2004-10-19T00:00:00"/>
        <d v="2001-12-14T00:00:00"/>
        <d v="2010-11-28T00:00:00"/>
        <d v="1997-12-18T00:00:00"/>
        <d v="2004-10-30T00:00:00"/>
        <d v="2005-07-22T00:00:00"/>
        <d v="2000-11-14T00:00:00"/>
        <d v="1998-11-08T00:00:00"/>
        <d v="2004-04-06T00:00:00"/>
        <d v="2000-02-12T00:00:00"/>
        <d v="1998-08-21T00:00:00"/>
        <d v="2007-08-30T00:00:00"/>
        <d v="2009-06-22T00:00:00"/>
        <d v="2009-12-15T00:00:00"/>
        <d v="1996-02-23T00:00:00"/>
        <d v="1998-06-27T00:00:00"/>
        <d v="2008-02-18T00:00:00"/>
        <d v="2002-01-07T00:00:00"/>
        <d v="2015-09-07T00:00:00"/>
        <d v="1997-10-25T00:00:00"/>
        <d v="1981-08-07T00:00:00"/>
        <d v="2005-12-30T00:00:00"/>
        <d v="2007-10-27T00:00:00"/>
        <d v="2010-12-29T00:00:00"/>
        <d v="2007-04-23T00:00:00"/>
        <d v="2000-09-01T00:00:00"/>
        <d v="2003-11-24T00:00:00"/>
        <d v="1997-07-10T00:00:00"/>
        <d v="2004-07-17T00:00:00"/>
        <d v="2012-02-24T00:00:00"/>
        <d v="2013-12-19T00:00:00"/>
        <d v="2003-09-29T00:00:00"/>
        <d v="2005-07-29T00:00:00"/>
        <d v="2012-03-30T00:00:00"/>
        <d v="2002-08-24T00:00:00"/>
        <d v="2005-10-27T00:00:00"/>
        <d v="2000-07-28T00:00:00"/>
        <d v="2015-10-03T00:00:00"/>
        <d v="1997-09-15T00:00:00"/>
        <d v="2006-08-17T00:00:00"/>
        <d v="1988-06-10T00:00:00"/>
        <d v="1990-08-04T00:00:00"/>
        <d v="1999-03-24T00:00:00"/>
        <d v="2009-03-16T00:00:00"/>
        <d v="2000-08-27T00:00:00"/>
        <d v="2005-03-14T00:00:00"/>
        <d v="2008-09-24T00:00:00"/>
        <d v="2004-09-17T00:00:00"/>
        <d v="2012-06-02T00:00:00"/>
        <d v="2000-09-11T00:00:00"/>
        <d v="2013-03-14T00:00:00"/>
        <d v="2015-01-08T00:00:00"/>
        <d v="2005-10-26T00:00:00"/>
        <d v="2009-02-20T00:00:00"/>
        <d v="1996-03-03T00:00:00"/>
        <d v="2009-04-30T00:00:00"/>
        <d v="1998-06-17T00:00:00"/>
        <d v="2008-10-13T00:00:00"/>
        <d v="2002-04-24T00:00:00"/>
        <d v="2002-09-04T00:00:00"/>
        <d v="2009-01-02T00:00:00"/>
        <d v="2002-03-07T00:00:00"/>
        <d v="2010-04-18T00:00:00"/>
        <d v="1998-05-06T00:00:00"/>
        <d v="1994-05-27T00:00:00"/>
        <d v="1963-12-14T00:00:00"/>
        <d v="1994-05-16T00:00:00"/>
        <d v="2006-07-22T00:00:00"/>
        <d v="2006-03-02T00:00:00"/>
        <d v="1993-01-27T00:00:00"/>
        <d v="2002-02-19T00:00:00"/>
        <d v="1977-12-11T00:00:00"/>
        <d v="2004-10-01T00:00:00"/>
        <d v="2012-06-28T00:00:00"/>
        <d v="2009-06-14T00:00:00"/>
        <d v="2013-11-11T00:00:00"/>
        <d v="2008-10-11T00:00:00"/>
        <d v="2004-08-18T00:00:00"/>
        <d v="1995-11-18T00:00:00"/>
        <d v="2005-03-05T00:00:00"/>
        <d v="2009-04-15T00:00:00"/>
        <d v="2003-01-16T00:00:00"/>
        <d v="2007-10-30T00:00:00"/>
        <d v="2003-01-08T00:00:00"/>
        <d v="2004-11-28T00:00:00"/>
        <d v="2002-09-03T00:00:00"/>
        <d v="2008-06-09T00:00:00"/>
        <d v="2011-01-11T00:00:00"/>
        <d v="2006-09-10T00:00:00"/>
        <d v="2012-09-28T00:00:00"/>
        <d v="1997-01-02T00:00:00"/>
        <d v="1982-08-12T00:00:00"/>
        <d v="1984-06-14T00:00:00"/>
        <d v="2015-12-05T00:00:00"/>
        <d v="2004-10-20T00:00:00"/>
        <d v="2003-12-24T00:00:00"/>
        <d v="1995-08-11T00:00:00"/>
        <d v="2004-09-23T00:00:00"/>
        <d v="1997-12-19T00:00:00"/>
        <d v="1997-08-16T00:00:00"/>
        <d v="2011-11-09T00:00:00"/>
        <d v="2012-05-21T00:00:00"/>
        <d v="2007-12-29T00:00:00"/>
        <d v="2005-06-07T00:00:00"/>
        <d v="1993-10-02T00:00:00"/>
        <d v="1997-07-15T00:00:00"/>
        <d v="2010-08-27T00:00:00"/>
        <d v="1995-11-13T00:00:00"/>
        <d v="2006-02-02T00:00:00"/>
        <d v="2009-09-04T00:00:00"/>
        <d v="2001-12-12T00:00:00"/>
        <d v="2005-11-16T00:00:00"/>
        <d v="2010-10-17T00:00:00"/>
        <d v="2009-02-02T00:00:00"/>
        <d v="2015-06-23T00:00:00"/>
        <d v="1996-06-04T00:00:00"/>
        <d v="2011-06-11T00:00:00"/>
        <d v="2003-09-01T00:00:00"/>
        <d v="1999-12-10T00:00:00"/>
        <d v="2006-12-28T00:00:00"/>
        <d v="2009-11-08T00:00:00"/>
        <d v="2004-06-09T00:00:00"/>
        <d v="2009-08-04T00:00:00"/>
        <d v="1999-04-27T00:00:00"/>
        <d v="2011-05-12T00:00:00"/>
        <d v="2001-04-15T00:00:00"/>
        <d v="2015-09-01T00:00:00"/>
        <d v="2015-02-02T00:00:00"/>
        <d v="1987-08-25T00:00:00"/>
        <d v="1995-01-11T00:00:00"/>
        <d v="1997-03-07T00:00:00"/>
        <d v="1986-10-11T00:00:00"/>
        <d v="1988-05-03T00:00:00"/>
        <d v="2001-04-04T00:00:00"/>
        <d v="1994-02-17T00:00:00"/>
        <d v="2006-04-09T00:00:00"/>
        <d v="2002-08-16T00:00:00"/>
        <d v="2000-02-08T00:00:00"/>
        <d v="1999-02-22T00:00:00"/>
        <d v="1987-08-14T00:00:00"/>
        <d v="2005-07-23T00:00:00"/>
        <d v="1997-03-18T00:00:00"/>
        <d v="2006-03-15T00:00:00"/>
        <d v="2005-04-14T00:00:00"/>
        <d v="1995-06-03T00:00:00"/>
        <d v="2010-07-30T00:00:00"/>
        <d v="2007-03-04T00:00:00"/>
        <d v="2003-07-23T00:00:00"/>
        <d v="2015-05-22T00:00:00"/>
        <d v="2013-03-17T00:00:00"/>
        <d v="2009-04-24T00:00:00"/>
        <d v="2000-04-20T00:00:00"/>
        <d v="1990-09-30T00:00:00"/>
        <d v="1988-01-30T00:00:00"/>
        <d v="2015-05-08T00:00:00"/>
        <d v="1997-08-18T00:00:00"/>
        <d v="2002-09-14T00:00:00"/>
        <d v="1998-10-03T00:00:00"/>
        <d v="2012-03-13T00:00:00"/>
        <d v="2005-08-07T00:00:00"/>
        <d v="2002-12-14T00:00:00"/>
        <d v="2003-03-15T00:00:00"/>
        <d v="1970-11-16T00:00:00"/>
        <d v="1981-07-03T00:00:00"/>
        <d v="2006-03-03T00:00:00"/>
        <d v="2010-08-29T00:00:00"/>
        <d v="2005-02-04T00:00:00"/>
        <d v="2004-09-16T00:00:00"/>
        <d v="2014-05-08T00:00:00"/>
        <d v="1996-04-15T00:00:00"/>
        <d v="1990-02-02T00:00:00"/>
        <d v="1993-08-26T00:00:00"/>
        <d v="2013-08-30T00:00:00"/>
        <d v="1998-09-04T00:00:00"/>
        <d v="1995-09-20T00:00:00"/>
        <d v="2004-08-23T00:00:00"/>
        <d v="1989-01-04T00:00:00"/>
        <d v="2009-02-16T00:00:00"/>
        <d v="2012-06-10T00:00:00"/>
        <d v="2010-04-16T00:00:00"/>
        <d v="2007-06-29T00:00:00"/>
        <d v="1992-09-05T00:00:00"/>
        <d v="2008-12-10T00:00:00"/>
        <d v="2007-02-10T00:00:00"/>
        <d v="2012-02-12T00:00:00"/>
        <d v="1997-05-22T00:00:00"/>
        <d v="1999-10-07T00:00:00"/>
        <d v="1998-09-09T00:00:00"/>
        <d v="1998-10-04T00:00:00"/>
        <d v="2009-07-15T00:00:00"/>
        <d v="2008-08-17T00:00:00"/>
        <d v="2014-01-29T00:00:00"/>
        <d v="2013-04-07T00:00:00"/>
        <d v="2004-06-02T00:00:00"/>
        <d v="1998-07-03T00:00:00"/>
        <d v="2014-10-02T00:00:00"/>
        <d v="1995-01-19T00:00:00"/>
        <d v="2010-09-24T00:00:00"/>
        <d v="2013-06-14T00:00:00"/>
        <d v="2012-09-01T00:00:00"/>
        <d v="1999-08-11T00:00:00"/>
        <d v="1999-06-15T00:00:00"/>
        <d v="2005-10-04T00:00:00"/>
        <d v="1999-11-03T00:00:00"/>
        <d v="2002-02-20T00:00:00"/>
        <d v="2010-12-18T00:00:00"/>
        <d v="2014-10-28T00:00:00"/>
        <d v="1971-09-03T00:00:00"/>
        <d v="2005-10-25T00:00:00"/>
        <d v="2010-12-27T00:00:00"/>
        <d v="2012-04-28T00:00:00"/>
        <d v="2011-11-17T00:00:00"/>
        <d v="2007-10-22T00:00:00"/>
        <d v="1999-04-19T00:00:00"/>
        <d v="1990-12-03T00:00:00"/>
        <d v="2003-02-27T00:00:00"/>
        <d v="2009-05-27T00:00:00"/>
        <d v="2002-06-27T00:00:00"/>
        <d v="1988-08-03T00:00:00"/>
        <d v="1990-10-15T00:00:00"/>
        <d v="1995-01-24T00:00:00"/>
        <d v="2000-01-20T00:00:00"/>
        <d v="2005-05-11T00:00:00"/>
        <d v="1982-04-27T00:00:00"/>
        <d v="2002-03-09T00:00:00"/>
        <d v="1998-05-25T00:00:00"/>
        <d v="2008-02-22T00:00:00"/>
        <d v="2004-10-26T00:00:00"/>
        <d v="2007-03-12T00:00:00"/>
        <d v="2014-08-13T00:00:00"/>
        <d v="2002-11-28T00:00:00"/>
        <d v="2012-12-27T00:00:00"/>
        <d v="1989-10-20T00:00:00"/>
        <d v="2015-09-23T00:00:00"/>
        <d v="2006-09-12T00:00:00"/>
        <d v="1998-06-15T00:00:00"/>
        <d v="1965-06-29T00:00:00"/>
        <d v="2004-06-10T00:00:00"/>
        <d v="1999-05-24T00:00:00"/>
        <d v="2011-03-26T00:00:00"/>
        <d v="2014-02-20T00:00:00"/>
        <d v="2008-06-23T00:00:00"/>
        <d v="2001-11-02T00:00:00"/>
        <d v="2013-10-24T00:00:00"/>
        <d v="1994-04-13T00:00:00"/>
        <d v="2008-10-29T00:00:00"/>
        <d v="1997-01-15T00:00:00"/>
        <d v="2001-10-10T00:00:00"/>
        <d v="2010-10-26T00:00:00"/>
        <d v="2001-07-02T00:00:00"/>
        <d v="2006-02-04T00:00:00"/>
        <d v="2005-07-14T00:00:00"/>
        <d v="2008-02-19T00:00:00"/>
        <d v="2015-02-26T00:00:00"/>
        <d v="1991-11-10T00:00:00"/>
        <d v="1999-09-26T00:00:00"/>
        <d v="2001-06-09T00:00:00"/>
        <d v="2008-02-01T00:00:00"/>
        <d v="1999-01-02T00:00:00"/>
        <d v="2001-11-18T00:00:00"/>
        <d v="2005-11-09T00:00:00"/>
        <d v="2001-08-17T00:00:00"/>
        <d v="2000-02-13T00:00:00"/>
        <d v="2004-11-19T00:00:00"/>
        <d v="1962-11-27T00:00:00"/>
        <d v="2000-01-12T00:00:00"/>
        <d v="2002-03-27T00:00:00"/>
        <d v="2014-03-05T00:00:00"/>
        <d v="2009-09-09T00:00:00"/>
        <d v="2015-08-19T00:00:00"/>
        <d v="2007-05-24T00:00:00"/>
        <d v="2009-12-07T00:00:00"/>
        <d v="1996-01-01T00:00:00"/>
        <d v="1981-04-29T00:00:00"/>
        <d v="2011-02-18T00:00:00"/>
        <d v="2003-03-27T00:00:00"/>
        <d v="2005-07-07T00:00:00"/>
        <d v="2006-12-03T00:00:00"/>
        <d v="1999-03-18T00:00:00"/>
        <d v="2012-03-26T00:00:00"/>
        <d v="1980-06-16T00:00:00"/>
        <d v="2011-10-02T00:00:00"/>
        <d v="2011-09-13T00:00:00"/>
        <d v="1999-06-18T00:00:00"/>
        <d v="2001-04-23T00:00:00"/>
        <d v="1989-03-17T00:00:00"/>
        <d v="2000-06-21T00:00:00"/>
        <d v="2002-10-01T00:00:00"/>
        <d v="2000-03-01T00:00:00"/>
        <d v="2010-12-30T00:00:00"/>
        <d v="1946-06-07T00:00:00"/>
        <d v="2000-06-09T00:00:00"/>
        <d v="2005-02-14T00:00:00"/>
        <d v="1994-09-21T00:00:00"/>
        <d v="2014-09-14T00:00:00"/>
        <d v="2003-08-06T00:00:00"/>
        <d v="1984-09-10T00:00:00"/>
        <d v="2003-02-17T00:00:00"/>
        <d v="2009-02-12T00:00:00"/>
        <d v="2010-07-24T00:00:00"/>
        <d v="2003-02-03T00:00:00"/>
        <d v="1982-10-24T00:00:00"/>
        <d v="2014-05-18T00:00:00"/>
        <d v="1999-03-20T00:00:00"/>
        <d v="2007-05-02T00:00:00"/>
        <d v="2010-01-11T00:00:00"/>
        <d v="2010-07-01T00:00:00"/>
        <d v="1994-02-02T00:00:00"/>
        <d v="2012-07-29T00:00:00"/>
        <d v="2010-12-03T00:00:00"/>
        <d v="2014-01-25T00:00:00"/>
        <d v="2005-10-03T00:00:00"/>
        <d v="1990-12-25T00:00:00"/>
        <d v="2006-04-24T00:00:00"/>
        <d v="2002-10-03T00:00:00"/>
        <d v="1992-08-21T00:00:00"/>
        <d v="1999-06-04T00:00:00"/>
        <d v="2005-12-03T00:00:00"/>
        <d v="2003-12-14T00:00:00"/>
        <d v="2007-03-09T00:00:00"/>
        <d v="1998-07-04T00:00:00"/>
        <d v="2005-02-12T00:00:00"/>
        <d v="2004-12-01T00:00:00"/>
        <d v="2001-08-03T00:00:00"/>
        <d v="2006-05-16T00:00:00"/>
        <d v="2007-12-06T00:00:00"/>
        <d v="1999-05-26T00:00:00"/>
        <d v="2013-09-23T00:00:00"/>
        <d v="2001-10-05T00:00:00"/>
        <d v="1998-02-25T00:00:00"/>
        <d v="2002-03-10T00:00:00"/>
        <d v="2009-05-19T00:00:00"/>
        <d v="1999-02-27T00:00:00"/>
        <d v="2004-04-29T00:00:00"/>
        <d v="2013-03-19T00:00:00"/>
        <d v="2007-10-07T00:00:00"/>
        <d v="2002-05-01T00:00:00"/>
        <d v="2006-02-07T00:00:00"/>
        <d v="1996-05-17T00:00:00"/>
        <d v="2000-10-11T00:00:00"/>
        <d v="2012-10-22T00:00:00"/>
        <d v="1979-05-05T00:00:00"/>
        <d v="1996-02-13T00:00:00"/>
        <d v="1981-09-28T00:00:00"/>
        <d v="2013-11-15T00:00:00"/>
        <d v="2013-04-10T00:00:00"/>
        <d v="2004-10-13T00:00:00"/>
        <d v="2004-09-14T00:00:00"/>
        <d v="2004-09-22T00:00:00"/>
        <d v="2007-12-08T00:00:00"/>
        <d v="1997-08-01T00:00:00"/>
        <d v="1998-02-14T00:00:00"/>
        <d v="2015-07-02T00:00:00"/>
        <d v="2009-12-11T00:00:00"/>
        <d v="1996-09-10T00:00:00"/>
        <d v="2010-05-02T00:00:00"/>
        <d v="1997-07-02T00:00:00"/>
        <d v="2013-10-10T00:00:00"/>
        <d v="1987-04-06T00:00:00"/>
        <d v="1996-06-17T00:00:00"/>
        <d v="2015-02-11T00:00:00"/>
        <d v="1993-07-19T00:00:00"/>
        <d v="1996-03-29T00:00:00"/>
        <d v="2006-11-19T00:00:00"/>
        <d v="1999-01-12T00:00:00"/>
        <d v="2014-03-27T00:00:00"/>
        <d v="2004-01-11T00:00:00"/>
        <d v="1994-01-02T00:00:00"/>
        <d v="2009-08-21T00:00:00"/>
        <d v="2010-08-20T00:00:00"/>
        <d v="1996-03-04T00:00:00"/>
        <d v="2002-01-20T00:00:00"/>
        <d v="2011-07-27T00:00:00"/>
        <d v="1996-04-16T00:00:00"/>
        <d v="2006-04-12T00:00:00"/>
        <d v="1999-11-10T00:00:00"/>
        <d v="1997-07-22T00:00:00"/>
        <d v="2006-03-10T00:00:00"/>
        <d v="2006-03-18T00:00:00"/>
        <d v="2004-09-19T00:00:00"/>
        <d v="2006-02-12T00:00:00"/>
        <d v="2010-11-02T00:00:00"/>
        <d v="1996-02-19T00:00:00"/>
        <d v="2014-03-25T00:00:00"/>
        <d v="2009-01-27T00:00:00"/>
        <d v="1940-05-18T00:00:00"/>
        <d v="1999-10-01T00:00:00"/>
        <d v="2007-02-27T00:00:00"/>
        <d v="2015-03-06T00:00:00"/>
        <d v="2009-12-29T00:00:00"/>
        <d v="2002-09-01T00:00:00"/>
        <d v="2004-03-04T00:00:00"/>
        <d v="2011-07-12T00:00:00"/>
        <d v="2010-12-28T00:00:00"/>
        <d v="2004-09-12T00:00:00"/>
        <d v="2005-07-19T00:00:00"/>
        <d v="1998-11-21T00:00:00"/>
        <d v="2002-07-15T00:00:00"/>
        <d v="2002-09-10T00:00:00"/>
        <d v="1971-04-12T00:00:00"/>
        <d v="2006-10-24T00:00:00"/>
        <d v="2015-03-14T00:00:00"/>
        <d v="1999-04-03T00:00:00"/>
        <d v="2012-05-05T00:00:00"/>
        <d v="2000-03-26T00:00:00"/>
        <d v="2003-09-04T00:00:00"/>
        <d v="2006-07-16T00:00:00"/>
        <d v="2001-03-15T00:00:00"/>
        <d v="2000-03-16T00:00:00"/>
        <d v="2003-08-03T00:00:00"/>
        <d v="2004-09-03T00:00:00"/>
        <d v="2007-07-19T00:00:00"/>
        <d v="1982-07-07T00:00:00"/>
        <d v="2008-05-19T00:00:00"/>
        <d v="1984-09-20T00:00:00"/>
        <d v="2006-11-06T00:00:00"/>
        <d v="1995-01-09T00:00:00"/>
        <d v="1997-03-23T00:00:00"/>
        <d v="2000-11-12T00:00:00"/>
        <d v="2006-05-09T00:00:00"/>
        <d v="2008-04-15T00:00:00"/>
        <d v="2008-01-13T00:00:00"/>
        <d v="1983-01-01T00:00:00"/>
        <d v="1990-12-15T00:00:00"/>
        <d v="1999-03-05T00:00:00"/>
        <d v="1996-03-09T00:00:00"/>
        <d v="2006-11-01T00:00:00"/>
        <d v="2012-07-14T00:00:00"/>
        <d v="1991-09-26T00:00:00"/>
        <d v="2004-01-05T00:00:00"/>
        <d v="2005-06-16T00:00:00"/>
        <d v="1996-02-09T00:00:00"/>
        <d v="1996-09-12T00:00:00"/>
        <d v="1997-11-10T00:00:00"/>
        <d v="2006-05-23T00:00:00"/>
        <d v="2006-03-29T00:00:00"/>
        <d v="2015-06-20T00:00:00"/>
        <d v="1999-12-03T00:00:00"/>
        <d v="2008-05-25T00:00:00"/>
        <d v="1984-04-06T00:00:00"/>
        <d v="2012-10-11T00:00:00"/>
        <d v="2012-12-10T00:00:00"/>
        <d v="2006-01-12T00:00:00"/>
        <d v="1981-03-18T00:00:00"/>
        <d v="2008-03-30T00:00:00"/>
        <d v="2001-11-22T00:00:00"/>
        <d v="1994-11-13T00:00:00"/>
        <d v="2011-12-14T00:00:00"/>
        <d v="1992-08-06T00:00:00"/>
        <d v="2008-07-23T00:00:00"/>
        <d v="1995-08-18T00:00:00"/>
        <d v="1994-12-09T00:00:00"/>
        <d v="2001-02-13T00:00:00"/>
        <d v="2012-01-18T00:00:00"/>
        <d v="2010-10-05T00:00:00"/>
        <d v="2003-12-05T00:00:00"/>
        <d v="2001-08-25T00:00:00"/>
        <d v="2003-06-29T00:00:00"/>
        <d v="1991-09-25T00:00:00"/>
        <d v="2013-12-15T00:00:00"/>
        <d v="2007-11-05T00:00:00"/>
        <d v="2015-09-25T00:00:00"/>
        <d v="2000-08-23T00:00:00"/>
        <d v="2002-07-13T00:00:00"/>
        <d v="1995-07-18T00:00:00"/>
        <d v="2002-02-24T00:00:00"/>
        <d v="1981-01-09T00:00:00"/>
        <d v="1982-01-23T00:00:00"/>
        <d v="1988-06-15T00:00:00"/>
        <d v="1989-03-23T00:00:00"/>
        <d v="1985-07-24T00:00:00"/>
        <d v="1984-02-21T00:00:00"/>
        <d v="2011-12-07T00:00:00"/>
        <d v="2006-09-28T00:00:00"/>
        <d v="2011-08-07T00:00:00"/>
        <d v="1987-04-15T00:00:00"/>
        <d v="1996-11-02T00:00:00"/>
        <d v="2001-08-21T00:00:00"/>
        <d v="2003-01-21T00:00:00"/>
        <d v="2010-08-02T00:00:00"/>
        <d v="1963-11-24T00:00:00"/>
        <d v="2008-12-13T00:00:00"/>
        <d v="2013-03-23T00:00:00"/>
        <d v="2008-01-19T00:00:00"/>
        <d v="2013-05-13T00:00:00"/>
        <d v="2008-12-30T00:00:00"/>
        <d v="2002-03-29T00:00:00"/>
        <d v="2012-10-24T00:00:00"/>
        <d v="2007-11-27T00:00:00"/>
        <d v="2009-03-24T00:00:00"/>
        <d v="2006-05-28T00:00:00"/>
        <d v="2010-03-15T00:00:00"/>
        <d v="2014-06-17T00:00:00"/>
        <d v="2014-11-26T00:00:00"/>
        <d v="1997-04-18T00:00:00"/>
        <d v="2013-11-21T00:00:00"/>
        <d v="2009-01-30T00:00:00"/>
        <d v="1999-02-07T00:00:00"/>
        <d v="2009-09-27T00:00:00"/>
        <d v="2002-02-01T00:00:00"/>
        <d v="2004-04-11T00:00:00"/>
        <d v="1997-06-20T00:00:00"/>
        <d v="1997-02-10T00:00:00"/>
        <d v="2000-03-19T00:00:00"/>
        <d v="2007-11-23T00:00:00"/>
        <d v="2002-03-18T00:00:00"/>
        <d v="2009-08-24T00:00:00"/>
        <d v="1996-08-13T00:00:00"/>
        <d v="2014-04-17T00:00:00"/>
        <d v="2001-04-09T00:00:00"/>
        <d v="2005-09-14T00:00:00"/>
        <d v="1995-02-08T00:00:00"/>
        <d v="2008-05-23T00:00:00"/>
        <d v="2013-03-25T00:00:00"/>
        <d v="1993-06-26T00:00:00"/>
        <d v="2009-10-04T00:00:00"/>
        <d v="1990-01-03T00:00:00"/>
        <d v="2007-08-15T00:00:00"/>
        <d v="2011-10-26T00:00:00"/>
        <d v="2002-07-04T00:00:00"/>
        <d v="2008-04-01T00:00:00"/>
        <d v="2001-02-05T00:00:00"/>
        <d v="2001-09-10T00:00:00"/>
        <d v="1996-06-01T00:00:00"/>
        <d v="2003-04-11T00:00:00"/>
        <d v="1996-06-14T00:00:00"/>
        <d v="1999-07-02T00:00:00"/>
        <d v="2000-12-17T00:00:00"/>
        <d v="2011-06-23T00:00:00"/>
        <d v="1992-01-20T00:00:00"/>
        <d v="2001-02-06T00:00:00"/>
        <d v="1989-05-23T00:00:00"/>
        <d v="1999-04-04T00:00:00"/>
        <d v="2011-11-28T00:00:00"/>
        <d v="2005-06-05T00:00:00"/>
        <d v="1998-12-28T00:00:00"/>
        <d v="2004-06-14T00:00:00"/>
        <d v="1999-08-22T00:00:00"/>
        <d v="2010-05-21T00:00:00"/>
        <d v="1995-06-28T00:00:00"/>
        <d v="1964-05-29T00:00:00"/>
        <d v="2014-07-16T00:00:00"/>
        <d v="2000-11-13T00:00:00"/>
        <d v="1939-11-12T00:00:00"/>
        <d v="2008-02-23T00:00:00"/>
        <d v="2003-11-11T00:00:00"/>
        <d v="2007-12-28T00:00:00"/>
        <d v="1987-03-22T00:00:00"/>
        <d v="2005-11-23T00:00:00"/>
        <d v="1997-05-12T00:00:00"/>
        <d v="1990-07-15T00:00:00"/>
        <d v="2015-08-18T00:00:00"/>
        <d v="2003-11-27T00:00:00"/>
        <d v="2000-07-27T00:00:00"/>
        <d v="2003-04-19T00:00:00"/>
        <d v="2007-01-04T00:00:00"/>
        <d v="2008-02-07T00:00:00"/>
        <d v="2013-04-06T00:00:00"/>
        <d v="1978-08-18T00:00:00"/>
        <d v="2011-07-15T00:00:00"/>
        <d v="2015-08-14T00:00:00"/>
        <d v="2010-06-25T00:00:00"/>
        <d v="1984-10-25T00:00:00"/>
        <d v="1990-06-20T00:00:00"/>
        <d v="2006-09-04T00:00:00"/>
        <d v="2007-03-30T00:00:00"/>
        <d v="1993-05-26T00:00:00"/>
        <d v="2010-03-30T00:00:00"/>
        <d v="2013-05-12T00:00:00"/>
        <d v="2013-01-10T00:00:00"/>
        <d v="2014-07-14T00:00:00"/>
        <d v="2005-01-13T00:00:00"/>
        <d v="2010-06-26T00:00:00"/>
        <d v="2000-12-24T00:00:00"/>
        <d v="1995-11-26T00:00:00"/>
        <d v="2007-10-16T00:00:00"/>
        <d v="2006-09-25T00:00:00"/>
        <d v="2002-01-29T00:00:00"/>
        <d v="2011-12-09T00:00:00"/>
        <d v="1978-08-27T00:00:00"/>
        <d v="1988-04-08T00:00:00"/>
        <d v="1989-01-29T00:00:00"/>
        <d v="2009-09-07T00:00:00"/>
        <d v="1982-06-30T00:00:00"/>
        <d v="2002-07-23T00:00:00"/>
        <d v="1995-05-14T00:00:00"/>
        <d v="2008-04-14T00:00:00"/>
        <d v="2008-11-28T00:00:00"/>
        <d v="2000-11-29T00:00:00"/>
        <d v="2011-06-13T00:00:00"/>
        <d v="2007-09-12T00:00:00"/>
        <d v="2013-08-11T00:00:00"/>
        <d v="1998-03-15T00:00:00"/>
        <d v="2014-08-01T00:00:00"/>
        <d v="2006-02-10T00:00:00"/>
        <d v="2011-08-14T00:00:00"/>
        <d v="1996-08-26T00:00:00"/>
        <d v="1999-06-09T00:00:00"/>
        <d v="2005-07-04T00:00:00"/>
        <d v="1998-12-19T00:00:00"/>
        <d v="2012-08-17T00:00:00"/>
        <d v="1991-09-13T00:00:00"/>
        <d v="2004-02-07T00:00:00"/>
        <d v="1996-03-18T00:00:00"/>
        <d v="2009-03-27T00:00:00"/>
        <d v="2002-07-19T00:00:00"/>
        <d v="2005-02-13T00:00:00"/>
        <d v="2009-12-19T00:00:00"/>
        <d v="2007-10-21T00:00:00"/>
        <d v="2004-02-28T00:00:00"/>
        <d v="2005-08-02T00:00:00"/>
        <d v="2002-05-06T00:00:00"/>
        <d v="2001-09-09T00:00:00"/>
        <d v="1997-06-02T00:00:00"/>
        <d v="2011-04-25T00:00:00"/>
        <d v="1998-09-16T00:00:00"/>
        <d v="2003-08-18T00:00:00"/>
        <d v="2001-05-08T00:00:00"/>
        <d v="2011-10-25T00:00:00"/>
        <d v="2001-08-07T00:00:00"/>
        <d v="2014-02-02T00:00:00"/>
        <d v="1994-06-17T00:00:00"/>
        <d v="1980-02-10T00:00:00"/>
        <d v="1999-11-18T00:00:00"/>
        <d v="2004-10-02T00:00:00"/>
        <d v="2008-02-24T00:00:00"/>
        <d v="1987-04-18T00:00:00"/>
        <d v="1989-08-15T00:00:00"/>
        <d v="2005-06-06T00:00:00"/>
        <d v="2012-02-02T00:00:00"/>
        <d v="2010-06-24T00:00:00"/>
        <d v="2002-01-10T00:00:00"/>
        <d v="2010-03-11T00:00:00"/>
        <d v="2002-12-30T00:00:00"/>
        <d v="2004-10-03T00:00:00"/>
        <d v="2005-04-03T00:00:00"/>
        <d v="2000-07-10T00:00:00"/>
        <d v="2001-10-17T00:00:00"/>
        <d v="2008-09-09T00:00:00"/>
        <d v="1986-08-24T00:00:00"/>
        <d v="2000-05-05T00:00:00"/>
        <d v="1994-09-17T00:00:00"/>
        <d v="2012-03-01T00:00:00"/>
        <d v="2005-09-21T00:00:00"/>
        <d v="2007-02-18T00:00:00"/>
        <d v="2011-06-17T00:00:00"/>
        <d v="1993-06-19T00:00:00"/>
        <d v="1992-07-10T00:00:00"/>
        <d v="2003-02-26T00:00:00"/>
        <d v="2000-10-15T00:00:00"/>
        <d v="2002-06-30T00:00:00"/>
        <d v="2003-03-19T00:00:00"/>
        <d v="1987-04-21T00:00:00"/>
        <d v="1998-07-09T00:00:00"/>
        <d v="2015-01-02T00:00:00"/>
        <d v="1990-12-17T00:00:00"/>
        <d v="1992-02-08T00:00:00"/>
        <d v="1995-07-30T00:00:00"/>
        <d v="1998-10-20T00:00:00"/>
        <d v="2004-01-29T00:00:00"/>
        <d v="2013-09-15T00:00:00"/>
        <d v="2013-10-21T00:00:00"/>
        <d v="2003-06-28T00:00:00"/>
        <d v="2011-01-06T00:00:00"/>
        <d v="2005-11-12T00:00:00"/>
        <d v="1994-01-29T00:00:00"/>
        <d v="2006-03-05T00:00:00"/>
        <d v="2011-09-04T00:00:00"/>
        <d v="1998-08-25T00:00:00"/>
        <d v="2012-06-25T00:00:00"/>
        <d v="2011-03-12T00:00:00"/>
        <d v="2014-07-08T00:00:00"/>
        <d v="2005-11-22T00:00:00"/>
        <d v="2005-09-12T00:00:00"/>
        <d v="2007-07-13T00:00:00"/>
        <d v="2015-01-27T00:00:00"/>
        <d v="2010-04-27T00:00:00"/>
        <d v="2015-05-03T00:00:00"/>
        <d v="2009-10-09T00:00:00"/>
        <d v="2012-12-11T00:00:00"/>
        <d v="2015-11-18T00:00:00"/>
        <d v="2012-08-25T00:00:00"/>
        <d v="2004-09-06T00:00:00"/>
        <d v="2004-12-14T00:00:00"/>
        <d v="2003-09-26T00:00:00"/>
        <d v="2005-01-29T00:00:00"/>
        <d v="1999-03-30T00:00:00"/>
        <d v="1991-02-06T00:00:00"/>
        <d v="2010-02-18T00:00:00"/>
        <d v="1998-07-16T00:00:00"/>
        <d v="2000-05-17T00:00:00"/>
        <d v="2003-10-17T00:00:00"/>
        <d v="2003-09-14T00:00:00"/>
        <d v="2008-04-26T00:00:00"/>
        <d v="2010-08-28T00:00:00"/>
        <d v="2014-02-01T00:00:00"/>
        <d v="1986-12-12T00:00:00"/>
        <d v="2004-03-11T00:00:00"/>
        <d v="1991-02-24T00:00:00"/>
        <d v="2011-06-14T00:00:00"/>
        <d v="2003-06-21T00:00:00"/>
        <d v="1999-11-09T00:00:00"/>
        <d v="1997-04-14T00:00:00"/>
        <d v="2005-12-17T00:00:00"/>
        <d v="2007-07-26T00:00:00"/>
        <d v="2009-08-05T00:00:00"/>
        <d v="2011-12-01T00:00:00"/>
        <d v="2001-05-27T00:00:00"/>
        <d v="2009-09-03T00:00:00"/>
        <d v="2000-09-23T00:00:00"/>
        <d v="1998-03-12T00:00:00"/>
        <d v="2004-12-27T00:00:00"/>
        <d v="1997-12-10T00:00:00"/>
        <d v="2009-08-19T00:00:00"/>
        <d v="2009-11-14T00:00:00"/>
        <d v="2009-05-15T00:00:00"/>
        <d v="2003-09-11T00:00:00"/>
        <d v="1997-09-13T00:00:00"/>
        <d v="2006-06-14T00:00:00"/>
        <d v="2010-02-22T00:00:00"/>
        <d v="2002-11-01T00:00:00"/>
        <d v="1998-06-13T00:00:00"/>
        <d v="2006-04-04T00:00:00"/>
        <d v="2010-06-14T00:00:00"/>
        <d v="2014-05-23T00:00:00"/>
        <d v="2004-12-16T00:00:00"/>
        <d v="2002-08-04T00:00:00"/>
        <d v="2012-02-16T00:00:00"/>
        <d v="2009-10-10T00:00:00"/>
        <d v="2006-12-29T00:00:00"/>
        <d v="2003-10-07T00:00:00"/>
        <d v="2013-03-15T00:00:00"/>
        <d v="1999-11-12T00:00:00"/>
        <d v="2002-08-09T00:00:00"/>
        <d v="2007-04-05T00:00:00"/>
        <d v="2004-07-20T00:00:00"/>
        <d v="2005-02-15T00:00:00"/>
        <d v="2011-11-23T00:00:00"/>
        <d v="2001-10-03T00:00:00"/>
        <d v="1997-05-05T00:00:00"/>
        <d v="2008-03-21T00:00:00"/>
        <d v="2004-09-18T00:00:00"/>
        <d v="2001-10-07T00:00:00"/>
        <d v="1997-01-18T00:00:00"/>
        <d v="2003-02-25T00:00:00"/>
        <d v="2015-08-29T00:00:00"/>
        <d v="2007-01-16T00:00:00"/>
        <d v="2007-09-24T00:00:00"/>
        <d v="2011-08-10T00:00:00"/>
        <d v="1999-03-27T00:00:00"/>
        <d v="2010-08-18T00:00:00"/>
        <d v="2010-03-03T00:00:00"/>
        <d v="2004-08-09T00:00:00"/>
        <d v="1996-05-25T00:00:00"/>
        <d v="1989-05-18T00:00:00"/>
        <d v="1984-10-30T00:00:00"/>
        <d v="2012-12-21T00:00:00"/>
        <d v="2006-02-28T00:00:00"/>
        <d v="2009-03-17T00:00:00"/>
        <d v="2014-07-04T00:00:00"/>
        <d v="2008-02-11T00:00:00"/>
        <d v="2005-09-17T00:00:00"/>
        <d v="2013-02-12T00:00:00"/>
        <d v="2015-04-10T00:00:00"/>
        <d v="2010-09-01T00:00:00"/>
        <d v="2013-07-08T00:00:00"/>
        <d v="2015-11-02T00:00:00"/>
        <d v="2002-04-16T00:00:00"/>
        <d v="1999-11-24T00:00:00"/>
        <d v="2013-03-04T00:00:00"/>
        <d v="2014-12-28T00:00:00"/>
        <d v="2002-01-25T00:00:00"/>
        <d v="2005-01-19T00:00:00"/>
        <d v="2014-07-07T00:00:00"/>
        <d v="2007-03-01T00:00:00"/>
        <d v="2014-10-04T00:00:00"/>
        <d v="2003-05-07T00:00:00"/>
        <d v="1986-09-08T00:00:00"/>
        <d v="2009-03-20T00:00:00"/>
        <d v="2001-08-11T00:00:00"/>
        <d v="2010-01-02T00:00:00"/>
        <d v="1987-03-16T00:00:00"/>
        <d v="1963-11-27T00:00:00"/>
        <d v="2009-02-01T00:00:00"/>
        <d v="2010-07-29T00:00:00"/>
        <d v="2011-02-27T00:00:00"/>
        <d v="2012-04-24T00:00:00"/>
        <d v="2011-09-29T00:00:00"/>
        <d v="2012-06-08T00:00:00"/>
        <d v="2014-07-15T00:00:00"/>
        <d v="2013-09-24T00:00:00"/>
        <d v="2010-11-29T00:00:00"/>
        <d v="1997-11-13T00:00:00"/>
        <d v="1995-10-24T00:00:00"/>
        <d v="1999-03-09T00:00:00"/>
        <d v="2005-10-16T00:00:00"/>
        <d v="1993-07-20T00:00:00"/>
        <d v="1986-06-16T00:00:00"/>
        <d v="2001-01-05T00:00:00"/>
        <d v="1999-06-29T00:00:00"/>
        <d v="1975-02-16T00:00:00"/>
        <d v="1978-06-06T00:00:00"/>
        <d v="1987-02-05T00:00:00"/>
        <d v="2001-08-15T00:00:00"/>
        <d v="2001-06-21T00:00:00"/>
        <d v="2011-05-30T00:00:00"/>
        <d v="2009-08-30T00:00:00"/>
        <d v="1996-04-11T00:00:00"/>
        <d v="2014-03-13T00:00:00"/>
        <d v="2004-08-10T00:00:00"/>
        <d v="1999-05-18T00:00:00"/>
        <d v="1991-03-26T00:00:00"/>
        <d v="2001-01-20T00:00:00"/>
        <d v="1996-05-18T00:00:00"/>
        <d v="2013-05-06T00:00:00"/>
        <d v="2001-02-23T00:00:00"/>
        <d v="2012-09-04T00:00:00"/>
        <d v="2003-07-06T00:00:00"/>
        <d v="2011-06-28T00:00:00"/>
        <d v="2004-07-23T00:00:00"/>
        <d v="2010-03-23T00:00:00"/>
        <d v="2001-07-12T00:00:00"/>
        <d v="2006-05-02T00:00:00"/>
        <d v="2008-05-03T00:00:00"/>
        <d v="2015-12-06T00:00:00"/>
        <d v="2001-01-13T00:00:00"/>
        <d v="2012-06-14T00:00:00"/>
        <d v="2009-08-07T00:00:00"/>
        <d v="2011-10-22T00:00:00"/>
        <d v="2007-06-12T00:00:00"/>
        <d v="2015-02-08T00:00:00"/>
        <d v="1993-08-03T00:00:00"/>
        <d v="2001-10-27T00:00:00"/>
        <d v="2015-07-03T00:00:00"/>
        <d v="2011-02-08T00:00:00"/>
        <d v="2005-12-06T00:00:00"/>
        <d v="1999-02-15T00:00:00"/>
        <d v="2003-07-29T00:00:00"/>
        <d v="2006-09-03T00:00:00"/>
        <d v="2001-01-27T00:00:00"/>
        <d v="2011-09-09T00:00:00"/>
        <d v="2002-02-13T00:00:00"/>
        <d v="1996-04-25T00:00:00"/>
        <d v="2003-01-19T00:00:00"/>
        <d v="1996-06-13T00:00:00"/>
        <d v="2001-08-13T00:00:00"/>
        <d v="2012-09-07T00:00:00"/>
        <d v="2013-04-04T00:00:00"/>
        <d v="2010-10-12T00:00:00"/>
        <d v="2013-07-24T00:00:00"/>
        <d v="2005-04-25T00:00:00"/>
        <d v="1995-12-10T00:00:00"/>
        <d v="2003-12-03T00:00:00"/>
        <d v="2014-09-30T00:00:00"/>
        <d v="2011-08-25T00:00:00"/>
        <d v="2010-04-08T00:00:00"/>
        <d v="1993-03-26T00:00:00"/>
        <d v="1990-12-04T00:00:00"/>
        <d v="2005-07-28T00:00:00"/>
        <d v="2005-08-01T00:00:00"/>
        <d v="1977-01-02T00:00:00"/>
        <d v="1996-03-10T00:00:00"/>
        <d v="2005-05-23T00:00:00"/>
        <d v="2005-11-20T00:00:00"/>
        <d v="1995-10-19T00:00:00"/>
        <d v="2001-05-15T00:00:00"/>
        <d v="2008-11-30T00:00:00"/>
        <d v="2010-11-06T00:00:00"/>
        <d v="1998-03-14T00:00:00"/>
        <d v="2007-01-29T00:00:00"/>
        <d v="2009-01-23T00:00:00"/>
        <d v="2001-01-21T00:00:00"/>
        <d v="2015-10-08T00:00:00"/>
        <d v="1997-12-27T00:00:00"/>
        <d v="2014-09-24T00:00:00"/>
        <d v="2008-02-16T00:00:00"/>
        <d v="2002-02-18T00:00:00"/>
        <d v="2011-10-09T00:00:00"/>
        <d v="1997-02-16T00:00:00"/>
        <d v="2001-02-17T00:00:00"/>
        <d v="1987-11-05T00:00:00"/>
        <d v="1998-04-15T00:00:00"/>
        <d v="2004-04-10T00:00:00"/>
        <d v="2006-12-07T00:00:00"/>
        <d v="1988-05-08T00:00:00"/>
        <d v="2005-07-30T00:00:00"/>
        <d v="1999-12-26T00:00:00"/>
        <d v="2008-04-04T00:00:00"/>
        <d v="2009-11-24T00:00:00"/>
        <d v="2011-02-02T00:00:00"/>
        <d v="2006-11-11T00:00:00"/>
        <d v="2007-02-04T00:00:00"/>
        <d v="1993-08-18T00:00:00"/>
        <d v="2006-11-18T00:00:00"/>
        <d v="2001-10-16T00:00:00"/>
        <d v="2013-05-07T00:00:00"/>
        <d v="2003-02-13T00:00:00"/>
        <d v="2002-05-15T00:00:00"/>
        <d v="1962-10-11T00:00:00"/>
        <d v="2004-06-19T00:00:00"/>
        <d v="2004-11-12T00:00:00"/>
        <d v="2011-06-04T00:00:00"/>
        <d v="2010-02-25T00:00:00"/>
        <d v="1995-12-26T00:00:00"/>
        <d v="2013-03-18T00:00:00"/>
        <d v="2014-10-16T00:00:00"/>
        <d v="1986-08-08T00:00:00"/>
        <d v="2001-04-17T00:00:00"/>
        <d v="2003-02-18T00:00:00"/>
        <d v="2015-09-08T00:00:00"/>
        <d v="2010-12-24T00:00:00"/>
        <d v="2013-08-03T00:00:00"/>
        <d v="1994-11-01T00:00:00"/>
        <d v="2010-09-07T00:00:00"/>
        <d v="1998-08-12T00:00:00"/>
        <d v="2012-08-01T00:00:00"/>
        <d v="1993-05-28T00:00:00"/>
        <d v="1992-10-06T00:00:00"/>
        <d v="1998-07-11T00:00:00"/>
        <d v="2014-08-23T00:00:00"/>
        <d v="2006-09-22T00:00:00"/>
        <d v="2010-11-12T00:00:00"/>
        <d v="1997-09-20T00:00:00"/>
        <d v="1989-11-17T00:00:00"/>
        <d v="2007-06-21T00:00:00"/>
        <d v="2001-07-07T00:00:00"/>
        <d v="2012-10-02T00:00:00"/>
        <d v="1999-07-30T00:00:00"/>
        <d v="1992-09-18T00:00:00"/>
        <d v="2011-12-22T00:00:00"/>
        <d v="2002-01-03T00:00:00"/>
        <d v="1999-11-25T00:00:00"/>
        <d v="2012-12-12T00:00:00"/>
        <d v="2007-01-10T00:00:00"/>
        <d v="2015-02-24T00:00:00"/>
        <d v="2006-06-16T00:00:00"/>
        <d v="2010-10-27T00:00:00"/>
        <d v="2000-03-12T00:00:00"/>
        <d v="1986-03-01T00:00:00"/>
        <d v="2010-05-18T00:00:00"/>
        <d v="2006-06-30T00:00:00"/>
        <d v="1973-08-09T00:00:00"/>
        <d v="2007-02-25T00:00:00"/>
        <d v="1998-01-06T00:00:00"/>
        <d v="1993-07-14T00:00:00"/>
        <d v="1998-01-01T00:00:00"/>
        <d v="2014-11-28T00:00:00"/>
        <d v="2012-12-01T00:00:00"/>
        <d v="1976-10-05T00:00:00"/>
        <d v="2005-10-14T00:00:00"/>
        <d v="1996-03-25T00:00:00"/>
        <d v="1983-07-20T00:00:00"/>
        <d v="2005-02-26T00:00:00"/>
        <d v="2005-11-14T00:00:00"/>
        <d v="2005-10-28T00:00:00"/>
        <d v="2000-04-21T00:00:00"/>
        <d v="1998-02-27T00:00:00"/>
        <d v="2003-02-05T00:00:00"/>
        <d v="2000-05-21T00:00:00"/>
        <d v="2010-11-18T00:00:00"/>
        <d v="2003-03-22T00:00:00"/>
        <d v="1996-02-03T00:00:00"/>
        <d v="2009-07-05T00:00:00"/>
        <d v="2007-06-17T00:00:00"/>
        <d v="1999-09-02T00:00:00"/>
        <d v="2008-09-25T00:00:00"/>
        <d v="2001-07-20T00:00:00"/>
        <d v="2000-06-23T00:00:00"/>
        <d v="2007-05-13T00:00:00"/>
        <d v="2014-08-20T00:00:00"/>
        <d v="2000-12-08T00:00:00"/>
        <d v="2010-08-15T00:00:00"/>
        <d v="2013-07-19T00:00:00"/>
        <d v="2011-01-10T00:00:00"/>
        <d v="1997-05-09T00:00:00"/>
        <d v="1981-09-11T00:00:00"/>
        <d v="1985-11-04T00:00:00"/>
        <d v="2015-04-02T00:00:00"/>
        <d v="2008-06-20T00:00:00"/>
        <d v="1993-09-05T00:00:00"/>
        <d v="2005-03-23T00:00:00"/>
        <d v="2012-09-13T00:00:00"/>
        <d v="2008-12-09T00:00:00"/>
        <d v="2001-04-29T00:00:00"/>
        <d v="2010-12-04T00:00:00"/>
        <d v="2012-01-13T00:00:00"/>
        <d v="2015-11-12T00:00:00"/>
        <d v="2012-02-07T00:00:00"/>
        <d v="2015-03-22T00:00:00"/>
        <d v="1999-12-29T00:00:00"/>
        <d v="2002-05-17T00:00:00"/>
        <d v="1965-11-25T00:00:00"/>
        <d v="1989-03-06T00:00:00"/>
        <d v="1992-08-11T00:00:00"/>
        <d v="2014-03-06T00:00:00"/>
        <d v="2003-10-25T00:00:00"/>
        <d v="1995-04-01T00:00:00"/>
        <d v="1987-02-15T00:00:00"/>
        <d v="2013-11-22T00:00:00"/>
        <d v="2003-05-14T00:00:00"/>
        <d v="2008-07-04T00:00:00"/>
        <d v="2013-01-23T00:00:00"/>
        <d v="2008-11-10T00:00:00"/>
        <d v="2013-09-09T00:00:00"/>
        <d v="2005-04-24T00:00:00"/>
        <d v="2012-01-23T00:00:00"/>
        <d v="2005-03-15T00:00:00"/>
        <d v="1977-05-28T00:00:00"/>
        <d v="2003-12-11T00:00:00"/>
        <d v="2011-08-20T00:00:00"/>
        <d v="2011-09-14T00:00:00"/>
        <d v="2004-08-16T00:00:00"/>
        <d v="2006-01-04T00:00:00"/>
        <d v="1990-01-16T00:00:00"/>
        <d v="2008-05-13T00:00:00"/>
        <d v="2007-11-26T00:00:00"/>
        <d v="2011-06-15T00:00:00"/>
        <d v="2007-08-17T00:00:00"/>
        <d v="2002-08-07T00:00:00"/>
        <d v="1996-09-09T00:00:00"/>
        <d v="1964-03-21T00:00:00"/>
        <d v="1996-01-06T00:00:00"/>
        <d v="2003-12-17T00:00:00"/>
        <d v="2005-05-29T00:00:00"/>
        <d v="1987-02-11T00:00:00"/>
        <d v="2015-08-20T00:00:00"/>
        <d v="2001-09-08T00:00:00"/>
        <d v="2008-01-23T00:00:00"/>
        <d v="1996-05-10T00:00:00"/>
        <d v="2002-03-16T00:00:00"/>
        <d v="2015-07-09T00:00:00"/>
        <d v="2008-01-09T00:00:00"/>
        <d v="2005-11-30T00:00:00"/>
        <d v="2000-02-25T00:00:00"/>
        <d v="2004-04-21T00:00:00"/>
        <d v="2001-04-05T00:00:00"/>
        <d v="1973-10-30T00:00:00"/>
        <d v="1992-01-09T00:00:00"/>
        <d v="2008-02-09T00:00:00"/>
        <d v="1998-07-29T00:00:00"/>
        <d v="1998-05-08T00:00:00"/>
        <d v="2004-10-25T00:00:00"/>
        <d v="2000-01-26T00:00:00"/>
        <d v="2008-05-09T00:00:00"/>
        <d v="1982-03-02T00:00:00"/>
        <d v="2001-08-02T00:00:00"/>
        <d v="2000-09-18T00:00:00"/>
        <d v="2005-05-19T00:00:00"/>
        <d v="1992-07-18T00:00:00"/>
        <d v="1997-01-01T00:00:00"/>
        <d v="2012-07-03T00:00:00"/>
        <d v="2002-05-25T00:00:00"/>
        <d v="2000-09-19T00:00:00"/>
        <d v="2002-05-26T00:00:00"/>
        <d v="1993-08-14T00:00:00"/>
        <d v="2000-05-09T00:00:00"/>
        <d v="1999-01-23T00:00:00"/>
        <d v="1927-01-26T00:00:00"/>
        <d v="1990-02-06T00:00:00"/>
        <d v="2015-08-08T00:00:00"/>
        <d v="2007-09-01T00:00:00"/>
        <d v="1996-05-23T00:00:00"/>
        <d v="1999-01-05T00:00:00"/>
        <d v="2009-11-11T00:00:00"/>
        <d v="2012-01-15T00:00:00"/>
        <d v="2011-12-11T00:00:00"/>
        <d v="1997-04-01T00:00:00"/>
        <d v="1988-07-30T00:00:00"/>
        <d v="1998-08-17T00:00:00"/>
        <d v="2008-04-10T00:00:00"/>
        <d v="2004-08-01T00:00:00"/>
        <d v="2004-01-03T00:00:00"/>
        <d v="2015-08-04T00:00:00"/>
        <d v="2002-12-29T00:00:00"/>
        <d v="2004-10-15T00:00:00"/>
        <d v="2008-08-16T00:00:00"/>
        <d v="2012-04-22T00:00:00"/>
        <d v="2005-06-23T00:00:00"/>
        <d v="2008-07-30T00:00:00"/>
        <d v="2000-02-27T00:00:00"/>
        <d v="2009-09-20T00:00:00"/>
        <d v="2006-01-28T00:00:00"/>
        <d v="2000-12-03T00:00:00"/>
        <d v="1996-10-10T00:00:00"/>
        <d v="2011-07-20T00:00:00"/>
        <d v="2015-10-27T00:00:00"/>
        <d v="2000-06-22T00:00:00"/>
        <d v="2006-11-10T00:00:00"/>
        <d v="1969-10-13T00:00:00"/>
        <d v="1990-03-03T00:00:00"/>
        <d v="1936-10-07T00:00:00"/>
        <d v="2007-08-25T00:00:00"/>
        <d v="2014-11-08T00:00:00"/>
        <d v="2003-08-12T00:00:00"/>
        <d v="2002-05-11T00:00:00"/>
        <d v="1997-03-13T00:00:00"/>
        <d v="1995-08-19T00:00:00"/>
        <d v="2011-10-14T00:00:00"/>
        <d v="2007-08-26T00:00:00"/>
        <d v="2001-06-02T00:00:00"/>
        <d v="2001-10-14T00:00:00"/>
        <d v="2003-04-13T00:00:00"/>
        <d v="2006-02-23T00:00:00"/>
        <d v="2005-06-28T00:00:00"/>
        <d v="2010-11-08T00:00:00"/>
        <d v="2001-01-12T00:00:00"/>
        <d v="2013-06-24T00:00:00"/>
        <d v="2009-05-30T00:00:00"/>
        <d v="2001-08-26T00:00:00"/>
        <d v="2011-03-22T00:00:00"/>
        <d v="1975-06-21T00:00:00"/>
        <d v="2002-04-05T00:00:00"/>
        <d v="1979-09-23T00:00:00"/>
        <d v="2012-11-02T00:00:00"/>
        <d v="2010-11-17T00:00:00"/>
        <d v="1995-05-28T00:00:00"/>
        <d v="1997-01-20T00:00:00"/>
        <d v="2009-07-22T00:00:00"/>
        <d v="2009-04-04T00:00:00"/>
        <d v="2013-02-04T00:00:00"/>
        <d v="2007-09-25T00:00:00"/>
        <d v="2002-10-18T00:00:00"/>
        <d v="1995-09-04T00:00:00"/>
        <d v="2014-02-27T00:00:00"/>
        <d v="2011-03-21T00:00:00"/>
        <d v="2014-06-04T00:00:00"/>
        <d v="2005-10-30T00:00:00"/>
        <d v="1993-09-15T00:00:00"/>
        <d v="1996-09-20T00:00:00"/>
        <d v="1993-12-13T00:00:00"/>
        <d v="2012-03-21T00:00:00"/>
        <d v="2001-10-28T00:00:00"/>
        <d v="1996-09-18T00:00:00"/>
        <d v="1999-12-21T00:00:00"/>
        <d v="1999-06-06T00:00:00"/>
        <d v="2014-12-03T00:00:00"/>
        <d v="2002-02-09T00:00:00"/>
        <d v="2005-08-04T00:00:00"/>
        <d v="2008-02-04T00:00:00"/>
        <d v="2002-07-29T00:00:00"/>
        <d v="2009-06-10T00:00:00"/>
        <d v="2007-06-22T00:00:00"/>
        <d v="2003-05-10T00:00:00"/>
        <d v="1992-06-18T00:00:00"/>
        <d v="2004-01-14T00:00:00"/>
        <d v="2000-07-04T00:00:00"/>
        <d v="1964-07-15T00:00:00"/>
        <d v="1996-09-15T00:00:00"/>
        <d v="1991-11-13T00:00:00"/>
        <d v="2009-11-06T00:00:00"/>
        <d v="2007-03-26T00:00:00"/>
        <d v="1991-12-13T00:00:00"/>
        <d v="2009-02-27T00:00:00"/>
        <d v="2010-10-25T00:00:00"/>
        <d v="1988-03-17T00:00:00"/>
        <d v="2004-03-12T00:00:00"/>
        <d v="2006-06-04T00:00:00"/>
        <d v="1999-03-07T00:00:00"/>
        <d v="1999-09-23T00:00:00"/>
        <d v="1988-06-29T00:00:00"/>
        <d v="2003-10-11T00:00:00"/>
        <d v="2007-10-02T00:00:00"/>
        <d v="2005-05-07T00:00:00"/>
        <d v="2004-02-16T00:00:00"/>
        <d v="2002-05-18T00:00:00"/>
        <d v="1983-06-27T00:00:00"/>
        <d v="2004-05-04T00:00:00"/>
        <d v="1998-02-24T00:00:00"/>
        <d v="2005-11-05T00:00:00"/>
        <d v="2013-03-20T00:00:00"/>
        <d v="2014-08-29T00:00:00"/>
        <d v="2014-02-25T00:00:00"/>
        <d v="2001-05-24T00:00:00"/>
        <d v="2008-09-04T00:00:00"/>
        <d v="2010-01-25T00:00:00"/>
        <d v="1983-04-23T00:00:00"/>
        <d v="2009-10-08T00:00:00"/>
        <d v="1994-03-28T00:00:00"/>
        <d v="2011-06-10T00:00:00"/>
        <d v="2004-07-09T00:00:00"/>
        <d v="1989-07-01T00:00:00"/>
        <d v="2009-07-16T00:00:00"/>
        <d v="1998-09-17T00:00:00"/>
        <d v="2008-06-03T00:00:00"/>
        <d v="2006-04-28T00:00:00"/>
        <d v="2009-07-17T00:00:00"/>
        <d v="2014-01-06T00:00:00"/>
        <d v="2004-04-08T00:00:00"/>
        <d v="2008-05-15T00:00:00"/>
        <d v="2009-11-18T00:00:00"/>
        <d v="2000-10-29T00:00:00"/>
        <d v="2009-11-04T00:00:00"/>
        <d v="1995-07-02T00:00:00"/>
        <d v="2007-06-15T00:00:00"/>
        <d v="2015-01-12T00:00:00"/>
        <d v="2014-05-30T00:00:00"/>
        <d v="2007-05-10T00:00:00"/>
        <d v="2005-09-22T00:00:00"/>
        <d v="2014-05-28T00:00:00"/>
        <d v="2005-08-11T00:00:00"/>
        <d v="2003-04-26T00:00:00"/>
        <d v="2001-04-03T00:00:00"/>
        <d v="2014-01-10T00:00:00"/>
        <d v="2009-05-01T00:00:00"/>
        <d v="2006-08-18T00:00:00"/>
        <d v="1964-04-09T00:00:00"/>
        <d v="1997-03-16T00:00:00"/>
        <d v="1999-04-05T00:00:00"/>
        <d v="2001-03-24T00:00:00"/>
        <d v="2013-04-13T00:00:00"/>
        <d v="1993-09-08T00:00:00"/>
        <d v="2000-01-15T00:00:00"/>
        <d v="2001-01-07T00:00:00"/>
        <d v="2000-10-06T00:00:00"/>
        <d v="2013-10-04T00:00:00"/>
        <d v="2009-09-12T00:00:00"/>
        <d v="2009-06-06T00:00:00"/>
        <d v="2001-11-27T00:00:00"/>
        <d v="2007-11-10T00:00:00"/>
        <d v="2004-06-11T00:00:00"/>
        <d v="1983-01-19T00:00:00"/>
        <d v="2013-10-18T00:00:00"/>
        <d v="2013-06-12T00:00:00"/>
        <d v="1999-07-18T00:00:00"/>
        <d v="2003-08-17T00:00:00"/>
        <d v="2003-01-07T00:00:00"/>
        <d v="2005-11-29T00:00:00"/>
        <d v="1968-08-19T00:00:00"/>
        <d v="2013-06-20T00:00:00"/>
        <d v="1994-10-03T00:00:00"/>
        <d v="1969-01-30T00:00:00"/>
        <d v="2012-04-04T00:00:00"/>
        <d v="1954-10-29T00:00:00"/>
        <d v="2007-05-12T00:00:00"/>
        <d v="1984-09-23T00:00:00"/>
        <d v="2003-04-15T00:00:00"/>
        <d v="2009-11-05T00:00:00"/>
        <d v="2011-07-11T00:00:00"/>
        <d v="2013-08-27T00:00:00"/>
        <d v="1975-05-30T00:00:00"/>
        <d v="2012-08-03T00:00:00"/>
        <d v="1999-07-06T00:00:00"/>
        <d v="2008-08-27T00:00:00"/>
        <d v="2006-04-06T00:00:00"/>
        <d v="1998-05-10T00:00:00"/>
        <d v="2008-01-16T00:00:00"/>
        <d v="1993-04-13T00:00:00"/>
        <d v="2006-04-22T00:00:00"/>
        <d v="2006-10-12T00:00:00"/>
        <d v="2003-09-28T00:00:00"/>
        <d v="1980-02-21T00:00:00"/>
        <d v="1997-11-07T00:00:00"/>
        <d v="2001-04-12T00:00:00"/>
        <d v="1997-02-18T00:00:00"/>
        <d v="2001-05-29T00:00:00"/>
        <d v="2014-10-06T00:00:00"/>
        <d v="2015-10-06T00:00:00"/>
        <d v="2011-06-08T00:00:00"/>
        <d v="2001-02-25T00:00:00"/>
        <d v="1985-11-28T00:00:00"/>
        <d v="1998-03-30T00:00:00"/>
        <d v="2013-09-29T00:00:00"/>
        <d v="1995-12-22T00:00:00"/>
        <d v="1999-12-01T00:00:00"/>
        <d v="2006-04-16T00:00:00"/>
        <d v="1920-09-15T00:00:00"/>
        <d v="2003-12-29T00:00:00"/>
        <d v="2013-04-12T00:00:00"/>
        <d v="2007-12-22T00:00:00"/>
        <d v="2009-11-02T00:00:00"/>
        <d v="2013-09-05T00:00:00"/>
        <d v="2013-05-24T00:00:00"/>
        <d v="1985-01-22T00:00:00"/>
        <d v="2002-06-23T00:00:00"/>
        <d v="2006-04-27T00:00:00"/>
        <d v="2004-12-06T00:00:00"/>
        <d v="2015-10-13T00:00:00"/>
        <d v="2007-12-16T00:00:00"/>
        <d v="2010-11-25T00:00:00"/>
        <d v="2012-02-05T00:00:00"/>
        <d v="2014-12-07T00:00:00"/>
        <d v="2012-01-27T00:00:00"/>
        <d v="2012-07-08T00:00:00"/>
        <d v="2006-02-09T00:00:00"/>
        <d v="2013-03-28T00:00:00"/>
        <d v="2003-11-19T00:00:00"/>
        <d v="1998-01-08T00:00:00"/>
        <d v="2008-05-02T00:00:00"/>
        <d v="2011-01-16T00:00:00"/>
        <d v="2015-12-12T00:00:00"/>
        <d v="1994-10-12T00:00:00"/>
        <d v="2006-06-22T00:00:00"/>
        <d v="2001-02-18T00:00:00"/>
        <d v="2013-02-01T00:00:00"/>
        <d v="1986-11-30T00:00:00"/>
        <d v="2014-08-02T00:00:00"/>
        <d v="2002-01-24T00:00:00"/>
        <d v="2010-12-10T00:00:00"/>
        <d v="2013-10-17T00:00:00"/>
        <d v="2006-02-15T00:00:00"/>
        <d v="2007-06-07T00:00:00"/>
        <d v="1989-06-04T00:00:00"/>
        <d v="1988-03-26T00:00:00"/>
        <d v="1996-11-16T00:00:00"/>
        <d v="1993-12-15T00:00:00"/>
        <d v="2013-10-30T00:00:00"/>
        <d v="2002-11-04T00:00:00"/>
        <d v="1998-11-14T00:00:00"/>
        <d v="2003-05-19T00:00:00"/>
        <d v="2008-04-21T00:00:00"/>
        <d v="1972-06-16T00:00:00"/>
        <d v="1971-05-30T00:00:00"/>
        <d v="2011-10-12T00:00:00"/>
        <d v="1940-10-12T00:00:00"/>
        <d v="2010-05-13T00:00:00"/>
        <d v="2006-12-30T00:00:00"/>
        <d v="2011-11-18T00:00:00"/>
        <d v="2003-11-26T00:00:00"/>
        <d v="2000-08-08T00:00:00"/>
        <d v="2012-04-17T00:00:00"/>
        <d v="2015-04-12T00:00:00"/>
        <d v="2009-03-10T00:00:00"/>
        <d v="1986-05-05T00:00:00"/>
        <d v="2012-02-11T00:00:00"/>
        <d v="1995-11-03T00:00:00"/>
        <d v="1993-11-01T00:00:00"/>
        <d v="2015-10-10T00:00:00"/>
        <d v="1984-04-05T00:00:00"/>
        <d v="1994-07-05T00:00:00"/>
        <d v="2000-12-25T00:00:00"/>
        <d v="1982-07-16T00:00:00"/>
        <d v="1988-11-28T00:00:00"/>
        <d v="2005-08-18T00:00:00"/>
        <d v="2002-08-10T00:00:00"/>
        <d v="2001-12-24T00:00:00"/>
        <d v="1981-07-07T00:00:00"/>
        <d v="2009-02-07T00:00:00"/>
        <d v="1998-09-30T00:00:00"/>
        <d v="2009-08-23T00:00:00"/>
        <d v="1987-09-22T00:00:00"/>
        <d v="1990-07-08T00:00:00"/>
        <d v="2010-06-15T00:00:00"/>
        <d v="2012-04-21T00:00:00"/>
        <d v="1990-08-18T00:00:00"/>
        <d v="2005-04-09T00:00:00"/>
        <d v="2008-08-12T00:00:00"/>
        <d v="2011-03-29T00:00:00"/>
        <d v="1998-11-26T00:00:00"/>
        <d v="2004-02-10T00:00:00"/>
        <d v="1997-07-18T00:00:00"/>
        <d v="2013-07-30T00:00:00"/>
        <d v="1980-07-10T00:00:00"/>
        <d v="2012-05-26T00:00:00"/>
        <d v="2011-07-07T00:00:00"/>
        <d v="2008-10-21T00:00:00"/>
        <d v="2012-11-24T00:00:00"/>
        <d v="1960-11-04T00:00:00"/>
        <d v="2000-08-28T00:00:00"/>
        <d v="2009-11-30T00:00:00"/>
        <d v="1994-07-01T00:00:00"/>
        <d v="2006-03-22T00:00:00"/>
        <d v="2002-08-21T00:00:00"/>
        <d v="2008-08-19T00:00:00"/>
        <d v="1999-12-02T00:00:00"/>
        <d v="2011-01-30T00:00:00"/>
        <d v="2008-08-18T00:00:00"/>
        <d v="2012-08-11T00:00:00"/>
        <d v="1990-12-30T00:00:00"/>
        <d v="2000-11-27T00:00:00"/>
        <d v="2006-06-28T00:00:00"/>
        <d v="2013-03-29T00:00:00"/>
        <d v="2013-12-21T00:00:00"/>
        <d v="2010-05-24T00:00:00"/>
        <d v="2002-10-27T00:00:00"/>
        <d v="2009-05-05T00:00:00"/>
        <d v="2003-10-09T00:00:00"/>
        <d v="1987-07-22T00:00:00"/>
        <d v="1992-10-08T00:00:00"/>
        <d v="1980-07-28T00:00:00"/>
        <d v="1981-05-16T00:00:00"/>
        <d v="1988-07-25T00:00:00"/>
        <d v="1980-09-16T00:00:00"/>
        <d v="1992-04-05T00:00:00"/>
        <d v="2002-09-15T00:00:00"/>
        <d v="1988-11-16T00:00:00"/>
        <d v="1985-12-06T00:00:00"/>
        <d v="2010-04-23T00:00:00"/>
        <d v="1999-10-06T00:00:00"/>
        <d v="2011-09-11T00:00:00"/>
        <d v="1996-03-08T00:00:00"/>
        <d v="1994-03-24T00:00:00"/>
        <d v="2001-03-25T00:00:00"/>
        <d v="2007-03-27T00:00:00"/>
        <d v="1999-04-06T00:00:00"/>
        <d v="2004-06-08T00:00:00"/>
        <d v="2000-05-28T00:00:00"/>
        <d v="2011-12-03T00:00:00"/>
        <d v="2002-06-09T00:00:00"/>
        <d v="2001-01-14T00:00:00"/>
        <d v="2013-01-21T00:00:00"/>
        <d v="2008-09-28T00:00:00"/>
        <d v="2005-08-28T00:00:00"/>
        <d v="2000-03-18T00:00:00"/>
        <d v="2011-04-17T00:00:00"/>
        <d v="2008-07-15T00:00:00"/>
        <d v="2007-08-19T00:00:00"/>
        <d v="2000-11-15T00:00:00"/>
        <d v="2008-12-27T00:00:00"/>
        <d v="2010-03-10T00:00:00"/>
        <d v="2003-02-10T00:00:00"/>
        <d v="2000-01-19T00:00:00"/>
        <d v="1994-06-13T00:00:00"/>
        <d v="2007-12-12T00:00:00"/>
        <d v="2007-06-19T00:00:00"/>
        <d v="2005-09-20T00:00:00"/>
        <d v="2010-01-08T00:00:00"/>
        <d v="2008-02-13T00:00:00"/>
        <d v="2000-06-24T00:00:00"/>
        <d v="2006-07-24T00:00:00"/>
        <d v="1992-03-24T00:00:00"/>
        <d v="2004-10-18T00:00:00"/>
        <d v="2000-07-12T00:00:00"/>
        <d v="2002-09-22T00:00:00"/>
        <d v="1991-11-02T00:00:00"/>
        <d v="2008-01-22T00:00:00"/>
        <d v="1994-11-28T00:00:00"/>
        <d v="1995-06-04T00:00:00"/>
        <d v="2013-05-18T00:00:00"/>
        <d v="2014-11-07T00:00:00"/>
        <d v="1999-12-19T00:00:00"/>
        <d v="2001-07-24T00:00:00"/>
        <d v="2008-01-04T00:00:00"/>
        <d v="2011-05-10T00:00:00"/>
        <d v="2012-11-16T00:00:00"/>
        <d v="2015-11-03T00:00:00"/>
        <d v="1989-09-01T00:00:00"/>
        <d v="2002-11-22T00:00:00"/>
        <d v="2000-09-09T00:00:00"/>
        <d v="1981-08-10T00:00:00"/>
        <d v="1995-07-11T00:00:00"/>
        <d v="2010-09-23T00:00:00"/>
        <d v="1991-01-15T00:00:00"/>
        <d v="2014-09-06T00:00:00"/>
        <d v="1993-06-28T00:00:00"/>
        <d v="2012-12-08T00:00:00"/>
        <d v="2005-06-10T00:00:00"/>
        <d v="2012-06-05T00:00:00"/>
        <d v="2001-08-06T00:00:00"/>
        <d v="2008-07-20T00:00:00"/>
        <d v="1976-11-16T00:00:00"/>
        <d v="2006-12-16T00:00:00"/>
        <d v="1989-10-13T00:00:00"/>
        <d v="2008-07-13T00:00:00"/>
        <d v="2002-01-23T00:00:00"/>
        <d v="1996-10-26T00:00:00"/>
        <d v="1993-11-11T00:00:00"/>
        <d v="2000-08-13T00:00:00"/>
        <d v="1998-01-12T00:00:00"/>
        <d v="1998-09-19T00:00:00"/>
        <d v="2010-08-12T00:00:00"/>
        <d v="1993-03-23T00:00:00"/>
        <d v="1995-11-10T00:00:00"/>
        <d v="2015-10-07T00:00:00"/>
        <d v="1998-04-08T00:00:00"/>
        <d v="1999-01-17T00:00:00"/>
        <d v="2006-06-10T00:00:00"/>
        <d v="2006-05-01T00:00:00"/>
        <d v="2013-09-02T00:00:00"/>
        <d v="2007-05-04T00:00:00"/>
        <d v="1998-08-14T00:00:00"/>
        <d v="2003-06-23T00:00:00"/>
        <d v="2014-09-19T00:00:00"/>
        <d v="2013-06-21T00:00:00"/>
        <d v="2012-09-06T00:00:00"/>
        <d v="1998-08-08T00:00:00"/>
        <d v="2012-06-20T00:00:00"/>
        <d v="2004-01-23T00:00:00"/>
        <d v="2003-01-26T00:00:00"/>
        <d v="2010-05-26T00:00:00"/>
        <d v="2011-12-26T00:00:00"/>
        <d v="2011-12-17T00:00:00"/>
        <d v="2015-09-16T00:00:00"/>
        <d v="2011-04-15T00:00:00"/>
        <d v="2010-08-08T00:00:00"/>
        <d v="2007-04-30T00:00:00"/>
        <d v="2012-05-07T00:00:00"/>
        <d v="2001-06-10T00:00:00"/>
        <d v="2004-05-20T00:00:00"/>
        <d v="2006-03-11T00:00:00"/>
        <d v="2008-01-27T00:00:00"/>
        <d v="2009-08-26T00:00:00"/>
        <d v="2001-04-21T00:00:00"/>
        <d v="1983-03-05T00:00:00"/>
        <d v="2003-11-15T00:00:00"/>
        <d v="2006-10-16T00:00:00"/>
        <d v="2013-12-28T00:00:00"/>
        <d v="1993-12-02T00:00:00"/>
        <d v="1988-11-08T00:00:00"/>
        <d v="2006-07-18T00:00:00"/>
        <d v="2003-05-12T00:00:00"/>
        <d v="2002-04-04T00:00:00"/>
        <d v="2004-07-06T00:00:00"/>
        <d v="2006-11-16T00:00:00"/>
        <d v="1996-08-27T00:00:00"/>
        <d v="1997-08-10T00:00:00"/>
        <d v="2011-02-13T00:00:00"/>
        <d v="1995-11-21T00:00:00"/>
        <d v="1989-10-06T00:00:00"/>
        <d v="2003-04-27T00:00:00"/>
        <d v="2003-04-14T00:00:00"/>
        <d v="2004-12-09T00:00:00"/>
        <d v="2010-10-08T00:00:00"/>
        <d v="2002-08-19T00:00:00"/>
        <d v="2001-03-11T00:00:00"/>
        <d v="1997-08-05T00:00:00"/>
        <d v="2015-06-02T00:00:00"/>
        <d v="2014-06-20T00:00:00"/>
        <d v="2008-06-13T00:00:00"/>
        <d v="1995-03-27T00:00:00"/>
        <d v="2007-11-11T00:00:00"/>
        <d v="2005-04-06T00:00:00"/>
        <d v="1994-02-16T00:00:00"/>
        <d v="2002-09-13T00:00:00"/>
        <d v="2001-12-25T00:00:00"/>
        <d v="1996-06-18T00:00:00"/>
        <d v="2012-02-25T00:00:00"/>
        <d v="1954-07-02T00:00:00"/>
        <d v="1997-06-04T00:00:00"/>
        <d v="2014-10-15T00:00:00"/>
        <d v="2006-10-13T00:00:00"/>
        <d v="2010-08-11T00:00:00"/>
        <d v="2008-04-13T00:00:00"/>
        <d v="2014-04-27T00:00:00"/>
        <d v="1989-09-06T00:00:00"/>
        <d v="1996-10-08T00:00:00"/>
        <d v="2003-06-19T00:00:00"/>
        <d v="2000-04-13T00:00:00"/>
        <d v="1993-09-27T00:00:00"/>
        <d v="2000-04-26T00:00:00"/>
        <d v="1998-09-10T00:00:00"/>
        <d v="2001-07-14T00:00:00"/>
        <d v="2011-11-30T00:00:00"/>
        <d v="2003-04-09T00:00:00"/>
        <d v="2000-11-21T00:00:00"/>
        <d v="1986-11-13T00:00:00"/>
        <d v="2011-03-20T00:00:00"/>
        <d v="2004-07-03T00:00:00"/>
        <d v="2003-08-23T00:00:00"/>
        <d v="2011-01-27T00:00:00"/>
        <d v="2006-10-17T00:00:00"/>
        <d v="1986-01-24T00:00:00"/>
        <d v="2006-10-21T00:00:00"/>
        <d v="1996-12-19T00:00:00"/>
        <d v="1996-08-07T00:00:00"/>
        <d v="2011-06-26T00:00:00"/>
        <d v="2007-06-23T00:00:00"/>
        <d v="1997-01-06T00:00:00"/>
        <d v="2004-01-01T00:00:00"/>
        <d v="2006-03-21T00:00:00"/>
        <d v="2009-04-16T00:00:00"/>
        <d v="1991-03-25T00:00:00"/>
        <d v="2004-03-30T00:00:00"/>
        <d v="2010-03-18T00:00:00"/>
        <d v="2007-04-16T00:00:00"/>
        <d v="2010-10-28T00:00:00"/>
        <d v="2015-11-14T00:00:00"/>
        <d v="2013-04-01T00:00:00"/>
        <d v="2004-11-15T00:00:00"/>
        <d v="2006-09-29T00:00:00"/>
        <d v="2012-12-04T00:00:00"/>
        <d v="1985-12-18T00:00:00"/>
        <d v="2005-08-25T00:00:00"/>
        <d v="2014-05-10T00:00:00"/>
        <d v="2012-12-14T00:00:00"/>
        <d v="2015-02-06T00:00:00"/>
        <d v="1998-07-19T00:00:00"/>
        <d v="1998-10-01T00:00:00"/>
        <d v="2014-09-02T00:00:00"/>
        <d v="2004-12-02T00:00:00"/>
        <d v="2005-01-18T00:00:00"/>
        <d v="2012-05-28T00:00:00"/>
        <d v="1991-07-29T00:00:00"/>
        <d v="2004-06-13T00:00:00"/>
        <d v="1998-04-26T00:00:00"/>
        <d v="1996-09-22T00:00:00"/>
        <d v="2006-09-01T00:00:00"/>
        <d v="2005-01-24T00:00:00"/>
        <d v="1998-03-07T00:00:00"/>
        <d v="2000-07-21T00:00:00"/>
        <d v="1997-12-26T00:00:00"/>
        <d v="1998-11-20T00:00:00"/>
        <d v="2006-09-26T00:00:00"/>
        <d v="1998-10-24T00:00:00"/>
        <d v="2006-05-21T00:00:00"/>
        <d v="2000-06-15T00:00:00"/>
        <d v="2013-10-14T00:00:00"/>
        <d v="2000-07-06T00:00:00"/>
        <d v="1999-12-13T00:00:00"/>
        <d v="2012-01-10T00:00:00"/>
        <d v="1937-02-02T00:00:00"/>
        <d v="2013-11-30T00:00:00"/>
        <d v="1959-02-23T00:00:00"/>
        <d v="2001-08-01T00:00:00"/>
        <d v="2011-04-28T00:00:00"/>
        <d v="2003-07-11T00:00:00"/>
        <d v="2010-06-21T00:00:00"/>
        <d v="2005-01-16T00:00:00"/>
        <d v="2014-07-03T00:00:00"/>
        <d v="1997-09-26T00:00:00"/>
        <d v="2009-07-24T00:00:00"/>
        <d v="2004-06-15T00:00:00"/>
        <d v="2011-05-20T00:00:00"/>
        <d v="2001-08-19T00:00:00"/>
        <d v="2011-09-20T00:00:00"/>
        <d v="1999-06-11T00:00:00"/>
        <d v="2006-07-30T00:00:00"/>
        <d v="2015-05-12T00:00:00"/>
        <d v="2008-08-10T00:00:00"/>
        <d v="2000-01-10T00:00:00"/>
        <d v="1987-11-09T00:00:00"/>
        <d v="1990-05-28T00:00:00"/>
        <d v="2004-12-28T00:00:00"/>
        <d v="1997-04-08T00:00:00"/>
        <d v="2006-04-21T00:00:00"/>
        <d v="1995-07-10T00:00:00"/>
        <d v="1994-07-28T00:00:00"/>
        <d v="1997-10-28T00:00:00"/>
        <d v="2008-03-29T00:00:00"/>
        <d v="1998-11-03T00:00:00"/>
        <d v="1981-05-13T00:00:00"/>
        <d v="2002-03-20T00:00:00"/>
        <d v="2002-02-04T00:00:00"/>
        <d v="2004-06-23T00:00:00"/>
        <d v="2001-04-22T00:00:00"/>
        <d v="1984-10-08T00:00:00"/>
        <d v="1992-08-25T00:00:00"/>
        <d v="2015-04-03T00:00:00"/>
        <d v="2012-11-30T00:00:00"/>
        <d v="2001-12-29T00:00:00"/>
        <d v="1996-10-03T00:00:00"/>
        <d v="2002-02-06T00:00:00"/>
        <d v="2003-07-30T00:00:00"/>
        <d v="2010-05-05T00:00:00"/>
        <d v="1986-04-26T00:00:00"/>
        <d v="1982-12-05T00:00:00"/>
        <d v="1984-10-12T00:00:00"/>
        <d v="2013-01-13T00:00:00"/>
        <d v="1986-08-02T00:00:00"/>
        <d v="1989-02-28T00:00:00"/>
        <d v="1991-03-29T00:00:00"/>
        <d v="1996-02-01T00:00:00"/>
        <d v="1998-04-23T00:00:00"/>
        <d v="2002-09-02T00:00:00"/>
        <d v="1979-11-02T00:00:00"/>
        <d v="2002-08-25T00:00:00"/>
        <d v="2005-02-21T00:00:00"/>
        <d v="1977-02-07T00:00:00"/>
        <d v="1980-04-20T00:00:00"/>
        <d v="1983-12-24T00:00:00"/>
        <d v="2007-11-01T00:00:00"/>
        <d v="1997-01-03T00:00:00"/>
        <d v="2004-01-25T00:00:00"/>
        <d v="2006-08-03T00:00:00"/>
        <d v="2002-10-21T00:00:00"/>
        <d v="2005-03-08T00:00:00"/>
        <d v="2004-05-05T00:00:00"/>
        <d v="1997-05-25T00:00:00"/>
        <d v="2006-12-09T00:00:00"/>
        <d v="2008-07-14T00:00:00"/>
        <d v="2010-04-01T00:00:00"/>
        <d v="2012-07-11T00:00:00"/>
        <d v="1998-08-06T00:00:00"/>
        <d v="1999-12-25T00:00:00"/>
        <d v="2014-12-05T00:00:00"/>
        <d v="2012-05-09T00:00:00"/>
        <d v="2002-05-14T00:00:00"/>
        <d v="2007-01-05T00:00:00"/>
        <d v="2010-05-07T00:00:00"/>
        <d v="1991-06-10T00:00:00"/>
        <d v="2015-01-26T00:00:00"/>
        <d v="2008-09-16T00:00:00"/>
        <d v="1991-04-24T00:00:00"/>
        <d v="2015-03-08T00:00:00"/>
        <d v="2008-02-25T00:00:00"/>
        <d v="2006-07-03T00:00:00"/>
        <d v="1994-01-25T00:00:00"/>
        <d v="2009-12-25T00:00:00"/>
        <d v="2008-08-21T00:00:00"/>
        <d v="1981-11-09T00:00:00"/>
        <d v="1996-05-07T00:00:00"/>
        <d v="1999-12-18T00:00:00"/>
        <d v="2002-01-08T00:00:00"/>
        <d v="2003-09-13T00:00:00"/>
        <d v="2011-03-14T00:00:00"/>
        <d v="1993-04-27T00:00:00"/>
        <d v="1999-04-23T00:00:00"/>
        <d v="2004-07-18T00:00:00"/>
        <d v="2008-07-22T00:00:00"/>
        <d v="2002-02-15T00:00:00"/>
        <d v="2010-02-24T00:00:00"/>
        <d v="1993-03-01T00:00:00"/>
        <d v="2004-07-15T00:00:00"/>
        <d v="2007-02-22T00:00:00"/>
        <d v="1978-05-10T00:00:00"/>
        <d v="1983-08-18T00:00:00"/>
        <d v="1987-08-30T00:00:00"/>
        <d v="2006-10-09T00:00:00"/>
        <d v="2000-09-27T00:00:00"/>
        <d v="1999-09-30T00:00:00"/>
        <d v="2008-05-18T00:00:00"/>
        <d v="2007-03-25T00:00:00"/>
        <d v="2009-11-28T00:00:00"/>
        <d v="2009-02-19T00:00:00"/>
        <d v="2004-03-17T00:00:00"/>
        <d v="2002-02-02T00:00:00"/>
        <d v="1971-05-03T00:00:00"/>
        <d v="2002-06-29T00:00:00"/>
        <d v="2002-12-16T00:00:00"/>
        <d v="2008-06-18T00:00:00"/>
        <d v="1996-05-03T00:00:00"/>
        <d v="1997-07-29T00:00:00"/>
        <d v="2001-09-01T00:00:00"/>
        <d v="2007-09-19T00:00:00"/>
        <d v="2008-11-29T00:00:00"/>
        <d v="2007-02-24T00:00:00"/>
        <d v="2000-11-11T00:00:00"/>
        <d v="2004-02-18T00:00:00"/>
        <d v="2011-10-13T00:00:00"/>
        <d v="2006-02-14T00:00:00"/>
        <d v="2012-05-11T00:00:00"/>
        <d v="2014-03-19T00:00:00"/>
        <d v="2010-09-18T00:00:00"/>
        <d v="2009-11-10T00:00:00"/>
        <d v="1995-11-23T00:00:00"/>
        <d v="2006-07-04T00:00:00"/>
        <d v="2014-02-15T00:00:00"/>
        <d v="2010-01-14T00:00:00"/>
        <d v="1998-04-22T00:00:00"/>
        <d v="1989-04-23T00:00:00"/>
        <d v="1995-07-14T00:00:00"/>
        <d v="2009-01-15T00:00:00"/>
        <d v="2007-12-24T00:00:00"/>
        <d v="1999-02-10T00:00:00"/>
        <d v="2004-04-24T00:00:00"/>
        <d v="2003-07-09T00:00:00"/>
        <d v="2012-09-03T00:00:00"/>
        <d v="2015-11-13T00:00:00"/>
        <d v="1991-03-22T00:00:00"/>
        <d v="1993-05-18T00:00:00"/>
        <d v="1991-04-07T00:00:00"/>
        <d v="2003-06-13T00:00:00"/>
        <d v="2015-06-15T00:00:00"/>
        <d v="2013-10-29T00:00:00"/>
        <d v="2001-08-08T00:00:00"/>
        <d v="2005-02-28T00:00:00"/>
        <d v="2014-03-14T00:00:00"/>
        <d v="2012-05-16T00:00:00"/>
        <d v="1999-02-18T00:00:00"/>
        <d v="2015-12-02T00:00:00"/>
        <d v="2010-11-03T00:00:00"/>
        <d v="2000-03-22T00:00:00"/>
        <d v="1989-03-16T00:00:00"/>
        <d v="2012-09-11T00:00:00"/>
        <d v="1990-10-04T00:00:00"/>
        <d v="1993-10-06T00:00:00"/>
        <d v="2002-10-25T00:00:00"/>
        <d v="2000-02-09T00:00:00"/>
        <d v="2005-07-13T00:00:00"/>
        <d v="2011-08-28T00:00:00"/>
        <d v="2015-10-05T00:00:00"/>
        <d v="1993-06-02T00:00:00"/>
        <d v="2004-12-17T00:00:00"/>
        <d v="2013-11-23T00:00:00"/>
        <d v="2012-10-26T00:00:00"/>
        <d v="2014-06-28T00:00:00"/>
        <d v="1995-12-30T00:00:00"/>
        <d v="2005-08-27T00:00:00"/>
        <d v="2001-09-07T00:00:00"/>
        <d v="1997-08-19T00:00:00"/>
        <d v="2012-05-18T00:00:00"/>
        <d v="2015-01-03T00:00:00"/>
        <d v="2006-07-14T00:00:00"/>
        <d v="1999-11-20T00:00:00"/>
        <d v="2012-07-28T00:00:00"/>
        <d v="2004-08-30T00:00:00"/>
        <d v="2008-12-21T00:00:00"/>
        <d v="2010-07-26T00:00:00"/>
        <d v="2002-06-25T00:00:00"/>
        <d v="2003-08-21T00:00:00"/>
        <d v="1987-12-09T00:00:00"/>
        <d v="1999-01-10T00:00:00"/>
        <d v="2003-11-12T00:00:00"/>
        <d v="2000-03-10T00:00:00"/>
        <d v="1953-08-22T00:00:00"/>
        <d v="2011-02-03T00:00:00"/>
        <d v="2001-02-15T00:00:00"/>
        <d v="2006-02-27T00:00:00"/>
        <d v="1982-12-02T00:00:00"/>
        <d v="2013-11-13T00:00:00"/>
        <d v="2013-11-04T00:00:00"/>
        <d v="1946-04-26T00:00:00"/>
        <d v="1981-12-07T00:00:00"/>
        <d v="2004-09-04T00:00:00"/>
        <d v="1998-08-23T00:00:00"/>
        <d v="1998-04-07T00:00:00"/>
        <d v="2015-04-30T00:00:00"/>
        <d v="1999-05-13T00:00:00"/>
        <d v="2013-09-17T00:00:00"/>
        <d v="2011-01-20T00:00:00"/>
        <d v="2006-12-06T00:00:00"/>
        <d v="1999-07-28T00:00:00"/>
        <d v="2009-09-13T00:00:00"/>
        <d v="1989-01-06T00:00:00"/>
        <d v="1980-08-17T00:00:00"/>
        <d v="1992-04-27T00:00:00"/>
        <d v="1999-12-05T00:00:00"/>
        <d v="2010-04-17T00:00:00"/>
        <d v="2014-06-09T00:00:00"/>
        <d v="2013-05-09T00:00:00"/>
        <d v="1997-02-28T00:00:00"/>
        <d v="1984-02-18T00:00:00"/>
        <d v="2010-09-11T00:00:00"/>
        <d v="2004-04-03T00:00:00"/>
        <d v="2007-04-09T00:00:00"/>
        <d v="2009-09-01T00:00:00"/>
        <d v="2008-07-09T00:00:00"/>
        <d v="2015-08-05T00:00:00"/>
        <d v="2006-10-27T00:00:00"/>
        <d v="2004-09-11T00:00:00"/>
        <d v="1957-09-24T00:00:00"/>
        <d v="1995-12-25T00:00:00"/>
        <d v="1929-11-11T00:00:00"/>
        <d v="2000-03-04T00:00:00"/>
        <d v="2008-10-10T00:00:00"/>
        <d v="2005-03-17T00:00:00"/>
        <d v="2007-06-26T00:00:00"/>
        <d v="2003-05-08T00:00:00"/>
        <d v="2006-12-08T00:00:00"/>
        <d v="2002-07-28T00:00:00"/>
        <d v="2004-12-26T00:00:00"/>
        <d v="2012-04-06T00:00:00"/>
        <d v="1996-09-28T00:00:00"/>
        <d v="2012-08-02T00:00:00"/>
        <d v="2013-11-12T00:00:00"/>
        <d v="2005-09-07T00:00:00"/>
        <d v="1998-06-14T00:00:00"/>
        <d v="2000-05-30T00:00:00"/>
        <d v="2011-06-03T00:00:00"/>
        <d v="2008-12-07T00:00:00"/>
        <d v="2008-04-12T00:00:00"/>
        <d v="2005-01-26T00:00:00"/>
        <d v="2004-06-25T00:00:00"/>
        <d v="2005-07-10T00:00:00"/>
        <d v="2000-07-19T00:00:00"/>
        <d v="1986-04-05T00:00:00"/>
        <d v="1994-07-22T00:00:00"/>
        <d v="2012-05-20T00:00:00"/>
        <d v="1986-11-18T00:00:00"/>
        <d v="1985-07-14T00:00:00"/>
        <d v="2013-10-26T00:00:00"/>
        <d v="2010-01-23T00:00:00"/>
        <d v="2005-08-13T00:00:00"/>
        <d v="2003-10-22T00:00:00"/>
        <d v="2003-05-24T00:00:00"/>
        <d v="1984-11-20T00:00:00"/>
        <d v="2013-04-19T00:00:00"/>
        <d v="2002-11-13T00:00:00"/>
        <d v="2002-05-05T00:00:00"/>
        <d v="1996-03-06T00:00:00"/>
        <d v="2010-03-13T00:00:00"/>
        <d v="2002-04-09T00:00:00"/>
        <d v="2013-06-07T00:00:00"/>
        <d v="1992-03-17T00:00:00"/>
        <d v="1997-12-08T00:00:00"/>
        <d v="2001-04-10T00:00:00"/>
        <d v="2005-05-21T00:00:00"/>
        <d v="2006-06-07T00:00:00"/>
        <d v="2009-12-08T00:00:00"/>
        <d v="2012-07-18T00:00:00"/>
        <d v="2011-11-14T00:00:00"/>
        <d v="1999-10-08T00:00:00"/>
        <d v="2006-09-23T00:00:00"/>
        <d v="2011-01-17T00:00:00"/>
        <d v="2005-09-05T00:00:00"/>
        <d v="2012-10-27T00:00:00"/>
        <d v="2006-11-14T00:00:00"/>
        <d v="1997-12-11T00:00:00"/>
        <d v="1997-04-19T00:00:00"/>
        <d v="2005-03-16T00:00:00"/>
        <d v="2015-01-07T00:00:00"/>
        <d v="1991-07-01T00:00:00"/>
        <d v="2015-12-29T00:00:00"/>
        <d v="2005-01-08T00:00:00"/>
        <d v="2013-08-07T00:00:00"/>
        <d v="2000-04-07T00:00:00"/>
        <d v="1999-08-18T00:00:00"/>
        <d v="2014-06-18T00:00:00"/>
        <d v="1973-11-18T00:00:00"/>
        <d v="2012-03-17T00:00:00"/>
        <d v="2014-08-26T00:00:00"/>
        <d v="2010-07-13T00:00:00"/>
        <d v="1998-04-20T00:00:00"/>
        <d v="2000-06-29T00:00:00"/>
        <d v="2005-10-08T00:00:00"/>
        <d v="1996-02-28T00:00:00"/>
        <d v="2006-12-15T00:00:00"/>
        <d v="2014-08-12T00:00:00"/>
        <d v="2010-11-20T00:00:00"/>
        <d v="2009-09-08T00:00:00"/>
        <d v="1993-10-14T00:00:00"/>
        <d v="1996-11-23T00:00:00"/>
        <d v="1991-02-07T00:00:00"/>
        <d v="1994-08-07T00:00:00"/>
        <d v="2000-04-22T00:00:00"/>
        <d v="2011-12-04T00:00:00"/>
        <d v="1980-08-09T00:00:00"/>
        <d v="2001-06-28T00:00:00"/>
        <d v="2011-03-10T00:00:00"/>
        <d v="1997-06-24T00:00:00"/>
        <d v="1996-11-26T00:00:00"/>
        <d v="2015-12-24T00:00:00"/>
        <d v="2014-11-06T00:00:00"/>
        <d v="1997-08-23T00:00:00"/>
        <d v="2005-04-20T00:00:00"/>
        <d v="1999-08-30T00:00:00"/>
        <d v="2012-07-21T00:00:00"/>
        <d v="1996-06-16T00:00:00"/>
        <d v="2010-07-25T00:00:00"/>
        <d v="2015-10-15T00:00:00"/>
        <d v="2004-10-28T00:00:00"/>
        <d v="2011-12-10T00:00:00"/>
        <d v="2014-10-19T00:00:00"/>
        <d v="2001-03-29T00:00:00"/>
        <d v="1996-08-19T00:00:00"/>
        <d v="1972-02-22T00:00:00"/>
        <d v="1974-04-13T00:00:00"/>
        <d v="1990-05-15T00:00:00"/>
        <d v="1986-05-16T00:00:00"/>
        <d v="2006-12-02T00:00:00"/>
        <d v="2002-08-13T00:00:00"/>
        <d v="2009-12-12T00:00:00"/>
        <d v="2007-03-24T00:00:00"/>
        <d v="2002-07-16T00:00:00"/>
        <d v="1966-06-25T00:00:00"/>
        <d v="2008-04-05T00:00:00"/>
        <d v="2010-11-16T00:00:00"/>
        <d v="2014-10-25T00:00:00"/>
        <d v="2013-06-17T00:00:00"/>
        <d v="2013-01-05T00:00:00"/>
        <d v="2007-07-12T00:00:00"/>
        <d v="2013-05-27T00:00:00"/>
        <d v="2005-09-29T00:00:00"/>
        <d v="2009-09-24T00:00:00"/>
        <d v="2011-03-08T00:00:00"/>
        <d v="1952-10-23T00:00:00"/>
        <d v="1965-04-18T00:00:00"/>
        <d v="2011-04-16T00:00:00"/>
        <d v="2013-01-18T00:00:00"/>
        <d v="1999-08-04T00:00:00"/>
        <d v="2004-06-21T00:00:00"/>
        <d v="2006-01-08T00:00:00"/>
        <d v="2015-08-27T00:00:00"/>
        <d v="2002-05-10T00:00:00"/>
        <d v="2007-10-26T00:00:00"/>
        <d v="2009-11-25T00:00:00"/>
        <d v="2008-08-08T00:00:00"/>
        <d v="2002-06-18T00:00:00"/>
        <d v="2013-06-23T00:00:00"/>
        <d v="2003-11-09T00:00:00"/>
        <d v="2011-02-16T00:00:00"/>
        <d v="2006-08-15T00:00:00"/>
        <d v="2005-04-16T00:00:00"/>
        <d v="2006-11-04T00:00:00"/>
        <d v="2012-05-06T00:00:00"/>
        <d v="2014-07-30T00:00:00"/>
        <d v="2013-01-26T00:00:00"/>
        <d v="2006-05-10T00:00:00"/>
        <d v="2004-12-10T00:00:00"/>
        <d v="2014-02-03T00:00:00"/>
        <d v="2009-11-21T00:00:00"/>
        <d v="1998-09-06T00:00:00"/>
        <d v="1984-10-05T00:00:00"/>
        <d v="2002-11-07T00:00:00"/>
        <d v="2008-04-27T00:00:00"/>
        <d v="1981-06-15T00:00:00"/>
        <d v="1994-06-19T00:00:00"/>
        <d v="2012-11-15T00:00:00"/>
        <d v="2014-03-23T00:00:00"/>
        <d v="2015-01-28T00:00:00"/>
        <d v="2012-11-01T00:00:00"/>
        <d v="1990-04-30T00:00:00"/>
        <d v="2003-03-23T00:00:00"/>
        <d v="1999-07-26T00:00:00"/>
        <d v="2008-09-10T00:00:00"/>
        <d v="1997-04-25T00:00:00"/>
        <d v="2012-05-02T00:00:00"/>
        <d v="2011-04-13T00:00:00"/>
        <d v="2006-01-24T00:00:00"/>
        <d v="2014-02-04T00:00:00"/>
        <d v="2013-05-05T00:00:00"/>
        <d v="2002-08-18T00:00:00"/>
        <d v="2012-03-23T00:00:00"/>
        <d v="2013-09-11T00:00:00"/>
        <d v="2004-07-19T00:00:00"/>
        <d v="1995-11-30T00:00:00"/>
        <d v="1995-12-18T00:00:00"/>
        <d v="2009-02-17T00:00:00"/>
        <d v="1999-08-26T00:00:00"/>
        <d v="2015-12-07T00:00:00"/>
        <d v="2013-04-11T00:00:00"/>
        <d v="2005-11-17T00:00:00"/>
        <d v="2014-05-06T00:00:00"/>
        <d v="2009-05-18T00:00:00"/>
        <d v="2011-04-14T00:00:00"/>
        <d v="2005-01-23T00:00:00"/>
        <d v="1997-09-06T00:00:00"/>
        <d v="2005-10-11T00:00:00"/>
        <d v="2001-07-04T00:00:00"/>
        <d v="2014-12-22T00:00:00"/>
        <d v="2003-05-22T00:00:00"/>
        <d v="1984-10-17T00:00:00"/>
        <d v="2000-01-18T00:00:00"/>
        <d v="2010-08-04T00:00:00"/>
        <d v="2010-11-15T00:00:00"/>
        <d v="2007-11-02T00:00:00"/>
        <d v="2010-02-11T00:00:00"/>
        <d v="2013-04-24T00:00:00"/>
        <d v="2000-10-27T00:00:00"/>
        <d v="1947-12-07T00:00:00"/>
        <d v="2004-04-07T00:00:00"/>
        <d v="1988-02-22T00:00:00"/>
        <d v="2010-07-10T00:00:00"/>
        <d v="2001-05-13T00:00:00"/>
        <d v="2013-05-26T00:00:00"/>
        <d v="1985-07-26T00:00:00"/>
        <d v="2006-04-30T00:00:00"/>
        <d v="1992-09-14T00:00:00"/>
        <d v="2003-01-13T00:00:00"/>
        <d v="2007-10-15T00:00:00"/>
        <d v="2013-06-08T00:00:00"/>
        <d v="2009-04-01T00:00:00"/>
        <d v="1988-04-02T00:00:00"/>
        <d v="1997-09-04T00:00:00"/>
        <d v="1992-05-28T00:00:00"/>
        <d v="2015-02-15T00:00:00"/>
        <d v="2000-10-13T00:00:00"/>
        <d v="1994-05-19T00:00:00"/>
        <d v="2007-08-13T00:00:00"/>
        <d v="2014-10-29T00:00:00"/>
        <d v="1981-01-28T00:00:00"/>
        <d v="2005-10-17T00:00:00"/>
        <d v="2003-05-15T00:00:00"/>
        <d v="1999-09-04T00:00:00"/>
        <d v="1994-05-30T00:00:00"/>
        <d v="2015-06-18T00:00:00"/>
        <d v="2000-07-17T00:00:00"/>
        <d v="2006-06-15T00:00:00"/>
        <d v="1987-06-22T00:00:00"/>
        <d v="2007-08-22T00:00:00"/>
        <d v="2003-04-07T00:00:00"/>
        <d v="2013-12-22T00:00:00"/>
        <d v="1996-02-12T00:00:00"/>
        <d v="2005-08-21T00:00:00"/>
        <d v="2008-03-18T00:00:00"/>
        <d v="2001-11-06T00:00:00"/>
        <d v="2003-09-21T00:00:00"/>
        <d v="2002-03-06T00:00:00"/>
        <d v="2012-11-07T00:00:00"/>
        <d v="2010-05-11T00:00:00"/>
        <d v="1999-03-01T00:00:00"/>
        <d v="2001-05-04T00:00:00"/>
        <d v="1997-12-07T00:00:00"/>
        <d v="2008-11-04T00:00:00"/>
        <d v="2009-08-18T00:00:00"/>
        <d v="2012-05-19T00:00:00"/>
        <d v="2008-07-08T00:00:00"/>
        <d v="2013-06-03T00:00:00"/>
        <d v="2004-04-01T00:00:00"/>
        <d v="1998-12-26T00:00:00"/>
        <d v="2001-11-30T00:00:00"/>
        <d v="2005-07-24T00:00:00"/>
        <d v="2015-06-28T00:00:00"/>
        <d v="1998-04-14T00:00:00"/>
        <d v="1997-05-17T00:00:00"/>
        <d v="1974-02-28T00:00:00"/>
        <d v="2004-04-22T00:00:00"/>
        <d v="2015-05-28T00:00:00"/>
        <d v="1994-01-18T00:00:00"/>
        <d v="1998-07-10T00:00:00"/>
        <d v="2012-02-26T00:00:00"/>
        <d v="2005-05-25T00:00:00"/>
        <d v="1999-12-27T00:00:00"/>
        <d v="2003-10-27T00:00:00"/>
        <d v="2014-09-16T00:00:00"/>
        <d v="2003-05-17T00:00:00"/>
        <d v="2004-03-13T00:00:00"/>
        <d v="1999-04-07T00:00:00"/>
        <d v="2001-02-08T00:00:00"/>
        <d v="2008-06-22T00:00:00"/>
        <d v="2009-12-06T00:00:00"/>
        <d v="1996-12-15T00:00:00"/>
        <d v="2007-06-02T00:00:00"/>
        <d v="2014-11-12T00:00:00"/>
        <d v="2001-01-06T00:00:00"/>
        <d v="2008-03-04T00:00:00"/>
        <d v="1992-02-04T00:00:00"/>
        <d v="2011-08-27T00:00:00"/>
        <d v="1999-11-28T00:00:00"/>
        <d v="1991-05-04T00:00:00"/>
        <d v="2010-12-20T00:00:00"/>
        <d v="1998-10-23T00:00:00"/>
        <d v="1995-07-16T00:00:00"/>
        <d v="2002-03-12T00:00:00"/>
        <d v="2005-07-12T00:00:00"/>
        <d v="1998-02-20T00:00:00"/>
        <d v="2000-04-11T00:00:00"/>
        <d v="2006-01-11T00:00:00"/>
        <d v="1999-07-15T00:00:00"/>
        <d v="2004-09-09T00:00:00"/>
        <d v="1993-02-25T00:00:00"/>
        <d v="1996-09-14T00:00:00"/>
        <d v="1999-10-20T00:00:00"/>
        <d v="2001-05-10T00:00:00"/>
        <d v="2009-07-10T00:00:00"/>
        <d v="2000-10-26T00:00:00"/>
        <d v="2008-12-28T00:00:00"/>
        <d v="2012-07-06T00:00:00"/>
        <d v="2008-12-24T00:00:00"/>
        <d v="2010-12-01T00:00:00"/>
        <d v="2014-03-29T00:00:00"/>
        <d v="1983-02-21T00:00:00"/>
        <d v="2005-09-01T00:00:00"/>
        <d v="2006-06-18T00:00:00"/>
        <d v="2000-07-07T00:00:00"/>
        <d v="2015-04-15T00:00:00"/>
        <d v="1993-12-08T00:00:00"/>
        <d v="1995-01-10T00:00:00"/>
        <d v="2009-04-26T00:00:00"/>
        <d v="2010-04-06T00:00:00"/>
        <d v="2000-01-17T00:00:00"/>
        <d v="2012-05-22T00:00:00"/>
        <d v="1996-02-18T00:00:00"/>
        <d v="2002-07-10T00:00:00"/>
        <d v="1993-09-28T00:00:00"/>
        <d v="2006-06-08T00:00:00"/>
        <d v="1948-04-07T00:00:00"/>
        <d v="2012-07-04T00:00:00"/>
        <d v="2012-09-30T00:00:00"/>
        <d v="2001-02-11T00:00:00"/>
        <d v="2004-03-20T00:00:00"/>
        <d v="1997-08-28T00:00:00"/>
        <d v="2006-07-02T00:00:00"/>
        <d v="1998-06-18T00:00:00"/>
        <d v="1993-06-17T00:00:00"/>
        <d v="2009-12-24T00:00:00"/>
        <d v="1987-07-17T00:00:00"/>
        <d v="2001-09-02T00:00:00"/>
        <d v="2004-08-17T00:00:00"/>
        <d v="1995-01-23T00:00:00"/>
        <d v="2009-11-23T00:00:00"/>
        <d v="2005-12-15T00:00:00"/>
        <d v="2005-10-23T00:00:00"/>
        <d v="2004-09-24T00:00:00"/>
        <d v="2013-12-03T00:00:00"/>
        <d v="2014-03-12T00:00:00"/>
        <d v="2006-02-18T00:00:00"/>
        <d v="2006-06-05T00:00:00"/>
        <d v="1995-04-11T00:00:00"/>
        <d v="2005-05-04T00:00:00"/>
        <d v="2002-07-06T00:00:00"/>
        <d v="2003-09-30T00:00:00"/>
        <d v="1999-06-14T00:00:00"/>
        <d v="2011-04-19T00:00:00"/>
        <d v="2013-03-08T00:00:00"/>
        <d v="1997-01-22T00:00:00"/>
        <d v="2012-09-24T00:00:00"/>
        <d v="2008-09-02T00:00:00"/>
        <d v="2003-07-01T00:00:00"/>
        <d v="1998-05-26T00:00:00"/>
        <d v="1997-10-12T00:00:00"/>
        <d v="1993-07-30T00:00:00"/>
        <d v="1998-03-16T00:00:00"/>
        <d v="2000-09-15T00:00:00"/>
        <d v="2015-06-16T00:00:00"/>
        <d v="1983-03-23T00:00:00"/>
        <d v="1994-04-05T00:00:00"/>
        <d v="2009-04-13T00:00:00"/>
        <d v="2000-11-24T00:00:00"/>
        <d v="1953-05-15T00:00:00"/>
        <d v="1996-12-03T00:00:00"/>
        <d v="2008-12-08T00:00:00"/>
        <d v="2002-10-23T00:00:00"/>
        <d v="2011-01-02T00:00:00"/>
        <d v="1979-05-08T00:00:00"/>
        <d v="1998-12-17T00:00:00"/>
        <d v="2010-01-24T00:00:00"/>
        <d v="2003-02-21T00:00:00"/>
        <d v="1987-03-29T00:00:00"/>
        <d v="1997-07-05T00:00:00"/>
        <d v="2002-06-04T00:00:00"/>
        <d v="1994-01-16T00:00:00"/>
        <d v="1995-03-17T00:00:00"/>
        <d v="2015-06-17T00:00:00"/>
        <d v="2001-09-30T00:00:00"/>
        <d v="2002-05-12T00:00:00"/>
        <d v="2015-05-25T00:00:00"/>
        <d v="2015-02-03T00:00:00"/>
        <d v="2009-06-15T00:00:00"/>
        <d v="2009-10-16T00:00:00"/>
        <d v="1994-09-25T00:00:00"/>
        <d v="1994-04-03T00:00:00"/>
        <d v="1998-12-29T00:00:00"/>
        <d v="1991-06-02T00:00:00"/>
        <d v="2003-01-15T00:00:00"/>
        <d v="1999-10-15T00:00:00"/>
        <d v="2011-09-30T00:00:00"/>
        <d v="2009-05-12T00:00:00"/>
        <d v="1965-07-18T00:00:00"/>
        <d v="1994-06-28T00:00:00"/>
        <d v="2000-06-28T00:00:00"/>
        <d v="2008-01-18T00:00:00"/>
        <d v="2008-01-05T00:00:00"/>
        <d v="2015-04-25T00:00:00"/>
        <d v="2004-07-28T00:00:00"/>
        <d v="2010-09-28T00:00:00"/>
        <d v="1977-08-01T00:00:00"/>
        <d v="2005-04-29T00:00:00"/>
        <d v="2003-05-21T00:00:00"/>
        <d v="2004-03-08T00:00:00"/>
        <d v="1997-12-17T00:00:00"/>
        <d v="1973-09-04T00:00:00"/>
        <d v="1999-11-14T00:00:00"/>
        <d v="1999-09-29T00:00:00"/>
        <d v="2002-11-23T00:00:00"/>
        <d v="1997-06-17T00:00:00"/>
        <d v="2009-10-29T00:00:00"/>
        <d v="2008-04-22T00:00:00"/>
        <d v="2010-12-13T00:00:00"/>
        <d v="2007-05-26T00:00:00"/>
        <d v="2004-05-02T00:00:00"/>
        <d v="1984-09-07T00:00:00"/>
        <d v="1974-04-12T00:00:00"/>
        <d v="1986-12-20T00:00:00"/>
        <d v="2006-07-26T00:00:00"/>
        <d v="2014-01-23T00:00:00"/>
        <d v="1982-02-24T00:00:00"/>
        <d v="1999-12-12T00:00:00"/>
        <d v="1999-03-17T00:00:00"/>
        <d v="2011-05-16T00:00:00"/>
        <d v="2009-01-19T00:00:00"/>
        <d v="2010-12-26T00:00:00"/>
        <d v="1989-10-08T00:00:00"/>
        <d v="2002-06-08T00:00:00"/>
        <d v="2015-03-01T00:00:00"/>
        <d v="2011-12-18T00:00:00"/>
        <d v="2006-02-26T00:00:00"/>
        <d v="2003-03-13T00:00:00"/>
        <d v="1998-05-05T00:00:00"/>
        <d v="2002-06-10T00:00:00"/>
        <d v="2010-11-01T00:00:00"/>
        <d v="2009-01-16T00:00:00"/>
        <d v="1987-10-15T00:00:00"/>
        <d v="2005-08-20T00:00:00"/>
        <d v="1995-06-18T00:00:00"/>
        <d v="1982-02-11T00:00:00"/>
        <d v="2004-11-24T00:00:00"/>
        <d v="1999-08-06T00:00:00"/>
        <d v="2010-10-21T00:00:00"/>
        <d v="2015-03-25T00:00:00"/>
        <d v="2012-09-10T00:00:00"/>
        <d v="2015-07-07T00:00:00"/>
        <d v="2007-04-15T00:00:00"/>
        <d v="2012-08-07T00:00:00"/>
        <d v="2000-10-20T00:00:00"/>
        <d v="2014-09-10T00:00:00"/>
        <d v="1998-05-23T00:00:00"/>
        <d v="2000-09-16T00:00:00"/>
        <d v="2005-02-19T00:00:00"/>
        <d v="2005-06-09T00:00:00"/>
        <d v="2005-09-09T00:00:00"/>
        <d v="2005-06-08T00:00:00"/>
        <d v="2000-01-06T00:00:00"/>
        <d v="2004-08-05T00:00:00"/>
        <d v="2000-04-03T00:00:00"/>
        <d v="2015-12-18T00:00:00"/>
        <d v="1978-07-17T00:00:00"/>
        <d v="1939-04-09T00:00:00"/>
        <d v="2013-03-21T00:00:00"/>
        <d v="2013-01-19T00:00:00"/>
        <d v="1999-02-19T00:00:00"/>
        <d v="2008-04-28T00:00:00"/>
        <d v="2012-11-03T00:00:00"/>
        <d v="2005-03-09T00:00:00"/>
        <d v="1986-12-27T00:00:00"/>
        <d v="2008-11-16T00:00:00"/>
        <d v="1998-10-14T00:00:00"/>
        <d v="2008-12-11T00:00:00"/>
        <d v="2008-12-12T00:00:00"/>
        <d v="2013-07-23T00:00:00"/>
        <d v="2009-12-27T00:00:00"/>
        <d v="2011-01-08T00:00:00"/>
        <d v="1988-10-09T00:00:00"/>
        <d v="1995-05-24T00:00:00"/>
        <d v="2007-03-08T00:00:00"/>
        <d v="1996-11-17T00:00:00"/>
        <d v="2001-03-06T00:00:00"/>
        <d v="2003-03-18T00:00:00"/>
        <d v="2007-02-20T00:00:00"/>
        <d v="2006-08-07T00:00:00"/>
        <d v="2009-05-29T00:00:00"/>
        <d v="2013-08-29T00:00:00"/>
        <d v="2014-09-01T00:00:00"/>
        <d v="2012-12-15T00:00:00"/>
        <d v="2011-01-19T00:00:00"/>
        <d v="2006-10-23T00:00:00"/>
        <d v="2005-12-02T00:00:00"/>
        <d v="1999-04-25T00:00:00"/>
        <d v="1999-12-28T00:00:00"/>
        <d v="2005-11-13T00:00:00"/>
        <d v="1965-04-28T00:00:00"/>
        <d v="2004-06-26T00:00:00"/>
        <d v="2012-03-29T00:00:00"/>
        <d v="1981-04-04T00:00:00"/>
        <d v="2002-10-13T00:00:00"/>
        <d v="2015-04-27T00:00:00"/>
        <d v="1994-03-25T00:00:00"/>
        <d v="2007-06-20T00:00:00"/>
        <d v="1996-05-05T00:00:00"/>
        <d v="2010-12-07T00:00:00"/>
        <d v="1997-03-11T00:00:00"/>
        <d v="2007-10-06T00:00:00"/>
        <d v="1995-07-03T00:00:00"/>
        <d v="2012-11-13T00:00:00"/>
        <d v="1993-01-19T00:00:00"/>
        <d v="1997-02-01T00:00:00"/>
        <d v="2015-11-07T00:00:00"/>
        <d v="1982-10-19T00:00:00"/>
        <d v="2014-05-04T00:00:00"/>
        <d v="1986-10-17T00:00:00"/>
        <d v="1935-04-15T00:00:00"/>
        <d v="1999-01-13T00:00:00"/>
        <d v="1970-06-23T00:00:00"/>
        <d v="2004-02-12T00:00:00"/>
        <d v="1990-10-17T00:00:00"/>
        <d v="1995-05-09T00:00:00"/>
        <d v="1999-06-07T00:00:00"/>
        <d v="2010-02-07T00:00:00"/>
        <d v="2000-08-19T00:00:00"/>
        <d v="2001-05-22T00:00:00"/>
        <d v="2015-03-09T00:00:00"/>
        <d v="2013-08-26T00:00:00"/>
        <d v="2005-07-21T00:00:00"/>
        <d v="2014-02-21T00:00:00"/>
        <d v="2007-09-13T00:00:00"/>
        <d v="2014-04-23T00:00:00"/>
        <d v="2011-02-14T00:00:00"/>
        <d v="2009-02-24T00:00:00"/>
        <d v="2005-07-06T00:00:00"/>
        <d v="2008-09-06T00:00:00"/>
        <d v="2003-05-30T00:00:00"/>
        <d v="2002-06-24T00:00:00"/>
        <d v="1997-10-26T00:00:00"/>
        <d v="1990-05-30T00:00:00"/>
        <d v="2010-01-05T00:00:00"/>
        <d v="1989-03-29T00:00:00"/>
        <d v="2004-11-02T00:00:00"/>
        <d v="2010-03-20T00:00:00"/>
        <d v="1994-01-15T00:00:00"/>
        <d v="1993-05-04T00:00:00"/>
        <d v="2010-02-28T00:00:00"/>
        <d v="2005-07-01T00:00:00"/>
        <d v="1997-01-21T00:00:00"/>
        <d v="2008-03-08T00:00:00"/>
        <d v="1983-01-12T00:00:00"/>
        <d v="1999-05-06T00:00:00"/>
        <d v="1988-12-02T00:00:00"/>
        <d v="1996-07-15T00:00:00"/>
        <d v="2004-01-19T00:00:00"/>
        <d v="2001-02-12T00:00:00"/>
        <d v="1990-10-06T00:00:00"/>
        <d v="1997-07-07T00:00:00"/>
        <d v="2002-01-05T00:00:00"/>
        <d v="2000-12-12T00:00:00"/>
        <d v="1989-03-30T00:00:00"/>
        <d v="1997-04-05T00:00:00"/>
        <d v="2006-01-15T00:00:00"/>
        <d v="1995-02-15T00:00:00"/>
        <d v="1981-07-09T00:00:00"/>
        <d v="2003-07-16T00:00:00"/>
        <d v="2002-08-22T00:00:00"/>
        <d v="2003-08-28T00:00:00"/>
        <d v="2006-03-14T00:00:00"/>
        <d v="2009-02-03T00:00:00"/>
        <d v="2002-10-24T00:00:00"/>
        <d v="2015-02-25T00:00:00"/>
        <d v="1992-08-04T00:00:00"/>
        <d v="2006-10-10T00:00:00"/>
        <d v="2010-02-02T00:00:00"/>
        <d v="2009-10-23T00:00:00"/>
        <d v="1996-06-19T00:00:00"/>
        <d v="2009-04-28T00:00:00"/>
        <d v="1998-01-20T00:00:00"/>
        <d v="2000-01-02T00:00:00"/>
        <d v="2000-09-12T00:00:00"/>
        <d v="2015-08-03T00:00:00"/>
        <d v="2001-01-04T00:00:00"/>
        <d v="2010-04-22T00:00:00"/>
        <d v="2005-06-24T00:00:00"/>
        <d v="2008-04-16T00:00:00"/>
        <d v="2006-09-16T00:00:00"/>
        <d v="1995-08-07T00:00:00"/>
        <d v="1998-01-05T00:00:00"/>
        <d v="2010-12-16T00:00:00"/>
        <d v="2002-04-18T00:00:00"/>
        <d v="2008-09-01T00:00:00"/>
        <d v="1999-11-27T00:00:00"/>
        <d v="2004-07-12T00:00:00"/>
        <d v="2003-08-14T00:00:00"/>
        <d v="2000-10-01T00:00:00"/>
        <d v="1998-07-08T00:00:00"/>
        <d v="2008-08-26T00:00:00"/>
        <d v="1995-09-09T00:00:00"/>
        <d v="1997-10-02T00:00:00"/>
        <d v="2008-11-21T00:00:00"/>
        <d v="1997-05-04T00:00:00"/>
        <d v="2005-03-10T00:00:00"/>
        <d v="2005-07-05T00:00:00"/>
        <d v="2007-12-21T00:00:00"/>
        <d v="1998-12-10T00:00:00"/>
        <d v="1996-11-06T00:00:00"/>
        <d v="2013-11-06T00:00:00"/>
        <d v="1987-04-03T00:00:00"/>
        <d v="2010-03-19T00:00:00"/>
        <d v="2008-05-12T00:00:00"/>
        <d v="2008-12-25T00:00:00"/>
        <d v="2007-03-05T00:00:00"/>
        <d v="2008-06-14T00:00:00"/>
        <d v="1983-06-28T00:00:00"/>
        <d v="1989-07-06T00:00:00"/>
        <d v="1993-02-07T00:00:00"/>
        <d v="2013-12-26T00:00:00"/>
        <d v="2009-01-26T00:00:00"/>
        <d v="1995-10-07T00:00:00"/>
        <d v="1992-07-14T00:00:00"/>
        <d v="2006-07-20T00:00:00"/>
        <d v="2015-05-14T00:00:00"/>
        <d v="2011-04-11T00:00:00"/>
        <d v="2008-01-20T00:00:00"/>
        <d v="2002-02-03T00:00:00"/>
        <d v="1989-07-28T00:00:00"/>
        <d v="2013-08-22T00:00:00"/>
        <d v="1961-05-03T00:00:00"/>
        <d v="2002-04-28T00:00:00"/>
        <d v="2003-09-17T00:00:00"/>
        <d v="1998-03-20T00:00:00"/>
        <d v="2008-10-23T00:00:00"/>
        <d v="2000-04-05T00:00:00"/>
        <d v="2000-09-13T00:00:00"/>
        <d v="2012-03-18T00:00:00"/>
        <d v="2000-11-25T00:00:00"/>
        <d v="2009-06-02T00:00:00"/>
        <d v="1993-05-01T00:00:00"/>
        <d v="2001-10-21T00:00:00"/>
        <d v="2011-02-06T00:00:00"/>
        <d v="2007-11-25T00:00:00"/>
        <d v="1989-05-03T00:00:00"/>
        <d v="1996-01-19T00:00:00"/>
        <d v="2014-06-03T00:00:00"/>
        <d v="2009-03-23T00:00:00"/>
        <d v="2014-12-17T00:00:00"/>
        <d v="2000-08-05T00:00:00"/>
        <d v="1991-07-21T00:00:00"/>
        <d v="2005-09-25T00:00:00"/>
        <d v="1996-10-05T00:00:00"/>
        <d v="2007-12-01T00:00:00"/>
        <d v="2007-09-21T00:00:00"/>
        <d v="2004-06-05T00:00:00"/>
        <d v="2010-05-23T00:00:00"/>
        <d v="1998-03-29T00:00:00"/>
        <d v="1999-01-18T00:00:00"/>
        <d v="2004-03-22T00:00:00"/>
        <d v="2002-12-26T00:00:00"/>
        <d v="1999-11-13T00:00:00"/>
        <d v="2001-12-22T00:00:00"/>
        <d v="2011-08-19T00:00:00"/>
        <d v="2008-10-18T00:00:00"/>
        <d v="2014-04-04T00:00:00"/>
        <d v="1998-05-27T00:00:00"/>
        <d v="1994-01-19T00:00:00"/>
        <d v="2015-02-17T00:00:00"/>
        <d v="2000-02-28T00:00:00"/>
        <d v="1998-06-23T00:00:00"/>
        <d v="1970-08-25T00:00:00"/>
        <d v="2006-04-18T00:00:00"/>
        <d v="2012-11-21T00:00:00"/>
        <d v="2003-10-10T00:00:00"/>
        <d v="1994-01-03T00:00:00"/>
        <d v="2000-11-26T00:00:00"/>
        <d v="2003-11-16T00:00:00"/>
        <d v="2009-07-29T00:00:00"/>
        <d v="2006-06-02T00:00:00"/>
        <d v="2005-08-05T00:00:00"/>
        <d v="2001-11-19T00:00:00"/>
        <d v="2009-10-05T00:00:00"/>
        <d v="1983-10-30T00:00:00"/>
        <d v="2004-03-19T00:00:00"/>
        <d v="2010-11-27T00:00:00"/>
        <d v="2000-09-25T00:00:00"/>
        <d v="2008-07-07T00:00:00"/>
        <d v="2004-03-02T00:00:00"/>
        <d v="2007-02-05T00:00:00"/>
        <d v="1967-02-23T00:00:00"/>
        <d v="2010-06-18T00:00:00"/>
        <d v="1974-06-17T00:00:00"/>
        <d v="1988-06-25T00:00:00"/>
        <d v="1985-05-18T00:00:00"/>
        <d v="2011-02-17T00:00:00"/>
        <d v="2011-02-22T00:00:00"/>
        <d v="2009-12-16T00:00:00"/>
        <d v="1998-12-14T00:00:00"/>
        <d v="2008-05-05T00:00:00"/>
        <d v="2005-09-27T00:00:00"/>
        <d v="1998-03-22T00:00:00"/>
        <d v="2011-04-05T00:00:00"/>
        <d v="2006-04-03T00:00:00"/>
      </sharedItems>
      <fieldGroup par="28"/>
    </cacheField>
    <cacheField name="Color/B&amp;W" numFmtId="0">
      <sharedItems/>
    </cacheField>
    <cacheField name="Genre" numFmtId="0">
      <sharedItems count="17">
        <s v="Horror"/>
        <s v="Drama"/>
        <s v="Comedy"/>
        <s v="Adventure"/>
        <s v="Crime"/>
        <s v="Action"/>
        <s v="Biography"/>
        <s v="Fantasy"/>
        <s v="Documentary"/>
        <s v="Mystery"/>
        <s v="Animation"/>
        <s v="Sci-Fi"/>
        <s v="Romance"/>
        <s v="Thriller"/>
        <s v="Family"/>
        <s v="Musical"/>
        <s v="Western"/>
      </sharedItems>
    </cacheField>
    <cacheField name="Language" numFmtId="0">
      <sharedItems containsMixedTypes="1" containsNumber="1" containsInteger="1" minValue="0" maxValue="0"/>
    </cacheField>
    <cacheField name="Country" numFmtId="0">
      <sharedItems count="46">
        <s v="Spain"/>
        <s v="USA"/>
        <s v="Germany"/>
        <s v="China"/>
        <s v="UK"/>
        <s v="Hong Kong"/>
        <s v="Romania"/>
        <s v="Georgia"/>
        <s v="France"/>
        <s v="Italy"/>
        <s v="Denmark"/>
        <s v="Iran"/>
        <s v="Australia"/>
        <s v="Japan"/>
        <s v="Canada"/>
        <s v="Mexico"/>
        <s v="New Zealand"/>
        <s v="Sweden"/>
        <s v="India"/>
        <s v="Netherlands"/>
        <s v="Philippines"/>
        <s v="Israel"/>
        <s v="Brazil"/>
        <s v="Czech Republic"/>
        <s v="Official site"/>
        <s v="Taiwan"/>
        <s v="West Germany"/>
        <s v="Norway"/>
        <s v="South Africa"/>
        <s v="South Korea"/>
        <s v="Hungary"/>
        <s v="Ireland"/>
        <s v="Aruba"/>
        <s v="Finland"/>
        <s v="Russia"/>
        <s v="Colombia"/>
        <s v="Argentina"/>
        <s v="Iceland"/>
        <s v="Thailand"/>
        <s v="Afghanistan"/>
        <s v="Chile"/>
        <s v="Belgium"/>
        <s v="Indonesia"/>
        <s v="Peru"/>
        <s v="Poland"/>
        <s v="New Line"/>
      </sharedItems>
    </cacheField>
    <cacheField name="Rating" numFmtId="0">
      <sharedItems containsMixedTypes="1" containsNumber="1" containsInteger="1" minValue="0" maxValue="0"/>
    </cacheField>
    <cacheField name="Is _English" numFmtId="0">
      <sharedItems count="2">
        <s v="Other language"/>
        <s v="English"/>
      </sharedItems>
    </cacheField>
    <cacheField name="Profit" numFmtId="0">
      <sharedItems containsSemiMixedTypes="0" containsString="0" containsNumber="1" containsInteger="1" minValue="-12213298588" maxValue="523505847"/>
    </cacheField>
    <cacheField name="%Profit" numFmtId="10">
      <sharedItems containsSemiMixedTypes="0" containsString="0" containsNumber="1" minValue="-0.99998200000000004" maxValue="7193.4855333333335"/>
    </cacheField>
    <cacheField name="Duration_Class" numFmtId="0">
      <sharedItems/>
    </cacheField>
    <cacheField name="ROI" numFmtId="0">
      <sharedItems containsSemiMixedTypes="0" containsString="0" containsNumber="1" minValue="-0.99998200000000004" maxValue="7193.4855333333335"/>
    </cacheField>
    <cacheField name="Median Profit" numFmtId="0">
      <sharedItems containsString="0" containsBlank="1" containsNumber="1" minValue="-1289919.5" maxValue="16235088"/>
    </cacheField>
    <cacheField name="Median ROI" numFmtId="0">
      <sharedItems containsString="0" containsBlank="1" containsNumber="1" minValue="-0.10115100772200772" maxValue="1.1909079499999999"/>
    </cacheField>
    <cacheField name="Budget Tier" numFmtId="0">
      <sharedItems count="3">
        <s v="Low"/>
        <s v="Medium"/>
        <s v="High"/>
      </sharedItems>
    </cacheField>
    <cacheField name="Months (Release Date)" numFmtId="0" databaseField="0">
      <fieldGroup base="12">
        <rangePr groupBy="months" startDate="1920-09-15T00:00:00" endDate="2015-12-30T00:00:00"/>
        <groupItems count="14">
          <s v="&lt;9/15/1920"/>
          <s v="Jan"/>
          <s v="Feb"/>
          <s v="Mar"/>
          <s v="Apr"/>
          <s v="May"/>
          <s v="Jun"/>
          <s v="Jul"/>
          <s v="Aug"/>
          <s v="Sep"/>
          <s v="Oct"/>
          <s v="Nov"/>
          <s v="Dec"/>
          <s v="&gt;12/30/2015"/>
        </groupItems>
      </fieldGroup>
    </cacheField>
    <cacheField name="Quarters (Release Date)" numFmtId="0" databaseField="0">
      <fieldGroup base="12">
        <rangePr groupBy="quarters" startDate="1920-09-15T00:00:00" endDate="2015-12-30T00:00:00"/>
        <groupItems count="6">
          <s v="&lt;9/15/1920"/>
          <s v="Qtr1"/>
          <s v="Qtr2"/>
          <s v="Qtr3"/>
          <s v="Qtr4"/>
          <s v="&gt;12/30/2015"/>
        </groupItems>
      </fieldGroup>
    </cacheField>
    <cacheField name="Years (Release Date)" numFmtId="0" databaseField="0">
      <fieldGroup base="12">
        <rangePr groupBy="years" startDate="1920-09-15T00:00:00" endDate="2015-12-30T00:00:00"/>
        <groupItems count="98">
          <s v="&lt;9/15/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12/30/201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v Mordoch" refreshedDate="46037.67311689815" createdVersion="8" refreshedVersion="8" minRefreshableVersion="3" recordCount="3725" xr:uid="{51D48B62-7163-C246-977B-8B032D91A084}">
  <cacheSource type="worksheet">
    <worksheetSource name="Table1"/>
  </cacheSource>
  <cacheFields count="28">
    <cacheField name="Title" numFmtId="0">
      <sharedItems/>
    </cacheField>
    <cacheField name="Lead Actor" numFmtId="0">
      <sharedItems containsBlank="1" count="1495">
        <s v="Jonathan D. Mellor"/>
        <s v="Christopher Lambert"/>
        <s v="Joseph Gordon-Levitt"/>
        <s v="Ioan Gruffudd"/>
        <s v="Brian Dennehy"/>
        <s v="Taylor Cole"/>
        <s v="QuvenzhanÃ© Wallis"/>
        <s v="James Franco"/>
        <s v="Jennifer Garner"/>
        <s v="Drew Powell"/>
        <s v="Robert De Niro"/>
        <s v="Bruce Willis"/>
        <s v="Matthew Perry"/>
        <s v="Bingbing Li"/>
        <s v="Paul Walker"/>
        <s v="Denzel Washington"/>
        <s v="Tia Carrere"/>
        <s v="Sheryl Crow"/>
        <s v="Janeane Garofalo"/>
        <s v="Keir Dullea"/>
        <s v="Oliver Platt"/>
        <s v="Barack Obama"/>
        <s v="Li Gong"/>
        <s v="Kevin Spacey"/>
        <s v="Justin Chon"/>
        <s v="Naomi Watts"/>
        <s v="Channing Tatum"/>
        <s v="Philip Seymour Hoffman"/>
        <s v="Judy Greer"/>
        <s v="Steve Buscemi"/>
        <s v="Noah Huntley"/>
        <s v="Jeremy Renner"/>
        <s v="Connie Nielsen"/>
        <s v="Tom Selleck"/>
        <s v="Victor Wong"/>
        <s v="Mo'Nique"/>
        <s v="Christian Bale"/>
        <s v="Danny Huston"/>
        <s v="Bianca Kajlich"/>
        <s v="Gerard Butler"/>
        <s v="Eva Green"/>
        <s v="Jon Lovitz"/>
        <s v="Anamaria Marinca"/>
        <s v="Emmanuelle Vaugier"/>
        <s v="Harrison Ford"/>
        <s v="Ginger Rogers"/>
        <s v="Keanu Reeves"/>
        <s v="Richard Coyle"/>
        <s v="Adam Sandler"/>
        <s v="Salma Hayek"/>
        <s v="Kristy Swanson"/>
        <s v="Mekhi Phifer"/>
        <s v="Catherine Deneuve"/>
        <s v="Dustin Lance Black"/>
        <s v="Al Pacino"/>
        <s v="Nicolas Cage"/>
        <s v="Martin Landau"/>
        <s v="Hayden Christensen"/>
        <s v="David Margulies"/>
        <s v="Adam Goldberg"/>
        <s v="DemiÃ¡n Bichir"/>
        <s v="Ryan O'Neal"/>
        <s v="Robin Wright"/>
        <s v="Dan Byrd"/>
        <s v="Robert Duvall"/>
        <s v="Michael Fassbender"/>
        <s v="Bruce McGill"/>
        <s v="Tom Cruise"/>
        <s v="Clint Eastwood"/>
        <s v="Archie Panjabi"/>
        <s v="Thomas Lennon"/>
        <s v="Paul McCartney"/>
        <s v="Essence Atkins"/>
        <s v="Ashley Rickards"/>
        <s v="Viggo Mortensen"/>
        <s v="Heath Ledger"/>
        <s v="Tom Hanks"/>
        <s v="G.W. Krauss"/>
        <s v="Aimee Garcia"/>
        <s v="Jada Pinkett Smith"/>
        <s v="Alicia Witt"/>
        <s v="Vin Diesel"/>
        <s v="Angelina Jolie Pitt"/>
        <s v="Liam Neeson"/>
        <s v="David Oyelowo"/>
        <s v="Will Ferrell"/>
        <s v="Johnny Depp"/>
        <s v="Clu Gulager"/>
        <s v="John Saxon"/>
        <s v="Tuesday Knight"/>
        <s v="Lisa Wilcox"/>
        <s v="Richard Wilson"/>
        <s v="Chris Hemsworth"/>
        <s v="Meryl Streep"/>
        <s v="Julian Sands"/>
        <s v="Robert Downey Jr."/>
        <s v="Shahab Hosseini"/>
        <s v="Michael Stuhlbarg"/>
        <s v="Gary Cole"/>
        <s v="Mara Wilson"/>
        <s v="Colin Firth"/>
        <s v="Faizon Love"/>
        <s v="John Gatins"/>
        <s v="Patton Oswalt"/>
        <s v="Denis Lavant"/>
        <s v="Patrick Macnee"/>
        <s v="Lauren German"/>
        <s v="Haley Joel Osment"/>
        <s v="Charlize Theron"/>
        <s v="Charlie Hunnam"/>
        <s v="Ken Arnold"/>
        <s v="Charlotte Rampling"/>
        <s v="Sharon Small"/>
        <s v="Joe Lo Truglio"/>
        <s v="Hope Davis"/>
        <s v="Tom Hughes"/>
        <s v="Rufus Sewell"/>
        <s v="Sean Young"/>
        <s v="Bruce Spence"/>
        <s v="Jim Sturgess"/>
        <s v="Alex Veadov"/>
        <s v="Bill Duke"/>
        <s v="Boris Kodjoe"/>
        <s v="Tina Fey"/>
        <s v="Will Smith"/>
        <s v="Omar Epps"/>
        <s v="Daniel Roebuck"/>
        <s v="Max Minghella"/>
        <s v="Heike Makatsch"/>
        <s v="Kevin Zegers"/>
        <s v="Alanna Ubach"/>
        <s v="Peter Graves"/>
        <s v="Mitsuo Iwata"/>
        <s v="Robin Williams"/>
        <s v="Mia Wasikowska"/>
        <s v="David Paymer"/>
        <s v="Cicely Tyson"/>
        <s v="Alex Pettyfer"/>
        <s v="Anthony Hopkins"/>
        <s v="Bella Thorne"/>
        <s v="Sandrine Kiberlain"/>
        <s v="Tom Skerritt"/>
        <s v="Charles S. Dutton"/>
        <s v="Gary Dourdan"/>
        <s v="Michael Biehn"/>
        <s v="Malese Jow"/>
        <s v="Sam Trammell"/>
        <s v="Illeana Douglas"/>
        <s v="Bradley Cooper"/>
        <s v="Mike Epps"/>
        <s v="Robert Redford"/>
        <s v="Lesley Manville"/>
        <s v="Kate Winslet"/>
        <s v="Matt Damon"/>
        <s v="Eddie Izzard"/>
        <s v="Zooey Deschanel"/>
        <s v="Ian Tracey"/>
        <s v="Emma Stone"/>
        <s v="Catherine Lough Haggquist"/>
        <s v="Jordana Spiro"/>
        <s v="Morgan Freeman"/>
        <s v="Kevin Sussman"/>
        <s v="Jesse McCartney"/>
        <s v="Amy Poehler"/>
        <s v="Mathieu Kassovitz"/>
        <s v="Jeffrey Jones"/>
        <s v="Sebastian Koch"/>
        <s v="Purva Bedi"/>
        <s v="Ethan Suplee"/>
        <s v="Jennifer Lawrence"/>
        <s v="Michael Dudikoff"/>
        <s v="Gregory Smith"/>
        <s v="Alyson Hannigan"/>
        <s v="Julia Roberts"/>
        <s v="Brian Lee Franklin"/>
        <s v="Rachel Griffiths"/>
        <s v="Adriana Barraza"/>
        <s v="Isabelle Huppert"/>
        <s v="Eric Idle"/>
        <s v="Chriss Anglin"/>
        <s v="Sissy Spacek"/>
        <s v="Dominic Cooper"/>
        <s v="Anna Friel"/>
        <s v="Minnie Driver"/>
        <s v="Frank Welker"/>
        <s v="Nicholas Gonzalez"/>
        <s v="Kirsten Dunst"/>
        <s v="Benno FÃ¼rmann"/>
        <s v="Darcy Donavan"/>
        <s v="Yaya DaCosta"/>
        <s v="Sonia Braga"/>
        <s v="Emily Watson"/>
        <s v="John Belushi"/>
        <s v="Bai Ling"/>
        <s v="Alfre Woodard"/>
        <s v="Keenan Wynn"/>
        <s v="Woody Allen"/>
        <s v="Jennifer Jason Leigh"/>
        <s v="Vanessa Redgrave"/>
        <s v="Robin Lord Taylor"/>
        <s v="Jim Broadbent"/>
        <s v="Naderev Sano"/>
        <s v="Josh Swanson"/>
        <s v="Tyler Labine"/>
        <s v="Sylvester Stallone"/>
        <s v="Natalie Portman"/>
        <s v="Rudy Youngblood"/>
        <s v="Warren Christie"/>
        <s v="Thomas F. Wilson"/>
        <s v="Tammin Sursok"/>
        <s v="Nate Parker"/>
        <s v="Nia Long"/>
        <s v="Clea DuVall"/>
        <s v="Jeff Bridges"/>
        <s v="Andrew Fiscella"/>
        <s v="Patricia Tallman"/>
        <s v="Kendyl Joi"/>
        <s v="Mia Farrow"/>
        <s v="Ben Feldman"/>
        <s v="Lupe Ontiveros"/>
        <s v="Michael Nyqvist"/>
        <s v="Muse Watson"/>
        <s v="Mira Sorvino"/>
        <s v="Leonard Nimoy"/>
        <s v="Robert Picardo"/>
        <s v="Joaquim de Almeida"/>
        <s v="Benedict Cumberbatch"/>
        <s v="John Boyega"/>
        <s v="Verne Troyer"/>
        <s v="Essie Davis"/>
        <s v="Ed Begley Jr."/>
        <s v="J.K. Simmons"/>
        <s v="CCH Pounder"/>
        <s v="Sanaa Lathan"/>
        <s v="Catherine O'Hara"/>
        <m/>
        <s v="Tamannaah Bhatia"/>
        <s v="Miriam Margolyes"/>
        <s v="Brad Pitt"/>
        <s v="Kathleen Turner"/>
        <s v="Joe Mantegna"/>
        <s v="Lea Thompson"/>
        <s v="Jackson Nicoll"/>
        <s v="Bernie Mac"/>
        <s v="Justin Timberlake"/>
        <s v="Beth Grant"/>
        <s v="Djimon Hounsou"/>
        <s v="Talisa Soto"/>
        <s v="Gillian White"/>
        <s v="Scott Porter"/>
        <s v="Sean Patrick Thomas"/>
        <s v="Harry Lennix"/>
        <s v="Trevor Morgan"/>
        <s v="Rob Paulsen"/>
        <s v="Gary Oldman"/>
        <s v="Michael Gough"/>
        <s v="Leon"/>
        <s v="Noel Fisher"/>
        <s v="Chris Brown"/>
        <s v="Richard Tyson"/>
        <s v="Dwayne Johnson"/>
        <s v="Quinton Aaron"/>
        <s v="Michael Berryman"/>
        <s v="Alden Ehrenreich"/>
        <s v="Anne Hathaway"/>
        <s v="Brendan Fraser"/>
        <s v="Matthew Broderick"/>
        <s v="Chris Moss"/>
        <s v="Seamus Davey-Fitzpatrick"/>
        <s v="Hanno PÃ¶schl"/>
        <s v="Vernon Dobtcheff"/>
        <s v="James Corden"/>
        <s v="Goran Visnjic"/>
        <s v="Willie Garson"/>
        <s v="Armando Riesco"/>
        <s v="Oprah Winfrey"/>
        <s v="Frances Bavier"/>
        <s v="Matthew McConaughey"/>
        <s v="John Michael Higgins"/>
        <s v="Parry Shen"/>
        <s v="Jamie Lee Curtis"/>
        <s v="Judge Reinhold"/>
        <s v="Dean Stockwell"/>
        <s v="Louis Lombardi"/>
        <s v="Chris Gauthier"/>
        <s v="Terry Funk"/>
        <s v="Charles Napier"/>
        <s v="Christoph Waltz"/>
        <s v="Frankie Muniz"/>
        <s v="Damon Wayans Jr."/>
        <s v="Ted Danson"/>
        <s v="ChloÃ« Grace Moretz"/>
        <s v="Brandon T. Jackson"/>
        <s v="Julie Walters"/>
        <s v="Cameron Bright"/>
        <s v="Mark Gatiss"/>
        <s v="Michiel Huisman"/>
        <s v="Oliver Hudson"/>
        <s v="Tom Wilkinson"/>
        <s v="Jennifer Hudson"/>
        <s v="Jennifer Ehle"/>
        <s v="Stephen Root"/>
        <s v="Norman Reedus"/>
        <s v="Ryan Reynolds"/>
        <s v="Madeline Kahn"/>
        <s v="Don McKellar"/>
        <s v="Drew Fuller"/>
        <s v="Harold Perrineau"/>
        <s v="Leonardo DiCaprio"/>
        <s v="Delroy Lindo"/>
        <s v="Mila Kunis"/>
        <s v="Meat Loaf"/>
        <s v="Bolo Yeung"/>
        <s v="James Nesbitt"/>
        <s v="Frances Fisher"/>
        <s v="Sally Hawkins"/>
        <s v="Jason Marsden"/>
        <s v="Devin Ratray"/>
        <s v="Peter Greene"/>
        <s v="Ryan Gosling"/>
        <s v="Vivica A. Fox"/>
        <s v="Isabelle Adjani"/>
        <s v="Barry Watson"/>
        <s v="Don Cheadle"/>
        <s v="Kim Director"/>
        <s v="John Witherspoon"/>
        <s v="Luenell"/>
        <s v="Elizabeth Streb"/>
        <s v="Andrew Wilson"/>
        <s v="Alan Rickman"/>
        <s v="Christopher Meloni"/>
        <s v="Michael Moore"/>
        <s v="Ellar Coltrane"/>
        <s v="Dyan Cannon"/>
        <s v="Alicia Goranson"/>
        <s v="John Cothran"/>
        <s v="Bono"/>
        <s v="Deborah Mailman"/>
        <s v="Kelly Macdonald"/>
        <s v="Mhairi Calvey"/>
        <s v="Kathleen Quinlan"/>
        <s v="Zoe Lister-Jones"/>
        <s v="Indira Varma"/>
        <s v="Alexis Arquette"/>
        <s v="Matt Lucas"/>
        <s v="Josh Hutcherson"/>
        <s v="Wilford Brimley"/>
        <s v="Dianne Wiest"/>
        <s v="Abbie Cornish"/>
        <s v="Angus T. Jones"/>
        <s v="Jake Gyllenhaal"/>
        <s v="John Doe"/>
        <s v="Alona Tal"/>
        <s v="William Smith"/>
        <s v="Jerry Ferrara"/>
        <s v="Logan Browning"/>
        <s v="Don Johnson"/>
        <s v="Hector Kotsifakis"/>
        <s v="Anjelica Huston"/>
        <s v="Jaime King"/>
        <s v="Warren Beatty"/>
        <s v="Eric Dane"/>
        <s v="Brendan Doogie Milewski"/>
        <s v="Natasha Lyonne"/>
        <s v="Katharine Ross"/>
        <s v="Bill Murray"/>
        <s v="Cedric the Entertainer"/>
        <s v="Matisyahu"/>
        <s v="Ethan Embry"/>
        <s v="Steve Guttenberg"/>
        <s v="Chris Evans"/>
        <s v="Scarlett Johansson"/>
        <s v="Yasmine Al Massri"/>
        <s v="Christopher Lee"/>
        <s v="John Ratzenberger"/>
        <s v="Derek Luke"/>
        <s v="Kristen Stewart"/>
        <s v="Carol Ann Susi"/>
        <s v="Jack McBrayer"/>
        <s v="George Kennedy"/>
        <s v="Frances Conroy"/>
        <s v="Ian Gamazon"/>
        <s v="Melanie Griffith"/>
        <s v="Richard Burgi"/>
        <s v="Amos Oz"/>
        <s v="Amanda Schull"/>
        <s v="Fernanda Montenegro"/>
        <s v="Tom Burke"/>
        <s v="Matt Cohen"/>
        <s v="Taylor Negron"/>
        <s v="Sydney Pollack"/>
        <s v="Hugh Jackman"/>
        <s v="Jan Decleir"/>
        <s v="Alice Krige"/>
        <s v="Augustus Prew"/>
        <s v="Demi Moore"/>
        <s v="Annabella Sciorra"/>
        <s v="Brighton Sharbino"/>
        <s v="Tom Welling"/>
        <s v="Taylor Lautner"/>
        <s v="Colm Feore"/>
        <s v="Imelda Staunton"/>
        <s v="Tom Hardy"/>
        <s v="Bahare Seddiqi"/>
        <s v="Catherine Hicks"/>
        <s v="Jenny Agutter"/>
        <s v="Lena Olin"/>
        <s v="Emraan Hashmi"/>
        <s v="Michael Kelly"/>
        <s v="Jorge Luis Moreno"/>
        <s v="Hayley Atwell"/>
        <s v="Paddy Considine"/>
        <s v="Ezra Miller"/>
        <s v="Kirk Fox"/>
        <s v="Alice Braga"/>
        <s v="Ye Liu"/>
        <s v="Monica Calhoun"/>
        <s v="Maggie Cheung"/>
        <s v="Jason Mewes"/>
        <s v="Bob Balaban"/>
        <s v="Will Forte"/>
        <s v="Mike Vogel"/>
        <s v="Brittany Daniel"/>
        <s v="Donald Faison"/>
        <s v="Alessandro Nivola"/>
        <s v="Samantha Morton"/>
        <s v="Callum Rennie"/>
        <s v="Raymond Cruz"/>
        <s v="Drake Bell"/>
        <s v="Jordi MollÃ "/>
        <s v="Tim Blake Nelson"/>
        <s v="Dreama Walker"/>
        <s v="Mako"/>
        <s v="Adam Garcia"/>
        <s v="Dylan Walsh"/>
        <s v="Debbie Reynolds"/>
        <s v="Sam Riley"/>
        <s v="Olivia Wilde"/>
        <s v="Doug E. Doug"/>
        <s v="William McNamara"/>
        <s v="Phyllida Law"/>
        <s v="Jennifer Saunders"/>
        <s v="Vincent Pastore"/>
        <s v="Leighton Meester"/>
        <s v="Jon Favreau"/>
        <s v="Donny Boaz"/>
        <s v="Ben Davies"/>
        <s v="Jet Li"/>
        <s v="Jason Statham"/>
        <s v="Nora Zehetner"/>
        <s v="Kyra Sedgwick"/>
        <s v="Paul Hogan"/>
        <s v="Jere Burns"/>
        <s v="Wesley Jonathan"/>
        <s v="Britney Spears"/>
        <s v="Chen Chang"/>
        <s v="Sarah Michelle Gellar"/>
        <s v="Julian Morris"/>
        <s v="David Hewlett"/>
        <s v="Shannon Elizabeth"/>
        <s v="Christopher Masterson"/>
        <s v="Matt Walsh"/>
        <s v="Jordana Brewster"/>
        <s v="Lochlyn Munro"/>
        <s v="Mary McDonnell"/>
        <s v="Jamie RenÃ©e Smith"/>
        <s v="Khandi Alexander"/>
        <s v="Dougray Scott"/>
        <s v="Sullivan Stapleton"/>
        <s v="Rock Hudson"/>
        <s v="JÃ¼rgen Prochnow"/>
        <s v="Common"/>
        <s v="Ty Burrell"/>
        <s v="Jay Laga'aia"/>
        <s v="Milla Jovovich"/>
        <s v="Lois Smith"/>
        <s v="BjÃ¸rn Sundquist"/>
        <s v="Michael Angarano"/>
        <s v="Peter Dinklage"/>
        <s v="Aisha Tyler"/>
        <s v="David Mamet"/>
        <s v="LL Cool J"/>
        <s v="Olivia Munn"/>
        <s v="Jack Reynor"/>
        <s v="Kevin McNally"/>
        <s v="Denis O'Hare"/>
        <s v="Tom Cullen"/>
        <s v="Quentin Tarantino"/>
        <s v="Steve Carell"/>
        <s v="Kevin Pollak"/>
        <s v="Carlos Ponce"/>
        <s v="Bojana Novakovic"/>
        <s v="Zach Gilford"/>
        <s v="Desmond Llewelyn"/>
        <s v="Zachary Gordon"/>
        <s v="Megan Park"/>
        <s v="Charlie Korsmo"/>
        <s v="Kevin Grevioux"/>
        <s v="Toby Stephens"/>
        <s v="Lara Jill Miller"/>
        <s v="Annabelle Wallis"/>
        <s v="Sophie Okonedo"/>
        <s v="Don Rickles"/>
        <s v="Carmen Electra"/>
        <s v="Sharlto Copley"/>
        <s v="David Belle"/>
        <s v="Sarah Roemer"/>
        <s v="Bruce Greenwood"/>
        <s v="Ellen Burstyn"/>
        <s v="Ruby Dee"/>
        <s v="Alexa PenaVega"/>
        <s v="Steve Howey"/>
        <s v="Julie Christie"/>
        <s v="Ian Ziering"/>
        <s v="Bailee Madison"/>
        <s v="Jimmy Fallon"/>
        <s v="Ryan Kruger"/>
        <s v="Kimberly Elise"/>
        <s v="Lemmy"/>
        <s v="Hunter Parrish"/>
        <s v="Chazz Palminteri"/>
        <s v="Rosario Dawson"/>
        <s v="Thomas Kretschmann"/>
        <s v="Raven-SymonÃ©"/>
        <s v="Ursula Andress"/>
        <s v="Sarah Murphy-Dyson"/>
        <s v="Si Won Choi"/>
        <s v="Robert Forster"/>
        <s v="Ian Whyte"/>
        <s v="Joe Morton"/>
        <s v="Dennis Quaid"/>
        <s v="Ian McDiarmid"/>
        <s v="David Arquette"/>
        <s v="Ken Howard"/>
        <s v="Loretta Devine"/>
        <s v="Wood Harris"/>
        <s v="Angie Dickinson"/>
        <s v="Lisa Ann Walter"/>
        <s v="Stephen Collins"/>
        <s v="Leonard Roberts"/>
        <s v="Joseph Cotten"/>
        <s v="Eamonn Walker"/>
        <s v="Lauren Holly"/>
        <s v="Elden Henson"/>
        <s v="Virginia Madsen"/>
        <s v="Justin Theroux"/>
        <s v="Marco St. John"/>
        <s v="Eddie Griffin"/>
        <s v="Henry Thomas"/>
        <s v="Teo Halm"/>
        <s v="Stephen McHattie"/>
        <s v="DamiÃ¡n AlcÃ¡zar"/>
        <s v="Carlos Gallardo"/>
        <s v="Wagner Moura"/>
        <s v="Fanny Ardant"/>
        <s v="Eddie Redmayne"/>
        <s v="Orlando Bloom"/>
        <s v="JÃ¸rgen Langhelle"/>
        <s v="Dane Cook"/>
        <s v="Jeff Bennett"/>
        <s v="Chase Ellison"/>
        <s v="Bob Hoskins"/>
        <s v="Bill Cobbs"/>
        <s v="Christopher Nicholas Smith"/>
        <s v="Paz de la Huerta"/>
        <s v="Will Patton"/>
        <s v="David Carradine"/>
        <s v="Vanessa Williams"/>
        <s v="Mackenzie Foy"/>
        <s v="Donald Pleasence"/>
        <s v="Jimmy Bennett"/>
        <s v="Sean Pertwee"/>
        <s v="Jurnee Smollett-Bell"/>
        <s v="Lou Taylor Pucci"/>
        <s v="Ted Raimi"/>
        <s v="Andrea Corr"/>
        <s v="Elina Alminas"/>
        <s v="Burt Young"/>
        <s v="Simon Yam"/>
        <s v="Michael Jai White"/>
        <s v="James D'Arcy"/>
        <s v="Jason Priestley"/>
        <s v="Alex Kendrick"/>
        <s v="Osama bin Laden"/>
        <s v="Kelsey Grammer"/>
        <s v="Leopold Stokowski"/>
        <s v="Quincy Jones"/>
        <s v="Dania Ramirez"/>
        <s v="Fred Gwynne"/>
        <s v="Marcell Nagy"/>
        <s v="Natascha McElhone"/>
        <s v="Peter Coyote"/>
        <s v="Topol"/>
        <s v="Alexia Fast"/>
        <s v="Don Wallace"/>
        <s v="Noel Gugliemi"/>
        <s v="Sarah Carter"/>
        <s v="Chelan Simmons"/>
        <s v="Emma Bell"/>
        <s v="F. Murray Abraham"/>
        <s v="Alexander Gould"/>
        <s v="Monique Gabriela Curnen"/>
        <s v="Kirk Cameron"/>
        <s v="Heather Locklear"/>
        <s v="Julia Ormond"/>
        <s v="Robert John Burke"/>
        <s v="Karisma Kapoor"/>
        <s v="Lars Mikkelsen"/>
        <s v="Dylan Authors"/>
        <s v="Michael Nouri"/>
        <s v="Alison Lohman"/>
        <s v="Rosanna Arquette"/>
        <s v="Erika Christensen"/>
        <s v="Madeline Carroll"/>
        <s v="Lily Tomlin"/>
        <s v="James Wolk"/>
        <s v="Santiago Cabrera"/>
        <s v="Julian Glover"/>
        <s v="Johnny Pacar"/>
        <s v="Josh Charles"/>
        <s v="Kristin Scott Thomas"/>
        <s v="Greg Crowe"/>
        <s v="Rip Torn"/>
        <s v="Katharine Isabelle"/>
        <s v="Betsy Palmer"/>
        <s v="Richard Brooker"/>
        <s v="Kane Hodder"/>
        <s v="Tiffany Helm"/>
        <s v="Judie Aronson"/>
        <s v="Greg Germann"/>
        <s v="Grace Phipps"/>
        <s v="Terry Kiser"/>
        <s v="Anika Noni Rose"/>
        <s v="Kasia Smutniak"/>
        <s v="Robert Shaw"/>
        <s v="Toby Jones"/>
        <s v="Josh Gad"/>
        <s v="Charlie McDermott"/>
        <s v="Ahna O'Reilly"/>
        <s v="Larry David"/>
        <s v="Thomas McDonell"/>
        <s v="Rapulana Seiphemo"/>
        <s v="Blair Underwood"/>
        <s v="Paul Schneider"/>
        <s v="Hector Elizondo"/>
        <s v="Tika Sumpter"/>
        <s v="50 Cent"/>
        <s v="Rebecca Budig"/>
        <s v="Tom Berenger"/>
        <s v="Kelli Garner"/>
        <s v="Isaiah Washington"/>
        <s v="Aasif Mandvi"/>
        <s v="Todd Giebenhain"/>
        <s v="Michael Imperioli"/>
        <s v="Lea Michele"/>
        <s v="Mariah Carey"/>
        <s v="Sarah Polley"/>
        <s v="Jossara Jinaro"/>
        <s v="Billy Campbell"/>
        <s v="Hiroshi Abe"/>
        <s v="Rob Riggle"/>
        <s v="Izabella Scorupco"/>
        <s v="Honor Blackman"/>
        <s v="Patrick Fugit"/>
        <s v="Hattie McDaniel"/>
        <s v="Liam Aiken"/>
        <s v="Florian Lukas"/>
        <s v="Odeya Rush"/>
        <s v="Tony Doupe"/>
        <s v="Phaldut Sharma"/>
        <s v="Olivia Newton-John"/>
        <s v="Alia Shawkat"/>
        <s v="Phoebe Cates"/>
        <s v="Rachel True"/>
        <s v="Jerry Stiller"/>
        <s v="Dave Chappelle"/>
        <s v="Claudia Christian"/>
        <s v="Jenna Fischer"/>
        <s v="Scout Taylor-Compton"/>
        <s v="Tom Atkins"/>
        <s v="Steve Coogan"/>
        <s v="Adam Arkin"/>
        <s v="Jessica Barden"/>
        <s v="Emily Osment"/>
        <s v="Anna Kendrick"/>
        <s v="Ally Walker"/>
        <s v="Odessa Rae"/>
        <s v="Matthew Ziff"/>
        <s v="Danneel Ackles"/>
        <s v="Joseph Gilgun"/>
        <s v="Daniel Radcliffe"/>
        <s v="Robert Pattinson"/>
        <s v="Hill Harper"/>
        <s v="Monica Potter"/>
        <s v="Aksel Hennie"/>
        <s v="Sarah Silverman"/>
        <s v="Jacob Vargas"/>
        <s v="John Cameron Mitchell"/>
        <s v="Barry Corbin"/>
        <s v="James Babson"/>
        <s v="Seth MacFarlane"/>
        <s v="Andrew Robinson"/>
        <s v="Brian Blessed"/>
        <s v="Scoot McNairy"/>
        <s v="Carmen Perez"/>
        <s v="Lucas Grabeel"/>
        <s v="CÃ©cile De France"/>
        <s v="Henry Ian Cusick"/>
        <s v="Vinessa Shaw"/>
        <s v="Frank Whaley"/>
        <s v="Greg Grunberg"/>
        <s v="Robert Townsend"/>
        <s v="Kelly Preston"/>
        <s v="Jim Parsons"/>
        <s v="Macaulay Culkin"/>
        <s v="Christian Monzon"/>
        <s v="William Gates"/>
        <s v="Logan Lerman"/>
        <s v="Jay Hernandez"/>
        <s v="Bill Bailey"/>
        <s v="Jim Gaffigan"/>
        <s v="Adam Scott"/>
        <s v="Sid Haig"/>
        <s v="Takeshi Kaneshiro"/>
        <s v="Robert Ri'chard"/>
        <s v="Jeffrey Combs"/>
        <s v="William Schallert"/>
        <s v="Shelley Conn"/>
        <s v="Richard Lawson"/>
        <s v="Clint Howard"/>
        <s v="Dylan Baker"/>
        <s v="Kevin Rankin"/>
        <s v="Danny Dyer"/>
        <s v="Edie Falco"/>
        <s v="Isaac Hayes"/>
        <s v="Flavio Parenti"/>
        <s v="Eric Mendenhall"/>
        <s v="Joe Estevez"/>
        <s v="Dameon Clarke"/>
        <s v="Alan Ruck"/>
        <s v="Charis Michelsen"/>
        <s v="Julia Jentsch"/>
        <s v="Sarah Butler"/>
        <s v="Jessy Schram"/>
        <s v="Bill Farmer"/>
        <s v="Caitlin Stasey"/>
        <s v="Denis Leary"/>
        <s v="Kieran Culkin"/>
        <s v="Kip Pardue"/>
        <s v="Celia Imrie"/>
        <s v="Henry Cavill"/>
        <s v="Elizabeth Berrington"/>
        <s v="David Keith"/>
        <s v="Stacy Edwards"/>
        <s v="Jelena Jovanova"/>
        <s v="John F. Kennedy"/>
        <s v="Matt Bomer"/>
        <s v="Lubna Azabal"/>
        <s v="Zak Penn"/>
        <s v="Saad Siddiqui"/>
        <s v="Martin Dew"/>
        <s v="Hugh M. Hefner"/>
        <s v="Lin Shaye"/>
        <s v="Eugenio Derbez"/>
        <s v="Raymond J. Barry"/>
        <s v="Louise Fletcher"/>
        <s v="Mike Tyson"/>
        <s v="Carol Kane"/>
        <s v="Stockard Channing"/>
        <s v="Maika Monroe"/>
        <s v="Jonathan Winters"/>
        <s v="ZoÃ« Kravitz"/>
        <s v="Shah Rukh Khan"/>
        <s v="Eddie Marsan"/>
        <s v="Bam Margera"/>
        <s v="Tony Goldwyn"/>
        <s v="Peter Mensah"/>
        <s v="Julie Benz"/>
        <s v="Roy Scheider"/>
        <s v="Judith Barsi"/>
        <s v="Eileen Brennan"/>
        <s v="Nicki Aycox"/>
        <s v="Seth Gilliam"/>
        <s v="Johnny Cannizzaro"/>
        <s v="Billy Crudup"/>
        <s v="Sally Kirkland"/>
        <s v="Martin Short"/>
        <s v="John Howard"/>
        <s v="Jim Belushi"/>
        <s v="Daryl Sabara"/>
        <s v="Daniel Kaluuya"/>
        <s v="Phil Vischer"/>
        <s v="Long Nguyen"/>
        <s v="Gary Lewis"/>
        <s v="Dolly Parton"/>
        <s v="Wayne Knight"/>
        <s v="Michael Jeter"/>
        <s v="Bryce Dallas Howard"/>
        <s v="Jon Heder"/>
        <s v="Gretchen Mol"/>
        <s v="Taran Killam"/>
        <s v="Samaire Armstrong"/>
        <s v="Bridgette Wilson-Sampras"/>
        <s v="Usher Raymond"/>
        <s v="Estella Warren"/>
        <s v="Lexie Contursi"/>
        <s v="Lisa Edelstein"/>
        <s v="David Jason Perez"/>
        <s v="Elizabeth McGovern"/>
        <s v="MyAnna Buring"/>
        <s v="Eric Stoltz"/>
        <s v="Woody Strode"/>
        <s v="Tori Spelling"/>
        <s v="Scott Cohen"/>
        <s v="BÃ¡rbara Mori"/>
        <s v="Paul Sorvino"/>
        <s v="Harold Ramis"/>
        <s v="Tenzin Thuthob Tsarong"/>
        <s v="Shengyi Huang"/>
        <s v="Siu-Wong Fan"/>
        <s v="Steve Oedekerk"/>
        <s v="Justin Kirk"/>
        <s v="Adam LeFevre"/>
        <s v="Esai Morales"/>
        <s v="Elpidia Carrillo"/>
        <s v="Billy Burke"/>
        <s v="Alex Rocco"/>
        <s v="Min-sik Choi"/>
        <s v="Tony Nappo"/>
        <s v="Romain Duris"/>
        <s v="Claude Rains"/>
        <s v="Jean-Pierre LÃ©aud"/>
        <s v="Robert Baker"/>
        <s v="Linda Cardellini"/>
        <s v="Mary Lynn Rajskub"/>
        <s v="Christian Clavier"/>
        <s v="Rene Russo"/>
        <s v="Yuki Matsuzaki"/>
        <s v="Robyn Lively"/>
        <s v="Maura Tierney"/>
        <s v="Robert Davi"/>
        <s v="Ian Somerhalder"/>
        <s v="Suraj Sharma"/>
        <s v="Dana Delany"/>
        <s v="Brenda Song"/>
        <s v="Mary Elizabeth Mastrantonio"/>
        <s v="Holly Hunter"/>
        <s v="FranÃ§ois Cluzet"/>
        <s v="Yaphet Kotto"/>
        <s v="Tatyana Ali"/>
        <s v="Farrah Fawcett"/>
        <s v="Kevin Corrigan"/>
        <s v="Andy Dick"/>
        <s v="Philip Baker Hall"/>
        <s v="Radha Mitchell"/>
        <s v="Marcela Mar"/>
        <s v="Ivana Milicevic"/>
        <s v="Aunjanue Ellis"/>
        <s v="William Morgan Sheppard"/>
        <s v="Michael Rapaport"/>
        <s v="Cheech Marin"/>
        <s v="Jasper Cole"/>
        <s v="Mia Kirshner"/>
        <s v="Vernon Wells"/>
        <s v="Tina Turner"/>
        <s v="Tatsuo Matsumura"/>
        <s v="Busy Philipps"/>
        <s v="John Amos"/>
        <s v="Joely Richardson"/>
        <s v="James Coburn"/>
        <s v="Corbin Bernsen"/>
        <s v="Cliff Robertson"/>
        <s v="Javier Botet"/>
        <s v="Christina Milian"/>
        <s v="Robert Clohessy"/>
        <s v="Matt Price"/>
        <s v="Paul McGill"/>
        <s v="Terry Pheto"/>
        <s v="America Olivo"/>
        <s v="Damon Wayans"/>
        <s v="Catalina Sandino Moreno"/>
        <s v="William Hurt"/>
        <s v="David Richmond-Peck"/>
        <s v="Elisabeth Harnois"/>
        <s v="Nancy O'Dell"/>
        <s v="Ed Wynn"/>
        <s v="Rupert Graves"/>
        <s v="Natasha Henstridge"/>
        <s v="James Duval"/>
        <s v="Morgan Saylor"/>
        <s v="Zoe Kazan"/>
        <s v="Najarra Townsend"/>
        <s v="Rory Culkin"/>
        <s v="Lorraine Bracco"/>
        <s v="Marc Blucas"/>
        <s v="Barry Bostwick"/>
        <s v="Alexander SkarsgÃ¥rd"/>
        <s v="Richard Epcar"/>
        <s v="Molly Parker"/>
        <s v="Stacy Keach"/>
        <s v="Brigitte Helm"/>
        <s v="Chris Eigeman"/>
        <s v="Michael Derek"/>
        <s v="Jeanne Tripplehorn"/>
        <s v="Omar Sy"/>
        <s v="Omari Hardwick"/>
        <s v="Kurt Fuller"/>
        <s v="Jon Hamm"/>
        <s v="Eddie Cahill"/>
        <s v="Stephanie Leonidas"/>
        <s v="Jason Flemyng"/>
        <s v="Candice Bergen"/>
        <s v="Paulette Goddard"/>
        <s v="Elaine Hendrix"/>
        <s v="Luis Tosar"/>
        <s v="Tadanobu Asano"/>
        <s v="Naseeruddin Shah"/>
        <s v="Noah Bean"/>
        <s v="Brian Thompson"/>
        <s v="Stephanie Szostak"/>
        <s v="Lily Atkinson"/>
        <s v="Ming-Na Wen"/>
        <s v="John de Lancie"/>
        <s v="Ayelet Zurer"/>
        <s v="Mark Zupan"/>
        <s v="Nia Vardalos"/>
        <s v="Jensen Ackles"/>
        <s v="John August"/>
        <s v="Jeremy Brett"/>
        <s v="Steven Anthony Lawrence"/>
        <s v="Jason Patric"/>
        <s v="Frank Grillo"/>
        <s v="Rainn Wilson"/>
        <s v="Scott Grimes"/>
        <s v="John Doman"/>
        <s v="Ana de la Reguera"/>
        <s v="Kay Panabaker"/>
        <s v="Daniel Mays"/>
        <s v="Beverly D'Angelo"/>
        <s v="Irene Bedard"/>
        <s v="Abhishek Bachchan"/>
        <s v="Rami Malek"/>
        <s v="Craig Roberts"/>
        <s v="Andrew Garfield"/>
        <s v="Bernie Casey"/>
        <s v="Miko Hughes"/>
        <s v="Mary-Kate Olsen"/>
        <s v="Kerry BishÃ©"/>
        <s v="Ari Graynor"/>
        <s v="Konstantin Khabenskiy"/>
        <s v="Fergie"/>
        <s v="Ricardo DarÃ­n"/>
        <s v="ShÃ´ Kosugi"/>
        <s v="Campbell Scott"/>
        <s v="Sterling Jerins"/>
        <s v="Leslie Bibb"/>
        <s v="Shane Dawson"/>
        <s v="Eddie Cibrian"/>
        <s v="Phil Davis"/>
        <s v="Amir Talai"/>
        <s v="Chelcie Ross"/>
        <s v="Merab Ninidze"/>
        <s v="Larry Miller"/>
        <s v="Collette Wolfe"/>
        <s v="Pedro ArmendÃ¡riz Jr."/>
        <s v="Louis Jourdan"/>
        <s v="James Lafferty"/>
        <s v="Lambert Wilson"/>
        <s v="Ingvar Eggert SigurÃ°sson"/>
        <s v="Daniel London"/>
        <s v="Ian McNeice"/>
        <s v="Oliver Reed"/>
        <s v="Mike Starr"/>
        <s v="Telly Savalas"/>
        <s v="Marlon Brando"/>
        <s v="Glen Hansard"/>
        <s v="PelÃ©"/>
        <s v="Tony Curran"/>
        <s v="Harry Styles"/>
        <s v="Scatman Crothers"/>
        <s v="Fisher Stevens"/>
        <s v="Johnny Lewis"/>
        <s v="James Callis"/>
        <s v="Karl E. Landler"/>
        <s v="Nirut Sirichanya"/>
        <s v="Antoni Corone"/>
        <s v="Jacqueline McKenzie"/>
        <s v="Blanchard Ryan"/>
        <s v="Adam Baldwin"/>
        <s v="Trey Parker"/>
        <s v="Marina Golbahari"/>
        <s v="Ron Howard"/>
        <s v="Dominic Flores"/>
        <s v="America Ferrera"/>
        <s v="Lee Majors"/>
        <s v="Jonathan Brandis"/>
        <s v="Stephen Carr"/>
        <s v="Tim Holmes"/>
        <s v="Vidya Balan"/>
        <s v="Ivana Baquero"/>
        <s v="Cole Hauser"/>
        <s v="Nat Wolff"/>
        <s v="Micah Sloat"/>
        <s v="Sprague Grayden"/>
        <s v="Johanna Braddy"/>
        <s v="Matt Shively"/>
        <s v="Richard Cabral"/>
        <s v="Bobby Lee"/>
        <s v="Erick Avari"/>
        <s v="D.B. Woodside"/>
        <s v="Scott Mechlowicz"/>
        <s v="Tyler James Williams"/>
        <s v="Michael Smiley"/>
        <s v="Angus Scrimm"/>
        <s v="Mark Margolis"/>
        <s v="Divine"/>
        <s v="Don Brooks"/>
        <s v="Mel Blanc"/>
        <s v="Cary-Hiroyuki Tagawa"/>
        <s v="Janet Jackson"/>
        <s v="Ray Winstone"/>
        <s v="John Heard"/>
        <s v="Heather O'Rourke"/>
        <s v="Sasha Roiz"/>
        <s v="Rumi Hiiragi"/>
        <s v="Kath Soucie"/>
        <s v="Wanda Sykes"/>
        <s v="Art Hindle"/>
        <s v="John Karyus"/>
        <s v="Shane Black"/>
        <s v="Topher Grace"/>
        <s v="Kurtwood Smith"/>
        <s v="Talulah Riley"/>
        <s v="Josh Wingate"/>
        <s v="Shane Carruth"/>
        <s v="Q'orianka Kilcher"/>
        <s v="Gary Weeks"/>
        <s v="Dax Flame"/>
        <s v="Cameron Monaghan"/>
        <s v="Pamela Reed"/>
        <s v="Janet Leigh"/>
        <s v="Lauren Ambrose"/>
        <s v="Giancarlo Giannini"/>
        <s v="Luke Newberry"/>
        <s v="Aaliyah"/>
        <s v="Emily Rios"/>
        <s v="Lindsay Kay Hayward"/>
        <s v="Roy Billing"/>
        <s v="M. Emmet Walsh"/>
        <s v="Oliver James"/>
        <s v="Steven Bauer"/>
        <s v="Amber Valletta"/>
        <s v="Victor Rasuk"/>
        <s v="Sierra McCormick"/>
        <s v="Lili Taylor"/>
        <s v="Corinna Harney"/>
        <s v="Jeremy Davies"/>
        <s v="Bokeem Woodbine"/>
        <s v="Diedrich Bader"/>
        <s v="Robert Pine"/>
        <s v="Bob Neill"/>
        <s v="Mike Figueroa"/>
        <s v="Bill Maher"/>
        <s v="Laura Morante"/>
        <s v="Romola Garai"/>
        <s v="Wendi McLendon-Covey"/>
        <s v="Roger Rees"/>
        <s v="Jeremy W. Auman"/>
        <s v="Rosie Perez"/>
        <s v="Miguel Ferrer"/>
        <s v="Jay Mohr"/>
        <s v="Ben Gazzara"/>
        <s v="Tippi Hedren"/>
        <s v="Mark Addy"/>
        <s v="Frank Langella"/>
        <s v="James Martin Kelly"/>
        <s v="Joan Allen"/>
        <s v="Numan Acar"/>
        <s v="Haley Ramm"/>
        <s v="Allison Dean"/>
        <s v="Elizabeth Daily"/>
        <s v="FranÃ§oise Yip"/>
        <s v="Moritz Bleibtreu"/>
        <s v="Jill Clayburgh"/>
        <s v="Mei MelanÃ§on"/>
        <s v="Tzi Ma"/>
        <s v="Mireille Enos"/>
        <s v="David Lyons"/>
        <s v="Harvey Fierstein"/>
        <s v="Corbin Allred"/>
        <s v="Collin Alfredo St. Dic"/>
        <s v="Amanda Detmer"/>
        <s v="Michael Emerson"/>
        <s v="Costas Mandylor"/>
        <s v="Regina Hall"/>
        <s v="Beau Mirchoff"/>
        <s v="Marisa Saks"/>
        <s v="Tisha Campbell-Martin"/>
        <s v="Miranda Cosgrove"/>
        <s v="Kelly Rutherford"/>
        <s v="Alison Brie"/>
        <s v="Norbert Ferrer"/>
        <s v="Scott Glenn"/>
        <s v="Jon Seda"/>
        <s v="Jon Gries"/>
        <s v="Lilli Lavine"/>
        <s v="Paul Guilfoyle"/>
        <s v="Takashi Shimura"/>
        <s v="Chris Noth"/>
        <s v="Katrina Bowden"/>
        <s v="James Wilcox"/>
        <s v="Peter Gallagher"/>
        <s v="Austin Pendleton"/>
        <s v="Glenn Plummer"/>
        <s v="Sam Waterston"/>
        <s v="Jason Alexander"/>
        <s v="Fann Wong"/>
        <s v="Xander Berkeley"/>
        <s v="Wei Zhao"/>
        <s v="Chris Zylka"/>
        <s v="Peter Serafinowicz"/>
        <s v="Brad William Henke"/>
        <s v="S. Epatha Merkerson"/>
        <s v="John Mahoney"/>
        <s v="Noah Taylor"/>
        <s v="Rachel Dratch"/>
        <s v="Tate Donovan"/>
        <s v="Peter McNamara"/>
        <s v="The Dalai Lama"/>
        <s v="Sook-Yin Lee"/>
        <s v="Bobbie Phillips"/>
        <s v="Kathleen Freeman"/>
        <s v="Rupert Everett"/>
        <s v="James Kyson"/>
        <s v="Edgar Arreola"/>
        <s v="Eric Sheffer Stevens"/>
        <s v="Danielle Kotch"/>
        <s v="Laila Haley"/>
        <s v="Jeffrey Falcon"/>
        <s v="Albert Finney"/>
        <s v="David Zayas"/>
        <s v="Tommy Pallotta"/>
        <s v="Sonja Sohn"/>
        <s v="Leonor Varela"/>
        <s v="Dustin Milligan"/>
        <s v="Anil Kapoor"/>
        <s v="Derick Martini"/>
        <s v="Michael Greyeyes"/>
        <s v="Chris Elliott"/>
        <s v="Rick Yune"/>
        <s v="Adriana Caselotti"/>
        <s v="Nehemiah Persoff"/>
        <s v="Ashley Williams"/>
        <s v="Nathalie Fay"/>
        <s v="Roma Downey"/>
        <s v="Jamie Kennedy"/>
        <s v="Aidan Quinn"/>
        <s v="Heather Matarazzo"/>
        <s v="Udo Kier"/>
        <s v="Melissa Sagemiller"/>
        <s v="Cheryl Hines"/>
        <s v="Joan Rivers"/>
        <s v="Ariana Richards"/>
        <s v="Miranda Richardson"/>
        <s v="Bunta Sugawara"/>
        <s v="Michael J. Pollard"/>
        <s v="Hulk Hogan"/>
        <s v="Connor Paolo"/>
        <s v="Marshall Bell"/>
        <s v="LeVar Burton"/>
        <s v="Jake Busey"/>
        <s v="Snoop Dogg"/>
        <s v="Martin Starr"/>
        <s v="Sam Shepard"/>
        <s v="William Hootkins"/>
        <s v="Cassie Ventura"/>
        <s v="Alyson Stoner"/>
        <s v="Ryan Guzman"/>
        <s v="Brian Bosworth"/>
        <s v="Jeremy Irvine"/>
        <s v="Lawrence Gilliard Jr."/>
        <s v="Aldis Hodge"/>
        <s v="Kevin Alejandro"/>
        <s v="Chris Klein"/>
        <s v="Nathan Lane"/>
        <s v="Ally Sheedy"/>
        <s v="Alicja Bachleda"/>
        <s v="Clifton Collins Jr."/>
        <s v="Joel Courtney"/>
        <s v="Chemeeka Walker"/>
        <s v="Geoffrey Arend"/>
        <s v="Scott Baio"/>
        <s v="Margot Kidder"/>
        <s v="Julian Richings"/>
        <s v="Gregory Scott Cummins"/>
        <s v="Danny Strong"/>
        <s v="Saif Ali Khan"/>
        <s v="Bebe Neuwirth"/>
        <s v="Katy Mixon"/>
        <s v="Michael Wincott"/>
        <s v="Brad Garrett"/>
        <s v="MÃ­a Maestro"/>
        <s v="Tom Everett Scott"/>
        <s v="Greg Ayres"/>
        <s v="Alex Gibney"/>
        <s v="Jeremy Shada"/>
        <s v="John Astin"/>
        <s v="Kevin Nash"/>
        <s v="Paige Turco"/>
        <s v="Nick Stahl"/>
        <s v="Gunnar Hansen"/>
        <s v="Mackenzie Davis"/>
        <s v="Marco TreviÃ±o"/>
        <s v="Anwar Congo"/>
        <s v="Curtis Armstrong"/>
        <s v="Richard E. Grant"/>
        <s v="Ximena Ayala"/>
        <s v="Violante Placido"/>
        <s v="Shawna Waldron"/>
        <s v="John Beasley"/>
        <s v="Julianna Guill"/>
        <s v="BÃ©rÃ©nice Bejo"/>
        <s v="Qi Shu"/>
        <s v="Beau Bridges"/>
        <s v="Marie-JosÃ©e Croze"/>
        <s v="Shiri Appleby"/>
        <s v="Kenneth Tobey"/>
        <s v="Luke Bracey"/>
        <s v="Myrna Loy"/>
        <s v="Catriona MacColl"/>
        <s v="Craig Ferguson"/>
        <s v="Joel McHale"/>
        <s v="Heather Donahue"/>
        <s v="Catherine Dyer"/>
        <s v="Noah Danby"/>
        <s v="Isaac Hempstead Wright"/>
        <s v="Richard Johnson"/>
        <s v="William Holden"/>
        <s v="Anita Page"/>
        <s v="Shari Albert"/>
        <s v="Vincent Gallo"/>
        <s v="Ohad Knoller"/>
        <s v="William Joseph Elk III"/>
        <s v="Nolan Gerard Funk"/>
        <s v="Sean Hayes"/>
        <s v="Ulrich Thomsen"/>
        <s v="Jean-Baptiste Maunier"/>
        <s v="Fereshteh Sadre Orafaiy"/>
        <s v="Bradley Whitford"/>
        <s v="Daniel Sharman"/>
        <s v="Glenn Morshower"/>
        <s v="Byron Mann"/>
        <s v="Laura Ramsey"/>
        <s v="Christine Taylor"/>
        <s v="Seymour Cassel"/>
        <s v="Steve Irwin"/>
        <s v="KÃ´ji Yakusho"/>
        <s v="Stephen Graham"/>
        <s v="Shailene Woodley"/>
        <s v="Fernanda Andrade"/>
        <s v="Mem Ferda"/>
        <s v="Sayed Badreya"/>
        <s v="Alice Greczyn"/>
        <s v="Gabriel Millman"/>
        <s v="Eartha Kitt"/>
        <s v="Stephen Rea"/>
        <s v="Lynn Cohen"/>
        <s v="Craig T. Nelson"/>
        <s v="Amber Stevens West"/>
        <s v="Krista Allen"/>
        <s v="Brendan Fehr"/>
        <s v="Isabella Rossellini"/>
        <s v="Pfeifer Brown"/>
        <s v="Deborah Kara Unger"/>
        <s v="Daniel von Bargen"/>
        <s v="Kate Maberly"/>
        <s v="Chris Marquette"/>
        <s v="Adrian Martinez"/>
        <s v="Alice Olivia Clarke"/>
        <s v="Emir Kusturica"/>
        <s v="Kang-ho Song"/>
        <s v="Michael Joiner"/>
        <s v="Tony Chiu Wai Leung"/>
        <s v="Toni Servillo"/>
        <s v="Gloria Grahame"/>
        <s v="Michael McKean"/>
        <s v="John Enos III"/>
        <s v="Craig Stark"/>
        <s v="Marsha Thomason"/>
        <s v="Jessica Lowndes"/>
        <s v="Olivia Williams"/>
        <s v="Jeff Kober"/>
        <s v="Aidan Turner"/>
        <s v="Temple Grandin"/>
        <s v="Doona Bae"/>
        <s v="Lena Dunham"/>
        <s v="Manish Dayal"/>
        <s v="Thomas Bo Larsen"/>
        <s v="James Brolin"/>
        <s v="Matthew Settle"/>
        <s v="Nicole Ari Parker"/>
        <s v="Curtiss Cook"/>
        <s v="Martin Kove"/>
        <s v="Mustafa Haidari"/>
        <s v="Nataniel SÃ¡nchez"/>
        <s v="Rita Hayworth"/>
        <s v="Seychelle Gabriel"/>
        <s v="Caleb Landry Jones"/>
        <s v="Wes Studi"/>
        <s v="David Masterson"/>
        <s v="Irvin Kershner"/>
        <s v="Jeff Fahey"/>
        <s v="Andy Lau"/>
        <s v="Joseph Campanella"/>
        <s v="Roxanne McKee"/>
        <s v="Sarunyu Wongkrachang"/>
        <s v="Jason Robards"/>
        <s v="Eva Amurri Martino"/>
        <s v="Peter Fonda"/>
        <s v="Joe Don Baker"/>
        <s v="Clayton Snyder"/>
        <s v="Melina Kanakaredes"/>
        <s v="Tiago Riani"/>
        <s v="Tasha Smith"/>
        <s v="Danny Pino"/>
        <s v="Fay Masterson"/>
        <s v="Blythe Danner"/>
        <s v="Nawazuddin Siddiqui"/>
        <s v="Kelly Carlson"/>
        <s v="Mike Howard"/>
        <s v="Jennifer Esposito"/>
        <s v="Steve Bastoni"/>
        <s v="Ki Hong Lee"/>
        <s v="Paul Brooke"/>
        <s v="Lane Smith"/>
        <s v="Merritt Wever"/>
        <s v="Debra Messing"/>
        <s v="Steven Mackintosh"/>
        <s v="Sara Forestier"/>
        <s v="Keisha Castle-Hughes"/>
        <s v="Mark Valley"/>
        <s v="Darci Kistler"/>
        <s v="Shirley Henderson"/>
        <s v="George Coe"/>
        <s v="Geraldine Chaplin"/>
        <s v="Tommy Sheppard"/>
        <s v="Fionnula Flanagan"/>
        <s v="Jim Carter"/>
        <s v="Christo Jivkov"/>
        <s v="Armin Mueller-Stahl"/>
        <s v="Francesca Capaldi"/>
        <s v="David Hyde Pierce"/>
        <s v="Karen Allen"/>
        <s v="Emilia Fox"/>
        <s v="Gladys Cooper"/>
        <s v="Yuri Lowenthal"/>
        <s v="George Carlin"/>
        <s v="Dong-gun Jang"/>
        <s v="Jon Foo"/>
        <s v="Mark Duplass"/>
        <s v="Laura Harring"/>
        <s v="Rhys Wakefield"/>
        <s v="Roger Allam"/>
        <s v="Kirby Heyborne"/>
        <s v="Jason London"/>
        <s v="Iko Uwais"/>
        <s v="Pam Ferris"/>
        <s v="Johannes Silberschneider"/>
        <s v="John Kapelos"/>
        <s v="Richard Burton"/>
        <s v="Alun Armstrong"/>
        <s v="BelÃ©n Rueda"/>
        <s v="Tina Desai"/>
        <s v="Alex Huszar"/>
        <s v="Sean Lennon"/>
        <s v="Blair Brown"/>
        <s v="W. Earl Brown"/>
        <s v="Albert Brooks"/>
        <s v="Gena Rowlands"/>
        <s v="Mahadeo Shivraj"/>
        <s v="Jacob Tremblay"/>
        <s v="Eleanor Parker"/>
        <s v="Tim Conway"/>
        <s v="Caroline Munro"/>
        <s v="William Baldwin"/>
        <s v="James Urbaniak"/>
        <s v="Judith Chapman"/>
        <s v="Caroline Dhavernas"/>
        <s v="Emma Watson"/>
        <s v="Bill Johnson"/>
        <s v="Arliss Howard"/>
        <s v="Donald Glover"/>
        <s v="Phoebe Legere"/>
        <s v="Ed Skrein"/>
        <s v="Darryl Hunt"/>
        <s v="Michel Robin"/>
        <s v="Romany Malco"/>
        <s v="Matt Bennett"/>
        <s v="Ocean James"/>
        <s v="Tony Cox"/>
        <s v="Angell Conwell"/>
        <s v="Cem Yilmaz"/>
        <s v="Kristin Lehman"/>
        <s v="Jack Davenport"/>
        <s v="Ulrich Tukur"/>
        <s v="Lena Horne"/>
        <s v="Margaret Hamilton"/>
        <s v="Marilyn Rising"/>
        <s v="Eric Johnson"/>
        <s v="Emily Podleski"/>
        <s v="Colin Salmon"/>
        <s v="Mitch Pileggi"/>
        <s v="Ricky Schroder"/>
        <s v="Jim Meskimen"/>
        <s v="Meg Foster"/>
        <s v="Charlyne Yi"/>
        <s v="Misha Gabriel Hamilton"/>
        <s v="Levon Helm"/>
        <s v="Kyle Hebert"/>
        <s v="Sophia Myles"/>
        <s v="Michael Gross"/>
        <s v="Shelley Duvall"/>
        <s v="Gavin MacLeod"/>
        <s v="Jane Goodall"/>
        <s v="Mia Sara"/>
        <s v="Karra Elejalde"/>
        <s v="Ornella Muti"/>
        <s v="Randy Wayne"/>
        <s v="Vincent Schiavelli"/>
        <s v="Ariel Hsing"/>
        <s v="Ronny Cox"/>
        <s v="Del Zamora"/>
        <s v="Zack Ward"/>
        <s v="Michael O'Neill"/>
        <s v="Amy Schumer"/>
        <s v="Tshewang Dendup"/>
        <s v="Walter Koenig"/>
        <s v="Reba McEntire"/>
        <s v="Otto Jespersen"/>
        <s v="Noah Emmerich"/>
        <s v="Kimberly J. Brown"/>
        <s v="Sasha Alexander"/>
        <s v="David Gant"/>
        <s v="Dorian Missick"/>
        <s v="Fran Drescher"/>
        <s v="Finn Wittrock"/>
        <s v="Raoul Bova"/>
        <s v="Theo James"/>
        <s v="Craig Parker"/>
        <s v="Olivier Martinez"/>
        <s v="Shelley Hennig"/>
        <s v="Christian Clemenson"/>
        <s v="Dan Futterman"/>
        <s v="Marley Shelton"/>
        <s v="Sheryl Lee"/>
        <s v="Brenda Fricker"/>
        <s v="Nicholas Lea"/>
        <s v="Lew Temple"/>
        <s v="Tim Meadows"/>
        <s v="Sandra Ellis Lafferty"/>
        <s v="Charlie Rowe"/>
        <s v="Hal Holbrook"/>
        <s v="Ari Folman"/>
        <s v="Bashar Rahal"/>
        <s v="Cory Hardrict"/>
        <s v="Carole Bouquet"/>
        <s v="Matt Frewer"/>
        <s v="Vanessa Lengies"/>
        <s v="John Robinson"/>
        <s v="Laura-Leigh"/>
        <s v="Rita Moreno"/>
        <s v="Treat Williams"/>
        <s v="Bruno Kirby"/>
        <s v="Simon Abkarian"/>
        <s v="Jessie T. Usher"/>
        <s v="Daniel Stern"/>
        <s v="Callie Thorne"/>
        <s v="Jessica ParÃ©"/>
        <s v="Rupert Grint"/>
        <s v="Saffron Burrows"/>
        <s v="Jacques Perrin"/>
        <s v="Yorick van Wageningen"/>
        <s v="Kathleen Wilhoite"/>
        <s v="Antony Starr"/>
        <s v="Alexis Dziena"/>
        <s v="Joe Cocker"/>
        <s v="Peter Capaldi"/>
        <s v="Sunny Mabrey"/>
        <s v="Maribel VerdÃº"/>
        <s v="Jennifer Freeman"/>
        <s v="Todd Stashwick"/>
        <s v="Jack Palance"/>
        <s v="Nicholas Rowe"/>
        <s v="Gerry Bednob"/>
        <s v="Kim Dickens"/>
      </sharedItems>
    </cacheField>
    <cacheField name="Director Name" numFmtId="0">
      <sharedItems count="1733">
        <s v="Jaume BalaguerÃ³"/>
        <s v="Timothy Hines"/>
        <s v="Gil Junger"/>
        <s v="Kevin Lima"/>
        <s v="Robert Moresco"/>
        <s v="Renny Harlin"/>
        <s v="Steve McQueen"/>
        <s v="Danny Boyle"/>
        <s v="Gary Winick"/>
        <s v="Mikael HÃ¥fstrÃ¶m"/>
        <s v="John Herzfeld"/>
        <s v="Richard Donner"/>
        <s v="Burr Steers"/>
        <s v="Li Zhang"/>
        <s v="John Singleton"/>
        <s v="Baltasar KormÃ¡kur"/>
        <s v="Myles Berkowitz"/>
        <s v="Morgan Neville"/>
        <s v="Risa Bramon Garcia"/>
        <s v="Stanley Kubrick"/>
        <s v="Roland Emmerich"/>
        <s v="Dinesh D'Souza"/>
        <s v="Kar-Wai Wong"/>
        <s v="Robert Luketic"/>
        <s v="Jon Lucas"/>
        <s v="Alejandro G. IÃ±Ã¡rritu"/>
        <s v="Phil Lord"/>
        <s v="Spike Lee"/>
        <s v="Anne Fletcher"/>
        <s v="Betty Thomas"/>
        <s v="Juan Carlos Fresnadillo"/>
        <s v="McG"/>
        <s v="Leonard Nimoy"/>
        <s v="Charles T. Kanganis"/>
        <s v="DJ Pooh"/>
        <s v="James Mangold"/>
        <s v="David Slade"/>
        <s v="Ruben Fleischer"/>
        <s v="Zack Snyder"/>
        <s v="Noam Murro"/>
        <s v="Demian Lichtenstein"/>
        <s v="Cristian Mungiu"/>
        <s v="Michael Lehmann"/>
        <s v="Brian Helgeland"/>
        <s v="Lloyd Bacon"/>
        <s v="Carl Rinsch"/>
        <s v="Peter Segal"/>
        <s v="Jonathan Levine"/>
        <s v="Marc Webb"/>
        <s v="Mark Christopher"/>
        <s v="Tom Schulman"/>
        <s v="Curtis Hanson"/>
        <s v="FranÃ§ois Ozon"/>
        <s v="Reed Cowan"/>
        <s v="Jon Avnet"/>
        <s v="Joel Schumacher"/>
        <s v="Shane Acker"/>
        <s v="Michael Polish"/>
        <s v="Adrian Lyne"/>
        <s v="Ron Howard"/>
        <s v="Chris Weitz"/>
        <s v="Richard Attenborough"/>
        <s v="John Lasseter"/>
        <s v="Robert Zemeckis"/>
        <s v="Mark Rosman"/>
        <s v="Steven Zaillian"/>
        <s v="David Cronenberg"/>
        <s v="Kevin Brodie"/>
        <s v="Rob Reiner"/>
        <s v="Sergio Leone"/>
        <s v="John Moore"/>
        <s v="Ridley Scott"/>
        <s v="Chris Koch"/>
        <s v="Richard Lester"/>
        <s v="Michael Tiddes"/>
        <s v="Michael Mayer"/>
        <s v="Penny Marshall"/>
        <s v="Kief Davidson"/>
        <s v="Nigel Cole"/>
        <s v="Keenen Ivory Wayans"/>
        <s v="Tyler Perry"/>
        <s v="F. Gary Gray"/>
        <s v="Michael Winterbottom"/>
        <s v="Seth MacFarlane"/>
        <s v="J.C. Chandor"/>
        <s v="Anton Corbijn"/>
        <s v="John Fortenberry"/>
        <s v="Wes Craven"/>
        <s v="Jack Sholder"/>
        <s v="Chuck Russell"/>
        <s v="Stephen Hopkins"/>
        <s v="David Lean"/>
        <s v="David Twohy"/>
        <s v="Robert Altman"/>
        <s v="James Ivory"/>
        <s v="Richard Linklater"/>
        <s v="Asghar Farhadi"/>
        <s v="Ethan Coen"/>
        <s v="Sam Raimi"/>
        <s v="Michael Ritchie"/>
        <s v="Tom Ford"/>
        <s v="Peter Hyams"/>
        <s v="Martin Lawrence"/>
        <s v="Brian Robbins"/>
        <s v="Todd Strauss-Schulson"/>
        <s v="Jean-Pierre Jeunet"/>
        <s v="John Glen"/>
        <s v="Scott Frank"/>
        <s v="Tony Goldwyn"/>
        <s v="Adam Shankman"/>
        <s v="Steven Spielberg"/>
        <s v="Karyn Kusama"/>
        <s v="Stephen Gaghan"/>
        <s v="Hans Petter Moland"/>
        <s v="Steve Pink"/>
        <s v="Alexander Payne"/>
        <s v="Richard Curtis"/>
        <s v="Timur Bekmambetov"/>
        <s v="Clint Eastwood"/>
        <s v="Tom Shadyac"/>
        <s v="Steve Oedekerk"/>
        <s v="Julie Taymor"/>
        <s v="Mike McCoy"/>
        <s v="Craig R. Baxley"/>
        <s v="Spike Jonze"/>
        <s v="Bille Woodruff"/>
        <s v="Paul Weitz"/>
        <s v="Anne Fontaine"/>
        <s v="M. Night Shyamalan"/>
        <s v="Brett Ratner"/>
        <s v="Agnieszka Wojtowicz-Vosloo"/>
        <s v="Charles S. Dutton"/>
        <s v="Harald Zwart"/>
        <s v="Kevin Allen"/>
        <s v="Alejandro AmenÃ¡bar"/>
        <s v="Max FÃ¤rberbÃ¶ck"/>
        <s v="Charles Martin Smith"/>
        <s v="Wolfgang Petersen"/>
        <s v="Rob Bowman"/>
        <s v="Jim Abrahams"/>
        <s v="Katsuhiro Ã”tomo"/>
        <s v="Ron Clements"/>
        <s v="Rodrigo GarcÃ­a"/>
        <s v="Kevin Spacey"/>
        <s v="Rob Cohen"/>
        <s v="Geoffrey Sax"/>
        <s v="Oliver Stone"/>
        <s v="Miguel Arteta"/>
        <s v="Charles Shyer"/>
        <s v="Michael Mann"/>
        <s v="Claude Miller"/>
        <s v="Tim Burton"/>
        <s v="David Fincher"/>
        <s v="James Cameron"/>
        <s v="John Schultz"/>
        <s v="Colin Strause"/>
        <s v="Frank Marshall"/>
        <s v="Phil Traill"/>
        <s v="Kevin Bray"/>
        <s v="Mike Leigh"/>
        <s v="Billy Bob Thornton"/>
        <s v="Stefan Ruzowitzky"/>
        <s v="David Gordon Green"/>
        <s v="Cameron Crowe"/>
        <s v="Claudia Llosa"/>
        <s v="Uwe Boll"/>
        <s v="Eric Nicholas"/>
        <s v="Lee Tamahori"/>
        <s v="John Hamburg"/>
        <s v="Anthony Bell"/>
        <s v="Tim Hill"/>
        <s v="Mike Mitchell"/>
        <s v="Walt Becker"/>
        <s v="Milos Forman"/>
        <s v="Costa-Gavras"/>
        <s v="Sam Mendes"/>
        <s v="Piyush Dinker Pandya"/>
        <s v="George Lucas"/>
        <s v="Tony Kaye"/>
        <s v="David O. Russell"/>
        <s v="Sam Firstenberg"/>
        <s v="Les Mayfield"/>
        <s v="J.B. Rogers"/>
        <s v="Mary Harron"/>
        <s v="Jon Hurwitz"/>
        <s v="Jesse Dylan"/>
        <s v="Joe Roth"/>
        <s v="John Sayles"/>
        <s v="Sam Miller"/>
        <s v="Michael Haneke"/>
        <s v="Arthur Hiller"/>
        <s v="David Zucker"/>
        <s v="Courtney Solomon"/>
        <s v="Lone Scherfig"/>
        <s v="Barry Levinson"/>
        <s v="Oliver Parker"/>
        <s v="Lasse HallstrÃ¶m"/>
        <s v="Luis Llosa"/>
        <s v="Dwight H. Little"/>
        <s v="Harold Ramis"/>
        <s v="Don Bluth"/>
        <s v="Adam McKay"/>
        <s v="Luis Mandoki"/>
        <s v="Alan Parker"/>
        <s v="John Landis"/>
        <s v="Andy Tennant"/>
        <s v="John R. Leonetti"/>
        <s v="Will Gluck"/>
        <s v="George Sidney"/>
        <s v="Woody Allen"/>
        <s v="Duke Johnson"/>
        <s v="Mike Cahill"/>
        <s v="Dena Seidel"/>
        <s v="Anthony Powell"/>
        <s v="Peter Howitt"/>
        <s v="Peyton Reed"/>
        <s v="Denzel Washington"/>
        <s v="Eric Darnell"/>
        <s v="Wayne Wang"/>
        <s v="Francis Ford Coppola"/>
        <s v="Mel Gibson"/>
        <s v="Gonzalo LÃ³pez-Gallego"/>
        <s v="Fred Walton"/>
        <s v="Matt Maiellaro"/>
        <s v="Elizabeth Allen Rosenbaum"/>
        <s v="Nicholas Jarecki"/>
        <s v="Brian Levant"/>
        <s v="Ben Affleck"/>
        <s v="Mark Pellington"/>
        <s v="Michael Bay"/>
        <s v="NimrÃ³d Antal"/>
        <s v="Gene Teigland"/>
        <s v="Frank Coraci"/>
        <s v="Luc Besson"/>
        <s v="Sarah Smith"/>
        <s v="John Erick Dowdle"/>
        <s v="James L. Brooks"/>
        <s v="Kay Pollak"/>
        <s v="Jean-FranÃ§ois Richet"/>
        <s v="David Bowers"/>
        <s v="Irwin Winkler"/>
        <s v="Gary Trousdale"/>
        <s v="John Putch"/>
        <s v="James Manera"/>
        <s v="Joe Wright"/>
        <s v="Joe Cornish"/>
        <s v="Kirsten Sheridan"/>
        <s v="John Wells"/>
        <s v="Jay Roach"/>
        <s v="Baz Luhrmann"/>
        <s v="Paul Schrader"/>
        <s v="Joan Chen"/>
        <s v="Joss Whedon"/>
        <s v="Paul W.S. Anderson"/>
        <s v="Joby Harold"/>
        <s v="Pan Nalin"/>
        <s v="S.S. Rajamouli"/>
        <s v="Chris Noonan"/>
        <s v="George Miller"/>
        <s v="Bob Clark"/>
        <s v="Michael McCullers"/>
        <s v="Mathieu Kassovitz"/>
        <s v="Patrick Read Johnson"/>
        <s v="Leslye Headland"/>
        <s v="Jeff Tremaine"/>
        <s v="Werner Herzog"/>
        <s v="Terry Zwigoff"/>
        <s v="Jake Kasdan"/>
        <s v="Jason Bateman"/>
        <s v="David E. Talbert"/>
        <s v="Wych Kaosayananda"/>
        <s v="Todd Graff"/>
        <s v="Danny Pang"/>
        <s v="Tim Story"/>
        <s v="Kevin Rodney Sullivan"/>
        <s v="Steve Gomer"/>
        <s v="John McTiernan"/>
        <s v="Michael Caton-Jones"/>
        <s v="Julian Schnabel"/>
        <s v="Christopher Nolan"/>
        <s v="Louis Morneau"/>
        <s v="Jonathan Liebesman"/>
        <s v="Benson Lee"/>
        <s v="Roger Christian"/>
        <s v="Peter Berg"/>
        <s v="Michel Gondry"/>
        <s v="Daniel Barnz"/>
        <s v="Sylvio Tabet"/>
        <s v="Benh Zeitlin"/>
        <s v="Richard LaGravenese"/>
        <s v="Mike Judge"/>
        <s v="Julian Jarrold"/>
        <s v="Steve Hickner"/>
        <s v="Frank Sebastiano"/>
        <s v="Jay Chandrasekhar"/>
        <s v="Rowan Joffe"/>
        <s v="John Carney"/>
        <s v="Mike Mills"/>
        <s v="IstvÃ¡n SzabÃ³"/>
        <s v="Alejandro Monteverde"/>
        <s v="Jonathan Demme"/>
        <s v="Gurinder Chadha"/>
        <s v="Joe Camp"/>
        <s v="Christopher Guest"/>
        <s v="Justin Lin"/>
        <s v="Raja Gosnell"/>
        <s v="Martin Brest"/>
        <s v="Tony Scott"/>
        <s v="Martin Campbell"/>
        <s v="Panos Cosmatos"/>
        <s v="Gina Prince-Bythewood"/>
        <s v="Barry W. Blaustein"/>
        <s v="Russ Meyer"/>
        <s v="Chris Columbus"/>
        <s v="Dennis Dugan"/>
        <s v="Shawn Levy"/>
        <s v="Don Hall"/>
        <s v="Ken Kwapis"/>
        <s v="John Whitesell"/>
        <s v="Barry Sonnenfeld"/>
        <s v="John Carpenter"/>
        <s v="Peter Hewitt"/>
        <s v="Stephen Herek"/>
        <s v="Stephen Daldry"/>
        <s v="Jonathan Glazer"/>
        <s v="Jez Butterworth"/>
        <s v="Paul Verhoeven"/>
        <s v="Glen Morgan"/>
        <s v="Scott Cooper"/>
        <s v="Kasi Lemmons"/>
        <s v="Mike Binder"/>
        <s v="Craig Brewer"/>
        <s v="Darren Aronofsky"/>
        <s v="Stephen Norrington"/>
        <s v="Guillermo del Toro"/>
        <s v="David S. Goyer"/>
        <s v="Josh Gordon"/>
        <s v="Hugh Wilson"/>
        <s v="Mel Brooks"/>
        <s v="Fernando Meirelles"/>
        <s v="Scott Marshall"/>
        <s v="Bob Rafelson"/>
        <s v="Edward Zwick"/>
        <s v="Taylor Hackford"/>
        <s v="Guillaume Canet"/>
        <s v="Newt Arnold"/>
        <s v="Paul Greengrass"/>
        <s v="Ted Demme"/>
        <s v="Karen Moncrieff"/>
        <s v="John Stockwell"/>
        <s v="Steve Taylor"/>
        <s v="Jeremy Saulnier"/>
        <s v="Derek Cianfrance"/>
        <s v="Mort Nathan"/>
        <s v="Emilio Estevez"/>
        <s v="Norman Jewison"/>
        <s v="Ben Younger"/>
        <s v="Byron Howard"/>
        <s v="Jean-Paul Rappeneau"/>
        <s v="Stephen Kay"/>
        <s v="Paul Thomas Anderson"/>
        <s v="Joe Berlinger"/>
        <s v="Reginald Hudlin"/>
        <s v="Larry Charles"/>
        <s v="Catherine Gund"/>
        <s v="Wes Anderson"/>
        <s v="Randall Miller"/>
        <s v="Lana Wachowski"/>
        <s v="Frank Oz"/>
        <s v="Michael Moore"/>
        <s v="Susan Seidelman"/>
        <s v="Robert Iscove"/>
        <s v="Kimberly Peirce"/>
        <s v="Rachel Perkins"/>
        <s v="Mark Andrews"/>
        <s v="Terry Gilliam"/>
        <s v="Jonathan Mostow"/>
        <s v="Alan Rudolph"/>
        <s v="Daryl Wein"/>
        <s v="Camille Delamarre"/>
        <s v="Ronny Yu"/>
        <s v="Paul Feig"/>
        <s v="Gabor Csupo"/>
        <s v="Beeban Kidron"/>
        <s v="Sharon Maguire"/>
        <s v="Richard Dutcher"/>
        <s v="James Bridges"/>
        <s v="Jane Campion"/>
        <s v="Martin Scorsese"/>
        <s v="Ang Lee"/>
        <s v="Jonathan Kaplan"/>
        <s v="John Woo"/>
        <s v="Allen Hughes"/>
        <s v="Scott Ziehl"/>
        <s v="John Crowley"/>
        <s v="Michael Corrente"/>
        <s v="Antoine Fuqua"/>
        <s v="Takeshi Kitano"/>
        <s v="Jamal Hill"/>
        <s v="Jim Sheridan"/>
        <s v="Rick Famuyiwa"/>
        <s v="Blair Hayes"/>
        <s v="Tom Brady"/>
        <s v="Jorge RamÃ­rez SuÃ¡rez"/>
        <s v="Vincent Gallo"/>
        <s v="Gregor Jordan"/>
        <s v="Walter Hill"/>
        <s v="Paul Hunter"/>
        <s v="Warren Beatty"/>
        <s v="Rodrigo CortÃ©s"/>
        <s v="Steve Antin"/>
        <s v="Tom Putnam"/>
        <s v="Jamie Babbit"/>
        <s v="George Roy Hill"/>
        <s v="Angelina Jolie Pitt"/>
        <s v="Stephen Milburn Anderson"/>
        <s v="Darnell Martin"/>
        <s v="Justin Dillon"/>
        <s v="Harry Elfont"/>
        <s v="Nancy Walker"/>
        <s v="Bennett Miller"/>
        <s v="Joe Johnston"/>
        <s v="Anthony Russo"/>
        <s v="John Madden"/>
        <s v="Jerry Jameson"/>
        <s v="Nadine Labaki"/>
        <s v="James Fargo"/>
        <s v="Matt Piedmont"/>
        <s v="Christian Alvart"/>
        <s v="George Hickenlooper"/>
        <s v="Brad Silberling"/>
        <s v="Phillip Noyce"/>
        <s v="Bart Freundlich"/>
        <s v="Lawrence Guterman"/>
        <s v="Brad Peyton"/>
        <s v="Mark Dindal"/>
        <s v="Pitof"/>
        <s v="Neill Dela Llana"/>
        <s v="John Waters"/>
        <s v="David R. Ellis"/>
        <s v="Mor Loushy"/>
        <s v="Nicholas Hytner"/>
        <s v="Walter Salles"/>
        <s v="James David Pasternak"/>
        <s v="Stephen Frears"/>
        <s v="Deon Taylor"/>
        <s v="Andrew Davis"/>
        <s v="Alex Zamm"/>
        <s v="Roger Michell"/>
        <s v="Neill Blomkamp"/>
        <s v="Mike van Diem"/>
        <s v="Hugh Hudson"/>
        <s v="Jon Poll"/>
        <s v="Mike Nichols"/>
        <s v="Kevin Smith"/>
        <s v="Andy Cadiff"/>
        <s v="Michael Apted"/>
        <s v="E.L. Katz"/>
        <s v="Bradley Parker"/>
        <s v="Rob Marshall"/>
        <s v="Peter Lord"/>
        <s v="Daniel Espinosa"/>
        <s v="Majid Majidi"/>
        <s v="Alfonso CuarÃ³n"/>
        <s v="Tom Holland"/>
        <s v="John Lafia"/>
        <s v="Hugh Johnson"/>
        <s v="Atom Egoyan"/>
        <s v="Vivek Agnihotri"/>
        <s v="Clark Gregg"/>
        <s v="Josh Trank"/>
        <s v="Rafa Lara"/>
        <s v="Kenneth Branagh"/>
        <s v="Harold Becker"/>
        <s v="Raymond De Felitta"/>
        <s v="Gil Kenan"/>
        <s v="Matt Dillon"/>
        <s v="Chuan Lu"/>
        <s v="Neema Barnette"/>
        <s v="Louis Leterrier"/>
        <s v="David Dobkin"/>
        <s v="Olivier Assayas"/>
        <s v="Joseph L. Mankiewicz"/>
        <s v="Jonathan Frakes"/>
        <s v="Tom Tykwer"/>
        <s v="Cody Cameron"/>
        <s v="Matt Reeves"/>
        <s v="Amy Heckerling"/>
        <s v="Thomas Carter"/>
        <s v="Anthony Minghella"/>
        <s v="Deb Hagan"/>
        <s v="Olivier Megaton"/>
        <s v="Joey Lauren Adams"/>
        <s v="Craig Zobel"/>
        <s v="Simon West"/>
        <s v="John Milius"/>
        <s v="Richard Fleischer"/>
        <s v="Peter Landesman"/>
        <s v="Sara Sugarman"/>
        <s v="James Foley"/>
        <s v="Michael Lembeck"/>
        <s v="Steven Soderbergh"/>
        <s v="Hans Canosa"/>
        <s v="Jon Turteltaub"/>
        <s v="Jon Amiel"/>
        <s v="Agnieszka Holland"/>
        <s v="Henry Selick"/>
        <s v="Rob Pritts"/>
        <s v="Shana Feste"/>
        <s v="Peter Billingsley"/>
        <s v="Angelo Pizzo"/>
        <s v="Alex Kendrick"/>
        <s v="David McNally"/>
        <s v="Andrzej Bartkowiak"/>
        <s v="Tim Robbins"/>
        <s v="Mark Neveldine"/>
        <s v="Paul Haggis"/>
        <s v="Antonio Banderas"/>
        <s v="Glenn Ficarra"/>
        <s v="Benjamin Dickinson"/>
        <s v="Ryan Coogler"/>
        <s v="Michael Gornick"/>
        <s v="Sidney Lumet"/>
        <s v="Peter Faiman"/>
        <s v="John Cornell"/>
        <s v="Simon Wincer"/>
        <s v="Preston A. Whitmore II"/>
        <s v="Tamra Davis"/>
        <s v="Roger Kumble"/>
        <s v="Jeff Wadlow"/>
        <s v="Vincenzo Natali"/>
        <s v="Matthew O'Callaghan"/>
        <s v="Yimou Zhang"/>
        <s v="Jay Duplass"/>
        <s v="Angela Robinson"/>
        <s v="Fred Savage"/>
        <s v="Steve Carr"/>
        <s v="Sean Anders"/>
        <s v="Jean-Marc VallÃ©e"/>
        <s v="Damien Dante Wayans"/>
        <s v="Lars von Trier"/>
        <s v="Kevin Costner"/>
        <s v="Dan Fogelman"/>
        <s v="Roger Donaldson"/>
        <s v="Ron Shelton"/>
        <s v="Alex Proyas"/>
        <s v="Blake Edwards"/>
        <s v="Aaron Seltzer"/>
        <s v="Michael Spierig"/>
        <s v="Niels Arden Oplev"/>
        <s v="Alan Cohn"/>
        <s v="Shane Meadows"/>
        <s v="Peter Weir"/>
        <s v="Tommy Wirkola"/>
        <s v="Thomas Vinterberg"/>
        <s v="James Wan"/>
        <s v="Danny DeVito"/>
        <s v="Molly Bernstein"/>
        <s v="Mimi Leder"/>
        <s v="Stephen Sommers"/>
        <s v="Peter Stebbings"/>
        <s v="Marc F. Adler"/>
        <s v="Scott Derrickson"/>
        <s v="Ken Scott"/>
        <s v="Morgan J. Freeman"/>
        <s v="Richard Raymond"/>
        <s v="Robert Rodriguez"/>
        <s v="Pierre Coffin"/>
        <s v="Alex Craig Mann"/>
        <s v="Rod Lurie"/>
        <s v="Adam Rifkin"/>
        <s v="Mike Bigelow"/>
        <s v="Scott Kalvert"/>
        <s v="Matt Bettinelli-Olpin"/>
        <s v="Guy Hamilton"/>
        <s v="Darren Grant"/>
        <s v="Thor Freudenthal"/>
        <s v="George A. Romero"/>
        <s v="Andrew Fleming"/>
        <s v="Sam Weisman"/>
        <s v="Marc Lawrence"/>
        <s v="Mamoru Hosoda"/>
        <s v="Romesh Sharma"/>
        <s v="Eric Leighton"/>
        <s v="Bob Saget"/>
        <s v="Jason Friedberg"/>
        <s v="Pierre Morel"/>
        <s v="D.J. Caruso"/>
        <s v="David Nutter"/>
        <s v="Neil Burger"/>
        <s v="Callie Khouri"/>
        <s v="Quentin Tarantino"/>
        <s v="Jon Gunn"/>
        <s v="Corey Yuen"/>
        <s v="Rawson Marshall Thurber"/>
        <s v="Jean-Jacques Mantello"/>
        <s v="Joseph Gordon-Levitt"/>
        <s v="Jeremy Leven"/>
        <s v="Oliver Blackburn"/>
        <s v="Mike Newell"/>
        <s v="Richard Kelly"/>
        <s v="Troy Nixey"/>
        <s v="Gary Fleder"/>
        <s v="Dave Borthwick"/>
        <s v="Neil Marshall"/>
        <s v="Sheldon Lettich"/>
        <s v="Bruce Beresford"/>
        <s v="George Gallo"/>
        <s v="John Patrick Shanley"/>
        <s v="Maurice Joyce"/>
        <s v="Kurt Voss"/>
        <s v="David Jacobson"/>
        <s v="Kris Isacsson"/>
        <s v="Oliver Hirschbiegel"/>
        <s v="Terence Young"/>
        <s v="Patrick Lussier"/>
        <s v="Gary Shore"/>
        <s v="Guy Maddin"/>
        <s v="Ivan Reitman"/>
        <s v="Daniel Lee"/>
        <s v="Hyung-rae Shim"/>
        <s v="James Wong"/>
        <s v="Matthew Robbins"/>
        <s v="Finn Taylor"/>
        <s v="Lawrence Kasdan"/>
        <s v="John Gatins"/>
        <s v="Bill Condon"/>
        <s v="Eric Styles"/>
        <s v="Pete Travis"/>
        <s v="Brian De Palma"/>
        <s v="Steven Brill"/>
        <s v="Nicolas Winding Refn"/>
        <s v="Michael Patrick Jann"/>
        <s v="Nick Gomez"/>
        <s v="Charles Stone III"/>
        <s v="Danny Leiner"/>
        <s v="Todd Phillips"/>
        <s v="King Vidor"/>
        <s v="Bruce Paltrow"/>
        <s v="Carroll Ballard"/>
        <s v="Peter Farrelly"/>
        <s v="Bobby Farrelly"/>
        <s v="Troy Miller"/>
        <s v="David Lynch"/>
        <s v="Tony Gilroy"/>
        <s v="Kevin Munroe"/>
        <s v="Dave Green"/>
        <s v="Damien O'Donnell"/>
        <s v="Ryan Murphy"/>
        <s v="Boris Rodriguez"/>
        <s v="Doug Liman"/>
        <s v="Stuart Gordon"/>
        <s v="Ellory Elkayem"/>
        <s v="Carlos Carrera"/>
        <s v="Jon Favreau"/>
        <s v="JosÃ© Padilha"/>
        <s v="Shekhar Kapur"/>
        <s v="Tommy O'Haver"/>
        <s v="Petter NÃ¦ss"/>
        <s v="Greg Coolidge"/>
        <s v="Jim Hanon"/>
        <s v="David Ayer"/>
        <s v="Gavin Hood"/>
        <s v="Jean-Jacques Annaud"/>
        <s v="Nicole Holofcener"/>
        <s v="Gaspar NoÃ©"/>
        <s v="Chris Wedge"/>
        <s v="Kurt Wimmer"/>
        <s v="Stefen Fangmeier"/>
        <s v="StÃ©phane Aubier"/>
        <s v="Don Siegel"/>
        <s v="Cal Brunker"/>
        <s v="Andrea Di Stefano"/>
        <s v="Michael Clancy"/>
        <s v="Jeff Schaffer"/>
        <s v="Kirk Jones"/>
        <s v="Dan Rush"/>
        <s v="Fede Alvarez"/>
        <s v="Alex Garland"/>
        <s v="Jon Hess"/>
        <s v="Stuart Baird"/>
        <s v="Johnnie To"/>
        <s v="Tom Vaughan"/>
        <s v="Christian Duguay"/>
        <s v="John Schlesinger"/>
        <s v="Stephan Elliott"/>
        <s v="Michael D. Sellers"/>
        <s v="Tom Dey"/>
        <s v="Paul Mazursky"/>
        <s v="Ernie Barbarash"/>
        <s v="Kevin Tancharoen"/>
        <s v="James Algar"/>
        <s v="Todd Haynes"/>
        <s v="Klaus Menzel"/>
        <s v="George Tillman Jr."/>
        <s v="Joel Zwick"/>
        <s v="Lajos Koltai"/>
        <s v="William Malone"/>
        <s v="Andrew Currie"/>
        <s v="Sam Taylor-Johnson"/>
        <s v="Eddie O'Flaherty"/>
        <s v="Youssef Delara"/>
        <s v="Steven Quale"/>
        <s v="Hironobu Sakaguchi"/>
        <s v="Gus Van Sant"/>
        <s v="Andrew Stanton"/>
        <s v="Marc Forster"/>
        <s v="Mark L. Lester"/>
        <s v="Richard Loncraine"/>
        <s v="Jerry Zucker"/>
        <s v="Jesse Peretz"/>
        <s v="Khalid Mohamed"/>
        <s v="Ole Christian Madsen"/>
        <s v="Marc Abraham"/>
        <s v="Kevin Hooks"/>
        <s v="Robert Schwentke"/>
        <s v="Alan Shapiro"/>
        <s v="Tony Bill"/>
        <s v="Dave Meyers"/>
        <s v="Herbert Ross"/>
        <s v="Jamie Travis"/>
        <s v="Dean Wright"/>
        <s v="Nicholas Stoller"/>
        <s v="Kate Connor"/>
        <s v="Seth Gordon"/>
        <s v="Allison Anders"/>
        <s v="Bill Paxton"/>
        <s v="Heidi Ewing"/>
        <s v="Mark Waters"/>
        <s v="Tom Green"/>
        <s v="Rachel Talalay"/>
        <s v="Jimmy Hayward"/>
        <s v="Peter Sollett"/>
        <s v="Gregory Hoblit"/>
        <s v="Marcus Raboy"/>
        <s v="Steve Miner"/>
        <s v="John Carl Buechler"/>
        <s v="Rob Hedden"/>
        <s v="Danny Steinmann"/>
        <s v="Joseph Zito"/>
        <s v="Craig Gillespie"/>
        <s v="Jeff Burr"/>
        <s v="Albert Hughes"/>
        <s v="Chris Buck"/>
        <s v="Courtney Hunt"/>
        <s v="Joshua Tickell"/>
        <s v="Josh Schwartz"/>
        <s v="Dean Parisot"/>
        <s v="Judd Apatow"/>
        <s v="Steven Shainberg"/>
        <s v="Karim AÃ¯nouz"/>
        <s v="Jon M. Chu"/>
        <s v="Ralph Ziman"/>
        <s v="Zach Braff"/>
        <s v="Andrew Niccol"/>
        <s v="Garry Marshall"/>
        <s v="Etan Cohen"/>
        <s v="Aaron Schneider"/>
        <s v="Tate Taylor"/>
        <s v="Ron Maxwell"/>
        <s v="Hoyt Yeatman"/>
        <s v="Mark Steven Johnson"/>
        <s v="Steve Beck"/>
        <s v="David Koepp"/>
        <s v="Vondie Curtis-Hall"/>
        <s v="Carmen Marron"/>
        <s v="Danny Cannon"/>
        <s v="Nick Hamm"/>
        <s v="Takao Okawara"/>
        <s v="Nanette Burstein"/>
        <s v="Dominic Sena"/>
        <s v="Victor Fleming"/>
        <s v="Vicente Amorim"/>
        <s v="John Hoffman"/>
        <s v="Wolfgang Becker"/>
        <s v="Mark Helfrich"/>
        <s v="George Clooney"/>
        <s v="Rob Letterman"/>
        <s v="Sue Corcoran"/>
        <s v="Davis Guggenheim"/>
        <s v="Randal Kleiser"/>
        <s v="Joe Dante"/>
        <s v="Phil Joanou"/>
        <s v="Greg Harrison"/>
        <s v="George Armitage"/>
        <s v="James Gunn"/>
        <s v="Eric Blakeney"/>
        <s v="Iain Softley"/>
        <s v="Ryan Fleck"/>
        <s v="Don Michael Paul"/>
        <s v="Dominique Othenin-Girard"/>
        <s v="Rob Zombie"/>
        <s v="Tommy Lee Wallace"/>
        <s v="Rick Rosenthal"/>
        <s v="Joe Chappelle"/>
        <s v="Diane Keaton"/>
        <s v="Peter Chelsom"/>
        <s v="Peter Webber"/>
        <s v="Paul Bolger"/>
        <s v="Todd Solondz"/>
        <s v="Joe Swanberg"/>
        <s v="Mark Illsley"/>
        <s v="Mikael Salomon"/>
        <s v="Johnny Remo"/>
        <s v="Bronwen Hughes"/>
        <s v="Daniel Barber"/>
        <s v="David Yates"/>
        <s v="James Toback"/>
        <s v="Christopher Scott Cherot"/>
        <s v="Chris Rock"/>
        <s v="Morten Tyldum"/>
        <s v="David Mirkin"/>
        <s v="Scott Hicks"/>
        <s v="Randall Wallace"/>
        <s v="Peter Jackson"/>
        <s v="Michael Cimino"/>
        <s v="John Cameron Mitchell"/>
        <s v="Steve Rash"/>
        <s v="Clive Barker"/>
        <s v="Mark Piznarski"/>
        <s v="Spencer Susser"/>
        <s v="Tuck Tucker"/>
        <s v="John Polson"/>
        <s v="Carl Franklin"/>
        <s v="Mel Smith"/>
        <s v="Kenny Ortega"/>
        <s v="Alexandre Aja"/>
        <s v="Russell Mulcahy"/>
        <s v="Douglas Aarniokoski"/>
        <s v="Andrew Morahan"/>
        <s v="David Palmer"/>
        <s v="Xavier Gens"/>
        <s v="Jason Eisener"/>
        <s v="Robert Townsend"/>
        <s v="Tim Johnson"/>
        <s v="Jodie Foster"/>
        <s v="Will Finn"/>
        <s v="David Boyd"/>
        <s v="Mike Disa"/>
        <s v="Cory Edwards"/>
        <s v="Steve James"/>
        <s v="Wil Shriner"/>
        <s v="Forest Whitaker"/>
        <s v="David Frankel"/>
        <s v="Florent-Emilio Siri"/>
        <s v="Eli Roth"/>
        <s v="Edgar Wright"/>
        <s v="Terry George"/>
        <s v="Genndy Tartakovsky"/>
        <s v="Mark Tonderai"/>
        <s v="David Duchovny"/>
        <s v="Vadim Perelman"/>
        <s v="Jaume Collet-Serra"/>
        <s v="George Jackson"/>
        <s v="Clare Kilner"/>
        <s v="Donald Petrie"/>
        <s v="Robert B. Weide"/>
        <s v="Dean DeBlois"/>
        <s v="Willard Huyck"/>
        <s v="Hayao Miyazaki"/>
        <s v="Justin Kerrigan"/>
        <s v="Francis Lawrence"/>
        <s v="Luca Guadagnino"/>
        <s v="Jessie Nelson"/>
        <s v="Douglas McGrath"/>
        <s v="Michael Martin"/>
        <s v="Jim Gillespie"/>
        <s v="Adam Goldberg"/>
        <s v="Bill Plympton"/>
        <s v="JirÃ­ Menzel"/>
        <s v="Steven R. Monroe"/>
        <s v="Jeff Garlin"/>
        <s v="Ray Griggs"/>
        <s v="Stuart Beattie"/>
        <s v="Steve Martino"/>
        <s v="Carlos Saldanha"/>
        <s v="Rodman Flender"/>
        <s v="Bryan Barber"/>
        <s v="R.J. Cutler"/>
        <s v="Dan Harris"/>
        <s v="Ol Parker"/>
        <s v="Karey Kirkpatrick"/>
        <s v="Tarsem Singh"/>
        <s v="Martin McDonagh"/>
        <s v="Neil Jordan"/>
        <s v="Brian Trenchard-Smith"/>
        <s v="Todd Field"/>
        <s v="Neil LaBute"/>
        <s v="Jon Kasdan"/>
        <s v="David Sington"/>
        <s v="Michael Rymer"/>
        <s v="Denis Villeneuve"/>
        <s v="Zak Penn"/>
        <s v="Ruba Nadda"/>
        <s v="Fenton Bailey"/>
        <s v="Pete Docter"/>
        <s v="Leigh Whannell"/>
        <s v="David Kellogg"/>
        <s v="Eugenio Derbez"/>
        <s v="Sean Penn"/>
        <s v="Joel Coen"/>
        <s v="Tobe Hooper"/>
        <s v="Wilson Yip"/>
        <s v="Robert Cary"/>
        <s v="Richard Eyre"/>
        <s v="Shane Black"/>
        <s v="Elaine May"/>
        <s v="Andrew Bergman"/>
        <s v="David Robert Mitchell"/>
        <s v="Stanley Kramer"/>
        <s v="Nancy Meyers"/>
        <s v="Anna Boden"/>
        <s v="Yash Chopra"/>
        <s v="Christopher McQuarrie"/>
        <s v="Bryan Singer"/>
        <s v="William Friedkin"/>
        <s v="Peter Kassovitz"/>
        <s v="Adam Marcus"/>
        <s v="Tom McLoughlin"/>
        <s v="James Isaac"/>
        <s v="Darren Stein"/>
        <s v="Jeannot Szwarc"/>
        <s v="Joseph Sargent"/>
        <s v="Victor Salva"/>
        <s v="Alison Maclean"/>
        <s v="John A. Davis"/>
        <s v="Ray Lawrence"/>
        <s v="Dennie Gordon"/>
        <s v="John Pasquin"/>
        <s v="Nick Cassavetes"/>
        <s v="Christopher Erskin"/>
        <s v="Mike Nawrocki"/>
        <s v="Ham Tran"/>
        <s v="Eric Brevig"/>
        <s v="John Dahl"/>
        <s v="Christian Carion"/>
        <s v="Nora Ephron"/>
        <s v="Salim Akil"/>
        <s v="Jason Reitman"/>
        <s v="Colin Trevorrow"/>
        <s v="Jason Alexander"/>
        <s v="Jean-Marie PoirÃ©"/>
        <s v="Jesse Vaughan"/>
        <s v="Kathryn Bigelow"/>
        <s v="Karan Johar"/>
        <s v="Mira Nair"/>
        <s v="Dan Cutforth"/>
        <s v="Edward Norton"/>
        <s v="Leslie Small"/>
        <s v="Matthew Vaughn"/>
        <s v="Larry Clark"/>
        <s v="Ben Wheatley"/>
        <s v="Michael Cuesta"/>
        <s v="Gary McKendry"/>
        <s v="Andrew Dominik"/>
        <s v="Roger Avary"/>
        <s v="John 'Bud' Cardos"/>
        <s v="Jeffrey W. Byrd"/>
        <s v="Barbet Schroeder"/>
        <s v="Chris Nahon"/>
        <s v="C. Jay Cox"/>
        <s v="Charles Herman-Wurmfeld"/>
        <s v="Patricia Rozema"/>
        <s v="Anurag Basu"/>
        <s v="Hark Tsui"/>
        <s v="Michael Dougherty"/>
        <s v="Stephen Chow"/>
        <s v="Teddy Chan"/>
        <s v="Mark Osborne"/>
        <s v="Jennifer Yuh Nelson"/>
        <s v="Kat Coiro"/>
        <s v="Luis Valdez"/>
        <s v="Salvador Carrasco"/>
        <s v="Jay Russell"/>
        <s v="Frank LaLoggia"/>
        <s v="Chan-wook Park"/>
        <s v="Jan de Bont"/>
        <s v="Tom Hanks"/>
        <s v="Trent Cooper"/>
        <s v="Fred Schepisi"/>
        <s v="CÃ©dric Klapisch"/>
        <s v="Aki KaurismÃ¤ki"/>
        <s v="Anand Tucker"/>
        <s v="Mike Figgis"/>
        <s v="Lee Daniels"/>
        <s v="Vic Armstrong"/>
        <s v="Scott Stewart"/>
        <s v="Tom Hooper"/>
        <s v="Luke Greenfield"/>
        <s v="David Nixon"/>
        <s v="Craig Bolotin"/>
        <s v="Drake Doremus"/>
        <s v="Robert Redford"/>
        <s v="Nick Hurran"/>
        <s v="Jonathan Dayton"/>
        <s v="Gillian Armstrong"/>
        <s v="Len Wiseman"/>
        <s v="Gene Quintano"/>
        <s v="Guy Ritchie"/>
        <s v="Bruce Dellis"/>
        <s v="James Mather"/>
        <s v="Michael Anderson"/>
        <s v="Hunter Richards"/>
        <s v="Steve Carver"/>
        <s v="Steve Buscemi"/>
        <s v="Rian Johnson"/>
        <s v="Catherine Hardwicke"/>
        <s v="Sofia Coppola"/>
        <s v="Janusz Kaminski"/>
        <s v="Emma-Kate Croghan"/>
        <s v="Brandon Camp"/>
        <s v="Theodore Witcher"/>
        <s v="Jeff Franklin"/>
        <s v="Nicholas Fackler"/>
        <s v="Michael Landon Jr."/>
        <s v="Peter Cattaneo"/>
        <s v="Paul McGuigan"/>
        <s v="JosÃ© Luis Valenzuela"/>
        <s v="Jorma Taccone"/>
        <s v="Ethan Maniquis"/>
        <s v="Akira Kurosawa"/>
        <s v="Paul Weiland"/>
        <s v="Henry Hobson"/>
        <s v="Gregory Jacobs"/>
        <s v="Sam Peckinpah"/>
        <s v="David S. Ward"/>
        <s v="Robert Stromberg"/>
        <s v="Harley Cokeliss"/>
        <s v="AndrÃ©s Muschietti"/>
        <s v="Ã‰mile Gaudreault"/>
        <s v="Phyllida Lloyd"/>
        <s v="Asger Leth"/>
        <s v="James Marsh"/>
        <s v="Justin Chadwick"/>
        <s v="Franck Khalfoun"/>
        <s v="Luc Jacquet"/>
        <s v="Dick Richards"/>
        <s v="Richard Benjamin"/>
        <s v="Kenneth Lonergan"/>
        <s v="Joshua Marston"/>
        <s v="Ira Sachs"/>
        <s v="Simon Wells"/>
        <s v="Menno Meyjes"/>
        <s v="David Raynr"/>
        <s v="Jerry Zaks"/>
        <s v="Robert Stevenson"/>
        <s v="Boaz Yakin"/>
        <s v="Ringo Lam"/>
        <s v="Lucky McKee"/>
        <s v="Niki Caro"/>
        <s v="Miranda July"/>
        <s v="Jacob Aaron Estes"/>
        <s v="Barry Skolnick"/>
        <s v="Steve Boyum"/>
        <s v="Hal Needham"/>
        <s v="Tom McGrath"/>
        <s v="Paul Gross"/>
        <s v="Fritz Lang"/>
        <s v="Whit Stillman"/>
        <s v="Robert Fontaine"/>
        <s v="Kelly Makin"/>
        <s v="Ava DuVernay"/>
        <s v="Ron Underwood"/>
        <s v="Kyle Balda"/>
        <s v="Gavin O'Connor"/>
        <s v="Dave McKean"/>
        <s v="Zach Cregger"/>
        <s v="Brad Bird"/>
        <s v="J.J. Abrams"/>
        <s v="FranÃ§ois Truffaut"/>
        <s v="Charles Chaplin"/>
        <s v="Laurent Tirard"/>
        <s v="John Duigan"/>
        <s v="Andrew Erwin"/>
        <s v="Fernando LeÃ³n de Aranoa"/>
        <s v="Joseph Ruben"/>
        <s v="Sergey Bodrov"/>
        <s v="Patty Jenkins"/>
        <s v="Gareth Edwards"/>
        <s v="Dan Scanlon"/>
        <s v="Thomas Bezucha"/>
        <s v="Duncan Jones"/>
        <s v="Lewis Gilbert"/>
        <s v="Katherine Dieckmann"/>
        <s v="Elizabeth Banks"/>
        <s v="Steve Bendelack"/>
        <s v="Rob Minkoff"/>
        <s v="Jeff Nichols"/>
        <s v="Tony Bancroft"/>
        <s v="James Bobin"/>
        <s v="Henry Alex Rubin"/>
        <s v="Gary David Goldberg"/>
        <s v="Howard Deutch"/>
        <s v="P.J. Hogan"/>
        <s v="Jonathan Lynn"/>
        <s v="George Cukor"/>
        <s v="Howard Zieff"/>
        <s v="Isabel Coixet"/>
        <s v="Bruce Campbell"/>
        <s v="Pawel Pawlikowski"/>
        <s v="Simon Curtis"/>
        <s v="Kinka Usher"/>
        <s v="Jared Hess"/>
        <s v="Susanna White"/>
        <s v="Joe Carnahan"/>
        <s v="Jennifer Wynne Farmer"/>
        <s v="Arjun Sablok"/>
        <s v="Scott Waugh"/>
        <s v="Eric Schaeffer"/>
        <s v="Mark Romanek"/>
        <s v="Irvin Kershner"/>
        <s v="Jonas Elmer"/>
        <s v="Edward Burns"/>
        <s v="Benny Boom"/>
        <s v="Brad Anderson"/>
        <s v="Dan Gilroy"/>
        <s v="Jennifer Flackett"/>
        <s v="FabiÃ¡n Bielinsky"/>
        <s v="James McTeigue"/>
        <s v="Charles Ferguson"/>
        <s v="Joel Gallen"/>
        <s v="Shane Dawson"/>
        <s v="Bill Duke"/>
        <s v="Michael Roemer"/>
        <s v="David Atkins"/>
        <s v="Caroline Link"/>
        <s v="Robert Harmon"/>
        <s v="Tim Blake Nelson"/>
        <s v="Joseph Kosinski"/>
        <s v="Jody Hill"/>
        <s v="Jacques Perrin"/>
        <s v="Mike Flanagan"/>
        <s v="Xavier Beauvois"/>
        <s v="Benedikt Erlingsson"/>
        <s v="Kelly Reichardt"/>
        <s v="Roman Polanski"/>
        <s v="Carol Reed"/>
        <s v="Steven Seagal"/>
        <s v="Peter R. Hunt"/>
        <s v="Eric Bross"/>
        <s v="Elia Kazan"/>
        <s v="Paul Crowder"/>
        <s v="Morgan Spurlock"/>
        <s v="Julie Anne Robinson"/>
        <s v="Lance Hool"/>
        <s v="Eric Valette"/>
        <s v="Michael O. Sajbel"/>
        <s v="Pascal Arnold"/>
        <s v="Tony Jaa"/>
        <s v="Roger Allers"/>
        <s v="Chris Kentis"/>
        <s v="Trey Parker"/>
        <s v="Michael Cristofer"/>
        <s v="Siddiq Barmak"/>
        <s v="Stiles White"/>
        <s v="Brendan Malloy"/>
        <s v="Sydney Pollack"/>
        <s v="Jeff Lowell"/>
        <s v="Harry F. Millarde"/>
        <s v="Richard Kwietniowski"/>
        <s v="R. Balki"/>
        <s v="Paul King"/>
        <s v="Paul Abascal"/>
        <s v="Jake Schreier"/>
        <s v="Oren Peli"/>
        <s v="Tod Williams"/>
        <s v="Henry Joost"/>
        <s v="Christopher Landon"/>
        <s v="Chris Butler"/>
        <s v="Andy Fickman"/>
        <s v="Marc SchÃ¶lermann"/>
        <s v="Greg Mottola"/>
        <s v="Hart Bochner"/>
        <s v="Tina Gordon Chism"/>
        <s v="Daniel Algrant"/>
        <s v="Vincent Paronnaud"/>
        <s v="Mary Lambert"/>
        <s v="Don Coscarelli"/>
        <s v="Nnegest LikkÃ©"/>
        <s v="Peter Hedges"/>
        <s v="James Bidgood"/>
        <s v="LÃ©a Pool"/>
        <s v="Norman Ferguson"/>
        <s v="Gore Verbinski"/>
        <s v="Jason Moore"/>
        <s v="Jorge Blanco"/>
        <s v="Gabriele Muccino"/>
        <s v="Mike Gabriel"/>
        <s v="Ericson Core"/>
        <s v="Alan Metter"/>
        <s v="Ed Harris"/>
        <s v="Gary Sherman"/>
        <s v="Bruce McDonald"/>
        <s v="Frank Nissen"/>
        <s v="Mars Callahan"/>
        <s v="Louis C.K."/>
        <s v="Vicky Jenson"/>
        <s v="Lloyd Kaufman"/>
        <s v="Griffin Dunne"/>
        <s v="Mennan Yapo"/>
        <s v="Shane Carruth"/>
        <s v="Marc Forby"/>
        <s v="Dean Israelite"/>
        <s v="Nima Nourizadeh"/>
        <s v="Joe Nussbaum"/>
        <s v="Nelson McCormick"/>
        <s v="Alfred Hitchcock"/>
        <s v="Robert Lee King"/>
        <s v="Jim Sonzero"/>
        <s v="Lexi Alexander"/>
        <s v="Chris Miller"/>
        <s v="Dustin Hoffman"/>
        <s v="Philip Kaufman"/>
        <s v="Richard Glatzer"/>
        <s v="Hitoshi Matsumoto"/>
        <s v="Michael Tollin"/>
        <s v="Sean McNamara"/>
        <s v="Peter MacDonald"/>
        <s v="George P. Cosmatos"/>
        <s v="Kevin Reynolds"/>
        <s v="Antonia Bird"/>
        <s v="Patricia Cardoso"/>
        <s v="Chuck Sheetz"/>
        <s v="Antony Hoffman"/>
        <s v="Anthony Hemingway"/>
        <s v="David Mamet"/>
        <s v="John Frankenheimer"/>
        <s v="Allen Coulter"/>
        <s v="Christian Volckman"/>
        <s v="Robert Ben Garant"/>
        <s v="Miguel Sapochnik"/>
        <s v="Darren Lynn Bousman"/>
        <s v="Alexander Witt"/>
        <s v="Bonnie Hunt"/>
        <s v="Robin Budd"/>
        <s v="William A. Graham"/>
        <s v="Peter Ramsey"/>
        <s v="Rupert Wyatt"/>
        <s v="Tim Hunter"/>
        <s v="Adam Carolla"/>
        <s v="Rowdy Herrington"/>
        <s v="Noel Marshall"/>
        <s v="Fred Dekker"/>
        <s v="John G. Avildsen"/>
        <s v="Sylvester Stallone"/>
        <s v="David Wain"/>
        <s v="Peter Medak"/>
        <s v="Lenny Abrahamson"/>
        <s v="Jon Stewart"/>
        <s v="Quentin Dupieux"/>
        <s v="Victor Nunez"/>
        <s v="William H. Macy"/>
        <s v="John Eng"/>
        <s v="Stig Bergqvist"/>
        <s v="Stanley Tong"/>
        <s v="Brad Furman"/>
        <s v="Wayne Kramer"/>
        <s v="Clark Johnson"/>
        <s v="Breck Eisner"/>
        <s v="Hue Rhodes"/>
        <s v="Michael McGowan"/>
        <s v="Ryan Little"/>
        <s v="George Ratliff"/>
        <s v="Ron Fricke"/>
        <s v="Alister Grierson"/>
        <s v="Gilles Paquet-Brenner"/>
        <s v="Tom Kalin"/>
        <s v="Brian Dannelly"/>
        <s v="John Lee Hancock"/>
        <s v="Kevin Greutert"/>
        <s v="David Hackl"/>
        <s v="Malcolm D. Lee"/>
        <s v="Scott Alexander"/>
        <s v="Ronan Chapalain"/>
        <s v="Gary Ross"/>
        <s v="Tim McCanlies"/>
        <s v="Don Mancini"/>
        <s v="Lorene Scafaria"/>
        <s v="Gregory Nava"/>
        <s v="Kent Alterman"/>
        <s v="Christopher Cain"/>
        <s v="Christopher Smith"/>
        <s v="Michael Patrick King"/>
        <s v="Damian Nieman"/>
        <s v="E. Elias Merhige"/>
        <s v="Jim Goddard"/>
        <s v="Bibo Bergeron"/>
        <s v="Billy Ray"/>
        <s v="Laurie Collyer"/>
        <s v="Jim Field Smith"/>
        <s v="Joseph Dorman"/>
        <s v="Stefan Schwartz"/>
        <s v="Maurizio Benazzo"/>
        <s v="Andrew Adamson"/>
        <s v="Masayuki Ochiai"/>
        <s v="Christophe Gans"/>
        <s v="Michael J. Bassett"/>
        <s v="Mark Tarlov"/>
        <s v="Frank Miller"/>
        <s v="Patrick Gilmore"/>
        <s v="CiarÃ¡n Foy"/>
        <s v="Lance Mungia"/>
        <s v="Ekachai Uekrongtham"/>
        <s v="Kerry Conran"/>
        <s v="Dewey Nicks"/>
        <s v="Marc Levin"/>
        <s v="Alex Rivera"/>
        <s v="Wayne Beach"/>
        <s v="Tamara Jenkins"/>
        <s v="Kevin Jordan"/>
        <s v="Bille August"/>
        <s v="Chris Eyre"/>
        <s v="Ric Roman Waugh"/>
        <s v="Rupert Sanders"/>
        <s v="William Cottrell"/>
        <s v="Joon-ho Bong"/>
        <s v="Brian Koppelman"/>
        <s v="Billy Wilder"/>
        <s v="Christopher Spencer"/>
        <s v="Kate Barker-Froyland"/>
        <s v="Maggie Greenwald"/>
        <s v="Wallace Wolodarsky"/>
        <s v="Stewart Hendler"/>
        <s v="Fatih Akin"/>
        <s v="Jessy Terrero"/>
        <s v="Stephen Carpenter"/>
        <s v="Kirk De Micco"/>
        <s v="Joe Pytka"/>
        <s v="Mark A.Z. DippÃ©"/>
        <s v="Hal Haberman"/>
        <s v="Franklin J. Schaffner"/>
        <s v="Bob Spiers"/>
        <s v="Kelly Asbury"/>
        <s v="Tony Maylam"/>
        <s v="Tom McCarthy"/>
        <s v="Harmony Korine"/>
        <s v="Jonas Ã…kerlund"/>
        <s v="Rick Friedberg"/>
        <s v="Theodore Melfi"/>
        <s v="Jim Mickle"/>
        <s v="Nicholas Meyer"/>
        <s v="William Shatner"/>
        <s v="David Carson"/>
        <s v="Robert Wise"/>
        <s v="Richard Marquand"/>
        <s v="William Brent Bell"/>
        <s v="Bruce McCulloch"/>
        <s v="Kenneth Johnson"/>
        <s v="Scott Speer"/>
        <s v="Rupert Wainwright"/>
        <s v="Pete Jones"/>
        <s v="Sylvain White"/>
        <s v="John Curran"/>
        <s v="Matty Rich"/>
        <s v="Fred Wolf"/>
        <s v="Steven E. de Souza"/>
        <s v="Leon Ichaso"/>
        <s v="Marco Kreuzpaintner"/>
        <s v="Christine Jeffs"/>
        <s v="Annabel Jankel"/>
        <s v="Craig Mazin"/>
        <s v="Sidney J. Furie"/>
        <s v="S.R. Bindler"/>
        <s v="Ash Brannon"/>
        <s v="Pat O'Connor"/>
        <s v="Melvin Van Peebles"/>
        <s v="Joshua Michael Stern"/>
        <s v="Jeb Stuart"/>
        <s v="Charlie Kaufman"/>
        <s v="Siddharth Anand"/>
        <s v="Je-kyu Kang"/>
        <s v="Michael Dowse"/>
        <s v="Liz Friedlander"/>
        <s v="John Luessenhop"/>
        <s v="Ernest R. Dickerson"/>
        <s v="Rusty Cundieff"/>
        <s v="Ben Falcone"/>
        <s v="Nathan Greno"/>
        <s v="Carlos Saura"/>
        <s v="Andrey Konchalovskiy"/>
        <s v="Francesca Gregorini"/>
        <s v="Jonathan Caouette"/>
        <s v="Alex Gibney"/>
        <s v="Franco Zeffirelli"/>
        <s v="Timothy BjÃ¶rklund"/>
        <s v="Christopher Leitch"/>
        <s v="Michael Pressman"/>
        <s v="Stuart Gillard"/>
        <s v="Alan Taylor"/>
        <s v="Tom Gormican"/>
        <s v="Patricia Riggen"/>
        <s v="Rick Bieber"/>
        <s v="Roger Spottiswoode"/>
        <s v="Joshua Oppenheimer"/>
        <s v="George Nolfi"/>
        <s v="Jonathan Newman"/>
        <s v="Gary Halvorson"/>
        <s v="Steve Barron"/>
        <s v="Des McAnuff"/>
        <s v="Lee Toland Krieger"/>
        <s v="Claudia Sainte-Luce"/>
        <s v="Andrew Douglas"/>
        <s v="Robert Duvall"/>
        <s v="Todd Lincoln"/>
        <s v="Michel Hazanavicius"/>
        <s v="Hsiao-Hsien Hou"/>
        <s v="Rand Ravich"/>
        <s v="Uli Edel"/>
        <s v="Alan Poul"/>
        <s v="Rebecca Miller"/>
        <s v="Bob Dolman"/>
        <s v="Denys Arcand"/>
        <s v="Ruggero Deodato"/>
        <s v="Rich Cowan"/>
        <s v="Efram Potelle"/>
        <s v="EugÃ¨ne LouriÃ©"/>
        <s v="Henry Bean"/>
        <s v="Colin Higgins"/>
        <s v="Michael Hoffman"/>
        <s v="Giuseppe Tornatore"/>
        <s v="William Wyler"/>
        <s v="Lucio Fulci"/>
        <s v="Kirk Wong"/>
        <s v="Justin Zackham"/>
        <s v="Daniel Myrick"/>
        <s v="David Webb Peoples"/>
        <s v="Mick Jackson"/>
        <s v="Jorge R. GutiÃ©rrez"/>
        <s v="Gary Rogers"/>
        <s v="Brian Percival"/>
        <s v="Troy Duffy"/>
        <s v="Graham Annable"/>
        <s v="Mark Herman"/>
        <s v="Ramaa Mosley"/>
        <s v="Mary McGuckian"/>
        <s v="Harry Beaumont"/>
        <s v="Greg Berlanti"/>
        <s v="Gary Hardwick"/>
        <s v="Bob Odenkirk"/>
        <s v="Eytan Fox"/>
        <s v="Sherman Alexie"/>
        <s v="Eric Bress"/>
        <s v="Drew Goddard"/>
        <s v="Ben Stiller"/>
        <s v="Bo Welch"/>
        <s v="Bruce Hunt"/>
        <s v="Christophe Barratier"/>
        <s v="Arie Posin"/>
        <s v="Jafar Panahi"/>
        <s v="Michael Chapman"/>
        <s v="Mabrouk El Mechri"/>
        <s v="Marcus Dunstan"/>
        <s v="Peter Hastings"/>
        <s v="Michael Dinner"/>
        <s v="John Stainton"/>
        <s v="Kiyoshi Kurosawa"/>
        <s v="Steve Box"/>
        <s v="Peter Care"/>
        <s v="Chris Gorak"/>
        <s v="Ulu Grosbard"/>
        <s v="Alan J. Pakula"/>
        <s v="Marielle Heller"/>
        <s v="Saul Dibb"/>
        <s v="Ari Sandel"/>
        <s v="Zal Batmanglij"/>
        <s v="Patrick Hughes"/>
        <s v="Shari Springer Berman"/>
        <s v="David Moreau"/>
        <s v="Josh Boone"/>
        <s v="J.S. Cardone"/>
        <s v="Olatunde Osunsanmi"/>
        <s v="Brandon Trost"/>
        <s v="Abel Ferrara"/>
        <s v="Travis Cluff"/>
        <s v="David Anspaugh"/>
        <s v="Paul Bunnell"/>
        <s v="Joel Edgerton"/>
        <s v="Daniel Sackheim"/>
        <s v="John Gray"/>
        <s v="Julio DePietro"/>
        <s v="Dagur KÃ¡ri"/>
        <s v="Jake Paltrow"/>
        <s v="Jee-woon Kim"/>
        <s v="David G. Evans"/>
        <s v="Paolo Sorrentino"/>
        <s v="Cecil B. DeMille"/>
        <s v="George Stevens"/>
        <s v="Frank Darabont"/>
        <s v="Takashi Shimizu"/>
        <s v="John Michael McDonagh"/>
        <s v="Daisy von Scherler Mayer"/>
        <s v="U. Roberto Romano"/>
        <s v="Mickey Liddell"/>
        <s v="Thaddeus O'Sullivan"/>
        <s v="Jonathan Kesselman"/>
        <s v="Martin Weisz"/>
        <s v="Garth Jennings"/>
        <s v="Lucrecia Martel"/>
        <s v="Tommy Lee Jones"/>
        <s v="Michel Orion Scott"/>
        <s v="Tony Richardson"/>
        <s v="Terence Davies"/>
        <s v="Ti West"/>
        <s v="Richard Shepard"/>
        <s v="Ariel Vromen"/>
        <s v="James Gray"/>
        <s v="J.A. Bayona"/>
        <s v="Don Scardino"/>
        <s v="Maria Maggenti"/>
        <s v="Evan Goldberg"/>
        <s v="Ricky Gervais"/>
        <s v="John Maybury"/>
        <s v="Frank Whaley"/>
        <s v="Derrick Borte"/>
        <s v="Steve Trenbirth"/>
        <s v="Brian Gibson"/>
        <s v="Lisa Cholodenko"/>
        <s v="Tom Sanchez"/>
        <s v="Orson Welles"/>
        <s v="Alejandro Agresti"/>
        <s v="Ruairi Robinson"/>
        <s v="Michael Schultz"/>
        <s v="Bernardo Bertolucci"/>
        <s v="Daniel Stamm"/>
        <s v="Ed Gass-Donnelly"/>
        <s v="Dennis Iliadis"/>
        <s v="Kevin Macdonald"/>
        <s v="Doug Lefler"/>
        <s v="Brett Leonard"/>
        <s v="David Gelb"/>
        <s v="Chia-Liang Liu"/>
        <s v="Mike Bruce"/>
        <s v="Chatrichalerm Yukol"/>
        <s v="William A. Fraker"/>
        <s v="Florian Henckel von Donnersmarck"/>
        <s v="Sol Tryon"/>
        <s v="Jim Fall"/>
        <s v="Fred Durst"/>
        <s v="Andy Garcia"/>
        <s v="Larry Blamire"/>
        <s v="Marco Schnabel"/>
        <s v="Ritesh Batra"/>
        <s v="Frederik Du Chau"/>
        <s v="RZA"/>
        <s v="John Bonito"/>
        <s v="Perry Andelin Blake"/>
        <s v="Wes Ball"/>
        <s v="Gordon Chan"/>
        <s v="Grant Heslov"/>
        <s v="Michael Radford"/>
        <s v="Oren Moverman"/>
        <s v="RyÃ»hei Kitamura"/>
        <s v="Tim Chambers"/>
        <s v="Barbra Streisand"/>
        <s v="Noah Buschel"/>
        <s v="Brian Henson"/>
        <s v="Albert Brooks"/>
        <s v="Michel Leclerc"/>
        <s v="Ed Decter"/>
        <s v="Terrence Malick"/>
        <s v="Patrick Stettner"/>
        <s v="Peter Lepeniotis"/>
        <s v="Emile Ardolino"/>
        <s v="Robert Marcarelli"/>
        <s v="Matthew Diamond"/>
        <s v="Michael Meredith"/>
        <s v="Marius A. Markevicius"/>
        <s v="James Dodson"/>
        <s v="Mitch Davis"/>
        <s v="Ãlex de la Iglesia"/>
        <s v="William Dear"/>
        <s v="Nick Tomnay"/>
        <s v="Stephen Chbosky"/>
        <s v="Vincente Minnelli"/>
        <s v="Ice Cube"/>
        <s v="Ole Bornedal"/>
        <s v="Brenda Chapman"/>
        <s v="Richard Williams"/>
        <s v="Susan Stroman"/>
        <s v="Kaige Chen"/>
        <s v="Gregory Widen"/>
        <s v="John Hillcoat"/>
        <s v="Prachya Pinkaew"/>
        <s v="Jonathan Hensleigh"/>
        <s v="James DeMonaco"/>
        <s v="Kurt Hale"/>
        <s v="Katt Shea"/>
        <s v="Gareth Evans"/>
        <s v="Jonathan Teplitzky"/>
        <s v="Rick de Oliveira"/>
        <s v="FranÃ§ois Girard"/>
        <s v="Henry Koster"/>
        <s v="Christian E. Christiansen"/>
        <s v="Mark Rydell"/>
        <s v="Igor Kovalyov"/>
        <s v="Carter Smith"/>
        <s v="Floria Sigismondi"/>
        <s v="Paul Michael Glaser"/>
        <s v="Mark Brown"/>
        <s v="Roland JoffÃ©"/>
        <s v="Anna Muylaert"/>
        <s v="Juan JosÃ© Campanella"/>
        <s v="Tomm Moore"/>
        <s v="Ben Lewin"/>
        <s v="David Silverman"/>
        <s v="Keith Gordon"/>
        <s v="Alex Smith"/>
        <s v="Dito Montiel"/>
        <s v="James Ponsoldt"/>
        <s v="Paul Tibbitt"/>
        <s v="Stephen Hillenburg"/>
        <s v="Noah Baumbach"/>
        <s v="Hilary Brougher"/>
        <s v="Phil Alden Robinson"/>
        <s v="Nick Love"/>
        <s v="Claude Chabrol"/>
        <s v="John Boorman"/>
        <s v="Sam Fell"/>
        <s v="Josef Rusnak"/>
        <s v="Jun Falkenstein"/>
        <s v="Maggie Carey"/>
        <s v="Michael Herz"/>
        <s v="Ricki Stern"/>
        <s v="Sylvain Chomet"/>
        <s v="Kevin Donovan"/>
        <s v="Huck Botko"/>
        <s v="Philip Saville"/>
        <s v="Michael Sucsy"/>
        <s v="Peter Ho-Sun Chan"/>
        <s v="Sngmoo Lee"/>
        <s v="Akiva Schaffer"/>
        <s v="Joe Charbanic"/>
        <s v="Russell Crowe"/>
        <s v="Nat Faxon"/>
        <s v="Andrew Wilson"/>
        <s v="Patrice Leconte"/>
        <s v="Cathy Malkasian"/>
        <s v="Robert Eggers"/>
        <s v="Robinson Devor"/>
        <s v="James Watkins"/>
        <s v="Diane English"/>
        <s v="Brian Klugman"/>
        <s v="Russell Holt"/>
        <s v="Sterling Van Wagenen"/>
        <s v="Mike Marvin"/>
        <s v="Chris Carter"/>
        <s v="Udayan Prasad"/>
        <s v="Floyd Mutrux"/>
        <s v="Susanne Bier"/>
        <s v="Jill Sprecher"/>
        <s v="Britt Allcroft"/>
        <s v="Robby Henson"/>
        <s v="Damon Santostefano"/>
        <s v="Jeremy Degruson"/>
        <s v="Tim Heidecker"/>
        <s v="Rich Christiano"/>
        <s v="Nacho Vigalondo"/>
        <s v="Tomas Alfredson"/>
        <s v="Lena Dunham"/>
        <s v="Brian Baugh"/>
        <s v="Gregory Poirier"/>
        <s v="Mark Sandrich"/>
        <s v="Sara Newens"/>
        <s v="Joseph Kahn"/>
        <s v="Lee Unkrich"/>
        <s v="Duncan Tucker"/>
        <s v="Wally Pfister"/>
        <s v="Khyentse Norbu"/>
        <s v="Roger Nygard"/>
        <s v="AndrÃ© Ã˜vredal"/>
        <s v="Jeff Kanew"/>
        <s v="James Mottern"/>
        <s v="David Schwimmer"/>
        <s v="David Soren"/>
        <s v="Robert Butler"/>
        <s v="Dario Argento"/>
        <s v="Jay Levey"/>
        <s v="Geoff Murphy"/>
        <s v="Audrey Wells"/>
        <s v="Marcos Siega"/>
        <s v="MÃ¥ns MÃ¥rlind"/>
        <s v="Patrick Tatopoulos"/>
        <s v="Meiert Avis"/>
        <s v="Levan Gabriadze"/>
        <s v="Mic Rodgers"/>
        <s v="Jamie Blanks"/>
        <s v="John Ottman"/>
        <s v="Jon Shear"/>
        <s v="John Francis Daley"/>
        <s v="Gary Chapman"/>
        <s v="Tim Boxell"/>
        <s v="Richard E. Grant"/>
        <s v="Rob McKittrick"/>
        <s v="Adrienne Shelly"/>
        <s v="Barry Cook"/>
        <s v="Ari Folman"/>
        <s v="Philip G. Atwell"/>
        <s v="Joshua Seftel"/>
        <s v="John Badham"/>
        <s v="Anthony Hickox"/>
        <s v="GÃ©rard Krawczyk"/>
        <s v="Penelope Spheeris"/>
        <s v="Max Joseph"/>
        <s v="Lynne Ramsay"/>
        <s v="Andrew Haigh"/>
        <s v="Jerome Robbins"/>
        <s v="Vincent Ward"/>
        <s v="Mark Mylod"/>
        <s v="Matt Williams"/>
        <s v="Drew Barrymore"/>
        <s v="Damien Chazelle"/>
        <s v="Peter M. Cohen"/>
        <s v="Peter Kosminsky"/>
        <s v="Chris Paine"/>
        <s v="John McNaughton"/>
        <s v="Chris Roberts"/>
        <s v="Stephen J. Anderson"/>
        <s v="Martin Koolhoven"/>
        <s v="Adam Rapp"/>
        <s v="Debra Granik"/>
        <s v="Akiva Goldsman"/>
        <s v="Kevin Tenney"/>
        <s v="Robert Towne"/>
        <s v="Charles Robert Carner"/>
        <s v="Fina Torres"/>
        <s v="James Cox"/>
        <s v="Michael Wadleigh"/>
        <s v="Rich Moore"/>
        <s v="Goran Dukic"/>
        <s v="Rob Schmidt"/>
        <s v="Sally Potter"/>
        <s v="Chris Stokes"/>
        <s v="Lynn Shelton"/>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ount="74">
        <n v="6.6"/>
        <n v="7.5"/>
        <n v="7.2"/>
        <n v="4.8"/>
        <n v="6.4"/>
        <n v="5.6"/>
        <n v="8.1"/>
        <n v="7.6"/>
        <n v="6.1"/>
        <n v="6.8"/>
        <n v="6"/>
        <n v="5.9"/>
        <n v="6.7"/>
        <n v="5.3"/>
        <n v="7.4"/>
        <n v="8.3000000000000007"/>
        <n v="5.8"/>
        <n v="5.0999999999999996"/>
        <n v="7.7"/>
        <n v="7.1"/>
        <n v="7"/>
        <n v="6.2"/>
        <n v="4.3"/>
        <n v="4"/>
        <n v="7.8"/>
        <n v="7.9"/>
        <n v="6.3"/>
        <n v="6.5"/>
        <n v="4.5999999999999996"/>
        <n v="8.1999999999999993"/>
        <n v="8"/>
        <n v="6.9"/>
        <n v="4.7"/>
        <n v="5.4"/>
        <n v="5.7"/>
        <n v="8.4"/>
        <n v="4.2"/>
        <n v="5.5"/>
        <n v="4.9000000000000004"/>
        <n v="5"/>
        <n v="7.3"/>
        <n v="5.2"/>
        <n v="4.5"/>
        <n v="8.5"/>
        <n v="2.2999999999999998"/>
        <n v="4.4000000000000004"/>
        <n v="8.6"/>
        <n v="3.5"/>
        <n v="2.5"/>
        <n v="3.6"/>
        <n v="2.8"/>
        <n v="3.7"/>
        <n v="2.4"/>
        <n v="3.8"/>
        <n v="3.9"/>
        <n v="2.9"/>
        <n v="4.0999999999999996"/>
        <n v="3.3"/>
        <n v="8.6999999999999993"/>
        <n v="2.1"/>
        <n v="2.7"/>
        <n v="1.9"/>
        <n v="3.4"/>
        <n v="8.8000000000000007"/>
        <n v="1.6"/>
        <n v="3.1"/>
        <n v="3"/>
        <n v="8.9"/>
        <n v="2.2000000000000002"/>
        <n v="3.2"/>
        <n v="9"/>
        <n v="9.1999999999999993"/>
        <n v="9.3000000000000007"/>
        <n v="2"/>
      </sharedItems>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Release Date" numFmtId="14">
      <sharedItems containsSemiMixedTypes="0" containsNonDate="0" containsDate="1" containsString="0" minDate="1920-09-15T00:00:00" maxDate="2015-12-30T00:00:00" count="3055">
        <d v="2009-04-18T00:00:00"/>
        <d v="2015-05-06T00:00:00"/>
        <d v="1999-03-26T00:00:00"/>
        <d v="2000-07-08T00:00:00"/>
        <d v="2006-05-13T00:00:00"/>
        <d v="2009-11-20T00:00:00"/>
        <d v="2013-11-09T00:00:00"/>
        <d v="2010-05-14T00:00:00"/>
        <d v="2004-06-16T00:00:00"/>
        <d v="2007-03-11T00:00:00"/>
        <d v="2001-01-17T00:00:00"/>
        <d v="2006-11-08T00:00:00"/>
        <d v="2009-05-25T00:00:00"/>
        <d v="2011-11-11T00:00:00"/>
        <d v="2003-01-28T00:00:00"/>
        <d v="2013-12-07T00:00:00"/>
        <d v="1998-06-28T00:00:00"/>
        <d v="2013-01-25T00:00:00"/>
        <d v="1999-05-08T00:00:00"/>
        <d v="1968-07-12T00:00:00"/>
        <d v="2009-02-21T00:00:00"/>
        <d v="2012-04-15T00:00:00"/>
        <d v="2004-12-04T00:00:00"/>
        <d v="2008-09-12T00:00:00"/>
        <d v="2013-04-26T00:00:00"/>
        <d v="2003-06-16T00:00:00"/>
        <d v="2012-11-05T00:00:00"/>
        <d v="2014-11-19T00:00:00"/>
        <d v="2002-07-18T00:00:00"/>
        <d v="2008-12-02T00:00:00"/>
        <d v="2000-07-23T00:00:00"/>
        <d v="2002-03-11T00:00:00"/>
        <d v="2007-10-01T00:00:00"/>
        <d v="2014-06-25T00:00:00"/>
        <d v="1987-07-10T00:00:00"/>
        <d v="1994-11-03T00:00:00"/>
        <d v="2000-11-05T00:00:00"/>
        <d v="2007-01-30T00:00:00"/>
        <d v="2007-11-06T00:00:00"/>
        <d v="2011-10-01T00:00:00"/>
        <d v="2006-07-09T00:00:00"/>
        <d v="2014-12-15T00:00:00"/>
        <d v="2001-09-14T00:00:00"/>
        <d v="2007-06-09T00:00:00"/>
        <d v="2002-02-17T00:00:00"/>
        <d v="2013-01-22T00:00:00"/>
        <d v="1933-08-29T00:00:00"/>
        <d v="2013-03-09T00:00:00"/>
        <d v="2011-11-24T00:00:00"/>
        <d v="2004-06-20T00:00:00"/>
        <d v="2011-04-23T00:00:00"/>
        <d v="2009-01-25T00:00:00"/>
        <d v="1998-11-13T00:00:00"/>
        <d v="1997-05-19T00:00:00"/>
        <d v="2002-04-06T00:00:00"/>
        <d v="2002-05-02T00:00:00"/>
        <d v="2010-01-12T00:00:00"/>
        <d v="2007-10-12T00:00:00"/>
        <d v="1999-02-17T00:00:00"/>
        <d v="2009-05-21T00:00:00"/>
        <d v="2015-09-29T00:00:00"/>
        <d v="1986-03-18T00:00:00"/>
        <d v="2001-08-20T00:00:00"/>
        <d v="2011-09-19T00:00:00"/>
        <d v="1977-08-21T00:00:00"/>
        <d v="1998-11-22T00:00:00"/>
        <d v="2009-06-26T00:00:00"/>
        <d v="1998-10-12T00:00:00"/>
        <d v="2011-05-28T00:00:00"/>
        <d v="1999-01-30T00:00:00"/>
        <d v="1992-06-10T00:00:00"/>
        <d v="1964-01-13T00:00:00"/>
        <d v="2013-01-04T00:00:00"/>
        <d v="2006-02-08T00:00:00"/>
        <d v="2003-05-18T00:00:00"/>
        <d v="1964-05-22T00:00:00"/>
        <d v="2013-04-02T00:00:00"/>
        <d v="2014-05-11T00:00:00"/>
        <d v="2005-11-11T00:00:00"/>
        <d v="2004-05-13T00:00:00"/>
        <d v="2001-06-26T00:00:00"/>
        <d v="1992-01-27T00:00:00"/>
        <d v="2014-11-23T00:00:00"/>
        <d v="2005-08-10T00:00:00"/>
        <d v="1994-01-30T00:00:00"/>
        <d v="2013-03-12T00:00:00"/>
        <d v="2003-10-23T00:00:00"/>
        <d v="2007-01-28T00:00:00"/>
        <d v="2014-10-05T00:00:00"/>
        <d v="2014-08-17T00:00:00"/>
        <d v="2014-01-17T00:00:00"/>
        <d v="1998-07-21T00:00:00"/>
        <d v="1984-04-13T00:00:00"/>
        <d v="1985-03-28T00:00:00"/>
        <d v="1987-08-19T00:00:00"/>
        <d v="1988-01-01T00:00:00"/>
        <d v="1989-07-12T00:00:00"/>
        <d v="1984-12-24T00:00:00"/>
        <d v="2009-12-18T00:00:00"/>
        <d v="2006-11-15T00:00:00"/>
        <d v="1985-11-16T00:00:00"/>
        <d v="2006-06-21T00:00:00"/>
        <d v="2011-07-14T00:00:00"/>
        <d v="2009-02-15T00:00:00"/>
        <d v="1998-10-08T00:00:00"/>
        <d v="1997-03-30T00:00:00"/>
        <d v="2009-10-24T00:00:00"/>
        <d v="2005-02-18T00:00:00"/>
        <d v="1996-06-24T00:00:00"/>
        <d v="2012-02-04T00:00:00"/>
        <d v="1996-11-28T00:00:00"/>
        <d v="2011-01-14T00:00:00"/>
        <d v="2004-02-04T00:00:00"/>
        <d v="1985-04-06T00:00:00"/>
        <d v="2014-09-12T00:00:00"/>
        <d v="1999-03-11T00:00:00"/>
        <d v="2002-12-04T00:00:00"/>
        <d v="2001-11-17T00:00:00"/>
        <d v="2005-09-13T00:00:00"/>
        <d v="2002-02-10T00:00:00"/>
        <d v="2011-04-09T00:00:00"/>
        <d v="2000-02-11T00:00:00"/>
        <d v="2002-06-17T00:00:00"/>
        <d v="2014-03-15T00:00:00"/>
        <d v="2002-05-29T00:00:00"/>
        <d v="2013-04-21T00:00:00"/>
        <d v="2012-09-16T00:00:00"/>
        <d v="1997-11-29T00:00:00"/>
        <d v="1994-10-01T00:00:00"/>
        <d v="1995-10-09T00:00:00"/>
        <d v="2007-07-11T00:00:00"/>
        <d v="2012-10-12T00:00:00"/>
        <d v="1988-07-09T00:00:00"/>
        <d v="2002-04-13T00:00:00"/>
        <d v="2014-04-06T00:00:00"/>
        <d v="2013-07-06T00:00:00"/>
        <d v="2013-04-27T00:00:00"/>
        <d v="2013-02-28T00:00:00"/>
        <d v="2004-08-19T00:00:00"/>
        <d v="2009-03-03T00:00:00"/>
        <d v="2004-03-26T00:00:00"/>
        <d v="2003-09-05T00:00:00"/>
        <d v="2004-11-21T00:00:00"/>
        <d v="2009-03-02T00:00:00"/>
        <d v="1999-10-22T00:00:00"/>
        <d v="1997-10-14T00:00:00"/>
        <d v="1997-04-21T00:00:00"/>
        <d v="1993-09-09T00:00:00"/>
        <d v="1980-07-09T00:00:00"/>
        <d v="1988-12-14T00:00:00"/>
        <d v="1992-11-02T00:00:00"/>
        <d v="2011-01-15T00:00:00"/>
        <d v="1996-12-29T00:00:00"/>
        <d v="2003-06-26T00:00:00"/>
        <d v="2012-09-02T00:00:00"/>
        <d v="2006-03-17T00:00:00"/>
        <d v="2004-05-03T00:00:00"/>
        <d v="2014-02-26T00:00:00"/>
        <d v="2004-11-27T00:00:00"/>
        <d v="2001-10-08T00:00:00"/>
        <d v="2001-04-24T00:00:00"/>
        <d v="2010-03-29T00:00:00"/>
        <d v="1979-10-03T00:00:00"/>
        <d v="1992-12-12T00:00:00"/>
        <d v="1997-02-05T00:00:00"/>
        <d v="1986-07-26T00:00:00"/>
        <d v="2009-06-03T00:00:00"/>
        <d v="2007-06-16T00:00:00"/>
        <d v="1993-07-12T00:00:00"/>
        <d v="2009-08-09T00:00:00"/>
        <d v="2002-10-10T00:00:00"/>
        <d v="2013-07-12T00:00:00"/>
        <d v="2002-07-01T00:00:00"/>
        <d v="2006-11-20T00:00:00"/>
        <d v="2000-03-14T00:00:00"/>
        <d v="2001-12-18T00:00:00"/>
        <d v="2003-11-13T00:00:00"/>
        <d v="2000-06-06T00:00:00"/>
        <d v="2014-12-13T00:00:00"/>
        <d v="2015-02-07T00:00:00"/>
        <d v="2005-04-13T00:00:00"/>
        <d v="2006-12-14T00:00:00"/>
        <d v="2001-02-26T00:00:00"/>
        <d v="2004-04-14T00:00:00"/>
        <d v="2010-02-16T00:00:00"/>
        <d v="2007-09-02T00:00:00"/>
        <d v="2011-08-29T00:00:00"/>
        <d v="2015-03-05T00:00:00"/>
        <d v="2009-07-02T00:00:00"/>
        <d v="2001-10-26T00:00:00"/>
        <d v="1984-02-19T00:00:00"/>
        <d v="2002-10-04T00:00:00"/>
        <d v="1999-09-12T00:00:00"/>
        <d v="2001-03-23T00:00:00"/>
        <d v="2006-12-13T00:00:00"/>
        <d v="2007-04-10T00:00:00"/>
        <d v="1973-06-13T00:00:00"/>
        <d v="1998-06-30T00:00:00"/>
        <d v="2013-05-30T00:00:00"/>
        <d v="1987-06-16T00:00:00"/>
        <d v="2001-10-29T00:00:00"/>
        <d v="1999-03-08T00:00:00"/>
        <d v="2001-03-03T00:00:00"/>
        <d v="2000-02-16T00:00:00"/>
        <d v="2012-03-14T00:00:00"/>
        <d v="2014-02-19T00:00:00"/>
        <d v="2003-09-19T00:00:00"/>
        <d v="2001-02-14T00:00:00"/>
        <d v="2010-02-09T00:00:00"/>
        <d v="1997-11-28T00:00:00"/>
        <d v="1998-06-12T00:00:00"/>
        <d v="2000-09-17T00:00:00"/>
        <d v="2012-06-04T00:00:00"/>
        <d v="1997-05-08T00:00:00"/>
        <d v="2008-05-17T00:00:00"/>
        <d v="2005-11-28T00:00:00"/>
        <d v="2009-05-08T00:00:00"/>
        <d v="2000-11-07T00:00:00"/>
        <d v="1999-04-01T00:00:00"/>
        <d v="2005-03-25T00:00:00"/>
        <d v="1997-12-21T00:00:00"/>
        <d v="2004-10-22T00:00:00"/>
        <d v="2002-10-26T00:00:00"/>
        <d v="1999-05-21T00:00:00"/>
        <d v="1997-12-22T00:00:00"/>
        <d v="2000-07-02T00:00:00"/>
        <d v="2013-11-14T00:00:00"/>
        <d v="2004-05-22T00:00:00"/>
        <d v="2014-01-21T00:00:00"/>
        <d v="2001-07-01T00:00:00"/>
        <d v="1999-10-29T00:00:00"/>
        <d v="2009-03-13T00:00:00"/>
        <d v="1978-09-06T00:00:00"/>
        <d v="1999-01-14T00:00:00"/>
        <d v="2014-11-16T00:00:00"/>
        <d v="2014-02-10T00:00:00"/>
        <d v="1950-04-02T00:00:00"/>
        <d v="1977-05-17T00:00:00"/>
        <d v="2015-07-20T00:00:00"/>
        <d v="2011-02-20T00:00:00"/>
        <d v="2011-08-21T00:00:00"/>
        <d v="2010-09-25T00:00:00"/>
        <d v="2015-02-22T00:00:00"/>
        <d v="2001-01-23T00:00:00"/>
        <d v="2015-02-05T00:00:00"/>
        <d v="2002-09-27T00:00:00"/>
        <d v="1998-09-08T00:00:00"/>
        <d v="1999-06-22T00:00:00"/>
        <d v="2003-09-08T00:00:00"/>
        <d v="1999-05-07T00:00:00"/>
        <d v="1979-09-08T00:00:00"/>
        <d v="1995-08-29T00:00:00"/>
        <d v="2011-08-18T00:00:00"/>
        <d v="1986-09-07T00:00:00"/>
        <d v="2007-08-02T00:00:00"/>
        <d v="2006-01-23T00:00:00"/>
        <d v="1990-07-11T00:00:00"/>
        <d v="2012-05-24T00:00:00"/>
        <d v="2005-07-15T00:00:00"/>
        <d v="2012-01-08T00:00:00"/>
        <d v="1999-04-08T00:00:00"/>
        <d v="1998-02-22T00:00:00"/>
        <d v="1992-01-02T00:00:00"/>
        <d v="2007-08-28T00:00:00"/>
        <d v="2004-02-03T00:00:00"/>
        <d v="2011-08-06T00:00:00"/>
        <d v="2014-12-04T00:00:00"/>
        <d v="1997-12-14T00:00:00"/>
        <d v="2004-05-10T00:00:00"/>
        <d v="1995-02-21T00:00:00"/>
        <d v="2005-02-07T00:00:00"/>
        <d v="2009-03-09T00:00:00"/>
        <d v="1999-05-04T00:00:00"/>
        <d v="2001-07-13T00:00:00"/>
        <d v="2012-04-27T00:00:00"/>
        <d v="2014-06-12T00:00:00"/>
        <d v="2007-08-20T00:00:00"/>
        <d v="2011-02-23T00:00:00"/>
        <d v="2007-03-20T00:00:00"/>
        <d v="2013-05-15T00:00:00"/>
        <d v="2002-06-16T00:00:00"/>
        <d v="1999-08-25T00:00:00"/>
        <d v="2008-12-19T00:00:00"/>
        <d v="2002-04-29T00:00:00"/>
        <d v="2000-01-05T00:00:00"/>
        <d v="2009-05-17T00:00:00"/>
        <d v="2015-02-20T00:00:00"/>
        <d v="2004-04-25T00:00:00"/>
        <d v="2007-11-08T00:00:00"/>
        <d v="2009-11-01T00:00:00"/>
        <d v="2001-09-04T00:00:00"/>
        <d v="2015-06-27T00:00:00"/>
        <d v="1995-06-08T00:00:00"/>
        <d v="1998-03-10T00:00:00"/>
        <d v="2006-03-28T00:00:00"/>
        <d v="2001-07-28T00:00:00"/>
        <d v="1999-07-21T00:00:00"/>
        <d v="2008-07-16T00:00:00"/>
        <d v="2008-06-02T00:00:00"/>
        <d v="1994-07-15T00:00:00"/>
        <d v="2012-10-03T00:00:00"/>
        <d v="1985-12-05T00:00:00"/>
        <d v="1989-07-09T00:00:00"/>
        <d v="1990-04-15T00:00:00"/>
        <d v="1995-11-29T00:00:00"/>
        <d v="2003-01-10T00:00:00"/>
        <d v="2002-11-16T00:00:00"/>
        <d v="2013-06-13T00:00:00"/>
        <d v="2009-07-12T00:00:00"/>
        <d v="2003-04-02T00:00:00"/>
        <d v="2011-11-02T00:00:00"/>
        <d v="2013-01-20T00:00:00"/>
        <d v="2013-12-08T00:00:00"/>
        <d v="2002-09-21T00:00:00"/>
        <d v="2000-07-14T00:00:00"/>
        <d v="2001-06-25T00:00:00"/>
        <d v="2009-05-23T00:00:00"/>
        <d v="2008-12-26T00:00:00"/>
        <d v="2002-10-30T00:00:00"/>
        <d v="2004-01-26T00:00:00"/>
        <d v="1998-10-26T00:00:00"/>
        <d v="2006-03-08T00:00:00"/>
        <d v="2003-07-15T00:00:00"/>
        <d v="2006-11-27T00:00:00"/>
        <d v="1996-11-21T00:00:00"/>
        <d v="1989-04-21T00:00:00"/>
        <d v="1997-11-20T00:00:00"/>
        <d v="2005-12-13T00:00:00"/>
        <d v="1995-03-24T00:00:00"/>
        <d v="1992-02-10T00:00:00"/>
        <d v="1999-05-19T00:00:00"/>
        <d v="2011-02-05T00:00:00"/>
        <d v="2013-01-24T00:00:00"/>
        <d v="2000-03-02T00:00:00"/>
        <d v="2012-07-01T00:00:00"/>
        <d v="2005-12-22T00:00:00"/>
        <d v="2008-05-01T00:00:00"/>
        <d v="2011-03-06T00:00:00"/>
        <d v="1991-09-24T00:00:00"/>
        <d v="2012-08-09T00:00:00"/>
        <d v="2013-08-13T00:00:00"/>
        <d v="1996-04-14T00:00:00"/>
        <d v="2005-09-26T00:00:00"/>
        <d v="2007-01-22T00:00:00"/>
        <d v="2000-05-10T00:00:00"/>
        <d v="2008-08-24T00:00:00"/>
        <d v="2007-10-18T00:00:00"/>
        <d v="2006-09-30T00:00:00"/>
        <d v="2006-08-26T00:00:00"/>
        <d v="1988-10-28T00:00:00"/>
        <d v="2014-03-04T00:00:00"/>
        <d v="2013-09-25T00:00:00"/>
        <d v="1995-02-02T00:00:00"/>
        <d v="2004-11-23T00:00:00"/>
        <d v="2013-05-22T00:00:00"/>
        <d v="2010-06-02T00:00:00"/>
        <d v="2001-12-06T00:00:00"/>
        <d v="1999-10-30T00:00:00"/>
        <d v="2004-06-30T00:00:00"/>
        <d v="2006-10-20T00:00:00"/>
        <d v="1998-10-27T00:00:00"/>
        <d v="1974-08-21T00:00:00"/>
        <d v="2007-04-13T00:00:00"/>
        <d v="2011-01-29T00:00:00"/>
        <d v="2000-04-24T00:00:00"/>
        <d v="2002-01-02T00:00:00"/>
        <d v="2008-04-03T00:00:00"/>
        <d v="1984-02-04T00:00:00"/>
        <d v="1987-07-01T00:00:00"/>
        <d v="1994-11-11T00:00:00"/>
        <d v="2003-10-06T00:00:00"/>
        <d v="2010-04-13T00:00:00"/>
        <d v="2014-06-27T00:00:00"/>
        <d v="1999-07-13T00:00:00"/>
        <d v="2004-01-07T00:00:00"/>
        <d v="1970-04-16T00:00:00"/>
        <d v="1999-01-04T00:00:00"/>
        <d v="1988-05-11T00:00:00"/>
        <d v="1999-02-08T00:00:00"/>
        <d v="2014-05-19T00:00:00"/>
        <d v="2002-04-26T00:00:00"/>
        <d v="2003-06-05T00:00:00"/>
        <d v="2014-05-09T00:00:00"/>
        <d v="2012-12-26T00:00:00"/>
        <d v="2000-07-29T00:00:00"/>
        <d v="2006-06-24T00:00:00"/>
        <d v="2011-07-28T00:00:00"/>
        <d v="1986-05-27T00:00:00"/>
        <d v="1991-03-10T00:00:00"/>
        <d v="1989-03-20T00:00:00"/>
        <d v="2000-09-10T00:00:00"/>
        <d v="2014-08-09T00:00:00"/>
        <d v="2004-10-07T00:00:00"/>
        <d v="2001-01-19T00:00:00"/>
        <d v="2006-11-03T00:00:00"/>
        <d v="2006-03-26T00:00:00"/>
        <d v="2001-04-08T00:00:00"/>
        <d v="2001-07-08T00:00:00"/>
        <d v="2015-04-21T00:00:00"/>
        <d v="2013-01-01T00:00:00"/>
        <d v="2014-06-26T00:00:00"/>
        <d v="1989-10-09T00:00:00"/>
        <d v="2006-11-30T00:00:00"/>
        <d v="2010-02-19T00:00:00"/>
        <d v="2015-09-10T00:00:00"/>
        <d v="1998-12-23T00:00:00"/>
        <d v="2002-04-21T00:00:00"/>
        <d v="1982-12-09T00:00:00"/>
        <d v="2004-12-15T00:00:00"/>
        <d v="2007-03-21T00:00:00"/>
        <d v="1999-02-13T00:00:00"/>
        <d v="1974-03-01T00:00:00"/>
        <d v="2014-12-09T00:00:00"/>
        <d v="2000-11-02T00:00:00"/>
        <d v="2008-09-11T00:00:00"/>
        <d v="2007-04-18T00:00:00"/>
        <d v="1996-11-30T00:00:00"/>
        <d v="2006-04-11T00:00:00"/>
        <d v="1993-04-12T00:00:00"/>
        <d v="2013-01-17T00:00:00"/>
        <d v="2002-11-26T00:00:00"/>
        <d v="2005-08-22T00:00:00"/>
        <d v="1988-11-20T00:00:00"/>
        <d v="2002-04-10T00:00:00"/>
        <d v="2001-06-29T00:00:00"/>
        <d v="2002-09-24T00:00:00"/>
        <d v="2002-12-06T00:00:00"/>
        <d v="2013-08-28T00:00:00"/>
        <d v="2012-06-12T00:00:00"/>
        <d v="2013-06-22T00:00:00"/>
        <d v="1999-06-26T00:00:00"/>
        <d v="2010-07-23T00:00:00"/>
        <d v="2002-09-28T00:00:00"/>
        <d v="2006-08-23T00:00:00"/>
        <d v="2008-05-30T00:00:00"/>
        <d v="1996-06-06T00:00:00"/>
        <d v="2000-11-19T00:00:00"/>
        <d v="2008-11-01T00:00:00"/>
        <d v="2003-08-15T00:00:00"/>
        <d v="1997-01-11T00:00:00"/>
        <d v="2000-12-11T00:00:00"/>
        <d v="1992-12-14T00:00:00"/>
        <d v="2006-02-24T00:00:00"/>
        <d v="1989-02-12T00:00:00"/>
        <d v="2014-08-03T00:00:00"/>
        <d v="1996-12-28T00:00:00"/>
        <d v="2008-10-07T00:00:00"/>
        <d v="1996-11-14T00:00:00"/>
        <d v="1999-12-22T00:00:00"/>
        <d v="2002-11-18T00:00:00"/>
        <d v="2014-07-10T00:00:00"/>
        <d v="2005-04-15T00:00:00"/>
        <d v="2000-07-16T00:00:00"/>
        <d v="1999-10-21T00:00:00"/>
        <d v="1991-10-22T00:00:00"/>
        <d v="2009-10-03T00:00:00"/>
        <d v="1992-03-06T00:00:00"/>
        <d v="2009-08-17T00:00:00"/>
        <d v="2012-03-16T00:00:00"/>
        <d v="1995-02-25T00:00:00"/>
        <d v="1985-02-17T00:00:00"/>
        <d v="1997-11-14T00:00:00"/>
        <d v="1999-01-27T00:00:00"/>
        <d v="2004-05-17T00:00:00"/>
        <d v="1998-01-14T00:00:00"/>
        <d v="2009-03-05T00:00:00"/>
        <d v="2011-10-30T00:00:00"/>
        <d v="2015-04-05T00:00:00"/>
        <d v="2007-02-13T00:00:00"/>
        <d v="2004-05-27T00:00:00"/>
        <d v="2001-02-24T00:00:00"/>
        <d v="2001-05-21T00:00:00"/>
        <d v="1988-05-21T00:00:00"/>
        <d v="2009-10-25T00:00:00"/>
        <d v="2000-01-28T00:00:00"/>
        <d v="2003-09-24T00:00:00"/>
        <d v="1999-11-04T00:00:00"/>
        <d v="1999-01-01T00:00:00"/>
        <d v="1996-03-14T00:00:00"/>
        <d v="1998-01-09T00:00:00"/>
        <d v="2015-06-09T00:00:00"/>
        <d v="2007-04-02T00:00:00"/>
        <d v="2000-10-08T00:00:00"/>
        <d v="2015-07-11T00:00:00"/>
        <d v="2009-04-05T00:00:00"/>
        <d v="2002-08-15T00:00:00"/>
        <d v="2003-09-20T00:00:00"/>
        <d v="2001-03-14T00:00:00"/>
        <d v="2011-07-03T00:00:00"/>
        <d v="2013-06-11T00:00:00"/>
        <d v="1998-07-07T00:00:00"/>
        <d v="2001-03-09T00:00:00"/>
        <d v="2012-09-25T00:00:00"/>
        <d v="2003-11-28T00:00:00"/>
        <d v="1994-08-17T00:00:00"/>
        <d v="1998-03-24T00:00:00"/>
        <d v="2010-09-12T00:00:00"/>
        <d v="2010-05-29T00:00:00"/>
        <d v="2012-11-11T00:00:00"/>
        <d v="2008-03-09T00:00:00"/>
        <d v="2015-07-28T00:00:00"/>
        <d v="1999-06-19T00:00:00"/>
        <d v="1969-11-25T00:00:00"/>
        <d v="2015-06-26T00:00:00"/>
        <d v="2010-03-05T00:00:00"/>
        <d v="1980-10-13T00:00:00"/>
        <d v="2008-12-22T00:00:00"/>
        <d v="2008-09-07T00:00:00"/>
        <d v="1998-12-05T00:00:00"/>
        <d v="1980-11-10T00:00:00"/>
        <d v="1991-05-10T00:00:00"/>
        <d v="2005-05-28T00:00:00"/>
        <d v="2011-10-28T00:00:00"/>
        <d v="2014-04-09T00:00:00"/>
        <d v="2001-04-02T00:00:00"/>
        <d v="2013-04-29T00:00:00"/>
        <d v="2015-12-20T00:00:00"/>
        <d v="2007-07-27T00:00:00"/>
        <d v="1978-04-17T00:00:00"/>
        <d v="2013-09-01T00:00:00"/>
        <d v="2006-01-14T00:00:00"/>
        <d v="2011-05-27T00:00:00"/>
        <d v="2012-05-30T00:00:00"/>
        <d v="2009-08-29T00:00:00"/>
        <d v="1995-07-27T00:00:00"/>
        <d v="2010-07-12T00:00:00"/>
        <d v="1995-07-08T00:00:00"/>
        <d v="2000-04-19T00:00:00"/>
        <d v="2006-08-10T00:00:00"/>
        <d v="2002-11-24T00:00:00"/>
        <d v="2004-10-19T00:00:00"/>
        <d v="2001-12-14T00:00:00"/>
        <d v="2010-11-28T00:00:00"/>
        <d v="1997-12-18T00:00:00"/>
        <d v="2004-10-30T00:00:00"/>
        <d v="2005-07-22T00:00:00"/>
        <d v="2000-11-14T00:00:00"/>
        <d v="1998-11-08T00:00:00"/>
        <d v="2004-04-06T00:00:00"/>
        <d v="2000-02-12T00:00:00"/>
        <d v="1998-08-21T00:00:00"/>
        <d v="2007-08-30T00:00:00"/>
        <d v="2009-06-22T00:00:00"/>
        <d v="2009-12-15T00:00:00"/>
        <d v="1996-02-23T00:00:00"/>
        <d v="1998-06-27T00:00:00"/>
        <d v="2008-02-18T00:00:00"/>
        <d v="2002-01-07T00:00:00"/>
        <d v="2015-09-07T00:00:00"/>
        <d v="1997-10-25T00:00:00"/>
        <d v="1981-08-07T00:00:00"/>
        <d v="2005-12-30T00:00:00"/>
        <d v="2007-10-27T00:00:00"/>
        <d v="2010-12-29T00:00:00"/>
        <d v="2007-04-23T00:00:00"/>
        <d v="2000-09-01T00:00:00"/>
        <d v="2003-11-24T00:00:00"/>
        <d v="1997-07-10T00:00:00"/>
        <d v="2004-07-17T00:00:00"/>
        <d v="2012-02-24T00:00:00"/>
        <d v="2013-12-19T00:00:00"/>
        <d v="2003-09-29T00:00:00"/>
        <d v="2005-07-29T00:00:00"/>
        <d v="2012-03-30T00:00:00"/>
        <d v="2002-08-24T00:00:00"/>
        <d v="2005-10-27T00:00:00"/>
        <d v="2000-07-28T00:00:00"/>
        <d v="2015-10-03T00:00:00"/>
        <d v="1997-09-15T00:00:00"/>
        <d v="2006-08-17T00:00:00"/>
        <d v="1988-06-10T00:00:00"/>
        <d v="1990-08-04T00:00:00"/>
        <d v="1999-03-24T00:00:00"/>
        <d v="2009-03-16T00:00:00"/>
        <d v="2000-08-27T00:00:00"/>
        <d v="2005-03-14T00:00:00"/>
        <d v="2008-09-24T00:00:00"/>
        <d v="2004-09-17T00:00:00"/>
        <d v="2012-06-02T00:00:00"/>
        <d v="2000-09-11T00:00:00"/>
        <d v="2013-03-14T00:00:00"/>
        <d v="2015-01-08T00:00:00"/>
        <d v="2005-10-26T00:00:00"/>
        <d v="2009-02-20T00:00:00"/>
        <d v="1996-03-03T00:00:00"/>
        <d v="2009-04-30T00:00:00"/>
        <d v="1998-06-17T00:00:00"/>
        <d v="2008-10-13T00:00:00"/>
        <d v="2002-04-24T00:00:00"/>
        <d v="2002-09-04T00:00:00"/>
        <d v="2009-01-02T00:00:00"/>
        <d v="2002-03-07T00:00:00"/>
        <d v="2010-04-18T00:00:00"/>
        <d v="1998-05-06T00:00:00"/>
        <d v="1994-05-27T00:00:00"/>
        <d v="1963-12-14T00:00:00"/>
        <d v="1994-05-16T00:00:00"/>
        <d v="2006-07-22T00:00:00"/>
        <d v="2006-03-02T00:00:00"/>
        <d v="1993-01-27T00:00:00"/>
        <d v="2002-02-19T00:00:00"/>
        <d v="1977-12-11T00:00:00"/>
        <d v="2004-10-01T00:00:00"/>
        <d v="2012-06-28T00:00:00"/>
        <d v="2009-06-14T00:00:00"/>
        <d v="2013-11-11T00:00:00"/>
        <d v="2008-10-11T00:00:00"/>
        <d v="2004-08-18T00:00:00"/>
        <d v="1995-11-18T00:00:00"/>
        <d v="2005-03-05T00:00:00"/>
        <d v="2009-04-15T00:00:00"/>
        <d v="2003-01-16T00:00:00"/>
        <d v="2007-10-30T00:00:00"/>
        <d v="2003-01-08T00:00:00"/>
        <d v="2004-11-28T00:00:00"/>
        <d v="2002-09-03T00:00:00"/>
        <d v="2008-06-09T00:00:00"/>
        <d v="2011-01-11T00:00:00"/>
        <d v="2006-09-10T00:00:00"/>
        <d v="2012-09-28T00:00:00"/>
        <d v="1997-01-02T00:00:00"/>
        <d v="1982-08-12T00:00:00"/>
        <d v="1984-06-14T00:00:00"/>
        <d v="2015-12-05T00:00:00"/>
        <d v="2004-10-20T00:00:00"/>
        <d v="2003-12-24T00:00:00"/>
        <d v="1995-08-11T00:00:00"/>
        <d v="2004-09-23T00:00:00"/>
        <d v="1997-12-19T00:00:00"/>
        <d v="1997-08-16T00:00:00"/>
        <d v="2011-11-09T00:00:00"/>
        <d v="2012-05-21T00:00:00"/>
        <d v="2007-12-29T00:00:00"/>
        <d v="2005-06-07T00:00:00"/>
        <d v="1993-10-02T00:00:00"/>
        <d v="1997-07-15T00:00:00"/>
        <d v="2010-08-27T00:00:00"/>
        <d v="1995-11-13T00:00:00"/>
        <d v="2006-02-02T00:00:00"/>
        <d v="2009-09-04T00:00:00"/>
        <d v="2001-12-12T00:00:00"/>
        <d v="2005-11-16T00:00:00"/>
        <d v="2010-10-17T00:00:00"/>
        <d v="2009-02-02T00:00:00"/>
        <d v="2015-06-23T00:00:00"/>
        <d v="1996-06-04T00:00:00"/>
        <d v="2011-06-11T00:00:00"/>
        <d v="2003-09-01T00:00:00"/>
        <d v="1999-12-10T00:00:00"/>
        <d v="2006-12-28T00:00:00"/>
        <d v="2009-11-08T00:00:00"/>
        <d v="2004-06-09T00:00:00"/>
        <d v="2009-08-04T00:00:00"/>
        <d v="1999-04-27T00:00:00"/>
        <d v="2011-05-12T00:00:00"/>
        <d v="2001-04-15T00:00:00"/>
        <d v="2015-09-01T00:00:00"/>
        <d v="2015-02-02T00:00:00"/>
        <d v="1987-08-25T00:00:00"/>
        <d v="1995-01-11T00:00:00"/>
        <d v="1997-03-07T00:00:00"/>
        <d v="1986-10-11T00:00:00"/>
        <d v="1988-05-03T00:00:00"/>
        <d v="2001-04-04T00:00:00"/>
        <d v="1994-02-17T00:00:00"/>
        <d v="2006-04-09T00:00:00"/>
        <d v="2002-08-16T00:00:00"/>
        <d v="2000-02-08T00:00:00"/>
        <d v="1999-02-22T00:00:00"/>
        <d v="1987-08-14T00:00:00"/>
        <d v="2005-07-23T00:00:00"/>
        <d v="1997-03-18T00:00:00"/>
        <d v="2006-03-15T00:00:00"/>
        <d v="2005-04-14T00:00:00"/>
        <d v="1995-06-03T00:00:00"/>
        <d v="2010-07-30T00:00:00"/>
        <d v="2007-03-04T00:00:00"/>
        <d v="2003-07-23T00:00:00"/>
        <d v="2015-05-22T00:00:00"/>
        <d v="2013-03-17T00:00:00"/>
        <d v="2009-04-24T00:00:00"/>
        <d v="2000-04-20T00:00:00"/>
        <d v="1990-09-30T00:00:00"/>
        <d v="1988-01-30T00:00:00"/>
        <d v="2015-05-08T00:00:00"/>
        <d v="1997-08-18T00:00:00"/>
        <d v="2002-09-14T00:00:00"/>
        <d v="1998-10-03T00:00:00"/>
        <d v="2012-03-13T00:00:00"/>
        <d v="2005-08-07T00:00:00"/>
        <d v="2002-12-14T00:00:00"/>
        <d v="2003-03-15T00:00:00"/>
        <d v="1970-11-16T00:00:00"/>
        <d v="1981-07-03T00:00:00"/>
        <d v="2006-03-03T00:00:00"/>
        <d v="2010-08-29T00:00:00"/>
        <d v="2005-02-04T00:00:00"/>
        <d v="2004-09-16T00:00:00"/>
        <d v="2014-05-08T00:00:00"/>
        <d v="1996-04-15T00:00:00"/>
        <d v="1990-02-02T00:00:00"/>
        <d v="1993-08-26T00:00:00"/>
        <d v="2013-08-30T00:00:00"/>
        <d v="1998-09-04T00:00:00"/>
        <d v="1995-09-20T00:00:00"/>
        <d v="2004-08-23T00:00:00"/>
        <d v="1989-01-04T00:00:00"/>
        <d v="2009-02-16T00:00:00"/>
        <d v="2012-06-10T00:00:00"/>
        <d v="2010-04-16T00:00:00"/>
        <d v="2007-06-29T00:00:00"/>
        <d v="1992-09-05T00:00:00"/>
        <d v="2008-12-10T00:00:00"/>
        <d v="2007-02-10T00:00:00"/>
        <d v="2012-02-12T00:00:00"/>
        <d v="1997-05-22T00:00:00"/>
        <d v="1999-10-07T00:00:00"/>
        <d v="1998-09-09T00:00:00"/>
        <d v="1998-10-04T00:00:00"/>
        <d v="2009-07-15T00:00:00"/>
        <d v="2008-08-17T00:00:00"/>
        <d v="2014-01-29T00:00:00"/>
        <d v="2013-04-07T00:00:00"/>
        <d v="2004-06-02T00:00:00"/>
        <d v="1998-07-03T00:00:00"/>
        <d v="2014-10-02T00:00:00"/>
        <d v="1995-01-19T00:00:00"/>
        <d v="2010-09-24T00:00:00"/>
        <d v="2013-06-14T00:00:00"/>
        <d v="2012-09-01T00:00:00"/>
        <d v="1999-08-11T00:00:00"/>
        <d v="1999-06-15T00:00:00"/>
        <d v="2005-10-04T00:00:00"/>
        <d v="1999-11-03T00:00:00"/>
        <d v="2002-02-20T00:00:00"/>
        <d v="2010-12-18T00:00:00"/>
        <d v="2014-10-28T00:00:00"/>
        <d v="1971-09-03T00:00:00"/>
        <d v="2005-10-25T00:00:00"/>
        <d v="2010-12-27T00:00:00"/>
        <d v="2012-04-28T00:00:00"/>
        <d v="2011-11-17T00:00:00"/>
        <d v="2007-10-22T00:00:00"/>
        <d v="1999-04-19T00:00:00"/>
        <d v="1990-12-03T00:00:00"/>
        <d v="2003-02-27T00:00:00"/>
        <d v="2009-05-27T00:00:00"/>
        <d v="2002-06-27T00:00:00"/>
        <d v="1988-08-03T00:00:00"/>
        <d v="1990-10-15T00:00:00"/>
        <d v="1995-01-24T00:00:00"/>
        <d v="2000-01-20T00:00:00"/>
        <d v="2005-05-11T00:00:00"/>
        <d v="1982-04-27T00:00:00"/>
        <d v="2002-03-09T00:00:00"/>
        <d v="1998-05-25T00:00:00"/>
        <d v="2008-02-22T00:00:00"/>
        <d v="2004-10-26T00:00:00"/>
        <d v="2007-03-12T00:00:00"/>
        <d v="2014-08-13T00:00:00"/>
        <d v="2002-11-28T00:00:00"/>
        <d v="2012-12-27T00:00:00"/>
        <d v="1989-10-20T00:00:00"/>
        <d v="2015-09-23T00:00:00"/>
        <d v="2006-09-12T00:00:00"/>
        <d v="1998-06-15T00:00:00"/>
        <d v="1965-06-29T00:00:00"/>
        <d v="2004-06-10T00:00:00"/>
        <d v="1999-05-24T00:00:00"/>
        <d v="2011-03-26T00:00:00"/>
        <d v="2014-02-20T00:00:00"/>
        <d v="2008-06-23T00:00:00"/>
        <d v="2001-11-02T00:00:00"/>
        <d v="2013-10-24T00:00:00"/>
        <d v="1994-04-13T00:00:00"/>
        <d v="2008-10-29T00:00:00"/>
        <d v="1997-01-15T00:00:00"/>
        <d v="2001-10-10T00:00:00"/>
        <d v="2010-10-26T00:00:00"/>
        <d v="2001-07-02T00:00:00"/>
        <d v="2006-02-04T00:00:00"/>
        <d v="2005-07-14T00:00:00"/>
        <d v="2008-02-19T00:00:00"/>
        <d v="2015-02-26T00:00:00"/>
        <d v="1991-11-10T00:00:00"/>
        <d v="1999-09-26T00:00:00"/>
        <d v="2001-06-09T00:00:00"/>
        <d v="2008-02-01T00:00:00"/>
        <d v="1999-01-02T00:00:00"/>
        <d v="2001-11-18T00:00:00"/>
        <d v="2005-11-09T00:00:00"/>
        <d v="2001-08-17T00:00:00"/>
        <d v="2000-02-13T00:00:00"/>
        <d v="2004-11-19T00:00:00"/>
        <d v="1962-11-27T00:00:00"/>
        <d v="2000-01-12T00:00:00"/>
        <d v="2002-03-27T00:00:00"/>
        <d v="2014-03-05T00:00:00"/>
        <d v="2009-09-09T00:00:00"/>
        <d v="2015-08-19T00:00:00"/>
        <d v="2007-05-24T00:00:00"/>
        <d v="2009-12-07T00:00:00"/>
        <d v="1996-01-01T00:00:00"/>
        <d v="1981-04-29T00:00:00"/>
        <d v="2011-02-18T00:00:00"/>
        <d v="2003-03-27T00:00:00"/>
        <d v="2005-07-07T00:00:00"/>
        <d v="2006-12-03T00:00:00"/>
        <d v="1999-03-18T00:00:00"/>
        <d v="2012-03-26T00:00:00"/>
        <d v="1980-06-16T00:00:00"/>
        <d v="2011-10-02T00:00:00"/>
        <d v="2011-09-13T00:00:00"/>
        <d v="1999-06-18T00:00:00"/>
        <d v="2001-04-23T00:00:00"/>
        <d v="1989-03-17T00:00:00"/>
        <d v="2000-06-21T00:00:00"/>
        <d v="2002-10-01T00:00:00"/>
        <d v="2000-03-01T00:00:00"/>
        <d v="2010-12-30T00:00:00"/>
        <d v="1946-06-07T00:00:00"/>
        <d v="2000-06-09T00:00:00"/>
        <d v="2005-02-14T00:00:00"/>
        <d v="1994-09-21T00:00:00"/>
        <d v="2014-09-14T00:00:00"/>
        <d v="2003-08-06T00:00:00"/>
        <d v="1984-09-10T00:00:00"/>
        <d v="2003-02-17T00:00:00"/>
        <d v="2009-02-12T00:00:00"/>
        <d v="2010-07-24T00:00:00"/>
        <d v="2003-02-03T00:00:00"/>
        <d v="1982-10-24T00:00:00"/>
        <d v="2014-05-18T00:00:00"/>
        <d v="1999-03-20T00:00:00"/>
        <d v="2007-05-02T00:00:00"/>
        <d v="2010-01-11T00:00:00"/>
        <d v="2010-07-01T00:00:00"/>
        <d v="1994-02-02T00:00:00"/>
        <d v="2012-07-29T00:00:00"/>
        <d v="2010-12-03T00:00:00"/>
        <d v="2014-01-25T00:00:00"/>
        <d v="2005-10-03T00:00:00"/>
        <d v="1990-12-25T00:00:00"/>
        <d v="2006-04-24T00:00:00"/>
        <d v="2002-10-03T00:00:00"/>
        <d v="1992-08-21T00:00:00"/>
        <d v="1999-06-04T00:00:00"/>
        <d v="2005-12-03T00:00:00"/>
        <d v="2003-12-14T00:00:00"/>
        <d v="2007-03-09T00:00:00"/>
        <d v="1998-07-04T00:00:00"/>
        <d v="2005-02-12T00:00:00"/>
        <d v="2004-12-01T00:00:00"/>
        <d v="2001-08-03T00:00:00"/>
        <d v="2006-05-16T00:00:00"/>
        <d v="2007-12-06T00:00:00"/>
        <d v="1999-05-26T00:00:00"/>
        <d v="2013-09-23T00:00:00"/>
        <d v="2001-10-05T00:00:00"/>
        <d v="1998-02-25T00:00:00"/>
        <d v="2002-03-10T00:00:00"/>
        <d v="2009-05-19T00:00:00"/>
        <d v="1999-02-27T00:00:00"/>
        <d v="2004-04-29T00:00:00"/>
        <d v="2013-03-19T00:00:00"/>
        <d v="2007-10-07T00:00:00"/>
        <d v="2002-05-01T00:00:00"/>
        <d v="2006-02-07T00:00:00"/>
        <d v="1996-05-17T00:00:00"/>
        <d v="2000-10-11T00:00:00"/>
        <d v="2012-10-22T00:00:00"/>
        <d v="1979-05-05T00:00:00"/>
        <d v="1996-02-13T00:00:00"/>
        <d v="1981-09-28T00:00:00"/>
        <d v="2013-11-15T00:00:00"/>
        <d v="2013-04-10T00:00:00"/>
        <d v="2004-10-13T00:00:00"/>
        <d v="2004-09-14T00:00:00"/>
        <d v="2004-09-22T00:00:00"/>
        <d v="2007-12-08T00:00:00"/>
        <d v="1997-08-01T00:00:00"/>
        <d v="1998-02-14T00:00:00"/>
        <d v="2015-07-02T00:00:00"/>
        <d v="2009-12-11T00:00:00"/>
        <d v="1996-09-10T00:00:00"/>
        <d v="2010-05-02T00:00:00"/>
        <d v="1997-07-02T00:00:00"/>
        <d v="2013-10-10T00:00:00"/>
        <d v="1987-04-06T00:00:00"/>
        <d v="1996-06-17T00:00:00"/>
        <d v="2015-02-11T00:00:00"/>
        <d v="1993-07-19T00:00:00"/>
        <d v="1996-03-29T00:00:00"/>
        <d v="2006-11-19T00:00:00"/>
        <d v="1999-01-12T00:00:00"/>
        <d v="2014-03-27T00:00:00"/>
        <d v="2004-01-11T00:00:00"/>
        <d v="1994-01-02T00:00:00"/>
        <d v="2009-08-21T00:00:00"/>
        <d v="2010-08-20T00:00:00"/>
        <d v="1996-03-04T00:00:00"/>
        <d v="2002-01-20T00:00:00"/>
        <d v="2011-07-27T00:00:00"/>
        <d v="1996-04-16T00:00:00"/>
        <d v="2006-04-12T00:00:00"/>
        <d v="1999-11-10T00:00:00"/>
        <d v="1997-07-22T00:00:00"/>
        <d v="2006-03-10T00:00:00"/>
        <d v="2006-03-18T00:00:00"/>
        <d v="2004-09-19T00:00:00"/>
        <d v="2006-02-12T00:00:00"/>
        <d v="2010-11-02T00:00:00"/>
        <d v="1996-02-19T00:00:00"/>
        <d v="2014-03-25T00:00:00"/>
        <d v="2009-01-27T00:00:00"/>
        <d v="1940-05-18T00:00:00"/>
        <d v="1999-10-01T00:00:00"/>
        <d v="2007-02-27T00:00:00"/>
        <d v="2015-03-06T00:00:00"/>
        <d v="2009-12-29T00:00:00"/>
        <d v="2002-09-01T00:00:00"/>
        <d v="2004-03-04T00:00:00"/>
        <d v="2011-07-12T00:00:00"/>
        <d v="2010-12-28T00:00:00"/>
        <d v="2004-09-12T00:00:00"/>
        <d v="2005-07-19T00:00:00"/>
        <d v="1998-11-21T00:00:00"/>
        <d v="2002-07-15T00:00:00"/>
        <d v="2002-09-10T00:00:00"/>
        <d v="1971-04-12T00:00:00"/>
        <d v="2006-10-24T00:00:00"/>
        <d v="2015-03-14T00:00:00"/>
        <d v="1999-04-03T00:00:00"/>
        <d v="2012-05-05T00:00:00"/>
        <d v="2000-03-26T00:00:00"/>
        <d v="2003-09-04T00:00:00"/>
        <d v="2006-07-16T00:00:00"/>
        <d v="2001-03-15T00:00:00"/>
        <d v="2000-03-16T00:00:00"/>
        <d v="2003-08-03T00:00:00"/>
        <d v="2004-09-03T00:00:00"/>
        <d v="2007-07-19T00:00:00"/>
        <d v="1982-07-07T00:00:00"/>
        <d v="2008-05-19T00:00:00"/>
        <d v="1984-09-20T00:00:00"/>
        <d v="2006-11-06T00:00:00"/>
        <d v="1995-01-09T00:00:00"/>
        <d v="1997-03-23T00:00:00"/>
        <d v="2000-11-12T00:00:00"/>
        <d v="2006-05-09T00:00:00"/>
        <d v="2008-04-15T00:00:00"/>
        <d v="2008-01-13T00:00:00"/>
        <d v="1983-01-01T00:00:00"/>
        <d v="1990-12-15T00:00:00"/>
        <d v="1999-03-05T00:00:00"/>
        <d v="1996-03-09T00:00:00"/>
        <d v="2006-11-01T00:00:00"/>
        <d v="2012-07-14T00:00:00"/>
        <d v="1991-09-26T00:00:00"/>
        <d v="2004-01-05T00:00:00"/>
        <d v="2005-06-16T00:00:00"/>
        <d v="1996-02-09T00:00:00"/>
        <d v="1996-09-12T00:00:00"/>
        <d v="1997-11-10T00:00:00"/>
        <d v="2006-05-23T00:00:00"/>
        <d v="2006-03-29T00:00:00"/>
        <d v="2015-06-20T00:00:00"/>
        <d v="1999-12-03T00:00:00"/>
        <d v="2008-05-25T00:00:00"/>
        <d v="1984-04-06T00:00:00"/>
        <d v="2012-10-11T00:00:00"/>
        <d v="2012-12-10T00:00:00"/>
        <d v="2006-01-12T00:00:00"/>
        <d v="1981-03-18T00:00:00"/>
        <d v="2008-03-30T00:00:00"/>
        <d v="2001-11-22T00:00:00"/>
        <d v="1994-11-13T00:00:00"/>
        <d v="2011-12-14T00:00:00"/>
        <d v="1992-08-06T00:00:00"/>
        <d v="2008-07-23T00:00:00"/>
        <d v="1995-08-18T00:00:00"/>
        <d v="1994-12-09T00:00:00"/>
        <d v="2001-02-13T00:00:00"/>
        <d v="2012-01-18T00:00:00"/>
        <d v="2010-10-05T00:00:00"/>
        <d v="2003-12-05T00:00:00"/>
        <d v="2001-08-25T00:00:00"/>
        <d v="2003-06-29T00:00:00"/>
        <d v="1991-09-25T00:00:00"/>
        <d v="2013-12-15T00:00:00"/>
        <d v="2007-11-05T00:00:00"/>
        <d v="2015-09-25T00:00:00"/>
        <d v="2000-08-23T00:00:00"/>
        <d v="2002-07-13T00:00:00"/>
        <d v="1995-07-18T00:00:00"/>
        <d v="2002-02-24T00:00:00"/>
        <d v="1981-01-09T00:00:00"/>
        <d v="1982-01-23T00:00:00"/>
        <d v="1988-06-15T00:00:00"/>
        <d v="1989-03-23T00:00:00"/>
        <d v="1985-07-24T00:00:00"/>
        <d v="1984-02-21T00:00:00"/>
        <d v="2011-12-07T00:00:00"/>
        <d v="2006-09-28T00:00:00"/>
        <d v="2011-08-07T00:00:00"/>
        <d v="1987-04-15T00:00:00"/>
        <d v="1996-11-02T00:00:00"/>
        <d v="2001-08-21T00:00:00"/>
        <d v="2003-01-21T00:00:00"/>
        <d v="2010-08-02T00:00:00"/>
        <d v="1963-11-24T00:00:00"/>
        <d v="2008-12-13T00:00:00"/>
        <d v="2013-03-23T00:00:00"/>
        <d v="2008-01-19T00:00:00"/>
        <d v="2013-05-13T00:00:00"/>
        <d v="2008-12-30T00:00:00"/>
        <d v="2002-03-29T00:00:00"/>
        <d v="2012-10-24T00:00:00"/>
        <d v="2007-11-27T00:00:00"/>
        <d v="2009-03-24T00:00:00"/>
        <d v="2006-05-28T00:00:00"/>
        <d v="2010-03-15T00:00:00"/>
        <d v="2014-06-17T00:00:00"/>
        <d v="2014-11-26T00:00:00"/>
        <d v="1997-04-18T00:00:00"/>
        <d v="2013-11-21T00:00:00"/>
        <d v="2009-01-30T00:00:00"/>
        <d v="1999-02-07T00:00:00"/>
        <d v="2009-09-27T00:00:00"/>
        <d v="2002-02-01T00:00:00"/>
        <d v="2004-04-11T00:00:00"/>
        <d v="1997-06-20T00:00:00"/>
        <d v="1997-02-10T00:00:00"/>
        <d v="2000-03-19T00:00:00"/>
        <d v="2007-11-23T00:00:00"/>
        <d v="2002-03-18T00:00:00"/>
        <d v="2009-08-24T00:00:00"/>
        <d v="1996-08-13T00:00:00"/>
        <d v="2014-04-17T00:00:00"/>
        <d v="2001-04-09T00:00:00"/>
        <d v="2005-09-14T00:00:00"/>
        <d v="1995-02-08T00:00:00"/>
        <d v="2008-05-23T00:00:00"/>
        <d v="2013-03-25T00:00:00"/>
        <d v="1993-06-26T00:00:00"/>
        <d v="2009-10-04T00:00:00"/>
        <d v="1990-01-03T00:00:00"/>
        <d v="2007-08-15T00:00:00"/>
        <d v="2011-10-26T00:00:00"/>
        <d v="2002-07-04T00:00:00"/>
        <d v="2008-04-01T00:00:00"/>
        <d v="2001-02-05T00:00:00"/>
        <d v="2001-09-10T00:00:00"/>
        <d v="1996-06-01T00:00:00"/>
        <d v="2003-04-11T00:00:00"/>
        <d v="1996-06-14T00:00:00"/>
        <d v="1999-07-02T00:00:00"/>
        <d v="2000-12-17T00:00:00"/>
        <d v="2011-06-23T00:00:00"/>
        <d v="1992-01-20T00:00:00"/>
        <d v="2001-02-06T00:00:00"/>
        <d v="1989-05-23T00:00:00"/>
        <d v="1999-04-04T00:00:00"/>
        <d v="2011-11-28T00:00:00"/>
        <d v="2005-06-05T00:00:00"/>
        <d v="1998-12-28T00:00:00"/>
        <d v="2004-06-14T00:00:00"/>
        <d v="1999-08-22T00:00:00"/>
        <d v="2010-05-21T00:00:00"/>
        <d v="1995-06-28T00:00:00"/>
        <d v="1964-05-29T00:00:00"/>
        <d v="2014-07-16T00:00:00"/>
        <d v="2000-11-13T00:00:00"/>
        <d v="1939-11-12T00:00:00"/>
        <d v="2008-02-23T00:00:00"/>
        <d v="2003-11-11T00:00:00"/>
        <d v="2007-12-28T00:00:00"/>
        <d v="1987-03-22T00:00:00"/>
        <d v="2005-11-23T00:00:00"/>
        <d v="1997-05-12T00:00:00"/>
        <d v="1990-07-15T00:00:00"/>
        <d v="2015-08-18T00:00:00"/>
        <d v="2003-11-27T00:00:00"/>
        <d v="2000-07-27T00:00:00"/>
        <d v="2003-04-19T00:00:00"/>
        <d v="2007-01-04T00:00:00"/>
        <d v="2008-02-07T00:00:00"/>
        <d v="2013-04-06T00:00:00"/>
        <d v="1978-08-18T00:00:00"/>
        <d v="2011-07-15T00:00:00"/>
        <d v="2015-08-14T00:00:00"/>
        <d v="2010-06-25T00:00:00"/>
        <d v="1984-10-25T00:00:00"/>
        <d v="1990-06-20T00:00:00"/>
        <d v="2006-09-04T00:00:00"/>
        <d v="2007-03-30T00:00:00"/>
        <d v="1993-05-26T00:00:00"/>
        <d v="2010-03-30T00:00:00"/>
        <d v="2013-05-12T00:00:00"/>
        <d v="2013-01-10T00:00:00"/>
        <d v="2014-07-14T00:00:00"/>
        <d v="2005-01-13T00:00:00"/>
        <d v="2010-06-26T00:00:00"/>
        <d v="2000-12-24T00:00:00"/>
        <d v="1995-11-26T00:00:00"/>
        <d v="2007-10-16T00:00:00"/>
        <d v="2006-09-25T00:00:00"/>
        <d v="2002-01-29T00:00:00"/>
        <d v="2011-12-09T00:00:00"/>
        <d v="1978-08-27T00:00:00"/>
        <d v="1988-04-08T00:00:00"/>
        <d v="1989-01-29T00:00:00"/>
        <d v="2009-09-07T00:00:00"/>
        <d v="1982-06-30T00:00:00"/>
        <d v="2002-07-23T00:00:00"/>
        <d v="1995-05-14T00:00:00"/>
        <d v="2008-04-14T00:00:00"/>
        <d v="2008-11-28T00:00:00"/>
        <d v="2000-11-29T00:00:00"/>
        <d v="2011-06-13T00:00:00"/>
        <d v="2007-09-12T00:00:00"/>
        <d v="2013-08-11T00:00:00"/>
        <d v="1998-03-15T00:00:00"/>
        <d v="2014-08-01T00:00:00"/>
        <d v="2006-02-10T00:00:00"/>
        <d v="2011-08-14T00:00:00"/>
        <d v="1996-08-26T00:00:00"/>
        <d v="1999-06-09T00:00:00"/>
        <d v="2005-07-04T00:00:00"/>
        <d v="1998-12-19T00:00:00"/>
        <d v="2012-08-17T00:00:00"/>
        <d v="1991-09-13T00:00:00"/>
        <d v="2004-02-07T00:00:00"/>
        <d v="1996-03-18T00:00:00"/>
        <d v="2009-03-27T00:00:00"/>
        <d v="2002-07-19T00:00:00"/>
        <d v="2005-02-13T00:00:00"/>
        <d v="2009-12-19T00:00:00"/>
        <d v="2007-10-21T00:00:00"/>
        <d v="2004-02-28T00:00:00"/>
        <d v="2005-08-02T00:00:00"/>
        <d v="2002-05-06T00:00:00"/>
        <d v="2001-09-09T00:00:00"/>
        <d v="1997-06-02T00:00:00"/>
        <d v="2011-04-25T00:00:00"/>
        <d v="1998-09-16T00:00:00"/>
        <d v="2003-08-18T00:00:00"/>
        <d v="2001-05-08T00:00:00"/>
        <d v="2011-10-25T00:00:00"/>
        <d v="2001-08-07T00:00:00"/>
        <d v="2014-02-02T00:00:00"/>
        <d v="1994-06-17T00:00:00"/>
        <d v="1980-02-10T00:00:00"/>
        <d v="1999-11-18T00:00:00"/>
        <d v="2004-10-02T00:00:00"/>
        <d v="2008-02-24T00:00:00"/>
        <d v="1987-04-18T00:00:00"/>
        <d v="1989-08-15T00:00:00"/>
        <d v="2005-06-06T00:00:00"/>
        <d v="2012-02-02T00:00:00"/>
        <d v="2010-06-24T00:00:00"/>
        <d v="2002-01-10T00:00:00"/>
        <d v="2010-03-11T00:00:00"/>
        <d v="2002-12-30T00:00:00"/>
        <d v="2004-10-03T00:00:00"/>
        <d v="2005-04-03T00:00:00"/>
        <d v="2000-07-10T00:00:00"/>
        <d v="2001-10-17T00:00:00"/>
        <d v="2008-09-09T00:00:00"/>
        <d v="1986-08-24T00:00:00"/>
        <d v="2000-05-05T00:00:00"/>
        <d v="1994-09-17T00:00:00"/>
        <d v="2012-03-01T00:00:00"/>
        <d v="2005-09-21T00:00:00"/>
        <d v="2007-02-18T00:00:00"/>
        <d v="2011-06-17T00:00:00"/>
        <d v="1993-06-19T00:00:00"/>
        <d v="1992-07-10T00:00:00"/>
        <d v="2003-02-26T00:00:00"/>
        <d v="2000-10-15T00:00:00"/>
        <d v="2002-06-30T00:00:00"/>
        <d v="2003-03-19T00:00:00"/>
        <d v="1987-04-21T00:00:00"/>
        <d v="1998-07-09T00:00:00"/>
        <d v="2015-01-02T00:00:00"/>
        <d v="1990-12-17T00:00:00"/>
        <d v="1992-02-08T00:00:00"/>
        <d v="1995-07-30T00:00:00"/>
        <d v="1998-10-20T00:00:00"/>
        <d v="2004-01-29T00:00:00"/>
        <d v="2013-09-15T00:00:00"/>
        <d v="2013-10-21T00:00:00"/>
        <d v="2003-06-28T00:00:00"/>
        <d v="2011-01-06T00:00:00"/>
        <d v="2005-11-12T00:00:00"/>
        <d v="1994-01-29T00:00:00"/>
        <d v="2006-03-05T00:00:00"/>
        <d v="2011-09-04T00:00:00"/>
        <d v="1998-08-25T00:00:00"/>
        <d v="2012-06-25T00:00:00"/>
        <d v="2011-03-12T00:00:00"/>
        <d v="2014-07-08T00:00:00"/>
        <d v="2005-11-22T00:00:00"/>
        <d v="2005-09-12T00:00:00"/>
        <d v="2007-07-13T00:00:00"/>
        <d v="2015-01-27T00:00:00"/>
        <d v="2010-04-27T00:00:00"/>
        <d v="2015-05-03T00:00:00"/>
        <d v="2009-10-09T00:00:00"/>
        <d v="2012-12-11T00:00:00"/>
        <d v="2015-11-18T00:00:00"/>
        <d v="2012-08-25T00:00:00"/>
        <d v="2004-09-06T00:00:00"/>
        <d v="2004-12-14T00:00:00"/>
        <d v="2003-09-26T00:00:00"/>
        <d v="2005-01-29T00:00:00"/>
        <d v="1999-03-30T00:00:00"/>
        <d v="1991-02-06T00:00:00"/>
        <d v="2010-02-18T00:00:00"/>
        <d v="1998-07-16T00:00:00"/>
        <d v="2000-05-17T00:00:00"/>
        <d v="2003-10-17T00:00:00"/>
        <d v="2003-09-14T00:00:00"/>
        <d v="2008-04-26T00:00:00"/>
        <d v="2010-08-28T00:00:00"/>
        <d v="2014-02-01T00:00:00"/>
        <d v="1986-12-12T00:00:00"/>
        <d v="2004-03-11T00:00:00"/>
        <d v="1991-02-24T00:00:00"/>
        <d v="2011-06-14T00:00:00"/>
        <d v="2003-06-21T00:00:00"/>
        <d v="1999-11-09T00:00:00"/>
        <d v="1997-04-14T00:00:00"/>
        <d v="2005-12-17T00:00:00"/>
        <d v="2007-07-26T00:00:00"/>
        <d v="2009-08-05T00:00:00"/>
        <d v="2011-12-01T00:00:00"/>
        <d v="2001-05-27T00:00:00"/>
        <d v="2009-09-03T00:00:00"/>
        <d v="2000-09-23T00:00:00"/>
        <d v="1998-03-12T00:00:00"/>
        <d v="2004-12-27T00:00:00"/>
        <d v="1997-12-10T00:00:00"/>
        <d v="2009-08-19T00:00:00"/>
        <d v="2009-11-14T00:00:00"/>
        <d v="2009-05-15T00:00:00"/>
        <d v="2003-09-11T00:00:00"/>
        <d v="1997-09-13T00:00:00"/>
        <d v="2006-06-14T00:00:00"/>
        <d v="2010-02-22T00:00:00"/>
        <d v="2002-11-01T00:00:00"/>
        <d v="1998-06-13T00:00:00"/>
        <d v="2006-04-04T00:00:00"/>
        <d v="2010-06-14T00:00:00"/>
        <d v="2014-05-23T00:00:00"/>
        <d v="2004-12-16T00:00:00"/>
        <d v="2002-08-04T00:00:00"/>
        <d v="2012-02-16T00:00:00"/>
        <d v="2009-10-10T00:00:00"/>
        <d v="2006-12-29T00:00:00"/>
        <d v="2003-10-07T00:00:00"/>
        <d v="2013-03-15T00:00:00"/>
        <d v="1999-11-12T00:00:00"/>
        <d v="2002-08-09T00:00:00"/>
        <d v="2007-04-05T00:00:00"/>
        <d v="2004-07-20T00:00:00"/>
        <d v="2005-02-15T00:00:00"/>
        <d v="2011-11-23T00:00:00"/>
        <d v="2001-10-03T00:00:00"/>
        <d v="1997-05-05T00:00:00"/>
        <d v="2008-03-21T00:00:00"/>
        <d v="2004-09-18T00:00:00"/>
        <d v="2001-10-07T00:00:00"/>
        <d v="1997-01-18T00:00:00"/>
        <d v="2003-02-25T00:00:00"/>
        <d v="2015-08-29T00:00:00"/>
        <d v="2007-01-16T00:00:00"/>
        <d v="2007-09-24T00:00:00"/>
        <d v="2011-08-10T00:00:00"/>
        <d v="1999-03-27T00:00:00"/>
        <d v="2010-08-18T00:00:00"/>
        <d v="2010-03-03T00:00:00"/>
        <d v="2004-08-09T00:00:00"/>
        <d v="1996-05-25T00:00:00"/>
        <d v="1989-05-18T00:00:00"/>
        <d v="1984-10-30T00:00:00"/>
        <d v="2012-12-21T00:00:00"/>
        <d v="2006-02-28T00:00:00"/>
        <d v="2009-03-17T00:00:00"/>
        <d v="2014-07-04T00:00:00"/>
        <d v="2008-02-11T00:00:00"/>
        <d v="2005-09-17T00:00:00"/>
        <d v="2013-02-12T00:00:00"/>
        <d v="2015-04-10T00:00:00"/>
        <d v="2010-09-01T00:00:00"/>
        <d v="2013-07-08T00:00:00"/>
        <d v="2015-11-02T00:00:00"/>
        <d v="2002-04-16T00:00:00"/>
        <d v="1999-11-24T00:00:00"/>
        <d v="2013-03-04T00:00:00"/>
        <d v="2014-12-28T00:00:00"/>
        <d v="2002-01-25T00:00:00"/>
        <d v="2005-01-19T00:00:00"/>
        <d v="2014-07-07T00:00:00"/>
        <d v="2007-03-01T00:00:00"/>
        <d v="2014-10-04T00:00:00"/>
        <d v="2003-05-07T00:00:00"/>
        <d v="1986-09-08T00:00:00"/>
        <d v="2009-03-20T00:00:00"/>
        <d v="2001-08-11T00:00:00"/>
        <d v="2010-01-02T00:00:00"/>
        <d v="1987-03-16T00:00:00"/>
        <d v="1963-11-27T00:00:00"/>
        <d v="2009-02-01T00:00:00"/>
        <d v="2010-07-29T00:00:00"/>
        <d v="2011-02-27T00:00:00"/>
        <d v="2012-04-24T00:00:00"/>
        <d v="2011-09-29T00:00:00"/>
        <d v="2012-06-08T00:00:00"/>
        <d v="2014-07-15T00:00:00"/>
        <d v="2013-09-24T00:00:00"/>
        <d v="2010-11-29T00:00:00"/>
        <d v="1997-11-13T00:00:00"/>
        <d v="1995-10-24T00:00:00"/>
        <d v="1999-03-09T00:00:00"/>
        <d v="2005-10-16T00:00:00"/>
        <d v="1993-07-20T00:00:00"/>
        <d v="1986-06-16T00:00:00"/>
        <d v="2001-01-05T00:00:00"/>
        <d v="1999-06-29T00:00:00"/>
        <d v="1975-02-16T00:00:00"/>
        <d v="1978-06-06T00:00:00"/>
        <d v="1987-02-05T00:00:00"/>
        <d v="2001-08-15T00:00:00"/>
        <d v="2001-06-21T00:00:00"/>
        <d v="2011-05-30T00:00:00"/>
        <d v="2009-08-30T00:00:00"/>
        <d v="1996-04-11T00:00:00"/>
        <d v="2014-03-13T00:00:00"/>
        <d v="2004-08-10T00:00:00"/>
        <d v="1999-05-18T00:00:00"/>
        <d v="1991-03-26T00:00:00"/>
        <d v="2001-01-20T00:00:00"/>
        <d v="1996-05-18T00:00:00"/>
        <d v="2013-05-06T00:00:00"/>
        <d v="2001-02-23T00:00:00"/>
        <d v="2012-09-04T00:00:00"/>
        <d v="2003-07-06T00:00:00"/>
        <d v="2011-06-28T00:00:00"/>
        <d v="2004-07-23T00:00:00"/>
        <d v="2010-03-23T00:00:00"/>
        <d v="2001-07-12T00:00:00"/>
        <d v="2006-05-02T00:00:00"/>
        <d v="2008-05-03T00:00:00"/>
        <d v="2015-12-06T00:00:00"/>
        <d v="2001-01-13T00:00:00"/>
        <d v="2012-06-14T00:00:00"/>
        <d v="2009-08-07T00:00:00"/>
        <d v="2011-10-22T00:00:00"/>
        <d v="2007-06-12T00:00:00"/>
        <d v="2015-02-08T00:00:00"/>
        <d v="1993-08-03T00:00:00"/>
        <d v="2001-10-27T00:00:00"/>
        <d v="2015-07-03T00:00:00"/>
        <d v="2011-02-08T00:00:00"/>
        <d v="2005-12-06T00:00:00"/>
        <d v="1999-02-15T00:00:00"/>
        <d v="2003-07-29T00:00:00"/>
        <d v="2006-09-03T00:00:00"/>
        <d v="2001-01-27T00:00:00"/>
        <d v="2011-09-09T00:00:00"/>
        <d v="2002-02-13T00:00:00"/>
        <d v="1996-04-25T00:00:00"/>
        <d v="2003-01-19T00:00:00"/>
        <d v="1996-06-13T00:00:00"/>
        <d v="2001-08-13T00:00:00"/>
        <d v="2012-09-07T00:00:00"/>
        <d v="2013-04-04T00:00:00"/>
        <d v="2010-10-12T00:00:00"/>
        <d v="2013-07-24T00:00:00"/>
        <d v="2005-04-25T00:00:00"/>
        <d v="1995-12-10T00:00:00"/>
        <d v="2003-12-03T00:00:00"/>
        <d v="2014-09-30T00:00:00"/>
        <d v="2011-08-25T00:00:00"/>
        <d v="2010-04-08T00:00:00"/>
        <d v="1993-03-26T00:00:00"/>
        <d v="1990-12-04T00:00:00"/>
        <d v="2005-07-28T00:00:00"/>
        <d v="2005-08-01T00:00:00"/>
        <d v="1977-01-02T00:00:00"/>
        <d v="1996-03-10T00:00:00"/>
        <d v="2005-05-23T00:00:00"/>
        <d v="2005-11-20T00:00:00"/>
        <d v="1995-10-19T00:00:00"/>
        <d v="2001-05-15T00:00:00"/>
        <d v="2008-11-30T00:00:00"/>
        <d v="2010-11-06T00:00:00"/>
        <d v="1998-03-14T00:00:00"/>
        <d v="2007-01-29T00:00:00"/>
        <d v="2009-01-23T00:00:00"/>
        <d v="2001-01-21T00:00:00"/>
        <d v="2015-10-08T00:00:00"/>
        <d v="1997-12-27T00:00:00"/>
        <d v="2014-09-24T00:00:00"/>
        <d v="2008-02-16T00:00:00"/>
        <d v="2002-02-18T00:00:00"/>
        <d v="2011-10-09T00:00:00"/>
        <d v="1997-02-16T00:00:00"/>
        <d v="2001-02-17T00:00:00"/>
        <d v="1987-11-05T00:00:00"/>
        <d v="1998-04-15T00:00:00"/>
        <d v="2004-04-10T00:00:00"/>
        <d v="2006-12-07T00:00:00"/>
        <d v="1988-05-08T00:00:00"/>
        <d v="2005-07-30T00:00:00"/>
        <d v="1999-12-26T00:00:00"/>
        <d v="2008-04-04T00:00:00"/>
        <d v="2009-11-24T00:00:00"/>
        <d v="2011-02-02T00:00:00"/>
        <d v="2006-11-11T00:00:00"/>
        <d v="2007-02-04T00:00:00"/>
        <d v="1993-08-18T00:00:00"/>
        <d v="2006-11-18T00:00:00"/>
        <d v="2001-10-16T00:00:00"/>
        <d v="2013-05-07T00:00:00"/>
        <d v="2003-02-13T00:00:00"/>
        <d v="2002-05-15T00:00:00"/>
        <d v="1962-10-11T00:00:00"/>
        <d v="2004-06-19T00:00:00"/>
        <d v="2004-11-12T00:00:00"/>
        <d v="2011-06-04T00:00:00"/>
        <d v="2010-02-25T00:00:00"/>
        <d v="1995-12-26T00:00:00"/>
        <d v="2013-03-18T00:00:00"/>
        <d v="2014-10-16T00:00:00"/>
        <d v="1986-08-08T00:00:00"/>
        <d v="2001-04-17T00:00:00"/>
        <d v="2003-02-18T00:00:00"/>
        <d v="2015-09-08T00:00:00"/>
        <d v="2010-12-24T00:00:00"/>
        <d v="2013-08-03T00:00:00"/>
        <d v="1994-11-01T00:00:00"/>
        <d v="2010-09-07T00:00:00"/>
        <d v="1998-08-12T00:00:00"/>
        <d v="2012-08-01T00:00:00"/>
        <d v="1993-05-28T00:00:00"/>
        <d v="1992-10-06T00:00:00"/>
        <d v="1998-07-11T00:00:00"/>
        <d v="2014-08-23T00:00:00"/>
        <d v="2006-09-22T00:00:00"/>
        <d v="2010-11-12T00:00:00"/>
        <d v="1997-09-20T00:00:00"/>
        <d v="1989-11-17T00:00:00"/>
        <d v="2007-06-21T00:00:00"/>
        <d v="2001-07-07T00:00:00"/>
        <d v="2012-10-02T00:00:00"/>
        <d v="1999-07-30T00:00:00"/>
        <d v="1992-09-18T00:00:00"/>
        <d v="2011-12-22T00:00:00"/>
        <d v="2002-01-03T00:00:00"/>
        <d v="1999-11-25T00:00:00"/>
        <d v="2012-12-12T00:00:00"/>
        <d v="2007-01-10T00:00:00"/>
        <d v="2015-02-24T00:00:00"/>
        <d v="2006-06-16T00:00:00"/>
        <d v="2010-10-27T00:00:00"/>
        <d v="2000-03-12T00:00:00"/>
        <d v="1986-03-01T00:00:00"/>
        <d v="2010-05-18T00:00:00"/>
        <d v="2006-06-30T00:00:00"/>
        <d v="1973-08-09T00:00:00"/>
        <d v="2007-02-25T00:00:00"/>
        <d v="1998-01-06T00:00:00"/>
        <d v="1993-07-14T00:00:00"/>
        <d v="1998-01-01T00:00:00"/>
        <d v="2014-11-28T00:00:00"/>
        <d v="2012-12-01T00:00:00"/>
        <d v="1976-10-05T00:00:00"/>
        <d v="2005-10-14T00:00:00"/>
        <d v="1996-03-25T00:00:00"/>
        <d v="1983-07-20T00:00:00"/>
        <d v="2005-02-26T00:00:00"/>
        <d v="2005-11-14T00:00:00"/>
        <d v="2005-10-28T00:00:00"/>
        <d v="2000-04-21T00:00:00"/>
        <d v="1998-02-27T00:00:00"/>
        <d v="2003-02-05T00:00:00"/>
        <d v="2000-05-21T00:00:00"/>
        <d v="2010-11-18T00:00:00"/>
        <d v="2003-03-22T00:00:00"/>
        <d v="1996-02-03T00:00:00"/>
        <d v="2009-07-05T00:00:00"/>
        <d v="2007-06-17T00:00:00"/>
        <d v="1999-09-02T00:00:00"/>
        <d v="2008-09-25T00:00:00"/>
        <d v="2001-07-20T00:00:00"/>
        <d v="2000-06-23T00:00:00"/>
        <d v="2007-05-13T00:00:00"/>
        <d v="2014-08-20T00:00:00"/>
        <d v="2000-12-08T00:00:00"/>
        <d v="2010-08-15T00:00:00"/>
        <d v="2013-07-19T00:00:00"/>
        <d v="2011-01-10T00:00:00"/>
        <d v="1997-05-09T00:00:00"/>
        <d v="1981-09-11T00:00:00"/>
        <d v="1985-11-04T00:00:00"/>
        <d v="2015-04-02T00:00:00"/>
        <d v="2008-06-20T00:00:00"/>
        <d v="1993-09-05T00:00:00"/>
        <d v="2005-03-23T00:00:00"/>
        <d v="2012-09-13T00:00:00"/>
        <d v="2008-12-09T00:00:00"/>
        <d v="2001-04-29T00:00:00"/>
        <d v="2010-12-04T00:00:00"/>
        <d v="2012-01-13T00:00:00"/>
        <d v="2015-11-12T00:00:00"/>
        <d v="2012-02-07T00:00:00"/>
        <d v="2015-03-22T00:00:00"/>
        <d v="1999-12-29T00:00:00"/>
        <d v="2002-05-17T00:00:00"/>
        <d v="1965-11-25T00:00:00"/>
        <d v="1989-03-06T00:00:00"/>
        <d v="1992-08-11T00:00:00"/>
        <d v="2014-03-06T00:00:00"/>
        <d v="2003-10-25T00:00:00"/>
        <d v="1995-04-01T00:00:00"/>
        <d v="1987-02-15T00:00:00"/>
        <d v="2013-11-22T00:00:00"/>
        <d v="2003-05-14T00:00:00"/>
        <d v="2008-07-04T00:00:00"/>
        <d v="2013-01-23T00:00:00"/>
        <d v="2008-11-10T00:00:00"/>
        <d v="2013-09-09T00:00:00"/>
        <d v="2005-04-24T00:00:00"/>
        <d v="2012-01-23T00:00:00"/>
        <d v="2005-03-15T00:00:00"/>
        <d v="1977-05-28T00:00:00"/>
        <d v="2003-12-11T00:00:00"/>
        <d v="2011-08-20T00:00:00"/>
        <d v="2011-09-14T00:00:00"/>
        <d v="2004-08-16T00:00:00"/>
        <d v="2006-01-04T00:00:00"/>
        <d v="1990-01-16T00:00:00"/>
        <d v="2008-05-13T00:00:00"/>
        <d v="2007-11-26T00:00:00"/>
        <d v="2011-06-15T00:00:00"/>
        <d v="2007-08-17T00:00:00"/>
        <d v="2002-08-07T00:00:00"/>
        <d v="1996-09-09T00:00:00"/>
        <d v="1964-03-21T00:00:00"/>
        <d v="1996-01-06T00:00:00"/>
        <d v="2003-12-17T00:00:00"/>
        <d v="2005-05-29T00:00:00"/>
        <d v="1987-02-11T00:00:00"/>
        <d v="2015-08-20T00:00:00"/>
        <d v="2001-09-08T00:00:00"/>
        <d v="2008-01-23T00:00:00"/>
        <d v="1996-05-10T00:00:00"/>
        <d v="2002-03-16T00:00:00"/>
        <d v="2015-07-09T00:00:00"/>
        <d v="2008-01-09T00:00:00"/>
        <d v="2005-11-30T00:00:00"/>
        <d v="2000-02-25T00:00:00"/>
        <d v="2004-04-21T00:00:00"/>
        <d v="2001-04-05T00:00:00"/>
        <d v="1973-10-30T00:00:00"/>
        <d v="1992-01-09T00:00:00"/>
        <d v="2008-02-09T00:00:00"/>
        <d v="1998-07-29T00:00:00"/>
        <d v="1998-05-08T00:00:00"/>
        <d v="2004-10-25T00:00:00"/>
        <d v="2000-01-26T00:00:00"/>
        <d v="2008-05-09T00:00:00"/>
        <d v="1982-03-02T00:00:00"/>
        <d v="2001-08-02T00:00:00"/>
        <d v="2000-09-18T00:00:00"/>
        <d v="2005-05-19T00:00:00"/>
        <d v="1992-07-18T00:00:00"/>
        <d v="1997-01-01T00:00:00"/>
        <d v="2012-07-03T00:00:00"/>
        <d v="2002-05-25T00:00:00"/>
        <d v="2000-09-19T00:00:00"/>
        <d v="2002-05-26T00:00:00"/>
        <d v="1993-08-14T00:00:00"/>
        <d v="2000-05-09T00:00:00"/>
        <d v="1999-01-23T00:00:00"/>
        <d v="1927-01-26T00:00:00"/>
        <d v="1990-02-06T00:00:00"/>
        <d v="2015-08-08T00:00:00"/>
        <d v="2007-09-01T00:00:00"/>
        <d v="1996-05-23T00:00:00"/>
        <d v="1999-01-05T00:00:00"/>
        <d v="2009-11-11T00:00:00"/>
        <d v="2012-01-15T00:00:00"/>
        <d v="2011-12-11T00:00:00"/>
        <d v="1997-04-01T00:00:00"/>
        <d v="1988-07-30T00:00:00"/>
        <d v="1998-08-17T00:00:00"/>
        <d v="2008-04-10T00:00:00"/>
        <d v="2004-08-01T00:00:00"/>
        <d v="2004-01-03T00:00:00"/>
        <d v="2015-08-04T00:00:00"/>
        <d v="2002-12-29T00:00:00"/>
        <d v="2004-10-15T00:00:00"/>
        <d v="2008-08-16T00:00:00"/>
        <d v="2012-04-22T00:00:00"/>
        <d v="2005-06-23T00:00:00"/>
        <d v="2008-07-30T00:00:00"/>
        <d v="2000-02-27T00:00:00"/>
        <d v="2009-09-20T00:00:00"/>
        <d v="2006-01-28T00:00:00"/>
        <d v="2000-12-03T00:00:00"/>
        <d v="1996-10-10T00:00:00"/>
        <d v="2011-07-20T00:00:00"/>
        <d v="2015-10-27T00:00:00"/>
        <d v="2000-06-22T00:00:00"/>
        <d v="2006-11-10T00:00:00"/>
        <d v="1969-10-13T00:00:00"/>
        <d v="1990-03-03T00:00:00"/>
        <d v="1936-10-07T00:00:00"/>
        <d v="2007-08-25T00:00:00"/>
        <d v="2014-11-08T00:00:00"/>
        <d v="2003-08-12T00:00:00"/>
        <d v="2002-05-11T00:00:00"/>
        <d v="1997-03-13T00:00:00"/>
        <d v="1995-08-19T00:00:00"/>
        <d v="2011-10-14T00:00:00"/>
        <d v="2007-08-26T00:00:00"/>
        <d v="2001-06-02T00:00:00"/>
        <d v="2001-10-14T00:00:00"/>
        <d v="2003-04-13T00:00:00"/>
        <d v="2006-02-23T00:00:00"/>
        <d v="2005-06-28T00:00:00"/>
        <d v="2010-11-08T00:00:00"/>
        <d v="2001-01-12T00:00:00"/>
        <d v="2013-06-24T00:00:00"/>
        <d v="2009-05-30T00:00:00"/>
        <d v="2001-08-26T00:00:00"/>
        <d v="2011-03-22T00:00:00"/>
        <d v="1975-06-21T00:00:00"/>
        <d v="2002-04-05T00:00:00"/>
        <d v="1979-09-23T00:00:00"/>
        <d v="2012-11-02T00:00:00"/>
        <d v="2010-11-17T00:00:00"/>
        <d v="1995-05-28T00:00:00"/>
        <d v="1997-01-20T00:00:00"/>
        <d v="2009-07-22T00:00:00"/>
        <d v="2009-04-04T00:00:00"/>
        <d v="2013-02-04T00:00:00"/>
        <d v="2007-09-25T00:00:00"/>
        <d v="2002-10-18T00:00:00"/>
        <d v="1995-09-04T00:00:00"/>
        <d v="2014-02-27T00:00:00"/>
        <d v="2011-03-21T00:00:00"/>
        <d v="2014-06-04T00:00:00"/>
        <d v="2005-10-30T00:00:00"/>
        <d v="1993-09-15T00:00:00"/>
        <d v="1996-09-20T00:00:00"/>
        <d v="1993-12-13T00:00:00"/>
        <d v="2012-03-21T00:00:00"/>
        <d v="2001-10-28T00:00:00"/>
        <d v="1996-09-18T00:00:00"/>
        <d v="1999-12-21T00:00:00"/>
        <d v="1999-06-06T00:00:00"/>
        <d v="2014-12-03T00:00:00"/>
        <d v="2002-02-09T00:00:00"/>
        <d v="2005-08-04T00:00:00"/>
        <d v="2008-02-04T00:00:00"/>
        <d v="2002-07-29T00:00:00"/>
        <d v="2009-06-10T00:00:00"/>
        <d v="2007-06-22T00:00:00"/>
        <d v="2003-05-10T00:00:00"/>
        <d v="1992-06-18T00:00:00"/>
        <d v="2004-01-14T00:00:00"/>
        <d v="2000-07-04T00:00:00"/>
        <d v="1964-07-15T00:00:00"/>
        <d v="1996-09-15T00:00:00"/>
        <d v="1991-11-13T00:00:00"/>
        <d v="2009-11-06T00:00:00"/>
        <d v="2007-03-26T00:00:00"/>
        <d v="1991-12-13T00:00:00"/>
        <d v="2009-02-27T00:00:00"/>
        <d v="2010-10-25T00:00:00"/>
        <d v="1988-03-17T00:00:00"/>
        <d v="2004-03-12T00:00:00"/>
        <d v="2006-06-04T00:00:00"/>
        <d v="1999-03-07T00:00:00"/>
        <d v="1999-09-23T00:00:00"/>
        <d v="1988-06-29T00:00:00"/>
        <d v="2003-10-11T00:00:00"/>
        <d v="2007-10-02T00:00:00"/>
        <d v="2005-05-07T00:00:00"/>
        <d v="2004-02-16T00:00:00"/>
        <d v="2002-05-18T00:00:00"/>
        <d v="1983-06-27T00:00:00"/>
        <d v="2004-05-04T00:00:00"/>
        <d v="1998-02-24T00:00:00"/>
        <d v="2005-11-05T00:00:00"/>
        <d v="2013-03-20T00:00:00"/>
        <d v="2014-08-29T00:00:00"/>
        <d v="2014-02-25T00:00:00"/>
        <d v="2001-05-24T00:00:00"/>
        <d v="2008-09-04T00:00:00"/>
        <d v="2010-01-25T00:00:00"/>
        <d v="1983-04-23T00:00:00"/>
        <d v="2009-10-08T00:00:00"/>
        <d v="1994-03-28T00:00:00"/>
        <d v="2011-06-10T00:00:00"/>
        <d v="2004-07-09T00:00:00"/>
        <d v="1989-07-01T00:00:00"/>
        <d v="2009-07-16T00:00:00"/>
        <d v="1998-09-17T00:00:00"/>
        <d v="2008-06-03T00:00:00"/>
        <d v="2006-04-28T00:00:00"/>
        <d v="2009-07-17T00:00:00"/>
        <d v="2014-01-06T00:00:00"/>
        <d v="2004-04-08T00:00:00"/>
        <d v="2008-05-15T00:00:00"/>
        <d v="2009-11-18T00:00:00"/>
        <d v="2000-10-29T00:00:00"/>
        <d v="2009-11-04T00:00:00"/>
        <d v="1995-07-02T00:00:00"/>
        <d v="2007-06-15T00:00:00"/>
        <d v="2015-01-12T00:00:00"/>
        <d v="2014-05-30T00:00:00"/>
        <d v="2007-05-10T00:00:00"/>
        <d v="2005-09-22T00:00:00"/>
        <d v="2014-05-28T00:00:00"/>
        <d v="2005-08-11T00:00:00"/>
        <d v="2003-04-26T00:00:00"/>
        <d v="2001-04-03T00:00:00"/>
        <d v="2014-01-10T00:00:00"/>
        <d v="2009-05-01T00:00:00"/>
        <d v="2006-08-18T00:00:00"/>
        <d v="1964-04-09T00:00:00"/>
        <d v="1997-03-16T00:00:00"/>
        <d v="1999-04-05T00:00:00"/>
        <d v="2001-03-24T00:00:00"/>
        <d v="2013-04-13T00:00:00"/>
        <d v="1993-09-08T00:00:00"/>
        <d v="2000-01-15T00:00:00"/>
        <d v="2001-01-07T00:00:00"/>
        <d v="2000-10-06T00:00:00"/>
        <d v="2013-10-04T00:00:00"/>
        <d v="2009-09-12T00:00:00"/>
        <d v="2009-06-06T00:00:00"/>
        <d v="2001-11-27T00:00:00"/>
        <d v="2007-11-10T00:00:00"/>
        <d v="2004-06-11T00:00:00"/>
        <d v="1983-01-19T00:00:00"/>
        <d v="2013-10-18T00:00:00"/>
        <d v="2013-06-12T00:00:00"/>
        <d v="1999-07-18T00:00:00"/>
        <d v="2003-08-17T00:00:00"/>
        <d v="2003-01-07T00:00:00"/>
        <d v="2005-11-29T00:00:00"/>
        <d v="1968-08-19T00:00:00"/>
        <d v="2013-06-20T00:00:00"/>
        <d v="1994-10-03T00:00:00"/>
        <d v="1969-01-30T00:00:00"/>
        <d v="2012-04-04T00:00:00"/>
        <d v="1954-10-29T00:00:00"/>
        <d v="2007-05-12T00:00:00"/>
        <d v="1984-09-23T00:00:00"/>
        <d v="2003-04-15T00:00:00"/>
        <d v="2009-11-05T00:00:00"/>
        <d v="2011-07-11T00:00:00"/>
        <d v="2013-08-27T00:00:00"/>
        <d v="1975-05-30T00:00:00"/>
        <d v="2012-08-03T00:00:00"/>
        <d v="1999-07-06T00:00:00"/>
        <d v="2008-08-27T00:00:00"/>
        <d v="2006-04-06T00:00:00"/>
        <d v="1998-05-10T00:00:00"/>
        <d v="2008-01-16T00:00:00"/>
        <d v="1993-04-13T00:00:00"/>
        <d v="2006-04-22T00:00:00"/>
        <d v="2006-10-12T00:00:00"/>
        <d v="2003-09-28T00:00:00"/>
        <d v="1980-02-21T00:00:00"/>
        <d v="1997-11-07T00:00:00"/>
        <d v="2001-04-12T00:00:00"/>
        <d v="1997-02-18T00:00:00"/>
        <d v="2001-05-29T00:00:00"/>
        <d v="2014-10-06T00:00:00"/>
        <d v="2015-10-06T00:00:00"/>
        <d v="2011-06-08T00:00:00"/>
        <d v="2001-02-25T00:00:00"/>
        <d v="1985-11-28T00:00:00"/>
        <d v="1998-03-30T00:00:00"/>
        <d v="2013-09-29T00:00:00"/>
        <d v="1995-12-22T00:00:00"/>
        <d v="1999-12-01T00:00:00"/>
        <d v="2006-04-16T00:00:00"/>
        <d v="1920-09-15T00:00:00"/>
        <d v="2003-12-29T00:00:00"/>
        <d v="2013-04-12T00:00:00"/>
        <d v="2007-12-22T00:00:00"/>
        <d v="2009-11-02T00:00:00"/>
        <d v="2013-09-05T00:00:00"/>
        <d v="2013-05-24T00:00:00"/>
        <d v="1985-01-22T00:00:00"/>
        <d v="2002-06-23T00:00:00"/>
        <d v="2006-04-27T00:00:00"/>
        <d v="2004-12-06T00:00:00"/>
        <d v="2015-10-13T00:00:00"/>
        <d v="2007-12-16T00:00:00"/>
        <d v="2010-11-25T00:00:00"/>
        <d v="2012-02-05T00:00:00"/>
        <d v="2014-12-07T00:00:00"/>
        <d v="2012-01-27T00:00:00"/>
        <d v="2012-07-08T00:00:00"/>
        <d v="2006-02-09T00:00:00"/>
        <d v="2013-03-28T00:00:00"/>
        <d v="2003-11-19T00:00:00"/>
        <d v="1998-01-08T00:00:00"/>
        <d v="2008-05-02T00:00:00"/>
        <d v="2011-01-16T00:00:00"/>
        <d v="2015-12-12T00:00:00"/>
        <d v="1994-10-12T00:00:00"/>
        <d v="2006-06-22T00:00:00"/>
        <d v="2001-02-18T00:00:00"/>
        <d v="2013-02-01T00:00:00"/>
        <d v="1986-11-30T00:00:00"/>
        <d v="2014-08-02T00:00:00"/>
        <d v="2002-01-24T00:00:00"/>
        <d v="2010-12-10T00:00:00"/>
        <d v="2013-10-17T00:00:00"/>
        <d v="2006-02-15T00:00:00"/>
        <d v="2007-06-07T00:00:00"/>
        <d v="1989-06-04T00:00:00"/>
        <d v="1988-03-26T00:00:00"/>
        <d v="1996-11-16T00:00:00"/>
        <d v="1993-12-15T00:00:00"/>
        <d v="2013-10-30T00:00:00"/>
        <d v="2002-11-04T00:00:00"/>
        <d v="1998-11-14T00:00:00"/>
        <d v="2003-05-19T00:00:00"/>
        <d v="2008-04-21T00:00:00"/>
        <d v="1972-06-16T00:00:00"/>
        <d v="1971-05-30T00:00:00"/>
        <d v="2011-10-12T00:00:00"/>
        <d v="1940-10-12T00:00:00"/>
        <d v="2010-05-13T00:00:00"/>
        <d v="2006-12-30T00:00:00"/>
        <d v="2011-11-18T00:00:00"/>
        <d v="2003-11-26T00:00:00"/>
        <d v="2000-08-08T00:00:00"/>
        <d v="2012-04-17T00:00:00"/>
        <d v="2015-04-12T00:00:00"/>
        <d v="2009-03-10T00:00:00"/>
        <d v="1986-05-05T00:00:00"/>
        <d v="2012-02-11T00:00:00"/>
        <d v="1995-11-03T00:00:00"/>
        <d v="1993-11-01T00:00:00"/>
        <d v="2015-10-10T00:00:00"/>
        <d v="1984-04-05T00:00:00"/>
        <d v="1994-07-05T00:00:00"/>
        <d v="2000-12-25T00:00:00"/>
        <d v="1982-07-16T00:00:00"/>
        <d v="1988-11-28T00:00:00"/>
        <d v="2005-08-18T00:00:00"/>
        <d v="2002-08-10T00:00:00"/>
        <d v="2001-12-24T00:00:00"/>
        <d v="1981-07-07T00:00:00"/>
        <d v="2009-02-07T00:00:00"/>
        <d v="1998-09-30T00:00:00"/>
        <d v="2009-08-23T00:00:00"/>
        <d v="1987-09-22T00:00:00"/>
        <d v="1990-07-08T00:00:00"/>
        <d v="2010-06-15T00:00:00"/>
        <d v="2012-04-21T00:00:00"/>
        <d v="1990-08-18T00:00:00"/>
        <d v="2005-04-09T00:00:00"/>
        <d v="2008-08-12T00:00:00"/>
        <d v="2011-03-29T00:00:00"/>
        <d v="1998-11-26T00:00:00"/>
        <d v="2004-02-10T00:00:00"/>
        <d v="1997-07-18T00:00:00"/>
        <d v="2013-07-30T00:00:00"/>
        <d v="1980-07-10T00:00:00"/>
        <d v="2012-05-26T00:00:00"/>
        <d v="2011-07-07T00:00:00"/>
        <d v="2008-10-21T00:00:00"/>
        <d v="2012-11-24T00:00:00"/>
        <d v="1960-11-04T00:00:00"/>
        <d v="2000-08-28T00:00:00"/>
        <d v="2009-11-30T00:00:00"/>
        <d v="1994-07-01T00:00:00"/>
        <d v="2006-03-22T00:00:00"/>
        <d v="2002-08-21T00:00:00"/>
        <d v="2008-08-19T00:00:00"/>
        <d v="1999-12-02T00:00:00"/>
        <d v="2011-01-30T00:00:00"/>
        <d v="2008-08-18T00:00:00"/>
        <d v="2012-08-11T00:00:00"/>
        <d v="1990-12-30T00:00:00"/>
        <d v="2000-11-27T00:00:00"/>
        <d v="2006-06-28T00:00:00"/>
        <d v="2013-03-29T00:00:00"/>
        <d v="2013-12-21T00:00:00"/>
        <d v="2010-05-24T00:00:00"/>
        <d v="2002-10-27T00:00:00"/>
        <d v="2009-05-05T00:00:00"/>
        <d v="2003-10-09T00:00:00"/>
        <d v="1987-07-22T00:00:00"/>
        <d v="1992-10-08T00:00:00"/>
        <d v="1980-07-28T00:00:00"/>
        <d v="1981-05-16T00:00:00"/>
        <d v="1988-07-25T00:00:00"/>
        <d v="1980-09-16T00:00:00"/>
        <d v="1992-04-05T00:00:00"/>
        <d v="2002-09-15T00:00:00"/>
        <d v="1988-11-16T00:00:00"/>
        <d v="1985-12-06T00:00:00"/>
        <d v="2010-04-23T00:00:00"/>
        <d v="1999-10-06T00:00:00"/>
        <d v="2011-09-11T00:00:00"/>
        <d v="1996-03-08T00:00:00"/>
        <d v="1994-03-24T00:00:00"/>
        <d v="2001-03-25T00:00:00"/>
        <d v="2007-03-27T00:00:00"/>
        <d v="1999-04-06T00:00:00"/>
        <d v="2004-06-08T00:00:00"/>
        <d v="2000-05-28T00:00:00"/>
        <d v="2011-12-03T00:00:00"/>
        <d v="2002-06-09T00:00:00"/>
        <d v="2001-01-14T00:00:00"/>
        <d v="2013-01-21T00:00:00"/>
        <d v="2008-09-28T00:00:00"/>
        <d v="2005-08-28T00:00:00"/>
        <d v="2000-03-18T00:00:00"/>
        <d v="2011-04-17T00:00:00"/>
        <d v="2008-07-15T00:00:00"/>
        <d v="2007-08-19T00:00:00"/>
        <d v="2000-11-15T00:00:00"/>
        <d v="2008-12-27T00:00:00"/>
        <d v="2010-03-10T00:00:00"/>
        <d v="2003-02-10T00:00:00"/>
        <d v="2000-01-19T00:00:00"/>
        <d v="1994-06-13T00:00:00"/>
        <d v="2007-12-12T00:00:00"/>
        <d v="2007-06-19T00:00:00"/>
        <d v="2005-09-20T00:00:00"/>
        <d v="2010-01-08T00:00:00"/>
        <d v="2008-02-13T00:00:00"/>
        <d v="2000-06-24T00:00:00"/>
        <d v="2006-07-24T00:00:00"/>
        <d v="1992-03-24T00:00:00"/>
        <d v="2004-10-18T00:00:00"/>
        <d v="2000-07-12T00:00:00"/>
        <d v="2002-09-22T00:00:00"/>
        <d v="1991-11-02T00:00:00"/>
        <d v="2008-01-22T00:00:00"/>
        <d v="1994-11-28T00:00:00"/>
        <d v="1995-06-04T00:00:00"/>
        <d v="2013-05-18T00:00:00"/>
        <d v="2014-11-07T00:00:00"/>
        <d v="1999-12-19T00:00:00"/>
        <d v="2001-07-24T00:00:00"/>
        <d v="2008-01-04T00:00:00"/>
        <d v="2011-05-10T00:00:00"/>
        <d v="2012-11-16T00:00:00"/>
        <d v="2015-11-03T00:00:00"/>
        <d v="1989-09-01T00:00:00"/>
        <d v="2002-11-22T00:00:00"/>
        <d v="2000-09-09T00:00:00"/>
        <d v="1981-08-10T00:00:00"/>
        <d v="1995-07-11T00:00:00"/>
        <d v="2010-09-23T00:00:00"/>
        <d v="1991-01-15T00:00:00"/>
        <d v="2014-09-06T00:00:00"/>
        <d v="1993-06-28T00:00:00"/>
        <d v="2012-12-08T00:00:00"/>
        <d v="2005-06-10T00:00:00"/>
        <d v="2012-06-05T00:00:00"/>
        <d v="2001-08-06T00:00:00"/>
        <d v="2008-07-20T00:00:00"/>
        <d v="1976-11-16T00:00:00"/>
        <d v="2006-12-16T00:00:00"/>
        <d v="1989-10-13T00:00:00"/>
        <d v="2008-07-13T00:00:00"/>
        <d v="2002-01-23T00:00:00"/>
        <d v="1996-10-26T00:00:00"/>
        <d v="1993-11-11T00:00:00"/>
        <d v="2000-08-13T00:00:00"/>
        <d v="1998-01-12T00:00:00"/>
        <d v="1998-09-19T00:00:00"/>
        <d v="2010-08-12T00:00:00"/>
        <d v="1993-03-23T00:00:00"/>
        <d v="1995-11-10T00:00:00"/>
        <d v="2015-10-07T00:00:00"/>
        <d v="1998-04-08T00:00:00"/>
        <d v="1999-01-17T00:00:00"/>
        <d v="2006-06-10T00:00:00"/>
        <d v="2006-05-01T00:00:00"/>
        <d v="2013-09-02T00:00:00"/>
        <d v="2007-05-04T00:00:00"/>
        <d v="1998-08-14T00:00:00"/>
        <d v="2003-06-23T00:00:00"/>
        <d v="2014-09-19T00:00:00"/>
        <d v="2013-06-21T00:00:00"/>
        <d v="2012-09-06T00:00:00"/>
        <d v="1998-08-08T00:00:00"/>
        <d v="2012-06-20T00:00:00"/>
        <d v="2004-01-23T00:00:00"/>
        <d v="2003-01-26T00:00:00"/>
        <d v="2010-05-26T00:00:00"/>
        <d v="2011-12-26T00:00:00"/>
        <d v="2011-12-17T00:00:00"/>
        <d v="2015-09-16T00:00:00"/>
        <d v="2011-04-15T00:00:00"/>
        <d v="2010-08-08T00:00:00"/>
        <d v="2007-04-30T00:00:00"/>
        <d v="2012-05-07T00:00:00"/>
        <d v="2001-06-10T00:00:00"/>
        <d v="2004-05-20T00:00:00"/>
        <d v="2006-03-11T00:00:00"/>
        <d v="2008-01-27T00:00:00"/>
        <d v="2009-08-26T00:00:00"/>
        <d v="2001-04-21T00:00:00"/>
        <d v="1983-03-05T00:00:00"/>
        <d v="2003-11-15T00:00:00"/>
        <d v="2006-10-16T00:00:00"/>
        <d v="2013-12-28T00:00:00"/>
        <d v="1993-12-02T00:00:00"/>
        <d v="1988-11-08T00:00:00"/>
        <d v="2006-07-18T00:00:00"/>
        <d v="2003-05-12T00:00:00"/>
        <d v="2002-04-04T00:00:00"/>
        <d v="2004-07-06T00:00:00"/>
        <d v="2006-11-16T00:00:00"/>
        <d v="1996-08-27T00:00:00"/>
        <d v="1997-08-10T00:00:00"/>
        <d v="2011-02-13T00:00:00"/>
        <d v="1995-11-21T00:00:00"/>
        <d v="1989-10-06T00:00:00"/>
        <d v="2003-04-27T00:00:00"/>
        <d v="2003-04-14T00:00:00"/>
        <d v="2004-12-09T00:00:00"/>
        <d v="2010-10-08T00:00:00"/>
        <d v="2002-08-19T00:00:00"/>
        <d v="2001-03-11T00:00:00"/>
        <d v="1997-08-05T00:00:00"/>
        <d v="2015-06-02T00:00:00"/>
        <d v="2014-06-20T00:00:00"/>
        <d v="2008-06-13T00:00:00"/>
        <d v="1995-03-27T00:00:00"/>
        <d v="2007-11-11T00:00:00"/>
        <d v="2005-04-06T00:00:00"/>
        <d v="1994-02-16T00:00:00"/>
        <d v="2002-09-13T00:00:00"/>
        <d v="2001-12-25T00:00:00"/>
        <d v="1996-06-18T00:00:00"/>
        <d v="2012-02-25T00:00:00"/>
        <d v="1954-07-02T00:00:00"/>
        <d v="1997-06-04T00:00:00"/>
        <d v="2014-10-15T00:00:00"/>
        <d v="2006-10-13T00:00:00"/>
        <d v="2010-08-11T00:00:00"/>
        <d v="2008-04-13T00:00:00"/>
        <d v="2014-04-27T00:00:00"/>
        <d v="1989-09-06T00:00:00"/>
        <d v="1996-10-08T00:00:00"/>
        <d v="2003-06-19T00:00:00"/>
        <d v="2000-04-13T00:00:00"/>
        <d v="1993-09-27T00:00:00"/>
        <d v="2000-04-26T00:00:00"/>
        <d v="1998-09-10T00:00:00"/>
        <d v="2001-07-14T00:00:00"/>
        <d v="2011-11-30T00:00:00"/>
        <d v="2003-04-09T00:00:00"/>
        <d v="2000-11-21T00:00:00"/>
        <d v="1986-11-13T00:00:00"/>
        <d v="2011-03-20T00:00:00"/>
        <d v="2004-07-03T00:00:00"/>
        <d v="2003-08-23T00:00:00"/>
        <d v="2011-01-27T00:00:00"/>
        <d v="2006-10-17T00:00:00"/>
        <d v="1986-01-24T00:00:00"/>
        <d v="2006-10-21T00:00:00"/>
        <d v="1996-12-19T00:00:00"/>
        <d v="1996-08-07T00:00:00"/>
        <d v="2011-06-26T00:00:00"/>
        <d v="2007-06-23T00:00:00"/>
        <d v="1997-01-06T00:00:00"/>
        <d v="2004-01-01T00:00:00"/>
        <d v="2006-03-21T00:00:00"/>
        <d v="2009-04-16T00:00:00"/>
        <d v="1991-03-25T00:00:00"/>
        <d v="2004-03-30T00:00:00"/>
        <d v="2010-03-18T00:00:00"/>
        <d v="2007-04-16T00:00:00"/>
        <d v="2010-10-28T00:00:00"/>
        <d v="2015-11-14T00:00:00"/>
        <d v="2013-04-01T00:00:00"/>
        <d v="2004-11-15T00:00:00"/>
        <d v="2006-09-29T00:00:00"/>
        <d v="2012-12-04T00:00:00"/>
        <d v="1985-12-18T00:00:00"/>
        <d v="2005-08-25T00:00:00"/>
        <d v="2014-05-10T00:00:00"/>
        <d v="2012-12-14T00:00:00"/>
        <d v="2015-02-06T00:00:00"/>
        <d v="1998-07-19T00:00:00"/>
        <d v="1998-10-01T00:00:00"/>
        <d v="2014-09-02T00:00:00"/>
        <d v="2004-12-02T00:00:00"/>
        <d v="2005-01-18T00:00:00"/>
        <d v="2012-05-28T00:00:00"/>
        <d v="1991-07-29T00:00:00"/>
        <d v="2004-06-13T00:00:00"/>
        <d v="1998-04-26T00:00:00"/>
        <d v="1996-09-22T00:00:00"/>
        <d v="2006-09-01T00:00:00"/>
        <d v="2005-01-24T00:00:00"/>
        <d v="1998-03-07T00:00:00"/>
        <d v="2000-07-21T00:00:00"/>
        <d v="1997-12-26T00:00:00"/>
        <d v="1998-11-20T00:00:00"/>
        <d v="2006-09-26T00:00:00"/>
        <d v="1998-10-24T00:00:00"/>
        <d v="2006-05-21T00:00:00"/>
        <d v="2000-06-15T00:00:00"/>
        <d v="2013-10-14T00:00:00"/>
        <d v="2000-07-06T00:00:00"/>
        <d v="1999-12-13T00:00:00"/>
        <d v="2012-01-10T00:00:00"/>
        <d v="1937-02-02T00:00:00"/>
        <d v="2013-11-30T00:00:00"/>
        <d v="1959-02-23T00:00:00"/>
        <d v="2001-08-01T00:00:00"/>
        <d v="2011-04-28T00:00:00"/>
        <d v="2003-07-11T00:00:00"/>
        <d v="2010-06-21T00:00:00"/>
        <d v="2005-01-16T00:00:00"/>
        <d v="2014-07-03T00:00:00"/>
        <d v="1997-09-26T00:00:00"/>
        <d v="2009-07-24T00:00:00"/>
        <d v="2004-06-15T00:00:00"/>
        <d v="2011-05-20T00:00:00"/>
        <d v="2001-08-19T00:00:00"/>
        <d v="2011-09-20T00:00:00"/>
        <d v="1999-06-11T00:00:00"/>
        <d v="2006-07-30T00:00:00"/>
        <d v="2015-05-12T00:00:00"/>
        <d v="2008-08-10T00:00:00"/>
        <d v="2000-01-10T00:00:00"/>
        <d v="1987-11-09T00:00:00"/>
        <d v="1990-05-28T00:00:00"/>
        <d v="2004-12-28T00:00:00"/>
        <d v="1997-04-08T00:00:00"/>
        <d v="2006-04-21T00:00:00"/>
        <d v="1995-07-10T00:00:00"/>
        <d v="1994-07-28T00:00:00"/>
        <d v="1997-10-28T00:00:00"/>
        <d v="2008-03-29T00:00:00"/>
        <d v="1998-11-03T00:00:00"/>
        <d v="1981-05-13T00:00:00"/>
        <d v="2002-03-20T00:00:00"/>
        <d v="2002-02-04T00:00:00"/>
        <d v="2004-06-23T00:00:00"/>
        <d v="2001-04-22T00:00:00"/>
        <d v="1984-10-08T00:00:00"/>
        <d v="1992-08-25T00:00:00"/>
        <d v="2015-04-03T00:00:00"/>
        <d v="2012-11-30T00:00:00"/>
        <d v="2001-12-29T00:00:00"/>
        <d v="1996-10-03T00:00:00"/>
        <d v="2002-02-06T00:00:00"/>
        <d v="2003-07-30T00:00:00"/>
        <d v="2010-05-05T00:00:00"/>
        <d v="1986-04-26T00:00:00"/>
        <d v="1982-12-05T00:00:00"/>
        <d v="1984-10-12T00:00:00"/>
        <d v="2013-01-13T00:00:00"/>
        <d v="1986-08-02T00:00:00"/>
        <d v="1989-02-28T00:00:00"/>
        <d v="1991-03-29T00:00:00"/>
        <d v="1996-02-01T00:00:00"/>
        <d v="1998-04-23T00:00:00"/>
        <d v="2002-09-02T00:00:00"/>
        <d v="1979-11-02T00:00:00"/>
        <d v="2002-08-25T00:00:00"/>
        <d v="2005-02-21T00:00:00"/>
        <d v="1977-02-07T00:00:00"/>
        <d v="1980-04-20T00:00:00"/>
        <d v="1983-12-24T00:00:00"/>
        <d v="2007-11-01T00:00:00"/>
        <d v="1997-01-03T00:00:00"/>
        <d v="2004-01-25T00:00:00"/>
        <d v="2006-08-03T00:00:00"/>
        <d v="2002-10-21T00:00:00"/>
        <d v="2005-03-08T00:00:00"/>
        <d v="2004-05-05T00:00:00"/>
        <d v="1997-05-25T00:00:00"/>
        <d v="2006-12-09T00:00:00"/>
        <d v="2008-07-14T00:00:00"/>
        <d v="2010-04-01T00:00:00"/>
        <d v="2012-07-11T00:00:00"/>
        <d v="1998-08-06T00:00:00"/>
        <d v="1999-12-25T00:00:00"/>
        <d v="2014-12-05T00:00:00"/>
        <d v="2012-05-09T00:00:00"/>
        <d v="2002-05-14T00:00:00"/>
        <d v="2007-01-05T00:00:00"/>
        <d v="2010-05-07T00:00:00"/>
        <d v="1991-06-10T00:00:00"/>
        <d v="2015-01-26T00:00:00"/>
        <d v="2008-09-16T00:00:00"/>
        <d v="1991-04-24T00:00:00"/>
        <d v="2015-03-08T00:00:00"/>
        <d v="2008-02-25T00:00:00"/>
        <d v="2006-07-03T00:00:00"/>
        <d v="1994-01-25T00:00:00"/>
        <d v="2009-12-25T00:00:00"/>
        <d v="2008-08-21T00:00:00"/>
        <d v="1981-11-09T00:00:00"/>
        <d v="1996-05-07T00:00:00"/>
        <d v="1999-12-18T00:00:00"/>
        <d v="2002-01-08T00:00:00"/>
        <d v="2003-09-13T00:00:00"/>
        <d v="2011-03-14T00:00:00"/>
        <d v="1993-04-27T00:00:00"/>
        <d v="1999-04-23T00:00:00"/>
        <d v="2004-07-18T00:00:00"/>
        <d v="2008-07-22T00:00:00"/>
        <d v="2002-02-15T00:00:00"/>
        <d v="2010-02-24T00:00:00"/>
        <d v="1993-03-01T00:00:00"/>
        <d v="2004-07-15T00:00:00"/>
        <d v="2007-02-22T00:00:00"/>
        <d v="1978-05-10T00:00:00"/>
        <d v="1983-08-18T00:00:00"/>
        <d v="1987-08-30T00:00:00"/>
        <d v="2006-10-09T00:00:00"/>
        <d v="2000-09-27T00:00:00"/>
        <d v="1999-09-30T00:00:00"/>
        <d v="2008-05-18T00:00:00"/>
        <d v="2007-03-25T00:00:00"/>
        <d v="2009-11-28T00:00:00"/>
        <d v="2009-02-19T00:00:00"/>
        <d v="2004-03-17T00:00:00"/>
        <d v="2002-02-02T00:00:00"/>
        <d v="1971-05-03T00:00:00"/>
        <d v="2002-06-29T00:00:00"/>
        <d v="2002-12-16T00:00:00"/>
        <d v="2008-06-18T00:00:00"/>
        <d v="1996-05-03T00:00:00"/>
        <d v="1997-07-29T00:00:00"/>
        <d v="2001-09-01T00:00:00"/>
        <d v="2007-09-19T00:00:00"/>
        <d v="2008-11-29T00:00:00"/>
        <d v="2007-02-24T00:00:00"/>
        <d v="2000-11-11T00:00:00"/>
        <d v="2004-02-18T00:00:00"/>
        <d v="2011-10-13T00:00:00"/>
        <d v="2006-02-14T00:00:00"/>
        <d v="2012-05-11T00:00:00"/>
        <d v="2014-03-19T00:00:00"/>
        <d v="2010-09-18T00:00:00"/>
        <d v="2009-11-10T00:00:00"/>
        <d v="1995-11-23T00:00:00"/>
        <d v="2006-07-04T00:00:00"/>
        <d v="2014-02-15T00:00:00"/>
        <d v="2010-01-14T00:00:00"/>
        <d v="1998-04-22T00:00:00"/>
        <d v="1989-04-23T00:00:00"/>
        <d v="1995-07-14T00:00:00"/>
        <d v="2009-01-15T00:00:00"/>
        <d v="2007-12-24T00:00:00"/>
        <d v="1999-02-10T00:00:00"/>
        <d v="2004-04-24T00:00:00"/>
        <d v="2003-07-09T00:00:00"/>
        <d v="2012-09-03T00:00:00"/>
        <d v="2015-11-13T00:00:00"/>
        <d v="1991-03-22T00:00:00"/>
        <d v="1993-05-18T00:00:00"/>
        <d v="1991-04-07T00:00:00"/>
        <d v="2003-06-13T00:00:00"/>
        <d v="2015-06-15T00:00:00"/>
        <d v="2013-10-29T00:00:00"/>
        <d v="2001-08-08T00:00:00"/>
        <d v="2005-02-28T00:00:00"/>
        <d v="2014-03-14T00:00:00"/>
        <d v="2012-05-16T00:00:00"/>
        <d v="1999-02-18T00:00:00"/>
        <d v="2015-12-02T00:00:00"/>
        <d v="2010-11-03T00:00:00"/>
        <d v="2000-03-22T00:00:00"/>
        <d v="1989-03-16T00:00:00"/>
        <d v="2012-09-11T00:00:00"/>
        <d v="1990-10-04T00:00:00"/>
        <d v="1993-10-06T00:00:00"/>
        <d v="2002-10-25T00:00:00"/>
        <d v="2000-02-09T00:00:00"/>
        <d v="2005-07-13T00:00:00"/>
        <d v="2011-08-28T00:00:00"/>
        <d v="2015-10-05T00:00:00"/>
        <d v="1993-06-02T00:00:00"/>
        <d v="2004-12-17T00:00:00"/>
        <d v="2013-11-23T00:00:00"/>
        <d v="2012-10-26T00:00:00"/>
        <d v="2014-06-28T00:00:00"/>
        <d v="1995-12-30T00:00:00"/>
        <d v="2005-08-27T00:00:00"/>
        <d v="2001-09-07T00:00:00"/>
        <d v="1997-08-19T00:00:00"/>
        <d v="2012-05-18T00:00:00"/>
        <d v="2015-01-03T00:00:00"/>
        <d v="2006-07-14T00:00:00"/>
        <d v="1999-11-20T00:00:00"/>
        <d v="2012-07-28T00:00:00"/>
        <d v="2004-08-30T00:00:00"/>
        <d v="2008-12-21T00:00:00"/>
        <d v="2010-07-26T00:00:00"/>
        <d v="2002-06-25T00:00:00"/>
        <d v="2003-08-21T00:00:00"/>
        <d v="1987-12-09T00:00:00"/>
        <d v="1999-01-10T00:00:00"/>
        <d v="2003-11-12T00:00:00"/>
        <d v="2000-03-10T00:00:00"/>
        <d v="1953-08-22T00:00:00"/>
        <d v="2011-02-03T00:00:00"/>
        <d v="2001-02-15T00:00:00"/>
        <d v="2006-02-27T00:00:00"/>
        <d v="1982-12-02T00:00:00"/>
        <d v="2013-11-13T00:00:00"/>
        <d v="2013-11-04T00:00:00"/>
        <d v="1946-04-26T00:00:00"/>
        <d v="1981-12-07T00:00:00"/>
        <d v="2004-09-04T00:00:00"/>
        <d v="1998-08-23T00:00:00"/>
        <d v="1998-04-07T00:00:00"/>
        <d v="2015-04-30T00:00:00"/>
        <d v="1999-05-13T00:00:00"/>
        <d v="2013-09-17T00:00:00"/>
        <d v="2011-01-20T00:00:00"/>
        <d v="2006-12-06T00:00:00"/>
        <d v="1999-07-28T00:00:00"/>
        <d v="2009-09-13T00:00:00"/>
        <d v="1989-01-06T00:00:00"/>
        <d v="1980-08-17T00:00:00"/>
        <d v="1992-04-27T00:00:00"/>
        <d v="1999-12-05T00:00:00"/>
        <d v="2010-04-17T00:00:00"/>
        <d v="2014-06-09T00:00:00"/>
        <d v="2013-05-09T00:00:00"/>
        <d v="1997-02-28T00:00:00"/>
        <d v="1984-02-18T00:00:00"/>
        <d v="2010-09-11T00:00:00"/>
        <d v="2004-04-03T00:00:00"/>
        <d v="2007-04-09T00:00:00"/>
        <d v="2009-09-01T00:00:00"/>
        <d v="2008-07-09T00:00:00"/>
        <d v="2015-08-05T00:00:00"/>
        <d v="2006-10-27T00:00:00"/>
        <d v="2004-09-11T00:00:00"/>
        <d v="1957-09-24T00:00:00"/>
        <d v="1995-12-25T00:00:00"/>
        <d v="1929-11-11T00:00:00"/>
        <d v="2000-03-04T00:00:00"/>
        <d v="2008-10-10T00:00:00"/>
        <d v="2005-03-17T00:00:00"/>
        <d v="2007-06-26T00:00:00"/>
        <d v="2003-05-08T00:00:00"/>
        <d v="2006-12-08T00:00:00"/>
        <d v="2002-07-28T00:00:00"/>
        <d v="2004-12-26T00:00:00"/>
        <d v="2012-04-06T00:00:00"/>
        <d v="1996-09-28T00:00:00"/>
        <d v="2012-08-02T00:00:00"/>
        <d v="2013-11-12T00:00:00"/>
        <d v="2005-09-07T00:00:00"/>
        <d v="1998-06-14T00:00:00"/>
        <d v="2000-05-30T00:00:00"/>
        <d v="2011-06-03T00:00:00"/>
        <d v="2008-12-07T00:00:00"/>
        <d v="2008-04-12T00:00:00"/>
        <d v="2005-01-26T00:00:00"/>
        <d v="2004-06-25T00:00:00"/>
        <d v="2005-07-10T00:00:00"/>
        <d v="2000-07-19T00:00:00"/>
        <d v="1986-04-05T00:00:00"/>
        <d v="1994-07-22T00:00:00"/>
        <d v="2012-05-20T00:00:00"/>
        <d v="1986-11-18T00:00:00"/>
        <d v="1985-07-14T00:00:00"/>
        <d v="2013-10-26T00:00:00"/>
        <d v="2010-01-23T00:00:00"/>
        <d v="2005-08-13T00:00:00"/>
        <d v="2003-10-22T00:00:00"/>
        <d v="2003-05-24T00:00:00"/>
        <d v="1984-11-20T00:00:00"/>
        <d v="2013-04-19T00:00:00"/>
        <d v="2002-11-13T00:00:00"/>
        <d v="2002-05-05T00:00:00"/>
        <d v="1996-03-06T00:00:00"/>
        <d v="2010-03-13T00:00:00"/>
        <d v="2002-04-09T00:00:00"/>
        <d v="2013-06-07T00:00:00"/>
        <d v="1992-03-17T00:00:00"/>
        <d v="1997-12-08T00:00:00"/>
        <d v="2001-04-10T00:00:00"/>
        <d v="2005-05-21T00:00:00"/>
        <d v="2006-06-07T00:00:00"/>
        <d v="2009-12-08T00:00:00"/>
        <d v="2012-07-18T00:00:00"/>
        <d v="2011-11-14T00:00:00"/>
        <d v="1999-10-08T00:00:00"/>
        <d v="2006-09-23T00:00:00"/>
        <d v="2011-01-17T00:00:00"/>
        <d v="2005-09-05T00:00:00"/>
        <d v="2012-10-27T00:00:00"/>
        <d v="2006-11-14T00:00:00"/>
        <d v="1997-12-11T00:00:00"/>
        <d v="1997-04-19T00:00:00"/>
        <d v="2005-03-16T00:00:00"/>
        <d v="2015-01-07T00:00:00"/>
        <d v="1991-07-01T00:00:00"/>
        <d v="2015-12-29T00:00:00"/>
        <d v="2005-01-08T00:00:00"/>
        <d v="2013-08-07T00:00:00"/>
        <d v="2000-04-07T00:00:00"/>
        <d v="1999-08-18T00:00:00"/>
        <d v="2014-06-18T00:00:00"/>
        <d v="1973-11-18T00:00:00"/>
        <d v="2012-03-17T00:00:00"/>
        <d v="2014-08-26T00:00:00"/>
        <d v="2010-07-13T00:00:00"/>
        <d v="1998-04-20T00:00:00"/>
        <d v="2000-06-29T00:00:00"/>
        <d v="2005-10-08T00:00:00"/>
        <d v="1996-02-28T00:00:00"/>
        <d v="2006-12-15T00:00:00"/>
        <d v="2014-08-12T00:00:00"/>
        <d v="2010-11-20T00:00:00"/>
        <d v="2009-09-08T00:00:00"/>
        <d v="1993-10-14T00:00:00"/>
        <d v="1996-11-23T00:00:00"/>
        <d v="1991-02-07T00:00:00"/>
        <d v="1994-08-07T00:00:00"/>
        <d v="2000-04-22T00:00:00"/>
        <d v="2011-12-04T00:00:00"/>
        <d v="1980-08-09T00:00:00"/>
        <d v="2001-06-28T00:00:00"/>
        <d v="2011-03-10T00:00:00"/>
        <d v="1997-06-24T00:00:00"/>
        <d v="1996-11-26T00:00:00"/>
        <d v="2015-12-24T00:00:00"/>
        <d v="2014-11-06T00:00:00"/>
        <d v="1997-08-23T00:00:00"/>
        <d v="2005-04-20T00:00:00"/>
        <d v="1999-08-30T00:00:00"/>
        <d v="2012-07-21T00:00:00"/>
        <d v="1996-06-16T00:00:00"/>
        <d v="2010-07-25T00:00:00"/>
        <d v="2015-10-15T00:00:00"/>
        <d v="2004-10-28T00:00:00"/>
        <d v="2011-12-10T00:00:00"/>
        <d v="2014-10-19T00:00:00"/>
        <d v="2001-03-29T00:00:00"/>
        <d v="1996-08-19T00:00:00"/>
        <d v="1972-02-22T00:00:00"/>
        <d v="1974-04-13T00:00:00"/>
        <d v="1990-05-15T00:00:00"/>
        <d v="1986-05-16T00:00:00"/>
        <d v="2006-12-02T00:00:00"/>
        <d v="2002-08-13T00:00:00"/>
        <d v="2009-12-12T00:00:00"/>
        <d v="2007-03-24T00:00:00"/>
        <d v="2002-07-16T00:00:00"/>
        <d v="1966-06-25T00:00:00"/>
        <d v="2008-04-05T00:00:00"/>
        <d v="2010-11-16T00:00:00"/>
        <d v="2014-10-25T00:00:00"/>
        <d v="2013-06-17T00:00:00"/>
        <d v="2013-01-05T00:00:00"/>
        <d v="2007-07-12T00:00:00"/>
        <d v="2013-05-27T00:00:00"/>
        <d v="2005-09-29T00:00:00"/>
        <d v="2009-09-24T00:00:00"/>
        <d v="2011-03-08T00:00:00"/>
        <d v="1952-10-23T00:00:00"/>
        <d v="1965-04-18T00:00:00"/>
        <d v="2011-04-16T00:00:00"/>
        <d v="2013-01-18T00:00:00"/>
        <d v="1999-08-04T00:00:00"/>
        <d v="2004-06-21T00:00:00"/>
        <d v="2006-01-08T00:00:00"/>
        <d v="2015-08-27T00:00:00"/>
        <d v="2002-05-10T00:00:00"/>
        <d v="2007-10-26T00:00:00"/>
        <d v="2009-11-25T00:00:00"/>
        <d v="2008-08-08T00:00:00"/>
        <d v="2002-06-18T00:00:00"/>
        <d v="2013-06-23T00:00:00"/>
        <d v="2003-11-09T00:00:00"/>
        <d v="2011-02-16T00:00:00"/>
        <d v="2006-08-15T00:00:00"/>
        <d v="2005-04-16T00:00:00"/>
        <d v="2006-11-04T00:00:00"/>
        <d v="2012-05-06T00:00:00"/>
        <d v="2014-07-30T00:00:00"/>
        <d v="2013-01-26T00:00:00"/>
        <d v="2006-05-10T00:00:00"/>
        <d v="2004-12-10T00:00:00"/>
        <d v="2014-02-03T00:00:00"/>
        <d v="2009-11-21T00:00:00"/>
        <d v="1998-09-06T00:00:00"/>
        <d v="1984-10-05T00:00:00"/>
        <d v="2002-11-07T00:00:00"/>
        <d v="2008-04-27T00:00:00"/>
        <d v="1981-06-15T00:00:00"/>
        <d v="1994-06-19T00:00:00"/>
        <d v="2012-11-15T00:00:00"/>
        <d v="2014-03-23T00:00:00"/>
        <d v="2015-01-28T00:00:00"/>
        <d v="2012-11-01T00:00:00"/>
        <d v="1990-04-30T00:00:00"/>
        <d v="2003-03-23T00:00:00"/>
        <d v="1999-07-26T00:00:00"/>
        <d v="2008-09-10T00:00:00"/>
        <d v="1997-04-25T00:00:00"/>
        <d v="2012-05-02T00:00:00"/>
        <d v="2011-04-13T00:00:00"/>
        <d v="2006-01-24T00:00:00"/>
        <d v="2014-02-04T00:00:00"/>
        <d v="2013-05-05T00:00:00"/>
        <d v="2002-08-18T00:00:00"/>
        <d v="2012-03-23T00:00:00"/>
        <d v="2013-09-11T00:00:00"/>
        <d v="2004-07-19T00:00:00"/>
        <d v="1995-11-30T00:00:00"/>
        <d v="1995-12-18T00:00:00"/>
        <d v="2009-02-17T00:00:00"/>
        <d v="1999-08-26T00:00:00"/>
        <d v="2015-12-07T00:00:00"/>
        <d v="2013-04-11T00:00:00"/>
        <d v="2005-11-17T00:00:00"/>
        <d v="2014-05-06T00:00:00"/>
        <d v="2009-05-18T00:00:00"/>
        <d v="2011-04-14T00:00:00"/>
        <d v="2005-01-23T00:00:00"/>
        <d v="1997-09-06T00:00:00"/>
        <d v="2005-10-11T00:00:00"/>
        <d v="2001-07-04T00:00:00"/>
        <d v="2014-12-22T00:00:00"/>
        <d v="2003-05-22T00:00:00"/>
        <d v="1984-10-17T00:00:00"/>
        <d v="2000-01-18T00:00:00"/>
        <d v="2010-08-04T00:00:00"/>
        <d v="2010-11-15T00:00:00"/>
        <d v="2007-11-02T00:00:00"/>
        <d v="2010-02-11T00:00:00"/>
        <d v="2013-04-24T00:00:00"/>
        <d v="2000-10-27T00:00:00"/>
        <d v="1947-12-07T00:00:00"/>
        <d v="2004-04-07T00:00:00"/>
        <d v="1988-02-22T00:00:00"/>
        <d v="2010-07-10T00:00:00"/>
        <d v="2001-05-13T00:00:00"/>
        <d v="2013-05-26T00:00:00"/>
        <d v="1985-07-26T00:00:00"/>
        <d v="2006-04-30T00:00:00"/>
        <d v="1992-09-14T00:00:00"/>
        <d v="2003-01-13T00:00:00"/>
        <d v="2007-10-15T00:00:00"/>
        <d v="2013-06-08T00:00:00"/>
        <d v="2009-04-01T00:00:00"/>
        <d v="1988-04-02T00:00:00"/>
        <d v="1997-09-04T00:00:00"/>
        <d v="1992-05-28T00:00:00"/>
        <d v="2015-02-15T00:00:00"/>
        <d v="2000-10-13T00:00:00"/>
        <d v="1994-05-19T00:00:00"/>
        <d v="2007-08-13T00:00:00"/>
        <d v="2014-10-29T00:00:00"/>
        <d v="1981-01-28T00:00:00"/>
        <d v="2005-10-17T00:00:00"/>
        <d v="2003-05-15T00:00:00"/>
        <d v="1999-09-04T00:00:00"/>
        <d v="1994-05-30T00:00:00"/>
        <d v="2015-06-18T00:00:00"/>
        <d v="2000-07-17T00:00:00"/>
        <d v="2006-06-15T00:00:00"/>
        <d v="1987-06-22T00:00:00"/>
        <d v="2007-08-22T00:00:00"/>
        <d v="2003-04-07T00:00:00"/>
        <d v="2013-12-22T00:00:00"/>
        <d v="1996-02-12T00:00:00"/>
        <d v="2005-08-21T00:00:00"/>
        <d v="2008-03-18T00:00:00"/>
        <d v="2001-11-06T00:00:00"/>
        <d v="2003-09-21T00:00:00"/>
        <d v="2002-03-06T00:00:00"/>
        <d v="2012-11-07T00:00:00"/>
        <d v="2010-05-11T00:00:00"/>
        <d v="1999-03-01T00:00:00"/>
        <d v="2001-05-04T00:00:00"/>
        <d v="1997-12-07T00:00:00"/>
        <d v="2008-11-04T00:00:00"/>
        <d v="2009-08-18T00:00:00"/>
        <d v="2012-05-19T00:00:00"/>
        <d v="2008-07-08T00:00:00"/>
        <d v="2013-06-03T00:00:00"/>
        <d v="2004-04-01T00:00:00"/>
        <d v="1998-12-26T00:00:00"/>
        <d v="2001-11-30T00:00:00"/>
        <d v="2005-07-24T00:00:00"/>
        <d v="2015-06-28T00:00:00"/>
        <d v="1998-04-14T00:00:00"/>
        <d v="1997-05-17T00:00:00"/>
        <d v="1974-02-28T00:00:00"/>
        <d v="2004-04-22T00:00:00"/>
        <d v="2015-05-28T00:00:00"/>
        <d v="1994-01-18T00:00:00"/>
        <d v="1998-07-10T00:00:00"/>
        <d v="2012-02-26T00:00:00"/>
        <d v="2005-05-25T00:00:00"/>
        <d v="1999-12-27T00:00:00"/>
        <d v="2003-10-27T00:00:00"/>
        <d v="2014-09-16T00:00:00"/>
        <d v="2003-05-17T00:00:00"/>
        <d v="2004-03-13T00:00:00"/>
        <d v="1999-04-07T00:00:00"/>
        <d v="2001-02-08T00:00:00"/>
        <d v="2008-06-22T00:00:00"/>
        <d v="2009-12-06T00:00:00"/>
        <d v="1996-12-15T00:00:00"/>
        <d v="2007-06-02T00:00:00"/>
        <d v="2014-11-12T00:00:00"/>
        <d v="2001-01-06T00:00:00"/>
        <d v="2008-03-04T00:00:00"/>
        <d v="1992-02-04T00:00:00"/>
        <d v="2011-08-27T00:00:00"/>
        <d v="1999-11-28T00:00:00"/>
        <d v="1991-05-04T00:00:00"/>
        <d v="2010-12-20T00:00:00"/>
        <d v="1998-10-23T00:00:00"/>
        <d v="1995-07-16T00:00:00"/>
        <d v="2002-03-12T00:00:00"/>
        <d v="2005-07-12T00:00:00"/>
        <d v="1998-02-20T00:00:00"/>
        <d v="2000-04-11T00:00:00"/>
        <d v="2006-01-11T00:00:00"/>
        <d v="1999-07-15T00:00:00"/>
        <d v="2004-09-09T00:00:00"/>
        <d v="1993-02-25T00:00:00"/>
        <d v="1996-09-14T00:00:00"/>
        <d v="1999-10-20T00:00:00"/>
        <d v="2001-05-10T00:00:00"/>
        <d v="2009-07-10T00:00:00"/>
        <d v="2000-10-26T00:00:00"/>
        <d v="2008-12-28T00:00:00"/>
        <d v="2012-07-06T00:00:00"/>
        <d v="2008-12-24T00:00:00"/>
        <d v="2010-12-01T00:00:00"/>
        <d v="2014-03-29T00:00:00"/>
        <d v="1983-02-21T00:00:00"/>
        <d v="2005-09-01T00:00:00"/>
        <d v="2006-06-18T00:00:00"/>
        <d v="2000-07-07T00:00:00"/>
        <d v="2015-04-15T00:00:00"/>
        <d v="1993-12-08T00:00:00"/>
        <d v="1995-01-10T00:00:00"/>
        <d v="2009-04-26T00:00:00"/>
        <d v="2010-04-06T00:00:00"/>
        <d v="2000-01-17T00:00:00"/>
        <d v="2012-05-22T00:00:00"/>
        <d v="1996-02-18T00:00:00"/>
        <d v="2002-07-10T00:00:00"/>
        <d v="1993-09-28T00:00:00"/>
        <d v="2006-06-08T00:00:00"/>
        <d v="1948-04-07T00:00:00"/>
        <d v="2012-07-04T00:00:00"/>
        <d v="2012-09-30T00:00:00"/>
        <d v="2001-02-11T00:00:00"/>
        <d v="2004-03-20T00:00:00"/>
        <d v="1997-08-28T00:00:00"/>
        <d v="2006-07-02T00:00:00"/>
        <d v="1998-06-18T00:00:00"/>
        <d v="1993-06-17T00:00:00"/>
        <d v="2009-12-24T00:00:00"/>
        <d v="1987-07-17T00:00:00"/>
        <d v="2001-09-02T00:00:00"/>
        <d v="2004-08-17T00:00:00"/>
        <d v="1995-01-23T00:00:00"/>
        <d v="2009-11-23T00:00:00"/>
        <d v="2005-12-15T00:00:00"/>
        <d v="2005-10-23T00:00:00"/>
        <d v="2004-09-24T00:00:00"/>
        <d v="2013-12-03T00:00:00"/>
        <d v="2014-03-12T00:00:00"/>
        <d v="2006-02-18T00:00:00"/>
        <d v="2006-06-05T00:00:00"/>
        <d v="1995-04-11T00:00:00"/>
        <d v="2005-05-04T00:00:00"/>
        <d v="2002-07-06T00:00:00"/>
        <d v="2003-09-30T00:00:00"/>
        <d v="1999-06-14T00:00:00"/>
        <d v="2011-04-19T00:00:00"/>
        <d v="2013-03-08T00:00:00"/>
        <d v="1997-01-22T00:00:00"/>
        <d v="2012-09-24T00:00:00"/>
        <d v="2008-09-02T00:00:00"/>
        <d v="2003-07-01T00:00:00"/>
        <d v="1998-05-26T00:00:00"/>
        <d v="1997-10-12T00:00:00"/>
        <d v="1993-07-30T00:00:00"/>
        <d v="1998-03-16T00:00:00"/>
        <d v="2000-09-15T00:00:00"/>
        <d v="2015-06-16T00:00:00"/>
        <d v="1983-03-23T00:00:00"/>
        <d v="1994-04-05T00:00:00"/>
        <d v="2009-04-13T00:00:00"/>
        <d v="2000-11-24T00:00:00"/>
        <d v="1953-05-15T00:00:00"/>
        <d v="1996-12-03T00:00:00"/>
        <d v="2008-12-08T00:00:00"/>
        <d v="2002-10-23T00:00:00"/>
        <d v="2011-01-02T00:00:00"/>
        <d v="1979-05-08T00:00:00"/>
        <d v="1998-12-17T00:00:00"/>
        <d v="2010-01-24T00:00:00"/>
        <d v="2003-02-21T00:00:00"/>
        <d v="1987-03-29T00:00:00"/>
        <d v="1997-07-05T00:00:00"/>
        <d v="2002-06-04T00:00:00"/>
        <d v="1994-01-16T00:00:00"/>
        <d v="1995-03-17T00:00:00"/>
        <d v="2015-06-17T00:00:00"/>
        <d v="2001-09-30T00:00:00"/>
        <d v="2002-05-12T00:00:00"/>
        <d v="2015-05-25T00:00:00"/>
        <d v="2015-02-03T00:00:00"/>
        <d v="2009-06-15T00:00:00"/>
        <d v="2009-10-16T00:00:00"/>
        <d v="1994-09-25T00:00:00"/>
        <d v="1994-04-03T00:00:00"/>
        <d v="1998-12-29T00:00:00"/>
        <d v="1991-06-02T00:00:00"/>
        <d v="2003-01-15T00:00:00"/>
        <d v="1999-10-15T00:00:00"/>
        <d v="2011-09-30T00:00:00"/>
        <d v="2009-05-12T00:00:00"/>
        <d v="1965-07-18T00:00:00"/>
        <d v="1994-06-28T00:00:00"/>
        <d v="2000-06-28T00:00:00"/>
        <d v="2008-01-18T00:00:00"/>
        <d v="2008-01-05T00:00:00"/>
        <d v="2015-04-25T00:00:00"/>
        <d v="2004-07-28T00:00:00"/>
        <d v="2010-09-28T00:00:00"/>
        <d v="1977-08-01T00:00:00"/>
        <d v="2005-04-29T00:00:00"/>
        <d v="2003-05-21T00:00:00"/>
        <d v="2004-03-08T00:00:00"/>
        <d v="1997-12-17T00:00:00"/>
        <d v="1973-09-04T00:00:00"/>
        <d v="1999-11-14T00:00:00"/>
        <d v="1999-09-29T00:00:00"/>
        <d v="2002-11-23T00:00:00"/>
        <d v="1997-06-17T00:00:00"/>
        <d v="2009-10-29T00:00:00"/>
        <d v="2008-04-22T00:00:00"/>
        <d v="2010-12-13T00:00:00"/>
        <d v="2007-05-26T00:00:00"/>
        <d v="2004-05-02T00:00:00"/>
        <d v="1984-09-07T00:00:00"/>
        <d v="1974-04-12T00:00:00"/>
        <d v="1986-12-20T00:00:00"/>
        <d v="2006-07-26T00:00:00"/>
        <d v="2014-01-23T00:00:00"/>
        <d v="1982-02-24T00:00:00"/>
        <d v="1999-12-12T00:00:00"/>
        <d v="1999-03-17T00:00:00"/>
        <d v="2011-05-16T00:00:00"/>
        <d v="2009-01-19T00:00:00"/>
        <d v="2010-12-26T00:00:00"/>
        <d v="1989-10-08T00:00:00"/>
        <d v="2002-06-08T00:00:00"/>
        <d v="2015-03-01T00:00:00"/>
        <d v="2011-12-18T00:00:00"/>
        <d v="2006-02-26T00:00:00"/>
        <d v="2003-03-13T00:00:00"/>
        <d v="1998-05-05T00:00:00"/>
        <d v="2002-06-10T00:00:00"/>
        <d v="2010-11-01T00:00:00"/>
        <d v="2009-01-16T00:00:00"/>
        <d v="1987-10-15T00:00:00"/>
        <d v="2005-08-20T00:00:00"/>
        <d v="1995-06-18T00:00:00"/>
        <d v="1982-02-11T00:00:00"/>
        <d v="2004-11-24T00:00:00"/>
        <d v="1999-08-06T00:00:00"/>
        <d v="2010-10-21T00:00:00"/>
        <d v="2015-03-25T00:00:00"/>
        <d v="2012-09-10T00:00:00"/>
        <d v="2015-07-07T00:00:00"/>
        <d v="2007-04-15T00:00:00"/>
        <d v="2012-08-07T00:00:00"/>
        <d v="2000-10-20T00:00:00"/>
        <d v="2014-09-10T00:00:00"/>
        <d v="1998-05-23T00:00:00"/>
        <d v="2000-09-16T00:00:00"/>
        <d v="2005-02-19T00:00:00"/>
        <d v="2005-06-09T00:00:00"/>
        <d v="2005-09-09T00:00:00"/>
        <d v="2005-06-08T00:00:00"/>
        <d v="2000-01-06T00:00:00"/>
        <d v="2004-08-05T00:00:00"/>
        <d v="2000-04-03T00:00:00"/>
        <d v="2015-12-18T00:00:00"/>
        <d v="1978-07-17T00:00:00"/>
        <d v="1939-04-09T00:00:00"/>
        <d v="2013-03-21T00:00:00"/>
        <d v="2013-01-19T00:00:00"/>
        <d v="1999-02-19T00:00:00"/>
        <d v="2008-04-28T00:00:00"/>
        <d v="2012-11-03T00:00:00"/>
        <d v="2005-03-09T00:00:00"/>
        <d v="1986-12-27T00:00:00"/>
        <d v="2008-11-16T00:00:00"/>
        <d v="1998-10-14T00:00:00"/>
        <d v="2008-12-11T00:00:00"/>
        <d v="2008-12-12T00:00:00"/>
        <d v="2013-07-23T00:00:00"/>
        <d v="2009-12-27T00:00:00"/>
        <d v="2011-01-08T00:00:00"/>
        <d v="1988-10-09T00:00:00"/>
        <d v="1995-05-24T00:00:00"/>
        <d v="2007-03-08T00:00:00"/>
        <d v="1996-11-17T00:00:00"/>
        <d v="2001-03-06T00:00:00"/>
        <d v="2003-03-18T00:00:00"/>
        <d v="2007-02-20T00:00:00"/>
        <d v="2006-08-07T00:00:00"/>
        <d v="2009-05-29T00:00:00"/>
        <d v="2013-08-29T00:00:00"/>
        <d v="2014-09-01T00:00:00"/>
        <d v="2012-12-15T00:00:00"/>
        <d v="2011-01-19T00:00:00"/>
        <d v="2006-10-23T00:00:00"/>
        <d v="2005-12-02T00:00:00"/>
        <d v="1999-04-25T00:00:00"/>
        <d v="1999-12-28T00:00:00"/>
        <d v="2005-11-13T00:00:00"/>
        <d v="1965-04-28T00:00:00"/>
        <d v="2004-06-26T00:00:00"/>
        <d v="2012-03-29T00:00:00"/>
        <d v="1981-04-04T00:00:00"/>
        <d v="2002-10-13T00:00:00"/>
        <d v="2015-04-27T00:00:00"/>
        <d v="1994-03-25T00:00:00"/>
        <d v="2007-06-20T00:00:00"/>
        <d v="1996-05-05T00:00:00"/>
        <d v="2010-12-07T00:00:00"/>
        <d v="1997-03-11T00:00:00"/>
        <d v="2007-10-06T00:00:00"/>
        <d v="1995-07-03T00:00:00"/>
        <d v="2012-11-13T00:00:00"/>
        <d v="1993-01-19T00:00:00"/>
        <d v="1997-02-01T00:00:00"/>
        <d v="2015-11-07T00:00:00"/>
        <d v="1982-10-19T00:00:00"/>
        <d v="2014-05-04T00:00:00"/>
        <d v="1986-10-17T00:00:00"/>
        <d v="1935-04-15T00:00:00"/>
        <d v="1999-01-13T00:00:00"/>
        <d v="1970-06-23T00:00:00"/>
        <d v="2004-02-12T00:00:00"/>
        <d v="1990-10-17T00:00:00"/>
        <d v="1995-05-09T00:00:00"/>
        <d v="1999-06-07T00:00:00"/>
        <d v="2010-02-07T00:00:00"/>
        <d v="2000-08-19T00:00:00"/>
        <d v="2001-05-22T00:00:00"/>
        <d v="2015-03-09T00:00:00"/>
        <d v="2013-08-26T00:00:00"/>
        <d v="2005-07-21T00:00:00"/>
        <d v="2014-02-21T00:00:00"/>
        <d v="2007-09-13T00:00:00"/>
        <d v="2014-04-23T00:00:00"/>
        <d v="2011-02-14T00:00:00"/>
        <d v="2009-02-24T00:00:00"/>
        <d v="2005-07-06T00:00:00"/>
        <d v="2008-09-06T00:00:00"/>
        <d v="2003-05-30T00:00:00"/>
        <d v="2002-06-24T00:00:00"/>
        <d v="1997-10-26T00:00:00"/>
        <d v="1990-05-30T00:00:00"/>
        <d v="2010-01-05T00:00:00"/>
        <d v="1989-03-29T00:00:00"/>
        <d v="2004-11-02T00:00:00"/>
        <d v="2010-03-20T00:00:00"/>
        <d v="1994-01-15T00:00:00"/>
        <d v="1993-05-04T00:00:00"/>
        <d v="2010-02-28T00:00:00"/>
        <d v="2005-07-01T00:00:00"/>
        <d v="1997-01-21T00:00:00"/>
        <d v="2008-03-08T00:00:00"/>
        <d v="1983-01-12T00:00:00"/>
        <d v="1999-05-06T00:00:00"/>
        <d v="1988-12-02T00:00:00"/>
        <d v="1996-07-15T00:00:00"/>
        <d v="2004-01-19T00:00:00"/>
        <d v="2001-02-12T00:00:00"/>
        <d v="1990-10-06T00:00:00"/>
        <d v="1997-07-07T00:00:00"/>
        <d v="2002-01-05T00:00:00"/>
        <d v="2000-12-12T00:00:00"/>
        <d v="1989-03-30T00:00:00"/>
        <d v="1997-04-05T00:00:00"/>
        <d v="2006-01-15T00:00:00"/>
        <d v="1995-02-15T00:00:00"/>
        <d v="1981-07-09T00:00:00"/>
        <d v="2003-07-16T00:00:00"/>
        <d v="2002-08-22T00:00:00"/>
        <d v="2003-08-28T00:00:00"/>
        <d v="2006-03-14T00:00:00"/>
        <d v="2009-02-03T00:00:00"/>
        <d v="2002-10-24T00:00:00"/>
        <d v="2015-02-25T00:00:00"/>
        <d v="1992-08-04T00:00:00"/>
        <d v="2006-10-10T00:00:00"/>
        <d v="2010-02-02T00:00:00"/>
        <d v="2009-10-23T00:00:00"/>
        <d v="1996-06-19T00:00:00"/>
        <d v="2009-04-28T00:00:00"/>
        <d v="1998-01-20T00:00:00"/>
        <d v="2000-01-02T00:00:00"/>
        <d v="2000-09-12T00:00:00"/>
        <d v="2015-08-03T00:00:00"/>
        <d v="2001-01-04T00:00:00"/>
        <d v="2010-04-22T00:00:00"/>
        <d v="2005-06-24T00:00:00"/>
        <d v="2008-04-16T00:00:00"/>
        <d v="2006-09-16T00:00:00"/>
        <d v="1995-08-07T00:00:00"/>
        <d v="1998-01-05T00:00:00"/>
        <d v="2010-12-16T00:00:00"/>
        <d v="2002-04-18T00:00:00"/>
        <d v="2008-09-01T00:00:00"/>
        <d v="1999-11-27T00:00:00"/>
        <d v="2004-07-12T00:00:00"/>
        <d v="2003-08-14T00:00:00"/>
        <d v="2000-10-01T00:00:00"/>
        <d v="1998-07-08T00:00:00"/>
        <d v="2008-08-26T00:00:00"/>
        <d v="1995-09-09T00:00:00"/>
        <d v="1997-10-02T00:00:00"/>
        <d v="2008-11-21T00:00:00"/>
        <d v="1997-05-04T00:00:00"/>
        <d v="2005-03-10T00:00:00"/>
        <d v="2005-07-05T00:00:00"/>
        <d v="2007-12-21T00:00:00"/>
        <d v="1998-12-10T00:00:00"/>
        <d v="1996-11-06T00:00:00"/>
        <d v="2013-11-06T00:00:00"/>
        <d v="1987-04-03T00:00:00"/>
        <d v="2010-03-19T00:00:00"/>
        <d v="2008-05-12T00:00:00"/>
        <d v="2008-12-25T00:00:00"/>
        <d v="2007-03-05T00:00:00"/>
        <d v="2008-06-14T00:00:00"/>
        <d v="1983-06-28T00:00:00"/>
        <d v="1989-07-06T00:00:00"/>
        <d v="1993-02-07T00:00:00"/>
        <d v="2013-12-26T00:00:00"/>
        <d v="2009-01-26T00:00:00"/>
        <d v="1995-10-07T00:00:00"/>
        <d v="1992-07-14T00:00:00"/>
        <d v="2006-07-20T00:00:00"/>
        <d v="2015-05-14T00:00:00"/>
        <d v="2011-04-11T00:00:00"/>
        <d v="2008-01-20T00:00:00"/>
        <d v="2002-02-03T00:00:00"/>
        <d v="1989-07-28T00:00:00"/>
        <d v="2013-08-22T00:00:00"/>
        <d v="1961-05-03T00:00:00"/>
        <d v="2002-04-28T00:00:00"/>
        <d v="2003-09-17T00:00:00"/>
        <d v="1998-03-20T00:00:00"/>
        <d v="2008-10-23T00:00:00"/>
        <d v="2000-04-05T00:00:00"/>
        <d v="2000-09-13T00:00:00"/>
        <d v="2012-03-18T00:00:00"/>
        <d v="2000-11-25T00:00:00"/>
        <d v="2009-06-02T00:00:00"/>
        <d v="1993-05-01T00:00:00"/>
        <d v="2001-10-21T00:00:00"/>
        <d v="2011-02-06T00:00:00"/>
        <d v="2007-11-25T00:00:00"/>
        <d v="1989-05-03T00:00:00"/>
        <d v="1996-01-19T00:00:00"/>
        <d v="2014-06-03T00:00:00"/>
        <d v="2009-03-23T00:00:00"/>
        <d v="2014-12-17T00:00:00"/>
        <d v="2000-08-05T00:00:00"/>
        <d v="1991-07-21T00:00:00"/>
        <d v="2005-09-25T00:00:00"/>
        <d v="1996-10-05T00:00:00"/>
        <d v="2007-12-01T00:00:00"/>
        <d v="2007-09-21T00:00:00"/>
        <d v="2004-06-05T00:00:00"/>
        <d v="2010-05-23T00:00:00"/>
        <d v="1998-03-29T00:00:00"/>
        <d v="1999-01-18T00:00:00"/>
        <d v="2004-03-22T00:00:00"/>
        <d v="2002-12-26T00:00:00"/>
        <d v="1999-11-13T00:00:00"/>
        <d v="2001-12-22T00:00:00"/>
        <d v="2011-08-19T00:00:00"/>
        <d v="2008-10-18T00:00:00"/>
        <d v="2014-04-04T00:00:00"/>
        <d v="1998-05-27T00:00:00"/>
        <d v="1994-01-19T00:00:00"/>
        <d v="2015-02-17T00:00:00"/>
        <d v="2000-02-28T00:00:00"/>
        <d v="1998-06-23T00:00:00"/>
        <d v="1970-08-25T00:00:00"/>
        <d v="2006-04-18T00:00:00"/>
        <d v="2012-11-21T00:00:00"/>
        <d v="2003-10-10T00:00:00"/>
        <d v="1994-01-03T00:00:00"/>
        <d v="2000-11-26T00:00:00"/>
        <d v="2003-11-16T00:00:00"/>
        <d v="2009-07-29T00:00:00"/>
        <d v="2006-06-02T00:00:00"/>
        <d v="2005-08-05T00:00:00"/>
        <d v="2001-11-19T00:00:00"/>
        <d v="2009-10-05T00:00:00"/>
        <d v="1983-10-30T00:00:00"/>
        <d v="2004-03-19T00:00:00"/>
        <d v="2010-11-27T00:00:00"/>
        <d v="2000-09-25T00:00:00"/>
        <d v="2008-07-07T00:00:00"/>
        <d v="2004-03-02T00:00:00"/>
        <d v="2007-02-05T00:00:00"/>
        <d v="1967-02-23T00:00:00"/>
        <d v="2010-06-18T00:00:00"/>
        <d v="1974-06-17T00:00:00"/>
        <d v="1988-06-25T00:00:00"/>
        <d v="1985-05-18T00:00:00"/>
        <d v="2011-02-17T00:00:00"/>
        <d v="2011-02-22T00:00:00"/>
        <d v="2009-12-16T00:00:00"/>
        <d v="1998-12-14T00:00:00"/>
        <d v="2008-05-05T00:00:00"/>
        <d v="2005-09-27T00:00:00"/>
        <d v="1998-03-22T00:00:00"/>
        <d v="2011-04-05T00:00:00"/>
        <d v="2006-04-03T00:00:00"/>
      </sharedItems>
      <fieldGroup par="27"/>
    </cacheField>
    <cacheField name="Color/B&amp;W" numFmtId="0">
      <sharedItems/>
    </cacheField>
    <cacheField name="Genre" numFmtId="0">
      <sharedItems count="17">
        <s v="Horror"/>
        <s v="Drama"/>
        <s v="Comedy"/>
        <s v="Adventure"/>
        <s v="Crime"/>
        <s v="Action"/>
        <s v="Biography"/>
        <s v="Fantasy"/>
        <s v="Documentary"/>
        <s v="Mystery"/>
        <s v="Animation"/>
        <s v="Sci-Fi"/>
        <s v="Romance"/>
        <s v="Thriller"/>
        <s v="Family"/>
        <s v="Musical"/>
        <s v="Western"/>
      </sharedItems>
    </cacheField>
    <cacheField name="Language" numFmtId="0">
      <sharedItems containsMixedTypes="1" containsNumber="1" containsInteger="1" minValue="0" maxValue="0"/>
    </cacheField>
    <cacheField name="Country" numFmtId="0">
      <sharedItems count="46">
        <s v="Spain"/>
        <s v="USA"/>
        <s v="Germany"/>
        <s v="China"/>
        <s v="UK"/>
        <s v="Hong Kong"/>
        <s v="Romania"/>
        <s v="Georgia"/>
        <s v="France"/>
        <s v="Italy"/>
        <s v="Denmark"/>
        <s v="Iran"/>
        <s v="Australia"/>
        <s v="Japan"/>
        <s v="Canada"/>
        <s v="Mexico"/>
        <s v="New Zealand"/>
        <s v="Sweden"/>
        <s v="India"/>
        <s v="Netherlands"/>
        <s v="Philippines"/>
        <s v="Israel"/>
        <s v="Brazil"/>
        <s v="Czech Republic"/>
        <s v="Official site"/>
        <s v="Taiwan"/>
        <s v="West Germany"/>
        <s v="Norway"/>
        <s v="South Africa"/>
        <s v="South Korea"/>
        <s v="Hungary"/>
        <s v="Ireland"/>
        <s v="Aruba"/>
        <s v="Finland"/>
        <s v="Russia"/>
        <s v="Colombia"/>
        <s v="Argentina"/>
        <s v="Iceland"/>
        <s v="Thailand"/>
        <s v="Afghanistan"/>
        <s v="Chile"/>
        <s v="Belgium"/>
        <s v="Indonesia"/>
        <s v="Peru"/>
        <s v="Poland"/>
        <s v="New Line"/>
      </sharedItems>
    </cacheField>
    <cacheField name="Rating" numFmtId="0">
      <sharedItems containsMixedTypes="1" containsNumber="1" containsInteger="1" minValue="0" maxValue="0" count="13">
        <s v="R"/>
        <s v="PG-13"/>
        <s v="G"/>
        <s v="PG"/>
        <s v="Not Rated"/>
        <s v="Unrated"/>
        <s v="Approved"/>
        <s v="X"/>
        <n v="0"/>
        <s v="Passed"/>
        <s v="M"/>
        <s v="GP"/>
        <s v="NC-17"/>
      </sharedItems>
    </cacheField>
    <cacheField name="Is _English" numFmtId="0">
      <sharedItems/>
    </cacheField>
    <cacheField name="Profit" numFmtId="0">
      <sharedItems containsSemiMixedTypes="0" containsString="0" containsNumber="1" containsInteger="1" minValue="-12213298588" maxValue="523505847"/>
    </cacheField>
    <cacheField name="%Profit" numFmtId="10">
      <sharedItems containsSemiMixedTypes="0" containsString="0" containsNumber="1" minValue="-0.99998200000000004" maxValue="7193.4855333333335"/>
    </cacheField>
    <cacheField name="Duration_Class" numFmtId="0">
      <sharedItems/>
    </cacheField>
    <cacheField name="ROI" numFmtId="0">
      <sharedItems containsSemiMixedTypes="0" containsString="0" containsNumber="1" minValue="-0.99998200000000004" maxValue="7193.4855333333335"/>
    </cacheField>
    <cacheField name="Budget Tier" numFmtId="0">
      <sharedItems count="3">
        <s v="Low"/>
        <s v="Mid"/>
        <s v="High"/>
      </sharedItems>
    </cacheField>
    <cacheField name="Good_Investment" numFmtId="0">
      <sharedItems containsSemiMixedTypes="0" containsString="0" containsNumber="1" containsInteger="1" minValue="0" maxValue="1"/>
    </cacheField>
    <cacheField name="Months (Release Date)" numFmtId="0" databaseField="0">
      <fieldGroup base="12">
        <rangePr groupBy="months" startDate="1920-09-15T00:00:00" endDate="2015-12-30T00:00:00"/>
        <groupItems count="14">
          <s v="&lt;15/09/1920"/>
          <s v="Jan"/>
          <s v="Feb"/>
          <s v="Mar"/>
          <s v="Apr"/>
          <s v="May"/>
          <s v="Jun"/>
          <s v="Jul"/>
          <s v="Aug"/>
          <s v="Sep"/>
          <s v="Oct"/>
          <s v="Nov"/>
          <s v="Dec"/>
          <s v="&gt;30/12/2015"/>
        </groupItems>
      </fieldGroup>
    </cacheField>
    <cacheField name="Quarters (Release Date)" numFmtId="0" databaseField="0">
      <fieldGroup base="12">
        <rangePr groupBy="quarters" startDate="1920-09-15T00:00:00" endDate="2015-12-30T00:00:00"/>
        <groupItems count="6">
          <s v="&lt;15/09/1920"/>
          <s v="Qtr1"/>
          <s v="Qtr2"/>
          <s v="Qtr3"/>
          <s v="Qtr4"/>
          <s v="&gt;30/12/2015"/>
        </groupItems>
      </fieldGroup>
    </cacheField>
    <cacheField name="Years (Release Date)" numFmtId="0" databaseField="0">
      <fieldGroup base="12">
        <rangePr groupBy="years" startDate="1920-09-15T00:00:00" endDate="2015-12-30T00:00:00"/>
        <groupItems count="98">
          <s v="&lt;15/09/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30/12/201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s v="[Rec] 2"/>
    <x v="0"/>
    <x v="0"/>
    <x v="0"/>
    <n v="73"/>
    <n v="57"/>
    <n v="4000"/>
    <n v="6.6"/>
    <n v="222"/>
    <n v="85"/>
    <n v="27024"/>
    <x v="0"/>
    <x v="0"/>
    <s v="Color"/>
    <x v="0"/>
    <s v="Spanish"/>
    <x v="0"/>
    <s v="R"/>
    <x v="0"/>
    <n v="-5572976"/>
    <n v="-0.99517428571428568"/>
    <s v="&lt;90 minutes"/>
    <n v="-0.99517428571428568"/>
    <n v="16235088"/>
    <n v="1.1909079499999999"/>
    <x v="0"/>
  </r>
  <r>
    <s v="10 Days in a Madhouse"/>
    <x v="1"/>
    <x v="1"/>
    <x v="1"/>
    <n v="2059"/>
    <n v="0"/>
    <n v="26000"/>
    <n v="7.5"/>
    <n v="1"/>
    <n v="111"/>
    <n v="14616"/>
    <x v="1"/>
    <x v="1"/>
    <s v="Color"/>
    <x v="1"/>
    <s v="English"/>
    <x v="1"/>
    <s v="R"/>
    <x v="1"/>
    <n v="-11985384"/>
    <n v="-0.99878199999999995"/>
    <s v="111-130 minutes"/>
    <n v="-0.99878199999999995"/>
    <n v="-434215.5"/>
    <n v="-0.10115100772200772"/>
    <x v="0"/>
  </r>
  <r>
    <s v="10 Things I Hate About You"/>
    <x v="2"/>
    <x v="2"/>
    <x v="2"/>
    <n v="37907"/>
    <n v="19"/>
    <n v="10000"/>
    <n v="7.2"/>
    <n v="133"/>
    <n v="97"/>
    <n v="38176108"/>
    <x v="2"/>
    <x v="2"/>
    <s v="Color"/>
    <x v="2"/>
    <s v="English"/>
    <x v="1"/>
    <s v="PG-13"/>
    <x v="1"/>
    <n v="22176108"/>
    <n v="1.38600675"/>
    <s v="90-110 minutes"/>
    <n v="1.38600675"/>
    <n v="1637763"/>
    <n v="0.19178668286445014"/>
    <x v="1"/>
  </r>
  <r>
    <s v="102 Dalmatians"/>
    <x v="3"/>
    <x v="3"/>
    <x v="3"/>
    <n v="4182"/>
    <n v="36"/>
    <n v="372"/>
    <n v="4.8"/>
    <n v="84"/>
    <n v="100"/>
    <n v="66941559"/>
    <x v="3"/>
    <x v="3"/>
    <s v="Color"/>
    <x v="3"/>
    <s v="English"/>
    <x v="1"/>
    <s v="G"/>
    <x v="1"/>
    <n v="-18058441"/>
    <n v="-0.21245224705882348"/>
    <s v="90-110 minutes"/>
    <n v="-0.21245224705882354"/>
    <n v="3892693.5"/>
    <n v="0.11726928571428571"/>
    <x v="2"/>
  </r>
  <r>
    <s v="10th &amp; Wolf"/>
    <x v="4"/>
    <x v="4"/>
    <x v="4"/>
    <n v="2512"/>
    <n v="53"/>
    <n v="294"/>
    <n v="6.4"/>
    <n v="26"/>
    <n v="107"/>
    <n v="53481"/>
    <x v="4"/>
    <x v="4"/>
    <s v="Color"/>
    <x v="4"/>
    <s v="English"/>
    <x v="1"/>
    <s v="R"/>
    <x v="1"/>
    <n v="-7946519"/>
    <n v="-0.99331487500000004"/>
    <s v="90-110 minutes"/>
    <n v="-0.99331487500000004"/>
    <n v="-74533.5"/>
    <n v="-7.4856785714285719E-3"/>
    <x v="0"/>
  </r>
  <r>
    <s v="12 Rounds"/>
    <x v="5"/>
    <x v="5"/>
    <x v="5"/>
    <n v="2799"/>
    <n v="212"/>
    <n v="0"/>
    <n v="5.6"/>
    <n v="113"/>
    <n v="108"/>
    <n v="12232937"/>
    <x v="5"/>
    <x v="5"/>
    <s v="Color"/>
    <x v="5"/>
    <s v="English"/>
    <x v="1"/>
    <s v="PG-13"/>
    <x v="1"/>
    <n v="-9767063"/>
    <n v="-0.44395740909090908"/>
    <s v="90-110 minutes"/>
    <n v="-0.44395740909090908"/>
    <n v="-1289919.5"/>
    <n v="-4.8151417500000002E-2"/>
    <x v="1"/>
  </r>
  <r>
    <s v="12 Years a Slave"/>
    <x v="6"/>
    <x v="6"/>
    <x v="3"/>
    <n v="4251"/>
    <n v="0"/>
    <n v="83000"/>
    <n v="8.1"/>
    <n v="597"/>
    <n v="134"/>
    <n v="56667870"/>
    <x v="6"/>
    <x v="6"/>
    <s v="Color"/>
    <x v="6"/>
    <s v="English"/>
    <x v="1"/>
    <s v="R"/>
    <x v="1"/>
    <n v="36667870"/>
    <n v="1.8333935000000001"/>
    <s v="131-150 minutes"/>
    <n v="1.8333934999999999"/>
    <n v="-1289919.5"/>
    <n v="-4.8151417500000002E-2"/>
    <x v="1"/>
  </r>
  <r>
    <s v="127 Hours"/>
    <x v="7"/>
    <x v="7"/>
    <x v="6"/>
    <n v="11984"/>
    <n v="0"/>
    <n v="63000"/>
    <n v="7.6"/>
    <n v="450"/>
    <n v="94"/>
    <n v="18329466"/>
    <x v="7"/>
    <x v="7"/>
    <s v="Color"/>
    <x v="3"/>
    <s v="English"/>
    <x v="1"/>
    <s v="R"/>
    <x v="1"/>
    <n v="329466"/>
    <n v="1.8303666666666718E-2"/>
    <s v="90-110 minutes"/>
    <n v="1.8303666666666666E-2"/>
    <n v="3892693.5"/>
    <n v="0.11726928571428571"/>
    <x v="1"/>
  </r>
  <r>
    <s v="13 Going on 30"/>
    <x v="8"/>
    <x v="8"/>
    <x v="7"/>
    <n v="6742"/>
    <n v="56"/>
    <n v="0"/>
    <n v="6.1"/>
    <n v="119"/>
    <n v="98"/>
    <n v="56044241"/>
    <x v="8"/>
    <x v="8"/>
    <s v="Color"/>
    <x v="2"/>
    <s v="English"/>
    <x v="1"/>
    <s v="PG-13"/>
    <x v="1"/>
    <n v="19044241"/>
    <n v="0.51470921621621613"/>
    <s v="90-110 minutes"/>
    <n v="0.51470921621621624"/>
    <n v="1637763"/>
    <n v="0.19178668286445014"/>
    <x v="1"/>
  </r>
  <r>
    <s v="1408"/>
    <x v="9"/>
    <x v="9"/>
    <x v="8"/>
    <n v="214"/>
    <n v="101"/>
    <n v="11000"/>
    <n v="6.8"/>
    <n v="314"/>
    <n v="114"/>
    <n v="71975611"/>
    <x v="9"/>
    <x v="9"/>
    <s v="Color"/>
    <x v="7"/>
    <s v="English"/>
    <x v="1"/>
    <s v="PG-13"/>
    <x v="1"/>
    <n v="46975611"/>
    <n v="1.8790244399999998"/>
    <s v="111-130 minutes"/>
    <n v="1.87902444"/>
    <m/>
    <m/>
    <x v="1"/>
  </r>
  <r>
    <s v="15 Minutes"/>
    <x v="10"/>
    <x v="10"/>
    <x v="9"/>
    <n v="33585"/>
    <n v="17"/>
    <n v="748"/>
    <n v="6.1"/>
    <n v="151"/>
    <n v="120"/>
    <n v="24375436"/>
    <x v="10"/>
    <x v="10"/>
    <s v="Color"/>
    <x v="5"/>
    <s v="English"/>
    <x v="1"/>
    <s v="R"/>
    <x v="1"/>
    <n v="-17624564"/>
    <n v="-0.41963247619047617"/>
    <s v="111-130 minutes"/>
    <n v="-0.41963247619047617"/>
    <n v="-1289919.5"/>
    <n v="-4.8151417500000002E-2"/>
    <x v="2"/>
  </r>
  <r>
    <s v="16 Blocks"/>
    <x v="11"/>
    <x v="11"/>
    <x v="10"/>
    <n v="15053"/>
    <n v="503"/>
    <n v="0"/>
    <n v="6.6"/>
    <n v="199"/>
    <n v="102"/>
    <n v="36883539"/>
    <x v="11"/>
    <x v="11"/>
    <s v="Color"/>
    <x v="5"/>
    <s v="English"/>
    <x v="2"/>
    <s v="PG-13"/>
    <x v="1"/>
    <n v="-15116461"/>
    <n v="-0.29070117307692311"/>
    <s v="90-110 minutes"/>
    <n v="-0.29070117307692306"/>
    <n v="-1289919.5"/>
    <n v="-4.8151417500000002E-2"/>
    <x v="2"/>
  </r>
  <r>
    <s v="17 Again"/>
    <x v="12"/>
    <x v="12"/>
    <x v="3"/>
    <n v="7009"/>
    <n v="23"/>
    <n v="0"/>
    <n v="6.4"/>
    <n v="191"/>
    <n v="102"/>
    <n v="64149837"/>
    <x v="6"/>
    <x v="12"/>
    <s v="Color"/>
    <x v="2"/>
    <s v="English"/>
    <x v="1"/>
    <s v="PG-13"/>
    <x v="1"/>
    <n v="44149837"/>
    <n v="2.2074918499999998"/>
    <s v="90-110 minutes"/>
    <n v="2.2074918499999998"/>
    <n v="1637763"/>
    <n v="0.19178668286445014"/>
    <x v="1"/>
  </r>
  <r>
    <s v="1911"/>
    <x v="13"/>
    <x v="13"/>
    <x v="11"/>
    <n v="1887"/>
    <n v="0"/>
    <n v="0"/>
    <n v="6"/>
    <n v="63"/>
    <n v="121"/>
    <n v="127437"/>
    <x v="7"/>
    <x v="13"/>
    <s v="Color"/>
    <x v="5"/>
    <s v="Mandarin"/>
    <x v="3"/>
    <s v="R"/>
    <x v="0"/>
    <n v="-17872563"/>
    <n v="-0.99292016666666671"/>
    <s v="111-130 minutes"/>
    <n v="-0.99292016666666671"/>
    <n v="-1289919.5"/>
    <n v="-4.8151417500000002E-2"/>
    <x v="1"/>
  </r>
  <r>
    <s v="2 Fast 2 Furious"/>
    <x v="14"/>
    <x v="14"/>
    <x v="2"/>
    <n v="25296"/>
    <n v="309"/>
    <n v="0"/>
    <n v="5.9"/>
    <n v="150"/>
    <n v="107"/>
    <n v="127083765"/>
    <x v="12"/>
    <x v="14"/>
    <s v="Color"/>
    <x v="5"/>
    <s v="English"/>
    <x v="1"/>
    <s v="PG-13"/>
    <x v="1"/>
    <n v="51083765"/>
    <n v="0.6721548026315789"/>
    <s v="90-110 minutes"/>
    <n v="0.6721548026315789"/>
    <n v="-1289919.5"/>
    <n v="-4.8151417500000002E-2"/>
    <x v="2"/>
  </r>
  <r>
    <s v="2 Guns"/>
    <x v="15"/>
    <x v="15"/>
    <x v="12"/>
    <n v="20148"/>
    <n v="175"/>
    <n v="22000"/>
    <n v="6.7"/>
    <n v="265"/>
    <n v="109"/>
    <n v="75573300"/>
    <x v="13"/>
    <x v="15"/>
    <s v="Color"/>
    <x v="5"/>
    <s v="English"/>
    <x v="1"/>
    <s v="R"/>
    <x v="1"/>
    <n v="14573300"/>
    <n v="0.23890655737704924"/>
    <s v="90-110 minutes"/>
    <n v="0.23890655737704919"/>
    <n v="-1289919.5"/>
    <n v="-4.8151417500000002E-2"/>
    <x v="2"/>
  </r>
  <r>
    <s v="20 Dates"/>
    <x v="16"/>
    <x v="16"/>
    <x v="1"/>
    <n v="1362"/>
    <n v="0"/>
    <n v="30"/>
    <n v="5.3"/>
    <n v="32"/>
    <n v="87"/>
    <n v="536767"/>
    <x v="14"/>
    <x v="16"/>
    <s v="Color"/>
    <x v="6"/>
    <s v="English"/>
    <x v="1"/>
    <s v="R"/>
    <x v="1"/>
    <n v="476767"/>
    <n v="7.9461166666666667"/>
    <s v="&lt;90 minutes"/>
    <n v="7.9461166666666667"/>
    <n v="-1289919.5"/>
    <n v="-4.8151417500000002E-2"/>
    <x v="0"/>
  </r>
  <r>
    <s v="20 Feet from Stardom"/>
    <x v="17"/>
    <x v="17"/>
    <x v="13"/>
    <n v="198"/>
    <n v="9"/>
    <n v="14000"/>
    <n v="7.4"/>
    <n v="149"/>
    <n v="91"/>
    <n v="4946250"/>
    <x v="15"/>
    <x v="17"/>
    <s v="Color"/>
    <x v="8"/>
    <s v="English"/>
    <x v="1"/>
    <s v="PG-13"/>
    <x v="1"/>
    <n v="3946250"/>
    <n v="3.94625"/>
    <s v="90-110 minutes"/>
    <n v="3.94625"/>
    <m/>
    <m/>
    <x v="0"/>
  </r>
  <r>
    <s v="200 Cigarettes"/>
    <x v="18"/>
    <x v="18"/>
    <x v="1"/>
    <n v="2697"/>
    <n v="112"/>
    <n v="0"/>
    <n v="5.9"/>
    <n v="67"/>
    <n v="101"/>
    <n v="6851636"/>
    <x v="16"/>
    <x v="18"/>
    <s v="Color"/>
    <x v="2"/>
    <s v="English"/>
    <x v="1"/>
    <s v="R"/>
    <x v="1"/>
    <n v="851636"/>
    <n v="0.14193933333333342"/>
    <s v="90-110 minutes"/>
    <n v="0.14193933333333333"/>
    <n v="1637763"/>
    <n v="0.19178668286445014"/>
    <x v="0"/>
  </r>
  <r>
    <s v="2001: A Space Odyssey"/>
    <x v="19"/>
    <x v="19"/>
    <x v="14"/>
    <n v="727"/>
    <n v="0"/>
    <n v="24000"/>
    <n v="8.3000000000000007"/>
    <n v="285"/>
    <n v="161"/>
    <n v="56715371"/>
    <x v="1"/>
    <x v="19"/>
    <s v="Color"/>
    <x v="3"/>
    <s v="English"/>
    <x v="4"/>
    <s v="G"/>
    <x v="1"/>
    <n v="44715371"/>
    <n v="3.7262809166666671"/>
    <s v="&gt;150 minutes"/>
    <n v="3.7262809166666666"/>
    <n v="3892693.5"/>
    <n v="0.11726928571428571"/>
    <x v="0"/>
  </r>
  <r>
    <s v="2012"/>
    <x v="20"/>
    <x v="20"/>
    <x v="1"/>
    <n v="2144"/>
    <n v="776"/>
    <n v="13000"/>
    <n v="5.8"/>
    <n v="367"/>
    <n v="158"/>
    <n v="166112167"/>
    <x v="17"/>
    <x v="20"/>
    <s v="Color"/>
    <x v="5"/>
    <s v="English"/>
    <x v="1"/>
    <s v="PG-13"/>
    <x v="1"/>
    <n v="-33887833"/>
    <n v="-0.169439165"/>
    <s v="&gt;150 minutes"/>
    <n v="-0.169439165"/>
    <n v="-1289919.5"/>
    <n v="-4.8151417500000002E-2"/>
    <x v="2"/>
  </r>
  <r>
    <s v="2016: Obama's America"/>
    <x v="21"/>
    <x v="21"/>
    <x v="15"/>
    <n v="1111"/>
    <n v="67"/>
    <n v="0"/>
    <n v="5.0999999999999996"/>
    <n v="30"/>
    <n v="87"/>
    <n v="33349949"/>
    <x v="18"/>
    <x v="21"/>
    <s v="Color"/>
    <x v="8"/>
    <s v="English"/>
    <x v="1"/>
    <s v="PG"/>
    <x v="1"/>
    <n v="30849949"/>
    <n v="12.339979599999999"/>
    <s v="&lt;90 minutes"/>
    <n v="12.339979599999999"/>
    <m/>
    <m/>
    <x v="0"/>
  </r>
  <r>
    <s v="2046"/>
    <x v="22"/>
    <x v="22"/>
    <x v="16"/>
    <n v="2378"/>
    <n v="0"/>
    <n v="0"/>
    <n v="7.5"/>
    <n v="194"/>
    <n v="129"/>
    <n v="261481"/>
    <x v="1"/>
    <x v="22"/>
    <s v="Black and White"/>
    <x v="1"/>
    <s v="Cantonese"/>
    <x v="5"/>
    <s v="R"/>
    <x v="0"/>
    <n v="-11738519"/>
    <n v="-0.97820991666666668"/>
    <s v="111-130 minutes"/>
    <n v="-0.97820991666666668"/>
    <n v="-434215.5"/>
    <n v="-0.10115100772200772"/>
    <x v="0"/>
  </r>
  <r>
    <s v="21"/>
    <x v="23"/>
    <x v="23"/>
    <x v="12"/>
    <n v="25661"/>
    <n v="126"/>
    <n v="0"/>
    <n v="6.8"/>
    <n v="144"/>
    <n v="123"/>
    <n v="81159365"/>
    <x v="19"/>
    <x v="23"/>
    <s v="Color"/>
    <x v="4"/>
    <s v="English"/>
    <x v="1"/>
    <s v="PG-13"/>
    <x v="1"/>
    <n v="46159365"/>
    <n v="1.3188390000000001"/>
    <s v="111-130 minutes"/>
    <n v="1.3188390000000001"/>
    <n v="-74533.5"/>
    <n v="-7.4856785714285719E-3"/>
    <x v="1"/>
  </r>
  <r>
    <s v="21 &amp; Over"/>
    <x v="24"/>
    <x v="24"/>
    <x v="17"/>
    <n v="2730"/>
    <n v="24"/>
    <n v="11000"/>
    <n v="5.9"/>
    <n v="168"/>
    <n v="93"/>
    <n v="25675765"/>
    <x v="20"/>
    <x v="24"/>
    <s v="Color"/>
    <x v="2"/>
    <s v="English"/>
    <x v="1"/>
    <s v="R"/>
    <x v="1"/>
    <n v="12675765"/>
    <n v="0.97505884615384608"/>
    <s v="90-110 minutes"/>
    <n v="0.97505884615384619"/>
    <n v="1637763"/>
    <n v="0.19178668286445014"/>
    <x v="0"/>
  </r>
  <r>
    <s v="21 Grams"/>
    <x v="25"/>
    <x v="25"/>
    <x v="18"/>
    <n v="7567"/>
    <n v="0"/>
    <n v="0"/>
    <n v="7.7"/>
    <n v="192"/>
    <n v="124"/>
    <n v="16248701"/>
    <x v="6"/>
    <x v="25"/>
    <s v="Color"/>
    <x v="1"/>
    <s v="English"/>
    <x v="1"/>
    <s v="R"/>
    <x v="1"/>
    <n v="-3751299"/>
    <n v="-0.18756494999999995"/>
    <s v="111-130 minutes"/>
    <n v="-0.18756495000000001"/>
    <n v="-434215.5"/>
    <n v="-0.10115100772200772"/>
    <x v="1"/>
  </r>
  <r>
    <s v="21 Jump Street"/>
    <x v="26"/>
    <x v="26"/>
    <x v="19"/>
    <n v="19968"/>
    <n v="97"/>
    <n v="39000"/>
    <n v="7.2"/>
    <n v="375"/>
    <n v="109"/>
    <n v="138447667"/>
    <x v="10"/>
    <x v="26"/>
    <s v="Color"/>
    <x v="5"/>
    <s v="English"/>
    <x v="1"/>
    <s v="R"/>
    <x v="1"/>
    <n v="96447667"/>
    <n v="2.2963730238095237"/>
    <s v="90-110 minutes"/>
    <n v="2.2963730238095237"/>
    <n v="-1289919.5"/>
    <n v="-4.8151417500000002E-2"/>
    <x v="2"/>
  </r>
  <r>
    <s v="22 Jump Street"/>
    <x v="26"/>
    <x v="26"/>
    <x v="19"/>
    <n v="19428"/>
    <n v="97"/>
    <n v="24000"/>
    <n v="7.1"/>
    <n v="330"/>
    <n v="112"/>
    <n v="191616238"/>
    <x v="21"/>
    <x v="27"/>
    <s v="Color"/>
    <x v="5"/>
    <s v="English"/>
    <x v="1"/>
    <s v="R"/>
    <x v="1"/>
    <n v="141616238"/>
    <n v="2.8323247600000001"/>
    <s v="111-130 minutes"/>
    <n v="2.8323247600000001"/>
    <n v="-1289919.5"/>
    <n v="-4.8151417500000002E-2"/>
    <x v="2"/>
  </r>
  <r>
    <s v="25th Hour"/>
    <x v="27"/>
    <x v="27"/>
    <x v="9"/>
    <n v="26050"/>
    <n v="0"/>
    <n v="0"/>
    <n v="7.7"/>
    <n v="202"/>
    <n v="108"/>
    <n v="13060843"/>
    <x v="22"/>
    <x v="28"/>
    <s v="Color"/>
    <x v="1"/>
    <s v="English"/>
    <x v="1"/>
    <s v="R"/>
    <x v="1"/>
    <n v="-1939157"/>
    <n v="-0.12927713333333335"/>
    <s v="90-110 minutes"/>
    <n v="-0.12927713333333332"/>
    <n v="-434215.5"/>
    <n v="-0.10115100772200772"/>
    <x v="1"/>
  </r>
  <r>
    <s v="27 Dresses"/>
    <x v="28"/>
    <x v="28"/>
    <x v="3"/>
    <n v="2978"/>
    <n v="98"/>
    <n v="0"/>
    <n v="6.1"/>
    <n v="175"/>
    <n v="111"/>
    <n v="76806312"/>
    <x v="23"/>
    <x v="29"/>
    <s v="Color"/>
    <x v="2"/>
    <s v="English"/>
    <x v="1"/>
    <s v="PG-13"/>
    <x v="1"/>
    <n v="46806312"/>
    <n v="1.5602103999999999"/>
    <s v="111-130 minutes"/>
    <n v="1.5602104000000001"/>
    <n v="1637763"/>
    <n v="0.19178668286445014"/>
    <x v="1"/>
  </r>
  <r>
    <s v="28 Days"/>
    <x v="29"/>
    <x v="29"/>
    <x v="20"/>
    <n v="23864"/>
    <n v="84"/>
    <n v="0"/>
    <n v="6"/>
    <n v="116"/>
    <n v="103"/>
    <n v="37035515"/>
    <x v="24"/>
    <x v="30"/>
    <s v="Color"/>
    <x v="2"/>
    <s v="English"/>
    <x v="1"/>
    <s v="PG-13"/>
    <x v="1"/>
    <n v="-5964485"/>
    <n v="-0.13870895348837209"/>
    <s v="90-110 minutes"/>
    <n v="-0.13870895348837209"/>
    <n v="1637763"/>
    <n v="0.19178668286445014"/>
    <x v="2"/>
  </r>
  <r>
    <s v="28 Days Later..."/>
    <x v="30"/>
    <x v="7"/>
    <x v="21"/>
    <n v="241"/>
    <n v="0"/>
    <n v="11000"/>
    <n v="7.6"/>
    <n v="224"/>
    <n v="113"/>
    <n v="45063889"/>
    <x v="4"/>
    <x v="31"/>
    <s v="Color"/>
    <x v="1"/>
    <s v="English"/>
    <x v="4"/>
    <s v="R"/>
    <x v="1"/>
    <n v="37063889"/>
    <n v="4.6329861250000004"/>
    <s v="111-130 minutes"/>
    <n v="4.6329861250000004"/>
    <n v="-434215.5"/>
    <n v="-0.10115100772200772"/>
    <x v="0"/>
  </r>
  <r>
    <s v="28 Weeks Later"/>
    <x v="31"/>
    <x v="30"/>
    <x v="22"/>
    <n v="11471"/>
    <n v="35"/>
    <n v="0"/>
    <n v="7"/>
    <n v="274"/>
    <n v="100"/>
    <n v="28637507"/>
    <x v="22"/>
    <x v="32"/>
    <s v="Color"/>
    <x v="1"/>
    <s v="English"/>
    <x v="4"/>
    <s v="R"/>
    <x v="1"/>
    <n v="13637507"/>
    <n v="0.90916713333333332"/>
    <s v="90-110 minutes"/>
    <n v="0.90916713333333332"/>
    <n v="-434215.5"/>
    <n v="-0.10115100772200772"/>
    <x v="1"/>
  </r>
  <r>
    <s v="3 Days to Kill"/>
    <x v="32"/>
    <x v="31"/>
    <x v="23"/>
    <n v="1286"/>
    <n v="368"/>
    <n v="10000"/>
    <n v="6.2"/>
    <n v="211"/>
    <n v="123"/>
    <n v="30688364"/>
    <x v="25"/>
    <x v="33"/>
    <s v="Color"/>
    <x v="5"/>
    <s v="English"/>
    <x v="1"/>
    <s v="PG-13"/>
    <x v="1"/>
    <n v="2688364"/>
    <n v="9.6012999999999904E-2"/>
    <s v="111-130 minutes"/>
    <n v="9.6013000000000001E-2"/>
    <n v="-1289919.5"/>
    <n v="-4.8151417500000002E-2"/>
    <x v="1"/>
  </r>
  <r>
    <s v="3 Men and a Baby"/>
    <x v="33"/>
    <x v="32"/>
    <x v="24"/>
    <n v="21499"/>
    <n v="12000"/>
    <n v="3000"/>
    <n v="5.9"/>
    <n v="21"/>
    <n v="102"/>
    <n v="167780960"/>
    <x v="26"/>
    <x v="34"/>
    <s v="Color"/>
    <x v="2"/>
    <s v="English"/>
    <x v="1"/>
    <s v="PG"/>
    <x v="1"/>
    <n v="156780960"/>
    <n v="14.252814545454546"/>
    <s v="90-110 minutes"/>
    <n v="14.252814545454546"/>
    <n v="1637763"/>
    <n v="0.19178668286445014"/>
    <x v="0"/>
  </r>
  <r>
    <s v="3 Ninjas Kick Back"/>
    <x v="34"/>
    <x v="33"/>
    <x v="25"/>
    <n v="1151"/>
    <n v="18"/>
    <n v="444"/>
    <n v="4.3"/>
    <n v="5"/>
    <n v="93"/>
    <n v="11784000"/>
    <x v="6"/>
    <x v="35"/>
    <s v="Color"/>
    <x v="5"/>
    <s v="English"/>
    <x v="1"/>
    <s v="PG"/>
    <x v="1"/>
    <n v="-8216000"/>
    <n v="-0.41080000000000005"/>
    <s v="90-110 minutes"/>
    <n v="-0.4108"/>
    <n v="-1289919.5"/>
    <n v="-4.8151417500000002E-2"/>
    <x v="1"/>
  </r>
  <r>
    <s v="3 Strikes"/>
    <x v="35"/>
    <x v="34"/>
    <x v="26"/>
    <n v="3354"/>
    <n v="69"/>
    <n v="118"/>
    <n v="4"/>
    <n v="22"/>
    <n v="82"/>
    <n v="9821335"/>
    <x v="16"/>
    <x v="36"/>
    <s v="Color"/>
    <x v="2"/>
    <s v="English"/>
    <x v="1"/>
    <s v="R"/>
    <x v="1"/>
    <n v="3821335"/>
    <n v="0.63688916666666673"/>
    <s v="&lt;90 minutes"/>
    <n v="0.63688916666666662"/>
    <n v="1637763"/>
    <n v="0.19178668286445014"/>
    <x v="0"/>
  </r>
  <r>
    <s v="3:10 to Yuma"/>
    <x v="36"/>
    <x v="35"/>
    <x v="2"/>
    <n v="33548"/>
    <n v="446"/>
    <n v="0"/>
    <n v="7.8"/>
    <n v="295"/>
    <n v="122"/>
    <n v="53574088"/>
    <x v="27"/>
    <x v="37"/>
    <s v="Color"/>
    <x v="3"/>
    <s v="English"/>
    <x v="1"/>
    <s v="R"/>
    <x v="1"/>
    <n v="-1425912"/>
    <n v="-2.5925672727272753E-2"/>
    <s v="111-130 minutes"/>
    <n v="-2.5925672727272728E-2"/>
    <n v="3892693.5"/>
    <n v="0.11726928571428571"/>
    <x v="2"/>
  </r>
  <r>
    <s v="30 Days of Night"/>
    <x v="37"/>
    <x v="36"/>
    <x v="27"/>
    <n v="814"/>
    <n v="171"/>
    <n v="0"/>
    <n v="6.6"/>
    <n v="304"/>
    <n v="113"/>
    <n v="39568996"/>
    <x v="28"/>
    <x v="38"/>
    <s v="Color"/>
    <x v="0"/>
    <s v="English"/>
    <x v="1"/>
    <s v="R"/>
    <x v="1"/>
    <n v="7568996"/>
    <n v="0.23653112499999995"/>
    <s v="111-130 minutes"/>
    <n v="0.23653112500000001"/>
    <n v="16235088"/>
    <n v="1.1909079499999999"/>
    <x v="1"/>
  </r>
  <r>
    <s v="30 Minutes or Less"/>
    <x v="38"/>
    <x v="37"/>
    <x v="28"/>
    <n v="1987"/>
    <n v="181"/>
    <n v="0"/>
    <n v="6.1"/>
    <n v="220"/>
    <n v="83"/>
    <n v="37053924"/>
    <x v="25"/>
    <x v="39"/>
    <s v="Color"/>
    <x v="5"/>
    <s v="English"/>
    <x v="2"/>
    <s v="R"/>
    <x v="1"/>
    <n v="9053924"/>
    <n v="0.32335442857142849"/>
    <s v="&lt;90 minutes"/>
    <n v="0.3233544285714286"/>
    <n v="-1289919.5"/>
    <n v="-4.8151417500000002E-2"/>
    <x v="1"/>
  </r>
  <r>
    <s v="300"/>
    <x v="39"/>
    <x v="38"/>
    <x v="12"/>
    <n v="32360"/>
    <n v="0"/>
    <n v="13000"/>
    <n v="7.7"/>
    <n v="460"/>
    <n v="117"/>
    <n v="210592590"/>
    <x v="29"/>
    <x v="40"/>
    <s v="Color"/>
    <x v="5"/>
    <s v="English"/>
    <x v="1"/>
    <s v="R"/>
    <x v="1"/>
    <n v="145592590"/>
    <n v="2.2398859999999998"/>
    <s v="111-130 minutes"/>
    <n v="2.2398859999999998"/>
    <n v="-1289919.5"/>
    <n v="-4.8151417500000002E-2"/>
    <x v="2"/>
  </r>
  <r>
    <s v="300: Rise of an Empire"/>
    <x v="40"/>
    <x v="39"/>
    <x v="18"/>
    <n v="10583"/>
    <n v="263"/>
    <n v="71000"/>
    <n v="6.2"/>
    <n v="366"/>
    <n v="102"/>
    <n v="106369117"/>
    <x v="30"/>
    <x v="41"/>
    <s v="Color"/>
    <x v="5"/>
    <s v="English"/>
    <x v="1"/>
    <s v="R"/>
    <x v="1"/>
    <n v="-3630883"/>
    <n v="-3.3008027272727225E-2"/>
    <s v="90-110 minutes"/>
    <n v="-3.3008027272727274E-2"/>
    <n v="-1289919.5"/>
    <n v="-4.8151417500000002E-2"/>
    <x v="2"/>
  </r>
  <r>
    <s v="3000 Miles to Graceland"/>
    <x v="41"/>
    <x v="40"/>
    <x v="6"/>
    <n v="14536"/>
    <n v="11"/>
    <n v="0"/>
    <n v="5.9"/>
    <n v="113"/>
    <n v="125"/>
    <n v="15738632"/>
    <x v="10"/>
    <x v="42"/>
    <s v="Color"/>
    <x v="5"/>
    <s v="English"/>
    <x v="1"/>
    <s v="R"/>
    <x v="1"/>
    <n v="-26261368"/>
    <n v="-0.62527066666666664"/>
    <s v="111-130 minutes"/>
    <n v="-0.62527066666666664"/>
    <n v="-1289919.5"/>
    <n v="-4.8151417500000002E-2"/>
    <x v="2"/>
  </r>
  <r>
    <s v="4 Months, 3 Weeks and 2 Days"/>
    <x v="42"/>
    <x v="41"/>
    <x v="29"/>
    <n v="264"/>
    <n v="163"/>
    <n v="14000"/>
    <n v="7.9"/>
    <n v="233"/>
    <n v="113"/>
    <n v="1185783"/>
    <x v="31"/>
    <x v="43"/>
    <s v="Color"/>
    <x v="1"/>
    <s v="Romanian"/>
    <x v="6"/>
    <s v="Not Rated"/>
    <x v="0"/>
    <n v="595783"/>
    <n v="1.0098016949152542"/>
    <s v="111-130 minutes"/>
    <n v="1.0098016949152542"/>
    <n v="-434215.5"/>
    <n v="-0.10115100772200772"/>
    <x v="0"/>
  </r>
  <r>
    <s v="40 Days and 40 Nights"/>
    <x v="43"/>
    <x v="42"/>
    <x v="1"/>
    <n v="3294"/>
    <n v="36"/>
    <n v="2000"/>
    <n v="5.6"/>
    <n v="140"/>
    <n v="96"/>
    <n v="37939782"/>
    <x v="32"/>
    <x v="44"/>
    <s v="Color"/>
    <x v="2"/>
    <s v="English"/>
    <x v="1"/>
    <s v="R"/>
    <x v="1"/>
    <n v="20939782"/>
    <n v="1.231751882352941"/>
    <s v="90-110 minutes"/>
    <n v="1.2317518823529412"/>
    <n v="1637763"/>
    <n v="0.19178668286445014"/>
    <x v="1"/>
  </r>
  <r>
    <s v="42"/>
    <x v="44"/>
    <x v="43"/>
    <x v="6"/>
    <n v="16911"/>
    <n v="241"/>
    <n v="28000"/>
    <n v="7.5"/>
    <n v="216"/>
    <n v="128"/>
    <n v="95001343"/>
    <x v="33"/>
    <x v="45"/>
    <s v="Color"/>
    <x v="6"/>
    <s v="English"/>
    <x v="1"/>
    <s v="PG-13"/>
    <x v="1"/>
    <n v="55001343"/>
    <n v="1.3750335749999998"/>
    <s v="111-130 minutes"/>
    <n v="1.375033575"/>
    <n v="-1289919.5"/>
    <n v="-4.8151417500000002E-2"/>
    <x v="2"/>
  </r>
  <r>
    <s v="42nd Street"/>
    <x v="45"/>
    <x v="44"/>
    <x v="30"/>
    <n v="995"/>
    <n v="24"/>
    <n v="439"/>
    <n v="7.7"/>
    <n v="65"/>
    <n v="89"/>
    <n v="2300000"/>
    <x v="34"/>
    <x v="46"/>
    <s v="Black and White"/>
    <x v="2"/>
    <s v="English"/>
    <x v="1"/>
    <s v="Unrated"/>
    <x v="1"/>
    <n v="1861000"/>
    <n v="4.2391799544419131"/>
    <s v="&lt;90 minutes"/>
    <n v="4.2391799544419131"/>
    <n v="1637763"/>
    <n v="0.19178668286445014"/>
    <x v="0"/>
  </r>
  <r>
    <s v="47 Ronin"/>
    <x v="46"/>
    <x v="45"/>
    <x v="12"/>
    <n v="20965"/>
    <n v="47"/>
    <n v="35000"/>
    <n v="6.3"/>
    <n v="218"/>
    <n v="128"/>
    <n v="38297305"/>
    <x v="35"/>
    <x v="47"/>
    <s v="Color"/>
    <x v="5"/>
    <s v="English"/>
    <x v="1"/>
    <s v="PG-13"/>
    <x v="1"/>
    <n v="-136702695"/>
    <n v="-0.78115825714285714"/>
    <s v="111-130 minutes"/>
    <n v="-0.78115825714285714"/>
    <n v="-1289919.5"/>
    <n v="-4.8151417500000002E-2"/>
    <x v="2"/>
  </r>
  <r>
    <s v="5 Days of War"/>
    <x v="47"/>
    <x v="5"/>
    <x v="31"/>
    <n v="708"/>
    <n v="212"/>
    <n v="0"/>
    <n v="5.6"/>
    <n v="74"/>
    <n v="113"/>
    <n v="17149"/>
    <x v="6"/>
    <x v="48"/>
    <s v="Color"/>
    <x v="5"/>
    <s v="English"/>
    <x v="7"/>
    <s v="R"/>
    <x v="1"/>
    <n v="-19982851"/>
    <n v="-0.99914254999999996"/>
    <s v="111-130 minutes"/>
    <n v="-0.99914254999999996"/>
    <n v="-1289919.5"/>
    <n v="-4.8151417500000002E-2"/>
    <x v="1"/>
  </r>
  <r>
    <s v="50 First Dates"/>
    <x v="48"/>
    <x v="46"/>
    <x v="6"/>
    <n v="12952"/>
    <n v="88"/>
    <n v="11000"/>
    <n v="6.8"/>
    <n v="147"/>
    <n v="99"/>
    <n v="120776832"/>
    <x v="36"/>
    <x v="49"/>
    <s v="Color"/>
    <x v="2"/>
    <s v="English"/>
    <x v="1"/>
    <s v="PG-13"/>
    <x v="1"/>
    <n v="45776832"/>
    <n v="0.61035776000000008"/>
    <s v="90-110 minutes"/>
    <n v="0.61035775999999997"/>
    <n v="1637763"/>
    <n v="0.19178668286445014"/>
    <x v="2"/>
  </r>
  <r>
    <s v="50/50"/>
    <x v="2"/>
    <x v="47"/>
    <x v="2"/>
    <n v="39807"/>
    <n v="129"/>
    <n v="40000"/>
    <n v="7.7"/>
    <n v="327"/>
    <n v="100"/>
    <n v="34963967"/>
    <x v="4"/>
    <x v="50"/>
    <s v="Color"/>
    <x v="2"/>
    <s v="English"/>
    <x v="1"/>
    <s v="R"/>
    <x v="1"/>
    <n v="26963967"/>
    <n v="3.3704958749999996"/>
    <s v="90-110 minutes"/>
    <n v="3.370495875"/>
    <n v="1637763"/>
    <n v="0.19178668286445014"/>
    <x v="0"/>
  </r>
  <r>
    <s v="500 Days of Summer"/>
    <x v="2"/>
    <x v="48"/>
    <x v="2"/>
    <n v="54075"/>
    <n v="464"/>
    <n v="40000"/>
    <n v="7.7"/>
    <n v="331"/>
    <n v="95"/>
    <n v="32391374"/>
    <x v="37"/>
    <x v="51"/>
    <s v="Color"/>
    <x v="2"/>
    <s v="English"/>
    <x v="1"/>
    <s v="PG-13"/>
    <x v="1"/>
    <n v="24891374"/>
    <n v="3.3188498666666666"/>
    <s v="90-110 minutes"/>
    <n v="3.3188498666666666"/>
    <n v="1637763"/>
    <n v="0.19178668286445014"/>
    <x v="0"/>
  </r>
  <r>
    <s v="54"/>
    <x v="49"/>
    <x v="49"/>
    <x v="32"/>
    <n v="6910"/>
    <n v="15"/>
    <n v="0"/>
    <n v="5.8"/>
    <n v="63"/>
    <n v="121"/>
    <n v="16574731"/>
    <x v="20"/>
    <x v="52"/>
    <s v="Color"/>
    <x v="1"/>
    <s v="English"/>
    <x v="1"/>
    <s v="R"/>
    <x v="1"/>
    <n v="3574731"/>
    <n v="0.27497930769230772"/>
    <s v="111-130 minutes"/>
    <n v="0.27497930769230772"/>
    <n v="-434215.5"/>
    <n v="-0.10115100772200772"/>
    <x v="0"/>
  </r>
  <r>
    <s v="8 Heads in a Duffel Bag"/>
    <x v="50"/>
    <x v="50"/>
    <x v="33"/>
    <n v="1363"/>
    <n v="45"/>
    <n v="417"/>
    <n v="5.3"/>
    <n v="30"/>
    <n v="95"/>
    <n v="3559990"/>
    <x v="38"/>
    <x v="53"/>
    <s v="Color"/>
    <x v="2"/>
    <s v="English"/>
    <x v="1"/>
    <s v="R"/>
    <x v="1"/>
    <n v="559990"/>
    <n v="0.1866633333333334"/>
    <s v="90-110 minutes"/>
    <n v="0.18666333333333332"/>
    <n v="1637763"/>
    <n v="0.19178668286445014"/>
    <x v="0"/>
  </r>
  <r>
    <s v="8 Mile"/>
    <x v="51"/>
    <x v="51"/>
    <x v="1"/>
    <n v="1954"/>
    <n v="161"/>
    <n v="0"/>
    <n v="7"/>
    <n v="119"/>
    <n v="110"/>
    <n v="116724075"/>
    <x v="39"/>
    <x v="54"/>
    <s v="Color"/>
    <x v="1"/>
    <s v="English"/>
    <x v="1"/>
    <s v="R"/>
    <x v="1"/>
    <n v="75724075"/>
    <n v="1.8469286585365854"/>
    <s v="90-110 minutes"/>
    <n v="1.8469286585365854"/>
    <n v="-434215.5"/>
    <n v="-0.10115100772200772"/>
    <x v="2"/>
  </r>
  <r>
    <s v="8 Women"/>
    <x v="52"/>
    <x v="52"/>
    <x v="34"/>
    <n v="3543"/>
    <n v="341"/>
    <n v="0"/>
    <n v="7.1"/>
    <n v="128"/>
    <n v="111"/>
    <n v="3076425"/>
    <x v="4"/>
    <x v="55"/>
    <s v="Color"/>
    <x v="2"/>
    <s v="French"/>
    <x v="8"/>
    <s v="R"/>
    <x v="0"/>
    <n v="-4923575"/>
    <n v="-0.61544687499999995"/>
    <s v="111-130 minutes"/>
    <n v="-0.61544687499999995"/>
    <n v="1637763"/>
    <n v="0.19178668286445014"/>
    <x v="0"/>
  </r>
  <r>
    <s v="8: The Mormon Proposition"/>
    <x v="53"/>
    <x v="53"/>
    <x v="35"/>
    <n v="210"/>
    <n v="0"/>
    <n v="0"/>
    <n v="7.1"/>
    <n v="28"/>
    <n v="80"/>
    <n v="99851"/>
    <x v="18"/>
    <x v="56"/>
    <s v="Color"/>
    <x v="8"/>
    <s v="English"/>
    <x v="1"/>
    <s v="R"/>
    <x v="1"/>
    <n v="-2400149"/>
    <n v="-0.96005960000000001"/>
    <s v="&lt;90 minutes"/>
    <n v="-0.96005960000000001"/>
    <m/>
    <m/>
    <x v="0"/>
  </r>
  <r>
    <s v="88 Minutes"/>
    <x v="54"/>
    <x v="54"/>
    <x v="36"/>
    <n v="16722"/>
    <n v="50"/>
    <n v="0"/>
    <n v="5.9"/>
    <n v="158"/>
    <n v="108"/>
    <n v="16930884"/>
    <x v="23"/>
    <x v="57"/>
    <s v="Color"/>
    <x v="4"/>
    <s v="English"/>
    <x v="1"/>
    <s v="R"/>
    <x v="1"/>
    <n v="-13069116"/>
    <n v="-0.43563719999999995"/>
    <s v="90-110 minutes"/>
    <n v="-0.4356372"/>
    <n v="-74533.5"/>
    <n v="-7.4856785714285719E-3"/>
    <x v="1"/>
  </r>
  <r>
    <s v="8MM"/>
    <x v="55"/>
    <x v="55"/>
    <x v="20"/>
    <n v="12970"/>
    <n v="541"/>
    <n v="0"/>
    <n v="6.5"/>
    <n v="138"/>
    <n v="123"/>
    <n v="36283504"/>
    <x v="33"/>
    <x v="58"/>
    <s v="Color"/>
    <x v="9"/>
    <s v="English"/>
    <x v="2"/>
    <s v="R"/>
    <x v="1"/>
    <n v="-3716496"/>
    <n v="-9.2912400000000006E-2"/>
    <s v="111-130 minutes"/>
    <n v="-9.2912400000000006E-2"/>
    <m/>
    <m/>
    <x v="2"/>
  </r>
  <r>
    <s v="9"/>
    <x v="56"/>
    <x v="56"/>
    <x v="37"/>
    <n v="1594"/>
    <n v="30"/>
    <n v="13000"/>
    <n v="7.1"/>
    <n v="263"/>
    <n v="79"/>
    <n v="31743332"/>
    <x v="23"/>
    <x v="59"/>
    <s v="Color"/>
    <x v="5"/>
    <s v="English"/>
    <x v="1"/>
    <s v="PG-13"/>
    <x v="1"/>
    <n v="1743332"/>
    <n v="5.8111066666666655E-2"/>
    <s v="&lt;90 minutes"/>
    <n v="5.8111066666666669E-2"/>
    <n v="-1289919.5"/>
    <n v="-4.8151417500000002E-2"/>
    <x v="1"/>
  </r>
  <r>
    <s v="90 Minutes in Heaven"/>
    <x v="57"/>
    <x v="57"/>
    <x v="32"/>
    <n v="6617"/>
    <n v="35"/>
    <n v="0"/>
    <n v="4.5999999999999996"/>
    <n v="12"/>
    <n v="121"/>
    <n v="4700361"/>
    <x v="40"/>
    <x v="60"/>
    <s v="Color"/>
    <x v="1"/>
    <s v="English"/>
    <x v="1"/>
    <s v="PG-13"/>
    <x v="1"/>
    <n v="-299639"/>
    <n v="-5.9927799999999976E-2"/>
    <s v="111-130 minutes"/>
    <n v="-5.9927800000000003E-2"/>
    <n v="-434215.5"/>
    <n v="-0.10115100772200772"/>
    <x v="0"/>
  </r>
  <r>
    <s v="9Â½ Weeks"/>
    <x v="58"/>
    <x v="58"/>
    <x v="31"/>
    <n v="711"/>
    <n v="213"/>
    <n v="0"/>
    <n v="5.9"/>
    <n v="38"/>
    <n v="112"/>
    <n v="6734844"/>
    <x v="32"/>
    <x v="61"/>
    <s v="Color"/>
    <x v="1"/>
    <s v="English"/>
    <x v="1"/>
    <s v="R"/>
    <x v="1"/>
    <n v="-10265156"/>
    <n v="-0.60383270588235294"/>
    <s v="111-130 minutes"/>
    <n v="-0.60383270588235294"/>
    <n v="-434215.5"/>
    <n v="-0.10115100772200772"/>
    <x v="1"/>
  </r>
  <r>
    <s v="A Beautiful Mind"/>
    <x v="59"/>
    <x v="59"/>
    <x v="1"/>
    <n v="2827"/>
    <n v="2000"/>
    <n v="29000"/>
    <n v="8.1999999999999993"/>
    <n v="205"/>
    <n v="135"/>
    <n v="170708996"/>
    <x v="41"/>
    <x v="62"/>
    <s v="Color"/>
    <x v="6"/>
    <s v="English"/>
    <x v="1"/>
    <s v="PG-13"/>
    <x v="1"/>
    <n v="112708996"/>
    <n v="1.9432585517241381"/>
    <s v="131-150 minutes"/>
    <n v="1.9432585517241379"/>
    <n v="-1289919.5"/>
    <n v="-4.8151417500000002E-2"/>
    <x v="2"/>
  </r>
  <r>
    <s v="A Better Life"/>
    <x v="60"/>
    <x v="60"/>
    <x v="38"/>
    <n v="2214"/>
    <n v="129"/>
    <n v="0"/>
    <n v="7.2"/>
    <n v="94"/>
    <n v="98"/>
    <n v="1754319"/>
    <x v="42"/>
    <x v="63"/>
    <s v="Color"/>
    <x v="1"/>
    <s v="English"/>
    <x v="1"/>
    <s v="PG-13"/>
    <x v="1"/>
    <n v="-8245681"/>
    <n v="-0.82456810000000003"/>
    <s v="90-110 minutes"/>
    <n v="-0.82456810000000003"/>
    <n v="-434215.5"/>
    <n v="-0.10115100772200772"/>
    <x v="0"/>
  </r>
  <r>
    <s v="A Bridge Too Far"/>
    <x v="61"/>
    <x v="61"/>
    <x v="39"/>
    <n v="669"/>
    <n v="0"/>
    <n v="0"/>
    <n v="7.4"/>
    <n v="56"/>
    <n v="175"/>
    <n v="50800000"/>
    <x v="43"/>
    <x v="64"/>
    <s v="Black and White"/>
    <x v="1"/>
    <s v="English"/>
    <x v="1"/>
    <s v="PG"/>
    <x v="1"/>
    <n v="24800000"/>
    <n v="0.95384615384615379"/>
    <s v="&gt;150 minutes"/>
    <n v="0.9538461538461539"/>
    <n v="-434215.5"/>
    <n v="-0.10115100772200772"/>
    <x v="1"/>
  </r>
  <r>
    <s v="A Bug's Life"/>
    <x v="23"/>
    <x v="62"/>
    <x v="12"/>
    <n v="24205"/>
    <n v="487"/>
    <n v="0"/>
    <n v="7.2"/>
    <n v="117"/>
    <n v="95"/>
    <n v="162792677"/>
    <x v="44"/>
    <x v="65"/>
    <s v="Color"/>
    <x v="3"/>
    <s v="English"/>
    <x v="1"/>
    <s v="G"/>
    <x v="1"/>
    <n v="42792677"/>
    <n v="0.35660564166666675"/>
    <s v="90-110 minutes"/>
    <n v="0.35660564166666664"/>
    <n v="3892693.5"/>
    <n v="0.11726928571428571"/>
    <x v="2"/>
  </r>
  <r>
    <s v="A Christmas Carol"/>
    <x v="62"/>
    <x v="63"/>
    <x v="12"/>
    <n v="48878"/>
    <n v="0"/>
    <n v="0"/>
    <n v="6.8"/>
    <n v="240"/>
    <n v="96"/>
    <n v="137850096"/>
    <x v="17"/>
    <x v="66"/>
    <s v="Color"/>
    <x v="10"/>
    <s v="English"/>
    <x v="1"/>
    <s v="PG"/>
    <x v="1"/>
    <n v="-62149904"/>
    <n v="-0.31074952"/>
    <s v="90-110 minutes"/>
    <n v="-0.31074952"/>
    <m/>
    <m/>
    <x v="2"/>
  </r>
  <r>
    <s v="A Cinderella Story"/>
    <x v="63"/>
    <x v="64"/>
    <x v="1"/>
    <n v="3092"/>
    <n v="15"/>
    <n v="0"/>
    <n v="5.9"/>
    <n v="69"/>
    <n v="95"/>
    <n v="51431160"/>
    <x v="6"/>
    <x v="8"/>
    <s v="Color"/>
    <x v="2"/>
    <s v="English"/>
    <x v="1"/>
    <s v="PG"/>
    <x v="1"/>
    <n v="31431160"/>
    <n v="1.571558"/>
    <s v="90-110 minutes"/>
    <n v="1.571558"/>
    <n v="1637763"/>
    <n v="0.19178668286445014"/>
    <x v="1"/>
  </r>
  <r>
    <s v="A Civil Action"/>
    <x v="64"/>
    <x v="65"/>
    <x v="7"/>
    <n v="4713"/>
    <n v="234"/>
    <n v="1000"/>
    <n v="6.5"/>
    <n v="110"/>
    <n v="115"/>
    <n v="56702901"/>
    <x v="45"/>
    <x v="67"/>
    <s v="Color"/>
    <x v="1"/>
    <s v="English"/>
    <x v="1"/>
    <s v="PG-13"/>
    <x v="1"/>
    <n v="-3297099"/>
    <n v="-5.4951650000000019E-2"/>
    <s v="111-130 minutes"/>
    <n v="-5.4951649999999998E-2"/>
    <n v="-434215.5"/>
    <n v="-0.10115100772200772"/>
    <x v="2"/>
  </r>
  <r>
    <s v="A Dangerous Method"/>
    <x v="65"/>
    <x v="66"/>
    <x v="10"/>
    <n v="23755"/>
    <n v="0"/>
    <n v="36000"/>
    <n v="6.5"/>
    <n v="345"/>
    <n v="99"/>
    <n v="5702083"/>
    <x v="22"/>
    <x v="68"/>
    <s v="Color"/>
    <x v="6"/>
    <s v="English"/>
    <x v="4"/>
    <s v="R"/>
    <x v="1"/>
    <n v="-9297917"/>
    <n v="-0.61986113333333326"/>
    <s v="90-110 minutes"/>
    <n v="-0.61986113333333337"/>
    <n v="-1289919.5"/>
    <n v="-4.8151417500000002E-2"/>
    <x v="1"/>
  </r>
  <r>
    <s v="A Dog of Flanders"/>
    <x v="66"/>
    <x v="67"/>
    <x v="40"/>
    <n v="1906"/>
    <n v="0"/>
    <n v="157"/>
    <n v="6.3"/>
    <n v="25"/>
    <n v="100"/>
    <n v="2148212"/>
    <x v="46"/>
    <x v="69"/>
    <s v="Color"/>
    <x v="1"/>
    <s v="English"/>
    <x v="1"/>
    <s v="PG"/>
    <x v="1"/>
    <n v="-4851788"/>
    <n v="-0.69311257142857141"/>
    <s v="90-110 minutes"/>
    <n v="-0.69311257142857141"/>
    <n v="-434215.5"/>
    <n v="-0.10115100772200772"/>
    <x v="0"/>
  </r>
  <r>
    <s v="A Few Good Men"/>
    <x v="67"/>
    <x v="68"/>
    <x v="22"/>
    <n v="14619"/>
    <n v="0"/>
    <n v="0"/>
    <n v="7.6"/>
    <n v="81"/>
    <n v="138"/>
    <n v="141340178"/>
    <x v="33"/>
    <x v="70"/>
    <s v="Color"/>
    <x v="1"/>
    <s v="English"/>
    <x v="1"/>
    <s v="R"/>
    <x v="1"/>
    <n v="101340178"/>
    <n v="2.5335044500000001"/>
    <s v="131-150 minutes"/>
    <n v="2.5335044500000001"/>
    <n v="-434215.5"/>
    <n v="-0.10115100772200772"/>
    <x v="2"/>
  </r>
  <r>
    <s v="A Fistful of Dollars"/>
    <x v="68"/>
    <x v="69"/>
    <x v="41"/>
    <n v="16534"/>
    <n v="0"/>
    <n v="0"/>
    <n v="8"/>
    <n v="122"/>
    <n v="99"/>
    <n v="3500000"/>
    <x v="47"/>
    <x v="71"/>
    <s v="Color"/>
    <x v="5"/>
    <s v="Italian"/>
    <x v="9"/>
    <s v="R"/>
    <x v="0"/>
    <n v="3300000"/>
    <n v="16.5"/>
    <s v="90-110 minutes"/>
    <n v="16.5"/>
    <n v="-1289919.5"/>
    <n v="-4.8151417500000002E-2"/>
    <x v="0"/>
  </r>
  <r>
    <s v="A Good Day to Die Hard"/>
    <x v="11"/>
    <x v="70"/>
    <x v="10"/>
    <n v="15481"/>
    <n v="212"/>
    <n v="66000"/>
    <n v="5.3"/>
    <n v="412"/>
    <n v="101"/>
    <n v="67344392"/>
    <x v="48"/>
    <x v="72"/>
    <s v="Color"/>
    <x v="5"/>
    <s v="English"/>
    <x v="1"/>
    <s v="R"/>
    <x v="1"/>
    <n v="-24655608"/>
    <n v="-0.26799573913043473"/>
    <s v="90-110 minutes"/>
    <n v="-0.26799573913043478"/>
    <n v="-1289919.5"/>
    <n v="-4.8151417500000002E-2"/>
    <x v="2"/>
  </r>
  <r>
    <s v="A Good Year"/>
    <x v="69"/>
    <x v="71"/>
    <x v="42"/>
    <n v="3611"/>
    <n v="0"/>
    <n v="9000"/>
    <n v="6.9"/>
    <n v="147"/>
    <n v="117"/>
    <n v="7458269"/>
    <x v="19"/>
    <x v="73"/>
    <s v="Color"/>
    <x v="2"/>
    <s v="English"/>
    <x v="1"/>
    <s v="PG-13"/>
    <x v="1"/>
    <n v="-27541731"/>
    <n v="-0.78690660000000001"/>
    <s v="111-130 minutes"/>
    <n v="-0.78690660000000001"/>
    <n v="1637763"/>
    <n v="0.19178668286445014"/>
    <x v="1"/>
  </r>
  <r>
    <s v="A Guy Thing"/>
    <x v="70"/>
    <x v="72"/>
    <x v="43"/>
    <n v="2698"/>
    <n v="13"/>
    <n v="401"/>
    <n v="5.6"/>
    <n v="81"/>
    <n v="101"/>
    <n v="15408822"/>
    <x v="6"/>
    <x v="74"/>
    <s v="Color"/>
    <x v="2"/>
    <s v="English"/>
    <x v="1"/>
    <s v="PG-13"/>
    <x v="1"/>
    <n v="-4591178"/>
    <n v="-0.22955890000000001"/>
    <s v="90-110 minutes"/>
    <n v="-0.22955890000000001"/>
    <n v="1637763"/>
    <n v="0.19178668286445014"/>
    <x v="1"/>
  </r>
  <r>
    <s v="A Hard Day's Night"/>
    <x v="71"/>
    <x v="73"/>
    <x v="44"/>
    <n v="2538"/>
    <n v="44"/>
    <n v="0"/>
    <n v="7.7"/>
    <n v="105"/>
    <n v="87"/>
    <n v="515005"/>
    <x v="49"/>
    <x v="75"/>
    <s v="Black and White"/>
    <x v="2"/>
    <s v="English"/>
    <x v="4"/>
    <s v="Approved"/>
    <x v="1"/>
    <n v="-44995"/>
    <n v="-8.0348214285714259E-2"/>
    <s v="&lt;90 minutes"/>
    <n v="-8.0348214285714287E-2"/>
    <n v="1637763"/>
    <n v="0.19178668286445014"/>
    <x v="0"/>
  </r>
  <r>
    <s v="A Haunted House"/>
    <x v="72"/>
    <x v="74"/>
    <x v="45"/>
    <n v="3421"/>
    <n v="89"/>
    <n v="0"/>
    <n v="5.0999999999999996"/>
    <n v="129"/>
    <n v="86"/>
    <n v="40041683"/>
    <x v="18"/>
    <x v="76"/>
    <s v="Color"/>
    <x v="2"/>
    <s v="English"/>
    <x v="1"/>
    <s v="R"/>
    <x v="1"/>
    <n v="37541683"/>
    <n v="15.0166732"/>
    <s v="&lt;90 minutes"/>
    <n v="15.0166732"/>
    <n v="1637763"/>
    <n v="0.19178668286445014"/>
    <x v="0"/>
  </r>
  <r>
    <s v="A Haunted House 2"/>
    <x v="73"/>
    <x v="74"/>
    <x v="46"/>
    <n v="4073"/>
    <n v="89"/>
    <n v="0"/>
    <n v="4.7"/>
    <n v="69"/>
    <n v="86"/>
    <n v="17314483"/>
    <x v="50"/>
    <x v="77"/>
    <s v="Color"/>
    <x v="2"/>
    <s v="English"/>
    <x v="1"/>
    <s v="R"/>
    <x v="1"/>
    <n v="13314483"/>
    <n v="3.3286207499999998"/>
    <s v="&lt;90 minutes"/>
    <n v="3.3286207499999998"/>
    <n v="1637763"/>
    <n v="0.19178668286445014"/>
    <x v="0"/>
  </r>
  <r>
    <s v="A History of Violence"/>
    <x v="74"/>
    <x v="66"/>
    <x v="22"/>
    <n v="12754"/>
    <n v="0"/>
    <n v="0"/>
    <n v="7.5"/>
    <n v="441"/>
    <n v="96"/>
    <n v="31493782"/>
    <x v="28"/>
    <x v="78"/>
    <s v="Color"/>
    <x v="4"/>
    <s v="English"/>
    <x v="1"/>
    <s v="R"/>
    <x v="1"/>
    <n v="-506218"/>
    <n v="-1.5819312500000016E-2"/>
    <s v="90-110 minutes"/>
    <n v="-1.5819312499999998E-2"/>
    <n v="-74533.5"/>
    <n v="-7.4856785714285719E-3"/>
    <x v="1"/>
  </r>
  <r>
    <s v="A Home at the End of the World"/>
    <x v="62"/>
    <x v="75"/>
    <x v="12"/>
    <n v="21107"/>
    <n v="15"/>
    <n v="1000"/>
    <n v="6.8"/>
    <n v="84"/>
    <n v="97"/>
    <n v="1029017"/>
    <x v="51"/>
    <x v="79"/>
    <s v="Color"/>
    <x v="1"/>
    <s v="English"/>
    <x v="1"/>
    <s v="R"/>
    <x v="1"/>
    <n v="-5470983"/>
    <n v="-0.84168969230769231"/>
    <s v="90-110 minutes"/>
    <n v="-0.84168969230769231"/>
    <n v="-434215.5"/>
    <n v="-0.10115100772200772"/>
    <x v="0"/>
  </r>
  <r>
    <s v="A Knight's Tale"/>
    <x v="75"/>
    <x v="43"/>
    <x v="10"/>
    <n v="18761"/>
    <n v="241"/>
    <n v="0"/>
    <n v="6.9"/>
    <n v="167"/>
    <n v="144"/>
    <n v="56083966"/>
    <x v="29"/>
    <x v="80"/>
    <s v="Color"/>
    <x v="5"/>
    <s v="English"/>
    <x v="1"/>
    <s v="PG-13"/>
    <x v="1"/>
    <n v="-8916034"/>
    <n v="-0.13716975384615382"/>
    <s v="131-150 minutes"/>
    <n v="-0.13716975384615385"/>
    <n v="-1289919.5"/>
    <n v="-4.8151417500000002E-2"/>
    <x v="2"/>
  </r>
  <r>
    <s v="A League of Their Own"/>
    <x v="76"/>
    <x v="76"/>
    <x v="47"/>
    <n v="16751"/>
    <n v="545"/>
    <n v="0"/>
    <n v="7.2"/>
    <n v="41"/>
    <n v="128"/>
    <n v="107458785"/>
    <x v="33"/>
    <x v="81"/>
    <s v="Black and White"/>
    <x v="2"/>
    <s v="English"/>
    <x v="1"/>
    <s v="PG"/>
    <x v="1"/>
    <n v="67458785"/>
    <n v="1.686469625"/>
    <s v="111-130 minutes"/>
    <n v="1.686469625"/>
    <n v="1637763"/>
    <n v="0.19178668286445014"/>
    <x v="2"/>
  </r>
  <r>
    <s v="A Lego Brickumentary"/>
    <x v="77"/>
    <x v="77"/>
    <x v="48"/>
    <n v="28"/>
    <n v="0"/>
    <n v="0"/>
    <n v="6.8"/>
    <n v="43"/>
    <n v="93"/>
    <n v="100240"/>
    <x v="15"/>
    <x v="82"/>
    <s v="Color"/>
    <x v="8"/>
    <s v="English"/>
    <x v="10"/>
    <s v="G"/>
    <x v="1"/>
    <n v="-899760"/>
    <n v="-0.89976"/>
    <s v="90-110 minutes"/>
    <n v="-0.89976"/>
    <m/>
    <m/>
    <x v="0"/>
  </r>
  <r>
    <s v="A Lot Like Love"/>
    <x v="78"/>
    <x v="78"/>
    <x v="49"/>
    <n v="1095"/>
    <n v="13"/>
    <n v="0"/>
    <n v="6.6"/>
    <n v="112"/>
    <n v="107"/>
    <n v="21835784"/>
    <x v="23"/>
    <x v="83"/>
    <s v="Color"/>
    <x v="2"/>
    <s v="English"/>
    <x v="1"/>
    <s v="PG-13"/>
    <x v="1"/>
    <n v="-8164216"/>
    <n v="-0.27214053333333332"/>
    <s v="90-110 minutes"/>
    <n v="-0.27214053333333332"/>
    <n v="1637763"/>
    <n v="0.19178668286445014"/>
    <x v="1"/>
  </r>
  <r>
    <s v="A Low Down Dirty Shame"/>
    <x v="79"/>
    <x v="79"/>
    <x v="50"/>
    <n v="3190"/>
    <n v="322"/>
    <n v="368"/>
    <n v="5.8"/>
    <n v="8"/>
    <n v="100"/>
    <n v="29392418"/>
    <x v="42"/>
    <x v="84"/>
    <s v="Color"/>
    <x v="5"/>
    <s v="English"/>
    <x v="1"/>
    <s v="R"/>
    <x v="1"/>
    <n v="19392418"/>
    <n v="1.9392418"/>
    <s v="90-110 minutes"/>
    <n v="1.9392418"/>
    <n v="-1289919.5"/>
    <n v="-4.8151417500000002E-2"/>
    <x v="0"/>
  </r>
  <r>
    <s v="A Madea Christmas"/>
    <x v="80"/>
    <x v="80"/>
    <x v="51"/>
    <n v="3202"/>
    <n v="0"/>
    <n v="0"/>
    <n v="4.7"/>
    <n v="24"/>
    <n v="100"/>
    <n v="52528330"/>
    <x v="9"/>
    <x v="85"/>
    <s v="Color"/>
    <x v="2"/>
    <s v="English"/>
    <x v="1"/>
    <s v="PG-13"/>
    <x v="1"/>
    <n v="27528330"/>
    <n v="1.1011332"/>
    <s v="90-110 minutes"/>
    <n v="1.1011332"/>
    <n v="1637763"/>
    <n v="0.19178668286445014"/>
    <x v="1"/>
  </r>
  <r>
    <s v="A Man Apart"/>
    <x v="81"/>
    <x v="81"/>
    <x v="36"/>
    <n v="16611"/>
    <n v="473"/>
    <n v="0"/>
    <n v="6.1"/>
    <n v="110"/>
    <n v="109"/>
    <n v="26183197"/>
    <x v="52"/>
    <x v="86"/>
    <s v="Color"/>
    <x v="5"/>
    <s v="English"/>
    <x v="1"/>
    <s v="R"/>
    <x v="1"/>
    <n v="-9816803"/>
    <n v="-0.27268897222222221"/>
    <s v="90-110 minutes"/>
    <n v="-0.27268897222222221"/>
    <n v="-1289919.5"/>
    <n v="-4.8151417500000002E-2"/>
    <x v="1"/>
  </r>
  <r>
    <s v="A Mighty Heart"/>
    <x v="82"/>
    <x v="82"/>
    <x v="6"/>
    <n v="12178"/>
    <n v="187"/>
    <n v="923"/>
    <n v="6.7"/>
    <n v="190"/>
    <n v="108"/>
    <n v="9172810"/>
    <x v="2"/>
    <x v="87"/>
    <s v="Color"/>
    <x v="6"/>
    <s v="English"/>
    <x v="1"/>
    <s v="R"/>
    <x v="1"/>
    <n v="-6827190"/>
    <n v="-0.42669937499999999"/>
    <s v="90-110 minutes"/>
    <n v="-0.42669937499999999"/>
    <n v="-1289919.5"/>
    <n v="-4.8151417500000002E-2"/>
    <x v="1"/>
  </r>
  <r>
    <s v="A Million Ways to Die in the West"/>
    <x v="83"/>
    <x v="83"/>
    <x v="36"/>
    <n v="28927"/>
    <n v="3000"/>
    <n v="24000"/>
    <n v="6.1"/>
    <n v="303"/>
    <n v="136"/>
    <n v="42615685"/>
    <x v="33"/>
    <x v="88"/>
    <s v="Color"/>
    <x v="2"/>
    <s v="English"/>
    <x v="1"/>
    <s v="R"/>
    <x v="1"/>
    <n v="2615685"/>
    <n v="6.5392125000000023E-2"/>
    <s v="131-150 minutes"/>
    <n v="6.5392124999999995E-2"/>
    <n v="1637763"/>
    <n v="0.19178668286445014"/>
    <x v="2"/>
  </r>
  <r>
    <s v="A Most Violent Year"/>
    <x v="84"/>
    <x v="84"/>
    <x v="1"/>
    <n v="3979"/>
    <n v="78"/>
    <n v="0"/>
    <n v="7"/>
    <n v="350"/>
    <n v="125"/>
    <n v="5749134"/>
    <x v="6"/>
    <x v="89"/>
    <s v="Color"/>
    <x v="5"/>
    <s v="English"/>
    <x v="1"/>
    <s v="R"/>
    <x v="1"/>
    <n v="-14250866"/>
    <n v="-0.71254329999999999"/>
    <s v="111-130 minutes"/>
    <n v="-0.71254329999999999"/>
    <n v="-1289919.5"/>
    <n v="-4.8151417500000002E-2"/>
    <x v="1"/>
  </r>
  <r>
    <s v="A Most Wanted Man"/>
    <x v="27"/>
    <x v="85"/>
    <x v="9"/>
    <n v="22574"/>
    <n v="210"/>
    <n v="13000"/>
    <n v="6.8"/>
    <n v="291"/>
    <n v="122"/>
    <n v="17237244"/>
    <x v="22"/>
    <x v="90"/>
    <s v="Color"/>
    <x v="4"/>
    <s v="English"/>
    <x v="4"/>
    <s v="R"/>
    <x v="1"/>
    <n v="2237244"/>
    <n v="0.1491496000000001"/>
    <s v="111-130 minutes"/>
    <n v="0.14914959999999999"/>
    <n v="-74533.5"/>
    <n v="-7.4856785714285719E-3"/>
    <x v="1"/>
  </r>
  <r>
    <s v="A Night at the Roxbury"/>
    <x v="85"/>
    <x v="86"/>
    <x v="52"/>
    <n v="9271"/>
    <n v="12"/>
    <n v="0"/>
    <n v="6.2"/>
    <n v="63"/>
    <n v="82"/>
    <n v="30324946"/>
    <x v="32"/>
    <x v="91"/>
    <s v="Color"/>
    <x v="2"/>
    <s v="English"/>
    <x v="1"/>
    <s v="PG-13"/>
    <x v="1"/>
    <n v="13324946"/>
    <n v="0.78382035294117647"/>
    <s v="&lt;90 minutes"/>
    <n v="0.78382035294117647"/>
    <n v="1637763"/>
    <n v="0.19178668286445014"/>
    <x v="1"/>
  </r>
  <r>
    <s v="A Nightmare on Elm Street"/>
    <x v="86"/>
    <x v="87"/>
    <x v="53"/>
    <n v="42918"/>
    <n v="0"/>
    <n v="10000"/>
    <n v="7.5"/>
    <n v="256"/>
    <n v="101"/>
    <n v="26505000"/>
    <x v="53"/>
    <x v="92"/>
    <s v="Color"/>
    <x v="0"/>
    <s v="English"/>
    <x v="1"/>
    <s v="X"/>
    <x v="1"/>
    <n v="24705000"/>
    <n v="13.725"/>
    <s v="90-110 minutes"/>
    <n v="13.725"/>
    <n v="16235088"/>
    <n v="1.1909079499999999"/>
    <x v="0"/>
  </r>
  <r>
    <s v="A Nightmare on Elm Street 2: Freddy's Revenge"/>
    <x v="87"/>
    <x v="88"/>
    <x v="54"/>
    <n v="1472"/>
    <n v="28"/>
    <n v="0"/>
    <n v="5.4"/>
    <n v="138"/>
    <n v="87"/>
    <n v="30000000"/>
    <x v="54"/>
    <x v="93"/>
    <s v="Color"/>
    <x v="7"/>
    <s v="English"/>
    <x v="1"/>
    <s v="R"/>
    <x v="1"/>
    <n v="27800000"/>
    <n v="12.636363636363637"/>
    <s v="&lt;90 minutes"/>
    <n v="12.636363636363637"/>
    <m/>
    <m/>
    <x v="0"/>
  </r>
  <r>
    <s v="A Nightmare on Elm Street 3: Dream Warriors"/>
    <x v="88"/>
    <x v="89"/>
    <x v="55"/>
    <n v="1584"/>
    <n v="55"/>
    <n v="0"/>
    <n v="6.6"/>
    <n v="131"/>
    <n v="88"/>
    <n v="44793200"/>
    <x v="55"/>
    <x v="94"/>
    <s v="Color"/>
    <x v="5"/>
    <s v="English"/>
    <x v="1"/>
    <s v="X"/>
    <x v="1"/>
    <n v="40293200"/>
    <n v="8.9540444444444436"/>
    <s v="&lt;90 minutes"/>
    <n v="8.9540444444444436"/>
    <n v="-1289919.5"/>
    <n v="-4.8151417500000002E-2"/>
    <x v="0"/>
  </r>
  <r>
    <s v="A Nightmare on Elm Street 4: The Dream Master"/>
    <x v="89"/>
    <x v="5"/>
    <x v="13"/>
    <n v="450"/>
    <n v="212"/>
    <n v="0"/>
    <n v="5.7"/>
    <n v="102"/>
    <n v="99"/>
    <n v="49369900"/>
    <x v="46"/>
    <x v="95"/>
    <s v="Color"/>
    <x v="7"/>
    <s v="English"/>
    <x v="1"/>
    <s v="R"/>
    <x v="1"/>
    <n v="42369900"/>
    <n v="6.0528428571428572"/>
    <s v="90-110 minutes"/>
    <n v="6.0528428571428572"/>
    <m/>
    <m/>
    <x v="0"/>
  </r>
  <r>
    <s v="A Nightmare on Elm Street 5: The Dream Child"/>
    <x v="90"/>
    <x v="90"/>
    <x v="56"/>
    <n v="584"/>
    <n v="81"/>
    <n v="1000"/>
    <n v="5.0999999999999996"/>
    <n v="88"/>
    <n v="89"/>
    <n v="22168359"/>
    <x v="4"/>
    <x v="96"/>
    <s v="Black and White"/>
    <x v="7"/>
    <s v="English"/>
    <x v="1"/>
    <s v="X"/>
    <x v="1"/>
    <n v="14168359"/>
    <n v="1.7710448749999999"/>
    <s v="&lt;90 minutes"/>
    <n v="1.7710448750000001"/>
    <m/>
    <m/>
    <x v="0"/>
  </r>
  <r>
    <s v="A Passage to India"/>
    <x v="91"/>
    <x v="91"/>
    <x v="57"/>
    <n v="1334"/>
    <n v="767"/>
    <n v="845"/>
    <n v="7.4"/>
    <n v="52"/>
    <n v="164"/>
    <n v="26400000"/>
    <x v="2"/>
    <x v="97"/>
    <s v="Color"/>
    <x v="3"/>
    <s v="English"/>
    <x v="4"/>
    <s v="PG"/>
    <x v="1"/>
    <n v="10400000"/>
    <n v="0.64999999999999991"/>
    <s v="&gt;150 minutes"/>
    <n v="0.65"/>
    <n v="3892693.5"/>
    <n v="0.11726928571428571"/>
    <x v="1"/>
  </r>
  <r>
    <s v="A Perfect Getaway"/>
    <x v="92"/>
    <x v="92"/>
    <x v="58"/>
    <n v="41359"/>
    <n v="123"/>
    <n v="4000"/>
    <n v="6.5"/>
    <n v="160"/>
    <n v="108"/>
    <n v="15483540"/>
    <x v="56"/>
    <x v="98"/>
    <s v="Color"/>
    <x v="3"/>
    <s v="English"/>
    <x v="1"/>
    <s v="R"/>
    <x v="1"/>
    <n v="1483540"/>
    <n v="0.10596714285714293"/>
    <s v="90-110 minutes"/>
    <n v="0.10596714285714286"/>
    <n v="3892693.5"/>
    <n v="0.11726928571428571"/>
    <x v="1"/>
  </r>
  <r>
    <s v="A Prairie Home Companion"/>
    <x v="93"/>
    <x v="93"/>
    <x v="6"/>
    <n v="12946"/>
    <n v="500"/>
    <n v="683"/>
    <n v="6.8"/>
    <n v="211"/>
    <n v="105"/>
    <n v="20338609"/>
    <x v="42"/>
    <x v="99"/>
    <s v="Color"/>
    <x v="2"/>
    <s v="English"/>
    <x v="1"/>
    <s v="PG-13"/>
    <x v="1"/>
    <n v="10338609"/>
    <n v="1.0338609000000001"/>
    <s v="90-110 minutes"/>
    <n v="1.0338609000000001"/>
    <n v="1637763"/>
    <n v="0.19178668286445014"/>
    <x v="0"/>
  </r>
  <r>
    <s v="A Room with a View"/>
    <x v="94"/>
    <x v="94"/>
    <x v="59"/>
    <n v="1665"/>
    <n v="133"/>
    <n v="0"/>
    <n v="7.4"/>
    <n v="55"/>
    <n v="117"/>
    <n v="20966644"/>
    <x v="38"/>
    <x v="100"/>
    <s v="Color"/>
    <x v="1"/>
    <s v="English"/>
    <x v="4"/>
    <s v="Unrated"/>
    <x v="1"/>
    <n v="17966644"/>
    <n v="5.9888813333333335"/>
    <s v="111-130 minutes"/>
    <n v="5.9888813333333335"/>
    <n v="-434215.5"/>
    <n v="-0.10115100772200772"/>
    <x v="0"/>
  </r>
  <r>
    <s v="A Scanner Darkly"/>
    <x v="95"/>
    <x v="95"/>
    <x v="60"/>
    <n v="39507"/>
    <n v="0"/>
    <n v="0"/>
    <n v="7.1"/>
    <n v="232"/>
    <n v="100"/>
    <n v="5480996"/>
    <x v="57"/>
    <x v="101"/>
    <s v="Color"/>
    <x v="10"/>
    <s v="English"/>
    <x v="1"/>
    <s v="R"/>
    <x v="1"/>
    <n v="-3219004"/>
    <n v="-0.37000045977011498"/>
    <s v="90-110 minutes"/>
    <n v="-0.37000045977011492"/>
    <m/>
    <m/>
    <x v="0"/>
  </r>
  <r>
    <s v="A Separation"/>
    <x v="96"/>
    <x v="96"/>
    <x v="61"/>
    <n v="2501"/>
    <n v="0"/>
    <n v="48000"/>
    <n v="8.4"/>
    <n v="354"/>
    <n v="123"/>
    <n v="7098492"/>
    <x v="58"/>
    <x v="102"/>
    <s v="Color"/>
    <x v="1"/>
    <s v="Persian"/>
    <x v="11"/>
    <s v="PG-13"/>
    <x v="0"/>
    <n v="6598492"/>
    <n v="13.196984"/>
    <s v="111-130 minutes"/>
    <n v="13.196984"/>
    <n v="-434215.5"/>
    <n v="-0.10115100772200772"/>
    <x v="0"/>
  </r>
  <r>
    <s v="A Serious Man"/>
    <x v="97"/>
    <x v="97"/>
    <x v="62"/>
    <n v="1120"/>
    <n v="1000"/>
    <n v="10000"/>
    <n v="7"/>
    <n v="341"/>
    <n v="106"/>
    <n v="9190525"/>
    <x v="46"/>
    <x v="103"/>
    <s v="Color"/>
    <x v="2"/>
    <s v="English"/>
    <x v="1"/>
    <s v="R"/>
    <x v="1"/>
    <n v="2190525"/>
    <n v="0.31293214285714277"/>
    <s v="90-110 minutes"/>
    <n v="0.31293214285714288"/>
    <n v="1637763"/>
    <n v="0.19178668286445014"/>
    <x v="0"/>
  </r>
  <r>
    <s v="A Simple Plan"/>
    <x v="98"/>
    <x v="98"/>
    <x v="63"/>
    <n v="2365"/>
    <n v="0"/>
    <n v="0"/>
    <n v="7.5"/>
    <n v="125"/>
    <n v="121"/>
    <n v="16311763"/>
    <x v="32"/>
    <x v="104"/>
    <s v="Color"/>
    <x v="4"/>
    <s v="English"/>
    <x v="4"/>
    <s v="R"/>
    <x v="1"/>
    <n v="-688237"/>
    <n v="-4.0484529411764725E-2"/>
    <s v="111-130 minutes"/>
    <n v="-4.0484529411764704E-2"/>
    <n v="-74533.5"/>
    <n v="-7.4856785714285719E-3"/>
    <x v="1"/>
  </r>
  <r>
    <s v="A Simple Wish"/>
    <x v="99"/>
    <x v="99"/>
    <x v="1"/>
    <n v="5535"/>
    <n v="23"/>
    <n v="517"/>
    <n v="5.4"/>
    <n v="21"/>
    <n v="89"/>
    <n v="8119205"/>
    <x v="25"/>
    <x v="105"/>
    <s v="Color"/>
    <x v="2"/>
    <s v="English"/>
    <x v="1"/>
    <s v="PG"/>
    <x v="1"/>
    <n v="-19880795"/>
    <n v="-0.71002839285714292"/>
    <s v="&lt;90 minutes"/>
    <n v="-0.71002839285714281"/>
    <n v="1637763"/>
    <n v="0.19178668286445014"/>
    <x v="1"/>
  </r>
  <r>
    <s v="A Single Man"/>
    <x v="100"/>
    <x v="100"/>
    <x v="36"/>
    <n v="14816"/>
    <n v="192"/>
    <n v="16000"/>
    <n v="7.6"/>
    <n v="281"/>
    <n v="99"/>
    <n v="9166863"/>
    <x v="46"/>
    <x v="106"/>
    <s v="Color"/>
    <x v="1"/>
    <s v="English"/>
    <x v="1"/>
    <s v="R"/>
    <x v="1"/>
    <n v="2166863"/>
    <n v="0.30955185714285705"/>
    <s v="90-110 minutes"/>
    <n v="0.30955185714285716"/>
    <n v="-434215.5"/>
    <n v="-0.10115100772200772"/>
    <x v="0"/>
  </r>
  <r>
    <s v="A Sound of Thunder"/>
    <x v="84"/>
    <x v="101"/>
    <x v="1"/>
    <n v="1890"/>
    <n v="0"/>
    <n v="785"/>
    <n v="4.2"/>
    <n v="113"/>
    <n v="102"/>
    <n v="1891821"/>
    <x v="11"/>
    <x v="107"/>
    <s v="Color"/>
    <x v="5"/>
    <s v="English"/>
    <x v="4"/>
    <s v="PG-13"/>
    <x v="1"/>
    <n v="-50108179"/>
    <n v="-0.96361882692307688"/>
    <s v="90-110 minutes"/>
    <n v="-0.96361882692307688"/>
    <n v="-1289919.5"/>
    <n v="-4.8151417500000002E-2"/>
    <x v="2"/>
  </r>
  <r>
    <s v="A Thin Line Between Love and Hate"/>
    <x v="101"/>
    <x v="102"/>
    <x v="64"/>
    <n v="3023"/>
    <n v="0"/>
    <n v="559"/>
    <n v="5.6"/>
    <n v="11"/>
    <n v="108"/>
    <n v="34746109"/>
    <x v="4"/>
    <x v="108"/>
    <s v="Color"/>
    <x v="2"/>
    <s v="English"/>
    <x v="1"/>
    <s v="R"/>
    <x v="1"/>
    <n v="26746109"/>
    <n v="3.3432636249999996"/>
    <s v="90-110 minutes"/>
    <n v="3.3432636250000001"/>
    <n v="1637763"/>
    <n v="0.19178668286445014"/>
    <x v="0"/>
  </r>
  <r>
    <s v="A Thousand Words"/>
    <x v="102"/>
    <x v="103"/>
    <x v="65"/>
    <n v="222"/>
    <n v="48"/>
    <n v="0"/>
    <n v="5.9"/>
    <n v="70"/>
    <n v="91"/>
    <n v="18438149"/>
    <x v="33"/>
    <x v="109"/>
    <s v="Color"/>
    <x v="2"/>
    <s v="English"/>
    <x v="1"/>
    <s v="PG-13"/>
    <x v="1"/>
    <n v="-21561851"/>
    <n v="-0.53904627500000002"/>
    <s v="90-110 minutes"/>
    <n v="-0.53904627500000002"/>
    <n v="1637763"/>
    <n v="0.19178668286445014"/>
    <x v="2"/>
  </r>
  <r>
    <s v="A Time to Kill"/>
    <x v="23"/>
    <x v="55"/>
    <x v="12"/>
    <n v="31349"/>
    <n v="541"/>
    <n v="0"/>
    <n v="7.4"/>
    <n v="71"/>
    <n v="149"/>
    <n v="108706165"/>
    <x v="33"/>
    <x v="110"/>
    <s v="Color"/>
    <x v="4"/>
    <s v="English"/>
    <x v="1"/>
    <s v="R"/>
    <x v="1"/>
    <n v="68706165"/>
    <n v="1.7176541250000001"/>
    <s v="131-150 minutes"/>
    <n v="1.7176541249999999"/>
    <n v="-74533.5"/>
    <n v="-7.4856785714285719E-3"/>
    <x v="2"/>
  </r>
  <r>
    <s v="A Very Harold &amp; Kumar 3D Christmas"/>
    <x v="103"/>
    <x v="104"/>
    <x v="61"/>
    <n v="2462"/>
    <n v="12"/>
    <n v="21000"/>
    <n v="6.3"/>
    <n v="161"/>
    <n v="90"/>
    <n v="35033759"/>
    <x v="59"/>
    <x v="111"/>
    <s v="Color"/>
    <x v="3"/>
    <s v="English"/>
    <x v="1"/>
    <s v="R"/>
    <x v="1"/>
    <n v="16033759"/>
    <n v="0.84388205263157889"/>
    <s v="90-110 minutes"/>
    <n v="0.84388205263157889"/>
    <n v="3892693.5"/>
    <n v="0.11726928571428571"/>
    <x v="1"/>
  </r>
  <r>
    <s v="A Very Long Engagement"/>
    <x v="104"/>
    <x v="105"/>
    <x v="66"/>
    <n v="405"/>
    <n v="0"/>
    <n v="0"/>
    <n v="7.7"/>
    <n v="186"/>
    <n v="133"/>
    <n v="6167817"/>
    <x v="60"/>
    <x v="112"/>
    <s v="Color"/>
    <x v="1"/>
    <s v="French"/>
    <x v="8"/>
    <s v="R"/>
    <x v="0"/>
    <n v="-40832183"/>
    <n v="-0.86876985106382976"/>
    <s v="131-150 minutes"/>
    <n v="-0.86876985106382976"/>
    <n v="-434215.5"/>
    <n v="-0.10115100772200772"/>
    <x v="2"/>
  </r>
  <r>
    <s v="A View to a Kill"/>
    <x v="105"/>
    <x v="106"/>
    <x v="1"/>
    <n v="2943"/>
    <n v="46"/>
    <n v="0"/>
    <n v="6.3"/>
    <n v="108"/>
    <n v="131"/>
    <n v="50300000"/>
    <x v="23"/>
    <x v="113"/>
    <s v="Color"/>
    <x v="5"/>
    <s v="English"/>
    <x v="4"/>
    <s v="PG"/>
    <x v="1"/>
    <n v="20300000"/>
    <n v="0.67666666666666675"/>
    <s v="131-150 minutes"/>
    <n v="0.67666666666666664"/>
    <n v="-1289919.5"/>
    <n v="-4.8151417500000002E-2"/>
    <x v="1"/>
  </r>
  <r>
    <s v="A Walk Among the Tombstones"/>
    <x v="83"/>
    <x v="107"/>
    <x v="36"/>
    <n v="15428"/>
    <n v="71"/>
    <n v="15000"/>
    <n v="6.5"/>
    <n v="253"/>
    <n v="114"/>
    <n v="25977365"/>
    <x v="25"/>
    <x v="114"/>
    <s v="Color"/>
    <x v="4"/>
    <s v="English"/>
    <x v="1"/>
    <s v="R"/>
    <x v="1"/>
    <n v="-2022635"/>
    <n v="-7.2236964285714245E-2"/>
    <s v="111-130 minutes"/>
    <n v="-7.2236964285714286E-2"/>
    <n v="-74533.5"/>
    <n v="-7.4856785714285719E-3"/>
    <x v="1"/>
  </r>
  <r>
    <s v="A Walk on the Moon"/>
    <x v="74"/>
    <x v="108"/>
    <x v="22"/>
    <n v="10368"/>
    <n v="956"/>
    <n v="860"/>
    <n v="6.6"/>
    <n v="47"/>
    <n v="107"/>
    <n v="4741987"/>
    <x v="56"/>
    <x v="115"/>
    <s v="Color"/>
    <x v="1"/>
    <s v="English"/>
    <x v="1"/>
    <s v="R"/>
    <x v="1"/>
    <n v="-9258013"/>
    <n v="-0.66128664285714289"/>
    <s v="90-110 minutes"/>
    <n v="-0.66128664285714289"/>
    <n v="-434215.5"/>
    <n v="-0.10115100772200772"/>
    <x v="1"/>
  </r>
  <r>
    <s v="A Walk to Remember"/>
    <x v="106"/>
    <x v="109"/>
    <x v="67"/>
    <n v="2436"/>
    <n v="163"/>
    <n v="19000"/>
    <n v="7.4"/>
    <n v="80"/>
    <n v="101"/>
    <n v="41227069"/>
    <x v="26"/>
    <x v="116"/>
    <s v="Color"/>
    <x v="1"/>
    <s v="English"/>
    <x v="1"/>
    <s v="PG"/>
    <x v="1"/>
    <n v="30227069"/>
    <n v="2.7479153636363636"/>
    <s v="90-110 minutes"/>
    <n v="2.7479153636363636"/>
    <n v="-434215.5"/>
    <n v="-0.10115100772200772"/>
    <x v="0"/>
  </r>
  <r>
    <s v="A.I. Artificial Intelligence"/>
    <x v="107"/>
    <x v="110"/>
    <x v="7"/>
    <n v="6217"/>
    <n v="14000"/>
    <n v="11000"/>
    <n v="7.1"/>
    <n v="281"/>
    <n v="146"/>
    <n v="78616689"/>
    <x v="61"/>
    <x v="117"/>
    <s v="Color"/>
    <x v="3"/>
    <s v="English"/>
    <x v="1"/>
    <s v="PG-13"/>
    <x v="1"/>
    <n v="-21383311"/>
    <n v="-0.21383311000000005"/>
    <s v="131-150 minutes"/>
    <n v="-0.21383310999999999"/>
    <n v="3892693.5"/>
    <n v="0.11726928571428571"/>
    <x v="2"/>
  </r>
  <r>
    <s v="Ã†on Flux"/>
    <x v="108"/>
    <x v="111"/>
    <x v="68"/>
    <n v="10185"/>
    <n v="45"/>
    <n v="0"/>
    <n v="5.5"/>
    <n v="178"/>
    <n v="93"/>
    <n v="25857987"/>
    <x v="62"/>
    <x v="118"/>
    <s v="Color"/>
    <x v="5"/>
    <s v="English"/>
    <x v="1"/>
    <s v="PG-13"/>
    <x v="1"/>
    <n v="-36142013"/>
    <n v="-0.58293569354838715"/>
    <s v="90-110 minutes"/>
    <n v="-0.58293569354838715"/>
    <n v="-1289919.5"/>
    <n v="-4.8151417500000002E-2"/>
    <x v="2"/>
  </r>
  <r>
    <s v="Abandon"/>
    <x v="109"/>
    <x v="112"/>
    <x v="41"/>
    <n v="28987"/>
    <n v="79"/>
    <n v="261"/>
    <n v="4.9000000000000004"/>
    <n v="72"/>
    <n v="99"/>
    <n v="10719367"/>
    <x v="9"/>
    <x v="119"/>
    <s v="Color"/>
    <x v="1"/>
    <s v="English"/>
    <x v="1"/>
    <s v="PG-13"/>
    <x v="1"/>
    <n v="-14280633"/>
    <n v="-0.57122531999999993"/>
    <s v="90-110 minutes"/>
    <n v="-0.57122532000000004"/>
    <n v="-434215.5"/>
    <n v="-0.10115100772200772"/>
    <x v="1"/>
  </r>
  <r>
    <s v="Abduction"/>
    <x v="110"/>
    <x v="14"/>
    <x v="69"/>
    <n v="561"/>
    <n v="309"/>
    <n v="13000"/>
    <n v="5"/>
    <n v="180"/>
    <n v="106"/>
    <n v="28064226"/>
    <x v="19"/>
    <x v="120"/>
    <s v="Color"/>
    <x v="5"/>
    <s v="English"/>
    <x v="1"/>
    <s v="PG-13"/>
    <x v="1"/>
    <n v="-6935774"/>
    <n v="-0.19816497142857148"/>
    <s v="90-110 minutes"/>
    <n v="-0.19816497142857142"/>
    <n v="-1289919.5"/>
    <n v="-4.8151417500000002E-2"/>
    <x v="1"/>
  </r>
  <r>
    <s v="Aberdeen"/>
    <x v="111"/>
    <x v="113"/>
    <x v="70"/>
    <n v="846"/>
    <n v="19"/>
    <n v="260"/>
    <n v="7.3"/>
    <n v="28"/>
    <n v="106"/>
    <n v="64148"/>
    <x v="51"/>
    <x v="121"/>
    <s v="Color"/>
    <x v="1"/>
    <s v="English"/>
    <x v="4"/>
    <n v="0"/>
    <x v="1"/>
    <n v="-6435852"/>
    <n v="-0.99013107692307689"/>
    <s v="90-110 minutes"/>
    <n v="-0.99013107692307689"/>
    <n v="-434215.5"/>
    <n v="-0.10115100772200772"/>
    <x v="0"/>
  </r>
  <r>
    <s v="About a Boy"/>
    <x v="112"/>
    <x v="60"/>
    <x v="71"/>
    <n v="74"/>
    <n v="129"/>
    <n v="0"/>
    <n v="7.1"/>
    <n v="158"/>
    <n v="101"/>
    <n v="40566655"/>
    <x v="23"/>
    <x v="122"/>
    <s v="Color"/>
    <x v="2"/>
    <s v="English"/>
    <x v="4"/>
    <s v="PG-13"/>
    <x v="1"/>
    <n v="10566655"/>
    <n v="0.35222183333333335"/>
    <s v="90-110 minutes"/>
    <n v="0.35222183333333335"/>
    <n v="1637763"/>
    <n v="0.19178668286445014"/>
    <x v="1"/>
  </r>
  <r>
    <s v="About Last Night"/>
    <x v="113"/>
    <x v="114"/>
    <x v="72"/>
    <n v="2800"/>
    <n v="38"/>
    <n v="0"/>
    <n v="6.1"/>
    <n v="90"/>
    <n v="100"/>
    <n v="48637684"/>
    <x v="63"/>
    <x v="123"/>
    <s v="Color"/>
    <x v="2"/>
    <s v="English"/>
    <x v="1"/>
    <s v="R"/>
    <x v="1"/>
    <n v="36137684"/>
    <n v="2.8910147199999998"/>
    <s v="90-110 minutes"/>
    <n v="2.8910147199999998"/>
    <n v="1637763"/>
    <n v="0.19178668286445014"/>
    <x v="0"/>
  </r>
  <r>
    <s v="About Schmidt"/>
    <x v="114"/>
    <x v="115"/>
    <x v="73"/>
    <n v="1556"/>
    <n v="729"/>
    <n v="0"/>
    <n v="7.2"/>
    <n v="217"/>
    <n v="125"/>
    <n v="65010106"/>
    <x v="23"/>
    <x v="124"/>
    <s v="Color"/>
    <x v="2"/>
    <s v="English"/>
    <x v="1"/>
    <s v="R"/>
    <x v="1"/>
    <n v="35010106"/>
    <n v="1.1670035333333333"/>
    <s v="111-130 minutes"/>
    <n v="1.1670035333333333"/>
    <n v="1637763"/>
    <n v="0.19178668286445014"/>
    <x v="1"/>
  </r>
  <r>
    <s v="About Time"/>
    <x v="115"/>
    <x v="116"/>
    <x v="74"/>
    <n v="1595"/>
    <n v="628"/>
    <n v="105000"/>
    <n v="7.8"/>
    <n v="274"/>
    <n v="123"/>
    <n v="15294553"/>
    <x v="1"/>
    <x v="125"/>
    <s v="Color"/>
    <x v="1"/>
    <s v="English"/>
    <x v="4"/>
    <s v="R"/>
    <x v="1"/>
    <n v="3294553"/>
    <n v="0.2745460833333333"/>
    <s v="111-130 minutes"/>
    <n v="0.27454608333333336"/>
    <n v="-434215.5"/>
    <n v="-0.10115100772200772"/>
    <x v="0"/>
  </r>
  <r>
    <s v="Abraham Lincoln: Vampire Hunter"/>
    <x v="116"/>
    <x v="117"/>
    <x v="7"/>
    <n v="8281"/>
    <n v="335"/>
    <n v="98000"/>
    <n v="5.9"/>
    <n v="393"/>
    <n v="105"/>
    <n v="37516013"/>
    <x v="64"/>
    <x v="126"/>
    <s v="Color"/>
    <x v="5"/>
    <s v="English"/>
    <x v="1"/>
    <s v="R"/>
    <x v="1"/>
    <n v="-31483987"/>
    <n v="-0.4562896666666667"/>
    <s v="90-110 minutes"/>
    <n v="-0.45628966666666665"/>
    <n v="-1289919.5"/>
    <n v="-4.8151417500000002E-2"/>
    <x v="2"/>
  </r>
  <r>
    <s v="Absolute Power"/>
    <x v="68"/>
    <x v="118"/>
    <x v="41"/>
    <n v="19139"/>
    <n v="16000"/>
    <n v="1000"/>
    <n v="6.7"/>
    <n v="76"/>
    <n v="121"/>
    <n v="50007168"/>
    <x v="21"/>
    <x v="127"/>
    <s v="Color"/>
    <x v="5"/>
    <s v="English"/>
    <x v="1"/>
    <s v="R"/>
    <x v="1"/>
    <n v="7168"/>
    <n v="1.4336000000003679E-4"/>
    <s v="111-130 minutes"/>
    <n v="1.4336000000000001E-4"/>
    <n v="-1289919.5"/>
    <n v="-4.8151417500000002E-2"/>
    <x v="2"/>
  </r>
  <r>
    <s v="Ace Ventura: Pet Detective"/>
    <x v="117"/>
    <x v="119"/>
    <x v="75"/>
    <n v="2462"/>
    <n v="293"/>
    <n v="0"/>
    <n v="6.9"/>
    <n v="61"/>
    <n v="78"/>
    <n v="72217000"/>
    <x v="1"/>
    <x v="128"/>
    <s v="Color"/>
    <x v="2"/>
    <s v="English"/>
    <x v="1"/>
    <s v="PG-13"/>
    <x v="1"/>
    <n v="60217000"/>
    <n v="5.0180833333333332"/>
    <s v="&lt;90 minutes"/>
    <n v="5.0180833333333332"/>
    <n v="1637763"/>
    <n v="0.19178668286445014"/>
    <x v="0"/>
  </r>
  <r>
    <s v="Ace Ventura: When Nature Calls"/>
    <x v="118"/>
    <x v="120"/>
    <x v="76"/>
    <n v="2203"/>
    <n v="176"/>
    <n v="0"/>
    <n v="6.3"/>
    <n v="59"/>
    <n v="90"/>
    <n v="108360000"/>
    <x v="23"/>
    <x v="129"/>
    <s v="Color"/>
    <x v="3"/>
    <s v="English"/>
    <x v="1"/>
    <s v="PG-13"/>
    <x v="1"/>
    <n v="78360000"/>
    <n v="2.6120000000000001"/>
    <s v="90-110 minutes"/>
    <n v="2.6120000000000001"/>
    <n v="3892693.5"/>
    <n v="0.11726928571428571"/>
    <x v="1"/>
  </r>
  <r>
    <s v="Across the Universe"/>
    <x v="119"/>
    <x v="121"/>
    <x v="77"/>
    <n v="5405"/>
    <n v="278"/>
    <n v="14000"/>
    <n v="7.4"/>
    <n v="156"/>
    <n v="133"/>
    <n v="24343673"/>
    <x v="65"/>
    <x v="130"/>
    <s v="Color"/>
    <x v="1"/>
    <s v="English"/>
    <x v="1"/>
    <s v="PG-13"/>
    <x v="1"/>
    <n v="-20656327"/>
    <n v="-0.45902948888888884"/>
    <s v="131-150 minutes"/>
    <n v="-0.45902948888888889"/>
    <n v="-434215.5"/>
    <n v="-0.10115100772200772"/>
    <x v="2"/>
  </r>
  <r>
    <s v="Act of Valor"/>
    <x v="120"/>
    <x v="122"/>
    <x v="78"/>
    <n v="146"/>
    <n v="16"/>
    <n v="15000"/>
    <n v="6.5"/>
    <n v="216"/>
    <n v="110"/>
    <n v="70011073"/>
    <x v="1"/>
    <x v="131"/>
    <s v="Color"/>
    <x v="5"/>
    <s v="English"/>
    <x v="1"/>
    <s v="R"/>
    <x v="1"/>
    <n v="58011073"/>
    <n v="4.834256083333333"/>
    <s v="90-110 minutes"/>
    <n v="4.834256083333333"/>
    <n v="-1289919.5"/>
    <n v="-4.8151417500000002E-2"/>
    <x v="0"/>
  </r>
  <r>
    <s v="Action Jackson"/>
    <x v="121"/>
    <x v="123"/>
    <x v="1"/>
    <n v="5282"/>
    <n v="22"/>
    <n v="978"/>
    <n v="5.2"/>
    <n v="35"/>
    <n v="96"/>
    <n v="20257000"/>
    <x v="46"/>
    <x v="132"/>
    <s v="Color"/>
    <x v="5"/>
    <s v="English"/>
    <x v="1"/>
    <s v="R"/>
    <x v="1"/>
    <n v="13257000"/>
    <n v="1.8938571428571427"/>
    <s v="90-110 minutes"/>
    <n v="1.8938571428571429"/>
    <n v="-1289919.5"/>
    <n v="-4.8151417500000002E-2"/>
    <x v="0"/>
  </r>
  <r>
    <s v="Adaptation."/>
    <x v="55"/>
    <x v="124"/>
    <x v="20"/>
    <n v="25489"/>
    <n v="0"/>
    <n v="0"/>
    <n v="7.7"/>
    <n v="241"/>
    <n v="81"/>
    <n v="22245861"/>
    <x v="59"/>
    <x v="133"/>
    <s v="Color"/>
    <x v="2"/>
    <s v="English"/>
    <x v="1"/>
    <s v="R"/>
    <x v="1"/>
    <n v="3245861"/>
    <n v="0.17083478947368413"/>
    <s v="&lt;90 minutes"/>
    <n v="0.17083478947368422"/>
    <n v="1637763"/>
    <n v="0.19178668286445014"/>
    <x v="1"/>
  </r>
  <r>
    <s v="Addicted"/>
    <x v="122"/>
    <x v="125"/>
    <x v="1"/>
    <n v="2840"/>
    <n v="23"/>
    <n v="0"/>
    <n v="5.2"/>
    <n v="9"/>
    <n v="106"/>
    <n v="17382982"/>
    <x v="40"/>
    <x v="134"/>
    <s v="Color"/>
    <x v="1"/>
    <s v="Spanish"/>
    <x v="1"/>
    <s v="R"/>
    <x v="0"/>
    <n v="12382982"/>
    <n v="2.4765964"/>
    <s v="90-110 minutes"/>
    <n v="2.4765964"/>
    <n v="-434215.5"/>
    <n v="-0.10115100772200772"/>
    <x v="0"/>
  </r>
  <r>
    <s v="Admission"/>
    <x v="123"/>
    <x v="126"/>
    <x v="3"/>
    <n v="3004"/>
    <n v="80"/>
    <n v="5000"/>
    <n v="5.7"/>
    <n v="150"/>
    <n v="107"/>
    <n v="18004225"/>
    <x v="20"/>
    <x v="135"/>
    <s v="Color"/>
    <x v="2"/>
    <s v="English"/>
    <x v="1"/>
    <s v="PG-13"/>
    <x v="1"/>
    <n v="5004225"/>
    <n v="0.38494038461538471"/>
    <s v="90-110 minutes"/>
    <n v="0.3849403846153846"/>
    <n v="1637763"/>
    <n v="0.19178668286445014"/>
    <x v="0"/>
  </r>
  <r>
    <s v="Adore"/>
    <x v="62"/>
    <x v="127"/>
    <x v="12"/>
    <n v="25269"/>
    <n v="105"/>
    <n v="0"/>
    <n v="6.2"/>
    <n v="141"/>
    <n v="112"/>
    <n v="317125"/>
    <x v="2"/>
    <x v="136"/>
    <s v="Color"/>
    <x v="1"/>
    <s v="English"/>
    <x v="12"/>
    <s v="R"/>
    <x v="1"/>
    <n v="-15682875"/>
    <n v="-0.98017968749999995"/>
    <s v="111-130 minutes"/>
    <n v="-0.98017968749999995"/>
    <n v="-434215.5"/>
    <n v="-0.10115100772200772"/>
    <x v="1"/>
  </r>
  <r>
    <s v="After Earth"/>
    <x v="124"/>
    <x v="128"/>
    <x v="22"/>
    <n v="14168"/>
    <n v="0"/>
    <n v="37000"/>
    <n v="4.9000000000000004"/>
    <n v="349"/>
    <n v="100"/>
    <n v="60522097"/>
    <x v="66"/>
    <x v="137"/>
    <s v="Color"/>
    <x v="5"/>
    <s v="English"/>
    <x v="1"/>
    <s v="PG-13"/>
    <x v="1"/>
    <n v="-69477903"/>
    <n v="-0.53444540769230775"/>
    <s v="90-110 minutes"/>
    <n v="-0.53444540769230764"/>
    <n v="-1289919.5"/>
    <n v="-4.8151417500000002E-2"/>
    <x v="2"/>
  </r>
  <r>
    <s v="After the Sunset"/>
    <x v="49"/>
    <x v="129"/>
    <x v="32"/>
    <n v="9814"/>
    <n v="420"/>
    <n v="782"/>
    <n v="6.3"/>
    <n v="117"/>
    <n v="97"/>
    <n v="28328132"/>
    <x v="41"/>
    <x v="138"/>
    <s v="Color"/>
    <x v="5"/>
    <s v="English"/>
    <x v="1"/>
    <s v="PG-13"/>
    <x v="1"/>
    <n v="-29671868"/>
    <n v="-0.51158393103448274"/>
    <s v="90-110 minutes"/>
    <n v="-0.51158393103448274"/>
    <n v="-1289919.5"/>
    <n v="-4.8151417500000002E-2"/>
    <x v="2"/>
  </r>
  <r>
    <s v="After.Life"/>
    <x v="83"/>
    <x v="130"/>
    <x v="36"/>
    <n v="15860"/>
    <n v="0"/>
    <n v="7000"/>
    <n v="5.9"/>
    <n v="138"/>
    <n v="104"/>
    <n v="108229"/>
    <x v="55"/>
    <x v="139"/>
    <s v="Color"/>
    <x v="1"/>
    <s v="English"/>
    <x v="1"/>
    <s v="R"/>
    <x v="1"/>
    <n v="-4391771"/>
    <n v="-0.97594911111111116"/>
    <s v="90-110 minutes"/>
    <n v="-0.97594911111111116"/>
    <n v="-434215.5"/>
    <n v="-0.10115100772200772"/>
    <x v="0"/>
  </r>
  <r>
    <s v="Against the Ropes"/>
    <x v="125"/>
    <x v="131"/>
    <x v="79"/>
    <n v="2972"/>
    <n v="534"/>
    <n v="177"/>
    <n v="5.3"/>
    <n v="76"/>
    <n v="110"/>
    <n v="5881504"/>
    <x v="67"/>
    <x v="140"/>
    <s v="Color"/>
    <x v="6"/>
    <s v="English"/>
    <x v="1"/>
    <s v="PG-13"/>
    <x v="1"/>
    <n v="-33118496"/>
    <n v="-0.84919220512820515"/>
    <s v="90-110 minutes"/>
    <n v="-0.84919220512820515"/>
    <n v="-1289919.5"/>
    <n v="-4.8151417500000002E-2"/>
    <x v="2"/>
  </r>
  <r>
    <s v="Agent Cody Banks"/>
    <x v="126"/>
    <x v="132"/>
    <x v="1"/>
    <n v="3037"/>
    <n v="91"/>
    <n v="542"/>
    <n v="5"/>
    <n v="79"/>
    <n v="102"/>
    <n v="47285499"/>
    <x v="43"/>
    <x v="141"/>
    <s v="Color"/>
    <x v="5"/>
    <s v="English"/>
    <x v="1"/>
    <s v="PG"/>
    <x v="1"/>
    <n v="21285499"/>
    <n v="0.81867303846153838"/>
    <s v="90-110 minutes"/>
    <n v="0.81867303846153849"/>
    <n v="-1289919.5"/>
    <n v="-4.8151417500000002E-2"/>
    <x v="1"/>
  </r>
  <r>
    <s v="Agent Cody Banks 2: Destination London"/>
    <x v="126"/>
    <x v="133"/>
    <x v="1"/>
    <n v="3742"/>
    <n v="8"/>
    <n v="167"/>
    <n v="4.5"/>
    <n v="55"/>
    <n v="100"/>
    <n v="23222861"/>
    <x v="43"/>
    <x v="142"/>
    <s v="Color"/>
    <x v="5"/>
    <s v="English"/>
    <x v="1"/>
    <s v="PG"/>
    <x v="1"/>
    <n v="-2777139"/>
    <n v="-0.10681303846153845"/>
    <s v="90-110 minutes"/>
    <n v="-0.10681303846153846"/>
    <n v="-1289919.5"/>
    <n v="-4.8151417500000002E-2"/>
    <x v="1"/>
  </r>
  <r>
    <s v="Agora"/>
    <x v="127"/>
    <x v="134"/>
    <x v="80"/>
    <n v="1829"/>
    <n v="448"/>
    <n v="29000"/>
    <n v="7.2"/>
    <n v="180"/>
    <n v="141"/>
    <n v="617840"/>
    <x v="68"/>
    <x v="143"/>
    <s v="Color"/>
    <x v="3"/>
    <s v="English"/>
    <x v="0"/>
    <s v="R"/>
    <x v="1"/>
    <n v="-69382160"/>
    <n v="-0.99117371428571432"/>
    <s v="131-150 minutes"/>
    <n v="-0.99117371428571432"/>
    <n v="3892693.5"/>
    <n v="0.11726928571428571"/>
    <x v="2"/>
  </r>
  <r>
    <s v="Aimee &amp; Jaguar"/>
    <x v="128"/>
    <x v="135"/>
    <x v="81"/>
    <n v="333"/>
    <n v="4"/>
    <n v="687"/>
    <n v="7.3"/>
    <n v="63"/>
    <n v="125"/>
    <n v="927107"/>
    <x v="22"/>
    <x v="144"/>
    <s v="Color"/>
    <x v="6"/>
    <s v="German"/>
    <x v="2"/>
    <n v="0"/>
    <x v="0"/>
    <n v="-14072893"/>
    <n v="-0.93819286666666668"/>
    <s v="111-130 minutes"/>
    <n v="-0.93819286666666668"/>
    <n v="-1289919.5"/>
    <n v="-4.8151417500000002E-2"/>
    <x v="1"/>
  </r>
  <r>
    <s v="Air Bud"/>
    <x v="129"/>
    <x v="136"/>
    <x v="3"/>
    <n v="4277"/>
    <n v="188"/>
    <n v="902"/>
    <n v="5.0999999999999996"/>
    <n v="35"/>
    <n v="98"/>
    <n v="24629916"/>
    <x v="38"/>
    <x v="145"/>
    <s v="Color"/>
    <x v="2"/>
    <s v="English"/>
    <x v="1"/>
    <s v="PG"/>
    <x v="1"/>
    <n v="21629916"/>
    <n v="7.2099720000000005"/>
    <s v="90-110 minutes"/>
    <n v="7.2099719999999996"/>
    <n v="1637763"/>
    <n v="0.19178668286445014"/>
    <x v="0"/>
  </r>
  <r>
    <s v="Air Force One"/>
    <x v="44"/>
    <x v="137"/>
    <x v="6"/>
    <n v="23603"/>
    <n v="249"/>
    <n v="0"/>
    <n v="6.4"/>
    <n v="142"/>
    <n v="124"/>
    <n v="172620724"/>
    <x v="3"/>
    <x v="146"/>
    <s v="Color"/>
    <x v="5"/>
    <s v="English"/>
    <x v="1"/>
    <s v="R"/>
    <x v="1"/>
    <n v="87620724"/>
    <n v="1.0308320470588237"/>
    <s v="111-130 minutes"/>
    <n v="1.0308320470588235"/>
    <n v="-1289919.5"/>
    <n v="-4.8151417500000002E-2"/>
    <x v="2"/>
  </r>
  <r>
    <s v="Airborne"/>
    <x v="130"/>
    <x v="138"/>
    <x v="82"/>
    <n v="1218"/>
    <n v="38"/>
    <n v="0"/>
    <n v="6.2"/>
    <n v="9"/>
    <n v="91"/>
    <n v="2850263"/>
    <x v="69"/>
    <x v="147"/>
    <s v="Color"/>
    <x v="3"/>
    <s v="English"/>
    <x v="1"/>
    <s v="PG"/>
    <x v="1"/>
    <n v="250263"/>
    <n v="9.6254999999999979E-2"/>
    <s v="90-110 minutes"/>
    <n v="9.6254999999999993E-2"/>
    <n v="3892693.5"/>
    <n v="0.11726928571428571"/>
    <x v="0"/>
  </r>
  <r>
    <s v="Airplane!"/>
    <x v="131"/>
    <x v="139"/>
    <x v="83"/>
    <n v="2726"/>
    <n v="104"/>
    <n v="16000"/>
    <n v="7.8"/>
    <n v="134"/>
    <n v="88"/>
    <n v="83400000"/>
    <x v="70"/>
    <x v="148"/>
    <s v="Color"/>
    <x v="2"/>
    <s v="English"/>
    <x v="1"/>
    <s v="PG"/>
    <x v="1"/>
    <n v="79900000"/>
    <n v="22.828571428571429"/>
    <s v="&lt;90 minutes"/>
    <n v="22.828571428571429"/>
    <n v="1637763"/>
    <n v="0.19178668286445014"/>
    <x v="0"/>
  </r>
  <r>
    <s v="Akira"/>
    <x v="132"/>
    <x v="140"/>
    <x v="84"/>
    <n v="28"/>
    <n v="78"/>
    <n v="0"/>
    <n v="8.1"/>
    <n v="150"/>
    <n v="124"/>
    <n v="439162"/>
    <x v="71"/>
    <x v="149"/>
    <s v="Color"/>
    <x v="5"/>
    <s v="Japanese"/>
    <x v="13"/>
    <s v="R"/>
    <x v="0"/>
    <n v="-1099560838"/>
    <n v="-0.9996007618181818"/>
    <s v="111-130 minutes"/>
    <n v="-0.9996007618181818"/>
    <n v="-1289919.5"/>
    <n v="-4.8151417500000002E-2"/>
    <x v="2"/>
  </r>
  <r>
    <s v="Aladdin"/>
    <x v="133"/>
    <x v="141"/>
    <x v="85"/>
    <n v="52970"/>
    <n v="63"/>
    <n v="0"/>
    <n v="8"/>
    <n v="124"/>
    <n v="90"/>
    <n v="217350219"/>
    <x v="25"/>
    <x v="150"/>
    <s v="Color"/>
    <x v="3"/>
    <s v="English"/>
    <x v="1"/>
    <s v="G"/>
    <x v="1"/>
    <n v="189350219"/>
    <n v="6.7625078214285717"/>
    <s v="90-110 minutes"/>
    <n v="6.7625078214285717"/>
    <n v="3892693.5"/>
    <n v="0.11726928571428571"/>
    <x v="1"/>
  </r>
  <r>
    <s v="Albert Nobbs"/>
    <x v="134"/>
    <x v="142"/>
    <x v="7"/>
    <n v="4370"/>
    <n v="127"/>
    <n v="0"/>
    <n v="6.7"/>
    <n v="222"/>
    <n v="113"/>
    <n v="3014541"/>
    <x v="4"/>
    <x v="151"/>
    <s v="Color"/>
    <x v="1"/>
    <s v="English"/>
    <x v="4"/>
    <s v="R"/>
    <x v="1"/>
    <n v="-4985459"/>
    <n v="-0.62318237500000007"/>
    <s v="111-130 minutes"/>
    <n v="-0.62318237499999996"/>
    <n v="-434215.5"/>
    <n v="-0.10115100772200772"/>
    <x v="0"/>
  </r>
  <r>
    <s v="Albino Alligator"/>
    <x v="74"/>
    <x v="143"/>
    <x v="22"/>
    <n v="13718"/>
    <n v="18000"/>
    <n v="225"/>
    <n v="6.1"/>
    <n v="37"/>
    <n v="97"/>
    <n v="326308"/>
    <x v="40"/>
    <x v="152"/>
    <s v="Color"/>
    <x v="4"/>
    <s v="English"/>
    <x v="1"/>
    <s v="R"/>
    <x v="1"/>
    <n v="-4673692"/>
    <n v="-0.93473839999999997"/>
    <s v="90-110 minutes"/>
    <n v="-0.93473839999999997"/>
    <n v="-74533.5"/>
    <n v="-7.4856785714285719E-3"/>
    <x v="0"/>
  </r>
  <r>
    <s v="Alex &amp; Emma"/>
    <x v="135"/>
    <x v="68"/>
    <x v="86"/>
    <n v="977"/>
    <n v="0"/>
    <n v="625"/>
    <n v="5.6"/>
    <n v="73"/>
    <n v="96"/>
    <n v="14208384"/>
    <x v="23"/>
    <x v="153"/>
    <s v="Color"/>
    <x v="2"/>
    <s v="English"/>
    <x v="1"/>
    <s v="PG-13"/>
    <x v="1"/>
    <n v="-15791616"/>
    <n v="-0.52638720000000006"/>
    <s v="90-110 minutes"/>
    <n v="-0.52638720000000006"/>
    <n v="1637763"/>
    <n v="0.19178668286445014"/>
    <x v="1"/>
  </r>
  <r>
    <s v="Alex Cross"/>
    <x v="136"/>
    <x v="144"/>
    <x v="87"/>
    <n v="2471"/>
    <n v="357"/>
    <n v="11000"/>
    <n v="5.0999999999999996"/>
    <n v="211"/>
    <n v="101"/>
    <n v="25863915"/>
    <x v="19"/>
    <x v="154"/>
    <s v="Color"/>
    <x v="5"/>
    <s v="English"/>
    <x v="1"/>
    <s v="PG-13"/>
    <x v="1"/>
    <n v="-9136085"/>
    <n v="-0.26103100000000001"/>
    <s v="90-110 minutes"/>
    <n v="-0.26103100000000001"/>
    <n v="-1289919.5"/>
    <n v="-4.8151417500000002E-2"/>
    <x v="1"/>
  </r>
  <r>
    <s v="Alex Rider: Operation Stormbreaker"/>
    <x v="137"/>
    <x v="145"/>
    <x v="47"/>
    <n v="15638"/>
    <n v="13"/>
    <n v="823"/>
    <n v="5.0999999999999996"/>
    <n v="66"/>
    <n v="93"/>
    <n v="652526"/>
    <x v="33"/>
    <x v="155"/>
    <s v="Color"/>
    <x v="5"/>
    <s v="English"/>
    <x v="2"/>
    <s v="PG"/>
    <x v="1"/>
    <n v="-39347474"/>
    <n v="-0.98368685"/>
    <s v="90-110 minutes"/>
    <n v="-0.98368685"/>
    <n v="-1289919.5"/>
    <n v="-4.8151417500000002E-2"/>
    <x v="2"/>
  </r>
  <r>
    <s v="Alexander"/>
    <x v="138"/>
    <x v="146"/>
    <x v="20"/>
    <n v="24598"/>
    <n v="0"/>
    <n v="0"/>
    <n v="5.5"/>
    <n v="248"/>
    <n v="206"/>
    <n v="34293771"/>
    <x v="72"/>
    <x v="156"/>
    <s v="Color"/>
    <x v="5"/>
    <s v="English"/>
    <x v="2"/>
    <s v="R"/>
    <x v="1"/>
    <n v="-120706229"/>
    <n v="-0.77874986451612904"/>
    <s v="&gt;150 minutes"/>
    <n v="-0.77874986451612904"/>
    <n v="-1289919.5"/>
    <n v="-4.8151417500000002E-2"/>
    <x v="2"/>
  </r>
  <r>
    <s v="Alexander and the Terrible, Horrible, No Good, Very Bad Day"/>
    <x v="139"/>
    <x v="147"/>
    <x v="88"/>
    <n v="47677"/>
    <n v="44"/>
    <n v="12000"/>
    <n v="6.2"/>
    <n v="119"/>
    <n v="81"/>
    <n v="66950483"/>
    <x v="25"/>
    <x v="157"/>
    <s v="Color"/>
    <x v="2"/>
    <s v="English"/>
    <x v="1"/>
    <s v="PG"/>
    <x v="1"/>
    <n v="38950483"/>
    <n v="1.3910886785714287"/>
    <s v="&lt;90 minutes"/>
    <n v="1.3910886785714285"/>
    <n v="1637763"/>
    <n v="0.19178668286445014"/>
    <x v="1"/>
  </r>
  <r>
    <s v="Alfie"/>
    <x v="125"/>
    <x v="148"/>
    <x v="79"/>
    <n v="3639"/>
    <n v="14"/>
    <n v="0"/>
    <n v="6.2"/>
    <n v="135"/>
    <n v="103"/>
    <n v="13395939"/>
    <x v="45"/>
    <x v="158"/>
    <s v="Color"/>
    <x v="2"/>
    <s v="English"/>
    <x v="4"/>
    <s v="R"/>
    <x v="1"/>
    <n v="-46604061"/>
    <n v="-0.77673435000000002"/>
    <s v="90-110 minutes"/>
    <n v="-0.77673435000000002"/>
    <n v="1637763"/>
    <n v="0.19178668286445014"/>
    <x v="2"/>
  </r>
  <r>
    <s v="Ali"/>
    <x v="124"/>
    <x v="149"/>
    <x v="22"/>
    <n v="14196"/>
    <n v="0"/>
    <n v="0"/>
    <n v="6.8"/>
    <n v="174"/>
    <n v="165"/>
    <n v="58183966"/>
    <x v="73"/>
    <x v="159"/>
    <s v="Black and White"/>
    <x v="6"/>
    <s v="English"/>
    <x v="1"/>
    <s v="R"/>
    <x v="1"/>
    <n v="-48816034"/>
    <n v="-0.45622461682242987"/>
    <s v="&gt;150 minutes"/>
    <n v="-0.45622461682242993"/>
    <n v="-1289919.5"/>
    <n v="-4.8151417500000002E-2"/>
    <x v="2"/>
  </r>
  <r>
    <s v="Alias Betty"/>
    <x v="140"/>
    <x v="150"/>
    <x v="89"/>
    <n v="262"/>
    <n v="27"/>
    <n v="26"/>
    <n v="6.9"/>
    <n v="38"/>
    <n v="103"/>
    <n v="206400"/>
    <x v="21"/>
    <x v="160"/>
    <s v="Color"/>
    <x v="2"/>
    <s v="French"/>
    <x v="8"/>
    <n v="0"/>
    <x v="0"/>
    <n v="-49793600"/>
    <n v="-0.99587199999999998"/>
    <s v="90-110 minutes"/>
    <n v="-0.99587199999999998"/>
    <n v="1637763"/>
    <n v="0.19178668286445014"/>
    <x v="2"/>
  </r>
  <r>
    <s v="Alice in Wonderland"/>
    <x v="86"/>
    <x v="151"/>
    <x v="53"/>
    <n v="79957"/>
    <n v="13000"/>
    <n v="24000"/>
    <n v="6.5"/>
    <n v="451"/>
    <n v="108"/>
    <n v="334185206"/>
    <x v="17"/>
    <x v="161"/>
    <s v="Color"/>
    <x v="3"/>
    <s v="English"/>
    <x v="1"/>
    <s v="PG"/>
    <x v="1"/>
    <n v="134185206"/>
    <n v="0.67092602999999995"/>
    <s v="90-110 minutes"/>
    <n v="0.67092602999999995"/>
    <n v="3892693.5"/>
    <n v="0.11726928571428571"/>
    <x v="2"/>
  </r>
  <r>
    <s v="Alien"/>
    <x v="141"/>
    <x v="71"/>
    <x v="1"/>
    <n v="2524"/>
    <n v="0"/>
    <n v="23000"/>
    <n v="8.5"/>
    <n v="392"/>
    <n v="116"/>
    <n v="78900000"/>
    <x v="26"/>
    <x v="162"/>
    <s v="Color"/>
    <x v="0"/>
    <s v="English"/>
    <x v="4"/>
    <s v="R"/>
    <x v="1"/>
    <n v="67900000"/>
    <n v="6.1727272727272728"/>
    <s v="111-130 minutes"/>
    <n v="6.1727272727272728"/>
    <n v="16235088"/>
    <n v="1.1909079499999999"/>
    <x v="0"/>
  </r>
  <r>
    <s v="Alien 3"/>
    <x v="142"/>
    <x v="152"/>
    <x v="90"/>
    <n v="1543"/>
    <n v="21000"/>
    <n v="0"/>
    <n v="6.4"/>
    <n v="210"/>
    <n v="145"/>
    <n v="55473600"/>
    <x v="21"/>
    <x v="163"/>
    <s v="Color"/>
    <x v="5"/>
    <s v="English"/>
    <x v="1"/>
    <s v="R"/>
    <x v="1"/>
    <n v="5473600"/>
    <n v="0.10947200000000001"/>
    <s v="131-150 minutes"/>
    <n v="0.109472"/>
    <n v="-1289919.5"/>
    <n v="-4.8151417500000002E-2"/>
    <x v="2"/>
  </r>
  <r>
    <s v="Alien: Resurrection"/>
    <x v="143"/>
    <x v="105"/>
    <x v="1"/>
    <n v="3090"/>
    <n v="0"/>
    <n v="0"/>
    <n v="6.3"/>
    <n v="223"/>
    <n v="116"/>
    <n v="47748610"/>
    <x v="36"/>
    <x v="164"/>
    <s v="Color"/>
    <x v="5"/>
    <s v="English"/>
    <x v="1"/>
    <s v="R"/>
    <x v="1"/>
    <n v="-27251390"/>
    <n v="-0.36335186666666663"/>
    <s v="111-130 minutes"/>
    <n v="-0.36335186666666669"/>
    <n v="-1289919.5"/>
    <n v="-4.8151417500000002E-2"/>
    <x v="2"/>
  </r>
  <r>
    <s v="Aliens"/>
    <x v="144"/>
    <x v="153"/>
    <x v="3"/>
    <n v="4228"/>
    <n v="0"/>
    <n v="18000"/>
    <n v="8.4"/>
    <n v="250"/>
    <n v="154"/>
    <n v="85200000"/>
    <x v="74"/>
    <x v="165"/>
    <s v="Color"/>
    <x v="5"/>
    <s v="English"/>
    <x v="1"/>
    <s v="R"/>
    <x v="1"/>
    <n v="66700000"/>
    <n v="3.6054054054054054"/>
    <s v="&gt;150 minutes"/>
    <n v="3.6054054054054054"/>
    <n v="-1289919.5"/>
    <n v="-4.8151417500000002E-2"/>
    <x v="1"/>
  </r>
  <r>
    <s v="Aliens in the Attic"/>
    <x v="145"/>
    <x v="154"/>
    <x v="1"/>
    <n v="3423"/>
    <n v="13"/>
    <n v="916"/>
    <n v="5.4"/>
    <n v="82"/>
    <n v="86"/>
    <n v="25200412"/>
    <x v="65"/>
    <x v="166"/>
    <s v="Color"/>
    <x v="3"/>
    <s v="English"/>
    <x v="1"/>
    <s v="PG"/>
    <x v="1"/>
    <n v="-19799588"/>
    <n v="-0.43999084444444447"/>
    <s v="&lt;90 minutes"/>
    <n v="-0.43999084444444442"/>
    <n v="3892693.5"/>
    <n v="0.11726928571428571"/>
    <x v="2"/>
  </r>
  <r>
    <s v="Aliens vs. Predator: Requiem"/>
    <x v="146"/>
    <x v="155"/>
    <x v="1"/>
    <n v="4324"/>
    <n v="25"/>
    <n v="0"/>
    <n v="4.7"/>
    <n v="211"/>
    <n v="102"/>
    <n v="41797066"/>
    <x v="33"/>
    <x v="167"/>
    <s v="Color"/>
    <x v="5"/>
    <s v="English"/>
    <x v="1"/>
    <s v="R"/>
    <x v="1"/>
    <n v="1797066"/>
    <n v="4.4926650000000068E-2"/>
    <s v="90-110 minutes"/>
    <n v="4.4926649999999999E-2"/>
    <n v="-1289919.5"/>
    <n v="-4.8151417500000002E-2"/>
    <x v="2"/>
  </r>
  <r>
    <s v="Alive"/>
    <x v="147"/>
    <x v="156"/>
    <x v="91"/>
    <n v="2054"/>
    <n v="155"/>
    <n v="0"/>
    <n v="7.1"/>
    <n v="43"/>
    <n v="120"/>
    <n v="36733909"/>
    <x v="28"/>
    <x v="168"/>
    <s v="Color"/>
    <x v="3"/>
    <s v="English"/>
    <x v="1"/>
    <s v="R"/>
    <x v="1"/>
    <n v="4733909"/>
    <n v="0.14793465624999991"/>
    <s v="111-130 minutes"/>
    <n v="0.14793465624999999"/>
    <n v="3892693.5"/>
    <n v="0.11726928571428571"/>
    <x v="1"/>
  </r>
  <r>
    <s v="All About Steve"/>
    <x v="148"/>
    <x v="157"/>
    <x v="36"/>
    <n v="16461"/>
    <n v="3"/>
    <n v="0"/>
    <n v="4.8"/>
    <n v="128"/>
    <n v="99"/>
    <n v="33860010"/>
    <x v="22"/>
    <x v="169"/>
    <s v="Color"/>
    <x v="2"/>
    <s v="English"/>
    <x v="1"/>
    <s v="PG-13"/>
    <x v="1"/>
    <n v="18860010"/>
    <n v="1.2573340000000002"/>
    <s v="90-110 minutes"/>
    <n v="1.257334"/>
    <n v="1637763"/>
    <n v="0.19178668286445014"/>
    <x v="1"/>
  </r>
  <r>
    <s v="All About the Benjamins"/>
    <x v="149"/>
    <x v="158"/>
    <x v="92"/>
    <n v="1421"/>
    <n v="10"/>
    <n v="530"/>
    <n v="5.7"/>
    <n v="40"/>
    <n v="95"/>
    <n v="25482931"/>
    <x v="56"/>
    <x v="170"/>
    <s v="Color"/>
    <x v="5"/>
    <s v="English"/>
    <x v="1"/>
    <s v="R"/>
    <x v="1"/>
    <n v="11482931"/>
    <n v="0.82020935714285725"/>
    <s v="90-110 minutes"/>
    <n v="0.82020935714285714"/>
    <n v="-1289919.5"/>
    <n v="-4.8151417500000002E-2"/>
    <x v="1"/>
  </r>
  <r>
    <s v="All Is Lost"/>
    <x v="150"/>
    <x v="84"/>
    <x v="93"/>
    <n v="0"/>
    <n v="78"/>
    <n v="18000"/>
    <n v="6.9"/>
    <n v="346"/>
    <n v="106"/>
    <n v="6262942"/>
    <x v="75"/>
    <x v="171"/>
    <s v="Color"/>
    <x v="5"/>
    <s v="English"/>
    <x v="1"/>
    <s v="PG-13"/>
    <x v="1"/>
    <n v="-2737058"/>
    <n v="-0.30411755555555553"/>
    <s v="90-110 minutes"/>
    <n v="-0.30411755555555553"/>
    <n v="-1289919.5"/>
    <n v="-4.8151417500000002E-2"/>
    <x v="0"/>
  </r>
  <r>
    <s v="All or Nothing"/>
    <x v="151"/>
    <x v="159"/>
    <x v="94"/>
    <n v="251"/>
    <n v="608"/>
    <n v="484"/>
    <n v="7.6"/>
    <n v="81"/>
    <n v="121"/>
    <n v="112935"/>
    <x v="75"/>
    <x v="172"/>
    <s v="Color"/>
    <x v="1"/>
    <s v="English"/>
    <x v="4"/>
    <s v="R"/>
    <x v="1"/>
    <n v="-8887065"/>
    <n v="-0.98745166666666662"/>
    <s v="111-130 minutes"/>
    <n v="-0.98745166666666662"/>
    <n v="-434215.5"/>
    <n v="-0.10115100772200772"/>
    <x v="0"/>
  </r>
  <r>
    <s v="All the King's Men"/>
    <x v="152"/>
    <x v="65"/>
    <x v="36"/>
    <n v="27614"/>
    <n v="234"/>
    <n v="0"/>
    <n v="6.2"/>
    <n v="127"/>
    <n v="128"/>
    <n v="7221458"/>
    <x v="27"/>
    <x v="173"/>
    <s v="Black and White"/>
    <x v="1"/>
    <s v="English"/>
    <x v="2"/>
    <s v="PG-13"/>
    <x v="1"/>
    <n v="-47778542"/>
    <n v="-0.86870076363636362"/>
    <s v="111-130 minutes"/>
    <n v="-0.86870076363636362"/>
    <n v="-434215.5"/>
    <n v="-0.10115100772200772"/>
    <x v="2"/>
  </r>
  <r>
    <s v="All the Pretty Horses"/>
    <x v="153"/>
    <x v="160"/>
    <x v="10"/>
    <n v="15006"/>
    <n v="0"/>
    <n v="652"/>
    <n v="5.8"/>
    <n v="85"/>
    <n v="220"/>
    <n v="15527125"/>
    <x v="76"/>
    <x v="174"/>
    <s v="Color"/>
    <x v="1"/>
    <s v="English"/>
    <x v="1"/>
    <s v="PG-13"/>
    <x v="1"/>
    <n v="-41472875"/>
    <n v="-0.72759429824561406"/>
    <s v="&gt;150 minutes"/>
    <n v="-0.72759429824561406"/>
    <n v="-434215.5"/>
    <n v="-0.10115100772200772"/>
    <x v="2"/>
  </r>
  <r>
    <s v="All the Queen's Men"/>
    <x v="154"/>
    <x v="161"/>
    <x v="95"/>
    <n v="1732"/>
    <n v="24"/>
    <n v="193"/>
    <n v="4.5"/>
    <n v="19"/>
    <n v="105"/>
    <n v="22723"/>
    <x v="9"/>
    <x v="175"/>
    <s v="Color"/>
    <x v="5"/>
    <s v="English"/>
    <x v="2"/>
    <s v="PG-13"/>
    <x v="1"/>
    <n v="-24977277"/>
    <n v="-0.99909108000000002"/>
    <s v="90-110 minutes"/>
    <n v="-0.99909108000000002"/>
    <n v="-1289919.5"/>
    <n v="-4.8151417500000002E-2"/>
    <x v="1"/>
  </r>
  <r>
    <s v="All the Real Girls"/>
    <x v="155"/>
    <x v="162"/>
    <x v="6"/>
    <n v="12385"/>
    <n v="234"/>
    <n v="571"/>
    <n v="6.9"/>
    <n v="88"/>
    <n v="108"/>
    <n v="548712"/>
    <x v="18"/>
    <x v="176"/>
    <s v="Color"/>
    <x v="1"/>
    <s v="English"/>
    <x v="1"/>
    <s v="R"/>
    <x v="1"/>
    <n v="-1951288"/>
    <n v="-0.78051519999999996"/>
    <s v="90-110 minutes"/>
    <n v="-0.78051519999999996"/>
    <n v="-434215.5"/>
    <n v="-0.10115100772200772"/>
    <x v="0"/>
  </r>
  <r>
    <s v="Almost Famous"/>
    <x v="27"/>
    <x v="163"/>
    <x v="9"/>
    <n v="36897"/>
    <n v="488"/>
    <n v="15000"/>
    <n v="7.9"/>
    <n v="149"/>
    <n v="152"/>
    <n v="32522352"/>
    <x v="45"/>
    <x v="177"/>
    <s v="Color"/>
    <x v="3"/>
    <s v="English"/>
    <x v="1"/>
    <s v="R"/>
    <x v="1"/>
    <n v="-27477648"/>
    <n v="-0.45796079999999995"/>
    <s v="&gt;150 minutes"/>
    <n v="-0.4579608"/>
    <n v="3892693.5"/>
    <n v="0.11726928571428571"/>
    <x v="2"/>
  </r>
  <r>
    <s v="Aloft"/>
    <x v="156"/>
    <x v="164"/>
    <x v="96"/>
    <n v="326"/>
    <n v="43"/>
    <n v="675"/>
    <n v="5.3"/>
    <n v="56"/>
    <n v="97"/>
    <n v="52961"/>
    <x v="4"/>
    <x v="178"/>
    <s v="Color"/>
    <x v="1"/>
    <s v="English"/>
    <x v="0"/>
    <s v="R"/>
    <x v="1"/>
    <n v="-7947039"/>
    <n v="-0.99337987500000002"/>
    <s v="90-110 minutes"/>
    <n v="-0.99337987500000002"/>
    <n v="-434215.5"/>
    <n v="-0.10115100772200772"/>
    <x v="0"/>
  </r>
  <r>
    <s v="Aloha"/>
    <x v="157"/>
    <x v="163"/>
    <x v="47"/>
    <n v="44037"/>
    <n v="488"/>
    <n v="11000"/>
    <n v="5.4"/>
    <n v="138"/>
    <n v="105"/>
    <n v="20991497"/>
    <x v="8"/>
    <x v="179"/>
    <s v="Color"/>
    <x v="2"/>
    <s v="English"/>
    <x v="1"/>
    <s v="PG-13"/>
    <x v="1"/>
    <n v="-16008503"/>
    <n v="-0.43266224324324321"/>
    <s v="90-110 minutes"/>
    <n v="-0.43266224324324326"/>
    <n v="1637763"/>
    <n v="0.19178668286445014"/>
    <x v="1"/>
  </r>
  <r>
    <s v="Alone in the Dark"/>
    <x v="158"/>
    <x v="165"/>
    <x v="97"/>
    <n v="838"/>
    <n v="892"/>
    <n v="1000"/>
    <n v="2.2999999999999998"/>
    <n v="148"/>
    <n v="94"/>
    <n v="5132655"/>
    <x v="6"/>
    <x v="180"/>
    <s v="Color"/>
    <x v="0"/>
    <s v="English"/>
    <x v="14"/>
    <s v="R"/>
    <x v="1"/>
    <n v="-14867345"/>
    <n v="-0.74336724999999992"/>
    <s v="90-110 minutes"/>
    <n v="-0.74336725000000003"/>
    <n v="16235088"/>
    <n v="1.1909079499999999"/>
    <x v="1"/>
  </r>
  <r>
    <s v="Alone with Her"/>
    <x v="159"/>
    <x v="166"/>
    <x v="98"/>
    <n v="509"/>
    <n v="0"/>
    <n v="244"/>
    <n v="6.1"/>
    <n v="71"/>
    <n v="78"/>
    <n v="10018"/>
    <x v="15"/>
    <x v="181"/>
    <s v="Black and White"/>
    <x v="4"/>
    <s v="English"/>
    <x v="1"/>
    <s v="Not Rated"/>
    <x v="1"/>
    <n v="-989982"/>
    <n v="-0.98998200000000003"/>
    <s v="&lt;90 minutes"/>
    <n v="-0.98998200000000003"/>
    <n v="-74533.5"/>
    <n v="-7.4856785714285719E-3"/>
    <x v="0"/>
  </r>
  <r>
    <s v="Along Came a Spider"/>
    <x v="160"/>
    <x v="167"/>
    <x v="6"/>
    <n v="17109"/>
    <n v="93"/>
    <n v="0"/>
    <n v="6.3"/>
    <n v="133"/>
    <n v="104"/>
    <n v="74058698"/>
    <x v="45"/>
    <x v="182"/>
    <s v="Color"/>
    <x v="4"/>
    <s v="English"/>
    <x v="1"/>
    <s v="R"/>
    <x v="1"/>
    <n v="14058698"/>
    <n v="0.23431163333333327"/>
    <s v="90-110 minutes"/>
    <n v="0.23431163333333332"/>
    <n v="-74533.5"/>
    <n v="-7.4856785714285719E-3"/>
    <x v="2"/>
  </r>
  <r>
    <s v="Along Came Polly"/>
    <x v="27"/>
    <x v="168"/>
    <x v="9"/>
    <n v="24534"/>
    <n v="29"/>
    <n v="0"/>
    <n v="5.9"/>
    <n v="108"/>
    <n v="90"/>
    <n v="87856565"/>
    <x v="10"/>
    <x v="183"/>
    <s v="Color"/>
    <x v="2"/>
    <s v="English"/>
    <x v="1"/>
    <s v="PG-13"/>
    <x v="1"/>
    <n v="45856565"/>
    <n v="1.0918229761904761"/>
    <s v="90-110 minutes"/>
    <n v="1.0918229761904761"/>
    <n v="1637763"/>
    <n v="0.19178668286445014"/>
    <x v="2"/>
  </r>
  <r>
    <s v="Alpha and Omega"/>
    <x v="161"/>
    <x v="169"/>
    <x v="99"/>
    <n v="2486"/>
    <n v="0"/>
    <n v="0"/>
    <n v="5.3"/>
    <n v="84"/>
    <n v="90"/>
    <n v="25077977"/>
    <x v="6"/>
    <x v="184"/>
    <s v="Color"/>
    <x v="3"/>
    <s v="English"/>
    <x v="1"/>
    <s v="PG"/>
    <x v="1"/>
    <n v="5077977"/>
    <n v="0.2538988499999999"/>
    <s v="90-110 minutes"/>
    <n v="0.25389885000000001"/>
    <n v="3892693.5"/>
    <n v="0.11726928571428571"/>
    <x v="1"/>
  </r>
  <r>
    <s v="Alvin and the Chipmunks"/>
    <x v="162"/>
    <x v="170"/>
    <x v="1"/>
    <n v="2847"/>
    <n v="25"/>
    <n v="0"/>
    <n v="5.2"/>
    <n v="131"/>
    <n v="92"/>
    <n v="217326336"/>
    <x v="45"/>
    <x v="185"/>
    <s v="Color"/>
    <x v="10"/>
    <s v="English"/>
    <x v="1"/>
    <s v="PG"/>
    <x v="1"/>
    <n v="157326336"/>
    <n v="2.6221055999999998"/>
    <s v="90-110 minutes"/>
    <n v="2.6221055999999998"/>
    <m/>
    <m/>
    <x v="2"/>
  </r>
  <r>
    <s v="Alvin and the Chipmunks: Chipwrecked"/>
    <x v="163"/>
    <x v="171"/>
    <x v="1"/>
    <n v="4073"/>
    <n v="31"/>
    <n v="0"/>
    <n v="4.4000000000000004"/>
    <n v="91"/>
    <n v="87"/>
    <n v="133103929"/>
    <x v="36"/>
    <x v="186"/>
    <s v="Color"/>
    <x v="3"/>
    <s v="English"/>
    <x v="1"/>
    <s v="G"/>
    <x v="1"/>
    <n v="58103929"/>
    <n v="0.77471905333333324"/>
    <s v="&lt;90 minutes"/>
    <n v="0.77471905333333335"/>
    <n v="3892693.5"/>
    <n v="0.11726928571428571"/>
    <x v="2"/>
  </r>
  <r>
    <s v="Alvin and the Chipmunks: The Road Chip"/>
    <x v="139"/>
    <x v="172"/>
    <x v="88"/>
    <n v="38450"/>
    <n v="12"/>
    <n v="0"/>
    <n v="5"/>
    <n v="70"/>
    <n v="92"/>
    <n v="85884815"/>
    <x v="77"/>
    <x v="187"/>
    <s v="Color"/>
    <x v="3"/>
    <s v="English"/>
    <x v="1"/>
    <s v="PG"/>
    <x v="1"/>
    <n v="-4115185"/>
    <n v="-4.5724277777777766E-2"/>
    <s v="90-110 minutes"/>
    <n v="-4.572427777777778E-2"/>
    <n v="3892693.5"/>
    <n v="0.11726928571428571"/>
    <x v="2"/>
  </r>
  <r>
    <s v="Alvin and the Chipmunks: The Squeakquel"/>
    <x v="163"/>
    <x v="29"/>
    <x v="1"/>
    <n v="5227"/>
    <n v="84"/>
    <n v="2000"/>
    <n v="4.5"/>
    <n v="107"/>
    <n v="88"/>
    <n v="219613391"/>
    <x v="36"/>
    <x v="188"/>
    <s v="Color"/>
    <x v="10"/>
    <s v="English"/>
    <x v="1"/>
    <s v="PG"/>
    <x v="1"/>
    <n v="144613391"/>
    <n v="1.9281785466666665"/>
    <s v="&lt;90 minutes"/>
    <n v="1.9281785466666668"/>
    <m/>
    <m/>
    <x v="2"/>
  </r>
  <r>
    <s v="AmÃ©lie"/>
    <x v="164"/>
    <x v="105"/>
    <x v="100"/>
    <n v="809"/>
    <n v="0"/>
    <n v="39000"/>
    <n v="8.4"/>
    <n v="242"/>
    <n v="122"/>
    <n v="33201661"/>
    <x v="78"/>
    <x v="189"/>
    <s v="Black and White"/>
    <x v="2"/>
    <s v="French"/>
    <x v="8"/>
    <s v="R"/>
    <x v="0"/>
    <n v="-43798339"/>
    <n v="-0.5688095974025974"/>
    <s v="111-130 minutes"/>
    <n v="-0.5688095974025974"/>
    <n v="1637763"/>
    <n v="0.19178668286445014"/>
    <x v="2"/>
  </r>
  <r>
    <s v="Amadeus"/>
    <x v="165"/>
    <x v="173"/>
    <x v="101"/>
    <n v="3076"/>
    <n v="869"/>
    <n v="16000"/>
    <n v="8.3000000000000007"/>
    <n v="134"/>
    <n v="180"/>
    <n v="51600000"/>
    <x v="7"/>
    <x v="190"/>
    <s v="Color"/>
    <x v="6"/>
    <s v="English"/>
    <x v="1"/>
    <s v="R"/>
    <x v="1"/>
    <n v="33600000"/>
    <n v="1.8666666666666667"/>
    <s v="&gt;150 minutes"/>
    <n v="1.8666666666666667"/>
    <n v="-1289919.5"/>
    <n v="-4.8151417500000002E-2"/>
    <x v="1"/>
  </r>
  <r>
    <s v="Amen."/>
    <x v="166"/>
    <x v="174"/>
    <x v="102"/>
    <n v="1429"/>
    <n v="333"/>
    <n v="0"/>
    <n v="7.3"/>
    <n v="69"/>
    <n v="132"/>
    <n v="274299"/>
    <x v="79"/>
    <x v="191"/>
    <s v="Color"/>
    <x v="6"/>
    <s v="English"/>
    <x v="8"/>
    <s v="Unrated"/>
    <x v="1"/>
    <n v="-102725701"/>
    <n v="-0.99733690291262134"/>
    <s v="131-150 minutes"/>
    <n v="-0.99733690291262134"/>
    <n v="-1289919.5"/>
    <n v="-4.8151417500000002E-2"/>
    <x v="2"/>
  </r>
  <r>
    <s v="American Beauty"/>
    <x v="23"/>
    <x v="175"/>
    <x v="12"/>
    <n v="19078"/>
    <n v="0"/>
    <n v="22000"/>
    <n v="8.4"/>
    <n v="176"/>
    <n v="122"/>
    <n v="130058047"/>
    <x v="22"/>
    <x v="192"/>
    <s v="Color"/>
    <x v="1"/>
    <s v="English"/>
    <x v="1"/>
    <s v="R"/>
    <x v="1"/>
    <n v="115058047"/>
    <n v="7.6705364666666664"/>
    <s v="111-130 minutes"/>
    <n v="7.6705364666666664"/>
    <n v="-434215.5"/>
    <n v="-0.10115100772200772"/>
    <x v="1"/>
  </r>
  <r>
    <s v="American Desi"/>
    <x v="167"/>
    <x v="176"/>
    <x v="103"/>
    <n v="454"/>
    <n v="0"/>
    <n v="133"/>
    <n v="6.7"/>
    <n v="9"/>
    <n v="100"/>
    <n v="902835"/>
    <x v="80"/>
    <x v="193"/>
    <s v="Color"/>
    <x v="2"/>
    <s v="English"/>
    <x v="1"/>
    <s v="Unrated"/>
    <x v="1"/>
    <n v="652835"/>
    <n v="2.6113400000000002"/>
    <s v="90-110 minutes"/>
    <n v="2.6113400000000002"/>
    <n v="1637763"/>
    <n v="0.19178668286445014"/>
    <x v="0"/>
  </r>
  <r>
    <s v="American Dreamz"/>
    <x v="28"/>
    <x v="126"/>
    <x v="3"/>
    <n v="5992"/>
    <n v="80"/>
    <n v="300"/>
    <n v="5.5"/>
    <n v="153"/>
    <n v="107"/>
    <n v="7156725"/>
    <x v="59"/>
    <x v="194"/>
    <s v="Color"/>
    <x v="2"/>
    <s v="English"/>
    <x v="1"/>
    <s v="PG-13"/>
    <x v="1"/>
    <n v="-11843275"/>
    <n v="-0.62333026315789475"/>
    <s v="90-110 minutes"/>
    <n v="-0.62333026315789475"/>
    <n v="1637763"/>
    <n v="0.19178668286445014"/>
    <x v="1"/>
  </r>
  <r>
    <s v="American Gangster"/>
    <x v="15"/>
    <x v="71"/>
    <x v="12"/>
    <n v="20354"/>
    <n v="0"/>
    <n v="0"/>
    <n v="7.8"/>
    <n v="300"/>
    <n v="176"/>
    <n v="130127620"/>
    <x v="61"/>
    <x v="195"/>
    <s v="Color"/>
    <x v="6"/>
    <s v="English"/>
    <x v="1"/>
    <s v="R"/>
    <x v="1"/>
    <n v="30127620"/>
    <n v="0.30127619999999999"/>
    <s v="&gt;150 minutes"/>
    <n v="0.30127619999999999"/>
    <n v="-1289919.5"/>
    <n v="-4.8151417500000002E-2"/>
    <x v="2"/>
  </r>
  <r>
    <s v="American Graffiti"/>
    <x v="44"/>
    <x v="177"/>
    <x v="6"/>
    <n v="14954"/>
    <n v="0"/>
    <n v="0"/>
    <n v="7.5"/>
    <n v="100"/>
    <n v="112"/>
    <n v="115000000"/>
    <x v="81"/>
    <x v="196"/>
    <s v="Color"/>
    <x v="2"/>
    <s v="English"/>
    <x v="1"/>
    <s v="PG"/>
    <x v="1"/>
    <n v="114223000"/>
    <n v="147.00514800514802"/>
    <s v="111-130 minutes"/>
    <n v="147.00514800514802"/>
    <n v="1637763"/>
    <n v="0.19178668286445014"/>
    <x v="0"/>
  </r>
  <r>
    <s v="American History X"/>
    <x v="168"/>
    <x v="178"/>
    <x v="1"/>
    <n v="3858"/>
    <n v="194"/>
    <n v="35000"/>
    <n v="8.6"/>
    <n v="162"/>
    <n v="101"/>
    <n v="6712241"/>
    <x v="37"/>
    <x v="197"/>
    <s v="Black and White"/>
    <x v="4"/>
    <s v="English"/>
    <x v="1"/>
    <s v="R"/>
    <x v="1"/>
    <n v="-787759"/>
    <n v="-0.10503453333333335"/>
    <s v="90-110 minutes"/>
    <n v="-0.10503453333333333"/>
    <n v="-74533.5"/>
    <n v="-7.4856785714285719E-3"/>
    <x v="0"/>
  </r>
  <r>
    <s v="American Hustle"/>
    <x v="169"/>
    <x v="179"/>
    <x v="104"/>
    <n v="83012"/>
    <n v="737"/>
    <n v="63000"/>
    <n v="7.3"/>
    <n v="538"/>
    <n v="138"/>
    <n v="150117807"/>
    <x v="33"/>
    <x v="198"/>
    <s v="Color"/>
    <x v="4"/>
    <s v="English"/>
    <x v="1"/>
    <s v="R"/>
    <x v="1"/>
    <n v="110117807"/>
    <n v="2.7529451749999998"/>
    <s v="131-150 minutes"/>
    <n v="2.7529451749999998"/>
    <n v="-74533.5"/>
    <n v="-7.4856785714285719E-3"/>
    <x v="2"/>
  </r>
  <r>
    <s v="American Ninja 2: The Confrontation"/>
    <x v="170"/>
    <x v="180"/>
    <x v="105"/>
    <n v="872"/>
    <n v="44"/>
    <n v="583"/>
    <n v="4.7"/>
    <n v="40"/>
    <n v="90"/>
    <n v="4000000"/>
    <x v="82"/>
    <x v="199"/>
    <s v="Color"/>
    <x v="5"/>
    <s v="English"/>
    <x v="1"/>
    <s v="R"/>
    <x v="1"/>
    <n v="3650000"/>
    <n v="10.428571428571429"/>
    <s v="90-110 minutes"/>
    <n v="10.428571428571429"/>
    <n v="-1289919.5"/>
    <n v="-4.8151417500000002E-2"/>
    <x v="0"/>
  </r>
  <r>
    <s v="American Outlaws"/>
    <x v="171"/>
    <x v="181"/>
    <x v="106"/>
    <n v="1668"/>
    <n v="10"/>
    <n v="433"/>
    <n v="6"/>
    <n v="44"/>
    <n v="94"/>
    <n v="13264986"/>
    <x v="19"/>
    <x v="200"/>
    <s v="Color"/>
    <x v="5"/>
    <s v="English"/>
    <x v="1"/>
    <s v="PG-13"/>
    <x v="1"/>
    <n v="-21735014"/>
    <n v="-0.62100040000000001"/>
    <s v="90-110 minutes"/>
    <n v="-0.62100040000000001"/>
    <n v="-1289919.5"/>
    <n v="-4.8151417500000002E-2"/>
    <x v="1"/>
  </r>
  <r>
    <s v="American Pie"/>
    <x v="172"/>
    <x v="126"/>
    <x v="7"/>
    <n v="8134"/>
    <n v="80"/>
    <n v="0"/>
    <n v="7"/>
    <n v="145"/>
    <n v="95"/>
    <n v="101736215"/>
    <x v="26"/>
    <x v="201"/>
    <s v="Color"/>
    <x v="2"/>
    <s v="English"/>
    <x v="1"/>
    <s v="R"/>
    <x v="1"/>
    <n v="90736215"/>
    <n v="8.248746818181818"/>
    <s v="90-110 minutes"/>
    <n v="8.248746818181818"/>
    <n v="1637763"/>
    <n v="0.19178668286445014"/>
    <x v="0"/>
  </r>
  <r>
    <s v="American Pie 2"/>
    <x v="172"/>
    <x v="182"/>
    <x v="7"/>
    <n v="7872"/>
    <n v="6"/>
    <n v="0"/>
    <n v="6.4"/>
    <n v="142"/>
    <n v="108"/>
    <n v="145096820"/>
    <x v="23"/>
    <x v="202"/>
    <s v="Color"/>
    <x v="2"/>
    <s v="English"/>
    <x v="1"/>
    <s v="R"/>
    <x v="1"/>
    <n v="115096820"/>
    <n v="3.8365606666666663"/>
    <s v="90-110 minutes"/>
    <n v="3.8365606666666667"/>
    <n v="1637763"/>
    <n v="0.19178668286445014"/>
    <x v="1"/>
  </r>
  <r>
    <s v="American Psycho"/>
    <x v="36"/>
    <x v="183"/>
    <x v="2"/>
    <n v="25462"/>
    <n v="126"/>
    <n v="18000"/>
    <n v="7.6"/>
    <n v="288"/>
    <n v="102"/>
    <n v="15047419"/>
    <x v="46"/>
    <x v="203"/>
    <s v="Color"/>
    <x v="4"/>
    <s v="English"/>
    <x v="1"/>
    <s v="R"/>
    <x v="1"/>
    <n v="8047419"/>
    <n v="1.1496312857142859"/>
    <s v="90-110 minutes"/>
    <n v="1.1496312857142856"/>
    <n v="-74533.5"/>
    <n v="-7.4856785714285719E-3"/>
    <x v="0"/>
  </r>
  <r>
    <s v="American Reunion"/>
    <x v="172"/>
    <x v="184"/>
    <x v="7"/>
    <n v="8398"/>
    <n v="22"/>
    <n v="39000"/>
    <n v="6.7"/>
    <n v="291"/>
    <n v="113"/>
    <n v="56724080"/>
    <x v="21"/>
    <x v="204"/>
    <s v="Color"/>
    <x v="2"/>
    <s v="English"/>
    <x v="1"/>
    <s v="R"/>
    <x v="1"/>
    <n v="6724080"/>
    <n v="0.13448159999999998"/>
    <s v="111-130 minutes"/>
    <n v="0.13448160000000001"/>
    <n v="1637763"/>
    <n v="0.19178668286445014"/>
    <x v="2"/>
  </r>
  <r>
    <s v="American Sniper"/>
    <x v="148"/>
    <x v="118"/>
    <x v="36"/>
    <n v="16277"/>
    <n v="16000"/>
    <n v="112000"/>
    <n v="7.3"/>
    <n v="490"/>
    <n v="133"/>
    <n v="350123553"/>
    <x v="83"/>
    <x v="205"/>
    <s v="Color"/>
    <x v="5"/>
    <s v="English"/>
    <x v="1"/>
    <s v="R"/>
    <x v="1"/>
    <n v="291323553"/>
    <n v="4.954482193877551"/>
    <s v="131-150 minutes"/>
    <n v="4.954482193877551"/>
    <n v="-1289919.5"/>
    <n v="-4.8151417500000002E-2"/>
    <x v="2"/>
  </r>
  <r>
    <s v="American Wedding"/>
    <x v="172"/>
    <x v="185"/>
    <x v="7"/>
    <n v="5713"/>
    <n v="58"/>
    <n v="0"/>
    <n v="6.3"/>
    <n v="153"/>
    <n v="74"/>
    <n v="104354205"/>
    <x v="27"/>
    <x v="206"/>
    <s v="Color"/>
    <x v="2"/>
    <s v="English"/>
    <x v="1"/>
    <s v="R"/>
    <x v="1"/>
    <n v="49354205"/>
    <n v="0.8973491818181818"/>
    <s v="&lt;90 minutes"/>
    <n v="0.8973491818181818"/>
    <n v="1637763"/>
    <n v="0.19178668286445014"/>
    <x v="2"/>
  </r>
  <r>
    <s v="America's Sweethearts"/>
    <x v="173"/>
    <x v="186"/>
    <x v="52"/>
    <n v="9176"/>
    <n v="148"/>
    <n v="881"/>
    <n v="5.7"/>
    <n v="142"/>
    <n v="102"/>
    <n v="93607673"/>
    <x v="84"/>
    <x v="207"/>
    <s v="Color"/>
    <x v="2"/>
    <s v="English"/>
    <x v="1"/>
    <s v="PG-13"/>
    <x v="1"/>
    <n v="45607673"/>
    <n v="0.95015985416666671"/>
    <s v="90-110 minutes"/>
    <n v="0.95015985416666671"/>
    <n v="1637763"/>
    <n v="0.19178668286445014"/>
    <x v="2"/>
  </r>
  <r>
    <s v="Amigo"/>
    <x v="174"/>
    <x v="187"/>
    <x v="107"/>
    <n v="60"/>
    <n v="407"/>
    <n v="594"/>
    <n v="5.8"/>
    <n v="35"/>
    <n v="124"/>
    <n v="183490"/>
    <x v="85"/>
    <x v="208"/>
    <s v="Color"/>
    <x v="1"/>
    <s v="English"/>
    <x v="1"/>
    <s v="R"/>
    <x v="1"/>
    <n v="-1516510"/>
    <n v="-0.89206470588235298"/>
    <s v="111-130 minutes"/>
    <n v="-0.89206470588235298"/>
    <n v="-434215.5"/>
    <n v="-0.10115100772200772"/>
    <x v="0"/>
  </r>
  <r>
    <s v="Amistad"/>
    <x v="138"/>
    <x v="110"/>
    <x v="20"/>
    <n v="37570"/>
    <n v="14000"/>
    <n v="0"/>
    <n v="7.2"/>
    <n v="77"/>
    <n v="155"/>
    <n v="44175394"/>
    <x v="52"/>
    <x v="209"/>
    <s v="Color"/>
    <x v="1"/>
    <s v="English"/>
    <x v="1"/>
    <s v="R"/>
    <x v="1"/>
    <n v="8175394"/>
    <n v="0.2270942777777778"/>
    <s v="&gt;150 minutes"/>
    <n v="0.22709427777777777"/>
    <n v="-434215.5"/>
    <n v="-0.10115100772200772"/>
    <x v="1"/>
  </r>
  <r>
    <s v="Among Giants"/>
    <x v="175"/>
    <x v="188"/>
    <x v="33"/>
    <n v="643"/>
    <n v="12"/>
    <n v="108"/>
    <n v="5.9"/>
    <n v="31"/>
    <n v="93"/>
    <n v="64359"/>
    <x v="18"/>
    <x v="210"/>
    <s v="Color"/>
    <x v="2"/>
    <s v="English"/>
    <x v="4"/>
    <s v="R"/>
    <x v="1"/>
    <n v="-2435641"/>
    <n v="-0.97425640000000002"/>
    <s v="90-110 minutes"/>
    <n v="-0.97425640000000002"/>
    <n v="1637763"/>
    <n v="0.19178668286445014"/>
    <x v="0"/>
  </r>
  <r>
    <s v="Amores Perros"/>
    <x v="176"/>
    <x v="25"/>
    <x v="108"/>
    <n v="318"/>
    <n v="0"/>
    <n v="11000"/>
    <n v="8.1"/>
    <n v="157"/>
    <n v="115"/>
    <n v="5383834"/>
    <x v="86"/>
    <x v="211"/>
    <s v="Color"/>
    <x v="1"/>
    <s v="Spanish"/>
    <x v="15"/>
    <s v="R"/>
    <x v="0"/>
    <n v="3383834"/>
    <n v="1.6919170000000001"/>
    <s v="111-130 minutes"/>
    <n v="1.6919169999999999"/>
    <n v="-434215.5"/>
    <n v="-0.10115100772200772"/>
    <x v="0"/>
  </r>
  <r>
    <s v="Amour"/>
    <x v="177"/>
    <x v="189"/>
    <x v="109"/>
    <n v="1557"/>
    <n v="0"/>
    <n v="33000"/>
    <n v="7.9"/>
    <n v="447"/>
    <n v="127"/>
    <n v="225377"/>
    <x v="87"/>
    <x v="212"/>
    <s v="Color"/>
    <x v="1"/>
    <s v="French"/>
    <x v="8"/>
    <s v="PG-13"/>
    <x v="0"/>
    <n v="-8674623"/>
    <n v="-0.97467674157303374"/>
    <s v="111-130 minutes"/>
    <n v="-0.97467674157303374"/>
    <n v="-434215.5"/>
    <n v="-0.10115100772200772"/>
    <x v="0"/>
  </r>
  <r>
    <s v="An Alan Smithee Film: Burn Hollywood Burn"/>
    <x v="178"/>
    <x v="190"/>
    <x v="110"/>
    <n v="2655"/>
    <n v="71"/>
    <n v="89"/>
    <n v="3.5"/>
    <n v="29"/>
    <n v="86"/>
    <n v="15447"/>
    <x v="42"/>
    <x v="213"/>
    <s v="Color"/>
    <x v="2"/>
    <s v="English"/>
    <x v="1"/>
    <s v="R"/>
    <x v="1"/>
    <n v="-9984553"/>
    <n v="-0.99845530000000005"/>
    <s v="&lt;90 minutes"/>
    <n v="-0.99845530000000005"/>
    <n v="1637763"/>
    <n v="0.19178668286445014"/>
    <x v="0"/>
  </r>
  <r>
    <s v="An American Carol"/>
    <x v="179"/>
    <x v="191"/>
    <x v="111"/>
    <n v="2907"/>
    <n v="119"/>
    <n v="797"/>
    <n v="4.3"/>
    <n v="45"/>
    <n v="83"/>
    <n v="7001720"/>
    <x v="1"/>
    <x v="214"/>
    <s v="Color"/>
    <x v="2"/>
    <s v="English"/>
    <x v="1"/>
    <s v="PG-13"/>
    <x v="1"/>
    <n v="-4998280"/>
    <n v="-0.41652333333333336"/>
    <s v="&lt;90 minutes"/>
    <n v="-0.41652333333333336"/>
    <n v="1637763"/>
    <n v="0.19178668286445014"/>
    <x v="0"/>
  </r>
  <r>
    <s v="An American Haunting"/>
    <x v="180"/>
    <x v="192"/>
    <x v="112"/>
    <n v="1608"/>
    <n v="31"/>
    <n v="0"/>
    <n v="5"/>
    <n v="125"/>
    <n v="91"/>
    <n v="16298046"/>
    <x v="56"/>
    <x v="215"/>
    <s v="Color"/>
    <x v="0"/>
    <s v="English"/>
    <x v="4"/>
    <s v="PG-13"/>
    <x v="1"/>
    <n v="2298046"/>
    <n v="0.16414614285714291"/>
    <s v="90-110 minutes"/>
    <n v="0.16414614285714285"/>
    <n v="16235088"/>
    <n v="1.1909079499999999"/>
    <x v="1"/>
  </r>
  <r>
    <s v="An Education"/>
    <x v="181"/>
    <x v="193"/>
    <x v="7"/>
    <n v="4198"/>
    <n v="92"/>
    <n v="12000"/>
    <n v="7.3"/>
    <n v="278"/>
    <n v="100"/>
    <n v="12574715"/>
    <x v="55"/>
    <x v="216"/>
    <s v="Color"/>
    <x v="1"/>
    <s v="English"/>
    <x v="4"/>
    <s v="PG-13"/>
    <x v="1"/>
    <n v="8074715"/>
    <n v="1.794381111111111"/>
    <s v="90-110 minutes"/>
    <n v="1.7943811111111112"/>
    <n v="-434215.5"/>
    <n v="-0.10115100772200772"/>
    <x v="0"/>
  </r>
  <r>
    <s v="An Everlasting Piece"/>
    <x v="182"/>
    <x v="194"/>
    <x v="113"/>
    <n v="1403"/>
    <n v="272"/>
    <n v="132"/>
    <n v="6.3"/>
    <n v="34"/>
    <n v="103"/>
    <n v="75078"/>
    <x v="56"/>
    <x v="217"/>
    <s v="Color"/>
    <x v="2"/>
    <s v="English"/>
    <x v="1"/>
    <s v="R"/>
    <x v="1"/>
    <n v="-13924922"/>
    <n v="-0.99463728571428567"/>
    <s v="90-110 minutes"/>
    <n v="-0.99463728571428567"/>
    <n v="1637763"/>
    <n v="0.19178668286445014"/>
    <x v="1"/>
  </r>
  <r>
    <s v="An Ideal Husband"/>
    <x v="183"/>
    <x v="195"/>
    <x v="114"/>
    <n v="2640"/>
    <n v="32"/>
    <n v="646"/>
    <n v="6.9"/>
    <n v="105"/>
    <n v="97"/>
    <n v="18535191"/>
    <x v="56"/>
    <x v="218"/>
    <s v="Color"/>
    <x v="2"/>
    <s v="English"/>
    <x v="4"/>
    <s v="PG-13"/>
    <x v="1"/>
    <n v="4535191"/>
    <n v="0.32394221428571424"/>
    <s v="90-110 minutes"/>
    <n v="0.32394221428571429"/>
    <n v="1637763"/>
    <n v="0.19178668286445014"/>
    <x v="1"/>
  </r>
  <r>
    <s v="An Unfinished Life"/>
    <x v="160"/>
    <x v="196"/>
    <x v="6"/>
    <n v="11519"/>
    <n v="529"/>
    <n v="0"/>
    <n v="7"/>
    <n v="107"/>
    <n v="108"/>
    <n v="8535575"/>
    <x v="23"/>
    <x v="219"/>
    <s v="Color"/>
    <x v="1"/>
    <s v="English"/>
    <x v="1"/>
    <s v="PG-13"/>
    <x v="1"/>
    <n v="-21464425"/>
    <n v="-0.71548083333333334"/>
    <s v="90-110 minutes"/>
    <n v="-0.71548083333333334"/>
    <n v="-434215.5"/>
    <n v="-0.10115100772200772"/>
    <x v="1"/>
  </r>
  <r>
    <s v="Anaconda"/>
    <x v="184"/>
    <x v="197"/>
    <x v="3"/>
    <n v="3717"/>
    <n v="49"/>
    <n v="0"/>
    <n v="4.5999999999999996"/>
    <n v="119"/>
    <n v="89"/>
    <n v="65557989"/>
    <x v="65"/>
    <x v="220"/>
    <s v="Color"/>
    <x v="5"/>
    <s v="English"/>
    <x v="1"/>
    <s v="PG-13"/>
    <x v="1"/>
    <n v="20557989"/>
    <n v="0.45684419999999992"/>
    <s v="&lt;90 minutes"/>
    <n v="0.45684419999999998"/>
    <n v="-1289919.5"/>
    <n v="-4.8151417500000002E-2"/>
    <x v="2"/>
  </r>
  <r>
    <s v="Anacondas: The Hunt for the Blood Orchid"/>
    <x v="185"/>
    <x v="198"/>
    <x v="115"/>
    <n v="2730"/>
    <n v="27"/>
    <n v="686"/>
    <n v="4.5999999999999996"/>
    <n v="94"/>
    <n v="97"/>
    <n v="31526393"/>
    <x v="9"/>
    <x v="221"/>
    <s v="Color"/>
    <x v="5"/>
    <s v="English"/>
    <x v="1"/>
    <s v="PG-13"/>
    <x v="1"/>
    <n v="6526393"/>
    <n v="0.2610557200000001"/>
    <s v="90-110 minutes"/>
    <n v="0.26105571999999999"/>
    <n v="-1289919.5"/>
    <n v="-4.8151417500000002E-2"/>
    <x v="1"/>
  </r>
  <r>
    <s v="Analyze That"/>
    <x v="10"/>
    <x v="199"/>
    <x v="9"/>
    <n v="22889"/>
    <n v="11000"/>
    <n v="846"/>
    <n v="5.9"/>
    <n v="105"/>
    <n v="96"/>
    <n v="32122249"/>
    <x v="45"/>
    <x v="222"/>
    <s v="Color"/>
    <x v="2"/>
    <s v="English"/>
    <x v="1"/>
    <s v="R"/>
    <x v="1"/>
    <n v="-27877751"/>
    <n v="-0.46462918333333336"/>
    <s v="90-110 minutes"/>
    <n v="-0.46462918333333331"/>
    <n v="1637763"/>
    <n v="0.19178668286445014"/>
    <x v="2"/>
  </r>
  <r>
    <s v="Analyze This"/>
    <x v="10"/>
    <x v="199"/>
    <x v="9"/>
    <n v="24333"/>
    <n v="11000"/>
    <n v="0"/>
    <n v="6.7"/>
    <n v="145"/>
    <n v="103"/>
    <n v="106694016"/>
    <x v="23"/>
    <x v="223"/>
    <s v="Color"/>
    <x v="2"/>
    <s v="English"/>
    <x v="1"/>
    <s v="R"/>
    <x v="1"/>
    <n v="76694016"/>
    <n v="2.5564672000000002"/>
    <s v="90-110 minutes"/>
    <n v="2.5564672000000002"/>
    <n v="1637763"/>
    <n v="0.19178668286445014"/>
    <x v="1"/>
  </r>
  <r>
    <s v="Anastasia"/>
    <x v="186"/>
    <x v="200"/>
    <x v="32"/>
    <n v="6017"/>
    <n v="383"/>
    <n v="0"/>
    <n v="7.1"/>
    <n v="78"/>
    <n v="94"/>
    <n v="58297830"/>
    <x v="21"/>
    <x v="224"/>
    <s v="Color"/>
    <x v="3"/>
    <s v="English"/>
    <x v="1"/>
    <s v="G"/>
    <x v="1"/>
    <n v="8297830"/>
    <n v="0.1659565999999999"/>
    <s v="90-110 minutes"/>
    <n v="0.16595660000000001"/>
    <n v="3892693.5"/>
    <n v="0.11726928571428571"/>
    <x v="2"/>
  </r>
  <r>
    <s v="Anatomy"/>
    <x v="187"/>
    <x v="161"/>
    <x v="116"/>
    <n v="163"/>
    <n v="24"/>
    <n v="560"/>
    <n v="6.1"/>
    <n v="62"/>
    <n v="103"/>
    <n v="5725"/>
    <x v="88"/>
    <x v="225"/>
    <s v="Color"/>
    <x v="0"/>
    <s v="German"/>
    <x v="2"/>
    <s v="R"/>
    <x v="0"/>
    <n v="-8394275"/>
    <n v="-0.9993184523809524"/>
    <s v="90-110 minutes"/>
    <n v="-0.9993184523809524"/>
    <n v="16235088"/>
    <n v="1.1909079499999999"/>
    <x v="0"/>
  </r>
  <r>
    <s v="Anchorman 2: The Legend Continues"/>
    <x v="44"/>
    <x v="201"/>
    <x v="6"/>
    <n v="28176"/>
    <n v="285"/>
    <n v="41000"/>
    <n v="6.3"/>
    <n v="272"/>
    <n v="143"/>
    <n v="2175312"/>
    <x v="21"/>
    <x v="226"/>
    <s v="Color"/>
    <x v="2"/>
    <s v="English"/>
    <x v="1"/>
    <s v="PG-13"/>
    <x v="1"/>
    <n v="-47824688"/>
    <n v="-0.95649375999999997"/>
    <s v="131-150 minutes"/>
    <n v="-0.95649375999999997"/>
    <n v="1637763"/>
    <n v="0.19178668286445014"/>
    <x v="2"/>
  </r>
  <r>
    <s v="Anchorman: The Legend of Ron Burgundy"/>
    <x v="188"/>
    <x v="201"/>
    <x v="117"/>
    <n v="656730"/>
    <n v="285"/>
    <n v="0"/>
    <n v="7.2"/>
    <n v="181"/>
    <n v="98"/>
    <n v="84136909"/>
    <x v="43"/>
    <x v="227"/>
    <s v="Color"/>
    <x v="2"/>
    <s v="English"/>
    <x v="1"/>
    <s v="PG-13"/>
    <x v="1"/>
    <n v="58136909"/>
    <n v="2.2360349615384614"/>
    <s v="90-110 minutes"/>
    <n v="2.2360349615384614"/>
    <n v="1637763"/>
    <n v="0.19178668286445014"/>
    <x v="1"/>
  </r>
  <r>
    <s v="And So It Goes"/>
    <x v="189"/>
    <x v="68"/>
    <x v="118"/>
    <n v="1673"/>
    <n v="0"/>
    <n v="3000"/>
    <n v="5.7"/>
    <n v="107"/>
    <n v="94"/>
    <n v="15155772"/>
    <x v="7"/>
    <x v="228"/>
    <s v="Color"/>
    <x v="2"/>
    <s v="English"/>
    <x v="1"/>
    <s v="PG-13"/>
    <x v="1"/>
    <n v="-2844228"/>
    <n v="-0.15801266666666669"/>
    <s v="90-110 minutes"/>
    <n v="-0.15801266666666666"/>
    <n v="1637763"/>
    <n v="0.19178668286445014"/>
    <x v="1"/>
  </r>
  <r>
    <s v="Angel Eyes"/>
    <x v="190"/>
    <x v="202"/>
    <x v="119"/>
    <n v="1440"/>
    <n v="43"/>
    <n v="689"/>
    <n v="5.6"/>
    <n v="106"/>
    <n v="102"/>
    <n v="24044532"/>
    <x v="89"/>
    <x v="229"/>
    <s v="Color"/>
    <x v="1"/>
    <s v="English"/>
    <x v="1"/>
    <s v="R"/>
    <x v="1"/>
    <n v="-13955468"/>
    <n v="-0.36724915789473689"/>
    <s v="90-110 minutes"/>
    <n v="-0.36724915789473683"/>
    <n v="-434215.5"/>
    <n v="-0.10115100772200772"/>
    <x v="1"/>
  </r>
  <r>
    <s v="Angela's Ashes"/>
    <x v="191"/>
    <x v="203"/>
    <x v="120"/>
    <n v="1282"/>
    <n v="317"/>
    <n v="0"/>
    <n v="7.3"/>
    <n v="99"/>
    <n v="145"/>
    <n v="13038660"/>
    <x v="9"/>
    <x v="230"/>
    <s v="Color"/>
    <x v="1"/>
    <s v="English"/>
    <x v="1"/>
    <s v="R"/>
    <x v="1"/>
    <n v="-11961340"/>
    <n v="-0.47845360000000003"/>
    <s v="131-150 minutes"/>
    <n v="-0.47845359999999998"/>
    <n v="-434215.5"/>
    <n v="-0.10115100772200772"/>
    <x v="1"/>
  </r>
  <r>
    <s v="Angels &amp; Demons"/>
    <x v="76"/>
    <x v="59"/>
    <x v="47"/>
    <n v="16948"/>
    <n v="2000"/>
    <n v="0"/>
    <n v="6.7"/>
    <n v="298"/>
    <n v="146"/>
    <n v="133375846"/>
    <x v="90"/>
    <x v="231"/>
    <s v="Color"/>
    <x v="9"/>
    <s v="English"/>
    <x v="1"/>
    <s v="PG-13"/>
    <x v="1"/>
    <n v="-16624154"/>
    <n v="-0.11082769333333331"/>
    <s v="131-150 minutes"/>
    <n v="-0.11082769333333334"/>
    <m/>
    <m/>
    <x v="2"/>
  </r>
  <r>
    <s v="Animal House"/>
    <x v="192"/>
    <x v="204"/>
    <x v="1"/>
    <n v="3468"/>
    <n v="644"/>
    <n v="0"/>
    <n v="7.6"/>
    <n v="94"/>
    <n v="109"/>
    <n v="141600000"/>
    <x v="38"/>
    <x v="232"/>
    <s v="Color"/>
    <x v="2"/>
    <s v="English"/>
    <x v="1"/>
    <s v="R"/>
    <x v="1"/>
    <n v="138600000"/>
    <n v="46.2"/>
    <s v="90-110 minutes"/>
    <n v="46.2"/>
    <n v="1637763"/>
    <n v="0.19178668286445014"/>
    <x v="0"/>
  </r>
  <r>
    <s v="Anna and the King"/>
    <x v="193"/>
    <x v="205"/>
    <x v="121"/>
    <n v="804"/>
    <n v="72"/>
    <n v="0"/>
    <n v="6.7"/>
    <n v="91"/>
    <n v="148"/>
    <n v="39251128"/>
    <x v="36"/>
    <x v="233"/>
    <s v="Color"/>
    <x v="1"/>
    <s v="English"/>
    <x v="1"/>
    <s v="PG-13"/>
    <x v="1"/>
    <n v="-35748872"/>
    <n v="-0.47665162666666672"/>
    <s v="131-150 minutes"/>
    <n v="-0.47665162666666666"/>
    <n v="-434215.5"/>
    <n v="-0.10115100772200772"/>
    <x v="2"/>
  </r>
  <r>
    <s v="Annabelle"/>
    <x v="194"/>
    <x v="206"/>
    <x v="1"/>
    <n v="2323"/>
    <n v="40"/>
    <n v="45000"/>
    <n v="5.4"/>
    <n v="271"/>
    <n v="99"/>
    <n v="84263837"/>
    <x v="51"/>
    <x v="234"/>
    <s v="Color"/>
    <x v="0"/>
    <s v="English"/>
    <x v="1"/>
    <s v="R"/>
    <x v="1"/>
    <n v="77763837"/>
    <n v="11.96366723076923"/>
    <s v="90-110 minutes"/>
    <n v="11.96366723076923"/>
    <n v="16235088"/>
    <n v="1.1909079499999999"/>
    <x v="0"/>
  </r>
  <r>
    <s v="Annie"/>
    <x v="6"/>
    <x v="207"/>
    <x v="3"/>
    <n v="4796"/>
    <n v="87"/>
    <n v="16000"/>
    <n v="5.2"/>
    <n v="176"/>
    <n v="118"/>
    <n v="85911262"/>
    <x v="29"/>
    <x v="235"/>
    <s v="Color"/>
    <x v="2"/>
    <s v="English"/>
    <x v="1"/>
    <s v="PG"/>
    <x v="1"/>
    <n v="20911262"/>
    <n v="0.32171172307692308"/>
    <s v="111-130 minutes"/>
    <n v="0.32171172307692308"/>
    <n v="1637763"/>
    <n v="0.19178668286445014"/>
    <x v="2"/>
  </r>
  <r>
    <s v="Annie Get Your Gun"/>
    <x v="195"/>
    <x v="208"/>
    <x v="122"/>
    <n v="731"/>
    <n v="24"/>
    <n v="456"/>
    <n v="7"/>
    <n v="21"/>
    <n v="107"/>
    <n v="8000000"/>
    <x v="91"/>
    <x v="236"/>
    <s v="Color"/>
    <x v="6"/>
    <s v="English"/>
    <x v="1"/>
    <s v="Passed"/>
    <x v="1"/>
    <n v="4231215"/>
    <n v="1.1227000213596692"/>
    <s v="90-110 minutes"/>
    <n v="1.122700021359669"/>
    <n v="-1289919.5"/>
    <n v="-4.8151417500000002E-2"/>
    <x v="0"/>
  </r>
  <r>
    <s v="Annie Hall"/>
    <x v="196"/>
    <x v="209"/>
    <x v="6"/>
    <n v="12691"/>
    <n v="11000"/>
    <n v="0"/>
    <n v="8.1"/>
    <n v="154"/>
    <n v="93"/>
    <n v="39200000"/>
    <x v="50"/>
    <x v="237"/>
    <s v="Color"/>
    <x v="2"/>
    <s v="English"/>
    <x v="1"/>
    <s v="PG"/>
    <x v="1"/>
    <n v="35200000"/>
    <n v="8.8000000000000007"/>
    <s v="90-110 minutes"/>
    <n v="8.8000000000000007"/>
    <n v="1637763"/>
    <n v="0.19178668286445014"/>
    <x v="0"/>
  </r>
  <r>
    <s v="Anomalisa"/>
    <x v="197"/>
    <x v="210"/>
    <x v="1"/>
    <n v="1442"/>
    <n v="26"/>
    <n v="0"/>
    <n v="7.3"/>
    <n v="328"/>
    <n v="90"/>
    <n v="3442820"/>
    <x v="4"/>
    <x v="238"/>
    <s v="Color"/>
    <x v="10"/>
    <s v="English"/>
    <x v="1"/>
    <s v="R"/>
    <x v="1"/>
    <n v="-4557180"/>
    <n v="-0.56964749999999997"/>
    <s v="90-110 minutes"/>
    <n v="-0.56964749999999997"/>
    <m/>
    <m/>
    <x v="0"/>
  </r>
  <r>
    <s v="Anonymous"/>
    <x v="198"/>
    <x v="20"/>
    <x v="123"/>
    <n v="2452"/>
    <n v="776"/>
    <n v="15000"/>
    <n v="6.9"/>
    <n v="288"/>
    <n v="130"/>
    <n v="4463292"/>
    <x v="23"/>
    <x v="239"/>
    <s v="Color"/>
    <x v="1"/>
    <s v="English"/>
    <x v="4"/>
    <s v="PG-13"/>
    <x v="1"/>
    <n v="-25536708"/>
    <n v="-0.85122359999999997"/>
    <s v="111-130 minutes"/>
    <n v="-0.85122359999999997"/>
    <n v="-434215.5"/>
    <n v="-0.10115100772200772"/>
    <x v="1"/>
  </r>
  <r>
    <s v="Another Earth"/>
    <x v="199"/>
    <x v="211"/>
    <x v="124"/>
    <n v="1303"/>
    <n v="135"/>
    <n v="21000"/>
    <n v="7"/>
    <n v="242"/>
    <n v="92"/>
    <n v="1316074"/>
    <x v="92"/>
    <x v="240"/>
    <s v="Color"/>
    <x v="1"/>
    <s v="English"/>
    <x v="1"/>
    <s v="PG-13"/>
    <x v="1"/>
    <n v="1216074"/>
    <n v="12.160740000000001"/>
    <s v="90-110 minutes"/>
    <n v="12.160740000000001"/>
    <n v="-434215.5"/>
    <n v="-0.10115100772200772"/>
    <x v="0"/>
  </r>
  <r>
    <s v="Another Year"/>
    <x v="200"/>
    <x v="159"/>
    <x v="1"/>
    <n v="2265"/>
    <n v="608"/>
    <n v="0"/>
    <n v="7.3"/>
    <n v="248"/>
    <n v="129"/>
    <n v="3205244"/>
    <x v="42"/>
    <x v="241"/>
    <s v="Color"/>
    <x v="2"/>
    <s v="English"/>
    <x v="4"/>
    <s v="PG-13"/>
    <x v="1"/>
    <n v="-6794756"/>
    <n v="-0.67947559999999996"/>
    <s v="111-130 minutes"/>
    <n v="-0.67947559999999996"/>
    <n v="1637763"/>
    <n v="0.19178668286445014"/>
    <x v="0"/>
  </r>
  <r>
    <s v="Antarctic Edge: 70Â° South"/>
    <x v="201"/>
    <x v="212"/>
    <x v="93"/>
    <n v="0"/>
    <n v="0"/>
    <n v="215"/>
    <n v="7"/>
    <n v="5"/>
    <n v="72"/>
    <n v="4914"/>
    <x v="93"/>
    <x v="242"/>
    <s v="Color"/>
    <x v="3"/>
    <s v="English"/>
    <x v="1"/>
    <n v="0"/>
    <x v="1"/>
    <n v="-145086"/>
    <n v="-0.96723999999999999"/>
    <s v="&lt;90 minutes"/>
    <n v="-0.96723999999999999"/>
    <n v="3892693.5"/>
    <n v="0.11726928571428571"/>
    <x v="0"/>
  </r>
  <r>
    <s v="Antarctica: A Year on Ice"/>
    <x v="202"/>
    <x v="213"/>
    <x v="125"/>
    <n v="86"/>
    <n v="9"/>
    <n v="0"/>
    <n v="7.6"/>
    <n v="31"/>
    <n v="91"/>
    <n v="287761"/>
    <x v="15"/>
    <x v="125"/>
    <s v="Color"/>
    <x v="3"/>
    <s v="English"/>
    <x v="16"/>
    <s v="PG"/>
    <x v="1"/>
    <n v="-712239"/>
    <n v="-0.71223900000000007"/>
    <s v="90-110 minutes"/>
    <n v="-0.71223899999999996"/>
    <n v="3892693.5"/>
    <n v="0.11726928571428571"/>
    <x v="0"/>
  </r>
  <r>
    <s v="Antitrust"/>
    <x v="203"/>
    <x v="214"/>
    <x v="126"/>
    <n v="1297"/>
    <n v="29"/>
    <n v="0"/>
    <n v="6.1"/>
    <n v="123"/>
    <n v="109"/>
    <n v="10965209"/>
    <x v="23"/>
    <x v="243"/>
    <s v="Color"/>
    <x v="5"/>
    <s v="English"/>
    <x v="1"/>
    <s v="PG-13"/>
    <x v="1"/>
    <n v="-19034791"/>
    <n v="-0.6344930333333334"/>
    <s v="90-110 minutes"/>
    <n v="-0.63449303333333329"/>
    <n v="-1289919.5"/>
    <n v="-4.8151417500000002E-2"/>
    <x v="1"/>
  </r>
  <r>
    <s v="Ant-Man"/>
    <x v="28"/>
    <x v="215"/>
    <x v="3"/>
    <n v="5730"/>
    <n v="235"/>
    <n v="61000"/>
    <n v="7.4"/>
    <n v="517"/>
    <n v="117"/>
    <n v="180191634"/>
    <x v="66"/>
    <x v="244"/>
    <s v="Color"/>
    <x v="5"/>
    <s v="English"/>
    <x v="1"/>
    <s v="PG-13"/>
    <x v="1"/>
    <n v="50191634"/>
    <n v="0.38608949230769229"/>
    <s v="111-130 minutes"/>
    <n v="0.38608949230769229"/>
    <n v="-1289919.5"/>
    <n v="-4.8151417500000002E-2"/>
    <x v="2"/>
  </r>
  <r>
    <s v="Antwone Fisher"/>
    <x v="15"/>
    <x v="216"/>
    <x v="12"/>
    <n v="20456"/>
    <n v="18000"/>
    <n v="0"/>
    <n v="7.3"/>
    <n v="121"/>
    <n v="117"/>
    <n v="21078145"/>
    <x v="63"/>
    <x v="245"/>
    <s v="Color"/>
    <x v="6"/>
    <s v="English"/>
    <x v="1"/>
    <s v="PG-13"/>
    <x v="1"/>
    <n v="8578145"/>
    <n v="0.68625160000000007"/>
    <s v="111-130 minutes"/>
    <n v="0.68625159999999996"/>
    <n v="-1289919.5"/>
    <n v="-4.8151417500000002E-2"/>
    <x v="0"/>
  </r>
  <r>
    <s v="Antz"/>
    <x v="204"/>
    <x v="217"/>
    <x v="10"/>
    <n v="25788"/>
    <n v="35"/>
    <n v="0"/>
    <n v="6.6"/>
    <n v="131"/>
    <n v="83"/>
    <n v="90646554"/>
    <x v="94"/>
    <x v="246"/>
    <s v="Color"/>
    <x v="3"/>
    <s v="English"/>
    <x v="1"/>
    <s v="PG"/>
    <x v="1"/>
    <n v="-14353446"/>
    <n v="-0.1366994857142857"/>
    <s v="&lt;90 minutes"/>
    <n v="-0.13669948571428572"/>
    <n v="3892693.5"/>
    <n v="0.11726928571428571"/>
    <x v="2"/>
  </r>
  <r>
    <s v="Any Given Sunday"/>
    <x v="54"/>
    <x v="146"/>
    <x v="36"/>
    <n v="20761"/>
    <n v="0"/>
    <n v="0"/>
    <n v="6.8"/>
    <n v="171"/>
    <n v="156"/>
    <n v="75530832"/>
    <x v="27"/>
    <x v="247"/>
    <s v="Color"/>
    <x v="1"/>
    <s v="English"/>
    <x v="1"/>
    <s v="R"/>
    <x v="1"/>
    <n v="20530832"/>
    <n v="0.37328785454545454"/>
    <s v="&gt;150 minutes"/>
    <n v="0.37328785454545454"/>
    <n v="-434215.5"/>
    <n v="-0.10115100772200772"/>
    <x v="2"/>
  </r>
  <r>
    <s v="Anything Else"/>
    <x v="196"/>
    <x v="209"/>
    <x v="6"/>
    <n v="14843"/>
    <n v="11000"/>
    <n v="827"/>
    <n v="6.4"/>
    <n v="128"/>
    <n v="108"/>
    <n v="3203044"/>
    <x v="7"/>
    <x v="248"/>
    <s v="Color"/>
    <x v="2"/>
    <s v="English"/>
    <x v="1"/>
    <s v="R"/>
    <x v="1"/>
    <n v="-14796956"/>
    <n v="-0.82205311111111112"/>
    <s v="90-110 minutes"/>
    <n v="-0.82205311111111112"/>
    <n v="1637763"/>
    <n v="0.19178668286445014"/>
    <x v="1"/>
  </r>
  <r>
    <s v="Anywhere But Here"/>
    <x v="205"/>
    <x v="218"/>
    <x v="127"/>
    <n v="22040"/>
    <n v="61"/>
    <n v="638"/>
    <n v="6.1"/>
    <n v="36"/>
    <n v="114"/>
    <n v="18653615"/>
    <x v="95"/>
    <x v="249"/>
    <s v="Color"/>
    <x v="2"/>
    <s v="English"/>
    <x v="1"/>
    <s v="PG-13"/>
    <x v="1"/>
    <n v="-4346385"/>
    <n v="-0.18897326086956523"/>
    <s v="111-130 minutes"/>
    <n v="-0.18897326086956523"/>
    <n v="1637763"/>
    <n v="0.19178668286445014"/>
    <x v="1"/>
  </r>
  <r>
    <s v="Apocalypse Now"/>
    <x v="44"/>
    <x v="219"/>
    <x v="6"/>
    <n v="25313"/>
    <n v="0"/>
    <n v="19000"/>
    <n v="8.5"/>
    <n v="261"/>
    <n v="289"/>
    <n v="78800000"/>
    <x v="96"/>
    <x v="250"/>
    <s v="Color"/>
    <x v="1"/>
    <s v="English"/>
    <x v="1"/>
    <s v="R"/>
    <x v="1"/>
    <n v="47300000"/>
    <n v="1.5015873015873016"/>
    <s v="&gt;150 minutes"/>
    <n v="1.5015873015873016"/>
    <n v="-434215.5"/>
    <n v="-0.10115100772200772"/>
    <x v="1"/>
  </r>
  <r>
    <s v="Apocalypto"/>
    <x v="206"/>
    <x v="220"/>
    <x v="128"/>
    <n v="848"/>
    <n v="0"/>
    <n v="14000"/>
    <n v="7.8"/>
    <n v="283"/>
    <n v="139"/>
    <n v="50859889"/>
    <x v="33"/>
    <x v="4"/>
    <s v="Color"/>
    <x v="5"/>
    <s v="Maya"/>
    <x v="1"/>
    <s v="R"/>
    <x v="0"/>
    <n v="10859889"/>
    <n v="0.27149722500000006"/>
    <s v="131-150 minutes"/>
    <n v="0.27149722500000001"/>
    <n v="-1289919.5"/>
    <n v="-4.8151417500000002E-2"/>
    <x v="2"/>
  </r>
  <r>
    <s v="Apollo 13"/>
    <x v="76"/>
    <x v="59"/>
    <x v="47"/>
    <n v="17171"/>
    <n v="2000"/>
    <n v="5000"/>
    <n v="7.6"/>
    <n v="159"/>
    <n v="140"/>
    <n v="172071312"/>
    <x v="62"/>
    <x v="251"/>
    <s v="Color"/>
    <x v="3"/>
    <s v="English"/>
    <x v="1"/>
    <s v="PG"/>
    <x v="1"/>
    <n v="110071312"/>
    <n v="1.7753437419354841"/>
    <s v="131-150 minutes"/>
    <n v="1.7753437419354838"/>
    <n v="3892693.5"/>
    <n v="0.11726928571428571"/>
    <x v="2"/>
  </r>
  <r>
    <s v="Apollo 18"/>
    <x v="207"/>
    <x v="221"/>
    <x v="129"/>
    <n v="1520"/>
    <n v="17"/>
    <n v="0"/>
    <n v="5.2"/>
    <n v="228"/>
    <n v="86"/>
    <n v="17683670"/>
    <x v="40"/>
    <x v="252"/>
    <s v="Color"/>
    <x v="0"/>
    <s v="English"/>
    <x v="1"/>
    <s v="PG-13"/>
    <x v="1"/>
    <n v="12683670"/>
    <n v="2.536734"/>
    <s v="&lt;90 minutes"/>
    <n v="2.536734"/>
    <n v="16235088"/>
    <n v="1.1909079499999999"/>
    <x v="0"/>
  </r>
  <r>
    <s v="April Fool's Day"/>
    <x v="208"/>
    <x v="222"/>
    <x v="130"/>
    <n v="1160"/>
    <n v="17"/>
    <n v="0"/>
    <n v="6.2"/>
    <n v="96"/>
    <n v="89"/>
    <n v="12947763"/>
    <x v="40"/>
    <x v="253"/>
    <s v="Color"/>
    <x v="0"/>
    <s v="English"/>
    <x v="1"/>
    <s v="R"/>
    <x v="1"/>
    <n v="7947763"/>
    <n v="1.5895526000000002"/>
    <s v="&lt;90 minutes"/>
    <n v="1.5895526"/>
    <n v="16235088"/>
    <n v="1.1909079499999999"/>
    <x v="0"/>
  </r>
  <r>
    <s v="Aqua Teen Hunger Force Colon Movie Film for Theaters"/>
    <x v="123"/>
    <x v="223"/>
    <x v="3"/>
    <n v="3071"/>
    <n v="8"/>
    <n v="307"/>
    <n v="6.9"/>
    <n v="82"/>
    <n v="86"/>
    <n v="5518918"/>
    <x v="97"/>
    <x v="254"/>
    <s v="Color"/>
    <x v="5"/>
    <s v="English"/>
    <x v="1"/>
    <s v="R"/>
    <x v="1"/>
    <n v="4768918"/>
    <n v="6.3585573333333336"/>
    <s v="&lt;90 minutes"/>
    <n v="6.3585573333333336"/>
    <n v="-1289919.5"/>
    <n v="-4.8151417500000002E-2"/>
    <x v="0"/>
  </r>
  <r>
    <s v="Aquamarine"/>
    <x v="209"/>
    <x v="224"/>
    <x v="131"/>
    <n v="3963"/>
    <n v="20"/>
    <n v="0"/>
    <n v="5.3"/>
    <n v="66"/>
    <n v="104"/>
    <n v="18595716"/>
    <x v="1"/>
    <x v="255"/>
    <s v="Color"/>
    <x v="2"/>
    <s v="English"/>
    <x v="1"/>
    <s v="PG"/>
    <x v="1"/>
    <n v="6595716"/>
    <n v="0.5496430000000001"/>
    <s v="90-110 minutes"/>
    <n v="0.54964299999999999"/>
    <n v="1637763"/>
    <n v="0.19178668286445014"/>
    <x v="0"/>
  </r>
  <r>
    <s v="Arachnophobia"/>
    <x v="94"/>
    <x v="156"/>
    <x v="59"/>
    <n v="1440"/>
    <n v="155"/>
    <n v="0"/>
    <n v="6.3"/>
    <n v="74"/>
    <n v="103"/>
    <n v="53133888"/>
    <x v="98"/>
    <x v="256"/>
    <s v="Color"/>
    <x v="2"/>
    <s v="English"/>
    <x v="1"/>
    <s v="PG-13"/>
    <x v="1"/>
    <n v="22133888"/>
    <n v="0.71399638709677427"/>
    <s v="90-110 minutes"/>
    <n v="0.71399638709677415"/>
    <n v="1637763"/>
    <n v="0.19178668286445014"/>
    <x v="1"/>
  </r>
  <r>
    <s v="Arbitrage"/>
    <x v="210"/>
    <x v="225"/>
    <x v="132"/>
    <n v="2440"/>
    <n v="27"/>
    <n v="0"/>
    <n v="6.6"/>
    <n v="288"/>
    <n v="107"/>
    <n v="7918283"/>
    <x v="1"/>
    <x v="257"/>
    <s v="Color"/>
    <x v="1"/>
    <s v="English"/>
    <x v="1"/>
    <s v="R"/>
    <x v="1"/>
    <n v="-4081717"/>
    <n v="-0.34014308333333332"/>
    <s v="90-110 minutes"/>
    <n v="-0.34014308333333332"/>
    <n v="-434215.5"/>
    <n v="-0.10115100772200772"/>
    <x v="0"/>
  </r>
  <r>
    <s v="Are We There Yet?"/>
    <x v="211"/>
    <x v="226"/>
    <x v="133"/>
    <n v="3558"/>
    <n v="32"/>
    <n v="773"/>
    <n v="4.5999999999999996"/>
    <n v="75"/>
    <n v="95"/>
    <n v="82301521"/>
    <x v="28"/>
    <x v="258"/>
    <s v="Color"/>
    <x v="3"/>
    <s v="English"/>
    <x v="1"/>
    <s v="PG"/>
    <x v="1"/>
    <n v="50301521"/>
    <n v="1.5719225312499998"/>
    <s v="90-110 minutes"/>
    <n v="1.57192253125"/>
    <n v="3892693.5"/>
    <n v="0.11726928571428571"/>
    <x v="1"/>
  </r>
  <r>
    <s v="Argo"/>
    <x v="212"/>
    <x v="227"/>
    <x v="1"/>
    <n v="3133"/>
    <n v="0"/>
    <n v="89000"/>
    <n v="7.7"/>
    <n v="656"/>
    <n v="130"/>
    <n v="136019448"/>
    <x v="99"/>
    <x v="259"/>
    <s v="Color"/>
    <x v="6"/>
    <s v="English"/>
    <x v="1"/>
    <s v="R"/>
    <x v="1"/>
    <n v="91519448"/>
    <n v="2.056616808988764"/>
    <s v="111-130 minutes"/>
    <n v="2.056616808988764"/>
    <n v="-1289919.5"/>
    <n v="-4.8151417500000002E-2"/>
    <x v="2"/>
  </r>
  <r>
    <s v="Arlington Road"/>
    <x v="213"/>
    <x v="228"/>
    <x v="20"/>
    <n v="13576"/>
    <n v="89"/>
    <n v="0"/>
    <n v="7.2"/>
    <n v="155"/>
    <n v="117"/>
    <n v="24362501"/>
    <x v="100"/>
    <x v="260"/>
    <s v="Color"/>
    <x v="4"/>
    <s v="English"/>
    <x v="1"/>
    <s v="R"/>
    <x v="1"/>
    <n v="2862501"/>
    <n v="0.13313958139534887"/>
    <s v="111-130 minutes"/>
    <n v="0.13313958139534884"/>
    <n v="-74533.5"/>
    <n v="-7.4856785714285719E-3"/>
    <x v="1"/>
  </r>
  <r>
    <s v="Armageddon"/>
    <x v="11"/>
    <x v="229"/>
    <x v="10"/>
    <n v="26029"/>
    <n v="0"/>
    <n v="11000"/>
    <n v="6.6"/>
    <n v="167"/>
    <n v="153"/>
    <n v="201573391"/>
    <x v="101"/>
    <x v="261"/>
    <s v="Color"/>
    <x v="5"/>
    <s v="English"/>
    <x v="1"/>
    <s v="PG-13"/>
    <x v="1"/>
    <n v="61573391"/>
    <n v="0.43980993571428573"/>
    <s v="&gt;150 minutes"/>
    <n v="0.43980993571428573"/>
    <n v="-1289919.5"/>
    <n v="-4.8151417500000002E-2"/>
    <x v="2"/>
  </r>
  <r>
    <s v="Armored"/>
    <x v="214"/>
    <x v="230"/>
    <x v="134"/>
    <n v="137712"/>
    <n v="190"/>
    <n v="0"/>
    <n v="5.7"/>
    <n v="107"/>
    <n v="88"/>
    <n v="15988876"/>
    <x v="102"/>
    <x v="51"/>
    <s v="Color"/>
    <x v="5"/>
    <s v="English"/>
    <x v="1"/>
    <s v="PG-13"/>
    <x v="1"/>
    <n v="-11011124"/>
    <n v="-0.40781940740740741"/>
    <s v="&lt;90 minutes"/>
    <n v="-0.40781940740740741"/>
    <n v="-1289919.5"/>
    <n v="-4.8151417500000002E-2"/>
    <x v="1"/>
  </r>
  <r>
    <s v="Army of Darkness"/>
    <x v="215"/>
    <x v="98"/>
    <x v="135"/>
    <n v="3913"/>
    <n v="0"/>
    <n v="10000"/>
    <n v="7.6"/>
    <n v="221"/>
    <n v="88"/>
    <n v="11501093"/>
    <x v="20"/>
    <x v="262"/>
    <s v="Color"/>
    <x v="2"/>
    <s v="English"/>
    <x v="1"/>
    <s v="R"/>
    <x v="1"/>
    <n v="-1498907"/>
    <n v="-0.11530053846153843"/>
    <s v="&lt;90 minutes"/>
    <n v="-0.11530053846153847"/>
    <n v="1637763"/>
    <n v="0.19178668286445014"/>
    <x v="0"/>
  </r>
  <r>
    <s v="Arnolds Park"/>
    <x v="216"/>
    <x v="231"/>
    <x v="136"/>
    <n v="85"/>
    <n v="0"/>
    <n v="11"/>
    <n v="5.6"/>
    <m/>
    <n v="103"/>
    <n v="23616"/>
    <x v="103"/>
    <x v="263"/>
    <s v="Color"/>
    <x v="9"/>
    <s v="English"/>
    <x v="1"/>
    <s v="PG-13"/>
    <x v="1"/>
    <n v="-576384"/>
    <n v="-0.96064000000000005"/>
    <s v="90-110 minutes"/>
    <n v="-0.96064000000000005"/>
    <m/>
    <m/>
    <x v="0"/>
  </r>
  <r>
    <s v="Around the World in 80 Days"/>
    <x v="200"/>
    <x v="232"/>
    <x v="1"/>
    <n v="3175"/>
    <n v="153"/>
    <n v="0"/>
    <n v="5.8"/>
    <n v="188"/>
    <n v="120"/>
    <n v="24004159"/>
    <x v="30"/>
    <x v="264"/>
    <s v="Color"/>
    <x v="5"/>
    <s v="English"/>
    <x v="1"/>
    <s v="PG"/>
    <x v="1"/>
    <n v="-85995841"/>
    <n v="-0.78178037272727274"/>
    <s v="111-130 minutes"/>
    <n v="-0.78178037272727274"/>
    <n v="-1289919.5"/>
    <n v="-4.8151417500000002E-2"/>
    <x v="2"/>
  </r>
  <r>
    <s v="Arthur and the Invisibles"/>
    <x v="217"/>
    <x v="233"/>
    <x v="137"/>
    <n v="683"/>
    <n v="0"/>
    <n v="941"/>
    <n v="6"/>
    <n v="101"/>
    <n v="94"/>
    <n v="15131330"/>
    <x v="104"/>
    <x v="173"/>
    <s v="Color"/>
    <x v="3"/>
    <s v="English"/>
    <x v="8"/>
    <s v="PG"/>
    <x v="1"/>
    <n v="-70868670"/>
    <n v="-0.82405430232558141"/>
    <s v="90-110 minutes"/>
    <n v="-0.82405430232558141"/>
    <n v="3892693.5"/>
    <n v="0.11726928571428571"/>
    <x v="2"/>
  </r>
  <r>
    <s v="Arthur Christmas"/>
    <x v="200"/>
    <x v="234"/>
    <x v="1"/>
    <n v="2707"/>
    <n v="6"/>
    <n v="0"/>
    <n v="7.1"/>
    <n v="190"/>
    <n v="97"/>
    <n v="46440491"/>
    <x v="61"/>
    <x v="265"/>
    <s v="Color"/>
    <x v="3"/>
    <s v="English"/>
    <x v="4"/>
    <s v="PG"/>
    <x v="1"/>
    <n v="-53559509"/>
    <n v="-0.53559508999999994"/>
    <s v="90-110 minutes"/>
    <n v="-0.53559509000000005"/>
    <n v="3892693.5"/>
    <n v="0.11726928571428571"/>
    <x v="2"/>
  </r>
  <r>
    <s v="As Above, So Below"/>
    <x v="218"/>
    <x v="235"/>
    <x v="1"/>
    <n v="1410"/>
    <n v="66"/>
    <n v="14000"/>
    <n v="6.1"/>
    <n v="196"/>
    <n v="93"/>
    <n v="21197315"/>
    <x v="40"/>
    <x v="266"/>
    <s v="Color"/>
    <x v="0"/>
    <s v="English"/>
    <x v="1"/>
    <s v="R"/>
    <x v="1"/>
    <n v="16197315"/>
    <n v="3.2394629999999998"/>
    <s v="90-110 minutes"/>
    <n v="3.2394630000000002"/>
    <n v="16235088"/>
    <n v="1.1909079499999999"/>
    <x v="0"/>
  </r>
  <r>
    <s v="As Good as It Gets"/>
    <x v="219"/>
    <x v="236"/>
    <x v="138"/>
    <n v="1474"/>
    <n v="274"/>
    <n v="11000"/>
    <n v="7.7"/>
    <n v="156"/>
    <n v="139"/>
    <n v="147637474"/>
    <x v="21"/>
    <x v="267"/>
    <s v="Color"/>
    <x v="2"/>
    <s v="English"/>
    <x v="1"/>
    <s v="PG-13"/>
    <x v="1"/>
    <n v="97637474"/>
    <n v="1.95274948"/>
    <s v="131-150 minutes"/>
    <n v="1.95274948"/>
    <n v="1637763"/>
    <n v="0.19178668286445014"/>
    <x v="2"/>
  </r>
  <r>
    <s v="As It Is in Heaven"/>
    <x v="220"/>
    <x v="237"/>
    <x v="130"/>
    <n v="774"/>
    <n v="10"/>
    <n v="0"/>
    <n v="7.6"/>
    <n v="34"/>
    <n v="133"/>
    <n v="9910"/>
    <x v="9"/>
    <x v="268"/>
    <s v="Color"/>
    <x v="2"/>
    <s v="Swedish"/>
    <x v="17"/>
    <n v="0"/>
    <x v="0"/>
    <n v="-24990090"/>
    <n v="-0.99960360000000004"/>
    <s v="131-150 minutes"/>
    <n v="-0.99960360000000004"/>
    <n v="1637763"/>
    <n v="0.19178668286445014"/>
    <x v="1"/>
  </r>
  <r>
    <s v="Assassins"/>
    <x v="221"/>
    <x v="11"/>
    <x v="139"/>
    <n v="58528"/>
    <n v="503"/>
    <n v="0"/>
    <n v="6.3"/>
    <n v="61"/>
    <n v="132"/>
    <n v="30306268"/>
    <x v="21"/>
    <x v="269"/>
    <s v="Black and White"/>
    <x v="5"/>
    <s v="English"/>
    <x v="8"/>
    <s v="R"/>
    <x v="1"/>
    <n v="-19693732"/>
    <n v="-0.39387464000000005"/>
    <s v="131-150 minutes"/>
    <n v="-0.39387464"/>
    <n v="-1289919.5"/>
    <n v="-4.8151417500000002E-2"/>
    <x v="2"/>
  </r>
  <r>
    <s v="Assault on Precinct 13"/>
    <x v="4"/>
    <x v="238"/>
    <x v="4"/>
    <n v="3148"/>
    <n v="25"/>
    <n v="999"/>
    <n v="6.3"/>
    <n v="152"/>
    <n v="109"/>
    <n v="19976073"/>
    <x v="6"/>
    <x v="270"/>
    <s v="Color"/>
    <x v="5"/>
    <s v="English"/>
    <x v="1"/>
    <s v="R"/>
    <x v="1"/>
    <n v="-23927"/>
    <n v="-1.1963499999999572E-3"/>
    <s v="90-110 minutes"/>
    <n v="-1.1963500000000001E-3"/>
    <n v="-1289919.5"/>
    <n v="-4.8151417500000002E-2"/>
    <x v="1"/>
  </r>
  <r>
    <s v="Astro Boy"/>
    <x v="55"/>
    <x v="239"/>
    <x v="20"/>
    <n v="23365"/>
    <n v="42"/>
    <n v="0"/>
    <n v="6.3"/>
    <n v="138"/>
    <n v="94"/>
    <n v="19548064"/>
    <x v="29"/>
    <x v="271"/>
    <s v="Color"/>
    <x v="5"/>
    <s v="English"/>
    <x v="5"/>
    <s v="PG"/>
    <x v="1"/>
    <n v="-45451936"/>
    <n v="-0.69926055384615382"/>
    <s v="90-110 minutes"/>
    <n v="-0.69926055384615382"/>
    <n v="-1289919.5"/>
    <n v="-4.8151417500000002E-2"/>
    <x v="2"/>
  </r>
  <r>
    <s v="At First Sight"/>
    <x v="222"/>
    <x v="240"/>
    <x v="140"/>
    <n v="3821"/>
    <n v="34"/>
    <n v="0"/>
    <n v="5.9"/>
    <n v="55"/>
    <n v="128"/>
    <n v="22326247"/>
    <x v="45"/>
    <x v="272"/>
    <s v="Black and White"/>
    <x v="1"/>
    <s v="English"/>
    <x v="1"/>
    <s v="PG-13"/>
    <x v="1"/>
    <n v="-37673753"/>
    <n v="-0.62789588333333335"/>
    <s v="111-130 minutes"/>
    <n v="-0.62789588333333335"/>
    <n v="-434215.5"/>
    <n v="-0.10115100772200772"/>
    <x v="2"/>
  </r>
  <r>
    <s v="Atlantis: The Lost Empire"/>
    <x v="223"/>
    <x v="241"/>
    <x v="20"/>
    <n v="15237"/>
    <n v="21"/>
    <n v="0"/>
    <n v="6.8"/>
    <n v="146"/>
    <n v="95"/>
    <n v="84037039"/>
    <x v="44"/>
    <x v="273"/>
    <s v="Color"/>
    <x v="5"/>
    <s v="English"/>
    <x v="1"/>
    <s v="PG"/>
    <x v="1"/>
    <n v="-35962961"/>
    <n v="-0.29969134166666667"/>
    <s v="90-110 minutes"/>
    <n v="-0.29969134166666667"/>
    <n v="-1289919.5"/>
    <n v="-4.8151417500000002E-2"/>
    <x v="2"/>
  </r>
  <r>
    <s v="Atlas Shrugged II: The Strike"/>
    <x v="224"/>
    <x v="242"/>
    <x v="141"/>
    <n v="5262"/>
    <n v="60"/>
    <n v="0"/>
    <n v="5.5"/>
    <n v="23"/>
    <n v="111"/>
    <n v="3333823"/>
    <x v="42"/>
    <x v="274"/>
    <s v="Color"/>
    <x v="1"/>
    <s v="English"/>
    <x v="1"/>
    <s v="PG-13"/>
    <x v="1"/>
    <n v="-6666177"/>
    <n v="-0.66661769999999998"/>
    <s v="111-130 minutes"/>
    <n v="-0.66661769999999998"/>
    <n v="-434215.5"/>
    <n v="-0.10115100772200772"/>
    <x v="0"/>
  </r>
  <r>
    <s v="Atlas Shrugged: Who Is John Galt?"/>
    <x v="225"/>
    <x v="243"/>
    <x v="33"/>
    <n v="3382"/>
    <n v="0"/>
    <n v="0"/>
    <n v="4.4000000000000004"/>
    <n v="12"/>
    <n v="99"/>
    <n v="830210"/>
    <x v="40"/>
    <x v="275"/>
    <s v="Color"/>
    <x v="1"/>
    <s v="English"/>
    <x v="1"/>
    <s v="PG-13"/>
    <x v="1"/>
    <n v="-4169790"/>
    <n v="-0.83395799999999998"/>
    <s v="90-110 minutes"/>
    <n v="-0.83395799999999998"/>
    <n v="-434215.5"/>
    <n v="-0.10115100772200772"/>
    <x v="0"/>
  </r>
  <r>
    <s v="Atonement"/>
    <x v="226"/>
    <x v="244"/>
    <x v="24"/>
    <n v="20499"/>
    <n v="456"/>
    <n v="12000"/>
    <n v="7.8"/>
    <n v="316"/>
    <n v="123"/>
    <n v="50921738"/>
    <x v="23"/>
    <x v="276"/>
    <s v="Color"/>
    <x v="1"/>
    <s v="English"/>
    <x v="4"/>
    <s v="R"/>
    <x v="1"/>
    <n v="20921738"/>
    <n v="0.69739126666666662"/>
    <s v="111-130 minutes"/>
    <n v="0.69739126666666662"/>
    <n v="-434215.5"/>
    <n v="-0.10115100772200772"/>
    <x v="1"/>
  </r>
  <r>
    <s v="Attack the Block"/>
    <x v="227"/>
    <x v="245"/>
    <x v="1"/>
    <n v="2011"/>
    <n v="115"/>
    <n v="18000"/>
    <n v="6.6"/>
    <n v="399"/>
    <n v="88"/>
    <n v="1024175"/>
    <x v="20"/>
    <x v="277"/>
    <s v="Color"/>
    <x v="5"/>
    <s v="English"/>
    <x v="4"/>
    <s v="R"/>
    <x v="1"/>
    <n v="-11975825"/>
    <n v="-0.9212173076923077"/>
    <s v="&lt;90 minutes"/>
    <n v="-0.9212173076923077"/>
    <n v="-1289919.5"/>
    <n v="-4.8151417500000002E-2"/>
    <x v="0"/>
  </r>
  <r>
    <s v="August Rush"/>
    <x v="133"/>
    <x v="246"/>
    <x v="85"/>
    <n v="50927"/>
    <n v="59"/>
    <n v="18000"/>
    <n v="7.5"/>
    <n v="148"/>
    <n v="114"/>
    <n v="31655091"/>
    <x v="23"/>
    <x v="278"/>
    <s v="Color"/>
    <x v="1"/>
    <s v="English"/>
    <x v="1"/>
    <s v="PG"/>
    <x v="1"/>
    <n v="1655091"/>
    <n v="5.5169699999999988E-2"/>
    <s v="111-130 minutes"/>
    <n v="5.5169700000000002E-2"/>
    <n v="-434215.5"/>
    <n v="-0.10115100772200772"/>
    <x v="1"/>
  </r>
  <r>
    <s v="August: Osage County"/>
    <x v="226"/>
    <x v="247"/>
    <x v="24"/>
    <n v="39690"/>
    <n v="53"/>
    <n v="30000"/>
    <n v="7.3"/>
    <n v="322"/>
    <n v="121"/>
    <n v="37738400"/>
    <x v="9"/>
    <x v="279"/>
    <s v="Color"/>
    <x v="1"/>
    <s v="English"/>
    <x v="1"/>
    <s v="R"/>
    <x v="1"/>
    <n v="12738400"/>
    <n v="0.50953599999999999"/>
    <s v="111-130 minutes"/>
    <n v="0.50953599999999999"/>
    <n v="-434215.5"/>
    <n v="-0.10115100772200772"/>
    <x v="1"/>
  </r>
  <r>
    <s v="Austin Powers in Goldmember"/>
    <x v="228"/>
    <x v="248"/>
    <x v="142"/>
    <n v="2725"/>
    <n v="116"/>
    <n v="0"/>
    <n v="6.2"/>
    <n v="194"/>
    <n v="94"/>
    <n v="213079163"/>
    <x v="105"/>
    <x v="280"/>
    <s v="Color"/>
    <x v="5"/>
    <s v="English"/>
    <x v="1"/>
    <s v="PG-13"/>
    <x v="1"/>
    <n v="150079163"/>
    <n v="2.3822089365079364"/>
    <s v="90-110 minutes"/>
    <n v="2.3822089365079364"/>
    <n v="-1289919.5"/>
    <n v="-4.8151417500000002E-2"/>
    <x v="2"/>
  </r>
  <r>
    <s v="Austin Powers: International Man of Mystery"/>
    <x v="85"/>
    <x v="248"/>
    <x v="52"/>
    <n v="10557"/>
    <n v="116"/>
    <n v="0"/>
    <n v="7"/>
    <n v="129"/>
    <n v="68"/>
    <n v="53868030"/>
    <x v="32"/>
    <x v="127"/>
    <s v="Color"/>
    <x v="2"/>
    <s v="English"/>
    <x v="1"/>
    <s v="PG-13"/>
    <x v="1"/>
    <n v="36868030"/>
    <n v="2.1687076470588234"/>
    <s v="&lt;90 minutes"/>
    <n v="2.1687076470588234"/>
    <n v="1637763"/>
    <n v="0.19178668286445014"/>
    <x v="1"/>
  </r>
  <r>
    <s v="Austin Powers: The Spy Who Shagged Me"/>
    <x v="221"/>
    <x v="248"/>
    <x v="139"/>
    <n v="47203"/>
    <n v="116"/>
    <n v="0"/>
    <n v="6.6"/>
    <n v="199"/>
    <n v="95"/>
    <n v="205399422"/>
    <x v="106"/>
    <x v="281"/>
    <s v="Color"/>
    <x v="5"/>
    <s v="English"/>
    <x v="1"/>
    <s v="PG-13"/>
    <x v="1"/>
    <n v="172399422"/>
    <n v="5.2242249090909088"/>
    <s v="90-110 minutes"/>
    <n v="5.2242249090909088"/>
    <n v="-1289919.5"/>
    <n v="-4.8151417500000002E-2"/>
    <x v="1"/>
  </r>
  <r>
    <s v="Australia"/>
    <x v="229"/>
    <x v="249"/>
    <x v="143"/>
    <n v="921"/>
    <n v="1000"/>
    <n v="0"/>
    <n v="6.6"/>
    <n v="245"/>
    <n v="165"/>
    <n v="49551662"/>
    <x v="66"/>
    <x v="282"/>
    <s v="Color"/>
    <x v="3"/>
    <s v="English"/>
    <x v="12"/>
    <s v="PG-13"/>
    <x v="1"/>
    <n v="-80448338"/>
    <n v="-0.61883336923076926"/>
    <s v="&gt;150 minutes"/>
    <n v="-0.61883336923076926"/>
    <n v="3892693.5"/>
    <n v="0.11726928571428571"/>
    <x v="2"/>
  </r>
  <r>
    <s v="Auto Focus"/>
    <x v="230"/>
    <x v="250"/>
    <x v="144"/>
    <n v="2684"/>
    <n v="261"/>
    <n v="357"/>
    <n v="6.6"/>
    <n v="97"/>
    <n v="105"/>
    <n v="2062066"/>
    <x v="46"/>
    <x v="283"/>
    <s v="Color"/>
    <x v="6"/>
    <s v="English"/>
    <x v="1"/>
    <s v="R"/>
    <x v="1"/>
    <n v="-4937934"/>
    <n v="-0.7054191428571428"/>
    <s v="90-110 minutes"/>
    <n v="-0.70541914285714291"/>
    <n v="-1289919.5"/>
    <n v="-4.8151417500000002E-2"/>
    <x v="0"/>
  </r>
  <r>
    <s v="Autumn in New York"/>
    <x v="231"/>
    <x v="251"/>
    <x v="145"/>
    <n v="26938"/>
    <n v="643"/>
    <n v="0"/>
    <n v="5.5"/>
    <n v="101"/>
    <n v="103"/>
    <n v="37752931"/>
    <x v="33"/>
    <x v="284"/>
    <s v="Color"/>
    <x v="1"/>
    <s v="English"/>
    <x v="1"/>
    <s v="PG-13"/>
    <x v="1"/>
    <n v="-2247069"/>
    <n v="-5.6176725000000038E-2"/>
    <s v="90-110 minutes"/>
    <n v="-5.6176724999999997E-2"/>
    <n v="-434215.5"/>
    <n v="-0.10115100772200772"/>
    <x v="2"/>
  </r>
  <r>
    <s v="Avatar"/>
    <x v="232"/>
    <x v="153"/>
    <x v="1"/>
    <n v="4834"/>
    <n v="0"/>
    <n v="33000"/>
    <n v="7.9"/>
    <n v="723"/>
    <n v="178"/>
    <n v="760505847"/>
    <x v="107"/>
    <x v="285"/>
    <s v="Color"/>
    <x v="5"/>
    <s v="English"/>
    <x v="1"/>
    <s v="PG-13"/>
    <x v="1"/>
    <n v="523505847"/>
    <n v="2.2088854303797469"/>
    <s v="&gt;150 minutes"/>
    <n v="2.2088854303797469"/>
    <n v="-1289919.5"/>
    <n v="-4.8151417500000002E-2"/>
    <x v="2"/>
  </r>
  <r>
    <s v="Avengers: Age of Ultron"/>
    <x v="92"/>
    <x v="252"/>
    <x v="58"/>
    <n v="92000"/>
    <n v="0"/>
    <n v="118000"/>
    <n v="7.5"/>
    <n v="635"/>
    <n v="141"/>
    <n v="458991599"/>
    <x v="108"/>
    <x v="286"/>
    <s v="Color"/>
    <x v="5"/>
    <s v="English"/>
    <x v="1"/>
    <s v="PG-13"/>
    <x v="1"/>
    <n v="208991599"/>
    <n v="0.83596639599999989"/>
    <s v="131-150 minutes"/>
    <n v="0.835966396"/>
    <n v="-1289919.5"/>
    <n v="-4.8151417500000002E-2"/>
    <x v="2"/>
  </r>
  <r>
    <s v="AVP: Alien vs. Predator"/>
    <x v="233"/>
    <x v="253"/>
    <x v="146"/>
    <n v="3222"/>
    <n v="545"/>
    <n v="0"/>
    <n v="5.6"/>
    <n v="247"/>
    <n v="109"/>
    <n v="80281096"/>
    <x v="45"/>
    <x v="287"/>
    <s v="Color"/>
    <x v="5"/>
    <s v="English"/>
    <x v="1"/>
    <s v="PG-13"/>
    <x v="1"/>
    <n v="20281096"/>
    <n v="0.33801826666666668"/>
    <s v="90-110 minutes"/>
    <n v="0.33801826666666668"/>
    <n v="-1289919.5"/>
    <n v="-4.8151417500000002E-2"/>
    <x v="2"/>
  </r>
  <r>
    <s v="Awake"/>
    <x v="57"/>
    <x v="254"/>
    <x v="32"/>
    <n v="6954"/>
    <n v="8"/>
    <n v="0"/>
    <n v="6.5"/>
    <n v="133"/>
    <n v="84"/>
    <n v="14373825"/>
    <x v="109"/>
    <x v="288"/>
    <s v="Color"/>
    <x v="4"/>
    <s v="English"/>
    <x v="1"/>
    <s v="R"/>
    <x v="1"/>
    <n v="5773825"/>
    <n v="0.67137500000000006"/>
    <s v="&lt;90 minutes"/>
    <n v="0.67137500000000006"/>
    <n v="-74533.5"/>
    <n v="-7.4856785714285719E-3"/>
    <x v="0"/>
  </r>
  <r>
    <s v="Away We Go"/>
    <x v="234"/>
    <x v="175"/>
    <x v="147"/>
    <n v="1997"/>
    <n v="0"/>
    <n v="7000"/>
    <n v="7.1"/>
    <n v="217"/>
    <n v="98"/>
    <n v="9430988"/>
    <x v="32"/>
    <x v="289"/>
    <s v="Color"/>
    <x v="2"/>
    <s v="English"/>
    <x v="1"/>
    <s v="R"/>
    <x v="1"/>
    <n v="-7569012"/>
    <n v="-0.44523599999999997"/>
    <s v="90-110 minutes"/>
    <n v="-0.44523600000000002"/>
    <n v="1637763"/>
    <n v="0.19178668286445014"/>
    <x v="1"/>
  </r>
  <r>
    <s v="Ayurveda: Art of Being"/>
    <x v="235"/>
    <x v="255"/>
    <x v="148"/>
    <n v="0"/>
    <n v="95"/>
    <n v="379"/>
    <n v="7.6"/>
    <n v="15"/>
    <n v="102"/>
    <n v="16892"/>
    <x v="110"/>
    <x v="290"/>
    <s v="Color"/>
    <x v="8"/>
    <s v="English"/>
    <x v="18"/>
    <n v="0"/>
    <x v="1"/>
    <n v="-283108"/>
    <n v="-0.94369333333333338"/>
    <s v="90-110 minutes"/>
    <n v="-0.94369333333333338"/>
    <m/>
    <m/>
    <x v="0"/>
  </r>
  <r>
    <s v="Baahubali: The Beginning"/>
    <x v="236"/>
    <x v="256"/>
    <x v="149"/>
    <n v="554"/>
    <n v="50"/>
    <n v="21000"/>
    <n v="8.4"/>
    <n v="44"/>
    <n v="159"/>
    <n v="6498000"/>
    <x v="111"/>
    <x v="291"/>
    <s v="Color"/>
    <x v="5"/>
    <s v="Telugu"/>
    <x v="18"/>
    <n v="0"/>
    <x v="0"/>
    <n v="-11528148"/>
    <n v="-0.6395236519748978"/>
    <s v="&gt;150 minutes"/>
    <n v="-0.6395236519748978"/>
    <n v="-1289919.5"/>
    <n v="-4.8151417500000002E-2"/>
    <x v="1"/>
  </r>
  <r>
    <s v="Babe"/>
    <x v="237"/>
    <x v="257"/>
    <x v="150"/>
    <n v="1185"/>
    <n v="108"/>
    <n v="5000"/>
    <n v="6.8"/>
    <n v="79"/>
    <n v="91"/>
    <n v="66600000"/>
    <x v="23"/>
    <x v="292"/>
    <s v="Color"/>
    <x v="2"/>
    <s v="English"/>
    <x v="12"/>
    <s v="G"/>
    <x v="1"/>
    <n v="36600000"/>
    <n v="1.2200000000000002"/>
    <s v="90-110 minutes"/>
    <n v="1.22"/>
    <n v="1637763"/>
    <n v="0.19178668286445014"/>
    <x v="1"/>
  </r>
  <r>
    <s v="Babe: Pig in the City"/>
    <x v="59"/>
    <x v="258"/>
    <x v="1"/>
    <n v="2521"/>
    <n v="750"/>
    <n v="964"/>
    <n v="5.8"/>
    <n v="61"/>
    <n v="97"/>
    <n v="18318000"/>
    <x v="112"/>
    <x v="293"/>
    <s v="Color"/>
    <x v="3"/>
    <s v="English"/>
    <x v="12"/>
    <s v="G"/>
    <x v="1"/>
    <n v="-61682000"/>
    <n v="-0.77102499999999996"/>
    <s v="90-110 minutes"/>
    <n v="-0.77102499999999996"/>
    <n v="3892693.5"/>
    <n v="0.11726928571428571"/>
    <x v="2"/>
  </r>
  <r>
    <s v="Babel"/>
    <x v="238"/>
    <x v="25"/>
    <x v="6"/>
    <n v="11248"/>
    <n v="0"/>
    <n v="0"/>
    <n v="7.5"/>
    <n v="285"/>
    <n v="143"/>
    <n v="34300771"/>
    <x v="9"/>
    <x v="294"/>
    <s v="Color"/>
    <x v="1"/>
    <s v="English"/>
    <x v="8"/>
    <s v="R"/>
    <x v="1"/>
    <n v="9300771"/>
    <n v="0.37203084000000008"/>
    <s v="131-150 minutes"/>
    <n v="0.37203083999999997"/>
    <n v="-434215.5"/>
    <n v="-0.10115100772200772"/>
    <x v="1"/>
  </r>
  <r>
    <s v="Baby Boy"/>
    <x v="35"/>
    <x v="14"/>
    <x v="26"/>
    <n v="3107"/>
    <n v="309"/>
    <n v="1000"/>
    <n v="6.4"/>
    <n v="41"/>
    <n v="130"/>
    <n v="28734552"/>
    <x v="2"/>
    <x v="295"/>
    <s v="Black and White"/>
    <x v="4"/>
    <s v="English"/>
    <x v="1"/>
    <s v="R"/>
    <x v="1"/>
    <n v="12734552"/>
    <n v="0.79590950000000005"/>
    <s v="111-130 minutes"/>
    <n v="0.79590950000000005"/>
    <n v="-74533.5"/>
    <n v="-7.4856785714285719E-3"/>
    <x v="1"/>
  </r>
  <r>
    <s v="Baby Geniuses"/>
    <x v="239"/>
    <x v="259"/>
    <x v="151"/>
    <n v="2936"/>
    <n v="84"/>
    <n v="0"/>
    <n v="2.5"/>
    <n v="45"/>
    <n v="97"/>
    <n v="27141959"/>
    <x v="7"/>
    <x v="296"/>
    <s v="Color"/>
    <x v="2"/>
    <s v="English"/>
    <x v="1"/>
    <s v="PG"/>
    <x v="1"/>
    <n v="9141959"/>
    <n v="0.50788661111111111"/>
    <s v="90-110 minutes"/>
    <n v="0.50788661111111111"/>
    <n v="1637763"/>
    <n v="0.19178668286445014"/>
    <x v="1"/>
  </r>
  <r>
    <s v="Baby Mama"/>
    <x v="123"/>
    <x v="260"/>
    <x v="3"/>
    <n v="6930"/>
    <n v="5"/>
    <n v="0"/>
    <n v="6"/>
    <n v="145"/>
    <n v="99"/>
    <n v="60269340"/>
    <x v="23"/>
    <x v="297"/>
    <s v="Color"/>
    <x v="2"/>
    <s v="English"/>
    <x v="1"/>
    <s v="PG-13"/>
    <x v="1"/>
    <n v="30269340"/>
    <n v="1.0089779999999999"/>
    <s v="90-110 minutes"/>
    <n v="1.0089779999999999"/>
    <n v="1637763"/>
    <n v="0.19178668286445014"/>
    <x v="1"/>
  </r>
  <r>
    <s v="Babylon A.D."/>
    <x v="81"/>
    <x v="261"/>
    <x v="36"/>
    <n v="15990"/>
    <n v="326"/>
    <n v="0"/>
    <n v="5.6"/>
    <n v="164"/>
    <n v="101"/>
    <n v="22531698"/>
    <x v="68"/>
    <x v="298"/>
    <s v="Color"/>
    <x v="5"/>
    <s v="English"/>
    <x v="8"/>
    <s v="PG-13"/>
    <x v="1"/>
    <n v="-47468302"/>
    <n v="-0.67811860000000002"/>
    <s v="90-110 minutes"/>
    <n v="-0.67811860000000002"/>
    <n v="-1289919.5"/>
    <n v="-4.8151417500000002E-2"/>
    <x v="2"/>
  </r>
  <r>
    <s v="Baby's Day Out"/>
    <x v="240"/>
    <x v="262"/>
    <x v="1"/>
    <n v="2949"/>
    <n v="32"/>
    <n v="0"/>
    <n v="5.9"/>
    <n v="22"/>
    <n v="99"/>
    <n v="16671505"/>
    <x v="21"/>
    <x v="299"/>
    <s v="Color"/>
    <x v="3"/>
    <s v="English"/>
    <x v="1"/>
    <s v="PG"/>
    <x v="1"/>
    <n v="-33328495"/>
    <n v="-0.66656990000000005"/>
    <s v="90-110 minutes"/>
    <n v="-0.66656990000000005"/>
    <n v="3892693.5"/>
    <n v="0.11726928571428571"/>
    <x v="2"/>
  </r>
  <r>
    <s v="Bachelorette"/>
    <x v="186"/>
    <x v="263"/>
    <x v="32"/>
    <n v="8353"/>
    <n v="21"/>
    <n v="0"/>
    <n v="5.3"/>
    <n v="156"/>
    <n v="87"/>
    <n v="418268"/>
    <x v="38"/>
    <x v="300"/>
    <s v="Color"/>
    <x v="2"/>
    <s v="English"/>
    <x v="1"/>
    <s v="R"/>
    <x v="1"/>
    <n v="-2581732"/>
    <n v="-0.86057733333333331"/>
    <s v="&lt;90 minutes"/>
    <n v="-0.86057733333333331"/>
    <n v="1637763"/>
    <n v="0.19178668286445014"/>
    <x v="0"/>
  </r>
  <r>
    <s v="Back to the Future"/>
    <x v="241"/>
    <x v="63"/>
    <x v="1"/>
    <n v="3230"/>
    <n v="0"/>
    <n v="39000"/>
    <n v="8.5"/>
    <n v="198"/>
    <n v="116"/>
    <n v="210609762"/>
    <x v="59"/>
    <x v="301"/>
    <s v="Color"/>
    <x v="3"/>
    <s v="English"/>
    <x v="1"/>
    <s v="PG"/>
    <x v="1"/>
    <n v="191609762"/>
    <n v="10.084724315789474"/>
    <s v="111-130 minutes"/>
    <n v="10.084724315789474"/>
    <n v="3892693.5"/>
    <n v="0.11726928571428571"/>
    <x v="1"/>
  </r>
  <r>
    <s v="Back to the Future Part II"/>
    <x v="241"/>
    <x v="63"/>
    <x v="1"/>
    <n v="3660"/>
    <n v="0"/>
    <n v="12000"/>
    <n v="7.8"/>
    <n v="125"/>
    <n v="108"/>
    <n v="118500000"/>
    <x v="33"/>
    <x v="302"/>
    <s v="Color"/>
    <x v="3"/>
    <s v="English"/>
    <x v="1"/>
    <s v="PG"/>
    <x v="1"/>
    <n v="78500000"/>
    <n v="1.9624999999999999"/>
    <s v="90-110 minutes"/>
    <n v="1.9624999999999999"/>
    <n v="3892693.5"/>
    <n v="0.11726928571428571"/>
    <x v="2"/>
  </r>
  <r>
    <s v="Back to the Future Part III"/>
    <x v="241"/>
    <x v="63"/>
    <x v="1"/>
    <n v="3986"/>
    <n v="0"/>
    <n v="0"/>
    <n v="7.4"/>
    <n v="111"/>
    <n v="118"/>
    <n v="87666629"/>
    <x v="33"/>
    <x v="303"/>
    <s v="Color"/>
    <x v="3"/>
    <s v="English"/>
    <x v="1"/>
    <s v="PG"/>
    <x v="1"/>
    <n v="47666629"/>
    <n v="1.191665725"/>
    <s v="111-130 minutes"/>
    <n v="1.191665725"/>
    <n v="3892693.5"/>
    <n v="0.11726928571428571"/>
    <x v="2"/>
  </r>
  <r>
    <s v="Bad Boys"/>
    <x v="124"/>
    <x v="229"/>
    <x v="22"/>
    <n v="11013"/>
    <n v="0"/>
    <n v="0"/>
    <n v="6.8"/>
    <n v="63"/>
    <n v="119"/>
    <n v="65807024"/>
    <x v="59"/>
    <x v="304"/>
    <s v="Color"/>
    <x v="5"/>
    <s v="English"/>
    <x v="1"/>
    <s v="R"/>
    <x v="1"/>
    <n v="46807024"/>
    <n v="2.4635275789473683"/>
    <s v="111-130 minutes"/>
    <n v="2.4635275789473683"/>
    <n v="-1289919.5"/>
    <n v="-4.8151417500000002E-2"/>
    <x v="1"/>
  </r>
  <r>
    <s v="Bad Boys II"/>
    <x v="124"/>
    <x v="229"/>
    <x v="22"/>
    <n v="12954"/>
    <n v="0"/>
    <n v="0"/>
    <n v="6.6"/>
    <n v="94"/>
    <n v="147"/>
    <n v="138396624"/>
    <x v="66"/>
    <x v="305"/>
    <s v="Color"/>
    <x v="5"/>
    <s v="English"/>
    <x v="1"/>
    <s v="R"/>
    <x v="1"/>
    <n v="8396624"/>
    <n v="6.4589415384615378E-2"/>
    <s v="131-150 minutes"/>
    <n v="6.4589415384615378E-2"/>
    <n v="-1289919.5"/>
    <n v="-4.8151417500000002E-2"/>
    <x v="2"/>
  </r>
  <r>
    <s v="Bad Company"/>
    <x v="138"/>
    <x v="55"/>
    <x v="20"/>
    <n v="12993"/>
    <n v="541"/>
    <n v="792"/>
    <n v="5.6"/>
    <n v="128"/>
    <n v="116"/>
    <n v="30157016"/>
    <x v="68"/>
    <x v="306"/>
    <s v="Color"/>
    <x v="5"/>
    <s v="English"/>
    <x v="1"/>
    <s v="PG-13"/>
    <x v="1"/>
    <n v="-39842984"/>
    <n v="-0.56918548571428573"/>
    <s v="111-130 minutes"/>
    <n v="-0.56918548571428573"/>
    <n v="-1289919.5"/>
    <n v="-4.8151417500000002E-2"/>
    <x v="2"/>
  </r>
  <r>
    <s v="Bad Grandpa"/>
    <x v="242"/>
    <x v="264"/>
    <x v="147"/>
    <n v="1018"/>
    <n v="79"/>
    <n v="26000"/>
    <n v="6.6"/>
    <n v="157"/>
    <n v="102"/>
    <n v="101978840"/>
    <x v="22"/>
    <x v="307"/>
    <s v="Color"/>
    <x v="2"/>
    <s v="English"/>
    <x v="1"/>
    <s v="R"/>
    <x v="1"/>
    <n v="86978840"/>
    <n v="5.7985893333333332"/>
    <s v="90-110 minutes"/>
    <n v="5.7985893333333332"/>
    <n v="1637763"/>
    <n v="0.19178668286445014"/>
    <x v="1"/>
  </r>
  <r>
    <s v="Bad Lieutenant: Port of Call New Orleans"/>
    <x v="55"/>
    <x v="265"/>
    <x v="20"/>
    <n v="13809"/>
    <n v="0"/>
    <n v="6000"/>
    <n v="6.7"/>
    <n v="280"/>
    <n v="122"/>
    <n v="1697956"/>
    <x v="6"/>
    <x v="308"/>
    <s v="Color"/>
    <x v="4"/>
    <s v="English"/>
    <x v="1"/>
    <s v="R"/>
    <x v="1"/>
    <n v="-18302044"/>
    <n v="-0.91510219999999998"/>
    <s v="111-130 minutes"/>
    <n v="-0.91510219999999998"/>
    <n v="-74533.5"/>
    <n v="-7.4856785714285719E-3"/>
    <x v="1"/>
  </r>
  <r>
    <s v="Bad Santa"/>
    <x v="243"/>
    <x v="266"/>
    <x v="1"/>
    <n v="3151"/>
    <n v="72"/>
    <n v="10000"/>
    <n v="7.1"/>
    <n v="195"/>
    <n v="98"/>
    <n v="60057639"/>
    <x v="7"/>
    <x v="309"/>
    <s v="Color"/>
    <x v="2"/>
    <s v="English"/>
    <x v="1"/>
    <s v="R"/>
    <x v="1"/>
    <n v="42057639"/>
    <n v="2.3365355000000001"/>
    <s v="90-110 minutes"/>
    <n v="2.3365355000000001"/>
    <n v="1637763"/>
    <n v="0.19178668286445014"/>
    <x v="1"/>
  </r>
  <r>
    <s v="Bad Teacher"/>
    <x v="244"/>
    <x v="267"/>
    <x v="7"/>
    <n v="5547"/>
    <n v="52"/>
    <n v="16000"/>
    <n v="5.7"/>
    <n v="286"/>
    <n v="97"/>
    <n v="100292856"/>
    <x v="6"/>
    <x v="310"/>
    <s v="Color"/>
    <x v="2"/>
    <s v="English"/>
    <x v="1"/>
    <s v="R"/>
    <x v="1"/>
    <n v="80292856"/>
    <n v="4.0146427999999998"/>
    <s v="90-110 minutes"/>
    <n v="4.0146427999999998"/>
    <n v="1637763"/>
    <n v="0.19178668286445014"/>
    <x v="1"/>
  </r>
  <r>
    <s v="Bad Words"/>
    <x v="245"/>
    <x v="268"/>
    <x v="83"/>
    <n v="2061"/>
    <n v="0"/>
    <n v="0"/>
    <n v="6.7"/>
    <n v="126"/>
    <n v="89"/>
    <n v="7764027"/>
    <x v="42"/>
    <x v="311"/>
    <s v="Color"/>
    <x v="2"/>
    <s v="English"/>
    <x v="1"/>
    <s v="R"/>
    <x v="1"/>
    <n v="-2235973"/>
    <n v="-0.2235973"/>
    <s v="&lt;90 minutes"/>
    <n v="-0.2235973"/>
    <n v="1637763"/>
    <n v="0.19178668286445014"/>
    <x v="0"/>
  </r>
  <r>
    <s v="Baggage Claim"/>
    <x v="246"/>
    <x v="269"/>
    <x v="7"/>
    <n v="8097"/>
    <n v="68"/>
    <n v="0"/>
    <n v="5"/>
    <n v="52"/>
    <n v="96"/>
    <n v="21564616"/>
    <x v="113"/>
    <x v="312"/>
    <s v="Color"/>
    <x v="2"/>
    <s v="English"/>
    <x v="1"/>
    <s v="PG-13"/>
    <x v="1"/>
    <n v="13064616"/>
    <n v="1.5370136470588234"/>
    <s v="90-110 minutes"/>
    <n v="1.5370136470588236"/>
    <n v="1637763"/>
    <n v="0.19178668286445014"/>
    <x v="0"/>
  </r>
  <r>
    <s v="Ballistic: Ecks vs. Sever"/>
    <x v="247"/>
    <x v="270"/>
    <x v="152"/>
    <n v="1846"/>
    <n v="8"/>
    <n v="391"/>
    <n v="3.6"/>
    <n v="92"/>
    <n v="91"/>
    <n v="14294842"/>
    <x v="68"/>
    <x v="313"/>
    <s v="Color"/>
    <x v="5"/>
    <s v="English"/>
    <x v="1"/>
    <s v="R"/>
    <x v="1"/>
    <n v="-55705158"/>
    <n v="-0.79578797142857138"/>
    <s v="90-110 minutes"/>
    <n v="-0.79578797142857138"/>
    <n v="-1289919.5"/>
    <n v="-4.8151417500000002E-2"/>
    <x v="2"/>
  </r>
  <r>
    <s v="Bamboozled"/>
    <x v="248"/>
    <x v="27"/>
    <x v="1"/>
    <n v="4266"/>
    <n v="0"/>
    <n v="1000"/>
    <n v="6.5"/>
    <n v="57"/>
    <n v="135"/>
    <n v="2185266"/>
    <x v="42"/>
    <x v="314"/>
    <s v="Color"/>
    <x v="2"/>
    <s v="English"/>
    <x v="1"/>
    <s v="R"/>
    <x v="1"/>
    <n v="-7814734"/>
    <n v="-0.78147339999999998"/>
    <s v="131-150 minutes"/>
    <n v="-0.78147339999999998"/>
    <n v="1637763"/>
    <n v="0.19178668286445014"/>
    <x v="0"/>
  </r>
  <r>
    <s v="Bandits"/>
    <x v="11"/>
    <x v="194"/>
    <x v="10"/>
    <n v="13934"/>
    <n v="272"/>
    <n v="0"/>
    <n v="6.6"/>
    <n v="132"/>
    <n v="123"/>
    <n v="41523271"/>
    <x v="112"/>
    <x v="315"/>
    <s v="Color"/>
    <x v="2"/>
    <s v="English"/>
    <x v="1"/>
    <s v="PG-13"/>
    <x v="1"/>
    <n v="-38476729"/>
    <n v="-0.48095911250000001"/>
    <s v="111-130 minutes"/>
    <n v="-0.48095911250000001"/>
    <n v="1637763"/>
    <n v="0.19178668286445014"/>
    <x v="2"/>
  </r>
  <r>
    <s v="Bandslam"/>
    <x v="249"/>
    <x v="271"/>
    <x v="130"/>
    <n v="1573"/>
    <n v="650"/>
    <n v="1000"/>
    <n v="6.4"/>
    <n v="79"/>
    <n v="111"/>
    <n v="5205343"/>
    <x v="6"/>
    <x v="316"/>
    <s v="Color"/>
    <x v="2"/>
    <s v="English"/>
    <x v="1"/>
    <s v="PG"/>
    <x v="1"/>
    <n v="-14794657"/>
    <n v="-0.73973285"/>
    <s v="111-130 minutes"/>
    <n v="-0.73973285"/>
    <n v="1637763"/>
    <n v="0.19178668286445014"/>
    <x v="1"/>
  </r>
  <r>
    <s v="Bangkok Dangerous"/>
    <x v="55"/>
    <x v="272"/>
    <x v="20"/>
    <n v="12166"/>
    <n v="15"/>
    <n v="0"/>
    <n v="5.4"/>
    <n v="125"/>
    <n v="99"/>
    <n v="15279680"/>
    <x v="33"/>
    <x v="317"/>
    <s v="Color"/>
    <x v="5"/>
    <s v="English"/>
    <x v="1"/>
    <s v="R"/>
    <x v="1"/>
    <n v="-24720320"/>
    <n v="-0.618008"/>
    <s v="90-110 minutes"/>
    <n v="-0.618008"/>
    <n v="-1289919.5"/>
    <n v="-4.8151417500000002E-2"/>
    <x v="2"/>
  </r>
  <r>
    <s v="Barbershop"/>
    <x v="250"/>
    <x v="273"/>
    <x v="153"/>
    <n v="2754"/>
    <n v="167"/>
    <n v="770"/>
    <n v="6.3"/>
    <n v="91"/>
    <n v="102"/>
    <n v="75074950"/>
    <x v="1"/>
    <x v="318"/>
    <s v="Color"/>
    <x v="2"/>
    <s v="English"/>
    <x v="1"/>
    <s v="PG-13"/>
    <x v="1"/>
    <n v="63074950"/>
    <n v="5.2562458333333337"/>
    <s v="90-110 minutes"/>
    <n v="5.2562458333333337"/>
    <n v="1637763"/>
    <n v="0.19178668286445014"/>
    <x v="0"/>
  </r>
  <r>
    <s v="Barbershop 2: Back in Business"/>
    <x v="251"/>
    <x v="274"/>
    <x v="154"/>
    <n v="3956"/>
    <n v="8"/>
    <n v="265"/>
    <n v="5.7"/>
    <n v="50"/>
    <n v="106"/>
    <n v="64955956"/>
    <x v="7"/>
    <x v="319"/>
    <s v="Black and White"/>
    <x v="2"/>
    <s v="English"/>
    <x v="1"/>
    <s v="PG-13"/>
    <x v="1"/>
    <n v="46955956"/>
    <n v="2.6086642222222221"/>
    <s v="90-110 minutes"/>
    <n v="2.6086642222222221"/>
    <n v="1637763"/>
    <n v="0.19178668286445014"/>
    <x v="1"/>
  </r>
  <r>
    <s v="Barney's Great Adventure"/>
    <x v="252"/>
    <x v="275"/>
    <x v="155"/>
    <n v="1139"/>
    <n v="9"/>
    <n v="436"/>
    <n v="2.8"/>
    <n v="24"/>
    <n v="76"/>
    <n v="11144518"/>
    <x v="22"/>
    <x v="320"/>
    <s v="Color"/>
    <x v="3"/>
    <s v="English"/>
    <x v="14"/>
    <s v="G"/>
    <x v="1"/>
    <n v="-3855482"/>
    <n v="-0.2570321333333333"/>
    <s v="&lt;90 minutes"/>
    <n v="-0.25703213333333336"/>
    <n v="3892693.5"/>
    <n v="0.11726928571428571"/>
    <x v="1"/>
  </r>
  <r>
    <s v="Barnyard"/>
    <x v="253"/>
    <x v="120"/>
    <x v="156"/>
    <n v="2055"/>
    <n v="176"/>
    <n v="605"/>
    <n v="5.6"/>
    <n v="98"/>
    <n v="90"/>
    <n v="72601713"/>
    <x v="114"/>
    <x v="321"/>
    <s v="Color"/>
    <x v="10"/>
    <s v="English"/>
    <x v="2"/>
    <s v="PG"/>
    <x v="1"/>
    <n v="21601713"/>
    <n v="0.42356299999999991"/>
    <s v="90-110 minutes"/>
    <n v="0.42356300000000002"/>
    <m/>
    <m/>
    <x v="2"/>
  </r>
  <r>
    <s v="Basic"/>
    <x v="32"/>
    <x v="276"/>
    <x v="23"/>
    <n v="3357"/>
    <n v="323"/>
    <n v="0"/>
    <n v="6.5"/>
    <n v="131"/>
    <n v="98"/>
    <n v="26536120"/>
    <x v="21"/>
    <x v="322"/>
    <s v="Color"/>
    <x v="5"/>
    <s v="English"/>
    <x v="2"/>
    <s v="R"/>
    <x v="1"/>
    <n v="-23463880"/>
    <n v="-0.46927759999999996"/>
    <s v="90-110 minutes"/>
    <n v="-0.46927760000000002"/>
    <n v="-1289919.5"/>
    <n v="-4.8151417500000002E-2"/>
    <x v="2"/>
  </r>
  <r>
    <s v="Basic Instinct 2"/>
    <x v="111"/>
    <x v="277"/>
    <x v="70"/>
    <n v="1899"/>
    <n v="105"/>
    <n v="764"/>
    <n v="4.2"/>
    <n v="159"/>
    <n v="116"/>
    <n v="5851188"/>
    <x v="68"/>
    <x v="323"/>
    <s v="Color"/>
    <x v="4"/>
    <s v="English"/>
    <x v="4"/>
    <s v="R"/>
    <x v="1"/>
    <n v="-64148812"/>
    <n v="-0.91641159999999999"/>
    <s v="111-130 minutes"/>
    <n v="-0.91641159999999999"/>
    <n v="-74533.5"/>
    <n v="-7.4856785714285719E-3"/>
    <x v="2"/>
  </r>
  <r>
    <s v="Basquiat"/>
    <x v="254"/>
    <x v="278"/>
    <x v="22"/>
    <n v="11459"/>
    <n v="232"/>
    <n v="0"/>
    <n v="6.9"/>
    <n v="42"/>
    <n v="108"/>
    <n v="2961991"/>
    <x v="115"/>
    <x v="324"/>
    <s v="Color"/>
    <x v="6"/>
    <s v="English"/>
    <x v="1"/>
    <s v="R"/>
    <x v="1"/>
    <n v="-338009"/>
    <n v="-0.10242696969696974"/>
    <s v="90-110 minutes"/>
    <n v="-0.1024269696969697"/>
    <n v="-1289919.5"/>
    <n v="-4.8151417500000002E-2"/>
    <x v="0"/>
  </r>
  <r>
    <s v="Batman"/>
    <x v="255"/>
    <x v="151"/>
    <x v="157"/>
    <n v="2725"/>
    <n v="13000"/>
    <n v="12000"/>
    <n v="7.6"/>
    <n v="186"/>
    <n v="126"/>
    <n v="251188924"/>
    <x v="19"/>
    <x v="325"/>
    <s v="Color"/>
    <x v="5"/>
    <s v="English"/>
    <x v="1"/>
    <s v="PG-13"/>
    <x v="1"/>
    <n v="216188924"/>
    <n v="6.1768264000000004"/>
    <s v="111-130 minutes"/>
    <n v="6.1768264000000004"/>
    <n v="-1289919.5"/>
    <n v="-4.8151417500000002E-2"/>
    <x v="1"/>
  </r>
  <r>
    <s v="Batman &amp; Robin"/>
    <x v="255"/>
    <x v="55"/>
    <x v="157"/>
    <n v="2699"/>
    <n v="541"/>
    <n v="0"/>
    <n v="3.7"/>
    <n v="183"/>
    <n v="125"/>
    <n v="107285004"/>
    <x v="116"/>
    <x v="326"/>
    <s v="Color"/>
    <x v="5"/>
    <s v="English"/>
    <x v="1"/>
    <s v="PG-13"/>
    <x v="1"/>
    <n v="-17714996"/>
    <n v="-0.14171996799999997"/>
    <s v="111-130 minutes"/>
    <n v="-0.141719968"/>
    <n v="-1289919.5"/>
    <n v="-4.8151417500000002E-2"/>
    <x v="2"/>
  </r>
  <r>
    <s v="Batman Begins"/>
    <x v="36"/>
    <x v="279"/>
    <x v="2"/>
    <n v="59558"/>
    <n v="22000"/>
    <n v="15000"/>
    <n v="8.3000000000000007"/>
    <n v="478"/>
    <n v="128"/>
    <n v="205343774"/>
    <x v="90"/>
    <x v="327"/>
    <s v="Color"/>
    <x v="5"/>
    <s v="English"/>
    <x v="1"/>
    <s v="PG-13"/>
    <x v="1"/>
    <n v="55343774"/>
    <n v="0.36895849333333341"/>
    <s v="111-130 minutes"/>
    <n v="0.36895849333333336"/>
    <n v="-1289919.5"/>
    <n v="-4.8151417500000002E-2"/>
    <x v="2"/>
  </r>
  <r>
    <s v="Batman Forever"/>
    <x v="255"/>
    <x v="55"/>
    <x v="157"/>
    <n v="2880"/>
    <n v="541"/>
    <n v="0"/>
    <n v="5.4"/>
    <n v="144"/>
    <n v="121"/>
    <n v="184031112"/>
    <x v="61"/>
    <x v="328"/>
    <s v="Color"/>
    <x v="5"/>
    <s v="English"/>
    <x v="1"/>
    <s v="PG-13"/>
    <x v="1"/>
    <n v="84031112"/>
    <n v="0.84031111999999997"/>
    <s v="111-130 minutes"/>
    <n v="0.84031111999999997"/>
    <n v="-1289919.5"/>
    <n v="-4.8151417500000002E-2"/>
    <x v="2"/>
  </r>
  <r>
    <s v="Batman Returns"/>
    <x v="255"/>
    <x v="151"/>
    <x v="157"/>
    <n v="2899"/>
    <n v="13000"/>
    <n v="0"/>
    <n v="7"/>
    <n v="153"/>
    <n v="126"/>
    <n v="162831698"/>
    <x v="112"/>
    <x v="329"/>
    <s v="Color"/>
    <x v="5"/>
    <s v="English"/>
    <x v="1"/>
    <s v="PG-13"/>
    <x v="1"/>
    <n v="82831698"/>
    <n v="1.0353962249999999"/>
    <s v="111-130 minutes"/>
    <n v="1.0353962249999999"/>
    <n v="-1289919.5"/>
    <n v="-4.8151417500000002E-2"/>
    <x v="2"/>
  </r>
  <r>
    <s v="Bats"/>
    <x v="256"/>
    <x v="280"/>
    <x v="158"/>
    <n v="1405"/>
    <n v="38"/>
    <n v="342"/>
    <n v="3.6"/>
    <n v="97"/>
    <n v="91"/>
    <n v="10149779"/>
    <x v="51"/>
    <x v="330"/>
    <s v="Color"/>
    <x v="0"/>
    <s v="English"/>
    <x v="1"/>
    <s v="PG-13"/>
    <x v="1"/>
    <n v="3649779"/>
    <n v="0.56150446153846145"/>
    <s v="90-110 minutes"/>
    <n v="0.56150446153846156"/>
    <n v="16235088"/>
    <n v="1.1909079499999999"/>
    <x v="0"/>
  </r>
  <r>
    <s v="Battle Los Angeles"/>
    <x v="257"/>
    <x v="281"/>
    <x v="72"/>
    <n v="4001"/>
    <n v="473"/>
    <n v="25000"/>
    <n v="5.8"/>
    <n v="355"/>
    <n v="116"/>
    <n v="83552429"/>
    <x v="68"/>
    <x v="331"/>
    <s v="Color"/>
    <x v="5"/>
    <s v="English"/>
    <x v="1"/>
    <s v="PG-13"/>
    <x v="1"/>
    <n v="13552429"/>
    <n v="0.19360612857142856"/>
    <s v="111-130 minutes"/>
    <n v="0.19360612857142856"/>
    <n v="-1289919.5"/>
    <n v="-4.8151417500000002E-2"/>
    <x v="2"/>
  </r>
  <r>
    <s v="Battle of the Year"/>
    <x v="258"/>
    <x v="282"/>
    <x v="159"/>
    <n v="3177"/>
    <n v="9"/>
    <n v="0"/>
    <n v="5"/>
    <n v="65"/>
    <n v="110"/>
    <n v="8888355"/>
    <x v="6"/>
    <x v="332"/>
    <s v="Color"/>
    <x v="1"/>
    <s v="English"/>
    <x v="1"/>
    <s v="PG-13"/>
    <x v="1"/>
    <n v="-11111645"/>
    <n v="-0.55558225000000006"/>
    <s v="90-110 minutes"/>
    <n v="-0.55558225000000006"/>
    <n v="-434215.5"/>
    <n v="-0.10115100772200772"/>
    <x v="1"/>
  </r>
  <r>
    <s v="Battlefield Earth"/>
    <x v="259"/>
    <x v="283"/>
    <x v="160"/>
    <n v="971"/>
    <n v="64"/>
    <n v="0"/>
    <n v="2.4"/>
    <n v="174"/>
    <n v="119"/>
    <n v="21471685"/>
    <x v="117"/>
    <x v="333"/>
    <s v="Color"/>
    <x v="5"/>
    <s v="English"/>
    <x v="1"/>
    <s v="PG-13"/>
    <x v="1"/>
    <n v="-22528315"/>
    <n v="-0.5120071590909091"/>
    <s v="111-130 minutes"/>
    <n v="-0.5120071590909091"/>
    <n v="-1289919.5"/>
    <n v="-4.8151417500000002E-2"/>
    <x v="2"/>
  </r>
  <r>
    <s v="Battleship"/>
    <x v="83"/>
    <x v="284"/>
    <x v="36"/>
    <n v="26679"/>
    <n v="532"/>
    <n v="44000"/>
    <n v="5.9"/>
    <n v="377"/>
    <n v="131"/>
    <n v="65173160"/>
    <x v="118"/>
    <x v="334"/>
    <s v="Color"/>
    <x v="5"/>
    <s v="English"/>
    <x v="1"/>
    <s v="PG-13"/>
    <x v="1"/>
    <n v="-143826840"/>
    <n v="-0.68816669856459334"/>
    <s v="131-150 minutes"/>
    <n v="-0.68816669856459334"/>
    <n v="-1289919.5"/>
    <n v="-4.8151417500000002E-2"/>
    <x v="2"/>
  </r>
  <r>
    <s v="Be Cool"/>
    <x v="260"/>
    <x v="81"/>
    <x v="20"/>
    <n v="15889"/>
    <n v="473"/>
    <n v="0"/>
    <n v="5.7"/>
    <n v="161"/>
    <n v="118"/>
    <n v="55808744"/>
    <x v="119"/>
    <x v="335"/>
    <s v="Color"/>
    <x v="2"/>
    <s v="English"/>
    <x v="1"/>
    <s v="PG-13"/>
    <x v="1"/>
    <n v="2808744"/>
    <n v="5.2995169811320686E-2"/>
    <s v="111-130 minutes"/>
    <n v="5.2995169811320755E-2"/>
    <n v="1637763"/>
    <n v="0.19178668286445014"/>
    <x v="2"/>
  </r>
  <r>
    <s v="Be Kind Rewind"/>
    <x v="261"/>
    <x v="285"/>
    <x v="161"/>
    <n v="1778"/>
    <n v="1000"/>
    <n v="0"/>
    <n v="6.4"/>
    <n v="248"/>
    <n v="102"/>
    <n v="11169531"/>
    <x v="6"/>
    <x v="336"/>
    <s v="Color"/>
    <x v="2"/>
    <s v="English"/>
    <x v="4"/>
    <s v="PG-13"/>
    <x v="1"/>
    <n v="-8830469"/>
    <n v="-0.44152345000000004"/>
    <s v="90-110 minutes"/>
    <n v="-0.44152344999999998"/>
    <n v="1637763"/>
    <n v="0.19178668286445014"/>
    <x v="1"/>
  </r>
  <r>
    <s v="Beastly"/>
    <x v="137"/>
    <x v="286"/>
    <x v="47"/>
    <n v="17396"/>
    <n v="33"/>
    <n v="16000"/>
    <n v="5.6"/>
    <n v="148"/>
    <n v="86"/>
    <n v="27854896"/>
    <x v="32"/>
    <x v="337"/>
    <s v="Color"/>
    <x v="1"/>
    <s v="English"/>
    <x v="1"/>
    <s v="PG-13"/>
    <x v="1"/>
    <n v="10854896"/>
    <n v="0.63852329411764708"/>
    <s v="&lt;90 minutes"/>
    <n v="0.63852329411764708"/>
    <n v="-434215.5"/>
    <n v="-0.10115100772200772"/>
    <x v="1"/>
  </r>
  <r>
    <s v="Beastmaster 2: Through the Portal of Time"/>
    <x v="262"/>
    <x v="287"/>
    <x v="162"/>
    <n v="2000"/>
    <n v="0"/>
    <n v="125"/>
    <n v="3.8"/>
    <n v="17"/>
    <n v="107"/>
    <n v="869325"/>
    <x v="16"/>
    <x v="338"/>
    <s v="Color"/>
    <x v="5"/>
    <s v="English"/>
    <x v="1"/>
    <s v="PG-13"/>
    <x v="1"/>
    <n v="-5130675"/>
    <n v="-0.85511249999999994"/>
    <s v="90-110 minutes"/>
    <n v="-0.85511250000000005"/>
    <n v="-1289919.5"/>
    <n v="-4.8151417500000002E-2"/>
    <x v="0"/>
  </r>
  <r>
    <s v="Beasts of the Southern Wild"/>
    <x v="6"/>
    <x v="288"/>
    <x v="3"/>
    <n v="2658"/>
    <n v="188"/>
    <n v="31000"/>
    <n v="7.3"/>
    <n v="663"/>
    <n v="93"/>
    <n v="12784397"/>
    <x v="53"/>
    <x v="339"/>
    <s v="Color"/>
    <x v="1"/>
    <s v="English"/>
    <x v="1"/>
    <s v="PG-13"/>
    <x v="1"/>
    <n v="10984397"/>
    <n v="6.1024427777777781"/>
    <s v="90-110 minutes"/>
    <n v="6.1024427777777781"/>
    <n v="-434215.5"/>
    <n v="-0.10115100772200772"/>
    <x v="0"/>
  </r>
  <r>
    <s v="Beautiful Creatures"/>
    <x v="263"/>
    <x v="289"/>
    <x v="1"/>
    <n v="3580"/>
    <n v="98"/>
    <n v="14000"/>
    <n v="6.2"/>
    <n v="231"/>
    <n v="124"/>
    <n v="19445217"/>
    <x v="45"/>
    <x v="340"/>
    <s v="Color"/>
    <x v="1"/>
    <s v="English"/>
    <x v="1"/>
    <s v="PG-13"/>
    <x v="1"/>
    <n v="-40554783"/>
    <n v="-0.67591305000000002"/>
    <s v="111-130 minutes"/>
    <n v="-0.67591305000000002"/>
    <n v="-434215.5"/>
    <n v="-0.10115100772200772"/>
    <x v="2"/>
  </r>
  <r>
    <s v="Beavis and Butt-Head Do America"/>
    <x v="11"/>
    <x v="290"/>
    <x v="10"/>
    <n v="17035"/>
    <n v="406"/>
    <n v="0"/>
    <n v="6.8"/>
    <n v="63"/>
    <n v="81"/>
    <n v="63071133"/>
    <x v="1"/>
    <x v="341"/>
    <s v="Color"/>
    <x v="3"/>
    <s v="English"/>
    <x v="1"/>
    <s v="PG-13"/>
    <x v="1"/>
    <n v="51071133"/>
    <n v="4.2559277499999997"/>
    <s v="&lt;90 minutes"/>
    <n v="4.2559277499999997"/>
    <n v="3892693.5"/>
    <n v="0.11726928571428571"/>
    <x v="0"/>
  </r>
  <r>
    <s v="Because of Winn-Dixie"/>
    <x v="136"/>
    <x v="218"/>
    <x v="87"/>
    <n v="3462"/>
    <n v="61"/>
    <n v="1000"/>
    <n v="6.4"/>
    <n v="96"/>
    <n v="106"/>
    <n v="32645546"/>
    <x v="56"/>
    <x v="342"/>
    <s v="Color"/>
    <x v="2"/>
    <s v="English"/>
    <x v="1"/>
    <s v="PG"/>
    <x v="1"/>
    <n v="18645546"/>
    <n v="1.3318247142857143"/>
    <s v="90-110 minutes"/>
    <n v="1.3318247142857143"/>
    <n v="1637763"/>
    <n v="0.19178668286445014"/>
    <x v="1"/>
  </r>
  <r>
    <s v="Becoming Jane"/>
    <x v="264"/>
    <x v="291"/>
    <x v="6"/>
    <n v="12554"/>
    <n v="11"/>
    <n v="0"/>
    <n v="7.1"/>
    <n v="150"/>
    <n v="120"/>
    <n v="18663911"/>
    <x v="120"/>
    <x v="343"/>
    <s v="Color"/>
    <x v="6"/>
    <s v="English"/>
    <x v="4"/>
    <s v="PG"/>
    <x v="1"/>
    <n v="2163911"/>
    <n v="0.13114612121212121"/>
    <s v="111-130 minutes"/>
    <n v="0.13114612121212121"/>
    <n v="-1289919.5"/>
    <n v="-4.8151417500000002E-2"/>
    <x v="1"/>
  </r>
  <r>
    <s v="Bedazzled"/>
    <x v="265"/>
    <x v="199"/>
    <x v="7"/>
    <n v="5390"/>
    <n v="11000"/>
    <n v="0"/>
    <n v="6"/>
    <n v="125"/>
    <n v="93"/>
    <n v="37879996"/>
    <x v="84"/>
    <x v="344"/>
    <s v="Color"/>
    <x v="2"/>
    <s v="English"/>
    <x v="1"/>
    <s v="PG-13"/>
    <x v="1"/>
    <n v="-10120004"/>
    <n v="-0.21083341666666666"/>
    <s v="90-110 minutes"/>
    <n v="-0.21083341666666666"/>
    <n v="1637763"/>
    <n v="0.19178668286445014"/>
    <x v="2"/>
  </r>
  <r>
    <s v="Bedtime Stories"/>
    <x v="48"/>
    <x v="109"/>
    <x v="6"/>
    <n v="12831"/>
    <n v="163"/>
    <n v="0"/>
    <n v="6.1"/>
    <n v="144"/>
    <n v="99"/>
    <n v="109993847"/>
    <x v="112"/>
    <x v="345"/>
    <s v="Color"/>
    <x v="2"/>
    <s v="English"/>
    <x v="1"/>
    <s v="PG"/>
    <x v="1"/>
    <n v="29993847"/>
    <n v="0.37492308750000003"/>
    <s v="90-110 minutes"/>
    <n v="0.37492308749999997"/>
    <n v="1637763"/>
    <n v="0.19178668286445014"/>
    <x v="2"/>
  </r>
  <r>
    <s v="Bee Movie"/>
    <x v="266"/>
    <x v="292"/>
    <x v="3"/>
    <n v="6576"/>
    <n v="58"/>
    <n v="0"/>
    <n v="6.2"/>
    <n v="194"/>
    <n v="91"/>
    <n v="126597121"/>
    <x v="90"/>
    <x v="346"/>
    <s v="Color"/>
    <x v="3"/>
    <s v="English"/>
    <x v="1"/>
    <s v="PG"/>
    <x v="1"/>
    <n v="-23402879"/>
    <n v="-0.15601919333333336"/>
    <s v="90-110 minutes"/>
    <n v="-0.15601919333333333"/>
    <n v="3892693.5"/>
    <n v="0.11726928571428571"/>
    <x v="2"/>
  </r>
  <r>
    <s v="Beer League"/>
    <x v="113"/>
    <x v="293"/>
    <x v="72"/>
    <n v="2753"/>
    <n v="3"/>
    <n v="323"/>
    <n v="6"/>
    <n v="20"/>
    <n v="86"/>
    <n v="475000"/>
    <x v="121"/>
    <x v="347"/>
    <s v="Color"/>
    <x v="2"/>
    <s v="English"/>
    <x v="1"/>
    <s v="R"/>
    <x v="1"/>
    <n v="-2325000"/>
    <n v="-0.83035714285714279"/>
    <s v="&lt;90 minutes"/>
    <n v="-0.8303571428571429"/>
    <n v="1637763"/>
    <n v="0.19178668286445014"/>
    <x v="0"/>
  </r>
  <r>
    <s v="Beerfest"/>
    <x v="267"/>
    <x v="294"/>
    <x v="163"/>
    <n v="35345"/>
    <n v="422"/>
    <n v="0"/>
    <n v="6.3"/>
    <n v="91"/>
    <n v="110"/>
    <n v="19179969"/>
    <x v="122"/>
    <x v="348"/>
    <s v="Color"/>
    <x v="2"/>
    <s v="English"/>
    <x v="1"/>
    <s v="R"/>
    <x v="1"/>
    <n v="1679969"/>
    <n v="9.5998228571428479E-2"/>
    <s v="90-110 minutes"/>
    <n v="9.5998228571428576E-2"/>
    <n v="1637763"/>
    <n v="0.19178668286445014"/>
    <x v="1"/>
  </r>
  <r>
    <s v="Beetlejuice"/>
    <x v="234"/>
    <x v="151"/>
    <x v="147"/>
    <n v="1953"/>
    <n v="13000"/>
    <n v="15000"/>
    <n v="7.5"/>
    <n v="109"/>
    <n v="92"/>
    <n v="73326666"/>
    <x v="22"/>
    <x v="349"/>
    <s v="Color"/>
    <x v="2"/>
    <s v="English"/>
    <x v="1"/>
    <s v="PG"/>
    <x v="1"/>
    <n v="58326666"/>
    <n v="3.8884444"/>
    <s v="90-110 minutes"/>
    <n v="3.8884444"/>
    <n v="1637763"/>
    <n v="0.19178668286445014"/>
    <x v="1"/>
  </r>
  <r>
    <s v="Before I Go to Sleep"/>
    <x v="100"/>
    <x v="295"/>
    <x v="36"/>
    <n v="14617"/>
    <n v="17"/>
    <n v="11000"/>
    <n v="6.3"/>
    <n v="149"/>
    <n v="92"/>
    <n v="2963012"/>
    <x v="5"/>
    <x v="350"/>
    <s v="Color"/>
    <x v="1"/>
    <s v="English"/>
    <x v="4"/>
    <s v="R"/>
    <x v="1"/>
    <n v="-19036988"/>
    <n v="-0.86531763636363634"/>
    <s v="90-110 minutes"/>
    <n v="-0.86531763636363634"/>
    <n v="-434215.5"/>
    <n v="-0.10115100772200772"/>
    <x v="1"/>
  </r>
  <r>
    <s v="Before Midnight"/>
    <x v="268"/>
    <x v="95"/>
    <x v="164"/>
    <n v="328"/>
    <n v="0"/>
    <n v="62000"/>
    <n v="7.9"/>
    <n v="405"/>
    <n v="109"/>
    <n v="8114507"/>
    <x v="38"/>
    <x v="351"/>
    <s v="Color"/>
    <x v="1"/>
    <s v="English"/>
    <x v="1"/>
    <s v="R"/>
    <x v="1"/>
    <n v="5114507"/>
    <n v="1.7048356666666669"/>
    <s v="90-110 minutes"/>
    <n v="1.7048356666666666"/>
    <n v="-434215.5"/>
    <n v="-0.10115100772200772"/>
    <x v="0"/>
  </r>
  <r>
    <s v="Before Sunrise"/>
    <x v="269"/>
    <x v="95"/>
    <x v="165"/>
    <n v="36"/>
    <n v="0"/>
    <n v="22000"/>
    <n v="8.1"/>
    <n v="121"/>
    <n v="105"/>
    <n v="5400000"/>
    <x v="18"/>
    <x v="352"/>
    <s v="Color"/>
    <x v="1"/>
    <s v="English"/>
    <x v="1"/>
    <s v="R"/>
    <x v="1"/>
    <n v="2900000"/>
    <n v="1.1600000000000001"/>
    <s v="90-110 minutes"/>
    <n v="1.1599999999999999"/>
    <n v="-434215.5"/>
    <n v="-0.10115100772200772"/>
    <x v="0"/>
  </r>
  <r>
    <s v="Before Sunset"/>
    <x v="270"/>
    <x v="95"/>
    <x v="166"/>
    <n v="65"/>
    <n v="0"/>
    <n v="13000"/>
    <n v="8"/>
    <n v="211"/>
    <n v="80"/>
    <n v="5792822"/>
    <x v="123"/>
    <x v="353"/>
    <s v="Color"/>
    <x v="1"/>
    <s v="English"/>
    <x v="1"/>
    <s v="R"/>
    <x v="1"/>
    <n v="3092822"/>
    <n v="1.1454896296296297"/>
    <s v="&lt;90 minutes"/>
    <n v="1.1454896296296295"/>
    <n v="-434215.5"/>
    <n v="-0.10115100772200772"/>
    <x v="0"/>
  </r>
  <r>
    <s v="Begin Again"/>
    <x v="271"/>
    <x v="296"/>
    <x v="167"/>
    <n v="517"/>
    <n v="109"/>
    <n v="43000"/>
    <n v="7.4"/>
    <n v="283"/>
    <n v="104"/>
    <n v="16168741"/>
    <x v="4"/>
    <x v="354"/>
    <s v="Color"/>
    <x v="1"/>
    <s v="English"/>
    <x v="1"/>
    <s v="R"/>
    <x v="1"/>
    <n v="8168741"/>
    <n v="1.0210926250000001"/>
    <s v="90-110 minutes"/>
    <n v="1.0210926250000001"/>
    <n v="-434215.5"/>
    <n v="-0.10115100772200772"/>
    <x v="0"/>
  </r>
  <r>
    <s v="Beginners"/>
    <x v="272"/>
    <x v="297"/>
    <x v="1"/>
    <n v="2016"/>
    <n v="101"/>
    <n v="15000"/>
    <n v="7.2"/>
    <n v="261"/>
    <n v="105"/>
    <n v="5776314"/>
    <x v="124"/>
    <x v="355"/>
    <s v="Color"/>
    <x v="2"/>
    <s v="English"/>
    <x v="1"/>
    <s v="R"/>
    <x v="1"/>
    <n v="2576314"/>
    <n v="0.805098125"/>
    <s v="90-110 minutes"/>
    <n v="0.805098125"/>
    <n v="1637763"/>
    <n v="0.19178668286445014"/>
    <x v="0"/>
  </r>
  <r>
    <s v="Behind Enemy Lines"/>
    <x v="225"/>
    <x v="70"/>
    <x v="33"/>
    <n v="2544"/>
    <n v="212"/>
    <n v="0"/>
    <n v="6.4"/>
    <n v="131"/>
    <n v="106"/>
    <n v="59068786"/>
    <x v="33"/>
    <x v="356"/>
    <s v="Color"/>
    <x v="5"/>
    <s v="English"/>
    <x v="1"/>
    <s v="PG-13"/>
    <x v="1"/>
    <n v="19068786"/>
    <n v="0.47671964999999994"/>
    <s v="90-110 minutes"/>
    <n v="0.47671964999999999"/>
    <n v="-1289919.5"/>
    <n v="-4.8151417500000002E-2"/>
    <x v="2"/>
  </r>
  <r>
    <s v="Being John Malkovich"/>
    <x v="273"/>
    <x v="124"/>
    <x v="168"/>
    <n v="1171"/>
    <n v="0"/>
    <n v="0"/>
    <n v="7.8"/>
    <n v="242"/>
    <n v="112"/>
    <n v="22858926"/>
    <x v="20"/>
    <x v="357"/>
    <s v="Color"/>
    <x v="2"/>
    <s v="English"/>
    <x v="1"/>
    <s v="R"/>
    <x v="1"/>
    <n v="9858926"/>
    <n v="0.75837892307692312"/>
    <s v="111-130 minutes"/>
    <n v="0.75837892307692312"/>
    <n v="1637763"/>
    <n v="0.19178668286445014"/>
    <x v="0"/>
  </r>
  <r>
    <s v="Being Julia"/>
    <x v="237"/>
    <x v="298"/>
    <x v="150"/>
    <n v="847"/>
    <n v="109"/>
    <n v="562"/>
    <n v="7.1"/>
    <n v="93"/>
    <n v="104"/>
    <n v="7739049"/>
    <x v="7"/>
    <x v="358"/>
    <s v="Color"/>
    <x v="2"/>
    <s v="English"/>
    <x v="14"/>
    <s v="R"/>
    <x v="1"/>
    <n v="-10260951"/>
    <n v="-0.57005283333333334"/>
    <s v="90-110 minutes"/>
    <n v="-0.57005283333333334"/>
    <n v="1637763"/>
    <n v="0.19178668286445014"/>
    <x v="1"/>
  </r>
  <r>
    <s v="Bella"/>
    <x v="274"/>
    <x v="299"/>
    <x v="138"/>
    <n v="2747"/>
    <n v="38"/>
    <n v="0"/>
    <n v="7.4"/>
    <n v="60"/>
    <n v="91"/>
    <n v="8108247"/>
    <x v="115"/>
    <x v="359"/>
    <s v="Color"/>
    <x v="1"/>
    <s v="English"/>
    <x v="1"/>
    <s v="PG-13"/>
    <x v="1"/>
    <n v="4808247"/>
    <n v="1.4570445454545453"/>
    <s v="90-110 minutes"/>
    <n v="1.4570445454545455"/>
    <n v="-434215.5"/>
    <n v="-0.10115100772200772"/>
    <x v="0"/>
  </r>
  <r>
    <s v="Beloved"/>
    <x v="275"/>
    <x v="300"/>
    <x v="169"/>
    <n v="2397"/>
    <n v="438"/>
    <n v="853"/>
    <n v="5.9"/>
    <n v="78"/>
    <n v="172"/>
    <n v="22843047"/>
    <x v="27"/>
    <x v="360"/>
    <s v="Color"/>
    <x v="1"/>
    <s v="English"/>
    <x v="1"/>
    <s v="R"/>
    <x v="1"/>
    <n v="-32156953"/>
    <n v="-0.58467187272727272"/>
    <s v="&gt;150 minutes"/>
    <n v="-0.58467187272727272"/>
    <n v="-434215.5"/>
    <n v="-0.10115100772200772"/>
    <x v="2"/>
  </r>
  <r>
    <s v="Bend It Like Beckham"/>
    <x v="69"/>
    <x v="301"/>
    <x v="42"/>
    <n v="2201"/>
    <n v="98"/>
    <n v="0"/>
    <n v="6.7"/>
    <n v="161"/>
    <n v="112"/>
    <n v="32541719"/>
    <x v="125"/>
    <x v="31"/>
    <s v="Color"/>
    <x v="2"/>
    <s v="English"/>
    <x v="4"/>
    <s v="PG-13"/>
    <x v="1"/>
    <n v="29041560"/>
    <n v="8.297211640956883"/>
    <s v="111-130 minutes"/>
    <n v="8.297211640956883"/>
    <n v="1637763"/>
    <n v="0.19178668286445014"/>
    <x v="0"/>
  </r>
  <r>
    <s v="Benji"/>
    <x v="276"/>
    <x v="302"/>
    <x v="170"/>
    <n v="1090"/>
    <n v="24"/>
    <n v="816"/>
    <n v="6.1"/>
    <n v="5"/>
    <n v="86"/>
    <n v="39552600"/>
    <x v="58"/>
    <x v="361"/>
    <s v="Color"/>
    <x v="3"/>
    <s v="English"/>
    <x v="1"/>
    <s v="G"/>
    <x v="1"/>
    <n v="39052600"/>
    <n v="78.105199999999996"/>
    <s v="&lt;90 minutes"/>
    <n v="78.105199999999996"/>
    <n v="3892693.5"/>
    <n v="0.11726928571428571"/>
    <x v="0"/>
  </r>
  <r>
    <s v="Beowulf"/>
    <x v="62"/>
    <x v="63"/>
    <x v="12"/>
    <n v="31523"/>
    <n v="0"/>
    <n v="3000"/>
    <n v="6.3"/>
    <n v="287"/>
    <n v="115"/>
    <n v="82161969"/>
    <x v="90"/>
    <x v="362"/>
    <s v="Color"/>
    <x v="5"/>
    <s v="English"/>
    <x v="1"/>
    <s v="PG-13"/>
    <x v="1"/>
    <n v="-67838031"/>
    <n v="-0.45225353999999995"/>
    <s v="111-130 minutes"/>
    <n v="-0.45225354000000001"/>
    <n v="-1289919.5"/>
    <n v="-4.8151417500000002E-2"/>
    <x v="2"/>
  </r>
  <r>
    <s v="Bernie"/>
    <x v="277"/>
    <x v="95"/>
    <x v="6"/>
    <n v="11328"/>
    <n v="0"/>
    <n v="15000"/>
    <n v="6.8"/>
    <n v="231"/>
    <n v="99"/>
    <n v="9203192"/>
    <x v="40"/>
    <x v="363"/>
    <s v="Color"/>
    <x v="2"/>
    <s v="English"/>
    <x v="1"/>
    <s v="PG-13"/>
    <x v="1"/>
    <n v="4203192"/>
    <n v="0.84063840000000001"/>
    <s v="90-110 minutes"/>
    <n v="0.84063840000000001"/>
    <n v="1637763"/>
    <n v="0.19178668286445014"/>
    <x v="0"/>
  </r>
  <r>
    <s v="Best in Show"/>
    <x v="278"/>
    <x v="303"/>
    <x v="171"/>
    <n v="4611"/>
    <n v="378"/>
    <n v="0"/>
    <n v="7.5"/>
    <n v="119"/>
    <n v="90"/>
    <n v="18621249"/>
    <x v="16"/>
    <x v="364"/>
    <s v="Color"/>
    <x v="2"/>
    <s v="English"/>
    <x v="1"/>
    <s v="PG-13"/>
    <x v="1"/>
    <n v="12621249"/>
    <n v="2.1035415"/>
    <s v="90-110 minutes"/>
    <n v="2.1035415"/>
    <n v="1637763"/>
    <n v="0.19178668286445014"/>
    <x v="0"/>
  </r>
  <r>
    <s v="Better Luck Tomorrow"/>
    <x v="279"/>
    <x v="304"/>
    <x v="172"/>
    <n v="139"/>
    <n v="681"/>
    <n v="661"/>
    <n v="7.2"/>
    <n v="51"/>
    <n v="98"/>
    <n v="3799339"/>
    <x v="80"/>
    <x v="365"/>
    <s v="Color"/>
    <x v="4"/>
    <s v="English"/>
    <x v="1"/>
    <s v="R"/>
    <x v="1"/>
    <n v="3549339"/>
    <n v="14.197355999999999"/>
    <s v="90-110 minutes"/>
    <n v="14.197355999999999"/>
    <n v="-74533.5"/>
    <n v="-7.4856785714285719E-3"/>
    <x v="0"/>
  </r>
  <r>
    <s v="Beverly Hills Chihuahua"/>
    <x v="280"/>
    <x v="305"/>
    <x v="3"/>
    <n v="4729"/>
    <n v="67"/>
    <n v="0"/>
    <n v="3.7"/>
    <n v="100"/>
    <n v="91"/>
    <n v="94497271"/>
    <x v="6"/>
    <x v="366"/>
    <s v="Color"/>
    <x v="3"/>
    <s v="English"/>
    <x v="1"/>
    <s v="PG"/>
    <x v="1"/>
    <n v="74497271"/>
    <n v="3.7248635500000002"/>
    <s v="90-110 minutes"/>
    <n v="3.7248635499999998"/>
    <n v="3892693.5"/>
    <n v="0.11726928571428571"/>
    <x v="1"/>
  </r>
  <r>
    <s v="Beverly Hills Cop"/>
    <x v="281"/>
    <x v="306"/>
    <x v="135"/>
    <n v="3464"/>
    <n v="102"/>
    <n v="0"/>
    <n v="7.3"/>
    <n v="94"/>
    <n v="105"/>
    <n v="234760500"/>
    <x v="56"/>
    <x v="367"/>
    <s v="Color"/>
    <x v="5"/>
    <s v="English"/>
    <x v="1"/>
    <s v="R"/>
    <x v="1"/>
    <n v="220760500"/>
    <n v="15.768607142857142"/>
    <s v="90-110 minutes"/>
    <n v="15.768607142857142"/>
    <n v="-1289919.5"/>
    <n v="-4.8151417500000002E-2"/>
    <x v="1"/>
  </r>
  <r>
    <s v="Beverly Hills Cop II"/>
    <x v="282"/>
    <x v="307"/>
    <x v="173"/>
    <n v="4121"/>
    <n v="12000"/>
    <n v="0"/>
    <n v="6.4"/>
    <n v="50"/>
    <n v="100"/>
    <n v="153665036"/>
    <x v="25"/>
    <x v="368"/>
    <s v="Color"/>
    <x v="5"/>
    <s v="English"/>
    <x v="1"/>
    <s v="R"/>
    <x v="1"/>
    <n v="125665036"/>
    <n v="4.4880370000000003"/>
    <s v="90-110 minutes"/>
    <n v="4.4880370000000003"/>
    <n v="-1289919.5"/>
    <n v="-4.8151417500000002E-2"/>
    <x v="1"/>
  </r>
  <r>
    <s v="Beverly Hills Cop III"/>
    <x v="283"/>
    <x v="204"/>
    <x v="174"/>
    <n v="1093"/>
    <n v="644"/>
    <n v="669"/>
    <n v="5.5"/>
    <n v="36"/>
    <n v="104"/>
    <n v="42610000"/>
    <x v="27"/>
    <x v="369"/>
    <s v="Color"/>
    <x v="5"/>
    <s v="English"/>
    <x v="1"/>
    <s v="R"/>
    <x v="1"/>
    <n v="-12390000"/>
    <n v="-0.22527272727272729"/>
    <s v="90-110 minutes"/>
    <n v="-0.22527272727272726"/>
    <n v="-1289919.5"/>
    <n v="-4.8151417500000002E-2"/>
    <x v="2"/>
  </r>
  <r>
    <s v="Beyond Borders"/>
    <x v="82"/>
    <x v="308"/>
    <x v="6"/>
    <n v="12947"/>
    <n v="258"/>
    <n v="0"/>
    <n v="6.5"/>
    <n v="54"/>
    <n v="127"/>
    <n v="4426297"/>
    <x v="19"/>
    <x v="370"/>
    <s v="Color"/>
    <x v="3"/>
    <s v="English"/>
    <x v="1"/>
    <s v="R"/>
    <x v="1"/>
    <n v="-30573703"/>
    <n v="-0.87353437142857149"/>
    <s v="111-130 minutes"/>
    <n v="-0.87353437142857138"/>
    <n v="3892693.5"/>
    <n v="0.11726928571428571"/>
    <x v="1"/>
  </r>
  <r>
    <s v="Beyond the Black Rainbow"/>
    <x v="284"/>
    <x v="309"/>
    <x v="175"/>
    <n v="645"/>
    <n v="22"/>
    <n v="0"/>
    <n v="6.1"/>
    <n v="97"/>
    <n v="110"/>
    <n v="56129"/>
    <x v="126"/>
    <x v="371"/>
    <s v="Color"/>
    <x v="11"/>
    <s v="English"/>
    <x v="14"/>
    <s v="R"/>
    <x v="1"/>
    <n v="-1043871"/>
    <n v="-0.94897363636363641"/>
    <s v="90-110 minutes"/>
    <n v="-0.94897363636363641"/>
    <m/>
    <m/>
    <x v="0"/>
  </r>
  <r>
    <s v="Beyond the Lights"/>
    <x v="183"/>
    <x v="310"/>
    <x v="114"/>
    <n v="3110"/>
    <n v="107"/>
    <n v="0"/>
    <n v="6.9"/>
    <n v="71"/>
    <n v="116"/>
    <n v="14612840"/>
    <x v="46"/>
    <x v="372"/>
    <s v="Color"/>
    <x v="1"/>
    <s v="English"/>
    <x v="1"/>
    <s v="PG-13"/>
    <x v="1"/>
    <n v="7612840"/>
    <n v="1.0875485714285715"/>
    <s v="111-130 minutes"/>
    <n v="1.0875485714285715"/>
    <n v="-434215.5"/>
    <n v="-0.10115100772200772"/>
    <x v="0"/>
  </r>
  <r>
    <s v="Beyond the Mat"/>
    <x v="285"/>
    <x v="311"/>
    <x v="176"/>
    <n v="194"/>
    <n v="6"/>
    <n v="491"/>
    <n v="7.6"/>
    <n v="70"/>
    <n v="108"/>
    <n v="2047570"/>
    <x v="58"/>
    <x v="373"/>
    <s v="Color"/>
    <x v="6"/>
    <s v="English"/>
    <x v="1"/>
    <s v="R"/>
    <x v="1"/>
    <n v="1547570"/>
    <n v="3.0951399999999998"/>
    <s v="90-110 minutes"/>
    <n v="3.0951399999999998"/>
    <n v="-1289919.5"/>
    <n v="-4.8151417500000002E-2"/>
    <x v="0"/>
  </r>
  <r>
    <s v="Beyond the Sea"/>
    <x v="23"/>
    <x v="143"/>
    <x v="12"/>
    <n v="23689"/>
    <n v="18000"/>
    <n v="0"/>
    <n v="6.7"/>
    <n v="113"/>
    <n v="118"/>
    <n v="6144806"/>
    <x v="95"/>
    <x v="374"/>
    <s v="Black and White"/>
    <x v="6"/>
    <s v="English"/>
    <x v="1"/>
    <s v="PG-13"/>
    <x v="1"/>
    <n v="-16855194"/>
    <n v="-0.73283452173913044"/>
    <s v="111-130 minutes"/>
    <n v="-0.73283452173913044"/>
    <n v="-1289919.5"/>
    <n v="-4.8151417500000002E-2"/>
    <x v="1"/>
  </r>
  <r>
    <s v="Beyond the Valley of the Dolls"/>
    <x v="286"/>
    <x v="312"/>
    <x v="177"/>
    <n v="731"/>
    <n v="199"/>
    <n v="0"/>
    <n v="6.2"/>
    <n v="101"/>
    <n v="109"/>
    <n v="9000000"/>
    <x v="127"/>
    <x v="375"/>
    <s v="Color"/>
    <x v="2"/>
    <s v="English"/>
    <x v="1"/>
    <s v="X"/>
    <x v="1"/>
    <n v="8100000"/>
    <n v="9"/>
    <s v="90-110 minutes"/>
    <n v="9"/>
    <n v="1637763"/>
    <n v="0.19178668286445014"/>
    <x v="0"/>
  </r>
  <r>
    <s v="Bicentennial Man"/>
    <x v="133"/>
    <x v="313"/>
    <x v="85"/>
    <n v="55254"/>
    <n v="0"/>
    <n v="0"/>
    <n v="6.8"/>
    <n v="93"/>
    <n v="132"/>
    <n v="58220776"/>
    <x v="61"/>
    <x v="376"/>
    <s v="Color"/>
    <x v="2"/>
    <s v="English"/>
    <x v="1"/>
    <s v="PG"/>
    <x v="1"/>
    <n v="-41779224"/>
    <n v="-0.41779224000000004"/>
    <s v="131-150 minutes"/>
    <n v="-0.41779223999999998"/>
    <n v="1637763"/>
    <n v="0.19178668286445014"/>
    <x v="2"/>
  </r>
  <r>
    <s v="Big"/>
    <x v="76"/>
    <x v="76"/>
    <x v="47"/>
    <n v="28018"/>
    <n v="545"/>
    <n v="0"/>
    <n v="7.3"/>
    <n v="99"/>
    <n v="130"/>
    <n v="114968774"/>
    <x v="7"/>
    <x v="377"/>
    <s v="Color"/>
    <x v="2"/>
    <s v="English"/>
    <x v="1"/>
    <s v="PG"/>
    <x v="1"/>
    <n v="96968774"/>
    <n v="5.3871541111111112"/>
    <s v="111-130 minutes"/>
    <n v="5.3871541111111112"/>
    <n v="1637763"/>
    <n v="0.19178668286445014"/>
    <x v="1"/>
  </r>
  <r>
    <s v="Big Daddy"/>
    <x v="29"/>
    <x v="314"/>
    <x v="20"/>
    <n v="26760"/>
    <n v="221"/>
    <n v="0"/>
    <n v="6.4"/>
    <n v="112"/>
    <n v="93"/>
    <n v="163479795"/>
    <x v="128"/>
    <x v="378"/>
    <s v="Color"/>
    <x v="2"/>
    <s v="English"/>
    <x v="1"/>
    <s v="PG-13"/>
    <x v="1"/>
    <n v="129279795"/>
    <n v="3.7801109649122804"/>
    <s v="90-110 minutes"/>
    <n v="3.7801109649122808"/>
    <n v="1637763"/>
    <n v="0.19178668286445014"/>
    <x v="1"/>
  </r>
  <r>
    <s v="Big Eyes"/>
    <x v="287"/>
    <x v="151"/>
    <x v="6"/>
    <n v="12418"/>
    <n v="13000"/>
    <n v="20000"/>
    <n v="7"/>
    <n v="325"/>
    <n v="106"/>
    <n v="14479776"/>
    <x v="42"/>
    <x v="379"/>
    <s v="Color"/>
    <x v="6"/>
    <s v="English"/>
    <x v="1"/>
    <s v="PG-13"/>
    <x v="1"/>
    <n v="4479776"/>
    <n v="0.44797759999999998"/>
    <s v="90-110 minutes"/>
    <n v="0.44797759999999998"/>
    <n v="-1289919.5"/>
    <n v="-4.8151417500000002E-2"/>
    <x v="0"/>
  </r>
  <r>
    <s v="Big Fat Liar"/>
    <x v="288"/>
    <x v="315"/>
    <x v="178"/>
    <n v="3707"/>
    <n v="189"/>
    <n v="896"/>
    <n v="5.4"/>
    <n v="69"/>
    <n v="88"/>
    <n v="47811275"/>
    <x v="22"/>
    <x v="380"/>
    <s v="Color"/>
    <x v="3"/>
    <s v="English"/>
    <x v="1"/>
    <s v="PG"/>
    <x v="1"/>
    <n v="32811275"/>
    <n v="2.1874183333333335"/>
    <s v="&lt;90 minutes"/>
    <n v="2.1874183333333335"/>
    <n v="3892693.5"/>
    <n v="0.11726928571428571"/>
    <x v="1"/>
  </r>
  <r>
    <s v="Big Fish"/>
    <x v="29"/>
    <x v="151"/>
    <x v="20"/>
    <n v="16138"/>
    <n v="13000"/>
    <n v="26000"/>
    <n v="8"/>
    <n v="235"/>
    <n v="125"/>
    <n v="66257002"/>
    <x v="68"/>
    <x v="381"/>
    <s v="Color"/>
    <x v="3"/>
    <s v="English"/>
    <x v="1"/>
    <s v="PG-13"/>
    <x v="1"/>
    <n v="-3742998"/>
    <n v="-5.3471399999999947E-2"/>
    <s v="111-130 minutes"/>
    <n v="-5.3471400000000002E-2"/>
    <n v="3892693.5"/>
    <n v="0.11726928571428571"/>
    <x v="2"/>
  </r>
  <r>
    <s v="Big Hero 6"/>
    <x v="289"/>
    <x v="316"/>
    <x v="179"/>
    <n v="2963"/>
    <n v="38"/>
    <n v="41000"/>
    <n v="7.9"/>
    <n v="384"/>
    <n v="102"/>
    <n v="222487711"/>
    <x v="129"/>
    <x v="382"/>
    <s v="Color"/>
    <x v="5"/>
    <s v="English"/>
    <x v="1"/>
    <s v="PG"/>
    <x v="1"/>
    <n v="57487711"/>
    <n v="0.34841036969696959"/>
    <s v="90-110 minutes"/>
    <n v="0.3484103696969697"/>
    <n v="-1289919.5"/>
    <n v="-4.8151417500000002E-2"/>
    <x v="2"/>
  </r>
  <r>
    <s v="Big Miracle"/>
    <x v="290"/>
    <x v="317"/>
    <x v="180"/>
    <n v="1702"/>
    <n v="42"/>
    <n v="0"/>
    <n v="6.5"/>
    <n v="125"/>
    <n v="107"/>
    <n v="20113965"/>
    <x v="33"/>
    <x v="383"/>
    <s v="Color"/>
    <x v="6"/>
    <s v="English"/>
    <x v="1"/>
    <s v="PG"/>
    <x v="1"/>
    <n v="-19886035"/>
    <n v="-0.49715087499999999"/>
    <s v="90-110 minutes"/>
    <n v="-0.49715087499999999"/>
    <n v="-1289919.5"/>
    <n v="-4.8151417500000002E-2"/>
    <x v="2"/>
  </r>
  <r>
    <s v="Big Momma's House"/>
    <x v="211"/>
    <x v="305"/>
    <x v="133"/>
    <n v="1790"/>
    <n v="67"/>
    <n v="1000"/>
    <n v="5.0999999999999996"/>
    <n v="100"/>
    <n v="99"/>
    <n v="117559438"/>
    <x v="23"/>
    <x v="384"/>
    <s v="Color"/>
    <x v="5"/>
    <s v="English"/>
    <x v="1"/>
    <s v="PG-13"/>
    <x v="1"/>
    <n v="87559438"/>
    <n v="2.9186479333333333"/>
    <s v="90-110 minutes"/>
    <n v="2.9186479333333333"/>
    <n v="-1289919.5"/>
    <n v="-4.8151417500000002E-2"/>
    <x v="1"/>
  </r>
  <r>
    <s v="Big Momma's House 2"/>
    <x v="291"/>
    <x v="318"/>
    <x v="19"/>
    <n v="19334"/>
    <n v="14"/>
    <n v="663"/>
    <n v="4.5999999999999996"/>
    <n v="65"/>
    <n v="99"/>
    <n v="70163652"/>
    <x v="33"/>
    <x v="385"/>
    <s v="Color"/>
    <x v="2"/>
    <s v="English"/>
    <x v="1"/>
    <s v="PG-13"/>
    <x v="1"/>
    <n v="30163652"/>
    <n v="0.75409130000000002"/>
    <s v="90-110 minutes"/>
    <n v="0.75409130000000002"/>
    <n v="1637763"/>
    <n v="0.19178668286445014"/>
    <x v="2"/>
  </r>
  <r>
    <s v="Big Mommas: Like Father, Like Son"/>
    <x v="292"/>
    <x v="318"/>
    <x v="181"/>
    <n v="3500"/>
    <n v="14"/>
    <n v="0"/>
    <n v="4.4000000000000004"/>
    <n v="88"/>
    <n v="113"/>
    <n v="37911876"/>
    <x v="28"/>
    <x v="386"/>
    <s v="Color"/>
    <x v="5"/>
    <s v="English"/>
    <x v="1"/>
    <s v="PG-13"/>
    <x v="1"/>
    <n v="5911876"/>
    <n v="0.18474612499999998"/>
    <s v="111-130 minutes"/>
    <n v="0.18474612500000001"/>
    <n v="-1289919.5"/>
    <n v="-4.8151417500000002E-2"/>
    <x v="1"/>
  </r>
  <r>
    <s v="Big Trouble"/>
    <x v="155"/>
    <x v="319"/>
    <x v="6"/>
    <n v="13917"/>
    <n v="188"/>
    <n v="892"/>
    <n v="6.5"/>
    <n v="87"/>
    <n v="74"/>
    <n v="7262288"/>
    <x v="33"/>
    <x v="380"/>
    <s v="Color"/>
    <x v="2"/>
    <s v="English"/>
    <x v="1"/>
    <s v="PG-13"/>
    <x v="1"/>
    <n v="-32737712"/>
    <n v="-0.81844280000000003"/>
    <s v="&lt;90 minutes"/>
    <n v="-0.81844280000000003"/>
    <n v="1637763"/>
    <n v="0.19178668286445014"/>
    <x v="2"/>
  </r>
  <r>
    <s v="Big Trouble in Little China"/>
    <x v="34"/>
    <x v="320"/>
    <x v="25"/>
    <n v="896"/>
    <n v="0"/>
    <n v="19000"/>
    <n v="7.3"/>
    <n v="180"/>
    <n v="99"/>
    <n v="11100000"/>
    <x v="9"/>
    <x v="387"/>
    <s v="Color"/>
    <x v="5"/>
    <s v="English"/>
    <x v="1"/>
    <s v="PG-13"/>
    <x v="1"/>
    <n v="-13900000"/>
    <n v="-0.55600000000000005"/>
    <s v="90-110 minutes"/>
    <n v="-0.55600000000000005"/>
    <n v="-1289919.5"/>
    <n v="-4.8151417500000002E-2"/>
    <x v="1"/>
  </r>
  <r>
    <s v="Bill &amp; Ted's Bogus Journey"/>
    <x v="46"/>
    <x v="321"/>
    <x v="12"/>
    <n v="20188"/>
    <n v="12"/>
    <n v="0"/>
    <n v="6.2"/>
    <n v="43"/>
    <n v="93"/>
    <n v="38037513"/>
    <x v="6"/>
    <x v="388"/>
    <s v="Color"/>
    <x v="3"/>
    <s v="English"/>
    <x v="1"/>
    <s v="PG"/>
    <x v="1"/>
    <n v="18037513"/>
    <n v="0.90187565000000003"/>
    <s v="90-110 minutes"/>
    <n v="0.90187565000000003"/>
    <n v="3892693.5"/>
    <n v="0.11726928571428571"/>
    <x v="1"/>
  </r>
  <r>
    <s v="Bill &amp; Ted's Excellent Adventure"/>
    <x v="46"/>
    <x v="322"/>
    <x v="12"/>
    <n v="20795"/>
    <n v="65"/>
    <n v="0"/>
    <n v="6.9"/>
    <n v="81"/>
    <n v="90"/>
    <n v="40485039"/>
    <x v="42"/>
    <x v="389"/>
    <s v="Color"/>
    <x v="3"/>
    <s v="English"/>
    <x v="1"/>
    <s v="PG"/>
    <x v="1"/>
    <n v="30485039"/>
    <n v="3.0485039"/>
    <s v="90-110 minutes"/>
    <n v="3.0485039"/>
    <n v="3892693.5"/>
    <n v="0.11726928571428571"/>
    <x v="0"/>
  </r>
  <r>
    <s v="Billy Elliot"/>
    <x v="293"/>
    <x v="323"/>
    <x v="182"/>
    <n v="1122"/>
    <n v="335"/>
    <n v="0"/>
    <n v="7.7"/>
    <n v="151"/>
    <n v="110"/>
    <n v="21994911"/>
    <x v="40"/>
    <x v="390"/>
    <s v="Color"/>
    <x v="1"/>
    <s v="English"/>
    <x v="4"/>
    <s v="R"/>
    <x v="1"/>
    <n v="16994911"/>
    <n v="3.3989821999999998"/>
    <s v="90-110 minutes"/>
    <n v="3.3989821999999998"/>
    <n v="-434215.5"/>
    <n v="-0.10115100772200772"/>
    <x v="0"/>
  </r>
  <r>
    <s v="Birdman or (The Unexpected Virtue of Ignorance)"/>
    <x v="157"/>
    <x v="25"/>
    <x v="47"/>
    <n v="21668"/>
    <n v="0"/>
    <n v="114000"/>
    <n v="7.8"/>
    <n v="588"/>
    <n v="119"/>
    <n v="42335698"/>
    <x v="7"/>
    <x v="391"/>
    <s v="Color"/>
    <x v="2"/>
    <s v="English"/>
    <x v="1"/>
    <s v="R"/>
    <x v="1"/>
    <n v="24335698"/>
    <n v="1.3519832222222221"/>
    <s v="111-130 minutes"/>
    <n v="1.3519832222222221"/>
    <n v="1637763"/>
    <n v="0.19178668286445014"/>
    <x v="1"/>
  </r>
  <r>
    <s v="Birth"/>
    <x v="294"/>
    <x v="324"/>
    <x v="183"/>
    <n v="2295"/>
    <n v="143"/>
    <n v="0"/>
    <n v="6.1"/>
    <n v="167"/>
    <n v="100"/>
    <n v="5005883"/>
    <x v="6"/>
    <x v="392"/>
    <s v="Color"/>
    <x v="1"/>
    <s v="English"/>
    <x v="1"/>
    <s v="R"/>
    <x v="1"/>
    <n v="-14994117"/>
    <n v="-0.74970585000000001"/>
    <s v="90-110 minutes"/>
    <n v="-0.74970585000000001"/>
    <n v="-434215.5"/>
    <n v="-0.10115100772200772"/>
    <x v="1"/>
  </r>
  <r>
    <s v="Birthday Girl"/>
    <x v="295"/>
    <x v="325"/>
    <x v="31"/>
    <n v="1775"/>
    <n v="16"/>
    <n v="618"/>
    <n v="6.1"/>
    <n v="111"/>
    <n v="93"/>
    <n v="4919896"/>
    <x v="20"/>
    <x v="393"/>
    <s v="Color"/>
    <x v="2"/>
    <s v="English"/>
    <x v="4"/>
    <s v="R"/>
    <x v="1"/>
    <n v="-8080104"/>
    <n v="-0.6215464615384616"/>
    <s v="90-110 minutes"/>
    <n v="-0.62154646153846149"/>
    <n v="1637763"/>
    <n v="0.19178668286445014"/>
    <x v="0"/>
  </r>
  <r>
    <s v="Black Book"/>
    <x v="296"/>
    <x v="326"/>
    <x v="3"/>
    <n v="2590"/>
    <n v="719"/>
    <n v="0"/>
    <n v="7.8"/>
    <n v="231"/>
    <n v="145"/>
    <n v="4398392"/>
    <x v="130"/>
    <x v="394"/>
    <s v="Color"/>
    <x v="1"/>
    <s v="Dutch"/>
    <x v="19"/>
    <s v="R"/>
    <x v="0"/>
    <n v="-16601608"/>
    <n v="-0.79055276190476187"/>
    <s v="131-150 minutes"/>
    <n v="-0.79055276190476187"/>
    <n v="-434215.5"/>
    <n v="-0.10115100772200772"/>
    <x v="1"/>
  </r>
  <r>
    <s v="Black Christmas"/>
    <x v="297"/>
    <x v="327"/>
    <x v="184"/>
    <n v="1611"/>
    <n v="17"/>
    <n v="0"/>
    <n v="4.5"/>
    <n v="186"/>
    <n v="94"/>
    <n v="16235293"/>
    <x v="75"/>
    <x v="395"/>
    <s v="Color"/>
    <x v="0"/>
    <s v="English"/>
    <x v="1"/>
    <s v="R"/>
    <x v="1"/>
    <n v="7235293"/>
    <n v="0.80392144444444447"/>
    <s v="90-110 minutes"/>
    <n v="0.80392144444444447"/>
    <n v="16235088"/>
    <n v="1.1909079499999999"/>
    <x v="0"/>
  </r>
  <r>
    <s v="Black Hawk Down"/>
    <x v="3"/>
    <x v="71"/>
    <x v="3"/>
    <n v="4270"/>
    <n v="0"/>
    <n v="10000"/>
    <n v="7.7"/>
    <n v="200"/>
    <n v="152"/>
    <n v="108638745"/>
    <x v="48"/>
    <x v="396"/>
    <s v="Color"/>
    <x v="1"/>
    <s v="English"/>
    <x v="1"/>
    <s v="R"/>
    <x v="1"/>
    <n v="16638745"/>
    <n v="0.18085592391304339"/>
    <s v="&gt;150 minutes"/>
    <n v="0.18085592391304348"/>
    <n v="-434215.5"/>
    <n v="-0.10115100772200772"/>
    <x v="2"/>
  </r>
  <r>
    <s v="Black Knight"/>
    <x v="298"/>
    <x v="2"/>
    <x v="1"/>
    <n v="2643"/>
    <n v="19"/>
    <n v="0"/>
    <n v="4.8"/>
    <n v="46"/>
    <n v="95"/>
    <n v="33422806"/>
    <x v="21"/>
    <x v="397"/>
    <s v="Color"/>
    <x v="3"/>
    <s v="English"/>
    <x v="1"/>
    <s v="PG-13"/>
    <x v="1"/>
    <n v="-16577194"/>
    <n v="-0.33154388000000001"/>
    <s v="90-110 minutes"/>
    <n v="-0.33154388000000001"/>
    <n v="3892693.5"/>
    <n v="0.11726928571428571"/>
    <x v="2"/>
  </r>
  <r>
    <s v="Black Mass"/>
    <x v="86"/>
    <x v="328"/>
    <x v="53"/>
    <n v="63769"/>
    <n v="108"/>
    <n v="44000"/>
    <n v="7"/>
    <n v="391"/>
    <n v="123"/>
    <n v="62563543"/>
    <x v="119"/>
    <x v="398"/>
    <s v="Color"/>
    <x v="6"/>
    <s v="English"/>
    <x v="1"/>
    <s v="R"/>
    <x v="1"/>
    <n v="9563543"/>
    <n v="0.18044420754716972"/>
    <s v="111-130 minutes"/>
    <n v="0.1804442075471698"/>
    <n v="-1289919.5"/>
    <n v="-4.8151417500000002E-2"/>
    <x v="2"/>
  </r>
  <r>
    <s v="Black Nativity"/>
    <x v="299"/>
    <x v="329"/>
    <x v="185"/>
    <n v="1373"/>
    <n v="148"/>
    <n v="0"/>
    <n v="4.4000000000000004"/>
    <n v="40"/>
    <n v="93"/>
    <n v="7017178"/>
    <x v="122"/>
    <x v="399"/>
    <s v="Color"/>
    <x v="1"/>
    <s v="English"/>
    <x v="1"/>
    <s v="PG"/>
    <x v="1"/>
    <n v="-10482822"/>
    <n v="-0.59901840000000006"/>
    <s v="90-110 minutes"/>
    <n v="-0.59901839999999995"/>
    <n v="-434215.5"/>
    <n v="-0.10115100772200772"/>
    <x v="1"/>
  </r>
  <r>
    <s v="Black or White"/>
    <x v="300"/>
    <x v="330"/>
    <x v="1"/>
    <n v="3745"/>
    <n v="57"/>
    <n v="0"/>
    <n v="6.6"/>
    <n v="91"/>
    <n v="121"/>
    <n v="21569041"/>
    <x v="75"/>
    <x v="400"/>
    <s v="Color"/>
    <x v="1"/>
    <s v="English"/>
    <x v="1"/>
    <s v="PG-13"/>
    <x v="1"/>
    <n v="12569041"/>
    <n v="1.396560111111111"/>
    <s v="111-130 minutes"/>
    <n v="1.396560111111111"/>
    <n v="-434215.5"/>
    <n v="-0.10115100772200772"/>
    <x v="0"/>
  </r>
  <r>
    <s v="Black Rain"/>
    <x v="301"/>
    <x v="71"/>
    <x v="26"/>
    <n v="1748"/>
    <n v="0"/>
    <n v="0"/>
    <n v="6.6"/>
    <n v="63"/>
    <n v="125"/>
    <n v="45645204"/>
    <x v="23"/>
    <x v="401"/>
    <s v="Color"/>
    <x v="5"/>
    <s v="English"/>
    <x v="1"/>
    <s v="R"/>
    <x v="1"/>
    <n v="15645204"/>
    <n v="0.52150680000000005"/>
    <s v="111-130 minutes"/>
    <n v="0.52150680000000005"/>
    <n v="-1289919.5"/>
    <n v="-4.8151417500000002E-2"/>
    <x v="1"/>
  </r>
  <r>
    <s v="Black Snake Moan"/>
    <x v="244"/>
    <x v="331"/>
    <x v="7"/>
    <n v="5012"/>
    <n v="153"/>
    <n v="0"/>
    <n v="7"/>
    <n v="197"/>
    <n v="116"/>
    <n v="9396487"/>
    <x v="22"/>
    <x v="402"/>
    <s v="Black and White"/>
    <x v="1"/>
    <s v="English"/>
    <x v="1"/>
    <s v="R"/>
    <x v="1"/>
    <n v="-5603513"/>
    <n v="-0.37356753333333337"/>
    <s v="111-130 minutes"/>
    <n v="-0.37356753333333331"/>
    <n v="-434215.5"/>
    <n v="-0.10115100772200772"/>
    <x v="1"/>
  </r>
  <r>
    <s v="Black Swan"/>
    <x v="205"/>
    <x v="332"/>
    <x v="127"/>
    <n v="38072"/>
    <n v="0"/>
    <n v="106000"/>
    <n v="8"/>
    <n v="669"/>
    <n v="108"/>
    <n v="106952327"/>
    <x v="20"/>
    <x v="403"/>
    <s v="Color"/>
    <x v="1"/>
    <s v="English"/>
    <x v="1"/>
    <s v="R"/>
    <x v="1"/>
    <n v="93952327"/>
    <n v="7.2271020769230763"/>
    <s v="90-110 minutes"/>
    <n v="7.2271020769230772"/>
    <n v="-434215.5"/>
    <n v="-0.10115100772200772"/>
    <x v="0"/>
  </r>
  <r>
    <s v="Blackhat"/>
    <x v="92"/>
    <x v="149"/>
    <x v="58"/>
    <n v="28129"/>
    <n v="0"/>
    <n v="11000"/>
    <n v="5.4"/>
    <n v="261"/>
    <n v="133"/>
    <n v="7097125"/>
    <x v="68"/>
    <x v="404"/>
    <s v="Color"/>
    <x v="5"/>
    <s v="English"/>
    <x v="1"/>
    <s v="R"/>
    <x v="1"/>
    <n v="-62902875"/>
    <n v="-0.89861250000000004"/>
    <s v="131-150 minutes"/>
    <n v="-0.89861250000000004"/>
    <n v="-1289919.5"/>
    <n v="-4.8151417500000002E-2"/>
    <x v="2"/>
  </r>
  <r>
    <s v="Blade"/>
    <x v="233"/>
    <x v="333"/>
    <x v="146"/>
    <n v="3174"/>
    <n v="45"/>
    <n v="0"/>
    <n v="7.1"/>
    <n v="184"/>
    <n v="110"/>
    <n v="70001065"/>
    <x v="65"/>
    <x v="405"/>
    <s v="Color"/>
    <x v="5"/>
    <s v="English"/>
    <x v="1"/>
    <s v="R"/>
    <x v="1"/>
    <n v="25001065"/>
    <n v="0.55557922222222222"/>
    <s v="90-110 minutes"/>
    <n v="0.55557922222222222"/>
    <n v="-1289919.5"/>
    <n v="-4.8151417500000002E-2"/>
    <x v="2"/>
  </r>
  <r>
    <s v="Blade II"/>
    <x v="302"/>
    <x v="334"/>
    <x v="20"/>
    <n v="15371"/>
    <n v="0"/>
    <n v="0"/>
    <n v="6.7"/>
    <n v="224"/>
    <n v="117"/>
    <n v="81645152"/>
    <x v="131"/>
    <x v="406"/>
    <s v="Color"/>
    <x v="5"/>
    <s v="English"/>
    <x v="1"/>
    <s v="R"/>
    <x v="1"/>
    <n v="27645152"/>
    <n v="0.51194725925925932"/>
    <s v="111-130 minutes"/>
    <n v="0.51194725925925921"/>
    <n v="-1289919.5"/>
    <n v="-4.8151417500000002E-2"/>
    <x v="2"/>
  </r>
  <r>
    <s v="Blade Runner"/>
    <x v="44"/>
    <x v="71"/>
    <x v="6"/>
    <n v="13877"/>
    <n v="0"/>
    <n v="34000"/>
    <n v="8.1999999999999993"/>
    <n v="302"/>
    <n v="117"/>
    <n v="27000000"/>
    <x v="25"/>
    <x v="407"/>
    <s v="Color"/>
    <x v="11"/>
    <s v="English"/>
    <x v="1"/>
    <s v="R"/>
    <x v="1"/>
    <n v="-1000000"/>
    <n v="-3.5714285714285698E-2"/>
    <s v="111-130 minutes"/>
    <n v="-3.5714285714285712E-2"/>
    <m/>
    <m/>
    <x v="1"/>
  </r>
  <r>
    <s v="Blade: Trinity"/>
    <x v="303"/>
    <x v="335"/>
    <x v="41"/>
    <n v="19764"/>
    <n v="687"/>
    <n v="0"/>
    <n v="5.9"/>
    <n v="185"/>
    <n v="122"/>
    <n v="52397389"/>
    <x v="29"/>
    <x v="408"/>
    <s v="Color"/>
    <x v="5"/>
    <s v="English"/>
    <x v="1"/>
    <s v="R"/>
    <x v="1"/>
    <n v="-12602611"/>
    <n v="-0.19388632307692311"/>
    <s v="111-130 minutes"/>
    <n v="-0.19388632307692308"/>
    <n v="-1289919.5"/>
    <n v="-4.8151417500000002E-2"/>
    <x v="2"/>
  </r>
  <r>
    <s v="Blades of Glory"/>
    <x v="85"/>
    <x v="336"/>
    <x v="52"/>
    <n v="13232"/>
    <n v="8"/>
    <n v="0"/>
    <n v="6.3"/>
    <n v="191"/>
    <n v="93"/>
    <n v="118153533"/>
    <x v="13"/>
    <x v="409"/>
    <s v="Color"/>
    <x v="2"/>
    <s v="English"/>
    <x v="1"/>
    <s v="PG-13"/>
    <x v="1"/>
    <n v="57153533"/>
    <n v="0.93694316393442634"/>
    <s v="90-110 minutes"/>
    <n v="0.93694316393442623"/>
    <n v="1637763"/>
    <n v="0.19178668286445014"/>
    <x v="2"/>
  </r>
  <r>
    <s v="Blast from the Past"/>
    <x v="265"/>
    <x v="337"/>
    <x v="7"/>
    <n v="5709"/>
    <n v="37"/>
    <n v="0"/>
    <n v="6.6"/>
    <n v="95"/>
    <n v="112"/>
    <n v="26494611"/>
    <x v="19"/>
    <x v="410"/>
    <s v="Color"/>
    <x v="2"/>
    <s v="English"/>
    <x v="1"/>
    <s v="PG-13"/>
    <x v="1"/>
    <n v="-8505389"/>
    <n v="-0.24301111428571431"/>
    <s v="111-130 minutes"/>
    <n v="-0.24301111428571429"/>
    <n v="1637763"/>
    <n v="0.19178668286445014"/>
    <x v="1"/>
  </r>
  <r>
    <s v="Blazing Saddles"/>
    <x v="304"/>
    <x v="338"/>
    <x v="1"/>
    <n v="4701"/>
    <n v="0"/>
    <n v="12000"/>
    <n v="7.8"/>
    <n v="121"/>
    <n v="93"/>
    <n v="119500000"/>
    <x v="69"/>
    <x v="411"/>
    <s v="Color"/>
    <x v="2"/>
    <s v="English"/>
    <x v="1"/>
    <s v="R"/>
    <x v="1"/>
    <n v="116900000"/>
    <n v="44.96153846153846"/>
    <s v="90-110 minutes"/>
    <n v="44.96153846153846"/>
    <n v="1637763"/>
    <n v="0.19178668286445014"/>
    <x v="0"/>
  </r>
  <r>
    <s v="Blended"/>
    <x v="139"/>
    <x v="232"/>
    <x v="88"/>
    <n v="49743"/>
    <n v="153"/>
    <n v="12000"/>
    <n v="6.5"/>
    <n v="173"/>
    <n v="117"/>
    <n v="46280507"/>
    <x v="33"/>
    <x v="412"/>
    <s v="Color"/>
    <x v="2"/>
    <s v="English"/>
    <x v="1"/>
    <s v="PG-13"/>
    <x v="1"/>
    <n v="6280507"/>
    <n v="0.15701267500000005"/>
    <s v="111-130 minutes"/>
    <n v="0.15701267499999999"/>
    <n v="1637763"/>
    <n v="0.19178668286445014"/>
    <x v="2"/>
  </r>
  <r>
    <s v="Bless the Child"/>
    <x v="116"/>
    <x v="89"/>
    <x v="7"/>
    <n v="4565"/>
    <n v="55"/>
    <n v="394"/>
    <n v="5.0999999999999996"/>
    <n v="100"/>
    <n v="107"/>
    <n v="29374178"/>
    <x v="33"/>
    <x v="413"/>
    <s v="Color"/>
    <x v="4"/>
    <s v="English"/>
    <x v="1"/>
    <s v="R"/>
    <x v="1"/>
    <n v="-10625822"/>
    <n v="-0.26564555000000001"/>
    <s v="90-110 minutes"/>
    <n v="-0.26564555000000001"/>
    <n v="-74533.5"/>
    <n v="-7.4856785714285719E-3"/>
    <x v="2"/>
  </r>
  <r>
    <s v="Blindness"/>
    <x v="305"/>
    <x v="339"/>
    <x v="186"/>
    <n v="142"/>
    <n v="353"/>
    <n v="0"/>
    <n v="6.6"/>
    <n v="229"/>
    <n v="121"/>
    <n v="3073392"/>
    <x v="9"/>
    <x v="414"/>
    <s v="Color"/>
    <x v="1"/>
    <s v="English"/>
    <x v="14"/>
    <s v="R"/>
    <x v="1"/>
    <n v="-21926608"/>
    <n v="-0.87706432000000001"/>
    <s v="111-130 minutes"/>
    <n v="-0.87706432000000001"/>
    <n v="-434215.5"/>
    <n v="-0.10115100772200772"/>
    <x v="1"/>
  </r>
  <r>
    <s v="Blonde Ambition"/>
    <x v="306"/>
    <x v="340"/>
    <x v="187"/>
    <n v="4725"/>
    <n v="7"/>
    <n v="160"/>
    <n v="3.9"/>
    <n v="20"/>
    <n v="93"/>
    <n v="5561"/>
    <x v="42"/>
    <x v="415"/>
    <s v="Color"/>
    <x v="2"/>
    <s v="English"/>
    <x v="1"/>
    <s v="PG-13"/>
    <x v="1"/>
    <n v="-9994439"/>
    <n v="-0.99944390000000005"/>
    <s v="90-110 minutes"/>
    <n v="-0.99944390000000005"/>
    <n v="1637763"/>
    <n v="0.19178668286445014"/>
    <x v="0"/>
  </r>
  <r>
    <s v="Blood and Wine"/>
    <x v="307"/>
    <x v="341"/>
    <x v="1"/>
    <n v="2228"/>
    <n v="30"/>
    <n v="145"/>
    <n v="6.1"/>
    <n v="42"/>
    <n v="101"/>
    <n v="1075288"/>
    <x v="5"/>
    <x v="416"/>
    <s v="Color"/>
    <x v="4"/>
    <s v="English"/>
    <x v="1"/>
    <s v="R"/>
    <x v="1"/>
    <n v="-20924712"/>
    <n v="-0.95112327272727271"/>
    <s v="90-110 minutes"/>
    <n v="-0.95112327272727271"/>
    <n v="-74533.5"/>
    <n v="-7.4856785714285719E-3"/>
    <x v="1"/>
  </r>
  <r>
    <s v="Blood Diamond"/>
    <x v="308"/>
    <x v="342"/>
    <x v="188"/>
    <n v="33160"/>
    <n v="380"/>
    <n v="14000"/>
    <n v="8"/>
    <n v="166"/>
    <n v="143"/>
    <n v="57366262"/>
    <x v="61"/>
    <x v="417"/>
    <s v="Color"/>
    <x v="3"/>
    <s v="English"/>
    <x v="2"/>
    <s v="R"/>
    <x v="1"/>
    <n v="-42633738"/>
    <n v="-0.42633737999999999"/>
    <s v="131-150 minutes"/>
    <n v="-0.42633737999999999"/>
    <n v="3892693.5"/>
    <n v="0.11726928571428571"/>
    <x v="2"/>
  </r>
  <r>
    <s v="Blood In, Blood Out"/>
    <x v="309"/>
    <x v="343"/>
    <x v="189"/>
    <n v="3227"/>
    <n v="138"/>
    <n v="6000"/>
    <n v="8"/>
    <n v="12"/>
    <n v="330"/>
    <n v="4496583"/>
    <x v="19"/>
    <x v="418"/>
    <s v="Color"/>
    <x v="4"/>
    <s v="English"/>
    <x v="1"/>
    <s v="R"/>
    <x v="1"/>
    <n v="-30503417"/>
    <n v="-0.87152620000000003"/>
    <s v="&gt;150 minutes"/>
    <n v="-0.87152620000000003"/>
    <n v="-74533.5"/>
    <n v="-7.4856785714285719E-3"/>
    <x v="1"/>
  </r>
  <r>
    <s v="Blood Ties"/>
    <x v="310"/>
    <x v="344"/>
    <x v="47"/>
    <n v="18442"/>
    <n v="0"/>
    <n v="0"/>
    <n v="6.5"/>
    <n v="91"/>
    <n v="144"/>
    <n v="41229"/>
    <x v="132"/>
    <x v="419"/>
    <s v="Color"/>
    <x v="4"/>
    <s v="English"/>
    <x v="8"/>
    <s v="R"/>
    <x v="1"/>
    <n v="-25458771"/>
    <n v="-0.99838317647058827"/>
    <s v="131-150 minutes"/>
    <n v="-0.99838317647058827"/>
    <n v="-74533.5"/>
    <n v="-7.4856785714285719E-3"/>
    <x v="1"/>
  </r>
  <r>
    <s v="Blood Work"/>
    <x v="68"/>
    <x v="118"/>
    <x v="41"/>
    <n v="18635"/>
    <n v="16000"/>
    <n v="705"/>
    <n v="6.4"/>
    <n v="146"/>
    <n v="110"/>
    <n v="26199517"/>
    <x v="21"/>
    <x v="420"/>
    <s v="Color"/>
    <x v="5"/>
    <s v="English"/>
    <x v="1"/>
    <s v="R"/>
    <x v="1"/>
    <n v="-23800483"/>
    <n v="-0.47600966"/>
    <s v="90-110 minutes"/>
    <n v="-0.47600966"/>
    <n v="-1289919.5"/>
    <n v="-4.8151417500000002E-2"/>
    <x v="2"/>
  </r>
  <r>
    <s v="BloodRayne"/>
    <x v="311"/>
    <x v="165"/>
    <x v="144"/>
    <n v="2930"/>
    <n v="892"/>
    <n v="937"/>
    <n v="2.9"/>
    <n v="143"/>
    <n v="92"/>
    <n v="1550000"/>
    <x v="9"/>
    <x v="421"/>
    <s v="Color"/>
    <x v="5"/>
    <s v="English"/>
    <x v="1"/>
    <s v="R"/>
    <x v="1"/>
    <n v="-23450000"/>
    <n v="-0.93799999999999994"/>
    <s v="90-110 minutes"/>
    <n v="-0.93799999999999994"/>
    <n v="-1289919.5"/>
    <n v="-4.8151417500000002E-2"/>
    <x v="1"/>
  </r>
  <r>
    <s v="Bloodsport"/>
    <x v="312"/>
    <x v="345"/>
    <x v="190"/>
    <n v="1168"/>
    <n v="15"/>
    <n v="0"/>
    <n v="6.8"/>
    <n v="61"/>
    <n v="92"/>
    <n v="11806119"/>
    <x v="126"/>
    <x v="422"/>
    <s v="Color"/>
    <x v="5"/>
    <s v="English"/>
    <x v="1"/>
    <s v="R"/>
    <x v="1"/>
    <n v="10706119"/>
    <n v="9.7328354545454552"/>
    <s v="90-110 minutes"/>
    <n v="9.7328354545454552"/>
    <n v="-1289919.5"/>
    <n v="-4.8151417500000002E-2"/>
    <x v="0"/>
  </r>
  <r>
    <s v="Bloody Sunday"/>
    <x v="313"/>
    <x v="346"/>
    <x v="191"/>
    <n v="976"/>
    <n v="521"/>
    <n v="0"/>
    <n v="7.7"/>
    <n v="92"/>
    <n v="107"/>
    <n v="768045"/>
    <x v="86"/>
    <x v="423"/>
    <s v="Color"/>
    <x v="1"/>
    <s v="English"/>
    <x v="4"/>
    <s v="R"/>
    <x v="1"/>
    <n v="-1231955"/>
    <n v="-0.61597750000000007"/>
    <s v="90-110 minutes"/>
    <n v="-0.61597749999999996"/>
    <n v="-434215.5"/>
    <n v="-0.10115100772200772"/>
    <x v="0"/>
  </r>
  <r>
    <s v="Blow"/>
    <x v="86"/>
    <x v="347"/>
    <x v="53"/>
    <n v="43453"/>
    <n v="47"/>
    <n v="13000"/>
    <n v="7.6"/>
    <n v="147"/>
    <n v="124"/>
    <n v="52937130"/>
    <x v="23"/>
    <x v="424"/>
    <s v="Color"/>
    <x v="6"/>
    <s v="English"/>
    <x v="1"/>
    <s v="R"/>
    <x v="1"/>
    <n v="22937130"/>
    <n v="0.76457099999999989"/>
    <s v="111-130 minutes"/>
    <n v="0.764571"/>
    <n v="-1289919.5"/>
    <n v="-4.8151417500000002E-2"/>
    <x v="1"/>
  </r>
  <r>
    <s v="Blue Car"/>
    <x v="314"/>
    <x v="348"/>
    <x v="192"/>
    <n v="1641"/>
    <n v="22"/>
    <n v="115"/>
    <n v="6.7"/>
    <n v="44"/>
    <n v="88"/>
    <n v="464126"/>
    <x v="15"/>
    <x v="425"/>
    <s v="Color"/>
    <x v="1"/>
    <s v="English"/>
    <x v="1"/>
    <s v="R"/>
    <x v="1"/>
    <n v="-535874"/>
    <n v="-0.53587399999999996"/>
    <s v="&lt;90 minutes"/>
    <n v="-0.53587399999999996"/>
    <n v="-434215.5"/>
    <n v="-0.10115100772200772"/>
    <x v="0"/>
  </r>
  <r>
    <s v="Blue Crush"/>
    <x v="101"/>
    <x v="349"/>
    <x v="64"/>
    <n v="1165"/>
    <n v="134"/>
    <n v="0"/>
    <n v="5.6"/>
    <n v="69"/>
    <n v="104"/>
    <n v="40118420"/>
    <x v="23"/>
    <x v="426"/>
    <s v="Color"/>
    <x v="1"/>
    <s v="English"/>
    <x v="1"/>
    <s v="PG-13"/>
    <x v="1"/>
    <n v="10118420"/>
    <n v="0.33728066666666656"/>
    <s v="90-110 minutes"/>
    <n v="0.33728066666666667"/>
    <n v="-434215.5"/>
    <n v="-0.10115100772200772"/>
    <x v="1"/>
  </r>
  <r>
    <s v="Blue Jasmine"/>
    <x v="315"/>
    <x v="209"/>
    <x v="193"/>
    <n v="1353"/>
    <n v="11000"/>
    <n v="36000"/>
    <n v="7.3"/>
    <n v="415"/>
    <n v="98"/>
    <n v="33404871"/>
    <x v="7"/>
    <x v="427"/>
    <s v="Color"/>
    <x v="1"/>
    <s v="English"/>
    <x v="1"/>
    <s v="PG-13"/>
    <x v="1"/>
    <n v="15404871"/>
    <n v="0.85582616666666667"/>
    <s v="90-110 minutes"/>
    <n v="0.85582616666666667"/>
    <n v="-434215.5"/>
    <n v="-0.10115100772200772"/>
    <x v="1"/>
  </r>
  <r>
    <s v="Blue Like Jazz"/>
    <x v="316"/>
    <x v="350"/>
    <x v="1"/>
    <n v="1805"/>
    <n v="14"/>
    <n v="0"/>
    <n v="6"/>
    <n v="38"/>
    <n v="108"/>
    <n v="594904"/>
    <x v="133"/>
    <x v="428"/>
    <s v="Color"/>
    <x v="2"/>
    <s v="English"/>
    <x v="1"/>
    <s v="PG-13"/>
    <x v="1"/>
    <n v="-605096"/>
    <n v="-0.50424666666666673"/>
    <s v="90-110 minutes"/>
    <n v="-0.50424666666666662"/>
    <n v="1637763"/>
    <n v="0.19178668286445014"/>
    <x v="0"/>
  </r>
  <r>
    <s v="Blue Ruin"/>
    <x v="317"/>
    <x v="351"/>
    <x v="1"/>
    <n v="1528"/>
    <n v="57"/>
    <n v="0"/>
    <n v="7.1"/>
    <n v="279"/>
    <n v="90"/>
    <n v="258113"/>
    <x v="134"/>
    <x v="429"/>
    <s v="Color"/>
    <x v="4"/>
    <s v="English"/>
    <x v="1"/>
    <s v="R"/>
    <x v="1"/>
    <n v="-808054"/>
    <n v="-0.75790565643093433"/>
    <s v="90-110 minutes"/>
    <n v="-0.75790565643093433"/>
    <n v="-74533.5"/>
    <n v="-7.4856785714285719E-3"/>
    <x v="0"/>
  </r>
  <r>
    <s v="Blue Streak"/>
    <x v="318"/>
    <x v="181"/>
    <x v="194"/>
    <n v="2986"/>
    <n v="10"/>
    <n v="0"/>
    <n v="6.3"/>
    <n v="40"/>
    <n v="93"/>
    <n v="68208190"/>
    <x v="29"/>
    <x v="430"/>
    <s v="Color"/>
    <x v="5"/>
    <s v="English"/>
    <x v="1"/>
    <s v="PG-13"/>
    <x v="1"/>
    <n v="3208190"/>
    <n v="4.935676923076926E-2"/>
    <s v="90-110 minutes"/>
    <n v="4.9356769230769232E-2"/>
    <n v="-1289919.5"/>
    <n v="-4.8151417500000002E-2"/>
    <x v="2"/>
  </r>
  <r>
    <s v="Blue Valentine"/>
    <x v="319"/>
    <x v="352"/>
    <x v="163"/>
    <n v="35941"/>
    <n v="310"/>
    <n v="25000"/>
    <n v="7.4"/>
    <n v="377"/>
    <n v="112"/>
    <n v="9701559"/>
    <x v="70"/>
    <x v="431"/>
    <s v="Color"/>
    <x v="1"/>
    <s v="English"/>
    <x v="1"/>
    <s v="R"/>
    <x v="1"/>
    <n v="6201559"/>
    <n v="1.7718739999999999"/>
    <s v="111-130 minutes"/>
    <n v="1.7718739999999999"/>
    <n v="-434215.5"/>
    <n v="-0.10115100772200772"/>
    <x v="0"/>
  </r>
  <r>
    <s v="Boat Trip"/>
    <x v="320"/>
    <x v="353"/>
    <x v="195"/>
    <n v="3161"/>
    <n v="2"/>
    <n v="1000"/>
    <n v="4.9000000000000004"/>
    <n v="63"/>
    <n v="97"/>
    <n v="8586376"/>
    <x v="6"/>
    <x v="432"/>
    <s v="Color"/>
    <x v="2"/>
    <s v="English"/>
    <x v="1"/>
    <s v="R"/>
    <x v="1"/>
    <n v="-11413624"/>
    <n v="-0.5706812"/>
    <s v="90-110 minutes"/>
    <n v="-0.5706812"/>
    <n v="1637763"/>
    <n v="0.19178668286445014"/>
    <x v="1"/>
  </r>
  <r>
    <s v="Bobby"/>
    <x v="138"/>
    <x v="354"/>
    <x v="20"/>
    <n v="13528"/>
    <n v="0"/>
    <n v="0"/>
    <n v="7"/>
    <n v="195"/>
    <n v="112"/>
    <n v="11204499"/>
    <x v="56"/>
    <x v="433"/>
    <s v="Color"/>
    <x v="1"/>
    <s v="English"/>
    <x v="1"/>
    <s v="R"/>
    <x v="1"/>
    <n v="-2795501"/>
    <n v="-0.19967864285714287"/>
    <s v="111-130 minutes"/>
    <n v="-0.19967864285714285"/>
    <n v="-434215.5"/>
    <n v="-0.10115100772200772"/>
    <x v="1"/>
  </r>
  <r>
    <s v="Body of Lies"/>
    <x v="308"/>
    <x v="71"/>
    <x v="188"/>
    <n v="29824"/>
    <n v="0"/>
    <n v="0"/>
    <n v="7.1"/>
    <n v="238"/>
    <n v="128"/>
    <n v="39380442"/>
    <x v="68"/>
    <x v="434"/>
    <s v="Color"/>
    <x v="5"/>
    <s v="English"/>
    <x v="1"/>
    <s v="R"/>
    <x v="1"/>
    <n v="-30619558"/>
    <n v="-0.4374222571428571"/>
    <s v="111-130 minutes"/>
    <n v="-0.43742225714285715"/>
    <n v="-1289919.5"/>
    <n v="-4.8151417500000002E-2"/>
    <x v="2"/>
  </r>
  <r>
    <s v="Bogus"/>
    <x v="107"/>
    <x v="355"/>
    <x v="7"/>
    <n v="3864"/>
    <n v="278"/>
    <n v="350"/>
    <n v="5.3"/>
    <n v="15"/>
    <n v="110"/>
    <n v="4357000"/>
    <x v="23"/>
    <x v="435"/>
    <s v="Color"/>
    <x v="2"/>
    <s v="English"/>
    <x v="1"/>
    <s v="PG"/>
    <x v="1"/>
    <n v="-25643000"/>
    <n v="-0.85476666666666667"/>
    <s v="90-110 minutes"/>
    <n v="-0.85476666666666667"/>
    <n v="1637763"/>
    <n v="0.19178668286445014"/>
    <x v="1"/>
  </r>
  <r>
    <s v="Boiler Room"/>
    <x v="81"/>
    <x v="356"/>
    <x v="36"/>
    <n v="17336"/>
    <n v="46"/>
    <n v="0"/>
    <n v="7"/>
    <n v="132"/>
    <n v="120"/>
    <n v="16938179"/>
    <x v="4"/>
    <x v="436"/>
    <s v="Color"/>
    <x v="4"/>
    <s v="English"/>
    <x v="1"/>
    <s v="R"/>
    <x v="1"/>
    <n v="8938179"/>
    <n v="1.1172723750000002"/>
    <s v="111-130 minutes"/>
    <n v="1.117272375"/>
    <n v="-74533.5"/>
    <n v="-7.4856785714285719E-3"/>
    <x v="0"/>
  </r>
  <r>
    <s v="Bolt"/>
    <x v="291"/>
    <x v="357"/>
    <x v="19"/>
    <n v="20007"/>
    <n v="59"/>
    <n v="0"/>
    <n v="6.9"/>
    <n v="225"/>
    <n v="96"/>
    <n v="114053579"/>
    <x v="90"/>
    <x v="437"/>
    <s v="Color"/>
    <x v="3"/>
    <s v="English"/>
    <x v="1"/>
    <s v="PG"/>
    <x v="1"/>
    <n v="-35946421"/>
    <n v="-0.23964280666666671"/>
    <s v="90-110 minutes"/>
    <n v="-0.23964280666666668"/>
    <n v="3892693.5"/>
    <n v="0.11726928571428571"/>
    <x v="2"/>
  </r>
  <r>
    <s v="Bon voyage"/>
    <x v="321"/>
    <x v="358"/>
    <x v="196"/>
    <n v="1776"/>
    <n v="22"/>
    <n v="235"/>
    <n v="6.9"/>
    <n v="69"/>
    <n v="114"/>
    <n v="2353728"/>
    <x v="6"/>
    <x v="438"/>
    <s v="Black and White"/>
    <x v="2"/>
    <s v="French"/>
    <x v="8"/>
    <s v="PG-13"/>
    <x v="0"/>
    <n v="-17646272"/>
    <n v="-0.88231360000000003"/>
    <s v="111-130 minutes"/>
    <n v="-0.88231360000000003"/>
    <n v="1637763"/>
    <n v="0.19178668286445014"/>
    <x v="1"/>
  </r>
  <r>
    <s v="Boogeyman"/>
    <x v="322"/>
    <x v="359"/>
    <x v="197"/>
    <n v="1383"/>
    <n v="19"/>
    <n v="1000"/>
    <n v="4.0999999999999996"/>
    <n v="140"/>
    <n v="89"/>
    <n v="46363118"/>
    <x v="6"/>
    <x v="118"/>
    <s v="Color"/>
    <x v="1"/>
    <s v="English"/>
    <x v="1"/>
    <s v="PG-13"/>
    <x v="1"/>
    <n v="26363118"/>
    <n v="1.3181558999999998"/>
    <s v="&lt;90 minutes"/>
    <n v="1.3181559"/>
    <n v="-434215.5"/>
    <n v="-0.10115100772200772"/>
    <x v="1"/>
  </r>
  <r>
    <s v="Boogie Nights"/>
    <x v="323"/>
    <x v="360"/>
    <x v="7"/>
    <n v="3677"/>
    <n v="0"/>
    <n v="0"/>
    <n v="7.9"/>
    <n v="153"/>
    <n v="155"/>
    <n v="26384919"/>
    <x v="22"/>
    <x v="439"/>
    <s v="Color"/>
    <x v="1"/>
    <s v="English"/>
    <x v="1"/>
    <s v="R"/>
    <x v="1"/>
    <n v="11384919"/>
    <n v="0.75899460000000007"/>
    <s v="&gt;150 minutes"/>
    <n v="0.75899459999999996"/>
    <n v="-434215.5"/>
    <n v="-0.10115100772200772"/>
    <x v="1"/>
  </r>
  <r>
    <s v="Book of Shadows: Blair Witch 2"/>
    <x v="324"/>
    <x v="361"/>
    <x v="198"/>
    <n v="608"/>
    <n v="31"/>
    <n v="949"/>
    <n v="4"/>
    <n v="160"/>
    <n v="90"/>
    <n v="26421314"/>
    <x v="22"/>
    <x v="440"/>
    <s v="Color"/>
    <x v="3"/>
    <s v="English"/>
    <x v="1"/>
    <s v="R"/>
    <x v="1"/>
    <n v="11421314"/>
    <n v="0.76142093333333327"/>
    <s v="90-110 minutes"/>
    <n v="0.76142093333333338"/>
    <n v="3892693.5"/>
    <n v="0.11726928571428571"/>
    <x v="1"/>
  </r>
  <r>
    <s v="Boomerang"/>
    <x v="325"/>
    <x v="362"/>
    <x v="199"/>
    <n v="3841"/>
    <n v="71"/>
    <n v="0"/>
    <n v="5.4"/>
    <n v="21"/>
    <n v="117"/>
    <n v="70100000"/>
    <x v="33"/>
    <x v="441"/>
    <s v="Color"/>
    <x v="2"/>
    <s v="English"/>
    <x v="1"/>
    <s v="R"/>
    <x v="1"/>
    <n v="30100000"/>
    <n v="0.75249999999999995"/>
    <s v="111-130 minutes"/>
    <n v="0.75249999999999995"/>
    <n v="1637763"/>
    <n v="0.19178668286445014"/>
    <x v="2"/>
  </r>
  <r>
    <s v="Borat: Cultural Learnings of America for Make Benefit Glorious Nation of Kazakhstan"/>
    <x v="326"/>
    <x v="363"/>
    <x v="200"/>
    <n v="505"/>
    <n v="119"/>
    <n v="0"/>
    <n v="7.3"/>
    <n v="343"/>
    <n v="82"/>
    <n v="128505958"/>
    <x v="7"/>
    <x v="442"/>
    <s v="Color"/>
    <x v="2"/>
    <s v="English"/>
    <x v="1"/>
    <s v="R"/>
    <x v="1"/>
    <n v="110505958"/>
    <n v="6.1392198888888885"/>
    <s v="&lt;90 minutes"/>
    <n v="6.1392198888888885"/>
    <n v="1637763"/>
    <n v="0.19178668286445014"/>
    <x v="1"/>
  </r>
  <r>
    <s v="Born on the Fourth of July"/>
    <x v="67"/>
    <x v="146"/>
    <x v="22"/>
    <n v="12098"/>
    <n v="0"/>
    <n v="4000"/>
    <n v="7.2"/>
    <n v="72"/>
    <n v="145"/>
    <n v="70001698"/>
    <x v="56"/>
    <x v="443"/>
    <s v="Color"/>
    <x v="6"/>
    <s v="English"/>
    <x v="1"/>
    <s v="R"/>
    <x v="1"/>
    <n v="56001698"/>
    <n v="4.000121285714286"/>
    <s v="131-150 minutes"/>
    <n v="4.000121285714286"/>
    <n v="-1289919.5"/>
    <n v="-4.8151417500000002E-2"/>
    <x v="1"/>
  </r>
  <r>
    <s v="Born to Fly: Elizabeth Streb vs. Gravity"/>
    <x v="327"/>
    <x v="364"/>
    <x v="93"/>
    <n v="0"/>
    <n v="0"/>
    <n v="44"/>
    <n v="6.8"/>
    <n v="10"/>
    <n v="82"/>
    <n v="21199"/>
    <x v="58"/>
    <x v="444"/>
    <s v="Color"/>
    <x v="5"/>
    <s v="English"/>
    <x v="1"/>
    <n v="0"/>
    <x v="1"/>
    <n v="-478801"/>
    <n v="-0.95760199999999995"/>
    <s v="&lt;90 minutes"/>
    <n v="-0.95760199999999995"/>
    <n v="-1289919.5"/>
    <n v="-4.8151417500000002E-2"/>
    <x v="0"/>
  </r>
  <r>
    <s v="Bottle Rocket"/>
    <x v="328"/>
    <x v="365"/>
    <x v="201"/>
    <n v="648"/>
    <n v="0"/>
    <n v="0"/>
    <n v="7.1"/>
    <n v="83"/>
    <n v="91"/>
    <n v="1040879"/>
    <x v="46"/>
    <x v="445"/>
    <s v="Color"/>
    <x v="2"/>
    <s v="English"/>
    <x v="1"/>
    <s v="R"/>
    <x v="1"/>
    <n v="-5959121"/>
    <n v="-0.85130300000000003"/>
    <s v="90-110 minutes"/>
    <n v="-0.85130300000000003"/>
    <n v="1637763"/>
    <n v="0.19178668286445014"/>
    <x v="0"/>
  </r>
  <r>
    <s v="Bottle Shock"/>
    <x v="329"/>
    <x v="366"/>
    <x v="202"/>
    <n v="25676"/>
    <n v="19"/>
    <n v="0"/>
    <n v="6.8"/>
    <n v="109"/>
    <n v="110"/>
    <n v="4040588"/>
    <x v="40"/>
    <x v="446"/>
    <s v="Color"/>
    <x v="2"/>
    <s v="English"/>
    <x v="1"/>
    <s v="PG-13"/>
    <x v="1"/>
    <n v="-959412"/>
    <n v="-0.19188240000000001"/>
    <s v="90-110 minutes"/>
    <n v="-0.19188240000000001"/>
    <n v="1637763"/>
    <n v="0.19178668286445014"/>
    <x v="0"/>
  </r>
  <r>
    <s v="Bound"/>
    <x v="330"/>
    <x v="367"/>
    <x v="7"/>
    <n v="3668"/>
    <n v="0"/>
    <n v="2000"/>
    <n v="7.4"/>
    <n v="120"/>
    <n v="109"/>
    <n v="3798532"/>
    <x v="55"/>
    <x v="447"/>
    <s v="Color"/>
    <x v="4"/>
    <s v="English"/>
    <x v="1"/>
    <s v="R"/>
    <x v="1"/>
    <n v="-701468"/>
    <n v="-0.15588177777777779"/>
    <s v="90-110 minutes"/>
    <n v="-0.15588177777777779"/>
    <n v="-74533.5"/>
    <n v="-7.4856785714285719E-3"/>
    <x v="0"/>
  </r>
  <r>
    <s v="Bowfinger"/>
    <x v="95"/>
    <x v="368"/>
    <x v="60"/>
    <n v="22458"/>
    <n v="0"/>
    <n v="0"/>
    <n v="6.4"/>
    <n v="140"/>
    <n v="85"/>
    <n v="66365290"/>
    <x v="27"/>
    <x v="448"/>
    <s v="Color"/>
    <x v="2"/>
    <s v="English"/>
    <x v="1"/>
    <s v="PG-13"/>
    <x v="1"/>
    <n v="11365290"/>
    <n v="0.20664163636363631"/>
    <s v="&lt;90 minutes"/>
    <n v="0.20664163636363636"/>
    <n v="1637763"/>
    <n v="0.19178668286445014"/>
    <x v="2"/>
  </r>
  <r>
    <s v="Bowling for Columbine"/>
    <x v="331"/>
    <x v="369"/>
    <x v="203"/>
    <n v="1779"/>
    <n v="909"/>
    <n v="4000"/>
    <n v="8"/>
    <n v="215"/>
    <n v="120"/>
    <n v="21244913"/>
    <x v="50"/>
    <x v="449"/>
    <s v="Black and White"/>
    <x v="4"/>
    <s v="English"/>
    <x v="2"/>
    <s v="R"/>
    <x v="1"/>
    <n v="17244913"/>
    <n v="4.3112282500000001"/>
    <s v="111-130 minutes"/>
    <n v="4.3112282500000001"/>
    <n v="-74533.5"/>
    <n v="-7.4856785714285719E-3"/>
    <x v="0"/>
  </r>
  <r>
    <s v="Boyhood"/>
    <x v="332"/>
    <x v="95"/>
    <x v="204"/>
    <n v="673"/>
    <n v="0"/>
    <n v="92000"/>
    <n v="8"/>
    <n v="548"/>
    <n v="165"/>
    <n v="25359200"/>
    <x v="50"/>
    <x v="450"/>
    <s v="Color"/>
    <x v="1"/>
    <s v="English"/>
    <x v="1"/>
    <s v="R"/>
    <x v="1"/>
    <n v="21359200"/>
    <n v="5.3398000000000003"/>
    <s v="&gt;150 minutes"/>
    <n v="5.3398000000000003"/>
    <n v="-434215.5"/>
    <n v="-0.10115100772200772"/>
    <x v="0"/>
  </r>
  <r>
    <s v="Boynton Beach Club"/>
    <x v="333"/>
    <x v="370"/>
    <x v="205"/>
    <n v="1231"/>
    <n v="39"/>
    <n v="88"/>
    <n v="6.5"/>
    <n v="35"/>
    <n v="105"/>
    <n v="3123749"/>
    <x v="135"/>
    <x v="451"/>
    <s v="Color"/>
    <x v="2"/>
    <s v="English"/>
    <x v="1"/>
    <s v="R"/>
    <x v="1"/>
    <n v="1623749"/>
    <n v="1.0824993333333333"/>
    <s v="90-110 minutes"/>
    <n v="1.0824993333333333"/>
    <n v="1637763"/>
    <n v="0.19178668286445014"/>
    <x v="0"/>
  </r>
  <r>
    <s v="Boys and Girls"/>
    <x v="172"/>
    <x v="371"/>
    <x v="7"/>
    <n v="3451"/>
    <n v="7"/>
    <n v="487"/>
    <n v="5.3"/>
    <n v="67"/>
    <n v="94"/>
    <n v="20627372"/>
    <x v="2"/>
    <x v="452"/>
    <s v="Color"/>
    <x v="2"/>
    <s v="English"/>
    <x v="1"/>
    <s v="PG-13"/>
    <x v="1"/>
    <n v="4627372"/>
    <n v="0.28921075000000007"/>
    <s v="90-110 minutes"/>
    <n v="0.28921075000000002"/>
    <n v="1637763"/>
    <n v="0.19178668286445014"/>
    <x v="1"/>
  </r>
  <r>
    <s v="Boys Don't Cry"/>
    <x v="334"/>
    <x v="372"/>
    <x v="206"/>
    <n v="563"/>
    <n v="108"/>
    <n v="0"/>
    <n v="7.6"/>
    <n v="123"/>
    <n v="118"/>
    <n v="11533945"/>
    <x v="86"/>
    <x v="453"/>
    <s v="Color"/>
    <x v="6"/>
    <s v="English"/>
    <x v="1"/>
    <s v="R"/>
    <x v="1"/>
    <n v="9533945"/>
    <n v="4.7669724999999996"/>
    <s v="111-130 minutes"/>
    <n v="4.7669724999999996"/>
    <n v="-1289919.5"/>
    <n v="-4.8151417500000002E-2"/>
    <x v="0"/>
  </r>
  <r>
    <s v="Boyz n the Hood"/>
    <x v="335"/>
    <x v="14"/>
    <x v="207"/>
    <n v="106"/>
    <n v="309"/>
    <n v="0"/>
    <n v="7.8"/>
    <n v="64"/>
    <n v="112"/>
    <n v="57504069"/>
    <x v="16"/>
    <x v="454"/>
    <s v="Color"/>
    <x v="4"/>
    <s v="English"/>
    <x v="1"/>
    <s v="R"/>
    <x v="1"/>
    <n v="51504069"/>
    <n v="8.5840115000000008"/>
    <s v="111-130 minutes"/>
    <n v="8.5840115000000008"/>
    <n v="-74533.5"/>
    <n v="-7.4856785714285719E-3"/>
    <x v="0"/>
  </r>
  <r>
    <s v="BrÃ¼no"/>
    <x v="336"/>
    <x v="363"/>
    <x v="208"/>
    <n v="2134"/>
    <n v="119"/>
    <n v="0"/>
    <n v="5.8"/>
    <n v="288"/>
    <n v="81"/>
    <n v="59992760"/>
    <x v="10"/>
    <x v="455"/>
    <s v="Color"/>
    <x v="2"/>
    <s v="English"/>
    <x v="1"/>
    <s v="R"/>
    <x v="1"/>
    <n v="17992760"/>
    <n v="0.42839904761904757"/>
    <s v="&lt;90 minutes"/>
    <n v="0.42839904761904762"/>
    <n v="1637763"/>
    <n v="0.19178668286445014"/>
    <x v="2"/>
  </r>
  <r>
    <s v="Bram Stoker's Dracula"/>
    <x v="46"/>
    <x v="219"/>
    <x v="12"/>
    <n v="42220"/>
    <n v="0"/>
    <n v="14000"/>
    <n v="7.5"/>
    <n v="181"/>
    <n v="155"/>
    <n v="82522790"/>
    <x v="33"/>
    <x v="456"/>
    <s v="Color"/>
    <x v="7"/>
    <s v="English"/>
    <x v="1"/>
    <s v="R"/>
    <x v="1"/>
    <n v="42522790"/>
    <n v="1.0630697499999999"/>
    <s v="&gt;150 minutes"/>
    <n v="1.0630697499999999"/>
    <m/>
    <m/>
    <x v="2"/>
  </r>
  <r>
    <s v="Bran Nue Dae"/>
    <x v="337"/>
    <x v="373"/>
    <x v="209"/>
    <n v="225"/>
    <n v="3"/>
    <n v="479"/>
    <n v="6.3"/>
    <n v="33"/>
    <n v="88"/>
    <n v="110029"/>
    <x v="51"/>
    <x v="457"/>
    <s v="Color"/>
    <x v="2"/>
    <s v="English"/>
    <x v="12"/>
    <s v="PG-13"/>
    <x v="1"/>
    <n v="-6389971"/>
    <n v="-0.98307246153846151"/>
    <s v="&lt;90 minutes"/>
    <n v="-0.98307246153846151"/>
    <n v="1637763"/>
    <n v="0.19178668286445014"/>
    <x v="0"/>
  </r>
  <r>
    <s v="Brave"/>
    <x v="338"/>
    <x v="374"/>
    <x v="3"/>
    <n v="5005"/>
    <n v="56"/>
    <n v="39000"/>
    <n v="7.2"/>
    <n v="488"/>
    <n v="93"/>
    <n v="237282182"/>
    <x v="136"/>
    <x v="458"/>
    <s v="Color"/>
    <x v="3"/>
    <s v="English"/>
    <x v="1"/>
    <s v="PG"/>
    <x v="1"/>
    <n v="52282182"/>
    <n v="0.28260638918918923"/>
    <s v="90-110 minutes"/>
    <n v="0.28260638918918918"/>
    <n v="3892693.5"/>
    <n v="0.11726928571428571"/>
    <x v="2"/>
  </r>
  <r>
    <s v="Braveheart"/>
    <x v="339"/>
    <x v="220"/>
    <x v="187"/>
    <n v="1976"/>
    <n v="0"/>
    <n v="17000"/>
    <n v="8.4"/>
    <n v="132"/>
    <n v="178"/>
    <n v="75600000"/>
    <x v="137"/>
    <x v="459"/>
    <s v="Color"/>
    <x v="6"/>
    <s v="English"/>
    <x v="1"/>
    <s v="R"/>
    <x v="1"/>
    <n v="3600000"/>
    <n v="5.0000000000000044E-2"/>
    <s v="&gt;150 minutes"/>
    <n v="0.05"/>
    <n v="-1289919.5"/>
    <n v="-4.8151417500000002E-2"/>
    <x v="2"/>
  </r>
  <r>
    <s v="Brazil"/>
    <x v="10"/>
    <x v="375"/>
    <x v="9"/>
    <n v="29475"/>
    <n v="0"/>
    <n v="16000"/>
    <n v="8"/>
    <n v="230"/>
    <n v="142"/>
    <n v="9929000"/>
    <x v="22"/>
    <x v="460"/>
    <s v="Color"/>
    <x v="1"/>
    <s v="English"/>
    <x v="4"/>
    <s v="R"/>
    <x v="1"/>
    <n v="-5071000"/>
    <n v="-0.33806666666666663"/>
    <s v="131-150 minutes"/>
    <n v="-0.33806666666666668"/>
    <n v="-434215.5"/>
    <n v="-0.10115100772200772"/>
    <x v="1"/>
  </r>
  <r>
    <s v="Breakdown"/>
    <x v="340"/>
    <x v="376"/>
    <x v="210"/>
    <n v="1874"/>
    <n v="84"/>
    <n v="0"/>
    <n v="6.9"/>
    <n v="72"/>
    <n v="93"/>
    <n v="50129186"/>
    <x v="52"/>
    <x v="461"/>
    <s v="Color"/>
    <x v="5"/>
    <s v="English"/>
    <x v="1"/>
    <s v="R"/>
    <x v="1"/>
    <n v="14129186"/>
    <n v="0.39247738888888883"/>
    <s v="90-110 minutes"/>
    <n v="0.39247738888888889"/>
    <n v="-1289919.5"/>
    <n v="-4.8151417500000002E-2"/>
    <x v="1"/>
  </r>
  <r>
    <s v="Breakfast of Champions"/>
    <x v="11"/>
    <x v="377"/>
    <x v="10"/>
    <n v="17417"/>
    <n v="18"/>
    <n v="458"/>
    <n v="4.5999999999999996"/>
    <n v="42"/>
    <n v="110"/>
    <n v="175370"/>
    <x v="1"/>
    <x v="462"/>
    <s v="Color"/>
    <x v="2"/>
    <s v="English"/>
    <x v="1"/>
    <s v="R"/>
    <x v="1"/>
    <n v="-11824630"/>
    <n v="-0.98538583333333329"/>
    <s v="90-110 minutes"/>
    <n v="-0.98538583333333329"/>
    <n v="1637763"/>
    <n v="0.19178668286445014"/>
    <x v="0"/>
  </r>
  <r>
    <s v="Breaking Upwards"/>
    <x v="341"/>
    <x v="378"/>
    <x v="211"/>
    <n v="1546"/>
    <n v="38"/>
    <n v="324"/>
    <n v="6.2"/>
    <n v="22"/>
    <n v="88"/>
    <n v="76382"/>
    <x v="138"/>
    <x v="166"/>
    <s v="Color"/>
    <x v="12"/>
    <s v="English"/>
    <x v="1"/>
    <n v="0"/>
    <x v="1"/>
    <n v="61382"/>
    <n v="4.092133333333333"/>
    <s v="&lt;90 minutes"/>
    <n v="4.092133333333333"/>
    <m/>
    <m/>
    <x v="0"/>
  </r>
  <r>
    <s v="Brick Mansions"/>
    <x v="14"/>
    <x v="379"/>
    <x v="2"/>
    <n v="25387"/>
    <n v="11"/>
    <n v="0"/>
    <n v="5.7"/>
    <n v="177"/>
    <n v="100"/>
    <n v="20285518"/>
    <x v="25"/>
    <x v="400"/>
    <s v="Color"/>
    <x v="5"/>
    <s v="English"/>
    <x v="8"/>
    <s v="PG-13"/>
    <x v="1"/>
    <n v="-7714482"/>
    <n v="-0.2755172142857143"/>
    <s v="90-110 minutes"/>
    <n v="-0.2755172142857143"/>
    <n v="-1289919.5"/>
    <n v="-4.8151417500000002E-2"/>
    <x v="1"/>
  </r>
  <r>
    <s v="Bride &amp; Prejudice"/>
    <x v="342"/>
    <x v="301"/>
    <x v="212"/>
    <n v="2321"/>
    <n v="98"/>
    <n v="0"/>
    <n v="6.2"/>
    <n v="119"/>
    <n v="122"/>
    <n v="6601079"/>
    <x v="46"/>
    <x v="463"/>
    <s v="Color"/>
    <x v="2"/>
    <s v="English"/>
    <x v="4"/>
    <s v="PG-13"/>
    <x v="1"/>
    <n v="-398921"/>
    <n v="-5.6988714285714281E-2"/>
    <s v="111-130 minutes"/>
    <n v="-5.6988714285714288E-2"/>
    <n v="1637763"/>
    <n v="0.19178668286445014"/>
    <x v="0"/>
  </r>
  <r>
    <s v="Bride of Chucky"/>
    <x v="343"/>
    <x v="380"/>
    <x v="213"/>
    <n v="667"/>
    <n v="31"/>
    <n v="0"/>
    <n v="5.3"/>
    <n v="114"/>
    <n v="89"/>
    <n v="32368960"/>
    <x v="9"/>
    <x v="464"/>
    <s v="Color"/>
    <x v="2"/>
    <s v="English"/>
    <x v="14"/>
    <s v="R"/>
    <x v="1"/>
    <n v="7368960"/>
    <n v="0.29475840000000009"/>
    <s v="&lt;90 minutes"/>
    <n v="0.29475839999999998"/>
    <n v="1637763"/>
    <n v="0.19178668286445014"/>
    <x v="1"/>
  </r>
  <r>
    <s v="Bride Wars"/>
    <x v="264"/>
    <x v="8"/>
    <x v="6"/>
    <n v="13794"/>
    <n v="56"/>
    <n v="0"/>
    <n v="5.4"/>
    <n v="152"/>
    <n v="89"/>
    <n v="58715510"/>
    <x v="23"/>
    <x v="465"/>
    <s v="Color"/>
    <x v="2"/>
    <s v="English"/>
    <x v="1"/>
    <s v="PG"/>
    <x v="1"/>
    <n v="28715510"/>
    <n v="0.95718366666666665"/>
    <s v="&lt;90 minutes"/>
    <n v="0.95718366666666665"/>
    <n v="1637763"/>
    <n v="0.19178668286445014"/>
    <x v="1"/>
  </r>
  <r>
    <s v="Bridesmaids"/>
    <x v="344"/>
    <x v="381"/>
    <x v="214"/>
    <n v="3229"/>
    <n v="176"/>
    <n v="27000"/>
    <n v="6.8"/>
    <n v="371"/>
    <n v="131"/>
    <n v="169076745"/>
    <x v="139"/>
    <x v="466"/>
    <s v="Color"/>
    <x v="2"/>
    <s v="English"/>
    <x v="1"/>
    <s v="R"/>
    <x v="1"/>
    <n v="136576745"/>
    <n v="4.2023613846153847"/>
    <s v="131-150 minutes"/>
    <n v="4.2023613846153847"/>
    <n v="1637763"/>
    <n v="0.19178668286445014"/>
    <x v="1"/>
  </r>
  <r>
    <s v="Bridge of Spies"/>
    <x v="76"/>
    <x v="110"/>
    <x v="47"/>
    <n v="16944"/>
    <n v="14000"/>
    <n v="55000"/>
    <n v="7.6"/>
    <n v="459"/>
    <n v="142"/>
    <n v="72306065"/>
    <x v="33"/>
    <x v="467"/>
    <s v="Color"/>
    <x v="1"/>
    <s v="English"/>
    <x v="1"/>
    <s v="PG-13"/>
    <x v="1"/>
    <n v="32306065"/>
    <n v="0.8076516250000001"/>
    <s v="131-150 minutes"/>
    <n v="0.80765162499999998"/>
    <n v="-434215.5"/>
    <n v="-0.10115100772200772"/>
    <x v="2"/>
  </r>
  <r>
    <s v="Bridge to Terabithia"/>
    <x v="345"/>
    <x v="382"/>
    <x v="36"/>
    <n v="28071"/>
    <n v="47"/>
    <n v="6000"/>
    <n v="7.2"/>
    <n v="181"/>
    <n v="96"/>
    <n v="82234139"/>
    <x v="32"/>
    <x v="468"/>
    <s v="Color"/>
    <x v="3"/>
    <s v="English"/>
    <x v="1"/>
    <s v="PG"/>
    <x v="1"/>
    <n v="65234139"/>
    <n v="3.8373022941176469"/>
    <s v="90-110 minutes"/>
    <n v="3.8373022941176469"/>
    <n v="3892693.5"/>
    <n v="0.11726928571428571"/>
    <x v="1"/>
  </r>
  <r>
    <s v="Bridget Jones: The Edge of Reason"/>
    <x v="100"/>
    <x v="383"/>
    <x v="36"/>
    <n v="15634"/>
    <n v="17"/>
    <n v="0"/>
    <n v="5.9"/>
    <n v="143"/>
    <n v="108"/>
    <n v="40203020"/>
    <x v="33"/>
    <x v="469"/>
    <s v="Color"/>
    <x v="2"/>
    <s v="English"/>
    <x v="4"/>
    <s v="R"/>
    <x v="1"/>
    <n v="203020"/>
    <n v="5.0755000000000106E-3"/>
    <s v="90-110 minutes"/>
    <n v="5.0755000000000002E-3"/>
    <n v="1637763"/>
    <n v="0.19178668286445014"/>
    <x v="2"/>
  </r>
  <r>
    <s v="Bridget Jones's Diary"/>
    <x v="100"/>
    <x v="384"/>
    <x v="36"/>
    <n v="16999"/>
    <n v="11"/>
    <n v="0"/>
    <n v="6.7"/>
    <n v="168"/>
    <n v="97"/>
    <n v="71500556"/>
    <x v="43"/>
    <x v="470"/>
    <s v="Color"/>
    <x v="2"/>
    <s v="English"/>
    <x v="4"/>
    <s v="R"/>
    <x v="1"/>
    <n v="45500556"/>
    <n v="1.7500213846153847"/>
    <s v="90-110 minutes"/>
    <n v="1.7500213846153847"/>
    <n v="1637763"/>
    <n v="0.19178668286445014"/>
    <x v="1"/>
  </r>
  <r>
    <s v="Brigham City"/>
    <x v="346"/>
    <x v="385"/>
    <x v="171"/>
    <n v="1107"/>
    <n v="13"/>
    <n v="100"/>
    <n v="7.2"/>
    <n v="12"/>
    <n v="119"/>
    <n v="798341"/>
    <x v="15"/>
    <x v="471"/>
    <s v="Color"/>
    <x v="4"/>
    <s v="English"/>
    <x v="1"/>
    <s v="PG-13"/>
    <x v="1"/>
    <n v="-201659"/>
    <n v="-0.20165900000000003"/>
    <s v="111-130 minutes"/>
    <n v="-0.201659"/>
    <n v="-74533.5"/>
    <n v="-7.4856785714285719E-3"/>
    <x v="0"/>
  </r>
  <r>
    <s v="Bright Lights, Big City"/>
    <x v="347"/>
    <x v="386"/>
    <x v="215"/>
    <n v="3067"/>
    <n v="21"/>
    <n v="377"/>
    <n v="5.6"/>
    <n v="28"/>
    <n v="107"/>
    <n v="16118077"/>
    <x v="9"/>
    <x v="472"/>
    <s v="Color"/>
    <x v="1"/>
    <s v="English"/>
    <x v="1"/>
    <s v="R"/>
    <x v="1"/>
    <n v="-8881923"/>
    <n v="-0.35527692"/>
    <s v="90-110 minutes"/>
    <n v="-0.35527692"/>
    <n v="-434215.5"/>
    <n v="-0.10115100772200772"/>
    <x v="1"/>
  </r>
  <r>
    <s v="Bright Star"/>
    <x v="348"/>
    <x v="387"/>
    <x v="3"/>
    <n v="3279"/>
    <n v="319"/>
    <n v="0"/>
    <n v="7"/>
    <n v="222"/>
    <n v="119"/>
    <n v="4440055"/>
    <x v="113"/>
    <x v="473"/>
    <s v="Color"/>
    <x v="6"/>
    <s v="English"/>
    <x v="4"/>
    <s v="PG"/>
    <x v="1"/>
    <n v="-4059945"/>
    <n v="-0.47764058823529409"/>
    <s v="111-130 minutes"/>
    <n v="-0.47764058823529409"/>
    <n v="-1289919.5"/>
    <n v="-4.8151417500000002E-2"/>
    <x v="0"/>
  </r>
  <r>
    <s v="Bring It On"/>
    <x v="186"/>
    <x v="215"/>
    <x v="32"/>
    <n v="5270"/>
    <n v="235"/>
    <n v="0"/>
    <n v="5.9"/>
    <n v="139"/>
    <n v="98"/>
    <n v="68353550"/>
    <x v="42"/>
    <x v="474"/>
    <s v="Color"/>
    <x v="2"/>
    <s v="English"/>
    <x v="1"/>
    <s v="PG-13"/>
    <x v="1"/>
    <n v="58353550"/>
    <n v="5.8353549999999998"/>
    <s v="90-110 minutes"/>
    <n v="5.8353549999999998"/>
    <n v="1637763"/>
    <n v="0.19178668286445014"/>
    <x v="0"/>
  </r>
  <r>
    <s v="Bringing Down the House"/>
    <x v="349"/>
    <x v="109"/>
    <x v="1"/>
    <n v="2505"/>
    <n v="163"/>
    <n v="800"/>
    <n v="5.5"/>
    <n v="121"/>
    <n v="105"/>
    <n v="132541238"/>
    <x v="106"/>
    <x v="475"/>
    <s v="Color"/>
    <x v="2"/>
    <s v="English"/>
    <x v="1"/>
    <s v="PG-13"/>
    <x v="1"/>
    <n v="99541238"/>
    <n v="3.0164011515151516"/>
    <s v="90-110 minutes"/>
    <n v="3.0164011515151516"/>
    <n v="1637763"/>
    <n v="0.19178668286445014"/>
    <x v="1"/>
  </r>
  <r>
    <s v="Bringing Out the Dead"/>
    <x v="55"/>
    <x v="388"/>
    <x v="20"/>
    <n v="13040"/>
    <n v="17000"/>
    <n v="0"/>
    <n v="6.8"/>
    <n v="163"/>
    <n v="121"/>
    <n v="16640210"/>
    <x v="27"/>
    <x v="476"/>
    <s v="Color"/>
    <x v="1"/>
    <s v="English"/>
    <x v="1"/>
    <s v="R"/>
    <x v="1"/>
    <n v="-38359790"/>
    <n v="-0.69745072727272728"/>
    <s v="111-130 minutes"/>
    <n v="-0.69745072727272728"/>
    <n v="-434215.5"/>
    <n v="-0.10115100772200772"/>
    <x v="2"/>
  </r>
  <r>
    <s v="Brokeback Mountain"/>
    <x v="350"/>
    <x v="389"/>
    <x v="47"/>
    <n v="39789"/>
    <n v="0"/>
    <n v="13000"/>
    <n v="7.7"/>
    <n v="357"/>
    <n v="134"/>
    <n v="83025853"/>
    <x v="56"/>
    <x v="219"/>
    <s v="Color"/>
    <x v="1"/>
    <s v="English"/>
    <x v="1"/>
    <s v="R"/>
    <x v="1"/>
    <n v="69025853"/>
    <n v="4.930418071428571"/>
    <s v="131-150 minutes"/>
    <n v="4.930418071428571"/>
    <n v="-434215.5"/>
    <n v="-0.10115100772200772"/>
    <x v="1"/>
  </r>
  <r>
    <s v="Brokedown Palace"/>
    <x v="351"/>
    <x v="390"/>
    <x v="216"/>
    <n v="582"/>
    <n v="57"/>
    <n v="0"/>
    <n v="6.4"/>
    <n v="70"/>
    <n v="100"/>
    <n v="10114315"/>
    <x v="9"/>
    <x v="477"/>
    <s v="Color"/>
    <x v="1"/>
    <s v="English"/>
    <x v="1"/>
    <s v="PG-13"/>
    <x v="1"/>
    <n v="-14885685"/>
    <n v="-0.59542739999999994"/>
    <s v="90-110 minutes"/>
    <n v="-0.59542740000000005"/>
    <n v="-434215.5"/>
    <n v="-0.10115100772200772"/>
    <x v="1"/>
  </r>
  <r>
    <s v="Broken Arrow"/>
    <x v="309"/>
    <x v="391"/>
    <x v="189"/>
    <n v="2913"/>
    <n v="610"/>
    <n v="0"/>
    <n v="6"/>
    <n v="72"/>
    <n v="108"/>
    <n v="70450000"/>
    <x v="21"/>
    <x v="478"/>
    <s v="Color"/>
    <x v="5"/>
    <s v="English"/>
    <x v="1"/>
    <s v="R"/>
    <x v="1"/>
    <n v="20450000"/>
    <n v="0.40900000000000003"/>
    <s v="90-110 minutes"/>
    <n v="0.40899999999999997"/>
    <n v="-1289919.5"/>
    <n v="-4.8151417500000002E-2"/>
    <x v="2"/>
  </r>
  <r>
    <s v="Broken City"/>
    <x v="352"/>
    <x v="392"/>
    <x v="1"/>
    <n v="2073"/>
    <n v="90"/>
    <n v="0"/>
    <n v="6.2"/>
    <n v="298"/>
    <n v="109"/>
    <n v="19692608"/>
    <x v="19"/>
    <x v="279"/>
    <s v="Color"/>
    <x v="4"/>
    <s v="English"/>
    <x v="1"/>
    <s v="R"/>
    <x v="1"/>
    <n v="-15307392"/>
    <n v="-0.43735405714285713"/>
    <s v="90-110 minutes"/>
    <n v="-0.43735405714285713"/>
    <n v="-74533.5"/>
    <n v="-7.4856785714285719E-3"/>
    <x v="1"/>
  </r>
  <r>
    <s v="Broken Vessels"/>
    <x v="353"/>
    <x v="393"/>
    <x v="217"/>
    <n v="2288"/>
    <n v="4"/>
    <n v="51"/>
    <n v="6.6"/>
    <n v="18"/>
    <n v="90"/>
    <n v="13493"/>
    <x v="103"/>
    <x v="479"/>
    <s v="Color"/>
    <x v="1"/>
    <s v="English"/>
    <x v="1"/>
    <s v="R"/>
    <x v="1"/>
    <n v="-586507"/>
    <n v="-0.97751166666666667"/>
    <s v="90-110 minutes"/>
    <n v="-0.97751166666666667"/>
    <n v="-434215.5"/>
    <n v="-0.10115100772200772"/>
    <x v="0"/>
  </r>
  <r>
    <s v="Brooklyn"/>
    <x v="293"/>
    <x v="394"/>
    <x v="182"/>
    <n v="995"/>
    <n v="34"/>
    <n v="36000"/>
    <n v="7.5"/>
    <n v="351"/>
    <n v="111"/>
    <n v="38317535"/>
    <x v="26"/>
    <x v="480"/>
    <s v="Color"/>
    <x v="1"/>
    <s v="English"/>
    <x v="4"/>
    <s v="PG-13"/>
    <x v="1"/>
    <n v="27317535"/>
    <n v="2.4834122727272727"/>
    <s v="111-130 minutes"/>
    <n v="2.4834122727272727"/>
    <n v="-434215.5"/>
    <n v="-0.10115100772200772"/>
    <x v="0"/>
  </r>
  <r>
    <s v="Brooklyn Rules"/>
    <x v="354"/>
    <x v="395"/>
    <x v="167"/>
    <n v="1234"/>
    <n v="30"/>
    <n v="226"/>
    <n v="6.4"/>
    <n v="41"/>
    <n v="99"/>
    <n v="398420"/>
    <x v="4"/>
    <x v="481"/>
    <s v="Color"/>
    <x v="4"/>
    <s v="English"/>
    <x v="1"/>
    <s v="R"/>
    <x v="1"/>
    <n v="-7601580"/>
    <n v="-0.95019750000000003"/>
    <s v="90-110 minutes"/>
    <n v="-0.95019750000000003"/>
    <n v="-74533.5"/>
    <n v="-7.4856785714285719E-3"/>
    <x v="0"/>
  </r>
  <r>
    <s v="Brooklyn's Finest"/>
    <x v="323"/>
    <x v="396"/>
    <x v="7"/>
    <n v="6317"/>
    <n v="847"/>
    <n v="4000"/>
    <n v="6.7"/>
    <n v="197"/>
    <n v="132"/>
    <n v="27154426"/>
    <x v="32"/>
    <x v="66"/>
    <s v="Color"/>
    <x v="4"/>
    <s v="English"/>
    <x v="1"/>
    <s v="R"/>
    <x v="1"/>
    <n v="10154426"/>
    <n v="0.5973191764705883"/>
    <s v="131-150 minutes"/>
    <n v="0.59731917647058819"/>
    <n v="-74533.5"/>
    <n v="-7.4856785714285719E-3"/>
    <x v="1"/>
  </r>
  <r>
    <s v="Brother"/>
    <x v="125"/>
    <x v="397"/>
    <x v="79"/>
    <n v="2126"/>
    <n v="0"/>
    <n v="0"/>
    <n v="7.2"/>
    <n v="81"/>
    <n v="114"/>
    <n v="447750"/>
    <x v="42"/>
    <x v="482"/>
    <s v="Color"/>
    <x v="4"/>
    <s v="English"/>
    <x v="1"/>
    <s v="R"/>
    <x v="1"/>
    <n v="-9552250"/>
    <n v="-0.95522499999999999"/>
    <s v="111-130 minutes"/>
    <n v="-0.95522499999999999"/>
    <n v="-74533.5"/>
    <n v="-7.4856785714285719E-3"/>
    <x v="0"/>
  </r>
  <r>
    <s v="Brotherly Love"/>
    <x v="355"/>
    <x v="398"/>
    <x v="83"/>
    <n v="4249"/>
    <n v="47"/>
    <n v="1000"/>
    <n v="7.2"/>
    <n v="10"/>
    <n v="89"/>
    <n v="444044"/>
    <x v="140"/>
    <x v="483"/>
    <s v="Color"/>
    <x v="1"/>
    <s v="English"/>
    <x v="1"/>
    <s v="R"/>
    <x v="1"/>
    <n v="-1455956"/>
    <n v="-0.76629263157894734"/>
    <s v="&lt;90 minutes"/>
    <n v="-0.76629263157894734"/>
    <n v="-434215.5"/>
    <n v="-0.10115100772200772"/>
    <x v="0"/>
  </r>
  <r>
    <s v="Brothers"/>
    <x v="205"/>
    <x v="399"/>
    <x v="127"/>
    <n v="42473"/>
    <n v="260"/>
    <n v="10000"/>
    <n v="7.1"/>
    <n v="217"/>
    <n v="105"/>
    <n v="28501651"/>
    <x v="43"/>
    <x v="484"/>
    <s v="Color"/>
    <x v="1"/>
    <s v="English"/>
    <x v="1"/>
    <s v="R"/>
    <x v="1"/>
    <n v="2501651"/>
    <n v="9.621734615384625E-2"/>
    <s v="90-110 minutes"/>
    <n v="9.6217346153846153E-2"/>
    <n v="-434215.5"/>
    <n v="-0.10115100772200772"/>
    <x v="1"/>
  </r>
  <r>
    <s v="Brown Sugar"/>
    <x v="122"/>
    <x v="400"/>
    <x v="1"/>
    <n v="3199"/>
    <n v="44"/>
    <n v="0"/>
    <n v="6.5"/>
    <n v="37"/>
    <n v="109"/>
    <n v="27362712"/>
    <x v="4"/>
    <x v="485"/>
    <s v="Color"/>
    <x v="2"/>
    <s v="English"/>
    <x v="1"/>
    <s v="PG-13"/>
    <x v="1"/>
    <n v="19362712"/>
    <n v="2.4203389999999998"/>
    <s v="90-110 minutes"/>
    <n v="2.4203389999999998"/>
    <n v="1637763"/>
    <n v="0.19178668286445014"/>
    <x v="0"/>
  </r>
  <r>
    <s v="Bruce Almighty"/>
    <x v="160"/>
    <x v="119"/>
    <x v="6"/>
    <n v="21276"/>
    <n v="293"/>
    <n v="0"/>
    <n v="6.7"/>
    <n v="191"/>
    <n v="101"/>
    <n v="242589580"/>
    <x v="141"/>
    <x v="486"/>
    <s v="Color"/>
    <x v="2"/>
    <s v="English"/>
    <x v="1"/>
    <s v="PG-13"/>
    <x v="1"/>
    <n v="161589580"/>
    <n v="1.9949330864197532"/>
    <s v="90-110 minutes"/>
    <n v="1.994933086419753"/>
    <n v="1637763"/>
    <n v="0.19178668286445014"/>
    <x v="2"/>
  </r>
  <r>
    <s v="Bubble Boy"/>
    <x v="350"/>
    <x v="401"/>
    <x v="47"/>
    <n v="18864"/>
    <n v="2"/>
    <n v="0"/>
    <n v="5.6"/>
    <n v="47"/>
    <n v="84"/>
    <n v="5002310"/>
    <x v="20"/>
    <x v="487"/>
    <s v="Color"/>
    <x v="3"/>
    <s v="English"/>
    <x v="1"/>
    <s v="PG-13"/>
    <x v="1"/>
    <n v="-7997690"/>
    <n v="-0.61520692307692304"/>
    <s v="&lt;90 minutes"/>
    <n v="-0.61520692307692304"/>
    <n v="3892693.5"/>
    <n v="0.11726928571428571"/>
    <x v="0"/>
  </r>
  <r>
    <s v="Bucky Larson: Born to Be a Star"/>
    <x v="356"/>
    <x v="402"/>
    <x v="218"/>
    <n v="2603"/>
    <n v="105"/>
    <n v="0"/>
    <n v="3.3"/>
    <n v="49"/>
    <n v="97"/>
    <n v="2331318"/>
    <x v="42"/>
    <x v="488"/>
    <s v="Color"/>
    <x v="2"/>
    <s v="English"/>
    <x v="1"/>
    <s v="R"/>
    <x v="1"/>
    <n v="-7668682"/>
    <n v="-0.7668682"/>
    <s v="90-110 minutes"/>
    <n v="-0.7668682"/>
    <n v="1637763"/>
    <n v="0.19178668286445014"/>
    <x v="0"/>
  </r>
  <r>
    <s v="Buen DÃ­a, RamÃ³n"/>
    <x v="357"/>
    <x v="403"/>
    <x v="219"/>
    <n v="824"/>
    <n v="45"/>
    <n v="0"/>
    <n v="7.7"/>
    <n v="26"/>
    <n v="120"/>
    <n v="100412"/>
    <x v="50"/>
    <x v="489"/>
    <s v="Color"/>
    <x v="1"/>
    <s v="German"/>
    <x v="15"/>
    <s v="PG-13"/>
    <x v="0"/>
    <n v="-3899588"/>
    <n v="-0.97489700000000001"/>
    <s v="111-130 minutes"/>
    <n v="-0.97489700000000001"/>
    <n v="-434215.5"/>
    <n v="-0.10115100772200772"/>
    <x v="0"/>
  </r>
  <r>
    <s v="Buffalo '66"/>
    <x v="358"/>
    <x v="404"/>
    <x v="1"/>
    <n v="4762"/>
    <n v="787"/>
    <n v="0"/>
    <n v="7.5"/>
    <n v="106"/>
    <n v="110"/>
    <n v="2365931"/>
    <x v="135"/>
    <x v="490"/>
    <s v="Color"/>
    <x v="2"/>
    <s v="English"/>
    <x v="1"/>
    <s v="R"/>
    <x v="1"/>
    <n v="865931"/>
    <n v="0.57728733333333326"/>
    <s v="90-110 minutes"/>
    <n v="0.57728733333333337"/>
    <n v="1637763"/>
    <n v="0.19178668286445014"/>
    <x v="0"/>
  </r>
  <r>
    <s v="Buffalo Soldiers"/>
    <x v="282"/>
    <x v="405"/>
    <x v="173"/>
    <n v="3578"/>
    <n v="34"/>
    <n v="664"/>
    <n v="6.9"/>
    <n v="109"/>
    <n v="98"/>
    <n v="353743"/>
    <x v="22"/>
    <x v="491"/>
    <s v="Color"/>
    <x v="2"/>
    <s v="English"/>
    <x v="4"/>
    <s v="R"/>
    <x v="1"/>
    <n v="-14646257"/>
    <n v="-0.97641713333333335"/>
    <s v="90-110 minutes"/>
    <n v="-0.97641713333333335"/>
    <n v="1637763"/>
    <n v="0.19178668286445014"/>
    <x v="1"/>
  </r>
  <r>
    <s v="Bullet to the Head"/>
    <x v="204"/>
    <x v="406"/>
    <x v="10"/>
    <n v="25418"/>
    <n v="394"/>
    <n v="10000"/>
    <n v="5.7"/>
    <n v="279"/>
    <n v="92"/>
    <n v="9483821"/>
    <x v="27"/>
    <x v="492"/>
    <s v="Color"/>
    <x v="5"/>
    <s v="English"/>
    <x v="1"/>
    <s v="R"/>
    <x v="1"/>
    <n v="-45516179"/>
    <n v="-0.82756689090909097"/>
    <s v="90-110 minutes"/>
    <n v="-0.82756689090909086"/>
    <n v="-1289919.5"/>
    <n v="-4.8151417500000002E-2"/>
    <x v="2"/>
  </r>
  <r>
    <s v="Bulletproof Monk"/>
    <x v="359"/>
    <x v="407"/>
    <x v="220"/>
    <n v="2422"/>
    <n v="13"/>
    <n v="846"/>
    <n v="5.5"/>
    <n v="127"/>
    <n v="104"/>
    <n v="23020488"/>
    <x v="11"/>
    <x v="493"/>
    <s v="Color"/>
    <x v="5"/>
    <s v="English"/>
    <x v="1"/>
    <s v="PG-13"/>
    <x v="1"/>
    <n v="-28979512"/>
    <n v="-0.5572983076923077"/>
    <s v="90-110 minutes"/>
    <n v="-0.5572983076923077"/>
    <n v="-1289919.5"/>
    <n v="-4.8151417500000002E-2"/>
    <x v="2"/>
  </r>
  <r>
    <s v="Bullets Over Broadway"/>
    <x v="200"/>
    <x v="209"/>
    <x v="1"/>
    <n v="4302"/>
    <n v="11000"/>
    <n v="979"/>
    <n v="7.5"/>
    <n v="67"/>
    <n v="98"/>
    <n v="13383737"/>
    <x v="6"/>
    <x v="494"/>
    <s v="Color"/>
    <x v="2"/>
    <s v="English"/>
    <x v="1"/>
    <s v="R"/>
    <x v="1"/>
    <n v="-6616263"/>
    <n v="-0.33081315"/>
    <s v="90-110 minutes"/>
    <n v="-0.33081315"/>
    <n v="1637763"/>
    <n v="0.19178668286445014"/>
    <x v="1"/>
  </r>
  <r>
    <s v="Bulworth"/>
    <x v="360"/>
    <x v="408"/>
    <x v="221"/>
    <n v="1023"/>
    <n v="631"/>
    <n v="0"/>
    <n v="6.8"/>
    <n v="110"/>
    <n v="108"/>
    <n v="26525834"/>
    <x v="23"/>
    <x v="495"/>
    <s v="Color"/>
    <x v="2"/>
    <s v="English"/>
    <x v="1"/>
    <s v="R"/>
    <x v="1"/>
    <n v="-3474166"/>
    <n v="-0.11580553333333332"/>
    <s v="90-110 minutes"/>
    <n v="-0.11580553333333334"/>
    <n v="1637763"/>
    <n v="0.19178668286445014"/>
    <x v="1"/>
  </r>
  <r>
    <s v="Buried"/>
    <x v="303"/>
    <x v="409"/>
    <x v="41"/>
    <n v="17471"/>
    <n v="89"/>
    <n v="24000"/>
    <n v="7"/>
    <n v="363"/>
    <n v="95"/>
    <n v="1028658"/>
    <x v="38"/>
    <x v="496"/>
    <s v="Color"/>
    <x v="1"/>
    <s v="English"/>
    <x v="0"/>
    <s v="R"/>
    <x v="1"/>
    <n v="-1971342"/>
    <n v="-0.65711399999999998"/>
    <s v="90-110 minutes"/>
    <n v="-0.65711399999999998"/>
    <n v="-434215.5"/>
    <n v="-0.10115100772200772"/>
    <x v="0"/>
  </r>
  <r>
    <s v="Burlesque"/>
    <x v="361"/>
    <x v="410"/>
    <x v="3"/>
    <n v="4315"/>
    <n v="59"/>
    <n v="19000"/>
    <n v="6.4"/>
    <n v="197"/>
    <n v="119"/>
    <n v="39440655"/>
    <x v="27"/>
    <x v="497"/>
    <s v="Color"/>
    <x v="1"/>
    <s v="English"/>
    <x v="1"/>
    <s v="PG-13"/>
    <x v="1"/>
    <n v="-15559345"/>
    <n v="-0.2828971818181818"/>
    <s v="111-130 minutes"/>
    <n v="-0.2828971818181818"/>
    <n v="-434215.5"/>
    <n v="-0.10115100772200772"/>
    <x v="2"/>
  </r>
  <r>
    <s v="Burn"/>
    <x v="362"/>
    <x v="411"/>
    <x v="222"/>
    <n v="2"/>
    <n v="15"/>
    <n v="801"/>
    <n v="7.5"/>
    <n v="22"/>
    <n v="86"/>
    <n v="111300"/>
    <x v="142"/>
    <x v="498"/>
    <s v="Color"/>
    <x v="8"/>
    <s v="English"/>
    <x v="1"/>
    <s v="Not Rated"/>
    <x v="1"/>
    <n v="-113700"/>
    <n v="-0.50533333333333341"/>
    <s v="&lt;90 minutes"/>
    <n v="-0.5053333333333333"/>
    <m/>
    <m/>
    <x v="0"/>
  </r>
  <r>
    <s v="Burn After Reading"/>
    <x v="231"/>
    <x v="97"/>
    <x v="145"/>
    <n v="36093"/>
    <n v="1000"/>
    <n v="0"/>
    <n v="7"/>
    <n v="341"/>
    <n v="96"/>
    <n v="60338891"/>
    <x v="8"/>
    <x v="499"/>
    <s v="Color"/>
    <x v="2"/>
    <s v="English"/>
    <x v="1"/>
    <s v="R"/>
    <x v="1"/>
    <n v="23338891"/>
    <n v="0.63078083783783789"/>
    <s v="90-110 minutes"/>
    <n v="0.63078083783783789"/>
    <n v="1637763"/>
    <n v="0.19178668286445014"/>
    <x v="1"/>
  </r>
  <r>
    <s v="Burnt"/>
    <x v="148"/>
    <x v="247"/>
    <x v="36"/>
    <n v="16926"/>
    <n v="53"/>
    <n v="25000"/>
    <n v="6.6"/>
    <n v="175"/>
    <n v="101"/>
    <n v="13650738"/>
    <x v="6"/>
    <x v="500"/>
    <s v="Color"/>
    <x v="2"/>
    <s v="English"/>
    <x v="1"/>
    <s v="R"/>
    <x v="1"/>
    <n v="-6349262"/>
    <n v="-0.3174631"/>
    <s v="90-110 minutes"/>
    <n v="-0.3174631"/>
    <n v="1637763"/>
    <n v="0.19178668286445014"/>
    <x v="1"/>
  </r>
  <r>
    <s v="But I'm a Cheerleader"/>
    <x v="363"/>
    <x v="412"/>
    <x v="1"/>
    <n v="4289"/>
    <n v="91"/>
    <n v="0"/>
    <n v="6.6"/>
    <n v="99"/>
    <n v="85"/>
    <n v="2199853"/>
    <x v="133"/>
    <x v="501"/>
    <s v="Color"/>
    <x v="2"/>
    <s v="English"/>
    <x v="1"/>
    <s v="R"/>
    <x v="1"/>
    <n v="999853"/>
    <n v="0.83321083333333323"/>
    <s v="&lt;90 minutes"/>
    <n v="0.83321083333333334"/>
    <n v="1637763"/>
    <n v="0.19178668286445014"/>
    <x v="0"/>
  </r>
  <r>
    <s v="Butch Cassidy and the Sundance Kid"/>
    <x v="364"/>
    <x v="413"/>
    <x v="223"/>
    <n v="2169"/>
    <n v="131"/>
    <n v="0"/>
    <n v="8.1"/>
    <n v="130"/>
    <n v="110"/>
    <n v="102308900"/>
    <x v="16"/>
    <x v="502"/>
    <s v="Color"/>
    <x v="6"/>
    <s v="English"/>
    <x v="1"/>
    <s v="M"/>
    <x v="1"/>
    <n v="96308900"/>
    <n v="16.051483333333334"/>
    <s v="90-110 minutes"/>
    <n v="16.051483333333334"/>
    <n v="-1289919.5"/>
    <n v="-4.8151417500000002E-2"/>
    <x v="0"/>
  </r>
  <r>
    <s v="By the Sea"/>
    <x v="238"/>
    <x v="414"/>
    <x v="6"/>
    <n v="22319"/>
    <n v="11000"/>
    <n v="0"/>
    <n v="5.3"/>
    <n v="131"/>
    <n v="122"/>
    <n v="531009"/>
    <x v="42"/>
    <x v="503"/>
    <s v="Color"/>
    <x v="1"/>
    <s v="English"/>
    <x v="1"/>
    <s v="R"/>
    <x v="1"/>
    <n v="-9468991"/>
    <n v="-0.94689909999999999"/>
    <s v="111-130 minutes"/>
    <n v="-0.94689909999999999"/>
    <n v="-434215.5"/>
    <n v="-0.10115100772200772"/>
    <x v="0"/>
  </r>
  <r>
    <s v="Ca$h"/>
    <x v="92"/>
    <x v="415"/>
    <x v="58"/>
    <n v="27756"/>
    <n v="0"/>
    <n v="694"/>
    <n v="6"/>
    <n v="27"/>
    <n v="118"/>
    <n v="46451"/>
    <x v="46"/>
    <x v="504"/>
    <s v="Color"/>
    <x v="2"/>
    <s v="English"/>
    <x v="1"/>
    <s v="R"/>
    <x v="1"/>
    <n v="-6953549"/>
    <n v="-0.99336414285714281"/>
    <s v="111-130 minutes"/>
    <n v="-0.99336414285714281"/>
    <n v="1637763"/>
    <n v="0.19178668286445014"/>
    <x v="0"/>
  </r>
  <r>
    <s v="Caddyshack"/>
    <x v="365"/>
    <x v="199"/>
    <x v="10"/>
    <n v="14921"/>
    <n v="11000"/>
    <n v="0"/>
    <n v="7.4"/>
    <n v="71"/>
    <n v="98"/>
    <n v="39800000"/>
    <x v="16"/>
    <x v="505"/>
    <s v="Color"/>
    <x v="2"/>
    <s v="English"/>
    <x v="1"/>
    <s v="R"/>
    <x v="1"/>
    <n v="33800000"/>
    <n v="5.6333333333333337"/>
    <s v="90-110 minutes"/>
    <n v="5.6333333333333337"/>
    <n v="1637763"/>
    <n v="0.19178668286445014"/>
    <x v="0"/>
  </r>
  <r>
    <s v="Cadillac Records"/>
    <x v="366"/>
    <x v="416"/>
    <x v="224"/>
    <n v="1141"/>
    <n v="67"/>
    <n v="0"/>
    <n v="7"/>
    <n v="81"/>
    <n v="109"/>
    <n v="8134217"/>
    <x v="1"/>
    <x v="506"/>
    <s v="Color"/>
    <x v="6"/>
    <s v="English"/>
    <x v="1"/>
    <s v="R"/>
    <x v="1"/>
    <n v="-3865783"/>
    <n v="-0.32214858333333329"/>
    <s v="90-110 minutes"/>
    <n v="-0.32214858333333335"/>
    <n v="-1289919.5"/>
    <n v="-4.8151417500000002E-2"/>
    <x v="0"/>
  </r>
  <r>
    <s v="Call + Response"/>
    <x v="367"/>
    <x v="417"/>
    <x v="225"/>
    <n v="279"/>
    <n v="0"/>
    <n v="26"/>
    <n v="7.5"/>
    <n v="7"/>
    <n v="86"/>
    <n v="215185"/>
    <x v="47"/>
    <x v="507"/>
    <s v="Color"/>
    <x v="8"/>
    <s v="English"/>
    <x v="1"/>
    <s v="PG-13"/>
    <x v="1"/>
    <n v="15185"/>
    <n v="7.592500000000002E-2"/>
    <s v="&lt;90 minutes"/>
    <n v="7.5925000000000006E-2"/>
    <m/>
    <m/>
    <x v="0"/>
  </r>
  <r>
    <s v="Can't Hardly Wait"/>
    <x v="368"/>
    <x v="418"/>
    <x v="218"/>
    <n v="4259"/>
    <n v="4"/>
    <n v="0"/>
    <n v="6.5"/>
    <n v="76"/>
    <n v="100"/>
    <n v="25339117"/>
    <x v="42"/>
    <x v="508"/>
    <s v="Color"/>
    <x v="2"/>
    <s v="English"/>
    <x v="1"/>
    <s v="PG-13"/>
    <x v="1"/>
    <n v="15339117"/>
    <n v="1.5339117"/>
    <s v="90-110 minutes"/>
    <n v="1.5339117"/>
    <n v="1637763"/>
    <n v="0.19178668286445014"/>
    <x v="0"/>
  </r>
  <r>
    <s v="Can't Stop the Music"/>
    <x v="369"/>
    <x v="419"/>
    <x v="226"/>
    <n v="1462"/>
    <n v="42"/>
    <n v="1000"/>
    <n v="4.5"/>
    <n v="26"/>
    <n v="124"/>
    <n v="2000000"/>
    <x v="6"/>
    <x v="509"/>
    <s v="Color"/>
    <x v="6"/>
    <s v="English"/>
    <x v="1"/>
    <s v="PG"/>
    <x v="1"/>
    <n v="-18000000"/>
    <n v="-0.9"/>
    <s v="111-130 minutes"/>
    <n v="-0.9"/>
    <n v="-1289919.5"/>
    <n v="-4.8151417500000002E-2"/>
    <x v="1"/>
  </r>
  <r>
    <s v="Cape Fear"/>
    <x v="10"/>
    <x v="388"/>
    <x v="9"/>
    <n v="24006"/>
    <n v="17000"/>
    <n v="0"/>
    <n v="7.3"/>
    <n v="120"/>
    <n v="128"/>
    <n v="79100000"/>
    <x v="19"/>
    <x v="510"/>
    <s v="Color"/>
    <x v="4"/>
    <s v="English"/>
    <x v="1"/>
    <s v="R"/>
    <x v="1"/>
    <n v="44100000"/>
    <n v="1.2599999999999998"/>
    <s v="111-130 minutes"/>
    <n v="1.26"/>
    <n v="-74533.5"/>
    <n v="-7.4856785714285719E-3"/>
    <x v="1"/>
  </r>
  <r>
    <s v="Capote"/>
    <x v="27"/>
    <x v="420"/>
    <x v="9"/>
    <n v="22140"/>
    <n v="152"/>
    <n v="0"/>
    <n v="7.4"/>
    <n v="271"/>
    <n v="110"/>
    <n v="28747570"/>
    <x v="46"/>
    <x v="511"/>
    <s v="Color"/>
    <x v="6"/>
    <s v="English"/>
    <x v="14"/>
    <s v="R"/>
    <x v="1"/>
    <n v="21747570"/>
    <n v="3.1067957142857141"/>
    <s v="90-110 minutes"/>
    <n v="3.1067957142857141"/>
    <n v="-1289919.5"/>
    <n v="-4.8151417500000002E-2"/>
    <x v="0"/>
  </r>
  <r>
    <s v="Captain America: The First Avenger"/>
    <x v="370"/>
    <x v="421"/>
    <x v="6"/>
    <n v="19761"/>
    <n v="394"/>
    <n v="46000"/>
    <n v="6.9"/>
    <n v="510"/>
    <n v="124"/>
    <n v="176636816"/>
    <x v="101"/>
    <x v="512"/>
    <s v="Color"/>
    <x v="5"/>
    <s v="English"/>
    <x v="1"/>
    <s v="PG-13"/>
    <x v="1"/>
    <n v="36636816"/>
    <n v="0.26169154285714291"/>
    <s v="111-130 minutes"/>
    <n v="0.26169154285714286"/>
    <n v="-1289919.5"/>
    <n v="-4.8151417500000002E-2"/>
    <x v="2"/>
  </r>
  <r>
    <s v="Captain America: The Winter Soldier"/>
    <x v="371"/>
    <x v="422"/>
    <x v="24"/>
    <n v="36188"/>
    <n v="94"/>
    <n v="55000"/>
    <n v="7.8"/>
    <n v="576"/>
    <n v="136"/>
    <n v="259746958"/>
    <x v="143"/>
    <x v="513"/>
    <s v="Color"/>
    <x v="5"/>
    <s v="English"/>
    <x v="1"/>
    <s v="PG-13"/>
    <x v="1"/>
    <n v="89746958"/>
    <n v="0.52792328235294117"/>
    <s v="131-150 minutes"/>
    <n v="0.52792328235294117"/>
    <n v="-1289919.5"/>
    <n v="-4.8151417500000002E-2"/>
    <x v="2"/>
  </r>
  <r>
    <s v="Captain Corelli's Mandolin"/>
    <x v="36"/>
    <x v="423"/>
    <x v="2"/>
    <n v="23325"/>
    <n v="108"/>
    <n v="0"/>
    <n v="5.9"/>
    <n v="96"/>
    <n v="131"/>
    <n v="25528495"/>
    <x v="76"/>
    <x v="514"/>
    <s v="Color"/>
    <x v="1"/>
    <s v="English"/>
    <x v="4"/>
    <s v="R"/>
    <x v="1"/>
    <n v="-31471505"/>
    <n v="-0.55213166666666669"/>
    <s v="131-150 minutes"/>
    <n v="-0.55213166666666669"/>
    <n v="-434215.5"/>
    <n v="-0.10115100772200772"/>
    <x v="2"/>
  </r>
  <r>
    <s v="Captain Phillips"/>
    <x v="76"/>
    <x v="346"/>
    <x v="47"/>
    <n v="16281"/>
    <n v="521"/>
    <n v="65000"/>
    <n v="7.9"/>
    <n v="491"/>
    <n v="134"/>
    <n v="107100855"/>
    <x v="27"/>
    <x v="515"/>
    <s v="Color"/>
    <x v="6"/>
    <s v="English"/>
    <x v="1"/>
    <s v="PG-13"/>
    <x v="1"/>
    <n v="52100855"/>
    <n v="0.94728827272727267"/>
    <s v="131-150 minutes"/>
    <n v="0.94728827272727267"/>
    <n v="-1289919.5"/>
    <n v="-4.8151417500000002E-2"/>
    <x v="2"/>
  </r>
  <r>
    <s v="Captive"/>
    <x v="84"/>
    <x v="424"/>
    <x v="1"/>
    <n v="2739"/>
    <n v="5"/>
    <n v="0"/>
    <n v="5.3"/>
    <n v="39"/>
    <n v="97"/>
    <n v="2557668"/>
    <x v="86"/>
    <x v="516"/>
    <s v="Color"/>
    <x v="4"/>
    <s v="English"/>
    <x v="1"/>
    <s v="PG-13"/>
    <x v="1"/>
    <n v="557668"/>
    <n v="0.27883400000000003"/>
    <s v="90-110 minutes"/>
    <n v="0.27883400000000003"/>
    <n v="-74533.5"/>
    <n v="-7.4856785714285719E-3"/>
    <x v="0"/>
  </r>
  <r>
    <s v="Caramel"/>
    <x v="372"/>
    <x v="425"/>
    <x v="227"/>
    <n v="231"/>
    <n v="0"/>
    <n v="0"/>
    <n v="7.2"/>
    <n v="109"/>
    <n v="95"/>
    <n v="1060591"/>
    <x v="144"/>
    <x v="517"/>
    <s v="Color"/>
    <x v="2"/>
    <s v="Arabic"/>
    <x v="8"/>
    <s v="PG"/>
    <x v="0"/>
    <n v="-239409"/>
    <n v="-0.18416076923076918"/>
    <s v="90-110 minutes"/>
    <n v="-0.18416076923076924"/>
    <n v="1637763"/>
    <n v="0.19178668286445014"/>
    <x v="0"/>
  </r>
  <r>
    <s v="Caravans"/>
    <x v="373"/>
    <x v="426"/>
    <x v="41"/>
    <n v="17250"/>
    <n v="109"/>
    <n v="76"/>
    <n v="6.5"/>
    <n v="2"/>
    <n v="127"/>
    <n v="1000000"/>
    <x v="56"/>
    <x v="518"/>
    <s v="Color"/>
    <x v="5"/>
    <s v="English"/>
    <x v="11"/>
    <s v="PG"/>
    <x v="1"/>
    <n v="-13000000"/>
    <n v="-0.9285714285714286"/>
    <s v="111-130 minutes"/>
    <n v="-0.9285714285714286"/>
    <n v="-1289919.5"/>
    <n v="-4.8151417500000002E-2"/>
    <x v="1"/>
  </r>
  <r>
    <s v="Carrie"/>
    <x v="291"/>
    <x v="372"/>
    <x v="19"/>
    <n v="20051"/>
    <n v="108"/>
    <n v="39000"/>
    <n v="5.9"/>
    <n v="359"/>
    <n v="100"/>
    <n v="35266619"/>
    <x v="23"/>
    <x v="519"/>
    <s v="Color"/>
    <x v="1"/>
    <s v="English"/>
    <x v="1"/>
    <s v="R"/>
    <x v="1"/>
    <n v="5266619"/>
    <n v="0.17555396666666656"/>
    <s v="90-110 minutes"/>
    <n v="0.17555396666666667"/>
    <n v="-434215.5"/>
    <n v="-0.10115100772200772"/>
    <x v="1"/>
  </r>
  <r>
    <s v="Cars"/>
    <x v="374"/>
    <x v="62"/>
    <x v="1"/>
    <n v="4905"/>
    <n v="487"/>
    <n v="0"/>
    <n v="7.2"/>
    <n v="256"/>
    <n v="117"/>
    <n v="244052771"/>
    <x v="44"/>
    <x v="520"/>
    <s v="Color"/>
    <x v="3"/>
    <s v="English"/>
    <x v="1"/>
    <s v="G"/>
    <x v="1"/>
    <n v="124052771"/>
    <n v="1.0337730916666668"/>
    <s v="111-130 minutes"/>
    <n v="1.0337730916666668"/>
    <n v="3892693.5"/>
    <n v="0.11726928571428571"/>
    <x v="2"/>
  </r>
  <r>
    <s v="Cars 2"/>
    <x v="240"/>
    <x v="62"/>
    <x v="1"/>
    <n v="4482"/>
    <n v="487"/>
    <n v="10000"/>
    <n v="6.3"/>
    <n v="304"/>
    <n v="106"/>
    <n v="191450875"/>
    <x v="17"/>
    <x v="521"/>
    <s v="Color"/>
    <x v="3"/>
    <s v="English"/>
    <x v="1"/>
    <s v="G"/>
    <x v="1"/>
    <n v="-8549125"/>
    <n v="-4.2745625000000009E-2"/>
    <s v="90-110 minutes"/>
    <n v="-4.2745625000000002E-2"/>
    <n v="3892693.5"/>
    <n v="0.11726928571428571"/>
    <x v="2"/>
  </r>
  <r>
    <s v="Casa de mi Padre"/>
    <x v="85"/>
    <x v="427"/>
    <x v="52"/>
    <n v="10123"/>
    <n v="4"/>
    <n v="9000"/>
    <n v="5.5"/>
    <n v="133"/>
    <n v="84"/>
    <n v="5895238"/>
    <x v="16"/>
    <x v="522"/>
    <s v="Color"/>
    <x v="2"/>
    <s v="Spanish"/>
    <x v="1"/>
    <s v="R"/>
    <x v="0"/>
    <n v="-104762"/>
    <n v="-1.74603333333333E-2"/>
    <s v="&lt;90 minutes"/>
    <n v="-1.7460333333333335E-2"/>
    <n v="1637763"/>
    <n v="0.19178668286445014"/>
    <x v="0"/>
  </r>
  <r>
    <s v="Case 39"/>
    <x v="148"/>
    <x v="428"/>
    <x v="36"/>
    <n v="15790"/>
    <n v="22"/>
    <n v="0"/>
    <n v="6.2"/>
    <n v="167"/>
    <n v="109"/>
    <n v="13248477"/>
    <x v="102"/>
    <x v="523"/>
    <s v="Color"/>
    <x v="0"/>
    <s v="English"/>
    <x v="1"/>
    <s v="R"/>
    <x v="1"/>
    <n v="-13751523"/>
    <n v="-0.50931566666666672"/>
    <s v="90-110 minutes"/>
    <n v="-0.50931566666666672"/>
    <n v="16235088"/>
    <n v="1.1909079499999999"/>
    <x v="1"/>
  </r>
  <r>
    <s v="Casino"/>
    <x v="10"/>
    <x v="388"/>
    <x v="9"/>
    <n v="24183"/>
    <n v="17000"/>
    <n v="11000"/>
    <n v="8.1999999999999993"/>
    <n v="133"/>
    <n v="178"/>
    <n v="42438300"/>
    <x v="11"/>
    <x v="524"/>
    <s v="Color"/>
    <x v="6"/>
    <s v="English"/>
    <x v="1"/>
    <s v="R"/>
    <x v="1"/>
    <n v="-9561700"/>
    <n v="-0.1838788461538462"/>
    <s v="&gt;150 minutes"/>
    <n v="-0.18387884615384614"/>
    <n v="-1289919.5"/>
    <n v="-4.8151417500000002E-2"/>
    <x v="2"/>
  </r>
  <r>
    <s v="Casino Jack"/>
    <x v="23"/>
    <x v="429"/>
    <x v="12"/>
    <n v="18739"/>
    <n v="60"/>
    <n v="0"/>
    <n v="6.2"/>
    <n v="117"/>
    <n v="108"/>
    <n v="1039869"/>
    <x v="22"/>
    <x v="525"/>
    <s v="Color"/>
    <x v="6"/>
    <s v="English"/>
    <x v="14"/>
    <s v="R"/>
    <x v="1"/>
    <n v="-13960131"/>
    <n v="-0.93067540000000004"/>
    <s v="90-110 minutes"/>
    <n v="-0.93067540000000004"/>
    <n v="-1289919.5"/>
    <n v="-4.8151417500000002E-2"/>
    <x v="1"/>
  </r>
  <r>
    <s v="Casino Royale"/>
    <x v="40"/>
    <x v="308"/>
    <x v="18"/>
    <n v="9125"/>
    <n v="258"/>
    <n v="0"/>
    <n v="8"/>
    <n v="400"/>
    <n v="144"/>
    <n v="167007184"/>
    <x v="90"/>
    <x v="323"/>
    <s v="Black and White"/>
    <x v="5"/>
    <s v="English"/>
    <x v="4"/>
    <s v="PG-13"/>
    <x v="1"/>
    <n v="17007184"/>
    <n v="0.11338122666666672"/>
    <s v="131-150 minutes"/>
    <n v="0.11338122666666667"/>
    <n v="-1289919.5"/>
    <n v="-4.8151417500000002E-2"/>
    <x v="2"/>
  </r>
  <r>
    <s v="Casper"/>
    <x v="178"/>
    <x v="430"/>
    <x v="110"/>
    <n v="2638"/>
    <n v="52"/>
    <n v="0"/>
    <n v="6"/>
    <n v="26"/>
    <n v="100"/>
    <n v="100328194"/>
    <x v="21"/>
    <x v="526"/>
    <s v="Color"/>
    <x v="2"/>
    <s v="English"/>
    <x v="1"/>
    <s v="PG"/>
    <x v="1"/>
    <n v="50328194"/>
    <n v="1.0065638799999999"/>
    <s v="90-110 minutes"/>
    <n v="1.0065638800000001"/>
    <n v="1637763"/>
    <n v="0.19178668286445014"/>
    <x v="2"/>
  </r>
  <r>
    <s v="Cast Away"/>
    <x v="76"/>
    <x v="63"/>
    <x v="47"/>
    <n v="15838"/>
    <n v="0"/>
    <n v="23000"/>
    <n v="7.7"/>
    <n v="221"/>
    <n v="143"/>
    <n v="233630478"/>
    <x v="77"/>
    <x v="527"/>
    <s v="Color"/>
    <x v="3"/>
    <s v="English"/>
    <x v="1"/>
    <s v="PG-13"/>
    <x v="1"/>
    <n v="143630478"/>
    <n v="1.5958942"/>
    <s v="131-150 minutes"/>
    <n v="1.5958942"/>
    <n v="3892693.5"/>
    <n v="0.11726928571428571"/>
    <x v="2"/>
  </r>
  <r>
    <s v="Catch a Fire"/>
    <x v="375"/>
    <x v="431"/>
    <x v="228"/>
    <n v="678"/>
    <n v="176"/>
    <n v="447"/>
    <n v="6.7"/>
    <n v="108"/>
    <n v="98"/>
    <n v="4291965"/>
    <x v="56"/>
    <x v="528"/>
    <s v="Color"/>
    <x v="6"/>
    <s v="English"/>
    <x v="8"/>
    <s v="PG-13"/>
    <x v="1"/>
    <n v="-9708035"/>
    <n v="-0.69343107142857141"/>
    <s v="90-110 minutes"/>
    <n v="-0.69343107142857141"/>
    <n v="-1289919.5"/>
    <n v="-4.8151417500000002E-2"/>
    <x v="1"/>
  </r>
  <r>
    <s v="Catch Me If You Can"/>
    <x v="308"/>
    <x v="110"/>
    <x v="188"/>
    <n v="48153"/>
    <n v="14000"/>
    <n v="15000"/>
    <n v="8"/>
    <n v="194"/>
    <n v="141"/>
    <n v="164435221"/>
    <x v="11"/>
    <x v="529"/>
    <s v="Color"/>
    <x v="6"/>
    <s v="English"/>
    <x v="1"/>
    <s v="PG-13"/>
    <x v="1"/>
    <n v="112435221"/>
    <n v="2.1622157884615385"/>
    <s v="131-150 minutes"/>
    <n v="2.1622157884615385"/>
    <n v="-1289919.5"/>
    <n v="-4.8151417500000002E-2"/>
    <x v="2"/>
  </r>
  <r>
    <s v="Catch That Kid"/>
    <x v="376"/>
    <x v="432"/>
    <x v="19"/>
    <n v="18711"/>
    <n v="38"/>
    <n v="591"/>
    <n v="5.2"/>
    <n v="54"/>
    <n v="91"/>
    <n v="16702864"/>
    <x v="7"/>
    <x v="530"/>
    <s v="Color"/>
    <x v="2"/>
    <s v="English"/>
    <x v="1"/>
    <s v="PG"/>
    <x v="1"/>
    <n v="-1297136"/>
    <n v="-7.2063111111111078E-2"/>
    <s v="90-110 minutes"/>
    <n v="-7.2063111111111106E-2"/>
    <n v="1637763"/>
    <n v="0.19178668286445014"/>
    <x v="1"/>
  </r>
  <r>
    <s v="Cats &amp; Dogs"/>
    <x v="377"/>
    <x v="433"/>
    <x v="7"/>
    <n v="4171"/>
    <n v="6"/>
    <n v="0"/>
    <n v="5.2"/>
    <n v="105"/>
    <n v="87"/>
    <n v="93375151"/>
    <x v="45"/>
    <x v="531"/>
    <s v="Color"/>
    <x v="5"/>
    <s v="English"/>
    <x v="1"/>
    <s v="PG"/>
    <x v="1"/>
    <n v="33375151"/>
    <n v="0.55625251666666675"/>
    <s v="&lt;90 minutes"/>
    <n v="0.55625251666666664"/>
    <n v="-1289919.5"/>
    <n v="-4.8151417500000002E-2"/>
    <x v="2"/>
  </r>
  <r>
    <s v="Cats &amp; Dogs: The Revenge of Kitty Galore"/>
    <x v="378"/>
    <x v="434"/>
    <x v="51"/>
    <n v="3326"/>
    <n v="62"/>
    <n v="0"/>
    <n v="4.3"/>
    <n v="91"/>
    <n v="82"/>
    <n v="43575716"/>
    <x v="3"/>
    <x v="532"/>
    <s v="Color"/>
    <x v="5"/>
    <s v="English"/>
    <x v="1"/>
    <s v="PG"/>
    <x v="1"/>
    <n v="-41424284"/>
    <n v="-0.48734451764705877"/>
    <s v="&lt;90 minutes"/>
    <n v="-0.48734451764705883"/>
    <n v="-1289919.5"/>
    <n v="-4.8151417500000002E-2"/>
    <x v="2"/>
  </r>
  <r>
    <s v="Cats Don't Dance"/>
    <x v="379"/>
    <x v="435"/>
    <x v="7"/>
    <n v="7394"/>
    <n v="10"/>
    <n v="643"/>
    <n v="6.9"/>
    <n v="18"/>
    <n v="75"/>
    <n v="3562749"/>
    <x v="28"/>
    <x v="533"/>
    <s v="Color"/>
    <x v="10"/>
    <s v="English"/>
    <x v="1"/>
    <s v="G"/>
    <x v="1"/>
    <n v="-28437251"/>
    <n v="-0.88866409374999999"/>
    <s v="&lt;90 minutes"/>
    <n v="-0.88866409374999999"/>
    <m/>
    <m/>
    <x v="1"/>
  </r>
  <r>
    <s v="Catwoman"/>
    <x v="380"/>
    <x v="436"/>
    <x v="229"/>
    <n v="3144"/>
    <n v="26"/>
    <n v="0"/>
    <n v="3.3"/>
    <n v="212"/>
    <n v="87"/>
    <n v="40198710"/>
    <x v="61"/>
    <x v="534"/>
    <s v="Color"/>
    <x v="5"/>
    <s v="English"/>
    <x v="1"/>
    <s v="PG-13"/>
    <x v="1"/>
    <n v="-59801290"/>
    <n v="-0.59801290000000007"/>
    <s v="&lt;90 minutes"/>
    <n v="-0.59801289999999996"/>
    <n v="-1289919.5"/>
    <n v="-4.8151417500000002E-2"/>
    <x v="2"/>
  </r>
  <r>
    <s v="Cavite"/>
    <x v="381"/>
    <x v="437"/>
    <x v="93"/>
    <n v="0"/>
    <n v="0"/>
    <n v="74"/>
    <n v="6.3"/>
    <n v="35"/>
    <n v="80"/>
    <n v="70071"/>
    <x v="145"/>
    <x v="535"/>
    <s v="Color"/>
    <x v="13"/>
    <s v="English"/>
    <x v="20"/>
    <s v="Not Rated"/>
    <x v="1"/>
    <n v="63071"/>
    <n v="9.0101428571428563"/>
    <s v="&lt;90 minutes"/>
    <n v="9.0101428571428563"/>
    <m/>
    <m/>
    <x v="0"/>
  </r>
  <r>
    <s v="Cecil B. DeMented"/>
    <x v="80"/>
    <x v="438"/>
    <x v="51"/>
    <n v="3059"/>
    <n v="0"/>
    <n v="795"/>
    <n v="6.2"/>
    <n v="90"/>
    <n v="87"/>
    <n v="1276984"/>
    <x v="42"/>
    <x v="536"/>
    <s v="Color"/>
    <x v="2"/>
    <s v="English"/>
    <x v="8"/>
    <s v="R"/>
    <x v="1"/>
    <n v="-8723016"/>
    <n v="-0.87230160000000001"/>
    <s v="&lt;90 minutes"/>
    <n v="-0.87230160000000001"/>
    <n v="1637763"/>
    <n v="0.19178668286445014"/>
    <x v="0"/>
  </r>
  <r>
    <s v="Celebrity"/>
    <x v="382"/>
    <x v="209"/>
    <x v="230"/>
    <n v="943"/>
    <n v="11000"/>
    <n v="652"/>
    <n v="6.3"/>
    <n v="114"/>
    <n v="113"/>
    <n v="5032496"/>
    <x v="1"/>
    <x v="537"/>
    <s v="Black and White"/>
    <x v="2"/>
    <s v="English"/>
    <x v="1"/>
    <s v="R"/>
    <x v="1"/>
    <n v="-6967504"/>
    <n v="-0.58062533333333333"/>
    <s v="111-130 minutes"/>
    <n v="-0.58062533333333333"/>
    <n v="1637763"/>
    <n v="0.19178668286445014"/>
    <x v="0"/>
  </r>
  <r>
    <s v="Cellular"/>
    <x v="383"/>
    <x v="439"/>
    <x v="231"/>
    <n v="1102"/>
    <n v="160"/>
    <n v="2000"/>
    <n v="6.5"/>
    <n v="127"/>
    <n v="94"/>
    <n v="32003620"/>
    <x v="9"/>
    <x v="538"/>
    <s v="Color"/>
    <x v="5"/>
    <s v="English"/>
    <x v="1"/>
    <s v="PG-13"/>
    <x v="1"/>
    <n v="7003620"/>
    <n v="0.28014479999999997"/>
    <s v="90-110 minutes"/>
    <n v="0.28014480000000003"/>
    <n v="-1289919.5"/>
    <n v="-4.8151417500000002E-2"/>
    <x v="1"/>
  </r>
  <r>
    <s v="Censored Voices"/>
    <x v="384"/>
    <x v="440"/>
    <x v="232"/>
    <n v="3"/>
    <n v="0"/>
    <n v="111"/>
    <n v="7.2"/>
    <n v="23"/>
    <n v="84"/>
    <n v="34151"/>
    <x v="146"/>
    <x v="60"/>
    <s v="Color"/>
    <x v="8"/>
    <s v="Hebrew"/>
    <x v="21"/>
    <n v="0"/>
    <x v="0"/>
    <n v="-415849"/>
    <n v="-0.92410888888888887"/>
    <s v="&lt;90 minutes"/>
    <n v="-0.92410888888888887"/>
    <m/>
    <m/>
    <x v="0"/>
  </r>
  <r>
    <s v="Center Stage"/>
    <x v="385"/>
    <x v="441"/>
    <x v="233"/>
    <n v="1201"/>
    <n v="13"/>
    <n v="0"/>
    <n v="6.7"/>
    <n v="68"/>
    <n v="115"/>
    <n v="17174870"/>
    <x v="7"/>
    <x v="539"/>
    <s v="Color"/>
    <x v="1"/>
    <s v="English"/>
    <x v="1"/>
    <s v="PG-13"/>
    <x v="1"/>
    <n v="-825130"/>
    <n v="-4.5840555555555551E-2"/>
    <s v="111-130 minutes"/>
    <n v="-4.5840555555555558E-2"/>
    <n v="-434215.5"/>
    <n v="-0.10115100772200772"/>
    <x v="1"/>
  </r>
  <r>
    <s v="Central Station"/>
    <x v="386"/>
    <x v="442"/>
    <x v="234"/>
    <n v="167"/>
    <n v="179"/>
    <n v="0"/>
    <n v="8"/>
    <n v="71"/>
    <n v="113"/>
    <n v="5595428"/>
    <x v="147"/>
    <x v="540"/>
    <s v="Color"/>
    <x v="1"/>
    <s v="Portuguese"/>
    <x v="22"/>
    <s v="R"/>
    <x v="0"/>
    <n v="2695428"/>
    <n v="0.92945793103448282"/>
    <s v="111-130 minutes"/>
    <n v="0.92945793103448271"/>
    <n v="-434215.5"/>
    <n v="-0.10115100772200772"/>
    <x v="0"/>
  </r>
  <r>
    <s v="Certifiably Jonathan"/>
    <x v="133"/>
    <x v="443"/>
    <x v="85"/>
    <n v="54484"/>
    <n v="0"/>
    <n v="87"/>
    <n v="6.2"/>
    <n v="17"/>
    <n v="85"/>
    <n v="7826"/>
    <x v="133"/>
    <x v="541"/>
    <s v="Color"/>
    <x v="2"/>
    <s v="English"/>
    <x v="1"/>
    <n v="0"/>
    <x v="1"/>
    <n v="-1192174"/>
    <n v="-0.99347833333333335"/>
    <s v="&lt;90 minutes"/>
    <n v="-0.99347833333333335"/>
    <n v="1637763"/>
    <n v="0.19178668286445014"/>
    <x v="0"/>
  </r>
  <r>
    <s v="ChÃ©ri"/>
    <x v="387"/>
    <x v="444"/>
    <x v="235"/>
    <n v="365"/>
    <n v="350"/>
    <n v="0"/>
    <n v="6.2"/>
    <n v="155"/>
    <n v="100"/>
    <n v="2708188"/>
    <x v="95"/>
    <x v="542"/>
    <s v="Color"/>
    <x v="2"/>
    <s v="English"/>
    <x v="4"/>
    <s v="R"/>
    <x v="1"/>
    <n v="-20291812"/>
    <n v="-0.8822526956521739"/>
    <s v="90-110 minutes"/>
    <n v="-0.8822526956521739"/>
    <n v="1637763"/>
    <n v="0.19178668286445014"/>
    <x v="1"/>
  </r>
  <r>
    <s v="Chain Letter"/>
    <x v="388"/>
    <x v="445"/>
    <x v="236"/>
    <n v="1495"/>
    <n v="26"/>
    <n v="0"/>
    <n v="4.0999999999999996"/>
    <n v="63"/>
    <n v="88"/>
    <n v="143000"/>
    <x v="40"/>
    <x v="543"/>
    <s v="Color"/>
    <x v="0"/>
    <s v="English"/>
    <x v="1"/>
    <s v="R"/>
    <x v="1"/>
    <n v="-4857000"/>
    <n v="-0.97140000000000004"/>
    <s v="&lt;90 minutes"/>
    <n v="-0.97140000000000004"/>
    <n v="16235088"/>
    <n v="1.1909079499999999"/>
    <x v="0"/>
  </r>
  <r>
    <s v="Chain Reaction"/>
    <x v="46"/>
    <x v="446"/>
    <x v="12"/>
    <n v="31014"/>
    <n v="99"/>
    <n v="1000"/>
    <n v="5.6"/>
    <n v="47"/>
    <n v="107"/>
    <n v="20550712"/>
    <x v="21"/>
    <x v="544"/>
    <s v="Color"/>
    <x v="5"/>
    <s v="English"/>
    <x v="1"/>
    <s v="PG-13"/>
    <x v="1"/>
    <n v="-29449288"/>
    <n v="-0.58898576000000002"/>
    <s v="90-110 minutes"/>
    <n v="-0.58898576000000002"/>
    <n v="-1289919.5"/>
    <n v="-4.8151417500000002E-2"/>
    <x v="2"/>
  </r>
  <r>
    <s v="Chairman of the Board"/>
    <x v="389"/>
    <x v="447"/>
    <x v="1"/>
    <n v="5213"/>
    <n v="43"/>
    <n v="724"/>
    <n v="2.2999999999999998"/>
    <n v="12"/>
    <n v="95"/>
    <n v="306715"/>
    <x v="42"/>
    <x v="545"/>
    <s v="Color"/>
    <x v="2"/>
    <s v="English"/>
    <x v="1"/>
    <s v="PG-13"/>
    <x v="1"/>
    <n v="-9693285"/>
    <n v="-0.96932850000000004"/>
    <s v="90-110 minutes"/>
    <n v="-0.96932850000000004"/>
    <n v="1637763"/>
    <n v="0.19178668286445014"/>
    <x v="0"/>
  </r>
  <r>
    <s v="Changeling"/>
    <x v="82"/>
    <x v="118"/>
    <x v="6"/>
    <n v="12840"/>
    <n v="16000"/>
    <n v="14000"/>
    <n v="7.8"/>
    <n v="264"/>
    <n v="141"/>
    <n v="35707327"/>
    <x v="27"/>
    <x v="546"/>
    <s v="Color"/>
    <x v="4"/>
    <s v="English"/>
    <x v="1"/>
    <s v="R"/>
    <x v="1"/>
    <n v="-19292673"/>
    <n v="-0.35077587272727273"/>
    <s v="131-150 minutes"/>
    <n v="-0.35077587272727273"/>
    <n v="-74533.5"/>
    <n v="-7.4856785714285719E-3"/>
    <x v="2"/>
  </r>
  <r>
    <s v="Changing Lanes"/>
    <x v="390"/>
    <x v="448"/>
    <x v="237"/>
    <n v="758"/>
    <n v="50"/>
    <n v="0"/>
    <n v="6.5"/>
    <n v="167"/>
    <n v="91"/>
    <n v="66790248"/>
    <x v="65"/>
    <x v="547"/>
    <s v="Color"/>
    <x v="1"/>
    <s v="English"/>
    <x v="1"/>
    <s v="R"/>
    <x v="1"/>
    <n v="21790248"/>
    <n v="0.48422773333333335"/>
    <s v="90-110 minutes"/>
    <n v="0.48422773333333335"/>
    <n v="-434215.5"/>
    <n v="-0.10115100772200772"/>
    <x v="2"/>
  </r>
  <r>
    <s v="Chappie"/>
    <x v="391"/>
    <x v="449"/>
    <x v="127"/>
    <n v="23051"/>
    <n v="662"/>
    <n v="67000"/>
    <n v="6.9"/>
    <n v="371"/>
    <n v="120"/>
    <n v="31569268"/>
    <x v="148"/>
    <x v="548"/>
    <s v="Color"/>
    <x v="5"/>
    <s v="English"/>
    <x v="1"/>
    <s v="R"/>
    <x v="1"/>
    <n v="-17430732"/>
    <n v="-0.35572922448979594"/>
    <s v="111-130 minutes"/>
    <n v="-0.35572922448979594"/>
    <n v="-1289919.5"/>
    <n v="-4.8151417500000002E-2"/>
    <x v="2"/>
  </r>
  <r>
    <s v="Character"/>
    <x v="392"/>
    <x v="450"/>
    <x v="238"/>
    <n v="48"/>
    <n v="4"/>
    <n v="689"/>
    <n v="7.8"/>
    <n v="54"/>
    <n v="122"/>
    <n v="713413"/>
    <x v="55"/>
    <x v="549"/>
    <s v="Color"/>
    <x v="4"/>
    <s v="Dutch"/>
    <x v="19"/>
    <s v="R"/>
    <x v="0"/>
    <n v="-3786587"/>
    <n v="-0.84146377777777781"/>
    <s v="111-130 minutes"/>
    <n v="-0.84146377777777781"/>
    <n v="-74533.5"/>
    <n v="-7.4856785714285719E-3"/>
    <x v="0"/>
  </r>
  <r>
    <s v="Chariots of Fire"/>
    <x v="393"/>
    <x v="451"/>
    <x v="239"/>
    <n v="1651"/>
    <n v="46"/>
    <n v="0"/>
    <n v="7.2"/>
    <n v="90"/>
    <n v="125"/>
    <n v="58800000"/>
    <x v="149"/>
    <x v="550"/>
    <s v="Color"/>
    <x v="6"/>
    <s v="English"/>
    <x v="4"/>
    <s v="PG"/>
    <x v="1"/>
    <n v="53300000"/>
    <n v="9.6909090909090914"/>
    <s v="111-130 minutes"/>
    <n v="9.6909090909090914"/>
    <n v="-1289919.5"/>
    <n v="-4.8151417500000002E-2"/>
    <x v="0"/>
  </r>
  <r>
    <s v="Charlie and the Chocolate Factory"/>
    <x v="86"/>
    <x v="151"/>
    <x v="53"/>
    <n v="57844"/>
    <n v="13000"/>
    <n v="0"/>
    <n v="6.7"/>
    <n v="276"/>
    <n v="115"/>
    <n v="206456431"/>
    <x v="90"/>
    <x v="551"/>
    <s v="Color"/>
    <x v="3"/>
    <s v="English"/>
    <x v="1"/>
    <s v="PG"/>
    <x v="1"/>
    <n v="56456431"/>
    <n v="0.37637620666666671"/>
    <s v="111-130 minutes"/>
    <n v="0.37637620666666666"/>
    <n v="3892693.5"/>
    <n v="0.11726928571428571"/>
    <x v="2"/>
  </r>
  <r>
    <s v="Charlie Bartlett"/>
    <x v="95"/>
    <x v="452"/>
    <x v="60"/>
    <n v="22577"/>
    <n v="20"/>
    <n v="0"/>
    <n v="7"/>
    <n v="146"/>
    <n v="97"/>
    <n v="3950294"/>
    <x v="1"/>
    <x v="552"/>
    <s v="Color"/>
    <x v="2"/>
    <s v="English"/>
    <x v="1"/>
    <s v="R"/>
    <x v="1"/>
    <n v="-8049706"/>
    <n v="-0.6708088333333333"/>
    <s v="90-110 minutes"/>
    <n v="-0.6708088333333333"/>
    <n v="1637763"/>
    <n v="0.19178668286445014"/>
    <x v="0"/>
  </r>
  <r>
    <s v="Charlie St. Cloud"/>
    <x v="394"/>
    <x v="12"/>
    <x v="150"/>
    <n v="1066"/>
    <n v="23"/>
    <n v="0"/>
    <n v="6.5"/>
    <n v="117"/>
    <n v="99"/>
    <n v="31136950"/>
    <x v="117"/>
    <x v="553"/>
    <s v="Color"/>
    <x v="1"/>
    <s v="English"/>
    <x v="1"/>
    <s v="PG-13"/>
    <x v="1"/>
    <n v="-12863050"/>
    <n v="-0.29234204545454545"/>
    <s v="90-110 minutes"/>
    <n v="-0.29234204545454545"/>
    <n v="-434215.5"/>
    <n v="-0.10115100772200772"/>
    <x v="2"/>
  </r>
  <r>
    <s v="Charlie Wilson's War"/>
    <x v="27"/>
    <x v="453"/>
    <x v="9"/>
    <n v="60646"/>
    <n v="0"/>
    <n v="0"/>
    <n v="7.1"/>
    <n v="269"/>
    <n v="102"/>
    <n v="66636385"/>
    <x v="36"/>
    <x v="554"/>
    <s v="Color"/>
    <x v="6"/>
    <s v="English"/>
    <x v="1"/>
    <s v="R"/>
    <x v="1"/>
    <n v="-8363615"/>
    <n v="-0.11151486666666666"/>
    <s v="90-110 minutes"/>
    <n v="-0.11151486666666667"/>
    <n v="-1289919.5"/>
    <n v="-4.8151417500000002E-2"/>
    <x v="2"/>
  </r>
  <r>
    <s v="Charlie's Angels"/>
    <x v="365"/>
    <x v="31"/>
    <x v="10"/>
    <n v="15419"/>
    <n v="368"/>
    <n v="0"/>
    <n v="5.5"/>
    <n v="181"/>
    <n v="94"/>
    <n v="125305545"/>
    <x v="48"/>
    <x v="555"/>
    <s v="Color"/>
    <x v="5"/>
    <s v="English"/>
    <x v="1"/>
    <s v="PG-13"/>
    <x v="1"/>
    <n v="33305545"/>
    <n v="0.36201679347826077"/>
    <s v="90-110 minutes"/>
    <n v="0.36201679347826088"/>
    <n v="-1289919.5"/>
    <n v="-4.8151417500000002E-2"/>
    <x v="2"/>
  </r>
  <r>
    <s v="Charlie's Angels: Full Throttle"/>
    <x v="395"/>
    <x v="31"/>
    <x v="3"/>
    <n v="4046"/>
    <n v="368"/>
    <n v="0"/>
    <n v="4.8"/>
    <n v="102"/>
    <n v="107"/>
    <n v="100685880"/>
    <x v="44"/>
    <x v="556"/>
    <s v="Color"/>
    <x v="5"/>
    <s v="English"/>
    <x v="1"/>
    <s v="PG-13"/>
    <x v="1"/>
    <n v="-19314120"/>
    <n v="-0.16095099999999996"/>
    <s v="90-110 minutes"/>
    <n v="-0.16095100000000001"/>
    <n v="-1289919.5"/>
    <n v="-4.8151417500000002E-2"/>
    <x v="2"/>
  </r>
  <r>
    <s v="Chasing Amy"/>
    <x v="153"/>
    <x v="454"/>
    <x v="10"/>
    <n v="15765"/>
    <n v="0"/>
    <n v="0"/>
    <n v="7.3"/>
    <n v="147"/>
    <n v="113"/>
    <n v="12006514"/>
    <x v="80"/>
    <x v="557"/>
    <s v="Color"/>
    <x v="2"/>
    <s v="English"/>
    <x v="1"/>
    <s v="R"/>
    <x v="1"/>
    <n v="11756514"/>
    <n v="47.026055999999997"/>
    <s v="111-130 minutes"/>
    <n v="47.026055999999997"/>
    <n v="1637763"/>
    <n v="0.19178668286445014"/>
    <x v="0"/>
  </r>
  <r>
    <s v="Chasing Liberty"/>
    <x v="396"/>
    <x v="455"/>
    <x v="240"/>
    <n v="842"/>
    <n v="3"/>
    <n v="0"/>
    <n v="6.1"/>
    <n v="65"/>
    <n v="101"/>
    <n v="12189514"/>
    <x v="95"/>
    <x v="558"/>
    <s v="Color"/>
    <x v="2"/>
    <s v="English"/>
    <x v="1"/>
    <s v="PG-13"/>
    <x v="1"/>
    <n v="-10810486"/>
    <n v="-0.47002113043478266"/>
    <s v="90-110 minutes"/>
    <n v="-0.47002113043478261"/>
    <n v="1637763"/>
    <n v="0.19178668286445014"/>
    <x v="1"/>
  </r>
  <r>
    <s v="Chasing Mavericks"/>
    <x v="39"/>
    <x v="456"/>
    <x v="12"/>
    <n v="21200"/>
    <n v="150"/>
    <n v="13000"/>
    <n v="7.2"/>
    <n v="116"/>
    <n v="116"/>
    <n v="6002756"/>
    <x v="6"/>
    <x v="559"/>
    <s v="Color"/>
    <x v="6"/>
    <s v="English"/>
    <x v="1"/>
    <s v="PG"/>
    <x v="1"/>
    <n v="-13997244"/>
    <n v="-0.69986219999999999"/>
    <s v="111-130 minutes"/>
    <n v="-0.69986219999999999"/>
    <n v="-1289919.5"/>
    <n v="-4.8151417500000002E-2"/>
    <x v="1"/>
  </r>
  <r>
    <s v="Cheap Thrills"/>
    <x v="397"/>
    <x v="457"/>
    <x v="7"/>
    <n v="4729"/>
    <n v="3"/>
    <n v="0"/>
    <n v="6.8"/>
    <n v="193"/>
    <n v="88"/>
    <n v="59379"/>
    <x v="47"/>
    <x v="560"/>
    <s v="Color"/>
    <x v="2"/>
    <s v="English"/>
    <x v="1"/>
    <s v="Not Rated"/>
    <x v="1"/>
    <n v="-140621"/>
    <n v="-0.70310499999999998"/>
    <s v="&lt;90 minutes"/>
    <n v="-0.70310499999999998"/>
    <n v="1637763"/>
    <n v="0.19178668286445014"/>
    <x v="0"/>
  </r>
  <r>
    <s v="Cheaper by the Dozen"/>
    <x v="398"/>
    <x v="315"/>
    <x v="7"/>
    <n v="7014"/>
    <n v="189"/>
    <n v="0"/>
    <n v="5.8"/>
    <n v="104"/>
    <n v="94"/>
    <n v="138614544"/>
    <x v="33"/>
    <x v="561"/>
    <s v="Color"/>
    <x v="2"/>
    <s v="English"/>
    <x v="1"/>
    <s v="PG"/>
    <x v="1"/>
    <n v="98614544"/>
    <n v="2.4653635999999999"/>
    <s v="90-110 minutes"/>
    <n v="2.4653635999999999"/>
    <n v="1637763"/>
    <n v="0.19178668286445014"/>
    <x v="2"/>
  </r>
  <r>
    <s v="Cheaper by the Dozen 2"/>
    <x v="399"/>
    <x v="109"/>
    <x v="20"/>
    <n v="20348"/>
    <n v="163"/>
    <n v="781"/>
    <n v="5.4"/>
    <n v="77"/>
    <n v="94"/>
    <n v="82569532"/>
    <x v="45"/>
    <x v="562"/>
    <s v="Color"/>
    <x v="3"/>
    <s v="English"/>
    <x v="1"/>
    <s v="PG"/>
    <x v="1"/>
    <n v="22569532"/>
    <n v="0.37615886666666665"/>
    <s v="90-110 minutes"/>
    <n v="0.37615886666666665"/>
    <n v="3892693.5"/>
    <n v="0.11726928571428571"/>
    <x v="2"/>
  </r>
  <r>
    <s v="Chernobyl Diaries"/>
    <x v="162"/>
    <x v="458"/>
    <x v="1"/>
    <n v="2665"/>
    <n v="18"/>
    <n v="24000"/>
    <n v="5"/>
    <n v="270"/>
    <n v="86"/>
    <n v="18112929"/>
    <x v="15"/>
    <x v="563"/>
    <s v="Color"/>
    <x v="0"/>
    <s v="English"/>
    <x v="1"/>
    <s v="R"/>
    <x v="1"/>
    <n v="17112929"/>
    <n v="17.112929000000001"/>
    <s v="&lt;90 minutes"/>
    <n v="17.112929000000001"/>
    <n v="16235088"/>
    <n v="1.1909079499999999"/>
    <x v="0"/>
  </r>
  <r>
    <s v="Chicago"/>
    <x v="400"/>
    <x v="459"/>
    <x v="241"/>
    <n v="813"/>
    <n v="252"/>
    <n v="0"/>
    <n v="7.2"/>
    <n v="223"/>
    <n v="113"/>
    <n v="170684505"/>
    <x v="65"/>
    <x v="564"/>
    <s v="Black and White"/>
    <x v="2"/>
    <s v="English"/>
    <x v="1"/>
    <s v="PG-13"/>
    <x v="1"/>
    <n v="125684505"/>
    <n v="2.7929889999999999"/>
    <s v="111-130 minutes"/>
    <n v="2.7929889999999999"/>
    <n v="1637763"/>
    <n v="0.19178668286445014"/>
    <x v="2"/>
  </r>
  <r>
    <s v="Chicken Little"/>
    <x v="234"/>
    <x v="435"/>
    <x v="147"/>
    <n v="2252"/>
    <n v="10"/>
    <n v="912"/>
    <n v="5.8"/>
    <n v="161"/>
    <n v="81"/>
    <n v="135381507"/>
    <x v="90"/>
    <x v="565"/>
    <s v="Color"/>
    <x v="3"/>
    <s v="English"/>
    <x v="1"/>
    <s v="G"/>
    <x v="1"/>
    <n v="-14618493"/>
    <n v="-9.7456619999999994E-2"/>
    <s v="&lt;90 minutes"/>
    <n v="-9.7456619999999994E-2"/>
    <n v="3892693.5"/>
    <n v="0.11726928571428571"/>
    <x v="2"/>
  </r>
  <r>
    <s v="Chicken Run"/>
    <x v="401"/>
    <x v="460"/>
    <x v="242"/>
    <n v="1817"/>
    <n v="91"/>
    <n v="0"/>
    <n v="7"/>
    <n v="187"/>
    <n v="84"/>
    <n v="106793915"/>
    <x v="65"/>
    <x v="566"/>
    <s v="Color"/>
    <x v="3"/>
    <s v="English"/>
    <x v="4"/>
    <s v="G"/>
    <x v="1"/>
    <n v="61793915"/>
    <n v="1.3731981111111109"/>
    <s v="&lt;90 minutes"/>
    <n v="1.3731981111111111"/>
    <n v="3892693.5"/>
    <n v="0.11726928571428571"/>
    <x v="2"/>
  </r>
  <r>
    <s v="Child 44"/>
    <x v="402"/>
    <x v="461"/>
    <x v="243"/>
    <n v="27666"/>
    <n v="79"/>
    <n v="18000"/>
    <n v="6.4"/>
    <n v="172"/>
    <n v="137"/>
    <n v="1206135"/>
    <x v="21"/>
    <x v="567"/>
    <s v="Color"/>
    <x v="4"/>
    <s v="English"/>
    <x v="23"/>
    <s v="R"/>
    <x v="1"/>
    <n v="-48793865"/>
    <n v="-0.97587729999999995"/>
    <s v="131-150 minutes"/>
    <n v="-0.97587729999999995"/>
    <n v="-74533.5"/>
    <n v="-7.4856785714285719E-3"/>
    <x v="2"/>
  </r>
  <r>
    <s v="Children of Heaven"/>
    <x v="403"/>
    <x v="462"/>
    <x v="244"/>
    <n v="100"/>
    <n v="373"/>
    <n v="0"/>
    <n v="8.5"/>
    <n v="46"/>
    <n v="89"/>
    <n v="925402"/>
    <x v="150"/>
    <x v="568"/>
    <s v="Color"/>
    <x v="1"/>
    <s v="Persian"/>
    <x v="11"/>
    <s v="PG"/>
    <x v="0"/>
    <n v="745402"/>
    <n v="4.1411222222222221"/>
    <s v="&lt;90 minutes"/>
    <n v="4.1411222222222221"/>
    <n v="-434215.5"/>
    <n v="-0.10115100772200772"/>
    <x v="0"/>
  </r>
  <r>
    <s v="Children of Men"/>
    <x v="109"/>
    <x v="463"/>
    <x v="41"/>
    <n v="16479"/>
    <n v="0"/>
    <n v="17000"/>
    <n v="7.9"/>
    <n v="372"/>
    <n v="109"/>
    <n v="35286428"/>
    <x v="12"/>
    <x v="569"/>
    <s v="Color"/>
    <x v="1"/>
    <s v="English"/>
    <x v="1"/>
    <s v="R"/>
    <x v="1"/>
    <n v="-40713572"/>
    <n v="-0.53570489473684213"/>
    <s v="90-110 minutes"/>
    <n v="-0.53570489473684213"/>
    <n v="-434215.5"/>
    <n v="-0.10115100772200772"/>
    <x v="2"/>
  </r>
  <r>
    <s v="Child's Play"/>
    <x v="404"/>
    <x v="464"/>
    <x v="245"/>
    <n v="760"/>
    <n v="85"/>
    <n v="0"/>
    <n v="6.5"/>
    <n v="142"/>
    <n v="87"/>
    <n v="33244684"/>
    <x v="75"/>
    <x v="570"/>
    <s v="Color"/>
    <x v="7"/>
    <s v="English"/>
    <x v="1"/>
    <s v="R"/>
    <x v="1"/>
    <n v="24244684"/>
    <n v="2.6938537777777776"/>
    <s v="&lt;90 minutes"/>
    <n v="2.6938537777777776"/>
    <m/>
    <m/>
    <x v="0"/>
  </r>
  <r>
    <s v="Child's Play 2"/>
    <x v="405"/>
    <x v="465"/>
    <x v="246"/>
    <n v="2646"/>
    <n v="5"/>
    <n v="0"/>
    <n v="5.7"/>
    <n v="59"/>
    <n v="72"/>
    <n v="28501605"/>
    <x v="20"/>
    <x v="571"/>
    <s v="Color"/>
    <x v="7"/>
    <s v="English"/>
    <x v="1"/>
    <s v="R"/>
    <x v="1"/>
    <n v="15501605"/>
    <n v="1.1924311538461541"/>
    <s v="&lt;90 minutes"/>
    <n v="1.1924311538461538"/>
    <m/>
    <m/>
    <x v="0"/>
  </r>
  <r>
    <s v="Chill Factor"/>
    <x v="135"/>
    <x v="466"/>
    <x v="86"/>
    <n v="1274"/>
    <n v="3"/>
    <n v="120"/>
    <n v="5.2"/>
    <n v="68"/>
    <n v="102"/>
    <n v="11227940"/>
    <x v="151"/>
    <x v="572"/>
    <s v="Color"/>
    <x v="5"/>
    <s v="English"/>
    <x v="1"/>
    <s v="R"/>
    <x v="1"/>
    <n v="-22772060"/>
    <n v="-0.66976647058823535"/>
    <s v="90-110 minutes"/>
    <n v="-0.66976647058823524"/>
    <n v="-1289919.5"/>
    <n v="-4.8151417500000002E-2"/>
    <x v="1"/>
  </r>
  <r>
    <s v="Chloe"/>
    <x v="83"/>
    <x v="467"/>
    <x v="36"/>
    <n v="14372"/>
    <n v="460"/>
    <n v="0"/>
    <n v="6.3"/>
    <n v="226"/>
    <n v="96"/>
    <n v="3074838"/>
    <x v="26"/>
    <x v="573"/>
    <s v="Color"/>
    <x v="1"/>
    <s v="English"/>
    <x v="1"/>
    <s v="R"/>
    <x v="1"/>
    <n v="-7925162"/>
    <n v="-0.72046927272727279"/>
    <s v="90-110 minutes"/>
    <n v="-0.72046927272727268"/>
    <n v="-434215.5"/>
    <n v="-0.10115100772200772"/>
    <x v="0"/>
  </r>
  <r>
    <s v="Chocolat"/>
    <x v="406"/>
    <x v="196"/>
    <x v="247"/>
    <n v="1323"/>
    <n v="529"/>
    <n v="18000"/>
    <n v="7.3"/>
    <n v="152"/>
    <n v="121"/>
    <n v="71309760"/>
    <x v="9"/>
    <x v="574"/>
    <s v="Color"/>
    <x v="1"/>
    <s v="English"/>
    <x v="4"/>
    <s v="PG-13"/>
    <x v="1"/>
    <n v="46309760"/>
    <n v="1.8523904"/>
    <s v="111-130 minutes"/>
    <n v="1.8523904"/>
    <n v="-434215.5"/>
    <n v="-0.10115100772200772"/>
    <x v="1"/>
  </r>
  <r>
    <s v="Chocolate: Deep Dark Secrets"/>
    <x v="407"/>
    <x v="468"/>
    <x v="248"/>
    <n v="2024"/>
    <n v="5"/>
    <n v="31"/>
    <n v="4.8"/>
    <n v="4"/>
    <n v="160"/>
    <n v="49000"/>
    <x v="135"/>
    <x v="575"/>
    <s v="Color"/>
    <x v="13"/>
    <s v="Hindi"/>
    <x v="18"/>
    <n v="0"/>
    <x v="0"/>
    <n v="-1451000"/>
    <n v="-0.96733333333333338"/>
    <s v="&gt;150 minutes"/>
    <n v="-0.96733333333333338"/>
    <m/>
    <m/>
    <x v="0"/>
  </r>
  <r>
    <s v="Choke"/>
    <x v="358"/>
    <x v="469"/>
    <x v="1"/>
    <n v="3608"/>
    <n v="0"/>
    <n v="0"/>
    <n v="6.5"/>
    <n v="159"/>
    <n v="92"/>
    <n v="2926565"/>
    <x v="38"/>
    <x v="576"/>
    <s v="Color"/>
    <x v="2"/>
    <s v="English"/>
    <x v="1"/>
    <s v="R"/>
    <x v="1"/>
    <n v="-73435"/>
    <n v="-2.447833333333338E-2"/>
    <s v="90-110 minutes"/>
    <n v="-2.4478333333333335E-2"/>
    <n v="1637763"/>
    <n v="0.19178668286445014"/>
    <x v="0"/>
  </r>
  <r>
    <s v="Christmas with the Kranks"/>
    <x v="280"/>
    <x v="186"/>
    <x v="3"/>
    <n v="6729"/>
    <n v="148"/>
    <n v="0"/>
    <n v="5.2"/>
    <n v="105"/>
    <n v="99"/>
    <n v="73701902"/>
    <x v="45"/>
    <x v="577"/>
    <s v="Color"/>
    <x v="2"/>
    <s v="English"/>
    <x v="1"/>
    <s v="PG"/>
    <x v="1"/>
    <n v="13701902"/>
    <n v="0.22836503333333336"/>
    <s v="90-110 minutes"/>
    <n v="0.22836503333333333"/>
    <n v="1637763"/>
    <n v="0.19178668286445014"/>
    <x v="2"/>
  </r>
  <r>
    <s v="Chronicle"/>
    <x v="408"/>
    <x v="470"/>
    <x v="34"/>
    <n v="2054"/>
    <n v="128"/>
    <n v="32000"/>
    <n v="7.1"/>
    <n v="414"/>
    <n v="89"/>
    <n v="64572496"/>
    <x v="1"/>
    <x v="578"/>
    <s v="Color"/>
    <x v="1"/>
    <s v="English"/>
    <x v="1"/>
    <s v="PG-13"/>
    <x v="1"/>
    <n v="52572496"/>
    <n v="4.3810413333333331"/>
    <s v="&lt;90 minutes"/>
    <n v="4.3810413333333331"/>
    <n v="-434215.5"/>
    <n v="-0.10115100772200772"/>
    <x v="0"/>
  </r>
  <r>
    <s v="Chuck &amp; Buck"/>
    <x v="219"/>
    <x v="147"/>
    <x v="138"/>
    <n v="1378"/>
    <n v="44"/>
    <n v="170"/>
    <n v="6.6"/>
    <n v="59"/>
    <n v="96"/>
    <n v="1050600"/>
    <x v="80"/>
    <x v="579"/>
    <s v="Color"/>
    <x v="2"/>
    <s v="English"/>
    <x v="1"/>
    <s v="R"/>
    <x v="1"/>
    <n v="800600"/>
    <n v="3.2023999999999999"/>
    <s v="90-110 minutes"/>
    <n v="3.2023999999999999"/>
    <n v="1637763"/>
    <n v="0.19178668286445014"/>
    <x v="0"/>
  </r>
  <r>
    <s v="Cinco de Mayo, La Batalla"/>
    <x v="409"/>
    <x v="471"/>
    <x v="249"/>
    <n v="221"/>
    <n v="21"/>
    <n v="874"/>
    <n v="6.2"/>
    <n v="12"/>
    <n v="125"/>
    <n v="169379"/>
    <x v="42"/>
    <x v="580"/>
    <s v="Color"/>
    <x v="1"/>
    <s v="Spanish"/>
    <x v="15"/>
    <s v="R"/>
    <x v="0"/>
    <n v="-9830621"/>
    <n v="-0.98306210000000005"/>
    <s v="111-130 minutes"/>
    <n v="-0.98306210000000005"/>
    <n v="-434215.5"/>
    <n v="-0.10115100772200772"/>
    <x v="0"/>
  </r>
  <r>
    <s v="Cinderella"/>
    <x v="410"/>
    <x v="472"/>
    <x v="3"/>
    <n v="4671"/>
    <n v="0"/>
    <n v="56000"/>
    <n v="7"/>
    <n v="343"/>
    <n v="105"/>
    <n v="201148159"/>
    <x v="152"/>
    <x v="581"/>
    <s v="Color"/>
    <x v="1"/>
    <s v="English"/>
    <x v="1"/>
    <s v="PG"/>
    <x v="1"/>
    <n v="106148159"/>
    <n v="1.1173490421052632"/>
    <s v="90-110 minutes"/>
    <n v="1.1173490421052632"/>
    <n v="-434215.5"/>
    <n v="-0.10115100772200772"/>
    <x v="2"/>
  </r>
  <r>
    <s v="Cinderella Man"/>
    <x v="411"/>
    <x v="59"/>
    <x v="250"/>
    <n v="2523"/>
    <n v="2000"/>
    <n v="0"/>
    <n v="8"/>
    <n v="201"/>
    <n v="144"/>
    <n v="61644321"/>
    <x v="153"/>
    <x v="582"/>
    <s v="Color"/>
    <x v="6"/>
    <s v="English"/>
    <x v="1"/>
    <s v="PG-13"/>
    <x v="1"/>
    <n v="-26355679"/>
    <n v="-0.29949635227272731"/>
    <s v="131-150 minutes"/>
    <n v="-0.29949635227272725"/>
    <n v="-1289919.5"/>
    <n v="-4.8151417500000002E-2"/>
    <x v="2"/>
  </r>
  <r>
    <s v="Cirque du Freak: The Vampire's Assistant"/>
    <x v="345"/>
    <x v="126"/>
    <x v="36"/>
    <n v="20503"/>
    <n v="80"/>
    <n v="0"/>
    <n v="5.9"/>
    <n v="157"/>
    <n v="109"/>
    <n v="13838130"/>
    <x v="33"/>
    <x v="583"/>
    <s v="Color"/>
    <x v="5"/>
    <s v="English"/>
    <x v="1"/>
    <s v="PG-13"/>
    <x v="1"/>
    <n v="-26161870"/>
    <n v="-0.65404675000000001"/>
    <s v="90-110 minutes"/>
    <n v="-0.65404675000000001"/>
    <n v="-1289919.5"/>
    <n v="-4.8151417500000002E-2"/>
    <x v="2"/>
  </r>
  <r>
    <s v="City by the Sea"/>
    <x v="10"/>
    <x v="277"/>
    <x v="9"/>
    <n v="34377"/>
    <n v="105"/>
    <n v="416"/>
    <n v="6.2"/>
    <n v="104"/>
    <n v="108"/>
    <n v="22433915"/>
    <x v="45"/>
    <x v="133"/>
    <s v="Color"/>
    <x v="4"/>
    <s v="English"/>
    <x v="1"/>
    <s v="R"/>
    <x v="1"/>
    <n v="-37566085"/>
    <n v="-0.62610141666666674"/>
    <s v="90-110 minutes"/>
    <n v="-0.62610141666666663"/>
    <n v="-74533.5"/>
    <n v="-7.4856785714285719E-3"/>
    <x v="2"/>
  </r>
  <r>
    <s v="City Hall"/>
    <x v="54"/>
    <x v="473"/>
    <x v="36"/>
    <n v="17877"/>
    <n v="17"/>
    <n v="309"/>
    <n v="6.2"/>
    <n v="50"/>
    <n v="111"/>
    <n v="20300000"/>
    <x v="33"/>
    <x v="584"/>
    <s v="Color"/>
    <x v="1"/>
    <s v="English"/>
    <x v="1"/>
    <s v="R"/>
    <x v="1"/>
    <n v="-19700000"/>
    <n v="-0.49250000000000005"/>
    <s v="111-130 minutes"/>
    <n v="-0.49249999999999999"/>
    <n v="-434215.5"/>
    <n v="-0.10115100772200772"/>
    <x v="2"/>
  </r>
  <r>
    <s v="City Island"/>
    <x v="412"/>
    <x v="474"/>
    <x v="7"/>
    <n v="3825"/>
    <n v="20"/>
    <n v="0"/>
    <n v="7.4"/>
    <n v="149"/>
    <n v="104"/>
    <n v="6670712"/>
    <x v="16"/>
    <x v="585"/>
    <s v="Color"/>
    <x v="2"/>
    <s v="English"/>
    <x v="1"/>
    <s v="PG-13"/>
    <x v="1"/>
    <n v="670712"/>
    <n v="0.1117853333333334"/>
    <s v="90-110 minutes"/>
    <n v="0.11178533333333333"/>
    <n v="1637763"/>
    <n v="0.19178668286445014"/>
    <x v="0"/>
  </r>
  <r>
    <s v="City of Angels"/>
    <x v="55"/>
    <x v="430"/>
    <x v="20"/>
    <n v="13905"/>
    <n v="52"/>
    <n v="0"/>
    <n v="6.7"/>
    <n v="110"/>
    <n v="114"/>
    <n v="78745923"/>
    <x v="27"/>
    <x v="586"/>
    <s v="Color"/>
    <x v="1"/>
    <s v="English"/>
    <x v="2"/>
    <s v="PG-13"/>
    <x v="1"/>
    <n v="23745923"/>
    <n v="0.4317440545454545"/>
    <s v="111-130 minutes"/>
    <n v="0.43174405454545456"/>
    <n v="-434215.5"/>
    <n v="-0.10115100772200772"/>
    <x v="2"/>
  </r>
  <r>
    <s v="City of Ember"/>
    <x v="365"/>
    <x v="475"/>
    <x v="10"/>
    <n v="15494"/>
    <n v="27"/>
    <n v="0"/>
    <n v="6.5"/>
    <n v="118"/>
    <n v="90"/>
    <n v="7871693"/>
    <x v="27"/>
    <x v="587"/>
    <s v="Color"/>
    <x v="3"/>
    <s v="English"/>
    <x v="1"/>
    <s v="PG"/>
    <x v="1"/>
    <n v="-47128307"/>
    <n v="-0.85687830909090912"/>
    <s v="90-110 minutes"/>
    <n v="-0.85687830909090912"/>
    <n v="3892693.5"/>
    <n v="0.11726928571428571"/>
    <x v="2"/>
  </r>
  <r>
    <s v="City of Ghosts"/>
    <x v="413"/>
    <x v="476"/>
    <x v="251"/>
    <n v="245"/>
    <n v="0"/>
    <n v="204"/>
    <n v="6"/>
    <n v="38"/>
    <n v="116"/>
    <n v="325491"/>
    <x v="122"/>
    <x v="588"/>
    <s v="Color"/>
    <x v="4"/>
    <s v="English"/>
    <x v="1"/>
    <s v="R"/>
    <x v="1"/>
    <n v="-17174509"/>
    <n v="-0.98140051428571429"/>
    <s v="111-130 minutes"/>
    <n v="-0.98140051428571429"/>
    <n v="-74533.5"/>
    <n v="-7.4856785714285719E-3"/>
    <x v="1"/>
  </r>
  <r>
    <s v="City of God"/>
    <x v="414"/>
    <x v="339"/>
    <x v="1"/>
    <n v="1211"/>
    <n v="353"/>
    <n v="28000"/>
    <n v="8.6999999999999993"/>
    <n v="214"/>
    <n v="135"/>
    <n v="7563397"/>
    <x v="115"/>
    <x v="589"/>
    <s v="Color"/>
    <x v="4"/>
    <s v="Portuguese"/>
    <x v="22"/>
    <s v="R"/>
    <x v="0"/>
    <n v="4263397"/>
    <n v="1.2919384848484849"/>
    <s v="131-150 minutes"/>
    <n v="1.2919384848484849"/>
    <n v="-74533.5"/>
    <n v="-7.4856785714285719E-3"/>
    <x v="0"/>
  </r>
  <r>
    <s v="City of Life and Death"/>
    <x v="415"/>
    <x v="477"/>
    <x v="252"/>
    <n v="91"/>
    <n v="14"/>
    <n v="0"/>
    <n v="7.7"/>
    <n v="149"/>
    <n v="132"/>
    <n v="119922"/>
    <x v="1"/>
    <x v="590"/>
    <s v="Black and White"/>
    <x v="1"/>
    <s v="Mandarin"/>
    <x v="3"/>
    <s v="R"/>
    <x v="0"/>
    <n v="-11880078"/>
    <n v="-0.99000650000000001"/>
    <s v="131-150 minutes"/>
    <n v="-0.99000650000000001"/>
    <n v="-434215.5"/>
    <n v="-0.10115100772200772"/>
    <x v="0"/>
  </r>
  <r>
    <s v="Civil Brand"/>
    <x v="416"/>
    <x v="478"/>
    <x v="253"/>
    <n v="2555"/>
    <n v="21"/>
    <n v="86"/>
    <n v="5.3"/>
    <n v="11"/>
    <n v="91"/>
    <n v="243347"/>
    <x v="58"/>
    <x v="591"/>
    <s v="Color"/>
    <x v="4"/>
    <s v="English"/>
    <x v="1"/>
    <s v="R"/>
    <x v="1"/>
    <n v="-256653"/>
    <n v="-0.51330600000000004"/>
    <s v="90-110 minutes"/>
    <n v="-0.51330600000000004"/>
    <n v="-74533.5"/>
    <n v="-7.4856785714285719E-3"/>
    <x v="0"/>
  </r>
  <r>
    <s v="Clash of the Titans"/>
    <x v="83"/>
    <x v="479"/>
    <x v="36"/>
    <n v="18003"/>
    <n v="255"/>
    <n v="15000"/>
    <n v="5.8"/>
    <n v="344"/>
    <n v="106"/>
    <n v="163192114"/>
    <x v="116"/>
    <x v="592"/>
    <s v="Color"/>
    <x v="5"/>
    <s v="English"/>
    <x v="1"/>
    <s v="PG-13"/>
    <x v="1"/>
    <n v="38192114"/>
    <n v="0.30553691199999999"/>
    <s v="90-110 minutes"/>
    <n v="0.30553691199999999"/>
    <n v="-1289919.5"/>
    <n v="-4.8151417500000002E-2"/>
    <x v="2"/>
  </r>
  <r>
    <s v="Clay Pigeons"/>
    <x v="18"/>
    <x v="480"/>
    <x v="1"/>
    <n v="1795"/>
    <n v="71"/>
    <n v="515"/>
    <n v="6.6"/>
    <n v="49"/>
    <n v="104"/>
    <n v="1789892"/>
    <x v="4"/>
    <x v="593"/>
    <s v="Color"/>
    <x v="2"/>
    <s v="English"/>
    <x v="2"/>
    <s v="R"/>
    <x v="1"/>
    <n v="-6210108"/>
    <n v="-0.7762635"/>
    <s v="90-110 minutes"/>
    <n v="-0.7762635"/>
    <n v="1637763"/>
    <n v="0.19178668286445014"/>
    <x v="0"/>
  </r>
  <r>
    <s v="Clean"/>
    <x v="417"/>
    <x v="481"/>
    <x v="254"/>
    <n v="776"/>
    <n v="107"/>
    <n v="171"/>
    <n v="6.9"/>
    <n v="81"/>
    <n v="110"/>
    <n v="136007"/>
    <x v="154"/>
    <x v="534"/>
    <s v="Color"/>
    <x v="1"/>
    <s v="French"/>
    <x v="8"/>
    <s v="R"/>
    <x v="0"/>
    <n v="131507"/>
    <n v="29.223777777777777"/>
    <s v="90-110 minutes"/>
    <n v="29.223777777777777"/>
    <n v="-434215.5"/>
    <n v="-0.10115100772200772"/>
    <x v="0"/>
  </r>
  <r>
    <s v="Clear and Present Danger"/>
    <x v="44"/>
    <x v="431"/>
    <x v="6"/>
    <n v="14178"/>
    <n v="176"/>
    <n v="0"/>
    <n v="6.9"/>
    <n v="42"/>
    <n v="141"/>
    <n v="122012710"/>
    <x v="62"/>
    <x v="594"/>
    <s v="Color"/>
    <x v="5"/>
    <s v="English"/>
    <x v="1"/>
    <s v="PG-13"/>
    <x v="1"/>
    <n v="60012710"/>
    <n v="0.96794693548387101"/>
    <s v="131-150 minutes"/>
    <n v="0.96794693548387101"/>
    <n v="-1289919.5"/>
    <n v="-4.8151417500000002E-2"/>
    <x v="2"/>
  </r>
  <r>
    <s v="Cleopatra"/>
    <x v="56"/>
    <x v="482"/>
    <x v="37"/>
    <n v="2957"/>
    <n v="311"/>
    <n v="0"/>
    <n v="7"/>
    <n v="72"/>
    <n v="251"/>
    <n v="57750000"/>
    <x v="155"/>
    <x v="595"/>
    <s v="Color"/>
    <x v="6"/>
    <s v="English"/>
    <x v="4"/>
    <s v="Approved"/>
    <x v="1"/>
    <n v="26635000"/>
    <n v="0.85601799775028131"/>
    <s v="&gt;150 minutes"/>
    <n v="0.8560179977502812"/>
    <n v="-1289919.5"/>
    <n v="-4.8151417500000002E-2"/>
    <x v="1"/>
  </r>
  <r>
    <s v="Clerks"/>
    <x v="418"/>
    <x v="454"/>
    <x v="123"/>
    <n v="2103"/>
    <n v="0"/>
    <n v="0"/>
    <n v="7.8"/>
    <n v="136"/>
    <n v="102"/>
    <n v="3151130"/>
    <x v="156"/>
    <x v="596"/>
    <s v="Black and White"/>
    <x v="2"/>
    <s v="English"/>
    <x v="1"/>
    <s v="R"/>
    <x v="1"/>
    <n v="2921130"/>
    <n v="12.700565217391304"/>
    <s v="90-110 minutes"/>
    <n v="12.700565217391304"/>
    <n v="1637763"/>
    <n v="0.19178668286445014"/>
    <x v="0"/>
  </r>
  <r>
    <s v="Clerks II"/>
    <x v="168"/>
    <x v="454"/>
    <x v="1"/>
    <n v="2990"/>
    <n v="0"/>
    <n v="0"/>
    <n v="7.4"/>
    <n v="174"/>
    <n v="97"/>
    <n v="24138847"/>
    <x v="40"/>
    <x v="597"/>
    <s v="Black and White"/>
    <x v="2"/>
    <s v="English"/>
    <x v="1"/>
    <s v="R"/>
    <x v="1"/>
    <n v="19138847"/>
    <n v="3.8277694000000002"/>
    <s v="90-110 minutes"/>
    <n v="3.8277694000000002"/>
    <n v="1637763"/>
    <n v="0.19178668286445014"/>
    <x v="0"/>
  </r>
  <r>
    <s v="Click"/>
    <x v="48"/>
    <x v="232"/>
    <x v="6"/>
    <n v="12700"/>
    <n v="153"/>
    <n v="7000"/>
    <n v="6.4"/>
    <n v="173"/>
    <n v="107"/>
    <n v="137340146"/>
    <x v="68"/>
    <x v="598"/>
    <s v="Color"/>
    <x v="2"/>
    <s v="English"/>
    <x v="1"/>
    <s v="PG-13"/>
    <x v="1"/>
    <n v="67340146"/>
    <n v="0.96200208571428569"/>
    <s v="90-110 minutes"/>
    <n v="0.96200208571428569"/>
    <n v="1637763"/>
    <n v="0.19178668286445014"/>
    <x v="2"/>
  </r>
  <r>
    <s v="Cliffhanger"/>
    <x v="204"/>
    <x v="5"/>
    <x v="10"/>
    <n v="15229"/>
    <n v="212"/>
    <n v="0"/>
    <n v="6.4"/>
    <n v="74"/>
    <n v="124"/>
    <n v="84049211"/>
    <x v="68"/>
    <x v="599"/>
    <s v="Color"/>
    <x v="5"/>
    <s v="English"/>
    <x v="1"/>
    <s v="R"/>
    <x v="1"/>
    <n v="14049211"/>
    <n v="0.20070301428571424"/>
    <s v="111-130 minutes"/>
    <n v="0.2007030142857143"/>
    <n v="-1289919.5"/>
    <n v="-4.8151417500000002E-2"/>
    <x v="2"/>
  </r>
  <r>
    <s v="Clockstoppers"/>
    <x v="144"/>
    <x v="483"/>
    <x v="3"/>
    <n v="3917"/>
    <n v="906"/>
    <n v="874"/>
    <n v="5.2"/>
    <n v="69"/>
    <n v="94"/>
    <n v="36985501"/>
    <x v="43"/>
    <x v="600"/>
    <s v="Color"/>
    <x v="5"/>
    <s v="English"/>
    <x v="1"/>
    <s v="PG"/>
    <x v="1"/>
    <n v="10985501"/>
    <n v="0.42251926923076932"/>
    <s v="90-110 minutes"/>
    <n v="0.42251926923076921"/>
    <n v="-1289919.5"/>
    <n v="-4.8151417500000002E-2"/>
    <x v="1"/>
  </r>
  <r>
    <s v="Close Encounters of the Third Kind"/>
    <x v="419"/>
    <x v="110"/>
    <x v="255"/>
    <n v="1591"/>
    <n v="14000"/>
    <n v="0"/>
    <n v="7.7"/>
    <n v="171"/>
    <n v="135"/>
    <n v="128300000"/>
    <x v="157"/>
    <x v="601"/>
    <s v="Color"/>
    <x v="1"/>
    <s v="English"/>
    <x v="1"/>
    <s v="PG"/>
    <x v="1"/>
    <n v="108899130"/>
    <n v="5.6131054947535857"/>
    <s v="131-150 minutes"/>
    <n v="5.6131054947535857"/>
    <n v="-434215.5"/>
    <n v="-0.10115100772200772"/>
    <x v="1"/>
  </r>
  <r>
    <s v="Closer"/>
    <x v="205"/>
    <x v="453"/>
    <x v="127"/>
    <n v="28027"/>
    <n v="0"/>
    <n v="12000"/>
    <n v="7.3"/>
    <n v="212"/>
    <n v="98"/>
    <n v="33987757"/>
    <x v="102"/>
    <x v="602"/>
    <s v="Color"/>
    <x v="1"/>
    <s v="English"/>
    <x v="1"/>
    <s v="R"/>
    <x v="1"/>
    <n v="6987757"/>
    <n v="0.25880581481481491"/>
    <s v="90-110 minutes"/>
    <n v="0.25880581481481479"/>
    <n v="-434215.5"/>
    <n v="-0.10115100772200772"/>
    <x v="1"/>
  </r>
  <r>
    <s v="Cloud Atlas"/>
    <x v="76"/>
    <x v="484"/>
    <x v="47"/>
    <n v="22686"/>
    <n v="670"/>
    <n v="124000"/>
    <n v="7.5"/>
    <n v="511"/>
    <n v="172"/>
    <n v="27098580"/>
    <x v="158"/>
    <x v="603"/>
    <s v="Color"/>
    <x v="1"/>
    <s v="English"/>
    <x v="2"/>
    <s v="R"/>
    <x v="1"/>
    <n v="-74901420"/>
    <n v="-0.73432764705882358"/>
    <s v="&gt;150 minutes"/>
    <n v="-0.73432764705882358"/>
    <n v="-434215.5"/>
    <n v="-0.10115100772200772"/>
    <x v="2"/>
  </r>
  <r>
    <s v="Cloudy with a Chance of Meatballs"/>
    <x v="420"/>
    <x v="26"/>
    <x v="256"/>
    <n v="1227"/>
    <n v="97"/>
    <n v="0"/>
    <n v="7"/>
    <n v="191"/>
    <n v="90"/>
    <n v="124870275"/>
    <x v="61"/>
    <x v="604"/>
    <s v="Color"/>
    <x v="10"/>
    <s v="English"/>
    <x v="1"/>
    <s v="PG"/>
    <x v="1"/>
    <n v="24870275"/>
    <n v="0.24870275000000008"/>
    <s v="90-110 minutes"/>
    <n v="0.24870275"/>
    <m/>
    <m/>
    <x v="2"/>
  </r>
  <r>
    <s v="Cloudy with a Chance of Meatballs 2"/>
    <x v="420"/>
    <x v="485"/>
    <x v="256"/>
    <n v="848"/>
    <n v="18"/>
    <n v="15000"/>
    <n v="6.5"/>
    <n v="169"/>
    <n v="95"/>
    <n v="119793567"/>
    <x v="159"/>
    <x v="605"/>
    <s v="Color"/>
    <x v="10"/>
    <s v="English"/>
    <x v="1"/>
    <s v="PG"/>
    <x v="1"/>
    <n v="41793567"/>
    <n v="0.53581496153846153"/>
    <s v="90-110 minutes"/>
    <n v="0.53581496153846153"/>
    <m/>
    <m/>
    <x v="2"/>
  </r>
  <r>
    <s v="Cloverfield"/>
    <x v="421"/>
    <x v="486"/>
    <x v="3"/>
    <n v="3958"/>
    <n v="198"/>
    <n v="0"/>
    <n v="7"/>
    <n v="459"/>
    <n v="85"/>
    <n v="80034302"/>
    <x v="9"/>
    <x v="606"/>
    <s v="Color"/>
    <x v="5"/>
    <s v="English"/>
    <x v="1"/>
    <s v="PG-13"/>
    <x v="1"/>
    <n v="55034302"/>
    <n v="2.2013720800000001"/>
    <s v="&lt;90 minutes"/>
    <n v="2.2013720800000001"/>
    <n v="-1289919.5"/>
    <n v="-4.8151417500000002E-2"/>
    <x v="1"/>
  </r>
  <r>
    <s v="Club Dread"/>
    <x v="422"/>
    <x v="294"/>
    <x v="257"/>
    <n v="3306"/>
    <n v="422"/>
    <n v="713"/>
    <n v="5.6"/>
    <n v="66"/>
    <n v="119"/>
    <n v="4992159"/>
    <x v="160"/>
    <x v="607"/>
    <s v="Color"/>
    <x v="2"/>
    <s v="English"/>
    <x v="1"/>
    <s v="R"/>
    <x v="1"/>
    <n v="-3557841"/>
    <n v="-0.41612175438596488"/>
    <s v="111-130 minutes"/>
    <n v="-0.41612175438596494"/>
    <n v="1637763"/>
    <n v="0.19178668286445014"/>
    <x v="0"/>
  </r>
  <r>
    <s v="Clueless"/>
    <x v="423"/>
    <x v="487"/>
    <x v="258"/>
    <n v="1724"/>
    <n v="143"/>
    <n v="0"/>
    <n v="6.8"/>
    <n v="88"/>
    <n v="97"/>
    <n v="56631572"/>
    <x v="1"/>
    <x v="608"/>
    <s v="Color"/>
    <x v="2"/>
    <s v="English"/>
    <x v="1"/>
    <s v="PG-13"/>
    <x v="1"/>
    <n v="44631572"/>
    <n v="3.7192976666666668"/>
    <s v="90-110 minutes"/>
    <n v="3.7192976666666668"/>
    <n v="1637763"/>
    <n v="0.19178668286445014"/>
    <x v="0"/>
  </r>
  <r>
    <s v="Coach Carter"/>
    <x v="26"/>
    <x v="488"/>
    <x v="19"/>
    <n v="20299"/>
    <n v="49"/>
    <n v="0"/>
    <n v="7.2"/>
    <n v="127"/>
    <n v="136"/>
    <n v="67253092"/>
    <x v="23"/>
    <x v="609"/>
    <s v="Color"/>
    <x v="1"/>
    <s v="English"/>
    <x v="1"/>
    <s v="PG-13"/>
    <x v="1"/>
    <n v="37253092"/>
    <n v="1.2417697333333333"/>
    <s v="131-150 minutes"/>
    <n v="1.2417697333333333"/>
    <n v="-434215.5"/>
    <n v="-0.10115100772200772"/>
    <x v="1"/>
  </r>
  <r>
    <s v="Coco Before Chanel"/>
    <x v="424"/>
    <x v="127"/>
    <x v="259"/>
    <n v="735"/>
    <n v="105"/>
    <n v="0"/>
    <n v="6.7"/>
    <n v="165"/>
    <n v="111"/>
    <n v="6109075"/>
    <x v="161"/>
    <x v="610"/>
    <s v="Color"/>
    <x v="6"/>
    <s v="French"/>
    <x v="8"/>
    <s v="PG-13"/>
    <x v="0"/>
    <n v="-13320925"/>
    <n v="-0.68558543489449297"/>
    <s v="111-130 minutes"/>
    <n v="-0.68558543489449308"/>
    <n v="-1289919.5"/>
    <n v="-4.8151417500000002E-2"/>
    <x v="1"/>
  </r>
  <r>
    <s v="Code 46"/>
    <x v="425"/>
    <x v="82"/>
    <x v="221"/>
    <n v="1176"/>
    <n v="187"/>
    <n v="0"/>
    <n v="6.3"/>
    <n v="133"/>
    <n v="93"/>
    <n v="197148"/>
    <x v="37"/>
    <x v="611"/>
    <s v="Color"/>
    <x v="1"/>
    <s v="English"/>
    <x v="4"/>
    <s v="R"/>
    <x v="1"/>
    <n v="-7302852"/>
    <n v="-0.97371359999999996"/>
    <s v="90-110 minutes"/>
    <n v="-0.97371359999999996"/>
    <n v="-434215.5"/>
    <n v="-0.10115100772200772"/>
    <x v="0"/>
  </r>
  <r>
    <s v="Code Name: The Cleaner"/>
    <x v="426"/>
    <x v="181"/>
    <x v="260"/>
    <n v="2700"/>
    <n v="10"/>
    <n v="233"/>
    <n v="4.5"/>
    <n v="53"/>
    <n v="91"/>
    <n v="8104069"/>
    <x v="6"/>
    <x v="612"/>
    <s v="Color"/>
    <x v="5"/>
    <s v="English"/>
    <x v="1"/>
    <s v="PG-13"/>
    <x v="1"/>
    <n v="-11895931"/>
    <n v="-0.59479654999999998"/>
    <s v="90-110 minutes"/>
    <n v="-0.59479654999999998"/>
    <n v="-1289919.5"/>
    <n v="-4.8151417500000002E-2"/>
    <x v="1"/>
  </r>
  <r>
    <s v="Cold Mountain"/>
    <x v="27"/>
    <x v="489"/>
    <x v="9"/>
    <n v="61110"/>
    <n v="333"/>
    <n v="0"/>
    <n v="7.2"/>
    <n v="198"/>
    <n v="154"/>
    <n v="95632614"/>
    <x v="162"/>
    <x v="613"/>
    <s v="Color"/>
    <x v="3"/>
    <s v="English"/>
    <x v="1"/>
    <s v="R"/>
    <x v="1"/>
    <n v="16632614"/>
    <n v="0.21053941772151896"/>
    <s v="&gt;150 minutes"/>
    <n v="0.21053941772151899"/>
    <n v="3892693.5"/>
    <n v="0.11726928571428571"/>
    <x v="2"/>
  </r>
  <r>
    <s v="Collateral"/>
    <x v="67"/>
    <x v="149"/>
    <x v="22"/>
    <n v="13581"/>
    <n v="0"/>
    <n v="0"/>
    <n v="7.6"/>
    <n v="299"/>
    <n v="120"/>
    <n v="100003492"/>
    <x v="29"/>
    <x v="614"/>
    <s v="Color"/>
    <x v="4"/>
    <s v="English"/>
    <x v="1"/>
    <s v="R"/>
    <x v="1"/>
    <n v="35003492"/>
    <n v="0.53851526153846163"/>
    <s v="111-130 minutes"/>
    <n v="0.53851526153846152"/>
    <n v="-74533.5"/>
    <n v="-7.4856785714285719E-3"/>
    <x v="2"/>
  </r>
  <r>
    <s v="Collateral Damage"/>
    <x v="427"/>
    <x v="446"/>
    <x v="261"/>
    <n v="1460"/>
    <n v="99"/>
    <n v="941"/>
    <n v="5.5"/>
    <n v="135"/>
    <n v="108"/>
    <n v="40048332"/>
    <x v="3"/>
    <x v="615"/>
    <s v="Color"/>
    <x v="5"/>
    <s v="English"/>
    <x v="1"/>
    <s v="R"/>
    <x v="1"/>
    <n v="-44951668"/>
    <n v="-0.52884315294117645"/>
    <s v="90-110 minutes"/>
    <n v="-0.52884315294117645"/>
    <n v="-1289919.5"/>
    <n v="-4.8151417500000002E-2"/>
    <x v="2"/>
  </r>
  <r>
    <s v="College"/>
    <x v="428"/>
    <x v="490"/>
    <x v="1"/>
    <n v="4484"/>
    <n v="0"/>
    <n v="422"/>
    <n v="4.5999999999999996"/>
    <n v="42"/>
    <n v="94"/>
    <n v="4693919"/>
    <x v="51"/>
    <x v="616"/>
    <s v="Color"/>
    <x v="2"/>
    <s v="English"/>
    <x v="1"/>
    <s v="R"/>
    <x v="1"/>
    <n v="-1806081"/>
    <n v="-0.27785861538461543"/>
    <s v="90-110 minutes"/>
    <n v="-0.27785861538461537"/>
    <n v="1637763"/>
    <n v="0.19178668286445014"/>
    <x v="0"/>
  </r>
  <r>
    <s v="Colombiana"/>
    <x v="429"/>
    <x v="491"/>
    <x v="262"/>
    <n v="3432"/>
    <n v="118"/>
    <n v="15000"/>
    <n v="6.4"/>
    <n v="201"/>
    <n v="112"/>
    <n v="36665854"/>
    <x v="33"/>
    <x v="617"/>
    <s v="Color"/>
    <x v="5"/>
    <s v="English"/>
    <x v="8"/>
    <s v="PG-13"/>
    <x v="1"/>
    <n v="-3334146"/>
    <n v="-8.3353649999999946E-2"/>
    <s v="111-130 minutes"/>
    <n v="-8.3353650000000001E-2"/>
    <n v="-1289919.5"/>
    <n v="-4.8151417500000002E-2"/>
    <x v="2"/>
  </r>
  <r>
    <s v="Come Early Morning"/>
    <x v="430"/>
    <x v="492"/>
    <x v="263"/>
    <n v="1081"/>
    <n v="781"/>
    <n v="224"/>
    <n v="6.2"/>
    <n v="36"/>
    <n v="97"/>
    <n v="117560"/>
    <x v="16"/>
    <x v="618"/>
    <s v="Color"/>
    <x v="1"/>
    <s v="English"/>
    <x v="1"/>
    <s v="R"/>
    <x v="1"/>
    <n v="-5882440"/>
    <n v="-0.98040666666666665"/>
    <s v="90-110 minutes"/>
    <n v="-0.98040666666666665"/>
    <n v="-434215.5"/>
    <n v="-0.10115100772200772"/>
    <x v="0"/>
  </r>
  <r>
    <s v="Compliance"/>
    <x v="431"/>
    <x v="493"/>
    <x v="115"/>
    <n v="1734"/>
    <n v="25"/>
    <n v="0"/>
    <n v="6.4"/>
    <n v="286"/>
    <n v="90"/>
    <n v="318622"/>
    <x v="163"/>
    <x v="619"/>
    <s v="Color"/>
    <x v="6"/>
    <s v="English"/>
    <x v="1"/>
    <s v="R"/>
    <x v="1"/>
    <n v="48622"/>
    <n v="0.18008148148148151"/>
    <s v="90-110 minutes"/>
    <n v="0.18008148148148148"/>
    <n v="-1289919.5"/>
    <n v="-4.8151417500000002E-2"/>
    <x v="0"/>
  </r>
  <r>
    <s v="Con Air"/>
    <x v="29"/>
    <x v="494"/>
    <x v="20"/>
    <n v="15362"/>
    <n v="165"/>
    <n v="0"/>
    <n v="6.8"/>
    <n v="139"/>
    <n v="123"/>
    <n v="101087161"/>
    <x v="36"/>
    <x v="620"/>
    <s v="Color"/>
    <x v="5"/>
    <s v="English"/>
    <x v="1"/>
    <s v="R"/>
    <x v="1"/>
    <n v="26087161"/>
    <n v="0.34782881333333338"/>
    <s v="111-130 minutes"/>
    <n v="0.34782881333333332"/>
    <n v="-1289919.5"/>
    <n v="-4.8151417500000002E-2"/>
    <x v="2"/>
  </r>
  <r>
    <s v="Conan the Barbarian"/>
    <x v="353"/>
    <x v="495"/>
    <x v="217"/>
    <n v="2024"/>
    <n v="468"/>
    <n v="0"/>
    <n v="6.9"/>
    <n v="166"/>
    <n v="129"/>
    <n v="37567440"/>
    <x v="6"/>
    <x v="621"/>
    <s v="Color"/>
    <x v="3"/>
    <s v="English"/>
    <x v="1"/>
    <s v="R"/>
    <x v="1"/>
    <n v="17567440"/>
    <n v="0.87837199999999993"/>
    <s v="111-130 minutes"/>
    <n v="0.87837200000000004"/>
    <n v="3892693.5"/>
    <n v="0.11726928571428571"/>
    <x v="1"/>
  </r>
  <r>
    <s v="Conan the Destroyer"/>
    <x v="432"/>
    <x v="496"/>
    <x v="264"/>
    <n v="2481"/>
    <n v="130"/>
    <n v="2000"/>
    <n v="5.8"/>
    <n v="77"/>
    <n v="103"/>
    <n v="26400000"/>
    <x v="7"/>
    <x v="622"/>
    <s v="Color"/>
    <x v="5"/>
    <s v="English"/>
    <x v="1"/>
    <s v="PG"/>
    <x v="1"/>
    <n v="8400000"/>
    <n v="0.46666666666666656"/>
    <s v="90-110 minutes"/>
    <n v="0.46666666666666667"/>
    <n v="-1289919.5"/>
    <n v="-4.8151417500000002E-2"/>
    <x v="1"/>
  </r>
  <r>
    <s v="Concussion"/>
    <x v="124"/>
    <x v="497"/>
    <x v="22"/>
    <n v="13371"/>
    <n v="15"/>
    <n v="23000"/>
    <n v="7.1"/>
    <n v="219"/>
    <n v="123"/>
    <n v="34531832"/>
    <x v="19"/>
    <x v="623"/>
    <s v="Color"/>
    <x v="6"/>
    <s v="English"/>
    <x v="4"/>
    <s v="PG-13"/>
    <x v="1"/>
    <n v="-468168"/>
    <n v="-1.3376228571428617E-2"/>
    <s v="111-130 minutes"/>
    <n v="-1.3376228571428572E-2"/>
    <n v="-1289919.5"/>
    <n v="-4.8151417500000002E-2"/>
    <x v="1"/>
  </r>
  <r>
    <s v="Confessions of a Teenage Drama Queen"/>
    <x v="433"/>
    <x v="498"/>
    <x v="265"/>
    <n v="2167"/>
    <n v="10"/>
    <n v="810"/>
    <n v="4.5999999999999996"/>
    <n v="74"/>
    <n v="89"/>
    <n v="29302097"/>
    <x v="22"/>
    <x v="624"/>
    <s v="Color"/>
    <x v="2"/>
    <s v="English"/>
    <x v="2"/>
    <s v="PG"/>
    <x v="1"/>
    <n v="14302097"/>
    <n v="0.95347313333333328"/>
    <s v="&lt;90 minutes"/>
    <n v="0.95347313333333328"/>
    <n v="1637763"/>
    <n v="0.19178668286445014"/>
    <x v="1"/>
  </r>
  <r>
    <s v="Confidence"/>
    <x v="283"/>
    <x v="499"/>
    <x v="224"/>
    <n v="1172"/>
    <n v="164"/>
    <n v="622"/>
    <n v="6.7"/>
    <n v="119"/>
    <n v="97"/>
    <n v="12212417"/>
    <x v="22"/>
    <x v="625"/>
    <s v="Color"/>
    <x v="4"/>
    <s v="English"/>
    <x v="1"/>
    <s v="R"/>
    <x v="1"/>
    <n v="-2787583"/>
    <n v="-0.18583886666666671"/>
    <s v="90-110 minutes"/>
    <n v="-0.18583886666666666"/>
    <n v="-74533.5"/>
    <n v="-7.4856785714285719E-3"/>
    <x v="1"/>
  </r>
  <r>
    <s v="Congo"/>
    <x v="434"/>
    <x v="156"/>
    <x v="54"/>
    <n v="1761"/>
    <n v="155"/>
    <n v="0"/>
    <n v="5"/>
    <n v="55"/>
    <n v="109"/>
    <n v="81022333"/>
    <x v="21"/>
    <x v="626"/>
    <s v="Color"/>
    <x v="5"/>
    <s v="English"/>
    <x v="1"/>
    <s v="PG-13"/>
    <x v="1"/>
    <n v="31022333"/>
    <n v="0.62044666000000004"/>
    <s v="90-110 minutes"/>
    <n v="0.62044666000000004"/>
    <n v="-1289919.5"/>
    <n v="-4.8151417500000002E-2"/>
    <x v="2"/>
  </r>
  <r>
    <s v="Connie and Carla"/>
    <x v="435"/>
    <x v="500"/>
    <x v="61"/>
    <n v="2730"/>
    <n v="54"/>
    <n v="924"/>
    <n v="6.3"/>
    <n v="76"/>
    <n v="108"/>
    <n v="8054280"/>
    <x v="6"/>
    <x v="627"/>
    <s v="Color"/>
    <x v="2"/>
    <s v="English"/>
    <x v="1"/>
    <s v="PG-13"/>
    <x v="1"/>
    <n v="-11945720"/>
    <n v="-0.59728599999999998"/>
    <s v="90-110 minutes"/>
    <n v="-0.59728599999999998"/>
    <n v="1637763"/>
    <n v="0.19178668286445014"/>
    <x v="1"/>
  </r>
  <r>
    <s v="Conspiracy Theory"/>
    <x v="173"/>
    <x v="11"/>
    <x v="52"/>
    <n v="8355"/>
    <n v="503"/>
    <n v="0"/>
    <n v="6.7"/>
    <n v="80"/>
    <n v="135"/>
    <n v="76081498"/>
    <x v="36"/>
    <x v="628"/>
    <s v="Color"/>
    <x v="5"/>
    <s v="English"/>
    <x v="1"/>
    <s v="R"/>
    <x v="1"/>
    <n v="1081498"/>
    <n v="1.4419973333333225E-2"/>
    <s v="131-150 minutes"/>
    <n v="1.4419973333333334E-2"/>
    <n v="-1289919.5"/>
    <n v="-4.8151417500000002E-2"/>
    <x v="2"/>
  </r>
  <r>
    <s v="Contact"/>
    <x v="277"/>
    <x v="63"/>
    <x v="6"/>
    <n v="12289"/>
    <n v="0"/>
    <n v="15000"/>
    <n v="7.4"/>
    <n v="159"/>
    <n v="150"/>
    <n v="100853835"/>
    <x v="77"/>
    <x v="629"/>
    <s v="Color"/>
    <x v="1"/>
    <s v="English"/>
    <x v="1"/>
    <s v="PG"/>
    <x v="1"/>
    <n v="10853835"/>
    <n v="0.12059816666666667"/>
    <s v="131-150 minutes"/>
    <n v="0.12059816666666667"/>
    <n v="-434215.5"/>
    <n v="-0.10115100772200772"/>
    <x v="2"/>
  </r>
  <r>
    <s v="Contagion"/>
    <x v="153"/>
    <x v="501"/>
    <x v="10"/>
    <n v="13634"/>
    <n v="0"/>
    <n v="42000"/>
    <n v="6.6"/>
    <n v="436"/>
    <n v="106"/>
    <n v="75638743"/>
    <x v="45"/>
    <x v="630"/>
    <s v="Color"/>
    <x v="1"/>
    <s v="English"/>
    <x v="1"/>
    <s v="PG-13"/>
    <x v="1"/>
    <n v="15638743"/>
    <n v="0.26064571666666669"/>
    <s v="90-110 minutes"/>
    <n v="0.26064571666666669"/>
    <n v="-434215.5"/>
    <n v="-0.10115100772200772"/>
    <x v="2"/>
  </r>
  <r>
    <s v="Contraband"/>
    <x v="231"/>
    <x v="15"/>
    <x v="145"/>
    <n v="26625"/>
    <n v="175"/>
    <n v="0"/>
    <n v="6.5"/>
    <n v="270"/>
    <n v="109"/>
    <n v="66489425"/>
    <x v="9"/>
    <x v="631"/>
    <s v="Color"/>
    <x v="5"/>
    <s v="English"/>
    <x v="1"/>
    <s v="R"/>
    <x v="1"/>
    <n v="41489425"/>
    <n v="1.6595770000000001"/>
    <s v="90-110 minutes"/>
    <n v="1.6595770000000001"/>
    <n v="-1289919.5"/>
    <n v="-4.8151417500000002E-2"/>
    <x v="1"/>
  </r>
  <r>
    <s v="Control"/>
    <x v="436"/>
    <x v="85"/>
    <x v="266"/>
    <n v="2614"/>
    <n v="210"/>
    <n v="13000"/>
    <n v="7.7"/>
    <n v="183"/>
    <n v="122"/>
    <n v="871577"/>
    <x v="55"/>
    <x v="632"/>
    <s v="Black and White"/>
    <x v="6"/>
    <s v="English"/>
    <x v="4"/>
    <s v="R"/>
    <x v="1"/>
    <n v="-3628423"/>
    <n v="-0.80631622222222221"/>
    <s v="111-130 minutes"/>
    <n v="-0.80631622222222221"/>
    <n v="-1289919.5"/>
    <n v="-4.8151417500000002E-2"/>
    <x v="0"/>
  </r>
  <r>
    <s v="Conversations with Other Women"/>
    <x v="437"/>
    <x v="502"/>
    <x v="22"/>
    <n v="12496"/>
    <n v="3"/>
    <n v="0"/>
    <n v="7.1"/>
    <n v="365"/>
    <n v="84"/>
    <n v="379122"/>
    <x v="146"/>
    <x v="633"/>
    <s v="Color"/>
    <x v="2"/>
    <s v="English"/>
    <x v="4"/>
    <s v="R"/>
    <x v="1"/>
    <n v="-70878"/>
    <n v="-0.15750666666666668"/>
    <s v="&lt;90 minutes"/>
    <n v="-0.15750666666666666"/>
    <n v="1637763"/>
    <n v="0.19178668286445014"/>
    <x v="0"/>
  </r>
  <r>
    <s v="Cool Runnings"/>
    <x v="438"/>
    <x v="503"/>
    <x v="267"/>
    <n v="2496"/>
    <n v="226"/>
    <n v="0"/>
    <n v="6.9"/>
    <n v="39"/>
    <n v="98"/>
    <n v="68856263"/>
    <x v="22"/>
    <x v="634"/>
    <s v="Black and White"/>
    <x v="3"/>
    <s v="English"/>
    <x v="1"/>
    <s v="PG"/>
    <x v="1"/>
    <n v="53856263"/>
    <n v="3.5904175333333335"/>
    <s v="90-110 minutes"/>
    <n v="3.5904175333333335"/>
    <n v="3892693.5"/>
    <n v="0.11726928571428571"/>
    <x v="1"/>
  </r>
  <r>
    <s v="Cop Land"/>
    <x v="10"/>
    <x v="35"/>
    <x v="9"/>
    <n v="40117"/>
    <n v="446"/>
    <n v="2000"/>
    <n v="6.9"/>
    <n v="131"/>
    <n v="120"/>
    <n v="44886089"/>
    <x v="42"/>
    <x v="635"/>
    <s v="Color"/>
    <x v="4"/>
    <s v="English"/>
    <x v="1"/>
    <s v="R"/>
    <x v="1"/>
    <n v="34886089"/>
    <n v="3.4886089"/>
    <s v="111-130 minutes"/>
    <n v="3.4886089"/>
    <n v="-74533.5"/>
    <n v="-7.4856785714285719E-3"/>
    <x v="0"/>
  </r>
  <r>
    <s v="Cop Out"/>
    <x v="11"/>
    <x v="454"/>
    <x v="10"/>
    <n v="14483"/>
    <n v="0"/>
    <n v="0"/>
    <n v="5.6"/>
    <n v="203"/>
    <n v="107"/>
    <n v="44867349"/>
    <x v="8"/>
    <x v="636"/>
    <s v="Color"/>
    <x v="5"/>
    <s v="English"/>
    <x v="1"/>
    <s v="R"/>
    <x v="1"/>
    <n v="7867349"/>
    <n v="0.21263105405405414"/>
    <s v="90-110 minutes"/>
    <n v="0.21263105405405405"/>
    <n v="-1289919.5"/>
    <n v="-4.8151417500000002E-2"/>
    <x v="1"/>
  </r>
  <r>
    <s v="Copycat"/>
    <x v="439"/>
    <x v="504"/>
    <x v="22"/>
    <n v="12338"/>
    <n v="36"/>
    <n v="0"/>
    <n v="6.6"/>
    <n v="57"/>
    <n v="123"/>
    <n v="32051917"/>
    <x v="6"/>
    <x v="637"/>
    <s v="Color"/>
    <x v="4"/>
    <s v="English"/>
    <x v="1"/>
    <s v="R"/>
    <x v="1"/>
    <n v="12051917"/>
    <n v="0.60259584999999993"/>
    <s v="111-130 minutes"/>
    <n v="0.60259585000000004"/>
    <n v="-74533.5"/>
    <n v="-7.4856785714285719E-3"/>
    <x v="1"/>
  </r>
  <r>
    <s v="Copying Beethoven"/>
    <x v="440"/>
    <x v="505"/>
    <x v="268"/>
    <n v="150"/>
    <n v="238"/>
    <n v="0"/>
    <n v="6.8"/>
    <n v="78"/>
    <n v="104"/>
    <n v="352786"/>
    <x v="26"/>
    <x v="638"/>
    <s v="Color"/>
    <x v="6"/>
    <s v="English"/>
    <x v="1"/>
    <s v="PG-13"/>
    <x v="1"/>
    <n v="-10647214"/>
    <n v="-0.96792854545454543"/>
    <s v="90-110 minutes"/>
    <n v="-0.96792854545454543"/>
    <n v="-1289919.5"/>
    <n v="-4.8151417500000002E-2"/>
    <x v="0"/>
  </r>
  <r>
    <s v="Coraline"/>
    <x v="441"/>
    <x v="506"/>
    <x v="143"/>
    <n v="647"/>
    <n v="253"/>
    <n v="10000"/>
    <n v="7.7"/>
    <n v="310"/>
    <n v="100"/>
    <n v="75280058"/>
    <x v="45"/>
    <x v="639"/>
    <s v="Black and White"/>
    <x v="10"/>
    <s v="English"/>
    <x v="1"/>
    <s v="PG"/>
    <x v="1"/>
    <n v="15280058"/>
    <n v="0.25466763333333331"/>
    <s v="90-110 minutes"/>
    <n v="0.25466763333333331"/>
    <m/>
    <m/>
    <x v="2"/>
  </r>
  <r>
    <s v="Corky Romano"/>
    <x v="442"/>
    <x v="507"/>
    <x v="82"/>
    <n v="3850"/>
    <n v="5"/>
    <n v="365"/>
    <n v="4.5999999999999996"/>
    <n v="62"/>
    <n v="86"/>
    <n v="23978402"/>
    <x v="26"/>
    <x v="640"/>
    <s v="Color"/>
    <x v="2"/>
    <s v="English"/>
    <x v="1"/>
    <s v="PG-13"/>
    <x v="1"/>
    <n v="12978402"/>
    <n v="1.1798547272727271"/>
    <s v="&lt;90 minutes"/>
    <n v="1.1798547272727273"/>
    <n v="1637763"/>
    <n v="0.19178668286445014"/>
    <x v="0"/>
  </r>
  <r>
    <s v="Corpse Bride"/>
    <x v="86"/>
    <x v="151"/>
    <x v="53"/>
    <n v="60683"/>
    <n v="13000"/>
    <n v="0"/>
    <n v="7.4"/>
    <n v="267"/>
    <n v="77"/>
    <n v="53337608"/>
    <x v="33"/>
    <x v="641"/>
    <s v="Color"/>
    <x v="10"/>
    <s v="English"/>
    <x v="1"/>
    <s v="PG"/>
    <x v="1"/>
    <n v="13337608"/>
    <n v="0.33344020000000008"/>
    <s v="&lt;90 minutes"/>
    <n v="0.33344020000000002"/>
    <m/>
    <m/>
    <x v="2"/>
  </r>
  <r>
    <s v="Country Strong"/>
    <x v="443"/>
    <x v="508"/>
    <x v="7"/>
    <n v="4204"/>
    <n v="19"/>
    <n v="0"/>
    <n v="6.3"/>
    <n v="135"/>
    <n v="117"/>
    <n v="20218921"/>
    <x v="22"/>
    <x v="642"/>
    <s v="Color"/>
    <x v="1"/>
    <s v="English"/>
    <x v="24"/>
    <s v="PG-13"/>
    <x v="1"/>
    <n v="5218921"/>
    <n v="0.34792806666666665"/>
    <s v="111-130 minutes"/>
    <n v="0.34792806666666665"/>
    <n v="-434215.5"/>
    <n v="-0.10115100772200772"/>
    <x v="1"/>
  </r>
  <r>
    <s v="Couples Retreat"/>
    <x v="444"/>
    <x v="509"/>
    <x v="32"/>
    <n v="8172"/>
    <n v="0"/>
    <n v="0"/>
    <n v="5.5"/>
    <n v="166"/>
    <n v="113"/>
    <n v="109176215"/>
    <x v="45"/>
    <x v="643"/>
    <s v="Color"/>
    <x v="2"/>
    <s v="English"/>
    <x v="1"/>
    <s v="PG-13"/>
    <x v="1"/>
    <n v="49176215"/>
    <n v="0.81960358333333327"/>
    <s v="111-130 minutes"/>
    <n v="0.81960358333333339"/>
    <n v="1637763"/>
    <n v="0.19178668286445014"/>
    <x v="2"/>
  </r>
  <r>
    <s v="Courage"/>
    <x v="445"/>
    <x v="510"/>
    <x v="3"/>
    <n v="3384"/>
    <n v="14"/>
    <n v="0"/>
    <n v="7"/>
    <n v="27"/>
    <n v="118"/>
    <n v="2246000"/>
    <x v="6"/>
    <x v="644"/>
    <s v="Color"/>
    <x v="6"/>
    <s v="English"/>
    <x v="1"/>
    <s v="PG"/>
    <x v="1"/>
    <n v="-17754000"/>
    <n v="-0.88770000000000004"/>
    <s v="111-130 minutes"/>
    <n v="-0.88770000000000004"/>
    <n v="-1289919.5"/>
    <n v="-4.8151417500000002E-2"/>
    <x v="1"/>
  </r>
  <r>
    <s v="Courage Under Fire"/>
    <x v="15"/>
    <x v="342"/>
    <x v="12"/>
    <n v="33233"/>
    <n v="380"/>
    <n v="975"/>
    <n v="6.6"/>
    <n v="65"/>
    <n v="116"/>
    <n v="58918501"/>
    <x v="164"/>
    <x v="645"/>
    <s v="Color"/>
    <x v="5"/>
    <s v="English"/>
    <x v="1"/>
    <s v="R"/>
    <x v="1"/>
    <n v="12918501"/>
    <n v="0.28083697826086951"/>
    <s v="111-130 minutes"/>
    <n v="0.28083697826086956"/>
    <n v="-1289919.5"/>
    <n v="-4.8151417500000002E-2"/>
    <x v="2"/>
  </r>
  <r>
    <s v="Courageous"/>
    <x v="446"/>
    <x v="511"/>
    <x v="130"/>
    <n v="2300"/>
    <n v="589"/>
    <n v="10000"/>
    <n v="7"/>
    <n v="34"/>
    <n v="129"/>
    <n v="34522221"/>
    <x v="86"/>
    <x v="646"/>
    <s v="Color"/>
    <x v="1"/>
    <s v="English"/>
    <x v="1"/>
    <s v="PG-13"/>
    <x v="1"/>
    <n v="32522221"/>
    <n v="16.261110500000001"/>
    <s v="111-130 minutes"/>
    <n v="16.261110500000001"/>
    <n v="-434215.5"/>
    <n v="-0.10115100772200772"/>
    <x v="0"/>
  </r>
  <r>
    <s v="Coyote Ugly"/>
    <x v="433"/>
    <x v="512"/>
    <x v="265"/>
    <n v="3106"/>
    <n v="18"/>
    <n v="0"/>
    <n v="5.6"/>
    <n v="155"/>
    <n v="107"/>
    <n v="60786269"/>
    <x v="65"/>
    <x v="440"/>
    <s v="Color"/>
    <x v="2"/>
    <s v="English"/>
    <x v="1"/>
    <s v="PG-13"/>
    <x v="1"/>
    <n v="15786269"/>
    <n v="0.35080597777777789"/>
    <s v="90-110 minutes"/>
    <n v="0.35080597777777778"/>
    <n v="1637763"/>
    <n v="0.19178668286445014"/>
    <x v="2"/>
  </r>
  <r>
    <s v="Cradle 2 the Grave"/>
    <x v="447"/>
    <x v="513"/>
    <x v="77"/>
    <n v="6867"/>
    <n v="43"/>
    <n v="1000"/>
    <n v="5.8"/>
    <n v="109"/>
    <n v="101"/>
    <n v="34604054"/>
    <x v="23"/>
    <x v="647"/>
    <s v="Color"/>
    <x v="5"/>
    <s v="English"/>
    <x v="1"/>
    <s v="R"/>
    <x v="1"/>
    <n v="4604054"/>
    <n v="0.15346846666666658"/>
    <s v="90-110 minutes"/>
    <n v="0.15346846666666666"/>
    <n v="-1289919.5"/>
    <n v="-4.8151417500000002E-2"/>
    <x v="1"/>
  </r>
  <r>
    <s v="Cradle Will Rock"/>
    <x v="365"/>
    <x v="514"/>
    <x v="10"/>
    <n v="16878"/>
    <n v="0"/>
    <n v="625"/>
    <n v="6.9"/>
    <n v="70"/>
    <n v="132"/>
    <n v="2899970"/>
    <x v="28"/>
    <x v="648"/>
    <s v="Color"/>
    <x v="1"/>
    <s v="English"/>
    <x v="1"/>
    <s v="R"/>
    <x v="1"/>
    <n v="-29100030"/>
    <n v="-0.90937593750000001"/>
    <s v="131-150 minutes"/>
    <n v="-0.90937593750000001"/>
    <n v="-434215.5"/>
    <n v="-0.10115100772200772"/>
    <x v="1"/>
  </r>
  <r>
    <s v="Crank"/>
    <x v="448"/>
    <x v="515"/>
    <x v="58"/>
    <n v="28767"/>
    <n v="83"/>
    <n v="0"/>
    <n v="7"/>
    <n v="170"/>
    <n v="93"/>
    <n v="27829874"/>
    <x v="1"/>
    <x v="649"/>
    <s v="Color"/>
    <x v="5"/>
    <s v="English"/>
    <x v="1"/>
    <s v="R"/>
    <x v="1"/>
    <n v="15829874"/>
    <n v="1.3191561666666667"/>
    <s v="90-110 minutes"/>
    <n v="1.3191561666666667"/>
    <n v="-1289919.5"/>
    <n v="-4.8151417500000002E-2"/>
    <x v="0"/>
  </r>
  <r>
    <s v="Crank: High Voltage"/>
    <x v="448"/>
    <x v="515"/>
    <x v="58"/>
    <n v="30541"/>
    <n v="83"/>
    <n v="0"/>
    <n v="6.2"/>
    <n v="150"/>
    <n v="96"/>
    <n v="13630226"/>
    <x v="6"/>
    <x v="650"/>
    <s v="Color"/>
    <x v="5"/>
    <s v="English"/>
    <x v="1"/>
    <s v="R"/>
    <x v="1"/>
    <n v="-6369774"/>
    <n v="-0.31848869999999996"/>
    <s v="90-110 minutes"/>
    <n v="-0.31848870000000001"/>
    <n v="-1289919.5"/>
    <n v="-4.8151417500000002E-2"/>
    <x v="1"/>
  </r>
  <r>
    <s v="Crash"/>
    <x v="323"/>
    <x v="516"/>
    <x v="7"/>
    <n v="5732"/>
    <n v="549"/>
    <n v="18000"/>
    <n v="7.9"/>
    <n v="287"/>
    <n v="115"/>
    <n v="54557348"/>
    <x v="51"/>
    <x v="651"/>
    <s v="Color"/>
    <x v="4"/>
    <s v="English"/>
    <x v="2"/>
    <s v="R"/>
    <x v="1"/>
    <n v="48057348"/>
    <n v="7.3934381538461533"/>
    <s v="111-130 minutes"/>
    <n v="7.3934381538461542"/>
    <n v="-74533.5"/>
    <n v="-7.4856785714285719E-3"/>
    <x v="0"/>
  </r>
  <r>
    <s v="Crazy Heart"/>
    <x v="213"/>
    <x v="328"/>
    <x v="20"/>
    <n v="13172"/>
    <n v="108"/>
    <n v="0"/>
    <n v="7.3"/>
    <n v="273"/>
    <n v="112"/>
    <n v="39462438"/>
    <x v="46"/>
    <x v="652"/>
    <s v="Color"/>
    <x v="1"/>
    <s v="English"/>
    <x v="1"/>
    <s v="R"/>
    <x v="1"/>
    <n v="32462438"/>
    <n v="4.6374911428571428"/>
    <s v="111-130 minutes"/>
    <n v="4.6374911428571428"/>
    <n v="-434215.5"/>
    <n v="-0.10115100772200772"/>
    <x v="0"/>
  </r>
  <r>
    <s v="Crazy in Alabama"/>
    <x v="311"/>
    <x v="517"/>
    <x v="144"/>
    <n v="4834"/>
    <n v="0"/>
    <n v="391"/>
    <n v="6.3"/>
    <n v="28"/>
    <n v="111"/>
    <n v="1954202"/>
    <x v="22"/>
    <x v="653"/>
    <s v="Color"/>
    <x v="2"/>
    <s v="English"/>
    <x v="1"/>
    <s v="PG-13"/>
    <x v="1"/>
    <n v="-13045798"/>
    <n v="-0.86971986666666667"/>
    <s v="111-130 minutes"/>
    <n v="-0.86971986666666667"/>
    <n v="1637763"/>
    <n v="0.19178668286445014"/>
    <x v="1"/>
  </r>
  <r>
    <s v="Crazy, Stupid, Love."/>
    <x v="319"/>
    <x v="518"/>
    <x v="163"/>
    <n v="57426"/>
    <n v="43"/>
    <n v="44000"/>
    <n v="7.4"/>
    <n v="310"/>
    <n v="118"/>
    <n v="84244877"/>
    <x v="21"/>
    <x v="654"/>
    <s v="Color"/>
    <x v="2"/>
    <s v="English"/>
    <x v="1"/>
    <s v="PG-13"/>
    <x v="1"/>
    <n v="34244877"/>
    <n v="0.68489753999999992"/>
    <s v="111-130 minutes"/>
    <n v="0.68489754000000003"/>
    <n v="1637763"/>
    <n v="0.19178668286445014"/>
    <x v="2"/>
  </r>
  <r>
    <s v="Crazy/Beautiful"/>
    <x v="186"/>
    <x v="349"/>
    <x v="32"/>
    <n v="6214"/>
    <n v="134"/>
    <n v="0"/>
    <n v="6.5"/>
    <n v="84"/>
    <n v="135"/>
    <n v="16929123"/>
    <x v="56"/>
    <x v="655"/>
    <s v="Color"/>
    <x v="1"/>
    <s v="English"/>
    <x v="1"/>
    <s v="PG-13"/>
    <x v="1"/>
    <n v="2929123"/>
    <n v="0.20922307142857144"/>
    <s v="131-150 minutes"/>
    <n v="0.20922307142857144"/>
    <n v="-434215.5"/>
    <n v="-0.10115100772200772"/>
    <x v="1"/>
  </r>
  <r>
    <s v="Creative Control"/>
    <x v="449"/>
    <x v="519"/>
    <x v="269"/>
    <n v="928"/>
    <n v="4"/>
    <n v="793"/>
    <n v="5.5"/>
    <n v="36"/>
    <n v="97"/>
    <n v="62480"/>
    <x v="15"/>
    <x v="656"/>
    <s v="Color"/>
    <x v="1"/>
    <s v="English"/>
    <x v="1"/>
    <s v="R"/>
    <x v="1"/>
    <n v="-937520"/>
    <n v="-0.93752000000000002"/>
    <s v="90-110 minutes"/>
    <n v="-0.93752000000000002"/>
    <n v="-434215.5"/>
    <n v="-0.10115100772200772"/>
    <x v="0"/>
  </r>
  <r>
    <s v="Creed"/>
    <x v="204"/>
    <x v="520"/>
    <x v="10"/>
    <n v="15106"/>
    <n v="0"/>
    <n v="70000"/>
    <n v="7.7"/>
    <n v="437"/>
    <n v="133"/>
    <n v="109712885"/>
    <x v="19"/>
    <x v="657"/>
    <s v="Color"/>
    <x v="1"/>
    <s v="English"/>
    <x v="1"/>
    <s v="PG-13"/>
    <x v="1"/>
    <n v="74712885"/>
    <n v="2.1346538571428573"/>
    <s v="131-150 minutes"/>
    <n v="2.1346538571428573"/>
    <n v="-434215.5"/>
    <n v="-0.10115100772200772"/>
    <x v="1"/>
  </r>
  <r>
    <s v="Creepshow 2"/>
    <x v="379"/>
    <x v="521"/>
    <x v="7"/>
    <n v="3617"/>
    <n v="10"/>
    <n v="1000"/>
    <n v="6"/>
    <n v="95"/>
    <n v="85"/>
    <n v="14000000"/>
    <x v="70"/>
    <x v="658"/>
    <s v="Color"/>
    <x v="2"/>
    <s v="English"/>
    <x v="1"/>
    <s v="R"/>
    <x v="1"/>
    <n v="10500000"/>
    <n v="3"/>
    <s v="&lt;90 minutes"/>
    <n v="3"/>
    <n v="1637763"/>
    <n v="0.19178668286445014"/>
    <x v="0"/>
  </r>
  <r>
    <s v="Crimson Tide"/>
    <x v="15"/>
    <x v="307"/>
    <x v="12"/>
    <n v="30132"/>
    <n v="12000"/>
    <n v="0"/>
    <n v="7.3"/>
    <n v="82"/>
    <n v="123"/>
    <n v="91400000"/>
    <x v="119"/>
    <x v="659"/>
    <s v="Color"/>
    <x v="5"/>
    <s v="English"/>
    <x v="1"/>
    <s v="R"/>
    <x v="1"/>
    <n v="38400000"/>
    <n v="0.72452830188679251"/>
    <s v="111-130 minutes"/>
    <n v="0.7245283018867924"/>
    <n v="-1289919.5"/>
    <n v="-4.8151417500000002E-2"/>
    <x v="2"/>
  </r>
  <r>
    <s v="Critical Care"/>
    <x v="450"/>
    <x v="522"/>
    <x v="270"/>
    <n v="3099"/>
    <n v="0"/>
    <n v="88"/>
    <n v="6"/>
    <n v="25"/>
    <n v="107"/>
    <n v="141853"/>
    <x v="1"/>
    <x v="660"/>
    <s v="Color"/>
    <x v="2"/>
    <s v="English"/>
    <x v="12"/>
    <s v="R"/>
    <x v="1"/>
    <n v="-11858147"/>
    <n v="-0.98817891666666668"/>
    <s v="90-110 minutes"/>
    <n v="-0.98817891666666668"/>
    <n v="1637763"/>
    <n v="0.19178668286445014"/>
    <x v="0"/>
  </r>
  <r>
    <s v="Crocodile Dundee"/>
    <x v="451"/>
    <x v="523"/>
    <x v="73"/>
    <n v="822"/>
    <n v="4"/>
    <n v="0"/>
    <n v="6.5"/>
    <n v="35"/>
    <n v="93"/>
    <n v="174635000"/>
    <x v="165"/>
    <x v="661"/>
    <s v="Color"/>
    <x v="3"/>
    <s v="English"/>
    <x v="12"/>
    <s v="PG-13"/>
    <x v="1"/>
    <n v="165835000"/>
    <n v="18.844886363636363"/>
    <s v="90-110 minutes"/>
    <n v="18.844886363636363"/>
    <n v="3892693.5"/>
    <n v="0.11726928571428571"/>
    <x v="0"/>
  </r>
  <r>
    <s v="Crocodile Dundee II"/>
    <x v="451"/>
    <x v="524"/>
    <x v="73"/>
    <n v="717"/>
    <n v="5"/>
    <n v="489"/>
    <n v="5.5"/>
    <n v="32"/>
    <n v="108"/>
    <n v="109306210"/>
    <x v="166"/>
    <x v="662"/>
    <s v="Color"/>
    <x v="5"/>
    <s v="English"/>
    <x v="12"/>
    <s v="PG"/>
    <x v="1"/>
    <n v="93506210"/>
    <n v="5.918114556962025"/>
    <s v="90-110 minutes"/>
    <n v="5.918114556962025"/>
    <n v="-1289919.5"/>
    <n v="-4.8151417500000002E-2"/>
    <x v="1"/>
  </r>
  <r>
    <s v="Crocodile Dundee in Los Angeles"/>
    <x v="452"/>
    <x v="525"/>
    <x v="271"/>
    <n v="1315"/>
    <n v="23"/>
    <n v="387"/>
    <n v="4.8"/>
    <n v="71"/>
    <n v="92"/>
    <n v="25590119"/>
    <x v="167"/>
    <x v="663"/>
    <s v="Color"/>
    <x v="3"/>
    <s v="English"/>
    <x v="12"/>
    <s v="PG"/>
    <x v="1"/>
    <n v="4440119"/>
    <n v="0.20993470449172569"/>
    <s v="90-110 minutes"/>
    <n v="0.20993470449172577"/>
    <n v="3892693.5"/>
    <n v="0.11726928571428571"/>
    <x v="1"/>
  </r>
  <r>
    <s v="Crooklyn"/>
    <x v="194"/>
    <x v="27"/>
    <x v="1"/>
    <n v="3267"/>
    <n v="0"/>
    <n v="905"/>
    <n v="6.9"/>
    <n v="25"/>
    <n v="115"/>
    <n v="13640000"/>
    <x v="56"/>
    <x v="664"/>
    <s v="Color"/>
    <x v="2"/>
    <s v="English"/>
    <x v="1"/>
    <s v="PG-13"/>
    <x v="1"/>
    <n v="-360000"/>
    <n v="-2.571428571428569E-2"/>
    <s v="111-130 minutes"/>
    <n v="-2.5714285714285714E-2"/>
    <n v="1637763"/>
    <n v="0.19178668286445014"/>
    <x v="1"/>
  </r>
  <r>
    <s v="Crossover"/>
    <x v="453"/>
    <x v="526"/>
    <x v="272"/>
    <n v="2000"/>
    <n v="17"/>
    <n v="244"/>
    <n v="2.1"/>
    <n v="25"/>
    <n v="95"/>
    <n v="7009668"/>
    <x v="0"/>
    <x v="665"/>
    <s v="Color"/>
    <x v="5"/>
    <s v="English"/>
    <x v="1"/>
    <s v="PG-13"/>
    <x v="1"/>
    <n v="1409668"/>
    <n v="0.25172642857142846"/>
    <s v="90-110 minutes"/>
    <n v="0.25172642857142857"/>
    <n v="-1289919.5"/>
    <n v="-4.8151417500000002E-2"/>
    <x v="0"/>
  </r>
  <r>
    <s v="Crossroads"/>
    <x v="454"/>
    <x v="527"/>
    <x v="1"/>
    <n v="1531"/>
    <n v="33"/>
    <n v="0"/>
    <n v="3.3"/>
    <n v="111"/>
    <n v="93"/>
    <n v="37188667"/>
    <x v="1"/>
    <x v="666"/>
    <s v="Color"/>
    <x v="2"/>
    <s v="English"/>
    <x v="1"/>
    <s v="PG-13"/>
    <x v="1"/>
    <n v="25188667"/>
    <n v="2.0990555833333335"/>
    <s v="90-110 minutes"/>
    <n v="2.0990555833333335"/>
    <n v="1637763"/>
    <n v="0.19178668286445014"/>
    <x v="0"/>
  </r>
  <r>
    <s v="Crouching Tiger, Hidden Dragon"/>
    <x v="455"/>
    <x v="389"/>
    <x v="273"/>
    <n v="129"/>
    <n v="0"/>
    <n v="0"/>
    <n v="7.9"/>
    <n v="287"/>
    <n v="120"/>
    <n v="128067808"/>
    <x v="22"/>
    <x v="667"/>
    <s v="Color"/>
    <x v="5"/>
    <s v="Mandarin"/>
    <x v="25"/>
    <s v="PG-13"/>
    <x v="0"/>
    <n v="113067808"/>
    <n v="7.5378538666666675"/>
    <s v="111-130 minutes"/>
    <n v="7.5378538666666666"/>
    <n v="-1289919.5"/>
    <n v="-4.8151417500000002E-2"/>
    <x v="1"/>
  </r>
  <r>
    <s v="Cruel Intentions"/>
    <x v="456"/>
    <x v="528"/>
    <x v="32"/>
    <n v="6223"/>
    <n v="16"/>
    <n v="0"/>
    <n v="6.9"/>
    <n v="101"/>
    <n v="97"/>
    <n v="38201895"/>
    <x v="168"/>
    <x v="668"/>
    <s v="Color"/>
    <x v="1"/>
    <s v="English"/>
    <x v="1"/>
    <s v="R"/>
    <x v="1"/>
    <n v="27701895"/>
    <n v="2.6382757142857143"/>
    <s v="90-110 minutes"/>
    <n v="2.6382757142857143"/>
    <n v="-434215.5"/>
    <n v="-0.10115100772200772"/>
    <x v="0"/>
  </r>
  <r>
    <s v="Cry Freedom"/>
    <x v="15"/>
    <x v="61"/>
    <x v="12"/>
    <n v="18855"/>
    <n v="0"/>
    <n v="0"/>
    <n v="7.5"/>
    <n v="17"/>
    <n v="147"/>
    <n v="5899797"/>
    <x v="169"/>
    <x v="669"/>
    <s v="Color"/>
    <x v="6"/>
    <s v="English"/>
    <x v="4"/>
    <s v="PG"/>
    <x v="1"/>
    <n v="-23100203"/>
    <n v="-0.79655872413793105"/>
    <s v="131-150 minutes"/>
    <n v="-0.79655872413793105"/>
    <n v="-1289919.5"/>
    <n v="-4.8151417500000002E-2"/>
    <x v="1"/>
  </r>
  <r>
    <s v="Cry_Wolf"/>
    <x v="457"/>
    <x v="529"/>
    <x v="1"/>
    <n v="3155"/>
    <n v="65"/>
    <n v="816"/>
    <n v="5.9"/>
    <n v="137"/>
    <n v="90"/>
    <n v="10042266"/>
    <x v="15"/>
    <x v="670"/>
    <s v="Color"/>
    <x v="1"/>
    <s v="English"/>
    <x v="1"/>
    <s v="PG-13"/>
    <x v="1"/>
    <n v="9042266"/>
    <n v="9.0422659999999997"/>
    <s v="90-110 minutes"/>
    <n v="9.0422659999999997"/>
    <n v="-434215.5"/>
    <n v="-0.10115100772200772"/>
    <x v="0"/>
  </r>
  <r>
    <s v="Cube"/>
    <x v="458"/>
    <x v="530"/>
    <x v="274"/>
    <n v="1743"/>
    <n v="165"/>
    <n v="11000"/>
    <n v="7.3"/>
    <n v="99"/>
    <n v="90"/>
    <n v="489220"/>
    <x v="170"/>
    <x v="671"/>
    <s v="Color"/>
    <x v="9"/>
    <s v="English"/>
    <x v="14"/>
    <s v="R"/>
    <x v="1"/>
    <n v="124220"/>
    <n v="0.34032876712328775"/>
    <s v="90-110 minutes"/>
    <n v="0.34032876712328769"/>
    <m/>
    <m/>
    <x v="0"/>
  </r>
  <r>
    <s v="Curious George"/>
    <x v="85"/>
    <x v="531"/>
    <x v="52"/>
    <n v="11124"/>
    <n v="5"/>
    <n v="624"/>
    <n v="6.6"/>
    <n v="87"/>
    <n v="78"/>
    <n v="58336565"/>
    <x v="21"/>
    <x v="672"/>
    <s v="Color"/>
    <x v="3"/>
    <s v="English"/>
    <x v="1"/>
    <s v="G"/>
    <x v="1"/>
    <n v="8336565"/>
    <n v="0.16673129999999992"/>
    <s v="&lt;90 minutes"/>
    <n v="0.1667313"/>
    <n v="3892693.5"/>
    <n v="0.11726928571428571"/>
    <x v="2"/>
  </r>
  <r>
    <s v="Curse of the Golden Flower"/>
    <x v="22"/>
    <x v="532"/>
    <x v="275"/>
    <n v="949"/>
    <n v="611"/>
    <n v="0"/>
    <n v="7"/>
    <n v="189"/>
    <n v="114"/>
    <n v="6565495"/>
    <x v="65"/>
    <x v="155"/>
    <s v="Color"/>
    <x v="1"/>
    <s v="Mandarin"/>
    <x v="3"/>
    <s v="R"/>
    <x v="0"/>
    <n v="-38434505"/>
    <n v="-0.85410011111111106"/>
    <s v="111-130 minutes"/>
    <n v="-0.85410011111111106"/>
    <n v="-434215.5"/>
    <n v="-0.10115100772200772"/>
    <x v="2"/>
  </r>
  <r>
    <s v="Cursed"/>
    <x v="459"/>
    <x v="87"/>
    <x v="1"/>
    <n v="2535"/>
    <n v="0"/>
    <n v="0"/>
    <n v="5"/>
    <n v="158"/>
    <n v="99"/>
    <n v="19294901"/>
    <x v="19"/>
    <x v="673"/>
    <s v="Color"/>
    <x v="2"/>
    <s v="English"/>
    <x v="1"/>
    <s v="PG-13"/>
    <x v="1"/>
    <n v="-15705099"/>
    <n v="-0.44871711428571426"/>
    <s v="90-110 minutes"/>
    <n v="-0.44871711428571426"/>
    <n v="1637763"/>
    <n v="0.19178668286445014"/>
    <x v="1"/>
  </r>
  <r>
    <s v="Cutthroat Island"/>
    <x v="460"/>
    <x v="5"/>
    <x v="1"/>
    <n v="3611"/>
    <n v="212"/>
    <n v="1000"/>
    <n v="5.6"/>
    <n v="61"/>
    <n v="124"/>
    <n v="11000000"/>
    <x v="171"/>
    <x v="674"/>
    <s v="Color"/>
    <x v="5"/>
    <s v="English"/>
    <x v="1"/>
    <s v="PG-13"/>
    <x v="1"/>
    <n v="-87000000"/>
    <n v="-0.88775510204081631"/>
    <s v="111-130 minutes"/>
    <n v="-0.88775510204081631"/>
    <n v="-1289919.5"/>
    <n v="-4.8151417500000002E-2"/>
    <x v="2"/>
  </r>
  <r>
    <s v="Cyrus"/>
    <x v="461"/>
    <x v="533"/>
    <x v="276"/>
    <n v="1136"/>
    <n v="157"/>
    <n v="0"/>
    <n v="6.3"/>
    <n v="223"/>
    <n v="91"/>
    <n v="7455447"/>
    <x v="46"/>
    <x v="675"/>
    <s v="Color"/>
    <x v="2"/>
    <s v="English"/>
    <x v="1"/>
    <s v="R"/>
    <x v="1"/>
    <n v="455447"/>
    <n v="6.5063857142857229E-2"/>
    <s v="90-110 minutes"/>
    <n v="6.5063857142857145E-2"/>
    <n v="1637763"/>
    <n v="0.19178668286445014"/>
    <x v="0"/>
  </r>
  <r>
    <s v="D.E.B.S."/>
    <x v="462"/>
    <x v="534"/>
    <x v="32"/>
    <n v="6380"/>
    <n v="23"/>
    <n v="1000"/>
    <n v="5.3"/>
    <n v="50"/>
    <n v="91"/>
    <n v="96793"/>
    <x v="70"/>
    <x v="530"/>
    <s v="Color"/>
    <x v="5"/>
    <s v="English"/>
    <x v="1"/>
    <s v="PG-13"/>
    <x v="1"/>
    <n v="-3403207"/>
    <n v="-0.97234485714285712"/>
    <s v="90-110 minutes"/>
    <n v="-0.97234485714285712"/>
    <n v="-1289919.5"/>
    <n v="-4.8151417500000002E-2"/>
    <x v="0"/>
  </r>
  <r>
    <s v="Daddy Day Camp"/>
    <x v="463"/>
    <x v="535"/>
    <x v="277"/>
    <n v="1752"/>
    <n v="0"/>
    <n v="256"/>
    <n v="2.9"/>
    <n v="52"/>
    <n v="89"/>
    <n v="13235267"/>
    <x v="16"/>
    <x v="676"/>
    <s v="Color"/>
    <x v="2"/>
    <s v="English"/>
    <x v="1"/>
    <s v="PG"/>
    <x v="1"/>
    <n v="7235267"/>
    <n v="1.2058778333333335"/>
    <s v="&lt;90 minutes"/>
    <n v="1.2058778333333333"/>
    <n v="1637763"/>
    <n v="0.19178668286445014"/>
    <x v="0"/>
  </r>
  <r>
    <s v="Daddy Day Care"/>
    <x v="358"/>
    <x v="536"/>
    <x v="1"/>
    <n v="4050"/>
    <n v="41"/>
    <n v="886"/>
    <n v="5.5"/>
    <n v="81"/>
    <n v="92"/>
    <n v="104148781"/>
    <x v="45"/>
    <x v="677"/>
    <s v="Color"/>
    <x v="2"/>
    <s v="English"/>
    <x v="1"/>
    <s v="PG"/>
    <x v="1"/>
    <n v="44148781"/>
    <n v="0.73581301666666676"/>
    <s v="90-110 minutes"/>
    <n v="0.73581301666666665"/>
    <n v="1637763"/>
    <n v="0.19178668286445014"/>
    <x v="2"/>
  </r>
  <r>
    <s v="Daddy's Home"/>
    <x v="85"/>
    <x v="537"/>
    <x v="52"/>
    <n v="10886"/>
    <n v="51"/>
    <n v="13000"/>
    <n v="6.1"/>
    <n v="145"/>
    <n v="96"/>
    <n v="150315155"/>
    <x v="21"/>
    <x v="678"/>
    <s v="Color"/>
    <x v="2"/>
    <s v="English"/>
    <x v="1"/>
    <s v="PG-13"/>
    <x v="1"/>
    <n v="100315155"/>
    <n v="2.0063030999999998"/>
    <s v="90-110 minutes"/>
    <n v="2.0063030999999998"/>
    <n v="1637763"/>
    <n v="0.19178668286445014"/>
    <x v="2"/>
  </r>
  <r>
    <s v="Dallas Buyers Club"/>
    <x v="277"/>
    <x v="538"/>
    <x v="6"/>
    <n v="17738"/>
    <n v="212"/>
    <n v="65000"/>
    <n v="8"/>
    <n v="471"/>
    <n v="117"/>
    <n v="27296514"/>
    <x v="40"/>
    <x v="679"/>
    <s v="Color"/>
    <x v="6"/>
    <s v="English"/>
    <x v="1"/>
    <s v="R"/>
    <x v="1"/>
    <n v="22296514"/>
    <n v="4.4593027999999997"/>
    <s v="111-130 minutes"/>
    <n v="4.4593027999999997"/>
    <n v="-1289919.5"/>
    <n v="-4.8151417500000002E-2"/>
    <x v="0"/>
  </r>
  <r>
    <s v="Dance Flick"/>
    <x v="289"/>
    <x v="539"/>
    <x v="179"/>
    <n v="4378"/>
    <n v="82"/>
    <n v="657"/>
    <n v="3.5"/>
    <n v="83"/>
    <n v="88"/>
    <n v="25615792"/>
    <x v="9"/>
    <x v="680"/>
    <s v="Color"/>
    <x v="5"/>
    <s v="English"/>
    <x v="1"/>
    <s v="PG-13"/>
    <x v="1"/>
    <n v="615792"/>
    <n v="2.4631679999999934E-2"/>
    <s v="&lt;90 minutes"/>
    <n v="2.463168E-2"/>
    <n v="-1289919.5"/>
    <n v="-4.8151417500000002E-2"/>
    <x v="1"/>
  </r>
  <r>
    <s v="Dancer in the Dark"/>
    <x v="52"/>
    <x v="540"/>
    <x v="34"/>
    <n v="2894"/>
    <n v="3000"/>
    <n v="0"/>
    <n v="8"/>
    <n v="177"/>
    <n v="140"/>
    <n v="4157491"/>
    <x v="172"/>
    <x v="681"/>
    <s v="Color"/>
    <x v="4"/>
    <s v="English"/>
    <x v="10"/>
    <s v="R"/>
    <x v="1"/>
    <n v="-8642509"/>
    <n v="-0.67519601562499998"/>
    <s v="131-150 minutes"/>
    <n v="-0.67519601562499998"/>
    <n v="-74533.5"/>
    <n v="-7.4856785714285719E-3"/>
    <x v="0"/>
  </r>
  <r>
    <s v="Dances with Wolves"/>
    <x v="464"/>
    <x v="541"/>
    <x v="23"/>
    <n v="2398"/>
    <n v="0"/>
    <n v="0"/>
    <n v="8"/>
    <n v="92"/>
    <n v="236"/>
    <n v="184208848"/>
    <x v="5"/>
    <x v="682"/>
    <s v="Color"/>
    <x v="3"/>
    <s v="English"/>
    <x v="1"/>
    <s v="PG-13"/>
    <x v="1"/>
    <n v="162208848"/>
    <n v="7.3731294545454542"/>
    <s v="&gt;150 minutes"/>
    <n v="7.3731294545454542"/>
    <n v="3892693.5"/>
    <n v="0.11726928571428571"/>
    <x v="1"/>
  </r>
  <r>
    <s v="Dangerous Liaisons"/>
    <x v="46"/>
    <x v="444"/>
    <x v="12"/>
    <n v="35501"/>
    <n v="350"/>
    <n v="0"/>
    <n v="7.7"/>
    <n v="51"/>
    <n v="119"/>
    <n v="34700000"/>
    <x v="56"/>
    <x v="683"/>
    <s v="Color"/>
    <x v="1"/>
    <s v="English"/>
    <x v="1"/>
    <s v="R"/>
    <x v="1"/>
    <n v="20700000"/>
    <n v="1.4785714285714286"/>
    <s v="111-130 minutes"/>
    <n v="1.4785714285714286"/>
    <n v="-434215.5"/>
    <n v="-0.10115100772200772"/>
    <x v="1"/>
  </r>
  <r>
    <s v="Danny Collins"/>
    <x v="54"/>
    <x v="542"/>
    <x v="36"/>
    <n v="18712"/>
    <n v="102"/>
    <n v="0"/>
    <n v="7.1"/>
    <n v="139"/>
    <n v="106"/>
    <n v="5348317"/>
    <x v="42"/>
    <x v="684"/>
    <s v="Color"/>
    <x v="2"/>
    <s v="English"/>
    <x v="1"/>
    <s v="R"/>
    <x v="1"/>
    <n v="-4651683"/>
    <n v="-0.46516829999999998"/>
    <s v="90-110 minutes"/>
    <n v="-0.46516829999999998"/>
    <n v="1637763"/>
    <n v="0.19178668286445014"/>
    <x v="0"/>
  </r>
  <r>
    <s v="Dante's Peak"/>
    <x v="465"/>
    <x v="543"/>
    <x v="278"/>
    <n v="1569"/>
    <n v="79"/>
    <n v="0"/>
    <n v="5.8"/>
    <n v="93"/>
    <n v="108"/>
    <n v="67155742"/>
    <x v="173"/>
    <x v="685"/>
    <s v="Color"/>
    <x v="5"/>
    <s v="English"/>
    <x v="1"/>
    <s v="PG-13"/>
    <x v="1"/>
    <n v="-48844258"/>
    <n v="-0.42107118965517243"/>
    <s v="90-110 minutes"/>
    <n v="-0.42107118965517243"/>
    <n v="-1289919.5"/>
    <n v="-4.8151417500000002E-2"/>
    <x v="2"/>
  </r>
  <r>
    <s v="Dark Blue"/>
    <x v="466"/>
    <x v="544"/>
    <x v="279"/>
    <n v="1873"/>
    <n v="41"/>
    <n v="455"/>
    <n v="6.6"/>
    <n v="71"/>
    <n v="118"/>
    <n v="9059588"/>
    <x v="22"/>
    <x v="686"/>
    <s v="Color"/>
    <x v="4"/>
    <s v="English"/>
    <x v="1"/>
    <s v="R"/>
    <x v="1"/>
    <n v="-5940412"/>
    <n v="-0.39602746666666666"/>
    <s v="111-130 minutes"/>
    <n v="-0.39602746666666666"/>
    <n v="-74533.5"/>
    <n v="-7.4856785714285719E-3"/>
    <x v="1"/>
  </r>
  <r>
    <s v="Dark City"/>
    <x v="116"/>
    <x v="545"/>
    <x v="7"/>
    <n v="4696"/>
    <n v="295"/>
    <n v="14000"/>
    <n v="7.7"/>
    <n v="222"/>
    <n v="111"/>
    <n v="14337579"/>
    <x v="102"/>
    <x v="687"/>
    <s v="Color"/>
    <x v="5"/>
    <s v="English"/>
    <x v="12"/>
    <s v="R"/>
    <x v="1"/>
    <n v="-12662421"/>
    <n v="-0.46897855555555557"/>
    <s v="111-130 minutes"/>
    <n v="-0.46897855555555557"/>
    <n v="-1289919.5"/>
    <n v="-4.8151417500000002E-2"/>
    <x v="1"/>
  </r>
  <r>
    <s v="Dark Shadows"/>
    <x v="86"/>
    <x v="151"/>
    <x v="53"/>
    <n v="80849"/>
    <n v="13000"/>
    <n v="82000"/>
    <n v="6.2"/>
    <n v="526"/>
    <n v="113"/>
    <n v="79711678"/>
    <x v="61"/>
    <x v="688"/>
    <s v="Color"/>
    <x v="2"/>
    <s v="English"/>
    <x v="1"/>
    <s v="PG-13"/>
    <x v="1"/>
    <n v="-20288322"/>
    <n v="-0.20288322000000003"/>
    <s v="111-130 minutes"/>
    <n v="-0.20288322"/>
    <n v="1637763"/>
    <n v="0.19178668286445014"/>
    <x v="2"/>
  </r>
  <r>
    <s v="Dark Water"/>
    <x v="467"/>
    <x v="442"/>
    <x v="280"/>
    <n v="1467"/>
    <n v="179"/>
    <n v="0"/>
    <n v="5.6"/>
    <n v="196"/>
    <n v="103"/>
    <n v="25472967"/>
    <x v="23"/>
    <x v="689"/>
    <s v="Color"/>
    <x v="1"/>
    <s v="English"/>
    <x v="1"/>
    <s v="PG-13"/>
    <x v="1"/>
    <n v="-4527033"/>
    <n v="-0.15090110000000001"/>
    <s v="90-110 minutes"/>
    <n v="-0.15090110000000001"/>
    <n v="-434215.5"/>
    <n v="-0.10115100772200772"/>
    <x v="1"/>
  </r>
  <r>
    <s v="Darkness"/>
    <x v="406"/>
    <x v="0"/>
    <x v="247"/>
    <n v="1228"/>
    <n v="57"/>
    <n v="1000"/>
    <n v="5.4"/>
    <n v="108"/>
    <n v="103"/>
    <n v="22160085"/>
    <x v="174"/>
    <x v="690"/>
    <s v="Color"/>
    <x v="0"/>
    <s v="English"/>
    <x v="1"/>
    <s v="PG-13"/>
    <x v="1"/>
    <n v="11560085"/>
    <n v="1.0905740566037734"/>
    <s v="90-110 minutes"/>
    <n v="1.0905740566037736"/>
    <n v="16235088"/>
    <n v="1.1909079499999999"/>
    <x v="0"/>
  </r>
  <r>
    <s v="Darkness Falls"/>
    <x v="468"/>
    <x v="281"/>
    <x v="1"/>
    <n v="2212"/>
    <n v="474"/>
    <n v="2000"/>
    <n v="4.9000000000000004"/>
    <n v="140"/>
    <n v="96"/>
    <n v="32131483"/>
    <x v="26"/>
    <x v="691"/>
    <s v="Color"/>
    <x v="0"/>
    <s v="English"/>
    <x v="1"/>
    <s v="PG-13"/>
    <x v="1"/>
    <n v="21131483"/>
    <n v="1.9210439090909093"/>
    <s v="90-110 minutes"/>
    <n v="1.9210439090909091"/>
    <n v="16235088"/>
    <n v="1.1909079499999999"/>
    <x v="0"/>
  </r>
  <r>
    <s v="Darling Lili"/>
    <x v="469"/>
    <x v="546"/>
    <x v="192"/>
    <n v="788"/>
    <n v="688"/>
    <n v="104"/>
    <n v="6.2"/>
    <n v="22"/>
    <n v="143"/>
    <n v="5000000"/>
    <x v="9"/>
    <x v="692"/>
    <s v="Color"/>
    <x v="2"/>
    <s v="English"/>
    <x v="1"/>
    <s v="G"/>
    <x v="1"/>
    <n v="-20000000"/>
    <n v="-0.8"/>
    <s v="131-150 minutes"/>
    <n v="-0.8"/>
    <n v="1637763"/>
    <n v="0.19178668286445014"/>
    <x v="1"/>
  </r>
  <r>
    <s v="Das Boot"/>
    <x v="470"/>
    <x v="137"/>
    <x v="281"/>
    <n v="469"/>
    <n v="249"/>
    <n v="11000"/>
    <n v="8.4"/>
    <n v="96"/>
    <n v="293"/>
    <n v="11433134"/>
    <x v="56"/>
    <x v="693"/>
    <s v="Color"/>
    <x v="3"/>
    <s v="German"/>
    <x v="26"/>
    <s v="R"/>
    <x v="0"/>
    <n v="-2566866"/>
    <n v="-0.18334757142857139"/>
    <s v="&gt;150 minutes"/>
    <n v="-0.18334757142857142"/>
    <n v="3892693.5"/>
    <n v="0.11726928571428571"/>
    <x v="1"/>
  </r>
  <r>
    <s v="Date Movie"/>
    <x v="172"/>
    <x v="547"/>
    <x v="7"/>
    <n v="6539"/>
    <n v="64"/>
    <n v="806"/>
    <n v="2.7"/>
    <n v="99"/>
    <n v="85"/>
    <n v="48546578"/>
    <x v="6"/>
    <x v="694"/>
    <s v="Color"/>
    <x v="2"/>
    <s v="English"/>
    <x v="1"/>
    <s v="PG-13"/>
    <x v="1"/>
    <n v="28546578"/>
    <n v="1.4273289"/>
    <s v="&lt;90 minutes"/>
    <n v="1.4273289"/>
    <n v="1637763"/>
    <n v="0.19178668286445014"/>
    <x v="1"/>
  </r>
  <r>
    <s v="Date Night"/>
    <x v="310"/>
    <x v="315"/>
    <x v="47"/>
    <n v="39822"/>
    <n v="189"/>
    <n v="0"/>
    <n v="6.3"/>
    <n v="247"/>
    <n v="101"/>
    <n v="98711404"/>
    <x v="27"/>
    <x v="695"/>
    <s v="Color"/>
    <x v="2"/>
    <s v="English"/>
    <x v="1"/>
    <s v="PG-13"/>
    <x v="1"/>
    <n v="43711404"/>
    <n v="0.79475279999999993"/>
    <s v="90-110 minutes"/>
    <n v="0.79475280000000004"/>
    <n v="1637763"/>
    <n v="0.19178668286445014"/>
    <x v="2"/>
  </r>
  <r>
    <s v="Dave Chappelle's Block Party"/>
    <x v="471"/>
    <x v="285"/>
    <x v="63"/>
    <n v="2165"/>
    <n v="1000"/>
    <n v="635"/>
    <n v="7.2"/>
    <n v="114"/>
    <n v="100"/>
    <n v="11694528"/>
    <x v="38"/>
    <x v="696"/>
    <s v="Color"/>
    <x v="2"/>
    <s v="English"/>
    <x v="1"/>
    <s v="R"/>
    <x v="1"/>
    <n v="8694528"/>
    <n v="2.8981759999999999"/>
    <s v="90-110 minutes"/>
    <n v="2.8981759999999999"/>
    <n v="1637763"/>
    <n v="0.19178668286445014"/>
    <x v="0"/>
  </r>
  <r>
    <s v="Dawn of the Dead"/>
    <x v="472"/>
    <x v="38"/>
    <x v="7"/>
    <n v="10438"/>
    <n v="0"/>
    <n v="7000"/>
    <n v="7.4"/>
    <n v="287"/>
    <n v="110"/>
    <n v="58885635"/>
    <x v="43"/>
    <x v="697"/>
    <s v="Color"/>
    <x v="5"/>
    <s v="English"/>
    <x v="1"/>
    <s v="R"/>
    <x v="1"/>
    <n v="32885635"/>
    <n v="1.2648321153846154"/>
    <s v="90-110 minutes"/>
    <n v="1.2648321153846154"/>
    <n v="-1289919.5"/>
    <n v="-4.8151417500000002E-2"/>
    <x v="1"/>
  </r>
  <r>
    <s v="Dawn of the Planet of the Apes"/>
    <x v="254"/>
    <x v="486"/>
    <x v="22"/>
    <n v="14363"/>
    <n v="198"/>
    <n v="45000"/>
    <n v="7.6"/>
    <n v="521"/>
    <n v="130"/>
    <n v="208543795"/>
    <x v="143"/>
    <x v="698"/>
    <s v="Color"/>
    <x v="5"/>
    <s v="English"/>
    <x v="1"/>
    <s v="PG-13"/>
    <x v="1"/>
    <n v="38543795"/>
    <n v="0.22672820588235298"/>
    <s v="111-130 minutes"/>
    <n v="0.22672820588235293"/>
    <n v="-1289919.5"/>
    <n v="-4.8151417500000002E-2"/>
    <x v="2"/>
  </r>
  <r>
    <s v="Daybreakers"/>
    <x v="473"/>
    <x v="548"/>
    <x v="282"/>
    <n v="189"/>
    <n v="35"/>
    <n v="0"/>
    <n v="6.5"/>
    <n v="292"/>
    <n v="98"/>
    <n v="29975979"/>
    <x v="6"/>
    <x v="543"/>
    <s v="Color"/>
    <x v="5"/>
    <s v="English"/>
    <x v="12"/>
    <s v="R"/>
    <x v="1"/>
    <n v="9975979"/>
    <n v="0.49879895000000007"/>
    <s v="90-110 minutes"/>
    <n v="0.49879895000000002"/>
    <n v="-1289919.5"/>
    <n v="-4.8151417500000002E-2"/>
    <x v="1"/>
  </r>
  <r>
    <s v="Daylight"/>
    <x v="204"/>
    <x v="144"/>
    <x v="10"/>
    <n v="25126"/>
    <n v="357"/>
    <n v="0"/>
    <n v="5.8"/>
    <n v="61"/>
    <n v="114"/>
    <n v="32885565"/>
    <x v="112"/>
    <x v="699"/>
    <s v="Color"/>
    <x v="5"/>
    <s v="English"/>
    <x v="1"/>
    <s v="PG-13"/>
    <x v="1"/>
    <n v="-47114435"/>
    <n v="-0.58893043749999996"/>
    <s v="111-130 minutes"/>
    <n v="-0.58893043749999996"/>
    <n v="-1289919.5"/>
    <n v="-4.8151417500000002E-2"/>
    <x v="2"/>
  </r>
  <r>
    <s v="Days of Thunder"/>
    <x v="67"/>
    <x v="307"/>
    <x v="22"/>
    <n v="14006"/>
    <n v="12000"/>
    <n v="0"/>
    <n v="5.9"/>
    <n v="60"/>
    <n v="107"/>
    <n v="82670733"/>
    <x v="45"/>
    <x v="700"/>
    <s v="Color"/>
    <x v="5"/>
    <s v="English"/>
    <x v="1"/>
    <s v="PG-13"/>
    <x v="1"/>
    <n v="22670733"/>
    <n v="0.37784554999999997"/>
    <s v="90-110 minutes"/>
    <n v="0.37784554999999997"/>
    <n v="-1289919.5"/>
    <n v="-4.8151417500000002E-2"/>
    <x v="2"/>
  </r>
  <r>
    <s v="Dazed and Confused"/>
    <x v="474"/>
    <x v="95"/>
    <x v="36"/>
    <n v="18643"/>
    <n v="0"/>
    <n v="10000"/>
    <n v="7.7"/>
    <n v="152"/>
    <n v="102"/>
    <n v="7993039"/>
    <x v="175"/>
    <x v="701"/>
    <s v="Color"/>
    <x v="2"/>
    <s v="English"/>
    <x v="1"/>
    <s v="R"/>
    <x v="1"/>
    <n v="1093039"/>
    <n v="0.15841144927536233"/>
    <s v="90-110 minutes"/>
    <n v="0.15841144927536233"/>
    <n v="1637763"/>
    <n v="0.19178668286445014"/>
    <x v="0"/>
  </r>
  <r>
    <s v="Dead Man Down"/>
    <x v="181"/>
    <x v="549"/>
    <x v="7"/>
    <n v="4253"/>
    <n v="76"/>
    <n v="0"/>
    <n v="6.5"/>
    <n v="217"/>
    <n v="118"/>
    <n v="10880926"/>
    <x v="23"/>
    <x v="702"/>
    <s v="Color"/>
    <x v="5"/>
    <s v="English"/>
    <x v="1"/>
    <s v="R"/>
    <x v="1"/>
    <n v="-19119074"/>
    <n v="-0.63730246666666668"/>
    <s v="111-130 minutes"/>
    <n v="-0.63730246666666668"/>
    <n v="-1289919.5"/>
    <n v="-4.8151417500000002E-2"/>
    <x v="1"/>
  </r>
  <r>
    <s v="Dead Man on Campus"/>
    <x v="172"/>
    <x v="550"/>
    <x v="7"/>
    <n v="6861"/>
    <n v="0"/>
    <n v="645"/>
    <n v="6"/>
    <n v="37"/>
    <n v="96"/>
    <n v="15062898"/>
    <x v="56"/>
    <x v="703"/>
    <s v="Color"/>
    <x v="2"/>
    <s v="English"/>
    <x v="1"/>
    <s v="R"/>
    <x v="1"/>
    <n v="1062898"/>
    <n v="7.5921285714285691E-2"/>
    <s v="90-110 minutes"/>
    <n v="7.5921285714285719E-2"/>
    <n v="1637763"/>
    <n v="0.19178668286445014"/>
    <x v="1"/>
  </r>
  <r>
    <s v="Dead Man Walking"/>
    <x v="475"/>
    <x v="514"/>
    <x v="283"/>
    <n v="903"/>
    <n v="0"/>
    <n v="0"/>
    <n v="7.6"/>
    <n v="77"/>
    <n v="122"/>
    <n v="39025000"/>
    <x v="26"/>
    <x v="704"/>
    <s v="Color"/>
    <x v="4"/>
    <s v="English"/>
    <x v="4"/>
    <s v="R"/>
    <x v="1"/>
    <n v="28025000"/>
    <n v="2.5477272727272728"/>
    <s v="111-130 minutes"/>
    <n v="2.5477272727272728"/>
    <n v="-74533.5"/>
    <n v="-7.4856785714285719E-3"/>
    <x v="0"/>
  </r>
  <r>
    <s v="Dead Man's Shoes"/>
    <x v="411"/>
    <x v="551"/>
    <x v="250"/>
    <n v="1311"/>
    <n v="222"/>
    <n v="0"/>
    <n v="7.7"/>
    <n v="99"/>
    <n v="90"/>
    <n v="6013"/>
    <x v="176"/>
    <x v="705"/>
    <s v="Black and White"/>
    <x v="4"/>
    <s v="English"/>
    <x v="4"/>
    <n v="0"/>
    <x v="1"/>
    <n v="-689380"/>
    <n v="-0.99135309098596047"/>
    <s v="90-110 minutes"/>
    <n v="-0.99135309098596047"/>
    <n v="-74533.5"/>
    <n v="-7.4856785714285719E-3"/>
    <x v="0"/>
  </r>
  <r>
    <s v="Dead Poets Society"/>
    <x v="133"/>
    <x v="552"/>
    <x v="85"/>
    <n v="51609"/>
    <n v="608"/>
    <n v="23000"/>
    <n v="8"/>
    <n v="96"/>
    <n v="128"/>
    <n v="95860116"/>
    <x v="177"/>
    <x v="706"/>
    <s v="Color"/>
    <x v="2"/>
    <s v="English"/>
    <x v="1"/>
    <s v="PG"/>
    <x v="1"/>
    <n v="79460116"/>
    <n v="4.8451290243902436"/>
    <s v="111-130 minutes"/>
    <n v="4.8451290243902436"/>
    <n v="1637763"/>
    <n v="0.19178668286445014"/>
    <x v="1"/>
  </r>
  <r>
    <s v="Dead Snow"/>
    <x v="476"/>
    <x v="553"/>
    <x v="284"/>
    <n v="116"/>
    <n v="75"/>
    <n v="23000"/>
    <n v="6.4"/>
    <n v="224"/>
    <n v="91"/>
    <n v="41709"/>
    <x v="178"/>
    <x v="707"/>
    <s v="Color"/>
    <x v="2"/>
    <s v="Norwegian"/>
    <x v="27"/>
    <s v="Not Rated"/>
    <x v="0"/>
    <n v="-758291"/>
    <n v="-0.94786375"/>
    <s v="90-110 minutes"/>
    <n v="-0.94786375"/>
    <n v="1637763"/>
    <n v="0.19178668286445014"/>
    <x v="0"/>
  </r>
  <r>
    <s v="Deadfall"/>
    <x v="109"/>
    <x v="161"/>
    <x v="41"/>
    <n v="27575"/>
    <n v="24"/>
    <n v="0"/>
    <n v="6.3"/>
    <n v="162"/>
    <n v="95"/>
    <n v="65804"/>
    <x v="1"/>
    <x v="708"/>
    <s v="Color"/>
    <x v="4"/>
    <s v="English"/>
    <x v="1"/>
    <s v="R"/>
    <x v="1"/>
    <n v="-11934196"/>
    <n v="-0.99451633333333334"/>
    <s v="90-110 minutes"/>
    <n v="-0.99451633333333334"/>
    <n v="-74533.5"/>
    <n v="-7.4856785714285719E-3"/>
    <x v="0"/>
  </r>
  <r>
    <s v="Dear John"/>
    <x v="26"/>
    <x v="196"/>
    <x v="19"/>
    <n v="19945"/>
    <n v="529"/>
    <n v="14000"/>
    <n v="6.3"/>
    <n v="162"/>
    <n v="108"/>
    <n v="80014842"/>
    <x v="9"/>
    <x v="709"/>
    <s v="Color"/>
    <x v="1"/>
    <s v="English"/>
    <x v="1"/>
    <s v="PG-13"/>
    <x v="1"/>
    <n v="55014842"/>
    <n v="2.2005936799999999"/>
    <s v="90-110 minutes"/>
    <n v="2.2005936799999999"/>
    <n v="-434215.5"/>
    <n v="-0.10115100772200772"/>
    <x v="1"/>
  </r>
  <r>
    <s v="Dear Wendy"/>
    <x v="477"/>
    <x v="554"/>
    <x v="285"/>
    <n v="2572"/>
    <n v="346"/>
    <n v="532"/>
    <n v="6.6"/>
    <n v="100"/>
    <n v="102"/>
    <n v="23106"/>
    <x v="21"/>
    <x v="319"/>
    <s v="Color"/>
    <x v="2"/>
    <s v="English"/>
    <x v="9"/>
    <s v="Unrated"/>
    <x v="1"/>
    <n v="-49976894"/>
    <n v="-0.99953787999999999"/>
    <s v="90-110 minutes"/>
    <n v="-0.99953787999999999"/>
    <n v="1637763"/>
    <n v="0.19178668286445014"/>
    <x v="2"/>
  </r>
  <r>
    <s v="Death at a Funeral"/>
    <x v="478"/>
    <x v="368"/>
    <x v="9"/>
    <n v="24324"/>
    <n v="0"/>
    <n v="0"/>
    <n v="7.4"/>
    <n v="168"/>
    <n v="87"/>
    <n v="8579684"/>
    <x v="75"/>
    <x v="710"/>
    <s v="Color"/>
    <x v="2"/>
    <s v="English"/>
    <x v="1"/>
    <s v="R"/>
    <x v="1"/>
    <n v="-420316"/>
    <n v="-4.6701777777777731E-2"/>
    <s v="&lt;90 minutes"/>
    <n v="-4.670177777777778E-2"/>
    <n v="1637763"/>
    <n v="0.19178668286445014"/>
    <x v="0"/>
  </r>
  <r>
    <s v="Death Becomes Her"/>
    <x v="11"/>
    <x v="63"/>
    <x v="10"/>
    <n v="25599"/>
    <n v="0"/>
    <n v="8000"/>
    <n v="6.4"/>
    <n v="49"/>
    <n v="104"/>
    <n v="58422650"/>
    <x v="27"/>
    <x v="711"/>
    <s v="Color"/>
    <x v="2"/>
    <s v="English"/>
    <x v="1"/>
    <s v="PG-13"/>
    <x v="1"/>
    <n v="3422650"/>
    <n v="6.2230000000000008E-2"/>
    <s v="90-110 minutes"/>
    <n v="6.2230000000000001E-2"/>
    <n v="1637763"/>
    <n v="0.19178668286445014"/>
    <x v="2"/>
  </r>
  <r>
    <s v="Death Race"/>
    <x v="448"/>
    <x v="253"/>
    <x v="58"/>
    <n v="28643"/>
    <n v="545"/>
    <n v="0"/>
    <n v="6.4"/>
    <n v="230"/>
    <n v="111"/>
    <n v="36064910"/>
    <x v="65"/>
    <x v="712"/>
    <s v="Color"/>
    <x v="5"/>
    <s v="English"/>
    <x v="1"/>
    <s v="R"/>
    <x v="1"/>
    <n v="-8935090"/>
    <n v="-0.19855755555555554"/>
    <s v="111-130 minutes"/>
    <n v="-0.19855755555555554"/>
    <n v="-1289919.5"/>
    <n v="-4.8151417500000002E-2"/>
    <x v="2"/>
  </r>
  <r>
    <s v="Death Sentence"/>
    <x v="479"/>
    <x v="555"/>
    <x v="286"/>
    <n v="3309"/>
    <n v="0"/>
    <n v="0"/>
    <n v="6.8"/>
    <n v="166"/>
    <n v="111"/>
    <n v="9525276"/>
    <x v="6"/>
    <x v="713"/>
    <s v="Color"/>
    <x v="5"/>
    <s v="English"/>
    <x v="1"/>
    <s v="R"/>
    <x v="1"/>
    <n v="-10474724"/>
    <n v="-0.52373619999999999"/>
    <s v="111-130 minutes"/>
    <n v="-0.52373619999999999"/>
    <n v="-1289919.5"/>
    <n v="-4.8151417500000002E-2"/>
    <x v="1"/>
  </r>
  <r>
    <s v="Death to Smoochy"/>
    <x v="133"/>
    <x v="556"/>
    <x v="85"/>
    <n v="52885"/>
    <n v="0"/>
    <n v="0"/>
    <n v="6.4"/>
    <n v="105"/>
    <n v="109"/>
    <n v="8355815"/>
    <x v="27"/>
    <x v="54"/>
    <s v="Color"/>
    <x v="2"/>
    <s v="English"/>
    <x v="4"/>
    <s v="R"/>
    <x v="1"/>
    <n v="-46644185"/>
    <n v="-0.84807609090909097"/>
    <s v="90-110 minutes"/>
    <n v="-0.84807609090909086"/>
    <n v="1637763"/>
    <n v="0.19178668286445014"/>
    <x v="2"/>
  </r>
  <r>
    <s v="Deceptive Practice: The Mysteries and Mentors of Ricky Jay"/>
    <x v="480"/>
    <x v="557"/>
    <x v="287"/>
    <n v="483"/>
    <n v="0"/>
    <n v="590"/>
    <n v="7.1"/>
    <n v="39"/>
    <n v="88"/>
    <n v="151389"/>
    <x v="58"/>
    <x v="714"/>
    <s v="Color"/>
    <x v="8"/>
    <s v="English"/>
    <x v="1"/>
    <n v="0"/>
    <x v="1"/>
    <n v="-348611"/>
    <n v="-0.69722200000000001"/>
    <s v="&lt;90 minutes"/>
    <n v="-0.69722200000000001"/>
    <m/>
    <m/>
    <x v="0"/>
  </r>
  <r>
    <s v="Deconstructing Harry"/>
    <x v="196"/>
    <x v="209"/>
    <x v="6"/>
    <n v="11867"/>
    <n v="11000"/>
    <n v="0"/>
    <n v="7.4"/>
    <n v="104"/>
    <n v="96"/>
    <n v="10569071"/>
    <x v="6"/>
    <x v="715"/>
    <s v="Color"/>
    <x v="2"/>
    <s v="English"/>
    <x v="1"/>
    <s v="R"/>
    <x v="1"/>
    <n v="-9430929"/>
    <n v="-0.47154644999999995"/>
    <s v="90-110 minutes"/>
    <n v="-0.47154645000000001"/>
    <n v="1637763"/>
    <n v="0.19178668286445014"/>
    <x v="1"/>
  </r>
  <r>
    <s v="Deep Blue Sea"/>
    <x v="481"/>
    <x v="5"/>
    <x v="1"/>
    <n v="3697"/>
    <n v="212"/>
    <n v="0"/>
    <n v="5.8"/>
    <n v="199"/>
    <n v="105"/>
    <n v="73648142"/>
    <x v="45"/>
    <x v="716"/>
    <s v="Color"/>
    <x v="5"/>
    <s v="English"/>
    <x v="1"/>
    <s v="R"/>
    <x v="1"/>
    <n v="13648142"/>
    <n v="0.22746903333333335"/>
    <s v="90-110 minutes"/>
    <n v="0.22746903333333332"/>
    <n v="-1289919.5"/>
    <n v="-4.8151417500000002E-2"/>
    <x v="2"/>
  </r>
  <r>
    <s v="Deep Impact"/>
    <x v="160"/>
    <x v="558"/>
    <x v="6"/>
    <n v="22750"/>
    <n v="75"/>
    <n v="0"/>
    <n v="6.1"/>
    <n v="125"/>
    <n v="120"/>
    <n v="140459099"/>
    <x v="36"/>
    <x v="717"/>
    <s v="Color"/>
    <x v="5"/>
    <s v="English"/>
    <x v="1"/>
    <s v="PG-13"/>
    <x v="1"/>
    <n v="65459099"/>
    <n v="0.87278798666666657"/>
    <s v="111-130 minutes"/>
    <n v="0.87278798666666668"/>
    <n v="-1289919.5"/>
    <n v="-4.8151417500000002E-2"/>
    <x v="2"/>
  </r>
  <r>
    <s v="Deep Rising"/>
    <x v="246"/>
    <x v="559"/>
    <x v="7"/>
    <n v="6558"/>
    <n v="208"/>
    <n v="0"/>
    <n v="6"/>
    <n v="106"/>
    <n v="106"/>
    <n v="11146409"/>
    <x v="65"/>
    <x v="718"/>
    <s v="Color"/>
    <x v="5"/>
    <s v="English"/>
    <x v="1"/>
    <s v="R"/>
    <x v="1"/>
    <n v="-33853591"/>
    <n v="-0.7523020222222222"/>
    <s v="90-110 minutes"/>
    <n v="-0.7523020222222222"/>
    <n v="-1289919.5"/>
    <n v="-4.8151417500000002E-2"/>
    <x v="2"/>
  </r>
  <r>
    <s v="Defendor"/>
    <x v="408"/>
    <x v="560"/>
    <x v="34"/>
    <n v="2658"/>
    <n v="89"/>
    <n v="0"/>
    <n v="6.8"/>
    <n v="78"/>
    <n v="95"/>
    <n v="37606"/>
    <x v="70"/>
    <x v="719"/>
    <s v="Color"/>
    <x v="2"/>
    <s v="English"/>
    <x v="14"/>
    <s v="R"/>
    <x v="1"/>
    <n v="-3462394"/>
    <n v="-0.98925542857142856"/>
    <s v="90-110 minutes"/>
    <n v="-0.98925542857142856"/>
    <n v="1637763"/>
    <n v="0.19178668286445014"/>
    <x v="0"/>
  </r>
  <r>
    <s v="Delgo"/>
    <x v="178"/>
    <x v="561"/>
    <x v="110"/>
    <n v="2449"/>
    <n v="0"/>
    <n v="211"/>
    <n v="4.4000000000000004"/>
    <n v="41"/>
    <n v="94"/>
    <n v="511920"/>
    <x v="33"/>
    <x v="720"/>
    <s v="Color"/>
    <x v="3"/>
    <s v="English"/>
    <x v="1"/>
    <s v="PG"/>
    <x v="1"/>
    <n v="-39488080"/>
    <n v="-0.98720200000000002"/>
    <s v="90-110 minutes"/>
    <n v="-0.98720200000000002"/>
    <n v="3892693.5"/>
    <n v="0.11726928571428571"/>
    <x v="2"/>
  </r>
  <r>
    <s v="Deliver Us from Evil"/>
    <x v="482"/>
    <x v="562"/>
    <x v="3"/>
    <n v="5697"/>
    <n v="301"/>
    <n v="18000"/>
    <n v="6.2"/>
    <n v="242"/>
    <n v="118"/>
    <n v="30523568"/>
    <x v="23"/>
    <x v="721"/>
    <s v="Color"/>
    <x v="0"/>
    <s v="English"/>
    <x v="1"/>
    <s v="R"/>
    <x v="1"/>
    <n v="523568"/>
    <n v="1.7452266666666771E-2"/>
    <s v="111-130 minutes"/>
    <n v="1.7452266666666667E-2"/>
    <n v="16235088"/>
    <n v="1.1909079499999999"/>
    <x v="1"/>
  </r>
  <r>
    <s v="Delivery Man"/>
    <x v="483"/>
    <x v="563"/>
    <x v="288"/>
    <n v="1006"/>
    <n v="31"/>
    <n v="0"/>
    <n v="6.4"/>
    <n v="168"/>
    <n v="105"/>
    <n v="30659817"/>
    <x v="43"/>
    <x v="722"/>
    <s v="Color"/>
    <x v="2"/>
    <s v="English"/>
    <x v="1"/>
    <s v="PG-13"/>
    <x v="1"/>
    <n v="4659817"/>
    <n v="0.17922373076923082"/>
    <s v="90-110 minutes"/>
    <n v="0.17922373076923076"/>
    <n v="1637763"/>
    <n v="0.19178668286445014"/>
    <x v="1"/>
  </r>
  <r>
    <s v="De-Lovely"/>
    <x v="484"/>
    <x v="240"/>
    <x v="289"/>
    <n v="729"/>
    <n v="34"/>
    <n v="1000"/>
    <n v="6.6"/>
    <n v="119"/>
    <n v="125"/>
    <n v="13337299"/>
    <x v="6"/>
    <x v="723"/>
    <s v="Black and White"/>
    <x v="6"/>
    <s v="English"/>
    <x v="1"/>
    <s v="PG-13"/>
    <x v="1"/>
    <n v="-6662701"/>
    <n v="-0.33313504999999999"/>
    <s v="111-130 minutes"/>
    <n v="-0.33313504999999999"/>
    <n v="-1289919.5"/>
    <n v="-4.8151417500000002E-2"/>
    <x v="1"/>
  </r>
  <r>
    <s v="Derailed"/>
    <x v="485"/>
    <x v="9"/>
    <x v="290"/>
    <n v="2019"/>
    <n v="101"/>
    <n v="0"/>
    <n v="6.6"/>
    <n v="116"/>
    <n v="112"/>
    <n v="36020063"/>
    <x v="5"/>
    <x v="258"/>
    <s v="Color"/>
    <x v="1"/>
    <s v="English"/>
    <x v="1"/>
    <s v="R"/>
    <x v="1"/>
    <n v="14020063"/>
    <n v="0.63727559090909081"/>
    <s v="111-130 minutes"/>
    <n v="0.63727559090909092"/>
    <n v="-434215.5"/>
    <n v="-0.10115100772200772"/>
    <x v="1"/>
  </r>
  <r>
    <s v="Desert Blue"/>
    <x v="168"/>
    <x v="564"/>
    <x v="1"/>
    <n v="3207"/>
    <n v="204"/>
    <n v="69"/>
    <n v="6.2"/>
    <n v="31"/>
    <n v="90"/>
    <n v="99147"/>
    <x v="86"/>
    <x v="724"/>
    <s v="Color"/>
    <x v="1"/>
    <s v="English"/>
    <x v="1"/>
    <s v="R"/>
    <x v="1"/>
    <n v="-1900853"/>
    <n v="-0.95042649999999995"/>
    <s v="90-110 minutes"/>
    <n v="-0.95042649999999995"/>
    <n v="-434215.5"/>
    <n v="-0.10115100772200772"/>
    <x v="0"/>
  </r>
  <r>
    <s v="Desert Dancer"/>
    <x v="486"/>
    <x v="565"/>
    <x v="291"/>
    <n v="1281"/>
    <n v="10"/>
    <n v="0"/>
    <n v="6"/>
    <n v="31"/>
    <n v="104"/>
    <n v="143653"/>
    <x v="50"/>
    <x v="725"/>
    <s v="Color"/>
    <x v="6"/>
    <s v="English"/>
    <x v="4"/>
    <s v="PG-13"/>
    <x v="1"/>
    <n v="-3856347"/>
    <n v="-0.96408674999999999"/>
    <s v="90-110 minutes"/>
    <n v="-0.96408674999999999"/>
    <n v="-1289919.5"/>
    <n v="-4.8151417500000002E-2"/>
    <x v="0"/>
  </r>
  <r>
    <s v="Desperado"/>
    <x v="487"/>
    <x v="566"/>
    <x v="41"/>
    <n v="33758"/>
    <n v="0"/>
    <n v="0"/>
    <n v="7.2"/>
    <n v="93"/>
    <n v="104"/>
    <n v="25625110"/>
    <x v="46"/>
    <x v="726"/>
    <s v="Color"/>
    <x v="5"/>
    <s v="English"/>
    <x v="1"/>
    <s v="R"/>
    <x v="1"/>
    <n v="18625110"/>
    <n v="2.66073"/>
    <s v="90-110 minutes"/>
    <n v="2.66073"/>
    <n v="-1289919.5"/>
    <n v="-4.8151417500000002E-2"/>
    <x v="0"/>
  </r>
  <r>
    <s v="Despicable Me"/>
    <x v="488"/>
    <x v="567"/>
    <x v="292"/>
    <n v="11608"/>
    <n v="275"/>
    <n v="31000"/>
    <n v="7.7"/>
    <n v="304"/>
    <n v="87"/>
    <n v="251501645"/>
    <x v="64"/>
    <x v="727"/>
    <s v="Color"/>
    <x v="10"/>
    <s v="English"/>
    <x v="1"/>
    <s v="PG"/>
    <x v="1"/>
    <n v="182501645"/>
    <n v="2.6449513768115942"/>
    <s v="&lt;90 minutes"/>
    <n v="2.6449513768115942"/>
    <m/>
    <m/>
    <x v="2"/>
  </r>
  <r>
    <s v="Despicable Me 2"/>
    <x v="488"/>
    <x v="567"/>
    <x v="292"/>
    <n v="11905"/>
    <n v="275"/>
    <n v="56000"/>
    <n v="7.5"/>
    <n v="306"/>
    <n v="98"/>
    <n v="368049635"/>
    <x v="12"/>
    <x v="728"/>
    <s v="Color"/>
    <x v="10"/>
    <s v="English"/>
    <x v="1"/>
    <s v="PG"/>
    <x v="1"/>
    <n v="292049635"/>
    <n v="3.8427583552631575"/>
    <s v="90-110 minutes"/>
    <n v="3.8427583552631579"/>
    <m/>
    <m/>
    <x v="2"/>
  </r>
  <r>
    <s v="Detention of the Dead"/>
    <x v="24"/>
    <x v="568"/>
    <x v="17"/>
    <n v="2251"/>
    <n v="38"/>
    <n v="898"/>
    <n v="4.5999999999999996"/>
    <n v="29"/>
    <n v="87"/>
    <n v="1332"/>
    <x v="58"/>
    <x v="729"/>
    <s v="Color"/>
    <x v="2"/>
    <s v="English"/>
    <x v="1"/>
    <s v="Not Rated"/>
    <x v="1"/>
    <n v="-498668"/>
    <n v="-0.997336"/>
    <s v="&lt;90 minutes"/>
    <n v="-0.997336"/>
    <n v="1637763"/>
    <n v="0.19178668286445014"/>
    <x v="0"/>
  </r>
  <r>
    <s v="Deterrence"/>
    <x v="489"/>
    <x v="569"/>
    <x v="124"/>
    <n v="1983"/>
    <n v="37"/>
    <n v="130"/>
    <n v="6.5"/>
    <n v="29"/>
    <n v="104"/>
    <n v="144583"/>
    <x v="178"/>
    <x v="730"/>
    <s v="Color"/>
    <x v="1"/>
    <s v="English"/>
    <x v="8"/>
    <s v="R"/>
    <x v="1"/>
    <n v="-655417"/>
    <n v="-0.81927125000000001"/>
    <s v="90-110 minutes"/>
    <n v="-0.81927125000000001"/>
    <n v="-434215.5"/>
    <n v="-0.10115100772200772"/>
    <x v="0"/>
  </r>
  <r>
    <s v="Detroit Rock City"/>
    <x v="363"/>
    <x v="570"/>
    <x v="1"/>
    <n v="2518"/>
    <n v="89"/>
    <n v="0"/>
    <n v="6.8"/>
    <n v="42"/>
    <n v="95"/>
    <n v="4193025"/>
    <x v="22"/>
    <x v="731"/>
    <s v="Color"/>
    <x v="2"/>
    <s v="English"/>
    <x v="1"/>
    <s v="R"/>
    <x v="1"/>
    <n v="-10806975"/>
    <n v="-0.72046500000000002"/>
    <s v="90-110 minutes"/>
    <n v="-0.72046500000000002"/>
    <n v="1637763"/>
    <n v="0.19178668286445014"/>
    <x v="1"/>
  </r>
  <r>
    <s v="Deuce Bigalow: European Gigolo"/>
    <x v="490"/>
    <x v="571"/>
    <x v="293"/>
    <n v="1729"/>
    <n v="2"/>
    <n v="887"/>
    <n v="4.5999999999999996"/>
    <n v="98"/>
    <n v="83"/>
    <n v="22264487"/>
    <x v="5"/>
    <x v="732"/>
    <s v="Color"/>
    <x v="2"/>
    <s v="English"/>
    <x v="1"/>
    <s v="R"/>
    <x v="1"/>
    <n v="264487"/>
    <n v="1.202213636363636E-2"/>
    <s v="&lt;90 minutes"/>
    <n v="1.2022136363636363E-2"/>
    <n v="1637763"/>
    <n v="0.19178668286445014"/>
    <x v="1"/>
  </r>
  <r>
    <s v="Deuce Bigalow: Male Gigolo"/>
    <x v="163"/>
    <x v="171"/>
    <x v="1"/>
    <n v="2604"/>
    <n v="31"/>
    <n v="0"/>
    <n v="5.7"/>
    <n v="91"/>
    <n v="88"/>
    <n v="65535067"/>
    <x v="32"/>
    <x v="733"/>
    <s v="Color"/>
    <x v="2"/>
    <s v="English"/>
    <x v="1"/>
    <s v="R"/>
    <x v="1"/>
    <n v="48535067"/>
    <n v="2.8550039411764705"/>
    <s v="&lt;90 minutes"/>
    <n v="2.8550039411764705"/>
    <n v="1637763"/>
    <n v="0.19178668286445014"/>
    <x v="1"/>
  </r>
  <r>
    <s v="Deuces Wild"/>
    <x v="302"/>
    <x v="572"/>
    <x v="20"/>
    <n v="26961"/>
    <n v="9"/>
    <n v="398"/>
    <n v="5.6"/>
    <n v="38"/>
    <n v="96"/>
    <n v="6044618"/>
    <x v="42"/>
    <x v="734"/>
    <s v="Color"/>
    <x v="5"/>
    <s v="English"/>
    <x v="1"/>
    <s v="R"/>
    <x v="1"/>
    <n v="-3955382"/>
    <n v="-0.39553819999999995"/>
    <s v="90-110 minutes"/>
    <n v="-0.39553820000000001"/>
    <n v="-1289919.5"/>
    <n v="-4.8151417500000002E-2"/>
    <x v="0"/>
  </r>
  <r>
    <s v="Devil"/>
    <x v="491"/>
    <x v="235"/>
    <x v="3"/>
    <n v="5628"/>
    <n v="66"/>
    <n v="16000"/>
    <n v="6.3"/>
    <n v="273"/>
    <n v="80"/>
    <n v="33583175"/>
    <x v="42"/>
    <x v="735"/>
    <s v="Color"/>
    <x v="0"/>
    <s v="English"/>
    <x v="1"/>
    <s v="PG-13"/>
    <x v="1"/>
    <n v="23583175"/>
    <n v="2.3583175000000001"/>
    <s v="&lt;90 minutes"/>
    <n v="2.3583175000000001"/>
    <n v="16235088"/>
    <n v="1.1909079499999999"/>
    <x v="0"/>
  </r>
  <r>
    <s v="Devil's Due"/>
    <x v="492"/>
    <x v="573"/>
    <x v="294"/>
    <n v="2517"/>
    <n v="14"/>
    <n v="0"/>
    <n v="4"/>
    <n v="137"/>
    <n v="89"/>
    <n v="15818967"/>
    <x v="46"/>
    <x v="736"/>
    <s v="Color"/>
    <x v="0"/>
    <s v="English"/>
    <x v="1"/>
    <s v="R"/>
    <x v="1"/>
    <n v="8818967"/>
    <n v="1.2598524285714285"/>
    <s v="&lt;90 minutes"/>
    <n v="1.2598524285714285"/>
    <n v="16235088"/>
    <n v="1.1909079499999999"/>
    <x v="0"/>
  </r>
  <r>
    <s v="Diamonds Are Forever"/>
    <x v="493"/>
    <x v="574"/>
    <x v="295"/>
    <n v="1105"/>
    <n v="82"/>
    <n v="0"/>
    <n v="6.7"/>
    <n v="120"/>
    <n v="120"/>
    <n v="43800000"/>
    <x v="179"/>
    <x v="737"/>
    <s v="Color"/>
    <x v="5"/>
    <s v="English"/>
    <x v="4"/>
    <s v="GP"/>
    <x v="1"/>
    <n v="36600000"/>
    <n v="5.083333333333333"/>
    <s v="111-130 minutes"/>
    <n v="5.083333333333333"/>
    <n v="-1289919.5"/>
    <n v="-4.8151417500000002E-2"/>
    <x v="0"/>
  </r>
  <r>
    <s v="Diary of a Mad Black Woman"/>
    <x v="136"/>
    <x v="575"/>
    <x v="87"/>
    <n v="2723"/>
    <n v="0"/>
    <n v="0"/>
    <n v="5.6"/>
    <n v="62"/>
    <n v="116"/>
    <n v="50382128"/>
    <x v="149"/>
    <x v="738"/>
    <s v="Color"/>
    <x v="2"/>
    <s v="English"/>
    <x v="1"/>
    <s v="PG-13"/>
    <x v="1"/>
    <n v="44882128"/>
    <n v="8.1603869090909082"/>
    <s v="111-130 minutes"/>
    <n v="8.1603869090909082"/>
    <n v="1637763"/>
    <n v="0.19178668286445014"/>
    <x v="0"/>
  </r>
  <r>
    <s v="Diary of a Wimpy Kid"/>
    <x v="291"/>
    <x v="576"/>
    <x v="19"/>
    <n v="20154"/>
    <n v="87"/>
    <n v="0"/>
    <n v="6.2"/>
    <n v="111"/>
    <n v="94"/>
    <n v="64001297"/>
    <x v="22"/>
    <x v="739"/>
    <s v="Color"/>
    <x v="2"/>
    <s v="English"/>
    <x v="1"/>
    <s v="PG"/>
    <x v="1"/>
    <n v="49001297"/>
    <n v="3.2667531333333333"/>
    <s v="90-110 minutes"/>
    <n v="3.2667531333333333"/>
    <n v="1637763"/>
    <n v="0.19178668286445014"/>
    <x v="1"/>
  </r>
  <r>
    <s v="Diary of a Wimpy Kid: Dog Days"/>
    <x v="494"/>
    <x v="239"/>
    <x v="51"/>
    <n v="3153"/>
    <n v="42"/>
    <n v="0"/>
    <n v="6.4"/>
    <n v="88"/>
    <n v="94"/>
    <n v="49002815"/>
    <x v="5"/>
    <x v="740"/>
    <s v="Color"/>
    <x v="2"/>
    <s v="English"/>
    <x v="1"/>
    <s v="PG"/>
    <x v="1"/>
    <n v="27002815"/>
    <n v="1.2274006818181817"/>
    <s v="90-110 minutes"/>
    <n v="1.2274006818181817"/>
    <n v="1637763"/>
    <n v="0.19178668286445014"/>
    <x v="1"/>
  </r>
  <r>
    <s v="Diary of a Wimpy Kid: Rodrick Rules"/>
    <x v="494"/>
    <x v="239"/>
    <x v="51"/>
    <n v="3567"/>
    <n v="42"/>
    <n v="0"/>
    <n v="6.6"/>
    <n v="103"/>
    <n v="99"/>
    <n v="52691009"/>
    <x v="130"/>
    <x v="741"/>
    <s v="Color"/>
    <x v="2"/>
    <s v="English"/>
    <x v="1"/>
    <s v="PG"/>
    <x v="1"/>
    <n v="31691009"/>
    <n v="1.5090956666666666"/>
    <s v="90-110 minutes"/>
    <n v="1.5090956666666666"/>
    <n v="1637763"/>
    <n v="0.19178668286445014"/>
    <x v="1"/>
  </r>
  <r>
    <s v="Diary of the Dead"/>
    <x v="495"/>
    <x v="577"/>
    <x v="296"/>
    <n v="1797"/>
    <n v="0"/>
    <n v="0"/>
    <n v="5.7"/>
    <n v="280"/>
    <n v="95"/>
    <n v="952620"/>
    <x v="86"/>
    <x v="742"/>
    <s v="Color"/>
    <x v="0"/>
    <s v="English"/>
    <x v="1"/>
    <s v="R"/>
    <x v="1"/>
    <n v="-1047380"/>
    <n v="-0.52368999999999999"/>
    <s v="90-110 minutes"/>
    <n v="-0.52368999999999999"/>
    <n v="16235088"/>
    <n v="1.1909079499999999"/>
    <x v="0"/>
  </r>
  <r>
    <s v="Dick"/>
    <x v="303"/>
    <x v="578"/>
    <x v="41"/>
    <n v="31005"/>
    <n v="26"/>
    <n v="0"/>
    <n v="6.1"/>
    <n v="81"/>
    <n v="94"/>
    <n v="6241697"/>
    <x v="20"/>
    <x v="743"/>
    <s v="Color"/>
    <x v="2"/>
    <s v="English"/>
    <x v="8"/>
    <s v="PG-13"/>
    <x v="1"/>
    <n v="-6758303"/>
    <n v="-0.51986946153846159"/>
    <s v="90-110 minutes"/>
    <n v="-0.51986946153846159"/>
    <n v="1637763"/>
    <n v="0.19178668286445014"/>
    <x v="0"/>
  </r>
  <r>
    <s v="Dick Tracy"/>
    <x v="496"/>
    <x v="408"/>
    <x v="109"/>
    <n v="2096"/>
    <n v="631"/>
    <n v="2000"/>
    <n v="6.1"/>
    <n v="72"/>
    <n v="105"/>
    <n v="103738726"/>
    <x v="61"/>
    <x v="744"/>
    <s v="Color"/>
    <x v="5"/>
    <s v="English"/>
    <x v="1"/>
    <s v="PG"/>
    <x v="1"/>
    <n v="3738726"/>
    <n v="3.7387260000000033E-2"/>
    <s v="90-110 minutes"/>
    <n v="3.7387259999999999E-2"/>
    <n v="-1289919.5"/>
    <n v="-4.8151417500000002E-2"/>
    <x v="2"/>
  </r>
  <r>
    <s v="Dickie Roberts: Former Child Star"/>
    <x v="497"/>
    <x v="579"/>
    <x v="297"/>
    <n v="2713"/>
    <n v="39"/>
    <n v="320"/>
    <n v="5.6"/>
    <n v="75"/>
    <n v="98"/>
    <n v="22734486"/>
    <x v="32"/>
    <x v="745"/>
    <s v="Color"/>
    <x v="2"/>
    <s v="English"/>
    <x v="1"/>
    <s v="PG-13"/>
    <x v="1"/>
    <n v="5734486"/>
    <n v="0.33732270588235291"/>
    <s v="90-110 minutes"/>
    <n v="0.33732270588235291"/>
    <n v="1637763"/>
    <n v="0.19178668286445014"/>
    <x v="1"/>
  </r>
  <r>
    <s v="Did You Hear About the Morgans?"/>
    <x v="408"/>
    <x v="580"/>
    <x v="34"/>
    <n v="3150"/>
    <n v="30"/>
    <n v="0"/>
    <n v="4.7"/>
    <n v="133"/>
    <n v="103"/>
    <n v="29580087"/>
    <x v="41"/>
    <x v="746"/>
    <s v="Color"/>
    <x v="2"/>
    <s v="English"/>
    <x v="1"/>
    <s v="PG-13"/>
    <x v="1"/>
    <n v="-28419913"/>
    <n v="-0.4899985"/>
    <s v="90-110 minutes"/>
    <n v="-0.4899985"/>
    <n v="1637763"/>
    <n v="0.19178668286445014"/>
    <x v="2"/>
  </r>
  <r>
    <s v="Die Another Day"/>
    <x v="498"/>
    <x v="167"/>
    <x v="298"/>
    <n v="2538"/>
    <n v="93"/>
    <n v="0"/>
    <n v="6.1"/>
    <n v="264"/>
    <n v="133"/>
    <n v="160201106"/>
    <x v="180"/>
    <x v="747"/>
    <s v="Black and White"/>
    <x v="5"/>
    <s v="English"/>
    <x v="4"/>
    <s v="PG-13"/>
    <x v="1"/>
    <n v="18201106"/>
    <n v="0.12817680281690147"/>
    <s v="131-150 minutes"/>
    <n v="0.12817680281690141"/>
    <n v="-1289919.5"/>
    <n v="-4.8151417500000002E-2"/>
    <x v="2"/>
  </r>
  <r>
    <s v="Die Hard"/>
    <x v="329"/>
    <x v="276"/>
    <x v="202"/>
    <n v="40585"/>
    <n v="323"/>
    <n v="25000"/>
    <n v="8.1999999999999993"/>
    <n v="233"/>
    <n v="131"/>
    <n v="81350242"/>
    <x v="25"/>
    <x v="748"/>
    <s v="Color"/>
    <x v="5"/>
    <s v="English"/>
    <x v="1"/>
    <s v="R"/>
    <x v="1"/>
    <n v="53350242"/>
    <n v="1.9053657857142858"/>
    <s v="131-150 minutes"/>
    <n v="1.9053657857142856"/>
    <n v="-1289919.5"/>
    <n v="-4.8151417500000002E-2"/>
    <x v="1"/>
  </r>
  <r>
    <s v="Die Hard 2"/>
    <x v="11"/>
    <x v="5"/>
    <x v="10"/>
    <n v="16595"/>
    <n v="212"/>
    <n v="0"/>
    <n v="7.1"/>
    <n v="142"/>
    <n v="124"/>
    <n v="117541000"/>
    <x v="68"/>
    <x v="749"/>
    <s v="Color"/>
    <x v="5"/>
    <s v="English"/>
    <x v="1"/>
    <s v="R"/>
    <x v="1"/>
    <n v="47541000"/>
    <n v="0.67915714285714279"/>
    <s v="111-130 minutes"/>
    <n v="0.6791571428571429"/>
    <n v="-1289919.5"/>
    <n v="-4.8151417500000002E-2"/>
    <x v="2"/>
  </r>
  <r>
    <s v="Die Hard with a Vengeance"/>
    <x v="11"/>
    <x v="276"/>
    <x v="10"/>
    <n v="14274"/>
    <n v="323"/>
    <n v="0"/>
    <n v="7.6"/>
    <n v="148"/>
    <n v="128"/>
    <n v="100012500"/>
    <x v="77"/>
    <x v="750"/>
    <s v="Color"/>
    <x v="5"/>
    <s v="English"/>
    <x v="1"/>
    <s v="R"/>
    <x v="1"/>
    <n v="10012500"/>
    <n v="0.11125000000000007"/>
    <s v="111-130 minutes"/>
    <n v="0.11125"/>
    <n v="-1289919.5"/>
    <n v="-4.8151417500000002E-2"/>
    <x v="2"/>
  </r>
  <r>
    <s v="Digimon: The Movie"/>
    <x v="499"/>
    <x v="581"/>
    <x v="78"/>
    <n v="315"/>
    <n v="99"/>
    <n v="207"/>
    <n v="5.9"/>
    <n v="29"/>
    <n v="82"/>
    <n v="9628751"/>
    <x v="40"/>
    <x v="751"/>
    <s v="Color"/>
    <x v="5"/>
    <s v="English"/>
    <x v="1"/>
    <s v="PG"/>
    <x v="1"/>
    <n v="4628751"/>
    <n v="0.92575019999999997"/>
    <s v="&lt;90 minutes"/>
    <n v="0.92575019999999997"/>
    <n v="-1289919.5"/>
    <n v="-4.8151417500000002E-2"/>
    <x v="0"/>
  </r>
  <r>
    <s v="Dil Jo Bhi Kahey..."/>
    <x v="500"/>
    <x v="582"/>
    <x v="299"/>
    <n v="622"/>
    <n v="0"/>
    <n v="9"/>
    <n v="5.0999999999999996"/>
    <n v="4"/>
    <m/>
    <n v="129319"/>
    <x v="68"/>
    <x v="752"/>
    <s v="Color"/>
    <x v="12"/>
    <s v="English"/>
    <x v="18"/>
    <n v="0"/>
    <x v="1"/>
    <n v="-69870681"/>
    <n v="-0.99815258571428567"/>
    <s v=""/>
    <n v="-0.99815258571428567"/>
    <m/>
    <m/>
    <x v="2"/>
  </r>
  <r>
    <s v="Diner"/>
    <x v="369"/>
    <x v="194"/>
    <x v="226"/>
    <n v="2943"/>
    <n v="272"/>
    <n v="0"/>
    <n v="7.2"/>
    <n v="42"/>
    <n v="110"/>
    <n v="14100000"/>
    <x v="40"/>
    <x v="753"/>
    <s v="Color"/>
    <x v="2"/>
    <s v="English"/>
    <x v="1"/>
    <s v="R"/>
    <x v="1"/>
    <n v="9100000"/>
    <n v="1.8199999999999998"/>
    <s v="90-110 minutes"/>
    <n v="1.82"/>
    <n v="1637763"/>
    <n v="0.19178668286445014"/>
    <x v="0"/>
  </r>
  <r>
    <s v="Dinosaur"/>
    <x v="194"/>
    <x v="583"/>
    <x v="1"/>
    <n v="2945"/>
    <n v="0"/>
    <n v="0"/>
    <n v="6.5"/>
    <n v="145"/>
    <n v="82"/>
    <n v="137748063"/>
    <x v="181"/>
    <x v="751"/>
    <s v="Color"/>
    <x v="3"/>
    <s v="English"/>
    <x v="1"/>
    <s v="PG"/>
    <x v="1"/>
    <n v="10248063"/>
    <n v="8.0376964705882292E-2"/>
    <s v="&lt;90 minutes"/>
    <n v="8.0376964705882348E-2"/>
    <n v="3892693.5"/>
    <n v="0.11726928571428571"/>
    <x v="2"/>
  </r>
  <r>
    <s v="Dirty Pretty Things"/>
    <x v="501"/>
    <x v="444"/>
    <x v="271"/>
    <n v="1334"/>
    <n v="350"/>
    <n v="0"/>
    <n v="7.4"/>
    <n v="137"/>
    <n v="97"/>
    <n v="8111360"/>
    <x v="42"/>
    <x v="754"/>
    <s v="Color"/>
    <x v="4"/>
    <s v="English"/>
    <x v="4"/>
    <s v="R"/>
    <x v="1"/>
    <n v="-1888640"/>
    <n v="-0.18886400000000003"/>
    <s v="90-110 minutes"/>
    <n v="-0.188864"/>
    <n v="-74533.5"/>
    <n v="-7.4856785714285719E-3"/>
    <x v="0"/>
  </r>
  <r>
    <s v="Dirty Work"/>
    <x v="502"/>
    <x v="584"/>
    <x v="162"/>
    <n v="1805"/>
    <n v="799"/>
    <n v="679"/>
    <n v="6.4"/>
    <n v="32"/>
    <n v="82"/>
    <n v="9975684"/>
    <x v="20"/>
    <x v="755"/>
    <s v="Color"/>
    <x v="2"/>
    <s v="English"/>
    <x v="14"/>
    <s v="PG-13"/>
    <x v="1"/>
    <n v="-3024316"/>
    <n v="-0.23263969230769233"/>
    <s v="&lt;90 minutes"/>
    <n v="-0.2326396923076923"/>
    <n v="1637763"/>
    <n v="0.19178668286445014"/>
    <x v="0"/>
  </r>
  <r>
    <s v="Disaster Movie"/>
    <x v="503"/>
    <x v="585"/>
    <x v="300"/>
    <n v="2857"/>
    <n v="82"/>
    <n v="0"/>
    <n v="1.9"/>
    <n v="111"/>
    <n v="88"/>
    <n v="14174654"/>
    <x v="9"/>
    <x v="756"/>
    <s v="Color"/>
    <x v="2"/>
    <s v="English"/>
    <x v="1"/>
    <s v="PG-13"/>
    <x v="1"/>
    <n v="-10825346"/>
    <n v="-0.43301383999999998"/>
    <s v="&lt;90 minutes"/>
    <n v="-0.43301383999999998"/>
    <n v="1637763"/>
    <n v="0.19178668286445014"/>
    <x v="1"/>
  </r>
  <r>
    <s v="Disclosure"/>
    <x v="395"/>
    <x v="194"/>
    <x v="3"/>
    <n v="3888"/>
    <n v="272"/>
    <n v="0"/>
    <n v="6"/>
    <n v="55"/>
    <n v="128"/>
    <n v="83000000"/>
    <x v="27"/>
    <x v="84"/>
    <s v="Color"/>
    <x v="1"/>
    <s v="English"/>
    <x v="1"/>
    <s v="R"/>
    <x v="1"/>
    <n v="28000000"/>
    <n v="0.50909090909090904"/>
    <s v="111-130 minutes"/>
    <n v="0.50909090909090904"/>
    <n v="-434215.5"/>
    <n v="-0.10115100772200772"/>
    <x v="2"/>
  </r>
  <r>
    <s v="District 9"/>
    <x v="504"/>
    <x v="449"/>
    <x v="3"/>
    <n v="2639"/>
    <n v="662"/>
    <n v="22000"/>
    <n v="8"/>
    <n v="472"/>
    <n v="112"/>
    <n v="115646235"/>
    <x v="23"/>
    <x v="643"/>
    <s v="Color"/>
    <x v="5"/>
    <s v="English"/>
    <x v="28"/>
    <s v="R"/>
    <x v="1"/>
    <n v="85646235"/>
    <n v="2.8548745000000002"/>
    <s v="111-130 minutes"/>
    <n v="2.8548745000000002"/>
    <n v="-1289919.5"/>
    <n v="-4.8151417500000002E-2"/>
    <x v="1"/>
  </r>
  <r>
    <s v="District B13"/>
    <x v="505"/>
    <x v="586"/>
    <x v="301"/>
    <n v="962"/>
    <n v="180"/>
    <n v="0"/>
    <n v="7.2"/>
    <n v="141"/>
    <n v="84"/>
    <n v="1197786"/>
    <x v="1"/>
    <x v="757"/>
    <s v="Color"/>
    <x v="5"/>
    <s v="French"/>
    <x v="8"/>
    <s v="R"/>
    <x v="0"/>
    <n v="-10802214"/>
    <n v="-0.90018449999999994"/>
    <s v="&lt;90 minutes"/>
    <n v="-0.90018450000000005"/>
    <n v="-1289919.5"/>
    <n v="-4.8151417500000002E-2"/>
    <x v="0"/>
  </r>
  <r>
    <s v="Disturbia"/>
    <x v="506"/>
    <x v="587"/>
    <x v="302"/>
    <n v="2288"/>
    <n v="154"/>
    <n v="0"/>
    <n v="6.9"/>
    <n v="253"/>
    <n v="105"/>
    <n v="80050171"/>
    <x v="6"/>
    <x v="758"/>
    <s v="Color"/>
    <x v="1"/>
    <s v="English"/>
    <x v="1"/>
    <s v="PG-13"/>
    <x v="1"/>
    <n v="60050171"/>
    <n v="3.0025085499999999"/>
    <s v="90-110 minutes"/>
    <n v="3.0025085499999999"/>
    <n v="-434215.5"/>
    <n v="-0.10115100772200772"/>
    <x v="1"/>
  </r>
  <r>
    <s v="Disturbing Behavior"/>
    <x v="507"/>
    <x v="588"/>
    <x v="63"/>
    <n v="4660"/>
    <n v="119"/>
    <n v="673"/>
    <n v="5.5"/>
    <n v="96"/>
    <n v="84"/>
    <n v="17411331"/>
    <x v="22"/>
    <x v="65"/>
    <s v="Color"/>
    <x v="0"/>
    <s v="English"/>
    <x v="12"/>
    <s v="R"/>
    <x v="1"/>
    <n v="2411331"/>
    <n v="0.16075539999999999"/>
    <s v="&lt;90 minutes"/>
    <n v="0.16075539999999999"/>
    <n v="16235088"/>
    <n v="1.1909079499999999"/>
    <x v="1"/>
  </r>
  <r>
    <s v="Divergent"/>
    <x v="152"/>
    <x v="589"/>
    <x v="36"/>
    <n v="22226"/>
    <n v="168"/>
    <n v="49000"/>
    <n v="6.7"/>
    <n v="459"/>
    <n v="139"/>
    <n v="150832203"/>
    <x v="3"/>
    <x v="759"/>
    <s v="Color"/>
    <x v="3"/>
    <s v="English"/>
    <x v="1"/>
    <s v="PG-13"/>
    <x v="1"/>
    <n v="65832203"/>
    <n v="0.77449650588235297"/>
    <s v="131-150 minutes"/>
    <n v="0.77449650588235297"/>
    <n v="3892693.5"/>
    <n v="0.11726928571428571"/>
    <x v="2"/>
  </r>
  <r>
    <s v="Divine Secrets of the Ya-Ya Sisterhood"/>
    <x v="508"/>
    <x v="590"/>
    <x v="1"/>
    <n v="3845"/>
    <n v="144"/>
    <n v="0"/>
    <n v="6"/>
    <n v="93"/>
    <n v="116"/>
    <n v="69586544"/>
    <x v="102"/>
    <x v="760"/>
    <s v="Color"/>
    <x v="1"/>
    <s v="English"/>
    <x v="1"/>
    <s v="PG-13"/>
    <x v="1"/>
    <n v="42586544"/>
    <n v="1.5772794074074072"/>
    <s v="111-130 minutes"/>
    <n v="1.5772794074074075"/>
    <n v="-434215.5"/>
    <n v="-0.10115100772200772"/>
    <x v="1"/>
  </r>
  <r>
    <s v="Django Unchained"/>
    <x v="308"/>
    <x v="591"/>
    <x v="188"/>
    <n v="40978"/>
    <n v="16000"/>
    <n v="199000"/>
    <n v="8.5"/>
    <n v="765"/>
    <n v="165"/>
    <n v="162804648"/>
    <x v="61"/>
    <x v="761"/>
    <s v="Color"/>
    <x v="1"/>
    <s v="English"/>
    <x v="1"/>
    <s v="R"/>
    <x v="1"/>
    <n v="62804648"/>
    <n v="0.62804648000000007"/>
    <s v="&gt;150 minutes"/>
    <n v="0.62804647999999996"/>
    <n v="-434215.5"/>
    <n v="-0.10115100772200772"/>
    <x v="2"/>
  </r>
  <r>
    <s v="Do the Right Thing"/>
    <x v="509"/>
    <x v="27"/>
    <x v="303"/>
    <n v="2892"/>
    <n v="0"/>
    <n v="0"/>
    <n v="7.9"/>
    <n v="103"/>
    <n v="120"/>
    <n v="27545445"/>
    <x v="51"/>
    <x v="762"/>
    <s v="Color"/>
    <x v="1"/>
    <s v="English"/>
    <x v="1"/>
    <s v="R"/>
    <x v="1"/>
    <n v="21045445"/>
    <n v="3.2377607692307695"/>
    <s v="111-130 minutes"/>
    <n v="3.2377607692307691"/>
    <n v="-434215.5"/>
    <n v="-0.10115100772200772"/>
    <x v="0"/>
  </r>
  <r>
    <s v="Do You Believe?"/>
    <x v="510"/>
    <x v="592"/>
    <x v="3"/>
    <n v="6752"/>
    <n v="16"/>
    <n v="13000"/>
    <n v="5.9"/>
    <n v="11"/>
    <n v="120"/>
    <n v="12985267"/>
    <x v="182"/>
    <x v="763"/>
    <s v="Color"/>
    <x v="1"/>
    <s v="English"/>
    <x v="1"/>
    <s v="PG-13"/>
    <x v="1"/>
    <n v="10685267"/>
    <n v="4.6457682608695654"/>
    <s v="111-130 minutes"/>
    <n v="4.6457682608695654"/>
    <n v="-434215.5"/>
    <n v="-0.10115100772200772"/>
    <x v="0"/>
  </r>
  <r>
    <s v="DOA: Dead or Alive"/>
    <x v="511"/>
    <x v="593"/>
    <x v="133"/>
    <n v="4473"/>
    <n v="23"/>
    <n v="0"/>
    <n v="4.8"/>
    <n v="110"/>
    <n v="87"/>
    <n v="480314"/>
    <x v="130"/>
    <x v="764"/>
    <s v="Color"/>
    <x v="5"/>
    <s v="English"/>
    <x v="1"/>
    <s v="PG-13"/>
    <x v="1"/>
    <n v="-20519686"/>
    <n v="-0.97712790476190481"/>
    <s v="&lt;90 minutes"/>
    <n v="-0.97712790476190481"/>
    <n v="-1289919.5"/>
    <n v="-4.8151417500000002E-2"/>
    <x v="1"/>
  </r>
  <r>
    <s v="Doctor Dolittle"/>
    <x v="20"/>
    <x v="29"/>
    <x v="1"/>
    <n v="4166"/>
    <n v="84"/>
    <n v="694"/>
    <n v="5.3"/>
    <n v="73"/>
    <n v="85"/>
    <n v="144156464"/>
    <x v="183"/>
    <x v="765"/>
    <s v="Color"/>
    <x v="2"/>
    <s v="English"/>
    <x v="1"/>
    <s v="PG-13"/>
    <x v="1"/>
    <n v="72656464"/>
    <n v="1.0161743216783217"/>
    <s v="&lt;90 minutes"/>
    <n v="1.0161743216783217"/>
    <n v="1637763"/>
    <n v="0.19178668286445014"/>
    <x v="2"/>
  </r>
  <r>
    <s v="Doctor Zhivago"/>
    <x v="512"/>
    <x v="91"/>
    <x v="253"/>
    <n v="1966"/>
    <n v="767"/>
    <n v="7000"/>
    <n v="8"/>
    <n v="89"/>
    <n v="200"/>
    <n v="111722000"/>
    <x v="26"/>
    <x v="766"/>
    <s v="Color"/>
    <x v="1"/>
    <s v="English"/>
    <x v="1"/>
    <s v="PG-13"/>
    <x v="1"/>
    <n v="100722000"/>
    <n v="9.156545454545455"/>
    <s v="&gt;150 minutes"/>
    <n v="9.156545454545455"/>
    <n v="-434215.5"/>
    <n v="-0.10115100772200772"/>
    <x v="0"/>
  </r>
  <r>
    <s v="Dodgeball: A True Underdog Story"/>
    <x v="98"/>
    <x v="594"/>
    <x v="63"/>
    <n v="4730"/>
    <n v="43"/>
    <n v="0"/>
    <n v="6.7"/>
    <n v="191"/>
    <n v="92"/>
    <n v="114324072"/>
    <x v="6"/>
    <x v="767"/>
    <s v="Black and White"/>
    <x v="2"/>
    <s v="English"/>
    <x v="1"/>
    <s v="PG-13"/>
    <x v="1"/>
    <n v="94324072"/>
    <n v="4.7162036000000001"/>
    <s v="90-110 minutes"/>
    <n v="4.7162036000000001"/>
    <n v="1637763"/>
    <n v="0.19178668286445014"/>
    <x v="1"/>
  </r>
  <r>
    <s v="Dogma"/>
    <x v="153"/>
    <x v="454"/>
    <x v="10"/>
    <n v="16693"/>
    <n v="0"/>
    <n v="10000"/>
    <n v="7.4"/>
    <n v="206"/>
    <n v="130"/>
    <n v="30651422"/>
    <x v="42"/>
    <x v="768"/>
    <s v="Color"/>
    <x v="3"/>
    <s v="English"/>
    <x v="1"/>
    <s v="R"/>
    <x v="1"/>
    <n v="20651422"/>
    <n v="2.0651421999999999"/>
    <s v="111-130 minutes"/>
    <n v="2.0651421999999999"/>
    <n v="3892693.5"/>
    <n v="0.11726928571428571"/>
    <x v="0"/>
  </r>
  <r>
    <s v="Dolphin Tale"/>
    <x v="160"/>
    <x v="136"/>
    <x v="6"/>
    <n v="14209"/>
    <n v="188"/>
    <n v="0"/>
    <n v="6.9"/>
    <n v="131"/>
    <n v="113"/>
    <n v="72279690"/>
    <x v="8"/>
    <x v="769"/>
    <s v="Color"/>
    <x v="1"/>
    <s v="English"/>
    <x v="1"/>
    <s v="PG"/>
    <x v="1"/>
    <n v="35279690"/>
    <n v="0.95350513513513513"/>
    <s v="111-130 minutes"/>
    <n v="0.95350513513513513"/>
    <n v="-434215.5"/>
    <n v="-0.10115100772200772"/>
    <x v="1"/>
  </r>
  <r>
    <s v="Dolphin Tale 2"/>
    <x v="160"/>
    <x v="136"/>
    <x v="6"/>
    <n v="13904"/>
    <n v="188"/>
    <n v="0"/>
    <n v="6.4"/>
    <n v="54"/>
    <n v="107"/>
    <n v="42019483"/>
    <x v="52"/>
    <x v="770"/>
    <s v="Color"/>
    <x v="1"/>
    <s v="English"/>
    <x v="1"/>
    <s v="PG"/>
    <x v="1"/>
    <n v="6019483"/>
    <n v="0.16720786111111119"/>
    <s v="90-110 minutes"/>
    <n v="0.16720786111111111"/>
    <n v="-434215.5"/>
    <n v="-0.10115100772200772"/>
    <x v="1"/>
  </r>
  <r>
    <s v="Dolphins and Whales 3D: Tribes of the Ocean"/>
    <x v="111"/>
    <x v="595"/>
    <x v="70"/>
    <n v="844"/>
    <n v="0"/>
    <n v="28"/>
    <n v="6.5"/>
    <n v="9"/>
    <n v="42"/>
    <n v="7518876"/>
    <x v="16"/>
    <x v="771"/>
    <s v="Color"/>
    <x v="3"/>
    <s v="English"/>
    <x v="4"/>
    <n v="0"/>
    <x v="1"/>
    <n v="1518876"/>
    <n v="0.25314600000000009"/>
    <s v="&lt;90 minutes"/>
    <n v="0.25314599999999998"/>
    <n v="3892693.5"/>
    <n v="0.11726928571428571"/>
    <x v="0"/>
  </r>
  <r>
    <s v="Domestic Disturbance"/>
    <x v="29"/>
    <x v="473"/>
    <x v="20"/>
    <n v="13390"/>
    <n v="17"/>
    <n v="361"/>
    <n v="5.5"/>
    <n v="98"/>
    <n v="89"/>
    <n v="45207112"/>
    <x v="119"/>
    <x v="772"/>
    <s v="Color"/>
    <x v="4"/>
    <s v="English"/>
    <x v="1"/>
    <s v="PG-13"/>
    <x v="1"/>
    <n v="-7792888"/>
    <n v="-0.14703562264150949"/>
    <s v="&lt;90 minutes"/>
    <n v="-0.14703562264150943"/>
    <n v="-74533.5"/>
    <n v="-7.4856785714285719E-3"/>
    <x v="2"/>
  </r>
  <r>
    <s v="Domino"/>
    <x v="513"/>
    <x v="307"/>
    <x v="304"/>
    <n v="5702"/>
    <n v="12000"/>
    <n v="0"/>
    <n v="6"/>
    <n v="186"/>
    <n v="127"/>
    <n v="10137232"/>
    <x v="21"/>
    <x v="258"/>
    <s v="Color"/>
    <x v="5"/>
    <s v="English"/>
    <x v="8"/>
    <s v="R"/>
    <x v="1"/>
    <n v="-39862768"/>
    <n v="-0.79725535999999997"/>
    <s v="111-130 minutes"/>
    <n v="-0.79725535999999997"/>
    <n v="-1289919.5"/>
    <n v="-4.8151417500000002E-2"/>
    <x v="2"/>
  </r>
  <r>
    <s v="Don Jon"/>
    <x v="2"/>
    <x v="596"/>
    <x v="2"/>
    <n v="44265"/>
    <n v="23000"/>
    <n v="33000"/>
    <n v="6.6"/>
    <n v="364"/>
    <n v="90"/>
    <n v="24475193"/>
    <x v="38"/>
    <x v="773"/>
    <s v="Color"/>
    <x v="2"/>
    <s v="English"/>
    <x v="1"/>
    <s v="R"/>
    <x v="1"/>
    <n v="21475193"/>
    <n v="7.1583976666666675"/>
    <s v="90-110 minutes"/>
    <n v="7.1583976666666667"/>
    <n v="1637763"/>
    <n v="0.19178668286445014"/>
    <x v="0"/>
  </r>
  <r>
    <s v="Don Juan DeMarco"/>
    <x v="86"/>
    <x v="597"/>
    <x v="53"/>
    <n v="52122"/>
    <n v="19"/>
    <n v="0"/>
    <n v="6.8"/>
    <n v="44"/>
    <n v="97"/>
    <n v="22200000"/>
    <x v="9"/>
    <x v="774"/>
    <s v="Color"/>
    <x v="2"/>
    <s v="English"/>
    <x v="1"/>
    <s v="PG-13"/>
    <x v="1"/>
    <n v="-2800000"/>
    <n v="-0.11199999999999999"/>
    <s v="90-110 minutes"/>
    <n v="-0.112"/>
    <n v="1637763"/>
    <n v="0.19178668286445014"/>
    <x v="1"/>
  </r>
  <r>
    <s v="Donkey Punch"/>
    <x v="457"/>
    <x v="598"/>
    <x v="1"/>
    <n v="1558"/>
    <n v="4"/>
    <n v="0"/>
    <n v="5.2"/>
    <n v="114"/>
    <n v="99"/>
    <n v="18378"/>
    <x v="127"/>
    <x v="775"/>
    <s v="Color"/>
    <x v="4"/>
    <s v="English"/>
    <x v="4"/>
    <s v="R"/>
    <x v="1"/>
    <n v="-881622"/>
    <n v="-0.97958000000000001"/>
    <s v="90-110 minutes"/>
    <n v="-0.97958000000000001"/>
    <n v="-74533.5"/>
    <n v="-7.4856785714285719E-3"/>
    <x v="0"/>
  </r>
  <r>
    <s v="Donnie Brasco"/>
    <x v="86"/>
    <x v="599"/>
    <x v="53"/>
    <n v="56014"/>
    <n v="179"/>
    <n v="0"/>
    <n v="7.8"/>
    <n v="117"/>
    <n v="147"/>
    <n v="41954997"/>
    <x v="19"/>
    <x v="776"/>
    <s v="Color"/>
    <x v="6"/>
    <s v="English"/>
    <x v="1"/>
    <s v="R"/>
    <x v="1"/>
    <n v="6954997"/>
    <n v="0.19871419999999995"/>
    <s v="131-150 minutes"/>
    <n v="0.19871420000000001"/>
    <n v="-1289919.5"/>
    <n v="-4.8151417500000002E-2"/>
    <x v="1"/>
  </r>
  <r>
    <s v="Donnie Darko"/>
    <x v="350"/>
    <x v="600"/>
    <x v="47"/>
    <n v="17040"/>
    <n v="219"/>
    <n v="33000"/>
    <n v="8.1"/>
    <n v="283"/>
    <n v="133"/>
    <n v="727883"/>
    <x v="55"/>
    <x v="777"/>
    <s v="Color"/>
    <x v="1"/>
    <s v="English"/>
    <x v="1"/>
    <s v="R"/>
    <x v="1"/>
    <n v="-3772117"/>
    <n v="-0.83824822222222228"/>
    <s v="131-150 minutes"/>
    <n v="-0.83824822222222217"/>
    <n v="-434215.5"/>
    <n v="-0.10115100772200772"/>
    <x v="0"/>
  </r>
  <r>
    <s v="Don't Be Afraid of the Dark"/>
    <x v="514"/>
    <x v="601"/>
    <x v="7"/>
    <n v="3744"/>
    <n v="24"/>
    <n v="10000"/>
    <n v="5.6"/>
    <n v="298"/>
    <n v="99"/>
    <n v="24042490"/>
    <x v="9"/>
    <x v="778"/>
    <s v="Color"/>
    <x v="7"/>
    <s v="English"/>
    <x v="1"/>
    <s v="R"/>
    <x v="1"/>
    <n v="-957510"/>
    <n v="-3.8300400000000012E-2"/>
    <s v="90-110 minutes"/>
    <n v="-3.8300399999999998E-2"/>
    <m/>
    <m/>
    <x v="1"/>
  </r>
  <r>
    <s v="Don't Say a Word"/>
    <x v="20"/>
    <x v="602"/>
    <x v="1"/>
    <n v="3341"/>
    <n v="39"/>
    <n v="970"/>
    <n v="6.3"/>
    <n v="113"/>
    <n v="113"/>
    <n v="54997476"/>
    <x v="21"/>
    <x v="779"/>
    <s v="Color"/>
    <x v="4"/>
    <s v="English"/>
    <x v="1"/>
    <s v="R"/>
    <x v="1"/>
    <n v="4997476"/>
    <n v="9.9949520000000014E-2"/>
    <s v="111-130 minutes"/>
    <n v="9.994952E-2"/>
    <n v="-74533.5"/>
    <n v="-7.4856785714285719E-3"/>
    <x v="2"/>
  </r>
  <r>
    <s v="Doogal"/>
    <x v="515"/>
    <x v="603"/>
    <x v="305"/>
    <n v="2185"/>
    <n v="3"/>
    <n v="346"/>
    <n v="2.8"/>
    <n v="31"/>
    <n v="77"/>
    <n v="7382993"/>
    <x v="6"/>
    <x v="780"/>
    <s v="Color"/>
    <x v="3"/>
    <s v="English"/>
    <x v="1"/>
    <s v="G"/>
    <x v="1"/>
    <n v="-12617007"/>
    <n v="-0.63085035"/>
    <s v="&lt;90 minutes"/>
    <n v="-0.63085035"/>
    <n v="3892693.5"/>
    <n v="0.11726928571428571"/>
    <x v="1"/>
  </r>
  <r>
    <s v="Doom"/>
    <x v="260"/>
    <x v="513"/>
    <x v="20"/>
    <n v="13517"/>
    <n v="43"/>
    <n v="0"/>
    <n v="5.2"/>
    <n v="237"/>
    <n v="113"/>
    <n v="28031250"/>
    <x v="45"/>
    <x v="781"/>
    <s v="Color"/>
    <x v="5"/>
    <s v="English"/>
    <x v="4"/>
    <s v="R"/>
    <x v="1"/>
    <n v="-31968750"/>
    <n v="-0.53281250000000002"/>
    <s v="111-130 minutes"/>
    <n v="-0.53281250000000002"/>
    <n v="-1289919.5"/>
    <n v="-4.8151417500000002E-2"/>
    <x v="2"/>
  </r>
  <r>
    <s v="Doomsday"/>
    <x v="516"/>
    <x v="604"/>
    <x v="306"/>
    <n v="391"/>
    <n v="197"/>
    <n v="0"/>
    <n v="6"/>
    <n v="254"/>
    <n v="113"/>
    <n v="10955425"/>
    <x v="23"/>
    <x v="782"/>
    <s v="Color"/>
    <x v="5"/>
    <s v="English"/>
    <x v="4"/>
    <s v="R"/>
    <x v="1"/>
    <n v="-19044575"/>
    <n v="-0.63481916666666671"/>
    <s v="111-130 minutes"/>
    <n v="-0.63481916666666671"/>
    <n v="-1289919.5"/>
    <n v="-4.8151417500000002E-2"/>
    <x v="1"/>
  </r>
  <r>
    <s v="Dope"/>
    <x v="517"/>
    <x v="400"/>
    <x v="307"/>
    <n v="1342"/>
    <n v="44"/>
    <n v="23000"/>
    <n v="7.3"/>
    <n v="180"/>
    <n v="103"/>
    <n v="17474107"/>
    <x v="46"/>
    <x v="783"/>
    <s v="Color"/>
    <x v="2"/>
    <s v="English"/>
    <x v="1"/>
    <s v="R"/>
    <x v="1"/>
    <n v="10474107"/>
    <n v="1.4963009999999999"/>
    <s v="90-110 minutes"/>
    <n v="1.4963010000000001"/>
    <n v="1637763"/>
    <n v="0.19178668286445014"/>
    <x v="0"/>
  </r>
  <r>
    <s v="Double Impact"/>
    <x v="312"/>
    <x v="605"/>
    <x v="190"/>
    <n v="874"/>
    <n v="23"/>
    <n v="0"/>
    <n v="5.5"/>
    <n v="40"/>
    <n v="110"/>
    <n v="30102717"/>
    <x v="22"/>
    <x v="784"/>
    <s v="Color"/>
    <x v="5"/>
    <s v="English"/>
    <x v="1"/>
    <s v="R"/>
    <x v="1"/>
    <n v="15102717"/>
    <n v="1.0068478000000001"/>
    <s v="90-110 minutes"/>
    <n v="1.0068478000000001"/>
    <n v="-1289919.5"/>
    <n v="-4.8151417500000002E-2"/>
    <x v="1"/>
  </r>
  <r>
    <s v="Double Jeopardy"/>
    <x v="507"/>
    <x v="606"/>
    <x v="304"/>
    <n v="2129"/>
    <n v="78"/>
    <n v="0"/>
    <n v="6.4"/>
    <n v="129"/>
    <n v="105"/>
    <n v="116735231"/>
    <x v="68"/>
    <x v="785"/>
    <s v="Color"/>
    <x v="4"/>
    <s v="English"/>
    <x v="1"/>
    <s v="R"/>
    <x v="1"/>
    <n v="46735231"/>
    <n v="0.66764615714285713"/>
    <s v="90-110 minutes"/>
    <n v="0.66764615714285713"/>
    <n v="-74533.5"/>
    <n v="-7.4856785714285719E-3"/>
    <x v="2"/>
  </r>
  <r>
    <s v="Double Take"/>
    <x v="126"/>
    <x v="607"/>
    <x v="1"/>
    <n v="2557"/>
    <n v="269"/>
    <n v="204"/>
    <n v="5.3"/>
    <n v="45"/>
    <n v="88"/>
    <n v="20218"/>
    <x v="184"/>
    <x v="786"/>
    <s v="Color"/>
    <x v="5"/>
    <s v="English"/>
    <x v="1"/>
    <s v="PG-13"/>
    <x v="1"/>
    <n v="-23979782"/>
    <n v="-0.99915758333333338"/>
    <s v="&lt;90 minutes"/>
    <n v="-0.99915758333333338"/>
    <n v="-1289919.5"/>
    <n v="-4.8151417500000002E-2"/>
    <x v="1"/>
  </r>
  <r>
    <s v="Doubt"/>
    <x v="27"/>
    <x v="608"/>
    <x v="9"/>
    <n v="33903"/>
    <n v="53"/>
    <n v="0"/>
    <n v="7.5"/>
    <n v="293"/>
    <n v="104"/>
    <n v="33422556"/>
    <x v="6"/>
    <x v="787"/>
    <s v="Color"/>
    <x v="1"/>
    <s v="English"/>
    <x v="1"/>
    <s v="PG-13"/>
    <x v="1"/>
    <n v="13422556"/>
    <n v="0.67112780000000005"/>
    <s v="90-110 minutes"/>
    <n v="0.67112780000000005"/>
    <n v="-434215.5"/>
    <n v="-0.10115100772200772"/>
    <x v="1"/>
  </r>
  <r>
    <s v="Doug's 1st Movie"/>
    <x v="184"/>
    <x v="609"/>
    <x v="3"/>
    <n v="2908"/>
    <n v="0"/>
    <n v="122"/>
    <n v="5"/>
    <n v="28"/>
    <n v="77"/>
    <n v="19421271"/>
    <x v="40"/>
    <x v="788"/>
    <s v="Color"/>
    <x v="10"/>
    <s v="English"/>
    <x v="1"/>
    <s v="G"/>
    <x v="1"/>
    <n v="14421271"/>
    <n v="2.8842542"/>
    <s v="&lt;90 minutes"/>
    <n v="2.8842542"/>
    <m/>
    <m/>
    <x v="0"/>
  </r>
  <r>
    <s v="Down and Out with the Dolls"/>
    <x v="518"/>
    <x v="610"/>
    <x v="308"/>
    <n v="318"/>
    <n v="0"/>
    <n v="27"/>
    <n v="6.1"/>
    <n v="12"/>
    <n v="88"/>
    <n v="58936"/>
    <x v="133"/>
    <x v="789"/>
    <s v="Color"/>
    <x v="2"/>
    <s v="English"/>
    <x v="1"/>
    <s v="R"/>
    <x v="1"/>
    <n v="-1141064"/>
    <n v="-0.95088666666666666"/>
    <s v="&lt;90 minutes"/>
    <n v="-0.95088666666666666"/>
    <n v="1637763"/>
    <n v="0.19178668286445014"/>
    <x v="0"/>
  </r>
  <r>
    <s v="Down in the Valley"/>
    <x v="519"/>
    <x v="611"/>
    <x v="3"/>
    <n v="3921"/>
    <n v="12"/>
    <n v="412"/>
    <n v="6.5"/>
    <n v="74"/>
    <n v="108"/>
    <n v="568695"/>
    <x v="4"/>
    <x v="790"/>
    <s v="Color"/>
    <x v="1"/>
    <s v="English"/>
    <x v="1"/>
    <s v="R"/>
    <x v="1"/>
    <n v="-7431305"/>
    <n v="-0.92891312500000001"/>
    <s v="90-110 minutes"/>
    <n v="-0.92891312500000001"/>
    <n v="-434215.5"/>
    <n v="-0.10115100772200772"/>
    <x v="0"/>
  </r>
  <r>
    <s v="Down to Earth"/>
    <x v="520"/>
    <x v="60"/>
    <x v="309"/>
    <n v="2911"/>
    <n v="129"/>
    <n v="602"/>
    <n v="5.4"/>
    <n v="61"/>
    <n v="87"/>
    <n v="64172251"/>
    <x v="23"/>
    <x v="791"/>
    <s v="Color"/>
    <x v="2"/>
    <s v="English"/>
    <x v="1"/>
    <s v="PG-13"/>
    <x v="1"/>
    <n v="34172251"/>
    <n v="1.1390750333333335"/>
    <s v="&lt;90 minutes"/>
    <n v="1.1390750333333333"/>
    <n v="1637763"/>
    <n v="0.19178668286445014"/>
    <x v="1"/>
  </r>
  <r>
    <s v="Down to You"/>
    <x v="521"/>
    <x v="612"/>
    <x v="7"/>
    <n v="4409"/>
    <n v="0"/>
    <n v="580"/>
    <n v="4.9000000000000004"/>
    <n v="64"/>
    <n v="91"/>
    <n v="20035310"/>
    <x v="75"/>
    <x v="792"/>
    <s v="Color"/>
    <x v="2"/>
    <s v="English"/>
    <x v="1"/>
    <s v="PG-13"/>
    <x v="1"/>
    <n v="11035310"/>
    <n v="1.2261455555555556"/>
    <s v="90-110 minutes"/>
    <n v="1.2261455555555556"/>
    <n v="1637763"/>
    <n v="0.19178668286445014"/>
    <x v="0"/>
  </r>
  <r>
    <s v="Downfall"/>
    <x v="522"/>
    <x v="613"/>
    <x v="181"/>
    <n v="2334"/>
    <n v="101"/>
    <n v="14000"/>
    <n v="8.3000000000000007"/>
    <n v="192"/>
    <n v="178"/>
    <n v="5501940"/>
    <x v="185"/>
    <x v="793"/>
    <s v="Color"/>
    <x v="6"/>
    <s v="German"/>
    <x v="2"/>
    <s v="R"/>
    <x v="0"/>
    <n v="-7998060"/>
    <n v="-0.59244888888888891"/>
    <s v="&gt;150 minutes"/>
    <n v="-0.59244888888888891"/>
    <n v="-1289919.5"/>
    <n v="-4.8151417500000002E-2"/>
    <x v="1"/>
  </r>
  <r>
    <s v="Dr. Dolittle 2"/>
    <x v="523"/>
    <x v="536"/>
    <x v="1"/>
    <n v="3287"/>
    <n v="41"/>
    <n v="266"/>
    <n v="4.5999999999999996"/>
    <n v="91"/>
    <n v="87"/>
    <n v="112950721"/>
    <x v="137"/>
    <x v="42"/>
    <s v="Color"/>
    <x v="2"/>
    <s v="English"/>
    <x v="1"/>
    <s v="PG"/>
    <x v="1"/>
    <n v="40950721"/>
    <n v="0.56876001388888886"/>
    <s v="&lt;90 minutes"/>
    <n v="0.56876001388888886"/>
    <n v="1637763"/>
    <n v="0.19178668286445014"/>
    <x v="2"/>
  </r>
  <r>
    <s v="Dr. No"/>
    <x v="524"/>
    <x v="614"/>
    <x v="278"/>
    <n v="1421"/>
    <n v="92"/>
    <n v="5000"/>
    <n v="7.3"/>
    <n v="184"/>
    <n v="110"/>
    <n v="16067035"/>
    <x v="126"/>
    <x v="794"/>
    <s v="Color"/>
    <x v="5"/>
    <s v="English"/>
    <x v="4"/>
    <s v="Approved"/>
    <x v="1"/>
    <n v="14967035"/>
    <n v="13.606395454545455"/>
    <s v="90-110 minutes"/>
    <n v="13.606395454545455"/>
    <n v="-1289919.5"/>
    <n v="-4.8151417500000002E-2"/>
    <x v="0"/>
  </r>
  <r>
    <s v="Dracula 2000"/>
    <x v="39"/>
    <x v="615"/>
    <x v="12"/>
    <n v="23344"/>
    <n v="71"/>
    <n v="0"/>
    <n v="4.9000000000000004"/>
    <n v="122"/>
    <n v="99"/>
    <n v="33000377"/>
    <x v="25"/>
    <x v="795"/>
    <s v="Color"/>
    <x v="5"/>
    <s v="English"/>
    <x v="1"/>
    <s v="R"/>
    <x v="1"/>
    <n v="5000377"/>
    <n v="0.17858489285714296"/>
    <s v="90-110 minutes"/>
    <n v="0.17858489285714285"/>
    <n v="-1289919.5"/>
    <n v="-4.8151417500000002E-2"/>
    <x v="1"/>
  </r>
  <r>
    <s v="Dracula Untold"/>
    <x v="181"/>
    <x v="616"/>
    <x v="7"/>
    <n v="5178"/>
    <n v="28"/>
    <n v="37000"/>
    <n v="6.3"/>
    <n v="261"/>
    <n v="92"/>
    <n v="55942830"/>
    <x v="68"/>
    <x v="178"/>
    <s v="Color"/>
    <x v="5"/>
    <s v="English"/>
    <x v="1"/>
    <s v="PG-13"/>
    <x v="1"/>
    <n v="-14057170"/>
    <n v="-0.20081671428571424"/>
    <s v="90-110 minutes"/>
    <n v="-0.20081671428571429"/>
    <n v="-1289919.5"/>
    <n v="-4.8151417500000002E-2"/>
    <x v="2"/>
  </r>
  <r>
    <s v="Dracula: Pages from a Virgin's Diary"/>
    <x v="525"/>
    <x v="617"/>
    <x v="310"/>
    <n v="21"/>
    <n v="126"/>
    <n v="131"/>
    <n v="7"/>
    <n v="58"/>
    <n v="73"/>
    <n v="39659"/>
    <x v="186"/>
    <x v="796"/>
    <s v="Black and White"/>
    <x v="2"/>
    <s v="English"/>
    <x v="14"/>
    <n v="0"/>
    <x v="1"/>
    <n v="-1560341"/>
    <n v="-0.97521312500000001"/>
    <s v="&lt;90 minutes"/>
    <n v="-0.97521312500000001"/>
    <n v="1637763"/>
    <n v="0.19178668286445014"/>
    <x v="0"/>
  </r>
  <r>
    <s v="Draft Day"/>
    <x v="8"/>
    <x v="618"/>
    <x v="7"/>
    <n v="3757"/>
    <n v="425"/>
    <n v="14000"/>
    <n v="6.8"/>
    <n v="159"/>
    <n v="110"/>
    <n v="28831145"/>
    <x v="9"/>
    <x v="797"/>
    <s v="Color"/>
    <x v="1"/>
    <s v="English"/>
    <x v="1"/>
    <s v="R"/>
    <x v="1"/>
    <n v="3831145"/>
    <n v="0.1532458000000001"/>
    <s v="90-110 minutes"/>
    <n v="0.15324579999999999"/>
    <n v="-434215.5"/>
    <n v="-0.10115100772200772"/>
    <x v="1"/>
  </r>
  <r>
    <s v="Drag Me to Hell"/>
    <x v="491"/>
    <x v="98"/>
    <x v="3"/>
    <n v="5642"/>
    <n v="0"/>
    <n v="11000"/>
    <n v="6.6"/>
    <n v="397"/>
    <n v="99"/>
    <n v="42057340"/>
    <x v="23"/>
    <x v="798"/>
    <s v="Color"/>
    <x v="0"/>
    <s v="English"/>
    <x v="1"/>
    <s v="PG-13"/>
    <x v="1"/>
    <n v="12057340"/>
    <n v="0.40191133333333329"/>
    <s v="90-110 minutes"/>
    <n v="0.40191133333333334"/>
    <n v="16235088"/>
    <n v="1.1909079499999999"/>
    <x v="1"/>
  </r>
  <r>
    <s v="Dragon Blade"/>
    <x v="526"/>
    <x v="619"/>
    <x v="311"/>
    <n v="58"/>
    <n v="10"/>
    <n v="0"/>
    <n v="6.1"/>
    <n v="68"/>
    <n v="103"/>
    <n v="72413"/>
    <x v="29"/>
    <x v="799"/>
    <s v="Color"/>
    <x v="5"/>
    <s v="Mandarin"/>
    <x v="3"/>
    <s v="R"/>
    <x v="0"/>
    <n v="-64927587"/>
    <n v="-0.99888595384615386"/>
    <s v="90-110 minutes"/>
    <n v="-0.99888595384615386"/>
    <n v="-1289919.5"/>
    <n v="-4.8151417500000002E-2"/>
    <x v="2"/>
  </r>
  <r>
    <s v="Dragon Wars: D-War"/>
    <x v="527"/>
    <x v="620"/>
    <x v="312"/>
    <n v="3274"/>
    <n v="26"/>
    <n v="0"/>
    <n v="3.6"/>
    <n v="93"/>
    <n v="107"/>
    <n v="10956379"/>
    <x v="19"/>
    <x v="800"/>
    <s v="Color"/>
    <x v="5"/>
    <s v="English"/>
    <x v="29"/>
    <s v="PG-13"/>
    <x v="1"/>
    <n v="-24043621"/>
    <n v="-0.68696059999999992"/>
    <s v="90-110 minutes"/>
    <n v="-0.68696060000000003"/>
    <n v="-1289919.5"/>
    <n v="-4.8151417500000002E-2"/>
    <x v="1"/>
  </r>
  <r>
    <s v="Dragonball: Evolution"/>
    <x v="528"/>
    <x v="621"/>
    <x v="313"/>
    <n v="1100"/>
    <n v="70"/>
    <n v="0"/>
    <n v="2.7"/>
    <n v="130"/>
    <n v="100"/>
    <n v="9353573"/>
    <x v="65"/>
    <x v="801"/>
    <s v="Color"/>
    <x v="5"/>
    <s v="English"/>
    <x v="1"/>
    <s v="PG"/>
    <x v="1"/>
    <n v="-35646427"/>
    <n v="-0.79214282222222221"/>
    <s v="90-110 minutes"/>
    <n v="-0.79214282222222221"/>
    <n v="-1289919.5"/>
    <n v="-4.8151417500000002E-2"/>
    <x v="2"/>
  </r>
  <r>
    <s v="Dragonfly"/>
    <x v="529"/>
    <x v="119"/>
    <x v="314"/>
    <n v="2109"/>
    <n v="293"/>
    <n v="0"/>
    <n v="6.1"/>
    <n v="117"/>
    <n v="104"/>
    <n v="30063805"/>
    <x v="45"/>
    <x v="485"/>
    <s v="Color"/>
    <x v="1"/>
    <s v="English"/>
    <x v="1"/>
    <s v="PG-13"/>
    <x v="1"/>
    <n v="-29936195"/>
    <n v="-0.49893658333333335"/>
    <s v="90-110 minutes"/>
    <n v="-0.49893658333333335"/>
    <n v="-434215.5"/>
    <n v="-0.10115100772200772"/>
    <x v="2"/>
  </r>
  <r>
    <s v="DragonHeart"/>
    <x v="530"/>
    <x v="144"/>
    <x v="3"/>
    <n v="2710"/>
    <n v="357"/>
    <n v="0"/>
    <n v="6.4"/>
    <n v="60"/>
    <n v="103"/>
    <n v="51317350"/>
    <x v="76"/>
    <x v="802"/>
    <s v="Color"/>
    <x v="5"/>
    <s v="English"/>
    <x v="1"/>
    <s v="PG-13"/>
    <x v="1"/>
    <n v="-5682650"/>
    <n v="-9.9695614035087754E-2"/>
    <s v="90-110 minutes"/>
    <n v="-9.9695614035087726E-2"/>
    <n v="-1289919.5"/>
    <n v="-4.8151417500000002E-2"/>
    <x v="2"/>
  </r>
  <r>
    <s v="Dragonslayer"/>
    <x v="531"/>
    <x v="622"/>
    <x v="1"/>
    <n v="1263"/>
    <n v="25"/>
    <n v="0"/>
    <n v="6.7"/>
    <n v="60"/>
    <n v="108"/>
    <n v="6000000"/>
    <x v="7"/>
    <x v="803"/>
    <s v="Color"/>
    <x v="5"/>
    <s v="English"/>
    <x v="1"/>
    <s v="PG"/>
    <x v="1"/>
    <n v="-12000000"/>
    <n v="-0.66666666666666674"/>
    <s v="90-110 minutes"/>
    <n v="-0.66666666666666663"/>
    <n v="-1289919.5"/>
    <n v="-4.8151417500000002E-2"/>
    <x v="1"/>
  </r>
  <r>
    <s v="Dream House"/>
    <x v="25"/>
    <x v="399"/>
    <x v="18"/>
    <n v="8018"/>
    <n v="260"/>
    <n v="0"/>
    <n v="6"/>
    <n v="174"/>
    <n v="84"/>
    <n v="21283440"/>
    <x v="27"/>
    <x v="804"/>
    <s v="Color"/>
    <x v="1"/>
    <s v="English"/>
    <x v="1"/>
    <s v="PG-13"/>
    <x v="1"/>
    <n v="-33716560"/>
    <n v="-0.61302836363636359"/>
    <s v="&lt;90 minutes"/>
    <n v="-0.61302836363636359"/>
    <n v="-434215.5"/>
    <n v="-0.10115100772200772"/>
    <x v="2"/>
  </r>
  <r>
    <s v="Dream with the Fishes"/>
    <x v="532"/>
    <x v="623"/>
    <x v="315"/>
    <n v="1692"/>
    <n v="4"/>
    <n v="166"/>
    <n v="7"/>
    <n v="28"/>
    <n v="97"/>
    <n v="464655"/>
    <x v="15"/>
    <x v="660"/>
    <s v="Color"/>
    <x v="2"/>
    <s v="English"/>
    <x v="1"/>
    <s v="R"/>
    <x v="1"/>
    <n v="-535345"/>
    <n v="-0.53534499999999996"/>
    <s v="90-110 minutes"/>
    <n v="-0.53534499999999996"/>
    <n v="1637763"/>
    <n v="0.19178668286445014"/>
    <x v="0"/>
  </r>
  <r>
    <s v="Dreamcatcher"/>
    <x v="160"/>
    <x v="624"/>
    <x v="6"/>
    <n v="12194"/>
    <n v="759"/>
    <n v="4000"/>
    <n v="5.5"/>
    <n v="175"/>
    <n v="136"/>
    <n v="33685268"/>
    <x v="187"/>
    <x v="805"/>
    <s v="Color"/>
    <x v="1"/>
    <s v="English"/>
    <x v="1"/>
    <s v="R"/>
    <x v="1"/>
    <n v="-34314732"/>
    <n v="-0.50462841176470596"/>
    <s v="131-150 minutes"/>
    <n v="-0.50462841176470585"/>
    <n v="-434215.5"/>
    <n v="-0.10115100772200772"/>
    <x v="2"/>
  </r>
  <r>
    <s v="Dreamer: Inspired by a True Story"/>
    <x v="533"/>
    <x v="625"/>
    <x v="316"/>
    <n v="1400"/>
    <n v="61"/>
    <n v="0"/>
    <n v="6.9"/>
    <n v="75"/>
    <n v="98"/>
    <n v="32701088"/>
    <x v="28"/>
    <x v="806"/>
    <s v="Color"/>
    <x v="1"/>
    <s v="English"/>
    <x v="1"/>
    <s v="PG"/>
    <x v="1"/>
    <n v="701088"/>
    <n v="2.1908999999999956E-2"/>
    <s v="90-110 minutes"/>
    <n v="2.1909000000000001E-2"/>
    <n v="-434215.5"/>
    <n v="-0.10115100772200772"/>
    <x v="1"/>
  </r>
  <r>
    <s v="Dreamgirls"/>
    <x v="534"/>
    <x v="626"/>
    <x v="317"/>
    <n v="2856"/>
    <n v="386"/>
    <n v="0"/>
    <n v="6.5"/>
    <n v="241"/>
    <n v="130"/>
    <n v="103338338"/>
    <x v="68"/>
    <x v="807"/>
    <s v="Color"/>
    <x v="1"/>
    <s v="English"/>
    <x v="1"/>
    <s v="PG-13"/>
    <x v="1"/>
    <n v="33338338"/>
    <n v="0.47626197142857141"/>
    <s v="111-130 minutes"/>
    <n v="0.47626197142857141"/>
    <n v="-434215.5"/>
    <n v="-0.10115100772200772"/>
    <x v="2"/>
  </r>
  <r>
    <s v="Dreaming of Joseph Lees"/>
    <x v="425"/>
    <x v="627"/>
    <x v="221"/>
    <n v="2020"/>
    <n v="4"/>
    <n v="100"/>
    <n v="6.4"/>
    <n v="16"/>
    <n v="92"/>
    <n v="7680"/>
    <x v="86"/>
    <x v="808"/>
    <s v="Color"/>
    <x v="1"/>
    <s v="English"/>
    <x v="1"/>
    <s v="R"/>
    <x v="1"/>
    <n v="-1992320"/>
    <n v="-0.99616000000000005"/>
    <s v="90-110 minutes"/>
    <n v="-0.99616000000000005"/>
    <n v="-434215.5"/>
    <n v="-0.10115100772200772"/>
    <x v="0"/>
  </r>
  <r>
    <s v="Dredd"/>
    <x v="535"/>
    <x v="628"/>
    <x v="318"/>
    <n v="578"/>
    <n v="38"/>
    <n v="46000"/>
    <n v="7.1"/>
    <n v="432"/>
    <n v="95"/>
    <n v="13401683"/>
    <x v="19"/>
    <x v="809"/>
    <s v="Color"/>
    <x v="5"/>
    <s v="English"/>
    <x v="4"/>
    <s v="R"/>
    <x v="1"/>
    <n v="-21598317"/>
    <n v="-0.6170947714285715"/>
    <s v="90-110 minutes"/>
    <n v="-0.61709477142857139"/>
    <n v="-1289919.5"/>
    <n v="-4.8151417500000002E-2"/>
    <x v="1"/>
  </r>
  <r>
    <s v="Dressed to Kill"/>
    <x v="536"/>
    <x v="629"/>
    <x v="319"/>
    <n v="2442"/>
    <n v="0"/>
    <n v="0"/>
    <n v="7.1"/>
    <n v="121"/>
    <n v="104"/>
    <n v="31899000"/>
    <x v="51"/>
    <x v="810"/>
    <s v="Color"/>
    <x v="9"/>
    <s v="English"/>
    <x v="1"/>
    <s v="X"/>
    <x v="1"/>
    <n v="25399000"/>
    <n v="3.9075384615384614"/>
    <s v="90-110 minutes"/>
    <n v="3.9075384615384614"/>
    <m/>
    <m/>
    <x v="0"/>
  </r>
  <r>
    <s v="Drillbit Taylor"/>
    <x v="537"/>
    <x v="630"/>
    <x v="1"/>
    <n v="3239"/>
    <n v="65"/>
    <n v="702"/>
    <n v="5.7"/>
    <n v="146"/>
    <n v="102"/>
    <n v="32853640"/>
    <x v="33"/>
    <x v="23"/>
    <s v="Color"/>
    <x v="2"/>
    <s v="English"/>
    <x v="1"/>
    <s v="PG-13"/>
    <x v="1"/>
    <n v="-7146360"/>
    <n v="-0.17865900000000001"/>
    <s v="90-110 minutes"/>
    <n v="-0.17865900000000001"/>
    <n v="1637763"/>
    <n v="0.19178668286445014"/>
    <x v="2"/>
  </r>
  <r>
    <s v="Drive"/>
    <x v="319"/>
    <x v="631"/>
    <x v="163"/>
    <n v="34337"/>
    <n v="0"/>
    <n v="81000"/>
    <n v="7.8"/>
    <n v="676"/>
    <n v="100"/>
    <n v="35054909"/>
    <x v="22"/>
    <x v="811"/>
    <s v="Color"/>
    <x v="4"/>
    <s v="English"/>
    <x v="1"/>
    <s v="R"/>
    <x v="1"/>
    <n v="20054909"/>
    <n v="1.3369939333333334"/>
    <s v="90-110 minutes"/>
    <n v="1.3369939333333334"/>
    <n v="-74533.5"/>
    <n v="-7.4856785714285719E-3"/>
    <x v="1"/>
  </r>
  <r>
    <s v="Drive Angry"/>
    <x v="55"/>
    <x v="615"/>
    <x v="20"/>
    <n v="16481"/>
    <n v="71"/>
    <n v="15000"/>
    <n v="5.5"/>
    <n v="296"/>
    <n v="104"/>
    <n v="10706786"/>
    <x v="21"/>
    <x v="812"/>
    <s v="Color"/>
    <x v="5"/>
    <s v="English"/>
    <x v="1"/>
    <s v="R"/>
    <x v="1"/>
    <n v="-39293214"/>
    <n v="-0.78586427999999997"/>
    <s v="90-110 minutes"/>
    <n v="-0.78586427999999997"/>
    <n v="-1289919.5"/>
    <n v="-4.8151417500000002E-2"/>
    <x v="2"/>
  </r>
  <r>
    <s v="Drive Me Crazy"/>
    <x v="538"/>
    <x v="154"/>
    <x v="320"/>
    <n v="1760"/>
    <n v="13"/>
    <n v="0"/>
    <n v="5.7"/>
    <n v="59"/>
    <n v="91"/>
    <n v="17843379"/>
    <x v="4"/>
    <x v="813"/>
    <s v="Color"/>
    <x v="2"/>
    <s v="English"/>
    <x v="1"/>
    <s v="PG-13"/>
    <x v="1"/>
    <n v="9843379"/>
    <n v="1.2304223749999998"/>
    <s v="90-110 minutes"/>
    <n v="1.2304223750000001"/>
    <n v="1637763"/>
    <n v="0.19178668286445014"/>
    <x v="0"/>
  </r>
  <r>
    <s v="Driven"/>
    <x v="204"/>
    <x v="5"/>
    <x v="10"/>
    <n v="14780"/>
    <n v="212"/>
    <n v="886"/>
    <n v="4.5"/>
    <n v="109"/>
    <n v="116"/>
    <n v="32616869"/>
    <x v="137"/>
    <x v="814"/>
    <s v="Color"/>
    <x v="5"/>
    <s v="English"/>
    <x v="1"/>
    <s v="PG-13"/>
    <x v="1"/>
    <n v="-39383131"/>
    <n v="-0.54698793055555561"/>
    <s v="111-130 minutes"/>
    <n v="-0.5469879305555555"/>
    <n v="-1289919.5"/>
    <n v="-4.8151417500000002E-2"/>
    <x v="2"/>
  </r>
  <r>
    <s v="Driving Miss Daisy"/>
    <x v="160"/>
    <x v="606"/>
    <x v="6"/>
    <n v="12619"/>
    <n v="78"/>
    <n v="3000"/>
    <n v="7.4"/>
    <n v="61"/>
    <n v="99"/>
    <n v="106593296"/>
    <x v="37"/>
    <x v="815"/>
    <s v="Color"/>
    <x v="2"/>
    <s v="English"/>
    <x v="1"/>
    <s v="PG"/>
    <x v="1"/>
    <n v="99093296"/>
    <n v="13.212439466666666"/>
    <s v="90-110 minutes"/>
    <n v="13.212439466666666"/>
    <n v="1637763"/>
    <n v="0.19178668286445014"/>
    <x v="0"/>
  </r>
  <r>
    <s v="Drop Dead Gorgeous"/>
    <x v="186"/>
    <x v="632"/>
    <x v="32"/>
    <n v="6388"/>
    <n v="31"/>
    <n v="0"/>
    <n v="6.5"/>
    <n v="77"/>
    <n v="97"/>
    <n v="10561238"/>
    <x v="42"/>
    <x v="476"/>
    <s v="Color"/>
    <x v="2"/>
    <s v="English"/>
    <x v="2"/>
    <s v="PG-13"/>
    <x v="1"/>
    <n v="561238"/>
    <n v="5.6123799999999946E-2"/>
    <s v="90-110 minutes"/>
    <n v="5.6123800000000001E-2"/>
    <n v="1637763"/>
    <n v="0.19178668286445014"/>
    <x v="0"/>
  </r>
  <r>
    <s v="Drowning Mona"/>
    <x v="85"/>
    <x v="633"/>
    <x v="52"/>
    <n v="11078"/>
    <n v="22"/>
    <n v="492"/>
    <n v="5.6"/>
    <n v="84"/>
    <n v="96"/>
    <n v="15427192"/>
    <x v="2"/>
    <x v="816"/>
    <s v="Color"/>
    <x v="2"/>
    <s v="English"/>
    <x v="1"/>
    <s v="PG-13"/>
    <x v="1"/>
    <n v="-572808"/>
    <n v="-3.5800500000000013E-2"/>
    <s v="90-110 minutes"/>
    <n v="-3.5800499999999999E-2"/>
    <n v="1637763"/>
    <n v="0.19178668286445014"/>
    <x v="1"/>
  </r>
  <r>
    <s v="Drumline"/>
    <x v="539"/>
    <x v="634"/>
    <x v="321"/>
    <n v="2390"/>
    <n v="30"/>
    <n v="2000"/>
    <n v="5.7"/>
    <n v="64"/>
    <n v="118"/>
    <n v="56398162"/>
    <x v="6"/>
    <x v="817"/>
    <s v="Color"/>
    <x v="2"/>
    <s v="English"/>
    <x v="1"/>
    <s v="PG-13"/>
    <x v="1"/>
    <n v="36398162"/>
    <n v="1.8199081000000001"/>
    <s v="111-130 minutes"/>
    <n v="1.8199080999999999"/>
    <n v="1637763"/>
    <n v="0.19178668286445014"/>
    <x v="1"/>
  </r>
  <r>
    <s v="Dude, Where's My Car?"/>
    <x v="8"/>
    <x v="635"/>
    <x v="7"/>
    <n v="6454"/>
    <n v="8"/>
    <n v="0"/>
    <n v="5.5"/>
    <n v="106"/>
    <n v="83"/>
    <n v="46729374"/>
    <x v="20"/>
    <x v="818"/>
    <s v="Color"/>
    <x v="2"/>
    <s v="English"/>
    <x v="1"/>
    <s v="PG-13"/>
    <x v="1"/>
    <n v="33729374"/>
    <n v="2.5945672307692309"/>
    <s v="&lt;90 minutes"/>
    <n v="2.5945672307692309"/>
    <n v="1637763"/>
    <n v="0.19178668286445014"/>
    <x v="0"/>
  </r>
  <r>
    <s v="Dudley Do-Right"/>
    <x v="265"/>
    <x v="337"/>
    <x v="7"/>
    <n v="5568"/>
    <n v="37"/>
    <n v="272"/>
    <n v="3.8"/>
    <n v="41"/>
    <n v="77"/>
    <n v="9694105"/>
    <x v="5"/>
    <x v="768"/>
    <s v="Color"/>
    <x v="2"/>
    <s v="English"/>
    <x v="1"/>
    <s v="PG"/>
    <x v="1"/>
    <n v="-12305895"/>
    <n v="-0.55935886363636356"/>
    <s v="&lt;90 minutes"/>
    <n v="-0.55935886363636367"/>
    <n v="1637763"/>
    <n v="0.19178668286445014"/>
    <x v="1"/>
  </r>
  <r>
    <s v="Due Date"/>
    <x v="95"/>
    <x v="636"/>
    <x v="60"/>
    <n v="23018"/>
    <n v="480"/>
    <n v="25000"/>
    <n v="6.6"/>
    <n v="307"/>
    <n v="95"/>
    <n v="100448498"/>
    <x v="29"/>
    <x v="819"/>
    <s v="Color"/>
    <x v="2"/>
    <s v="English"/>
    <x v="1"/>
    <s v="R"/>
    <x v="1"/>
    <n v="35448498"/>
    <n v="0.54536150769230773"/>
    <s v="90-110 minutes"/>
    <n v="0.54536150769230773"/>
    <n v="1637763"/>
    <n v="0.19178668286445014"/>
    <x v="2"/>
  </r>
  <r>
    <s v="Duel in the Sun"/>
    <x v="540"/>
    <x v="637"/>
    <x v="322"/>
    <n v="2037"/>
    <n v="54"/>
    <n v="403"/>
    <n v="6.9"/>
    <n v="32"/>
    <n v="144"/>
    <n v="20400000"/>
    <x v="4"/>
    <x v="820"/>
    <s v="Color"/>
    <x v="1"/>
    <s v="English"/>
    <x v="1"/>
    <s v="Unrated"/>
    <x v="1"/>
    <n v="12400000"/>
    <n v="1.5499999999999998"/>
    <s v="131-150 minutes"/>
    <n v="1.55"/>
    <n v="-434215.5"/>
    <n v="-0.10115100772200772"/>
    <x v="0"/>
  </r>
  <r>
    <s v="Duets"/>
    <x v="463"/>
    <x v="638"/>
    <x v="277"/>
    <n v="1227"/>
    <n v="28"/>
    <n v="573"/>
    <n v="6"/>
    <n v="65"/>
    <n v="112"/>
    <n v="4734235"/>
    <x v="22"/>
    <x v="821"/>
    <s v="Color"/>
    <x v="2"/>
    <s v="English"/>
    <x v="1"/>
    <s v="R"/>
    <x v="1"/>
    <n v="-10265765"/>
    <n v="-0.68438433333333326"/>
    <s v="111-130 minutes"/>
    <n v="-0.68438433333333337"/>
    <n v="1637763"/>
    <n v="0.19178668286445014"/>
    <x v="1"/>
  </r>
  <r>
    <s v="Duma"/>
    <x v="541"/>
    <x v="639"/>
    <x v="92"/>
    <n v="1579"/>
    <n v="19"/>
    <n v="0"/>
    <n v="7.3"/>
    <n v="38"/>
    <n v="100"/>
    <n v="860002"/>
    <x v="1"/>
    <x v="822"/>
    <s v="Color"/>
    <x v="3"/>
    <s v="English"/>
    <x v="1"/>
    <s v="PG"/>
    <x v="1"/>
    <n v="-11139998"/>
    <n v="-0.92833316666666665"/>
    <s v="90-110 minutes"/>
    <n v="-0.92833316666666665"/>
    <n v="3892693.5"/>
    <n v="0.11726928571428571"/>
    <x v="0"/>
  </r>
  <r>
    <s v="Dumb &amp; Dumber"/>
    <x v="542"/>
    <x v="640"/>
    <x v="275"/>
    <n v="2985"/>
    <n v="137"/>
    <n v="0"/>
    <n v="7.3"/>
    <n v="84"/>
    <n v="113"/>
    <n v="127175354"/>
    <x v="2"/>
    <x v="823"/>
    <s v="Color"/>
    <x v="2"/>
    <s v="English"/>
    <x v="1"/>
    <s v="PG-13"/>
    <x v="1"/>
    <n v="111175354"/>
    <n v="6.9484596249999999"/>
    <s v="111-130 minutes"/>
    <n v="6.9484596249999999"/>
    <n v="1637763"/>
    <n v="0.19178668286445014"/>
    <x v="1"/>
  </r>
  <r>
    <s v="Dumb and Dumber To"/>
    <x v="365"/>
    <x v="641"/>
    <x v="10"/>
    <n v="16179"/>
    <n v="101"/>
    <n v="55000"/>
    <n v="5.7"/>
    <n v="218"/>
    <n v="109"/>
    <n v="86208010"/>
    <x v="19"/>
    <x v="824"/>
    <s v="Color"/>
    <x v="2"/>
    <s v="English"/>
    <x v="1"/>
    <s v="PG-13"/>
    <x v="1"/>
    <n v="51208010"/>
    <n v="1.4630860000000001"/>
    <s v="90-110 minutes"/>
    <n v="1.4630860000000001"/>
    <n v="1637763"/>
    <n v="0.19178668286445014"/>
    <x v="1"/>
  </r>
  <r>
    <s v="Dumb and Dumberer: When Harry Met Lloyd"/>
    <x v="543"/>
    <x v="642"/>
    <x v="323"/>
    <n v="1653"/>
    <n v="14"/>
    <n v="1000"/>
    <n v="3.4"/>
    <n v="85"/>
    <n v="85"/>
    <n v="26096584"/>
    <x v="59"/>
    <x v="825"/>
    <s v="Color"/>
    <x v="2"/>
    <s v="English"/>
    <x v="1"/>
    <s v="PG-13"/>
    <x v="1"/>
    <n v="7096584"/>
    <n v="0.37350442105263149"/>
    <s v="&lt;90 minutes"/>
    <n v="0.3735044210526316"/>
    <n v="1637763"/>
    <n v="0.19178668286445014"/>
    <x v="1"/>
  </r>
  <r>
    <s v="Dune"/>
    <x v="544"/>
    <x v="643"/>
    <x v="324"/>
    <n v="2449"/>
    <n v="0"/>
    <n v="11000"/>
    <n v="6.6"/>
    <n v="144"/>
    <n v="177"/>
    <n v="27400000"/>
    <x v="33"/>
    <x v="826"/>
    <s v="Color"/>
    <x v="5"/>
    <s v="English"/>
    <x v="1"/>
    <s v="PG-13"/>
    <x v="1"/>
    <n v="-12600000"/>
    <n v="-0.31499999999999995"/>
    <s v="&gt;150 minutes"/>
    <n v="-0.315"/>
    <n v="-1289919.5"/>
    <n v="-4.8151417500000002E-2"/>
    <x v="2"/>
  </r>
  <r>
    <s v="Duplex"/>
    <x v="545"/>
    <x v="556"/>
    <x v="1"/>
    <n v="3096"/>
    <n v="0"/>
    <n v="0"/>
    <n v="5.8"/>
    <n v="78"/>
    <n v="89"/>
    <n v="9652000"/>
    <x v="33"/>
    <x v="827"/>
    <s v="Color"/>
    <x v="2"/>
    <s v="English"/>
    <x v="1"/>
    <s v="PG-13"/>
    <x v="1"/>
    <n v="-30348000"/>
    <n v="-0.75870000000000004"/>
    <s v="&lt;90 minutes"/>
    <n v="-0.75870000000000004"/>
    <n v="1637763"/>
    <n v="0.19178668286445014"/>
    <x v="2"/>
  </r>
  <r>
    <s v="Duplicity"/>
    <x v="173"/>
    <x v="644"/>
    <x v="52"/>
    <n v="10623"/>
    <n v="209"/>
    <n v="0"/>
    <n v="6.2"/>
    <n v="211"/>
    <n v="125"/>
    <n v="40559930"/>
    <x v="45"/>
    <x v="828"/>
    <s v="Color"/>
    <x v="2"/>
    <s v="English"/>
    <x v="1"/>
    <s v="PG-13"/>
    <x v="1"/>
    <n v="-19440070"/>
    <n v="-0.32400116666666667"/>
    <s v="111-130 minutes"/>
    <n v="-0.32400116666666667"/>
    <n v="1637763"/>
    <n v="0.19178668286445014"/>
    <x v="2"/>
  </r>
  <r>
    <s v="Dylan Dog: Dead of Night"/>
    <x v="546"/>
    <x v="645"/>
    <x v="325"/>
    <n v="1577"/>
    <n v="14"/>
    <n v="0"/>
    <n v="5.0999999999999996"/>
    <n v="138"/>
    <n v="107"/>
    <n v="1183354"/>
    <x v="6"/>
    <x v="829"/>
    <s v="Color"/>
    <x v="5"/>
    <s v="English"/>
    <x v="1"/>
    <s v="PG-13"/>
    <x v="1"/>
    <n v="-18816646"/>
    <n v="-0.94083229999999995"/>
    <s v="90-110 minutes"/>
    <n v="-0.94083229999999995"/>
    <n v="-1289919.5"/>
    <n v="-4.8151417500000002E-2"/>
    <x v="1"/>
  </r>
  <r>
    <s v="DysFunktional Family"/>
    <x v="547"/>
    <x v="607"/>
    <x v="326"/>
    <n v="539"/>
    <n v="269"/>
    <n v="26"/>
    <n v="6.6"/>
    <n v="23"/>
    <n v="89"/>
    <n v="2223990"/>
    <x v="38"/>
    <x v="830"/>
    <s v="Color"/>
    <x v="2"/>
    <s v="English"/>
    <x v="1"/>
    <s v="R"/>
    <x v="1"/>
    <n v="-776010"/>
    <n v="-0.25866999999999996"/>
    <s v="&lt;90 minutes"/>
    <n v="-0.25867000000000001"/>
    <n v="1637763"/>
    <n v="0.19178668286445014"/>
    <x v="0"/>
  </r>
  <r>
    <s v="E.T. the Extra-Terrestrial"/>
    <x v="548"/>
    <x v="110"/>
    <x v="257"/>
    <n v="2811"/>
    <n v="14000"/>
    <n v="34000"/>
    <n v="7.9"/>
    <n v="215"/>
    <n v="120"/>
    <n v="434949459"/>
    <x v="168"/>
    <x v="831"/>
    <s v="Color"/>
    <x v="14"/>
    <s v="English"/>
    <x v="1"/>
    <s v="PG"/>
    <x v="1"/>
    <n v="424449459"/>
    <n v="40.423757999999999"/>
    <s v="111-130 minutes"/>
    <n v="40.423757999999999"/>
    <m/>
    <m/>
    <x v="0"/>
  </r>
  <r>
    <s v="Eagle Eye"/>
    <x v="521"/>
    <x v="587"/>
    <x v="7"/>
    <n v="5637"/>
    <n v="154"/>
    <n v="0"/>
    <n v="6.6"/>
    <n v="215"/>
    <n v="118"/>
    <n v="101111837"/>
    <x v="112"/>
    <x v="29"/>
    <s v="Color"/>
    <x v="5"/>
    <s v="English"/>
    <x v="1"/>
    <s v="PG-13"/>
    <x v="1"/>
    <n v="21111837"/>
    <n v="0.26389796249999997"/>
    <s v="111-130 minutes"/>
    <n v="0.26389796250000003"/>
    <n v="-1289919.5"/>
    <n v="-4.8151417500000002E-2"/>
    <x v="2"/>
  </r>
  <r>
    <s v="Earth to Echo"/>
    <x v="549"/>
    <x v="646"/>
    <x v="327"/>
    <n v="1921"/>
    <n v="13"/>
    <n v="0"/>
    <n v="5.8"/>
    <n v="112"/>
    <n v="91"/>
    <n v="38916903"/>
    <x v="20"/>
    <x v="832"/>
    <s v="Color"/>
    <x v="3"/>
    <s v="English"/>
    <x v="1"/>
    <s v="PG"/>
    <x v="1"/>
    <n v="25916903"/>
    <n v="1.9936079230769232"/>
    <s v="90-110 minutes"/>
    <n v="1.993607923076923"/>
    <n v="3892693.5"/>
    <n v="0.11726928571428571"/>
    <x v="0"/>
  </r>
  <r>
    <s v="East Is East"/>
    <x v="69"/>
    <x v="647"/>
    <x v="42"/>
    <n v="1616"/>
    <n v="70"/>
    <n v="1000"/>
    <n v="6.9"/>
    <n v="82"/>
    <n v="96"/>
    <n v="4170647"/>
    <x v="140"/>
    <x v="833"/>
    <s v="Color"/>
    <x v="2"/>
    <s v="English"/>
    <x v="4"/>
    <s v="R"/>
    <x v="1"/>
    <n v="2270647"/>
    <n v="1.1950773684210527"/>
    <s v="90-110 minutes"/>
    <n v="1.1950773684210527"/>
    <n v="1637763"/>
    <n v="0.19178668286445014"/>
    <x v="0"/>
  </r>
  <r>
    <s v="Eastern Promises"/>
    <x v="74"/>
    <x v="66"/>
    <x v="22"/>
    <n v="17211"/>
    <n v="0"/>
    <n v="0"/>
    <n v="7.7"/>
    <n v="356"/>
    <n v="96"/>
    <n v="17114882"/>
    <x v="9"/>
    <x v="834"/>
    <s v="Color"/>
    <x v="4"/>
    <s v="English"/>
    <x v="1"/>
    <s v="R"/>
    <x v="1"/>
    <n v="-7885118"/>
    <n v="-0.31540471999999997"/>
    <s v="90-110 minutes"/>
    <n v="-0.31540472000000003"/>
    <n v="-74533.5"/>
    <n v="-7.4856785714285719E-3"/>
    <x v="1"/>
  </r>
  <r>
    <s v="Easy A"/>
    <x v="157"/>
    <x v="207"/>
    <x v="47"/>
    <n v="16982"/>
    <n v="87"/>
    <n v="19000"/>
    <n v="7.1"/>
    <n v="262"/>
    <n v="92"/>
    <n v="58401464"/>
    <x v="4"/>
    <x v="835"/>
    <s v="Color"/>
    <x v="2"/>
    <s v="English"/>
    <x v="1"/>
    <s v="PG-13"/>
    <x v="1"/>
    <n v="50401464"/>
    <n v="6.3001829999999996"/>
    <s v="90-110 minutes"/>
    <n v="6.3001829999999996"/>
    <n v="1637763"/>
    <n v="0.19178668286445014"/>
    <x v="0"/>
  </r>
  <r>
    <s v="Eat Pray Love"/>
    <x v="7"/>
    <x v="648"/>
    <x v="6"/>
    <n v="20440"/>
    <n v="708"/>
    <n v="26000"/>
    <n v="5.7"/>
    <n v="213"/>
    <n v="140"/>
    <n v="80574010"/>
    <x v="45"/>
    <x v="836"/>
    <s v="Color"/>
    <x v="1"/>
    <s v="English"/>
    <x v="1"/>
    <s v="PG-13"/>
    <x v="1"/>
    <n v="20574010"/>
    <n v="0.34290016666666667"/>
    <s v="131-150 minutes"/>
    <n v="0.34290016666666667"/>
    <n v="-434215.5"/>
    <n v="-0.10115100772200772"/>
    <x v="2"/>
  </r>
  <r>
    <s v="Ed Wood"/>
    <x v="86"/>
    <x v="151"/>
    <x v="53"/>
    <n v="56585"/>
    <n v="13000"/>
    <n v="0"/>
    <n v="7.9"/>
    <n v="148"/>
    <n v="127"/>
    <n v="5887457"/>
    <x v="7"/>
    <x v="837"/>
    <s v="Black and White"/>
    <x v="6"/>
    <s v="English"/>
    <x v="1"/>
    <s v="R"/>
    <x v="1"/>
    <n v="-12112543"/>
    <n v="-0.67291905555555553"/>
    <s v="111-130 minutes"/>
    <n v="-0.67291905555555553"/>
    <n v="-1289919.5"/>
    <n v="-4.8151417500000002E-2"/>
    <x v="1"/>
  </r>
  <r>
    <s v="Eddie: The Sleepwalking Cannibal"/>
    <x v="550"/>
    <x v="649"/>
    <x v="328"/>
    <n v="843"/>
    <n v="5"/>
    <n v="932"/>
    <n v="5.7"/>
    <n v="56"/>
    <n v="83"/>
    <n v="1521"/>
    <x v="135"/>
    <x v="838"/>
    <s v="Color"/>
    <x v="2"/>
    <s v="English"/>
    <x v="14"/>
    <s v="Not Rated"/>
    <x v="1"/>
    <n v="-1498479"/>
    <n v="-0.99898600000000004"/>
    <s v="&lt;90 minutes"/>
    <n v="-0.99898600000000004"/>
    <n v="1637763"/>
    <n v="0.19178668286445014"/>
    <x v="0"/>
  </r>
  <r>
    <s v="Edge of Darkness"/>
    <x v="491"/>
    <x v="308"/>
    <x v="3"/>
    <n v="7053"/>
    <n v="258"/>
    <n v="0"/>
    <n v="6.6"/>
    <n v="258"/>
    <n v="117"/>
    <n v="43290977"/>
    <x v="112"/>
    <x v="839"/>
    <s v="Color"/>
    <x v="4"/>
    <s v="English"/>
    <x v="4"/>
    <s v="R"/>
    <x v="1"/>
    <n v="-36709023"/>
    <n v="-0.45886278749999998"/>
    <s v="111-130 minutes"/>
    <n v="-0.45886278749999998"/>
    <n v="-74533.5"/>
    <n v="-7.4856785714285719E-3"/>
    <x v="2"/>
  </r>
  <r>
    <s v="Edge of Tomorrow"/>
    <x v="67"/>
    <x v="650"/>
    <x v="22"/>
    <n v="12652"/>
    <n v="218"/>
    <n v="77000"/>
    <n v="7.9"/>
    <n v="585"/>
    <n v="113"/>
    <n v="100189501"/>
    <x v="188"/>
    <x v="840"/>
    <s v="Color"/>
    <x v="5"/>
    <s v="English"/>
    <x v="1"/>
    <s v="PG-13"/>
    <x v="1"/>
    <n v="-77810499"/>
    <n v="-0.43713763483146062"/>
    <s v="111-130 minutes"/>
    <n v="-0.43713763483146068"/>
    <n v="-1289919.5"/>
    <n v="-4.8151417500000002E-2"/>
    <x v="2"/>
  </r>
  <r>
    <s v="Edmond"/>
    <x v="240"/>
    <x v="651"/>
    <x v="1"/>
    <n v="5761"/>
    <n v="216"/>
    <n v="661"/>
    <n v="6.3"/>
    <n v="79"/>
    <n v="82"/>
    <n v="131617"/>
    <x v="42"/>
    <x v="841"/>
    <s v="Color"/>
    <x v="1"/>
    <s v="English"/>
    <x v="1"/>
    <s v="R"/>
    <x v="1"/>
    <n v="-9868383"/>
    <n v="-0.98683829999999995"/>
    <s v="&lt;90 minutes"/>
    <n v="-0.98683829999999995"/>
    <n v="-434215.5"/>
    <n v="-0.10115100772200772"/>
    <x v="0"/>
  </r>
  <r>
    <s v="Edtv"/>
    <x v="277"/>
    <x v="59"/>
    <x v="6"/>
    <n v="15275"/>
    <n v="2000"/>
    <n v="641"/>
    <n v="6.1"/>
    <n v="115"/>
    <n v="122"/>
    <n v="22362500"/>
    <x v="27"/>
    <x v="233"/>
    <s v="Color"/>
    <x v="2"/>
    <s v="English"/>
    <x v="1"/>
    <s v="PG-13"/>
    <x v="1"/>
    <n v="-32637500"/>
    <n v="-0.59340909090909089"/>
    <s v="111-130 minutes"/>
    <n v="-0.59340909090909089"/>
    <n v="1637763"/>
    <n v="0.19178668286445014"/>
    <x v="2"/>
  </r>
  <r>
    <s v="Edward Scissorhands"/>
    <x v="86"/>
    <x v="151"/>
    <x v="53"/>
    <n v="42330"/>
    <n v="13000"/>
    <n v="16000"/>
    <n v="7.9"/>
    <n v="111"/>
    <n v="105"/>
    <n v="56362352"/>
    <x v="6"/>
    <x v="842"/>
    <s v="Color"/>
    <x v="7"/>
    <s v="English"/>
    <x v="1"/>
    <s v="PG-13"/>
    <x v="1"/>
    <n v="36362352"/>
    <n v="1.8181175999999999"/>
    <s v="90-110 minutes"/>
    <n v="1.8181175999999999"/>
    <m/>
    <m/>
    <x v="1"/>
  </r>
  <r>
    <s v="Eight Below"/>
    <x v="14"/>
    <x v="156"/>
    <x v="2"/>
    <n v="24300"/>
    <n v="155"/>
    <n v="11000"/>
    <n v="7.3"/>
    <n v="118"/>
    <n v="120"/>
    <n v="81593527"/>
    <x v="33"/>
    <x v="843"/>
    <s v="Color"/>
    <x v="3"/>
    <s v="English"/>
    <x v="1"/>
    <s v="PG"/>
    <x v="1"/>
    <n v="41593527"/>
    <n v="1.0398381749999999"/>
    <s v="111-130 minutes"/>
    <n v="1.0398381750000001"/>
    <n v="3892693.5"/>
    <n v="0.11726928571428571"/>
    <x v="2"/>
  </r>
  <r>
    <s v="Eight Legged Freaks"/>
    <x v="371"/>
    <x v="652"/>
    <x v="24"/>
    <n v="22554"/>
    <n v="11"/>
    <n v="0"/>
    <n v="5.4"/>
    <n v="181"/>
    <n v="99"/>
    <n v="17266505"/>
    <x v="23"/>
    <x v="318"/>
    <s v="Color"/>
    <x v="5"/>
    <s v="English"/>
    <x v="1"/>
    <s v="PG-13"/>
    <x v="1"/>
    <n v="-12733495"/>
    <n v="-0.4244498333333333"/>
    <s v="90-110 minutes"/>
    <n v="-0.42444983333333336"/>
    <n v="-1289919.5"/>
    <n v="-4.8151417500000002E-2"/>
    <x v="1"/>
  </r>
  <r>
    <s v="El crimen del padre Amaro"/>
    <x v="551"/>
    <x v="653"/>
    <x v="235"/>
    <n v="546"/>
    <n v="12"/>
    <n v="544"/>
    <n v="6.8"/>
    <n v="85"/>
    <n v="118"/>
    <n v="5709616"/>
    <x v="53"/>
    <x v="844"/>
    <s v="Color"/>
    <x v="1"/>
    <s v="Spanish"/>
    <x v="15"/>
    <s v="R"/>
    <x v="0"/>
    <n v="3909616"/>
    <n v="2.1720088888888891"/>
    <s v="111-130 minutes"/>
    <n v="2.1720088888888891"/>
    <n v="-434215.5"/>
    <n v="-0.10115100772200772"/>
    <x v="0"/>
  </r>
  <r>
    <s v="El Mariachi"/>
    <x v="552"/>
    <x v="566"/>
    <x v="329"/>
    <n v="147"/>
    <n v="0"/>
    <n v="0"/>
    <n v="6.9"/>
    <n v="56"/>
    <n v="81"/>
    <n v="2040920"/>
    <x v="145"/>
    <x v="845"/>
    <s v="Color"/>
    <x v="5"/>
    <s v="Spanish"/>
    <x v="1"/>
    <s v="R"/>
    <x v="0"/>
    <n v="2033920"/>
    <n v="290.56"/>
    <s v="&lt;90 minutes"/>
    <n v="290.56"/>
    <n v="-1289919.5"/>
    <n v="-4.8151417500000002E-2"/>
    <x v="0"/>
  </r>
  <r>
    <s v="Election"/>
    <x v="266"/>
    <x v="115"/>
    <x v="3"/>
    <n v="3516"/>
    <n v="729"/>
    <n v="0"/>
    <n v="7.3"/>
    <n v="175"/>
    <n v="103"/>
    <n v="14879556"/>
    <x v="4"/>
    <x v="846"/>
    <s v="Color"/>
    <x v="2"/>
    <s v="English"/>
    <x v="1"/>
    <s v="R"/>
    <x v="1"/>
    <n v="6879556"/>
    <n v="0.85994449999999989"/>
    <s v="90-110 minutes"/>
    <n v="0.8599445"/>
    <n v="1637763"/>
    <n v="0.19178668286445014"/>
    <x v="0"/>
  </r>
  <r>
    <s v="Elektra"/>
    <x v="8"/>
    <x v="138"/>
    <x v="7"/>
    <n v="7048"/>
    <n v="38"/>
    <n v="0"/>
    <n v="4.8"/>
    <n v="196"/>
    <n v="100"/>
    <n v="24407944"/>
    <x v="24"/>
    <x v="847"/>
    <s v="Color"/>
    <x v="5"/>
    <s v="English"/>
    <x v="14"/>
    <s v="PG-13"/>
    <x v="1"/>
    <n v="-18592056"/>
    <n v="-0.43237339534883723"/>
    <s v="90-110 minutes"/>
    <n v="-0.43237339534883723"/>
    <n v="-1289919.5"/>
    <n v="-4.8151417500000002E-2"/>
    <x v="2"/>
  </r>
  <r>
    <s v="Elf"/>
    <x v="478"/>
    <x v="654"/>
    <x v="9"/>
    <n v="43354"/>
    <n v="4000"/>
    <n v="21000"/>
    <n v="6.9"/>
    <n v="152"/>
    <n v="97"/>
    <n v="173381405"/>
    <x v="106"/>
    <x v="848"/>
    <s v="Color"/>
    <x v="2"/>
    <s v="English"/>
    <x v="1"/>
    <s v="PG"/>
    <x v="1"/>
    <n v="140381405"/>
    <n v="4.2539819696969694"/>
    <s v="90-110 minutes"/>
    <n v="4.2539819696969694"/>
    <n v="1637763"/>
    <n v="0.19178668286445014"/>
    <x v="1"/>
  </r>
  <r>
    <s v="Elite Squad"/>
    <x v="553"/>
    <x v="655"/>
    <x v="64"/>
    <n v="666"/>
    <n v="294"/>
    <n v="11000"/>
    <n v="8.1"/>
    <n v="142"/>
    <n v="115"/>
    <n v="8060"/>
    <x v="50"/>
    <x v="849"/>
    <s v="Color"/>
    <x v="5"/>
    <s v="Portuguese"/>
    <x v="22"/>
    <s v="R"/>
    <x v="0"/>
    <n v="-3991940"/>
    <n v="-0.99798500000000001"/>
    <s v="111-130 minutes"/>
    <n v="-0.99798500000000001"/>
    <n v="-1289919.5"/>
    <n v="-4.8151417500000002E-2"/>
    <x v="0"/>
  </r>
  <r>
    <s v="Elizabeth"/>
    <x v="554"/>
    <x v="656"/>
    <x v="330"/>
    <n v="1006"/>
    <n v="159"/>
    <n v="0"/>
    <n v="7.5"/>
    <n v="141"/>
    <n v="124"/>
    <n v="30012990"/>
    <x v="9"/>
    <x v="850"/>
    <s v="Color"/>
    <x v="6"/>
    <s v="English"/>
    <x v="4"/>
    <s v="R"/>
    <x v="1"/>
    <n v="5012990"/>
    <n v="0.20051960000000002"/>
    <s v="111-130 minutes"/>
    <n v="0.20051959999999999"/>
    <n v="-1289919.5"/>
    <n v="-4.8151417500000002E-2"/>
    <x v="1"/>
  </r>
  <r>
    <s v="Elizabeth: The Golden Age"/>
    <x v="555"/>
    <x v="656"/>
    <x v="10"/>
    <n v="16899"/>
    <n v="159"/>
    <n v="0"/>
    <n v="6.9"/>
    <n v="202"/>
    <n v="114"/>
    <n v="16264475"/>
    <x v="27"/>
    <x v="167"/>
    <s v="Color"/>
    <x v="6"/>
    <s v="English"/>
    <x v="4"/>
    <s v="PG-13"/>
    <x v="1"/>
    <n v="-38735525"/>
    <n v="-0.70428227272727273"/>
    <s v="111-130 minutes"/>
    <n v="-0.70428227272727273"/>
    <n v="-1289919.5"/>
    <n v="-4.8151417500000002E-2"/>
    <x v="2"/>
  </r>
  <r>
    <s v="Elizabethtown"/>
    <x v="556"/>
    <x v="163"/>
    <x v="77"/>
    <n v="12700"/>
    <n v="488"/>
    <n v="0"/>
    <n v="6.4"/>
    <n v="190"/>
    <n v="123"/>
    <n v="26838389"/>
    <x v="76"/>
    <x v="851"/>
    <s v="Color"/>
    <x v="2"/>
    <s v="English"/>
    <x v="1"/>
    <s v="PG-13"/>
    <x v="1"/>
    <n v="-30161611"/>
    <n v="-0.52915107017543861"/>
    <s v="111-130 minutes"/>
    <n v="-0.52915107017543861"/>
    <n v="1637763"/>
    <n v="0.19178668286445014"/>
    <x v="2"/>
  </r>
  <r>
    <s v="Ella Enchanted"/>
    <x v="264"/>
    <x v="657"/>
    <x v="6"/>
    <n v="17292"/>
    <n v="13"/>
    <n v="0"/>
    <n v="6.3"/>
    <n v="89"/>
    <n v="96"/>
    <n v="22913677"/>
    <x v="19"/>
    <x v="852"/>
    <s v="Color"/>
    <x v="2"/>
    <s v="English"/>
    <x v="1"/>
    <s v="PG"/>
    <x v="1"/>
    <n v="-12086323"/>
    <n v="-0.34532351428571428"/>
    <s v="90-110 minutes"/>
    <n v="-0.34532351428571428"/>
    <n v="1637763"/>
    <n v="0.19178668286445014"/>
    <x v="1"/>
  </r>
  <r>
    <s v="Elling"/>
    <x v="557"/>
    <x v="658"/>
    <x v="331"/>
    <n v="155"/>
    <n v="16"/>
    <n v="0"/>
    <n v="7.6"/>
    <n v="67"/>
    <n v="89"/>
    <n v="313436"/>
    <x v="189"/>
    <x v="853"/>
    <s v="Color"/>
    <x v="2"/>
    <s v="Norwegian"/>
    <x v="27"/>
    <s v="R"/>
    <x v="0"/>
    <n v="-15186564"/>
    <n v="-0.97977832258064512"/>
    <s v="&lt;90 minutes"/>
    <n v="-0.97977832258064512"/>
    <n v="1637763"/>
    <n v="0.19178668286445014"/>
    <x v="1"/>
  </r>
  <r>
    <s v="Elysium"/>
    <x v="153"/>
    <x v="449"/>
    <x v="10"/>
    <n v="17689"/>
    <n v="662"/>
    <n v="61000"/>
    <n v="6.6"/>
    <n v="476"/>
    <n v="109"/>
    <n v="93050117"/>
    <x v="190"/>
    <x v="171"/>
    <s v="Color"/>
    <x v="5"/>
    <s v="English"/>
    <x v="1"/>
    <s v="R"/>
    <x v="1"/>
    <n v="-21949883"/>
    <n v="-0.19086854782608698"/>
    <s v="90-110 minutes"/>
    <n v="-0.19086854782608695"/>
    <n v="-1289919.5"/>
    <n v="-4.8151417500000002E-2"/>
    <x v="2"/>
  </r>
  <r>
    <s v="Employee of the Month"/>
    <x v="558"/>
    <x v="659"/>
    <x v="1"/>
    <n v="4441"/>
    <n v="27"/>
    <n v="0"/>
    <n v="5.5"/>
    <n v="85"/>
    <n v="103"/>
    <n v="28435406"/>
    <x v="1"/>
    <x v="854"/>
    <s v="Color"/>
    <x v="2"/>
    <s v="English"/>
    <x v="1"/>
    <s v="PG-13"/>
    <x v="1"/>
    <n v="16435406"/>
    <n v="1.3696171666666666"/>
    <s v="90-110 minutes"/>
    <n v="1.3696171666666668"/>
    <n v="1637763"/>
    <n v="0.19178668286445014"/>
    <x v="0"/>
  </r>
  <r>
    <s v="Enchanted"/>
    <x v="559"/>
    <x v="3"/>
    <x v="332"/>
    <n v="662"/>
    <n v="36"/>
    <n v="0"/>
    <n v="7.1"/>
    <n v="222"/>
    <n v="107"/>
    <n v="127706877"/>
    <x v="3"/>
    <x v="855"/>
    <s v="Color"/>
    <x v="10"/>
    <s v="English"/>
    <x v="1"/>
    <s v="PG"/>
    <x v="1"/>
    <n v="42706877"/>
    <n v="0.50243384705882344"/>
    <s v="90-110 minutes"/>
    <n v="0.50243384705882355"/>
    <m/>
    <m/>
    <x v="2"/>
  </r>
  <r>
    <s v="End of Days"/>
    <x v="232"/>
    <x v="101"/>
    <x v="1"/>
    <n v="3903"/>
    <n v="0"/>
    <n v="2000"/>
    <n v="5.7"/>
    <n v="174"/>
    <n v="121"/>
    <n v="66862068"/>
    <x v="191"/>
    <x v="856"/>
    <s v="Color"/>
    <x v="5"/>
    <s v="English"/>
    <x v="1"/>
    <s v="R"/>
    <x v="1"/>
    <n v="-16137932"/>
    <n v="-0.19443291566265064"/>
    <s v="111-130 minutes"/>
    <n v="-0.19443291566265061"/>
    <n v="-1289919.5"/>
    <n v="-4.8151417500000002E-2"/>
    <x v="2"/>
  </r>
  <r>
    <s v="End of the Spear"/>
    <x v="560"/>
    <x v="660"/>
    <x v="333"/>
    <n v="1058"/>
    <n v="2"/>
    <n v="1000"/>
    <n v="7"/>
    <n v="47"/>
    <n v="108"/>
    <n v="11703287"/>
    <x v="42"/>
    <x v="696"/>
    <s v="Color"/>
    <x v="3"/>
    <s v="English"/>
    <x v="1"/>
    <s v="PG-13"/>
    <x v="1"/>
    <n v="1703287"/>
    <n v="0.1703287"/>
    <s v="90-110 minutes"/>
    <n v="0.1703287"/>
    <n v="3892693.5"/>
    <n v="0.11726928571428571"/>
    <x v="0"/>
  </r>
  <r>
    <s v="End of Watch"/>
    <x v="350"/>
    <x v="661"/>
    <x v="47"/>
    <n v="27788"/>
    <n v="453"/>
    <n v="38000"/>
    <n v="7.7"/>
    <n v="355"/>
    <n v="109"/>
    <n v="40983001"/>
    <x v="46"/>
    <x v="204"/>
    <s v="Color"/>
    <x v="4"/>
    <s v="English"/>
    <x v="1"/>
    <s v="R"/>
    <x v="1"/>
    <n v="33983001"/>
    <n v="4.8547144285714285"/>
    <s v="90-110 minutes"/>
    <n v="4.8547144285714285"/>
    <n v="-74533.5"/>
    <n v="-7.4856785714285719E-3"/>
    <x v="0"/>
  </r>
  <r>
    <s v="Ender's Game"/>
    <x v="44"/>
    <x v="662"/>
    <x v="6"/>
    <n v="12908"/>
    <n v="151"/>
    <n v="123000"/>
    <n v="6.7"/>
    <n v="326"/>
    <n v="114"/>
    <n v="61656849"/>
    <x v="30"/>
    <x v="857"/>
    <s v="Color"/>
    <x v="5"/>
    <s v="English"/>
    <x v="1"/>
    <s v="PG-13"/>
    <x v="1"/>
    <n v="-48343151"/>
    <n v="-0.43948319090909094"/>
    <s v="111-130 minutes"/>
    <n v="-0.43948319090909088"/>
    <n v="-1289919.5"/>
    <n v="-4.8151417500000002E-2"/>
    <x v="2"/>
  </r>
  <r>
    <s v="Endless Love"/>
    <x v="137"/>
    <x v="508"/>
    <x v="47"/>
    <n v="18760"/>
    <n v="19"/>
    <n v="0"/>
    <n v="6.3"/>
    <n v="98"/>
    <n v="104"/>
    <n v="23393765"/>
    <x v="6"/>
    <x v="77"/>
    <s v="Color"/>
    <x v="1"/>
    <s v="English"/>
    <x v="1"/>
    <s v="PG-13"/>
    <x v="1"/>
    <n v="3393765"/>
    <n v="0.1696882500000001"/>
    <s v="90-110 minutes"/>
    <n v="0.16968825000000001"/>
    <n v="-434215.5"/>
    <n v="-0.10115100772200772"/>
    <x v="1"/>
  </r>
  <r>
    <s v="Enemy at the Gates"/>
    <x v="561"/>
    <x v="663"/>
    <x v="77"/>
    <n v="5103"/>
    <n v="218"/>
    <n v="0"/>
    <n v="7.6"/>
    <n v="187"/>
    <n v="131"/>
    <n v="51396781"/>
    <x v="187"/>
    <x v="858"/>
    <s v="Color"/>
    <x v="1"/>
    <s v="English"/>
    <x v="1"/>
    <s v="R"/>
    <x v="1"/>
    <n v="-16603219"/>
    <n v="-0.24416498529411768"/>
    <s v="131-150 minutes"/>
    <n v="-0.24416498529411765"/>
    <n v="-434215.5"/>
    <n v="-0.10115100772200772"/>
    <x v="2"/>
  </r>
  <r>
    <s v="Enemy of the State"/>
    <x v="124"/>
    <x v="307"/>
    <x v="22"/>
    <n v="11951"/>
    <n v="12000"/>
    <n v="0"/>
    <n v="7.3"/>
    <n v="81"/>
    <n v="140"/>
    <n v="111544445"/>
    <x v="77"/>
    <x v="859"/>
    <s v="Color"/>
    <x v="5"/>
    <s v="English"/>
    <x v="1"/>
    <s v="R"/>
    <x v="1"/>
    <n v="21544445"/>
    <n v="0.23938272222222223"/>
    <s v="131-150 minutes"/>
    <n v="0.23938272222222223"/>
    <n v="-1289919.5"/>
    <n v="-4.8151417500000002E-2"/>
    <x v="2"/>
  </r>
  <r>
    <s v="Enough"/>
    <x v="562"/>
    <x v="456"/>
    <x v="334"/>
    <n v="3770"/>
    <n v="150"/>
    <n v="0"/>
    <n v="5.6"/>
    <n v="98"/>
    <n v="115"/>
    <n v="39177215"/>
    <x v="89"/>
    <x v="860"/>
    <s v="Color"/>
    <x v="4"/>
    <s v="English"/>
    <x v="1"/>
    <s v="PG-13"/>
    <x v="1"/>
    <n v="1177215"/>
    <n v="3.0979342105263097E-2"/>
    <s v="111-130 minutes"/>
    <n v="3.0979342105263159E-2"/>
    <n v="-74533.5"/>
    <n v="-7.4856785714285719E-3"/>
    <x v="1"/>
  </r>
  <r>
    <s v="Enough Said"/>
    <x v="563"/>
    <x v="664"/>
    <x v="175"/>
    <n v="1183"/>
    <n v="132"/>
    <n v="12000"/>
    <n v="7.1"/>
    <n v="231"/>
    <n v="93"/>
    <n v="17536788"/>
    <x v="4"/>
    <x v="580"/>
    <s v="Color"/>
    <x v="2"/>
    <s v="English"/>
    <x v="1"/>
    <s v="PG-13"/>
    <x v="1"/>
    <n v="9536788"/>
    <n v="1.1920985000000002"/>
    <s v="90-110 minutes"/>
    <n v="1.1920984999999999"/>
    <n v="1637763"/>
    <n v="0.19178668286445014"/>
    <x v="0"/>
  </r>
  <r>
    <s v="Enter the Void"/>
    <x v="564"/>
    <x v="665"/>
    <x v="335"/>
    <n v="943"/>
    <n v="929"/>
    <n v="23000"/>
    <n v="7.3"/>
    <n v="216"/>
    <n v="161"/>
    <n v="336467"/>
    <x v="20"/>
    <x v="861"/>
    <s v="Color"/>
    <x v="1"/>
    <s v="English"/>
    <x v="8"/>
    <s v="Not Rated"/>
    <x v="1"/>
    <n v="-12663533"/>
    <n v="-0.97411792307692302"/>
    <s v="&gt;150 minutes"/>
    <n v="-0.97411792307692313"/>
    <n v="-434215.5"/>
    <n v="-0.10115100772200772"/>
    <x v="0"/>
  </r>
  <r>
    <s v="Entrapment"/>
    <x v="565"/>
    <x v="504"/>
    <x v="230"/>
    <n v="1302"/>
    <n v="36"/>
    <n v="0"/>
    <n v="6.2"/>
    <n v="138"/>
    <n v="113"/>
    <n v="87704396"/>
    <x v="192"/>
    <x v="862"/>
    <s v="Color"/>
    <x v="5"/>
    <s v="English"/>
    <x v="1"/>
    <s v="PG-13"/>
    <x v="1"/>
    <n v="21704396"/>
    <n v="0.3288544848484849"/>
    <s v="111-130 minutes"/>
    <n v="0.32885448484848484"/>
    <n v="-1289919.5"/>
    <n v="-4.8151417500000002E-2"/>
    <x v="2"/>
  </r>
  <r>
    <s v="Envy"/>
    <x v="163"/>
    <x v="194"/>
    <x v="1"/>
    <n v="1189"/>
    <n v="272"/>
    <n v="713"/>
    <n v="4.8"/>
    <n v="76"/>
    <n v="99"/>
    <n v="12181484"/>
    <x v="33"/>
    <x v="863"/>
    <s v="Color"/>
    <x v="2"/>
    <s v="English"/>
    <x v="1"/>
    <s v="PG-13"/>
    <x v="1"/>
    <n v="-27818516"/>
    <n v="-0.69546289999999999"/>
    <s v="90-110 minutes"/>
    <n v="-0.69546289999999999"/>
    <n v="1637763"/>
    <n v="0.19178668286445014"/>
    <x v="2"/>
  </r>
  <r>
    <s v="Epic"/>
    <x v="345"/>
    <x v="666"/>
    <x v="36"/>
    <n v="14552"/>
    <n v="77"/>
    <n v="17000"/>
    <n v="6.7"/>
    <n v="203"/>
    <n v="102"/>
    <n v="107515297"/>
    <x v="61"/>
    <x v="864"/>
    <s v="Color"/>
    <x v="3"/>
    <s v="English"/>
    <x v="1"/>
    <s v="PG"/>
    <x v="1"/>
    <n v="7515297"/>
    <n v="7.5152969999999986E-2"/>
    <s v="90-110 minutes"/>
    <n v="7.5152969999999999E-2"/>
    <n v="3892693.5"/>
    <n v="0.11726928571428571"/>
    <x v="2"/>
  </r>
  <r>
    <s v="Epic Movie"/>
    <x v="566"/>
    <x v="585"/>
    <x v="336"/>
    <n v="4293"/>
    <n v="82"/>
    <n v="0"/>
    <n v="2.2999999999999998"/>
    <n v="112"/>
    <n v="93"/>
    <n v="39737645"/>
    <x v="6"/>
    <x v="865"/>
    <s v="Color"/>
    <x v="3"/>
    <s v="English"/>
    <x v="1"/>
    <s v="PG-13"/>
    <x v="1"/>
    <n v="19737645"/>
    <n v="0.98688225000000007"/>
    <s v="90-110 minutes"/>
    <n v="0.98688224999999996"/>
    <n v="3892693.5"/>
    <n v="0.11726928571428571"/>
    <x v="1"/>
  </r>
  <r>
    <s v="Equilibrium"/>
    <x v="36"/>
    <x v="667"/>
    <x v="2"/>
    <n v="25088"/>
    <n v="110"/>
    <n v="20000"/>
    <n v="7.5"/>
    <n v="146"/>
    <n v="107"/>
    <n v="1190018"/>
    <x v="6"/>
    <x v="866"/>
    <s v="Color"/>
    <x v="5"/>
    <s v="English"/>
    <x v="1"/>
    <s v="R"/>
    <x v="1"/>
    <n v="-18809982"/>
    <n v="-0.94049910000000003"/>
    <s v="90-110 minutes"/>
    <n v="-0.94049910000000003"/>
    <n v="-1289919.5"/>
    <n v="-4.8151417500000002E-2"/>
    <x v="1"/>
  </r>
  <r>
    <s v="Eragon"/>
    <x v="246"/>
    <x v="668"/>
    <x v="7"/>
    <n v="4487"/>
    <n v="14"/>
    <n v="0"/>
    <n v="5.0999999999999996"/>
    <n v="170"/>
    <n v="104"/>
    <n v="75030163"/>
    <x v="61"/>
    <x v="867"/>
    <s v="Black and White"/>
    <x v="5"/>
    <s v="English"/>
    <x v="1"/>
    <s v="PG"/>
    <x v="1"/>
    <n v="-24969837"/>
    <n v="-0.24969836999999995"/>
    <s v="90-110 minutes"/>
    <n v="-0.24969837"/>
    <n v="-1289919.5"/>
    <n v="-4.8151417500000002E-2"/>
    <x v="2"/>
  </r>
  <r>
    <s v="Eraser"/>
    <x v="567"/>
    <x v="89"/>
    <x v="1"/>
    <n v="3454"/>
    <n v="55"/>
    <n v="0"/>
    <n v="6.1"/>
    <n v="81"/>
    <n v="115"/>
    <n v="101228120"/>
    <x v="61"/>
    <x v="868"/>
    <s v="Color"/>
    <x v="5"/>
    <s v="English"/>
    <x v="1"/>
    <s v="R"/>
    <x v="1"/>
    <n v="1228120"/>
    <n v="1.2281200000000103E-2"/>
    <s v="111-130 minutes"/>
    <n v="1.2281200000000001E-2"/>
    <n v="-1289919.5"/>
    <n v="-4.8151417500000002E-2"/>
    <x v="2"/>
  </r>
  <r>
    <s v="Erin Brockovich"/>
    <x v="173"/>
    <x v="501"/>
    <x v="52"/>
    <n v="10003"/>
    <n v="0"/>
    <n v="0"/>
    <n v="7.3"/>
    <n v="169"/>
    <n v="131"/>
    <n v="125548685"/>
    <x v="11"/>
    <x v="869"/>
    <s v="Color"/>
    <x v="6"/>
    <s v="English"/>
    <x v="1"/>
    <s v="R"/>
    <x v="1"/>
    <n v="73548685"/>
    <n v="1.4143977884615384"/>
    <s v="131-150 minutes"/>
    <n v="1.4143977884615384"/>
    <n v="-1289919.5"/>
    <n v="-4.8151417500000002E-2"/>
    <x v="2"/>
  </r>
  <r>
    <s v="Ernest &amp; Celestine"/>
    <x v="568"/>
    <x v="669"/>
    <x v="18"/>
    <n v="6829"/>
    <n v="2"/>
    <n v="0"/>
    <n v="7.9"/>
    <n v="99"/>
    <n v="80"/>
    <n v="71442"/>
    <x v="193"/>
    <x v="870"/>
    <s v="Color"/>
    <x v="10"/>
    <s v="French"/>
    <x v="8"/>
    <s v="PG"/>
    <x v="0"/>
    <n v="-9528558"/>
    <n v="-0.99255812499999996"/>
    <s v="&lt;90 minutes"/>
    <n v="-0.99255812499999996"/>
    <m/>
    <m/>
    <x v="0"/>
  </r>
  <r>
    <s v="Escape from Alcatraz"/>
    <x v="68"/>
    <x v="670"/>
    <x v="41"/>
    <n v="17568"/>
    <n v="152"/>
    <n v="0"/>
    <n v="7.6"/>
    <n v="53"/>
    <n v="112"/>
    <n v="36500000"/>
    <x v="4"/>
    <x v="871"/>
    <s v="Color"/>
    <x v="6"/>
    <s v="English"/>
    <x v="1"/>
    <s v="PG"/>
    <x v="1"/>
    <n v="28500000"/>
    <n v="3.5625"/>
    <s v="111-130 minutes"/>
    <n v="3.5625"/>
    <n v="-1289919.5"/>
    <n v="-4.8151417500000002E-2"/>
    <x v="0"/>
  </r>
  <r>
    <s v="Escape from L.A."/>
    <x v="29"/>
    <x v="320"/>
    <x v="20"/>
    <n v="15935"/>
    <n v="0"/>
    <n v="0"/>
    <n v="5.7"/>
    <n v="104"/>
    <n v="101"/>
    <n v="25407250"/>
    <x v="21"/>
    <x v="872"/>
    <s v="Color"/>
    <x v="5"/>
    <s v="English"/>
    <x v="1"/>
    <s v="R"/>
    <x v="1"/>
    <n v="-24592750"/>
    <n v="-0.49185500000000004"/>
    <s v="90-110 minutes"/>
    <n v="-0.49185499999999999"/>
    <n v="-1289919.5"/>
    <n v="-4.8151417500000002E-2"/>
    <x v="2"/>
  </r>
  <r>
    <s v="Escape from New York"/>
    <x v="569"/>
    <x v="320"/>
    <x v="337"/>
    <n v="2270"/>
    <n v="0"/>
    <n v="0"/>
    <n v="7.2"/>
    <n v="201"/>
    <n v="106"/>
    <n v="25244700"/>
    <x v="16"/>
    <x v="873"/>
    <s v="Color"/>
    <x v="5"/>
    <s v="English"/>
    <x v="4"/>
    <s v="R"/>
    <x v="1"/>
    <n v="19244700"/>
    <n v="3.2074499999999997"/>
    <s v="90-110 minutes"/>
    <n v="3.2074500000000001"/>
    <n v="-1289919.5"/>
    <n v="-4.8151417500000002E-2"/>
    <x v="0"/>
  </r>
  <r>
    <s v="Escape from Planet Earth"/>
    <x v="265"/>
    <x v="671"/>
    <x v="7"/>
    <n v="3361"/>
    <n v="7"/>
    <n v="0"/>
    <n v="5.9"/>
    <n v="83"/>
    <n v="89"/>
    <n v="57011847"/>
    <x v="33"/>
    <x v="874"/>
    <s v="Color"/>
    <x v="3"/>
    <s v="English"/>
    <x v="1"/>
    <s v="PG"/>
    <x v="1"/>
    <n v="17011847"/>
    <n v="0.42529617499999994"/>
    <s v="&lt;90 minutes"/>
    <n v="0.425296175"/>
    <n v="3892693.5"/>
    <n v="0.11726928571428571"/>
    <x v="2"/>
  </r>
  <r>
    <s v="Escape Plan"/>
    <x v="204"/>
    <x v="9"/>
    <x v="10"/>
    <n v="15708"/>
    <n v="101"/>
    <n v="34000"/>
    <n v="6.7"/>
    <n v="286"/>
    <n v="115"/>
    <n v="25121291"/>
    <x v="21"/>
    <x v="875"/>
    <s v="Color"/>
    <x v="5"/>
    <s v="English"/>
    <x v="1"/>
    <s v="R"/>
    <x v="1"/>
    <n v="-24878709"/>
    <n v="-0.49757417999999998"/>
    <s v="111-130 minutes"/>
    <n v="-0.49757417999999998"/>
    <n v="-1289919.5"/>
    <n v="-4.8151417500000002E-2"/>
    <x v="2"/>
  </r>
  <r>
    <s v="Escobar: Paradise Lost"/>
    <x v="345"/>
    <x v="672"/>
    <x v="36"/>
    <n v="14492"/>
    <n v="30"/>
    <n v="0"/>
    <n v="6.6"/>
    <n v="106"/>
    <n v="120"/>
    <n v="106869"/>
    <x v="32"/>
    <x v="266"/>
    <s v="Color"/>
    <x v="4"/>
    <s v="English"/>
    <x v="8"/>
    <s v="R"/>
    <x v="1"/>
    <n v="-16893131"/>
    <n v="-0.9937135882352941"/>
    <s v="111-130 minutes"/>
    <n v="-0.9937135882352941"/>
    <n v="-74533.5"/>
    <n v="-7.4856785714285719E-3"/>
    <x v="1"/>
  </r>
  <r>
    <s v="Eternal Sunshine of the Spotless Mind"/>
    <x v="152"/>
    <x v="285"/>
    <x v="36"/>
    <n v="19364"/>
    <n v="1000"/>
    <n v="52000"/>
    <n v="8.3000000000000007"/>
    <n v="273"/>
    <n v="108"/>
    <n v="34126138"/>
    <x v="6"/>
    <x v="876"/>
    <s v="Color"/>
    <x v="1"/>
    <s v="English"/>
    <x v="1"/>
    <s v="R"/>
    <x v="1"/>
    <n v="14126138"/>
    <n v="0.70630689999999996"/>
    <s v="90-110 minutes"/>
    <n v="0.70630689999999996"/>
    <n v="-434215.5"/>
    <n v="-0.10115100772200772"/>
    <x v="1"/>
  </r>
  <r>
    <s v="Eulogy"/>
    <x v="155"/>
    <x v="673"/>
    <x v="6"/>
    <n v="14656"/>
    <n v="0"/>
    <n v="376"/>
    <n v="6.7"/>
    <n v="27"/>
    <n v="85"/>
    <n v="70527"/>
    <x v="51"/>
    <x v="877"/>
    <s v="Color"/>
    <x v="2"/>
    <s v="English"/>
    <x v="1"/>
    <s v="R"/>
    <x v="1"/>
    <n v="-6429473"/>
    <n v="-0.98914969230769234"/>
    <s v="&lt;90 minutes"/>
    <n v="-0.98914969230769234"/>
    <n v="1637763"/>
    <n v="0.19178668286445014"/>
    <x v="0"/>
  </r>
  <r>
    <s v="EuroTrip"/>
    <x v="153"/>
    <x v="674"/>
    <x v="10"/>
    <n v="14180"/>
    <n v="17"/>
    <n v="0"/>
    <n v="6.6"/>
    <n v="92"/>
    <n v="93"/>
    <n v="17718223"/>
    <x v="9"/>
    <x v="878"/>
    <s v="Color"/>
    <x v="2"/>
    <s v="English"/>
    <x v="1"/>
    <s v="R"/>
    <x v="1"/>
    <n v="-7281777"/>
    <n v="-0.29127108000000002"/>
    <s v="90-110 minutes"/>
    <n v="-0.29127108000000002"/>
    <n v="1637763"/>
    <n v="0.19178668286445014"/>
    <x v="1"/>
  </r>
  <r>
    <s v="Evan Almighty"/>
    <x v="570"/>
    <x v="119"/>
    <x v="338"/>
    <n v="108016"/>
    <n v="293"/>
    <n v="2000"/>
    <n v="5.4"/>
    <n v="186"/>
    <n v="96"/>
    <n v="100289690"/>
    <x v="35"/>
    <x v="879"/>
    <s v="Color"/>
    <x v="2"/>
    <s v="English"/>
    <x v="1"/>
    <s v="PG"/>
    <x v="1"/>
    <n v="-74710310"/>
    <n v="-0.42691605714285719"/>
    <s v="90-110 minutes"/>
    <n v="-0.42691605714285713"/>
    <n v="1637763"/>
    <n v="0.19178668286445014"/>
    <x v="2"/>
  </r>
  <r>
    <s v="Event Horizon"/>
    <x v="571"/>
    <x v="253"/>
    <x v="214"/>
    <n v="2525"/>
    <n v="545"/>
    <n v="10000"/>
    <n v="6.7"/>
    <n v="172"/>
    <n v="130"/>
    <n v="26616590"/>
    <x v="45"/>
    <x v="880"/>
    <s v="Color"/>
    <x v="0"/>
    <s v="English"/>
    <x v="4"/>
    <s v="R"/>
    <x v="1"/>
    <n v="-33383410"/>
    <n v="-0.55639016666666663"/>
    <s v="111-130 minutes"/>
    <n v="-0.55639016666666663"/>
    <n v="16235088"/>
    <n v="1.1909079499999999"/>
    <x v="2"/>
  </r>
  <r>
    <s v="Ever After: A Cinderella Story"/>
    <x v="358"/>
    <x v="205"/>
    <x v="1"/>
    <n v="2747"/>
    <n v="72"/>
    <n v="0"/>
    <n v="7"/>
    <n v="92"/>
    <n v="121"/>
    <n v="65703412"/>
    <x v="43"/>
    <x v="881"/>
    <s v="Color"/>
    <x v="2"/>
    <s v="English"/>
    <x v="1"/>
    <s v="PG-13"/>
    <x v="1"/>
    <n v="39703412"/>
    <n v="1.5270543076923078"/>
    <s v="111-130 minutes"/>
    <n v="1.5270543076923078"/>
    <n v="1637763"/>
    <n v="0.19178668286445014"/>
    <x v="1"/>
  </r>
  <r>
    <s v="Everest"/>
    <x v="408"/>
    <x v="15"/>
    <x v="34"/>
    <n v="2131"/>
    <n v="175"/>
    <n v="40000"/>
    <n v="7.1"/>
    <n v="361"/>
    <n v="121"/>
    <n v="43247140"/>
    <x v="27"/>
    <x v="882"/>
    <s v="Color"/>
    <x v="3"/>
    <s v="English"/>
    <x v="4"/>
    <s v="PG-13"/>
    <x v="1"/>
    <n v="-11752860"/>
    <n v="-0.21368836363636368"/>
    <s v="111-130 minutes"/>
    <n v="-0.21368836363636365"/>
    <n v="3892693.5"/>
    <n v="0.11726928571428571"/>
    <x v="2"/>
  </r>
  <r>
    <s v="Everybody's Fine"/>
    <x v="10"/>
    <x v="675"/>
    <x v="9"/>
    <n v="23409"/>
    <n v="52"/>
    <n v="10000"/>
    <n v="7.2"/>
    <n v="160"/>
    <n v="99"/>
    <n v="8855646"/>
    <x v="130"/>
    <x v="883"/>
    <s v="Color"/>
    <x v="3"/>
    <s v="English"/>
    <x v="1"/>
    <s v="PG-13"/>
    <x v="1"/>
    <n v="-12144354"/>
    <n v="-0.57830257142857144"/>
    <s v="90-110 minutes"/>
    <n v="-0.57830257142857144"/>
    <n v="3892693.5"/>
    <n v="0.11726928571428571"/>
    <x v="1"/>
  </r>
  <r>
    <s v="Everyone Says I Love You"/>
    <x v="363"/>
    <x v="209"/>
    <x v="1"/>
    <n v="1614"/>
    <n v="11000"/>
    <n v="0"/>
    <n v="6.8"/>
    <n v="69"/>
    <n v="101"/>
    <n v="9714482"/>
    <x v="6"/>
    <x v="884"/>
    <s v="Color"/>
    <x v="2"/>
    <s v="English"/>
    <x v="1"/>
    <s v="R"/>
    <x v="1"/>
    <n v="-10285518"/>
    <n v="-0.51427590000000001"/>
    <s v="90-110 minutes"/>
    <n v="-0.51427590000000001"/>
    <n v="1637763"/>
    <n v="0.19178668286445014"/>
    <x v="1"/>
  </r>
  <r>
    <s v="Everything Must Go"/>
    <x v="85"/>
    <x v="676"/>
    <x v="52"/>
    <n v="10517"/>
    <n v="7"/>
    <n v="0"/>
    <n v="6.4"/>
    <n v="155"/>
    <n v="97"/>
    <n v="2711210"/>
    <x v="40"/>
    <x v="885"/>
    <s v="Color"/>
    <x v="2"/>
    <s v="English"/>
    <x v="1"/>
    <s v="R"/>
    <x v="1"/>
    <n v="-2288790"/>
    <n v="-0.457758"/>
    <s v="90-110 minutes"/>
    <n v="-0.457758"/>
    <n v="1637763"/>
    <n v="0.19178668286445014"/>
    <x v="0"/>
  </r>
  <r>
    <s v="Eve's Bayou"/>
    <x v="572"/>
    <x v="329"/>
    <x v="3"/>
    <n v="3843"/>
    <n v="148"/>
    <n v="599"/>
    <n v="7.3"/>
    <n v="31"/>
    <n v="109"/>
    <n v="14821531"/>
    <x v="16"/>
    <x v="886"/>
    <s v="Color"/>
    <x v="1"/>
    <s v="English"/>
    <x v="1"/>
    <s v="R"/>
    <x v="1"/>
    <n v="8821531"/>
    <n v="1.4702551666666666"/>
    <s v="90-110 minutes"/>
    <n v="1.4702551666666666"/>
    <n v="-434215.5"/>
    <n v="-0.10115100772200772"/>
    <x v="0"/>
  </r>
  <r>
    <s v="Evil Dead"/>
    <x v="573"/>
    <x v="677"/>
    <x v="339"/>
    <n v="673"/>
    <n v="201"/>
    <n v="70000"/>
    <n v="6.5"/>
    <n v="543"/>
    <n v="96"/>
    <n v="54239856"/>
    <x v="32"/>
    <x v="887"/>
    <s v="Color"/>
    <x v="0"/>
    <s v="English"/>
    <x v="1"/>
    <s v="R"/>
    <x v="1"/>
    <n v="37239856"/>
    <n v="2.1905797647058822"/>
    <s v="90-110 minutes"/>
    <n v="2.1905797647058822"/>
    <n v="16235088"/>
    <n v="1.1909079499999999"/>
    <x v="1"/>
  </r>
  <r>
    <s v="Evil Dead II"/>
    <x v="574"/>
    <x v="98"/>
    <x v="340"/>
    <n v="1347"/>
    <n v="0"/>
    <n v="0"/>
    <n v="7.8"/>
    <n v="252"/>
    <n v="37"/>
    <n v="5923044"/>
    <x v="194"/>
    <x v="888"/>
    <s v="Color"/>
    <x v="2"/>
    <s v="English"/>
    <x v="1"/>
    <s v="X"/>
    <x v="1"/>
    <n v="2323044"/>
    <n v="0.64528999999999992"/>
    <s v="&lt;90 minutes"/>
    <n v="0.64529000000000003"/>
    <n v="1637763"/>
    <n v="0.19178668286445014"/>
    <x v="0"/>
  </r>
  <r>
    <s v="Evita"/>
    <x v="575"/>
    <x v="203"/>
    <x v="341"/>
    <n v="164"/>
    <n v="317"/>
    <n v="0"/>
    <n v="6.3"/>
    <n v="76"/>
    <n v="135"/>
    <n v="49994804"/>
    <x v="27"/>
    <x v="889"/>
    <s v="Color"/>
    <x v="6"/>
    <s v="English"/>
    <x v="1"/>
    <s v="PG"/>
    <x v="1"/>
    <n v="-5005196"/>
    <n v="-9.1003563636363638E-2"/>
    <s v="131-150 minutes"/>
    <n v="-9.1003563636363638E-2"/>
    <n v="-1289919.5"/>
    <n v="-4.8151417500000002E-2"/>
    <x v="2"/>
  </r>
  <r>
    <s v="Ex Machina"/>
    <x v="576"/>
    <x v="678"/>
    <x v="94"/>
    <n v="430"/>
    <n v="232"/>
    <n v="109000"/>
    <n v="7.7"/>
    <n v="489"/>
    <n v="108"/>
    <n v="25440971"/>
    <x v="22"/>
    <x v="890"/>
    <s v="Black and White"/>
    <x v="1"/>
    <s v="English"/>
    <x v="4"/>
    <s v="R"/>
    <x v="1"/>
    <n v="10440971"/>
    <n v="0.69606473333333341"/>
    <s v="90-110 minutes"/>
    <n v="0.6960647333333333"/>
    <n v="-434215.5"/>
    <n v="-0.10115100772200772"/>
    <x v="1"/>
  </r>
  <r>
    <s v="Excessive Force"/>
    <x v="577"/>
    <x v="679"/>
    <x v="67"/>
    <n v="1139"/>
    <n v="29"/>
    <n v="107"/>
    <n v="5.0999999999999996"/>
    <n v="19"/>
    <n v="87"/>
    <n v="1200000"/>
    <x v="38"/>
    <x v="891"/>
    <s v="Color"/>
    <x v="5"/>
    <s v="English"/>
    <x v="1"/>
    <s v="R"/>
    <x v="1"/>
    <n v="-1800000"/>
    <n v="-0.6"/>
    <s v="&lt;90 minutes"/>
    <n v="-0.6"/>
    <n v="-1289919.5"/>
    <n v="-4.8151417500000002E-2"/>
    <x v="0"/>
  </r>
  <r>
    <s v="Executive Decision"/>
    <x v="20"/>
    <x v="680"/>
    <x v="1"/>
    <n v="2916"/>
    <n v="53"/>
    <n v="0"/>
    <n v="6.4"/>
    <n v="60"/>
    <n v="133"/>
    <n v="68750000"/>
    <x v="27"/>
    <x v="892"/>
    <s v="Color"/>
    <x v="5"/>
    <s v="English"/>
    <x v="1"/>
    <s v="R"/>
    <x v="1"/>
    <n v="13750000"/>
    <n v="0.25"/>
    <s v="131-150 minutes"/>
    <n v="0.25"/>
    <n v="-1289919.5"/>
    <n v="-4.8151417500000002E-2"/>
    <x v="2"/>
  </r>
  <r>
    <s v="Exiled"/>
    <x v="578"/>
    <x v="681"/>
    <x v="342"/>
    <n v="398"/>
    <n v="143"/>
    <n v="528"/>
    <n v="7.3"/>
    <n v="98"/>
    <n v="110"/>
    <n v="49413"/>
    <x v="19"/>
    <x v="893"/>
    <s v="Color"/>
    <x v="5"/>
    <s v="Cantonese"/>
    <x v="5"/>
    <s v="R"/>
    <x v="0"/>
    <n v="-34950587"/>
    <n v="-0.99858820000000004"/>
    <s v="90-110 minutes"/>
    <n v="-0.99858820000000004"/>
    <n v="-1289919.5"/>
    <n v="-4.8151417500000002E-2"/>
    <x v="1"/>
  </r>
  <r>
    <s v="eXistenZ"/>
    <x v="197"/>
    <x v="66"/>
    <x v="1"/>
    <n v="2990"/>
    <n v="0"/>
    <n v="6000"/>
    <n v="6.8"/>
    <n v="196"/>
    <n v="115"/>
    <n v="2840417"/>
    <x v="98"/>
    <x v="894"/>
    <s v="Color"/>
    <x v="0"/>
    <s v="English"/>
    <x v="14"/>
    <s v="R"/>
    <x v="1"/>
    <n v="-28159583"/>
    <n v="-0.90837364516129027"/>
    <s v="111-130 minutes"/>
    <n v="-0.90837364516129038"/>
    <n v="16235088"/>
    <n v="1.1909079499999999"/>
    <x v="1"/>
  </r>
  <r>
    <s v="Exit Wounds"/>
    <x v="579"/>
    <x v="513"/>
    <x v="3"/>
    <n v="5942"/>
    <n v="43"/>
    <n v="742"/>
    <n v="5.5"/>
    <n v="107"/>
    <n v="101"/>
    <n v="51758599"/>
    <x v="106"/>
    <x v="189"/>
    <s v="Color"/>
    <x v="5"/>
    <s v="English"/>
    <x v="1"/>
    <s v="R"/>
    <x v="1"/>
    <n v="18758599"/>
    <n v="0.56844239393939389"/>
    <s v="90-110 minutes"/>
    <n v="0.56844239393939389"/>
    <n v="-1289919.5"/>
    <n v="-4.8151417500000002E-2"/>
    <x v="1"/>
  </r>
  <r>
    <s v="Exodus: Gods and Kings"/>
    <x v="36"/>
    <x v="71"/>
    <x v="2"/>
    <n v="26490"/>
    <n v="0"/>
    <n v="51000"/>
    <n v="6.1"/>
    <n v="314"/>
    <n v="150"/>
    <n v="65007045"/>
    <x v="101"/>
    <x v="895"/>
    <s v="Color"/>
    <x v="5"/>
    <s v="English"/>
    <x v="4"/>
    <s v="PG-13"/>
    <x v="1"/>
    <n v="-74992955"/>
    <n v="-0.53566396428571428"/>
    <s v="131-150 minutes"/>
    <n v="-0.53566396428571428"/>
    <n v="-1289919.5"/>
    <n v="-4.8151417500000002E-2"/>
    <x v="2"/>
  </r>
  <r>
    <s v="Exorcist: The Beginning"/>
    <x v="580"/>
    <x v="5"/>
    <x v="343"/>
    <n v="1970"/>
    <n v="212"/>
    <n v="893"/>
    <n v="5.0999999999999996"/>
    <n v="167"/>
    <n v="125"/>
    <n v="41814863"/>
    <x v="21"/>
    <x v="896"/>
    <s v="Color"/>
    <x v="0"/>
    <s v="English"/>
    <x v="1"/>
    <s v="R"/>
    <x v="1"/>
    <n v="-8185137"/>
    <n v="-0.16370273999999996"/>
    <s v="111-130 minutes"/>
    <n v="-0.16370274000000001"/>
    <n v="16235088"/>
    <n v="1.1909079499999999"/>
    <x v="2"/>
  </r>
  <r>
    <s v="Exotica"/>
    <x v="507"/>
    <x v="467"/>
    <x v="344"/>
    <n v="2990"/>
    <n v="460"/>
    <n v="619"/>
    <n v="7.2"/>
    <n v="53"/>
    <n v="103"/>
    <n v="5132222"/>
    <x v="86"/>
    <x v="897"/>
    <s v="Color"/>
    <x v="1"/>
    <s v="English"/>
    <x v="14"/>
    <s v="R"/>
    <x v="1"/>
    <n v="3132222"/>
    <n v="1.5661109999999998"/>
    <s v="90-110 minutes"/>
    <n v="1.566111"/>
    <n v="-434215.5"/>
    <n v="-0.10115100772200772"/>
    <x v="0"/>
  </r>
  <r>
    <s v="Extract"/>
    <x v="231"/>
    <x v="290"/>
    <x v="145"/>
    <n v="41867"/>
    <n v="406"/>
    <n v="0"/>
    <n v="6.2"/>
    <n v="192"/>
    <n v="92"/>
    <n v="10814185"/>
    <x v="4"/>
    <x v="898"/>
    <s v="Color"/>
    <x v="2"/>
    <s v="English"/>
    <x v="1"/>
    <s v="R"/>
    <x v="1"/>
    <n v="2814185"/>
    <n v="0.35177312500000002"/>
    <s v="90-110 minutes"/>
    <n v="0.35177312500000002"/>
    <n v="1637763"/>
    <n v="0.19178668286445014"/>
    <x v="0"/>
  </r>
  <r>
    <s v="Extraordinary Measures"/>
    <x v="44"/>
    <x v="682"/>
    <x v="6"/>
    <n v="17560"/>
    <n v="12"/>
    <n v="0"/>
    <n v="6.5"/>
    <n v="126"/>
    <n v="106"/>
    <n v="11854694"/>
    <x v="98"/>
    <x v="899"/>
    <s v="Color"/>
    <x v="1"/>
    <s v="English"/>
    <x v="1"/>
    <s v="PG"/>
    <x v="1"/>
    <n v="-19145306"/>
    <n v="-0.61759051612903226"/>
    <s v="90-110 minutes"/>
    <n v="-0.61759051612903226"/>
    <n v="-434215.5"/>
    <n v="-0.10115100772200772"/>
    <x v="1"/>
  </r>
  <r>
    <s v="Extreme Measures"/>
    <x v="231"/>
    <x v="456"/>
    <x v="145"/>
    <n v="24547"/>
    <n v="150"/>
    <n v="352"/>
    <n v="6.1"/>
    <n v="47"/>
    <n v="118"/>
    <n v="17305211"/>
    <x v="89"/>
    <x v="900"/>
    <s v="Color"/>
    <x v="4"/>
    <s v="English"/>
    <x v="1"/>
    <s v="R"/>
    <x v="1"/>
    <n v="-20694789"/>
    <n v="-0.54459971052631584"/>
    <s v="111-130 minutes"/>
    <n v="-0.54459971052631584"/>
    <n v="-74533.5"/>
    <n v="-7.4856785714285719E-3"/>
    <x v="1"/>
  </r>
  <r>
    <s v="Extreme Ops"/>
    <x v="116"/>
    <x v="683"/>
    <x v="7"/>
    <n v="4123"/>
    <n v="18"/>
    <n v="158"/>
    <n v="4.5"/>
    <n v="53"/>
    <n v="93"/>
    <n v="4835968"/>
    <x v="33"/>
    <x v="901"/>
    <s v="Color"/>
    <x v="5"/>
    <s v="English"/>
    <x v="4"/>
    <s v="PG-13"/>
    <x v="1"/>
    <n v="-35164032"/>
    <n v="-0.87910080000000002"/>
    <s v="90-110 minutes"/>
    <n v="-0.87910080000000002"/>
    <n v="-1289919.5"/>
    <n v="-4.8151417500000002E-2"/>
    <x v="2"/>
  </r>
  <r>
    <s v="Extremely Loud &amp; Incredibly Close"/>
    <x v="76"/>
    <x v="323"/>
    <x v="47"/>
    <n v="15595"/>
    <n v="335"/>
    <n v="39000"/>
    <n v="6.9"/>
    <n v="283"/>
    <n v="129"/>
    <n v="31836745"/>
    <x v="33"/>
    <x v="902"/>
    <s v="Color"/>
    <x v="3"/>
    <s v="English"/>
    <x v="1"/>
    <s v="PG-13"/>
    <x v="1"/>
    <n v="-8163255"/>
    <n v="-0.20408137500000001"/>
    <s v="111-130 minutes"/>
    <n v="-0.20408137500000001"/>
    <n v="3892693.5"/>
    <n v="0.11726928571428571"/>
    <x v="2"/>
  </r>
  <r>
    <s v="Eye for an Eye"/>
    <x v="240"/>
    <x v="684"/>
    <x v="1"/>
    <n v="3174"/>
    <n v="154"/>
    <n v="613"/>
    <n v="6.1"/>
    <n v="31"/>
    <n v="101"/>
    <n v="53146000"/>
    <x v="6"/>
    <x v="903"/>
    <s v="Color"/>
    <x v="4"/>
    <s v="English"/>
    <x v="1"/>
    <s v="R"/>
    <x v="1"/>
    <n v="33146000"/>
    <n v="1.6573000000000002"/>
    <s v="90-110 minutes"/>
    <n v="1.6573"/>
    <n v="-74533.5"/>
    <n v="-7.4856785714285719E-3"/>
    <x v="1"/>
  </r>
  <r>
    <s v="Eye of the Beholder"/>
    <x v="581"/>
    <x v="685"/>
    <x v="345"/>
    <n v="1069"/>
    <n v="11"/>
    <n v="327"/>
    <n v="4.9000000000000004"/>
    <n v="88"/>
    <n v="109"/>
    <n v="16459004"/>
    <x v="22"/>
    <x v="296"/>
    <s v="Color"/>
    <x v="1"/>
    <s v="English"/>
    <x v="14"/>
    <s v="R"/>
    <x v="1"/>
    <n v="1459004"/>
    <n v="9.7266933333333361E-2"/>
    <s v="90-110 minutes"/>
    <n v="9.7266933333333333E-2"/>
    <n v="-434215.5"/>
    <n v="-0.10115100772200772"/>
    <x v="1"/>
  </r>
  <r>
    <s v="Eye of the Dolphin"/>
    <x v="364"/>
    <x v="686"/>
    <x v="223"/>
    <n v="1491"/>
    <n v="0"/>
    <n v="140"/>
    <n v="5.7"/>
    <n v="18"/>
    <n v="100"/>
    <n v="71904"/>
    <x v="18"/>
    <x v="904"/>
    <s v="Color"/>
    <x v="2"/>
    <s v="English"/>
    <x v="1"/>
    <s v="PG-13"/>
    <x v="1"/>
    <n v="-2428096"/>
    <n v="-0.97123840000000006"/>
    <s v="90-110 minutes"/>
    <n v="-0.97123839999999995"/>
    <n v="1637763"/>
    <n v="0.19178668286445014"/>
    <x v="0"/>
  </r>
  <r>
    <s v="Eyes Wide Shut"/>
    <x v="67"/>
    <x v="19"/>
    <x v="22"/>
    <n v="11424"/>
    <n v="0"/>
    <n v="10000"/>
    <n v="7.3"/>
    <n v="280"/>
    <n v="159"/>
    <n v="55637680"/>
    <x v="29"/>
    <x v="905"/>
    <s v="Color"/>
    <x v="1"/>
    <s v="English"/>
    <x v="4"/>
    <s v="R"/>
    <x v="1"/>
    <n v="-9362320"/>
    <n v="-0.14403569230769231"/>
    <s v="&gt;150 minutes"/>
    <n v="-0.14403569230769231"/>
    <n v="-434215.5"/>
    <n v="-0.10115100772200772"/>
    <x v="2"/>
  </r>
  <r>
    <s v="Face/Off"/>
    <x v="55"/>
    <x v="391"/>
    <x v="20"/>
    <n v="17087"/>
    <n v="610"/>
    <n v="11000"/>
    <n v="7.3"/>
    <n v="155"/>
    <n v="138"/>
    <n v="112225777"/>
    <x v="112"/>
    <x v="906"/>
    <s v="Color"/>
    <x v="5"/>
    <s v="English"/>
    <x v="1"/>
    <s v="R"/>
    <x v="1"/>
    <n v="32225777"/>
    <n v="0.40282221250000005"/>
    <s v="131-150 minutes"/>
    <n v="0.4028222125"/>
    <n v="-1289919.5"/>
    <n v="-4.8151417500000002E-2"/>
    <x v="2"/>
  </r>
  <r>
    <s v="Facing the Giants"/>
    <x v="582"/>
    <x v="511"/>
    <x v="346"/>
    <n v="916"/>
    <n v="589"/>
    <n v="0"/>
    <n v="6.7"/>
    <n v="31"/>
    <n v="111"/>
    <n v="10174663"/>
    <x v="92"/>
    <x v="907"/>
    <s v="Color"/>
    <x v="1"/>
    <s v="English"/>
    <x v="1"/>
    <s v="PG"/>
    <x v="1"/>
    <n v="10074663"/>
    <n v="100.74663"/>
    <s v="111-130 minutes"/>
    <n v="100.74663"/>
    <n v="-434215.5"/>
    <n v="-0.10115100772200772"/>
    <x v="0"/>
  </r>
  <r>
    <s v="Factory Girl"/>
    <x v="57"/>
    <x v="429"/>
    <x v="32"/>
    <n v="6526"/>
    <n v="60"/>
    <n v="3000"/>
    <n v="6.4"/>
    <n v="117"/>
    <n v="99"/>
    <n v="1654367"/>
    <x v="46"/>
    <x v="908"/>
    <s v="Color"/>
    <x v="6"/>
    <s v="English"/>
    <x v="1"/>
    <s v="R"/>
    <x v="1"/>
    <n v="-5345633"/>
    <n v="-0.76366185714285717"/>
    <s v="90-110 minutes"/>
    <n v="-0.76366185714285717"/>
    <n v="-1289919.5"/>
    <n v="-4.8151417500000002E-2"/>
    <x v="0"/>
  </r>
  <r>
    <s v="Fahrenheit 9/11"/>
    <x v="583"/>
    <x v="369"/>
    <x v="177"/>
    <n v="1448"/>
    <n v="909"/>
    <n v="0"/>
    <n v="7.5"/>
    <n v="288"/>
    <n v="122"/>
    <n v="119078393"/>
    <x v="16"/>
    <x v="909"/>
    <s v="Color"/>
    <x v="8"/>
    <s v="English"/>
    <x v="1"/>
    <s v="R"/>
    <x v="1"/>
    <n v="113078393"/>
    <n v="18.846398833333332"/>
    <s v="111-130 minutes"/>
    <n v="18.846398833333332"/>
    <m/>
    <m/>
    <x v="0"/>
  </r>
  <r>
    <s v="Failure to Launch"/>
    <x v="148"/>
    <x v="687"/>
    <x v="36"/>
    <n v="37967"/>
    <n v="9"/>
    <n v="2000"/>
    <n v="5.6"/>
    <n v="143"/>
    <n v="95"/>
    <n v="88658172"/>
    <x v="21"/>
    <x v="910"/>
    <s v="Color"/>
    <x v="2"/>
    <s v="English"/>
    <x v="1"/>
    <s v="PG-13"/>
    <x v="1"/>
    <n v="38658172"/>
    <n v="0.77316344000000004"/>
    <s v="90-110 minutes"/>
    <n v="0.77316344000000004"/>
    <n v="1637763"/>
    <n v="0.19178668286445014"/>
    <x v="2"/>
  </r>
  <r>
    <s v="Fair Game"/>
    <x v="25"/>
    <x v="650"/>
    <x v="18"/>
    <n v="10191"/>
    <n v="218"/>
    <n v="9000"/>
    <n v="6.8"/>
    <n v="214"/>
    <n v="108"/>
    <n v="9528092"/>
    <x v="5"/>
    <x v="911"/>
    <s v="Color"/>
    <x v="6"/>
    <s v="English"/>
    <x v="1"/>
    <s v="PG-13"/>
    <x v="1"/>
    <n v="-12471908"/>
    <n v="-0.56690490909090907"/>
    <s v="90-110 minutes"/>
    <n v="-0.56690490909090907"/>
    <n v="-1289919.5"/>
    <n v="-4.8151417500000002E-2"/>
    <x v="1"/>
  </r>
  <r>
    <s v="Faithful"/>
    <x v="520"/>
    <x v="688"/>
    <x v="309"/>
    <n v="1679"/>
    <n v="150"/>
    <n v="69"/>
    <n v="5.9"/>
    <n v="21"/>
    <n v="91"/>
    <n v="2104000"/>
    <x v="20"/>
    <x v="912"/>
    <s v="Color"/>
    <x v="2"/>
    <s v="English"/>
    <x v="1"/>
    <s v="R"/>
    <x v="1"/>
    <n v="-10896000"/>
    <n v="-0.83815384615384614"/>
    <s v="90-110 minutes"/>
    <n v="-0.83815384615384614"/>
    <n v="1637763"/>
    <n v="0.19178668286445014"/>
    <x v="0"/>
  </r>
  <r>
    <s v="Falcon Rising"/>
    <x v="579"/>
    <x v="689"/>
    <x v="3"/>
    <n v="3089"/>
    <n v="249"/>
    <n v="0"/>
    <n v="5.8"/>
    <n v="29"/>
    <n v="103"/>
    <n v="8691"/>
    <x v="55"/>
    <x v="913"/>
    <s v="Color"/>
    <x v="5"/>
    <s v="English"/>
    <x v="1"/>
    <s v="R"/>
    <x v="1"/>
    <n v="-4491309"/>
    <n v="-0.99806866666666672"/>
    <s v="90-110 minutes"/>
    <n v="-0.99806866666666672"/>
    <n v="-1289919.5"/>
    <n v="-4.8151417500000002E-2"/>
    <x v="0"/>
  </r>
  <r>
    <s v="Fame"/>
    <x v="584"/>
    <x v="690"/>
    <x v="347"/>
    <n v="5734"/>
    <n v="64"/>
    <n v="0"/>
    <n v="5"/>
    <n v="134"/>
    <n v="123"/>
    <n v="22452209"/>
    <x v="7"/>
    <x v="914"/>
    <s v="Color"/>
    <x v="2"/>
    <s v="English"/>
    <x v="1"/>
    <s v="PG"/>
    <x v="1"/>
    <n v="4452209"/>
    <n v="0.24734494444444444"/>
    <s v="111-130 minutes"/>
    <n v="0.24734494444444444"/>
    <n v="1637763"/>
    <n v="0.19178668286445014"/>
    <x v="1"/>
  </r>
  <r>
    <s v="Fantasia"/>
    <x v="585"/>
    <x v="691"/>
    <x v="348"/>
    <n v="16"/>
    <n v="11"/>
    <n v="3000"/>
    <n v="7.8"/>
    <n v="99"/>
    <n v="120"/>
    <n v="76400000"/>
    <x v="195"/>
    <x v="915"/>
    <s v="Color"/>
    <x v="10"/>
    <s v="English"/>
    <x v="1"/>
    <s v="G"/>
    <x v="1"/>
    <n v="74120000"/>
    <n v="32.508771929824562"/>
    <s v="111-130 minutes"/>
    <n v="32.508771929824562"/>
    <m/>
    <m/>
    <x v="0"/>
  </r>
  <r>
    <s v="Fantasia 2000"/>
    <x v="586"/>
    <x v="691"/>
    <x v="349"/>
    <n v="814"/>
    <n v="11"/>
    <n v="607"/>
    <n v="7.3"/>
    <n v="129"/>
    <n v="74"/>
    <n v="60507228"/>
    <x v="112"/>
    <x v="916"/>
    <s v="Color"/>
    <x v="10"/>
    <s v="English"/>
    <x v="1"/>
    <s v="G"/>
    <x v="1"/>
    <n v="-19492772"/>
    <n v="-0.24365965000000001"/>
    <s v="&lt;90 minutes"/>
    <n v="-0.24365965000000001"/>
    <m/>
    <m/>
    <x v="2"/>
  </r>
  <r>
    <s v="Fantastic 4: Rise of the Silver Surfer"/>
    <x v="370"/>
    <x v="273"/>
    <x v="6"/>
    <n v="15302"/>
    <n v="167"/>
    <n v="0"/>
    <n v="5.6"/>
    <n v="262"/>
    <n v="92"/>
    <n v="131920333"/>
    <x v="66"/>
    <x v="917"/>
    <s v="Color"/>
    <x v="5"/>
    <s v="English"/>
    <x v="1"/>
    <s v="PG"/>
    <x v="1"/>
    <n v="1920333"/>
    <n v="1.4771792307692211E-2"/>
    <s v="90-110 minutes"/>
    <n v="1.4771792307692308E-2"/>
    <n v="-1289919.5"/>
    <n v="-4.8151417500000002E-2"/>
    <x v="2"/>
  </r>
  <r>
    <s v="Fantastic Four"/>
    <x v="430"/>
    <x v="470"/>
    <x v="263"/>
    <n v="1261"/>
    <n v="128"/>
    <n v="41000"/>
    <n v="4.3"/>
    <n v="369"/>
    <n v="100"/>
    <n v="56114221"/>
    <x v="44"/>
    <x v="918"/>
    <s v="Color"/>
    <x v="5"/>
    <s v="English"/>
    <x v="1"/>
    <s v="PG-13"/>
    <x v="1"/>
    <n v="-63885779"/>
    <n v="-0.53238149166666671"/>
    <s v="90-110 minutes"/>
    <n v="-0.53238149166666671"/>
    <n v="-1289919.5"/>
    <n v="-4.8151417500000002E-2"/>
    <x v="2"/>
  </r>
  <r>
    <s v="Fantastic Mr. Fox"/>
    <x v="365"/>
    <x v="365"/>
    <x v="10"/>
    <n v="24770"/>
    <n v="0"/>
    <n v="15000"/>
    <n v="7.8"/>
    <n v="335"/>
    <n v="87"/>
    <n v="20999103"/>
    <x v="33"/>
    <x v="919"/>
    <s v="Color"/>
    <x v="3"/>
    <s v="English"/>
    <x v="1"/>
    <s v="PG"/>
    <x v="1"/>
    <n v="-19000897"/>
    <n v="-0.47502242500000003"/>
    <s v="&lt;90 minutes"/>
    <n v="-0.47502242500000003"/>
    <n v="3892693.5"/>
    <n v="0.11726928571428571"/>
    <x v="2"/>
  </r>
  <r>
    <s v="Far from Heaven"/>
    <x v="530"/>
    <x v="692"/>
    <x v="3"/>
    <n v="2447"/>
    <n v="162"/>
    <n v="0"/>
    <n v="7.4"/>
    <n v="181"/>
    <n v="107"/>
    <n v="15854988"/>
    <x v="185"/>
    <x v="920"/>
    <s v="Color"/>
    <x v="1"/>
    <s v="English"/>
    <x v="1"/>
    <s v="PG-13"/>
    <x v="1"/>
    <n v="2354988"/>
    <n v="0.17444355555555546"/>
    <s v="90-110 minutes"/>
    <n v="0.17444355555555555"/>
    <n v="-434215.5"/>
    <n v="-0.10115100772200772"/>
    <x v="1"/>
  </r>
  <r>
    <s v="Fascination"/>
    <x v="433"/>
    <x v="693"/>
    <x v="265"/>
    <n v="1789"/>
    <n v="34"/>
    <n v="40"/>
    <n v="3.3"/>
    <n v="13"/>
    <n v="103"/>
    <n v="16066"/>
    <x v="40"/>
    <x v="921"/>
    <s v="Color"/>
    <x v="9"/>
    <s v="English"/>
    <x v="2"/>
    <s v="R"/>
    <x v="1"/>
    <n v="-4983934"/>
    <n v="-0.99678679999999997"/>
    <s v="90-110 minutes"/>
    <n v="-0.99678679999999997"/>
    <m/>
    <m/>
    <x v="0"/>
  </r>
  <r>
    <s v="Fast Five"/>
    <x v="14"/>
    <x v="304"/>
    <x v="2"/>
    <n v="55345"/>
    <n v="681"/>
    <n v="54000"/>
    <n v="7.3"/>
    <n v="342"/>
    <n v="132"/>
    <n v="209805005"/>
    <x v="116"/>
    <x v="922"/>
    <s v="Color"/>
    <x v="5"/>
    <s v="English"/>
    <x v="1"/>
    <s v="PG-13"/>
    <x v="1"/>
    <n v="84805005"/>
    <n v="0.67844003999999991"/>
    <s v="131-150 minutes"/>
    <n v="0.67844004000000002"/>
    <n v="-1289919.5"/>
    <n v="-4.8151417500000002E-2"/>
    <x v="2"/>
  </r>
  <r>
    <s v="Faster"/>
    <x v="260"/>
    <x v="694"/>
    <x v="20"/>
    <n v="14699"/>
    <n v="88"/>
    <n v="12000"/>
    <n v="6.5"/>
    <n v="196"/>
    <n v="98"/>
    <n v="23225911"/>
    <x v="184"/>
    <x v="923"/>
    <s v="Color"/>
    <x v="5"/>
    <s v="English"/>
    <x v="1"/>
    <s v="R"/>
    <x v="1"/>
    <n v="-774089"/>
    <n v="-3.2253708333333297E-2"/>
    <s v="90-110 minutes"/>
    <n v="-3.2253708333333332E-2"/>
    <n v="-1289919.5"/>
    <n v="-4.8151417500000002E-2"/>
    <x v="1"/>
  </r>
  <r>
    <s v="Fat Albert"/>
    <x v="587"/>
    <x v="695"/>
    <x v="1"/>
    <n v="4604"/>
    <n v="38"/>
    <n v="531"/>
    <n v="4.3"/>
    <n v="59"/>
    <n v="93"/>
    <n v="48114556"/>
    <x v="43"/>
    <x v="924"/>
    <s v="Color"/>
    <x v="2"/>
    <s v="English"/>
    <x v="1"/>
    <s v="PG"/>
    <x v="1"/>
    <n v="22114556"/>
    <n v="0.85055984615384617"/>
    <s v="90-110 minutes"/>
    <n v="0.85055984615384617"/>
    <n v="1637763"/>
    <n v="0.19178668286445014"/>
    <x v="1"/>
  </r>
  <r>
    <s v="Fatal Attraction"/>
    <x v="588"/>
    <x v="58"/>
    <x v="146"/>
    <n v="1639"/>
    <n v="213"/>
    <n v="3000"/>
    <n v="6.9"/>
    <n v="94"/>
    <n v="119"/>
    <n v="156645693"/>
    <x v="56"/>
    <x v="669"/>
    <s v="Color"/>
    <x v="1"/>
    <s v="English"/>
    <x v="1"/>
    <s v="R"/>
    <x v="1"/>
    <n v="142645693"/>
    <n v="10.188978071428572"/>
    <s v="111-130 minutes"/>
    <n v="10.188978071428572"/>
    <n v="-434215.5"/>
    <n v="-0.10115100772200772"/>
    <x v="1"/>
  </r>
  <r>
    <s v="Fateless"/>
    <x v="589"/>
    <x v="696"/>
    <x v="350"/>
    <n v="11"/>
    <n v="45"/>
    <n v="607"/>
    <n v="7.1"/>
    <n v="73"/>
    <n v="134"/>
    <n v="195888"/>
    <x v="196"/>
    <x v="925"/>
    <s v="Color"/>
    <x v="1"/>
    <s v="Hungarian"/>
    <x v="30"/>
    <s v="R"/>
    <x v="0"/>
    <n v="-2499804112"/>
    <n v="-0.99992164480000001"/>
    <s v="131-150 minutes"/>
    <n v="-0.99992164480000001"/>
    <n v="-434215.5"/>
    <n v="-0.10115100772200772"/>
    <x v="2"/>
  </r>
  <r>
    <s v="Fear and Loathing in Las Vegas"/>
    <x v="86"/>
    <x v="375"/>
    <x v="53"/>
    <n v="43105"/>
    <n v="0"/>
    <n v="15000"/>
    <n v="7.7"/>
    <n v="156"/>
    <n v="118"/>
    <n v="10562387"/>
    <x v="74"/>
    <x v="926"/>
    <s v="Color"/>
    <x v="3"/>
    <s v="English"/>
    <x v="1"/>
    <s v="R"/>
    <x v="1"/>
    <n v="-7937613"/>
    <n v="-0.42906016216216214"/>
    <s v="111-130 minutes"/>
    <n v="-0.42906016216216214"/>
    <n v="3892693.5"/>
    <n v="0.11726928571428571"/>
    <x v="1"/>
  </r>
  <r>
    <s v="Feardotcom"/>
    <x v="590"/>
    <x v="697"/>
    <x v="3"/>
    <n v="4262"/>
    <n v="37"/>
    <n v="612"/>
    <n v="3.3"/>
    <n v="104"/>
    <n v="101"/>
    <n v="13208023"/>
    <x v="10"/>
    <x v="927"/>
    <s v="Color"/>
    <x v="4"/>
    <s v="English"/>
    <x v="4"/>
    <s v="R"/>
    <x v="1"/>
    <n v="-28791977"/>
    <n v="-0.68552326190476198"/>
    <s v="90-110 minutes"/>
    <n v="-0.68552326190476187"/>
    <n v="-74533.5"/>
    <n v="-7.4856785714285719E-3"/>
    <x v="2"/>
  </r>
  <r>
    <s v="Femme Fatale"/>
    <x v="591"/>
    <x v="629"/>
    <x v="351"/>
    <n v="1005"/>
    <n v="0"/>
    <n v="675"/>
    <n v="6.3"/>
    <n v="149"/>
    <n v="114"/>
    <n v="6592103"/>
    <x v="19"/>
    <x v="928"/>
    <s v="Color"/>
    <x v="4"/>
    <s v="English"/>
    <x v="8"/>
    <s v="R"/>
    <x v="1"/>
    <n v="-28407897"/>
    <n v="-0.81165419999999999"/>
    <s v="111-130 minutes"/>
    <n v="-0.81165419999999999"/>
    <n v="-74533.5"/>
    <n v="-7.4856785714285719E-3"/>
    <x v="1"/>
  </r>
  <r>
    <s v="Fever Pitch"/>
    <x v="515"/>
    <x v="641"/>
    <x v="305"/>
    <n v="1827"/>
    <n v="101"/>
    <n v="0"/>
    <n v="6.2"/>
    <n v="124"/>
    <n v="104"/>
    <n v="42071069"/>
    <x v="23"/>
    <x v="535"/>
    <s v="Color"/>
    <x v="2"/>
    <s v="English"/>
    <x v="1"/>
    <s v="PG-13"/>
    <x v="1"/>
    <n v="12071069"/>
    <n v="0.40236896666666677"/>
    <s v="90-110 minutes"/>
    <n v="0.40236896666666666"/>
    <n v="1637763"/>
    <n v="0.19178668286445014"/>
    <x v="1"/>
  </r>
  <r>
    <s v="Fiddler on the Roof"/>
    <x v="592"/>
    <x v="355"/>
    <x v="352"/>
    <n v="934"/>
    <n v="278"/>
    <n v="0"/>
    <n v="8"/>
    <n v="66"/>
    <n v="181"/>
    <n v="50000000"/>
    <x v="75"/>
    <x v="929"/>
    <s v="Color"/>
    <x v="1"/>
    <s v="English"/>
    <x v="1"/>
    <s v="G"/>
    <x v="1"/>
    <n v="41000000"/>
    <n v="4.5555555555555554"/>
    <s v="&gt;150 minutes"/>
    <n v="4.5555555555555554"/>
    <n v="-434215.5"/>
    <n v="-0.10115100772200772"/>
    <x v="0"/>
  </r>
  <r>
    <s v="Fido"/>
    <x v="593"/>
    <x v="698"/>
    <x v="353"/>
    <n v="786"/>
    <n v="8"/>
    <n v="0"/>
    <n v="6.8"/>
    <n v="140"/>
    <n v="93"/>
    <n v="298110"/>
    <x v="4"/>
    <x v="930"/>
    <s v="Black and White"/>
    <x v="2"/>
    <s v="English"/>
    <x v="14"/>
    <s v="R"/>
    <x v="1"/>
    <n v="-7701890"/>
    <n v="-0.96273624999999996"/>
    <s v="90-110 minutes"/>
    <n v="-0.96273624999999996"/>
    <n v="1637763"/>
    <n v="0.19178668286445014"/>
    <x v="0"/>
  </r>
  <r>
    <s v="Fifty Shades of Grey"/>
    <x v="300"/>
    <x v="699"/>
    <x v="1"/>
    <n v="4585"/>
    <n v="456"/>
    <n v="101000"/>
    <n v="4.0999999999999996"/>
    <n v="362"/>
    <n v="129"/>
    <n v="166147885"/>
    <x v="33"/>
    <x v="931"/>
    <s v="Color"/>
    <x v="1"/>
    <s v="English"/>
    <x v="1"/>
    <s v="R"/>
    <x v="1"/>
    <n v="126147885"/>
    <n v="3.1536971249999999"/>
    <s v="111-130 minutes"/>
    <n v="3.1536971249999999"/>
    <n v="-434215.5"/>
    <n v="-0.10115100772200772"/>
    <x v="2"/>
  </r>
  <r>
    <s v="Fight Club"/>
    <x v="238"/>
    <x v="152"/>
    <x v="6"/>
    <n v="13209"/>
    <n v="21000"/>
    <n v="48000"/>
    <n v="8.8000000000000007"/>
    <n v="315"/>
    <n v="151"/>
    <n v="37023395"/>
    <x v="105"/>
    <x v="932"/>
    <s v="Color"/>
    <x v="1"/>
    <s v="English"/>
    <x v="1"/>
    <s v="R"/>
    <x v="1"/>
    <n v="-25976605"/>
    <n v="-0.41232706349206349"/>
    <s v="&gt;150 minutes"/>
    <n v="-0.41232706349206349"/>
    <n v="-434215.5"/>
    <n v="-0.10115100772200772"/>
    <x v="2"/>
  </r>
  <r>
    <s v="Fighting Tommy Riley"/>
    <x v="594"/>
    <x v="700"/>
    <x v="176"/>
    <n v="185"/>
    <n v="3"/>
    <n v="30"/>
    <n v="6.6"/>
    <n v="13"/>
    <n v="109"/>
    <n v="5199"/>
    <x v="47"/>
    <x v="767"/>
    <s v="Color"/>
    <x v="1"/>
    <s v="English"/>
    <x v="1"/>
    <s v="R"/>
    <x v="1"/>
    <n v="-194801"/>
    <n v="-0.97400500000000001"/>
    <s v="90-110 minutes"/>
    <n v="-0.97400500000000001"/>
    <n v="-434215.5"/>
    <n v="-0.10115100772200772"/>
    <x v="0"/>
  </r>
  <r>
    <s v="Filly Brown"/>
    <x v="595"/>
    <x v="701"/>
    <x v="3"/>
    <n v="2459"/>
    <n v="8"/>
    <n v="0"/>
    <n v="5.7"/>
    <n v="16"/>
    <n v="80"/>
    <n v="2833383"/>
    <x v="197"/>
    <x v="933"/>
    <s v="Color"/>
    <x v="1"/>
    <s v="English"/>
    <x v="1"/>
    <s v="R"/>
    <x v="1"/>
    <n v="2406383"/>
    <n v="5.6355573770491807"/>
    <s v="&lt;90 minutes"/>
    <n v="5.6355573770491807"/>
    <n v="-434215.5"/>
    <n v="-0.10115100772200772"/>
    <x v="0"/>
  </r>
  <r>
    <s v="Final Destination"/>
    <x v="126"/>
    <x v="621"/>
    <x v="1"/>
    <n v="3345"/>
    <n v="70"/>
    <n v="0"/>
    <n v="6.7"/>
    <n v="211"/>
    <n v="98"/>
    <n v="53302314"/>
    <x v="95"/>
    <x v="934"/>
    <s v="Color"/>
    <x v="0"/>
    <s v="English"/>
    <x v="1"/>
    <s v="R"/>
    <x v="1"/>
    <n v="30302314"/>
    <n v="1.3174919130434781"/>
    <s v="90-110 minutes"/>
    <n v="1.3174919130434783"/>
    <n v="16235088"/>
    <n v="1.1909079499999999"/>
    <x v="1"/>
  </r>
  <r>
    <s v="Final Destination 2"/>
    <x v="596"/>
    <x v="439"/>
    <x v="154"/>
    <n v="3172"/>
    <n v="160"/>
    <n v="0"/>
    <n v="6.2"/>
    <n v="175"/>
    <n v="90"/>
    <n v="46455802"/>
    <x v="43"/>
    <x v="935"/>
    <s v="Color"/>
    <x v="0"/>
    <s v="English"/>
    <x v="1"/>
    <s v="R"/>
    <x v="1"/>
    <n v="20455802"/>
    <n v="0.78676161538461531"/>
    <s v="90-110 minutes"/>
    <n v="0.78676161538461542"/>
    <n v="16235088"/>
    <n v="1.1909079499999999"/>
    <x v="1"/>
  </r>
  <r>
    <s v="Final Destination 3"/>
    <x v="597"/>
    <x v="621"/>
    <x v="354"/>
    <n v="2420"/>
    <n v="70"/>
    <n v="0"/>
    <n v="5.8"/>
    <n v="216"/>
    <n v="86"/>
    <n v="54098051"/>
    <x v="9"/>
    <x v="936"/>
    <s v="Color"/>
    <x v="0"/>
    <s v="English"/>
    <x v="2"/>
    <s v="R"/>
    <x v="1"/>
    <n v="29098051"/>
    <n v="1.1639220400000001"/>
    <s v="&lt;90 minutes"/>
    <n v="1.1639220400000001"/>
    <n v="16235088"/>
    <n v="1.1909079499999999"/>
    <x v="1"/>
  </r>
  <r>
    <s v="Final Destination 5"/>
    <x v="598"/>
    <x v="702"/>
    <x v="355"/>
    <n v="3074"/>
    <n v="77"/>
    <n v="20000"/>
    <n v="5.9"/>
    <n v="277"/>
    <n v="92"/>
    <n v="42575718"/>
    <x v="33"/>
    <x v="488"/>
    <s v="Color"/>
    <x v="0"/>
    <s v="English"/>
    <x v="1"/>
    <s v="R"/>
    <x v="1"/>
    <n v="2575718"/>
    <n v="6.4392950000000004E-2"/>
    <s v="90-110 minutes"/>
    <n v="6.4392950000000004E-2"/>
    <n v="16235088"/>
    <n v="1.1909079499999999"/>
    <x v="2"/>
  </r>
  <r>
    <s v="Final Fantasy: The Spirits Within"/>
    <x v="29"/>
    <x v="703"/>
    <x v="20"/>
    <n v="15015"/>
    <n v="6"/>
    <n v="0"/>
    <n v="6.4"/>
    <n v="166"/>
    <n v="106"/>
    <n v="32131830"/>
    <x v="198"/>
    <x v="937"/>
    <s v="Color"/>
    <x v="5"/>
    <s v="English"/>
    <x v="1"/>
    <s v="PG-13"/>
    <x v="1"/>
    <n v="-104868170"/>
    <n v="-0.76546109489051095"/>
    <s v="90-110 minutes"/>
    <n v="-0.76546109489051095"/>
    <n v="-1289919.5"/>
    <n v="-4.8151417500000002E-2"/>
    <x v="2"/>
  </r>
  <r>
    <s v="Find Me Guilty"/>
    <x v="478"/>
    <x v="522"/>
    <x v="9"/>
    <n v="37606"/>
    <n v="0"/>
    <n v="0"/>
    <n v="7.1"/>
    <n v="94"/>
    <n v="125"/>
    <n v="1172769"/>
    <x v="20"/>
    <x v="433"/>
    <s v="Color"/>
    <x v="6"/>
    <s v="English"/>
    <x v="2"/>
    <s v="R"/>
    <x v="1"/>
    <n v="-11827231"/>
    <n v="-0.90978700000000001"/>
    <s v="111-130 minutes"/>
    <n v="-0.90978700000000001"/>
    <n v="-1289919.5"/>
    <n v="-4.8151417500000002E-2"/>
    <x v="0"/>
  </r>
  <r>
    <s v="Finding Forrester"/>
    <x v="599"/>
    <x v="704"/>
    <x v="356"/>
    <n v="1801"/>
    <n v="835"/>
    <n v="0"/>
    <n v="7.3"/>
    <n v="137"/>
    <n v="136"/>
    <n v="51768623"/>
    <x v="24"/>
    <x v="938"/>
    <s v="Color"/>
    <x v="1"/>
    <s v="English"/>
    <x v="1"/>
    <s v="PG-13"/>
    <x v="1"/>
    <n v="8768623"/>
    <n v="0.20392146511627907"/>
    <s v="131-150 minutes"/>
    <n v="0.20392146511627907"/>
    <n v="-434215.5"/>
    <n v="-0.10115100772200772"/>
    <x v="2"/>
  </r>
  <r>
    <s v="Finding Nemo"/>
    <x v="600"/>
    <x v="705"/>
    <x v="1"/>
    <n v="5641"/>
    <n v="475"/>
    <n v="11000"/>
    <n v="8.1999999999999993"/>
    <n v="301"/>
    <n v="100"/>
    <n v="380838870"/>
    <x v="199"/>
    <x v="939"/>
    <s v="Color"/>
    <x v="3"/>
    <s v="English"/>
    <x v="1"/>
    <s v="G"/>
    <x v="1"/>
    <n v="286838870"/>
    <n v="3.0514773404255315"/>
    <s v="90-110 minutes"/>
    <n v="3.051477340425532"/>
    <n v="3892693.5"/>
    <n v="0.11726928571428571"/>
    <x v="2"/>
  </r>
  <r>
    <s v="Finding Neverland"/>
    <x v="86"/>
    <x v="706"/>
    <x v="53"/>
    <n v="58823"/>
    <n v="395"/>
    <n v="0"/>
    <n v="7.8"/>
    <n v="226"/>
    <n v="101"/>
    <n v="51676606"/>
    <x v="9"/>
    <x v="940"/>
    <s v="Color"/>
    <x v="6"/>
    <s v="English"/>
    <x v="1"/>
    <s v="PG"/>
    <x v="1"/>
    <n v="26676606"/>
    <n v="1.0670642400000001"/>
    <s v="90-110 minutes"/>
    <n v="1.0670642400000001"/>
    <n v="-1289919.5"/>
    <n v="-4.8151417500000002E-2"/>
    <x v="1"/>
  </r>
  <r>
    <s v="Finishing the Game: The Search for a New Bruce Lee"/>
    <x v="601"/>
    <x v="304"/>
    <x v="357"/>
    <n v="734"/>
    <n v="681"/>
    <n v="155"/>
    <n v="6.2"/>
    <n v="35"/>
    <n v="84"/>
    <n v="52850"/>
    <x v="58"/>
    <x v="941"/>
    <s v="Color"/>
    <x v="2"/>
    <s v="English"/>
    <x v="1"/>
    <s v="Not Rated"/>
    <x v="1"/>
    <n v="-447150"/>
    <n v="-0.89429999999999998"/>
    <s v="&lt;90 minutes"/>
    <n v="-0.89429999999999998"/>
    <n v="1637763"/>
    <n v="0.19178668286445014"/>
    <x v="0"/>
  </r>
  <r>
    <s v="Firefox"/>
    <x v="68"/>
    <x v="118"/>
    <x v="41"/>
    <n v="16805"/>
    <n v="16000"/>
    <n v="0"/>
    <n v="5.9"/>
    <n v="43"/>
    <n v="136"/>
    <n v="46700000"/>
    <x v="130"/>
    <x v="942"/>
    <s v="Color"/>
    <x v="5"/>
    <s v="English"/>
    <x v="1"/>
    <s v="PG"/>
    <x v="1"/>
    <n v="25700000"/>
    <n v="1.2238095238095239"/>
    <s v="131-150 minutes"/>
    <n v="1.2238095238095239"/>
    <n v="-1289919.5"/>
    <n v="-4.8151417500000002E-2"/>
    <x v="1"/>
  </r>
  <r>
    <s v="Fireproof"/>
    <x v="602"/>
    <x v="511"/>
    <x v="189"/>
    <n v="1164"/>
    <n v="589"/>
    <n v="0"/>
    <n v="6.5"/>
    <n v="50"/>
    <n v="122"/>
    <n v="33451479"/>
    <x v="58"/>
    <x v="943"/>
    <s v="Color"/>
    <x v="1"/>
    <s v="English"/>
    <x v="1"/>
    <s v="PG"/>
    <x v="1"/>
    <n v="32951479"/>
    <n v="65.902957999999998"/>
    <s v="111-130 minutes"/>
    <n v="65.902957999999998"/>
    <n v="-434215.5"/>
    <n v="-0.10115100772200772"/>
    <x v="0"/>
  </r>
  <r>
    <s v="Firestarter"/>
    <x v="603"/>
    <x v="707"/>
    <x v="358"/>
    <n v="3444"/>
    <n v="73"/>
    <n v="0"/>
    <n v="6"/>
    <n v="45"/>
    <n v="114"/>
    <n v="15100000"/>
    <x v="22"/>
    <x v="944"/>
    <s v="Color"/>
    <x v="5"/>
    <s v="English"/>
    <x v="1"/>
    <s v="R"/>
    <x v="1"/>
    <n v="100000"/>
    <n v="6.6666666666665986E-3"/>
    <s v="111-130 minutes"/>
    <n v="6.6666666666666671E-3"/>
    <n v="-1289919.5"/>
    <n v="-4.8151417500000002E-2"/>
    <x v="1"/>
  </r>
  <r>
    <s v="Firewall"/>
    <x v="570"/>
    <x v="708"/>
    <x v="338"/>
    <n v="101383"/>
    <n v="12"/>
    <n v="773"/>
    <n v="5.8"/>
    <n v="171"/>
    <n v="105"/>
    <n v="48745150"/>
    <x v="21"/>
    <x v="945"/>
    <s v="Color"/>
    <x v="4"/>
    <s v="English"/>
    <x v="1"/>
    <s v="PG-13"/>
    <x v="1"/>
    <n v="-1254850"/>
    <n v="-2.5097000000000036E-2"/>
    <s v="90-110 minutes"/>
    <n v="-2.5097000000000001E-2"/>
    <n v="-74533.5"/>
    <n v="-7.4856785714285719E-3"/>
    <x v="2"/>
  </r>
  <r>
    <s v="First Knight"/>
    <x v="604"/>
    <x v="709"/>
    <x v="217"/>
    <n v="1695"/>
    <n v="109"/>
    <n v="0"/>
    <n v="5.9"/>
    <n v="53"/>
    <n v="134"/>
    <n v="37600435"/>
    <x v="27"/>
    <x v="946"/>
    <s v="Color"/>
    <x v="5"/>
    <s v="English"/>
    <x v="1"/>
    <s v="PG-13"/>
    <x v="1"/>
    <n v="-17399565"/>
    <n v="-0.31635572727272732"/>
    <s v="131-150 minutes"/>
    <n v="-0.31635572727272726"/>
    <n v="-1289919.5"/>
    <n v="-4.8151417500000002E-2"/>
    <x v="2"/>
  </r>
  <r>
    <s v="First Love, Last Rites"/>
    <x v="605"/>
    <x v="710"/>
    <x v="359"/>
    <n v="751"/>
    <n v="37"/>
    <n v="26"/>
    <n v="5.5"/>
    <n v="16"/>
    <n v="94"/>
    <n v="40542"/>
    <x v="110"/>
    <x v="947"/>
    <s v="Color"/>
    <x v="1"/>
    <s v="English"/>
    <x v="1"/>
    <s v="R"/>
    <x v="1"/>
    <n v="-259458"/>
    <n v="-0.86485999999999996"/>
    <s v="90-110 minutes"/>
    <n v="-0.86485999999999996"/>
    <n v="-434215.5"/>
    <n v="-0.10115100772200772"/>
    <x v="0"/>
  </r>
  <r>
    <s v="Fiza"/>
    <x v="606"/>
    <x v="711"/>
    <x v="360"/>
    <n v="773"/>
    <n v="10"/>
    <n v="92"/>
    <n v="6.2"/>
    <n v="1"/>
    <n v="167"/>
    <n v="610991"/>
    <x v="15"/>
    <x v="948"/>
    <s v="Black and White"/>
    <x v="1"/>
    <s v="Hindi"/>
    <x v="18"/>
    <n v="0"/>
    <x v="0"/>
    <n v="-389009"/>
    <n v="-0.38900900000000005"/>
    <s v="&gt;150 minutes"/>
    <n v="-0.38900899999999999"/>
    <n v="-434215.5"/>
    <n v="-0.10115100772200772"/>
    <x v="0"/>
  </r>
  <r>
    <s v="Flags of Our Fathers"/>
    <x v="14"/>
    <x v="118"/>
    <x v="2"/>
    <n v="24468"/>
    <n v="16000"/>
    <n v="0"/>
    <n v="7.1"/>
    <n v="279"/>
    <n v="135"/>
    <n v="33574332"/>
    <x v="77"/>
    <x v="949"/>
    <s v="Color"/>
    <x v="1"/>
    <s v="English"/>
    <x v="1"/>
    <s v="R"/>
    <x v="1"/>
    <n v="-56425668"/>
    <n v="-0.62695186666666669"/>
    <s v="131-150 minutes"/>
    <n v="-0.62695186666666669"/>
    <n v="-434215.5"/>
    <n v="-0.10115100772200772"/>
    <x v="2"/>
  </r>
  <r>
    <s v="Flame and Citron"/>
    <x v="607"/>
    <x v="712"/>
    <x v="361"/>
    <n v="1098"/>
    <n v="28"/>
    <n v="0"/>
    <n v="7.3"/>
    <n v="80"/>
    <n v="45"/>
    <n v="145109"/>
    <x v="65"/>
    <x v="950"/>
    <s v="Color"/>
    <x v="1"/>
    <s v="Danish"/>
    <x v="10"/>
    <s v="Not Rated"/>
    <x v="0"/>
    <n v="-44854891"/>
    <n v="-0.99677535555555552"/>
    <s v="&lt;90 minutes"/>
    <n v="-0.99677535555555552"/>
    <n v="-434215.5"/>
    <n v="-0.10115100772200772"/>
    <x v="2"/>
  </r>
  <r>
    <s v="Flash of Genius"/>
    <x v="608"/>
    <x v="713"/>
    <x v="48"/>
    <n v="64"/>
    <n v="18"/>
    <n v="0"/>
    <n v="7"/>
    <n v="99"/>
    <n v="119"/>
    <n v="4234040"/>
    <x v="6"/>
    <x v="951"/>
    <s v="Color"/>
    <x v="6"/>
    <s v="English"/>
    <x v="1"/>
    <s v="PG-13"/>
    <x v="1"/>
    <n v="-15765960"/>
    <n v="-0.78829799999999994"/>
    <s v="111-130 minutes"/>
    <n v="-0.78829800000000005"/>
    <n v="-1289919.5"/>
    <n v="-4.8151417500000002E-2"/>
    <x v="1"/>
  </r>
  <r>
    <s v="Flashdance"/>
    <x v="609"/>
    <x v="58"/>
    <x v="362"/>
    <n v="791"/>
    <n v="213"/>
    <n v="0"/>
    <n v="6.1"/>
    <n v="51"/>
    <n v="95"/>
    <n v="94900000"/>
    <x v="50"/>
    <x v="952"/>
    <s v="Color"/>
    <x v="1"/>
    <s v="English"/>
    <x v="1"/>
    <s v="R"/>
    <x v="1"/>
    <n v="90900000"/>
    <n v="22.725000000000001"/>
    <s v="90-110 minutes"/>
    <n v="22.725000000000001"/>
    <n v="-434215.5"/>
    <n v="-0.10115100772200772"/>
    <x v="0"/>
  </r>
  <r>
    <s v="Flatliners"/>
    <x v="173"/>
    <x v="55"/>
    <x v="52"/>
    <n v="10493"/>
    <n v="541"/>
    <n v="0"/>
    <n v="6.6"/>
    <n v="49"/>
    <n v="115"/>
    <n v="61490000"/>
    <x v="43"/>
    <x v="953"/>
    <s v="Color"/>
    <x v="1"/>
    <s v="English"/>
    <x v="1"/>
    <s v="R"/>
    <x v="1"/>
    <n v="35490000"/>
    <n v="1.3650000000000002"/>
    <s v="111-130 minutes"/>
    <n v="1.365"/>
    <n v="-434215.5"/>
    <n v="-0.10115100772200772"/>
    <x v="1"/>
  </r>
  <r>
    <s v="Flawless"/>
    <x v="10"/>
    <x v="55"/>
    <x v="9"/>
    <n v="46022"/>
    <n v="541"/>
    <n v="0"/>
    <n v="6.4"/>
    <n v="78"/>
    <n v="112"/>
    <n v="4485485"/>
    <x v="22"/>
    <x v="954"/>
    <s v="Color"/>
    <x v="2"/>
    <s v="English"/>
    <x v="1"/>
    <s v="R"/>
    <x v="1"/>
    <n v="-10514515"/>
    <n v="-0.70096766666666666"/>
    <s v="111-130 minutes"/>
    <n v="-0.70096766666666666"/>
    <n v="1637763"/>
    <n v="0.19178668286445014"/>
    <x v="1"/>
  </r>
  <r>
    <s v="Fled"/>
    <x v="49"/>
    <x v="714"/>
    <x v="32"/>
    <n v="6152"/>
    <n v="114"/>
    <n v="204"/>
    <n v="5.3"/>
    <n v="36"/>
    <n v="105"/>
    <n v="17100000"/>
    <x v="9"/>
    <x v="955"/>
    <s v="Color"/>
    <x v="5"/>
    <s v="English"/>
    <x v="1"/>
    <s v="R"/>
    <x v="1"/>
    <n v="-7900000"/>
    <n v="-0.31599999999999995"/>
    <s v="90-110 minutes"/>
    <n v="-0.316"/>
    <n v="-1289919.5"/>
    <n v="-4.8151417500000002E-2"/>
    <x v="1"/>
  </r>
  <r>
    <s v="Flicka"/>
    <x v="610"/>
    <x v="75"/>
    <x v="1"/>
    <n v="3845"/>
    <n v="15"/>
    <n v="1000"/>
    <n v="6.2"/>
    <n v="46"/>
    <n v="95"/>
    <n v="20998709"/>
    <x v="22"/>
    <x v="956"/>
    <s v="Color"/>
    <x v="3"/>
    <s v="English"/>
    <x v="1"/>
    <s v="PG"/>
    <x v="1"/>
    <n v="5998709"/>
    <n v="0.39991393333333325"/>
    <s v="90-110 minutes"/>
    <n v="0.39991393333333336"/>
    <n v="3892693.5"/>
    <n v="0.11726928571428571"/>
    <x v="1"/>
  </r>
  <r>
    <s v="Flight"/>
    <x v="15"/>
    <x v="63"/>
    <x v="12"/>
    <n v="20952"/>
    <n v="0"/>
    <n v="64000"/>
    <n v="7.3"/>
    <n v="449"/>
    <n v="138"/>
    <n v="93749203"/>
    <x v="98"/>
    <x v="957"/>
    <s v="Color"/>
    <x v="1"/>
    <s v="English"/>
    <x v="1"/>
    <s v="R"/>
    <x v="1"/>
    <n v="62749203"/>
    <n v="2.0241678387096775"/>
    <s v="131-150 minutes"/>
    <n v="2.0241678387096775"/>
    <n v="-434215.5"/>
    <n v="-0.10115100772200772"/>
    <x v="1"/>
  </r>
  <r>
    <s v="Flight of the Intruder"/>
    <x v="611"/>
    <x v="495"/>
    <x v="363"/>
    <n v="1290"/>
    <n v="468"/>
    <n v="452"/>
    <n v="5.7"/>
    <n v="13"/>
    <n v="115"/>
    <n v="14587732"/>
    <x v="19"/>
    <x v="958"/>
    <s v="Color"/>
    <x v="5"/>
    <s v="English"/>
    <x v="1"/>
    <s v="PG-13"/>
    <x v="1"/>
    <n v="-20412268"/>
    <n v="-0.58320765714285716"/>
    <s v="111-130 minutes"/>
    <n v="-0.58320765714285716"/>
    <n v="-1289919.5"/>
    <n v="-4.8151417500000002E-2"/>
    <x v="1"/>
  </r>
  <r>
    <s v="Flight of the Phoenix"/>
    <x v="530"/>
    <x v="70"/>
    <x v="3"/>
    <n v="4397"/>
    <n v="212"/>
    <n v="1000"/>
    <n v="6.1"/>
    <n v="114"/>
    <n v="113"/>
    <n v="21009180"/>
    <x v="65"/>
    <x v="959"/>
    <s v="Color"/>
    <x v="5"/>
    <s v="English"/>
    <x v="1"/>
    <s v="PG-13"/>
    <x v="1"/>
    <n v="-23990820"/>
    <n v="-0.53312933333333334"/>
    <s v="111-130 minutes"/>
    <n v="-0.53312933333333334"/>
    <n v="-1289919.5"/>
    <n v="-4.8151417500000002E-2"/>
    <x v="2"/>
  </r>
  <r>
    <s v="Flightplan"/>
    <x v="612"/>
    <x v="715"/>
    <x v="364"/>
    <n v="2287"/>
    <n v="124"/>
    <n v="0"/>
    <n v="6.2"/>
    <n v="231"/>
    <n v="98"/>
    <n v="89706988"/>
    <x v="27"/>
    <x v="960"/>
    <s v="Color"/>
    <x v="1"/>
    <s v="English"/>
    <x v="1"/>
    <s v="PG-13"/>
    <x v="1"/>
    <n v="34706988"/>
    <n v="0.63103614545454545"/>
    <s v="90-110 minutes"/>
    <n v="0.63103614545454545"/>
    <n v="-434215.5"/>
    <n v="-0.10115100772200772"/>
    <x v="2"/>
  </r>
  <r>
    <s v="Flipped"/>
    <x v="613"/>
    <x v="68"/>
    <x v="1"/>
    <n v="4377"/>
    <n v="0"/>
    <n v="14000"/>
    <n v="7.7"/>
    <n v="87"/>
    <n v="90"/>
    <n v="1752214"/>
    <x v="56"/>
    <x v="161"/>
    <s v="Color"/>
    <x v="2"/>
    <s v="English"/>
    <x v="1"/>
    <s v="PG"/>
    <x v="1"/>
    <n v="-12247786"/>
    <n v="-0.87484185714285712"/>
    <s v="90-110 minutes"/>
    <n v="-0.87484185714285712"/>
    <n v="1637763"/>
    <n v="0.19178668286445014"/>
    <x v="1"/>
  </r>
  <r>
    <s v="Flipper"/>
    <x v="451"/>
    <x v="716"/>
    <x v="73"/>
    <n v="616"/>
    <n v="0"/>
    <n v="504"/>
    <n v="5.2"/>
    <n v="23"/>
    <n v="95"/>
    <n v="20047715"/>
    <x v="200"/>
    <x v="961"/>
    <s v="Color"/>
    <x v="3"/>
    <s v="English"/>
    <x v="1"/>
    <s v="PG"/>
    <x v="1"/>
    <n v="-5482285"/>
    <n v="-0.21473893458676063"/>
    <s v="90-110 minutes"/>
    <n v="-0.21473893458676066"/>
    <n v="3892693.5"/>
    <n v="0.11726928571428571"/>
    <x v="1"/>
  </r>
  <r>
    <s v="Flirting with Disaster"/>
    <x v="614"/>
    <x v="179"/>
    <x v="365"/>
    <n v="2240"/>
    <n v="737"/>
    <n v="824"/>
    <n v="6.8"/>
    <n v="50"/>
    <n v="92"/>
    <n v="14891000"/>
    <x v="46"/>
    <x v="962"/>
    <s v="Color"/>
    <x v="2"/>
    <s v="English"/>
    <x v="1"/>
    <s v="R"/>
    <x v="1"/>
    <n v="7891000"/>
    <n v="1.1272857142857142"/>
    <s v="90-110 minutes"/>
    <n v="1.1272857142857142"/>
    <n v="1637763"/>
    <n v="0.19178668286445014"/>
    <x v="0"/>
  </r>
  <r>
    <s v="Flubber"/>
    <x v="133"/>
    <x v="181"/>
    <x v="85"/>
    <n v="50005"/>
    <n v="10"/>
    <n v="0"/>
    <n v="5.2"/>
    <n v="53"/>
    <n v="90"/>
    <n v="92969824"/>
    <x v="112"/>
    <x v="963"/>
    <s v="Color"/>
    <x v="2"/>
    <s v="English"/>
    <x v="1"/>
    <s v="PG"/>
    <x v="1"/>
    <n v="12969824"/>
    <n v="0.1621227999999999"/>
    <s v="90-110 minutes"/>
    <n v="0.16212280000000001"/>
    <n v="1637763"/>
    <n v="0.19178668286445014"/>
    <x v="2"/>
  </r>
  <r>
    <s v="Flushed Away"/>
    <x v="391"/>
    <x v="239"/>
    <x v="127"/>
    <n v="35161"/>
    <n v="42"/>
    <n v="0"/>
    <n v="6.7"/>
    <n v="135"/>
    <n v="85"/>
    <n v="64459316"/>
    <x v="201"/>
    <x v="964"/>
    <s v="Color"/>
    <x v="3"/>
    <s v="English"/>
    <x v="4"/>
    <s v="PG"/>
    <x v="1"/>
    <n v="-84540684"/>
    <n v="-0.5673871409395973"/>
    <s v="&lt;90 minutes"/>
    <n v="-0.5673871409395973"/>
    <n v="3892693.5"/>
    <n v="0.11726928571428571"/>
    <x v="2"/>
  </r>
  <r>
    <s v="Flyboys"/>
    <x v="7"/>
    <x v="717"/>
    <x v="6"/>
    <n v="12634"/>
    <n v="23"/>
    <n v="2000"/>
    <n v="6.6"/>
    <n v="123"/>
    <n v="140"/>
    <n v="13082288"/>
    <x v="45"/>
    <x v="965"/>
    <s v="Black and White"/>
    <x v="5"/>
    <s v="English"/>
    <x v="4"/>
    <s v="PG-13"/>
    <x v="1"/>
    <n v="-46917712"/>
    <n v="-0.78196186666666667"/>
    <s v="131-150 minutes"/>
    <n v="-0.78196186666666667"/>
    <n v="-1289919.5"/>
    <n v="-4.8151417500000002E-2"/>
    <x v="2"/>
  </r>
  <r>
    <s v="Focus"/>
    <x v="124"/>
    <x v="518"/>
    <x v="22"/>
    <n v="11943"/>
    <n v="43"/>
    <n v="23000"/>
    <n v="6.6"/>
    <n v="279"/>
    <n v="105"/>
    <n v="53846915"/>
    <x v="202"/>
    <x v="966"/>
    <s v="Color"/>
    <x v="2"/>
    <s v="English"/>
    <x v="1"/>
    <s v="R"/>
    <x v="1"/>
    <n v="3746915"/>
    <n v="7.4788722554890219E-2"/>
    <s v="90-110 minutes"/>
    <n v="7.4788722554890219E-2"/>
    <n v="1637763"/>
    <n v="0.19178668286445014"/>
    <x v="2"/>
  </r>
  <r>
    <s v="Foolish"/>
    <x v="547"/>
    <x v="718"/>
    <x v="326"/>
    <n v="2196"/>
    <n v="11"/>
    <n v="43"/>
    <n v="4.3"/>
    <n v="16"/>
    <n v="84"/>
    <n v="6026908"/>
    <x v="86"/>
    <x v="967"/>
    <s v="Color"/>
    <x v="2"/>
    <s v="English"/>
    <x v="1"/>
    <s v="R"/>
    <x v="1"/>
    <n v="4026908"/>
    <n v="2.0134539999999999"/>
    <s v="&lt;90 minutes"/>
    <n v="2.0134539999999999"/>
    <n v="1637763"/>
    <n v="0.19178668286445014"/>
    <x v="0"/>
  </r>
  <r>
    <s v="Fool's Gold"/>
    <x v="277"/>
    <x v="205"/>
    <x v="6"/>
    <n v="13827"/>
    <n v="72"/>
    <n v="0"/>
    <n v="5.6"/>
    <n v="176"/>
    <n v="112"/>
    <n v="70224196"/>
    <x v="68"/>
    <x v="968"/>
    <s v="Color"/>
    <x v="5"/>
    <s v="English"/>
    <x v="1"/>
    <s v="PG-13"/>
    <x v="1"/>
    <n v="224196"/>
    <n v="3.2027999999999501E-3"/>
    <s v="111-130 minutes"/>
    <n v="3.2028E-3"/>
    <n v="-1289919.5"/>
    <n v="-4.8151417500000002E-2"/>
    <x v="2"/>
  </r>
  <r>
    <s v="Footloose"/>
    <x v="347"/>
    <x v="719"/>
    <x v="215"/>
    <n v="1962"/>
    <n v="71"/>
    <n v="0"/>
    <n v="6.5"/>
    <n v="60"/>
    <n v="107"/>
    <n v="80000000"/>
    <x v="203"/>
    <x v="969"/>
    <s v="Color"/>
    <x v="1"/>
    <s v="English"/>
    <x v="1"/>
    <s v="PG"/>
    <x v="1"/>
    <n v="71800000"/>
    <n v="8.7560975609756095"/>
    <s v="90-110 minutes"/>
    <n v="8.7560975609756095"/>
    <n v="-434215.5"/>
    <n v="-0.10115100772200772"/>
    <x v="0"/>
  </r>
  <r>
    <s v="For a Good Time, Call..."/>
    <x v="615"/>
    <x v="720"/>
    <x v="366"/>
    <n v="3770"/>
    <n v="15"/>
    <n v="0"/>
    <n v="6"/>
    <n v="115"/>
    <n v="88"/>
    <n v="1243961"/>
    <x v="204"/>
    <x v="970"/>
    <s v="Color"/>
    <x v="2"/>
    <s v="English"/>
    <x v="1"/>
    <s v="R"/>
    <x v="1"/>
    <n v="393961"/>
    <n v="0.46348352941176474"/>
    <s v="&lt;90 minutes"/>
    <n v="0.46348352941176468"/>
    <n v="1637763"/>
    <n v="0.19178668286445014"/>
    <x v="0"/>
  </r>
  <r>
    <s v="For Greater Glory: The True Story of Cristiada"/>
    <x v="616"/>
    <x v="721"/>
    <x v="367"/>
    <n v="1807"/>
    <n v="0"/>
    <n v="0"/>
    <n v="6.6"/>
    <n v="43"/>
    <n v="145"/>
    <n v="5669081"/>
    <x v="205"/>
    <x v="971"/>
    <s v="Color"/>
    <x v="1"/>
    <s v="Spanish"/>
    <x v="15"/>
    <s v="R"/>
    <x v="0"/>
    <n v="-5149694"/>
    <n v="-0.4759960346712081"/>
    <s v="131-150 minutes"/>
    <n v="-0.47599603467120816"/>
    <n v="-434215.5"/>
    <n v="-0.10115100772200772"/>
    <x v="0"/>
  </r>
  <r>
    <s v="For Love of the Game"/>
    <x v="231"/>
    <x v="98"/>
    <x v="145"/>
    <n v="25469"/>
    <n v="0"/>
    <n v="0"/>
    <n v="6.5"/>
    <n v="113"/>
    <n v="137"/>
    <n v="35168395"/>
    <x v="21"/>
    <x v="462"/>
    <s v="Color"/>
    <x v="1"/>
    <s v="English"/>
    <x v="1"/>
    <s v="PG-13"/>
    <x v="1"/>
    <n v="-14831605"/>
    <n v="-0.29663209999999995"/>
    <s v="131-150 minutes"/>
    <n v="-0.29663210000000001"/>
    <n v="-434215.5"/>
    <n v="-0.10115100772200772"/>
    <x v="2"/>
  </r>
  <r>
    <s v="For Your Consideration"/>
    <x v="278"/>
    <x v="303"/>
    <x v="171"/>
    <n v="3535"/>
    <n v="378"/>
    <n v="650"/>
    <n v="6.3"/>
    <n v="144"/>
    <n v="86"/>
    <n v="5542025"/>
    <x v="1"/>
    <x v="972"/>
    <s v="Color"/>
    <x v="2"/>
    <s v="English"/>
    <x v="1"/>
    <s v="PG-13"/>
    <x v="1"/>
    <n v="-6457975"/>
    <n v="-0.53816458333333328"/>
    <s v="&lt;90 minutes"/>
    <n v="-0.53816458333333328"/>
    <n v="1637763"/>
    <n v="0.19178668286445014"/>
    <x v="0"/>
  </r>
  <r>
    <s v="For Your Eyes Only"/>
    <x v="617"/>
    <x v="106"/>
    <x v="70"/>
    <n v="2118"/>
    <n v="46"/>
    <n v="2000"/>
    <n v="6.8"/>
    <n v="112"/>
    <n v="127"/>
    <n v="62300000"/>
    <x v="25"/>
    <x v="973"/>
    <s v="Color"/>
    <x v="5"/>
    <s v="English"/>
    <x v="4"/>
    <s v="PG"/>
    <x v="1"/>
    <n v="34300000"/>
    <n v="1.2250000000000001"/>
    <s v="111-130 minutes"/>
    <n v="1.2250000000000001"/>
    <n v="-1289919.5"/>
    <n v="-4.8151417500000002E-2"/>
    <x v="1"/>
  </r>
  <r>
    <s v="Forgetting Sarah Marshall"/>
    <x v="310"/>
    <x v="722"/>
    <x v="47"/>
    <n v="16758"/>
    <n v="89"/>
    <n v="0"/>
    <n v="7.2"/>
    <n v="253"/>
    <n v="118"/>
    <n v="62877175"/>
    <x v="23"/>
    <x v="974"/>
    <s v="Color"/>
    <x v="2"/>
    <s v="English"/>
    <x v="1"/>
    <s v="R"/>
    <x v="1"/>
    <n v="32877175"/>
    <n v="1.0959058333333331"/>
    <s v="111-130 minutes"/>
    <n v="1.0959058333333334"/>
    <n v="1637763"/>
    <n v="0.19178668286445014"/>
    <x v="1"/>
  </r>
  <r>
    <s v="Formula 51"/>
    <x v="311"/>
    <x v="380"/>
    <x v="144"/>
    <n v="1044"/>
    <n v="31"/>
    <n v="0"/>
    <n v="6.3"/>
    <n v="95"/>
    <n v="93"/>
    <n v="5204007"/>
    <x v="25"/>
    <x v="975"/>
    <s v="Color"/>
    <x v="5"/>
    <s v="English"/>
    <x v="4"/>
    <s v="R"/>
    <x v="1"/>
    <n v="-22795993"/>
    <n v="-0.81414260714285713"/>
    <s v="90-110 minutes"/>
    <n v="-0.81414260714285713"/>
    <n v="-1289919.5"/>
    <n v="-4.8151417500000002E-2"/>
    <x v="1"/>
  </r>
  <r>
    <s v="Forrest Gump"/>
    <x v="76"/>
    <x v="63"/>
    <x v="47"/>
    <n v="15700"/>
    <n v="0"/>
    <n v="59000"/>
    <n v="8.8000000000000007"/>
    <n v="149"/>
    <n v="142"/>
    <n v="329691196"/>
    <x v="27"/>
    <x v="976"/>
    <s v="Black and White"/>
    <x v="2"/>
    <s v="English"/>
    <x v="1"/>
    <s v="PG-13"/>
    <x v="1"/>
    <n v="274691196"/>
    <n v="4.9943853818181818"/>
    <s v="131-150 minutes"/>
    <n v="4.9943853818181818"/>
    <n v="1637763"/>
    <n v="0.19178668286445014"/>
    <x v="2"/>
  </r>
  <r>
    <s v="Fort McCoy"/>
    <x v="618"/>
    <x v="723"/>
    <x v="1"/>
    <n v="4374"/>
    <n v="27"/>
    <n v="348"/>
    <n v="5.9"/>
    <n v="8"/>
    <n v="100"/>
    <n v="73678"/>
    <x v="38"/>
    <x v="977"/>
    <s v="Color"/>
    <x v="1"/>
    <s v="English"/>
    <x v="1"/>
    <s v="R"/>
    <x v="1"/>
    <n v="-2926322"/>
    <n v="-0.97544066666666662"/>
    <s v="90-110 minutes"/>
    <n v="-0.97544066666666662"/>
    <n v="-434215.5"/>
    <n v="-0.10115100772200772"/>
    <x v="0"/>
  </r>
  <r>
    <s v="Fortress"/>
    <x v="1"/>
    <x v="651"/>
    <x v="1"/>
    <n v="4755"/>
    <n v="216"/>
    <n v="1000"/>
    <n v="5.9"/>
    <n v="58"/>
    <n v="95"/>
    <n v="6739141"/>
    <x v="4"/>
    <x v="978"/>
    <s v="Color"/>
    <x v="5"/>
    <s v="English"/>
    <x v="12"/>
    <s v="R"/>
    <x v="1"/>
    <n v="-1260859"/>
    <n v="-0.15760737499999999"/>
    <s v="90-110 minutes"/>
    <n v="-0.15760737499999999"/>
    <n v="-1289919.5"/>
    <n v="-4.8151417500000002E-2"/>
    <x v="0"/>
  </r>
  <r>
    <s v="Four Brothers"/>
    <x v="619"/>
    <x v="14"/>
    <x v="1"/>
    <n v="2740"/>
    <n v="309"/>
    <n v="0"/>
    <n v="6.9"/>
    <n v="123"/>
    <n v="109"/>
    <n v="74484168"/>
    <x v="65"/>
    <x v="633"/>
    <s v="Color"/>
    <x v="5"/>
    <s v="English"/>
    <x v="1"/>
    <s v="R"/>
    <x v="1"/>
    <n v="29484168"/>
    <n v="0.65520373333333337"/>
    <s v="90-110 minutes"/>
    <n v="0.65520373333333337"/>
    <n v="-1289919.5"/>
    <n v="-4.8151417500000002E-2"/>
    <x v="2"/>
  </r>
  <r>
    <s v="Four Christmases"/>
    <x v="444"/>
    <x v="724"/>
    <x v="32"/>
    <n v="9913"/>
    <n v="91"/>
    <n v="0"/>
    <n v="5.6"/>
    <n v="141"/>
    <n v="88"/>
    <n v="120136047"/>
    <x v="112"/>
    <x v="979"/>
    <s v="Color"/>
    <x v="2"/>
    <s v="English"/>
    <x v="2"/>
    <s v="PG-13"/>
    <x v="1"/>
    <n v="40136047"/>
    <n v="0.50170058750000002"/>
    <s v="&lt;90 minutes"/>
    <n v="0.50170058750000002"/>
    <n v="1637763"/>
    <n v="0.19178668286445014"/>
    <x v="2"/>
  </r>
  <r>
    <s v="Four Rooms"/>
    <x v="49"/>
    <x v="725"/>
    <x v="32"/>
    <n v="7921"/>
    <n v="99"/>
    <n v="0"/>
    <n v="6.7"/>
    <n v="51"/>
    <n v="110"/>
    <n v="4301331"/>
    <x v="50"/>
    <x v="980"/>
    <s v="Color"/>
    <x v="2"/>
    <s v="English"/>
    <x v="1"/>
    <s v="R"/>
    <x v="1"/>
    <n v="301331"/>
    <n v="7.5332750000000059E-2"/>
    <s v="90-110 minutes"/>
    <n v="7.5332750000000004E-2"/>
    <n v="1637763"/>
    <n v="0.19178668286445014"/>
    <x v="0"/>
  </r>
  <r>
    <s v="Four Weddings and a Funeral"/>
    <x v="620"/>
    <x v="599"/>
    <x v="1"/>
    <n v="1862"/>
    <n v="179"/>
    <n v="0"/>
    <n v="7.1"/>
    <n v="84"/>
    <n v="117"/>
    <n v="52700832"/>
    <x v="55"/>
    <x v="981"/>
    <s v="Color"/>
    <x v="2"/>
    <s v="English"/>
    <x v="4"/>
    <s v="R"/>
    <x v="1"/>
    <n v="48200832"/>
    <n v="10.711296000000001"/>
    <s v="111-130 minutes"/>
    <n v="10.711296000000001"/>
    <n v="1637763"/>
    <n v="0.19178668286445014"/>
    <x v="0"/>
  </r>
  <r>
    <s v="Frailty"/>
    <x v="277"/>
    <x v="726"/>
    <x v="6"/>
    <n v="12237"/>
    <n v="0"/>
    <n v="5000"/>
    <n v="7.3"/>
    <n v="161"/>
    <n v="100"/>
    <n v="13103828"/>
    <x v="26"/>
    <x v="982"/>
    <s v="Color"/>
    <x v="4"/>
    <s v="English"/>
    <x v="1"/>
    <s v="R"/>
    <x v="1"/>
    <n v="2103828"/>
    <n v="0.19125709090909093"/>
    <s v="90-110 minutes"/>
    <n v="0.1912570909090909"/>
    <n v="-74533.5"/>
    <n v="-7.4856785714285719E-3"/>
    <x v="0"/>
  </r>
  <r>
    <s v="Frankenweenie"/>
    <x v="56"/>
    <x v="151"/>
    <x v="37"/>
    <n v="4774"/>
    <n v="13000"/>
    <n v="25000"/>
    <n v="7"/>
    <n v="370"/>
    <n v="87"/>
    <n v="35287788"/>
    <x v="67"/>
    <x v="983"/>
    <s v="Black and White"/>
    <x v="10"/>
    <s v="English"/>
    <x v="1"/>
    <s v="PG"/>
    <x v="1"/>
    <n v="-3712212"/>
    <n v="-9.5184923076923056E-2"/>
    <s v="&lt;90 minutes"/>
    <n v="-9.5184923076923084E-2"/>
    <m/>
    <m/>
    <x v="2"/>
  </r>
  <r>
    <s v="Freakonomics"/>
    <x v="621"/>
    <x v="727"/>
    <x v="180"/>
    <n v="2305"/>
    <n v="4"/>
    <n v="0"/>
    <n v="6.4"/>
    <n v="73"/>
    <n v="93"/>
    <n v="100675"/>
    <x v="38"/>
    <x v="984"/>
    <s v="Color"/>
    <x v="8"/>
    <s v="English"/>
    <x v="1"/>
    <s v="PG-13"/>
    <x v="1"/>
    <n v="-2899325"/>
    <n v="-0.96644166666666664"/>
    <s v="90-110 minutes"/>
    <n v="-0.96644166666666664"/>
    <m/>
    <m/>
    <x v="0"/>
  </r>
  <r>
    <s v="Freaky Friday"/>
    <x v="280"/>
    <x v="728"/>
    <x v="3"/>
    <n v="3984"/>
    <n v="70"/>
    <n v="0"/>
    <n v="6.1"/>
    <n v="129"/>
    <n v="97"/>
    <n v="110222438"/>
    <x v="43"/>
    <x v="985"/>
    <s v="Color"/>
    <x v="2"/>
    <s v="English"/>
    <x v="1"/>
    <s v="PG"/>
    <x v="1"/>
    <n v="84222438"/>
    <n v="3.2393245384615383"/>
    <s v="90-110 minutes"/>
    <n v="3.2393245384615383"/>
    <n v="1637763"/>
    <n v="0.19178668286445014"/>
    <x v="1"/>
  </r>
  <r>
    <s v="Freddy Got Fingered"/>
    <x v="622"/>
    <x v="729"/>
    <x v="133"/>
    <n v="2689"/>
    <n v="374"/>
    <n v="0"/>
    <n v="4.5"/>
    <n v="97"/>
    <n v="87"/>
    <n v="14249005"/>
    <x v="22"/>
    <x v="986"/>
    <s v="Color"/>
    <x v="2"/>
    <s v="English"/>
    <x v="1"/>
    <s v="R"/>
    <x v="1"/>
    <n v="-750995"/>
    <n v="-5.0066333333333324E-2"/>
    <s v="&lt;90 minutes"/>
    <n v="-5.0066333333333331E-2"/>
    <n v="1637763"/>
    <n v="0.19178668286445014"/>
    <x v="1"/>
  </r>
  <r>
    <s v="Freddy vs. Jason"/>
    <x v="623"/>
    <x v="380"/>
    <x v="181"/>
    <n v="4692"/>
    <n v="31"/>
    <n v="3000"/>
    <n v="5.8"/>
    <n v="273"/>
    <n v="97"/>
    <n v="82163317"/>
    <x v="23"/>
    <x v="987"/>
    <s v="Color"/>
    <x v="5"/>
    <s v="English"/>
    <x v="1"/>
    <s v="R"/>
    <x v="1"/>
    <n v="52163317"/>
    <n v="1.7387772333333333"/>
    <s v="90-110 minutes"/>
    <n v="1.7387772333333333"/>
    <n v="-1289919.5"/>
    <n v="-4.8151417500000002E-2"/>
    <x v="1"/>
  </r>
  <r>
    <s v="Freddy's Dead: The Final Nightmare"/>
    <x v="86"/>
    <x v="730"/>
    <x v="53"/>
    <n v="42002"/>
    <n v="54"/>
    <n v="963"/>
    <n v="4.9000000000000004"/>
    <n v="91"/>
    <n v="93"/>
    <n v="34872293"/>
    <x v="113"/>
    <x v="988"/>
    <s v="Color"/>
    <x v="2"/>
    <s v="English"/>
    <x v="1"/>
    <s v="R"/>
    <x v="1"/>
    <n v="26372293"/>
    <n v="3.1026227058823528"/>
    <s v="90-110 minutes"/>
    <n v="3.1026227058823528"/>
    <n v="1637763"/>
    <n v="0.19178668286445014"/>
    <x v="0"/>
  </r>
  <r>
    <s v="Free Birds"/>
    <x v="163"/>
    <x v="731"/>
    <x v="1"/>
    <n v="3104"/>
    <n v="39"/>
    <n v="0"/>
    <n v="5.9"/>
    <n v="118"/>
    <n v="91"/>
    <n v="55747724"/>
    <x v="27"/>
    <x v="989"/>
    <s v="Color"/>
    <x v="3"/>
    <s v="English"/>
    <x v="1"/>
    <s v="PG"/>
    <x v="1"/>
    <n v="747724"/>
    <n v="1.3594981818181751E-2"/>
    <s v="90-110 minutes"/>
    <n v="1.3594981818181818E-2"/>
    <n v="3892693.5"/>
    <n v="0.11726928571428571"/>
    <x v="2"/>
  </r>
  <r>
    <s v="Freedom Writers"/>
    <x v="519"/>
    <x v="289"/>
    <x v="3"/>
    <n v="3994"/>
    <n v="98"/>
    <n v="10000"/>
    <n v="7.5"/>
    <n v="84"/>
    <n v="123"/>
    <n v="36581633"/>
    <x v="130"/>
    <x v="990"/>
    <s v="Color"/>
    <x v="6"/>
    <s v="English"/>
    <x v="2"/>
    <s v="PG-13"/>
    <x v="1"/>
    <n v="15581633"/>
    <n v="0.7419825238095239"/>
    <s v="111-130 minutes"/>
    <n v="0.74198252380952379"/>
    <n v="-1289919.5"/>
    <n v="-4.8151417500000002E-2"/>
    <x v="1"/>
  </r>
  <r>
    <s v="Freeheld"/>
    <x v="488"/>
    <x v="732"/>
    <x v="292"/>
    <n v="9660"/>
    <n v="6"/>
    <n v="0"/>
    <n v="6.5"/>
    <n v="133"/>
    <n v="103"/>
    <n v="532988"/>
    <x v="46"/>
    <x v="991"/>
    <s v="Color"/>
    <x v="6"/>
    <s v="English"/>
    <x v="1"/>
    <s v="PG-13"/>
    <x v="1"/>
    <n v="-6467012"/>
    <n v="-0.9238588571428572"/>
    <s v="90-110 minutes"/>
    <n v="-0.92385885714285709"/>
    <n v="-1289919.5"/>
    <n v="-4.8151417500000002E-2"/>
    <x v="0"/>
  </r>
  <r>
    <s v="Frequency"/>
    <x v="530"/>
    <x v="733"/>
    <x v="3"/>
    <n v="4045"/>
    <n v="40"/>
    <n v="0"/>
    <n v="7.3"/>
    <n v="168"/>
    <n v="118"/>
    <n v="44983704"/>
    <x v="98"/>
    <x v="992"/>
    <s v="Color"/>
    <x v="4"/>
    <s v="English"/>
    <x v="1"/>
    <s v="PG-13"/>
    <x v="1"/>
    <n v="13983704"/>
    <n v="0.45108722580645155"/>
    <s v="111-130 minutes"/>
    <n v="0.45108722580645161"/>
    <n v="-74533.5"/>
    <n v="-7.4856785714285719E-3"/>
    <x v="1"/>
  </r>
  <r>
    <s v="Frida"/>
    <x v="49"/>
    <x v="121"/>
    <x v="32"/>
    <n v="7072"/>
    <n v="278"/>
    <n v="0"/>
    <n v="7.4"/>
    <n v="128"/>
    <n v="123"/>
    <n v="25776062"/>
    <x v="1"/>
    <x v="993"/>
    <s v="Black and White"/>
    <x v="6"/>
    <s v="English"/>
    <x v="1"/>
    <s v="R"/>
    <x v="1"/>
    <n v="13776062"/>
    <n v="1.1480051666666666"/>
    <s v="111-130 minutes"/>
    <n v="1.1480051666666666"/>
    <n v="-1289919.5"/>
    <n v="-4.8151417500000002E-2"/>
    <x v="0"/>
  </r>
  <r>
    <s v="Friday"/>
    <x v="211"/>
    <x v="81"/>
    <x v="133"/>
    <n v="3455"/>
    <n v="473"/>
    <n v="8000"/>
    <n v="7.3"/>
    <n v="20"/>
    <n v="97"/>
    <n v="27900000"/>
    <x v="70"/>
    <x v="994"/>
    <s v="Black and White"/>
    <x v="2"/>
    <s v="English"/>
    <x v="1"/>
    <s v="R"/>
    <x v="1"/>
    <n v="24400000"/>
    <n v="6.9714285714285715"/>
    <s v="90-110 minutes"/>
    <n v="6.9714285714285715"/>
    <n v="1637763"/>
    <n v="0.19178668286445014"/>
    <x v="0"/>
  </r>
  <r>
    <s v="Friday After Next"/>
    <x v="325"/>
    <x v="734"/>
    <x v="199"/>
    <n v="3712"/>
    <n v="7"/>
    <n v="981"/>
    <n v="5.8"/>
    <n v="26"/>
    <n v="85"/>
    <n v="32983713"/>
    <x v="6"/>
    <x v="995"/>
    <s v="Color"/>
    <x v="2"/>
    <s v="English"/>
    <x v="1"/>
    <s v="R"/>
    <x v="1"/>
    <n v="12983713"/>
    <n v="0.64918564999999995"/>
    <s v="&lt;90 minutes"/>
    <n v="0.64918564999999995"/>
    <n v="1637763"/>
    <n v="0.19178668286445014"/>
    <x v="1"/>
  </r>
  <r>
    <s v="Friday the 13th Part 2"/>
    <x v="624"/>
    <x v="735"/>
    <x v="143"/>
    <n v="707"/>
    <n v="49"/>
    <n v="0"/>
    <n v="6.1"/>
    <n v="242"/>
    <n v="87"/>
    <n v="19100000"/>
    <x v="206"/>
    <x v="996"/>
    <s v="Color"/>
    <x v="0"/>
    <s v="English"/>
    <x v="1"/>
    <s v="R"/>
    <x v="1"/>
    <n v="17850000"/>
    <n v="14.28"/>
    <s v="&lt;90 minutes"/>
    <n v="14.28"/>
    <n v="16235088"/>
    <n v="1.1909079499999999"/>
    <x v="0"/>
  </r>
  <r>
    <s v="Friday the 13th Part III"/>
    <x v="625"/>
    <x v="735"/>
    <x v="368"/>
    <n v="174"/>
    <n v="49"/>
    <n v="0"/>
    <n v="5.7"/>
    <n v="235"/>
    <n v="91"/>
    <n v="36200000"/>
    <x v="50"/>
    <x v="997"/>
    <s v="Color"/>
    <x v="0"/>
    <s v="English"/>
    <x v="1"/>
    <s v="R"/>
    <x v="1"/>
    <n v="32200000"/>
    <n v="8.0500000000000007"/>
    <s v="90-110 minutes"/>
    <n v="8.0500000000000007"/>
    <n v="16235088"/>
    <n v="1.1909079499999999"/>
    <x v="0"/>
  </r>
  <r>
    <s v="Friday the 13th Part VII: The New Blood"/>
    <x v="626"/>
    <x v="736"/>
    <x v="369"/>
    <n v="1855"/>
    <n v="152"/>
    <n v="0"/>
    <n v="5.3"/>
    <n v="110"/>
    <n v="88"/>
    <n v="19170001"/>
    <x v="121"/>
    <x v="998"/>
    <s v="Color"/>
    <x v="0"/>
    <s v="English"/>
    <x v="1"/>
    <s v="R"/>
    <x v="1"/>
    <n v="16370001"/>
    <n v="5.8464289285714282"/>
    <s v="&lt;90 minutes"/>
    <n v="5.8464289285714282"/>
    <n v="16235088"/>
    <n v="1.1909079499999999"/>
    <x v="0"/>
  </r>
  <r>
    <s v="Friday the 13th Part VIII: Jason Takes Manhattan"/>
    <x v="626"/>
    <x v="737"/>
    <x v="369"/>
    <n v="1327"/>
    <n v="6"/>
    <n v="1000"/>
    <n v="4.5"/>
    <n v="129"/>
    <n v="100"/>
    <n v="14343976"/>
    <x v="40"/>
    <x v="999"/>
    <s v="Color"/>
    <x v="3"/>
    <s v="English"/>
    <x v="1"/>
    <s v="R"/>
    <x v="1"/>
    <n v="9343976"/>
    <n v="1.8687952000000001"/>
    <s v="90-110 minutes"/>
    <n v="1.8687952000000001"/>
    <n v="3892693.5"/>
    <n v="0.11726928571428571"/>
    <x v="0"/>
  </r>
  <r>
    <s v="Friday the 13th: A New Beginning"/>
    <x v="627"/>
    <x v="738"/>
    <x v="370"/>
    <n v="170"/>
    <n v="13"/>
    <n v="1000"/>
    <n v="4.7"/>
    <n v="160"/>
    <n v="92"/>
    <n v="21300000"/>
    <x v="54"/>
    <x v="1000"/>
    <s v="Color"/>
    <x v="0"/>
    <s v="English"/>
    <x v="1"/>
    <s v="R"/>
    <x v="1"/>
    <n v="19100000"/>
    <n v="8.6818181818181817"/>
    <s v="90-110 minutes"/>
    <n v="8.6818181818181817"/>
    <n v="16235088"/>
    <n v="1.1909079499999999"/>
    <x v="0"/>
  </r>
  <r>
    <s v="Friday the 13th: The Final Chapter"/>
    <x v="628"/>
    <x v="739"/>
    <x v="371"/>
    <n v="467"/>
    <n v="17"/>
    <n v="0"/>
    <n v="5.9"/>
    <n v="166"/>
    <n v="97"/>
    <n v="32600000"/>
    <x v="53"/>
    <x v="1001"/>
    <s v="Color"/>
    <x v="0"/>
    <s v="English"/>
    <x v="1"/>
    <s v="R"/>
    <x v="1"/>
    <n v="30800000"/>
    <n v="17.111111111111111"/>
    <s v="90-110 minutes"/>
    <n v="17.111111111111111"/>
    <n v="16235088"/>
    <n v="1.1909079499999999"/>
    <x v="0"/>
  </r>
  <r>
    <s v="Friends with Benefits"/>
    <x v="310"/>
    <x v="207"/>
    <x v="47"/>
    <n v="20956"/>
    <n v="87"/>
    <n v="41000"/>
    <n v="6.6"/>
    <n v="238"/>
    <n v="109"/>
    <n v="55802754"/>
    <x v="19"/>
    <x v="1002"/>
    <s v="Color"/>
    <x v="2"/>
    <s v="English"/>
    <x v="1"/>
    <s v="R"/>
    <x v="1"/>
    <n v="20802754"/>
    <n v="0.5943643999999999"/>
    <s v="90-110 minutes"/>
    <n v="0.59436440000000001"/>
    <n v="1637763"/>
    <n v="0.19178668286445014"/>
    <x v="1"/>
  </r>
  <r>
    <s v="Friends with Money"/>
    <x v="629"/>
    <x v="664"/>
    <x v="372"/>
    <n v="1140"/>
    <n v="132"/>
    <n v="515"/>
    <n v="5.9"/>
    <n v="111"/>
    <n v="88"/>
    <n v="13367101"/>
    <x v="51"/>
    <x v="1003"/>
    <s v="Color"/>
    <x v="2"/>
    <s v="English"/>
    <x v="1"/>
    <s v="R"/>
    <x v="1"/>
    <n v="6867101"/>
    <n v="1.0564770769230769"/>
    <s v="&lt;90 minutes"/>
    <n v="1.0564770769230769"/>
    <n v="1637763"/>
    <n v="0.19178668286445014"/>
    <x v="0"/>
  </r>
  <r>
    <s v="Fright Night"/>
    <x v="630"/>
    <x v="740"/>
    <x v="263"/>
    <n v="1393"/>
    <n v="44"/>
    <n v="23000"/>
    <n v="6.4"/>
    <n v="358"/>
    <n v="106"/>
    <n v="18298649"/>
    <x v="23"/>
    <x v="1004"/>
    <s v="Color"/>
    <x v="2"/>
    <s v="English"/>
    <x v="1"/>
    <s v="R"/>
    <x v="1"/>
    <n v="-11701351"/>
    <n v="-0.39004503333333329"/>
    <s v="90-110 minutes"/>
    <n v="-0.39004503333333335"/>
    <n v="1637763"/>
    <n v="0.19178668286445014"/>
    <x v="1"/>
  </r>
  <r>
    <s v="From a Whisper to a Scream"/>
    <x v="631"/>
    <x v="741"/>
    <x v="240"/>
    <n v="1329"/>
    <n v="155"/>
    <n v="241"/>
    <n v="5.9"/>
    <n v="57"/>
    <n v="92"/>
    <n v="1400000"/>
    <x v="126"/>
    <x v="1005"/>
    <s v="Color"/>
    <x v="5"/>
    <s v="English"/>
    <x v="1"/>
    <s v="R"/>
    <x v="1"/>
    <n v="300000"/>
    <n v="0.27272727272727271"/>
    <s v="90-110 minutes"/>
    <n v="0.27272727272727271"/>
    <n v="-1289919.5"/>
    <n v="-4.8151417500000002E-2"/>
    <x v="0"/>
  </r>
  <r>
    <s v="From Dusk Till Dawn"/>
    <x v="487"/>
    <x v="566"/>
    <x v="41"/>
    <n v="23296"/>
    <n v="0"/>
    <n v="12000"/>
    <n v="7.3"/>
    <n v="165"/>
    <n v="108"/>
    <n v="25753840"/>
    <x v="59"/>
    <x v="1006"/>
    <s v="Color"/>
    <x v="4"/>
    <s v="English"/>
    <x v="1"/>
    <s v="R"/>
    <x v="1"/>
    <n v="6753840"/>
    <n v="0.35546526315789473"/>
    <s v="90-110 minutes"/>
    <n v="0.35546526315789473"/>
    <n v="-74533.5"/>
    <n v="-7.4856785714285719E-3"/>
    <x v="1"/>
  </r>
  <r>
    <s v="From Hell"/>
    <x v="86"/>
    <x v="742"/>
    <x v="53"/>
    <n v="41636"/>
    <n v="117"/>
    <n v="0"/>
    <n v="6.8"/>
    <n v="208"/>
    <n v="122"/>
    <n v="31598308"/>
    <x v="19"/>
    <x v="1007"/>
    <s v="Color"/>
    <x v="0"/>
    <s v="English"/>
    <x v="1"/>
    <s v="R"/>
    <x v="1"/>
    <n v="-3401692"/>
    <n v="-9.7191200000000033E-2"/>
    <s v="111-130 minutes"/>
    <n v="-9.7191200000000005E-2"/>
    <n v="16235088"/>
    <n v="1.1909079499999999"/>
    <x v="1"/>
  </r>
  <r>
    <s v="From Justin to Kelly"/>
    <x v="632"/>
    <x v="371"/>
    <x v="373"/>
    <n v="1445"/>
    <n v="7"/>
    <n v="0"/>
    <n v="2.1"/>
    <n v="60"/>
    <n v="90"/>
    <n v="4922166"/>
    <x v="1"/>
    <x v="1008"/>
    <s v="Color"/>
    <x v="2"/>
    <s v="English"/>
    <x v="1"/>
    <s v="PG"/>
    <x v="1"/>
    <n v="-7077834"/>
    <n v="-0.58981949999999994"/>
    <s v="90-110 minutes"/>
    <n v="-0.58981950000000005"/>
    <n v="1637763"/>
    <n v="0.19178668286445014"/>
    <x v="0"/>
  </r>
  <r>
    <s v="From Paris with Love"/>
    <x v="633"/>
    <x v="586"/>
    <x v="374"/>
    <n v="488"/>
    <n v="180"/>
    <n v="0"/>
    <n v="6.5"/>
    <n v="203"/>
    <n v="92"/>
    <n v="23324666"/>
    <x v="11"/>
    <x v="1009"/>
    <s v="Color"/>
    <x v="5"/>
    <s v="English"/>
    <x v="8"/>
    <s v="R"/>
    <x v="1"/>
    <n v="-28675334"/>
    <n v="-0.55144873076923084"/>
    <s v="90-110 minutes"/>
    <n v="-0.55144873076923073"/>
    <n v="-1289919.5"/>
    <n v="-4.8151417500000002E-2"/>
    <x v="2"/>
  </r>
  <r>
    <s v="From Russia with Love"/>
    <x v="634"/>
    <x v="614"/>
    <x v="255"/>
    <n v="1456"/>
    <n v="92"/>
    <n v="0"/>
    <n v="7.5"/>
    <n v="167"/>
    <n v="115"/>
    <n v="24800000"/>
    <x v="86"/>
    <x v="1010"/>
    <s v="Color"/>
    <x v="5"/>
    <s v="English"/>
    <x v="4"/>
    <s v="Approved"/>
    <x v="1"/>
    <n v="22800000"/>
    <n v="11.4"/>
    <s v="111-130 minutes"/>
    <n v="11.4"/>
    <n v="-1289919.5"/>
    <n v="-4.8151417500000002E-2"/>
    <x v="0"/>
  </r>
  <r>
    <s v="Frost/Nixon"/>
    <x v="635"/>
    <x v="59"/>
    <x v="3"/>
    <n v="6161"/>
    <n v="2000"/>
    <n v="0"/>
    <n v="7.7"/>
    <n v="302"/>
    <n v="122"/>
    <n v="18593156"/>
    <x v="19"/>
    <x v="1011"/>
    <s v="Color"/>
    <x v="1"/>
    <s v="English"/>
    <x v="1"/>
    <s v="R"/>
    <x v="1"/>
    <n v="-16406844"/>
    <n v="-0.46876697142857138"/>
    <s v="111-130 minutes"/>
    <n v="-0.46876697142857143"/>
    <n v="-434215.5"/>
    <n v="-0.10115100772200772"/>
    <x v="1"/>
  </r>
  <r>
    <s v="Frozen"/>
    <x v="636"/>
    <x v="743"/>
    <x v="1"/>
    <n v="2582"/>
    <n v="69"/>
    <n v="58000"/>
    <n v="7.6"/>
    <n v="406"/>
    <n v="102"/>
    <n v="400736600"/>
    <x v="90"/>
    <x v="1012"/>
    <s v="Color"/>
    <x v="3"/>
    <s v="English"/>
    <x v="1"/>
    <s v="PG"/>
    <x v="1"/>
    <n v="250736600"/>
    <n v="1.6715773333333335"/>
    <s v="90-110 minutes"/>
    <n v="1.6715773333333332"/>
    <n v="3892693.5"/>
    <n v="0.11726928571428571"/>
    <x v="2"/>
  </r>
  <r>
    <s v="Frozen River"/>
    <x v="637"/>
    <x v="744"/>
    <x v="375"/>
    <n v="994"/>
    <n v="33"/>
    <n v="0"/>
    <n v="7.2"/>
    <n v="181"/>
    <n v="97"/>
    <n v="2508841"/>
    <x v="15"/>
    <x v="1013"/>
    <s v="Color"/>
    <x v="4"/>
    <s v="English"/>
    <x v="1"/>
    <s v="R"/>
    <x v="1"/>
    <n v="1508841"/>
    <n v="1.5088409999999999"/>
    <s v="90-110 minutes"/>
    <n v="1.5088410000000001"/>
    <n v="-74533.5"/>
    <n v="-7.4856785714285719E-3"/>
    <x v="0"/>
  </r>
  <r>
    <s v="Fruitvale Station"/>
    <x v="638"/>
    <x v="520"/>
    <x v="376"/>
    <n v="687"/>
    <n v="0"/>
    <n v="17000"/>
    <n v="7.5"/>
    <n v="327"/>
    <n v="85"/>
    <n v="16097842"/>
    <x v="127"/>
    <x v="1014"/>
    <s v="Color"/>
    <x v="6"/>
    <s v="English"/>
    <x v="1"/>
    <s v="R"/>
    <x v="1"/>
    <n v="15197842"/>
    <n v="16.886491111111113"/>
    <s v="&lt;90 minutes"/>
    <n v="16.886491111111113"/>
    <n v="-1289919.5"/>
    <n v="-4.8151417500000002E-2"/>
    <x v="0"/>
  </r>
  <r>
    <s v="Fuel"/>
    <x v="639"/>
    <x v="745"/>
    <x v="377"/>
    <n v="1252"/>
    <n v="9"/>
    <n v="588"/>
    <n v="7.6"/>
    <n v="14"/>
    <n v="112"/>
    <n v="173783"/>
    <x v="18"/>
    <x v="1015"/>
    <s v="Color"/>
    <x v="8"/>
    <s v="English"/>
    <x v="1"/>
    <s v="Not Rated"/>
    <x v="1"/>
    <n v="-2326217"/>
    <n v="-0.93048679999999995"/>
    <s v="111-130 minutes"/>
    <n v="-0.93048679999999995"/>
    <m/>
    <m/>
    <x v="0"/>
  </r>
  <r>
    <s v="Full Frontal"/>
    <x v="173"/>
    <x v="501"/>
    <x v="52"/>
    <n v="11327"/>
    <n v="0"/>
    <n v="134"/>
    <n v="4.7"/>
    <n v="108"/>
    <n v="101"/>
    <n v="2506446"/>
    <x v="86"/>
    <x v="1016"/>
    <s v="Color"/>
    <x v="2"/>
    <s v="English"/>
    <x v="1"/>
    <s v="R"/>
    <x v="1"/>
    <n v="506446"/>
    <n v="0.25322299999999998"/>
    <s v="90-110 minutes"/>
    <n v="0.25322299999999998"/>
    <n v="1637763"/>
    <n v="0.19178668286445014"/>
    <x v="0"/>
  </r>
  <r>
    <s v="Fun Size"/>
    <x v="640"/>
    <x v="746"/>
    <x v="321"/>
    <n v="3715"/>
    <n v="90"/>
    <n v="0"/>
    <n v="5.4"/>
    <n v="77"/>
    <n v="86"/>
    <n v="9402410"/>
    <x v="56"/>
    <x v="1017"/>
    <s v="Color"/>
    <x v="3"/>
    <s v="English"/>
    <x v="1"/>
    <s v="PG-13"/>
    <x v="1"/>
    <n v="-4597590"/>
    <n v="-0.32839928571428567"/>
    <s v="&lt;90 minutes"/>
    <n v="-0.32839928571428573"/>
    <n v="3892693.5"/>
    <n v="0.11726928571428571"/>
    <x v="1"/>
  </r>
  <r>
    <s v="Fun with Dick and Jane"/>
    <x v="278"/>
    <x v="747"/>
    <x v="171"/>
    <n v="1997"/>
    <n v="23"/>
    <n v="2000"/>
    <n v="6.1"/>
    <n v="135"/>
    <n v="90"/>
    <n v="110332737"/>
    <x v="61"/>
    <x v="641"/>
    <s v="Color"/>
    <x v="2"/>
    <s v="English"/>
    <x v="1"/>
    <s v="PG-13"/>
    <x v="1"/>
    <n v="10332737"/>
    <n v="0.10332736999999992"/>
    <s v="90-110 minutes"/>
    <n v="0.10332737"/>
    <n v="1637763"/>
    <n v="0.19178668286445014"/>
    <x v="2"/>
  </r>
  <r>
    <s v="Funny Games"/>
    <x v="25"/>
    <x v="189"/>
    <x v="18"/>
    <n v="6748"/>
    <n v="0"/>
    <n v="0"/>
    <n v="6.5"/>
    <n v="250"/>
    <n v="111"/>
    <n v="1294640"/>
    <x v="22"/>
    <x v="1018"/>
    <s v="Color"/>
    <x v="4"/>
    <s v="English"/>
    <x v="1"/>
    <s v="R"/>
    <x v="1"/>
    <n v="-13705360"/>
    <n v="-0.91369066666666665"/>
    <s v="111-130 minutes"/>
    <n v="-0.91369066666666665"/>
    <n v="-74533.5"/>
    <n v="-7.4856785714285719E-3"/>
    <x v="1"/>
  </r>
  <r>
    <s v="Funny People"/>
    <x v="48"/>
    <x v="748"/>
    <x v="6"/>
    <n v="11852"/>
    <n v="0"/>
    <n v="0"/>
    <n v="6.4"/>
    <n v="230"/>
    <n v="153"/>
    <n v="51814190"/>
    <x v="36"/>
    <x v="1019"/>
    <s v="Color"/>
    <x v="2"/>
    <s v="English"/>
    <x v="1"/>
    <s v="R"/>
    <x v="1"/>
    <n v="-23185810"/>
    <n v="-0.30914413333333335"/>
    <s v="&gt;150 minutes"/>
    <n v="-0.30914413333333335"/>
    <n v="1637763"/>
    <n v="0.19178668286445014"/>
    <x v="2"/>
  </r>
  <r>
    <s v="Fur: An Imaginary Portrait of Diane Arbus"/>
    <x v="95"/>
    <x v="749"/>
    <x v="60"/>
    <n v="25173"/>
    <n v="30"/>
    <n v="0"/>
    <n v="6.5"/>
    <n v="105"/>
    <n v="122"/>
    <n v="220914"/>
    <x v="207"/>
    <x v="1020"/>
    <s v="Color"/>
    <x v="6"/>
    <s v="English"/>
    <x v="1"/>
    <s v="R"/>
    <x v="1"/>
    <n v="-16579086"/>
    <n v="-0.98685035714285718"/>
    <s v="111-130 minutes"/>
    <n v="-0.98685035714285718"/>
    <n v="-1289919.5"/>
    <n v="-4.8151417500000002E-2"/>
    <x v="1"/>
  </r>
  <r>
    <s v="Furious 7"/>
    <x v="448"/>
    <x v="555"/>
    <x v="58"/>
    <n v="79150"/>
    <n v="0"/>
    <n v="94000"/>
    <n v="7.2"/>
    <n v="424"/>
    <n v="140"/>
    <n v="350034110"/>
    <x v="208"/>
    <x v="581"/>
    <s v="Color"/>
    <x v="5"/>
    <s v="English"/>
    <x v="1"/>
    <s v="PG-13"/>
    <x v="1"/>
    <n v="160034110"/>
    <n v="0.84228478947368424"/>
    <s v="131-150 minutes"/>
    <n v="0.84228478947368424"/>
    <n v="-1289919.5"/>
    <n v="-4.8151417500000002E-2"/>
    <x v="2"/>
  </r>
  <r>
    <s v="Furry Vengeance"/>
    <x v="265"/>
    <x v="528"/>
    <x v="7"/>
    <n v="6327"/>
    <n v="16"/>
    <n v="0"/>
    <n v="3.8"/>
    <n v="101"/>
    <n v="92"/>
    <n v="17596256"/>
    <x v="19"/>
    <x v="1021"/>
    <s v="Color"/>
    <x v="2"/>
    <s v="English"/>
    <x v="1"/>
    <s v="PG"/>
    <x v="1"/>
    <n v="-17403744"/>
    <n v="-0.49724982857142852"/>
    <s v="90-110 minutes"/>
    <n v="-0.49724982857142858"/>
    <n v="1637763"/>
    <n v="0.19178668286445014"/>
    <x v="1"/>
  </r>
  <r>
    <s v="Fury"/>
    <x v="238"/>
    <x v="661"/>
    <x v="6"/>
    <n v="20411"/>
    <n v="452"/>
    <n v="82000"/>
    <n v="7.6"/>
    <n v="406"/>
    <n v="134"/>
    <n v="85707116"/>
    <x v="187"/>
    <x v="1022"/>
    <s v="Color"/>
    <x v="5"/>
    <s v="English"/>
    <x v="1"/>
    <s v="R"/>
    <x v="1"/>
    <n v="17707116"/>
    <n v="0.2603987647058823"/>
    <s v="131-150 minutes"/>
    <n v="0.26039876470588236"/>
    <n v="-1289919.5"/>
    <n v="-4.8151417500000002E-2"/>
    <x v="2"/>
  </r>
  <r>
    <s v="Futuro Beach"/>
    <x v="553"/>
    <x v="750"/>
    <x v="64"/>
    <n v="629"/>
    <n v="19"/>
    <n v="278"/>
    <n v="6.1"/>
    <n v="70"/>
    <n v="106"/>
    <n v="20262"/>
    <x v="50"/>
    <x v="1023"/>
    <s v="Color"/>
    <x v="1"/>
    <s v="Portuguese"/>
    <x v="22"/>
    <s v="Unrated"/>
    <x v="0"/>
    <n v="-3979738"/>
    <n v="-0.99493450000000005"/>
    <s v="90-110 minutes"/>
    <n v="-0.99493450000000005"/>
    <n v="-434215.5"/>
    <n v="-0.10115100772200772"/>
    <x v="0"/>
  </r>
  <r>
    <s v="G.I. Jane"/>
    <x v="74"/>
    <x v="71"/>
    <x v="22"/>
    <n v="15569"/>
    <n v="0"/>
    <n v="2000"/>
    <n v="5.8"/>
    <n v="97"/>
    <n v="125"/>
    <n v="48154732"/>
    <x v="21"/>
    <x v="1024"/>
    <s v="Color"/>
    <x v="5"/>
    <s v="English"/>
    <x v="1"/>
    <s v="R"/>
    <x v="1"/>
    <n v="-1845268"/>
    <n v="-3.6905359999999998E-2"/>
    <s v="111-130 minutes"/>
    <n v="-3.6905359999999998E-2"/>
    <n v="-1289919.5"/>
    <n v="-4.8151417500000002E-2"/>
    <x v="2"/>
  </r>
  <r>
    <s v="G.I. Joe: Retaliation"/>
    <x v="26"/>
    <x v="751"/>
    <x v="19"/>
    <n v="31958"/>
    <n v="209"/>
    <n v="42000"/>
    <n v="5.8"/>
    <n v="351"/>
    <n v="122"/>
    <n v="122512052"/>
    <x v="66"/>
    <x v="1025"/>
    <s v="Color"/>
    <x v="5"/>
    <s v="English"/>
    <x v="1"/>
    <s v="PG-13"/>
    <x v="1"/>
    <n v="-7487948"/>
    <n v="-5.7599599999999973E-2"/>
    <s v="111-130 minutes"/>
    <n v="-5.7599600000000001E-2"/>
    <n v="-1289919.5"/>
    <n v="-4.8151417500000002E-2"/>
    <x v="2"/>
  </r>
  <r>
    <s v="G.I. Joe: The Rise of Cobra"/>
    <x v="2"/>
    <x v="559"/>
    <x v="2"/>
    <n v="26683"/>
    <n v="208"/>
    <n v="0"/>
    <n v="5.8"/>
    <n v="250"/>
    <n v="118"/>
    <n v="150167630"/>
    <x v="35"/>
    <x v="1026"/>
    <s v="Color"/>
    <x v="5"/>
    <s v="English"/>
    <x v="1"/>
    <s v="PG-13"/>
    <x v="1"/>
    <n v="-24832370"/>
    <n v="-0.14189925714285712"/>
    <s v="111-130 minutes"/>
    <n v="-0.14189925714285714"/>
    <n v="-1289919.5"/>
    <n v="-4.8151417500000002E-2"/>
    <x v="2"/>
  </r>
  <r>
    <s v="Galaxy Quest"/>
    <x v="329"/>
    <x v="747"/>
    <x v="202"/>
    <n v="26998"/>
    <n v="23"/>
    <n v="19000"/>
    <n v="7.3"/>
    <n v="213"/>
    <n v="102"/>
    <n v="71423726"/>
    <x v="65"/>
    <x v="1027"/>
    <s v="Color"/>
    <x v="3"/>
    <s v="English"/>
    <x v="1"/>
    <s v="PG"/>
    <x v="1"/>
    <n v="26423726"/>
    <n v="0.58719391111111108"/>
    <s v="90-110 minutes"/>
    <n v="0.58719391111111108"/>
    <n v="3892693.5"/>
    <n v="0.11726928571428571"/>
    <x v="2"/>
  </r>
  <r>
    <s v="Gamer"/>
    <x v="39"/>
    <x v="515"/>
    <x v="12"/>
    <n v="29926"/>
    <n v="83"/>
    <n v="0"/>
    <n v="5.8"/>
    <n v="180"/>
    <n v="95"/>
    <n v="20488579"/>
    <x v="21"/>
    <x v="1028"/>
    <s v="Color"/>
    <x v="5"/>
    <s v="English"/>
    <x v="1"/>
    <s v="R"/>
    <x v="1"/>
    <n v="-29511421"/>
    <n v="-0.59022841999999998"/>
    <s v="90-110 minutes"/>
    <n v="-0.59022841999999998"/>
    <n v="-1289919.5"/>
    <n v="-4.8151417500000002E-2"/>
    <x v="2"/>
  </r>
  <r>
    <s v="Gangs of New York"/>
    <x v="308"/>
    <x v="388"/>
    <x v="188"/>
    <n v="47657"/>
    <n v="17000"/>
    <n v="0"/>
    <n v="7.5"/>
    <n v="233"/>
    <n v="216"/>
    <n v="77679638"/>
    <x v="61"/>
    <x v="1029"/>
    <s v="Color"/>
    <x v="4"/>
    <s v="English"/>
    <x v="1"/>
    <s v="R"/>
    <x v="1"/>
    <n v="-22320362"/>
    <n v="-0.22320362000000005"/>
    <s v="&gt;150 minutes"/>
    <n v="-0.22320361999999999"/>
    <n v="-74533.5"/>
    <n v="-7.4856785714285719E-3"/>
    <x v="2"/>
  </r>
  <r>
    <s v="Gangster Squad"/>
    <x v="319"/>
    <x v="37"/>
    <x v="163"/>
    <n v="34738"/>
    <n v="181"/>
    <n v="40000"/>
    <n v="6.7"/>
    <n v="415"/>
    <n v="113"/>
    <n v="45996718"/>
    <x v="45"/>
    <x v="307"/>
    <s v="Color"/>
    <x v="5"/>
    <s v="English"/>
    <x v="1"/>
    <s v="R"/>
    <x v="1"/>
    <n v="-14003282"/>
    <n v="-0.23338803333333336"/>
    <s v="111-130 minutes"/>
    <n v="-0.23338803333333333"/>
    <n v="-1289919.5"/>
    <n v="-4.8151417500000002E-2"/>
    <x v="2"/>
  </r>
  <r>
    <s v="Gangster's Paradise: Jerusalema"/>
    <x v="641"/>
    <x v="752"/>
    <x v="378"/>
    <n v="86"/>
    <n v="5"/>
    <n v="1000"/>
    <n v="7.8"/>
    <n v="30"/>
    <n v="119"/>
    <n v="4958"/>
    <x v="86"/>
    <x v="434"/>
    <s v="Color"/>
    <x v="5"/>
    <s v="English"/>
    <x v="28"/>
    <s v="R"/>
    <x v="1"/>
    <n v="-1995042"/>
    <n v="-0.99752099999999999"/>
    <s v="111-130 minutes"/>
    <n v="-0.99752099999999999"/>
    <n v="-1289919.5"/>
    <n v="-4.8151417500000002E-2"/>
    <x v="0"/>
  </r>
  <r>
    <s v="Garden State"/>
    <x v="274"/>
    <x v="753"/>
    <x v="138"/>
    <n v="1655"/>
    <n v="0"/>
    <n v="0"/>
    <n v="7.6"/>
    <n v="205"/>
    <n v="102"/>
    <n v="26781723"/>
    <x v="18"/>
    <x v="1030"/>
    <s v="Color"/>
    <x v="2"/>
    <s v="English"/>
    <x v="1"/>
    <s v="R"/>
    <x v="1"/>
    <n v="24281723"/>
    <n v="9.7126891999999998"/>
    <s v="90-110 minutes"/>
    <n v="9.7126891999999998"/>
    <n v="1637763"/>
    <n v="0.19178668286445014"/>
    <x v="0"/>
  </r>
  <r>
    <s v="Garfield"/>
    <x v="365"/>
    <x v="321"/>
    <x v="10"/>
    <n v="13430"/>
    <n v="12"/>
    <n v="795"/>
    <n v="5"/>
    <n v="116"/>
    <n v="80"/>
    <n v="75367693"/>
    <x v="19"/>
    <x v="651"/>
    <s v="Color"/>
    <x v="10"/>
    <s v="English"/>
    <x v="1"/>
    <s v="PG"/>
    <x v="1"/>
    <n v="40367693"/>
    <n v="1.153362657142857"/>
    <s v="&lt;90 minutes"/>
    <n v="1.1533626571428572"/>
    <m/>
    <m/>
    <x v="1"/>
  </r>
  <r>
    <s v="Gattaca"/>
    <x v="642"/>
    <x v="754"/>
    <x v="379"/>
    <n v="1942"/>
    <n v="487"/>
    <n v="17000"/>
    <n v="7.8"/>
    <n v="175"/>
    <n v="106"/>
    <n v="12339633"/>
    <x v="52"/>
    <x v="1031"/>
    <s v="Color"/>
    <x v="1"/>
    <s v="English"/>
    <x v="1"/>
    <s v="PG-13"/>
    <x v="1"/>
    <n v="-23660367"/>
    <n v="-0.65723241666666665"/>
    <s v="90-110 minutes"/>
    <n v="-0.65723241666666665"/>
    <n v="-434215.5"/>
    <n v="-0.10115100772200772"/>
    <x v="1"/>
  </r>
  <r>
    <s v="George of the Jungle"/>
    <x v="265"/>
    <x v="579"/>
    <x v="7"/>
    <n v="4518"/>
    <n v="39"/>
    <n v="5000"/>
    <n v="5.4"/>
    <n v="53"/>
    <n v="92"/>
    <n v="105263257"/>
    <x v="27"/>
    <x v="1032"/>
    <s v="Color"/>
    <x v="5"/>
    <s v="English"/>
    <x v="1"/>
    <s v="PG"/>
    <x v="1"/>
    <n v="50263257"/>
    <n v="0.91387740000000006"/>
    <s v="90-110 minutes"/>
    <n v="0.91387739999999995"/>
    <n v="-1289919.5"/>
    <n v="-4.8151417500000002E-2"/>
    <x v="2"/>
  </r>
  <r>
    <s v="George Washington"/>
    <x v="643"/>
    <x v="162"/>
    <x v="17"/>
    <n v="642"/>
    <n v="234"/>
    <n v="451"/>
    <n v="7.5"/>
    <n v="75"/>
    <n v="90"/>
    <n v="241816"/>
    <x v="209"/>
    <x v="1033"/>
    <s v="Color"/>
    <x v="1"/>
    <s v="English"/>
    <x v="1"/>
    <s v="Unrated"/>
    <x v="1"/>
    <n v="199816"/>
    <n v="4.7575238095238097"/>
    <s v="90-110 minutes"/>
    <n v="4.7575238095238097"/>
    <n v="-434215.5"/>
    <n v="-0.10115100772200772"/>
    <x v="0"/>
  </r>
  <r>
    <s v="Georgia Rule"/>
    <x v="644"/>
    <x v="755"/>
    <x v="380"/>
    <n v="4039"/>
    <n v="0"/>
    <n v="681"/>
    <n v="5.9"/>
    <n v="88"/>
    <n v="113"/>
    <n v="18882880"/>
    <x v="6"/>
    <x v="1034"/>
    <s v="Color"/>
    <x v="2"/>
    <s v="English"/>
    <x v="1"/>
    <s v="R"/>
    <x v="1"/>
    <n v="-1117120"/>
    <n v="-5.5856000000000017E-2"/>
    <s v="111-130 minutes"/>
    <n v="-5.5856000000000003E-2"/>
    <n v="1637763"/>
    <n v="0.19178668286445014"/>
    <x v="1"/>
  </r>
  <r>
    <s v="Gerry"/>
    <x v="153"/>
    <x v="704"/>
    <x v="10"/>
    <n v="13000"/>
    <n v="835"/>
    <n v="0"/>
    <n v="6.2"/>
    <n v="103"/>
    <n v="103"/>
    <n v="236266"/>
    <x v="70"/>
    <x v="1035"/>
    <s v="Color"/>
    <x v="3"/>
    <s v="English"/>
    <x v="1"/>
    <s v="R"/>
    <x v="1"/>
    <n v="-3263734"/>
    <n v="-0.93249542857142853"/>
    <s v="90-110 minutes"/>
    <n v="-0.93249542857142853"/>
    <n v="3892693.5"/>
    <n v="0.11726928571428571"/>
    <x v="0"/>
  </r>
  <r>
    <s v="Get Carter"/>
    <x v="204"/>
    <x v="359"/>
    <x v="10"/>
    <n v="14463"/>
    <n v="19"/>
    <n v="604"/>
    <n v="5.0999999999999996"/>
    <n v="102"/>
    <n v="102"/>
    <n v="14967182"/>
    <x v="33"/>
    <x v="436"/>
    <s v="Color"/>
    <x v="5"/>
    <s v="English"/>
    <x v="1"/>
    <s v="R"/>
    <x v="1"/>
    <n v="-25032818"/>
    <n v="-0.62582044999999997"/>
    <s v="90-110 minutes"/>
    <n v="-0.62582044999999997"/>
    <n v="-1289919.5"/>
    <n v="-4.8151417500000002E-2"/>
    <x v="2"/>
  </r>
  <r>
    <s v="Get Hard"/>
    <x v="85"/>
    <x v="756"/>
    <x v="52"/>
    <n v="12556"/>
    <n v="164"/>
    <n v="14000"/>
    <n v="6"/>
    <n v="173"/>
    <n v="107"/>
    <n v="90353764"/>
    <x v="33"/>
    <x v="503"/>
    <s v="Color"/>
    <x v="2"/>
    <s v="English"/>
    <x v="1"/>
    <s v="R"/>
    <x v="1"/>
    <n v="50353764"/>
    <n v="1.2588441000000001"/>
    <s v="90-110 minutes"/>
    <n v="1.2588440999999999"/>
    <n v="1637763"/>
    <n v="0.19178668286445014"/>
    <x v="2"/>
  </r>
  <r>
    <s v="Get Low"/>
    <x v="365"/>
    <x v="757"/>
    <x v="10"/>
    <n v="19330"/>
    <n v="11"/>
    <n v="0"/>
    <n v="7.1"/>
    <n v="160"/>
    <n v="100"/>
    <n v="9176553"/>
    <x v="37"/>
    <x v="1036"/>
    <s v="Color"/>
    <x v="1"/>
    <s v="English"/>
    <x v="1"/>
    <s v="PG-13"/>
    <x v="1"/>
    <n v="1676553"/>
    <n v="0.22354040000000008"/>
    <s v="90-110 minutes"/>
    <n v="0.2235404"/>
    <n v="-434215.5"/>
    <n v="-0.10115100772200772"/>
    <x v="0"/>
  </r>
  <r>
    <s v="Get on the Bus"/>
    <x v="243"/>
    <x v="27"/>
    <x v="1"/>
    <n v="5963"/>
    <n v="0"/>
    <n v="352"/>
    <n v="6.8"/>
    <n v="28"/>
    <n v="120"/>
    <n v="5731103"/>
    <x v="210"/>
    <x v="1037"/>
    <s v="Color"/>
    <x v="1"/>
    <s v="English"/>
    <x v="1"/>
    <s v="R"/>
    <x v="1"/>
    <n v="3331103"/>
    <n v="1.3879595833333331"/>
    <s v="111-130 minutes"/>
    <n v="1.3879595833333334"/>
    <n v="-434215.5"/>
    <n v="-0.10115100772200772"/>
    <x v="0"/>
  </r>
  <r>
    <s v="Get on Up"/>
    <x v="645"/>
    <x v="758"/>
    <x v="237"/>
    <n v="2060"/>
    <n v="150"/>
    <n v="11000"/>
    <n v="6.9"/>
    <n v="165"/>
    <n v="139"/>
    <n v="30513940"/>
    <x v="23"/>
    <x v="1038"/>
    <s v="Color"/>
    <x v="6"/>
    <s v="English"/>
    <x v="1"/>
    <s v="PG-13"/>
    <x v="1"/>
    <n v="513940"/>
    <n v="1.7131333333333387E-2"/>
    <s v="131-150 minutes"/>
    <n v="1.7131333333333332E-2"/>
    <n v="-1289919.5"/>
    <n v="-4.8151417500000002E-2"/>
    <x v="1"/>
  </r>
  <r>
    <s v="Get Over It"/>
    <x v="310"/>
    <x v="657"/>
    <x v="47"/>
    <n v="22485"/>
    <n v="13"/>
    <n v="0"/>
    <n v="5.8"/>
    <n v="63"/>
    <n v="87"/>
    <n v="11560259"/>
    <x v="5"/>
    <x v="1039"/>
    <s v="Color"/>
    <x v="2"/>
    <s v="English"/>
    <x v="1"/>
    <s v="PG-13"/>
    <x v="1"/>
    <n v="-10439741"/>
    <n v="-0.47453368181818179"/>
    <s v="&lt;90 minutes"/>
    <n v="-0.47453368181818184"/>
    <n v="1637763"/>
    <n v="0.19178668286445014"/>
    <x v="1"/>
  </r>
  <r>
    <s v="Get Rich or Die Tryin'"/>
    <x v="646"/>
    <x v="399"/>
    <x v="1"/>
    <n v="3969"/>
    <n v="260"/>
    <n v="0"/>
    <n v="5"/>
    <n v="98"/>
    <n v="117"/>
    <n v="30981850"/>
    <x v="33"/>
    <x v="1040"/>
    <s v="Color"/>
    <x v="6"/>
    <s v="English"/>
    <x v="1"/>
    <s v="R"/>
    <x v="1"/>
    <n v="-9018150"/>
    <n v="-0.22545375000000001"/>
    <s v="111-130 minutes"/>
    <n v="-0.22545375000000001"/>
    <n v="-1289919.5"/>
    <n v="-4.8151417500000002E-2"/>
    <x v="2"/>
  </r>
  <r>
    <s v="Get Shorty"/>
    <x v="309"/>
    <x v="319"/>
    <x v="189"/>
    <n v="3439"/>
    <n v="188"/>
    <n v="0"/>
    <n v="6.9"/>
    <n v="96"/>
    <n v="105"/>
    <n v="72077000"/>
    <x v="211"/>
    <x v="1041"/>
    <s v="Color"/>
    <x v="2"/>
    <s v="English"/>
    <x v="1"/>
    <s v="R"/>
    <x v="1"/>
    <n v="41827000"/>
    <n v="1.382710743801653"/>
    <s v="90-110 minutes"/>
    <n v="1.3827107438016528"/>
    <n v="1637763"/>
    <n v="0.19178668286445014"/>
    <x v="1"/>
  </r>
  <r>
    <s v="Get Smart"/>
    <x v="365"/>
    <x v="46"/>
    <x v="10"/>
    <n v="44798"/>
    <n v="88"/>
    <n v="0"/>
    <n v="6.5"/>
    <n v="265"/>
    <n v="110"/>
    <n v="130313314"/>
    <x v="112"/>
    <x v="1042"/>
    <s v="Color"/>
    <x v="5"/>
    <s v="English"/>
    <x v="1"/>
    <s v="PG-13"/>
    <x v="1"/>
    <n v="50313314"/>
    <n v="0.62891642499999989"/>
    <s v="90-110 minutes"/>
    <n v="0.628916425"/>
    <n v="-1289919.5"/>
    <n v="-4.8151417500000002E-2"/>
    <x v="2"/>
  </r>
  <r>
    <s v="Getaway"/>
    <x v="647"/>
    <x v="192"/>
    <x v="381"/>
    <n v="676"/>
    <n v="31"/>
    <n v="4000"/>
    <n v="4.4000000000000004"/>
    <n v="146"/>
    <n v="90"/>
    <n v="10494494"/>
    <x v="7"/>
    <x v="1043"/>
    <s v="Color"/>
    <x v="5"/>
    <s v="English"/>
    <x v="1"/>
    <s v="PG-13"/>
    <x v="1"/>
    <n v="-7505506"/>
    <n v="-0.41697255555555557"/>
    <s v="90-110 minutes"/>
    <n v="-0.41697255555555557"/>
    <n v="-1289919.5"/>
    <n v="-4.8151417500000002E-2"/>
    <x v="1"/>
  </r>
  <r>
    <s v="Gettysburg"/>
    <x v="648"/>
    <x v="759"/>
    <x v="382"/>
    <n v="2107"/>
    <n v="33"/>
    <n v="0"/>
    <n v="7.7"/>
    <n v="22"/>
    <n v="271"/>
    <n v="10769960"/>
    <x v="9"/>
    <x v="1044"/>
    <s v="Color"/>
    <x v="1"/>
    <s v="English"/>
    <x v="1"/>
    <s v="PG"/>
    <x v="1"/>
    <n v="-14230040"/>
    <n v="-0.56920159999999997"/>
    <s v="&gt;150 minutes"/>
    <n v="-0.56920159999999997"/>
    <n v="-434215.5"/>
    <n v="-0.10115100772200772"/>
    <x v="1"/>
  </r>
  <r>
    <s v="G-Force"/>
    <x v="649"/>
    <x v="760"/>
    <x v="158"/>
    <n v="2217"/>
    <n v="12"/>
    <n v="0"/>
    <n v="5.0999999999999996"/>
    <n v="145"/>
    <n v="88"/>
    <n v="119420252"/>
    <x v="90"/>
    <x v="1045"/>
    <s v="Color"/>
    <x v="5"/>
    <s v="English"/>
    <x v="1"/>
    <s v="PG"/>
    <x v="1"/>
    <n v="-30579748"/>
    <n v="-0.20386498666666664"/>
    <s v="&lt;90 minutes"/>
    <n v="-0.20386498666666666"/>
    <n v="-1289919.5"/>
    <n v="-4.8151417500000002E-2"/>
    <x v="2"/>
  </r>
  <r>
    <s v="Ghost"/>
    <x v="395"/>
    <x v="709"/>
    <x v="3"/>
    <n v="3100"/>
    <n v="109"/>
    <n v="0"/>
    <n v="7"/>
    <n v="77"/>
    <n v="127"/>
    <n v="217631306"/>
    <x v="5"/>
    <x v="1046"/>
    <s v="Color"/>
    <x v="1"/>
    <s v="English"/>
    <x v="1"/>
    <s v="PG-13"/>
    <x v="1"/>
    <n v="195631306"/>
    <n v="8.8923320909090915"/>
    <s v="111-130 minutes"/>
    <n v="8.8923320909090915"/>
    <n v="-434215.5"/>
    <n v="-0.10115100772200772"/>
    <x v="1"/>
  </r>
  <r>
    <s v="Ghost Rider"/>
    <x v="55"/>
    <x v="761"/>
    <x v="20"/>
    <n v="14017"/>
    <n v="160"/>
    <n v="0"/>
    <n v="5.2"/>
    <n v="276"/>
    <n v="123"/>
    <n v="115802596"/>
    <x v="30"/>
    <x v="1047"/>
    <s v="Color"/>
    <x v="5"/>
    <s v="English"/>
    <x v="1"/>
    <s v="PG-13"/>
    <x v="1"/>
    <n v="5802596"/>
    <n v="5.2750872727272746E-2"/>
    <s v="111-130 minutes"/>
    <n v="5.2750872727272725E-2"/>
    <n v="-1289919.5"/>
    <n v="-4.8151417500000002E-2"/>
    <x v="2"/>
  </r>
  <r>
    <s v="Ghost Rider: Spirit of Vengeance"/>
    <x v="55"/>
    <x v="515"/>
    <x v="20"/>
    <n v="16121"/>
    <n v="83"/>
    <n v="18000"/>
    <n v="4.3"/>
    <n v="287"/>
    <n v="96"/>
    <n v="51774002"/>
    <x v="76"/>
    <x v="1048"/>
    <s v="Color"/>
    <x v="5"/>
    <s v="English"/>
    <x v="1"/>
    <s v="PG-13"/>
    <x v="1"/>
    <n v="-5225998"/>
    <n v="-9.1684175438596527E-2"/>
    <s v="90-110 minutes"/>
    <n v="-9.1684175438596485E-2"/>
    <n v="-1289919.5"/>
    <n v="-4.8151417500000002E-2"/>
    <x v="2"/>
  </r>
  <r>
    <s v="Ghost Ship"/>
    <x v="650"/>
    <x v="762"/>
    <x v="90"/>
    <n v="1083"/>
    <n v="17"/>
    <n v="0"/>
    <n v="5.5"/>
    <n v="156"/>
    <n v="91"/>
    <n v="30079316"/>
    <x v="19"/>
    <x v="1049"/>
    <s v="Color"/>
    <x v="0"/>
    <s v="English"/>
    <x v="1"/>
    <s v="R"/>
    <x v="1"/>
    <n v="-4920684"/>
    <n v="-0.14059097142857147"/>
    <s v="90-110 minutes"/>
    <n v="-0.14059097142857144"/>
    <n v="16235088"/>
    <n v="1.1909079499999999"/>
    <x v="1"/>
  </r>
  <r>
    <s v="Ghost Town"/>
    <x v="651"/>
    <x v="763"/>
    <x v="383"/>
    <n v="500"/>
    <n v="192"/>
    <n v="0"/>
    <n v="6.7"/>
    <n v="210"/>
    <n v="102"/>
    <n v="13214030"/>
    <x v="6"/>
    <x v="1050"/>
    <s v="Color"/>
    <x v="2"/>
    <s v="English"/>
    <x v="1"/>
    <s v="PG-13"/>
    <x v="1"/>
    <n v="-6785970"/>
    <n v="-0.33929849999999995"/>
    <s v="90-110 minutes"/>
    <n v="-0.3392985"/>
    <n v="1637763"/>
    <n v="0.19178668286445014"/>
    <x v="1"/>
  </r>
  <r>
    <s v="Ghost World"/>
    <x v="371"/>
    <x v="266"/>
    <x v="24"/>
    <n v="34106"/>
    <n v="72"/>
    <n v="5000"/>
    <n v="7.4"/>
    <n v="122"/>
    <n v="111"/>
    <n v="6200756"/>
    <x v="46"/>
    <x v="1051"/>
    <s v="Color"/>
    <x v="2"/>
    <s v="English"/>
    <x v="1"/>
    <s v="R"/>
    <x v="1"/>
    <n v="-799244"/>
    <n v="-0.11417771428571433"/>
    <s v="111-130 minutes"/>
    <n v="-0.11417771428571429"/>
    <n v="1637763"/>
    <n v="0.19178668286445014"/>
    <x v="0"/>
  </r>
  <r>
    <s v="Ghosts of Mars"/>
    <x v="448"/>
    <x v="320"/>
    <x v="58"/>
    <n v="28867"/>
    <n v="0"/>
    <n v="0"/>
    <n v="4.9000000000000004"/>
    <n v="156"/>
    <n v="98"/>
    <n v="8434601"/>
    <x v="25"/>
    <x v="1052"/>
    <s v="Color"/>
    <x v="5"/>
    <s v="English"/>
    <x v="1"/>
    <s v="R"/>
    <x v="1"/>
    <n v="-19565399"/>
    <n v="-0.69876424999999998"/>
    <s v="90-110 minutes"/>
    <n v="-0.69876424999999998"/>
    <n v="-1289919.5"/>
    <n v="-4.8151417500000002E-2"/>
    <x v="1"/>
  </r>
  <r>
    <s v="Ghosts of Mississippi"/>
    <x v="510"/>
    <x v="68"/>
    <x v="3"/>
    <n v="3968"/>
    <n v="0"/>
    <n v="591"/>
    <n v="6.7"/>
    <n v="31"/>
    <n v="130"/>
    <n v="13052741"/>
    <x v="52"/>
    <x v="1053"/>
    <s v="Color"/>
    <x v="1"/>
    <s v="English"/>
    <x v="1"/>
    <s v="PG-13"/>
    <x v="1"/>
    <n v="-22947259"/>
    <n v="-0.63742386111111116"/>
    <s v="111-130 minutes"/>
    <n v="-0.63742386111111116"/>
    <n v="-434215.5"/>
    <n v="-0.10115100772200772"/>
    <x v="1"/>
  </r>
  <r>
    <s v="Gigli"/>
    <x v="652"/>
    <x v="306"/>
    <x v="331"/>
    <n v="286"/>
    <n v="102"/>
    <n v="2000"/>
    <n v="2.4"/>
    <n v="131"/>
    <n v="121"/>
    <n v="5660084"/>
    <x v="131"/>
    <x v="1054"/>
    <s v="Color"/>
    <x v="2"/>
    <s v="English"/>
    <x v="1"/>
    <s v="R"/>
    <x v="1"/>
    <n v="-48339916"/>
    <n v="-0.89518362962962961"/>
    <s v="111-130 minutes"/>
    <n v="-0.89518362962962961"/>
    <n v="1637763"/>
    <n v="0.19178668286445014"/>
    <x v="2"/>
  </r>
  <r>
    <s v="Girl 6"/>
    <x v="653"/>
    <x v="27"/>
    <x v="384"/>
    <n v="4497"/>
    <n v="0"/>
    <n v="251"/>
    <n v="5"/>
    <n v="30"/>
    <n v="108"/>
    <n v="4903000"/>
    <x v="1"/>
    <x v="1055"/>
    <s v="Color"/>
    <x v="2"/>
    <s v="English"/>
    <x v="1"/>
    <s v="R"/>
    <x v="1"/>
    <n v="-7097000"/>
    <n v="-0.5914166666666667"/>
    <s v="90-110 minutes"/>
    <n v="-0.5914166666666667"/>
    <n v="1637763"/>
    <n v="0.19178668286445014"/>
    <x v="0"/>
  </r>
  <r>
    <s v="Girl, Interrupted"/>
    <x v="82"/>
    <x v="35"/>
    <x v="6"/>
    <n v="13433"/>
    <n v="446"/>
    <n v="0"/>
    <n v="7.3"/>
    <n v="133"/>
    <n v="127"/>
    <n v="28871190"/>
    <x v="184"/>
    <x v="1056"/>
    <s v="Color"/>
    <x v="6"/>
    <s v="English"/>
    <x v="1"/>
    <s v="R"/>
    <x v="1"/>
    <n v="4871190"/>
    <n v="0.20296625000000001"/>
    <s v="111-130 minutes"/>
    <n v="0.20296624999999999"/>
    <n v="-1289919.5"/>
    <n v="-4.8151417500000002E-2"/>
    <x v="1"/>
  </r>
  <r>
    <s v="Gladiator"/>
    <x v="246"/>
    <x v="71"/>
    <x v="7"/>
    <n v="6521"/>
    <n v="0"/>
    <n v="21000"/>
    <n v="8.5"/>
    <n v="265"/>
    <n v="171"/>
    <n v="187670866"/>
    <x v="79"/>
    <x v="1057"/>
    <s v="Color"/>
    <x v="5"/>
    <s v="English"/>
    <x v="1"/>
    <s v="R"/>
    <x v="1"/>
    <n v="84670866"/>
    <n v="0.82204724271844665"/>
    <s v="&gt;150 minutes"/>
    <n v="0.82204724271844665"/>
    <n v="-1289919.5"/>
    <n v="-4.8151417500000002E-2"/>
    <x v="2"/>
  </r>
  <r>
    <s v="Glee: The 3D Concert Movie"/>
    <x v="654"/>
    <x v="690"/>
    <x v="3"/>
    <n v="4617"/>
    <n v="64"/>
    <n v="0"/>
    <n v="5.4"/>
    <n v="67"/>
    <n v="84"/>
    <n v="11860839"/>
    <x v="75"/>
    <x v="1058"/>
    <s v="Color"/>
    <x v="8"/>
    <s v="English"/>
    <x v="1"/>
    <s v="PG"/>
    <x v="1"/>
    <n v="2860839"/>
    <n v="0.31787100000000001"/>
    <s v="&lt;90 minutes"/>
    <n v="0.31787100000000001"/>
    <m/>
    <m/>
    <x v="0"/>
  </r>
  <r>
    <s v="Glengarry Glen Ross"/>
    <x v="23"/>
    <x v="499"/>
    <x v="12"/>
    <n v="32288"/>
    <n v="164"/>
    <n v="0"/>
    <n v="7.8"/>
    <n v="120"/>
    <n v="100"/>
    <n v="10725228"/>
    <x v="63"/>
    <x v="1059"/>
    <s v="Color"/>
    <x v="4"/>
    <s v="English"/>
    <x v="1"/>
    <s v="R"/>
    <x v="1"/>
    <n v="-1774772"/>
    <n v="-0.14198175999999996"/>
    <s v="90-110 minutes"/>
    <n v="-0.14198176000000001"/>
    <n v="-74533.5"/>
    <n v="-7.4856785714285719E-3"/>
    <x v="0"/>
  </r>
  <r>
    <s v="Glitter"/>
    <x v="655"/>
    <x v="764"/>
    <x v="113"/>
    <n v="1854"/>
    <n v="170"/>
    <n v="0"/>
    <n v="2.1"/>
    <n v="66"/>
    <n v="104"/>
    <n v="4273372"/>
    <x v="5"/>
    <x v="1060"/>
    <s v="Color"/>
    <x v="1"/>
    <s v="English"/>
    <x v="1"/>
    <s v="PG-13"/>
    <x v="1"/>
    <n v="-17726628"/>
    <n v="-0.80575581818181818"/>
    <s v="90-110 minutes"/>
    <n v="-0.80575581818181818"/>
    <n v="-434215.5"/>
    <n v="-0.10115100772200772"/>
    <x v="1"/>
  </r>
  <r>
    <s v="Glory"/>
    <x v="15"/>
    <x v="342"/>
    <x v="12"/>
    <n v="32930"/>
    <n v="380"/>
    <n v="0"/>
    <n v="7.9"/>
    <n v="60"/>
    <n v="122"/>
    <n v="26830000"/>
    <x v="7"/>
    <x v="1061"/>
    <s v="Color"/>
    <x v="1"/>
    <s v="English"/>
    <x v="1"/>
    <s v="R"/>
    <x v="1"/>
    <n v="8830000"/>
    <n v="0.49055555555555563"/>
    <s v="111-130 minutes"/>
    <n v="0.49055555555555558"/>
    <n v="-434215.5"/>
    <n v="-0.10115100772200772"/>
    <x v="1"/>
  </r>
  <r>
    <s v="Go"/>
    <x v="656"/>
    <x v="650"/>
    <x v="385"/>
    <n v="2475"/>
    <n v="218"/>
    <n v="0"/>
    <n v="7.3"/>
    <n v="137"/>
    <n v="102"/>
    <n v="16842303"/>
    <x v="51"/>
    <x v="1062"/>
    <s v="Color"/>
    <x v="2"/>
    <s v="English"/>
    <x v="1"/>
    <s v="R"/>
    <x v="1"/>
    <n v="10342303"/>
    <n v="1.5911235384615385"/>
    <s v="90-110 minutes"/>
    <n v="1.5911235384615385"/>
    <n v="1637763"/>
    <n v="0.19178668286445014"/>
    <x v="0"/>
  </r>
  <r>
    <s v="Go for It!"/>
    <x v="657"/>
    <x v="765"/>
    <x v="386"/>
    <n v="1668"/>
    <n v="29"/>
    <n v="566"/>
    <n v="3.9"/>
    <n v="8"/>
    <n v="105"/>
    <n v="178739"/>
    <x v="212"/>
    <x v="1063"/>
    <s v="Color"/>
    <x v="1"/>
    <s v="English"/>
    <x v="1"/>
    <s v="PG-13"/>
    <x v="1"/>
    <n v="-2271261"/>
    <n v="-0.92704530612244895"/>
    <s v="90-110 minutes"/>
    <n v="-0.92704530612244895"/>
    <n v="-434215.5"/>
    <n v="-0.10115100772200772"/>
    <x v="0"/>
  </r>
  <r>
    <s v="Goal! The Dream Begins"/>
    <x v="571"/>
    <x v="766"/>
    <x v="214"/>
    <n v="2859"/>
    <n v="41"/>
    <n v="0"/>
    <n v="6.8"/>
    <n v="90"/>
    <n v="118"/>
    <n v="4280577"/>
    <x v="42"/>
    <x v="1064"/>
    <s v="Color"/>
    <x v="1"/>
    <s v="English"/>
    <x v="1"/>
    <s v="PG-13"/>
    <x v="1"/>
    <n v="-5719423"/>
    <n v="-0.57194230000000001"/>
    <s v="111-130 minutes"/>
    <n v="-0.57194230000000001"/>
    <n v="-434215.5"/>
    <n v="-0.10115100772200772"/>
    <x v="0"/>
  </r>
  <r>
    <s v="Gods and Generals"/>
    <x v="658"/>
    <x v="759"/>
    <x v="194"/>
    <n v="1671"/>
    <n v="33"/>
    <n v="953"/>
    <n v="6.3"/>
    <n v="84"/>
    <n v="280"/>
    <n v="12870569"/>
    <x v="213"/>
    <x v="647"/>
    <s v="Color"/>
    <x v="1"/>
    <s v="English"/>
    <x v="1"/>
    <s v="PG-13"/>
    <x v="1"/>
    <n v="-43129431"/>
    <n v="-0.77016841071428566"/>
    <s v="&gt;150 minutes"/>
    <n v="-0.77016841071428577"/>
    <n v="-434215.5"/>
    <n v="-0.10115100772200772"/>
    <x v="2"/>
  </r>
  <r>
    <s v="Gods and Monsters"/>
    <x v="265"/>
    <x v="626"/>
    <x v="7"/>
    <n v="4238"/>
    <n v="386"/>
    <n v="0"/>
    <n v="7.5"/>
    <n v="127"/>
    <n v="105"/>
    <n v="6390032"/>
    <x v="70"/>
    <x v="1065"/>
    <s v="Black and White"/>
    <x v="6"/>
    <s v="English"/>
    <x v="1"/>
    <s v="R"/>
    <x v="1"/>
    <n v="2890032"/>
    <n v="0.82572342857142855"/>
    <s v="90-110 minutes"/>
    <n v="0.82572342857142855"/>
    <n v="-1289919.5"/>
    <n v="-4.8151417500000002E-2"/>
    <x v="0"/>
  </r>
  <r>
    <s v="Godsend"/>
    <x v="10"/>
    <x v="767"/>
    <x v="9"/>
    <n v="23352"/>
    <n v="6"/>
    <n v="387"/>
    <n v="4.8"/>
    <n v="130"/>
    <n v="102"/>
    <n v="14334645"/>
    <x v="9"/>
    <x v="1066"/>
    <s v="Color"/>
    <x v="1"/>
    <s v="English"/>
    <x v="1"/>
    <s v="PG-13"/>
    <x v="1"/>
    <n v="-10665355"/>
    <n v="-0.42661420000000005"/>
    <s v="90-110 minutes"/>
    <n v="-0.4266142"/>
    <n v="-434215.5"/>
    <n v="-0.10115100772200772"/>
    <x v="1"/>
  </r>
  <r>
    <s v="Godzilla 2000"/>
    <x v="659"/>
    <x v="768"/>
    <x v="387"/>
    <n v="53"/>
    <n v="2"/>
    <n v="339"/>
    <n v="6"/>
    <n v="107"/>
    <n v="99"/>
    <n v="10037390"/>
    <x v="214"/>
    <x v="1067"/>
    <s v="Color"/>
    <x v="5"/>
    <s v="Japanese"/>
    <x v="13"/>
    <s v="PG"/>
    <x v="0"/>
    <n v="-989962610"/>
    <n v="-0.98996260999999997"/>
    <s v="90-110 minutes"/>
    <n v="-0.98996260999999997"/>
    <n v="-1289919.5"/>
    <n v="-4.8151417500000002E-2"/>
    <x v="2"/>
  </r>
  <r>
    <s v="Going the Distance"/>
    <x v="660"/>
    <x v="769"/>
    <x v="388"/>
    <n v="2961"/>
    <n v="8"/>
    <n v="0"/>
    <n v="6.3"/>
    <n v="167"/>
    <n v="102"/>
    <n v="17797316"/>
    <x v="28"/>
    <x v="1068"/>
    <s v="Color"/>
    <x v="2"/>
    <s v="English"/>
    <x v="1"/>
    <s v="R"/>
    <x v="1"/>
    <n v="-14202684"/>
    <n v="-0.44383387500000004"/>
    <s v="90-110 minutes"/>
    <n v="-0.44383387499999999"/>
    <n v="1637763"/>
    <n v="0.19178668286445014"/>
    <x v="1"/>
  </r>
  <r>
    <s v="GoldenEye"/>
    <x v="661"/>
    <x v="308"/>
    <x v="339"/>
    <n v="1784"/>
    <n v="258"/>
    <n v="0"/>
    <n v="7.2"/>
    <n v="137"/>
    <n v="130"/>
    <n v="106635996"/>
    <x v="41"/>
    <x v="1069"/>
    <s v="Color"/>
    <x v="5"/>
    <s v="English"/>
    <x v="4"/>
    <s v="PG-13"/>
    <x v="1"/>
    <n v="48635996"/>
    <n v="0.8385516551724137"/>
    <s v="111-130 minutes"/>
    <n v="0.83855165517241381"/>
    <n v="-1289919.5"/>
    <n v="-4.8151417500000002E-2"/>
    <x v="2"/>
  </r>
  <r>
    <s v="Goldfinger"/>
    <x v="662"/>
    <x v="574"/>
    <x v="201"/>
    <n v="1198"/>
    <n v="82"/>
    <n v="0"/>
    <n v="7.8"/>
    <n v="164"/>
    <n v="110"/>
    <n v="51100000"/>
    <x v="38"/>
    <x v="1070"/>
    <s v="Color"/>
    <x v="5"/>
    <s v="English"/>
    <x v="4"/>
    <s v="Approved"/>
    <x v="1"/>
    <n v="48100000"/>
    <n v="16.033333333333335"/>
    <s v="90-110 minutes"/>
    <n v="16.033333333333335"/>
    <n v="-1289919.5"/>
    <n v="-4.8151417500000002E-2"/>
    <x v="0"/>
  </r>
  <r>
    <s v="Gone Girl"/>
    <x v="663"/>
    <x v="152"/>
    <x v="389"/>
    <n v="4348"/>
    <n v="21000"/>
    <n v="146000"/>
    <n v="8.1"/>
    <n v="568"/>
    <n v="149"/>
    <n v="167735396"/>
    <x v="13"/>
    <x v="1071"/>
    <s v="Color"/>
    <x v="4"/>
    <s v="English"/>
    <x v="1"/>
    <s v="R"/>
    <x v="1"/>
    <n v="106735396"/>
    <n v="1.7497605901639344"/>
    <s v="131-150 minutes"/>
    <n v="1.7497605901639344"/>
    <n v="-74533.5"/>
    <n v="-7.4856785714285719E-3"/>
    <x v="2"/>
  </r>
  <r>
    <s v="Gone in Sixty Seconds"/>
    <x v="55"/>
    <x v="770"/>
    <x v="20"/>
    <n v="29069"/>
    <n v="57"/>
    <n v="0"/>
    <n v="6.5"/>
    <n v="175"/>
    <n v="127"/>
    <n v="101643008"/>
    <x v="77"/>
    <x v="1072"/>
    <s v="Color"/>
    <x v="5"/>
    <s v="English"/>
    <x v="1"/>
    <s v="PG-13"/>
    <x v="1"/>
    <n v="11643008"/>
    <n v="0.12936675555555555"/>
    <s v="111-130 minutes"/>
    <n v="0.12936675555555555"/>
    <n v="-1289919.5"/>
    <n v="-4.8151417500000002E-2"/>
    <x v="2"/>
  </r>
  <r>
    <s v="Gone with the Wind"/>
    <x v="664"/>
    <x v="771"/>
    <x v="177"/>
    <n v="1862"/>
    <n v="149"/>
    <n v="16000"/>
    <n v="8.1999999999999993"/>
    <n v="157"/>
    <n v="226"/>
    <n v="198655278"/>
    <x v="215"/>
    <x v="1073"/>
    <s v="Color"/>
    <x v="1"/>
    <s v="English"/>
    <x v="1"/>
    <s v="G"/>
    <x v="1"/>
    <n v="194678278"/>
    <n v="48.951037968317827"/>
    <s v="&gt;150 minutes"/>
    <n v="48.951037968317827"/>
    <n v="-434215.5"/>
    <n v="-0.10115100772200772"/>
    <x v="0"/>
  </r>
  <r>
    <s v="Good"/>
    <x v="74"/>
    <x v="772"/>
    <x v="22"/>
    <n v="11091"/>
    <n v="6"/>
    <n v="921"/>
    <n v="6.2"/>
    <n v="67"/>
    <n v="92"/>
    <n v="23091"/>
    <x v="22"/>
    <x v="1074"/>
    <s v="Color"/>
    <x v="1"/>
    <s v="English"/>
    <x v="4"/>
    <s v="R"/>
    <x v="1"/>
    <n v="-14976909"/>
    <n v="-0.99846060000000003"/>
    <s v="90-110 minutes"/>
    <n v="-0.99846060000000003"/>
    <n v="-434215.5"/>
    <n v="-0.10115100772200772"/>
    <x v="1"/>
  </r>
  <r>
    <s v="Good Boy!"/>
    <x v="665"/>
    <x v="773"/>
    <x v="390"/>
    <n v="2164"/>
    <n v="9"/>
    <n v="309"/>
    <n v="5.0999999999999996"/>
    <n v="52"/>
    <n v="87"/>
    <n v="37566230"/>
    <x v="32"/>
    <x v="1075"/>
    <s v="Color"/>
    <x v="2"/>
    <s v="English"/>
    <x v="1"/>
    <s v="PG"/>
    <x v="1"/>
    <n v="20566230"/>
    <n v="1.2097782352941175"/>
    <s v="&lt;90 minutes"/>
    <n v="1.2097782352941175"/>
    <n v="1637763"/>
    <n v="0.19178668286445014"/>
    <x v="1"/>
  </r>
  <r>
    <s v="Good Bye Lenin!"/>
    <x v="666"/>
    <x v="774"/>
    <x v="391"/>
    <n v="200"/>
    <n v="31"/>
    <n v="11000"/>
    <n v="7.7"/>
    <n v="153"/>
    <n v="121"/>
    <n v="4063859"/>
    <x v="216"/>
    <x v="248"/>
    <s v="Black and White"/>
    <x v="1"/>
    <s v="German"/>
    <x v="2"/>
    <s v="R"/>
    <x v="0"/>
    <n v="-736141"/>
    <n v="-0.15336270833333332"/>
    <s v="111-130 minutes"/>
    <n v="-0.15336270833333332"/>
    <n v="-434215.5"/>
    <n v="-0.10115100772200772"/>
    <x v="0"/>
  </r>
  <r>
    <s v="Good Luck Chuck"/>
    <x v="558"/>
    <x v="775"/>
    <x v="1"/>
    <n v="2822"/>
    <n v="7"/>
    <n v="0"/>
    <n v="5.6"/>
    <n v="127"/>
    <n v="101"/>
    <n v="35000629"/>
    <x v="9"/>
    <x v="1076"/>
    <s v="Color"/>
    <x v="2"/>
    <s v="English"/>
    <x v="1"/>
    <s v="R"/>
    <x v="1"/>
    <n v="10000629"/>
    <n v="0.40002515999999999"/>
    <s v="90-110 minutes"/>
    <n v="0.40002515999999999"/>
    <n v="1637763"/>
    <n v="0.19178668286445014"/>
    <x v="1"/>
  </r>
  <r>
    <s v="Good Morning, Vietnam"/>
    <x v="133"/>
    <x v="194"/>
    <x v="85"/>
    <n v="50141"/>
    <n v="272"/>
    <n v="0"/>
    <n v="7.3"/>
    <n v="62"/>
    <n v="121"/>
    <n v="123922370"/>
    <x v="20"/>
    <x v="1077"/>
    <s v="Color"/>
    <x v="6"/>
    <s v="English"/>
    <x v="1"/>
    <s v="R"/>
    <x v="1"/>
    <n v="110922370"/>
    <n v="8.5324899999999992"/>
    <s v="111-130 minutes"/>
    <n v="8.5324899999999992"/>
    <n v="-1289919.5"/>
    <n v="-4.8151417500000002E-2"/>
    <x v="0"/>
  </r>
  <r>
    <s v="Good Night, and Good Luck."/>
    <x v="95"/>
    <x v="776"/>
    <x v="60"/>
    <n v="22745"/>
    <n v="0"/>
    <n v="0"/>
    <n v="7.5"/>
    <n v="351"/>
    <n v="93"/>
    <n v="31501218"/>
    <x v="37"/>
    <x v="1078"/>
    <s v="Black and White"/>
    <x v="6"/>
    <s v="English"/>
    <x v="1"/>
    <s v="PG"/>
    <x v="1"/>
    <n v="24001218"/>
    <n v="3.2001624"/>
    <s v="90-110 minutes"/>
    <n v="3.2001624"/>
    <n v="-1289919.5"/>
    <n v="-4.8151417500000002E-2"/>
    <x v="0"/>
  </r>
  <r>
    <s v="Good Will Hunting"/>
    <x v="133"/>
    <x v="704"/>
    <x v="85"/>
    <n v="63710"/>
    <n v="835"/>
    <n v="31000"/>
    <n v="8.3000000000000007"/>
    <n v="161"/>
    <n v="126"/>
    <n v="138339411"/>
    <x v="42"/>
    <x v="1079"/>
    <s v="Color"/>
    <x v="1"/>
    <s v="English"/>
    <x v="1"/>
    <s v="R"/>
    <x v="1"/>
    <n v="128339411"/>
    <n v="12.833941100000001"/>
    <s v="111-130 minutes"/>
    <n v="12.833941100000001"/>
    <n v="-434215.5"/>
    <n v="-0.10115100772200772"/>
    <x v="0"/>
  </r>
  <r>
    <s v="Goodfellas"/>
    <x v="10"/>
    <x v="388"/>
    <x v="9"/>
    <n v="24783"/>
    <n v="17000"/>
    <n v="25000"/>
    <n v="8.6999999999999993"/>
    <n v="192"/>
    <n v="146"/>
    <n v="46836394"/>
    <x v="9"/>
    <x v="1080"/>
    <s v="Color"/>
    <x v="6"/>
    <s v="English"/>
    <x v="1"/>
    <s v="R"/>
    <x v="1"/>
    <n v="21836394"/>
    <n v="0.87345575999999991"/>
    <s v="131-150 minutes"/>
    <n v="0.87345576000000003"/>
    <n v="-1289919.5"/>
    <n v="-4.8151417500000002E-2"/>
    <x v="1"/>
  </r>
  <r>
    <s v="Goosebumps"/>
    <x v="667"/>
    <x v="777"/>
    <x v="3"/>
    <n v="5497"/>
    <n v="11"/>
    <n v="35000"/>
    <n v="6.4"/>
    <n v="218"/>
    <n v="103"/>
    <n v="80021740"/>
    <x v="41"/>
    <x v="1081"/>
    <s v="Color"/>
    <x v="3"/>
    <s v="English"/>
    <x v="1"/>
    <s v="PG"/>
    <x v="1"/>
    <n v="22021740"/>
    <n v="0.37968517241379307"/>
    <s v="90-110 minutes"/>
    <n v="0.37968517241379313"/>
    <n v="3892693.5"/>
    <n v="0.11726928571428571"/>
    <x v="2"/>
  </r>
  <r>
    <s v="Gory Gory Hallelujah"/>
    <x v="668"/>
    <x v="778"/>
    <x v="392"/>
    <n v="387"/>
    <n v="14"/>
    <n v="39"/>
    <n v="4.7"/>
    <n v="8"/>
    <n v="96"/>
    <n v="11798"/>
    <x v="92"/>
    <x v="1082"/>
    <s v="Color"/>
    <x v="2"/>
    <s v="English"/>
    <x v="1"/>
    <n v="0"/>
    <x v="1"/>
    <n v="-88202"/>
    <n v="-0.88202000000000003"/>
    <s v="90-110 minutes"/>
    <n v="-0.88202000000000003"/>
    <n v="1637763"/>
    <n v="0.19178668286445014"/>
    <x v="0"/>
  </r>
  <r>
    <s v="Gosford Park"/>
    <x v="620"/>
    <x v="93"/>
    <x v="1"/>
    <n v="3261"/>
    <n v="500"/>
    <n v="0"/>
    <n v="7.3"/>
    <n v="187"/>
    <n v="131"/>
    <n v="41300105"/>
    <x v="217"/>
    <x v="160"/>
    <s v="Color"/>
    <x v="1"/>
    <s v="English"/>
    <x v="4"/>
    <s v="R"/>
    <x v="1"/>
    <n v="21500105"/>
    <n v="1.085863888888889"/>
    <s v="131-150 minutes"/>
    <n v="1.085863888888889"/>
    <n v="-434215.5"/>
    <n v="-0.10115100772200772"/>
    <x v="1"/>
  </r>
  <r>
    <s v="Gossip"/>
    <x v="302"/>
    <x v="779"/>
    <x v="20"/>
    <n v="12776"/>
    <n v="49"/>
    <n v="853"/>
    <n v="5.9"/>
    <n v="63"/>
    <n v="90"/>
    <n v="5108820"/>
    <x v="184"/>
    <x v="1083"/>
    <s v="Color"/>
    <x v="1"/>
    <s v="English"/>
    <x v="1"/>
    <s v="R"/>
    <x v="1"/>
    <n v="-18891180"/>
    <n v="-0.78713250000000001"/>
    <s v="90-110 minutes"/>
    <n v="-0.78713250000000001"/>
    <n v="-434215.5"/>
    <n v="-0.10115100772200772"/>
    <x v="1"/>
  </r>
  <r>
    <s v="Gothika"/>
    <x v="95"/>
    <x v="261"/>
    <x v="60"/>
    <n v="22318"/>
    <n v="326"/>
    <n v="0"/>
    <n v="5.8"/>
    <n v="207"/>
    <n v="98"/>
    <n v="59588068"/>
    <x v="33"/>
    <x v="1084"/>
    <s v="Color"/>
    <x v="0"/>
    <s v="English"/>
    <x v="1"/>
    <s v="R"/>
    <x v="1"/>
    <n v="19588068"/>
    <n v="0.48970169999999991"/>
    <s v="90-110 minutes"/>
    <n v="0.48970170000000002"/>
    <n v="16235088"/>
    <n v="1.1909079499999999"/>
    <x v="2"/>
  </r>
  <r>
    <s v="Gracie"/>
    <x v="598"/>
    <x v="779"/>
    <x v="393"/>
    <n v="2007"/>
    <n v="49"/>
    <n v="313"/>
    <n v="6.2"/>
    <n v="65"/>
    <n v="95"/>
    <n v="2955039"/>
    <x v="75"/>
    <x v="1085"/>
    <s v="Color"/>
    <x v="6"/>
    <s v="English"/>
    <x v="1"/>
    <s v="PG-13"/>
    <x v="1"/>
    <n v="-6044961"/>
    <n v="-0.67166233333333336"/>
    <s v="90-110 minutes"/>
    <n v="-0.67166233333333336"/>
    <n v="-1289919.5"/>
    <n v="-4.8151417500000002E-2"/>
    <x v="0"/>
  </r>
  <r>
    <s v="Gran Torino"/>
    <x v="68"/>
    <x v="118"/>
    <x v="41"/>
    <n v="17347"/>
    <n v="16000"/>
    <n v="28000"/>
    <n v="8.1999999999999993"/>
    <n v="366"/>
    <n v="116"/>
    <n v="148085755"/>
    <x v="106"/>
    <x v="1086"/>
    <s v="Color"/>
    <x v="1"/>
    <s v="English"/>
    <x v="1"/>
    <s v="R"/>
    <x v="1"/>
    <n v="115085755"/>
    <n v="3.4874471212121216"/>
    <s v="111-130 minutes"/>
    <n v="3.4874471212121212"/>
    <n v="-434215.5"/>
    <n v="-0.10115100772200772"/>
    <x v="1"/>
  </r>
  <r>
    <s v="Gravity"/>
    <x v="669"/>
    <x v="463"/>
    <x v="394"/>
    <n v="87"/>
    <n v="0"/>
    <n v="147000"/>
    <n v="7.8"/>
    <n v="738"/>
    <n v="91"/>
    <n v="274084951"/>
    <x v="61"/>
    <x v="1087"/>
    <s v="Color"/>
    <x v="3"/>
    <s v="English"/>
    <x v="4"/>
    <s v="PG-13"/>
    <x v="1"/>
    <n v="174084951"/>
    <n v="1.7408495099999999"/>
    <s v="90-110 minutes"/>
    <n v="1.7408495100000001"/>
    <n v="3892693.5"/>
    <n v="0.11726928571428571"/>
    <x v="2"/>
  </r>
  <r>
    <s v="Grease"/>
    <x v="670"/>
    <x v="780"/>
    <x v="1"/>
    <n v="5127"/>
    <n v="116"/>
    <n v="13000"/>
    <n v="7.2"/>
    <n v="124"/>
    <n v="110"/>
    <n v="181360000"/>
    <x v="16"/>
    <x v="1088"/>
    <s v="Color"/>
    <x v="15"/>
    <s v="English"/>
    <x v="1"/>
    <s v="PG-13"/>
    <x v="1"/>
    <n v="175360000"/>
    <n v="29.226666666666667"/>
    <s v="90-110 minutes"/>
    <n v="29.226666666666667"/>
    <m/>
    <m/>
    <x v="0"/>
  </r>
  <r>
    <s v="Green Lantern"/>
    <x v="303"/>
    <x v="308"/>
    <x v="41"/>
    <n v="17657"/>
    <n v="258"/>
    <n v="24000"/>
    <n v="5.6"/>
    <n v="436"/>
    <n v="123"/>
    <n v="116593191"/>
    <x v="17"/>
    <x v="1089"/>
    <s v="Color"/>
    <x v="5"/>
    <s v="English"/>
    <x v="1"/>
    <s v="PG-13"/>
    <x v="1"/>
    <n v="-83406809"/>
    <n v="-0.41703404499999996"/>
    <s v="111-130 minutes"/>
    <n v="-0.41703404500000002"/>
    <n v="-1289919.5"/>
    <n v="-4.8151417500000002E-2"/>
    <x v="2"/>
  </r>
  <r>
    <s v="Green Room"/>
    <x v="671"/>
    <x v="351"/>
    <x v="395"/>
    <n v="1836"/>
    <n v="57"/>
    <n v="10000"/>
    <n v="7.1"/>
    <n v="322"/>
    <n v="95"/>
    <n v="3219029"/>
    <x v="40"/>
    <x v="1090"/>
    <s v="Color"/>
    <x v="4"/>
    <s v="English"/>
    <x v="1"/>
    <s v="R"/>
    <x v="1"/>
    <n v="-1780971"/>
    <n v="-0.35619420000000002"/>
    <s v="90-110 minutes"/>
    <n v="-0.35619420000000002"/>
    <n v="-74533.5"/>
    <n v="-7.4856785714285719E-3"/>
    <x v="0"/>
  </r>
  <r>
    <s v="Green Zone"/>
    <x v="153"/>
    <x v="346"/>
    <x v="10"/>
    <n v="13761"/>
    <n v="521"/>
    <n v="0"/>
    <n v="6.9"/>
    <n v="266"/>
    <n v="115"/>
    <n v="35024475"/>
    <x v="61"/>
    <x v="1091"/>
    <s v="Color"/>
    <x v="5"/>
    <s v="English"/>
    <x v="8"/>
    <s v="R"/>
    <x v="1"/>
    <n v="-64975525"/>
    <n v="-0.64975525000000001"/>
    <s v="111-130 minutes"/>
    <n v="-0.64975525000000001"/>
    <n v="-1289919.5"/>
    <n v="-4.8151417500000002E-2"/>
    <x v="2"/>
  </r>
  <r>
    <s v="Gremlins"/>
    <x v="672"/>
    <x v="781"/>
    <x v="396"/>
    <n v="2053"/>
    <n v="287"/>
    <n v="14000"/>
    <n v="7.2"/>
    <n v="183"/>
    <n v="106"/>
    <n v="148170000"/>
    <x v="26"/>
    <x v="1092"/>
    <s v="Color"/>
    <x v="2"/>
    <s v="English"/>
    <x v="1"/>
    <s v="PG"/>
    <x v="1"/>
    <n v="137170000"/>
    <n v="12.47"/>
    <s v="90-110 minutes"/>
    <n v="12.47"/>
    <n v="1637763"/>
    <n v="0.19178668286445014"/>
    <x v="0"/>
  </r>
  <r>
    <s v="Gremlins 2: The New Batch"/>
    <x v="373"/>
    <x v="781"/>
    <x v="41"/>
    <n v="19610"/>
    <n v="287"/>
    <n v="0"/>
    <n v="6.3"/>
    <n v="105"/>
    <n v="106"/>
    <n v="41482207"/>
    <x v="21"/>
    <x v="1093"/>
    <s v="Color"/>
    <x v="2"/>
    <s v="English"/>
    <x v="1"/>
    <s v="PG-13"/>
    <x v="1"/>
    <n v="-8517793"/>
    <n v="-0.17035586000000003"/>
    <s v="90-110 minutes"/>
    <n v="-0.17035586"/>
    <n v="1637763"/>
    <n v="0.19178668286445014"/>
    <x v="2"/>
  </r>
  <r>
    <s v="Gridiron Gang"/>
    <x v="260"/>
    <x v="782"/>
    <x v="20"/>
    <n v="15811"/>
    <n v="21"/>
    <n v="0"/>
    <n v="6.9"/>
    <n v="85"/>
    <n v="125"/>
    <n v="38432823"/>
    <x v="23"/>
    <x v="1094"/>
    <s v="Color"/>
    <x v="4"/>
    <s v="English"/>
    <x v="1"/>
    <s v="PG-13"/>
    <x v="1"/>
    <n v="8432823"/>
    <n v="0.28109410000000001"/>
    <s v="111-130 minutes"/>
    <n v="0.28109410000000001"/>
    <n v="-74533.5"/>
    <n v="-7.4856785714285719E-3"/>
    <x v="1"/>
  </r>
  <r>
    <s v="Grindhouse"/>
    <x v="487"/>
    <x v="566"/>
    <x v="41"/>
    <n v="22186"/>
    <n v="0"/>
    <n v="0"/>
    <n v="7.6"/>
    <n v="250"/>
    <n v="189"/>
    <n v="25031037"/>
    <x v="119"/>
    <x v="1095"/>
    <s v="Color"/>
    <x v="5"/>
    <s v="English"/>
    <x v="1"/>
    <s v="R"/>
    <x v="1"/>
    <n v="-27968963"/>
    <n v="-0.52771628301886797"/>
    <s v="&gt;150 minutes"/>
    <n v="-0.52771628301886797"/>
    <n v="-1289919.5"/>
    <n v="-4.8151417500000002E-2"/>
    <x v="2"/>
  </r>
  <r>
    <s v="Groove"/>
    <x v="673"/>
    <x v="783"/>
    <x v="397"/>
    <n v="407"/>
    <n v="7"/>
    <n v="0"/>
    <n v="6.5"/>
    <n v="46"/>
    <n v="86"/>
    <n v="1114943"/>
    <x v="58"/>
    <x v="1083"/>
    <s v="Color"/>
    <x v="1"/>
    <s v="English"/>
    <x v="1"/>
    <s v="R"/>
    <x v="1"/>
    <n v="614943"/>
    <n v="1.229886"/>
    <s v="&lt;90 minutes"/>
    <n v="1.229886"/>
    <n v="-434215.5"/>
    <n v="-0.10115100772200772"/>
    <x v="0"/>
  </r>
  <r>
    <s v="Grosse Pointe Blank"/>
    <x v="183"/>
    <x v="784"/>
    <x v="114"/>
    <n v="2044"/>
    <n v="5"/>
    <n v="0"/>
    <n v="7.4"/>
    <n v="111"/>
    <n v="107"/>
    <n v="28014536"/>
    <x v="22"/>
    <x v="557"/>
    <s v="Color"/>
    <x v="5"/>
    <s v="English"/>
    <x v="1"/>
    <s v="R"/>
    <x v="1"/>
    <n v="13014536"/>
    <n v="0.86763573333333333"/>
    <s v="90-110 minutes"/>
    <n v="0.86763573333333333"/>
    <n v="-1289919.5"/>
    <n v="-4.8151417500000002E-2"/>
    <x v="1"/>
  </r>
  <r>
    <s v="Groundhog Day"/>
    <x v="365"/>
    <x v="199"/>
    <x v="10"/>
    <n v="15500"/>
    <n v="11000"/>
    <n v="38000"/>
    <n v="8.1"/>
    <n v="147"/>
    <n v="101"/>
    <n v="70906973"/>
    <x v="218"/>
    <x v="1096"/>
    <s v="Color"/>
    <x v="2"/>
    <s v="English"/>
    <x v="1"/>
    <s v="PG"/>
    <x v="1"/>
    <n v="56306973"/>
    <n v="3.8566419863013701"/>
    <s v="90-110 minutes"/>
    <n v="3.8566419863013697"/>
    <n v="1637763"/>
    <n v="0.19178668286445014"/>
    <x v="1"/>
  </r>
  <r>
    <s v="Grown Ups"/>
    <x v="29"/>
    <x v="314"/>
    <x v="20"/>
    <n v="28497"/>
    <n v="221"/>
    <n v="12000"/>
    <n v="6"/>
    <n v="179"/>
    <n v="102"/>
    <n v="162001186"/>
    <x v="112"/>
    <x v="1097"/>
    <s v="Color"/>
    <x v="2"/>
    <s v="English"/>
    <x v="1"/>
    <s v="PG-13"/>
    <x v="1"/>
    <n v="82001186"/>
    <n v="1.025014825"/>
    <s v="90-110 minutes"/>
    <n v="1.025014825"/>
    <n v="1637763"/>
    <n v="0.19178668286445014"/>
    <x v="2"/>
  </r>
  <r>
    <s v="Grown Ups 2"/>
    <x v="29"/>
    <x v="314"/>
    <x v="20"/>
    <n v="39269"/>
    <n v="221"/>
    <n v="14000"/>
    <n v="5.4"/>
    <n v="139"/>
    <n v="101"/>
    <n v="133668525"/>
    <x v="112"/>
    <x v="1098"/>
    <s v="Color"/>
    <x v="2"/>
    <s v="English"/>
    <x v="1"/>
    <s v="PG-13"/>
    <x v="1"/>
    <n v="53668525"/>
    <n v="0.67085656250000003"/>
    <s v="90-110 minutes"/>
    <n v="0.67085656250000003"/>
    <n v="1637763"/>
    <n v="0.19178668286445014"/>
    <x v="2"/>
  </r>
  <r>
    <s v="Grudge Match"/>
    <x v="10"/>
    <x v="46"/>
    <x v="9"/>
    <n v="36009"/>
    <n v="88"/>
    <n v="12000"/>
    <n v="6.4"/>
    <n v="211"/>
    <n v="113"/>
    <n v="29802761"/>
    <x v="33"/>
    <x v="1099"/>
    <s v="Color"/>
    <x v="2"/>
    <s v="English"/>
    <x v="1"/>
    <s v="PG-13"/>
    <x v="1"/>
    <n v="-10197239"/>
    <n v="-0.25493097499999995"/>
    <s v="111-130 minutes"/>
    <n v="-0.254930975"/>
    <n v="1637763"/>
    <n v="0.19178668286445014"/>
    <x v="2"/>
  </r>
  <r>
    <s v="Guardians of the Galaxy"/>
    <x v="148"/>
    <x v="785"/>
    <x v="36"/>
    <n v="32438"/>
    <n v="571"/>
    <n v="96000"/>
    <n v="8.1"/>
    <n v="653"/>
    <n v="121"/>
    <n v="333130696"/>
    <x v="143"/>
    <x v="1100"/>
    <s v="Color"/>
    <x v="5"/>
    <s v="English"/>
    <x v="1"/>
    <s v="PG-13"/>
    <x v="1"/>
    <n v="163130696"/>
    <n v="0.95959232941176476"/>
    <s v="111-130 minutes"/>
    <n v="0.95959232941176476"/>
    <n v="-1289919.5"/>
    <n v="-4.8151417500000002E-2"/>
    <x v="2"/>
  </r>
  <r>
    <s v="Guess Who"/>
    <x v="243"/>
    <x v="274"/>
    <x v="1"/>
    <n v="2689"/>
    <n v="8"/>
    <n v="919"/>
    <n v="5.9"/>
    <n v="104"/>
    <n v="105"/>
    <n v="67962333"/>
    <x v="19"/>
    <x v="1101"/>
    <s v="Color"/>
    <x v="2"/>
    <s v="English"/>
    <x v="1"/>
    <s v="PG-13"/>
    <x v="1"/>
    <n v="32962333"/>
    <n v="0.94178094285714287"/>
    <s v="90-110 minutes"/>
    <n v="0.94178094285714287"/>
    <n v="1637763"/>
    <n v="0.19178668286445014"/>
    <x v="1"/>
  </r>
  <r>
    <s v="Gulliver's Travels"/>
    <x v="271"/>
    <x v="777"/>
    <x v="167"/>
    <n v="1173"/>
    <n v="11"/>
    <n v="0"/>
    <n v="4.9000000000000004"/>
    <n v="184"/>
    <n v="85"/>
    <n v="42776259"/>
    <x v="219"/>
    <x v="1102"/>
    <s v="Color"/>
    <x v="3"/>
    <s v="English"/>
    <x v="1"/>
    <s v="PG"/>
    <x v="1"/>
    <n v="-69223741"/>
    <n v="-0.61806911607142856"/>
    <s v="&lt;90 minutes"/>
    <n v="-0.61806911607142856"/>
    <n v="3892693.5"/>
    <n v="0.11726928571428571"/>
    <x v="2"/>
  </r>
  <r>
    <s v="Gun Shy"/>
    <x v="83"/>
    <x v="786"/>
    <x v="36"/>
    <n v="17665"/>
    <n v="3"/>
    <n v="242"/>
    <n v="5.7"/>
    <n v="49"/>
    <n v="101"/>
    <n v="1631839"/>
    <x v="42"/>
    <x v="1103"/>
    <s v="Color"/>
    <x v="2"/>
    <s v="English"/>
    <x v="1"/>
    <s v="R"/>
    <x v="1"/>
    <n v="-8368161"/>
    <n v="-0.83681610000000006"/>
    <s v="90-110 minutes"/>
    <n v="-0.83681609999999995"/>
    <n v="1637763"/>
    <n v="0.19178668286445014"/>
    <x v="0"/>
  </r>
  <r>
    <s v="Hackers"/>
    <x v="82"/>
    <x v="787"/>
    <x v="6"/>
    <n v="13821"/>
    <n v="34"/>
    <n v="12000"/>
    <n v="6.2"/>
    <n v="79"/>
    <n v="107"/>
    <n v="7564000"/>
    <x v="6"/>
    <x v="1104"/>
    <s v="Color"/>
    <x v="2"/>
    <s v="English"/>
    <x v="1"/>
    <s v="PG-13"/>
    <x v="1"/>
    <n v="-12436000"/>
    <n v="-0.62180000000000002"/>
    <s v="90-110 minutes"/>
    <n v="-0.62180000000000002"/>
    <n v="1637763"/>
    <n v="0.19178668286445014"/>
    <x v="1"/>
  </r>
  <r>
    <s v="Hairspray"/>
    <x v="674"/>
    <x v="109"/>
    <x v="398"/>
    <n v="1673"/>
    <n v="163"/>
    <n v="0"/>
    <n v="6.7"/>
    <n v="219"/>
    <n v="117"/>
    <n v="118823091"/>
    <x v="36"/>
    <x v="1105"/>
    <s v="Color"/>
    <x v="2"/>
    <s v="English"/>
    <x v="1"/>
    <s v="PG"/>
    <x v="1"/>
    <n v="43823091"/>
    <n v="0.58430787999999989"/>
    <s v="111-130 minutes"/>
    <n v="0.58430788"/>
    <n v="1637763"/>
    <n v="0.19178668286445014"/>
    <x v="2"/>
  </r>
  <r>
    <s v="Half Baked"/>
    <x v="675"/>
    <x v="527"/>
    <x v="399"/>
    <n v="2400"/>
    <n v="33"/>
    <n v="0"/>
    <n v="6.7"/>
    <n v="40"/>
    <n v="82"/>
    <n v="17278980"/>
    <x v="4"/>
    <x v="850"/>
    <s v="Color"/>
    <x v="2"/>
    <s v="English"/>
    <x v="1"/>
    <s v="R"/>
    <x v="1"/>
    <n v="9278980"/>
    <n v="1.1598725000000001"/>
    <s v="&lt;90 minutes"/>
    <n v="1.1598725000000001"/>
    <n v="1637763"/>
    <n v="0.19178668286445014"/>
    <x v="0"/>
  </r>
  <r>
    <s v="Half Nelson"/>
    <x v="319"/>
    <x v="788"/>
    <x v="163"/>
    <n v="33734"/>
    <n v="31"/>
    <n v="0"/>
    <n v="7.2"/>
    <n v="208"/>
    <n v="106"/>
    <n v="2694973"/>
    <x v="220"/>
    <x v="1106"/>
    <s v="Color"/>
    <x v="1"/>
    <s v="English"/>
    <x v="1"/>
    <s v="R"/>
    <x v="1"/>
    <n v="1994973"/>
    <n v="2.8499614285714285"/>
    <s v="90-110 minutes"/>
    <n v="2.8499614285714285"/>
    <n v="-434215.5"/>
    <n v="-0.10115100772200772"/>
    <x v="0"/>
  </r>
  <r>
    <s v="Half Past Dead"/>
    <x v="676"/>
    <x v="789"/>
    <x v="400"/>
    <n v="1855"/>
    <n v="70"/>
    <n v="564"/>
    <n v="4.5999999999999996"/>
    <n v="58"/>
    <n v="98"/>
    <n v="15361537"/>
    <x v="20"/>
    <x v="1107"/>
    <s v="Color"/>
    <x v="5"/>
    <s v="English"/>
    <x v="2"/>
    <s v="PG-13"/>
    <x v="1"/>
    <n v="2361537"/>
    <n v="0.18165669230769232"/>
    <s v="90-110 minutes"/>
    <n v="0.1816566923076923"/>
    <n v="-1289919.5"/>
    <n v="-4.8151417500000002E-2"/>
    <x v="0"/>
  </r>
  <r>
    <s v="Hall Pass"/>
    <x v="677"/>
    <x v="641"/>
    <x v="401"/>
    <n v="3393"/>
    <n v="101"/>
    <n v="10000"/>
    <n v="5.9"/>
    <n v="237"/>
    <n v="111"/>
    <n v="45045037"/>
    <x v="52"/>
    <x v="1108"/>
    <s v="Color"/>
    <x v="2"/>
    <s v="English"/>
    <x v="1"/>
    <s v="R"/>
    <x v="1"/>
    <n v="9045037"/>
    <n v="0.25125102777777775"/>
    <s v="111-130 minutes"/>
    <n v="0.2512510277777778"/>
    <n v="1637763"/>
    <n v="0.19178668286445014"/>
    <x v="1"/>
  </r>
  <r>
    <s v="Halloween"/>
    <x v="280"/>
    <x v="320"/>
    <x v="3"/>
    <n v="4400"/>
    <n v="0"/>
    <n v="12000"/>
    <n v="7.9"/>
    <n v="318"/>
    <n v="101"/>
    <n v="47000000"/>
    <x v="110"/>
    <x v="1109"/>
    <s v="Color"/>
    <x v="0"/>
    <s v="English"/>
    <x v="1"/>
    <s v="R"/>
    <x v="1"/>
    <n v="46700000"/>
    <n v="155.66666666666666"/>
    <s v="90-110 minutes"/>
    <n v="155.66666666666666"/>
    <n v="16235088"/>
    <n v="1.1909079499999999"/>
    <x v="0"/>
  </r>
  <r>
    <s v="Halloween 4: The Return of Michael Myers"/>
    <x v="569"/>
    <x v="198"/>
    <x v="337"/>
    <n v="1136"/>
    <n v="27"/>
    <n v="0"/>
    <n v="5.9"/>
    <n v="144"/>
    <n v="88"/>
    <n v="17768000"/>
    <x v="40"/>
    <x v="1110"/>
    <s v="Color"/>
    <x v="0"/>
    <s v="English"/>
    <x v="1"/>
    <s v="R"/>
    <x v="1"/>
    <n v="12768000"/>
    <n v="2.5535999999999999"/>
    <s v="&lt;90 minutes"/>
    <n v="2.5535999999999999"/>
    <n v="16235088"/>
    <n v="1.1909079499999999"/>
    <x v="0"/>
  </r>
  <r>
    <s v="Halloween 5"/>
    <x v="569"/>
    <x v="790"/>
    <x v="337"/>
    <n v="1308"/>
    <n v="2"/>
    <n v="926"/>
    <n v="5.2"/>
    <n v="137"/>
    <n v="96"/>
    <n v="11642254"/>
    <x v="38"/>
    <x v="1111"/>
    <s v="Color"/>
    <x v="0"/>
    <s v="English"/>
    <x v="1"/>
    <s v="X"/>
    <x v="1"/>
    <n v="8642254"/>
    <n v="2.8807513333333334"/>
    <s v="90-110 minutes"/>
    <n v="2.8807513333333334"/>
    <n v="16235088"/>
    <n v="1.1909079499999999"/>
    <x v="0"/>
  </r>
  <r>
    <s v="Halloween II"/>
    <x v="678"/>
    <x v="791"/>
    <x v="402"/>
    <n v="3226"/>
    <n v="0"/>
    <n v="3000"/>
    <n v="4.9000000000000004"/>
    <n v="220"/>
    <n v="119"/>
    <n v="33386128"/>
    <x v="22"/>
    <x v="1112"/>
    <s v="Color"/>
    <x v="0"/>
    <s v="English"/>
    <x v="1"/>
    <s v="R"/>
    <x v="1"/>
    <n v="18386128"/>
    <n v="1.2257418666666666"/>
    <s v="111-130 minutes"/>
    <n v="1.2257418666666666"/>
    <n v="16235088"/>
    <n v="1.1909079499999999"/>
    <x v="1"/>
  </r>
  <r>
    <s v="Halloween III: Season of the Witch"/>
    <x v="679"/>
    <x v="792"/>
    <x v="403"/>
    <n v="684"/>
    <n v="24"/>
    <n v="0"/>
    <n v="4.5999999999999996"/>
    <n v="162"/>
    <n v="98"/>
    <n v="14400000"/>
    <x v="18"/>
    <x v="1113"/>
    <s v="Color"/>
    <x v="0"/>
    <s v="English"/>
    <x v="1"/>
    <s v="R"/>
    <x v="1"/>
    <n v="11900000"/>
    <n v="4.76"/>
    <s v="90-110 minutes"/>
    <n v="4.76"/>
    <n v="16235088"/>
    <n v="1.1909079499999999"/>
    <x v="0"/>
  </r>
  <r>
    <s v="Halloween: Resurrection"/>
    <x v="280"/>
    <x v="793"/>
    <x v="3"/>
    <n v="5440"/>
    <n v="28"/>
    <n v="0"/>
    <n v="4.0999999999999996"/>
    <n v="151"/>
    <n v="94"/>
    <n v="30259652"/>
    <x v="22"/>
    <x v="1114"/>
    <s v="Color"/>
    <x v="2"/>
    <s v="English"/>
    <x v="1"/>
    <s v="R"/>
    <x v="1"/>
    <n v="15259652"/>
    <n v="1.0173101333333334"/>
    <s v="90-110 minutes"/>
    <n v="1.0173101333333334"/>
    <n v="1637763"/>
    <n v="0.19178668286445014"/>
    <x v="1"/>
  </r>
  <r>
    <s v="Halloween: The Curse of Michael Myers"/>
    <x v="569"/>
    <x v="794"/>
    <x v="337"/>
    <n v="1227"/>
    <n v="13"/>
    <n v="0"/>
    <n v="4.9000000000000004"/>
    <n v="123"/>
    <n v="93"/>
    <n v="15126948"/>
    <x v="40"/>
    <x v="1115"/>
    <s v="Color"/>
    <x v="0"/>
    <s v="English"/>
    <x v="1"/>
    <s v="R"/>
    <x v="1"/>
    <n v="10126948"/>
    <n v="2.0253896"/>
    <s v="90-110 minutes"/>
    <n v="2.0253896"/>
    <n v="16235088"/>
    <n v="1.1909079499999999"/>
    <x v="0"/>
  </r>
  <r>
    <s v="Hamlet"/>
    <x v="512"/>
    <x v="472"/>
    <x v="253"/>
    <n v="1645"/>
    <n v="0"/>
    <n v="0"/>
    <n v="7.8"/>
    <n v="85"/>
    <n v="150"/>
    <n v="4414535"/>
    <x v="7"/>
    <x v="152"/>
    <s v="Color"/>
    <x v="1"/>
    <s v="English"/>
    <x v="4"/>
    <s v="PG-13"/>
    <x v="1"/>
    <n v="-13585465"/>
    <n v="-0.75474805555555557"/>
    <s v="131-150 minutes"/>
    <n v="-0.75474805555555557"/>
    <n v="-434215.5"/>
    <n v="-0.10115100772200772"/>
    <x v="1"/>
  </r>
  <r>
    <s v="Hamlet 2"/>
    <x v="680"/>
    <x v="578"/>
    <x v="1"/>
    <n v="3767"/>
    <n v="26"/>
    <n v="1000"/>
    <n v="6.4"/>
    <n v="129"/>
    <n v="92"/>
    <n v="4881867"/>
    <x v="75"/>
    <x v="1116"/>
    <s v="Color"/>
    <x v="2"/>
    <s v="English"/>
    <x v="1"/>
    <s v="R"/>
    <x v="1"/>
    <n v="-4118133"/>
    <n v="-0.4575703333333333"/>
    <s v="90-110 minutes"/>
    <n v="-0.45757033333333336"/>
    <n v="1637763"/>
    <n v="0.19178668286445014"/>
    <x v="0"/>
  </r>
  <r>
    <s v="Hancock"/>
    <x v="124"/>
    <x v="284"/>
    <x v="22"/>
    <n v="21584"/>
    <n v="532"/>
    <n v="0"/>
    <n v="6.4"/>
    <n v="318"/>
    <n v="102"/>
    <n v="227946274"/>
    <x v="90"/>
    <x v="1117"/>
    <s v="Color"/>
    <x v="5"/>
    <s v="English"/>
    <x v="1"/>
    <s v="PG-13"/>
    <x v="1"/>
    <n v="77946274"/>
    <n v="0.5196418266666667"/>
    <s v="90-110 minutes"/>
    <n v="0.5196418266666667"/>
    <n v="-1289919.5"/>
    <n v="-4.8151417500000002E-2"/>
    <x v="2"/>
  </r>
  <r>
    <s v="Hanging Up"/>
    <x v="681"/>
    <x v="795"/>
    <x v="404"/>
    <n v="1238"/>
    <n v="0"/>
    <n v="390"/>
    <n v="4.7"/>
    <n v="82"/>
    <n v="94"/>
    <n v="36037909"/>
    <x v="45"/>
    <x v="1118"/>
    <s v="Color"/>
    <x v="2"/>
    <s v="English"/>
    <x v="2"/>
    <s v="PG-13"/>
    <x v="1"/>
    <n v="-23962091"/>
    <n v="-0.39936818333333335"/>
    <s v="90-110 minutes"/>
    <n v="-0.39936818333333335"/>
    <n v="1637763"/>
    <n v="0.19178668286445014"/>
    <x v="2"/>
  </r>
  <r>
    <s v="Hanna"/>
    <x v="682"/>
    <x v="244"/>
    <x v="405"/>
    <n v="257"/>
    <n v="456"/>
    <n v="38000"/>
    <n v="6.8"/>
    <n v="417"/>
    <n v="111"/>
    <n v="40247512"/>
    <x v="23"/>
    <x v="1119"/>
    <s v="Color"/>
    <x v="5"/>
    <s v="English"/>
    <x v="1"/>
    <s v="PG-13"/>
    <x v="1"/>
    <n v="10247512"/>
    <n v="0.34158373333333336"/>
    <s v="111-130 minutes"/>
    <n v="0.34158373333333331"/>
    <n v="-1289919.5"/>
    <n v="-4.8151417500000002E-2"/>
    <x v="1"/>
  </r>
  <r>
    <s v="Hannah Montana: The Movie"/>
    <x v="683"/>
    <x v="796"/>
    <x v="1"/>
    <n v="4516"/>
    <n v="23"/>
    <n v="0"/>
    <n v="4.2"/>
    <n v="131"/>
    <n v="102"/>
    <n v="79566871"/>
    <x v="23"/>
    <x v="573"/>
    <s v="Color"/>
    <x v="2"/>
    <s v="English"/>
    <x v="1"/>
    <s v="G"/>
    <x v="1"/>
    <n v="49566871"/>
    <n v="1.6522290333333332"/>
    <s v="90-110 minutes"/>
    <n v="1.6522290333333334"/>
    <n v="1637763"/>
    <n v="0.19178668286445014"/>
    <x v="1"/>
  </r>
  <r>
    <s v="Hannibal Rising"/>
    <x v="22"/>
    <x v="797"/>
    <x v="275"/>
    <n v="1344"/>
    <n v="73"/>
    <n v="3000"/>
    <n v="6.2"/>
    <n v="209"/>
    <n v="131"/>
    <n v="27667947"/>
    <x v="21"/>
    <x v="1120"/>
    <s v="Color"/>
    <x v="4"/>
    <s v="English"/>
    <x v="4"/>
    <s v="R"/>
    <x v="1"/>
    <n v="-22332053"/>
    <n v="-0.44664106000000003"/>
    <s v="131-150 minutes"/>
    <n v="-0.44664105999999998"/>
    <n v="-74533.5"/>
    <n v="-7.4856785714285719E-3"/>
    <x v="2"/>
  </r>
  <r>
    <s v="Hansel &amp; Gretel: Witch Hunters"/>
    <x v="31"/>
    <x v="553"/>
    <x v="22"/>
    <n v="11946"/>
    <n v="75"/>
    <n v="45000"/>
    <n v="6.1"/>
    <n v="349"/>
    <n v="98"/>
    <n v="55682070"/>
    <x v="21"/>
    <x v="1121"/>
    <s v="Color"/>
    <x v="5"/>
    <s v="English"/>
    <x v="2"/>
    <s v="R"/>
    <x v="1"/>
    <n v="5682070"/>
    <n v="0.11364139999999989"/>
    <s v="90-110 minutes"/>
    <n v="0.1136414"/>
    <n v="-1289919.5"/>
    <n v="-4.8151417500000002E-2"/>
    <x v="2"/>
  </r>
  <r>
    <s v="Happily N'Ever After"/>
    <x v="456"/>
    <x v="798"/>
    <x v="32"/>
    <n v="6863"/>
    <n v="0"/>
    <n v="261"/>
    <n v="4.5"/>
    <n v="93"/>
    <n v="75"/>
    <n v="15519841"/>
    <x v="60"/>
    <x v="347"/>
    <s v="Color"/>
    <x v="3"/>
    <s v="English"/>
    <x v="1"/>
    <s v="PG"/>
    <x v="1"/>
    <n v="-31480159"/>
    <n v="-0.66979061702127662"/>
    <s v="&lt;90 minutes"/>
    <n v="-0.66979061702127662"/>
    <n v="3892693.5"/>
    <n v="0.11726928571428571"/>
    <x v="2"/>
  </r>
  <r>
    <s v="Happiness"/>
    <x v="27"/>
    <x v="799"/>
    <x v="9"/>
    <n v="36859"/>
    <n v="377"/>
    <n v="0"/>
    <n v="7.8"/>
    <n v="148"/>
    <n v="134"/>
    <n v="3000000"/>
    <x v="38"/>
    <x v="1122"/>
    <s v="Color"/>
    <x v="2"/>
    <s v="English"/>
    <x v="1"/>
    <n v="0"/>
    <x v="1"/>
    <n v="0"/>
    <n v="0"/>
    <s v="131-150 minutes"/>
    <n v="0"/>
    <n v="1637763"/>
    <n v="0.19178668286445014"/>
    <x v="0"/>
  </r>
  <r>
    <s v="Happy Christmas"/>
    <x v="684"/>
    <x v="800"/>
    <x v="22"/>
    <n v="11642"/>
    <n v="217"/>
    <n v="812"/>
    <n v="5.6"/>
    <n v="65"/>
    <n v="82"/>
    <n v="30084"/>
    <x v="221"/>
    <x v="1123"/>
    <s v="Color"/>
    <x v="2"/>
    <s v="English"/>
    <x v="1"/>
    <s v="R"/>
    <x v="1"/>
    <n v="-39916"/>
    <n v="-0.57022857142857142"/>
    <s v="&lt;90 minutes"/>
    <n v="-0.57022857142857142"/>
    <n v="1637763"/>
    <n v="0.19178668286445014"/>
    <x v="0"/>
  </r>
  <r>
    <s v="Happy Feet"/>
    <x v="133"/>
    <x v="258"/>
    <x v="85"/>
    <n v="70996"/>
    <n v="750"/>
    <n v="0"/>
    <n v="6.5"/>
    <n v="206"/>
    <n v="108"/>
    <n v="197992827"/>
    <x v="61"/>
    <x v="1124"/>
    <s v="Color"/>
    <x v="10"/>
    <s v="English"/>
    <x v="1"/>
    <s v="PG"/>
    <x v="1"/>
    <n v="97992827"/>
    <n v="0.97992827000000005"/>
    <s v="90-110 minutes"/>
    <n v="0.97992827000000005"/>
    <m/>
    <m/>
    <x v="2"/>
  </r>
  <r>
    <s v="Happy Feet 2"/>
    <x v="133"/>
    <x v="258"/>
    <x v="85"/>
    <n v="62644"/>
    <n v="750"/>
    <n v="0"/>
    <n v="5.9"/>
    <n v="156"/>
    <n v="100"/>
    <n v="63992328"/>
    <x v="222"/>
    <x v="1125"/>
    <s v="Color"/>
    <x v="10"/>
    <s v="English"/>
    <x v="12"/>
    <s v="PG"/>
    <x v="1"/>
    <n v="-71007672"/>
    <n v="-0.52598275555555563"/>
    <s v="90-110 minutes"/>
    <n v="-0.52598275555555551"/>
    <m/>
    <m/>
    <x v="2"/>
  </r>
  <r>
    <s v="Happy Gilmore"/>
    <x v="48"/>
    <x v="314"/>
    <x v="6"/>
    <n v="13162"/>
    <n v="221"/>
    <n v="0"/>
    <n v="7"/>
    <n v="77"/>
    <n v="92"/>
    <n v="38624000"/>
    <x v="1"/>
    <x v="1126"/>
    <s v="Color"/>
    <x v="2"/>
    <s v="English"/>
    <x v="1"/>
    <s v="PG-13"/>
    <x v="1"/>
    <n v="26624000"/>
    <n v="2.2186666666666666"/>
    <s v="90-110 minutes"/>
    <n v="2.2186666666666666"/>
    <n v="1637763"/>
    <n v="0.19178668286445014"/>
    <x v="0"/>
  </r>
  <r>
    <s v="Happy, Texas"/>
    <x v="685"/>
    <x v="801"/>
    <x v="152"/>
    <n v="2095"/>
    <n v="3"/>
    <n v="374"/>
    <n v="6.3"/>
    <n v="77"/>
    <n v="98"/>
    <n v="1943649"/>
    <x v="85"/>
    <x v="1127"/>
    <s v="Color"/>
    <x v="2"/>
    <s v="English"/>
    <x v="1"/>
    <s v="PG-13"/>
    <x v="1"/>
    <n v="243649"/>
    <n v="0.14332294117647049"/>
    <s v="90-110 minutes"/>
    <n v="0.1433229411764706"/>
    <n v="1637763"/>
    <n v="0.19178668286445014"/>
    <x v="0"/>
  </r>
  <r>
    <s v="Hard Candy"/>
    <x v="686"/>
    <x v="36"/>
    <x v="251"/>
    <n v="117"/>
    <n v="171"/>
    <n v="12000"/>
    <n v="7.1"/>
    <n v="231"/>
    <n v="104"/>
    <n v="1007962"/>
    <x v="223"/>
    <x v="1128"/>
    <s v="Color"/>
    <x v="4"/>
    <s v="English"/>
    <x v="1"/>
    <s v="R"/>
    <x v="1"/>
    <n v="57962"/>
    <n v="6.1012631578947429E-2"/>
    <s v="90-110 minutes"/>
    <n v="6.1012631578947367E-2"/>
    <n v="-74533.5"/>
    <n v="-7.4856785714285719E-3"/>
    <x v="0"/>
  </r>
  <r>
    <s v="Hard Rain"/>
    <x v="160"/>
    <x v="802"/>
    <x v="6"/>
    <n v="13628"/>
    <n v="13"/>
    <n v="815"/>
    <n v="5.8"/>
    <n v="79"/>
    <n v="97"/>
    <n v="19819494"/>
    <x v="68"/>
    <x v="1129"/>
    <s v="Color"/>
    <x v="5"/>
    <s v="English"/>
    <x v="1"/>
    <s v="R"/>
    <x v="1"/>
    <n v="-50180506"/>
    <n v="-0.7168643714285714"/>
    <s v="90-110 minutes"/>
    <n v="-0.7168643714285714"/>
    <n v="-1289919.5"/>
    <n v="-4.8151417500000002E-2"/>
    <x v="2"/>
  </r>
  <r>
    <s v="Hardball"/>
    <x v="46"/>
    <x v="103"/>
    <x v="12"/>
    <n v="18630"/>
    <n v="48"/>
    <n v="0"/>
    <n v="6.3"/>
    <n v="85"/>
    <n v="106"/>
    <n v="40219708"/>
    <x v="130"/>
    <x v="396"/>
    <s v="Color"/>
    <x v="1"/>
    <s v="English"/>
    <x v="1"/>
    <s v="PG-13"/>
    <x v="1"/>
    <n v="19219708"/>
    <n v="0.91522419047619041"/>
    <s v="90-110 minutes"/>
    <n v="0.91522419047619052"/>
    <n v="-434215.5"/>
    <n v="-0.10115100772200772"/>
    <x v="1"/>
  </r>
  <r>
    <s v="Hardflip"/>
    <x v="687"/>
    <x v="803"/>
    <x v="406"/>
    <n v="263584"/>
    <n v="74"/>
    <n v="706"/>
    <n v="5.6"/>
    <n v="2"/>
    <n v="112"/>
    <n v="96734"/>
    <x v="15"/>
    <x v="1130"/>
    <s v="Color"/>
    <x v="5"/>
    <s v="English"/>
    <x v="1"/>
    <s v="PG-13"/>
    <x v="1"/>
    <n v="-903266"/>
    <n v="-0.90326600000000001"/>
    <s v="111-130 minutes"/>
    <n v="-0.90326600000000001"/>
    <n v="-1289919.5"/>
    <n v="-4.8151417500000002E-2"/>
    <x v="0"/>
  </r>
  <r>
    <s v="Harley Davidson and the Marlboro Man"/>
    <x v="567"/>
    <x v="525"/>
    <x v="1"/>
    <n v="3671"/>
    <n v="23"/>
    <n v="0"/>
    <n v="6"/>
    <n v="30"/>
    <n v="98"/>
    <n v="7434726"/>
    <x v="95"/>
    <x v="1131"/>
    <s v="Color"/>
    <x v="5"/>
    <s v="English"/>
    <x v="1"/>
    <s v="R"/>
    <x v="1"/>
    <n v="-15565274"/>
    <n v="-0.67675104347826087"/>
    <s v="90-110 minutes"/>
    <n v="-0.67675104347826087"/>
    <n v="-1289919.5"/>
    <n v="-4.8151417500000002E-2"/>
    <x v="1"/>
  </r>
  <r>
    <s v="Harold &amp; Kumar Escape from Guantanamo Bay"/>
    <x v="688"/>
    <x v="184"/>
    <x v="1"/>
    <n v="4065"/>
    <n v="22"/>
    <n v="0"/>
    <n v="6.6"/>
    <n v="153"/>
    <n v="102"/>
    <n v="38087366"/>
    <x v="1"/>
    <x v="1015"/>
    <s v="Color"/>
    <x v="3"/>
    <s v="English"/>
    <x v="1"/>
    <s v="R"/>
    <x v="1"/>
    <n v="26087366"/>
    <n v="2.1739471666666668"/>
    <s v="90-110 minutes"/>
    <n v="2.1739471666666668"/>
    <n v="3892693.5"/>
    <n v="0.11726928571428571"/>
    <x v="0"/>
  </r>
  <r>
    <s v="Harold &amp; Kumar Go to White Castle"/>
    <x v="368"/>
    <x v="635"/>
    <x v="218"/>
    <n v="3114"/>
    <n v="8"/>
    <n v="0"/>
    <n v="7.1"/>
    <n v="150"/>
    <n v="88"/>
    <n v="18225165"/>
    <x v="75"/>
    <x v="1132"/>
    <s v="Color"/>
    <x v="3"/>
    <s v="English"/>
    <x v="1"/>
    <s v="R"/>
    <x v="1"/>
    <n v="9225165"/>
    <n v="1.0250183333333331"/>
    <s v="&lt;90 minutes"/>
    <n v="1.0250183333333334"/>
    <n v="3892693.5"/>
    <n v="0.11726928571428571"/>
    <x v="0"/>
  </r>
  <r>
    <s v="Harriet the Spy"/>
    <x v="171"/>
    <x v="804"/>
    <x v="106"/>
    <n v="2486"/>
    <n v="15"/>
    <n v="833"/>
    <n v="5.9"/>
    <n v="25"/>
    <n v="100"/>
    <n v="26539321"/>
    <x v="20"/>
    <x v="1133"/>
    <s v="Color"/>
    <x v="2"/>
    <s v="English"/>
    <x v="1"/>
    <s v="PG"/>
    <x v="1"/>
    <n v="13539321"/>
    <n v="1.0414862307692307"/>
    <s v="90-110 minutes"/>
    <n v="1.0414862307692307"/>
    <n v="1637763"/>
    <n v="0.19178668286445014"/>
    <x v="0"/>
  </r>
  <r>
    <s v="Harry Brown"/>
    <x v="689"/>
    <x v="805"/>
    <x v="407"/>
    <n v="2486"/>
    <n v="12"/>
    <n v="0"/>
    <n v="7.2"/>
    <n v="224"/>
    <n v="97"/>
    <n v="1818681"/>
    <x v="224"/>
    <x v="1134"/>
    <s v="Color"/>
    <x v="5"/>
    <s v="English"/>
    <x v="4"/>
    <s v="R"/>
    <x v="1"/>
    <n v="-5481319"/>
    <n v="-0.75086561643835614"/>
    <s v="90-110 minutes"/>
    <n v="-0.75086561643835614"/>
    <n v="-1289919.5"/>
    <n v="-4.8151417500000002E-2"/>
    <x v="0"/>
  </r>
  <r>
    <s v="Harry Potter and the Chamber of Secrets"/>
    <x v="690"/>
    <x v="313"/>
    <x v="6"/>
    <n v="35672"/>
    <n v="0"/>
    <n v="0"/>
    <n v="7.4"/>
    <n v="232"/>
    <n v="174"/>
    <n v="261970615"/>
    <x v="61"/>
    <x v="1135"/>
    <s v="Color"/>
    <x v="3"/>
    <s v="English"/>
    <x v="4"/>
    <s v="PG"/>
    <x v="1"/>
    <n v="161970615"/>
    <n v="1.6197061499999998"/>
    <s v="&gt;150 minutes"/>
    <n v="1.6197061500000001"/>
    <n v="3892693.5"/>
    <n v="0.11726928571428571"/>
    <x v="2"/>
  </r>
  <r>
    <s v="Harry Potter and the Goblet of Fire"/>
    <x v="691"/>
    <x v="599"/>
    <x v="60"/>
    <n v="53413"/>
    <n v="179"/>
    <n v="0"/>
    <n v="7.6"/>
    <n v="295"/>
    <n v="157"/>
    <n v="289994397"/>
    <x v="90"/>
    <x v="1136"/>
    <s v="Color"/>
    <x v="3"/>
    <s v="English"/>
    <x v="4"/>
    <s v="PG-13"/>
    <x v="1"/>
    <n v="139994397"/>
    <n v="0.93329598000000003"/>
    <s v="&gt;150 minutes"/>
    <n v="0.93329598000000003"/>
    <n v="3892693.5"/>
    <n v="0.11726928571428571"/>
    <x v="2"/>
  </r>
  <r>
    <s v="Harry Potter and the Half-Blood Prince"/>
    <x v="329"/>
    <x v="806"/>
    <x v="202"/>
    <n v="58753"/>
    <n v="282"/>
    <n v="10000"/>
    <n v="7.5"/>
    <n v="375"/>
    <n v="153"/>
    <n v="301956980"/>
    <x v="108"/>
    <x v="1137"/>
    <s v="Color"/>
    <x v="3"/>
    <s v="English"/>
    <x v="4"/>
    <s v="PG"/>
    <x v="1"/>
    <n v="51956980"/>
    <n v="0.20782791999999994"/>
    <s v="&gt;150 minutes"/>
    <n v="0.20782792"/>
    <n v="3892693.5"/>
    <n v="0.11726928571428571"/>
    <x v="2"/>
  </r>
  <r>
    <s v="Harry Potter and the Order of the Phoenix"/>
    <x v="691"/>
    <x v="806"/>
    <x v="60"/>
    <n v="33433"/>
    <n v="282"/>
    <n v="0"/>
    <n v="7.5"/>
    <n v="329"/>
    <n v="138"/>
    <n v="292000866"/>
    <x v="90"/>
    <x v="1138"/>
    <s v="Color"/>
    <x v="3"/>
    <s v="English"/>
    <x v="4"/>
    <s v="PG-13"/>
    <x v="1"/>
    <n v="142000866"/>
    <n v="0.94667243999999995"/>
    <s v="131-150 minutes"/>
    <n v="0.94667243999999995"/>
    <n v="3892693.5"/>
    <n v="0.11726928571428571"/>
    <x v="2"/>
  </r>
  <r>
    <s v="Harry Potter and the Prisoner of Azkaban"/>
    <x v="690"/>
    <x v="463"/>
    <x v="6"/>
    <n v="33284"/>
    <n v="0"/>
    <n v="11000"/>
    <n v="7.8"/>
    <n v="274"/>
    <n v="142"/>
    <n v="249358727"/>
    <x v="66"/>
    <x v="1139"/>
    <s v="Color"/>
    <x v="3"/>
    <s v="English"/>
    <x v="4"/>
    <s v="PG"/>
    <x v="1"/>
    <n v="119358727"/>
    <n v="0.91814405384615383"/>
    <s v="131-150 minutes"/>
    <n v="0.91814405384615383"/>
    <n v="3892693.5"/>
    <n v="0.11726928571428571"/>
    <x v="2"/>
  </r>
  <r>
    <s v="Harry Potter and the Sorcerer's Stone"/>
    <x v="690"/>
    <x v="313"/>
    <x v="6"/>
    <n v="13191"/>
    <n v="0"/>
    <n v="16000"/>
    <n v="7.5"/>
    <n v="258"/>
    <n v="159"/>
    <n v="317557891"/>
    <x v="116"/>
    <x v="982"/>
    <s v="Color"/>
    <x v="3"/>
    <s v="English"/>
    <x v="4"/>
    <s v="PG"/>
    <x v="1"/>
    <n v="192557891"/>
    <n v="1.5404631279999998"/>
    <s v="&gt;150 minutes"/>
    <n v="1.5404631280000001"/>
    <n v="3892693.5"/>
    <n v="0.11726928571428571"/>
    <x v="2"/>
  </r>
  <r>
    <s v="Harsh Times"/>
    <x v="231"/>
    <x v="661"/>
    <x v="145"/>
    <n v="50313"/>
    <n v="453"/>
    <n v="0"/>
    <n v="7"/>
    <n v="118"/>
    <n v="116"/>
    <n v="3335839"/>
    <x v="86"/>
    <x v="1140"/>
    <s v="Color"/>
    <x v="5"/>
    <s v="English"/>
    <x v="1"/>
    <s v="R"/>
    <x v="1"/>
    <n v="1335839"/>
    <n v="0.6679195"/>
    <s v="111-130 minutes"/>
    <n v="0.6679195"/>
    <n v="-1289919.5"/>
    <n v="-4.8151417500000002E-2"/>
    <x v="0"/>
  </r>
  <r>
    <s v="Hart's War"/>
    <x v="11"/>
    <x v="733"/>
    <x v="10"/>
    <n v="15916"/>
    <n v="40"/>
    <n v="997"/>
    <n v="6.3"/>
    <n v="112"/>
    <n v="125"/>
    <n v="19076815"/>
    <x v="45"/>
    <x v="1141"/>
    <s v="Color"/>
    <x v="1"/>
    <s v="English"/>
    <x v="1"/>
    <s v="R"/>
    <x v="1"/>
    <n v="-40923185"/>
    <n v="-0.68205308333333337"/>
    <s v="111-130 minutes"/>
    <n v="-0.68205308333333337"/>
    <n v="-434215.5"/>
    <n v="-0.10115100772200772"/>
    <x v="2"/>
  </r>
  <r>
    <s v="Harvard Man"/>
    <x v="456"/>
    <x v="807"/>
    <x v="32"/>
    <n v="6776"/>
    <n v="56"/>
    <n v="113"/>
    <n v="4.9000000000000004"/>
    <n v="27"/>
    <n v="99"/>
    <n v="56007"/>
    <x v="149"/>
    <x v="1142"/>
    <s v="Color"/>
    <x v="2"/>
    <s v="English"/>
    <x v="1"/>
    <s v="R"/>
    <x v="1"/>
    <n v="-5443993"/>
    <n v="-0.98981690909090914"/>
    <s v="90-110 minutes"/>
    <n v="-0.98981690909090914"/>
    <n v="1637763"/>
    <n v="0.19178668286445014"/>
    <x v="0"/>
  </r>
  <r>
    <s v="Hav Plenty"/>
    <x v="692"/>
    <x v="808"/>
    <x v="408"/>
    <n v="714"/>
    <n v="21"/>
    <n v="161"/>
    <n v="6.5"/>
    <n v="25"/>
    <n v="84"/>
    <n v="2301777"/>
    <x v="225"/>
    <x v="1143"/>
    <s v="Color"/>
    <x v="2"/>
    <s v="English"/>
    <x v="1"/>
    <s v="R"/>
    <x v="1"/>
    <n v="1651777"/>
    <n v="2.5411953846153845"/>
    <s v="&lt;90 minutes"/>
    <n v="2.5411953846153845"/>
    <n v="1637763"/>
    <n v="0.19178668286445014"/>
    <x v="0"/>
  </r>
  <r>
    <s v="Haywire"/>
    <x v="26"/>
    <x v="501"/>
    <x v="19"/>
    <n v="31187"/>
    <n v="0"/>
    <n v="0"/>
    <n v="5.8"/>
    <n v="394"/>
    <n v="93"/>
    <n v="18934858"/>
    <x v="95"/>
    <x v="1144"/>
    <s v="Color"/>
    <x v="5"/>
    <s v="English"/>
    <x v="31"/>
    <s v="R"/>
    <x v="1"/>
    <n v="-4065142"/>
    <n v="-0.17674530434782609"/>
    <s v="90-110 minutes"/>
    <n v="-0.17674530434782609"/>
    <n v="-1289919.5"/>
    <n v="-4.8151417500000002E-2"/>
    <x v="1"/>
  </r>
  <r>
    <s v="He Got Game"/>
    <x v="15"/>
    <x v="27"/>
    <x v="12"/>
    <n v="37315"/>
    <n v="0"/>
    <n v="0"/>
    <n v="6.9"/>
    <n v="48"/>
    <n v="136"/>
    <n v="21554585"/>
    <x v="9"/>
    <x v="1145"/>
    <s v="Color"/>
    <x v="1"/>
    <s v="English"/>
    <x v="1"/>
    <s v="R"/>
    <x v="1"/>
    <n v="-3445415"/>
    <n v="-0.13781659999999996"/>
    <s v="131-150 minutes"/>
    <n v="-0.13781660000000001"/>
    <n v="-434215.5"/>
    <n v="-0.10115100772200772"/>
    <x v="1"/>
  </r>
  <r>
    <s v="Head of State"/>
    <x v="243"/>
    <x v="809"/>
    <x v="1"/>
    <n v="4537"/>
    <n v="0"/>
    <n v="638"/>
    <n v="5.4"/>
    <n v="44"/>
    <n v="95"/>
    <n v="37788228"/>
    <x v="226"/>
    <x v="1146"/>
    <s v="Color"/>
    <x v="2"/>
    <s v="English"/>
    <x v="1"/>
    <s v="PG-13"/>
    <x v="1"/>
    <n v="2588228"/>
    <n v="7.352920454545453E-2"/>
    <s v="90-110 minutes"/>
    <n v="7.3529204545454543E-2"/>
    <n v="1637763"/>
    <n v="0.19178668286445014"/>
    <x v="1"/>
  </r>
  <r>
    <s v="Head Over Heels"/>
    <x v="693"/>
    <x v="728"/>
    <x v="16"/>
    <n v="2165"/>
    <n v="70"/>
    <n v="613"/>
    <n v="5.4"/>
    <n v="61"/>
    <n v="86"/>
    <n v="10397365"/>
    <x v="56"/>
    <x v="1147"/>
    <s v="Color"/>
    <x v="2"/>
    <s v="English"/>
    <x v="1"/>
    <s v="PG-13"/>
    <x v="1"/>
    <n v="-3602635"/>
    <n v="-0.25733107142857148"/>
    <s v="&lt;90 minutes"/>
    <n v="-0.25733107142857142"/>
    <n v="1637763"/>
    <n v="0.19178668286445014"/>
    <x v="1"/>
  </r>
  <r>
    <s v="Headhunters"/>
    <x v="694"/>
    <x v="810"/>
    <x v="409"/>
    <n v="385"/>
    <n v="77"/>
    <n v="23000"/>
    <n v="7.6"/>
    <n v="284"/>
    <n v="100"/>
    <n v="1196752"/>
    <x v="227"/>
    <x v="1148"/>
    <s v="Color"/>
    <x v="4"/>
    <s v="Norwegian"/>
    <x v="27"/>
    <s v="R"/>
    <x v="0"/>
    <n v="-29103248"/>
    <n v="-0.96050323432343232"/>
    <s v="90-110 minutes"/>
    <n v="-0.96050323432343232"/>
    <n v="-74533.5"/>
    <n v="-7.4856785714285719E-3"/>
    <x v="1"/>
  </r>
  <r>
    <s v="Heartbreakers"/>
    <x v="695"/>
    <x v="811"/>
    <x v="364"/>
    <n v="2912"/>
    <n v="7"/>
    <n v="989"/>
    <n v="6.2"/>
    <n v="116"/>
    <n v="123"/>
    <n v="40334024"/>
    <x v="19"/>
    <x v="791"/>
    <s v="Color"/>
    <x v="2"/>
    <s v="English"/>
    <x v="1"/>
    <s v="PG-13"/>
    <x v="1"/>
    <n v="5334024"/>
    <n v="0.15240068571428567"/>
    <s v="111-130 minutes"/>
    <n v="0.15240068571428572"/>
    <n v="1637763"/>
    <n v="0.19178668286445014"/>
    <x v="1"/>
  </r>
  <r>
    <s v="Hearts in Atlantis"/>
    <x v="138"/>
    <x v="812"/>
    <x v="20"/>
    <n v="13811"/>
    <n v="96"/>
    <n v="0"/>
    <n v="6.9"/>
    <n v="135"/>
    <n v="101"/>
    <n v="24185781"/>
    <x v="98"/>
    <x v="1149"/>
    <s v="Color"/>
    <x v="1"/>
    <s v="English"/>
    <x v="1"/>
    <s v="PG-13"/>
    <x v="1"/>
    <n v="-6814219"/>
    <n v="-0.21981351612903222"/>
    <s v="90-110 minutes"/>
    <n v="-0.21981351612903227"/>
    <n v="-434215.5"/>
    <n v="-0.10115100772200772"/>
    <x v="1"/>
  </r>
  <r>
    <s v="Heaven Is for Real"/>
    <x v="696"/>
    <x v="813"/>
    <x v="410"/>
    <n v="663"/>
    <n v="130"/>
    <n v="23000"/>
    <n v="5.8"/>
    <n v="82"/>
    <n v="99"/>
    <n v="91443253"/>
    <x v="1"/>
    <x v="1150"/>
    <s v="Color"/>
    <x v="6"/>
    <s v="English"/>
    <x v="1"/>
    <s v="PG"/>
    <x v="1"/>
    <n v="79443253"/>
    <n v="6.6202710833333329"/>
    <s v="90-110 minutes"/>
    <n v="6.6202710833333329"/>
    <n v="-1289919.5"/>
    <n v="-4.8151417500000002E-2"/>
    <x v="0"/>
  </r>
  <r>
    <s v="Heavenly Creatures"/>
    <x v="152"/>
    <x v="814"/>
    <x v="36"/>
    <n v="14574"/>
    <n v="0"/>
    <n v="0"/>
    <n v="7.4"/>
    <n v="93"/>
    <n v="108"/>
    <n v="3049135"/>
    <x v="40"/>
    <x v="1151"/>
    <s v="Color"/>
    <x v="6"/>
    <s v="English"/>
    <x v="16"/>
    <s v="R"/>
    <x v="1"/>
    <n v="-1950865"/>
    <n v="-0.39017299999999999"/>
    <s v="90-110 minutes"/>
    <n v="-0.39017299999999999"/>
    <n v="-1289919.5"/>
    <n v="-4.8151417500000002E-2"/>
    <x v="0"/>
  </r>
  <r>
    <s v="Heaven's Gate"/>
    <x v="213"/>
    <x v="815"/>
    <x v="20"/>
    <n v="14255"/>
    <n v="517"/>
    <n v="1000"/>
    <n v="6.8"/>
    <n v="102"/>
    <n v="325"/>
    <n v="1500000"/>
    <x v="117"/>
    <x v="1152"/>
    <s v="Color"/>
    <x v="3"/>
    <s v="English"/>
    <x v="1"/>
    <s v="R"/>
    <x v="1"/>
    <n v="-42500000"/>
    <n v="-0.96590909090909094"/>
    <s v="&gt;150 minutes"/>
    <n v="-0.96590909090909094"/>
    <n v="3892693.5"/>
    <n v="0.11726928571428571"/>
    <x v="2"/>
  </r>
  <r>
    <s v="Hedwig and the Angry Inch"/>
    <x v="697"/>
    <x v="816"/>
    <x v="411"/>
    <n v="993"/>
    <n v="263"/>
    <n v="0"/>
    <n v="7.8"/>
    <n v="108"/>
    <n v="95"/>
    <n v="3029081"/>
    <x v="16"/>
    <x v="200"/>
    <s v="Color"/>
    <x v="2"/>
    <s v="English"/>
    <x v="1"/>
    <s v="R"/>
    <x v="1"/>
    <n v="-2970919"/>
    <n v="-0.49515316666666664"/>
    <s v="90-110 minutes"/>
    <n v="-0.49515316666666664"/>
    <n v="1637763"/>
    <n v="0.19178668286445014"/>
    <x v="0"/>
  </r>
  <r>
    <s v="Held Up"/>
    <x v="698"/>
    <x v="817"/>
    <x v="42"/>
    <n v="3291"/>
    <n v="15"/>
    <n v="77"/>
    <n v="5.0999999999999996"/>
    <n v="11"/>
    <n v="89"/>
    <n v="4692814"/>
    <x v="4"/>
    <x v="1153"/>
    <s v="Color"/>
    <x v="2"/>
    <s v="English"/>
    <x v="1"/>
    <s v="PG-13"/>
    <x v="1"/>
    <n v="-3307186"/>
    <n v="-0.41339824999999997"/>
    <s v="&lt;90 minutes"/>
    <n v="-0.41339825000000002"/>
    <n v="1637763"/>
    <n v="0.19178668286445014"/>
    <x v="0"/>
  </r>
  <r>
    <s v="Hellboy"/>
    <x v="699"/>
    <x v="334"/>
    <x v="412"/>
    <n v="1112"/>
    <n v="0"/>
    <n v="0"/>
    <n v="6.8"/>
    <n v="242"/>
    <n v="132"/>
    <n v="59035104"/>
    <x v="192"/>
    <x v="1154"/>
    <s v="Color"/>
    <x v="5"/>
    <s v="English"/>
    <x v="1"/>
    <s v="PG-13"/>
    <x v="1"/>
    <n v="-6964896"/>
    <n v="-0.10552872727272722"/>
    <s v="131-150 minutes"/>
    <n v="-0.10552872727272727"/>
    <n v="-1289919.5"/>
    <n v="-4.8151417500000002E-2"/>
    <x v="2"/>
  </r>
  <r>
    <s v="Hellboy II: The Golden Army"/>
    <x v="700"/>
    <x v="334"/>
    <x v="7"/>
    <n v="3632"/>
    <n v="0"/>
    <n v="3000"/>
    <n v="7"/>
    <n v="345"/>
    <n v="120"/>
    <n v="75754670"/>
    <x v="3"/>
    <x v="1155"/>
    <s v="Color"/>
    <x v="5"/>
    <s v="English"/>
    <x v="1"/>
    <s v="PG-13"/>
    <x v="1"/>
    <n v="-9245330"/>
    <n v="-0.10876858823529412"/>
    <s v="111-130 minutes"/>
    <n v="-0.10876858823529412"/>
    <n v="-1289919.5"/>
    <n v="-4.8151417500000002E-2"/>
    <x v="2"/>
  </r>
  <r>
    <s v="Hellraiser"/>
    <x v="701"/>
    <x v="818"/>
    <x v="413"/>
    <n v="673"/>
    <n v="385"/>
    <n v="0"/>
    <n v="7"/>
    <n v="203"/>
    <n v="86"/>
    <n v="14564027"/>
    <x v="15"/>
    <x v="1156"/>
    <s v="Color"/>
    <x v="7"/>
    <s v="English"/>
    <x v="4"/>
    <s v="R"/>
    <x v="1"/>
    <n v="13564027"/>
    <n v="13.564026999999999"/>
    <s v="&lt;90 minutes"/>
    <n v="13.564026999999999"/>
    <m/>
    <m/>
    <x v="0"/>
  </r>
  <r>
    <s v="Henry V"/>
    <x v="702"/>
    <x v="472"/>
    <x v="293"/>
    <n v="1341"/>
    <n v="0"/>
    <n v="0"/>
    <n v="7.7"/>
    <n v="46"/>
    <n v="137"/>
    <n v="10161099"/>
    <x v="75"/>
    <x v="1157"/>
    <s v="Color"/>
    <x v="5"/>
    <s v="English"/>
    <x v="4"/>
    <s v="PG-13"/>
    <x v="1"/>
    <n v="1161099"/>
    <n v="0.12901099999999999"/>
    <s v="131-150 minutes"/>
    <n v="0.12901099999999999"/>
    <n v="-1289919.5"/>
    <n v="-4.8151417500000002E-2"/>
    <x v="0"/>
  </r>
  <r>
    <s v="Her"/>
    <x v="371"/>
    <x v="124"/>
    <x v="24"/>
    <n v="19359"/>
    <n v="0"/>
    <n v="148000"/>
    <n v="8"/>
    <n v="574"/>
    <n v="126"/>
    <n v="25556065"/>
    <x v="95"/>
    <x v="47"/>
    <s v="Color"/>
    <x v="1"/>
    <s v="English"/>
    <x v="1"/>
    <s v="R"/>
    <x v="1"/>
    <n v="2556065"/>
    <n v="0.11113326086956521"/>
    <s v="111-130 minutes"/>
    <n v="0.11113326086956522"/>
    <n v="-434215.5"/>
    <n v="-0.10115100772200772"/>
    <x v="1"/>
  </r>
  <r>
    <s v="Herbie Fully Loaded"/>
    <x v="703"/>
    <x v="534"/>
    <x v="414"/>
    <n v="2177"/>
    <n v="23"/>
    <n v="1000"/>
    <n v="4.7"/>
    <n v="117"/>
    <n v="101"/>
    <n v="66002004"/>
    <x v="21"/>
    <x v="1158"/>
    <s v="Color"/>
    <x v="3"/>
    <s v="English"/>
    <x v="1"/>
    <s v="G"/>
    <x v="1"/>
    <n v="16002004"/>
    <n v="0.32004008000000006"/>
    <s v="90-110 minutes"/>
    <n v="0.32004008"/>
    <n v="3892693.5"/>
    <n v="0.11726928571428571"/>
    <x v="2"/>
  </r>
  <r>
    <s v="Hercules"/>
    <x v="260"/>
    <x v="129"/>
    <x v="20"/>
    <n v="16235"/>
    <n v="420"/>
    <n v="21000"/>
    <n v="6"/>
    <n v="245"/>
    <n v="101"/>
    <n v="72660029"/>
    <x v="61"/>
    <x v="33"/>
    <s v="Color"/>
    <x v="5"/>
    <s v="English"/>
    <x v="1"/>
    <s v="PG-13"/>
    <x v="1"/>
    <n v="-27339971"/>
    <n v="-0.27339970999999996"/>
    <s v="90-110 minutes"/>
    <n v="-0.27339971000000002"/>
    <n v="-1289919.5"/>
    <n v="-4.8151417500000002E-2"/>
    <x v="2"/>
  </r>
  <r>
    <s v="Here Comes the Boom"/>
    <x v="49"/>
    <x v="232"/>
    <x v="32"/>
    <n v="6727"/>
    <n v="153"/>
    <n v="17000"/>
    <n v="6.5"/>
    <n v="154"/>
    <n v="105"/>
    <n v="45290318"/>
    <x v="10"/>
    <x v="1159"/>
    <s v="Color"/>
    <x v="5"/>
    <s v="English"/>
    <x v="1"/>
    <s v="PG"/>
    <x v="1"/>
    <n v="3290318"/>
    <n v="7.8340904761904806E-2"/>
    <s v="90-110 minutes"/>
    <n v="7.8340904761904764E-2"/>
    <n v="-1289919.5"/>
    <n v="-4.8151417500000002E-2"/>
    <x v="2"/>
  </r>
  <r>
    <s v="Here on Earth"/>
    <x v="507"/>
    <x v="819"/>
    <x v="63"/>
    <n v="3142"/>
    <n v="4"/>
    <n v="648"/>
    <n v="5.0999999999999996"/>
    <n v="44"/>
    <n v="96"/>
    <n v="10494147"/>
    <x v="22"/>
    <x v="795"/>
    <s v="Color"/>
    <x v="1"/>
    <s v="English"/>
    <x v="1"/>
    <s v="PG-13"/>
    <x v="1"/>
    <n v="-4505853"/>
    <n v="-0.30039020000000005"/>
    <s v="90-110 minutes"/>
    <n v="-0.3003902"/>
    <n v="-434215.5"/>
    <n v="-0.10115100772200772"/>
    <x v="1"/>
  </r>
  <r>
    <s v="Hereafter"/>
    <x v="153"/>
    <x v="118"/>
    <x v="10"/>
    <n v="14344"/>
    <n v="16000"/>
    <n v="16000"/>
    <n v="6.5"/>
    <n v="315"/>
    <n v="129"/>
    <n v="32741596"/>
    <x v="21"/>
    <x v="1160"/>
    <s v="Color"/>
    <x v="1"/>
    <s v="English"/>
    <x v="1"/>
    <s v="PG-13"/>
    <x v="1"/>
    <n v="-17258404"/>
    <n v="-0.34516807999999999"/>
    <s v="111-130 minutes"/>
    <n v="-0.34516807999999999"/>
    <n v="-434215.5"/>
    <n v="-0.10115100772200772"/>
    <x v="2"/>
  </r>
  <r>
    <s v="Hero"/>
    <x v="447"/>
    <x v="532"/>
    <x v="77"/>
    <n v="6229"/>
    <n v="611"/>
    <n v="0"/>
    <n v="7.9"/>
    <n v="283"/>
    <n v="80"/>
    <n v="84961"/>
    <x v="98"/>
    <x v="1161"/>
    <s v="Black and White"/>
    <x v="5"/>
    <s v="Mandarin"/>
    <x v="3"/>
    <s v="PG-13"/>
    <x v="0"/>
    <n v="-30915039"/>
    <n v="-0.9972593225806452"/>
    <s v="&lt;90 minutes"/>
    <n v="-0.9972593225806452"/>
    <n v="-1289919.5"/>
    <n v="-4.8151417500000002E-2"/>
    <x v="1"/>
  </r>
  <r>
    <s v="He's Just Not That Into You"/>
    <x v="704"/>
    <x v="317"/>
    <x v="415"/>
    <n v="318"/>
    <n v="42"/>
    <n v="12000"/>
    <n v="6.4"/>
    <n v="161"/>
    <n v="129"/>
    <n v="93952276"/>
    <x v="33"/>
    <x v="719"/>
    <s v="Color"/>
    <x v="2"/>
    <s v="English"/>
    <x v="1"/>
    <s v="PG-13"/>
    <x v="1"/>
    <n v="53952276"/>
    <n v="1.3488069"/>
    <s v="111-130 minutes"/>
    <n v="1.3488069"/>
    <n v="1637763"/>
    <n v="0.19178668286445014"/>
    <x v="2"/>
  </r>
  <r>
    <s v="Hesher"/>
    <x v="2"/>
    <x v="820"/>
    <x v="2"/>
    <n v="44969"/>
    <n v="58"/>
    <n v="19000"/>
    <n v="7.1"/>
    <n v="134"/>
    <n v="106"/>
    <n v="382946"/>
    <x v="46"/>
    <x v="1162"/>
    <s v="Color"/>
    <x v="1"/>
    <s v="English"/>
    <x v="1"/>
    <s v="R"/>
    <x v="1"/>
    <n v="-6617054"/>
    <n v="-0.94529342857142862"/>
    <s v="90-110 minutes"/>
    <n v="-0.94529342857142862"/>
    <n v="-434215.5"/>
    <n v="-0.10115100772200772"/>
    <x v="0"/>
  </r>
  <r>
    <s v="Hey Arnold! The Movie"/>
    <x v="197"/>
    <x v="821"/>
    <x v="1"/>
    <n v="3752"/>
    <n v="14"/>
    <n v="227"/>
    <n v="5.9"/>
    <n v="33"/>
    <n v="76"/>
    <n v="13684949"/>
    <x v="38"/>
    <x v="1163"/>
    <s v="Color"/>
    <x v="3"/>
    <s v="English"/>
    <x v="1"/>
    <s v="PG"/>
    <x v="1"/>
    <n v="10684949"/>
    <n v="3.5616496666666668"/>
    <s v="&lt;90 minutes"/>
    <n v="3.5616496666666668"/>
    <n v="3892693.5"/>
    <n v="0.11726928571428571"/>
    <x v="0"/>
  </r>
  <r>
    <s v="Hidalgo"/>
    <x v="231"/>
    <x v="421"/>
    <x v="145"/>
    <n v="36925"/>
    <n v="394"/>
    <n v="0"/>
    <n v="6.7"/>
    <n v="140"/>
    <n v="136"/>
    <n v="67286731"/>
    <x v="61"/>
    <x v="1164"/>
    <s v="Color"/>
    <x v="5"/>
    <s v="English"/>
    <x v="1"/>
    <s v="PG-13"/>
    <x v="1"/>
    <n v="-32713269"/>
    <n v="-0.32713269"/>
    <s v="131-150 minutes"/>
    <n v="-0.32713269"/>
    <n v="-1289919.5"/>
    <n v="-4.8151417500000002E-2"/>
    <x v="2"/>
  </r>
  <r>
    <s v="Hide and Seek"/>
    <x v="10"/>
    <x v="822"/>
    <x v="9"/>
    <n v="23328"/>
    <n v="21"/>
    <n v="0"/>
    <n v="5.9"/>
    <n v="180"/>
    <n v="101"/>
    <n v="51097664"/>
    <x v="23"/>
    <x v="1165"/>
    <s v="Color"/>
    <x v="1"/>
    <s v="English"/>
    <x v="1"/>
    <s v="R"/>
    <x v="1"/>
    <n v="21097664"/>
    <n v="0.70325546666666661"/>
    <s v="90-110 minutes"/>
    <n v="0.70325546666666672"/>
    <n v="-434215.5"/>
    <n v="-0.10115100772200772"/>
    <x v="1"/>
  </r>
  <r>
    <s v="High Crimes"/>
    <x v="160"/>
    <x v="823"/>
    <x v="6"/>
    <n v="15571"/>
    <n v="73"/>
    <n v="893"/>
    <n v="6.3"/>
    <n v="114"/>
    <n v="115"/>
    <n v="41543207"/>
    <x v="10"/>
    <x v="760"/>
    <s v="Color"/>
    <x v="4"/>
    <s v="English"/>
    <x v="1"/>
    <s v="PG-13"/>
    <x v="1"/>
    <n v="-456793"/>
    <n v="-1.0876023809523794E-2"/>
    <s v="111-130 minutes"/>
    <n v="-1.0876023809523809E-2"/>
    <n v="-74533.5"/>
    <n v="-7.4856785714285719E-3"/>
    <x v="2"/>
  </r>
  <r>
    <s v="High Fidelity"/>
    <x v="428"/>
    <x v="444"/>
    <x v="1"/>
    <n v="3141"/>
    <n v="350"/>
    <n v="10000"/>
    <n v="7.6"/>
    <n v="174"/>
    <n v="113"/>
    <n v="27277055"/>
    <x v="6"/>
    <x v="1166"/>
    <s v="Color"/>
    <x v="2"/>
    <s v="English"/>
    <x v="4"/>
    <s v="R"/>
    <x v="1"/>
    <n v="7277055"/>
    <n v="0.36385274999999995"/>
    <s v="111-130 minutes"/>
    <n v="0.36385275"/>
    <n v="1637763"/>
    <n v="0.19178668286445014"/>
    <x v="1"/>
  </r>
  <r>
    <s v="High Heels and Low Lifes"/>
    <x v="183"/>
    <x v="824"/>
    <x v="114"/>
    <n v="3049"/>
    <n v="302"/>
    <n v="117"/>
    <n v="6.2"/>
    <n v="43"/>
    <n v="86"/>
    <n v="226792"/>
    <x v="42"/>
    <x v="1167"/>
    <s v="Color"/>
    <x v="5"/>
    <s v="English"/>
    <x v="4"/>
    <s v="R"/>
    <x v="1"/>
    <n v="-9773208"/>
    <n v="-0.97732079999999999"/>
    <s v="&lt;90 minutes"/>
    <n v="-0.97732079999999999"/>
    <n v="-1289919.5"/>
    <n v="-4.8151417500000002E-2"/>
    <x v="0"/>
  </r>
  <r>
    <s v="High School Musical 3: Senior Year"/>
    <x v="705"/>
    <x v="825"/>
    <x v="416"/>
    <n v="3507"/>
    <n v="197"/>
    <n v="0"/>
    <n v="4.5"/>
    <n v="128"/>
    <n v="112"/>
    <n v="90556401"/>
    <x v="26"/>
    <x v="1168"/>
    <s v="Color"/>
    <x v="2"/>
    <s v="English"/>
    <x v="1"/>
    <s v="G"/>
    <x v="1"/>
    <n v="79556401"/>
    <n v="7.2324000909090902"/>
    <s v="111-130 minutes"/>
    <n v="7.2324000909090911"/>
    <n v="1637763"/>
    <n v="0.19178668286445014"/>
    <x v="0"/>
  </r>
  <r>
    <s v="High Tension"/>
    <x v="706"/>
    <x v="826"/>
    <x v="417"/>
    <n v="923"/>
    <n v="192"/>
    <n v="0"/>
    <n v="6.8"/>
    <n v="251"/>
    <n v="89"/>
    <n v="3645438"/>
    <x v="54"/>
    <x v="805"/>
    <s v="Color"/>
    <x v="0"/>
    <s v="French"/>
    <x v="8"/>
    <s v="Unrated"/>
    <x v="0"/>
    <n v="1445438"/>
    <n v="0.65701727272727273"/>
    <s v="&lt;90 minutes"/>
    <n v="0.65701727272727273"/>
    <n v="16235088"/>
    <n v="1.1909079499999999"/>
    <x v="0"/>
  </r>
  <r>
    <s v="Highlander"/>
    <x v="1"/>
    <x v="827"/>
    <x v="1"/>
    <n v="1852"/>
    <n v="85"/>
    <n v="0"/>
    <n v="7.2"/>
    <n v="112"/>
    <n v="110"/>
    <n v="5900000"/>
    <x v="2"/>
    <x v="1169"/>
    <s v="Color"/>
    <x v="5"/>
    <s v="English"/>
    <x v="4"/>
    <s v="R"/>
    <x v="1"/>
    <n v="-10100000"/>
    <n v="-0.63124999999999998"/>
    <s v="90-110 minutes"/>
    <n v="-0.63124999999999998"/>
    <n v="-1289919.5"/>
    <n v="-4.8151417500000002E-2"/>
    <x v="1"/>
  </r>
  <r>
    <s v="Highlander: Endgame"/>
    <x v="1"/>
    <x v="828"/>
    <x v="1"/>
    <n v="2764"/>
    <n v="36"/>
    <n v="356"/>
    <n v="4.5999999999999996"/>
    <n v="90"/>
    <n v="101"/>
    <n v="12801190"/>
    <x v="22"/>
    <x v="1170"/>
    <s v="Color"/>
    <x v="5"/>
    <s v="English"/>
    <x v="1"/>
    <s v="R"/>
    <x v="1"/>
    <n v="-2198810"/>
    <n v="-0.14658733333333329"/>
    <s v="90-110 minutes"/>
    <n v="-0.14658733333333332"/>
    <n v="-1289919.5"/>
    <n v="-4.8151417500000002E-2"/>
    <x v="1"/>
  </r>
  <r>
    <s v="Highlander: The Final Dimension"/>
    <x v="1"/>
    <x v="829"/>
    <x v="1"/>
    <n v="2960"/>
    <n v="5"/>
    <n v="319"/>
    <n v="4.3"/>
    <n v="32"/>
    <n v="99"/>
    <n v="13829734"/>
    <x v="43"/>
    <x v="1171"/>
    <s v="Color"/>
    <x v="5"/>
    <s v="English"/>
    <x v="14"/>
    <s v="PG-13"/>
    <x v="1"/>
    <n v="-12170266"/>
    <n v="-0.46808715384615385"/>
    <s v="90-110 minutes"/>
    <n v="-0.46808715384615385"/>
    <n v="-1289919.5"/>
    <n v="-4.8151417500000002E-2"/>
    <x v="1"/>
  </r>
  <r>
    <s v="Hit and Run"/>
    <x v="148"/>
    <x v="830"/>
    <x v="36"/>
    <n v="15922"/>
    <n v="21"/>
    <n v="0"/>
    <n v="6.1"/>
    <n v="176"/>
    <n v="100"/>
    <n v="13746550"/>
    <x v="86"/>
    <x v="1172"/>
    <s v="Color"/>
    <x v="5"/>
    <s v="English"/>
    <x v="1"/>
    <s v="R"/>
    <x v="1"/>
    <n v="11746550"/>
    <n v="5.8732749999999996"/>
    <s v="90-110 minutes"/>
    <n v="5.8732749999999996"/>
    <n v="-1289919.5"/>
    <n v="-4.8151417500000002E-2"/>
    <x v="0"/>
  </r>
  <r>
    <s v="Hitch"/>
    <x v="124"/>
    <x v="205"/>
    <x v="22"/>
    <n v="13426"/>
    <n v="72"/>
    <n v="0"/>
    <n v="6.6"/>
    <n v="171"/>
    <n v="118"/>
    <n v="177575142"/>
    <x v="68"/>
    <x v="1173"/>
    <s v="Color"/>
    <x v="2"/>
    <s v="English"/>
    <x v="1"/>
    <s v="PG-13"/>
    <x v="1"/>
    <n v="107575142"/>
    <n v="1.5367877428571428"/>
    <s v="111-130 minutes"/>
    <n v="1.5367877428571428"/>
    <n v="1637763"/>
    <n v="0.19178668286445014"/>
    <x v="2"/>
  </r>
  <r>
    <s v="Hitman"/>
    <x v="707"/>
    <x v="831"/>
    <x v="418"/>
    <n v="2124"/>
    <n v="87"/>
    <n v="0"/>
    <n v="6.3"/>
    <n v="193"/>
    <n v="94"/>
    <n v="39687528"/>
    <x v="184"/>
    <x v="1174"/>
    <s v="Color"/>
    <x v="5"/>
    <s v="English"/>
    <x v="8"/>
    <s v="R"/>
    <x v="1"/>
    <n v="15687528"/>
    <n v="0.65364700000000009"/>
    <s v="90-110 minutes"/>
    <n v="0.65364699999999998"/>
    <n v="-1289919.5"/>
    <n v="-4.8151417500000002E-2"/>
    <x v="1"/>
  </r>
  <r>
    <s v="Hobo with a Shotgun"/>
    <x v="171"/>
    <x v="832"/>
    <x v="106"/>
    <n v="1249"/>
    <n v="59"/>
    <n v="37000"/>
    <n v="6.1"/>
    <n v="272"/>
    <n v="86"/>
    <n v="703002"/>
    <x v="38"/>
    <x v="1175"/>
    <s v="Color"/>
    <x v="5"/>
    <s v="English"/>
    <x v="14"/>
    <s v="Not Rated"/>
    <x v="1"/>
    <n v="-2296998"/>
    <n v="-0.76566599999999996"/>
    <s v="&lt;90 minutes"/>
    <n v="-0.76566599999999996"/>
    <n v="-1289919.5"/>
    <n v="-4.8151417500000002E-2"/>
    <x v="0"/>
  </r>
  <r>
    <s v="Hocus Pocus"/>
    <x v="708"/>
    <x v="825"/>
    <x v="419"/>
    <n v="1275"/>
    <n v="197"/>
    <n v="16000"/>
    <n v="6.7"/>
    <n v="36"/>
    <n v="96"/>
    <n v="39514713"/>
    <x v="25"/>
    <x v="1176"/>
    <s v="Color"/>
    <x v="2"/>
    <s v="English"/>
    <x v="1"/>
    <s v="PG"/>
    <x v="1"/>
    <n v="11514713"/>
    <n v="0.41123975000000002"/>
    <s v="90-110 minutes"/>
    <n v="0.41123975000000002"/>
    <n v="1637763"/>
    <n v="0.19178668286445014"/>
    <x v="1"/>
  </r>
  <r>
    <s v="Hoffa"/>
    <x v="709"/>
    <x v="556"/>
    <x v="224"/>
    <n v="1394"/>
    <n v="0"/>
    <n v="949"/>
    <n v="6.6"/>
    <n v="32"/>
    <n v="140"/>
    <n v="24276500"/>
    <x v="19"/>
    <x v="1177"/>
    <s v="Color"/>
    <x v="6"/>
    <s v="English"/>
    <x v="1"/>
    <s v="R"/>
    <x v="1"/>
    <n v="-10723500"/>
    <n v="-0.30638571428571426"/>
    <s v="131-150 minutes"/>
    <n v="-0.30638571428571426"/>
    <n v="-1289919.5"/>
    <n v="-4.8151417500000002E-2"/>
    <x v="1"/>
  </r>
  <r>
    <s v="Holes"/>
    <x v="430"/>
    <x v="446"/>
    <x v="263"/>
    <n v="1293"/>
    <n v="99"/>
    <n v="0"/>
    <n v="7.1"/>
    <n v="106"/>
    <n v="117"/>
    <n v="67325559"/>
    <x v="6"/>
    <x v="1178"/>
    <s v="Black and White"/>
    <x v="3"/>
    <s v="English"/>
    <x v="1"/>
    <s v="PG"/>
    <x v="1"/>
    <n v="47325559"/>
    <n v="2.3662779500000002"/>
    <s v="111-130 minutes"/>
    <n v="2.3662779500000002"/>
    <n v="3892693.5"/>
    <n v="0.11726928571428571"/>
    <x v="1"/>
  </r>
  <r>
    <s v="Hollow Man"/>
    <x v="710"/>
    <x v="326"/>
    <x v="72"/>
    <n v="2356"/>
    <n v="719"/>
    <n v="0"/>
    <n v="5.7"/>
    <n v="180"/>
    <n v="119"/>
    <n v="73209340"/>
    <x v="152"/>
    <x v="1179"/>
    <s v="Color"/>
    <x v="5"/>
    <s v="English"/>
    <x v="1"/>
    <s v="R"/>
    <x v="1"/>
    <n v="-21790660"/>
    <n v="-0.22937536842105266"/>
    <s v="111-130 minutes"/>
    <n v="-0.22937536842105263"/>
    <n v="-1289919.5"/>
    <n v="-4.8151417500000002E-2"/>
    <x v="2"/>
  </r>
  <r>
    <s v="Hollywood Ending"/>
    <x v="196"/>
    <x v="209"/>
    <x v="6"/>
    <n v="12766"/>
    <n v="11000"/>
    <n v="762"/>
    <n v="6.6"/>
    <n v="109"/>
    <n v="112"/>
    <n v="4839383"/>
    <x v="2"/>
    <x v="1180"/>
    <s v="Color"/>
    <x v="2"/>
    <s v="English"/>
    <x v="1"/>
    <s v="PG-13"/>
    <x v="1"/>
    <n v="-11160617"/>
    <n v="-0.69753856250000001"/>
    <s v="111-130 minutes"/>
    <n v="-0.69753856250000001"/>
    <n v="1637763"/>
    <n v="0.19178668286445014"/>
    <x v="1"/>
  </r>
  <r>
    <s v="Hollywood Homicide"/>
    <x v="44"/>
    <x v="544"/>
    <x v="6"/>
    <n v="14028"/>
    <n v="41"/>
    <n v="648"/>
    <n v="5.3"/>
    <n v="132"/>
    <n v="116"/>
    <n v="30013346"/>
    <x v="36"/>
    <x v="1181"/>
    <s v="Color"/>
    <x v="5"/>
    <s v="English"/>
    <x v="1"/>
    <s v="PG-13"/>
    <x v="1"/>
    <n v="-44986654"/>
    <n v="-0.59982205333333338"/>
    <s v="111-130 minutes"/>
    <n v="-0.59982205333333338"/>
    <n v="-1289919.5"/>
    <n v="-4.8151417500000002E-2"/>
    <x v="2"/>
  </r>
  <r>
    <s v="Hollywood Shuffle"/>
    <x v="711"/>
    <x v="833"/>
    <x v="420"/>
    <n v="1431"/>
    <n v="467"/>
    <n v="471"/>
    <n v="7"/>
    <n v="21"/>
    <n v="81"/>
    <n v="5228617"/>
    <x v="92"/>
    <x v="1182"/>
    <s v="Color"/>
    <x v="2"/>
    <s v="English"/>
    <x v="1"/>
    <s v="R"/>
    <x v="1"/>
    <n v="5128617"/>
    <n v="51.286169999999998"/>
    <s v="&lt;90 minutes"/>
    <n v="51.286169999999998"/>
    <n v="1637763"/>
    <n v="0.19178668286445014"/>
    <x v="0"/>
  </r>
  <r>
    <s v="Holy Man"/>
    <x v="712"/>
    <x v="322"/>
    <x v="160"/>
    <n v="2367"/>
    <n v="65"/>
    <n v="296"/>
    <n v="4.9000000000000004"/>
    <n v="56"/>
    <n v="114"/>
    <n v="12065985"/>
    <x v="45"/>
    <x v="1183"/>
    <s v="Color"/>
    <x v="2"/>
    <s v="English"/>
    <x v="1"/>
    <s v="PG"/>
    <x v="1"/>
    <n v="-47934015"/>
    <n v="-0.79890024999999998"/>
    <s v="111-130 minutes"/>
    <n v="-0.79890024999999998"/>
    <n v="1637763"/>
    <n v="0.19178668286445014"/>
    <x v="2"/>
  </r>
  <r>
    <s v="Home"/>
    <x v="713"/>
    <x v="834"/>
    <x v="19"/>
    <n v="17883"/>
    <n v="12"/>
    <n v="26000"/>
    <n v="6.7"/>
    <n v="165"/>
    <n v="94"/>
    <n v="177343675"/>
    <x v="222"/>
    <x v="1184"/>
    <s v="Color"/>
    <x v="3"/>
    <s v="English"/>
    <x v="1"/>
    <s v="PG"/>
    <x v="1"/>
    <n v="42343675"/>
    <n v="0.31365685185185188"/>
    <s v="90-110 minutes"/>
    <n v="0.31365685185185183"/>
    <n v="3892693.5"/>
    <n v="0.11726928571428571"/>
    <x v="2"/>
  </r>
  <r>
    <s v="Home Alone"/>
    <x v="714"/>
    <x v="313"/>
    <x v="7"/>
    <n v="7521"/>
    <n v="0"/>
    <n v="20000"/>
    <n v="7.5"/>
    <n v="102"/>
    <n v="103"/>
    <n v="285761243"/>
    <x v="7"/>
    <x v="1185"/>
    <s v="Color"/>
    <x v="2"/>
    <s v="English"/>
    <x v="1"/>
    <s v="PG"/>
    <x v="1"/>
    <n v="267761243"/>
    <n v="14.87562461111111"/>
    <s v="90-110 minutes"/>
    <n v="14.87562461111111"/>
    <n v="1637763"/>
    <n v="0.19178668286445014"/>
    <x v="1"/>
  </r>
  <r>
    <s v="Home Alone 2: Lost in New York"/>
    <x v="714"/>
    <x v="313"/>
    <x v="7"/>
    <n v="7860"/>
    <n v="0"/>
    <n v="0"/>
    <n v="6.6"/>
    <n v="37"/>
    <n v="120"/>
    <n v="173585516"/>
    <x v="7"/>
    <x v="1186"/>
    <s v="Color"/>
    <x v="3"/>
    <s v="English"/>
    <x v="1"/>
    <s v="PG"/>
    <x v="1"/>
    <n v="155585516"/>
    <n v="8.6436397777777785"/>
    <s v="111-130 minutes"/>
    <n v="8.6436397777777785"/>
    <n v="3892693.5"/>
    <n v="0.11726928571428571"/>
    <x v="1"/>
  </r>
  <r>
    <s v="Home for the Holidays"/>
    <x v="95"/>
    <x v="835"/>
    <x v="60"/>
    <n v="25263"/>
    <n v="0"/>
    <n v="0"/>
    <n v="6.6"/>
    <n v="45"/>
    <n v="103"/>
    <n v="17518220"/>
    <x v="6"/>
    <x v="1187"/>
    <s v="Color"/>
    <x v="2"/>
    <s v="English"/>
    <x v="1"/>
    <s v="PG-13"/>
    <x v="1"/>
    <n v="-2481780"/>
    <n v="-0.124089"/>
    <s v="90-110 minutes"/>
    <n v="-0.124089"/>
    <n v="1637763"/>
    <n v="0.19178668286445014"/>
    <x v="1"/>
  </r>
  <r>
    <s v="Home Fries"/>
    <x v="234"/>
    <x v="747"/>
    <x v="147"/>
    <n v="2913"/>
    <n v="23"/>
    <n v="247"/>
    <n v="5"/>
    <n v="42"/>
    <n v="91"/>
    <n v="10443316"/>
    <x v="22"/>
    <x v="1188"/>
    <s v="Color"/>
    <x v="2"/>
    <s v="English"/>
    <x v="1"/>
    <s v="PG-13"/>
    <x v="1"/>
    <n v="-4556684"/>
    <n v="-0.30377893333333328"/>
    <s v="90-110 minutes"/>
    <n v="-0.30377893333333333"/>
    <n v="1637763"/>
    <n v="0.19178668286445014"/>
    <x v="1"/>
  </r>
  <r>
    <s v="Home on the Range"/>
    <x v="29"/>
    <x v="836"/>
    <x v="20"/>
    <n v="13607"/>
    <n v="6"/>
    <n v="304"/>
    <n v="5.4"/>
    <n v="104"/>
    <n v="76"/>
    <n v="50026353"/>
    <x v="30"/>
    <x v="1189"/>
    <s v="Color"/>
    <x v="10"/>
    <s v="English"/>
    <x v="1"/>
    <s v="PG"/>
    <x v="1"/>
    <n v="-59973647"/>
    <n v="-0.54521497272727271"/>
    <s v="&lt;90 minutes"/>
    <n v="-0.54521497272727271"/>
    <m/>
    <m/>
    <x v="2"/>
  </r>
  <r>
    <s v="Home Run"/>
    <x v="320"/>
    <x v="837"/>
    <x v="195"/>
    <n v="2681"/>
    <n v="29"/>
    <n v="0"/>
    <n v="6"/>
    <n v="10"/>
    <n v="113"/>
    <n v="2859955"/>
    <x v="133"/>
    <x v="1190"/>
    <s v="Color"/>
    <x v="1"/>
    <s v="English"/>
    <x v="1"/>
    <s v="PG-13"/>
    <x v="1"/>
    <n v="1659955"/>
    <n v="1.3832958333333334"/>
    <s v="111-130 minutes"/>
    <n v="1.3832958333333334"/>
    <n v="-434215.5"/>
    <n v="-0.10115100772200772"/>
    <x v="0"/>
  </r>
  <r>
    <s v="Homefront"/>
    <x v="448"/>
    <x v="602"/>
    <x v="58"/>
    <n v="39989"/>
    <n v="39"/>
    <n v="15000"/>
    <n v="6.5"/>
    <n v="203"/>
    <n v="100"/>
    <n v="19783777"/>
    <x v="5"/>
    <x v="1191"/>
    <s v="Color"/>
    <x v="5"/>
    <s v="English"/>
    <x v="1"/>
    <s v="R"/>
    <x v="1"/>
    <n v="-2216223"/>
    <n v="-0.10073740909090911"/>
    <s v="90-110 minutes"/>
    <n v="-0.10073740909090909"/>
    <n v="-1289919.5"/>
    <n v="-4.8151417500000002E-2"/>
    <x v="1"/>
  </r>
  <r>
    <s v="Honey"/>
    <x v="715"/>
    <x v="125"/>
    <x v="3"/>
    <n v="4868"/>
    <n v="23"/>
    <n v="0"/>
    <n v="5.3"/>
    <n v="97"/>
    <n v="94"/>
    <n v="30222640"/>
    <x v="9"/>
    <x v="1192"/>
    <s v="Color"/>
    <x v="1"/>
    <s v="English"/>
    <x v="1"/>
    <s v="PG-13"/>
    <x v="1"/>
    <n v="5222640"/>
    <n v="0.20890560000000002"/>
    <s v="90-110 minutes"/>
    <n v="0.2089056"/>
    <n v="-434215.5"/>
    <n v="-0.10115100772200772"/>
    <x v="1"/>
  </r>
  <r>
    <s v="Hoodwinked Too! Hood vs. Evil"/>
    <x v="163"/>
    <x v="838"/>
    <x v="1"/>
    <n v="5393"/>
    <n v="6"/>
    <n v="0"/>
    <n v="4.8"/>
    <n v="77"/>
    <n v="86"/>
    <n v="10134754"/>
    <x v="23"/>
    <x v="1193"/>
    <s v="Color"/>
    <x v="10"/>
    <s v="English"/>
    <x v="1"/>
    <s v="PG"/>
    <x v="1"/>
    <n v="-19865246"/>
    <n v="-0.66217486666666669"/>
    <s v="&lt;90 minutes"/>
    <n v="-0.66217486666666669"/>
    <m/>
    <m/>
    <x v="1"/>
  </r>
  <r>
    <s v="Hoodwinked!"/>
    <x v="264"/>
    <x v="839"/>
    <x v="6"/>
    <n v="14385"/>
    <n v="19"/>
    <n v="0"/>
    <n v="6.5"/>
    <n v="142"/>
    <n v="80"/>
    <n v="51053787"/>
    <x v="122"/>
    <x v="1194"/>
    <s v="Color"/>
    <x v="5"/>
    <s v="English"/>
    <x v="1"/>
    <s v="PG"/>
    <x v="1"/>
    <n v="33553787"/>
    <n v="1.917359257142857"/>
    <s v="&lt;90 minutes"/>
    <n v="1.917359257142857"/>
    <n v="-1289919.5"/>
    <n v="-4.8151417500000002E-2"/>
    <x v="1"/>
  </r>
  <r>
    <s v="Hook"/>
    <x v="133"/>
    <x v="110"/>
    <x v="85"/>
    <n v="64259"/>
    <n v="14000"/>
    <n v="13000"/>
    <n v="6.7"/>
    <n v="75"/>
    <n v="142"/>
    <n v="119654900"/>
    <x v="68"/>
    <x v="510"/>
    <s v="Color"/>
    <x v="3"/>
    <s v="English"/>
    <x v="1"/>
    <s v="PG"/>
    <x v="1"/>
    <n v="49654900"/>
    <n v="0.70935571428571431"/>
    <s v="131-150 minutes"/>
    <n v="0.70935571428571431"/>
    <n v="3892693.5"/>
    <n v="0.11726928571428571"/>
    <x v="2"/>
  </r>
  <r>
    <s v="Hoop Dreams"/>
    <x v="716"/>
    <x v="840"/>
    <x v="421"/>
    <n v="15"/>
    <n v="23"/>
    <n v="0"/>
    <n v="8.3000000000000007"/>
    <n v="53"/>
    <n v="170"/>
    <n v="7830611"/>
    <x v="220"/>
    <x v="1195"/>
    <s v="Color"/>
    <x v="8"/>
    <s v="English"/>
    <x v="1"/>
    <s v="PG-13"/>
    <x v="1"/>
    <n v="7130611"/>
    <n v="10.186587142857142"/>
    <s v="&gt;150 minutes"/>
    <n v="10.186587142857142"/>
    <m/>
    <m/>
    <x v="0"/>
  </r>
  <r>
    <s v="Hoot"/>
    <x v="717"/>
    <x v="841"/>
    <x v="52"/>
    <n v="10732"/>
    <n v="6"/>
    <n v="647"/>
    <n v="5.6"/>
    <n v="49"/>
    <n v="91"/>
    <n v="8080116"/>
    <x v="22"/>
    <x v="1196"/>
    <s v="Color"/>
    <x v="3"/>
    <s v="English"/>
    <x v="1"/>
    <s v="PG"/>
    <x v="1"/>
    <n v="-6919884"/>
    <n v="-0.4613256"/>
    <s v="90-110 minutes"/>
    <n v="-0.4613256"/>
    <n v="3892693.5"/>
    <n v="0.11726928571428571"/>
    <x v="1"/>
  </r>
  <r>
    <s v="Hop"/>
    <x v="98"/>
    <x v="170"/>
    <x v="63"/>
    <n v="2558"/>
    <n v="25"/>
    <n v="0"/>
    <n v="5.5"/>
    <n v="156"/>
    <n v="95"/>
    <n v="108012170"/>
    <x v="105"/>
    <x v="1197"/>
    <s v="Color"/>
    <x v="3"/>
    <s v="English"/>
    <x v="1"/>
    <s v="PG"/>
    <x v="1"/>
    <n v="45012170"/>
    <n v="0.71447888888888889"/>
    <s v="90-110 minutes"/>
    <n v="0.71447888888888889"/>
    <n v="3892693.5"/>
    <n v="0.11726928571428571"/>
    <x v="2"/>
  </r>
  <r>
    <s v="Hope Floats"/>
    <x v="562"/>
    <x v="842"/>
    <x v="334"/>
    <n v="2860"/>
    <n v="0"/>
    <n v="0"/>
    <n v="5.9"/>
    <n v="65"/>
    <n v="114"/>
    <n v="60033780"/>
    <x v="23"/>
    <x v="1198"/>
    <s v="Color"/>
    <x v="1"/>
    <s v="English"/>
    <x v="1"/>
    <s v="PG-13"/>
    <x v="1"/>
    <n v="30033780"/>
    <n v="1.0011260000000002"/>
    <s v="111-130 minutes"/>
    <n v="1.001126"/>
    <n v="-434215.5"/>
    <n v="-0.10115100772200772"/>
    <x v="1"/>
  </r>
  <r>
    <s v="Hope Springs"/>
    <x v="93"/>
    <x v="843"/>
    <x v="6"/>
    <n v="19420"/>
    <n v="64"/>
    <n v="0"/>
    <n v="6.3"/>
    <n v="234"/>
    <n v="100"/>
    <n v="63536011"/>
    <x v="23"/>
    <x v="1199"/>
    <s v="Color"/>
    <x v="2"/>
    <s v="English"/>
    <x v="1"/>
    <s v="PG-13"/>
    <x v="1"/>
    <n v="33536011"/>
    <n v="1.1178670333333334"/>
    <s v="90-110 minutes"/>
    <n v="1.1178670333333334"/>
    <n v="1637763"/>
    <n v="0.19178668286445014"/>
    <x v="1"/>
  </r>
  <r>
    <s v="Horrible Bosses"/>
    <x v="23"/>
    <x v="724"/>
    <x v="12"/>
    <n v="18669"/>
    <n v="91"/>
    <n v="31000"/>
    <n v="6.9"/>
    <n v="340"/>
    <n v="106"/>
    <n v="117528646"/>
    <x v="19"/>
    <x v="1200"/>
    <s v="Color"/>
    <x v="2"/>
    <s v="English"/>
    <x v="1"/>
    <s v="R"/>
    <x v="1"/>
    <n v="82528646"/>
    <n v="2.3579613142857143"/>
    <s v="90-110 minutes"/>
    <n v="2.3579613142857143"/>
    <n v="1637763"/>
    <n v="0.19178668286445014"/>
    <x v="1"/>
  </r>
  <r>
    <s v="Horrible Bosses 2"/>
    <x v="23"/>
    <x v="537"/>
    <x v="12"/>
    <n v="30571"/>
    <n v="51"/>
    <n v="12000"/>
    <n v="6.3"/>
    <n v="196"/>
    <n v="116"/>
    <n v="54414716"/>
    <x v="10"/>
    <x v="1201"/>
    <s v="Color"/>
    <x v="2"/>
    <s v="English"/>
    <x v="1"/>
    <s v="R"/>
    <x v="1"/>
    <n v="12414716"/>
    <n v="0.29558847619047612"/>
    <s v="111-130 minutes"/>
    <n v="0.29558847619047618"/>
    <n v="1637763"/>
    <n v="0.19178668286445014"/>
    <x v="2"/>
  </r>
  <r>
    <s v="Hostage"/>
    <x v="570"/>
    <x v="844"/>
    <x v="338"/>
    <n v="103354"/>
    <n v="17"/>
    <n v="0"/>
    <n v="6.6"/>
    <n v="152"/>
    <n v="113"/>
    <n v="34636443"/>
    <x v="11"/>
    <x v="1202"/>
    <s v="Color"/>
    <x v="5"/>
    <s v="English"/>
    <x v="1"/>
    <s v="R"/>
    <x v="1"/>
    <n v="-17363557"/>
    <n v="-0.33391455769230771"/>
    <s v="111-130 minutes"/>
    <n v="-0.33391455769230771"/>
    <n v="-1289919.5"/>
    <n v="-4.8151417500000002E-2"/>
    <x v="2"/>
  </r>
  <r>
    <s v="Hostel"/>
    <x v="718"/>
    <x v="845"/>
    <x v="1"/>
    <n v="2990"/>
    <n v="0"/>
    <n v="0"/>
    <n v="5.9"/>
    <n v="303"/>
    <n v="93"/>
    <n v="47277326"/>
    <x v="216"/>
    <x v="1203"/>
    <s v="Color"/>
    <x v="0"/>
    <s v="English"/>
    <x v="1"/>
    <s v="R"/>
    <x v="1"/>
    <n v="42477326"/>
    <n v="8.8494429166666659"/>
    <s v="90-110 minutes"/>
    <n v="8.8494429166666659"/>
    <n v="16235088"/>
    <n v="1.1909079499999999"/>
    <x v="0"/>
  </r>
  <r>
    <s v="Hostel: Part II"/>
    <x v="718"/>
    <x v="845"/>
    <x v="1"/>
    <n v="4707"/>
    <n v="0"/>
    <n v="0"/>
    <n v="5.4"/>
    <n v="252"/>
    <n v="94"/>
    <n v="17544812"/>
    <x v="42"/>
    <x v="1204"/>
    <s v="Color"/>
    <x v="0"/>
    <s v="English"/>
    <x v="1"/>
    <s v="R"/>
    <x v="1"/>
    <n v="7544812"/>
    <n v="0.75448120000000007"/>
    <s v="90-110 minutes"/>
    <n v="0.75448119999999996"/>
    <n v="16235088"/>
    <n v="1.1909079499999999"/>
    <x v="0"/>
  </r>
  <r>
    <s v="Hot Fuzz"/>
    <x v="719"/>
    <x v="846"/>
    <x v="422"/>
    <n v="485"/>
    <n v="1000"/>
    <n v="17000"/>
    <n v="7.9"/>
    <n v="285"/>
    <n v="121"/>
    <n v="23618786"/>
    <x v="4"/>
    <x v="849"/>
    <s v="Color"/>
    <x v="5"/>
    <s v="English"/>
    <x v="4"/>
    <s v="R"/>
    <x v="1"/>
    <n v="15618786"/>
    <n v="1.95234825"/>
    <s v="111-130 minutes"/>
    <n v="1.95234825"/>
    <n v="-1289919.5"/>
    <n v="-4.8151417500000002E-2"/>
    <x v="0"/>
  </r>
  <r>
    <s v="Hot Pursuit"/>
    <x v="720"/>
    <x v="28"/>
    <x v="423"/>
    <n v="1679"/>
    <n v="98"/>
    <n v="0"/>
    <n v="5.0999999999999996"/>
    <n v="155"/>
    <n v="87"/>
    <n v="34507079"/>
    <x v="19"/>
    <x v="1205"/>
    <s v="Color"/>
    <x v="5"/>
    <s v="English"/>
    <x v="1"/>
    <s v="PG-13"/>
    <x v="1"/>
    <n v="-492921"/>
    <n v="-1.4083457142857192E-2"/>
    <s v="&lt;90 minutes"/>
    <n v="-1.4083457142857143E-2"/>
    <n v="-1289919.5"/>
    <n v="-4.8151417500000002E-2"/>
    <x v="1"/>
  </r>
  <r>
    <s v="Hot Tub Time Machine"/>
    <x v="637"/>
    <x v="114"/>
    <x v="375"/>
    <n v="1272"/>
    <n v="38"/>
    <n v="12000"/>
    <n v="6.4"/>
    <n v="265"/>
    <n v="101"/>
    <n v="50213619"/>
    <x v="52"/>
    <x v="1206"/>
    <s v="Color"/>
    <x v="2"/>
    <s v="English"/>
    <x v="1"/>
    <s v="R"/>
    <x v="1"/>
    <n v="14213619"/>
    <n v="0.39482274999999989"/>
    <s v="90-110 minutes"/>
    <n v="0.39482275"/>
    <n v="1637763"/>
    <n v="0.19178668286445014"/>
    <x v="1"/>
  </r>
  <r>
    <s v="Hot Tub Time Machine 2"/>
    <x v="721"/>
    <x v="114"/>
    <x v="7"/>
    <n v="4702"/>
    <n v="38"/>
    <n v="0"/>
    <n v="5.0999999999999996"/>
    <n v="107"/>
    <n v="99"/>
    <n v="12282677"/>
    <x v="56"/>
    <x v="1207"/>
    <s v="Color"/>
    <x v="2"/>
    <s v="English"/>
    <x v="1"/>
    <s v="R"/>
    <x v="1"/>
    <n v="-1717323"/>
    <n v="-0.12266592857142855"/>
    <s v="90-110 minutes"/>
    <n v="-0.12266592857142856"/>
    <n v="1637763"/>
    <n v="0.19178668286445014"/>
    <x v="1"/>
  </r>
  <r>
    <s v="Hotel for Dogs"/>
    <x v="323"/>
    <x v="576"/>
    <x v="7"/>
    <n v="5174"/>
    <n v="87"/>
    <n v="1000"/>
    <n v="5.4"/>
    <n v="107"/>
    <n v="100"/>
    <n v="73023275"/>
    <x v="19"/>
    <x v="1208"/>
    <s v="Color"/>
    <x v="2"/>
    <s v="English"/>
    <x v="1"/>
    <s v="PG"/>
    <x v="1"/>
    <n v="38023275"/>
    <n v="1.0863792857142855"/>
    <s v="90-110 minutes"/>
    <n v="1.0863792857142858"/>
    <n v="1637763"/>
    <n v="0.19178668286445014"/>
    <x v="1"/>
  </r>
  <r>
    <s v="Hotel Rwanda"/>
    <x v="323"/>
    <x v="847"/>
    <x v="7"/>
    <n v="4142"/>
    <n v="83"/>
    <n v="12000"/>
    <n v="8.1"/>
    <n v="187"/>
    <n v="121"/>
    <n v="23472900"/>
    <x v="122"/>
    <x v="1154"/>
    <s v="Color"/>
    <x v="1"/>
    <s v="English"/>
    <x v="4"/>
    <s v="PG-13"/>
    <x v="1"/>
    <n v="5972900"/>
    <n v="0.34130857142857152"/>
    <s v="111-130 minutes"/>
    <n v="0.34130857142857141"/>
    <n v="-434215.5"/>
    <n v="-0.10115100772200772"/>
    <x v="1"/>
  </r>
  <r>
    <s v="Hotel Transylvania"/>
    <x v="29"/>
    <x v="848"/>
    <x v="20"/>
    <n v="37142"/>
    <n v="266"/>
    <n v="28000"/>
    <n v="7.1"/>
    <n v="256"/>
    <n v="91"/>
    <n v="148313048"/>
    <x v="3"/>
    <x v="1209"/>
    <s v="Color"/>
    <x v="10"/>
    <s v="English"/>
    <x v="1"/>
    <s v="PG"/>
    <x v="1"/>
    <n v="63313048"/>
    <n v="0.74485938823529407"/>
    <s v="90-110 minutes"/>
    <n v="0.74485938823529407"/>
    <m/>
    <m/>
    <x v="2"/>
  </r>
  <r>
    <s v="Hotel Transylvania 2"/>
    <x v="29"/>
    <x v="848"/>
    <x v="20"/>
    <n v="26839"/>
    <n v="266"/>
    <n v="16000"/>
    <n v="6.7"/>
    <n v="152"/>
    <n v="89"/>
    <n v="169692572"/>
    <x v="112"/>
    <x v="1210"/>
    <s v="Color"/>
    <x v="10"/>
    <s v="English"/>
    <x v="1"/>
    <s v="PG"/>
    <x v="1"/>
    <n v="89692572"/>
    <n v="1.1211571500000002"/>
    <s v="&lt;90 minutes"/>
    <n v="1.1211571499999999"/>
    <m/>
    <m/>
    <x v="2"/>
  </r>
  <r>
    <s v="House at the End of the Street"/>
    <x v="169"/>
    <x v="849"/>
    <x v="104"/>
    <n v="35717"/>
    <n v="13"/>
    <n v="10000"/>
    <n v="5.6"/>
    <n v="224"/>
    <n v="101"/>
    <n v="31607598"/>
    <x v="175"/>
    <x v="1211"/>
    <s v="Color"/>
    <x v="1"/>
    <s v="English"/>
    <x v="14"/>
    <s v="PG-13"/>
    <x v="1"/>
    <n v="24707598"/>
    <n v="3.5808113043478258"/>
    <s v="90-110 minutes"/>
    <n v="3.5808113043478262"/>
    <n v="-434215.5"/>
    <n v="-0.10115100772200772"/>
    <x v="0"/>
  </r>
  <r>
    <s v="House of 1000 Corpses"/>
    <x v="722"/>
    <x v="791"/>
    <x v="1"/>
    <n v="2444"/>
    <n v="0"/>
    <n v="0"/>
    <n v="6"/>
    <n v="202"/>
    <n v="105"/>
    <n v="12583510"/>
    <x v="46"/>
    <x v="1008"/>
    <s v="Black and White"/>
    <x v="0"/>
    <s v="English"/>
    <x v="1"/>
    <s v="R"/>
    <x v="1"/>
    <n v="5583510"/>
    <n v="0.79764428571428581"/>
    <s v="90-110 minutes"/>
    <n v="0.79764428571428569"/>
    <n v="16235088"/>
    <n v="1.1909079499999999"/>
    <x v="0"/>
  </r>
  <r>
    <s v="House of D"/>
    <x v="133"/>
    <x v="850"/>
    <x v="85"/>
    <n v="51441"/>
    <n v="0"/>
    <n v="857"/>
    <n v="7"/>
    <n v="46"/>
    <n v="96"/>
    <n v="371081"/>
    <x v="16"/>
    <x v="1212"/>
    <s v="Color"/>
    <x v="2"/>
    <s v="English"/>
    <x v="1"/>
    <s v="PG-13"/>
    <x v="1"/>
    <n v="-5628919"/>
    <n v="-0.9381531666666667"/>
    <s v="90-110 minutes"/>
    <n v="-0.9381531666666667"/>
    <n v="1637763"/>
    <n v="0.19178668286445014"/>
    <x v="0"/>
  </r>
  <r>
    <s v="House of Flying Daggers"/>
    <x v="723"/>
    <x v="532"/>
    <x v="416"/>
    <n v="1244"/>
    <n v="611"/>
    <n v="0"/>
    <n v="7.6"/>
    <n v="248"/>
    <n v="119"/>
    <n v="11041228"/>
    <x v="61"/>
    <x v="1213"/>
    <s v="Color"/>
    <x v="5"/>
    <s v="Mandarin"/>
    <x v="3"/>
    <s v="PG-13"/>
    <x v="0"/>
    <n v="-88958772"/>
    <n v="-0.88958771999999997"/>
    <s v="111-130 minutes"/>
    <n v="-0.88958771999999997"/>
    <n v="-1289919.5"/>
    <n v="-4.8151417500000002E-2"/>
    <x v="2"/>
  </r>
  <r>
    <s v="House of Sand and Fog"/>
    <x v="314"/>
    <x v="851"/>
    <x v="192"/>
    <n v="2282"/>
    <n v="26"/>
    <n v="0"/>
    <n v="7.6"/>
    <n v="158"/>
    <n v="126"/>
    <n v="13005485"/>
    <x v="22"/>
    <x v="1214"/>
    <s v="Color"/>
    <x v="1"/>
    <s v="English"/>
    <x v="1"/>
    <s v="R"/>
    <x v="1"/>
    <n v="-1994515"/>
    <n v="-0.13296766666666671"/>
    <s v="111-130 minutes"/>
    <n v="-0.13296766666666668"/>
    <n v="-434215.5"/>
    <n v="-0.10115100772200772"/>
    <x v="1"/>
  </r>
  <r>
    <s v="House of Wax"/>
    <x v="724"/>
    <x v="852"/>
    <x v="158"/>
    <n v="2178"/>
    <n v="174"/>
    <n v="0"/>
    <n v="5.3"/>
    <n v="228"/>
    <n v="108"/>
    <n v="32048809"/>
    <x v="23"/>
    <x v="1215"/>
    <s v="Color"/>
    <x v="0"/>
    <s v="English"/>
    <x v="12"/>
    <s v="R"/>
    <x v="1"/>
    <n v="2048809"/>
    <n v="6.829363333333327E-2"/>
    <s v="90-110 minutes"/>
    <n v="6.829363333333334E-2"/>
    <n v="16235088"/>
    <n v="1.1909079499999999"/>
    <x v="1"/>
  </r>
  <r>
    <s v="House on Haunted Hill"/>
    <x v="725"/>
    <x v="697"/>
    <x v="111"/>
    <n v="2872"/>
    <n v="37"/>
    <n v="0"/>
    <n v="5.6"/>
    <n v="147"/>
    <n v="93"/>
    <n v="40846082"/>
    <x v="59"/>
    <x v="1216"/>
    <s v="Color"/>
    <x v="0"/>
    <s v="English"/>
    <x v="1"/>
    <s v="R"/>
    <x v="1"/>
    <n v="21846082"/>
    <n v="1.149793789473684"/>
    <s v="90-110 minutes"/>
    <n v="1.1497937894736843"/>
    <n v="16235088"/>
    <n v="1.1909079499999999"/>
    <x v="1"/>
  </r>
  <r>
    <s v="House Party 2"/>
    <x v="726"/>
    <x v="853"/>
    <x v="135"/>
    <n v="2523"/>
    <n v="0"/>
    <n v="232"/>
    <n v="5.0999999999999996"/>
    <n v="12"/>
    <n v="94"/>
    <n v="19281235"/>
    <x v="40"/>
    <x v="1217"/>
    <s v="Color"/>
    <x v="2"/>
    <s v="English"/>
    <x v="1"/>
    <s v="R"/>
    <x v="1"/>
    <n v="14281235"/>
    <n v="2.8562470000000002"/>
    <s v="90-110 minutes"/>
    <n v="2.8562470000000002"/>
    <n v="1637763"/>
    <n v="0.19178668286445014"/>
    <x v="0"/>
  </r>
  <r>
    <s v="How Do You Know"/>
    <x v="727"/>
    <x v="236"/>
    <x v="14"/>
    <n v="993"/>
    <n v="274"/>
    <n v="0"/>
    <n v="5.3"/>
    <n v="168"/>
    <n v="121"/>
    <n v="30212620"/>
    <x v="44"/>
    <x v="1218"/>
    <s v="Color"/>
    <x v="2"/>
    <s v="English"/>
    <x v="1"/>
    <s v="PG-13"/>
    <x v="1"/>
    <n v="-89787380"/>
    <n v="-0.74822816666666669"/>
    <s v="111-130 minutes"/>
    <n v="-0.74822816666666669"/>
    <n v="1637763"/>
    <n v="0.19178668286445014"/>
    <x v="2"/>
  </r>
  <r>
    <s v="How High"/>
    <x v="644"/>
    <x v="185"/>
    <x v="380"/>
    <n v="6105"/>
    <n v="58"/>
    <n v="0"/>
    <n v="6.2"/>
    <n v="34"/>
    <n v="93"/>
    <n v="31155435"/>
    <x v="1"/>
    <x v="315"/>
    <s v="Color"/>
    <x v="2"/>
    <s v="English"/>
    <x v="1"/>
    <s v="R"/>
    <x v="1"/>
    <n v="19155435"/>
    <n v="1.5962862499999999"/>
    <s v="90-110 minutes"/>
    <n v="1.5962862499999999"/>
    <n v="1637763"/>
    <n v="0.19178668286445014"/>
    <x v="0"/>
  </r>
  <r>
    <s v="How Stella Got Her Groove Back"/>
    <x v="728"/>
    <x v="274"/>
    <x v="424"/>
    <n v="1660"/>
    <n v="8"/>
    <n v="0"/>
    <n v="5.5"/>
    <n v="29"/>
    <n v="124"/>
    <n v="37672350"/>
    <x v="6"/>
    <x v="1219"/>
    <s v="Color"/>
    <x v="2"/>
    <s v="English"/>
    <x v="1"/>
    <s v="R"/>
    <x v="1"/>
    <n v="17672350"/>
    <n v="0.88361749999999994"/>
    <s v="111-130 minutes"/>
    <n v="0.88361749999999994"/>
    <n v="1637763"/>
    <n v="0.19178668286445014"/>
    <x v="1"/>
  </r>
  <r>
    <s v="How the Grinch Stole Christmas"/>
    <x v="729"/>
    <x v="59"/>
    <x v="1"/>
    <n v="4146"/>
    <n v="2000"/>
    <n v="0"/>
    <n v="6"/>
    <n v="175"/>
    <n v="110"/>
    <n v="260031035"/>
    <x v="228"/>
    <x v="1220"/>
    <s v="Color"/>
    <x v="2"/>
    <s v="English"/>
    <x v="1"/>
    <s v="PG"/>
    <x v="1"/>
    <n v="137031035"/>
    <n v="1.114073455284553"/>
    <s v="90-110 minutes"/>
    <n v="1.1140734552845528"/>
    <n v="1637763"/>
    <n v="0.19178668286445014"/>
    <x v="2"/>
  </r>
  <r>
    <s v="How to Deal"/>
    <x v="730"/>
    <x v="854"/>
    <x v="425"/>
    <n v="1882"/>
    <n v="6"/>
    <n v="371"/>
    <n v="5.7"/>
    <n v="46"/>
    <n v="101"/>
    <n v="14108518"/>
    <x v="2"/>
    <x v="1221"/>
    <s v="Color"/>
    <x v="2"/>
    <s v="English"/>
    <x v="1"/>
    <s v="PG-13"/>
    <x v="1"/>
    <n v="-1891482"/>
    <n v="-0.11821762499999999"/>
    <s v="90-110 minutes"/>
    <n v="-0.11821762500000001"/>
    <n v="1637763"/>
    <n v="0.19178668286445014"/>
    <x v="1"/>
  </r>
  <r>
    <s v="How to Lose a Guy in 10 Days"/>
    <x v="277"/>
    <x v="855"/>
    <x v="6"/>
    <n v="14087"/>
    <n v="80"/>
    <n v="0"/>
    <n v="6.4"/>
    <n v="140"/>
    <n v="116"/>
    <n v="105807520"/>
    <x v="21"/>
    <x v="1222"/>
    <s v="Color"/>
    <x v="2"/>
    <s v="English"/>
    <x v="1"/>
    <s v="PG-13"/>
    <x v="1"/>
    <n v="55807520"/>
    <n v="1.1161504"/>
    <s v="111-130 minutes"/>
    <n v="1.1161504"/>
    <n v="1637763"/>
    <n v="0.19178668286445014"/>
    <x v="2"/>
  </r>
  <r>
    <s v="How to Lose Friends &amp; Alienate People"/>
    <x v="271"/>
    <x v="856"/>
    <x v="167"/>
    <n v="858"/>
    <n v="53"/>
    <n v="0"/>
    <n v="6.5"/>
    <n v="135"/>
    <n v="110"/>
    <n v="2775593"/>
    <x v="102"/>
    <x v="1223"/>
    <s v="Color"/>
    <x v="2"/>
    <s v="English"/>
    <x v="4"/>
    <s v="R"/>
    <x v="1"/>
    <n v="-24224407"/>
    <n v="-0.89720025925925928"/>
    <s v="90-110 minutes"/>
    <n v="-0.89720025925925928"/>
    <n v="1637763"/>
    <n v="0.19178668286445014"/>
    <x v="1"/>
  </r>
  <r>
    <s v="How to Train Your Dragon"/>
    <x v="39"/>
    <x v="857"/>
    <x v="12"/>
    <n v="20453"/>
    <n v="255"/>
    <n v="33000"/>
    <n v="8.1999999999999993"/>
    <n v="288"/>
    <n v="98"/>
    <n v="217387997"/>
    <x v="129"/>
    <x v="1224"/>
    <s v="Color"/>
    <x v="3"/>
    <s v="English"/>
    <x v="1"/>
    <s v="PG"/>
    <x v="1"/>
    <n v="52387997"/>
    <n v="0.31750301212121212"/>
    <s v="90-110 minutes"/>
    <n v="0.31750301212121212"/>
    <n v="3892693.5"/>
    <n v="0.11726928571428571"/>
    <x v="2"/>
  </r>
  <r>
    <s v="How to Train Your Dragon 2"/>
    <x v="39"/>
    <x v="857"/>
    <x v="12"/>
    <n v="23378"/>
    <n v="255"/>
    <n v="46000"/>
    <n v="7.9"/>
    <n v="292"/>
    <n v="102"/>
    <n v="176997107"/>
    <x v="229"/>
    <x v="1225"/>
    <s v="Color"/>
    <x v="5"/>
    <s v="English"/>
    <x v="1"/>
    <s v="PG"/>
    <x v="1"/>
    <n v="31997107"/>
    <n v="0.22066970344827586"/>
    <s v="90-110 minutes"/>
    <n v="0.22066970344827586"/>
    <n v="-1289919.5"/>
    <n v="-4.8151417500000002E-2"/>
    <x v="2"/>
  </r>
  <r>
    <s v="Howard the Duck"/>
    <x v="241"/>
    <x v="858"/>
    <x v="1"/>
    <n v="3000"/>
    <n v="8"/>
    <n v="0"/>
    <n v="4.5999999999999996"/>
    <n v="81"/>
    <n v="110"/>
    <n v="16295774"/>
    <x v="19"/>
    <x v="1226"/>
    <s v="Color"/>
    <x v="5"/>
    <s v="English"/>
    <x v="1"/>
    <s v="PG"/>
    <x v="1"/>
    <n v="-18704226"/>
    <n v="-0.53440645714285706"/>
    <s v="90-110 minutes"/>
    <n v="-0.53440645714285717"/>
    <n v="-1289919.5"/>
    <n v="-4.8151417500000002E-2"/>
    <x v="1"/>
  </r>
  <r>
    <s v="Howl's Moving Castle"/>
    <x v="36"/>
    <x v="859"/>
    <x v="2"/>
    <n v="24263"/>
    <n v="6000"/>
    <n v="13000"/>
    <n v="8.1999999999999993"/>
    <n v="212"/>
    <n v="119"/>
    <n v="4710455"/>
    <x v="184"/>
    <x v="1227"/>
    <s v="Color"/>
    <x v="3"/>
    <s v="Japanese"/>
    <x v="13"/>
    <s v="PG"/>
    <x v="0"/>
    <n v="-19289545"/>
    <n v="-0.80373104166666665"/>
    <s v="111-130 minutes"/>
    <n v="-0.80373104166666665"/>
    <n v="3892693.5"/>
    <n v="0.11726928571428571"/>
    <x v="1"/>
  </r>
  <r>
    <s v="Hudson Hawk"/>
    <x v="11"/>
    <x v="42"/>
    <x v="10"/>
    <n v="15944"/>
    <n v="36"/>
    <n v="0"/>
    <n v="5.7"/>
    <n v="60"/>
    <n v="100"/>
    <n v="17218080"/>
    <x v="68"/>
    <x v="1228"/>
    <s v="Color"/>
    <x v="5"/>
    <s v="English"/>
    <x v="1"/>
    <s v="R"/>
    <x v="1"/>
    <n v="-52781920"/>
    <n v="-0.75402742857142857"/>
    <s v="90-110 minutes"/>
    <n v="-0.75402742857142857"/>
    <n v="-1289919.5"/>
    <n v="-4.8151417500000002E-2"/>
    <x v="2"/>
  </r>
  <r>
    <s v="Hugo"/>
    <x v="291"/>
    <x v="388"/>
    <x v="19"/>
    <n v="36017"/>
    <n v="17000"/>
    <n v="42000"/>
    <n v="7.5"/>
    <n v="682"/>
    <n v="126"/>
    <n v="73820094"/>
    <x v="143"/>
    <x v="1229"/>
    <s v="Color"/>
    <x v="3"/>
    <s v="English"/>
    <x v="1"/>
    <s v="PG"/>
    <x v="1"/>
    <n v="-96179906"/>
    <n v="-0.56576415294117655"/>
    <s v="111-130 minutes"/>
    <n v="-0.56576415294117643"/>
    <n v="3892693.5"/>
    <n v="0.11726928571428571"/>
    <x v="2"/>
  </r>
  <r>
    <s v="Hulk"/>
    <x v="731"/>
    <x v="389"/>
    <x v="426"/>
    <n v="1814"/>
    <n v="0"/>
    <n v="0"/>
    <n v="5.7"/>
    <n v="267"/>
    <n v="138"/>
    <n v="132122995"/>
    <x v="198"/>
    <x v="1230"/>
    <s v="Color"/>
    <x v="5"/>
    <s v="English"/>
    <x v="1"/>
    <s v="PG-13"/>
    <x v="1"/>
    <n v="-4877005"/>
    <n v="-3.5598576642335789E-2"/>
    <s v="131-150 minutes"/>
    <n v="-3.5598576642335768E-2"/>
    <n v="-1289919.5"/>
    <n v="-4.8151417500000002E-2"/>
    <x v="2"/>
  </r>
  <r>
    <s v="Human Traffic"/>
    <x v="732"/>
    <x v="860"/>
    <x v="427"/>
    <n v="1430"/>
    <n v="8"/>
    <n v="0"/>
    <n v="7.1"/>
    <n v="47"/>
    <n v="99"/>
    <n v="104257"/>
    <x v="54"/>
    <x v="1231"/>
    <s v="Color"/>
    <x v="2"/>
    <s v="English"/>
    <x v="4"/>
    <s v="R"/>
    <x v="1"/>
    <n v="-2095743"/>
    <n v="-0.95261045454545457"/>
    <s v="90-110 minutes"/>
    <n v="-0.95261045454545457"/>
    <n v="1637763"/>
    <n v="0.19178668286445014"/>
    <x v="0"/>
  </r>
  <r>
    <s v="Hurricane Streets"/>
    <x v="733"/>
    <x v="564"/>
    <x v="246"/>
    <n v="2322"/>
    <n v="204"/>
    <n v="51"/>
    <n v="6.5"/>
    <n v="17"/>
    <n v="86"/>
    <n v="334041"/>
    <x v="58"/>
    <x v="1232"/>
    <s v="Black and White"/>
    <x v="4"/>
    <s v="English"/>
    <x v="1"/>
    <s v="R"/>
    <x v="1"/>
    <n v="-165959"/>
    <n v="-0.33191800000000005"/>
    <s v="&lt;90 minutes"/>
    <n v="-0.33191799999999999"/>
    <n v="-74533.5"/>
    <n v="-7.4856785714285719E-3"/>
    <x v="0"/>
  </r>
  <r>
    <s v="Hustle &amp; Flow"/>
    <x v="734"/>
    <x v="331"/>
    <x v="428"/>
    <n v="727"/>
    <n v="153"/>
    <n v="0"/>
    <n v="7.4"/>
    <n v="159"/>
    <n v="116"/>
    <n v="22201636"/>
    <x v="4"/>
    <x v="1233"/>
    <s v="Color"/>
    <x v="4"/>
    <s v="English"/>
    <x v="1"/>
    <s v="R"/>
    <x v="1"/>
    <n v="14201636"/>
    <n v="1.7752045000000001"/>
    <s v="111-130 minutes"/>
    <n v="1.7752045000000001"/>
    <n v="-74533.5"/>
    <n v="-7.4856785714285719E-3"/>
    <x v="0"/>
  </r>
  <r>
    <s v="I Am Legend"/>
    <x v="124"/>
    <x v="861"/>
    <x v="22"/>
    <n v="13076"/>
    <n v="508"/>
    <n v="11000"/>
    <n v="7.2"/>
    <n v="323"/>
    <n v="104"/>
    <n v="256386216"/>
    <x v="90"/>
    <x v="1234"/>
    <s v="Color"/>
    <x v="1"/>
    <s v="English"/>
    <x v="1"/>
    <s v="PG-13"/>
    <x v="1"/>
    <n v="106386216"/>
    <n v="0.70924144"/>
    <s v="90-110 minutes"/>
    <n v="0.70924144"/>
    <n v="-434215.5"/>
    <n v="-0.10115100772200772"/>
    <x v="2"/>
  </r>
  <r>
    <s v="I Am Love"/>
    <x v="735"/>
    <x v="862"/>
    <x v="96"/>
    <n v="474"/>
    <n v="64"/>
    <n v="0"/>
    <n v="7"/>
    <n v="181"/>
    <n v="120"/>
    <n v="5004648"/>
    <x v="42"/>
    <x v="1235"/>
    <s v="Color"/>
    <x v="1"/>
    <s v="Italian"/>
    <x v="9"/>
    <s v="R"/>
    <x v="0"/>
    <n v="-4995352"/>
    <n v="-0.49953519999999996"/>
    <s v="111-130 minutes"/>
    <n v="-0.49953520000000001"/>
    <n v="-434215.5"/>
    <n v="-0.10115100772200772"/>
    <x v="0"/>
  </r>
  <r>
    <s v="I Am Number Four"/>
    <x v="137"/>
    <x v="587"/>
    <x v="47"/>
    <n v="15608"/>
    <n v="154"/>
    <n v="27000"/>
    <n v="6.1"/>
    <n v="288"/>
    <n v="109"/>
    <n v="55092830"/>
    <x v="45"/>
    <x v="1236"/>
    <s v="Color"/>
    <x v="5"/>
    <s v="English"/>
    <x v="1"/>
    <s v="PG-13"/>
    <x v="1"/>
    <n v="-4907170"/>
    <n v="-8.1786166666666715E-2"/>
    <s v="90-110 minutes"/>
    <n v="-8.178616666666666E-2"/>
    <n v="-1289919.5"/>
    <n v="-4.8151417500000002E-2"/>
    <x v="2"/>
  </r>
  <r>
    <s v="I Am Sam"/>
    <x v="347"/>
    <x v="863"/>
    <x v="215"/>
    <n v="3152"/>
    <n v="24"/>
    <n v="15000"/>
    <n v="7.6"/>
    <n v="129"/>
    <n v="132"/>
    <n v="40270895"/>
    <x v="5"/>
    <x v="1237"/>
    <s v="Color"/>
    <x v="1"/>
    <s v="English"/>
    <x v="1"/>
    <s v="PG-13"/>
    <x v="1"/>
    <n v="18270895"/>
    <n v="0.83049522727272729"/>
    <s v="131-150 minutes"/>
    <n v="0.83049522727272729"/>
    <n v="-434215.5"/>
    <n v="-0.10115100772200772"/>
    <x v="1"/>
  </r>
  <r>
    <s v="I Can Do Bad All by Myself"/>
    <x v="736"/>
    <x v="80"/>
    <x v="184"/>
    <n v="1465"/>
    <n v="0"/>
    <n v="1000"/>
    <n v="4.0999999999999996"/>
    <n v="36"/>
    <n v="113"/>
    <n v="51697449"/>
    <x v="20"/>
    <x v="1238"/>
    <s v="Color"/>
    <x v="2"/>
    <s v="English"/>
    <x v="1"/>
    <s v="PG-13"/>
    <x v="1"/>
    <n v="38697449"/>
    <n v="2.9767268461538463"/>
    <s v="111-130 minutes"/>
    <n v="2.9767268461538463"/>
    <n v="1637763"/>
    <n v="0.19178668286445014"/>
    <x v="0"/>
  </r>
  <r>
    <s v="I Don't Know How She Does It"/>
    <x v="482"/>
    <x v="864"/>
    <x v="3"/>
    <n v="5470"/>
    <n v="41"/>
    <n v="0"/>
    <n v="4.9000000000000004"/>
    <n v="169"/>
    <n v="89"/>
    <n v="9639242"/>
    <x v="184"/>
    <x v="488"/>
    <s v="Color"/>
    <x v="2"/>
    <s v="English"/>
    <x v="1"/>
    <s v="PG-13"/>
    <x v="1"/>
    <n v="-14360758"/>
    <n v="-0.59836491666666669"/>
    <s v="&lt;90 minutes"/>
    <n v="-0.59836491666666669"/>
    <n v="1637763"/>
    <n v="0.19178668286445014"/>
    <x v="1"/>
  </r>
  <r>
    <s v="I Dreamed of Africa"/>
    <x v="665"/>
    <x v="451"/>
    <x v="390"/>
    <n v="1778"/>
    <n v="46"/>
    <n v="314"/>
    <n v="5.6"/>
    <n v="52"/>
    <n v="114"/>
    <n v="6543194"/>
    <x v="151"/>
    <x v="1239"/>
    <s v="Color"/>
    <x v="3"/>
    <s v="English"/>
    <x v="1"/>
    <s v="PG-13"/>
    <x v="1"/>
    <n v="-27456806"/>
    <n v="-0.80755311764705884"/>
    <s v="111-130 minutes"/>
    <n v="-0.80755311764705884"/>
    <n v="3892693.5"/>
    <n v="0.11726928571428571"/>
    <x v="1"/>
  </r>
  <r>
    <s v="I Got the Hook Up"/>
    <x v="737"/>
    <x v="865"/>
    <x v="138"/>
    <n v="987"/>
    <n v="0"/>
    <n v="280"/>
    <n v="3.9"/>
    <n v="19"/>
    <n v="93"/>
    <n v="10305534"/>
    <x v="70"/>
    <x v="1240"/>
    <s v="Color"/>
    <x v="2"/>
    <s v="English"/>
    <x v="1"/>
    <s v="R"/>
    <x v="1"/>
    <n v="6805534"/>
    <n v="1.9444382857142859"/>
    <s v="90-110 minutes"/>
    <n v="1.9444382857142857"/>
    <n v="1637763"/>
    <n v="0.19178668286445014"/>
    <x v="0"/>
  </r>
  <r>
    <s v="I Heart Huckabees"/>
    <x v="25"/>
    <x v="179"/>
    <x v="18"/>
    <n v="8094"/>
    <n v="737"/>
    <n v="0"/>
    <n v="6.7"/>
    <n v="183"/>
    <n v="107"/>
    <n v="12784713"/>
    <x v="5"/>
    <x v="1241"/>
    <s v="Color"/>
    <x v="2"/>
    <s v="English"/>
    <x v="1"/>
    <s v="R"/>
    <x v="1"/>
    <n v="-9215287"/>
    <n v="-0.41887668181818183"/>
    <s v="90-110 minutes"/>
    <n v="-0.41887668181818183"/>
    <n v="1637763"/>
    <n v="0.19178668286445014"/>
    <x v="1"/>
  </r>
  <r>
    <s v="I Know What You Did Last Summer"/>
    <x v="221"/>
    <x v="866"/>
    <x v="139"/>
    <n v="50284"/>
    <n v="13"/>
    <n v="0"/>
    <n v="5.6"/>
    <n v="140"/>
    <n v="99"/>
    <n v="72219395"/>
    <x v="32"/>
    <x v="1242"/>
    <s v="Color"/>
    <x v="0"/>
    <s v="English"/>
    <x v="1"/>
    <s v="R"/>
    <x v="1"/>
    <n v="55219395"/>
    <n v="3.2481997058823531"/>
    <s v="90-110 minutes"/>
    <n v="3.2481997058823531"/>
    <n v="16235088"/>
    <n v="1.1909079499999999"/>
    <x v="1"/>
  </r>
  <r>
    <s v="I Love You Phillip Morris"/>
    <x v="738"/>
    <x v="518"/>
    <x v="429"/>
    <n v="931"/>
    <n v="43"/>
    <n v="11000"/>
    <n v="6.6"/>
    <n v="242"/>
    <n v="102"/>
    <n v="2035566"/>
    <x v="20"/>
    <x v="1243"/>
    <s v="Color"/>
    <x v="6"/>
    <s v="English"/>
    <x v="8"/>
    <s v="R"/>
    <x v="1"/>
    <n v="-10964434"/>
    <n v="-0.843418"/>
    <s v="90-110 minutes"/>
    <n v="-0.843418"/>
    <n v="-1289919.5"/>
    <n v="-4.8151417500000002E-2"/>
    <x v="0"/>
  </r>
  <r>
    <s v="I Love You, Beth Cooper"/>
    <x v="739"/>
    <x v="313"/>
    <x v="430"/>
    <n v="4072"/>
    <n v="0"/>
    <n v="0"/>
    <n v="5.3"/>
    <n v="107"/>
    <n v="102"/>
    <n v="14793904"/>
    <x v="7"/>
    <x v="1244"/>
    <s v="Color"/>
    <x v="2"/>
    <s v="English"/>
    <x v="14"/>
    <s v="PG-13"/>
    <x v="1"/>
    <n v="-3206096"/>
    <n v="-0.17811644444444441"/>
    <s v="90-110 minutes"/>
    <n v="-0.17811644444444444"/>
    <n v="1637763"/>
    <n v="0.19178668286445014"/>
    <x v="1"/>
  </r>
  <r>
    <s v="I Love You, Man"/>
    <x v="231"/>
    <x v="168"/>
    <x v="145"/>
    <n v="28928"/>
    <n v="29"/>
    <n v="0"/>
    <n v="7.1"/>
    <n v="215"/>
    <n v="105"/>
    <n v="71347010"/>
    <x v="33"/>
    <x v="1245"/>
    <s v="Color"/>
    <x v="2"/>
    <s v="English"/>
    <x v="1"/>
    <s v="R"/>
    <x v="1"/>
    <n v="31347010"/>
    <n v="0.78367524999999993"/>
    <s v="90-110 minutes"/>
    <n v="0.78367525000000005"/>
    <n v="1637763"/>
    <n v="0.19178668286445014"/>
    <x v="2"/>
  </r>
  <r>
    <s v="I Love Your Work"/>
    <x v="28"/>
    <x v="867"/>
    <x v="3"/>
    <n v="2564"/>
    <n v="1000"/>
    <n v="63"/>
    <n v="5.4"/>
    <n v="22"/>
    <n v="111"/>
    <n v="2580"/>
    <x v="230"/>
    <x v="1246"/>
    <s v="Color"/>
    <x v="1"/>
    <s v="English"/>
    <x v="1"/>
    <s v="R"/>
    <x v="1"/>
    <n v="-1647420"/>
    <n v="-0.99843636363636368"/>
    <s v="111-130 minutes"/>
    <n v="-0.99843636363636368"/>
    <n v="-434215.5"/>
    <n v="-0.10115100772200772"/>
    <x v="0"/>
  </r>
  <r>
    <s v="I Married a Strange Person!"/>
    <x v="740"/>
    <x v="868"/>
    <x v="431"/>
    <n v="7"/>
    <n v="45"/>
    <n v="178"/>
    <n v="7"/>
    <n v="19"/>
    <n v="75"/>
    <n v="203134"/>
    <x v="80"/>
    <x v="1247"/>
    <s v="Color"/>
    <x v="10"/>
    <s v="English"/>
    <x v="1"/>
    <s v="R"/>
    <x v="1"/>
    <n v="-46866"/>
    <n v="-0.18746399999999996"/>
    <s v="&lt;90 minutes"/>
    <n v="-0.18746399999999999"/>
    <m/>
    <m/>
    <x v="0"/>
  </r>
  <r>
    <s v="I Served the King of England"/>
    <x v="741"/>
    <x v="869"/>
    <x v="65"/>
    <n v="92"/>
    <n v="44"/>
    <n v="1000"/>
    <n v="7.4"/>
    <n v="99"/>
    <n v="113"/>
    <n v="617228"/>
    <x v="231"/>
    <x v="1248"/>
    <s v="Color"/>
    <x v="2"/>
    <s v="Czech"/>
    <x v="23"/>
    <s v="R"/>
    <x v="0"/>
    <n v="-83832772"/>
    <n v="-0.99269120189461224"/>
    <s v="111-130 minutes"/>
    <n v="-0.99269120189461224"/>
    <n v="1637763"/>
    <n v="0.19178668286445014"/>
    <x v="2"/>
  </r>
  <r>
    <s v="I Spit on Your Grave"/>
    <x v="742"/>
    <x v="870"/>
    <x v="432"/>
    <n v="2423"/>
    <n v="68"/>
    <n v="17000"/>
    <n v="6.3"/>
    <n v="225"/>
    <n v="105"/>
    <n v="92401"/>
    <x v="86"/>
    <x v="1249"/>
    <s v="Color"/>
    <x v="0"/>
    <s v="English"/>
    <x v="1"/>
    <s v="R"/>
    <x v="1"/>
    <n v="-1907599"/>
    <n v="-0.95379950000000002"/>
    <s v="90-110 minutes"/>
    <n v="-0.95379950000000002"/>
    <n v="16235088"/>
    <n v="1.1909079499999999"/>
    <x v="0"/>
  </r>
  <r>
    <s v="I Spy"/>
    <x v="98"/>
    <x v="29"/>
    <x v="63"/>
    <n v="1576"/>
    <n v="84"/>
    <n v="531"/>
    <n v="5.4"/>
    <n v="105"/>
    <n v="97"/>
    <n v="33105600"/>
    <x v="68"/>
    <x v="1250"/>
    <s v="Color"/>
    <x v="5"/>
    <s v="English"/>
    <x v="1"/>
    <s v="PG-13"/>
    <x v="1"/>
    <n v="-36894400"/>
    <n v="-0.52706285714285717"/>
    <s v="90-110 minutes"/>
    <n v="-0.52706285714285717"/>
    <n v="-1289919.5"/>
    <n v="-4.8151417500000002E-2"/>
    <x v="2"/>
  </r>
  <r>
    <s v="I Still Know What You Did Last Summer"/>
    <x v="221"/>
    <x v="766"/>
    <x v="139"/>
    <n v="49847"/>
    <n v="41"/>
    <n v="891"/>
    <n v="4.5999999999999996"/>
    <n v="125"/>
    <n v="100"/>
    <n v="39989008"/>
    <x v="184"/>
    <x v="1251"/>
    <s v="Color"/>
    <x v="0"/>
    <s v="English"/>
    <x v="1"/>
    <s v="R"/>
    <x v="1"/>
    <n v="15989008"/>
    <n v="0.66620866666666667"/>
    <s v="90-110 minutes"/>
    <n v="0.66620866666666667"/>
    <n v="16235088"/>
    <n v="1.1909079499999999"/>
    <x v="1"/>
  </r>
  <r>
    <s v="I Want Someone to Eat Cheese With"/>
    <x v="743"/>
    <x v="871"/>
    <x v="433"/>
    <n v="2179"/>
    <n v="522"/>
    <n v="0"/>
    <n v="6.2"/>
    <n v="32"/>
    <n v="80"/>
    <n v="194568"/>
    <x v="135"/>
    <x v="1252"/>
    <s v="Color"/>
    <x v="2"/>
    <s v="English"/>
    <x v="1"/>
    <s v="R"/>
    <x v="1"/>
    <n v="-1305432"/>
    <n v="-0.87028799999999995"/>
    <s v="&lt;90 minutes"/>
    <n v="-0.87028799999999995"/>
    <n v="1637763"/>
    <n v="0.19178668286445014"/>
    <x v="0"/>
  </r>
  <r>
    <s v="I Want Your Money"/>
    <x v="744"/>
    <x v="872"/>
    <x v="78"/>
    <n v="168"/>
    <n v="4"/>
    <n v="638"/>
    <n v="5.0999999999999996"/>
    <n v="4"/>
    <n v="92"/>
    <n v="425899"/>
    <x v="232"/>
    <x v="1253"/>
    <s v="Color"/>
    <x v="8"/>
    <s v="English"/>
    <x v="1"/>
    <s v="PG"/>
    <x v="1"/>
    <n v="25899"/>
    <n v="6.4747499999999958E-2"/>
    <s v="90-110 minutes"/>
    <n v="6.4747499999999999E-2"/>
    <m/>
    <m/>
    <x v="0"/>
  </r>
  <r>
    <s v="I, Frankenstein"/>
    <x v="745"/>
    <x v="873"/>
    <x v="219"/>
    <n v="3165"/>
    <n v="72"/>
    <n v="15000"/>
    <n v="5.0999999999999996"/>
    <n v="308"/>
    <n v="92"/>
    <n v="19059018"/>
    <x v="29"/>
    <x v="1254"/>
    <s v="Color"/>
    <x v="5"/>
    <s v="English"/>
    <x v="12"/>
    <s v="PG-13"/>
    <x v="1"/>
    <n v="-45940982"/>
    <n v="-0.70678433846153843"/>
    <s v="90-110 minutes"/>
    <n v="-0.70678433846153843"/>
    <n v="-1289919.5"/>
    <n v="-4.8151417500000002E-2"/>
    <x v="2"/>
  </r>
  <r>
    <s v="I, Robot"/>
    <x v="124"/>
    <x v="545"/>
    <x v="22"/>
    <n v="12068"/>
    <n v="295"/>
    <n v="0"/>
    <n v="7.1"/>
    <n v="225"/>
    <n v="115"/>
    <n v="144795350"/>
    <x v="44"/>
    <x v="1255"/>
    <s v="Color"/>
    <x v="5"/>
    <s v="English"/>
    <x v="1"/>
    <s v="PG-13"/>
    <x v="1"/>
    <n v="24795350"/>
    <n v="0.20662791666666669"/>
    <s v="111-130 minutes"/>
    <n v="0.20662791666666666"/>
    <n v="-1289919.5"/>
    <n v="-4.8151417500000002E-2"/>
    <x v="2"/>
  </r>
  <r>
    <s v="Ice Age"/>
    <x v="272"/>
    <x v="666"/>
    <x v="1"/>
    <n v="5437"/>
    <n v="77"/>
    <n v="3000"/>
    <n v="7.6"/>
    <n v="193"/>
    <n v="103"/>
    <n v="176387405"/>
    <x v="233"/>
    <x v="1256"/>
    <s v="Color"/>
    <x v="3"/>
    <s v="English"/>
    <x v="1"/>
    <s v="PG"/>
    <x v="1"/>
    <n v="117387405"/>
    <n v="1.989617033898305"/>
    <s v="90-110 minutes"/>
    <n v="1.989617033898305"/>
    <n v="3892693.5"/>
    <n v="0.11726928571428571"/>
    <x v="2"/>
  </r>
  <r>
    <s v="Ice Age: Continental Drift"/>
    <x v="478"/>
    <x v="874"/>
    <x v="9"/>
    <n v="25354"/>
    <n v="20"/>
    <n v="14000"/>
    <n v="6.6"/>
    <n v="233"/>
    <n v="88"/>
    <n v="161317423"/>
    <x v="152"/>
    <x v="1257"/>
    <s v="Color"/>
    <x v="3"/>
    <s v="English"/>
    <x v="1"/>
    <s v="PG"/>
    <x v="1"/>
    <n v="66317423"/>
    <n v="0.69807813684210518"/>
    <s v="&lt;90 minutes"/>
    <n v="0.69807813684210529"/>
    <n v="3892693.5"/>
    <n v="0.11726928571428571"/>
    <x v="2"/>
  </r>
  <r>
    <s v="Ice Age: Dawn of the Dinosaurs"/>
    <x v="746"/>
    <x v="875"/>
    <x v="389"/>
    <n v="1258"/>
    <n v="107"/>
    <n v="0"/>
    <n v="7"/>
    <n v="188"/>
    <n v="94"/>
    <n v="196573705"/>
    <x v="77"/>
    <x v="1258"/>
    <s v="Color"/>
    <x v="5"/>
    <s v="English"/>
    <x v="1"/>
    <s v="PG"/>
    <x v="1"/>
    <n v="106573705"/>
    <n v="1.1841522777777778"/>
    <s v="90-110 minutes"/>
    <n v="1.1841522777777778"/>
    <n v="-1289919.5"/>
    <n v="-4.8151417500000002E-2"/>
    <x v="2"/>
  </r>
  <r>
    <s v="Ice Age: The Meltdown"/>
    <x v="746"/>
    <x v="875"/>
    <x v="389"/>
    <n v="1815"/>
    <n v="107"/>
    <n v="0"/>
    <n v="6.9"/>
    <n v="164"/>
    <n v="115"/>
    <n v="195329763"/>
    <x v="112"/>
    <x v="1259"/>
    <s v="Color"/>
    <x v="5"/>
    <s v="English"/>
    <x v="1"/>
    <s v="PG"/>
    <x v="1"/>
    <n v="115329763"/>
    <n v="1.4416220375000002"/>
    <s v="111-130 minutes"/>
    <n v="1.4416220375"/>
    <n v="-1289919.5"/>
    <n v="-4.8151417500000002E-2"/>
    <x v="2"/>
  </r>
  <r>
    <s v="Identity"/>
    <x v="212"/>
    <x v="35"/>
    <x v="1"/>
    <n v="3969"/>
    <n v="446"/>
    <n v="11000"/>
    <n v="7.3"/>
    <n v="136"/>
    <n v="91"/>
    <n v="51475962"/>
    <x v="23"/>
    <x v="1260"/>
    <s v="Color"/>
    <x v="9"/>
    <s v="English"/>
    <x v="1"/>
    <s v="R"/>
    <x v="1"/>
    <n v="21475962"/>
    <n v="0.71586539999999999"/>
    <s v="90-110 minutes"/>
    <n v="0.71586539999999999"/>
    <m/>
    <m/>
    <x v="1"/>
  </r>
  <r>
    <s v="Identity Thief"/>
    <x v="444"/>
    <x v="724"/>
    <x v="32"/>
    <n v="5826"/>
    <n v="91"/>
    <n v="17000"/>
    <n v="5.7"/>
    <n v="275"/>
    <n v="120"/>
    <n v="134455175"/>
    <x v="19"/>
    <x v="1261"/>
    <s v="Color"/>
    <x v="2"/>
    <s v="English"/>
    <x v="1"/>
    <s v="R"/>
    <x v="1"/>
    <n v="99455175"/>
    <n v="2.8415764285714284"/>
    <s v="111-130 minutes"/>
    <n v="2.8415764285714284"/>
    <n v="1637763"/>
    <n v="0.19178668286445014"/>
    <x v="1"/>
  </r>
  <r>
    <s v="Idle Hands"/>
    <x v="320"/>
    <x v="876"/>
    <x v="195"/>
    <n v="3654"/>
    <n v="6"/>
    <n v="0"/>
    <n v="6.2"/>
    <n v="59"/>
    <n v="92"/>
    <n v="4002955"/>
    <x v="6"/>
    <x v="1262"/>
    <s v="Color"/>
    <x v="2"/>
    <s v="English"/>
    <x v="1"/>
    <s v="R"/>
    <x v="1"/>
    <n v="-15997045"/>
    <n v="-0.79985225000000004"/>
    <s v="90-110 minutes"/>
    <n v="-0.79985225000000004"/>
    <n v="1637763"/>
    <n v="0.19178668286445014"/>
    <x v="1"/>
  </r>
  <r>
    <s v="Idlewild"/>
    <x v="136"/>
    <x v="877"/>
    <x v="87"/>
    <n v="3633"/>
    <n v="16"/>
    <n v="489"/>
    <n v="6.2"/>
    <n v="81"/>
    <n v="121"/>
    <n v="12549485"/>
    <x v="22"/>
    <x v="433"/>
    <s v="Color"/>
    <x v="4"/>
    <s v="English"/>
    <x v="1"/>
    <s v="R"/>
    <x v="1"/>
    <n v="-2450515"/>
    <n v="-0.16336766666666669"/>
    <s v="111-130 minutes"/>
    <n v="-0.16336766666666666"/>
    <n v="-74533.5"/>
    <n v="-7.4856785714285719E-3"/>
    <x v="1"/>
  </r>
  <r>
    <s v="If I Stay"/>
    <x v="291"/>
    <x v="878"/>
    <x v="19"/>
    <n v="20466"/>
    <n v="15"/>
    <n v="15000"/>
    <n v="6.8"/>
    <n v="141"/>
    <n v="107"/>
    <n v="50461335"/>
    <x v="26"/>
    <x v="379"/>
    <s v="Color"/>
    <x v="1"/>
    <s v="English"/>
    <x v="1"/>
    <s v="PG-13"/>
    <x v="1"/>
    <n v="39461335"/>
    <n v="3.5873940909090907"/>
    <s v="90-110 minutes"/>
    <n v="3.5873940909090911"/>
    <n v="-434215.5"/>
    <n v="-0.10115100772200772"/>
    <x v="0"/>
  </r>
  <r>
    <s v="Igby Goes Down"/>
    <x v="747"/>
    <x v="12"/>
    <x v="1"/>
    <n v="2478"/>
    <n v="23"/>
    <n v="838"/>
    <n v="7"/>
    <n v="136"/>
    <n v="99"/>
    <n v="4681503"/>
    <x v="75"/>
    <x v="1263"/>
    <s v="Color"/>
    <x v="2"/>
    <s v="English"/>
    <x v="1"/>
    <s v="R"/>
    <x v="1"/>
    <n v="-4318497"/>
    <n v="-0.47983299999999995"/>
    <s v="90-110 minutes"/>
    <n v="-0.47983300000000001"/>
    <n v="1637763"/>
    <n v="0.19178668286445014"/>
    <x v="0"/>
  </r>
  <r>
    <s v="I'm Not There."/>
    <x v="36"/>
    <x v="692"/>
    <x v="2"/>
    <n v="36398"/>
    <n v="162"/>
    <n v="0"/>
    <n v="7"/>
    <n v="231"/>
    <n v="135"/>
    <n v="4001121"/>
    <x v="6"/>
    <x v="1264"/>
    <s v="Black and White"/>
    <x v="6"/>
    <s v="English"/>
    <x v="1"/>
    <s v="R"/>
    <x v="1"/>
    <n v="-15998879"/>
    <n v="-0.79994394999999996"/>
    <s v="131-150 minutes"/>
    <n v="-0.79994394999999996"/>
    <n v="-1289919.5"/>
    <n v="-4.8151417500000002E-2"/>
    <x v="1"/>
  </r>
  <r>
    <s v="Imaginary Heroes"/>
    <x v="748"/>
    <x v="879"/>
    <x v="404"/>
    <n v="768"/>
    <n v="24"/>
    <n v="345"/>
    <n v="7.3"/>
    <n v="73"/>
    <n v="111"/>
    <n v="228524"/>
    <x v="50"/>
    <x v="1265"/>
    <s v="Color"/>
    <x v="2"/>
    <s v="English"/>
    <x v="1"/>
    <s v="R"/>
    <x v="1"/>
    <n v="-3771476"/>
    <n v="-0.94286899999999996"/>
    <s v="111-130 minutes"/>
    <n v="-0.94286899999999996"/>
    <n v="1637763"/>
    <n v="0.19178668286445014"/>
    <x v="0"/>
  </r>
  <r>
    <s v="Imagine Me &amp; You"/>
    <x v="749"/>
    <x v="880"/>
    <x v="434"/>
    <n v="619"/>
    <n v="21"/>
    <n v="0"/>
    <n v="6.9"/>
    <n v="85"/>
    <n v="90"/>
    <n v="671240"/>
    <x v="234"/>
    <x v="1266"/>
    <s v="Color"/>
    <x v="2"/>
    <s v="English"/>
    <x v="4"/>
    <s v="R"/>
    <x v="1"/>
    <n v="-7228760"/>
    <n v="-0.91503291139240506"/>
    <s v="90-110 minutes"/>
    <n v="-0.91503291139240506"/>
    <n v="1637763"/>
    <n v="0.19178668286445014"/>
    <x v="0"/>
  </r>
  <r>
    <s v="Imagine That"/>
    <x v="301"/>
    <x v="881"/>
    <x v="26"/>
    <n v="3742"/>
    <n v="11"/>
    <n v="610"/>
    <n v="5.6"/>
    <n v="93"/>
    <n v="107"/>
    <n v="16088610"/>
    <x v="27"/>
    <x v="1137"/>
    <s v="Color"/>
    <x v="2"/>
    <s v="English"/>
    <x v="1"/>
    <s v="PG"/>
    <x v="1"/>
    <n v="-38911390"/>
    <n v="-0.70747981818181815"/>
    <s v="90-110 minutes"/>
    <n v="-0.70747981818181815"/>
    <n v="1637763"/>
    <n v="0.19178668286445014"/>
    <x v="2"/>
  </r>
  <r>
    <s v="Immortals"/>
    <x v="750"/>
    <x v="882"/>
    <x v="47"/>
    <n v="16691"/>
    <n v="763"/>
    <n v="30000"/>
    <n v="6.1"/>
    <n v="284"/>
    <n v="110"/>
    <n v="83503161"/>
    <x v="36"/>
    <x v="1267"/>
    <s v="Color"/>
    <x v="5"/>
    <s v="English"/>
    <x v="1"/>
    <s v="R"/>
    <x v="1"/>
    <n v="8503161"/>
    <n v="0.11337547999999997"/>
    <s v="90-110 minutes"/>
    <n v="0.11337548"/>
    <n v="-1289919.5"/>
    <n v="-4.8151417500000002E-2"/>
    <x v="2"/>
  </r>
  <r>
    <s v="Impostor"/>
    <x v="143"/>
    <x v="602"/>
    <x v="1"/>
    <n v="2664"/>
    <n v="39"/>
    <n v="892"/>
    <n v="6.2"/>
    <n v="83"/>
    <n v="102"/>
    <n v="6114237"/>
    <x v="33"/>
    <x v="1268"/>
    <s v="Color"/>
    <x v="1"/>
    <s v="English"/>
    <x v="1"/>
    <s v="R"/>
    <x v="1"/>
    <n v="-33885763"/>
    <n v="-0.847144075"/>
    <s v="90-110 minutes"/>
    <n v="-0.847144075"/>
    <n v="-434215.5"/>
    <n v="-0.10115100772200772"/>
    <x v="2"/>
  </r>
  <r>
    <s v="In &amp; Out"/>
    <x v="33"/>
    <x v="368"/>
    <x v="24"/>
    <n v="23504"/>
    <n v="0"/>
    <n v="0"/>
    <n v="6.3"/>
    <n v="83"/>
    <n v="90"/>
    <n v="63826569"/>
    <x v="19"/>
    <x v="1269"/>
    <s v="Color"/>
    <x v="2"/>
    <s v="English"/>
    <x v="1"/>
    <s v="PG-13"/>
    <x v="1"/>
    <n v="28826569"/>
    <n v="0.82361625714285713"/>
    <s v="90-110 minutes"/>
    <n v="0.82361625714285713"/>
    <n v="1637763"/>
    <n v="0.19178668286445014"/>
    <x v="1"/>
  </r>
  <r>
    <s v="In Bruges"/>
    <x v="751"/>
    <x v="883"/>
    <x v="391"/>
    <n v="173"/>
    <n v="454"/>
    <n v="32000"/>
    <n v="8"/>
    <n v="300"/>
    <n v="107"/>
    <n v="7757130"/>
    <x v="22"/>
    <x v="1270"/>
    <s v="Color"/>
    <x v="2"/>
    <s v="English"/>
    <x v="4"/>
    <s v="R"/>
    <x v="1"/>
    <n v="-7242870"/>
    <n v="-0.48285800000000001"/>
    <s v="90-110 minutes"/>
    <n v="-0.48285800000000001"/>
    <n v="1637763"/>
    <n v="0.19178668286445014"/>
    <x v="1"/>
  </r>
  <r>
    <s v="In Dreams"/>
    <x v="95"/>
    <x v="884"/>
    <x v="60"/>
    <n v="22006"/>
    <n v="277"/>
    <n v="654"/>
    <n v="5.5"/>
    <n v="62"/>
    <n v="100"/>
    <n v="11900000"/>
    <x v="23"/>
    <x v="218"/>
    <s v="Color"/>
    <x v="1"/>
    <s v="English"/>
    <x v="1"/>
    <s v="R"/>
    <x v="1"/>
    <n v="-18100000"/>
    <n v="-0.60333333333333328"/>
    <s v="90-110 minutes"/>
    <n v="-0.60333333333333339"/>
    <n v="-434215.5"/>
    <n v="-0.10115100772200772"/>
    <x v="1"/>
  </r>
  <r>
    <s v="In Good Company"/>
    <x v="371"/>
    <x v="126"/>
    <x v="24"/>
    <n v="28493"/>
    <n v="80"/>
    <n v="736"/>
    <n v="6.5"/>
    <n v="157"/>
    <n v="109"/>
    <n v="45489752"/>
    <x v="43"/>
    <x v="1271"/>
    <s v="Color"/>
    <x v="2"/>
    <s v="English"/>
    <x v="1"/>
    <s v="PG-13"/>
    <x v="1"/>
    <n v="19489752"/>
    <n v="0.74960584615384618"/>
    <s v="90-110 minutes"/>
    <n v="0.74960584615384618"/>
    <n v="1637763"/>
    <n v="0.19178668286445014"/>
    <x v="1"/>
  </r>
  <r>
    <s v="In Her Line of Fire"/>
    <x v="752"/>
    <x v="885"/>
    <x v="137"/>
    <n v="1284"/>
    <n v="53"/>
    <n v="42"/>
    <n v="4.0999999999999996"/>
    <n v="8"/>
    <n v="88"/>
    <n v="721"/>
    <x v="15"/>
    <x v="1106"/>
    <s v="Color"/>
    <x v="5"/>
    <s v="English"/>
    <x v="2"/>
    <s v="R"/>
    <x v="1"/>
    <n v="-999279"/>
    <n v="-0.99927900000000003"/>
    <s v="&lt;90 minutes"/>
    <n v="-0.99927900000000003"/>
    <n v="-1289919.5"/>
    <n v="-4.8151417500000002E-2"/>
    <x v="0"/>
  </r>
  <r>
    <s v="In the Bedroom"/>
    <x v="298"/>
    <x v="886"/>
    <x v="1"/>
    <n v="3970"/>
    <n v="143"/>
    <n v="951"/>
    <n v="7.5"/>
    <n v="179"/>
    <n v="138"/>
    <n v="35918429"/>
    <x v="85"/>
    <x v="1272"/>
    <s v="Color"/>
    <x v="4"/>
    <s v="English"/>
    <x v="1"/>
    <s v="R"/>
    <x v="1"/>
    <n v="34218429"/>
    <n v="20.128487647058822"/>
    <s v="131-150 minutes"/>
    <n v="20.128487647058822"/>
    <n v="-74533.5"/>
    <n v="-7.4856785714285719E-3"/>
    <x v="0"/>
  </r>
  <r>
    <s v="In the Company of Men"/>
    <x v="753"/>
    <x v="887"/>
    <x v="435"/>
    <n v="254"/>
    <n v="119"/>
    <n v="489"/>
    <n v="7.3"/>
    <n v="80"/>
    <n v="97"/>
    <n v="2856622"/>
    <x v="235"/>
    <x v="1273"/>
    <s v="Color"/>
    <x v="2"/>
    <s v="English"/>
    <x v="14"/>
    <s v="R"/>
    <x v="1"/>
    <n v="2831622"/>
    <n v="113.26488000000001"/>
    <s v="90-110 minutes"/>
    <n v="113.26488000000001"/>
    <n v="1637763"/>
    <n v="0.19178668286445014"/>
    <x v="0"/>
  </r>
  <r>
    <s v="In the Cut"/>
    <x v="197"/>
    <x v="387"/>
    <x v="1"/>
    <n v="1171"/>
    <n v="319"/>
    <n v="656"/>
    <n v="5.3"/>
    <n v="138"/>
    <n v="113"/>
    <n v="4717455"/>
    <x v="1"/>
    <x v="1274"/>
    <s v="Color"/>
    <x v="9"/>
    <s v="English"/>
    <x v="12"/>
    <s v="R"/>
    <x v="1"/>
    <n v="-7282545"/>
    <n v="-0.60687875000000002"/>
    <s v="111-130 minutes"/>
    <n v="-0.60687875000000002"/>
    <m/>
    <m/>
    <x v="0"/>
  </r>
  <r>
    <s v="In the Heart of the Sea"/>
    <x v="92"/>
    <x v="59"/>
    <x v="58"/>
    <n v="28328"/>
    <n v="2000"/>
    <n v="27000"/>
    <n v="7"/>
    <n v="289"/>
    <n v="122"/>
    <n v="24985612"/>
    <x v="61"/>
    <x v="1275"/>
    <s v="Color"/>
    <x v="5"/>
    <s v="English"/>
    <x v="1"/>
    <s v="PG-13"/>
    <x v="1"/>
    <n v="-75014388"/>
    <n v="-0.75014387999999999"/>
    <s v="111-130 minutes"/>
    <n v="-0.75014387999999999"/>
    <n v="-1289919.5"/>
    <n v="-4.8151417500000002E-2"/>
    <x v="2"/>
  </r>
  <r>
    <s v="In the Land of Blood and Honey"/>
    <x v="754"/>
    <x v="414"/>
    <x v="436"/>
    <n v="796"/>
    <n v="11000"/>
    <n v="0"/>
    <n v="4.3"/>
    <n v="110"/>
    <n v="127"/>
    <n v="301305"/>
    <x v="20"/>
    <x v="1267"/>
    <s v="Color"/>
    <x v="1"/>
    <s v="Bosnian"/>
    <x v="1"/>
    <s v="R"/>
    <x v="0"/>
    <n v="-12698695"/>
    <n v="-0.97682269230769236"/>
    <s v="111-130 minutes"/>
    <n v="-0.97682269230769225"/>
    <n v="-434215.5"/>
    <n v="-0.10115100772200772"/>
    <x v="0"/>
  </r>
  <r>
    <s v="In the Land of Women"/>
    <x v="376"/>
    <x v="888"/>
    <x v="19"/>
    <n v="20312"/>
    <n v="21"/>
    <n v="1000"/>
    <n v="6.5"/>
    <n v="81"/>
    <n v="97"/>
    <n v="11043445"/>
    <x v="42"/>
    <x v="1276"/>
    <s v="Color"/>
    <x v="2"/>
    <s v="English"/>
    <x v="1"/>
    <s v="PG-13"/>
    <x v="1"/>
    <n v="1043445"/>
    <n v="0.10434450000000006"/>
    <s v="90-110 minutes"/>
    <n v="0.10434450000000001"/>
    <n v="1637763"/>
    <n v="0.19178668286445014"/>
    <x v="0"/>
  </r>
  <r>
    <s v="In the Name of the King: A Dungeon Siege Tale"/>
    <x v="448"/>
    <x v="165"/>
    <x v="58"/>
    <n v="26564"/>
    <n v="892"/>
    <n v="0"/>
    <n v="3.8"/>
    <n v="140"/>
    <n v="156"/>
    <n v="4535117"/>
    <x v="45"/>
    <x v="1277"/>
    <s v="Color"/>
    <x v="5"/>
    <s v="English"/>
    <x v="2"/>
    <s v="PG-13"/>
    <x v="1"/>
    <n v="-55464883"/>
    <n v="-0.92441471666666664"/>
    <s v="&gt;150 minutes"/>
    <n v="-0.92441471666666664"/>
    <n v="-1289919.5"/>
    <n v="-4.8151417500000002E-2"/>
    <x v="2"/>
  </r>
  <r>
    <s v="In the Shadow of the Moon"/>
    <x v="755"/>
    <x v="889"/>
    <x v="437"/>
    <n v="408"/>
    <n v="90"/>
    <n v="0"/>
    <n v="8.1"/>
    <n v="107"/>
    <n v="100"/>
    <n v="1134049"/>
    <x v="86"/>
    <x v="276"/>
    <s v="Black and White"/>
    <x v="8"/>
    <s v="English"/>
    <x v="4"/>
    <s v="PG"/>
    <x v="1"/>
    <n v="-865951"/>
    <n v="-0.43297549999999996"/>
    <s v="90-110 minutes"/>
    <n v="-0.43297550000000001"/>
    <m/>
    <m/>
    <x v="0"/>
  </r>
  <r>
    <s v="In Time"/>
    <x v="756"/>
    <x v="754"/>
    <x v="127"/>
    <n v="34011"/>
    <n v="487"/>
    <n v="52000"/>
    <n v="6.7"/>
    <n v="360"/>
    <n v="109"/>
    <n v="37553932"/>
    <x v="33"/>
    <x v="1278"/>
    <s v="Color"/>
    <x v="5"/>
    <s v="English"/>
    <x v="1"/>
    <s v="PG-13"/>
    <x v="1"/>
    <n v="-2446068"/>
    <n v="-6.1151700000000031E-2"/>
    <s v="90-110 minutes"/>
    <n v="-6.1151700000000003E-2"/>
    <n v="-1289919.5"/>
    <n v="-4.8151417500000002E-2"/>
    <x v="2"/>
  </r>
  <r>
    <s v="In Too Deep"/>
    <x v="481"/>
    <x v="890"/>
    <x v="1"/>
    <n v="4837"/>
    <n v="48"/>
    <n v="375"/>
    <n v="6.1"/>
    <n v="28"/>
    <n v="95"/>
    <n v="14003141"/>
    <x v="46"/>
    <x v="1279"/>
    <s v="Color"/>
    <x v="4"/>
    <s v="English"/>
    <x v="1"/>
    <s v="R"/>
    <x v="1"/>
    <n v="7003141"/>
    <n v="1.0004487142857141"/>
    <s v="90-110 minutes"/>
    <n v="1.0004487142857144"/>
    <n v="-74533.5"/>
    <n v="-7.4856785714285719E-3"/>
    <x v="0"/>
  </r>
  <r>
    <s v="Incendies"/>
    <x v="757"/>
    <x v="891"/>
    <x v="29"/>
    <n v="343"/>
    <n v="777"/>
    <n v="37000"/>
    <n v="8.1999999999999993"/>
    <n v="226"/>
    <n v="139"/>
    <n v="6857096"/>
    <x v="236"/>
    <x v="1280"/>
    <s v="Color"/>
    <x v="1"/>
    <s v="French"/>
    <x v="14"/>
    <s v="R"/>
    <x v="0"/>
    <n v="57096"/>
    <n v="8.3964705882353385E-3"/>
    <s v="131-150 minutes"/>
    <n v="8.3964705882352934E-3"/>
    <n v="-434215.5"/>
    <n v="-0.10115100772200772"/>
    <x v="0"/>
  </r>
  <r>
    <s v="Inception"/>
    <x v="308"/>
    <x v="279"/>
    <x v="188"/>
    <n v="81115"/>
    <n v="22000"/>
    <n v="175000"/>
    <n v="8.8000000000000007"/>
    <n v="642"/>
    <n v="148"/>
    <n v="292568851"/>
    <x v="237"/>
    <x v="1281"/>
    <s v="Color"/>
    <x v="5"/>
    <s v="English"/>
    <x v="1"/>
    <s v="PG-13"/>
    <x v="1"/>
    <n v="132568851"/>
    <n v="0.8285553187500001"/>
    <s v="131-150 minutes"/>
    <n v="0.82855531874999999"/>
    <n v="-1289919.5"/>
    <n v="-4.8151417500000002E-2"/>
    <x v="2"/>
  </r>
  <r>
    <s v="Incident at Loch Ness"/>
    <x v="758"/>
    <x v="892"/>
    <x v="438"/>
    <n v="256"/>
    <n v="87"/>
    <n v="400"/>
    <n v="6.6"/>
    <n v="60"/>
    <n v="94"/>
    <n v="36830"/>
    <x v="238"/>
    <x v="1282"/>
    <s v="Color"/>
    <x v="3"/>
    <s v="English"/>
    <x v="4"/>
    <s v="PG-13"/>
    <x v="1"/>
    <n v="-1363170"/>
    <n v="-0.97369285714285714"/>
    <s v="90-110 minutes"/>
    <n v="-0.97369285714285714"/>
    <n v="3892693.5"/>
    <n v="0.11726928571428571"/>
    <x v="0"/>
  </r>
  <r>
    <s v="Independence Day"/>
    <x v="124"/>
    <x v="20"/>
    <x v="22"/>
    <n v="16785"/>
    <n v="776"/>
    <n v="16000"/>
    <n v="6.9"/>
    <n v="185"/>
    <n v="154"/>
    <n v="306124059"/>
    <x v="36"/>
    <x v="1283"/>
    <s v="Color"/>
    <x v="5"/>
    <s v="English"/>
    <x v="1"/>
    <s v="PG-13"/>
    <x v="1"/>
    <n v="231124059"/>
    <n v="3.0816541199999996"/>
    <s v="&gt;150 minutes"/>
    <n v="3.0816541200000001"/>
    <n v="-1289919.5"/>
    <n v="-4.8151417500000002E-2"/>
    <x v="2"/>
  </r>
  <r>
    <s v="Indiana Jones and the Kingdom of the Crystal Skull"/>
    <x v="44"/>
    <x v="110"/>
    <x v="6"/>
    <n v="14959"/>
    <n v="14000"/>
    <n v="5000"/>
    <n v="6.2"/>
    <n v="470"/>
    <n v="122"/>
    <n v="317011114"/>
    <x v="136"/>
    <x v="317"/>
    <s v="Color"/>
    <x v="5"/>
    <s v="English"/>
    <x v="1"/>
    <s v="PG-13"/>
    <x v="1"/>
    <n v="132011114"/>
    <n v="0.71357358918918923"/>
    <s v="111-130 minutes"/>
    <n v="0.71357358918918923"/>
    <n v="-1289919.5"/>
    <n v="-4.8151417500000002E-2"/>
    <x v="2"/>
  </r>
  <r>
    <s v="Indiana Jones and the Last Crusade"/>
    <x v="44"/>
    <x v="110"/>
    <x v="6"/>
    <n v="12884"/>
    <n v="14000"/>
    <n v="0"/>
    <n v="8.3000000000000007"/>
    <n v="149"/>
    <n v="127"/>
    <n v="197171806"/>
    <x v="84"/>
    <x v="1284"/>
    <s v="Color"/>
    <x v="5"/>
    <s v="English"/>
    <x v="1"/>
    <s v="PG-13"/>
    <x v="1"/>
    <n v="149171806"/>
    <n v="3.1077459583333331"/>
    <s v="111-130 minutes"/>
    <n v="3.1077459583333331"/>
    <n v="-1289919.5"/>
    <n v="-4.8151417500000002E-2"/>
    <x v="2"/>
  </r>
  <r>
    <s v="Indiana Jones and the Temple of Doom"/>
    <x v="44"/>
    <x v="110"/>
    <x v="6"/>
    <n v="11898"/>
    <n v="14000"/>
    <n v="0"/>
    <n v="7.6"/>
    <n v="148"/>
    <n v="118"/>
    <n v="179870271"/>
    <x v="25"/>
    <x v="1285"/>
    <s v="Color"/>
    <x v="5"/>
    <s v="English"/>
    <x v="1"/>
    <s v="PG"/>
    <x v="1"/>
    <n v="151870271"/>
    <n v="5.42393825"/>
    <s v="111-130 minutes"/>
    <n v="5.42393825"/>
    <n v="-1289919.5"/>
    <n v="-4.8151417500000002E-2"/>
    <x v="1"/>
  </r>
  <r>
    <s v="Inescapable"/>
    <x v="759"/>
    <x v="893"/>
    <x v="439"/>
    <n v="242"/>
    <n v="55"/>
    <n v="657"/>
    <n v="5.2"/>
    <n v="36"/>
    <n v="93"/>
    <n v="4063"/>
    <x v="50"/>
    <x v="1286"/>
    <s v="Color"/>
    <x v="1"/>
    <s v="English"/>
    <x v="14"/>
    <s v="R"/>
    <x v="1"/>
    <n v="-3995937"/>
    <n v="-0.99898425000000002"/>
    <s v="90-110 minutes"/>
    <n v="-0.99898425000000002"/>
    <n v="-434215.5"/>
    <n v="-0.10115100772200772"/>
    <x v="0"/>
  </r>
  <r>
    <s v="Infamous"/>
    <x v="635"/>
    <x v="864"/>
    <x v="3"/>
    <n v="3474"/>
    <n v="41"/>
    <n v="0"/>
    <n v="7.1"/>
    <n v="129"/>
    <n v="118"/>
    <n v="1150403"/>
    <x v="20"/>
    <x v="1287"/>
    <s v="Color"/>
    <x v="6"/>
    <s v="English"/>
    <x v="1"/>
    <s v="R"/>
    <x v="1"/>
    <n v="-11849597"/>
    <n v="-0.91150746153846152"/>
    <s v="111-130 minutes"/>
    <n v="-0.91150746153846152"/>
    <n v="-1289919.5"/>
    <n v="-4.8151417500000002E-2"/>
    <x v="0"/>
  </r>
  <r>
    <s v="Inglourious Basterds"/>
    <x v="65"/>
    <x v="591"/>
    <x v="10"/>
    <n v="36741"/>
    <n v="16000"/>
    <n v="42000"/>
    <n v="8.3000000000000007"/>
    <n v="486"/>
    <n v="153"/>
    <n v="120523073"/>
    <x v="36"/>
    <x v="1288"/>
    <s v="Color"/>
    <x v="3"/>
    <s v="English"/>
    <x v="1"/>
    <s v="R"/>
    <x v="1"/>
    <n v="45523073"/>
    <n v="0.60697430666666663"/>
    <s v="&gt;150 minutes"/>
    <n v="0.60697430666666663"/>
    <n v="3892693.5"/>
    <n v="0.11726928571428571"/>
    <x v="2"/>
  </r>
  <r>
    <s v="Inherent Vice"/>
    <x v="760"/>
    <x v="360"/>
    <x v="440"/>
    <n v="707"/>
    <n v="0"/>
    <n v="18000"/>
    <n v="6.7"/>
    <n v="401"/>
    <n v="148"/>
    <n v="8093318"/>
    <x v="6"/>
    <x v="1289"/>
    <s v="Color"/>
    <x v="2"/>
    <s v="English"/>
    <x v="1"/>
    <s v="R"/>
    <x v="1"/>
    <n v="-11906682"/>
    <n v="-0.59533409999999998"/>
    <s v="131-150 minutes"/>
    <n v="-0.59533409999999998"/>
    <n v="1637763"/>
    <n v="0.19178668286445014"/>
    <x v="1"/>
  </r>
  <r>
    <s v="Inkheart"/>
    <x v="265"/>
    <x v="787"/>
    <x v="7"/>
    <n v="5329"/>
    <n v="34"/>
    <n v="0"/>
    <n v="6.1"/>
    <n v="161"/>
    <n v="106"/>
    <n v="17281832"/>
    <x v="45"/>
    <x v="1290"/>
    <s v="Color"/>
    <x v="3"/>
    <s v="English"/>
    <x v="2"/>
    <s v="PG"/>
    <x v="1"/>
    <n v="-42718168"/>
    <n v="-0.71196946666666672"/>
    <s v="90-110 minutes"/>
    <n v="-0.71196946666666672"/>
    <n v="3892693.5"/>
    <n v="0.11726928571428571"/>
    <x v="2"/>
  </r>
  <r>
    <s v="Inside Deep Throat"/>
    <x v="761"/>
    <x v="894"/>
    <x v="441"/>
    <n v="1136"/>
    <n v="13"/>
    <n v="592"/>
    <n v="6.8"/>
    <n v="123"/>
    <n v="89"/>
    <n v="653621"/>
    <x v="86"/>
    <x v="1291"/>
    <s v="Black and White"/>
    <x v="6"/>
    <s v="English"/>
    <x v="1"/>
    <s v="NC-17"/>
    <x v="1"/>
    <n v="-1346379"/>
    <n v="-0.6731895"/>
    <s v="&lt;90 minutes"/>
    <n v="-0.6731895"/>
    <n v="-1289919.5"/>
    <n v="-4.8151417500000002E-2"/>
    <x v="0"/>
  </r>
  <r>
    <s v="Inside Llewyn Davis"/>
    <x v="244"/>
    <x v="97"/>
    <x v="7"/>
    <n v="4082"/>
    <n v="1000"/>
    <n v="26000"/>
    <n v="7.4"/>
    <n v="535"/>
    <n v="104"/>
    <n v="13214255"/>
    <x v="26"/>
    <x v="1292"/>
    <s v="Color"/>
    <x v="1"/>
    <s v="English"/>
    <x v="1"/>
    <s v="R"/>
    <x v="1"/>
    <n v="2214255"/>
    <n v="0.201295909090909"/>
    <s v="90-110 minutes"/>
    <n v="0.20129590909090908"/>
    <n v="-434215.5"/>
    <n v="-0.10115100772200772"/>
    <x v="0"/>
  </r>
  <r>
    <s v="Inside Man"/>
    <x v="15"/>
    <x v="27"/>
    <x v="12"/>
    <n v="19148"/>
    <n v="0"/>
    <n v="0"/>
    <n v="7.6"/>
    <n v="230"/>
    <n v="129"/>
    <n v="88504640"/>
    <x v="65"/>
    <x v="694"/>
    <s v="Color"/>
    <x v="4"/>
    <s v="English"/>
    <x v="1"/>
    <s v="R"/>
    <x v="1"/>
    <n v="43504640"/>
    <n v="0.96676977777777773"/>
    <s v="111-130 minutes"/>
    <n v="0.96676977777777773"/>
    <n v="-74533.5"/>
    <n v="-7.4856785714285719E-3"/>
    <x v="2"/>
  </r>
  <r>
    <s v="Inside Out"/>
    <x v="163"/>
    <x v="895"/>
    <x v="1"/>
    <n v="2944"/>
    <n v="0"/>
    <n v="118000"/>
    <n v="8.3000000000000007"/>
    <n v="536"/>
    <n v="95"/>
    <n v="356454367"/>
    <x v="35"/>
    <x v="1293"/>
    <s v="Color"/>
    <x v="3"/>
    <s v="English"/>
    <x v="1"/>
    <s v="PG"/>
    <x v="1"/>
    <n v="181454367"/>
    <n v="1.0368820971428572"/>
    <s v="90-110 minutes"/>
    <n v="1.0368820971428572"/>
    <n v="3892693.5"/>
    <n v="0.11726928571428571"/>
    <x v="2"/>
  </r>
  <r>
    <s v="Insidious"/>
    <x v="762"/>
    <x v="555"/>
    <x v="169"/>
    <n v="3030"/>
    <n v="0"/>
    <n v="60000"/>
    <n v="6.8"/>
    <n v="445"/>
    <n v="103"/>
    <n v="53991137"/>
    <x v="135"/>
    <x v="1294"/>
    <s v="Color"/>
    <x v="7"/>
    <s v="English"/>
    <x v="1"/>
    <s v="PG-13"/>
    <x v="1"/>
    <n v="52491137"/>
    <n v="34.99409133333333"/>
    <s v="90-110 minutes"/>
    <n v="34.99409133333333"/>
    <m/>
    <m/>
    <x v="0"/>
  </r>
  <r>
    <s v="Insidious: Chapter 2"/>
    <x v="762"/>
    <x v="555"/>
    <x v="169"/>
    <n v="2975"/>
    <n v="0"/>
    <n v="35000"/>
    <n v="6.6"/>
    <n v="318"/>
    <n v="106"/>
    <n v="83574831"/>
    <x v="40"/>
    <x v="1295"/>
    <s v="Color"/>
    <x v="7"/>
    <s v="English"/>
    <x v="1"/>
    <s v="PG-13"/>
    <x v="1"/>
    <n v="78574831"/>
    <n v="15.714966199999999"/>
    <s v="90-110 minutes"/>
    <n v="15.714966199999999"/>
    <m/>
    <m/>
    <x v="0"/>
  </r>
  <r>
    <s v="Insidious: Chapter 3"/>
    <x v="762"/>
    <x v="896"/>
    <x v="169"/>
    <n v="2426"/>
    <n v="482"/>
    <n v="29000"/>
    <n v="6.1"/>
    <n v="242"/>
    <n v="97"/>
    <n v="52200504"/>
    <x v="42"/>
    <x v="1296"/>
    <s v="Color"/>
    <x v="7"/>
    <s v="English"/>
    <x v="14"/>
    <s v="PG-13"/>
    <x v="1"/>
    <n v="42200504"/>
    <n v="4.2200503999999999"/>
    <s v="90-110 minutes"/>
    <n v="4.2200503999999999"/>
    <m/>
    <m/>
    <x v="0"/>
  </r>
  <r>
    <s v="Insomnia"/>
    <x v="54"/>
    <x v="279"/>
    <x v="36"/>
    <n v="15658"/>
    <n v="22000"/>
    <n v="0"/>
    <n v="7.2"/>
    <n v="185"/>
    <n v="118"/>
    <n v="67263182"/>
    <x v="164"/>
    <x v="1297"/>
    <s v="Color"/>
    <x v="1"/>
    <s v="English"/>
    <x v="1"/>
    <s v="R"/>
    <x v="1"/>
    <n v="21263182"/>
    <n v="0.46224308695652172"/>
    <s v="111-130 minutes"/>
    <n v="0.46224308695652172"/>
    <n v="-434215.5"/>
    <n v="-0.10115100772200772"/>
    <x v="2"/>
  </r>
  <r>
    <s v="Inspector Gadget"/>
    <x v="266"/>
    <x v="897"/>
    <x v="3"/>
    <n v="5320"/>
    <n v="16"/>
    <n v="509"/>
    <n v="4.0999999999999996"/>
    <n v="70"/>
    <n v="110"/>
    <n v="97360069"/>
    <x v="36"/>
    <x v="1298"/>
    <s v="Color"/>
    <x v="5"/>
    <s v="English"/>
    <x v="1"/>
    <s v="PG"/>
    <x v="1"/>
    <n v="22360069"/>
    <n v="0.29813425333333332"/>
    <s v="90-110 minutes"/>
    <n v="0.29813425333333332"/>
    <n v="-1289919.5"/>
    <n v="-4.8151417500000002E-2"/>
    <x v="2"/>
  </r>
  <r>
    <s v="Instinct"/>
    <x v="138"/>
    <x v="503"/>
    <x v="20"/>
    <n v="13406"/>
    <n v="226"/>
    <n v="0"/>
    <n v="6.5"/>
    <n v="100"/>
    <n v="126"/>
    <n v="34098563"/>
    <x v="27"/>
    <x v="1279"/>
    <s v="Color"/>
    <x v="1"/>
    <s v="English"/>
    <x v="1"/>
    <s v="R"/>
    <x v="1"/>
    <n v="-20901437"/>
    <n v="-0.38002612727272722"/>
    <s v="111-130 minutes"/>
    <n v="-0.38002612727272728"/>
    <n v="-434215.5"/>
    <n v="-0.10115100772200772"/>
    <x v="2"/>
  </r>
  <r>
    <s v="Instructions Not Included"/>
    <x v="763"/>
    <x v="898"/>
    <x v="410"/>
    <n v="688"/>
    <n v="399"/>
    <n v="14000"/>
    <n v="7.6"/>
    <n v="41"/>
    <n v="115"/>
    <n v="44456509"/>
    <x v="40"/>
    <x v="1299"/>
    <s v="Color"/>
    <x v="2"/>
    <s v="Spanish"/>
    <x v="15"/>
    <s v="PG-13"/>
    <x v="0"/>
    <n v="39456509"/>
    <n v="7.8913018000000008"/>
    <s v="111-130 minutes"/>
    <n v="7.8913017999999999"/>
    <n v="1637763"/>
    <n v="0.19178668286445014"/>
    <x v="0"/>
  </r>
  <r>
    <s v="Insurgent"/>
    <x v="152"/>
    <x v="715"/>
    <x v="36"/>
    <n v="22622"/>
    <n v="124"/>
    <n v="27000"/>
    <n v="6.3"/>
    <n v="263"/>
    <n v="119"/>
    <n v="129995817"/>
    <x v="30"/>
    <x v="1205"/>
    <s v="Color"/>
    <x v="3"/>
    <s v="English"/>
    <x v="1"/>
    <s v="PG-13"/>
    <x v="1"/>
    <n v="19995817"/>
    <n v="0.18178015454545449"/>
    <s v="111-130 minutes"/>
    <n v="0.18178015454545454"/>
    <n v="3892693.5"/>
    <n v="0.11726928571428571"/>
    <x v="2"/>
  </r>
  <r>
    <s v="Interstellar"/>
    <x v="277"/>
    <x v="279"/>
    <x v="6"/>
    <n v="31488"/>
    <n v="22000"/>
    <n v="349000"/>
    <n v="8.6"/>
    <n v="712"/>
    <n v="169"/>
    <n v="187991439"/>
    <x v="129"/>
    <x v="1300"/>
    <s v="Color"/>
    <x v="3"/>
    <s v="English"/>
    <x v="1"/>
    <s v="PG-13"/>
    <x v="1"/>
    <n v="22991439"/>
    <n v="0.13934205454545445"/>
    <s v="&gt;150 minutes"/>
    <n v="0.13934205454545454"/>
    <n v="3892693.5"/>
    <n v="0.11726928571428571"/>
    <x v="2"/>
  </r>
  <r>
    <s v="Interview with the Assassin"/>
    <x v="764"/>
    <x v="589"/>
    <x v="442"/>
    <n v="243"/>
    <n v="168"/>
    <n v="163"/>
    <n v="6.6"/>
    <n v="31"/>
    <n v="88"/>
    <n v="47329"/>
    <x v="97"/>
    <x v="1301"/>
    <s v="Color"/>
    <x v="1"/>
    <s v="English"/>
    <x v="1"/>
    <s v="R"/>
    <x v="1"/>
    <n v="-702671"/>
    <n v="-0.93689466666666665"/>
    <s v="&lt;90 minutes"/>
    <n v="-0.93689466666666665"/>
    <n v="-434215.5"/>
    <n v="-0.10115100772200772"/>
    <x v="0"/>
  </r>
  <r>
    <s v="Interview with the Vampire: The Vampire Chronicles"/>
    <x v="238"/>
    <x v="884"/>
    <x v="6"/>
    <n v="25697"/>
    <n v="277"/>
    <n v="11000"/>
    <n v="7.6"/>
    <n v="120"/>
    <n v="123"/>
    <n v="105264608"/>
    <x v="45"/>
    <x v="494"/>
    <s v="Color"/>
    <x v="1"/>
    <s v="English"/>
    <x v="1"/>
    <s v="R"/>
    <x v="1"/>
    <n v="45264608"/>
    <n v="0.75441013333333329"/>
    <s v="111-130 minutes"/>
    <n v="0.75441013333333329"/>
    <n v="-434215.5"/>
    <n v="-0.10115100772200772"/>
    <x v="2"/>
  </r>
  <r>
    <s v="Into the Blue"/>
    <x v="14"/>
    <x v="349"/>
    <x v="2"/>
    <n v="25049"/>
    <n v="134"/>
    <n v="0"/>
    <n v="5.8"/>
    <n v="120"/>
    <n v="110"/>
    <n v="18472363"/>
    <x v="21"/>
    <x v="1302"/>
    <s v="Color"/>
    <x v="5"/>
    <s v="English"/>
    <x v="1"/>
    <s v="PG-13"/>
    <x v="1"/>
    <n v="-31527637"/>
    <n v="-0.63055273999999994"/>
    <s v="90-110 minutes"/>
    <n v="-0.63055273999999994"/>
    <n v="-1289919.5"/>
    <n v="-4.8151417500000002E-2"/>
    <x v="2"/>
  </r>
  <r>
    <s v="Into the Storm"/>
    <x v="461"/>
    <x v="702"/>
    <x v="276"/>
    <n v="1367"/>
    <n v="77"/>
    <n v="15000"/>
    <n v="5.8"/>
    <n v="228"/>
    <n v="89"/>
    <n v="47553512"/>
    <x v="21"/>
    <x v="1303"/>
    <s v="Color"/>
    <x v="5"/>
    <s v="English"/>
    <x v="1"/>
    <s v="PG-13"/>
    <x v="1"/>
    <n v="-2446488"/>
    <n v="-4.8929760000000044E-2"/>
    <s v="&lt;90 minutes"/>
    <n v="-4.8929760000000003E-2"/>
    <n v="-1289919.5"/>
    <n v="-4.8151417500000002E-2"/>
    <x v="2"/>
  </r>
  <r>
    <s v="Into the Wild"/>
    <x v="376"/>
    <x v="899"/>
    <x v="19"/>
    <n v="18752"/>
    <n v="0"/>
    <n v="76000"/>
    <n v="8.1999999999999993"/>
    <n v="274"/>
    <n v="148"/>
    <n v="18352454"/>
    <x v="22"/>
    <x v="1304"/>
    <s v="Color"/>
    <x v="3"/>
    <s v="English"/>
    <x v="1"/>
    <s v="R"/>
    <x v="1"/>
    <n v="3352454"/>
    <n v="0.22349693333333343"/>
    <s v="131-150 minutes"/>
    <n v="0.22349693333333334"/>
    <n v="3892693.5"/>
    <n v="0.11726928571428571"/>
    <x v="1"/>
  </r>
  <r>
    <s v="Into the Woods"/>
    <x v="86"/>
    <x v="459"/>
    <x v="53"/>
    <n v="62837"/>
    <n v="252"/>
    <n v="90000"/>
    <n v="6"/>
    <n v="321"/>
    <n v="125"/>
    <n v="127997349"/>
    <x v="21"/>
    <x v="1305"/>
    <s v="Color"/>
    <x v="3"/>
    <s v="English"/>
    <x v="1"/>
    <s v="PG"/>
    <x v="1"/>
    <n v="77997349"/>
    <n v="1.5599469799999999"/>
    <s v="111-130 minutes"/>
    <n v="1.5599469800000001"/>
    <n v="3892693.5"/>
    <n v="0.11726928571428571"/>
    <x v="2"/>
  </r>
  <r>
    <s v="Intolerable Cruelty"/>
    <x v="366"/>
    <x v="900"/>
    <x v="224"/>
    <n v="1395"/>
    <n v="0"/>
    <n v="0"/>
    <n v="6.3"/>
    <n v="161"/>
    <n v="100"/>
    <n v="35096190"/>
    <x v="45"/>
    <x v="1306"/>
    <s v="Color"/>
    <x v="2"/>
    <s v="English"/>
    <x v="1"/>
    <s v="PG-13"/>
    <x v="1"/>
    <n v="-24903810"/>
    <n v="-0.41506350000000003"/>
    <s v="90-110 minutes"/>
    <n v="-0.41506349999999997"/>
    <n v="1637763"/>
    <n v="0.19178668286445014"/>
    <x v="2"/>
  </r>
  <r>
    <s v="Invaders from Mars"/>
    <x v="765"/>
    <x v="901"/>
    <x v="443"/>
    <n v="1661"/>
    <n v="365"/>
    <n v="902"/>
    <n v="5.5"/>
    <n v="52"/>
    <n v="100"/>
    <n v="4884663"/>
    <x v="1"/>
    <x v="1307"/>
    <s v="Color"/>
    <x v="0"/>
    <s v="English"/>
    <x v="1"/>
    <s v="PG"/>
    <x v="1"/>
    <n v="-7115337"/>
    <n v="-0.59294475000000002"/>
    <s v="90-110 minutes"/>
    <n v="-0.59294475000000002"/>
    <n v="16235088"/>
    <n v="1.1909079499999999"/>
    <x v="0"/>
  </r>
  <r>
    <s v="Invictus"/>
    <x v="153"/>
    <x v="118"/>
    <x v="10"/>
    <n v="24458"/>
    <n v="16000"/>
    <n v="23000"/>
    <n v="7.4"/>
    <n v="306"/>
    <n v="134"/>
    <n v="37479778"/>
    <x v="45"/>
    <x v="1308"/>
    <s v="Color"/>
    <x v="6"/>
    <s v="English"/>
    <x v="1"/>
    <s v="PG-13"/>
    <x v="1"/>
    <n v="-22520222"/>
    <n v="-0.37533703333333335"/>
    <s v="131-150 minutes"/>
    <n v="-0.37533703333333335"/>
    <n v="-1289919.5"/>
    <n v="-4.8151417500000002E-2"/>
    <x v="2"/>
  </r>
  <r>
    <s v="Ip Man 3"/>
    <x v="766"/>
    <x v="902"/>
    <x v="444"/>
    <n v="615"/>
    <n v="25"/>
    <n v="12000"/>
    <n v="7.2"/>
    <n v="78"/>
    <n v="105"/>
    <n v="2126511"/>
    <x v="52"/>
    <x v="1"/>
    <s v="Color"/>
    <x v="5"/>
    <s v="Cantonese"/>
    <x v="5"/>
    <s v="PG-13"/>
    <x v="0"/>
    <n v="-33873489"/>
    <n v="-0.94093024999999997"/>
    <s v="90-110 minutes"/>
    <n v="-0.94093024999999997"/>
    <n v="-1289919.5"/>
    <n v="-4.8151417500000002E-2"/>
    <x v="1"/>
  </r>
  <r>
    <s v="Ira &amp; Abby"/>
    <x v="380"/>
    <x v="903"/>
    <x v="229"/>
    <n v="3574"/>
    <n v="0"/>
    <n v="360"/>
    <n v="6.5"/>
    <n v="30"/>
    <n v="101"/>
    <n v="220234"/>
    <x v="70"/>
    <x v="936"/>
    <s v="Color"/>
    <x v="2"/>
    <s v="English"/>
    <x v="1"/>
    <s v="R"/>
    <x v="1"/>
    <n v="-3279766"/>
    <n v="-0.93707600000000002"/>
    <s v="90-110 minutes"/>
    <n v="-0.93707600000000002"/>
    <n v="1637763"/>
    <n v="0.19178668286445014"/>
    <x v="0"/>
  </r>
  <r>
    <s v="Iris"/>
    <x v="152"/>
    <x v="904"/>
    <x v="36"/>
    <n v="16768"/>
    <n v="14"/>
    <n v="0"/>
    <n v="7.1"/>
    <n v="100"/>
    <n v="91"/>
    <n v="1292119"/>
    <x v="149"/>
    <x v="1309"/>
    <s v="Color"/>
    <x v="6"/>
    <s v="English"/>
    <x v="4"/>
    <s v="R"/>
    <x v="1"/>
    <n v="-4207881"/>
    <n v="-0.76506927272727276"/>
    <s v="90-110 minutes"/>
    <n v="-0.76506927272727276"/>
    <n v="-1289919.5"/>
    <n v="-4.8151417500000002E-2"/>
    <x v="0"/>
  </r>
  <r>
    <s v="Iron Man"/>
    <x v="95"/>
    <x v="654"/>
    <x v="60"/>
    <n v="39252"/>
    <n v="4000"/>
    <n v="10000"/>
    <n v="7.9"/>
    <n v="486"/>
    <n v="126"/>
    <n v="318298180"/>
    <x v="101"/>
    <x v="771"/>
    <s v="Color"/>
    <x v="5"/>
    <s v="English"/>
    <x v="1"/>
    <s v="PG-13"/>
    <x v="1"/>
    <n v="178298180"/>
    <n v="1.2735584285714285"/>
    <s v="111-130 minutes"/>
    <n v="1.2735584285714285"/>
    <n v="-1289919.5"/>
    <n v="-4.8151417500000002E-2"/>
    <x v="2"/>
  </r>
  <r>
    <s v="Iron Man 2"/>
    <x v="95"/>
    <x v="654"/>
    <x v="60"/>
    <n v="48638"/>
    <n v="4000"/>
    <n v="18000"/>
    <n v="7"/>
    <n v="453"/>
    <n v="124"/>
    <n v="312057433"/>
    <x v="17"/>
    <x v="1310"/>
    <s v="Color"/>
    <x v="5"/>
    <s v="English"/>
    <x v="1"/>
    <s v="PG-13"/>
    <x v="1"/>
    <n v="112057433"/>
    <n v="0.56028716500000009"/>
    <s v="111-130 minutes"/>
    <n v="0.56028716499999998"/>
    <n v="-1289919.5"/>
    <n v="-4.8151417500000002E-2"/>
    <x v="2"/>
  </r>
  <r>
    <s v="Iron Man 3"/>
    <x v="95"/>
    <x v="905"/>
    <x v="60"/>
    <n v="30426"/>
    <n v="1000"/>
    <n v="95000"/>
    <n v="7.2"/>
    <n v="608"/>
    <n v="195"/>
    <n v="408992272"/>
    <x v="17"/>
    <x v="125"/>
    <s v="Color"/>
    <x v="5"/>
    <s v="English"/>
    <x v="1"/>
    <s v="PG-13"/>
    <x v="1"/>
    <n v="208992272"/>
    <n v="1.0449613599999998"/>
    <s v="&gt;150 minutes"/>
    <n v="1.0449613600000001"/>
    <n v="-1289919.5"/>
    <n v="-4.8151417500000002E-2"/>
    <x v="2"/>
  </r>
  <r>
    <s v="Ishtar"/>
    <x v="767"/>
    <x v="906"/>
    <x v="445"/>
    <n v="3374"/>
    <n v="124"/>
    <n v="754"/>
    <n v="4.2"/>
    <n v="49"/>
    <n v="107"/>
    <n v="14375181"/>
    <x v="114"/>
    <x v="1311"/>
    <s v="Color"/>
    <x v="5"/>
    <s v="English"/>
    <x v="1"/>
    <s v="PG-13"/>
    <x v="1"/>
    <n v="-36624819"/>
    <n v="-0.71813370588235292"/>
    <s v="90-110 minutes"/>
    <n v="-0.71813370588235292"/>
    <n v="-1289919.5"/>
    <n v="-4.8151417500000002E-2"/>
    <x v="2"/>
  </r>
  <r>
    <s v="Isn't She Great"/>
    <x v="768"/>
    <x v="907"/>
    <x v="446"/>
    <n v="2928"/>
    <n v="31"/>
    <n v="133"/>
    <n v="5.3"/>
    <n v="63"/>
    <n v="95"/>
    <n v="2954405"/>
    <x v="52"/>
    <x v="1083"/>
    <s v="Color"/>
    <x v="6"/>
    <s v="English"/>
    <x v="1"/>
    <s v="R"/>
    <x v="1"/>
    <n v="-33045595"/>
    <n v="-0.91793319444444443"/>
    <s v="90-110 minutes"/>
    <n v="-0.91793319444444443"/>
    <n v="-1289919.5"/>
    <n v="-4.8151417500000002E-2"/>
    <x v="1"/>
  </r>
  <r>
    <s v="It Follows"/>
    <x v="769"/>
    <x v="908"/>
    <x v="447"/>
    <n v="1062"/>
    <n v="421"/>
    <n v="45000"/>
    <n v="6.9"/>
    <n v="533"/>
    <n v="100"/>
    <n v="14673301"/>
    <x v="86"/>
    <x v="736"/>
    <s v="Color"/>
    <x v="0"/>
    <s v="English"/>
    <x v="1"/>
    <s v="R"/>
    <x v="1"/>
    <n v="12673301"/>
    <n v="6.3366505000000002"/>
    <s v="90-110 minutes"/>
    <n v="6.3366505000000002"/>
    <n v="16235088"/>
    <n v="1.1909079499999999"/>
    <x v="0"/>
  </r>
  <r>
    <s v="It's a Mad, Mad, Mad, Mad World"/>
    <x v="770"/>
    <x v="909"/>
    <x v="448"/>
    <n v="4109"/>
    <n v="176"/>
    <n v="0"/>
    <n v="7.6"/>
    <n v="61"/>
    <n v="197"/>
    <n v="46300000"/>
    <x v="239"/>
    <x v="1312"/>
    <s v="Color"/>
    <x v="5"/>
    <s v="English"/>
    <x v="1"/>
    <s v="Approved"/>
    <x v="1"/>
    <n v="36900000"/>
    <n v="3.9255319148936172"/>
    <s v="&gt;150 minutes"/>
    <n v="3.9255319148936172"/>
    <n v="-1289919.5"/>
    <n v="-4.8151417500000002E-2"/>
    <x v="0"/>
  </r>
  <r>
    <s v="It's Complicated"/>
    <x v="93"/>
    <x v="910"/>
    <x v="6"/>
    <n v="15226"/>
    <n v="278"/>
    <n v="0"/>
    <n v="6.6"/>
    <n v="187"/>
    <n v="120"/>
    <n v="112703470"/>
    <x v="3"/>
    <x v="1313"/>
    <s v="Color"/>
    <x v="2"/>
    <s v="English"/>
    <x v="1"/>
    <s v="R"/>
    <x v="1"/>
    <n v="27703470"/>
    <n v="0.32592317647058833"/>
    <s v="111-130 minutes"/>
    <n v="0.32592317647058822"/>
    <n v="1637763"/>
    <n v="0.19178668286445014"/>
    <x v="2"/>
  </r>
  <r>
    <s v="It's Kind of a Funny Story"/>
    <x v="771"/>
    <x v="911"/>
    <x v="449"/>
    <n v="2786"/>
    <n v="16"/>
    <n v="20000"/>
    <n v="7.2"/>
    <n v="163"/>
    <n v="101"/>
    <n v="6350058"/>
    <x v="4"/>
    <x v="1314"/>
    <s v="Color"/>
    <x v="2"/>
    <s v="English"/>
    <x v="1"/>
    <s v="PG-13"/>
    <x v="1"/>
    <n v="-1649942"/>
    <n v="-0.20624275000000003"/>
    <s v="90-110 minutes"/>
    <n v="-0.20624275"/>
    <n v="1637763"/>
    <n v="0.19178668286445014"/>
    <x v="0"/>
  </r>
  <r>
    <s v="J. Edgar"/>
    <x v="308"/>
    <x v="118"/>
    <x v="188"/>
    <n v="36258"/>
    <n v="16000"/>
    <n v="16000"/>
    <n v="6.6"/>
    <n v="392"/>
    <n v="137"/>
    <n v="37304950"/>
    <x v="19"/>
    <x v="1315"/>
    <s v="Color"/>
    <x v="6"/>
    <s v="English"/>
    <x v="1"/>
    <s v="R"/>
    <x v="1"/>
    <n v="2304950"/>
    <n v="6.5855714285714351E-2"/>
    <s v="131-150 minutes"/>
    <n v="6.5855714285714281E-2"/>
    <n v="-1289919.5"/>
    <n v="-4.8151417500000002E-2"/>
    <x v="1"/>
  </r>
  <r>
    <s v="Jab Tak Hai Jaan"/>
    <x v="772"/>
    <x v="912"/>
    <x v="52"/>
    <n v="13762"/>
    <n v="147"/>
    <n v="12000"/>
    <n v="6.9"/>
    <n v="50"/>
    <n v="176"/>
    <n v="3047539"/>
    <x v="240"/>
    <x v="1316"/>
    <s v="Color"/>
    <x v="1"/>
    <s v="Hindi"/>
    <x v="18"/>
    <s v="Not Rated"/>
    <x v="0"/>
    <n v="-4170061"/>
    <n v="-0.57776282974950122"/>
    <s v="&gt;150 minutes"/>
    <n v="-0.57776282974950122"/>
    <n v="-434215.5"/>
    <n v="-0.10115100772200772"/>
    <x v="0"/>
  </r>
  <r>
    <s v="Jack and Jill"/>
    <x v="54"/>
    <x v="314"/>
    <x v="36"/>
    <n v="27405"/>
    <n v="221"/>
    <n v="0"/>
    <n v="3.4"/>
    <n v="156"/>
    <n v="91"/>
    <n v="74158157"/>
    <x v="162"/>
    <x v="1317"/>
    <s v="Color"/>
    <x v="2"/>
    <s v="English"/>
    <x v="1"/>
    <s v="PG"/>
    <x v="1"/>
    <n v="-4841843"/>
    <n v="-6.1289151898734184E-2"/>
    <s v="90-110 minutes"/>
    <n v="-6.1289151898734177E-2"/>
    <n v="1637763"/>
    <n v="0.19178668286445014"/>
    <x v="2"/>
  </r>
  <r>
    <s v="Jack Reacher"/>
    <x v="67"/>
    <x v="913"/>
    <x v="22"/>
    <n v="16385"/>
    <n v="188"/>
    <n v="38000"/>
    <n v="7"/>
    <n v="387"/>
    <n v="130"/>
    <n v="80033643"/>
    <x v="45"/>
    <x v="1318"/>
    <s v="Color"/>
    <x v="5"/>
    <s v="English"/>
    <x v="1"/>
    <s v="PG-13"/>
    <x v="1"/>
    <n v="20033643"/>
    <n v="0.33389405000000005"/>
    <s v="111-130 minutes"/>
    <n v="0.33389405"/>
    <n v="-1289919.5"/>
    <n v="-4.8151417500000002E-2"/>
    <x v="2"/>
  </r>
  <r>
    <s v="Jack Ryan: Shadow Recruit"/>
    <x v="400"/>
    <x v="472"/>
    <x v="241"/>
    <n v="1411"/>
    <n v="0"/>
    <n v="17000"/>
    <n v="6.2"/>
    <n v="313"/>
    <n v="105"/>
    <n v="50549107"/>
    <x v="45"/>
    <x v="1319"/>
    <s v="Color"/>
    <x v="5"/>
    <s v="English"/>
    <x v="1"/>
    <s v="PG-13"/>
    <x v="1"/>
    <n v="-9450893"/>
    <n v="-0.1575148833333333"/>
    <s v="90-110 minutes"/>
    <n v="-0.15751488333333333"/>
    <n v="-1289919.5"/>
    <n v="-4.8151417500000002E-2"/>
    <x v="2"/>
  </r>
  <r>
    <s v="Jack the Giant Slayer"/>
    <x v="773"/>
    <x v="914"/>
    <x v="309"/>
    <n v="1766"/>
    <n v="0"/>
    <n v="22000"/>
    <n v="6.3"/>
    <n v="338"/>
    <n v="114"/>
    <n v="65171860"/>
    <x v="241"/>
    <x v="1320"/>
    <s v="Color"/>
    <x v="3"/>
    <s v="English"/>
    <x v="1"/>
    <s v="PG-13"/>
    <x v="1"/>
    <n v="-129828140"/>
    <n v="-0.66578533333333334"/>
    <s v="111-130 minutes"/>
    <n v="-0.66578533333333334"/>
    <n v="3892693.5"/>
    <n v="0.11726928571428571"/>
    <x v="2"/>
  </r>
  <r>
    <s v="Jackass 3D"/>
    <x v="774"/>
    <x v="264"/>
    <x v="450"/>
    <n v="1787"/>
    <n v="79"/>
    <n v="0"/>
    <n v="7.1"/>
    <n v="156"/>
    <n v="101"/>
    <n v="117224271"/>
    <x v="6"/>
    <x v="1321"/>
    <s v="Color"/>
    <x v="5"/>
    <s v="English"/>
    <x v="1"/>
    <s v="R"/>
    <x v="1"/>
    <n v="97224271"/>
    <n v="4.8612135500000004"/>
    <s v="90-110 minutes"/>
    <n v="4.8612135500000004"/>
    <n v="-1289919.5"/>
    <n v="-4.8151417500000002E-2"/>
    <x v="1"/>
  </r>
  <r>
    <s v="Jackass: The Movie"/>
    <x v="774"/>
    <x v="264"/>
    <x v="450"/>
    <n v="1770"/>
    <n v="79"/>
    <n v="0"/>
    <n v="6.6"/>
    <n v="106"/>
    <n v="87"/>
    <n v="64267897"/>
    <x v="40"/>
    <x v="1029"/>
    <s v="Color"/>
    <x v="2"/>
    <s v="English"/>
    <x v="1"/>
    <s v="R"/>
    <x v="1"/>
    <n v="59267897"/>
    <n v="11.853579399999999"/>
    <s v="&lt;90 minutes"/>
    <n v="11.853579399999999"/>
    <n v="1637763"/>
    <n v="0.19178668286445014"/>
    <x v="0"/>
  </r>
  <r>
    <s v="Jackie Brown"/>
    <x v="10"/>
    <x v="591"/>
    <x v="9"/>
    <n v="25522"/>
    <n v="16000"/>
    <n v="0"/>
    <n v="7.5"/>
    <n v="140"/>
    <n v="154"/>
    <n v="39647595"/>
    <x v="1"/>
    <x v="1322"/>
    <s v="Color"/>
    <x v="4"/>
    <s v="English"/>
    <x v="1"/>
    <s v="R"/>
    <x v="1"/>
    <n v="27647595"/>
    <n v="2.3039662500000002"/>
    <s v="&gt;150 minutes"/>
    <n v="2.3039662500000002"/>
    <n v="-74533.5"/>
    <n v="-7.4856785714285719E-3"/>
    <x v="0"/>
  </r>
  <r>
    <s v="Jade"/>
    <x v="144"/>
    <x v="915"/>
    <x v="3"/>
    <n v="5461"/>
    <n v="607"/>
    <n v="422"/>
    <n v="5.0999999999999996"/>
    <n v="50"/>
    <n v="107"/>
    <n v="9795017"/>
    <x v="21"/>
    <x v="1323"/>
    <s v="Color"/>
    <x v="4"/>
    <s v="English"/>
    <x v="1"/>
    <s v="R"/>
    <x v="1"/>
    <n v="-40204983"/>
    <n v="-0.80409965999999999"/>
    <s v="90-110 minutes"/>
    <n v="-0.80409965999999999"/>
    <n v="-74533.5"/>
    <n v="-7.4856785714285719E-3"/>
    <x v="2"/>
  </r>
  <r>
    <s v="Jakob the Liar"/>
    <x v="133"/>
    <x v="916"/>
    <x v="85"/>
    <n v="51657"/>
    <n v="0"/>
    <n v="0"/>
    <n v="6.5"/>
    <n v="68"/>
    <n v="120"/>
    <n v="4956401"/>
    <x v="22"/>
    <x v="1324"/>
    <s v="Color"/>
    <x v="1"/>
    <s v="English"/>
    <x v="8"/>
    <s v="PG-13"/>
    <x v="1"/>
    <n v="-10043599"/>
    <n v="-0.66957326666666672"/>
    <s v="111-130 minutes"/>
    <n v="-0.66957326666666672"/>
    <n v="-434215.5"/>
    <n v="-0.10115100772200772"/>
    <x v="1"/>
  </r>
  <r>
    <s v="Jarhead"/>
    <x v="350"/>
    <x v="175"/>
    <x v="47"/>
    <n v="15850"/>
    <n v="0"/>
    <n v="0"/>
    <n v="7.1"/>
    <n v="262"/>
    <n v="125"/>
    <n v="62647540"/>
    <x v="68"/>
    <x v="1325"/>
    <s v="Color"/>
    <x v="5"/>
    <s v="English"/>
    <x v="2"/>
    <s v="R"/>
    <x v="1"/>
    <n v="-7352460"/>
    <n v="-0.10503514285714288"/>
    <s v="111-130 minutes"/>
    <n v="-0.10503514285714285"/>
    <n v="-1289919.5"/>
    <n v="-4.8151417500000002E-2"/>
    <x v="2"/>
  </r>
  <r>
    <s v="Jason Goes to Hell: The Final Friday"/>
    <x v="626"/>
    <x v="917"/>
    <x v="369"/>
    <n v="2899"/>
    <n v="18"/>
    <n v="949"/>
    <n v="4.3"/>
    <n v="112"/>
    <n v="91"/>
    <n v="15935068"/>
    <x v="18"/>
    <x v="1326"/>
    <s v="Color"/>
    <x v="7"/>
    <s v="English"/>
    <x v="1"/>
    <s v="R"/>
    <x v="1"/>
    <n v="13435068"/>
    <n v="5.3740271999999996"/>
    <s v="90-110 minutes"/>
    <n v="5.3740271999999996"/>
    <m/>
    <m/>
    <x v="0"/>
  </r>
  <r>
    <s v="Jason Lives: Friday the 13th Part VI"/>
    <x v="775"/>
    <x v="918"/>
    <x v="451"/>
    <n v="1862"/>
    <n v="41"/>
    <n v="0"/>
    <n v="5.9"/>
    <n v="158"/>
    <n v="86"/>
    <n v="19472057"/>
    <x v="38"/>
    <x v="1327"/>
    <s v="Color"/>
    <x v="0"/>
    <s v="English"/>
    <x v="1"/>
    <s v="R"/>
    <x v="1"/>
    <n v="16472057"/>
    <n v="5.4906856666666668"/>
    <s v="&lt;90 minutes"/>
    <n v="5.4906856666666668"/>
    <n v="16235088"/>
    <n v="1.1909079499999999"/>
    <x v="0"/>
  </r>
  <r>
    <s v="Jason X"/>
    <x v="776"/>
    <x v="919"/>
    <x v="1"/>
    <n v="3050"/>
    <n v="52"/>
    <n v="0"/>
    <n v="4.4000000000000004"/>
    <n v="205"/>
    <n v="85"/>
    <n v="12610731"/>
    <x v="26"/>
    <x v="1328"/>
    <s v="Color"/>
    <x v="5"/>
    <s v="English"/>
    <x v="1"/>
    <s v="R"/>
    <x v="1"/>
    <n v="1610731"/>
    <n v="0.14643009090909098"/>
    <s v="&lt;90 minutes"/>
    <n v="0.1464300909090909"/>
    <n v="-1289919.5"/>
    <n v="-4.8151417500000002E-2"/>
    <x v="0"/>
  </r>
  <r>
    <s v="Jawbreaker"/>
    <x v="777"/>
    <x v="920"/>
    <x v="7"/>
    <n v="9555"/>
    <n v="18"/>
    <n v="0"/>
    <n v="5.4"/>
    <n v="49"/>
    <n v="87"/>
    <n v="3071947"/>
    <x v="70"/>
    <x v="1329"/>
    <s v="Color"/>
    <x v="2"/>
    <s v="English"/>
    <x v="1"/>
    <s v="R"/>
    <x v="1"/>
    <n v="-428053"/>
    <n v="-0.1223008571428571"/>
    <s v="&lt;90 minutes"/>
    <n v="-0.12230085714285714"/>
    <n v="1637763"/>
    <n v="0.19178668286445014"/>
    <x v="0"/>
  </r>
  <r>
    <s v="Jaws"/>
    <x v="778"/>
    <x v="110"/>
    <x v="433"/>
    <n v="2047"/>
    <n v="14000"/>
    <n v="21000"/>
    <n v="8"/>
    <n v="385"/>
    <n v="130"/>
    <n v="260000000"/>
    <x v="4"/>
    <x v="1330"/>
    <s v="Color"/>
    <x v="3"/>
    <s v="English"/>
    <x v="1"/>
    <s v="PG"/>
    <x v="1"/>
    <n v="252000000"/>
    <n v="31.5"/>
    <s v="111-130 minutes"/>
    <n v="31.5"/>
    <n v="3892693.5"/>
    <n v="0.11726928571428571"/>
    <x v="0"/>
  </r>
  <r>
    <s v="Jaws 2"/>
    <x v="778"/>
    <x v="921"/>
    <x v="433"/>
    <n v="1520"/>
    <n v="82"/>
    <n v="0"/>
    <n v="5.7"/>
    <n v="75"/>
    <n v="131"/>
    <n v="102922376"/>
    <x v="6"/>
    <x v="1331"/>
    <s v="Color"/>
    <x v="3"/>
    <s v="English"/>
    <x v="1"/>
    <s v="PG"/>
    <x v="1"/>
    <n v="82922376"/>
    <n v="4.1461188"/>
    <s v="131-150 minutes"/>
    <n v="4.1461188"/>
    <n v="3892693.5"/>
    <n v="0.11726928571428571"/>
    <x v="1"/>
  </r>
  <r>
    <s v="Jaws: The Revenge"/>
    <x v="779"/>
    <x v="922"/>
    <x v="317"/>
    <n v="2355"/>
    <n v="114"/>
    <n v="0"/>
    <n v="2.8"/>
    <n v="80"/>
    <n v="92"/>
    <n v="20763013"/>
    <x v="95"/>
    <x v="1332"/>
    <s v="Color"/>
    <x v="3"/>
    <s v="English"/>
    <x v="1"/>
    <s v="PG-13"/>
    <x v="1"/>
    <n v="-2236987"/>
    <n v="-9.7260304347826065E-2"/>
    <s v="90-110 minutes"/>
    <n v="-9.7260304347826093E-2"/>
    <n v="3892693.5"/>
    <n v="0.11726928571428571"/>
    <x v="1"/>
  </r>
  <r>
    <s v="Jay and Silent Bob Strike Back"/>
    <x v="85"/>
    <x v="454"/>
    <x v="52"/>
    <n v="11632"/>
    <n v="0"/>
    <n v="0"/>
    <n v="6.9"/>
    <n v="181"/>
    <n v="104"/>
    <n v="30059386"/>
    <x v="5"/>
    <x v="1333"/>
    <s v="Color"/>
    <x v="2"/>
    <s v="English"/>
    <x v="1"/>
    <s v="R"/>
    <x v="1"/>
    <n v="8059386"/>
    <n v="0.36633572727272723"/>
    <s v="90-110 minutes"/>
    <n v="0.36633572727272729"/>
    <n v="1637763"/>
    <n v="0.19178668286445014"/>
    <x v="1"/>
  </r>
  <r>
    <s v="Jeepers Creepers"/>
    <x v="780"/>
    <x v="923"/>
    <x v="1"/>
    <n v="1982"/>
    <n v="108"/>
    <n v="0"/>
    <n v="6.1"/>
    <n v="190"/>
    <n v="90"/>
    <n v="37470017"/>
    <x v="42"/>
    <x v="1334"/>
    <s v="Color"/>
    <x v="0"/>
    <s v="English"/>
    <x v="2"/>
    <s v="R"/>
    <x v="1"/>
    <n v="27470017"/>
    <n v="2.7470017000000002"/>
    <s v="90-110 minutes"/>
    <n v="2.7470017000000002"/>
    <n v="16235088"/>
    <n v="1.1909079499999999"/>
    <x v="0"/>
  </r>
  <r>
    <s v="Jeepers Creepers II"/>
    <x v="781"/>
    <x v="923"/>
    <x v="452"/>
    <n v="1340"/>
    <n v="108"/>
    <n v="0"/>
    <n v="5.6"/>
    <n v="167"/>
    <n v="104"/>
    <n v="35143332"/>
    <x v="32"/>
    <x v="561"/>
    <s v="Color"/>
    <x v="0"/>
    <s v="English"/>
    <x v="1"/>
    <s v="R"/>
    <x v="1"/>
    <n v="18143332"/>
    <n v="1.0672548235294119"/>
    <s v="90-110 minutes"/>
    <n v="1.0672548235294117"/>
    <n v="16235088"/>
    <n v="1.1909079499999999"/>
    <x v="1"/>
  </r>
  <r>
    <s v="Jeff, Who Lives at Home"/>
    <x v="28"/>
    <x v="533"/>
    <x v="3"/>
    <n v="3374"/>
    <n v="157"/>
    <n v="0"/>
    <n v="6.5"/>
    <n v="182"/>
    <n v="83"/>
    <n v="4244155"/>
    <x v="42"/>
    <x v="1335"/>
    <s v="Color"/>
    <x v="2"/>
    <s v="English"/>
    <x v="1"/>
    <s v="R"/>
    <x v="1"/>
    <n v="-5755845"/>
    <n v="-0.57558449999999994"/>
    <s v="&lt;90 minutes"/>
    <n v="-0.57558450000000005"/>
    <n v="1637763"/>
    <n v="0.19178668286445014"/>
    <x v="0"/>
  </r>
  <r>
    <s v="Jefferson in Paris"/>
    <x v="782"/>
    <x v="94"/>
    <x v="453"/>
    <n v="446"/>
    <n v="133"/>
    <n v="127"/>
    <n v="5.7"/>
    <n v="20"/>
    <n v="139"/>
    <n v="2474000"/>
    <x v="56"/>
    <x v="637"/>
    <s v="Color"/>
    <x v="6"/>
    <s v="English"/>
    <x v="8"/>
    <s v="PG-13"/>
    <x v="1"/>
    <n v="-11526000"/>
    <n v="-0.82328571428571429"/>
    <s v="131-150 minutes"/>
    <n v="-0.82328571428571429"/>
    <n v="-1289919.5"/>
    <n v="-4.8151417500000002E-2"/>
    <x v="1"/>
  </r>
  <r>
    <s v="Jennifer's Body"/>
    <x v="231"/>
    <x v="111"/>
    <x v="145"/>
    <n v="24805"/>
    <n v="45"/>
    <n v="6000"/>
    <n v="5.0999999999999996"/>
    <n v="300"/>
    <n v="107"/>
    <n v="16204793"/>
    <x v="2"/>
    <x v="1336"/>
    <s v="Color"/>
    <x v="2"/>
    <s v="English"/>
    <x v="1"/>
    <s v="R"/>
    <x v="1"/>
    <n v="204793"/>
    <n v="1.2799562499999917E-2"/>
    <s v="90-110 minutes"/>
    <n v="1.27995625E-2"/>
    <n v="1637763"/>
    <n v="0.19178668286445014"/>
    <x v="1"/>
  </r>
  <r>
    <s v="Jerry Maguire"/>
    <x v="67"/>
    <x v="163"/>
    <x v="22"/>
    <n v="12182"/>
    <n v="488"/>
    <n v="0"/>
    <n v="7.3"/>
    <n v="109"/>
    <n v="139"/>
    <n v="153620822"/>
    <x v="21"/>
    <x v="1337"/>
    <s v="Color"/>
    <x v="2"/>
    <s v="English"/>
    <x v="1"/>
    <s v="R"/>
    <x v="1"/>
    <n v="103620822"/>
    <n v="2.07241644"/>
    <s v="131-150 minutes"/>
    <n v="2.07241644"/>
    <n v="1637763"/>
    <n v="0.19178668286445014"/>
    <x v="2"/>
  </r>
  <r>
    <s v="Jersey Boys"/>
    <x v="783"/>
    <x v="118"/>
    <x v="454"/>
    <n v="2281"/>
    <n v="16000"/>
    <n v="16000"/>
    <n v="6.9"/>
    <n v="249"/>
    <n v="134"/>
    <n v="47034272"/>
    <x v="33"/>
    <x v="1338"/>
    <s v="Color"/>
    <x v="6"/>
    <s v="English"/>
    <x v="1"/>
    <s v="R"/>
    <x v="1"/>
    <n v="7034272"/>
    <n v="0.17585680000000004"/>
    <s v="131-150 minutes"/>
    <n v="0.17585680000000001"/>
    <n v="-1289919.5"/>
    <n v="-4.8151417500000002E-2"/>
    <x v="2"/>
  </r>
  <r>
    <s v="Jersey Girl"/>
    <x v="301"/>
    <x v="454"/>
    <x v="26"/>
    <n v="3592"/>
    <n v="0"/>
    <n v="0"/>
    <n v="6.2"/>
    <n v="164"/>
    <n v="102"/>
    <n v="25266129"/>
    <x v="19"/>
    <x v="1339"/>
    <s v="Color"/>
    <x v="2"/>
    <s v="English"/>
    <x v="1"/>
    <s v="PG-13"/>
    <x v="1"/>
    <n v="-9733871"/>
    <n v="-0.27811059999999999"/>
    <s v="90-110 minutes"/>
    <n v="-0.27811059999999999"/>
    <n v="1637763"/>
    <n v="0.19178668286445014"/>
    <x v="1"/>
  </r>
  <r>
    <s v="Jesus' Son"/>
    <x v="784"/>
    <x v="924"/>
    <x v="455"/>
    <n v="2125"/>
    <n v="7"/>
    <n v="500"/>
    <n v="7"/>
    <n v="74"/>
    <n v="107"/>
    <n v="1282084"/>
    <x v="18"/>
    <x v="1340"/>
    <s v="Color"/>
    <x v="1"/>
    <s v="English"/>
    <x v="1"/>
    <s v="R"/>
    <x v="1"/>
    <n v="-1217916"/>
    <n v="-0.4871664"/>
    <s v="90-110 minutes"/>
    <n v="-0.4871664"/>
    <n v="-434215.5"/>
    <n v="-0.10115100772200772"/>
    <x v="0"/>
  </r>
  <r>
    <s v="JFK"/>
    <x v="785"/>
    <x v="146"/>
    <x v="456"/>
    <n v="698"/>
    <n v="0"/>
    <n v="0"/>
    <n v="8"/>
    <n v="125"/>
    <n v="206"/>
    <n v="70405498"/>
    <x v="33"/>
    <x v="1341"/>
    <s v="Black and White"/>
    <x v="1"/>
    <s v="English"/>
    <x v="8"/>
    <s v="R"/>
    <x v="1"/>
    <n v="30405498"/>
    <n v="0.76013744999999999"/>
    <s v="&gt;150 minutes"/>
    <n v="0.76013744999999999"/>
    <n v="-434215.5"/>
    <n v="-0.10115100772200772"/>
    <x v="2"/>
  </r>
  <r>
    <s v="Jimmy Neutron: Boy Genius"/>
    <x v="786"/>
    <x v="925"/>
    <x v="457"/>
    <n v="2251"/>
    <n v="8"/>
    <n v="425"/>
    <n v="6"/>
    <n v="66"/>
    <n v="82"/>
    <n v="80920948"/>
    <x v="23"/>
    <x v="1342"/>
    <s v="Color"/>
    <x v="5"/>
    <s v="English"/>
    <x v="1"/>
    <s v="G"/>
    <x v="1"/>
    <n v="50920948"/>
    <n v="1.6973649333333332"/>
    <s v="&lt;90 minutes"/>
    <n v="1.6973649333333334"/>
    <n v="-1289919.5"/>
    <n v="-4.8151417500000002E-2"/>
    <x v="1"/>
  </r>
  <r>
    <s v="Jindabyne"/>
    <x v="787"/>
    <x v="926"/>
    <x v="458"/>
    <n v="378"/>
    <n v="10"/>
    <n v="302"/>
    <n v="6.4"/>
    <n v="75"/>
    <n v="118"/>
    <n v="399879"/>
    <x v="22"/>
    <x v="965"/>
    <s v="Color"/>
    <x v="4"/>
    <s v="English"/>
    <x v="12"/>
    <s v="R"/>
    <x v="1"/>
    <n v="-14600121"/>
    <n v="-0.97334140000000002"/>
    <s v="111-130 minutes"/>
    <n v="-0.97334140000000002"/>
    <n v="-74533.5"/>
    <n v="-7.4856785714285719E-3"/>
    <x v="1"/>
  </r>
  <r>
    <s v="Jingle All the Way"/>
    <x v="788"/>
    <x v="226"/>
    <x v="382"/>
    <n v="4530"/>
    <n v="32"/>
    <n v="0"/>
    <n v="5.4"/>
    <n v="81"/>
    <n v="94"/>
    <n v="60573641"/>
    <x v="45"/>
    <x v="1343"/>
    <s v="Color"/>
    <x v="2"/>
    <s v="English"/>
    <x v="1"/>
    <s v="PG"/>
    <x v="1"/>
    <n v="573641"/>
    <n v="9.5606833333332641E-3"/>
    <s v="90-110 minutes"/>
    <n v="9.5606833333333335E-3"/>
    <n v="1637763"/>
    <n v="0.19178668286445014"/>
    <x v="2"/>
  </r>
  <r>
    <s v="Joe"/>
    <x v="55"/>
    <x v="162"/>
    <x v="20"/>
    <n v="13607"/>
    <n v="234"/>
    <n v="11000"/>
    <n v="6.9"/>
    <n v="232"/>
    <n v="117"/>
    <n v="371897"/>
    <x v="50"/>
    <x v="1344"/>
    <s v="Color"/>
    <x v="1"/>
    <s v="English"/>
    <x v="1"/>
    <s v="R"/>
    <x v="1"/>
    <n v="-3628103"/>
    <n v="-0.90702574999999996"/>
    <s v="111-130 minutes"/>
    <n v="-0.90702574999999996"/>
    <n v="-434215.5"/>
    <n v="-0.10115100772200772"/>
    <x v="0"/>
  </r>
  <r>
    <s v="Joe Dirt"/>
    <x v="422"/>
    <x v="927"/>
    <x v="257"/>
    <n v="2543"/>
    <n v="29"/>
    <n v="0"/>
    <n v="5.9"/>
    <n v="78"/>
    <n v="91"/>
    <n v="27087695"/>
    <x v="242"/>
    <x v="1345"/>
    <s v="Color"/>
    <x v="3"/>
    <s v="English"/>
    <x v="1"/>
    <s v="PG-13"/>
    <x v="1"/>
    <n v="9387695"/>
    <n v="0.53037824858757054"/>
    <s v="90-110 minutes"/>
    <n v="0.53037824858757066"/>
    <n v="3892693.5"/>
    <n v="0.11726928571428571"/>
    <x v="1"/>
  </r>
  <r>
    <s v="Joe Somebody"/>
    <x v="788"/>
    <x v="928"/>
    <x v="382"/>
    <n v="2765"/>
    <n v="11"/>
    <n v="168"/>
    <n v="5.5"/>
    <n v="55"/>
    <n v="98"/>
    <n v="22770864"/>
    <x v="89"/>
    <x v="202"/>
    <s v="Color"/>
    <x v="2"/>
    <s v="English"/>
    <x v="1"/>
    <s v="PG"/>
    <x v="1"/>
    <n v="-15229136"/>
    <n v="-0.40076673684210529"/>
    <s v="90-110 minutes"/>
    <n v="-0.40076673684210529"/>
    <n v="1637763"/>
    <n v="0.19178668286445014"/>
    <x v="1"/>
  </r>
  <r>
    <s v="John Carter"/>
    <x v="789"/>
    <x v="705"/>
    <x v="223"/>
    <n v="1873"/>
    <n v="475"/>
    <n v="24000"/>
    <n v="6.6"/>
    <n v="462"/>
    <n v="132"/>
    <n v="73058679"/>
    <x v="243"/>
    <x v="1346"/>
    <s v="Color"/>
    <x v="5"/>
    <s v="English"/>
    <x v="1"/>
    <s v="PG-13"/>
    <x v="1"/>
    <n v="-190641321"/>
    <n v="-0.72294774744027301"/>
    <s v="131-150 minutes"/>
    <n v="-0.72294774744027301"/>
    <n v="-1289919.5"/>
    <n v="-4.8151417500000002E-2"/>
    <x v="2"/>
  </r>
  <r>
    <s v="John Q"/>
    <x v="15"/>
    <x v="929"/>
    <x v="12"/>
    <n v="20970"/>
    <n v="415"/>
    <n v="0"/>
    <n v="7"/>
    <n v="129"/>
    <n v="116"/>
    <n v="71026631"/>
    <x v="52"/>
    <x v="191"/>
    <s v="Color"/>
    <x v="4"/>
    <s v="English"/>
    <x v="1"/>
    <s v="PG-13"/>
    <x v="1"/>
    <n v="35026631"/>
    <n v="0.97296197222222225"/>
    <s v="111-130 minutes"/>
    <n v="0.97296197222222225"/>
    <n v="-74533.5"/>
    <n v="-7.4856785714285719E-3"/>
    <x v="1"/>
  </r>
  <r>
    <s v="Johnny English"/>
    <x v="484"/>
    <x v="214"/>
    <x v="289"/>
    <n v="1461"/>
    <n v="29"/>
    <n v="2000"/>
    <n v="6.1"/>
    <n v="122"/>
    <n v="87"/>
    <n v="27972410"/>
    <x v="19"/>
    <x v="1347"/>
    <s v="Color"/>
    <x v="5"/>
    <s v="English"/>
    <x v="4"/>
    <s v="PG"/>
    <x v="1"/>
    <n v="-7027590"/>
    <n v="-0.20078828571428575"/>
    <s v="&lt;90 minutes"/>
    <n v="-0.20078828571428572"/>
    <n v="-1289919.5"/>
    <n v="-4.8151417500000002E-2"/>
    <x v="1"/>
  </r>
  <r>
    <s v="Johnny English Reborn"/>
    <x v="790"/>
    <x v="195"/>
    <x v="459"/>
    <n v="661"/>
    <n v="32"/>
    <n v="17000"/>
    <n v="6.3"/>
    <n v="152"/>
    <n v="101"/>
    <n v="8129455"/>
    <x v="65"/>
    <x v="1348"/>
    <s v="Color"/>
    <x v="5"/>
    <s v="English"/>
    <x v="1"/>
    <s v="PG"/>
    <x v="1"/>
    <n v="-36870545"/>
    <n v="-0.81934544444444446"/>
    <s v="90-110 minutes"/>
    <n v="-0.81934544444444446"/>
    <n v="-1289919.5"/>
    <n v="-4.8151417500000002E-2"/>
    <x v="2"/>
  </r>
  <r>
    <s v="Johnson Family Vacation"/>
    <x v="567"/>
    <x v="930"/>
    <x v="1"/>
    <n v="5006"/>
    <n v="4"/>
    <n v="243"/>
    <n v="4.3"/>
    <n v="45"/>
    <n v="97"/>
    <n v="31179516"/>
    <x v="1"/>
    <x v="1349"/>
    <s v="Color"/>
    <x v="2"/>
    <s v="English"/>
    <x v="1"/>
    <s v="PG-13"/>
    <x v="1"/>
    <n v="19179516"/>
    <n v="1.598293"/>
    <s v="90-110 minutes"/>
    <n v="1.598293"/>
    <n v="1637763"/>
    <n v="0.19178668286445014"/>
    <x v="0"/>
  </r>
  <r>
    <s v="Jonah Hex"/>
    <x v="65"/>
    <x v="731"/>
    <x v="10"/>
    <n v="14619"/>
    <n v="39"/>
    <n v="0"/>
    <n v="4.7"/>
    <n v="178"/>
    <n v="81"/>
    <n v="10539414"/>
    <x v="60"/>
    <x v="1350"/>
    <s v="Color"/>
    <x v="5"/>
    <s v="English"/>
    <x v="1"/>
    <s v="PG-13"/>
    <x v="1"/>
    <n v="-36460586"/>
    <n v="-0.7757571489361702"/>
    <s v="&lt;90 minutes"/>
    <n v="-0.7757571489361702"/>
    <n v="-1289919.5"/>
    <n v="-4.8151417500000002E-2"/>
    <x v="2"/>
  </r>
  <r>
    <s v="Jonah: A VeggieTales Movie"/>
    <x v="791"/>
    <x v="931"/>
    <x v="136"/>
    <n v="49"/>
    <n v="12"/>
    <n v="184"/>
    <n v="6.6"/>
    <n v="38"/>
    <n v="82"/>
    <n v="25571351"/>
    <x v="56"/>
    <x v="860"/>
    <s v="Color"/>
    <x v="3"/>
    <s v="English"/>
    <x v="1"/>
    <s v="G"/>
    <x v="1"/>
    <n v="11571351"/>
    <n v="0.82652507142857146"/>
    <s v="&lt;90 minutes"/>
    <n v="0.82652507142857146"/>
    <n v="3892693.5"/>
    <n v="0.11726928571428571"/>
    <x v="1"/>
  </r>
  <r>
    <s v="Josie and the Pussycats"/>
    <x v="521"/>
    <x v="418"/>
    <x v="7"/>
    <n v="3769"/>
    <n v="4"/>
    <n v="0"/>
    <n v="5.3"/>
    <n v="93"/>
    <n v="98"/>
    <n v="14252830"/>
    <x v="5"/>
    <x v="1351"/>
    <s v="Color"/>
    <x v="2"/>
    <s v="English"/>
    <x v="14"/>
    <s v="PG-13"/>
    <x v="1"/>
    <n v="-7747170"/>
    <n v="-0.35214409090909093"/>
    <s v="90-110 minutes"/>
    <n v="-0.35214409090909093"/>
    <n v="1637763"/>
    <n v="0.19178668286445014"/>
    <x v="1"/>
  </r>
  <r>
    <s v="Journey 2: The Mysterious Island"/>
    <x v="345"/>
    <x v="434"/>
    <x v="36"/>
    <n v="27842"/>
    <n v="62"/>
    <n v="0"/>
    <n v="5.8"/>
    <n v="178"/>
    <n v="94"/>
    <n v="103812241"/>
    <x v="162"/>
    <x v="212"/>
    <s v="Color"/>
    <x v="5"/>
    <s v="English"/>
    <x v="1"/>
    <s v="PG"/>
    <x v="1"/>
    <n v="24812241"/>
    <n v="0.314079"/>
    <s v="90-110 minutes"/>
    <n v="0.314079"/>
    <n v="-1289919.5"/>
    <n v="-4.8151417500000002E-2"/>
    <x v="2"/>
  </r>
  <r>
    <s v="Journey from the Fall"/>
    <x v="792"/>
    <x v="932"/>
    <x v="460"/>
    <n v="83"/>
    <n v="5"/>
    <n v="100"/>
    <n v="7.4"/>
    <n v="15"/>
    <n v="135"/>
    <n v="638951"/>
    <x v="244"/>
    <x v="1352"/>
    <s v="Color"/>
    <x v="1"/>
    <s v="Vietnamese"/>
    <x v="1"/>
    <s v="R"/>
    <x v="0"/>
    <n v="-953049"/>
    <n v="-0.59864886934673367"/>
    <s v="131-150 minutes"/>
    <n v="-0.59864886934673367"/>
    <n v="-434215.5"/>
    <n v="-0.10115100772200772"/>
    <x v="0"/>
  </r>
  <r>
    <s v="Journey to the Center of the Earth"/>
    <x v="345"/>
    <x v="933"/>
    <x v="36"/>
    <n v="17925"/>
    <n v="40"/>
    <n v="0"/>
    <n v="5.8"/>
    <n v="201"/>
    <n v="93"/>
    <n v="101702060"/>
    <x v="65"/>
    <x v="1353"/>
    <s v="Color"/>
    <x v="5"/>
    <s v="English"/>
    <x v="1"/>
    <s v="PG"/>
    <x v="1"/>
    <n v="56702060"/>
    <n v="1.2600457777777776"/>
    <s v="90-110 minutes"/>
    <n v="1.2600457777777778"/>
    <n v="-1289919.5"/>
    <n v="-4.8151417500000002E-2"/>
    <x v="2"/>
  </r>
  <r>
    <s v="Joy"/>
    <x v="169"/>
    <x v="179"/>
    <x v="104"/>
    <n v="75793"/>
    <n v="737"/>
    <n v="24000"/>
    <n v="6.6"/>
    <n v="315"/>
    <n v="124"/>
    <n v="56443482"/>
    <x v="45"/>
    <x v="1354"/>
    <s v="Color"/>
    <x v="6"/>
    <s v="English"/>
    <x v="1"/>
    <s v="PG-13"/>
    <x v="1"/>
    <n v="-3556518"/>
    <n v="-5.9275300000000031E-2"/>
    <s v="111-130 minutes"/>
    <n v="-5.9275300000000003E-2"/>
    <n v="-1289919.5"/>
    <n v="-4.8151417500000002E-2"/>
    <x v="2"/>
  </r>
  <r>
    <s v="Joy Ride"/>
    <x v="14"/>
    <x v="934"/>
    <x v="2"/>
    <n v="23242"/>
    <n v="131"/>
    <n v="0"/>
    <n v="6.6"/>
    <n v="140"/>
    <n v="97"/>
    <n v="21973182"/>
    <x v="95"/>
    <x v="1355"/>
    <s v="Color"/>
    <x v="9"/>
    <s v="English"/>
    <x v="1"/>
    <s v="R"/>
    <x v="1"/>
    <n v="-1026818"/>
    <n v="-4.4644260869565189E-2"/>
    <s v="90-110 minutes"/>
    <n v="-4.4644260869565217E-2"/>
    <m/>
    <m/>
    <x v="1"/>
  </r>
  <r>
    <s v="Joyeux Noel"/>
    <x v="793"/>
    <x v="935"/>
    <x v="461"/>
    <n v="773"/>
    <n v="13"/>
    <n v="11000"/>
    <n v="7.8"/>
    <n v="115"/>
    <n v="116"/>
    <n v="1050445"/>
    <x v="5"/>
    <x v="1325"/>
    <s v="Color"/>
    <x v="1"/>
    <s v="French"/>
    <x v="8"/>
    <s v="PG-13"/>
    <x v="0"/>
    <n v="-20949555"/>
    <n v="-0.95225249999999995"/>
    <s v="111-130 minutes"/>
    <n v="-0.95225249999999995"/>
    <n v="-434215.5"/>
    <n v="-0.10115100772200772"/>
    <x v="1"/>
  </r>
  <r>
    <s v="Joyful Noise"/>
    <x v="794"/>
    <x v="271"/>
    <x v="1"/>
    <n v="3389"/>
    <n v="650"/>
    <n v="0"/>
    <n v="5.7"/>
    <n v="98"/>
    <n v="118"/>
    <n v="30920167"/>
    <x v="9"/>
    <x v="1356"/>
    <s v="Color"/>
    <x v="2"/>
    <s v="English"/>
    <x v="1"/>
    <s v="PG-13"/>
    <x v="1"/>
    <n v="5920167"/>
    <n v="0.23680667999999994"/>
    <s v="111-130 minutes"/>
    <n v="0.23680667999999999"/>
    <n v="1637763"/>
    <n v="0.19178668286445014"/>
    <x v="1"/>
  </r>
  <r>
    <s v="Julie &amp; Julia"/>
    <x v="93"/>
    <x v="936"/>
    <x v="6"/>
    <n v="13321"/>
    <n v="0"/>
    <n v="13000"/>
    <n v="7"/>
    <n v="252"/>
    <n v="123"/>
    <n v="94125426"/>
    <x v="33"/>
    <x v="1357"/>
    <s v="Color"/>
    <x v="6"/>
    <s v="English"/>
    <x v="1"/>
    <s v="PG-13"/>
    <x v="1"/>
    <n v="54125426"/>
    <n v="1.35313565"/>
    <s v="111-130 minutes"/>
    <n v="1.35313565"/>
    <n v="-1289919.5"/>
    <n v="-4.8151417500000002E-2"/>
    <x v="2"/>
  </r>
  <r>
    <s v="Jumper"/>
    <x v="376"/>
    <x v="650"/>
    <x v="19"/>
    <n v="21863"/>
    <n v="218"/>
    <n v="0"/>
    <n v="6.1"/>
    <n v="238"/>
    <n v="88"/>
    <n v="80170146"/>
    <x v="3"/>
    <x v="29"/>
    <s v="Color"/>
    <x v="5"/>
    <s v="English"/>
    <x v="1"/>
    <s v="PG-13"/>
    <x v="1"/>
    <n v="-4829854"/>
    <n v="-5.682181176470591E-2"/>
    <s v="&lt;90 minutes"/>
    <n v="-5.6821811764705882E-2"/>
    <n v="-1289919.5"/>
    <n v="-4.8151417500000002E-2"/>
    <x v="2"/>
  </r>
  <r>
    <s v="Jumping the Broom"/>
    <x v="143"/>
    <x v="937"/>
    <x v="1"/>
    <n v="5959"/>
    <n v="70"/>
    <n v="0"/>
    <n v="5.7"/>
    <n v="52"/>
    <n v="112"/>
    <n v="37295394"/>
    <x v="245"/>
    <x v="1358"/>
    <s v="Color"/>
    <x v="2"/>
    <s v="English"/>
    <x v="1"/>
    <s v="PG-13"/>
    <x v="1"/>
    <n v="30695394"/>
    <n v="4.6508172727272727"/>
    <s v="111-130 minutes"/>
    <n v="4.6508172727272727"/>
    <n v="1637763"/>
    <n v="0.19178668286445014"/>
    <x v="0"/>
  </r>
  <r>
    <s v="Juno"/>
    <x v="231"/>
    <x v="938"/>
    <x v="145"/>
    <n v="28817"/>
    <n v="655"/>
    <n v="10000"/>
    <n v="7.5"/>
    <n v="387"/>
    <n v="96"/>
    <n v="143492840"/>
    <x v="37"/>
    <x v="1359"/>
    <s v="Color"/>
    <x v="2"/>
    <s v="English"/>
    <x v="1"/>
    <s v="PG-13"/>
    <x v="1"/>
    <n v="135992840"/>
    <n v="18.132378666666668"/>
    <s v="90-110 minutes"/>
    <n v="18.132378666666668"/>
    <n v="1637763"/>
    <n v="0.19178668286445014"/>
    <x v="0"/>
  </r>
  <r>
    <s v="Jupiter Ascending"/>
    <x v="26"/>
    <x v="367"/>
    <x v="19"/>
    <n v="47334"/>
    <n v="0"/>
    <n v="44000"/>
    <n v="5.4"/>
    <n v="384"/>
    <n v="127"/>
    <n v="47375327"/>
    <x v="246"/>
    <x v="1360"/>
    <s v="Color"/>
    <x v="5"/>
    <s v="English"/>
    <x v="1"/>
    <s v="PG-13"/>
    <x v="1"/>
    <n v="-128624673"/>
    <n v="-0.73082200568181821"/>
    <s v="111-130 minutes"/>
    <n v="-0.73082200568181821"/>
    <n v="-1289919.5"/>
    <n v="-4.8151417500000002E-2"/>
    <x v="2"/>
  </r>
  <r>
    <s v="Jurassic Park"/>
    <x v="795"/>
    <x v="110"/>
    <x v="215"/>
    <n v="2129"/>
    <n v="14000"/>
    <n v="19000"/>
    <n v="8.1"/>
    <n v="308"/>
    <n v="127"/>
    <n v="356784000"/>
    <x v="105"/>
    <x v="1361"/>
    <s v="Color"/>
    <x v="3"/>
    <s v="English"/>
    <x v="1"/>
    <s v="PG-13"/>
    <x v="1"/>
    <n v="293784000"/>
    <n v="4.6632380952380954"/>
    <s v="111-130 minutes"/>
    <n v="4.6632380952380954"/>
    <n v="3892693.5"/>
    <n v="0.11726928571428571"/>
    <x v="2"/>
  </r>
  <r>
    <s v="Jurassic Park III"/>
    <x v="796"/>
    <x v="421"/>
    <x v="462"/>
    <n v="2574"/>
    <n v="394"/>
    <n v="0"/>
    <n v="5.9"/>
    <n v="198"/>
    <n v="92"/>
    <n v="181166115"/>
    <x v="247"/>
    <x v="1362"/>
    <s v="Color"/>
    <x v="5"/>
    <s v="English"/>
    <x v="1"/>
    <s v="PG-13"/>
    <x v="1"/>
    <n v="88166115"/>
    <n v="0.94802274193548386"/>
    <s v="90-110 minutes"/>
    <n v="0.94802274193548386"/>
    <n v="-1289919.5"/>
    <n v="-4.8151417500000002E-2"/>
    <x v="2"/>
  </r>
  <r>
    <s v="Jurassic World"/>
    <x v="797"/>
    <x v="939"/>
    <x v="7"/>
    <n v="8458"/>
    <n v="365"/>
    <n v="150000"/>
    <n v="7"/>
    <n v="644"/>
    <n v="124"/>
    <n v="652177271"/>
    <x v="90"/>
    <x v="1363"/>
    <s v="Color"/>
    <x v="5"/>
    <s v="English"/>
    <x v="1"/>
    <s v="PG-13"/>
    <x v="1"/>
    <n v="502177271"/>
    <n v="3.3478484733333334"/>
    <s v="111-130 minutes"/>
    <n v="3.3478484733333334"/>
    <n v="-1289919.5"/>
    <n v="-4.8151417500000002E-2"/>
    <x v="2"/>
  </r>
  <r>
    <s v="Just Go with It"/>
    <x v="48"/>
    <x v="314"/>
    <x v="6"/>
    <n v="16325"/>
    <n v="221"/>
    <n v="19000"/>
    <n v="6.4"/>
    <n v="204"/>
    <n v="117"/>
    <n v="103028109"/>
    <x v="112"/>
    <x v="1364"/>
    <s v="Color"/>
    <x v="2"/>
    <s v="English"/>
    <x v="1"/>
    <s v="PG-13"/>
    <x v="1"/>
    <n v="23028109"/>
    <n v="0.2878513625000001"/>
    <s v="111-130 minutes"/>
    <n v="0.28785136249999999"/>
    <n v="1637763"/>
    <n v="0.19178668286445014"/>
    <x v="2"/>
  </r>
  <r>
    <s v="Just Like Heaven"/>
    <x v="798"/>
    <x v="728"/>
    <x v="334"/>
    <n v="2876"/>
    <n v="70"/>
    <n v="0"/>
    <n v="6.7"/>
    <n v="142"/>
    <n v="95"/>
    <n v="48291624"/>
    <x v="41"/>
    <x v="1365"/>
    <s v="Color"/>
    <x v="2"/>
    <s v="English"/>
    <x v="1"/>
    <s v="PG-13"/>
    <x v="1"/>
    <n v="-9708376"/>
    <n v="-0.16738579310344825"/>
    <s v="90-110 minutes"/>
    <n v="-0.16738579310344828"/>
    <n v="1637763"/>
    <n v="0.19178668286445014"/>
    <x v="2"/>
  </r>
  <r>
    <s v="Just Looking"/>
    <x v="799"/>
    <x v="940"/>
    <x v="463"/>
    <n v="1030"/>
    <n v="700"/>
    <n v="117"/>
    <n v="6.7"/>
    <n v="20"/>
    <n v="97"/>
    <n v="39852"/>
    <x v="38"/>
    <x v="1366"/>
    <s v="Color"/>
    <x v="2"/>
    <s v="English"/>
    <x v="1"/>
    <s v="R"/>
    <x v="1"/>
    <n v="-2960148"/>
    <n v="-0.98671600000000004"/>
    <s v="90-110 minutes"/>
    <n v="-0.98671600000000004"/>
    <n v="1637763"/>
    <n v="0.19178668286445014"/>
    <x v="0"/>
  </r>
  <r>
    <s v="Just Married"/>
    <x v="800"/>
    <x v="315"/>
    <x v="464"/>
    <n v="2020"/>
    <n v="189"/>
    <n v="0"/>
    <n v="5.4"/>
    <n v="97"/>
    <n v="95"/>
    <n v="56127162"/>
    <x v="7"/>
    <x v="1367"/>
    <s v="Color"/>
    <x v="2"/>
    <s v="English"/>
    <x v="1"/>
    <s v="PG-13"/>
    <x v="1"/>
    <n v="38127162"/>
    <n v="2.1181756666666667"/>
    <s v="90-110 minutes"/>
    <n v="2.1181756666666667"/>
    <n v="1637763"/>
    <n v="0.19178668286445014"/>
    <x v="1"/>
  </r>
  <r>
    <s v="Just My Luck"/>
    <x v="801"/>
    <x v="855"/>
    <x v="465"/>
    <n v="3211"/>
    <n v="80"/>
    <n v="0"/>
    <n v="5.3"/>
    <n v="98"/>
    <n v="103"/>
    <n v="17324744"/>
    <x v="25"/>
    <x v="1368"/>
    <s v="Color"/>
    <x v="2"/>
    <s v="English"/>
    <x v="1"/>
    <s v="PG-13"/>
    <x v="1"/>
    <n v="-10675256"/>
    <n v="-0.38125914285714291"/>
    <s v="90-110 minutes"/>
    <n v="-0.38125914285714285"/>
    <n v="1637763"/>
    <n v="0.19178668286445014"/>
    <x v="1"/>
  </r>
  <r>
    <s v="Just Visiting"/>
    <x v="802"/>
    <x v="941"/>
    <x v="466"/>
    <n v="1149"/>
    <n v="8"/>
    <n v="565"/>
    <n v="5.8"/>
    <n v="61"/>
    <n v="84"/>
    <n v="4777007"/>
    <x v="33"/>
    <x v="1369"/>
    <s v="Color"/>
    <x v="2"/>
    <s v="English"/>
    <x v="8"/>
    <s v="PG-13"/>
    <x v="1"/>
    <n v="-35222993"/>
    <n v="-0.88057482500000006"/>
    <s v="&lt;90 minutes"/>
    <n v="-0.88057482499999995"/>
    <n v="1637763"/>
    <n v="0.19178668286445014"/>
    <x v="2"/>
  </r>
  <r>
    <s v="Justin Bieber: Never Say Never"/>
    <x v="803"/>
    <x v="751"/>
    <x v="296"/>
    <n v="714"/>
    <n v="209"/>
    <n v="62000"/>
    <n v="1.6"/>
    <n v="84"/>
    <n v="115"/>
    <n v="73000942"/>
    <x v="20"/>
    <x v="1370"/>
    <s v="Color"/>
    <x v="8"/>
    <s v="English"/>
    <x v="1"/>
    <s v="G"/>
    <x v="1"/>
    <n v="60000942"/>
    <n v="4.6154570769230769"/>
    <s v="111-130 minutes"/>
    <n v="4.6154570769230769"/>
    <m/>
    <m/>
    <x v="0"/>
  </r>
  <r>
    <s v="Juwanna Mann"/>
    <x v="320"/>
    <x v="942"/>
    <x v="195"/>
    <n v="3104"/>
    <n v="10"/>
    <n v="939"/>
    <n v="4.5"/>
    <n v="32"/>
    <n v="91"/>
    <n v="13571817"/>
    <x v="248"/>
    <x v="1301"/>
    <s v="Color"/>
    <x v="2"/>
    <s v="English"/>
    <x v="1"/>
    <s v="PG-13"/>
    <x v="1"/>
    <n v="-2028183"/>
    <n v="-0.13001173076923078"/>
    <s v="90-110 minutes"/>
    <n v="-0.13001173076923078"/>
    <n v="1637763"/>
    <n v="0.19178668286445014"/>
    <x v="1"/>
  </r>
  <r>
    <s v="K-19: The Widowmaker"/>
    <x v="83"/>
    <x v="943"/>
    <x v="36"/>
    <n v="15149"/>
    <n v="0"/>
    <n v="0"/>
    <n v="6.7"/>
    <n v="136"/>
    <n v="138"/>
    <n v="35168677"/>
    <x v="61"/>
    <x v="1371"/>
    <s v="Color"/>
    <x v="1"/>
    <s v="English"/>
    <x v="4"/>
    <s v="PG-13"/>
    <x v="1"/>
    <n v="-64831323"/>
    <n v="-0.64831323000000007"/>
    <s v="131-150 minutes"/>
    <n v="-0.64831322999999996"/>
    <n v="-434215.5"/>
    <n v="-0.10115100772200772"/>
    <x v="2"/>
  </r>
  <r>
    <s v="Kabhi Alvida Naa Kehna"/>
    <x v="772"/>
    <x v="944"/>
    <x v="52"/>
    <n v="10822"/>
    <n v="160"/>
    <n v="659"/>
    <n v="6"/>
    <n v="20"/>
    <n v="193"/>
    <n v="3275443"/>
    <x v="249"/>
    <x v="1252"/>
    <s v="Color"/>
    <x v="1"/>
    <s v="Hindi"/>
    <x v="18"/>
    <s v="R"/>
    <x v="0"/>
    <n v="-696724557"/>
    <n v="-0.99532079571428567"/>
    <s v="&gt;150 minutes"/>
    <n v="-0.99532079571428567"/>
    <n v="-434215.5"/>
    <n v="-0.10115100772200772"/>
    <x v="2"/>
  </r>
  <r>
    <s v="Kama Sutra: A Tale of Love"/>
    <x v="342"/>
    <x v="945"/>
    <x v="212"/>
    <n v="1292"/>
    <n v="300"/>
    <n v="0"/>
    <n v="6"/>
    <n v="33"/>
    <n v="109"/>
    <n v="4109095"/>
    <x v="38"/>
    <x v="1372"/>
    <s v="Color"/>
    <x v="4"/>
    <s v="English"/>
    <x v="1"/>
    <s v="R"/>
    <x v="1"/>
    <n v="1109095"/>
    <n v="0.36969833333333324"/>
    <s v="90-110 minutes"/>
    <n v="0.36969833333333335"/>
    <n v="-74533.5"/>
    <n v="-7.4856785714285719E-3"/>
    <x v="0"/>
  </r>
  <r>
    <s v="Kangaroo Jack"/>
    <x v="804"/>
    <x v="512"/>
    <x v="467"/>
    <n v="1233"/>
    <n v="18"/>
    <n v="858"/>
    <n v="4.4000000000000004"/>
    <n v="73"/>
    <n v="89"/>
    <n v="66734992"/>
    <x v="45"/>
    <x v="1373"/>
    <s v="Color"/>
    <x v="5"/>
    <s v="English"/>
    <x v="1"/>
    <s v="PG"/>
    <x v="1"/>
    <n v="6734992"/>
    <n v="0.1122498666666667"/>
    <s v="&lt;90 minutes"/>
    <n v="0.11224986666666667"/>
    <n v="-1289919.5"/>
    <n v="-4.8151417500000002E-2"/>
    <x v="2"/>
  </r>
  <r>
    <s v="Kansas City"/>
    <x v="29"/>
    <x v="93"/>
    <x v="20"/>
    <n v="14579"/>
    <n v="500"/>
    <n v="228"/>
    <n v="6.3"/>
    <n v="31"/>
    <n v="116"/>
    <n v="1292527"/>
    <x v="59"/>
    <x v="1374"/>
    <s v="Color"/>
    <x v="4"/>
    <s v="English"/>
    <x v="8"/>
    <s v="R"/>
    <x v="1"/>
    <n v="-17707473"/>
    <n v="-0.93197226315789472"/>
    <s v="111-130 minutes"/>
    <n v="-0.93197226315789472"/>
    <n v="-74533.5"/>
    <n v="-7.4856785714285719E-3"/>
    <x v="1"/>
  </r>
  <r>
    <s v="Kate &amp; Leopold"/>
    <x v="391"/>
    <x v="35"/>
    <x v="127"/>
    <n v="22209"/>
    <n v="446"/>
    <n v="0"/>
    <n v="6.4"/>
    <n v="125"/>
    <n v="123"/>
    <n v="47095453"/>
    <x v="84"/>
    <x v="1375"/>
    <s v="Color"/>
    <x v="2"/>
    <s v="English"/>
    <x v="1"/>
    <s v="PG-13"/>
    <x v="1"/>
    <n v="-904547"/>
    <n v="-1.8844729166666685E-2"/>
    <s v="111-130 minutes"/>
    <n v="-1.8844729166666668E-2"/>
    <n v="1637763"/>
    <n v="0.19178668286445014"/>
    <x v="2"/>
  </r>
  <r>
    <s v="Katy Perry: Part of Me"/>
    <x v="805"/>
    <x v="946"/>
    <x v="468"/>
    <n v="52"/>
    <n v="4"/>
    <n v="0"/>
    <n v="5.9"/>
    <n v="68"/>
    <n v="93"/>
    <n v="25240988"/>
    <x v="1"/>
    <x v="1376"/>
    <s v="Color"/>
    <x v="8"/>
    <s v="English"/>
    <x v="1"/>
    <s v="PG"/>
    <x v="1"/>
    <n v="13240988"/>
    <n v="1.1034156666666668"/>
    <s v="90-110 minutes"/>
    <n v="1.1034156666666666"/>
    <m/>
    <m/>
    <x v="0"/>
  </r>
  <r>
    <s v="Keeping the Faith"/>
    <x v="806"/>
    <x v="947"/>
    <x v="469"/>
    <n v="5404"/>
    <n v="0"/>
    <n v="0"/>
    <n v="6.4"/>
    <n v="148"/>
    <n v="128"/>
    <n v="37036404"/>
    <x v="23"/>
    <x v="1170"/>
    <s v="Color"/>
    <x v="2"/>
    <s v="English"/>
    <x v="1"/>
    <s v="PG-13"/>
    <x v="1"/>
    <n v="7036404"/>
    <n v="0.23454679999999994"/>
    <s v="111-130 minutes"/>
    <n v="0.2345468"/>
    <n v="1637763"/>
    <n v="0.19178668286445014"/>
    <x v="1"/>
  </r>
  <r>
    <s v="Kevin Hart: Let Me Explain"/>
    <x v="807"/>
    <x v="948"/>
    <x v="1"/>
    <n v="1385"/>
    <n v="15"/>
    <n v="0"/>
    <n v="6.7"/>
    <n v="26"/>
    <n v="75"/>
    <n v="32230907"/>
    <x v="18"/>
    <x v="1377"/>
    <s v="Color"/>
    <x v="2"/>
    <s v="English"/>
    <x v="1"/>
    <s v="R"/>
    <x v="1"/>
    <n v="29730907"/>
    <n v="11.892362800000001"/>
    <s v="&lt;90 minutes"/>
    <n v="11.892362800000001"/>
    <n v="1637763"/>
    <n v="0.19178668286445014"/>
    <x v="0"/>
  </r>
  <r>
    <s v="Kick-Ass"/>
    <x v="808"/>
    <x v="949"/>
    <x v="353"/>
    <n v="2357"/>
    <n v="905"/>
    <n v="36000"/>
    <n v="7.7"/>
    <n v="447"/>
    <n v="117"/>
    <n v="48043505"/>
    <x v="23"/>
    <x v="1378"/>
    <s v="Color"/>
    <x v="5"/>
    <s v="English"/>
    <x v="4"/>
    <s v="R"/>
    <x v="1"/>
    <n v="18043505"/>
    <n v="0.60145016666666673"/>
    <s v="111-130 minutes"/>
    <n v="0.60145016666666662"/>
    <n v="-1289919.5"/>
    <n v="-4.8151417500000002E-2"/>
    <x v="1"/>
  </r>
  <r>
    <s v="Kick-Ass 2"/>
    <x v="291"/>
    <x v="529"/>
    <x v="19"/>
    <n v="19168"/>
    <n v="65"/>
    <n v="36000"/>
    <n v="6.6"/>
    <n v="350"/>
    <n v="103"/>
    <n v="28751715"/>
    <x v="25"/>
    <x v="1379"/>
    <s v="Color"/>
    <x v="5"/>
    <s v="English"/>
    <x v="1"/>
    <s v="R"/>
    <x v="1"/>
    <n v="751715"/>
    <n v="2.6846964285714314E-2"/>
    <s v="90-110 minutes"/>
    <n v="2.6846964285714287E-2"/>
    <n v="-1289919.5"/>
    <n v="-4.8151417500000002E-2"/>
    <x v="1"/>
  </r>
  <r>
    <s v="Kicking &amp; Screaming"/>
    <x v="345"/>
    <x v="185"/>
    <x v="36"/>
    <n v="27351"/>
    <n v="58"/>
    <n v="743"/>
    <n v="5.6"/>
    <n v="94"/>
    <n v="95"/>
    <n v="52580895"/>
    <x v="65"/>
    <x v="1380"/>
    <s v="Color"/>
    <x v="2"/>
    <s v="English"/>
    <x v="1"/>
    <s v="PG"/>
    <x v="1"/>
    <n v="7580895"/>
    <n v="0.16846433333333333"/>
    <s v="90-110 minutes"/>
    <n v="0.16846433333333333"/>
    <n v="1637763"/>
    <n v="0.19178668286445014"/>
    <x v="2"/>
  </r>
  <r>
    <s v="Kids"/>
    <x v="521"/>
    <x v="950"/>
    <x v="7"/>
    <n v="3310"/>
    <n v="184"/>
    <n v="0"/>
    <n v="7"/>
    <n v="71"/>
    <n v="91"/>
    <n v="7417210"/>
    <x v="135"/>
    <x v="1381"/>
    <s v="Color"/>
    <x v="1"/>
    <s v="English"/>
    <x v="1"/>
    <n v="0"/>
    <x v="1"/>
    <n v="5917210"/>
    <n v="3.9448066666666666"/>
    <s v="90-110 minutes"/>
    <n v="3.9448066666666666"/>
    <n v="-434215.5"/>
    <n v="-0.10115100772200772"/>
    <x v="0"/>
  </r>
  <r>
    <s v="Kill Bill: Vol. 1"/>
    <x v="566"/>
    <x v="591"/>
    <x v="336"/>
    <n v="3983"/>
    <n v="16000"/>
    <n v="13000"/>
    <n v="8.1"/>
    <n v="354"/>
    <n v="111"/>
    <n v="70098138"/>
    <x v="23"/>
    <x v="1382"/>
    <s v="Black and White"/>
    <x v="5"/>
    <s v="English"/>
    <x v="1"/>
    <s v="R"/>
    <x v="1"/>
    <n v="40098138"/>
    <n v="1.3366045999999998"/>
    <s v="111-130 minutes"/>
    <n v="1.3366046"/>
    <n v="-1289919.5"/>
    <n v="-4.8151417500000002E-2"/>
    <x v="1"/>
  </r>
  <r>
    <s v="Kill Bill: Vol. 2"/>
    <x v="320"/>
    <x v="591"/>
    <x v="195"/>
    <n v="1959"/>
    <n v="16000"/>
    <n v="0"/>
    <n v="8"/>
    <n v="304"/>
    <n v="137"/>
    <n v="66207920"/>
    <x v="23"/>
    <x v="358"/>
    <s v="Black and White"/>
    <x v="5"/>
    <s v="English"/>
    <x v="1"/>
    <s v="R"/>
    <x v="1"/>
    <n v="36207920"/>
    <n v="1.2069306666666666"/>
    <s v="131-150 minutes"/>
    <n v="1.2069306666666666"/>
    <n v="-1289919.5"/>
    <n v="-4.8151417500000002E-2"/>
    <x v="1"/>
  </r>
  <r>
    <s v="Kill List"/>
    <x v="809"/>
    <x v="951"/>
    <x v="470"/>
    <n v="1269"/>
    <n v="214"/>
    <n v="0"/>
    <n v="6.3"/>
    <n v="255"/>
    <n v="95"/>
    <n v="26297"/>
    <x v="58"/>
    <x v="646"/>
    <s v="Color"/>
    <x v="4"/>
    <s v="English"/>
    <x v="4"/>
    <s v="Not Rated"/>
    <x v="1"/>
    <n v="-473703"/>
    <n v="-0.94740599999999997"/>
    <s v="90-110 minutes"/>
    <n v="-0.94740599999999997"/>
    <n v="-74533.5"/>
    <n v="-7.4856785714285719E-3"/>
    <x v="0"/>
  </r>
  <r>
    <s v="Kill the Messenger"/>
    <x v="31"/>
    <x v="952"/>
    <x v="22"/>
    <n v="12897"/>
    <n v="52"/>
    <n v="13000"/>
    <n v="7"/>
    <n v="163"/>
    <n v="112"/>
    <n v="2445646"/>
    <x v="40"/>
    <x v="1383"/>
    <s v="Color"/>
    <x v="6"/>
    <s v="English"/>
    <x v="1"/>
    <s v="R"/>
    <x v="1"/>
    <n v="-2554354"/>
    <n v="-0.51087079999999996"/>
    <s v="111-130 minutes"/>
    <n v="-0.51087079999999996"/>
    <n v="-1289919.5"/>
    <n v="-4.8151417500000002E-2"/>
    <x v="0"/>
  </r>
  <r>
    <s v="Killer Elite"/>
    <x v="448"/>
    <x v="953"/>
    <x v="58"/>
    <n v="49608"/>
    <n v="5"/>
    <n v="17000"/>
    <n v="6.5"/>
    <n v="189"/>
    <n v="116"/>
    <n v="25093607"/>
    <x v="19"/>
    <x v="1384"/>
    <s v="Color"/>
    <x v="5"/>
    <s v="English"/>
    <x v="4"/>
    <s v="R"/>
    <x v="1"/>
    <n v="-9906393"/>
    <n v="-0.28303979999999995"/>
    <s v="111-130 minutes"/>
    <n v="-0.28303980000000001"/>
    <n v="-1289919.5"/>
    <n v="-4.8151417500000002E-2"/>
    <x v="1"/>
  </r>
  <r>
    <s v="Killer Joe"/>
    <x v="277"/>
    <x v="915"/>
    <x v="6"/>
    <n v="11853"/>
    <n v="607"/>
    <n v="12000"/>
    <n v="6.7"/>
    <n v="376"/>
    <n v="98"/>
    <n v="1987762"/>
    <x v="26"/>
    <x v="769"/>
    <s v="Color"/>
    <x v="4"/>
    <s v="English"/>
    <x v="1"/>
    <s v="R"/>
    <x v="1"/>
    <n v="-9012238"/>
    <n v="-0.81929436363636365"/>
    <s v="90-110 minutes"/>
    <n v="-0.81929436363636365"/>
    <n v="-74533.5"/>
    <n v="-7.4856785714285719E-3"/>
    <x v="0"/>
  </r>
  <r>
    <s v="Killers"/>
    <x v="33"/>
    <x v="23"/>
    <x v="24"/>
    <n v="25206"/>
    <n v="126"/>
    <n v="0"/>
    <n v="5.4"/>
    <n v="140"/>
    <n v="100"/>
    <n v="47000485"/>
    <x v="36"/>
    <x v="1385"/>
    <s v="Color"/>
    <x v="5"/>
    <s v="English"/>
    <x v="1"/>
    <s v="PG-13"/>
    <x v="1"/>
    <n v="-27999515"/>
    <n v="-0.3733268666666667"/>
    <s v="90-110 minutes"/>
    <n v="-0.37332686666666665"/>
    <n v="-1289919.5"/>
    <n v="-4.8151417500000002E-2"/>
    <x v="2"/>
  </r>
  <r>
    <s v="Killing Them Softly"/>
    <x v="238"/>
    <x v="954"/>
    <x v="6"/>
    <n v="14025"/>
    <n v="181"/>
    <n v="20000"/>
    <n v="6.2"/>
    <n v="414"/>
    <n v="97"/>
    <n v="14938570"/>
    <x v="22"/>
    <x v="1356"/>
    <s v="Color"/>
    <x v="4"/>
    <s v="English"/>
    <x v="1"/>
    <s v="R"/>
    <x v="1"/>
    <n v="-61430"/>
    <n v="-4.0953333333333397E-3"/>
    <s v="90-110 minutes"/>
    <n v="-4.0953333333333336E-3"/>
    <n v="-74533.5"/>
    <n v="-7.4856785714285719E-3"/>
    <x v="1"/>
  </r>
  <r>
    <s v="Killing Zoe"/>
    <x v="810"/>
    <x v="955"/>
    <x v="471"/>
    <n v="1582"/>
    <n v="675"/>
    <n v="853"/>
    <n v="6.5"/>
    <n v="37"/>
    <n v="99"/>
    <n v="418953"/>
    <x v="135"/>
    <x v="1386"/>
    <s v="Color"/>
    <x v="4"/>
    <s v="English"/>
    <x v="8"/>
    <s v="R"/>
    <x v="1"/>
    <n v="-1081047"/>
    <n v="-0.72069800000000006"/>
    <s v="90-110 minutes"/>
    <n v="-0.72069799999999995"/>
    <n v="-74533.5"/>
    <n v="-7.4856785714285719E-3"/>
    <x v="0"/>
  </r>
  <r>
    <s v="Kindergarten Cop"/>
    <x v="259"/>
    <x v="618"/>
    <x v="160"/>
    <n v="2403"/>
    <n v="425"/>
    <n v="0"/>
    <n v="6"/>
    <n v="46"/>
    <n v="111"/>
    <n v="91457688"/>
    <x v="43"/>
    <x v="1387"/>
    <s v="Color"/>
    <x v="5"/>
    <s v="English"/>
    <x v="1"/>
    <s v="PG-13"/>
    <x v="1"/>
    <n v="65457688"/>
    <n v="2.5176033846153847"/>
    <s v="111-130 minutes"/>
    <n v="2.5176033846153847"/>
    <n v="-1289919.5"/>
    <n v="-4.8151417500000002E-2"/>
    <x v="1"/>
  </r>
  <r>
    <s v="King Kong"/>
    <x v="25"/>
    <x v="814"/>
    <x v="18"/>
    <n v="7123"/>
    <n v="0"/>
    <n v="0"/>
    <n v="7.2"/>
    <n v="446"/>
    <n v="201"/>
    <n v="218051260"/>
    <x v="250"/>
    <x v="1388"/>
    <s v="Color"/>
    <x v="5"/>
    <s v="English"/>
    <x v="16"/>
    <s v="PG-13"/>
    <x v="1"/>
    <n v="11051260"/>
    <n v="5.3387729468598932E-2"/>
    <s v="&gt;150 minutes"/>
    <n v="5.3387729468599036E-2"/>
    <n v="-1289919.5"/>
    <n v="-4.8151417500000002E-2"/>
    <x v="2"/>
  </r>
  <r>
    <s v="Kingdom of Heaven"/>
    <x v="83"/>
    <x v="71"/>
    <x v="36"/>
    <n v="19600"/>
    <n v="0"/>
    <n v="0"/>
    <n v="7.2"/>
    <n v="239"/>
    <n v="194"/>
    <n v="47396698"/>
    <x v="66"/>
    <x v="1389"/>
    <s v="Color"/>
    <x v="5"/>
    <s v="English"/>
    <x v="1"/>
    <s v="R"/>
    <x v="1"/>
    <n v="-82603302"/>
    <n v="-0.63541001538461539"/>
    <s v="&gt;150 minutes"/>
    <n v="-0.63541001538461539"/>
    <n v="-1289919.5"/>
    <n v="-4.8151417500000002E-2"/>
    <x v="2"/>
  </r>
  <r>
    <s v="Kingdom of the Spiders"/>
    <x v="811"/>
    <x v="956"/>
    <x v="453"/>
    <n v="516"/>
    <n v="8"/>
    <n v="0"/>
    <n v="5.9"/>
    <n v="95"/>
    <n v="97"/>
    <n v="17000000"/>
    <x v="58"/>
    <x v="1390"/>
    <s v="Color"/>
    <x v="0"/>
    <s v="English"/>
    <x v="1"/>
    <s v="PG"/>
    <x v="1"/>
    <n v="16500000"/>
    <n v="33"/>
    <s v="90-110 minutes"/>
    <n v="33"/>
    <n v="16235088"/>
    <n v="1.1909079499999999"/>
    <x v="0"/>
  </r>
  <r>
    <s v="Kingpin"/>
    <x v="365"/>
    <x v="641"/>
    <x v="10"/>
    <n v="16937"/>
    <n v="101"/>
    <n v="3000"/>
    <n v="6.9"/>
    <n v="62"/>
    <n v="117"/>
    <n v="24944213"/>
    <x v="102"/>
    <x v="1391"/>
    <s v="Color"/>
    <x v="2"/>
    <s v="English"/>
    <x v="1"/>
    <s v="PG-13"/>
    <x v="1"/>
    <n v="-2055787"/>
    <n v="-7.6140259259259269E-2"/>
    <s v="111-130 minutes"/>
    <n v="-7.6140259259259255E-2"/>
    <n v="1637763"/>
    <n v="0.19178668286445014"/>
    <x v="1"/>
  </r>
  <r>
    <s v="King's Ransom"/>
    <x v="423"/>
    <x v="957"/>
    <x v="258"/>
    <n v="4990"/>
    <n v="2"/>
    <n v="83"/>
    <n v="4.0999999999999996"/>
    <n v="23"/>
    <n v="95"/>
    <n v="4006906"/>
    <x v="22"/>
    <x v="1392"/>
    <s v="Color"/>
    <x v="2"/>
    <s v="English"/>
    <x v="1"/>
    <s v="PG-13"/>
    <x v="1"/>
    <n v="-10993094"/>
    <n v="-0.73287293333333325"/>
    <s v="90-110 minutes"/>
    <n v="-0.73287293333333337"/>
    <n v="1637763"/>
    <n v="0.19178668286445014"/>
    <x v="1"/>
  </r>
  <r>
    <s v="Kinsey"/>
    <x v="83"/>
    <x v="626"/>
    <x v="36"/>
    <n v="17490"/>
    <n v="386"/>
    <n v="0"/>
    <n v="7.1"/>
    <n v="188"/>
    <n v="118"/>
    <n v="10214647"/>
    <x v="26"/>
    <x v="358"/>
    <s v="Black and White"/>
    <x v="6"/>
    <s v="English"/>
    <x v="1"/>
    <s v="R"/>
    <x v="1"/>
    <n v="-785353"/>
    <n v="-7.139572727272725E-2"/>
    <s v="111-130 minutes"/>
    <n v="-7.1395727272727277E-2"/>
    <n v="-1289919.5"/>
    <n v="-4.8151417500000002E-2"/>
    <x v="0"/>
  </r>
  <r>
    <s v="Kiss Kiss Bang Bang"/>
    <x v="95"/>
    <x v="905"/>
    <x v="60"/>
    <n v="23932"/>
    <n v="1000"/>
    <n v="0"/>
    <n v="7.6"/>
    <n v="223"/>
    <n v="103"/>
    <n v="4235837"/>
    <x v="22"/>
    <x v="1393"/>
    <s v="Color"/>
    <x v="2"/>
    <s v="English"/>
    <x v="1"/>
    <s v="R"/>
    <x v="1"/>
    <n v="-10764163"/>
    <n v="-0.71761086666666674"/>
    <s v="90-110 minutes"/>
    <n v="-0.71761086666666662"/>
    <n v="1637763"/>
    <n v="0.19178668286445014"/>
    <x v="1"/>
  </r>
  <r>
    <s v="Kiss of Death"/>
    <x v="55"/>
    <x v="958"/>
    <x v="20"/>
    <n v="14008"/>
    <n v="58"/>
    <n v="555"/>
    <n v="5.9"/>
    <n v="40"/>
    <n v="101"/>
    <n v="14942422"/>
    <x v="33"/>
    <x v="1394"/>
    <s v="Color"/>
    <x v="5"/>
    <s v="English"/>
    <x v="1"/>
    <s v="R"/>
    <x v="1"/>
    <n v="-25057578"/>
    <n v="-0.62643945000000001"/>
    <s v="90-110 minutes"/>
    <n v="-0.62643945000000001"/>
    <n v="-1289919.5"/>
    <n v="-4.8151417500000002E-2"/>
    <x v="2"/>
  </r>
  <r>
    <s v="Kiss of the Dragon"/>
    <x v="447"/>
    <x v="959"/>
    <x v="77"/>
    <n v="7945"/>
    <n v="20"/>
    <n v="0"/>
    <n v="6.6"/>
    <n v="116"/>
    <n v="98"/>
    <n v="36833473"/>
    <x v="9"/>
    <x v="1395"/>
    <s v="Color"/>
    <x v="5"/>
    <s v="English"/>
    <x v="8"/>
    <s v="R"/>
    <x v="1"/>
    <n v="11833473"/>
    <n v="0.47333892"/>
    <s v="90-110 minutes"/>
    <n v="0.47333892"/>
    <n v="-1289919.5"/>
    <n v="-4.8151417500000002E-2"/>
    <x v="1"/>
  </r>
  <r>
    <s v="Kiss the Bride"/>
    <x v="812"/>
    <x v="960"/>
    <x v="472"/>
    <n v="2310"/>
    <n v="6"/>
    <n v="60"/>
    <n v="5.7"/>
    <n v="9"/>
    <n v="100"/>
    <n v="31937"/>
    <x v="58"/>
    <x v="855"/>
    <s v="Color"/>
    <x v="2"/>
    <s v="English"/>
    <x v="1"/>
    <s v="R"/>
    <x v="1"/>
    <n v="-468063"/>
    <n v="-0.93612600000000001"/>
    <s v="90-110 minutes"/>
    <n v="-0.93612600000000001"/>
    <n v="1637763"/>
    <n v="0.19178668286445014"/>
    <x v="0"/>
  </r>
  <r>
    <s v="Kiss the Girls"/>
    <x v="160"/>
    <x v="602"/>
    <x v="6"/>
    <n v="14322"/>
    <n v="39"/>
    <n v="0"/>
    <n v="6.6"/>
    <n v="83"/>
    <n v="115"/>
    <n v="60491560"/>
    <x v="102"/>
    <x v="886"/>
    <s v="Color"/>
    <x v="4"/>
    <s v="English"/>
    <x v="1"/>
    <s v="R"/>
    <x v="1"/>
    <n v="33491560"/>
    <n v="1.2404281481481481"/>
    <s v="111-130 minutes"/>
    <n v="1.2404281481481481"/>
    <n v="-74533.5"/>
    <n v="-7.4856785714285719E-3"/>
    <x v="1"/>
  </r>
  <r>
    <s v="Kissing Jessica Stein"/>
    <x v="813"/>
    <x v="961"/>
    <x v="473"/>
    <n v="1173"/>
    <n v="0"/>
    <n v="682"/>
    <n v="6.7"/>
    <n v="110"/>
    <n v="97"/>
    <n v="7022940"/>
    <x v="15"/>
    <x v="1142"/>
    <s v="Color"/>
    <x v="2"/>
    <s v="English"/>
    <x v="1"/>
    <s v="R"/>
    <x v="1"/>
    <n v="6022940"/>
    <n v="6.0229400000000002"/>
    <s v="90-110 minutes"/>
    <n v="6.0229400000000002"/>
    <n v="1637763"/>
    <n v="0.19178668286445014"/>
    <x v="0"/>
  </r>
  <r>
    <s v="Kit Kittredge: An American Girl"/>
    <x v="604"/>
    <x v="962"/>
    <x v="181"/>
    <n v="3317"/>
    <n v="22"/>
    <n v="851"/>
    <n v="6.7"/>
    <n v="73"/>
    <n v="101"/>
    <n v="17655201"/>
    <x v="42"/>
    <x v="1396"/>
    <s v="Color"/>
    <x v="1"/>
    <s v="English"/>
    <x v="1"/>
    <s v="G"/>
    <x v="1"/>
    <n v="7655201"/>
    <n v="0.76552010000000004"/>
    <s v="90-110 minutes"/>
    <n v="0.76552010000000004"/>
    <n v="-434215.5"/>
    <n v="-0.10115100772200772"/>
    <x v="0"/>
  </r>
  <r>
    <s v="Kites"/>
    <x v="814"/>
    <x v="963"/>
    <x v="193"/>
    <n v="1836"/>
    <n v="116"/>
    <n v="0"/>
    <n v="6"/>
    <n v="41"/>
    <n v="90"/>
    <n v="1602466"/>
    <x v="251"/>
    <x v="709"/>
    <s v="Color"/>
    <x v="5"/>
    <s v="English"/>
    <x v="18"/>
    <n v="0"/>
    <x v="1"/>
    <n v="-598397534"/>
    <n v="-0.99732922333333329"/>
    <s v="90-110 minutes"/>
    <n v="-0.99732922333333329"/>
    <n v="-1289919.5"/>
    <n v="-4.8151417500000002E-2"/>
    <x v="2"/>
  </r>
  <r>
    <s v="Knight and Day"/>
    <x v="67"/>
    <x v="35"/>
    <x v="22"/>
    <n v="12731"/>
    <n v="446"/>
    <n v="11000"/>
    <n v="6.3"/>
    <n v="283"/>
    <n v="117"/>
    <n v="76418654"/>
    <x v="252"/>
    <x v="1397"/>
    <s v="Color"/>
    <x v="5"/>
    <s v="English"/>
    <x v="1"/>
    <s v="PG-13"/>
    <x v="1"/>
    <n v="-40581346"/>
    <n v="-0.34684911111111116"/>
    <s v="111-130 minutes"/>
    <n v="-0.34684911111111111"/>
    <n v="-1289919.5"/>
    <n v="-4.8151417500000002E-2"/>
    <x v="2"/>
  </r>
  <r>
    <s v="Knock Off"/>
    <x v="815"/>
    <x v="964"/>
    <x v="432"/>
    <n v="1352"/>
    <n v="85"/>
    <n v="471"/>
    <n v="4.8"/>
    <n v="67"/>
    <n v="91"/>
    <n v="10076136"/>
    <x v="19"/>
    <x v="1398"/>
    <s v="Color"/>
    <x v="5"/>
    <s v="English"/>
    <x v="32"/>
    <s v="R"/>
    <x v="1"/>
    <n v="-24923864"/>
    <n v="-0.71211040000000003"/>
    <s v="90-110 minutes"/>
    <n v="-0.71211040000000003"/>
    <n v="-1289919.5"/>
    <n v="-4.8151417500000002E-2"/>
    <x v="1"/>
  </r>
  <r>
    <s v="Knocked Up"/>
    <x v="816"/>
    <x v="748"/>
    <x v="6"/>
    <n v="12874"/>
    <n v="0"/>
    <n v="0"/>
    <n v="7"/>
    <n v="251"/>
    <n v="133"/>
    <n v="148734225"/>
    <x v="23"/>
    <x v="1399"/>
    <s v="Color"/>
    <x v="2"/>
    <s v="English"/>
    <x v="1"/>
    <s v="R"/>
    <x v="1"/>
    <n v="118734225"/>
    <n v="3.9578075000000004"/>
    <s v="131-150 minutes"/>
    <n v="3.9578074999999999"/>
    <n v="1637763"/>
    <n v="0.19178668286445014"/>
    <x v="1"/>
  </r>
  <r>
    <s v="Knowing"/>
    <x v="55"/>
    <x v="545"/>
    <x v="20"/>
    <n v="13421"/>
    <n v="295"/>
    <n v="0"/>
    <n v="6.2"/>
    <n v="279"/>
    <n v="121"/>
    <n v="79948113"/>
    <x v="21"/>
    <x v="1400"/>
    <s v="Color"/>
    <x v="1"/>
    <s v="English"/>
    <x v="1"/>
    <s v="PG-13"/>
    <x v="1"/>
    <n v="29948113"/>
    <n v="0.59896225999999997"/>
    <s v="111-130 minutes"/>
    <n v="0.59896225999999997"/>
    <n v="-434215.5"/>
    <n v="-0.10115100772200772"/>
    <x v="2"/>
  </r>
  <r>
    <s v="K-PAX"/>
    <x v="23"/>
    <x v="787"/>
    <x v="12"/>
    <n v="33615"/>
    <n v="34"/>
    <n v="0"/>
    <n v="7.4"/>
    <n v="140"/>
    <n v="120"/>
    <n v="50173190"/>
    <x v="84"/>
    <x v="1401"/>
    <s v="Color"/>
    <x v="1"/>
    <s v="English"/>
    <x v="1"/>
    <s v="PG-13"/>
    <x v="1"/>
    <n v="2173190"/>
    <n v="4.5274791666666703E-2"/>
    <s v="111-130 minutes"/>
    <n v="4.5274791666666668E-2"/>
    <n v="-434215.5"/>
    <n v="-0.10115100772200772"/>
    <x v="2"/>
  </r>
  <r>
    <s v="Krampus"/>
    <x v="721"/>
    <x v="965"/>
    <x v="7"/>
    <n v="4567"/>
    <n v="66"/>
    <n v="27000"/>
    <n v="6.2"/>
    <n v="198"/>
    <n v="98"/>
    <n v="42592530"/>
    <x v="22"/>
    <x v="1402"/>
    <s v="Color"/>
    <x v="2"/>
    <s v="English"/>
    <x v="1"/>
    <s v="PG-13"/>
    <x v="1"/>
    <n v="27592530"/>
    <n v="1.839502"/>
    <s v="90-110 minutes"/>
    <n v="1.839502"/>
    <n v="1637763"/>
    <n v="0.19178668286445014"/>
    <x v="1"/>
  </r>
  <r>
    <s v="Kundun"/>
    <x v="817"/>
    <x v="388"/>
    <x v="222"/>
    <n v="4"/>
    <n v="17000"/>
    <n v="0"/>
    <n v="7"/>
    <n v="85"/>
    <n v="134"/>
    <n v="5532301"/>
    <x v="25"/>
    <x v="1403"/>
    <s v="Color"/>
    <x v="6"/>
    <s v="English"/>
    <x v="1"/>
    <s v="PG-13"/>
    <x v="1"/>
    <n v="-22467699"/>
    <n v="-0.80241782142857143"/>
    <s v="131-150 minutes"/>
    <n v="-0.80241782142857143"/>
    <n v="-1289919.5"/>
    <n v="-4.8151417500000002E-2"/>
    <x v="1"/>
  </r>
  <r>
    <s v="Kung Fu Hustle"/>
    <x v="818"/>
    <x v="966"/>
    <x v="474"/>
    <n v="537"/>
    <n v="0"/>
    <n v="0"/>
    <n v="7.8"/>
    <n v="377"/>
    <n v="99"/>
    <n v="17104669"/>
    <x v="6"/>
    <x v="896"/>
    <s v="Color"/>
    <x v="5"/>
    <s v="Cantonese"/>
    <x v="5"/>
    <s v="R"/>
    <x v="0"/>
    <n v="-2895331"/>
    <n v="-0.14476655000000005"/>
    <s v="90-110 minutes"/>
    <n v="-0.14476654999999999"/>
    <n v="-1289919.5"/>
    <n v="-4.8151417500000002E-2"/>
    <x v="1"/>
  </r>
  <r>
    <s v="Kung Fu Killer"/>
    <x v="819"/>
    <x v="967"/>
    <x v="475"/>
    <n v="285"/>
    <n v="3"/>
    <n v="0"/>
    <n v="6.5"/>
    <n v="65"/>
    <n v="100"/>
    <n v="129115"/>
    <x v="9"/>
    <x v="1404"/>
    <s v="Color"/>
    <x v="5"/>
    <s v="Cantonese"/>
    <x v="3"/>
    <n v="0"/>
    <x v="0"/>
    <n v="-24870885"/>
    <n v="-0.99483540000000004"/>
    <s v="90-110 minutes"/>
    <n v="-0.99483540000000004"/>
    <n v="-1289919.5"/>
    <n v="-4.8151417500000002E-2"/>
    <x v="1"/>
  </r>
  <r>
    <s v="Kung Fu Panda"/>
    <x v="82"/>
    <x v="968"/>
    <x v="6"/>
    <n v="12754"/>
    <n v="54"/>
    <n v="6000"/>
    <n v="7.6"/>
    <n v="266"/>
    <n v="92"/>
    <n v="215395021"/>
    <x v="66"/>
    <x v="1405"/>
    <s v="Color"/>
    <x v="5"/>
    <s v="English"/>
    <x v="1"/>
    <s v="PG"/>
    <x v="1"/>
    <n v="85395021"/>
    <n v="0.65688477692307701"/>
    <s v="90-110 minutes"/>
    <n v="0.6568847769230769"/>
    <n v="-1289919.5"/>
    <n v="-4.8151417500000002E-2"/>
    <x v="2"/>
  </r>
  <r>
    <s v="Kung Fu Panda 2"/>
    <x v="82"/>
    <x v="969"/>
    <x v="6"/>
    <n v="21015"/>
    <n v="90"/>
    <n v="20000"/>
    <n v="7.3"/>
    <n v="284"/>
    <n v="90"/>
    <n v="165230261"/>
    <x v="90"/>
    <x v="120"/>
    <s v="Color"/>
    <x v="5"/>
    <s v="English"/>
    <x v="1"/>
    <s v="PG"/>
    <x v="1"/>
    <n v="15230261"/>
    <n v="0.10153507333333334"/>
    <s v="90-110 minutes"/>
    <n v="0.10153507333333334"/>
    <n v="-1289919.5"/>
    <n v="-4.8151417500000002E-2"/>
    <x v="2"/>
  </r>
  <r>
    <s v="Kung Pow: Enter the Fist"/>
    <x v="820"/>
    <x v="120"/>
    <x v="476"/>
    <n v="361"/>
    <n v="176"/>
    <n v="0"/>
    <n v="6.2"/>
    <n v="63"/>
    <n v="81"/>
    <n v="16033556"/>
    <x v="42"/>
    <x v="1406"/>
    <s v="Color"/>
    <x v="5"/>
    <s v="English"/>
    <x v="1"/>
    <s v="PG-13"/>
    <x v="1"/>
    <n v="6033556"/>
    <n v="0.60335559999999999"/>
    <s v="&lt;90 minutes"/>
    <n v="0.60335559999999999"/>
    <n v="-1289919.5"/>
    <n v="-4.8151417500000002E-2"/>
    <x v="0"/>
  </r>
  <r>
    <s v="L!fe Happens"/>
    <x v="821"/>
    <x v="970"/>
    <x v="477"/>
    <n v="2924"/>
    <n v="28"/>
    <n v="995"/>
    <n v="5.7"/>
    <n v="18"/>
    <n v="100"/>
    <n v="20186"/>
    <x v="253"/>
    <x v="1407"/>
    <s v="Color"/>
    <x v="2"/>
    <s v="English"/>
    <x v="1"/>
    <s v="R"/>
    <x v="1"/>
    <n v="-909814"/>
    <n v="-0.97829462365591402"/>
    <s v="90-110 minutes"/>
    <n v="-0.97829462365591402"/>
    <n v="1637763"/>
    <n v="0.19178668286445014"/>
    <x v="0"/>
  </r>
  <r>
    <s v="L.A. Confidential"/>
    <x v="23"/>
    <x v="51"/>
    <x v="12"/>
    <n v="19129"/>
    <n v="161"/>
    <n v="11000"/>
    <n v="8.3000000000000007"/>
    <n v="177"/>
    <n v="138"/>
    <n v="64604977"/>
    <x v="19"/>
    <x v="1408"/>
    <s v="Color"/>
    <x v="4"/>
    <s v="English"/>
    <x v="1"/>
    <s v="R"/>
    <x v="1"/>
    <n v="29604977"/>
    <n v="0.84585648571428562"/>
    <s v="131-150 minutes"/>
    <n v="0.84585648571428573"/>
    <n v="-74533.5"/>
    <n v="-7.4856785714285719E-3"/>
    <x v="1"/>
  </r>
  <r>
    <s v="L.I.E."/>
    <x v="822"/>
    <x v="952"/>
    <x v="478"/>
    <n v="209"/>
    <n v="52"/>
    <n v="420"/>
    <n v="7.2"/>
    <n v="64"/>
    <n v="97"/>
    <n v="1141829"/>
    <x v="220"/>
    <x v="1409"/>
    <s v="Color"/>
    <x v="4"/>
    <s v="English"/>
    <x v="1"/>
    <s v="NC-17"/>
    <x v="1"/>
    <n v="441829"/>
    <n v="0.63118428571428575"/>
    <s v="90-110 minutes"/>
    <n v="0.63118428571428575"/>
    <n v="-74533.5"/>
    <n v="-7.4856785714285719E-3"/>
    <x v="0"/>
  </r>
  <r>
    <s v="La Bamba"/>
    <x v="823"/>
    <x v="971"/>
    <x v="479"/>
    <n v="936"/>
    <n v="7"/>
    <n v="0"/>
    <n v="6.8"/>
    <n v="18"/>
    <n v="108"/>
    <n v="54215416"/>
    <x v="51"/>
    <x v="1410"/>
    <s v="Color"/>
    <x v="6"/>
    <s v="English"/>
    <x v="1"/>
    <s v="PG-13"/>
    <x v="1"/>
    <n v="47715416"/>
    <n v="7.3408332307692312"/>
    <s v="90-110 minutes"/>
    <n v="7.3408332307692303"/>
    <n v="-1289919.5"/>
    <n v="-4.8151417500000002E-2"/>
    <x v="0"/>
  </r>
  <r>
    <s v="La otra conquista"/>
    <x v="824"/>
    <x v="972"/>
    <x v="480"/>
    <n v="222"/>
    <n v="22"/>
    <n v="140"/>
    <n v="6.8"/>
    <n v="39"/>
    <n v="106"/>
    <n v="886410"/>
    <x v="70"/>
    <x v="1411"/>
    <s v="Color"/>
    <x v="1"/>
    <s v="Spanish"/>
    <x v="15"/>
    <s v="R"/>
    <x v="0"/>
    <n v="-2613590"/>
    <n v="-0.74673999999999996"/>
    <s v="90-110 minutes"/>
    <n v="-0.74673999999999996"/>
    <n v="-434215.5"/>
    <n v="-0.10115100772200772"/>
    <x v="0"/>
  </r>
  <r>
    <s v="Labor Day"/>
    <x v="231"/>
    <x v="938"/>
    <x v="145"/>
    <n v="39307"/>
    <n v="655"/>
    <n v="0"/>
    <n v="6.9"/>
    <n v="217"/>
    <n v="111"/>
    <n v="13362308"/>
    <x v="7"/>
    <x v="1344"/>
    <s v="Color"/>
    <x v="1"/>
    <s v="English"/>
    <x v="1"/>
    <s v="PG-13"/>
    <x v="1"/>
    <n v="-4637692"/>
    <n v="-0.25764955555555558"/>
    <s v="111-130 minutes"/>
    <n v="-0.25764955555555558"/>
    <n v="-434215.5"/>
    <n v="-0.10115100772200772"/>
    <x v="1"/>
  </r>
  <r>
    <s v="Ladder 49"/>
    <x v="825"/>
    <x v="973"/>
    <x v="3"/>
    <n v="4496"/>
    <n v="13"/>
    <n v="0"/>
    <n v="6.5"/>
    <n v="125"/>
    <n v="115"/>
    <n v="74540762"/>
    <x v="27"/>
    <x v="1412"/>
    <s v="Color"/>
    <x v="5"/>
    <s v="English"/>
    <x v="1"/>
    <s v="PG-13"/>
    <x v="1"/>
    <n v="19540762"/>
    <n v="0.35528658181818185"/>
    <s v="111-130 minutes"/>
    <n v="0.35528658181818185"/>
    <n v="-1289919.5"/>
    <n v="-4.8151417500000002E-2"/>
    <x v="2"/>
  </r>
  <r>
    <s v="Lady in the Water"/>
    <x v="797"/>
    <x v="128"/>
    <x v="7"/>
    <n v="5609"/>
    <n v="0"/>
    <n v="0"/>
    <n v="5.6"/>
    <n v="284"/>
    <n v="110"/>
    <n v="42272747"/>
    <x v="68"/>
    <x v="1413"/>
    <s v="Color"/>
    <x v="1"/>
    <s v="English"/>
    <x v="1"/>
    <s v="PG-13"/>
    <x v="1"/>
    <n v="-27727253"/>
    <n v="-0.39610361428571428"/>
    <s v="90-110 minutes"/>
    <n v="-0.39610361428571428"/>
    <n v="-434215.5"/>
    <n v="-0.10115100772200772"/>
    <x v="2"/>
  </r>
  <r>
    <s v="Lady in White"/>
    <x v="826"/>
    <x v="974"/>
    <x v="481"/>
    <n v="2545"/>
    <n v="7"/>
    <n v="0"/>
    <n v="6.7"/>
    <n v="130"/>
    <n v="118"/>
    <n v="1705139"/>
    <x v="254"/>
    <x v="1414"/>
    <s v="Color"/>
    <x v="7"/>
    <s v="English"/>
    <x v="1"/>
    <s v="R"/>
    <x v="1"/>
    <n v="-2994861"/>
    <n v="-0.63720446808510633"/>
    <s v="111-130 minutes"/>
    <n v="-0.63720446808510633"/>
    <m/>
    <m/>
    <x v="0"/>
  </r>
  <r>
    <s v="Lady Vengeance"/>
    <x v="827"/>
    <x v="975"/>
    <x v="482"/>
    <n v="907"/>
    <n v="0"/>
    <n v="4000"/>
    <n v="7.7"/>
    <n v="202"/>
    <n v="112"/>
    <n v="211667"/>
    <x v="255"/>
    <x v="1415"/>
    <s v="Color"/>
    <x v="4"/>
    <s v="Korean"/>
    <x v="29"/>
    <s v="R"/>
    <x v="0"/>
    <n v="-4199788333"/>
    <n v="-0.99994960309523806"/>
    <s v="111-130 minutes"/>
    <n v="-0.99994960309523806"/>
    <n v="-74533.5"/>
    <n v="-7.4856785714285719E-3"/>
    <x v="2"/>
  </r>
  <r>
    <s v="Lake Placid"/>
    <x v="20"/>
    <x v="735"/>
    <x v="1"/>
    <n v="3313"/>
    <n v="49"/>
    <n v="2000"/>
    <n v="5.6"/>
    <n v="152"/>
    <n v="82"/>
    <n v="31768374"/>
    <x v="102"/>
    <x v="1416"/>
    <s v="Color"/>
    <x v="5"/>
    <s v="English"/>
    <x v="1"/>
    <s v="R"/>
    <x v="1"/>
    <n v="4768374"/>
    <n v="0.1766064444444444"/>
    <s v="&lt;90 minutes"/>
    <n v="0.17660644444444445"/>
    <n v="-1289919.5"/>
    <n v="-4.8151417500000002E-2"/>
    <x v="1"/>
  </r>
  <r>
    <s v="Lakeview Terrace"/>
    <x v="718"/>
    <x v="887"/>
    <x v="1"/>
    <n v="2382"/>
    <n v="119"/>
    <n v="0"/>
    <n v="6.1"/>
    <n v="165"/>
    <n v="110"/>
    <n v="39263506"/>
    <x v="5"/>
    <x v="1417"/>
    <s v="Color"/>
    <x v="4"/>
    <s v="English"/>
    <x v="1"/>
    <s v="PG-13"/>
    <x v="1"/>
    <n v="17263506"/>
    <n v="0.78470481818181814"/>
    <s v="90-110 minutes"/>
    <n v="0.78470481818181814"/>
    <n v="-74533.5"/>
    <n v="-7.4856785714285719E-3"/>
    <x v="1"/>
  </r>
  <r>
    <s v="Land of the Dead"/>
    <x v="828"/>
    <x v="577"/>
    <x v="483"/>
    <n v="1876"/>
    <n v="0"/>
    <n v="0"/>
    <n v="6.2"/>
    <n v="252"/>
    <n v="97"/>
    <n v="20433940"/>
    <x v="22"/>
    <x v="1078"/>
    <s v="Black and White"/>
    <x v="0"/>
    <s v="English"/>
    <x v="14"/>
    <s v="R"/>
    <x v="1"/>
    <n v="5433940"/>
    <n v="0.36226266666666662"/>
    <s v="90-110 minutes"/>
    <n v="0.36226266666666668"/>
    <n v="16235088"/>
    <n v="1.1909079499999999"/>
    <x v="1"/>
  </r>
  <r>
    <s v="Land of the Lost"/>
    <x v="85"/>
    <x v="430"/>
    <x v="52"/>
    <n v="10552"/>
    <n v="52"/>
    <n v="0"/>
    <n v="5.4"/>
    <n v="167"/>
    <n v="102"/>
    <n v="49392095"/>
    <x v="61"/>
    <x v="1418"/>
    <s v="Color"/>
    <x v="3"/>
    <s v="English"/>
    <x v="1"/>
    <s v="PG-13"/>
    <x v="1"/>
    <n v="-50607905"/>
    <n v="-0.50607904999999997"/>
    <s v="90-110 minutes"/>
    <n v="-0.50607904999999997"/>
    <n v="3892693.5"/>
    <n v="0.11726928571428571"/>
    <x v="2"/>
  </r>
  <r>
    <s v="Lara Croft Tomb Raider: The Cradle of Life"/>
    <x v="39"/>
    <x v="976"/>
    <x v="12"/>
    <n v="33154"/>
    <n v="101"/>
    <n v="0"/>
    <n v="5.5"/>
    <n v="157"/>
    <n v="117"/>
    <n v="65653758"/>
    <x v="152"/>
    <x v="475"/>
    <s v="Color"/>
    <x v="5"/>
    <s v="English"/>
    <x v="1"/>
    <s v="PG-13"/>
    <x v="1"/>
    <n v="-29346242"/>
    <n v="-0.30890781052631577"/>
    <s v="111-130 minutes"/>
    <n v="-0.30890781052631577"/>
    <n v="-1289919.5"/>
    <n v="-4.8151417500000002E-2"/>
    <x v="2"/>
  </r>
  <r>
    <s v="Lara Croft: Tomb Raider"/>
    <x v="82"/>
    <x v="494"/>
    <x v="6"/>
    <n v="12150"/>
    <n v="165"/>
    <n v="0"/>
    <n v="5.7"/>
    <n v="199"/>
    <n v="100"/>
    <n v="131144183"/>
    <x v="190"/>
    <x v="393"/>
    <s v="Color"/>
    <x v="5"/>
    <s v="English"/>
    <x v="1"/>
    <s v="PG-13"/>
    <x v="1"/>
    <n v="16144183"/>
    <n v="0.14038419999999996"/>
    <s v="90-110 minutes"/>
    <n v="0.14038419999999999"/>
    <n v="-1289919.5"/>
    <n v="-4.8151417500000002E-2"/>
    <x v="2"/>
  </r>
  <r>
    <s v="Larry Crowne"/>
    <x v="76"/>
    <x v="977"/>
    <x v="47"/>
    <n v="16827"/>
    <n v="15000"/>
    <n v="0"/>
    <n v="6.1"/>
    <n v="218"/>
    <n v="98"/>
    <n v="35565975"/>
    <x v="23"/>
    <x v="1419"/>
    <s v="Color"/>
    <x v="2"/>
    <s v="English"/>
    <x v="1"/>
    <s v="PG-13"/>
    <x v="1"/>
    <n v="5565975"/>
    <n v="0.1855325000000001"/>
    <s v="90-110 minutes"/>
    <n v="0.18553249999999999"/>
    <n v="1637763"/>
    <n v="0.19178668286445014"/>
    <x v="1"/>
  </r>
  <r>
    <s v="Larry the Cable Guy: Health Inspector"/>
    <x v="208"/>
    <x v="978"/>
    <x v="130"/>
    <n v="2135"/>
    <n v="0"/>
    <n v="110"/>
    <n v="3.1"/>
    <n v="37"/>
    <n v="89"/>
    <n v="15655665"/>
    <x v="50"/>
    <x v="1420"/>
    <s v="Color"/>
    <x v="2"/>
    <s v="English"/>
    <x v="1"/>
    <s v="PG-13"/>
    <x v="1"/>
    <n v="11655665"/>
    <n v="2.9139162500000002"/>
    <s v="&lt;90 minutes"/>
    <n v="2.9139162500000002"/>
    <n v="1637763"/>
    <n v="0.19178668286445014"/>
    <x v="0"/>
  </r>
  <r>
    <s v="Lars and the Real Girl"/>
    <x v="319"/>
    <x v="740"/>
    <x v="163"/>
    <n v="34351"/>
    <n v="44"/>
    <n v="19000"/>
    <n v="7.4"/>
    <n v="226"/>
    <n v="106"/>
    <n v="5949693"/>
    <x v="1"/>
    <x v="1421"/>
    <s v="Color"/>
    <x v="2"/>
    <s v="English"/>
    <x v="1"/>
    <s v="PG-13"/>
    <x v="1"/>
    <n v="-6050307"/>
    <n v="-0.50419225000000001"/>
    <s v="90-110 minutes"/>
    <n v="-0.50419225000000001"/>
    <n v="1637763"/>
    <n v="0.19178668286445014"/>
    <x v="0"/>
  </r>
  <r>
    <s v="Last Action Hero"/>
    <x v="599"/>
    <x v="276"/>
    <x v="356"/>
    <n v="2407"/>
    <n v="323"/>
    <n v="0"/>
    <n v="6.2"/>
    <n v="80"/>
    <n v="130"/>
    <n v="50016394"/>
    <x v="68"/>
    <x v="1422"/>
    <s v="Color"/>
    <x v="5"/>
    <s v="English"/>
    <x v="1"/>
    <s v="PG-13"/>
    <x v="1"/>
    <n v="-19983606"/>
    <n v="-0.28548008571428574"/>
    <s v="111-130 minutes"/>
    <n v="-0.28548008571428574"/>
    <n v="-1289919.5"/>
    <n v="-4.8151417500000002E-2"/>
    <x v="2"/>
  </r>
  <r>
    <s v="Last Holiday"/>
    <x v="481"/>
    <x v="218"/>
    <x v="1"/>
    <n v="3757"/>
    <n v="61"/>
    <n v="0"/>
    <n v="6.4"/>
    <n v="99"/>
    <n v="112"/>
    <n v="38360195"/>
    <x v="65"/>
    <x v="1423"/>
    <s v="Color"/>
    <x v="3"/>
    <s v="English"/>
    <x v="1"/>
    <s v="PG-13"/>
    <x v="1"/>
    <n v="-6639805"/>
    <n v="-0.14755122222222217"/>
    <s v="111-130 minutes"/>
    <n v="-0.14755122222222222"/>
    <n v="3892693.5"/>
    <n v="0.11726928571428571"/>
    <x v="2"/>
  </r>
  <r>
    <s v="Last Orders"/>
    <x v="561"/>
    <x v="979"/>
    <x v="77"/>
    <n v="7166"/>
    <n v="40"/>
    <n v="305"/>
    <n v="7"/>
    <n v="61"/>
    <n v="109"/>
    <n v="2326407"/>
    <x v="1"/>
    <x v="1424"/>
    <s v="Color"/>
    <x v="1"/>
    <s v="English"/>
    <x v="4"/>
    <s v="R"/>
    <x v="1"/>
    <n v="-9673593"/>
    <n v="-0.80613274999999995"/>
    <s v="90-110 minutes"/>
    <n v="-0.80613274999999995"/>
    <n v="-434215.5"/>
    <n v="-0.10115100772200772"/>
    <x v="0"/>
  </r>
  <r>
    <s v="Last Vegas"/>
    <x v="10"/>
    <x v="503"/>
    <x v="9"/>
    <n v="35694"/>
    <n v="226"/>
    <n v="27000"/>
    <n v="6.6"/>
    <n v="222"/>
    <n v="105"/>
    <n v="63910583"/>
    <x v="25"/>
    <x v="1425"/>
    <s v="Color"/>
    <x v="2"/>
    <s v="English"/>
    <x v="1"/>
    <s v="PG-13"/>
    <x v="1"/>
    <n v="35910583"/>
    <n v="1.2825208214285713"/>
    <s v="90-110 minutes"/>
    <n v="1.2825208214285715"/>
    <n v="1637763"/>
    <n v="0.19178668286445014"/>
    <x v="1"/>
  </r>
  <r>
    <s v="Latter Days"/>
    <x v="2"/>
    <x v="960"/>
    <x v="2"/>
    <n v="26017"/>
    <n v="6"/>
    <n v="0"/>
    <n v="7.2"/>
    <n v="35"/>
    <n v="107"/>
    <n v="819939"/>
    <x v="204"/>
    <x v="1426"/>
    <s v="Color"/>
    <x v="2"/>
    <s v="English"/>
    <x v="1"/>
    <s v="R"/>
    <x v="1"/>
    <n v="-30061"/>
    <n v="-3.5365882352941136E-2"/>
    <s v="90-110 minutes"/>
    <n v="-3.5365882352941178E-2"/>
    <n v="1637763"/>
    <n v="0.19178668286445014"/>
    <x v="0"/>
  </r>
  <r>
    <s v="L'auberge espagnole"/>
    <x v="829"/>
    <x v="980"/>
    <x v="484"/>
    <n v="1858"/>
    <n v="82"/>
    <n v="0"/>
    <n v="7.3"/>
    <n v="88"/>
    <n v="111"/>
    <n v="3895664"/>
    <x v="256"/>
    <x v="1427"/>
    <s v="Color"/>
    <x v="2"/>
    <s v="French"/>
    <x v="8"/>
    <s v="R"/>
    <x v="0"/>
    <n v="-1404336"/>
    <n v="-0.26496905660377357"/>
    <s v="111-130 minutes"/>
    <n v="-0.26496905660377357"/>
    <n v="1637763"/>
    <n v="0.19178668286445014"/>
    <x v="0"/>
  </r>
  <r>
    <s v="Law Abiding Citizen"/>
    <x v="39"/>
    <x v="81"/>
    <x v="12"/>
    <n v="22517"/>
    <n v="473"/>
    <n v="21000"/>
    <n v="7.4"/>
    <n v="216"/>
    <n v="118"/>
    <n v="73343413"/>
    <x v="21"/>
    <x v="1357"/>
    <s v="Color"/>
    <x v="4"/>
    <s v="English"/>
    <x v="1"/>
    <s v="R"/>
    <x v="1"/>
    <n v="23343413"/>
    <n v="0.46686826000000003"/>
    <s v="111-130 minutes"/>
    <n v="0.46686825999999998"/>
    <n v="-74533.5"/>
    <n v="-7.4856785714285719E-3"/>
    <x v="2"/>
  </r>
  <r>
    <s v="Lawrence of Arabia"/>
    <x v="830"/>
    <x v="91"/>
    <x v="184"/>
    <n v="1076"/>
    <n v="767"/>
    <n v="11000"/>
    <n v="8.4"/>
    <n v="181"/>
    <n v="227"/>
    <n v="6000000"/>
    <x v="22"/>
    <x v="1428"/>
    <s v="Color"/>
    <x v="3"/>
    <s v="English"/>
    <x v="4"/>
    <s v="PG"/>
    <x v="1"/>
    <n v="-9000000"/>
    <n v="-0.6"/>
    <s v="&gt;150 minutes"/>
    <n v="-0.6"/>
    <n v="3892693.5"/>
    <n v="0.11726928571428571"/>
    <x v="1"/>
  </r>
  <r>
    <s v="Laws of Attraction"/>
    <x v="314"/>
    <x v="214"/>
    <x v="192"/>
    <n v="961"/>
    <n v="29"/>
    <n v="702"/>
    <n v="5.9"/>
    <n v="90"/>
    <n v="90"/>
    <n v="17848322"/>
    <x v="25"/>
    <x v="1429"/>
    <s v="Color"/>
    <x v="2"/>
    <s v="English"/>
    <x v="31"/>
    <s v="PG-13"/>
    <x v="1"/>
    <n v="-10151678"/>
    <n v="-0.3625599285714286"/>
    <s v="90-110 minutes"/>
    <n v="-0.36255992857142855"/>
    <n v="1637763"/>
    <n v="0.19178668286445014"/>
    <x v="1"/>
  </r>
  <r>
    <s v="Layer Cake"/>
    <x v="402"/>
    <x v="949"/>
    <x v="243"/>
    <n v="29277"/>
    <n v="905"/>
    <n v="0"/>
    <n v="7.4"/>
    <n v="149"/>
    <n v="105"/>
    <n v="2338695"/>
    <x v="50"/>
    <x v="1430"/>
    <s v="Color"/>
    <x v="4"/>
    <s v="English"/>
    <x v="4"/>
    <s v="R"/>
    <x v="1"/>
    <n v="-1661305"/>
    <n v="-0.41532625000000001"/>
    <s v="90-110 minutes"/>
    <n v="-0.41532625000000001"/>
    <n v="-74533.5"/>
    <n v="-7.4856785714285719E-3"/>
    <x v="0"/>
  </r>
  <r>
    <s v="Le Havre"/>
    <x v="831"/>
    <x v="981"/>
    <x v="485"/>
    <n v="391"/>
    <n v="592"/>
    <n v="0"/>
    <n v="7.2"/>
    <n v="205"/>
    <n v="93"/>
    <n v="611709"/>
    <x v="257"/>
    <x v="1431"/>
    <s v="Color"/>
    <x v="2"/>
    <s v="French"/>
    <x v="33"/>
    <s v="Not Rated"/>
    <x v="0"/>
    <n v="-3238291"/>
    <n v="-0.84111454545454545"/>
    <s v="90-110 minutes"/>
    <n v="-0.84111454545454545"/>
    <n v="1637763"/>
    <n v="0.19178668286445014"/>
    <x v="0"/>
  </r>
  <r>
    <s v="Leap Year"/>
    <x v="721"/>
    <x v="982"/>
    <x v="7"/>
    <n v="4094"/>
    <n v="14"/>
    <n v="13000"/>
    <n v="6.4"/>
    <n v="134"/>
    <n v="100"/>
    <n v="12561"/>
    <x v="59"/>
    <x v="1432"/>
    <s v="Color"/>
    <x v="2"/>
    <s v="English"/>
    <x v="1"/>
    <s v="PG"/>
    <x v="1"/>
    <n v="-18987439"/>
    <n v="-0.99933889473684212"/>
    <s v="90-110 minutes"/>
    <n v="-0.99933889473684212"/>
    <n v="1637763"/>
    <n v="0.19178668286445014"/>
    <x v="1"/>
  </r>
  <r>
    <s v="Leatherheads"/>
    <x v="832"/>
    <x v="776"/>
    <x v="486"/>
    <n v="589"/>
    <n v="0"/>
    <n v="472"/>
    <n v="6"/>
    <n v="186"/>
    <n v="114"/>
    <n v="31199215"/>
    <x v="41"/>
    <x v="214"/>
    <s v="Color"/>
    <x v="2"/>
    <s v="English"/>
    <x v="1"/>
    <s v="PG-13"/>
    <x v="1"/>
    <n v="-26800785"/>
    <n v="-0.46208249999999995"/>
    <s v="111-130 minutes"/>
    <n v="-0.46208250000000001"/>
    <n v="1637763"/>
    <n v="0.19178668286445014"/>
    <x v="2"/>
  </r>
  <r>
    <s v="Leaving Las Vegas"/>
    <x v="55"/>
    <x v="983"/>
    <x v="20"/>
    <n v="14823"/>
    <n v="81"/>
    <n v="0"/>
    <n v="7.6"/>
    <n v="123"/>
    <n v="111"/>
    <n v="31968347"/>
    <x v="194"/>
    <x v="1433"/>
    <s v="Color"/>
    <x v="1"/>
    <s v="English"/>
    <x v="1"/>
    <s v="R"/>
    <x v="1"/>
    <n v="28368347"/>
    <n v="7.8800963888888891"/>
    <s v="111-130 minutes"/>
    <n v="7.8800963888888891"/>
    <n v="-434215.5"/>
    <n v="-0.10115100772200772"/>
    <x v="0"/>
  </r>
  <r>
    <s v="Lee Daniels' The Butler"/>
    <x v="137"/>
    <x v="984"/>
    <x v="47"/>
    <n v="20035"/>
    <n v="304"/>
    <n v="41000"/>
    <n v="7.2"/>
    <n v="304"/>
    <n v="132"/>
    <n v="116631310"/>
    <x v="23"/>
    <x v="1434"/>
    <s v="Color"/>
    <x v="6"/>
    <s v="English"/>
    <x v="1"/>
    <s v="PG-13"/>
    <x v="1"/>
    <n v="86631310"/>
    <n v="2.8877103333333332"/>
    <s v="131-150 minutes"/>
    <n v="2.8877103333333332"/>
    <n v="-1289919.5"/>
    <n v="-4.8151417500000002E-2"/>
    <x v="1"/>
  </r>
  <r>
    <s v="Left Behind"/>
    <x v="55"/>
    <x v="985"/>
    <x v="20"/>
    <n v="15044"/>
    <n v="179"/>
    <n v="31000"/>
    <n v="3.1"/>
    <n v="169"/>
    <n v="110"/>
    <n v="13998282"/>
    <x v="2"/>
    <x v="1435"/>
    <s v="Color"/>
    <x v="5"/>
    <s v="English"/>
    <x v="1"/>
    <s v="PG-13"/>
    <x v="1"/>
    <n v="-2001718"/>
    <n v="-0.12510737500000002"/>
    <s v="90-110 minutes"/>
    <n v="-0.12510737499999999"/>
    <n v="-1289919.5"/>
    <n v="-4.8151417500000002E-2"/>
    <x v="1"/>
  </r>
  <r>
    <s v="Legal Eagles"/>
    <x v="4"/>
    <x v="618"/>
    <x v="4"/>
    <n v="2179"/>
    <n v="425"/>
    <n v="263"/>
    <n v="5.9"/>
    <n v="16"/>
    <n v="116"/>
    <n v="49851591"/>
    <x v="33"/>
    <x v="1436"/>
    <s v="Color"/>
    <x v="2"/>
    <s v="English"/>
    <x v="1"/>
    <s v="PG"/>
    <x v="1"/>
    <n v="9851591"/>
    <n v="0.24628977499999993"/>
    <s v="111-130 minutes"/>
    <n v="0.24628977499999999"/>
    <n v="1637763"/>
    <n v="0.19178668286445014"/>
    <x v="2"/>
  </r>
  <r>
    <s v="Legally Blonde"/>
    <x v="833"/>
    <x v="23"/>
    <x v="3"/>
    <n v="4380"/>
    <n v="126"/>
    <n v="0"/>
    <n v="6.2"/>
    <n v="163"/>
    <n v="96"/>
    <n v="95001351"/>
    <x v="7"/>
    <x v="1437"/>
    <s v="Color"/>
    <x v="2"/>
    <s v="English"/>
    <x v="1"/>
    <s v="PG-13"/>
    <x v="1"/>
    <n v="77001351"/>
    <n v="4.2778528333333332"/>
    <s v="90-110 minutes"/>
    <n v="4.2778528333333332"/>
    <n v="1637763"/>
    <n v="0.19178668286445014"/>
    <x v="1"/>
  </r>
  <r>
    <s v="Legally Blonde 2: Red, White &amp; Blonde"/>
    <x v="834"/>
    <x v="961"/>
    <x v="178"/>
    <n v="3500"/>
    <n v="0"/>
    <n v="660"/>
    <n v="4.5999999999999996"/>
    <n v="133"/>
    <n v="95"/>
    <n v="89808372"/>
    <x v="65"/>
    <x v="1438"/>
    <s v="Color"/>
    <x v="2"/>
    <s v="English"/>
    <x v="1"/>
    <s v="PG-13"/>
    <x v="1"/>
    <n v="44808372"/>
    <n v="0.99574159999999989"/>
    <s v="90-110 minutes"/>
    <n v="0.9957416"/>
    <n v="1637763"/>
    <n v="0.19178668286445014"/>
    <x v="2"/>
  </r>
  <r>
    <s v="Legend"/>
    <x v="402"/>
    <x v="43"/>
    <x v="243"/>
    <n v="27659"/>
    <n v="241"/>
    <n v="43000"/>
    <n v="7"/>
    <n v="260"/>
    <n v="132"/>
    <n v="1865774"/>
    <x v="23"/>
    <x v="1439"/>
    <s v="Color"/>
    <x v="6"/>
    <s v="English"/>
    <x v="4"/>
    <s v="R"/>
    <x v="1"/>
    <n v="-28134226"/>
    <n v="-0.93780753333333333"/>
    <s v="131-150 minutes"/>
    <n v="-0.93780753333333333"/>
    <n v="-1289919.5"/>
    <n v="-4.8151417500000002E-2"/>
    <x v="1"/>
  </r>
  <r>
    <s v="Legend of the Guardians: The Owls of Ga'Hoole"/>
    <x v="348"/>
    <x v="38"/>
    <x v="3"/>
    <n v="4286"/>
    <n v="0"/>
    <n v="16000"/>
    <n v="7"/>
    <n v="188"/>
    <n v="101"/>
    <n v="55673333"/>
    <x v="112"/>
    <x v="1440"/>
    <s v="Color"/>
    <x v="5"/>
    <s v="English"/>
    <x v="1"/>
    <s v="PG"/>
    <x v="1"/>
    <n v="-24326667"/>
    <n v="-0.30408333750000005"/>
    <s v="90-110 minutes"/>
    <n v="-0.30408333749999999"/>
    <n v="-1289919.5"/>
    <n v="-4.8151417500000002E-2"/>
    <x v="2"/>
  </r>
  <r>
    <s v="Legends of Oz: Dorothy's Return"/>
    <x v="654"/>
    <x v="836"/>
    <x v="3"/>
    <n v="6946"/>
    <n v="6"/>
    <n v="5000"/>
    <n v="5.6"/>
    <n v="51"/>
    <n v="88"/>
    <n v="8460990"/>
    <x v="68"/>
    <x v="1441"/>
    <s v="Color"/>
    <x v="3"/>
    <s v="English"/>
    <x v="1"/>
    <s v="PG"/>
    <x v="1"/>
    <n v="-61539010"/>
    <n v="-0.87912871428571426"/>
    <s v="&lt;90 minutes"/>
    <n v="-0.87912871428571426"/>
    <n v="3892693.5"/>
    <n v="0.11726928571428571"/>
    <x v="2"/>
  </r>
  <r>
    <s v="Legends of the Fall"/>
    <x v="138"/>
    <x v="342"/>
    <x v="20"/>
    <n v="26388"/>
    <n v="380"/>
    <n v="11000"/>
    <n v="7.5"/>
    <n v="57"/>
    <n v="133"/>
    <n v="66528842"/>
    <x v="23"/>
    <x v="1442"/>
    <s v="Color"/>
    <x v="1"/>
    <s v="English"/>
    <x v="1"/>
    <s v="R"/>
    <x v="1"/>
    <n v="36528842"/>
    <n v="1.2176280666666668"/>
    <s v="131-150 minutes"/>
    <n v="1.2176280666666666"/>
    <n v="-434215.5"/>
    <n v="-0.10115100772200772"/>
    <x v="1"/>
  </r>
  <r>
    <s v="Legion"/>
    <x v="530"/>
    <x v="986"/>
    <x v="3"/>
    <n v="3889"/>
    <n v="124"/>
    <n v="0"/>
    <n v="5.2"/>
    <n v="226"/>
    <n v="100"/>
    <n v="40168080"/>
    <x v="43"/>
    <x v="1443"/>
    <s v="Color"/>
    <x v="5"/>
    <s v="English"/>
    <x v="1"/>
    <s v="R"/>
    <x v="1"/>
    <n v="14168080"/>
    <n v="0.54492615384615384"/>
    <s v="90-110 minutes"/>
    <n v="0.54492615384615384"/>
    <n v="-1289919.5"/>
    <n v="-4.8151417500000002E-2"/>
    <x v="1"/>
  </r>
  <r>
    <s v="Les couloirs du temps: Les visiteurs II"/>
    <x v="835"/>
    <x v="941"/>
    <x v="487"/>
    <n v="182"/>
    <n v="8"/>
    <n v="136"/>
    <n v="6"/>
    <n v="8"/>
    <n v="118"/>
    <n v="146072"/>
    <x v="101"/>
    <x v="1444"/>
    <s v="Color"/>
    <x v="2"/>
    <s v="French"/>
    <x v="8"/>
    <n v="0"/>
    <x v="0"/>
    <n v="-139853928"/>
    <n v="-0.99895662857142853"/>
    <s v="111-130 minutes"/>
    <n v="-0.99895662857142853"/>
    <n v="1637763"/>
    <n v="0.19178668286445014"/>
    <x v="2"/>
  </r>
  <r>
    <s v="Les MisÃ©rables"/>
    <x v="391"/>
    <x v="987"/>
    <x v="127"/>
    <n v="46204"/>
    <n v="0"/>
    <n v="144000"/>
    <n v="7.6"/>
    <n v="488"/>
    <n v="158"/>
    <n v="148775460"/>
    <x v="13"/>
    <x v="1445"/>
    <s v="Color"/>
    <x v="1"/>
    <s v="English"/>
    <x v="1"/>
    <s v="PG-13"/>
    <x v="1"/>
    <n v="87775460"/>
    <n v="1.4389419672131147"/>
    <s v="&gt;150 minutes"/>
    <n v="1.4389419672131147"/>
    <n v="-434215.5"/>
    <n v="-0.10115100772200772"/>
    <x v="2"/>
  </r>
  <r>
    <s v="Les visiteurs"/>
    <x v="835"/>
    <x v="941"/>
    <x v="487"/>
    <n v="215"/>
    <n v="8"/>
    <n v="0"/>
    <n v="7"/>
    <n v="16"/>
    <n v="107"/>
    <n v="700000"/>
    <x v="21"/>
    <x v="1446"/>
    <s v="Color"/>
    <x v="2"/>
    <s v="French"/>
    <x v="8"/>
    <s v="R"/>
    <x v="0"/>
    <n v="-49300000"/>
    <n v="-0.98599999999999999"/>
    <s v="90-110 minutes"/>
    <n v="-0.98599999999999999"/>
    <n v="1637763"/>
    <n v="0.19178668286445014"/>
    <x v="2"/>
  </r>
  <r>
    <s v="Let Me In"/>
    <x v="291"/>
    <x v="486"/>
    <x v="19"/>
    <n v="20258"/>
    <n v="198"/>
    <n v="25000"/>
    <n v="7.2"/>
    <n v="390"/>
    <n v="116"/>
    <n v="12134420"/>
    <x v="6"/>
    <x v="727"/>
    <s v="Color"/>
    <x v="1"/>
    <s v="English"/>
    <x v="4"/>
    <s v="R"/>
    <x v="1"/>
    <n v="-7865580"/>
    <n v="-0.39327900000000005"/>
    <s v="111-130 minutes"/>
    <n v="-0.39327899999999999"/>
    <n v="-434215.5"/>
    <n v="-0.10115100772200772"/>
    <x v="1"/>
  </r>
  <r>
    <s v="Lethal Weapon 3"/>
    <x v="836"/>
    <x v="11"/>
    <x v="347"/>
    <n v="1446"/>
    <n v="503"/>
    <n v="0"/>
    <n v="6.7"/>
    <n v="68"/>
    <n v="121"/>
    <n v="144731527"/>
    <x v="19"/>
    <x v="1447"/>
    <s v="Color"/>
    <x v="5"/>
    <s v="English"/>
    <x v="1"/>
    <s v="R"/>
    <x v="1"/>
    <n v="109731527"/>
    <n v="3.1351864857142857"/>
    <s v="111-130 minutes"/>
    <n v="3.1351864857142857"/>
    <n v="-1289919.5"/>
    <n v="-4.8151417500000002E-2"/>
    <x v="1"/>
  </r>
  <r>
    <s v="Lethal Weapon 4"/>
    <x v="447"/>
    <x v="11"/>
    <x v="77"/>
    <n v="6171"/>
    <n v="503"/>
    <n v="0"/>
    <n v="6.6"/>
    <n v="141"/>
    <n v="127"/>
    <n v="129734803"/>
    <x v="101"/>
    <x v="1448"/>
    <s v="Color"/>
    <x v="5"/>
    <s v="English"/>
    <x v="1"/>
    <s v="R"/>
    <x v="1"/>
    <n v="-10265197"/>
    <n v="-7.3322835714285661E-2"/>
    <s v="111-130 minutes"/>
    <n v="-7.3322835714285717E-2"/>
    <n v="-1289919.5"/>
    <n v="-4.8151417500000002E-2"/>
    <x v="2"/>
  </r>
  <r>
    <s v="Let's Be Cops"/>
    <x v="660"/>
    <x v="988"/>
    <x v="388"/>
    <n v="3627"/>
    <n v="42"/>
    <n v="14000"/>
    <n v="6.5"/>
    <n v="129"/>
    <n v="104"/>
    <n v="82389560"/>
    <x v="32"/>
    <x v="1449"/>
    <s v="Color"/>
    <x v="2"/>
    <s v="English"/>
    <x v="1"/>
    <s v="R"/>
    <x v="1"/>
    <n v="65389560"/>
    <n v="3.8464447058823525"/>
    <s v="90-110 minutes"/>
    <n v="3.846444705882353"/>
    <n v="1637763"/>
    <n v="0.19178668286445014"/>
    <x v="1"/>
  </r>
  <r>
    <s v="Letters from Iwo Jima"/>
    <x v="837"/>
    <x v="118"/>
    <x v="473"/>
    <n v="751"/>
    <n v="16000"/>
    <n v="5000"/>
    <n v="7.9"/>
    <n v="251"/>
    <n v="141"/>
    <n v="13753931"/>
    <x v="59"/>
    <x v="1450"/>
    <s v="Color"/>
    <x v="1"/>
    <s v="Japanese"/>
    <x v="1"/>
    <s v="R"/>
    <x v="0"/>
    <n v="-5246069"/>
    <n v="-0.27610889473684208"/>
    <s v="131-150 minutes"/>
    <n v="-0.27610889473684208"/>
    <n v="-434215.5"/>
    <n v="-0.10115100772200772"/>
    <x v="1"/>
  </r>
  <r>
    <s v="Letters to God"/>
    <x v="838"/>
    <x v="989"/>
    <x v="488"/>
    <n v="1567"/>
    <n v="13"/>
    <n v="0"/>
    <n v="6.3"/>
    <n v="19"/>
    <n v="110"/>
    <n v="2848578"/>
    <x v="70"/>
    <x v="1321"/>
    <s v="Color"/>
    <x v="1"/>
    <s v="English"/>
    <x v="1"/>
    <s v="PG"/>
    <x v="1"/>
    <n v="-651422"/>
    <n v="-0.18612057142857141"/>
    <s v="90-110 minutes"/>
    <n v="-0.18612057142857144"/>
    <n v="-434215.5"/>
    <n v="-0.10115100772200772"/>
    <x v="0"/>
  </r>
  <r>
    <s v="Letters to Juliet"/>
    <x v="198"/>
    <x v="8"/>
    <x v="123"/>
    <n v="1026"/>
    <n v="56"/>
    <n v="13000"/>
    <n v="6.5"/>
    <n v="159"/>
    <n v="105"/>
    <n v="53021560"/>
    <x v="23"/>
    <x v="1451"/>
    <s v="Color"/>
    <x v="2"/>
    <s v="English"/>
    <x v="1"/>
    <s v="PG"/>
    <x v="1"/>
    <n v="23021560"/>
    <n v="0.76738533333333336"/>
    <s v="90-110 minutes"/>
    <n v="0.76738533333333336"/>
    <n v="1637763"/>
    <n v="0.19178668286445014"/>
    <x v="1"/>
  </r>
  <r>
    <s v="Liar Liar"/>
    <x v="839"/>
    <x v="119"/>
    <x v="489"/>
    <n v="2070"/>
    <n v="293"/>
    <n v="0"/>
    <n v="6.8"/>
    <n v="73"/>
    <n v="86"/>
    <n v="181395380"/>
    <x v="65"/>
    <x v="1452"/>
    <s v="Color"/>
    <x v="2"/>
    <s v="English"/>
    <x v="1"/>
    <s v="PG-13"/>
    <x v="1"/>
    <n v="136395380"/>
    <n v="3.0310084444444447"/>
    <s v="&lt;90 minutes"/>
    <n v="3.0310084444444443"/>
    <n v="1637763"/>
    <n v="0.19178668286445014"/>
    <x v="2"/>
  </r>
  <r>
    <s v="Licence to Kill"/>
    <x v="840"/>
    <x v="106"/>
    <x v="67"/>
    <n v="2371"/>
    <n v="46"/>
    <n v="0"/>
    <n v="6.6"/>
    <n v="117"/>
    <n v="133"/>
    <n v="34667015"/>
    <x v="28"/>
    <x v="1453"/>
    <s v="Color"/>
    <x v="5"/>
    <s v="English"/>
    <x v="4"/>
    <s v="PG-13"/>
    <x v="1"/>
    <n v="2667015"/>
    <n v="8.3344218749999976E-2"/>
    <s v="131-150 minutes"/>
    <n v="8.3344218750000004E-2"/>
    <n v="-1289919.5"/>
    <n v="-4.8151417500000002E-2"/>
    <x v="1"/>
  </r>
  <r>
    <s v="License to Wed"/>
    <x v="133"/>
    <x v="317"/>
    <x v="85"/>
    <n v="52566"/>
    <n v="42"/>
    <n v="913"/>
    <n v="5.3"/>
    <n v="120"/>
    <n v="91"/>
    <n v="43792641"/>
    <x v="19"/>
    <x v="1454"/>
    <s v="Color"/>
    <x v="2"/>
    <s v="English"/>
    <x v="1"/>
    <s v="PG-13"/>
    <x v="1"/>
    <n v="8792641"/>
    <n v="0.25121831428571428"/>
    <s v="90-110 minutes"/>
    <n v="0.25121831428571428"/>
    <n v="1637763"/>
    <n v="0.19178668286445014"/>
    <x v="1"/>
  </r>
  <r>
    <s v="Life as a House"/>
    <x v="841"/>
    <x v="240"/>
    <x v="41"/>
    <n v="21622"/>
    <n v="34"/>
    <n v="0"/>
    <n v="7.5"/>
    <n v="99"/>
    <n v="125"/>
    <n v="15561627"/>
    <x v="7"/>
    <x v="1455"/>
    <s v="Color"/>
    <x v="1"/>
    <s v="English"/>
    <x v="1"/>
    <s v="R"/>
    <x v="1"/>
    <n v="-2438373"/>
    <n v="-0.13546516666666664"/>
    <s v="111-130 minutes"/>
    <n v="-0.13546516666666666"/>
    <n v="-434215.5"/>
    <n v="-0.10115100772200772"/>
    <x v="1"/>
  </r>
  <r>
    <s v="Life of Pi"/>
    <x v="842"/>
    <x v="389"/>
    <x v="490"/>
    <n v="2121"/>
    <n v="0"/>
    <n v="122000"/>
    <n v="8"/>
    <n v="552"/>
    <n v="127"/>
    <n v="124976634"/>
    <x v="44"/>
    <x v="1456"/>
    <s v="Color"/>
    <x v="3"/>
    <s v="English"/>
    <x v="1"/>
    <s v="PG"/>
    <x v="1"/>
    <n v="4976634"/>
    <n v="4.1471950000000035E-2"/>
    <s v="111-130 minutes"/>
    <n v="4.147195E-2"/>
    <n v="3892693.5"/>
    <n v="0.11726928571428571"/>
    <x v="2"/>
  </r>
  <r>
    <s v="Life or Something Like It"/>
    <x v="82"/>
    <x v="322"/>
    <x v="6"/>
    <n v="12566"/>
    <n v="65"/>
    <n v="835"/>
    <n v="5.8"/>
    <n v="86"/>
    <n v="103"/>
    <n v="14448589"/>
    <x v="33"/>
    <x v="449"/>
    <s v="Color"/>
    <x v="2"/>
    <s v="English"/>
    <x v="1"/>
    <s v="PG-13"/>
    <x v="1"/>
    <n v="-25551411"/>
    <n v="-0.63878527500000004"/>
    <s v="90-110 minutes"/>
    <n v="-0.63878527500000004"/>
    <n v="1637763"/>
    <n v="0.19178668286445014"/>
    <x v="2"/>
  </r>
  <r>
    <s v="Light It Up"/>
    <x v="521"/>
    <x v="990"/>
    <x v="7"/>
    <n v="6485"/>
    <n v="7"/>
    <n v="251"/>
    <n v="6"/>
    <n v="39"/>
    <n v="99"/>
    <n v="5871603"/>
    <x v="20"/>
    <x v="1457"/>
    <s v="Color"/>
    <x v="1"/>
    <s v="English"/>
    <x v="1"/>
    <s v="R"/>
    <x v="1"/>
    <n v="-7128397"/>
    <n v="-0.54833823076923083"/>
    <s v="90-110 minutes"/>
    <n v="-0.54833823076923072"/>
    <n v="-434215.5"/>
    <n v="-0.10115100772200772"/>
    <x v="0"/>
  </r>
  <r>
    <s v="Light Sleeper"/>
    <x v="843"/>
    <x v="250"/>
    <x v="214"/>
    <n v="1201"/>
    <n v="261"/>
    <n v="247"/>
    <n v="6.8"/>
    <n v="19"/>
    <n v="103"/>
    <n v="1100000"/>
    <x v="40"/>
    <x v="1458"/>
    <s v="Color"/>
    <x v="4"/>
    <s v="English"/>
    <x v="1"/>
    <s v="R"/>
    <x v="1"/>
    <n v="-3900000"/>
    <n v="-0.78"/>
    <s v="90-110 minutes"/>
    <n v="-0.78"/>
    <n v="-74533.5"/>
    <n v="-7.4856785714285719E-3"/>
    <x v="0"/>
  </r>
  <r>
    <s v="Like Crazy"/>
    <x v="169"/>
    <x v="991"/>
    <x v="104"/>
    <n v="34983"/>
    <n v="52"/>
    <n v="12000"/>
    <n v="6.7"/>
    <n v="206"/>
    <n v="90"/>
    <n v="3388210"/>
    <x v="80"/>
    <x v="1459"/>
    <s v="Color"/>
    <x v="1"/>
    <s v="English"/>
    <x v="1"/>
    <s v="PG-13"/>
    <x v="1"/>
    <n v="3138210"/>
    <n v="12.55284"/>
    <s v="90-110 minutes"/>
    <n v="12.55284"/>
    <n v="-434215.5"/>
    <n v="-0.10115100772200772"/>
    <x v="0"/>
  </r>
  <r>
    <s v="Like Mike"/>
    <x v="844"/>
    <x v="154"/>
    <x v="1"/>
    <n v="3679"/>
    <n v="13"/>
    <n v="1000"/>
    <n v="5.0999999999999996"/>
    <n v="39"/>
    <n v="99"/>
    <n v="51432423"/>
    <x v="23"/>
    <x v="1460"/>
    <s v="Color"/>
    <x v="2"/>
    <s v="English"/>
    <x v="1"/>
    <s v="PG"/>
    <x v="1"/>
    <n v="21432423"/>
    <n v="0.71441409999999994"/>
    <s v="90-110 minutes"/>
    <n v="0.71441410000000005"/>
    <n v="1637763"/>
    <n v="0.19178668286445014"/>
    <x v="1"/>
  </r>
  <r>
    <s v="Lilo &amp; Stitch"/>
    <x v="16"/>
    <x v="857"/>
    <x v="1"/>
    <n v="3112"/>
    <n v="255"/>
    <n v="0"/>
    <n v="7.2"/>
    <n v="180"/>
    <n v="85"/>
    <n v="145771527"/>
    <x v="112"/>
    <x v="44"/>
    <s v="Color"/>
    <x v="3"/>
    <s v="English"/>
    <x v="1"/>
    <s v="PG"/>
    <x v="1"/>
    <n v="65771527"/>
    <n v="0.8221440874999999"/>
    <s v="&lt;90 minutes"/>
    <n v="0.82214408750000001"/>
    <n v="3892693.5"/>
    <n v="0.11726928571428571"/>
    <x v="2"/>
  </r>
  <r>
    <s v="Limbo"/>
    <x v="845"/>
    <x v="187"/>
    <x v="192"/>
    <n v="823"/>
    <n v="407"/>
    <n v="196"/>
    <n v="7.1"/>
    <n v="46"/>
    <n v="126"/>
    <n v="1997807"/>
    <x v="4"/>
    <x v="1461"/>
    <s v="Color"/>
    <x v="3"/>
    <s v="English"/>
    <x v="1"/>
    <s v="R"/>
    <x v="1"/>
    <n v="-6002193"/>
    <n v="-0.75027412500000001"/>
    <s v="111-130 minutes"/>
    <n v="-0.75027412500000001"/>
    <n v="3892693.5"/>
    <n v="0.11726928571428571"/>
    <x v="0"/>
  </r>
  <r>
    <s v="Lincoln"/>
    <x v="2"/>
    <x v="110"/>
    <x v="2"/>
    <n v="25517"/>
    <n v="14000"/>
    <n v="71000"/>
    <n v="7.4"/>
    <n v="538"/>
    <n v="150"/>
    <n v="182204440"/>
    <x v="29"/>
    <x v="1462"/>
    <s v="Color"/>
    <x v="6"/>
    <s v="English"/>
    <x v="1"/>
    <s v="PG-13"/>
    <x v="1"/>
    <n v="117204440"/>
    <n v="1.8031452307692306"/>
    <s v="131-150 minutes"/>
    <n v="1.8031452307692308"/>
    <n v="-1289919.5"/>
    <n v="-4.8151417500000002E-2"/>
    <x v="2"/>
  </r>
  <r>
    <s v="Lions for Lambs"/>
    <x v="93"/>
    <x v="992"/>
    <x v="6"/>
    <n v="32875"/>
    <n v="0"/>
    <n v="0"/>
    <n v="6.2"/>
    <n v="227"/>
    <n v="92"/>
    <n v="14998070"/>
    <x v="19"/>
    <x v="1463"/>
    <s v="Color"/>
    <x v="1"/>
    <s v="English"/>
    <x v="1"/>
    <s v="R"/>
    <x v="1"/>
    <n v="-20001930"/>
    <n v="-0.57148371428571432"/>
    <s v="90-110 minutes"/>
    <n v="-0.57148371428571432"/>
    <n v="-434215.5"/>
    <n v="-0.10115100772200772"/>
    <x v="1"/>
  </r>
  <r>
    <s v="Little Black Book"/>
    <x v="846"/>
    <x v="993"/>
    <x v="1"/>
    <n v="4369"/>
    <n v="34"/>
    <n v="484"/>
    <n v="5.2"/>
    <n v="73"/>
    <n v="105"/>
    <n v="20422207"/>
    <x v="19"/>
    <x v="1213"/>
    <s v="Color"/>
    <x v="2"/>
    <s v="English"/>
    <x v="1"/>
    <s v="PG-13"/>
    <x v="1"/>
    <n v="-14577793"/>
    <n v="-0.41650837142857144"/>
    <s v="90-110 minutes"/>
    <n v="-0.41650837142857144"/>
    <n v="1637763"/>
    <n v="0.19178668286445014"/>
    <x v="1"/>
  </r>
  <r>
    <s v="Little Boy"/>
    <x v="298"/>
    <x v="299"/>
    <x v="1"/>
    <n v="5705"/>
    <n v="38"/>
    <n v="15000"/>
    <n v="7.4"/>
    <n v="45"/>
    <n v="106"/>
    <n v="6420319"/>
    <x v="6"/>
    <x v="1464"/>
    <s v="Color"/>
    <x v="1"/>
    <s v="English"/>
    <x v="15"/>
    <s v="PG-13"/>
    <x v="1"/>
    <n v="-13579681"/>
    <n v="-0.67898404999999995"/>
    <s v="90-110 minutes"/>
    <n v="-0.67898404999999995"/>
    <n v="-434215.5"/>
    <n v="-0.10115100772200772"/>
    <x v="1"/>
  </r>
  <r>
    <s v="Little Children"/>
    <x v="152"/>
    <x v="886"/>
    <x v="36"/>
    <n v="15337"/>
    <n v="143"/>
    <n v="5000"/>
    <n v="7.6"/>
    <n v="251"/>
    <n v="137"/>
    <n v="5459824"/>
    <x v="43"/>
    <x v="1465"/>
    <s v="Color"/>
    <x v="1"/>
    <s v="English"/>
    <x v="1"/>
    <s v="R"/>
    <x v="1"/>
    <n v="-20540176"/>
    <n v="-0.79000676923076929"/>
    <s v="131-150 minutes"/>
    <n v="-0.79000676923076918"/>
    <n v="-434215.5"/>
    <n v="-0.10115100772200772"/>
    <x v="1"/>
  </r>
  <r>
    <s v="Little Fockers"/>
    <x v="10"/>
    <x v="126"/>
    <x v="9"/>
    <n v="24082"/>
    <n v="80"/>
    <n v="0"/>
    <n v="5.5"/>
    <n v="180"/>
    <n v="98"/>
    <n v="148383780"/>
    <x v="61"/>
    <x v="1466"/>
    <s v="Color"/>
    <x v="2"/>
    <s v="English"/>
    <x v="1"/>
    <s v="PG-13"/>
    <x v="1"/>
    <n v="48383780"/>
    <n v="0.4838378000000001"/>
    <s v="90-110 minutes"/>
    <n v="0.48383779999999998"/>
    <n v="1637763"/>
    <n v="0.19178668286445014"/>
    <x v="2"/>
  </r>
  <r>
    <s v="Little Miss Sunshine"/>
    <x v="488"/>
    <x v="994"/>
    <x v="292"/>
    <n v="7227"/>
    <n v="36"/>
    <n v="15000"/>
    <n v="7.9"/>
    <n v="270"/>
    <n v="101"/>
    <n v="59889948"/>
    <x v="4"/>
    <x v="417"/>
    <s v="Color"/>
    <x v="2"/>
    <s v="English"/>
    <x v="1"/>
    <s v="R"/>
    <x v="1"/>
    <n v="51889948"/>
    <n v="6.4862434999999996"/>
    <s v="90-110 minutes"/>
    <n v="6.4862434999999996"/>
    <n v="1637763"/>
    <n v="0.19178668286445014"/>
    <x v="0"/>
  </r>
  <r>
    <s v="Little Nicky"/>
    <x v="48"/>
    <x v="630"/>
    <x v="6"/>
    <n v="25190"/>
    <n v="65"/>
    <n v="0"/>
    <n v="5.3"/>
    <n v="87"/>
    <n v="90"/>
    <n v="39442871"/>
    <x v="112"/>
    <x v="1467"/>
    <s v="Color"/>
    <x v="2"/>
    <s v="English"/>
    <x v="1"/>
    <s v="PG-13"/>
    <x v="1"/>
    <n v="-40557129"/>
    <n v="-0.50696411249999995"/>
    <s v="90-110 minutes"/>
    <n v="-0.50696411249999995"/>
    <n v="1637763"/>
    <n v="0.19178668286445014"/>
    <x v="2"/>
  </r>
  <r>
    <s v="Little Shop of Horrors"/>
    <x v="365"/>
    <x v="368"/>
    <x v="10"/>
    <n v="15308"/>
    <n v="0"/>
    <n v="0"/>
    <n v="6.9"/>
    <n v="63"/>
    <n v="102"/>
    <n v="38747385"/>
    <x v="9"/>
    <x v="1468"/>
    <s v="Color"/>
    <x v="2"/>
    <s v="English"/>
    <x v="1"/>
    <s v="PG-13"/>
    <x v="1"/>
    <n v="13747385"/>
    <n v="0.54989540000000003"/>
    <s v="90-110 minutes"/>
    <n v="0.54989540000000003"/>
    <n v="1637763"/>
    <n v="0.19178668286445014"/>
    <x v="1"/>
  </r>
  <r>
    <s v="Little White Lies"/>
    <x v="847"/>
    <x v="344"/>
    <x v="247"/>
    <n v="890"/>
    <n v="0"/>
    <n v="0"/>
    <n v="7.1"/>
    <n v="118"/>
    <n v="134"/>
    <n v="183662"/>
    <x v="9"/>
    <x v="1469"/>
    <s v="Color"/>
    <x v="2"/>
    <s v="French"/>
    <x v="8"/>
    <s v="Not Rated"/>
    <x v="0"/>
    <n v="-24816338"/>
    <n v="-0.99265351999999996"/>
    <s v="131-150 minutes"/>
    <n v="-0.99265351999999996"/>
    <n v="1637763"/>
    <n v="0.19178668286445014"/>
    <x v="1"/>
  </r>
  <r>
    <s v="Little Women"/>
    <x v="36"/>
    <x v="995"/>
    <x v="2"/>
    <n v="29370"/>
    <n v="44"/>
    <n v="0"/>
    <n v="7.3"/>
    <n v="27"/>
    <n v="115"/>
    <n v="50003300"/>
    <x v="22"/>
    <x v="897"/>
    <s v="Color"/>
    <x v="1"/>
    <s v="English"/>
    <x v="1"/>
    <s v="PG"/>
    <x v="1"/>
    <n v="35003300"/>
    <n v="2.3335533333333331"/>
    <s v="111-130 minutes"/>
    <n v="2.3335533333333331"/>
    <n v="-434215.5"/>
    <n v="-0.10115100772200772"/>
    <x v="1"/>
  </r>
  <r>
    <s v="Littleman"/>
    <x v="520"/>
    <x v="79"/>
    <x v="309"/>
    <n v="6334"/>
    <n v="322"/>
    <n v="0"/>
    <n v="4.3"/>
    <n v="78"/>
    <n v="98"/>
    <n v="58255287"/>
    <x v="258"/>
    <x v="1470"/>
    <s v="Color"/>
    <x v="2"/>
    <s v="English"/>
    <x v="1"/>
    <s v="PG-13"/>
    <x v="1"/>
    <n v="-5744713"/>
    <n v="-8.9761140624999958E-2"/>
    <s v="90-110 minutes"/>
    <n v="-8.9761140624999999E-2"/>
    <n v="1637763"/>
    <n v="0.19178668286445014"/>
    <x v="2"/>
  </r>
  <r>
    <s v="Live and Let Die"/>
    <x v="848"/>
    <x v="574"/>
    <x v="491"/>
    <n v="1865"/>
    <n v="82"/>
    <n v="0"/>
    <n v="6.8"/>
    <n v="136"/>
    <n v="121"/>
    <n v="35400000"/>
    <x v="46"/>
    <x v="1471"/>
    <s v="Color"/>
    <x v="5"/>
    <s v="English"/>
    <x v="4"/>
    <s v="PG"/>
    <x v="1"/>
    <n v="28400000"/>
    <n v="4.0571428571428569"/>
    <s v="111-130 minutes"/>
    <n v="4.0571428571428569"/>
    <n v="-1289919.5"/>
    <n v="-4.8151417500000002E-2"/>
    <x v="0"/>
  </r>
  <r>
    <s v="Live Free or Die Hard"/>
    <x v="11"/>
    <x v="996"/>
    <x v="10"/>
    <n v="13961"/>
    <n v="235"/>
    <n v="0"/>
    <n v="7.2"/>
    <n v="354"/>
    <n v="129"/>
    <n v="134520804"/>
    <x v="30"/>
    <x v="1472"/>
    <s v="Color"/>
    <x v="5"/>
    <s v="English"/>
    <x v="1"/>
    <s v="PG-13"/>
    <x v="1"/>
    <n v="24520804"/>
    <n v="0.2229163999999999"/>
    <s v="111-130 minutes"/>
    <n v="0.22291639999999999"/>
    <n v="-1289919.5"/>
    <n v="-4.8151417500000002E-2"/>
    <x v="2"/>
  </r>
  <r>
    <s v="Living Out Loud"/>
    <x v="846"/>
    <x v="289"/>
    <x v="1"/>
    <n v="3250"/>
    <n v="98"/>
    <n v="242"/>
    <n v="6.6"/>
    <n v="24"/>
    <n v="100"/>
    <n v="12902790"/>
    <x v="1"/>
    <x v="1473"/>
    <s v="Color"/>
    <x v="2"/>
    <s v="English"/>
    <x v="1"/>
    <s v="R"/>
    <x v="1"/>
    <n v="902790"/>
    <n v="7.5232500000000035E-2"/>
    <s v="90-110 minutes"/>
    <n v="7.5232499999999994E-2"/>
    <n v="1637763"/>
    <n v="0.19178668286445014"/>
    <x v="0"/>
  </r>
  <r>
    <s v="Loaded Weapon 1"/>
    <x v="41"/>
    <x v="997"/>
    <x v="6"/>
    <n v="12322"/>
    <n v="0"/>
    <n v="0"/>
    <n v="6.1"/>
    <n v="19"/>
    <n v="84"/>
    <n v="27979400"/>
    <x v="203"/>
    <x v="1474"/>
    <s v="Color"/>
    <x v="5"/>
    <s v="English"/>
    <x v="1"/>
    <s v="PG-13"/>
    <x v="1"/>
    <n v="19779400"/>
    <n v="2.412121951219512"/>
    <s v="&lt;90 minutes"/>
    <n v="2.412121951219512"/>
    <n v="-1289919.5"/>
    <n v="-4.8151417500000002E-2"/>
    <x v="0"/>
  </r>
  <r>
    <s v="Lock, Stock and Two Smoking Barrels"/>
    <x v="448"/>
    <x v="998"/>
    <x v="58"/>
    <n v="28294"/>
    <n v="0"/>
    <n v="21000"/>
    <n v="8.1999999999999993"/>
    <n v="116"/>
    <n v="120"/>
    <n v="3650677"/>
    <x v="259"/>
    <x v="1475"/>
    <s v="Color"/>
    <x v="2"/>
    <s v="English"/>
    <x v="4"/>
    <s v="R"/>
    <x v="1"/>
    <n v="2690677"/>
    <n v="2.8027885416666667"/>
    <s v="111-130 minutes"/>
    <n v="2.8027885416666667"/>
    <n v="1637763"/>
    <n v="0.19178668286445014"/>
    <x v="0"/>
  </r>
  <r>
    <s v="Locker 13"/>
    <x v="849"/>
    <x v="999"/>
    <x v="379"/>
    <n v="2048"/>
    <n v="0"/>
    <n v="261"/>
    <n v="4.8"/>
    <n v="10"/>
    <n v="95"/>
    <n v="2468"/>
    <x v="110"/>
    <x v="1476"/>
    <s v="Color"/>
    <x v="13"/>
    <s v="English"/>
    <x v="1"/>
    <s v="R"/>
    <x v="1"/>
    <n v="-297532"/>
    <n v="-0.99177333333333328"/>
    <s v="90-110 minutes"/>
    <n v="-0.99177333333333328"/>
    <m/>
    <m/>
    <x v="0"/>
  </r>
  <r>
    <s v="Lockout"/>
    <x v="689"/>
    <x v="1000"/>
    <x v="407"/>
    <n v="1414"/>
    <n v="4"/>
    <n v="10000"/>
    <n v="6.1"/>
    <n v="289"/>
    <n v="95"/>
    <n v="14291570"/>
    <x v="6"/>
    <x v="1477"/>
    <s v="Color"/>
    <x v="5"/>
    <s v="English"/>
    <x v="8"/>
    <s v="PG-13"/>
    <x v="1"/>
    <n v="-5708430"/>
    <n v="-0.28542149999999999"/>
    <s v="90-110 minutes"/>
    <n v="-0.28542149999999999"/>
    <n v="-1289919.5"/>
    <n v="-4.8151417500000002E-2"/>
    <x v="1"/>
  </r>
  <r>
    <s v="Logan's Run"/>
    <x v="850"/>
    <x v="1001"/>
    <x v="1"/>
    <n v="2951"/>
    <n v="23"/>
    <n v="0"/>
    <n v="6.8"/>
    <n v="112"/>
    <n v="119"/>
    <n v="25000000"/>
    <x v="75"/>
    <x v="1478"/>
    <s v="Color"/>
    <x v="5"/>
    <s v="English"/>
    <x v="1"/>
    <s v="PG"/>
    <x v="1"/>
    <n v="16000000"/>
    <n v="1.7777777777777777"/>
    <s v="111-130 minutes"/>
    <n v="1.7777777777777777"/>
    <n v="-1289919.5"/>
    <n v="-4.8151417500000002E-2"/>
    <x v="0"/>
  </r>
  <r>
    <s v="London"/>
    <x v="448"/>
    <x v="1002"/>
    <x v="58"/>
    <n v="39518"/>
    <n v="11"/>
    <n v="0"/>
    <n v="6.6"/>
    <n v="34"/>
    <n v="92"/>
    <n v="12667"/>
    <x v="260"/>
    <x v="1479"/>
    <s v="Color"/>
    <x v="1"/>
    <s v="English"/>
    <x v="4"/>
    <s v="R"/>
    <x v="1"/>
    <n v="-1333"/>
    <n v="-9.5214285714285696E-2"/>
    <s v="90-110 minutes"/>
    <n v="-9.521428571428571E-2"/>
    <n v="-434215.5"/>
    <n v="-0.10115100772200772"/>
    <x v="0"/>
  </r>
  <r>
    <s v="Lone Star"/>
    <x v="277"/>
    <x v="187"/>
    <x v="6"/>
    <n v="11400"/>
    <n v="407"/>
    <n v="0"/>
    <n v="7.6"/>
    <n v="68"/>
    <n v="135"/>
    <n v="13269963"/>
    <x v="40"/>
    <x v="1480"/>
    <s v="Color"/>
    <x v="1"/>
    <s v="English"/>
    <x v="1"/>
    <s v="R"/>
    <x v="1"/>
    <n v="8269963"/>
    <n v="1.6539926"/>
    <s v="131-150 minutes"/>
    <n v="1.6539926"/>
    <n v="-434215.5"/>
    <n v="-0.10115100772200772"/>
    <x v="0"/>
  </r>
  <r>
    <s v="Lone Survivor"/>
    <x v="354"/>
    <x v="284"/>
    <x v="167"/>
    <n v="1261"/>
    <n v="532"/>
    <n v="58000"/>
    <n v="7.6"/>
    <n v="319"/>
    <n v="121"/>
    <n v="125069696"/>
    <x v="33"/>
    <x v="279"/>
    <s v="Color"/>
    <x v="5"/>
    <s v="English"/>
    <x v="1"/>
    <s v="R"/>
    <x v="1"/>
    <n v="85069696"/>
    <n v="2.1267423999999999"/>
    <s v="111-130 minutes"/>
    <n v="2.1267423999999999"/>
    <n v="-1289919.5"/>
    <n v="-4.8151417500000002E-2"/>
    <x v="2"/>
  </r>
  <r>
    <s v="Lone Wolf McQuade"/>
    <x v="566"/>
    <x v="1003"/>
    <x v="336"/>
    <n v="2383"/>
    <n v="8"/>
    <n v="0"/>
    <n v="6.3"/>
    <n v="29"/>
    <n v="107"/>
    <n v="12200000"/>
    <x v="40"/>
    <x v="1481"/>
    <s v="Color"/>
    <x v="5"/>
    <s v="English"/>
    <x v="1"/>
    <s v="PG"/>
    <x v="1"/>
    <n v="7200000"/>
    <n v="1.44"/>
    <s v="90-110 minutes"/>
    <n v="1.44"/>
    <n v="-1289919.5"/>
    <n v="-4.8151417500000002E-2"/>
    <x v="0"/>
  </r>
  <r>
    <s v="Lonesome Jim"/>
    <x v="851"/>
    <x v="1004"/>
    <x v="492"/>
    <n v="1440"/>
    <n v="12000"/>
    <n v="238"/>
    <n v="6.6"/>
    <n v="81"/>
    <n v="91"/>
    <n v="154077"/>
    <x v="58"/>
    <x v="1482"/>
    <s v="Color"/>
    <x v="2"/>
    <s v="English"/>
    <x v="1"/>
    <s v="R"/>
    <x v="1"/>
    <n v="-345923"/>
    <n v="-0.69184599999999996"/>
    <s v="90-110 minutes"/>
    <n v="-0.69184599999999996"/>
    <n v="1637763"/>
    <n v="0.19178668286445014"/>
    <x v="0"/>
  </r>
  <r>
    <s v="Looney Tunes: Back in Action"/>
    <x v="265"/>
    <x v="781"/>
    <x v="7"/>
    <n v="5593"/>
    <n v="287"/>
    <n v="665"/>
    <n v="5.7"/>
    <n v="101"/>
    <n v="91"/>
    <n v="20950820"/>
    <x v="112"/>
    <x v="987"/>
    <s v="Color"/>
    <x v="3"/>
    <s v="English"/>
    <x v="2"/>
    <s v="PG"/>
    <x v="1"/>
    <n v="-59049180"/>
    <n v="-0.73811475000000004"/>
    <s v="90-110 minutes"/>
    <n v="-0.73811475000000004"/>
    <n v="3892693.5"/>
    <n v="0.11726928571428571"/>
    <x v="2"/>
  </r>
  <r>
    <s v="Looper"/>
    <x v="2"/>
    <x v="1005"/>
    <x v="2"/>
    <n v="37387"/>
    <n v="0"/>
    <n v="75000"/>
    <n v="7.4"/>
    <n v="589"/>
    <n v="119"/>
    <n v="66468315"/>
    <x v="23"/>
    <x v="578"/>
    <s v="Color"/>
    <x v="5"/>
    <s v="English"/>
    <x v="1"/>
    <s v="R"/>
    <x v="1"/>
    <n v="36468315"/>
    <n v="1.2156104999999999"/>
    <s v="111-130 minutes"/>
    <n v="1.2156104999999999"/>
    <n v="-1289919.5"/>
    <n v="-4.8151417500000002E-2"/>
    <x v="1"/>
  </r>
  <r>
    <s v="Lord of War"/>
    <x v="55"/>
    <x v="754"/>
    <x v="20"/>
    <n v="12076"/>
    <n v="487"/>
    <n v="10000"/>
    <n v="7.6"/>
    <n v="168"/>
    <n v="122"/>
    <n v="24127895"/>
    <x v="21"/>
    <x v="1483"/>
    <s v="Color"/>
    <x v="4"/>
    <s v="English"/>
    <x v="1"/>
    <s v="R"/>
    <x v="1"/>
    <n v="-25872105"/>
    <n v="-0.51744210000000002"/>
    <s v="111-130 minutes"/>
    <n v="-0.51744210000000002"/>
    <n v="-74533.5"/>
    <n v="-7.4856785714285719E-3"/>
    <x v="2"/>
  </r>
  <r>
    <s v="Lords of Dogtown"/>
    <x v="75"/>
    <x v="1006"/>
    <x v="10"/>
    <n v="16651"/>
    <n v="308"/>
    <n v="5000"/>
    <n v="7.1"/>
    <n v="119"/>
    <n v="107"/>
    <n v="11008432"/>
    <x v="9"/>
    <x v="1484"/>
    <s v="Color"/>
    <x v="6"/>
    <s v="English"/>
    <x v="1"/>
    <s v="PG-13"/>
    <x v="1"/>
    <n v="-13991568"/>
    <n v="-0.55966271999999995"/>
    <s v="90-110 minutes"/>
    <n v="-0.55966271999999995"/>
    <n v="-1289919.5"/>
    <n v="-4.8151417500000002E-2"/>
    <x v="1"/>
  </r>
  <r>
    <s v="Loser"/>
    <x v="852"/>
    <x v="487"/>
    <x v="493"/>
    <n v="1189"/>
    <n v="143"/>
    <n v="1000"/>
    <n v="5.3"/>
    <n v="81"/>
    <n v="98"/>
    <n v="15464026"/>
    <x v="6"/>
    <x v="1485"/>
    <s v="Color"/>
    <x v="2"/>
    <s v="English"/>
    <x v="1"/>
    <s v="PG-13"/>
    <x v="1"/>
    <n v="-4535974"/>
    <n v="-0.22679870000000002"/>
    <s v="90-110 minutes"/>
    <n v="-0.22679869999999999"/>
    <n v="1637763"/>
    <n v="0.19178668286445014"/>
    <x v="1"/>
  </r>
  <r>
    <s v="Lost in Space"/>
    <x v="254"/>
    <x v="90"/>
    <x v="22"/>
    <n v="12186"/>
    <n v="81"/>
    <n v="0"/>
    <n v="5.0999999999999996"/>
    <n v="102"/>
    <n v="130"/>
    <n v="69102910"/>
    <x v="112"/>
    <x v="1486"/>
    <s v="Color"/>
    <x v="5"/>
    <s v="English"/>
    <x v="1"/>
    <s v="PG-13"/>
    <x v="1"/>
    <n v="-10897090"/>
    <n v="-0.136213625"/>
    <s v="111-130 minutes"/>
    <n v="-0.136213625"/>
    <n v="-1289919.5"/>
    <n v="-4.8151417500000002E-2"/>
    <x v="2"/>
  </r>
  <r>
    <s v="Lost in Translation"/>
    <x v="371"/>
    <x v="1007"/>
    <x v="24"/>
    <n v="32015"/>
    <n v="0"/>
    <n v="17000"/>
    <n v="7.8"/>
    <n v="265"/>
    <n v="101"/>
    <n v="44566004"/>
    <x v="50"/>
    <x v="1487"/>
    <s v="Color"/>
    <x v="1"/>
    <s v="English"/>
    <x v="1"/>
    <s v="R"/>
    <x v="1"/>
    <n v="40566004"/>
    <n v="10.141501"/>
    <s v="90-110 minutes"/>
    <n v="10.141501"/>
    <n v="-434215.5"/>
    <n v="-0.10115100772200772"/>
    <x v="0"/>
  </r>
  <r>
    <s v="Lost Souls"/>
    <x v="853"/>
    <x v="1008"/>
    <x v="494"/>
    <n v="1805"/>
    <n v="710"/>
    <n v="209"/>
    <n v="4.8"/>
    <n v="100"/>
    <n v="97"/>
    <n v="16779636"/>
    <x v="25"/>
    <x v="1488"/>
    <s v="Color"/>
    <x v="1"/>
    <s v="English"/>
    <x v="1"/>
    <s v="R"/>
    <x v="1"/>
    <n v="-11220364"/>
    <n v="-0.40072728571428573"/>
    <s v="90-110 minutes"/>
    <n v="-0.40072728571428573"/>
    <n v="-434215.5"/>
    <n v="-0.10115100772200772"/>
    <x v="1"/>
  </r>
  <r>
    <s v="Love &amp; Basketball"/>
    <x v="194"/>
    <x v="310"/>
    <x v="1"/>
    <n v="5135"/>
    <n v="107"/>
    <n v="0"/>
    <n v="7.2"/>
    <n v="68"/>
    <n v="124"/>
    <n v="27441122"/>
    <x v="22"/>
    <x v="667"/>
    <s v="Color"/>
    <x v="1"/>
    <s v="English"/>
    <x v="1"/>
    <s v="PG-13"/>
    <x v="1"/>
    <n v="12441122"/>
    <n v="0.82940813333333341"/>
    <s v="111-130 minutes"/>
    <n v="0.8294081333333333"/>
    <n v="-434215.5"/>
    <n v="-0.10115100772200772"/>
    <x v="1"/>
  </r>
  <r>
    <s v="Love &amp; Other Drugs"/>
    <x v="350"/>
    <x v="342"/>
    <x v="47"/>
    <n v="31278"/>
    <n v="380"/>
    <n v="24000"/>
    <n v="6.7"/>
    <n v="219"/>
    <n v="112"/>
    <n v="32357532"/>
    <x v="23"/>
    <x v="1489"/>
    <s v="Color"/>
    <x v="2"/>
    <s v="English"/>
    <x v="1"/>
    <s v="R"/>
    <x v="1"/>
    <n v="2357532"/>
    <n v="7.8584399999999999E-2"/>
    <s v="111-130 minutes"/>
    <n v="7.8584399999999999E-2"/>
    <n v="1637763"/>
    <n v="0.19178668286445014"/>
    <x v="1"/>
  </r>
  <r>
    <s v="Love Actually"/>
    <x v="100"/>
    <x v="116"/>
    <x v="36"/>
    <n v="28886"/>
    <n v="628"/>
    <n v="52000"/>
    <n v="7.7"/>
    <n v="218"/>
    <n v="129"/>
    <n v="59365105"/>
    <x v="65"/>
    <x v="1490"/>
    <s v="Color"/>
    <x v="2"/>
    <s v="English"/>
    <x v="4"/>
    <s v="R"/>
    <x v="1"/>
    <n v="14365105"/>
    <n v="0.31922455555555551"/>
    <s v="111-130 minutes"/>
    <n v="0.31922455555555557"/>
    <n v="1637763"/>
    <n v="0.19178668286445014"/>
    <x v="2"/>
  </r>
  <r>
    <s v="Love and Other Catastrophes"/>
    <x v="854"/>
    <x v="1009"/>
    <x v="344"/>
    <n v="1661"/>
    <n v="0"/>
    <n v="46"/>
    <n v="6.4"/>
    <n v="21"/>
    <n v="76"/>
    <n v="212285"/>
    <x v="80"/>
    <x v="1491"/>
    <s v="Color"/>
    <x v="2"/>
    <s v="English"/>
    <x v="12"/>
    <s v="R"/>
    <x v="1"/>
    <n v="-37715"/>
    <n v="-0.15085999999999999"/>
    <s v="&lt;90 minutes"/>
    <n v="-0.15085999999999999"/>
    <n v="1637763"/>
    <n v="0.19178668286445014"/>
    <x v="0"/>
  </r>
  <r>
    <s v="Love Happens"/>
    <x v="28"/>
    <x v="1010"/>
    <x v="3"/>
    <n v="4947"/>
    <n v="7"/>
    <n v="0"/>
    <n v="5.6"/>
    <n v="111"/>
    <n v="109"/>
    <n v="22927390"/>
    <x v="7"/>
    <x v="1492"/>
    <s v="Color"/>
    <x v="1"/>
    <s v="English"/>
    <x v="1"/>
    <s v="PG-13"/>
    <x v="1"/>
    <n v="4927390"/>
    <n v="0.27374388888888879"/>
    <s v="90-110 minutes"/>
    <n v="0.2737438888888889"/>
    <n v="-434215.5"/>
    <n v="-0.10115100772200772"/>
    <x v="1"/>
  </r>
  <r>
    <s v="Love in the Time of Cholera"/>
    <x v="855"/>
    <x v="599"/>
    <x v="205"/>
    <n v="538"/>
    <n v="179"/>
    <n v="0"/>
    <n v="6.4"/>
    <n v="115"/>
    <n v="139"/>
    <n v="4584886"/>
    <x v="65"/>
    <x v="1493"/>
    <s v="Color"/>
    <x v="1"/>
    <s v="English"/>
    <x v="1"/>
    <s v="R"/>
    <x v="1"/>
    <n v="-40415114"/>
    <n v="-0.89811364444444441"/>
    <s v="131-150 minutes"/>
    <n v="-0.89811364444444441"/>
    <n v="-434215.5"/>
    <n v="-0.10115100772200772"/>
    <x v="2"/>
  </r>
  <r>
    <s v="Love Jones"/>
    <x v="539"/>
    <x v="1011"/>
    <x v="321"/>
    <n v="3871"/>
    <n v="28"/>
    <n v="1000"/>
    <n v="7.4"/>
    <n v="16"/>
    <n v="104"/>
    <n v="12514138"/>
    <x v="42"/>
    <x v="1408"/>
    <s v="Color"/>
    <x v="1"/>
    <s v="English"/>
    <x v="1"/>
    <s v="R"/>
    <x v="1"/>
    <n v="2514138"/>
    <n v="0.25141379999999991"/>
    <s v="90-110 minutes"/>
    <n v="0.25141380000000002"/>
    <n v="-434215.5"/>
    <n v="-0.10115100772200772"/>
    <x v="0"/>
  </r>
  <r>
    <s v="Love Ranch"/>
    <x v="678"/>
    <x v="343"/>
    <x v="402"/>
    <n v="3204"/>
    <n v="138"/>
    <n v="636"/>
    <n v="5.7"/>
    <n v="49"/>
    <n v="117"/>
    <n v="134904"/>
    <x v="9"/>
    <x v="56"/>
    <s v="Color"/>
    <x v="2"/>
    <s v="English"/>
    <x v="1"/>
    <s v="R"/>
    <x v="1"/>
    <n v="-24865096"/>
    <n v="-0.99460384000000002"/>
    <s v="111-130 minutes"/>
    <n v="-0.99460384000000002"/>
    <n v="1637763"/>
    <n v="0.19178668286445014"/>
    <x v="1"/>
  </r>
  <r>
    <s v="Love Stinks"/>
    <x v="856"/>
    <x v="1012"/>
    <x v="495"/>
    <n v="2662"/>
    <n v="24"/>
    <n v="309"/>
    <n v="5.8"/>
    <n v="45"/>
    <n v="94"/>
    <n v="2800000"/>
    <x v="50"/>
    <x v="1494"/>
    <s v="Color"/>
    <x v="2"/>
    <s v="English"/>
    <x v="1"/>
    <s v="R"/>
    <x v="1"/>
    <n v="-1200000"/>
    <n v="-0.30000000000000004"/>
    <s v="90-110 minutes"/>
    <n v="-0.3"/>
    <n v="1637763"/>
    <n v="0.19178668286445014"/>
    <x v="0"/>
  </r>
  <r>
    <s v="Love the Coopers"/>
    <x v="437"/>
    <x v="863"/>
    <x v="22"/>
    <n v="10691"/>
    <n v="24"/>
    <n v="0"/>
    <n v="5.7"/>
    <n v="97"/>
    <n v="107"/>
    <n v="26284475"/>
    <x v="32"/>
    <x v="480"/>
    <s v="Color"/>
    <x v="2"/>
    <s v="English"/>
    <x v="1"/>
    <s v="PG-13"/>
    <x v="1"/>
    <n v="9284475"/>
    <n v="0.54614558823529413"/>
    <s v="90-110 minutes"/>
    <n v="0.54614558823529413"/>
    <n v="1637763"/>
    <n v="0.19178668286445014"/>
    <x v="1"/>
  </r>
  <r>
    <s v="Lovely &amp; Amazing"/>
    <x v="857"/>
    <x v="664"/>
    <x v="25"/>
    <n v="1330"/>
    <n v="132"/>
    <n v="169"/>
    <n v="6.9"/>
    <n v="71"/>
    <n v="91"/>
    <n v="4186931"/>
    <x v="80"/>
    <x v="393"/>
    <s v="Color"/>
    <x v="2"/>
    <s v="English"/>
    <x v="1"/>
    <s v="R"/>
    <x v="1"/>
    <n v="3936931"/>
    <n v="15.747724000000002"/>
    <s v="90-110 minutes"/>
    <n v="15.747724"/>
    <n v="1637763"/>
    <n v="0.19178668286445014"/>
    <x v="0"/>
  </r>
  <r>
    <s v="Lovely, Still"/>
    <x v="721"/>
    <x v="1013"/>
    <x v="7"/>
    <n v="4987"/>
    <n v="6"/>
    <n v="777"/>
    <n v="7.3"/>
    <n v="27"/>
    <n v="90"/>
    <n v="124720"/>
    <x v="40"/>
    <x v="1495"/>
    <s v="Color"/>
    <x v="1"/>
    <s v="English"/>
    <x v="1"/>
    <s v="PG"/>
    <x v="1"/>
    <n v="-4875280"/>
    <n v="-0.97505600000000003"/>
    <s v="90-110 minutes"/>
    <n v="-0.97505600000000003"/>
    <n v="-434215.5"/>
    <n v="-0.10115100772200772"/>
    <x v="0"/>
  </r>
  <r>
    <s v="Love's Abiding Joy"/>
    <x v="858"/>
    <x v="1014"/>
    <x v="393"/>
    <n v="2715"/>
    <n v="84"/>
    <n v="76"/>
    <n v="7.2"/>
    <n v="5"/>
    <n v="87"/>
    <n v="252726"/>
    <x v="38"/>
    <x v="385"/>
    <s v="Color"/>
    <x v="1"/>
    <n v="0"/>
    <x v="1"/>
    <s v="PG"/>
    <x v="0"/>
    <n v="-2747274"/>
    <n v="-0.91575799999999996"/>
    <s v="&lt;90 minutes"/>
    <n v="-0.91575799999999996"/>
    <n v="-434215.5"/>
    <n v="-0.10115100772200772"/>
    <x v="0"/>
  </r>
  <r>
    <s v="Lucky Break"/>
    <x v="313"/>
    <x v="1015"/>
    <x v="191"/>
    <n v="2440"/>
    <n v="11"/>
    <n v="30"/>
    <n v="6.2"/>
    <n v="47"/>
    <n v="107"/>
    <n v="54606"/>
    <x v="16"/>
    <x v="1496"/>
    <s v="Color"/>
    <x v="2"/>
    <s v="English"/>
    <x v="4"/>
    <s v="PG-13"/>
    <x v="1"/>
    <n v="-5945394"/>
    <n v="-0.99089899999999997"/>
    <s v="90-110 minutes"/>
    <n v="-0.99089899999999997"/>
    <n v="1637763"/>
    <n v="0.19178668286445014"/>
    <x v="0"/>
  </r>
  <r>
    <s v="Lucky Number Slevin"/>
    <x v="11"/>
    <x v="1016"/>
    <x v="10"/>
    <n v="26451"/>
    <n v="118"/>
    <n v="10000"/>
    <n v="7.8"/>
    <n v="202"/>
    <n v="110"/>
    <n v="22494487"/>
    <x v="102"/>
    <x v="1423"/>
    <s v="Color"/>
    <x v="4"/>
    <s v="English"/>
    <x v="2"/>
    <s v="R"/>
    <x v="1"/>
    <n v="-4505513"/>
    <n v="-0.1668708518518518"/>
    <s v="90-110 minutes"/>
    <n v="-0.16687085185185185"/>
    <n v="-74533.5"/>
    <n v="-7.4856785714285719E-3"/>
    <x v="1"/>
  </r>
  <r>
    <s v="Lucky Numbers"/>
    <x v="859"/>
    <x v="936"/>
    <x v="51"/>
    <n v="3580"/>
    <n v="0"/>
    <n v="177"/>
    <n v="5"/>
    <n v="60"/>
    <n v="105"/>
    <n v="10014234"/>
    <x v="29"/>
    <x v="1497"/>
    <s v="Color"/>
    <x v="2"/>
    <s v="English"/>
    <x v="8"/>
    <s v="R"/>
    <x v="1"/>
    <n v="-54985766"/>
    <n v="-0.84593486153846154"/>
    <s v="90-110 minutes"/>
    <n v="-0.84593486153846154"/>
    <n v="1637763"/>
    <n v="0.19178668286445014"/>
    <x v="2"/>
  </r>
  <r>
    <s v="Lucky You"/>
    <x v="95"/>
    <x v="51"/>
    <x v="60"/>
    <n v="26334"/>
    <n v="161"/>
    <n v="672"/>
    <n v="5.9"/>
    <n v="106"/>
    <n v="124"/>
    <n v="5755286"/>
    <x v="27"/>
    <x v="1498"/>
    <s v="Color"/>
    <x v="1"/>
    <s v="English"/>
    <x v="1"/>
    <s v="PG-13"/>
    <x v="1"/>
    <n v="-49244714"/>
    <n v="-0.89535843636363632"/>
    <s v="111-130 minutes"/>
    <n v="-0.89535843636363632"/>
    <n v="-434215.5"/>
    <n v="-0.10115100772200772"/>
    <x v="2"/>
  </r>
  <r>
    <s v="Lucy"/>
    <x v="371"/>
    <x v="233"/>
    <x v="24"/>
    <n v="32325"/>
    <n v="0"/>
    <n v="83000"/>
    <n v="6.4"/>
    <n v="433"/>
    <n v="89"/>
    <n v="126546825"/>
    <x v="33"/>
    <x v="1499"/>
    <s v="Color"/>
    <x v="5"/>
    <s v="English"/>
    <x v="8"/>
    <s v="R"/>
    <x v="1"/>
    <n v="86546825"/>
    <n v="2.163670625"/>
    <s v="&lt;90 minutes"/>
    <n v="2.163670625"/>
    <n v="-1289919.5"/>
    <n v="-4.8151417500000002E-2"/>
    <x v="2"/>
  </r>
  <r>
    <s v="Luminarias"/>
    <x v="860"/>
    <x v="1017"/>
    <x v="70"/>
    <n v="2289"/>
    <n v="0"/>
    <n v="24"/>
    <n v="3.6"/>
    <n v="13"/>
    <n v="100"/>
    <n v="428535"/>
    <x v="15"/>
    <x v="1500"/>
    <s v="Color"/>
    <x v="2"/>
    <s v="English"/>
    <x v="1"/>
    <s v="R"/>
    <x v="1"/>
    <n v="-571465"/>
    <n v="-0.571465"/>
    <s v="90-110 minutes"/>
    <n v="-0.571465"/>
    <n v="1637763"/>
    <n v="0.19178668286445014"/>
    <x v="0"/>
  </r>
  <r>
    <s v="MacGruber"/>
    <x v="861"/>
    <x v="1018"/>
    <x v="1"/>
    <n v="2618"/>
    <n v="434"/>
    <n v="0"/>
    <n v="5.5"/>
    <n v="163"/>
    <n v="95"/>
    <n v="8460995"/>
    <x v="42"/>
    <x v="371"/>
    <s v="Color"/>
    <x v="5"/>
    <s v="English"/>
    <x v="1"/>
    <s v="R"/>
    <x v="1"/>
    <n v="-1539005"/>
    <n v="-0.1539005"/>
    <s v="90-110 minutes"/>
    <n v="-0.1539005"/>
    <n v="-1289919.5"/>
    <n v="-4.8151417500000002E-2"/>
    <x v="0"/>
  </r>
  <r>
    <s v="Machete"/>
    <x v="10"/>
    <x v="1019"/>
    <x v="9"/>
    <n v="26233"/>
    <n v="20"/>
    <n v="44000"/>
    <n v="6.7"/>
    <n v="391"/>
    <n v="105"/>
    <n v="26589953"/>
    <x v="168"/>
    <x v="1501"/>
    <s v="Color"/>
    <x v="5"/>
    <s v="English"/>
    <x v="1"/>
    <s v="R"/>
    <x v="1"/>
    <n v="16089953"/>
    <n v="1.5323764761904761"/>
    <s v="90-110 minutes"/>
    <n v="1.5323764761904761"/>
    <n v="-1289919.5"/>
    <n v="-4.8151417500000002E-2"/>
    <x v="0"/>
  </r>
  <r>
    <s v="Machete Kills"/>
    <x v="510"/>
    <x v="566"/>
    <x v="3"/>
    <n v="2848"/>
    <n v="0"/>
    <n v="48000"/>
    <n v="5.6"/>
    <n v="260"/>
    <n v="107"/>
    <n v="7268659"/>
    <x v="6"/>
    <x v="1502"/>
    <s v="Color"/>
    <x v="5"/>
    <s v="English"/>
    <x v="34"/>
    <s v="R"/>
    <x v="1"/>
    <n v="-12731341"/>
    <n v="-0.63656705000000002"/>
    <s v="90-110 minutes"/>
    <n v="-0.63656705000000002"/>
    <n v="-1289919.5"/>
    <n v="-4.8151417500000002E-2"/>
    <x v="1"/>
  </r>
  <r>
    <s v="Machine Gun Preacher"/>
    <x v="39"/>
    <x v="706"/>
    <x v="12"/>
    <n v="19620"/>
    <n v="395"/>
    <n v="21000"/>
    <n v="6.8"/>
    <n v="134"/>
    <n v="129"/>
    <n v="537580"/>
    <x v="23"/>
    <x v="1503"/>
    <s v="Color"/>
    <x v="5"/>
    <s v="English"/>
    <x v="1"/>
    <s v="R"/>
    <x v="1"/>
    <n v="-29462420"/>
    <n v="-0.98208066666666671"/>
    <s v="111-130 minutes"/>
    <n v="-0.98208066666666671"/>
    <n v="-1289919.5"/>
    <n v="-4.8151417500000002E-2"/>
    <x v="1"/>
  </r>
  <r>
    <s v="Mad City"/>
    <x v="862"/>
    <x v="174"/>
    <x v="496"/>
    <n v="2606"/>
    <n v="333"/>
    <n v="697"/>
    <n v="6.2"/>
    <n v="59"/>
    <n v="115"/>
    <n v="10556196"/>
    <x v="21"/>
    <x v="1504"/>
    <s v="Color"/>
    <x v="4"/>
    <s v="English"/>
    <x v="1"/>
    <s v="PG-13"/>
    <x v="1"/>
    <n v="-39443804"/>
    <n v="-0.78887607999999998"/>
    <s v="111-130 minutes"/>
    <n v="-0.78887607999999998"/>
    <n v="-74533.5"/>
    <n v="-7.4856785714285719E-3"/>
    <x v="2"/>
  </r>
  <r>
    <s v="Mad Max 2: The Road Warrior"/>
    <x v="863"/>
    <x v="258"/>
    <x v="455"/>
    <n v="1396"/>
    <n v="750"/>
    <n v="0"/>
    <n v="7.6"/>
    <n v="177"/>
    <n v="87"/>
    <n v="9003011"/>
    <x v="86"/>
    <x v="1505"/>
    <s v="Black and White"/>
    <x v="5"/>
    <s v="English"/>
    <x v="12"/>
    <s v="R"/>
    <x v="1"/>
    <n v="7003011"/>
    <n v="3.5015055000000004"/>
    <s v="&lt;90 minutes"/>
    <n v="3.5015054999999999"/>
    <n v="-1289919.5"/>
    <n v="-4.8151417500000002E-2"/>
    <x v="0"/>
  </r>
  <r>
    <s v="Mad Max Beyond Thunderdome"/>
    <x v="864"/>
    <x v="258"/>
    <x v="280"/>
    <n v="1529"/>
    <n v="750"/>
    <n v="0"/>
    <n v="6.2"/>
    <n v="117"/>
    <n v="107"/>
    <n v="36200000"/>
    <x v="261"/>
    <x v="1506"/>
    <s v="Color"/>
    <x v="5"/>
    <s v="English"/>
    <x v="12"/>
    <s v="PG-13"/>
    <x v="1"/>
    <n v="23894477"/>
    <n v="1.9417685050850744"/>
    <s v="90-110 minutes"/>
    <n v="1.9417685050850744"/>
    <n v="-1289919.5"/>
    <n v="-4.8151417500000002E-2"/>
    <x v="0"/>
  </r>
  <r>
    <s v="Mad Max: Fury Road"/>
    <x v="402"/>
    <x v="258"/>
    <x v="243"/>
    <n v="40025"/>
    <n v="750"/>
    <n v="191000"/>
    <n v="8.1"/>
    <n v="739"/>
    <n v="120"/>
    <n v="153629485"/>
    <x v="90"/>
    <x v="1507"/>
    <s v="Color"/>
    <x v="5"/>
    <s v="English"/>
    <x v="12"/>
    <s v="R"/>
    <x v="1"/>
    <n v="3629485"/>
    <n v="2.4196566666666586E-2"/>
    <s v="111-130 minutes"/>
    <n v="2.4196566666666666E-2"/>
    <n v="-1289919.5"/>
    <n v="-4.8151417500000002E-2"/>
    <x v="2"/>
  </r>
  <r>
    <s v="Mad Money"/>
    <x v="301"/>
    <x v="590"/>
    <x v="26"/>
    <n v="2453"/>
    <n v="144"/>
    <n v="687"/>
    <n v="5.8"/>
    <n v="98"/>
    <n v="104"/>
    <n v="20668843"/>
    <x v="5"/>
    <x v="1508"/>
    <s v="Color"/>
    <x v="2"/>
    <s v="English"/>
    <x v="1"/>
    <s v="PG-13"/>
    <x v="1"/>
    <n v="-1331157"/>
    <n v="-6.050713636363636E-2"/>
    <s v="90-110 minutes"/>
    <n v="-6.050713636363636E-2"/>
    <n v="1637763"/>
    <n v="0.19178668286445014"/>
    <x v="1"/>
  </r>
  <r>
    <s v="Madadayo"/>
    <x v="865"/>
    <x v="1020"/>
    <x v="165"/>
    <n v="30"/>
    <n v="0"/>
    <n v="355"/>
    <n v="7.5"/>
    <n v="25"/>
    <n v="134"/>
    <n v="48856"/>
    <x v="262"/>
    <x v="1509"/>
    <s v="Color"/>
    <x v="1"/>
    <s v="Japanese"/>
    <x v="13"/>
    <n v="0"/>
    <x v="0"/>
    <n v="-11851144"/>
    <n v="-0.99589445378151265"/>
    <s v="131-150 minutes"/>
    <n v="-0.99589445378151265"/>
    <n v="-434215.5"/>
    <n v="-0.10115100772200772"/>
    <x v="0"/>
  </r>
  <r>
    <s v="Madagascar"/>
    <x v="79"/>
    <x v="217"/>
    <x v="50"/>
    <n v="1777"/>
    <n v="35"/>
    <n v="0"/>
    <n v="6.9"/>
    <n v="181"/>
    <n v="86"/>
    <n v="193136719"/>
    <x v="36"/>
    <x v="1510"/>
    <s v="Color"/>
    <x v="3"/>
    <s v="English"/>
    <x v="1"/>
    <s v="PG"/>
    <x v="1"/>
    <n v="118136719"/>
    <n v="1.5751562533333332"/>
    <s v="&lt;90 minutes"/>
    <n v="1.5751562533333334"/>
    <n v="3892693.5"/>
    <n v="0.11726928571428571"/>
    <x v="2"/>
  </r>
  <r>
    <s v="Madagascar 3: Europe's Most Wanted"/>
    <x v="79"/>
    <x v="217"/>
    <x v="50"/>
    <n v="2444"/>
    <n v="35"/>
    <n v="17000"/>
    <n v="6.9"/>
    <n v="211"/>
    <n v="93"/>
    <n v="216366733"/>
    <x v="229"/>
    <x v="1511"/>
    <s v="Color"/>
    <x v="3"/>
    <s v="English"/>
    <x v="1"/>
    <s v="PG"/>
    <x v="1"/>
    <n v="71366733"/>
    <n v="0.49218436551724132"/>
    <s v="90-110 minutes"/>
    <n v="0.49218436551724137"/>
    <n v="3892693.5"/>
    <n v="0.11726928571428571"/>
    <x v="2"/>
  </r>
  <r>
    <s v="Madagascar: Escape 2 Africa"/>
    <x v="243"/>
    <x v="217"/>
    <x v="1"/>
    <n v="3285"/>
    <n v="35"/>
    <n v="0"/>
    <n v="6.7"/>
    <n v="167"/>
    <n v="89"/>
    <n v="179982968"/>
    <x v="90"/>
    <x v="1512"/>
    <s v="Color"/>
    <x v="5"/>
    <s v="English"/>
    <x v="1"/>
    <s v="PG"/>
    <x v="1"/>
    <n v="29982968"/>
    <n v="0.19988645333333332"/>
    <s v="&lt;90 minutes"/>
    <n v="0.19988645333333332"/>
    <n v="-1289919.5"/>
    <n v="-4.8151417500000002E-2"/>
    <x v="2"/>
  </r>
  <r>
    <s v="Made"/>
    <x v="444"/>
    <x v="654"/>
    <x v="32"/>
    <n v="5245"/>
    <n v="4000"/>
    <n v="393"/>
    <n v="6.4"/>
    <n v="81"/>
    <n v="95"/>
    <n v="5308707"/>
    <x v="40"/>
    <x v="1513"/>
    <s v="Color"/>
    <x v="2"/>
    <s v="English"/>
    <x v="1"/>
    <s v="R"/>
    <x v="1"/>
    <n v="308707"/>
    <n v="6.1741400000000057E-2"/>
    <s v="90-110 minutes"/>
    <n v="6.1741400000000002E-2"/>
    <n v="1637763"/>
    <n v="0.19178668286445014"/>
    <x v="0"/>
  </r>
  <r>
    <s v="Made in Dagenham"/>
    <x v="561"/>
    <x v="78"/>
    <x v="77"/>
    <n v="7692"/>
    <n v="13"/>
    <n v="0"/>
    <n v="7.2"/>
    <n v="163"/>
    <n v="113"/>
    <n v="1094798"/>
    <x v="179"/>
    <x v="1514"/>
    <s v="Color"/>
    <x v="6"/>
    <s v="English"/>
    <x v="4"/>
    <s v="R"/>
    <x v="1"/>
    <n v="-6105202"/>
    <n v="-0.84794472222222228"/>
    <s v="111-130 minutes"/>
    <n v="-0.84794472222222217"/>
    <n v="-1289919.5"/>
    <n v="-4.8151417500000002E-2"/>
    <x v="0"/>
  </r>
  <r>
    <s v="Made of Honor"/>
    <x v="866"/>
    <x v="1021"/>
    <x v="1"/>
    <n v="4298"/>
    <n v="10"/>
    <n v="3000"/>
    <n v="5.8"/>
    <n v="128"/>
    <n v="101"/>
    <n v="46012734"/>
    <x v="33"/>
    <x v="943"/>
    <s v="Color"/>
    <x v="2"/>
    <s v="English"/>
    <x v="1"/>
    <s v="PG-13"/>
    <x v="1"/>
    <n v="6012734"/>
    <n v="0.15031835000000004"/>
    <s v="90-110 minutes"/>
    <n v="0.15031834999999999"/>
    <n v="1637763"/>
    <n v="0.19178668286445014"/>
    <x v="2"/>
  </r>
  <r>
    <s v="Madea's Family Reunion"/>
    <x v="122"/>
    <x v="80"/>
    <x v="1"/>
    <n v="5264"/>
    <n v="0"/>
    <n v="676"/>
    <n v="5"/>
    <n v="46"/>
    <n v="107"/>
    <n v="63231524"/>
    <x v="16"/>
    <x v="867"/>
    <s v="Color"/>
    <x v="2"/>
    <s v="English"/>
    <x v="1"/>
    <s v="PG-13"/>
    <x v="1"/>
    <n v="57231524"/>
    <n v="9.538587333333334"/>
    <s v="90-110 minutes"/>
    <n v="9.538587333333334"/>
    <n v="1637763"/>
    <n v="0.19178668286445014"/>
    <x v="0"/>
  </r>
  <r>
    <s v="Madea's Witness Protection"/>
    <x v="867"/>
    <x v="80"/>
    <x v="218"/>
    <n v="2753"/>
    <n v="0"/>
    <n v="0"/>
    <n v="4.8"/>
    <n v="31"/>
    <n v="114"/>
    <n v="65623128"/>
    <x v="6"/>
    <x v="1515"/>
    <s v="Color"/>
    <x v="2"/>
    <s v="English"/>
    <x v="1"/>
    <s v="PG-13"/>
    <x v="1"/>
    <n v="45623128"/>
    <n v="2.2811564"/>
    <s v="111-130 minutes"/>
    <n v="2.2811564"/>
    <n v="1637763"/>
    <n v="0.19178668286445014"/>
    <x v="1"/>
  </r>
  <r>
    <s v="Maggie"/>
    <x v="868"/>
    <x v="1022"/>
    <x v="82"/>
    <n v="1885"/>
    <n v="9"/>
    <n v="22000"/>
    <n v="5.6"/>
    <n v="256"/>
    <n v="95"/>
    <n v="131175"/>
    <x v="113"/>
    <x v="1516"/>
    <s v="Color"/>
    <x v="1"/>
    <s v="English"/>
    <x v="1"/>
    <s v="PG-13"/>
    <x v="1"/>
    <n v="-8368825"/>
    <n v="-0.98456764705882349"/>
    <s v="90-110 minutes"/>
    <n v="-0.98456764705882349"/>
    <n v="-434215.5"/>
    <n v="-0.10115100772200772"/>
    <x v="0"/>
  </r>
  <r>
    <s v="Magic Mike"/>
    <x v="26"/>
    <x v="501"/>
    <x v="19"/>
    <n v="46646"/>
    <n v="0"/>
    <n v="54000"/>
    <n v="6.1"/>
    <n v="324"/>
    <n v="110"/>
    <n v="113709992"/>
    <x v="46"/>
    <x v="1517"/>
    <s v="Color"/>
    <x v="2"/>
    <s v="English"/>
    <x v="1"/>
    <s v="R"/>
    <x v="1"/>
    <n v="106709992"/>
    <n v="15.244284571428572"/>
    <s v="90-110 minutes"/>
    <n v="15.244284571428571"/>
    <n v="1637763"/>
    <n v="0.19178668286445014"/>
    <x v="0"/>
  </r>
  <r>
    <s v="Magic Mike XXL"/>
    <x v="756"/>
    <x v="1023"/>
    <x v="127"/>
    <n v="38963"/>
    <n v="13"/>
    <n v="41000"/>
    <n v="5.7"/>
    <n v="222"/>
    <n v="115"/>
    <n v="66009973"/>
    <x v="263"/>
    <x v="1518"/>
    <s v="Color"/>
    <x v="2"/>
    <s v="English"/>
    <x v="1"/>
    <s v="R"/>
    <x v="1"/>
    <n v="51209973"/>
    <n v="3.4601333108108108"/>
    <s v="111-130 minutes"/>
    <n v="3.4601333108108108"/>
    <n v="1637763"/>
    <n v="0.19178668286445014"/>
    <x v="1"/>
  </r>
  <r>
    <s v="Magnolia"/>
    <x v="103"/>
    <x v="360"/>
    <x v="61"/>
    <n v="1906"/>
    <n v="0"/>
    <n v="13000"/>
    <n v="8"/>
    <n v="224"/>
    <n v="188"/>
    <n v="22450975"/>
    <x v="8"/>
    <x v="1519"/>
    <s v="Color"/>
    <x v="1"/>
    <s v="English"/>
    <x v="1"/>
    <s v="R"/>
    <x v="1"/>
    <n v="-14549025"/>
    <n v="-0.39321689189189191"/>
    <s v="&gt;150 minutes"/>
    <n v="-0.39321689189189191"/>
    <n v="-434215.5"/>
    <n v="-0.10115100772200772"/>
    <x v="1"/>
  </r>
  <r>
    <s v="Maid in Manhattan"/>
    <x v="561"/>
    <x v="218"/>
    <x v="77"/>
    <n v="7184"/>
    <n v="61"/>
    <n v="0"/>
    <n v="5.0999999999999996"/>
    <n v="114"/>
    <n v="105"/>
    <n v="93815117"/>
    <x v="27"/>
    <x v="1520"/>
    <s v="Color"/>
    <x v="2"/>
    <s v="English"/>
    <x v="1"/>
    <s v="PG-13"/>
    <x v="1"/>
    <n v="38815117"/>
    <n v="0.70572940000000006"/>
    <s v="90-110 minutes"/>
    <n v="0.70572939999999995"/>
    <n v="1637763"/>
    <n v="0.19178668286445014"/>
    <x v="2"/>
  </r>
  <r>
    <s v="Major Dundee"/>
    <x v="869"/>
    <x v="1024"/>
    <x v="191"/>
    <n v="2888"/>
    <n v="541"/>
    <n v="251"/>
    <n v="6.8"/>
    <n v="53"/>
    <n v="152"/>
    <n v="14873"/>
    <x v="264"/>
    <x v="1521"/>
    <s v="Color"/>
    <x v="3"/>
    <s v="English"/>
    <x v="1"/>
    <s v="Approved"/>
    <x v="1"/>
    <n v="-3785127"/>
    <n v="-0.9960860526315789"/>
    <s v="&gt;150 minutes"/>
    <n v="-0.9960860526315789"/>
    <n v="3892693.5"/>
    <n v="0.11726928571428571"/>
    <x v="0"/>
  </r>
  <r>
    <s v="Major League"/>
    <x v="870"/>
    <x v="1025"/>
    <x v="1"/>
    <n v="3435"/>
    <n v="42"/>
    <n v="0"/>
    <n v="7.2"/>
    <n v="57"/>
    <n v="107"/>
    <n v="49797148"/>
    <x v="26"/>
    <x v="1522"/>
    <s v="Color"/>
    <x v="2"/>
    <s v="English"/>
    <x v="1"/>
    <s v="R"/>
    <x v="1"/>
    <n v="38797148"/>
    <n v="3.5270134545454548"/>
    <s v="90-110 minutes"/>
    <n v="3.5270134545454543"/>
    <n v="1637763"/>
    <n v="0.19178668286445014"/>
    <x v="0"/>
  </r>
  <r>
    <s v="Malcolm X"/>
    <x v="15"/>
    <x v="27"/>
    <x v="12"/>
    <n v="20143"/>
    <n v="0"/>
    <n v="0"/>
    <n v="7.7"/>
    <n v="61"/>
    <n v="202"/>
    <n v="48169908"/>
    <x v="106"/>
    <x v="1523"/>
    <s v="Color"/>
    <x v="6"/>
    <s v="English"/>
    <x v="1"/>
    <s v="PG-13"/>
    <x v="1"/>
    <n v="15169908"/>
    <n v="0.45969418181818189"/>
    <s v="&gt;150 minutes"/>
    <n v="0.45969418181818184"/>
    <n v="-1289919.5"/>
    <n v="-4.8151417500000002E-2"/>
    <x v="1"/>
  </r>
  <r>
    <s v="Maleficent"/>
    <x v="82"/>
    <x v="1026"/>
    <x v="6"/>
    <n v="15516"/>
    <n v="171"/>
    <n v="89000"/>
    <n v="7"/>
    <n v="401"/>
    <n v="97"/>
    <n v="241407328"/>
    <x v="265"/>
    <x v="1524"/>
    <s v="Color"/>
    <x v="5"/>
    <s v="English"/>
    <x v="1"/>
    <s v="PG"/>
    <x v="1"/>
    <n v="61407328"/>
    <n v="0.34115182222222229"/>
    <s v="90-110 minutes"/>
    <n v="0.34115182222222223"/>
    <n v="-1289919.5"/>
    <n v="-4.8151417500000002E-2"/>
    <x v="2"/>
  </r>
  <r>
    <s v="Malibu's Most Wanted"/>
    <x v="710"/>
    <x v="318"/>
    <x v="72"/>
    <n v="4435"/>
    <n v="14"/>
    <n v="0"/>
    <n v="5.0999999999999996"/>
    <n v="37"/>
    <n v="86"/>
    <n v="34308901"/>
    <x v="2"/>
    <x v="1525"/>
    <s v="Color"/>
    <x v="2"/>
    <s v="English"/>
    <x v="1"/>
    <s v="PG-13"/>
    <x v="1"/>
    <n v="18308901"/>
    <n v="1.1443063124999999"/>
    <s v="&lt;90 minutes"/>
    <n v="1.1443063124999999"/>
    <n v="1637763"/>
    <n v="0.19178668286445014"/>
    <x v="1"/>
  </r>
  <r>
    <s v="Mallrats"/>
    <x v="168"/>
    <x v="454"/>
    <x v="1"/>
    <n v="3254"/>
    <n v="0"/>
    <n v="0"/>
    <n v="7.2"/>
    <n v="93"/>
    <n v="123"/>
    <n v="2122561"/>
    <x v="16"/>
    <x v="1526"/>
    <s v="Color"/>
    <x v="2"/>
    <s v="English"/>
    <x v="1"/>
    <s v="R"/>
    <x v="1"/>
    <n v="-3877439"/>
    <n v="-0.64623983333333335"/>
    <s v="111-130 minutes"/>
    <n v="-0.64623983333333335"/>
    <n v="1637763"/>
    <n v="0.19178668286445014"/>
    <x v="0"/>
  </r>
  <r>
    <s v="Malone"/>
    <x v="871"/>
    <x v="1027"/>
    <x v="319"/>
    <n v="1891"/>
    <n v="4"/>
    <n v="208"/>
    <n v="5.6"/>
    <n v="27"/>
    <n v="92"/>
    <n v="3060858"/>
    <x v="42"/>
    <x v="1527"/>
    <s v="Color"/>
    <x v="5"/>
    <s v="English"/>
    <x v="1"/>
    <s v="R"/>
    <x v="1"/>
    <n v="-6939142"/>
    <n v="-0.69391420000000004"/>
    <s v="90-110 minutes"/>
    <n v="-0.69391420000000004"/>
    <n v="-1289919.5"/>
    <n v="-4.8151417500000002E-2"/>
    <x v="0"/>
  </r>
  <r>
    <s v="Mama"/>
    <x v="872"/>
    <x v="1028"/>
    <x v="1"/>
    <n v="1949"/>
    <n v="127"/>
    <n v="57000"/>
    <n v="6.2"/>
    <n v="393"/>
    <n v="100"/>
    <n v="71588220"/>
    <x v="6"/>
    <x v="1528"/>
    <s v="Color"/>
    <x v="7"/>
    <s v="English"/>
    <x v="14"/>
    <s v="PG-13"/>
    <x v="1"/>
    <n v="51588220"/>
    <n v="2.5794109999999999"/>
    <s v="90-110 minutes"/>
    <n v="2.5794109999999999"/>
    <m/>
    <m/>
    <x v="1"/>
  </r>
  <r>
    <s v="Mambo Italiano"/>
    <x v="815"/>
    <x v="1029"/>
    <x v="445"/>
    <n v="1033"/>
    <n v="9"/>
    <n v="352"/>
    <n v="6.7"/>
    <n v="67"/>
    <n v="92"/>
    <n v="6239558"/>
    <x v="40"/>
    <x v="1529"/>
    <s v="Color"/>
    <x v="2"/>
    <s v="English"/>
    <x v="14"/>
    <s v="R"/>
    <x v="1"/>
    <n v="1239558"/>
    <n v="0.2479115999999999"/>
    <s v="90-110 minutes"/>
    <n v="0.24791160000000001"/>
    <n v="1637763"/>
    <n v="0.19178668286445014"/>
    <x v="0"/>
  </r>
  <r>
    <s v="Mamma Mia!"/>
    <x v="100"/>
    <x v="1030"/>
    <x v="36"/>
    <n v="26002"/>
    <n v="58"/>
    <n v="10000"/>
    <n v="6.3"/>
    <n v="238"/>
    <n v="108"/>
    <n v="143704210"/>
    <x v="11"/>
    <x v="1530"/>
    <s v="Color"/>
    <x v="2"/>
    <s v="English"/>
    <x v="1"/>
    <s v="PG-13"/>
    <x v="1"/>
    <n v="91704210"/>
    <n v="1.7635424999999998"/>
    <s v="90-110 minutes"/>
    <n v="1.7635425"/>
    <n v="1637763"/>
    <n v="0.19178668286445014"/>
    <x v="2"/>
  </r>
  <r>
    <s v="Man of Steel"/>
    <x v="750"/>
    <x v="38"/>
    <x v="47"/>
    <n v="20495"/>
    <n v="0"/>
    <n v="118000"/>
    <n v="7.2"/>
    <n v="733"/>
    <n v="143"/>
    <n v="291021565"/>
    <x v="266"/>
    <x v="1531"/>
    <s v="Color"/>
    <x v="5"/>
    <s v="English"/>
    <x v="1"/>
    <s v="PG-13"/>
    <x v="1"/>
    <n v="66021565"/>
    <n v="0.29342917777777777"/>
    <s v="131-150 minutes"/>
    <n v="0.29342917777777777"/>
    <n v="-1289919.5"/>
    <n v="-4.8151417500000002E-2"/>
    <x v="2"/>
  </r>
  <r>
    <s v="Man of the House"/>
    <x v="873"/>
    <x v="322"/>
    <x v="1"/>
    <n v="6171"/>
    <n v="65"/>
    <n v="779"/>
    <n v="5.4"/>
    <n v="59"/>
    <n v="100"/>
    <n v="19118247"/>
    <x v="33"/>
    <x v="1064"/>
    <s v="Color"/>
    <x v="5"/>
    <s v="English"/>
    <x v="1"/>
    <s v="PG-13"/>
    <x v="1"/>
    <n v="-20881753"/>
    <n v="-0.52204382500000002"/>
    <s v="90-110 minutes"/>
    <n v="-0.52204382500000002"/>
    <n v="-1289919.5"/>
    <n v="-4.8151417500000002E-2"/>
    <x v="2"/>
  </r>
  <r>
    <s v="Man of the Year"/>
    <x v="133"/>
    <x v="194"/>
    <x v="85"/>
    <n v="52571"/>
    <n v="272"/>
    <n v="0"/>
    <n v="6.2"/>
    <n v="111"/>
    <n v="115"/>
    <n v="37442180"/>
    <x v="6"/>
    <x v="1368"/>
    <s v="Color"/>
    <x v="2"/>
    <s v="English"/>
    <x v="1"/>
    <s v="PG-13"/>
    <x v="1"/>
    <n v="17442180"/>
    <n v="0.87210900000000002"/>
    <s v="111-130 minutes"/>
    <n v="0.87210900000000002"/>
    <n v="1637763"/>
    <n v="0.19178668286445014"/>
    <x v="1"/>
  </r>
  <r>
    <s v="Man on a Ledge"/>
    <x v="874"/>
    <x v="1031"/>
    <x v="497"/>
    <n v="362"/>
    <n v="20"/>
    <n v="11000"/>
    <n v="6.6"/>
    <n v="258"/>
    <n v="102"/>
    <n v="18600911"/>
    <x v="10"/>
    <x v="334"/>
    <s v="Color"/>
    <x v="5"/>
    <s v="English"/>
    <x v="1"/>
    <s v="PG-13"/>
    <x v="1"/>
    <n v="-23399089"/>
    <n v="-0.55712116666666667"/>
    <s v="90-110 minutes"/>
    <n v="-0.55712116666666667"/>
    <n v="-1289919.5"/>
    <n v="-4.8151417500000002E-2"/>
    <x v="2"/>
  </r>
  <r>
    <s v="Man on Fire"/>
    <x v="15"/>
    <x v="307"/>
    <x v="12"/>
    <n v="20454"/>
    <n v="12000"/>
    <n v="14000"/>
    <n v="7.7"/>
    <n v="171"/>
    <n v="146"/>
    <n v="77862546"/>
    <x v="68"/>
    <x v="1412"/>
    <s v="Color"/>
    <x v="5"/>
    <s v="English"/>
    <x v="1"/>
    <s v="R"/>
    <x v="1"/>
    <n v="7862546"/>
    <n v="0.1123220857142857"/>
    <s v="131-150 minutes"/>
    <n v="0.11232208571428572"/>
    <n v="-1289919.5"/>
    <n v="-4.8151417500000002E-2"/>
    <x v="2"/>
  </r>
  <r>
    <s v="Man on the Moon"/>
    <x v="875"/>
    <x v="173"/>
    <x v="498"/>
    <n v="209"/>
    <n v="869"/>
    <n v="0"/>
    <n v="7.4"/>
    <n v="140"/>
    <n v="118"/>
    <n v="34580635"/>
    <x v="11"/>
    <x v="846"/>
    <s v="Color"/>
    <x v="6"/>
    <s v="English"/>
    <x v="4"/>
    <s v="R"/>
    <x v="1"/>
    <n v="-17419365"/>
    <n v="-0.33498778846153843"/>
    <s v="111-130 minutes"/>
    <n v="-0.33498778846153848"/>
    <n v="-1289919.5"/>
    <n v="-4.8151417500000002E-2"/>
    <x v="2"/>
  </r>
  <r>
    <s v="Man on Wire"/>
    <x v="876"/>
    <x v="1032"/>
    <x v="499"/>
    <n v="68"/>
    <n v="120"/>
    <n v="0"/>
    <n v="7.8"/>
    <n v="194"/>
    <n v="90"/>
    <n v="2957978"/>
    <x v="15"/>
    <x v="1532"/>
    <s v="Color"/>
    <x v="6"/>
    <s v="English"/>
    <x v="4"/>
    <s v="PG-13"/>
    <x v="1"/>
    <n v="1957978"/>
    <n v="1.9579780000000002"/>
    <s v="90-110 minutes"/>
    <n v="1.957978"/>
    <n v="-1289919.5"/>
    <n v="-4.8151417500000002E-2"/>
    <x v="0"/>
  </r>
  <r>
    <s v="Mandela: Long Walk to Freedom"/>
    <x v="877"/>
    <x v="1033"/>
    <x v="500"/>
    <n v="301"/>
    <n v="56"/>
    <n v="13000"/>
    <n v="7.1"/>
    <n v="211"/>
    <n v="141"/>
    <n v="8324748"/>
    <x v="19"/>
    <x v="1533"/>
    <s v="Color"/>
    <x v="6"/>
    <s v="English"/>
    <x v="4"/>
    <s v="PG-13"/>
    <x v="1"/>
    <n v="-26675252"/>
    <n v="-0.76215005714285711"/>
    <s v="131-150 minutes"/>
    <n v="-0.76215005714285711"/>
    <n v="-1289919.5"/>
    <n v="-4.8151417500000002E-2"/>
    <x v="1"/>
  </r>
  <r>
    <s v="Manderlay"/>
    <x v="797"/>
    <x v="540"/>
    <x v="7"/>
    <n v="4211"/>
    <n v="3000"/>
    <n v="1000"/>
    <n v="7.4"/>
    <n v="140"/>
    <n v="139"/>
    <n v="74205"/>
    <x v="267"/>
    <x v="1534"/>
    <s v="Color"/>
    <x v="1"/>
    <s v="English"/>
    <x v="10"/>
    <s v="Not Rated"/>
    <x v="1"/>
    <n v="-14125795"/>
    <n v="-0.99477429577464793"/>
    <s v="131-150 minutes"/>
    <n v="-0.99477429577464793"/>
    <n v="-434215.5"/>
    <n v="-0.10115100772200772"/>
    <x v="1"/>
  </r>
  <r>
    <s v="Maniac"/>
    <x v="878"/>
    <x v="1034"/>
    <x v="501"/>
    <n v="1233"/>
    <n v="33"/>
    <n v="0"/>
    <n v="6.1"/>
    <n v="279"/>
    <n v="89"/>
    <n v="12843"/>
    <x v="16"/>
    <x v="1535"/>
    <s v="Color"/>
    <x v="0"/>
    <s v="English"/>
    <x v="8"/>
    <s v="Not Rated"/>
    <x v="1"/>
    <n v="-5987157"/>
    <n v="-0.99785950000000001"/>
    <s v="&lt;90 minutes"/>
    <n v="-0.99785950000000001"/>
    <n v="16235088"/>
    <n v="1.1909079499999999"/>
    <x v="0"/>
  </r>
  <r>
    <s v="March of the Penguins"/>
    <x v="160"/>
    <x v="1035"/>
    <x v="6"/>
    <n v="11218"/>
    <n v="10"/>
    <n v="0"/>
    <n v="7.6"/>
    <n v="169"/>
    <n v="80"/>
    <n v="77413017"/>
    <x v="4"/>
    <x v="1536"/>
    <s v="Color"/>
    <x v="8"/>
    <s v="French"/>
    <x v="8"/>
    <s v="G"/>
    <x v="0"/>
    <n v="69413017"/>
    <n v="8.6766271249999996"/>
    <s v="&lt;90 minutes"/>
    <n v="8.6766271249999996"/>
    <m/>
    <m/>
    <x v="0"/>
  </r>
  <r>
    <s v="March or Die"/>
    <x v="52"/>
    <x v="1036"/>
    <x v="34"/>
    <n v="2209"/>
    <n v="6"/>
    <n v="122"/>
    <n v="6.3"/>
    <n v="6"/>
    <n v="107"/>
    <n v="1000000"/>
    <x v="75"/>
    <x v="1537"/>
    <s v="Color"/>
    <x v="3"/>
    <s v="English"/>
    <x v="4"/>
    <s v="PG"/>
    <x v="1"/>
    <n v="-8000000"/>
    <n v="-0.88888888888888884"/>
    <s v="90-110 minutes"/>
    <n v="-0.88888888888888884"/>
    <n v="3892693.5"/>
    <n v="0.11726928571428571"/>
    <x v="0"/>
  </r>
  <r>
    <s v="Marci X"/>
    <x v="879"/>
    <x v="1037"/>
    <x v="131"/>
    <n v="2467"/>
    <n v="121"/>
    <n v="241"/>
    <n v="2.8"/>
    <n v="28"/>
    <n v="80"/>
    <n v="1646664"/>
    <x v="6"/>
    <x v="1538"/>
    <s v="Color"/>
    <x v="2"/>
    <s v="English"/>
    <x v="1"/>
    <s v="R"/>
    <x v="1"/>
    <n v="-18353336"/>
    <n v="-0.9176668"/>
    <s v="&lt;90 minutes"/>
    <n v="-0.9176668"/>
    <n v="1637763"/>
    <n v="0.19178668286445014"/>
    <x v="1"/>
  </r>
  <r>
    <s v="Margaret"/>
    <x v="153"/>
    <x v="1038"/>
    <x v="10"/>
    <n v="14638"/>
    <n v="50"/>
    <n v="0"/>
    <n v="6.5"/>
    <n v="116"/>
    <n v="186"/>
    <n v="46495"/>
    <x v="56"/>
    <x v="1539"/>
    <s v="Color"/>
    <x v="1"/>
    <s v="English"/>
    <x v="1"/>
    <s v="R"/>
    <x v="1"/>
    <n v="-13953505"/>
    <n v="-0.99667892857142859"/>
    <s v="&gt;150 minutes"/>
    <n v="-0.99667892857142859"/>
    <n v="-434215.5"/>
    <n v="-0.10115100772200772"/>
    <x v="1"/>
  </r>
  <r>
    <s v="Margin Call"/>
    <x v="23"/>
    <x v="84"/>
    <x v="12"/>
    <n v="22834"/>
    <n v="78"/>
    <n v="21000"/>
    <n v="7.1"/>
    <n v="290"/>
    <n v="107"/>
    <n v="5354039"/>
    <x v="70"/>
    <x v="1540"/>
    <s v="Color"/>
    <x v="6"/>
    <s v="English"/>
    <x v="1"/>
    <s v="R"/>
    <x v="1"/>
    <n v="1854039"/>
    <n v="0.52972542857142857"/>
    <s v="90-110 minutes"/>
    <n v="0.52972542857142857"/>
    <n v="-1289919.5"/>
    <n v="-4.8151417500000002E-2"/>
    <x v="0"/>
  </r>
  <r>
    <s v="Maria Full of Grace"/>
    <x v="880"/>
    <x v="1039"/>
    <x v="502"/>
    <n v="308"/>
    <n v="13"/>
    <n v="0"/>
    <n v="7.5"/>
    <n v="155"/>
    <n v="101"/>
    <n v="6517198"/>
    <x v="38"/>
    <x v="1541"/>
    <s v="Color"/>
    <x v="4"/>
    <s v="Spanish"/>
    <x v="35"/>
    <s v="R"/>
    <x v="0"/>
    <n v="3517198"/>
    <n v="1.1723993333333333"/>
    <s v="90-110 minutes"/>
    <n v="1.1723993333333333"/>
    <n v="-74533.5"/>
    <n v="-7.4856785714285719E-3"/>
    <x v="0"/>
  </r>
  <r>
    <s v="Marie Antoinette"/>
    <x v="186"/>
    <x v="1007"/>
    <x v="32"/>
    <n v="7243"/>
    <n v="0"/>
    <n v="0"/>
    <n v="6.4"/>
    <n v="260"/>
    <n v="123"/>
    <n v="15962471"/>
    <x v="33"/>
    <x v="1542"/>
    <s v="Color"/>
    <x v="6"/>
    <s v="English"/>
    <x v="1"/>
    <s v="PG-13"/>
    <x v="1"/>
    <n v="-24037529"/>
    <n v="-0.60093822499999994"/>
    <s v="111-130 minutes"/>
    <n v="-0.60093822500000005"/>
    <n v="-1289919.5"/>
    <n v="-4.8151417500000002E-2"/>
    <x v="2"/>
  </r>
  <r>
    <s v="Marilyn Hotchkiss' Ballroom Dancing and Charm School"/>
    <x v="881"/>
    <x v="366"/>
    <x v="503"/>
    <n v="1967"/>
    <n v="19"/>
    <n v="16"/>
    <n v="7.1"/>
    <n v="1"/>
    <n v="34"/>
    <n v="333658"/>
    <x v="268"/>
    <x v="1543"/>
    <s v="Color"/>
    <x v="2"/>
    <s v="English"/>
    <x v="1"/>
    <n v="0"/>
    <x v="1"/>
    <n v="299658"/>
    <n v="8.8134705882352939"/>
    <s v="&lt;90 minutes"/>
    <n v="8.8134705882352939"/>
    <n v="1637763"/>
    <n v="0.19178668286445014"/>
    <x v="0"/>
  </r>
  <r>
    <s v="Marley &amp; Me"/>
    <x v="361"/>
    <x v="843"/>
    <x v="3"/>
    <n v="4811"/>
    <n v="64"/>
    <n v="11000"/>
    <n v="7.1"/>
    <n v="180"/>
    <n v="115"/>
    <n v="143151473"/>
    <x v="45"/>
    <x v="1544"/>
    <s v="Color"/>
    <x v="2"/>
    <s v="English"/>
    <x v="1"/>
    <s v="PG"/>
    <x v="1"/>
    <n v="83151473"/>
    <n v="1.3858578833333333"/>
    <s v="111-130 minutes"/>
    <n v="1.3858578833333333"/>
    <n v="1637763"/>
    <n v="0.19178668286445014"/>
    <x v="2"/>
  </r>
  <r>
    <s v="Marmaduke"/>
    <x v="157"/>
    <x v="687"/>
    <x v="47"/>
    <n v="20061"/>
    <n v="9"/>
    <n v="0"/>
    <n v="4.2"/>
    <n v="98"/>
    <n v="87"/>
    <n v="33643461"/>
    <x v="21"/>
    <x v="355"/>
    <s v="Color"/>
    <x v="2"/>
    <s v="English"/>
    <x v="1"/>
    <s v="PG"/>
    <x v="1"/>
    <n v="-16356539"/>
    <n v="-0.32713077999999995"/>
    <s v="&lt;90 minutes"/>
    <n v="-0.32713078000000001"/>
    <n v="1637763"/>
    <n v="0.19178668286445014"/>
    <x v="2"/>
  </r>
  <r>
    <s v="Married Life"/>
    <x v="882"/>
    <x v="1040"/>
    <x v="268"/>
    <n v="141"/>
    <n v="60"/>
    <n v="314"/>
    <n v="6.3"/>
    <n v="121"/>
    <n v="91"/>
    <n v="1506998"/>
    <x v="1"/>
    <x v="1545"/>
    <s v="Color"/>
    <x v="4"/>
    <s v="English"/>
    <x v="1"/>
    <s v="PG-13"/>
    <x v="1"/>
    <n v="-10493002"/>
    <n v="-0.87441683333333331"/>
    <s v="90-110 minutes"/>
    <n v="-0.87441683333333331"/>
    <n v="-74533.5"/>
    <n v="-7.4856785714285719E-3"/>
    <x v="0"/>
  </r>
  <r>
    <s v="Mars Attacks!"/>
    <x v="205"/>
    <x v="151"/>
    <x v="127"/>
    <n v="22590"/>
    <n v="13000"/>
    <n v="0"/>
    <n v="6.3"/>
    <n v="132"/>
    <n v="106"/>
    <n v="37754208"/>
    <x v="68"/>
    <x v="1037"/>
    <s v="Color"/>
    <x v="5"/>
    <s v="English"/>
    <x v="1"/>
    <s v="PG-13"/>
    <x v="1"/>
    <n v="-32245792"/>
    <n v="-0.46065417142857146"/>
    <s v="90-110 minutes"/>
    <n v="-0.4606541714285714"/>
    <n v="-1289919.5"/>
    <n v="-4.8151417500000002E-2"/>
    <x v="2"/>
  </r>
  <r>
    <s v="Mars Needs Moms"/>
    <x v="883"/>
    <x v="1041"/>
    <x v="504"/>
    <n v="2652"/>
    <n v="25"/>
    <n v="0"/>
    <n v="5.4"/>
    <n v="132"/>
    <n v="88"/>
    <n v="21379315"/>
    <x v="90"/>
    <x v="1546"/>
    <s v="Color"/>
    <x v="5"/>
    <s v="English"/>
    <x v="1"/>
    <s v="PG"/>
    <x v="1"/>
    <n v="-128620685"/>
    <n v="-0.8574712333333333"/>
    <s v="&lt;90 minutes"/>
    <n v="-0.8574712333333333"/>
    <n v="-1289919.5"/>
    <n v="-4.8151417500000002E-2"/>
    <x v="2"/>
  </r>
  <r>
    <s v="Martian Child"/>
    <x v="20"/>
    <x v="1042"/>
    <x v="1"/>
    <n v="2495"/>
    <n v="43"/>
    <n v="0"/>
    <n v="6.8"/>
    <n v="118"/>
    <n v="106"/>
    <n v="7486906"/>
    <x v="102"/>
    <x v="1547"/>
    <s v="Color"/>
    <x v="2"/>
    <s v="English"/>
    <x v="1"/>
    <s v="PG"/>
    <x v="1"/>
    <n v="-19513094"/>
    <n v="-0.72270718518518517"/>
    <s v="90-110 minutes"/>
    <n v="-0.72270718518518517"/>
    <n v="1637763"/>
    <n v="0.19178668286445014"/>
    <x v="1"/>
  </r>
  <r>
    <s v="Martin Lawrence Live: Runteldat"/>
    <x v="884"/>
    <x v="1043"/>
    <x v="89"/>
    <n v="159"/>
    <n v="9"/>
    <n v="63"/>
    <n v="5.4"/>
    <n v="24"/>
    <n v="113"/>
    <n v="19184015"/>
    <x v="38"/>
    <x v="1548"/>
    <s v="Color"/>
    <x v="6"/>
    <s v="English"/>
    <x v="1"/>
    <s v="R"/>
    <x v="1"/>
    <n v="16184015"/>
    <n v="5.3946716666666665"/>
    <s v="111-130 minutes"/>
    <n v="5.3946716666666665"/>
    <n v="-1289919.5"/>
    <n v="-4.8151417500000002E-2"/>
    <x v="0"/>
  </r>
  <r>
    <s v="Marvin's Room"/>
    <x v="308"/>
    <x v="1044"/>
    <x v="188"/>
    <n v="63194"/>
    <n v="4"/>
    <n v="1000"/>
    <n v="6.7"/>
    <n v="45"/>
    <n v="98"/>
    <n v="12782508"/>
    <x v="95"/>
    <x v="1549"/>
    <s v="Color"/>
    <x v="1"/>
    <s v="English"/>
    <x v="1"/>
    <s v="PG-13"/>
    <x v="1"/>
    <n v="-10217492"/>
    <n v="-0.44423878260869565"/>
    <s v="90-110 minutes"/>
    <n v="-0.44423878260869565"/>
    <n v="-434215.5"/>
    <n v="-0.10115100772200772"/>
    <x v="1"/>
  </r>
  <r>
    <s v="Mary Poppins"/>
    <x v="885"/>
    <x v="1045"/>
    <x v="505"/>
    <n v="2045"/>
    <n v="55"/>
    <n v="0"/>
    <n v="7.8"/>
    <n v="145"/>
    <n v="139"/>
    <n v="102300000"/>
    <x v="16"/>
    <x v="1550"/>
    <s v="Color"/>
    <x v="2"/>
    <s v="English"/>
    <x v="1"/>
    <s v="Approved"/>
    <x v="1"/>
    <n v="96300000"/>
    <n v="16.05"/>
    <s v="131-150 minutes"/>
    <n v="16.05"/>
    <n v="1637763"/>
    <n v="0.19178668286445014"/>
    <x v="0"/>
  </r>
  <r>
    <s v="Mary Reilly"/>
    <x v="173"/>
    <x v="444"/>
    <x v="52"/>
    <n v="8349"/>
    <n v="350"/>
    <n v="616"/>
    <n v="5.8"/>
    <n v="46"/>
    <n v="108"/>
    <n v="5600000"/>
    <x v="60"/>
    <x v="1551"/>
    <s v="Color"/>
    <x v="1"/>
    <s v="English"/>
    <x v="1"/>
    <s v="R"/>
    <x v="1"/>
    <n v="-41400000"/>
    <n v="-0.88085106382978728"/>
    <s v="90-110 minutes"/>
    <n v="-0.88085106382978728"/>
    <n v="-434215.5"/>
    <n v="-0.10115100772200772"/>
    <x v="2"/>
  </r>
  <r>
    <s v="Master and Commander: The Far Side of the World"/>
    <x v="580"/>
    <x v="552"/>
    <x v="343"/>
    <n v="1205"/>
    <n v="608"/>
    <n v="0"/>
    <n v="7.4"/>
    <n v="244"/>
    <n v="138"/>
    <n v="93926386"/>
    <x v="90"/>
    <x v="1552"/>
    <s v="Color"/>
    <x v="5"/>
    <s v="English"/>
    <x v="1"/>
    <s v="PG-13"/>
    <x v="1"/>
    <n v="-56073614"/>
    <n v="-0.37382409333333333"/>
    <s v="131-150 minutes"/>
    <n v="-0.37382409333333333"/>
    <n v="-1289919.5"/>
    <n v="-4.8151417500000002E-2"/>
    <x v="2"/>
  </r>
  <r>
    <s v="Match Point"/>
    <x v="371"/>
    <x v="209"/>
    <x v="24"/>
    <n v="20391"/>
    <n v="11000"/>
    <n v="0"/>
    <n v="7.7"/>
    <n v="278"/>
    <n v="119"/>
    <n v="23089926"/>
    <x v="22"/>
    <x v="1553"/>
    <s v="Color"/>
    <x v="1"/>
    <s v="English"/>
    <x v="4"/>
    <s v="R"/>
    <x v="1"/>
    <n v="8089926"/>
    <n v="0.53932840000000004"/>
    <s v="111-130 minutes"/>
    <n v="0.53932840000000004"/>
    <n v="-434215.5"/>
    <n v="-0.10115100772200772"/>
    <x v="1"/>
  </r>
  <r>
    <s v="Maurice"/>
    <x v="886"/>
    <x v="94"/>
    <x v="506"/>
    <n v="1269"/>
    <n v="133"/>
    <n v="963"/>
    <n v="7.8"/>
    <n v="29"/>
    <n v="140"/>
    <n v="3130592"/>
    <x v="69"/>
    <x v="1554"/>
    <s v="Color"/>
    <x v="1"/>
    <s v="English"/>
    <x v="4"/>
    <s v="R"/>
    <x v="1"/>
    <n v="530592"/>
    <n v="0.20407384615384605"/>
    <s v="131-150 minutes"/>
    <n v="0.20407384615384616"/>
    <n v="-434215.5"/>
    <n v="-0.10115100772200772"/>
    <x v="0"/>
  </r>
  <r>
    <s v="Max"/>
    <x v="718"/>
    <x v="1046"/>
    <x v="1"/>
    <n v="2851"/>
    <n v="132"/>
    <n v="33000"/>
    <n v="6.8"/>
    <n v="61"/>
    <n v="111"/>
    <n v="42652003"/>
    <x v="6"/>
    <x v="1555"/>
    <s v="Color"/>
    <x v="3"/>
    <s v="English"/>
    <x v="1"/>
    <s v="PG"/>
    <x v="1"/>
    <n v="22652003"/>
    <n v="1.13260015"/>
    <s v="111-130 minutes"/>
    <n v="1.13260015"/>
    <n v="3892693.5"/>
    <n v="0.11726928571428571"/>
    <x v="1"/>
  </r>
  <r>
    <s v="Max Keeble's Big Move"/>
    <x v="257"/>
    <x v="170"/>
    <x v="72"/>
    <n v="4551"/>
    <n v="25"/>
    <n v="371"/>
    <n v="5.3"/>
    <n v="37"/>
    <n v="91"/>
    <n v="17292381"/>
    <x v="1"/>
    <x v="1556"/>
    <s v="Color"/>
    <x v="2"/>
    <s v="English"/>
    <x v="1"/>
    <s v="PG"/>
    <x v="1"/>
    <n v="5292381"/>
    <n v="0.44103175000000006"/>
    <s v="90-110 minutes"/>
    <n v="0.44103175"/>
    <n v="1637763"/>
    <n v="0.19178668286445014"/>
    <x v="0"/>
  </r>
  <r>
    <s v="Max Payne"/>
    <x v="310"/>
    <x v="70"/>
    <x v="47"/>
    <n v="16249"/>
    <n v="212"/>
    <n v="0"/>
    <n v="5.4"/>
    <n v="228"/>
    <n v="103"/>
    <n v="40687294"/>
    <x v="19"/>
    <x v="1557"/>
    <s v="Color"/>
    <x v="5"/>
    <s v="English"/>
    <x v="14"/>
    <s v="PG-13"/>
    <x v="1"/>
    <n v="5687294"/>
    <n v="0.16249411428571436"/>
    <s v="90-110 minutes"/>
    <n v="0.16249411428571428"/>
    <n v="-1289919.5"/>
    <n v="-4.8151417500000002E-2"/>
    <x v="1"/>
  </r>
  <r>
    <s v="Maximum Risk"/>
    <x v="887"/>
    <x v="1047"/>
    <x v="385"/>
    <n v="1634"/>
    <n v="17"/>
    <n v="503"/>
    <n v="5.4"/>
    <n v="50"/>
    <n v="101"/>
    <n v="14095303"/>
    <x v="9"/>
    <x v="1558"/>
    <s v="Color"/>
    <x v="5"/>
    <s v="English"/>
    <x v="1"/>
    <s v="R"/>
    <x v="1"/>
    <n v="-10904697"/>
    <n v="-0.43618787999999997"/>
    <s v="90-110 minutes"/>
    <n v="-0.43618787999999997"/>
    <n v="-1289919.5"/>
    <n v="-4.8151417500000002E-2"/>
    <x v="1"/>
  </r>
  <r>
    <s v="May"/>
    <x v="888"/>
    <x v="1048"/>
    <x v="507"/>
    <n v="2489"/>
    <n v="75"/>
    <n v="0"/>
    <n v="6.7"/>
    <n v="114"/>
    <n v="93"/>
    <n v="145540"/>
    <x v="58"/>
    <x v="1559"/>
    <s v="Color"/>
    <x v="1"/>
    <s v="English"/>
    <x v="1"/>
    <s v="R"/>
    <x v="1"/>
    <n v="-354460"/>
    <n v="-0.70891999999999999"/>
    <s v="90-110 minutes"/>
    <n v="-0.70891999999999999"/>
    <n v="-434215.5"/>
    <n v="-0.10115100772200772"/>
    <x v="0"/>
  </r>
  <r>
    <s v="McFarland, USA"/>
    <x v="889"/>
    <x v="1049"/>
    <x v="289"/>
    <n v="952"/>
    <n v="51"/>
    <n v="21000"/>
    <n v="7.4"/>
    <n v="113"/>
    <n v="129"/>
    <n v="44469602"/>
    <x v="32"/>
    <x v="1560"/>
    <s v="Color"/>
    <x v="6"/>
    <s v="English"/>
    <x v="1"/>
    <s v="PG"/>
    <x v="1"/>
    <n v="27469602"/>
    <n v="1.6158589411764708"/>
    <s v="111-130 minutes"/>
    <n v="1.6158589411764706"/>
    <n v="-1289919.5"/>
    <n v="-4.8151417500000002E-2"/>
    <x v="1"/>
  </r>
  <r>
    <s v="Me and Orson Welles"/>
    <x v="890"/>
    <x v="95"/>
    <x v="321"/>
    <n v="1591"/>
    <n v="0"/>
    <n v="0"/>
    <n v="6.8"/>
    <n v="160"/>
    <n v="107"/>
    <n v="1186957"/>
    <x v="9"/>
    <x v="1561"/>
    <s v="Color"/>
    <x v="1"/>
    <s v="English"/>
    <x v="4"/>
    <s v="PG-13"/>
    <x v="1"/>
    <n v="-23813043"/>
    <n v="-0.95252172000000002"/>
    <s v="90-110 minutes"/>
    <n v="-0.95252172000000002"/>
    <n v="-434215.5"/>
    <n v="-0.10115100772200772"/>
    <x v="1"/>
  </r>
  <r>
    <s v="Me and You and Everyone We Know"/>
    <x v="891"/>
    <x v="1050"/>
    <x v="508"/>
    <n v="1349"/>
    <n v="244"/>
    <n v="0"/>
    <n v="7.4"/>
    <n v="151"/>
    <n v="91"/>
    <n v="3885134"/>
    <x v="86"/>
    <x v="1562"/>
    <s v="Color"/>
    <x v="2"/>
    <s v="English"/>
    <x v="1"/>
    <s v="R"/>
    <x v="1"/>
    <n v="1885134"/>
    <n v="0.94256699999999993"/>
    <s v="90-110 minutes"/>
    <n v="0.94256700000000004"/>
    <n v="1637763"/>
    <n v="0.19178668286445014"/>
    <x v="0"/>
  </r>
  <r>
    <s v="Me, Myself &amp; Irene"/>
    <x v="527"/>
    <x v="641"/>
    <x v="312"/>
    <n v="1711"/>
    <n v="101"/>
    <n v="0"/>
    <n v="6.5"/>
    <n v="155"/>
    <n v="116"/>
    <n v="90567722"/>
    <x v="114"/>
    <x v="1563"/>
    <s v="Color"/>
    <x v="2"/>
    <s v="English"/>
    <x v="1"/>
    <s v="R"/>
    <x v="1"/>
    <n v="39567722"/>
    <n v="0.77583768627450977"/>
    <s v="111-130 minutes"/>
    <n v="0.77583768627450977"/>
    <n v="1637763"/>
    <n v="0.19178668286445014"/>
    <x v="2"/>
  </r>
  <r>
    <s v="Mean Creek"/>
    <x v="892"/>
    <x v="1051"/>
    <x v="509"/>
    <n v="2655"/>
    <n v="9"/>
    <n v="1000"/>
    <n v="7.3"/>
    <n v="126"/>
    <n v="90"/>
    <n v="603943"/>
    <x v="58"/>
    <x v="924"/>
    <s v="Color"/>
    <x v="4"/>
    <s v="English"/>
    <x v="1"/>
    <s v="R"/>
    <x v="1"/>
    <n v="103943"/>
    <n v="0.20788600000000002"/>
    <s v="90-110 minutes"/>
    <n v="0.20788599999999999"/>
    <n v="-74533.5"/>
    <n v="-7.4856785714285719E-3"/>
    <x v="0"/>
  </r>
  <r>
    <s v="Mean Girls"/>
    <x v="123"/>
    <x v="728"/>
    <x v="3"/>
    <n v="5032"/>
    <n v="70"/>
    <n v="0"/>
    <n v="7"/>
    <n v="159"/>
    <n v="97"/>
    <n v="86049418"/>
    <x v="32"/>
    <x v="1564"/>
    <s v="Color"/>
    <x v="2"/>
    <s v="English"/>
    <x v="1"/>
    <s v="PG-13"/>
    <x v="1"/>
    <n v="69049418"/>
    <n v="4.0617304705882349"/>
    <s v="90-110 minutes"/>
    <n v="4.0617304705882349"/>
    <n v="1637763"/>
    <n v="0.19178668286445014"/>
    <x v="1"/>
  </r>
  <r>
    <s v="Mean Machine"/>
    <x v="448"/>
    <x v="1052"/>
    <x v="58"/>
    <n v="29325"/>
    <n v="0"/>
    <n v="0"/>
    <n v="6.5"/>
    <n v="54"/>
    <n v="99"/>
    <n v="92191"/>
    <x v="18"/>
    <x v="1565"/>
    <s v="Color"/>
    <x v="2"/>
    <s v="English"/>
    <x v="4"/>
    <s v="R"/>
    <x v="1"/>
    <n v="-2407809"/>
    <n v="-0.96312359999999997"/>
    <s v="90-110 minutes"/>
    <n v="-0.96312359999999997"/>
    <n v="1637763"/>
    <n v="0.19178668286445014"/>
    <x v="0"/>
  </r>
  <r>
    <s v="Mean Streets"/>
    <x v="10"/>
    <x v="388"/>
    <x v="9"/>
    <n v="23737"/>
    <n v="17000"/>
    <n v="0"/>
    <n v="7.4"/>
    <n v="112"/>
    <n v="112"/>
    <n v="32645"/>
    <x v="58"/>
    <x v="1566"/>
    <s v="Color"/>
    <x v="4"/>
    <s v="English"/>
    <x v="1"/>
    <s v="R"/>
    <x v="1"/>
    <n v="-467355"/>
    <n v="-0.93471000000000004"/>
    <s v="111-130 minutes"/>
    <n v="-0.93471000000000004"/>
    <n v="-74533.5"/>
    <n v="-7.4856785714285719E-3"/>
    <x v="0"/>
  </r>
  <r>
    <s v="Medicine Man"/>
    <x v="893"/>
    <x v="276"/>
    <x v="423"/>
    <n v="519"/>
    <n v="323"/>
    <n v="694"/>
    <n v="6"/>
    <n v="25"/>
    <n v="106"/>
    <n v="45500797"/>
    <x v="33"/>
    <x v="1567"/>
    <s v="Color"/>
    <x v="3"/>
    <s v="English"/>
    <x v="1"/>
    <s v="PG-13"/>
    <x v="1"/>
    <n v="5500797"/>
    <n v="0.1375199250000001"/>
    <s v="90-110 minutes"/>
    <n v="0.13751992499999999"/>
    <n v="3892693.5"/>
    <n v="0.11726928571428571"/>
    <x v="2"/>
  </r>
  <r>
    <s v="Meet Dave"/>
    <x v="894"/>
    <x v="103"/>
    <x v="510"/>
    <n v="1865"/>
    <n v="48"/>
    <n v="791"/>
    <n v="4.9000000000000004"/>
    <n v="127"/>
    <n v="90"/>
    <n v="11802056"/>
    <x v="45"/>
    <x v="1568"/>
    <s v="Color"/>
    <x v="3"/>
    <s v="English"/>
    <x v="1"/>
    <s v="PG"/>
    <x v="1"/>
    <n v="-48197944"/>
    <n v="-0.80329906666666662"/>
    <s v="90-110 minutes"/>
    <n v="-0.80329906666666662"/>
    <n v="3892693.5"/>
    <n v="0.11726928571428571"/>
    <x v="2"/>
  </r>
  <r>
    <s v="Meet Joe Black"/>
    <x v="138"/>
    <x v="306"/>
    <x v="20"/>
    <n v="23950"/>
    <n v="102"/>
    <n v="10000"/>
    <n v="7.1"/>
    <n v="98"/>
    <n v="178"/>
    <n v="44606335"/>
    <x v="77"/>
    <x v="1569"/>
    <s v="Color"/>
    <x v="1"/>
    <s v="English"/>
    <x v="1"/>
    <s v="PG-13"/>
    <x v="1"/>
    <n v="-45393665"/>
    <n v="-0.50437405555555559"/>
    <s v="&gt;150 minutes"/>
    <n v="-0.50437405555555559"/>
    <n v="-434215.5"/>
    <n v="-0.10115100772200772"/>
    <x v="2"/>
  </r>
  <r>
    <s v="Meet the Deedles"/>
    <x v="14"/>
    <x v="1053"/>
    <x v="2"/>
    <n v="24436"/>
    <n v="9"/>
    <n v="839"/>
    <n v="3.9"/>
    <n v="18"/>
    <n v="93"/>
    <n v="4308981"/>
    <x v="184"/>
    <x v="1570"/>
    <s v="Color"/>
    <x v="2"/>
    <s v="English"/>
    <x v="1"/>
    <s v="PG"/>
    <x v="1"/>
    <n v="-19691019"/>
    <n v="-0.82045912499999996"/>
    <s v="90-110 minutes"/>
    <n v="-0.82045912499999996"/>
    <n v="1637763"/>
    <n v="0.19178668286445014"/>
    <x v="1"/>
  </r>
  <r>
    <s v="Meet the Fockers"/>
    <x v="10"/>
    <x v="248"/>
    <x v="9"/>
    <n v="24938"/>
    <n v="116"/>
    <n v="0"/>
    <n v="6.3"/>
    <n v="141"/>
    <n v="106"/>
    <n v="279167575"/>
    <x v="112"/>
    <x v="1571"/>
    <s v="Color"/>
    <x v="2"/>
    <s v="English"/>
    <x v="1"/>
    <s v="PG-13"/>
    <x v="1"/>
    <n v="199167575"/>
    <n v="2.4895946874999999"/>
    <s v="90-110 minutes"/>
    <n v="2.4895946874999999"/>
    <n v="1637763"/>
    <n v="0.19178668286445014"/>
    <x v="2"/>
  </r>
  <r>
    <s v="Meet the Parents"/>
    <x v="10"/>
    <x v="248"/>
    <x v="9"/>
    <n v="24286"/>
    <n v="116"/>
    <n v="0"/>
    <n v="7"/>
    <n v="150"/>
    <n v="108"/>
    <n v="166225040"/>
    <x v="27"/>
    <x v="1572"/>
    <s v="Color"/>
    <x v="2"/>
    <s v="English"/>
    <x v="1"/>
    <s v="PG-13"/>
    <x v="1"/>
    <n v="111225040"/>
    <n v="2.0222734545454544"/>
    <s v="90-110 minutes"/>
    <n v="2.0222734545454544"/>
    <n v="1637763"/>
    <n v="0.19178668286445014"/>
    <x v="2"/>
  </r>
  <r>
    <s v="Meet the Spartans"/>
    <x v="503"/>
    <x v="585"/>
    <x v="300"/>
    <n v="3854"/>
    <n v="82"/>
    <n v="0"/>
    <n v="2.7"/>
    <n v="111"/>
    <n v="86"/>
    <n v="38232624"/>
    <x v="23"/>
    <x v="1573"/>
    <s v="Color"/>
    <x v="2"/>
    <s v="English"/>
    <x v="1"/>
    <s v="PG-13"/>
    <x v="1"/>
    <n v="8232624"/>
    <n v="0.27442079999999991"/>
    <s v="&lt;90 minutes"/>
    <n v="0.27442080000000002"/>
    <n v="1637763"/>
    <n v="0.19178668286445014"/>
    <x v="1"/>
  </r>
  <r>
    <s v="Megaforce"/>
    <x v="895"/>
    <x v="1054"/>
    <x v="511"/>
    <n v="1356"/>
    <n v="379"/>
    <n v="0"/>
    <n v="3.5"/>
    <n v="40"/>
    <n v="99"/>
    <n v="5333658"/>
    <x v="6"/>
    <x v="1574"/>
    <s v="Color"/>
    <x v="5"/>
    <s v="English"/>
    <x v="1"/>
    <s v="PG"/>
    <x v="1"/>
    <n v="-14666342"/>
    <n v="-0.73331710000000006"/>
    <s v="90-110 minutes"/>
    <n v="-0.73331710000000006"/>
    <n v="-1289919.5"/>
    <n v="-4.8151417500000002E-2"/>
    <x v="1"/>
  </r>
  <r>
    <s v="Megamind"/>
    <x v="231"/>
    <x v="1055"/>
    <x v="145"/>
    <n v="46120"/>
    <n v="96"/>
    <n v="13000"/>
    <n v="7.3"/>
    <n v="233"/>
    <n v="95"/>
    <n v="148337537"/>
    <x v="66"/>
    <x v="1321"/>
    <s v="Color"/>
    <x v="5"/>
    <s v="English"/>
    <x v="1"/>
    <s v="PG"/>
    <x v="1"/>
    <n v="18337537"/>
    <n v="0.14105797692307687"/>
    <s v="90-110 minutes"/>
    <n v="0.14105797692307692"/>
    <n v="-1289919.5"/>
    <n v="-4.8151417500000002E-2"/>
    <x v="2"/>
  </r>
  <r>
    <s v="Megiddo: The Omega Code 2"/>
    <x v="144"/>
    <x v="885"/>
    <x v="3"/>
    <n v="4221"/>
    <n v="53"/>
    <n v="158"/>
    <n v="4.0999999999999996"/>
    <n v="18"/>
    <n v="104"/>
    <n v="5974653"/>
    <x v="5"/>
    <x v="1575"/>
    <s v="Color"/>
    <x v="5"/>
    <s v="English"/>
    <x v="1"/>
    <s v="PG-13"/>
    <x v="1"/>
    <n v="-16025347"/>
    <n v="-0.72842486363636372"/>
    <s v="90-110 minutes"/>
    <n v="-0.72842486363636361"/>
    <n v="-1289919.5"/>
    <n v="-4.8151417500000002E-2"/>
    <x v="1"/>
  </r>
  <r>
    <s v="Melancholia"/>
    <x v="896"/>
    <x v="540"/>
    <x v="22"/>
    <n v="15835"/>
    <n v="3000"/>
    <n v="50000"/>
    <n v="7.1"/>
    <n v="439"/>
    <n v="130"/>
    <n v="3029870"/>
    <x v="269"/>
    <x v="1384"/>
    <s v="Color"/>
    <x v="1"/>
    <s v="English"/>
    <x v="10"/>
    <s v="R"/>
    <x v="1"/>
    <n v="-4370130"/>
    <n v="-0.59055810810810816"/>
    <s v="111-130 minutes"/>
    <n v="-0.59055810810810816"/>
    <n v="-434215.5"/>
    <n v="-0.10115100772200772"/>
    <x v="0"/>
  </r>
  <r>
    <s v="Memento"/>
    <x v="426"/>
    <x v="279"/>
    <x v="260"/>
    <n v="1997"/>
    <n v="22000"/>
    <n v="40000"/>
    <n v="8.5"/>
    <n v="274"/>
    <n v="113"/>
    <n v="25530884"/>
    <x v="75"/>
    <x v="1576"/>
    <s v="Black and White"/>
    <x v="9"/>
    <s v="English"/>
    <x v="1"/>
    <s v="R"/>
    <x v="1"/>
    <n v="16530884"/>
    <n v="1.8367648888888888"/>
    <s v="111-130 minutes"/>
    <n v="1.8367648888888888"/>
    <m/>
    <m/>
    <x v="0"/>
  </r>
  <r>
    <s v="Memoirs of a Geisha"/>
    <x v="22"/>
    <x v="459"/>
    <x v="275"/>
    <n v="2380"/>
    <n v="252"/>
    <n v="0"/>
    <n v="7.3"/>
    <n v="229"/>
    <n v="145"/>
    <n v="57010853"/>
    <x v="3"/>
    <x v="1577"/>
    <s v="Color"/>
    <x v="1"/>
    <s v="English"/>
    <x v="1"/>
    <s v="PG-13"/>
    <x v="1"/>
    <n v="-27989147"/>
    <n v="-0.32928408235294115"/>
    <s v="131-150 minutes"/>
    <n v="-0.32928408235294115"/>
    <n v="-434215.5"/>
    <n v="-0.10115100772200772"/>
    <x v="2"/>
  </r>
  <r>
    <s v="Memoirs of an Invisible Man"/>
    <x v="897"/>
    <x v="320"/>
    <x v="303"/>
    <n v="2125"/>
    <n v="0"/>
    <n v="630"/>
    <n v="5.9"/>
    <n v="40"/>
    <n v="99"/>
    <n v="14358033"/>
    <x v="33"/>
    <x v="1578"/>
    <s v="Color"/>
    <x v="2"/>
    <s v="English"/>
    <x v="1"/>
    <s v="PG-13"/>
    <x v="1"/>
    <n v="-25641967"/>
    <n v="-0.64104917500000003"/>
    <s v="90-110 minutes"/>
    <n v="-0.64104917500000003"/>
    <n v="1637763"/>
    <n v="0.19178668286445014"/>
    <x v="2"/>
  </r>
  <r>
    <s v="Men in Black"/>
    <x v="124"/>
    <x v="319"/>
    <x v="22"/>
    <n v="12998"/>
    <n v="188"/>
    <n v="0"/>
    <n v="7.3"/>
    <n v="175"/>
    <n v="98"/>
    <n v="250147615"/>
    <x v="77"/>
    <x v="1579"/>
    <s v="Color"/>
    <x v="3"/>
    <s v="English"/>
    <x v="1"/>
    <s v="PG-13"/>
    <x v="1"/>
    <n v="160147615"/>
    <n v="1.7794179444444445"/>
    <s v="90-110 minutes"/>
    <n v="1.7794179444444445"/>
    <n v="3892693.5"/>
    <n v="0.11726928571428571"/>
    <x v="2"/>
  </r>
  <r>
    <s v="Men in Black 3"/>
    <x v="124"/>
    <x v="319"/>
    <x v="22"/>
    <n v="12572"/>
    <n v="188"/>
    <n v="40000"/>
    <n v="6.8"/>
    <n v="451"/>
    <n v="106"/>
    <n v="179020854"/>
    <x v="266"/>
    <x v="1580"/>
    <s v="Color"/>
    <x v="5"/>
    <s v="English"/>
    <x v="1"/>
    <s v="PG-13"/>
    <x v="1"/>
    <n v="-45979146"/>
    <n v="-0.20435175999999999"/>
    <s v="90-110 minutes"/>
    <n v="-0.20435175999999999"/>
    <n v="-1289919.5"/>
    <n v="-4.8151417500000002E-2"/>
    <x v="2"/>
  </r>
  <r>
    <s v="Men in Black II"/>
    <x v="124"/>
    <x v="319"/>
    <x v="22"/>
    <n v="14823"/>
    <n v="188"/>
    <n v="2000"/>
    <n v="6.1"/>
    <n v="208"/>
    <n v="88"/>
    <n v="190418803"/>
    <x v="101"/>
    <x v="1581"/>
    <s v="Color"/>
    <x v="5"/>
    <s v="English"/>
    <x v="1"/>
    <s v="PG-13"/>
    <x v="1"/>
    <n v="50418803"/>
    <n v="0.3601343071428571"/>
    <s v="&lt;90 minutes"/>
    <n v="0.36013430714285716"/>
    <n v="-1289919.5"/>
    <n v="-4.8151417500000002E-2"/>
    <x v="2"/>
  </r>
  <r>
    <s v="Men of Honor"/>
    <x v="10"/>
    <x v="694"/>
    <x v="9"/>
    <n v="36069"/>
    <n v="88"/>
    <n v="0"/>
    <n v="7.2"/>
    <n v="98"/>
    <n v="129"/>
    <n v="48814909"/>
    <x v="28"/>
    <x v="1582"/>
    <s v="Color"/>
    <x v="6"/>
    <s v="English"/>
    <x v="1"/>
    <s v="R"/>
    <x v="1"/>
    <n v="16814909"/>
    <n v="0.52546590625"/>
    <s v="111-130 minutes"/>
    <n v="0.52546590625"/>
    <n v="-1289919.5"/>
    <n v="-4.8151417500000002E-2"/>
    <x v="1"/>
  </r>
  <r>
    <s v="Men with Brooms"/>
    <x v="898"/>
    <x v="1056"/>
    <x v="315"/>
    <n v="1834"/>
    <n v="329"/>
    <n v="0"/>
    <n v="6"/>
    <n v="9"/>
    <n v="102"/>
    <n v="4239767"/>
    <x v="37"/>
    <x v="1583"/>
    <s v="Color"/>
    <x v="2"/>
    <s v="English"/>
    <x v="14"/>
    <s v="R"/>
    <x v="1"/>
    <n v="-3260233"/>
    <n v="-0.43469773333333328"/>
    <s v="90-110 minutes"/>
    <n v="-0.43469773333333334"/>
    <n v="1637763"/>
    <n v="0.19178668286445014"/>
    <x v="0"/>
  </r>
  <r>
    <s v="Menace II Society"/>
    <x v="79"/>
    <x v="742"/>
    <x v="50"/>
    <n v="3036"/>
    <n v="117"/>
    <n v="0"/>
    <n v="7.5"/>
    <n v="28"/>
    <n v="97"/>
    <n v="27900000"/>
    <x v="70"/>
    <x v="1584"/>
    <s v="Color"/>
    <x v="4"/>
    <s v="English"/>
    <x v="1"/>
    <s v="R"/>
    <x v="1"/>
    <n v="24400000"/>
    <n v="6.9714285714285715"/>
    <s v="90-110 minutes"/>
    <n v="6.9714285714285715"/>
    <n v="-74533.5"/>
    <n v="-7.4856785714285719E-3"/>
    <x v="0"/>
  </r>
  <r>
    <s v="Mercury Rising"/>
    <x v="11"/>
    <x v="473"/>
    <x v="10"/>
    <n v="16536"/>
    <n v="17"/>
    <n v="0"/>
    <n v="6.1"/>
    <n v="79"/>
    <n v="111"/>
    <n v="32940507"/>
    <x v="45"/>
    <x v="765"/>
    <s v="Color"/>
    <x v="5"/>
    <s v="English"/>
    <x v="1"/>
    <s v="R"/>
    <x v="1"/>
    <n v="-27059493"/>
    <n v="-0.45099155000000002"/>
    <s v="111-130 minutes"/>
    <n v="-0.45099155000000002"/>
    <n v="-1289919.5"/>
    <n v="-4.8151417500000002E-2"/>
    <x v="2"/>
  </r>
  <r>
    <s v="Mercy Streets"/>
    <x v="899"/>
    <x v="592"/>
    <x v="512"/>
    <n v="1281"/>
    <n v="16"/>
    <n v="12"/>
    <n v="5.6"/>
    <n v="15"/>
    <n v="106"/>
    <n v="171988"/>
    <x v="103"/>
    <x v="1585"/>
    <s v="Color"/>
    <x v="5"/>
    <s v="English"/>
    <x v="1"/>
    <s v="PG-13"/>
    <x v="1"/>
    <n v="-428012"/>
    <n v="-0.71335333333333328"/>
    <s v="90-110 minutes"/>
    <n v="-0.71335333333333328"/>
    <n v="-1289919.5"/>
    <n v="-4.8151417500000002E-2"/>
    <x v="0"/>
  </r>
  <r>
    <s v="Message in a Bottle"/>
    <x v="62"/>
    <x v="202"/>
    <x v="12"/>
    <n v="19815"/>
    <n v="43"/>
    <n v="0"/>
    <n v="6.1"/>
    <n v="85"/>
    <n v="131"/>
    <n v="52799004"/>
    <x v="27"/>
    <x v="1586"/>
    <s v="Color"/>
    <x v="1"/>
    <s v="English"/>
    <x v="1"/>
    <s v="PG-13"/>
    <x v="1"/>
    <n v="-2200996"/>
    <n v="-4.0018109090909082E-2"/>
    <s v="131-150 minutes"/>
    <n v="-4.0018109090909089E-2"/>
    <n v="-434215.5"/>
    <n v="-0.10115100772200772"/>
    <x v="2"/>
  </r>
  <r>
    <s v="Metropolis"/>
    <x v="900"/>
    <x v="1057"/>
    <x v="435"/>
    <n v="203"/>
    <n v="756"/>
    <n v="12000"/>
    <n v="8.3000000000000007"/>
    <n v="260"/>
    <n v="145"/>
    <n v="26435"/>
    <x v="16"/>
    <x v="1587"/>
    <s v="Black and White"/>
    <x v="1"/>
    <s v="German"/>
    <x v="2"/>
    <s v="Not Rated"/>
    <x v="0"/>
    <n v="-5973565"/>
    <n v="-0.99559416666666667"/>
    <s v="131-150 minutes"/>
    <n v="-0.99559416666666667"/>
    <n v="-434215.5"/>
    <n v="-0.10115100772200772"/>
    <x v="0"/>
  </r>
  <r>
    <s v="Metropolitan"/>
    <x v="901"/>
    <x v="1058"/>
    <x v="513"/>
    <n v="173"/>
    <n v="89"/>
    <n v="865"/>
    <n v="7.5"/>
    <n v="71"/>
    <n v="98"/>
    <n v="2938208"/>
    <x v="142"/>
    <x v="1588"/>
    <s v="Color"/>
    <x v="2"/>
    <s v="English"/>
    <x v="1"/>
    <s v="PG-13"/>
    <x v="1"/>
    <n v="2713208"/>
    <n v="12.058702222222223"/>
    <s v="90-110 minutes"/>
    <n v="12.058702222222223"/>
    <n v="1637763"/>
    <n v="0.19178668286445014"/>
    <x v="0"/>
  </r>
  <r>
    <s v="Mi America"/>
    <x v="902"/>
    <x v="1059"/>
    <x v="514"/>
    <n v="214"/>
    <n v="7"/>
    <n v="305"/>
    <n v="7.2"/>
    <n v="4"/>
    <n v="125"/>
    <n v="3330"/>
    <x v="270"/>
    <x v="1589"/>
    <s v="Color"/>
    <x v="4"/>
    <s v="English"/>
    <x v="1"/>
    <s v="R"/>
    <x v="1"/>
    <n v="-2096670"/>
    <n v="-0.9984142857142857"/>
    <s v="111-130 minutes"/>
    <n v="-0.9984142857142857"/>
    <n v="-74533.5"/>
    <n v="-7.4856785714285719E-3"/>
    <x v="0"/>
  </r>
  <r>
    <s v="Michael Clayton"/>
    <x v="298"/>
    <x v="644"/>
    <x v="1"/>
    <n v="3284"/>
    <n v="209"/>
    <n v="0"/>
    <n v="7.3"/>
    <n v="299"/>
    <n v="119"/>
    <n v="49024969"/>
    <x v="9"/>
    <x v="1590"/>
    <s v="Color"/>
    <x v="4"/>
    <s v="English"/>
    <x v="1"/>
    <s v="R"/>
    <x v="1"/>
    <n v="24024969"/>
    <n v="0.96099876000000006"/>
    <s v="111-130 minutes"/>
    <n v="0.96099875999999995"/>
    <n v="-74533.5"/>
    <n v="-7.4856785714285719E-3"/>
    <x v="1"/>
  </r>
  <r>
    <s v="Michael Collins"/>
    <x v="329"/>
    <x v="884"/>
    <x v="202"/>
    <n v="48482"/>
    <n v="277"/>
    <n v="0"/>
    <n v="7.1"/>
    <n v="44"/>
    <n v="133"/>
    <n v="11030963"/>
    <x v="25"/>
    <x v="1591"/>
    <s v="Black and White"/>
    <x v="6"/>
    <s v="English"/>
    <x v="4"/>
    <s v="R"/>
    <x v="1"/>
    <n v="-16969037"/>
    <n v="-0.60603703571428569"/>
    <s v="131-150 minutes"/>
    <n v="-0.60603703571428569"/>
    <n v="-1289919.5"/>
    <n v="-4.8151417500000002E-2"/>
    <x v="1"/>
  </r>
  <r>
    <s v="Mickey Blue Eyes"/>
    <x v="903"/>
    <x v="1060"/>
    <x v="515"/>
    <n v="2913"/>
    <n v="6"/>
    <n v="445"/>
    <n v="5.8"/>
    <n v="90"/>
    <n v="102"/>
    <n v="33864342"/>
    <x v="33"/>
    <x v="1592"/>
    <s v="Color"/>
    <x v="2"/>
    <s v="English"/>
    <x v="4"/>
    <s v="PG-13"/>
    <x v="1"/>
    <n v="-6135658"/>
    <n v="-0.15339144999999998"/>
    <s v="90-110 minutes"/>
    <n v="-0.15339145000000001"/>
    <n v="1637763"/>
    <n v="0.19178668286445014"/>
    <x v="2"/>
  </r>
  <r>
    <s v="Micmacs"/>
    <x v="904"/>
    <x v="105"/>
    <x v="1"/>
    <n v="1342"/>
    <n v="0"/>
    <n v="0"/>
    <n v="7.2"/>
    <n v="213"/>
    <n v="105"/>
    <n v="1260917"/>
    <x v="102"/>
    <x v="1593"/>
    <s v="Color"/>
    <x v="5"/>
    <s v="French"/>
    <x v="8"/>
    <s v="R"/>
    <x v="0"/>
    <n v="-25739083"/>
    <n v="-0.95329937037037038"/>
    <s v="90-110 minutes"/>
    <n v="-0.95329937037037038"/>
    <n v="-1289919.5"/>
    <n v="-4.8151417500000002E-2"/>
    <x v="1"/>
  </r>
  <r>
    <s v="Middle of Nowhere"/>
    <x v="905"/>
    <x v="1061"/>
    <x v="1"/>
    <n v="3021"/>
    <n v="151"/>
    <n v="569"/>
    <n v="6.5"/>
    <n v="37"/>
    <n v="97"/>
    <n v="78030"/>
    <x v="47"/>
    <x v="1594"/>
    <s v="Color"/>
    <x v="1"/>
    <s v="English"/>
    <x v="1"/>
    <s v="R"/>
    <x v="1"/>
    <n v="-121970"/>
    <n v="-0.60985"/>
    <s v="90-110 minutes"/>
    <n v="-0.60985"/>
    <n v="-434215.5"/>
    <n v="-0.10115100772200772"/>
    <x v="0"/>
  </r>
  <r>
    <s v="Midnight in Paris"/>
    <x v="906"/>
    <x v="209"/>
    <x v="516"/>
    <n v="1289"/>
    <n v="11000"/>
    <n v="78000"/>
    <n v="7.7"/>
    <n v="487"/>
    <n v="94"/>
    <n v="56816662"/>
    <x v="32"/>
    <x v="1595"/>
    <s v="Color"/>
    <x v="2"/>
    <s v="English"/>
    <x v="0"/>
    <s v="PG-13"/>
    <x v="1"/>
    <n v="39816662"/>
    <n v="2.3421565882352939"/>
    <s v="90-110 minutes"/>
    <n v="2.3421565882352939"/>
    <n v="1637763"/>
    <n v="0.19178668286445014"/>
    <x v="1"/>
  </r>
  <r>
    <s v="Midnight in the Garden of Good and Evil"/>
    <x v="23"/>
    <x v="118"/>
    <x v="12"/>
    <n v="19689"/>
    <n v="16000"/>
    <n v="0"/>
    <n v="6.6"/>
    <n v="91"/>
    <n v="155"/>
    <n v="25078937"/>
    <x v="23"/>
    <x v="1596"/>
    <s v="Color"/>
    <x v="4"/>
    <s v="English"/>
    <x v="1"/>
    <s v="R"/>
    <x v="1"/>
    <n v="-4921063"/>
    <n v="-0.16403543333333337"/>
    <s v="&gt;150 minutes"/>
    <n v="-0.16403543333333334"/>
    <n v="-74533.5"/>
    <n v="-7.4856785714285719E-3"/>
    <x v="1"/>
  </r>
  <r>
    <s v="Midnight Run"/>
    <x v="10"/>
    <x v="306"/>
    <x v="9"/>
    <n v="23866"/>
    <n v="102"/>
    <n v="0"/>
    <n v="7.6"/>
    <n v="77"/>
    <n v="126"/>
    <n v="38413606"/>
    <x v="23"/>
    <x v="1597"/>
    <s v="Color"/>
    <x v="5"/>
    <s v="English"/>
    <x v="1"/>
    <s v="R"/>
    <x v="1"/>
    <n v="8413606"/>
    <n v="0.28045353333333334"/>
    <s v="111-130 minutes"/>
    <n v="0.28045353333333334"/>
    <n v="-1289919.5"/>
    <n v="-4.8151417500000002E-2"/>
    <x v="1"/>
  </r>
  <r>
    <s v="Mighty Joe Young"/>
    <x v="108"/>
    <x v="1062"/>
    <x v="68"/>
    <n v="10731"/>
    <n v="31"/>
    <n v="0"/>
    <n v="5.6"/>
    <n v="35"/>
    <n v="114"/>
    <n v="50628009"/>
    <x v="77"/>
    <x v="1598"/>
    <s v="Color"/>
    <x v="5"/>
    <s v="English"/>
    <x v="1"/>
    <s v="PG"/>
    <x v="1"/>
    <n v="-39371991"/>
    <n v="-0.43746656666666661"/>
    <s v="111-130 minutes"/>
    <n v="-0.43746656666666667"/>
    <n v="-1289919.5"/>
    <n v="-4.8151417500000002E-2"/>
    <x v="2"/>
  </r>
  <r>
    <s v="Milk"/>
    <x v="7"/>
    <x v="704"/>
    <x v="6"/>
    <n v="13189"/>
    <n v="835"/>
    <n v="10000"/>
    <n v="7.6"/>
    <n v="324"/>
    <n v="128"/>
    <n v="31838002"/>
    <x v="6"/>
    <x v="1599"/>
    <s v="Color"/>
    <x v="6"/>
    <s v="English"/>
    <x v="1"/>
    <s v="R"/>
    <x v="1"/>
    <n v="11838002"/>
    <n v="0.59190009999999993"/>
    <s v="111-130 minutes"/>
    <n v="0.59190010000000004"/>
    <n v="-1289919.5"/>
    <n v="-4.8151417500000002E-2"/>
    <x v="1"/>
  </r>
  <r>
    <s v="Million Dollar Arm"/>
    <x v="907"/>
    <x v="740"/>
    <x v="32"/>
    <n v="6393"/>
    <n v="44"/>
    <n v="10000"/>
    <n v="7"/>
    <n v="151"/>
    <n v="124"/>
    <n v="36447959"/>
    <x v="9"/>
    <x v="1023"/>
    <s v="Color"/>
    <x v="6"/>
    <s v="English"/>
    <x v="1"/>
    <s v="PG"/>
    <x v="1"/>
    <n v="11447959"/>
    <n v="0.45791836000000008"/>
    <s v="111-130 minutes"/>
    <n v="0.45791836000000002"/>
    <n v="-1289919.5"/>
    <n v="-4.8151417500000002E-2"/>
    <x v="1"/>
  </r>
  <r>
    <s v="Million Dollar Baby"/>
    <x v="68"/>
    <x v="118"/>
    <x v="41"/>
    <n v="28830"/>
    <n v="16000"/>
    <n v="14000"/>
    <n v="8.1"/>
    <n v="268"/>
    <n v="132"/>
    <n v="100422786"/>
    <x v="23"/>
    <x v="1600"/>
    <s v="Color"/>
    <x v="1"/>
    <s v="English"/>
    <x v="1"/>
    <s v="PG-13"/>
    <x v="1"/>
    <n v="70422786"/>
    <n v="2.3474262000000001"/>
    <s v="131-150 minutes"/>
    <n v="2.3474262000000001"/>
    <n v="-434215.5"/>
    <n v="-0.10115100772200772"/>
    <x v="1"/>
  </r>
  <r>
    <s v="Mindhunters"/>
    <x v="481"/>
    <x v="5"/>
    <x v="1"/>
    <n v="4186"/>
    <n v="212"/>
    <n v="2000"/>
    <n v="6.4"/>
    <n v="127"/>
    <n v="101"/>
    <n v="4476235"/>
    <x v="102"/>
    <x v="1601"/>
    <s v="Color"/>
    <x v="4"/>
    <s v="English"/>
    <x v="1"/>
    <s v="R"/>
    <x v="1"/>
    <n v="-22523765"/>
    <n v="-0.83421351851851855"/>
    <s v="90-110 minutes"/>
    <n v="-0.83421351851851855"/>
    <n v="-74533.5"/>
    <n v="-7.4856785714285719E-3"/>
    <x v="1"/>
  </r>
  <r>
    <s v="Minions"/>
    <x v="488"/>
    <x v="1063"/>
    <x v="292"/>
    <n v="13616"/>
    <n v="22"/>
    <n v="70000"/>
    <n v="6.4"/>
    <n v="308"/>
    <n v="91"/>
    <n v="336029560"/>
    <x v="271"/>
    <x v="1602"/>
    <s v="Color"/>
    <x v="5"/>
    <s v="English"/>
    <x v="1"/>
    <s v="PG"/>
    <x v="1"/>
    <n v="262029560"/>
    <n v="3.54094"/>
    <s v="90-110 minutes"/>
    <n v="3.54094"/>
    <n v="-1289919.5"/>
    <n v="-4.8151417500000002E-2"/>
    <x v="2"/>
  </r>
  <r>
    <s v="Minority Report"/>
    <x v="67"/>
    <x v="110"/>
    <x v="22"/>
    <n v="12546"/>
    <n v="14000"/>
    <n v="0"/>
    <n v="7.7"/>
    <n v="252"/>
    <n v="145"/>
    <n v="132014112"/>
    <x v="158"/>
    <x v="1603"/>
    <s v="Color"/>
    <x v="5"/>
    <s v="English"/>
    <x v="1"/>
    <s v="PG-13"/>
    <x v="1"/>
    <n v="30014112"/>
    <n v="0.29425600000000007"/>
    <s v="131-150 minutes"/>
    <n v="0.29425600000000002"/>
    <n v="-1289919.5"/>
    <n v="-4.8151417500000002E-2"/>
    <x v="2"/>
  </r>
  <r>
    <s v="Miracle"/>
    <x v="908"/>
    <x v="1064"/>
    <x v="367"/>
    <n v="1845"/>
    <n v="149"/>
    <n v="0"/>
    <n v="7.5"/>
    <n v="129"/>
    <n v="135"/>
    <n v="64371181"/>
    <x v="25"/>
    <x v="1604"/>
    <s v="Color"/>
    <x v="6"/>
    <s v="English"/>
    <x v="1"/>
    <s v="PG"/>
    <x v="1"/>
    <n v="36371181"/>
    <n v="1.2989707500000001"/>
    <s v="131-150 minutes"/>
    <n v="1.2989707500000001"/>
    <n v="-1289919.5"/>
    <n v="-4.8151417500000002E-2"/>
    <x v="1"/>
  </r>
  <r>
    <s v="Miracle at St. Anna"/>
    <x v="2"/>
    <x v="27"/>
    <x v="2"/>
    <n v="26982"/>
    <n v="0"/>
    <n v="0"/>
    <n v="6"/>
    <n v="158"/>
    <n v="160"/>
    <n v="7916887"/>
    <x v="65"/>
    <x v="1605"/>
    <s v="Color"/>
    <x v="5"/>
    <s v="English"/>
    <x v="1"/>
    <s v="R"/>
    <x v="1"/>
    <n v="-37083113"/>
    <n v="-0.82406917777777777"/>
    <s v="&gt;150 minutes"/>
    <n v="-0.82406917777777777"/>
    <n v="-1289919.5"/>
    <n v="-4.8151417500000002E-2"/>
    <x v="2"/>
  </r>
  <r>
    <s v="Mirror Mirror"/>
    <x v="173"/>
    <x v="882"/>
    <x v="52"/>
    <n v="11454"/>
    <n v="763"/>
    <n v="18000"/>
    <n v="5.6"/>
    <n v="382"/>
    <n v="106"/>
    <n v="64933670"/>
    <x v="3"/>
    <x v="1606"/>
    <s v="Color"/>
    <x v="3"/>
    <s v="English"/>
    <x v="1"/>
    <s v="PG"/>
    <x v="1"/>
    <n v="-20066330"/>
    <n v="-0.23607447058823527"/>
    <s v="90-110 minutes"/>
    <n v="-0.2360744705882353"/>
    <n v="3892693.5"/>
    <n v="0.11726928571428571"/>
    <x v="2"/>
  </r>
  <r>
    <s v="Mirrormask"/>
    <x v="909"/>
    <x v="1065"/>
    <x v="517"/>
    <n v="1215"/>
    <n v="21"/>
    <n v="0"/>
    <n v="6.9"/>
    <n v="116"/>
    <n v="101"/>
    <n v="864959"/>
    <x v="50"/>
    <x v="1607"/>
    <s v="Color"/>
    <x v="3"/>
    <s v="English"/>
    <x v="4"/>
    <s v="PG"/>
    <x v="1"/>
    <n v="-3135041"/>
    <n v="-0.78376025000000005"/>
    <s v="90-110 minutes"/>
    <n v="-0.78376025000000005"/>
    <n v="3892693.5"/>
    <n v="0.11726928571428571"/>
    <x v="0"/>
  </r>
  <r>
    <s v="Mirrors"/>
    <x v="910"/>
    <x v="826"/>
    <x v="1"/>
    <n v="3185"/>
    <n v="192"/>
    <n v="5000"/>
    <n v="6.2"/>
    <n v="208"/>
    <n v="112"/>
    <n v="30691439"/>
    <x v="19"/>
    <x v="1608"/>
    <s v="Color"/>
    <x v="0"/>
    <s v="English"/>
    <x v="1"/>
    <s v="R"/>
    <x v="1"/>
    <n v="-4308561"/>
    <n v="-0.12310174285714282"/>
    <s v="111-130 minutes"/>
    <n v="-0.12310174285714286"/>
    <n v="16235088"/>
    <n v="1.1909079499999999"/>
    <x v="1"/>
  </r>
  <r>
    <s v="Miss Congeniality"/>
    <x v="911"/>
    <x v="855"/>
    <x v="466"/>
    <n v="1574"/>
    <n v="80"/>
    <n v="0"/>
    <n v="6.2"/>
    <n v="140"/>
    <n v="109"/>
    <n v="106807667"/>
    <x v="65"/>
    <x v="1609"/>
    <s v="Color"/>
    <x v="5"/>
    <s v="English"/>
    <x v="1"/>
    <s v="PG-13"/>
    <x v="1"/>
    <n v="61807667"/>
    <n v="1.3735037111111112"/>
    <s v="90-110 minutes"/>
    <n v="1.373503711111111"/>
    <n v="-1289919.5"/>
    <n v="-4.8151417500000002E-2"/>
    <x v="2"/>
  </r>
  <r>
    <s v="Miss Congeniality 2: Armed and Fabulous"/>
    <x v="780"/>
    <x v="928"/>
    <x v="1"/>
    <n v="4305"/>
    <n v="11"/>
    <n v="621"/>
    <n v="5"/>
    <n v="111"/>
    <n v="115"/>
    <n v="48472213"/>
    <x v="65"/>
    <x v="1165"/>
    <s v="Color"/>
    <x v="5"/>
    <s v="English"/>
    <x v="1"/>
    <s v="PG-13"/>
    <x v="1"/>
    <n v="3472213"/>
    <n v="7.7160288888888928E-2"/>
    <s v="111-130 minutes"/>
    <n v="7.7160288888888887E-2"/>
    <n v="-1289919.5"/>
    <n v="-4.8151417500000002E-2"/>
    <x v="2"/>
  </r>
  <r>
    <s v="Miss March"/>
    <x v="761"/>
    <x v="1066"/>
    <x v="441"/>
    <n v="1831"/>
    <n v="138"/>
    <n v="985"/>
    <n v="5.0999999999999996"/>
    <n v="76"/>
    <n v="90"/>
    <n v="4542775"/>
    <x v="16"/>
    <x v="1610"/>
    <s v="Color"/>
    <x v="2"/>
    <s v="English"/>
    <x v="1"/>
    <s v="R"/>
    <x v="1"/>
    <n v="-1457225"/>
    <n v="-0.24287083333333337"/>
    <s v="90-110 minutes"/>
    <n v="-0.24287083333333334"/>
    <n v="1637763"/>
    <n v="0.19178668286445014"/>
    <x v="0"/>
  </r>
  <r>
    <s v="Miss Potter"/>
    <x v="191"/>
    <x v="257"/>
    <x v="120"/>
    <n v="1518"/>
    <n v="108"/>
    <n v="0"/>
    <n v="7"/>
    <n v="124"/>
    <n v="88"/>
    <n v="2975649"/>
    <x v="23"/>
    <x v="1611"/>
    <s v="Color"/>
    <x v="6"/>
    <s v="English"/>
    <x v="4"/>
    <s v="PG"/>
    <x v="1"/>
    <n v="-27024351"/>
    <n v="-0.90081169999999999"/>
    <s v="&lt;90 minutes"/>
    <n v="-0.90081169999999999"/>
    <n v="-1289919.5"/>
    <n v="-4.8151417500000002E-2"/>
    <x v="1"/>
  </r>
  <r>
    <s v="Mission to Mars"/>
    <x v="323"/>
    <x v="629"/>
    <x v="7"/>
    <n v="4902"/>
    <n v="0"/>
    <n v="0"/>
    <n v="5.6"/>
    <n v="181"/>
    <n v="114"/>
    <n v="60874615"/>
    <x v="77"/>
    <x v="1612"/>
    <s v="Color"/>
    <x v="3"/>
    <s v="English"/>
    <x v="1"/>
    <s v="PG"/>
    <x v="1"/>
    <n v="-29125385"/>
    <n v="-0.32361538888888886"/>
    <s v="111-130 minutes"/>
    <n v="-0.32361538888888891"/>
    <n v="3892693.5"/>
    <n v="0.11726928571428571"/>
    <x v="2"/>
  </r>
  <r>
    <s v="Mission: Impossible"/>
    <x v="67"/>
    <x v="629"/>
    <x v="22"/>
    <n v="12760"/>
    <n v="0"/>
    <n v="0"/>
    <n v="7.1"/>
    <n v="154"/>
    <n v="110"/>
    <n v="180965237"/>
    <x v="112"/>
    <x v="1613"/>
    <s v="Color"/>
    <x v="5"/>
    <s v="English"/>
    <x v="1"/>
    <s v="PG-13"/>
    <x v="1"/>
    <n v="100965237"/>
    <n v="1.2620654624999998"/>
    <s v="90-110 minutes"/>
    <n v="1.2620654625000001"/>
    <n v="-1289919.5"/>
    <n v="-4.8151417500000002E-2"/>
    <x v="2"/>
  </r>
  <r>
    <s v="Mission: Impossible - Ghost Protocol"/>
    <x v="67"/>
    <x v="1067"/>
    <x v="22"/>
    <n v="21768"/>
    <n v="663"/>
    <n v="35000"/>
    <n v="7.4"/>
    <n v="432"/>
    <n v="133"/>
    <n v="209364921"/>
    <x v="229"/>
    <x v="1614"/>
    <s v="Color"/>
    <x v="5"/>
    <s v="English"/>
    <x v="1"/>
    <s v="PG-13"/>
    <x v="1"/>
    <n v="64364921"/>
    <n v="0.44389600689655162"/>
    <s v="131-150 minutes"/>
    <n v="0.44389600689655173"/>
    <n v="-1289919.5"/>
    <n v="-4.8151417500000002E-2"/>
    <x v="2"/>
  </r>
  <r>
    <s v="Mission: Impossible - Rogue Nation"/>
    <x v="67"/>
    <x v="913"/>
    <x v="22"/>
    <n v="21840"/>
    <n v="188"/>
    <n v="47000"/>
    <n v="7.4"/>
    <n v="465"/>
    <n v="131"/>
    <n v="195000874"/>
    <x v="90"/>
    <x v="1615"/>
    <s v="Color"/>
    <x v="5"/>
    <s v="English"/>
    <x v="3"/>
    <s v="PG-13"/>
    <x v="1"/>
    <n v="45000874"/>
    <n v="0.30000582666666675"/>
    <s v="131-150 minutes"/>
    <n v="0.30000582666666664"/>
    <n v="-1289919.5"/>
    <n v="-4.8151417500000002E-2"/>
    <x v="2"/>
  </r>
  <r>
    <s v="Mission: Impossible II"/>
    <x v="67"/>
    <x v="391"/>
    <x v="22"/>
    <n v="11930"/>
    <n v="610"/>
    <n v="0"/>
    <n v="6.1"/>
    <n v="237"/>
    <n v="123"/>
    <n v="215397307"/>
    <x v="116"/>
    <x v="1616"/>
    <s v="Color"/>
    <x v="5"/>
    <s v="English"/>
    <x v="1"/>
    <s v="PG-13"/>
    <x v="1"/>
    <n v="90397307"/>
    <n v="0.72317845600000008"/>
    <s v="111-130 minutes"/>
    <n v="0.72317845599999997"/>
    <n v="-1289919.5"/>
    <n v="-4.8151417500000002E-2"/>
    <x v="2"/>
  </r>
  <r>
    <s v="Mission: Impossible III"/>
    <x v="27"/>
    <x v="1068"/>
    <x v="9"/>
    <n v="34817"/>
    <n v="14000"/>
    <n v="0"/>
    <n v="6.9"/>
    <n v="310"/>
    <n v="124"/>
    <n v="133382309"/>
    <x v="90"/>
    <x v="1617"/>
    <s v="Color"/>
    <x v="5"/>
    <s v="English"/>
    <x v="1"/>
    <s v="PG-13"/>
    <x v="1"/>
    <n v="-16617691"/>
    <n v="-0.11078460666666667"/>
    <s v="111-130 minutes"/>
    <n v="-0.11078460666666666"/>
    <n v="-1289919.5"/>
    <n v="-4.8151417500000002E-2"/>
    <x v="2"/>
  </r>
  <r>
    <s v="Mississippi Mermaid"/>
    <x v="52"/>
    <x v="1069"/>
    <x v="34"/>
    <n v="1694"/>
    <n v="0"/>
    <n v="278"/>
    <n v="7.2"/>
    <n v="35"/>
    <n v="123"/>
    <n v="26893"/>
    <x v="186"/>
    <x v="1618"/>
    <s v="Color"/>
    <x v="4"/>
    <s v="French"/>
    <x v="8"/>
    <s v="R"/>
    <x v="0"/>
    <n v="-1573107"/>
    <n v="-0.98319187500000005"/>
    <s v="111-130 minutes"/>
    <n v="-0.98319187500000005"/>
    <n v="-74533.5"/>
    <n v="-7.4856785714285719E-3"/>
    <x v="0"/>
  </r>
  <r>
    <s v="Mo' Better Blues"/>
    <x v="15"/>
    <x v="27"/>
    <x v="12"/>
    <n v="19065"/>
    <n v="0"/>
    <n v="720"/>
    <n v="6.5"/>
    <n v="23"/>
    <n v="129"/>
    <n v="16153600"/>
    <x v="42"/>
    <x v="1619"/>
    <s v="Color"/>
    <x v="1"/>
    <s v="English"/>
    <x v="1"/>
    <s v="R"/>
    <x v="1"/>
    <n v="6153600"/>
    <n v="0.61535999999999991"/>
    <s v="111-130 minutes"/>
    <n v="0.61536000000000002"/>
    <n v="-434215.5"/>
    <n v="-0.10115100772200772"/>
    <x v="0"/>
  </r>
  <r>
    <s v="Modern Times"/>
    <x v="912"/>
    <x v="1070"/>
    <x v="143"/>
    <n v="352"/>
    <n v="0"/>
    <n v="0"/>
    <n v="8.6"/>
    <n v="120"/>
    <n v="87"/>
    <n v="163245"/>
    <x v="135"/>
    <x v="1620"/>
    <s v="Black and White"/>
    <x v="2"/>
    <s v="English"/>
    <x v="1"/>
    <s v="G"/>
    <x v="1"/>
    <n v="-1336755"/>
    <n v="-0.89117000000000002"/>
    <s v="&lt;90 minutes"/>
    <n v="-0.89117000000000002"/>
    <n v="1637763"/>
    <n v="0.19178668286445014"/>
    <x v="0"/>
  </r>
  <r>
    <s v="MoliÃ¨re"/>
    <x v="829"/>
    <x v="1071"/>
    <x v="484"/>
    <n v="1651"/>
    <n v="2"/>
    <n v="815"/>
    <n v="7.3"/>
    <n v="78"/>
    <n v="120"/>
    <n v="634277"/>
    <x v="2"/>
    <x v="1621"/>
    <s v="Color"/>
    <x v="2"/>
    <s v="French"/>
    <x v="8"/>
    <s v="PG-13"/>
    <x v="0"/>
    <n v="-15365723"/>
    <n v="-0.96035768749999995"/>
    <s v="111-130 minutes"/>
    <n v="-0.96035768749999995"/>
    <n v="1637763"/>
    <n v="0.19178668286445014"/>
    <x v="1"/>
  </r>
  <r>
    <s v="Molly"/>
    <x v="913"/>
    <x v="1072"/>
    <x v="356"/>
    <n v="1562"/>
    <n v="18"/>
    <n v="284"/>
    <n v="5.8"/>
    <n v="16"/>
    <n v="102"/>
    <n v="15593"/>
    <x v="130"/>
    <x v="1067"/>
    <s v="Color"/>
    <x v="2"/>
    <s v="English"/>
    <x v="1"/>
    <s v="PG-13"/>
    <x v="1"/>
    <n v="-20984407"/>
    <n v="-0.99925747619047622"/>
    <s v="90-110 minutes"/>
    <n v="-0.99925747619047622"/>
    <n v="1637763"/>
    <n v="0.19178668286445014"/>
    <x v="1"/>
  </r>
  <r>
    <s v="Moms' Night Out"/>
    <x v="582"/>
    <x v="1073"/>
    <x v="346"/>
    <n v="2705"/>
    <n v="10"/>
    <n v="0"/>
    <n v="5.4"/>
    <n v="49"/>
    <n v="98"/>
    <n v="10429707"/>
    <x v="40"/>
    <x v="1622"/>
    <s v="Color"/>
    <x v="2"/>
    <s v="English"/>
    <x v="1"/>
    <s v="PG"/>
    <x v="1"/>
    <n v="5429707"/>
    <n v="1.0859413999999998"/>
    <s v="90-110 minutes"/>
    <n v="1.0859414000000001"/>
    <n v="1637763"/>
    <n v="0.19178668286445014"/>
    <x v="0"/>
  </r>
  <r>
    <s v="Mona Lisa Smile"/>
    <x v="173"/>
    <x v="599"/>
    <x v="52"/>
    <n v="12850"/>
    <n v="179"/>
    <n v="0"/>
    <n v="6.4"/>
    <n v="141"/>
    <n v="117"/>
    <n v="63695760"/>
    <x v="29"/>
    <x v="1623"/>
    <s v="Color"/>
    <x v="1"/>
    <s v="English"/>
    <x v="1"/>
    <s v="PG-13"/>
    <x v="1"/>
    <n v="-1304240"/>
    <n v="-2.0065230769230724E-2"/>
    <s v="111-130 minutes"/>
    <n v="-2.0065230769230769E-2"/>
    <n v="-434215.5"/>
    <n v="-0.10115100772200772"/>
    <x v="2"/>
  </r>
  <r>
    <s v="Mondays in the Sun"/>
    <x v="914"/>
    <x v="1074"/>
    <x v="211"/>
    <n v="387"/>
    <n v="58"/>
    <n v="0"/>
    <n v="7.7"/>
    <n v="64"/>
    <n v="113"/>
    <n v="146402"/>
    <x v="50"/>
    <x v="1624"/>
    <s v="Color"/>
    <x v="2"/>
    <s v="Spanish"/>
    <x v="0"/>
    <s v="R"/>
    <x v="0"/>
    <n v="-3853598"/>
    <n v="-0.96339949999999996"/>
    <s v="111-130 minutes"/>
    <n v="-0.96339949999999996"/>
    <n v="1637763"/>
    <n v="0.19178668286445014"/>
    <x v="0"/>
  </r>
  <r>
    <s v="Money Talks"/>
    <x v="603"/>
    <x v="129"/>
    <x v="358"/>
    <n v="2530"/>
    <n v="420"/>
    <n v="666"/>
    <n v="6.1"/>
    <n v="29"/>
    <n v="97"/>
    <n v="41067398"/>
    <x v="9"/>
    <x v="1625"/>
    <s v="Color"/>
    <x v="5"/>
    <s v="English"/>
    <x v="1"/>
    <s v="R"/>
    <x v="1"/>
    <n v="16067398"/>
    <n v="0.64269591999999998"/>
    <s v="90-110 minutes"/>
    <n v="0.64269591999999998"/>
    <n v="-1289919.5"/>
    <n v="-4.8151417500000002E-2"/>
    <x v="1"/>
  </r>
  <r>
    <s v="Money Train"/>
    <x v="442"/>
    <x v="1075"/>
    <x v="82"/>
    <n v="1132"/>
    <n v="29"/>
    <n v="617"/>
    <n v="5.6"/>
    <n v="40"/>
    <n v="105"/>
    <n v="35324232"/>
    <x v="187"/>
    <x v="1626"/>
    <s v="Color"/>
    <x v="5"/>
    <s v="English"/>
    <x v="1"/>
    <s v="R"/>
    <x v="1"/>
    <n v="-32675768"/>
    <n v="-0.48052600000000001"/>
    <s v="90-110 minutes"/>
    <n v="-0.48052600000000001"/>
    <n v="-1289919.5"/>
    <n v="-4.8151417500000002E-2"/>
    <x v="2"/>
  </r>
  <r>
    <s v="Moneyball"/>
    <x v="27"/>
    <x v="420"/>
    <x v="9"/>
    <n v="53094"/>
    <n v="152"/>
    <n v="27000"/>
    <n v="7.6"/>
    <n v="419"/>
    <n v="133"/>
    <n v="75605492"/>
    <x v="21"/>
    <x v="1627"/>
    <s v="Color"/>
    <x v="6"/>
    <s v="English"/>
    <x v="1"/>
    <s v="PG-13"/>
    <x v="1"/>
    <n v="25605492"/>
    <n v="0.51210983999999993"/>
    <s v="131-150 minutes"/>
    <n v="0.51210984000000004"/>
    <n v="-1289919.5"/>
    <n v="-4.8151417500000002E-2"/>
    <x v="2"/>
  </r>
  <r>
    <s v="Mongol: The Rise of Genghis Khan"/>
    <x v="915"/>
    <x v="1076"/>
    <x v="518"/>
    <n v="653"/>
    <n v="44"/>
    <n v="0"/>
    <n v="7.3"/>
    <n v="160"/>
    <n v="126"/>
    <n v="5701643"/>
    <x v="6"/>
    <x v="1628"/>
    <s v="Color"/>
    <x v="3"/>
    <s v="Mongolian"/>
    <x v="34"/>
    <s v="R"/>
    <x v="0"/>
    <n v="-14298357"/>
    <n v="-0.71491784999999997"/>
    <s v="111-130 minutes"/>
    <n v="-0.71491784999999997"/>
    <n v="3892693.5"/>
    <n v="0.11726928571428571"/>
    <x v="1"/>
  </r>
  <r>
    <s v="Monkeybone"/>
    <x v="265"/>
    <x v="506"/>
    <x v="7"/>
    <n v="5580"/>
    <n v="253"/>
    <n v="683"/>
    <n v="4.7"/>
    <n v="74"/>
    <n v="93"/>
    <n v="5409517"/>
    <x v="36"/>
    <x v="1629"/>
    <s v="Color"/>
    <x v="10"/>
    <s v="English"/>
    <x v="1"/>
    <s v="PG-13"/>
    <x v="1"/>
    <n v="-69590483"/>
    <n v="-0.92787310666666667"/>
    <s v="90-110 minutes"/>
    <n v="-0.92787310666666667"/>
    <m/>
    <m/>
    <x v="2"/>
  </r>
  <r>
    <s v="Monsoon Wedding"/>
    <x v="916"/>
    <x v="945"/>
    <x v="519"/>
    <n v="809"/>
    <n v="300"/>
    <n v="0"/>
    <n v="7.4"/>
    <n v="137"/>
    <n v="114"/>
    <n v="13876974"/>
    <x v="46"/>
    <x v="1630"/>
    <s v="Color"/>
    <x v="2"/>
    <s v="Hindi"/>
    <x v="18"/>
    <s v="R"/>
    <x v="0"/>
    <n v="6876974"/>
    <n v="0.9824248571428571"/>
    <s v="111-130 minutes"/>
    <n v="0.9824248571428571"/>
    <n v="1637763"/>
    <n v="0.19178668286445014"/>
    <x v="0"/>
  </r>
  <r>
    <s v="Monster"/>
    <x v="108"/>
    <x v="1077"/>
    <x v="68"/>
    <n v="11736"/>
    <n v="260"/>
    <n v="0"/>
    <n v="7.3"/>
    <n v="185"/>
    <n v="109"/>
    <n v="34468224"/>
    <x v="55"/>
    <x v="1631"/>
    <s v="Color"/>
    <x v="6"/>
    <s v="English"/>
    <x v="1"/>
    <s v="R"/>
    <x v="1"/>
    <n v="29968224"/>
    <n v="6.6596053333333334"/>
    <s v="90-110 minutes"/>
    <n v="6.6596053333333334"/>
    <n v="-1289919.5"/>
    <n v="-4.8151417500000002E-2"/>
    <x v="0"/>
  </r>
  <r>
    <s v="Monster House"/>
    <x v="29"/>
    <x v="475"/>
    <x v="20"/>
    <n v="17299"/>
    <n v="27"/>
    <n v="0"/>
    <n v="6.6"/>
    <n v="190"/>
    <n v="91"/>
    <n v="73661010"/>
    <x v="36"/>
    <x v="1632"/>
    <s v="Color"/>
    <x v="10"/>
    <s v="English"/>
    <x v="1"/>
    <s v="PG"/>
    <x v="1"/>
    <n v="-1338990"/>
    <n v="-1.7853200000000014E-2"/>
    <s v="90-110 minutes"/>
    <n v="-1.78532E-2"/>
    <m/>
    <m/>
    <x v="2"/>
  </r>
  <r>
    <s v="Monster-in-Law"/>
    <x v="721"/>
    <x v="23"/>
    <x v="7"/>
    <n v="6292"/>
    <n v="126"/>
    <n v="0"/>
    <n v="5.5"/>
    <n v="132"/>
    <n v="101"/>
    <n v="82931301"/>
    <x v="45"/>
    <x v="1633"/>
    <s v="Color"/>
    <x v="2"/>
    <s v="English"/>
    <x v="2"/>
    <s v="PG-13"/>
    <x v="1"/>
    <n v="22931301"/>
    <n v="0.38218835000000007"/>
    <s v="90-110 minutes"/>
    <n v="0.38218835000000001"/>
    <n v="1637763"/>
    <n v="0.19178668286445014"/>
    <x v="2"/>
  </r>
  <r>
    <s v="Monsters"/>
    <x v="703"/>
    <x v="1078"/>
    <x v="414"/>
    <n v="1118"/>
    <n v="380"/>
    <n v="19000"/>
    <n v="6.4"/>
    <n v="344"/>
    <n v="94"/>
    <n v="237301"/>
    <x v="58"/>
    <x v="1634"/>
    <s v="Color"/>
    <x v="1"/>
    <s v="English"/>
    <x v="4"/>
    <s v="R"/>
    <x v="1"/>
    <n v="-262699"/>
    <n v="-0.52539800000000003"/>
    <s v="90-110 minutes"/>
    <n v="-0.52539800000000003"/>
    <n v="-434215.5"/>
    <n v="-0.10115100772200772"/>
    <x v="0"/>
  </r>
  <r>
    <s v="Monster's Ball"/>
    <x v="75"/>
    <x v="706"/>
    <x v="10"/>
    <n v="13707"/>
    <n v="395"/>
    <n v="0"/>
    <n v="7.1"/>
    <n v="153"/>
    <n v="112"/>
    <n v="31252964"/>
    <x v="50"/>
    <x v="1635"/>
    <s v="Color"/>
    <x v="1"/>
    <s v="English"/>
    <x v="1"/>
    <s v="R"/>
    <x v="1"/>
    <n v="27252964"/>
    <n v="6.8132409999999997"/>
    <s v="111-130 minutes"/>
    <n v="6.8132409999999997"/>
    <n v="-434215.5"/>
    <n v="-0.10115100772200772"/>
    <x v="0"/>
  </r>
  <r>
    <s v="Monsters University"/>
    <x v="29"/>
    <x v="1079"/>
    <x v="20"/>
    <n v="14863"/>
    <n v="37"/>
    <n v="44000"/>
    <n v="7.3"/>
    <n v="376"/>
    <n v="104"/>
    <n v="268488329"/>
    <x v="17"/>
    <x v="1636"/>
    <s v="Color"/>
    <x v="3"/>
    <s v="English"/>
    <x v="1"/>
    <s v="G"/>
    <x v="1"/>
    <n v="68488329"/>
    <n v="0.34244164500000007"/>
    <s v="90-110 minutes"/>
    <n v="0.34244164500000002"/>
    <n v="3892693.5"/>
    <n v="0.11726928571428571"/>
    <x v="2"/>
  </r>
  <r>
    <s v="Monsters vs. Aliens"/>
    <x v="163"/>
    <x v="777"/>
    <x v="1"/>
    <n v="2579"/>
    <n v="11"/>
    <n v="0"/>
    <n v="6.5"/>
    <n v="219"/>
    <n v="94"/>
    <n v="198332128"/>
    <x v="35"/>
    <x v="1637"/>
    <s v="Color"/>
    <x v="5"/>
    <s v="English"/>
    <x v="1"/>
    <s v="PG"/>
    <x v="1"/>
    <n v="23332128"/>
    <n v="0.13332644571428576"/>
    <s v="90-110 minutes"/>
    <n v="0.1333264457142857"/>
    <n v="-1289919.5"/>
    <n v="-4.8151417500000002E-2"/>
    <x v="2"/>
  </r>
  <r>
    <s v="Monsters, Inc."/>
    <x v="29"/>
    <x v="895"/>
    <x v="20"/>
    <n v="15013"/>
    <n v="0"/>
    <n v="0"/>
    <n v="8.1"/>
    <n v="250"/>
    <n v="92"/>
    <n v="289907418"/>
    <x v="190"/>
    <x v="1638"/>
    <s v="Color"/>
    <x v="3"/>
    <s v="English"/>
    <x v="1"/>
    <s v="G"/>
    <x v="1"/>
    <n v="174907418"/>
    <n v="1.5209340695652176"/>
    <s v="90-110 minutes"/>
    <n v="1.5209340695652174"/>
    <n v="3892693.5"/>
    <n v="0.11726928571428571"/>
    <x v="2"/>
  </r>
  <r>
    <s v="Monte Carlo"/>
    <x v="443"/>
    <x v="1080"/>
    <x v="7"/>
    <n v="4257"/>
    <n v="15"/>
    <n v="6000"/>
    <n v="5.8"/>
    <n v="94"/>
    <n v="109"/>
    <n v="23179303"/>
    <x v="6"/>
    <x v="1639"/>
    <s v="Color"/>
    <x v="3"/>
    <s v="English"/>
    <x v="30"/>
    <s v="PG"/>
    <x v="1"/>
    <n v="3179303"/>
    <n v="0.15896515"/>
    <s v="90-110 minutes"/>
    <n v="0.15896515"/>
    <n v="3892693.5"/>
    <n v="0.11726928571428571"/>
    <x v="1"/>
  </r>
  <r>
    <s v="Monty Python and the Holy Grail"/>
    <x v="178"/>
    <x v="375"/>
    <x v="110"/>
    <n v="2158"/>
    <n v="0"/>
    <n v="14000"/>
    <n v="8.3000000000000007"/>
    <n v="131"/>
    <n v="91"/>
    <n v="1229197"/>
    <x v="272"/>
    <x v="1640"/>
    <s v="Color"/>
    <x v="3"/>
    <s v="English"/>
    <x v="4"/>
    <s v="PG"/>
    <x v="1"/>
    <n v="999622"/>
    <n v="4.3542284656430361"/>
    <s v="90-110 minutes"/>
    <n v="4.3542284656430361"/>
    <n v="3892693.5"/>
    <n v="0.11726928571428571"/>
    <x v="0"/>
  </r>
  <r>
    <s v="Moon"/>
    <x v="23"/>
    <x v="1081"/>
    <x v="12"/>
    <n v="19404"/>
    <n v="0"/>
    <n v="47000"/>
    <n v="7.9"/>
    <n v="415"/>
    <n v="97"/>
    <n v="5009677"/>
    <x v="40"/>
    <x v="308"/>
    <s v="Color"/>
    <x v="1"/>
    <s v="English"/>
    <x v="4"/>
    <s v="R"/>
    <x v="1"/>
    <n v="9677"/>
    <n v="1.9354000000000315E-3"/>
    <s v="90-110 minutes"/>
    <n v="1.9354000000000001E-3"/>
    <n v="-434215.5"/>
    <n v="-0.10115100772200772"/>
    <x v="0"/>
  </r>
  <r>
    <s v="Moonlight Mile"/>
    <x v="350"/>
    <x v="430"/>
    <x v="47"/>
    <n v="16692"/>
    <n v="52"/>
    <n v="365"/>
    <n v="6.7"/>
    <n v="111"/>
    <n v="112"/>
    <n v="6830957"/>
    <x v="130"/>
    <x v="1641"/>
    <s v="Color"/>
    <x v="1"/>
    <s v="English"/>
    <x v="1"/>
    <s v="PG-13"/>
    <x v="1"/>
    <n v="-14169043"/>
    <n v="-0.67471633333333325"/>
    <s v="111-130 minutes"/>
    <n v="-0.67471633333333336"/>
    <n v="-434215.5"/>
    <n v="-0.10115100772200772"/>
    <x v="1"/>
  </r>
  <r>
    <s v="Moonraker"/>
    <x v="493"/>
    <x v="1082"/>
    <x v="295"/>
    <n v="1008"/>
    <n v="43"/>
    <n v="0"/>
    <n v="6.3"/>
    <n v="121"/>
    <n v="126"/>
    <n v="62700000"/>
    <x v="151"/>
    <x v="1642"/>
    <s v="Color"/>
    <x v="5"/>
    <s v="English"/>
    <x v="4"/>
    <s v="PG"/>
    <x v="1"/>
    <n v="28700000"/>
    <n v="0.84411764705882364"/>
    <s v="111-130 minutes"/>
    <n v="0.84411764705882353"/>
    <n v="-1289919.5"/>
    <n v="-4.8151417500000002E-2"/>
    <x v="1"/>
  </r>
  <r>
    <s v="Moonrise Kingdom"/>
    <x v="11"/>
    <x v="365"/>
    <x v="10"/>
    <n v="27911"/>
    <n v="0"/>
    <n v="71000"/>
    <n v="7.8"/>
    <n v="487"/>
    <n v="94"/>
    <n v="45507053"/>
    <x v="2"/>
    <x v="1643"/>
    <s v="Color"/>
    <x v="3"/>
    <s v="English"/>
    <x v="1"/>
    <s v="PG-13"/>
    <x v="1"/>
    <n v="29507053"/>
    <n v="1.8441908124999999"/>
    <s v="90-110 minutes"/>
    <n v="1.8441908124999999"/>
    <n v="3892693.5"/>
    <n v="0.11726928571428571"/>
    <x v="1"/>
  </r>
  <r>
    <s v="Morning Glory"/>
    <x v="917"/>
    <x v="448"/>
    <x v="520"/>
    <n v="621"/>
    <n v="50"/>
    <n v="0"/>
    <n v="6.5"/>
    <n v="212"/>
    <n v="107"/>
    <n v="30993544"/>
    <x v="33"/>
    <x v="1644"/>
    <s v="Color"/>
    <x v="2"/>
    <s v="English"/>
    <x v="1"/>
    <s v="PG-13"/>
    <x v="1"/>
    <n v="-9006456"/>
    <n v="-0.22516139999999996"/>
    <s v="90-110 minutes"/>
    <n v="-0.22516140000000001"/>
    <n v="1637763"/>
    <n v="0.19178668286445014"/>
    <x v="2"/>
  </r>
  <r>
    <s v="Mortal Kombat"/>
    <x v="1"/>
    <x v="253"/>
    <x v="1"/>
    <n v="3816"/>
    <n v="545"/>
    <n v="0"/>
    <n v="5.8"/>
    <n v="72"/>
    <n v="101"/>
    <n v="70360285"/>
    <x v="7"/>
    <x v="1645"/>
    <s v="Color"/>
    <x v="5"/>
    <s v="English"/>
    <x v="1"/>
    <s v="PG-13"/>
    <x v="1"/>
    <n v="52360285"/>
    <n v="2.9089047222222222"/>
    <s v="90-110 minutes"/>
    <n v="2.9089047222222222"/>
    <n v="-1289919.5"/>
    <n v="-4.8151417500000002E-2"/>
    <x v="1"/>
  </r>
  <r>
    <s v="Mortal Kombat: Annihilation"/>
    <x v="918"/>
    <x v="206"/>
    <x v="521"/>
    <n v="2266"/>
    <n v="40"/>
    <n v="1000"/>
    <n v="3.7"/>
    <n v="59"/>
    <n v="95"/>
    <n v="35927406"/>
    <x v="23"/>
    <x v="1646"/>
    <s v="Color"/>
    <x v="5"/>
    <s v="English"/>
    <x v="1"/>
    <s v="PG-13"/>
    <x v="1"/>
    <n v="5927406"/>
    <n v="0.19758019999999998"/>
    <s v="90-110 minutes"/>
    <n v="0.19758020000000001"/>
    <n v="-1289919.5"/>
    <n v="-4.8151417500000002E-2"/>
    <x v="1"/>
  </r>
  <r>
    <s v="Mortdecai"/>
    <x v="86"/>
    <x v="763"/>
    <x v="53"/>
    <n v="42683"/>
    <n v="192"/>
    <n v="12000"/>
    <n v="5.5"/>
    <n v="181"/>
    <n v="107"/>
    <n v="7605668"/>
    <x v="45"/>
    <x v="931"/>
    <s v="Color"/>
    <x v="5"/>
    <s v="English"/>
    <x v="4"/>
    <s v="R"/>
    <x v="1"/>
    <n v="-52394332"/>
    <n v="-0.87323886666666661"/>
    <s v="90-110 minutes"/>
    <n v="-0.87323886666666661"/>
    <n v="-1289919.5"/>
    <n v="-4.8151417500000002E-2"/>
    <x v="2"/>
  </r>
  <r>
    <s v="Mother and Child"/>
    <x v="25"/>
    <x v="142"/>
    <x v="18"/>
    <n v="8876"/>
    <n v="127"/>
    <n v="0"/>
    <n v="7.2"/>
    <n v="161"/>
    <n v="125"/>
    <n v="1110286"/>
    <x v="273"/>
    <x v="1647"/>
    <s v="Color"/>
    <x v="1"/>
    <s v="English"/>
    <x v="1"/>
    <s v="R"/>
    <x v="1"/>
    <n v="-3714714"/>
    <n v="-0.76988891191709841"/>
    <s v="111-130 minutes"/>
    <n v="-0.76988891191709841"/>
    <n v="-434215.5"/>
    <n v="-0.10115100772200772"/>
    <x v="0"/>
  </r>
  <r>
    <s v="Motherhood"/>
    <x v="919"/>
    <x v="1083"/>
    <x v="1"/>
    <n v="3146"/>
    <n v="8"/>
    <n v="546"/>
    <n v="4.7"/>
    <n v="43"/>
    <n v="90"/>
    <n v="92900"/>
    <x v="40"/>
    <x v="1648"/>
    <s v="Color"/>
    <x v="2"/>
    <s v="English"/>
    <x v="1"/>
    <s v="PG-13"/>
    <x v="1"/>
    <n v="-4907100"/>
    <n v="-0.98141999999999996"/>
    <s v="90-110 minutes"/>
    <n v="-0.98141999999999996"/>
    <n v="1637763"/>
    <n v="0.19178668286445014"/>
    <x v="0"/>
  </r>
  <r>
    <s v="Moulin Rouge!"/>
    <x v="200"/>
    <x v="249"/>
    <x v="1"/>
    <n v="2601"/>
    <n v="1000"/>
    <n v="10000"/>
    <n v="7.6"/>
    <n v="209"/>
    <n v="127"/>
    <n v="57386369"/>
    <x v="274"/>
    <x v="290"/>
    <s v="Black and White"/>
    <x v="1"/>
    <s v="English"/>
    <x v="1"/>
    <s v="PG-13"/>
    <x v="1"/>
    <n v="4886369"/>
    <n v="9.3073695238095278E-2"/>
    <s v="111-130 minutes"/>
    <n v="9.3073695238095236E-2"/>
    <n v="-434215.5"/>
    <n v="-0.10115100772200772"/>
    <x v="2"/>
  </r>
  <r>
    <s v="Movie 43"/>
    <x v="391"/>
    <x v="1084"/>
    <x v="127"/>
    <n v="41059"/>
    <n v="0"/>
    <n v="25000"/>
    <n v="4.3"/>
    <n v="180"/>
    <n v="94"/>
    <n v="8828771"/>
    <x v="16"/>
    <x v="1649"/>
    <s v="Color"/>
    <x v="2"/>
    <s v="English"/>
    <x v="1"/>
    <s v="R"/>
    <x v="1"/>
    <n v="2828771"/>
    <n v="0.47146183333333336"/>
    <s v="90-110 minutes"/>
    <n v="0.47146183333333336"/>
    <n v="1637763"/>
    <n v="0.19178668286445014"/>
    <x v="0"/>
  </r>
  <r>
    <s v="Mr 3000"/>
    <x v="243"/>
    <x v="634"/>
    <x v="1"/>
    <n v="4462"/>
    <n v="30"/>
    <n v="491"/>
    <n v="5.5"/>
    <n v="63"/>
    <n v="104"/>
    <n v="21800302"/>
    <x v="23"/>
    <x v="1541"/>
    <s v="Color"/>
    <x v="2"/>
    <s v="English"/>
    <x v="1"/>
    <s v="PG-13"/>
    <x v="1"/>
    <n v="-8199698"/>
    <n v="-0.27332326666666662"/>
    <s v="90-110 minutes"/>
    <n v="-0.27332326666666668"/>
    <n v="1637763"/>
    <n v="0.19178668286445014"/>
    <x v="1"/>
  </r>
  <r>
    <s v="Mr. &amp; Mrs. Smith"/>
    <x v="238"/>
    <x v="650"/>
    <x v="6"/>
    <n v="22722"/>
    <n v="218"/>
    <n v="0"/>
    <n v="6.5"/>
    <n v="233"/>
    <n v="126"/>
    <n v="186336103"/>
    <x v="44"/>
    <x v="689"/>
    <s v="Color"/>
    <x v="5"/>
    <s v="English"/>
    <x v="1"/>
    <s v="PG-13"/>
    <x v="1"/>
    <n v="66336103"/>
    <n v="0.55280085833333326"/>
    <s v="111-130 minutes"/>
    <n v="0.55280085833333337"/>
    <n v="-1289919.5"/>
    <n v="-4.8151417500000002E-2"/>
    <x v="2"/>
  </r>
  <r>
    <s v="Mr. Bean's Holiday"/>
    <x v="920"/>
    <x v="1085"/>
    <x v="397"/>
    <n v="794"/>
    <n v="68"/>
    <n v="0"/>
    <n v="6.3"/>
    <n v="151"/>
    <n v="90"/>
    <n v="32553210"/>
    <x v="9"/>
    <x v="1650"/>
    <s v="Color"/>
    <x v="2"/>
    <s v="English"/>
    <x v="4"/>
    <s v="PG"/>
    <x v="1"/>
    <n v="7553210"/>
    <n v="0.30212839999999996"/>
    <s v="90-110 minutes"/>
    <n v="0.30212840000000002"/>
    <n v="1637763"/>
    <n v="0.19178668286445014"/>
    <x v="1"/>
  </r>
  <r>
    <s v="Mr. Deeds"/>
    <x v="29"/>
    <x v="630"/>
    <x v="20"/>
    <n v="26826"/>
    <n v="65"/>
    <n v="0"/>
    <n v="5.8"/>
    <n v="117"/>
    <n v="96"/>
    <n v="126203320"/>
    <x v="21"/>
    <x v="1651"/>
    <s v="Color"/>
    <x v="2"/>
    <s v="English"/>
    <x v="1"/>
    <s v="PG-13"/>
    <x v="1"/>
    <n v="76203320"/>
    <n v="1.5240664000000002"/>
    <s v="90-110 minutes"/>
    <n v="1.5240663999999999"/>
    <n v="1637763"/>
    <n v="0.19178668286445014"/>
    <x v="2"/>
  </r>
  <r>
    <s v="Mr. Holland's Opus"/>
    <x v="80"/>
    <x v="322"/>
    <x v="51"/>
    <n v="2223"/>
    <n v="65"/>
    <n v="0"/>
    <n v="7.3"/>
    <n v="42"/>
    <n v="143"/>
    <n v="82528097"/>
    <x v="51"/>
    <x v="1652"/>
    <s v="Color"/>
    <x v="1"/>
    <s v="English"/>
    <x v="1"/>
    <s v="PG"/>
    <x v="1"/>
    <n v="76028097"/>
    <n v="11.696630307692308"/>
    <s v="131-150 minutes"/>
    <n v="11.696630307692308"/>
    <n v="-434215.5"/>
    <n v="-0.10115100772200772"/>
    <x v="0"/>
  </r>
  <r>
    <s v="Mr. Peabody &amp; Sherman"/>
    <x v="472"/>
    <x v="1086"/>
    <x v="7"/>
    <n v="5810"/>
    <n v="50"/>
    <n v="11000"/>
    <n v="6.9"/>
    <n v="196"/>
    <n v="92"/>
    <n v="111505642"/>
    <x v="229"/>
    <x v="1653"/>
    <s v="Color"/>
    <x v="3"/>
    <s v="English"/>
    <x v="1"/>
    <s v="PG"/>
    <x v="1"/>
    <n v="-33494358"/>
    <n v="-0.23099557241379309"/>
    <s v="90-110 minutes"/>
    <n v="-0.23099557241379309"/>
    <n v="3892693.5"/>
    <n v="0.11726928571428571"/>
    <x v="2"/>
  </r>
  <r>
    <s v="Mr. Popper's Penguins"/>
    <x v="613"/>
    <x v="728"/>
    <x v="1"/>
    <n v="2820"/>
    <n v="70"/>
    <n v="14000"/>
    <n v="6"/>
    <n v="189"/>
    <n v="94"/>
    <n v="68218041"/>
    <x v="27"/>
    <x v="1654"/>
    <s v="Color"/>
    <x v="2"/>
    <s v="English"/>
    <x v="1"/>
    <s v="PG"/>
    <x v="1"/>
    <n v="13218041"/>
    <n v="0.24032801818181815"/>
    <s v="90-110 minutes"/>
    <n v="0.24032801818181818"/>
    <n v="1637763"/>
    <n v="0.19178668286445014"/>
    <x v="2"/>
  </r>
  <r>
    <s v="Mr. Turner"/>
    <x v="151"/>
    <x v="159"/>
    <x v="94"/>
    <n v="390"/>
    <n v="608"/>
    <n v="0"/>
    <n v="6.8"/>
    <n v="262"/>
    <n v="150"/>
    <n v="3958500"/>
    <x v="203"/>
    <x v="1655"/>
    <s v="Color"/>
    <x v="6"/>
    <s v="English"/>
    <x v="4"/>
    <s v="R"/>
    <x v="1"/>
    <n v="-4241500"/>
    <n v="-0.51725609756097568"/>
    <s v="131-150 minutes"/>
    <n v="-0.51725609756097557"/>
    <n v="-1289919.5"/>
    <n v="-4.8151417500000002E-2"/>
    <x v="0"/>
  </r>
  <r>
    <s v="Mrs Henderson Presents"/>
    <x v="561"/>
    <x v="444"/>
    <x v="77"/>
    <n v="5637"/>
    <n v="350"/>
    <n v="0"/>
    <n v="7.1"/>
    <n v="137"/>
    <n v="103"/>
    <n v="11034436"/>
    <x v="6"/>
    <x v="1656"/>
    <s v="Color"/>
    <x v="2"/>
    <s v="English"/>
    <x v="4"/>
    <s v="R"/>
    <x v="1"/>
    <n v="-8965564"/>
    <n v="-0.44827819999999996"/>
    <s v="90-110 minutes"/>
    <n v="-0.44827820000000002"/>
    <n v="1637763"/>
    <n v="0.19178668286445014"/>
    <x v="1"/>
  </r>
  <r>
    <s v="Mrs. Doubtfire"/>
    <x v="133"/>
    <x v="313"/>
    <x v="85"/>
    <n v="52201"/>
    <n v="0"/>
    <n v="0"/>
    <n v="6.9"/>
    <n v="57"/>
    <n v="125"/>
    <n v="219200000"/>
    <x v="9"/>
    <x v="1657"/>
    <s v="Color"/>
    <x v="2"/>
    <s v="English"/>
    <x v="1"/>
    <s v="PG-13"/>
    <x v="1"/>
    <n v="194200000"/>
    <n v="7.7680000000000007"/>
    <s v="111-130 minutes"/>
    <n v="7.7679999999999998"/>
    <n v="1637763"/>
    <n v="0.19178668286445014"/>
    <x v="1"/>
  </r>
  <r>
    <s v="Mrs. Winterbourne"/>
    <x v="265"/>
    <x v="1037"/>
    <x v="7"/>
    <n v="5023"/>
    <n v="121"/>
    <n v="491"/>
    <n v="6.2"/>
    <n v="20"/>
    <n v="105"/>
    <n v="10070000"/>
    <x v="9"/>
    <x v="1658"/>
    <s v="Color"/>
    <x v="2"/>
    <s v="English"/>
    <x v="1"/>
    <s v="PG-13"/>
    <x v="1"/>
    <n v="-14930000"/>
    <n v="-0.59719999999999995"/>
    <s v="90-110 minutes"/>
    <n v="-0.59719999999999995"/>
    <n v="1637763"/>
    <n v="0.19178668286445014"/>
    <x v="1"/>
  </r>
  <r>
    <s v="Much Ado About Nothing"/>
    <x v="46"/>
    <x v="472"/>
    <x v="12"/>
    <n v="37645"/>
    <n v="0"/>
    <n v="0"/>
    <n v="7.4"/>
    <n v="41"/>
    <n v="111"/>
    <n v="22551000"/>
    <x v="4"/>
    <x v="1659"/>
    <s v="Color"/>
    <x v="2"/>
    <s v="English"/>
    <x v="4"/>
    <s v="PG-13"/>
    <x v="1"/>
    <n v="14551000"/>
    <n v="1.8188749999999998"/>
    <s v="111-130 minutes"/>
    <n v="1.818875"/>
    <n v="1637763"/>
    <n v="0.19178668286445014"/>
    <x v="0"/>
  </r>
  <r>
    <s v="Mud"/>
    <x v="277"/>
    <x v="1087"/>
    <x v="6"/>
    <n v="13960"/>
    <n v="337"/>
    <n v="27000"/>
    <n v="7.4"/>
    <n v="368"/>
    <n v="130"/>
    <n v="21589307"/>
    <x v="42"/>
    <x v="1660"/>
    <s v="Color"/>
    <x v="1"/>
    <s v="English"/>
    <x v="1"/>
    <s v="PG-13"/>
    <x v="1"/>
    <n v="11589307"/>
    <n v="1.1589307"/>
    <s v="111-130 minutes"/>
    <n v="1.1589307"/>
    <n v="-434215.5"/>
    <n v="-0.10115100772200772"/>
    <x v="0"/>
  </r>
  <r>
    <s v="Mulan"/>
    <x v="921"/>
    <x v="1088"/>
    <x v="3"/>
    <n v="4478"/>
    <n v="7"/>
    <n v="12000"/>
    <n v="7.5"/>
    <n v="143"/>
    <n v="88"/>
    <n v="120618403"/>
    <x v="77"/>
    <x v="881"/>
    <s v="Color"/>
    <x v="3"/>
    <s v="English"/>
    <x v="1"/>
    <s v="G"/>
    <x v="1"/>
    <n v="30618403"/>
    <n v="0.34020447777777774"/>
    <s v="&lt;90 minutes"/>
    <n v="0.34020447777777779"/>
    <n v="3892693.5"/>
    <n v="0.11726928571428571"/>
    <x v="2"/>
  </r>
  <r>
    <s v="Mulholland Drive"/>
    <x v="25"/>
    <x v="643"/>
    <x v="18"/>
    <n v="8484"/>
    <n v="0"/>
    <n v="16000"/>
    <n v="8"/>
    <n v="252"/>
    <n v="147"/>
    <n v="7219578"/>
    <x v="22"/>
    <x v="1661"/>
    <s v="Color"/>
    <x v="1"/>
    <s v="English"/>
    <x v="8"/>
    <s v="R"/>
    <x v="1"/>
    <n v="-7780422"/>
    <n v="-0.51869480000000001"/>
    <s v="131-150 minutes"/>
    <n v="-0.51869480000000001"/>
    <n v="-434215.5"/>
    <n v="-0.10115100772200772"/>
    <x v="1"/>
  </r>
  <r>
    <s v="Multiplicity"/>
    <x v="922"/>
    <x v="199"/>
    <x v="522"/>
    <n v="2348"/>
    <n v="11000"/>
    <n v="0"/>
    <n v="6"/>
    <n v="43"/>
    <n v="117"/>
    <n v="20101861"/>
    <x v="65"/>
    <x v="1662"/>
    <s v="Color"/>
    <x v="2"/>
    <s v="English"/>
    <x v="1"/>
    <s v="PG-13"/>
    <x v="1"/>
    <n v="-24898139"/>
    <n v="-0.55329197777777783"/>
    <s v="111-130 minutes"/>
    <n v="-0.55329197777777783"/>
    <n v="1637763"/>
    <n v="0.19178668286445014"/>
    <x v="2"/>
  </r>
  <r>
    <s v="Mumford"/>
    <x v="155"/>
    <x v="624"/>
    <x v="6"/>
    <n v="17873"/>
    <n v="759"/>
    <n v="209"/>
    <n v="6.9"/>
    <n v="65"/>
    <n v="112"/>
    <n v="4554569"/>
    <x v="25"/>
    <x v="1663"/>
    <s v="Black and White"/>
    <x v="2"/>
    <s v="English"/>
    <x v="1"/>
    <s v="R"/>
    <x v="1"/>
    <n v="-23445431"/>
    <n v="-0.83733682142857147"/>
    <s v="111-130 minutes"/>
    <n v="-0.83733682142857147"/>
    <n v="1637763"/>
    <n v="0.19178668286445014"/>
    <x v="1"/>
  </r>
  <r>
    <s v="Munich"/>
    <x v="923"/>
    <x v="110"/>
    <x v="455"/>
    <n v="2529"/>
    <n v="14000"/>
    <n v="0"/>
    <n v="7.6"/>
    <n v="298"/>
    <n v="163"/>
    <n v="47379090"/>
    <x v="68"/>
    <x v="1101"/>
    <s v="Color"/>
    <x v="1"/>
    <s v="English"/>
    <x v="8"/>
    <s v="R"/>
    <x v="1"/>
    <n v="-22620910"/>
    <n v="-0.32315585714285711"/>
    <s v="&gt;150 minutes"/>
    <n v="-0.32315585714285716"/>
    <n v="-434215.5"/>
    <n v="-0.10115100772200772"/>
    <x v="2"/>
  </r>
  <r>
    <s v="Muppets from Space"/>
    <x v="619"/>
    <x v="170"/>
    <x v="1"/>
    <n v="3243"/>
    <n v="25"/>
    <n v="619"/>
    <n v="6.2"/>
    <n v="70"/>
    <n v="87"/>
    <n v="16290976"/>
    <x v="184"/>
    <x v="1664"/>
    <s v="Color"/>
    <x v="3"/>
    <s v="English"/>
    <x v="1"/>
    <s v="G"/>
    <x v="1"/>
    <n v="-7709024"/>
    <n v="-0.32120933333333335"/>
    <s v="&lt;90 minutes"/>
    <n v="-0.32120933333333335"/>
    <n v="3892693.5"/>
    <n v="0.11726928571428571"/>
    <x v="1"/>
  </r>
  <r>
    <s v="Muppets Most Wanted"/>
    <x v="472"/>
    <x v="1089"/>
    <x v="7"/>
    <n v="6089"/>
    <n v="33"/>
    <n v="10000"/>
    <n v="6.4"/>
    <n v="277"/>
    <n v="119"/>
    <n v="51178893"/>
    <x v="21"/>
    <x v="1665"/>
    <s v="Color"/>
    <x v="3"/>
    <s v="English"/>
    <x v="1"/>
    <s v="PG"/>
    <x v="1"/>
    <n v="1178893"/>
    <n v="2.3577860000000062E-2"/>
    <s v="111-130 minutes"/>
    <n v="2.3577859999999999E-2"/>
    <n v="3892693.5"/>
    <n v="0.11726928571428571"/>
    <x v="2"/>
  </r>
  <r>
    <s v="Murder by Numbers"/>
    <x v="319"/>
    <x v="958"/>
    <x v="163"/>
    <n v="34606"/>
    <n v="58"/>
    <n v="0"/>
    <n v="6.1"/>
    <n v="136"/>
    <n v="115"/>
    <n v="31874869"/>
    <x v="21"/>
    <x v="1666"/>
    <s v="Color"/>
    <x v="4"/>
    <s v="English"/>
    <x v="1"/>
    <s v="R"/>
    <x v="1"/>
    <n v="-18125131"/>
    <n v="-0.36250262"/>
    <s v="111-130 minutes"/>
    <n v="-0.36250262"/>
    <n v="-74533.5"/>
    <n v="-7.4856785714285719E-3"/>
    <x v="2"/>
  </r>
  <r>
    <s v="Murderball"/>
    <x v="924"/>
    <x v="1090"/>
    <x v="165"/>
    <n v="15"/>
    <n v="30"/>
    <n v="0"/>
    <n v="7.8"/>
    <n v="110"/>
    <n v="88"/>
    <n v="1523883"/>
    <x v="275"/>
    <x v="925"/>
    <s v="Color"/>
    <x v="8"/>
    <s v="English"/>
    <x v="1"/>
    <s v="R"/>
    <x v="1"/>
    <n v="-226328"/>
    <n v="-0.129314694056888"/>
    <s v="&lt;90 minutes"/>
    <n v="-0.129314694056888"/>
    <m/>
    <m/>
    <x v="0"/>
  </r>
  <r>
    <s v="Must Love Dogs"/>
    <x v="768"/>
    <x v="1091"/>
    <x v="446"/>
    <n v="4879"/>
    <n v="30"/>
    <n v="0"/>
    <n v="5.9"/>
    <n v="120"/>
    <n v="98"/>
    <n v="43894863"/>
    <x v="23"/>
    <x v="1667"/>
    <s v="Color"/>
    <x v="2"/>
    <s v="English"/>
    <x v="1"/>
    <s v="PG-13"/>
    <x v="1"/>
    <n v="13894863"/>
    <n v="0.46316209999999991"/>
    <s v="90-110 minutes"/>
    <n v="0.46316210000000002"/>
    <n v="1637763"/>
    <n v="0.19178668286445014"/>
    <x v="1"/>
  </r>
  <r>
    <s v="My Best Friend's Girl"/>
    <x v="558"/>
    <x v="1092"/>
    <x v="1"/>
    <n v="3301"/>
    <n v="41"/>
    <n v="0"/>
    <n v="5.9"/>
    <n v="80"/>
    <n v="112"/>
    <n v="19151864"/>
    <x v="33"/>
    <x v="1668"/>
    <s v="Color"/>
    <x v="2"/>
    <s v="English"/>
    <x v="1"/>
    <s v="R"/>
    <x v="1"/>
    <n v="-20848136"/>
    <n v="-0.52120339999999998"/>
    <s v="111-130 minutes"/>
    <n v="-0.52120339999999998"/>
    <n v="1637763"/>
    <n v="0.19178668286445014"/>
    <x v="2"/>
  </r>
  <r>
    <s v="My Best Friend's Wedding"/>
    <x v="173"/>
    <x v="1093"/>
    <x v="52"/>
    <n v="12344"/>
    <n v="29"/>
    <n v="0"/>
    <n v="6.3"/>
    <n v="84"/>
    <n v="105"/>
    <n v="126805112"/>
    <x v="164"/>
    <x v="549"/>
    <s v="Color"/>
    <x v="2"/>
    <s v="English"/>
    <x v="1"/>
    <s v="PG-13"/>
    <x v="1"/>
    <n v="80805112"/>
    <n v="1.7566328695652174"/>
    <s v="90-110 minutes"/>
    <n v="1.7566328695652174"/>
    <n v="1637763"/>
    <n v="0.19178668286445014"/>
    <x v="2"/>
  </r>
  <r>
    <s v="My Big Fat Greek Wedding"/>
    <x v="925"/>
    <x v="695"/>
    <x v="31"/>
    <n v="1495"/>
    <n v="38"/>
    <n v="5000"/>
    <n v="6.6"/>
    <n v="168"/>
    <n v="95"/>
    <n v="241437427"/>
    <x v="40"/>
    <x v="1669"/>
    <s v="Color"/>
    <x v="2"/>
    <s v="English"/>
    <x v="1"/>
    <s v="PG"/>
    <x v="1"/>
    <n v="236437427"/>
    <n v="47.287485400000001"/>
    <s v="90-110 minutes"/>
    <n v="47.287485400000001"/>
    <n v="1637763"/>
    <n v="0.19178668286445014"/>
    <x v="0"/>
  </r>
  <r>
    <s v="My Bloody Valentine"/>
    <x v="926"/>
    <x v="615"/>
    <x v="22"/>
    <n v="14159"/>
    <n v="71"/>
    <n v="0"/>
    <n v="5.5"/>
    <n v="264"/>
    <n v="101"/>
    <n v="51527787"/>
    <x v="22"/>
    <x v="1670"/>
    <s v="Color"/>
    <x v="0"/>
    <s v="English"/>
    <x v="1"/>
    <s v="R"/>
    <x v="1"/>
    <n v="36527787"/>
    <n v="2.4351858000000002"/>
    <s v="90-110 minutes"/>
    <n v="2.4351858000000002"/>
    <n v="16235088"/>
    <n v="1.1909079499999999"/>
    <x v="1"/>
  </r>
  <r>
    <s v="My Blueberry Nights"/>
    <x v="205"/>
    <x v="22"/>
    <x v="127"/>
    <n v="20364"/>
    <n v="0"/>
    <n v="0"/>
    <n v="6.7"/>
    <n v="192"/>
    <n v="95"/>
    <n v="866778"/>
    <x v="42"/>
    <x v="1671"/>
    <s v="Color"/>
    <x v="1"/>
    <s v="English"/>
    <x v="5"/>
    <s v="PG-13"/>
    <x v="1"/>
    <n v="-9133222"/>
    <n v="-0.91332219999999997"/>
    <s v="90-110 minutes"/>
    <n v="-0.91332219999999997"/>
    <n v="-434215.5"/>
    <n v="-0.10115100772200772"/>
    <x v="0"/>
  </r>
  <r>
    <s v="My Boss's Daughter"/>
    <x v="503"/>
    <x v="191"/>
    <x v="300"/>
    <n v="3007"/>
    <n v="119"/>
    <n v="411"/>
    <n v="4.5999999999999996"/>
    <n v="56"/>
    <n v="90"/>
    <n v="15549702"/>
    <x v="56"/>
    <x v="1672"/>
    <s v="Color"/>
    <x v="2"/>
    <s v="English"/>
    <x v="1"/>
    <s v="PG-13"/>
    <x v="1"/>
    <n v="1549702"/>
    <n v="0.11069299999999993"/>
    <s v="90-110 minutes"/>
    <n v="0.110693"/>
    <n v="1637763"/>
    <n v="0.19178668286445014"/>
    <x v="1"/>
  </r>
  <r>
    <s v="My Cousin Vinny"/>
    <x v="588"/>
    <x v="1094"/>
    <x v="146"/>
    <n v="3280"/>
    <n v="36"/>
    <n v="7000"/>
    <n v="7.5"/>
    <n v="54"/>
    <n v="120"/>
    <n v="52929168"/>
    <x v="26"/>
    <x v="1673"/>
    <s v="Color"/>
    <x v="2"/>
    <s v="English"/>
    <x v="1"/>
    <s v="R"/>
    <x v="1"/>
    <n v="41929168"/>
    <n v="3.8117425454545453"/>
    <s v="111-130 minutes"/>
    <n v="3.8117425454545453"/>
    <n v="1637763"/>
    <n v="0.19178668286445014"/>
    <x v="0"/>
  </r>
  <r>
    <s v="My Date with Drew"/>
    <x v="927"/>
    <x v="592"/>
    <x v="523"/>
    <n v="163"/>
    <n v="16"/>
    <n v="456"/>
    <n v="6.6"/>
    <n v="43"/>
    <n v="90"/>
    <n v="85222"/>
    <x v="276"/>
    <x v="1674"/>
    <s v="Color"/>
    <x v="8"/>
    <s v="English"/>
    <x v="1"/>
    <s v="PG"/>
    <x v="1"/>
    <n v="84122"/>
    <n v="76.474545454545449"/>
    <s v="90-110 minutes"/>
    <n v="76.474545454545449"/>
    <m/>
    <m/>
    <x v="0"/>
  </r>
  <r>
    <s v="My Dog Skip"/>
    <x v="729"/>
    <x v="973"/>
    <x v="1"/>
    <n v="2515"/>
    <n v="13"/>
    <n v="0"/>
    <n v="7"/>
    <n v="79"/>
    <n v="95"/>
    <n v="34099640"/>
    <x v="40"/>
    <x v="1675"/>
    <s v="Color"/>
    <x v="1"/>
    <s v="English"/>
    <x v="1"/>
    <s v="PG"/>
    <x v="1"/>
    <n v="29099640"/>
    <n v="5.819928"/>
    <s v="90-110 minutes"/>
    <n v="5.819928"/>
    <n v="-434215.5"/>
    <n v="-0.10115100772200772"/>
    <x v="0"/>
  </r>
  <r>
    <s v="My Fair Lady"/>
    <x v="928"/>
    <x v="1095"/>
    <x v="524"/>
    <n v="1164"/>
    <n v="165"/>
    <n v="0"/>
    <n v="7.9"/>
    <n v="82"/>
    <n v="170"/>
    <n v="72000000"/>
    <x v="32"/>
    <x v="1676"/>
    <s v="Color"/>
    <x v="1"/>
    <s v="English"/>
    <x v="1"/>
    <s v="Approved"/>
    <x v="1"/>
    <n v="55000000"/>
    <n v="3.2352941176470589"/>
    <s v="&gt;150 minutes"/>
    <n v="3.2352941176470589"/>
    <n v="-434215.5"/>
    <n v="-0.10115100772200772"/>
    <x v="1"/>
  </r>
  <r>
    <s v="My Favorite Martian"/>
    <x v="929"/>
    <x v="855"/>
    <x v="1"/>
    <n v="2151"/>
    <n v="80"/>
    <n v="448"/>
    <n v="4.9000000000000004"/>
    <n v="49"/>
    <n v="94"/>
    <n v="36830057"/>
    <x v="29"/>
    <x v="1324"/>
    <s v="Color"/>
    <x v="2"/>
    <s v="English"/>
    <x v="1"/>
    <s v="PG"/>
    <x v="1"/>
    <n v="-28169943"/>
    <n v="-0.43338373846153844"/>
    <s v="90-110 minutes"/>
    <n v="-0.43338373846153844"/>
    <n v="1637763"/>
    <n v="0.19178668286445014"/>
    <x v="2"/>
  </r>
  <r>
    <s v="My Fellow Americans"/>
    <x v="346"/>
    <x v="46"/>
    <x v="171"/>
    <n v="4629"/>
    <n v="88"/>
    <n v="758"/>
    <n v="6.5"/>
    <n v="27"/>
    <n v="101"/>
    <n v="22294341"/>
    <x v="100"/>
    <x v="1677"/>
    <s v="Color"/>
    <x v="3"/>
    <s v="English"/>
    <x v="1"/>
    <s v="PG-13"/>
    <x v="1"/>
    <n v="794341"/>
    <n v="3.694609302325591E-2"/>
    <s v="90-110 minutes"/>
    <n v="3.6946093023255813E-2"/>
    <n v="3892693.5"/>
    <n v="0.11726928571428571"/>
    <x v="1"/>
  </r>
  <r>
    <s v="My Girl"/>
    <x v="714"/>
    <x v="1096"/>
    <x v="7"/>
    <n v="5433"/>
    <n v="6"/>
    <n v="0"/>
    <n v="6.8"/>
    <n v="31"/>
    <n v="102"/>
    <n v="59847242"/>
    <x v="120"/>
    <x v="1678"/>
    <s v="Color"/>
    <x v="2"/>
    <s v="English"/>
    <x v="1"/>
    <s v="PG-13"/>
    <x v="1"/>
    <n v="43347242"/>
    <n v="2.6271055757575756"/>
    <s v="90-110 minutes"/>
    <n v="2.6271055757575756"/>
    <n v="1637763"/>
    <n v="0.19178668286445014"/>
    <x v="1"/>
  </r>
  <r>
    <s v="My Life in Ruins"/>
    <x v="925"/>
    <x v="855"/>
    <x v="31"/>
    <n v="2016"/>
    <n v="80"/>
    <n v="0"/>
    <n v="5.9"/>
    <n v="112"/>
    <n v="98"/>
    <n v="8662318"/>
    <x v="32"/>
    <x v="1679"/>
    <s v="Color"/>
    <x v="2"/>
    <s v="English"/>
    <x v="1"/>
    <s v="PG-13"/>
    <x v="1"/>
    <n v="-8337682"/>
    <n v="-0.49045188235294113"/>
    <s v="90-110 minutes"/>
    <n v="-0.49045188235294118"/>
    <n v="1637763"/>
    <n v="0.19178668286445014"/>
    <x v="1"/>
  </r>
  <r>
    <s v="My Life Without Me"/>
    <x v="656"/>
    <x v="1097"/>
    <x v="385"/>
    <n v="2972"/>
    <n v="148"/>
    <n v="0"/>
    <n v="7.6"/>
    <n v="72"/>
    <n v="106"/>
    <n v="395592"/>
    <x v="86"/>
    <x v="1347"/>
    <s v="Color"/>
    <x v="1"/>
    <s v="English"/>
    <x v="0"/>
    <s v="R"/>
    <x v="1"/>
    <n v="-1604408"/>
    <n v="-0.80220400000000003"/>
    <s v="90-110 minutes"/>
    <n v="-0.80220400000000003"/>
    <n v="-434215.5"/>
    <n v="-0.10115100772200772"/>
    <x v="0"/>
  </r>
  <r>
    <s v="My Name Is Bruce"/>
    <x v="574"/>
    <x v="1098"/>
    <x v="340"/>
    <n v="1238"/>
    <n v="0"/>
    <n v="0"/>
    <n v="6.3"/>
    <n v="100"/>
    <n v="84"/>
    <n v="173066"/>
    <x v="135"/>
    <x v="1680"/>
    <s v="Color"/>
    <x v="2"/>
    <s v="English"/>
    <x v="1"/>
    <s v="R"/>
    <x v="1"/>
    <n v="-1326934"/>
    <n v="-0.88462266666666667"/>
    <s v="&lt;90 minutes"/>
    <n v="-0.88462266666666667"/>
    <n v="1637763"/>
    <n v="0.19178668286445014"/>
    <x v="0"/>
  </r>
  <r>
    <s v="My Name Is Khan"/>
    <x v="772"/>
    <x v="944"/>
    <x v="52"/>
    <n v="8532"/>
    <n v="160"/>
    <n v="27000"/>
    <n v="8"/>
    <n v="210"/>
    <n v="128"/>
    <n v="4018695"/>
    <x v="1"/>
    <x v="592"/>
    <s v="Color"/>
    <x v="3"/>
    <s v="Hindi"/>
    <x v="18"/>
    <s v="PG-13"/>
    <x v="0"/>
    <n v="-7981305"/>
    <n v="-0.66510875000000003"/>
    <s v="111-130 minutes"/>
    <n v="-0.66510875000000003"/>
    <n v="3892693.5"/>
    <n v="0.11726928571428571"/>
    <x v="0"/>
  </r>
  <r>
    <s v="My Own Private Idaho"/>
    <x v="46"/>
    <x v="704"/>
    <x v="12"/>
    <n v="19923"/>
    <n v="835"/>
    <n v="0"/>
    <n v="7.1"/>
    <n v="63"/>
    <n v="104"/>
    <n v="6401336"/>
    <x v="18"/>
    <x v="1681"/>
    <s v="Color"/>
    <x v="1"/>
    <s v="English"/>
    <x v="1"/>
    <s v="R"/>
    <x v="1"/>
    <n v="3901336"/>
    <n v="1.5605343999999999"/>
    <s v="90-110 minutes"/>
    <n v="1.5605344000000001"/>
    <n v="-434215.5"/>
    <n v="-0.10115100772200772"/>
    <x v="0"/>
  </r>
  <r>
    <s v="My Sister's Keeper"/>
    <x v="930"/>
    <x v="929"/>
    <x v="525"/>
    <n v="1775"/>
    <n v="415"/>
    <n v="15000"/>
    <n v="7.4"/>
    <n v="148"/>
    <n v="109"/>
    <n v="49185998"/>
    <x v="23"/>
    <x v="1682"/>
    <s v="Color"/>
    <x v="1"/>
    <s v="English"/>
    <x v="1"/>
    <s v="PG-13"/>
    <x v="1"/>
    <n v="19185998"/>
    <n v="0.63953326666666666"/>
    <s v="90-110 minutes"/>
    <n v="0.63953326666666666"/>
    <n v="-434215.5"/>
    <n v="-0.10115100772200772"/>
    <x v="1"/>
  </r>
  <r>
    <s v="My Soul to Take"/>
    <x v="931"/>
    <x v="87"/>
    <x v="427"/>
    <n v="2537"/>
    <n v="0"/>
    <n v="0"/>
    <n v="4.8"/>
    <n v="160"/>
    <n v="107"/>
    <n v="14637490"/>
    <x v="9"/>
    <x v="1683"/>
    <s v="Color"/>
    <x v="0"/>
    <s v="English"/>
    <x v="1"/>
    <s v="R"/>
    <x v="1"/>
    <n v="-10362510"/>
    <n v="-0.41450039999999999"/>
    <s v="90-110 minutes"/>
    <n v="-0.41450039999999999"/>
    <n v="16235088"/>
    <n v="1.1909079499999999"/>
    <x v="1"/>
  </r>
  <r>
    <s v="My Stepmother Is an Alien"/>
    <x v="41"/>
    <x v="1037"/>
    <x v="6"/>
    <n v="14677"/>
    <n v="121"/>
    <n v="818"/>
    <n v="5.2"/>
    <n v="15"/>
    <n v="105"/>
    <n v="13854000"/>
    <x v="6"/>
    <x v="1684"/>
    <s v="Color"/>
    <x v="2"/>
    <s v="English"/>
    <x v="1"/>
    <s v="PG-13"/>
    <x v="1"/>
    <n v="-6146000"/>
    <n v="-0.30730000000000002"/>
    <s v="90-110 minutes"/>
    <n v="-0.30730000000000002"/>
    <n v="1637763"/>
    <n v="0.19178668286445014"/>
    <x v="1"/>
  </r>
  <r>
    <s v="My Summer of Love"/>
    <x v="411"/>
    <x v="1099"/>
    <x v="250"/>
    <n v="763"/>
    <n v="84"/>
    <n v="869"/>
    <n v="6.8"/>
    <n v="124"/>
    <n v="86"/>
    <n v="992238"/>
    <x v="85"/>
    <x v="1685"/>
    <s v="Color"/>
    <x v="1"/>
    <s v="English"/>
    <x v="4"/>
    <s v="R"/>
    <x v="1"/>
    <n v="-707762"/>
    <n v="-0.41633058823529412"/>
    <s v="&lt;90 minutes"/>
    <n v="-0.41633058823529412"/>
    <n v="-434215.5"/>
    <n v="-0.10115100772200772"/>
    <x v="0"/>
  </r>
  <r>
    <s v="My Super Ex-Girlfriend"/>
    <x v="932"/>
    <x v="618"/>
    <x v="510"/>
    <n v="2737"/>
    <n v="425"/>
    <n v="1000"/>
    <n v="5.0999999999999996"/>
    <n v="147"/>
    <n v="95"/>
    <n v="22526144"/>
    <x v="23"/>
    <x v="1686"/>
    <s v="Color"/>
    <x v="2"/>
    <s v="English"/>
    <x v="1"/>
    <s v="PG-13"/>
    <x v="1"/>
    <n v="-7473856"/>
    <n v="-0.24912853333333329"/>
    <s v="90-110 minutes"/>
    <n v="-0.24912853333333335"/>
    <n v="1637763"/>
    <n v="0.19178668286445014"/>
    <x v="1"/>
  </r>
  <r>
    <s v="My Week with Marilyn"/>
    <x v="555"/>
    <x v="1100"/>
    <x v="10"/>
    <n v="17204"/>
    <n v="64"/>
    <n v="17000"/>
    <n v="7"/>
    <n v="386"/>
    <n v="99"/>
    <n v="14597405"/>
    <x v="277"/>
    <x v="50"/>
    <s v="Color"/>
    <x v="6"/>
    <s v="English"/>
    <x v="4"/>
    <s v="R"/>
    <x v="1"/>
    <n v="8197405"/>
    <n v="1.2808445312500001"/>
    <s v="90-110 minutes"/>
    <n v="1.2808445312500001"/>
    <n v="-1289919.5"/>
    <n v="-4.8151417500000002E-2"/>
    <x v="0"/>
  </r>
  <r>
    <s v="Mystery Men"/>
    <x v="18"/>
    <x v="1101"/>
    <x v="1"/>
    <n v="3986"/>
    <n v="18"/>
    <n v="0"/>
    <n v="6"/>
    <n v="125"/>
    <n v="121"/>
    <n v="29655590"/>
    <x v="29"/>
    <x v="1687"/>
    <s v="Color"/>
    <x v="5"/>
    <s v="English"/>
    <x v="1"/>
    <s v="PG-13"/>
    <x v="1"/>
    <n v="-35344410"/>
    <n v="-0.54376015384615384"/>
    <s v="111-130 minutes"/>
    <n v="-0.54376015384615384"/>
    <n v="-1289919.5"/>
    <n v="-4.8151417500000002E-2"/>
    <x v="2"/>
  </r>
  <r>
    <s v="Mystery, Alaska"/>
    <x v="933"/>
    <x v="248"/>
    <x v="526"/>
    <n v="2171"/>
    <n v="116"/>
    <n v="913"/>
    <n v="6.7"/>
    <n v="74"/>
    <n v="119"/>
    <n v="8888143"/>
    <x v="25"/>
    <x v="1688"/>
    <s v="Color"/>
    <x v="2"/>
    <s v="English"/>
    <x v="14"/>
    <s v="R"/>
    <x v="1"/>
    <n v="-19111857"/>
    <n v="-0.68256632142857143"/>
    <s v="111-130 minutes"/>
    <n v="-0.68256632142857143"/>
    <n v="1637763"/>
    <n v="0.19178668286445014"/>
    <x v="1"/>
  </r>
  <r>
    <s v="Mystic Pizza"/>
    <x v="173"/>
    <x v="855"/>
    <x v="52"/>
    <n v="10430"/>
    <n v="80"/>
    <n v="0"/>
    <n v="6.2"/>
    <n v="34"/>
    <n v="104"/>
    <n v="12793213"/>
    <x v="16"/>
    <x v="1689"/>
    <s v="Color"/>
    <x v="2"/>
    <s v="English"/>
    <x v="1"/>
    <s v="R"/>
    <x v="1"/>
    <n v="6793213"/>
    <n v="1.1322021666666666"/>
    <s v="90-110 minutes"/>
    <n v="1.1322021666666666"/>
    <n v="1637763"/>
    <n v="0.19178668286445014"/>
    <x v="0"/>
  </r>
  <r>
    <s v="Mystic River"/>
    <x v="934"/>
    <x v="118"/>
    <x v="527"/>
    <n v="1942"/>
    <n v="16000"/>
    <n v="12000"/>
    <n v="8"/>
    <n v="229"/>
    <n v="138"/>
    <n v="90135191"/>
    <x v="9"/>
    <x v="1690"/>
    <s v="Color"/>
    <x v="4"/>
    <s v="English"/>
    <x v="1"/>
    <s v="R"/>
    <x v="1"/>
    <n v="65135191"/>
    <n v="2.6054076400000001"/>
    <s v="131-150 minutes"/>
    <n v="2.6054076400000001"/>
    <n v="-74533.5"/>
    <n v="-7.4856785714285719E-3"/>
    <x v="1"/>
  </r>
  <r>
    <s v="Nacho Libre"/>
    <x v="935"/>
    <x v="1102"/>
    <x v="109"/>
    <n v="1729"/>
    <n v="100"/>
    <n v="0"/>
    <n v="5.7"/>
    <n v="163"/>
    <n v="92"/>
    <n v="80197993"/>
    <x v="28"/>
    <x v="854"/>
    <s v="Color"/>
    <x v="2"/>
    <s v="English"/>
    <x v="2"/>
    <s v="PG"/>
    <x v="1"/>
    <n v="48197993"/>
    <n v="1.5061872812499999"/>
    <s v="90-110 minutes"/>
    <n v="1.5061872812499999"/>
    <n v="1637763"/>
    <n v="0.19178668286445014"/>
    <x v="1"/>
  </r>
  <r>
    <s v="Naked Gun 33 1/3: The Final Insult"/>
    <x v="379"/>
    <x v="46"/>
    <x v="7"/>
    <n v="4767"/>
    <n v="88"/>
    <n v="1000"/>
    <n v="6.4"/>
    <n v="43"/>
    <n v="83"/>
    <n v="51109400"/>
    <x v="23"/>
    <x v="823"/>
    <s v="Color"/>
    <x v="2"/>
    <s v="English"/>
    <x v="1"/>
    <s v="PG-13"/>
    <x v="1"/>
    <n v="21109400"/>
    <n v="0.70364666666666675"/>
    <s v="&lt;90 minutes"/>
    <n v="0.70364666666666664"/>
    <n v="1637763"/>
    <n v="0.19178668286445014"/>
    <x v="1"/>
  </r>
  <r>
    <s v="Nancy Drew"/>
    <x v="936"/>
    <x v="578"/>
    <x v="528"/>
    <n v="3327"/>
    <n v="26"/>
    <n v="590"/>
    <n v="5.9"/>
    <n v="93"/>
    <n v="99"/>
    <n v="25584685"/>
    <x v="6"/>
    <x v="1691"/>
    <s v="Color"/>
    <x v="2"/>
    <s v="English"/>
    <x v="1"/>
    <s v="PG"/>
    <x v="1"/>
    <n v="5584685"/>
    <n v="0.27923425000000002"/>
    <s v="90-110 minutes"/>
    <n v="0.27923425000000002"/>
    <n v="1637763"/>
    <n v="0.19178668286445014"/>
    <x v="1"/>
  </r>
  <r>
    <s v="Nanny McPhee"/>
    <x v="100"/>
    <x v="675"/>
    <x v="36"/>
    <n v="17278"/>
    <n v="52"/>
    <n v="0"/>
    <n v="6.6"/>
    <n v="128"/>
    <n v="97"/>
    <n v="47124400"/>
    <x v="9"/>
    <x v="1692"/>
    <s v="Color"/>
    <x v="2"/>
    <s v="English"/>
    <x v="1"/>
    <s v="PG"/>
    <x v="1"/>
    <n v="22124400"/>
    <n v="0.88497599999999998"/>
    <s v="90-110 minutes"/>
    <n v="0.88497599999999998"/>
    <n v="1637763"/>
    <n v="0.19178668286445014"/>
    <x v="1"/>
  </r>
  <r>
    <s v="Nanny McPhee Returns"/>
    <x v="937"/>
    <x v="1103"/>
    <x v="529"/>
    <n v="855"/>
    <n v="24"/>
    <n v="0"/>
    <n v="6.1"/>
    <n v="97"/>
    <n v="109"/>
    <n v="28995450"/>
    <x v="19"/>
    <x v="553"/>
    <s v="Color"/>
    <x v="2"/>
    <s v="English"/>
    <x v="4"/>
    <s v="PG"/>
    <x v="1"/>
    <n v="-6004550"/>
    <n v="-0.17155857142857145"/>
    <s v="90-110 minutes"/>
    <n v="-0.17155857142857142"/>
    <n v="1637763"/>
    <n v="0.19178668286445014"/>
    <x v="1"/>
  </r>
  <r>
    <s v="Napoleon Dynamite"/>
    <x v="798"/>
    <x v="1102"/>
    <x v="334"/>
    <n v="3950"/>
    <n v="100"/>
    <n v="0"/>
    <n v="6.9"/>
    <n v="220"/>
    <n v="92"/>
    <n v="44540956"/>
    <x v="232"/>
    <x v="1693"/>
    <s v="Color"/>
    <x v="2"/>
    <s v="English"/>
    <x v="1"/>
    <s v="PG"/>
    <x v="1"/>
    <n v="44140956"/>
    <n v="110.35239"/>
    <s v="90-110 minutes"/>
    <n v="110.35239"/>
    <n v="1637763"/>
    <n v="0.19178668286445014"/>
    <x v="0"/>
  </r>
  <r>
    <s v="Narc"/>
    <x v="930"/>
    <x v="1104"/>
    <x v="525"/>
    <n v="1442"/>
    <n v="248"/>
    <n v="1000"/>
    <n v="7.2"/>
    <n v="127"/>
    <n v="105"/>
    <n v="10460089"/>
    <x v="37"/>
    <x v="1694"/>
    <s v="Color"/>
    <x v="4"/>
    <s v="English"/>
    <x v="1"/>
    <s v="R"/>
    <x v="1"/>
    <n v="2960089"/>
    <n v="0.39467853333333336"/>
    <s v="90-110 minutes"/>
    <n v="0.39467853333333336"/>
    <n v="-74533.5"/>
    <n v="-7.4856785714285719E-3"/>
    <x v="0"/>
  </r>
  <r>
    <s v="National Lampoon's Vacation"/>
    <x v="938"/>
    <x v="199"/>
    <x v="62"/>
    <n v="3617"/>
    <n v="11000"/>
    <n v="0"/>
    <n v="7.4"/>
    <n v="55"/>
    <n v="98"/>
    <n v="61400000"/>
    <x v="22"/>
    <x v="1695"/>
    <s v="Color"/>
    <x v="3"/>
    <s v="English"/>
    <x v="1"/>
    <s v="R"/>
    <x v="1"/>
    <n v="46400000"/>
    <n v="3.0933333333333337"/>
    <s v="90-110 minutes"/>
    <n v="3.0933333333333333"/>
    <n v="3892693.5"/>
    <n v="0.11726928571428571"/>
    <x v="1"/>
  </r>
  <r>
    <s v="National Treasure"/>
    <x v="55"/>
    <x v="503"/>
    <x v="20"/>
    <n v="13679"/>
    <n v="226"/>
    <n v="0"/>
    <n v="6.9"/>
    <n v="193"/>
    <n v="131"/>
    <n v="173005002"/>
    <x v="61"/>
    <x v="1696"/>
    <s v="Color"/>
    <x v="5"/>
    <s v="English"/>
    <x v="1"/>
    <s v="PG"/>
    <x v="1"/>
    <n v="73005002"/>
    <n v="0.73005001999999997"/>
    <s v="131-150 minutes"/>
    <n v="0.73005001999999997"/>
    <n v="-1289919.5"/>
    <n v="-4.8151417500000002E-2"/>
    <x v="2"/>
  </r>
  <r>
    <s v="Naturally Native"/>
    <x v="939"/>
    <x v="1105"/>
    <x v="530"/>
    <n v="1763"/>
    <n v="0"/>
    <n v="102"/>
    <n v="6.5"/>
    <n v="2"/>
    <n v="107"/>
    <n v="10508"/>
    <x v="220"/>
    <x v="1697"/>
    <s v="Color"/>
    <x v="1"/>
    <s v="English"/>
    <x v="1"/>
    <s v="PG-13"/>
    <x v="1"/>
    <n v="-689492"/>
    <n v="-0.98498857142857144"/>
    <s v="90-110 minutes"/>
    <n v="-0.98498857142857144"/>
    <n v="-434215.5"/>
    <n v="-0.10115100772200772"/>
    <x v="0"/>
  </r>
  <r>
    <s v="Neal 'N' Nikki"/>
    <x v="940"/>
    <x v="1106"/>
    <x v="404"/>
    <n v="602"/>
    <n v="0"/>
    <n v="66"/>
    <n v="3.3"/>
    <n v="5"/>
    <n v="97"/>
    <n v="100358"/>
    <x v="135"/>
    <x v="1698"/>
    <s v="Color"/>
    <x v="2"/>
    <s v="English"/>
    <x v="18"/>
    <n v="0"/>
    <x v="1"/>
    <n v="-1399642"/>
    <n v="-0.93309466666666663"/>
    <s v="90-110 minutes"/>
    <n v="-0.93309466666666663"/>
    <n v="1637763"/>
    <n v="0.19178668286445014"/>
    <x v="0"/>
  </r>
  <r>
    <s v="Nebraska"/>
    <x v="317"/>
    <x v="115"/>
    <x v="1"/>
    <n v="3798"/>
    <n v="729"/>
    <n v="28000"/>
    <n v="7.8"/>
    <n v="433"/>
    <n v="115"/>
    <n v="17613460"/>
    <x v="1"/>
    <x v="1699"/>
    <s v="Black and White"/>
    <x v="3"/>
    <s v="English"/>
    <x v="1"/>
    <s v="R"/>
    <x v="1"/>
    <n v="5613460"/>
    <n v="0.46778833333333325"/>
    <s v="111-130 minutes"/>
    <n v="0.46778833333333331"/>
    <n v="3892693.5"/>
    <n v="0.11726928571428571"/>
    <x v="0"/>
  </r>
  <r>
    <s v="Need for Speed"/>
    <x v="941"/>
    <x v="1107"/>
    <x v="7"/>
    <n v="7081"/>
    <n v="76"/>
    <n v="32000"/>
    <n v="6.5"/>
    <n v="327"/>
    <n v="132"/>
    <n v="43568507"/>
    <x v="192"/>
    <x v="1700"/>
    <s v="Color"/>
    <x v="5"/>
    <s v="English"/>
    <x v="1"/>
    <s v="PG-13"/>
    <x v="1"/>
    <n v="-22431493"/>
    <n v="-0.33987110606060611"/>
    <s v="131-150 minutes"/>
    <n v="-0.33987110606060605"/>
    <n v="-1289919.5"/>
    <n v="-4.8151417500000002E-2"/>
    <x v="2"/>
  </r>
  <r>
    <s v="Neighbors"/>
    <x v="942"/>
    <x v="722"/>
    <x v="157"/>
    <n v="2771"/>
    <n v="89"/>
    <n v="21000"/>
    <n v="6.4"/>
    <n v="351"/>
    <n v="97"/>
    <n v="150056505"/>
    <x v="7"/>
    <x v="1701"/>
    <s v="Color"/>
    <x v="2"/>
    <s v="English"/>
    <x v="1"/>
    <s v="R"/>
    <x v="1"/>
    <n v="132056505"/>
    <n v="7.3364724999999993"/>
    <s v="90-110 minutes"/>
    <n v="7.3364725000000002"/>
    <n v="1637763"/>
    <n v="0.19178668286445014"/>
    <x v="1"/>
  </r>
  <r>
    <s v="Never Again"/>
    <x v="478"/>
    <x v="1108"/>
    <x v="9"/>
    <n v="24382"/>
    <n v="71"/>
    <n v="139"/>
    <n v="6"/>
    <n v="25"/>
    <n v="98"/>
    <n v="295468"/>
    <x v="58"/>
    <x v="1702"/>
    <s v="Color"/>
    <x v="2"/>
    <s v="English"/>
    <x v="1"/>
    <s v="R"/>
    <x v="1"/>
    <n v="-204532"/>
    <n v="-0.40906399999999998"/>
    <s v="90-110 minutes"/>
    <n v="-0.40906399999999998"/>
    <n v="1637763"/>
    <n v="0.19178668286445014"/>
    <x v="0"/>
  </r>
  <r>
    <s v="Never Back Down"/>
    <x v="246"/>
    <x v="529"/>
    <x v="7"/>
    <n v="4089"/>
    <n v="65"/>
    <n v="0"/>
    <n v="6.6"/>
    <n v="140"/>
    <n v="110"/>
    <n v="24848292"/>
    <x v="6"/>
    <x v="1703"/>
    <s v="Color"/>
    <x v="5"/>
    <s v="English"/>
    <x v="1"/>
    <s v="PG-13"/>
    <x v="1"/>
    <n v="4848292"/>
    <n v="0.24241460000000004"/>
    <s v="90-110 minutes"/>
    <n v="0.24241460000000001"/>
    <n v="-1289919.5"/>
    <n v="-4.8151417500000002E-2"/>
    <x v="1"/>
  </r>
  <r>
    <s v="Never Let Me Go"/>
    <x v="943"/>
    <x v="1109"/>
    <x v="22"/>
    <n v="12867"/>
    <n v="132"/>
    <n v="33000"/>
    <n v="7.2"/>
    <n v="328"/>
    <n v="103"/>
    <n v="2412045"/>
    <x v="22"/>
    <x v="1704"/>
    <s v="Color"/>
    <x v="1"/>
    <s v="English"/>
    <x v="4"/>
    <s v="R"/>
    <x v="1"/>
    <n v="-12587955"/>
    <n v="-0.83919699999999997"/>
    <s v="90-110 minutes"/>
    <n v="-0.83919699999999997"/>
    <n v="-434215.5"/>
    <n v="-0.10115100772200772"/>
    <x v="1"/>
  </r>
  <r>
    <s v="Never Say Never Again"/>
    <x v="944"/>
    <x v="1110"/>
    <x v="531"/>
    <n v="762"/>
    <n v="883"/>
    <n v="0"/>
    <n v="6.2"/>
    <n v="89"/>
    <n v="121"/>
    <n v="55500000"/>
    <x v="52"/>
    <x v="1705"/>
    <s v="Color"/>
    <x v="5"/>
    <s v="English"/>
    <x v="4"/>
    <s v="PG"/>
    <x v="1"/>
    <n v="19500000"/>
    <n v="0.54166666666666674"/>
    <s v="111-130 minutes"/>
    <n v="0.54166666666666663"/>
    <n v="-1289919.5"/>
    <n v="-4.8151417500000002E-2"/>
    <x v="1"/>
  </r>
  <r>
    <s v="New in Town"/>
    <x v="231"/>
    <x v="1111"/>
    <x v="145"/>
    <n v="25792"/>
    <n v="3"/>
    <n v="0"/>
    <n v="5.6"/>
    <n v="121"/>
    <n v="97"/>
    <n v="16699684"/>
    <x v="4"/>
    <x v="1706"/>
    <s v="Color"/>
    <x v="2"/>
    <s v="English"/>
    <x v="1"/>
    <s v="PG"/>
    <x v="1"/>
    <n v="8699684"/>
    <n v="1.0874605000000002"/>
    <s v="90-110 minutes"/>
    <n v="1.0874604999999999"/>
    <n v="1637763"/>
    <n v="0.19178668286445014"/>
    <x v="0"/>
  </r>
  <r>
    <s v="New Nightmare"/>
    <x v="945"/>
    <x v="87"/>
    <x v="5"/>
    <n v="1775"/>
    <n v="0"/>
    <n v="0"/>
    <n v="6.4"/>
    <n v="109"/>
    <n v="107"/>
    <n v="18090181"/>
    <x v="4"/>
    <x v="1707"/>
    <s v="Color"/>
    <x v="7"/>
    <s v="English"/>
    <x v="1"/>
    <s v="R"/>
    <x v="1"/>
    <n v="10090181"/>
    <n v="1.2612726250000001"/>
    <s v="90-110 minutes"/>
    <n v="1.2612726249999999"/>
    <m/>
    <m/>
    <x v="0"/>
  </r>
  <r>
    <s v="New Year's Eve"/>
    <x v="10"/>
    <x v="755"/>
    <x v="9"/>
    <n v="23456"/>
    <n v="0"/>
    <n v="20000"/>
    <n v="5.7"/>
    <n v="200"/>
    <n v="113"/>
    <n v="54540525"/>
    <x v="213"/>
    <x v="1708"/>
    <s v="Color"/>
    <x v="2"/>
    <s v="English"/>
    <x v="1"/>
    <s v="PG-13"/>
    <x v="1"/>
    <n v="-1459475"/>
    <n v="-2.6062053571428545E-2"/>
    <s v="111-130 minutes"/>
    <n v="-2.6062053571428573E-2"/>
    <n v="1637763"/>
    <n v="0.19178668286445014"/>
    <x v="2"/>
  </r>
  <r>
    <s v="New York Minute"/>
    <x v="946"/>
    <x v="927"/>
    <x v="532"/>
    <n v="3974"/>
    <n v="29"/>
    <n v="849"/>
    <n v="4.8"/>
    <n v="70"/>
    <n v="91"/>
    <n v="14018364"/>
    <x v="23"/>
    <x v="1709"/>
    <s v="Color"/>
    <x v="2"/>
    <s v="English"/>
    <x v="1"/>
    <s v="PG"/>
    <x v="1"/>
    <n v="-15981636"/>
    <n v="-0.53272120000000001"/>
    <s v="90-110 minutes"/>
    <n v="-0.53272120000000001"/>
    <n v="1637763"/>
    <n v="0.19178668286445014"/>
    <x v="1"/>
  </r>
  <r>
    <s v="New York Stories"/>
    <x v="196"/>
    <x v="209"/>
    <x v="6"/>
    <n v="12685"/>
    <n v="11000"/>
    <n v="877"/>
    <n v="6.4"/>
    <n v="42"/>
    <n v="124"/>
    <n v="10763469"/>
    <x v="22"/>
    <x v="1710"/>
    <s v="Color"/>
    <x v="2"/>
    <s v="English"/>
    <x v="1"/>
    <s v="PG"/>
    <x v="1"/>
    <n v="-4236531"/>
    <n v="-0.2824354"/>
    <s v="111-130 minutes"/>
    <n v="-0.2824354"/>
    <n v="1637763"/>
    <n v="0.19178668286445014"/>
    <x v="1"/>
  </r>
  <r>
    <s v="Newlyweds"/>
    <x v="947"/>
    <x v="1112"/>
    <x v="452"/>
    <n v="690"/>
    <n v="0"/>
    <n v="413"/>
    <n v="6.4"/>
    <n v="14"/>
    <n v="95"/>
    <n v="4584"/>
    <x v="278"/>
    <x v="1048"/>
    <s v="Color"/>
    <x v="2"/>
    <s v="English"/>
    <x v="1"/>
    <s v="Not Rated"/>
    <x v="1"/>
    <n v="-4416"/>
    <n v="-0.4906666666666667"/>
    <s v="90-110 minutes"/>
    <n v="-0.49066666666666664"/>
    <n v="1637763"/>
    <n v="0.19178668286445014"/>
    <x v="0"/>
  </r>
  <r>
    <s v="Next Day Air"/>
    <x v="905"/>
    <x v="1113"/>
    <x v="1"/>
    <n v="4815"/>
    <n v="23"/>
    <n v="545"/>
    <n v="5.9"/>
    <n v="49"/>
    <n v="84"/>
    <n v="10017041"/>
    <x v="38"/>
    <x v="1711"/>
    <s v="Color"/>
    <x v="5"/>
    <s v="English"/>
    <x v="1"/>
    <s v="R"/>
    <x v="1"/>
    <n v="7017041"/>
    <n v="2.3390136666666668"/>
    <s v="&lt;90 minutes"/>
    <n v="2.3390136666666668"/>
    <n v="-1289919.5"/>
    <n v="-4.8151417500000002E-2"/>
    <x v="0"/>
  </r>
  <r>
    <s v="Next Friday"/>
    <x v="325"/>
    <x v="536"/>
    <x v="199"/>
    <n v="3939"/>
    <n v="41"/>
    <n v="0"/>
    <n v="6.1"/>
    <n v="55"/>
    <n v="98"/>
    <n v="57176582"/>
    <x v="279"/>
    <x v="1220"/>
    <s v="Color"/>
    <x v="2"/>
    <s v="English"/>
    <x v="1"/>
    <s v="R"/>
    <x v="1"/>
    <n v="47676582"/>
    <n v="5.0185875789473684"/>
    <s v="90-110 minutes"/>
    <n v="5.0185875789473684"/>
    <n v="1637763"/>
    <n v="0.19178668286445014"/>
    <x v="0"/>
  </r>
  <r>
    <s v="Next Stop Wonderland"/>
    <x v="27"/>
    <x v="1114"/>
    <x v="9"/>
    <n v="23461"/>
    <n v="122"/>
    <n v="392"/>
    <n v="6.7"/>
    <n v="38"/>
    <n v="104"/>
    <n v="3386698"/>
    <x v="15"/>
    <x v="1712"/>
    <s v="Color"/>
    <x v="2"/>
    <s v="English"/>
    <x v="1"/>
    <s v="R"/>
    <x v="1"/>
    <n v="2386698"/>
    <n v="2.386698"/>
    <s v="90-110 minutes"/>
    <n v="2.386698"/>
    <n v="1637763"/>
    <n v="0.19178668286445014"/>
    <x v="0"/>
  </r>
  <r>
    <s v="Nicholas Nickleby"/>
    <x v="109"/>
    <x v="864"/>
    <x v="41"/>
    <n v="29177"/>
    <n v="41"/>
    <n v="0"/>
    <n v="7.2"/>
    <n v="80"/>
    <n v="132"/>
    <n v="1309849"/>
    <x v="42"/>
    <x v="1406"/>
    <s v="Color"/>
    <x v="1"/>
    <s v="English"/>
    <x v="4"/>
    <s v="PG"/>
    <x v="1"/>
    <n v="-8690151"/>
    <n v="-0.86901510000000004"/>
    <s v="131-150 minutes"/>
    <n v="-0.86901510000000004"/>
    <n v="-434215.5"/>
    <n v="-0.10115100772200772"/>
    <x v="0"/>
  </r>
  <r>
    <s v="Nick and Norah's Infinite Playlist"/>
    <x v="948"/>
    <x v="732"/>
    <x v="533"/>
    <n v="2807"/>
    <n v="6"/>
    <n v="0"/>
    <n v="6.7"/>
    <n v="166"/>
    <n v="90"/>
    <n v="31487293"/>
    <x v="75"/>
    <x v="1713"/>
    <s v="Color"/>
    <x v="2"/>
    <s v="English"/>
    <x v="1"/>
    <s v="PG-13"/>
    <x v="1"/>
    <n v="22487293"/>
    <n v="2.4985881111111112"/>
    <s v="90-110 minutes"/>
    <n v="2.4985881111111112"/>
    <n v="1637763"/>
    <n v="0.19178668286445014"/>
    <x v="0"/>
  </r>
  <r>
    <s v="Night at the Museum"/>
    <x v="133"/>
    <x v="315"/>
    <x v="85"/>
    <n v="55486"/>
    <n v="189"/>
    <n v="3000"/>
    <n v="6.4"/>
    <n v="179"/>
    <n v="108"/>
    <n v="250863268"/>
    <x v="30"/>
    <x v="1714"/>
    <s v="Color"/>
    <x v="5"/>
    <s v="English"/>
    <x v="1"/>
    <s v="PG"/>
    <x v="1"/>
    <n v="140863268"/>
    <n v="1.2805751636363638"/>
    <s v="90-110 minutes"/>
    <n v="1.2805751636363636"/>
    <n v="-1289919.5"/>
    <n v="-4.8151417500000002E-2"/>
    <x v="2"/>
  </r>
  <r>
    <s v="Night at the Museum: Battle of the Smithsonian"/>
    <x v="133"/>
    <x v="315"/>
    <x v="85"/>
    <n v="54039"/>
    <n v="189"/>
    <n v="2000"/>
    <n v="5.9"/>
    <n v="185"/>
    <n v="105"/>
    <n v="177243721"/>
    <x v="90"/>
    <x v="1715"/>
    <s v="Color"/>
    <x v="3"/>
    <s v="English"/>
    <x v="1"/>
    <s v="PG"/>
    <x v="1"/>
    <n v="27243721"/>
    <n v="0.18162480666666658"/>
    <s v="90-110 minutes"/>
    <n v="0.18162480666666667"/>
    <n v="3892693.5"/>
    <n v="0.11726928571428571"/>
    <x v="2"/>
  </r>
  <r>
    <s v="Night at the Museum: Secret of the Tomb"/>
    <x v="133"/>
    <x v="315"/>
    <x v="85"/>
    <n v="53587"/>
    <n v="189"/>
    <n v="11000"/>
    <n v="6.2"/>
    <n v="154"/>
    <n v="98"/>
    <n v="113733726"/>
    <x v="280"/>
    <x v="1716"/>
    <s v="Color"/>
    <x v="3"/>
    <s v="English"/>
    <x v="1"/>
    <s v="PG"/>
    <x v="1"/>
    <n v="-13266274"/>
    <n v="-0.10445885039370084"/>
    <s v="90-110 minutes"/>
    <n v="-0.10445885039370079"/>
    <n v="3892693.5"/>
    <n v="0.11726928571428571"/>
    <x v="2"/>
  </r>
  <r>
    <s v="Night Watch"/>
    <x v="949"/>
    <x v="117"/>
    <x v="534"/>
    <n v="206"/>
    <n v="335"/>
    <n v="0"/>
    <n v="6.5"/>
    <n v="232"/>
    <n v="104"/>
    <n v="1487477"/>
    <x v="281"/>
    <x v="1717"/>
    <s v="Color"/>
    <x v="7"/>
    <s v="Russian"/>
    <x v="34"/>
    <s v="R"/>
    <x v="0"/>
    <n v="-2712523"/>
    <n v="-0.64583880952380945"/>
    <s v="90-110 minutes"/>
    <n v="-0.64583880952380956"/>
    <m/>
    <m/>
    <x v="0"/>
  </r>
  <r>
    <s v="Nightcrawler"/>
    <x v="350"/>
    <x v="1115"/>
    <x v="47"/>
    <n v="15554"/>
    <n v="66"/>
    <n v="65000"/>
    <n v="7.9"/>
    <n v="534"/>
    <n v="117"/>
    <n v="32279955"/>
    <x v="113"/>
    <x v="736"/>
    <s v="Color"/>
    <x v="4"/>
    <s v="English"/>
    <x v="1"/>
    <s v="R"/>
    <x v="1"/>
    <n v="23779955"/>
    <n v="2.7976417647058822"/>
    <s v="111-130 minutes"/>
    <n v="2.7976417647058822"/>
    <n v="-74533.5"/>
    <n v="-7.4856785714285719E-3"/>
    <x v="0"/>
  </r>
  <r>
    <s v="Nim's Island"/>
    <x v="39"/>
    <x v="1116"/>
    <x v="12"/>
    <n v="18178"/>
    <n v="3"/>
    <n v="0"/>
    <n v="6"/>
    <n v="139"/>
    <n v="96"/>
    <n v="48006503"/>
    <x v="8"/>
    <x v="1718"/>
    <s v="Color"/>
    <x v="3"/>
    <s v="English"/>
    <x v="1"/>
    <s v="PG"/>
    <x v="1"/>
    <n v="11006503"/>
    <n v="0.297473054054054"/>
    <s v="90-110 minutes"/>
    <n v="0.29747305405405405"/>
    <n v="3892693.5"/>
    <n v="0.11726928571428571"/>
    <x v="1"/>
  </r>
  <r>
    <s v="Nine"/>
    <x v="950"/>
    <x v="459"/>
    <x v="535"/>
    <n v="619"/>
    <n v="252"/>
    <n v="0"/>
    <n v="5.8"/>
    <n v="205"/>
    <n v="118"/>
    <n v="19673424"/>
    <x v="112"/>
    <x v="1719"/>
    <s v="Black and White"/>
    <x v="1"/>
    <s v="English"/>
    <x v="1"/>
    <s v="PG-13"/>
    <x v="1"/>
    <n v="-60326576"/>
    <n v="-0.75408220000000004"/>
    <s v="111-130 minutes"/>
    <n v="-0.75408220000000004"/>
    <n v="-434215.5"/>
    <n v="-0.10115100772200772"/>
    <x v="2"/>
  </r>
  <r>
    <s v="Nine Queens"/>
    <x v="951"/>
    <x v="1117"/>
    <x v="229"/>
    <n v="856"/>
    <n v="44"/>
    <n v="0"/>
    <n v="7.9"/>
    <n v="94"/>
    <n v="114"/>
    <n v="1221261"/>
    <x v="135"/>
    <x v="1720"/>
    <s v="Color"/>
    <x v="4"/>
    <s v="Spanish"/>
    <x v="36"/>
    <s v="R"/>
    <x v="0"/>
    <n v="-278739"/>
    <n v="-0.18582600000000005"/>
    <s v="111-130 minutes"/>
    <n v="-0.18582599999999999"/>
    <n v="-74533.5"/>
    <n v="-7.4856785714285719E-3"/>
    <x v="0"/>
  </r>
  <r>
    <s v="Ninja Assassin"/>
    <x v="952"/>
    <x v="1118"/>
    <x v="536"/>
    <n v="701"/>
    <n v="160"/>
    <n v="0"/>
    <n v="6.4"/>
    <n v="235"/>
    <n v="99"/>
    <n v="38105077"/>
    <x v="33"/>
    <x v="1721"/>
    <s v="Color"/>
    <x v="5"/>
    <s v="English"/>
    <x v="1"/>
    <s v="R"/>
    <x v="1"/>
    <n v="-1894923"/>
    <n v="-4.7373074999999987E-2"/>
    <s v="90-110 minutes"/>
    <n v="-4.7373075000000001E-2"/>
    <n v="-1289919.5"/>
    <n v="-4.8151417500000002E-2"/>
    <x v="2"/>
  </r>
  <r>
    <s v="Nixon"/>
    <x v="138"/>
    <x v="146"/>
    <x v="20"/>
    <n v="21130"/>
    <n v="0"/>
    <n v="915"/>
    <n v="7.1"/>
    <n v="83"/>
    <n v="212"/>
    <n v="13560960"/>
    <x v="21"/>
    <x v="1722"/>
    <s v="Black and White"/>
    <x v="6"/>
    <s v="English"/>
    <x v="1"/>
    <s v="R"/>
    <x v="1"/>
    <n v="-36439040"/>
    <n v="-0.72878080000000001"/>
    <s v="&gt;150 minutes"/>
    <n v="-0.72878080000000001"/>
    <n v="-1289919.5"/>
    <n v="-4.8151417500000002E-2"/>
    <x v="2"/>
  </r>
  <r>
    <s v="No Country for Old Men"/>
    <x v="338"/>
    <x v="97"/>
    <x v="3"/>
    <n v="4738"/>
    <n v="1000"/>
    <n v="21000"/>
    <n v="8.1"/>
    <n v="488"/>
    <n v="122"/>
    <n v="74273505"/>
    <x v="9"/>
    <x v="849"/>
    <s v="Color"/>
    <x v="4"/>
    <s v="English"/>
    <x v="1"/>
    <s v="R"/>
    <x v="1"/>
    <n v="49273505"/>
    <n v="1.9709401999999998"/>
    <s v="111-130 minutes"/>
    <n v="1.9709402"/>
    <n v="-74533.5"/>
    <n v="-7.4856785714285719E-3"/>
    <x v="1"/>
  </r>
  <r>
    <s v="No End in Sight"/>
    <x v="953"/>
    <x v="1119"/>
    <x v="537"/>
    <n v="446"/>
    <n v="117"/>
    <n v="0"/>
    <n v="8.3000000000000007"/>
    <n v="79"/>
    <n v="102"/>
    <n v="1430185"/>
    <x v="86"/>
    <x v="1723"/>
    <s v="Color"/>
    <x v="8"/>
    <s v="English"/>
    <x v="1"/>
    <n v="0"/>
    <x v="1"/>
    <n v="-569815"/>
    <n v="-0.28490749999999998"/>
    <s v="90-110 minutes"/>
    <n v="-0.28490749999999998"/>
    <m/>
    <m/>
    <x v="0"/>
  </r>
  <r>
    <s v="No Escape"/>
    <x v="954"/>
    <x v="235"/>
    <x v="342"/>
    <n v="259"/>
    <n v="66"/>
    <n v="16000"/>
    <n v="6.8"/>
    <n v="203"/>
    <n v="103"/>
    <n v="27285953"/>
    <x v="40"/>
    <x v="1724"/>
    <s v="Color"/>
    <x v="5"/>
    <s v="English"/>
    <x v="1"/>
    <s v="R"/>
    <x v="1"/>
    <n v="22285953"/>
    <n v="4.4571905999999997"/>
    <s v="90-110 minutes"/>
    <n v="4.4571905999999997"/>
    <n v="-1289919.5"/>
    <n v="-4.8151417500000002E-2"/>
    <x v="0"/>
  </r>
  <r>
    <s v="No Good Deed"/>
    <x v="955"/>
    <x v="188"/>
    <x v="1"/>
    <n v="2297"/>
    <n v="12"/>
    <n v="0"/>
    <n v="5.6"/>
    <n v="58"/>
    <n v="84"/>
    <n v="52543632"/>
    <x v="282"/>
    <x v="1725"/>
    <s v="Color"/>
    <x v="4"/>
    <s v="English"/>
    <x v="1"/>
    <s v="PG-13"/>
    <x v="1"/>
    <n v="39343632"/>
    <n v="2.9805781818181818"/>
    <s v="&lt;90 minutes"/>
    <n v="2.9805781818181818"/>
    <n v="-74533.5"/>
    <n v="-7.4856785714285719E-3"/>
    <x v="1"/>
  </r>
  <r>
    <s v="No Reservations"/>
    <x v="771"/>
    <x v="812"/>
    <x v="449"/>
    <n v="3497"/>
    <n v="96"/>
    <n v="0"/>
    <n v="6.3"/>
    <n v="171"/>
    <n v="104"/>
    <n v="43097652"/>
    <x v="25"/>
    <x v="1726"/>
    <s v="Color"/>
    <x v="2"/>
    <s v="English"/>
    <x v="1"/>
    <s v="PG"/>
    <x v="1"/>
    <n v="15097652"/>
    <n v="0.53920185714285718"/>
    <s v="90-110 minutes"/>
    <n v="0.53920185714285718"/>
    <n v="1637763"/>
    <n v="0.19178668286445014"/>
    <x v="1"/>
  </r>
  <r>
    <s v="No Strings Attached"/>
    <x v="205"/>
    <x v="618"/>
    <x v="127"/>
    <n v="22739"/>
    <n v="425"/>
    <n v="24000"/>
    <n v="6.2"/>
    <n v="245"/>
    <n v="108"/>
    <n v="70625986"/>
    <x v="9"/>
    <x v="1048"/>
    <s v="Color"/>
    <x v="2"/>
    <s v="English"/>
    <x v="1"/>
    <s v="R"/>
    <x v="1"/>
    <n v="45625986"/>
    <n v="1.8250394399999998"/>
    <s v="90-110 minutes"/>
    <n v="1.8250394400000001"/>
    <n v="1637763"/>
    <n v="0.19178668286445014"/>
    <x v="1"/>
  </r>
  <r>
    <s v="Noah"/>
    <x v="138"/>
    <x v="332"/>
    <x v="20"/>
    <n v="32355"/>
    <n v="0"/>
    <n v="71000"/>
    <n v="5.8"/>
    <n v="434"/>
    <n v="138"/>
    <n v="101160529"/>
    <x v="116"/>
    <x v="235"/>
    <s v="Color"/>
    <x v="5"/>
    <s v="English"/>
    <x v="1"/>
    <s v="PG-13"/>
    <x v="1"/>
    <n v="-23839471"/>
    <n v="-0.19071576800000001"/>
    <s v="131-150 minutes"/>
    <n v="-0.19071576800000001"/>
    <n v="-1289919.5"/>
    <n v="-4.8151417500000002E-2"/>
    <x v="2"/>
  </r>
  <r>
    <s v="Nomad: The Warrior"/>
    <x v="718"/>
    <x v="1076"/>
    <x v="1"/>
    <n v="2115"/>
    <n v="44"/>
    <n v="265"/>
    <n v="6"/>
    <n v="30"/>
    <n v="112"/>
    <n v="77231"/>
    <x v="9"/>
    <x v="1727"/>
    <s v="Color"/>
    <x v="1"/>
    <s v="Kazakh"/>
    <x v="8"/>
    <s v="R"/>
    <x v="0"/>
    <n v="-24922769"/>
    <n v="-0.99691076000000001"/>
    <s v="111-130 minutes"/>
    <n v="-0.99691076000000001"/>
    <n v="-434215.5"/>
    <n v="-0.10115100772200772"/>
    <x v="1"/>
  </r>
  <r>
    <s v="Non-Stop"/>
    <x v="83"/>
    <x v="852"/>
    <x v="36"/>
    <n v="16967"/>
    <n v="174"/>
    <n v="24000"/>
    <n v="7"/>
    <n v="359"/>
    <n v="106"/>
    <n v="91439400"/>
    <x v="21"/>
    <x v="1728"/>
    <s v="Color"/>
    <x v="5"/>
    <s v="English"/>
    <x v="4"/>
    <s v="PG-13"/>
    <x v="1"/>
    <n v="41439400"/>
    <n v="0.82878800000000008"/>
    <s v="90-110 minutes"/>
    <n v="0.82878799999999997"/>
    <n v="-1289919.5"/>
    <n v="-4.8151417500000002E-2"/>
    <x v="2"/>
  </r>
  <r>
    <s v="North Country"/>
    <x v="31"/>
    <x v="1049"/>
    <x v="22"/>
    <n v="20563"/>
    <n v="51"/>
    <n v="0"/>
    <n v="7.3"/>
    <n v="155"/>
    <n v="126"/>
    <n v="18324242"/>
    <x v="19"/>
    <x v="1729"/>
    <s v="Color"/>
    <x v="1"/>
    <s v="English"/>
    <x v="1"/>
    <s v="R"/>
    <x v="1"/>
    <n v="-16675758"/>
    <n v="-0.4764502285714286"/>
    <s v="111-130 minutes"/>
    <n v="-0.47645022857142855"/>
    <n v="-434215.5"/>
    <n v="-0.10115100772200772"/>
    <x v="1"/>
  </r>
  <r>
    <s v="Northfork"/>
    <x v="591"/>
    <x v="57"/>
    <x v="351"/>
    <n v="2389"/>
    <n v="35"/>
    <n v="298"/>
    <n v="6.4"/>
    <n v="60"/>
    <n v="103"/>
    <n v="1420578"/>
    <x v="140"/>
    <x v="1730"/>
    <s v="Color"/>
    <x v="1"/>
    <s v="English"/>
    <x v="1"/>
    <s v="PG-13"/>
    <x v="1"/>
    <n v="-479422"/>
    <n v="-0.25232736842105263"/>
    <s v="90-110 minutes"/>
    <n v="-0.25232736842105263"/>
    <n v="-434215.5"/>
    <n v="-0.10115100772200772"/>
    <x v="0"/>
  </r>
  <r>
    <s v="Not Another Teen Movie"/>
    <x v="370"/>
    <x v="1120"/>
    <x v="6"/>
    <n v="15369"/>
    <n v="11"/>
    <n v="0"/>
    <n v="5.7"/>
    <n v="97"/>
    <n v="99"/>
    <n v="37882551"/>
    <x v="2"/>
    <x v="1731"/>
    <s v="Color"/>
    <x v="2"/>
    <s v="English"/>
    <x v="1"/>
    <s v="R"/>
    <x v="1"/>
    <n v="21882551"/>
    <n v="1.3676594375"/>
    <s v="90-110 minutes"/>
    <n v="1.3676594375"/>
    <n v="1637763"/>
    <n v="0.19178668286445014"/>
    <x v="1"/>
  </r>
  <r>
    <s v="Not Cool"/>
    <x v="956"/>
    <x v="1121"/>
    <x v="538"/>
    <n v="954"/>
    <n v="247"/>
    <n v="0"/>
    <n v="5.0999999999999996"/>
    <n v="6"/>
    <n v="93"/>
    <n v="35688"/>
    <x v="103"/>
    <x v="1732"/>
    <s v="Color"/>
    <x v="2"/>
    <s v="English"/>
    <x v="1"/>
    <s v="Not Rated"/>
    <x v="1"/>
    <n v="-564312"/>
    <n v="-0.94052000000000002"/>
    <s v="90-110 minutes"/>
    <n v="-0.94052000000000002"/>
    <n v="1637763"/>
    <n v="0.19178668286445014"/>
    <x v="0"/>
  </r>
  <r>
    <s v="Not Easily Broken"/>
    <x v="957"/>
    <x v="1122"/>
    <x v="539"/>
    <n v="2269"/>
    <n v="1000"/>
    <n v="738"/>
    <n v="6.1"/>
    <n v="45"/>
    <n v="99"/>
    <n v="10572742"/>
    <x v="4"/>
    <x v="1733"/>
    <s v="Color"/>
    <x v="1"/>
    <s v="English"/>
    <x v="1"/>
    <s v="PG-13"/>
    <x v="1"/>
    <n v="2572742"/>
    <n v="0.32159274999999998"/>
    <s v="90-110 minutes"/>
    <n v="0.32159274999999998"/>
    <n v="-434215.5"/>
    <n v="-0.10115100772200772"/>
    <x v="0"/>
  </r>
  <r>
    <s v="Notes on a Scandal"/>
    <x v="958"/>
    <x v="904"/>
    <x v="540"/>
    <n v="646"/>
    <n v="14"/>
    <n v="0"/>
    <n v="7.4"/>
    <n v="220"/>
    <n v="92"/>
    <n v="17508670"/>
    <x v="22"/>
    <x v="1734"/>
    <s v="Color"/>
    <x v="4"/>
    <s v="English"/>
    <x v="4"/>
    <s v="R"/>
    <x v="1"/>
    <n v="2508670"/>
    <n v="0.16724466666666671"/>
    <s v="90-110 minutes"/>
    <n v="0.16724466666666668"/>
    <n v="-74533.5"/>
    <n v="-7.4856785714285719E-3"/>
    <x v="1"/>
  </r>
  <r>
    <s v="Nothing But a Man"/>
    <x v="848"/>
    <x v="1123"/>
    <x v="491"/>
    <n v="835"/>
    <n v="0"/>
    <n v="363"/>
    <n v="8.1"/>
    <n v="24"/>
    <n v="95"/>
    <n v="12438"/>
    <x v="283"/>
    <x v="1735"/>
    <s v="Black and White"/>
    <x v="1"/>
    <s v="English"/>
    <x v="1"/>
    <s v="Not Rated"/>
    <x v="1"/>
    <n v="-147562"/>
    <n v="-0.92226249999999999"/>
    <s v="90-110 minutes"/>
    <n v="-0.92226249999999999"/>
    <n v="-434215.5"/>
    <n v="-0.10115100772200772"/>
    <x v="0"/>
  </r>
  <r>
    <s v="Nothing to Lose"/>
    <x v="712"/>
    <x v="120"/>
    <x v="337"/>
    <n v="2457"/>
    <n v="176"/>
    <n v="0"/>
    <n v="6.7"/>
    <n v="49"/>
    <n v="98"/>
    <n v="44455658"/>
    <x v="9"/>
    <x v="1736"/>
    <s v="Color"/>
    <x v="5"/>
    <s v="English"/>
    <x v="1"/>
    <s v="R"/>
    <x v="1"/>
    <n v="19455658"/>
    <n v="0.77822631999999992"/>
    <s v="90-110 minutes"/>
    <n v="0.77822632000000003"/>
    <n v="-1289919.5"/>
    <n v="-4.8151417500000002E-2"/>
    <x v="1"/>
  </r>
  <r>
    <s v="Notting Hill"/>
    <x v="173"/>
    <x v="448"/>
    <x v="52"/>
    <n v="9255"/>
    <n v="50"/>
    <n v="11000"/>
    <n v="7"/>
    <n v="150"/>
    <n v="124"/>
    <n v="116006080"/>
    <x v="10"/>
    <x v="1737"/>
    <s v="Color"/>
    <x v="2"/>
    <s v="English"/>
    <x v="4"/>
    <s v="PG-13"/>
    <x v="1"/>
    <n v="74006080"/>
    <n v="1.762049523809524"/>
    <s v="111-130 minutes"/>
    <n v="1.7620495238095237"/>
    <n v="1637763"/>
    <n v="0.19178668286445014"/>
    <x v="2"/>
  </r>
  <r>
    <s v="November"/>
    <x v="959"/>
    <x v="783"/>
    <x v="119"/>
    <n v="1008"/>
    <n v="7"/>
    <n v="98"/>
    <n v="5.5"/>
    <n v="43"/>
    <n v="78"/>
    <n v="191309"/>
    <x v="93"/>
    <x v="1412"/>
    <s v="Color"/>
    <x v="1"/>
    <s v="English"/>
    <x v="1"/>
    <s v="R"/>
    <x v="1"/>
    <n v="41309"/>
    <n v="0.27539333333333338"/>
    <s v="&lt;90 minutes"/>
    <n v="0.27539333333333332"/>
    <n v="-434215.5"/>
    <n v="-0.10115100772200772"/>
    <x v="0"/>
  </r>
  <r>
    <s v="Novocaine"/>
    <x v="960"/>
    <x v="1124"/>
    <x v="295"/>
    <n v="489"/>
    <n v="8"/>
    <n v="289"/>
    <n v="5.8"/>
    <n v="84"/>
    <n v="95"/>
    <n v="2025238"/>
    <x v="16"/>
    <x v="1738"/>
    <s v="Color"/>
    <x v="2"/>
    <s v="English"/>
    <x v="1"/>
    <s v="R"/>
    <x v="1"/>
    <n v="-3974762"/>
    <n v="-0.66246033333333332"/>
    <s v="90-110 minutes"/>
    <n v="-0.66246033333333332"/>
    <n v="1637763"/>
    <n v="0.19178668286445014"/>
    <x v="0"/>
  </r>
  <r>
    <s v="Now You See Me"/>
    <x v="160"/>
    <x v="479"/>
    <x v="6"/>
    <n v="13312"/>
    <n v="255"/>
    <n v="105000"/>
    <n v="7.3"/>
    <n v="384"/>
    <n v="125"/>
    <n v="117698894"/>
    <x v="36"/>
    <x v="1739"/>
    <s v="Color"/>
    <x v="4"/>
    <s v="English"/>
    <x v="1"/>
    <s v="PG-13"/>
    <x v="1"/>
    <n v="42698894"/>
    <n v="0.56931858666666657"/>
    <s v="111-130 minutes"/>
    <n v="0.56931858666666668"/>
    <n v="-74533.5"/>
    <n v="-7.4856785714285719E-3"/>
    <x v="2"/>
  </r>
  <r>
    <s v="Nowhere in Africa"/>
    <x v="961"/>
    <x v="1125"/>
    <x v="541"/>
    <n v="105"/>
    <n v="11"/>
    <n v="802"/>
    <n v="7.7"/>
    <n v="73"/>
    <n v="141"/>
    <n v="6173485"/>
    <x v="46"/>
    <x v="1661"/>
    <s v="Color"/>
    <x v="6"/>
    <s v="English"/>
    <x v="2"/>
    <s v="R"/>
    <x v="1"/>
    <n v="-826515"/>
    <n v="-0.11807357142857144"/>
    <s v="131-150 minutes"/>
    <n v="-0.11807357142857143"/>
    <n v="-1289919.5"/>
    <n v="-4.8151417500000002E-2"/>
    <x v="0"/>
  </r>
  <r>
    <s v="Nowhere to Run"/>
    <x v="747"/>
    <x v="1126"/>
    <x v="1"/>
    <n v="2210"/>
    <n v="11"/>
    <n v="466"/>
    <n v="5.5"/>
    <n v="25"/>
    <n v="94"/>
    <n v="22189039"/>
    <x v="22"/>
    <x v="1740"/>
    <s v="Color"/>
    <x v="5"/>
    <s v="English"/>
    <x v="1"/>
    <s v="R"/>
    <x v="1"/>
    <n v="7189039"/>
    <n v="0.47926926666666669"/>
    <s v="90-110 minutes"/>
    <n v="0.47926926666666669"/>
    <n v="-1289919.5"/>
    <n v="-4.8151417500000002E-2"/>
    <x v="1"/>
  </r>
  <r>
    <s v="Nurse Betty"/>
    <x v="160"/>
    <x v="887"/>
    <x v="6"/>
    <n v="12254"/>
    <n v="119"/>
    <n v="455"/>
    <n v="6.3"/>
    <n v="156"/>
    <n v="110"/>
    <n v="25167270"/>
    <x v="184"/>
    <x v="1741"/>
    <s v="Color"/>
    <x v="2"/>
    <s v="English"/>
    <x v="2"/>
    <s v="R"/>
    <x v="1"/>
    <n v="1167270"/>
    <n v="4.8636249999999936E-2"/>
    <s v="90-110 minutes"/>
    <n v="4.8636249999999999E-2"/>
    <n v="1637763"/>
    <n v="0.19178668286445014"/>
    <x v="1"/>
  </r>
  <r>
    <s v="Nutty Professor II: The Klumps"/>
    <x v="962"/>
    <x v="46"/>
    <x v="315"/>
    <n v="2818"/>
    <n v="88"/>
    <n v="374"/>
    <n v="4.3"/>
    <n v="94"/>
    <n v="109"/>
    <n v="123307945"/>
    <x v="29"/>
    <x v="333"/>
    <s v="Color"/>
    <x v="2"/>
    <s v="English"/>
    <x v="1"/>
    <s v="PG-13"/>
    <x v="1"/>
    <n v="58307945"/>
    <n v="0.89704530769230773"/>
    <s v="90-110 minutes"/>
    <n v="0.89704530769230773"/>
    <n v="1637763"/>
    <n v="0.19178668286445014"/>
    <x v="2"/>
  </r>
  <r>
    <s v="O"/>
    <x v="51"/>
    <x v="1127"/>
    <x v="1"/>
    <n v="3300"/>
    <n v="596"/>
    <n v="0"/>
    <n v="6.2"/>
    <n v="92"/>
    <n v="95"/>
    <n v="16017403"/>
    <x v="40"/>
    <x v="1742"/>
    <s v="Color"/>
    <x v="1"/>
    <s v="English"/>
    <x v="1"/>
    <s v="R"/>
    <x v="1"/>
    <n v="11017403"/>
    <n v="2.2034805999999998"/>
    <s v="90-110 minutes"/>
    <n v="2.2034805999999998"/>
    <n v="-434215.5"/>
    <n v="-0.10115100772200772"/>
    <x v="0"/>
  </r>
  <r>
    <s v="O Brother, Where Art Thou?"/>
    <x v="846"/>
    <x v="900"/>
    <x v="1"/>
    <n v="3066"/>
    <n v="0"/>
    <n v="16000"/>
    <n v="7.8"/>
    <n v="197"/>
    <n v="107"/>
    <n v="45506619"/>
    <x v="43"/>
    <x v="1743"/>
    <s v="Color"/>
    <x v="3"/>
    <s v="English"/>
    <x v="4"/>
    <s v="PG-13"/>
    <x v="1"/>
    <n v="19506619"/>
    <n v="0.75025457692307684"/>
    <s v="90-110 minutes"/>
    <n v="0.75025457692307695"/>
    <n v="3892693.5"/>
    <n v="0.11726928571428571"/>
    <x v="1"/>
  </r>
  <r>
    <s v="Oblivion"/>
    <x v="160"/>
    <x v="1128"/>
    <x v="6"/>
    <n v="22004"/>
    <n v="364"/>
    <n v="71000"/>
    <n v="7"/>
    <n v="539"/>
    <n v="124"/>
    <n v="89021735"/>
    <x v="44"/>
    <x v="1744"/>
    <s v="Color"/>
    <x v="5"/>
    <s v="English"/>
    <x v="1"/>
    <s v="PG-13"/>
    <x v="1"/>
    <n v="-30978265"/>
    <n v="-0.2581522083333333"/>
    <s v="111-130 minutes"/>
    <n v="-0.25815220833333336"/>
    <n v="-1289919.5"/>
    <n v="-4.8151417500000002E-2"/>
    <x v="2"/>
  </r>
  <r>
    <s v="Observe and Report"/>
    <x v="963"/>
    <x v="1129"/>
    <x v="288"/>
    <n v="727"/>
    <n v="62"/>
    <n v="0"/>
    <n v="5.8"/>
    <n v="190"/>
    <n v="86"/>
    <n v="23993605"/>
    <x v="7"/>
    <x v="1745"/>
    <s v="Color"/>
    <x v="2"/>
    <s v="English"/>
    <x v="1"/>
    <s v="R"/>
    <x v="1"/>
    <n v="5993605"/>
    <n v="0.33297805555555549"/>
    <s v="&lt;90 minutes"/>
    <n v="0.33297805555555554"/>
    <n v="1637763"/>
    <n v="0.19178668286445014"/>
    <x v="1"/>
  </r>
  <r>
    <s v="Oceans"/>
    <x v="964"/>
    <x v="1130"/>
    <x v="542"/>
    <n v="152"/>
    <n v="63"/>
    <n v="0"/>
    <n v="7.8"/>
    <n v="113"/>
    <n v="104"/>
    <n v="19406406"/>
    <x v="33"/>
    <x v="1746"/>
    <s v="Color"/>
    <x v="8"/>
    <s v="French"/>
    <x v="8"/>
    <s v="G"/>
    <x v="0"/>
    <n v="-20593594"/>
    <n v="-0.51483984999999999"/>
    <s v="90-110 minutes"/>
    <n v="-0.51483984999999999"/>
    <m/>
    <m/>
    <x v="2"/>
  </r>
  <r>
    <s v="Ocean's Eleven"/>
    <x v="238"/>
    <x v="501"/>
    <x v="6"/>
    <n v="13028"/>
    <n v="0"/>
    <n v="0"/>
    <n v="7.8"/>
    <n v="186"/>
    <n v="116"/>
    <n v="183405771"/>
    <x v="3"/>
    <x v="1747"/>
    <s v="Color"/>
    <x v="4"/>
    <s v="English"/>
    <x v="1"/>
    <s v="PG-13"/>
    <x v="1"/>
    <n v="98405771"/>
    <n v="1.1577149529411765"/>
    <s v="111-130 minutes"/>
    <n v="1.1577149529411765"/>
    <n v="-74533.5"/>
    <n v="-7.4856785714285719E-3"/>
    <x v="2"/>
  </r>
  <r>
    <s v="Ocean's Thirteen"/>
    <x v="54"/>
    <x v="501"/>
    <x v="36"/>
    <n v="43499"/>
    <n v="0"/>
    <n v="0"/>
    <n v="6.9"/>
    <n v="238"/>
    <n v="122"/>
    <n v="117144465"/>
    <x v="3"/>
    <x v="1748"/>
    <s v="Color"/>
    <x v="4"/>
    <s v="English"/>
    <x v="1"/>
    <s v="PG-13"/>
    <x v="1"/>
    <n v="32144465"/>
    <n v="0.37817017647058826"/>
    <s v="111-130 minutes"/>
    <n v="0.37817017647058826"/>
    <n v="-74533.5"/>
    <n v="-7.4856785714285719E-3"/>
    <x v="2"/>
  </r>
  <r>
    <s v="Ocean's Twelve"/>
    <x v="238"/>
    <x v="501"/>
    <x v="6"/>
    <n v="19359"/>
    <n v="0"/>
    <n v="0"/>
    <n v="6.4"/>
    <n v="198"/>
    <n v="125"/>
    <n v="125531634"/>
    <x v="30"/>
    <x v="1749"/>
    <s v="Color"/>
    <x v="4"/>
    <s v="English"/>
    <x v="1"/>
    <s v="PG-13"/>
    <x v="1"/>
    <n v="15531634"/>
    <n v="0.14119667272727265"/>
    <s v="111-130 minutes"/>
    <n v="0.14119667272727274"/>
    <n v="-74533.5"/>
    <n v="-7.4856785714285719E-3"/>
    <x v="2"/>
  </r>
  <r>
    <s v="Octopussy"/>
    <x v="965"/>
    <x v="106"/>
    <x v="193"/>
    <n v="1898"/>
    <n v="46"/>
    <n v="0"/>
    <n v="6.6"/>
    <n v="106"/>
    <n v="131"/>
    <n v="67900000"/>
    <x v="284"/>
    <x v="1750"/>
    <s v="Color"/>
    <x v="5"/>
    <s v="English"/>
    <x v="4"/>
    <s v="PG"/>
    <x v="1"/>
    <n v="40400000"/>
    <n v="1.4690909090909092"/>
    <s v="131-150 minutes"/>
    <n v="1.469090909090909"/>
    <n v="-1289919.5"/>
    <n v="-4.8151417500000002E-2"/>
    <x v="1"/>
  </r>
  <r>
    <s v="Oculus"/>
    <x v="966"/>
    <x v="1131"/>
    <x v="496"/>
    <n v="2071"/>
    <n v="59"/>
    <n v="23000"/>
    <n v="6.5"/>
    <n v="336"/>
    <n v="104"/>
    <n v="27689474"/>
    <x v="40"/>
    <x v="1751"/>
    <s v="Color"/>
    <x v="0"/>
    <s v="English"/>
    <x v="1"/>
    <s v="R"/>
    <x v="1"/>
    <n v="22689474"/>
    <n v="4.5378948000000001"/>
    <s v="90-110 minutes"/>
    <n v="4.5378948000000001"/>
    <n v="16235088"/>
    <n v="1.1909079499999999"/>
    <x v="0"/>
  </r>
  <r>
    <s v="Of Gods and Men"/>
    <x v="967"/>
    <x v="1132"/>
    <x v="434"/>
    <n v="416"/>
    <n v="22"/>
    <n v="0"/>
    <n v="7.2"/>
    <n v="195"/>
    <n v="122"/>
    <n v="3950029"/>
    <x v="50"/>
    <x v="1310"/>
    <s v="Color"/>
    <x v="1"/>
    <s v="French"/>
    <x v="8"/>
    <s v="PG-13"/>
    <x v="0"/>
    <n v="-49971"/>
    <n v="-1.2492750000000052E-2"/>
    <s v="111-130 minutes"/>
    <n v="-1.249275E-2"/>
    <n v="-434215.5"/>
    <n v="-0.10115100772200772"/>
    <x v="0"/>
  </r>
  <r>
    <s v="Of Horses and Men"/>
    <x v="968"/>
    <x v="1133"/>
    <x v="543"/>
    <n v="81"/>
    <n v="4"/>
    <n v="1000"/>
    <n v="6.9"/>
    <n v="66"/>
    <n v="81"/>
    <n v="11835"/>
    <x v="42"/>
    <x v="1752"/>
    <s v="Color"/>
    <x v="2"/>
    <s v="Icelandic"/>
    <x v="37"/>
    <n v="0"/>
    <x v="0"/>
    <n v="-9988165"/>
    <n v="-0.9988165"/>
    <s v="&lt;90 minutes"/>
    <n v="-0.9988165"/>
    <n v="1637763"/>
    <n v="0.19178668286445014"/>
    <x v="0"/>
  </r>
  <r>
    <s v="Office Space"/>
    <x v="98"/>
    <x v="290"/>
    <x v="63"/>
    <n v="3462"/>
    <n v="406"/>
    <n v="16000"/>
    <n v="7.8"/>
    <n v="144"/>
    <n v="89"/>
    <n v="10824921"/>
    <x v="42"/>
    <x v="1753"/>
    <s v="Color"/>
    <x v="2"/>
    <s v="English"/>
    <x v="1"/>
    <s v="R"/>
    <x v="1"/>
    <n v="824921"/>
    <n v="8.2492100000000068E-2"/>
    <s v="&lt;90 minutes"/>
    <n v="8.2492099999999999E-2"/>
    <n v="1637763"/>
    <n v="0.19178668286445014"/>
    <x v="0"/>
  </r>
  <r>
    <s v="Old Dogs"/>
    <x v="133"/>
    <x v="172"/>
    <x v="85"/>
    <n v="53370"/>
    <n v="12"/>
    <n v="0"/>
    <n v="5.4"/>
    <n v="124"/>
    <n v="88"/>
    <n v="49474048"/>
    <x v="19"/>
    <x v="216"/>
    <s v="Color"/>
    <x v="2"/>
    <s v="English"/>
    <x v="1"/>
    <s v="PG"/>
    <x v="1"/>
    <n v="14474048"/>
    <n v="0.41354422857142858"/>
    <s v="&lt;90 minutes"/>
    <n v="0.41354422857142858"/>
    <n v="1637763"/>
    <n v="0.19178668286445014"/>
    <x v="1"/>
  </r>
  <r>
    <s v="Old Joy"/>
    <x v="969"/>
    <x v="1134"/>
    <x v="252"/>
    <n v="132"/>
    <n v="129"/>
    <n v="594"/>
    <n v="6.7"/>
    <n v="88"/>
    <n v="76"/>
    <n v="255352"/>
    <x v="110"/>
    <x v="348"/>
    <s v="Color"/>
    <x v="1"/>
    <s v="English"/>
    <x v="1"/>
    <s v="Unrated"/>
    <x v="1"/>
    <n v="-44648"/>
    <n v="-0.14882666666666666"/>
    <s v="&lt;90 minutes"/>
    <n v="-0.14882666666666666"/>
    <n v="-434215.5"/>
    <n v="-0.10115100772200772"/>
    <x v="0"/>
  </r>
  <r>
    <s v="Old School"/>
    <x v="85"/>
    <x v="636"/>
    <x v="52"/>
    <n v="10325"/>
    <n v="480"/>
    <n v="0"/>
    <n v="7.2"/>
    <n v="123"/>
    <n v="88"/>
    <n v="74608545"/>
    <x v="184"/>
    <x v="1754"/>
    <s v="Color"/>
    <x v="2"/>
    <s v="English"/>
    <x v="1"/>
    <s v="R"/>
    <x v="1"/>
    <n v="50608545"/>
    <n v="2.108689375"/>
    <s v="&lt;90 minutes"/>
    <n v="2.108689375"/>
    <n v="1637763"/>
    <n v="0.19178668286445014"/>
    <x v="1"/>
  </r>
  <r>
    <s v="Oldboy"/>
    <x v="827"/>
    <x v="975"/>
    <x v="482"/>
    <n v="852"/>
    <n v="0"/>
    <n v="43000"/>
    <n v="8.4"/>
    <n v="305"/>
    <n v="120"/>
    <n v="2181290"/>
    <x v="38"/>
    <x v="1755"/>
    <s v="Color"/>
    <x v="1"/>
    <s v="Korean"/>
    <x v="29"/>
    <s v="R"/>
    <x v="0"/>
    <n v="-818710"/>
    <n v="-0.27290333333333339"/>
    <s v="111-130 minutes"/>
    <n v="-0.27290333333333333"/>
    <n v="-434215.5"/>
    <n v="-0.10115100772200772"/>
    <x v="0"/>
  </r>
  <r>
    <s v="Oliver Twist"/>
    <x v="970"/>
    <x v="1135"/>
    <x v="308"/>
    <n v="450"/>
    <n v="2000"/>
    <n v="0"/>
    <n v="6.9"/>
    <n v="127"/>
    <n v="130"/>
    <n v="1987287"/>
    <x v="21"/>
    <x v="1756"/>
    <s v="Color"/>
    <x v="4"/>
    <s v="English"/>
    <x v="4"/>
    <s v="PG-13"/>
    <x v="1"/>
    <n v="-48012713"/>
    <n v="-0.96025426000000003"/>
    <s v="111-130 minutes"/>
    <n v="-0.96025426000000003"/>
    <n v="-74533.5"/>
    <n v="-7.4856785714285719E-3"/>
    <x v="2"/>
  </r>
  <r>
    <s v="Oliver!"/>
    <x v="971"/>
    <x v="1136"/>
    <x v="358"/>
    <n v="1593"/>
    <n v="82"/>
    <n v="0"/>
    <n v="7.5"/>
    <n v="56"/>
    <n v="153"/>
    <n v="16800000"/>
    <x v="42"/>
    <x v="1757"/>
    <s v="Color"/>
    <x v="1"/>
    <s v="English"/>
    <x v="4"/>
    <s v="G"/>
    <x v="1"/>
    <n v="6800000"/>
    <n v="0.67999999999999994"/>
    <s v="&gt;150 minutes"/>
    <n v="0.68"/>
    <n v="-434215.5"/>
    <n v="-0.10115100772200772"/>
    <x v="0"/>
  </r>
  <r>
    <s v="Olympus Has Fallen"/>
    <x v="39"/>
    <x v="396"/>
    <x v="12"/>
    <n v="31782"/>
    <n v="845"/>
    <n v="45000"/>
    <n v="6.5"/>
    <n v="358"/>
    <n v="119"/>
    <n v="98895417"/>
    <x v="68"/>
    <x v="1758"/>
    <s v="Color"/>
    <x v="5"/>
    <s v="English"/>
    <x v="1"/>
    <s v="R"/>
    <x v="1"/>
    <n v="28895417"/>
    <n v="0.41279167142857154"/>
    <s v="111-130 minutes"/>
    <n v="0.41279167142857143"/>
    <n v="-1289919.5"/>
    <n v="-4.8151417500000002E-2"/>
    <x v="2"/>
  </r>
  <r>
    <s v="On Deadly Ground"/>
    <x v="972"/>
    <x v="1137"/>
    <x v="382"/>
    <n v="1860"/>
    <n v="0"/>
    <n v="812"/>
    <n v="4.4000000000000004"/>
    <n v="47"/>
    <n v="101"/>
    <n v="38590500"/>
    <x v="21"/>
    <x v="1759"/>
    <s v="Color"/>
    <x v="5"/>
    <s v="English"/>
    <x v="1"/>
    <s v="R"/>
    <x v="1"/>
    <n v="-11409500"/>
    <n v="-0.22819"/>
    <s v="90-110 minutes"/>
    <n v="-0.22819"/>
    <n v="-1289919.5"/>
    <n v="-4.8151417500000002E-2"/>
    <x v="2"/>
  </r>
  <r>
    <s v="On Her Majesty's Secret Service"/>
    <x v="973"/>
    <x v="1138"/>
    <x v="327"/>
    <n v="1769"/>
    <n v="13"/>
    <n v="0"/>
    <n v="6.8"/>
    <n v="143"/>
    <n v="142"/>
    <n v="22800000"/>
    <x v="46"/>
    <x v="1760"/>
    <s v="Color"/>
    <x v="5"/>
    <s v="English"/>
    <x v="4"/>
    <s v="M"/>
    <x v="1"/>
    <n v="15800000"/>
    <n v="2.2571428571428571"/>
    <s v="131-150 minutes"/>
    <n v="2.2571428571428571"/>
    <n v="-1289919.5"/>
    <n v="-4.8151417500000002E-2"/>
    <x v="0"/>
  </r>
  <r>
    <s v="On the Line"/>
    <x v="674"/>
    <x v="1139"/>
    <x v="398"/>
    <n v="2446"/>
    <n v="49"/>
    <n v="0"/>
    <n v="4.0999999999999996"/>
    <n v="46"/>
    <n v="85"/>
    <n v="4356743"/>
    <x v="2"/>
    <x v="1149"/>
    <s v="Color"/>
    <x v="2"/>
    <s v="English"/>
    <x v="1"/>
    <s v="PG"/>
    <x v="1"/>
    <n v="-11643257"/>
    <n v="-0.72770356250000001"/>
    <s v="&lt;90 minutes"/>
    <n v="-0.72770356250000001"/>
    <n v="1637763"/>
    <n v="0.19178668286445014"/>
    <x v="1"/>
  </r>
  <r>
    <s v="On the Road"/>
    <x v="376"/>
    <x v="442"/>
    <x v="19"/>
    <n v="33747"/>
    <n v="179"/>
    <n v="27000"/>
    <n v="6.1"/>
    <n v="252"/>
    <n v="137"/>
    <n v="717753"/>
    <x v="9"/>
    <x v="1761"/>
    <s v="Color"/>
    <x v="3"/>
    <s v="English"/>
    <x v="8"/>
    <s v="R"/>
    <x v="1"/>
    <n v="-24282247"/>
    <n v="-0.97128988000000005"/>
    <s v="131-150 minutes"/>
    <n v="-0.97128988000000005"/>
    <n v="3892693.5"/>
    <n v="0.11726928571428571"/>
    <x v="1"/>
  </r>
  <r>
    <s v="On the Waterfront"/>
    <x v="974"/>
    <x v="1140"/>
    <x v="22"/>
    <n v="11094"/>
    <n v="603"/>
    <n v="0"/>
    <n v="8.1999999999999993"/>
    <n v="134"/>
    <n v="108"/>
    <n v="9600000"/>
    <x v="285"/>
    <x v="1762"/>
    <s v="Black and White"/>
    <x v="4"/>
    <s v="English"/>
    <x v="1"/>
    <s v="Not Rated"/>
    <x v="1"/>
    <n v="8690000"/>
    <n v="9.5494505494505493"/>
    <s v="90-110 minutes"/>
    <n v="9.5494505494505493"/>
    <n v="-74533.5"/>
    <n v="-7.4856785714285719E-3"/>
    <x v="0"/>
  </r>
  <r>
    <s v="Once"/>
    <x v="975"/>
    <x v="296"/>
    <x v="544"/>
    <n v="332"/>
    <n v="109"/>
    <n v="26000"/>
    <n v="7.9"/>
    <n v="232"/>
    <n v="85"/>
    <n v="9437933"/>
    <x v="150"/>
    <x v="1763"/>
    <s v="Color"/>
    <x v="1"/>
    <s v="English"/>
    <x v="31"/>
    <s v="R"/>
    <x v="1"/>
    <n v="9257933"/>
    <n v="51.432961111111112"/>
    <s v="&lt;90 minutes"/>
    <n v="51.432961111111112"/>
    <n v="-434215.5"/>
    <n v="-0.10115100772200772"/>
    <x v="0"/>
  </r>
  <r>
    <s v="Once in a Lifetime: The Extraordinary Story of the New York Cosmos"/>
    <x v="976"/>
    <x v="1141"/>
    <x v="545"/>
    <n v="118"/>
    <n v="10"/>
    <n v="587"/>
    <n v="7.3"/>
    <n v="40"/>
    <n v="97"/>
    <n v="144431"/>
    <x v="15"/>
    <x v="1611"/>
    <s v="Color"/>
    <x v="8"/>
    <s v="English"/>
    <x v="4"/>
    <s v="PG-13"/>
    <x v="1"/>
    <n v="-855569"/>
    <n v="-0.85556900000000002"/>
    <s v="90-110 minutes"/>
    <n v="-0.85556900000000002"/>
    <m/>
    <m/>
    <x v="0"/>
  </r>
  <r>
    <s v="Once Upon a Time in America"/>
    <x v="10"/>
    <x v="69"/>
    <x v="9"/>
    <n v="24719"/>
    <n v="0"/>
    <n v="12000"/>
    <n v="8.4"/>
    <n v="111"/>
    <n v="251"/>
    <n v="5300000"/>
    <x v="23"/>
    <x v="1764"/>
    <s v="Color"/>
    <x v="4"/>
    <s v="English"/>
    <x v="9"/>
    <s v="R"/>
    <x v="1"/>
    <n v="-24700000"/>
    <n v="-0.82333333333333336"/>
    <s v="&gt;150 minutes"/>
    <n v="-0.82333333333333336"/>
    <n v="-74533.5"/>
    <n v="-7.4856785714285719E-3"/>
    <x v="1"/>
  </r>
  <r>
    <s v="Once Upon a Time in Mexico"/>
    <x v="86"/>
    <x v="566"/>
    <x v="53"/>
    <n v="46186"/>
    <n v="0"/>
    <n v="0"/>
    <n v="6.4"/>
    <n v="178"/>
    <n v="102"/>
    <n v="55845943"/>
    <x v="169"/>
    <x v="1765"/>
    <s v="Color"/>
    <x v="5"/>
    <s v="English"/>
    <x v="1"/>
    <s v="R"/>
    <x v="1"/>
    <n v="26845943"/>
    <n v="0.92572217241379318"/>
    <s v="90-110 minutes"/>
    <n v="0.92572217241379307"/>
    <n v="-1289919.5"/>
    <n v="-4.8151417500000002E-2"/>
    <x v="1"/>
  </r>
  <r>
    <s v="Ondine"/>
    <x v="977"/>
    <x v="884"/>
    <x v="266"/>
    <n v="1554"/>
    <n v="277"/>
    <n v="0"/>
    <n v="6.8"/>
    <n v="123"/>
    <n v="111"/>
    <n v="548934"/>
    <x v="1"/>
    <x v="1766"/>
    <s v="Color"/>
    <x v="1"/>
    <s v="English"/>
    <x v="31"/>
    <s v="PG-13"/>
    <x v="1"/>
    <n v="-11451066"/>
    <n v="-0.95425550000000003"/>
    <s v="111-130 minutes"/>
    <n v="-0.95425550000000003"/>
    <n v="-434215.5"/>
    <n v="-0.10115100772200772"/>
    <x v="0"/>
  </r>
  <r>
    <s v="One Day"/>
    <x v="264"/>
    <x v="193"/>
    <x v="6"/>
    <n v="17627"/>
    <n v="92"/>
    <n v="49000"/>
    <n v="7"/>
    <n v="221"/>
    <n v="107"/>
    <n v="13766014"/>
    <x v="22"/>
    <x v="1767"/>
    <s v="Color"/>
    <x v="1"/>
    <s v="English"/>
    <x v="1"/>
    <s v="PG-13"/>
    <x v="1"/>
    <n v="-1233986"/>
    <n v="-8.2265733333333313E-2"/>
    <s v="90-110 minutes"/>
    <n v="-8.2265733333333327E-2"/>
    <n v="-434215.5"/>
    <n v="-0.10115100772200772"/>
    <x v="1"/>
  </r>
  <r>
    <s v="One Direction: This Is Us"/>
    <x v="978"/>
    <x v="1142"/>
    <x v="191"/>
    <n v="2787"/>
    <n v="293"/>
    <n v="0"/>
    <n v="4.0999999999999996"/>
    <n v="83"/>
    <n v="106"/>
    <n v="28873374"/>
    <x v="42"/>
    <x v="1768"/>
    <s v="Color"/>
    <x v="8"/>
    <s v="English"/>
    <x v="1"/>
    <s v="PG"/>
    <x v="1"/>
    <n v="18873374"/>
    <n v="1.8873373999999998"/>
    <s v="90-110 minutes"/>
    <n v="1.8873374000000001"/>
    <m/>
    <m/>
    <x v="0"/>
  </r>
  <r>
    <s v="One Flew Over the Cuckoo's Nest"/>
    <x v="979"/>
    <x v="173"/>
    <x v="546"/>
    <n v="2176"/>
    <n v="869"/>
    <n v="32000"/>
    <n v="8.6999999999999993"/>
    <n v="149"/>
    <n v="133"/>
    <n v="112000000"/>
    <x v="286"/>
    <x v="1769"/>
    <s v="Color"/>
    <x v="1"/>
    <s v="English"/>
    <x v="1"/>
    <s v="R"/>
    <x v="1"/>
    <n v="107600000"/>
    <n v="24.454545454545453"/>
    <s v="131-150 minutes"/>
    <n v="24.454545454545453"/>
    <n v="-434215.5"/>
    <n v="-0.10115100772200772"/>
    <x v="0"/>
  </r>
  <r>
    <s v="One for the Money"/>
    <x v="980"/>
    <x v="1143"/>
    <x v="547"/>
    <n v="3301"/>
    <n v="30"/>
    <n v="19000"/>
    <n v="5.3"/>
    <n v="127"/>
    <n v="91"/>
    <n v="26404753"/>
    <x v="33"/>
    <x v="1770"/>
    <s v="Color"/>
    <x v="5"/>
    <s v="English"/>
    <x v="1"/>
    <s v="PG-13"/>
    <x v="1"/>
    <n v="-13595247"/>
    <n v="-0.33988117500000004"/>
    <s v="90-110 minutes"/>
    <n v="-0.33988117499999998"/>
    <n v="-1289919.5"/>
    <n v="-4.8151417500000002E-2"/>
    <x v="2"/>
  </r>
  <r>
    <s v="One Hour Photo"/>
    <x v="133"/>
    <x v="1109"/>
    <x v="85"/>
    <n v="52138"/>
    <n v="132"/>
    <n v="0"/>
    <n v="6.8"/>
    <n v="207"/>
    <n v="96"/>
    <n v="31597131"/>
    <x v="1"/>
    <x v="449"/>
    <s v="Color"/>
    <x v="1"/>
    <s v="English"/>
    <x v="1"/>
    <s v="R"/>
    <x v="1"/>
    <n v="19597131"/>
    <n v="1.6330942500000001"/>
    <s v="90-110 minutes"/>
    <n v="1.6330942500000001"/>
    <n v="-434215.5"/>
    <n v="-0.10115100772200772"/>
    <x v="0"/>
  </r>
  <r>
    <s v="One Man's Hero"/>
    <x v="648"/>
    <x v="1144"/>
    <x v="382"/>
    <n v="2705"/>
    <n v="0"/>
    <n v="271"/>
    <n v="6.2"/>
    <n v="10"/>
    <n v="121"/>
    <n v="229311"/>
    <x v="287"/>
    <x v="1771"/>
    <s v="Color"/>
    <x v="5"/>
    <s v="English"/>
    <x v="0"/>
    <s v="R"/>
    <x v="1"/>
    <n v="-11120689"/>
    <n v="-0.97979638766519828"/>
    <s v="111-130 minutes"/>
    <n v="-0.97979638766519828"/>
    <n v="-1289919.5"/>
    <n v="-4.8151417500000002E-2"/>
    <x v="0"/>
  </r>
  <r>
    <s v="One Missed Call"/>
    <x v="981"/>
    <x v="1145"/>
    <x v="548"/>
    <n v="1834"/>
    <n v="2"/>
    <n v="0"/>
    <n v="3.9"/>
    <n v="141"/>
    <n v="87"/>
    <n v="26876529"/>
    <x v="102"/>
    <x v="1772"/>
    <s v="Color"/>
    <x v="0"/>
    <s v="English"/>
    <x v="13"/>
    <s v="PG-13"/>
    <x v="1"/>
    <n v="-123471"/>
    <n v="-4.5730000000000492E-3"/>
    <s v="&lt;90 minutes"/>
    <n v="-4.5729999999999998E-3"/>
    <n v="16235088"/>
    <n v="1.1909079499999999"/>
    <x v="1"/>
  </r>
  <r>
    <s v="One Night with the King"/>
    <x v="982"/>
    <x v="1146"/>
    <x v="247"/>
    <n v="908"/>
    <n v="6"/>
    <n v="0"/>
    <n v="6.3"/>
    <n v="36"/>
    <n v="123"/>
    <n v="13391174"/>
    <x v="6"/>
    <x v="1773"/>
    <s v="Color"/>
    <x v="6"/>
    <s v="English"/>
    <x v="1"/>
    <s v="PG"/>
    <x v="1"/>
    <n v="-6608826"/>
    <n v="-0.33044130000000005"/>
    <s v="111-130 minutes"/>
    <n v="-0.33044129999999999"/>
    <n v="-1289919.5"/>
    <n v="-4.8151417500000002E-2"/>
    <x v="1"/>
  </r>
  <r>
    <s v="One to Another"/>
    <x v="983"/>
    <x v="1147"/>
    <x v="549"/>
    <n v="1082"/>
    <n v="0"/>
    <n v="104"/>
    <n v="5.8"/>
    <n v="14"/>
    <n v="95"/>
    <n v="18435"/>
    <x v="238"/>
    <x v="1287"/>
    <s v="Color"/>
    <x v="1"/>
    <s v="French"/>
    <x v="8"/>
    <s v="Unrated"/>
    <x v="0"/>
    <n v="-1381565"/>
    <n v="-0.98683214285714282"/>
    <s v="90-110 minutes"/>
    <n v="-0.98683214285714282"/>
    <n v="-434215.5"/>
    <n v="-0.10115100772200772"/>
    <x v="0"/>
  </r>
  <r>
    <s v="One True Thing"/>
    <x v="93"/>
    <x v="823"/>
    <x v="6"/>
    <n v="12785"/>
    <n v="73"/>
    <n v="592"/>
    <n v="7"/>
    <n v="64"/>
    <n v="127"/>
    <n v="23209440"/>
    <x v="23"/>
    <x v="1774"/>
    <s v="Color"/>
    <x v="1"/>
    <s v="English"/>
    <x v="1"/>
    <s v="R"/>
    <x v="1"/>
    <n v="-6790560"/>
    <n v="-0.226352"/>
    <s v="111-130 minutes"/>
    <n v="-0.226352"/>
    <n v="-434215.5"/>
    <n v="-0.10115100772200772"/>
    <x v="1"/>
  </r>
  <r>
    <s v="Ong-bak 2"/>
    <x v="984"/>
    <x v="1148"/>
    <x v="550"/>
    <n v="134"/>
    <n v="0"/>
    <n v="0"/>
    <n v="6.2"/>
    <n v="110"/>
    <n v="110"/>
    <n v="102055"/>
    <x v="288"/>
    <x v="1775"/>
    <s v="Color"/>
    <x v="5"/>
    <s v="Thai"/>
    <x v="38"/>
    <s v="R"/>
    <x v="0"/>
    <n v="-299897945"/>
    <n v="-0.9996598166666667"/>
    <s v="90-110 minutes"/>
    <n v="-0.9996598166666667"/>
    <n v="-1289919.5"/>
    <n v="-4.8151417500000002E-2"/>
    <x v="2"/>
  </r>
  <r>
    <s v="Only God Forgives"/>
    <x v="319"/>
    <x v="631"/>
    <x v="163"/>
    <n v="34779"/>
    <n v="0"/>
    <n v="30000"/>
    <n v="5.7"/>
    <n v="440"/>
    <n v="90"/>
    <n v="778565"/>
    <x v="216"/>
    <x v="312"/>
    <s v="Color"/>
    <x v="4"/>
    <s v="English"/>
    <x v="10"/>
    <s v="R"/>
    <x v="1"/>
    <n v="-4021435"/>
    <n v="-0.8377989583333334"/>
    <s v="90-110 minutes"/>
    <n v="-0.83779895833333329"/>
    <n v="-74533.5"/>
    <n v="-7.4856785714285719E-3"/>
    <x v="0"/>
  </r>
  <r>
    <s v="Only the Strong"/>
    <x v="985"/>
    <x v="605"/>
    <x v="415"/>
    <n v="382"/>
    <n v="23"/>
    <n v="0"/>
    <n v="6.7"/>
    <n v="17"/>
    <n v="99"/>
    <n v="3273588"/>
    <x v="16"/>
    <x v="1776"/>
    <s v="Color"/>
    <x v="5"/>
    <s v="English"/>
    <x v="1"/>
    <s v="PG-13"/>
    <x v="1"/>
    <n v="-2726412"/>
    <n v="-0.45440199999999997"/>
    <s v="90-110 minutes"/>
    <n v="-0.45440199999999997"/>
    <n v="-1289919.5"/>
    <n v="-4.8151417500000002E-2"/>
    <x v="0"/>
  </r>
  <r>
    <s v="Opal Dream"/>
    <x v="986"/>
    <x v="1015"/>
    <x v="551"/>
    <n v="299"/>
    <n v="11"/>
    <n v="135"/>
    <n v="6.6"/>
    <n v="24"/>
    <n v="86"/>
    <n v="13751"/>
    <x v="289"/>
    <x v="1777"/>
    <s v="Color"/>
    <x v="1"/>
    <s v="English"/>
    <x v="12"/>
    <s v="PG"/>
    <x v="1"/>
    <n v="-11386249"/>
    <n v="-0.99879377192982455"/>
    <s v="&lt;90 minutes"/>
    <n v="-0.99879377192982455"/>
    <n v="-434215.5"/>
    <n v="-0.10115100772200772"/>
    <x v="0"/>
  </r>
  <r>
    <s v="Open Range"/>
    <x v="64"/>
    <x v="541"/>
    <x v="7"/>
    <n v="5458"/>
    <n v="0"/>
    <n v="0"/>
    <n v="7.5"/>
    <n v="153"/>
    <n v="139"/>
    <n v="58328680"/>
    <x v="5"/>
    <x v="677"/>
    <s v="Color"/>
    <x v="1"/>
    <s v="English"/>
    <x v="1"/>
    <s v="R"/>
    <x v="1"/>
    <n v="36328680"/>
    <n v="1.6513036363636364"/>
    <s v="131-150 minutes"/>
    <n v="1.6513036363636364"/>
    <n v="-434215.5"/>
    <n v="-0.10115100772200772"/>
    <x v="1"/>
  </r>
  <r>
    <s v="Open Season"/>
    <x v="444"/>
    <x v="1149"/>
    <x v="32"/>
    <n v="6081"/>
    <n v="28"/>
    <n v="863"/>
    <n v="6.2"/>
    <n v="107"/>
    <n v="83"/>
    <n v="84303558"/>
    <x v="3"/>
    <x v="1778"/>
    <s v="Color"/>
    <x v="3"/>
    <s v="English"/>
    <x v="1"/>
    <s v="PG"/>
    <x v="1"/>
    <n v="-696442"/>
    <n v="-8.1934352941176458E-3"/>
    <s v="&lt;90 minutes"/>
    <n v="-8.1934352941176476E-3"/>
    <n v="3892693.5"/>
    <n v="0.11726928571428571"/>
    <x v="2"/>
  </r>
  <r>
    <s v="Open Water"/>
    <x v="987"/>
    <x v="1150"/>
    <x v="552"/>
    <n v="67"/>
    <n v="9"/>
    <n v="0"/>
    <n v="5.7"/>
    <n v="235"/>
    <n v="79"/>
    <n v="30500882"/>
    <x v="58"/>
    <x v="1779"/>
    <s v="Color"/>
    <x v="3"/>
    <s v="English"/>
    <x v="1"/>
    <s v="R"/>
    <x v="1"/>
    <n v="30000882"/>
    <n v="60.001764000000001"/>
    <s v="&lt;90 minutes"/>
    <n v="60.001764000000001"/>
    <n v="3892693.5"/>
    <n v="0.11726928571428571"/>
    <x v="0"/>
  </r>
  <r>
    <s v="Ordinary People"/>
    <x v="988"/>
    <x v="992"/>
    <x v="3"/>
    <n v="5122"/>
    <n v="0"/>
    <n v="0"/>
    <n v="7.8"/>
    <n v="62"/>
    <n v="124"/>
    <n v="54800000"/>
    <x v="16"/>
    <x v="1780"/>
    <s v="Color"/>
    <x v="1"/>
    <s v="English"/>
    <x v="1"/>
    <s v="R"/>
    <x v="1"/>
    <n v="48800000"/>
    <n v="8.1333333333333329"/>
    <s v="111-130 minutes"/>
    <n v="8.1333333333333329"/>
    <n v="-434215.5"/>
    <n v="-0.10115100772200772"/>
    <x v="0"/>
  </r>
  <r>
    <s v="Orgazmo"/>
    <x v="989"/>
    <x v="1151"/>
    <x v="553"/>
    <n v="904"/>
    <n v="406"/>
    <n v="0"/>
    <n v="6.2"/>
    <n v="59"/>
    <n v="92"/>
    <n v="582024"/>
    <x v="15"/>
    <x v="1781"/>
    <s v="Color"/>
    <x v="2"/>
    <s v="English"/>
    <x v="1"/>
    <s v="NC-17"/>
    <x v="1"/>
    <n v="-417976"/>
    <n v="-0.41797600000000001"/>
    <s v="90-110 minutes"/>
    <n v="-0.41797600000000001"/>
    <n v="1637763"/>
    <n v="0.19178668286445014"/>
    <x v="0"/>
  </r>
  <r>
    <s v="Original Sin"/>
    <x v="82"/>
    <x v="1152"/>
    <x v="6"/>
    <n v="11662"/>
    <n v="49"/>
    <n v="3000"/>
    <n v="6"/>
    <n v="93"/>
    <n v="118"/>
    <n v="16252765"/>
    <x v="10"/>
    <x v="1782"/>
    <s v="Color"/>
    <x v="1"/>
    <s v="English"/>
    <x v="8"/>
    <s v="R"/>
    <x v="1"/>
    <n v="-25747235"/>
    <n v="-0.61302940476190471"/>
    <s v="111-130 minutes"/>
    <n v="-0.61302940476190482"/>
    <n v="-434215.5"/>
    <n v="-0.10115100772200772"/>
    <x v="2"/>
  </r>
  <r>
    <s v="Osama"/>
    <x v="990"/>
    <x v="1153"/>
    <x v="554"/>
    <n v="30"/>
    <n v="6"/>
    <n v="0"/>
    <n v="7.4"/>
    <n v="105"/>
    <n v="83"/>
    <n v="1127331"/>
    <x v="290"/>
    <x v="1214"/>
    <s v="Color"/>
    <x v="1"/>
    <s v="Dari"/>
    <x v="39"/>
    <s v="PG-13"/>
    <x v="0"/>
    <n v="1081331"/>
    <n v="23.507195652173912"/>
    <s v="&lt;90 minutes"/>
    <n v="23.507195652173912"/>
    <n v="-434215.5"/>
    <n v="-0.10115100772200772"/>
    <x v="0"/>
  </r>
  <r>
    <s v="Oscar and Lucinda"/>
    <x v="298"/>
    <x v="995"/>
    <x v="1"/>
    <n v="2004"/>
    <n v="44"/>
    <n v="329"/>
    <n v="6.7"/>
    <n v="28"/>
    <n v="132"/>
    <n v="1508689"/>
    <x v="2"/>
    <x v="1783"/>
    <s v="Color"/>
    <x v="1"/>
    <s v="English"/>
    <x v="1"/>
    <s v="R"/>
    <x v="1"/>
    <n v="-14491311"/>
    <n v="-0.90570693749999998"/>
    <s v="131-150 minutes"/>
    <n v="-0.90570693749999998"/>
    <n v="-434215.5"/>
    <n v="-0.10115100772200772"/>
    <x v="1"/>
  </r>
  <r>
    <s v="Osmosis Jones"/>
    <x v="991"/>
    <x v="641"/>
    <x v="3"/>
    <n v="3734"/>
    <n v="101"/>
    <n v="2000"/>
    <n v="6.2"/>
    <n v="81"/>
    <n v="95"/>
    <n v="13596911"/>
    <x v="68"/>
    <x v="1784"/>
    <s v="Color"/>
    <x v="5"/>
    <s v="English"/>
    <x v="1"/>
    <s v="PG"/>
    <x v="1"/>
    <n v="-56403089"/>
    <n v="-0.80575841428571426"/>
    <s v="90-110 minutes"/>
    <n v="-0.80575841428571426"/>
    <n v="-1289919.5"/>
    <n v="-4.8151417500000002E-2"/>
    <x v="2"/>
  </r>
  <r>
    <s v="Ouija"/>
    <x v="762"/>
    <x v="1154"/>
    <x v="169"/>
    <n v="5056"/>
    <n v="10"/>
    <n v="18000"/>
    <n v="4.4000000000000004"/>
    <n v="183"/>
    <n v="89"/>
    <n v="50820940"/>
    <x v="40"/>
    <x v="1785"/>
    <s v="Color"/>
    <x v="7"/>
    <s v="English"/>
    <x v="1"/>
    <s v="PG-13"/>
    <x v="1"/>
    <n v="45820940"/>
    <n v="9.1641879999999993"/>
    <s v="&lt;90 minutes"/>
    <n v="9.1641879999999993"/>
    <m/>
    <m/>
    <x v="0"/>
  </r>
  <r>
    <s v="Our Brand Is Crisis"/>
    <x v="992"/>
    <x v="162"/>
    <x v="1"/>
    <n v="3944"/>
    <n v="234"/>
    <n v="0"/>
    <n v="6.1"/>
    <n v="125"/>
    <n v="107"/>
    <n v="6998324"/>
    <x v="25"/>
    <x v="1786"/>
    <s v="Color"/>
    <x v="2"/>
    <s v="English"/>
    <x v="1"/>
    <s v="R"/>
    <x v="1"/>
    <n v="-21001676"/>
    <n v="-0.75005985714285717"/>
    <s v="90-110 minutes"/>
    <n v="-0.75005985714285717"/>
    <n v="1637763"/>
    <n v="0.19178668286445014"/>
    <x v="1"/>
  </r>
  <r>
    <s v="Our Family Wedding"/>
    <x v="993"/>
    <x v="400"/>
    <x v="267"/>
    <n v="3299"/>
    <n v="44"/>
    <n v="1000"/>
    <n v="4.9000000000000004"/>
    <n v="71"/>
    <n v="103"/>
    <n v="20246959"/>
    <x v="56"/>
    <x v="675"/>
    <s v="Color"/>
    <x v="2"/>
    <s v="English"/>
    <x v="1"/>
    <s v="PG-13"/>
    <x v="1"/>
    <n v="6246959"/>
    <n v="0.4462113571428572"/>
    <s v="90-110 minutes"/>
    <n v="0.44621135714285715"/>
    <n v="1637763"/>
    <n v="0.19178668286445014"/>
    <x v="1"/>
  </r>
  <r>
    <s v="Our Idiot Brother"/>
    <x v="155"/>
    <x v="710"/>
    <x v="6"/>
    <n v="15710"/>
    <n v="37"/>
    <n v="11000"/>
    <n v="6.4"/>
    <n v="179"/>
    <n v="90"/>
    <n v="24809547"/>
    <x v="40"/>
    <x v="1787"/>
    <s v="Color"/>
    <x v="2"/>
    <s v="English"/>
    <x v="1"/>
    <s v="R"/>
    <x v="1"/>
    <n v="19809547"/>
    <n v="3.9619093999999997"/>
    <s v="90-110 minutes"/>
    <n v="3.9619094000000001"/>
    <n v="1637763"/>
    <n v="0.19178668286445014"/>
    <x v="0"/>
  </r>
  <r>
    <s v="Out Cold"/>
    <x v="994"/>
    <x v="1155"/>
    <x v="555"/>
    <n v="4291"/>
    <n v="2"/>
    <n v="0"/>
    <n v="6.3"/>
    <n v="37"/>
    <n v="89"/>
    <n v="13903262"/>
    <x v="26"/>
    <x v="1788"/>
    <s v="Color"/>
    <x v="2"/>
    <s v="English"/>
    <x v="1"/>
    <s v="PG-13"/>
    <x v="1"/>
    <n v="2903262"/>
    <n v="0.26393290909090905"/>
    <s v="&lt;90 minutes"/>
    <n v="0.26393290909090911"/>
    <n v="1637763"/>
    <n v="0.19178668286445014"/>
    <x v="0"/>
  </r>
  <r>
    <s v="Out of Africa"/>
    <x v="93"/>
    <x v="1156"/>
    <x v="6"/>
    <n v="12518"/>
    <n v="521"/>
    <n v="0"/>
    <n v="7.2"/>
    <n v="66"/>
    <n v="161"/>
    <n v="87100000"/>
    <x v="98"/>
    <x v="1789"/>
    <s v="Color"/>
    <x v="6"/>
    <s v="English"/>
    <x v="1"/>
    <s v="PG"/>
    <x v="1"/>
    <n v="56100000"/>
    <n v="1.8096774193548386"/>
    <s v="&gt;150 minutes"/>
    <n v="1.8096774193548386"/>
    <n v="-1289919.5"/>
    <n v="-4.8151417500000002E-2"/>
    <x v="1"/>
  </r>
  <r>
    <s v="Out of Sight"/>
    <x v="323"/>
    <x v="501"/>
    <x v="7"/>
    <n v="3768"/>
    <n v="0"/>
    <n v="0"/>
    <n v="7"/>
    <n v="158"/>
    <n v="123"/>
    <n v="37339525"/>
    <x v="84"/>
    <x v="1790"/>
    <s v="Color"/>
    <x v="4"/>
    <s v="English"/>
    <x v="1"/>
    <s v="R"/>
    <x v="1"/>
    <n v="-10660475"/>
    <n v="-0.22209322916666663"/>
    <s v="111-130 minutes"/>
    <n v="-0.22209322916666666"/>
    <n v="-74533.5"/>
    <n v="-7.4856785714285719E-3"/>
    <x v="2"/>
  </r>
  <r>
    <s v="Out of the Furnace"/>
    <x v="36"/>
    <x v="328"/>
    <x v="2"/>
    <n v="24134"/>
    <n v="108"/>
    <n v="17000"/>
    <n v="6.8"/>
    <n v="288"/>
    <n v="116"/>
    <n v="11326836"/>
    <x v="5"/>
    <x v="1791"/>
    <s v="Color"/>
    <x v="4"/>
    <s v="English"/>
    <x v="1"/>
    <s v="R"/>
    <x v="1"/>
    <n v="-10673164"/>
    <n v="-0.48514381818181818"/>
    <s v="111-130 minutes"/>
    <n v="-0.48514381818181818"/>
    <n v="-74533.5"/>
    <n v="-7.4856785714285719E-3"/>
    <x v="1"/>
  </r>
  <r>
    <s v="Out of Time"/>
    <x v="15"/>
    <x v="823"/>
    <x v="12"/>
    <n v="19739"/>
    <n v="73"/>
    <n v="1000"/>
    <n v="6.5"/>
    <n v="124"/>
    <n v="114"/>
    <n v="40905277"/>
    <x v="21"/>
    <x v="248"/>
    <s v="Color"/>
    <x v="4"/>
    <s v="English"/>
    <x v="1"/>
    <s v="R"/>
    <x v="1"/>
    <n v="-9094723"/>
    <n v="-0.18189445999999998"/>
    <s v="111-130 minutes"/>
    <n v="-0.18189446000000001"/>
    <n v="-74533.5"/>
    <n v="-7.4856785714285719E-3"/>
    <x v="2"/>
  </r>
  <r>
    <s v="Outbreak"/>
    <x v="23"/>
    <x v="137"/>
    <x v="12"/>
    <n v="30383"/>
    <n v="249"/>
    <n v="0"/>
    <n v="6.6"/>
    <n v="64"/>
    <n v="127"/>
    <n v="67823573"/>
    <x v="21"/>
    <x v="1792"/>
    <s v="Color"/>
    <x v="5"/>
    <s v="English"/>
    <x v="1"/>
    <s v="R"/>
    <x v="1"/>
    <n v="17823573"/>
    <n v="0.35647146000000007"/>
    <s v="111-130 minutes"/>
    <n v="0.35647146000000002"/>
    <n v="-1289919.5"/>
    <n v="-4.8151417500000002E-2"/>
    <x v="2"/>
  </r>
  <r>
    <s v="Outside Providence"/>
    <x v="995"/>
    <x v="395"/>
    <x v="556"/>
    <n v="2018"/>
    <n v="30"/>
    <n v="0"/>
    <n v="6.4"/>
    <n v="72"/>
    <n v="96"/>
    <n v="7292175"/>
    <x v="46"/>
    <x v="1793"/>
    <s v="Color"/>
    <x v="2"/>
    <s v="English"/>
    <x v="1"/>
    <s v="R"/>
    <x v="1"/>
    <n v="292175"/>
    <n v="4.1739285714285757E-2"/>
    <s v="90-110 minutes"/>
    <n v="4.1739285714285715E-2"/>
    <n v="1637763"/>
    <n v="0.19178668286445014"/>
    <x v="0"/>
  </r>
  <r>
    <s v="Over Her Dead Body"/>
    <x v="301"/>
    <x v="1157"/>
    <x v="26"/>
    <n v="3651"/>
    <n v="4"/>
    <n v="518"/>
    <n v="5.2"/>
    <n v="100"/>
    <n v="95"/>
    <n v="7563670"/>
    <x v="42"/>
    <x v="1405"/>
    <s v="Color"/>
    <x v="2"/>
    <s v="English"/>
    <x v="1"/>
    <s v="PG-13"/>
    <x v="1"/>
    <n v="-2436330"/>
    <n v="-0.24363299999999999"/>
    <s v="90-110 minutes"/>
    <n v="-0.24363299999999999"/>
    <n v="1637763"/>
    <n v="0.19178668286445014"/>
    <x v="0"/>
  </r>
  <r>
    <s v="Over the Hedge"/>
    <x v="11"/>
    <x v="834"/>
    <x v="10"/>
    <n v="22813"/>
    <n v="12"/>
    <n v="0"/>
    <n v="6.8"/>
    <n v="166"/>
    <n v="83"/>
    <n v="155019340"/>
    <x v="112"/>
    <x v="1794"/>
    <s v="Color"/>
    <x v="3"/>
    <s v="English"/>
    <x v="1"/>
    <s v="PG"/>
    <x v="1"/>
    <n v="75019340"/>
    <n v="0.93774175000000004"/>
    <s v="&lt;90 minutes"/>
    <n v="0.93774175000000004"/>
    <n v="3892693.5"/>
    <n v="0.11726928571428571"/>
    <x v="2"/>
  </r>
  <r>
    <s v="Over the Hill to the Poorhouse"/>
    <x v="996"/>
    <x v="1158"/>
    <x v="222"/>
    <n v="4"/>
    <n v="0"/>
    <n v="0"/>
    <n v="4.8"/>
    <n v="1"/>
    <n v="110"/>
    <n v="3000000"/>
    <x v="92"/>
    <x v="1795"/>
    <s v="Black and White"/>
    <x v="4"/>
    <s v="English"/>
    <x v="1"/>
    <s v="Not Rated"/>
    <x v="1"/>
    <n v="2900000"/>
    <n v="29"/>
    <s v="90-110 minutes"/>
    <n v="29"/>
    <n v="-74533.5"/>
    <n v="-7.4856785714285719E-3"/>
    <x v="0"/>
  </r>
  <r>
    <s v="Owning Mahowny"/>
    <x v="27"/>
    <x v="1159"/>
    <x v="9"/>
    <n v="23513"/>
    <n v="23"/>
    <n v="0"/>
    <n v="7.2"/>
    <n v="82"/>
    <n v="104"/>
    <n v="1011054"/>
    <x v="42"/>
    <x v="1796"/>
    <s v="Color"/>
    <x v="4"/>
    <s v="English"/>
    <x v="14"/>
    <s v="R"/>
    <x v="1"/>
    <n v="-8988946"/>
    <n v="-0.89889459999999999"/>
    <s v="90-110 minutes"/>
    <n v="-0.89889459999999999"/>
    <n v="-74533.5"/>
    <n v="-7.4856785714285719E-3"/>
    <x v="0"/>
  </r>
  <r>
    <s v="Oz the Great and Powerful"/>
    <x v="997"/>
    <x v="98"/>
    <x v="557"/>
    <n v="73441"/>
    <n v="0"/>
    <n v="60000"/>
    <n v="6.4"/>
    <n v="525"/>
    <n v="130"/>
    <n v="234903076"/>
    <x v="291"/>
    <x v="1797"/>
    <s v="Color"/>
    <x v="3"/>
    <s v="English"/>
    <x v="1"/>
    <s v="PG"/>
    <x v="1"/>
    <n v="19903076"/>
    <n v="9.2572446511627993E-2"/>
    <s v="111-130 minutes"/>
    <n v="9.2572446511627909E-2"/>
    <n v="3892693.5"/>
    <n v="0.11726928571428571"/>
    <x v="2"/>
  </r>
  <r>
    <s v="P.S. I Love You"/>
    <x v="39"/>
    <x v="289"/>
    <x v="12"/>
    <n v="18726"/>
    <n v="98"/>
    <n v="20000"/>
    <n v="7.1"/>
    <n v="131"/>
    <n v="126"/>
    <n v="53680848"/>
    <x v="23"/>
    <x v="1798"/>
    <s v="Color"/>
    <x v="1"/>
    <s v="English"/>
    <x v="1"/>
    <s v="PG-13"/>
    <x v="1"/>
    <n v="23680848"/>
    <n v="0.78936160000000011"/>
    <s v="111-130 minutes"/>
    <n v="0.7893616"/>
    <n v="-434215.5"/>
    <n v="-0.10115100772200772"/>
    <x v="1"/>
  </r>
  <r>
    <s v="Paa"/>
    <x v="998"/>
    <x v="1160"/>
    <x v="558"/>
    <n v="1045"/>
    <n v="12"/>
    <n v="504"/>
    <n v="7.2"/>
    <n v="12"/>
    <n v="133"/>
    <n v="199228"/>
    <x v="90"/>
    <x v="1799"/>
    <s v="Color"/>
    <x v="2"/>
    <s v="Hindi"/>
    <x v="18"/>
    <n v="0"/>
    <x v="0"/>
    <n v="-149800772"/>
    <n v="-0.99867181333333332"/>
    <s v="131-150 minutes"/>
    <n v="-0.99867181333333332"/>
    <n v="1637763"/>
    <n v="0.19178668286445014"/>
    <x v="2"/>
  </r>
  <r>
    <s v="Pacific Rim"/>
    <x v="109"/>
    <x v="334"/>
    <x v="41"/>
    <n v="19166"/>
    <n v="0"/>
    <n v="83000"/>
    <n v="7"/>
    <n v="575"/>
    <n v="131"/>
    <n v="101785482"/>
    <x v="208"/>
    <x v="1800"/>
    <s v="Color"/>
    <x v="5"/>
    <s v="English"/>
    <x v="1"/>
    <s v="PG-13"/>
    <x v="1"/>
    <n v="-88214518"/>
    <n v="-0.46428693684210531"/>
    <s v="131-150 minutes"/>
    <n v="-0.46428693684210526"/>
    <n v="-1289919.5"/>
    <n v="-4.8151417500000002E-2"/>
    <x v="2"/>
  </r>
  <r>
    <s v="Paddington"/>
    <x v="293"/>
    <x v="1161"/>
    <x v="182"/>
    <n v="3697"/>
    <n v="17"/>
    <n v="30000"/>
    <n v="7.2"/>
    <n v="224"/>
    <n v="95"/>
    <n v="76137505"/>
    <x v="27"/>
    <x v="1653"/>
    <s v="Color"/>
    <x v="10"/>
    <s v="English"/>
    <x v="4"/>
    <s v="PG"/>
    <x v="1"/>
    <n v="21137505"/>
    <n v="0.3843182727272727"/>
    <s v="90-110 minutes"/>
    <n v="0.3843182727272727"/>
    <m/>
    <m/>
    <x v="2"/>
  </r>
  <r>
    <s v="Pain &amp; Gain"/>
    <x v="260"/>
    <x v="229"/>
    <x v="20"/>
    <n v="13573"/>
    <n v="0"/>
    <n v="43000"/>
    <n v="6.5"/>
    <n v="335"/>
    <n v="129"/>
    <n v="49874933"/>
    <x v="43"/>
    <x v="1801"/>
    <s v="Color"/>
    <x v="2"/>
    <s v="English"/>
    <x v="1"/>
    <s v="R"/>
    <x v="1"/>
    <n v="23874933"/>
    <n v="0.91826665384615391"/>
    <s v="111-130 minutes"/>
    <n v="0.9182666538461538"/>
    <n v="1637763"/>
    <n v="0.19178668286445014"/>
    <x v="1"/>
  </r>
  <r>
    <s v="Pale Rider"/>
    <x v="68"/>
    <x v="118"/>
    <x v="41"/>
    <n v="17209"/>
    <n v="16000"/>
    <n v="0"/>
    <n v="7.3"/>
    <n v="38"/>
    <n v="115"/>
    <n v="41400000"/>
    <x v="175"/>
    <x v="1802"/>
    <s v="Color"/>
    <x v="16"/>
    <s v="English"/>
    <x v="1"/>
    <s v="R"/>
    <x v="1"/>
    <n v="34500000"/>
    <n v="5"/>
    <s v="111-130 minutes"/>
    <n v="5"/>
    <m/>
    <m/>
    <x v="0"/>
  </r>
  <r>
    <s v="Pan"/>
    <x v="391"/>
    <x v="244"/>
    <x v="127"/>
    <n v="21393"/>
    <n v="456"/>
    <n v="24000"/>
    <n v="5.8"/>
    <n v="256"/>
    <n v="111"/>
    <n v="34964818"/>
    <x v="90"/>
    <x v="286"/>
    <s v="Color"/>
    <x v="3"/>
    <s v="English"/>
    <x v="1"/>
    <s v="PG"/>
    <x v="1"/>
    <n v="-115035182"/>
    <n v="-0.76690121333333328"/>
    <s v="111-130 minutes"/>
    <n v="-0.76690121333333339"/>
    <n v="3892693.5"/>
    <n v="0.11726928571428571"/>
    <x v="2"/>
  </r>
  <r>
    <s v="Pandorum"/>
    <x v="302"/>
    <x v="428"/>
    <x v="20"/>
    <n v="14127"/>
    <n v="22"/>
    <n v="10000"/>
    <n v="6.8"/>
    <n v="219"/>
    <n v="108"/>
    <n v="10326062"/>
    <x v="106"/>
    <x v="1238"/>
    <s v="Color"/>
    <x v="5"/>
    <s v="English"/>
    <x v="2"/>
    <s v="R"/>
    <x v="1"/>
    <n v="-22673938"/>
    <n v="-0.68708903030303037"/>
    <s v="90-110 minutes"/>
    <n v="-0.68708903030303026"/>
    <n v="-1289919.5"/>
    <n v="-4.8151417500000002E-2"/>
    <x v="1"/>
  </r>
  <r>
    <s v="Panic Room"/>
    <x v="376"/>
    <x v="152"/>
    <x v="19"/>
    <n v="18141"/>
    <n v="21000"/>
    <n v="0"/>
    <n v="6.8"/>
    <n v="233"/>
    <n v="112"/>
    <n v="95308367"/>
    <x v="84"/>
    <x v="1803"/>
    <s v="Color"/>
    <x v="4"/>
    <s v="English"/>
    <x v="1"/>
    <s v="R"/>
    <x v="1"/>
    <n v="47308367"/>
    <n v="0.9855909791666666"/>
    <s v="111-130 minutes"/>
    <n v="0.98559097916666671"/>
    <n v="-74533.5"/>
    <n v="-7.4856785714285719E-3"/>
    <x v="2"/>
  </r>
  <r>
    <s v="Pan's Labyrinth"/>
    <x v="999"/>
    <x v="334"/>
    <x v="340"/>
    <n v="1322"/>
    <n v="0"/>
    <n v="27000"/>
    <n v="8.1999999999999993"/>
    <n v="406"/>
    <n v="112"/>
    <n v="37623143"/>
    <x v="185"/>
    <x v="1804"/>
    <s v="Color"/>
    <x v="1"/>
    <s v="Spanish"/>
    <x v="0"/>
    <s v="R"/>
    <x v="0"/>
    <n v="24123143"/>
    <n v="1.7868994814814814"/>
    <s v="111-130 minutes"/>
    <n v="1.7868994814814816"/>
    <n v="-434215.5"/>
    <n v="-0.10115100772200772"/>
    <x v="1"/>
  </r>
  <r>
    <s v="Paparazzi"/>
    <x v="1000"/>
    <x v="1162"/>
    <x v="305"/>
    <n v="2915"/>
    <n v="2"/>
    <n v="269"/>
    <n v="5.8"/>
    <n v="77"/>
    <n v="84"/>
    <n v="15712072"/>
    <x v="6"/>
    <x v="1805"/>
    <s v="Color"/>
    <x v="5"/>
    <s v="English"/>
    <x v="1"/>
    <s v="PG-13"/>
    <x v="1"/>
    <n v="-4287928"/>
    <n v="-0.21439640000000004"/>
    <s v="&lt;90 minutes"/>
    <n v="-0.21439639999999999"/>
    <n v="-1289919.5"/>
    <n v="-4.8151417500000002E-2"/>
    <x v="1"/>
  </r>
  <r>
    <s v="Paper Towns"/>
    <x v="1001"/>
    <x v="1163"/>
    <x v="559"/>
    <n v="2753"/>
    <n v="14"/>
    <n v="0"/>
    <n v="6.4"/>
    <n v="191"/>
    <n v="109"/>
    <n v="31990064"/>
    <x v="1"/>
    <x v="1806"/>
    <s v="Color"/>
    <x v="1"/>
    <s v="English"/>
    <x v="1"/>
    <s v="PG-13"/>
    <x v="1"/>
    <n v="19990064"/>
    <n v="1.6658386666666667"/>
    <s v="90-110 minutes"/>
    <n v="1.6658386666666667"/>
    <n v="-434215.5"/>
    <n v="-0.10115100772200772"/>
    <x v="0"/>
  </r>
  <r>
    <s v="Paranormal Activity"/>
    <x v="1002"/>
    <x v="1164"/>
    <x v="560"/>
    <n v="330"/>
    <n v="110"/>
    <n v="12000"/>
    <n v="6.3"/>
    <n v="409"/>
    <n v="84"/>
    <n v="107917283"/>
    <x v="138"/>
    <x v="1807"/>
    <s v="Color"/>
    <x v="0"/>
    <s v="English"/>
    <x v="1"/>
    <s v="R"/>
    <x v="1"/>
    <n v="107902283"/>
    <n v="7193.4855333333335"/>
    <s v="&lt;90 minutes"/>
    <n v="7193.4855333333335"/>
    <n v="16235088"/>
    <n v="1.1909079499999999"/>
    <x v="0"/>
  </r>
  <r>
    <s v="Paranormal Activity 2"/>
    <x v="1003"/>
    <x v="1165"/>
    <x v="561"/>
    <n v="1081"/>
    <n v="21"/>
    <n v="14000"/>
    <n v="5.7"/>
    <n v="264"/>
    <n v="98"/>
    <n v="84749884"/>
    <x v="38"/>
    <x v="1808"/>
    <s v="Color"/>
    <x v="0"/>
    <s v="English"/>
    <x v="1"/>
    <s v="R"/>
    <x v="1"/>
    <n v="81749884"/>
    <n v="27.249961333333335"/>
    <s v="90-110 minutes"/>
    <n v="27.249961333333335"/>
    <n v="16235088"/>
    <n v="1.1909079499999999"/>
    <x v="0"/>
  </r>
  <r>
    <s v="Paranormal Activity 3"/>
    <x v="1004"/>
    <x v="1166"/>
    <x v="491"/>
    <n v="2371"/>
    <n v="24"/>
    <n v="24000"/>
    <n v="5.8"/>
    <n v="251"/>
    <n v="94"/>
    <n v="104007828"/>
    <x v="40"/>
    <x v="1197"/>
    <s v="Color"/>
    <x v="0"/>
    <s v="English"/>
    <x v="1"/>
    <s v="R"/>
    <x v="1"/>
    <n v="99007828"/>
    <n v="19.8015656"/>
    <s v="90-110 minutes"/>
    <n v="19.8015656"/>
    <n v="16235088"/>
    <n v="1.1909079499999999"/>
    <x v="0"/>
  </r>
  <r>
    <s v="Paranormal Activity 4"/>
    <x v="1005"/>
    <x v="1166"/>
    <x v="562"/>
    <n v="799"/>
    <n v="24"/>
    <n v="26000"/>
    <n v="4.5999999999999996"/>
    <n v="248"/>
    <n v="96"/>
    <n v="53884821"/>
    <x v="40"/>
    <x v="1809"/>
    <s v="Color"/>
    <x v="0"/>
    <s v="English"/>
    <x v="1"/>
    <s v="R"/>
    <x v="1"/>
    <n v="48884821"/>
    <n v="9.7769642000000001"/>
    <s v="90-110 minutes"/>
    <n v="9.7769642000000001"/>
    <n v="16235088"/>
    <n v="1.1909079499999999"/>
    <x v="0"/>
  </r>
  <r>
    <s v="Paranormal Activity: The Marked Ones"/>
    <x v="1006"/>
    <x v="1167"/>
    <x v="301"/>
    <n v="2161"/>
    <n v="52"/>
    <n v="10000"/>
    <n v="5"/>
    <n v="220"/>
    <n v="101"/>
    <n v="32453345"/>
    <x v="40"/>
    <x v="1810"/>
    <s v="Color"/>
    <x v="7"/>
    <s v="English"/>
    <x v="1"/>
    <s v="R"/>
    <x v="1"/>
    <n v="27453345"/>
    <n v="5.4906689999999996"/>
    <s v="90-110 minutes"/>
    <n v="5.4906689999999996"/>
    <m/>
    <m/>
    <x v="0"/>
  </r>
  <r>
    <s v="ParaNorman"/>
    <x v="684"/>
    <x v="1168"/>
    <x v="22"/>
    <n v="13597"/>
    <n v="28"/>
    <n v="12000"/>
    <n v="7"/>
    <n v="328"/>
    <n v="92"/>
    <n v="55994557"/>
    <x v="45"/>
    <x v="1811"/>
    <s v="Color"/>
    <x v="3"/>
    <s v="English"/>
    <x v="1"/>
    <s v="PG"/>
    <x v="1"/>
    <n v="-4005443"/>
    <n v="-6.6757383333333364E-2"/>
    <s v="90-110 minutes"/>
    <n v="-6.6757383333333337E-2"/>
    <n v="3892693.5"/>
    <n v="0.11726928571428571"/>
    <x v="2"/>
  </r>
  <r>
    <s v="Parental Guidance"/>
    <x v="514"/>
    <x v="1169"/>
    <x v="7"/>
    <n v="5740"/>
    <n v="99"/>
    <n v="0"/>
    <n v="6.1"/>
    <n v="139"/>
    <n v="105"/>
    <n v="77264926"/>
    <x v="9"/>
    <x v="1812"/>
    <s v="Color"/>
    <x v="2"/>
    <s v="English"/>
    <x v="1"/>
    <s v="PG"/>
    <x v="1"/>
    <n v="52264926"/>
    <n v="2.09059704"/>
    <s v="90-110 minutes"/>
    <n v="2.09059704"/>
    <n v="1637763"/>
    <n v="0.19178668286445014"/>
    <x v="1"/>
  </r>
  <r>
    <s v="Paris, je t'aime"/>
    <x v="29"/>
    <x v="481"/>
    <x v="20"/>
    <n v="13208"/>
    <n v="107"/>
    <n v="0"/>
    <n v="7.3"/>
    <n v="165"/>
    <n v="120"/>
    <n v="4857376"/>
    <x v="20"/>
    <x v="1813"/>
    <s v="Color"/>
    <x v="2"/>
    <s v="French"/>
    <x v="8"/>
    <s v="R"/>
    <x v="0"/>
    <n v="-8142624"/>
    <n v="-0.62635569230769228"/>
    <s v="111-130 minutes"/>
    <n v="-0.62635569230769228"/>
    <n v="1637763"/>
    <n v="0.19178668286445014"/>
    <x v="0"/>
  </r>
  <r>
    <s v="Parker"/>
    <x v="448"/>
    <x v="343"/>
    <x v="58"/>
    <n v="28479"/>
    <n v="138"/>
    <n v="17000"/>
    <n v="6.2"/>
    <n v="224"/>
    <n v="118"/>
    <n v="17609982"/>
    <x v="19"/>
    <x v="1814"/>
    <s v="Color"/>
    <x v="5"/>
    <s v="English"/>
    <x v="1"/>
    <s v="R"/>
    <x v="1"/>
    <n v="-17390018"/>
    <n v="-0.49685765714285712"/>
    <s v="111-130 minutes"/>
    <n v="-0.49685765714285712"/>
    <n v="-1289919.5"/>
    <n v="-4.8151417500000002E-2"/>
    <x v="1"/>
  </r>
  <r>
    <s v="Party Monster"/>
    <x v="714"/>
    <x v="894"/>
    <x v="7"/>
    <n v="5185"/>
    <n v="13"/>
    <n v="0"/>
    <n v="6.3"/>
    <n v="39"/>
    <n v="98"/>
    <n v="296665"/>
    <x v="40"/>
    <x v="1815"/>
    <s v="Color"/>
    <x v="6"/>
    <s v="English"/>
    <x v="1"/>
    <s v="R"/>
    <x v="1"/>
    <n v="-4703335"/>
    <n v="-0.94066700000000003"/>
    <s v="90-110 minutes"/>
    <n v="-0.94066700000000003"/>
    <n v="-1289919.5"/>
    <n v="-4.8151417500000002E-2"/>
    <x v="0"/>
  </r>
  <r>
    <s v="Patch Adams"/>
    <x v="133"/>
    <x v="119"/>
    <x v="85"/>
    <n v="74382"/>
    <n v="293"/>
    <n v="0"/>
    <n v="6.7"/>
    <n v="55"/>
    <n v="115"/>
    <n v="135014968"/>
    <x v="21"/>
    <x v="1816"/>
    <s v="Color"/>
    <x v="6"/>
    <s v="English"/>
    <x v="1"/>
    <s v="PG-13"/>
    <x v="1"/>
    <n v="85014968"/>
    <n v="1.7002993599999998"/>
    <s v="111-130 minutes"/>
    <n v="1.70029936"/>
    <n v="-1289919.5"/>
    <n v="-4.8151417500000002E-2"/>
    <x v="2"/>
  </r>
  <r>
    <s v="Pathology"/>
    <x v="922"/>
    <x v="1170"/>
    <x v="522"/>
    <n v="3185"/>
    <n v="3"/>
    <n v="3000"/>
    <n v="6"/>
    <n v="79"/>
    <n v="95"/>
    <n v="108662"/>
    <x v="4"/>
    <x v="1817"/>
    <s v="Color"/>
    <x v="4"/>
    <s v="English"/>
    <x v="1"/>
    <s v="R"/>
    <x v="1"/>
    <n v="-7891338"/>
    <n v="-0.98641725000000002"/>
    <s v="90-110 minutes"/>
    <n v="-0.98641725000000002"/>
    <n v="-74533.5"/>
    <n v="-7.4856785714285719E-3"/>
    <x v="0"/>
  </r>
  <r>
    <s v="Patriot Games"/>
    <x v="44"/>
    <x v="431"/>
    <x v="6"/>
    <n v="12757"/>
    <n v="176"/>
    <n v="0"/>
    <n v="6.9"/>
    <n v="47"/>
    <n v="117"/>
    <n v="83287363"/>
    <x v="65"/>
    <x v="845"/>
    <s v="Color"/>
    <x v="5"/>
    <s v="English"/>
    <x v="1"/>
    <s v="R"/>
    <x v="1"/>
    <n v="38287363"/>
    <n v="0.85083028888888879"/>
    <s v="111-130 minutes"/>
    <n v="0.8508302888888889"/>
    <n v="-1289919.5"/>
    <n v="-4.8151417500000002E-2"/>
    <x v="2"/>
  </r>
  <r>
    <s v="Paul"/>
    <x v="1007"/>
    <x v="1171"/>
    <x v="476"/>
    <n v="390"/>
    <n v="99"/>
    <n v="42000"/>
    <n v="7"/>
    <n v="342"/>
    <n v="109"/>
    <n v="37371385"/>
    <x v="33"/>
    <x v="1818"/>
    <s v="Color"/>
    <x v="3"/>
    <s v="English"/>
    <x v="1"/>
    <s v="R"/>
    <x v="1"/>
    <n v="-2628615"/>
    <n v="-6.571537500000002E-2"/>
    <s v="90-110 minutes"/>
    <n v="-6.5715375000000006E-2"/>
    <n v="3892693.5"/>
    <n v="0.11726928571428571"/>
    <x v="2"/>
  </r>
  <r>
    <s v="Paul Blart: Mall Cop"/>
    <x v="1008"/>
    <x v="536"/>
    <x v="31"/>
    <n v="2954"/>
    <n v="41"/>
    <n v="0"/>
    <n v="5.2"/>
    <n v="167"/>
    <n v="91"/>
    <n v="20819129"/>
    <x v="43"/>
    <x v="883"/>
    <s v="Color"/>
    <x v="5"/>
    <s v="English"/>
    <x v="1"/>
    <s v="PG"/>
    <x v="1"/>
    <n v="-5180871"/>
    <n v="-0.19926426923076923"/>
    <s v="90-110 minutes"/>
    <n v="-0.19926426923076923"/>
    <n v="-1289919.5"/>
    <n v="-4.8151417500000002E-2"/>
    <x v="1"/>
  </r>
  <r>
    <s v="Paul Blart: Mall Cop 2"/>
    <x v="1009"/>
    <x v="1169"/>
    <x v="563"/>
    <n v="3552"/>
    <n v="99"/>
    <n v="8000"/>
    <n v="4.4000000000000004"/>
    <n v="76"/>
    <n v="94"/>
    <n v="71038190"/>
    <x v="23"/>
    <x v="1819"/>
    <s v="Color"/>
    <x v="5"/>
    <s v="English"/>
    <x v="1"/>
    <s v="PG"/>
    <x v="1"/>
    <n v="41038190"/>
    <n v="1.3679396666666666"/>
    <s v="90-110 minutes"/>
    <n v="1.3679396666666668"/>
    <n v="-1289919.5"/>
    <n v="-4.8151417500000002E-2"/>
    <x v="1"/>
  </r>
  <r>
    <s v="Pay It Forward"/>
    <x v="23"/>
    <x v="558"/>
    <x v="12"/>
    <n v="23920"/>
    <n v="75"/>
    <n v="16000"/>
    <n v="7.2"/>
    <n v="157"/>
    <n v="123"/>
    <n v="33508922"/>
    <x v="33"/>
    <x v="818"/>
    <s v="Color"/>
    <x v="1"/>
    <s v="English"/>
    <x v="1"/>
    <s v="PG-13"/>
    <x v="1"/>
    <n v="-6491078"/>
    <n v="-0.16227694999999998"/>
    <s v="111-130 minutes"/>
    <n v="-0.16227695"/>
    <n v="-434215.5"/>
    <n v="-0.10115100772200772"/>
    <x v="2"/>
  </r>
  <r>
    <s v="Payback"/>
    <x v="121"/>
    <x v="43"/>
    <x v="1"/>
    <n v="3148"/>
    <n v="241"/>
    <n v="0"/>
    <n v="7.1"/>
    <n v="143"/>
    <n v="90"/>
    <n v="81517441"/>
    <x v="21"/>
    <x v="954"/>
    <s v="Color"/>
    <x v="5"/>
    <s v="English"/>
    <x v="1"/>
    <s v="R"/>
    <x v="1"/>
    <n v="31517441"/>
    <n v="0.63034882000000003"/>
    <s v="90-110 minutes"/>
    <n v="0.63034882000000003"/>
    <n v="-1289919.5"/>
    <n v="-4.8151417500000002E-2"/>
    <x v="2"/>
  </r>
  <r>
    <s v="Paycheck"/>
    <x v="856"/>
    <x v="391"/>
    <x v="495"/>
    <n v="3637"/>
    <n v="610"/>
    <n v="0"/>
    <n v="6.3"/>
    <n v="196"/>
    <n v="119"/>
    <n v="53789313"/>
    <x v="45"/>
    <x v="1426"/>
    <s v="Color"/>
    <x v="5"/>
    <s v="English"/>
    <x v="1"/>
    <s v="PG-13"/>
    <x v="1"/>
    <n v="-6210687"/>
    <n v="-0.10351144999999995"/>
    <s v="111-130 minutes"/>
    <n v="-0.10351145"/>
    <n v="-1289919.5"/>
    <n v="-4.8151417500000002E-2"/>
    <x v="2"/>
  </r>
  <r>
    <s v="PCU"/>
    <x v="444"/>
    <x v="1172"/>
    <x v="32"/>
    <n v="4908"/>
    <n v="157"/>
    <n v="0"/>
    <n v="6.5"/>
    <n v="15"/>
    <n v="79"/>
    <n v="4350774"/>
    <x v="4"/>
    <x v="1820"/>
    <s v="Color"/>
    <x v="2"/>
    <s v="English"/>
    <x v="1"/>
    <s v="PG-13"/>
    <x v="1"/>
    <n v="-3649226"/>
    <n v="-0.45615324999999995"/>
    <s v="&lt;90 minutes"/>
    <n v="-0.45615325000000001"/>
    <n v="1637763"/>
    <n v="0.19178668286445014"/>
    <x v="0"/>
  </r>
  <r>
    <s v="Peaceful Warrior"/>
    <x v="1010"/>
    <x v="923"/>
    <x v="340"/>
    <n v="2673"/>
    <n v="108"/>
    <n v="0"/>
    <n v="7.3"/>
    <n v="44"/>
    <n v="120"/>
    <n v="1055654"/>
    <x v="42"/>
    <x v="1821"/>
    <s v="Color"/>
    <x v="1"/>
    <s v="English"/>
    <x v="2"/>
    <s v="PG-13"/>
    <x v="1"/>
    <n v="-8944346"/>
    <n v="-0.89443459999999997"/>
    <s v="111-130 minutes"/>
    <n v="-0.89443459999999997"/>
    <n v="-434215.5"/>
    <n v="-0.10115100772200772"/>
    <x v="0"/>
  </r>
  <r>
    <s v="Pearl Harbor"/>
    <x v="8"/>
    <x v="229"/>
    <x v="7"/>
    <n v="5401"/>
    <n v="0"/>
    <n v="0"/>
    <n v="6.1"/>
    <n v="191"/>
    <n v="184"/>
    <n v="198539855"/>
    <x v="101"/>
    <x v="1822"/>
    <s v="Black and White"/>
    <x v="5"/>
    <s v="English"/>
    <x v="1"/>
    <s v="PG-13"/>
    <x v="1"/>
    <n v="58539855"/>
    <n v="0.41814182142857148"/>
    <s v="&gt;150 minutes"/>
    <n v="0.41814182142857143"/>
    <n v="-1289919.5"/>
    <n v="-4.8151417500000002E-2"/>
    <x v="2"/>
  </r>
  <r>
    <s v="Peeples"/>
    <x v="1011"/>
    <x v="1173"/>
    <x v="364"/>
    <n v="3322"/>
    <n v="24"/>
    <n v="0"/>
    <n v="5.3"/>
    <n v="43"/>
    <n v="95"/>
    <n v="9123834"/>
    <x v="22"/>
    <x v="1823"/>
    <s v="Color"/>
    <x v="2"/>
    <s v="English"/>
    <x v="1"/>
    <s v="PG-13"/>
    <x v="1"/>
    <n v="-5876166"/>
    <n v="-0.39174439999999999"/>
    <s v="90-110 minutes"/>
    <n v="-0.39174439999999999"/>
    <n v="1637763"/>
    <n v="0.19178668286445014"/>
    <x v="1"/>
  </r>
  <r>
    <s v="Peggy Sue Got Married"/>
    <x v="55"/>
    <x v="219"/>
    <x v="20"/>
    <n v="14672"/>
    <n v="0"/>
    <n v="0"/>
    <n v="6.3"/>
    <n v="44"/>
    <n v="103"/>
    <n v="41382841"/>
    <x v="7"/>
    <x v="1824"/>
    <s v="Color"/>
    <x v="2"/>
    <s v="English"/>
    <x v="1"/>
    <s v="PG-13"/>
    <x v="1"/>
    <n v="23382841"/>
    <n v="1.2990467222222222"/>
    <s v="90-110 minutes"/>
    <n v="1.2990467222222222"/>
    <n v="1637763"/>
    <n v="0.19178668286445014"/>
    <x v="1"/>
  </r>
  <r>
    <s v="Penguins of Madagascar"/>
    <x v="226"/>
    <x v="217"/>
    <x v="24"/>
    <n v="19963"/>
    <n v="35"/>
    <n v="11000"/>
    <n v="6.7"/>
    <n v="153"/>
    <n v="92"/>
    <n v="83348920"/>
    <x v="292"/>
    <x v="1825"/>
    <s v="Color"/>
    <x v="3"/>
    <s v="English"/>
    <x v="1"/>
    <s v="PG"/>
    <x v="1"/>
    <n v="-48651080"/>
    <n v="-0.36856878787878788"/>
    <s v="90-110 minutes"/>
    <n v="-0.36856878787878788"/>
    <n v="3892693.5"/>
    <n v="0.11726928571428571"/>
    <x v="2"/>
  </r>
  <r>
    <s v="People I Know"/>
    <x v="54"/>
    <x v="1174"/>
    <x v="36"/>
    <n v="15612"/>
    <n v="3"/>
    <n v="217"/>
    <n v="5.5"/>
    <n v="42"/>
    <n v="100"/>
    <n v="121972"/>
    <x v="5"/>
    <x v="1826"/>
    <s v="Color"/>
    <x v="4"/>
    <s v="English"/>
    <x v="1"/>
    <s v="R"/>
    <x v="1"/>
    <n v="-21878028"/>
    <n v="-0.99445581818181816"/>
    <s v="90-110 minutes"/>
    <n v="-0.99445581818181816"/>
    <n v="-74533.5"/>
    <n v="-7.4856785714285719E-3"/>
    <x v="1"/>
  </r>
  <r>
    <s v="Percy Jackson &amp; the Olympians: The Lightning Thief"/>
    <x v="717"/>
    <x v="313"/>
    <x v="52"/>
    <n v="14024"/>
    <n v="0"/>
    <n v="9000"/>
    <n v="5.9"/>
    <n v="217"/>
    <n v="118"/>
    <n v="88761720"/>
    <x v="152"/>
    <x v="1827"/>
    <s v="Color"/>
    <x v="3"/>
    <s v="English"/>
    <x v="4"/>
    <s v="PG"/>
    <x v="1"/>
    <n v="-6238280"/>
    <n v="-6.5666105263157859E-2"/>
    <s v="111-130 minutes"/>
    <n v="-6.5666105263157901E-2"/>
    <n v="3892693.5"/>
    <n v="0.11726928571428571"/>
    <x v="2"/>
  </r>
  <r>
    <s v="Percy Jackson: Sea of Monsters"/>
    <x v="717"/>
    <x v="576"/>
    <x v="52"/>
    <n v="10882"/>
    <n v="87"/>
    <n v="28000"/>
    <n v="5.9"/>
    <n v="183"/>
    <n v="106"/>
    <n v="68558662"/>
    <x v="77"/>
    <x v="1828"/>
    <s v="Color"/>
    <x v="3"/>
    <s v="English"/>
    <x v="1"/>
    <s v="PG"/>
    <x v="1"/>
    <n v="-21441338"/>
    <n v="-0.23823708888888884"/>
    <s v="90-110 minutes"/>
    <n v="-0.23823708888888889"/>
    <n v="3892693.5"/>
    <n v="0.11726928571428571"/>
    <x v="2"/>
  </r>
  <r>
    <s v="Perfume: The Story of a Murderer"/>
    <x v="1012"/>
    <x v="484"/>
    <x v="81"/>
    <n v="253"/>
    <n v="670"/>
    <n v="26000"/>
    <n v="7.5"/>
    <n v="226"/>
    <n v="147"/>
    <n v="2208939"/>
    <x v="21"/>
    <x v="1829"/>
    <s v="Color"/>
    <x v="4"/>
    <s v="English"/>
    <x v="2"/>
    <s v="R"/>
    <x v="1"/>
    <n v="-47791061"/>
    <n v="-0.95582122000000003"/>
    <s v="131-150 minutes"/>
    <n v="-0.95582122000000003"/>
    <n v="-74533.5"/>
    <n v="-7.4856785714285719E-3"/>
    <x v="2"/>
  </r>
  <r>
    <s v="Persepolis"/>
    <x v="52"/>
    <x v="1175"/>
    <x v="34"/>
    <n v="1754"/>
    <n v="10"/>
    <n v="14000"/>
    <n v="8"/>
    <n v="242"/>
    <n v="89"/>
    <n v="4443403"/>
    <x v="224"/>
    <x v="1830"/>
    <s v="Color"/>
    <x v="10"/>
    <s v="French"/>
    <x v="8"/>
    <s v="PG-13"/>
    <x v="0"/>
    <n v="-2856597"/>
    <n v="-0.39131465753424655"/>
    <s v="&lt;90 minutes"/>
    <n v="-0.3913146575342466"/>
    <m/>
    <m/>
    <x v="0"/>
  </r>
  <r>
    <s v="Pet Sematary"/>
    <x v="945"/>
    <x v="1176"/>
    <x v="5"/>
    <n v="2987"/>
    <n v="52"/>
    <n v="0"/>
    <n v="6.6"/>
    <n v="98"/>
    <n v="103"/>
    <n v="57469179"/>
    <x v="293"/>
    <x v="1831"/>
    <s v="Color"/>
    <x v="7"/>
    <s v="English"/>
    <x v="1"/>
    <s v="R"/>
    <x v="1"/>
    <n v="45969179"/>
    <n v="3.9973199130434782"/>
    <s v="90-110 minutes"/>
    <n v="3.9973199130434782"/>
    <m/>
    <m/>
    <x v="0"/>
  </r>
  <r>
    <s v="Phantasm II"/>
    <x v="1013"/>
    <x v="1177"/>
    <x v="564"/>
    <n v="1395"/>
    <n v="152"/>
    <n v="812"/>
    <n v="6.5"/>
    <n v="81"/>
    <n v="97"/>
    <n v="7282851"/>
    <x v="38"/>
    <x v="1832"/>
    <s v="Color"/>
    <x v="5"/>
    <s v="English"/>
    <x v="1"/>
    <s v="R"/>
    <x v="1"/>
    <n v="4282851"/>
    <n v="1.4276170000000001"/>
    <s v="90-110 minutes"/>
    <n v="1.4276169999999999"/>
    <n v="-1289919.5"/>
    <n v="-4.8151417500000002E-2"/>
    <x v="0"/>
  </r>
  <r>
    <s v="Phat Girlz"/>
    <x v="35"/>
    <x v="1178"/>
    <x v="26"/>
    <n v="2321"/>
    <n v="18"/>
    <n v="837"/>
    <n v="3"/>
    <n v="37"/>
    <n v="99"/>
    <n v="7059537"/>
    <x v="38"/>
    <x v="930"/>
    <s v="Color"/>
    <x v="2"/>
    <s v="English"/>
    <x v="1"/>
    <s v="PG-13"/>
    <x v="1"/>
    <n v="4059537"/>
    <n v="1.3531789999999999"/>
    <s v="90-110 minutes"/>
    <n v="1.3531789999999999"/>
    <n v="1637763"/>
    <n v="0.19178668286445014"/>
    <x v="0"/>
  </r>
  <r>
    <s v="Phenomenon"/>
    <x v="64"/>
    <x v="503"/>
    <x v="7"/>
    <n v="5975"/>
    <n v="226"/>
    <n v="0"/>
    <n v="6.4"/>
    <n v="53"/>
    <n v="123"/>
    <n v="104632573"/>
    <x v="28"/>
    <x v="1833"/>
    <s v="Color"/>
    <x v="1"/>
    <s v="English"/>
    <x v="1"/>
    <s v="PG"/>
    <x v="1"/>
    <n v="72632573"/>
    <n v="2.2697679062499998"/>
    <s v="111-130 minutes"/>
    <n v="2.2697679062499998"/>
    <n v="-434215.5"/>
    <n v="-0.10115100772200772"/>
    <x v="1"/>
  </r>
  <r>
    <s v="Philadelphia"/>
    <x v="15"/>
    <x v="300"/>
    <x v="12"/>
    <n v="33865"/>
    <n v="438"/>
    <n v="0"/>
    <n v="7.7"/>
    <n v="68"/>
    <n v="125"/>
    <n v="77324422"/>
    <x v="43"/>
    <x v="1834"/>
    <s v="Color"/>
    <x v="1"/>
    <s v="English"/>
    <x v="1"/>
    <s v="PG-13"/>
    <x v="1"/>
    <n v="51324422"/>
    <n v="1.9740162307692306"/>
    <s v="111-130 minutes"/>
    <n v="1.9740162307692308"/>
    <n v="-434215.5"/>
    <n v="-0.10115100772200772"/>
    <x v="1"/>
  </r>
  <r>
    <s v="Philomena"/>
    <x v="680"/>
    <x v="444"/>
    <x v="1"/>
    <n v="2376"/>
    <n v="350"/>
    <n v="37000"/>
    <n v="7.6"/>
    <n v="354"/>
    <n v="98"/>
    <n v="37707719"/>
    <x v="1"/>
    <x v="1835"/>
    <s v="Color"/>
    <x v="6"/>
    <s v="English"/>
    <x v="4"/>
    <s v="PG-13"/>
    <x v="1"/>
    <n v="25707719"/>
    <n v="2.1423099166666666"/>
    <s v="90-110 minutes"/>
    <n v="2.1423099166666666"/>
    <n v="-1289919.5"/>
    <n v="-4.8151417500000002E-2"/>
    <x v="0"/>
  </r>
  <r>
    <s v="Phone Booth"/>
    <x v="854"/>
    <x v="55"/>
    <x v="344"/>
    <n v="2562"/>
    <n v="541"/>
    <n v="0"/>
    <n v="7.1"/>
    <n v="216"/>
    <n v="81"/>
    <n v="46563158"/>
    <x v="20"/>
    <x v="1836"/>
    <s v="Color"/>
    <x v="4"/>
    <s v="English"/>
    <x v="1"/>
    <s v="R"/>
    <x v="1"/>
    <n v="33563158"/>
    <n v="2.5817813846153848"/>
    <s v="&lt;90 minutes"/>
    <n v="2.5817813846153848"/>
    <n v="-74533.5"/>
    <n v="-7.4856785714285719E-3"/>
    <x v="0"/>
  </r>
  <r>
    <s v="Pi"/>
    <x v="1014"/>
    <x v="332"/>
    <x v="1"/>
    <n v="2065"/>
    <n v="0"/>
    <n v="24000"/>
    <n v="7.5"/>
    <n v="138"/>
    <n v="84"/>
    <n v="3216970"/>
    <x v="14"/>
    <x v="1837"/>
    <s v="Black and White"/>
    <x v="1"/>
    <s v="English"/>
    <x v="1"/>
    <s v="R"/>
    <x v="1"/>
    <n v="3156970"/>
    <n v="52.616166666666665"/>
    <s v="&lt;90 minutes"/>
    <n v="52.616166666666665"/>
    <n v="-434215.5"/>
    <n v="-0.10115100772200772"/>
    <x v="0"/>
  </r>
  <r>
    <s v="Pieces of April"/>
    <x v="20"/>
    <x v="1179"/>
    <x v="1"/>
    <n v="3010"/>
    <n v="54"/>
    <n v="0"/>
    <n v="7.1"/>
    <n v="131"/>
    <n v="80"/>
    <n v="2360184"/>
    <x v="110"/>
    <x v="1838"/>
    <s v="Color"/>
    <x v="2"/>
    <s v="English"/>
    <x v="1"/>
    <s v="PG-13"/>
    <x v="1"/>
    <n v="2060184"/>
    <n v="6.8672800000000001"/>
    <s v="&lt;90 minutes"/>
    <n v="6.8672800000000001"/>
    <n v="1637763"/>
    <n v="0.19178668286445014"/>
    <x v="0"/>
  </r>
  <r>
    <s v="Pineapple Express"/>
    <x v="7"/>
    <x v="162"/>
    <x v="6"/>
    <n v="15590"/>
    <n v="234"/>
    <n v="0"/>
    <n v="7"/>
    <n v="232"/>
    <n v="117"/>
    <n v="87341380"/>
    <x v="102"/>
    <x v="1839"/>
    <s v="Color"/>
    <x v="5"/>
    <s v="English"/>
    <x v="1"/>
    <s v="R"/>
    <x v="1"/>
    <n v="60341380"/>
    <n v="2.2348659259259258"/>
    <s v="111-130 minutes"/>
    <n v="2.2348659259259258"/>
    <n v="-1289919.5"/>
    <n v="-4.8151417500000002E-2"/>
    <x v="1"/>
  </r>
  <r>
    <s v="Pink Flamingos"/>
    <x v="1015"/>
    <x v="438"/>
    <x v="400"/>
    <n v="760"/>
    <n v="0"/>
    <n v="0"/>
    <n v="6.1"/>
    <n v="73"/>
    <n v="108"/>
    <n v="180483"/>
    <x v="294"/>
    <x v="1840"/>
    <s v="Color"/>
    <x v="2"/>
    <s v="English"/>
    <x v="1"/>
    <s v="NC-17"/>
    <x v="1"/>
    <n v="170483"/>
    <n v="17.048300000000001"/>
    <s v="90-110 minutes"/>
    <n v="17.048300000000001"/>
    <n v="1637763"/>
    <n v="0.19178668286445014"/>
    <x v="0"/>
  </r>
  <r>
    <s v="Pink Narcissus"/>
    <x v="1016"/>
    <x v="1180"/>
    <x v="93"/>
    <n v="0"/>
    <n v="0"/>
    <n v="85"/>
    <n v="6.7"/>
    <n v="8"/>
    <n v="65"/>
    <n v="8231"/>
    <x v="295"/>
    <x v="1841"/>
    <s v="Color"/>
    <x v="1"/>
    <s v="English"/>
    <x v="1"/>
    <s v="Not Rated"/>
    <x v="1"/>
    <n v="-18769"/>
    <n v="-0.69514814814814807"/>
    <s v="&lt;90 minutes"/>
    <n v="-0.69514814814814818"/>
    <n v="-434215.5"/>
    <n v="-0.10115100772200772"/>
    <x v="0"/>
  </r>
  <r>
    <s v="Pink Ribbons, Inc."/>
    <x v="235"/>
    <x v="1181"/>
    <x v="148"/>
    <n v="0"/>
    <n v="4"/>
    <n v="5000"/>
    <n v="7.4"/>
    <n v="23"/>
    <n v="97"/>
    <n v="24784"/>
    <x v="133"/>
    <x v="1842"/>
    <s v="Color"/>
    <x v="8"/>
    <s v="English"/>
    <x v="14"/>
    <s v="Not Rated"/>
    <x v="1"/>
    <n v="-1175216"/>
    <n v="-0.9793466666666667"/>
    <s v="90-110 minutes"/>
    <n v="-0.9793466666666667"/>
    <m/>
    <m/>
    <x v="0"/>
  </r>
  <r>
    <s v="Pinocchio"/>
    <x v="1017"/>
    <x v="1182"/>
    <x v="1"/>
    <n v="1178"/>
    <n v="3"/>
    <n v="0"/>
    <n v="7.5"/>
    <n v="105"/>
    <n v="88"/>
    <n v="84300000"/>
    <x v="69"/>
    <x v="1843"/>
    <s v="Color"/>
    <x v="10"/>
    <s v="English"/>
    <x v="1"/>
    <s v="Approved"/>
    <x v="1"/>
    <n v="81700000"/>
    <n v="31.42307692307692"/>
    <s v="&lt;90 minutes"/>
    <n v="31.423076923076923"/>
    <m/>
    <m/>
    <x v="0"/>
  </r>
  <r>
    <s v="Piranha 3D"/>
    <x v="721"/>
    <x v="826"/>
    <x v="7"/>
    <n v="5737"/>
    <n v="192"/>
    <n v="13000"/>
    <n v="5.5"/>
    <n v="365"/>
    <n v="88"/>
    <n v="25003072"/>
    <x v="184"/>
    <x v="1844"/>
    <s v="Color"/>
    <x v="2"/>
    <s v="English"/>
    <x v="1"/>
    <s v="R"/>
    <x v="1"/>
    <n v="1003072"/>
    <n v="4.1794666666666647E-2"/>
    <s v="&lt;90 minutes"/>
    <n v="4.1794666666666667E-2"/>
    <n v="1637763"/>
    <n v="0.19178668286445014"/>
    <x v="1"/>
  </r>
  <r>
    <s v="Pirates of the Caribbean: At World's End"/>
    <x v="86"/>
    <x v="1183"/>
    <x v="53"/>
    <n v="48350"/>
    <n v="563"/>
    <n v="0"/>
    <n v="7.1"/>
    <n v="302"/>
    <n v="169"/>
    <n v="309404152"/>
    <x v="288"/>
    <x v="1034"/>
    <s v="Color"/>
    <x v="5"/>
    <s v="English"/>
    <x v="1"/>
    <s v="PG-13"/>
    <x v="1"/>
    <n v="9404152"/>
    <n v="3.1347173333333256E-2"/>
    <s v="&gt;150 minutes"/>
    <n v="3.1347173333333332E-2"/>
    <n v="-1289919.5"/>
    <n v="-4.8151417500000002E-2"/>
    <x v="2"/>
  </r>
  <r>
    <s v="Pirates of the Caribbean: Dead Man's Chest"/>
    <x v="86"/>
    <x v="1183"/>
    <x v="53"/>
    <n v="48486"/>
    <n v="563"/>
    <n v="5000"/>
    <n v="7.3"/>
    <n v="313"/>
    <n v="151"/>
    <n v="423032628"/>
    <x v="266"/>
    <x v="1845"/>
    <s v="Color"/>
    <x v="5"/>
    <s v="English"/>
    <x v="1"/>
    <s v="PG-13"/>
    <x v="1"/>
    <n v="198032628"/>
    <n v="0.88014501333333328"/>
    <s v="&gt;150 minutes"/>
    <n v="0.88014501333333328"/>
    <n v="-1289919.5"/>
    <n v="-4.8151417500000002E-2"/>
    <x v="2"/>
  </r>
  <r>
    <s v="Pirates of the Caribbean: On Stranger Tides"/>
    <x v="86"/>
    <x v="459"/>
    <x v="53"/>
    <n v="54083"/>
    <n v="252"/>
    <n v="58000"/>
    <n v="6.7"/>
    <n v="448"/>
    <n v="136"/>
    <n v="241063875"/>
    <x v="108"/>
    <x v="1846"/>
    <s v="Color"/>
    <x v="5"/>
    <s v="English"/>
    <x v="1"/>
    <s v="PG-13"/>
    <x v="1"/>
    <n v="-8936125"/>
    <n v="-3.5744499999999957E-2"/>
    <s v="131-150 minutes"/>
    <n v="-3.5744499999999998E-2"/>
    <n v="-1289919.5"/>
    <n v="-4.8151417500000002E-2"/>
    <x v="2"/>
  </r>
  <r>
    <s v="Pirates of the Caribbean: The Curse of the Black Pearl"/>
    <x v="86"/>
    <x v="1183"/>
    <x v="53"/>
    <n v="48184"/>
    <n v="563"/>
    <n v="10000"/>
    <n v="8.1"/>
    <n v="271"/>
    <n v="143"/>
    <n v="305388685"/>
    <x v="101"/>
    <x v="1847"/>
    <s v="Color"/>
    <x v="5"/>
    <s v="English"/>
    <x v="1"/>
    <s v="PG-13"/>
    <x v="1"/>
    <n v="165388685"/>
    <n v="1.18134775"/>
    <s v="131-150 minutes"/>
    <n v="1.18134775"/>
    <n v="-1289919.5"/>
    <n v="-4.8151417500000002E-2"/>
    <x v="2"/>
  </r>
  <r>
    <s v="Pitch Black"/>
    <x v="81"/>
    <x v="92"/>
    <x v="36"/>
    <n v="16196"/>
    <n v="123"/>
    <n v="5000"/>
    <n v="7.1"/>
    <n v="214"/>
    <n v="112"/>
    <n v="39235088"/>
    <x v="95"/>
    <x v="1848"/>
    <s v="Color"/>
    <x v="0"/>
    <s v="English"/>
    <x v="1"/>
    <s v="R"/>
    <x v="1"/>
    <n v="16235088"/>
    <n v="0.70587339130434779"/>
    <s v="111-130 minutes"/>
    <n v="0.70587339130434779"/>
    <n v="16235088"/>
    <n v="1.1909079499999999"/>
    <x v="1"/>
  </r>
  <r>
    <s v="Pitch Perfect"/>
    <x v="684"/>
    <x v="1184"/>
    <x v="22"/>
    <n v="12676"/>
    <n v="36"/>
    <n v="36000"/>
    <n v="7.2"/>
    <n v="223"/>
    <n v="112"/>
    <n v="64998368"/>
    <x v="32"/>
    <x v="1849"/>
    <s v="Color"/>
    <x v="2"/>
    <s v="English"/>
    <x v="1"/>
    <s v="PG-13"/>
    <x v="1"/>
    <n v="47998368"/>
    <n v="2.823433411764706"/>
    <s v="111-130 minutes"/>
    <n v="2.823433411764706"/>
    <n v="1637763"/>
    <n v="0.19178668286445014"/>
    <x v="1"/>
  </r>
  <r>
    <s v="Pitch Perfect 2"/>
    <x v="684"/>
    <x v="1084"/>
    <x v="22"/>
    <n v="13159"/>
    <n v="0"/>
    <n v="40000"/>
    <n v="6.5"/>
    <n v="221"/>
    <n v="115"/>
    <n v="183436380"/>
    <x v="169"/>
    <x v="1850"/>
    <s v="Color"/>
    <x v="2"/>
    <s v="English"/>
    <x v="1"/>
    <s v="PG-13"/>
    <x v="1"/>
    <n v="154436380"/>
    <n v="5.3253924137931037"/>
    <s v="111-130 minutes"/>
    <n v="5.3253924137931037"/>
    <n v="1637763"/>
    <n v="0.19178668286445014"/>
    <x v="1"/>
  </r>
  <r>
    <s v="Pixels"/>
    <x v="478"/>
    <x v="313"/>
    <x v="9"/>
    <n v="35367"/>
    <n v="0"/>
    <n v="39000"/>
    <n v="5.6"/>
    <n v="253"/>
    <n v="106"/>
    <n v="78747585"/>
    <x v="153"/>
    <x v="480"/>
    <s v="Color"/>
    <x v="5"/>
    <s v="English"/>
    <x v="1"/>
    <s v="PG-13"/>
    <x v="1"/>
    <n v="-9252415"/>
    <n v="-0.1051410795454546"/>
    <s v="90-110 minutes"/>
    <n v="-0.10514107954545454"/>
    <n v="-1289919.5"/>
    <n v="-4.8151417500000002E-2"/>
    <x v="2"/>
  </r>
  <r>
    <s v="Planet 51"/>
    <x v="260"/>
    <x v="1185"/>
    <x v="20"/>
    <n v="22668"/>
    <n v="2"/>
    <n v="0"/>
    <n v="6.1"/>
    <n v="156"/>
    <n v="91"/>
    <n v="42194060"/>
    <x v="68"/>
    <x v="1851"/>
    <s v="Color"/>
    <x v="3"/>
    <s v="English"/>
    <x v="0"/>
    <s v="PG"/>
    <x v="1"/>
    <n v="-27805940"/>
    <n v="-0.39722771428571424"/>
    <s v="90-110 minutes"/>
    <n v="-0.3972277142857143"/>
    <n v="3892693.5"/>
    <n v="0.11726928571428571"/>
    <x v="2"/>
  </r>
  <r>
    <s v="Planet of the Apes"/>
    <x v="1018"/>
    <x v="151"/>
    <x v="1"/>
    <n v="2776"/>
    <n v="13000"/>
    <n v="0"/>
    <n v="5.7"/>
    <n v="230"/>
    <n v="119"/>
    <n v="180011740"/>
    <x v="61"/>
    <x v="290"/>
    <s v="Color"/>
    <x v="5"/>
    <s v="English"/>
    <x v="1"/>
    <s v="PG-13"/>
    <x v="1"/>
    <n v="80011740"/>
    <n v="0.80011739999999998"/>
    <s v="111-130 minutes"/>
    <n v="0.80011739999999998"/>
    <n v="-1289919.5"/>
    <n v="-4.8151417500000002E-2"/>
    <x v="2"/>
  </r>
  <r>
    <s v="Platoon"/>
    <x v="86"/>
    <x v="146"/>
    <x v="53"/>
    <n v="42028"/>
    <n v="0"/>
    <n v="9000"/>
    <n v="8.1"/>
    <n v="120"/>
    <n v="120"/>
    <n v="137963328"/>
    <x v="16"/>
    <x v="1852"/>
    <s v="Color"/>
    <x v="1"/>
    <s v="English"/>
    <x v="4"/>
    <s v="R"/>
    <x v="1"/>
    <n v="131963328"/>
    <n v="21.993887999999998"/>
    <s v="111-130 minutes"/>
    <n v="21.993887999999998"/>
    <n v="-434215.5"/>
    <n v="-0.10115100772200772"/>
    <x v="0"/>
  </r>
  <r>
    <s v="Play It to the Bone"/>
    <x v="273"/>
    <x v="544"/>
    <x v="168"/>
    <n v="1523"/>
    <n v="41"/>
    <n v="153"/>
    <n v="5.4"/>
    <n v="73"/>
    <n v="124"/>
    <n v="8427204"/>
    <x v="184"/>
    <x v="743"/>
    <s v="Color"/>
    <x v="2"/>
    <s v="English"/>
    <x v="1"/>
    <s v="R"/>
    <x v="1"/>
    <n v="-15572796"/>
    <n v="-0.64886650000000001"/>
    <s v="111-130 minutes"/>
    <n v="-0.64886650000000001"/>
    <n v="1637763"/>
    <n v="0.19178668286445014"/>
    <x v="1"/>
  </r>
  <r>
    <s v="Playing for Keeps"/>
    <x v="39"/>
    <x v="1186"/>
    <x v="12"/>
    <n v="23122"/>
    <n v="125"/>
    <n v="0"/>
    <n v="5.7"/>
    <n v="135"/>
    <n v="105"/>
    <n v="13101142"/>
    <x v="19"/>
    <x v="1853"/>
    <s v="Color"/>
    <x v="2"/>
    <s v="English"/>
    <x v="1"/>
    <s v="PG-13"/>
    <x v="1"/>
    <n v="-21898858"/>
    <n v="-0.62568165714285717"/>
    <s v="90-110 minutes"/>
    <n v="-0.62568165714285717"/>
    <n v="1637763"/>
    <n v="0.19178668286445014"/>
    <x v="1"/>
  </r>
  <r>
    <s v="Pocahontas"/>
    <x v="36"/>
    <x v="1187"/>
    <x v="2"/>
    <n v="26754"/>
    <n v="12"/>
    <n v="0"/>
    <n v="6.6"/>
    <n v="92"/>
    <n v="84"/>
    <n v="141600000"/>
    <x v="27"/>
    <x v="1854"/>
    <s v="Color"/>
    <x v="3"/>
    <s v="English"/>
    <x v="1"/>
    <s v="G"/>
    <x v="1"/>
    <n v="86600000"/>
    <n v="1.5745454545454547"/>
    <s v="&lt;90 minutes"/>
    <n v="1.5745454545454545"/>
    <n v="3892693.5"/>
    <n v="0.11726928571428571"/>
    <x v="2"/>
  </r>
  <r>
    <s v="Poetic Justice"/>
    <x v="1019"/>
    <x v="14"/>
    <x v="272"/>
    <n v="1620"/>
    <n v="309"/>
    <n v="0"/>
    <n v="5.9"/>
    <n v="12"/>
    <n v="109"/>
    <n v="27515786"/>
    <x v="56"/>
    <x v="1855"/>
    <s v="Color"/>
    <x v="1"/>
    <s v="English"/>
    <x v="1"/>
    <s v="R"/>
    <x v="1"/>
    <n v="13515786"/>
    <n v="0.96541328571428564"/>
    <s v="90-110 minutes"/>
    <n v="0.96541328571428575"/>
    <n v="-434215.5"/>
    <n v="-0.10115100772200772"/>
    <x v="1"/>
  </r>
  <r>
    <s v="Point Break"/>
    <x v="1020"/>
    <x v="1188"/>
    <x v="1"/>
    <n v="3962"/>
    <n v="19"/>
    <n v="37000"/>
    <n v="5.3"/>
    <n v="163"/>
    <n v="114"/>
    <n v="28772222"/>
    <x v="94"/>
    <x v="1856"/>
    <s v="Color"/>
    <x v="5"/>
    <s v="English"/>
    <x v="1"/>
    <s v="PG-13"/>
    <x v="1"/>
    <n v="-76227778"/>
    <n v="-0.72597883809523811"/>
    <s v="111-130 minutes"/>
    <n v="-0.72597883809523811"/>
    <n v="-1289919.5"/>
    <n v="-4.8151417500000002E-2"/>
    <x v="2"/>
  </r>
  <r>
    <s v="Police Academy"/>
    <x v="369"/>
    <x v="337"/>
    <x v="226"/>
    <n v="3113"/>
    <n v="37"/>
    <n v="0"/>
    <n v="6.7"/>
    <n v="45"/>
    <n v="96"/>
    <n v="81200000"/>
    <x v="55"/>
    <x v="1857"/>
    <s v="Color"/>
    <x v="2"/>
    <s v="English"/>
    <x v="1"/>
    <s v="R"/>
    <x v="1"/>
    <n v="76700000"/>
    <n v="17.044444444444444"/>
    <s v="90-110 minutes"/>
    <n v="17.044444444444444"/>
    <n v="1637763"/>
    <n v="0.19178668286445014"/>
    <x v="0"/>
  </r>
  <r>
    <s v="Police Academy: Mission to Moscow"/>
    <x v="373"/>
    <x v="1189"/>
    <x v="41"/>
    <n v="17469"/>
    <n v="3"/>
    <n v="321"/>
    <n v="3.3"/>
    <n v="17"/>
    <n v="83"/>
    <n v="126247"/>
    <x v="296"/>
    <x v="1858"/>
    <s v="Color"/>
    <x v="2"/>
    <s v="English"/>
    <x v="1"/>
    <s v="PG"/>
    <x v="1"/>
    <n v="-6073753"/>
    <n v="-0.97963758064516127"/>
    <s v="&lt;90 minutes"/>
    <n v="-0.97963758064516127"/>
    <n v="1637763"/>
    <n v="0.19178668286445014"/>
    <x v="0"/>
  </r>
  <r>
    <s v="Pollock"/>
    <x v="1021"/>
    <x v="1190"/>
    <x v="565"/>
    <n v="1517"/>
    <n v="0"/>
    <n v="0"/>
    <n v="7"/>
    <n v="115"/>
    <n v="122"/>
    <n v="8596914"/>
    <x v="16"/>
    <x v="1859"/>
    <s v="Color"/>
    <x v="6"/>
    <s v="English"/>
    <x v="1"/>
    <s v="R"/>
    <x v="1"/>
    <n v="2596914"/>
    <n v="0.43281900000000006"/>
    <s v="111-130 minutes"/>
    <n v="0.43281900000000001"/>
    <n v="-1289919.5"/>
    <n v="-4.8151417500000002E-2"/>
    <x v="0"/>
  </r>
  <r>
    <s v="Poltergeist"/>
    <x v="1022"/>
    <x v="901"/>
    <x v="566"/>
    <n v="3876"/>
    <n v="365"/>
    <n v="11000"/>
    <n v="7.4"/>
    <n v="223"/>
    <n v="120"/>
    <n v="76600000"/>
    <x v="297"/>
    <x v="1860"/>
    <s v="Color"/>
    <x v="7"/>
    <s v="English"/>
    <x v="1"/>
    <s v="PG"/>
    <x v="1"/>
    <n v="65900000"/>
    <n v="6.1588785046728969"/>
    <s v="111-130 minutes"/>
    <n v="6.1588785046728969"/>
    <m/>
    <m/>
    <x v="0"/>
  </r>
  <r>
    <s v="Poltergeist III"/>
    <x v="141"/>
    <x v="1191"/>
    <x v="1"/>
    <n v="3827"/>
    <n v="17"/>
    <n v="616"/>
    <n v="4.5"/>
    <n v="66"/>
    <n v="98"/>
    <n v="14114488"/>
    <x v="168"/>
    <x v="1861"/>
    <s v="Color"/>
    <x v="0"/>
    <s v="English"/>
    <x v="1"/>
    <s v="PG-13"/>
    <x v="1"/>
    <n v="3614488"/>
    <n v="0.34423695238095231"/>
    <s v="90-110 minutes"/>
    <n v="0.34423695238095237"/>
    <n v="16235088"/>
    <n v="1.1909079499999999"/>
    <x v="0"/>
  </r>
  <r>
    <s v="Pompeii"/>
    <x v="1023"/>
    <x v="253"/>
    <x v="110"/>
    <n v="1099"/>
    <n v="545"/>
    <n v="20000"/>
    <n v="5.6"/>
    <n v="272"/>
    <n v="105"/>
    <n v="23219748"/>
    <x v="112"/>
    <x v="1655"/>
    <s v="Color"/>
    <x v="5"/>
    <s v="English"/>
    <x v="14"/>
    <s v="PG-13"/>
    <x v="1"/>
    <n v="-56780252"/>
    <n v="-0.70975315000000005"/>
    <s v="90-110 minutes"/>
    <n v="-0.70975315000000005"/>
    <n v="-1289919.5"/>
    <n v="-4.8151417500000002E-2"/>
    <x v="2"/>
  </r>
  <r>
    <s v="Pontypool"/>
    <x v="550"/>
    <x v="1192"/>
    <x v="328"/>
    <n v="721"/>
    <n v="49"/>
    <n v="0"/>
    <n v="6.7"/>
    <n v="178"/>
    <n v="95"/>
    <n v="3478"/>
    <x v="135"/>
    <x v="1561"/>
    <s v="Color"/>
    <x v="7"/>
    <s v="English"/>
    <x v="14"/>
    <s v="Not Rated"/>
    <x v="1"/>
    <n v="-1496522"/>
    <n v="-0.99768133333333331"/>
    <s v="90-110 minutes"/>
    <n v="-0.99768133333333331"/>
    <m/>
    <m/>
    <x v="0"/>
  </r>
  <r>
    <s v="Ponyo"/>
    <x v="1024"/>
    <x v="859"/>
    <x v="84"/>
    <n v="13"/>
    <n v="6000"/>
    <n v="0"/>
    <n v="7.7"/>
    <n v="256"/>
    <n v="101"/>
    <n v="15081783"/>
    <x v="151"/>
    <x v="771"/>
    <s v="Color"/>
    <x v="3"/>
    <s v="Japanese"/>
    <x v="13"/>
    <s v="G"/>
    <x v="0"/>
    <n v="-18918217"/>
    <n v="-0.55641814705882353"/>
    <s v="90-110 minutes"/>
    <n v="-0.55641814705882353"/>
    <n v="3892693.5"/>
    <n v="0.11726928571428571"/>
    <x v="1"/>
  </r>
  <r>
    <s v="Pooh's Heffalump Movie"/>
    <x v="1025"/>
    <x v="1193"/>
    <x v="567"/>
    <n v="861"/>
    <n v="0"/>
    <n v="264"/>
    <n v="6.4"/>
    <n v="45"/>
    <n v="68"/>
    <n v="18081626"/>
    <x v="6"/>
    <x v="1862"/>
    <s v="Color"/>
    <x v="10"/>
    <s v="English"/>
    <x v="1"/>
    <s v="G"/>
    <x v="1"/>
    <n v="-1918374"/>
    <n v="-9.5918700000000023E-2"/>
    <s v="&lt;90 minutes"/>
    <n v="-9.5918699999999996E-2"/>
    <m/>
    <m/>
    <x v="1"/>
  </r>
  <r>
    <s v="Poolhall Junkies"/>
    <x v="520"/>
    <x v="1194"/>
    <x v="309"/>
    <n v="3130"/>
    <n v="60"/>
    <n v="872"/>
    <n v="7"/>
    <n v="41"/>
    <n v="99"/>
    <n v="562059"/>
    <x v="50"/>
    <x v="1863"/>
    <s v="Color"/>
    <x v="1"/>
    <s v="English"/>
    <x v="1"/>
    <s v="R"/>
    <x v="1"/>
    <n v="-3437941"/>
    <n v="-0.85948524999999998"/>
    <s v="90-110 minutes"/>
    <n v="-0.85948524999999998"/>
    <n v="-434215.5"/>
    <n v="-0.10115100772200772"/>
    <x v="0"/>
  </r>
  <r>
    <s v="Pootie Tang"/>
    <x v="1026"/>
    <x v="1195"/>
    <x v="568"/>
    <n v="2238"/>
    <n v="0"/>
    <n v="0"/>
    <n v="5.2"/>
    <n v="31"/>
    <n v="81"/>
    <n v="3293258"/>
    <x v="38"/>
    <x v="1864"/>
    <s v="Color"/>
    <x v="5"/>
    <s v="English"/>
    <x v="1"/>
    <s v="PG-13"/>
    <x v="1"/>
    <n v="293258"/>
    <n v="9.7752666666666599E-2"/>
    <s v="&lt;90 minutes"/>
    <n v="9.7752666666666668E-2"/>
    <n v="-1289919.5"/>
    <n v="-4.8151417500000002E-2"/>
    <x v="0"/>
  </r>
  <r>
    <s v="Porky's"/>
    <x v="1027"/>
    <x v="259"/>
    <x v="569"/>
    <n v="582"/>
    <n v="84"/>
    <n v="0"/>
    <n v="6.2"/>
    <n v="75"/>
    <n v="94"/>
    <n v="105500000"/>
    <x v="50"/>
    <x v="1865"/>
    <s v="Color"/>
    <x v="2"/>
    <s v="English"/>
    <x v="14"/>
    <s v="R"/>
    <x v="1"/>
    <n v="101500000"/>
    <n v="25.375"/>
    <s v="90-110 minutes"/>
    <n v="25.375"/>
    <n v="1637763"/>
    <n v="0.19178668286445014"/>
    <x v="0"/>
  </r>
  <r>
    <s v="Poseidon"/>
    <x v="570"/>
    <x v="137"/>
    <x v="338"/>
    <n v="92456"/>
    <n v="249"/>
    <n v="0"/>
    <n v="5.6"/>
    <n v="231"/>
    <n v="98"/>
    <n v="60655503"/>
    <x v="237"/>
    <x v="907"/>
    <s v="Color"/>
    <x v="5"/>
    <s v="English"/>
    <x v="1"/>
    <s v="PG-13"/>
    <x v="1"/>
    <n v="-99344497"/>
    <n v="-0.62090310625"/>
    <s v="90-110 minutes"/>
    <n v="-0.62090310625"/>
    <n v="-1289919.5"/>
    <n v="-4.8151417500000002E-2"/>
    <x v="2"/>
  </r>
  <r>
    <s v="Post Grad"/>
    <x v="231"/>
    <x v="1196"/>
    <x v="145"/>
    <n v="25637"/>
    <n v="96"/>
    <n v="0"/>
    <n v="5.3"/>
    <n v="97"/>
    <n v="88"/>
    <n v="6373693"/>
    <x v="22"/>
    <x v="1866"/>
    <s v="Color"/>
    <x v="2"/>
    <s v="English"/>
    <x v="1"/>
    <s v="PG-13"/>
    <x v="1"/>
    <n v="-8626307"/>
    <n v="-0.57508713333333339"/>
    <s v="&lt;90 minutes"/>
    <n v="-0.57508713333333328"/>
    <n v="1637763"/>
    <n v="0.19178668286445014"/>
    <x v="1"/>
  </r>
  <r>
    <s v="Poultrygeist: Night of the Chicken Dead"/>
    <x v="1028"/>
    <x v="1197"/>
    <x v="87"/>
    <n v="1411"/>
    <n v="365"/>
    <n v="0"/>
    <n v="6.2"/>
    <n v="88"/>
    <n v="103"/>
    <n v="23000"/>
    <x v="58"/>
    <x v="1352"/>
    <s v="Color"/>
    <x v="2"/>
    <s v="English"/>
    <x v="1"/>
    <s v="Unrated"/>
    <x v="1"/>
    <n v="-477000"/>
    <n v="-0.95399999999999996"/>
    <s v="90-110 minutes"/>
    <n v="-0.95399999999999996"/>
    <n v="1637763"/>
    <n v="0.19178668286445014"/>
    <x v="0"/>
  </r>
  <r>
    <s v="Practical Magic"/>
    <x v="272"/>
    <x v="1198"/>
    <x v="1"/>
    <n v="4294"/>
    <n v="165"/>
    <n v="0"/>
    <n v="6.1"/>
    <n v="92"/>
    <n v="104"/>
    <n v="46611204"/>
    <x v="84"/>
    <x v="1867"/>
    <s v="Color"/>
    <x v="2"/>
    <s v="English"/>
    <x v="1"/>
    <s v="PG-13"/>
    <x v="1"/>
    <n v="-1388796"/>
    <n v="-2.8933250000000021E-2"/>
    <s v="90-110 minutes"/>
    <n v="-2.8933250000000001E-2"/>
    <n v="1637763"/>
    <n v="0.19178668286445014"/>
    <x v="2"/>
  </r>
  <r>
    <s v="Precious"/>
    <x v="35"/>
    <x v="984"/>
    <x v="37"/>
    <n v="3277"/>
    <n v="304"/>
    <n v="12000"/>
    <n v="7.3"/>
    <n v="323"/>
    <n v="109"/>
    <n v="47536959"/>
    <x v="42"/>
    <x v="1868"/>
    <s v="Color"/>
    <x v="1"/>
    <s v="English"/>
    <x v="1"/>
    <s v="R"/>
    <x v="1"/>
    <n v="37536959"/>
    <n v="3.7536959000000003"/>
    <s v="90-110 minutes"/>
    <n v="3.7536958999999999"/>
    <n v="-434215.5"/>
    <n v="-0.10115100772200772"/>
    <x v="0"/>
  </r>
  <r>
    <s v="Predator"/>
    <x v="1029"/>
    <x v="276"/>
    <x v="1"/>
    <n v="4223"/>
    <n v="323"/>
    <n v="13000"/>
    <n v="7.8"/>
    <n v="217"/>
    <n v="107"/>
    <n v="59735548"/>
    <x v="22"/>
    <x v="1869"/>
    <s v="Color"/>
    <x v="5"/>
    <s v="English"/>
    <x v="1"/>
    <s v="R"/>
    <x v="1"/>
    <n v="44735548"/>
    <n v="2.9823698666666667"/>
    <s v="90-110 minutes"/>
    <n v="2.9823698666666667"/>
    <n v="-1289919.5"/>
    <n v="-4.8151417500000002E-2"/>
    <x v="1"/>
  </r>
  <r>
    <s v="Predator 2"/>
    <x v="988"/>
    <x v="90"/>
    <x v="3"/>
    <n v="4722"/>
    <n v="81"/>
    <n v="0"/>
    <n v="6.2"/>
    <n v="119"/>
    <n v="103"/>
    <n v="30669413"/>
    <x v="19"/>
    <x v="1870"/>
    <s v="Color"/>
    <x v="5"/>
    <s v="English"/>
    <x v="1"/>
    <s v="R"/>
    <x v="1"/>
    <n v="-4330587"/>
    <n v="-0.12373105714285715"/>
    <s v="90-110 minutes"/>
    <n v="-0.12373105714285715"/>
    <n v="-1289919.5"/>
    <n v="-4.8151417500000002E-2"/>
    <x v="1"/>
  </r>
  <r>
    <s v="Predators"/>
    <x v="1030"/>
    <x v="230"/>
    <x v="3"/>
    <n v="4243"/>
    <n v="190"/>
    <n v="17000"/>
    <n v="6.4"/>
    <n v="351"/>
    <n v="107"/>
    <n v="52000688"/>
    <x v="33"/>
    <x v="1871"/>
    <s v="Color"/>
    <x v="5"/>
    <s v="English"/>
    <x v="1"/>
    <s v="R"/>
    <x v="1"/>
    <n v="12000688"/>
    <n v="0.30001720000000009"/>
    <s v="90-110 minutes"/>
    <n v="0.30001719999999998"/>
    <n v="-1289919.5"/>
    <n v="-4.8151417500000002E-2"/>
    <x v="2"/>
  </r>
  <r>
    <s v="Prefontaine"/>
    <x v="1031"/>
    <x v="840"/>
    <x v="1"/>
    <n v="1610"/>
    <n v="23"/>
    <n v="0"/>
    <n v="6.8"/>
    <n v="23"/>
    <n v="106"/>
    <n v="532190"/>
    <x v="4"/>
    <x v="1032"/>
    <s v="Color"/>
    <x v="6"/>
    <s v="English"/>
    <x v="1"/>
    <s v="PG-13"/>
    <x v="1"/>
    <n v="-7467810"/>
    <n v="-0.93347625000000001"/>
    <s v="90-110 minutes"/>
    <n v="-0.93347625000000001"/>
    <n v="-1289919.5"/>
    <n v="-4.8151417500000002E-2"/>
    <x v="0"/>
  </r>
  <r>
    <s v="Premium Rush"/>
    <x v="2"/>
    <x v="763"/>
    <x v="2"/>
    <n v="24669"/>
    <n v="192"/>
    <n v="20000"/>
    <n v="6.5"/>
    <n v="248"/>
    <n v="91"/>
    <n v="20275446"/>
    <x v="19"/>
    <x v="1872"/>
    <s v="Color"/>
    <x v="5"/>
    <s v="English"/>
    <x v="1"/>
    <s v="PG-13"/>
    <x v="1"/>
    <n v="-14724554"/>
    <n v="-0.4207015428571429"/>
    <s v="90-110 minutes"/>
    <n v="-0.42070154285714284"/>
    <n v="-1289919.5"/>
    <n v="-4.8151417500000002E-2"/>
    <x v="1"/>
  </r>
  <r>
    <s v="Premonition"/>
    <x v="211"/>
    <x v="1199"/>
    <x v="133"/>
    <n v="1825"/>
    <n v="9"/>
    <n v="0"/>
    <n v="5.9"/>
    <n v="184"/>
    <n v="96"/>
    <n v="47852604"/>
    <x v="6"/>
    <x v="742"/>
    <s v="Color"/>
    <x v="1"/>
    <s v="English"/>
    <x v="1"/>
    <s v="PG-13"/>
    <x v="1"/>
    <n v="27852604"/>
    <n v="1.3926302000000002"/>
    <s v="90-110 minutes"/>
    <n v="1.3926301999999999"/>
    <n v="-434215.5"/>
    <n v="-0.10115100772200772"/>
    <x v="1"/>
  </r>
  <r>
    <s v="Pretty Woman"/>
    <x v="173"/>
    <x v="755"/>
    <x v="52"/>
    <n v="11135"/>
    <n v="0"/>
    <n v="11000"/>
    <n v="6.9"/>
    <n v="82"/>
    <n v="125"/>
    <n v="178406268"/>
    <x v="56"/>
    <x v="1873"/>
    <s v="Color"/>
    <x v="2"/>
    <s v="English"/>
    <x v="1"/>
    <s v="R"/>
    <x v="1"/>
    <n v="164406268"/>
    <n v="11.743304857142856"/>
    <s v="111-130 minutes"/>
    <n v="11.743304857142856"/>
    <n v="1637763"/>
    <n v="0.19178668286445014"/>
    <x v="1"/>
  </r>
  <r>
    <s v="Pride &amp; Prejudice"/>
    <x v="1032"/>
    <x v="244"/>
    <x v="570"/>
    <n v="1083"/>
    <n v="456"/>
    <n v="17000"/>
    <n v="7.8"/>
    <n v="177"/>
    <n v="135"/>
    <n v="38372662"/>
    <x v="25"/>
    <x v="1874"/>
    <s v="Color"/>
    <x v="1"/>
    <s v="English"/>
    <x v="8"/>
    <s v="PG"/>
    <x v="1"/>
    <n v="10372662"/>
    <n v="0.37045221428571429"/>
    <s v="131-150 minutes"/>
    <n v="0.37045221428571429"/>
    <n v="-434215.5"/>
    <n v="-0.10115100772200772"/>
    <x v="1"/>
  </r>
  <r>
    <s v="Pride and Glory"/>
    <x v="300"/>
    <x v="1064"/>
    <x v="1"/>
    <n v="5101"/>
    <n v="149"/>
    <n v="0"/>
    <n v="6.7"/>
    <n v="154"/>
    <n v="130"/>
    <n v="15709385"/>
    <x v="23"/>
    <x v="1875"/>
    <s v="Color"/>
    <x v="4"/>
    <s v="English"/>
    <x v="1"/>
    <s v="R"/>
    <x v="1"/>
    <n v="-14290615"/>
    <n v="-0.47635383333333337"/>
    <s v="111-130 minutes"/>
    <n v="-0.47635383333333331"/>
    <n v="-74533.5"/>
    <n v="-7.4856785714285719E-3"/>
    <x v="1"/>
  </r>
  <r>
    <s v="Priest"/>
    <x v="1033"/>
    <x v="986"/>
    <x v="79"/>
    <n v="1417"/>
    <n v="124"/>
    <n v="20000"/>
    <n v="5.7"/>
    <n v="225"/>
    <n v="87"/>
    <n v="29136626"/>
    <x v="45"/>
    <x v="1876"/>
    <s v="Color"/>
    <x v="5"/>
    <s v="English"/>
    <x v="1"/>
    <s v="PG-13"/>
    <x v="1"/>
    <n v="-30863374"/>
    <n v="-0.51438956666666669"/>
    <s v="&lt;90 minutes"/>
    <n v="-0.51438956666666669"/>
    <n v="-1289919.5"/>
    <n v="-4.8151417500000002E-2"/>
    <x v="2"/>
  </r>
  <r>
    <s v="Primary Colors"/>
    <x v="839"/>
    <x v="453"/>
    <x v="489"/>
    <n v="1409"/>
    <n v="0"/>
    <n v="688"/>
    <n v="6.7"/>
    <n v="117"/>
    <n v="143"/>
    <n v="38966057"/>
    <x v="29"/>
    <x v="1877"/>
    <s v="Color"/>
    <x v="2"/>
    <s v="English"/>
    <x v="8"/>
    <s v="R"/>
    <x v="1"/>
    <n v="-26033943"/>
    <n v="-0.40052220000000005"/>
    <s v="131-150 minutes"/>
    <n v="-0.40052219999999999"/>
    <n v="1637763"/>
    <n v="0.19178668286445014"/>
    <x v="2"/>
  </r>
  <r>
    <s v="Primer"/>
    <x v="1034"/>
    <x v="1200"/>
    <x v="571"/>
    <n v="368"/>
    <n v="291"/>
    <n v="19000"/>
    <n v="7"/>
    <n v="143"/>
    <n v="77"/>
    <n v="424760"/>
    <x v="145"/>
    <x v="1878"/>
    <s v="Color"/>
    <x v="1"/>
    <s v="English"/>
    <x v="1"/>
    <s v="PG-13"/>
    <x v="1"/>
    <n v="417760"/>
    <n v="59.68"/>
    <s v="&lt;90 minutes"/>
    <n v="59.68"/>
    <n v="-434215.5"/>
    <n v="-0.10115100772200772"/>
    <x v="0"/>
  </r>
  <r>
    <s v="Prince of Persia: The Sands of Time"/>
    <x v="350"/>
    <x v="599"/>
    <x v="47"/>
    <n v="16149"/>
    <n v="179"/>
    <n v="23000"/>
    <n v="6.6"/>
    <n v="306"/>
    <n v="116"/>
    <n v="90755643"/>
    <x v="17"/>
    <x v="403"/>
    <s v="Color"/>
    <x v="5"/>
    <s v="English"/>
    <x v="1"/>
    <s v="PG-13"/>
    <x v="1"/>
    <n v="-109244357"/>
    <n v="-0.54622178499999996"/>
    <s v="111-130 minutes"/>
    <n v="-0.54622178499999996"/>
    <n v="-1289919.5"/>
    <n v="-4.8151417500000002E-2"/>
    <x v="2"/>
  </r>
  <r>
    <s v="Princess Kaiulani"/>
    <x v="1035"/>
    <x v="1201"/>
    <x v="572"/>
    <n v="1426"/>
    <n v="3"/>
    <n v="0"/>
    <n v="6.2"/>
    <n v="26"/>
    <n v="97"/>
    <n v="883887"/>
    <x v="75"/>
    <x v="1134"/>
    <s v="Color"/>
    <x v="1"/>
    <s v="English"/>
    <x v="1"/>
    <s v="PG"/>
    <x v="1"/>
    <n v="-8116113"/>
    <n v="-0.90179033333333336"/>
    <s v="90-110 minutes"/>
    <n v="-0.90179033333333336"/>
    <n v="-434215.5"/>
    <n v="-0.10115100772200772"/>
    <x v="0"/>
  </r>
  <r>
    <s v="Princess Mononoke"/>
    <x v="183"/>
    <x v="859"/>
    <x v="114"/>
    <n v="2710"/>
    <n v="6000"/>
    <n v="11000"/>
    <n v="8.4"/>
    <n v="174"/>
    <n v="134"/>
    <n v="2298191"/>
    <x v="298"/>
    <x v="1879"/>
    <s v="Color"/>
    <x v="3"/>
    <s v="Japanese"/>
    <x v="13"/>
    <s v="PG-13"/>
    <x v="0"/>
    <n v="-2397701809"/>
    <n v="-0.99904242041666669"/>
    <s v="131-150 minutes"/>
    <n v="-0.99904242041666669"/>
    <n v="3892693.5"/>
    <n v="0.11726928571428571"/>
    <x v="2"/>
  </r>
  <r>
    <s v="Prison"/>
    <x v="74"/>
    <x v="5"/>
    <x v="22"/>
    <n v="11083"/>
    <n v="212"/>
    <n v="314"/>
    <n v="5.9"/>
    <n v="68"/>
    <n v="102"/>
    <n v="354704"/>
    <x v="144"/>
    <x v="888"/>
    <s v="Color"/>
    <x v="4"/>
    <s v="English"/>
    <x v="1"/>
    <s v="R"/>
    <x v="1"/>
    <n v="-945296"/>
    <n v="-0.72715076923076927"/>
    <s v="90-110 minutes"/>
    <n v="-0.72715076923076927"/>
    <n v="-74533.5"/>
    <n v="-7.4856785714285719E-3"/>
    <x v="0"/>
  </r>
  <r>
    <s v="Prisoners"/>
    <x v="391"/>
    <x v="891"/>
    <x v="127"/>
    <n v="37321"/>
    <n v="777"/>
    <n v="86000"/>
    <n v="8.1"/>
    <n v="454"/>
    <n v="153"/>
    <n v="60962878"/>
    <x v="164"/>
    <x v="1880"/>
    <s v="Color"/>
    <x v="4"/>
    <s v="English"/>
    <x v="1"/>
    <s v="R"/>
    <x v="1"/>
    <n v="14962878"/>
    <n v="0.32527995652173902"/>
    <s v="&gt;150 minutes"/>
    <n v="0.32527995652173913"/>
    <n v="-74533.5"/>
    <n v="-7.4856785714285719E-3"/>
    <x v="2"/>
  </r>
  <r>
    <s v="Private Benjamin"/>
    <x v="780"/>
    <x v="1096"/>
    <x v="1"/>
    <n v="2419"/>
    <n v="6"/>
    <n v="855"/>
    <n v="6.1"/>
    <n v="25"/>
    <n v="109"/>
    <n v="69800000"/>
    <x v="42"/>
    <x v="1881"/>
    <s v="Color"/>
    <x v="2"/>
    <s v="English"/>
    <x v="1"/>
    <s v="R"/>
    <x v="1"/>
    <n v="59800000"/>
    <n v="5.98"/>
    <s v="90-110 minutes"/>
    <n v="5.98"/>
    <n v="1637763"/>
    <n v="0.19178668286445014"/>
    <x v="0"/>
  </r>
  <r>
    <s v="Project Almanac"/>
    <x v="1036"/>
    <x v="1202"/>
    <x v="320"/>
    <n v="1819"/>
    <n v="16"/>
    <n v="0"/>
    <n v="6.4"/>
    <n v="177"/>
    <n v="106"/>
    <n v="22331028"/>
    <x v="1"/>
    <x v="467"/>
    <s v="Color"/>
    <x v="11"/>
    <s v="English"/>
    <x v="1"/>
    <s v="PG-13"/>
    <x v="1"/>
    <n v="10331028"/>
    <n v="0.86091899999999999"/>
    <s v="90-110 minutes"/>
    <n v="0.86091899999999999"/>
    <m/>
    <m/>
    <x v="0"/>
  </r>
  <r>
    <s v="Project X"/>
    <x v="1037"/>
    <x v="1203"/>
    <x v="294"/>
    <n v="2043"/>
    <n v="166"/>
    <n v="29000"/>
    <n v="6.7"/>
    <n v="229"/>
    <n v="93"/>
    <n v="54724272"/>
    <x v="1"/>
    <x v="1882"/>
    <s v="Color"/>
    <x v="2"/>
    <s v="English"/>
    <x v="1"/>
    <s v="R"/>
    <x v="1"/>
    <n v="42724272"/>
    <n v="3.5603559999999996"/>
    <s v="90-110 minutes"/>
    <n v="3.5603560000000001"/>
    <n v="1637763"/>
    <n v="0.19178668286445014"/>
    <x v="0"/>
  </r>
  <r>
    <s v="Prom"/>
    <x v="1038"/>
    <x v="1204"/>
    <x v="1"/>
    <n v="5190"/>
    <n v="18"/>
    <n v="0"/>
    <n v="5.4"/>
    <n v="83"/>
    <n v="104"/>
    <n v="10106233"/>
    <x v="4"/>
    <x v="1883"/>
    <s v="Color"/>
    <x v="2"/>
    <s v="English"/>
    <x v="1"/>
    <s v="PG"/>
    <x v="1"/>
    <n v="2106233"/>
    <n v="0.26327912499999995"/>
    <s v="90-110 minutes"/>
    <n v="0.263279125"/>
    <n v="1637763"/>
    <n v="0.19178668286445014"/>
    <x v="0"/>
  </r>
  <r>
    <s v="Prom Night"/>
    <x v="921"/>
    <x v="1205"/>
    <x v="3"/>
    <n v="4867"/>
    <n v="29"/>
    <n v="1000"/>
    <n v="3.9"/>
    <n v="146"/>
    <n v="89"/>
    <n v="43818159"/>
    <x v="6"/>
    <x v="1884"/>
    <s v="Color"/>
    <x v="0"/>
    <s v="English"/>
    <x v="1"/>
    <s v="PG-13"/>
    <x v="1"/>
    <n v="23818159"/>
    <n v="1.1909079500000002"/>
    <s v="&lt;90 minutes"/>
    <n v="1.1909079499999999"/>
    <n v="16235088"/>
    <n v="1.1909079499999999"/>
    <x v="1"/>
  </r>
  <r>
    <s v="Prometheus"/>
    <x v="65"/>
    <x v="71"/>
    <x v="10"/>
    <n v="24098"/>
    <n v="0"/>
    <n v="97000"/>
    <n v="7"/>
    <n v="775"/>
    <n v="124"/>
    <n v="126464904"/>
    <x v="66"/>
    <x v="1885"/>
    <s v="Color"/>
    <x v="3"/>
    <s v="English"/>
    <x v="1"/>
    <s v="R"/>
    <x v="1"/>
    <n v="-3535096"/>
    <n v="-2.7193046153846101E-2"/>
    <s v="111-130 minutes"/>
    <n v="-2.7193046153846153E-2"/>
    <n v="3892693.5"/>
    <n v="0.11726928571428571"/>
    <x v="2"/>
  </r>
  <r>
    <s v="Promised Land"/>
    <x v="153"/>
    <x v="704"/>
    <x v="10"/>
    <n v="14544"/>
    <n v="835"/>
    <n v="10000"/>
    <n v="6.6"/>
    <n v="242"/>
    <n v="106"/>
    <n v="7556708"/>
    <x v="22"/>
    <x v="971"/>
    <s v="Color"/>
    <x v="1"/>
    <s v="English"/>
    <x v="1"/>
    <s v="R"/>
    <x v="1"/>
    <n v="-7443292"/>
    <n v="-0.49621946666666672"/>
    <s v="90-110 minutes"/>
    <n v="-0.49621946666666666"/>
    <n v="-434215.5"/>
    <n v="-0.10115100772200772"/>
    <x v="1"/>
  </r>
  <r>
    <s v="Proof of Life"/>
    <x v="1039"/>
    <x v="343"/>
    <x v="573"/>
    <n v="1013"/>
    <n v="138"/>
    <n v="892"/>
    <n v="6.2"/>
    <n v="134"/>
    <n v="135"/>
    <n v="32598931"/>
    <x v="29"/>
    <x v="211"/>
    <s v="Color"/>
    <x v="5"/>
    <s v="English"/>
    <x v="1"/>
    <s v="R"/>
    <x v="1"/>
    <n v="-32401069"/>
    <n v="-0.49847798461538462"/>
    <s v="131-150 minutes"/>
    <n v="-0.49847798461538462"/>
    <n v="-1289919.5"/>
    <n v="-4.8151417500000002E-2"/>
    <x v="2"/>
  </r>
  <r>
    <s v="Psycho"/>
    <x v="1040"/>
    <x v="1206"/>
    <x v="574"/>
    <n v="1885"/>
    <n v="13000"/>
    <n v="18000"/>
    <n v="8.5"/>
    <n v="290"/>
    <n v="108"/>
    <n v="32000000"/>
    <x v="299"/>
    <x v="1886"/>
    <s v="Black and White"/>
    <x v="0"/>
    <s v="English"/>
    <x v="1"/>
    <s v="R"/>
    <x v="1"/>
    <n v="31193053"/>
    <n v="38.655640333256088"/>
    <s v="90-110 minutes"/>
    <n v="38.655640333256088"/>
    <n v="16235088"/>
    <n v="1.1909079499999999"/>
    <x v="0"/>
  </r>
  <r>
    <s v="Psycho Beach Party"/>
    <x v="1041"/>
    <x v="1207"/>
    <x v="477"/>
    <n v="2282"/>
    <n v="0"/>
    <n v="614"/>
    <n v="6.3"/>
    <n v="51"/>
    <n v="85"/>
    <n v="265107"/>
    <x v="135"/>
    <x v="1887"/>
    <s v="Color"/>
    <x v="2"/>
    <s v="English"/>
    <x v="12"/>
    <s v="Unrated"/>
    <x v="1"/>
    <n v="-1234893"/>
    <n v="-0.82326199999999994"/>
    <s v="&lt;90 minutes"/>
    <n v="-0.82326200000000005"/>
    <n v="1637763"/>
    <n v="0.19178668286445014"/>
    <x v="0"/>
  </r>
  <r>
    <s v="Public Enemies"/>
    <x v="86"/>
    <x v="149"/>
    <x v="53"/>
    <n v="64599"/>
    <n v="0"/>
    <n v="0"/>
    <n v="7"/>
    <n v="357"/>
    <n v="140"/>
    <n v="97030725"/>
    <x v="61"/>
    <x v="1888"/>
    <s v="Color"/>
    <x v="6"/>
    <s v="English"/>
    <x v="1"/>
    <s v="R"/>
    <x v="1"/>
    <n v="-2969275"/>
    <n v="-2.9692750000000045E-2"/>
    <s v="131-150 minutes"/>
    <n v="-2.969275E-2"/>
    <n v="-1289919.5"/>
    <n v="-4.8151417500000002E-2"/>
    <x v="2"/>
  </r>
  <r>
    <s v="Pulp Fiction"/>
    <x v="11"/>
    <x v="591"/>
    <x v="10"/>
    <n v="16557"/>
    <n v="16000"/>
    <n v="45000"/>
    <n v="8.9"/>
    <n v="215"/>
    <n v="178"/>
    <n v="107930000"/>
    <x v="4"/>
    <x v="1889"/>
    <s v="Color"/>
    <x v="4"/>
    <s v="English"/>
    <x v="1"/>
    <s v="R"/>
    <x v="1"/>
    <n v="99930000"/>
    <n v="12.491250000000001"/>
    <s v="&gt;150 minutes"/>
    <n v="12.491250000000001"/>
    <n v="-74533.5"/>
    <n v="-7.4856785714285719E-3"/>
    <x v="0"/>
  </r>
  <r>
    <s v="Pulse"/>
    <x v="841"/>
    <x v="1208"/>
    <x v="41"/>
    <n v="19952"/>
    <n v="2"/>
    <n v="0"/>
    <n v="4.7"/>
    <n v="148"/>
    <n v="90"/>
    <n v="20259297"/>
    <x v="6"/>
    <x v="1890"/>
    <s v="Color"/>
    <x v="1"/>
    <s v="English"/>
    <x v="1"/>
    <s v="PG-13"/>
    <x v="1"/>
    <n v="259297"/>
    <n v="1.2964849999999917E-2"/>
    <s v="90-110 minutes"/>
    <n v="1.296485E-2"/>
    <n v="-434215.5"/>
    <n v="-0.10115100772200772"/>
    <x v="1"/>
  </r>
  <r>
    <s v="Punch-Drunk Love"/>
    <x v="48"/>
    <x v="360"/>
    <x v="6"/>
    <n v="11994"/>
    <n v="0"/>
    <n v="0"/>
    <n v="7.3"/>
    <n v="251"/>
    <n v="95"/>
    <n v="17791031"/>
    <x v="9"/>
    <x v="1891"/>
    <s v="Color"/>
    <x v="2"/>
    <s v="English"/>
    <x v="1"/>
    <s v="R"/>
    <x v="1"/>
    <n v="-7208969"/>
    <n v="-0.28835876000000005"/>
    <s v="90-110 minutes"/>
    <n v="-0.28835875999999999"/>
    <n v="1637763"/>
    <n v="0.19178668286445014"/>
    <x v="1"/>
  </r>
  <r>
    <s v="Punisher: War Zone"/>
    <x v="777"/>
    <x v="1209"/>
    <x v="7"/>
    <n v="6563"/>
    <n v="189"/>
    <n v="0"/>
    <n v="6"/>
    <n v="151"/>
    <n v="103"/>
    <n v="7948159"/>
    <x v="19"/>
    <x v="1892"/>
    <s v="Color"/>
    <x v="5"/>
    <s v="English"/>
    <x v="1"/>
    <s v="R"/>
    <x v="1"/>
    <n v="-27051841"/>
    <n v="-0.77290974285714287"/>
    <s v="90-110 minutes"/>
    <n v="-0.77290974285714287"/>
    <n v="-1289919.5"/>
    <n v="-4.8151417500000002E-2"/>
    <x v="1"/>
  </r>
  <r>
    <s v="Pushing Tin"/>
    <x v="82"/>
    <x v="599"/>
    <x v="6"/>
    <n v="13093"/>
    <n v="179"/>
    <n v="783"/>
    <n v="6"/>
    <n v="56"/>
    <n v="124"/>
    <n v="8406264"/>
    <x v="89"/>
    <x v="1893"/>
    <s v="Color"/>
    <x v="2"/>
    <s v="English"/>
    <x v="1"/>
    <s v="R"/>
    <x v="1"/>
    <n v="-29593736"/>
    <n v="-0.77878252631578948"/>
    <s v="111-130 minutes"/>
    <n v="-0.77878252631578948"/>
    <n v="1637763"/>
    <n v="0.19178668286445014"/>
    <x v="1"/>
  </r>
  <r>
    <s v="Puss in Boots"/>
    <x v="49"/>
    <x v="1210"/>
    <x v="32"/>
    <n v="5046"/>
    <n v="50"/>
    <n v="16000"/>
    <n v="6.7"/>
    <n v="246"/>
    <n v="90"/>
    <n v="149234747"/>
    <x v="66"/>
    <x v="1894"/>
    <s v="Color"/>
    <x v="5"/>
    <s v="English"/>
    <x v="1"/>
    <s v="PG"/>
    <x v="1"/>
    <n v="19234747"/>
    <n v="0.1479595923076924"/>
    <s v="90-110 minutes"/>
    <n v="0.14795959230769232"/>
    <n v="-1289919.5"/>
    <n v="-4.8151417500000002E-2"/>
    <x v="2"/>
  </r>
  <r>
    <s v="Quantum of Solace"/>
    <x v="1042"/>
    <x v="706"/>
    <x v="575"/>
    <n v="2023"/>
    <n v="395"/>
    <n v="0"/>
    <n v="6.7"/>
    <n v="403"/>
    <n v="106"/>
    <n v="168368427"/>
    <x v="17"/>
    <x v="1895"/>
    <s v="Color"/>
    <x v="5"/>
    <s v="English"/>
    <x v="4"/>
    <s v="PG-13"/>
    <x v="1"/>
    <n v="-31631573"/>
    <n v="-0.15815786499999995"/>
    <s v="90-110 minutes"/>
    <n v="-0.15815786500000001"/>
    <n v="-1289919.5"/>
    <n v="-4.8151417500000002E-2"/>
    <x v="2"/>
  </r>
  <r>
    <s v="Quarantine"/>
    <x v="214"/>
    <x v="235"/>
    <x v="134"/>
    <n v="140268"/>
    <n v="66"/>
    <n v="0"/>
    <n v="6"/>
    <n v="198"/>
    <n v="89"/>
    <n v="31691811"/>
    <x v="1"/>
    <x v="1532"/>
    <s v="Color"/>
    <x v="0"/>
    <s v="English"/>
    <x v="1"/>
    <s v="R"/>
    <x v="1"/>
    <n v="19691811"/>
    <n v="1.6409842499999998"/>
    <s v="&lt;90 minutes"/>
    <n v="1.64098425"/>
    <n v="16235088"/>
    <n v="1.1909079499999999"/>
    <x v="0"/>
  </r>
  <r>
    <s v="Quartet"/>
    <x v="1043"/>
    <x v="1211"/>
    <x v="57"/>
    <n v="1114"/>
    <n v="0"/>
    <n v="13000"/>
    <n v="6.8"/>
    <n v="175"/>
    <n v="98"/>
    <n v="18381787"/>
    <x v="26"/>
    <x v="1896"/>
    <s v="Color"/>
    <x v="2"/>
    <s v="English"/>
    <x v="4"/>
    <s v="PG-13"/>
    <x v="1"/>
    <n v="7381787"/>
    <n v="0.6710715454545455"/>
    <s v="90-110 minutes"/>
    <n v="0.6710715454545455"/>
    <n v="1637763"/>
    <n v="0.19178668286445014"/>
    <x v="0"/>
  </r>
  <r>
    <s v="Queen of the Damned"/>
    <x v="1044"/>
    <x v="890"/>
    <x v="576"/>
    <n v="3001"/>
    <n v="48"/>
    <n v="0"/>
    <n v="5.2"/>
    <n v="137"/>
    <n v="101"/>
    <n v="30307804"/>
    <x v="19"/>
    <x v="124"/>
    <s v="Color"/>
    <x v="1"/>
    <s v="English"/>
    <x v="1"/>
    <s v="R"/>
    <x v="1"/>
    <n v="-4692196"/>
    <n v="-0.13406274285714281"/>
    <s v="90-110 minutes"/>
    <n v="-0.13406274285714287"/>
    <n v="-434215.5"/>
    <n v="-0.10115100772200772"/>
    <x v="1"/>
  </r>
  <r>
    <s v="Quigley Down Under"/>
    <x v="329"/>
    <x v="525"/>
    <x v="202"/>
    <n v="45841"/>
    <n v="23"/>
    <n v="0"/>
    <n v="6.8"/>
    <n v="20"/>
    <n v="119"/>
    <n v="21413105"/>
    <x v="6"/>
    <x v="1897"/>
    <s v="Color"/>
    <x v="5"/>
    <s v="English"/>
    <x v="12"/>
    <s v="PG-13"/>
    <x v="1"/>
    <n v="1413105"/>
    <n v="7.0655249999999947E-2"/>
    <s v="111-130 minutes"/>
    <n v="7.0655250000000003E-2"/>
    <n v="-1289919.5"/>
    <n v="-4.8151417500000002E-2"/>
    <x v="1"/>
  </r>
  <r>
    <s v="Quills"/>
    <x v="152"/>
    <x v="1212"/>
    <x v="36"/>
    <n v="14726"/>
    <n v="133"/>
    <n v="0"/>
    <n v="7.4"/>
    <n v="132"/>
    <n v="124"/>
    <n v="7060876"/>
    <x v="185"/>
    <x v="1898"/>
    <s v="Color"/>
    <x v="6"/>
    <s v="English"/>
    <x v="4"/>
    <s v="R"/>
    <x v="1"/>
    <n v="-6439124"/>
    <n v="-0.47697214814814815"/>
    <s v="111-130 minutes"/>
    <n v="-0.47697214814814815"/>
    <n v="-1289919.5"/>
    <n v="-4.8151417500000002E-2"/>
    <x v="1"/>
  </r>
  <r>
    <s v="QuinceaÃ±era"/>
    <x v="1045"/>
    <x v="1213"/>
    <x v="577"/>
    <n v="771"/>
    <n v="25"/>
    <n v="426"/>
    <n v="7.1"/>
    <n v="69"/>
    <n v="90"/>
    <n v="1689999"/>
    <x v="232"/>
    <x v="1899"/>
    <s v="Color"/>
    <x v="1"/>
    <s v="Spanish"/>
    <x v="1"/>
    <s v="R"/>
    <x v="0"/>
    <n v="1289999"/>
    <n v="3.2249974999999997"/>
    <s v="90-110 minutes"/>
    <n v="3.2249975000000002"/>
    <n v="-434215.5"/>
    <n v="-0.10115100772200772"/>
    <x v="0"/>
  </r>
  <r>
    <s v="R.I.P.D."/>
    <x v="303"/>
    <x v="715"/>
    <x v="41"/>
    <n v="31549"/>
    <n v="124"/>
    <n v="20000"/>
    <n v="5.6"/>
    <n v="208"/>
    <n v="96"/>
    <n v="33592415"/>
    <x v="66"/>
    <x v="1900"/>
    <s v="Color"/>
    <x v="5"/>
    <s v="English"/>
    <x v="1"/>
    <s v="PG-13"/>
    <x v="1"/>
    <n v="-96407585"/>
    <n v="-0.74159680769230762"/>
    <s v="90-110 minutes"/>
    <n v="-0.74159680769230774"/>
    <n v="-1289919.5"/>
    <n v="-4.8151417500000002E-2"/>
    <x v="2"/>
  </r>
  <r>
    <s v="R100"/>
    <x v="1046"/>
    <x v="1214"/>
    <x v="578"/>
    <n v="81"/>
    <n v="17"/>
    <n v="543"/>
    <n v="6.1"/>
    <n v="72"/>
    <n v="99"/>
    <n v="22770"/>
    <x v="149"/>
    <x v="1901"/>
    <s v="Color"/>
    <x v="2"/>
    <s v="Japanese"/>
    <x v="13"/>
    <s v="Unrated"/>
    <x v="0"/>
    <n v="-5477230"/>
    <n v="-0.99585999999999997"/>
    <s v="90-110 minutes"/>
    <n v="-0.99585999999999997"/>
    <n v="1637763"/>
    <n v="0.19178668286445014"/>
    <x v="0"/>
  </r>
  <r>
    <s v="Rabbit Hole"/>
    <x v="347"/>
    <x v="816"/>
    <x v="215"/>
    <n v="1582"/>
    <n v="263"/>
    <n v="0"/>
    <n v="7"/>
    <n v="248"/>
    <n v="91"/>
    <n v="2221809"/>
    <x v="40"/>
    <x v="1902"/>
    <s v="Color"/>
    <x v="1"/>
    <s v="English"/>
    <x v="1"/>
    <s v="PG-13"/>
    <x v="1"/>
    <n v="-2778191"/>
    <n v="-0.55563819999999997"/>
    <s v="90-110 minutes"/>
    <n v="-0.55563819999999997"/>
    <n v="-434215.5"/>
    <n v="-0.10115100772200772"/>
    <x v="0"/>
  </r>
  <r>
    <s v="Rabbit-Proof Fence"/>
    <x v="1047"/>
    <x v="431"/>
    <x v="579"/>
    <n v="312"/>
    <n v="176"/>
    <n v="0"/>
    <n v="7.5"/>
    <n v="74"/>
    <n v="94"/>
    <n v="6165429"/>
    <x v="16"/>
    <x v="1903"/>
    <s v="Color"/>
    <x v="3"/>
    <s v="Aboriginal"/>
    <x v="12"/>
    <s v="PG"/>
    <x v="0"/>
    <n v="165429"/>
    <n v="2.7571500000000082E-2"/>
    <s v="90-110 minutes"/>
    <n v="2.7571499999999999E-2"/>
    <n v="3892693.5"/>
    <n v="0.11726928571428571"/>
    <x v="0"/>
  </r>
  <r>
    <s v="Race to Witch Mountain"/>
    <x v="260"/>
    <x v="1169"/>
    <x v="20"/>
    <n v="14007"/>
    <n v="99"/>
    <n v="0"/>
    <n v="5.7"/>
    <n v="166"/>
    <n v="98"/>
    <n v="67128202"/>
    <x v="29"/>
    <x v="1904"/>
    <s v="Color"/>
    <x v="5"/>
    <s v="English"/>
    <x v="1"/>
    <s v="PG"/>
    <x v="1"/>
    <n v="2128202"/>
    <n v="3.2741569230769318E-2"/>
    <s v="90-110 minutes"/>
    <n v="3.2741569230769228E-2"/>
    <n v="-1289919.5"/>
    <n v="-4.8151417500000002E-2"/>
    <x v="2"/>
  </r>
  <r>
    <s v="Radio"/>
    <x v="194"/>
    <x v="1215"/>
    <x v="1"/>
    <n v="4231"/>
    <n v="19"/>
    <n v="0"/>
    <n v="6.9"/>
    <n v="74"/>
    <n v="109"/>
    <n v="52277485"/>
    <x v="19"/>
    <x v="1905"/>
    <s v="Color"/>
    <x v="6"/>
    <s v="English"/>
    <x v="1"/>
    <s v="PG"/>
    <x v="1"/>
    <n v="17277485"/>
    <n v="0.49364242857142848"/>
    <s v="90-110 minutes"/>
    <n v="0.49364242857142859"/>
    <n v="-1289919.5"/>
    <n v="-4.8151417500000002E-2"/>
    <x v="1"/>
  </r>
  <r>
    <s v="Radio Days"/>
    <x v="972"/>
    <x v="209"/>
    <x v="382"/>
    <n v="1653"/>
    <n v="11000"/>
    <n v="0"/>
    <n v="7.6"/>
    <n v="64"/>
    <n v="88"/>
    <n v="14792779"/>
    <x v="2"/>
    <x v="1906"/>
    <s v="Color"/>
    <x v="2"/>
    <s v="English"/>
    <x v="1"/>
    <s v="PG"/>
    <x v="1"/>
    <n v="-1207221"/>
    <n v="-7.5451312500000034E-2"/>
    <s v="&lt;90 minutes"/>
    <n v="-7.5451312500000006E-2"/>
    <n v="1637763"/>
    <n v="0.19178668286445014"/>
    <x v="1"/>
  </r>
  <r>
    <s v="Radio Flyer"/>
    <x v="988"/>
    <x v="11"/>
    <x v="3"/>
    <n v="4334"/>
    <n v="503"/>
    <n v="892"/>
    <n v="6.9"/>
    <n v="10"/>
    <n v="114"/>
    <n v="4651977"/>
    <x v="19"/>
    <x v="1907"/>
    <s v="Color"/>
    <x v="1"/>
    <s v="English"/>
    <x v="1"/>
    <s v="PG-13"/>
    <x v="1"/>
    <n v="-30348023"/>
    <n v="-0.86708637142857148"/>
    <s v="111-130 minutes"/>
    <n v="-0.86708637142857148"/>
    <n v="-434215.5"/>
    <n v="-0.10115100772200772"/>
    <x v="1"/>
  </r>
  <r>
    <s v="Raging Bull"/>
    <x v="10"/>
    <x v="388"/>
    <x v="9"/>
    <n v="23008"/>
    <n v="17000"/>
    <n v="0"/>
    <n v="8.3000000000000007"/>
    <n v="151"/>
    <n v="121"/>
    <n v="45250"/>
    <x v="7"/>
    <x v="1908"/>
    <s v="Black and White"/>
    <x v="6"/>
    <s v="English"/>
    <x v="1"/>
    <s v="R"/>
    <x v="1"/>
    <n v="-17954750"/>
    <n v="-0.99748611111111107"/>
    <s v="111-130 minutes"/>
    <n v="-0.99748611111111107"/>
    <n v="-1289919.5"/>
    <n v="-4.8151417500000002E-2"/>
    <x v="1"/>
  </r>
  <r>
    <s v="Raiders of the Lost Ark"/>
    <x v="44"/>
    <x v="110"/>
    <x v="6"/>
    <n v="12906"/>
    <n v="14000"/>
    <n v="16000"/>
    <n v="8.5"/>
    <n v="234"/>
    <n v="115"/>
    <n v="242374454"/>
    <x v="7"/>
    <x v="1909"/>
    <s v="Color"/>
    <x v="5"/>
    <s v="English"/>
    <x v="1"/>
    <s v="PG"/>
    <x v="1"/>
    <n v="224374454"/>
    <n v="12.465247444444444"/>
    <s v="111-130 minutes"/>
    <n v="12.465247444444444"/>
    <n v="-1289919.5"/>
    <n v="-4.8151417500000002E-2"/>
    <x v="1"/>
  </r>
  <r>
    <s v="Rain Man"/>
    <x v="67"/>
    <x v="194"/>
    <x v="22"/>
    <n v="12285"/>
    <n v="272"/>
    <n v="12000"/>
    <n v="8"/>
    <n v="100"/>
    <n v="133"/>
    <n v="172825435"/>
    <x v="9"/>
    <x v="1910"/>
    <s v="Color"/>
    <x v="1"/>
    <s v="English"/>
    <x v="1"/>
    <s v="R"/>
    <x v="1"/>
    <n v="147825435"/>
    <n v="5.9130174000000002"/>
    <s v="131-150 minutes"/>
    <n v="5.9130174000000002"/>
    <n v="-434215.5"/>
    <n v="-0.10115100772200772"/>
    <x v="1"/>
  </r>
  <r>
    <s v="Raise the Titanic"/>
    <x v="1048"/>
    <x v="424"/>
    <x v="237"/>
    <n v="1883"/>
    <n v="5"/>
    <n v="328"/>
    <n v="4.7"/>
    <n v="32"/>
    <n v="119"/>
    <n v="7000000"/>
    <x v="52"/>
    <x v="1911"/>
    <s v="Color"/>
    <x v="5"/>
    <s v="English"/>
    <x v="4"/>
    <s v="PG"/>
    <x v="1"/>
    <n v="-29000000"/>
    <n v="-0.80555555555555558"/>
    <s v="111-130 minutes"/>
    <n v="-0.80555555555555558"/>
    <n v="-1289919.5"/>
    <n v="-4.8151417500000002E-2"/>
    <x v="1"/>
  </r>
  <r>
    <s v="Raise Your Voice"/>
    <x v="1049"/>
    <x v="1216"/>
    <x v="1"/>
    <n v="4676"/>
    <n v="80"/>
    <n v="1000"/>
    <n v="5.9"/>
    <n v="46"/>
    <n v="103"/>
    <n v="10411980"/>
    <x v="22"/>
    <x v="1717"/>
    <s v="Color"/>
    <x v="14"/>
    <s v="English"/>
    <x v="1"/>
    <s v="PG"/>
    <x v="1"/>
    <n v="-4588020"/>
    <n v="-0.30586800000000003"/>
    <s v="90-110 minutes"/>
    <n v="-0.30586799999999997"/>
    <m/>
    <m/>
    <x v="1"/>
  </r>
  <r>
    <s v="Raising Cain"/>
    <x v="1050"/>
    <x v="629"/>
    <x v="445"/>
    <n v="1852"/>
    <n v="0"/>
    <n v="541"/>
    <n v="6"/>
    <n v="33"/>
    <n v="91"/>
    <n v="21370057"/>
    <x v="1"/>
    <x v="1912"/>
    <s v="Color"/>
    <x v="4"/>
    <s v="English"/>
    <x v="1"/>
    <s v="R"/>
    <x v="1"/>
    <n v="9370057"/>
    <n v="0.78083808333333327"/>
    <s v="90-110 minutes"/>
    <n v="0.78083808333333338"/>
    <n v="-74533.5"/>
    <n v="-7.4856785714285719E-3"/>
    <x v="0"/>
  </r>
  <r>
    <s v="Raising Helen"/>
    <x v="1051"/>
    <x v="755"/>
    <x v="518"/>
    <n v="2052"/>
    <n v="0"/>
    <n v="718"/>
    <n v="6"/>
    <n v="93"/>
    <n v="119"/>
    <n v="37486138"/>
    <x v="21"/>
    <x v="264"/>
    <s v="Color"/>
    <x v="2"/>
    <s v="English"/>
    <x v="1"/>
    <s v="PG-13"/>
    <x v="1"/>
    <n v="-12513862"/>
    <n v="-0.25027723999999996"/>
    <s v="111-130 minutes"/>
    <n v="-0.25027724000000001"/>
    <n v="1637763"/>
    <n v="0.19178668286445014"/>
    <x v="2"/>
  </r>
  <r>
    <s v="Raising Victor Vargas"/>
    <x v="1052"/>
    <x v="732"/>
    <x v="493"/>
    <n v="663"/>
    <n v="6"/>
    <n v="219"/>
    <n v="7.2"/>
    <n v="59"/>
    <n v="88"/>
    <n v="2073984"/>
    <x v="178"/>
    <x v="1913"/>
    <s v="Color"/>
    <x v="1"/>
    <s v="English"/>
    <x v="8"/>
    <s v="R"/>
    <x v="1"/>
    <n v="1273984"/>
    <n v="1.5924800000000001"/>
    <s v="&lt;90 minutes"/>
    <n v="1.5924799999999999"/>
    <n v="-434215.5"/>
    <n v="-0.10115100772200772"/>
    <x v="0"/>
  </r>
  <r>
    <s v="Rambo III"/>
    <x v="204"/>
    <x v="1217"/>
    <x v="10"/>
    <n v="14574"/>
    <n v="10"/>
    <n v="2000"/>
    <n v="5.7"/>
    <n v="84"/>
    <n v="87"/>
    <n v="53715611"/>
    <x v="105"/>
    <x v="1914"/>
    <s v="Color"/>
    <x v="5"/>
    <s v="English"/>
    <x v="1"/>
    <s v="R"/>
    <x v="1"/>
    <n v="-9284389"/>
    <n v="-0.14737125396825401"/>
    <s v="&lt;90 minutes"/>
    <n v="-0.14737125396825396"/>
    <n v="-1289919.5"/>
    <n v="-4.8151417500000002E-2"/>
    <x v="2"/>
  </r>
  <r>
    <s v="Rambo: First Blood Part II"/>
    <x v="204"/>
    <x v="1218"/>
    <x v="10"/>
    <n v="15662"/>
    <n v="170"/>
    <n v="0"/>
    <n v="6.4"/>
    <n v="96"/>
    <n v="96"/>
    <n v="150415432"/>
    <x v="117"/>
    <x v="1915"/>
    <s v="Color"/>
    <x v="5"/>
    <s v="English"/>
    <x v="1"/>
    <s v="R"/>
    <x v="1"/>
    <n v="106415432"/>
    <n v="2.4185325454545454"/>
    <s v="90-110 minutes"/>
    <n v="2.4185325454545454"/>
    <n v="-1289919.5"/>
    <n v="-4.8151417500000002E-2"/>
    <x v="2"/>
  </r>
  <r>
    <s v="Ramona and Beezus"/>
    <x v="1053"/>
    <x v="224"/>
    <x v="168"/>
    <n v="1002"/>
    <n v="20"/>
    <n v="0"/>
    <n v="6.7"/>
    <n v="81"/>
    <n v="103"/>
    <n v="26161406"/>
    <x v="22"/>
    <x v="1916"/>
    <s v="Color"/>
    <x v="3"/>
    <s v="English"/>
    <x v="1"/>
    <s v="G"/>
    <x v="1"/>
    <n v="11161406"/>
    <n v="0.74409373333333328"/>
    <s v="90-110 minutes"/>
    <n v="0.74409373333333328"/>
    <n v="3892693.5"/>
    <n v="0.11726928571428571"/>
    <x v="1"/>
  </r>
  <r>
    <s v="Random Hearts"/>
    <x v="44"/>
    <x v="1156"/>
    <x v="6"/>
    <n v="16710"/>
    <n v="521"/>
    <n v="295"/>
    <n v="5.0999999999999996"/>
    <n v="96"/>
    <n v="133"/>
    <n v="31054924"/>
    <x v="258"/>
    <x v="1917"/>
    <s v="Color"/>
    <x v="1"/>
    <s v="English"/>
    <x v="1"/>
    <s v="R"/>
    <x v="1"/>
    <n v="-32945076"/>
    <n v="-0.5147668125"/>
    <s v="131-150 minutes"/>
    <n v="-0.5147668125"/>
    <n v="-434215.5"/>
    <n v="-0.10115100772200772"/>
    <x v="2"/>
  </r>
  <r>
    <s v="Rango"/>
    <x v="86"/>
    <x v="1183"/>
    <x v="53"/>
    <n v="43291"/>
    <n v="563"/>
    <n v="26000"/>
    <n v="7.2"/>
    <n v="362"/>
    <n v="107"/>
    <n v="123207194"/>
    <x v="222"/>
    <x v="1918"/>
    <s v="Color"/>
    <x v="3"/>
    <s v="English"/>
    <x v="1"/>
    <s v="PG"/>
    <x v="1"/>
    <n v="-11792806"/>
    <n v="-8.7354118518518487E-2"/>
    <s v="90-110 minutes"/>
    <n v="-8.7354118518518514E-2"/>
    <n v="3892693.5"/>
    <n v="0.11726928571428571"/>
    <x v="2"/>
  </r>
  <r>
    <s v="Ransom"/>
    <x v="1054"/>
    <x v="59"/>
    <x v="580"/>
    <n v="3667"/>
    <n v="2000"/>
    <n v="1000"/>
    <n v="6.6"/>
    <n v="79"/>
    <n v="139"/>
    <n v="136448821"/>
    <x v="112"/>
    <x v="1919"/>
    <s v="Color"/>
    <x v="4"/>
    <s v="English"/>
    <x v="1"/>
    <s v="R"/>
    <x v="1"/>
    <n v="56448821"/>
    <n v="0.70561026250000003"/>
    <s v="131-150 minutes"/>
    <n v="0.70561026250000003"/>
    <n v="-74533.5"/>
    <n v="-7.4856785714285719E-3"/>
    <x v="2"/>
  </r>
  <r>
    <s v="Rapa Nui"/>
    <x v="823"/>
    <x v="1219"/>
    <x v="479"/>
    <n v="1592"/>
    <n v="58"/>
    <n v="399"/>
    <n v="6.4"/>
    <n v="9"/>
    <n v="107"/>
    <n v="305070"/>
    <x v="6"/>
    <x v="1920"/>
    <s v="Color"/>
    <x v="5"/>
    <s v="English"/>
    <x v="1"/>
    <s v="R"/>
    <x v="1"/>
    <n v="-19694930"/>
    <n v="-0.98474649999999997"/>
    <s v="90-110 minutes"/>
    <n v="-0.98474649999999997"/>
    <n v="-1289919.5"/>
    <n v="-4.8151417500000002E-2"/>
    <x v="1"/>
  </r>
  <r>
    <s v="Rat Race"/>
    <x v="1055"/>
    <x v="709"/>
    <x v="126"/>
    <n v="1823"/>
    <n v="109"/>
    <n v="0"/>
    <n v="6.4"/>
    <n v="103"/>
    <n v="112"/>
    <n v="56607223"/>
    <x v="84"/>
    <x v="1921"/>
    <s v="Color"/>
    <x v="3"/>
    <s v="English"/>
    <x v="14"/>
    <s v="PG-13"/>
    <x v="1"/>
    <n v="8607223"/>
    <n v="0.17931714583333336"/>
    <s v="111-130 minutes"/>
    <n v="0.17931714583333333"/>
    <n v="3892693.5"/>
    <n v="0.11726928571428571"/>
    <x v="2"/>
  </r>
  <r>
    <s v="Ratatouille"/>
    <x v="18"/>
    <x v="1067"/>
    <x v="1"/>
    <n v="4764"/>
    <n v="663"/>
    <n v="10000"/>
    <n v="8"/>
    <n v="318"/>
    <n v="111"/>
    <n v="206435493"/>
    <x v="90"/>
    <x v="1922"/>
    <s v="Color"/>
    <x v="10"/>
    <s v="English"/>
    <x v="1"/>
    <s v="G"/>
    <x v="1"/>
    <n v="56435493"/>
    <n v="0.37623662000000002"/>
    <s v="111-130 minutes"/>
    <n v="0.37623662000000002"/>
    <m/>
    <m/>
    <x v="2"/>
  </r>
  <r>
    <s v="Ravenous"/>
    <x v="1056"/>
    <x v="1220"/>
    <x v="298"/>
    <n v="2543"/>
    <n v="61"/>
    <n v="0"/>
    <n v="7.1"/>
    <n v="131"/>
    <n v="101"/>
    <n v="2060953"/>
    <x v="1"/>
    <x v="1923"/>
    <s v="Color"/>
    <x v="7"/>
    <s v="English"/>
    <x v="23"/>
    <s v="R"/>
    <x v="1"/>
    <n v="-9939047"/>
    <n v="-0.8282539166666667"/>
    <s v="90-110 minutes"/>
    <n v="-0.8282539166666667"/>
    <m/>
    <m/>
    <x v="0"/>
  </r>
  <r>
    <s v="Ray"/>
    <x v="1057"/>
    <x v="343"/>
    <x v="533"/>
    <n v="5074"/>
    <n v="138"/>
    <n v="0"/>
    <n v="7.7"/>
    <n v="209"/>
    <n v="178"/>
    <n v="75305995"/>
    <x v="33"/>
    <x v="1924"/>
    <s v="Color"/>
    <x v="6"/>
    <s v="English"/>
    <x v="1"/>
    <s v="PG-13"/>
    <x v="1"/>
    <n v="35305995"/>
    <n v="0.88264987500000003"/>
    <s v="&gt;150 minutes"/>
    <n v="0.88264987500000003"/>
    <n v="-1289919.5"/>
    <n v="-4.8151417500000002E-2"/>
    <x v="2"/>
  </r>
  <r>
    <s v="Ready to Rumble"/>
    <x v="20"/>
    <x v="103"/>
    <x v="1"/>
    <n v="4971"/>
    <n v="48"/>
    <n v="650"/>
    <n v="5.3"/>
    <n v="51"/>
    <n v="107"/>
    <n v="12372410"/>
    <x v="184"/>
    <x v="1925"/>
    <s v="Color"/>
    <x v="2"/>
    <s v="English"/>
    <x v="1"/>
    <s v="PG-13"/>
    <x v="1"/>
    <n v="-11627590"/>
    <n v="-0.48448291666666665"/>
    <s v="90-110 minutes"/>
    <n v="-0.48448291666666665"/>
    <n v="1637763"/>
    <n v="0.19178668286445014"/>
    <x v="1"/>
  </r>
  <r>
    <s v="Real Steel"/>
    <x v="391"/>
    <x v="315"/>
    <x v="127"/>
    <n v="22254"/>
    <n v="189"/>
    <n v="36000"/>
    <n v="7.1"/>
    <n v="327"/>
    <n v="127"/>
    <n v="85463309"/>
    <x v="30"/>
    <x v="1926"/>
    <s v="Color"/>
    <x v="5"/>
    <s v="English"/>
    <x v="1"/>
    <s v="PG-13"/>
    <x v="1"/>
    <n v="-24536691"/>
    <n v="-0.22306082727272725"/>
    <s v="111-130 minutes"/>
    <n v="-0.22306082727272727"/>
    <n v="-1289919.5"/>
    <n v="-4.8151417500000002E-2"/>
    <x v="2"/>
  </r>
  <r>
    <s v="Real Women Have Curves"/>
    <x v="993"/>
    <x v="1221"/>
    <x v="267"/>
    <n v="2510"/>
    <n v="15"/>
    <n v="595"/>
    <n v="7"/>
    <n v="75"/>
    <n v="90"/>
    <n v="5844929"/>
    <x v="38"/>
    <x v="1927"/>
    <s v="Color"/>
    <x v="2"/>
    <s v="English"/>
    <x v="1"/>
    <s v="PG-13"/>
    <x v="1"/>
    <n v="2844929"/>
    <n v="0.94830966666666661"/>
    <s v="90-110 minutes"/>
    <n v="0.94830966666666672"/>
    <n v="1637763"/>
    <n v="0.19178668286445014"/>
    <x v="0"/>
  </r>
  <r>
    <s v="Recess: School's Out"/>
    <x v="1058"/>
    <x v="1222"/>
    <x v="75"/>
    <n v="2197"/>
    <n v="6"/>
    <n v="227"/>
    <n v="6.5"/>
    <n v="44"/>
    <n v="82"/>
    <n v="36696761"/>
    <x v="95"/>
    <x v="1928"/>
    <s v="Color"/>
    <x v="10"/>
    <s v="English"/>
    <x v="1"/>
    <s v="G"/>
    <x v="1"/>
    <n v="13696761"/>
    <n v="0.59551134782608695"/>
    <s v="&lt;90 minutes"/>
    <n v="0.59551134782608695"/>
    <m/>
    <m/>
    <x v="1"/>
  </r>
  <r>
    <s v="RED"/>
    <x v="11"/>
    <x v="715"/>
    <x v="10"/>
    <n v="24928"/>
    <n v="124"/>
    <n v="32000"/>
    <n v="7.1"/>
    <n v="315"/>
    <n v="111"/>
    <n v="90356857"/>
    <x v="41"/>
    <x v="836"/>
    <s v="Color"/>
    <x v="5"/>
    <s v="English"/>
    <x v="1"/>
    <s v="PG-13"/>
    <x v="1"/>
    <n v="32356857"/>
    <n v="0.55787684482758615"/>
    <s v="111-130 minutes"/>
    <n v="0.55787684482758626"/>
    <n v="-1289919.5"/>
    <n v="-4.8151417500000002E-2"/>
    <x v="2"/>
  </r>
  <r>
    <s v="RED 2"/>
    <x v="11"/>
    <x v="747"/>
    <x v="10"/>
    <n v="25220"/>
    <n v="23"/>
    <n v="22000"/>
    <n v="6.7"/>
    <n v="234"/>
    <n v="116"/>
    <n v="53215979"/>
    <x v="300"/>
    <x v="1929"/>
    <s v="Color"/>
    <x v="5"/>
    <s v="English"/>
    <x v="1"/>
    <s v="PG-13"/>
    <x v="1"/>
    <n v="-30784021"/>
    <n v="-0.36647644047619043"/>
    <s v="111-130 minutes"/>
    <n v="-0.36647644047619049"/>
    <n v="-1289919.5"/>
    <n v="-4.8151417500000002E-2"/>
    <x v="2"/>
  </r>
  <r>
    <s v="Red Cliff"/>
    <x v="723"/>
    <x v="391"/>
    <x v="416"/>
    <n v="2172"/>
    <n v="610"/>
    <n v="0"/>
    <n v="7.4"/>
    <n v="160"/>
    <n v="150"/>
    <n v="626809"/>
    <x v="301"/>
    <x v="1930"/>
    <s v="Color"/>
    <x v="5"/>
    <s v="Mandarin"/>
    <x v="3"/>
    <s v="R"/>
    <x v="0"/>
    <n v="-553005191"/>
    <n v="-0.99886782375296224"/>
    <s v="131-150 minutes"/>
    <n v="-0.99886782375296224"/>
    <n v="-1289919.5"/>
    <n v="-4.8151417500000002E-2"/>
    <x v="2"/>
  </r>
  <r>
    <s v="Red Dragon"/>
    <x v="27"/>
    <x v="129"/>
    <x v="9"/>
    <n v="35867"/>
    <n v="420"/>
    <n v="0"/>
    <n v="7.2"/>
    <n v="210"/>
    <n v="124"/>
    <n v="92930005"/>
    <x v="159"/>
    <x v="1666"/>
    <s v="Color"/>
    <x v="4"/>
    <s v="English"/>
    <x v="2"/>
    <s v="R"/>
    <x v="1"/>
    <n v="14930005"/>
    <n v="0.19141032051282059"/>
    <s v="111-130 minutes"/>
    <n v="0.1914103205128205"/>
    <n v="-74533.5"/>
    <n v="-7.4856785714285719E-3"/>
    <x v="2"/>
  </r>
  <r>
    <s v="Red Eye"/>
    <x v="1059"/>
    <x v="87"/>
    <x v="200"/>
    <n v="1090"/>
    <n v="0"/>
    <n v="0"/>
    <n v="6.5"/>
    <n v="224"/>
    <n v="85"/>
    <n v="57859105"/>
    <x v="43"/>
    <x v="1931"/>
    <s v="Color"/>
    <x v="9"/>
    <s v="English"/>
    <x v="1"/>
    <s v="PG-13"/>
    <x v="1"/>
    <n v="31859105"/>
    <n v="1.2253501923076922"/>
    <s v="&lt;90 minutes"/>
    <n v="1.2253501923076924"/>
    <m/>
    <m/>
    <x v="1"/>
  </r>
  <r>
    <s v="Red Planet"/>
    <x v="1060"/>
    <x v="1223"/>
    <x v="222"/>
    <n v="2"/>
    <n v="14"/>
    <n v="995"/>
    <n v="5.7"/>
    <n v="145"/>
    <n v="106"/>
    <n v="17473245"/>
    <x v="68"/>
    <x v="1932"/>
    <s v="Color"/>
    <x v="5"/>
    <s v="English"/>
    <x v="1"/>
    <s v="PG-13"/>
    <x v="1"/>
    <n v="-52526755"/>
    <n v="-0.75038221428571428"/>
    <s v="90-110 minutes"/>
    <n v="-0.75038221428571428"/>
    <n v="-1289919.5"/>
    <n v="-4.8151417500000002E-2"/>
    <x v="2"/>
  </r>
  <r>
    <s v="Red Riding Hood"/>
    <x v="254"/>
    <x v="1006"/>
    <x v="22"/>
    <n v="15369"/>
    <n v="308"/>
    <n v="20000"/>
    <n v="5.4"/>
    <n v="291"/>
    <n v="100"/>
    <n v="37652565"/>
    <x v="10"/>
    <x v="1933"/>
    <s v="Color"/>
    <x v="7"/>
    <s v="English"/>
    <x v="1"/>
    <s v="PG-13"/>
    <x v="1"/>
    <n v="-4347435"/>
    <n v="-0.10351035714285717"/>
    <s v="90-110 minutes"/>
    <n v="-0.10351035714285714"/>
    <m/>
    <m/>
    <x v="2"/>
  </r>
  <r>
    <s v="Red Tails"/>
    <x v="84"/>
    <x v="1224"/>
    <x v="1"/>
    <n v="4416"/>
    <n v="143"/>
    <n v="0"/>
    <n v="5.9"/>
    <n v="144"/>
    <n v="125"/>
    <n v="49875589"/>
    <x v="41"/>
    <x v="1130"/>
    <s v="Color"/>
    <x v="5"/>
    <s v="English"/>
    <x v="1"/>
    <s v="PG-13"/>
    <x v="1"/>
    <n v="-8124411"/>
    <n v="-0.14007605172413795"/>
    <s v="111-130 minutes"/>
    <n v="-0.14007605172413792"/>
    <n v="-1289919.5"/>
    <n v="-4.8151417500000002E-2"/>
    <x v="2"/>
  </r>
  <r>
    <s v="Redacted"/>
    <x v="1061"/>
    <x v="629"/>
    <x v="581"/>
    <n v="408"/>
    <n v="0"/>
    <n v="559"/>
    <n v="6.2"/>
    <n v="133"/>
    <n v="90"/>
    <n v="65087"/>
    <x v="40"/>
    <x v="742"/>
    <s v="Color"/>
    <x v="4"/>
    <s v="English"/>
    <x v="1"/>
    <s v="R"/>
    <x v="1"/>
    <n v="-4934913"/>
    <n v="-0.98698260000000004"/>
    <s v="90-110 minutes"/>
    <n v="-0.98698260000000004"/>
    <n v="-74533.5"/>
    <n v="-7.4856785714285719E-3"/>
    <x v="0"/>
  </r>
  <r>
    <s v="Redbelt"/>
    <x v="414"/>
    <x v="1225"/>
    <x v="1"/>
    <n v="2158"/>
    <n v="342"/>
    <n v="0"/>
    <n v="6.8"/>
    <n v="158"/>
    <n v="99"/>
    <n v="2344847"/>
    <x v="46"/>
    <x v="1934"/>
    <s v="Color"/>
    <x v="1"/>
    <s v="English"/>
    <x v="1"/>
    <s v="R"/>
    <x v="1"/>
    <n v="-4655153"/>
    <n v="-0.66502185714285722"/>
    <s v="90-110 minutes"/>
    <n v="-0.66502185714285711"/>
    <n v="-434215.5"/>
    <n v="-0.10115100772200772"/>
    <x v="0"/>
  </r>
  <r>
    <s v="Reign of Fire"/>
    <x v="36"/>
    <x v="138"/>
    <x v="2"/>
    <n v="53024"/>
    <n v="38"/>
    <n v="0"/>
    <n v="6.2"/>
    <n v="138"/>
    <n v="101"/>
    <n v="43060566"/>
    <x v="45"/>
    <x v="564"/>
    <s v="Color"/>
    <x v="5"/>
    <s v="English"/>
    <x v="1"/>
    <s v="PG-13"/>
    <x v="1"/>
    <n v="-16939434"/>
    <n v="-0.28232389999999996"/>
    <s v="90-110 minutes"/>
    <n v="-0.28232390000000002"/>
    <n v="-1289919.5"/>
    <n v="-4.8151417500000002E-2"/>
    <x v="2"/>
  </r>
  <r>
    <s v="Reign Over Me"/>
    <x v="48"/>
    <x v="330"/>
    <x v="6"/>
    <n v="17050"/>
    <n v="57"/>
    <n v="0"/>
    <n v="7.5"/>
    <n v="154"/>
    <n v="124"/>
    <n v="19661987"/>
    <x v="6"/>
    <x v="1935"/>
    <s v="Color"/>
    <x v="1"/>
    <s v="English"/>
    <x v="1"/>
    <s v="R"/>
    <x v="1"/>
    <n v="-338013"/>
    <n v="-1.6900649999999962E-2"/>
    <s v="111-130 minutes"/>
    <n v="-1.690065E-2"/>
    <n v="-434215.5"/>
    <n v="-0.10115100772200772"/>
    <x v="1"/>
  </r>
  <r>
    <s v="Reindeer Games"/>
    <x v="108"/>
    <x v="1226"/>
    <x v="68"/>
    <n v="10838"/>
    <n v="287"/>
    <n v="852"/>
    <n v="5.7"/>
    <n v="126"/>
    <n v="124"/>
    <n v="23360779"/>
    <x v="151"/>
    <x v="1936"/>
    <s v="Color"/>
    <x v="5"/>
    <s v="English"/>
    <x v="1"/>
    <s v="R"/>
    <x v="1"/>
    <n v="-10639221"/>
    <n v="-0.31291826470588235"/>
    <s v="111-130 minutes"/>
    <n v="-0.31291826470588235"/>
    <n v="-1289919.5"/>
    <n v="-4.8151417500000002E-2"/>
    <x v="1"/>
  </r>
  <r>
    <s v="Religulous"/>
    <x v="1062"/>
    <x v="363"/>
    <x v="582"/>
    <n v="338"/>
    <n v="119"/>
    <n v="24000"/>
    <n v="7.7"/>
    <n v="197"/>
    <n v="101"/>
    <n v="12995673"/>
    <x v="18"/>
    <x v="1937"/>
    <s v="Color"/>
    <x v="2"/>
    <s v="English"/>
    <x v="1"/>
    <s v="R"/>
    <x v="1"/>
    <n v="10495673"/>
    <n v="4.1982692000000004"/>
    <s v="90-110 minutes"/>
    <n v="4.1982692000000004"/>
    <n v="1637763"/>
    <n v="0.19178668286445014"/>
    <x v="0"/>
  </r>
  <r>
    <s v="Remember Me"/>
    <x v="691"/>
    <x v="1227"/>
    <x v="60"/>
    <n v="22088"/>
    <n v="47"/>
    <n v="24000"/>
    <n v="7.2"/>
    <n v="158"/>
    <n v="113"/>
    <n v="19057024"/>
    <x v="2"/>
    <x v="1938"/>
    <s v="Color"/>
    <x v="1"/>
    <s v="English"/>
    <x v="1"/>
    <s v="PG-13"/>
    <x v="1"/>
    <n v="3057024"/>
    <n v="0.1910639999999999"/>
    <s v="111-130 minutes"/>
    <n v="0.19106400000000001"/>
    <n v="-434215.5"/>
    <n v="-0.10115100772200772"/>
    <x v="1"/>
  </r>
  <r>
    <s v="Remember Me, My Love"/>
    <x v="1063"/>
    <x v="1186"/>
    <x v="268"/>
    <n v="132"/>
    <n v="125"/>
    <n v="282"/>
    <n v="6.5"/>
    <n v="36"/>
    <n v="125"/>
    <n v="223878"/>
    <x v="40"/>
    <x v="1939"/>
    <s v="Color"/>
    <x v="2"/>
    <s v="Italian"/>
    <x v="9"/>
    <s v="R"/>
    <x v="0"/>
    <n v="-4776122"/>
    <n v="-0.95522439999999997"/>
    <s v="111-130 minutes"/>
    <n v="-0.95522439999999997"/>
    <n v="1637763"/>
    <n v="0.19178668286445014"/>
    <x v="0"/>
  </r>
  <r>
    <s v="Remember the Titans"/>
    <x v="319"/>
    <x v="1046"/>
    <x v="163"/>
    <n v="54877"/>
    <n v="132"/>
    <n v="0"/>
    <n v="7.8"/>
    <n v="157"/>
    <n v="120"/>
    <n v="115648585"/>
    <x v="23"/>
    <x v="1940"/>
    <s v="Color"/>
    <x v="6"/>
    <s v="English"/>
    <x v="1"/>
    <s v="PG"/>
    <x v="1"/>
    <n v="85648585"/>
    <n v="2.8549528333333334"/>
    <s v="111-130 minutes"/>
    <n v="2.8549528333333334"/>
    <n v="-1289919.5"/>
    <n v="-4.8151417500000002E-2"/>
    <x v="1"/>
  </r>
  <r>
    <s v="Renaissance"/>
    <x v="1064"/>
    <x v="1228"/>
    <x v="583"/>
    <n v="1185"/>
    <n v="2"/>
    <n v="0"/>
    <n v="6.7"/>
    <n v="112"/>
    <n v="105"/>
    <n v="63260"/>
    <x v="56"/>
    <x v="694"/>
    <s v="Color"/>
    <x v="5"/>
    <s v="English"/>
    <x v="8"/>
    <s v="R"/>
    <x v="1"/>
    <n v="-13936740"/>
    <n v="-0.99548142857142852"/>
    <s v="90-110 minutes"/>
    <n v="-0.99548142857142852"/>
    <n v="-1289919.5"/>
    <n v="-4.8151417500000002E-2"/>
    <x v="1"/>
  </r>
  <r>
    <s v="Renaissance Man"/>
    <x v="230"/>
    <x v="76"/>
    <x v="144"/>
    <n v="3126"/>
    <n v="545"/>
    <n v="680"/>
    <n v="6.1"/>
    <n v="12"/>
    <n v="128"/>
    <n v="24332324"/>
    <x v="33"/>
    <x v="1941"/>
    <s v="Color"/>
    <x v="2"/>
    <s v="English"/>
    <x v="1"/>
    <s v="PG-13"/>
    <x v="1"/>
    <n v="-15667676"/>
    <n v="-0.39169189999999998"/>
    <s v="111-130 minutes"/>
    <n v="-0.39169189999999998"/>
    <n v="1637763"/>
    <n v="0.19178668286445014"/>
    <x v="2"/>
  </r>
  <r>
    <s v="Rendition"/>
    <x v="231"/>
    <x v="662"/>
    <x v="145"/>
    <n v="50950"/>
    <n v="151"/>
    <n v="0"/>
    <n v="6.8"/>
    <n v="131"/>
    <n v="122"/>
    <n v="9664316"/>
    <x v="284"/>
    <x v="1942"/>
    <s v="Color"/>
    <x v="1"/>
    <s v="English"/>
    <x v="1"/>
    <s v="R"/>
    <x v="1"/>
    <n v="-17835684"/>
    <n v="-0.64857032727272723"/>
    <s v="111-130 minutes"/>
    <n v="-0.64857032727272723"/>
    <n v="-434215.5"/>
    <n v="-0.10115100772200772"/>
    <x v="1"/>
  </r>
  <r>
    <s v="Reno 911!: Miami"/>
    <x v="1065"/>
    <x v="1229"/>
    <x v="40"/>
    <n v="2737"/>
    <n v="134"/>
    <n v="441"/>
    <n v="5.9"/>
    <n v="89"/>
    <n v="84"/>
    <n v="20339754"/>
    <x v="42"/>
    <x v="1943"/>
    <s v="Color"/>
    <x v="2"/>
    <s v="English"/>
    <x v="1"/>
    <s v="R"/>
    <x v="1"/>
    <n v="10339754"/>
    <n v="1.0339754000000001"/>
    <s v="&lt;90 minutes"/>
    <n v="1.0339754000000001"/>
    <n v="1637763"/>
    <n v="0.19178668286445014"/>
    <x v="0"/>
  </r>
  <r>
    <s v="Rent"/>
    <x v="521"/>
    <x v="313"/>
    <x v="7"/>
    <n v="5917"/>
    <n v="0"/>
    <n v="3000"/>
    <n v="7"/>
    <n v="146"/>
    <n v="135"/>
    <n v="29077547"/>
    <x v="33"/>
    <x v="1944"/>
    <s v="Color"/>
    <x v="1"/>
    <s v="English"/>
    <x v="1"/>
    <s v="PG-13"/>
    <x v="1"/>
    <n v="-10922453"/>
    <n v="-0.27306132500000002"/>
    <s v="131-150 minutes"/>
    <n v="-0.27306132500000002"/>
    <n v="-434215.5"/>
    <n v="-0.10115100772200772"/>
    <x v="2"/>
  </r>
  <r>
    <s v="Repo Men"/>
    <x v="414"/>
    <x v="1230"/>
    <x v="1"/>
    <n v="2925"/>
    <n v="238"/>
    <n v="12000"/>
    <n v="6.3"/>
    <n v="197"/>
    <n v="119"/>
    <n v="13763130"/>
    <x v="28"/>
    <x v="1945"/>
    <s v="Color"/>
    <x v="5"/>
    <s v="English"/>
    <x v="1"/>
    <s v="R"/>
    <x v="1"/>
    <n v="-18236870"/>
    <n v="-0.56990218749999999"/>
    <s v="111-130 minutes"/>
    <n v="-0.56990218749999999"/>
    <n v="-1289919.5"/>
    <n v="-4.8151417500000002E-2"/>
    <x v="1"/>
  </r>
  <r>
    <s v="Repo! The Genetic Opera"/>
    <x v="510"/>
    <x v="1231"/>
    <x v="3"/>
    <n v="4168"/>
    <n v="163"/>
    <n v="8000"/>
    <n v="6.7"/>
    <n v="147"/>
    <n v="150"/>
    <n v="140244"/>
    <x v="113"/>
    <x v="1946"/>
    <s v="Color"/>
    <x v="0"/>
    <s v="English"/>
    <x v="1"/>
    <s v="R"/>
    <x v="1"/>
    <n v="-8359756"/>
    <n v="-0.98350070588235294"/>
    <s v="131-150 minutes"/>
    <n v="-0.98350070588235294"/>
    <n v="16235088"/>
    <n v="1.1909079499999999"/>
    <x v="0"/>
  </r>
  <r>
    <s v="Requiem for a Dream"/>
    <x v="508"/>
    <x v="332"/>
    <x v="1"/>
    <n v="2235"/>
    <n v="0"/>
    <n v="38000"/>
    <n v="8.4"/>
    <n v="234"/>
    <n v="102"/>
    <n v="3609278"/>
    <x v="55"/>
    <x v="1947"/>
    <s v="Color"/>
    <x v="1"/>
    <s v="English"/>
    <x v="1"/>
    <s v="R"/>
    <x v="1"/>
    <n v="-890722"/>
    <n v="-0.19793822222222224"/>
    <s v="90-110 minutes"/>
    <n v="-0.19793822222222221"/>
    <n v="-434215.5"/>
    <n v="-0.10115100772200772"/>
    <x v="0"/>
  </r>
  <r>
    <s v="Rescue Dawn"/>
    <x v="36"/>
    <x v="265"/>
    <x v="2"/>
    <n v="24270"/>
    <n v="0"/>
    <n v="0"/>
    <n v="7.3"/>
    <n v="198"/>
    <n v="120"/>
    <n v="5484375"/>
    <x v="42"/>
    <x v="1948"/>
    <s v="Color"/>
    <x v="3"/>
    <s v="English"/>
    <x v="1"/>
    <s v="PG-13"/>
    <x v="1"/>
    <n v="-4515625"/>
    <n v="-0.45156249999999998"/>
    <s v="111-130 minutes"/>
    <n v="-0.45156249999999998"/>
    <n v="3892693.5"/>
    <n v="0.11726928571428571"/>
    <x v="0"/>
  </r>
  <r>
    <s v="Reservoir Dogs"/>
    <x v="487"/>
    <x v="591"/>
    <x v="41"/>
    <n v="28994"/>
    <n v="16000"/>
    <n v="19000"/>
    <n v="8.4"/>
    <n v="173"/>
    <n v="99"/>
    <n v="2812029"/>
    <x v="133"/>
    <x v="1949"/>
    <s v="Color"/>
    <x v="4"/>
    <s v="English"/>
    <x v="1"/>
    <s v="R"/>
    <x v="1"/>
    <n v="1612029"/>
    <n v="1.3433575000000002"/>
    <s v="90-110 minutes"/>
    <n v="1.3433575"/>
    <n v="-74533.5"/>
    <n v="-7.4856785714285719E-3"/>
    <x v="0"/>
  </r>
  <r>
    <s v="Resident Evil"/>
    <x v="474"/>
    <x v="253"/>
    <x v="36"/>
    <n v="17902"/>
    <n v="545"/>
    <n v="0"/>
    <n v="6.7"/>
    <n v="226"/>
    <n v="100"/>
    <n v="39532308"/>
    <x v="106"/>
    <x v="993"/>
    <s v="Color"/>
    <x v="5"/>
    <s v="English"/>
    <x v="4"/>
    <s v="R"/>
    <x v="1"/>
    <n v="6532308"/>
    <n v="0.19794872727272717"/>
    <s v="90-110 minutes"/>
    <n v="0.19794872727272728"/>
    <n v="-1289919.5"/>
    <n v="-4.8151417500000002E-2"/>
    <x v="1"/>
  </r>
  <r>
    <s v="Resident Evil: Afterlife"/>
    <x v="474"/>
    <x v="253"/>
    <x v="36"/>
    <n v="16098"/>
    <n v="545"/>
    <n v="19000"/>
    <n v="5.9"/>
    <n v="253"/>
    <n v="97"/>
    <n v="60128566"/>
    <x v="45"/>
    <x v="431"/>
    <s v="Color"/>
    <x v="5"/>
    <s v="English"/>
    <x v="2"/>
    <s v="R"/>
    <x v="1"/>
    <n v="128566"/>
    <n v="2.1427666666666845E-3"/>
    <s v="90-110 minutes"/>
    <n v="2.1427666666666667E-3"/>
    <n v="-1289919.5"/>
    <n v="-4.8151417500000002E-2"/>
    <x v="2"/>
  </r>
  <r>
    <s v="Resident Evil: Apocalypse"/>
    <x v="474"/>
    <x v="1232"/>
    <x v="36"/>
    <n v="16791"/>
    <n v="38"/>
    <n v="0"/>
    <n v="6.2"/>
    <n v="191"/>
    <n v="98"/>
    <n v="50740078"/>
    <x v="65"/>
    <x v="1950"/>
    <s v="Color"/>
    <x v="5"/>
    <s v="English"/>
    <x v="2"/>
    <s v="R"/>
    <x v="1"/>
    <n v="5740078"/>
    <n v="0.12755728888888895"/>
    <s v="90-110 minutes"/>
    <n v="0.1275572888888889"/>
    <n v="-1289919.5"/>
    <n v="-4.8151417500000002E-2"/>
    <x v="2"/>
  </r>
  <r>
    <s v="Resident Evil: Extinction"/>
    <x v="474"/>
    <x v="827"/>
    <x v="36"/>
    <n v="16225"/>
    <n v="85"/>
    <n v="0"/>
    <n v="6.3"/>
    <n v="216"/>
    <n v="94"/>
    <n v="50648679"/>
    <x v="65"/>
    <x v="1748"/>
    <s v="Color"/>
    <x v="5"/>
    <s v="English"/>
    <x v="8"/>
    <s v="R"/>
    <x v="1"/>
    <n v="5648679"/>
    <n v="0.12552619999999992"/>
    <s v="90-110 minutes"/>
    <n v="0.1255262"/>
    <n v="-1289919.5"/>
    <n v="-4.8151417500000002E-2"/>
    <x v="2"/>
  </r>
  <r>
    <s v="Resident Evil: Retribution"/>
    <x v="474"/>
    <x v="253"/>
    <x v="36"/>
    <n v="17913"/>
    <n v="545"/>
    <n v="32000"/>
    <n v="5.4"/>
    <n v="239"/>
    <n v="96"/>
    <n v="42345531"/>
    <x v="29"/>
    <x v="383"/>
    <s v="Color"/>
    <x v="5"/>
    <s v="English"/>
    <x v="2"/>
    <s v="R"/>
    <x v="1"/>
    <n v="-22654469"/>
    <n v="-0.34853029230769228"/>
    <s v="90-110 minutes"/>
    <n v="-0.34853029230769234"/>
    <n v="-1289919.5"/>
    <n v="-4.8151417500000002E-2"/>
    <x v="2"/>
  </r>
  <r>
    <s v="Resurrecting the Champ"/>
    <x v="251"/>
    <x v="569"/>
    <x v="154"/>
    <n v="2417"/>
    <n v="37"/>
    <n v="689"/>
    <n v="6.8"/>
    <n v="104"/>
    <n v="112"/>
    <n v="3169424"/>
    <x v="20"/>
    <x v="1691"/>
    <s v="Color"/>
    <x v="1"/>
    <s v="English"/>
    <x v="1"/>
    <s v="PG-13"/>
    <x v="1"/>
    <n v="-9830576"/>
    <n v="-0.75619815384615385"/>
    <s v="111-130 minutes"/>
    <n v="-0.75619815384615385"/>
    <n v="-434215.5"/>
    <n v="-0.10115100772200772"/>
    <x v="0"/>
  </r>
  <r>
    <s v="Return to Me"/>
    <x v="183"/>
    <x v="1233"/>
    <x v="114"/>
    <n v="3946"/>
    <n v="597"/>
    <n v="0"/>
    <n v="6.9"/>
    <n v="106"/>
    <n v="115"/>
    <n v="32662299"/>
    <x v="184"/>
    <x v="1951"/>
    <s v="Color"/>
    <x v="2"/>
    <s v="English"/>
    <x v="1"/>
    <s v="PG"/>
    <x v="1"/>
    <n v="8662299"/>
    <n v="0.36092912499999996"/>
    <s v="111-130 minutes"/>
    <n v="0.36092912500000002"/>
    <n v="1637763"/>
    <n v="0.19178668286445014"/>
    <x v="1"/>
  </r>
  <r>
    <s v="Return to Never Land"/>
    <x v="1066"/>
    <x v="1234"/>
    <x v="1"/>
    <n v="3402"/>
    <n v="2"/>
    <n v="302"/>
    <n v="5.8"/>
    <n v="80"/>
    <n v="72"/>
    <n v="48423368"/>
    <x v="6"/>
    <x v="1952"/>
    <s v="Color"/>
    <x v="3"/>
    <s v="English"/>
    <x v="1"/>
    <s v="G"/>
    <x v="1"/>
    <n v="28423368"/>
    <n v="1.4211684"/>
    <s v="&lt;90 minutes"/>
    <n v="1.4211684"/>
    <n v="3892693.5"/>
    <n v="0.11726928571428571"/>
    <x v="1"/>
  </r>
  <r>
    <s v="Return to the Blue Lagoon"/>
    <x v="474"/>
    <x v="1235"/>
    <x v="36"/>
    <n v="14281"/>
    <n v="8"/>
    <n v="967"/>
    <n v="5.0999999999999996"/>
    <n v="14"/>
    <n v="102"/>
    <n v="2807854"/>
    <x v="26"/>
    <x v="1953"/>
    <s v="Color"/>
    <x v="3"/>
    <s v="English"/>
    <x v="1"/>
    <s v="PG-13"/>
    <x v="1"/>
    <n v="-8192146"/>
    <n v="-0.74474054545454549"/>
    <s v="90-110 minutes"/>
    <n v="-0.74474054545454549"/>
    <n v="3892693.5"/>
    <n v="0.11726928571428571"/>
    <x v="0"/>
  </r>
  <r>
    <s v="Revolutionary Road"/>
    <x v="308"/>
    <x v="175"/>
    <x v="188"/>
    <n v="53895"/>
    <n v="0"/>
    <n v="0"/>
    <n v="7.3"/>
    <n v="323"/>
    <n v="119"/>
    <n v="22877808"/>
    <x v="19"/>
    <x v="1954"/>
    <s v="Color"/>
    <x v="1"/>
    <s v="English"/>
    <x v="1"/>
    <s v="R"/>
    <x v="1"/>
    <n v="-12122192"/>
    <n v="-0.34634834285714289"/>
    <s v="111-130 minutes"/>
    <n v="-0.34634834285714283"/>
    <n v="-434215.5"/>
    <n v="-0.10115100772200772"/>
    <x v="1"/>
  </r>
  <r>
    <s v="RiÂ¢hie RiÂ¢h"/>
    <x v="714"/>
    <x v="855"/>
    <x v="7"/>
    <n v="4634"/>
    <n v="80"/>
    <n v="0"/>
    <n v="5.2"/>
    <n v="19"/>
    <n v="95"/>
    <n v="38087756"/>
    <x v="33"/>
    <x v="1955"/>
    <s v="Color"/>
    <x v="2"/>
    <s v="English"/>
    <x v="1"/>
    <s v="PG"/>
    <x v="1"/>
    <n v="-1912244"/>
    <n v="-4.7806099999999963E-2"/>
    <s v="90-110 minutes"/>
    <n v="-4.7806099999999997E-2"/>
    <n v="1637763"/>
    <n v="0.19178668286445014"/>
    <x v="2"/>
  </r>
  <r>
    <s v="Richard III"/>
    <x v="95"/>
    <x v="708"/>
    <x v="60"/>
    <n v="23962"/>
    <n v="12"/>
    <n v="0"/>
    <n v="7.5"/>
    <n v="56"/>
    <n v="104"/>
    <n v="2600000"/>
    <x v="16"/>
    <x v="1956"/>
    <s v="Color"/>
    <x v="1"/>
    <s v="English"/>
    <x v="4"/>
    <s v="R"/>
    <x v="1"/>
    <n v="-3400000"/>
    <n v="-0.56666666666666665"/>
    <s v="90-110 minutes"/>
    <n v="-0.56666666666666665"/>
    <n v="-434215.5"/>
    <n v="-0.10115100772200772"/>
    <x v="0"/>
  </r>
  <r>
    <s v="Riddick"/>
    <x v="81"/>
    <x v="92"/>
    <x v="36"/>
    <n v="17551"/>
    <n v="123"/>
    <n v="39000"/>
    <n v="6.4"/>
    <n v="302"/>
    <n v="127"/>
    <n v="41997790"/>
    <x v="89"/>
    <x v="1957"/>
    <s v="Color"/>
    <x v="5"/>
    <s v="English"/>
    <x v="1"/>
    <s v="R"/>
    <x v="1"/>
    <n v="3997790"/>
    <n v="0.10520499999999999"/>
    <s v="111-130 minutes"/>
    <n v="0.10520500000000001"/>
    <n v="-1289919.5"/>
    <n v="-4.8151417500000002E-2"/>
    <x v="1"/>
  </r>
  <r>
    <s v="Ride Along"/>
    <x v="66"/>
    <x v="273"/>
    <x v="40"/>
    <n v="2394"/>
    <n v="167"/>
    <n v="0"/>
    <n v="6.2"/>
    <n v="146"/>
    <n v="99"/>
    <n v="134141530"/>
    <x v="9"/>
    <x v="1958"/>
    <s v="Color"/>
    <x v="5"/>
    <s v="English"/>
    <x v="1"/>
    <s v="PG-13"/>
    <x v="1"/>
    <n v="109141530"/>
    <n v="4.3656611999999999"/>
    <s v="90-110 minutes"/>
    <n v="4.3656611999999999"/>
    <n v="-1289919.5"/>
    <n v="-4.8151417500000002E-2"/>
    <x v="1"/>
  </r>
  <r>
    <s v="Ride with the Devil"/>
    <x v="1067"/>
    <x v="389"/>
    <x v="232"/>
    <n v="5"/>
    <n v="0"/>
    <n v="633"/>
    <n v="6.8"/>
    <n v="95"/>
    <n v="148"/>
    <n v="630779"/>
    <x v="19"/>
    <x v="1959"/>
    <s v="Color"/>
    <x v="1"/>
    <s v="English"/>
    <x v="1"/>
    <s v="R"/>
    <x v="1"/>
    <n v="-34369221"/>
    <n v="-0.9819777428571429"/>
    <s v="131-150 minutes"/>
    <n v="-0.9819777428571429"/>
    <n v="-434215.5"/>
    <n v="-0.10115100772200772"/>
    <x v="1"/>
  </r>
  <r>
    <s v="Riding in Cars with Boys"/>
    <x v="1068"/>
    <x v="76"/>
    <x v="217"/>
    <n v="4796"/>
    <n v="545"/>
    <n v="0"/>
    <n v="6.4"/>
    <n v="89"/>
    <n v="132"/>
    <n v="29781453"/>
    <x v="84"/>
    <x v="1960"/>
    <s v="Color"/>
    <x v="6"/>
    <s v="English"/>
    <x v="1"/>
    <s v="PG-13"/>
    <x v="1"/>
    <n v="-18218547"/>
    <n v="-0.37955306249999998"/>
    <s v="131-150 minutes"/>
    <n v="-0.37955306249999998"/>
    <n v="-1289919.5"/>
    <n v="-4.8151417500000002E-2"/>
    <x v="2"/>
  </r>
  <r>
    <s v="Righteous Kill"/>
    <x v="10"/>
    <x v="54"/>
    <x v="9"/>
    <n v="38809"/>
    <n v="50"/>
    <n v="0"/>
    <n v="6"/>
    <n v="198"/>
    <n v="101"/>
    <n v="40076438"/>
    <x v="45"/>
    <x v="1961"/>
    <s v="Color"/>
    <x v="5"/>
    <s v="English"/>
    <x v="1"/>
    <s v="R"/>
    <x v="1"/>
    <n v="-19923562"/>
    <n v="-0.33205936666666669"/>
    <s v="90-110 minutes"/>
    <n v="-0.33205936666666669"/>
    <n v="-1289919.5"/>
    <n v="-4.8151417500000002E-2"/>
    <x v="2"/>
  </r>
  <r>
    <s v="Rio"/>
    <x v="264"/>
    <x v="875"/>
    <x v="6"/>
    <n v="12071"/>
    <n v="107"/>
    <n v="19000"/>
    <n v="7"/>
    <n v="240"/>
    <n v="96"/>
    <n v="143618384"/>
    <x v="77"/>
    <x v="1962"/>
    <s v="Color"/>
    <x v="3"/>
    <s v="English"/>
    <x v="1"/>
    <s v="G"/>
    <x v="1"/>
    <n v="53618384"/>
    <n v="0.59575982222222224"/>
    <s v="90-110 minutes"/>
    <n v="0.59575982222222224"/>
    <n v="3892693.5"/>
    <n v="0.11726928571428571"/>
    <x v="2"/>
  </r>
  <r>
    <s v="Rio 2"/>
    <x v="1069"/>
    <x v="875"/>
    <x v="584"/>
    <n v="1031"/>
    <n v="107"/>
    <n v="0"/>
    <n v="6.4"/>
    <n v="159"/>
    <n v="101"/>
    <n v="131536019"/>
    <x v="79"/>
    <x v="228"/>
    <s v="Color"/>
    <x v="3"/>
    <s v="English"/>
    <x v="1"/>
    <s v="G"/>
    <x v="1"/>
    <n v="28536019"/>
    <n v="0.27704872815533976"/>
    <s v="90-110 minutes"/>
    <n v="0.27704872815533982"/>
    <n v="3892693.5"/>
    <n v="0.11726928571428571"/>
    <x v="2"/>
  </r>
  <r>
    <s v="Rise of the Guardians"/>
    <x v="391"/>
    <x v="1236"/>
    <x v="127"/>
    <n v="20645"/>
    <n v="52"/>
    <n v="25000"/>
    <n v="7.3"/>
    <n v="256"/>
    <n v="97"/>
    <n v="103400692"/>
    <x v="229"/>
    <x v="1963"/>
    <s v="Color"/>
    <x v="3"/>
    <s v="English"/>
    <x v="1"/>
    <s v="PG"/>
    <x v="1"/>
    <n v="-41599308"/>
    <n v="-0.28689177931034482"/>
    <s v="90-110 minutes"/>
    <n v="-0.28689177931034482"/>
    <n v="3892693.5"/>
    <n v="0.11726928571428571"/>
    <x v="2"/>
  </r>
  <r>
    <s v="Rise of the Planet of the Apes"/>
    <x v="7"/>
    <x v="1237"/>
    <x v="6"/>
    <n v="13118"/>
    <n v="81"/>
    <n v="47000"/>
    <n v="7.6"/>
    <n v="529"/>
    <n v="105"/>
    <n v="176740650"/>
    <x v="247"/>
    <x v="1926"/>
    <s v="Color"/>
    <x v="5"/>
    <s v="English"/>
    <x v="1"/>
    <s v="PG-13"/>
    <x v="1"/>
    <n v="83740650"/>
    <n v="0.90043709677419348"/>
    <s v="90-110 minutes"/>
    <n v="0.90043709677419359"/>
    <n v="-1289919.5"/>
    <n v="-4.8151417500000002E-2"/>
    <x v="2"/>
  </r>
  <r>
    <s v="River's Edge"/>
    <x v="46"/>
    <x v="1238"/>
    <x v="12"/>
    <n v="19649"/>
    <n v="28"/>
    <n v="0"/>
    <n v="7.1"/>
    <n v="45"/>
    <n v="99"/>
    <n v="4600000"/>
    <x v="140"/>
    <x v="1436"/>
    <s v="Black and White"/>
    <x v="4"/>
    <s v="English"/>
    <x v="1"/>
    <s v="R"/>
    <x v="1"/>
    <n v="2700000"/>
    <n v="1.4210526315789473"/>
    <s v="90-110 minutes"/>
    <n v="1.4210526315789473"/>
    <n v="-74533.5"/>
    <n v="-7.4856785714285719E-3"/>
    <x v="0"/>
  </r>
  <r>
    <s v="Road Hard"/>
    <x v="1070"/>
    <x v="1239"/>
    <x v="137"/>
    <n v="2628"/>
    <n v="102"/>
    <n v="212"/>
    <n v="6.1"/>
    <n v="14"/>
    <n v="98"/>
    <n v="105943"/>
    <x v="135"/>
    <x v="1964"/>
    <s v="Color"/>
    <x v="2"/>
    <s v="English"/>
    <x v="1"/>
    <n v="0"/>
    <x v="1"/>
    <n v="-1394057"/>
    <n v="-0.92937133333333333"/>
    <s v="90-110 minutes"/>
    <n v="-0.92937133333333333"/>
    <n v="1637763"/>
    <n v="0.19178668286445014"/>
    <x v="0"/>
  </r>
  <r>
    <s v="Road House"/>
    <x v="1071"/>
    <x v="1240"/>
    <x v="219"/>
    <n v="2484"/>
    <n v="9"/>
    <n v="0"/>
    <n v="6.5"/>
    <n v="83"/>
    <n v="114"/>
    <n v="30050028"/>
    <x v="32"/>
    <x v="1965"/>
    <s v="Color"/>
    <x v="5"/>
    <s v="English"/>
    <x v="1"/>
    <s v="R"/>
    <x v="1"/>
    <n v="13050028"/>
    <n v="0.7676487058823529"/>
    <s v="111-130 minutes"/>
    <n v="0.7676487058823529"/>
    <n v="-1289919.5"/>
    <n v="-4.8151417500000002E-2"/>
    <x v="1"/>
  </r>
  <r>
    <s v="Road to Perdition"/>
    <x v="76"/>
    <x v="175"/>
    <x v="47"/>
    <n v="16828"/>
    <n v="0"/>
    <n v="0"/>
    <n v="7.7"/>
    <n v="226"/>
    <n v="117"/>
    <n v="104054514"/>
    <x v="112"/>
    <x v="1966"/>
    <s v="Color"/>
    <x v="4"/>
    <s v="English"/>
    <x v="1"/>
    <s v="R"/>
    <x v="1"/>
    <n v="24054514"/>
    <n v="0.30068142500000006"/>
    <s v="111-130 minutes"/>
    <n v="0.300681425"/>
    <n v="-74533.5"/>
    <n v="-7.4856785714285719E-3"/>
    <x v="2"/>
  </r>
  <r>
    <s v="Road Trip"/>
    <x v="168"/>
    <x v="636"/>
    <x v="1"/>
    <n v="3889"/>
    <n v="480"/>
    <n v="0"/>
    <n v="6.5"/>
    <n v="103"/>
    <n v="94"/>
    <n v="68525609"/>
    <x v="248"/>
    <x v="1967"/>
    <s v="Color"/>
    <x v="2"/>
    <s v="English"/>
    <x v="1"/>
    <s v="R"/>
    <x v="1"/>
    <n v="52925609"/>
    <n v="3.3926672435897434"/>
    <s v="90-110 minutes"/>
    <n v="3.3926672435897438"/>
    <n v="1637763"/>
    <n v="0.19178668286445014"/>
    <x v="1"/>
  </r>
  <r>
    <s v="Roar"/>
    <x v="1072"/>
    <x v="1241"/>
    <x v="340"/>
    <n v="1262"/>
    <n v="4"/>
    <n v="0"/>
    <n v="6.4"/>
    <n v="50"/>
    <n v="102"/>
    <n v="2000000"/>
    <x v="32"/>
    <x v="1968"/>
    <s v="Color"/>
    <x v="3"/>
    <s v="English"/>
    <x v="1"/>
    <s v="PG"/>
    <x v="1"/>
    <n v="-15000000"/>
    <n v="-0.88235294117647056"/>
    <s v="90-110 minutes"/>
    <n v="-0.88235294117647056"/>
    <n v="3892693.5"/>
    <n v="0.11726928571428571"/>
    <x v="1"/>
  </r>
  <r>
    <s v="Rob Roy"/>
    <x v="83"/>
    <x v="277"/>
    <x v="36"/>
    <n v="16125"/>
    <n v="105"/>
    <n v="0"/>
    <n v="6.9"/>
    <n v="44"/>
    <n v="139"/>
    <n v="31600000"/>
    <x v="25"/>
    <x v="1969"/>
    <s v="Color"/>
    <x v="3"/>
    <s v="English"/>
    <x v="1"/>
    <s v="R"/>
    <x v="1"/>
    <n v="3600000"/>
    <n v="0.12857142857142856"/>
    <s v="131-150 minutes"/>
    <n v="0.12857142857142856"/>
    <n v="3892693.5"/>
    <n v="0.11726928571428571"/>
    <x v="1"/>
  </r>
  <r>
    <s v="Robin Hood"/>
    <x v="1073"/>
    <x v="71"/>
    <x v="585"/>
    <n v="3244"/>
    <n v="0"/>
    <n v="17000"/>
    <n v="6.7"/>
    <n v="343"/>
    <n v="156"/>
    <n v="105219735"/>
    <x v="17"/>
    <x v="1970"/>
    <s v="Color"/>
    <x v="5"/>
    <s v="English"/>
    <x v="1"/>
    <s v="PG-13"/>
    <x v="1"/>
    <n v="-94780265"/>
    <n v="-0.47390132500000004"/>
    <s v="&gt;150 minutes"/>
    <n v="-0.47390132499999998"/>
    <n v="-1289919.5"/>
    <n v="-4.8151417500000002E-2"/>
    <x v="2"/>
  </r>
  <r>
    <s v="Robin Hood: Prince of Thieves"/>
    <x v="329"/>
    <x v="1219"/>
    <x v="202"/>
    <n v="38518"/>
    <n v="58"/>
    <n v="0"/>
    <n v="6.9"/>
    <n v="67"/>
    <n v="155"/>
    <n v="165500000"/>
    <x v="84"/>
    <x v="1971"/>
    <s v="Color"/>
    <x v="5"/>
    <s v="English"/>
    <x v="1"/>
    <s v="PG-13"/>
    <x v="1"/>
    <n v="117500000"/>
    <n v="2.4479166666666665"/>
    <s v="&gt;150 minutes"/>
    <n v="2.4479166666666665"/>
    <n v="-1289919.5"/>
    <n v="-4.8151417500000002E-2"/>
    <x v="2"/>
  </r>
  <r>
    <s v="RoboCop"/>
    <x v="254"/>
    <x v="655"/>
    <x v="22"/>
    <n v="14161"/>
    <n v="294"/>
    <n v="60000"/>
    <n v="6.2"/>
    <n v="492"/>
    <n v="117"/>
    <n v="58607007"/>
    <x v="61"/>
    <x v="1972"/>
    <s v="Color"/>
    <x v="5"/>
    <s v="English"/>
    <x v="1"/>
    <s v="PG-13"/>
    <x v="1"/>
    <n v="-41392993"/>
    <n v="-0.41392993"/>
    <s v="111-130 minutes"/>
    <n v="-0.41392993"/>
    <n v="-1289919.5"/>
    <n v="-4.8151417500000002E-2"/>
    <x v="2"/>
  </r>
  <r>
    <s v="RoboCop 3"/>
    <x v="232"/>
    <x v="1242"/>
    <x v="1"/>
    <n v="3148"/>
    <n v="87"/>
    <n v="716"/>
    <n v="3.9"/>
    <n v="75"/>
    <n v="104"/>
    <n v="10696210"/>
    <x v="302"/>
    <x v="1973"/>
    <s v="Color"/>
    <x v="5"/>
    <s v="English"/>
    <x v="1"/>
    <s v="PG-13"/>
    <x v="1"/>
    <n v="-12803790"/>
    <n v="-0.54484212765957452"/>
    <s v="90-110 minutes"/>
    <n v="-0.54484212765957452"/>
    <n v="-1289919.5"/>
    <n v="-4.8151417500000002E-2"/>
    <x v="1"/>
  </r>
  <r>
    <s v="Robot &amp; Frank"/>
    <x v="1074"/>
    <x v="1163"/>
    <x v="471"/>
    <n v="1980"/>
    <n v="14"/>
    <n v="13000"/>
    <n v="7.1"/>
    <n v="252"/>
    <n v="89"/>
    <n v="3325638"/>
    <x v="18"/>
    <x v="1974"/>
    <s v="Color"/>
    <x v="2"/>
    <s v="English"/>
    <x v="1"/>
    <s v="PG-13"/>
    <x v="1"/>
    <n v="825638"/>
    <n v="0.33025520000000008"/>
    <s v="&lt;90 minutes"/>
    <n v="0.33025520000000003"/>
    <n v="1637763"/>
    <n v="0.19178668286445014"/>
    <x v="0"/>
  </r>
  <r>
    <s v="Robots"/>
    <x v="200"/>
    <x v="666"/>
    <x v="1"/>
    <n v="1804"/>
    <n v="77"/>
    <n v="0"/>
    <n v="6.3"/>
    <n v="163"/>
    <n v="91"/>
    <n v="128200012"/>
    <x v="36"/>
    <x v="1975"/>
    <s v="Color"/>
    <x v="3"/>
    <s v="English"/>
    <x v="1"/>
    <s v="PG"/>
    <x v="1"/>
    <n v="53200012"/>
    <n v="0.70933349333333329"/>
    <s v="90-110 minutes"/>
    <n v="0.70933349333333329"/>
    <n v="3892693.5"/>
    <n v="0.11726928571428571"/>
    <x v="2"/>
  </r>
  <r>
    <s v="Rock of Ages"/>
    <x v="1075"/>
    <x v="109"/>
    <x v="339"/>
    <n v="712"/>
    <n v="163"/>
    <n v="33000"/>
    <n v="5.9"/>
    <n v="360"/>
    <n v="136"/>
    <n v="38509342"/>
    <x v="36"/>
    <x v="1976"/>
    <s v="Color"/>
    <x v="2"/>
    <s v="English"/>
    <x v="1"/>
    <s v="PG-13"/>
    <x v="1"/>
    <n v="-36490658"/>
    <n v="-0.48654210666666664"/>
    <s v="131-150 minutes"/>
    <n v="-0.48654210666666664"/>
    <n v="1637763"/>
    <n v="0.19178668286445014"/>
    <x v="2"/>
  </r>
  <r>
    <s v="Rock Star"/>
    <x v="245"/>
    <x v="322"/>
    <x v="83"/>
    <n v="1265"/>
    <n v="65"/>
    <n v="0"/>
    <n v="6.2"/>
    <n v="107"/>
    <n v="105"/>
    <n v="16991902"/>
    <x v="76"/>
    <x v="1977"/>
    <s v="Color"/>
    <x v="1"/>
    <s v="English"/>
    <x v="1"/>
    <s v="R"/>
    <x v="1"/>
    <n v="-40008098"/>
    <n v="-0.7018964561403509"/>
    <s v="90-110 minutes"/>
    <n v="-0.7018964561403509"/>
    <n v="-434215.5"/>
    <n v="-0.10115100772200772"/>
    <x v="2"/>
  </r>
  <r>
    <s v="RocknRolla"/>
    <x v="402"/>
    <x v="998"/>
    <x v="243"/>
    <n v="46944"/>
    <n v="0"/>
    <n v="12000"/>
    <n v="7.3"/>
    <n v="209"/>
    <n v="114"/>
    <n v="5694401"/>
    <x v="7"/>
    <x v="1978"/>
    <s v="Color"/>
    <x v="5"/>
    <s v="English"/>
    <x v="4"/>
    <s v="R"/>
    <x v="1"/>
    <n v="-12305599"/>
    <n v="-0.6836443888888889"/>
    <s v="111-130 minutes"/>
    <n v="-0.6836443888888889"/>
    <n v="-1289919.5"/>
    <n v="-4.8151417500000002E-2"/>
    <x v="1"/>
  </r>
  <r>
    <s v="Rocky"/>
    <x v="204"/>
    <x v="1243"/>
    <x v="10"/>
    <n v="16094"/>
    <n v="80"/>
    <n v="0"/>
    <n v="8.1"/>
    <n v="141"/>
    <n v="145"/>
    <n v="117235247"/>
    <x v="259"/>
    <x v="1979"/>
    <s v="Color"/>
    <x v="1"/>
    <s v="English"/>
    <x v="1"/>
    <s v="PG"/>
    <x v="1"/>
    <n v="116275247"/>
    <n v="121.12004895833333"/>
    <s v="131-150 minutes"/>
    <n v="121.12004895833333"/>
    <n v="-434215.5"/>
    <n v="-0.10115100772200772"/>
    <x v="0"/>
  </r>
  <r>
    <s v="Rocky Balboa"/>
    <x v="204"/>
    <x v="1244"/>
    <x v="10"/>
    <n v="15111"/>
    <n v="13000"/>
    <n v="0"/>
    <n v="7.2"/>
    <n v="285"/>
    <n v="139"/>
    <n v="70269171"/>
    <x v="184"/>
    <x v="1980"/>
    <s v="Color"/>
    <x v="1"/>
    <s v="English"/>
    <x v="1"/>
    <s v="PG"/>
    <x v="1"/>
    <n v="46269171"/>
    <n v="1.927882125"/>
    <s v="131-150 minutes"/>
    <n v="1.927882125"/>
    <n v="-434215.5"/>
    <n v="-0.10115100772200772"/>
    <x v="1"/>
  </r>
  <r>
    <s v="Roger &amp; Me"/>
    <x v="331"/>
    <x v="369"/>
    <x v="203"/>
    <n v="1048"/>
    <n v="909"/>
    <n v="667"/>
    <n v="7.5"/>
    <n v="40"/>
    <n v="91"/>
    <n v="6706368"/>
    <x v="283"/>
    <x v="1981"/>
    <s v="Color"/>
    <x v="8"/>
    <s v="English"/>
    <x v="1"/>
    <s v="R"/>
    <x v="1"/>
    <n v="6546368"/>
    <n v="40.9148"/>
    <s v="90-110 minutes"/>
    <n v="40.9148"/>
    <m/>
    <m/>
    <x v="0"/>
  </r>
  <r>
    <s v="Role Models"/>
    <x v="113"/>
    <x v="1245"/>
    <x v="72"/>
    <n v="3400"/>
    <n v="136"/>
    <n v="0"/>
    <n v="6.9"/>
    <n v="173"/>
    <n v="101"/>
    <n v="67266300"/>
    <x v="25"/>
    <x v="1982"/>
    <s v="Color"/>
    <x v="2"/>
    <s v="English"/>
    <x v="2"/>
    <s v="R"/>
    <x v="1"/>
    <n v="39266300"/>
    <n v="1.4023678571428571"/>
    <s v="90-110 minutes"/>
    <n v="1.4023678571428571"/>
    <n v="1637763"/>
    <n v="0.19178668286445014"/>
    <x v="1"/>
  </r>
  <r>
    <s v="Rollerball"/>
    <x v="481"/>
    <x v="276"/>
    <x v="1"/>
    <n v="2763"/>
    <n v="323"/>
    <n v="584"/>
    <n v="3"/>
    <n v="151"/>
    <n v="98"/>
    <n v="18990542"/>
    <x v="68"/>
    <x v="1983"/>
    <s v="Color"/>
    <x v="5"/>
    <s v="English"/>
    <x v="1"/>
    <s v="R"/>
    <x v="1"/>
    <n v="-51009458"/>
    <n v="-0.72870654285714287"/>
    <s v="90-110 minutes"/>
    <n v="-0.72870654285714287"/>
    <n v="-1289919.5"/>
    <n v="-4.8151417500000002E-2"/>
    <x v="2"/>
  </r>
  <r>
    <s v="Romeo + Juliet"/>
    <x v="308"/>
    <x v="249"/>
    <x v="188"/>
    <n v="33791"/>
    <n v="1000"/>
    <n v="10000"/>
    <n v="6.8"/>
    <n v="106"/>
    <n v="120"/>
    <n v="46338728"/>
    <x v="303"/>
    <x v="1984"/>
    <s v="Color"/>
    <x v="1"/>
    <s v="English"/>
    <x v="1"/>
    <s v="PG-13"/>
    <x v="1"/>
    <n v="31838728"/>
    <n v="2.1957743448275862"/>
    <s v="111-130 minutes"/>
    <n v="2.1957743448275862"/>
    <n v="-434215.5"/>
    <n v="-0.10115100772200772"/>
    <x v="1"/>
  </r>
  <r>
    <s v="Romeo Is Bleeding"/>
    <x v="254"/>
    <x v="1246"/>
    <x v="22"/>
    <n v="13160"/>
    <n v="34"/>
    <n v="561"/>
    <n v="6.6"/>
    <n v="30"/>
    <n v="100"/>
    <n v="3275585"/>
    <x v="293"/>
    <x v="1985"/>
    <s v="Color"/>
    <x v="5"/>
    <s v="English"/>
    <x v="4"/>
    <s v="R"/>
    <x v="1"/>
    <n v="-8224415"/>
    <n v="-0.71516652173913042"/>
    <s v="90-110 minutes"/>
    <n v="-0.71516652173913042"/>
    <n v="-1289919.5"/>
    <n v="-4.8151417500000002E-2"/>
    <x v="0"/>
  </r>
  <r>
    <s v="Romeo Must Die"/>
    <x v="447"/>
    <x v="513"/>
    <x v="77"/>
    <n v="9082"/>
    <n v="43"/>
    <n v="0"/>
    <n v="6.1"/>
    <n v="70"/>
    <n v="115"/>
    <n v="55973336"/>
    <x v="9"/>
    <x v="1986"/>
    <s v="Color"/>
    <x v="5"/>
    <s v="English"/>
    <x v="1"/>
    <s v="R"/>
    <x v="1"/>
    <n v="30973336"/>
    <n v="1.2389334399999998"/>
    <s v="111-130 minutes"/>
    <n v="1.2389334400000001"/>
    <n v="-1289919.5"/>
    <n v="-4.8151417500000002E-2"/>
    <x v="1"/>
  </r>
  <r>
    <s v="Ronin"/>
    <x v="10"/>
    <x v="1226"/>
    <x v="9"/>
    <n v="24270"/>
    <n v="287"/>
    <n v="0"/>
    <n v="7.3"/>
    <n v="149"/>
    <n v="122"/>
    <n v="41609593"/>
    <x v="27"/>
    <x v="1987"/>
    <s v="Color"/>
    <x v="5"/>
    <s v="English"/>
    <x v="4"/>
    <s v="R"/>
    <x v="1"/>
    <n v="-13390407"/>
    <n v="-0.24346194545454547"/>
    <s v="111-130 minutes"/>
    <n v="-0.24346194545454544"/>
    <n v="-1289919.5"/>
    <n v="-4.8151417500000002E-2"/>
    <x v="2"/>
  </r>
  <r>
    <s v="Room"/>
    <x v="1076"/>
    <x v="1247"/>
    <x v="583"/>
    <n v="2499"/>
    <n v="412"/>
    <n v="72000"/>
    <n v="8.3000000000000007"/>
    <n v="421"/>
    <n v="118"/>
    <n v="14677654"/>
    <x v="20"/>
    <x v="1560"/>
    <s v="Color"/>
    <x v="1"/>
    <s v="English"/>
    <x v="31"/>
    <s v="R"/>
    <x v="1"/>
    <n v="1677654"/>
    <n v="0.12905030769230774"/>
    <s v="111-130 minutes"/>
    <n v="0.12905030769230769"/>
    <n v="-434215.5"/>
    <n v="-0.10115100772200772"/>
    <x v="0"/>
  </r>
  <r>
    <s v="Rosewater"/>
    <x v="1077"/>
    <x v="1248"/>
    <x v="404"/>
    <n v="1283"/>
    <n v="593"/>
    <n v="5000"/>
    <n v="6.6"/>
    <n v="129"/>
    <n v="103"/>
    <n v="3093491"/>
    <x v="40"/>
    <x v="1201"/>
    <s v="Color"/>
    <x v="6"/>
    <s v="English"/>
    <x v="1"/>
    <s v="R"/>
    <x v="1"/>
    <n v="-1906509"/>
    <n v="-0.38130180000000002"/>
    <s v="90-110 minutes"/>
    <n v="-0.38130180000000002"/>
    <n v="-1289919.5"/>
    <n v="-4.8151417500000002E-2"/>
    <x v="0"/>
  </r>
  <r>
    <s v="Rounders"/>
    <x v="153"/>
    <x v="934"/>
    <x v="10"/>
    <n v="14890"/>
    <n v="131"/>
    <n v="0"/>
    <n v="7.4"/>
    <n v="128"/>
    <n v="121"/>
    <n v="22905674"/>
    <x v="1"/>
    <x v="1988"/>
    <s v="Color"/>
    <x v="4"/>
    <s v="English"/>
    <x v="1"/>
    <s v="R"/>
    <x v="1"/>
    <n v="10905674"/>
    <n v="0.90880616666666669"/>
    <s v="111-130 minutes"/>
    <n v="0.90880616666666669"/>
    <n v="-74533.5"/>
    <n v="-7.4856785714285719E-3"/>
    <x v="0"/>
  </r>
  <r>
    <s v="Rubber"/>
    <x v="1078"/>
    <x v="1249"/>
    <x v="360"/>
    <n v="1498"/>
    <n v="248"/>
    <n v="46000"/>
    <n v="5.8"/>
    <n v="230"/>
    <n v="82"/>
    <n v="98017"/>
    <x v="58"/>
    <x v="1989"/>
    <s v="Color"/>
    <x v="2"/>
    <s v="English"/>
    <x v="8"/>
    <s v="R"/>
    <x v="1"/>
    <n v="-401983"/>
    <n v="-0.80396599999999996"/>
    <s v="&lt;90 minutes"/>
    <n v="-0.80396599999999996"/>
    <n v="1637763"/>
    <n v="0.19178668286445014"/>
    <x v="0"/>
  </r>
  <r>
    <s v="Ruby in Paradise"/>
    <x v="1079"/>
    <x v="1250"/>
    <x v="586"/>
    <n v="423"/>
    <n v="9"/>
    <n v="81"/>
    <n v="7.2"/>
    <n v="11"/>
    <n v="114"/>
    <n v="1001437"/>
    <x v="178"/>
    <x v="1990"/>
    <s v="Color"/>
    <x v="1"/>
    <s v="English"/>
    <x v="1"/>
    <s v="R"/>
    <x v="1"/>
    <n v="201437"/>
    <n v="0.25179624999999994"/>
    <s v="111-130 minutes"/>
    <n v="0.25179625"/>
    <n v="-434215.5"/>
    <n v="-0.10115100772200772"/>
    <x v="0"/>
  </r>
  <r>
    <s v="Rudderless"/>
    <x v="784"/>
    <x v="1251"/>
    <x v="455"/>
    <n v="1986"/>
    <n v="0"/>
    <n v="0"/>
    <n v="7.5"/>
    <n v="44"/>
    <n v="105"/>
    <n v="37440"/>
    <x v="40"/>
    <x v="114"/>
    <s v="Color"/>
    <x v="2"/>
    <s v="English"/>
    <x v="1"/>
    <s v="R"/>
    <x v="1"/>
    <n v="-4962560"/>
    <n v="-0.99251199999999995"/>
    <s v="90-110 minutes"/>
    <n v="-0.99251199999999995"/>
    <n v="1637763"/>
    <n v="0.19178668286445014"/>
    <x v="0"/>
  </r>
  <r>
    <s v="Rugrats Go Wild"/>
    <x v="1080"/>
    <x v="1252"/>
    <x v="294"/>
    <n v="3017"/>
    <n v="0"/>
    <n v="329"/>
    <n v="5.6"/>
    <n v="45"/>
    <n v="80"/>
    <n v="39399750"/>
    <x v="9"/>
    <x v="153"/>
    <s v="Color"/>
    <x v="3"/>
    <s v="English"/>
    <x v="1"/>
    <s v="PG"/>
    <x v="1"/>
    <n v="14399750"/>
    <n v="0.57599"/>
    <s v="&lt;90 minutes"/>
    <n v="0.57599"/>
    <n v="3892693.5"/>
    <n v="0.11726928571428571"/>
    <x v="1"/>
  </r>
  <r>
    <s v="Rugrats in Paris: The Movie"/>
    <x v="1080"/>
    <x v="1253"/>
    <x v="294"/>
    <n v="4527"/>
    <n v="0"/>
    <n v="181"/>
    <n v="6.1"/>
    <n v="41"/>
    <n v="78"/>
    <n v="76501438"/>
    <x v="23"/>
    <x v="1951"/>
    <s v="Color"/>
    <x v="3"/>
    <s v="English"/>
    <x v="2"/>
    <s v="G"/>
    <x v="1"/>
    <n v="46501438"/>
    <n v="1.5500479333333335"/>
    <s v="&lt;90 minutes"/>
    <n v="1.5500479333333332"/>
    <n v="3892693.5"/>
    <n v="0.11726928571428571"/>
    <x v="1"/>
  </r>
  <r>
    <s v="Rumble in the Bronx"/>
    <x v="1081"/>
    <x v="1254"/>
    <x v="434"/>
    <n v="407"/>
    <n v="7"/>
    <n v="0"/>
    <n v="6.7"/>
    <n v="62"/>
    <n v="89"/>
    <n v="32333860"/>
    <x v="37"/>
    <x v="1991"/>
    <s v="Color"/>
    <x v="5"/>
    <s v="Cantonese"/>
    <x v="5"/>
    <s v="R"/>
    <x v="0"/>
    <n v="24833860"/>
    <n v="3.3111813333333338"/>
    <s v="&lt;90 minutes"/>
    <n v="3.3111813333333333"/>
    <n v="-1289919.5"/>
    <n v="-4.8151417500000002E-2"/>
    <x v="0"/>
  </r>
  <r>
    <s v="Run All Night"/>
    <x v="83"/>
    <x v="852"/>
    <x v="36"/>
    <n v="16992"/>
    <n v="174"/>
    <n v="15000"/>
    <n v="6.6"/>
    <n v="236"/>
    <n v="114"/>
    <n v="26442251"/>
    <x v="21"/>
    <x v="1992"/>
    <s v="Color"/>
    <x v="5"/>
    <s v="English"/>
    <x v="1"/>
    <s v="R"/>
    <x v="1"/>
    <n v="-23557749"/>
    <n v="-0.47115498"/>
    <s v="111-130 minutes"/>
    <n v="-0.47115498"/>
    <n v="-1289919.5"/>
    <n v="-4.8151417500000002E-2"/>
    <x v="2"/>
  </r>
  <r>
    <s v="Run Lola Run"/>
    <x v="1082"/>
    <x v="484"/>
    <x v="587"/>
    <n v="623"/>
    <n v="670"/>
    <n v="0"/>
    <n v="7.8"/>
    <n v="181"/>
    <n v="81"/>
    <n v="7267324"/>
    <x v="70"/>
    <x v="1993"/>
    <s v="Black and White"/>
    <x v="4"/>
    <s v="German"/>
    <x v="2"/>
    <s v="R"/>
    <x v="0"/>
    <n v="3767324"/>
    <n v="1.0763782857142856"/>
    <s v="&lt;90 minutes"/>
    <n v="1.0763782857142856"/>
    <n v="-74533.5"/>
    <n v="-7.4856785714285719E-3"/>
    <x v="0"/>
  </r>
  <r>
    <s v="Runaway Bride"/>
    <x v="173"/>
    <x v="755"/>
    <x v="52"/>
    <n v="12790"/>
    <n v="0"/>
    <n v="0"/>
    <n v="5.5"/>
    <n v="103"/>
    <n v="116"/>
    <n v="152149590"/>
    <x v="68"/>
    <x v="1994"/>
    <s v="Color"/>
    <x v="2"/>
    <s v="English"/>
    <x v="1"/>
    <s v="PG"/>
    <x v="1"/>
    <n v="82149590"/>
    <n v="1.1735655714285715"/>
    <s v="111-130 minutes"/>
    <n v="1.1735655714285713"/>
    <n v="1637763"/>
    <n v="0.19178668286445014"/>
    <x v="2"/>
  </r>
  <r>
    <s v="Runner Runner"/>
    <x v="244"/>
    <x v="1255"/>
    <x v="7"/>
    <n v="5706"/>
    <n v="65"/>
    <n v="0"/>
    <n v="5.6"/>
    <n v="184"/>
    <n v="88"/>
    <n v="19316646"/>
    <x v="23"/>
    <x v="1823"/>
    <s v="Color"/>
    <x v="4"/>
    <s v="English"/>
    <x v="1"/>
    <s v="R"/>
    <x v="1"/>
    <n v="-10683354"/>
    <n v="-0.35611179999999998"/>
    <s v="&lt;90 minutes"/>
    <n v="-0.35611179999999998"/>
    <n v="-74533.5"/>
    <n v="-7.4856785714285719E-3"/>
    <x v="1"/>
  </r>
  <r>
    <s v="Running Scared"/>
    <x v="14"/>
    <x v="1256"/>
    <x v="2"/>
    <n v="27381"/>
    <n v="47"/>
    <n v="0"/>
    <n v="7.4"/>
    <n v="157"/>
    <n v="122"/>
    <n v="6855137"/>
    <x v="32"/>
    <x v="1995"/>
    <s v="Color"/>
    <x v="5"/>
    <s v="English"/>
    <x v="2"/>
    <s v="R"/>
    <x v="1"/>
    <n v="-10144863"/>
    <n v="-0.59675664705882348"/>
    <s v="111-130 minutes"/>
    <n v="-0.59675664705882348"/>
    <n v="-1289919.5"/>
    <n v="-4.8151417500000002E-2"/>
    <x v="1"/>
  </r>
  <r>
    <s v="Running with Scissors"/>
    <x v="1083"/>
    <x v="648"/>
    <x v="456"/>
    <n v="1291"/>
    <n v="708"/>
    <n v="0"/>
    <n v="6.2"/>
    <n v="132"/>
    <n v="122"/>
    <n v="6754898"/>
    <x v="1"/>
    <x v="1996"/>
    <s v="Color"/>
    <x v="2"/>
    <s v="English"/>
    <x v="1"/>
    <s v="R"/>
    <x v="1"/>
    <n v="-5245102"/>
    <n v="-0.43709183333333335"/>
    <s v="111-130 minutes"/>
    <n v="-0.43709183333333335"/>
    <n v="1637763"/>
    <n v="0.19178668286445014"/>
    <x v="0"/>
  </r>
  <r>
    <s v="Rush"/>
    <x v="92"/>
    <x v="59"/>
    <x v="58"/>
    <n v="37206"/>
    <n v="2000"/>
    <n v="83000"/>
    <n v="8.1"/>
    <n v="393"/>
    <n v="123"/>
    <n v="26903709"/>
    <x v="89"/>
    <x v="1997"/>
    <s v="Color"/>
    <x v="5"/>
    <s v="English"/>
    <x v="4"/>
    <s v="R"/>
    <x v="1"/>
    <n v="-11096291"/>
    <n v="-0.29200765789473682"/>
    <s v="111-130 minutes"/>
    <n v="-0.29200765789473682"/>
    <n v="-1289919.5"/>
    <n v="-4.8151417500000002E-2"/>
    <x v="1"/>
  </r>
  <r>
    <s v="Rush Hour 2"/>
    <x v="1084"/>
    <x v="129"/>
    <x v="35"/>
    <n v="664"/>
    <n v="420"/>
    <n v="0"/>
    <n v="6.6"/>
    <n v="127"/>
    <n v="90"/>
    <n v="226138454"/>
    <x v="77"/>
    <x v="1788"/>
    <s v="Color"/>
    <x v="5"/>
    <s v="English"/>
    <x v="1"/>
    <s v="PG-13"/>
    <x v="1"/>
    <n v="136138454"/>
    <n v="1.5126494888888891"/>
    <s v="90-110 minutes"/>
    <n v="1.5126494888888888"/>
    <n v="-1289919.5"/>
    <n v="-4.8151417500000002E-2"/>
    <x v="2"/>
  </r>
  <r>
    <s v="Rush Hour 3"/>
    <x v="1085"/>
    <x v="129"/>
    <x v="308"/>
    <n v="1125"/>
    <n v="420"/>
    <n v="0"/>
    <n v="6.2"/>
    <n v="162"/>
    <n v="91"/>
    <n v="140080850"/>
    <x v="101"/>
    <x v="1998"/>
    <s v="Color"/>
    <x v="5"/>
    <s v="English"/>
    <x v="1"/>
    <s v="PG-13"/>
    <x v="1"/>
    <n v="80850"/>
    <n v="5.7749999999989754E-4"/>
    <s v="90-110 minutes"/>
    <n v="5.775E-4"/>
    <n v="-1289919.5"/>
    <n v="-4.8151417500000002E-2"/>
    <x v="2"/>
  </r>
  <r>
    <s v="Rushmore"/>
    <x v="365"/>
    <x v="365"/>
    <x v="10"/>
    <n v="15716"/>
    <n v="0"/>
    <n v="5000"/>
    <n v="7.7"/>
    <n v="179"/>
    <n v="93"/>
    <n v="17096053"/>
    <x v="75"/>
    <x v="1999"/>
    <s v="Color"/>
    <x v="2"/>
    <s v="English"/>
    <x v="1"/>
    <s v="R"/>
    <x v="1"/>
    <n v="8096053"/>
    <n v="0.89956144444444441"/>
    <s v="90-110 minutes"/>
    <n v="0.89956144444444441"/>
    <n v="1637763"/>
    <n v="0.19178668286445014"/>
    <x v="0"/>
  </r>
  <r>
    <s v="S.W.A.T."/>
    <x v="31"/>
    <x v="1257"/>
    <x v="22"/>
    <n v="14486"/>
    <n v="69"/>
    <n v="0"/>
    <n v="6"/>
    <n v="144"/>
    <n v="117"/>
    <n v="116643346"/>
    <x v="112"/>
    <x v="2000"/>
    <s v="Color"/>
    <x v="5"/>
    <s v="English"/>
    <x v="1"/>
    <s v="PG-13"/>
    <x v="1"/>
    <n v="36643346"/>
    <n v="0.45804182500000001"/>
    <s v="111-130 minutes"/>
    <n v="0.45804182500000001"/>
    <n v="-1289919.5"/>
    <n v="-4.8151417500000002E-2"/>
    <x v="2"/>
  </r>
  <r>
    <s v="Sabotage"/>
    <x v="1086"/>
    <x v="661"/>
    <x v="1"/>
    <n v="1458"/>
    <n v="453"/>
    <n v="10000"/>
    <n v="5.7"/>
    <n v="233"/>
    <n v="109"/>
    <n v="10499968"/>
    <x v="19"/>
    <x v="2001"/>
    <s v="Color"/>
    <x v="5"/>
    <s v="English"/>
    <x v="1"/>
    <s v="R"/>
    <x v="1"/>
    <n v="-24500032"/>
    <n v="-0.7000009142857142"/>
    <s v="90-110 minutes"/>
    <n v="-0.70000091428571432"/>
    <n v="-1289919.5"/>
    <n v="-4.8151417500000002E-2"/>
    <x v="1"/>
  </r>
  <r>
    <s v="Safe"/>
    <x v="448"/>
    <x v="1046"/>
    <x v="58"/>
    <n v="27759"/>
    <n v="132"/>
    <n v="12000"/>
    <n v="6.5"/>
    <n v="258"/>
    <n v="94"/>
    <n v="17120019"/>
    <x v="23"/>
    <x v="334"/>
    <s v="Color"/>
    <x v="5"/>
    <s v="English"/>
    <x v="1"/>
    <s v="R"/>
    <x v="1"/>
    <n v="-12879981"/>
    <n v="-0.42933270000000001"/>
    <s v="90-110 minutes"/>
    <n v="-0.42933270000000001"/>
    <n v="-1289919.5"/>
    <n v="-4.8151417500000002E-2"/>
    <x v="1"/>
  </r>
  <r>
    <s v="Safe Haven"/>
    <x v="1087"/>
    <x v="196"/>
    <x v="254"/>
    <n v="1554"/>
    <n v="529"/>
    <n v="23000"/>
    <n v="6.7"/>
    <n v="184"/>
    <n v="115"/>
    <n v="71346930"/>
    <x v="25"/>
    <x v="2002"/>
    <s v="Color"/>
    <x v="1"/>
    <s v="English"/>
    <x v="1"/>
    <s v="PG-13"/>
    <x v="1"/>
    <n v="43346930"/>
    <n v="1.548104642857143"/>
    <s v="111-130 minutes"/>
    <n v="1.5481046428571428"/>
    <n v="-434215.5"/>
    <n v="-0.10115100772200772"/>
    <x v="1"/>
  </r>
  <r>
    <s v="Safe House"/>
    <x v="15"/>
    <x v="461"/>
    <x v="12"/>
    <n v="36237"/>
    <n v="79"/>
    <n v="19000"/>
    <n v="6.8"/>
    <n v="298"/>
    <n v="115"/>
    <n v="126149655"/>
    <x v="3"/>
    <x v="2003"/>
    <s v="Color"/>
    <x v="5"/>
    <s v="English"/>
    <x v="1"/>
    <s v="R"/>
    <x v="1"/>
    <n v="41149655"/>
    <n v="0.48411358823529405"/>
    <s v="111-130 minutes"/>
    <n v="0.4841135882352941"/>
    <n v="-1289919.5"/>
    <n v="-4.8151417500000002E-2"/>
    <x v="2"/>
  </r>
  <r>
    <s v="Safe Men"/>
    <x v="1088"/>
    <x v="168"/>
    <x v="588"/>
    <n v="1141"/>
    <n v="29"/>
    <n v="157"/>
    <n v="6.1"/>
    <n v="33"/>
    <n v="88"/>
    <n v="21210"/>
    <x v="15"/>
    <x v="2004"/>
    <s v="Color"/>
    <x v="2"/>
    <s v="English"/>
    <x v="1"/>
    <s v="R"/>
    <x v="1"/>
    <n v="-978790"/>
    <n v="-0.97879000000000005"/>
    <s v="&lt;90 minutes"/>
    <n v="-0.97879000000000005"/>
    <n v="1637763"/>
    <n v="0.19178668286445014"/>
    <x v="0"/>
  </r>
  <r>
    <s v="Safety Not Guaranteed"/>
    <x v="834"/>
    <x v="939"/>
    <x v="178"/>
    <n v="2714"/>
    <n v="365"/>
    <n v="31000"/>
    <n v="7"/>
    <n v="271"/>
    <n v="86"/>
    <n v="4007792"/>
    <x v="97"/>
    <x v="2005"/>
    <s v="Color"/>
    <x v="2"/>
    <s v="English"/>
    <x v="1"/>
    <s v="R"/>
    <x v="1"/>
    <n v="3257792"/>
    <n v="4.3437226666666664"/>
    <s v="&lt;90 minutes"/>
    <n v="4.3437226666666664"/>
    <n v="1637763"/>
    <n v="0.19178668286445014"/>
    <x v="0"/>
  </r>
  <r>
    <s v="Sahara"/>
    <x v="277"/>
    <x v="1258"/>
    <x v="6"/>
    <n v="13073"/>
    <n v="42"/>
    <n v="0"/>
    <n v="6"/>
    <n v="163"/>
    <n v="124"/>
    <n v="68642452"/>
    <x v="66"/>
    <x v="78"/>
    <s v="Color"/>
    <x v="5"/>
    <s v="English"/>
    <x v="4"/>
    <s v="PG-13"/>
    <x v="1"/>
    <n v="-61357548"/>
    <n v="-0.47198113846153844"/>
    <s v="111-130 minutes"/>
    <n v="-0.47198113846153844"/>
    <n v="-1289919.5"/>
    <n v="-4.8151417500000002E-2"/>
    <x v="2"/>
  </r>
  <r>
    <s v="Saint John of Las Vegas"/>
    <x v="478"/>
    <x v="1259"/>
    <x v="9"/>
    <n v="36885"/>
    <n v="0"/>
    <n v="407"/>
    <n v="5.8"/>
    <n v="45"/>
    <n v="85"/>
    <n v="100669"/>
    <x v="264"/>
    <x v="573"/>
    <s v="Color"/>
    <x v="2"/>
    <s v="English"/>
    <x v="1"/>
    <s v="R"/>
    <x v="1"/>
    <n v="-3699331"/>
    <n v="-0.97350815789473688"/>
    <s v="&lt;90 minutes"/>
    <n v="-0.97350815789473688"/>
    <n v="1637763"/>
    <n v="0.19178668286445014"/>
    <x v="0"/>
  </r>
  <r>
    <s v="Saint Ralph"/>
    <x v="953"/>
    <x v="1260"/>
    <x v="537"/>
    <n v="955"/>
    <n v="12"/>
    <n v="989"/>
    <n v="7.6"/>
    <n v="47"/>
    <n v="98"/>
    <n v="795126"/>
    <x v="16"/>
    <x v="2006"/>
    <s v="Color"/>
    <x v="2"/>
    <s v="English"/>
    <x v="14"/>
    <s v="PG-13"/>
    <x v="1"/>
    <n v="-5204874"/>
    <n v="-0.867479"/>
    <s v="90-110 minutes"/>
    <n v="-0.867479"/>
    <n v="1637763"/>
    <n v="0.19178668286445014"/>
    <x v="0"/>
  </r>
  <r>
    <s v="Saints and Soldiers"/>
    <x v="1089"/>
    <x v="1261"/>
    <x v="589"/>
    <n v="587"/>
    <n v="38"/>
    <n v="1000"/>
    <n v="6.8"/>
    <n v="33"/>
    <n v="90"/>
    <n v="1310270"/>
    <x v="304"/>
    <x v="2007"/>
    <s v="Color"/>
    <x v="5"/>
    <s v="English"/>
    <x v="1"/>
    <s v="PG-13"/>
    <x v="1"/>
    <n v="530270"/>
    <n v="0.67983333333333329"/>
    <s v="90-110 minutes"/>
    <n v="0.67983333333333329"/>
    <n v="-1289919.5"/>
    <n v="-4.8151417500000002E-2"/>
    <x v="0"/>
  </r>
  <r>
    <s v="Salt"/>
    <x v="82"/>
    <x v="431"/>
    <x v="6"/>
    <n v="12406"/>
    <n v="176"/>
    <n v="23000"/>
    <n v="6.4"/>
    <n v="330"/>
    <n v="101"/>
    <n v="118311368"/>
    <x v="30"/>
    <x v="2008"/>
    <s v="Color"/>
    <x v="5"/>
    <s v="English"/>
    <x v="1"/>
    <s v="PG-13"/>
    <x v="1"/>
    <n v="8311368"/>
    <n v="7.5557890909090819E-2"/>
    <s v="90-110 minutes"/>
    <n v="7.5557890909090902E-2"/>
    <n v="-1289919.5"/>
    <n v="-4.8151417500000002E-2"/>
    <x v="2"/>
  </r>
  <r>
    <s v="Salvation Boulevard"/>
    <x v="720"/>
    <x v="1262"/>
    <x v="423"/>
    <n v="561"/>
    <n v="3"/>
    <n v="1000"/>
    <n v="5.3"/>
    <n v="48"/>
    <n v="96"/>
    <n v="27445"/>
    <x v="75"/>
    <x v="2009"/>
    <s v="Color"/>
    <x v="5"/>
    <s v="English"/>
    <x v="1"/>
    <s v="R"/>
    <x v="1"/>
    <n v="-8972555"/>
    <n v="-0.99695055555555556"/>
    <s v="90-110 minutes"/>
    <n v="-0.99695055555555556"/>
    <n v="-1289919.5"/>
    <n v="-4.8151417500000002E-2"/>
    <x v="0"/>
  </r>
  <r>
    <s v="Samsara"/>
    <x v="1090"/>
    <x v="1263"/>
    <x v="552"/>
    <n v="48"/>
    <n v="330"/>
    <n v="26000"/>
    <n v="8.5"/>
    <n v="115"/>
    <n v="102"/>
    <n v="2601847"/>
    <x v="50"/>
    <x v="2010"/>
    <s v="Color"/>
    <x v="8"/>
    <s v="None"/>
    <x v="1"/>
    <s v="PG-13"/>
    <x v="0"/>
    <n v="-1398153"/>
    <n v="-0.34953825000000005"/>
    <s v="90-110 minutes"/>
    <n v="-0.34953824999999999"/>
    <m/>
    <m/>
    <x v="0"/>
  </r>
  <r>
    <s v="San Andreas"/>
    <x v="260"/>
    <x v="434"/>
    <x v="20"/>
    <n v="16718"/>
    <n v="62"/>
    <n v="52000"/>
    <n v="6.1"/>
    <n v="358"/>
    <n v="114"/>
    <n v="155181732"/>
    <x v="30"/>
    <x v="2011"/>
    <s v="Color"/>
    <x v="5"/>
    <s v="English"/>
    <x v="1"/>
    <s v="PG-13"/>
    <x v="1"/>
    <n v="45181732"/>
    <n v="0.41074301818181813"/>
    <s v="111-130 minutes"/>
    <n v="0.41074301818181819"/>
    <n v="-1289919.5"/>
    <n v="-4.8151417500000002E-2"/>
    <x v="2"/>
  </r>
  <r>
    <s v="Sanctum"/>
    <x v="3"/>
    <x v="1264"/>
    <x v="3"/>
    <n v="3892"/>
    <n v="24"/>
    <n v="11000"/>
    <n v="5.9"/>
    <n v="244"/>
    <n v="108"/>
    <n v="23070045"/>
    <x v="23"/>
    <x v="2012"/>
    <s v="Color"/>
    <x v="3"/>
    <s v="English"/>
    <x v="1"/>
    <s v="R"/>
    <x v="1"/>
    <n v="-6929955"/>
    <n v="-0.2309985"/>
    <s v="90-110 minutes"/>
    <n v="-0.2309985"/>
    <n v="3892693.5"/>
    <n v="0.11726928571428571"/>
    <x v="1"/>
  </r>
  <r>
    <s v="Sarah's Key"/>
    <x v="620"/>
    <x v="1265"/>
    <x v="1"/>
    <n v="2140"/>
    <n v="15"/>
    <n v="0"/>
    <n v="7.5"/>
    <n v="136"/>
    <n v="111"/>
    <n v="7691700"/>
    <x v="42"/>
    <x v="2013"/>
    <s v="Color"/>
    <x v="1"/>
    <s v="French"/>
    <x v="8"/>
    <s v="PG-13"/>
    <x v="0"/>
    <n v="-2308300"/>
    <n v="-0.23082999999999998"/>
    <s v="111-130 minutes"/>
    <n v="-0.23083000000000001"/>
    <n v="-434215.5"/>
    <n v="-0.10115100772200772"/>
    <x v="0"/>
  </r>
  <r>
    <s v="Savage Grace"/>
    <x v="555"/>
    <x v="1266"/>
    <x v="10"/>
    <n v="15093"/>
    <n v="4"/>
    <n v="0"/>
    <n v="5.9"/>
    <n v="121"/>
    <n v="97"/>
    <n v="434417"/>
    <x v="305"/>
    <x v="2014"/>
    <s v="Color"/>
    <x v="1"/>
    <s v="English"/>
    <x v="0"/>
    <s v="Not Rated"/>
    <x v="1"/>
    <n v="-4165583"/>
    <n v="-0.9055615217391304"/>
    <s v="90-110 minutes"/>
    <n v="-0.9055615217391304"/>
    <n v="-434215.5"/>
    <n v="-0.10115100772200772"/>
    <x v="0"/>
  </r>
  <r>
    <s v="Savages"/>
    <x v="60"/>
    <x v="146"/>
    <x v="38"/>
    <n v="1948"/>
    <n v="0"/>
    <n v="28000"/>
    <n v="6.5"/>
    <n v="339"/>
    <n v="141"/>
    <n v="47307550"/>
    <x v="65"/>
    <x v="2015"/>
    <s v="Black and White"/>
    <x v="4"/>
    <s v="English"/>
    <x v="1"/>
    <s v="R"/>
    <x v="1"/>
    <n v="2307550"/>
    <n v="5.1278888888888874E-2"/>
    <s v="131-150 minutes"/>
    <n v="5.1278888888888888E-2"/>
    <n v="-74533.5"/>
    <n v="-7.4856785714285719E-3"/>
    <x v="2"/>
  </r>
  <r>
    <s v="Save the Last Dance"/>
    <x v="250"/>
    <x v="488"/>
    <x v="153"/>
    <n v="1307"/>
    <n v="49"/>
    <n v="0"/>
    <n v="6.1"/>
    <n v="101"/>
    <n v="112"/>
    <n v="91038276"/>
    <x v="20"/>
    <x v="640"/>
    <s v="Color"/>
    <x v="1"/>
    <s v="English"/>
    <x v="1"/>
    <s v="PG-13"/>
    <x v="1"/>
    <n v="78038276"/>
    <n v="6.0029443076923075"/>
    <s v="111-130 minutes"/>
    <n v="6.0029443076923075"/>
    <n v="-434215.5"/>
    <n v="-0.10115100772200772"/>
    <x v="0"/>
  </r>
  <r>
    <s v="Saved!"/>
    <x v="714"/>
    <x v="1267"/>
    <x v="7"/>
    <n v="5668"/>
    <n v="12"/>
    <n v="0"/>
    <n v="6.9"/>
    <n v="121"/>
    <n v="92"/>
    <n v="8786715"/>
    <x v="40"/>
    <x v="921"/>
    <s v="Color"/>
    <x v="2"/>
    <s v="English"/>
    <x v="1"/>
    <s v="PG-13"/>
    <x v="1"/>
    <n v="3786715"/>
    <n v="0.7573430000000001"/>
    <s v="90-110 minutes"/>
    <n v="0.75734299999999999"/>
    <n v="1637763"/>
    <n v="0.19178668286445014"/>
    <x v="0"/>
  </r>
  <r>
    <s v="Saving Mr. Banks"/>
    <x v="76"/>
    <x v="1268"/>
    <x v="47"/>
    <n v="19809"/>
    <n v="102"/>
    <n v="39000"/>
    <n v="7.5"/>
    <n v="405"/>
    <n v="125"/>
    <n v="83299761"/>
    <x v="19"/>
    <x v="1901"/>
    <s v="Color"/>
    <x v="6"/>
    <s v="English"/>
    <x v="1"/>
    <s v="PG-13"/>
    <x v="1"/>
    <n v="48299761"/>
    <n v="1.3799931714285716"/>
    <s v="111-130 minutes"/>
    <n v="1.3799931714285714"/>
    <n v="-1289919.5"/>
    <n v="-4.8151417500000002E-2"/>
    <x v="1"/>
  </r>
  <r>
    <s v="Saving Private Ryan"/>
    <x v="76"/>
    <x v="110"/>
    <x v="47"/>
    <n v="44998"/>
    <n v="14000"/>
    <n v="22000"/>
    <n v="8.6"/>
    <n v="219"/>
    <n v="169"/>
    <n v="216119491"/>
    <x v="68"/>
    <x v="508"/>
    <s v="Color"/>
    <x v="5"/>
    <s v="English"/>
    <x v="1"/>
    <s v="R"/>
    <x v="1"/>
    <n v="146119491"/>
    <n v="2.0874212999999999"/>
    <s v="&gt;150 minutes"/>
    <n v="2.0874212999999999"/>
    <n v="-1289919.5"/>
    <n v="-4.8151417500000002E-2"/>
    <x v="2"/>
  </r>
  <r>
    <s v="Saving Silverman"/>
    <x v="1091"/>
    <x v="314"/>
    <x v="590"/>
    <n v="664"/>
    <n v="221"/>
    <n v="739"/>
    <n v="5.9"/>
    <n v="97"/>
    <n v="96"/>
    <n v="19351569"/>
    <x v="5"/>
    <x v="2016"/>
    <s v="Color"/>
    <x v="2"/>
    <s v="English"/>
    <x v="1"/>
    <s v="PG-13"/>
    <x v="1"/>
    <n v="-2648431"/>
    <n v="-0.12038322727272732"/>
    <s v="90-110 minutes"/>
    <n v="-0.12038322727272727"/>
    <n v="1637763"/>
    <n v="0.19178668286445014"/>
    <x v="1"/>
  </r>
  <r>
    <s v="Saw"/>
    <x v="1092"/>
    <x v="555"/>
    <x v="3"/>
    <n v="5161"/>
    <n v="0"/>
    <n v="0"/>
    <n v="7.7"/>
    <n v="287"/>
    <n v="103"/>
    <n v="55153403"/>
    <x v="133"/>
    <x v="2017"/>
    <s v="Color"/>
    <x v="0"/>
    <s v="English"/>
    <x v="1"/>
    <s v="R"/>
    <x v="1"/>
    <n v="53953403"/>
    <n v="44.961169166666664"/>
    <s v="90-110 minutes"/>
    <n v="44.961169166666664"/>
    <n v="16235088"/>
    <n v="1.1909079499999999"/>
    <x v="0"/>
  </r>
  <r>
    <s v="Saw 3D: The Final Chapter"/>
    <x v="1093"/>
    <x v="1269"/>
    <x v="199"/>
    <n v="1978"/>
    <n v="52"/>
    <n v="12000"/>
    <n v="5.6"/>
    <n v="178"/>
    <n v="90"/>
    <n v="45670855"/>
    <x v="6"/>
    <x v="1970"/>
    <s v="Color"/>
    <x v="0"/>
    <s v="English"/>
    <x v="14"/>
    <s v="R"/>
    <x v="1"/>
    <n v="25670855"/>
    <n v="1.2835427500000001"/>
    <s v="90-110 minutes"/>
    <n v="1.2835427500000001"/>
    <n v="16235088"/>
    <n v="1.1909079499999999"/>
    <x v="1"/>
  </r>
  <r>
    <s v="Saw II"/>
    <x v="43"/>
    <x v="1231"/>
    <x v="1"/>
    <n v="4134"/>
    <n v="163"/>
    <n v="0"/>
    <n v="6.6"/>
    <n v="250"/>
    <n v="95"/>
    <n v="87025093"/>
    <x v="50"/>
    <x v="1078"/>
    <s v="Color"/>
    <x v="0"/>
    <s v="English"/>
    <x v="1"/>
    <s v="R"/>
    <x v="1"/>
    <n v="83025093"/>
    <n v="20.75627325"/>
    <s v="90-110 minutes"/>
    <n v="20.75627325"/>
    <n v="16235088"/>
    <n v="1.1909079499999999"/>
    <x v="0"/>
  </r>
  <r>
    <s v="Saw III"/>
    <x v="1093"/>
    <x v="1231"/>
    <x v="199"/>
    <n v="3189"/>
    <n v="163"/>
    <n v="0"/>
    <n v="6.2"/>
    <n v="210"/>
    <n v="121"/>
    <n v="80150343"/>
    <x v="42"/>
    <x v="2018"/>
    <s v="Color"/>
    <x v="0"/>
    <s v="English"/>
    <x v="1"/>
    <s v="R"/>
    <x v="1"/>
    <n v="70150343"/>
    <n v="7.0150342999999999"/>
    <s v="111-130 minutes"/>
    <n v="7.0150342999999999"/>
    <n v="16235088"/>
    <n v="1.1909079499999999"/>
    <x v="0"/>
  </r>
  <r>
    <s v="Saw IV"/>
    <x v="1093"/>
    <x v="1231"/>
    <x v="199"/>
    <n v="3492"/>
    <n v="163"/>
    <n v="0"/>
    <n v="5.9"/>
    <n v="190"/>
    <n v="96"/>
    <n v="63270259"/>
    <x v="42"/>
    <x v="517"/>
    <s v="Color"/>
    <x v="0"/>
    <s v="English"/>
    <x v="1"/>
    <s v="R"/>
    <x v="1"/>
    <n v="53270259"/>
    <n v="5.3270258999999998"/>
    <s v="90-110 minutes"/>
    <n v="5.3270258999999998"/>
    <n v="16235088"/>
    <n v="1.1909079499999999"/>
    <x v="0"/>
  </r>
  <r>
    <s v="Saw V"/>
    <x v="777"/>
    <x v="1270"/>
    <x v="7"/>
    <n v="5286"/>
    <n v="43"/>
    <n v="0"/>
    <n v="5.8"/>
    <n v="160"/>
    <n v="95"/>
    <n v="56729973"/>
    <x v="306"/>
    <x v="2019"/>
    <s v="Color"/>
    <x v="0"/>
    <s v="English"/>
    <x v="1"/>
    <s v="R"/>
    <x v="1"/>
    <n v="45929973"/>
    <n v="4.2527752777777774"/>
    <s v="90-110 minutes"/>
    <n v="4.2527752777777774"/>
    <n v="16235088"/>
    <n v="1.1909079499999999"/>
    <x v="0"/>
  </r>
  <r>
    <s v="Saw VI"/>
    <x v="1093"/>
    <x v="1269"/>
    <x v="199"/>
    <n v="3101"/>
    <n v="52"/>
    <n v="0"/>
    <n v="6"/>
    <n v="156"/>
    <n v="92"/>
    <n v="27669413"/>
    <x v="26"/>
    <x v="2020"/>
    <s v="Color"/>
    <x v="0"/>
    <s v="English"/>
    <x v="14"/>
    <s v="R"/>
    <x v="1"/>
    <n v="16669413"/>
    <n v="1.5154011818181816"/>
    <s v="90-110 minutes"/>
    <n v="1.5154011818181818"/>
    <n v="16235088"/>
    <n v="1.1909079499999999"/>
    <x v="0"/>
  </r>
  <r>
    <s v="Say It Isn't So"/>
    <x v="957"/>
    <x v="182"/>
    <x v="539"/>
    <n v="2413"/>
    <n v="6"/>
    <n v="295"/>
    <n v="4.9000000000000004"/>
    <n v="87"/>
    <n v="95"/>
    <n v="5516708"/>
    <x v="9"/>
    <x v="2021"/>
    <s v="Color"/>
    <x v="2"/>
    <s v="English"/>
    <x v="1"/>
    <s v="R"/>
    <x v="1"/>
    <n v="-19483292"/>
    <n v="-0.77933167999999997"/>
    <s v="90-110 minutes"/>
    <n v="-0.77933167999999997"/>
    <n v="1637763"/>
    <n v="0.19178668286445014"/>
    <x v="1"/>
  </r>
  <r>
    <s v="Scarface"/>
    <x v="54"/>
    <x v="629"/>
    <x v="36"/>
    <n v="16464"/>
    <n v="0"/>
    <n v="19000"/>
    <n v="8.3000000000000007"/>
    <n v="147"/>
    <n v="142"/>
    <n v="44700000"/>
    <x v="9"/>
    <x v="2022"/>
    <s v="Color"/>
    <x v="4"/>
    <s v="English"/>
    <x v="1"/>
    <s v="R"/>
    <x v="1"/>
    <n v="19700000"/>
    <n v="0.78800000000000003"/>
    <s v="131-150 minutes"/>
    <n v="0.78800000000000003"/>
    <n v="-74533.5"/>
    <n v="-7.4856785714285719E-3"/>
    <x v="1"/>
  </r>
  <r>
    <s v="Scary Movie 2"/>
    <x v="363"/>
    <x v="79"/>
    <x v="1"/>
    <n v="1645"/>
    <n v="322"/>
    <n v="0"/>
    <n v="5.2"/>
    <n v="127"/>
    <n v="83"/>
    <n v="71277420"/>
    <x v="65"/>
    <x v="1272"/>
    <s v="Color"/>
    <x v="2"/>
    <s v="English"/>
    <x v="1"/>
    <s v="R"/>
    <x v="1"/>
    <n v="26277420"/>
    <n v="0.58394266666666672"/>
    <s v="&lt;90 minutes"/>
    <n v="0.58394266666666672"/>
    <n v="1637763"/>
    <n v="0.19178668286445014"/>
    <x v="2"/>
  </r>
  <r>
    <s v="Scary Movie 3"/>
    <x v="1094"/>
    <x v="191"/>
    <x v="591"/>
    <n v="3629"/>
    <n v="119"/>
    <n v="0"/>
    <n v="5.5"/>
    <n v="151"/>
    <n v="84"/>
    <n v="110000082"/>
    <x v="84"/>
    <x v="2023"/>
    <s v="Color"/>
    <x v="2"/>
    <s v="English"/>
    <x v="1"/>
    <s v="PG-13"/>
    <x v="1"/>
    <n v="62000082"/>
    <n v="1.291668375"/>
    <s v="&lt;90 minutes"/>
    <n v="1.291668375"/>
    <n v="1637763"/>
    <n v="0.19178668286445014"/>
    <x v="2"/>
  </r>
  <r>
    <s v="Scary Movie 4"/>
    <x v="1095"/>
    <x v="191"/>
    <x v="3"/>
    <n v="5855"/>
    <n v="119"/>
    <n v="1000"/>
    <n v="5.0999999999999996"/>
    <n v="151"/>
    <n v="89"/>
    <n v="90703745"/>
    <x v="65"/>
    <x v="2024"/>
    <s v="Color"/>
    <x v="2"/>
    <s v="English"/>
    <x v="1"/>
    <s v="PG-13"/>
    <x v="1"/>
    <n v="45703745"/>
    <n v="1.0156387777777778"/>
    <s v="&lt;90 minutes"/>
    <n v="1.0156387777777778"/>
    <n v="1637763"/>
    <n v="0.19178668286445014"/>
    <x v="2"/>
  </r>
  <r>
    <s v="Scary Movie 5"/>
    <x v="1096"/>
    <x v="1271"/>
    <x v="592"/>
    <n v="34319"/>
    <n v="92"/>
    <n v="13000"/>
    <n v="3.5"/>
    <n v="153"/>
    <n v="88"/>
    <n v="32014289"/>
    <x v="6"/>
    <x v="2025"/>
    <s v="Color"/>
    <x v="2"/>
    <s v="English"/>
    <x v="1"/>
    <s v="PG-13"/>
    <x v="1"/>
    <n v="12014289"/>
    <n v="0.6007144499999999"/>
    <s v="&lt;90 minutes"/>
    <n v="0.60071445000000001"/>
    <n v="1637763"/>
    <n v="0.19178668286445014"/>
    <x v="1"/>
  </r>
  <r>
    <s v="Schindler's List"/>
    <x v="83"/>
    <x v="110"/>
    <x v="36"/>
    <n v="15233"/>
    <n v="14000"/>
    <n v="41000"/>
    <n v="8.9"/>
    <n v="174"/>
    <n v="185"/>
    <n v="96067179"/>
    <x v="5"/>
    <x v="2026"/>
    <s v="Black and White"/>
    <x v="6"/>
    <s v="English"/>
    <x v="1"/>
    <s v="R"/>
    <x v="1"/>
    <n v="74067179"/>
    <n v="3.3666899545454543"/>
    <s v="&gt;150 minutes"/>
    <n v="3.3666899545454547"/>
    <n v="-1289919.5"/>
    <n v="-4.8151417500000002E-2"/>
    <x v="1"/>
  </r>
  <r>
    <s v="School Daze"/>
    <x v="1097"/>
    <x v="27"/>
    <x v="328"/>
    <n v="1284"/>
    <n v="0"/>
    <n v="624"/>
    <n v="5.8"/>
    <n v="22"/>
    <n v="121"/>
    <n v="14545844"/>
    <x v="51"/>
    <x v="2027"/>
    <s v="Color"/>
    <x v="2"/>
    <s v="English"/>
    <x v="1"/>
    <s v="R"/>
    <x v="1"/>
    <n v="8045844"/>
    <n v="1.237822153846154"/>
    <s v="111-130 minutes"/>
    <n v="1.2378221538461538"/>
    <n v="1637763"/>
    <n v="0.19178668286445014"/>
    <x v="0"/>
  </r>
  <r>
    <s v="School for Scoundrels"/>
    <x v="798"/>
    <x v="636"/>
    <x v="334"/>
    <n v="4374"/>
    <n v="480"/>
    <n v="484"/>
    <n v="5.9"/>
    <n v="110"/>
    <n v="108"/>
    <n v="17803796"/>
    <x v="6"/>
    <x v="2028"/>
    <s v="Color"/>
    <x v="2"/>
    <s v="English"/>
    <x v="1"/>
    <s v="PG-13"/>
    <x v="1"/>
    <n v="-2196204"/>
    <n v="-0.10981019999999997"/>
    <s v="90-110 minutes"/>
    <n v="-0.1098102"/>
    <n v="1637763"/>
    <n v="0.19178668286445014"/>
    <x v="1"/>
  </r>
  <r>
    <s v="School of Rock"/>
    <x v="1098"/>
    <x v="95"/>
    <x v="3"/>
    <n v="4403"/>
    <n v="0"/>
    <n v="0"/>
    <n v="7.1"/>
    <n v="204"/>
    <n v="108"/>
    <n v="81257845"/>
    <x v="19"/>
    <x v="2029"/>
    <s v="Color"/>
    <x v="2"/>
    <s v="English"/>
    <x v="1"/>
    <s v="PG-13"/>
    <x v="1"/>
    <n v="46257845"/>
    <n v="1.3216527142857144"/>
    <s v="90-110 minutes"/>
    <n v="1.3216527142857142"/>
    <n v="1637763"/>
    <n v="0.19178668286445014"/>
    <x v="1"/>
  </r>
  <r>
    <s v="Scooby-Doo"/>
    <x v="456"/>
    <x v="305"/>
    <x v="32"/>
    <n v="6355"/>
    <n v="67"/>
    <n v="0"/>
    <n v="4.9000000000000004"/>
    <n v="138"/>
    <n v="86"/>
    <n v="153288182"/>
    <x v="300"/>
    <x v="2030"/>
    <s v="Color"/>
    <x v="3"/>
    <s v="English"/>
    <x v="1"/>
    <s v="PG"/>
    <x v="1"/>
    <n v="69288182"/>
    <n v="0.82485930952380948"/>
    <s v="&lt;90 minutes"/>
    <n v="0.82485930952380948"/>
    <n v="3892693.5"/>
    <n v="0.11726928571428571"/>
    <x v="2"/>
  </r>
  <r>
    <s v="Scooby-Doo 2: Monsters Unleashed"/>
    <x v="456"/>
    <x v="305"/>
    <x v="32"/>
    <n v="7800"/>
    <n v="67"/>
    <n v="567"/>
    <n v="4.9000000000000004"/>
    <n v="94"/>
    <n v="93"/>
    <n v="84185387"/>
    <x v="112"/>
    <x v="2031"/>
    <s v="Color"/>
    <x v="3"/>
    <s v="English"/>
    <x v="1"/>
    <s v="PG"/>
    <x v="1"/>
    <n v="4185387"/>
    <n v="5.2317337499999894E-2"/>
    <s v="90-110 minutes"/>
    <n v="5.2317337499999998E-2"/>
    <n v="3892693.5"/>
    <n v="0.11726928571428571"/>
    <x v="2"/>
  </r>
  <r>
    <s v="Scoop"/>
    <x v="371"/>
    <x v="209"/>
    <x v="24"/>
    <n v="20132"/>
    <n v="11000"/>
    <n v="0"/>
    <n v="6.7"/>
    <n v="177"/>
    <n v="96"/>
    <n v="10515579"/>
    <x v="50"/>
    <x v="2032"/>
    <s v="Color"/>
    <x v="2"/>
    <s v="English"/>
    <x v="4"/>
    <s v="PG-13"/>
    <x v="1"/>
    <n v="6515579"/>
    <n v="1.6288947500000002"/>
    <s v="90-110 minutes"/>
    <n v="1.6288947499999999"/>
    <n v="1637763"/>
    <n v="0.19178668286445014"/>
    <x v="0"/>
  </r>
  <r>
    <s v="Scott Pilgrim vs. the World"/>
    <x v="684"/>
    <x v="846"/>
    <x v="22"/>
    <n v="12687"/>
    <n v="1000"/>
    <n v="36000"/>
    <n v="7.5"/>
    <n v="393"/>
    <n v="112"/>
    <n v="31494270"/>
    <x v="45"/>
    <x v="675"/>
    <s v="Color"/>
    <x v="5"/>
    <s v="English"/>
    <x v="1"/>
    <s v="PG-13"/>
    <x v="1"/>
    <n v="-28505730"/>
    <n v="-0.4750955"/>
    <s v="111-130 minutes"/>
    <n v="-0.4750955"/>
    <n v="-1289919.5"/>
    <n v="-4.8151417500000002E-2"/>
    <x v="2"/>
  </r>
  <r>
    <s v="Scream"/>
    <x v="532"/>
    <x v="87"/>
    <x v="315"/>
    <n v="1212"/>
    <n v="0"/>
    <n v="11000"/>
    <n v="7.2"/>
    <n v="242"/>
    <n v="103"/>
    <n v="103001286"/>
    <x v="22"/>
    <x v="2033"/>
    <s v="Color"/>
    <x v="0"/>
    <s v="English"/>
    <x v="1"/>
    <s v="R"/>
    <x v="1"/>
    <n v="88001286"/>
    <n v="5.8667524000000002"/>
    <s v="90-110 minutes"/>
    <n v="5.8667524000000002"/>
    <n v="16235088"/>
    <n v="1.1909079499999999"/>
    <x v="1"/>
  </r>
  <r>
    <s v="Scream 2"/>
    <x v="125"/>
    <x v="87"/>
    <x v="79"/>
    <n v="2321"/>
    <n v="0"/>
    <n v="0"/>
    <n v="6.1"/>
    <n v="195"/>
    <n v="120"/>
    <n v="101334374"/>
    <x v="184"/>
    <x v="2034"/>
    <s v="Color"/>
    <x v="0"/>
    <s v="English"/>
    <x v="1"/>
    <s v="R"/>
    <x v="1"/>
    <n v="77334374"/>
    <n v="3.2222655833333329"/>
    <s v="111-130 minutes"/>
    <n v="3.2222655833333333"/>
    <n v="16235088"/>
    <n v="1.1909079499999999"/>
    <x v="1"/>
  </r>
  <r>
    <s v="Scream 3"/>
    <x v="1099"/>
    <x v="87"/>
    <x v="529"/>
    <n v="600"/>
    <n v="0"/>
    <n v="0"/>
    <n v="5.5"/>
    <n v="212"/>
    <n v="116"/>
    <n v="89138076"/>
    <x v="33"/>
    <x v="792"/>
    <s v="Color"/>
    <x v="0"/>
    <s v="English"/>
    <x v="1"/>
    <s v="R"/>
    <x v="1"/>
    <n v="49138076"/>
    <n v="1.2284519"/>
    <s v="111-130 minutes"/>
    <n v="1.2284519"/>
    <n v="16235088"/>
    <n v="1.1909079499999999"/>
    <x v="2"/>
  </r>
  <r>
    <s v="Scream 4"/>
    <x v="1100"/>
    <x v="87"/>
    <x v="3"/>
    <n v="4486"/>
    <n v="0"/>
    <n v="26000"/>
    <n v="6.2"/>
    <n v="420"/>
    <n v="111"/>
    <n v="38176892"/>
    <x v="33"/>
    <x v="2035"/>
    <s v="Color"/>
    <x v="0"/>
    <s v="English"/>
    <x v="1"/>
    <s v="R"/>
    <x v="1"/>
    <n v="-1823108"/>
    <n v="-4.5577700000000054E-2"/>
    <s v="111-130 minutes"/>
    <n v="-4.5577699999999999E-2"/>
    <n v="16235088"/>
    <n v="1.1909079499999999"/>
    <x v="2"/>
  </r>
  <r>
    <s v="Screwed"/>
    <x v="695"/>
    <x v="1272"/>
    <x v="364"/>
    <n v="3848"/>
    <n v="25"/>
    <n v="262"/>
    <n v="5.7"/>
    <n v="29"/>
    <n v="81"/>
    <n v="6982680"/>
    <x v="42"/>
    <x v="821"/>
    <s v="Color"/>
    <x v="2"/>
    <s v="English"/>
    <x v="1"/>
    <s v="PG-13"/>
    <x v="1"/>
    <n v="-3017320"/>
    <n v="-0.301732"/>
    <s v="&lt;90 minutes"/>
    <n v="-0.301732"/>
    <n v="1637763"/>
    <n v="0.19178668286445014"/>
    <x v="0"/>
  </r>
  <r>
    <s v="Scrooged"/>
    <x v="365"/>
    <x v="11"/>
    <x v="10"/>
    <n v="18734"/>
    <n v="503"/>
    <n v="11000"/>
    <n v="7"/>
    <n v="88"/>
    <n v="101"/>
    <n v="60328558"/>
    <x v="28"/>
    <x v="2027"/>
    <s v="Color"/>
    <x v="2"/>
    <s v="English"/>
    <x v="1"/>
    <s v="PG-13"/>
    <x v="1"/>
    <n v="28328558"/>
    <n v="0.88526743750000003"/>
    <s v="90-110 minutes"/>
    <n v="0.88526743750000003"/>
    <n v="1637763"/>
    <n v="0.19178668286445014"/>
    <x v="1"/>
  </r>
  <r>
    <s v="Se7en"/>
    <x v="160"/>
    <x v="152"/>
    <x v="6"/>
    <n v="22678"/>
    <n v="21000"/>
    <n v="39000"/>
    <n v="8.6"/>
    <n v="216"/>
    <n v="127"/>
    <n v="100125340"/>
    <x v="106"/>
    <x v="2036"/>
    <s v="Color"/>
    <x v="4"/>
    <s v="English"/>
    <x v="1"/>
    <s v="R"/>
    <x v="1"/>
    <n v="67125340"/>
    <n v="2.0341012121212123"/>
    <s v="111-130 minutes"/>
    <n v="2.0341012121212123"/>
    <n v="-74533.5"/>
    <n v="-7.4856785714285719E-3"/>
    <x v="1"/>
  </r>
  <r>
    <s v="Sea of Love"/>
    <x v="54"/>
    <x v="473"/>
    <x v="36"/>
    <n v="15914"/>
    <n v="17"/>
    <n v="0"/>
    <n v="6.8"/>
    <n v="43"/>
    <n v="113"/>
    <n v="58571513"/>
    <x v="59"/>
    <x v="2037"/>
    <s v="Color"/>
    <x v="4"/>
    <s v="English"/>
    <x v="1"/>
    <s v="R"/>
    <x v="1"/>
    <n v="39571513"/>
    <n v="2.0827112105263157"/>
    <s v="111-130 minutes"/>
    <n v="2.0827112105263157"/>
    <n v="-74533.5"/>
    <n v="-7.4856785714285719E-3"/>
    <x v="1"/>
  </r>
  <r>
    <s v="Sea Rex 3D: Journey to a Prehistoric World"/>
    <x v="1101"/>
    <x v="1273"/>
    <x v="593"/>
    <n v="55"/>
    <n v="0"/>
    <n v="89"/>
    <n v="6.9"/>
    <n v="7"/>
    <n v="41"/>
    <n v="4074023"/>
    <x v="40"/>
    <x v="1314"/>
    <s v="Color"/>
    <x v="8"/>
    <s v="English"/>
    <x v="4"/>
    <n v="0"/>
    <x v="1"/>
    <n v="-925977"/>
    <n v="-0.18519540000000001"/>
    <s v="&lt;90 minutes"/>
    <n v="-0.18519540000000001"/>
    <m/>
    <m/>
    <x v="0"/>
  </r>
  <r>
    <s v="Seabiscuit"/>
    <x v="213"/>
    <x v="1274"/>
    <x v="20"/>
    <n v="13808"/>
    <n v="378"/>
    <n v="0"/>
    <n v="7.3"/>
    <n v="175"/>
    <n v="140"/>
    <n v="120147445"/>
    <x v="307"/>
    <x v="2038"/>
    <s v="Black and White"/>
    <x v="1"/>
    <s v="English"/>
    <x v="1"/>
    <s v="PG-13"/>
    <x v="1"/>
    <n v="33147445"/>
    <n v="0.38100511494252864"/>
    <s v="131-150 minutes"/>
    <n v="0.38100511494252876"/>
    <n v="-434215.5"/>
    <n v="-0.10115100772200772"/>
    <x v="2"/>
  </r>
  <r>
    <s v="Secondhand Lions"/>
    <x v="107"/>
    <x v="1275"/>
    <x v="7"/>
    <n v="9638"/>
    <n v="23"/>
    <n v="0"/>
    <n v="7.6"/>
    <n v="82"/>
    <n v="111"/>
    <n v="41407470"/>
    <x v="23"/>
    <x v="2039"/>
    <s v="Color"/>
    <x v="2"/>
    <s v="English"/>
    <x v="1"/>
    <s v="PG"/>
    <x v="1"/>
    <n v="11407470"/>
    <n v="0.38024900000000006"/>
    <s v="111-130 minutes"/>
    <n v="0.380249"/>
    <n v="1637763"/>
    <n v="0.19178668286445014"/>
    <x v="1"/>
  </r>
  <r>
    <s v="Secret Window"/>
    <x v="86"/>
    <x v="763"/>
    <x v="53"/>
    <n v="41293"/>
    <n v="192"/>
    <n v="0"/>
    <n v="6.6"/>
    <n v="195"/>
    <n v="96"/>
    <n v="47781388"/>
    <x v="33"/>
    <x v="2040"/>
    <s v="Color"/>
    <x v="9"/>
    <s v="English"/>
    <x v="1"/>
    <s v="PG-13"/>
    <x v="1"/>
    <n v="7781388"/>
    <n v="0.19453469999999995"/>
    <s v="90-110 minutes"/>
    <n v="0.1945347"/>
    <m/>
    <m/>
    <x v="2"/>
  </r>
  <r>
    <s v="Secretariat"/>
    <x v="1102"/>
    <x v="813"/>
    <x v="133"/>
    <n v="2259"/>
    <n v="130"/>
    <n v="0"/>
    <n v="7.2"/>
    <n v="160"/>
    <n v="123"/>
    <n v="59699513"/>
    <x v="19"/>
    <x v="2041"/>
    <s v="Color"/>
    <x v="6"/>
    <s v="English"/>
    <x v="1"/>
    <s v="PG"/>
    <x v="1"/>
    <n v="24699513"/>
    <n v="0.70570037142857145"/>
    <s v="111-130 minutes"/>
    <n v="0.70570037142857145"/>
    <n v="-1289919.5"/>
    <n v="-4.8151417500000002E-2"/>
    <x v="1"/>
  </r>
  <r>
    <s v="Secretary"/>
    <x v="1056"/>
    <x v="749"/>
    <x v="298"/>
    <n v="2251"/>
    <n v="30"/>
    <n v="15000"/>
    <n v="7.1"/>
    <n v="163"/>
    <n v="104"/>
    <n v="4046737"/>
    <x v="50"/>
    <x v="2042"/>
    <s v="Color"/>
    <x v="2"/>
    <s v="English"/>
    <x v="1"/>
    <s v="R"/>
    <x v="1"/>
    <n v="46737"/>
    <n v="1.1684250000000063E-2"/>
    <s v="90-110 minutes"/>
    <n v="1.168425E-2"/>
    <n v="1637763"/>
    <n v="0.19178668286445014"/>
    <x v="0"/>
  </r>
  <r>
    <s v="See Spot Run"/>
    <x v="955"/>
    <x v="318"/>
    <x v="1"/>
    <n v="4194"/>
    <n v="14"/>
    <n v="393"/>
    <n v="5.4"/>
    <n v="51"/>
    <n v="94"/>
    <n v="33357476"/>
    <x v="19"/>
    <x v="2043"/>
    <s v="Color"/>
    <x v="5"/>
    <s v="English"/>
    <x v="1"/>
    <s v="PG"/>
    <x v="1"/>
    <n v="-1642524"/>
    <n v="-4.6929257142857117E-2"/>
    <s v="90-110 minutes"/>
    <n v="-4.6929257142857145E-2"/>
    <n v="-1289919.5"/>
    <n v="-4.8151417500000002E-2"/>
    <x v="1"/>
  </r>
  <r>
    <s v="Seed of Chucky"/>
    <x v="910"/>
    <x v="1276"/>
    <x v="1"/>
    <n v="2567"/>
    <n v="64"/>
    <n v="0"/>
    <n v="4.9000000000000004"/>
    <n v="148"/>
    <n v="88"/>
    <n v="17016190"/>
    <x v="1"/>
    <x v="1213"/>
    <s v="Color"/>
    <x v="2"/>
    <s v="English"/>
    <x v="6"/>
    <s v="R"/>
    <x v="1"/>
    <n v="5016190"/>
    <n v="0.41801583333333325"/>
    <s v="&lt;90 minutes"/>
    <n v="0.41801583333333331"/>
    <n v="1637763"/>
    <n v="0.19178668286445014"/>
    <x v="0"/>
  </r>
  <r>
    <s v="Seeking a Friend for the End of the World"/>
    <x v="488"/>
    <x v="1277"/>
    <x v="292"/>
    <n v="7747"/>
    <n v="63"/>
    <n v="25000"/>
    <n v="6.7"/>
    <n v="265"/>
    <n v="101"/>
    <n v="6619173"/>
    <x v="42"/>
    <x v="154"/>
    <s v="Black and White"/>
    <x v="3"/>
    <s v="English"/>
    <x v="1"/>
    <s v="R"/>
    <x v="1"/>
    <n v="-3380827"/>
    <n v="-0.33808269999999996"/>
    <s v="90-110 minutes"/>
    <n v="-0.33808270000000001"/>
    <n v="3892693.5"/>
    <n v="0.11726928571428571"/>
    <x v="0"/>
  </r>
  <r>
    <s v="Selena"/>
    <x v="1103"/>
    <x v="1278"/>
    <x v="74"/>
    <n v="1735"/>
    <n v="16"/>
    <n v="0"/>
    <n v="6.7"/>
    <n v="37"/>
    <n v="127"/>
    <n v="35422828"/>
    <x v="6"/>
    <x v="2044"/>
    <s v="Color"/>
    <x v="6"/>
    <s v="English"/>
    <x v="1"/>
    <s v="PG"/>
    <x v="1"/>
    <n v="15422828"/>
    <n v="0.77114140000000009"/>
    <s v="111-130 minutes"/>
    <n v="0.77114139999999998"/>
    <n v="-1289919.5"/>
    <n v="-4.8151417500000002E-2"/>
    <x v="1"/>
  </r>
  <r>
    <s v="Self/less"/>
    <x v="303"/>
    <x v="882"/>
    <x v="41"/>
    <n v="17847"/>
    <n v="763"/>
    <n v="11000"/>
    <n v="6.5"/>
    <n v="178"/>
    <n v="117"/>
    <n v="12276810"/>
    <x v="43"/>
    <x v="2045"/>
    <s v="Color"/>
    <x v="5"/>
    <s v="English"/>
    <x v="1"/>
    <s v="PG-13"/>
    <x v="1"/>
    <n v="-13723190"/>
    <n v="-0.52781499999999992"/>
    <s v="111-130 minutes"/>
    <n v="-0.52781500000000003"/>
    <n v="-1289919.5"/>
    <n v="-4.8151417500000002E-2"/>
    <x v="1"/>
  </r>
  <r>
    <s v="Selma"/>
    <x v="84"/>
    <x v="1061"/>
    <x v="1"/>
    <n v="3869"/>
    <n v="151"/>
    <n v="22000"/>
    <n v="7.5"/>
    <n v="364"/>
    <n v="128"/>
    <n v="52066000"/>
    <x v="6"/>
    <x v="2046"/>
    <s v="Color"/>
    <x v="6"/>
    <s v="English"/>
    <x v="4"/>
    <s v="PG-13"/>
    <x v="1"/>
    <n v="32066000"/>
    <n v="1.6032999999999999"/>
    <s v="111-130 minutes"/>
    <n v="1.6032999999999999"/>
    <n v="-1289919.5"/>
    <n v="-4.8151417500000002E-2"/>
    <x v="1"/>
  </r>
  <r>
    <s v="Semi-Pro"/>
    <x v="85"/>
    <x v="1279"/>
    <x v="52"/>
    <n v="10026"/>
    <n v="3"/>
    <n v="0"/>
    <n v="5.8"/>
    <n v="164"/>
    <n v="99"/>
    <n v="33472850"/>
    <x v="27"/>
    <x v="2047"/>
    <s v="Color"/>
    <x v="2"/>
    <s v="English"/>
    <x v="1"/>
    <s v="R"/>
    <x v="1"/>
    <n v="-21527150"/>
    <n v="-0.39140272727272729"/>
    <s v="90-110 minutes"/>
    <n v="-0.39140272727272729"/>
    <n v="1637763"/>
    <n v="0.19178668286445014"/>
    <x v="2"/>
  </r>
  <r>
    <s v="Sense and Sensibility"/>
    <x v="329"/>
    <x v="389"/>
    <x v="202"/>
    <n v="41059"/>
    <n v="0"/>
    <n v="0"/>
    <n v="7.7"/>
    <n v="69"/>
    <n v="136"/>
    <n v="42700000"/>
    <x v="120"/>
    <x v="2048"/>
    <s v="Color"/>
    <x v="1"/>
    <s v="English"/>
    <x v="1"/>
    <s v="PG"/>
    <x v="1"/>
    <n v="26200000"/>
    <n v="1.5878787878787879"/>
    <s v="131-150 minutes"/>
    <n v="1.5878787878787879"/>
    <n v="-434215.5"/>
    <n v="-0.10115100772200772"/>
    <x v="1"/>
  </r>
  <r>
    <s v="September Dawn"/>
    <x v="1104"/>
    <x v="1280"/>
    <x v="594"/>
    <n v="1526"/>
    <n v="58"/>
    <n v="411"/>
    <n v="5.8"/>
    <n v="43"/>
    <n v="111"/>
    <n v="1066555"/>
    <x v="26"/>
    <x v="2049"/>
    <s v="Color"/>
    <x v="1"/>
    <n v="0"/>
    <x v="1"/>
    <s v="R"/>
    <x v="0"/>
    <n v="-9933445"/>
    <n v="-0.90304045454545456"/>
    <s v="111-130 minutes"/>
    <n v="-0.90304045454545456"/>
    <n v="-434215.5"/>
    <n v="-0.10115100772200772"/>
    <x v="0"/>
  </r>
  <r>
    <s v="Serendipity"/>
    <x v="1105"/>
    <x v="796"/>
    <x v="595"/>
    <n v="37"/>
    <n v="23"/>
    <n v="12000"/>
    <n v="6.9"/>
    <n v="122"/>
    <n v="82"/>
    <n v="49968653"/>
    <x v="25"/>
    <x v="1007"/>
    <s v="Color"/>
    <x v="2"/>
    <s v="English"/>
    <x v="1"/>
    <s v="PG-13"/>
    <x v="1"/>
    <n v="21968653"/>
    <n v="0.7845947499999999"/>
    <s v="&lt;90 minutes"/>
    <n v="0.78459475000000001"/>
    <n v="1637763"/>
    <n v="0.19178668286445014"/>
    <x v="1"/>
  </r>
  <r>
    <s v="Serenity"/>
    <x v="988"/>
    <x v="252"/>
    <x v="3"/>
    <n v="2853"/>
    <n v="0"/>
    <n v="14000"/>
    <n v="8"/>
    <n v="276"/>
    <n v="119"/>
    <n v="25335935"/>
    <x v="33"/>
    <x v="2050"/>
    <s v="Color"/>
    <x v="5"/>
    <s v="English"/>
    <x v="1"/>
    <s v="PG-13"/>
    <x v="1"/>
    <n v="-14664065"/>
    <n v="-0.36660162500000004"/>
    <s v="111-130 minutes"/>
    <n v="-0.36660162499999999"/>
    <n v="-1289919.5"/>
    <n v="-4.8151417500000002E-2"/>
    <x v="2"/>
  </r>
  <r>
    <s v="Serial Mom"/>
    <x v="239"/>
    <x v="438"/>
    <x v="151"/>
    <n v="3092"/>
    <n v="0"/>
    <n v="3000"/>
    <n v="6.7"/>
    <n v="52"/>
    <n v="95"/>
    <n v="7881335"/>
    <x v="20"/>
    <x v="2051"/>
    <s v="Color"/>
    <x v="2"/>
    <s v="English"/>
    <x v="1"/>
    <s v="R"/>
    <x v="1"/>
    <n v="-5118665"/>
    <n v="-0.39374346153846151"/>
    <s v="90-110 minutes"/>
    <n v="-0.39374346153846151"/>
    <n v="1637763"/>
    <n v="0.19178668286445014"/>
    <x v="0"/>
  </r>
  <r>
    <s v="Serving Sara"/>
    <x v="12"/>
    <x v="362"/>
    <x v="3"/>
    <n v="4169"/>
    <n v="71"/>
    <n v="201"/>
    <n v="5.3"/>
    <n v="64"/>
    <n v="99"/>
    <n v="16930185"/>
    <x v="169"/>
    <x v="2052"/>
    <s v="Color"/>
    <x v="2"/>
    <s v="English"/>
    <x v="2"/>
    <s v="PG-13"/>
    <x v="1"/>
    <n v="-12069815"/>
    <n v="-0.4162005172413793"/>
    <s v="90-110 minutes"/>
    <n v="-0.4162005172413793"/>
    <n v="1637763"/>
    <n v="0.19178668286445014"/>
    <x v="1"/>
  </r>
  <r>
    <s v="Session 9"/>
    <x v="1106"/>
    <x v="1114"/>
    <x v="381"/>
    <n v="469"/>
    <n v="122"/>
    <n v="0"/>
    <n v="6.5"/>
    <n v="127"/>
    <n v="100"/>
    <n v="373967"/>
    <x v="135"/>
    <x v="2053"/>
    <s v="Color"/>
    <x v="0"/>
    <s v="English"/>
    <x v="1"/>
    <s v="R"/>
    <x v="1"/>
    <n v="-1126033"/>
    <n v="-0.75068866666666667"/>
    <s v="90-110 minutes"/>
    <n v="-0.75068866666666667"/>
    <n v="16235088"/>
    <n v="1.1909079499999999"/>
    <x v="0"/>
  </r>
  <r>
    <s v="Set It Off"/>
    <x v="320"/>
    <x v="81"/>
    <x v="195"/>
    <n v="3661"/>
    <n v="473"/>
    <n v="0"/>
    <n v="6.8"/>
    <n v="29"/>
    <n v="123"/>
    <n v="36049108"/>
    <x v="75"/>
    <x v="2054"/>
    <s v="Color"/>
    <x v="5"/>
    <s v="English"/>
    <x v="1"/>
    <s v="R"/>
    <x v="1"/>
    <n v="27049108"/>
    <n v="3.0054564444444445"/>
    <s v="111-130 minutes"/>
    <n v="3.0054564444444445"/>
    <n v="-1289919.5"/>
    <n v="-4.8151417500000002E-2"/>
    <x v="0"/>
  </r>
  <r>
    <s v="Seven Pounds"/>
    <x v="124"/>
    <x v="1186"/>
    <x v="22"/>
    <n v="14727"/>
    <n v="125"/>
    <n v="26000"/>
    <n v="7.7"/>
    <n v="202"/>
    <n v="123"/>
    <n v="69951824"/>
    <x v="27"/>
    <x v="1353"/>
    <s v="Color"/>
    <x v="1"/>
    <s v="English"/>
    <x v="1"/>
    <s v="PG-13"/>
    <x v="1"/>
    <n v="14951824"/>
    <n v="0.27185134545454548"/>
    <s v="111-130 minutes"/>
    <n v="0.27185134545454548"/>
    <n v="-434215.5"/>
    <n v="-0.10115100772200772"/>
    <x v="2"/>
  </r>
  <r>
    <s v="Seven Psychopaths"/>
    <x v="348"/>
    <x v="883"/>
    <x v="3"/>
    <n v="4757"/>
    <n v="454"/>
    <n v="52000"/>
    <n v="7.2"/>
    <n v="401"/>
    <n v="110"/>
    <n v="14989761"/>
    <x v="22"/>
    <x v="2055"/>
    <s v="Color"/>
    <x v="2"/>
    <s v="English"/>
    <x v="4"/>
    <s v="R"/>
    <x v="1"/>
    <n v="-10239"/>
    <n v="-6.8259999999997767E-4"/>
    <s v="90-110 minutes"/>
    <n v="-6.826E-4"/>
    <n v="1637763"/>
    <n v="0.19178668286445014"/>
    <x v="1"/>
  </r>
  <r>
    <s v="Seven Samurai"/>
    <x v="1107"/>
    <x v="1020"/>
    <x v="567"/>
    <n v="338"/>
    <n v="0"/>
    <n v="11000"/>
    <n v="8.6999999999999993"/>
    <n v="153"/>
    <n v="202"/>
    <n v="269061"/>
    <x v="86"/>
    <x v="2056"/>
    <s v="Black and White"/>
    <x v="5"/>
    <s v="Japanese"/>
    <x v="13"/>
    <s v="Unrated"/>
    <x v="0"/>
    <n v="-1730939"/>
    <n v="-0.8654695"/>
    <s v="&gt;150 minutes"/>
    <n v="-0.8654695"/>
    <n v="-1289919.5"/>
    <n v="-4.8151417500000002E-2"/>
    <x v="0"/>
  </r>
  <r>
    <s v="Seven Years in Tibet"/>
    <x v="238"/>
    <x v="663"/>
    <x v="6"/>
    <n v="12226"/>
    <n v="218"/>
    <n v="0"/>
    <n v="7"/>
    <n v="76"/>
    <n v="136"/>
    <n v="37901509"/>
    <x v="68"/>
    <x v="2057"/>
    <s v="Color"/>
    <x v="3"/>
    <s v="English"/>
    <x v="1"/>
    <s v="PG-13"/>
    <x v="1"/>
    <n v="-32098491"/>
    <n v="-0.4585498714285714"/>
    <s v="131-150 minutes"/>
    <n v="-0.45854987142857145"/>
    <n v="3892693.5"/>
    <n v="0.11726928571428571"/>
    <x v="2"/>
  </r>
  <r>
    <s v="Seventh Son"/>
    <x v="213"/>
    <x v="1076"/>
    <x v="20"/>
    <n v="17098"/>
    <n v="44"/>
    <n v="16000"/>
    <n v="5.5"/>
    <n v="175"/>
    <n v="102"/>
    <n v="17176900"/>
    <x v="152"/>
    <x v="2058"/>
    <s v="Color"/>
    <x v="5"/>
    <s v="English"/>
    <x v="1"/>
    <s v="PG-13"/>
    <x v="1"/>
    <n v="-77823100"/>
    <n v="-0.81919052631578948"/>
    <s v="90-110 minutes"/>
    <n v="-0.81919052631578948"/>
    <n v="-1289919.5"/>
    <n v="-4.8151417500000002E-2"/>
    <x v="2"/>
  </r>
  <r>
    <s v="Severance"/>
    <x v="732"/>
    <x v="1281"/>
    <x v="427"/>
    <n v="2217"/>
    <n v="76"/>
    <n v="0"/>
    <n v="6.6"/>
    <n v="200"/>
    <n v="90"/>
    <n v="136432"/>
    <x v="40"/>
    <x v="2059"/>
    <s v="Color"/>
    <x v="2"/>
    <s v="English"/>
    <x v="4"/>
    <s v="R"/>
    <x v="1"/>
    <n v="-4863568"/>
    <n v="-0.97271359999999996"/>
    <s v="90-110 minutes"/>
    <n v="-0.97271359999999996"/>
    <n v="1637763"/>
    <n v="0.19178668286445014"/>
    <x v="0"/>
  </r>
  <r>
    <s v="Sex and the City 2"/>
    <x v="1108"/>
    <x v="1282"/>
    <x v="321"/>
    <n v="4555"/>
    <n v="127"/>
    <n v="0"/>
    <n v="4.3"/>
    <n v="221"/>
    <n v="146"/>
    <n v="95328937"/>
    <x v="61"/>
    <x v="2060"/>
    <s v="Color"/>
    <x v="2"/>
    <s v="English"/>
    <x v="1"/>
    <s v="R"/>
    <x v="1"/>
    <n v="-4671063"/>
    <n v="-4.6710629999999975E-2"/>
    <s v="131-150 minutes"/>
    <n v="-4.6710630000000003E-2"/>
    <n v="1637763"/>
    <n v="0.19178668286445014"/>
    <x v="2"/>
  </r>
  <r>
    <s v="Sex Drive"/>
    <x v="1109"/>
    <x v="537"/>
    <x v="596"/>
    <n v="4324"/>
    <n v="51"/>
    <n v="0"/>
    <n v="6.5"/>
    <n v="102"/>
    <n v="129"/>
    <n v="8396942"/>
    <x v="59"/>
    <x v="2061"/>
    <s v="Color"/>
    <x v="3"/>
    <s v="English"/>
    <x v="1"/>
    <s v="R"/>
    <x v="1"/>
    <n v="-10603058"/>
    <n v="-0.55805568421052631"/>
    <s v="111-130 minutes"/>
    <n v="-0.55805568421052631"/>
    <n v="3892693.5"/>
    <n v="0.11726928571428571"/>
    <x v="1"/>
  </r>
  <r>
    <s v="Sex Tape"/>
    <x v="1110"/>
    <x v="267"/>
    <x v="67"/>
    <n v="1488"/>
    <n v="52"/>
    <n v="0"/>
    <n v="5.0999999999999996"/>
    <n v="201"/>
    <n v="94"/>
    <n v="38543473"/>
    <x v="33"/>
    <x v="2062"/>
    <s v="Color"/>
    <x v="2"/>
    <s v="English"/>
    <x v="1"/>
    <s v="R"/>
    <x v="1"/>
    <n v="-1456527"/>
    <n v="-3.6413174999999964E-2"/>
    <s v="90-110 minutes"/>
    <n v="-3.6413174999999999E-2"/>
    <n v="1637763"/>
    <n v="0.19178668286445014"/>
    <x v="2"/>
  </r>
  <r>
    <s v="Sex, Lies, and Videotape"/>
    <x v="1111"/>
    <x v="501"/>
    <x v="597"/>
    <n v="1431"/>
    <n v="0"/>
    <n v="2000"/>
    <n v="7.2"/>
    <n v="58"/>
    <n v="100"/>
    <n v="24741700"/>
    <x v="133"/>
    <x v="2063"/>
    <s v="Color"/>
    <x v="1"/>
    <s v="English"/>
    <x v="1"/>
    <s v="R"/>
    <x v="1"/>
    <n v="23541700"/>
    <n v="19.618083333333335"/>
    <s v="90-110 minutes"/>
    <n v="19.618083333333335"/>
    <n v="-434215.5"/>
    <n v="-0.10115100772200772"/>
    <x v="0"/>
  </r>
  <r>
    <s v="Sgt. Bilko"/>
    <x v="1112"/>
    <x v="1094"/>
    <x v="272"/>
    <n v="2176"/>
    <n v="36"/>
    <n v="478"/>
    <n v="5.7"/>
    <n v="23"/>
    <n v="93"/>
    <n v="30400000"/>
    <x v="67"/>
    <x v="2064"/>
    <s v="Color"/>
    <x v="2"/>
    <s v="English"/>
    <x v="1"/>
    <s v="PG"/>
    <x v="1"/>
    <n v="-8600000"/>
    <n v="-0.22051282051282051"/>
    <s v="90-110 minutes"/>
    <n v="-0.22051282051282051"/>
    <n v="1637763"/>
    <n v="0.19178668286445014"/>
    <x v="2"/>
  </r>
  <r>
    <s v="Shade"/>
    <x v="1113"/>
    <x v="1283"/>
    <x v="590"/>
    <n v="490"/>
    <n v="0"/>
    <n v="413"/>
    <n v="6.4"/>
    <n v="25"/>
    <n v="101"/>
    <n v="10696"/>
    <x v="236"/>
    <x v="2065"/>
    <s v="Color"/>
    <x v="4"/>
    <s v="English"/>
    <x v="1"/>
    <s v="R"/>
    <x v="1"/>
    <n v="-6789304"/>
    <n v="-0.99842705882352945"/>
    <s v="90-110 minutes"/>
    <n v="-0.99842705882352945"/>
    <n v="-74533.5"/>
    <n v="-7.4856785714285719E-3"/>
    <x v="0"/>
  </r>
  <r>
    <s v="Shadow Conspiracy"/>
    <x v="1114"/>
    <x v="1218"/>
    <x v="539"/>
    <n v="2457"/>
    <n v="170"/>
    <n v="68"/>
    <n v="4.9000000000000004"/>
    <n v="24"/>
    <n v="103"/>
    <n v="2154540"/>
    <x v="65"/>
    <x v="660"/>
    <s v="Color"/>
    <x v="5"/>
    <s v="English"/>
    <x v="1"/>
    <s v="R"/>
    <x v="1"/>
    <n v="-42845460"/>
    <n v="-0.95212133333333338"/>
    <s v="90-110 minutes"/>
    <n v="-0.95212133333333338"/>
    <n v="-1289919.5"/>
    <n v="-4.8151417500000002E-2"/>
    <x v="2"/>
  </r>
  <r>
    <s v="Shadow of the Vampire"/>
    <x v="154"/>
    <x v="1284"/>
    <x v="95"/>
    <n v="1761"/>
    <n v="54"/>
    <n v="0"/>
    <n v="6.9"/>
    <n v="196"/>
    <n v="92"/>
    <n v="8279017"/>
    <x v="4"/>
    <x v="2066"/>
    <s v="Black and White"/>
    <x v="1"/>
    <s v="English"/>
    <x v="4"/>
    <s v="R"/>
    <x v="1"/>
    <n v="279017"/>
    <n v="3.4877124999999953E-2"/>
    <s v="90-110 minutes"/>
    <n v="3.4877125000000002E-2"/>
    <n v="-434215.5"/>
    <n v="-0.10115100772200772"/>
    <x v="0"/>
  </r>
  <r>
    <s v="Shadowlands"/>
    <x v="138"/>
    <x v="61"/>
    <x v="20"/>
    <n v="13619"/>
    <n v="0"/>
    <n v="2000"/>
    <n v="7.4"/>
    <n v="23"/>
    <n v="115"/>
    <n v="25842000"/>
    <x v="5"/>
    <x v="2067"/>
    <s v="Color"/>
    <x v="6"/>
    <s v="English"/>
    <x v="4"/>
    <s v="PG"/>
    <x v="1"/>
    <n v="3842000"/>
    <n v="0.1746363636363637"/>
    <s v="111-130 minutes"/>
    <n v="0.17463636363636365"/>
    <n v="-1289919.5"/>
    <n v="-4.8151417500000002E-2"/>
    <x v="1"/>
  </r>
  <r>
    <s v="Shaft"/>
    <x v="36"/>
    <x v="14"/>
    <x v="2"/>
    <n v="26527"/>
    <n v="309"/>
    <n v="0"/>
    <n v="5.9"/>
    <n v="160"/>
    <n v="99"/>
    <n v="70327868"/>
    <x v="164"/>
    <x v="2068"/>
    <s v="Color"/>
    <x v="5"/>
    <s v="English"/>
    <x v="2"/>
    <s v="R"/>
    <x v="1"/>
    <n v="24327868"/>
    <n v="0.52886669565217392"/>
    <s v="90-110 minutes"/>
    <n v="0.52886669565217392"/>
    <n v="-1289919.5"/>
    <n v="-4.8151417500000002E-2"/>
    <x v="2"/>
  </r>
  <r>
    <s v="Shakespeare in Love"/>
    <x v="298"/>
    <x v="423"/>
    <x v="1"/>
    <n v="1690"/>
    <n v="108"/>
    <n v="0"/>
    <n v="7.2"/>
    <n v="134"/>
    <n v="123"/>
    <n v="100241322"/>
    <x v="9"/>
    <x v="2069"/>
    <s v="Color"/>
    <x v="2"/>
    <s v="English"/>
    <x v="1"/>
    <s v="R"/>
    <x v="1"/>
    <n v="75241322"/>
    <n v="3.00965288"/>
    <s v="111-130 minutes"/>
    <n v="3.00965288"/>
    <n v="1637763"/>
    <n v="0.19178668286445014"/>
    <x v="1"/>
  </r>
  <r>
    <s v="Shall We Dance"/>
    <x v="537"/>
    <x v="796"/>
    <x v="1"/>
    <n v="2325"/>
    <n v="23"/>
    <n v="0"/>
    <n v="6.1"/>
    <n v="118"/>
    <n v="106"/>
    <n v="57887882"/>
    <x v="21"/>
    <x v="1717"/>
    <s v="Color"/>
    <x v="2"/>
    <s v="English"/>
    <x v="1"/>
    <s v="PG-13"/>
    <x v="1"/>
    <n v="7887882"/>
    <n v="0.15775764000000003"/>
    <s v="90-110 minutes"/>
    <n v="0.15775764"/>
    <n v="1637763"/>
    <n v="0.19178668286445014"/>
    <x v="2"/>
  </r>
  <r>
    <s v="Shallow Hal"/>
    <x v="1115"/>
    <x v="641"/>
    <x v="598"/>
    <n v="2842"/>
    <n v="101"/>
    <n v="0"/>
    <n v="5.9"/>
    <n v="109"/>
    <n v="114"/>
    <n v="70836296"/>
    <x v="33"/>
    <x v="2070"/>
    <s v="Color"/>
    <x v="2"/>
    <s v="English"/>
    <x v="1"/>
    <s v="PG-13"/>
    <x v="1"/>
    <n v="30836296"/>
    <n v="0.77090740000000002"/>
    <s v="111-130 minutes"/>
    <n v="0.77090740000000002"/>
    <n v="1637763"/>
    <n v="0.19178668286445014"/>
    <x v="2"/>
  </r>
  <r>
    <s v="Shame"/>
    <x v="65"/>
    <x v="6"/>
    <x v="10"/>
    <n v="15230"/>
    <n v="0"/>
    <n v="23000"/>
    <n v="7.3"/>
    <n v="486"/>
    <n v="101"/>
    <n v="4000304"/>
    <x v="51"/>
    <x v="2071"/>
    <s v="Color"/>
    <x v="1"/>
    <s v="English"/>
    <x v="4"/>
    <s v="NC-17"/>
    <x v="1"/>
    <n v="-2499696"/>
    <n v="-0.3845686153846154"/>
    <s v="90-110 minutes"/>
    <n v="-0.3845686153846154"/>
    <n v="-434215.5"/>
    <n v="-0.10115100772200772"/>
    <x v="0"/>
  </r>
  <r>
    <s v="Shanghai Knights"/>
    <x v="1116"/>
    <x v="480"/>
    <x v="599"/>
    <n v="428"/>
    <n v="71"/>
    <n v="955"/>
    <n v="6.2"/>
    <n v="165"/>
    <n v="114"/>
    <n v="60470220"/>
    <x v="21"/>
    <x v="2072"/>
    <s v="Color"/>
    <x v="5"/>
    <s v="English"/>
    <x v="1"/>
    <s v="PG-13"/>
    <x v="1"/>
    <n v="10470220"/>
    <n v="0.20940439999999994"/>
    <s v="111-130 minutes"/>
    <n v="0.20940439999999999"/>
    <n v="-1289919.5"/>
    <n v="-4.8151417500000002E-2"/>
    <x v="2"/>
  </r>
  <r>
    <s v="Shanghai Noon"/>
    <x v="1117"/>
    <x v="687"/>
    <x v="600"/>
    <n v="939"/>
    <n v="9"/>
    <n v="0"/>
    <n v="6.6"/>
    <n v="146"/>
    <n v="110"/>
    <n v="56932305"/>
    <x v="27"/>
    <x v="2073"/>
    <s v="Color"/>
    <x v="5"/>
    <s v="English"/>
    <x v="1"/>
    <s v="PG-13"/>
    <x v="1"/>
    <n v="1932305"/>
    <n v="3.5132818181818237E-2"/>
    <s v="90-110 minutes"/>
    <n v="3.5132818181818182E-2"/>
    <n v="-1289919.5"/>
    <n v="-4.8151417500000002E-2"/>
    <x v="2"/>
  </r>
  <r>
    <s v="Shanghai Surprise"/>
    <x v="34"/>
    <x v="1285"/>
    <x v="25"/>
    <n v="805"/>
    <n v="3"/>
    <n v="154"/>
    <n v="3"/>
    <n v="21"/>
    <n v="97"/>
    <n v="2315683"/>
    <x v="32"/>
    <x v="2074"/>
    <s v="Color"/>
    <x v="3"/>
    <s v="English"/>
    <x v="4"/>
    <s v="PG-13"/>
    <x v="1"/>
    <n v="-14684317"/>
    <n v="-0.86378335294117647"/>
    <s v="90-110 minutes"/>
    <n v="-0.86378335294117647"/>
    <n v="3892693.5"/>
    <n v="0.11726928571428571"/>
    <x v="1"/>
  </r>
  <r>
    <s v="Shaolin Soccer"/>
    <x v="1118"/>
    <x v="966"/>
    <x v="601"/>
    <n v="700"/>
    <n v="0"/>
    <n v="0"/>
    <n v="7.3"/>
    <n v="246"/>
    <n v="85"/>
    <n v="488872"/>
    <x v="42"/>
    <x v="1661"/>
    <s v="Black and White"/>
    <x v="5"/>
    <s v="Cantonese"/>
    <x v="5"/>
    <s v="PG"/>
    <x v="0"/>
    <n v="-9511128"/>
    <n v="-0.95111279999999998"/>
    <s v="&lt;90 minutes"/>
    <n v="-0.95111279999999998"/>
    <n v="-1289919.5"/>
    <n v="-4.8151417500000002E-2"/>
    <x v="0"/>
  </r>
  <r>
    <s v="Shark Night 3D"/>
    <x v="1119"/>
    <x v="439"/>
    <x v="34"/>
    <n v="4952"/>
    <n v="160"/>
    <n v="0"/>
    <n v="4"/>
    <n v="231"/>
    <n v="90"/>
    <n v="18860403"/>
    <x v="9"/>
    <x v="2075"/>
    <s v="Color"/>
    <x v="0"/>
    <s v="English"/>
    <x v="1"/>
    <s v="PG-13"/>
    <x v="1"/>
    <n v="-6139597"/>
    <n v="-0.24558387999999998"/>
    <s v="90-110 minutes"/>
    <n v="-0.24558388"/>
    <n v="16235088"/>
    <n v="1.1909079499999999"/>
    <x v="1"/>
  </r>
  <r>
    <s v="Shark Tale"/>
    <x v="10"/>
    <x v="1286"/>
    <x v="9"/>
    <n v="63165"/>
    <n v="10"/>
    <n v="0"/>
    <n v="6"/>
    <n v="143"/>
    <n v="90"/>
    <n v="160762022"/>
    <x v="36"/>
    <x v="2076"/>
    <s v="Color"/>
    <x v="3"/>
    <s v="English"/>
    <x v="1"/>
    <s v="PG"/>
    <x v="1"/>
    <n v="85762022"/>
    <n v="1.1434936266666669"/>
    <s v="90-110 minutes"/>
    <n v="1.1434936266666667"/>
    <n v="3892693.5"/>
    <n v="0.11726928571428571"/>
    <x v="2"/>
  </r>
  <r>
    <s v="Shattered Glass"/>
    <x v="57"/>
    <x v="1287"/>
    <x v="32"/>
    <n v="8297"/>
    <n v="53"/>
    <n v="0"/>
    <n v="7.2"/>
    <n v="129"/>
    <n v="99"/>
    <n v="2207975"/>
    <x v="16"/>
    <x v="2077"/>
    <s v="Color"/>
    <x v="1"/>
    <s v="English"/>
    <x v="1"/>
    <s v="PG-13"/>
    <x v="1"/>
    <n v="-3792025"/>
    <n v="-0.6320041666666667"/>
    <s v="90-110 minutes"/>
    <n v="-0.6320041666666667"/>
    <n v="-434215.5"/>
    <n v="-0.10115100772200772"/>
    <x v="0"/>
  </r>
  <r>
    <s v="Shaun of the Dead"/>
    <x v="1120"/>
    <x v="846"/>
    <x v="363"/>
    <n v="1686"/>
    <n v="1000"/>
    <n v="19000"/>
    <n v="8"/>
    <n v="246"/>
    <n v="99"/>
    <n v="13464388"/>
    <x v="50"/>
    <x v="1717"/>
    <s v="Color"/>
    <x v="2"/>
    <s v="English"/>
    <x v="4"/>
    <s v="R"/>
    <x v="1"/>
    <n v="9464388"/>
    <n v="2.3660969999999999"/>
    <s v="90-110 minutes"/>
    <n v="2.3660969999999999"/>
    <n v="1637763"/>
    <n v="0.19178668286445014"/>
    <x v="0"/>
  </r>
  <r>
    <s v="Sherlock Holmes"/>
    <x v="95"/>
    <x v="998"/>
    <x v="60"/>
    <n v="23996"/>
    <n v="0"/>
    <n v="20000"/>
    <n v="7.6"/>
    <n v="415"/>
    <n v="128"/>
    <n v="209019489"/>
    <x v="77"/>
    <x v="1258"/>
    <s v="Color"/>
    <x v="5"/>
    <s v="English"/>
    <x v="1"/>
    <s v="PG-13"/>
    <x v="1"/>
    <n v="119019489"/>
    <n v="1.3224387666666666"/>
    <s v="111-130 minutes"/>
    <n v="1.3224387666666666"/>
    <n v="-1289919.5"/>
    <n v="-4.8151417500000002E-2"/>
    <x v="2"/>
  </r>
  <r>
    <s v="Sherlock Holmes: A Game of Shadows"/>
    <x v="95"/>
    <x v="998"/>
    <x v="60"/>
    <n v="22403"/>
    <n v="0"/>
    <n v="39000"/>
    <n v="7.5"/>
    <n v="382"/>
    <n v="129"/>
    <n v="186830669"/>
    <x v="116"/>
    <x v="2078"/>
    <s v="Color"/>
    <x v="5"/>
    <s v="English"/>
    <x v="1"/>
    <s v="PG-13"/>
    <x v="1"/>
    <n v="61830669"/>
    <n v="0.49464535200000004"/>
    <s v="111-130 minutes"/>
    <n v="0.49464535199999998"/>
    <n v="-1289919.5"/>
    <n v="-4.8151417500000002E-2"/>
    <x v="2"/>
  </r>
  <r>
    <s v="Sherrybaby"/>
    <x v="1121"/>
    <x v="1288"/>
    <x v="602"/>
    <n v="774"/>
    <n v="38"/>
    <n v="474"/>
    <n v="6.6"/>
    <n v="78"/>
    <n v="96"/>
    <n v="198407"/>
    <x v="86"/>
    <x v="2079"/>
    <s v="Color"/>
    <x v="1"/>
    <s v="English"/>
    <x v="1"/>
    <s v="R"/>
    <x v="1"/>
    <n v="-1801593"/>
    <n v="-0.9007965"/>
    <s v="90-110 minutes"/>
    <n v="-0.9007965"/>
    <n v="-434215.5"/>
    <n v="-0.10115100772200772"/>
    <x v="0"/>
  </r>
  <r>
    <s v="She's All That"/>
    <x v="14"/>
    <x v="371"/>
    <x v="2"/>
    <n v="28734"/>
    <n v="7"/>
    <n v="0"/>
    <n v="5.8"/>
    <n v="96"/>
    <n v="95"/>
    <n v="63319509"/>
    <x v="42"/>
    <x v="281"/>
    <s v="Color"/>
    <x v="2"/>
    <s v="English"/>
    <x v="1"/>
    <s v="PG-13"/>
    <x v="1"/>
    <n v="53319509"/>
    <n v="5.3319508999999998"/>
    <s v="90-110 minutes"/>
    <n v="5.3319508999999998"/>
    <n v="1637763"/>
    <n v="0.19178668286445014"/>
    <x v="0"/>
  </r>
  <r>
    <s v="She's Gotta Have It"/>
    <x v="1122"/>
    <x v="27"/>
    <x v="241"/>
    <n v="708"/>
    <n v="0"/>
    <n v="406"/>
    <n v="6.5"/>
    <n v="26"/>
    <n v="88"/>
    <n v="7137502"/>
    <x v="308"/>
    <x v="2080"/>
    <s v="Black and White"/>
    <x v="2"/>
    <s v="English"/>
    <x v="1"/>
    <s v="R"/>
    <x v="1"/>
    <n v="6962502"/>
    <n v="39.785725714285711"/>
    <s v="&lt;90 minutes"/>
    <n v="39.785725714285711"/>
    <n v="1637763"/>
    <n v="0.19178668286445014"/>
    <x v="0"/>
  </r>
  <r>
    <s v="She's Out of My League"/>
    <x v="421"/>
    <x v="1289"/>
    <x v="3"/>
    <n v="5707"/>
    <n v="14"/>
    <n v="0"/>
    <n v="6.4"/>
    <n v="180"/>
    <n v="104"/>
    <n v="31584722"/>
    <x v="6"/>
    <x v="553"/>
    <s v="Color"/>
    <x v="2"/>
    <s v="English"/>
    <x v="1"/>
    <s v="R"/>
    <x v="1"/>
    <n v="11584722"/>
    <n v="0.57923609999999992"/>
    <s v="90-110 minutes"/>
    <n v="0.57923610000000003"/>
    <n v="1637763"/>
    <n v="0.19178668286445014"/>
    <x v="1"/>
  </r>
  <r>
    <s v="She's the Man"/>
    <x v="26"/>
    <x v="1169"/>
    <x v="19"/>
    <n v="20109"/>
    <n v="99"/>
    <n v="0"/>
    <n v="6.4"/>
    <n v="91"/>
    <n v="105"/>
    <n v="33687630"/>
    <x v="6"/>
    <x v="2081"/>
    <s v="Color"/>
    <x v="2"/>
    <s v="English"/>
    <x v="1"/>
    <s v="PG-13"/>
    <x v="1"/>
    <n v="13687630"/>
    <n v="0.68438149999999998"/>
    <s v="90-110 minutes"/>
    <n v="0.68438149999999998"/>
    <n v="1637763"/>
    <n v="0.19178668286445014"/>
    <x v="1"/>
  </r>
  <r>
    <s v="She's the One"/>
    <x v="1123"/>
    <x v="1112"/>
    <x v="39"/>
    <n v="995"/>
    <n v="0"/>
    <n v="453"/>
    <n v="6.1"/>
    <n v="43"/>
    <n v="96"/>
    <n v="9449219"/>
    <x v="70"/>
    <x v="2082"/>
    <s v="Color"/>
    <x v="2"/>
    <s v="English"/>
    <x v="1"/>
    <s v="R"/>
    <x v="1"/>
    <n v="5949219"/>
    <n v="1.6997768571428571"/>
    <s v="90-110 minutes"/>
    <n v="1.6997768571428571"/>
    <n v="1637763"/>
    <n v="0.19178668286445014"/>
    <x v="0"/>
  </r>
  <r>
    <s v="Shine"/>
    <x v="1124"/>
    <x v="812"/>
    <x v="489"/>
    <n v="888"/>
    <n v="96"/>
    <n v="0"/>
    <n v="7.7"/>
    <n v="71"/>
    <n v="105"/>
    <n v="35811509"/>
    <x v="149"/>
    <x v="2083"/>
    <s v="Color"/>
    <x v="6"/>
    <s v="English"/>
    <x v="12"/>
    <s v="PG-13"/>
    <x v="1"/>
    <n v="30311509"/>
    <n v="5.5111834545454546"/>
    <s v="90-110 minutes"/>
    <n v="5.5111834545454546"/>
    <n v="-1289919.5"/>
    <n v="-4.8151417500000002E-2"/>
    <x v="0"/>
  </r>
  <r>
    <s v="Sholem Aleichem: Laughing in the Darkness"/>
    <x v="1125"/>
    <x v="1290"/>
    <x v="410"/>
    <n v="660"/>
    <n v="0"/>
    <n v="287"/>
    <n v="6.8"/>
    <n v="29"/>
    <n v="93"/>
    <n v="906666"/>
    <x v="58"/>
    <x v="2084"/>
    <s v="Color"/>
    <x v="8"/>
    <s v="English"/>
    <x v="1"/>
    <s v="Unrated"/>
    <x v="1"/>
    <n v="406666"/>
    <n v="0.81333199999999994"/>
    <s v="90-110 minutes"/>
    <n v="0.81333200000000005"/>
    <m/>
    <m/>
    <x v="0"/>
  </r>
  <r>
    <s v="Shooter"/>
    <x v="1126"/>
    <x v="396"/>
    <x v="278"/>
    <n v="1640"/>
    <n v="845"/>
    <n v="0"/>
    <n v="7.2"/>
    <n v="198"/>
    <n v="124"/>
    <n v="46975183"/>
    <x v="13"/>
    <x v="2085"/>
    <s v="Color"/>
    <x v="5"/>
    <s v="English"/>
    <x v="1"/>
    <s v="R"/>
    <x v="1"/>
    <n v="-14024817"/>
    <n v="-0.2299150327868853"/>
    <s v="111-130 minutes"/>
    <n v="-0.22991503278688524"/>
    <n v="-1289919.5"/>
    <n v="-4.8151417500000002E-2"/>
    <x v="2"/>
  </r>
  <r>
    <s v="Shooting Fish"/>
    <x v="1127"/>
    <x v="1291"/>
    <x v="603"/>
    <n v="975"/>
    <n v="13"/>
    <n v="167"/>
    <n v="6.6"/>
    <n v="43"/>
    <n v="99"/>
    <n v="302204"/>
    <x v="38"/>
    <x v="2086"/>
    <s v="Color"/>
    <x v="2"/>
    <s v="English"/>
    <x v="4"/>
    <s v="PG"/>
    <x v="1"/>
    <n v="-2697796"/>
    <n v="-0.89926533333333336"/>
    <s v="90-110 minutes"/>
    <n v="-0.89926533333333336"/>
    <n v="1637763"/>
    <n v="0.19178668286445014"/>
    <x v="0"/>
  </r>
  <r>
    <s v="Short Cut to Nirvana: Kumbh Mela"/>
    <x v="1128"/>
    <x v="1292"/>
    <x v="71"/>
    <n v="66"/>
    <n v="0"/>
    <n v="30"/>
    <n v="7.2"/>
    <n v="15"/>
    <n v="85"/>
    <n v="381225"/>
    <x v="47"/>
    <x v="2087"/>
    <s v="Color"/>
    <x v="8"/>
    <s v="English"/>
    <x v="1"/>
    <s v="Unrated"/>
    <x v="1"/>
    <n v="181225"/>
    <n v="0.90612500000000007"/>
    <s v="&lt;90 minutes"/>
    <n v="0.90612499999999996"/>
    <m/>
    <m/>
    <x v="0"/>
  </r>
  <r>
    <s v="Shortbus"/>
    <x v="1129"/>
    <x v="816"/>
    <x v="89"/>
    <n v="226"/>
    <n v="263"/>
    <n v="0"/>
    <n v="6.5"/>
    <n v="160"/>
    <n v="101"/>
    <n v="1984378"/>
    <x v="86"/>
    <x v="2088"/>
    <s v="Color"/>
    <x v="2"/>
    <s v="English"/>
    <x v="1"/>
    <s v="Unrated"/>
    <x v="1"/>
    <n v="-15622"/>
    <n v="-7.8110000000000124E-3"/>
    <s v="90-110 minutes"/>
    <n v="-7.8110000000000002E-3"/>
    <n v="1637763"/>
    <n v="0.19178668286445014"/>
    <x v="0"/>
  </r>
  <r>
    <s v="Shorts"/>
    <x v="570"/>
    <x v="566"/>
    <x v="338"/>
    <n v="88422"/>
    <n v="0"/>
    <n v="431"/>
    <n v="4.9000000000000004"/>
    <n v="103"/>
    <n v="89"/>
    <n v="20916309"/>
    <x v="33"/>
    <x v="2089"/>
    <s v="Color"/>
    <x v="2"/>
    <s v="English"/>
    <x v="1"/>
    <s v="PG"/>
    <x v="1"/>
    <n v="-19083691"/>
    <n v="-0.47709227499999995"/>
    <s v="&lt;90 minutes"/>
    <n v="-0.47709227500000001"/>
    <n v="1637763"/>
    <n v="0.19178668286445014"/>
    <x v="2"/>
  </r>
  <r>
    <s v="Showdown in Little Tokyo"/>
    <x v="1018"/>
    <x v="707"/>
    <x v="1"/>
    <n v="2404"/>
    <n v="73"/>
    <n v="0"/>
    <n v="6"/>
    <n v="45"/>
    <n v="79"/>
    <n v="2275557"/>
    <x v="4"/>
    <x v="2090"/>
    <s v="Color"/>
    <x v="5"/>
    <s v="English"/>
    <x v="1"/>
    <s v="R"/>
    <x v="1"/>
    <n v="-5724443"/>
    <n v="-0.71555537499999999"/>
    <s v="&lt;90 minutes"/>
    <n v="-0.71555537499999999"/>
    <n v="-1289919.5"/>
    <n v="-4.8151417500000002E-2"/>
    <x v="0"/>
  </r>
  <r>
    <s v="Showgirls"/>
    <x v="1130"/>
    <x v="326"/>
    <x v="41"/>
    <n v="18913"/>
    <n v="719"/>
    <n v="0"/>
    <n v="4.5999999999999996"/>
    <n v="181"/>
    <n v="131"/>
    <n v="20302961"/>
    <x v="65"/>
    <x v="1792"/>
    <s v="Color"/>
    <x v="1"/>
    <s v="English"/>
    <x v="8"/>
    <s v="NC-17"/>
    <x v="1"/>
    <n v="-24697039"/>
    <n v="-0.54882308888888887"/>
    <s v="131-150 minutes"/>
    <n v="-0.54882308888888887"/>
    <n v="-434215.5"/>
    <n v="-0.10115100772200772"/>
    <x v="2"/>
  </r>
  <r>
    <s v="Shrek"/>
    <x v="1131"/>
    <x v="1293"/>
    <x v="604"/>
    <n v="275"/>
    <n v="80"/>
    <n v="0"/>
    <n v="7.9"/>
    <n v="212"/>
    <n v="90"/>
    <n v="267652016"/>
    <x v="45"/>
    <x v="424"/>
    <s v="Color"/>
    <x v="3"/>
    <s v="English"/>
    <x v="1"/>
    <s v="PG"/>
    <x v="1"/>
    <n v="207652016"/>
    <n v="3.4608669333333335"/>
    <s v="90-110 minutes"/>
    <n v="3.4608669333333335"/>
    <n v="3892693.5"/>
    <n v="0.11726928571428571"/>
    <x v="2"/>
  </r>
  <r>
    <s v="Shrek 2"/>
    <x v="1132"/>
    <x v="1293"/>
    <x v="101"/>
    <n v="1148"/>
    <n v="80"/>
    <n v="0"/>
    <n v="7.2"/>
    <n v="205"/>
    <n v="93"/>
    <n v="436471036"/>
    <x v="90"/>
    <x v="2091"/>
    <s v="Color"/>
    <x v="3"/>
    <s v="English"/>
    <x v="1"/>
    <s v="PG"/>
    <x v="1"/>
    <n v="286471036"/>
    <n v="1.9098069066666667"/>
    <s v="90-110 minutes"/>
    <n v="1.9098069066666667"/>
    <n v="3892693.5"/>
    <n v="0.11726928571428571"/>
    <x v="2"/>
  </r>
  <r>
    <s v="Shrek Forever After"/>
    <x v="907"/>
    <x v="171"/>
    <x v="32"/>
    <n v="4628"/>
    <n v="31"/>
    <n v="0"/>
    <n v="6.4"/>
    <n v="226"/>
    <n v="93"/>
    <n v="238371987"/>
    <x v="129"/>
    <x v="2092"/>
    <s v="Color"/>
    <x v="3"/>
    <s v="English"/>
    <x v="1"/>
    <s v="PG"/>
    <x v="1"/>
    <n v="73371987"/>
    <n v="0.44467870909090901"/>
    <s v="90-110 minutes"/>
    <n v="0.44467870909090906"/>
    <n v="3892693.5"/>
    <n v="0.11726928571428571"/>
    <x v="2"/>
  </r>
  <r>
    <s v="Shrek the Third"/>
    <x v="244"/>
    <x v="1210"/>
    <x v="7"/>
    <n v="4705"/>
    <n v="50"/>
    <n v="0"/>
    <n v="6.1"/>
    <n v="227"/>
    <n v="93"/>
    <n v="320706665"/>
    <x v="237"/>
    <x v="2093"/>
    <s v="Color"/>
    <x v="3"/>
    <s v="English"/>
    <x v="1"/>
    <s v="PG"/>
    <x v="1"/>
    <n v="160706665"/>
    <n v="1.0044166562500001"/>
    <s v="90-110 minutes"/>
    <n v="1.0044166562500001"/>
    <n v="3892693.5"/>
    <n v="0.11726928571428571"/>
    <x v="2"/>
  </r>
  <r>
    <s v="Shutter"/>
    <x v="1133"/>
    <x v="1294"/>
    <x v="605"/>
    <n v="1534"/>
    <n v="5"/>
    <n v="0"/>
    <n v="5.2"/>
    <n v="135"/>
    <n v="90"/>
    <n v="25926543"/>
    <x v="4"/>
    <x v="1290"/>
    <s v="Color"/>
    <x v="0"/>
    <s v="English"/>
    <x v="1"/>
    <s v="PG-13"/>
    <x v="1"/>
    <n v="17926543"/>
    <n v="2.2408178749999998"/>
    <s v="90-110 minutes"/>
    <n v="2.2408178749999998"/>
    <n v="16235088"/>
    <n v="1.1909079499999999"/>
    <x v="0"/>
  </r>
  <r>
    <s v="Shutter Island"/>
    <x v="308"/>
    <x v="388"/>
    <x v="188"/>
    <n v="29585"/>
    <n v="17000"/>
    <n v="53000"/>
    <n v="8.1"/>
    <n v="490"/>
    <n v="138"/>
    <n v="127968405"/>
    <x v="112"/>
    <x v="2094"/>
    <s v="Color"/>
    <x v="9"/>
    <s v="English"/>
    <x v="1"/>
    <s v="R"/>
    <x v="1"/>
    <n v="47968405"/>
    <n v="0.59960506250000001"/>
    <s v="131-150 minutes"/>
    <n v="0.59960506250000001"/>
    <m/>
    <m/>
    <x v="2"/>
  </r>
  <r>
    <s v="Sicario"/>
    <x v="1134"/>
    <x v="891"/>
    <x v="606"/>
    <n v="1467"/>
    <n v="777"/>
    <n v="59000"/>
    <n v="7.6"/>
    <n v="478"/>
    <n v="121"/>
    <n v="46875468"/>
    <x v="23"/>
    <x v="2095"/>
    <s v="Color"/>
    <x v="5"/>
    <s v="English"/>
    <x v="1"/>
    <s v="R"/>
    <x v="1"/>
    <n v="16875468"/>
    <n v="0.5625156"/>
    <s v="111-130 minutes"/>
    <n v="0.5625156"/>
    <n v="-1289919.5"/>
    <n v="-4.8151417500000002E-2"/>
    <x v="1"/>
  </r>
  <r>
    <s v="Sicko"/>
    <x v="331"/>
    <x v="369"/>
    <x v="203"/>
    <n v="1633"/>
    <n v="909"/>
    <n v="0"/>
    <n v="8"/>
    <n v="263"/>
    <n v="123"/>
    <n v="24530513"/>
    <x v="75"/>
    <x v="1034"/>
    <s v="Color"/>
    <x v="8"/>
    <s v="English"/>
    <x v="1"/>
    <s v="PG-13"/>
    <x v="1"/>
    <n v="15530513"/>
    <n v="1.7256125555555557"/>
    <s v="111-130 minutes"/>
    <n v="1.7256125555555555"/>
    <m/>
    <m/>
    <x v="0"/>
  </r>
  <r>
    <s v="Side Effects"/>
    <x v="26"/>
    <x v="501"/>
    <x v="19"/>
    <n v="18469"/>
    <n v="0"/>
    <n v="29000"/>
    <n v="7.1"/>
    <n v="450"/>
    <n v="106"/>
    <n v="32154410"/>
    <x v="23"/>
    <x v="2096"/>
    <s v="Color"/>
    <x v="4"/>
    <s v="English"/>
    <x v="1"/>
    <s v="R"/>
    <x v="1"/>
    <n v="2154410"/>
    <n v="7.1813666666666665E-2"/>
    <s v="90-110 minutes"/>
    <n v="7.1813666666666665E-2"/>
    <n v="-74533.5"/>
    <n v="-7.4856785714285719E-3"/>
    <x v="1"/>
  </r>
  <r>
    <s v="Sideways"/>
    <x v="544"/>
    <x v="115"/>
    <x v="317"/>
    <n v="2170"/>
    <n v="729"/>
    <n v="0"/>
    <n v="7.5"/>
    <n v="285"/>
    <n v="126"/>
    <n v="71502303"/>
    <x v="1"/>
    <x v="2097"/>
    <s v="Color"/>
    <x v="3"/>
    <s v="English"/>
    <x v="1"/>
    <s v="R"/>
    <x v="1"/>
    <n v="59502303"/>
    <n v="4.9585252500000001"/>
    <s v="111-130 minutes"/>
    <n v="4.9585252500000001"/>
    <n v="3892693.5"/>
    <n v="0.11726928571428571"/>
    <x v="0"/>
  </r>
  <r>
    <s v="Signs"/>
    <x v="892"/>
    <x v="128"/>
    <x v="509"/>
    <n v="1675"/>
    <n v="0"/>
    <n v="0"/>
    <n v="6.7"/>
    <n v="208"/>
    <n v="106"/>
    <n v="227965690"/>
    <x v="137"/>
    <x v="1559"/>
    <s v="Color"/>
    <x v="1"/>
    <s v="English"/>
    <x v="1"/>
    <s v="PG-13"/>
    <x v="1"/>
    <n v="155965690"/>
    <n v="2.1661901388888887"/>
    <s v="90-110 minutes"/>
    <n v="2.1661901388888887"/>
    <n v="-434215.5"/>
    <n v="-0.10115100772200772"/>
    <x v="2"/>
  </r>
  <r>
    <s v="Silent Hill"/>
    <x v="854"/>
    <x v="1295"/>
    <x v="607"/>
    <n v="1933"/>
    <n v="50"/>
    <n v="0"/>
    <n v="6.6"/>
    <n v="267"/>
    <n v="132"/>
    <n v="46982632"/>
    <x v="21"/>
    <x v="2098"/>
    <s v="Color"/>
    <x v="3"/>
    <s v="English"/>
    <x v="14"/>
    <s v="R"/>
    <x v="1"/>
    <n v="-3017368"/>
    <n v="-6.0347359999999961E-2"/>
    <s v="131-150 minutes"/>
    <n v="-6.0347360000000003E-2"/>
    <n v="3892693.5"/>
    <n v="0.11726928571428571"/>
    <x v="2"/>
  </r>
  <r>
    <s v="Silent Hill: Revelation 3D"/>
    <x v="854"/>
    <x v="1296"/>
    <x v="344"/>
    <n v="2173"/>
    <n v="83"/>
    <n v="25000"/>
    <n v="5"/>
    <n v="173"/>
    <n v="95"/>
    <n v="17529157"/>
    <x v="6"/>
    <x v="2099"/>
    <s v="Color"/>
    <x v="3"/>
    <s v="English"/>
    <x v="8"/>
    <s v="R"/>
    <x v="1"/>
    <n v="-2470843"/>
    <n v="-0.12354215000000002"/>
    <s v="90-110 minutes"/>
    <n v="-0.12354215"/>
    <n v="3892693.5"/>
    <n v="0.11726928571428571"/>
    <x v="1"/>
  </r>
  <r>
    <s v="Silent House"/>
    <x v="1135"/>
    <x v="1150"/>
    <x v="608"/>
    <n v="218"/>
    <n v="9"/>
    <n v="0"/>
    <n v="5.3"/>
    <n v="218"/>
    <n v="86"/>
    <n v="12555230"/>
    <x v="86"/>
    <x v="1364"/>
    <s v="Color"/>
    <x v="1"/>
    <s v="English"/>
    <x v="8"/>
    <s v="R"/>
    <x v="1"/>
    <n v="10555230"/>
    <n v="5.2776149999999999"/>
    <s v="&lt;90 minutes"/>
    <n v="5.2776149999999999"/>
    <n v="-434215.5"/>
    <n v="-0.10115100772200772"/>
    <x v="0"/>
  </r>
  <r>
    <s v="Silver Linings Playbook"/>
    <x v="169"/>
    <x v="179"/>
    <x v="104"/>
    <n v="72115"/>
    <n v="737"/>
    <n v="117000"/>
    <n v="7.8"/>
    <n v="539"/>
    <n v="122"/>
    <n v="132088910"/>
    <x v="130"/>
    <x v="26"/>
    <s v="Color"/>
    <x v="2"/>
    <s v="English"/>
    <x v="1"/>
    <s v="R"/>
    <x v="1"/>
    <n v="111088910"/>
    <n v="5.2899480952380955"/>
    <s v="111-130 minutes"/>
    <n v="5.2899480952380955"/>
    <n v="1637763"/>
    <n v="0.19178668286445014"/>
    <x v="1"/>
  </r>
  <r>
    <s v="Silverado"/>
    <x v="1102"/>
    <x v="624"/>
    <x v="133"/>
    <n v="1154"/>
    <n v="759"/>
    <n v="0"/>
    <n v="7.2"/>
    <n v="46"/>
    <n v="133"/>
    <n v="33200000"/>
    <x v="43"/>
    <x v="2100"/>
    <s v="Color"/>
    <x v="5"/>
    <s v="English"/>
    <x v="1"/>
    <s v="PG-13"/>
    <x v="1"/>
    <n v="7200000"/>
    <n v="0.27692307692307683"/>
    <s v="131-150 minutes"/>
    <n v="0.27692307692307694"/>
    <n v="-1289919.5"/>
    <n v="-4.8151417500000002E-2"/>
    <x v="1"/>
  </r>
  <r>
    <s v="Simon Birch"/>
    <x v="20"/>
    <x v="761"/>
    <x v="1"/>
    <n v="1816"/>
    <n v="160"/>
    <n v="0"/>
    <n v="6.9"/>
    <n v="60"/>
    <n v="114"/>
    <n v="18252684"/>
    <x v="23"/>
    <x v="1987"/>
    <s v="Color"/>
    <x v="2"/>
    <s v="English"/>
    <x v="1"/>
    <s v="PG"/>
    <x v="1"/>
    <n v="-11747316"/>
    <n v="-0.39157719999999996"/>
    <s v="111-130 minutes"/>
    <n v="-0.39157720000000001"/>
    <n v="1637763"/>
    <n v="0.19178668286445014"/>
    <x v="1"/>
  </r>
  <r>
    <s v="Simply Irresistible"/>
    <x v="456"/>
    <x v="1297"/>
    <x v="32"/>
    <n v="5668"/>
    <n v="3"/>
    <n v="901"/>
    <n v="5.3"/>
    <n v="35"/>
    <n v="96"/>
    <n v="4394936"/>
    <x v="16"/>
    <x v="144"/>
    <s v="Color"/>
    <x v="2"/>
    <s v="English"/>
    <x v="2"/>
    <s v="PG-13"/>
    <x v="1"/>
    <n v="-1605064"/>
    <n v="-0.26751066666666667"/>
    <s v="90-110 minutes"/>
    <n v="-0.26751066666666667"/>
    <n v="1637763"/>
    <n v="0.19178668286445014"/>
    <x v="0"/>
  </r>
  <r>
    <s v="Sin City"/>
    <x v="521"/>
    <x v="1298"/>
    <x v="7"/>
    <n v="3924"/>
    <n v="436"/>
    <n v="13000"/>
    <n v="8.1"/>
    <n v="374"/>
    <n v="147"/>
    <n v="74098862"/>
    <x v="33"/>
    <x v="2101"/>
    <s v="Black and White"/>
    <x v="4"/>
    <s v="English"/>
    <x v="1"/>
    <s v="R"/>
    <x v="1"/>
    <n v="34098862"/>
    <n v="0.85247154999999997"/>
    <s v="131-150 minutes"/>
    <n v="0.85247154999999997"/>
    <n v="-74533.5"/>
    <n v="-7.4856785714285719E-3"/>
    <x v="2"/>
  </r>
  <r>
    <s v="Sin City: A Dame to Kill For"/>
    <x v="2"/>
    <x v="1298"/>
    <x v="2"/>
    <n v="49433"/>
    <n v="436"/>
    <n v="32000"/>
    <n v="6.5"/>
    <n v="339"/>
    <n v="102"/>
    <n v="13750556"/>
    <x v="29"/>
    <x v="2102"/>
    <s v="Black and White"/>
    <x v="5"/>
    <s v="English"/>
    <x v="1"/>
    <s v="R"/>
    <x v="1"/>
    <n v="-51249444"/>
    <n v="-0.7884529846153846"/>
    <s v="90-110 minutes"/>
    <n v="-0.7884529846153846"/>
    <n v="-1289919.5"/>
    <n v="-4.8151417500000002E-2"/>
    <x v="2"/>
  </r>
  <r>
    <s v="Sinbad: Legend of the Seven Seas"/>
    <x v="238"/>
    <x v="1299"/>
    <x v="6"/>
    <n v="11301"/>
    <n v="0"/>
    <n v="880"/>
    <n v="6.7"/>
    <n v="98"/>
    <n v="85"/>
    <n v="26288320"/>
    <x v="45"/>
    <x v="2065"/>
    <s v="Color"/>
    <x v="3"/>
    <s v="English"/>
    <x v="1"/>
    <s v="PG"/>
    <x v="1"/>
    <n v="-33711680"/>
    <n v="-0.56186133333333332"/>
    <s v="&lt;90 minutes"/>
    <n v="-0.56186133333333332"/>
    <n v="3892693.5"/>
    <n v="0.11726928571428571"/>
    <x v="2"/>
  </r>
  <r>
    <s v="Sinister"/>
    <x v="1136"/>
    <x v="562"/>
    <x v="1"/>
    <n v="2239"/>
    <n v="301"/>
    <n v="58000"/>
    <n v="6.8"/>
    <n v="411"/>
    <n v="110"/>
    <n v="48056940"/>
    <x v="38"/>
    <x v="2103"/>
    <s v="Color"/>
    <x v="0"/>
    <s v="English"/>
    <x v="1"/>
    <s v="R"/>
    <x v="1"/>
    <n v="45056940"/>
    <n v="15.018979999999999"/>
    <s v="90-110 minutes"/>
    <n v="15.018980000000001"/>
    <n v="16235088"/>
    <n v="1.1909079499999999"/>
    <x v="0"/>
  </r>
  <r>
    <s v="Sinister 2"/>
    <x v="1137"/>
    <x v="1300"/>
    <x v="1"/>
    <n v="2403"/>
    <n v="11"/>
    <n v="13000"/>
    <n v="5.2"/>
    <n v="189"/>
    <n v="97"/>
    <n v="27736779"/>
    <x v="42"/>
    <x v="2104"/>
    <s v="Color"/>
    <x v="0"/>
    <s v="English"/>
    <x v="1"/>
    <s v="R"/>
    <x v="1"/>
    <n v="17736779"/>
    <n v="1.7736779"/>
    <s v="90-110 minutes"/>
    <n v="1.7736779"/>
    <n v="16235088"/>
    <n v="1.1909079499999999"/>
    <x v="0"/>
  </r>
  <r>
    <s v="Six Days Seven Nights"/>
    <x v="44"/>
    <x v="618"/>
    <x v="6"/>
    <n v="12729"/>
    <n v="425"/>
    <n v="0"/>
    <n v="5.7"/>
    <n v="97"/>
    <n v="98"/>
    <n v="74329966"/>
    <x v="68"/>
    <x v="2105"/>
    <s v="Color"/>
    <x v="5"/>
    <s v="English"/>
    <x v="1"/>
    <s v="PG-13"/>
    <x v="1"/>
    <n v="4329966"/>
    <n v="6.1856657142857152E-2"/>
    <s v="90-110 minutes"/>
    <n v="6.1856657142857145E-2"/>
    <n v="-1289919.5"/>
    <n v="-4.8151417500000002E-2"/>
    <x v="2"/>
  </r>
  <r>
    <s v="Six-String Samurai"/>
    <x v="1138"/>
    <x v="1301"/>
    <x v="609"/>
    <n v="36"/>
    <n v="4"/>
    <n v="0"/>
    <n v="6.7"/>
    <n v="51"/>
    <n v="91"/>
    <n v="124494"/>
    <x v="86"/>
    <x v="2106"/>
    <s v="Color"/>
    <x v="5"/>
    <s v="English"/>
    <x v="1"/>
    <s v="PG-13"/>
    <x v="1"/>
    <n v="-1875506"/>
    <n v="-0.93775300000000006"/>
    <s v="90-110 minutes"/>
    <n v="-0.93775299999999995"/>
    <n v="-1289919.5"/>
    <n v="-4.8151417500000002E-2"/>
    <x v="0"/>
  </r>
  <r>
    <s v="Skin Trade"/>
    <x v="579"/>
    <x v="1302"/>
    <x v="3"/>
    <n v="2802"/>
    <n v="3"/>
    <n v="0"/>
    <n v="5.7"/>
    <n v="66"/>
    <n v="96"/>
    <n v="162"/>
    <x v="75"/>
    <x v="2107"/>
    <s v="Color"/>
    <x v="5"/>
    <s v="English"/>
    <x v="38"/>
    <s v="R"/>
    <x v="1"/>
    <n v="-8999838"/>
    <n v="-0.99998200000000004"/>
    <s v="90-110 minutes"/>
    <n v="-0.99998200000000004"/>
    <n v="-1289919.5"/>
    <n v="-4.8151417500000002E-2"/>
    <x v="0"/>
  </r>
  <r>
    <s v="Sky Captain and the World of Tomorrow"/>
    <x v="82"/>
    <x v="1303"/>
    <x v="6"/>
    <n v="12871"/>
    <n v="14"/>
    <n v="0"/>
    <n v="6.1"/>
    <n v="197"/>
    <n v="106"/>
    <n v="37760080"/>
    <x v="68"/>
    <x v="2108"/>
    <s v="Color"/>
    <x v="5"/>
    <s v="English"/>
    <x v="1"/>
    <s v="PG"/>
    <x v="1"/>
    <n v="-32239920"/>
    <n v="-0.46057028571428571"/>
    <s v="90-110 minutes"/>
    <n v="-0.46057028571428571"/>
    <n v="-1289919.5"/>
    <n v="-4.8151417500000002E-2"/>
    <x v="2"/>
  </r>
  <r>
    <s v="Sky High"/>
    <x v="477"/>
    <x v="171"/>
    <x v="285"/>
    <n v="2968"/>
    <n v="31"/>
    <n v="0"/>
    <n v="6.2"/>
    <n v="127"/>
    <n v="100"/>
    <n v="63939454"/>
    <x v="19"/>
    <x v="2109"/>
    <s v="Color"/>
    <x v="3"/>
    <s v="English"/>
    <x v="1"/>
    <s v="PG"/>
    <x v="1"/>
    <n v="28939454"/>
    <n v="0.82684154285714295"/>
    <s v="90-110 minutes"/>
    <n v="0.82684154285714284"/>
    <n v="3892693.5"/>
    <n v="0.11726928571428571"/>
    <x v="1"/>
  </r>
  <r>
    <s v="Skyfall"/>
    <x v="1139"/>
    <x v="175"/>
    <x v="42"/>
    <n v="2039"/>
    <n v="0"/>
    <n v="80000"/>
    <n v="7.8"/>
    <n v="750"/>
    <n v="143"/>
    <n v="304360277"/>
    <x v="17"/>
    <x v="2110"/>
    <s v="Color"/>
    <x v="5"/>
    <s v="English"/>
    <x v="4"/>
    <s v="PG-13"/>
    <x v="1"/>
    <n v="104360277"/>
    <n v="0.52180138500000006"/>
    <s v="131-150 minutes"/>
    <n v="0.52180138499999995"/>
    <n v="-1289919.5"/>
    <n v="-4.8151417500000002E-2"/>
    <x v="2"/>
  </r>
  <r>
    <s v="Skyline"/>
    <x v="1140"/>
    <x v="155"/>
    <x v="610"/>
    <n v="3679"/>
    <n v="25"/>
    <n v="13000"/>
    <n v="4.4000000000000004"/>
    <n v="221"/>
    <n v="97"/>
    <n v="21371425"/>
    <x v="42"/>
    <x v="2060"/>
    <s v="Color"/>
    <x v="5"/>
    <s v="English"/>
    <x v="1"/>
    <s v="PG-13"/>
    <x v="1"/>
    <n v="11371425"/>
    <n v="1.1371424999999999"/>
    <s v="90-110 minutes"/>
    <n v="1.1371424999999999"/>
    <n v="-1289919.5"/>
    <n v="-4.8151417500000002E-2"/>
    <x v="0"/>
  </r>
  <r>
    <s v="Slacker"/>
    <x v="1141"/>
    <x v="95"/>
    <x v="431"/>
    <n v="5"/>
    <n v="0"/>
    <n v="2000"/>
    <n v="7.1"/>
    <n v="61"/>
    <n v="100"/>
    <n v="1227508"/>
    <x v="309"/>
    <x v="2111"/>
    <s v="Black and White"/>
    <x v="2"/>
    <s v="English"/>
    <x v="1"/>
    <s v="R"/>
    <x v="1"/>
    <n v="1204508"/>
    <n v="52.369913043478263"/>
    <s v="90-110 minutes"/>
    <n v="52.369913043478263"/>
    <n v="1637763"/>
    <n v="0.19178668286445014"/>
    <x v="0"/>
  </r>
  <r>
    <s v="Slackers"/>
    <x v="359"/>
    <x v="1304"/>
    <x v="580"/>
    <n v="2415"/>
    <n v="4"/>
    <n v="405"/>
    <n v="5.3"/>
    <n v="66"/>
    <n v="86"/>
    <n v="4814244"/>
    <x v="26"/>
    <x v="995"/>
    <s v="Color"/>
    <x v="2"/>
    <s v="English"/>
    <x v="14"/>
    <s v="R"/>
    <x v="1"/>
    <n v="-6185756"/>
    <n v="-0.56234145454545459"/>
    <s v="&lt;90 minutes"/>
    <n v="-0.56234145454545459"/>
    <n v="1637763"/>
    <n v="0.19178668286445014"/>
    <x v="0"/>
  </r>
  <r>
    <s v="Slam"/>
    <x v="1142"/>
    <x v="1305"/>
    <x v="611"/>
    <n v="295"/>
    <n v="12"/>
    <n v="603"/>
    <n v="7.2"/>
    <n v="16"/>
    <n v="100"/>
    <n v="982214"/>
    <x v="15"/>
    <x v="1790"/>
    <s v="Color"/>
    <x v="1"/>
    <s v="English"/>
    <x v="1"/>
    <s v="R"/>
    <x v="1"/>
    <n v="-17786"/>
    <n v="-1.7785999999999969E-2"/>
    <s v="90-110 minutes"/>
    <n v="-1.7786E-2"/>
    <n v="-434215.5"/>
    <n v="-0.10115100772200772"/>
    <x v="0"/>
  </r>
  <r>
    <s v="Sleep Dealer"/>
    <x v="1143"/>
    <x v="1306"/>
    <x v="54"/>
    <n v="862"/>
    <n v="8"/>
    <n v="0"/>
    <n v="5.9"/>
    <n v="47"/>
    <n v="90"/>
    <n v="75727"/>
    <x v="18"/>
    <x v="616"/>
    <s v="Color"/>
    <x v="1"/>
    <s v="Spanish"/>
    <x v="1"/>
    <s v="PG-13"/>
    <x v="0"/>
    <n v="-2424273"/>
    <n v="-0.96970920000000005"/>
    <s v="90-110 minutes"/>
    <n v="-0.96970920000000005"/>
    <n v="-434215.5"/>
    <n v="-0.10115100772200772"/>
    <x v="0"/>
  </r>
  <r>
    <s v="Sleepers"/>
    <x v="10"/>
    <x v="194"/>
    <x v="9"/>
    <n v="37076"/>
    <n v="272"/>
    <n v="0"/>
    <n v="7.5"/>
    <n v="73"/>
    <n v="147"/>
    <n v="53300852"/>
    <x v="117"/>
    <x v="1658"/>
    <s v="Black and White"/>
    <x v="4"/>
    <s v="English"/>
    <x v="1"/>
    <s v="R"/>
    <x v="1"/>
    <n v="9300852"/>
    <n v="0.2113830000000001"/>
    <s v="131-150 minutes"/>
    <n v="0.21138299999999999"/>
    <n v="-74533.5"/>
    <n v="-7.4856785714285719E-3"/>
    <x v="2"/>
  </r>
  <r>
    <s v="Sleepover"/>
    <x v="488"/>
    <x v="1204"/>
    <x v="292"/>
    <n v="13626"/>
    <n v="18"/>
    <n v="0"/>
    <n v="5.3"/>
    <n v="52"/>
    <n v="89"/>
    <n v="8070311"/>
    <x v="42"/>
    <x v="2112"/>
    <s v="Color"/>
    <x v="2"/>
    <s v="English"/>
    <x v="1"/>
    <s v="PG"/>
    <x v="1"/>
    <n v="-1929689"/>
    <n v="-0.1929689"/>
    <s v="&lt;90 minutes"/>
    <n v="-0.1929689"/>
    <n v="1637763"/>
    <n v="0.19178668286445014"/>
    <x v="0"/>
  </r>
  <r>
    <s v="Sliding Doors"/>
    <x v="903"/>
    <x v="214"/>
    <x v="515"/>
    <n v="1462"/>
    <n v="29"/>
    <n v="0"/>
    <n v="6.8"/>
    <n v="88"/>
    <n v="99"/>
    <n v="11883495"/>
    <x v="75"/>
    <x v="2113"/>
    <s v="Color"/>
    <x v="2"/>
    <s v="English"/>
    <x v="4"/>
    <s v="R"/>
    <x v="1"/>
    <n v="2883495"/>
    <n v="0.32038833333333328"/>
    <s v="90-110 minutes"/>
    <n v="0.32038833333333333"/>
    <n v="1637763"/>
    <n v="0.19178668286445014"/>
    <x v="0"/>
  </r>
  <r>
    <s v="Sling Blade"/>
    <x v="64"/>
    <x v="160"/>
    <x v="7"/>
    <n v="3967"/>
    <n v="0"/>
    <n v="0"/>
    <n v="8"/>
    <n v="104"/>
    <n v="148"/>
    <n v="24475416"/>
    <x v="310"/>
    <x v="2114"/>
    <s v="Color"/>
    <x v="1"/>
    <s v="English"/>
    <x v="1"/>
    <s v="R"/>
    <x v="1"/>
    <n v="23585416"/>
    <n v="26.500467415730338"/>
    <s v="131-150 minutes"/>
    <n v="26.500467415730338"/>
    <n v="-434215.5"/>
    <n v="-0.10115100772200772"/>
    <x v="0"/>
  </r>
  <r>
    <s v="Slither"/>
    <x v="1144"/>
    <x v="785"/>
    <x v="588"/>
    <n v="1120"/>
    <n v="571"/>
    <n v="0"/>
    <n v="6.5"/>
    <n v="251"/>
    <n v="95"/>
    <n v="7774730"/>
    <x v="189"/>
    <x v="2115"/>
    <s v="Color"/>
    <x v="2"/>
    <s v="English"/>
    <x v="14"/>
    <s v="R"/>
    <x v="1"/>
    <n v="-7725270"/>
    <n v="-0.49840451612903225"/>
    <s v="90-110 minutes"/>
    <n v="-0.49840451612903225"/>
    <n v="1637763"/>
    <n v="0.19178668286445014"/>
    <x v="1"/>
  </r>
  <r>
    <s v="Slow Burn"/>
    <x v="51"/>
    <x v="1307"/>
    <x v="1"/>
    <n v="4329"/>
    <n v="7"/>
    <n v="191"/>
    <n v="5.9"/>
    <n v="40"/>
    <n v="93"/>
    <n v="1181197"/>
    <x v="189"/>
    <x v="2116"/>
    <s v="Color"/>
    <x v="1"/>
    <s v="English"/>
    <x v="1"/>
    <s v="R"/>
    <x v="1"/>
    <n v="-14318803"/>
    <n v="-0.92379374193548391"/>
    <s v="90-110 minutes"/>
    <n v="-0.92379374193548391"/>
    <n v="-434215.5"/>
    <n v="-0.10115100772200772"/>
    <x v="1"/>
  </r>
  <r>
    <s v="Slumdog Millionaire"/>
    <x v="1145"/>
    <x v="7"/>
    <x v="612"/>
    <n v="820"/>
    <n v="0"/>
    <n v="13000"/>
    <n v="8"/>
    <n v="418"/>
    <n v="120"/>
    <n v="141319195"/>
    <x v="22"/>
    <x v="1817"/>
    <s v="Color"/>
    <x v="1"/>
    <s v="English"/>
    <x v="4"/>
    <s v="R"/>
    <x v="1"/>
    <n v="126319195"/>
    <n v="8.4212796666666669"/>
    <s v="111-130 minutes"/>
    <n v="8.4212796666666669"/>
    <n v="-434215.5"/>
    <n v="-0.10115100772200772"/>
    <x v="1"/>
  </r>
  <r>
    <s v="Slums of Beverly Hills"/>
    <x v="363"/>
    <x v="1308"/>
    <x v="1"/>
    <n v="2691"/>
    <n v="84"/>
    <n v="462"/>
    <n v="6.6"/>
    <n v="60"/>
    <n v="91"/>
    <n v="5480318"/>
    <x v="40"/>
    <x v="1065"/>
    <s v="Color"/>
    <x v="2"/>
    <s v="English"/>
    <x v="1"/>
    <s v="R"/>
    <x v="1"/>
    <n v="480318"/>
    <n v="9.6063599999999916E-2"/>
    <s v="90-110 minutes"/>
    <n v="9.6063599999999999E-2"/>
    <n v="1637763"/>
    <n v="0.19178668286445014"/>
    <x v="0"/>
  </r>
  <r>
    <s v="Small Soldiers"/>
    <x v="186"/>
    <x v="781"/>
    <x v="32"/>
    <n v="8610"/>
    <n v="287"/>
    <n v="0"/>
    <n v="6.1"/>
    <n v="100"/>
    <n v="108"/>
    <n v="53955614"/>
    <x v="33"/>
    <x v="2117"/>
    <s v="Color"/>
    <x v="5"/>
    <s v="English"/>
    <x v="1"/>
    <s v="PG-13"/>
    <x v="1"/>
    <n v="13955614"/>
    <n v="0.34889035000000002"/>
    <s v="90-110 minutes"/>
    <n v="0.34889035000000002"/>
    <n v="-1289919.5"/>
    <n v="-4.8151417500000002E-2"/>
    <x v="2"/>
  </r>
  <r>
    <s v="Small Time Crooks"/>
    <x v="196"/>
    <x v="209"/>
    <x v="6"/>
    <n v="23283"/>
    <n v="11000"/>
    <n v="812"/>
    <n v="6.7"/>
    <n v="128"/>
    <n v="94"/>
    <n v="17071230"/>
    <x v="7"/>
    <x v="2118"/>
    <s v="Color"/>
    <x v="2"/>
    <s v="English"/>
    <x v="1"/>
    <s v="PG"/>
    <x v="1"/>
    <n v="-928770"/>
    <n v="-5.1598333333333302E-2"/>
    <s v="90-110 minutes"/>
    <n v="-5.1598333333333336E-2"/>
    <n v="1637763"/>
    <n v="0.19178668286445014"/>
    <x v="1"/>
  </r>
  <r>
    <s v="Smiling Fish &amp; Goat on Fire"/>
    <x v="1146"/>
    <x v="1309"/>
    <x v="127"/>
    <n v="20814"/>
    <n v="4"/>
    <n v="0"/>
    <n v="7.6"/>
    <n v="21"/>
    <n v="90"/>
    <n v="277233"/>
    <x v="311"/>
    <x v="115"/>
    <s v="Color"/>
    <x v="2"/>
    <s v="English"/>
    <x v="1"/>
    <s v="R"/>
    <x v="1"/>
    <n v="237233"/>
    <n v="5.9308249999999996"/>
    <s v="90-110 minutes"/>
    <n v="5.9308249999999996"/>
    <n v="1637763"/>
    <n v="0.19178668286445014"/>
    <x v="0"/>
  </r>
  <r>
    <s v="Smilla's Sense of Snow"/>
    <x v="200"/>
    <x v="1310"/>
    <x v="1"/>
    <n v="3125"/>
    <n v="55"/>
    <n v="561"/>
    <n v="6.4"/>
    <n v="50"/>
    <n v="121"/>
    <n v="2221994"/>
    <x v="19"/>
    <x v="2119"/>
    <s v="Color"/>
    <x v="5"/>
    <s v="English"/>
    <x v="10"/>
    <s v="R"/>
    <x v="1"/>
    <n v="-32778006"/>
    <n v="-0.93651445714285719"/>
    <s v="111-130 minutes"/>
    <n v="-0.93651445714285719"/>
    <n v="-1289919.5"/>
    <n v="-4.8151417500000002E-2"/>
    <x v="1"/>
  </r>
  <r>
    <s v="Smoke Signals"/>
    <x v="1147"/>
    <x v="1311"/>
    <x v="317"/>
    <n v="3163"/>
    <n v="149"/>
    <n v="0"/>
    <n v="7.2"/>
    <n v="56"/>
    <n v="89"/>
    <n v="6719300"/>
    <x v="86"/>
    <x v="2120"/>
    <s v="Color"/>
    <x v="2"/>
    <s v="English"/>
    <x v="14"/>
    <s v="PG-13"/>
    <x v="1"/>
    <n v="4719300"/>
    <n v="2.3596499999999998"/>
    <s v="&lt;90 minutes"/>
    <n v="2.3596499999999998"/>
    <n v="1637763"/>
    <n v="0.19178668286445014"/>
    <x v="0"/>
  </r>
  <r>
    <s v="Smokin' Aces"/>
    <x v="303"/>
    <x v="1104"/>
    <x v="41"/>
    <n v="19410"/>
    <n v="248"/>
    <n v="3000"/>
    <n v="6.7"/>
    <n v="186"/>
    <n v="109"/>
    <n v="35635046"/>
    <x v="32"/>
    <x v="2121"/>
    <s v="Color"/>
    <x v="5"/>
    <s v="English"/>
    <x v="4"/>
    <s v="R"/>
    <x v="1"/>
    <n v="18635046"/>
    <n v="1.0961791764705882"/>
    <s v="90-110 minutes"/>
    <n v="1.0961791764705882"/>
    <n v="-1289919.5"/>
    <n v="-4.8151417500000002E-2"/>
    <x v="1"/>
  </r>
  <r>
    <s v="Snake Eyes"/>
    <x v="55"/>
    <x v="629"/>
    <x v="20"/>
    <n v="15269"/>
    <n v="0"/>
    <n v="880"/>
    <n v="5.9"/>
    <n v="117"/>
    <n v="98"/>
    <n v="55585389"/>
    <x v="64"/>
    <x v="2122"/>
    <s v="Color"/>
    <x v="4"/>
    <s v="English"/>
    <x v="1"/>
    <s v="R"/>
    <x v="1"/>
    <n v="-13414611"/>
    <n v="-0.19441465217391307"/>
    <s v="90-110 minutes"/>
    <n v="-0.19441465217391304"/>
    <n v="-74533.5"/>
    <n v="-7.4856785714285719E-3"/>
    <x v="2"/>
  </r>
  <r>
    <s v="Snakes on a Plane"/>
    <x v="762"/>
    <x v="439"/>
    <x v="169"/>
    <n v="2604"/>
    <n v="160"/>
    <n v="4000"/>
    <n v="5.6"/>
    <n v="285"/>
    <n v="105"/>
    <n v="34014398"/>
    <x v="106"/>
    <x v="2123"/>
    <s v="Color"/>
    <x v="5"/>
    <s v="English"/>
    <x v="2"/>
    <s v="R"/>
    <x v="1"/>
    <n v="1014398"/>
    <n v="3.073933333333323E-2"/>
    <s v="90-110 minutes"/>
    <n v="3.0739333333333334E-2"/>
    <n v="-1289919.5"/>
    <n v="-4.8151417500000002E-2"/>
    <x v="1"/>
  </r>
  <r>
    <s v="Snatch"/>
    <x v="448"/>
    <x v="998"/>
    <x v="58"/>
    <n v="39175"/>
    <n v="0"/>
    <n v="27000"/>
    <n v="8.3000000000000007"/>
    <n v="151"/>
    <n v="104"/>
    <n v="30093107"/>
    <x v="16"/>
    <x v="2124"/>
    <s v="Color"/>
    <x v="2"/>
    <s v="English"/>
    <x v="4"/>
    <s v="R"/>
    <x v="1"/>
    <n v="24093107"/>
    <n v="4.015517833333333"/>
    <s v="90-110 minutes"/>
    <n v="4.015517833333333"/>
    <n v="1637763"/>
    <n v="0.19178668286445014"/>
    <x v="0"/>
  </r>
  <r>
    <s v="Snitch"/>
    <x v="260"/>
    <x v="1312"/>
    <x v="20"/>
    <n v="15800"/>
    <n v="29"/>
    <n v="12000"/>
    <n v="6.5"/>
    <n v="238"/>
    <n v="112"/>
    <n v="42919096"/>
    <x v="22"/>
    <x v="2125"/>
    <s v="Color"/>
    <x v="5"/>
    <s v="English"/>
    <x v="1"/>
    <s v="PG-13"/>
    <x v="1"/>
    <n v="27919096"/>
    <n v="1.8612730666666666"/>
    <s v="111-130 minutes"/>
    <n v="1.8612730666666666"/>
    <n v="-1289919.5"/>
    <n v="-4.8151417500000002E-2"/>
    <x v="1"/>
  </r>
  <r>
    <s v="Snow Day"/>
    <x v="1148"/>
    <x v="72"/>
    <x v="613"/>
    <n v="2241"/>
    <n v="13"/>
    <n v="0"/>
    <n v="4.9000000000000004"/>
    <n v="42"/>
    <n v="89"/>
    <n v="60008303"/>
    <x v="20"/>
    <x v="2126"/>
    <s v="Color"/>
    <x v="3"/>
    <s v="English"/>
    <x v="1"/>
    <s v="PG"/>
    <x v="1"/>
    <n v="47008303"/>
    <n v="3.6160233076923074"/>
    <s v="&lt;90 minutes"/>
    <n v="3.6160233076923078"/>
    <n v="3892693.5"/>
    <n v="0.11726928571428571"/>
    <x v="0"/>
  </r>
  <r>
    <s v="Snow Dogs"/>
    <x v="869"/>
    <x v="226"/>
    <x v="191"/>
    <n v="2916"/>
    <n v="32"/>
    <n v="0"/>
    <n v="5.0999999999999996"/>
    <n v="67"/>
    <n v="99"/>
    <n v="81150692"/>
    <x v="19"/>
    <x v="754"/>
    <s v="Color"/>
    <x v="3"/>
    <s v="English"/>
    <x v="14"/>
    <s v="PG"/>
    <x v="1"/>
    <n v="46150692"/>
    <n v="1.3185912000000002"/>
    <s v="90-110 minutes"/>
    <n v="1.3185912"/>
    <n v="3892693.5"/>
    <n v="0.11726928571428571"/>
    <x v="1"/>
  </r>
  <r>
    <s v="Snow Falling on Cedars"/>
    <x v="1149"/>
    <x v="812"/>
    <x v="614"/>
    <n v="2393"/>
    <n v="96"/>
    <n v="846"/>
    <n v="6.8"/>
    <n v="95"/>
    <n v="127"/>
    <n v="14378353"/>
    <x v="52"/>
    <x v="2127"/>
    <s v="Color"/>
    <x v="1"/>
    <s v="English"/>
    <x v="1"/>
    <s v="PG-13"/>
    <x v="1"/>
    <n v="-21621647"/>
    <n v="-0.60060130555555558"/>
    <s v="111-130 minutes"/>
    <n v="-0.60060130555555558"/>
    <n v="-434215.5"/>
    <n v="-0.10115100772200772"/>
    <x v="1"/>
  </r>
  <r>
    <s v="Snow Flower and the Secret Fan"/>
    <x v="13"/>
    <x v="218"/>
    <x v="11"/>
    <n v="2430"/>
    <n v="61"/>
    <n v="0"/>
    <n v="6.1"/>
    <n v="56"/>
    <n v="104"/>
    <n v="1346503"/>
    <x v="16"/>
    <x v="1503"/>
    <s v="Color"/>
    <x v="1"/>
    <s v="English"/>
    <x v="3"/>
    <s v="PG-13"/>
    <x v="1"/>
    <n v="-4653497"/>
    <n v="-0.77558283333333333"/>
    <s v="90-110 minutes"/>
    <n v="-0.77558283333333333"/>
    <n v="-434215.5"/>
    <n v="-0.10115100772200772"/>
    <x v="0"/>
  </r>
  <r>
    <s v="Snow White and the Huntsman"/>
    <x v="92"/>
    <x v="1313"/>
    <x v="58"/>
    <n v="72881"/>
    <n v="274"/>
    <n v="53000"/>
    <n v="6.1"/>
    <n v="416"/>
    <n v="132"/>
    <n v="155111815"/>
    <x v="143"/>
    <x v="2128"/>
    <s v="Color"/>
    <x v="5"/>
    <s v="English"/>
    <x v="1"/>
    <s v="PG-13"/>
    <x v="1"/>
    <n v="-14888185"/>
    <n v="-8.7577558823529467E-2"/>
    <s v="131-150 minutes"/>
    <n v="-8.7577558823529411E-2"/>
    <n v="-1289919.5"/>
    <n v="-4.8151417500000002E-2"/>
    <x v="2"/>
  </r>
  <r>
    <s v="Snow White and the Seven Dwarfs"/>
    <x v="1150"/>
    <x v="1314"/>
    <x v="615"/>
    <n v="229"/>
    <n v="0"/>
    <n v="0"/>
    <n v="7.7"/>
    <n v="145"/>
    <n v="83"/>
    <n v="184925485"/>
    <x v="86"/>
    <x v="2129"/>
    <s v="Color"/>
    <x v="10"/>
    <s v="English"/>
    <x v="1"/>
    <s v="Approved"/>
    <x v="1"/>
    <n v="182925485"/>
    <n v="91.462742500000004"/>
    <s v="&lt;90 minutes"/>
    <n v="91.462742500000004"/>
    <m/>
    <m/>
    <x v="0"/>
  </r>
  <r>
    <s v="Snowpiercer"/>
    <x v="370"/>
    <x v="1315"/>
    <x v="6"/>
    <n v="12286"/>
    <n v="584"/>
    <n v="58000"/>
    <n v="7"/>
    <n v="488"/>
    <n v="126"/>
    <n v="4563029"/>
    <x v="312"/>
    <x v="2130"/>
    <s v="Color"/>
    <x v="5"/>
    <s v="English"/>
    <x v="29"/>
    <s v="R"/>
    <x v="1"/>
    <n v="-34636971"/>
    <n v="-0.88359619897959185"/>
    <s v="111-130 minutes"/>
    <n v="-0.88359619897959185"/>
    <n v="-1289919.5"/>
    <n v="-4.8151417500000002E-2"/>
    <x v="2"/>
  </r>
  <r>
    <s v="Soldier"/>
    <x v="32"/>
    <x v="253"/>
    <x v="23"/>
    <n v="2542"/>
    <n v="545"/>
    <n v="0"/>
    <n v="6"/>
    <n v="67"/>
    <n v="99"/>
    <n v="14567883"/>
    <x v="36"/>
    <x v="765"/>
    <s v="Color"/>
    <x v="5"/>
    <s v="English"/>
    <x v="4"/>
    <s v="R"/>
    <x v="1"/>
    <n v="-60432117"/>
    <n v="-0.80576155999999999"/>
    <s v="90-110 minutes"/>
    <n v="-0.80576155999999999"/>
    <n v="-1289919.5"/>
    <n v="-4.8151417500000002E-2"/>
    <x v="2"/>
  </r>
  <r>
    <s v="Solitary Man"/>
    <x v="677"/>
    <x v="1316"/>
    <x v="401"/>
    <n v="2661"/>
    <n v="34"/>
    <n v="0"/>
    <n v="6.4"/>
    <n v="116"/>
    <n v="90"/>
    <n v="4360548"/>
    <x v="22"/>
    <x v="1418"/>
    <s v="Color"/>
    <x v="2"/>
    <s v="English"/>
    <x v="1"/>
    <s v="R"/>
    <x v="1"/>
    <n v="-10639452"/>
    <n v="-0.70929679999999995"/>
    <s v="90-110 minutes"/>
    <n v="-0.70929679999999995"/>
    <n v="1637763"/>
    <n v="0.19178668286445014"/>
    <x v="1"/>
  </r>
  <r>
    <s v="Some Like It Hot"/>
    <x v="1151"/>
    <x v="1317"/>
    <x v="616"/>
    <n v="527"/>
    <n v="0"/>
    <n v="10000"/>
    <n v="8.3000000000000007"/>
    <n v="181"/>
    <n v="120"/>
    <n v="25000000"/>
    <x v="313"/>
    <x v="2131"/>
    <s v="Black and White"/>
    <x v="2"/>
    <s v="English"/>
    <x v="1"/>
    <s v="Not Rated"/>
    <x v="1"/>
    <n v="22116152"/>
    <n v="7.6689728446159435"/>
    <s v="111-130 minutes"/>
    <n v="7.6689728446159435"/>
    <n v="1637763"/>
    <n v="0.19178668286445014"/>
    <x v="0"/>
  </r>
  <r>
    <s v="Someone Like You..."/>
    <x v="391"/>
    <x v="108"/>
    <x v="127"/>
    <n v="20798"/>
    <n v="956"/>
    <n v="0"/>
    <n v="6.1"/>
    <n v="92"/>
    <n v="97"/>
    <n v="27338033"/>
    <x v="95"/>
    <x v="2132"/>
    <s v="Color"/>
    <x v="2"/>
    <s v="English"/>
    <x v="1"/>
    <s v="PG-13"/>
    <x v="1"/>
    <n v="4338033"/>
    <n v="0.1886101304347827"/>
    <s v="90-110 minutes"/>
    <n v="0.18861013043478261"/>
    <n v="1637763"/>
    <n v="0.19178668286445014"/>
    <x v="1"/>
  </r>
  <r>
    <s v="Something Borrowed"/>
    <x v="1152"/>
    <x v="988"/>
    <x v="5"/>
    <n v="2371"/>
    <n v="42"/>
    <n v="13000"/>
    <n v="5.9"/>
    <n v="128"/>
    <n v="112"/>
    <n v="39026186"/>
    <x v="19"/>
    <x v="2133"/>
    <s v="Color"/>
    <x v="2"/>
    <s v="English"/>
    <x v="1"/>
    <s v="PG-13"/>
    <x v="1"/>
    <n v="4026186"/>
    <n v="0.11503388571428563"/>
    <s v="111-130 minutes"/>
    <n v="0.11503388571428572"/>
    <n v="1637763"/>
    <n v="0.19178668286445014"/>
    <x v="1"/>
  </r>
  <r>
    <s v="Something's Gotta Give"/>
    <x v="46"/>
    <x v="910"/>
    <x v="12"/>
    <n v="22679"/>
    <n v="278"/>
    <n v="0"/>
    <n v="6.7"/>
    <n v="145"/>
    <n v="128"/>
    <n v="124590960"/>
    <x v="112"/>
    <x v="2134"/>
    <s v="Color"/>
    <x v="2"/>
    <s v="English"/>
    <x v="1"/>
    <s v="PG-13"/>
    <x v="1"/>
    <n v="44590960"/>
    <n v="0.55738700000000008"/>
    <s v="111-130 minutes"/>
    <n v="0.55738699999999997"/>
    <n v="1637763"/>
    <n v="0.19178668286445014"/>
    <x v="2"/>
  </r>
  <r>
    <s v="Somewhere"/>
    <x v="1153"/>
    <x v="1007"/>
    <x v="227"/>
    <n v="684"/>
    <n v="0"/>
    <n v="0"/>
    <n v="6.3"/>
    <n v="301"/>
    <n v="97"/>
    <n v="1768416"/>
    <x v="46"/>
    <x v="2135"/>
    <s v="Color"/>
    <x v="2"/>
    <s v="English"/>
    <x v="1"/>
    <s v="R"/>
    <x v="1"/>
    <n v="-5231584"/>
    <n v="-0.74736914285714284"/>
    <s v="90-110 minutes"/>
    <n v="-0.74736914285714284"/>
    <n v="1637763"/>
    <n v="0.19178668286445014"/>
    <x v="0"/>
  </r>
  <r>
    <s v="Son of God"/>
    <x v="1154"/>
    <x v="1318"/>
    <x v="617"/>
    <n v="775"/>
    <n v="25"/>
    <n v="15000"/>
    <n v="5.6"/>
    <n v="61"/>
    <n v="170"/>
    <n v="59696176"/>
    <x v="5"/>
    <x v="33"/>
    <s v="Color"/>
    <x v="6"/>
    <s v="English"/>
    <x v="1"/>
    <s v="PG-13"/>
    <x v="1"/>
    <n v="37696176"/>
    <n v="1.7134625454545453"/>
    <s v="&gt;150 minutes"/>
    <n v="1.7134625454545453"/>
    <n v="-1289919.5"/>
    <n v="-4.8151417500000002E-2"/>
    <x v="1"/>
  </r>
  <r>
    <s v="Son of the Mask"/>
    <x v="1155"/>
    <x v="433"/>
    <x v="276"/>
    <n v="1195"/>
    <n v="6"/>
    <n v="881"/>
    <n v="2.2000000000000002"/>
    <n v="78"/>
    <n v="94"/>
    <n v="17010646"/>
    <x v="300"/>
    <x v="2136"/>
    <s v="Color"/>
    <x v="2"/>
    <s v="English"/>
    <x v="1"/>
    <s v="PG"/>
    <x v="1"/>
    <n v="-66989354"/>
    <n v="-0.79749230952380956"/>
    <s v="90-110 minutes"/>
    <n v="-0.79749230952380956"/>
    <n v="1637763"/>
    <n v="0.19178668286445014"/>
    <x v="2"/>
  </r>
  <r>
    <s v="Song One"/>
    <x v="264"/>
    <x v="1319"/>
    <x v="6"/>
    <n v="12772"/>
    <n v="4"/>
    <n v="0"/>
    <n v="5.8"/>
    <n v="43"/>
    <n v="86"/>
    <n v="20200"/>
    <x v="16"/>
    <x v="2137"/>
    <s v="Color"/>
    <x v="1"/>
    <s v="English"/>
    <x v="1"/>
    <s v="PG-13"/>
    <x v="1"/>
    <n v="-5979800"/>
    <n v="-0.99663333333333337"/>
    <s v="&lt;90 minutes"/>
    <n v="-0.99663333333333337"/>
    <n v="-434215.5"/>
    <n v="-0.10115100772200772"/>
    <x v="0"/>
  </r>
  <r>
    <s v="Songcatcher"/>
    <x v="1156"/>
    <x v="1320"/>
    <x v="396"/>
    <n v="2187"/>
    <n v="9"/>
    <n v="0"/>
    <n v="7.3"/>
    <n v="39"/>
    <n v="109"/>
    <n v="3050934"/>
    <x v="53"/>
    <x v="579"/>
    <s v="Color"/>
    <x v="1"/>
    <s v="English"/>
    <x v="1"/>
    <s v="PG-13"/>
    <x v="1"/>
    <n v="1250934"/>
    <n v="0.69496333333333338"/>
    <s v="90-110 minutes"/>
    <n v="0.69496333333333338"/>
    <n v="-434215.5"/>
    <n v="-0.10115100772200772"/>
    <x v="0"/>
  </r>
  <r>
    <s v="Sorority Boys"/>
    <x v="1157"/>
    <x v="1321"/>
    <x v="535"/>
    <n v="2393"/>
    <n v="32"/>
    <n v="507"/>
    <n v="5.4"/>
    <n v="53"/>
    <n v="93"/>
    <n v="10198766"/>
    <x v="1"/>
    <x v="485"/>
    <s v="Color"/>
    <x v="2"/>
    <s v="English"/>
    <x v="1"/>
    <s v="R"/>
    <x v="1"/>
    <n v="-1801234"/>
    <n v="-0.1501028333333333"/>
    <s v="90-110 minutes"/>
    <n v="-0.15010283333333332"/>
    <n v="1637763"/>
    <n v="0.19178668286445014"/>
    <x v="0"/>
  </r>
  <r>
    <s v="Sorority Row"/>
    <x v="457"/>
    <x v="1322"/>
    <x v="1"/>
    <n v="3142"/>
    <n v="10"/>
    <n v="0"/>
    <n v="5.0999999999999996"/>
    <n v="167"/>
    <n v="101"/>
    <n v="11956207"/>
    <x v="2"/>
    <x v="289"/>
    <s v="Color"/>
    <x v="0"/>
    <s v="English"/>
    <x v="1"/>
    <s v="R"/>
    <x v="1"/>
    <n v="-4043793"/>
    <n v="-0.25273706250000005"/>
    <s v="90-110 minutes"/>
    <n v="-0.2527370625"/>
    <n v="16235088"/>
    <n v="1.1909079499999999"/>
    <x v="1"/>
  </r>
  <r>
    <s v="Soul Food"/>
    <x v="567"/>
    <x v="694"/>
    <x v="1"/>
    <n v="4737"/>
    <n v="88"/>
    <n v="508"/>
    <n v="6.9"/>
    <n v="34"/>
    <n v="115"/>
    <n v="43490057"/>
    <x v="37"/>
    <x v="2138"/>
    <s v="Color"/>
    <x v="2"/>
    <s v="English"/>
    <x v="1"/>
    <s v="R"/>
    <x v="1"/>
    <n v="35990057"/>
    <n v="4.7986742666666666"/>
    <s v="111-130 minutes"/>
    <n v="4.7986742666666666"/>
    <n v="1637763"/>
    <n v="0.19178668286445014"/>
    <x v="0"/>
  </r>
  <r>
    <s v="Soul Kitchen"/>
    <x v="1158"/>
    <x v="1323"/>
    <x v="155"/>
    <n v="1519"/>
    <n v="766"/>
    <n v="0"/>
    <n v="7.3"/>
    <n v="115"/>
    <n v="99"/>
    <n v="274385"/>
    <x v="50"/>
    <x v="2139"/>
    <s v="Color"/>
    <x v="2"/>
    <s v="German"/>
    <x v="2"/>
    <n v="0"/>
    <x v="0"/>
    <n v="-3725615"/>
    <n v="-0.93140374999999997"/>
    <s v="90-110 minutes"/>
    <n v="-0.93140374999999997"/>
    <n v="1637763"/>
    <n v="0.19178668286445014"/>
    <x v="0"/>
  </r>
  <r>
    <s v="Soul Plane"/>
    <x v="35"/>
    <x v="1324"/>
    <x v="26"/>
    <n v="3935"/>
    <n v="29"/>
    <n v="0"/>
    <n v="4.4000000000000004"/>
    <n v="75"/>
    <n v="92"/>
    <n v="13922211"/>
    <x v="2"/>
    <x v="2140"/>
    <s v="Color"/>
    <x v="2"/>
    <s v="English"/>
    <x v="1"/>
    <s v="R"/>
    <x v="1"/>
    <n v="-2077789"/>
    <n v="-0.12986181249999995"/>
    <s v="90-110 minutes"/>
    <n v="-0.12986181250000001"/>
    <n v="1637763"/>
    <n v="0.19178668286445014"/>
    <x v="1"/>
  </r>
  <r>
    <s v="Soul Surfer"/>
    <x v="530"/>
    <x v="1216"/>
    <x v="3"/>
    <n v="5024"/>
    <n v="80"/>
    <n v="15000"/>
    <n v="7.1"/>
    <n v="110"/>
    <n v="106"/>
    <n v="43853424"/>
    <x v="7"/>
    <x v="2141"/>
    <s v="Color"/>
    <x v="6"/>
    <s v="English"/>
    <x v="1"/>
    <s v="PG"/>
    <x v="1"/>
    <n v="25853424"/>
    <n v="1.4363013333333332"/>
    <s v="90-110 minutes"/>
    <n v="1.4363013333333334"/>
    <n v="-1289919.5"/>
    <n v="-4.8151417500000002E-2"/>
    <x v="1"/>
  </r>
  <r>
    <s v="Soul Survivors"/>
    <x v="1159"/>
    <x v="1325"/>
    <x v="586"/>
    <n v="417"/>
    <n v="12"/>
    <n v="231"/>
    <n v="3.9"/>
    <n v="64"/>
    <n v="84"/>
    <n v="3100650"/>
    <x v="56"/>
    <x v="2142"/>
    <s v="Color"/>
    <x v="1"/>
    <s v="English"/>
    <x v="1"/>
    <s v="PG-13"/>
    <x v="1"/>
    <n v="-10899350"/>
    <n v="-0.77852500000000002"/>
    <s v="&lt;90 minutes"/>
    <n v="-0.77852500000000002"/>
    <n v="-434215.5"/>
    <n v="-0.10115100772200772"/>
    <x v="1"/>
  </r>
  <r>
    <s v="Source Code"/>
    <x v="350"/>
    <x v="1081"/>
    <x v="47"/>
    <n v="16034"/>
    <n v="0"/>
    <n v="56000"/>
    <n v="7.5"/>
    <n v="522"/>
    <n v="93"/>
    <n v="54696902"/>
    <x v="28"/>
    <x v="2143"/>
    <s v="Color"/>
    <x v="9"/>
    <s v="English"/>
    <x v="1"/>
    <s v="PG-13"/>
    <x v="1"/>
    <n v="22696902"/>
    <n v="0.70927818750000005"/>
    <s v="90-110 minutes"/>
    <n v="0.70927818750000005"/>
    <m/>
    <m/>
    <x v="1"/>
  </r>
  <r>
    <s v="South Park: Bigger Longer &amp; Uncut"/>
    <x v="183"/>
    <x v="1151"/>
    <x v="114"/>
    <n v="3003"/>
    <n v="406"/>
    <n v="0"/>
    <n v="7.8"/>
    <n v="163"/>
    <n v="81"/>
    <n v="52008288"/>
    <x v="130"/>
    <x v="2144"/>
    <s v="Color"/>
    <x v="10"/>
    <s v="English"/>
    <x v="1"/>
    <s v="R"/>
    <x v="1"/>
    <n v="31008288"/>
    <n v="1.476585142857143"/>
    <s v="&lt;90 minutes"/>
    <n v="1.4765851428571428"/>
    <m/>
    <m/>
    <x v="1"/>
  </r>
  <r>
    <s v="Southland Tales"/>
    <x v="18"/>
    <x v="600"/>
    <x v="1"/>
    <n v="2340"/>
    <n v="219"/>
    <n v="0"/>
    <n v="5.5"/>
    <n v="173"/>
    <n v="160"/>
    <n v="273420"/>
    <x v="32"/>
    <x v="2145"/>
    <s v="Color"/>
    <x v="2"/>
    <s v="English"/>
    <x v="8"/>
    <s v="R"/>
    <x v="1"/>
    <n v="-16726580"/>
    <n v="-0.98391647058823528"/>
    <s v="&gt;150 minutes"/>
    <n v="-0.98391647058823528"/>
    <n v="1637763"/>
    <n v="0.19178668286445014"/>
    <x v="1"/>
  </r>
  <r>
    <s v="Southpaw"/>
    <x v="350"/>
    <x v="396"/>
    <x v="47"/>
    <n v="16881"/>
    <n v="845"/>
    <n v="44000"/>
    <n v="7.5"/>
    <n v="305"/>
    <n v="124"/>
    <n v="52418902"/>
    <x v="23"/>
    <x v="2146"/>
    <s v="Color"/>
    <x v="1"/>
    <s v="English"/>
    <x v="1"/>
    <s v="R"/>
    <x v="1"/>
    <n v="22418902"/>
    <n v="0.74729673333333335"/>
    <s v="111-130 minutes"/>
    <n v="0.74729673333333335"/>
    <n v="-434215.5"/>
    <n v="-0.10115100772200772"/>
    <x v="1"/>
  </r>
  <r>
    <s v="Space Chimps"/>
    <x v="1160"/>
    <x v="1326"/>
    <x v="247"/>
    <n v="2268"/>
    <n v="16"/>
    <n v="279"/>
    <n v="4.5"/>
    <n v="85"/>
    <n v="81"/>
    <n v="30105968"/>
    <x v="8"/>
    <x v="2147"/>
    <s v="Color"/>
    <x v="3"/>
    <s v="English"/>
    <x v="1"/>
    <s v="G"/>
    <x v="1"/>
    <n v="-6894032"/>
    <n v="-0.18632518918918917"/>
    <s v="&lt;90 minutes"/>
    <n v="-0.18632518918918919"/>
    <n v="3892693.5"/>
    <n v="0.11726928571428571"/>
    <x v="1"/>
  </r>
  <r>
    <s v="Space Cowboys"/>
    <x v="68"/>
    <x v="118"/>
    <x v="41"/>
    <n v="17771"/>
    <n v="16000"/>
    <n v="0"/>
    <n v="6.4"/>
    <n v="169"/>
    <n v="130"/>
    <n v="90454043"/>
    <x v="29"/>
    <x v="2148"/>
    <s v="Black and White"/>
    <x v="5"/>
    <s v="English"/>
    <x v="1"/>
    <s v="PG-13"/>
    <x v="1"/>
    <n v="25454043"/>
    <n v="0.39160066153846151"/>
    <s v="111-130 minutes"/>
    <n v="0.39160066153846151"/>
    <n v="-1289919.5"/>
    <n v="-4.8151417500000002E-2"/>
    <x v="2"/>
  </r>
  <r>
    <s v="Space Jam"/>
    <x v="365"/>
    <x v="1327"/>
    <x v="10"/>
    <n v="15001"/>
    <n v="30"/>
    <n v="0"/>
    <n v="6.3"/>
    <n v="46"/>
    <n v="88"/>
    <n v="90443603"/>
    <x v="112"/>
    <x v="2083"/>
    <s v="Color"/>
    <x v="3"/>
    <s v="English"/>
    <x v="1"/>
    <s v="PG"/>
    <x v="1"/>
    <n v="10443603"/>
    <n v="0.13054503749999991"/>
    <s v="&lt;90 minutes"/>
    <n v="0.13054503749999999"/>
    <n v="3892693.5"/>
    <n v="0.11726928571428571"/>
    <x v="2"/>
  </r>
  <r>
    <s v="Spaceballs"/>
    <x v="1161"/>
    <x v="338"/>
    <x v="1"/>
    <n v="2936"/>
    <n v="0"/>
    <n v="13000"/>
    <n v="7.1"/>
    <n v="103"/>
    <n v="96"/>
    <n v="38119483"/>
    <x v="314"/>
    <x v="2149"/>
    <s v="Color"/>
    <x v="3"/>
    <s v="English"/>
    <x v="1"/>
    <s v="PG"/>
    <x v="1"/>
    <n v="15419483"/>
    <n v="0.67927237885462555"/>
    <s v="90-110 minutes"/>
    <n v="0.67927237885462555"/>
    <n v="3892693.5"/>
    <n v="0.11726928571428571"/>
    <x v="1"/>
  </r>
  <r>
    <s v="Spaced Invaders"/>
    <x v="1162"/>
    <x v="262"/>
    <x v="30"/>
    <n v="1441"/>
    <n v="32"/>
    <n v="710"/>
    <n v="5.3"/>
    <n v="16"/>
    <n v="100"/>
    <n v="15369573"/>
    <x v="38"/>
    <x v="2150"/>
    <s v="Color"/>
    <x v="3"/>
    <s v="English"/>
    <x v="1"/>
    <s v="PG"/>
    <x v="1"/>
    <n v="12369573"/>
    <n v="4.1231910000000003"/>
    <s v="90-110 minutes"/>
    <n v="4.1231910000000003"/>
    <n v="3892693.5"/>
    <n v="0.11726928571428571"/>
    <x v="0"/>
  </r>
  <r>
    <s v="Spanglish"/>
    <x v="48"/>
    <x v="236"/>
    <x v="6"/>
    <n v="12522"/>
    <n v="274"/>
    <n v="0"/>
    <n v="6.5"/>
    <n v="124"/>
    <n v="131"/>
    <n v="42044321"/>
    <x v="112"/>
    <x v="2151"/>
    <s v="Color"/>
    <x v="2"/>
    <s v="English"/>
    <x v="1"/>
    <s v="PG-13"/>
    <x v="1"/>
    <n v="-37955679"/>
    <n v="-0.4744459875"/>
    <s v="131-150 minutes"/>
    <n v="-0.4744459875"/>
    <n v="1637763"/>
    <n v="0.19178668286445014"/>
    <x v="2"/>
  </r>
  <r>
    <s v="Sparkle"/>
    <x v="905"/>
    <x v="937"/>
    <x v="1"/>
    <n v="5804"/>
    <n v="70"/>
    <n v="0"/>
    <n v="5.7"/>
    <n v="82"/>
    <n v="116"/>
    <n v="24397469"/>
    <x v="32"/>
    <x v="2110"/>
    <s v="Color"/>
    <x v="1"/>
    <s v="English"/>
    <x v="1"/>
    <s v="PG-13"/>
    <x v="1"/>
    <n v="7397469"/>
    <n v="0.43514523529411764"/>
    <s v="111-130 minutes"/>
    <n v="0.43514523529411764"/>
    <n v="-434215.5"/>
    <n v="-0.10115100772200772"/>
    <x v="1"/>
  </r>
  <r>
    <s v="Spawn"/>
    <x v="579"/>
    <x v="1328"/>
    <x v="3"/>
    <n v="7039"/>
    <n v="20"/>
    <n v="0"/>
    <n v="5.2"/>
    <n v="70"/>
    <n v="98"/>
    <n v="54967359"/>
    <x v="33"/>
    <x v="2152"/>
    <s v="Color"/>
    <x v="5"/>
    <s v="English"/>
    <x v="1"/>
    <s v="R"/>
    <x v="1"/>
    <n v="14967359"/>
    <n v="0.374183975"/>
    <s v="90-110 minutes"/>
    <n v="0.374183975"/>
    <n v="-1289919.5"/>
    <n v="-4.8151417500000002E-2"/>
    <x v="2"/>
  </r>
  <r>
    <s v="Special"/>
    <x v="859"/>
    <x v="1329"/>
    <x v="51"/>
    <n v="2694"/>
    <n v="0"/>
    <n v="0"/>
    <n v="6.9"/>
    <n v="56"/>
    <n v="81"/>
    <n v="6387"/>
    <x v="15"/>
    <x v="2153"/>
    <s v="Color"/>
    <x v="2"/>
    <s v="English"/>
    <x v="1"/>
    <s v="R"/>
    <x v="1"/>
    <n v="-993613"/>
    <n v="-0.99361299999999997"/>
    <s v="&lt;90 minutes"/>
    <n v="-0.99361299999999997"/>
    <n v="1637763"/>
    <n v="0.19178668286445014"/>
    <x v="0"/>
  </r>
  <r>
    <s v="Species"/>
    <x v="887"/>
    <x v="543"/>
    <x v="385"/>
    <n v="1715"/>
    <n v="79"/>
    <n v="0"/>
    <n v="5.8"/>
    <n v="97"/>
    <n v="108"/>
    <n v="60054449"/>
    <x v="19"/>
    <x v="2154"/>
    <s v="Color"/>
    <x v="5"/>
    <s v="English"/>
    <x v="1"/>
    <s v="R"/>
    <x v="1"/>
    <n v="25054449"/>
    <n v="0.71584139999999996"/>
    <s v="90-110 minutes"/>
    <n v="0.71584139999999996"/>
    <n v="-1289919.5"/>
    <n v="-4.8151417500000002E-2"/>
    <x v="1"/>
  </r>
  <r>
    <s v="Spectre"/>
    <x v="287"/>
    <x v="175"/>
    <x v="6"/>
    <n v="11700"/>
    <n v="0"/>
    <n v="85000"/>
    <n v="6.8"/>
    <n v="602"/>
    <n v="148"/>
    <n v="200074175"/>
    <x v="315"/>
    <x v="480"/>
    <s v="Color"/>
    <x v="5"/>
    <s v="English"/>
    <x v="4"/>
    <s v="PG-13"/>
    <x v="1"/>
    <n v="-44925825"/>
    <n v="-0.18337071428571428"/>
    <s v="131-150 minutes"/>
    <n v="-0.18337071428571428"/>
    <n v="-1289919.5"/>
    <n v="-4.8151417500000002E-2"/>
    <x v="2"/>
  </r>
  <r>
    <s v="Speed"/>
    <x v="46"/>
    <x v="976"/>
    <x v="12"/>
    <n v="20966"/>
    <n v="101"/>
    <n v="0"/>
    <n v="7.2"/>
    <n v="114"/>
    <n v="116"/>
    <n v="121248145"/>
    <x v="9"/>
    <x v="2155"/>
    <s v="Color"/>
    <x v="5"/>
    <s v="English"/>
    <x v="1"/>
    <s v="R"/>
    <x v="1"/>
    <n v="96248145"/>
    <n v="3.8499258000000003"/>
    <s v="111-130 minutes"/>
    <n v="3.8499257999999998"/>
    <n v="-1289919.5"/>
    <n v="-4.8151417500000002E-2"/>
    <x v="1"/>
  </r>
  <r>
    <s v="Speed 2: Cruise Control"/>
    <x v="930"/>
    <x v="976"/>
    <x v="525"/>
    <n v="2027"/>
    <n v="101"/>
    <n v="894"/>
    <n v="3.7"/>
    <n v="79"/>
    <n v="121"/>
    <n v="48068396"/>
    <x v="237"/>
    <x v="2156"/>
    <s v="Color"/>
    <x v="5"/>
    <s v="English"/>
    <x v="1"/>
    <s v="PG-13"/>
    <x v="1"/>
    <n v="-111931604"/>
    <n v="-0.699572525"/>
    <s v="111-130 minutes"/>
    <n v="-0.699572525"/>
    <n v="-1289919.5"/>
    <n v="-4.8151417500000002E-2"/>
    <x v="2"/>
  </r>
  <r>
    <s v="Speed Racer"/>
    <x v="249"/>
    <x v="367"/>
    <x v="130"/>
    <n v="902"/>
    <n v="0"/>
    <n v="0"/>
    <n v="6.1"/>
    <n v="284"/>
    <n v="135"/>
    <n v="43929341"/>
    <x v="44"/>
    <x v="2157"/>
    <s v="Color"/>
    <x v="5"/>
    <s v="English"/>
    <x v="1"/>
    <s v="PG"/>
    <x v="1"/>
    <n v="-76070659"/>
    <n v="-0.63392215833333332"/>
    <s v="131-150 minutes"/>
    <n v="-0.63392215833333332"/>
    <n v="-1289919.5"/>
    <n v="-4.8151417500000002E-2"/>
    <x v="2"/>
  </r>
  <r>
    <s v="Sphere"/>
    <x v="591"/>
    <x v="194"/>
    <x v="351"/>
    <n v="1044"/>
    <n v="272"/>
    <n v="0"/>
    <n v="6"/>
    <n v="108"/>
    <n v="134"/>
    <n v="36976367"/>
    <x v="36"/>
    <x v="2158"/>
    <s v="Color"/>
    <x v="1"/>
    <s v="English"/>
    <x v="1"/>
    <s v="PG-13"/>
    <x v="1"/>
    <n v="-38023633"/>
    <n v="-0.50698177333333327"/>
    <s v="131-150 minutes"/>
    <n v="-0.50698177333333339"/>
    <n v="-434215.5"/>
    <n v="-0.10115100772200772"/>
    <x v="2"/>
  </r>
  <r>
    <s v="Sphinx"/>
    <x v="1074"/>
    <x v="1330"/>
    <x v="471"/>
    <n v="2079"/>
    <n v="76"/>
    <n v="106"/>
    <n v="5.2"/>
    <n v="2"/>
    <n v="118"/>
    <n v="800000"/>
    <x v="56"/>
    <x v="2159"/>
    <s v="Color"/>
    <x v="3"/>
    <s v="English"/>
    <x v="1"/>
    <s v="PG"/>
    <x v="1"/>
    <n v="-13200000"/>
    <n v="-0.94285714285714284"/>
    <s v="111-130 minutes"/>
    <n v="-0.94285714285714284"/>
    <n v="3892693.5"/>
    <n v="0.11726928571428571"/>
    <x v="1"/>
  </r>
  <r>
    <s v="Spice World"/>
    <x v="910"/>
    <x v="1331"/>
    <x v="1"/>
    <n v="2176"/>
    <n v="14"/>
    <n v="0"/>
    <n v="3.3"/>
    <n v="33"/>
    <n v="93"/>
    <n v="29247405"/>
    <x v="9"/>
    <x v="776"/>
    <s v="Color"/>
    <x v="2"/>
    <s v="English"/>
    <x v="4"/>
    <s v="PG"/>
    <x v="1"/>
    <n v="4247405"/>
    <n v="0.16989619999999994"/>
    <s v="90-110 minutes"/>
    <n v="0.1698962"/>
    <n v="1637763"/>
    <n v="0.19178668286445014"/>
    <x v="1"/>
  </r>
  <r>
    <s v="Spider"/>
    <x v="1163"/>
    <x v="66"/>
    <x v="618"/>
    <n v="1381"/>
    <n v="0"/>
    <n v="0"/>
    <n v="6.8"/>
    <n v="157"/>
    <n v="98"/>
    <n v="1641788"/>
    <x v="4"/>
    <x v="2160"/>
    <s v="Color"/>
    <x v="1"/>
    <s v="English"/>
    <x v="14"/>
    <s v="R"/>
    <x v="1"/>
    <n v="-6358212"/>
    <n v="-0.7947765"/>
    <s v="90-110 minutes"/>
    <n v="-0.7947765"/>
    <n v="-434215.5"/>
    <n v="-0.10115100772200772"/>
    <x v="0"/>
  </r>
  <r>
    <s v="Spider-Man"/>
    <x v="231"/>
    <x v="98"/>
    <x v="145"/>
    <n v="40484"/>
    <n v="0"/>
    <n v="5000"/>
    <n v="7.3"/>
    <n v="291"/>
    <n v="121"/>
    <n v="403706375"/>
    <x v="316"/>
    <x v="2161"/>
    <s v="Color"/>
    <x v="5"/>
    <s v="English"/>
    <x v="1"/>
    <s v="PG-13"/>
    <x v="1"/>
    <n v="264706375"/>
    <n v="1.9043624100719425"/>
    <s v="111-130 minutes"/>
    <n v="1.9043624100719425"/>
    <n v="-1289919.5"/>
    <n v="-4.8151417500000002E-2"/>
    <x v="2"/>
  </r>
  <r>
    <s v="Spider-Man 2"/>
    <x v="231"/>
    <x v="98"/>
    <x v="145"/>
    <n v="43388"/>
    <n v="0"/>
    <n v="0"/>
    <n v="7.3"/>
    <n v="300"/>
    <n v="135"/>
    <n v="373377893"/>
    <x v="17"/>
    <x v="2162"/>
    <s v="Color"/>
    <x v="5"/>
    <s v="English"/>
    <x v="1"/>
    <s v="PG-13"/>
    <x v="1"/>
    <n v="173377893"/>
    <n v="0.86688946500000008"/>
    <s v="131-150 minutes"/>
    <n v="0.86688946499999997"/>
    <n v="-1289919.5"/>
    <n v="-4.8151417500000002E-2"/>
    <x v="2"/>
  </r>
  <r>
    <s v="Spider-Man 3"/>
    <x v="231"/>
    <x v="98"/>
    <x v="145"/>
    <n v="46055"/>
    <n v="0"/>
    <n v="0"/>
    <n v="6.2"/>
    <n v="392"/>
    <n v="156"/>
    <n v="336530303"/>
    <x v="317"/>
    <x v="713"/>
    <s v="Color"/>
    <x v="5"/>
    <s v="English"/>
    <x v="1"/>
    <s v="PG-13"/>
    <x v="1"/>
    <n v="78530303"/>
    <n v="0.30438101937984485"/>
    <s v="&gt;150 minutes"/>
    <n v="0.30438101937984496"/>
    <n v="-1289919.5"/>
    <n v="-4.8151417500000002E-2"/>
    <x v="2"/>
  </r>
  <r>
    <s v="Spirit: Stallion of the Cimarron"/>
    <x v="153"/>
    <x v="1332"/>
    <x v="10"/>
    <n v="14261"/>
    <n v="21"/>
    <n v="4000"/>
    <n v="7"/>
    <n v="106"/>
    <n v="83"/>
    <n v="73215310"/>
    <x v="112"/>
    <x v="1520"/>
    <s v="Color"/>
    <x v="3"/>
    <s v="English"/>
    <x v="1"/>
    <s v="G"/>
    <x v="1"/>
    <n v="-6784690"/>
    <n v="-8.4808624999999971E-2"/>
    <s v="&lt;90 minutes"/>
    <n v="-8.4808624999999999E-2"/>
    <n v="3892693.5"/>
    <n v="0.11726928571428571"/>
    <x v="2"/>
  </r>
  <r>
    <s v="Spirited Away"/>
    <x v="1164"/>
    <x v="859"/>
    <x v="619"/>
    <n v="44"/>
    <n v="6000"/>
    <n v="28000"/>
    <n v="8.6"/>
    <n v="246"/>
    <n v="125"/>
    <n v="10049886"/>
    <x v="59"/>
    <x v="2163"/>
    <s v="Color"/>
    <x v="3"/>
    <s v="Japanese"/>
    <x v="13"/>
    <s v="PG"/>
    <x v="0"/>
    <n v="-8950114"/>
    <n v="-0.47105863157894734"/>
    <s v="111-130 minutes"/>
    <n v="-0.4710586315789474"/>
    <n v="3892693.5"/>
    <n v="0.11726928571428571"/>
    <x v="1"/>
  </r>
  <r>
    <s v="Splash"/>
    <x v="76"/>
    <x v="59"/>
    <x v="47"/>
    <n v="15361"/>
    <n v="2000"/>
    <n v="0"/>
    <n v="6.2"/>
    <n v="43"/>
    <n v="111"/>
    <n v="69800000"/>
    <x v="4"/>
    <x v="2164"/>
    <s v="Color"/>
    <x v="2"/>
    <s v="English"/>
    <x v="1"/>
    <s v="PG"/>
    <x v="1"/>
    <n v="61800000"/>
    <n v="7.7249999999999996"/>
    <s v="111-130 minutes"/>
    <n v="7.7249999999999996"/>
    <n v="1637763"/>
    <n v="0.19178668286445014"/>
    <x v="0"/>
  </r>
  <r>
    <s v="Splice"/>
    <x v="656"/>
    <x v="530"/>
    <x v="385"/>
    <n v="2222"/>
    <n v="165"/>
    <n v="12000"/>
    <n v="5.8"/>
    <n v="368"/>
    <n v="104"/>
    <n v="16999046"/>
    <x v="43"/>
    <x v="1719"/>
    <s v="Color"/>
    <x v="1"/>
    <s v="English"/>
    <x v="14"/>
    <s v="R"/>
    <x v="1"/>
    <n v="-9000954"/>
    <n v="-0.34619053846153847"/>
    <s v="90-110 minutes"/>
    <n v="-0.34619053846153847"/>
    <n v="-434215.5"/>
    <n v="-0.10115100772200772"/>
    <x v="1"/>
  </r>
  <r>
    <s v="Split Second"/>
    <x v="1165"/>
    <x v="1333"/>
    <x v="620"/>
    <n v="493"/>
    <n v="6"/>
    <n v="0"/>
    <n v="6.2"/>
    <n v="39"/>
    <n v="96"/>
    <n v="5430822"/>
    <x v="46"/>
    <x v="2165"/>
    <s v="Color"/>
    <x v="5"/>
    <s v="English"/>
    <x v="4"/>
    <s v="R"/>
    <x v="1"/>
    <n v="-1569178"/>
    <n v="-0.22416828571428571"/>
    <s v="90-110 minutes"/>
    <n v="-0.22416828571428571"/>
    <n v="-1289919.5"/>
    <n v="-4.8151417500000002E-2"/>
    <x v="0"/>
  </r>
  <r>
    <s v="Spotlight"/>
    <x v="784"/>
    <x v="1334"/>
    <x v="455"/>
    <n v="1058"/>
    <n v="310"/>
    <n v="80000"/>
    <n v="8.1"/>
    <n v="474"/>
    <n v="128"/>
    <n v="44988180"/>
    <x v="6"/>
    <x v="2166"/>
    <s v="Color"/>
    <x v="6"/>
    <s v="English"/>
    <x v="1"/>
    <s v="R"/>
    <x v="1"/>
    <n v="24988180"/>
    <n v="1.249409"/>
    <s v="111-130 minutes"/>
    <n v="1.249409"/>
    <n v="-1289919.5"/>
    <n v="-4.8151417500000002E-2"/>
    <x v="1"/>
  </r>
  <r>
    <s v="Spring Breakers"/>
    <x v="7"/>
    <x v="1335"/>
    <x v="6"/>
    <n v="12306"/>
    <n v="520"/>
    <n v="25000"/>
    <n v="5.3"/>
    <n v="444"/>
    <n v="94"/>
    <n v="14123773"/>
    <x v="40"/>
    <x v="2167"/>
    <s v="Color"/>
    <x v="4"/>
    <s v="English"/>
    <x v="1"/>
    <s v="R"/>
    <x v="1"/>
    <n v="9123773"/>
    <n v="1.8247545999999999"/>
    <s v="90-110 minutes"/>
    <n v="1.8247545999999999"/>
    <n v="-74533.5"/>
    <n v="-7.4856785714285719E-3"/>
    <x v="0"/>
  </r>
  <r>
    <s v="Spun"/>
    <x v="663"/>
    <x v="1336"/>
    <x v="389"/>
    <n v="2110"/>
    <n v="68"/>
    <n v="3000"/>
    <n v="6.8"/>
    <n v="92"/>
    <n v="106"/>
    <n v="410241"/>
    <x v="86"/>
    <x v="432"/>
    <s v="Color"/>
    <x v="2"/>
    <s v="English"/>
    <x v="1"/>
    <s v="R"/>
    <x v="1"/>
    <n v="-1589759"/>
    <n v="-0.79487949999999996"/>
    <s v="90-110 minutes"/>
    <n v="-0.79487949999999996"/>
    <n v="1637763"/>
    <n v="0.19178668286445014"/>
    <x v="0"/>
  </r>
  <r>
    <s v="Spy Game"/>
    <x v="238"/>
    <x v="307"/>
    <x v="6"/>
    <n v="12499"/>
    <n v="12000"/>
    <n v="0"/>
    <n v="7"/>
    <n v="142"/>
    <n v="114"/>
    <n v="26871"/>
    <x v="48"/>
    <x v="2168"/>
    <s v="Color"/>
    <x v="5"/>
    <s v="English"/>
    <x v="2"/>
    <s v="R"/>
    <x v="1"/>
    <n v="-91973129"/>
    <n v="-0.99970792391304353"/>
    <s v="111-130 minutes"/>
    <n v="-0.99970792391304353"/>
    <n v="-1289919.5"/>
    <n v="-4.8151417500000002E-2"/>
    <x v="2"/>
  </r>
  <r>
    <s v="Spy Hard"/>
    <x v="1166"/>
    <x v="1337"/>
    <x v="70"/>
    <n v="2653"/>
    <n v="8"/>
    <n v="588"/>
    <n v="5.3"/>
    <n v="27"/>
    <n v="81"/>
    <n v="26906039"/>
    <x v="7"/>
    <x v="2169"/>
    <s v="Color"/>
    <x v="5"/>
    <s v="English"/>
    <x v="1"/>
    <s v="PG-13"/>
    <x v="1"/>
    <n v="8906039"/>
    <n v="0.49477994444444451"/>
    <s v="&lt;90 minutes"/>
    <n v="0.49477994444444445"/>
    <n v="-1289919.5"/>
    <n v="-4.8151417500000002E-2"/>
    <x v="1"/>
  </r>
  <r>
    <s v="Spy Kids"/>
    <x v="510"/>
    <x v="566"/>
    <x v="3"/>
    <n v="4499"/>
    <n v="0"/>
    <n v="0"/>
    <n v="5.4"/>
    <n v="122"/>
    <n v="88"/>
    <n v="112692062"/>
    <x v="19"/>
    <x v="175"/>
    <s v="Color"/>
    <x v="5"/>
    <s v="English"/>
    <x v="1"/>
    <s v="PG"/>
    <x v="1"/>
    <n v="77692062"/>
    <n v="2.2197732000000001"/>
    <s v="&lt;90 minutes"/>
    <n v="2.2197732000000001"/>
    <n v="-1289919.5"/>
    <n v="-4.8151417500000002E-2"/>
    <x v="1"/>
  </r>
  <r>
    <s v="Spy Kids 2: Island of Lost Dreams"/>
    <x v="29"/>
    <x v="566"/>
    <x v="20"/>
    <n v="18291"/>
    <n v="0"/>
    <n v="478"/>
    <n v="5.0999999999999996"/>
    <n v="103"/>
    <n v="100"/>
    <n v="85570368"/>
    <x v="89"/>
    <x v="2170"/>
    <s v="Color"/>
    <x v="5"/>
    <s v="English"/>
    <x v="1"/>
    <s v="PG"/>
    <x v="1"/>
    <n v="47570368"/>
    <n v="1.251851789473684"/>
    <s v="90-110 minutes"/>
    <n v="1.2518517894736843"/>
    <n v="-1289919.5"/>
    <n v="-4.8151417500000002E-2"/>
    <x v="1"/>
  </r>
  <r>
    <s v="Spy Kids 3-D: Game Over"/>
    <x v="204"/>
    <x v="566"/>
    <x v="10"/>
    <n v="22935"/>
    <n v="0"/>
    <n v="681"/>
    <n v="4.0999999999999996"/>
    <n v="93"/>
    <n v="84"/>
    <n v="111760631"/>
    <x v="89"/>
    <x v="2171"/>
    <s v="Color"/>
    <x v="5"/>
    <s v="English"/>
    <x v="1"/>
    <s v="PG"/>
    <x v="1"/>
    <n v="73760631"/>
    <n v="1.9410692368421052"/>
    <s v="&lt;90 minutes"/>
    <n v="1.9410692368421052"/>
    <n v="-1289919.5"/>
    <n v="-4.8151417500000002E-2"/>
    <x v="1"/>
  </r>
  <r>
    <s v="Spy Kids: All the Time in the World in 4D"/>
    <x v="510"/>
    <x v="566"/>
    <x v="3"/>
    <n v="4311"/>
    <n v="0"/>
    <n v="0"/>
    <n v="3.6"/>
    <n v="76"/>
    <n v="89"/>
    <n v="38536376"/>
    <x v="102"/>
    <x v="2071"/>
    <s v="Color"/>
    <x v="5"/>
    <s v="English"/>
    <x v="1"/>
    <s v="PG"/>
    <x v="1"/>
    <n v="11536376"/>
    <n v="0.4272731851851852"/>
    <s v="&lt;90 minutes"/>
    <n v="0.4272731851851852"/>
    <n v="-1289919.5"/>
    <n v="-4.8151417500000002E-2"/>
    <x v="1"/>
  </r>
  <r>
    <s v="St. Vincent"/>
    <x v="365"/>
    <x v="1338"/>
    <x v="10"/>
    <n v="20330"/>
    <n v="51"/>
    <n v="33000"/>
    <n v="7.3"/>
    <n v="275"/>
    <n v="102"/>
    <n v="44134898"/>
    <x v="20"/>
    <x v="1655"/>
    <s v="Color"/>
    <x v="2"/>
    <s v="English"/>
    <x v="1"/>
    <s v="PG-13"/>
    <x v="1"/>
    <n v="31134898"/>
    <n v="2.3949921538461538"/>
    <s v="90-110 minutes"/>
    <n v="2.3949921538461538"/>
    <n v="1637763"/>
    <n v="0.19178668286445014"/>
    <x v="0"/>
  </r>
  <r>
    <s v="Stake Land"/>
    <x v="1167"/>
    <x v="1339"/>
    <x v="618"/>
    <n v="1038"/>
    <n v="53"/>
    <n v="0"/>
    <n v="6.5"/>
    <n v="215"/>
    <n v="98"/>
    <n v="18469"/>
    <x v="225"/>
    <x v="2172"/>
    <s v="Color"/>
    <x v="1"/>
    <s v="English"/>
    <x v="1"/>
    <s v="R"/>
    <x v="1"/>
    <n v="-631531"/>
    <n v="-0.97158615384615388"/>
    <s v="90-110 minutes"/>
    <n v="-0.97158615384615388"/>
    <n v="-434215.5"/>
    <n v="-0.10115100772200772"/>
    <x v="0"/>
  </r>
  <r>
    <s v="Stand by Me"/>
    <x v="1168"/>
    <x v="68"/>
    <x v="621"/>
    <n v="644"/>
    <n v="0"/>
    <n v="24000"/>
    <n v="8.1"/>
    <n v="99"/>
    <n v="89"/>
    <n v="52287414"/>
    <x v="4"/>
    <x v="2173"/>
    <s v="Color"/>
    <x v="3"/>
    <s v="English"/>
    <x v="1"/>
    <s v="R"/>
    <x v="1"/>
    <n v="44287414"/>
    <n v="5.5359267499999998"/>
    <s v="&lt;90 minutes"/>
    <n v="5.5359267499999998"/>
    <n v="3892693.5"/>
    <n v="0.11726928571428571"/>
    <x v="0"/>
  </r>
  <r>
    <s v="Star Trek"/>
    <x v="92"/>
    <x v="1068"/>
    <x v="58"/>
    <n v="39284"/>
    <n v="14000"/>
    <n v="19000"/>
    <n v="8"/>
    <n v="518"/>
    <n v="127"/>
    <n v="257704099"/>
    <x v="90"/>
    <x v="542"/>
    <s v="Color"/>
    <x v="5"/>
    <s v="English"/>
    <x v="1"/>
    <s v="PG-13"/>
    <x v="1"/>
    <n v="107704099"/>
    <n v="0.71802732666666658"/>
    <s v="111-130 minutes"/>
    <n v="0.71802732666666669"/>
    <n v="-1289919.5"/>
    <n v="-4.8151417500000002E-2"/>
    <x v="2"/>
  </r>
  <r>
    <s v="Star Trek II: The Wrath of Khan"/>
    <x v="223"/>
    <x v="1340"/>
    <x v="20"/>
    <n v="16539"/>
    <n v="120"/>
    <n v="0"/>
    <n v="7.7"/>
    <n v="148"/>
    <n v="116"/>
    <n v="78900000"/>
    <x v="26"/>
    <x v="2174"/>
    <s v="Color"/>
    <x v="5"/>
    <s v="English"/>
    <x v="1"/>
    <s v="PG"/>
    <x v="1"/>
    <n v="67900000"/>
    <n v="6.1727272727272728"/>
    <s v="111-130 minutes"/>
    <n v="6.1727272727272728"/>
    <n v="-1289919.5"/>
    <n v="-4.8151417500000002E-2"/>
    <x v="0"/>
  </r>
  <r>
    <s v="Star Trek III: The Search for Spock"/>
    <x v="223"/>
    <x v="32"/>
    <x v="20"/>
    <n v="14762"/>
    <n v="12000"/>
    <n v="0"/>
    <n v="6.6"/>
    <n v="110"/>
    <n v="105"/>
    <n v="76400000"/>
    <x v="32"/>
    <x v="2175"/>
    <s v="Color"/>
    <x v="5"/>
    <s v="English"/>
    <x v="1"/>
    <s v="PG"/>
    <x v="1"/>
    <n v="59400000"/>
    <n v="3.4941176470588236"/>
    <s v="90-110 minutes"/>
    <n v="3.4941176470588236"/>
    <n v="-1289919.5"/>
    <n v="-4.8151417500000002E-2"/>
    <x v="1"/>
  </r>
  <r>
    <s v="Star Trek Into Darkness"/>
    <x v="226"/>
    <x v="1068"/>
    <x v="24"/>
    <n v="21411"/>
    <n v="14000"/>
    <n v="92000"/>
    <n v="7.8"/>
    <n v="590"/>
    <n v="132"/>
    <n v="228756232"/>
    <x v="208"/>
    <x v="2176"/>
    <s v="Color"/>
    <x v="5"/>
    <s v="English"/>
    <x v="1"/>
    <s v="PG-13"/>
    <x v="1"/>
    <n v="38756232"/>
    <n v="0.20398016842105271"/>
    <s v="131-150 minutes"/>
    <n v="0.20398016842105263"/>
    <n v="-1289919.5"/>
    <n v="-4.8151417500000002E-2"/>
    <x v="2"/>
  </r>
  <r>
    <s v="Star Trek IV: The Voyage Home"/>
    <x v="223"/>
    <x v="32"/>
    <x v="20"/>
    <n v="15449"/>
    <n v="12000"/>
    <n v="0"/>
    <n v="7.3"/>
    <n v="106"/>
    <n v="119"/>
    <n v="109713132"/>
    <x v="9"/>
    <x v="2177"/>
    <s v="Color"/>
    <x v="3"/>
    <s v="English"/>
    <x v="1"/>
    <s v="PG"/>
    <x v="1"/>
    <n v="84713132"/>
    <n v="3.3885252799999996"/>
    <s v="111-130 minutes"/>
    <n v="3.3885252800000001"/>
    <n v="3892693.5"/>
    <n v="0.11726928571428571"/>
    <x v="1"/>
  </r>
  <r>
    <s v="Star Trek V: The Final Frontier"/>
    <x v="223"/>
    <x v="1341"/>
    <x v="20"/>
    <n v="14710"/>
    <n v="0"/>
    <n v="0"/>
    <n v="5.4"/>
    <n v="98"/>
    <n v="107"/>
    <n v="55210049"/>
    <x v="318"/>
    <x v="2178"/>
    <s v="Color"/>
    <x v="5"/>
    <s v="English"/>
    <x v="1"/>
    <s v="PG"/>
    <x v="1"/>
    <n v="27410049"/>
    <n v="0.9859729856115107"/>
    <s v="90-110 minutes"/>
    <n v="0.98597298561151081"/>
    <n v="-1289919.5"/>
    <n v="-4.8151417500000002E-2"/>
    <x v="1"/>
  </r>
  <r>
    <s v="Star Trek VI: The Undiscovered Country"/>
    <x v="223"/>
    <x v="1340"/>
    <x v="20"/>
    <n v="16230"/>
    <n v="120"/>
    <n v="0"/>
    <n v="7.2"/>
    <n v="112"/>
    <n v="110"/>
    <n v="74888996"/>
    <x v="23"/>
    <x v="2179"/>
    <s v="Color"/>
    <x v="5"/>
    <s v="English"/>
    <x v="1"/>
    <s v="PG"/>
    <x v="1"/>
    <n v="44888996"/>
    <n v="1.4962998666666665"/>
    <s v="90-110 minutes"/>
    <n v="1.4962998666666667"/>
    <n v="-1289919.5"/>
    <n v="-4.8151417500000002E-2"/>
    <x v="1"/>
  </r>
  <r>
    <s v="Star Trek: First Contact"/>
    <x v="1169"/>
    <x v="483"/>
    <x v="1"/>
    <n v="6315"/>
    <n v="906"/>
    <n v="3000"/>
    <n v="7.6"/>
    <n v="143"/>
    <n v="111"/>
    <n v="92001027"/>
    <x v="65"/>
    <x v="2180"/>
    <s v="Color"/>
    <x v="5"/>
    <s v="English"/>
    <x v="1"/>
    <s v="PG-13"/>
    <x v="1"/>
    <n v="47001027"/>
    <n v="1.0444672666666666"/>
    <s v="111-130 minutes"/>
    <n v="1.0444672666666666"/>
    <n v="-1289919.5"/>
    <n v="-4.8151417500000002E-2"/>
    <x v="2"/>
  </r>
  <r>
    <s v="Star Trek: Generations"/>
    <x v="1169"/>
    <x v="1342"/>
    <x v="1"/>
    <n v="6427"/>
    <n v="18"/>
    <n v="0"/>
    <n v="6.6"/>
    <n v="98"/>
    <n v="118"/>
    <n v="75668868"/>
    <x v="19"/>
    <x v="35"/>
    <s v="Color"/>
    <x v="5"/>
    <s v="English"/>
    <x v="1"/>
    <s v="PG"/>
    <x v="1"/>
    <n v="40668868"/>
    <n v="1.1619676571428572"/>
    <s v="111-130 minutes"/>
    <n v="1.1619676571428572"/>
    <n v="-1289919.5"/>
    <n v="-4.8151417500000002E-2"/>
    <x v="1"/>
  </r>
  <r>
    <s v="Star Trek: Insurrection"/>
    <x v="1169"/>
    <x v="483"/>
    <x v="1"/>
    <n v="6207"/>
    <n v="906"/>
    <n v="1000"/>
    <n v="6.4"/>
    <n v="160"/>
    <n v="103"/>
    <n v="70117571"/>
    <x v="41"/>
    <x v="2181"/>
    <s v="Color"/>
    <x v="5"/>
    <s v="English"/>
    <x v="1"/>
    <s v="PG"/>
    <x v="1"/>
    <n v="12117571"/>
    <n v="0.20892363793103441"/>
    <s v="90-110 minutes"/>
    <n v="0.20892363793103449"/>
    <n v="-1289919.5"/>
    <n v="-4.8151417500000002E-2"/>
    <x v="2"/>
  </r>
  <r>
    <s v="Star Trek: Nemesis"/>
    <x v="402"/>
    <x v="680"/>
    <x v="243"/>
    <n v="31224"/>
    <n v="53"/>
    <n v="0"/>
    <n v="6.4"/>
    <n v="172"/>
    <n v="116"/>
    <n v="43119879"/>
    <x v="45"/>
    <x v="2182"/>
    <s v="Color"/>
    <x v="5"/>
    <s v="English"/>
    <x v="1"/>
    <s v="PG-13"/>
    <x v="1"/>
    <n v="-16880121"/>
    <n v="-0.28133534999999998"/>
    <s v="111-130 minutes"/>
    <n v="-0.28133534999999998"/>
    <n v="-1289919.5"/>
    <n v="-4.8151417500000002E-2"/>
    <x v="2"/>
  </r>
  <r>
    <s v="Star Trek: The Motion Picture"/>
    <x v="223"/>
    <x v="1343"/>
    <x v="20"/>
    <n v="16007"/>
    <n v="338"/>
    <n v="0"/>
    <n v="6.4"/>
    <n v="134"/>
    <n v="143"/>
    <n v="82300000"/>
    <x v="19"/>
    <x v="2183"/>
    <s v="Color"/>
    <x v="3"/>
    <s v="English"/>
    <x v="1"/>
    <s v="PG"/>
    <x v="1"/>
    <n v="47300000"/>
    <n v="1.3514285714285714"/>
    <s v="131-150 minutes"/>
    <n v="1.3514285714285714"/>
    <n v="3892693.5"/>
    <n v="0.11726928571428571"/>
    <x v="1"/>
  </r>
  <r>
    <s v="Star Wars: Episode I - The Phantom Menace"/>
    <x v="205"/>
    <x v="177"/>
    <x v="127"/>
    <n v="37723"/>
    <n v="0"/>
    <n v="13000"/>
    <n v="6.5"/>
    <n v="320"/>
    <n v="136"/>
    <n v="474544677"/>
    <x v="190"/>
    <x v="501"/>
    <s v="Color"/>
    <x v="5"/>
    <s v="English"/>
    <x v="1"/>
    <s v="PG"/>
    <x v="1"/>
    <n v="359544677"/>
    <n v="3.1264754521739127"/>
    <s v="131-150 minutes"/>
    <n v="3.1264754521739131"/>
    <n v="-1289919.5"/>
    <n v="-4.8151417500000002E-2"/>
    <x v="2"/>
  </r>
  <r>
    <s v="Star Wars: Episode II - Attack of the Clones"/>
    <x v="205"/>
    <x v="177"/>
    <x v="127"/>
    <n v="42990"/>
    <n v="0"/>
    <n v="0"/>
    <n v="6.7"/>
    <n v="284"/>
    <n v="142"/>
    <n v="310675583"/>
    <x v="190"/>
    <x v="2184"/>
    <s v="Color"/>
    <x v="5"/>
    <s v="English"/>
    <x v="1"/>
    <s v="PG"/>
    <x v="1"/>
    <n v="195675583"/>
    <n v="1.7015268086956521"/>
    <s v="131-150 minutes"/>
    <n v="1.7015268086956521"/>
    <n v="-1289919.5"/>
    <n v="-4.8151417500000002E-2"/>
    <x v="2"/>
  </r>
  <r>
    <s v="Star Wars: Episode III - Revenge of the Sith"/>
    <x v="205"/>
    <x v="177"/>
    <x v="127"/>
    <n v="44042"/>
    <n v="0"/>
    <n v="10000"/>
    <n v="7.6"/>
    <n v="359"/>
    <n v="140"/>
    <n v="380262555"/>
    <x v="319"/>
    <x v="2185"/>
    <s v="Color"/>
    <x v="5"/>
    <s v="English"/>
    <x v="1"/>
    <s v="PG-13"/>
    <x v="1"/>
    <n v="267262555"/>
    <n v="2.3651553539823009"/>
    <s v="131-150 minutes"/>
    <n v="2.3651553539823009"/>
    <n v="-1289919.5"/>
    <n v="-4.8151417500000002E-2"/>
    <x v="2"/>
  </r>
  <r>
    <s v="Star Wars: Episode IV - A New Hope"/>
    <x v="44"/>
    <x v="177"/>
    <x v="6"/>
    <n v="13485"/>
    <n v="0"/>
    <n v="33000"/>
    <n v="8.6999999999999993"/>
    <n v="282"/>
    <n v="125"/>
    <n v="460935665"/>
    <x v="26"/>
    <x v="2186"/>
    <s v="Color"/>
    <x v="5"/>
    <s v="English"/>
    <x v="1"/>
    <s v="PG"/>
    <x v="1"/>
    <n v="449935665"/>
    <n v="40.903242272727276"/>
    <s v="111-130 minutes"/>
    <n v="40.903242272727276"/>
    <n v="-1289919.5"/>
    <n v="-4.8151417500000002E-2"/>
    <x v="0"/>
  </r>
  <r>
    <s v="Star Wars: Episode V - The Empire Strikes Back"/>
    <x v="44"/>
    <x v="1110"/>
    <x v="6"/>
    <n v="12643"/>
    <n v="883"/>
    <n v="17000"/>
    <n v="8.8000000000000007"/>
    <n v="223"/>
    <n v="127"/>
    <n v="290158751"/>
    <x v="7"/>
    <x v="2187"/>
    <s v="Color"/>
    <x v="5"/>
    <s v="English"/>
    <x v="1"/>
    <s v="PG"/>
    <x v="1"/>
    <n v="272158751"/>
    <n v="15.119930611111112"/>
    <s v="111-130 minutes"/>
    <n v="15.11993061111111"/>
    <n v="-1289919.5"/>
    <n v="-4.8151417500000002E-2"/>
    <x v="1"/>
  </r>
  <r>
    <s v="Star Wars: Episode VI - Return of the Jedi"/>
    <x v="44"/>
    <x v="1344"/>
    <x v="6"/>
    <n v="13649"/>
    <n v="37"/>
    <n v="14000"/>
    <n v="8.4"/>
    <n v="197"/>
    <n v="134"/>
    <n v="309125409"/>
    <x v="139"/>
    <x v="2188"/>
    <s v="Color"/>
    <x v="5"/>
    <s v="English"/>
    <x v="1"/>
    <s v="PG"/>
    <x v="1"/>
    <n v="276625409"/>
    <n v="8.5115510461538459"/>
    <s v="131-150 minutes"/>
    <n v="8.5115510461538459"/>
    <n v="-1289919.5"/>
    <n v="-4.8151417500000002E-2"/>
    <x v="1"/>
  </r>
  <r>
    <s v="Stardust"/>
    <x v="750"/>
    <x v="949"/>
    <x v="47"/>
    <n v="16034"/>
    <n v="905"/>
    <n v="15000"/>
    <n v="7.7"/>
    <n v="228"/>
    <n v="127"/>
    <n v="38345403"/>
    <x v="68"/>
    <x v="2189"/>
    <s v="Color"/>
    <x v="3"/>
    <s v="English"/>
    <x v="4"/>
    <s v="PG-13"/>
    <x v="1"/>
    <n v="-31654597"/>
    <n v="-0.45220852857142857"/>
    <s v="111-130 minutes"/>
    <n v="-0.45220852857142857"/>
    <n v="3892693.5"/>
    <n v="0.11726928571428571"/>
    <x v="2"/>
  </r>
  <r>
    <s v="Starship Troopers"/>
    <x v="1170"/>
    <x v="326"/>
    <x v="414"/>
    <n v="2031"/>
    <n v="719"/>
    <n v="0"/>
    <n v="7.2"/>
    <n v="192"/>
    <n v="129"/>
    <n v="54700065"/>
    <x v="94"/>
    <x v="2190"/>
    <s v="Color"/>
    <x v="5"/>
    <s v="English"/>
    <x v="1"/>
    <s v="R"/>
    <x v="1"/>
    <n v="-50299935"/>
    <n v="-0.479047"/>
    <s v="111-130 minutes"/>
    <n v="-0.479047"/>
    <n v="-1289919.5"/>
    <n v="-4.8151417500000002E-2"/>
    <x v="2"/>
  </r>
  <r>
    <s v="Starsky &amp; Hutch"/>
    <x v="1171"/>
    <x v="636"/>
    <x v="622"/>
    <n v="3943"/>
    <n v="480"/>
    <n v="0"/>
    <n v="6.1"/>
    <n v="173"/>
    <n v="101"/>
    <n v="88200225"/>
    <x v="45"/>
    <x v="2191"/>
    <s v="Color"/>
    <x v="2"/>
    <s v="English"/>
    <x v="1"/>
    <s v="PG-13"/>
    <x v="1"/>
    <n v="28200225"/>
    <n v="0.47000375000000005"/>
    <s v="90-110 minutes"/>
    <n v="0.47000375"/>
    <n v="1637763"/>
    <n v="0.19178668286445014"/>
    <x v="2"/>
  </r>
  <r>
    <s v="Stay Alive"/>
    <x v="59"/>
    <x v="1345"/>
    <x v="1"/>
    <n v="3590"/>
    <n v="19"/>
    <n v="0"/>
    <n v="5.0999999999999996"/>
    <n v="112"/>
    <n v="75"/>
    <n v="23078294"/>
    <x v="75"/>
    <x v="2192"/>
    <s v="Color"/>
    <x v="0"/>
    <s v="English"/>
    <x v="1"/>
    <s v="PG-13"/>
    <x v="1"/>
    <n v="14078294"/>
    <n v="1.5642548888888888"/>
    <s v="&lt;90 minutes"/>
    <n v="1.564254888888889"/>
    <n v="16235088"/>
    <n v="1.1909079499999999"/>
    <x v="0"/>
  </r>
  <r>
    <s v="Stealing Harvard"/>
    <x v="1172"/>
    <x v="1346"/>
    <x v="623"/>
    <n v="3065"/>
    <n v="54"/>
    <n v="215"/>
    <n v="5.0999999999999996"/>
    <n v="52"/>
    <n v="85"/>
    <n v="13973532"/>
    <x v="9"/>
    <x v="2193"/>
    <s v="Color"/>
    <x v="2"/>
    <s v="English"/>
    <x v="1"/>
    <s v="PG-13"/>
    <x v="1"/>
    <n v="-11026468"/>
    <n v="-0.44105872000000002"/>
    <s v="&lt;90 minutes"/>
    <n v="-0.44105872000000002"/>
    <n v="1637763"/>
    <n v="0.19178668286445014"/>
    <x v="1"/>
  </r>
  <r>
    <s v="Stealth"/>
    <x v="1173"/>
    <x v="144"/>
    <x v="426"/>
    <n v="2705"/>
    <n v="357"/>
    <n v="0"/>
    <n v="5"/>
    <n v="145"/>
    <n v="121"/>
    <n v="31704416"/>
    <x v="222"/>
    <x v="2194"/>
    <s v="Color"/>
    <x v="5"/>
    <s v="English"/>
    <x v="1"/>
    <s v="PG-13"/>
    <x v="1"/>
    <n v="-103295584"/>
    <n v="-0.76515247407407405"/>
    <s v="111-130 minutes"/>
    <n v="-0.76515247407407405"/>
    <n v="-1289919.5"/>
    <n v="-4.8151417500000002E-2"/>
    <x v="2"/>
  </r>
  <r>
    <s v="Steamboy"/>
    <x v="1174"/>
    <x v="140"/>
    <x v="335"/>
    <n v="991"/>
    <n v="78"/>
    <n v="973"/>
    <n v="6.9"/>
    <n v="105"/>
    <n v="103"/>
    <n v="410388"/>
    <x v="320"/>
    <x v="2195"/>
    <s v="Color"/>
    <x v="5"/>
    <s v="Japanese"/>
    <x v="13"/>
    <s v="PG-13"/>
    <x v="0"/>
    <n v="-2127109510"/>
    <n v="-0.99980710497683911"/>
    <s v="90-110 minutes"/>
    <n v="-0.99980710497683911"/>
    <n v="-1289919.5"/>
    <n v="-4.8151417500000002E-2"/>
    <x v="2"/>
  </r>
  <r>
    <s v="Steel"/>
    <x v="286"/>
    <x v="1347"/>
    <x v="177"/>
    <n v="3100"/>
    <n v="34"/>
    <n v="0"/>
    <n v="2.8"/>
    <n v="36"/>
    <n v="97"/>
    <n v="1686429"/>
    <x v="2"/>
    <x v="2196"/>
    <s v="Color"/>
    <x v="5"/>
    <s v="English"/>
    <x v="1"/>
    <s v="PG-13"/>
    <x v="1"/>
    <n v="-14313571"/>
    <n v="-0.89459818749999998"/>
    <s v="90-110 minutes"/>
    <n v="-0.89459818749999998"/>
    <n v="-1289919.5"/>
    <n v="-4.8151417500000002E-2"/>
    <x v="1"/>
  </r>
  <r>
    <s v="Step Brothers"/>
    <x v="85"/>
    <x v="201"/>
    <x v="52"/>
    <n v="11264"/>
    <n v="285"/>
    <n v="0"/>
    <n v="6.9"/>
    <n v="173"/>
    <n v="106"/>
    <n v="100468793"/>
    <x v="29"/>
    <x v="1495"/>
    <s v="Color"/>
    <x v="2"/>
    <s v="English"/>
    <x v="1"/>
    <s v="R"/>
    <x v="1"/>
    <n v="35468793"/>
    <n v="0.54567373846153844"/>
    <s v="90-110 minutes"/>
    <n v="0.54567373846153844"/>
    <n v="1637763"/>
    <n v="0.19178668286445014"/>
    <x v="2"/>
  </r>
  <r>
    <s v="Step Up"/>
    <x v="26"/>
    <x v="28"/>
    <x v="19"/>
    <n v="21380"/>
    <n v="98"/>
    <n v="0"/>
    <n v="6.5"/>
    <n v="107"/>
    <n v="104"/>
    <n v="65269010"/>
    <x v="1"/>
    <x v="2197"/>
    <s v="Color"/>
    <x v="4"/>
    <s v="English"/>
    <x v="1"/>
    <s v="PG-13"/>
    <x v="1"/>
    <n v="53269010"/>
    <n v="4.4390841666666665"/>
    <s v="90-110 minutes"/>
    <n v="4.4390841666666665"/>
    <n v="-74533.5"/>
    <n v="-7.4856785714285719E-3"/>
    <x v="0"/>
  </r>
  <r>
    <s v="Step Up 2: The Streets"/>
    <x v="1175"/>
    <x v="751"/>
    <x v="371"/>
    <n v="816"/>
    <n v="209"/>
    <n v="0"/>
    <n v="6.2"/>
    <n v="97"/>
    <n v="98"/>
    <n v="58006147"/>
    <x v="95"/>
    <x v="2198"/>
    <s v="Color"/>
    <x v="1"/>
    <s v="English"/>
    <x v="1"/>
    <s v="PG-13"/>
    <x v="1"/>
    <n v="35006147"/>
    <n v="1.5220063913043478"/>
    <s v="90-110 minutes"/>
    <n v="1.5220063913043478"/>
    <n v="-434215.5"/>
    <n v="-0.10115100772200772"/>
    <x v="1"/>
  </r>
  <r>
    <s v="Step Up 3D"/>
    <x v="1176"/>
    <x v="751"/>
    <x v="3"/>
    <n v="4059"/>
    <n v="209"/>
    <n v="16000"/>
    <n v="6.2"/>
    <n v="138"/>
    <n v="107"/>
    <n v="42385520"/>
    <x v="23"/>
    <x v="2199"/>
    <s v="Color"/>
    <x v="1"/>
    <s v="English"/>
    <x v="1"/>
    <s v="PG-13"/>
    <x v="1"/>
    <n v="12385520"/>
    <n v="0.4128506666666667"/>
    <s v="90-110 minutes"/>
    <n v="0.41285066666666664"/>
    <n v="-434215.5"/>
    <n v="-0.10115100772200772"/>
    <x v="1"/>
  </r>
  <r>
    <s v="Step Up Revolution"/>
    <x v="1177"/>
    <x v="1348"/>
    <x v="7"/>
    <n v="4863"/>
    <n v="35"/>
    <n v="19000"/>
    <n v="6.5"/>
    <n v="121"/>
    <n v="99"/>
    <n v="35057332"/>
    <x v="106"/>
    <x v="2200"/>
    <s v="Color"/>
    <x v="1"/>
    <s v="English"/>
    <x v="1"/>
    <s v="PG-13"/>
    <x v="1"/>
    <n v="2057332"/>
    <n v="6.2343393939394032E-2"/>
    <s v="90-110 minutes"/>
    <n v="6.2343393939393942E-2"/>
    <n v="-434215.5"/>
    <n v="-0.10115100772200772"/>
    <x v="1"/>
  </r>
  <r>
    <s v="Stepmom"/>
    <x v="173"/>
    <x v="313"/>
    <x v="52"/>
    <n v="9988"/>
    <n v="0"/>
    <n v="0"/>
    <n v="6.7"/>
    <n v="65"/>
    <n v="124"/>
    <n v="91030827"/>
    <x v="21"/>
    <x v="2201"/>
    <s v="Color"/>
    <x v="2"/>
    <s v="English"/>
    <x v="1"/>
    <s v="PG-13"/>
    <x v="1"/>
    <n v="41030827"/>
    <n v="0.82061654000000006"/>
    <s v="111-130 minutes"/>
    <n v="0.82061653999999995"/>
    <n v="1637763"/>
    <n v="0.19178668286445014"/>
    <x v="2"/>
  </r>
  <r>
    <s v="Steve Jobs"/>
    <x v="152"/>
    <x v="7"/>
    <x v="36"/>
    <n v="28933"/>
    <n v="0"/>
    <n v="23000"/>
    <n v="7.2"/>
    <n v="412"/>
    <n v="122"/>
    <n v="17750583"/>
    <x v="23"/>
    <x v="503"/>
    <s v="Color"/>
    <x v="6"/>
    <s v="English"/>
    <x v="4"/>
    <s v="R"/>
    <x v="1"/>
    <n v="-12249417"/>
    <n v="-0.40831390000000001"/>
    <s v="111-130 minutes"/>
    <n v="-0.40831390000000001"/>
    <n v="-1289919.5"/>
    <n v="-4.8151417500000002E-2"/>
    <x v="1"/>
  </r>
  <r>
    <s v="Stigmata"/>
    <x v="211"/>
    <x v="1349"/>
    <x v="133"/>
    <n v="3004"/>
    <n v="9"/>
    <n v="0"/>
    <n v="6.2"/>
    <n v="131"/>
    <n v="103"/>
    <n v="50041732"/>
    <x v="169"/>
    <x v="2202"/>
    <s v="Color"/>
    <x v="0"/>
    <s v="English"/>
    <x v="1"/>
    <s v="R"/>
    <x v="1"/>
    <n v="21041732"/>
    <n v="0.72557696551724149"/>
    <s v="90-110 minutes"/>
    <n v="0.72557696551724138"/>
    <n v="16235088"/>
    <n v="1.1909079499999999"/>
    <x v="1"/>
  </r>
  <r>
    <s v="Still Alice"/>
    <x v="376"/>
    <x v="1213"/>
    <x v="19"/>
    <n v="19673"/>
    <n v="25"/>
    <n v="45000"/>
    <n v="7.5"/>
    <n v="309"/>
    <n v="101"/>
    <n v="18656400"/>
    <x v="40"/>
    <x v="2203"/>
    <s v="Color"/>
    <x v="1"/>
    <s v="English"/>
    <x v="1"/>
    <s v="PG-13"/>
    <x v="1"/>
    <n v="13656400"/>
    <n v="2.7312799999999999"/>
    <s v="90-110 minutes"/>
    <n v="2.7312799999999999"/>
    <n v="-434215.5"/>
    <n v="-0.10115100772200772"/>
    <x v="0"/>
  </r>
  <r>
    <s v="Stir of Echoes"/>
    <x v="147"/>
    <x v="763"/>
    <x v="624"/>
    <n v="1254"/>
    <n v="192"/>
    <n v="0"/>
    <n v="7"/>
    <n v="164"/>
    <n v="99"/>
    <n v="21133087"/>
    <x v="1"/>
    <x v="954"/>
    <s v="Color"/>
    <x v="0"/>
    <s v="English"/>
    <x v="1"/>
    <s v="R"/>
    <x v="1"/>
    <n v="9133087"/>
    <n v="0.76109058333333324"/>
    <s v="90-110 minutes"/>
    <n v="0.76109058333333335"/>
    <n v="16235088"/>
    <n v="1.1909079499999999"/>
    <x v="0"/>
  </r>
  <r>
    <s v="Stoker"/>
    <x v="134"/>
    <x v="975"/>
    <x v="7"/>
    <n v="5074"/>
    <n v="0"/>
    <n v="27000"/>
    <n v="6.8"/>
    <n v="469"/>
    <n v="99"/>
    <n v="1702277"/>
    <x v="1"/>
    <x v="515"/>
    <s v="Color"/>
    <x v="1"/>
    <s v="English"/>
    <x v="4"/>
    <s v="R"/>
    <x v="1"/>
    <n v="-10297723"/>
    <n v="-0.85814358333333329"/>
    <s v="90-110 minutes"/>
    <n v="-0.85814358333333329"/>
    <n v="-434215.5"/>
    <n v="-0.10115100772200772"/>
    <x v="0"/>
  </r>
  <r>
    <s v="Stolen"/>
    <x v="55"/>
    <x v="494"/>
    <x v="20"/>
    <n v="14978"/>
    <n v="165"/>
    <n v="0"/>
    <n v="5.5"/>
    <n v="98"/>
    <n v="96"/>
    <n v="183125"/>
    <x v="19"/>
    <x v="2204"/>
    <s v="Color"/>
    <x v="5"/>
    <s v="English"/>
    <x v="1"/>
    <s v="R"/>
    <x v="1"/>
    <n v="-34816875"/>
    <n v="-0.99476785714285709"/>
    <s v="90-110 minutes"/>
    <n v="-0.99476785714285709"/>
    <n v="-1289919.5"/>
    <n v="-4.8151417500000002E-2"/>
    <x v="1"/>
  </r>
  <r>
    <s v="Stolen Summer"/>
    <x v="4"/>
    <x v="1350"/>
    <x v="4"/>
    <n v="3901"/>
    <n v="18"/>
    <n v="304"/>
    <n v="6.5"/>
    <n v="31"/>
    <n v="91"/>
    <n v="119841"/>
    <x v="135"/>
    <x v="2205"/>
    <s v="Color"/>
    <x v="1"/>
    <s v="English"/>
    <x v="1"/>
    <s v="PG"/>
    <x v="1"/>
    <n v="-1380159"/>
    <n v="-0.92010599999999998"/>
    <s v="90-110 minutes"/>
    <n v="-0.92010599999999998"/>
    <n v="-434215.5"/>
    <n v="-0.10115100772200772"/>
    <x v="0"/>
  </r>
  <r>
    <s v="Stomp the Yard"/>
    <x v="258"/>
    <x v="1351"/>
    <x v="159"/>
    <n v="3544"/>
    <n v="41"/>
    <n v="0"/>
    <n v="5.2"/>
    <n v="86"/>
    <n v="109"/>
    <n v="61356221"/>
    <x v="56"/>
    <x v="2206"/>
    <s v="Color"/>
    <x v="1"/>
    <s v="English"/>
    <x v="1"/>
    <s v="PG-13"/>
    <x v="1"/>
    <n v="47356221"/>
    <n v="3.3825872142857145"/>
    <s v="90-110 minutes"/>
    <n v="3.3825872142857141"/>
    <n v="-434215.5"/>
    <n v="-0.10115100772200772"/>
    <x v="1"/>
  </r>
  <r>
    <s v="Stone"/>
    <x v="10"/>
    <x v="1352"/>
    <x v="9"/>
    <n v="37766"/>
    <n v="43"/>
    <n v="0"/>
    <n v="5.4"/>
    <n v="138"/>
    <n v="105"/>
    <n v="1796024"/>
    <x v="5"/>
    <x v="2207"/>
    <s v="Color"/>
    <x v="1"/>
    <s v="English"/>
    <x v="1"/>
    <s v="R"/>
    <x v="1"/>
    <n v="-20203976"/>
    <n v="-0.91836254545454543"/>
    <s v="90-110 minutes"/>
    <n v="-0.91836254545454543"/>
    <n v="-434215.5"/>
    <n v="-0.10115100772200772"/>
    <x v="1"/>
  </r>
  <r>
    <s v="Stone Cold"/>
    <x v="1178"/>
    <x v="123"/>
    <x v="480"/>
    <n v="583"/>
    <n v="22"/>
    <n v="0"/>
    <n v="5.9"/>
    <n v="27"/>
    <n v="88"/>
    <n v="9286314"/>
    <x v="32"/>
    <x v="2208"/>
    <s v="Color"/>
    <x v="5"/>
    <s v="English"/>
    <x v="1"/>
    <s v="R"/>
    <x v="1"/>
    <n v="-7713686"/>
    <n v="-0.45374623529411762"/>
    <s v="&lt;90 minutes"/>
    <n v="-0.45374623529411767"/>
    <n v="-1289919.5"/>
    <n v="-4.8151417500000002E-2"/>
    <x v="1"/>
  </r>
  <r>
    <s v="Stonewall"/>
    <x v="1179"/>
    <x v="20"/>
    <x v="202"/>
    <n v="26176"/>
    <n v="776"/>
    <n v="0"/>
    <n v="4.5"/>
    <n v="74"/>
    <n v="129"/>
    <n v="186354"/>
    <x v="185"/>
    <x v="2209"/>
    <s v="Color"/>
    <x v="1"/>
    <s v="English"/>
    <x v="1"/>
    <s v="R"/>
    <x v="1"/>
    <n v="-13313646"/>
    <n v="-0.98619599999999996"/>
    <s v="111-130 minutes"/>
    <n v="-0.98619599999999996"/>
    <n v="-434215.5"/>
    <n v="-0.10115100772200772"/>
    <x v="1"/>
  </r>
  <r>
    <s v="Stop-Loss"/>
    <x v="2"/>
    <x v="372"/>
    <x v="2"/>
    <n v="43560"/>
    <n v="108"/>
    <n v="982"/>
    <n v="6.5"/>
    <n v="143"/>
    <n v="112"/>
    <n v="10911750"/>
    <x v="9"/>
    <x v="2210"/>
    <s v="Color"/>
    <x v="1"/>
    <s v="English"/>
    <x v="1"/>
    <s v="R"/>
    <x v="1"/>
    <n v="-14088250"/>
    <n v="-0.56352999999999998"/>
    <s v="111-130 minutes"/>
    <n v="-0.56352999999999998"/>
    <n v="-434215.5"/>
    <n v="-0.10115100772200772"/>
    <x v="1"/>
  </r>
  <r>
    <s v="Straight Out of Brooklyn"/>
    <x v="1180"/>
    <x v="1353"/>
    <x v="360"/>
    <n v="380"/>
    <n v="10"/>
    <n v="123"/>
    <n v="5.9"/>
    <n v="8"/>
    <n v="91"/>
    <n v="2712293"/>
    <x v="146"/>
    <x v="2211"/>
    <s v="Color"/>
    <x v="4"/>
    <s v="English"/>
    <x v="1"/>
    <s v="R"/>
    <x v="1"/>
    <n v="2262293"/>
    <n v="5.0273177777777782"/>
    <s v="90-110 minutes"/>
    <n v="5.0273177777777782"/>
    <n v="-74533.5"/>
    <n v="-7.4856785714285719E-3"/>
    <x v="0"/>
  </r>
  <r>
    <s v="Straight Outta Compton"/>
    <x v="1181"/>
    <x v="81"/>
    <x v="255"/>
    <n v="2702"/>
    <n v="473"/>
    <n v="76000"/>
    <n v="7.9"/>
    <n v="349"/>
    <n v="167"/>
    <n v="161029270"/>
    <x v="25"/>
    <x v="2212"/>
    <s v="Color"/>
    <x v="6"/>
    <s v="English"/>
    <x v="1"/>
    <s v="R"/>
    <x v="1"/>
    <n v="133029270"/>
    <n v="4.751045357142857"/>
    <s v="&gt;150 minutes"/>
    <n v="4.751045357142857"/>
    <n v="-1289919.5"/>
    <n v="-4.8151417500000002E-2"/>
    <x v="1"/>
  </r>
  <r>
    <s v="Strange Wilderness"/>
    <x v="1182"/>
    <x v="1354"/>
    <x v="1"/>
    <n v="4218"/>
    <n v="29"/>
    <n v="847"/>
    <n v="5.3"/>
    <n v="58"/>
    <n v="87"/>
    <n v="6563357"/>
    <x v="6"/>
    <x v="2213"/>
    <s v="Color"/>
    <x v="3"/>
    <s v="English"/>
    <x v="1"/>
    <s v="R"/>
    <x v="1"/>
    <n v="-13436643"/>
    <n v="-0.67183214999999996"/>
    <s v="&lt;90 minutes"/>
    <n v="-0.67183214999999996"/>
    <n v="3892693.5"/>
    <n v="0.11726928571428571"/>
    <x v="1"/>
  </r>
  <r>
    <s v="Stranger Than Fiction"/>
    <x v="85"/>
    <x v="706"/>
    <x v="52"/>
    <n v="8362"/>
    <n v="395"/>
    <n v="13000"/>
    <n v="7.6"/>
    <n v="253"/>
    <n v="113"/>
    <n v="40137776"/>
    <x v="89"/>
    <x v="2214"/>
    <s v="Color"/>
    <x v="2"/>
    <s v="English"/>
    <x v="1"/>
    <s v="PG-13"/>
    <x v="1"/>
    <n v="2137776"/>
    <n v="5.625726315789481E-2"/>
    <s v="111-130 minutes"/>
    <n v="5.6257263157894734E-2"/>
    <n v="1637763"/>
    <n v="0.19178668286445014"/>
    <x v="1"/>
  </r>
  <r>
    <s v="Straw Dogs"/>
    <x v="896"/>
    <x v="569"/>
    <x v="22"/>
    <n v="11431"/>
    <n v="37"/>
    <n v="7000"/>
    <n v="5.8"/>
    <n v="190"/>
    <n v="110"/>
    <n v="10324441"/>
    <x v="9"/>
    <x v="1236"/>
    <s v="Color"/>
    <x v="5"/>
    <s v="English"/>
    <x v="1"/>
    <s v="R"/>
    <x v="1"/>
    <n v="-14675559"/>
    <n v="-0.58702235999999997"/>
    <s v="90-110 minutes"/>
    <n v="-0.58702235999999997"/>
    <n v="-1289919.5"/>
    <n v="-4.8151417500000002E-2"/>
    <x v="1"/>
  </r>
  <r>
    <s v="Street Fighter"/>
    <x v="921"/>
    <x v="1355"/>
    <x v="3"/>
    <n v="5443"/>
    <n v="133"/>
    <n v="0"/>
    <n v="3.8"/>
    <n v="63"/>
    <n v="102"/>
    <n v="33423521"/>
    <x v="19"/>
    <x v="2215"/>
    <s v="Color"/>
    <x v="5"/>
    <s v="English"/>
    <x v="13"/>
    <s v="PG-13"/>
    <x v="1"/>
    <n v="-1576479"/>
    <n v="-4.5042257142857145E-2"/>
    <s v="90-110 minutes"/>
    <n v="-4.5042257142857145E-2"/>
    <n v="-1289919.5"/>
    <n v="-4.8151417500000002E-2"/>
    <x v="1"/>
  </r>
  <r>
    <s v="Street Fighter: The Legend of Chun-Li"/>
    <x v="1183"/>
    <x v="513"/>
    <x v="625"/>
    <n v="1385"/>
    <n v="43"/>
    <n v="0"/>
    <n v="3.7"/>
    <n v="103"/>
    <n v="96"/>
    <n v="8742261"/>
    <x v="7"/>
    <x v="2216"/>
    <s v="Color"/>
    <x v="5"/>
    <s v="English"/>
    <x v="14"/>
    <s v="PG-13"/>
    <x v="1"/>
    <n v="-9257739"/>
    <n v="-0.51431883333333328"/>
    <s v="90-110 minutes"/>
    <n v="-0.51431883333333328"/>
    <n v="-1289919.5"/>
    <n v="-4.8151417500000002E-2"/>
    <x v="1"/>
  </r>
  <r>
    <s v="Street Kings"/>
    <x v="46"/>
    <x v="661"/>
    <x v="12"/>
    <n v="33878"/>
    <n v="453"/>
    <n v="0"/>
    <n v="6.8"/>
    <n v="190"/>
    <n v="109"/>
    <n v="26415649"/>
    <x v="6"/>
    <x v="2217"/>
    <s v="Color"/>
    <x v="5"/>
    <s v="English"/>
    <x v="1"/>
    <s v="R"/>
    <x v="1"/>
    <n v="6415649"/>
    <n v="0.32078245000000005"/>
    <s v="90-110 minutes"/>
    <n v="0.32078245"/>
    <n v="-1289919.5"/>
    <n v="-4.8151417500000002E-2"/>
    <x v="1"/>
  </r>
  <r>
    <s v="Stripes"/>
    <x v="365"/>
    <x v="618"/>
    <x v="10"/>
    <n v="27378"/>
    <n v="425"/>
    <n v="0"/>
    <n v="6.9"/>
    <n v="52"/>
    <n v="117"/>
    <n v="85300000"/>
    <x v="42"/>
    <x v="2218"/>
    <s v="Color"/>
    <x v="5"/>
    <s v="English"/>
    <x v="1"/>
    <s v="R"/>
    <x v="1"/>
    <n v="75300000"/>
    <n v="7.5299999999999994"/>
    <s v="111-130 minutes"/>
    <n v="7.53"/>
    <n v="-1289919.5"/>
    <n v="-4.8151417500000002E-2"/>
    <x v="0"/>
  </r>
  <r>
    <s v="Striptease"/>
    <x v="395"/>
    <x v="907"/>
    <x v="3"/>
    <n v="3016"/>
    <n v="31"/>
    <n v="877"/>
    <n v="4.3"/>
    <n v="51"/>
    <n v="117"/>
    <n v="32800000"/>
    <x v="33"/>
    <x v="2219"/>
    <s v="Color"/>
    <x v="2"/>
    <s v="English"/>
    <x v="1"/>
    <s v="R"/>
    <x v="1"/>
    <n v="-7200000"/>
    <n v="-0.18000000000000005"/>
    <s v="111-130 minutes"/>
    <n v="-0.18"/>
    <n v="1637763"/>
    <n v="0.19178668286445014"/>
    <x v="2"/>
  </r>
  <r>
    <s v="Stuart Little"/>
    <x v="520"/>
    <x v="1086"/>
    <x v="309"/>
    <n v="3382"/>
    <n v="50"/>
    <n v="0"/>
    <n v="5.9"/>
    <n v="101"/>
    <n v="84"/>
    <n v="140015224"/>
    <x v="321"/>
    <x v="2220"/>
    <s v="Color"/>
    <x v="3"/>
    <s v="English"/>
    <x v="2"/>
    <s v="PG"/>
    <x v="1"/>
    <n v="7015224"/>
    <n v="5.2746045112781914E-2"/>
    <s v="&lt;90 minutes"/>
    <n v="5.2746045112781956E-2"/>
    <n v="3892693.5"/>
    <n v="0.11726928571428571"/>
    <x v="2"/>
  </r>
  <r>
    <s v="Stuart Little 2"/>
    <x v="1184"/>
    <x v="1086"/>
    <x v="146"/>
    <n v="2682"/>
    <n v="50"/>
    <n v="459"/>
    <n v="5.4"/>
    <n v="71"/>
    <n v="77"/>
    <n v="64736114"/>
    <x v="44"/>
    <x v="2221"/>
    <s v="Color"/>
    <x v="3"/>
    <s v="English"/>
    <x v="1"/>
    <s v="PG"/>
    <x v="1"/>
    <n v="-55263886"/>
    <n v="-0.46053238333333335"/>
    <s v="&lt;90 minutes"/>
    <n v="-0.46053238333333335"/>
    <n v="3892693.5"/>
    <n v="0.11726928571428571"/>
    <x v="2"/>
  </r>
  <r>
    <s v="Stuck on You"/>
    <x v="153"/>
    <x v="641"/>
    <x v="10"/>
    <n v="14036"/>
    <n v="101"/>
    <n v="0"/>
    <n v="5.8"/>
    <n v="123"/>
    <n v="118"/>
    <n v="33828318"/>
    <x v="27"/>
    <x v="2222"/>
    <s v="Color"/>
    <x v="2"/>
    <s v="English"/>
    <x v="1"/>
    <s v="PG-13"/>
    <x v="1"/>
    <n v="-21171682"/>
    <n v="-0.3849396727272727"/>
    <s v="111-130 minutes"/>
    <n v="-0.38493967272727275"/>
    <n v="1637763"/>
    <n v="0.19178668286445014"/>
    <x v="2"/>
  </r>
  <r>
    <s v="Sucker Punch"/>
    <x v="907"/>
    <x v="38"/>
    <x v="32"/>
    <n v="7067"/>
    <n v="0"/>
    <n v="42000"/>
    <n v="6.1"/>
    <n v="435"/>
    <n v="128"/>
    <n v="36381716"/>
    <x v="322"/>
    <x v="2223"/>
    <s v="Color"/>
    <x v="5"/>
    <s v="English"/>
    <x v="1"/>
    <s v="PG-13"/>
    <x v="1"/>
    <n v="-45618284"/>
    <n v="-0.55632053658536584"/>
    <s v="111-130 minutes"/>
    <n v="-0.55632053658536584"/>
    <n v="-1289919.5"/>
    <n v="-4.8151417500000002E-2"/>
    <x v="2"/>
  </r>
  <r>
    <s v="Sugar Hill"/>
    <x v="466"/>
    <x v="1356"/>
    <x v="279"/>
    <n v="2149"/>
    <n v="5"/>
    <n v="331"/>
    <n v="5.9"/>
    <n v="14"/>
    <n v="123"/>
    <n v="18272447"/>
    <x v="42"/>
    <x v="2224"/>
    <s v="Black and White"/>
    <x v="1"/>
    <s v="English"/>
    <x v="1"/>
    <s v="R"/>
    <x v="1"/>
    <n v="8272447"/>
    <n v="0.82724470000000005"/>
    <s v="111-130 minutes"/>
    <n v="0.82724470000000005"/>
    <n v="-434215.5"/>
    <n v="-0.10115100772200772"/>
    <x v="0"/>
  </r>
  <r>
    <s v="Sugar Town"/>
    <x v="1185"/>
    <x v="725"/>
    <x v="626"/>
    <n v="1987"/>
    <n v="99"/>
    <n v="93"/>
    <n v="6.1"/>
    <n v="29"/>
    <n v="92"/>
    <n v="177840"/>
    <x v="80"/>
    <x v="2202"/>
    <s v="Color"/>
    <x v="2"/>
    <s v="English"/>
    <x v="4"/>
    <s v="R"/>
    <x v="1"/>
    <n v="-72160"/>
    <n v="-0.28864000000000001"/>
    <s v="90-110 minutes"/>
    <n v="-0.28864000000000001"/>
    <n v="1637763"/>
    <n v="0.19178668286445014"/>
    <x v="0"/>
  </r>
  <r>
    <s v="Summer Catch"/>
    <x v="894"/>
    <x v="1215"/>
    <x v="510"/>
    <n v="3344"/>
    <n v="19"/>
    <n v="476"/>
    <n v="4.9000000000000004"/>
    <n v="50"/>
    <n v="108"/>
    <n v="19693891"/>
    <x v="151"/>
    <x v="1401"/>
    <s v="Color"/>
    <x v="2"/>
    <s v="English"/>
    <x v="1"/>
    <s v="PG-13"/>
    <x v="1"/>
    <n v="-14306109"/>
    <n v="-0.42076791176470585"/>
    <s v="90-110 minutes"/>
    <n v="-0.4207679117647059"/>
    <n v="1637763"/>
    <n v="0.19178668286445014"/>
    <x v="1"/>
  </r>
  <r>
    <s v="Summer of Sam"/>
    <x v="222"/>
    <x v="27"/>
    <x v="140"/>
    <n v="5386"/>
    <n v="0"/>
    <n v="0"/>
    <n v="6.6"/>
    <n v="85"/>
    <n v="142"/>
    <n v="19283782"/>
    <x v="5"/>
    <x v="2225"/>
    <s v="Color"/>
    <x v="4"/>
    <s v="English"/>
    <x v="1"/>
    <s v="R"/>
    <x v="1"/>
    <n v="-2716218"/>
    <n v="-0.12346445454545452"/>
    <s v="131-150 minutes"/>
    <n v="-0.12346445454545454"/>
    <n v="-74533.5"/>
    <n v="-7.4856785714285719E-3"/>
    <x v="1"/>
  </r>
  <r>
    <s v="Summer Storm"/>
    <x v="1186"/>
    <x v="1357"/>
    <x v="627"/>
    <n v="362"/>
    <n v="7"/>
    <n v="442"/>
    <n v="7.4"/>
    <n v="40"/>
    <n v="98"/>
    <n v="95016"/>
    <x v="123"/>
    <x v="2226"/>
    <s v="Color"/>
    <x v="2"/>
    <s v="German"/>
    <x v="2"/>
    <s v="R"/>
    <x v="0"/>
    <n v="-2604984"/>
    <n v="-0.96480888888888894"/>
    <s v="90-110 minutes"/>
    <n v="-0.96480888888888894"/>
    <n v="1637763"/>
    <n v="0.19178668286445014"/>
    <x v="0"/>
  </r>
  <r>
    <s v="Sunshine"/>
    <x v="370"/>
    <x v="7"/>
    <x v="6"/>
    <n v="11623"/>
    <n v="0"/>
    <n v="15000"/>
    <n v="7.3"/>
    <n v="308"/>
    <n v="107"/>
    <n v="3675072"/>
    <x v="43"/>
    <x v="1264"/>
    <s v="Color"/>
    <x v="3"/>
    <s v="English"/>
    <x v="4"/>
    <s v="R"/>
    <x v="1"/>
    <n v="-22324928"/>
    <n v="-0.85865107692307696"/>
    <s v="90-110 minutes"/>
    <n v="-0.85865107692307696"/>
    <n v="3892693.5"/>
    <n v="0.11726928571428571"/>
    <x v="1"/>
  </r>
  <r>
    <s v="Sunshine Cleaning"/>
    <x v="1187"/>
    <x v="1358"/>
    <x v="481"/>
    <n v="2528"/>
    <n v="19"/>
    <n v="0"/>
    <n v="6.9"/>
    <n v="195"/>
    <n v="91"/>
    <n v="12055108"/>
    <x v="4"/>
    <x v="2227"/>
    <s v="Color"/>
    <x v="2"/>
    <s v="English"/>
    <x v="1"/>
    <s v="R"/>
    <x v="1"/>
    <n v="4055108"/>
    <n v="0.50688850000000008"/>
    <s v="90-110 minutes"/>
    <n v="0.50688849999999996"/>
    <n v="1637763"/>
    <n v="0.19178668286445014"/>
    <x v="0"/>
  </r>
  <r>
    <s v="Sunshine State"/>
    <x v="1069"/>
    <x v="187"/>
    <x v="584"/>
    <n v="2584"/>
    <n v="407"/>
    <n v="160"/>
    <n v="6.9"/>
    <n v="68"/>
    <n v="141"/>
    <n v="3064356"/>
    <x v="0"/>
    <x v="2228"/>
    <s v="Color"/>
    <x v="1"/>
    <s v="English"/>
    <x v="1"/>
    <s v="PG-13"/>
    <x v="1"/>
    <n v="-2535644"/>
    <n v="-0.45279357142857146"/>
    <s v="131-150 minutes"/>
    <n v="-0.45279357142857141"/>
    <n v="-434215.5"/>
    <n v="-0.10115100772200772"/>
    <x v="0"/>
  </r>
  <r>
    <s v="Super"/>
    <x v="833"/>
    <x v="785"/>
    <x v="3"/>
    <n v="4590"/>
    <n v="571"/>
    <n v="19000"/>
    <n v="6.8"/>
    <n v="238"/>
    <n v="96"/>
    <n v="322157"/>
    <x v="18"/>
    <x v="2229"/>
    <s v="Color"/>
    <x v="2"/>
    <s v="English"/>
    <x v="1"/>
    <s v="R"/>
    <x v="1"/>
    <n v="-2177843"/>
    <n v="-0.87113719999999994"/>
    <s v="90-110 minutes"/>
    <n v="-0.87113719999999994"/>
    <n v="1637763"/>
    <n v="0.19178668286445014"/>
    <x v="0"/>
  </r>
  <r>
    <s v="Super 8"/>
    <x v="1188"/>
    <x v="1068"/>
    <x v="1"/>
    <n v="3388"/>
    <n v="14000"/>
    <n v="37000"/>
    <n v="7.1"/>
    <n v="539"/>
    <n v="112"/>
    <n v="126975169"/>
    <x v="21"/>
    <x v="252"/>
    <s v="Color"/>
    <x v="9"/>
    <s v="English"/>
    <x v="1"/>
    <s v="PG-13"/>
    <x v="1"/>
    <n v="76975169"/>
    <n v="1.5395033800000002"/>
    <s v="111-130 minutes"/>
    <n v="1.53950338"/>
    <m/>
    <m/>
    <x v="2"/>
  </r>
  <r>
    <s v="Super Mario Bros."/>
    <x v="561"/>
    <x v="1359"/>
    <x v="77"/>
    <n v="7723"/>
    <n v="5"/>
    <n v="0"/>
    <n v="4"/>
    <n v="36"/>
    <n v="104"/>
    <n v="20915465"/>
    <x v="10"/>
    <x v="2230"/>
    <s v="Color"/>
    <x v="3"/>
    <s v="English"/>
    <x v="4"/>
    <s v="PG"/>
    <x v="1"/>
    <n v="-21084535"/>
    <n v="-0.50201273809523816"/>
    <s v="90-110 minutes"/>
    <n v="-0.50201273809523805"/>
    <n v="3892693.5"/>
    <n v="0.11726928571428571"/>
    <x v="2"/>
  </r>
  <r>
    <s v="Super Size Me"/>
    <x v="1189"/>
    <x v="1142"/>
    <x v="93"/>
    <n v="0"/>
    <n v="293"/>
    <n v="0"/>
    <n v="7.3"/>
    <n v="193"/>
    <n v="100"/>
    <n v="11529368"/>
    <x v="323"/>
    <x v="2231"/>
    <s v="Color"/>
    <x v="2"/>
    <s v="English"/>
    <x v="1"/>
    <s v="PG"/>
    <x v="1"/>
    <n v="11464368"/>
    <n v="176.37489230769231"/>
    <s v="90-110 minutes"/>
    <n v="176.37489230769231"/>
    <n v="1637763"/>
    <n v="0.19178668286445014"/>
    <x v="0"/>
  </r>
  <r>
    <s v="Super Troopers"/>
    <x v="1190"/>
    <x v="294"/>
    <x v="62"/>
    <n v="2893"/>
    <n v="422"/>
    <n v="0"/>
    <n v="7.1"/>
    <n v="100"/>
    <n v="100"/>
    <n v="18488314"/>
    <x v="133"/>
    <x v="1375"/>
    <s v="Color"/>
    <x v="2"/>
    <s v="English"/>
    <x v="1"/>
    <s v="R"/>
    <x v="1"/>
    <n v="17288314"/>
    <n v="14.406928333333333"/>
    <s v="90-110 minutes"/>
    <n v="14.406928333333333"/>
    <n v="1637763"/>
    <n v="0.19178668286445014"/>
    <x v="0"/>
  </r>
  <r>
    <s v="Superbabies: Baby Geniuses 2"/>
    <x v="1191"/>
    <x v="259"/>
    <x v="278"/>
    <n v="1343"/>
    <n v="84"/>
    <n v="0"/>
    <n v="1.9"/>
    <n v="32"/>
    <n v="88"/>
    <n v="9109322"/>
    <x v="6"/>
    <x v="896"/>
    <s v="Color"/>
    <x v="2"/>
    <s v="English"/>
    <x v="2"/>
    <s v="PG"/>
    <x v="1"/>
    <n v="-10890678"/>
    <n v="-0.54453390000000002"/>
    <s v="&lt;90 minutes"/>
    <n v="-0.54453390000000002"/>
    <n v="1637763"/>
    <n v="0.19178668286445014"/>
    <x v="1"/>
  </r>
  <r>
    <s v="Superbad"/>
    <x v="157"/>
    <x v="1171"/>
    <x v="47"/>
    <n v="17584"/>
    <n v="99"/>
    <n v="0"/>
    <n v="7.6"/>
    <n v="256"/>
    <n v="119"/>
    <n v="121463226"/>
    <x v="6"/>
    <x v="2232"/>
    <s v="Color"/>
    <x v="2"/>
    <s v="English"/>
    <x v="1"/>
    <s v="R"/>
    <x v="1"/>
    <n v="101463226"/>
    <n v="5.0731612999999998"/>
    <s v="111-130 minutes"/>
    <n v="5.0731612999999998"/>
    <n v="1637763"/>
    <n v="0.19178668286445014"/>
    <x v="1"/>
  </r>
  <r>
    <s v="Superhero Movie"/>
    <x v="428"/>
    <x v="1360"/>
    <x v="1"/>
    <n v="3266"/>
    <n v="82"/>
    <n v="0"/>
    <n v="4.5"/>
    <n v="121"/>
    <n v="82"/>
    <n v="25871834"/>
    <x v="19"/>
    <x v="506"/>
    <s v="Color"/>
    <x v="5"/>
    <s v="English"/>
    <x v="1"/>
    <s v="PG-13"/>
    <x v="1"/>
    <n v="-9128166"/>
    <n v="-0.26080474285714283"/>
    <s v="&lt;90 minutes"/>
    <n v="-0.26080474285714283"/>
    <n v="-1289919.5"/>
    <n v="-4.8151417500000002E-2"/>
    <x v="1"/>
  </r>
  <r>
    <s v="Superman"/>
    <x v="974"/>
    <x v="11"/>
    <x v="22"/>
    <n v="12940"/>
    <n v="503"/>
    <n v="0"/>
    <n v="7.3"/>
    <n v="169"/>
    <n v="188"/>
    <n v="134218018"/>
    <x v="27"/>
    <x v="2233"/>
    <s v="Color"/>
    <x v="5"/>
    <s v="English"/>
    <x v="1"/>
    <s v="PG"/>
    <x v="1"/>
    <n v="79218018"/>
    <n v="1.4403275999999998"/>
    <s v="&gt;150 minutes"/>
    <n v="1.4403276"/>
    <n v="-1289919.5"/>
    <n v="-4.8151417500000002E-2"/>
    <x v="2"/>
  </r>
  <r>
    <s v="Superman II"/>
    <x v="1192"/>
    <x v="73"/>
    <x v="297"/>
    <n v="2908"/>
    <n v="44"/>
    <n v="0"/>
    <n v="6.8"/>
    <n v="121"/>
    <n v="116"/>
    <n v="108200000"/>
    <x v="131"/>
    <x v="505"/>
    <s v="Color"/>
    <x v="5"/>
    <s v="English"/>
    <x v="1"/>
    <s v="PG"/>
    <x v="1"/>
    <n v="54200000"/>
    <n v="1.0037037037037035"/>
    <s v="111-130 minutes"/>
    <n v="1.0037037037037038"/>
    <n v="-1289919.5"/>
    <n v="-4.8151417500000002E-2"/>
    <x v="2"/>
  </r>
  <r>
    <s v="Superman III"/>
    <x v="1192"/>
    <x v="73"/>
    <x v="297"/>
    <n v="2329"/>
    <n v="44"/>
    <n v="0"/>
    <n v="4.9000000000000004"/>
    <n v="95"/>
    <n v="125"/>
    <n v="60000000"/>
    <x v="67"/>
    <x v="2234"/>
    <s v="Color"/>
    <x v="5"/>
    <s v="English"/>
    <x v="4"/>
    <s v="PG"/>
    <x v="1"/>
    <n v="21000000"/>
    <n v="0.53846153846153855"/>
    <s v="111-130 minutes"/>
    <n v="0.53846153846153844"/>
    <n v="-1289919.5"/>
    <n v="-4.8151417500000002E-2"/>
    <x v="2"/>
  </r>
  <r>
    <s v="Superman IV: The Quest for Peace"/>
    <x v="200"/>
    <x v="1361"/>
    <x v="1"/>
    <n v="3007"/>
    <n v="22"/>
    <n v="1000"/>
    <n v="3.6"/>
    <n v="94"/>
    <n v="134"/>
    <n v="15681020"/>
    <x v="32"/>
    <x v="2235"/>
    <s v="Color"/>
    <x v="5"/>
    <s v="English"/>
    <x v="4"/>
    <s v="PG"/>
    <x v="1"/>
    <n v="-1318980"/>
    <n v="-7.7587058823529453E-2"/>
    <s v="131-150 minutes"/>
    <n v="-7.7587058823529412E-2"/>
    <n v="-1289919.5"/>
    <n v="-4.8151417500000002E-2"/>
    <x v="1"/>
  </r>
  <r>
    <s v="Superman Returns"/>
    <x v="23"/>
    <x v="914"/>
    <x v="12"/>
    <n v="29991"/>
    <n v="0"/>
    <n v="0"/>
    <n v="6.1"/>
    <n v="434"/>
    <n v="169"/>
    <n v="200069408"/>
    <x v="118"/>
    <x v="2236"/>
    <s v="Color"/>
    <x v="5"/>
    <s v="English"/>
    <x v="1"/>
    <s v="PG-13"/>
    <x v="1"/>
    <n v="-8930592"/>
    <n v="-4.2730105263157903E-2"/>
    <s v="&gt;150 minutes"/>
    <n v="-4.2730105263157896E-2"/>
    <n v="-1289919.5"/>
    <n v="-4.8151417500000002E-2"/>
    <x v="2"/>
  </r>
  <r>
    <s v="Supernova"/>
    <x v="527"/>
    <x v="406"/>
    <x v="312"/>
    <n v="1262"/>
    <n v="394"/>
    <n v="589"/>
    <n v="4.8"/>
    <n v="100"/>
    <n v="91"/>
    <n v="14218868"/>
    <x v="29"/>
    <x v="2237"/>
    <s v="Color"/>
    <x v="0"/>
    <s v="English"/>
    <x v="1"/>
    <s v="PG-13"/>
    <x v="1"/>
    <n v="-50781132"/>
    <n v="-0.78124818461538459"/>
    <s v="90-110 minutes"/>
    <n v="-0.78124818461538459"/>
    <n v="16235088"/>
    <n v="1.1909079499999999"/>
    <x v="2"/>
  </r>
  <r>
    <s v="Superstar"/>
    <x v="85"/>
    <x v="1346"/>
    <x v="52"/>
    <n v="10792"/>
    <n v="54"/>
    <n v="2000"/>
    <n v="5"/>
    <n v="43"/>
    <n v="81"/>
    <n v="30628981"/>
    <x v="56"/>
    <x v="2238"/>
    <s v="Color"/>
    <x v="2"/>
    <s v="English"/>
    <x v="1"/>
    <s v="PG-13"/>
    <x v="1"/>
    <n v="16628981"/>
    <n v="1.1877843571428572"/>
    <s v="&lt;90 minutes"/>
    <n v="1.1877843571428572"/>
    <n v="1637763"/>
    <n v="0.19178668286445014"/>
    <x v="1"/>
  </r>
  <r>
    <s v="Surfer, Dude"/>
    <x v="277"/>
    <x v="1362"/>
    <x v="6"/>
    <n v="14599"/>
    <n v="0"/>
    <n v="850"/>
    <n v="4.7"/>
    <n v="26"/>
    <n v="85"/>
    <n v="36497"/>
    <x v="16"/>
    <x v="2239"/>
    <s v="Color"/>
    <x v="2"/>
    <s v="English"/>
    <x v="1"/>
    <s v="R"/>
    <x v="1"/>
    <n v="-5963503"/>
    <n v="-0.99391716666666663"/>
    <s v="&lt;90 minutes"/>
    <n v="-0.99391716666666663"/>
    <n v="1637763"/>
    <n v="0.19178668286445014"/>
    <x v="0"/>
  </r>
  <r>
    <s v="Surf's Up"/>
    <x v="213"/>
    <x v="1363"/>
    <x v="20"/>
    <n v="25590"/>
    <n v="9"/>
    <n v="0"/>
    <n v="6.8"/>
    <n v="154"/>
    <n v="85"/>
    <n v="58867694"/>
    <x v="61"/>
    <x v="2240"/>
    <s v="Color"/>
    <x v="10"/>
    <s v="English"/>
    <x v="1"/>
    <s v="PG"/>
    <x v="1"/>
    <n v="-41132306"/>
    <n v="-0.41132305999999996"/>
    <s v="&lt;90 minutes"/>
    <n v="-0.41132306000000002"/>
    <m/>
    <m/>
    <x v="2"/>
  </r>
  <r>
    <s v="Surrogates"/>
    <x v="11"/>
    <x v="376"/>
    <x v="10"/>
    <n v="18132"/>
    <n v="84"/>
    <n v="0"/>
    <n v="6.3"/>
    <n v="258"/>
    <n v="89"/>
    <n v="38542418"/>
    <x v="112"/>
    <x v="2241"/>
    <s v="Color"/>
    <x v="5"/>
    <s v="English"/>
    <x v="1"/>
    <s v="PG-13"/>
    <x v="1"/>
    <n v="-41457582"/>
    <n v="-0.51821977499999994"/>
    <s v="&lt;90 minutes"/>
    <n v="-0.51821977500000005"/>
    <n v="-1289919.5"/>
    <n v="-4.8151417500000002E-2"/>
    <x v="2"/>
  </r>
  <r>
    <s v="Survival of the Dead"/>
    <x v="1193"/>
    <x v="577"/>
    <x v="628"/>
    <n v="1951"/>
    <n v="0"/>
    <n v="0"/>
    <n v="5"/>
    <n v="274"/>
    <n v="90"/>
    <n v="101055"/>
    <x v="50"/>
    <x v="2242"/>
    <s v="Color"/>
    <x v="0"/>
    <s v="English"/>
    <x v="1"/>
    <s v="R"/>
    <x v="1"/>
    <n v="-3898945"/>
    <n v="-0.97473624999999997"/>
    <s v="90-110 minutes"/>
    <n v="-0.97473624999999997"/>
    <n v="16235088"/>
    <n v="1.1909079499999999"/>
    <x v="0"/>
  </r>
  <r>
    <s v="Suspect Zero"/>
    <x v="251"/>
    <x v="1284"/>
    <x v="154"/>
    <n v="1721"/>
    <n v="54"/>
    <n v="817"/>
    <n v="5.9"/>
    <n v="101"/>
    <n v="99"/>
    <n v="8712564"/>
    <x v="102"/>
    <x v="2243"/>
    <s v="Color"/>
    <x v="4"/>
    <s v="English"/>
    <x v="1"/>
    <s v="R"/>
    <x v="1"/>
    <n v="-18287436"/>
    <n v="-0.67731244444444449"/>
    <s v="90-110 minutes"/>
    <n v="-0.67731244444444449"/>
    <n v="-74533.5"/>
    <n v="-7.4856785714285719E-3"/>
    <x v="1"/>
  </r>
  <r>
    <s v="Sweet Home Alabama"/>
    <x v="368"/>
    <x v="205"/>
    <x v="218"/>
    <n v="4251"/>
    <n v="72"/>
    <n v="0"/>
    <n v="6.1"/>
    <n v="97"/>
    <n v="108"/>
    <n v="127214072"/>
    <x v="89"/>
    <x v="2244"/>
    <s v="Color"/>
    <x v="2"/>
    <s v="English"/>
    <x v="1"/>
    <s v="PG-13"/>
    <x v="1"/>
    <n v="89214072"/>
    <n v="2.3477387368421052"/>
    <s v="90-110 minutes"/>
    <n v="2.3477387368421052"/>
    <n v="1637763"/>
    <n v="0.19178668286445014"/>
    <x v="1"/>
  </r>
  <r>
    <s v="Sweet November"/>
    <x v="46"/>
    <x v="1364"/>
    <x v="12"/>
    <n v="29484"/>
    <n v="7"/>
    <n v="8000"/>
    <n v="6.7"/>
    <n v="94"/>
    <n v="119"/>
    <n v="25178165"/>
    <x v="33"/>
    <x v="1455"/>
    <s v="Color"/>
    <x v="1"/>
    <s v="English"/>
    <x v="1"/>
    <s v="PG-13"/>
    <x v="1"/>
    <n v="-14821835"/>
    <n v="-0.37054587500000002"/>
    <s v="111-130 minutes"/>
    <n v="-0.37054587500000002"/>
    <n v="-434215.5"/>
    <n v="-0.10115100772200772"/>
    <x v="2"/>
  </r>
  <r>
    <s v="Sweet Sweetback's Baadasssss Song"/>
    <x v="867"/>
    <x v="1365"/>
    <x v="218"/>
    <n v="1631"/>
    <n v="101"/>
    <n v="566"/>
    <n v="5.5"/>
    <n v="38"/>
    <n v="97"/>
    <n v="15180000"/>
    <x v="58"/>
    <x v="2245"/>
    <s v="Color"/>
    <x v="4"/>
    <s v="English"/>
    <x v="1"/>
    <s v="R"/>
    <x v="1"/>
    <n v="14680000"/>
    <n v="29.36"/>
    <s v="90-110 minutes"/>
    <n v="29.36"/>
    <n v="-74533.5"/>
    <n v="-7.4856785714285719E-3"/>
    <x v="0"/>
  </r>
  <r>
    <s v="Swept Away"/>
    <x v="507"/>
    <x v="998"/>
    <x v="629"/>
    <n v="2006"/>
    <n v="0"/>
    <n v="725"/>
    <n v="3.6"/>
    <n v="71"/>
    <n v="89"/>
    <n v="598645"/>
    <x v="42"/>
    <x v="2246"/>
    <s v="Color"/>
    <x v="2"/>
    <s v="English"/>
    <x v="4"/>
    <s v="R"/>
    <x v="1"/>
    <n v="-9401355"/>
    <n v="-0.94013550000000001"/>
    <s v="&lt;90 minutes"/>
    <n v="-0.94013550000000001"/>
    <n v="1637763"/>
    <n v="0.19178668286445014"/>
    <x v="0"/>
  </r>
  <r>
    <s v="Swimfan"/>
    <x v="612"/>
    <x v="822"/>
    <x v="364"/>
    <n v="3819"/>
    <n v="21"/>
    <n v="720"/>
    <n v="5"/>
    <n v="86"/>
    <n v="85"/>
    <n v="28563926"/>
    <x v="113"/>
    <x v="2247"/>
    <s v="Color"/>
    <x v="1"/>
    <s v="English"/>
    <x v="1"/>
    <s v="PG-13"/>
    <x v="1"/>
    <n v="20063926"/>
    <n v="2.3604618823529413"/>
    <s v="&lt;90 minutes"/>
    <n v="2.3604618823529413"/>
    <n v="-434215.5"/>
    <n v="-0.10115100772200772"/>
    <x v="0"/>
  </r>
  <r>
    <s v="Swing Vote"/>
    <x v="613"/>
    <x v="1366"/>
    <x v="1"/>
    <n v="6212"/>
    <n v="0"/>
    <n v="1000"/>
    <n v="6.1"/>
    <n v="131"/>
    <n v="120"/>
    <n v="16284360"/>
    <x v="130"/>
    <x v="2248"/>
    <s v="Color"/>
    <x v="2"/>
    <s v="English"/>
    <x v="1"/>
    <s v="PG-13"/>
    <x v="1"/>
    <n v="-4715640"/>
    <n v="-0.22455428571428571"/>
    <s v="111-130 minutes"/>
    <n v="-0.22455428571428571"/>
    <n v="1637763"/>
    <n v="0.19178668286445014"/>
    <x v="1"/>
  </r>
  <r>
    <s v="Swingers"/>
    <x v="444"/>
    <x v="650"/>
    <x v="32"/>
    <n v="4230"/>
    <n v="218"/>
    <n v="0"/>
    <n v="7.4"/>
    <n v="77"/>
    <n v="96"/>
    <n v="4505922"/>
    <x v="47"/>
    <x v="2249"/>
    <s v="Color"/>
    <x v="2"/>
    <s v="English"/>
    <x v="1"/>
    <s v="R"/>
    <x v="1"/>
    <n v="4305922"/>
    <n v="21.529610000000002"/>
    <s v="90-110 minutes"/>
    <n v="21.529610000000002"/>
    <n v="1637763"/>
    <n v="0.19178668286445014"/>
    <x v="0"/>
  </r>
  <r>
    <s v="Switchback"/>
    <x v="1194"/>
    <x v="1367"/>
    <x v="0"/>
    <n v="74"/>
    <n v="11"/>
    <n v="389"/>
    <n v="6.4"/>
    <n v="38"/>
    <n v="118"/>
    <n v="6482195"/>
    <x v="8"/>
    <x v="2250"/>
    <s v="Color"/>
    <x v="4"/>
    <s v="English"/>
    <x v="1"/>
    <s v="R"/>
    <x v="1"/>
    <n v="-30517805"/>
    <n v="-0.82480554054054056"/>
    <s v="111-130 minutes"/>
    <n v="-0.82480554054054056"/>
    <n v="-74533.5"/>
    <n v="-7.4856785714285719E-3"/>
    <x v="1"/>
  </r>
  <r>
    <s v="Swordfish"/>
    <x v="391"/>
    <x v="770"/>
    <x v="127"/>
    <n v="25942"/>
    <n v="57"/>
    <n v="0"/>
    <n v="6.5"/>
    <n v="166"/>
    <n v="99"/>
    <n v="69772969"/>
    <x v="112"/>
    <x v="2251"/>
    <s v="Color"/>
    <x v="5"/>
    <s v="English"/>
    <x v="1"/>
    <s v="R"/>
    <x v="1"/>
    <n v="-10227031"/>
    <n v="-0.12783788750000002"/>
    <s v="90-110 minutes"/>
    <n v="-0.1278378875"/>
    <n v="-1289919.5"/>
    <n v="-4.8151417500000002E-2"/>
    <x v="2"/>
  </r>
  <r>
    <s v="Sydney White"/>
    <x v="1195"/>
    <x v="1204"/>
    <x v="630"/>
    <n v="2785"/>
    <n v="18"/>
    <n v="0"/>
    <n v="6.3"/>
    <n v="72"/>
    <n v="108"/>
    <n v="11702090"/>
    <x v="120"/>
    <x v="2252"/>
    <s v="Color"/>
    <x v="2"/>
    <s v="English"/>
    <x v="1"/>
    <s v="PG-13"/>
    <x v="1"/>
    <n v="-4797910"/>
    <n v="-0.29078242424242429"/>
    <s v="90-110 minutes"/>
    <n v="-0.29078242424242423"/>
    <n v="1637763"/>
    <n v="0.19178668286445014"/>
    <x v="1"/>
  </r>
  <r>
    <s v="Synecdoche, New York"/>
    <x v="27"/>
    <x v="1368"/>
    <x v="9"/>
    <n v="24732"/>
    <n v="0"/>
    <n v="13000"/>
    <n v="7.5"/>
    <n v="245"/>
    <n v="124"/>
    <n v="3081925"/>
    <x v="130"/>
    <x v="2253"/>
    <s v="Color"/>
    <x v="2"/>
    <s v="English"/>
    <x v="1"/>
    <s v="R"/>
    <x v="1"/>
    <n v="-17918075"/>
    <n v="-0.85324166666666668"/>
    <s v="111-130 minutes"/>
    <n v="-0.85324166666666668"/>
    <n v="1637763"/>
    <n v="0.19178668286445014"/>
    <x v="1"/>
  </r>
  <r>
    <s v="Syriana"/>
    <x v="153"/>
    <x v="112"/>
    <x v="10"/>
    <n v="14747"/>
    <n v="79"/>
    <n v="0"/>
    <n v="7"/>
    <n v="358"/>
    <n v="128"/>
    <n v="50815288"/>
    <x v="21"/>
    <x v="1291"/>
    <s v="Color"/>
    <x v="1"/>
    <s v="English"/>
    <x v="1"/>
    <s v="R"/>
    <x v="1"/>
    <n v="815288"/>
    <n v="1.6305760000000058E-2"/>
    <s v="111-130 minutes"/>
    <n v="1.6305759999999999E-2"/>
    <n v="-434215.5"/>
    <n v="-0.10115100772200772"/>
    <x v="2"/>
  </r>
  <r>
    <s v="Ta Ra Rum Pum"/>
    <x v="1196"/>
    <x v="1369"/>
    <x v="631"/>
    <n v="902"/>
    <n v="5"/>
    <n v="108"/>
    <n v="5.4"/>
    <n v="16"/>
    <n v="153"/>
    <n v="872643"/>
    <x v="16"/>
    <x v="2254"/>
    <s v="Color"/>
    <x v="2"/>
    <s v="Hindi"/>
    <x v="1"/>
    <n v="0"/>
    <x v="0"/>
    <n v="-5127357"/>
    <n v="-0.85455950000000003"/>
    <s v="&gt;150 minutes"/>
    <n v="-0.85455950000000003"/>
    <n v="1637763"/>
    <n v="0.19178668286445014"/>
    <x v="0"/>
  </r>
  <r>
    <s v="Tadpole"/>
    <x v="1197"/>
    <x v="8"/>
    <x v="632"/>
    <n v="1144"/>
    <n v="56"/>
    <n v="132"/>
    <n v="6.3"/>
    <n v="91"/>
    <n v="78"/>
    <n v="2882062"/>
    <x v="93"/>
    <x v="2255"/>
    <s v="Color"/>
    <x v="2"/>
    <s v="English"/>
    <x v="1"/>
    <s v="PG-13"/>
    <x v="1"/>
    <n v="2732062"/>
    <n v="18.213746666666665"/>
    <s v="&lt;90 minutes"/>
    <n v="18.213746666666665"/>
    <n v="1637763"/>
    <n v="0.19178668286445014"/>
    <x v="0"/>
  </r>
  <r>
    <s v="Tae Guk Gi: The Brotherhood of War"/>
    <x v="827"/>
    <x v="1370"/>
    <x v="482"/>
    <n v="1730"/>
    <n v="16"/>
    <n v="0"/>
    <n v="8.1"/>
    <n v="86"/>
    <n v="148"/>
    <n v="1110186"/>
    <x v="172"/>
    <x v="2256"/>
    <s v="Color"/>
    <x v="5"/>
    <s v="Korean"/>
    <x v="29"/>
    <s v="R"/>
    <x v="0"/>
    <n v="-11689814"/>
    <n v="-0.91326671874999998"/>
    <s v="131-150 minutes"/>
    <n v="-0.91326671874999998"/>
    <n v="-1289919.5"/>
    <n v="-4.8151417500000002E-2"/>
    <x v="0"/>
  </r>
  <r>
    <s v="Take Me Home Tonight"/>
    <x v="1030"/>
    <x v="1371"/>
    <x v="3"/>
    <n v="5519"/>
    <n v="31"/>
    <n v="0"/>
    <n v="6.3"/>
    <n v="136"/>
    <n v="97"/>
    <n v="6923891"/>
    <x v="95"/>
    <x v="2035"/>
    <s v="Color"/>
    <x v="2"/>
    <s v="English"/>
    <x v="1"/>
    <s v="R"/>
    <x v="1"/>
    <n v="-16076109"/>
    <n v="-0.69896126086956523"/>
    <s v="90-110 minutes"/>
    <n v="-0.69896126086956523"/>
    <n v="1637763"/>
    <n v="0.19178668286445014"/>
    <x v="1"/>
  </r>
  <r>
    <s v="Take Shelter"/>
    <x v="1198"/>
    <x v="1087"/>
    <x v="218"/>
    <n v="1520"/>
    <n v="337"/>
    <n v="14000"/>
    <n v="7.4"/>
    <n v="359"/>
    <n v="121"/>
    <n v="1729969"/>
    <x v="40"/>
    <x v="2257"/>
    <s v="Color"/>
    <x v="1"/>
    <s v="English"/>
    <x v="1"/>
    <s v="R"/>
    <x v="1"/>
    <n v="-3270031"/>
    <n v="-0.65400619999999998"/>
    <s v="111-130 minutes"/>
    <n v="-0.65400619999999998"/>
    <n v="-434215.5"/>
    <n v="-0.10115100772200772"/>
    <x v="0"/>
  </r>
  <r>
    <s v="Take the Lead"/>
    <x v="194"/>
    <x v="1372"/>
    <x v="1"/>
    <n v="3797"/>
    <n v="3"/>
    <n v="0"/>
    <n v="6.7"/>
    <n v="101"/>
    <n v="118"/>
    <n v="34703228"/>
    <x v="23"/>
    <x v="2258"/>
    <s v="Color"/>
    <x v="1"/>
    <s v="English"/>
    <x v="1"/>
    <s v="PG-13"/>
    <x v="1"/>
    <n v="4703228"/>
    <n v="0.15677426666666672"/>
    <s v="111-130 minutes"/>
    <n v="0.15677426666666666"/>
    <n v="-434215.5"/>
    <n v="-0.10115100772200772"/>
    <x v="1"/>
  </r>
  <r>
    <s v="Taken"/>
    <x v="83"/>
    <x v="586"/>
    <x v="36"/>
    <n v="16461"/>
    <n v="180"/>
    <n v="29000"/>
    <n v="7.9"/>
    <n v="309"/>
    <n v="93"/>
    <n v="145000989"/>
    <x v="9"/>
    <x v="298"/>
    <s v="Color"/>
    <x v="5"/>
    <s v="English"/>
    <x v="8"/>
    <s v="PG-13"/>
    <x v="1"/>
    <n v="120000989"/>
    <n v="4.8000395600000001"/>
    <s v="90-110 minutes"/>
    <n v="4.8000395600000001"/>
    <n v="-1289919.5"/>
    <n v="-4.8151417500000002E-2"/>
    <x v="1"/>
  </r>
  <r>
    <s v="Taken 2"/>
    <x v="83"/>
    <x v="491"/>
    <x v="36"/>
    <n v="16410"/>
    <n v="118"/>
    <n v="63000"/>
    <n v="6.3"/>
    <n v="358"/>
    <n v="98"/>
    <n v="139852971"/>
    <x v="65"/>
    <x v="2259"/>
    <s v="Color"/>
    <x v="5"/>
    <s v="English"/>
    <x v="8"/>
    <s v="PG-13"/>
    <x v="1"/>
    <n v="94852971"/>
    <n v="2.1078437999999999"/>
    <s v="90-110 minutes"/>
    <n v="2.1078437999999999"/>
    <n v="-1289919.5"/>
    <n v="-4.8151417500000002E-2"/>
    <x v="2"/>
  </r>
  <r>
    <s v="Taken 3"/>
    <x v="83"/>
    <x v="491"/>
    <x v="36"/>
    <n v="16967"/>
    <n v="118"/>
    <n v="38000"/>
    <n v="6"/>
    <n v="222"/>
    <n v="115"/>
    <n v="89253340"/>
    <x v="84"/>
    <x v="2260"/>
    <s v="Color"/>
    <x v="5"/>
    <s v="English"/>
    <x v="8"/>
    <s v="PG-13"/>
    <x v="1"/>
    <n v="41253340"/>
    <n v="0.85944458333333329"/>
    <s v="111-130 minutes"/>
    <n v="0.85944458333333329"/>
    <n v="-1289919.5"/>
    <n v="-4.8151417500000002E-2"/>
    <x v="2"/>
  </r>
  <r>
    <s v="Takers"/>
    <x v="14"/>
    <x v="1373"/>
    <x v="2"/>
    <n v="31529"/>
    <n v="34"/>
    <n v="0"/>
    <n v="6.2"/>
    <n v="119"/>
    <n v="107"/>
    <n v="57744720"/>
    <x v="6"/>
    <x v="2261"/>
    <s v="Color"/>
    <x v="5"/>
    <s v="English"/>
    <x v="1"/>
    <s v="PG-13"/>
    <x v="1"/>
    <n v="37744720"/>
    <n v="1.8872360000000001"/>
    <s v="90-110 minutes"/>
    <n v="1.8872359999999999"/>
    <n v="-1289919.5"/>
    <n v="-4.8151417500000002E-2"/>
    <x v="1"/>
  </r>
  <r>
    <s v="Taking Woodstock"/>
    <x v="401"/>
    <x v="389"/>
    <x v="242"/>
    <n v="1500"/>
    <n v="0"/>
    <n v="0"/>
    <n v="6.7"/>
    <n v="210"/>
    <n v="120"/>
    <n v="7443007"/>
    <x v="23"/>
    <x v="2262"/>
    <s v="Color"/>
    <x v="2"/>
    <s v="English"/>
    <x v="1"/>
    <s v="R"/>
    <x v="1"/>
    <n v="-22556993"/>
    <n v="-0.75189976666666669"/>
    <s v="111-130 minutes"/>
    <n v="-0.75189976666666669"/>
    <n v="1637763"/>
    <n v="0.19178668286445014"/>
    <x v="1"/>
  </r>
  <r>
    <s v="Tales from the Crypt: Demon Knight"/>
    <x v="232"/>
    <x v="1374"/>
    <x v="1"/>
    <n v="3931"/>
    <n v="226"/>
    <n v="0"/>
    <n v="6.7"/>
    <n v="66"/>
    <n v="92"/>
    <n v="21088568"/>
    <x v="20"/>
    <x v="526"/>
    <s v="Color"/>
    <x v="5"/>
    <s v="English"/>
    <x v="1"/>
    <s v="R"/>
    <x v="1"/>
    <n v="8088568"/>
    <n v="0.62219753846153836"/>
    <s v="90-110 minutes"/>
    <n v="0.62219753846153847"/>
    <n v="-1289919.5"/>
    <n v="-4.8151417500000002E-2"/>
    <x v="0"/>
  </r>
  <r>
    <s v="Tales from the Hood"/>
    <x v="870"/>
    <x v="1375"/>
    <x v="1"/>
    <n v="3221"/>
    <n v="38"/>
    <n v="985"/>
    <n v="6.1"/>
    <n v="25"/>
    <n v="98"/>
    <n v="11797927"/>
    <x v="16"/>
    <x v="2263"/>
    <s v="Color"/>
    <x v="2"/>
    <s v="English"/>
    <x v="1"/>
    <s v="R"/>
    <x v="1"/>
    <n v="5797927"/>
    <n v="0.96632116666666668"/>
    <s v="90-110 minutes"/>
    <n v="0.96632116666666668"/>
    <n v="1637763"/>
    <n v="0.19178668286445014"/>
    <x v="0"/>
  </r>
  <r>
    <s v="Talk Radio"/>
    <x v="1199"/>
    <x v="146"/>
    <x v="162"/>
    <n v="1966"/>
    <n v="0"/>
    <n v="816"/>
    <n v="7.3"/>
    <n v="40"/>
    <n v="110"/>
    <n v="3468572"/>
    <x v="50"/>
    <x v="1832"/>
    <s v="Color"/>
    <x v="1"/>
    <s v="English"/>
    <x v="1"/>
    <s v="R"/>
    <x v="1"/>
    <n v="-531428"/>
    <n v="-0.132857"/>
    <s v="90-110 minutes"/>
    <n v="-0.132857"/>
    <n v="-434215.5"/>
    <n v="-0.10115100772200772"/>
    <x v="0"/>
  </r>
  <r>
    <s v="Talladega Nights: The Ballad of Ricky Bobby"/>
    <x v="85"/>
    <x v="201"/>
    <x v="52"/>
    <n v="12410"/>
    <n v="285"/>
    <n v="0"/>
    <n v="6.6"/>
    <n v="164"/>
    <n v="122"/>
    <n v="148213377"/>
    <x v="324"/>
    <x v="2264"/>
    <s v="Color"/>
    <x v="5"/>
    <s v="English"/>
    <x v="1"/>
    <s v="PG-13"/>
    <x v="1"/>
    <n v="75213377"/>
    <n v="1.0303202328767123"/>
    <s v="111-130 minutes"/>
    <n v="1.0303202328767123"/>
    <n v="-1289919.5"/>
    <n v="-4.8151417500000002E-2"/>
    <x v="2"/>
  </r>
  <r>
    <s v="Tammy"/>
    <x v="98"/>
    <x v="1376"/>
    <x v="63"/>
    <n v="2654"/>
    <n v="265"/>
    <n v="11000"/>
    <n v="4.9000000000000004"/>
    <n v="148"/>
    <n v="100"/>
    <n v="84518155"/>
    <x v="6"/>
    <x v="2265"/>
    <s v="Color"/>
    <x v="2"/>
    <s v="English"/>
    <x v="1"/>
    <s v="R"/>
    <x v="1"/>
    <n v="64518155"/>
    <n v="3.2259077500000002"/>
    <s v="90-110 minutes"/>
    <n v="3.2259077500000002"/>
    <n v="1637763"/>
    <n v="0.19178668286445014"/>
    <x v="1"/>
  </r>
  <r>
    <s v="Tangled"/>
    <x v="1200"/>
    <x v="1377"/>
    <x v="555"/>
    <n v="2036"/>
    <n v="15"/>
    <n v="29000"/>
    <n v="7.8"/>
    <n v="324"/>
    <n v="100"/>
    <n v="200807262"/>
    <x v="325"/>
    <x v="2266"/>
    <s v="Color"/>
    <x v="3"/>
    <s v="English"/>
    <x v="1"/>
    <s v="PG"/>
    <x v="1"/>
    <n v="-59192738"/>
    <n v="-0.22766437692307695"/>
    <s v="90-110 minutes"/>
    <n v="-0.22766437692307692"/>
    <n v="3892693.5"/>
    <n v="0.11726928571428571"/>
    <x v="2"/>
  </r>
  <r>
    <s v="Tango"/>
    <x v="1201"/>
    <x v="1378"/>
    <x v="633"/>
    <n v="371"/>
    <n v="98"/>
    <n v="539"/>
    <n v="7.2"/>
    <n v="35"/>
    <n v="115"/>
    <n v="1687311"/>
    <x v="249"/>
    <x v="2267"/>
    <s v="Color"/>
    <x v="1"/>
    <s v="Spanish"/>
    <x v="0"/>
    <s v="PG-13"/>
    <x v="0"/>
    <n v="-698312689"/>
    <n v="-0.99758955571428576"/>
    <s v="111-130 minutes"/>
    <n v="-0.99758955571428576"/>
    <n v="-434215.5"/>
    <n v="-0.10115100772200772"/>
    <x v="2"/>
  </r>
  <r>
    <s v="Tango &amp; Cash"/>
    <x v="204"/>
    <x v="1379"/>
    <x v="10"/>
    <n v="14432"/>
    <n v="96"/>
    <n v="0"/>
    <n v="6.3"/>
    <n v="45"/>
    <n v="97"/>
    <n v="63408614"/>
    <x v="27"/>
    <x v="2268"/>
    <s v="Color"/>
    <x v="5"/>
    <s v="English"/>
    <x v="1"/>
    <s v="R"/>
    <x v="1"/>
    <n v="8408614"/>
    <n v="0.15288389090909082"/>
    <s v="90-110 minutes"/>
    <n v="0.15288389090909091"/>
    <n v="-1289919.5"/>
    <n v="-4.8151417500000002E-2"/>
    <x v="2"/>
  </r>
  <r>
    <s v="Tank Girl"/>
    <x v="25"/>
    <x v="730"/>
    <x v="18"/>
    <n v="9662"/>
    <n v="54"/>
    <n v="0"/>
    <n v="5.2"/>
    <n v="60"/>
    <n v="104"/>
    <n v="4064333"/>
    <x v="9"/>
    <x v="2269"/>
    <s v="Color"/>
    <x v="5"/>
    <s v="English"/>
    <x v="1"/>
    <s v="R"/>
    <x v="1"/>
    <n v="-20935667"/>
    <n v="-0.83742667999999998"/>
    <s v="90-110 minutes"/>
    <n v="-0.83742667999999998"/>
    <n v="-1289919.5"/>
    <n v="-4.8151417500000002E-2"/>
    <x v="1"/>
  </r>
  <r>
    <s v="Tanner Hall"/>
    <x v="1202"/>
    <x v="1380"/>
    <x v="456"/>
    <n v="1929"/>
    <n v="15"/>
    <n v="448"/>
    <n v="5.9"/>
    <n v="21"/>
    <n v="96"/>
    <n v="5005"/>
    <x v="38"/>
    <x v="2270"/>
    <s v="Color"/>
    <x v="1"/>
    <s v="English"/>
    <x v="1"/>
    <s v="R"/>
    <x v="1"/>
    <n v="-2994995"/>
    <n v="-0.99833166666666662"/>
    <s v="90-110 minutes"/>
    <n v="-0.99833166666666662"/>
    <n v="-434215.5"/>
    <n v="-0.10115100772200772"/>
    <x v="0"/>
  </r>
  <r>
    <s v="Tarnation"/>
    <x v="1203"/>
    <x v="1381"/>
    <x v="634"/>
    <n v="78"/>
    <n v="20"/>
    <n v="754"/>
    <n v="7.2"/>
    <n v="72"/>
    <n v="88"/>
    <n v="592014"/>
    <x v="326"/>
    <x v="1847"/>
    <s v="Color"/>
    <x v="6"/>
    <s v="English"/>
    <x v="1"/>
    <s v="Unrated"/>
    <x v="1"/>
    <n v="591796"/>
    <n v="2714.6605504587155"/>
    <s v="&lt;90 minutes"/>
    <n v="2714.6605504587155"/>
    <n v="-1289919.5"/>
    <n v="-4.8151417500000002E-2"/>
    <x v="0"/>
  </r>
  <r>
    <s v="Taxi to the Dark Side"/>
    <x v="1204"/>
    <x v="1382"/>
    <x v="635"/>
    <n v="313"/>
    <n v="141"/>
    <n v="0"/>
    <n v="7.7"/>
    <n v="84"/>
    <n v="53"/>
    <n v="274661"/>
    <x v="15"/>
    <x v="2271"/>
    <s v="Color"/>
    <x v="4"/>
    <s v="English"/>
    <x v="1"/>
    <s v="R"/>
    <x v="1"/>
    <n v="-725339"/>
    <n v="-0.72533899999999996"/>
    <s v="&lt;90 minutes"/>
    <n v="-0.72533899999999996"/>
    <n v="-74533.5"/>
    <n v="-7.4856785714285719E-3"/>
    <x v="0"/>
  </r>
  <r>
    <s v="Tea with Mussolini"/>
    <x v="614"/>
    <x v="1383"/>
    <x v="365"/>
    <n v="1148"/>
    <n v="160"/>
    <n v="970"/>
    <n v="6.9"/>
    <n v="62"/>
    <n v="117"/>
    <n v="14348123"/>
    <x v="1"/>
    <x v="2272"/>
    <s v="Color"/>
    <x v="2"/>
    <s v="English"/>
    <x v="9"/>
    <s v="PG"/>
    <x v="1"/>
    <n v="2348123"/>
    <n v="0.19567691666666676"/>
    <s v="111-130 minutes"/>
    <n v="0.19567691666666667"/>
    <n v="1637763"/>
    <n v="0.19178668286445014"/>
    <x v="0"/>
  </r>
  <r>
    <s v="Teacher's Pet"/>
    <x v="1184"/>
    <x v="1384"/>
    <x v="146"/>
    <n v="5139"/>
    <n v="0"/>
    <n v="49"/>
    <n v="5.8"/>
    <n v="33"/>
    <n v="74"/>
    <n v="6491350"/>
    <x v="42"/>
    <x v="2273"/>
    <s v="Color"/>
    <x v="10"/>
    <s v="English"/>
    <x v="1"/>
    <s v="PG"/>
    <x v="1"/>
    <n v="-3508650"/>
    <n v="-0.35086499999999998"/>
    <s v="&lt;90 minutes"/>
    <n v="-0.35086499999999998"/>
    <m/>
    <m/>
    <x v="0"/>
  </r>
  <r>
    <s v="Team America: World Police"/>
    <x v="1205"/>
    <x v="1151"/>
    <x v="377"/>
    <n v="2609"/>
    <n v="406"/>
    <n v="0"/>
    <n v="7.2"/>
    <n v="233"/>
    <n v="98"/>
    <n v="32774834"/>
    <x v="23"/>
    <x v="1693"/>
    <s v="Color"/>
    <x v="5"/>
    <s v="English"/>
    <x v="1"/>
    <s v="R"/>
    <x v="1"/>
    <n v="2774834"/>
    <n v="9.2494466666666719E-2"/>
    <s v="90-110 minutes"/>
    <n v="9.2494466666666664E-2"/>
    <n v="-1289919.5"/>
    <n v="-4.8151417500000002E-2"/>
    <x v="1"/>
  </r>
  <r>
    <s v="Tears of the Sun"/>
    <x v="11"/>
    <x v="396"/>
    <x v="10"/>
    <n v="16580"/>
    <n v="845"/>
    <n v="0"/>
    <n v="6.6"/>
    <n v="89"/>
    <n v="142"/>
    <n v="43426961"/>
    <x v="68"/>
    <x v="2274"/>
    <s v="Color"/>
    <x v="5"/>
    <s v="English"/>
    <x v="1"/>
    <s v="R"/>
    <x v="1"/>
    <n v="-26573039"/>
    <n v="-0.37961484285714286"/>
    <s v="131-150 minutes"/>
    <n v="-0.37961484285714286"/>
    <n v="-1289919.5"/>
    <n v="-4.8151417500000002E-2"/>
    <x v="2"/>
  </r>
  <r>
    <s v="Ted"/>
    <x v="310"/>
    <x v="83"/>
    <x v="47"/>
    <n v="21773"/>
    <n v="3000"/>
    <n v="74000"/>
    <n v="7"/>
    <n v="457"/>
    <n v="112"/>
    <n v="218628680"/>
    <x v="21"/>
    <x v="2275"/>
    <s v="Color"/>
    <x v="2"/>
    <s v="English"/>
    <x v="1"/>
    <s v="R"/>
    <x v="1"/>
    <n v="168628680"/>
    <n v="3.3725735999999999"/>
    <s v="111-130 minutes"/>
    <n v="3.3725735999999999"/>
    <n v="1637763"/>
    <n v="0.19178668286445014"/>
    <x v="2"/>
  </r>
  <r>
    <s v="Ted 2"/>
    <x v="83"/>
    <x v="83"/>
    <x v="36"/>
    <n v="30010"/>
    <n v="3000"/>
    <n v="30000"/>
    <n v="6.4"/>
    <n v="280"/>
    <n v="125"/>
    <n v="81257500"/>
    <x v="187"/>
    <x v="2276"/>
    <s v="Color"/>
    <x v="2"/>
    <s v="English"/>
    <x v="1"/>
    <s v="R"/>
    <x v="1"/>
    <n v="13257500"/>
    <n v="0.19496323529411774"/>
    <s v="111-130 minutes"/>
    <n v="0.19496323529411766"/>
    <n v="1637763"/>
    <n v="0.19178668286445014"/>
    <x v="2"/>
  </r>
  <r>
    <s v="Teen Wolf Too"/>
    <x v="1206"/>
    <x v="1385"/>
    <x v="636"/>
    <n v="1389"/>
    <n v="4"/>
    <n v="491"/>
    <n v="3.2"/>
    <n v="29"/>
    <n v="95"/>
    <n v="7888703"/>
    <x v="38"/>
    <x v="34"/>
    <s v="Color"/>
    <x v="2"/>
    <s v="English"/>
    <x v="1"/>
    <s v="PG"/>
    <x v="1"/>
    <n v="4888703"/>
    <n v="1.6295676666666665"/>
    <s v="90-110 minutes"/>
    <n v="1.6295676666666667"/>
    <n v="1637763"/>
    <n v="0.19178668286445014"/>
    <x v="0"/>
  </r>
  <r>
    <s v="Teenage Mutant Ninja Turtles"/>
    <x v="257"/>
    <x v="281"/>
    <x v="72"/>
    <n v="2690"/>
    <n v="473"/>
    <n v="62000"/>
    <n v="5.9"/>
    <n v="348"/>
    <n v="101"/>
    <n v="190871240"/>
    <x v="116"/>
    <x v="400"/>
    <s v="Color"/>
    <x v="5"/>
    <s v="English"/>
    <x v="1"/>
    <s v="PG-13"/>
    <x v="1"/>
    <n v="65871240"/>
    <n v="0.52696991999999998"/>
    <s v="90-110 minutes"/>
    <n v="0.52696991999999998"/>
    <n v="-1289919.5"/>
    <n v="-4.8151417500000002E-2"/>
    <x v="2"/>
  </r>
  <r>
    <s v="Teenage Mutant Ninja Turtles II: The Secret of the Ooze"/>
    <x v="1207"/>
    <x v="1386"/>
    <x v="637"/>
    <n v="2501"/>
    <n v="34"/>
    <n v="0"/>
    <n v="6"/>
    <n v="68"/>
    <n v="88"/>
    <n v="78656813"/>
    <x v="9"/>
    <x v="2277"/>
    <s v="Color"/>
    <x v="5"/>
    <s v="English"/>
    <x v="1"/>
    <s v="PG"/>
    <x v="1"/>
    <n v="53656813"/>
    <n v="2.1462725200000001"/>
    <s v="&lt;90 minutes"/>
    <n v="2.1462725200000001"/>
    <n v="-1289919.5"/>
    <n v="-4.8151417500000002E-2"/>
    <x v="1"/>
  </r>
  <r>
    <s v="Teenage Mutant Ninja Turtles III"/>
    <x v="1208"/>
    <x v="1387"/>
    <x v="549"/>
    <n v="1254"/>
    <n v="8"/>
    <n v="1000"/>
    <n v="4.8"/>
    <n v="60"/>
    <n v="96"/>
    <n v="42660000"/>
    <x v="32"/>
    <x v="2278"/>
    <s v="Color"/>
    <x v="5"/>
    <s v="English"/>
    <x v="1"/>
    <s v="PG"/>
    <x v="1"/>
    <n v="25660000"/>
    <n v="1.5094117647058822"/>
    <s v="90-110 minutes"/>
    <n v="1.5094117647058825"/>
    <n v="-1289919.5"/>
    <n v="-4.8151417500000002E-2"/>
    <x v="1"/>
  </r>
  <r>
    <s v="Terminator 2: Judgment Day"/>
    <x v="529"/>
    <x v="153"/>
    <x v="314"/>
    <n v="2829"/>
    <n v="0"/>
    <n v="13000"/>
    <n v="8.5"/>
    <n v="210"/>
    <n v="153"/>
    <n v="204843350"/>
    <x v="158"/>
    <x v="2279"/>
    <s v="Color"/>
    <x v="5"/>
    <s v="English"/>
    <x v="1"/>
    <s v="R"/>
    <x v="1"/>
    <n v="102843350"/>
    <n v="1.0082681372549018"/>
    <s v="&gt;150 minutes"/>
    <n v="1.0082681372549021"/>
    <n v="-1289919.5"/>
    <n v="-4.8151417500000002E-2"/>
    <x v="2"/>
  </r>
  <r>
    <s v="Terminator 3: Rise of the Machines"/>
    <x v="1209"/>
    <x v="376"/>
    <x v="628"/>
    <n v="1769"/>
    <n v="84"/>
    <n v="0"/>
    <n v="6.4"/>
    <n v="280"/>
    <n v="109"/>
    <n v="150350192"/>
    <x v="17"/>
    <x v="2280"/>
    <s v="Color"/>
    <x v="5"/>
    <s v="English"/>
    <x v="1"/>
    <s v="R"/>
    <x v="1"/>
    <n v="-49649808"/>
    <n v="-0.24824904000000003"/>
    <s v="90-110 minutes"/>
    <n v="-0.24824904"/>
    <n v="-1289919.5"/>
    <n v="-4.8151417500000002E-2"/>
    <x v="2"/>
  </r>
  <r>
    <s v="Terminator Genisys"/>
    <x v="231"/>
    <x v="1388"/>
    <x v="145"/>
    <n v="38873"/>
    <n v="230"/>
    <n v="82000"/>
    <n v="6.6"/>
    <n v="474"/>
    <n v="126"/>
    <n v="89732035"/>
    <x v="72"/>
    <x v="2281"/>
    <s v="Color"/>
    <x v="5"/>
    <s v="English"/>
    <x v="1"/>
    <s v="PG-13"/>
    <x v="1"/>
    <n v="-65267965"/>
    <n v="-0.42108364516129038"/>
    <s v="111-130 minutes"/>
    <n v="-0.42108364516129032"/>
    <n v="-1289919.5"/>
    <n v="-4.8151417500000002E-2"/>
    <x v="2"/>
  </r>
  <r>
    <s v="Terminator Salvation"/>
    <x v="36"/>
    <x v="31"/>
    <x v="2"/>
    <n v="27468"/>
    <n v="368"/>
    <n v="0"/>
    <n v="6.6"/>
    <n v="422"/>
    <n v="118"/>
    <n v="125320003"/>
    <x v="17"/>
    <x v="1866"/>
    <s v="Color"/>
    <x v="5"/>
    <s v="English"/>
    <x v="1"/>
    <s v="PG-13"/>
    <x v="1"/>
    <n v="-74679997"/>
    <n v="-0.37339998500000005"/>
    <s v="111-130 minutes"/>
    <n v="-0.37339998499999999"/>
    <n v="-1289919.5"/>
    <n v="-4.8151417500000002E-2"/>
    <x v="2"/>
  </r>
  <r>
    <s v="Texas Chainsaw 3D"/>
    <x v="1210"/>
    <x v="1373"/>
    <x v="638"/>
    <n v="1945"/>
    <n v="34"/>
    <n v="16000"/>
    <n v="4.8"/>
    <n v="282"/>
    <n v="92"/>
    <n v="34334256"/>
    <x v="26"/>
    <x v="2282"/>
    <s v="Color"/>
    <x v="0"/>
    <s v="English"/>
    <x v="1"/>
    <s v="R"/>
    <x v="1"/>
    <n v="23334256"/>
    <n v="2.1212960000000001"/>
    <s v="90-110 minutes"/>
    <n v="2.1212960000000001"/>
    <n v="16235088"/>
    <n v="1.1909079499999999"/>
    <x v="0"/>
  </r>
  <r>
    <s v="Texas Rangers"/>
    <x v="141"/>
    <x v="735"/>
    <x v="1"/>
    <n v="2120"/>
    <n v="49"/>
    <n v="474"/>
    <n v="5.2"/>
    <n v="31"/>
    <n v="110"/>
    <n v="623374"/>
    <x v="89"/>
    <x v="2283"/>
    <s v="Color"/>
    <x v="5"/>
    <s v="English"/>
    <x v="1"/>
    <s v="PG-13"/>
    <x v="1"/>
    <n v="-37376626"/>
    <n v="-0.98359542105263154"/>
    <s v="90-110 minutes"/>
    <n v="-0.98359542105263154"/>
    <n v="-1289919.5"/>
    <n v="-4.8151417500000002E-2"/>
    <x v="1"/>
  </r>
  <r>
    <s v="Thank You for Smoking"/>
    <x v="231"/>
    <x v="938"/>
    <x v="145"/>
    <n v="25092"/>
    <n v="655"/>
    <n v="0"/>
    <n v="7.6"/>
    <n v="239"/>
    <n v="92"/>
    <n v="24792061"/>
    <x v="51"/>
    <x v="2284"/>
    <s v="Color"/>
    <x v="2"/>
    <s v="English"/>
    <x v="1"/>
    <s v="R"/>
    <x v="1"/>
    <n v="18292061"/>
    <n v="2.8141632307692306"/>
    <s v="90-110 minutes"/>
    <n v="2.8141632307692306"/>
    <n v="1637763"/>
    <n v="0.19178668286445014"/>
    <x v="0"/>
  </r>
  <r>
    <s v="That Awkward Moment"/>
    <x v="1211"/>
    <x v="1389"/>
    <x v="602"/>
    <n v="1024"/>
    <n v="19"/>
    <n v="0"/>
    <n v="6.1"/>
    <n v="164"/>
    <n v="94"/>
    <n v="26049082"/>
    <x v="4"/>
    <x v="2285"/>
    <s v="Color"/>
    <x v="2"/>
    <s v="English"/>
    <x v="1"/>
    <s v="R"/>
    <x v="1"/>
    <n v="18049082"/>
    <n v="2.2561352499999998"/>
    <s v="90-110 minutes"/>
    <n v="2.2561352499999998"/>
    <n v="1637763"/>
    <n v="0.19178668286445014"/>
    <x v="0"/>
  </r>
  <r>
    <s v="That Thing You Do!"/>
    <x v="76"/>
    <x v="977"/>
    <x v="47"/>
    <n v="28713"/>
    <n v="15000"/>
    <n v="0"/>
    <n v="6.9"/>
    <n v="75"/>
    <n v="149"/>
    <n v="25809813"/>
    <x v="43"/>
    <x v="2169"/>
    <s v="Color"/>
    <x v="2"/>
    <s v="English"/>
    <x v="1"/>
    <s v="PG"/>
    <x v="1"/>
    <n v="-190187"/>
    <n v="-7.3148846153846536E-3"/>
    <s v="131-150 minutes"/>
    <n v="-7.3148846153846155E-3"/>
    <n v="1637763"/>
    <n v="0.19178668286445014"/>
    <x v="1"/>
  </r>
  <r>
    <s v="That's My Boy"/>
    <x v="48"/>
    <x v="537"/>
    <x v="6"/>
    <n v="16484"/>
    <n v="51"/>
    <n v="12000"/>
    <n v="5.6"/>
    <n v="157"/>
    <n v="116"/>
    <n v="36931089"/>
    <x v="68"/>
    <x v="2286"/>
    <s v="Color"/>
    <x v="2"/>
    <s v="English"/>
    <x v="1"/>
    <s v="R"/>
    <x v="1"/>
    <n v="-33068911"/>
    <n v="-0.47241301428571425"/>
    <s v="111-130 minutes"/>
    <n v="-0.47241301428571431"/>
    <n v="1637763"/>
    <n v="0.19178668286445014"/>
    <x v="2"/>
  </r>
  <r>
    <s v="The 13th Warrior"/>
    <x v="977"/>
    <x v="276"/>
    <x v="266"/>
    <n v="1815"/>
    <n v="323"/>
    <n v="0"/>
    <n v="6.6"/>
    <n v="85"/>
    <n v="102"/>
    <n v="32694788"/>
    <x v="3"/>
    <x v="2287"/>
    <s v="Color"/>
    <x v="5"/>
    <s v="English"/>
    <x v="1"/>
    <s v="R"/>
    <x v="1"/>
    <n v="-52305212"/>
    <n v="-0.61535543529411763"/>
    <s v="90-110 minutes"/>
    <n v="-0.61535543529411763"/>
    <n v="-1289919.5"/>
    <n v="-4.8151417500000002E-2"/>
    <x v="2"/>
  </r>
  <r>
    <s v="The 33"/>
    <x v="1212"/>
    <x v="1390"/>
    <x v="639"/>
    <n v="2230"/>
    <n v="36"/>
    <n v="0"/>
    <n v="6.9"/>
    <n v="120"/>
    <n v="127"/>
    <n v="12188642"/>
    <x v="43"/>
    <x v="2288"/>
    <s v="Color"/>
    <x v="6"/>
    <s v="English"/>
    <x v="40"/>
    <s v="PG-13"/>
    <x v="1"/>
    <n v="-13811358"/>
    <n v="-0.53120607692307686"/>
    <s v="111-130 minutes"/>
    <n v="-0.53120607692307698"/>
    <n v="-1289919.5"/>
    <n v="-4.8151417500000002E-2"/>
    <x v="1"/>
  </r>
  <r>
    <s v="The 40-Year-Old Virgin"/>
    <x v="488"/>
    <x v="748"/>
    <x v="292"/>
    <n v="8341"/>
    <n v="0"/>
    <n v="0"/>
    <n v="7.1"/>
    <n v="217"/>
    <n v="133"/>
    <n v="109243478"/>
    <x v="43"/>
    <x v="1202"/>
    <s v="Color"/>
    <x v="2"/>
    <s v="English"/>
    <x v="1"/>
    <s v="R"/>
    <x v="1"/>
    <n v="83243478"/>
    <n v="3.2016722307692307"/>
    <s v="131-150 minutes"/>
    <n v="3.2016722307692307"/>
    <n v="1637763"/>
    <n v="0.19178668286445014"/>
    <x v="1"/>
  </r>
  <r>
    <s v="The 5th Quarter"/>
    <x v="1156"/>
    <x v="1391"/>
    <x v="396"/>
    <n v="2370"/>
    <n v="11"/>
    <n v="0"/>
    <n v="5.7"/>
    <n v="16"/>
    <n v="90"/>
    <n v="399611"/>
    <x v="16"/>
    <x v="2289"/>
    <s v="Color"/>
    <x v="6"/>
    <s v="English"/>
    <x v="1"/>
    <s v="PG"/>
    <x v="1"/>
    <n v="-5600389"/>
    <n v="-0.93339816666666664"/>
    <s v="90-110 minutes"/>
    <n v="-0.93339816666666664"/>
    <n v="-1289919.5"/>
    <n v="-4.8151417500000002E-2"/>
    <x v="0"/>
  </r>
  <r>
    <s v="The 6th Day"/>
    <x v="64"/>
    <x v="1392"/>
    <x v="7"/>
    <n v="5839"/>
    <n v="55"/>
    <n v="0"/>
    <n v="5.9"/>
    <n v="170"/>
    <n v="123"/>
    <n v="34543701"/>
    <x v="322"/>
    <x v="2290"/>
    <s v="Color"/>
    <x v="5"/>
    <s v="English"/>
    <x v="1"/>
    <s v="PG-13"/>
    <x v="1"/>
    <n v="-47456299"/>
    <n v="-0.57873535365853657"/>
    <s v="111-130 minutes"/>
    <n v="-0.57873535365853657"/>
    <n v="-1289919.5"/>
    <n v="-4.8151417500000002E-2"/>
    <x v="2"/>
  </r>
  <r>
    <s v="The Abyss"/>
    <x v="144"/>
    <x v="153"/>
    <x v="3"/>
    <n v="4074"/>
    <n v="0"/>
    <n v="0"/>
    <n v="7.6"/>
    <n v="82"/>
    <n v="171"/>
    <n v="54222000"/>
    <x v="327"/>
    <x v="2291"/>
    <s v="Color"/>
    <x v="3"/>
    <s v="English"/>
    <x v="1"/>
    <s v="PG-13"/>
    <x v="1"/>
    <n v="-15278000"/>
    <n v="-0.2198273381294964"/>
    <s v="&gt;150 minutes"/>
    <n v="-0.2198273381294964"/>
    <n v="3892693.5"/>
    <n v="0.11726928571428571"/>
    <x v="2"/>
  </r>
  <r>
    <s v="The Act of Killing"/>
    <x v="1213"/>
    <x v="1393"/>
    <x v="232"/>
    <n v="6"/>
    <n v="50"/>
    <n v="20000"/>
    <n v="8.1999999999999993"/>
    <n v="248"/>
    <n v="96"/>
    <n v="484221"/>
    <x v="15"/>
    <x v="2292"/>
    <s v="Color"/>
    <x v="6"/>
    <s v="Indonesian"/>
    <x v="4"/>
    <s v="Not Rated"/>
    <x v="0"/>
    <n v="-515779"/>
    <n v="-0.51577899999999999"/>
    <s v="90-110 minutes"/>
    <n v="-0.51577899999999999"/>
    <n v="-1289919.5"/>
    <n v="-4.8151417500000002E-2"/>
    <x v="0"/>
  </r>
  <r>
    <s v="The Addams Family"/>
    <x v="358"/>
    <x v="319"/>
    <x v="1"/>
    <n v="3696"/>
    <n v="188"/>
    <n v="5000"/>
    <n v="6.8"/>
    <n v="55"/>
    <n v="99"/>
    <n v="113502246"/>
    <x v="89"/>
    <x v="2090"/>
    <s v="Color"/>
    <x v="2"/>
    <s v="English"/>
    <x v="1"/>
    <s v="PG-13"/>
    <x v="1"/>
    <n v="75502246"/>
    <n v="1.986901210526316"/>
    <s v="90-110 minutes"/>
    <n v="1.9869012105263157"/>
    <n v="1637763"/>
    <n v="0.19178668286445014"/>
    <x v="1"/>
  </r>
  <r>
    <s v="The Adjustment Bureau"/>
    <x v="153"/>
    <x v="1394"/>
    <x v="10"/>
    <n v="14607"/>
    <n v="53"/>
    <n v="36000"/>
    <n v="7.1"/>
    <n v="413"/>
    <n v="106"/>
    <n v="62453315"/>
    <x v="328"/>
    <x v="1370"/>
    <s v="Color"/>
    <x v="12"/>
    <s v="English"/>
    <x v="1"/>
    <s v="PG-13"/>
    <x v="1"/>
    <n v="12253315"/>
    <n v="0.24408994023904373"/>
    <s v="90-110 minutes"/>
    <n v="0.24408994023904382"/>
    <m/>
    <m/>
    <x v="2"/>
  </r>
  <r>
    <s v="The Adventurer: The Curse of the Midas Box"/>
    <x v="3"/>
    <x v="1395"/>
    <x v="3"/>
    <n v="2450"/>
    <n v="3"/>
    <n v="0"/>
    <n v="5.4"/>
    <n v="28"/>
    <n v="100"/>
    <n v="4756"/>
    <x v="9"/>
    <x v="1043"/>
    <s v="Color"/>
    <x v="3"/>
    <s v="English"/>
    <x v="4"/>
    <s v="PG"/>
    <x v="1"/>
    <n v="-24995244"/>
    <n v="-0.99980975999999999"/>
    <s v="90-110 minutes"/>
    <n v="-0.99980975999999999"/>
    <n v="3892693.5"/>
    <n v="0.11726928571428571"/>
    <x v="1"/>
  </r>
  <r>
    <s v="The Adventures of Elmo in Grouchland"/>
    <x v="567"/>
    <x v="1396"/>
    <x v="1"/>
    <n v="2020"/>
    <n v="11"/>
    <n v="339"/>
    <n v="5.8"/>
    <n v="44"/>
    <n v="73"/>
    <n v="11634458"/>
    <x v="32"/>
    <x v="2144"/>
    <s v="Color"/>
    <x v="3"/>
    <s v="English"/>
    <x v="1"/>
    <s v="G"/>
    <x v="1"/>
    <n v="-5365542"/>
    <n v="-0.31562011764705877"/>
    <s v="&lt;90 minutes"/>
    <n v="-0.31562011764705883"/>
    <n v="3892693.5"/>
    <n v="0.11726928571428571"/>
    <x v="1"/>
  </r>
  <r>
    <s v="The Adventures of Ford Fairlane"/>
    <x v="542"/>
    <x v="5"/>
    <x v="275"/>
    <n v="2795"/>
    <n v="212"/>
    <n v="2000"/>
    <n v="6.3"/>
    <n v="48"/>
    <n v="104"/>
    <n v="21413502"/>
    <x v="33"/>
    <x v="2293"/>
    <s v="Color"/>
    <x v="5"/>
    <s v="English"/>
    <x v="1"/>
    <s v="R"/>
    <x v="1"/>
    <n v="-18586498"/>
    <n v="-0.46466244999999995"/>
    <s v="90-110 minutes"/>
    <n v="-0.46466245"/>
    <n v="-1289919.5"/>
    <n v="-4.8151417500000002E-2"/>
    <x v="2"/>
  </r>
  <r>
    <s v="The Adventures of Huck Finn"/>
    <x v="1214"/>
    <x v="559"/>
    <x v="120"/>
    <n v="4840"/>
    <n v="208"/>
    <n v="391"/>
    <n v="6.2"/>
    <n v="14"/>
    <n v="108"/>
    <n v="24103594"/>
    <x v="51"/>
    <x v="2294"/>
    <s v="Color"/>
    <x v="3"/>
    <s v="English"/>
    <x v="1"/>
    <s v="PG"/>
    <x v="1"/>
    <n v="17603594"/>
    <n v="2.7082452307692306"/>
    <s v="90-110 minutes"/>
    <n v="2.7082452307692306"/>
    <n v="3892693.5"/>
    <n v="0.11726928571428571"/>
    <x v="0"/>
  </r>
  <r>
    <s v="The Adventures of Pinocchio"/>
    <x v="56"/>
    <x v="1397"/>
    <x v="37"/>
    <n v="2465"/>
    <n v="48"/>
    <n v="246"/>
    <n v="5.3"/>
    <n v="19"/>
    <n v="90"/>
    <n v="15091542"/>
    <x v="9"/>
    <x v="903"/>
    <s v="Color"/>
    <x v="3"/>
    <s v="Italian"/>
    <x v="4"/>
    <s v="G"/>
    <x v="0"/>
    <n v="-9908458"/>
    <n v="-0.39633832000000002"/>
    <s v="90-110 minutes"/>
    <n v="-0.39633832000000002"/>
    <n v="3892693.5"/>
    <n v="0.11726928571428571"/>
    <x v="1"/>
  </r>
  <r>
    <s v="The Adventures of Pluto Nash"/>
    <x v="521"/>
    <x v="1062"/>
    <x v="7"/>
    <n v="6161"/>
    <n v="31"/>
    <n v="416"/>
    <n v="3.8"/>
    <n v="66"/>
    <n v="95"/>
    <n v="4411102"/>
    <x v="61"/>
    <x v="2295"/>
    <s v="Color"/>
    <x v="5"/>
    <s v="English"/>
    <x v="1"/>
    <s v="PG-13"/>
    <x v="1"/>
    <n v="-95588898"/>
    <n v="-0.95588898"/>
    <s v="90-110 minutes"/>
    <n v="-0.95588898"/>
    <n v="-1289919.5"/>
    <n v="-4.8151417500000002E-2"/>
    <x v="2"/>
  </r>
  <r>
    <s v="The Adventures of Rocky &amp; Bullwinkle"/>
    <x v="10"/>
    <x v="1398"/>
    <x v="9"/>
    <n v="28050"/>
    <n v="5"/>
    <n v="413"/>
    <n v="4.0999999999999996"/>
    <n v="49"/>
    <n v="92"/>
    <n v="26000610"/>
    <x v="12"/>
    <x v="2296"/>
    <s v="Color"/>
    <x v="3"/>
    <s v="English"/>
    <x v="1"/>
    <s v="PG"/>
    <x v="1"/>
    <n v="-49999390"/>
    <n v="-0.65788671052631575"/>
    <s v="90-110 minutes"/>
    <n v="-0.65788671052631575"/>
    <n v="3892693.5"/>
    <n v="0.11726928571428571"/>
    <x v="2"/>
  </r>
  <r>
    <s v="The Adventures of Sharkboy and Lavagirl 3-D"/>
    <x v="399"/>
    <x v="566"/>
    <x v="20"/>
    <n v="14899"/>
    <n v="0"/>
    <n v="0"/>
    <n v="3.5"/>
    <n v="66"/>
    <n v="93"/>
    <n v="39177541"/>
    <x v="21"/>
    <x v="2297"/>
    <s v="Color"/>
    <x v="5"/>
    <s v="English"/>
    <x v="1"/>
    <s v="PG"/>
    <x v="1"/>
    <n v="-10822459"/>
    <n v="-0.21644918000000002"/>
    <s v="90-110 minutes"/>
    <n v="-0.21644917999999999"/>
    <n v="-1289919.5"/>
    <n v="-4.8151417500000002E-2"/>
    <x v="2"/>
  </r>
  <r>
    <s v="The Adventures of Tintin"/>
    <x v="635"/>
    <x v="110"/>
    <x v="3"/>
    <n v="4631"/>
    <n v="14000"/>
    <n v="44000"/>
    <n v="7.4"/>
    <n v="440"/>
    <n v="107"/>
    <n v="77564037"/>
    <x v="222"/>
    <x v="2298"/>
    <s v="Color"/>
    <x v="5"/>
    <s v="English"/>
    <x v="1"/>
    <s v="PG"/>
    <x v="1"/>
    <n v="-57435963"/>
    <n v="-0.42545157777777776"/>
    <s v="90-110 minutes"/>
    <n v="-0.42545157777777776"/>
    <n v="-1289919.5"/>
    <n v="-4.8151417500000002E-2"/>
    <x v="2"/>
  </r>
  <r>
    <s v="The Age of Adaline"/>
    <x v="44"/>
    <x v="1399"/>
    <x v="6"/>
    <n v="15327"/>
    <n v="43"/>
    <n v="34000"/>
    <n v="7.2"/>
    <n v="214"/>
    <n v="112"/>
    <n v="42478175"/>
    <x v="9"/>
    <x v="2299"/>
    <s v="Color"/>
    <x v="1"/>
    <s v="English"/>
    <x v="1"/>
    <s v="PG-13"/>
    <x v="1"/>
    <n v="17478175"/>
    <n v="0.69912700000000005"/>
    <s v="111-130 minutes"/>
    <n v="0.69912700000000005"/>
    <n v="-434215.5"/>
    <n v="-0.10115100772200772"/>
    <x v="1"/>
  </r>
  <r>
    <s v="The Age of Innocence"/>
    <x v="1215"/>
    <x v="388"/>
    <x v="640"/>
    <n v="1068"/>
    <n v="17000"/>
    <n v="0"/>
    <n v="7.2"/>
    <n v="56"/>
    <n v="139"/>
    <n v="32000000"/>
    <x v="23"/>
    <x v="2300"/>
    <s v="Color"/>
    <x v="1"/>
    <s v="English"/>
    <x v="1"/>
    <s v="PG"/>
    <x v="1"/>
    <n v="2000000"/>
    <n v="6.6666666666666652E-2"/>
    <s v="131-150 minutes"/>
    <n v="6.6666666666666666E-2"/>
    <n v="-434215.5"/>
    <n v="-0.10115100772200772"/>
    <x v="1"/>
  </r>
  <r>
    <s v="The Alamo"/>
    <x v="530"/>
    <x v="1268"/>
    <x v="3"/>
    <n v="5780"/>
    <n v="102"/>
    <n v="701"/>
    <n v="6"/>
    <n v="106"/>
    <n v="137"/>
    <n v="22406362"/>
    <x v="73"/>
    <x v="2301"/>
    <s v="Color"/>
    <x v="1"/>
    <s v="English"/>
    <x v="1"/>
    <s v="PG-13"/>
    <x v="1"/>
    <n v="-84593638"/>
    <n v="-0.79059474766355142"/>
    <s v="131-150 minutes"/>
    <n v="-0.79059474766355142"/>
    <n v="-434215.5"/>
    <n v="-0.10115100772200772"/>
    <x v="2"/>
  </r>
  <r>
    <s v="The Amazing Catfish"/>
    <x v="1216"/>
    <x v="1400"/>
    <x v="578"/>
    <n v="58"/>
    <n v="0"/>
    <n v="407"/>
    <n v="7"/>
    <n v="50"/>
    <n v="89"/>
    <n v="11278"/>
    <x v="144"/>
    <x v="2302"/>
    <s v="Color"/>
    <x v="2"/>
    <s v="Spanish"/>
    <x v="15"/>
    <n v="0"/>
    <x v="0"/>
    <n v="-1288722"/>
    <n v="-0.99132461538461536"/>
    <s v="&lt;90 minutes"/>
    <n v="-0.99132461538461536"/>
    <n v="1637763"/>
    <n v="0.19178668286445014"/>
    <x v="0"/>
  </r>
  <r>
    <s v="The Amazing Spider-Man"/>
    <x v="157"/>
    <x v="48"/>
    <x v="47"/>
    <n v="28489"/>
    <n v="464"/>
    <n v="56000"/>
    <n v="7"/>
    <n v="599"/>
    <n v="153"/>
    <n v="262030663"/>
    <x v="329"/>
    <x v="2303"/>
    <s v="Color"/>
    <x v="5"/>
    <s v="English"/>
    <x v="1"/>
    <s v="PG-13"/>
    <x v="1"/>
    <n v="32030663"/>
    <n v="0.13926375217391307"/>
    <s v="&gt;150 minutes"/>
    <n v="0.13926375217391304"/>
    <n v="-1289919.5"/>
    <n v="-4.8151417500000002E-2"/>
    <x v="2"/>
  </r>
  <r>
    <s v="The Amazing Spider-Man 2"/>
    <x v="157"/>
    <x v="48"/>
    <x v="47"/>
    <n v="28631"/>
    <n v="464"/>
    <n v="41000"/>
    <n v="6.7"/>
    <n v="495"/>
    <n v="142"/>
    <n v="202853933"/>
    <x v="17"/>
    <x v="2304"/>
    <s v="Color"/>
    <x v="5"/>
    <s v="English"/>
    <x v="1"/>
    <s v="PG-13"/>
    <x v="1"/>
    <n v="2853933"/>
    <n v="1.4269665000000042E-2"/>
    <s v="131-150 minutes"/>
    <n v="1.4269665000000001E-2"/>
    <n v="-1289919.5"/>
    <n v="-4.8151417500000002E-2"/>
    <x v="2"/>
  </r>
  <r>
    <s v="The American"/>
    <x v="1217"/>
    <x v="85"/>
    <x v="140"/>
    <n v="1454"/>
    <n v="210"/>
    <n v="10000"/>
    <n v="6.3"/>
    <n v="333"/>
    <n v="105"/>
    <n v="35596227"/>
    <x v="6"/>
    <x v="1321"/>
    <s v="Color"/>
    <x v="4"/>
    <s v="English"/>
    <x v="1"/>
    <s v="R"/>
    <x v="1"/>
    <n v="15596227"/>
    <n v="0.7798113499999999"/>
    <s v="90-110 minutes"/>
    <n v="0.77981135000000001"/>
    <n v="-74533.5"/>
    <n v="-7.4856785714285719E-3"/>
    <x v="1"/>
  </r>
  <r>
    <s v="The American President"/>
    <x v="1218"/>
    <x v="68"/>
    <x v="641"/>
    <n v="2668"/>
    <n v="0"/>
    <n v="0"/>
    <n v="6.8"/>
    <n v="75"/>
    <n v="114"/>
    <n v="65000000"/>
    <x v="62"/>
    <x v="2305"/>
    <s v="Color"/>
    <x v="2"/>
    <s v="English"/>
    <x v="1"/>
    <s v="PG-13"/>
    <x v="1"/>
    <n v="3000000"/>
    <n v="4.8387096774193505E-2"/>
    <s v="111-130 minutes"/>
    <n v="4.8387096774193547E-2"/>
    <n v="1637763"/>
    <n v="0.19178668286445014"/>
    <x v="2"/>
  </r>
  <r>
    <s v="The Amityville Horror"/>
    <x v="570"/>
    <x v="1401"/>
    <x v="338"/>
    <n v="120797"/>
    <n v="15"/>
    <n v="0"/>
    <n v="6"/>
    <n v="220"/>
    <n v="90"/>
    <n v="64255243"/>
    <x v="59"/>
    <x v="2306"/>
    <s v="Color"/>
    <x v="1"/>
    <s v="English"/>
    <x v="1"/>
    <s v="R"/>
    <x v="1"/>
    <n v="45255243"/>
    <n v="2.3818548947368421"/>
    <s v="90-110 minutes"/>
    <n v="2.3818548947368421"/>
    <n v="-434215.5"/>
    <n v="-0.10115100772200772"/>
    <x v="1"/>
  </r>
  <r>
    <s v="The Animal"/>
    <x v="283"/>
    <x v="988"/>
    <x v="224"/>
    <n v="1203"/>
    <n v="42"/>
    <n v="1000"/>
    <n v="4.8"/>
    <n v="75"/>
    <n v="84"/>
    <n v="55762229"/>
    <x v="5"/>
    <x v="2307"/>
    <s v="Color"/>
    <x v="2"/>
    <s v="English"/>
    <x v="1"/>
    <s v="PG-13"/>
    <x v="1"/>
    <n v="33762229"/>
    <n v="1.5346467727272728"/>
    <s v="&lt;90 minutes"/>
    <n v="1.5346467727272728"/>
    <n v="1637763"/>
    <n v="0.19178668286445014"/>
    <x v="1"/>
  </r>
  <r>
    <s v="The Ant Bully"/>
    <x v="55"/>
    <x v="925"/>
    <x v="20"/>
    <n v="33822"/>
    <n v="8"/>
    <n v="593"/>
    <n v="5.9"/>
    <n v="105"/>
    <n v="88"/>
    <n v="28133159"/>
    <x v="21"/>
    <x v="665"/>
    <s v="Color"/>
    <x v="3"/>
    <s v="English"/>
    <x v="1"/>
    <s v="PG"/>
    <x v="1"/>
    <n v="-21866841"/>
    <n v="-0.43733681999999996"/>
    <s v="&lt;90 minutes"/>
    <n v="-0.43733682000000001"/>
    <n v="3892693.5"/>
    <n v="0.11726928571428571"/>
    <x v="2"/>
  </r>
  <r>
    <s v="The Apostle"/>
    <x v="1219"/>
    <x v="1402"/>
    <x v="642"/>
    <n v="428"/>
    <n v="3000"/>
    <n v="1000"/>
    <n v="7.2"/>
    <n v="95"/>
    <n v="134"/>
    <n v="20733485"/>
    <x v="40"/>
    <x v="2308"/>
    <s v="Color"/>
    <x v="1"/>
    <s v="English"/>
    <x v="1"/>
    <s v="PG-13"/>
    <x v="1"/>
    <n v="15733485"/>
    <n v="3.1466969999999996"/>
    <s v="131-150 minutes"/>
    <n v="3.1466970000000001"/>
    <n v="-434215.5"/>
    <n v="-0.10115100772200772"/>
    <x v="0"/>
  </r>
  <r>
    <s v="The Apparition"/>
    <x v="1220"/>
    <x v="1403"/>
    <x v="408"/>
    <n v="730"/>
    <n v="57"/>
    <n v="0"/>
    <n v="4.0999999999999996"/>
    <n v="145"/>
    <n v="83"/>
    <n v="4930798"/>
    <x v="32"/>
    <x v="2309"/>
    <s v="Color"/>
    <x v="0"/>
    <s v="English"/>
    <x v="1"/>
    <s v="PG-13"/>
    <x v="1"/>
    <n v="-12069202"/>
    <n v="-0.70995305882352944"/>
    <s v="&lt;90 minutes"/>
    <n v="-0.70995305882352944"/>
    <n v="16235088"/>
    <n v="1.1909079499999999"/>
    <x v="1"/>
  </r>
  <r>
    <s v="The Art of War"/>
    <x v="144"/>
    <x v="683"/>
    <x v="3"/>
    <n v="3753"/>
    <n v="18"/>
    <n v="470"/>
    <n v="5.7"/>
    <n v="110"/>
    <n v="116"/>
    <n v="30199105"/>
    <x v="33"/>
    <x v="869"/>
    <s v="Color"/>
    <x v="5"/>
    <s v="English"/>
    <x v="1"/>
    <s v="R"/>
    <x v="1"/>
    <n v="-9800895"/>
    <n v="-0.24502237500000001"/>
    <s v="111-130 minutes"/>
    <n v="-0.24502237499999999"/>
    <n v="-1289919.5"/>
    <n v="-4.8151417500000002E-2"/>
    <x v="2"/>
  </r>
  <r>
    <s v="The Artist"/>
    <x v="1221"/>
    <x v="1404"/>
    <x v="643"/>
    <n v="4606"/>
    <n v="405"/>
    <n v="30000"/>
    <n v="8"/>
    <n v="576"/>
    <n v="100"/>
    <n v="44667095"/>
    <x v="22"/>
    <x v="331"/>
    <s v="Black and White"/>
    <x v="2"/>
    <s v="English"/>
    <x v="8"/>
    <s v="PG-13"/>
    <x v="1"/>
    <n v="29667095"/>
    <n v="1.9778063333333336"/>
    <s v="90-110 minutes"/>
    <n v="1.9778063333333333"/>
    <n v="1637763"/>
    <n v="0.19178668286445014"/>
    <x v="1"/>
  </r>
  <r>
    <s v="The Assassin"/>
    <x v="1222"/>
    <x v="1405"/>
    <x v="1"/>
    <n v="1172"/>
    <n v="141"/>
    <n v="0"/>
    <n v="6.4"/>
    <n v="205"/>
    <n v="105"/>
    <n v="613556"/>
    <x v="22"/>
    <x v="2310"/>
    <s v="Color"/>
    <x v="5"/>
    <s v="Mandarin"/>
    <x v="25"/>
    <s v="Not Rated"/>
    <x v="0"/>
    <n v="-14386444"/>
    <n v="-0.9590962666666667"/>
    <s v="90-110 minutes"/>
    <n v="-0.9590962666666667"/>
    <n v="-1289919.5"/>
    <n v="-4.8151417500000002E-2"/>
    <x v="1"/>
  </r>
  <r>
    <s v="The Assassination of Jesse James by the Coward Robert Ford"/>
    <x v="238"/>
    <x v="954"/>
    <x v="6"/>
    <n v="22516"/>
    <n v="181"/>
    <n v="0"/>
    <n v="7.5"/>
    <n v="273"/>
    <n v="160"/>
    <n v="3904982"/>
    <x v="23"/>
    <x v="415"/>
    <s v="Color"/>
    <x v="6"/>
    <s v="English"/>
    <x v="1"/>
    <s v="R"/>
    <x v="1"/>
    <n v="-26095018"/>
    <n v="-0.86983393333333336"/>
    <s v="&gt;150 minutes"/>
    <n v="-0.86983393333333336"/>
    <n v="-1289919.5"/>
    <n v="-4.8151417500000002E-2"/>
    <x v="1"/>
  </r>
  <r>
    <s v="The Astronaut Farmer"/>
    <x v="231"/>
    <x v="57"/>
    <x v="145"/>
    <n v="27806"/>
    <n v="35"/>
    <n v="862"/>
    <n v="6.3"/>
    <n v="113"/>
    <n v="104"/>
    <n v="10996440"/>
    <x v="20"/>
    <x v="2311"/>
    <s v="Color"/>
    <x v="3"/>
    <s v="English"/>
    <x v="1"/>
    <s v="PG"/>
    <x v="1"/>
    <n v="-2003560"/>
    <n v="-0.15412000000000003"/>
    <s v="90-110 minutes"/>
    <n v="-0.15412000000000001"/>
    <n v="3892693.5"/>
    <n v="0.11726928571428571"/>
    <x v="0"/>
  </r>
  <r>
    <s v="The Astronaut's Wife"/>
    <x v="86"/>
    <x v="1406"/>
    <x v="53"/>
    <n v="52621"/>
    <n v="7"/>
    <n v="1000"/>
    <n v="5.3"/>
    <n v="107"/>
    <n v="109"/>
    <n v="10654581"/>
    <x v="151"/>
    <x v="2312"/>
    <s v="Color"/>
    <x v="1"/>
    <s v="English"/>
    <x v="1"/>
    <s v="R"/>
    <x v="1"/>
    <n v="-23345419"/>
    <n v="-0.68662997058823527"/>
    <s v="90-110 minutes"/>
    <n v="-0.68662997058823527"/>
    <n v="-434215.5"/>
    <n v="-0.10115100772200772"/>
    <x v="1"/>
  </r>
  <r>
    <s v="The Avengers"/>
    <x v="92"/>
    <x v="252"/>
    <x v="58"/>
    <n v="87697"/>
    <n v="0"/>
    <n v="123000"/>
    <n v="8.1"/>
    <n v="703"/>
    <n v="173"/>
    <n v="623279547"/>
    <x v="330"/>
    <x v="2313"/>
    <s v="Color"/>
    <x v="5"/>
    <s v="English"/>
    <x v="1"/>
    <s v="PG-13"/>
    <x v="1"/>
    <n v="403279547"/>
    <n v="1.8330888500000002"/>
    <s v="&gt;150 minutes"/>
    <n v="1.83308885"/>
    <n v="-1289919.5"/>
    <n v="-4.8151417500000002E-2"/>
    <x v="2"/>
  </r>
  <r>
    <s v="The Aviator"/>
    <x v="308"/>
    <x v="388"/>
    <x v="188"/>
    <n v="34582"/>
    <n v="17000"/>
    <n v="0"/>
    <n v="7.5"/>
    <n v="267"/>
    <n v="170"/>
    <n v="102608827"/>
    <x v="30"/>
    <x v="2314"/>
    <s v="Black and White"/>
    <x v="6"/>
    <s v="English"/>
    <x v="1"/>
    <s v="PG-13"/>
    <x v="1"/>
    <n v="-7391173"/>
    <n v="-6.7192481818181826E-2"/>
    <s v="&gt;150 minutes"/>
    <n v="-6.7192481818181812E-2"/>
    <n v="-1289919.5"/>
    <n v="-4.8151417500000002E-2"/>
    <x v="2"/>
  </r>
  <r>
    <s v="The Baader Meinhof Complex"/>
    <x v="1082"/>
    <x v="1407"/>
    <x v="587"/>
    <n v="1601"/>
    <n v="34"/>
    <n v="0"/>
    <n v="7.4"/>
    <n v="160"/>
    <n v="184"/>
    <n v="476270"/>
    <x v="6"/>
    <x v="2315"/>
    <s v="Color"/>
    <x v="5"/>
    <s v="German"/>
    <x v="2"/>
    <s v="R"/>
    <x v="0"/>
    <n v="-19523730"/>
    <n v="-0.97618649999999996"/>
    <s v="&gt;150 minutes"/>
    <n v="-0.97618649999999996"/>
    <n v="-1289919.5"/>
    <n v="-4.8151417500000002E-2"/>
    <x v="1"/>
  </r>
  <r>
    <s v="The Back-up Plan"/>
    <x v="688"/>
    <x v="1408"/>
    <x v="1"/>
    <n v="3356"/>
    <n v="16"/>
    <n v="0"/>
    <n v="5.3"/>
    <n v="148"/>
    <n v="104"/>
    <n v="37481242"/>
    <x v="19"/>
    <x v="2316"/>
    <s v="Color"/>
    <x v="2"/>
    <s v="English"/>
    <x v="1"/>
    <s v="PG-13"/>
    <x v="1"/>
    <n v="2481242"/>
    <n v="7.089262857142864E-2"/>
    <s v="90-110 minutes"/>
    <n v="7.089262857142857E-2"/>
    <n v="1637763"/>
    <n v="0.19178668286445014"/>
    <x v="1"/>
  </r>
  <r>
    <s v="The Ballad of Jack and Rose"/>
    <x v="1223"/>
    <x v="1409"/>
    <x v="17"/>
    <n v="859"/>
    <n v="58"/>
    <n v="608"/>
    <n v="6.7"/>
    <n v="75"/>
    <n v="112"/>
    <n v="712294"/>
    <x v="135"/>
    <x v="841"/>
    <s v="Color"/>
    <x v="1"/>
    <s v="English"/>
    <x v="1"/>
    <s v="R"/>
    <x v="1"/>
    <n v="-787706"/>
    <n v="-0.52513733333333334"/>
    <s v="111-130 minutes"/>
    <n v="-0.52513733333333334"/>
    <n v="-434215.5"/>
    <n v="-0.10115100772200772"/>
    <x v="0"/>
  </r>
  <r>
    <s v="The Banger Sisters"/>
    <x v="612"/>
    <x v="1410"/>
    <x v="364"/>
    <n v="1917"/>
    <n v="7"/>
    <n v="744"/>
    <n v="5.6"/>
    <n v="92"/>
    <n v="98"/>
    <n v="30306281"/>
    <x v="42"/>
    <x v="2317"/>
    <s v="Color"/>
    <x v="2"/>
    <s v="English"/>
    <x v="1"/>
    <s v="R"/>
    <x v="1"/>
    <n v="20306281"/>
    <n v="2.0306280999999999"/>
    <s v="90-110 minutes"/>
    <n v="2.0306280999999999"/>
    <n v="1637763"/>
    <n v="0.19178668286445014"/>
    <x v="0"/>
  </r>
  <r>
    <s v="The Bank Job"/>
    <x v="448"/>
    <x v="543"/>
    <x v="58"/>
    <n v="27755"/>
    <n v="79"/>
    <n v="0"/>
    <n v="7.3"/>
    <n v="222"/>
    <n v="111"/>
    <n v="30028592"/>
    <x v="6"/>
    <x v="1530"/>
    <s v="Color"/>
    <x v="4"/>
    <s v="English"/>
    <x v="4"/>
    <s v="R"/>
    <x v="1"/>
    <n v="10028592"/>
    <n v="0.50142960000000003"/>
    <s v="111-130 minutes"/>
    <n v="0.50142960000000003"/>
    <n v="-74533.5"/>
    <n v="-7.4856785714285719E-3"/>
    <x v="1"/>
  </r>
  <r>
    <s v="The Barbarian Invasions"/>
    <x v="1224"/>
    <x v="1411"/>
    <x v="644"/>
    <n v="253"/>
    <n v="66"/>
    <n v="0"/>
    <n v="7.7"/>
    <n v="135"/>
    <n v="112"/>
    <n v="3432342"/>
    <x v="16"/>
    <x v="2318"/>
    <s v="Color"/>
    <x v="2"/>
    <s v="French"/>
    <x v="14"/>
    <s v="R"/>
    <x v="0"/>
    <n v="-2567658"/>
    <n v="-0.42794299999999996"/>
    <s v="111-130 minutes"/>
    <n v="-0.42794300000000002"/>
    <n v="1637763"/>
    <n v="0.19178668286445014"/>
    <x v="0"/>
  </r>
  <r>
    <s v="The Barbarians"/>
    <x v="262"/>
    <x v="1412"/>
    <x v="162"/>
    <n v="1700"/>
    <n v="101"/>
    <n v="550"/>
    <n v="4.8"/>
    <n v="15"/>
    <n v="87"/>
    <n v="800000"/>
    <x v="50"/>
    <x v="2319"/>
    <s v="Color"/>
    <x v="3"/>
    <s v="English"/>
    <x v="1"/>
    <s v="R"/>
    <x v="1"/>
    <n v="-3200000"/>
    <n v="-0.8"/>
    <s v="&lt;90 minutes"/>
    <n v="-0.8"/>
    <n v="3892693.5"/>
    <n v="0.11726928571428571"/>
    <x v="0"/>
  </r>
  <r>
    <s v="The Basket"/>
    <x v="361"/>
    <x v="1413"/>
    <x v="3"/>
    <n v="3475"/>
    <n v="7"/>
    <n v="117"/>
    <n v="6.5"/>
    <n v="14"/>
    <n v="105"/>
    <n v="609042"/>
    <x v="144"/>
    <x v="2320"/>
    <s v="Color"/>
    <x v="1"/>
    <s v="English"/>
    <x v="1"/>
    <s v="PG"/>
    <x v="1"/>
    <n v="-690958"/>
    <n v="-0.53150615384615385"/>
    <s v="90-110 minutes"/>
    <n v="-0.53150615384615385"/>
    <n v="-434215.5"/>
    <n v="-0.10115100772200772"/>
    <x v="0"/>
  </r>
  <r>
    <s v="The Battle of Shaker Heights"/>
    <x v="1225"/>
    <x v="1414"/>
    <x v="645"/>
    <n v="2489"/>
    <n v="2"/>
    <n v="150"/>
    <n v="6.1"/>
    <n v="29"/>
    <n v="79"/>
    <n v="279282"/>
    <x v="15"/>
    <x v="2321"/>
    <s v="Color"/>
    <x v="2"/>
    <s v="English"/>
    <x v="1"/>
    <s v="PG-13"/>
    <x v="1"/>
    <n v="-720718"/>
    <n v="-0.72071799999999997"/>
    <s v="&lt;90 minutes"/>
    <n v="-0.72071799999999997"/>
    <n v="1637763"/>
    <n v="0.19178668286445014"/>
    <x v="0"/>
  </r>
  <r>
    <s v="The Beach"/>
    <x v="308"/>
    <x v="7"/>
    <x v="188"/>
    <n v="29461"/>
    <n v="0"/>
    <n v="0"/>
    <n v="6.6"/>
    <n v="118"/>
    <n v="119"/>
    <n v="39778599"/>
    <x v="21"/>
    <x v="2322"/>
    <s v="Color"/>
    <x v="3"/>
    <s v="English"/>
    <x v="1"/>
    <s v="R"/>
    <x v="1"/>
    <n v="-10221401"/>
    <n v="-0.20442802000000004"/>
    <s v="111-130 minutes"/>
    <n v="-0.20442801999999999"/>
    <n v="3892693.5"/>
    <n v="0.11726928571428571"/>
    <x v="2"/>
  </r>
  <r>
    <s v="The Beast from 20,000 Fathoms"/>
    <x v="1226"/>
    <x v="1415"/>
    <x v="341"/>
    <n v="205"/>
    <n v="7"/>
    <n v="465"/>
    <n v="6.7"/>
    <n v="67"/>
    <n v="80"/>
    <n v="5000000"/>
    <x v="331"/>
    <x v="2323"/>
    <s v="Black and White"/>
    <x v="3"/>
    <s v="English"/>
    <x v="1"/>
    <s v="Approved"/>
    <x v="1"/>
    <n v="4790000"/>
    <n v="22.80952380952381"/>
    <s v="&lt;90 minutes"/>
    <n v="22.80952380952381"/>
    <n v="3892693.5"/>
    <n v="0.11726928571428571"/>
    <x v="0"/>
  </r>
  <r>
    <s v="The Beaver"/>
    <x v="169"/>
    <x v="835"/>
    <x v="104"/>
    <n v="34705"/>
    <n v="0"/>
    <n v="17000"/>
    <n v="6.7"/>
    <n v="276"/>
    <n v="91"/>
    <n v="958319"/>
    <x v="130"/>
    <x v="2324"/>
    <s v="Color"/>
    <x v="1"/>
    <s v="English"/>
    <x v="1"/>
    <s v="PG-13"/>
    <x v="1"/>
    <n v="-20041681"/>
    <n v="-0.95436576190476186"/>
    <s v="90-110 minutes"/>
    <n v="-0.95436576190476186"/>
    <n v="-434215.5"/>
    <n v="-0.10115100772200772"/>
    <x v="1"/>
  </r>
  <r>
    <s v="The Believer"/>
    <x v="319"/>
    <x v="1416"/>
    <x v="163"/>
    <n v="33441"/>
    <n v="21"/>
    <n v="0"/>
    <n v="7.2"/>
    <n v="84"/>
    <n v="98"/>
    <n v="406035"/>
    <x v="135"/>
    <x v="2325"/>
    <s v="Black and White"/>
    <x v="1"/>
    <s v="English"/>
    <x v="1"/>
    <s v="R"/>
    <x v="1"/>
    <n v="-1093965"/>
    <n v="-0.72931000000000001"/>
    <s v="90-110 minutes"/>
    <n v="-0.72931000000000001"/>
    <n v="-434215.5"/>
    <n v="-0.10115100772200772"/>
    <x v="0"/>
  </r>
  <r>
    <s v="The Benchwarmers"/>
    <x v="41"/>
    <x v="314"/>
    <x v="6"/>
    <n v="13125"/>
    <n v="221"/>
    <n v="0"/>
    <n v="5.6"/>
    <n v="90"/>
    <n v="75"/>
    <n v="57651794"/>
    <x v="106"/>
    <x v="2326"/>
    <s v="Color"/>
    <x v="2"/>
    <s v="English"/>
    <x v="1"/>
    <s v="PG-13"/>
    <x v="1"/>
    <n v="24651794"/>
    <n v="0.74702406060606052"/>
    <s v="&lt;90 minutes"/>
    <n v="0.74702406060606064"/>
    <n v="1637763"/>
    <n v="0.19178668286445014"/>
    <x v="1"/>
  </r>
  <r>
    <s v="The Best Exotic Marigold Hotel"/>
    <x v="298"/>
    <x v="423"/>
    <x v="1"/>
    <n v="1898"/>
    <n v="108"/>
    <n v="48000"/>
    <n v="7.3"/>
    <n v="264"/>
    <n v="124"/>
    <n v="46377022"/>
    <x v="42"/>
    <x v="1175"/>
    <s v="Color"/>
    <x v="2"/>
    <s v="English"/>
    <x v="4"/>
    <s v="PG-13"/>
    <x v="1"/>
    <n v="36377022"/>
    <n v="3.6377021999999997"/>
    <s v="111-130 minutes"/>
    <n v="3.6377022000000001"/>
    <n v="1637763"/>
    <n v="0.19178668286445014"/>
    <x v="0"/>
  </r>
  <r>
    <s v="The Best Little Whorehouse in Texas"/>
    <x v="794"/>
    <x v="1417"/>
    <x v="1"/>
    <n v="3688"/>
    <n v="19"/>
    <n v="0"/>
    <n v="5.8"/>
    <n v="11"/>
    <n v="114"/>
    <n v="69700000"/>
    <x v="19"/>
    <x v="2327"/>
    <s v="Color"/>
    <x v="2"/>
    <s v="English"/>
    <x v="1"/>
    <s v="R"/>
    <x v="1"/>
    <n v="34700000"/>
    <n v="0.99142857142857133"/>
    <s v="111-130 minutes"/>
    <n v="0.99142857142857144"/>
    <n v="1637763"/>
    <n v="0.19178668286445014"/>
    <x v="1"/>
  </r>
  <r>
    <s v="The Best Man"/>
    <x v="307"/>
    <x v="1271"/>
    <x v="1"/>
    <n v="5420"/>
    <n v="92"/>
    <n v="0"/>
    <n v="6.7"/>
    <n v="32"/>
    <n v="120"/>
    <n v="34074895"/>
    <x v="75"/>
    <x v="2312"/>
    <s v="Color"/>
    <x v="2"/>
    <s v="English"/>
    <x v="1"/>
    <s v="R"/>
    <x v="1"/>
    <n v="25074895"/>
    <n v="2.7860994444444445"/>
    <s v="111-130 minutes"/>
    <n v="2.7860994444444445"/>
    <n v="1637763"/>
    <n v="0.19178668286445014"/>
    <x v="0"/>
  </r>
  <r>
    <s v="The Best Man Holiday"/>
    <x v="307"/>
    <x v="1271"/>
    <x v="1"/>
    <n v="5306"/>
    <n v="92"/>
    <n v="7000"/>
    <n v="6.7"/>
    <n v="56"/>
    <n v="123"/>
    <n v="70492685"/>
    <x v="32"/>
    <x v="2328"/>
    <s v="Color"/>
    <x v="2"/>
    <s v="English"/>
    <x v="1"/>
    <s v="R"/>
    <x v="1"/>
    <n v="53492685"/>
    <n v="3.1466285294117649"/>
    <s v="111-130 minutes"/>
    <n v="3.1466285294117649"/>
    <n v="1637763"/>
    <n v="0.19178668286445014"/>
    <x v="1"/>
  </r>
  <r>
    <s v="The Best of Me"/>
    <x v="1227"/>
    <x v="1418"/>
    <x v="576"/>
    <n v="3197"/>
    <n v="97"/>
    <n v="19000"/>
    <n v="6.7"/>
    <n v="85"/>
    <n v="118"/>
    <n v="26761283"/>
    <x v="43"/>
    <x v="1622"/>
    <s v="Color"/>
    <x v="1"/>
    <s v="English"/>
    <x v="1"/>
    <s v="PG-13"/>
    <x v="1"/>
    <n v="761283"/>
    <n v="2.9280115384615391E-2"/>
    <s v="111-130 minutes"/>
    <n v="2.9280115384615384E-2"/>
    <n v="-434215.5"/>
    <n v="-0.10115100772200772"/>
    <x v="1"/>
  </r>
  <r>
    <s v="The Best Offer"/>
    <x v="119"/>
    <x v="1419"/>
    <x v="77"/>
    <n v="5954"/>
    <n v="911"/>
    <n v="31000"/>
    <n v="7.8"/>
    <n v="124"/>
    <n v="131"/>
    <n v="85433"/>
    <x v="185"/>
    <x v="2329"/>
    <s v="Color"/>
    <x v="4"/>
    <s v="English"/>
    <x v="9"/>
    <s v="R"/>
    <x v="1"/>
    <n v="-13414567"/>
    <n v="-0.99367162962962963"/>
    <s v="131-150 minutes"/>
    <n v="-0.99367162962962963"/>
    <n v="-74533.5"/>
    <n v="-7.4856785714285719E-3"/>
    <x v="1"/>
  </r>
  <r>
    <s v="The Best Years of Our Lives"/>
    <x v="1228"/>
    <x v="1420"/>
    <x v="38"/>
    <n v="1941"/>
    <n v="355"/>
    <n v="0"/>
    <n v="8.1"/>
    <n v="97"/>
    <n v="172"/>
    <n v="23650000"/>
    <x v="270"/>
    <x v="2330"/>
    <s v="Black and White"/>
    <x v="1"/>
    <s v="English"/>
    <x v="1"/>
    <s v="Not Rated"/>
    <x v="1"/>
    <n v="21550000"/>
    <n v="10.261904761904763"/>
    <s v="&gt;150 minutes"/>
    <n v="10.261904761904763"/>
    <n v="-434215.5"/>
    <n v="-0.10115100772200772"/>
    <x v="0"/>
  </r>
  <r>
    <s v="The Beyond"/>
    <x v="1229"/>
    <x v="1421"/>
    <x v="552"/>
    <n v="123"/>
    <n v="385"/>
    <n v="2000"/>
    <n v="6.9"/>
    <n v="203"/>
    <n v="82"/>
    <n v="126387"/>
    <x v="232"/>
    <x v="2331"/>
    <s v="Black and White"/>
    <x v="0"/>
    <s v="Italian"/>
    <x v="9"/>
    <s v="X"/>
    <x v="0"/>
    <n v="-273613"/>
    <n v="-0.68403250000000004"/>
    <s v="&lt;90 minutes"/>
    <n v="-0.68403250000000004"/>
    <n v="16235088"/>
    <n v="1.1909079499999999"/>
    <x v="0"/>
  </r>
  <r>
    <s v="The Big Bounce"/>
    <x v="160"/>
    <x v="784"/>
    <x v="6"/>
    <n v="11972"/>
    <n v="5"/>
    <n v="288"/>
    <n v="4.9000000000000004"/>
    <n v="75"/>
    <n v="88"/>
    <n v="6471394"/>
    <x v="21"/>
    <x v="2332"/>
    <s v="Color"/>
    <x v="2"/>
    <s v="English"/>
    <x v="1"/>
    <s v="PG-13"/>
    <x v="1"/>
    <n v="-43528606"/>
    <n v="-0.87057212000000006"/>
    <s v="&lt;90 minutes"/>
    <n v="-0.87057211999999995"/>
    <n v="1637763"/>
    <n v="0.19178668286445014"/>
    <x v="2"/>
  </r>
  <r>
    <s v="The Big Hit"/>
    <x v="1057"/>
    <x v="1422"/>
    <x v="533"/>
    <n v="3353"/>
    <n v="6"/>
    <n v="934"/>
    <n v="6.1"/>
    <n v="57"/>
    <n v="91"/>
    <n v="27052167"/>
    <x v="20"/>
    <x v="2333"/>
    <s v="Color"/>
    <x v="5"/>
    <s v="English"/>
    <x v="1"/>
    <s v="R"/>
    <x v="1"/>
    <n v="14052167"/>
    <n v="1.0809359230769231"/>
    <s v="90-110 minutes"/>
    <n v="1.0809359230769231"/>
    <n v="-1289919.5"/>
    <n v="-4.8151417500000002E-2"/>
    <x v="0"/>
  </r>
  <r>
    <s v="The Big Lebowski"/>
    <x v="27"/>
    <x v="900"/>
    <x v="9"/>
    <n v="47728"/>
    <n v="0"/>
    <n v="35000"/>
    <n v="8.1999999999999993"/>
    <n v="249"/>
    <n v="117"/>
    <n v="17439163"/>
    <x v="22"/>
    <x v="2334"/>
    <s v="Color"/>
    <x v="2"/>
    <s v="English"/>
    <x v="1"/>
    <s v="R"/>
    <x v="1"/>
    <n v="2439163"/>
    <n v="0.16261086666666658"/>
    <s v="111-130 minutes"/>
    <n v="0.16261086666666666"/>
    <n v="1637763"/>
    <n v="0.19178668286445014"/>
    <x v="1"/>
  </r>
  <r>
    <s v="The Big Short"/>
    <x v="319"/>
    <x v="201"/>
    <x v="163"/>
    <n v="57308"/>
    <n v="285"/>
    <n v="99000"/>
    <n v="7.8"/>
    <n v="426"/>
    <n v="130"/>
    <n v="70235322"/>
    <x v="25"/>
    <x v="2335"/>
    <s v="Color"/>
    <x v="6"/>
    <s v="English"/>
    <x v="1"/>
    <s v="R"/>
    <x v="1"/>
    <n v="42235322"/>
    <n v="1.5084043571428571"/>
    <s v="111-130 minutes"/>
    <n v="1.5084043571428571"/>
    <n v="-1289919.5"/>
    <n v="-4.8151417500000002E-2"/>
    <x v="1"/>
  </r>
  <r>
    <s v="The Big Tease"/>
    <x v="1230"/>
    <x v="133"/>
    <x v="75"/>
    <n v="2805"/>
    <n v="8"/>
    <n v="182"/>
    <n v="6.3"/>
    <n v="33"/>
    <n v="86"/>
    <n v="185577"/>
    <x v="50"/>
    <x v="2336"/>
    <s v="Color"/>
    <x v="2"/>
    <s v="English"/>
    <x v="4"/>
    <s v="R"/>
    <x v="1"/>
    <n v="-3814423"/>
    <n v="-0.95360575000000003"/>
    <s v="&lt;90 minutes"/>
    <n v="-0.95360575000000003"/>
    <n v="1637763"/>
    <n v="0.19178668286445014"/>
    <x v="0"/>
  </r>
  <r>
    <s v="The Big Wedding"/>
    <x v="133"/>
    <x v="1423"/>
    <x v="85"/>
    <n v="74181"/>
    <n v="16"/>
    <n v="0"/>
    <n v="5.6"/>
    <n v="133"/>
    <n v="89"/>
    <n v="21784432"/>
    <x v="19"/>
    <x v="2337"/>
    <s v="Color"/>
    <x v="2"/>
    <s v="English"/>
    <x v="1"/>
    <s v="R"/>
    <x v="1"/>
    <n v="-13215568"/>
    <n v="-0.37758765714285714"/>
    <s v="&lt;90 minutes"/>
    <n v="-0.37758765714285714"/>
    <n v="1637763"/>
    <n v="0.19178668286445014"/>
    <x v="1"/>
  </r>
  <r>
    <s v="The Big Year"/>
    <x v="1231"/>
    <x v="843"/>
    <x v="161"/>
    <n v="2085"/>
    <n v="64"/>
    <n v="11000"/>
    <n v="6.2"/>
    <n v="108"/>
    <n v="100"/>
    <n v="7204138"/>
    <x v="39"/>
    <x v="2338"/>
    <s v="Color"/>
    <x v="2"/>
    <s v="English"/>
    <x v="1"/>
    <s v="PG"/>
    <x v="1"/>
    <n v="-33795862"/>
    <n v="-0.82428931707317077"/>
    <s v="90-110 minutes"/>
    <n v="-0.82428931707317077"/>
    <n v="1637763"/>
    <n v="0.19178668286445014"/>
    <x v="2"/>
  </r>
  <r>
    <s v="The Black Dahlia"/>
    <x v="371"/>
    <x v="629"/>
    <x v="24"/>
    <n v="22833"/>
    <n v="0"/>
    <n v="0"/>
    <n v="5.6"/>
    <n v="240"/>
    <n v="121"/>
    <n v="22518325"/>
    <x v="21"/>
    <x v="2339"/>
    <s v="Color"/>
    <x v="4"/>
    <s v="English"/>
    <x v="2"/>
    <s v="R"/>
    <x v="1"/>
    <n v="-27481675"/>
    <n v="-0.5496335"/>
    <s v="111-130 minutes"/>
    <n v="-0.5496335"/>
    <n v="-74533.5"/>
    <n v="-7.4856785714285719E-3"/>
    <x v="2"/>
  </r>
  <r>
    <s v="The Blair Witch Project"/>
    <x v="1232"/>
    <x v="1424"/>
    <x v="429"/>
    <n v="399"/>
    <n v="19"/>
    <n v="0"/>
    <n v="6.4"/>
    <n v="360"/>
    <n v="81"/>
    <n v="140530114"/>
    <x v="14"/>
    <x v="2340"/>
    <s v="Black and White"/>
    <x v="0"/>
    <s v="English"/>
    <x v="1"/>
    <s v="R"/>
    <x v="1"/>
    <n v="140470114"/>
    <n v="2341.1685666666667"/>
    <s v="&lt;90 minutes"/>
    <n v="2341.1685666666667"/>
    <n v="16235088"/>
    <n v="1.1909079499999999"/>
    <x v="0"/>
  </r>
  <r>
    <s v="The Blind Side"/>
    <x v="1233"/>
    <x v="1268"/>
    <x v="646"/>
    <n v="3389"/>
    <n v="102"/>
    <n v="38000"/>
    <n v="7.7"/>
    <n v="261"/>
    <n v="129"/>
    <n v="255950375"/>
    <x v="169"/>
    <x v="2341"/>
    <s v="Color"/>
    <x v="6"/>
    <s v="English"/>
    <x v="1"/>
    <s v="PG-13"/>
    <x v="1"/>
    <n v="226950375"/>
    <n v="7.8258749999999999"/>
    <s v="111-130 minutes"/>
    <n v="7.8258749999999999"/>
    <n v="-1289919.5"/>
    <n v="-4.8151417500000002E-2"/>
    <x v="1"/>
  </r>
  <r>
    <s v="The Blood of Heroes"/>
    <x v="309"/>
    <x v="1425"/>
    <x v="189"/>
    <n v="1526"/>
    <n v="73"/>
    <n v="999"/>
    <n v="6.5"/>
    <n v="21"/>
    <n v="90"/>
    <n v="882290"/>
    <x v="42"/>
    <x v="2342"/>
    <s v="Color"/>
    <x v="5"/>
    <s v="English"/>
    <x v="12"/>
    <s v="R"/>
    <x v="1"/>
    <n v="-9117710"/>
    <n v="-0.911771"/>
    <s v="90-110 minutes"/>
    <n v="-0.911771"/>
    <n v="-1289919.5"/>
    <n v="-4.8151417500000002E-2"/>
    <x v="0"/>
  </r>
  <r>
    <s v="The Blues Brothers"/>
    <x v="192"/>
    <x v="204"/>
    <x v="1"/>
    <n v="2566"/>
    <n v="644"/>
    <n v="14000"/>
    <n v="7.9"/>
    <n v="125"/>
    <n v="148"/>
    <n v="54200000"/>
    <x v="102"/>
    <x v="2343"/>
    <s v="Color"/>
    <x v="5"/>
    <s v="English"/>
    <x v="1"/>
    <s v="R"/>
    <x v="1"/>
    <n v="27200000"/>
    <n v="1.0074074074074075"/>
    <s v="131-150 minutes"/>
    <n v="1.0074074074074073"/>
    <n v="-1289919.5"/>
    <n v="-4.8151417500000002E-2"/>
    <x v="1"/>
  </r>
  <r>
    <s v="The Bodyguard"/>
    <x v="562"/>
    <x v="1426"/>
    <x v="334"/>
    <n v="2551"/>
    <n v="81"/>
    <n v="0"/>
    <n v="6.1"/>
    <n v="48"/>
    <n v="129"/>
    <n v="121945720"/>
    <x v="9"/>
    <x v="2344"/>
    <s v="Color"/>
    <x v="5"/>
    <s v="English"/>
    <x v="1"/>
    <s v="R"/>
    <x v="1"/>
    <n v="96945720"/>
    <n v="3.8778287999999996"/>
    <s v="111-130 minutes"/>
    <n v="3.8778288000000001"/>
    <n v="-1289919.5"/>
    <n v="-4.8151417500000002E-2"/>
    <x v="1"/>
  </r>
  <r>
    <s v="The Bone Collector"/>
    <x v="15"/>
    <x v="431"/>
    <x v="12"/>
    <n v="29748"/>
    <n v="176"/>
    <n v="0"/>
    <n v="6.7"/>
    <n v="75"/>
    <n v="118"/>
    <n v="66488090"/>
    <x v="84"/>
    <x v="2345"/>
    <s v="Color"/>
    <x v="4"/>
    <s v="English"/>
    <x v="1"/>
    <s v="R"/>
    <x v="1"/>
    <n v="18488090"/>
    <n v="0.38516854166666659"/>
    <s v="111-130 minutes"/>
    <n v="0.38516854166666664"/>
    <n v="-74533.5"/>
    <n v="-7.4856785714285719E-3"/>
    <x v="2"/>
  </r>
  <r>
    <s v="The Book of Eli"/>
    <x v="15"/>
    <x v="742"/>
    <x v="12"/>
    <n v="44797"/>
    <n v="117"/>
    <n v="20000"/>
    <n v="6.9"/>
    <n v="325"/>
    <n v="118"/>
    <n v="94822707"/>
    <x v="112"/>
    <x v="2346"/>
    <s v="Color"/>
    <x v="5"/>
    <s v="English"/>
    <x v="1"/>
    <s v="R"/>
    <x v="1"/>
    <n v="14822707"/>
    <n v="0.1852838375000001"/>
    <s v="111-130 minutes"/>
    <n v="0.18528383749999999"/>
    <n v="-1289919.5"/>
    <n v="-4.8151417500000002E-2"/>
    <x v="2"/>
  </r>
  <r>
    <s v="The Book of Life"/>
    <x v="26"/>
    <x v="1427"/>
    <x v="19"/>
    <n v="19513"/>
    <n v="34"/>
    <n v="18000"/>
    <n v="7.3"/>
    <n v="156"/>
    <n v="95"/>
    <n v="50150619"/>
    <x v="21"/>
    <x v="2347"/>
    <s v="Color"/>
    <x v="3"/>
    <s v="English"/>
    <x v="1"/>
    <s v="PG"/>
    <x v="1"/>
    <n v="150619"/>
    <n v="3.0123799999999257E-3"/>
    <s v="90-110 minutes"/>
    <n v="3.0123799999999998E-3"/>
    <n v="3892693.5"/>
    <n v="0.11726928571428571"/>
    <x v="2"/>
  </r>
  <r>
    <s v="The Book of Mormon Movie, Volume 1: The Journey"/>
    <x v="1234"/>
    <x v="1428"/>
    <x v="225"/>
    <n v="359"/>
    <n v="0"/>
    <n v="32"/>
    <n v="3.3"/>
    <n v="7"/>
    <n v="120"/>
    <n v="1098224"/>
    <x v="86"/>
    <x v="1529"/>
    <s v="Color"/>
    <x v="3"/>
    <s v="English"/>
    <x v="1"/>
    <s v="PG-13"/>
    <x v="1"/>
    <n v="-901776"/>
    <n v="-0.45088799999999996"/>
    <s v="111-130 minutes"/>
    <n v="-0.45088800000000001"/>
    <n v="3892693.5"/>
    <n v="0.11726928571428571"/>
    <x v="0"/>
  </r>
  <r>
    <s v="The Book Thief"/>
    <x v="191"/>
    <x v="1429"/>
    <x v="120"/>
    <n v="1985"/>
    <n v="33"/>
    <n v="53000"/>
    <n v="7.6"/>
    <n v="252"/>
    <n v="131"/>
    <n v="21483154"/>
    <x v="59"/>
    <x v="2348"/>
    <s v="Color"/>
    <x v="1"/>
    <s v="English"/>
    <x v="1"/>
    <s v="PG-13"/>
    <x v="1"/>
    <n v="2483154"/>
    <n v="0.13069231578947371"/>
    <s v="131-150 minutes"/>
    <n v="0.13069231578947368"/>
    <n v="-434215.5"/>
    <n v="-0.10115100772200772"/>
    <x v="1"/>
  </r>
  <r>
    <s v="The Boondock Saints II: All Saints Day"/>
    <x v="302"/>
    <x v="1430"/>
    <x v="20"/>
    <n v="17524"/>
    <n v="78"/>
    <n v="0"/>
    <n v="6.3"/>
    <n v="91"/>
    <n v="138"/>
    <n v="10269307"/>
    <x v="4"/>
    <x v="583"/>
    <s v="Color"/>
    <x v="5"/>
    <s v="English"/>
    <x v="1"/>
    <s v="R"/>
    <x v="1"/>
    <n v="2269307"/>
    <n v="0.28366337499999994"/>
    <s v="131-150 minutes"/>
    <n v="0.283663375"/>
    <n v="-1289919.5"/>
    <n v="-4.8151417500000002E-2"/>
    <x v="0"/>
  </r>
  <r>
    <s v="The Borrowers"/>
    <x v="200"/>
    <x v="321"/>
    <x v="1"/>
    <n v="2056"/>
    <n v="12"/>
    <n v="0"/>
    <n v="5.8"/>
    <n v="42"/>
    <n v="89"/>
    <n v="22359293"/>
    <x v="169"/>
    <x v="2349"/>
    <s v="Color"/>
    <x v="3"/>
    <s v="English"/>
    <x v="4"/>
    <s v="PG"/>
    <x v="1"/>
    <n v="-6640707"/>
    <n v="-0.22898989655172419"/>
    <s v="&lt;90 minutes"/>
    <n v="-0.22898989655172414"/>
    <n v="3892693.5"/>
    <n v="0.11726928571428571"/>
    <x v="1"/>
  </r>
  <r>
    <s v="The Bounty"/>
    <x v="83"/>
    <x v="543"/>
    <x v="36"/>
    <n v="28094"/>
    <n v="79"/>
    <n v="1000"/>
    <n v="7"/>
    <n v="29"/>
    <n v="132"/>
    <n v="8600000"/>
    <x v="9"/>
    <x v="2350"/>
    <s v="Color"/>
    <x v="5"/>
    <s v="English"/>
    <x v="4"/>
    <s v="PG"/>
    <x v="1"/>
    <n v="-16400000"/>
    <n v="-0.65600000000000003"/>
    <s v="131-150 minutes"/>
    <n v="-0.65600000000000003"/>
    <n v="-1289919.5"/>
    <n v="-4.8151417500000002E-2"/>
    <x v="1"/>
  </r>
  <r>
    <s v="The Bounty Hunter"/>
    <x v="39"/>
    <x v="205"/>
    <x v="12"/>
    <n v="21554"/>
    <n v="72"/>
    <n v="0"/>
    <n v="5.5"/>
    <n v="161"/>
    <n v="110"/>
    <n v="67061228"/>
    <x v="33"/>
    <x v="2351"/>
    <s v="Color"/>
    <x v="5"/>
    <s v="English"/>
    <x v="1"/>
    <s v="PG-13"/>
    <x v="1"/>
    <n v="27061228"/>
    <n v="0.67653070000000004"/>
    <s v="90-110 minutes"/>
    <n v="0.67653070000000004"/>
    <n v="-1289919.5"/>
    <n v="-4.8151417500000002E-2"/>
    <x v="2"/>
  </r>
  <r>
    <s v="The Bourne Identity"/>
    <x v="153"/>
    <x v="650"/>
    <x v="10"/>
    <n v="13249"/>
    <n v="218"/>
    <n v="0"/>
    <n v="7.9"/>
    <n v="249"/>
    <n v="119"/>
    <n v="121468960"/>
    <x v="45"/>
    <x v="2246"/>
    <s v="Color"/>
    <x v="5"/>
    <s v="English"/>
    <x v="1"/>
    <s v="PG-13"/>
    <x v="1"/>
    <n v="61468960"/>
    <n v="1.0244826666666667"/>
    <s v="111-130 minutes"/>
    <n v="1.0244826666666667"/>
    <n v="-1289919.5"/>
    <n v="-4.8151417500000002E-2"/>
    <x v="2"/>
  </r>
  <r>
    <s v="The Bourne Legacy"/>
    <x v="31"/>
    <x v="644"/>
    <x v="22"/>
    <n v="12175"/>
    <n v="209"/>
    <n v="31000"/>
    <n v="6.7"/>
    <n v="436"/>
    <n v="135"/>
    <n v="113165635"/>
    <x v="116"/>
    <x v="1963"/>
    <s v="Color"/>
    <x v="5"/>
    <s v="English"/>
    <x v="1"/>
    <s v="PG-13"/>
    <x v="1"/>
    <n v="-11834365"/>
    <n v="-9.4674919999999996E-2"/>
    <s v="131-150 minutes"/>
    <n v="-9.4674919999999996E-2"/>
    <n v="-1289919.5"/>
    <n v="-4.8151417500000002E-2"/>
    <x v="2"/>
  </r>
  <r>
    <s v="The Bourne Supremacy"/>
    <x v="153"/>
    <x v="346"/>
    <x v="10"/>
    <n v="14161"/>
    <n v="521"/>
    <n v="0"/>
    <n v="7.8"/>
    <n v="239"/>
    <n v="108"/>
    <n v="176049130"/>
    <x v="36"/>
    <x v="2352"/>
    <s v="Color"/>
    <x v="5"/>
    <s v="English"/>
    <x v="1"/>
    <s v="PG-13"/>
    <x v="1"/>
    <n v="101049130"/>
    <n v="1.3473217333333332"/>
    <s v="90-110 minutes"/>
    <n v="1.3473217333333334"/>
    <n v="-1289919.5"/>
    <n v="-4.8151417500000002E-2"/>
    <x v="2"/>
  </r>
  <r>
    <s v="The Bourne Ultimatum"/>
    <x v="153"/>
    <x v="346"/>
    <x v="10"/>
    <n v="17369"/>
    <n v="521"/>
    <n v="0"/>
    <n v="8.1"/>
    <n v="329"/>
    <n v="115"/>
    <n v="227137090"/>
    <x v="30"/>
    <x v="2353"/>
    <s v="Color"/>
    <x v="5"/>
    <s v="English"/>
    <x v="1"/>
    <s v="PG-13"/>
    <x v="1"/>
    <n v="117137090"/>
    <n v="1.0648826363636363"/>
    <s v="111-130 minutes"/>
    <n v="1.0648826363636363"/>
    <n v="-1289919.5"/>
    <n v="-4.8151417500000002E-2"/>
    <x v="2"/>
  </r>
  <r>
    <s v="The Box"/>
    <x v="1074"/>
    <x v="600"/>
    <x v="471"/>
    <n v="2466"/>
    <n v="219"/>
    <n v="0"/>
    <n v="5.6"/>
    <n v="287"/>
    <n v="115"/>
    <n v="15045676"/>
    <x v="2"/>
    <x v="2354"/>
    <s v="Color"/>
    <x v="1"/>
    <s v="English"/>
    <x v="1"/>
    <s v="PG-13"/>
    <x v="1"/>
    <n v="-954324"/>
    <n v="-5.9645249999999983E-2"/>
    <s v="111-130 minutes"/>
    <n v="-5.9645249999999997E-2"/>
    <n v="-434215.5"/>
    <n v="-0.10115100772200772"/>
    <x v="1"/>
  </r>
  <r>
    <s v="The Boxtrolls"/>
    <x v="1235"/>
    <x v="1431"/>
    <x v="112"/>
    <n v="3151"/>
    <n v="7"/>
    <n v="11000"/>
    <n v="6.8"/>
    <n v="219"/>
    <n v="96"/>
    <n v="50807639"/>
    <x v="45"/>
    <x v="1972"/>
    <s v="Color"/>
    <x v="3"/>
    <s v="English"/>
    <x v="1"/>
    <s v="PG"/>
    <x v="1"/>
    <n v="-9192361"/>
    <n v="-0.15320601666666667"/>
    <s v="90-110 minutes"/>
    <n v="-0.15320601666666667"/>
    <n v="3892693.5"/>
    <n v="0.11726928571428571"/>
    <x v="2"/>
  </r>
  <r>
    <s v="The Boy in the Striped Pajamas"/>
    <x v="1236"/>
    <x v="1432"/>
    <x v="647"/>
    <n v="156"/>
    <n v="39"/>
    <n v="38000"/>
    <n v="7.8"/>
    <n v="185"/>
    <n v="94"/>
    <n v="9030581"/>
    <x v="63"/>
    <x v="2355"/>
    <s v="Color"/>
    <x v="1"/>
    <s v="English"/>
    <x v="4"/>
    <s v="PG-13"/>
    <x v="1"/>
    <n v="-3469419"/>
    <n v="-0.27755352"/>
    <s v="90-110 minutes"/>
    <n v="-0.27755352"/>
    <n v="-434215.5"/>
    <n v="-0.10115100772200772"/>
    <x v="0"/>
  </r>
  <r>
    <s v="The Boy Next Door"/>
    <x v="1177"/>
    <x v="144"/>
    <x v="7"/>
    <n v="4807"/>
    <n v="357"/>
    <n v="8000"/>
    <n v="4.5999999999999996"/>
    <n v="149"/>
    <n v="91"/>
    <n v="35385560"/>
    <x v="50"/>
    <x v="2356"/>
    <s v="Color"/>
    <x v="9"/>
    <s v="English"/>
    <x v="1"/>
    <s v="R"/>
    <x v="1"/>
    <n v="31385560"/>
    <n v="7.8463899999999995"/>
    <s v="90-110 minutes"/>
    <n v="7.8463900000000004"/>
    <m/>
    <m/>
    <x v="0"/>
  </r>
  <r>
    <s v="The Brass Teapot"/>
    <x v="378"/>
    <x v="1433"/>
    <x v="51"/>
    <n v="4184"/>
    <n v="6"/>
    <n v="0"/>
    <n v="6.4"/>
    <n v="62"/>
    <n v="101"/>
    <n v="6643"/>
    <x v="127"/>
    <x v="559"/>
    <s v="Color"/>
    <x v="2"/>
    <s v="English"/>
    <x v="1"/>
    <s v="R"/>
    <x v="1"/>
    <n v="-893357"/>
    <n v="-0.99261888888888894"/>
    <s v="90-110 minutes"/>
    <n v="-0.99261888888888894"/>
    <n v="1637763"/>
    <n v="0.19178668286445014"/>
    <x v="0"/>
  </r>
  <r>
    <s v="The Break-Up"/>
    <x v="444"/>
    <x v="215"/>
    <x v="32"/>
    <n v="8315"/>
    <n v="235"/>
    <n v="0"/>
    <n v="5.8"/>
    <n v="183"/>
    <n v="106"/>
    <n v="118683135"/>
    <x v="11"/>
    <x v="2357"/>
    <s v="Color"/>
    <x v="2"/>
    <s v="English"/>
    <x v="1"/>
    <s v="PG-13"/>
    <x v="1"/>
    <n v="66683135"/>
    <n v="1.282367980769231"/>
    <s v="90-110 minutes"/>
    <n v="1.2823679807692308"/>
    <n v="1637763"/>
    <n v="0.19178668286445014"/>
    <x v="2"/>
  </r>
  <r>
    <s v="The Bridge of San Luis Rey"/>
    <x v="10"/>
    <x v="1434"/>
    <x v="9"/>
    <n v="23769"/>
    <n v="6"/>
    <n v="181"/>
    <n v="5.0999999999999996"/>
    <n v="16"/>
    <n v="120"/>
    <n v="42880"/>
    <x v="184"/>
    <x v="2358"/>
    <s v="Color"/>
    <x v="1"/>
    <s v="English"/>
    <x v="4"/>
    <s v="PG"/>
    <x v="1"/>
    <n v="-23957120"/>
    <n v="-0.99821333333333329"/>
    <s v="111-130 minutes"/>
    <n v="-0.99821333333333329"/>
    <n v="-434215.5"/>
    <n v="-0.10115100772200772"/>
    <x v="1"/>
  </r>
  <r>
    <s v="The Bridge on the River Kwai"/>
    <x v="1237"/>
    <x v="91"/>
    <x v="648"/>
    <n v="1035"/>
    <n v="767"/>
    <n v="0"/>
    <n v="8.1999999999999993"/>
    <n v="122"/>
    <n v="161"/>
    <n v="27200000"/>
    <x v="38"/>
    <x v="2359"/>
    <s v="Color"/>
    <x v="3"/>
    <s v="English"/>
    <x v="4"/>
    <s v="PG"/>
    <x v="1"/>
    <n v="24200000"/>
    <n v="8.0666666666666664"/>
    <s v="&gt;150 minutes"/>
    <n v="8.0666666666666664"/>
    <n v="3892693.5"/>
    <n v="0.11726928571428571"/>
    <x v="0"/>
  </r>
  <r>
    <s v="The Bridges of Madison County"/>
    <x v="68"/>
    <x v="118"/>
    <x v="41"/>
    <n v="27237"/>
    <n v="16000"/>
    <n v="0"/>
    <n v="7.5"/>
    <n v="69"/>
    <n v="135"/>
    <n v="70960517"/>
    <x v="19"/>
    <x v="2360"/>
    <s v="Color"/>
    <x v="1"/>
    <s v="English"/>
    <x v="1"/>
    <s v="PG-13"/>
    <x v="1"/>
    <n v="35960517"/>
    <n v="1.027443342857143"/>
    <s v="131-150 minutes"/>
    <n v="1.0274433428571428"/>
    <n v="-434215.5"/>
    <n v="-0.10115100772200772"/>
    <x v="1"/>
  </r>
  <r>
    <s v="The Broadway Melody"/>
    <x v="1238"/>
    <x v="1435"/>
    <x v="647"/>
    <n v="109"/>
    <n v="4"/>
    <n v="167"/>
    <n v="6.3"/>
    <n v="36"/>
    <n v="100"/>
    <n v="2808000"/>
    <x v="332"/>
    <x v="2361"/>
    <s v="Black and White"/>
    <x v="15"/>
    <s v="English"/>
    <x v="1"/>
    <s v="Passed"/>
    <x v="1"/>
    <n v="2429000"/>
    <n v="6.4089709762532978"/>
    <s v="90-110 minutes"/>
    <n v="6.4089709762532978"/>
    <m/>
    <m/>
    <x v="0"/>
  </r>
  <r>
    <s v="The Broken Hearts Club: A Romantic Comedy"/>
    <x v="545"/>
    <x v="1436"/>
    <x v="1"/>
    <n v="3085"/>
    <n v="112"/>
    <n v="671"/>
    <n v="7"/>
    <n v="51"/>
    <n v="94"/>
    <n v="1744858"/>
    <x v="15"/>
    <x v="2362"/>
    <s v="Color"/>
    <x v="2"/>
    <s v="English"/>
    <x v="1"/>
    <s v="R"/>
    <x v="1"/>
    <n v="744858"/>
    <n v="0.74485800000000002"/>
    <s v="90-110 minutes"/>
    <n v="0.74485800000000002"/>
    <n v="1637763"/>
    <n v="0.19178668286445014"/>
    <x v="0"/>
  </r>
  <r>
    <s v="The Brothers"/>
    <x v="777"/>
    <x v="1437"/>
    <x v="7"/>
    <n v="6419"/>
    <n v="10"/>
    <n v="478"/>
    <n v="6.3"/>
    <n v="52"/>
    <n v="106"/>
    <n v="27457409"/>
    <x v="16"/>
    <x v="1921"/>
    <s v="Color"/>
    <x v="2"/>
    <s v="English"/>
    <x v="1"/>
    <s v="R"/>
    <x v="1"/>
    <n v="21457409"/>
    <n v="3.5762348333333334"/>
    <s v="90-110 minutes"/>
    <n v="3.5762348333333334"/>
    <n v="1637763"/>
    <n v="0.19178668286445014"/>
    <x v="0"/>
  </r>
  <r>
    <s v="The Brothers Bloom"/>
    <x v="494"/>
    <x v="1005"/>
    <x v="51"/>
    <n v="3014"/>
    <n v="0"/>
    <n v="0"/>
    <n v="6.9"/>
    <n v="182"/>
    <n v="114"/>
    <n v="3519627"/>
    <x v="6"/>
    <x v="2363"/>
    <s v="Color"/>
    <x v="3"/>
    <s v="English"/>
    <x v="1"/>
    <s v="PG-13"/>
    <x v="1"/>
    <n v="-16480373"/>
    <n v="-0.82401864999999996"/>
    <s v="111-130 minutes"/>
    <n v="-0.82401864999999996"/>
    <n v="3892693.5"/>
    <n v="0.11726928571428571"/>
    <x v="1"/>
  </r>
  <r>
    <s v="The Brothers Grimm"/>
    <x v="153"/>
    <x v="375"/>
    <x v="10"/>
    <n v="27114"/>
    <n v="0"/>
    <n v="0"/>
    <n v="5.9"/>
    <n v="233"/>
    <n v="118"/>
    <n v="37899638"/>
    <x v="153"/>
    <x v="2364"/>
    <s v="Color"/>
    <x v="5"/>
    <s v="English"/>
    <x v="1"/>
    <s v="PG-13"/>
    <x v="1"/>
    <n v="-50100362"/>
    <n v="-0.56932229545454538"/>
    <s v="111-130 minutes"/>
    <n v="-0.56932229545454549"/>
    <n v="-1289919.5"/>
    <n v="-4.8151417500000002E-2"/>
    <x v="2"/>
  </r>
  <r>
    <s v="The Brothers McMullen"/>
    <x v="1239"/>
    <x v="1112"/>
    <x v="649"/>
    <n v="388"/>
    <n v="0"/>
    <n v="265"/>
    <n v="6.6"/>
    <n v="36"/>
    <n v="98"/>
    <n v="10246600"/>
    <x v="235"/>
    <x v="2269"/>
    <s v="Color"/>
    <x v="2"/>
    <s v="English"/>
    <x v="1"/>
    <s v="R"/>
    <x v="1"/>
    <n v="10221600"/>
    <n v="408.86399999999998"/>
    <s v="90-110 minutes"/>
    <n v="408.86399999999998"/>
    <n v="1637763"/>
    <n v="0.19178668286445014"/>
    <x v="0"/>
  </r>
  <r>
    <s v="The Brothers Solomon"/>
    <x v="677"/>
    <x v="1438"/>
    <x v="401"/>
    <n v="3307"/>
    <n v="0"/>
    <n v="319"/>
    <n v="5.3"/>
    <n v="51"/>
    <n v="93"/>
    <n v="900926"/>
    <x v="42"/>
    <x v="2365"/>
    <s v="Color"/>
    <x v="2"/>
    <s v="English"/>
    <x v="1"/>
    <s v="R"/>
    <x v="1"/>
    <n v="-9099074"/>
    <n v="-0.90990740000000003"/>
    <s v="90-110 minutes"/>
    <n v="-0.90990740000000003"/>
    <n v="1637763"/>
    <n v="0.19178668286445014"/>
    <x v="0"/>
  </r>
  <r>
    <s v="The Brown Bunny"/>
    <x v="1240"/>
    <x v="404"/>
    <x v="305"/>
    <n v="883"/>
    <n v="787"/>
    <n v="952"/>
    <n v="5"/>
    <n v="115"/>
    <n v="93"/>
    <n v="365734"/>
    <x v="42"/>
    <x v="2366"/>
    <s v="Color"/>
    <x v="1"/>
    <s v="English"/>
    <x v="1"/>
    <s v="Not Rated"/>
    <x v="1"/>
    <n v="-9634266"/>
    <n v="-0.96342660000000002"/>
    <s v="90-110 minutes"/>
    <n v="-0.96342660000000002"/>
    <n v="-434215.5"/>
    <n v="-0.10115100772200772"/>
    <x v="0"/>
  </r>
  <r>
    <s v="The Bubble"/>
    <x v="1241"/>
    <x v="1439"/>
    <x v="125"/>
    <n v="137"/>
    <n v="21"/>
    <n v="0"/>
    <n v="7.3"/>
    <n v="51"/>
    <n v="90"/>
    <n v="155972"/>
    <x v="135"/>
    <x v="2367"/>
    <s v="Color"/>
    <x v="2"/>
    <s v="Hebrew"/>
    <x v="21"/>
    <s v="Unrated"/>
    <x v="0"/>
    <n v="-1344028"/>
    <n v="-0.89601866666666663"/>
    <s v="90-110 minutes"/>
    <n v="-0.89601866666666663"/>
    <n v="1637763"/>
    <n v="0.19178668286445014"/>
    <x v="0"/>
  </r>
  <r>
    <s v="The Bucket List"/>
    <x v="160"/>
    <x v="68"/>
    <x v="6"/>
    <n v="14868"/>
    <n v="0"/>
    <n v="22000"/>
    <n v="7.4"/>
    <n v="207"/>
    <n v="97"/>
    <n v="93452056"/>
    <x v="65"/>
    <x v="1628"/>
    <s v="Color"/>
    <x v="3"/>
    <s v="English"/>
    <x v="1"/>
    <s v="PG-13"/>
    <x v="1"/>
    <n v="48452056"/>
    <n v="1.0767123555555553"/>
    <s v="90-110 minutes"/>
    <n v="1.0767123555555556"/>
    <n v="3892693.5"/>
    <n v="0.11726928571428571"/>
    <x v="2"/>
  </r>
  <r>
    <s v="The Business of Fancydancing"/>
    <x v="1242"/>
    <x v="1440"/>
    <x v="650"/>
    <n v="314"/>
    <n v="18"/>
    <n v="96"/>
    <n v="6.9"/>
    <n v="12"/>
    <n v="103"/>
    <n v="174682"/>
    <x v="47"/>
    <x v="2368"/>
    <s v="Color"/>
    <x v="1"/>
    <s v="English"/>
    <x v="1"/>
    <n v="0"/>
    <x v="1"/>
    <n v="-25318"/>
    <n v="-0.12658999999999998"/>
    <s v="90-110 minutes"/>
    <n v="-0.12659000000000001"/>
    <n v="-434215.5"/>
    <n v="-0.10115100772200772"/>
    <x v="0"/>
  </r>
  <r>
    <s v="The Butterfly Effect"/>
    <x v="717"/>
    <x v="1441"/>
    <x v="52"/>
    <n v="12755"/>
    <n v="19"/>
    <n v="15000"/>
    <n v="7.7"/>
    <n v="185"/>
    <n v="120"/>
    <n v="23947"/>
    <x v="20"/>
    <x v="2369"/>
    <s v="Color"/>
    <x v="11"/>
    <s v="English"/>
    <x v="1"/>
    <s v="R"/>
    <x v="1"/>
    <n v="-12976053"/>
    <n v="-0.99815792307692308"/>
    <s v="111-130 minutes"/>
    <n v="-0.99815792307692308"/>
    <m/>
    <m/>
    <x v="0"/>
  </r>
  <r>
    <s v="The Cabin in the Woods"/>
    <x v="92"/>
    <x v="1442"/>
    <x v="58"/>
    <n v="29551"/>
    <n v="246"/>
    <n v="66000"/>
    <n v="7"/>
    <n v="634"/>
    <n v="95"/>
    <n v="42043633"/>
    <x v="23"/>
    <x v="2370"/>
    <s v="Color"/>
    <x v="7"/>
    <s v="English"/>
    <x v="1"/>
    <s v="R"/>
    <x v="1"/>
    <n v="12043633"/>
    <n v="0.40145443333333342"/>
    <s v="90-110 minutes"/>
    <n v="0.40145443333333336"/>
    <m/>
    <m/>
    <x v="1"/>
  </r>
  <r>
    <s v="The Cable Guy"/>
    <x v="266"/>
    <x v="1443"/>
    <x v="3"/>
    <n v="3718"/>
    <n v="0"/>
    <n v="0"/>
    <n v="6"/>
    <n v="72"/>
    <n v="96"/>
    <n v="60154431"/>
    <x v="60"/>
    <x v="2371"/>
    <s v="Color"/>
    <x v="2"/>
    <s v="English"/>
    <x v="1"/>
    <s v="PG-13"/>
    <x v="1"/>
    <n v="13154431"/>
    <n v="0.27988151063829791"/>
    <s v="90-110 minutes"/>
    <n v="0.27988151063829786"/>
    <n v="1637763"/>
    <n v="0.19178668286445014"/>
    <x v="2"/>
  </r>
  <r>
    <s v="The Call"/>
    <x v="653"/>
    <x v="1114"/>
    <x v="384"/>
    <n v="2812"/>
    <n v="122"/>
    <n v="23000"/>
    <n v="6.7"/>
    <n v="285"/>
    <n v="94"/>
    <n v="51872378"/>
    <x v="20"/>
    <x v="1801"/>
    <s v="Color"/>
    <x v="4"/>
    <s v="English"/>
    <x v="1"/>
    <s v="R"/>
    <x v="1"/>
    <n v="38872378"/>
    <n v="2.9901829230769232"/>
    <s v="90-110 minutes"/>
    <n v="2.9901829230769232"/>
    <n v="-74533.5"/>
    <n v="-7.4856785714285719E-3"/>
    <x v="0"/>
  </r>
  <r>
    <s v="The Campaign"/>
    <x v="85"/>
    <x v="248"/>
    <x v="52"/>
    <n v="9271"/>
    <n v="116"/>
    <n v="18000"/>
    <n v="6.2"/>
    <n v="255"/>
    <n v="85"/>
    <n v="86897182"/>
    <x v="152"/>
    <x v="2372"/>
    <s v="Color"/>
    <x v="2"/>
    <s v="English"/>
    <x v="1"/>
    <s v="R"/>
    <x v="1"/>
    <n v="-8102818"/>
    <n v="-8.5292821052631584E-2"/>
    <s v="&lt;90 minutes"/>
    <n v="-8.5292821052631584E-2"/>
    <n v="1637763"/>
    <n v="0.19178668286445014"/>
    <x v="2"/>
  </r>
  <r>
    <s v="The Canyons"/>
    <x v="1243"/>
    <x v="250"/>
    <x v="448"/>
    <n v="2862"/>
    <n v="261"/>
    <n v="0"/>
    <n v="3.9"/>
    <n v="162"/>
    <n v="99"/>
    <n v="49494"/>
    <x v="80"/>
    <x v="2373"/>
    <s v="Color"/>
    <x v="1"/>
    <s v="English"/>
    <x v="1"/>
    <s v="R"/>
    <x v="1"/>
    <n v="-200506"/>
    <n v="-0.80202399999999996"/>
    <s v="90-110 minutes"/>
    <n v="-0.80202399999999996"/>
    <n v="-434215.5"/>
    <n v="-0.10115100772200772"/>
    <x v="0"/>
  </r>
  <r>
    <s v="The Cat in the Hat"/>
    <x v="1244"/>
    <x v="1444"/>
    <x v="651"/>
    <n v="2762"/>
    <n v="34"/>
    <n v="946"/>
    <n v="3.8"/>
    <n v="109"/>
    <n v="82"/>
    <n v="100446895"/>
    <x v="333"/>
    <x v="2134"/>
    <s v="Color"/>
    <x v="3"/>
    <s v="English"/>
    <x v="1"/>
    <s v="PG"/>
    <x v="1"/>
    <n v="-8553105"/>
    <n v="-7.846885321100916E-2"/>
    <s v="&lt;90 minutes"/>
    <n v="-7.8468853211009174E-2"/>
    <n v="3892693.5"/>
    <n v="0.11726928571428571"/>
    <x v="2"/>
  </r>
  <r>
    <s v="The Cave"/>
    <x v="957"/>
    <x v="1445"/>
    <x v="539"/>
    <n v="2178"/>
    <n v="2"/>
    <n v="0"/>
    <n v="5.0999999999999996"/>
    <n v="140"/>
    <n v="93"/>
    <n v="14888028"/>
    <x v="23"/>
    <x v="2374"/>
    <s v="Color"/>
    <x v="3"/>
    <s v="English"/>
    <x v="1"/>
    <s v="PG-13"/>
    <x v="1"/>
    <n v="-15111972"/>
    <n v="-0.50373240000000008"/>
    <s v="90-110 minutes"/>
    <n v="-0.50373239999999997"/>
    <n v="3892693.5"/>
    <n v="0.11726928571428571"/>
    <x v="1"/>
  </r>
  <r>
    <s v="The Celebration"/>
    <x v="1245"/>
    <x v="554"/>
    <x v="502"/>
    <n v="821"/>
    <n v="346"/>
    <n v="5000"/>
    <n v="8.1"/>
    <n v="98"/>
    <n v="105"/>
    <n v="1647780"/>
    <x v="144"/>
    <x v="2375"/>
    <s v="Color"/>
    <x v="1"/>
    <s v="Danish"/>
    <x v="10"/>
    <s v="R"/>
    <x v="0"/>
    <n v="347780"/>
    <n v="0.26752307692307697"/>
    <s v="90-110 minutes"/>
    <n v="0.26752307692307692"/>
    <n v="-434215.5"/>
    <n v="-0.10115100772200772"/>
    <x v="0"/>
  </r>
  <r>
    <s v="The Cell"/>
    <x v="730"/>
    <x v="882"/>
    <x v="425"/>
    <n v="2474"/>
    <n v="763"/>
    <n v="0"/>
    <n v="6.3"/>
    <n v="225"/>
    <n v="109"/>
    <n v="61280963"/>
    <x v="106"/>
    <x v="2376"/>
    <s v="Color"/>
    <x v="0"/>
    <s v="English"/>
    <x v="1"/>
    <s v="R"/>
    <x v="1"/>
    <n v="28280963"/>
    <n v="0.85699887878787884"/>
    <s v="90-110 minutes"/>
    <n v="0.85699887878787884"/>
    <n v="16235088"/>
    <n v="1.1909079499999999"/>
    <x v="1"/>
  </r>
  <r>
    <s v="The Change-Up"/>
    <x v="303"/>
    <x v="480"/>
    <x v="41"/>
    <n v="28045"/>
    <n v="71"/>
    <n v="13000"/>
    <n v="6.4"/>
    <n v="215"/>
    <n v="118"/>
    <n v="37035845"/>
    <x v="11"/>
    <x v="2377"/>
    <s v="Color"/>
    <x v="2"/>
    <s v="English"/>
    <x v="1"/>
    <s v="R"/>
    <x v="1"/>
    <n v="-14964155"/>
    <n v="-0.28777221153846155"/>
    <s v="111-130 minutes"/>
    <n v="-0.28777221153846155"/>
    <n v="1637763"/>
    <n v="0.19178668286445014"/>
    <x v="2"/>
  </r>
  <r>
    <s v="The Children of Huang Shi"/>
    <x v="854"/>
    <x v="1392"/>
    <x v="344"/>
    <n v="1003"/>
    <n v="55"/>
    <n v="1000"/>
    <n v="7.1"/>
    <n v="67"/>
    <n v="125"/>
    <n v="1027749"/>
    <x v="33"/>
    <x v="2378"/>
    <s v="Color"/>
    <x v="1"/>
    <s v="English"/>
    <x v="12"/>
    <s v="R"/>
    <x v="1"/>
    <n v="-38972251"/>
    <n v="-0.974306275"/>
    <s v="111-130 minutes"/>
    <n v="-0.974306275"/>
    <n v="-434215.5"/>
    <n v="-0.10115100772200772"/>
    <x v="2"/>
  </r>
  <r>
    <s v="The Chorus"/>
    <x v="1246"/>
    <x v="1446"/>
    <x v="652"/>
    <n v="745"/>
    <n v="25"/>
    <n v="0"/>
    <n v="7.9"/>
    <n v="112"/>
    <n v="97"/>
    <n v="3629758"/>
    <x v="149"/>
    <x v="1717"/>
    <s v="Color"/>
    <x v="1"/>
    <s v="French"/>
    <x v="8"/>
    <s v="PG-13"/>
    <x v="0"/>
    <n v="-1870242"/>
    <n v="-0.34004400000000001"/>
    <s v="90-110 minutes"/>
    <n v="-0.34004400000000001"/>
    <n v="-434215.5"/>
    <n v="-0.10115100772200772"/>
    <x v="0"/>
  </r>
  <r>
    <s v="The Chronicles of Narnia: Prince Caspian"/>
    <x v="478"/>
    <x v="1293"/>
    <x v="9"/>
    <n v="22697"/>
    <n v="80"/>
    <n v="0"/>
    <n v="6.6"/>
    <n v="258"/>
    <n v="150"/>
    <n v="141614023"/>
    <x v="266"/>
    <x v="2379"/>
    <s v="Color"/>
    <x v="5"/>
    <s v="English"/>
    <x v="1"/>
    <s v="PG"/>
    <x v="1"/>
    <n v="-83385977"/>
    <n v="-0.37060434222222227"/>
    <s v="131-150 minutes"/>
    <n v="-0.37060434222222222"/>
    <n v="-1289919.5"/>
    <n v="-4.8151417500000002E-2"/>
    <x v="2"/>
  </r>
  <r>
    <s v="The Chronicles of Narnia: The Lion, the Witch and the Wardrobe"/>
    <x v="200"/>
    <x v="1293"/>
    <x v="1"/>
    <n v="1317"/>
    <n v="80"/>
    <n v="0"/>
    <n v="6.9"/>
    <n v="284"/>
    <n v="150"/>
    <n v="291709845"/>
    <x v="265"/>
    <x v="2380"/>
    <s v="Color"/>
    <x v="3"/>
    <s v="English"/>
    <x v="1"/>
    <s v="PG"/>
    <x v="1"/>
    <n v="111709845"/>
    <n v="0.62061024999999992"/>
    <s v="131-150 minutes"/>
    <n v="0.62061025000000003"/>
    <n v="3892693.5"/>
    <n v="0.11726928571428571"/>
    <x v="2"/>
  </r>
  <r>
    <s v="The Chronicles of Narnia: The Voyage of the Dawn Treader"/>
    <x v="118"/>
    <x v="456"/>
    <x v="76"/>
    <n v="764"/>
    <n v="150"/>
    <n v="11000"/>
    <n v="6.3"/>
    <n v="228"/>
    <n v="113"/>
    <n v="104383624"/>
    <x v="72"/>
    <x v="2207"/>
    <s v="Color"/>
    <x v="3"/>
    <s v="English"/>
    <x v="1"/>
    <s v="PG"/>
    <x v="1"/>
    <n v="-50616376"/>
    <n v="-0.32655726451612899"/>
    <s v="111-130 minutes"/>
    <n v="-0.32655726451612904"/>
    <n v="3892693.5"/>
    <n v="0.11726928571428571"/>
    <x v="2"/>
  </r>
  <r>
    <s v="The Chronicles of Riddick"/>
    <x v="81"/>
    <x v="92"/>
    <x v="36"/>
    <n v="17159"/>
    <n v="123"/>
    <n v="0"/>
    <n v="6.7"/>
    <n v="207"/>
    <n v="134"/>
    <n v="57637485"/>
    <x v="94"/>
    <x v="2381"/>
    <s v="Color"/>
    <x v="5"/>
    <s v="English"/>
    <x v="1"/>
    <s v="PG-13"/>
    <x v="1"/>
    <n v="-47362515"/>
    <n v="-0.45107157142857146"/>
    <s v="131-150 minutes"/>
    <n v="-0.45107157142857141"/>
    <n v="-1289919.5"/>
    <n v="-4.8151417500000002E-2"/>
    <x v="2"/>
  </r>
  <r>
    <s v="The Chumscrubber"/>
    <x v="892"/>
    <x v="1447"/>
    <x v="509"/>
    <n v="2119"/>
    <n v="3"/>
    <n v="1000"/>
    <n v="7"/>
    <n v="74"/>
    <n v="108"/>
    <n v="49526"/>
    <x v="236"/>
    <x v="2382"/>
    <s v="Color"/>
    <x v="2"/>
    <s v="English"/>
    <x v="1"/>
    <s v="R"/>
    <x v="1"/>
    <n v="-6750474"/>
    <n v="-0.99271676470588233"/>
    <s v="90-110 minutes"/>
    <n v="-0.99271676470588233"/>
    <n v="1637763"/>
    <n v="0.19178668286445014"/>
    <x v="0"/>
  </r>
  <r>
    <s v="The Circle"/>
    <x v="1247"/>
    <x v="1448"/>
    <x v="431"/>
    <n v="5"/>
    <n v="397"/>
    <n v="697"/>
    <n v="7.5"/>
    <n v="64"/>
    <n v="90"/>
    <n v="673780"/>
    <x v="294"/>
    <x v="2290"/>
    <s v="Color"/>
    <x v="1"/>
    <s v="Persian"/>
    <x v="11"/>
    <s v="Not Rated"/>
    <x v="0"/>
    <n v="663780"/>
    <n v="66.378"/>
    <s v="90-110 minutes"/>
    <n v="66.378"/>
    <n v="-434215.5"/>
    <n v="-0.10115100772200772"/>
    <x v="0"/>
  </r>
  <r>
    <s v="The Claim"/>
    <x v="474"/>
    <x v="82"/>
    <x v="36"/>
    <n v="17104"/>
    <n v="187"/>
    <n v="141"/>
    <n v="6.5"/>
    <n v="71"/>
    <n v="115"/>
    <n v="403932"/>
    <x v="6"/>
    <x v="2383"/>
    <s v="Color"/>
    <x v="1"/>
    <s v="English"/>
    <x v="4"/>
    <s v="R"/>
    <x v="1"/>
    <n v="-19596068"/>
    <n v="-0.97980339999999999"/>
    <s v="111-130 minutes"/>
    <n v="-0.97980339999999999"/>
    <n v="-434215.5"/>
    <n v="-0.10115100772200772"/>
    <x v="1"/>
  </r>
  <r>
    <s v="The Clan of the Cave Bear"/>
    <x v="1214"/>
    <x v="1449"/>
    <x v="120"/>
    <n v="1351"/>
    <n v="70"/>
    <n v="843"/>
    <n v="5.3"/>
    <n v="21"/>
    <n v="98"/>
    <n v="1953732"/>
    <x v="22"/>
    <x v="2384"/>
    <s v="Color"/>
    <x v="3"/>
    <s v="English"/>
    <x v="1"/>
    <s v="R"/>
    <x v="1"/>
    <n v="-13046268"/>
    <n v="-0.86975120000000006"/>
    <s v="90-110 minutes"/>
    <n v="-0.86975119999999995"/>
    <n v="3892693.5"/>
    <n v="0.11726928571428571"/>
    <x v="1"/>
  </r>
  <r>
    <s v="The Client"/>
    <x v="1248"/>
    <x v="55"/>
    <x v="653"/>
    <n v="4043"/>
    <n v="541"/>
    <n v="1000"/>
    <n v="6.7"/>
    <n v="39"/>
    <n v="119"/>
    <n v="92115211"/>
    <x v="65"/>
    <x v="2385"/>
    <s v="Color"/>
    <x v="4"/>
    <s v="English"/>
    <x v="1"/>
    <s v="PG-13"/>
    <x v="1"/>
    <n v="47115211"/>
    <n v="1.0470046888888889"/>
    <s v="111-130 minutes"/>
    <n v="1.0470046888888889"/>
    <n v="-74533.5"/>
    <n v="-7.4856785714285719E-3"/>
    <x v="2"/>
  </r>
  <r>
    <s v="The Cold Light of Day"/>
    <x v="750"/>
    <x v="1450"/>
    <x v="47"/>
    <n v="30134"/>
    <n v="19"/>
    <n v="0"/>
    <n v="4.9000000000000004"/>
    <n v="119"/>
    <n v="93"/>
    <n v="3749061"/>
    <x v="6"/>
    <x v="2386"/>
    <s v="Color"/>
    <x v="5"/>
    <s v="English"/>
    <x v="1"/>
    <s v="PG-13"/>
    <x v="1"/>
    <n v="-16250939"/>
    <n v="-0.81254694999999999"/>
    <s v="90-110 minutes"/>
    <n v="-0.81254694999999999"/>
    <n v="-1289919.5"/>
    <n v="-4.8151417500000002E-2"/>
    <x v="1"/>
  </r>
  <r>
    <s v="The Collection"/>
    <x v="1249"/>
    <x v="1451"/>
    <x v="1"/>
    <n v="3818"/>
    <n v="87"/>
    <n v="14000"/>
    <n v="6.1"/>
    <n v="147"/>
    <n v="82"/>
    <n v="6842058"/>
    <x v="42"/>
    <x v="257"/>
    <s v="Color"/>
    <x v="5"/>
    <s v="English"/>
    <x v="1"/>
    <s v="R"/>
    <x v="1"/>
    <n v="-3157942"/>
    <n v="-0.31579420000000002"/>
    <s v="&lt;90 minutes"/>
    <n v="-0.31579420000000002"/>
    <n v="-1289919.5"/>
    <n v="-4.8151417500000002E-2"/>
    <x v="0"/>
  </r>
  <r>
    <s v="The Color of Money"/>
    <x v="67"/>
    <x v="388"/>
    <x v="22"/>
    <n v="11895"/>
    <n v="17000"/>
    <n v="0"/>
    <n v="7"/>
    <n v="59"/>
    <n v="119"/>
    <n v="52293982"/>
    <x v="334"/>
    <x v="2387"/>
    <s v="Color"/>
    <x v="1"/>
    <s v="English"/>
    <x v="1"/>
    <s v="R"/>
    <x v="1"/>
    <n v="38493982"/>
    <n v="2.7894189855072464"/>
    <s v="111-130 minutes"/>
    <n v="2.7894189855072464"/>
    <n v="-434215.5"/>
    <n v="-0.10115100772200772"/>
    <x v="1"/>
  </r>
  <r>
    <s v="The Color Purple"/>
    <x v="275"/>
    <x v="110"/>
    <x v="169"/>
    <n v="2592"/>
    <n v="14000"/>
    <n v="6000"/>
    <n v="7.8"/>
    <n v="70"/>
    <n v="154"/>
    <n v="94175854"/>
    <x v="22"/>
    <x v="2388"/>
    <s v="Color"/>
    <x v="1"/>
    <s v="English"/>
    <x v="1"/>
    <s v="PG-13"/>
    <x v="1"/>
    <n v="79175854"/>
    <n v="5.2783902666666664"/>
    <s v="&gt;150 minutes"/>
    <n v="5.2783902666666664"/>
    <n v="-434215.5"/>
    <n v="-0.10115100772200772"/>
    <x v="1"/>
  </r>
  <r>
    <s v="The Conjuring"/>
    <x v="568"/>
    <x v="555"/>
    <x v="18"/>
    <n v="9049"/>
    <n v="0"/>
    <n v="131000"/>
    <n v="7.5"/>
    <n v="511"/>
    <n v="112"/>
    <n v="137387272"/>
    <x v="6"/>
    <x v="2389"/>
    <s v="Color"/>
    <x v="0"/>
    <s v="English"/>
    <x v="1"/>
    <s v="R"/>
    <x v="1"/>
    <n v="117387272"/>
    <n v="5.8693635999999998"/>
    <s v="111-130 minutes"/>
    <n v="5.8693635999999998"/>
    <n v="16235088"/>
    <n v="1.1909079499999999"/>
    <x v="1"/>
  </r>
  <r>
    <s v="The Conspirator"/>
    <x v="62"/>
    <x v="992"/>
    <x v="12"/>
    <n v="21163"/>
    <n v="0"/>
    <n v="0"/>
    <n v="7"/>
    <n v="199"/>
    <n v="122"/>
    <n v="11538204"/>
    <x v="9"/>
    <x v="2390"/>
    <s v="Color"/>
    <x v="4"/>
    <s v="English"/>
    <x v="1"/>
    <s v="PG-13"/>
    <x v="1"/>
    <n v="-13461796"/>
    <n v="-0.53847183999999992"/>
    <s v="111-130 minutes"/>
    <n v="-0.53847184000000003"/>
    <n v="-74533.5"/>
    <n v="-7.4856785714285719E-3"/>
    <x v="1"/>
  </r>
  <r>
    <s v="The Constant Gardener"/>
    <x v="69"/>
    <x v="339"/>
    <x v="42"/>
    <n v="1565"/>
    <n v="353"/>
    <n v="0"/>
    <n v="7.5"/>
    <n v="226"/>
    <n v="129"/>
    <n v="33565375"/>
    <x v="22"/>
    <x v="2391"/>
    <s v="Color"/>
    <x v="1"/>
    <s v="English"/>
    <x v="4"/>
    <s v="R"/>
    <x v="1"/>
    <n v="18565375"/>
    <n v="1.2376916666666666"/>
    <s v="111-130 minutes"/>
    <n v="1.2376916666666666"/>
    <n v="-434215.5"/>
    <n v="-0.10115100772200772"/>
    <x v="1"/>
  </r>
  <r>
    <s v="The Contender"/>
    <x v="213"/>
    <x v="569"/>
    <x v="20"/>
    <n v="25660"/>
    <n v="37"/>
    <n v="1000"/>
    <n v="7"/>
    <n v="136"/>
    <n v="126"/>
    <n v="17804273"/>
    <x v="6"/>
    <x v="1743"/>
    <s v="Color"/>
    <x v="1"/>
    <s v="English"/>
    <x v="1"/>
    <s v="R"/>
    <x v="1"/>
    <n v="-2195727"/>
    <n v="-0.10978635000000003"/>
    <s v="111-130 minutes"/>
    <n v="-0.10978635"/>
    <n v="-434215.5"/>
    <n v="-0.10115100772200772"/>
    <x v="1"/>
  </r>
  <r>
    <s v="The Cooler"/>
    <x v="804"/>
    <x v="1256"/>
    <x v="467"/>
    <n v="3086"/>
    <n v="47"/>
    <n v="762"/>
    <n v="7"/>
    <n v="157"/>
    <n v="101"/>
    <n v="8243880"/>
    <x v="124"/>
    <x v="2392"/>
    <s v="Color"/>
    <x v="4"/>
    <s v="English"/>
    <x v="1"/>
    <s v="R"/>
    <x v="1"/>
    <n v="5043880"/>
    <n v="1.5762125"/>
    <s v="90-110 minutes"/>
    <n v="1.5762125"/>
    <n v="-74533.5"/>
    <n v="-7.4856785714285719E-3"/>
    <x v="0"/>
  </r>
  <r>
    <s v="The Core"/>
    <x v="1250"/>
    <x v="504"/>
    <x v="654"/>
    <n v="1439"/>
    <n v="36"/>
    <n v="0"/>
    <n v="5.4"/>
    <n v="149"/>
    <n v="135"/>
    <n v="31111260"/>
    <x v="45"/>
    <x v="2393"/>
    <s v="Color"/>
    <x v="5"/>
    <s v="English"/>
    <x v="1"/>
    <s v="PG-13"/>
    <x v="1"/>
    <n v="-28888740"/>
    <n v="-0.48147899999999999"/>
    <s v="131-150 minutes"/>
    <n v="-0.48147899999999999"/>
    <n v="-1289919.5"/>
    <n v="-4.8151417500000002E-2"/>
    <x v="2"/>
  </r>
  <r>
    <s v="The Corruptor"/>
    <x v="1251"/>
    <x v="499"/>
    <x v="655"/>
    <n v="571"/>
    <n v="164"/>
    <n v="328"/>
    <n v="6"/>
    <n v="91"/>
    <n v="110"/>
    <n v="15156200"/>
    <x v="23"/>
    <x v="1461"/>
    <s v="Color"/>
    <x v="5"/>
    <s v="English"/>
    <x v="1"/>
    <s v="R"/>
    <x v="1"/>
    <n v="-14843800"/>
    <n v="-0.49479333333333331"/>
    <s v="90-110 minutes"/>
    <n v="-0.49479333333333331"/>
    <n v="-1289919.5"/>
    <n v="-4.8151417500000002E-2"/>
    <x v="1"/>
  </r>
  <r>
    <s v="The Cotton Club"/>
    <x v="55"/>
    <x v="219"/>
    <x v="20"/>
    <n v="18793"/>
    <n v="0"/>
    <n v="828"/>
    <n v="6.5"/>
    <n v="36"/>
    <n v="123"/>
    <n v="25900000"/>
    <x v="41"/>
    <x v="2394"/>
    <s v="Color"/>
    <x v="4"/>
    <s v="English"/>
    <x v="1"/>
    <s v="R"/>
    <x v="1"/>
    <n v="-32100000"/>
    <n v="-0.55344827586206891"/>
    <s v="111-130 minutes"/>
    <n v="-0.55344827586206902"/>
    <n v="-74533.5"/>
    <n v="-7.4856785714285719E-3"/>
    <x v="2"/>
  </r>
  <r>
    <s v="The Counselor"/>
    <x v="65"/>
    <x v="71"/>
    <x v="10"/>
    <n v="27797"/>
    <n v="0"/>
    <n v="24000"/>
    <n v="5.3"/>
    <n v="336"/>
    <n v="138"/>
    <n v="16969390"/>
    <x v="9"/>
    <x v="2395"/>
    <s v="Color"/>
    <x v="4"/>
    <s v="English"/>
    <x v="1"/>
    <s v="R"/>
    <x v="1"/>
    <n v="-8030610"/>
    <n v="-0.32122439999999997"/>
    <s v="131-150 minutes"/>
    <n v="-0.32122440000000002"/>
    <n v="-74533.5"/>
    <n v="-7.4856785714285719E-3"/>
    <x v="1"/>
  </r>
  <r>
    <s v="The Count of Monte Cristo"/>
    <x v="750"/>
    <x v="1219"/>
    <x v="47"/>
    <n v="17152"/>
    <n v="58"/>
    <n v="0"/>
    <n v="7.7"/>
    <n v="138"/>
    <n v="131"/>
    <n v="54228104"/>
    <x v="19"/>
    <x v="2396"/>
    <s v="Color"/>
    <x v="5"/>
    <s v="English"/>
    <x v="4"/>
    <s v="PG-13"/>
    <x v="1"/>
    <n v="19228104"/>
    <n v="0.54937440000000004"/>
    <s v="131-150 minutes"/>
    <n v="0.54937440000000004"/>
    <n v="-1289919.5"/>
    <n v="-4.8151417500000002E-2"/>
    <x v="1"/>
  </r>
  <r>
    <s v="The Country Bears"/>
    <x v="107"/>
    <x v="1452"/>
    <x v="7"/>
    <n v="8189"/>
    <n v="0"/>
    <n v="422"/>
    <n v="4"/>
    <n v="43"/>
    <n v="88"/>
    <n v="16988996"/>
    <x v="19"/>
    <x v="2397"/>
    <s v="Color"/>
    <x v="2"/>
    <s v="English"/>
    <x v="1"/>
    <s v="G"/>
    <x v="1"/>
    <n v="-18011004"/>
    <n v="-0.51460011428571428"/>
    <s v="&lt;90 minutes"/>
    <n v="-0.51460011428571428"/>
    <n v="1637763"/>
    <n v="0.19178668286445014"/>
    <x v="1"/>
  </r>
  <r>
    <s v="The Covenant"/>
    <x v="1252"/>
    <x v="5"/>
    <x v="580"/>
    <n v="3261"/>
    <n v="212"/>
    <n v="3000"/>
    <n v="5.3"/>
    <n v="120"/>
    <n v="97"/>
    <n v="23292105"/>
    <x v="6"/>
    <x v="598"/>
    <s v="Color"/>
    <x v="5"/>
    <s v="English"/>
    <x v="1"/>
    <s v="PG-13"/>
    <x v="1"/>
    <n v="3292105"/>
    <n v="0.16460524999999993"/>
    <s v="90-110 minutes"/>
    <n v="0.16460525000000001"/>
    <n v="-1289919.5"/>
    <n v="-4.8151417500000002E-2"/>
    <x v="1"/>
  </r>
  <r>
    <s v="The Craft"/>
    <x v="1253"/>
    <x v="578"/>
    <x v="182"/>
    <n v="1812"/>
    <n v="26"/>
    <n v="6000"/>
    <n v="6.2"/>
    <n v="93"/>
    <n v="101"/>
    <n v="24881000"/>
    <x v="22"/>
    <x v="2398"/>
    <s v="Color"/>
    <x v="1"/>
    <s v="English"/>
    <x v="1"/>
    <s v="R"/>
    <x v="1"/>
    <n v="9881000"/>
    <n v="0.65873333333333339"/>
    <s v="90-110 minutes"/>
    <n v="0.65873333333333328"/>
    <n v="-434215.5"/>
    <n v="-0.10115100772200772"/>
    <x v="1"/>
  </r>
  <r>
    <s v="The Crazies"/>
    <x v="854"/>
    <x v="1258"/>
    <x v="344"/>
    <n v="2609"/>
    <n v="42"/>
    <n v="0"/>
    <n v="6.5"/>
    <n v="308"/>
    <n v="101"/>
    <n v="39103378"/>
    <x v="6"/>
    <x v="2399"/>
    <s v="Color"/>
    <x v="0"/>
    <s v="English"/>
    <x v="1"/>
    <s v="R"/>
    <x v="1"/>
    <n v="19103378"/>
    <n v="0.9551689000000001"/>
    <s v="90-110 minutes"/>
    <n v="0.95516889999999999"/>
    <n v="16235088"/>
    <n v="1.1909079499999999"/>
    <x v="1"/>
  </r>
  <r>
    <s v="The Crew"/>
    <x v="1254"/>
    <x v="1453"/>
    <x v="69"/>
    <n v="1509"/>
    <n v="12"/>
    <n v="153"/>
    <n v="5.6"/>
    <n v="53"/>
    <n v="88"/>
    <n v="13019253"/>
    <x v="95"/>
    <x v="1572"/>
    <s v="Color"/>
    <x v="2"/>
    <s v="English"/>
    <x v="1"/>
    <s v="PG-13"/>
    <x v="1"/>
    <n v="-9980747"/>
    <n v="-0.43394552173913048"/>
    <s v="&lt;90 minutes"/>
    <n v="-0.43394552173913042"/>
    <n v="1637763"/>
    <n v="0.19178668286445014"/>
    <x v="1"/>
  </r>
  <r>
    <s v="The Crocodile Hunter: Collision Course"/>
    <x v="1255"/>
    <x v="1454"/>
    <x v="656"/>
    <n v="1483"/>
    <n v="0"/>
    <n v="332"/>
    <n v="5.4"/>
    <n v="61"/>
    <n v="90"/>
    <n v="28399192"/>
    <x v="20"/>
    <x v="2400"/>
    <s v="Color"/>
    <x v="5"/>
    <s v="English"/>
    <x v="12"/>
    <s v="PG"/>
    <x v="1"/>
    <n v="15399192"/>
    <n v="1.1845532307692306"/>
    <s v="90-110 minutes"/>
    <n v="1.1845532307692308"/>
    <n v="-1289919.5"/>
    <n v="-4.8151417500000002E-2"/>
    <x v="0"/>
  </r>
  <r>
    <s v="The Croods"/>
    <x v="303"/>
    <x v="1326"/>
    <x v="41"/>
    <n v="43286"/>
    <n v="16"/>
    <n v="28000"/>
    <n v="7.3"/>
    <n v="257"/>
    <n v="98"/>
    <n v="187165546"/>
    <x v="222"/>
    <x v="2401"/>
    <s v="Color"/>
    <x v="3"/>
    <s v="English"/>
    <x v="1"/>
    <s v="PG"/>
    <x v="1"/>
    <n v="52165546"/>
    <n v="0.38641145185185177"/>
    <s v="90-110 minutes"/>
    <n v="0.38641145185185183"/>
    <n v="3892693.5"/>
    <n v="0.11726928571428571"/>
    <x v="2"/>
  </r>
  <r>
    <s v="The Crow"/>
    <x v="1199"/>
    <x v="545"/>
    <x v="528"/>
    <n v="2630"/>
    <n v="295"/>
    <n v="15000"/>
    <n v="7.6"/>
    <n v="118"/>
    <n v="98"/>
    <n v="50693162"/>
    <x v="95"/>
    <x v="2051"/>
    <s v="Color"/>
    <x v="5"/>
    <s v="English"/>
    <x v="1"/>
    <s v="R"/>
    <x v="1"/>
    <n v="27693162"/>
    <n v="1.2040505217391306"/>
    <s v="90-110 minutes"/>
    <n v="1.2040505217391304"/>
    <n v="-1289919.5"/>
    <n v="-4.8151417500000002E-2"/>
    <x v="1"/>
  </r>
  <r>
    <s v="The Crying Game"/>
    <x v="200"/>
    <x v="884"/>
    <x v="1"/>
    <n v="2412"/>
    <n v="277"/>
    <n v="0"/>
    <n v="7.3"/>
    <n v="63"/>
    <n v="112"/>
    <n v="62549000"/>
    <x v="182"/>
    <x v="2402"/>
    <s v="Color"/>
    <x v="4"/>
    <s v="English"/>
    <x v="4"/>
    <s v="R"/>
    <x v="1"/>
    <n v="60249000"/>
    <n v="26.195217391304347"/>
    <s v="111-130 minutes"/>
    <n v="26.195217391304347"/>
    <n v="-74533.5"/>
    <n v="-7.4856785714285719E-3"/>
    <x v="0"/>
  </r>
  <r>
    <s v="The Cure"/>
    <x v="1256"/>
    <x v="1455"/>
    <x v="657"/>
    <n v="115"/>
    <n v="62"/>
    <n v="817"/>
    <n v="7.4"/>
    <n v="78"/>
    <n v="111"/>
    <n v="94596"/>
    <x v="15"/>
    <x v="2403"/>
    <s v="Color"/>
    <x v="4"/>
    <s v="Japanese"/>
    <x v="13"/>
    <n v="0"/>
    <x v="0"/>
    <n v="-905404"/>
    <n v="-0.90540399999999999"/>
    <s v="111-130 minutes"/>
    <n v="-0.90540399999999999"/>
    <n v="-74533.5"/>
    <n v="-7.4856785714285719E-3"/>
    <x v="0"/>
  </r>
  <r>
    <s v="The Curious Case of Benjamin Button"/>
    <x v="238"/>
    <x v="152"/>
    <x v="6"/>
    <n v="13333"/>
    <n v="21000"/>
    <n v="23000"/>
    <n v="7.8"/>
    <n v="362"/>
    <n v="166"/>
    <n v="127490802"/>
    <x v="90"/>
    <x v="1495"/>
    <s v="Color"/>
    <x v="1"/>
    <s v="English"/>
    <x v="1"/>
    <s v="PG-13"/>
    <x v="1"/>
    <n v="-22509198"/>
    <n v="-0.15006132000000005"/>
    <s v="&gt;150 minutes"/>
    <n v="-0.15006132"/>
    <n v="-434215.5"/>
    <n v="-0.10115100772200772"/>
    <x v="2"/>
  </r>
  <r>
    <s v="The Curse of the Jade Scorpion"/>
    <x v="196"/>
    <x v="209"/>
    <x v="6"/>
    <n v="12534"/>
    <n v="11000"/>
    <n v="826"/>
    <n v="6.8"/>
    <n v="116"/>
    <n v="103"/>
    <n v="7496522"/>
    <x v="43"/>
    <x v="2404"/>
    <s v="Color"/>
    <x v="2"/>
    <s v="English"/>
    <x v="1"/>
    <s v="PG-13"/>
    <x v="1"/>
    <n v="-18503478"/>
    <n v="-0.7116722307692307"/>
    <s v="90-110 minutes"/>
    <n v="-0.71167223076923081"/>
    <n v="1637763"/>
    <n v="0.19178668286445014"/>
    <x v="1"/>
  </r>
  <r>
    <s v="The Curse of the Were-Rabbit"/>
    <x v="295"/>
    <x v="1456"/>
    <x v="31"/>
    <n v="1145"/>
    <n v="9"/>
    <n v="0"/>
    <n v="7.5"/>
    <n v="209"/>
    <n v="85"/>
    <n v="56068547"/>
    <x v="23"/>
    <x v="2405"/>
    <s v="Color"/>
    <x v="10"/>
    <s v="English"/>
    <x v="4"/>
    <s v="G"/>
    <x v="1"/>
    <n v="26068547"/>
    <n v="0.86895156666666673"/>
    <s v="&lt;90 minutes"/>
    <n v="0.86895156666666662"/>
    <m/>
    <m/>
    <x v="1"/>
  </r>
  <r>
    <s v="The Da Vinci Code"/>
    <x v="76"/>
    <x v="59"/>
    <x v="47"/>
    <n v="16008"/>
    <n v="2000"/>
    <n v="0"/>
    <n v="6.6"/>
    <n v="294"/>
    <n v="174"/>
    <n v="217536138"/>
    <x v="116"/>
    <x v="2406"/>
    <s v="Color"/>
    <x v="9"/>
    <s v="English"/>
    <x v="1"/>
    <s v="PG-13"/>
    <x v="1"/>
    <n v="92536138"/>
    <n v="0.74028910399999992"/>
    <s v="&gt;150 minutes"/>
    <n v="0.74028910400000003"/>
    <m/>
    <m/>
    <x v="2"/>
  </r>
  <r>
    <s v="The Damned United"/>
    <x v="1257"/>
    <x v="987"/>
    <x v="1"/>
    <n v="1163"/>
    <n v="0"/>
    <n v="0"/>
    <n v="7.6"/>
    <n v="145"/>
    <n v="98"/>
    <n v="449558"/>
    <x v="42"/>
    <x v="2407"/>
    <s v="Color"/>
    <x v="6"/>
    <s v="English"/>
    <x v="4"/>
    <s v="R"/>
    <x v="1"/>
    <n v="-9550442"/>
    <n v="-0.95504420000000001"/>
    <s v="90-110 minutes"/>
    <n v="-0.95504420000000001"/>
    <n v="-1289919.5"/>
    <n v="-4.8151417500000002E-2"/>
    <x v="0"/>
  </r>
  <r>
    <s v="The Dangerous Lives of Altar Boys"/>
    <x v="747"/>
    <x v="1457"/>
    <x v="1"/>
    <n v="1292"/>
    <n v="0"/>
    <n v="677"/>
    <n v="7.1"/>
    <n v="78"/>
    <n v="104"/>
    <n v="1779284"/>
    <x v="1"/>
    <x v="1581"/>
    <s v="Color"/>
    <x v="2"/>
    <s v="English"/>
    <x v="1"/>
    <s v="R"/>
    <x v="1"/>
    <n v="-10220716"/>
    <n v="-0.85172633333333336"/>
    <s v="90-110 minutes"/>
    <n v="-0.85172633333333336"/>
    <n v="1637763"/>
    <n v="0.19178668286445014"/>
    <x v="0"/>
  </r>
  <r>
    <s v="The Dark Knight"/>
    <x v="36"/>
    <x v="279"/>
    <x v="2"/>
    <n v="57802"/>
    <n v="22000"/>
    <n v="37000"/>
    <n v="9"/>
    <n v="645"/>
    <n v="152"/>
    <n v="533316061"/>
    <x v="136"/>
    <x v="1573"/>
    <s v="Color"/>
    <x v="5"/>
    <s v="English"/>
    <x v="1"/>
    <s v="PG-13"/>
    <x v="1"/>
    <n v="348316061"/>
    <n v="1.8827895189189188"/>
    <s v="&gt;150 minutes"/>
    <n v="1.882789518918919"/>
    <n v="-1289919.5"/>
    <n v="-4.8151417500000002E-2"/>
    <x v="2"/>
  </r>
  <r>
    <s v="The Dark Knight Rises"/>
    <x v="402"/>
    <x v="279"/>
    <x v="243"/>
    <n v="106759"/>
    <n v="22000"/>
    <n v="164000"/>
    <n v="8.5"/>
    <n v="813"/>
    <n v="164"/>
    <n v="448130642"/>
    <x v="108"/>
    <x v="2408"/>
    <s v="Color"/>
    <x v="5"/>
    <s v="English"/>
    <x v="1"/>
    <s v="PG-13"/>
    <x v="1"/>
    <n v="198130642"/>
    <n v="0.79252256800000009"/>
    <s v="&gt;150 minutes"/>
    <n v="0.79252256799999998"/>
    <n v="-1289919.5"/>
    <n v="-4.8151417500000002E-2"/>
    <x v="2"/>
  </r>
  <r>
    <s v="The Darkest Hour"/>
    <x v="127"/>
    <x v="1458"/>
    <x v="80"/>
    <n v="843"/>
    <n v="21"/>
    <n v="0"/>
    <n v="4.9000000000000004"/>
    <n v="195"/>
    <n v="89"/>
    <n v="21426805"/>
    <x v="23"/>
    <x v="2409"/>
    <s v="Color"/>
    <x v="5"/>
    <s v="English"/>
    <x v="1"/>
    <s v="PG-13"/>
    <x v="1"/>
    <n v="-8573195"/>
    <n v="-0.28577316666666663"/>
    <s v="&lt;90 minutes"/>
    <n v="-0.28577316666666669"/>
    <n v="-1289919.5"/>
    <n v="-4.8151417500000002E-2"/>
    <x v="1"/>
  </r>
  <r>
    <s v="The Day After Tomorrow"/>
    <x v="350"/>
    <x v="20"/>
    <x v="47"/>
    <n v="20553"/>
    <n v="776"/>
    <n v="19000"/>
    <n v="6.4"/>
    <n v="239"/>
    <n v="124"/>
    <n v="186739919"/>
    <x v="116"/>
    <x v="2191"/>
    <s v="Color"/>
    <x v="5"/>
    <s v="English"/>
    <x v="1"/>
    <s v="PG-13"/>
    <x v="1"/>
    <n v="61739919"/>
    <n v="0.49391935200000003"/>
    <s v="111-130 minutes"/>
    <n v="0.49391935199999998"/>
    <n v="-1289919.5"/>
    <n v="-4.8151417500000002E-2"/>
    <x v="2"/>
  </r>
  <r>
    <s v="The Day the Earth Stood Still"/>
    <x v="46"/>
    <x v="562"/>
    <x v="12"/>
    <n v="22194"/>
    <n v="301"/>
    <n v="0"/>
    <n v="5.5"/>
    <n v="276"/>
    <n v="104"/>
    <n v="79363785"/>
    <x v="112"/>
    <x v="1168"/>
    <s v="Color"/>
    <x v="1"/>
    <s v="English"/>
    <x v="1"/>
    <s v="PG-13"/>
    <x v="1"/>
    <n v="-636215"/>
    <n v="-7.9526874999999997E-3"/>
    <s v="90-110 minutes"/>
    <n v="-7.9526874999999997E-3"/>
    <n v="-434215.5"/>
    <n v="-0.10115100772200772"/>
    <x v="2"/>
  </r>
  <r>
    <s v="The Debt"/>
    <x v="298"/>
    <x v="423"/>
    <x v="1"/>
    <n v="1136"/>
    <n v="108"/>
    <n v="0"/>
    <n v="6.9"/>
    <n v="258"/>
    <n v="113"/>
    <n v="31146570"/>
    <x v="6"/>
    <x v="819"/>
    <s v="Color"/>
    <x v="1"/>
    <s v="English"/>
    <x v="1"/>
    <s v="R"/>
    <x v="1"/>
    <n v="11146570"/>
    <n v="0.55732849999999989"/>
    <s v="111-130 minutes"/>
    <n v="0.5573285"/>
    <n v="-434215.5"/>
    <n v="-0.10115100772200772"/>
    <x v="1"/>
  </r>
  <r>
    <s v="The Deep End of the Ocean"/>
    <x v="510"/>
    <x v="1459"/>
    <x v="3"/>
    <n v="4327"/>
    <n v="22"/>
    <n v="579"/>
    <n v="6.3"/>
    <n v="54"/>
    <n v="106"/>
    <n v="13376506"/>
    <x v="33"/>
    <x v="2410"/>
    <s v="Color"/>
    <x v="1"/>
    <s v="English"/>
    <x v="1"/>
    <s v="PG-13"/>
    <x v="1"/>
    <n v="-26623494"/>
    <n v="-0.66558735000000002"/>
    <s v="90-110 minutes"/>
    <n v="-0.66558735000000002"/>
    <n v="-434215.5"/>
    <n v="-0.10115100772200772"/>
    <x v="2"/>
  </r>
  <r>
    <s v="The Departed"/>
    <x v="308"/>
    <x v="388"/>
    <x v="188"/>
    <n v="45648"/>
    <n v="17000"/>
    <n v="29000"/>
    <n v="8.5"/>
    <n v="352"/>
    <n v="151"/>
    <n v="132373442"/>
    <x v="77"/>
    <x v="2411"/>
    <s v="Color"/>
    <x v="4"/>
    <s v="English"/>
    <x v="1"/>
    <s v="R"/>
    <x v="1"/>
    <n v="42373442"/>
    <n v="0.47081602222222219"/>
    <s v="&gt;150 minutes"/>
    <n v="0.47081602222222224"/>
    <n v="-74533.5"/>
    <n v="-7.4856785714285719E-3"/>
    <x v="2"/>
  </r>
  <r>
    <s v="The Descendants"/>
    <x v="1258"/>
    <x v="115"/>
    <x v="52"/>
    <n v="9578"/>
    <n v="729"/>
    <n v="22000"/>
    <n v="7.3"/>
    <n v="549"/>
    <n v="115"/>
    <n v="82624961"/>
    <x v="6"/>
    <x v="2412"/>
    <s v="Color"/>
    <x v="2"/>
    <s v="English"/>
    <x v="1"/>
    <s v="R"/>
    <x v="1"/>
    <n v="62624961"/>
    <n v="3.1312480499999999"/>
    <s v="111-130 minutes"/>
    <n v="3.1312480499999999"/>
    <n v="1637763"/>
    <n v="0.19178668286445014"/>
    <x v="1"/>
  </r>
  <r>
    <s v="The Descent"/>
    <x v="809"/>
    <x v="604"/>
    <x v="470"/>
    <n v="1379"/>
    <n v="197"/>
    <n v="10000"/>
    <n v="7.2"/>
    <n v="342"/>
    <n v="100"/>
    <n v="26005908"/>
    <x v="70"/>
    <x v="2413"/>
    <s v="Color"/>
    <x v="3"/>
    <s v="English"/>
    <x v="4"/>
    <s v="R"/>
    <x v="1"/>
    <n v="22505908"/>
    <n v="6.4302594285714285"/>
    <s v="90-110 minutes"/>
    <n v="6.4302594285714285"/>
    <n v="3892693.5"/>
    <n v="0.11726928571428571"/>
    <x v="0"/>
  </r>
  <r>
    <s v="The Devil Inside"/>
    <x v="1259"/>
    <x v="1345"/>
    <x v="325"/>
    <n v="988"/>
    <n v="19"/>
    <n v="12000"/>
    <n v="4.2"/>
    <n v="225"/>
    <n v="83"/>
    <n v="53245055"/>
    <x v="15"/>
    <x v="2414"/>
    <s v="Color"/>
    <x v="0"/>
    <s v="English"/>
    <x v="1"/>
    <s v="R"/>
    <x v="1"/>
    <n v="52245055"/>
    <n v="52.245055000000001"/>
    <s v="&lt;90 minutes"/>
    <n v="52.245055000000001"/>
    <n v="16235088"/>
    <n v="1.1909079499999999"/>
    <x v="0"/>
  </r>
  <r>
    <s v="The Devil Wears Prada"/>
    <x v="93"/>
    <x v="843"/>
    <x v="6"/>
    <n v="23923"/>
    <n v="64"/>
    <n v="0"/>
    <n v="6.8"/>
    <n v="208"/>
    <n v="109"/>
    <n v="124732962"/>
    <x v="19"/>
    <x v="2415"/>
    <s v="Color"/>
    <x v="2"/>
    <s v="English"/>
    <x v="1"/>
    <s v="PG-13"/>
    <x v="1"/>
    <n v="89732962"/>
    <n v="2.5637989142857145"/>
    <s v="90-110 minutes"/>
    <n v="2.5637989142857145"/>
    <n v="1637763"/>
    <n v="0.19178668286445014"/>
    <x v="1"/>
  </r>
  <r>
    <s v="The Devil's Advocate"/>
    <x v="46"/>
    <x v="343"/>
    <x v="12"/>
    <n v="45271"/>
    <n v="138"/>
    <n v="11000"/>
    <n v="7.5"/>
    <n v="117"/>
    <n v="136"/>
    <n v="60984028"/>
    <x v="76"/>
    <x v="2416"/>
    <s v="Color"/>
    <x v="1"/>
    <s v="English"/>
    <x v="1"/>
    <s v="R"/>
    <x v="1"/>
    <n v="3984028"/>
    <n v="6.9895228070175452E-2"/>
    <s v="131-150 minutes"/>
    <n v="6.9895228070175439E-2"/>
    <n v="-434215.5"/>
    <n v="-0.10115100772200772"/>
    <x v="2"/>
  </r>
  <r>
    <s v="The Devil's Double"/>
    <x v="1260"/>
    <x v="167"/>
    <x v="592"/>
    <n v="35561"/>
    <n v="93"/>
    <n v="14000"/>
    <n v="7.1"/>
    <n v="167"/>
    <n v="109"/>
    <n v="1357042"/>
    <x v="22"/>
    <x v="277"/>
    <s v="Color"/>
    <x v="6"/>
    <s v="English"/>
    <x v="41"/>
    <s v="R"/>
    <x v="1"/>
    <n v="-13642958"/>
    <n v="-0.90953053333333334"/>
    <s v="90-110 minutes"/>
    <n v="-0.90953053333333334"/>
    <n v="-1289919.5"/>
    <n v="-4.8151417500000002E-2"/>
    <x v="1"/>
  </r>
  <r>
    <s v="The Devil's Own"/>
    <x v="44"/>
    <x v="1460"/>
    <x v="6"/>
    <n v="26088"/>
    <n v="79"/>
    <n v="979"/>
    <n v="6.1"/>
    <n v="66"/>
    <n v="111"/>
    <n v="42877165"/>
    <x v="104"/>
    <x v="2417"/>
    <s v="Color"/>
    <x v="5"/>
    <s v="English"/>
    <x v="1"/>
    <s v="R"/>
    <x v="1"/>
    <n v="-43122835"/>
    <n v="-0.5014283139534883"/>
    <s v="111-130 minutes"/>
    <n v="-0.50142831395348841"/>
    <n v="-1289919.5"/>
    <n v="-4.8151417500000002E-2"/>
    <x v="2"/>
  </r>
  <r>
    <s v="The Devil's Rejects"/>
    <x v="722"/>
    <x v="791"/>
    <x v="1"/>
    <n v="3544"/>
    <n v="0"/>
    <n v="0"/>
    <n v="6.9"/>
    <n v="261"/>
    <n v="109"/>
    <n v="16901126"/>
    <x v="46"/>
    <x v="2418"/>
    <s v="Color"/>
    <x v="4"/>
    <s v="English"/>
    <x v="1"/>
    <s v="R"/>
    <x v="1"/>
    <n v="9901126"/>
    <n v="1.4144465714285714"/>
    <s v="90-110 minutes"/>
    <n v="1.4144465714285714"/>
    <n v="-74533.5"/>
    <n v="-7.4856785714285719E-3"/>
    <x v="0"/>
  </r>
  <r>
    <s v="The Diary of a Teenage Girl"/>
    <x v="896"/>
    <x v="1461"/>
    <x v="22"/>
    <n v="11184"/>
    <n v="22"/>
    <n v="0"/>
    <n v="6.9"/>
    <n v="168"/>
    <n v="102"/>
    <n v="1477002"/>
    <x v="86"/>
    <x v="2419"/>
    <s v="Color"/>
    <x v="1"/>
    <s v="English"/>
    <x v="1"/>
    <s v="R"/>
    <x v="1"/>
    <n v="-522998"/>
    <n v="-0.26149900000000004"/>
    <s v="90-110 minutes"/>
    <n v="-0.26149899999999998"/>
    <n v="-434215.5"/>
    <n v="-0.10115100772200772"/>
    <x v="0"/>
  </r>
  <r>
    <s v="The Dictator"/>
    <x v="1261"/>
    <x v="363"/>
    <x v="658"/>
    <n v="1375"/>
    <n v="119"/>
    <n v="59000"/>
    <n v="6.4"/>
    <n v="313"/>
    <n v="99"/>
    <n v="59617068"/>
    <x v="29"/>
    <x v="21"/>
    <s v="Color"/>
    <x v="2"/>
    <s v="English"/>
    <x v="1"/>
    <s v="R"/>
    <x v="1"/>
    <n v="-5382932"/>
    <n v="-8.2814338461538517E-2"/>
    <s v="90-110 minutes"/>
    <n v="-8.2814338461538461E-2"/>
    <n v="1637763"/>
    <n v="0.19178668286445014"/>
    <x v="2"/>
  </r>
  <r>
    <s v="The Dilemma"/>
    <x v="26"/>
    <x v="59"/>
    <x v="19"/>
    <n v="18510"/>
    <n v="2000"/>
    <n v="0"/>
    <n v="5.3"/>
    <n v="185"/>
    <n v="111"/>
    <n v="48430355"/>
    <x v="68"/>
    <x v="1148"/>
    <s v="Color"/>
    <x v="2"/>
    <s v="English"/>
    <x v="1"/>
    <s v="PG-13"/>
    <x v="1"/>
    <n v="-21569645"/>
    <n v="-0.30813778571428574"/>
    <s v="111-130 minutes"/>
    <n v="-0.30813778571428574"/>
    <n v="1637763"/>
    <n v="0.19178668286445014"/>
    <x v="2"/>
  </r>
  <r>
    <s v="The Divide"/>
    <x v="144"/>
    <x v="831"/>
    <x v="3"/>
    <n v="4920"/>
    <n v="87"/>
    <n v="0"/>
    <n v="5.8"/>
    <n v="174"/>
    <n v="122"/>
    <n v="22000"/>
    <x v="38"/>
    <x v="1089"/>
    <s v="Color"/>
    <x v="1"/>
    <s v="English"/>
    <x v="2"/>
    <s v="R"/>
    <x v="1"/>
    <n v="-2978000"/>
    <n v="-0.9926666666666667"/>
    <s v="111-130 minutes"/>
    <n v="-0.9926666666666667"/>
    <n v="-434215.5"/>
    <n v="-0.10115100772200772"/>
    <x v="0"/>
  </r>
  <r>
    <s v="The Doors"/>
    <x v="1199"/>
    <x v="146"/>
    <x v="528"/>
    <n v="3044"/>
    <n v="0"/>
    <n v="0"/>
    <n v="7.2"/>
    <n v="82"/>
    <n v="140"/>
    <n v="35183792"/>
    <x v="89"/>
    <x v="2420"/>
    <s v="Color"/>
    <x v="6"/>
    <s v="English"/>
    <x v="1"/>
    <s v="R"/>
    <x v="1"/>
    <n v="-2816208"/>
    <n v="-7.4110736842105229E-2"/>
    <s v="131-150 minutes"/>
    <n v="-7.4110736842105257E-2"/>
    <n v="-1289919.5"/>
    <n v="-4.8151417500000002E-2"/>
    <x v="1"/>
  </r>
  <r>
    <s v="The Duchess"/>
    <x v="181"/>
    <x v="1462"/>
    <x v="7"/>
    <n v="6420"/>
    <n v="10"/>
    <n v="0"/>
    <n v="6.9"/>
    <n v="194"/>
    <n v="110"/>
    <n v="13823741"/>
    <x v="185"/>
    <x v="974"/>
    <s v="Color"/>
    <x v="6"/>
    <s v="English"/>
    <x v="4"/>
    <s v="PG-13"/>
    <x v="1"/>
    <n v="323741"/>
    <n v="2.3980814814814844E-2"/>
    <s v="90-110 minutes"/>
    <n v="2.3980814814814816E-2"/>
    <n v="-1289919.5"/>
    <n v="-4.8151417500000002E-2"/>
    <x v="1"/>
  </r>
  <r>
    <s v="The DUFF"/>
    <x v="139"/>
    <x v="1463"/>
    <x v="88"/>
    <n v="36892"/>
    <n v="17"/>
    <n v="8000"/>
    <n v="6.5"/>
    <n v="132"/>
    <n v="101"/>
    <n v="34017854"/>
    <x v="113"/>
    <x v="2421"/>
    <s v="Color"/>
    <x v="2"/>
    <s v="English"/>
    <x v="1"/>
    <s v="PG-13"/>
    <x v="1"/>
    <n v="25517854"/>
    <n v="3.0021004705882355"/>
    <s v="90-110 minutes"/>
    <n v="3.0021004705882355"/>
    <n v="1637763"/>
    <n v="0.19178668286445014"/>
    <x v="0"/>
  </r>
  <r>
    <s v="The Dukes of Hazzard"/>
    <x v="1262"/>
    <x v="294"/>
    <x v="221"/>
    <n v="2297"/>
    <n v="422"/>
    <n v="0"/>
    <n v="5.0999999999999996"/>
    <n v="144"/>
    <n v="107"/>
    <n v="80270227"/>
    <x v="21"/>
    <x v="2422"/>
    <s v="Color"/>
    <x v="5"/>
    <s v="English"/>
    <x v="1"/>
    <s v="PG-13"/>
    <x v="1"/>
    <n v="30270227"/>
    <n v="0.6054045400000001"/>
    <s v="90-110 minutes"/>
    <n v="0.60540453999999999"/>
    <n v="-1289919.5"/>
    <n v="-4.8151417500000002E-2"/>
    <x v="2"/>
  </r>
  <r>
    <s v="The East"/>
    <x v="896"/>
    <x v="1464"/>
    <x v="22"/>
    <n v="13180"/>
    <n v="129"/>
    <n v="12000"/>
    <n v="6.9"/>
    <n v="200"/>
    <n v="116"/>
    <n v="2268296"/>
    <x v="51"/>
    <x v="2423"/>
    <s v="Color"/>
    <x v="1"/>
    <s v="English"/>
    <x v="4"/>
    <s v="PG-13"/>
    <x v="1"/>
    <n v="-4231704"/>
    <n v="-0.65103138461538457"/>
    <s v="111-130 minutes"/>
    <n v="-0.65103138461538457"/>
    <n v="-434215.5"/>
    <n v="-0.10115100772200772"/>
    <x v="0"/>
  </r>
  <r>
    <s v="The Emperor's Club"/>
    <x v="1263"/>
    <x v="1418"/>
    <x v="10"/>
    <n v="14347"/>
    <n v="97"/>
    <n v="0"/>
    <n v="6.9"/>
    <n v="83"/>
    <n v="109"/>
    <n v="14060950"/>
    <x v="63"/>
    <x v="423"/>
    <s v="Color"/>
    <x v="1"/>
    <s v="English"/>
    <x v="1"/>
    <s v="PG-13"/>
    <x v="1"/>
    <n v="1560950"/>
    <n v="0.12487599999999999"/>
    <s v="90-110 minutes"/>
    <n v="0.124876"/>
    <n v="-434215.5"/>
    <n v="-0.10115100772200772"/>
    <x v="0"/>
  </r>
  <r>
    <s v="The Emperor's New Groove"/>
    <x v="1264"/>
    <x v="435"/>
    <x v="659"/>
    <n v="2039"/>
    <n v="10"/>
    <n v="0"/>
    <n v="7.3"/>
    <n v="141"/>
    <n v="78"/>
    <n v="89296573"/>
    <x v="61"/>
    <x v="2424"/>
    <s v="Color"/>
    <x v="3"/>
    <s v="English"/>
    <x v="1"/>
    <s v="G"/>
    <x v="1"/>
    <n v="-10703427"/>
    <n v="-0.10703426999999999"/>
    <s v="&lt;90 minutes"/>
    <n v="-0.10703427"/>
    <n v="3892693.5"/>
    <n v="0.11726928571428571"/>
    <x v="2"/>
  </r>
  <r>
    <s v="The End of the Affair"/>
    <x v="1265"/>
    <x v="884"/>
    <x v="69"/>
    <n v="672"/>
    <n v="277"/>
    <n v="0"/>
    <n v="7.2"/>
    <n v="90"/>
    <n v="102"/>
    <n v="10660147"/>
    <x v="95"/>
    <x v="2425"/>
    <s v="Color"/>
    <x v="1"/>
    <s v="English"/>
    <x v="4"/>
    <s v="R"/>
    <x v="1"/>
    <n v="-12339853"/>
    <n v="-0.5365153478260869"/>
    <s v="90-110 minutes"/>
    <n v="-0.53651534782608701"/>
    <n v="-434215.5"/>
    <n v="-0.10115100772200772"/>
    <x v="1"/>
  </r>
  <r>
    <s v="The English Patient"/>
    <x v="100"/>
    <x v="489"/>
    <x v="36"/>
    <n v="15912"/>
    <n v="333"/>
    <n v="0"/>
    <n v="7.4"/>
    <n v="116"/>
    <n v="162"/>
    <n v="78651430"/>
    <x v="102"/>
    <x v="2180"/>
    <s v="Color"/>
    <x v="1"/>
    <s v="English"/>
    <x v="1"/>
    <s v="R"/>
    <x v="1"/>
    <n v="51651430"/>
    <n v="1.9130159259259258"/>
    <s v="&gt;150 minutes"/>
    <n v="1.9130159259259258"/>
    <n v="-434215.5"/>
    <n v="-0.10115100772200772"/>
    <x v="1"/>
  </r>
  <r>
    <s v="The Equalizer"/>
    <x v="15"/>
    <x v="396"/>
    <x v="12"/>
    <n v="37605"/>
    <n v="845"/>
    <n v="56000"/>
    <n v="7.2"/>
    <n v="292"/>
    <n v="132"/>
    <n v="101530738"/>
    <x v="27"/>
    <x v="2426"/>
    <s v="Color"/>
    <x v="5"/>
    <s v="English"/>
    <x v="1"/>
    <s v="R"/>
    <x v="1"/>
    <n v="46530738"/>
    <n v="0.84601341818181819"/>
    <s v="131-150 minutes"/>
    <n v="0.84601341818181819"/>
    <n v="-1289919.5"/>
    <n v="-4.8151417500000002E-2"/>
    <x v="2"/>
  </r>
  <r>
    <s v="The Exorcism of Emily Rose"/>
    <x v="298"/>
    <x v="562"/>
    <x v="1"/>
    <n v="2759"/>
    <n v="301"/>
    <n v="0"/>
    <n v="6.7"/>
    <n v="233"/>
    <n v="122"/>
    <n v="75072454"/>
    <x v="6"/>
    <x v="806"/>
    <s v="Color"/>
    <x v="1"/>
    <s v="English"/>
    <x v="1"/>
    <s v="PG-13"/>
    <x v="1"/>
    <n v="55072454"/>
    <n v="2.7536227000000002"/>
    <s v="111-130 minutes"/>
    <n v="2.7536227000000002"/>
    <n v="-434215.5"/>
    <n v="-0.10115100772200772"/>
    <x v="1"/>
  </r>
  <r>
    <s v="The Exorcist"/>
    <x v="508"/>
    <x v="915"/>
    <x v="1"/>
    <n v="2466"/>
    <n v="607"/>
    <n v="18000"/>
    <n v="8"/>
    <n v="304"/>
    <n v="132"/>
    <n v="204565000"/>
    <x v="4"/>
    <x v="2427"/>
    <s v="Color"/>
    <x v="0"/>
    <s v="English"/>
    <x v="1"/>
    <s v="R"/>
    <x v="1"/>
    <n v="196565000"/>
    <n v="24.570625"/>
    <s v="131-150 minutes"/>
    <n v="24.570625"/>
    <n v="16235088"/>
    <n v="1.1909079499999999"/>
    <x v="0"/>
  </r>
  <r>
    <s v="The Expendables"/>
    <x v="448"/>
    <x v="1244"/>
    <x v="58"/>
    <n v="46355"/>
    <n v="13000"/>
    <n v="57000"/>
    <n v="6.5"/>
    <n v="424"/>
    <n v="113"/>
    <n v="102981571"/>
    <x v="112"/>
    <x v="1451"/>
    <s v="Color"/>
    <x v="5"/>
    <s v="English"/>
    <x v="1"/>
    <s v="R"/>
    <x v="1"/>
    <n v="22981571"/>
    <n v="0.2872696374999999"/>
    <s v="111-130 minutes"/>
    <n v="0.28726963750000001"/>
    <n v="-1289919.5"/>
    <n v="-4.8151417500000002E-2"/>
    <x v="2"/>
  </r>
  <r>
    <s v="The Expendables 2"/>
    <x v="448"/>
    <x v="494"/>
    <x v="58"/>
    <n v="57881"/>
    <n v="165"/>
    <n v="108000"/>
    <n v="6.7"/>
    <n v="383"/>
    <n v="103"/>
    <n v="85017401"/>
    <x v="48"/>
    <x v="2428"/>
    <s v="Color"/>
    <x v="5"/>
    <s v="English"/>
    <x v="1"/>
    <s v="R"/>
    <x v="1"/>
    <n v="-6982599"/>
    <n v="-7.5897815217391251E-2"/>
    <s v="90-110 minutes"/>
    <n v="-7.5897815217391307E-2"/>
    <n v="-1289919.5"/>
    <n v="-4.8151417500000002E-2"/>
    <x v="2"/>
  </r>
  <r>
    <s v="The Expendables 3"/>
    <x v="448"/>
    <x v="1465"/>
    <x v="58"/>
    <n v="52610"/>
    <n v="385"/>
    <n v="56000"/>
    <n v="6.1"/>
    <n v="320"/>
    <n v="131"/>
    <n v="39292022"/>
    <x v="77"/>
    <x v="2429"/>
    <s v="Color"/>
    <x v="5"/>
    <s v="English"/>
    <x v="1"/>
    <s v="PG-13"/>
    <x v="1"/>
    <n v="-50707978"/>
    <n v="-0.5634219777777778"/>
    <s v="131-150 minutes"/>
    <n v="-0.5634219777777778"/>
    <n v="-1289919.5"/>
    <n v="-4.8151417500000002E-2"/>
    <x v="2"/>
  </r>
  <r>
    <s v="The Express"/>
    <x v="530"/>
    <x v="602"/>
    <x v="3"/>
    <n v="5162"/>
    <n v="39"/>
    <n v="0"/>
    <n v="7.3"/>
    <n v="86"/>
    <n v="130"/>
    <n v="9589875"/>
    <x v="33"/>
    <x v="1417"/>
    <s v="Black and White"/>
    <x v="6"/>
    <s v="English"/>
    <x v="1"/>
    <s v="PG"/>
    <x v="1"/>
    <n v="-30410125"/>
    <n v="-0.76025312499999997"/>
    <s v="111-130 minutes"/>
    <n v="-0.76025312499999997"/>
    <n v="-1289919.5"/>
    <n v="-4.8151417500000002E-2"/>
    <x v="2"/>
  </r>
  <r>
    <s v="The Extra Man"/>
    <x v="1266"/>
    <x v="1466"/>
    <x v="660"/>
    <n v="2029"/>
    <n v="30"/>
    <n v="916"/>
    <n v="5.9"/>
    <n v="104"/>
    <n v="108"/>
    <n v="453079"/>
    <x v="46"/>
    <x v="2430"/>
    <s v="Color"/>
    <x v="2"/>
    <s v="English"/>
    <x v="1"/>
    <s v="R"/>
    <x v="1"/>
    <n v="-6546921"/>
    <n v="-0.93527442857142862"/>
    <s v="90-110 minutes"/>
    <n v="-0.93527442857142862"/>
    <n v="1637763"/>
    <n v="0.19178668286445014"/>
    <x v="0"/>
  </r>
  <r>
    <s v="The Eye"/>
    <x v="291"/>
    <x v="1467"/>
    <x v="19"/>
    <n v="18765"/>
    <n v="0"/>
    <n v="0"/>
    <n v="5.4"/>
    <n v="172"/>
    <n v="92"/>
    <n v="31397498"/>
    <x v="1"/>
    <x v="546"/>
    <s v="Color"/>
    <x v="0"/>
    <s v="English"/>
    <x v="1"/>
    <s v="PG-13"/>
    <x v="1"/>
    <n v="19397498"/>
    <n v="1.6164581666666669"/>
    <s v="90-110 minutes"/>
    <n v="1.6164581666666666"/>
    <n v="16235088"/>
    <n v="1.1909079499999999"/>
    <x v="0"/>
  </r>
  <r>
    <s v="The Faculty"/>
    <x v="462"/>
    <x v="566"/>
    <x v="32"/>
    <n v="12170"/>
    <n v="0"/>
    <n v="0"/>
    <n v="6.4"/>
    <n v="154"/>
    <n v="104"/>
    <n v="40064955"/>
    <x v="22"/>
    <x v="2431"/>
    <s v="Color"/>
    <x v="0"/>
    <s v="English"/>
    <x v="1"/>
    <s v="R"/>
    <x v="1"/>
    <n v="25064955"/>
    <n v="1.6709969999999998"/>
    <s v="90-110 minutes"/>
    <n v="1.6709970000000001"/>
    <n v="16235088"/>
    <n v="1.1909079499999999"/>
    <x v="1"/>
  </r>
  <r>
    <s v="The Family Man"/>
    <x v="55"/>
    <x v="129"/>
    <x v="20"/>
    <n v="16646"/>
    <n v="420"/>
    <n v="0"/>
    <n v="6.7"/>
    <n v="121"/>
    <n v="125"/>
    <n v="75764085"/>
    <x v="45"/>
    <x v="2432"/>
    <s v="Color"/>
    <x v="2"/>
    <s v="English"/>
    <x v="1"/>
    <s v="PG-13"/>
    <x v="1"/>
    <n v="15764085"/>
    <n v="0.26273474999999991"/>
    <s v="111-130 minutes"/>
    <n v="0.26273475000000002"/>
    <n v="1637763"/>
    <n v="0.19178668286445014"/>
    <x v="2"/>
  </r>
  <r>
    <s v="The Family Stone"/>
    <x v="1267"/>
    <x v="1080"/>
    <x v="199"/>
    <n v="1615"/>
    <n v="15"/>
    <n v="0"/>
    <n v="6.3"/>
    <n v="142"/>
    <n v="103"/>
    <n v="6061759"/>
    <x v="32"/>
    <x v="2433"/>
    <s v="Color"/>
    <x v="2"/>
    <s v="English"/>
    <x v="1"/>
    <s v="PG-13"/>
    <x v="1"/>
    <n v="-10938241"/>
    <n v="-0.64342594117647056"/>
    <s v="90-110 minutes"/>
    <n v="-0.64342594117647056"/>
    <n v="1637763"/>
    <n v="0.19178668286445014"/>
    <x v="1"/>
  </r>
  <r>
    <s v="The Fan"/>
    <x v="10"/>
    <x v="307"/>
    <x v="9"/>
    <n v="24618"/>
    <n v="12000"/>
    <n v="0"/>
    <n v="5.8"/>
    <n v="50"/>
    <n v="116"/>
    <n v="18573791"/>
    <x v="27"/>
    <x v="2434"/>
    <s v="Color"/>
    <x v="5"/>
    <s v="English"/>
    <x v="1"/>
    <s v="R"/>
    <x v="1"/>
    <n v="-36426209"/>
    <n v="-0.66229470909090904"/>
    <s v="111-130 minutes"/>
    <n v="-0.66229470909090904"/>
    <n v="-1289919.5"/>
    <n v="-4.8151417500000002E-2"/>
    <x v="2"/>
  </r>
  <r>
    <s v="The Fast and the Furious"/>
    <x v="14"/>
    <x v="144"/>
    <x v="2"/>
    <n v="45327"/>
    <n v="357"/>
    <n v="14000"/>
    <n v="6.7"/>
    <n v="187"/>
    <n v="106"/>
    <n v="144512310"/>
    <x v="89"/>
    <x v="1556"/>
    <s v="Color"/>
    <x v="5"/>
    <s v="English"/>
    <x v="1"/>
    <s v="PG-13"/>
    <x v="1"/>
    <n v="106512310"/>
    <n v="2.8029555263157895"/>
    <s v="90-110 minutes"/>
    <n v="2.8029555263157895"/>
    <n v="-1289919.5"/>
    <n v="-4.8151417500000002E-2"/>
    <x v="1"/>
  </r>
  <r>
    <s v="The Fast and the Furious: Tokyo Drift"/>
    <x v="1268"/>
    <x v="304"/>
    <x v="82"/>
    <n v="1235"/>
    <n v="681"/>
    <n v="0"/>
    <n v="6"/>
    <n v="158"/>
    <n v="104"/>
    <n v="62494975"/>
    <x v="3"/>
    <x v="2435"/>
    <s v="Color"/>
    <x v="5"/>
    <s v="English"/>
    <x v="1"/>
    <s v="PG-13"/>
    <x v="1"/>
    <n v="-22505025"/>
    <n v="-0.26476500000000003"/>
    <s v="90-110 minutes"/>
    <n v="-0.26476499999999997"/>
    <n v="-1289919.5"/>
    <n v="-4.8151417500000002E-2"/>
    <x v="2"/>
  </r>
  <r>
    <s v="The Fault in Our Stars"/>
    <x v="1258"/>
    <x v="1468"/>
    <x v="52"/>
    <n v="10565"/>
    <n v="131"/>
    <n v="93000"/>
    <n v="7.8"/>
    <n v="326"/>
    <n v="133"/>
    <n v="124868837"/>
    <x v="1"/>
    <x v="2436"/>
    <s v="Color"/>
    <x v="1"/>
    <s v="English"/>
    <x v="1"/>
    <s v="PG-13"/>
    <x v="1"/>
    <n v="112868837"/>
    <n v="9.4057364166666666"/>
    <s v="131-150 minutes"/>
    <n v="9.4057364166666666"/>
    <n v="-434215.5"/>
    <n v="-0.10115100772200772"/>
    <x v="0"/>
  </r>
  <r>
    <s v="The Fifth Element"/>
    <x v="474"/>
    <x v="233"/>
    <x v="36"/>
    <n v="39319"/>
    <n v="0"/>
    <n v="18000"/>
    <n v="7.7"/>
    <n v="173"/>
    <n v="126"/>
    <n v="63540020"/>
    <x v="247"/>
    <x v="105"/>
    <s v="Color"/>
    <x v="5"/>
    <s v="English"/>
    <x v="8"/>
    <s v="PG-13"/>
    <x v="1"/>
    <n v="-29459980"/>
    <n v="-0.31677397849462363"/>
    <s v="111-130 minutes"/>
    <n v="-0.31677397849462363"/>
    <n v="-1289919.5"/>
    <n v="-4.8151417500000002E-2"/>
    <x v="2"/>
  </r>
  <r>
    <s v="The Fifth Estate"/>
    <x v="226"/>
    <x v="626"/>
    <x v="24"/>
    <n v="36337"/>
    <n v="386"/>
    <n v="11000"/>
    <n v="6.2"/>
    <n v="224"/>
    <n v="128"/>
    <n v="3254172"/>
    <x v="25"/>
    <x v="1012"/>
    <s v="Color"/>
    <x v="6"/>
    <s v="English"/>
    <x v="1"/>
    <s v="R"/>
    <x v="1"/>
    <n v="-24745828"/>
    <n v="-0.88377957142857144"/>
    <s v="111-130 minutes"/>
    <n v="-0.88377957142857144"/>
    <n v="-1289919.5"/>
    <n v="-4.8151417500000002E-2"/>
    <x v="1"/>
  </r>
  <r>
    <s v="The Fighter"/>
    <x v="36"/>
    <x v="179"/>
    <x v="2"/>
    <n v="23811"/>
    <n v="737"/>
    <n v="36000"/>
    <n v="7.9"/>
    <n v="410"/>
    <n v="116"/>
    <n v="93571803"/>
    <x v="9"/>
    <x v="2437"/>
    <s v="Color"/>
    <x v="6"/>
    <s v="English"/>
    <x v="1"/>
    <s v="R"/>
    <x v="1"/>
    <n v="68571803"/>
    <n v="2.7428721199999999"/>
    <s v="111-130 minutes"/>
    <n v="2.7428721199999999"/>
    <n v="-1289919.5"/>
    <n v="-4.8151417500000002E-2"/>
    <x v="1"/>
  </r>
  <r>
    <s v="The Final Destination"/>
    <x v="1269"/>
    <x v="439"/>
    <x v="661"/>
    <n v="303717"/>
    <n v="160"/>
    <n v="0"/>
    <n v="5.2"/>
    <n v="221"/>
    <n v="82"/>
    <n v="66466372"/>
    <x v="33"/>
    <x v="2438"/>
    <s v="Color"/>
    <x v="0"/>
    <s v="English"/>
    <x v="1"/>
    <s v="R"/>
    <x v="1"/>
    <n v="26466372"/>
    <n v="0.66165929999999995"/>
    <s v="&lt;90 minutes"/>
    <n v="0.66165929999999995"/>
    <n v="16235088"/>
    <n v="1.1909079499999999"/>
    <x v="2"/>
  </r>
  <r>
    <s v="The Firm"/>
    <x v="67"/>
    <x v="1156"/>
    <x v="22"/>
    <n v="14244"/>
    <n v="521"/>
    <n v="0"/>
    <n v="6.8"/>
    <n v="56"/>
    <n v="154"/>
    <n v="158348400"/>
    <x v="10"/>
    <x v="2439"/>
    <s v="Color"/>
    <x v="1"/>
    <s v="English"/>
    <x v="1"/>
    <s v="R"/>
    <x v="1"/>
    <n v="116348400"/>
    <n v="2.7702"/>
    <s v="&gt;150 minutes"/>
    <n v="2.7702"/>
    <n v="-434215.5"/>
    <n v="-0.10115100772200772"/>
    <x v="2"/>
  </r>
  <r>
    <s v="The First Wives Club"/>
    <x v="768"/>
    <x v="337"/>
    <x v="446"/>
    <n v="3143"/>
    <n v="37"/>
    <n v="0"/>
    <n v="6.2"/>
    <n v="50"/>
    <n v="103"/>
    <n v="105444419"/>
    <x v="43"/>
    <x v="2440"/>
    <s v="Color"/>
    <x v="2"/>
    <s v="English"/>
    <x v="1"/>
    <s v="PG"/>
    <x v="1"/>
    <n v="79444419"/>
    <n v="3.0555545769230772"/>
    <s v="90-110 minutes"/>
    <n v="3.0555545769230767"/>
    <n v="1637763"/>
    <n v="0.19178668286445014"/>
    <x v="1"/>
  </r>
  <r>
    <s v="The Fisher King"/>
    <x v="213"/>
    <x v="375"/>
    <x v="20"/>
    <n v="12947"/>
    <n v="0"/>
    <n v="12000"/>
    <n v="7.6"/>
    <n v="84"/>
    <n v="137"/>
    <n v="41895491"/>
    <x v="184"/>
    <x v="2441"/>
    <s v="Color"/>
    <x v="2"/>
    <s v="English"/>
    <x v="1"/>
    <s v="R"/>
    <x v="1"/>
    <n v="17895491"/>
    <n v="0.7456454583333334"/>
    <s v="131-150 minutes"/>
    <n v="0.74564545833333329"/>
    <n v="1637763"/>
    <n v="0.19178668286445014"/>
    <x v="1"/>
  </r>
  <r>
    <s v="The Five-Year Engagement"/>
    <x v="1100"/>
    <x v="722"/>
    <x v="3"/>
    <n v="3479"/>
    <n v="89"/>
    <n v="11000"/>
    <n v="6.2"/>
    <n v="232"/>
    <n v="131"/>
    <n v="28644770"/>
    <x v="23"/>
    <x v="2372"/>
    <s v="Color"/>
    <x v="2"/>
    <s v="English"/>
    <x v="1"/>
    <s v="R"/>
    <x v="1"/>
    <n v="-1355230"/>
    <n v="-4.5174333333333316E-2"/>
    <s v="131-150 minutes"/>
    <n v="-4.517433333333333E-2"/>
    <n v="1637763"/>
    <n v="0.19178668286445014"/>
    <x v="1"/>
  </r>
  <r>
    <s v="The Flintstones"/>
    <x v="770"/>
    <x v="226"/>
    <x v="448"/>
    <n v="3244"/>
    <n v="32"/>
    <n v="0"/>
    <n v="4.8"/>
    <n v="35"/>
    <n v="91"/>
    <n v="130512915"/>
    <x v="65"/>
    <x v="2442"/>
    <s v="Color"/>
    <x v="2"/>
    <s v="English"/>
    <x v="1"/>
    <s v="PG"/>
    <x v="1"/>
    <n v="85512915"/>
    <n v="1.9002870000000001"/>
    <s v="90-110 minutes"/>
    <n v="1.9002870000000001"/>
    <n v="1637763"/>
    <n v="0.19178668286445014"/>
    <x v="2"/>
  </r>
  <r>
    <s v="The Flintstones in Viva Rock Vegas"/>
    <x v="389"/>
    <x v="226"/>
    <x v="1"/>
    <n v="6299"/>
    <n v="32"/>
    <n v="500"/>
    <n v="3.6"/>
    <n v="57"/>
    <n v="90"/>
    <n v="35231365"/>
    <x v="45"/>
    <x v="2443"/>
    <s v="Color"/>
    <x v="2"/>
    <s v="English"/>
    <x v="1"/>
    <s v="PG"/>
    <x v="1"/>
    <n v="-24768635"/>
    <n v="-0.41281058333333331"/>
    <s v="90-110 minutes"/>
    <n v="-0.41281058333333331"/>
    <n v="1637763"/>
    <n v="0.19178668286445014"/>
    <x v="2"/>
  </r>
  <r>
    <s v="The Flowers of War"/>
    <x v="36"/>
    <x v="532"/>
    <x v="2"/>
    <n v="23240"/>
    <n v="611"/>
    <n v="13000"/>
    <n v="7.6"/>
    <n v="136"/>
    <n v="146"/>
    <n v="9213"/>
    <x v="199"/>
    <x v="2444"/>
    <s v="Color"/>
    <x v="1"/>
    <s v="Mandarin"/>
    <x v="3"/>
    <s v="R"/>
    <x v="0"/>
    <n v="-93990787"/>
    <n v="-0.99990198936170216"/>
    <s v="131-150 minutes"/>
    <n v="-0.99990198936170216"/>
    <n v="-434215.5"/>
    <n v="-0.10115100772200772"/>
    <x v="2"/>
  </r>
  <r>
    <s v="The Fog"/>
    <x v="280"/>
    <x v="320"/>
    <x v="3"/>
    <n v="4877"/>
    <n v="0"/>
    <n v="7000"/>
    <n v="6.8"/>
    <n v="212"/>
    <n v="89"/>
    <n v="21378000"/>
    <x v="15"/>
    <x v="2445"/>
    <s v="Color"/>
    <x v="7"/>
    <s v="English"/>
    <x v="1"/>
    <s v="R"/>
    <x v="1"/>
    <n v="20378000"/>
    <n v="20.378"/>
    <s v="&lt;90 minutes"/>
    <n v="20.378"/>
    <m/>
    <m/>
    <x v="0"/>
  </r>
  <r>
    <s v="The Forbidden Kingdom"/>
    <x v="447"/>
    <x v="1086"/>
    <x v="77"/>
    <n v="7247"/>
    <n v="50"/>
    <n v="0"/>
    <n v="6.6"/>
    <n v="206"/>
    <n v="104"/>
    <n v="25040293"/>
    <x v="27"/>
    <x v="1982"/>
    <s v="Color"/>
    <x v="5"/>
    <s v="English"/>
    <x v="1"/>
    <s v="PG-13"/>
    <x v="1"/>
    <n v="-29959707"/>
    <n v="-0.54472194545454544"/>
    <s v="90-110 minutes"/>
    <n v="-0.54472194545454544"/>
    <n v="-1289919.5"/>
    <n v="-4.8151417500000002E-2"/>
    <x v="2"/>
  </r>
  <r>
    <s v="The Forsaken"/>
    <x v="1270"/>
    <x v="1469"/>
    <x v="386"/>
    <n v="3004"/>
    <n v="23"/>
    <n v="327"/>
    <n v="5.3"/>
    <n v="56"/>
    <n v="90"/>
    <n v="6755271"/>
    <x v="40"/>
    <x v="2446"/>
    <s v="Color"/>
    <x v="0"/>
    <s v="English"/>
    <x v="1"/>
    <s v="R"/>
    <x v="1"/>
    <n v="1755271"/>
    <n v="0.35105420000000009"/>
    <s v="90-110 minutes"/>
    <n v="0.35105419999999998"/>
    <n v="16235088"/>
    <n v="1.1909079499999999"/>
    <x v="0"/>
  </r>
  <r>
    <s v="The Fountain"/>
    <x v="391"/>
    <x v="332"/>
    <x v="127"/>
    <n v="24640"/>
    <n v="0"/>
    <n v="23000"/>
    <n v="7.3"/>
    <n v="274"/>
    <n v="96"/>
    <n v="10139254"/>
    <x v="19"/>
    <x v="672"/>
    <s v="Color"/>
    <x v="1"/>
    <s v="English"/>
    <x v="1"/>
    <s v="PG-13"/>
    <x v="1"/>
    <n v="-24860746"/>
    <n v="-0.71030702857142858"/>
    <s v="90-110 minutes"/>
    <n v="-0.71030702857142858"/>
    <n v="-434215.5"/>
    <n v="-0.10115100772200772"/>
    <x v="1"/>
  </r>
  <r>
    <s v="The Four Feathers"/>
    <x v="246"/>
    <x v="656"/>
    <x v="7"/>
    <n v="3142"/>
    <n v="159"/>
    <n v="0"/>
    <n v="6.5"/>
    <n v="105"/>
    <n v="125"/>
    <n v="18306166"/>
    <x v="19"/>
    <x v="901"/>
    <s v="Color"/>
    <x v="3"/>
    <s v="English"/>
    <x v="4"/>
    <s v="PG-13"/>
    <x v="1"/>
    <n v="-16693834"/>
    <n v="-0.47696668571428569"/>
    <s v="111-130 minutes"/>
    <n v="-0.47696668571428569"/>
    <n v="3892693.5"/>
    <n v="0.11726928571428571"/>
    <x v="1"/>
  </r>
  <r>
    <s v="The Fourth Kind"/>
    <x v="474"/>
    <x v="1470"/>
    <x v="36"/>
    <n v="15251"/>
    <n v="58"/>
    <n v="15000"/>
    <n v="5.9"/>
    <n v="183"/>
    <n v="98"/>
    <n v="25464480"/>
    <x v="42"/>
    <x v="139"/>
    <s v="Color"/>
    <x v="9"/>
    <s v="English"/>
    <x v="1"/>
    <s v="PG-13"/>
    <x v="1"/>
    <n v="15464480"/>
    <n v="1.5464479999999998"/>
    <s v="90-110 minutes"/>
    <n v="1.546448"/>
    <m/>
    <m/>
    <x v="0"/>
  </r>
  <r>
    <s v="The FP"/>
    <x v="1187"/>
    <x v="1471"/>
    <x v="481"/>
    <n v="2046"/>
    <n v="32"/>
    <n v="0"/>
    <n v="5.6"/>
    <n v="66"/>
    <n v="82"/>
    <n v="40557"/>
    <x v="14"/>
    <x v="2447"/>
    <s v="Color"/>
    <x v="2"/>
    <s v="English"/>
    <x v="1"/>
    <s v="R"/>
    <x v="1"/>
    <n v="-19443"/>
    <n v="-0.32404999999999995"/>
    <s v="&lt;90 minutes"/>
    <n v="-0.32405"/>
    <n v="1637763"/>
    <n v="0.19178668286445014"/>
    <x v="0"/>
  </r>
  <r>
    <s v="The Fugitive"/>
    <x v="44"/>
    <x v="446"/>
    <x v="6"/>
    <n v="13357"/>
    <n v="99"/>
    <n v="0"/>
    <n v="7.8"/>
    <n v="119"/>
    <n v="130"/>
    <n v="183875760"/>
    <x v="117"/>
    <x v="701"/>
    <s v="Color"/>
    <x v="5"/>
    <s v="English"/>
    <x v="1"/>
    <s v="PG-13"/>
    <x v="1"/>
    <n v="139875760"/>
    <n v="3.1789945454545459"/>
    <s v="111-130 minutes"/>
    <n v="3.1789945454545454"/>
    <n v="-1289919.5"/>
    <n v="-4.8151417500000002E-2"/>
    <x v="2"/>
  </r>
  <r>
    <s v="The Full Monty"/>
    <x v="298"/>
    <x v="1015"/>
    <x v="1"/>
    <n v="2323"/>
    <n v="11"/>
    <n v="0"/>
    <n v="7.2"/>
    <n v="122"/>
    <n v="91"/>
    <n v="45857453"/>
    <x v="70"/>
    <x v="2448"/>
    <s v="Color"/>
    <x v="2"/>
    <s v="English"/>
    <x v="4"/>
    <s v="R"/>
    <x v="1"/>
    <n v="42357453"/>
    <n v="12.102129428571429"/>
    <s v="90-110 minutes"/>
    <n v="12.102129428571429"/>
    <n v="1637763"/>
    <n v="0.19178668286445014"/>
    <x v="0"/>
  </r>
  <r>
    <s v="The Funeral"/>
    <x v="1271"/>
    <x v="1472"/>
    <x v="425"/>
    <n v="3337"/>
    <n v="220"/>
    <n v="344"/>
    <n v="6.6"/>
    <n v="48"/>
    <n v="99"/>
    <n v="1227324"/>
    <x v="63"/>
    <x v="2449"/>
    <s v="Color"/>
    <x v="4"/>
    <s v="English"/>
    <x v="1"/>
    <s v="R"/>
    <x v="1"/>
    <n v="-11272676"/>
    <n v="-0.90181407999999996"/>
    <s v="90-110 minutes"/>
    <n v="-0.90181407999999996"/>
    <n v="-74533.5"/>
    <n v="-7.4856785714285719E-3"/>
    <x v="0"/>
  </r>
  <r>
    <s v="The Gallows"/>
    <x v="1272"/>
    <x v="1473"/>
    <x v="662"/>
    <n v="276"/>
    <n v="3"/>
    <n v="0"/>
    <n v="4.2"/>
    <n v="159"/>
    <n v="81"/>
    <n v="22757819"/>
    <x v="92"/>
    <x v="2450"/>
    <s v="Color"/>
    <x v="0"/>
    <s v="English"/>
    <x v="1"/>
    <s v="R"/>
    <x v="1"/>
    <n v="22657819"/>
    <n v="226.57819000000001"/>
    <s v="&lt;90 minutes"/>
    <n v="226.57819000000001"/>
    <n v="16235088"/>
    <n v="1.1909079499999999"/>
    <x v="0"/>
  </r>
  <r>
    <s v="The Gambler"/>
    <x v="379"/>
    <x v="1237"/>
    <x v="7"/>
    <n v="3784"/>
    <n v="81"/>
    <n v="0"/>
    <n v="6"/>
    <n v="175"/>
    <n v="111"/>
    <n v="33631221"/>
    <x v="9"/>
    <x v="2451"/>
    <s v="Color"/>
    <x v="4"/>
    <s v="English"/>
    <x v="1"/>
    <s v="R"/>
    <x v="1"/>
    <n v="8631221"/>
    <n v="0.34524884"/>
    <s v="111-130 minutes"/>
    <n v="0.34524884"/>
    <n v="-74533.5"/>
    <n v="-7.4856785714285719E-3"/>
    <x v="1"/>
  </r>
  <r>
    <s v="The Game"/>
    <x v="1273"/>
    <x v="152"/>
    <x v="663"/>
    <n v="1397"/>
    <n v="21000"/>
    <n v="25000"/>
    <n v="7.8"/>
    <n v="157"/>
    <n v="129"/>
    <n v="48265581"/>
    <x v="21"/>
    <x v="2452"/>
    <s v="Color"/>
    <x v="1"/>
    <s v="English"/>
    <x v="1"/>
    <s v="R"/>
    <x v="1"/>
    <n v="-1734419"/>
    <n v="-3.4688379999999963E-2"/>
    <s v="111-130 minutes"/>
    <n v="-3.4688379999999998E-2"/>
    <n v="-434215.5"/>
    <n v="-0.10115100772200772"/>
    <x v="2"/>
  </r>
  <r>
    <s v="The Game of Their Lives"/>
    <x v="39"/>
    <x v="1474"/>
    <x v="12"/>
    <n v="20354"/>
    <n v="25"/>
    <n v="445"/>
    <n v="6.2"/>
    <n v="21"/>
    <n v="101"/>
    <n v="375474"/>
    <x v="6"/>
    <x v="2453"/>
    <s v="Color"/>
    <x v="1"/>
    <s v="English"/>
    <x v="1"/>
    <s v="PG"/>
    <x v="1"/>
    <n v="-19624526"/>
    <n v="-0.9812263"/>
    <s v="90-110 minutes"/>
    <n v="-0.9812263"/>
    <n v="-434215.5"/>
    <n v="-0.10115100772200772"/>
    <x v="1"/>
  </r>
  <r>
    <s v="The Game Plan"/>
    <x v="260"/>
    <x v="1169"/>
    <x v="20"/>
    <n v="15170"/>
    <n v="99"/>
    <n v="0"/>
    <n v="6.2"/>
    <n v="112"/>
    <n v="110"/>
    <n v="90636983"/>
    <x v="5"/>
    <x v="1545"/>
    <s v="Color"/>
    <x v="2"/>
    <s v="English"/>
    <x v="1"/>
    <s v="PG"/>
    <x v="1"/>
    <n v="68636983"/>
    <n v="3.1198628636363637"/>
    <s v="90-110 minutes"/>
    <n v="3.1198628636363637"/>
    <n v="1637763"/>
    <n v="0.19178668286445014"/>
    <x v="1"/>
  </r>
  <r>
    <s v="The General's Daughter"/>
    <x v="1274"/>
    <x v="494"/>
    <x v="323"/>
    <n v="2321"/>
    <n v="165"/>
    <n v="885"/>
    <n v="6.3"/>
    <n v="113"/>
    <n v="116"/>
    <n v="102678089"/>
    <x v="152"/>
    <x v="2454"/>
    <s v="Color"/>
    <x v="1"/>
    <s v="English"/>
    <x v="1"/>
    <s v="R"/>
    <x v="1"/>
    <n v="7678089"/>
    <n v="8.082198947368413E-2"/>
    <s v="111-130 minutes"/>
    <n v="8.0821989473684214E-2"/>
    <n v="-434215.5"/>
    <n v="-0.10115100772200772"/>
    <x v="2"/>
  </r>
  <r>
    <s v="The Ghastly Love of Johnny X"/>
    <x v="1275"/>
    <x v="1475"/>
    <x v="664"/>
    <n v="1611"/>
    <n v="5"/>
    <n v="655"/>
    <n v="5.7"/>
    <n v="94"/>
    <n v="106"/>
    <n v="2436"/>
    <x v="86"/>
    <x v="2455"/>
    <s v="Black and White"/>
    <x v="2"/>
    <s v="English"/>
    <x v="1"/>
    <s v="Not Rated"/>
    <x v="1"/>
    <n v="-1997564"/>
    <n v="-0.99878199999999995"/>
    <s v="90-110 minutes"/>
    <n v="-0.99878199999999995"/>
    <n v="1637763"/>
    <n v="0.19178668286445014"/>
    <x v="0"/>
  </r>
  <r>
    <s v="The Ghost and the Darkness"/>
    <x v="298"/>
    <x v="90"/>
    <x v="1"/>
    <n v="1752"/>
    <n v="81"/>
    <n v="0"/>
    <n v="6.8"/>
    <n v="62"/>
    <n v="110"/>
    <n v="38553833"/>
    <x v="27"/>
    <x v="2456"/>
    <s v="Color"/>
    <x v="3"/>
    <s v="English"/>
    <x v="1"/>
    <s v="R"/>
    <x v="1"/>
    <n v="-16446167"/>
    <n v="-0.29902121818181815"/>
    <s v="90-110 minutes"/>
    <n v="-0.2990212181818182"/>
    <n v="3892693.5"/>
    <n v="0.11726928571428571"/>
    <x v="2"/>
  </r>
  <r>
    <s v="The Ghost Writer"/>
    <x v="788"/>
    <x v="1135"/>
    <x v="382"/>
    <n v="2507"/>
    <n v="2000"/>
    <n v="15000"/>
    <n v="7.2"/>
    <n v="343"/>
    <n v="128"/>
    <n v="15523168"/>
    <x v="65"/>
    <x v="2457"/>
    <s v="Color"/>
    <x v="9"/>
    <s v="English"/>
    <x v="8"/>
    <s v="PG-13"/>
    <x v="1"/>
    <n v="-29476832"/>
    <n v="-0.65504071111111117"/>
    <s v="111-130 minutes"/>
    <n v="-0.65504071111111106"/>
    <m/>
    <m/>
    <x v="2"/>
  </r>
  <r>
    <s v="The Gift"/>
    <x v="866"/>
    <x v="1476"/>
    <x v="1"/>
    <n v="3215"/>
    <n v="0"/>
    <n v="15000"/>
    <n v="7.1"/>
    <n v="297"/>
    <n v="108"/>
    <n v="43771291"/>
    <x v="40"/>
    <x v="2458"/>
    <s v="Color"/>
    <x v="9"/>
    <s v="English"/>
    <x v="1"/>
    <s v="R"/>
    <x v="1"/>
    <n v="38771291"/>
    <n v="7.7542582000000007"/>
    <s v="90-110 minutes"/>
    <n v="7.7542581999999998"/>
    <m/>
    <m/>
    <x v="0"/>
  </r>
  <r>
    <s v="The Girl Next Door"/>
    <x v="1276"/>
    <x v="988"/>
    <x v="665"/>
    <n v="911"/>
    <n v="42"/>
    <n v="0"/>
    <n v="6.8"/>
    <n v="126"/>
    <n v="110"/>
    <n v="14589444"/>
    <x v="9"/>
    <x v="2459"/>
    <s v="Color"/>
    <x v="2"/>
    <s v="English"/>
    <x v="1"/>
    <s v="R"/>
    <x v="1"/>
    <n v="-10410556"/>
    <n v="-0.41642224000000005"/>
    <s v="90-110 minutes"/>
    <n v="-0.41642224"/>
    <n v="1637763"/>
    <n v="0.19178668286445014"/>
    <x v="1"/>
  </r>
  <r>
    <s v="The Girl with the Dragon Tattoo"/>
    <x v="62"/>
    <x v="152"/>
    <x v="12"/>
    <n v="20388"/>
    <n v="21000"/>
    <n v="54000"/>
    <n v="7.8"/>
    <n v="517"/>
    <n v="158"/>
    <n v="102515793"/>
    <x v="77"/>
    <x v="2460"/>
    <s v="Color"/>
    <x v="4"/>
    <s v="English"/>
    <x v="1"/>
    <s v="R"/>
    <x v="1"/>
    <n v="12515793"/>
    <n v="0.13906436666666666"/>
    <s v="&gt;150 minutes"/>
    <n v="0.13906436666666666"/>
    <n v="-74533.5"/>
    <n v="-7.4856785714285719E-3"/>
    <x v="2"/>
  </r>
  <r>
    <s v="The Giver"/>
    <x v="213"/>
    <x v="431"/>
    <x v="20"/>
    <n v="36064"/>
    <n v="176"/>
    <n v="58000"/>
    <n v="6.5"/>
    <n v="198"/>
    <n v="97"/>
    <n v="45089048"/>
    <x v="9"/>
    <x v="2461"/>
    <s v="Black and White"/>
    <x v="1"/>
    <s v="English"/>
    <x v="28"/>
    <s v="PG-13"/>
    <x v="1"/>
    <n v="20089048"/>
    <n v="0.80356191999999993"/>
    <s v="90-110 minutes"/>
    <n v="0.80356192000000004"/>
    <n v="-434215.5"/>
    <n v="-0.10115100772200772"/>
    <x v="1"/>
  </r>
  <r>
    <s v="The Glass House"/>
    <x v="1108"/>
    <x v="1477"/>
    <x v="321"/>
    <n v="4239"/>
    <n v="12"/>
    <n v="804"/>
    <n v="5.8"/>
    <n v="95"/>
    <n v="106"/>
    <n v="17951431"/>
    <x v="23"/>
    <x v="2462"/>
    <s v="Color"/>
    <x v="4"/>
    <s v="English"/>
    <x v="1"/>
    <s v="PG-13"/>
    <x v="1"/>
    <n v="-12048569"/>
    <n v="-0.40161896666666663"/>
    <s v="90-110 minutes"/>
    <n v="-0.40161896666666669"/>
    <n v="-74533.5"/>
    <n v="-7.4856785714285719E-3"/>
    <x v="1"/>
  </r>
  <r>
    <s v="The Glimmer Man"/>
    <x v="510"/>
    <x v="1478"/>
    <x v="3"/>
    <n v="3855"/>
    <n v="29"/>
    <n v="451"/>
    <n v="5.3"/>
    <n v="39"/>
    <n v="91"/>
    <n v="20400913"/>
    <x v="65"/>
    <x v="2463"/>
    <s v="Color"/>
    <x v="5"/>
    <s v="English"/>
    <x v="1"/>
    <s v="R"/>
    <x v="1"/>
    <n v="-24599087"/>
    <n v="-0.5466463777777778"/>
    <s v="90-110 minutes"/>
    <n v="-0.5466463777777778"/>
    <n v="-1289919.5"/>
    <n v="-4.8151417500000002E-2"/>
    <x v="2"/>
  </r>
  <r>
    <s v="The Godfather"/>
    <x v="54"/>
    <x v="219"/>
    <x v="36"/>
    <n v="28122"/>
    <n v="0"/>
    <n v="43000"/>
    <n v="9.1999999999999993"/>
    <n v="208"/>
    <n v="175"/>
    <n v="134821952"/>
    <x v="16"/>
    <x v="2464"/>
    <s v="Color"/>
    <x v="4"/>
    <s v="English"/>
    <x v="1"/>
    <s v="R"/>
    <x v="1"/>
    <n v="128821952"/>
    <n v="21.470325333333335"/>
    <s v="&gt;150 minutes"/>
    <n v="21.470325333333335"/>
    <n v="-74533.5"/>
    <n v="-7.4856785714285719E-3"/>
    <x v="0"/>
  </r>
  <r>
    <s v="The Godfather: Part II"/>
    <x v="10"/>
    <x v="219"/>
    <x v="9"/>
    <n v="39960"/>
    <n v="0"/>
    <n v="14000"/>
    <n v="9"/>
    <n v="149"/>
    <n v="220"/>
    <n v="57300000"/>
    <x v="20"/>
    <x v="2465"/>
    <s v="Color"/>
    <x v="4"/>
    <s v="English"/>
    <x v="1"/>
    <s v="R"/>
    <x v="1"/>
    <n v="44300000"/>
    <n v="3.407692307692308"/>
    <s v="&gt;150 minutes"/>
    <n v="3.4076923076923076"/>
    <n v="-74533.5"/>
    <n v="-7.4856785714285719E-3"/>
    <x v="0"/>
  </r>
  <r>
    <s v="The Godfather: Part III"/>
    <x v="54"/>
    <x v="219"/>
    <x v="36"/>
    <n v="16949"/>
    <n v="0"/>
    <n v="0"/>
    <n v="7.6"/>
    <n v="110"/>
    <n v="170"/>
    <n v="66676062"/>
    <x v="131"/>
    <x v="2466"/>
    <s v="Color"/>
    <x v="4"/>
    <s v="English"/>
    <x v="1"/>
    <s v="R"/>
    <x v="1"/>
    <n v="12676062"/>
    <n v="0.23474188888888881"/>
    <s v="&gt;150 minutes"/>
    <n v="0.23474188888888889"/>
    <n v="-74533.5"/>
    <n v="-7.4856785714285719E-3"/>
    <x v="2"/>
  </r>
  <r>
    <s v="The Golden Child"/>
    <x v="34"/>
    <x v="99"/>
    <x v="25"/>
    <n v="1044"/>
    <n v="23"/>
    <n v="0"/>
    <n v="5.9"/>
    <n v="29"/>
    <n v="94"/>
    <n v="79817937"/>
    <x v="9"/>
    <x v="2467"/>
    <s v="Color"/>
    <x v="5"/>
    <s v="English"/>
    <x v="1"/>
    <s v="PG-13"/>
    <x v="1"/>
    <n v="54817937"/>
    <n v="2.1927174800000002"/>
    <s v="90-110 minutes"/>
    <n v="2.1927174800000002"/>
    <n v="-1289919.5"/>
    <n v="-4.8151417500000002E-2"/>
    <x v="1"/>
  </r>
  <r>
    <s v="The Golden Compass"/>
    <x v="373"/>
    <x v="60"/>
    <x v="41"/>
    <n v="24106"/>
    <n v="129"/>
    <n v="0"/>
    <n v="6.1"/>
    <n v="251"/>
    <n v="113"/>
    <n v="70083519"/>
    <x v="265"/>
    <x v="87"/>
    <s v="Color"/>
    <x v="3"/>
    <s v="English"/>
    <x v="1"/>
    <s v="PG-13"/>
    <x v="1"/>
    <n v="-109916481"/>
    <n v="-0.61064711666666671"/>
    <s v="111-130 minutes"/>
    <n v="-0.61064711666666671"/>
    <n v="3892693.5"/>
    <n v="0.11726928571428571"/>
    <x v="2"/>
  </r>
  <r>
    <s v="The Good German"/>
    <x v="977"/>
    <x v="501"/>
    <x v="266"/>
    <n v="2355"/>
    <n v="0"/>
    <n v="559"/>
    <n v="6.1"/>
    <n v="183"/>
    <n v="105"/>
    <n v="1304837"/>
    <x v="28"/>
    <x v="2468"/>
    <s v="Black and White"/>
    <x v="1"/>
    <s v="English"/>
    <x v="1"/>
    <s v="R"/>
    <x v="1"/>
    <n v="-30695163"/>
    <n v="-0.95922384375000003"/>
    <s v="90-110 minutes"/>
    <n v="-0.95922384375000003"/>
    <n v="-434215.5"/>
    <n v="-0.10115100772200772"/>
    <x v="1"/>
  </r>
  <r>
    <s v="The Good Girl"/>
    <x v="350"/>
    <x v="147"/>
    <x v="47"/>
    <n v="27646"/>
    <n v="44"/>
    <n v="938"/>
    <n v="6.5"/>
    <n v="107"/>
    <n v="93"/>
    <n v="14015786"/>
    <x v="40"/>
    <x v="2469"/>
    <s v="Color"/>
    <x v="1"/>
    <s v="English"/>
    <x v="1"/>
    <s v="R"/>
    <x v="1"/>
    <n v="9015786"/>
    <n v="1.8031571999999998"/>
    <s v="90-110 minutes"/>
    <n v="1.8031572"/>
    <n v="-434215.5"/>
    <n v="-0.10115100772200772"/>
    <x v="0"/>
  </r>
  <r>
    <s v="The Good Guy"/>
    <x v="1277"/>
    <x v="1479"/>
    <x v="465"/>
    <n v="3124"/>
    <n v="0"/>
    <n v="1000"/>
    <n v="5.9"/>
    <n v="22"/>
    <n v="90"/>
    <n v="100503"/>
    <x v="4"/>
    <x v="2470"/>
    <s v="Color"/>
    <x v="2"/>
    <s v="English"/>
    <x v="1"/>
    <s v="R"/>
    <x v="1"/>
    <n v="-7899497"/>
    <n v="-0.98743712500000003"/>
    <s v="90-110 minutes"/>
    <n v="-0.98743712500000003"/>
    <n v="1637763"/>
    <n v="0.19178668286445014"/>
    <x v="0"/>
  </r>
  <r>
    <s v="The Good Heart"/>
    <x v="1278"/>
    <x v="1480"/>
    <x v="331"/>
    <n v="298"/>
    <n v="29"/>
    <n v="0"/>
    <n v="6.9"/>
    <n v="61"/>
    <n v="99"/>
    <n v="19959"/>
    <x v="264"/>
    <x v="1028"/>
    <s v="Color"/>
    <x v="1"/>
    <s v="English"/>
    <x v="37"/>
    <s v="R"/>
    <x v="1"/>
    <n v="-3780041"/>
    <n v="-0.99474763157894741"/>
    <s v="90-110 minutes"/>
    <n v="-0.99474763157894741"/>
    <n v="-434215.5"/>
    <n v="-0.10115100772200772"/>
    <x v="0"/>
  </r>
  <r>
    <s v="The Good Night"/>
    <x v="1257"/>
    <x v="1481"/>
    <x v="1"/>
    <n v="1245"/>
    <n v="17"/>
    <n v="445"/>
    <n v="5.9"/>
    <n v="50"/>
    <n v="93"/>
    <n v="20380"/>
    <x v="22"/>
    <x v="2471"/>
    <s v="Color"/>
    <x v="2"/>
    <s v="English"/>
    <x v="1"/>
    <s v="R"/>
    <x v="1"/>
    <n v="-14979620"/>
    <n v="-0.99864133333333338"/>
    <s v="90-110 minutes"/>
    <n v="-0.99864133333333338"/>
    <n v="1637763"/>
    <n v="0.19178668286445014"/>
    <x v="1"/>
  </r>
  <r>
    <s v="The Good Thief"/>
    <x v="1279"/>
    <x v="884"/>
    <x v="3"/>
    <n v="2759"/>
    <n v="277"/>
    <n v="287"/>
    <n v="6.6"/>
    <n v="105"/>
    <n v="109"/>
    <n v="3517797"/>
    <x v="9"/>
    <x v="2472"/>
    <s v="Color"/>
    <x v="5"/>
    <s v="English"/>
    <x v="8"/>
    <s v="R"/>
    <x v="1"/>
    <n v="-21482203"/>
    <n v="-0.85928811999999999"/>
    <s v="90-110 minutes"/>
    <n v="-0.85928811999999999"/>
    <n v="-1289919.5"/>
    <n v="-4.8151417500000002E-2"/>
    <x v="1"/>
  </r>
  <r>
    <s v="The Good, the Bad and the Ugly"/>
    <x v="68"/>
    <x v="69"/>
    <x v="41"/>
    <n v="16089"/>
    <n v="0"/>
    <n v="20000"/>
    <n v="8.9"/>
    <n v="181"/>
    <n v="142"/>
    <n v="6100000"/>
    <x v="133"/>
    <x v="2473"/>
    <s v="Color"/>
    <x v="16"/>
    <s v="Italian"/>
    <x v="9"/>
    <s v="Approved"/>
    <x v="0"/>
    <n v="4900000"/>
    <n v="4.083333333333333"/>
    <s v="131-150 minutes"/>
    <n v="4.083333333333333"/>
    <m/>
    <m/>
    <x v="0"/>
  </r>
  <r>
    <s v="The Good, the Bad, the Weird"/>
    <x v="1280"/>
    <x v="1482"/>
    <x v="666"/>
    <n v="569"/>
    <n v="419"/>
    <n v="0"/>
    <n v="7.3"/>
    <n v="152"/>
    <n v="135"/>
    <n v="128486"/>
    <x v="42"/>
    <x v="2474"/>
    <s v="Color"/>
    <x v="5"/>
    <s v="Korean"/>
    <x v="29"/>
    <s v="R"/>
    <x v="0"/>
    <n v="-9871514"/>
    <n v="-0.98715140000000001"/>
    <s v="131-150 minutes"/>
    <n v="-0.98715140000000001"/>
    <n v="-1289919.5"/>
    <n v="-4.8151417500000002E-2"/>
    <x v="0"/>
  </r>
  <r>
    <s v="The Grace Card"/>
    <x v="1281"/>
    <x v="1483"/>
    <x v="667"/>
    <n v="77046"/>
    <n v="0"/>
    <n v="0"/>
    <n v="6.4"/>
    <n v="25"/>
    <n v="101"/>
    <n v="2428241"/>
    <x v="47"/>
    <x v="2475"/>
    <s v="Color"/>
    <x v="1"/>
    <s v="English"/>
    <x v="1"/>
    <s v="PG-13"/>
    <x v="1"/>
    <n v="2228241"/>
    <n v="11.141204999999999"/>
    <s v="90-110 minutes"/>
    <n v="11.141204999999999"/>
    <n v="-434215.5"/>
    <n v="-0.10115100772200772"/>
    <x v="0"/>
  </r>
  <r>
    <s v="The Grand Budapest Hotel"/>
    <x v="365"/>
    <x v="365"/>
    <x v="10"/>
    <n v="15082"/>
    <n v="0"/>
    <n v="149000"/>
    <n v="8.1"/>
    <n v="536"/>
    <n v="99"/>
    <n v="59073773"/>
    <x v="9"/>
    <x v="2476"/>
    <s v="Color"/>
    <x v="3"/>
    <s v="English"/>
    <x v="1"/>
    <s v="R"/>
    <x v="1"/>
    <n v="34073773"/>
    <n v="1.3629509199999998"/>
    <s v="90-110 minutes"/>
    <n v="1.3629509200000001"/>
    <n v="3892693.5"/>
    <n v="0.11726928571428571"/>
    <x v="1"/>
  </r>
  <r>
    <s v="The Grandmaster"/>
    <x v="1282"/>
    <x v="22"/>
    <x v="668"/>
    <n v="943"/>
    <n v="0"/>
    <n v="13000"/>
    <n v="6.5"/>
    <n v="273"/>
    <n v="122"/>
    <n v="6594136"/>
    <x v="335"/>
    <x v="2477"/>
    <s v="Color"/>
    <x v="5"/>
    <s v="Mandarin"/>
    <x v="5"/>
    <s v="PG-13"/>
    <x v="0"/>
    <n v="-32005864"/>
    <n v="-0.82916746113989637"/>
    <s v="111-130 minutes"/>
    <n v="-0.82916746113989637"/>
    <n v="-1289919.5"/>
    <n v="-4.8151417500000002E-2"/>
    <x v="2"/>
  </r>
  <r>
    <s v="The Great Beauty"/>
    <x v="1283"/>
    <x v="1484"/>
    <x v="374"/>
    <n v="456"/>
    <n v="667"/>
    <n v="29000"/>
    <n v="7.7"/>
    <n v="280"/>
    <n v="172"/>
    <n v="2835886"/>
    <x v="336"/>
    <x v="2478"/>
    <s v="Color"/>
    <x v="1"/>
    <s v="Italian"/>
    <x v="9"/>
    <s v="Not Rated"/>
    <x v="0"/>
    <n v="-6364114"/>
    <n v="-0.69175152173913046"/>
    <s v="&gt;150 minutes"/>
    <n v="-0.69175152173913046"/>
    <n v="-434215.5"/>
    <n v="-0.10115100772200772"/>
    <x v="0"/>
  </r>
  <r>
    <s v="The Great Debaters"/>
    <x v="15"/>
    <x v="216"/>
    <x v="12"/>
    <n v="22745"/>
    <n v="18000"/>
    <n v="0"/>
    <n v="7.6"/>
    <n v="112"/>
    <n v="126"/>
    <n v="30226144"/>
    <x v="22"/>
    <x v="2479"/>
    <s v="Color"/>
    <x v="6"/>
    <s v="English"/>
    <x v="1"/>
    <s v="PG-13"/>
    <x v="1"/>
    <n v="15226144"/>
    <n v="1.0150762666666666"/>
    <s v="111-130 minutes"/>
    <n v="1.0150762666666666"/>
    <n v="-1289919.5"/>
    <n v="-4.8151417500000002E-2"/>
    <x v="1"/>
  </r>
  <r>
    <s v="The Great Gatsby"/>
    <x v="308"/>
    <x v="249"/>
    <x v="188"/>
    <n v="29770"/>
    <n v="1000"/>
    <n v="115000"/>
    <n v="7.3"/>
    <n v="490"/>
    <n v="143"/>
    <n v="144812796"/>
    <x v="94"/>
    <x v="2480"/>
    <s v="Color"/>
    <x v="1"/>
    <s v="English"/>
    <x v="12"/>
    <s v="PG-13"/>
    <x v="1"/>
    <n v="39812796"/>
    <n v="0.37916948571428577"/>
    <s v="131-150 minutes"/>
    <n v="0.37916948571428571"/>
    <n v="-434215.5"/>
    <n v="-0.10115100772200772"/>
    <x v="2"/>
  </r>
  <r>
    <s v="The Great Raid"/>
    <x v="7"/>
    <x v="934"/>
    <x v="6"/>
    <n v="12133"/>
    <n v="131"/>
    <n v="0"/>
    <n v="6.7"/>
    <n v="81"/>
    <n v="132"/>
    <n v="10166502"/>
    <x v="112"/>
    <x v="2481"/>
    <s v="Black and White"/>
    <x v="5"/>
    <s v="Filipino"/>
    <x v="1"/>
    <s v="R"/>
    <x v="0"/>
    <n v="-69833498"/>
    <n v="-0.87291872500000001"/>
    <s v="131-150 minutes"/>
    <n v="-0.87291872500000001"/>
    <n v="-1289919.5"/>
    <n v="-4.8151417500000002E-2"/>
    <x v="2"/>
  </r>
  <r>
    <s v="The Greatest"/>
    <x v="300"/>
    <x v="508"/>
    <x v="1"/>
    <n v="2163"/>
    <n v="19"/>
    <n v="0"/>
    <n v="6.7"/>
    <n v="63"/>
    <n v="96"/>
    <n v="115862"/>
    <x v="16"/>
    <x v="2482"/>
    <s v="Color"/>
    <x v="1"/>
    <s v="English"/>
    <x v="1"/>
    <s v="R"/>
    <x v="1"/>
    <n v="-5884138"/>
    <n v="-0.98068966666666668"/>
    <s v="90-110 minutes"/>
    <n v="-0.98068966666666668"/>
    <n v="-434215.5"/>
    <n v="-0.10115100772200772"/>
    <x v="0"/>
  </r>
  <r>
    <s v="The Greatest Movie Ever Sold"/>
    <x v="487"/>
    <x v="1142"/>
    <x v="41"/>
    <n v="32405"/>
    <n v="293"/>
    <n v="0"/>
    <n v="6.6"/>
    <n v="130"/>
    <n v="90"/>
    <n v="638476"/>
    <x v="135"/>
    <x v="2483"/>
    <s v="Color"/>
    <x v="2"/>
    <s v="English"/>
    <x v="1"/>
    <s v="PG-13"/>
    <x v="1"/>
    <n v="-861524"/>
    <n v="-0.57434933333333338"/>
    <s v="90-110 minutes"/>
    <n v="-0.57434933333333338"/>
    <n v="1637763"/>
    <n v="0.19178668286445014"/>
    <x v="0"/>
  </r>
  <r>
    <s v="The Greatest Show on Earth"/>
    <x v="1284"/>
    <x v="1485"/>
    <x v="485"/>
    <n v="825"/>
    <n v="309"/>
    <n v="625"/>
    <n v="6.7"/>
    <n v="44"/>
    <n v="152"/>
    <n v="36000000"/>
    <x v="50"/>
    <x v="2484"/>
    <s v="Color"/>
    <x v="1"/>
    <s v="English"/>
    <x v="1"/>
    <s v="Not Rated"/>
    <x v="1"/>
    <n v="32000000"/>
    <n v="8"/>
    <s v="&gt;150 minutes"/>
    <n v="8"/>
    <n v="-434215.5"/>
    <n v="-0.10115100772200772"/>
    <x v="0"/>
  </r>
  <r>
    <s v="The Greatest Story Ever Told"/>
    <x v="56"/>
    <x v="1486"/>
    <x v="37"/>
    <n v="1934"/>
    <n v="126"/>
    <n v="1000"/>
    <n v="6.6"/>
    <n v="27"/>
    <n v="225"/>
    <n v="8000000"/>
    <x v="6"/>
    <x v="2485"/>
    <s v="Color"/>
    <x v="6"/>
    <s v="English"/>
    <x v="1"/>
    <s v="G"/>
    <x v="1"/>
    <n v="-12000000"/>
    <n v="-0.6"/>
    <s v="&gt;150 minutes"/>
    <n v="-0.6"/>
    <n v="-1289919.5"/>
    <n v="-4.8151417500000002E-2"/>
    <x v="1"/>
  </r>
  <r>
    <s v="The Green Hornet"/>
    <x v="287"/>
    <x v="285"/>
    <x v="6"/>
    <n v="13391"/>
    <n v="1000"/>
    <n v="14000"/>
    <n v="5.8"/>
    <n v="447"/>
    <n v="119"/>
    <n v="98780042"/>
    <x v="44"/>
    <x v="2486"/>
    <s v="Color"/>
    <x v="5"/>
    <s v="English"/>
    <x v="1"/>
    <s v="PG-13"/>
    <x v="1"/>
    <n v="-21219958"/>
    <n v="-0.1768329833333333"/>
    <s v="111-130 minutes"/>
    <n v="-0.17683298333333333"/>
    <n v="-1289919.5"/>
    <n v="-4.8151417500000002E-2"/>
    <x v="2"/>
  </r>
  <r>
    <s v="The Green Inferno"/>
    <x v="789"/>
    <x v="845"/>
    <x v="223"/>
    <n v="2082"/>
    <n v="0"/>
    <n v="12000"/>
    <n v="5.4"/>
    <n v="285"/>
    <n v="100"/>
    <n v="7186670"/>
    <x v="16"/>
    <x v="2487"/>
    <s v="Color"/>
    <x v="3"/>
    <s v="English"/>
    <x v="1"/>
    <s v="R"/>
    <x v="1"/>
    <n v="1186670"/>
    <n v="0.19777833333333339"/>
    <s v="90-110 minutes"/>
    <n v="0.19777833333333333"/>
    <n v="3892693.5"/>
    <n v="0.11726928571428571"/>
    <x v="0"/>
  </r>
  <r>
    <s v="The Green Mile"/>
    <x v="76"/>
    <x v="1487"/>
    <x v="47"/>
    <n v="17716"/>
    <n v="0"/>
    <n v="30000"/>
    <n v="8.5"/>
    <n v="186"/>
    <n v="189"/>
    <n v="136801374"/>
    <x v="45"/>
    <x v="2488"/>
    <s v="Color"/>
    <x v="4"/>
    <s v="English"/>
    <x v="1"/>
    <s v="R"/>
    <x v="1"/>
    <n v="76801374"/>
    <n v="1.2800229000000001"/>
    <s v="&gt;150 minutes"/>
    <n v="1.2800229000000001"/>
    <n v="-74533.5"/>
    <n v="-7.4856785714285719E-3"/>
    <x v="2"/>
  </r>
  <r>
    <s v="The Grey"/>
    <x v="83"/>
    <x v="1104"/>
    <x v="36"/>
    <n v="16606"/>
    <n v="248"/>
    <n v="32000"/>
    <n v="6.8"/>
    <n v="408"/>
    <n v="117"/>
    <n v="51533608"/>
    <x v="9"/>
    <x v="1419"/>
    <s v="Color"/>
    <x v="5"/>
    <s v="English"/>
    <x v="1"/>
    <s v="R"/>
    <x v="1"/>
    <n v="26533608"/>
    <n v="1.0613443199999999"/>
    <s v="111-130 minutes"/>
    <n v="1.0613443199999999"/>
    <n v="-1289919.5"/>
    <n v="-4.8151417500000002E-2"/>
    <x v="1"/>
  </r>
  <r>
    <s v="The Grudge"/>
    <x v="456"/>
    <x v="1488"/>
    <x v="32"/>
    <n v="7461"/>
    <n v="70"/>
    <n v="4000"/>
    <n v="5.9"/>
    <n v="203"/>
    <n v="98"/>
    <n v="110175871"/>
    <x v="42"/>
    <x v="2489"/>
    <s v="Color"/>
    <x v="0"/>
    <s v="English"/>
    <x v="1"/>
    <s v="PG-13"/>
    <x v="1"/>
    <n v="100175871"/>
    <n v="10.0175871"/>
    <s v="90-110 minutes"/>
    <n v="10.0175871"/>
    <n v="16235088"/>
    <n v="1.1909079499999999"/>
    <x v="0"/>
  </r>
  <r>
    <s v="The Grudge 2"/>
    <x v="456"/>
    <x v="1488"/>
    <x v="32"/>
    <n v="5746"/>
    <n v="70"/>
    <n v="930"/>
    <n v="5"/>
    <n v="131"/>
    <n v="137"/>
    <n v="39143839"/>
    <x v="6"/>
    <x v="2490"/>
    <s v="Color"/>
    <x v="0"/>
    <s v="English"/>
    <x v="1"/>
    <s v="PG-13"/>
    <x v="1"/>
    <n v="19143839"/>
    <n v="0.9571919499999999"/>
    <s v="131-150 minutes"/>
    <n v="0.95719195000000001"/>
    <n v="16235088"/>
    <n v="1.1909079499999999"/>
    <x v="1"/>
  </r>
  <r>
    <s v="The Guard"/>
    <x v="323"/>
    <x v="1489"/>
    <x v="7"/>
    <n v="3569"/>
    <n v="51"/>
    <n v="17000"/>
    <n v="7.3"/>
    <n v="261"/>
    <n v="96"/>
    <n v="5359774"/>
    <x v="16"/>
    <x v="811"/>
    <s v="Color"/>
    <x v="2"/>
    <s v="English"/>
    <x v="31"/>
    <s v="R"/>
    <x v="1"/>
    <n v="-640226"/>
    <n v="-0.10670433333333329"/>
    <s v="90-110 minutes"/>
    <n v="-0.10670433333333333"/>
    <n v="1637763"/>
    <n v="0.19178668286445014"/>
    <x v="0"/>
  </r>
  <r>
    <s v="The Guilt Trip"/>
    <x v="237"/>
    <x v="28"/>
    <x v="150"/>
    <n v="1070"/>
    <n v="98"/>
    <n v="0"/>
    <n v="5.8"/>
    <n v="147"/>
    <n v="95"/>
    <n v="37101011"/>
    <x v="33"/>
    <x v="2286"/>
    <s v="Color"/>
    <x v="2"/>
    <s v="English"/>
    <x v="1"/>
    <s v="PG-13"/>
    <x v="1"/>
    <n v="-2898989"/>
    <n v="-7.2474724999999962E-2"/>
    <s v="90-110 minutes"/>
    <n v="-7.2474725000000004E-2"/>
    <n v="1637763"/>
    <n v="0.19178668286445014"/>
    <x v="2"/>
  </r>
  <r>
    <s v="The Gunman"/>
    <x v="1020"/>
    <x v="586"/>
    <x v="1"/>
    <n v="1686"/>
    <n v="180"/>
    <n v="0"/>
    <n v="5.8"/>
    <n v="224"/>
    <n v="115"/>
    <n v="10640645"/>
    <x v="33"/>
    <x v="2491"/>
    <s v="Color"/>
    <x v="5"/>
    <s v="English"/>
    <x v="1"/>
    <s v="R"/>
    <x v="1"/>
    <n v="-29359355"/>
    <n v="-0.73398387500000006"/>
    <s v="111-130 minutes"/>
    <n v="-0.73398387499999995"/>
    <n v="-1289919.5"/>
    <n v="-4.8151417500000002E-2"/>
    <x v="2"/>
  </r>
  <r>
    <s v="The Guru"/>
    <x v="1285"/>
    <x v="1490"/>
    <x v="467"/>
    <n v="1559"/>
    <n v="18"/>
    <n v="550"/>
    <n v="5.4"/>
    <n v="70"/>
    <n v="94"/>
    <n v="3034181"/>
    <x v="26"/>
    <x v="2492"/>
    <s v="Color"/>
    <x v="2"/>
    <s v="English"/>
    <x v="4"/>
    <s v="R"/>
    <x v="1"/>
    <n v="-7965819"/>
    <n v="-0.72416536363636363"/>
    <s v="90-110 minutes"/>
    <n v="-0.72416536363636363"/>
    <n v="1637763"/>
    <n v="0.19178668286445014"/>
    <x v="0"/>
  </r>
  <r>
    <s v="The Hammer"/>
    <x v="1286"/>
    <x v="961"/>
    <x v="408"/>
    <n v="897"/>
    <n v="0"/>
    <n v="337"/>
    <n v="7.3"/>
    <n v="73"/>
    <n v="88"/>
    <n v="442638"/>
    <x v="204"/>
    <x v="2493"/>
    <s v="Color"/>
    <x v="2"/>
    <s v="English"/>
    <x v="1"/>
    <s v="R"/>
    <x v="1"/>
    <n v="-407362"/>
    <n v="-0.47924941176470592"/>
    <s v="&lt;90 minutes"/>
    <n v="-0.47924941176470587"/>
    <n v="1637763"/>
    <n v="0.19178668286445014"/>
    <x v="0"/>
  </r>
  <r>
    <s v="The Hangover"/>
    <x v="148"/>
    <x v="636"/>
    <x v="36"/>
    <n v="17623"/>
    <n v="480"/>
    <n v="24000"/>
    <n v="7.8"/>
    <n v="334"/>
    <n v="108"/>
    <n v="277313371"/>
    <x v="19"/>
    <x v="2494"/>
    <s v="Color"/>
    <x v="2"/>
    <s v="English"/>
    <x v="1"/>
    <s v="R"/>
    <x v="1"/>
    <n v="242313371"/>
    <n v="6.9232391714285715"/>
    <s v="90-110 minutes"/>
    <n v="6.9232391714285715"/>
    <n v="1637763"/>
    <n v="0.19178668286445014"/>
    <x v="1"/>
  </r>
  <r>
    <s v="The Hangover Part II"/>
    <x v="148"/>
    <x v="636"/>
    <x v="36"/>
    <n v="16143"/>
    <n v="480"/>
    <n v="56000"/>
    <n v="6.5"/>
    <n v="383"/>
    <n v="102"/>
    <n v="254455986"/>
    <x v="112"/>
    <x v="630"/>
    <s v="Color"/>
    <x v="2"/>
    <s v="English"/>
    <x v="1"/>
    <s v="R"/>
    <x v="1"/>
    <n v="174455986"/>
    <n v="2.180699825"/>
    <s v="90-110 minutes"/>
    <n v="2.180699825"/>
    <n v="1637763"/>
    <n v="0.19178668286445014"/>
    <x v="2"/>
  </r>
  <r>
    <s v="The Happening"/>
    <x v="155"/>
    <x v="128"/>
    <x v="6"/>
    <n v="13654"/>
    <n v="0"/>
    <n v="6000"/>
    <n v="5"/>
    <n v="323"/>
    <n v="91"/>
    <n v="64505912"/>
    <x v="84"/>
    <x v="2495"/>
    <s v="Color"/>
    <x v="11"/>
    <s v="English"/>
    <x v="1"/>
    <s v="R"/>
    <x v="1"/>
    <n v="16505912"/>
    <n v="0.34387316666666656"/>
    <s v="90-110 minutes"/>
    <n v="0.34387316666666667"/>
    <m/>
    <m/>
    <x v="2"/>
  </r>
  <r>
    <s v="The Harvest/La Cosecha"/>
    <x v="235"/>
    <x v="1491"/>
    <x v="148"/>
    <n v="0"/>
    <n v="6"/>
    <n v="88"/>
    <n v="7.2"/>
    <n v="3"/>
    <n v="80"/>
    <n v="2245"/>
    <x v="49"/>
    <x v="1639"/>
    <s v="Color"/>
    <x v="8"/>
    <s v="English"/>
    <x v="1"/>
    <n v="0"/>
    <x v="1"/>
    <n v="-557755"/>
    <n v="-0.99599107142857146"/>
    <s v="&lt;90 minutes"/>
    <n v="-0.99599107142857146"/>
    <m/>
    <m/>
    <x v="0"/>
  </r>
  <r>
    <s v="The Hateful Eight"/>
    <x v="1287"/>
    <x v="591"/>
    <x v="669"/>
    <n v="49912"/>
    <n v="16000"/>
    <n v="114000"/>
    <n v="7.9"/>
    <n v="596"/>
    <n v="187"/>
    <n v="54116191"/>
    <x v="117"/>
    <x v="657"/>
    <s v="Color"/>
    <x v="4"/>
    <s v="English"/>
    <x v="1"/>
    <s v="R"/>
    <x v="1"/>
    <n v="10116191"/>
    <n v="0.22991343181818191"/>
    <s v="&gt;150 minutes"/>
    <n v="0.22991343181818183"/>
    <n v="-74533.5"/>
    <n v="-7.4856785714285719E-3"/>
    <x v="2"/>
  </r>
  <r>
    <s v="The Haunted Mansion"/>
    <x v="1288"/>
    <x v="1086"/>
    <x v="264"/>
    <n v="2622"/>
    <n v="50"/>
    <n v="988"/>
    <n v="4.9000000000000004"/>
    <n v="122"/>
    <n v="88"/>
    <n v="75817994"/>
    <x v="77"/>
    <x v="1306"/>
    <s v="Color"/>
    <x v="2"/>
    <s v="English"/>
    <x v="1"/>
    <s v="PG"/>
    <x v="1"/>
    <n v="-14182006"/>
    <n v="-0.15757784444444445"/>
    <s v="&lt;90 minutes"/>
    <n v="-0.15757784444444445"/>
    <n v="1637763"/>
    <n v="0.19178668286445014"/>
    <x v="2"/>
  </r>
  <r>
    <s v="The Haunting"/>
    <x v="83"/>
    <x v="976"/>
    <x v="36"/>
    <n v="17786"/>
    <n v="101"/>
    <n v="0"/>
    <n v="4.9000000000000004"/>
    <n v="167"/>
    <n v="113"/>
    <n v="91188905"/>
    <x v="112"/>
    <x v="373"/>
    <s v="Color"/>
    <x v="7"/>
    <s v="English"/>
    <x v="1"/>
    <s v="PG-13"/>
    <x v="1"/>
    <n v="11188905"/>
    <n v="0.13986131249999989"/>
    <s v="111-130 minutes"/>
    <n v="0.1398613125"/>
    <m/>
    <m/>
    <x v="2"/>
  </r>
  <r>
    <s v="The Haunting of Molly Hartley"/>
    <x v="1289"/>
    <x v="1492"/>
    <x v="1"/>
    <n v="4856"/>
    <n v="7"/>
    <n v="562"/>
    <n v="3.8"/>
    <n v="74"/>
    <n v="82"/>
    <n v="13350177"/>
    <x v="40"/>
    <x v="968"/>
    <s v="Color"/>
    <x v="1"/>
    <s v="English"/>
    <x v="1"/>
    <s v="PG-13"/>
    <x v="1"/>
    <n v="8350177"/>
    <n v="1.6700354000000002"/>
    <s v="&lt;90 minutes"/>
    <n v="1.6700353999999999"/>
    <n v="-434215.5"/>
    <n v="-0.10115100772200772"/>
    <x v="0"/>
  </r>
  <r>
    <s v="The Heart of Me"/>
    <x v="1290"/>
    <x v="1493"/>
    <x v="670"/>
    <n v="1251"/>
    <n v="5"/>
    <n v="97"/>
    <n v="6.7"/>
    <n v="39"/>
    <n v="96"/>
    <n v="196067"/>
    <x v="46"/>
    <x v="2496"/>
    <s v="Color"/>
    <x v="1"/>
    <s v="English"/>
    <x v="4"/>
    <s v="R"/>
    <x v="1"/>
    <n v="-6803933"/>
    <n v="-0.97199042857142859"/>
    <s v="90-110 minutes"/>
    <n v="-0.97199042857142859"/>
    <n v="-434215.5"/>
    <n v="-0.10115100772200772"/>
    <x v="0"/>
  </r>
  <r>
    <s v="The Heat"/>
    <x v="859"/>
    <x v="381"/>
    <x v="51"/>
    <n v="4825"/>
    <n v="176"/>
    <n v="24000"/>
    <n v="6.6"/>
    <n v="270"/>
    <n v="123"/>
    <n v="159578352"/>
    <x v="24"/>
    <x v="2497"/>
    <s v="Color"/>
    <x v="5"/>
    <s v="English"/>
    <x v="1"/>
    <s v="R"/>
    <x v="1"/>
    <n v="116578352"/>
    <n v="2.7111244651162791"/>
    <s v="111-130 minutes"/>
    <n v="2.7111244651162791"/>
    <n v="-1289919.5"/>
    <n v="-4.8151417500000002E-2"/>
    <x v="2"/>
  </r>
  <r>
    <s v="The Hebrew Hammer"/>
    <x v="28"/>
    <x v="1494"/>
    <x v="3"/>
    <n v="6227"/>
    <n v="4"/>
    <n v="3000"/>
    <n v="6.2"/>
    <n v="35"/>
    <n v="87"/>
    <n v="19539"/>
    <x v="15"/>
    <x v="2498"/>
    <s v="Black and White"/>
    <x v="2"/>
    <s v="English"/>
    <x v="1"/>
    <s v="R"/>
    <x v="1"/>
    <n v="-980461"/>
    <n v="-0.98046100000000003"/>
    <s v="&lt;90 minutes"/>
    <n v="-0.98046100000000003"/>
    <n v="1637763"/>
    <n v="0.19178668286445014"/>
    <x v="0"/>
  </r>
  <r>
    <s v="The Help"/>
    <x v="157"/>
    <x v="758"/>
    <x v="47"/>
    <n v="23227"/>
    <n v="150"/>
    <n v="75000"/>
    <n v="8.1"/>
    <n v="373"/>
    <n v="146"/>
    <n v="169705587"/>
    <x v="9"/>
    <x v="2499"/>
    <s v="Color"/>
    <x v="1"/>
    <s v="English"/>
    <x v="1"/>
    <s v="PG-13"/>
    <x v="1"/>
    <n v="144705587"/>
    <n v="5.7882234800000001"/>
    <s v="131-150 minutes"/>
    <n v="5.7882234800000001"/>
    <n v="-434215.5"/>
    <n v="-0.10115100772200772"/>
    <x v="1"/>
  </r>
  <r>
    <s v="The Hills Have Eyes"/>
    <x v="63"/>
    <x v="826"/>
    <x v="1"/>
    <n v="4500"/>
    <n v="192"/>
    <n v="0"/>
    <n v="6.4"/>
    <n v="265"/>
    <n v="108"/>
    <n v="41777564"/>
    <x v="22"/>
    <x v="2311"/>
    <s v="Color"/>
    <x v="0"/>
    <s v="English"/>
    <x v="1"/>
    <s v="R"/>
    <x v="1"/>
    <n v="26777564"/>
    <n v="1.7851709333333332"/>
    <s v="90-110 minutes"/>
    <n v="1.7851709333333334"/>
    <n v="16235088"/>
    <n v="1.1909079499999999"/>
    <x v="1"/>
  </r>
  <r>
    <s v="The Hills Have Eyes II"/>
    <x v="1291"/>
    <x v="1495"/>
    <x v="217"/>
    <n v="2559"/>
    <n v="7"/>
    <n v="0"/>
    <n v="5.0999999999999996"/>
    <n v="161"/>
    <n v="89"/>
    <n v="20801344"/>
    <x v="22"/>
    <x v="1680"/>
    <s v="Color"/>
    <x v="0"/>
    <s v="English"/>
    <x v="1"/>
    <s v="R"/>
    <x v="1"/>
    <n v="5801344"/>
    <n v="0.38675626666666663"/>
    <s v="&lt;90 minutes"/>
    <n v="0.38675626666666668"/>
    <n v="16235088"/>
    <n v="1.1909079499999999"/>
    <x v="1"/>
  </r>
  <r>
    <s v="The History Boys"/>
    <x v="181"/>
    <x v="441"/>
    <x v="7"/>
    <n v="5977"/>
    <n v="13"/>
    <n v="0"/>
    <n v="6.9"/>
    <n v="112"/>
    <n v="109"/>
    <n v="2706659"/>
    <x v="86"/>
    <x v="2500"/>
    <s v="Color"/>
    <x v="2"/>
    <s v="English"/>
    <x v="4"/>
    <s v="R"/>
    <x v="1"/>
    <n v="706659"/>
    <n v="0.35332950000000007"/>
    <s v="90-110 minutes"/>
    <n v="0.35332950000000002"/>
    <n v="1637763"/>
    <n v="0.19178668286445014"/>
    <x v="0"/>
  </r>
  <r>
    <s v="The Hitchhiker's Guide to the Galaxy"/>
    <x v="155"/>
    <x v="1496"/>
    <x v="6"/>
    <n v="14073"/>
    <n v="37"/>
    <n v="10000"/>
    <n v="6.8"/>
    <n v="276"/>
    <n v="109"/>
    <n v="51019112"/>
    <x v="21"/>
    <x v="2501"/>
    <s v="Color"/>
    <x v="3"/>
    <s v="English"/>
    <x v="1"/>
    <s v="PG"/>
    <x v="1"/>
    <n v="1019112"/>
    <n v="2.0382239999999996E-2"/>
    <s v="90-110 minutes"/>
    <n v="2.0382239999999999E-2"/>
    <n v="3892693.5"/>
    <n v="0.11726928571428571"/>
    <x v="2"/>
  </r>
  <r>
    <s v="The Hoax"/>
    <x v="114"/>
    <x v="196"/>
    <x v="73"/>
    <n v="1134"/>
    <n v="529"/>
    <n v="348"/>
    <n v="6.7"/>
    <n v="142"/>
    <n v="116"/>
    <n v="7156933"/>
    <x v="9"/>
    <x v="2502"/>
    <s v="Color"/>
    <x v="2"/>
    <s v="English"/>
    <x v="1"/>
    <s v="R"/>
    <x v="1"/>
    <n v="-17843067"/>
    <n v="-0.71372268000000005"/>
    <s v="111-130 minutes"/>
    <n v="-0.71372268000000005"/>
    <n v="1637763"/>
    <n v="0.19178668286445014"/>
    <x v="1"/>
  </r>
  <r>
    <s v="The Hobbit: An Unexpected Journey"/>
    <x v="1292"/>
    <x v="814"/>
    <x v="77"/>
    <n v="9152"/>
    <n v="0"/>
    <n v="166000"/>
    <n v="7.9"/>
    <n v="645"/>
    <n v="182"/>
    <n v="303001229"/>
    <x v="265"/>
    <x v="2503"/>
    <s v="Color"/>
    <x v="3"/>
    <s v="English"/>
    <x v="1"/>
    <s v="PG-13"/>
    <x v="1"/>
    <n v="123001229"/>
    <n v="0.68334016111111118"/>
    <s v="&gt;150 minutes"/>
    <n v="0.68334016111111107"/>
    <n v="3892693.5"/>
    <n v="0.11726928571428571"/>
    <x v="2"/>
  </r>
  <r>
    <s v="The Hobbit: The Battle of the Five Armies"/>
    <x v="1292"/>
    <x v="814"/>
    <x v="77"/>
    <n v="9152"/>
    <n v="0"/>
    <n v="65000"/>
    <n v="7.5"/>
    <n v="422"/>
    <n v="164"/>
    <n v="255108370"/>
    <x v="108"/>
    <x v="2504"/>
    <s v="Color"/>
    <x v="3"/>
    <s v="English"/>
    <x v="16"/>
    <s v="PG-13"/>
    <x v="1"/>
    <n v="5108370"/>
    <n v="2.0433479999999893E-2"/>
    <s v="&gt;150 minutes"/>
    <n v="2.043348E-2"/>
    <n v="3892693.5"/>
    <n v="0.11726928571428571"/>
    <x v="2"/>
  </r>
  <r>
    <s v="The Hobbit: The Desolation of Smaug"/>
    <x v="1292"/>
    <x v="814"/>
    <x v="77"/>
    <n v="9152"/>
    <n v="0"/>
    <n v="83000"/>
    <n v="7.9"/>
    <n v="509"/>
    <n v="186"/>
    <n v="258355354"/>
    <x v="266"/>
    <x v="2505"/>
    <s v="Color"/>
    <x v="3"/>
    <s v="English"/>
    <x v="1"/>
    <s v="PG-13"/>
    <x v="1"/>
    <n v="33355354"/>
    <n v="0.14824601777777779"/>
    <s v="&gt;150 minutes"/>
    <n v="0.14824601777777777"/>
    <n v="3892693.5"/>
    <n v="0.11726928571428571"/>
    <x v="2"/>
  </r>
  <r>
    <s v="The Holiday"/>
    <x v="152"/>
    <x v="910"/>
    <x v="36"/>
    <n v="17423"/>
    <n v="278"/>
    <n v="19000"/>
    <n v="6.9"/>
    <n v="157"/>
    <n v="138"/>
    <n v="63224849"/>
    <x v="3"/>
    <x v="2506"/>
    <s v="Color"/>
    <x v="2"/>
    <s v="English"/>
    <x v="1"/>
    <s v="PG-13"/>
    <x v="1"/>
    <n v="-21775151"/>
    <n v="-0.25617824705882353"/>
    <s v="131-150 minutes"/>
    <n v="-0.25617824705882353"/>
    <n v="1637763"/>
    <n v="0.19178668286445014"/>
    <x v="2"/>
  </r>
  <r>
    <s v="The Holy Girl"/>
    <x v="1201"/>
    <x v="1497"/>
    <x v="633"/>
    <n v="358"/>
    <n v="33"/>
    <n v="57"/>
    <n v="6.7"/>
    <n v="78"/>
    <n v="106"/>
    <n v="304124"/>
    <x v="238"/>
    <x v="2507"/>
    <s v="Color"/>
    <x v="1"/>
    <s v="Spanish"/>
    <x v="36"/>
    <s v="R"/>
    <x v="0"/>
    <n v="-1095876"/>
    <n v="-0.78276857142857148"/>
    <s v="90-110 minutes"/>
    <n v="-0.78276857142857148"/>
    <n v="-434215.5"/>
    <n v="-0.10115100772200772"/>
    <x v="0"/>
  </r>
  <r>
    <s v="The Homesman"/>
    <x v="698"/>
    <x v="1498"/>
    <x v="42"/>
    <n v="2896"/>
    <n v="0"/>
    <n v="0"/>
    <n v="6.6"/>
    <n v="208"/>
    <n v="122"/>
    <n v="2428883"/>
    <x v="2"/>
    <x v="2508"/>
    <s v="Color"/>
    <x v="1"/>
    <s v="English"/>
    <x v="1"/>
    <s v="R"/>
    <x v="1"/>
    <n v="-13571117"/>
    <n v="-0.84819481250000006"/>
    <s v="111-130 minutes"/>
    <n v="-0.84819481249999995"/>
    <n v="-434215.5"/>
    <n v="-0.10115100772200772"/>
    <x v="1"/>
  </r>
  <r>
    <s v="The Horse Boy"/>
    <x v="1293"/>
    <x v="1499"/>
    <x v="634"/>
    <n v="62"/>
    <n v="0"/>
    <n v="0"/>
    <n v="7.4"/>
    <n v="29"/>
    <n v="93"/>
    <n v="155984"/>
    <x v="283"/>
    <x v="2509"/>
    <s v="Color"/>
    <x v="8"/>
    <s v="English"/>
    <x v="1"/>
    <s v="Unrated"/>
    <x v="1"/>
    <n v="-4016"/>
    <n v="-2.5100000000000011E-2"/>
    <s v="90-110 minutes"/>
    <n v="-2.5100000000000001E-2"/>
    <m/>
    <m/>
    <x v="0"/>
  </r>
  <r>
    <s v="The Horse Whisperer"/>
    <x v="371"/>
    <x v="992"/>
    <x v="24"/>
    <n v="20683"/>
    <n v="0"/>
    <n v="0"/>
    <n v="6.5"/>
    <n v="96"/>
    <n v="170"/>
    <n v="75370763"/>
    <x v="45"/>
    <x v="2510"/>
    <s v="Color"/>
    <x v="1"/>
    <s v="English"/>
    <x v="1"/>
    <s v="PG-13"/>
    <x v="1"/>
    <n v="15370763"/>
    <n v="0.25617938333333323"/>
    <s v="&gt;150 minutes"/>
    <n v="0.25617938333333334"/>
    <n v="-434215.5"/>
    <n v="-0.10115100772200772"/>
    <x v="2"/>
  </r>
  <r>
    <s v="The Host"/>
    <x v="1294"/>
    <x v="1315"/>
    <x v="671"/>
    <n v="1173"/>
    <n v="584"/>
    <n v="7000"/>
    <n v="7"/>
    <n v="363"/>
    <n v="110"/>
    <n v="2201412"/>
    <x v="337"/>
    <x v="780"/>
    <s v="Color"/>
    <x v="2"/>
    <s v="Korean"/>
    <x v="29"/>
    <s v="R"/>
    <x v="0"/>
    <n v="-12213298588"/>
    <n v="-0.99981978535467231"/>
    <s v="90-110 minutes"/>
    <n v="-0.99981978535467231"/>
    <n v="1637763"/>
    <n v="0.19178668286445014"/>
    <x v="2"/>
  </r>
  <r>
    <s v="The Hotel New Hampshire"/>
    <x v="868"/>
    <x v="1500"/>
    <x v="82"/>
    <n v="2024"/>
    <n v="62"/>
    <n v="345"/>
    <n v="6"/>
    <n v="9"/>
    <n v="109"/>
    <n v="5100000"/>
    <x v="37"/>
    <x v="2511"/>
    <s v="Color"/>
    <x v="2"/>
    <s v="English"/>
    <x v="4"/>
    <s v="R"/>
    <x v="1"/>
    <n v="-2400000"/>
    <n v="-0.31999999999999995"/>
    <s v="90-110 minutes"/>
    <n v="-0.32"/>
    <n v="1637763"/>
    <n v="0.19178668286445014"/>
    <x v="0"/>
  </r>
  <r>
    <s v="The Hours"/>
    <x v="93"/>
    <x v="323"/>
    <x v="6"/>
    <n v="12624"/>
    <n v="335"/>
    <n v="0"/>
    <n v="7.6"/>
    <n v="174"/>
    <n v="114"/>
    <n v="41597830"/>
    <x v="9"/>
    <x v="2512"/>
    <s v="Color"/>
    <x v="1"/>
    <s v="English"/>
    <x v="1"/>
    <s v="PG-13"/>
    <x v="1"/>
    <n v="16597830"/>
    <n v="0.66391320000000009"/>
    <s v="111-130 minutes"/>
    <n v="0.66391319999999998"/>
    <n v="-434215.5"/>
    <n v="-0.10115100772200772"/>
    <x v="1"/>
  </r>
  <r>
    <s v="The House Bunny"/>
    <x v="157"/>
    <x v="1354"/>
    <x v="47"/>
    <n v="18789"/>
    <n v="29"/>
    <n v="0"/>
    <n v="5.5"/>
    <n v="129"/>
    <n v="97"/>
    <n v="48237389"/>
    <x v="9"/>
    <x v="2513"/>
    <s v="Color"/>
    <x v="2"/>
    <s v="English"/>
    <x v="1"/>
    <s v="PG-13"/>
    <x v="1"/>
    <n v="23237389"/>
    <n v="0.92949556000000011"/>
    <s v="90-110 minutes"/>
    <n v="0.92949556"/>
    <n v="1637763"/>
    <n v="0.19178668286445014"/>
    <x v="1"/>
  </r>
  <r>
    <s v="The House of Mirth"/>
    <x v="810"/>
    <x v="1501"/>
    <x v="471"/>
    <n v="2735"/>
    <n v="25"/>
    <n v="345"/>
    <n v="7.1"/>
    <n v="96"/>
    <n v="135"/>
    <n v="3041803"/>
    <x v="42"/>
    <x v="751"/>
    <s v="Color"/>
    <x v="1"/>
    <s v="English"/>
    <x v="4"/>
    <s v="PG"/>
    <x v="1"/>
    <n v="-6958197"/>
    <n v="-0.69581969999999993"/>
    <s v="131-150 minutes"/>
    <n v="-0.69581970000000004"/>
    <n v="-434215.5"/>
    <n v="-0.10115100772200772"/>
    <x v="0"/>
  </r>
  <r>
    <s v="The House of the Devil"/>
    <x v="1295"/>
    <x v="1502"/>
    <x v="5"/>
    <n v="3833"/>
    <n v="243"/>
    <n v="0"/>
    <n v="6.4"/>
    <n v="238"/>
    <n v="95"/>
    <n v="100659"/>
    <x v="127"/>
    <x v="12"/>
    <s v="Color"/>
    <x v="0"/>
    <s v="English"/>
    <x v="1"/>
    <s v="R"/>
    <x v="1"/>
    <n v="-799341"/>
    <n v="-0.88815666666666671"/>
    <s v="90-110 minutes"/>
    <n v="-0.88815666666666671"/>
    <n v="16235088"/>
    <n v="1.1909079499999999"/>
    <x v="0"/>
  </r>
  <r>
    <s v="The Howling"/>
    <x v="105"/>
    <x v="781"/>
    <x v="1"/>
    <n v="4438"/>
    <n v="287"/>
    <n v="0"/>
    <n v="6.6"/>
    <n v="161"/>
    <n v="91"/>
    <n v="17986000"/>
    <x v="15"/>
    <x v="2514"/>
    <s v="Color"/>
    <x v="0"/>
    <s v="English"/>
    <x v="1"/>
    <s v="R"/>
    <x v="1"/>
    <n v="16986000"/>
    <n v="16.986000000000001"/>
    <s v="90-110 minutes"/>
    <n v="16.986000000000001"/>
    <n v="16235088"/>
    <n v="1.1909079499999999"/>
    <x v="0"/>
  </r>
  <r>
    <s v="The Hudsucker Proxy"/>
    <x v="197"/>
    <x v="900"/>
    <x v="1"/>
    <n v="2612"/>
    <n v="0"/>
    <n v="0"/>
    <n v="7.3"/>
    <n v="77"/>
    <n v="111"/>
    <n v="2869369"/>
    <x v="23"/>
    <x v="2515"/>
    <s v="Black and White"/>
    <x v="2"/>
    <s v="English"/>
    <x v="4"/>
    <s v="PG"/>
    <x v="1"/>
    <n v="-27130631"/>
    <n v="-0.90435436666666669"/>
    <s v="111-130 minutes"/>
    <n v="-0.90435436666666669"/>
    <n v="1637763"/>
    <n v="0.19178668286445014"/>
    <x v="1"/>
  </r>
  <r>
    <s v="The Hunchback of Notre Dame"/>
    <x v="395"/>
    <x v="241"/>
    <x v="3"/>
    <n v="4842"/>
    <n v="21"/>
    <n v="0"/>
    <n v="6.9"/>
    <n v="80"/>
    <n v="91"/>
    <n v="100117603"/>
    <x v="61"/>
    <x v="544"/>
    <s v="Color"/>
    <x v="10"/>
    <s v="English"/>
    <x v="1"/>
    <s v="G"/>
    <x v="1"/>
    <n v="117603"/>
    <n v="1.1760300000001056E-3"/>
    <s v="90-110 minutes"/>
    <n v="1.17603E-3"/>
    <m/>
    <m/>
    <x v="2"/>
  </r>
  <r>
    <s v="The Hundred-Foot Journey"/>
    <x v="1296"/>
    <x v="196"/>
    <x v="426"/>
    <n v="1484"/>
    <n v="529"/>
    <n v="55000"/>
    <n v="7.3"/>
    <n v="180"/>
    <n v="122"/>
    <n v="54235441"/>
    <x v="5"/>
    <x v="1383"/>
    <s v="Color"/>
    <x v="2"/>
    <s v="English"/>
    <x v="1"/>
    <s v="PG"/>
    <x v="1"/>
    <n v="32235441"/>
    <n v="1.465247318181818"/>
    <s v="111-130 minutes"/>
    <n v="1.4652473181818182"/>
    <n v="1637763"/>
    <n v="0.19178668286445014"/>
    <x v="1"/>
  </r>
  <r>
    <s v="The Hunger Games"/>
    <x v="169"/>
    <x v="1274"/>
    <x v="104"/>
    <n v="49942"/>
    <n v="378"/>
    <n v="140000"/>
    <n v="7.3"/>
    <n v="673"/>
    <n v="142"/>
    <n v="407999255"/>
    <x v="159"/>
    <x v="2516"/>
    <s v="Color"/>
    <x v="3"/>
    <s v="English"/>
    <x v="1"/>
    <s v="PG-13"/>
    <x v="1"/>
    <n v="329999255"/>
    <n v="4.2307596794871793"/>
    <s v="131-150 minutes"/>
    <n v="4.2307596794871793"/>
    <n v="3892693.5"/>
    <n v="0.11726928571428571"/>
    <x v="2"/>
  </r>
  <r>
    <s v="The Hunger Games: Catching Fire"/>
    <x v="169"/>
    <x v="861"/>
    <x v="104"/>
    <n v="49355"/>
    <n v="508"/>
    <n v="82000"/>
    <n v="7.6"/>
    <n v="502"/>
    <n v="146"/>
    <n v="424645577"/>
    <x v="66"/>
    <x v="580"/>
    <s v="Color"/>
    <x v="3"/>
    <s v="English"/>
    <x v="1"/>
    <s v="PG-13"/>
    <x v="1"/>
    <n v="294645577"/>
    <n v="2.2665044384615385"/>
    <s v="131-150 minutes"/>
    <n v="2.2665044384615385"/>
    <n v="3892693.5"/>
    <n v="0.11726928571428571"/>
    <x v="2"/>
  </r>
  <r>
    <s v="The Hunger Games: Mockingjay - Part 1"/>
    <x v="169"/>
    <x v="861"/>
    <x v="104"/>
    <n v="81385"/>
    <n v="508"/>
    <n v="52000"/>
    <n v="6.7"/>
    <n v="403"/>
    <n v="123"/>
    <n v="337103873"/>
    <x v="116"/>
    <x v="2517"/>
    <s v="Color"/>
    <x v="3"/>
    <s v="English"/>
    <x v="1"/>
    <s v="PG-13"/>
    <x v="1"/>
    <n v="212103873"/>
    <n v="1.696830984"/>
    <s v="111-130 minutes"/>
    <n v="1.696830984"/>
    <n v="3892693.5"/>
    <n v="0.11726928571428571"/>
    <x v="2"/>
  </r>
  <r>
    <s v="The Hunger Games: Mockingjay - Part 2"/>
    <x v="169"/>
    <x v="861"/>
    <x v="104"/>
    <n v="81385"/>
    <n v="508"/>
    <n v="38000"/>
    <n v="6.6"/>
    <n v="389"/>
    <n v="137"/>
    <n v="281666058"/>
    <x v="237"/>
    <x v="2518"/>
    <s v="Color"/>
    <x v="3"/>
    <s v="English"/>
    <x v="1"/>
    <s v="PG-13"/>
    <x v="1"/>
    <n v="121666058"/>
    <n v="0.76041286249999995"/>
    <s v="131-150 minutes"/>
    <n v="0.76041286249999995"/>
    <n v="3892693.5"/>
    <n v="0.11726928571428571"/>
    <x v="2"/>
  </r>
  <r>
    <s v="The Hunt"/>
    <x v="1297"/>
    <x v="554"/>
    <x v="672"/>
    <n v="216"/>
    <n v="346"/>
    <n v="60000"/>
    <n v="8.3000000000000007"/>
    <n v="349"/>
    <n v="115"/>
    <n v="610968"/>
    <x v="264"/>
    <x v="2519"/>
    <s v="Color"/>
    <x v="1"/>
    <s v="Danish"/>
    <x v="10"/>
    <s v="R"/>
    <x v="0"/>
    <n v="-3189032"/>
    <n v="-0.83921894736842106"/>
    <s v="111-130 minutes"/>
    <n v="-0.83921894736842106"/>
    <n v="-434215.5"/>
    <n v="-0.10115100772200772"/>
    <x v="0"/>
  </r>
  <r>
    <s v="The Hunt for Red October"/>
    <x v="1102"/>
    <x v="276"/>
    <x v="133"/>
    <n v="2575"/>
    <n v="323"/>
    <n v="0"/>
    <n v="7.6"/>
    <n v="104"/>
    <n v="135"/>
    <n v="122012643"/>
    <x v="23"/>
    <x v="2520"/>
    <s v="Color"/>
    <x v="5"/>
    <s v="English"/>
    <x v="1"/>
    <s v="PG"/>
    <x v="1"/>
    <n v="92012643"/>
    <n v="3.0670881000000003"/>
    <s v="131-150 minutes"/>
    <n v="3.0670880999999999"/>
    <n v="-1289919.5"/>
    <n v="-4.8151417500000002E-2"/>
    <x v="1"/>
  </r>
  <r>
    <s v="The Hunted"/>
    <x v="32"/>
    <x v="915"/>
    <x v="23"/>
    <n v="2248"/>
    <n v="607"/>
    <n v="0"/>
    <n v="6"/>
    <n v="135"/>
    <n v="94"/>
    <n v="34238611"/>
    <x v="27"/>
    <x v="2521"/>
    <s v="Color"/>
    <x v="5"/>
    <s v="English"/>
    <x v="1"/>
    <s v="R"/>
    <x v="1"/>
    <n v="-20761389"/>
    <n v="-0.37747980000000003"/>
    <s v="90-110 minutes"/>
    <n v="-0.37747979999999998"/>
    <n v="-1289919.5"/>
    <n v="-4.8151417500000002E-2"/>
    <x v="2"/>
  </r>
  <r>
    <s v="The Hunting Party"/>
    <x v="1298"/>
    <x v="1503"/>
    <x v="588"/>
    <n v="504"/>
    <n v="47"/>
    <n v="0"/>
    <n v="6.9"/>
    <n v="94"/>
    <n v="101"/>
    <n v="876671"/>
    <x v="9"/>
    <x v="554"/>
    <s v="Color"/>
    <x v="3"/>
    <s v="English"/>
    <x v="1"/>
    <s v="R"/>
    <x v="1"/>
    <n v="-24123329"/>
    <n v="-0.96493315999999996"/>
    <s v="90-110 minutes"/>
    <n v="-0.96493315999999996"/>
    <n v="3892693.5"/>
    <n v="0.11726928571428571"/>
    <x v="1"/>
  </r>
  <r>
    <s v="The Hurricane"/>
    <x v="15"/>
    <x v="355"/>
    <x v="12"/>
    <n v="20516"/>
    <n v="278"/>
    <n v="0"/>
    <n v="7.6"/>
    <n v="65"/>
    <n v="146"/>
    <n v="50668906"/>
    <x v="89"/>
    <x v="2522"/>
    <s v="Black and White"/>
    <x v="6"/>
    <s v="English"/>
    <x v="1"/>
    <s v="R"/>
    <x v="1"/>
    <n v="12668906"/>
    <n v="0.33339226315789472"/>
    <s v="131-150 minutes"/>
    <n v="0.33339226315789472"/>
    <n v="-1289919.5"/>
    <n v="-4.8151417500000002E-2"/>
    <x v="1"/>
  </r>
  <r>
    <s v="The Hurt Locker"/>
    <x v="31"/>
    <x v="943"/>
    <x v="22"/>
    <n v="11114"/>
    <n v="0"/>
    <n v="16000"/>
    <n v="7.6"/>
    <n v="388"/>
    <n v="131"/>
    <n v="15700000"/>
    <x v="22"/>
    <x v="2523"/>
    <s v="Color"/>
    <x v="1"/>
    <s v="English"/>
    <x v="1"/>
    <s v="R"/>
    <x v="1"/>
    <n v="700000"/>
    <n v="4.6666666666666634E-2"/>
    <s v="131-150 minutes"/>
    <n v="4.6666666666666669E-2"/>
    <n v="-434215.5"/>
    <n v="-0.10115100772200772"/>
    <x v="1"/>
  </r>
  <r>
    <s v="The Ice Storm"/>
    <x v="1076"/>
    <x v="389"/>
    <x v="583"/>
    <n v="1466"/>
    <n v="0"/>
    <n v="0"/>
    <n v="7.5"/>
    <n v="124"/>
    <n v="112"/>
    <n v="7837632"/>
    <x v="7"/>
    <x v="2524"/>
    <s v="Color"/>
    <x v="1"/>
    <s v="English"/>
    <x v="1"/>
    <s v="R"/>
    <x v="1"/>
    <n v="-10162368"/>
    <n v="-0.56457599999999997"/>
    <s v="111-130 minutes"/>
    <n v="-0.56457599999999997"/>
    <n v="-434215.5"/>
    <n v="-0.10115100772200772"/>
    <x v="1"/>
  </r>
  <r>
    <s v="The Iceman"/>
    <x v="370"/>
    <x v="1504"/>
    <x v="6"/>
    <n v="23187"/>
    <n v="34"/>
    <n v="20000"/>
    <n v="6.9"/>
    <n v="221"/>
    <n v="106"/>
    <n v="1939441"/>
    <x v="42"/>
    <x v="2525"/>
    <s v="Color"/>
    <x v="6"/>
    <s v="English"/>
    <x v="1"/>
    <s v="R"/>
    <x v="1"/>
    <n v="-8060559"/>
    <n v="-0.80605590000000005"/>
    <s v="90-110 minutes"/>
    <n v="-0.80605590000000005"/>
    <n v="-1289919.5"/>
    <n v="-4.8151417500000002E-2"/>
    <x v="0"/>
  </r>
  <r>
    <s v="The Ides of March"/>
    <x v="319"/>
    <x v="776"/>
    <x v="163"/>
    <n v="57077"/>
    <n v="0"/>
    <n v="22000"/>
    <n v="7.1"/>
    <n v="421"/>
    <n v="101"/>
    <n v="40962534"/>
    <x v="63"/>
    <x v="2526"/>
    <s v="Color"/>
    <x v="1"/>
    <s v="English"/>
    <x v="1"/>
    <s v="R"/>
    <x v="1"/>
    <n v="28462534"/>
    <n v="2.27700272"/>
    <s v="90-110 minutes"/>
    <n v="2.27700272"/>
    <n v="-434215.5"/>
    <n v="-0.10115100772200772"/>
    <x v="0"/>
  </r>
  <r>
    <s v="The Illusionist"/>
    <x v="116"/>
    <x v="589"/>
    <x v="7"/>
    <n v="4210"/>
    <n v="168"/>
    <n v="15000"/>
    <n v="7.6"/>
    <n v="236"/>
    <n v="110"/>
    <n v="39825798"/>
    <x v="2"/>
    <x v="2527"/>
    <s v="Color"/>
    <x v="1"/>
    <s v="English"/>
    <x v="1"/>
    <s v="PG-13"/>
    <x v="1"/>
    <n v="23825798"/>
    <n v="1.4891123749999999"/>
    <s v="90-110 minutes"/>
    <n v="1.4891123749999999"/>
    <n v="-434215.5"/>
    <n v="-0.10115100772200772"/>
    <x v="1"/>
  </r>
  <r>
    <s v="The Imaginarium of Doctor Parnassus"/>
    <x v="943"/>
    <x v="375"/>
    <x v="22"/>
    <n v="11769"/>
    <n v="0"/>
    <n v="19000"/>
    <n v="6.8"/>
    <n v="292"/>
    <n v="123"/>
    <n v="7689458"/>
    <x v="33"/>
    <x v="707"/>
    <s v="Color"/>
    <x v="3"/>
    <s v="English"/>
    <x v="4"/>
    <s v="PG-13"/>
    <x v="1"/>
    <n v="-32310542"/>
    <n v="-0.80776355"/>
    <s v="111-130 minutes"/>
    <n v="-0.80776355"/>
    <n v="3892693.5"/>
    <n v="0.11726928571428571"/>
    <x v="2"/>
  </r>
  <r>
    <s v="The Imitation Game"/>
    <x v="226"/>
    <x v="810"/>
    <x v="24"/>
    <n v="20295"/>
    <n v="77"/>
    <n v="165000"/>
    <n v="8.1"/>
    <n v="454"/>
    <n v="114"/>
    <n v="91121452"/>
    <x v="56"/>
    <x v="2528"/>
    <s v="Color"/>
    <x v="6"/>
    <s v="English"/>
    <x v="4"/>
    <s v="PG-13"/>
    <x v="1"/>
    <n v="77121452"/>
    <n v="5.5086751428571432"/>
    <s v="111-130 minutes"/>
    <n v="5.5086751428571432"/>
    <n v="-1289919.5"/>
    <n v="-4.8151417500000002E-2"/>
    <x v="1"/>
  </r>
  <r>
    <s v="The Immigrant"/>
    <x v="31"/>
    <x v="1505"/>
    <x v="22"/>
    <n v="11019"/>
    <n v="115"/>
    <n v="0"/>
    <n v="6.6"/>
    <n v="230"/>
    <n v="120"/>
    <n v="1984743"/>
    <x v="2"/>
    <x v="2529"/>
    <s v="Color"/>
    <x v="1"/>
    <s v="English"/>
    <x v="1"/>
    <s v="R"/>
    <x v="1"/>
    <n v="-14015257"/>
    <n v="-0.8759535625"/>
    <s v="111-130 minutes"/>
    <n v="-0.8759535625"/>
    <n v="-434215.5"/>
    <n v="-0.10115100772200772"/>
    <x v="1"/>
  </r>
  <r>
    <s v="The Importance of Being Earnest"/>
    <x v="100"/>
    <x v="195"/>
    <x v="36"/>
    <n v="16502"/>
    <n v="32"/>
    <n v="0"/>
    <n v="6.9"/>
    <n v="104"/>
    <n v="97"/>
    <n v="8378141"/>
    <x v="22"/>
    <x v="2530"/>
    <s v="Color"/>
    <x v="2"/>
    <s v="English"/>
    <x v="4"/>
    <s v="PG"/>
    <x v="1"/>
    <n v="-6621859"/>
    <n v="-0.44145726666666663"/>
    <s v="90-110 minutes"/>
    <n v="-0.44145726666666668"/>
    <n v="1637763"/>
    <n v="0.19178668286445014"/>
    <x v="1"/>
  </r>
  <r>
    <s v="The Impossible"/>
    <x v="25"/>
    <x v="1506"/>
    <x v="18"/>
    <n v="7099"/>
    <n v="171"/>
    <n v="54000"/>
    <n v="7.6"/>
    <n v="371"/>
    <n v="114"/>
    <n v="18996755"/>
    <x v="65"/>
    <x v="2531"/>
    <s v="Color"/>
    <x v="1"/>
    <s v="English"/>
    <x v="0"/>
    <s v="PG-13"/>
    <x v="1"/>
    <n v="-26003245"/>
    <n v="-0.57784988888888889"/>
    <s v="111-130 minutes"/>
    <n v="-0.57784988888888889"/>
    <n v="-434215.5"/>
    <n v="-0.10115100772200772"/>
    <x v="2"/>
  </r>
  <r>
    <s v="The In Crowd"/>
    <x v="1299"/>
    <x v="1176"/>
    <x v="656"/>
    <n v="2312"/>
    <n v="52"/>
    <n v="157"/>
    <n v="4.5999999999999996"/>
    <n v="49"/>
    <n v="105"/>
    <n v="5217498"/>
    <x v="22"/>
    <x v="203"/>
    <s v="Black and White"/>
    <x v="1"/>
    <s v="English"/>
    <x v="1"/>
    <s v="PG-13"/>
    <x v="1"/>
    <n v="-9782502"/>
    <n v="-0.65216680000000005"/>
    <s v="90-110 minutes"/>
    <n v="-0.65216680000000005"/>
    <n v="-434215.5"/>
    <n v="-0.10115100772200772"/>
    <x v="1"/>
  </r>
  <r>
    <s v="The Incredible Burt Wonderstone"/>
    <x v="29"/>
    <x v="1507"/>
    <x v="20"/>
    <n v="32094"/>
    <n v="35"/>
    <n v="13000"/>
    <n v="5.9"/>
    <n v="260"/>
    <n v="100"/>
    <n v="22525921"/>
    <x v="23"/>
    <x v="2532"/>
    <s v="Color"/>
    <x v="2"/>
    <s v="English"/>
    <x v="1"/>
    <s v="PG-13"/>
    <x v="1"/>
    <n v="-7474079"/>
    <n v="-0.24913596666666671"/>
    <s v="90-110 minutes"/>
    <n v="-0.24913596666666665"/>
    <n v="1637763"/>
    <n v="0.19178668286445014"/>
    <x v="1"/>
  </r>
  <r>
    <s v="The Incredible Hulk"/>
    <x v="472"/>
    <x v="479"/>
    <x v="7"/>
    <n v="5811"/>
    <n v="255"/>
    <n v="0"/>
    <n v="6.8"/>
    <n v="354"/>
    <n v="135"/>
    <n v="134518390"/>
    <x v="90"/>
    <x v="366"/>
    <s v="Color"/>
    <x v="5"/>
    <s v="English"/>
    <x v="1"/>
    <s v="PG-13"/>
    <x v="1"/>
    <n v="-15481610"/>
    <n v="-0.1032107333333333"/>
    <s v="131-150 minutes"/>
    <n v="-0.10321073333333333"/>
    <n v="-1289919.5"/>
    <n v="-4.8151417500000002E-2"/>
    <x v="2"/>
  </r>
  <r>
    <s v="The Incredibles"/>
    <x v="846"/>
    <x v="1067"/>
    <x v="1"/>
    <n v="1901"/>
    <n v="663"/>
    <n v="0"/>
    <n v="8"/>
    <n v="283"/>
    <n v="115"/>
    <n v="261437578"/>
    <x v="48"/>
    <x v="2533"/>
    <s v="Color"/>
    <x v="5"/>
    <s v="English"/>
    <x v="1"/>
    <s v="PG"/>
    <x v="1"/>
    <n v="169437578"/>
    <n v="1.8417128043478259"/>
    <s v="111-130 minutes"/>
    <n v="1.8417128043478261"/>
    <n v="-1289919.5"/>
    <n v="-4.8151417500000002E-2"/>
    <x v="2"/>
  </r>
  <r>
    <s v="The Incredibly True Adventure of Two Girls in Love"/>
    <x v="1300"/>
    <x v="1508"/>
    <x v="673"/>
    <n v="656"/>
    <n v="4"/>
    <n v="423"/>
    <n v="6.5"/>
    <n v="23"/>
    <n v="94"/>
    <n v="1977544"/>
    <x v="80"/>
    <x v="2534"/>
    <s v="Color"/>
    <x v="2"/>
    <s v="English"/>
    <x v="1"/>
    <s v="R"/>
    <x v="1"/>
    <n v="1727544"/>
    <n v="6.9101759999999999"/>
    <s v="90-110 minutes"/>
    <n v="6.9101759999999999"/>
    <n v="1637763"/>
    <n v="0.19178668286445014"/>
    <x v="0"/>
  </r>
  <r>
    <s v="The Indian in the Cupboard"/>
    <x v="680"/>
    <x v="368"/>
    <x v="1"/>
    <n v="2965"/>
    <n v="0"/>
    <n v="0"/>
    <n v="5.9"/>
    <n v="25"/>
    <n v="96"/>
    <n v="35617599"/>
    <x v="65"/>
    <x v="2535"/>
    <s v="Color"/>
    <x v="1"/>
    <s v="English"/>
    <x v="1"/>
    <s v="PG"/>
    <x v="1"/>
    <n v="-9382401"/>
    <n v="-0.20849779999999996"/>
    <s v="90-110 minutes"/>
    <n v="-0.20849780000000001"/>
    <n v="-434215.5"/>
    <n v="-0.10115100772200772"/>
    <x v="2"/>
  </r>
  <r>
    <s v="The Informant!"/>
    <x v="153"/>
    <x v="501"/>
    <x v="10"/>
    <n v="16031"/>
    <n v="0"/>
    <n v="0"/>
    <n v="6.5"/>
    <n v="248"/>
    <n v="108"/>
    <n v="33313582"/>
    <x v="130"/>
    <x v="2536"/>
    <s v="Color"/>
    <x v="2"/>
    <s v="English"/>
    <x v="1"/>
    <s v="R"/>
    <x v="1"/>
    <n v="12313582"/>
    <n v="0.58636104761904773"/>
    <s v="90-110 minutes"/>
    <n v="0.58636104761904762"/>
    <n v="1637763"/>
    <n v="0.19178668286445014"/>
    <x v="1"/>
  </r>
  <r>
    <s v="The Innkeepers"/>
    <x v="1295"/>
    <x v="1502"/>
    <x v="5"/>
    <n v="1252"/>
    <n v="243"/>
    <n v="0"/>
    <n v="5.5"/>
    <n v="292"/>
    <n v="101"/>
    <n v="77501"/>
    <x v="97"/>
    <x v="1708"/>
    <s v="Color"/>
    <x v="0"/>
    <s v="English"/>
    <x v="1"/>
    <s v="R"/>
    <x v="1"/>
    <n v="-672499"/>
    <n v="-0.89666533333333331"/>
    <s v="90-110 minutes"/>
    <n v="-0.89666533333333331"/>
    <n v="16235088"/>
    <n v="1.1909079499999999"/>
    <x v="0"/>
  </r>
  <r>
    <s v="The Insider"/>
    <x v="54"/>
    <x v="149"/>
    <x v="36"/>
    <n v="18216"/>
    <n v="0"/>
    <n v="0"/>
    <n v="7.9"/>
    <n v="209"/>
    <n v="157"/>
    <n v="28965197"/>
    <x v="187"/>
    <x v="2537"/>
    <s v="Color"/>
    <x v="6"/>
    <s v="English"/>
    <x v="1"/>
    <s v="R"/>
    <x v="1"/>
    <n v="-39034803"/>
    <n v="-0.57404122058823526"/>
    <s v="&gt;150 minutes"/>
    <n v="-0.57404122058823526"/>
    <n v="-1289919.5"/>
    <n v="-4.8151417500000002E-2"/>
    <x v="2"/>
  </r>
  <r>
    <s v="The Intern"/>
    <x v="10"/>
    <x v="910"/>
    <x v="9"/>
    <n v="36010"/>
    <n v="278"/>
    <n v="54000"/>
    <n v="7.2"/>
    <n v="241"/>
    <n v="121"/>
    <n v="75274748"/>
    <x v="19"/>
    <x v="2538"/>
    <s v="Color"/>
    <x v="2"/>
    <s v="English"/>
    <x v="1"/>
    <s v="PG-13"/>
    <x v="1"/>
    <n v="40274748"/>
    <n v="1.1507070857142856"/>
    <s v="111-130 minutes"/>
    <n v="1.1507070857142858"/>
    <n v="1637763"/>
    <n v="0.19178668286445014"/>
    <x v="1"/>
  </r>
  <r>
    <s v="The International"/>
    <x v="25"/>
    <x v="484"/>
    <x v="18"/>
    <n v="7654"/>
    <n v="670"/>
    <n v="0"/>
    <n v="6.5"/>
    <n v="245"/>
    <n v="118"/>
    <n v="25450527"/>
    <x v="21"/>
    <x v="2242"/>
    <s v="Color"/>
    <x v="5"/>
    <s v="English"/>
    <x v="1"/>
    <s v="R"/>
    <x v="1"/>
    <n v="-24549473"/>
    <n v="-0.49098945999999999"/>
    <s v="111-130 minutes"/>
    <n v="-0.49098945999999999"/>
    <n v="-1289919.5"/>
    <n v="-4.8151417500000002E-2"/>
    <x v="2"/>
  </r>
  <r>
    <s v="The Internship"/>
    <x v="636"/>
    <x v="315"/>
    <x v="1"/>
    <n v="5081"/>
    <n v="189"/>
    <n v="22000"/>
    <n v="6.3"/>
    <n v="246"/>
    <n v="125"/>
    <n v="44665963"/>
    <x v="41"/>
    <x v="2539"/>
    <s v="Color"/>
    <x v="2"/>
    <s v="English"/>
    <x v="1"/>
    <s v="PG-13"/>
    <x v="1"/>
    <n v="-13334037"/>
    <n v="-0.22989718965517236"/>
    <s v="111-130 minutes"/>
    <n v="-0.22989718965517242"/>
    <n v="1637763"/>
    <n v="0.19178668286445014"/>
    <x v="2"/>
  </r>
  <r>
    <s v="The Interpreter"/>
    <x v="1301"/>
    <x v="1156"/>
    <x v="293"/>
    <n v="2100"/>
    <n v="521"/>
    <n v="0"/>
    <n v="6.4"/>
    <n v="227"/>
    <n v="128"/>
    <n v="72515360"/>
    <x v="112"/>
    <x v="2540"/>
    <s v="Color"/>
    <x v="4"/>
    <s v="Aboriginal"/>
    <x v="4"/>
    <s v="PG-13"/>
    <x v="0"/>
    <n v="-7484640"/>
    <n v="-9.355800000000003E-2"/>
    <s v="111-130 minutes"/>
    <n v="-9.3558000000000002E-2"/>
    <n v="-74533.5"/>
    <n v="-7.4856785714285719E-3"/>
    <x v="2"/>
  </r>
  <r>
    <s v="The Interview"/>
    <x v="7"/>
    <x v="1509"/>
    <x v="6"/>
    <n v="12239"/>
    <n v="133"/>
    <n v="50000"/>
    <n v="6.6"/>
    <n v="293"/>
    <n v="112"/>
    <n v="6105175"/>
    <x v="117"/>
    <x v="2541"/>
    <s v="Color"/>
    <x v="2"/>
    <s v="English"/>
    <x v="1"/>
    <s v="R"/>
    <x v="1"/>
    <n v="-37894825"/>
    <n v="-0.86124602272727269"/>
    <s v="111-130 minutes"/>
    <n v="-0.86124602272727269"/>
    <n v="1637763"/>
    <n v="0.19178668286445014"/>
    <x v="2"/>
  </r>
  <r>
    <s v="The Invasion"/>
    <x v="1066"/>
    <x v="613"/>
    <x v="1"/>
    <n v="2323"/>
    <n v="101"/>
    <n v="0"/>
    <n v="5.9"/>
    <n v="232"/>
    <n v="99"/>
    <n v="15071514"/>
    <x v="112"/>
    <x v="1264"/>
    <s v="Color"/>
    <x v="11"/>
    <s v="English"/>
    <x v="1"/>
    <s v="PG-13"/>
    <x v="1"/>
    <n v="-64928486"/>
    <n v="-0.81160607500000004"/>
    <s v="90-110 minutes"/>
    <n v="-0.81160607500000004"/>
    <m/>
    <m/>
    <x v="2"/>
  </r>
  <r>
    <s v="The Invention of Lying"/>
    <x v="8"/>
    <x v="1510"/>
    <x v="7"/>
    <n v="7252"/>
    <n v="0"/>
    <n v="13000"/>
    <n v="6.4"/>
    <n v="192"/>
    <n v="100"/>
    <n v="18439082"/>
    <x v="74"/>
    <x v="2542"/>
    <s v="Color"/>
    <x v="2"/>
    <s v="English"/>
    <x v="1"/>
    <s v="PG-13"/>
    <x v="1"/>
    <n v="-60918"/>
    <n v="-3.2928648648649084E-3"/>
    <s v="90-110 minutes"/>
    <n v="-3.292864864864865E-3"/>
    <n v="1637763"/>
    <n v="0.19178668286445014"/>
    <x v="1"/>
  </r>
  <r>
    <s v="The Iron Giant"/>
    <x v="81"/>
    <x v="1067"/>
    <x v="36"/>
    <n v="16358"/>
    <n v="663"/>
    <n v="0"/>
    <n v="8"/>
    <n v="162"/>
    <n v="90"/>
    <n v="23159305"/>
    <x v="68"/>
    <x v="2454"/>
    <s v="Color"/>
    <x v="5"/>
    <s v="English"/>
    <x v="1"/>
    <s v="PG"/>
    <x v="1"/>
    <n v="-46840695"/>
    <n v="-0.66915278571428571"/>
    <s v="90-110 minutes"/>
    <n v="-0.66915278571428571"/>
    <n v="-1289919.5"/>
    <n v="-4.8151417500000002E-2"/>
    <x v="2"/>
  </r>
  <r>
    <s v="The Iron Lady"/>
    <x v="93"/>
    <x v="1030"/>
    <x v="6"/>
    <n v="12894"/>
    <n v="58"/>
    <n v="18000"/>
    <n v="6.4"/>
    <n v="331"/>
    <n v="105"/>
    <n v="29959436"/>
    <x v="20"/>
    <x v="2543"/>
    <s v="Color"/>
    <x v="6"/>
    <s v="English"/>
    <x v="4"/>
    <s v="PG-13"/>
    <x v="1"/>
    <n v="16959436"/>
    <n v="1.3045719999999998"/>
    <s v="90-110 minutes"/>
    <n v="1.3045720000000001"/>
    <n v="-1289919.5"/>
    <n v="-4.8151417500000002E-2"/>
    <x v="0"/>
  </r>
  <r>
    <s v="The Island"/>
    <x v="371"/>
    <x v="229"/>
    <x v="24"/>
    <n v="34839"/>
    <n v="0"/>
    <n v="0"/>
    <n v="6.9"/>
    <n v="257"/>
    <n v="136"/>
    <n v="35799026"/>
    <x v="338"/>
    <x v="2544"/>
    <s v="Color"/>
    <x v="5"/>
    <s v="English"/>
    <x v="1"/>
    <s v="PG-13"/>
    <x v="1"/>
    <n v="-90200974"/>
    <n v="-0.71588074603174601"/>
    <s v="131-150 minutes"/>
    <n v="-0.71588074603174601"/>
    <n v="-1289919.5"/>
    <n v="-4.8151417500000002E-2"/>
    <x v="2"/>
  </r>
  <r>
    <s v="The Island of Dr. Moreau"/>
    <x v="974"/>
    <x v="1226"/>
    <x v="22"/>
    <n v="10469"/>
    <n v="287"/>
    <n v="0"/>
    <n v="4.4000000000000004"/>
    <n v="70"/>
    <n v="99"/>
    <n v="27663982"/>
    <x v="33"/>
    <x v="1677"/>
    <s v="Color"/>
    <x v="0"/>
    <s v="English"/>
    <x v="1"/>
    <s v="PG-13"/>
    <x v="1"/>
    <n v="-12336018"/>
    <n v="-0.30840045000000005"/>
    <s v="90-110 minutes"/>
    <n v="-0.30840044999999999"/>
    <n v="16235088"/>
    <n v="1.1909079499999999"/>
    <x v="2"/>
  </r>
  <r>
    <s v="The Italian Job"/>
    <x v="448"/>
    <x v="81"/>
    <x v="58"/>
    <n v="35084"/>
    <n v="473"/>
    <n v="0"/>
    <n v="7"/>
    <n v="155"/>
    <n v="111"/>
    <n v="106126012"/>
    <x v="45"/>
    <x v="556"/>
    <s v="Color"/>
    <x v="5"/>
    <s v="English"/>
    <x v="1"/>
    <s v="PG-13"/>
    <x v="1"/>
    <n v="46126012"/>
    <n v="0.76876686666666671"/>
    <s v="111-130 minutes"/>
    <n v="0.76876686666666671"/>
    <n v="-1289919.5"/>
    <n v="-4.8151417500000002E-2"/>
    <x v="2"/>
  </r>
  <r>
    <s v="The Jackal"/>
    <x v="231"/>
    <x v="277"/>
    <x v="145"/>
    <n v="38227"/>
    <n v="105"/>
    <n v="0"/>
    <n v="6.3"/>
    <n v="83"/>
    <n v="124"/>
    <n v="54910560"/>
    <x v="45"/>
    <x v="2545"/>
    <s v="Color"/>
    <x v="5"/>
    <s v="English"/>
    <x v="1"/>
    <s v="R"/>
    <x v="1"/>
    <n v="-5089440"/>
    <n v="-8.4824000000000011E-2"/>
    <s v="111-130 minutes"/>
    <n v="-8.4823999999999997E-2"/>
    <n v="-1289919.5"/>
    <n v="-4.8151417500000002E-2"/>
    <x v="2"/>
  </r>
  <r>
    <s v="The Jacket"/>
    <x v="197"/>
    <x v="1511"/>
    <x v="1"/>
    <n v="5085"/>
    <n v="11"/>
    <n v="0"/>
    <n v="7.1"/>
    <n v="161"/>
    <n v="94"/>
    <n v="6301131"/>
    <x v="169"/>
    <x v="2546"/>
    <s v="Color"/>
    <x v="1"/>
    <s v="English"/>
    <x v="1"/>
    <s v="R"/>
    <x v="1"/>
    <n v="-22698869"/>
    <n v="-0.78271962068965517"/>
    <s v="90-110 minutes"/>
    <n v="-0.78271962068965517"/>
    <n v="-434215.5"/>
    <n v="-0.10115100772200772"/>
    <x v="1"/>
  </r>
  <r>
    <s v="The Jimmy Show"/>
    <x v="1266"/>
    <x v="1512"/>
    <x v="660"/>
    <n v="920"/>
    <n v="436"/>
    <n v="47"/>
    <n v="5.4"/>
    <n v="9"/>
    <n v="96"/>
    <n v="703"/>
    <x v="135"/>
    <x v="2547"/>
    <s v="Color"/>
    <x v="2"/>
    <s v="English"/>
    <x v="1"/>
    <s v="R"/>
    <x v="1"/>
    <n v="-1499297"/>
    <n v="-0.99953133333333333"/>
    <s v="90-110 minutes"/>
    <n v="-0.99953133333333333"/>
    <n v="1637763"/>
    <n v="0.19178668286445014"/>
    <x v="0"/>
  </r>
  <r>
    <s v="The Joneses"/>
    <x v="395"/>
    <x v="1513"/>
    <x v="3"/>
    <n v="4607"/>
    <n v="17"/>
    <n v="0"/>
    <n v="6.5"/>
    <n v="144"/>
    <n v="96"/>
    <n v="1474508"/>
    <x v="40"/>
    <x v="2494"/>
    <s v="Color"/>
    <x v="2"/>
    <s v="English"/>
    <x v="1"/>
    <s v="R"/>
    <x v="1"/>
    <n v="-3525492"/>
    <n v="-0.70509840000000001"/>
    <s v="90-110 minutes"/>
    <n v="-0.70509840000000001"/>
    <n v="1637763"/>
    <n v="0.19178668286445014"/>
    <x v="0"/>
  </r>
  <r>
    <s v="The Judge"/>
    <x v="95"/>
    <x v="480"/>
    <x v="60"/>
    <n v="30183"/>
    <n v="71"/>
    <n v="47000"/>
    <n v="7.4"/>
    <n v="276"/>
    <n v="141"/>
    <n v="47105085"/>
    <x v="21"/>
    <x v="2548"/>
    <s v="Color"/>
    <x v="4"/>
    <s v="English"/>
    <x v="1"/>
    <s v="R"/>
    <x v="1"/>
    <n v="-2894915"/>
    <n v="-5.7898299999999958E-2"/>
    <s v="131-150 minutes"/>
    <n v="-5.78983E-2"/>
    <n v="-74533.5"/>
    <n v="-7.4856785714285719E-3"/>
    <x v="2"/>
  </r>
  <r>
    <s v="The Jungle Book 2"/>
    <x v="107"/>
    <x v="1514"/>
    <x v="7"/>
    <n v="4480"/>
    <n v="0"/>
    <n v="227"/>
    <n v="5.4"/>
    <n v="85"/>
    <n v="72"/>
    <n v="47887943"/>
    <x v="6"/>
    <x v="2549"/>
    <s v="Color"/>
    <x v="3"/>
    <s v="English"/>
    <x v="1"/>
    <s v="G"/>
    <x v="1"/>
    <n v="27887943"/>
    <n v="1.3943971500000001"/>
    <s v="&lt;90 minutes"/>
    <n v="1.3943971500000001"/>
    <n v="3892693.5"/>
    <n v="0.11726928571428571"/>
    <x v="1"/>
  </r>
  <r>
    <s v="The Juror"/>
    <x v="2"/>
    <x v="1515"/>
    <x v="2"/>
    <n v="26907"/>
    <n v="13"/>
    <n v="353"/>
    <n v="5.6"/>
    <n v="28"/>
    <n v="118"/>
    <n v="44834712"/>
    <x v="117"/>
    <x v="2371"/>
    <s v="Color"/>
    <x v="1"/>
    <s v="English"/>
    <x v="1"/>
    <s v="R"/>
    <x v="1"/>
    <n v="834712"/>
    <n v="1.8970727272727306E-2"/>
    <s v="111-130 minutes"/>
    <n v="1.8970727272727271E-2"/>
    <n v="-434215.5"/>
    <n v="-0.10115100772200772"/>
    <x v="2"/>
  </r>
  <r>
    <s v="The Karate Kid"/>
    <x v="1302"/>
    <x v="1243"/>
    <x v="612"/>
    <n v="2004"/>
    <n v="80"/>
    <n v="0"/>
    <n v="7.2"/>
    <n v="81"/>
    <n v="126"/>
    <n v="90800000"/>
    <x v="4"/>
    <x v="2550"/>
    <s v="Color"/>
    <x v="5"/>
    <s v="English"/>
    <x v="1"/>
    <s v="PG"/>
    <x v="1"/>
    <n v="82800000"/>
    <n v="10.35"/>
    <s v="111-130 minutes"/>
    <n v="10.35"/>
    <n v="-1289919.5"/>
    <n v="-4.8151417500000002E-2"/>
    <x v="0"/>
  </r>
  <r>
    <s v="The Kid"/>
    <x v="11"/>
    <x v="503"/>
    <x v="10"/>
    <n v="16452"/>
    <n v="226"/>
    <n v="0"/>
    <n v="6.1"/>
    <n v="86"/>
    <n v="104"/>
    <n v="69688384"/>
    <x v="45"/>
    <x v="2551"/>
    <s v="Color"/>
    <x v="2"/>
    <s v="English"/>
    <x v="1"/>
    <s v="PG"/>
    <x v="1"/>
    <n v="9688384"/>
    <n v="0.16147306666666661"/>
    <s v="90-110 minutes"/>
    <n v="0.16147306666666666"/>
    <n v="1637763"/>
    <n v="0.19178668286445014"/>
    <x v="2"/>
  </r>
  <r>
    <s v="The Kids Are All Right"/>
    <x v="345"/>
    <x v="1516"/>
    <x v="36"/>
    <n v="18645"/>
    <n v="450"/>
    <n v="16000"/>
    <n v="7.1"/>
    <n v="323"/>
    <n v="106"/>
    <n v="20803237"/>
    <x v="70"/>
    <x v="2552"/>
    <s v="Color"/>
    <x v="2"/>
    <s v="English"/>
    <x v="1"/>
    <s v="R"/>
    <x v="1"/>
    <n v="17303237"/>
    <n v="4.9437819999999997"/>
    <s v="90-110 minutes"/>
    <n v="4.9437819999999997"/>
    <n v="1637763"/>
    <n v="0.19178668286445014"/>
    <x v="0"/>
  </r>
  <r>
    <s v="The Killer Inside Me"/>
    <x v="665"/>
    <x v="82"/>
    <x v="390"/>
    <n v="1813"/>
    <n v="187"/>
    <n v="0"/>
    <n v="6.1"/>
    <n v="225"/>
    <n v="109"/>
    <n v="214966"/>
    <x v="20"/>
    <x v="2553"/>
    <s v="Color"/>
    <x v="4"/>
    <s v="English"/>
    <x v="1"/>
    <s v="R"/>
    <x v="1"/>
    <n v="-12785034"/>
    <n v="-0.98346415384615382"/>
    <s v="90-110 minutes"/>
    <n v="-0.98346415384615382"/>
    <n v="-74533.5"/>
    <n v="-7.4856785714285719E-3"/>
    <x v="0"/>
  </r>
  <r>
    <s v="The Kingdom"/>
    <x v="8"/>
    <x v="284"/>
    <x v="7"/>
    <n v="5187"/>
    <n v="532"/>
    <n v="0"/>
    <n v="7.1"/>
    <n v="234"/>
    <n v="110"/>
    <n v="47456450"/>
    <x v="68"/>
    <x v="2554"/>
    <s v="Color"/>
    <x v="5"/>
    <s v="English"/>
    <x v="1"/>
    <s v="R"/>
    <x v="1"/>
    <n v="-22543550"/>
    <n v="-0.3220507142857143"/>
    <s v="90-110 minutes"/>
    <n v="-0.3220507142857143"/>
    <n v="-1289919.5"/>
    <n v="-4.8151417500000002E-2"/>
    <x v="2"/>
  </r>
  <r>
    <s v="The King's Speech"/>
    <x v="100"/>
    <x v="987"/>
    <x v="36"/>
    <n v="15732"/>
    <n v="0"/>
    <n v="64000"/>
    <n v="8"/>
    <n v="479"/>
    <n v="118"/>
    <n v="138795342"/>
    <x v="22"/>
    <x v="2555"/>
    <s v="Color"/>
    <x v="6"/>
    <s v="English"/>
    <x v="4"/>
    <s v="R"/>
    <x v="1"/>
    <n v="123795342"/>
    <n v="8.2530228000000001"/>
    <s v="111-130 minutes"/>
    <n v="8.2530228000000001"/>
    <n v="-1289919.5"/>
    <n v="-4.8151417500000002E-2"/>
    <x v="1"/>
  </r>
  <r>
    <s v="The Kite Runner"/>
    <x v="1303"/>
    <x v="706"/>
    <x v="332"/>
    <n v="904"/>
    <n v="395"/>
    <n v="0"/>
    <n v="7.6"/>
    <n v="201"/>
    <n v="128"/>
    <n v="15797907"/>
    <x v="6"/>
    <x v="1493"/>
    <s v="Color"/>
    <x v="1"/>
    <s v="Dari"/>
    <x v="1"/>
    <s v="PG-13"/>
    <x v="0"/>
    <n v="-4202093"/>
    <n v="-0.21010465"/>
    <s v="111-130 minutes"/>
    <n v="-0.21010465"/>
    <n v="-434215.5"/>
    <n v="-0.10115100772200772"/>
    <x v="1"/>
  </r>
  <r>
    <s v="The Knife of Don Juan"/>
    <x v="1304"/>
    <x v="1517"/>
    <x v="232"/>
    <n v="5"/>
    <n v="0"/>
    <n v="75"/>
    <n v="7.2"/>
    <n v="1"/>
    <n v="110"/>
    <n v="3830"/>
    <x v="133"/>
    <x v="2556"/>
    <s v="Color"/>
    <x v="2"/>
    <s v="Spanish"/>
    <x v="1"/>
    <n v="0"/>
    <x v="0"/>
    <n v="-1196170"/>
    <n v="-0.9968083333333333"/>
    <s v="90-110 minutes"/>
    <n v="-0.9968083333333333"/>
    <n v="1637763"/>
    <n v="0.19178668286445014"/>
    <x v="0"/>
  </r>
  <r>
    <s v="The Ladies Man"/>
    <x v="85"/>
    <x v="362"/>
    <x v="52"/>
    <n v="10982"/>
    <n v="71"/>
    <n v="671"/>
    <n v="5.0999999999999996"/>
    <n v="58"/>
    <n v="84"/>
    <n v="13592872"/>
    <x v="26"/>
    <x v="2557"/>
    <s v="Color"/>
    <x v="2"/>
    <s v="English"/>
    <x v="1"/>
    <s v="R"/>
    <x v="1"/>
    <n v="2592872"/>
    <n v="0.23571563636363635"/>
    <s v="&lt;90 minutes"/>
    <n v="0.23571563636363638"/>
    <n v="1637763"/>
    <n v="0.19178668286445014"/>
    <x v="0"/>
  </r>
  <r>
    <s v="The Lady from Shanghai"/>
    <x v="1305"/>
    <x v="1518"/>
    <x v="1"/>
    <n v="1055"/>
    <n v="0"/>
    <n v="0"/>
    <n v="7.7"/>
    <n v="90"/>
    <n v="92"/>
    <n v="7927"/>
    <x v="182"/>
    <x v="2558"/>
    <s v="Black and White"/>
    <x v="4"/>
    <s v="English"/>
    <x v="1"/>
    <s v="Not Rated"/>
    <x v="1"/>
    <n v="-2292073"/>
    <n v="-0.9965534782608696"/>
    <s v="90-110 minutes"/>
    <n v="-0.9965534782608696"/>
    <n v="-74533.5"/>
    <n v="-7.4856785714285719E-3"/>
    <x v="0"/>
  </r>
  <r>
    <s v="The Ladykillers"/>
    <x v="231"/>
    <x v="97"/>
    <x v="145"/>
    <n v="41701"/>
    <n v="1000"/>
    <n v="0"/>
    <n v="6.2"/>
    <n v="193"/>
    <n v="104"/>
    <n v="39692139"/>
    <x v="19"/>
    <x v="2559"/>
    <s v="Color"/>
    <x v="2"/>
    <s v="English"/>
    <x v="1"/>
    <s v="R"/>
    <x v="1"/>
    <n v="4692139"/>
    <n v="0.13406111428571421"/>
    <s v="90-110 minutes"/>
    <n v="0.13406111428571429"/>
    <n v="1637763"/>
    <n v="0.19178668286445014"/>
    <x v="1"/>
  </r>
  <r>
    <s v="The Lake House"/>
    <x v="46"/>
    <x v="1519"/>
    <x v="12"/>
    <n v="18693"/>
    <n v="18"/>
    <n v="0"/>
    <n v="6.8"/>
    <n v="175"/>
    <n v="99"/>
    <n v="52320979"/>
    <x v="33"/>
    <x v="1287"/>
    <s v="Color"/>
    <x v="1"/>
    <s v="English"/>
    <x v="1"/>
    <s v="PG"/>
    <x v="1"/>
    <n v="12320979"/>
    <n v="0.30802447500000008"/>
    <s v="90-110 minutes"/>
    <n v="0.30802447500000002"/>
    <n v="-434215.5"/>
    <n v="-0.10115100772200772"/>
    <x v="2"/>
  </r>
  <r>
    <s v="The Land Before Time"/>
    <x v="779"/>
    <x v="200"/>
    <x v="317"/>
    <n v="1833"/>
    <n v="383"/>
    <n v="5000"/>
    <n v="7.3"/>
    <n v="24"/>
    <n v="69"/>
    <n v="48092846"/>
    <x v="63"/>
    <x v="2560"/>
    <s v="Color"/>
    <x v="3"/>
    <s v="English"/>
    <x v="1"/>
    <s v="G"/>
    <x v="1"/>
    <n v="35592846"/>
    <n v="2.84742768"/>
    <s v="&lt;90 minutes"/>
    <n v="2.84742768"/>
    <n v="3892693.5"/>
    <n v="0.11726928571428571"/>
    <x v="0"/>
  </r>
  <r>
    <s v="The Last Airbender"/>
    <x v="1306"/>
    <x v="128"/>
    <x v="1"/>
    <n v="2857"/>
    <n v="0"/>
    <n v="18000"/>
    <n v="4.2"/>
    <n v="280"/>
    <n v="103"/>
    <n v="131564731"/>
    <x v="90"/>
    <x v="2561"/>
    <s v="Color"/>
    <x v="5"/>
    <s v="English"/>
    <x v="1"/>
    <s v="PG"/>
    <x v="1"/>
    <n v="-18435269"/>
    <n v="-0.12290179333333329"/>
    <s v="90-110 minutes"/>
    <n v="-0.12290179333333333"/>
    <n v="-1289919.5"/>
    <n v="-4.8151417500000002E-2"/>
    <x v="2"/>
  </r>
  <r>
    <s v="The Last Castle"/>
    <x v="1187"/>
    <x v="569"/>
    <x v="481"/>
    <n v="3012"/>
    <n v="37"/>
    <n v="0"/>
    <n v="6.9"/>
    <n v="110"/>
    <n v="131"/>
    <n v="18208078"/>
    <x v="45"/>
    <x v="2562"/>
    <s v="Color"/>
    <x v="5"/>
    <s v="English"/>
    <x v="1"/>
    <s v="R"/>
    <x v="1"/>
    <n v="-41791922"/>
    <n v="-0.69653203333333336"/>
    <s v="131-150 minutes"/>
    <n v="-0.69653203333333336"/>
    <n v="-1289919.5"/>
    <n v="-4.8151417500000002E-2"/>
    <x v="2"/>
  </r>
  <r>
    <s v="The Last Days on Mars"/>
    <x v="1064"/>
    <x v="1520"/>
    <x v="583"/>
    <n v="2271"/>
    <n v="7"/>
    <n v="0"/>
    <n v="5.5"/>
    <n v="120"/>
    <n v="98"/>
    <n v="23838"/>
    <x v="46"/>
    <x v="2563"/>
    <s v="Color"/>
    <x v="0"/>
    <s v="English"/>
    <x v="4"/>
    <s v="R"/>
    <x v="1"/>
    <n v="-6976162"/>
    <n v="-0.99659457142857144"/>
    <s v="90-110 minutes"/>
    <n v="-0.99659457142857144"/>
    <n v="16235088"/>
    <n v="1.1909079499999999"/>
    <x v="0"/>
  </r>
  <r>
    <s v="The Last Dragon"/>
    <x v="972"/>
    <x v="1521"/>
    <x v="382"/>
    <n v="3394"/>
    <n v="78"/>
    <n v="0"/>
    <n v="6.9"/>
    <n v="55"/>
    <n v="109"/>
    <n v="33000000"/>
    <x v="42"/>
    <x v="2564"/>
    <s v="Color"/>
    <x v="5"/>
    <s v="English"/>
    <x v="1"/>
    <s v="PG-13"/>
    <x v="1"/>
    <n v="23000000"/>
    <n v="2.2999999999999998"/>
    <s v="90-110 minutes"/>
    <n v="2.2999999999999998"/>
    <n v="-1289919.5"/>
    <n v="-4.8151417500000002E-2"/>
    <x v="0"/>
  </r>
  <r>
    <s v="The Last Emperor"/>
    <x v="1018"/>
    <x v="1522"/>
    <x v="1"/>
    <n v="2451"/>
    <n v="973"/>
    <n v="0"/>
    <n v="7.8"/>
    <n v="75"/>
    <n v="219"/>
    <n v="43984230"/>
    <x v="95"/>
    <x v="2149"/>
    <s v="Color"/>
    <x v="6"/>
    <s v="English"/>
    <x v="3"/>
    <s v="PG-13"/>
    <x v="1"/>
    <n v="20984230"/>
    <n v="0.91235782608695648"/>
    <s v="&gt;150 minutes"/>
    <n v="0.91235782608695648"/>
    <n v="-1289919.5"/>
    <n v="-4.8151417500000002E-2"/>
    <x v="1"/>
  </r>
  <r>
    <s v="The Last Exorcism"/>
    <x v="1307"/>
    <x v="1523"/>
    <x v="674"/>
    <n v="1958"/>
    <n v="13"/>
    <n v="0"/>
    <n v="5.6"/>
    <n v="311"/>
    <n v="87"/>
    <n v="40990055"/>
    <x v="53"/>
    <x v="2553"/>
    <s v="Color"/>
    <x v="1"/>
    <s v="English"/>
    <x v="8"/>
    <s v="PG-13"/>
    <x v="1"/>
    <n v="39190055"/>
    <n v="21.772252777777776"/>
    <s v="&lt;90 minutes"/>
    <n v="21.772252777777776"/>
    <n v="-434215.5"/>
    <n v="-0.10115100772200772"/>
    <x v="0"/>
  </r>
  <r>
    <s v="The Last Exorcism Part II"/>
    <x v="221"/>
    <x v="1524"/>
    <x v="139"/>
    <n v="46868"/>
    <n v="8"/>
    <n v="0"/>
    <n v="4"/>
    <n v="161"/>
    <n v="93"/>
    <n v="15152879"/>
    <x v="40"/>
    <x v="2373"/>
    <s v="Color"/>
    <x v="1"/>
    <s v="English"/>
    <x v="8"/>
    <s v="PG-13"/>
    <x v="1"/>
    <n v="10152879"/>
    <n v="2.0305757999999998"/>
    <s v="90-110 minutes"/>
    <n v="2.0305757999999998"/>
    <n v="-434215.5"/>
    <n v="-0.10115100772200772"/>
    <x v="0"/>
  </r>
  <r>
    <s v="The Last Godfather"/>
    <x v="418"/>
    <x v="620"/>
    <x v="123"/>
    <n v="2895"/>
    <n v="26"/>
    <n v="502"/>
    <n v="3.6"/>
    <n v="4"/>
    <n v="100"/>
    <n v="163591"/>
    <x v="339"/>
    <x v="241"/>
    <s v="Color"/>
    <x v="2"/>
    <s v="English"/>
    <x v="29"/>
    <s v="PG-13"/>
    <x v="1"/>
    <n v="-13236409"/>
    <n v="-0.98779171641791041"/>
    <s v="90-110 minutes"/>
    <n v="-0.98779171641791041"/>
    <n v="1637763"/>
    <n v="0.19178668286445014"/>
    <x v="1"/>
  </r>
  <r>
    <s v="The Last House on the Left"/>
    <x v="775"/>
    <x v="1525"/>
    <x v="451"/>
    <n v="3861"/>
    <n v="29"/>
    <n v="0"/>
    <n v="6.6"/>
    <n v="241"/>
    <n v="114"/>
    <n v="32721635"/>
    <x v="22"/>
    <x v="1670"/>
    <s v="Color"/>
    <x v="4"/>
    <s v="English"/>
    <x v="1"/>
    <s v="R"/>
    <x v="1"/>
    <n v="17721635"/>
    <n v="1.1814423333333335"/>
    <s v="111-130 minutes"/>
    <n v="1.1814423333333333"/>
    <n v="-74533.5"/>
    <n v="-7.4856785714285719E-3"/>
    <x v="1"/>
  </r>
  <r>
    <s v="The Last King of Scotland"/>
    <x v="84"/>
    <x v="1526"/>
    <x v="1"/>
    <n v="1184"/>
    <n v="162"/>
    <n v="0"/>
    <n v="7.7"/>
    <n v="252"/>
    <n v="121"/>
    <n v="17605861"/>
    <x v="16"/>
    <x v="2565"/>
    <s v="Color"/>
    <x v="6"/>
    <s v="English"/>
    <x v="4"/>
    <s v="R"/>
    <x v="1"/>
    <n v="11605861"/>
    <n v="1.9343101666666667"/>
    <s v="111-130 minutes"/>
    <n v="1.9343101666666667"/>
    <n v="-1289919.5"/>
    <n v="-4.8151417500000002E-2"/>
    <x v="0"/>
  </r>
  <r>
    <s v="The Last Legion"/>
    <x v="100"/>
    <x v="1527"/>
    <x v="36"/>
    <n v="14625"/>
    <n v="4"/>
    <n v="0"/>
    <n v="5.4"/>
    <n v="90"/>
    <n v="102"/>
    <n v="5932060"/>
    <x v="19"/>
    <x v="415"/>
    <s v="Color"/>
    <x v="5"/>
    <s v="English"/>
    <x v="4"/>
    <s v="PG-13"/>
    <x v="1"/>
    <n v="-29067940"/>
    <n v="-0.83051257142857149"/>
    <s v="90-110 minutes"/>
    <n v="-0.83051257142857138"/>
    <n v="-1289919.5"/>
    <n v="-4.8151417500000002E-2"/>
    <x v="1"/>
  </r>
  <r>
    <s v="The Last of the Mohicans"/>
    <x v="1308"/>
    <x v="149"/>
    <x v="645"/>
    <n v="2144"/>
    <n v="0"/>
    <n v="0"/>
    <n v="7.8"/>
    <n v="89"/>
    <n v="117"/>
    <n v="72455275"/>
    <x v="33"/>
    <x v="2566"/>
    <s v="Color"/>
    <x v="5"/>
    <s v="English"/>
    <x v="1"/>
    <s v="R"/>
    <x v="1"/>
    <n v="32455275"/>
    <n v="0.81138187499999992"/>
    <s v="111-130 minutes"/>
    <n v="0.81138187500000003"/>
    <n v="-1289919.5"/>
    <n v="-4.8151417500000002E-2"/>
    <x v="2"/>
  </r>
  <r>
    <s v="The Last Samurai"/>
    <x v="67"/>
    <x v="342"/>
    <x v="22"/>
    <n v="11945"/>
    <n v="380"/>
    <n v="0"/>
    <n v="7.7"/>
    <n v="190"/>
    <n v="154"/>
    <n v="111110575"/>
    <x v="101"/>
    <x v="2567"/>
    <s v="Color"/>
    <x v="5"/>
    <s v="English"/>
    <x v="1"/>
    <s v="R"/>
    <x v="1"/>
    <n v="-28889425"/>
    <n v="-0.20635303571428576"/>
    <s v="&gt;150 minutes"/>
    <n v="-0.2063530357142857"/>
    <n v="-1289919.5"/>
    <n v="-4.8151417500000002E-2"/>
    <x v="2"/>
  </r>
  <r>
    <s v="The Last Sin Eater"/>
    <x v="548"/>
    <x v="1014"/>
    <x v="257"/>
    <n v="2161"/>
    <n v="84"/>
    <n v="285"/>
    <n v="5.9"/>
    <n v="18"/>
    <n v="117"/>
    <n v="379643"/>
    <x v="54"/>
    <x v="2568"/>
    <s v="Color"/>
    <x v="1"/>
    <s v="English"/>
    <x v="1"/>
    <s v="PG-13"/>
    <x v="1"/>
    <n v="-1820357"/>
    <n v="-0.82743500000000003"/>
    <s v="111-130 minutes"/>
    <n v="-0.82743500000000003"/>
    <n v="-434215.5"/>
    <n v="-0.10115100772200772"/>
    <x v="0"/>
  </r>
  <r>
    <s v="The Last Song"/>
    <x v="712"/>
    <x v="1143"/>
    <x v="337"/>
    <n v="2341"/>
    <n v="30"/>
    <n v="10000"/>
    <n v="5.8"/>
    <n v="123"/>
    <n v="107"/>
    <n v="62933793"/>
    <x v="6"/>
    <x v="778"/>
    <s v="Color"/>
    <x v="1"/>
    <s v="English"/>
    <x v="1"/>
    <s v="PG"/>
    <x v="1"/>
    <n v="42933793"/>
    <n v="2.1466896499999999"/>
    <s v="90-110 minutes"/>
    <n v="2.1466896499999999"/>
    <n v="-434215.5"/>
    <n v="-0.10115100772200772"/>
    <x v="1"/>
  </r>
  <r>
    <s v="The Last Stand"/>
    <x v="492"/>
    <x v="1482"/>
    <x v="294"/>
    <n v="1643"/>
    <n v="419"/>
    <n v="24000"/>
    <n v="6.4"/>
    <n v="376"/>
    <n v="107"/>
    <n v="12026670"/>
    <x v="65"/>
    <x v="2569"/>
    <s v="Color"/>
    <x v="5"/>
    <s v="English"/>
    <x v="1"/>
    <s v="R"/>
    <x v="1"/>
    <n v="-32973330"/>
    <n v="-0.73274066666666671"/>
    <s v="90-110 minutes"/>
    <n v="-0.73274066666666671"/>
    <n v="-1289919.5"/>
    <n v="-4.8151417500000002E-2"/>
    <x v="2"/>
  </r>
  <r>
    <s v="The Last Station"/>
    <x v="1309"/>
    <x v="1418"/>
    <x v="323"/>
    <n v="1341"/>
    <n v="97"/>
    <n v="0"/>
    <n v="7"/>
    <n v="184"/>
    <n v="112"/>
    <n v="6615578"/>
    <x v="20"/>
    <x v="2570"/>
    <s v="Color"/>
    <x v="6"/>
    <s v="English"/>
    <x v="2"/>
    <s v="R"/>
    <x v="1"/>
    <n v="-6384422"/>
    <n v="-0.49110938461538467"/>
    <s v="111-130 minutes"/>
    <n v="-0.49110938461538461"/>
    <n v="-1289919.5"/>
    <n v="-4.8151417500000002E-2"/>
    <x v="0"/>
  </r>
  <r>
    <s v="The Last Temptation of Christ"/>
    <x v="1310"/>
    <x v="388"/>
    <x v="42"/>
    <n v="1934"/>
    <n v="17000"/>
    <n v="0"/>
    <n v="7.6"/>
    <n v="114"/>
    <n v="164"/>
    <n v="8373585"/>
    <x v="46"/>
    <x v="2571"/>
    <s v="Color"/>
    <x v="1"/>
    <s v="English"/>
    <x v="1"/>
    <s v="R"/>
    <x v="1"/>
    <n v="1373585"/>
    <n v="0.19622642857142858"/>
    <s v="&gt;150 minutes"/>
    <n v="0.19622642857142858"/>
    <n v="-434215.5"/>
    <n v="-0.10115100772200772"/>
    <x v="0"/>
  </r>
  <r>
    <s v="The Last Time I Committed Suicide"/>
    <x v="46"/>
    <x v="359"/>
    <x v="12"/>
    <n v="20135"/>
    <n v="19"/>
    <n v="161"/>
    <n v="5.8"/>
    <n v="12"/>
    <n v="92"/>
    <n v="12836"/>
    <x v="50"/>
    <x v="2572"/>
    <s v="Color"/>
    <x v="6"/>
    <s v="English"/>
    <x v="1"/>
    <s v="R"/>
    <x v="1"/>
    <n v="-3987164"/>
    <n v="-0.99679099999999998"/>
    <s v="90-110 minutes"/>
    <n v="-0.99679099999999998"/>
    <n v="-1289919.5"/>
    <n v="-4.8151417500000002E-2"/>
    <x v="0"/>
  </r>
  <r>
    <s v="The Last Witch Hunter"/>
    <x v="81"/>
    <x v="1258"/>
    <x v="36"/>
    <n v="16922"/>
    <n v="42"/>
    <n v="21000"/>
    <n v="6"/>
    <n v="202"/>
    <n v="106"/>
    <n v="27356090"/>
    <x v="77"/>
    <x v="1464"/>
    <s v="Color"/>
    <x v="5"/>
    <s v="English"/>
    <x v="1"/>
    <s v="PG-13"/>
    <x v="1"/>
    <n v="-62643910"/>
    <n v="-0.69604344444444444"/>
    <s v="90-110 minutes"/>
    <n v="-0.69604344444444444"/>
    <n v="-1289919.5"/>
    <n v="-4.8151417500000002E-2"/>
    <x v="2"/>
  </r>
  <r>
    <s v="The Lawnmower Man"/>
    <x v="1311"/>
    <x v="1528"/>
    <x v="675"/>
    <n v="1109"/>
    <n v="32"/>
    <n v="0"/>
    <n v="5.4"/>
    <n v="48"/>
    <n v="140"/>
    <n v="32101000"/>
    <x v="42"/>
    <x v="2573"/>
    <s v="Color"/>
    <x v="0"/>
    <s v="English"/>
    <x v="4"/>
    <s v="R"/>
    <x v="1"/>
    <n v="22101000"/>
    <n v="2.2101000000000002"/>
    <s v="131-150 minutes"/>
    <n v="2.2101000000000002"/>
    <n v="16235088"/>
    <n v="1.1909079499999999"/>
    <x v="0"/>
  </r>
  <r>
    <s v="The Lazarus Effect"/>
    <x v="437"/>
    <x v="1529"/>
    <x v="22"/>
    <n v="11771"/>
    <n v="26"/>
    <n v="0"/>
    <n v="5.2"/>
    <n v="152"/>
    <n v="83"/>
    <n v="25799043"/>
    <x v="115"/>
    <x v="2574"/>
    <s v="Color"/>
    <x v="0"/>
    <s v="English"/>
    <x v="1"/>
    <s v="PG-13"/>
    <x v="1"/>
    <n v="22499043"/>
    <n v="6.8178918181818178"/>
    <s v="&lt;90 minutes"/>
    <n v="6.8178918181818178"/>
    <n v="16235088"/>
    <n v="1.1909079499999999"/>
    <x v="0"/>
  </r>
  <r>
    <s v="The League of Extraordinary Gentlemen"/>
    <x v="910"/>
    <x v="333"/>
    <x v="1"/>
    <n v="4714"/>
    <n v="45"/>
    <n v="0"/>
    <n v="5.8"/>
    <n v="202"/>
    <n v="110"/>
    <n v="66462600"/>
    <x v="159"/>
    <x v="2549"/>
    <s v="Black and White"/>
    <x v="5"/>
    <s v="English"/>
    <x v="1"/>
    <s v="PG-13"/>
    <x v="1"/>
    <n v="-11537400"/>
    <n v="-0.14791538461538467"/>
    <s v="90-110 minutes"/>
    <n v="-0.14791538461538462"/>
    <n v="-1289919.5"/>
    <n v="-4.8151417500000002E-2"/>
    <x v="2"/>
  </r>
  <r>
    <s v="The Legend of Bagger Vance"/>
    <x v="153"/>
    <x v="992"/>
    <x v="10"/>
    <n v="34774"/>
    <n v="0"/>
    <n v="0"/>
    <n v="6.7"/>
    <n v="125"/>
    <n v="126"/>
    <n v="30695227"/>
    <x v="45"/>
    <x v="2575"/>
    <s v="Color"/>
    <x v="1"/>
    <s v="English"/>
    <x v="1"/>
    <s v="PG-13"/>
    <x v="1"/>
    <n v="-29304773"/>
    <n v="-0.48841288333333333"/>
    <s v="111-130 minutes"/>
    <n v="-0.48841288333333333"/>
    <n v="-434215.5"/>
    <n v="-0.10115100772200772"/>
    <x v="2"/>
  </r>
  <r>
    <s v="The Legend of Drunken Master"/>
    <x v="1312"/>
    <x v="1530"/>
    <x v="676"/>
    <n v="768"/>
    <n v="32"/>
    <n v="0"/>
    <n v="7.6"/>
    <n v="77"/>
    <n v="102"/>
    <n v="11546543"/>
    <x v="86"/>
    <x v="2576"/>
    <s v="Color"/>
    <x v="5"/>
    <s v="Cantonese"/>
    <x v="5"/>
    <s v="R"/>
    <x v="0"/>
    <n v="9546543"/>
    <n v="4.7732714999999999"/>
    <s v="90-110 minutes"/>
    <n v="4.7732714999999999"/>
    <n v="-1289919.5"/>
    <n v="-4.8151417500000002E-2"/>
    <x v="0"/>
  </r>
  <r>
    <s v="The Legend of God's Gun"/>
    <x v="1313"/>
    <x v="1531"/>
    <x v="677"/>
    <n v="72"/>
    <n v="6"/>
    <n v="13"/>
    <n v="4.0999999999999996"/>
    <n v="3"/>
    <n v="78"/>
    <n v="243768"/>
    <x v="340"/>
    <x v="2577"/>
    <s v="Color"/>
    <x v="16"/>
    <s v="English"/>
    <x v="1"/>
    <s v="R"/>
    <x v="1"/>
    <n v="213768"/>
    <n v="7.1256000000000004"/>
    <s v="&lt;90 minutes"/>
    <n v="7.1256000000000004"/>
    <m/>
    <m/>
    <x v="0"/>
  </r>
  <r>
    <s v="The Legend of Hercules"/>
    <x v="1314"/>
    <x v="5"/>
    <x v="254"/>
    <n v="1520"/>
    <n v="212"/>
    <n v="12000"/>
    <n v="4.2"/>
    <n v="156"/>
    <n v="99"/>
    <n v="18821279"/>
    <x v="68"/>
    <x v="2578"/>
    <s v="Color"/>
    <x v="5"/>
    <s v="English"/>
    <x v="1"/>
    <s v="PG-13"/>
    <x v="1"/>
    <n v="-51178721"/>
    <n v="-0.73112458571428574"/>
    <s v="90-110 minutes"/>
    <n v="-0.73112458571428574"/>
    <n v="-1289919.5"/>
    <n v="-4.8151417500000002E-2"/>
    <x v="2"/>
  </r>
  <r>
    <s v="The Legend of Suriyothai"/>
    <x v="1315"/>
    <x v="1532"/>
    <x v="421"/>
    <n v="32"/>
    <n v="6"/>
    <n v="124"/>
    <n v="6.6"/>
    <n v="31"/>
    <n v="300"/>
    <n v="454255"/>
    <x v="341"/>
    <x v="1977"/>
    <s v="Color"/>
    <x v="5"/>
    <s v="Thai"/>
    <x v="38"/>
    <s v="R"/>
    <x v="0"/>
    <n v="-399545745"/>
    <n v="-0.99886436249999999"/>
    <s v="&gt;150 minutes"/>
    <n v="-0.99886436249999999"/>
    <n v="-1289919.5"/>
    <n v="-4.8151417500000002E-2"/>
    <x v="2"/>
  </r>
  <r>
    <s v="The Legend of the Lone Ranger"/>
    <x v="1316"/>
    <x v="1533"/>
    <x v="86"/>
    <n v="927"/>
    <n v="28"/>
    <n v="346"/>
    <n v="5"/>
    <n v="25"/>
    <n v="98"/>
    <n v="8000000"/>
    <x v="7"/>
    <x v="2579"/>
    <s v="Color"/>
    <x v="5"/>
    <s v="English"/>
    <x v="1"/>
    <s v="PG"/>
    <x v="1"/>
    <n v="-10000000"/>
    <n v="-0.55555555555555558"/>
    <s v="90-110 minutes"/>
    <n v="-0.55555555555555558"/>
    <n v="-1289919.5"/>
    <n v="-4.8151417500000002E-2"/>
    <x v="1"/>
  </r>
  <r>
    <s v="The Legend of Zorro"/>
    <x v="1092"/>
    <x v="308"/>
    <x v="3"/>
    <n v="2864"/>
    <n v="258"/>
    <n v="951"/>
    <n v="5.9"/>
    <n v="137"/>
    <n v="129"/>
    <n v="45356386"/>
    <x v="36"/>
    <x v="2580"/>
    <s v="Color"/>
    <x v="5"/>
    <s v="Spanish"/>
    <x v="1"/>
    <s v="PG"/>
    <x v="0"/>
    <n v="-29643614"/>
    <n v="-0.39524818666666661"/>
    <s v="111-130 minutes"/>
    <n v="-0.39524818666666667"/>
    <n v="-1289919.5"/>
    <n v="-4.8151417500000002E-2"/>
    <x v="2"/>
  </r>
  <r>
    <s v="The Lego Movie"/>
    <x v="160"/>
    <x v="26"/>
    <x v="6"/>
    <n v="22128"/>
    <n v="97"/>
    <n v="64000"/>
    <n v="7.8"/>
    <n v="435"/>
    <n v="100"/>
    <n v="257756197"/>
    <x v="45"/>
    <x v="1150"/>
    <s v="Color"/>
    <x v="5"/>
    <s v="English"/>
    <x v="12"/>
    <s v="PG"/>
    <x v="1"/>
    <n v="197756197"/>
    <n v="3.2959366166666664"/>
    <s v="90-110 minutes"/>
    <n v="3.2959366166666668"/>
    <n v="-1289919.5"/>
    <n v="-4.8151417500000002E-2"/>
    <x v="2"/>
  </r>
  <r>
    <s v="The Life Aquatic with Steve Zissou"/>
    <x v="365"/>
    <x v="365"/>
    <x v="10"/>
    <n v="15757"/>
    <n v="0"/>
    <n v="0"/>
    <n v="7.3"/>
    <n v="259"/>
    <n v="119"/>
    <n v="24006726"/>
    <x v="21"/>
    <x v="1430"/>
    <s v="Color"/>
    <x v="3"/>
    <s v="English"/>
    <x v="1"/>
    <s v="R"/>
    <x v="1"/>
    <n v="-25993274"/>
    <n v="-0.51986547999999999"/>
    <s v="111-130 minutes"/>
    <n v="-0.51986547999999999"/>
    <n v="3892693.5"/>
    <n v="0.11726928571428571"/>
    <x v="2"/>
  </r>
  <r>
    <s v="The Life Before Her Eyes"/>
    <x v="1317"/>
    <x v="851"/>
    <x v="678"/>
    <n v="2073"/>
    <n v="26"/>
    <n v="1000"/>
    <n v="6.4"/>
    <n v="78"/>
    <n v="90"/>
    <n v="303439"/>
    <x v="4"/>
    <x v="1204"/>
    <s v="Color"/>
    <x v="1"/>
    <s v="English"/>
    <x v="1"/>
    <s v="R"/>
    <x v="1"/>
    <n v="-7696561"/>
    <n v="-0.962070125"/>
    <s v="90-110 minutes"/>
    <n v="-0.962070125"/>
    <n v="-434215.5"/>
    <n v="-0.10115100772200772"/>
    <x v="0"/>
  </r>
  <r>
    <s v="The Life of David Gale"/>
    <x v="23"/>
    <x v="203"/>
    <x v="12"/>
    <n v="32637"/>
    <n v="317"/>
    <n v="0"/>
    <n v="7.5"/>
    <n v="141"/>
    <n v="130"/>
    <n v="19593740"/>
    <x v="21"/>
    <x v="2581"/>
    <s v="Color"/>
    <x v="4"/>
    <s v="English"/>
    <x v="1"/>
    <s v="R"/>
    <x v="1"/>
    <n v="-30406260"/>
    <n v="-0.60812519999999992"/>
    <s v="111-130 minutes"/>
    <n v="-0.60812520000000003"/>
    <n v="-74533.5"/>
    <n v="-7.4856785714285719E-3"/>
    <x v="2"/>
  </r>
  <r>
    <s v="The Limey"/>
    <x v="1318"/>
    <x v="501"/>
    <x v="352"/>
    <n v="1335"/>
    <n v="0"/>
    <n v="944"/>
    <n v="7.1"/>
    <n v="111"/>
    <n v="89"/>
    <n v="3193102"/>
    <x v="75"/>
    <x v="2582"/>
    <s v="Color"/>
    <x v="4"/>
    <s v="English"/>
    <x v="1"/>
    <s v="R"/>
    <x v="1"/>
    <n v="-5806898"/>
    <n v="-0.64521088888888889"/>
    <s v="&lt;90 minutes"/>
    <n v="-0.64521088888888889"/>
    <n v="-74533.5"/>
    <n v="-7.4856785714285719E-3"/>
    <x v="0"/>
  </r>
  <r>
    <s v="The Lincoln Lawyer"/>
    <x v="277"/>
    <x v="1255"/>
    <x v="6"/>
    <n v="13943"/>
    <n v="65"/>
    <n v="25000"/>
    <n v="7.3"/>
    <n v="274"/>
    <n v="118"/>
    <n v="57981889"/>
    <x v="33"/>
    <x v="337"/>
    <s v="Color"/>
    <x v="4"/>
    <s v="English"/>
    <x v="1"/>
    <s v="R"/>
    <x v="1"/>
    <n v="17981889"/>
    <n v="0.44954722500000011"/>
    <s v="111-130 minutes"/>
    <n v="0.44954722499999999"/>
    <n v="-74533.5"/>
    <n v="-7.4856785714285719E-3"/>
    <x v="2"/>
  </r>
  <r>
    <s v="The Lion King"/>
    <x v="266"/>
    <x v="1149"/>
    <x v="3"/>
    <n v="6458"/>
    <n v="28"/>
    <n v="17000"/>
    <n v="8.5"/>
    <n v="186"/>
    <n v="73"/>
    <n v="422783777"/>
    <x v="65"/>
    <x v="2583"/>
    <s v="Color"/>
    <x v="3"/>
    <s v="English"/>
    <x v="1"/>
    <s v="G"/>
    <x v="1"/>
    <n v="377783777"/>
    <n v="8.3951950444444439"/>
    <s v="&lt;90 minutes"/>
    <n v="8.3951950444444439"/>
    <n v="3892693.5"/>
    <n v="0.11726928571428571"/>
    <x v="2"/>
  </r>
  <r>
    <s v="The Little Prince"/>
    <x v="213"/>
    <x v="968"/>
    <x v="20"/>
    <n v="30230"/>
    <n v="54"/>
    <n v="31000"/>
    <n v="7.8"/>
    <n v="119"/>
    <n v="108"/>
    <n v="1339152"/>
    <x v="342"/>
    <x v="2584"/>
    <s v="Color"/>
    <x v="3"/>
    <s v="English"/>
    <x v="8"/>
    <s v="PG"/>
    <x v="1"/>
    <n v="-79860848"/>
    <n v="-0.98350798029556652"/>
    <s v="90-110 minutes"/>
    <n v="-0.98350798029556652"/>
    <n v="3892693.5"/>
    <n v="0.11726928571428571"/>
    <x v="2"/>
  </r>
  <r>
    <s v="The Little Vampire"/>
    <x v="1215"/>
    <x v="1407"/>
    <x v="640"/>
    <n v="2216"/>
    <n v="34"/>
    <n v="0"/>
    <n v="5.7"/>
    <n v="38"/>
    <n v="95"/>
    <n v="13555988"/>
    <x v="5"/>
    <x v="2585"/>
    <s v="Color"/>
    <x v="3"/>
    <s v="English"/>
    <x v="2"/>
    <s v="PG"/>
    <x v="1"/>
    <n v="-8444012"/>
    <n v="-0.38381872727272726"/>
    <s v="90-110 minutes"/>
    <n v="-0.38381872727272726"/>
    <n v="3892693.5"/>
    <n v="0.11726928571428571"/>
    <x v="1"/>
  </r>
  <r>
    <s v="The Lives of Others"/>
    <x v="166"/>
    <x v="1534"/>
    <x v="102"/>
    <n v="927"/>
    <n v="207"/>
    <n v="39000"/>
    <n v="8.5"/>
    <n v="215"/>
    <n v="137"/>
    <n v="11284657"/>
    <x v="86"/>
    <x v="2586"/>
    <s v="Color"/>
    <x v="1"/>
    <s v="German"/>
    <x v="2"/>
    <s v="R"/>
    <x v="0"/>
    <n v="9284657"/>
    <n v="4.6423284999999996"/>
    <s v="131-150 minutes"/>
    <n v="4.6423284999999996"/>
    <n v="-434215.5"/>
    <n v="-0.10115100772200772"/>
    <x v="0"/>
  </r>
  <r>
    <s v="The Living Daylights"/>
    <x v="1319"/>
    <x v="106"/>
    <x v="201"/>
    <n v="1233"/>
    <n v="46"/>
    <n v="0"/>
    <n v="6.7"/>
    <n v="105"/>
    <n v="130"/>
    <n v="51185897"/>
    <x v="23"/>
    <x v="2587"/>
    <s v="Color"/>
    <x v="5"/>
    <s v="English"/>
    <x v="4"/>
    <s v="PG"/>
    <x v="1"/>
    <n v="21185897"/>
    <n v="0.70619656666666675"/>
    <s v="111-130 minutes"/>
    <n v="0.70619656666666664"/>
    <n v="-1289919.5"/>
    <n v="-4.8151417500000002E-2"/>
    <x v="1"/>
  </r>
  <r>
    <s v="The Living Wake"/>
    <x v="720"/>
    <x v="1535"/>
    <x v="423"/>
    <n v="1047"/>
    <n v="0"/>
    <n v="339"/>
    <n v="6.5"/>
    <n v="28"/>
    <n v="91"/>
    <n v="12055"/>
    <x v="58"/>
    <x v="2588"/>
    <s v="Color"/>
    <x v="2"/>
    <s v="English"/>
    <x v="1"/>
    <s v="PG-13"/>
    <x v="1"/>
    <n v="-487945"/>
    <n v="-0.97589000000000004"/>
    <s v="90-110 minutes"/>
    <n v="-0.97589000000000004"/>
    <n v="1637763"/>
    <n v="0.19178668286445014"/>
    <x v="0"/>
  </r>
  <r>
    <s v="The Lizzie McGuire Movie"/>
    <x v="1320"/>
    <x v="1536"/>
    <x v="147"/>
    <n v="3423"/>
    <n v="13"/>
    <n v="0"/>
    <n v="5.3"/>
    <n v="66"/>
    <n v="94"/>
    <n v="42672630"/>
    <x v="32"/>
    <x v="2589"/>
    <s v="Color"/>
    <x v="3"/>
    <s v="English"/>
    <x v="1"/>
    <s v="PG"/>
    <x v="1"/>
    <n v="25672630"/>
    <n v="1.510154705882353"/>
    <s v="90-110 minutes"/>
    <n v="1.510154705882353"/>
    <n v="3892693.5"/>
    <n v="0.11726928571428571"/>
    <x v="1"/>
  </r>
  <r>
    <s v="The Lone Ranger"/>
    <x v="86"/>
    <x v="1183"/>
    <x v="53"/>
    <n v="45757"/>
    <n v="563"/>
    <n v="48000"/>
    <n v="6.5"/>
    <n v="450"/>
    <n v="150"/>
    <n v="89289910"/>
    <x v="291"/>
    <x v="2590"/>
    <s v="Color"/>
    <x v="5"/>
    <s v="English"/>
    <x v="1"/>
    <s v="PG-13"/>
    <x v="1"/>
    <n v="-125710090"/>
    <n v="-0.58469809302325582"/>
    <s v="131-150 minutes"/>
    <n v="-0.58469809302325582"/>
    <n v="-1289919.5"/>
    <n v="-4.8151417500000002E-2"/>
    <x v="2"/>
  </r>
  <r>
    <s v="The Long Kiss Goodnight"/>
    <x v="1321"/>
    <x v="5"/>
    <x v="339"/>
    <n v="1531"/>
    <n v="212"/>
    <n v="4000"/>
    <n v="6.7"/>
    <n v="94"/>
    <n v="121"/>
    <n v="33328051"/>
    <x v="29"/>
    <x v="2591"/>
    <s v="Color"/>
    <x v="5"/>
    <s v="English"/>
    <x v="1"/>
    <s v="R"/>
    <x v="1"/>
    <n v="-31671949"/>
    <n v="-0.48726075384615386"/>
    <s v="111-130 minutes"/>
    <n v="-0.48726075384615386"/>
    <n v="-1289919.5"/>
    <n v="-4.8151417500000002E-2"/>
    <x v="2"/>
  </r>
  <r>
    <s v="The Longest Ride"/>
    <x v="1322"/>
    <x v="694"/>
    <x v="63"/>
    <n v="3386"/>
    <n v="88"/>
    <n v="23000"/>
    <n v="7.1"/>
    <n v="117"/>
    <n v="128"/>
    <n v="37432299"/>
    <x v="151"/>
    <x v="1724"/>
    <s v="Color"/>
    <x v="1"/>
    <s v="English"/>
    <x v="1"/>
    <s v="PG-13"/>
    <x v="1"/>
    <n v="3432299"/>
    <n v="0.10094997058823529"/>
    <s v="111-130 minutes"/>
    <n v="0.10094997058823529"/>
    <n v="-434215.5"/>
    <n v="-0.10115100772200772"/>
    <x v="1"/>
  </r>
  <r>
    <s v="The Longest Yard"/>
    <x v="48"/>
    <x v="46"/>
    <x v="6"/>
    <n v="13693"/>
    <n v="88"/>
    <n v="0"/>
    <n v="6.4"/>
    <n v="134"/>
    <n v="113"/>
    <n v="158115031"/>
    <x v="322"/>
    <x v="2592"/>
    <s v="Color"/>
    <x v="2"/>
    <s v="English"/>
    <x v="1"/>
    <s v="PG-13"/>
    <x v="1"/>
    <n v="76115031"/>
    <n v="0.92823208536585367"/>
    <s v="111-130 minutes"/>
    <n v="0.92823208536585367"/>
    <n v="1637763"/>
    <n v="0.19178668286445014"/>
    <x v="2"/>
  </r>
  <r>
    <s v="The Longshots"/>
    <x v="1323"/>
    <x v="1537"/>
    <x v="162"/>
    <n v="2453"/>
    <n v="258"/>
    <n v="376"/>
    <n v="5.0999999999999996"/>
    <n v="47"/>
    <n v="94"/>
    <n v="11508423"/>
    <x v="95"/>
    <x v="2593"/>
    <s v="Color"/>
    <x v="6"/>
    <s v="English"/>
    <x v="1"/>
    <s v="PG"/>
    <x v="1"/>
    <n v="-11491577"/>
    <n v="-0.49963378260869562"/>
    <s v="90-110 minutes"/>
    <n v="-0.49963378260869568"/>
    <n v="-1289919.5"/>
    <n v="-4.8151417500000002E-2"/>
    <x v="1"/>
  </r>
  <r>
    <s v="The Lord of the Rings: The Fellowship of the Ring"/>
    <x v="373"/>
    <x v="814"/>
    <x v="41"/>
    <n v="22342"/>
    <n v="0"/>
    <n v="21000"/>
    <n v="8.8000000000000007"/>
    <n v="297"/>
    <n v="171"/>
    <n v="313837577"/>
    <x v="247"/>
    <x v="2594"/>
    <s v="Color"/>
    <x v="5"/>
    <s v="English"/>
    <x v="16"/>
    <s v="PG-13"/>
    <x v="1"/>
    <n v="220837577"/>
    <n v="2.3745976021505375"/>
    <s v="&gt;150 minutes"/>
    <n v="2.3745976021505375"/>
    <n v="-1289919.5"/>
    <n v="-4.8151417500000002E-2"/>
    <x v="2"/>
  </r>
  <r>
    <s v="The Lord of the Rings: The Return of the King"/>
    <x v="556"/>
    <x v="814"/>
    <x v="77"/>
    <n v="6434"/>
    <n v="0"/>
    <n v="16000"/>
    <n v="8.9"/>
    <n v="328"/>
    <n v="192"/>
    <n v="377019252"/>
    <x v="199"/>
    <x v="2595"/>
    <s v="Color"/>
    <x v="5"/>
    <s v="English"/>
    <x v="1"/>
    <s v="PG-13"/>
    <x v="1"/>
    <n v="283019252"/>
    <n v="3.0108431063829784"/>
    <s v="&gt;150 minutes"/>
    <n v="3.0108431063829788"/>
    <n v="-1289919.5"/>
    <n v="-4.8151417500000002E-2"/>
    <x v="2"/>
  </r>
  <r>
    <s v="The Lord of the Rings: The Two Towers"/>
    <x v="373"/>
    <x v="814"/>
    <x v="41"/>
    <n v="23052"/>
    <n v="0"/>
    <n v="10000"/>
    <n v="8.6999999999999993"/>
    <n v="294"/>
    <n v="172"/>
    <n v="340478898"/>
    <x v="199"/>
    <x v="2596"/>
    <s v="Color"/>
    <x v="5"/>
    <s v="English"/>
    <x v="1"/>
    <s v="PG-13"/>
    <x v="1"/>
    <n v="246478898"/>
    <n v="2.6221159361702129"/>
    <s v="&gt;150 minutes"/>
    <n v="2.6221159361702129"/>
    <n v="-1289919.5"/>
    <n v="-4.8151417500000002E-2"/>
    <x v="2"/>
  </r>
  <r>
    <s v="The Lords of Salem"/>
    <x v="722"/>
    <x v="791"/>
    <x v="1"/>
    <n v="5158"/>
    <n v="0"/>
    <n v="15000"/>
    <n v="5.0999999999999996"/>
    <n v="234"/>
    <n v="101"/>
    <n v="1163508"/>
    <x v="18"/>
    <x v="2597"/>
    <s v="Color"/>
    <x v="1"/>
    <s v="English"/>
    <x v="1"/>
    <s v="R"/>
    <x v="1"/>
    <n v="-1336492"/>
    <n v="-0.53459679999999998"/>
    <s v="90-110 minutes"/>
    <n v="-0.53459679999999998"/>
    <n v="-434215.5"/>
    <n v="-0.10115100772200772"/>
    <x v="0"/>
  </r>
  <r>
    <s v="The Losers"/>
    <x v="370"/>
    <x v="1351"/>
    <x v="6"/>
    <n v="12841"/>
    <n v="41"/>
    <n v="0"/>
    <n v="6.4"/>
    <n v="213"/>
    <n v="97"/>
    <n v="23527955"/>
    <x v="9"/>
    <x v="2598"/>
    <s v="Color"/>
    <x v="5"/>
    <s v="English"/>
    <x v="1"/>
    <s v="PG-13"/>
    <x v="1"/>
    <n v="-1472045"/>
    <n v="-5.8881799999999984E-2"/>
    <s v="90-110 minutes"/>
    <n v="-5.8881799999999998E-2"/>
    <n v="-1289919.5"/>
    <n v="-4.8151417500000002E-2"/>
    <x v="1"/>
  </r>
  <r>
    <s v="The Loss of Sexual Innocence"/>
    <x v="338"/>
    <x v="983"/>
    <x v="3"/>
    <n v="4343"/>
    <n v="81"/>
    <n v="111"/>
    <n v="5.4"/>
    <n v="31"/>
    <n v="106"/>
    <n v="399793"/>
    <x v="50"/>
    <x v="2599"/>
    <s v="Color"/>
    <x v="1"/>
    <s v="English"/>
    <x v="1"/>
    <s v="R"/>
    <x v="1"/>
    <n v="-3600207"/>
    <n v="-0.90005175000000004"/>
    <s v="90-110 minutes"/>
    <n v="-0.90005175000000004"/>
    <n v="-434215.5"/>
    <n v="-0.10115100772200772"/>
    <x v="0"/>
  </r>
  <r>
    <s v="The Lost City"/>
    <x v="1324"/>
    <x v="1538"/>
    <x v="61"/>
    <n v="1674"/>
    <n v="0"/>
    <n v="957"/>
    <n v="6.7"/>
    <n v="52"/>
    <n v="144"/>
    <n v="2483955"/>
    <x v="193"/>
    <x v="219"/>
    <s v="Color"/>
    <x v="1"/>
    <s v="English"/>
    <x v="1"/>
    <s v="R"/>
    <x v="1"/>
    <n v="-7116045"/>
    <n v="-0.74125468750000001"/>
    <s v="131-150 minutes"/>
    <n v="-0.74125468750000001"/>
    <n v="-434215.5"/>
    <n v="-0.10115100772200772"/>
    <x v="0"/>
  </r>
  <r>
    <s v="The Lost Skeleton of Cadavra"/>
    <x v="1325"/>
    <x v="1539"/>
    <x v="679"/>
    <n v="284"/>
    <n v="56"/>
    <n v="0"/>
    <n v="7"/>
    <n v="88"/>
    <n v="90"/>
    <n v="110536"/>
    <x v="311"/>
    <x v="2600"/>
    <s v="Black and White"/>
    <x v="2"/>
    <s v="English"/>
    <x v="1"/>
    <s v="PG"/>
    <x v="1"/>
    <n v="70536"/>
    <n v="1.7633999999999999"/>
    <s v="90-110 minutes"/>
    <n v="1.7634000000000001"/>
    <n v="1637763"/>
    <n v="0.19178668286445014"/>
    <x v="0"/>
  </r>
  <r>
    <s v="The Lost World: Jurassic Park"/>
    <x v="1162"/>
    <x v="110"/>
    <x v="30"/>
    <n v="1635"/>
    <n v="14000"/>
    <n v="0"/>
    <n v="6.5"/>
    <n v="177"/>
    <n v="129"/>
    <n v="229074524"/>
    <x v="324"/>
    <x v="2601"/>
    <s v="Color"/>
    <x v="5"/>
    <s v="English"/>
    <x v="1"/>
    <s v="PG-13"/>
    <x v="1"/>
    <n v="156074524"/>
    <n v="2.1380071780821917"/>
    <s v="111-130 minutes"/>
    <n v="2.1380071780821917"/>
    <n v="-1289919.5"/>
    <n v="-4.8151417500000002E-2"/>
    <x v="2"/>
  </r>
  <r>
    <s v="The Love Guru"/>
    <x v="244"/>
    <x v="1540"/>
    <x v="7"/>
    <n v="6658"/>
    <n v="12"/>
    <n v="0"/>
    <n v="3.8"/>
    <n v="150"/>
    <n v="87"/>
    <n v="32178777"/>
    <x v="62"/>
    <x v="2602"/>
    <s v="Color"/>
    <x v="2"/>
    <s v="English"/>
    <x v="1"/>
    <s v="PG-13"/>
    <x v="1"/>
    <n v="-29821223"/>
    <n v="-0.48098746774193546"/>
    <s v="&lt;90 minutes"/>
    <n v="-0.48098746774193546"/>
    <n v="1637763"/>
    <n v="0.19178668286445014"/>
    <x v="2"/>
  </r>
  <r>
    <s v="The Lovely Bones"/>
    <x v="653"/>
    <x v="814"/>
    <x v="384"/>
    <n v="2370"/>
    <n v="0"/>
    <n v="16000"/>
    <n v="6.7"/>
    <n v="308"/>
    <n v="135"/>
    <n v="43982842"/>
    <x v="29"/>
    <x v="2603"/>
    <s v="Color"/>
    <x v="1"/>
    <s v="English"/>
    <x v="1"/>
    <s v="PG-13"/>
    <x v="1"/>
    <n v="-21017158"/>
    <n v="-0.32334089230769236"/>
    <s v="131-150 minutes"/>
    <n v="-0.32334089230769231"/>
    <n v="-434215.5"/>
    <n v="-0.10115100772200772"/>
    <x v="2"/>
  </r>
  <r>
    <s v="The Lucky One"/>
    <x v="1326"/>
    <x v="812"/>
    <x v="45"/>
    <n v="1852"/>
    <n v="96"/>
    <n v="29000"/>
    <n v="6.5"/>
    <n v="170"/>
    <n v="101"/>
    <n v="60443237"/>
    <x v="9"/>
    <x v="2604"/>
    <s v="Color"/>
    <x v="1"/>
    <s v="English"/>
    <x v="1"/>
    <s v="PG-13"/>
    <x v="1"/>
    <n v="35443237"/>
    <n v="1.4177294800000002"/>
    <s v="90-110 minutes"/>
    <n v="1.41772948"/>
    <n v="-434215.5"/>
    <n v="-0.10115100772200772"/>
    <x v="1"/>
  </r>
  <r>
    <s v="The Lucky Ones"/>
    <x v="1021"/>
    <x v="589"/>
    <x v="565"/>
    <n v="2243"/>
    <n v="168"/>
    <n v="702"/>
    <n v="7"/>
    <n v="57"/>
    <n v="115"/>
    <n v="183088"/>
    <x v="22"/>
    <x v="2605"/>
    <s v="Color"/>
    <x v="2"/>
    <s v="English"/>
    <x v="1"/>
    <s v="R"/>
    <x v="1"/>
    <n v="-14816912"/>
    <n v="-0.98779413333333332"/>
    <s v="111-130 minutes"/>
    <n v="-0.98779413333333332"/>
    <n v="1637763"/>
    <n v="0.19178668286445014"/>
    <x v="1"/>
  </r>
  <r>
    <s v="The Lunchbox"/>
    <x v="1327"/>
    <x v="1541"/>
    <x v="192"/>
    <n v="822"/>
    <n v="25"/>
    <n v="16000"/>
    <n v="7.8"/>
    <n v="195"/>
    <n v="104"/>
    <n v="4231500"/>
    <x v="15"/>
    <x v="2606"/>
    <s v="Color"/>
    <x v="1"/>
    <s v="Hindi"/>
    <x v="18"/>
    <s v="PG"/>
    <x v="0"/>
    <n v="3231500"/>
    <n v="3.2314999999999996"/>
    <s v="90-110 minutes"/>
    <n v="3.2315"/>
    <n v="-434215.5"/>
    <n v="-0.10115100772200772"/>
    <x v="0"/>
  </r>
  <r>
    <s v="The Machinist"/>
    <x v="36"/>
    <x v="1114"/>
    <x v="2"/>
    <n v="24994"/>
    <n v="122"/>
    <n v="21000"/>
    <n v="7.7"/>
    <n v="204"/>
    <n v="94"/>
    <n v="1082044"/>
    <x v="40"/>
    <x v="2607"/>
    <s v="Color"/>
    <x v="1"/>
    <s v="English"/>
    <x v="0"/>
    <s v="R"/>
    <x v="1"/>
    <n v="-3917956"/>
    <n v="-0.78359120000000004"/>
    <s v="90-110 minutes"/>
    <n v="-0.78359120000000004"/>
    <n v="-434215.5"/>
    <n v="-0.10115100772200772"/>
    <x v="0"/>
  </r>
  <r>
    <s v="The Magic Sword: Quest for Camelot"/>
    <x v="254"/>
    <x v="1542"/>
    <x v="22"/>
    <n v="14275"/>
    <n v="7"/>
    <n v="0"/>
    <n v="6.2"/>
    <n v="34"/>
    <n v="86"/>
    <n v="22717758"/>
    <x v="33"/>
    <x v="2608"/>
    <s v="Color"/>
    <x v="3"/>
    <s v="English"/>
    <x v="1"/>
    <s v="G"/>
    <x v="1"/>
    <n v="-17282242"/>
    <n v="-0.43205605000000002"/>
    <s v="&lt;90 minutes"/>
    <n v="-0.43205605000000002"/>
    <n v="3892693.5"/>
    <n v="0.11726928571428571"/>
    <x v="2"/>
  </r>
  <r>
    <s v="The Majestic"/>
    <x v="56"/>
    <x v="1487"/>
    <x v="37"/>
    <n v="4310"/>
    <n v="0"/>
    <n v="0"/>
    <n v="6.9"/>
    <n v="128"/>
    <n v="152"/>
    <n v="27796042"/>
    <x v="137"/>
    <x v="2609"/>
    <s v="Color"/>
    <x v="1"/>
    <s v="English"/>
    <x v="1"/>
    <s v="PG"/>
    <x v="1"/>
    <n v="-44203958"/>
    <n v="-0.6139438611111111"/>
    <s v="&gt;150 minutes"/>
    <n v="-0.6139438611111111"/>
    <n v="-434215.5"/>
    <n v="-0.10115100772200772"/>
    <x v="2"/>
  </r>
  <r>
    <s v="The Man"/>
    <x v="1069"/>
    <x v="181"/>
    <x v="584"/>
    <n v="1019"/>
    <n v="10"/>
    <n v="676"/>
    <n v="5.5"/>
    <n v="72"/>
    <n v="83"/>
    <n v="8326035"/>
    <x v="106"/>
    <x v="2610"/>
    <s v="Color"/>
    <x v="5"/>
    <s v="English"/>
    <x v="2"/>
    <s v="PG-13"/>
    <x v="1"/>
    <n v="-24673965"/>
    <n v="-0.74769590909090911"/>
    <s v="&lt;90 minutes"/>
    <n v="-0.74769590909090911"/>
    <n v="-1289919.5"/>
    <n v="-4.8151417500000002E-2"/>
    <x v="1"/>
  </r>
  <r>
    <s v="The Man from U.N.C.L.E."/>
    <x v="750"/>
    <x v="998"/>
    <x v="47"/>
    <n v="15735"/>
    <n v="0"/>
    <n v="43000"/>
    <n v="7.3"/>
    <n v="362"/>
    <n v="116"/>
    <n v="45434443"/>
    <x v="36"/>
    <x v="2611"/>
    <s v="Color"/>
    <x v="5"/>
    <s v="English"/>
    <x v="1"/>
    <s v="PG-13"/>
    <x v="1"/>
    <n v="-29565557"/>
    <n v="-0.39420742666666664"/>
    <s v="111-130 minutes"/>
    <n v="-0.39420742666666669"/>
    <n v="-1289919.5"/>
    <n v="-4.8151417500000002E-2"/>
    <x v="2"/>
  </r>
  <r>
    <s v="The Man in the Iron Mask"/>
    <x v="308"/>
    <x v="813"/>
    <x v="188"/>
    <n v="29265"/>
    <n v="130"/>
    <n v="0"/>
    <n v="6.4"/>
    <n v="83"/>
    <n v="132"/>
    <n v="56876365"/>
    <x v="19"/>
    <x v="2612"/>
    <s v="Color"/>
    <x v="5"/>
    <s v="English"/>
    <x v="1"/>
    <s v="PG-13"/>
    <x v="1"/>
    <n v="21876365"/>
    <n v="0.6250389999999999"/>
    <s v="131-150 minutes"/>
    <n v="0.62503900000000001"/>
    <n v="-1289919.5"/>
    <n v="-4.8151417500000002E-2"/>
    <x v="1"/>
  </r>
  <r>
    <s v="The Man Who Knew Too Little"/>
    <x v="365"/>
    <x v="504"/>
    <x v="10"/>
    <n v="15183"/>
    <n v="36"/>
    <n v="0"/>
    <n v="6.6"/>
    <n v="34"/>
    <n v="94"/>
    <n v="13801755"/>
    <x v="6"/>
    <x v="2613"/>
    <s v="Color"/>
    <x v="5"/>
    <s v="English"/>
    <x v="1"/>
    <s v="PG"/>
    <x v="1"/>
    <n v="-6198245"/>
    <n v="-0.30991225"/>
    <s v="90-110 minutes"/>
    <n v="-0.30991225"/>
    <n v="-1289919.5"/>
    <n v="-4.8151417500000002E-2"/>
    <x v="1"/>
  </r>
  <r>
    <s v="The Man with the Golden Gun"/>
    <x v="373"/>
    <x v="574"/>
    <x v="41"/>
    <n v="17611"/>
    <n v="82"/>
    <n v="2000"/>
    <n v="6.8"/>
    <n v="118"/>
    <n v="125"/>
    <n v="21000000"/>
    <x v="20"/>
    <x v="2614"/>
    <s v="Color"/>
    <x v="5"/>
    <s v="English"/>
    <x v="4"/>
    <s v="PG"/>
    <x v="1"/>
    <n v="8000000"/>
    <n v="0.61538461538461542"/>
    <s v="111-130 minutes"/>
    <n v="0.61538461538461542"/>
    <n v="-1289919.5"/>
    <n v="-4.8151417500000002E-2"/>
    <x v="0"/>
  </r>
  <r>
    <s v="The Man with the Iron Fists"/>
    <x v="1149"/>
    <x v="1543"/>
    <x v="614"/>
    <n v="2377"/>
    <n v="561"/>
    <n v="29000"/>
    <n v="5.4"/>
    <n v="208"/>
    <n v="107"/>
    <n v="15608545"/>
    <x v="22"/>
    <x v="1812"/>
    <s v="Color"/>
    <x v="5"/>
    <s v="English"/>
    <x v="1"/>
    <s v="R"/>
    <x v="1"/>
    <n v="608545"/>
    <n v="4.0569666666666615E-2"/>
    <s v="90-110 minutes"/>
    <n v="4.0569666666666664E-2"/>
    <n v="-1289919.5"/>
    <n v="-4.8151417500000002E-2"/>
    <x v="1"/>
  </r>
  <r>
    <s v="The Manchurian Candidate"/>
    <x v="15"/>
    <x v="300"/>
    <x v="12"/>
    <n v="20056"/>
    <n v="438"/>
    <n v="0"/>
    <n v="6.6"/>
    <n v="209"/>
    <n v="129"/>
    <n v="65948711"/>
    <x v="112"/>
    <x v="2615"/>
    <s v="Color"/>
    <x v="1"/>
    <s v="English"/>
    <x v="1"/>
    <s v="R"/>
    <x v="1"/>
    <n v="-14051289"/>
    <n v="-0.17564111250000003"/>
    <s v="111-130 minutes"/>
    <n v="-0.1756411125"/>
    <n v="-434215.5"/>
    <n v="-0.10115100772200772"/>
    <x v="2"/>
  </r>
  <r>
    <s v="The Marine"/>
    <x v="1328"/>
    <x v="1544"/>
    <x v="423"/>
    <n v="1045"/>
    <n v="8"/>
    <n v="0"/>
    <n v="4.7"/>
    <n v="78"/>
    <n v="92"/>
    <n v="18843314"/>
    <x v="6"/>
    <x v="2367"/>
    <s v="Color"/>
    <x v="5"/>
    <s v="English"/>
    <x v="1"/>
    <s v="PG-13"/>
    <x v="1"/>
    <n v="-1156686"/>
    <n v="-5.7834300000000005E-2"/>
    <s v="90-110 minutes"/>
    <n v="-5.7834299999999998E-2"/>
    <n v="-1289919.5"/>
    <n v="-4.8151417500000002E-2"/>
    <x v="1"/>
  </r>
  <r>
    <s v="The Martian"/>
    <x v="153"/>
    <x v="71"/>
    <x v="10"/>
    <n v="14831"/>
    <n v="0"/>
    <n v="153000"/>
    <n v="8.1"/>
    <n v="568"/>
    <n v="151"/>
    <n v="228430993"/>
    <x v="343"/>
    <x v="2616"/>
    <s v="Color"/>
    <x v="3"/>
    <s v="English"/>
    <x v="1"/>
    <s v="PG-13"/>
    <x v="1"/>
    <n v="120430993"/>
    <n v="1.115101787037037"/>
    <s v="&gt;150 minutes"/>
    <n v="1.115101787037037"/>
    <n v="3892693.5"/>
    <n v="0.11726928571428571"/>
    <x v="2"/>
  </r>
  <r>
    <s v="The Mask"/>
    <x v="318"/>
    <x v="89"/>
    <x v="194"/>
    <n v="2085"/>
    <n v="55"/>
    <n v="0"/>
    <n v="6.9"/>
    <n v="57"/>
    <n v="114"/>
    <n v="119938730"/>
    <x v="7"/>
    <x v="2617"/>
    <s v="Color"/>
    <x v="5"/>
    <s v="English"/>
    <x v="1"/>
    <s v="PG-13"/>
    <x v="1"/>
    <n v="101938730"/>
    <n v="5.6632627777777778"/>
    <s v="111-130 minutes"/>
    <n v="5.6632627777777778"/>
    <n v="-1289919.5"/>
    <n v="-4.8151417500000002E-2"/>
    <x v="1"/>
  </r>
  <r>
    <s v="The Mask of Zorro"/>
    <x v="138"/>
    <x v="308"/>
    <x v="20"/>
    <n v="12396"/>
    <n v="258"/>
    <n v="0"/>
    <n v="6.7"/>
    <n v="156"/>
    <n v="136"/>
    <n v="93771072"/>
    <x v="29"/>
    <x v="2618"/>
    <s v="Color"/>
    <x v="5"/>
    <s v="English"/>
    <x v="1"/>
    <s v="PG-13"/>
    <x v="1"/>
    <n v="28771072"/>
    <n v="0.44263187692307682"/>
    <s v="131-150 minutes"/>
    <n v="0.44263187692307693"/>
    <n v="-1289919.5"/>
    <n v="-4.8151417500000002E-2"/>
    <x v="2"/>
  </r>
  <r>
    <s v="The Master"/>
    <x v="1329"/>
    <x v="360"/>
    <x v="473"/>
    <n v="427"/>
    <n v="0"/>
    <n v="27000"/>
    <n v="7.1"/>
    <n v="546"/>
    <n v="144"/>
    <n v="16377274"/>
    <x v="28"/>
    <x v="2619"/>
    <s v="Color"/>
    <x v="1"/>
    <s v="English"/>
    <x v="1"/>
    <s v="R"/>
    <x v="1"/>
    <n v="-15622726"/>
    <n v="-0.4882101875"/>
    <s v="131-150 minutes"/>
    <n v="-0.4882101875"/>
    <n v="-434215.5"/>
    <n v="-0.10115100772200772"/>
    <x v="1"/>
  </r>
  <r>
    <s v="The Master of Disguise"/>
    <x v="1330"/>
    <x v="1545"/>
    <x v="680"/>
    <n v="3058"/>
    <n v="11"/>
    <n v="1000"/>
    <n v="3.3"/>
    <n v="56"/>
    <n v="80"/>
    <n v="40363530"/>
    <x v="2"/>
    <x v="844"/>
    <s v="Color"/>
    <x v="2"/>
    <s v="English"/>
    <x v="1"/>
    <s v="PG"/>
    <x v="1"/>
    <n v="24363530"/>
    <n v="1.5227206249999998"/>
    <s v="&lt;90 minutes"/>
    <n v="1.522720625"/>
    <n v="1637763"/>
    <n v="0.19178668286445014"/>
    <x v="1"/>
  </r>
  <r>
    <s v="The Matador"/>
    <x v="721"/>
    <x v="1503"/>
    <x v="7"/>
    <n v="4053"/>
    <n v="47"/>
    <n v="808"/>
    <n v="6.8"/>
    <n v="191"/>
    <n v="96"/>
    <n v="12570442"/>
    <x v="42"/>
    <x v="2620"/>
    <s v="Color"/>
    <x v="2"/>
    <s v="English"/>
    <x v="1"/>
    <s v="R"/>
    <x v="1"/>
    <n v="2570442"/>
    <n v="0.25704419999999994"/>
    <s v="90-110 minutes"/>
    <n v="0.2570442"/>
    <n v="1637763"/>
    <n v="0.19178668286445014"/>
    <x v="0"/>
  </r>
  <r>
    <s v="The Matrix"/>
    <x v="46"/>
    <x v="367"/>
    <x v="12"/>
    <n v="18563"/>
    <n v="0"/>
    <n v="25000"/>
    <n v="8.6999999999999993"/>
    <n v="313"/>
    <n v="136"/>
    <n v="171383253"/>
    <x v="105"/>
    <x v="2621"/>
    <s v="Color"/>
    <x v="5"/>
    <s v="English"/>
    <x v="1"/>
    <s v="R"/>
    <x v="1"/>
    <n v="108383253"/>
    <n v="1.7203690952380954"/>
    <s v="131-150 minutes"/>
    <n v="1.7203690952380952"/>
    <n v="-1289919.5"/>
    <n v="-4.8151417500000002E-2"/>
    <x v="2"/>
  </r>
  <r>
    <s v="The Matrix Reloaded"/>
    <x v="1331"/>
    <x v="367"/>
    <x v="681"/>
    <n v="534"/>
    <n v="0"/>
    <n v="0"/>
    <n v="7.2"/>
    <n v="275"/>
    <n v="138"/>
    <n v="281492479"/>
    <x v="90"/>
    <x v="2622"/>
    <s v="Color"/>
    <x v="5"/>
    <s v="English"/>
    <x v="1"/>
    <s v="R"/>
    <x v="1"/>
    <n v="131492479"/>
    <n v="0.87661652666666656"/>
    <s v="131-150 minutes"/>
    <n v="0.87661652666666667"/>
    <n v="-1289919.5"/>
    <n v="-4.8151417500000002E-2"/>
    <x v="2"/>
  </r>
  <r>
    <s v="The Matrix Revolutions"/>
    <x v="229"/>
    <x v="367"/>
    <x v="143"/>
    <n v="1062"/>
    <n v="0"/>
    <n v="0"/>
    <n v="6.7"/>
    <n v="245"/>
    <n v="129"/>
    <n v="139259759"/>
    <x v="90"/>
    <x v="1939"/>
    <s v="Color"/>
    <x v="5"/>
    <s v="English"/>
    <x v="12"/>
    <s v="R"/>
    <x v="1"/>
    <n v="-10740241"/>
    <n v="-7.1601606666666706E-2"/>
    <s v="111-130 minutes"/>
    <n v="-7.1601606666666665E-2"/>
    <n v="-1289919.5"/>
    <n v="-4.8151417500000002E-2"/>
    <x v="2"/>
  </r>
  <r>
    <s v="The Maze Runner"/>
    <x v="1332"/>
    <x v="1546"/>
    <x v="682"/>
    <n v="1783"/>
    <n v="47"/>
    <n v="38000"/>
    <n v="6.8"/>
    <n v="297"/>
    <n v="113"/>
    <n v="102413606"/>
    <x v="151"/>
    <x v="2623"/>
    <s v="Color"/>
    <x v="5"/>
    <s v="English"/>
    <x v="1"/>
    <s v="PG-13"/>
    <x v="1"/>
    <n v="68413606"/>
    <n v="2.0121648823529412"/>
    <s v="111-130 minutes"/>
    <n v="2.0121648823529412"/>
    <n v="-1289919.5"/>
    <n v="-4.8151417500000002E-2"/>
    <x v="1"/>
  </r>
  <r>
    <s v="The Mechanic"/>
    <x v="448"/>
    <x v="494"/>
    <x v="58"/>
    <n v="27834"/>
    <n v="165"/>
    <n v="16000"/>
    <n v="6.6"/>
    <n v="252"/>
    <n v="93"/>
    <n v="29113588"/>
    <x v="33"/>
    <x v="521"/>
    <s v="Color"/>
    <x v="5"/>
    <s v="English"/>
    <x v="1"/>
    <s v="R"/>
    <x v="1"/>
    <n v="-10886412"/>
    <n v="-0.27216030000000002"/>
    <s v="90-110 minutes"/>
    <n v="-0.27216030000000002"/>
    <n v="-1289919.5"/>
    <n v="-4.8151417500000002E-2"/>
    <x v="2"/>
  </r>
  <r>
    <s v="The Medallion"/>
    <x v="94"/>
    <x v="1547"/>
    <x v="59"/>
    <n v="1134"/>
    <n v="4"/>
    <n v="505"/>
    <n v="5.2"/>
    <n v="98"/>
    <n v="108"/>
    <n v="22108977"/>
    <x v="39"/>
    <x v="2624"/>
    <s v="Color"/>
    <x v="5"/>
    <s v="English"/>
    <x v="5"/>
    <s v="PG-13"/>
    <x v="1"/>
    <n v="-18891023"/>
    <n v="-0.46075665853658532"/>
    <s v="90-110 minutes"/>
    <n v="-0.46075665853658537"/>
    <n v="-1289919.5"/>
    <n v="-4.8151417500000002E-2"/>
    <x v="2"/>
  </r>
  <r>
    <s v="The Men Who Stare at Goats"/>
    <x v="23"/>
    <x v="1548"/>
    <x v="12"/>
    <n v="32474"/>
    <n v="293"/>
    <n v="15000"/>
    <n v="6.2"/>
    <n v="271"/>
    <n v="94"/>
    <n v="32416109"/>
    <x v="9"/>
    <x v="707"/>
    <s v="Color"/>
    <x v="2"/>
    <s v="English"/>
    <x v="1"/>
    <s v="R"/>
    <x v="1"/>
    <n v="7416109"/>
    <n v="0.29664435999999994"/>
    <s v="90-110 minutes"/>
    <n v="0.29664436"/>
    <n v="1637763"/>
    <n v="0.19178668286445014"/>
    <x v="1"/>
  </r>
  <r>
    <s v="The Merchant of Venice"/>
    <x v="54"/>
    <x v="1549"/>
    <x v="36"/>
    <n v="16252"/>
    <n v="53"/>
    <n v="0"/>
    <n v="7.1"/>
    <n v="117"/>
    <n v="131"/>
    <n v="3752725"/>
    <x v="7"/>
    <x v="2625"/>
    <s v="Color"/>
    <x v="1"/>
    <s v="English"/>
    <x v="1"/>
    <s v="R"/>
    <x v="1"/>
    <n v="-14247275"/>
    <n v="-0.79151527777777775"/>
    <s v="131-150 minutes"/>
    <n v="-0.79151527777777775"/>
    <n v="-434215.5"/>
    <n v="-0.10115100772200772"/>
    <x v="1"/>
  </r>
  <r>
    <s v="The Messenger"/>
    <x v="29"/>
    <x v="1550"/>
    <x v="20"/>
    <n v="14462"/>
    <n v="38"/>
    <n v="0"/>
    <n v="7.2"/>
    <n v="217"/>
    <n v="105"/>
    <n v="66637"/>
    <x v="51"/>
    <x v="543"/>
    <s v="Color"/>
    <x v="1"/>
    <s v="English"/>
    <x v="1"/>
    <s v="R"/>
    <x v="1"/>
    <n v="-6433363"/>
    <n v="-0.98974815384615389"/>
    <s v="90-110 minutes"/>
    <n v="-0.98974815384615389"/>
    <n v="-434215.5"/>
    <n v="-0.10115100772200772"/>
    <x v="0"/>
  </r>
  <r>
    <s v="The Messenger: The Story of Joan of Arc"/>
    <x v="1333"/>
    <x v="233"/>
    <x v="460"/>
    <n v="144"/>
    <n v="0"/>
    <n v="0"/>
    <n v="6.4"/>
    <n v="111"/>
    <n v="158"/>
    <n v="14131298"/>
    <x v="344"/>
    <x v="2626"/>
    <s v="Color"/>
    <x v="3"/>
    <s v="English"/>
    <x v="8"/>
    <s v="R"/>
    <x v="1"/>
    <n v="-375868702"/>
    <n v="-0.96376590256410255"/>
    <s v="&gt;150 minutes"/>
    <n v="-0.96376590256410255"/>
    <n v="3892693.5"/>
    <n v="0.11726928571428571"/>
    <x v="2"/>
  </r>
  <r>
    <s v="The Mexican"/>
    <x v="231"/>
    <x v="1183"/>
    <x v="145"/>
    <n v="43917"/>
    <n v="563"/>
    <n v="2000"/>
    <n v="6.1"/>
    <n v="125"/>
    <n v="123"/>
    <n v="66808615"/>
    <x v="151"/>
    <x v="2627"/>
    <s v="Color"/>
    <x v="3"/>
    <s v="English"/>
    <x v="1"/>
    <s v="R"/>
    <x v="1"/>
    <n v="32808615"/>
    <n v="0.96495926470588245"/>
    <s v="111-130 minutes"/>
    <n v="0.96495926470588234"/>
    <n v="3892693.5"/>
    <n v="0.11726928571428571"/>
    <x v="1"/>
  </r>
  <r>
    <s v="The Midnight Meat Train"/>
    <x v="148"/>
    <x v="1551"/>
    <x v="36"/>
    <n v="18639"/>
    <n v="129"/>
    <n v="0"/>
    <n v="6.1"/>
    <n v="177"/>
    <n v="103"/>
    <n v="73548"/>
    <x v="22"/>
    <x v="2628"/>
    <s v="Color"/>
    <x v="7"/>
    <s v="English"/>
    <x v="1"/>
    <s v="R"/>
    <x v="1"/>
    <n v="-14926452"/>
    <n v="-0.9950968"/>
    <s v="90-110 minutes"/>
    <n v="-0.9950968"/>
    <m/>
    <m/>
    <x v="1"/>
  </r>
  <r>
    <s v="The Mighty Ducks"/>
    <x v="1334"/>
    <x v="322"/>
    <x v="190"/>
    <n v="3362"/>
    <n v="65"/>
    <n v="0"/>
    <n v="6.4"/>
    <n v="22"/>
    <n v="100"/>
    <n v="50752337"/>
    <x v="42"/>
    <x v="2573"/>
    <s v="Color"/>
    <x v="2"/>
    <s v="English"/>
    <x v="1"/>
    <s v="PG"/>
    <x v="1"/>
    <n v="40752337"/>
    <n v="4.0752337000000001"/>
    <s v="90-110 minutes"/>
    <n v="4.0752337000000001"/>
    <n v="1637763"/>
    <n v="0.19178668286445014"/>
    <x v="0"/>
  </r>
  <r>
    <s v="The Mighty Macs"/>
    <x v="508"/>
    <x v="1552"/>
    <x v="1"/>
    <n v="2589"/>
    <n v="2"/>
    <n v="797"/>
    <n v="6.5"/>
    <n v="34"/>
    <n v="99"/>
    <n v="1889522"/>
    <x v="46"/>
    <x v="2629"/>
    <s v="Color"/>
    <x v="1"/>
    <s v="English"/>
    <x v="1"/>
    <s v="G"/>
    <x v="1"/>
    <n v="-5110478"/>
    <n v="-0.73006828571428573"/>
    <s v="90-110 minutes"/>
    <n v="-0.73006828571428573"/>
    <n v="-434215.5"/>
    <n v="-0.10115100772200772"/>
    <x v="0"/>
  </r>
  <r>
    <s v="The Mirror Has Two Faces"/>
    <x v="213"/>
    <x v="1553"/>
    <x v="20"/>
    <n v="13716"/>
    <n v="0"/>
    <n v="0"/>
    <n v="6.5"/>
    <n v="27"/>
    <n v="122"/>
    <n v="41252428"/>
    <x v="10"/>
    <x v="2630"/>
    <s v="Color"/>
    <x v="2"/>
    <s v="English"/>
    <x v="1"/>
    <s v="PG-13"/>
    <x v="1"/>
    <n v="-747572"/>
    <n v="-1.7799333333333278E-2"/>
    <s v="111-130 minutes"/>
    <n v="-1.7799333333333334E-2"/>
    <n v="1637763"/>
    <n v="0.19178668286445014"/>
    <x v="2"/>
  </r>
  <r>
    <s v="The Missing Person"/>
    <x v="1335"/>
    <x v="1554"/>
    <x v="535"/>
    <n v="2749"/>
    <n v="8"/>
    <n v="195"/>
    <n v="6.2"/>
    <n v="66"/>
    <n v="95"/>
    <n v="17580"/>
    <x v="135"/>
    <x v="98"/>
    <s v="Color"/>
    <x v="1"/>
    <s v="English"/>
    <x v="1"/>
    <n v="0"/>
    <x v="1"/>
    <n v="-1482420"/>
    <n v="-0.98828000000000005"/>
    <s v="90-110 minutes"/>
    <n v="-0.98828000000000005"/>
    <n v="-434215.5"/>
    <n v="-0.10115100772200772"/>
    <x v="0"/>
  </r>
  <r>
    <s v="The Mist"/>
    <x v="635"/>
    <x v="1487"/>
    <x v="3"/>
    <n v="5371"/>
    <n v="0"/>
    <n v="20000"/>
    <n v="7.2"/>
    <n v="330"/>
    <n v="126"/>
    <n v="25592632"/>
    <x v="7"/>
    <x v="2631"/>
    <s v="Color"/>
    <x v="0"/>
    <s v="English"/>
    <x v="1"/>
    <s v="R"/>
    <x v="1"/>
    <n v="7592632"/>
    <n v="0.42181288888888879"/>
    <s v="111-130 minutes"/>
    <n v="0.4218128888888889"/>
    <n v="16235088"/>
    <n v="1.1909079499999999"/>
    <x v="1"/>
  </r>
  <r>
    <s v="The Monuments Men"/>
    <x v="365"/>
    <x v="776"/>
    <x v="10"/>
    <n v="27674"/>
    <n v="0"/>
    <n v="34000"/>
    <n v="6.1"/>
    <n v="371"/>
    <n v="118"/>
    <n v="78031620"/>
    <x v="68"/>
    <x v="2632"/>
    <s v="Color"/>
    <x v="1"/>
    <s v="English"/>
    <x v="1"/>
    <s v="PG-13"/>
    <x v="1"/>
    <n v="8031620"/>
    <n v="0.11473742857142866"/>
    <s v="111-130 minutes"/>
    <n v="0.11473742857142857"/>
    <n v="-434215.5"/>
    <n v="-0.10115100772200772"/>
    <x v="2"/>
  </r>
  <r>
    <s v="The Mortal Instruments: City of Bones"/>
    <x v="1292"/>
    <x v="132"/>
    <x v="77"/>
    <n v="10247"/>
    <n v="91"/>
    <n v="44000"/>
    <n v="6"/>
    <n v="212"/>
    <n v="130"/>
    <n v="31165421"/>
    <x v="45"/>
    <x v="76"/>
    <s v="Color"/>
    <x v="7"/>
    <s v="English"/>
    <x v="1"/>
    <s v="PG-13"/>
    <x v="1"/>
    <n v="-28834579"/>
    <n v="-0.48057631666666667"/>
    <s v="111-130 minutes"/>
    <n v="-0.48057631666666667"/>
    <m/>
    <m/>
    <x v="2"/>
  </r>
  <r>
    <s v="The Mothman Prophecies"/>
    <x v="1336"/>
    <x v="228"/>
    <x v="278"/>
    <n v="1651"/>
    <n v="89"/>
    <n v="0"/>
    <n v="6.5"/>
    <n v="166"/>
    <n v="119"/>
    <n v="35228696"/>
    <x v="28"/>
    <x v="747"/>
    <s v="Color"/>
    <x v="1"/>
    <s v="English"/>
    <x v="1"/>
    <s v="PG-13"/>
    <x v="1"/>
    <n v="3228696"/>
    <n v="0.10089674999999998"/>
    <s v="111-130 minutes"/>
    <n v="0.10089674999999999"/>
    <n v="-434215.5"/>
    <n v="-0.10115100772200772"/>
    <x v="1"/>
  </r>
  <r>
    <s v="The Mummy Returns"/>
    <x v="260"/>
    <x v="559"/>
    <x v="20"/>
    <n v="15972"/>
    <n v="208"/>
    <n v="0"/>
    <n v="6.3"/>
    <n v="202"/>
    <n v="130"/>
    <n v="202007640"/>
    <x v="171"/>
    <x v="2633"/>
    <s v="Color"/>
    <x v="5"/>
    <s v="English"/>
    <x v="1"/>
    <s v="PG-13"/>
    <x v="1"/>
    <n v="104007640"/>
    <n v="1.0613024489795917"/>
    <s v="111-130 minutes"/>
    <n v="1.0613024489795919"/>
    <n v="-1289919.5"/>
    <n v="-4.8151417500000002E-2"/>
    <x v="2"/>
  </r>
  <r>
    <s v="The Mummy: Tomb of the Dragon Emperor"/>
    <x v="447"/>
    <x v="144"/>
    <x v="77"/>
    <n v="9131"/>
    <n v="357"/>
    <n v="0"/>
    <n v="5.2"/>
    <n v="264"/>
    <n v="112"/>
    <n v="102176165"/>
    <x v="229"/>
    <x v="2634"/>
    <s v="Color"/>
    <x v="5"/>
    <s v="English"/>
    <x v="1"/>
    <s v="PG-13"/>
    <x v="1"/>
    <n v="-42823835"/>
    <n v="-0.29533679310344829"/>
    <s v="111-130 minutes"/>
    <n v="-0.29533679310344829"/>
    <n v="-1289919.5"/>
    <n v="-4.8151417500000002E-2"/>
    <x v="2"/>
  </r>
  <r>
    <s v="The Muppet Christmas Carol"/>
    <x v="1337"/>
    <x v="1555"/>
    <x v="227"/>
    <n v="534"/>
    <n v="53"/>
    <n v="0"/>
    <n v="7.7"/>
    <n v="75"/>
    <n v="89"/>
    <n v="27281507"/>
    <x v="1"/>
    <x v="2635"/>
    <s v="Color"/>
    <x v="2"/>
    <s v="English"/>
    <x v="1"/>
    <s v="G"/>
    <x v="1"/>
    <n v="15281507"/>
    <n v="1.2734589166666668"/>
    <s v="&lt;90 minutes"/>
    <n v="1.2734589166666668"/>
    <n v="1637763"/>
    <n v="0.19178668286445014"/>
    <x v="0"/>
  </r>
  <r>
    <s v="The Muppets"/>
    <x v="562"/>
    <x v="1089"/>
    <x v="334"/>
    <n v="1336"/>
    <n v="33"/>
    <n v="26000"/>
    <n v="7.1"/>
    <n v="398"/>
    <n v="103"/>
    <n v="88625922"/>
    <x v="65"/>
    <x v="2636"/>
    <s v="Color"/>
    <x v="3"/>
    <s v="English"/>
    <x v="1"/>
    <s v="PG"/>
    <x v="1"/>
    <n v="43625922"/>
    <n v="0.96946493333333339"/>
    <s v="90-110 minutes"/>
    <n v="0.96946493333333328"/>
    <n v="3892693.5"/>
    <n v="0.11726928571428571"/>
    <x v="2"/>
  </r>
  <r>
    <s v="The Muse"/>
    <x v="213"/>
    <x v="1556"/>
    <x v="20"/>
    <n v="15209"/>
    <n v="745"/>
    <n v="251"/>
    <n v="5.6"/>
    <n v="97"/>
    <n v="97"/>
    <n v="11614236"/>
    <x v="22"/>
    <x v="2637"/>
    <s v="Color"/>
    <x v="2"/>
    <s v="English"/>
    <x v="1"/>
    <s v="PG-13"/>
    <x v="1"/>
    <n v="-3385764"/>
    <n v="-0.22571759999999996"/>
    <s v="90-110 minutes"/>
    <n v="-0.22571759999999999"/>
    <n v="1637763"/>
    <n v="0.19178668286445014"/>
    <x v="1"/>
  </r>
  <r>
    <s v="The Musketeer"/>
    <x v="52"/>
    <x v="101"/>
    <x v="683"/>
    <n v="2888"/>
    <n v="0"/>
    <n v="299"/>
    <n v="4.7"/>
    <n v="107"/>
    <n v="104"/>
    <n v="27053815"/>
    <x v="33"/>
    <x v="982"/>
    <s v="Color"/>
    <x v="5"/>
    <s v="English"/>
    <x v="2"/>
    <s v="PG-13"/>
    <x v="1"/>
    <n v="-12946185"/>
    <n v="-0.32365462499999997"/>
    <s v="90-110 minutes"/>
    <n v="-0.32365462499999997"/>
    <n v="-1289919.5"/>
    <n v="-4.8151417500000002E-2"/>
    <x v="2"/>
  </r>
  <r>
    <s v="The Naked Gun 2Â½: The Smell of Fear"/>
    <x v="379"/>
    <x v="191"/>
    <x v="7"/>
    <n v="3847"/>
    <n v="119"/>
    <n v="0"/>
    <n v="6.8"/>
    <n v="43"/>
    <n v="85"/>
    <n v="86930411"/>
    <x v="95"/>
    <x v="2638"/>
    <s v="Color"/>
    <x v="2"/>
    <s v="English"/>
    <x v="1"/>
    <s v="PG-13"/>
    <x v="1"/>
    <n v="63930411"/>
    <n v="2.7795830869565217"/>
    <s v="&lt;90 minutes"/>
    <n v="2.7795830869565217"/>
    <n v="1637763"/>
    <n v="0.19178668286445014"/>
    <x v="1"/>
  </r>
  <r>
    <s v="The Names of Love"/>
    <x v="1338"/>
    <x v="1557"/>
    <x v="672"/>
    <n v="143"/>
    <n v="3"/>
    <n v="0"/>
    <n v="7.2"/>
    <n v="87"/>
    <n v="100"/>
    <n v="513836"/>
    <x v="305"/>
    <x v="2639"/>
    <s v="Color"/>
    <x v="2"/>
    <s v="French"/>
    <x v="8"/>
    <s v="R"/>
    <x v="0"/>
    <n v="-4086164"/>
    <n v="-0.88829652173913043"/>
    <s v="90-110 minutes"/>
    <n v="-0.88829652173913043"/>
    <n v="1637763"/>
    <n v="0.19178668286445014"/>
    <x v="0"/>
  </r>
  <r>
    <s v="The Nativity Story"/>
    <x v="1339"/>
    <x v="1006"/>
    <x v="269"/>
    <n v="966"/>
    <n v="308"/>
    <n v="0"/>
    <n v="6.8"/>
    <n v="122"/>
    <n v="101"/>
    <n v="37617947"/>
    <x v="23"/>
    <x v="11"/>
    <s v="Color"/>
    <x v="1"/>
    <s v="English"/>
    <x v="1"/>
    <s v="PG"/>
    <x v="1"/>
    <n v="7617947"/>
    <n v="0.25393156666666661"/>
    <s v="90-110 minutes"/>
    <n v="0.25393156666666666"/>
    <n v="-434215.5"/>
    <n v="-0.10115100772200772"/>
    <x v="1"/>
  </r>
  <r>
    <s v="The Negotiator"/>
    <x v="23"/>
    <x v="81"/>
    <x v="12"/>
    <n v="20152"/>
    <n v="473"/>
    <n v="3000"/>
    <n v="7.3"/>
    <n v="68"/>
    <n v="140"/>
    <n v="44484065"/>
    <x v="21"/>
    <x v="2640"/>
    <s v="Color"/>
    <x v="5"/>
    <s v="English"/>
    <x v="2"/>
    <s v="R"/>
    <x v="1"/>
    <n v="-5515935"/>
    <n v="-0.11031869999999999"/>
    <s v="131-150 minutes"/>
    <n v="-0.11031870000000001"/>
    <n v="-1289919.5"/>
    <n v="-4.8151417500000002E-2"/>
    <x v="2"/>
  </r>
  <r>
    <s v="The Net"/>
    <x v="533"/>
    <x v="240"/>
    <x v="316"/>
    <n v="1725"/>
    <n v="34"/>
    <n v="0"/>
    <n v="5.8"/>
    <n v="53"/>
    <n v="114"/>
    <n v="50728000"/>
    <x v="5"/>
    <x v="2641"/>
    <s v="Color"/>
    <x v="5"/>
    <s v="English"/>
    <x v="1"/>
    <s v="PG-13"/>
    <x v="1"/>
    <n v="28728000"/>
    <n v="1.3058181818181818"/>
    <s v="111-130 minutes"/>
    <n v="1.3058181818181818"/>
    <n v="-1289919.5"/>
    <n v="-4.8151417500000002E-2"/>
    <x v="1"/>
  </r>
  <r>
    <s v="The New Guy"/>
    <x v="155"/>
    <x v="1558"/>
    <x v="6"/>
    <n v="12687"/>
    <n v="13"/>
    <n v="1000"/>
    <n v="5.9"/>
    <n v="49"/>
    <n v="92"/>
    <n v="28972187"/>
    <x v="20"/>
    <x v="2642"/>
    <s v="Color"/>
    <x v="2"/>
    <s v="English"/>
    <x v="1"/>
    <s v="PG-13"/>
    <x v="1"/>
    <n v="15972187"/>
    <n v="1.2286297692307691"/>
    <s v="90-110 minutes"/>
    <n v="1.2286297692307693"/>
    <n v="1637763"/>
    <n v="0.19178668286445014"/>
    <x v="0"/>
  </r>
  <r>
    <s v="The New World"/>
    <x v="36"/>
    <x v="1559"/>
    <x v="2"/>
    <n v="27829"/>
    <n v="0"/>
    <n v="0"/>
    <n v="6.7"/>
    <n v="222"/>
    <n v="150"/>
    <n v="12712093"/>
    <x v="23"/>
    <x v="2643"/>
    <s v="Color"/>
    <x v="6"/>
    <s v="English"/>
    <x v="1"/>
    <s v="PG-13"/>
    <x v="1"/>
    <n v="-17287907"/>
    <n v="-0.57626356666666667"/>
    <s v="131-150 minutes"/>
    <n v="-0.57626356666666667"/>
    <n v="-1289919.5"/>
    <n v="-4.8151417500000002E-2"/>
    <x v="1"/>
  </r>
  <r>
    <s v="The Newton Boys"/>
    <x v="277"/>
    <x v="95"/>
    <x v="6"/>
    <n v="11969"/>
    <n v="0"/>
    <n v="315"/>
    <n v="6"/>
    <n v="63"/>
    <n v="123"/>
    <n v="10297897"/>
    <x v="102"/>
    <x v="2644"/>
    <s v="Color"/>
    <x v="5"/>
    <s v="English"/>
    <x v="1"/>
    <s v="PG-13"/>
    <x v="1"/>
    <n v="-16702103"/>
    <n v="-0.6185964074074074"/>
    <s v="111-130 minutes"/>
    <n v="-0.6185964074074074"/>
    <n v="-1289919.5"/>
    <n v="-4.8151417500000002E-2"/>
    <x v="1"/>
  </r>
  <r>
    <s v="The Next Best Thing"/>
    <x v="1340"/>
    <x v="684"/>
    <x v="490"/>
    <n v="2498"/>
    <n v="154"/>
    <n v="378"/>
    <n v="4.7"/>
    <n v="86"/>
    <n v="99"/>
    <n v="14983572"/>
    <x v="9"/>
    <x v="2645"/>
    <s v="Color"/>
    <x v="2"/>
    <s v="English"/>
    <x v="1"/>
    <s v="PG-13"/>
    <x v="1"/>
    <n v="-10016428"/>
    <n v="-0.40065711999999998"/>
    <s v="90-110 minutes"/>
    <n v="-0.40065711999999998"/>
    <n v="1637763"/>
    <n v="0.19178668286445014"/>
    <x v="1"/>
  </r>
  <r>
    <s v="The Next Three Days"/>
    <x v="437"/>
    <x v="516"/>
    <x v="22"/>
    <n v="11799"/>
    <n v="549"/>
    <n v="27000"/>
    <n v="7.4"/>
    <n v="239"/>
    <n v="133"/>
    <n v="21129348"/>
    <x v="19"/>
    <x v="1989"/>
    <s v="Color"/>
    <x v="4"/>
    <s v="English"/>
    <x v="1"/>
    <s v="PG-13"/>
    <x v="1"/>
    <n v="-13870652"/>
    <n v="-0.39630434285714289"/>
    <s v="131-150 minutes"/>
    <n v="-0.39630434285714283"/>
    <n v="-74533.5"/>
    <n v="-7.4856785714285719E-3"/>
    <x v="1"/>
  </r>
  <r>
    <s v="The Night Listener"/>
    <x v="133"/>
    <x v="1560"/>
    <x v="85"/>
    <n v="50831"/>
    <n v="5"/>
    <n v="576"/>
    <n v="5.9"/>
    <n v="125"/>
    <n v="81"/>
    <n v="7825820"/>
    <x v="50"/>
    <x v="2646"/>
    <s v="Color"/>
    <x v="4"/>
    <s v="English"/>
    <x v="1"/>
    <s v="R"/>
    <x v="1"/>
    <n v="3825820"/>
    <n v="0.95645500000000006"/>
    <s v="&lt;90 minutes"/>
    <n v="0.95645500000000006"/>
    <n v="-74533.5"/>
    <n v="-7.4856785714285719E-3"/>
    <x v="0"/>
  </r>
  <r>
    <s v="The Ninth Gate"/>
    <x v="86"/>
    <x v="1135"/>
    <x v="53"/>
    <n v="42344"/>
    <n v="2000"/>
    <n v="0"/>
    <n v="6.7"/>
    <n v="172"/>
    <n v="133"/>
    <n v="18653746"/>
    <x v="89"/>
    <x v="2647"/>
    <s v="Color"/>
    <x v="9"/>
    <s v="English"/>
    <x v="0"/>
    <s v="R"/>
    <x v="1"/>
    <n v="-19346254"/>
    <n v="-0.50911194736842103"/>
    <s v="131-150 minutes"/>
    <n v="-0.50911194736842103"/>
    <m/>
    <m/>
    <x v="1"/>
  </r>
  <r>
    <s v="The Notebook"/>
    <x v="319"/>
    <x v="929"/>
    <x v="163"/>
    <n v="34495"/>
    <n v="415"/>
    <n v="57000"/>
    <n v="7.9"/>
    <n v="177"/>
    <n v="123"/>
    <n v="64286"/>
    <x v="169"/>
    <x v="2648"/>
    <s v="Color"/>
    <x v="1"/>
    <s v="English"/>
    <x v="1"/>
    <s v="PG-13"/>
    <x v="1"/>
    <n v="-28935714"/>
    <n v="-0.99778324137931029"/>
    <s v="111-130 minutes"/>
    <n v="-0.99778324137931029"/>
    <n v="-434215.5"/>
    <n v="-0.10115100772200772"/>
    <x v="1"/>
  </r>
  <r>
    <s v="The November Man"/>
    <x v="1227"/>
    <x v="543"/>
    <x v="576"/>
    <n v="3033"/>
    <n v="79"/>
    <n v="0"/>
    <n v="6.3"/>
    <n v="172"/>
    <n v="108"/>
    <n v="24984868"/>
    <x v="22"/>
    <x v="205"/>
    <s v="Color"/>
    <x v="5"/>
    <s v="English"/>
    <x v="1"/>
    <s v="R"/>
    <x v="1"/>
    <n v="9984868"/>
    <n v="0.6656578666666666"/>
    <s v="90-110 minutes"/>
    <n v="0.66565786666666671"/>
    <n v="-1289919.5"/>
    <n v="-4.8151417500000002E-2"/>
    <x v="1"/>
  </r>
  <r>
    <s v="The Number 23"/>
    <x v="717"/>
    <x v="55"/>
    <x v="52"/>
    <n v="10938"/>
    <n v="541"/>
    <n v="10000"/>
    <n v="6.4"/>
    <n v="224"/>
    <n v="98"/>
    <n v="35063732"/>
    <x v="28"/>
    <x v="855"/>
    <s v="Color"/>
    <x v="9"/>
    <s v="English"/>
    <x v="1"/>
    <s v="R"/>
    <x v="1"/>
    <n v="3063732"/>
    <n v="9.5741625000000052E-2"/>
    <s v="90-110 minutes"/>
    <n v="9.5741624999999997E-2"/>
    <m/>
    <m/>
    <x v="1"/>
  </r>
  <r>
    <s v="The Nut Job"/>
    <x v="83"/>
    <x v="1561"/>
    <x v="36"/>
    <n v="18795"/>
    <n v="7"/>
    <n v="0"/>
    <n v="5.8"/>
    <n v="121"/>
    <n v="85"/>
    <n v="64238770"/>
    <x v="10"/>
    <x v="1449"/>
    <s v="Color"/>
    <x v="3"/>
    <s v="English"/>
    <x v="14"/>
    <s v="PG"/>
    <x v="1"/>
    <n v="22238770"/>
    <n v="0.52949452380952389"/>
    <s v="&lt;90 minutes"/>
    <n v="0.52949452380952378"/>
    <n v="3892693.5"/>
    <n v="0.11726928571428571"/>
    <x v="2"/>
  </r>
  <r>
    <s v="The Nutcracker"/>
    <x v="1341"/>
    <x v="1562"/>
    <x v="222"/>
    <n v="2"/>
    <n v="22"/>
    <n v="238"/>
    <n v="5.7"/>
    <n v="10"/>
    <n v="92"/>
    <n v="2119994"/>
    <x v="59"/>
    <x v="2649"/>
    <s v="Color"/>
    <x v="14"/>
    <s v="English"/>
    <x v="1"/>
    <s v="G"/>
    <x v="1"/>
    <n v="-16880006"/>
    <n v="-0.88842136842105268"/>
    <s v="90-110 minutes"/>
    <n v="-0.88842136842105268"/>
    <m/>
    <m/>
    <x v="1"/>
  </r>
  <r>
    <s v="The Nutcracker in 3D"/>
    <x v="1342"/>
    <x v="1379"/>
    <x v="566"/>
    <n v="2728"/>
    <n v="96"/>
    <n v="788"/>
    <n v="4.4000000000000004"/>
    <n v="47"/>
    <n v="110"/>
    <n v="190562"/>
    <x v="77"/>
    <x v="2561"/>
    <s v="Color"/>
    <x v="5"/>
    <s v="English"/>
    <x v="4"/>
    <s v="PG"/>
    <x v="1"/>
    <n v="-89809438"/>
    <n v="-0.99788264444444441"/>
    <s v="90-110 minutes"/>
    <n v="-0.99788264444444441"/>
    <n v="-1289919.5"/>
    <n v="-4.8151417500000002E-2"/>
    <x v="2"/>
  </r>
  <r>
    <s v="The Nutty Professor"/>
    <x v="79"/>
    <x v="119"/>
    <x v="50"/>
    <n v="3155"/>
    <n v="293"/>
    <n v="960"/>
    <n v="5.6"/>
    <n v="57"/>
    <n v="95"/>
    <n v="128769345"/>
    <x v="131"/>
    <x v="2650"/>
    <s v="Color"/>
    <x v="2"/>
    <s v="English"/>
    <x v="1"/>
    <s v="PG-13"/>
    <x v="1"/>
    <n v="74769345"/>
    <n v="1.3846175000000001"/>
    <s v="90-110 minutes"/>
    <n v="1.3846175000000001"/>
    <n v="1637763"/>
    <n v="0.19178668286445014"/>
    <x v="2"/>
  </r>
  <r>
    <s v="The Object of My Affection"/>
    <x v="665"/>
    <x v="441"/>
    <x v="390"/>
    <n v="1450"/>
    <n v="13"/>
    <n v="849"/>
    <n v="6"/>
    <n v="65"/>
    <n v="111"/>
    <n v="29106737"/>
    <x v="22"/>
    <x v="1774"/>
    <s v="Color"/>
    <x v="2"/>
    <s v="English"/>
    <x v="1"/>
    <s v="R"/>
    <x v="1"/>
    <n v="14106737"/>
    <n v="0.94044913333333335"/>
    <s v="111-130 minutes"/>
    <n v="0.94044913333333335"/>
    <n v="1637763"/>
    <n v="0.19178668286445014"/>
    <x v="1"/>
  </r>
  <r>
    <s v="The Odd Life of Timothy Green"/>
    <x v="8"/>
    <x v="1179"/>
    <x v="7"/>
    <n v="9069"/>
    <n v="54"/>
    <n v="11000"/>
    <n v="6.6"/>
    <n v="169"/>
    <n v="105"/>
    <n v="51853450"/>
    <x v="9"/>
    <x v="1257"/>
    <s v="Color"/>
    <x v="2"/>
    <s v="English"/>
    <x v="1"/>
    <s v="PG"/>
    <x v="1"/>
    <n v="26853450"/>
    <n v="1.074138"/>
    <s v="90-110 minutes"/>
    <n v="1.074138"/>
    <n v="1637763"/>
    <n v="0.19178668286445014"/>
    <x v="1"/>
  </r>
  <r>
    <s v="The Omega Code"/>
    <x v="1343"/>
    <x v="1563"/>
    <x v="335"/>
    <n v="2428"/>
    <n v="0"/>
    <n v="129"/>
    <n v="3.5"/>
    <n v="39"/>
    <n v="100"/>
    <n v="12610552"/>
    <x v="37"/>
    <x v="2651"/>
    <s v="Color"/>
    <x v="5"/>
    <s v="English"/>
    <x v="1"/>
    <s v="PG-13"/>
    <x v="1"/>
    <n v="5110552"/>
    <n v="0.68140693333333324"/>
    <s v="90-110 minutes"/>
    <n v="0.68140693333333335"/>
    <n v="-1289919.5"/>
    <n v="-4.8151417500000002E-2"/>
    <x v="0"/>
  </r>
  <r>
    <s v="The One"/>
    <x v="448"/>
    <x v="621"/>
    <x v="58"/>
    <n v="32831"/>
    <n v="70"/>
    <n v="0"/>
    <n v="5.9"/>
    <n v="98"/>
    <n v="85"/>
    <n v="43905746"/>
    <x v="148"/>
    <x v="2652"/>
    <s v="Color"/>
    <x v="5"/>
    <s v="English"/>
    <x v="1"/>
    <s v="PG-13"/>
    <x v="1"/>
    <n v="-5094254"/>
    <n v="-0.10396436734693881"/>
    <s v="&lt;90 minutes"/>
    <n v="-0.10396436734693877"/>
    <n v="-1289919.5"/>
    <n v="-4.8151417500000002E-2"/>
    <x v="2"/>
  </r>
  <r>
    <s v="The Oogieloves in the Big Balloon Adventure"/>
    <x v="520"/>
    <x v="1564"/>
    <x v="309"/>
    <n v="1978"/>
    <n v="12"/>
    <n v="831"/>
    <n v="6.7"/>
    <n v="28"/>
    <n v="88"/>
    <n v="1064277"/>
    <x v="6"/>
    <x v="2519"/>
    <s v="Color"/>
    <x v="3"/>
    <s v="English"/>
    <x v="1"/>
    <s v="G"/>
    <x v="1"/>
    <n v="-18935723"/>
    <n v="-0.94678614999999999"/>
    <s v="&lt;90 minutes"/>
    <n v="-0.94678614999999999"/>
    <n v="3892693.5"/>
    <n v="0.11726928571428571"/>
    <x v="1"/>
  </r>
  <r>
    <s v="The Open Road"/>
    <x v="213"/>
    <x v="1565"/>
    <x v="20"/>
    <n v="16118"/>
    <n v="7"/>
    <n v="370"/>
    <n v="5.5"/>
    <n v="23"/>
    <n v="91"/>
    <n v="19348"/>
    <x v="42"/>
    <x v="2653"/>
    <s v="Color"/>
    <x v="2"/>
    <s v="English"/>
    <x v="1"/>
    <s v="PG-13"/>
    <x v="1"/>
    <n v="-9980652"/>
    <n v="-0.99806519999999999"/>
    <s v="90-110 minutes"/>
    <n v="-0.99806519999999999"/>
    <n v="1637763"/>
    <n v="0.19178668286445014"/>
    <x v="0"/>
  </r>
  <r>
    <s v="The Order"/>
    <x v="75"/>
    <x v="43"/>
    <x v="10"/>
    <n v="14165"/>
    <n v="241"/>
    <n v="704"/>
    <n v="5.0999999999999996"/>
    <n v="112"/>
    <n v="102"/>
    <n v="7659747"/>
    <x v="89"/>
    <x v="2038"/>
    <s v="Color"/>
    <x v="5"/>
    <s v="English"/>
    <x v="1"/>
    <s v="R"/>
    <x v="1"/>
    <n v="-30340253"/>
    <n v="-0.79842771052631578"/>
    <s v="90-110 minutes"/>
    <n v="-0.79842771052631578"/>
    <n v="-1289919.5"/>
    <n v="-4.8151417500000002E-2"/>
    <x v="1"/>
  </r>
  <r>
    <s v="The Original Kings of Comedy"/>
    <x v="243"/>
    <x v="27"/>
    <x v="1"/>
    <n v="1964"/>
    <n v="0"/>
    <n v="290"/>
    <n v="6.6"/>
    <n v="53"/>
    <n v="115"/>
    <n v="38168022"/>
    <x v="38"/>
    <x v="2654"/>
    <s v="Color"/>
    <x v="2"/>
    <s v="English"/>
    <x v="1"/>
    <s v="R"/>
    <x v="1"/>
    <n v="35168022"/>
    <n v="11.722674"/>
    <s v="111-130 minutes"/>
    <n v="11.722674"/>
    <n v="1637763"/>
    <n v="0.19178668286445014"/>
    <x v="0"/>
  </r>
  <r>
    <s v="The Orphanage"/>
    <x v="1344"/>
    <x v="1506"/>
    <x v="505"/>
    <n v="954"/>
    <n v="171"/>
    <n v="11000"/>
    <n v="7.5"/>
    <n v="300"/>
    <n v="105"/>
    <n v="7159147"/>
    <x v="345"/>
    <x v="1830"/>
    <s v="Color"/>
    <x v="1"/>
    <s v="Spanish"/>
    <x v="0"/>
    <s v="R"/>
    <x v="0"/>
    <n v="3759147"/>
    <n v="1.1056314705882353"/>
    <s v="90-110 minutes"/>
    <n v="1.1056314705882353"/>
    <n v="-434215.5"/>
    <n v="-0.10115100772200772"/>
    <x v="0"/>
  </r>
  <r>
    <s v="The Other Boleyn Girl"/>
    <x v="205"/>
    <x v="1033"/>
    <x v="127"/>
    <n v="77823"/>
    <n v="56"/>
    <n v="0"/>
    <n v="6.7"/>
    <n v="169"/>
    <n v="115"/>
    <n v="26814957"/>
    <x v="19"/>
    <x v="2655"/>
    <s v="Color"/>
    <x v="6"/>
    <s v="English"/>
    <x v="4"/>
    <s v="PG-13"/>
    <x v="1"/>
    <n v="-8185043"/>
    <n v="-0.23385837142857147"/>
    <s v="111-130 minutes"/>
    <n v="-0.23385837142857144"/>
    <n v="-1289919.5"/>
    <n v="-4.8151417500000002E-2"/>
    <x v="1"/>
  </r>
  <r>
    <s v="The Other Dream Team"/>
    <x v="1345"/>
    <x v="1566"/>
    <x v="310"/>
    <n v="44"/>
    <n v="6"/>
    <n v="0"/>
    <n v="8.4"/>
    <n v="26"/>
    <n v="89"/>
    <n v="133778"/>
    <x v="58"/>
    <x v="2656"/>
    <s v="Color"/>
    <x v="8"/>
    <s v="English"/>
    <x v="1"/>
    <s v="Not Rated"/>
    <x v="1"/>
    <n v="-366222"/>
    <n v="-0.73244399999999998"/>
    <s v="&lt;90 minutes"/>
    <n v="-0.73244399999999998"/>
    <m/>
    <m/>
    <x v="0"/>
  </r>
  <r>
    <s v="The Other End of the Line"/>
    <x v="962"/>
    <x v="1567"/>
    <x v="315"/>
    <n v="1739"/>
    <n v="8"/>
    <n v="0"/>
    <n v="6.2"/>
    <n v="22"/>
    <n v="106"/>
    <n v="115504"/>
    <x v="56"/>
    <x v="2657"/>
    <s v="Color"/>
    <x v="2"/>
    <s v="English"/>
    <x v="4"/>
    <s v="PG-13"/>
    <x v="1"/>
    <n v="-13884496"/>
    <n v="-0.99174971428571423"/>
    <s v="90-110 minutes"/>
    <n v="-0.99174971428571423"/>
    <n v="1637763"/>
    <n v="0.19178668286445014"/>
    <x v="1"/>
  </r>
  <r>
    <s v="The Other Guys"/>
    <x v="260"/>
    <x v="201"/>
    <x v="20"/>
    <n v="20233"/>
    <n v="285"/>
    <n v="16000"/>
    <n v="6.7"/>
    <n v="265"/>
    <n v="116"/>
    <n v="119219978"/>
    <x v="61"/>
    <x v="2658"/>
    <s v="Color"/>
    <x v="5"/>
    <s v="English"/>
    <x v="1"/>
    <s v="PG-13"/>
    <x v="1"/>
    <n v="19219978"/>
    <n v="0.19219977999999993"/>
    <s v="111-130 minutes"/>
    <n v="0.19219977999999999"/>
    <n v="-1289919.5"/>
    <n v="-4.8151417500000002E-2"/>
    <x v="2"/>
  </r>
  <r>
    <s v="The Other Side of Heaven"/>
    <x v="264"/>
    <x v="1568"/>
    <x v="6"/>
    <n v="11116"/>
    <n v="7"/>
    <n v="650"/>
    <n v="6.5"/>
    <n v="27"/>
    <n v="113"/>
    <n v="4720371"/>
    <x v="46"/>
    <x v="2016"/>
    <s v="Color"/>
    <x v="3"/>
    <s v="English"/>
    <x v="1"/>
    <s v="PG"/>
    <x v="1"/>
    <n v="-2279629"/>
    <n v="-0.32566128571428576"/>
    <s v="111-130 minutes"/>
    <n v="-0.32566128571428571"/>
    <n v="3892693.5"/>
    <n v="0.11726928571428571"/>
    <x v="0"/>
  </r>
  <r>
    <s v="The Other Woman"/>
    <x v="356"/>
    <x v="929"/>
    <x v="218"/>
    <n v="2357"/>
    <n v="415"/>
    <n v="16000"/>
    <n v="6"/>
    <n v="191"/>
    <n v="109"/>
    <n v="83906114"/>
    <x v="33"/>
    <x v="2659"/>
    <s v="Color"/>
    <x v="2"/>
    <s v="English"/>
    <x v="1"/>
    <s v="PG-13"/>
    <x v="1"/>
    <n v="43906114"/>
    <n v="1.0976528499999998"/>
    <s v="90-110 minutes"/>
    <n v="1.09765285"/>
    <n v="1637763"/>
    <n v="0.19178668286445014"/>
    <x v="2"/>
  </r>
  <r>
    <s v="The Others"/>
    <x v="1346"/>
    <x v="134"/>
    <x v="594"/>
    <n v="956"/>
    <n v="448"/>
    <n v="20000"/>
    <n v="7.6"/>
    <n v="239"/>
    <n v="101"/>
    <n v="96471845"/>
    <x v="32"/>
    <x v="1635"/>
    <s v="Color"/>
    <x v="7"/>
    <s v="English"/>
    <x v="1"/>
    <s v="PG-13"/>
    <x v="1"/>
    <n v="79471845"/>
    <n v="4.6748144117647055"/>
    <s v="90-110 minutes"/>
    <n v="4.6748144117647055"/>
    <m/>
    <m/>
    <x v="1"/>
  </r>
  <r>
    <s v="The Out-of-Towners"/>
    <x v="297"/>
    <x v="579"/>
    <x v="184"/>
    <n v="1335"/>
    <n v="39"/>
    <n v="279"/>
    <n v="5.3"/>
    <n v="62"/>
    <n v="90"/>
    <n v="28535768"/>
    <x v="33"/>
    <x v="1366"/>
    <s v="Color"/>
    <x v="2"/>
    <s v="English"/>
    <x v="1"/>
    <s v="PG-13"/>
    <x v="1"/>
    <n v="-11464232"/>
    <n v="-0.28660580000000002"/>
    <s v="90-110 minutes"/>
    <n v="-0.28660580000000002"/>
    <n v="1637763"/>
    <n v="0.19178668286445014"/>
    <x v="2"/>
  </r>
  <r>
    <s v="The Outsiders"/>
    <x v="67"/>
    <x v="219"/>
    <x v="22"/>
    <n v="12097"/>
    <n v="0"/>
    <n v="10000"/>
    <n v="7.2"/>
    <n v="60"/>
    <n v="114"/>
    <n v="25600000"/>
    <x v="42"/>
    <x v="2660"/>
    <s v="Color"/>
    <x v="4"/>
    <s v="English"/>
    <x v="1"/>
    <s v="PG-13"/>
    <x v="1"/>
    <n v="15600000"/>
    <n v="1.56"/>
    <s v="111-130 minutes"/>
    <n v="1.56"/>
    <n v="-74533.5"/>
    <n v="-7.4856785714285719E-3"/>
    <x v="0"/>
  </r>
  <r>
    <s v="The Oxford Murders"/>
    <x v="1347"/>
    <x v="1569"/>
    <x v="488"/>
    <n v="940"/>
    <n v="275"/>
    <n v="0"/>
    <n v="6.1"/>
    <n v="71"/>
    <n v="104"/>
    <n v="3607"/>
    <x v="42"/>
    <x v="2657"/>
    <s v="Color"/>
    <x v="4"/>
    <s v="English"/>
    <x v="0"/>
    <s v="R"/>
    <x v="1"/>
    <n v="-9996393"/>
    <n v="-0.99963930000000001"/>
    <s v="90-110 minutes"/>
    <n v="-0.99963930000000001"/>
    <n v="-74533.5"/>
    <n v="-7.4856785714285719E-3"/>
    <x v="0"/>
  </r>
  <r>
    <s v="The Pacifier"/>
    <x v="81"/>
    <x v="109"/>
    <x v="36"/>
    <n v="16884"/>
    <n v="163"/>
    <n v="0"/>
    <n v="5.5"/>
    <n v="125"/>
    <n v="95"/>
    <n v="113006880"/>
    <x v="213"/>
    <x v="2661"/>
    <s v="Color"/>
    <x v="5"/>
    <s v="English"/>
    <x v="14"/>
    <s v="PG"/>
    <x v="1"/>
    <n v="57006880"/>
    <n v="1.0179800000000001"/>
    <s v="90-110 minutes"/>
    <n v="1.0179800000000001"/>
    <n v="-1289919.5"/>
    <n v="-4.8151417500000002E-2"/>
    <x v="2"/>
  </r>
  <r>
    <s v="The Painted Veil"/>
    <x v="635"/>
    <x v="1352"/>
    <x v="3"/>
    <n v="2608"/>
    <n v="43"/>
    <n v="0"/>
    <n v="7.5"/>
    <n v="143"/>
    <n v="125"/>
    <n v="8047690"/>
    <x v="346"/>
    <x v="2662"/>
    <s v="Color"/>
    <x v="1"/>
    <s v="Mandarin"/>
    <x v="3"/>
    <s v="PG-13"/>
    <x v="0"/>
    <n v="-11352310"/>
    <n v="-0.58517061855670105"/>
    <s v="111-130 minutes"/>
    <n v="-0.58517061855670105"/>
    <n v="-434215.5"/>
    <n v="-0.10115100772200772"/>
    <x v="1"/>
  </r>
  <r>
    <s v="The Passion of the Christ"/>
    <x v="1348"/>
    <x v="220"/>
    <x v="684"/>
    <n v="705"/>
    <n v="0"/>
    <n v="13000"/>
    <n v="7.1"/>
    <n v="406"/>
    <n v="120"/>
    <n v="499263"/>
    <x v="23"/>
    <x v="2301"/>
    <s v="Color"/>
    <x v="1"/>
    <s v="Aramaic"/>
    <x v="1"/>
    <s v="R"/>
    <x v="0"/>
    <n v="-29500737"/>
    <n v="-0.98335790000000001"/>
    <s v="111-130 minutes"/>
    <n v="-0.98335790000000001"/>
    <n v="-434215.5"/>
    <n v="-0.10115100772200772"/>
    <x v="1"/>
  </r>
  <r>
    <s v="The Patriot"/>
    <x v="75"/>
    <x v="20"/>
    <x v="10"/>
    <n v="19454"/>
    <n v="776"/>
    <n v="4000"/>
    <n v="7.1"/>
    <n v="192"/>
    <n v="142"/>
    <n v="113330342"/>
    <x v="30"/>
    <x v="2663"/>
    <s v="Color"/>
    <x v="5"/>
    <s v="English"/>
    <x v="1"/>
    <s v="R"/>
    <x v="1"/>
    <n v="3330342"/>
    <n v="3.0275836363636399E-2"/>
    <s v="131-150 minutes"/>
    <n v="3.0275836363636364E-2"/>
    <n v="-1289919.5"/>
    <n v="-4.8151417500000002E-2"/>
    <x v="2"/>
  </r>
  <r>
    <s v="The Peacemaker"/>
    <x v="1349"/>
    <x v="558"/>
    <x v="685"/>
    <n v="1289"/>
    <n v="75"/>
    <n v="0"/>
    <n v="5.9"/>
    <n v="93"/>
    <n v="124"/>
    <n v="41256277"/>
    <x v="21"/>
    <x v="1032"/>
    <s v="Color"/>
    <x v="5"/>
    <s v="English"/>
    <x v="1"/>
    <s v="R"/>
    <x v="1"/>
    <n v="-8743723"/>
    <n v="-0.17487445999999995"/>
    <s v="111-130 minutes"/>
    <n v="-0.17487446000000001"/>
    <n v="-1289919.5"/>
    <n v="-4.8151417500000002E-2"/>
    <x v="2"/>
  </r>
  <r>
    <s v="The Peanuts Movie"/>
    <x v="1350"/>
    <x v="874"/>
    <x v="96"/>
    <n v="309"/>
    <n v="20"/>
    <n v="33000"/>
    <n v="7.2"/>
    <n v="208"/>
    <n v="88"/>
    <n v="130174897"/>
    <x v="347"/>
    <x v="2664"/>
    <s v="Color"/>
    <x v="3"/>
    <s v="English"/>
    <x v="1"/>
    <s v="G"/>
    <x v="1"/>
    <n v="31174897"/>
    <n v="0.31489794949494954"/>
    <s v="&lt;90 minutes"/>
    <n v="0.31489794949494948"/>
    <n v="3892693.5"/>
    <n v="0.11726928571428571"/>
    <x v="2"/>
  </r>
  <r>
    <s v="The Pelican Brief"/>
    <x v="15"/>
    <x v="1460"/>
    <x v="12"/>
    <n v="30063"/>
    <n v="79"/>
    <n v="0"/>
    <n v="6.5"/>
    <n v="43"/>
    <n v="141"/>
    <n v="100768056"/>
    <x v="65"/>
    <x v="2665"/>
    <s v="Color"/>
    <x v="4"/>
    <s v="English"/>
    <x v="1"/>
    <s v="PG-13"/>
    <x v="1"/>
    <n v="55768056"/>
    <n v="1.2392901333333333"/>
    <s v="131-150 minutes"/>
    <n v="1.2392901333333333"/>
    <n v="-74533.5"/>
    <n v="-7.4856785714285719E-3"/>
    <x v="2"/>
  </r>
  <r>
    <s v="The Perez Family"/>
    <x v="358"/>
    <x v="945"/>
    <x v="1"/>
    <n v="3072"/>
    <n v="300"/>
    <n v="174"/>
    <n v="6.2"/>
    <n v="15"/>
    <n v="113"/>
    <n v="2832826"/>
    <x v="26"/>
    <x v="2666"/>
    <s v="Color"/>
    <x v="2"/>
    <s v="English"/>
    <x v="1"/>
    <s v="R"/>
    <x v="1"/>
    <n v="-8167174"/>
    <n v="-0.74247036363636365"/>
    <s v="111-130 minutes"/>
    <n v="-0.74247036363636365"/>
    <n v="1637763"/>
    <n v="0.19178668286445014"/>
    <x v="0"/>
  </r>
  <r>
    <s v="The Perfect Game"/>
    <x v="1187"/>
    <x v="1570"/>
    <x v="481"/>
    <n v="4270"/>
    <n v="50"/>
    <n v="0"/>
    <n v="7"/>
    <n v="41"/>
    <n v="118"/>
    <n v="1089445"/>
    <x v="63"/>
    <x v="2667"/>
    <s v="Black and White"/>
    <x v="2"/>
    <s v="English"/>
    <x v="14"/>
    <s v="PG"/>
    <x v="1"/>
    <n v="-11410555"/>
    <n v="-0.9128444"/>
    <s v="111-130 minutes"/>
    <n v="-0.9128444"/>
    <n v="1637763"/>
    <n v="0.19178668286445014"/>
    <x v="0"/>
  </r>
  <r>
    <s v="The Perfect Host"/>
    <x v="1351"/>
    <x v="1571"/>
    <x v="506"/>
    <n v="1452"/>
    <n v="11"/>
    <n v="0"/>
    <n v="6.8"/>
    <n v="112"/>
    <n v="93"/>
    <n v="48430"/>
    <x v="58"/>
    <x v="2668"/>
    <s v="Color"/>
    <x v="2"/>
    <s v="English"/>
    <x v="1"/>
    <s v="R"/>
    <x v="1"/>
    <n v="-451570"/>
    <n v="-0.90314000000000005"/>
    <s v="90-110 minutes"/>
    <n v="-0.90314000000000005"/>
    <n v="1637763"/>
    <n v="0.19178668286445014"/>
    <x v="0"/>
  </r>
  <r>
    <s v="The Perfect Man"/>
    <x v="218"/>
    <x v="64"/>
    <x v="1"/>
    <n v="4789"/>
    <n v="15"/>
    <n v="767"/>
    <n v="5.5"/>
    <n v="65"/>
    <n v="100"/>
    <n v="16247775"/>
    <x v="9"/>
    <x v="2116"/>
    <s v="Color"/>
    <x v="2"/>
    <s v="English"/>
    <x v="1"/>
    <s v="PG"/>
    <x v="1"/>
    <n v="-8752225"/>
    <n v="-0.35008899999999998"/>
    <s v="90-110 minutes"/>
    <n v="-0.35008899999999998"/>
    <n v="1637763"/>
    <n v="0.19178668286445014"/>
    <x v="1"/>
  </r>
  <r>
    <s v="The Perfect Storm"/>
    <x v="1352"/>
    <x v="137"/>
    <x v="686"/>
    <n v="2684"/>
    <n v="249"/>
    <n v="0"/>
    <n v="6.4"/>
    <n v="231"/>
    <n v="130"/>
    <n v="182618434"/>
    <x v="101"/>
    <x v="2669"/>
    <s v="Color"/>
    <x v="5"/>
    <s v="English"/>
    <x v="1"/>
    <s v="PG-13"/>
    <x v="1"/>
    <n v="42618434"/>
    <n v="0.30441738571428578"/>
    <s v="111-130 minutes"/>
    <n v="0.30441738571428573"/>
    <n v="-1289919.5"/>
    <n v="-4.8151417500000002E-2"/>
    <x v="2"/>
  </r>
  <r>
    <s v="The Perks of Being a Wallflower"/>
    <x v="717"/>
    <x v="1572"/>
    <x v="52"/>
    <n v="13631"/>
    <n v="139"/>
    <n v="131000"/>
    <n v="8"/>
    <n v="364"/>
    <n v="102"/>
    <n v="17738570"/>
    <x v="20"/>
    <x v="2670"/>
    <s v="Color"/>
    <x v="1"/>
    <s v="English"/>
    <x v="1"/>
    <s v="PG-13"/>
    <x v="1"/>
    <n v="4738570"/>
    <n v="0.36450538461538451"/>
    <s v="90-110 minutes"/>
    <n v="0.36450538461538462"/>
    <n v="-434215.5"/>
    <n v="-0.10115100772200772"/>
    <x v="0"/>
  </r>
  <r>
    <s v="The Phantom"/>
    <x v="1018"/>
    <x v="525"/>
    <x v="1"/>
    <n v="3855"/>
    <n v="23"/>
    <n v="0"/>
    <n v="4.9000000000000004"/>
    <n v="60"/>
    <n v="100"/>
    <n v="17300889"/>
    <x v="65"/>
    <x v="2671"/>
    <s v="Color"/>
    <x v="5"/>
    <s v="English"/>
    <x v="12"/>
    <s v="PG"/>
    <x v="1"/>
    <n v="-27699111"/>
    <n v="-0.61553579999999997"/>
    <s v="90-110 minutes"/>
    <n v="-0.61553579999999997"/>
    <n v="-1289919.5"/>
    <n v="-4.8151417500000002E-2"/>
    <x v="2"/>
  </r>
  <r>
    <s v="The Phantom of the Opera"/>
    <x v="39"/>
    <x v="55"/>
    <x v="12"/>
    <n v="20660"/>
    <n v="541"/>
    <n v="0"/>
    <n v="7.4"/>
    <n v="153"/>
    <n v="143"/>
    <n v="51225796"/>
    <x v="68"/>
    <x v="408"/>
    <s v="Black and White"/>
    <x v="1"/>
    <s v="English"/>
    <x v="4"/>
    <s v="PG-13"/>
    <x v="1"/>
    <n v="-18774204"/>
    <n v="-0.2682029142857143"/>
    <s v="131-150 minutes"/>
    <n v="-0.2682029142857143"/>
    <n v="-434215.5"/>
    <n v="-0.10115100772200772"/>
    <x v="2"/>
  </r>
  <r>
    <s v="The Pianist"/>
    <x v="1353"/>
    <x v="1135"/>
    <x v="472"/>
    <n v="1075"/>
    <n v="2000"/>
    <n v="21000"/>
    <n v="8.5"/>
    <n v="193"/>
    <n v="150"/>
    <n v="32519322"/>
    <x v="19"/>
    <x v="2672"/>
    <s v="Black and White"/>
    <x v="6"/>
    <s v="English"/>
    <x v="8"/>
    <s v="R"/>
    <x v="1"/>
    <n v="-2480678"/>
    <n v="-7.0876514285714287E-2"/>
    <s v="131-150 minutes"/>
    <n v="-7.0876514285714287E-2"/>
    <n v="-1289919.5"/>
    <n v="-4.8151417500000002E-2"/>
    <x v="1"/>
  </r>
  <r>
    <s v="The Piano"/>
    <x v="846"/>
    <x v="387"/>
    <x v="1"/>
    <n v="1051"/>
    <n v="319"/>
    <n v="0"/>
    <n v="7.6"/>
    <n v="83"/>
    <n v="121"/>
    <n v="40158000"/>
    <x v="46"/>
    <x v="2673"/>
    <s v="Color"/>
    <x v="1"/>
    <s v="English"/>
    <x v="16"/>
    <s v="R"/>
    <x v="1"/>
    <n v="33158000"/>
    <n v="4.7368571428571427"/>
    <s v="111-130 minutes"/>
    <n v="4.7368571428571427"/>
    <n v="-434215.5"/>
    <n v="-0.10115100772200772"/>
    <x v="0"/>
  </r>
  <r>
    <s v="The Pink Panther"/>
    <x v="1066"/>
    <x v="315"/>
    <x v="1"/>
    <n v="1267"/>
    <n v="189"/>
    <n v="0"/>
    <n v="5.6"/>
    <n v="147"/>
    <n v="93"/>
    <n v="82226474"/>
    <x v="29"/>
    <x v="2674"/>
    <s v="Color"/>
    <x v="3"/>
    <s v="English"/>
    <x v="1"/>
    <s v="PG"/>
    <x v="1"/>
    <n v="17226474"/>
    <n v="0.26502267692307702"/>
    <s v="90-110 minutes"/>
    <n v="0.26502267692307691"/>
    <n v="3892693.5"/>
    <n v="0.11726928571428571"/>
    <x v="2"/>
  </r>
  <r>
    <s v="The Pirate"/>
    <x v="1354"/>
    <x v="1573"/>
    <x v="657"/>
    <n v="282"/>
    <n v="136"/>
    <n v="359"/>
    <n v="7.1"/>
    <n v="41"/>
    <n v="102"/>
    <n v="2956000"/>
    <x v="348"/>
    <x v="2675"/>
    <s v="Color"/>
    <x v="3"/>
    <s v="English"/>
    <x v="1"/>
    <s v="Approved"/>
    <x v="1"/>
    <n v="-744000"/>
    <n v="-0.20108108108108103"/>
    <s v="90-110 minutes"/>
    <n v="-0.20108108108108108"/>
    <n v="3892693.5"/>
    <n v="0.11726928571428571"/>
    <x v="0"/>
  </r>
  <r>
    <s v="The Pirates Who Don't Do Anything: A VeggieTales Movie"/>
    <x v="1355"/>
    <x v="931"/>
    <x v="687"/>
    <n v="568"/>
    <n v="12"/>
    <n v="175"/>
    <n v="5.7"/>
    <n v="37"/>
    <n v="85"/>
    <n v="12701880"/>
    <x v="22"/>
    <x v="1168"/>
    <s v="Color"/>
    <x v="3"/>
    <s v="English"/>
    <x v="1"/>
    <s v="G"/>
    <x v="1"/>
    <n v="-2298120"/>
    <n v="-0.15320800000000001"/>
    <s v="&lt;90 minutes"/>
    <n v="-0.15320800000000001"/>
    <n v="3892693.5"/>
    <n v="0.11726928571428571"/>
    <x v="1"/>
  </r>
  <r>
    <s v="The Pirates! Band of Misfits"/>
    <x v="49"/>
    <x v="460"/>
    <x v="32"/>
    <n v="6254"/>
    <n v="91"/>
    <n v="0"/>
    <n v="6.7"/>
    <n v="238"/>
    <n v="88"/>
    <n v="31051126"/>
    <x v="27"/>
    <x v="2676"/>
    <s v="Color"/>
    <x v="3"/>
    <s v="English"/>
    <x v="4"/>
    <s v="PG"/>
    <x v="1"/>
    <n v="-23948874"/>
    <n v="-0.43543407272727275"/>
    <s v="&lt;90 minutes"/>
    <n v="-0.43543407272727275"/>
    <n v="3892693.5"/>
    <n v="0.11726928571428571"/>
    <x v="2"/>
  </r>
  <r>
    <s v="The Place Beyond the Pines"/>
    <x v="319"/>
    <x v="352"/>
    <x v="163"/>
    <n v="34413"/>
    <n v="310"/>
    <n v="47000"/>
    <n v="7.3"/>
    <n v="417"/>
    <n v="140"/>
    <n v="21383298"/>
    <x v="22"/>
    <x v="2677"/>
    <s v="Color"/>
    <x v="4"/>
    <s v="English"/>
    <x v="1"/>
    <s v="R"/>
    <x v="1"/>
    <n v="6383298"/>
    <n v="0.42555319999999996"/>
    <s v="131-150 minutes"/>
    <n v="0.42555320000000002"/>
    <n v="-74533.5"/>
    <n v="-7.4856785714285719E-3"/>
    <x v="1"/>
  </r>
  <r>
    <s v="The Players Club"/>
    <x v="243"/>
    <x v="1574"/>
    <x v="1"/>
    <n v="2868"/>
    <n v="0"/>
    <n v="575"/>
    <n v="5.6"/>
    <n v="22"/>
    <n v="104"/>
    <n v="23031390"/>
    <x v="55"/>
    <x v="2105"/>
    <s v="Color"/>
    <x v="2"/>
    <s v="English"/>
    <x v="1"/>
    <s v="R"/>
    <x v="1"/>
    <n v="18531390"/>
    <n v="4.1180866666666667"/>
    <s v="90-110 minutes"/>
    <n v="4.1180866666666667"/>
    <n v="1637763"/>
    <n v="0.19178668286445014"/>
    <x v="0"/>
  </r>
  <r>
    <s v="The Pledge"/>
    <x v="1093"/>
    <x v="899"/>
    <x v="199"/>
    <n v="793"/>
    <n v="0"/>
    <n v="0"/>
    <n v="6.8"/>
    <n v="150"/>
    <n v="124"/>
    <n v="19719930"/>
    <x v="65"/>
    <x v="2678"/>
    <s v="Color"/>
    <x v="4"/>
    <s v="English"/>
    <x v="1"/>
    <s v="R"/>
    <x v="1"/>
    <n v="-25280070"/>
    <n v="-0.56177933333333341"/>
    <s v="111-130 minutes"/>
    <n v="-0.5617793333333333"/>
    <n v="-74533.5"/>
    <n v="-7.4856785714285719E-3"/>
    <x v="2"/>
  </r>
  <r>
    <s v="The Polar Express"/>
    <x v="76"/>
    <x v="63"/>
    <x v="47"/>
    <n v="16264"/>
    <n v="0"/>
    <n v="10000"/>
    <n v="6.6"/>
    <n v="188"/>
    <n v="100"/>
    <n v="665426"/>
    <x v="129"/>
    <x v="2679"/>
    <s v="Color"/>
    <x v="3"/>
    <s v="English"/>
    <x v="1"/>
    <s v="G"/>
    <x v="1"/>
    <n v="-164334574"/>
    <n v="-0.99596711515151515"/>
    <s v="90-110 minutes"/>
    <n v="-0.99596711515151515"/>
    <n v="3892693.5"/>
    <n v="0.11726928571428571"/>
    <x v="2"/>
  </r>
  <r>
    <s v="The Possession"/>
    <x v="450"/>
    <x v="1575"/>
    <x v="270"/>
    <n v="2348"/>
    <n v="30"/>
    <n v="17000"/>
    <n v="5.9"/>
    <n v="264"/>
    <n v="92"/>
    <n v="49122319"/>
    <x v="56"/>
    <x v="300"/>
    <s v="Color"/>
    <x v="0"/>
    <s v="English"/>
    <x v="1"/>
    <s v="PG-13"/>
    <x v="1"/>
    <n v="35122319"/>
    <n v="2.5087370714285715"/>
    <s v="90-110 minutes"/>
    <n v="2.5087370714285715"/>
    <n v="16235088"/>
    <n v="1.1909079499999999"/>
    <x v="1"/>
  </r>
  <r>
    <s v="The Postman"/>
    <x v="1290"/>
    <x v="541"/>
    <x v="670"/>
    <n v="4346"/>
    <n v="0"/>
    <n v="0"/>
    <n v="6"/>
    <n v="79"/>
    <n v="177"/>
    <n v="17593391"/>
    <x v="112"/>
    <x v="2680"/>
    <s v="Color"/>
    <x v="5"/>
    <s v="English"/>
    <x v="1"/>
    <s v="R"/>
    <x v="1"/>
    <n v="-62406609"/>
    <n v="-0.78008261249999999"/>
    <s v="&gt;150 minutes"/>
    <n v="-0.78008261249999999"/>
    <n v="-1289919.5"/>
    <n v="-4.8151417500000002E-2"/>
    <x v="2"/>
  </r>
  <r>
    <s v="The Prestige"/>
    <x v="36"/>
    <x v="279"/>
    <x v="2"/>
    <n v="63986"/>
    <n v="22000"/>
    <n v="49000"/>
    <n v="8.5"/>
    <n v="341"/>
    <n v="130"/>
    <n v="53082743"/>
    <x v="33"/>
    <x v="2681"/>
    <s v="Color"/>
    <x v="1"/>
    <s v="English"/>
    <x v="1"/>
    <s v="PG-13"/>
    <x v="1"/>
    <n v="13082743"/>
    <n v="0.32706857499999997"/>
    <s v="111-130 minutes"/>
    <n v="0.32706857499999997"/>
    <n v="-434215.5"/>
    <n v="-0.10115100772200772"/>
    <x v="2"/>
  </r>
  <r>
    <s v="The Prince of Egypt"/>
    <x v="786"/>
    <x v="1576"/>
    <x v="457"/>
    <n v="1195"/>
    <n v="59"/>
    <n v="0"/>
    <n v="7"/>
    <n v="120"/>
    <n v="99"/>
    <n v="101217900"/>
    <x v="68"/>
    <x v="2682"/>
    <s v="Color"/>
    <x v="3"/>
    <s v="English"/>
    <x v="1"/>
    <s v="PG"/>
    <x v="1"/>
    <n v="31217900"/>
    <n v="0.44596999999999998"/>
    <s v="90-110 minutes"/>
    <n v="0.44596999999999998"/>
    <n v="3892693.5"/>
    <n v="0.11726928571428571"/>
    <x v="2"/>
  </r>
  <r>
    <s v="The Prince of Tides"/>
    <x v="1356"/>
    <x v="1553"/>
    <x v="298"/>
    <n v="1936"/>
    <n v="0"/>
    <n v="883"/>
    <n v="6.6"/>
    <n v="30"/>
    <n v="132"/>
    <n v="74787599"/>
    <x v="23"/>
    <x v="2090"/>
    <s v="Color"/>
    <x v="1"/>
    <s v="English"/>
    <x v="1"/>
    <s v="R"/>
    <x v="1"/>
    <n v="44787599"/>
    <n v="1.4929199666666668"/>
    <s v="131-150 minutes"/>
    <n v="1.4929199666666666"/>
    <n v="-434215.5"/>
    <n v="-0.10115100772200772"/>
    <x v="1"/>
  </r>
  <r>
    <s v="The Princess and the Cobbler"/>
    <x v="569"/>
    <x v="1577"/>
    <x v="337"/>
    <n v="1088"/>
    <n v="18"/>
    <n v="408"/>
    <n v="7.2"/>
    <n v="10"/>
    <n v="80"/>
    <n v="669276"/>
    <x v="25"/>
    <x v="2683"/>
    <s v="Color"/>
    <x v="5"/>
    <s v="English"/>
    <x v="4"/>
    <s v="G"/>
    <x v="1"/>
    <n v="-27330724"/>
    <n v="-0.97609728571428567"/>
    <s v="&lt;90 minutes"/>
    <n v="-0.97609728571428567"/>
    <n v="-1289919.5"/>
    <n v="-4.8151417500000002E-2"/>
    <x v="1"/>
  </r>
  <r>
    <s v="The Princess and the Frog"/>
    <x v="275"/>
    <x v="141"/>
    <x v="169"/>
    <n v="2480"/>
    <n v="63"/>
    <n v="5000"/>
    <n v="7.1"/>
    <n v="228"/>
    <n v="97"/>
    <n v="104374107"/>
    <x v="94"/>
    <x v="2684"/>
    <s v="Color"/>
    <x v="10"/>
    <s v="English"/>
    <x v="1"/>
    <s v="G"/>
    <x v="1"/>
    <n v="-625893"/>
    <n v="-5.9608857142857685E-3"/>
    <s v="90-110 minutes"/>
    <n v="-5.9608857142857139E-3"/>
    <m/>
    <m/>
    <x v="2"/>
  </r>
  <r>
    <s v="The Princess Bride"/>
    <x v="62"/>
    <x v="68"/>
    <x v="12"/>
    <n v="20060"/>
    <n v="0"/>
    <n v="33000"/>
    <n v="8.1"/>
    <n v="185"/>
    <n v="98"/>
    <n v="30857814"/>
    <x v="2"/>
    <x v="2685"/>
    <s v="Color"/>
    <x v="3"/>
    <s v="English"/>
    <x v="1"/>
    <s v="PG"/>
    <x v="1"/>
    <n v="14857814"/>
    <n v="0.92861337500000007"/>
    <s v="90-110 minutes"/>
    <n v="0.92861337499999996"/>
    <n v="3892693.5"/>
    <n v="0.11726928571428571"/>
    <x v="1"/>
  </r>
  <r>
    <s v="The Princess Diaries"/>
    <x v="264"/>
    <x v="755"/>
    <x v="6"/>
    <n v="13645"/>
    <n v="0"/>
    <n v="0"/>
    <n v="6.2"/>
    <n v="108"/>
    <n v="111"/>
    <n v="108244774"/>
    <x v="8"/>
    <x v="2686"/>
    <s v="Color"/>
    <x v="2"/>
    <s v="English"/>
    <x v="1"/>
    <s v="G"/>
    <x v="1"/>
    <n v="71244774"/>
    <n v="1.9255344324324324"/>
    <s v="111-130 minutes"/>
    <n v="1.9255344324324324"/>
    <n v="1637763"/>
    <n v="0.19178668286445014"/>
    <x v="1"/>
  </r>
  <r>
    <s v="The Princess Diaries 2: Royal Engagement"/>
    <x v="264"/>
    <x v="755"/>
    <x v="6"/>
    <n v="15362"/>
    <n v="0"/>
    <n v="1000"/>
    <n v="5.7"/>
    <n v="77"/>
    <n v="113"/>
    <n v="95149435"/>
    <x v="33"/>
    <x v="2687"/>
    <s v="Color"/>
    <x v="2"/>
    <s v="English"/>
    <x v="1"/>
    <s v="G"/>
    <x v="1"/>
    <n v="55149435"/>
    <n v="1.3787358749999998"/>
    <s v="111-130 minutes"/>
    <n v="1.3787358750000001"/>
    <n v="1637763"/>
    <n v="0.19178668286445014"/>
    <x v="2"/>
  </r>
  <r>
    <s v="The Producers"/>
    <x v="41"/>
    <x v="1578"/>
    <x v="6"/>
    <n v="24351"/>
    <n v="38"/>
    <n v="0"/>
    <n v="6.4"/>
    <n v="168"/>
    <n v="134"/>
    <n v="19377727"/>
    <x v="65"/>
    <x v="107"/>
    <s v="Color"/>
    <x v="2"/>
    <s v="English"/>
    <x v="1"/>
    <s v="PG-13"/>
    <x v="1"/>
    <n v="-25622273"/>
    <n v="-0.56938384444444445"/>
    <s v="131-150 minutes"/>
    <n v="-0.56938384444444445"/>
    <n v="1637763"/>
    <n v="0.19178668286445014"/>
    <x v="2"/>
  </r>
  <r>
    <s v="The Promise"/>
    <x v="1357"/>
    <x v="1579"/>
    <x v="326"/>
    <n v="949"/>
    <n v="45"/>
    <n v="445"/>
    <n v="5.6"/>
    <n v="90"/>
    <n v="103"/>
    <n v="668171"/>
    <x v="45"/>
    <x v="2297"/>
    <s v="Color"/>
    <x v="5"/>
    <s v="Mandarin"/>
    <x v="3"/>
    <s v="PG-13"/>
    <x v="0"/>
    <n v="-59331829"/>
    <n v="-0.98886381666666667"/>
    <s v="90-110 minutes"/>
    <n v="-0.98886381666666667"/>
    <n v="-1289919.5"/>
    <n v="-4.8151417500000002E-2"/>
    <x v="2"/>
  </r>
  <r>
    <s v="The Prophecy"/>
    <x v="74"/>
    <x v="1580"/>
    <x v="22"/>
    <n v="13433"/>
    <n v="10"/>
    <n v="0"/>
    <n v="6.6"/>
    <n v="56"/>
    <n v="98"/>
    <n v="16115878"/>
    <x v="4"/>
    <x v="2688"/>
    <s v="Color"/>
    <x v="5"/>
    <s v="English"/>
    <x v="1"/>
    <s v="R"/>
    <x v="1"/>
    <n v="8115878"/>
    <n v="1.0144847499999998"/>
    <s v="90-110 minutes"/>
    <n v="1.01448475"/>
    <n v="-1289919.5"/>
    <n v="-4.8151417500000002E-2"/>
    <x v="0"/>
  </r>
  <r>
    <s v="The Proposal"/>
    <x v="303"/>
    <x v="28"/>
    <x v="41"/>
    <n v="18656"/>
    <n v="98"/>
    <n v="10000"/>
    <n v="6.7"/>
    <n v="224"/>
    <n v="108"/>
    <n v="163947053"/>
    <x v="33"/>
    <x v="2689"/>
    <s v="Color"/>
    <x v="2"/>
    <s v="English"/>
    <x v="1"/>
    <s v="PG-13"/>
    <x v="1"/>
    <n v="123947053"/>
    <n v="3.0986763249999996"/>
    <s v="90-110 minutes"/>
    <n v="3.098676325"/>
    <n v="1637763"/>
    <n v="0.19178668286445014"/>
    <x v="2"/>
  </r>
  <r>
    <s v="The Proposition"/>
    <x v="1020"/>
    <x v="1581"/>
    <x v="1"/>
    <n v="2129"/>
    <n v="214"/>
    <n v="0"/>
    <n v="7.4"/>
    <n v="168"/>
    <n v="104"/>
    <n v="1900725"/>
    <x v="86"/>
    <x v="1415"/>
    <s v="Color"/>
    <x v="4"/>
    <s v="English"/>
    <x v="12"/>
    <s v="R"/>
    <x v="1"/>
    <n v="-99275"/>
    <n v="-4.9637500000000001E-2"/>
    <s v="90-110 minutes"/>
    <n v="-4.9637500000000001E-2"/>
    <n v="-74533.5"/>
    <n v="-7.4856785714285719E-3"/>
    <x v="0"/>
  </r>
  <r>
    <s v="The Protector"/>
    <x v="1358"/>
    <x v="1582"/>
    <x v="492"/>
    <n v="2205"/>
    <n v="64"/>
    <n v="0"/>
    <n v="7.1"/>
    <n v="112"/>
    <n v="111"/>
    <n v="11905519"/>
    <x v="17"/>
    <x v="2690"/>
    <s v="Color"/>
    <x v="5"/>
    <s v="Thai"/>
    <x v="38"/>
    <s v="R"/>
    <x v="0"/>
    <n v="-188094481"/>
    <n v="-0.94047240499999996"/>
    <s v="111-130 minutes"/>
    <n v="-0.94047240499999996"/>
    <n v="-1289919.5"/>
    <n v="-4.8151417500000002E-2"/>
    <x v="2"/>
  </r>
  <r>
    <s v="The Puffy Chair"/>
    <x v="1359"/>
    <x v="533"/>
    <x v="688"/>
    <n v="1064"/>
    <n v="157"/>
    <n v="297"/>
    <n v="6.6"/>
    <n v="51"/>
    <n v="85"/>
    <n v="192467"/>
    <x v="138"/>
    <x v="2691"/>
    <s v="Color"/>
    <x v="2"/>
    <s v="English"/>
    <x v="1"/>
    <s v="R"/>
    <x v="1"/>
    <n v="177467"/>
    <n v="11.831133333333334"/>
    <s v="&lt;90 minutes"/>
    <n v="11.831133333333334"/>
    <n v="1637763"/>
    <n v="0.19178668286445014"/>
    <x v="0"/>
  </r>
  <r>
    <s v="The Punisher"/>
    <x v="1360"/>
    <x v="1583"/>
    <x v="689"/>
    <n v="2114"/>
    <n v="36"/>
    <n v="4000"/>
    <n v="6.5"/>
    <n v="192"/>
    <n v="140"/>
    <n v="33682273"/>
    <x v="106"/>
    <x v="2692"/>
    <s v="Color"/>
    <x v="5"/>
    <s v="English"/>
    <x v="1"/>
    <s v="R"/>
    <x v="1"/>
    <n v="682273"/>
    <n v="2.0674939393939384E-2"/>
    <s v="131-150 minutes"/>
    <n v="2.0674939393939395E-2"/>
    <n v="-1289919.5"/>
    <n v="-4.8151417500000002E-2"/>
    <x v="1"/>
  </r>
  <r>
    <s v="The Purge"/>
    <x v="1361"/>
    <x v="1584"/>
    <x v="690"/>
    <n v="3708"/>
    <n v="65"/>
    <n v="31000"/>
    <n v="5.7"/>
    <n v="361"/>
    <n v="85"/>
    <n v="64423650"/>
    <x v="38"/>
    <x v="2693"/>
    <s v="Color"/>
    <x v="0"/>
    <s v="English"/>
    <x v="1"/>
    <s v="R"/>
    <x v="1"/>
    <n v="61423650"/>
    <n v="20.474550000000001"/>
    <s v="&lt;90 minutes"/>
    <n v="20.474550000000001"/>
    <n v="16235088"/>
    <n v="1.1909079499999999"/>
    <x v="0"/>
  </r>
  <r>
    <s v="The Purge: Anarchy"/>
    <x v="595"/>
    <x v="1584"/>
    <x v="3"/>
    <n v="6807"/>
    <n v="65"/>
    <n v="15000"/>
    <n v="6.5"/>
    <n v="285"/>
    <n v="103"/>
    <n v="71519230"/>
    <x v="75"/>
    <x v="2694"/>
    <s v="Color"/>
    <x v="5"/>
    <s v="English"/>
    <x v="1"/>
    <s v="R"/>
    <x v="1"/>
    <n v="62519230"/>
    <n v="6.9465811111111115"/>
    <s v="90-110 minutes"/>
    <n v="6.9465811111111115"/>
    <n v="-1289919.5"/>
    <n v="-4.8151417500000002E-2"/>
    <x v="0"/>
  </r>
  <r>
    <s v="The Pursuit of Happyness"/>
    <x v="124"/>
    <x v="1186"/>
    <x v="22"/>
    <n v="11036"/>
    <n v="125"/>
    <n v="32000"/>
    <n v="8"/>
    <n v="201"/>
    <n v="117"/>
    <n v="162586036"/>
    <x v="27"/>
    <x v="2695"/>
    <s v="Color"/>
    <x v="6"/>
    <s v="English"/>
    <x v="1"/>
    <s v="PG-13"/>
    <x v="1"/>
    <n v="107586036"/>
    <n v="1.9561097454545453"/>
    <s v="111-130 minutes"/>
    <n v="1.9561097454545455"/>
    <n v="-1289919.5"/>
    <n v="-4.8151417500000002E-2"/>
    <x v="2"/>
  </r>
  <r>
    <s v="The Queen"/>
    <x v="1362"/>
    <x v="444"/>
    <x v="100"/>
    <n v="486"/>
    <n v="350"/>
    <n v="0"/>
    <n v="7.3"/>
    <n v="280"/>
    <n v="94"/>
    <n v="56437947"/>
    <x v="349"/>
    <x v="2696"/>
    <s v="Color"/>
    <x v="6"/>
    <s v="English"/>
    <x v="4"/>
    <s v="PG-13"/>
    <x v="1"/>
    <n v="46637947"/>
    <n v="4.7589741836734696"/>
    <s v="90-110 minutes"/>
    <n v="4.7589741836734696"/>
    <n v="-1289919.5"/>
    <n v="-4.8151417500000002E-2"/>
    <x v="0"/>
  </r>
  <r>
    <s v="The Quick and the Dead"/>
    <x v="308"/>
    <x v="98"/>
    <x v="188"/>
    <n v="29743"/>
    <n v="0"/>
    <n v="0"/>
    <n v="6.4"/>
    <n v="63"/>
    <n v="107"/>
    <n v="18636537"/>
    <x v="28"/>
    <x v="2697"/>
    <s v="Black and White"/>
    <x v="5"/>
    <s v="English"/>
    <x v="13"/>
    <s v="R"/>
    <x v="1"/>
    <n v="-13363463"/>
    <n v="-0.41760821874999998"/>
    <s v="90-110 minutes"/>
    <n v="-0.41760821874999998"/>
    <n v="-1289919.5"/>
    <n v="-4.8151417500000002E-2"/>
    <x v="1"/>
  </r>
  <r>
    <s v="The Quiet"/>
    <x v="1198"/>
    <x v="412"/>
    <x v="218"/>
    <n v="3299"/>
    <n v="91"/>
    <n v="698"/>
    <n v="6.4"/>
    <n v="65"/>
    <n v="91"/>
    <n v="381186"/>
    <x v="127"/>
    <x v="2698"/>
    <s v="Color"/>
    <x v="1"/>
    <s v="English"/>
    <x v="1"/>
    <s v="R"/>
    <x v="1"/>
    <n v="-518814"/>
    <n v="-0.57645999999999997"/>
    <s v="90-110 minutes"/>
    <n v="-0.57645999999999997"/>
    <n v="-434215.5"/>
    <n v="-0.10115100772200772"/>
    <x v="0"/>
  </r>
  <r>
    <s v="The Quiet American"/>
    <x v="265"/>
    <x v="431"/>
    <x v="7"/>
    <n v="3431"/>
    <n v="176"/>
    <n v="983"/>
    <n v="7.1"/>
    <n v="149"/>
    <n v="101"/>
    <n v="12987647"/>
    <x v="23"/>
    <x v="2699"/>
    <s v="Color"/>
    <x v="1"/>
    <s v="English"/>
    <x v="4"/>
    <s v="R"/>
    <x v="1"/>
    <n v="-17012353"/>
    <n v="-0.56707843333333341"/>
    <s v="90-110 minutes"/>
    <n v="-0.5670784333333333"/>
    <n v="-434215.5"/>
    <n v="-0.10115100772200772"/>
    <x v="1"/>
  </r>
  <r>
    <s v="The R.M."/>
    <x v="1363"/>
    <x v="1585"/>
    <x v="691"/>
    <n v="155"/>
    <n v="0"/>
    <n v="44"/>
    <n v="6"/>
    <n v="3"/>
    <n v="101"/>
    <n v="1111615"/>
    <x v="58"/>
    <x v="2700"/>
    <s v="Color"/>
    <x v="2"/>
    <s v="English"/>
    <x v="1"/>
    <s v="PG"/>
    <x v="1"/>
    <n v="611615"/>
    <n v="1.22323"/>
    <s v="90-110 minutes"/>
    <n v="1.22323"/>
    <n v="1637763"/>
    <n v="0.19178668286445014"/>
    <x v="0"/>
  </r>
  <r>
    <s v="The Rage: Carrie 2"/>
    <x v="1364"/>
    <x v="1586"/>
    <x v="515"/>
    <n v="3162"/>
    <n v="52"/>
    <n v="897"/>
    <n v="4.5999999999999996"/>
    <n v="85"/>
    <n v="104"/>
    <n v="17757087"/>
    <x v="130"/>
    <x v="2701"/>
    <s v="Black and White"/>
    <x v="0"/>
    <s v="English"/>
    <x v="1"/>
    <s v="R"/>
    <x v="1"/>
    <n v="-3242913"/>
    <n v="-0.15442442857142857"/>
    <s v="90-110 minutes"/>
    <n v="-0.15442442857142857"/>
    <n v="16235088"/>
    <n v="1.1909079499999999"/>
    <x v="1"/>
  </r>
  <r>
    <s v="The Raid: Redemption"/>
    <x v="1365"/>
    <x v="1587"/>
    <x v="1"/>
    <n v="1445"/>
    <n v="338"/>
    <n v="51000"/>
    <n v="7.6"/>
    <n v="481"/>
    <n v="102"/>
    <n v="4105123"/>
    <x v="126"/>
    <x v="2702"/>
    <s v="Color"/>
    <x v="5"/>
    <s v="Indonesian"/>
    <x v="42"/>
    <s v="R"/>
    <x v="0"/>
    <n v="3005123"/>
    <n v="2.7319300000000002"/>
    <s v="90-110 minutes"/>
    <n v="2.7319300000000002"/>
    <n v="-1289919.5"/>
    <n v="-4.8151417500000002E-2"/>
    <x v="0"/>
  </r>
  <r>
    <s v="The Railway Man"/>
    <x v="1179"/>
    <x v="1588"/>
    <x v="202"/>
    <n v="39463"/>
    <n v="6"/>
    <n v="18000"/>
    <n v="7.1"/>
    <n v="186"/>
    <n v="116"/>
    <n v="4435083"/>
    <x v="7"/>
    <x v="2703"/>
    <s v="Color"/>
    <x v="6"/>
    <s v="English"/>
    <x v="12"/>
    <s v="R"/>
    <x v="1"/>
    <n v="-13564917"/>
    <n v="-0.75360650000000007"/>
    <s v="111-130 minutes"/>
    <n v="-0.75360649999999996"/>
    <n v="-1289919.5"/>
    <n v="-4.8151417500000002E-2"/>
    <x v="1"/>
  </r>
  <r>
    <s v="The Rainmaker"/>
    <x v="153"/>
    <x v="219"/>
    <x v="10"/>
    <n v="16762"/>
    <n v="0"/>
    <n v="0"/>
    <n v="7.1"/>
    <n v="91"/>
    <n v="135"/>
    <n v="45856732"/>
    <x v="33"/>
    <x v="2704"/>
    <s v="Color"/>
    <x v="4"/>
    <s v="English"/>
    <x v="1"/>
    <s v="PG-13"/>
    <x v="1"/>
    <n v="5856732"/>
    <n v="0.14641829999999989"/>
    <s v="131-150 minutes"/>
    <n v="0.1464183"/>
    <n v="-74533.5"/>
    <n v="-7.4856785714285719E-3"/>
    <x v="2"/>
  </r>
  <r>
    <s v="The Raven"/>
    <x v="1366"/>
    <x v="1118"/>
    <x v="692"/>
    <n v="2356"/>
    <n v="160"/>
    <n v="35000"/>
    <n v="6.4"/>
    <n v="265"/>
    <n v="110"/>
    <n v="16005978"/>
    <x v="43"/>
    <x v="2705"/>
    <s v="Color"/>
    <x v="4"/>
    <s v="English"/>
    <x v="1"/>
    <s v="R"/>
    <x v="1"/>
    <n v="-9994022"/>
    <n v="-0.38438546153846154"/>
    <s v="90-110 minutes"/>
    <n v="-0.38438546153846154"/>
    <n v="-74533.5"/>
    <n v="-7.4856785714285719E-3"/>
    <x v="1"/>
  </r>
  <r>
    <s v="The Reader"/>
    <x v="152"/>
    <x v="323"/>
    <x v="36"/>
    <n v="14504"/>
    <n v="335"/>
    <n v="15000"/>
    <n v="7.6"/>
    <n v="299"/>
    <n v="124"/>
    <n v="34180954"/>
    <x v="28"/>
    <x v="2706"/>
    <s v="Color"/>
    <x v="1"/>
    <s v="English"/>
    <x v="1"/>
    <s v="R"/>
    <x v="1"/>
    <n v="2180954"/>
    <n v="6.8154812499999995E-2"/>
    <s v="111-130 minutes"/>
    <n v="6.8154812499999995E-2"/>
    <n v="-434215.5"/>
    <n v="-0.10115100772200772"/>
    <x v="1"/>
  </r>
  <r>
    <s v="The Real Cancun"/>
    <x v="1252"/>
    <x v="1589"/>
    <x v="580"/>
    <n v="972"/>
    <n v="2"/>
    <n v="131"/>
    <n v="2.7"/>
    <n v="52"/>
    <n v="96"/>
    <n v="3713002"/>
    <x v="4"/>
    <x v="2707"/>
    <s v="Color"/>
    <x v="8"/>
    <s v="English"/>
    <x v="1"/>
    <s v="R"/>
    <x v="1"/>
    <n v="-4286998"/>
    <n v="-0.53587475000000007"/>
    <s v="90-110 minutes"/>
    <n v="-0.53587474999999996"/>
    <m/>
    <m/>
    <x v="0"/>
  </r>
  <r>
    <s v="The Reaping"/>
    <x v="1265"/>
    <x v="90"/>
    <x v="69"/>
    <n v="960"/>
    <n v="81"/>
    <n v="0"/>
    <n v="5.7"/>
    <n v="190"/>
    <n v="99"/>
    <n v="25117498"/>
    <x v="33"/>
    <x v="2588"/>
    <s v="Color"/>
    <x v="0"/>
    <s v="English"/>
    <x v="1"/>
    <s v="R"/>
    <x v="1"/>
    <n v="-14882502"/>
    <n v="-0.37206254999999999"/>
    <s v="90-110 minutes"/>
    <n v="-0.37206254999999999"/>
    <n v="16235088"/>
    <n v="1.1909079499999999"/>
    <x v="2"/>
  </r>
  <r>
    <s v="The Red Violin"/>
    <x v="1367"/>
    <x v="1590"/>
    <x v="693"/>
    <n v="29"/>
    <n v="63"/>
    <n v="0"/>
    <n v="7.7"/>
    <n v="94"/>
    <n v="130"/>
    <n v="9473382"/>
    <x v="42"/>
    <x v="2708"/>
    <s v="Color"/>
    <x v="1"/>
    <s v="French"/>
    <x v="14"/>
    <s v="R"/>
    <x v="0"/>
    <n v="-526618"/>
    <n v="-5.2661799999999981E-2"/>
    <s v="111-130 minutes"/>
    <n v="-5.2661800000000002E-2"/>
    <n v="-434215.5"/>
    <n v="-0.10115100772200772"/>
    <x v="0"/>
  </r>
  <r>
    <s v="The Relic"/>
    <x v="1368"/>
    <x v="101"/>
    <x v="301"/>
    <n v="1976"/>
    <n v="0"/>
    <n v="956"/>
    <n v="5.7"/>
    <n v="95"/>
    <n v="110"/>
    <n v="33927476"/>
    <x v="33"/>
    <x v="2709"/>
    <s v="Color"/>
    <x v="0"/>
    <s v="English"/>
    <x v="4"/>
    <s v="R"/>
    <x v="1"/>
    <n v="-6072524"/>
    <n v="-0.15181310000000003"/>
    <s v="90-110 minutes"/>
    <n v="-0.15181310000000001"/>
    <n v="16235088"/>
    <n v="1.1909079499999999"/>
    <x v="2"/>
  </r>
  <r>
    <s v="The Remains of the Day"/>
    <x v="138"/>
    <x v="94"/>
    <x v="20"/>
    <n v="12749"/>
    <n v="133"/>
    <n v="0"/>
    <n v="7.9"/>
    <n v="58"/>
    <n v="134"/>
    <n v="22954968"/>
    <x v="293"/>
    <x v="2710"/>
    <s v="Color"/>
    <x v="1"/>
    <s v="English"/>
    <x v="4"/>
    <s v="PG"/>
    <x v="1"/>
    <n v="11454968"/>
    <n v="0.99608417391304349"/>
    <s v="131-150 minutes"/>
    <n v="0.99608417391304349"/>
    <n v="-434215.5"/>
    <n v="-0.10115100772200772"/>
    <x v="0"/>
  </r>
  <r>
    <s v="The Replacement Killers"/>
    <x v="222"/>
    <x v="396"/>
    <x v="140"/>
    <n v="3072"/>
    <n v="845"/>
    <n v="629"/>
    <n v="6.1"/>
    <n v="105"/>
    <n v="96"/>
    <n v="18967571"/>
    <x v="23"/>
    <x v="2711"/>
    <s v="Color"/>
    <x v="5"/>
    <s v="English"/>
    <x v="1"/>
    <s v="R"/>
    <x v="1"/>
    <n v="-11032429"/>
    <n v="-0.36774763333333338"/>
    <s v="90-110 minutes"/>
    <n v="-0.36774763333333332"/>
    <n v="-1289919.5"/>
    <n v="-4.8151417500000002E-2"/>
    <x v="1"/>
  </r>
  <r>
    <s v="The Replacements"/>
    <x v="46"/>
    <x v="1092"/>
    <x v="12"/>
    <n v="24024"/>
    <n v="41"/>
    <n v="0"/>
    <n v="6.5"/>
    <n v="118"/>
    <n v="118"/>
    <n v="44737059"/>
    <x v="21"/>
    <x v="2712"/>
    <s v="Color"/>
    <x v="2"/>
    <s v="English"/>
    <x v="1"/>
    <s v="PG-13"/>
    <x v="1"/>
    <n v="-5262941"/>
    <n v="-0.10525881999999998"/>
    <s v="111-130 minutes"/>
    <n v="-0.10525882"/>
    <n v="1637763"/>
    <n v="0.19178668286445014"/>
    <x v="2"/>
  </r>
  <r>
    <s v="The Revenant"/>
    <x v="308"/>
    <x v="25"/>
    <x v="188"/>
    <n v="57108"/>
    <n v="0"/>
    <n v="190000"/>
    <n v="8.1"/>
    <n v="556"/>
    <n v="156"/>
    <n v="183635922"/>
    <x v="222"/>
    <x v="2713"/>
    <s v="Color"/>
    <x v="3"/>
    <s v="English"/>
    <x v="1"/>
    <s v="R"/>
    <x v="1"/>
    <n v="48635922"/>
    <n v="0.36026608888888889"/>
    <s v="&gt;150 minutes"/>
    <n v="0.36026608888888889"/>
    <n v="3892693.5"/>
    <n v="0.11726928571428571"/>
    <x v="2"/>
  </r>
  <r>
    <s v="The Right Stuff"/>
    <x v="530"/>
    <x v="1212"/>
    <x v="3"/>
    <n v="6341"/>
    <n v="133"/>
    <n v="0"/>
    <n v="7.9"/>
    <n v="80"/>
    <n v="193"/>
    <n v="21500000"/>
    <x v="102"/>
    <x v="2714"/>
    <s v="Color"/>
    <x v="3"/>
    <s v="English"/>
    <x v="1"/>
    <s v="PG"/>
    <x v="1"/>
    <n v="-5500000"/>
    <n v="-0.20370370370370372"/>
    <s v="&gt;150 minutes"/>
    <n v="-0.20370370370370369"/>
    <n v="3892693.5"/>
    <n v="0.11726928571428571"/>
    <x v="1"/>
  </r>
  <r>
    <s v="The Rite"/>
    <x v="138"/>
    <x v="9"/>
    <x v="20"/>
    <n v="19904"/>
    <n v="101"/>
    <n v="23000"/>
    <n v="6"/>
    <n v="267"/>
    <n v="114"/>
    <n v="33037754"/>
    <x v="8"/>
    <x v="2084"/>
    <s v="Color"/>
    <x v="1"/>
    <s v="English"/>
    <x v="1"/>
    <s v="PG-13"/>
    <x v="1"/>
    <n v="-3962246"/>
    <n v="-0.10708772972972969"/>
    <s v="111-130 minutes"/>
    <n v="-0.10708772972972973"/>
    <n v="-434215.5"/>
    <n v="-0.10115100772200772"/>
    <x v="1"/>
  </r>
  <r>
    <s v="The River Wild"/>
    <x v="93"/>
    <x v="51"/>
    <x v="6"/>
    <n v="12161"/>
    <n v="161"/>
    <n v="0"/>
    <n v="6.3"/>
    <n v="42"/>
    <n v="111"/>
    <n v="46815748"/>
    <x v="65"/>
    <x v="2715"/>
    <s v="Color"/>
    <x v="5"/>
    <s v="English"/>
    <x v="1"/>
    <s v="PG-13"/>
    <x v="1"/>
    <n v="1815748"/>
    <n v="4.0349955555555539E-2"/>
    <s v="111-130 minutes"/>
    <n v="4.0349955555555553E-2"/>
    <n v="-1289919.5"/>
    <n v="-4.8151417500000002E-2"/>
    <x v="2"/>
  </r>
  <r>
    <s v="The Road"/>
    <x v="74"/>
    <x v="1581"/>
    <x v="22"/>
    <n v="23566"/>
    <n v="214"/>
    <n v="32000"/>
    <n v="7.3"/>
    <n v="355"/>
    <n v="111"/>
    <n v="56692"/>
    <x v="9"/>
    <x v="2716"/>
    <s v="Color"/>
    <x v="3"/>
    <s v="English"/>
    <x v="1"/>
    <s v="R"/>
    <x v="1"/>
    <n v="-24943308"/>
    <n v="-0.99773232000000001"/>
    <s v="111-130 minutes"/>
    <n v="-0.99773232000000001"/>
    <n v="3892693.5"/>
    <n v="0.11726928571428571"/>
    <x v="1"/>
  </r>
  <r>
    <s v="The Road to El Dorado"/>
    <x v="184"/>
    <x v="1286"/>
    <x v="3"/>
    <n v="3372"/>
    <n v="10"/>
    <n v="0"/>
    <n v="6.9"/>
    <n v="82"/>
    <n v="89"/>
    <n v="50802661"/>
    <x v="152"/>
    <x v="2717"/>
    <s v="Color"/>
    <x v="3"/>
    <s v="English"/>
    <x v="1"/>
    <s v="PG"/>
    <x v="1"/>
    <n v="-44197339"/>
    <n v="-0.46523514736842109"/>
    <s v="&lt;90 minutes"/>
    <n v="-0.46523514736842103"/>
    <n v="3892693.5"/>
    <n v="0.11726928571428571"/>
    <x v="2"/>
  </r>
  <r>
    <s v="The Robe"/>
    <x v="1369"/>
    <x v="1591"/>
    <x v="694"/>
    <n v="1920"/>
    <n v="28"/>
    <n v="0"/>
    <n v="6.8"/>
    <n v="42"/>
    <n v="135"/>
    <n v="36000000"/>
    <x v="40"/>
    <x v="2718"/>
    <s v="Color"/>
    <x v="1"/>
    <s v="English"/>
    <x v="1"/>
    <s v="Unrated"/>
    <x v="1"/>
    <n v="31000000"/>
    <n v="6.2"/>
    <s v="131-150 minutes"/>
    <n v="6.2"/>
    <n v="-434215.5"/>
    <n v="-0.10115100772200772"/>
    <x v="0"/>
  </r>
  <r>
    <s v="The Rock"/>
    <x v="55"/>
    <x v="229"/>
    <x v="20"/>
    <n v="15999"/>
    <n v="0"/>
    <n v="51000"/>
    <n v="7.4"/>
    <n v="122"/>
    <n v="136"/>
    <n v="134006721"/>
    <x v="36"/>
    <x v="2719"/>
    <s v="Color"/>
    <x v="5"/>
    <s v="English"/>
    <x v="1"/>
    <s v="R"/>
    <x v="1"/>
    <n v="59006721"/>
    <n v="0.78675628000000009"/>
    <s v="131-150 minutes"/>
    <n v="0.78675627999999997"/>
    <n v="-1289919.5"/>
    <n v="-4.8151417500000002E-2"/>
    <x v="2"/>
  </r>
  <r>
    <s v="The Rocker"/>
    <x v="157"/>
    <x v="1015"/>
    <x v="47"/>
    <n v="33153"/>
    <n v="11"/>
    <n v="0"/>
    <n v="6.2"/>
    <n v="132"/>
    <n v="102"/>
    <n v="6409206"/>
    <x v="22"/>
    <x v="2720"/>
    <s v="Color"/>
    <x v="2"/>
    <s v="English"/>
    <x v="1"/>
    <s v="PG-13"/>
    <x v="1"/>
    <n v="-8590794"/>
    <n v="-0.5727196"/>
    <s v="90-110 minutes"/>
    <n v="-0.5727196"/>
    <n v="1637763"/>
    <n v="0.19178668286445014"/>
    <x v="1"/>
  </r>
  <r>
    <s v="The Rookie"/>
    <x v="530"/>
    <x v="1268"/>
    <x v="3"/>
    <n v="6657"/>
    <n v="102"/>
    <n v="0"/>
    <n v="7"/>
    <n v="92"/>
    <n v="127"/>
    <n v="75597042"/>
    <x v="6"/>
    <x v="2721"/>
    <s v="Color"/>
    <x v="1"/>
    <s v="English"/>
    <x v="1"/>
    <s v="G"/>
    <x v="1"/>
    <n v="55597042"/>
    <n v="2.7798520999999998"/>
    <s v="111-130 minutes"/>
    <n v="2.7798520999999998"/>
    <n v="-434215.5"/>
    <n v="-0.10115100772200772"/>
    <x v="1"/>
  </r>
  <r>
    <s v="The Roommate"/>
    <x v="443"/>
    <x v="1592"/>
    <x v="7"/>
    <n v="5349"/>
    <n v="26"/>
    <n v="0"/>
    <n v="4.8"/>
    <n v="138"/>
    <n v="91"/>
    <n v="37300107"/>
    <x v="2"/>
    <x v="2722"/>
    <s v="Color"/>
    <x v="1"/>
    <s v="English"/>
    <x v="1"/>
    <s v="PG-13"/>
    <x v="1"/>
    <n v="21300107"/>
    <n v="1.3312566874999998"/>
    <s v="90-110 minutes"/>
    <n v="1.3312566875"/>
    <n v="-434215.5"/>
    <n v="-0.10115100772200772"/>
    <x v="1"/>
  </r>
  <r>
    <s v="The Rose"/>
    <x v="752"/>
    <x v="1593"/>
    <x v="137"/>
    <n v="1097"/>
    <n v="43"/>
    <n v="1000"/>
    <n v="6.9"/>
    <n v="32"/>
    <n v="125"/>
    <n v="29200000"/>
    <x v="113"/>
    <x v="2723"/>
    <s v="Color"/>
    <x v="1"/>
    <s v="English"/>
    <x v="1"/>
    <s v="R"/>
    <x v="1"/>
    <n v="20700000"/>
    <n v="2.4352941176470586"/>
    <s v="111-130 minutes"/>
    <n v="2.4352941176470586"/>
    <n v="-434215.5"/>
    <n v="-0.10115100772200772"/>
    <x v="0"/>
  </r>
  <r>
    <s v="The Royal Tenenbaums"/>
    <x v="365"/>
    <x v="365"/>
    <x v="10"/>
    <n v="14609"/>
    <n v="0"/>
    <n v="0"/>
    <n v="7.6"/>
    <n v="220"/>
    <n v="110"/>
    <n v="52353636"/>
    <x v="130"/>
    <x v="1977"/>
    <s v="Color"/>
    <x v="2"/>
    <s v="English"/>
    <x v="1"/>
    <s v="R"/>
    <x v="1"/>
    <n v="31353636"/>
    <n v="1.4930302857142856"/>
    <s v="90-110 minutes"/>
    <n v="1.4930302857142856"/>
    <n v="1637763"/>
    <n v="0.19178668286445014"/>
    <x v="1"/>
  </r>
  <r>
    <s v="The Rugrats Movie"/>
    <x v="1080"/>
    <x v="1594"/>
    <x v="294"/>
    <n v="3438"/>
    <n v="5"/>
    <n v="418"/>
    <n v="5.9"/>
    <n v="45"/>
    <n v="83"/>
    <n v="100491683"/>
    <x v="184"/>
    <x v="2724"/>
    <s v="Color"/>
    <x v="3"/>
    <s v="English"/>
    <x v="1"/>
    <s v="G"/>
    <x v="1"/>
    <n v="76491683"/>
    <n v="3.1871534583333334"/>
    <s v="&lt;90 minutes"/>
    <n v="3.1871534583333334"/>
    <n v="3892693.5"/>
    <n v="0.11726928571428571"/>
    <x v="1"/>
  </r>
  <r>
    <s v="The Ruins"/>
    <x v="1252"/>
    <x v="1595"/>
    <x v="580"/>
    <n v="1749"/>
    <n v="27"/>
    <n v="0"/>
    <n v="5.9"/>
    <n v="233"/>
    <n v="93"/>
    <n v="17427926"/>
    <x v="4"/>
    <x v="1775"/>
    <s v="Color"/>
    <x v="0"/>
    <s v="English"/>
    <x v="1"/>
    <s v="R"/>
    <x v="1"/>
    <n v="9427926"/>
    <n v="1.1784907499999999"/>
    <s v="90-110 minutes"/>
    <n v="1.1784907499999999"/>
    <n v="16235088"/>
    <n v="1.1909079499999999"/>
    <x v="0"/>
  </r>
  <r>
    <s v="The Rules of Attraction"/>
    <x v="841"/>
    <x v="955"/>
    <x v="41"/>
    <n v="19928"/>
    <n v="675"/>
    <n v="0"/>
    <n v="6.7"/>
    <n v="143"/>
    <n v="110"/>
    <n v="6525762"/>
    <x v="50"/>
    <x v="172"/>
    <s v="Color"/>
    <x v="2"/>
    <s v="English"/>
    <x v="1"/>
    <s v="R"/>
    <x v="1"/>
    <n v="2525762"/>
    <n v="0.63144050000000007"/>
    <s v="90-110 minutes"/>
    <n v="0.63144049999999996"/>
    <n v="1637763"/>
    <n v="0.19178668286445014"/>
    <x v="0"/>
  </r>
  <r>
    <s v="The Runaways"/>
    <x v="376"/>
    <x v="1596"/>
    <x v="19"/>
    <n v="21711"/>
    <n v="50"/>
    <n v="0"/>
    <n v="6.6"/>
    <n v="259"/>
    <n v="106"/>
    <n v="3571735"/>
    <x v="42"/>
    <x v="2725"/>
    <s v="Color"/>
    <x v="6"/>
    <s v="English"/>
    <x v="1"/>
    <s v="R"/>
    <x v="1"/>
    <n v="-6428265"/>
    <n v="-0.64282649999999997"/>
    <s v="90-110 minutes"/>
    <n v="-0.64282649999999997"/>
    <n v="-1289919.5"/>
    <n v="-4.8151417500000002E-2"/>
    <x v="0"/>
  </r>
  <r>
    <s v="The Rundown"/>
    <x v="260"/>
    <x v="284"/>
    <x v="20"/>
    <n v="16930"/>
    <n v="532"/>
    <n v="0"/>
    <n v="6.7"/>
    <n v="151"/>
    <n v="104"/>
    <n v="47592825"/>
    <x v="3"/>
    <x v="2726"/>
    <s v="Color"/>
    <x v="5"/>
    <s v="English"/>
    <x v="1"/>
    <s v="PG-13"/>
    <x v="1"/>
    <n v="-37407175"/>
    <n v="-0.44008441176470592"/>
    <s v="90-110 minutes"/>
    <n v="-0.44008441176470586"/>
    <n v="-1289919.5"/>
    <n v="-4.8151417500000002E-2"/>
    <x v="2"/>
  </r>
  <r>
    <s v="The Running Man"/>
    <x v="848"/>
    <x v="1597"/>
    <x v="491"/>
    <n v="2373"/>
    <n v="343"/>
    <n v="0"/>
    <n v="6.6"/>
    <n v="120"/>
    <n v="101"/>
    <n v="38122105"/>
    <x v="102"/>
    <x v="2727"/>
    <s v="Color"/>
    <x v="5"/>
    <s v="English"/>
    <x v="1"/>
    <s v="R"/>
    <x v="1"/>
    <n v="11122105"/>
    <n v="0.41192981481481472"/>
    <s v="90-110 minutes"/>
    <n v="0.41192981481481483"/>
    <n v="-1289919.5"/>
    <n v="-4.8151417500000002E-2"/>
    <x v="1"/>
  </r>
  <r>
    <s v="The Saint"/>
    <x v="1370"/>
    <x v="431"/>
    <x v="695"/>
    <n v="475"/>
    <n v="176"/>
    <n v="0"/>
    <n v="6.2"/>
    <n v="64"/>
    <n v="116"/>
    <n v="61355436"/>
    <x v="187"/>
    <x v="2728"/>
    <s v="Color"/>
    <x v="5"/>
    <s v="English"/>
    <x v="1"/>
    <s v="PG-13"/>
    <x v="1"/>
    <n v="-6644564"/>
    <n v="-9.7714176470588221E-2"/>
    <s v="111-130 minutes"/>
    <n v="-9.7714176470588235E-2"/>
    <n v="-1289919.5"/>
    <n v="-4.8151417500000002E-2"/>
    <x v="2"/>
  </r>
  <r>
    <s v="The Salon"/>
    <x v="320"/>
    <x v="1598"/>
    <x v="195"/>
    <n v="3138"/>
    <n v="7"/>
    <n v="68"/>
    <n v="4.3"/>
    <n v="14"/>
    <n v="90"/>
    <n v="92362"/>
    <x v="135"/>
    <x v="841"/>
    <s v="Color"/>
    <x v="2"/>
    <s v="English"/>
    <x v="1"/>
    <s v="PG-13"/>
    <x v="1"/>
    <n v="-1407638"/>
    <n v="-0.93842533333333333"/>
    <s v="90-110 minutes"/>
    <n v="-0.93842533333333333"/>
    <n v="1637763"/>
    <n v="0.19178668286445014"/>
    <x v="0"/>
  </r>
  <r>
    <s v="The Salton Sea"/>
    <x v="59"/>
    <x v="587"/>
    <x v="1"/>
    <n v="4094"/>
    <n v="154"/>
    <n v="2000"/>
    <n v="7.2"/>
    <n v="79"/>
    <n v="103"/>
    <n v="676698"/>
    <x v="7"/>
    <x v="2729"/>
    <s v="Color"/>
    <x v="4"/>
    <s v="English"/>
    <x v="1"/>
    <s v="R"/>
    <x v="1"/>
    <n v="-17323302"/>
    <n v="-0.96240566666666671"/>
    <s v="90-110 minutes"/>
    <n v="-0.96240566666666671"/>
    <n v="-74533.5"/>
    <n v="-7.4856785714285719E-3"/>
    <x v="1"/>
  </r>
  <r>
    <s v="The Santa Clause"/>
    <x v="281"/>
    <x v="928"/>
    <x v="135"/>
    <n v="2790"/>
    <n v="11"/>
    <n v="0"/>
    <n v="6.4"/>
    <n v="64"/>
    <n v="97"/>
    <n v="144833357"/>
    <x v="5"/>
    <x v="2730"/>
    <s v="Color"/>
    <x v="2"/>
    <s v="English"/>
    <x v="1"/>
    <s v="PG"/>
    <x v="1"/>
    <n v="122833357"/>
    <n v="5.5833344090909094"/>
    <s v="90-110 minutes"/>
    <n v="5.5833344090909094"/>
    <n v="1637763"/>
    <n v="0.19178668286445014"/>
    <x v="1"/>
  </r>
  <r>
    <s v="The Santa Clause 2"/>
    <x v="281"/>
    <x v="500"/>
    <x v="135"/>
    <n v="5265"/>
    <n v="54"/>
    <n v="1000"/>
    <n v="5.5"/>
    <n v="80"/>
    <n v="104"/>
    <n v="139225854"/>
    <x v="45"/>
    <x v="901"/>
    <s v="Color"/>
    <x v="2"/>
    <s v="English"/>
    <x v="1"/>
    <s v="G"/>
    <x v="1"/>
    <n v="79225854"/>
    <n v="1.3204308999999999"/>
    <s v="90-110 minutes"/>
    <n v="1.3204309000000001"/>
    <n v="1637763"/>
    <n v="0.19178668286445014"/>
    <x v="2"/>
  </r>
  <r>
    <s v="The Scarlet Letter"/>
    <x v="254"/>
    <x v="1599"/>
    <x v="22"/>
    <n v="15820"/>
    <n v="596"/>
    <n v="943"/>
    <n v="5.0999999999999996"/>
    <n v="34"/>
    <n v="135"/>
    <n v="10400000"/>
    <x v="21"/>
    <x v="2731"/>
    <s v="Color"/>
    <x v="1"/>
    <s v="English"/>
    <x v="1"/>
    <s v="R"/>
    <x v="1"/>
    <n v="-39600000"/>
    <n v="-0.79200000000000004"/>
    <s v="131-150 minutes"/>
    <n v="-0.79200000000000004"/>
    <n v="-434215.5"/>
    <n v="-0.10115100772200772"/>
    <x v="2"/>
  </r>
  <r>
    <s v="The Scorch Trials"/>
    <x v="1332"/>
    <x v="1546"/>
    <x v="682"/>
    <n v="2517"/>
    <n v="47"/>
    <n v="24000"/>
    <n v="6.4"/>
    <n v="249"/>
    <n v="132"/>
    <n v="81687587"/>
    <x v="13"/>
    <x v="2732"/>
    <s v="Color"/>
    <x v="5"/>
    <s v="English"/>
    <x v="1"/>
    <s v="PG-13"/>
    <x v="1"/>
    <n v="20687587"/>
    <n v="0.33914077049180325"/>
    <s v="131-150 minutes"/>
    <n v="0.3391407704918033"/>
    <n v="-1289919.5"/>
    <n v="-4.8151417500000002E-2"/>
    <x v="2"/>
  </r>
  <r>
    <s v="The Score"/>
    <x v="10"/>
    <x v="368"/>
    <x v="9"/>
    <n v="32871"/>
    <n v="0"/>
    <n v="0"/>
    <n v="6.8"/>
    <n v="141"/>
    <n v="124"/>
    <n v="71069884"/>
    <x v="187"/>
    <x v="2733"/>
    <s v="Color"/>
    <x v="4"/>
    <s v="English"/>
    <x v="1"/>
    <s v="R"/>
    <x v="1"/>
    <n v="3069884"/>
    <n v="4.5145352941176498E-2"/>
    <s v="111-130 minutes"/>
    <n v="4.514535294117647E-2"/>
    <n v="-74533.5"/>
    <n v="-7.4856785714285719E-3"/>
    <x v="2"/>
  </r>
  <r>
    <s v="The Scorpion King"/>
    <x v="260"/>
    <x v="89"/>
    <x v="20"/>
    <n v="14611"/>
    <n v="55"/>
    <n v="0"/>
    <n v="5.5"/>
    <n v="167"/>
    <n v="100"/>
    <n v="90341670"/>
    <x v="45"/>
    <x v="2734"/>
    <s v="Color"/>
    <x v="5"/>
    <s v="English"/>
    <x v="1"/>
    <s v="PG-13"/>
    <x v="1"/>
    <n v="30341670"/>
    <n v="0.50569449999999994"/>
    <s v="90-110 minutes"/>
    <n v="0.50569450000000005"/>
    <n v="-1289919.5"/>
    <n v="-4.8151417500000002E-2"/>
    <x v="2"/>
  </r>
  <r>
    <s v="The Sea Inside"/>
    <x v="1371"/>
    <x v="134"/>
    <x v="14"/>
    <n v="529"/>
    <n v="448"/>
    <n v="0"/>
    <n v="8.1"/>
    <n v="157"/>
    <n v="125"/>
    <n v="2086345"/>
    <x v="42"/>
    <x v="1241"/>
    <s v="Color"/>
    <x v="6"/>
    <s v="Spanish"/>
    <x v="0"/>
    <s v="PG-13"/>
    <x v="0"/>
    <n v="-7913655"/>
    <n v="-0.79136549999999994"/>
    <s v="111-130 minutes"/>
    <n v="-0.79136550000000006"/>
    <n v="-1289919.5"/>
    <n v="-4.8151417500000002E-2"/>
    <x v="0"/>
  </r>
  <r>
    <s v="The Second Best Exotic Marigold Hotel"/>
    <x v="1372"/>
    <x v="423"/>
    <x v="662"/>
    <n v="583"/>
    <n v="108"/>
    <n v="21000"/>
    <n v="6.6"/>
    <n v="158"/>
    <n v="122"/>
    <n v="33071558"/>
    <x v="42"/>
    <x v="2735"/>
    <s v="Color"/>
    <x v="2"/>
    <s v="English"/>
    <x v="4"/>
    <s v="PG"/>
    <x v="1"/>
    <n v="23071558"/>
    <n v="2.3071557999999999"/>
    <s v="111-130 minutes"/>
    <n v="2.3071557999999999"/>
    <n v="1637763"/>
    <n v="0.19178668286445014"/>
    <x v="0"/>
  </r>
  <r>
    <s v="The Second Mother"/>
    <x v="1373"/>
    <x v="1600"/>
    <x v="65"/>
    <n v="76"/>
    <n v="9"/>
    <n v="0"/>
    <n v="7.9"/>
    <n v="111"/>
    <n v="112"/>
    <n v="375723"/>
    <x v="50"/>
    <x v="2736"/>
    <s v="Color"/>
    <x v="2"/>
    <s v="Portuguese"/>
    <x v="22"/>
    <s v="R"/>
    <x v="0"/>
    <n v="-3624277"/>
    <n v="-0.90606925000000005"/>
    <s v="111-130 minutes"/>
    <n v="-0.90606925000000005"/>
    <n v="1637763"/>
    <n v="0.19178668286445014"/>
    <x v="0"/>
  </r>
  <r>
    <s v="The Secret in Their Eyes"/>
    <x v="951"/>
    <x v="1601"/>
    <x v="229"/>
    <n v="1044"/>
    <n v="195"/>
    <n v="33000"/>
    <n v="8.1999999999999993"/>
    <n v="262"/>
    <n v="129"/>
    <n v="20167424"/>
    <x v="86"/>
    <x v="2737"/>
    <s v="Color"/>
    <x v="1"/>
    <s v="Spanish"/>
    <x v="36"/>
    <s v="R"/>
    <x v="0"/>
    <n v="18167424"/>
    <n v="9.0837120000000002"/>
    <s v="111-130 minutes"/>
    <n v="9.0837120000000002"/>
    <n v="-434215.5"/>
    <n v="-0.10115100772200772"/>
    <x v="0"/>
  </r>
  <r>
    <s v="The Secret Life of Bees"/>
    <x v="210"/>
    <x v="310"/>
    <x v="132"/>
    <n v="3376"/>
    <n v="107"/>
    <n v="0"/>
    <n v="7.3"/>
    <n v="109"/>
    <n v="110"/>
    <n v="37766350"/>
    <x v="26"/>
    <x v="1223"/>
    <s v="Color"/>
    <x v="1"/>
    <s v="English"/>
    <x v="1"/>
    <s v="PG-13"/>
    <x v="1"/>
    <n v="26766350"/>
    <n v="2.4333045454545457"/>
    <s v="90-110 minutes"/>
    <n v="2.4333045454545457"/>
    <n v="-434215.5"/>
    <n v="-0.10115100772200772"/>
    <x v="0"/>
  </r>
  <r>
    <s v="The Secret Life of Walter Mitty"/>
    <x v="721"/>
    <x v="1443"/>
    <x v="7"/>
    <n v="5095"/>
    <n v="0"/>
    <n v="70000"/>
    <n v="7.3"/>
    <n v="362"/>
    <n v="114"/>
    <n v="58229120"/>
    <x v="77"/>
    <x v="312"/>
    <s v="Color"/>
    <x v="3"/>
    <s v="English"/>
    <x v="1"/>
    <s v="PG"/>
    <x v="1"/>
    <n v="-31770880"/>
    <n v="-0.35300977777777776"/>
    <s v="111-130 minutes"/>
    <n v="-0.35300977777777776"/>
    <n v="3892693.5"/>
    <n v="0.11726928571428571"/>
    <x v="2"/>
  </r>
  <r>
    <s v="The Secret of Kells"/>
    <x v="1374"/>
    <x v="1602"/>
    <x v="65"/>
    <n v="75"/>
    <n v="45"/>
    <n v="11000"/>
    <n v="7.7"/>
    <n v="118"/>
    <n v="75"/>
    <n v="686383"/>
    <x v="51"/>
    <x v="2738"/>
    <s v="Color"/>
    <x v="3"/>
    <s v="English"/>
    <x v="8"/>
    <s v="Not Rated"/>
    <x v="1"/>
    <n v="-5813617"/>
    <n v="-0.89440261538461541"/>
    <s v="&lt;90 minutes"/>
    <n v="-0.89440261538461541"/>
    <n v="3892693.5"/>
    <n v="0.11726928571428571"/>
    <x v="0"/>
  </r>
  <r>
    <s v="The Sentinel"/>
    <x v="1375"/>
    <x v="1257"/>
    <x v="97"/>
    <n v="1352"/>
    <n v="69"/>
    <n v="690"/>
    <n v="6.1"/>
    <n v="161"/>
    <n v="107"/>
    <n v="36279230"/>
    <x v="45"/>
    <x v="1632"/>
    <s v="Color"/>
    <x v="5"/>
    <s v="English"/>
    <x v="1"/>
    <s v="PG-13"/>
    <x v="1"/>
    <n v="-23720770"/>
    <n v="-0.39534616666666667"/>
    <s v="90-110 minutes"/>
    <n v="-0.39534616666666667"/>
    <n v="-1289919.5"/>
    <n v="-4.8151417500000002E-2"/>
    <x v="2"/>
  </r>
  <r>
    <s v="The Sessions"/>
    <x v="1376"/>
    <x v="1603"/>
    <x v="570"/>
    <n v="1899"/>
    <n v="20"/>
    <n v="11000"/>
    <n v="7.2"/>
    <n v="337"/>
    <n v="95"/>
    <n v="5997134"/>
    <x v="15"/>
    <x v="563"/>
    <s v="Color"/>
    <x v="6"/>
    <s v="English"/>
    <x v="1"/>
    <s v="R"/>
    <x v="1"/>
    <n v="4997134"/>
    <n v="4.997134"/>
    <s v="90-110 minutes"/>
    <n v="4.997134"/>
    <n v="-1289919.5"/>
    <n v="-4.8151417500000002E-2"/>
    <x v="0"/>
  </r>
  <r>
    <s v="The Shadow"/>
    <x v="770"/>
    <x v="827"/>
    <x v="448"/>
    <n v="2711"/>
    <n v="85"/>
    <n v="0"/>
    <n v="6"/>
    <n v="70"/>
    <n v="93"/>
    <n v="32055248"/>
    <x v="9"/>
    <x v="2739"/>
    <s v="Color"/>
    <x v="5"/>
    <s v="English"/>
    <x v="1"/>
    <s v="PG-13"/>
    <x v="1"/>
    <n v="7055248"/>
    <n v="0.28220991999999989"/>
    <s v="90-110 minutes"/>
    <n v="0.28220992"/>
    <n v="-1289919.5"/>
    <n v="-4.8151417500000002E-2"/>
    <x v="1"/>
  </r>
  <r>
    <s v="The Shaggy Dog"/>
    <x v="95"/>
    <x v="103"/>
    <x v="60"/>
    <n v="24664"/>
    <n v="48"/>
    <n v="747"/>
    <n v="4.4000000000000004"/>
    <n v="76"/>
    <n v="98"/>
    <n v="61112916"/>
    <x v="21"/>
    <x v="2490"/>
    <s v="Color"/>
    <x v="2"/>
    <s v="English"/>
    <x v="1"/>
    <s v="PG"/>
    <x v="1"/>
    <n v="11112916"/>
    <n v="0.2222583199999999"/>
    <s v="90-110 minutes"/>
    <n v="0.22225832000000001"/>
    <n v="1637763"/>
    <n v="0.19178668286445014"/>
    <x v="2"/>
  </r>
  <r>
    <s v="The Shawshank Redemption"/>
    <x v="160"/>
    <x v="1487"/>
    <x v="6"/>
    <n v="13495"/>
    <n v="0"/>
    <n v="108000"/>
    <n v="9.3000000000000007"/>
    <n v="199"/>
    <n v="142"/>
    <n v="28341469"/>
    <x v="9"/>
    <x v="2740"/>
    <s v="Color"/>
    <x v="4"/>
    <s v="English"/>
    <x v="1"/>
    <s v="R"/>
    <x v="1"/>
    <n v="3341469"/>
    <n v="0.1336587600000001"/>
    <s v="131-150 minutes"/>
    <n v="0.13365875999999999"/>
    <n v="-74533.5"/>
    <n v="-7.4856785714285719E-3"/>
    <x v="1"/>
  </r>
  <r>
    <s v="The Shipping News"/>
    <x v="23"/>
    <x v="196"/>
    <x v="12"/>
    <n v="19805"/>
    <n v="529"/>
    <n v="0"/>
    <n v="6.8"/>
    <n v="119"/>
    <n v="111"/>
    <n v="11405825"/>
    <x v="19"/>
    <x v="182"/>
    <s v="Color"/>
    <x v="1"/>
    <s v="English"/>
    <x v="1"/>
    <s v="R"/>
    <x v="1"/>
    <n v="-23594175"/>
    <n v="-0.6741192857142857"/>
    <s v="111-130 minutes"/>
    <n v="-0.6741192857142857"/>
    <n v="-434215.5"/>
    <n v="-0.10115100772200772"/>
    <x v="1"/>
  </r>
  <r>
    <s v="The Siege"/>
    <x v="15"/>
    <x v="342"/>
    <x v="12"/>
    <n v="32563"/>
    <n v="380"/>
    <n v="0"/>
    <n v="6.3"/>
    <n v="120"/>
    <n v="116"/>
    <n v="40932372"/>
    <x v="68"/>
    <x v="2741"/>
    <s v="Color"/>
    <x v="5"/>
    <s v="English"/>
    <x v="1"/>
    <s v="R"/>
    <x v="1"/>
    <n v="-29067628"/>
    <n v="-0.41525182857142862"/>
    <s v="111-130 minutes"/>
    <n v="-0.41525182857142856"/>
    <n v="-1289919.5"/>
    <n v="-4.8151417500000002E-2"/>
    <x v="2"/>
  </r>
  <r>
    <s v="The Silence of the Lambs"/>
    <x v="138"/>
    <x v="300"/>
    <x v="20"/>
    <n v="13184"/>
    <n v="438"/>
    <n v="40000"/>
    <n v="8.6"/>
    <n v="185"/>
    <n v="138"/>
    <n v="130727000"/>
    <x v="59"/>
    <x v="2742"/>
    <s v="Color"/>
    <x v="4"/>
    <s v="English"/>
    <x v="1"/>
    <s v="R"/>
    <x v="1"/>
    <n v="111727000"/>
    <n v="5.8803684210526317"/>
    <s v="131-150 minutes"/>
    <n v="5.8803684210526317"/>
    <n v="-74533.5"/>
    <n v="-7.4856785714285719E-3"/>
    <x v="1"/>
  </r>
  <r>
    <s v="The Simpsons Movie"/>
    <x v="1377"/>
    <x v="1604"/>
    <x v="455"/>
    <n v="3086"/>
    <n v="30"/>
    <n v="0"/>
    <n v="7.4"/>
    <n v="299"/>
    <n v="87"/>
    <n v="183132370"/>
    <x v="36"/>
    <x v="2588"/>
    <s v="Color"/>
    <x v="3"/>
    <s v="English"/>
    <x v="1"/>
    <s v="PG-13"/>
    <x v="1"/>
    <n v="108132370"/>
    <n v="1.4417649333333333"/>
    <s v="&lt;90 minutes"/>
    <n v="1.4417649333333333"/>
    <n v="3892693.5"/>
    <n v="0.11726928571428571"/>
    <x v="2"/>
  </r>
  <r>
    <s v="The Singing Detective"/>
    <x v="95"/>
    <x v="1605"/>
    <x v="60"/>
    <n v="41645"/>
    <n v="200"/>
    <n v="494"/>
    <n v="5.6"/>
    <n v="66"/>
    <n v="109"/>
    <n v="336456"/>
    <x v="4"/>
    <x v="2743"/>
    <s v="Color"/>
    <x v="2"/>
    <s v="English"/>
    <x v="1"/>
    <s v="R"/>
    <x v="1"/>
    <n v="-7663544"/>
    <n v="-0.95794299999999999"/>
    <s v="90-110 minutes"/>
    <n v="-0.95794299999999999"/>
    <n v="1637763"/>
    <n v="0.19178668286445014"/>
    <x v="0"/>
  </r>
  <r>
    <s v="The Singles Ward"/>
    <x v="1363"/>
    <x v="1585"/>
    <x v="691"/>
    <n v="161"/>
    <n v="0"/>
    <n v="43"/>
    <n v="6.4"/>
    <n v="5"/>
    <n v="102"/>
    <n v="1250798"/>
    <x v="58"/>
    <x v="54"/>
    <s v="Color"/>
    <x v="2"/>
    <s v="English"/>
    <x v="1"/>
    <s v="PG"/>
    <x v="1"/>
    <n v="750798"/>
    <n v="1.5015960000000002"/>
    <s v="90-110 minutes"/>
    <n v="1.5015959999999999"/>
    <n v="1637763"/>
    <n v="0.19178668286445014"/>
    <x v="0"/>
  </r>
  <r>
    <s v="The Sisterhood of the Traveling Pants"/>
    <x v="421"/>
    <x v="317"/>
    <x v="3"/>
    <n v="6862"/>
    <n v="42"/>
    <n v="0"/>
    <n v="6.6"/>
    <n v="88"/>
    <n v="119"/>
    <n v="39008741"/>
    <x v="9"/>
    <x v="2501"/>
    <s v="Color"/>
    <x v="2"/>
    <s v="English"/>
    <x v="1"/>
    <s v="PG"/>
    <x v="1"/>
    <n v="14008741"/>
    <n v="0.56034964000000009"/>
    <s v="111-130 minutes"/>
    <n v="0.56034963999999998"/>
    <n v="1637763"/>
    <n v="0.19178668286445014"/>
    <x v="1"/>
  </r>
  <r>
    <s v="The Sixth Sense"/>
    <x v="11"/>
    <x v="128"/>
    <x v="10"/>
    <n v="17540"/>
    <n v="0"/>
    <n v="14000"/>
    <n v="8.1"/>
    <n v="234"/>
    <n v="107"/>
    <n v="293501675"/>
    <x v="33"/>
    <x v="2744"/>
    <s v="Color"/>
    <x v="1"/>
    <s v="English"/>
    <x v="1"/>
    <s v="PG-13"/>
    <x v="1"/>
    <n v="253501675"/>
    <n v="6.3375418750000003"/>
    <s v="90-110 minutes"/>
    <n v="6.3375418750000003"/>
    <n v="-434215.5"/>
    <n v="-0.10115100772200772"/>
    <x v="2"/>
  </r>
  <r>
    <s v="The Skeleton Key"/>
    <x v="1378"/>
    <x v="787"/>
    <x v="466"/>
    <n v="1274"/>
    <n v="34"/>
    <n v="0"/>
    <n v="6.5"/>
    <n v="193"/>
    <n v="104"/>
    <n v="47806295"/>
    <x v="24"/>
    <x v="2116"/>
    <s v="Black and White"/>
    <x v="0"/>
    <s v="English"/>
    <x v="1"/>
    <s v="PG-13"/>
    <x v="1"/>
    <n v="4806295"/>
    <n v="0.1117743023255815"/>
    <s v="90-110 minutes"/>
    <n v="0.1117743023255814"/>
    <n v="16235088"/>
    <n v="1.1909079499999999"/>
    <x v="2"/>
  </r>
  <r>
    <s v="The Skulls"/>
    <x v="14"/>
    <x v="144"/>
    <x v="2"/>
    <n v="26652"/>
    <n v="357"/>
    <n v="0"/>
    <n v="5.6"/>
    <n v="102"/>
    <n v="106"/>
    <n v="35007180"/>
    <x v="22"/>
    <x v="1887"/>
    <s v="Color"/>
    <x v="5"/>
    <s v="English"/>
    <x v="1"/>
    <s v="PG-13"/>
    <x v="1"/>
    <n v="20007180"/>
    <n v="1.333812"/>
    <s v="90-110 minutes"/>
    <n v="1.333812"/>
    <n v="-1289919.5"/>
    <n v="-4.8151417500000002E-2"/>
    <x v="1"/>
  </r>
  <r>
    <s v="The Slaughter Rule"/>
    <x v="319"/>
    <x v="1606"/>
    <x v="163"/>
    <n v="35294"/>
    <n v="12"/>
    <n v="183"/>
    <n v="6.1"/>
    <n v="17"/>
    <n v="112"/>
    <n v="13134"/>
    <x v="58"/>
    <x v="485"/>
    <s v="Color"/>
    <x v="1"/>
    <s v="English"/>
    <x v="1"/>
    <s v="R"/>
    <x v="1"/>
    <n v="-486866"/>
    <n v="-0.97373200000000004"/>
    <s v="111-130 minutes"/>
    <n v="-0.97373200000000004"/>
    <n v="-434215.5"/>
    <n v="-0.10115100772200772"/>
    <x v="0"/>
  </r>
  <r>
    <s v="The Smurfs"/>
    <x v="1379"/>
    <x v="305"/>
    <x v="638"/>
    <n v="692"/>
    <n v="67"/>
    <n v="31000"/>
    <n v="5.5"/>
    <n v="172"/>
    <n v="103"/>
    <n v="142614158"/>
    <x v="30"/>
    <x v="2745"/>
    <s v="Color"/>
    <x v="3"/>
    <s v="English"/>
    <x v="1"/>
    <s v="PG"/>
    <x v="1"/>
    <n v="32614158"/>
    <n v="0.29649234545454539"/>
    <s v="90-110 minutes"/>
    <n v="0.29649234545454545"/>
    <n v="3892693.5"/>
    <n v="0.11726928571428571"/>
    <x v="2"/>
  </r>
  <r>
    <s v="The Smurfs 2"/>
    <x v="1380"/>
    <x v="305"/>
    <x v="99"/>
    <n v="914"/>
    <n v="67"/>
    <n v="0"/>
    <n v="5.4"/>
    <n v="125"/>
    <n v="105"/>
    <n v="71017784"/>
    <x v="94"/>
    <x v="1752"/>
    <s v="Color"/>
    <x v="3"/>
    <s v="English"/>
    <x v="1"/>
    <s v="PG"/>
    <x v="1"/>
    <n v="-33982216"/>
    <n v="-0.32364015238095234"/>
    <s v="90-110 minutes"/>
    <n v="-0.3236401523809524"/>
    <n v="3892693.5"/>
    <n v="0.11726928571428571"/>
    <x v="2"/>
  </r>
  <r>
    <s v="The Social Network"/>
    <x v="943"/>
    <x v="152"/>
    <x v="22"/>
    <n v="10555"/>
    <n v="21000"/>
    <n v="74000"/>
    <n v="7.7"/>
    <n v="556"/>
    <n v="120"/>
    <n v="96917897"/>
    <x v="33"/>
    <x v="2135"/>
    <s v="Color"/>
    <x v="6"/>
    <s v="English"/>
    <x v="1"/>
    <s v="PG-13"/>
    <x v="1"/>
    <n v="56917897"/>
    <n v="1.4229474249999998"/>
    <s v="111-130 minutes"/>
    <n v="1.422947425"/>
    <n v="-1289919.5"/>
    <n v="-4.8151417500000002E-2"/>
    <x v="2"/>
  </r>
  <r>
    <s v="The Soloist"/>
    <x v="95"/>
    <x v="244"/>
    <x v="60"/>
    <n v="23745"/>
    <n v="456"/>
    <n v="0"/>
    <n v="6.7"/>
    <n v="210"/>
    <n v="117"/>
    <n v="31670931"/>
    <x v="45"/>
    <x v="2746"/>
    <s v="Color"/>
    <x v="6"/>
    <s v="English"/>
    <x v="4"/>
    <s v="PG-13"/>
    <x v="1"/>
    <n v="-28329069"/>
    <n v="-0.47215114999999996"/>
    <s v="111-130 minutes"/>
    <n v="-0.47215115000000002"/>
    <n v="-1289919.5"/>
    <n v="-4.8151417500000002E-2"/>
    <x v="2"/>
  </r>
  <r>
    <s v="The Son of No One"/>
    <x v="26"/>
    <x v="1607"/>
    <x v="19"/>
    <n v="32814"/>
    <n v="68"/>
    <n v="0"/>
    <n v="5.0999999999999996"/>
    <n v="62"/>
    <n v="90"/>
    <n v="28870"/>
    <x v="22"/>
    <x v="2702"/>
    <s v="Color"/>
    <x v="4"/>
    <s v="English"/>
    <x v="1"/>
    <s v="R"/>
    <x v="1"/>
    <n v="-14971130"/>
    <n v="-0.99807533333333331"/>
    <s v="90-110 minutes"/>
    <n v="-0.99807533333333331"/>
    <n v="-74533.5"/>
    <n v="-7.4856785714285719E-3"/>
    <x v="1"/>
  </r>
  <r>
    <s v="The Sorcerer's Apprentice"/>
    <x v="55"/>
    <x v="503"/>
    <x v="20"/>
    <n v="13388"/>
    <n v="226"/>
    <n v="11000"/>
    <n v="6.1"/>
    <n v="235"/>
    <n v="109"/>
    <n v="63143812"/>
    <x v="90"/>
    <x v="371"/>
    <s v="Color"/>
    <x v="5"/>
    <s v="English"/>
    <x v="1"/>
    <s v="PG"/>
    <x v="1"/>
    <n v="-86856188"/>
    <n v="-0.57904125333333334"/>
    <s v="90-110 minutes"/>
    <n v="-0.57904125333333334"/>
    <n v="-1289919.5"/>
    <n v="-4.8151417500000002E-2"/>
    <x v="2"/>
  </r>
  <r>
    <s v="The Sound of Music"/>
    <x v="1381"/>
    <x v="1343"/>
    <x v="687"/>
    <n v="1495"/>
    <n v="338"/>
    <n v="15000"/>
    <n v="8"/>
    <n v="119"/>
    <n v="174"/>
    <n v="163214286"/>
    <x v="203"/>
    <x v="2747"/>
    <s v="Color"/>
    <x v="6"/>
    <s v="English"/>
    <x v="1"/>
    <s v="G"/>
    <x v="1"/>
    <n v="155014286"/>
    <n v="18.904181219512196"/>
    <s v="&gt;150 minutes"/>
    <n v="18.904181219512196"/>
    <n v="-1289919.5"/>
    <n v="-4.8151417500000002E-2"/>
    <x v="0"/>
  </r>
  <r>
    <s v="The Spanish Prisoner"/>
    <x v="1071"/>
    <x v="1225"/>
    <x v="219"/>
    <n v="1722"/>
    <n v="342"/>
    <n v="578"/>
    <n v="7.3"/>
    <n v="97"/>
    <n v="110"/>
    <n v="10200000"/>
    <x v="42"/>
    <x v="2403"/>
    <s v="Color"/>
    <x v="1"/>
    <s v="English"/>
    <x v="1"/>
    <s v="PG"/>
    <x v="1"/>
    <n v="200000"/>
    <n v="2.0000000000000018E-2"/>
    <s v="90-110 minutes"/>
    <n v="0.02"/>
    <n v="-434215.5"/>
    <n v="-0.10115100772200772"/>
    <x v="0"/>
  </r>
  <r>
    <s v="The Specialist"/>
    <x v="204"/>
    <x v="197"/>
    <x v="10"/>
    <n v="13331"/>
    <n v="49"/>
    <n v="0"/>
    <n v="5.4"/>
    <n v="38"/>
    <n v="110"/>
    <n v="57362581"/>
    <x v="65"/>
    <x v="2748"/>
    <s v="Color"/>
    <x v="5"/>
    <s v="English"/>
    <x v="43"/>
    <s v="R"/>
    <x v="1"/>
    <n v="12362581"/>
    <n v="0.27472402222222225"/>
    <s v="90-110 minutes"/>
    <n v="0.2747240222222222"/>
    <n v="-1289919.5"/>
    <n v="-4.8151417500000002E-2"/>
    <x v="2"/>
  </r>
  <r>
    <s v="The Specials"/>
    <x v="28"/>
    <x v="1360"/>
    <x v="3"/>
    <n v="3905"/>
    <n v="82"/>
    <n v="210"/>
    <n v="6"/>
    <n v="29"/>
    <n v="82"/>
    <n v="12996"/>
    <x v="15"/>
    <x v="2749"/>
    <s v="Color"/>
    <x v="5"/>
    <s v="English"/>
    <x v="1"/>
    <s v="R"/>
    <x v="1"/>
    <n v="-987004"/>
    <n v="-0.98700399999999999"/>
    <s v="&lt;90 minutes"/>
    <n v="-0.98700399999999999"/>
    <n v="-1289919.5"/>
    <n v="-4.8151417500000002E-2"/>
    <x v="0"/>
  </r>
  <r>
    <s v="The Spectacular Now"/>
    <x v="1258"/>
    <x v="1608"/>
    <x v="52"/>
    <n v="10040"/>
    <n v="53"/>
    <n v="10000"/>
    <n v="7.1"/>
    <n v="220"/>
    <n v="95"/>
    <n v="6851969"/>
    <x v="18"/>
    <x v="1997"/>
    <s v="Color"/>
    <x v="2"/>
    <s v="English"/>
    <x v="1"/>
    <s v="R"/>
    <x v="1"/>
    <n v="4351969"/>
    <n v="1.7407876"/>
    <s v="90-110 minutes"/>
    <n v="1.7407876"/>
    <n v="1637763"/>
    <n v="0.19178668286445014"/>
    <x v="0"/>
  </r>
  <r>
    <s v="The Spiderwick Chronicles"/>
    <x v="786"/>
    <x v="728"/>
    <x v="457"/>
    <n v="1614"/>
    <n v="70"/>
    <n v="0"/>
    <n v="6.6"/>
    <n v="198"/>
    <n v="107"/>
    <n v="71148699"/>
    <x v="77"/>
    <x v="2750"/>
    <s v="Color"/>
    <x v="3"/>
    <s v="English"/>
    <x v="1"/>
    <s v="PG"/>
    <x v="1"/>
    <n v="-18851301"/>
    <n v="-0.2094589"/>
    <s v="90-110 minutes"/>
    <n v="-0.2094589"/>
    <n v="3892693.5"/>
    <n v="0.11726928571428571"/>
    <x v="2"/>
  </r>
  <r>
    <s v="The Spirit"/>
    <x v="371"/>
    <x v="1298"/>
    <x v="24"/>
    <n v="20881"/>
    <n v="436"/>
    <n v="2000"/>
    <n v="4.8"/>
    <n v="223"/>
    <n v="103"/>
    <n v="19781879"/>
    <x v="45"/>
    <x v="2751"/>
    <s v="Color"/>
    <x v="5"/>
    <s v="English"/>
    <x v="1"/>
    <s v="PG-13"/>
    <x v="1"/>
    <n v="-40218121"/>
    <n v="-0.67030201666666667"/>
    <s v="90-110 minutes"/>
    <n v="-0.67030201666666667"/>
    <n v="-1289919.5"/>
    <n v="-4.8151417500000002E-2"/>
    <x v="2"/>
  </r>
  <r>
    <s v="The SpongeBob Movie: Sponge Out of Water"/>
    <x v="1382"/>
    <x v="1609"/>
    <x v="696"/>
    <n v="5217"/>
    <n v="5"/>
    <n v="16000"/>
    <n v="6"/>
    <n v="147"/>
    <n v="92"/>
    <n v="162495848"/>
    <x v="271"/>
    <x v="2752"/>
    <s v="Color"/>
    <x v="3"/>
    <s v="English"/>
    <x v="1"/>
    <s v="PG"/>
    <x v="1"/>
    <n v="88495848"/>
    <n v="1.195889837837838"/>
    <s v="90-110 minutes"/>
    <n v="1.1958898378378378"/>
    <n v="3892693.5"/>
    <n v="0.11726928571428571"/>
    <x v="2"/>
  </r>
  <r>
    <s v="The SpongeBob SquarePants Movie"/>
    <x v="371"/>
    <x v="1610"/>
    <x v="24"/>
    <n v="20097"/>
    <n v="47"/>
    <n v="0"/>
    <n v="7"/>
    <n v="89"/>
    <n v="87"/>
    <n v="85416609"/>
    <x v="23"/>
    <x v="2753"/>
    <s v="Color"/>
    <x v="3"/>
    <s v="English"/>
    <x v="1"/>
    <s v="PG"/>
    <x v="1"/>
    <n v="55416609"/>
    <n v="1.8472203"/>
    <s v="&lt;90 minutes"/>
    <n v="1.8472203"/>
    <n v="3892693.5"/>
    <n v="0.11726928571428571"/>
    <x v="1"/>
  </r>
  <r>
    <s v="The Spy Next Door"/>
    <x v="613"/>
    <x v="226"/>
    <x v="1"/>
    <n v="3436"/>
    <n v="32"/>
    <n v="0"/>
    <n v="5.4"/>
    <n v="97"/>
    <n v="94"/>
    <n v="24268828"/>
    <x v="25"/>
    <x v="2754"/>
    <s v="Color"/>
    <x v="5"/>
    <s v="English"/>
    <x v="1"/>
    <s v="PG"/>
    <x v="1"/>
    <n v="-3731172"/>
    <n v="-0.13325614285714282"/>
    <s v="90-110 minutes"/>
    <n v="-0.13325614285714285"/>
    <n v="-1289919.5"/>
    <n v="-4.8151417500000002E-2"/>
    <x v="1"/>
  </r>
  <r>
    <s v="The Spy Who Loved Me"/>
    <x v="1383"/>
    <x v="1082"/>
    <x v="511"/>
    <n v="1326"/>
    <n v="43"/>
    <n v="0"/>
    <n v="7.1"/>
    <n v="112"/>
    <n v="123"/>
    <n v="46800000"/>
    <x v="56"/>
    <x v="2755"/>
    <s v="Color"/>
    <x v="5"/>
    <s v="English"/>
    <x v="4"/>
    <s v="PG"/>
    <x v="1"/>
    <n v="32800000"/>
    <n v="2.342857142857143"/>
    <s v="111-130 minutes"/>
    <n v="2.342857142857143"/>
    <n v="-1289919.5"/>
    <n v="-4.8151417500000002E-2"/>
    <x v="1"/>
  </r>
  <r>
    <s v="The Squid and the Whale"/>
    <x v="1384"/>
    <x v="1611"/>
    <x v="224"/>
    <n v="479"/>
    <n v="387"/>
    <n v="0"/>
    <n v="7.4"/>
    <n v="110"/>
    <n v="88"/>
    <n v="7362100"/>
    <x v="135"/>
    <x v="2756"/>
    <s v="Color"/>
    <x v="2"/>
    <s v="English"/>
    <x v="1"/>
    <s v="R"/>
    <x v="1"/>
    <n v="5862100"/>
    <n v="3.9080666666666666"/>
    <s v="&lt;90 minutes"/>
    <n v="3.9080666666666666"/>
    <n v="1637763"/>
    <n v="0.19178668286445014"/>
    <x v="0"/>
  </r>
  <r>
    <s v="The Statement"/>
    <x v="111"/>
    <x v="355"/>
    <x v="70"/>
    <n v="3286"/>
    <n v="278"/>
    <n v="188"/>
    <n v="6.2"/>
    <n v="54"/>
    <n v="120"/>
    <n v="763044"/>
    <x v="95"/>
    <x v="2757"/>
    <s v="Black and White"/>
    <x v="1"/>
    <s v="English"/>
    <x v="14"/>
    <s v="R"/>
    <x v="1"/>
    <n v="-22236956"/>
    <n v="-0.96682417391304343"/>
    <s v="111-130 minutes"/>
    <n v="-0.96682417391304343"/>
    <n v="-434215.5"/>
    <n v="-0.10115100772200772"/>
    <x v="1"/>
  </r>
  <r>
    <s v="The Station Agent"/>
    <x v="478"/>
    <x v="1334"/>
    <x v="9"/>
    <n v="24419"/>
    <n v="310"/>
    <n v="0"/>
    <n v="7.7"/>
    <n v="154"/>
    <n v="89"/>
    <n v="5739376"/>
    <x v="58"/>
    <x v="1222"/>
    <s v="Color"/>
    <x v="2"/>
    <s v="English"/>
    <x v="1"/>
    <s v="R"/>
    <x v="1"/>
    <n v="5239376"/>
    <n v="10.478752"/>
    <s v="&lt;90 minutes"/>
    <n v="10.478752"/>
    <n v="1637763"/>
    <n v="0.19178668286445014"/>
    <x v="0"/>
  </r>
  <r>
    <s v="The Stepford Wives"/>
    <x v="41"/>
    <x v="368"/>
    <x v="6"/>
    <n v="13748"/>
    <n v="0"/>
    <n v="0"/>
    <n v="5.2"/>
    <n v="169"/>
    <n v="93"/>
    <n v="59475623"/>
    <x v="77"/>
    <x v="2758"/>
    <s v="Color"/>
    <x v="2"/>
    <s v="English"/>
    <x v="1"/>
    <s v="PG-13"/>
    <x v="1"/>
    <n v="-30524377"/>
    <n v="-0.33915974444444441"/>
    <s v="90-110 minutes"/>
    <n v="-0.33915974444444447"/>
    <n v="1637763"/>
    <n v="0.19178668286445014"/>
    <x v="2"/>
  </r>
  <r>
    <s v="The Sticky Fingers of Time"/>
    <x v="1385"/>
    <x v="1612"/>
    <x v="234"/>
    <n v="154"/>
    <n v="0"/>
    <n v="67"/>
    <n v="6.3"/>
    <n v="8"/>
    <n v="81"/>
    <n v="18195"/>
    <x v="80"/>
    <x v="2759"/>
    <s v="Black and White"/>
    <x v="11"/>
    <s v="English"/>
    <x v="1"/>
    <n v="0"/>
    <x v="1"/>
    <n v="-231805"/>
    <n v="-0.92722000000000004"/>
    <s v="&lt;90 minutes"/>
    <n v="-0.92722000000000004"/>
    <m/>
    <m/>
    <x v="0"/>
  </r>
  <r>
    <s v="The Sting"/>
    <x v="780"/>
    <x v="413"/>
    <x v="1"/>
    <n v="2387"/>
    <n v="131"/>
    <n v="0"/>
    <n v="8.3000000000000007"/>
    <n v="119"/>
    <n v="129"/>
    <n v="159600000"/>
    <x v="149"/>
    <x v="2760"/>
    <s v="Color"/>
    <x v="2"/>
    <s v="English"/>
    <x v="1"/>
    <s v="PG"/>
    <x v="1"/>
    <n v="154100000"/>
    <n v="28.018181818181819"/>
    <s v="111-130 minutes"/>
    <n v="28.018181818181819"/>
    <n v="1637763"/>
    <n v="0.19178668286445014"/>
    <x v="0"/>
  </r>
  <r>
    <s v="The Story of Us"/>
    <x v="11"/>
    <x v="68"/>
    <x v="10"/>
    <n v="14706"/>
    <n v="0"/>
    <n v="0"/>
    <n v="5.9"/>
    <n v="99"/>
    <n v="95"/>
    <n v="27067160"/>
    <x v="21"/>
    <x v="2761"/>
    <s v="Color"/>
    <x v="2"/>
    <s v="English"/>
    <x v="1"/>
    <s v="R"/>
    <x v="1"/>
    <n v="-22932840"/>
    <n v="-0.45865679999999998"/>
    <s v="90-110 minutes"/>
    <n v="-0.45865679999999998"/>
    <n v="1637763"/>
    <n v="0.19178668286445014"/>
    <x v="2"/>
  </r>
  <r>
    <s v="The Straight Story"/>
    <x v="180"/>
    <x v="643"/>
    <x v="112"/>
    <n v="1351"/>
    <n v="0"/>
    <n v="0"/>
    <n v="8"/>
    <n v="143"/>
    <n v="112"/>
    <n v="6197866"/>
    <x v="42"/>
    <x v="2762"/>
    <s v="Color"/>
    <x v="6"/>
    <s v="English"/>
    <x v="8"/>
    <s v="G"/>
    <x v="1"/>
    <n v="-3802134"/>
    <n v="-0.38021340000000003"/>
    <s v="111-130 minutes"/>
    <n v="-0.38021339999999998"/>
    <n v="-1289919.5"/>
    <n v="-4.8151417500000002E-2"/>
    <x v="0"/>
  </r>
  <r>
    <s v="The Sum of All Fears"/>
    <x v="160"/>
    <x v="1613"/>
    <x v="6"/>
    <n v="12556"/>
    <n v="31"/>
    <n v="0"/>
    <n v="6.4"/>
    <n v="176"/>
    <n v="124"/>
    <n v="118471320"/>
    <x v="187"/>
    <x v="2763"/>
    <s v="Color"/>
    <x v="5"/>
    <s v="English"/>
    <x v="1"/>
    <s v="PG-13"/>
    <x v="1"/>
    <n v="50471320"/>
    <n v="0.74222529411764704"/>
    <s v="111-130 minutes"/>
    <n v="0.74222529411764704"/>
    <n v="-1289919.5"/>
    <n v="-4.8151417500000002E-2"/>
    <x v="2"/>
  </r>
  <r>
    <s v="The Sweeney"/>
    <x v="410"/>
    <x v="1614"/>
    <x v="3"/>
    <n v="4810"/>
    <n v="63"/>
    <n v="0"/>
    <n v="6.1"/>
    <n v="111"/>
    <n v="112"/>
    <n v="26345"/>
    <x v="38"/>
    <x v="2200"/>
    <s v="Color"/>
    <x v="5"/>
    <s v="English"/>
    <x v="4"/>
    <s v="R"/>
    <x v="1"/>
    <n v="-2973655"/>
    <n v="-0.99121833333333331"/>
    <s v="111-130 minutes"/>
    <n v="-0.99121833333333331"/>
    <n v="-1289919.5"/>
    <n v="-4.8151417500000002E-2"/>
    <x v="0"/>
  </r>
  <r>
    <s v="The Sweet Hereafter"/>
    <x v="507"/>
    <x v="467"/>
    <x v="629"/>
    <n v="2820"/>
    <n v="460"/>
    <n v="920"/>
    <n v="7.7"/>
    <n v="120"/>
    <n v="112"/>
    <n v="4306697"/>
    <x v="40"/>
    <x v="2764"/>
    <s v="Color"/>
    <x v="1"/>
    <s v="English"/>
    <x v="14"/>
    <s v="R"/>
    <x v="1"/>
    <n v="-693303"/>
    <n v="-0.13866060000000002"/>
    <s v="111-130 minutes"/>
    <n v="-0.13866059999999999"/>
    <n v="-434215.5"/>
    <n v="-0.10115100772200772"/>
    <x v="0"/>
  </r>
  <r>
    <s v="The Sweetest Thing"/>
    <x v="1386"/>
    <x v="528"/>
    <x v="697"/>
    <n v="132"/>
    <n v="16"/>
    <n v="0"/>
    <n v="5.0999999999999996"/>
    <n v="99"/>
    <n v="90"/>
    <n v="24430272"/>
    <x v="24"/>
    <x v="2368"/>
    <s v="Color"/>
    <x v="2"/>
    <s v="English"/>
    <x v="1"/>
    <s v="R"/>
    <x v="1"/>
    <n v="-18569728"/>
    <n v="-0.43185413953488372"/>
    <s v="90-110 minutes"/>
    <n v="-0.43185413953488372"/>
    <n v="1637763"/>
    <n v="0.19178668286445014"/>
    <x v="2"/>
  </r>
  <r>
    <s v="The Swindle"/>
    <x v="177"/>
    <x v="1615"/>
    <x v="109"/>
    <n v="1256"/>
    <n v="324"/>
    <n v="33"/>
    <n v="6.6"/>
    <n v="34"/>
    <n v="101"/>
    <n v="231417"/>
    <x v="45"/>
    <x v="1403"/>
    <s v="Color"/>
    <x v="2"/>
    <s v="French"/>
    <x v="8"/>
    <n v="0"/>
    <x v="0"/>
    <n v="-59768583"/>
    <n v="-0.99614305000000003"/>
    <s v="90-110 minutes"/>
    <n v="-0.99614305000000003"/>
    <n v="1637763"/>
    <n v="0.19178668286445014"/>
    <x v="2"/>
  </r>
  <r>
    <s v="The Switch"/>
    <x v="1387"/>
    <x v="336"/>
    <x v="698"/>
    <n v="1292"/>
    <n v="8"/>
    <n v="0"/>
    <n v="6.1"/>
    <n v="181"/>
    <n v="101"/>
    <n v="27758465"/>
    <x v="59"/>
    <x v="355"/>
    <s v="Color"/>
    <x v="2"/>
    <s v="English"/>
    <x v="1"/>
    <s v="PG-13"/>
    <x v="1"/>
    <n v="8758465"/>
    <n v="0.4609718421052631"/>
    <s v="90-110 minutes"/>
    <n v="0.46097184210526315"/>
    <n v="1637763"/>
    <n v="0.19178668286445014"/>
    <x v="1"/>
  </r>
  <r>
    <s v="The Tailor of Panama"/>
    <x v="690"/>
    <x v="1616"/>
    <x v="6"/>
    <n v="14995"/>
    <n v="128"/>
    <n v="813"/>
    <n v="6.1"/>
    <n v="104"/>
    <n v="109"/>
    <n v="13491653"/>
    <x v="7"/>
    <x v="814"/>
    <s v="Color"/>
    <x v="1"/>
    <s v="English"/>
    <x v="1"/>
    <s v="R"/>
    <x v="1"/>
    <n v="-4508347"/>
    <n v="-0.25046372222222224"/>
    <s v="90-110 minutes"/>
    <n v="-0.25046372222222224"/>
    <n v="-434215.5"/>
    <n v="-0.10115100772200772"/>
    <x v="1"/>
  </r>
  <r>
    <s v="The Taking of Pelham 1 2 3"/>
    <x v="15"/>
    <x v="307"/>
    <x v="12"/>
    <n v="19906"/>
    <n v="12000"/>
    <n v="0"/>
    <n v="6.4"/>
    <n v="267"/>
    <n v="106"/>
    <n v="65452312"/>
    <x v="61"/>
    <x v="2765"/>
    <s v="Color"/>
    <x v="5"/>
    <s v="English"/>
    <x v="1"/>
    <s v="R"/>
    <x v="1"/>
    <n v="-34547688"/>
    <n v="-0.34547687999999999"/>
    <s v="90-110 minutes"/>
    <n v="-0.34547687999999999"/>
    <n v="-1289919.5"/>
    <n v="-4.8151417500000002E-2"/>
    <x v="2"/>
  </r>
  <r>
    <s v="The Tale of Despereaux"/>
    <x v="1388"/>
    <x v="1617"/>
    <x v="68"/>
    <n v="13403"/>
    <n v="18"/>
    <n v="0"/>
    <n v="6.1"/>
    <n v="118"/>
    <n v="93"/>
    <n v="50818750"/>
    <x v="45"/>
    <x v="2766"/>
    <s v="Color"/>
    <x v="3"/>
    <s v="English"/>
    <x v="4"/>
    <s v="G"/>
    <x v="1"/>
    <n v="-9181250"/>
    <n v="-0.15302083333333338"/>
    <s v="90-110 minutes"/>
    <n v="-0.15302083333333333"/>
    <n v="3892693.5"/>
    <n v="0.11726928571428571"/>
    <x v="2"/>
  </r>
  <r>
    <s v="The Talented Mr. Ripley"/>
    <x v="27"/>
    <x v="489"/>
    <x v="9"/>
    <n v="36810"/>
    <n v="333"/>
    <n v="0"/>
    <n v="7.3"/>
    <n v="203"/>
    <n v="139"/>
    <n v="81292135"/>
    <x v="33"/>
    <x v="1457"/>
    <s v="Color"/>
    <x v="4"/>
    <s v="English"/>
    <x v="1"/>
    <s v="R"/>
    <x v="1"/>
    <n v="41292135"/>
    <n v="1.0323033750000001"/>
    <s v="131-150 minutes"/>
    <n v="1.0323033749999999"/>
    <n v="-74533.5"/>
    <n v="-7.4856785714285719E-3"/>
    <x v="2"/>
  </r>
  <r>
    <s v="The Tempest"/>
    <x v="246"/>
    <x v="121"/>
    <x v="7"/>
    <n v="3785"/>
    <n v="278"/>
    <n v="0"/>
    <n v="5.4"/>
    <n v="92"/>
    <n v="110"/>
    <n v="263365"/>
    <x v="6"/>
    <x v="2767"/>
    <s v="Color"/>
    <x v="2"/>
    <s v="English"/>
    <x v="1"/>
    <s v="PG-13"/>
    <x v="1"/>
    <n v="-19736635"/>
    <n v="-0.98683175000000001"/>
    <s v="90-110 minutes"/>
    <n v="-0.98683175000000001"/>
    <n v="1637763"/>
    <n v="0.19178668286445014"/>
    <x v="1"/>
  </r>
  <r>
    <s v="The Ten"/>
    <x v="907"/>
    <x v="1245"/>
    <x v="32"/>
    <n v="4883"/>
    <n v="136"/>
    <n v="915"/>
    <n v="5"/>
    <n v="65"/>
    <n v="96"/>
    <n v="766487"/>
    <x v="350"/>
    <x v="2768"/>
    <s v="Color"/>
    <x v="2"/>
    <s v="English"/>
    <x v="1"/>
    <s v="R"/>
    <x v="1"/>
    <n v="-4483513"/>
    <n v="-0.8540024761904762"/>
    <s v="90-110 minutes"/>
    <n v="-0.8540024761904762"/>
    <n v="1637763"/>
    <n v="0.19178668286445014"/>
    <x v="0"/>
  </r>
  <r>
    <s v="The Terminal"/>
    <x v="76"/>
    <x v="110"/>
    <x v="47"/>
    <n v="16199"/>
    <n v="14000"/>
    <n v="16000"/>
    <n v="7.3"/>
    <n v="151"/>
    <n v="128"/>
    <n v="77032279"/>
    <x v="45"/>
    <x v="2769"/>
    <s v="Color"/>
    <x v="2"/>
    <s v="English"/>
    <x v="1"/>
    <s v="PG-13"/>
    <x v="1"/>
    <n v="17032279"/>
    <n v="0.28387131666666665"/>
    <s v="111-130 minutes"/>
    <n v="0.28387131666666665"/>
    <n v="1637763"/>
    <n v="0.19178668286445014"/>
    <x v="2"/>
  </r>
  <r>
    <s v="The Terminator"/>
    <x v="144"/>
    <x v="153"/>
    <x v="3"/>
    <n v="3582"/>
    <n v="0"/>
    <n v="13000"/>
    <n v="8.1"/>
    <n v="204"/>
    <n v="107"/>
    <n v="38400000"/>
    <x v="51"/>
    <x v="2770"/>
    <s v="Color"/>
    <x v="5"/>
    <s v="English"/>
    <x v="4"/>
    <s v="R"/>
    <x v="1"/>
    <n v="31900000"/>
    <n v="4.907692307692308"/>
    <s v="90-110 minutes"/>
    <n v="4.907692307692308"/>
    <n v="-1289919.5"/>
    <n v="-4.8151417500000002E-2"/>
    <x v="0"/>
  </r>
  <r>
    <s v="The Texas Chain Saw Massacre"/>
    <x v="1210"/>
    <x v="901"/>
    <x v="638"/>
    <n v="1094"/>
    <n v="365"/>
    <n v="0"/>
    <n v="7.5"/>
    <n v="277"/>
    <n v="88"/>
    <n v="30859000"/>
    <x v="351"/>
    <x v="2771"/>
    <s v="Color"/>
    <x v="0"/>
    <s v="English"/>
    <x v="1"/>
    <s v="R"/>
    <x v="1"/>
    <n v="30775468"/>
    <n v="368.42728535172148"/>
    <s v="&lt;90 minutes"/>
    <n v="368.42728535172148"/>
    <n v="16235088"/>
    <n v="1.1909079499999999"/>
    <x v="0"/>
  </r>
  <r>
    <s v="The Texas Chainsaw Massacre 2"/>
    <x v="1389"/>
    <x v="901"/>
    <x v="699"/>
    <n v="302"/>
    <n v="365"/>
    <n v="0"/>
    <n v="5.5"/>
    <n v="159"/>
    <n v="101"/>
    <n v="8025872"/>
    <x v="254"/>
    <x v="2772"/>
    <s v="Color"/>
    <x v="2"/>
    <s v="English"/>
    <x v="1"/>
    <s v="X"/>
    <x v="1"/>
    <n v="3325872"/>
    <n v="0.70763234042553202"/>
    <s v="90-110 minutes"/>
    <n v="0.70763234042553191"/>
    <n v="1637763"/>
    <n v="0.19178668286445014"/>
    <x v="0"/>
  </r>
  <r>
    <s v="The Texas Chainsaw Massacre: The Beginning"/>
    <x v="756"/>
    <x v="281"/>
    <x v="127"/>
    <n v="26402"/>
    <n v="473"/>
    <n v="0"/>
    <n v="5.9"/>
    <n v="196"/>
    <n v="83"/>
    <n v="39511038"/>
    <x v="2"/>
    <x v="2773"/>
    <s v="Color"/>
    <x v="0"/>
    <s v="English"/>
    <x v="1"/>
    <s v="R"/>
    <x v="1"/>
    <n v="23511038"/>
    <n v="1.469439875"/>
    <s v="&lt;90 minutes"/>
    <n v="1.469439875"/>
    <n v="16235088"/>
    <n v="1.1909079499999999"/>
    <x v="1"/>
  </r>
  <r>
    <s v="The Theory of Everything"/>
    <x v="555"/>
    <x v="1032"/>
    <x v="10"/>
    <n v="14100"/>
    <n v="120"/>
    <n v="90000"/>
    <n v="7.7"/>
    <n v="419"/>
    <n v="123"/>
    <n v="35887263"/>
    <x v="22"/>
    <x v="2774"/>
    <s v="Color"/>
    <x v="6"/>
    <s v="English"/>
    <x v="4"/>
    <s v="PG-13"/>
    <x v="1"/>
    <n v="20887263"/>
    <n v="1.3924842000000002"/>
    <s v="111-130 minutes"/>
    <n v="1.3924841999999999"/>
    <n v="-1289919.5"/>
    <n v="-4.8151417500000002E-2"/>
    <x v="1"/>
  </r>
  <r>
    <s v="The Thin Red Line"/>
    <x v="1209"/>
    <x v="1559"/>
    <x v="628"/>
    <n v="1937"/>
    <n v="0"/>
    <n v="0"/>
    <n v="7.6"/>
    <n v="156"/>
    <n v="215"/>
    <n v="36385763"/>
    <x v="11"/>
    <x v="1475"/>
    <s v="Color"/>
    <x v="1"/>
    <s v="English"/>
    <x v="1"/>
    <s v="R"/>
    <x v="1"/>
    <n v="-15614237"/>
    <n v="-0.30027378846153852"/>
    <s v="&gt;150 minutes"/>
    <n v="-0.30027378846153846"/>
    <n v="-434215.5"/>
    <n v="-0.10115100772200772"/>
    <x v="2"/>
  </r>
  <r>
    <s v="The Thing"/>
    <x v="346"/>
    <x v="320"/>
    <x v="171"/>
    <n v="1757"/>
    <n v="0"/>
    <n v="23000"/>
    <n v="8.1999999999999993"/>
    <n v="297"/>
    <n v="109"/>
    <n v="13782838"/>
    <x v="22"/>
    <x v="2775"/>
    <s v="Color"/>
    <x v="0"/>
    <s v="English"/>
    <x v="1"/>
    <s v="R"/>
    <x v="1"/>
    <n v="-1217162"/>
    <n v="-8.1144133333333368E-2"/>
    <s v="90-110 minutes"/>
    <n v="-8.1144133333333326E-2"/>
    <n v="16235088"/>
    <n v="1.1909079499999999"/>
    <x v="1"/>
  </r>
  <r>
    <s v="The Thirteenth Floor"/>
    <x v="799"/>
    <x v="1618"/>
    <x v="463"/>
    <n v="2389"/>
    <n v="9"/>
    <n v="0"/>
    <n v="7"/>
    <n v="111"/>
    <n v="100"/>
    <n v="15500000"/>
    <x v="2"/>
    <x v="2776"/>
    <s v="Color"/>
    <x v="9"/>
    <s v="English"/>
    <x v="2"/>
    <s v="R"/>
    <x v="1"/>
    <n v="-500000"/>
    <n v="-3.125E-2"/>
    <s v="90-110 minutes"/>
    <n v="-3.125E-2"/>
    <m/>
    <m/>
    <x v="1"/>
  </r>
  <r>
    <s v="The Thomas Crown Affair"/>
    <x v="1014"/>
    <x v="276"/>
    <x v="1"/>
    <n v="4660"/>
    <n v="323"/>
    <n v="0"/>
    <n v="6.8"/>
    <n v="152"/>
    <n v="113"/>
    <n v="69304264"/>
    <x v="84"/>
    <x v="2777"/>
    <s v="Color"/>
    <x v="4"/>
    <s v="English"/>
    <x v="1"/>
    <s v="R"/>
    <x v="1"/>
    <n v="21304264"/>
    <n v="0.4438388333333334"/>
    <s v="111-130 minutes"/>
    <n v="0.44383883333333335"/>
    <n v="-74533.5"/>
    <n v="-7.4856785714285719E-3"/>
    <x v="2"/>
  </r>
  <r>
    <s v="The Three Musketeers"/>
    <x v="474"/>
    <x v="253"/>
    <x v="36"/>
    <n v="27694"/>
    <n v="545"/>
    <n v="19000"/>
    <n v="5.8"/>
    <n v="228"/>
    <n v="110"/>
    <n v="20315324"/>
    <x v="36"/>
    <x v="2778"/>
    <s v="Color"/>
    <x v="5"/>
    <s v="English"/>
    <x v="2"/>
    <s v="PG-13"/>
    <x v="1"/>
    <n v="-54684676"/>
    <n v="-0.72912901333333335"/>
    <s v="90-110 minutes"/>
    <n v="-0.72912901333333335"/>
    <n v="-1289919.5"/>
    <n v="-4.8151417500000002E-2"/>
    <x v="2"/>
  </r>
  <r>
    <s v="The Tigger Movie"/>
    <x v="1025"/>
    <x v="1619"/>
    <x v="567"/>
    <n v="575"/>
    <n v="25"/>
    <n v="347"/>
    <n v="6.3"/>
    <n v="89"/>
    <n v="77"/>
    <n v="45542421"/>
    <x v="23"/>
    <x v="1940"/>
    <s v="Color"/>
    <x v="10"/>
    <s v="English"/>
    <x v="1"/>
    <s v="G"/>
    <x v="1"/>
    <n v="15542421"/>
    <n v="0.51808070000000006"/>
    <s v="&lt;90 minutes"/>
    <n v="0.51808069999999995"/>
    <m/>
    <m/>
    <x v="1"/>
  </r>
  <r>
    <s v="The Time Machine"/>
    <x v="1073"/>
    <x v="1041"/>
    <x v="585"/>
    <n v="1919"/>
    <n v="25"/>
    <n v="3000"/>
    <n v="5.9"/>
    <n v="124"/>
    <n v="96"/>
    <n v="56684819"/>
    <x v="112"/>
    <x v="1035"/>
    <s v="Color"/>
    <x v="5"/>
    <s v="English"/>
    <x v="1"/>
    <s v="PG-13"/>
    <x v="1"/>
    <n v="-23315181"/>
    <n v="-0.29143976250000003"/>
    <s v="90-110 minutes"/>
    <n v="-0.29143976249999998"/>
    <n v="-1289919.5"/>
    <n v="-4.8151417500000002E-2"/>
    <x v="2"/>
  </r>
  <r>
    <s v="The Time Traveler's Wife"/>
    <x v="1390"/>
    <x v="715"/>
    <x v="700"/>
    <n v="568"/>
    <n v="124"/>
    <n v="13000"/>
    <n v="7.1"/>
    <n v="214"/>
    <n v="107"/>
    <n v="63411478"/>
    <x v="67"/>
    <x v="2779"/>
    <s v="Color"/>
    <x v="1"/>
    <s v="English"/>
    <x v="1"/>
    <s v="PG-13"/>
    <x v="1"/>
    <n v="24411478"/>
    <n v="0.62593533333333329"/>
    <s v="90-110 minutes"/>
    <n v="0.62593533333333329"/>
    <n v="-434215.5"/>
    <n v="-0.10115100772200772"/>
    <x v="2"/>
  </r>
  <r>
    <s v="The To Do List"/>
    <x v="1391"/>
    <x v="1620"/>
    <x v="226"/>
    <n v="2667"/>
    <n v="38"/>
    <n v="0"/>
    <n v="5.8"/>
    <n v="97"/>
    <n v="104"/>
    <n v="3447339"/>
    <x v="135"/>
    <x v="279"/>
    <s v="Color"/>
    <x v="2"/>
    <s v="English"/>
    <x v="1"/>
    <s v="R"/>
    <x v="1"/>
    <n v="1947339"/>
    <n v="1.2982260000000001"/>
    <s v="90-110 minutes"/>
    <n v="1.2982260000000001"/>
    <n v="1637763"/>
    <n v="0.19178668286445014"/>
    <x v="0"/>
  </r>
  <r>
    <s v="The Tourist"/>
    <x v="86"/>
    <x v="1534"/>
    <x v="53"/>
    <n v="55175"/>
    <n v="207"/>
    <n v="25000"/>
    <n v="6"/>
    <n v="321"/>
    <n v="103"/>
    <n v="67631157"/>
    <x v="61"/>
    <x v="2780"/>
    <s v="Color"/>
    <x v="5"/>
    <s v="English"/>
    <x v="1"/>
    <s v="PG-13"/>
    <x v="1"/>
    <n v="-32368843"/>
    <n v="-0.32368843000000003"/>
    <s v="90-110 minutes"/>
    <n v="-0.32368843000000003"/>
    <n v="-1289919.5"/>
    <n v="-4.8151417500000002E-2"/>
    <x v="2"/>
  </r>
  <r>
    <s v="The Town"/>
    <x v="31"/>
    <x v="227"/>
    <x v="22"/>
    <n v="14296"/>
    <n v="0"/>
    <n v="29000"/>
    <n v="7.6"/>
    <n v="378"/>
    <n v="150"/>
    <n v="92173235"/>
    <x v="8"/>
    <x v="1501"/>
    <s v="Color"/>
    <x v="4"/>
    <s v="English"/>
    <x v="1"/>
    <s v="R"/>
    <x v="1"/>
    <n v="55173235"/>
    <n v="1.4911685135135135"/>
    <s v="131-150 minutes"/>
    <n v="1.4911685135135135"/>
    <n v="-74533.5"/>
    <n v="-7.4856785714285719E-3"/>
    <x v="1"/>
  </r>
  <r>
    <s v="The Toxic Avenger Part II"/>
    <x v="1392"/>
    <x v="1621"/>
    <x v="701"/>
    <n v="99"/>
    <n v="6"/>
    <n v="321"/>
    <n v="5.0999999999999996"/>
    <n v="49"/>
    <n v="96"/>
    <n v="792966"/>
    <x v="182"/>
    <x v="2781"/>
    <s v="Color"/>
    <x v="5"/>
    <s v="English"/>
    <x v="1"/>
    <s v="R"/>
    <x v="1"/>
    <n v="-1507034"/>
    <n v="-0.65523217391304356"/>
    <s v="90-110 minutes"/>
    <n v="-0.65523217391304345"/>
    <n v="-1289919.5"/>
    <n v="-4.8151417500000002E-2"/>
    <x v="0"/>
  </r>
  <r>
    <s v="The Transporter"/>
    <x v="448"/>
    <x v="479"/>
    <x v="58"/>
    <n v="27572"/>
    <n v="255"/>
    <n v="0"/>
    <n v="6.8"/>
    <n v="171"/>
    <n v="92"/>
    <n v="25296447"/>
    <x v="130"/>
    <x v="2782"/>
    <s v="Color"/>
    <x v="5"/>
    <s v="English"/>
    <x v="8"/>
    <s v="PG-13"/>
    <x v="1"/>
    <n v="4296447"/>
    <n v="0.20459271428571424"/>
    <s v="90-110 minutes"/>
    <n v="0.20459271428571429"/>
    <n v="-1289919.5"/>
    <n v="-4.8151417500000002E-2"/>
    <x v="1"/>
  </r>
  <r>
    <s v="The Transporter Refueled"/>
    <x v="1393"/>
    <x v="379"/>
    <x v="583"/>
    <n v="1411"/>
    <n v="11"/>
    <n v="0"/>
    <n v="5.0999999999999996"/>
    <n v="148"/>
    <n v="96"/>
    <n v="16027866"/>
    <x v="9"/>
    <x v="2783"/>
    <s v="Color"/>
    <x v="5"/>
    <s v="English"/>
    <x v="8"/>
    <s v="PG-13"/>
    <x v="1"/>
    <n v="-8972134"/>
    <n v="-0.35888536000000004"/>
    <s v="90-110 minutes"/>
    <n v="-0.35888535999999999"/>
    <n v="-1289919.5"/>
    <n v="-4.8151417500000002E-2"/>
    <x v="1"/>
  </r>
  <r>
    <s v="The Tree of Life"/>
    <x v="238"/>
    <x v="1559"/>
    <x v="6"/>
    <n v="13021"/>
    <n v="0"/>
    <n v="39000"/>
    <n v="6.7"/>
    <n v="584"/>
    <n v="139"/>
    <n v="13303319"/>
    <x v="28"/>
    <x v="2784"/>
    <s v="Color"/>
    <x v="1"/>
    <s v="English"/>
    <x v="1"/>
    <s v="PG-13"/>
    <x v="1"/>
    <n v="-18696681"/>
    <n v="-0.58427128124999994"/>
    <s v="131-150 minutes"/>
    <n v="-0.58427128125000005"/>
    <n v="-434215.5"/>
    <n v="-0.10115100772200772"/>
    <x v="1"/>
  </r>
  <r>
    <s v="The Trials of Darryl Hunt"/>
    <x v="1394"/>
    <x v="1622"/>
    <x v="222"/>
    <n v="2"/>
    <n v="15"/>
    <n v="246"/>
    <n v="7.7"/>
    <n v="11"/>
    <n v="106"/>
    <n v="1111"/>
    <x v="47"/>
    <x v="2785"/>
    <s v="Color"/>
    <x v="4"/>
    <s v="English"/>
    <x v="1"/>
    <s v="PG-13"/>
    <x v="1"/>
    <n v="-198889"/>
    <n v="-0.99444500000000002"/>
    <s v="90-110 minutes"/>
    <n v="-0.99444500000000002"/>
    <n v="-74533.5"/>
    <n v="-7.4856785714285719E-3"/>
    <x v="0"/>
  </r>
  <r>
    <s v="The Triplets of Belleville"/>
    <x v="1395"/>
    <x v="1623"/>
    <x v="136"/>
    <n v="29"/>
    <n v="162"/>
    <n v="0"/>
    <n v="7.8"/>
    <n v="167"/>
    <n v="80"/>
    <n v="7002255"/>
    <x v="279"/>
    <x v="2786"/>
    <s v="Color"/>
    <x v="10"/>
    <s v="French"/>
    <x v="8"/>
    <s v="PG-13"/>
    <x v="0"/>
    <n v="-2497745"/>
    <n v="-0.26292052631578944"/>
    <s v="&lt;90 minutes"/>
    <n v="-0.26292052631578949"/>
    <m/>
    <m/>
    <x v="0"/>
  </r>
  <r>
    <s v="The Truman Show"/>
    <x v="590"/>
    <x v="552"/>
    <x v="3"/>
    <n v="3698"/>
    <n v="608"/>
    <n v="18000"/>
    <n v="8.1"/>
    <n v="213"/>
    <n v="103"/>
    <n v="125603360"/>
    <x v="45"/>
    <x v="2787"/>
    <s v="Color"/>
    <x v="2"/>
    <s v="English"/>
    <x v="1"/>
    <s v="PG"/>
    <x v="1"/>
    <n v="65603360"/>
    <n v="1.0933893333333335"/>
    <s v="90-110 minutes"/>
    <n v="1.0933893333333333"/>
    <n v="1637763"/>
    <n v="0.19178668286445014"/>
    <x v="2"/>
  </r>
  <r>
    <s v="The Tuxedo"/>
    <x v="1396"/>
    <x v="1624"/>
    <x v="401"/>
    <n v="2018"/>
    <n v="11"/>
    <n v="797"/>
    <n v="5.3"/>
    <n v="81"/>
    <n v="98"/>
    <n v="50189179"/>
    <x v="45"/>
    <x v="2788"/>
    <s v="Color"/>
    <x v="5"/>
    <s v="English"/>
    <x v="1"/>
    <s v="PG-13"/>
    <x v="1"/>
    <n v="-9810821"/>
    <n v="-0.16351368333333338"/>
    <s v="90-110 minutes"/>
    <n v="-0.16351368333333333"/>
    <n v="-1289919.5"/>
    <n v="-4.8151417500000002E-2"/>
    <x v="2"/>
  </r>
  <r>
    <s v="The Twilight Saga: Breaking Dawn - Part 2"/>
    <x v="691"/>
    <x v="626"/>
    <x v="60"/>
    <n v="59177"/>
    <n v="386"/>
    <n v="65000"/>
    <n v="5.5"/>
    <n v="322"/>
    <n v="115"/>
    <n v="292298923"/>
    <x v="44"/>
    <x v="2286"/>
    <s v="Color"/>
    <x v="3"/>
    <s v="English"/>
    <x v="1"/>
    <s v="PG-13"/>
    <x v="1"/>
    <n v="172298923"/>
    <n v="1.4358243583333334"/>
    <s v="111-130 minutes"/>
    <n v="1.4358243583333334"/>
    <n v="3892693.5"/>
    <n v="0.11726928571428571"/>
    <x v="2"/>
  </r>
  <r>
    <s v="The Twilight Saga: Eclipse"/>
    <x v="691"/>
    <x v="36"/>
    <x v="60"/>
    <n v="52547"/>
    <n v="171"/>
    <n v="29000"/>
    <n v="4.9000000000000004"/>
    <n v="293"/>
    <n v="124"/>
    <n v="300523113"/>
    <x v="187"/>
    <x v="2789"/>
    <s v="Color"/>
    <x v="3"/>
    <s v="English"/>
    <x v="1"/>
    <s v="PG-13"/>
    <x v="1"/>
    <n v="232523113"/>
    <n v="3.4194575441176474"/>
    <s v="111-130 minutes"/>
    <n v="3.4194575441176469"/>
    <n v="3892693.5"/>
    <n v="0.11726928571428571"/>
    <x v="2"/>
  </r>
  <r>
    <s v="The Twilight Saga: New Moon"/>
    <x v="691"/>
    <x v="60"/>
    <x v="60"/>
    <n v="64040"/>
    <n v="129"/>
    <n v="13000"/>
    <n v="4.5999999999999996"/>
    <n v="299"/>
    <n v="130"/>
    <n v="296623634"/>
    <x v="21"/>
    <x v="1028"/>
    <s v="Color"/>
    <x v="3"/>
    <s v="English"/>
    <x v="1"/>
    <s v="PG-13"/>
    <x v="1"/>
    <n v="246623634"/>
    <n v="4.9324726800000001"/>
    <s v="111-130 minutes"/>
    <n v="4.9324726800000001"/>
    <n v="3892693.5"/>
    <n v="0.11726928571428571"/>
    <x v="2"/>
  </r>
  <r>
    <s v="The Ugly Truth"/>
    <x v="39"/>
    <x v="23"/>
    <x v="12"/>
    <n v="22436"/>
    <n v="126"/>
    <n v="9000"/>
    <n v="6.5"/>
    <n v="174"/>
    <n v="96"/>
    <n v="88915214"/>
    <x v="89"/>
    <x v="2790"/>
    <s v="Color"/>
    <x v="2"/>
    <s v="English"/>
    <x v="1"/>
    <s v="R"/>
    <x v="1"/>
    <n v="50915214"/>
    <n v="1.3398740526315791"/>
    <s v="90-110 minutes"/>
    <n v="1.3398740526315789"/>
    <n v="1637763"/>
    <n v="0.19178668286445014"/>
    <x v="1"/>
  </r>
  <r>
    <s v="The Unborn"/>
    <x v="254"/>
    <x v="335"/>
    <x v="22"/>
    <n v="12183"/>
    <n v="687"/>
    <n v="0"/>
    <n v="4.8"/>
    <n v="178"/>
    <n v="89"/>
    <n v="42638165"/>
    <x v="2"/>
    <x v="2089"/>
    <s v="Color"/>
    <x v="1"/>
    <s v="English"/>
    <x v="1"/>
    <s v="PG-13"/>
    <x v="1"/>
    <n v="26638165"/>
    <n v="1.6648853125"/>
    <s v="&lt;90 minutes"/>
    <n v="1.6648853125"/>
    <n v="-434215.5"/>
    <n v="-0.10115100772200772"/>
    <x v="1"/>
  </r>
  <r>
    <s v="The Untouchables"/>
    <x v="10"/>
    <x v="629"/>
    <x v="9"/>
    <n v="22767"/>
    <n v="0"/>
    <n v="0"/>
    <n v="7.9"/>
    <n v="123"/>
    <n v="119"/>
    <n v="76270454"/>
    <x v="9"/>
    <x v="2791"/>
    <s v="Color"/>
    <x v="4"/>
    <s v="English"/>
    <x v="1"/>
    <s v="R"/>
    <x v="1"/>
    <n v="51270454"/>
    <n v="2.0508181599999999"/>
    <s v="111-130 minutes"/>
    <n v="2.0508181599999999"/>
    <n v="-74533.5"/>
    <n v="-7.4856785714285719E-3"/>
    <x v="1"/>
  </r>
  <r>
    <s v="The Upside of Anger"/>
    <x v="80"/>
    <x v="330"/>
    <x v="51"/>
    <n v="2944"/>
    <n v="57"/>
    <n v="549"/>
    <n v="6.9"/>
    <n v="125"/>
    <n v="118"/>
    <n v="18761993"/>
    <x v="75"/>
    <x v="2792"/>
    <s v="Color"/>
    <x v="2"/>
    <s v="English"/>
    <x v="1"/>
    <s v="R"/>
    <x v="1"/>
    <n v="9761993"/>
    <n v="1.0846658888888889"/>
    <s v="111-130 minutes"/>
    <n v="1.0846658888888889"/>
    <n v="1637763"/>
    <n v="0.19178668286445014"/>
    <x v="0"/>
  </r>
  <r>
    <s v="The Usual Suspects"/>
    <x v="23"/>
    <x v="914"/>
    <x v="12"/>
    <n v="20821"/>
    <n v="0"/>
    <n v="28000"/>
    <n v="8.6"/>
    <n v="162"/>
    <n v="106"/>
    <n v="23272306"/>
    <x v="16"/>
    <x v="2793"/>
    <s v="Color"/>
    <x v="4"/>
    <s v="English"/>
    <x v="1"/>
    <s v="R"/>
    <x v="1"/>
    <n v="17272306"/>
    <n v="2.8787176666666667"/>
    <s v="90-110 minutes"/>
    <n v="2.8787176666666667"/>
    <n v="-74533.5"/>
    <n v="-7.4856785714285719E-3"/>
    <x v="0"/>
  </r>
  <r>
    <s v="The Vatican Tapes"/>
    <x v="246"/>
    <x v="515"/>
    <x v="7"/>
    <n v="7875"/>
    <n v="83"/>
    <n v="0"/>
    <n v="4.5"/>
    <n v="93"/>
    <n v="91"/>
    <n v="1712111"/>
    <x v="352"/>
    <x v="483"/>
    <s v="Color"/>
    <x v="0"/>
    <s v="English"/>
    <x v="1"/>
    <s v="PG-13"/>
    <x v="1"/>
    <n v="-6782889"/>
    <n v="-0.79845662154208363"/>
    <s v="90-110 minutes"/>
    <n v="-0.79845662154208363"/>
    <n v="16235088"/>
    <n v="1.1909079499999999"/>
    <x v="0"/>
  </r>
  <r>
    <s v="The Verdict"/>
    <x v="111"/>
    <x v="522"/>
    <x v="70"/>
    <n v="2330"/>
    <n v="0"/>
    <n v="0"/>
    <n v="7.8"/>
    <n v="79"/>
    <n v="129"/>
    <n v="54000000"/>
    <x v="2"/>
    <x v="2794"/>
    <s v="Color"/>
    <x v="1"/>
    <s v="English"/>
    <x v="1"/>
    <s v="R"/>
    <x v="1"/>
    <n v="38000000"/>
    <n v="2.375"/>
    <s v="111-130 minutes"/>
    <n v="2.375"/>
    <n v="-434215.5"/>
    <n v="-0.10115100772200772"/>
    <x v="1"/>
  </r>
  <r>
    <s v="The Village"/>
    <x v="797"/>
    <x v="128"/>
    <x v="7"/>
    <n v="7273"/>
    <n v="0"/>
    <n v="0"/>
    <n v="6.5"/>
    <n v="261"/>
    <n v="108"/>
    <n v="114195633"/>
    <x v="45"/>
    <x v="2795"/>
    <s v="Color"/>
    <x v="1"/>
    <s v="English"/>
    <x v="1"/>
    <s v="PG-13"/>
    <x v="1"/>
    <n v="54195633"/>
    <n v="0.90326054999999994"/>
    <s v="90-110 minutes"/>
    <n v="0.90326055000000005"/>
    <n v="-434215.5"/>
    <n v="-0.10115100772200772"/>
    <x v="2"/>
  </r>
  <r>
    <s v="The Virgin Suicides"/>
    <x v="186"/>
    <x v="1007"/>
    <x v="32"/>
    <n v="7103"/>
    <n v="0"/>
    <n v="0"/>
    <n v="7.2"/>
    <n v="152"/>
    <n v="90"/>
    <n v="4859475"/>
    <x v="16"/>
    <x v="2796"/>
    <s v="Color"/>
    <x v="1"/>
    <s v="English"/>
    <x v="1"/>
    <s v="R"/>
    <x v="1"/>
    <n v="-1140525"/>
    <n v="-0.19008749999999996"/>
    <s v="90-110 minutes"/>
    <n v="-0.19008749999999999"/>
    <n v="-434215.5"/>
    <n v="-0.10115100772200772"/>
    <x v="0"/>
  </r>
  <r>
    <s v="The Virginity Hit"/>
    <x v="1397"/>
    <x v="1625"/>
    <x v="560"/>
    <n v="768"/>
    <n v="10"/>
    <n v="974"/>
    <n v="4.5999999999999996"/>
    <n v="46"/>
    <n v="86"/>
    <n v="535249"/>
    <x v="345"/>
    <x v="2797"/>
    <s v="Color"/>
    <x v="2"/>
    <s v="English"/>
    <x v="1"/>
    <s v="R"/>
    <x v="1"/>
    <n v="-2864751"/>
    <n v="-0.84257382352941179"/>
    <s v="&lt;90 minutes"/>
    <n v="-0.84257382352941179"/>
    <n v="1637763"/>
    <n v="0.19178668286445014"/>
    <x v="0"/>
  </r>
  <r>
    <s v="The Visit"/>
    <x v="1398"/>
    <x v="128"/>
    <x v="702"/>
    <n v="1010"/>
    <n v="0"/>
    <n v="27000"/>
    <n v="6.2"/>
    <n v="371"/>
    <n v="94"/>
    <n v="65069140"/>
    <x v="40"/>
    <x v="2798"/>
    <s v="Color"/>
    <x v="0"/>
    <s v="English"/>
    <x v="1"/>
    <s v="PG-13"/>
    <x v="1"/>
    <n v="60069140"/>
    <n v="12.013828"/>
    <s v="90-110 minutes"/>
    <n v="12.013828"/>
    <n v="16235088"/>
    <n v="1.1909079499999999"/>
    <x v="0"/>
  </r>
  <r>
    <s v="The Visual Bible: The Gospel of John"/>
    <x v="707"/>
    <x v="1626"/>
    <x v="418"/>
    <n v="1281"/>
    <n v="10"/>
    <n v="0"/>
    <n v="7.7"/>
    <n v="25"/>
    <n v="125"/>
    <n v="4068087"/>
    <x v="32"/>
    <x v="74"/>
    <s v="Color"/>
    <x v="6"/>
    <s v="English"/>
    <x v="14"/>
    <s v="PG-13"/>
    <x v="1"/>
    <n v="-12931913"/>
    <n v="-0.76070076470588233"/>
    <s v="111-130 minutes"/>
    <n v="-0.76070076470588233"/>
    <n v="-1289919.5"/>
    <n v="-4.8151417500000002E-2"/>
    <x v="1"/>
  </r>
  <r>
    <s v="The Vow"/>
    <x v="26"/>
    <x v="1627"/>
    <x v="19"/>
    <n v="18322"/>
    <n v="23"/>
    <n v="32000"/>
    <n v="6.8"/>
    <n v="214"/>
    <n v="104"/>
    <n v="125014030"/>
    <x v="23"/>
    <x v="2799"/>
    <s v="Color"/>
    <x v="1"/>
    <s v="English"/>
    <x v="1"/>
    <s v="PG-13"/>
    <x v="1"/>
    <n v="95014030"/>
    <n v="3.1671343333333333"/>
    <s v="90-110 minutes"/>
    <n v="3.1671343333333333"/>
    <n v="-434215.5"/>
    <n v="-0.10115100772200772"/>
    <x v="1"/>
  </r>
  <r>
    <s v="The Wackness"/>
    <x v="946"/>
    <x v="47"/>
    <x v="532"/>
    <n v="2748"/>
    <n v="129"/>
    <n v="0"/>
    <n v="7"/>
    <n v="147"/>
    <n v="99"/>
    <n v="2077046"/>
    <x v="16"/>
    <x v="2378"/>
    <s v="Color"/>
    <x v="2"/>
    <s v="English"/>
    <x v="1"/>
    <s v="R"/>
    <x v="1"/>
    <n v="-3922954"/>
    <n v="-0.65382566666666664"/>
    <s v="90-110 minutes"/>
    <n v="-0.65382566666666664"/>
    <n v="1637763"/>
    <n v="0.19178668286445014"/>
    <x v="0"/>
  </r>
  <r>
    <s v="The Walk"/>
    <x v="2"/>
    <x v="63"/>
    <x v="2"/>
    <n v="23031"/>
    <n v="0"/>
    <n v="24000"/>
    <n v="7.4"/>
    <n v="335"/>
    <n v="123"/>
    <n v="10137502"/>
    <x v="19"/>
    <x v="2800"/>
    <s v="Color"/>
    <x v="3"/>
    <s v="English"/>
    <x v="1"/>
    <s v="PG"/>
    <x v="1"/>
    <n v="-24862498"/>
    <n v="-0.7103570857142858"/>
    <s v="111-130 minutes"/>
    <n v="-0.71035708571428569"/>
    <n v="3892693.5"/>
    <n v="0.11726928571428571"/>
    <x v="1"/>
  </r>
  <r>
    <s v="The Warlords"/>
    <x v="447"/>
    <x v="1628"/>
    <x v="77"/>
    <n v="6267"/>
    <n v="31"/>
    <n v="0"/>
    <n v="7.1"/>
    <n v="106"/>
    <n v="113"/>
    <n v="128978"/>
    <x v="33"/>
    <x v="2801"/>
    <s v="Color"/>
    <x v="5"/>
    <s v="Mandarin"/>
    <x v="5"/>
    <s v="R"/>
    <x v="0"/>
    <n v="-39871022"/>
    <n v="-0.99677554999999995"/>
    <s v="111-130 minutes"/>
    <n v="-0.99677554999999995"/>
    <n v="-1289919.5"/>
    <n v="-4.8151417500000002E-2"/>
    <x v="2"/>
  </r>
  <r>
    <s v="The Warrior's Way"/>
    <x v="1399"/>
    <x v="1629"/>
    <x v="703"/>
    <n v="2056"/>
    <n v="19"/>
    <n v="0"/>
    <n v="6.3"/>
    <n v="95"/>
    <n v="100"/>
    <n v="5664251"/>
    <x v="65"/>
    <x v="2261"/>
    <s v="Color"/>
    <x v="5"/>
    <s v="English"/>
    <x v="16"/>
    <s v="R"/>
    <x v="1"/>
    <n v="-39335749"/>
    <n v="-0.87412775555555555"/>
    <s v="90-110 minutes"/>
    <n v="-0.87412775555555555"/>
    <n v="-1289919.5"/>
    <n v="-4.8151417500000002E-2"/>
    <x v="2"/>
  </r>
  <r>
    <s v="The Wash"/>
    <x v="1400"/>
    <x v="34"/>
    <x v="704"/>
    <n v="955"/>
    <n v="69"/>
    <n v="842"/>
    <n v="4.5999999999999996"/>
    <n v="27"/>
    <n v="93"/>
    <n v="10097096"/>
    <x v="50"/>
    <x v="1556"/>
    <s v="Color"/>
    <x v="2"/>
    <s v="English"/>
    <x v="1"/>
    <s v="R"/>
    <x v="1"/>
    <n v="6097096"/>
    <n v="1.5242740000000001"/>
    <s v="90-110 minutes"/>
    <n v="1.5242739999999999"/>
    <n v="1637763"/>
    <n v="0.19178668286445014"/>
    <x v="0"/>
  </r>
  <r>
    <s v="The Watch"/>
    <x v="420"/>
    <x v="1630"/>
    <x v="256"/>
    <n v="2488"/>
    <n v="82"/>
    <n v="15000"/>
    <n v="5.7"/>
    <n v="265"/>
    <n v="102"/>
    <n v="34350553"/>
    <x v="187"/>
    <x v="2802"/>
    <s v="Color"/>
    <x v="5"/>
    <s v="English"/>
    <x v="1"/>
    <s v="R"/>
    <x v="1"/>
    <n v="-33649447"/>
    <n v="-0.49484480882352944"/>
    <s v="90-110 minutes"/>
    <n v="-0.49484480882352944"/>
    <n v="-1289919.5"/>
    <n v="-4.8151417500000002E-2"/>
    <x v="2"/>
  </r>
  <r>
    <s v="The Watcher"/>
    <x v="46"/>
    <x v="1631"/>
    <x v="12"/>
    <n v="18688"/>
    <n v="10"/>
    <n v="463"/>
    <n v="5.3"/>
    <n v="103"/>
    <n v="97"/>
    <n v="28927720"/>
    <x v="106"/>
    <x v="2803"/>
    <s v="Color"/>
    <x v="4"/>
    <s v="English"/>
    <x v="1"/>
    <s v="R"/>
    <x v="1"/>
    <n v="-4072280"/>
    <n v="-0.1234024242424242"/>
    <s v="90-110 minutes"/>
    <n v="-0.12340242424242424"/>
    <n v="-74533.5"/>
    <n v="-7.4856785714285719E-3"/>
    <x v="1"/>
  </r>
  <r>
    <s v="The Water Diviner"/>
    <x v="1401"/>
    <x v="1632"/>
    <x v="705"/>
    <n v="1795"/>
    <n v="0"/>
    <n v="18000"/>
    <n v="7.1"/>
    <n v="183"/>
    <n v="111"/>
    <n v="4190530"/>
    <x v="353"/>
    <x v="2804"/>
    <s v="Color"/>
    <x v="1"/>
    <s v="English"/>
    <x v="12"/>
    <s v="R"/>
    <x v="1"/>
    <n v="-18309470"/>
    <n v="-0.81375422222222227"/>
    <s v="111-130 minutes"/>
    <n v="-0.81375422222222227"/>
    <n v="-434215.5"/>
    <n v="-0.10115100772200772"/>
    <x v="1"/>
  </r>
  <r>
    <s v="The Waterboy"/>
    <x v="48"/>
    <x v="232"/>
    <x v="6"/>
    <n v="13823"/>
    <n v="153"/>
    <n v="0"/>
    <n v="6.1"/>
    <n v="108"/>
    <n v="90"/>
    <n v="161487252"/>
    <x v="6"/>
    <x v="2805"/>
    <s v="Black and White"/>
    <x v="2"/>
    <s v="English"/>
    <x v="1"/>
    <s v="PG-13"/>
    <x v="1"/>
    <n v="141487252"/>
    <n v="7.0743626000000006"/>
    <s v="90-110 minutes"/>
    <n v="7.0743625999999997"/>
    <n v="1637763"/>
    <n v="0.19178668286445014"/>
    <x v="1"/>
  </r>
  <r>
    <s v="The Way of the Gun"/>
    <x v="1402"/>
    <x v="913"/>
    <x v="706"/>
    <n v="358"/>
    <n v="188"/>
    <n v="1000"/>
    <n v="6.7"/>
    <n v="117"/>
    <n v="119"/>
    <n v="6047856"/>
    <x v="113"/>
    <x v="2806"/>
    <s v="Color"/>
    <x v="5"/>
    <s v="English"/>
    <x v="1"/>
    <s v="R"/>
    <x v="1"/>
    <n v="-2452144"/>
    <n v="-0.2884875294117647"/>
    <s v="111-130 minutes"/>
    <n v="-0.2884875294117647"/>
    <n v="-1289919.5"/>
    <n v="-4.8151417500000002E-2"/>
    <x v="0"/>
  </r>
  <r>
    <s v="The Way Way Back"/>
    <x v="488"/>
    <x v="1633"/>
    <x v="292"/>
    <n v="8375"/>
    <n v="214"/>
    <n v="22000"/>
    <n v="7.4"/>
    <n v="276"/>
    <n v="103"/>
    <n v="21501098"/>
    <x v="40"/>
    <x v="2348"/>
    <s v="Color"/>
    <x v="2"/>
    <s v="English"/>
    <x v="1"/>
    <s v="PG-13"/>
    <x v="1"/>
    <n v="16501098"/>
    <n v="3.3002196000000001"/>
    <s v="90-110 minutes"/>
    <n v="3.3002196000000001"/>
    <n v="1637763"/>
    <n v="0.19178668286445014"/>
    <x v="0"/>
  </r>
  <r>
    <s v="The Weather Man"/>
    <x v="55"/>
    <x v="1183"/>
    <x v="20"/>
    <n v="13156"/>
    <n v="563"/>
    <n v="0"/>
    <n v="6.6"/>
    <n v="156"/>
    <n v="102"/>
    <n v="12469811"/>
    <x v="5"/>
    <x v="2807"/>
    <s v="Color"/>
    <x v="2"/>
    <s v="English"/>
    <x v="1"/>
    <s v="R"/>
    <x v="1"/>
    <n v="-9530189"/>
    <n v="-0.43319040909090911"/>
    <s v="90-110 minutes"/>
    <n v="-0.43319040909090911"/>
    <n v="1637763"/>
    <n v="0.19178668286445014"/>
    <x v="1"/>
  </r>
  <r>
    <s v="The Wedding Date"/>
    <x v="1403"/>
    <x v="854"/>
    <x v="1"/>
    <n v="2666"/>
    <n v="6"/>
    <n v="0"/>
    <n v="6.1"/>
    <n v="103"/>
    <n v="90"/>
    <n v="31585300"/>
    <x v="22"/>
    <x v="2808"/>
    <s v="Color"/>
    <x v="2"/>
    <s v="English"/>
    <x v="1"/>
    <s v="PG-13"/>
    <x v="1"/>
    <n v="16585300"/>
    <n v="1.1056866666666667"/>
    <s v="90-110 minutes"/>
    <n v="1.1056866666666667"/>
    <n v="1637763"/>
    <n v="0.19178668286445014"/>
    <x v="1"/>
  </r>
  <r>
    <s v="The Wedding Planner"/>
    <x v="277"/>
    <x v="109"/>
    <x v="6"/>
    <n v="17533"/>
    <n v="163"/>
    <n v="0"/>
    <n v="5.2"/>
    <n v="108"/>
    <n v="103"/>
    <n v="60400856"/>
    <x v="19"/>
    <x v="42"/>
    <s v="Color"/>
    <x v="2"/>
    <s v="English"/>
    <x v="2"/>
    <s v="PG-13"/>
    <x v="1"/>
    <n v="25400856"/>
    <n v="0.7257387428571429"/>
    <s v="90-110 minutes"/>
    <n v="0.7257387428571429"/>
    <n v="1637763"/>
    <n v="0.19178668286445014"/>
    <x v="1"/>
  </r>
  <r>
    <s v="The Wendell Baker Story"/>
    <x v="85"/>
    <x v="1634"/>
    <x v="52"/>
    <n v="9608"/>
    <n v="387"/>
    <n v="143"/>
    <n v="5.5"/>
    <n v="32"/>
    <n v="99"/>
    <n v="127144"/>
    <x v="4"/>
    <x v="2809"/>
    <s v="Color"/>
    <x v="2"/>
    <s v="English"/>
    <x v="1"/>
    <s v="PG-13"/>
    <x v="1"/>
    <n v="-7872856"/>
    <n v="-0.98410699999999995"/>
    <s v="90-110 minutes"/>
    <n v="-0.98410699999999995"/>
    <n v="1637763"/>
    <n v="0.19178668286445014"/>
    <x v="0"/>
  </r>
  <r>
    <s v="The White Countess"/>
    <x v="198"/>
    <x v="94"/>
    <x v="123"/>
    <n v="2096"/>
    <n v="133"/>
    <n v="356"/>
    <n v="6.7"/>
    <n v="64"/>
    <n v="135"/>
    <n v="1666262"/>
    <x v="2"/>
    <x v="2810"/>
    <s v="Color"/>
    <x v="1"/>
    <s v="English"/>
    <x v="4"/>
    <s v="PG-13"/>
    <x v="1"/>
    <n v="-14333738"/>
    <n v="-0.89585862500000002"/>
    <s v="131-150 minutes"/>
    <n v="-0.89585862500000002"/>
    <n v="-434215.5"/>
    <n v="-0.10115100772200772"/>
    <x v="1"/>
  </r>
  <r>
    <s v="The White Ribbon"/>
    <x v="1404"/>
    <x v="189"/>
    <x v="543"/>
    <n v="167"/>
    <n v="0"/>
    <n v="0"/>
    <n v="7.8"/>
    <n v="292"/>
    <n v="144"/>
    <n v="2222647"/>
    <x v="1"/>
    <x v="166"/>
    <s v="Black and White"/>
    <x v="1"/>
    <s v="German"/>
    <x v="2"/>
    <s v="R"/>
    <x v="0"/>
    <n v="-9777353"/>
    <n v="-0.81477941666666664"/>
    <s v="131-150 minutes"/>
    <n v="-0.81477941666666664"/>
    <n v="-434215.5"/>
    <n v="-0.10115100772200772"/>
    <x v="0"/>
  </r>
  <r>
    <s v="The Whole Nine Yards"/>
    <x v="11"/>
    <x v="1094"/>
    <x v="10"/>
    <n v="17582"/>
    <n v="36"/>
    <n v="0"/>
    <n v="6.7"/>
    <n v="129"/>
    <n v="98"/>
    <n v="57262492"/>
    <x v="184"/>
    <x v="2811"/>
    <s v="Color"/>
    <x v="2"/>
    <s v="English"/>
    <x v="1"/>
    <s v="R"/>
    <x v="1"/>
    <n v="33262492"/>
    <n v="1.3859371666666669"/>
    <s v="90-110 minutes"/>
    <n v="1.3859371666666667"/>
    <n v="1637763"/>
    <n v="0.19178668286445014"/>
    <x v="1"/>
  </r>
  <r>
    <s v="The Whole Ten Yards"/>
    <x v="11"/>
    <x v="1092"/>
    <x v="10"/>
    <n v="18085"/>
    <n v="41"/>
    <n v="462"/>
    <n v="5.5"/>
    <n v="74"/>
    <n v="98"/>
    <n v="16323969"/>
    <x v="33"/>
    <x v="2812"/>
    <s v="Color"/>
    <x v="2"/>
    <s v="English"/>
    <x v="1"/>
    <s v="PG-13"/>
    <x v="1"/>
    <n v="-23676031"/>
    <n v="-0.59190077500000005"/>
    <s v="90-110 minutes"/>
    <n v="-0.59190077500000005"/>
    <n v="1637763"/>
    <n v="0.19178668286445014"/>
    <x v="2"/>
  </r>
  <r>
    <s v="The Widow of Saint-Pierre"/>
    <x v="1279"/>
    <x v="1635"/>
    <x v="3"/>
    <n v="2389"/>
    <n v="83"/>
    <n v="186"/>
    <n v="7.3"/>
    <n v="61"/>
    <n v="112"/>
    <n v="3058380"/>
    <x v="61"/>
    <x v="2813"/>
    <s v="Color"/>
    <x v="1"/>
    <s v="French"/>
    <x v="8"/>
    <s v="R"/>
    <x v="0"/>
    <n v="-96941620"/>
    <n v="-0.96941619999999995"/>
    <s v="111-130 minutes"/>
    <n v="-0.96941619999999995"/>
    <n v="-434215.5"/>
    <n v="-0.10115100772200772"/>
    <x v="2"/>
  </r>
  <r>
    <s v="The Wild Thornberrys Movie"/>
    <x v="194"/>
    <x v="1636"/>
    <x v="1"/>
    <n v="2908"/>
    <n v="0"/>
    <n v="187"/>
    <n v="5.2"/>
    <n v="38"/>
    <n v="85"/>
    <n v="39880476"/>
    <x v="9"/>
    <x v="760"/>
    <s v="Color"/>
    <x v="3"/>
    <s v="English"/>
    <x v="1"/>
    <s v="PG"/>
    <x v="1"/>
    <n v="14880476"/>
    <n v="0.59521903999999992"/>
    <s v="&lt;90 minutes"/>
    <n v="0.59521904000000003"/>
    <n v="3892693.5"/>
    <n v="0.11726928571428571"/>
    <x v="1"/>
  </r>
  <r>
    <s v="The Witch"/>
    <x v="1193"/>
    <x v="1637"/>
    <x v="628"/>
    <n v="1122"/>
    <n v="22"/>
    <n v="43000"/>
    <n v="6.8"/>
    <n v="425"/>
    <n v="92"/>
    <n v="25138292"/>
    <x v="70"/>
    <x v="2814"/>
    <s v="Color"/>
    <x v="0"/>
    <s v="English"/>
    <x v="1"/>
    <s v="R"/>
    <x v="1"/>
    <n v="21638292"/>
    <n v="6.1823691428571426"/>
    <s v="90-110 minutes"/>
    <n v="6.1823691428571426"/>
    <n v="16235088"/>
    <n v="1.1909079499999999"/>
    <x v="0"/>
  </r>
  <r>
    <s v="The Wiz"/>
    <x v="1405"/>
    <x v="522"/>
    <x v="526"/>
    <n v="1458"/>
    <n v="0"/>
    <n v="0"/>
    <n v="5.2"/>
    <n v="32"/>
    <n v="118"/>
    <n v="13000000"/>
    <x v="184"/>
    <x v="2815"/>
    <s v="Color"/>
    <x v="3"/>
    <s v="English"/>
    <x v="1"/>
    <s v="G"/>
    <x v="1"/>
    <n v="-11000000"/>
    <n v="-0.45833333333333337"/>
    <s v="111-130 minutes"/>
    <n v="-0.45833333333333331"/>
    <n v="3892693.5"/>
    <n v="0.11726928571428571"/>
    <x v="1"/>
  </r>
  <r>
    <s v="The Wizard of Oz"/>
    <x v="1406"/>
    <x v="771"/>
    <x v="358"/>
    <n v="2509"/>
    <n v="149"/>
    <n v="14000"/>
    <n v="8.1"/>
    <n v="213"/>
    <n v="102"/>
    <n v="22202612"/>
    <x v="121"/>
    <x v="2816"/>
    <s v="Black and White"/>
    <x v="3"/>
    <s v="English"/>
    <x v="1"/>
    <s v="Passed"/>
    <x v="1"/>
    <n v="19402612"/>
    <n v="6.9295042857142857"/>
    <s v="90-110 minutes"/>
    <n v="6.9295042857142857"/>
    <n v="3892693.5"/>
    <n v="0.11726928571428571"/>
    <x v="0"/>
  </r>
  <r>
    <s v="The Wolf of Wall Street"/>
    <x v="308"/>
    <x v="388"/>
    <x v="188"/>
    <n v="46057"/>
    <n v="17000"/>
    <n v="138000"/>
    <n v="8.1999999999999993"/>
    <n v="606"/>
    <n v="240"/>
    <n v="116866727"/>
    <x v="61"/>
    <x v="2817"/>
    <s v="Color"/>
    <x v="6"/>
    <s v="English"/>
    <x v="1"/>
    <s v="R"/>
    <x v="1"/>
    <n v="16866727"/>
    <n v="0.16866727000000004"/>
    <s v="&gt;150 minutes"/>
    <n v="0.16866727000000001"/>
    <n v="-1289919.5"/>
    <n v="-4.8151417500000002E-2"/>
    <x v="2"/>
  </r>
  <r>
    <s v="The Wolfman"/>
    <x v="138"/>
    <x v="421"/>
    <x v="20"/>
    <n v="13071"/>
    <n v="394"/>
    <n v="0"/>
    <n v="5.8"/>
    <n v="357"/>
    <n v="119"/>
    <n v="61937495"/>
    <x v="90"/>
    <x v="1397"/>
    <s v="Color"/>
    <x v="1"/>
    <s v="English"/>
    <x v="1"/>
    <s v="R"/>
    <x v="1"/>
    <n v="-88062505"/>
    <n v="-0.58708336666666661"/>
    <s v="111-130 minutes"/>
    <n v="-0.58708336666666672"/>
    <n v="-434215.5"/>
    <n v="-0.10115100772200772"/>
    <x v="2"/>
  </r>
  <r>
    <s v="The Wolverine"/>
    <x v="391"/>
    <x v="35"/>
    <x v="127"/>
    <n v="23755"/>
    <n v="446"/>
    <n v="68000"/>
    <n v="6.7"/>
    <n v="440"/>
    <n v="138"/>
    <n v="132550960"/>
    <x v="44"/>
    <x v="2818"/>
    <s v="Color"/>
    <x v="5"/>
    <s v="English"/>
    <x v="1"/>
    <s v="PG-13"/>
    <x v="1"/>
    <n v="12550960"/>
    <n v="0.10459133333333326"/>
    <s v="131-150 minutes"/>
    <n v="0.10459133333333333"/>
    <n v="-1289919.5"/>
    <n v="-4.8151417500000002E-2"/>
    <x v="2"/>
  </r>
  <r>
    <s v="The Woman Chaser"/>
    <x v="1407"/>
    <x v="1638"/>
    <x v="486"/>
    <n v="168"/>
    <n v="14"/>
    <n v="73"/>
    <n v="7.3"/>
    <n v="18"/>
    <n v="88"/>
    <n v="110720"/>
    <x v="133"/>
    <x v="2819"/>
    <s v="Black and White"/>
    <x v="2"/>
    <s v="English"/>
    <x v="1"/>
    <n v="0"/>
    <x v="1"/>
    <n v="-1089280"/>
    <n v="-0.90773333333333328"/>
    <s v="&lt;90 minutes"/>
    <n v="-0.90773333333333328"/>
    <n v="1637763"/>
    <n v="0.19178668286445014"/>
    <x v="0"/>
  </r>
  <r>
    <s v="The Woman in Black"/>
    <x v="690"/>
    <x v="1639"/>
    <x v="6"/>
    <n v="11946"/>
    <n v="43"/>
    <n v="29000"/>
    <n v="6.4"/>
    <n v="462"/>
    <n v="95"/>
    <n v="54322273"/>
    <x v="32"/>
    <x v="259"/>
    <s v="Color"/>
    <x v="1"/>
    <s v="English"/>
    <x v="4"/>
    <s v="PG-13"/>
    <x v="1"/>
    <n v="37322273"/>
    <n v="2.1954278235294118"/>
    <s v="90-110 minutes"/>
    <n v="2.1954278235294118"/>
    <n v="-434215.5"/>
    <n v="-0.10115100772200772"/>
    <x v="1"/>
  </r>
  <r>
    <s v="The Women"/>
    <x v="79"/>
    <x v="1640"/>
    <x v="50"/>
    <n v="3485"/>
    <n v="15"/>
    <n v="0"/>
    <n v="4.9000000000000004"/>
    <n v="124"/>
    <n v="114"/>
    <n v="26896744"/>
    <x v="120"/>
    <x v="2820"/>
    <s v="Color"/>
    <x v="2"/>
    <s v="English"/>
    <x v="1"/>
    <s v="PG-13"/>
    <x v="1"/>
    <n v="10396744"/>
    <n v="0.63010569696969698"/>
    <s v="111-130 minutes"/>
    <n v="0.63010569696969698"/>
    <n v="1637763"/>
    <n v="0.19178668286445014"/>
    <x v="1"/>
  </r>
  <r>
    <s v="The Wood"/>
    <x v="125"/>
    <x v="400"/>
    <x v="79"/>
    <n v="2724"/>
    <n v="44"/>
    <n v="990"/>
    <n v="6.9"/>
    <n v="18"/>
    <n v="106"/>
    <n v="25047631"/>
    <x v="16"/>
    <x v="2777"/>
    <s v="Color"/>
    <x v="2"/>
    <s v="English"/>
    <x v="1"/>
    <s v="R"/>
    <x v="1"/>
    <n v="19047631"/>
    <n v="3.1746051666666668"/>
    <s v="90-110 minutes"/>
    <n v="3.1746051666666668"/>
    <n v="1637763"/>
    <n v="0.19178668286445014"/>
    <x v="0"/>
  </r>
  <r>
    <s v="The Words"/>
    <x v="231"/>
    <x v="1641"/>
    <x v="145"/>
    <n v="51355"/>
    <n v="49"/>
    <n v="21000"/>
    <n v="7.1"/>
    <n v="216"/>
    <n v="102"/>
    <n v="11434867"/>
    <x v="16"/>
    <x v="2821"/>
    <s v="Color"/>
    <x v="1"/>
    <s v="English"/>
    <x v="1"/>
    <s v="PG-13"/>
    <x v="1"/>
    <n v="5434867"/>
    <n v="0.90581116666666661"/>
    <s v="90-110 minutes"/>
    <n v="0.90581116666666661"/>
    <n v="-434215.5"/>
    <n v="-0.10115100772200772"/>
    <x v="0"/>
  </r>
  <r>
    <s v="The Work and the Glory"/>
    <x v="1408"/>
    <x v="1642"/>
    <x v="441"/>
    <n v="1233"/>
    <n v="0"/>
    <n v="31"/>
    <n v="6.9"/>
    <n v="6"/>
    <n v="118"/>
    <n v="3347439"/>
    <x v="37"/>
    <x v="469"/>
    <s v="Color"/>
    <x v="1"/>
    <s v="English"/>
    <x v="1"/>
    <s v="PG"/>
    <x v="1"/>
    <n v="-4152561"/>
    <n v="-0.55367480000000002"/>
    <s v="111-130 minutes"/>
    <n v="-0.55367480000000002"/>
    <n v="-434215.5"/>
    <n v="-0.10115100772200772"/>
    <x v="0"/>
  </r>
  <r>
    <s v="The Work and the Glory II: American Zion"/>
    <x v="1409"/>
    <x v="1643"/>
    <x v="1"/>
    <n v="1942"/>
    <n v="0"/>
    <n v="19"/>
    <n v="6.6"/>
    <n v="4"/>
    <n v="100"/>
    <n v="2024854"/>
    <x v="51"/>
    <x v="2822"/>
    <s v="Color"/>
    <x v="1"/>
    <s v="English"/>
    <x v="1"/>
    <s v="PG-13"/>
    <x v="1"/>
    <n v="-4475146"/>
    <n v="-0.68848399999999998"/>
    <s v="90-110 minutes"/>
    <n v="-0.68848399999999998"/>
    <n v="-434215.5"/>
    <n v="-0.10115100772200772"/>
    <x v="0"/>
  </r>
  <r>
    <s v="The World Is Not Enough"/>
    <x v="1410"/>
    <x v="456"/>
    <x v="670"/>
    <n v="2037"/>
    <n v="150"/>
    <n v="2000"/>
    <n v="6.4"/>
    <n v="197"/>
    <n v="128"/>
    <n v="126930660"/>
    <x v="222"/>
    <x v="330"/>
    <s v="Color"/>
    <x v="5"/>
    <s v="English"/>
    <x v="4"/>
    <s v="PG-13"/>
    <x v="1"/>
    <n v="-8069340"/>
    <n v="-5.9772888888888875E-2"/>
    <s v="111-130 minutes"/>
    <n v="-5.9772888888888889E-2"/>
    <n v="-1289919.5"/>
    <n v="-4.8151417500000002E-2"/>
    <x v="2"/>
  </r>
  <r>
    <s v="The World's End"/>
    <x v="1012"/>
    <x v="846"/>
    <x v="81"/>
    <n v="278"/>
    <n v="1000"/>
    <n v="49000"/>
    <n v="7"/>
    <n v="427"/>
    <n v="109"/>
    <n v="26003149"/>
    <x v="6"/>
    <x v="580"/>
    <s v="Color"/>
    <x v="5"/>
    <s v="English"/>
    <x v="4"/>
    <s v="R"/>
    <x v="1"/>
    <n v="6003149"/>
    <n v="0.30015744999999994"/>
    <s v="90-110 minutes"/>
    <n v="0.30015744999999999"/>
    <n v="-1289919.5"/>
    <n v="-4.8151417500000002E-2"/>
    <x v="1"/>
  </r>
  <r>
    <s v="The World's Fastest Indian"/>
    <x v="138"/>
    <x v="543"/>
    <x v="20"/>
    <n v="12574"/>
    <n v="79"/>
    <n v="11000"/>
    <n v="7.9"/>
    <n v="126"/>
    <n v="127"/>
    <n v="5128124"/>
    <x v="9"/>
    <x v="2453"/>
    <s v="Color"/>
    <x v="6"/>
    <s v="English"/>
    <x v="16"/>
    <s v="PG-13"/>
    <x v="1"/>
    <n v="-19871876"/>
    <n v="-0.79487503999999998"/>
    <s v="111-130 minutes"/>
    <n v="-0.79487503999999998"/>
    <n v="-1289919.5"/>
    <n v="-4.8151417500000002E-2"/>
    <x v="1"/>
  </r>
  <r>
    <s v="The Wraith"/>
    <x v="729"/>
    <x v="1644"/>
    <x v="1"/>
    <n v="2319"/>
    <n v="28"/>
    <n v="0"/>
    <n v="5.9"/>
    <n v="70"/>
    <n v="93"/>
    <n v="3500000"/>
    <x v="123"/>
    <x v="2823"/>
    <s v="Color"/>
    <x v="5"/>
    <s v="English"/>
    <x v="1"/>
    <s v="R"/>
    <x v="1"/>
    <n v="800000"/>
    <n v="0.29629629629629628"/>
    <s v="90-110 minutes"/>
    <n v="0.29629629629629628"/>
    <n v="-1289919.5"/>
    <n v="-4.8151417500000002E-2"/>
    <x v="0"/>
  </r>
  <r>
    <s v="The Wrestler"/>
    <x v="1014"/>
    <x v="332"/>
    <x v="1"/>
    <n v="1582"/>
    <n v="0"/>
    <n v="10000"/>
    <n v="7.9"/>
    <n v="391"/>
    <n v="109"/>
    <n v="26236603"/>
    <x v="16"/>
    <x v="2824"/>
    <s v="Color"/>
    <x v="1"/>
    <s v="English"/>
    <x v="1"/>
    <s v="R"/>
    <x v="1"/>
    <n v="20236603"/>
    <n v="3.3727671666666668"/>
    <s v="90-110 minutes"/>
    <n v="3.3727671666666668"/>
    <n v="-434215.5"/>
    <n v="-0.10115100772200772"/>
    <x v="0"/>
  </r>
  <r>
    <s v="The X Files"/>
    <x v="56"/>
    <x v="138"/>
    <x v="37"/>
    <n v="4230"/>
    <n v="38"/>
    <n v="0"/>
    <n v="7"/>
    <n v="142"/>
    <n v="121"/>
    <n v="83892374"/>
    <x v="192"/>
    <x v="2825"/>
    <s v="Color"/>
    <x v="1"/>
    <s v="English"/>
    <x v="1"/>
    <s v="PG-13"/>
    <x v="1"/>
    <n v="17892374"/>
    <n v="0.27109657575757584"/>
    <s v="111-130 minutes"/>
    <n v="0.27109657575757573"/>
    <n v="-434215.5"/>
    <n v="-0.10115100772200772"/>
    <x v="2"/>
  </r>
  <r>
    <s v="The X Files: I Want to Believe"/>
    <x v="1411"/>
    <x v="1645"/>
    <x v="133"/>
    <n v="2351"/>
    <n v="251"/>
    <n v="0"/>
    <n v="5.9"/>
    <n v="270"/>
    <n v="108"/>
    <n v="20981633"/>
    <x v="23"/>
    <x v="2826"/>
    <s v="Color"/>
    <x v="1"/>
    <s v="English"/>
    <x v="1"/>
    <s v="PG-13"/>
    <x v="1"/>
    <n v="-9018367"/>
    <n v="-0.30061223333333331"/>
    <s v="90-110 minutes"/>
    <n v="-0.30061223333333331"/>
    <n v="-434215.5"/>
    <n v="-0.10115100772200772"/>
    <x v="1"/>
  </r>
  <r>
    <s v="The Yards"/>
    <x v="108"/>
    <x v="1505"/>
    <x v="68"/>
    <n v="11433"/>
    <n v="115"/>
    <n v="401"/>
    <n v="6.4"/>
    <n v="93"/>
    <n v="115"/>
    <n v="882710"/>
    <x v="184"/>
    <x v="284"/>
    <s v="Color"/>
    <x v="4"/>
    <s v="English"/>
    <x v="1"/>
    <s v="R"/>
    <x v="1"/>
    <n v="-23117290"/>
    <n v="-0.96322041666666669"/>
    <s v="111-130 minutes"/>
    <n v="-0.96322041666666669"/>
    <n v="-74533.5"/>
    <n v="-7.4856785714285719E-3"/>
    <x v="1"/>
  </r>
  <r>
    <s v="The Yellow Handkerchief"/>
    <x v="376"/>
    <x v="1646"/>
    <x v="19"/>
    <n v="30978"/>
    <n v="4"/>
    <n v="1000"/>
    <n v="6.8"/>
    <n v="60"/>
    <n v="102"/>
    <n v="317040"/>
    <x v="189"/>
    <x v="2827"/>
    <s v="Color"/>
    <x v="1"/>
    <s v="English"/>
    <x v="1"/>
    <s v="PG-13"/>
    <x v="1"/>
    <n v="-15182960"/>
    <n v="-0.97954580645161293"/>
    <s v="90-110 minutes"/>
    <n v="-0.97954580645161293"/>
    <n v="-434215.5"/>
    <n v="-0.10115100772200772"/>
    <x v="1"/>
  </r>
  <r>
    <s v="The Young and Prodigious T.S. Spivet"/>
    <x v="426"/>
    <x v="105"/>
    <x v="260"/>
    <n v="1843"/>
    <n v="0"/>
    <n v="5000"/>
    <n v="7.1"/>
    <n v="122"/>
    <n v="105"/>
    <n v="99462"/>
    <x v="106"/>
    <x v="2828"/>
    <s v="Color"/>
    <x v="5"/>
    <s v="English"/>
    <x v="8"/>
    <s v="PG"/>
    <x v="1"/>
    <n v="-32900538"/>
    <n v="-0.99698600000000004"/>
    <s v="90-110 minutes"/>
    <n v="-0.99698600000000004"/>
    <n v="-1289919.5"/>
    <n v="-4.8151417500000002E-2"/>
    <x v="1"/>
  </r>
  <r>
    <s v="The Young Victoria"/>
    <x v="296"/>
    <x v="538"/>
    <x v="3"/>
    <n v="5890"/>
    <n v="212"/>
    <n v="0"/>
    <n v="7.3"/>
    <n v="188"/>
    <n v="100"/>
    <n v="10991381"/>
    <x v="19"/>
    <x v="2829"/>
    <s v="Color"/>
    <x v="6"/>
    <s v="English"/>
    <x v="4"/>
    <s v="PG"/>
    <x v="1"/>
    <n v="-24008619"/>
    <n v="-0.68596054285714292"/>
    <s v="90-110 minutes"/>
    <n v="-0.68596054285714281"/>
    <n v="-1289919.5"/>
    <n v="-4.8151417500000002E-2"/>
    <x v="1"/>
  </r>
  <r>
    <s v="There Be Dragons"/>
    <x v="429"/>
    <x v="1599"/>
    <x v="262"/>
    <n v="3497"/>
    <n v="596"/>
    <n v="2000"/>
    <n v="5.9"/>
    <n v="77"/>
    <n v="102"/>
    <n v="1068392"/>
    <x v="52"/>
    <x v="2830"/>
    <s v="Color"/>
    <x v="6"/>
    <s v="English"/>
    <x v="0"/>
    <s v="PG-13"/>
    <x v="1"/>
    <n v="-34931608"/>
    <n v="-0.97032244444444449"/>
    <s v="90-110 minutes"/>
    <n v="-0.97032244444444449"/>
    <n v="-1289919.5"/>
    <n v="-4.8151417500000002E-2"/>
    <x v="1"/>
  </r>
  <r>
    <s v="There Goes My Baby"/>
    <x v="1412"/>
    <x v="1647"/>
    <x v="707"/>
    <n v="2272"/>
    <n v="11"/>
    <n v="119"/>
    <n v="6.4"/>
    <n v="5"/>
    <n v="99"/>
    <n v="125169"/>
    <x v="168"/>
    <x v="1707"/>
    <s v="Color"/>
    <x v="2"/>
    <s v="English"/>
    <x v="1"/>
    <s v="R"/>
    <x v="1"/>
    <n v="-10374831"/>
    <n v="-0.98807914285714282"/>
    <s v="90-110 minutes"/>
    <n v="-0.98807914285714282"/>
    <n v="1637763"/>
    <n v="0.19178668286445014"/>
    <x v="0"/>
  </r>
  <r>
    <s v="There Will Be Blood"/>
    <x v="1413"/>
    <x v="360"/>
    <x v="708"/>
    <n v="533"/>
    <n v="0"/>
    <n v="16000"/>
    <n v="8.1"/>
    <n v="398"/>
    <n v="158"/>
    <n v="40218903"/>
    <x v="9"/>
    <x v="1935"/>
    <s v="Color"/>
    <x v="1"/>
    <s v="English"/>
    <x v="1"/>
    <s v="R"/>
    <x v="1"/>
    <n v="15218903"/>
    <n v="0.60875612000000001"/>
    <s v="&gt;150 minutes"/>
    <n v="0.60875612000000001"/>
    <n v="-434215.5"/>
    <n v="-0.10115100772200772"/>
    <x v="1"/>
  </r>
  <r>
    <s v="There's Something About Mary"/>
    <x v="695"/>
    <x v="641"/>
    <x v="364"/>
    <n v="4664"/>
    <n v="101"/>
    <n v="0"/>
    <n v="7.1"/>
    <n v="171"/>
    <n v="107"/>
    <n v="176483808"/>
    <x v="95"/>
    <x v="1712"/>
    <s v="Color"/>
    <x v="2"/>
    <s v="English"/>
    <x v="1"/>
    <s v="R"/>
    <x v="1"/>
    <n v="153483808"/>
    <n v="6.6732090434782609"/>
    <s v="90-110 minutes"/>
    <n v="6.6732090434782609"/>
    <n v="1637763"/>
    <n v="0.19178668286445014"/>
    <x v="1"/>
  </r>
  <r>
    <s v="They"/>
    <x v="600"/>
    <x v="1126"/>
    <x v="1"/>
    <n v="4060"/>
    <n v="11"/>
    <n v="814"/>
    <n v="4.8"/>
    <n v="81"/>
    <n v="89"/>
    <n v="12693621"/>
    <x v="32"/>
    <x v="318"/>
    <s v="Color"/>
    <x v="0"/>
    <s v="English"/>
    <x v="1"/>
    <s v="PG-13"/>
    <x v="1"/>
    <n v="-4306379"/>
    <n v="-0.25331641176470587"/>
    <s v="&lt;90 minutes"/>
    <n v="-0.25331641176470587"/>
    <n v="16235088"/>
    <n v="1.1909079499999999"/>
    <x v="1"/>
  </r>
  <r>
    <s v="They Live"/>
    <x v="1414"/>
    <x v="320"/>
    <x v="665"/>
    <n v="837"/>
    <n v="0"/>
    <n v="27000"/>
    <n v="7.3"/>
    <n v="172"/>
    <n v="93"/>
    <n v="13008928"/>
    <x v="50"/>
    <x v="2831"/>
    <s v="Color"/>
    <x v="0"/>
    <s v="English"/>
    <x v="1"/>
    <s v="R"/>
    <x v="1"/>
    <n v="9008928"/>
    <n v="2.2522319999999998"/>
    <s v="90-110 minutes"/>
    <n v="2.2522319999999998"/>
    <n v="16235088"/>
    <n v="1.1909079499999999"/>
    <x v="0"/>
  </r>
  <r>
    <s v="Things to Do in Denver When You're Dead"/>
    <x v="29"/>
    <x v="602"/>
    <x v="20"/>
    <n v="14889"/>
    <n v="39"/>
    <n v="0"/>
    <n v="6.8"/>
    <n v="52"/>
    <n v="115"/>
    <n v="529766"/>
    <x v="46"/>
    <x v="2832"/>
    <s v="Color"/>
    <x v="4"/>
    <s v="English"/>
    <x v="1"/>
    <s v="R"/>
    <x v="1"/>
    <n v="-6470234"/>
    <n v="-0.92431914285714289"/>
    <s v="111-130 minutes"/>
    <n v="-0.92431914285714289"/>
    <n v="-74533.5"/>
    <n v="-7.4856785714285719E-3"/>
    <x v="0"/>
  </r>
  <r>
    <s v="Things We Lost in the Fire"/>
    <x v="610"/>
    <x v="1648"/>
    <x v="1"/>
    <n v="1889"/>
    <n v="369"/>
    <n v="0"/>
    <n v="7.2"/>
    <n v="146"/>
    <n v="118"/>
    <n v="2849142"/>
    <x v="2"/>
    <x v="2833"/>
    <s v="Color"/>
    <x v="1"/>
    <s v="English"/>
    <x v="1"/>
    <s v="R"/>
    <x v="1"/>
    <n v="-13150858"/>
    <n v="-0.82192862499999997"/>
    <s v="111-130 minutes"/>
    <n v="-0.82192862499999997"/>
    <n v="-434215.5"/>
    <n v="-0.10115100772200772"/>
    <x v="1"/>
  </r>
  <r>
    <s v="Think Like a Man"/>
    <x v="258"/>
    <x v="273"/>
    <x v="159"/>
    <n v="5165"/>
    <n v="167"/>
    <n v="0"/>
    <n v="6.6"/>
    <n v="77"/>
    <n v="122"/>
    <n v="91547205"/>
    <x v="1"/>
    <x v="838"/>
    <s v="Color"/>
    <x v="2"/>
    <s v="English"/>
    <x v="1"/>
    <s v="PG-13"/>
    <x v="1"/>
    <n v="79547205"/>
    <n v="6.6289337499999998"/>
    <s v="111-130 minutes"/>
    <n v="6.6289337499999998"/>
    <n v="1637763"/>
    <n v="0.19178668286445014"/>
    <x v="0"/>
  </r>
  <r>
    <s v="Think Like a Man Too"/>
    <x v="1396"/>
    <x v="273"/>
    <x v="401"/>
    <n v="4830"/>
    <n v="167"/>
    <n v="3000"/>
    <n v="5.7"/>
    <n v="52"/>
    <n v="106"/>
    <n v="65182182"/>
    <x v="184"/>
    <x v="2058"/>
    <s v="Color"/>
    <x v="2"/>
    <s v="English"/>
    <x v="1"/>
    <s v="PG-13"/>
    <x v="1"/>
    <n v="41182182"/>
    <n v="1.71592425"/>
    <s v="90-110 minutes"/>
    <n v="1.71592425"/>
    <n v="1637763"/>
    <n v="0.19178668286445014"/>
    <x v="1"/>
  </r>
  <r>
    <s v="Thinner"/>
    <x v="240"/>
    <x v="464"/>
    <x v="1"/>
    <n v="2777"/>
    <n v="85"/>
    <n v="0"/>
    <n v="5.7"/>
    <n v="73"/>
    <n v="93"/>
    <n v="15171475"/>
    <x v="113"/>
    <x v="2834"/>
    <s v="Color"/>
    <x v="7"/>
    <s v="English"/>
    <x v="1"/>
    <s v="R"/>
    <x v="1"/>
    <n v="6671475"/>
    <n v="0.78487941176470599"/>
    <s v="90-110 minutes"/>
    <n v="0.78487941176470588"/>
    <m/>
    <m/>
    <x v="0"/>
  </r>
  <r>
    <s v="Thir13en Ghosts"/>
    <x v="459"/>
    <x v="762"/>
    <x v="1"/>
    <n v="3023"/>
    <n v="17"/>
    <n v="0"/>
    <n v="5.5"/>
    <n v="149"/>
    <n v="91"/>
    <n v="41867960"/>
    <x v="6"/>
    <x v="2835"/>
    <s v="Color"/>
    <x v="0"/>
    <s v="English"/>
    <x v="1"/>
    <s v="R"/>
    <x v="1"/>
    <n v="21867960"/>
    <n v="1.0933980000000001"/>
    <s v="90-110 minutes"/>
    <n v="1.0933980000000001"/>
    <n v="16235088"/>
    <n v="1.1909079499999999"/>
    <x v="1"/>
  </r>
  <r>
    <s v="Thirteen"/>
    <x v="846"/>
    <x v="1006"/>
    <x v="1"/>
    <n v="2186"/>
    <n v="308"/>
    <n v="0"/>
    <n v="6.8"/>
    <n v="126"/>
    <n v="100"/>
    <n v="4599680"/>
    <x v="135"/>
    <x v="2836"/>
    <s v="Color"/>
    <x v="1"/>
    <s v="English"/>
    <x v="1"/>
    <s v="R"/>
    <x v="1"/>
    <n v="3099680"/>
    <n v="2.0664533333333335"/>
    <s v="90-110 minutes"/>
    <n v="2.0664533333333335"/>
    <n v="-434215.5"/>
    <n v="-0.10115100772200772"/>
    <x v="0"/>
  </r>
  <r>
    <s v="Thirteen Conversations About One Thing"/>
    <x v="277"/>
    <x v="1649"/>
    <x v="6"/>
    <n v="12250"/>
    <n v="11"/>
    <n v="430"/>
    <n v="7.1"/>
    <n v="79"/>
    <n v="104"/>
    <n v="3287435"/>
    <x v="55"/>
    <x v="2251"/>
    <s v="Color"/>
    <x v="1"/>
    <s v="English"/>
    <x v="1"/>
    <s v="R"/>
    <x v="1"/>
    <n v="-1212565"/>
    <n v="-0.26945888888888891"/>
    <s v="90-110 minutes"/>
    <n v="-0.26945888888888891"/>
    <n v="-434215.5"/>
    <n v="-0.10115100772200772"/>
    <x v="0"/>
  </r>
  <r>
    <s v="Thirteen Days"/>
    <x v="507"/>
    <x v="543"/>
    <x v="709"/>
    <n v="1825"/>
    <n v="79"/>
    <n v="0"/>
    <n v="7.3"/>
    <n v="162"/>
    <n v="145"/>
    <n v="34566746"/>
    <x v="112"/>
    <x v="413"/>
    <s v="Color"/>
    <x v="1"/>
    <s v="English"/>
    <x v="1"/>
    <s v="PG-13"/>
    <x v="1"/>
    <n v="-45433254"/>
    <n v="-0.56791567500000006"/>
    <s v="131-150 minutes"/>
    <n v="-0.56791567499999995"/>
    <n v="-434215.5"/>
    <n v="-0.10115100772200772"/>
    <x v="2"/>
  </r>
  <r>
    <s v="This Christmas"/>
    <x v="51"/>
    <x v="526"/>
    <x v="1"/>
    <n v="6554"/>
    <n v="17"/>
    <n v="0"/>
    <n v="6.1"/>
    <n v="37"/>
    <n v="117"/>
    <n v="49121934"/>
    <x v="20"/>
    <x v="2837"/>
    <s v="Color"/>
    <x v="2"/>
    <s v="English"/>
    <x v="1"/>
    <s v="PG-13"/>
    <x v="1"/>
    <n v="36121934"/>
    <n v="2.7786103076923077"/>
    <s v="111-130 minutes"/>
    <n v="2.7786103076923077"/>
    <n v="1637763"/>
    <n v="0.19178668286445014"/>
    <x v="0"/>
  </r>
  <r>
    <s v="This Is 40"/>
    <x v="1415"/>
    <x v="748"/>
    <x v="535"/>
    <n v="1050"/>
    <n v="0"/>
    <n v="18000"/>
    <n v="6.2"/>
    <n v="285"/>
    <n v="134"/>
    <n v="67523385"/>
    <x v="19"/>
    <x v="2372"/>
    <s v="Color"/>
    <x v="2"/>
    <s v="English"/>
    <x v="1"/>
    <s v="R"/>
    <x v="1"/>
    <n v="32523385"/>
    <n v="0.9292395714285715"/>
    <s v="131-150 minutes"/>
    <n v="0.92923957142857139"/>
    <n v="1637763"/>
    <n v="0.19178668286445014"/>
    <x v="1"/>
  </r>
  <r>
    <s v="This Is England"/>
    <x v="1257"/>
    <x v="551"/>
    <x v="1"/>
    <n v="3282"/>
    <n v="222"/>
    <n v="11000"/>
    <n v="7.7"/>
    <n v="172"/>
    <n v="101"/>
    <n v="327919"/>
    <x v="135"/>
    <x v="2838"/>
    <s v="Color"/>
    <x v="4"/>
    <s v="English"/>
    <x v="4"/>
    <s v="Unrated"/>
    <x v="1"/>
    <n v="-1172081"/>
    <n v="-0.78138733333333332"/>
    <s v="90-110 minutes"/>
    <n v="-0.78138733333333332"/>
    <n v="-74533.5"/>
    <n v="-7.4856785714285719E-3"/>
    <x v="0"/>
  </r>
  <r>
    <s v="This Is It"/>
    <x v="1416"/>
    <x v="825"/>
    <x v="456"/>
    <n v="679"/>
    <n v="197"/>
    <n v="0"/>
    <n v="7.3"/>
    <n v="136"/>
    <n v="111"/>
    <n v="71844424"/>
    <x v="45"/>
    <x v="2839"/>
    <s v="Color"/>
    <x v="8"/>
    <s v="English"/>
    <x v="1"/>
    <s v="PG"/>
    <x v="1"/>
    <n v="11844424"/>
    <n v="0.19740706666666674"/>
    <s v="111-130 minutes"/>
    <n v="0.19740706666666666"/>
    <m/>
    <m/>
    <x v="2"/>
  </r>
  <r>
    <s v="This Is the End"/>
    <x v="26"/>
    <x v="1509"/>
    <x v="19"/>
    <n v="38751"/>
    <n v="133"/>
    <n v="97000"/>
    <n v="6.7"/>
    <n v="418"/>
    <n v="107"/>
    <n v="101470202"/>
    <x v="28"/>
    <x v="2840"/>
    <s v="Color"/>
    <x v="2"/>
    <s v="English"/>
    <x v="1"/>
    <s v="R"/>
    <x v="1"/>
    <n v="69470202"/>
    <n v="2.1709438125"/>
    <s v="90-110 minutes"/>
    <n v="2.1709438125"/>
    <n v="1637763"/>
    <n v="0.19178668286445014"/>
    <x v="1"/>
  </r>
  <r>
    <s v="This Is Where I Leave You"/>
    <x v="123"/>
    <x v="315"/>
    <x v="3"/>
    <n v="4662"/>
    <n v="189"/>
    <n v="14000"/>
    <n v="6.6"/>
    <n v="156"/>
    <n v="103"/>
    <n v="34290142"/>
    <x v="217"/>
    <x v="2841"/>
    <s v="Color"/>
    <x v="2"/>
    <s v="English"/>
    <x v="1"/>
    <s v="R"/>
    <x v="1"/>
    <n v="14490142"/>
    <n v="0.73182535353535361"/>
    <s v="90-110 minutes"/>
    <n v="0.7318253535353535"/>
    <n v="1637763"/>
    <n v="0.19178668286445014"/>
    <x v="1"/>
  </r>
  <r>
    <s v="This Means War"/>
    <x v="402"/>
    <x v="31"/>
    <x v="243"/>
    <n v="29808"/>
    <n v="368"/>
    <n v="18000"/>
    <n v="6.3"/>
    <n v="241"/>
    <n v="103"/>
    <n v="54758461"/>
    <x v="29"/>
    <x v="2842"/>
    <s v="Color"/>
    <x v="5"/>
    <s v="English"/>
    <x v="1"/>
    <s v="PG-13"/>
    <x v="1"/>
    <n v="-10241539"/>
    <n v="-0.15756213846153844"/>
    <s v="90-110 minutes"/>
    <n v="-0.15756213846153846"/>
    <n v="-1289919.5"/>
    <n v="-4.8151417500000002E-2"/>
    <x v="2"/>
  </r>
  <r>
    <s v="Thomas and the Magic Railroad"/>
    <x v="99"/>
    <x v="1650"/>
    <x v="1"/>
    <n v="2429"/>
    <n v="2"/>
    <n v="663"/>
    <n v="3.6"/>
    <n v="47"/>
    <n v="85"/>
    <n v="15911333"/>
    <x v="59"/>
    <x v="2296"/>
    <s v="Color"/>
    <x v="3"/>
    <s v="English"/>
    <x v="4"/>
    <s v="G"/>
    <x v="1"/>
    <n v="-3088667"/>
    <n v="-0.16256142105263161"/>
    <s v="&lt;90 minutes"/>
    <n v="-0.16256142105263158"/>
    <n v="3892693.5"/>
    <n v="0.11726928571428571"/>
    <x v="1"/>
  </r>
  <r>
    <s v="Thor"/>
    <x v="92"/>
    <x v="472"/>
    <x v="58"/>
    <n v="60059"/>
    <n v="0"/>
    <n v="63000"/>
    <n v="7"/>
    <n v="516"/>
    <n v="115"/>
    <n v="181015141"/>
    <x v="90"/>
    <x v="2843"/>
    <s v="Color"/>
    <x v="5"/>
    <s v="English"/>
    <x v="1"/>
    <s v="PG-13"/>
    <x v="1"/>
    <n v="31015141"/>
    <n v="0.2067676066666666"/>
    <s v="111-130 minutes"/>
    <n v="0.20676760666666666"/>
    <n v="-1289919.5"/>
    <n v="-4.8151417500000002E-2"/>
    <x v="2"/>
  </r>
  <r>
    <s v="Thor: The Dark World"/>
    <x v="92"/>
    <x v="1388"/>
    <x v="58"/>
    <n v="59803"/>
    <n v="230"/>
    <n v="63000"/>
    <n v="7.1"/>
    <n v="486"/>
    <n v="112"/>
    <n v="206360018"/>
    <x v="143"/>
    <x v="2125"/>
    <s v="Color"/>
    <x v="5"/>
    <s v="English"/>
    <x v="1"/>
    <s v="PG-13"/>
    <x v="1"/>
    <n v="36360018"/>
    <n v="0.21388245882352952"/>
    <s v="111-130 minutes"/>
    <n v="0.21388245882352941"/>
    <n v="-1289919.5"/>
    <n v="-4.8151417500000002E-2"/>
    <x v="2"/>
  </r>
  <r>
    <s v="Thr3e"/>
    <x v="894"/>
    <x v="1651"/>
    <x v="510"/>
    <n v="2306"/>
    <n v="9"/>
    <n v="250"/>
    <n v="5.0999999999999996"/>
    <n v="25"/>
    <n v="101"/>
    <n v="978908"/>
    <x v="210"/>
    <x v="2844"/>
    <s v="Color"/>
    <x v="1"/>
    <s v="English"/>
    <x v="44"/>
    <s v="PG-13"/>
    <x v="1"/>
    <n v="-1421092"/>
    <n v="-0.59212166666666666"/>
    <s v="90-110 minutes"/>
    <n v="-0.59212166666666666"/>
    <n v="-434215.5"/>
    <n v="-0.10115100772200772"/>
    <x v="0"/>
  </r>
  <r>
    <s v="Three Burials"/>
    <x v="1417"/>
    <x v="1498"/>
    <x v="196"/>
    <n v="1627"/>
    <n v="0"/>
    <n v="0"/>
    <n v="7.5"/>
    <n v="172"/>
    <n v="107"/>
    <n v="5023275"/>
    <x v="22"/>
    <x v="2845"/>
    <s v="Color"/>
    <x v="3"/>
    <s v="English"/>
    <x v="8"/>
    <s v="R"/>
    <x v="1"/>
    <n v="-9976725"/>
    <n v="-0.66511500000000001"/>
    <s v="90-110 minutes"/>
    <n v="-0.66511500000000001"/>
    <n v="3892693.5"/>
    <n v="0.11726928571428571"/>
    <x v="1"/>
  </r>
  <r>
    <s v="Three Kings"/>
    <x v="28"/>
    <x v="179"/>
    <x v="3"/>
    <n v="3743"/>
    <n v="737"/>
    <n v="3000"/>
    <n v="7.1"/>
    <n v="150"/>
    <n v="114"/>
    <n v="60652036"/>
    <x v="84"/>
    <x v="2846"/>
    <s v="Color"/>
    <x v="5"/>
    <s v="English"/>
    <x v="1"/>
    <s v="R"/>
    <x v="1"/>
    <n v="12652036"/>
    <n v="0.26358408333333339"/>
    <s v="111-130 minutes"/>
    <n v="0.26358408333333333"/>
    <n v="-1289919.5"/>
    <n v="-4.8151417500000002E-2"/>
    <x v="2"/>
  </r>
  <r>
    <s v="Three to Tango"/>
    <x v="12"/>
    <x v="1652"/>
    <x v="3"/>
    <n v="4843"/>
    <n v="4"/>
    <n v="311"/>
    <n v="6.1"/>
    <n v="81"/>
    <n v="98"/>
    <n v="10544143"/>
    <x v="6"/>
    <x v="2847"/>
    <s v="Color"/>
    <x v="2"/>
    <s v="English"/>
    <x v="12"/>
    <s v="PG-13"/>
    <x v="1"/>
    <n v="-9455857"/>
    <n v="-0.47279285000000004"/>
    <s v="90-110 minutes"/>
    <n v="-0.47279284999999999"/>
    <n v="1637763"/>
    <n v="0.19178668286445014"/>
    <x v="1"/>
  </r>
  <r>
    <s v="Thumbsucker"/>
    <x v="649"/>
    <x v="297"/>
    <x v="158"/>
    <n v="1208"/>
    <n v="101"/>
    <n v="708"/>
    <n v="6.6"/>
    <n v="114"/>
    <n v="96"/>
    <n v="1325073"/>
    <x v="50"/>
    <x v="2848"/>
    <s v="Color"/>
    <x v="2"/>
    <s v="English"/>
    <x v="1"/>
    <s v="R"/>
    <x v="1"/>
    <n v="-2674927"/>
    <n v="-0.66873175000000007"/>
    <s v="90-110 minutes"/>
    <n v="-0.66873174999999996"/>
    <n v="1637763"/>
    <n v="0.19178668286445014"/>
    <x v="0"/>
  </r>
  <r>
    <s v="Thunder and the House of Magic"/>
    <x v="1418"/>
    <x v="1653"/>
    <x v="573"/>
    <n v="369"/>
    <n v="0"/>
    <n v="0"/>
    <n v="6.3"/>
    <n v="60"/>
    <n v="85"/>
    <n v="4091"/>
    <x v="151"/>
    <x v="1636"/>
    <s v="Color"/>
    <x v="3"/>
    <s v="English"/>
    <x v="41"/>
    <n v="0"/>
    <x v="1"/>
    <n v="-33995909"/>
    <n v="-0.99987967647058829"/>
    <s v="&lt;90 minutes"/>
    <n v="-0.99987967647058829"/>
    <n v="3892693.5"/>
    <n v="0.11726928571428571"/>
    <x v="1"/>
  </r>
  <r>
    <s v="Thunderball"/>
    <x v="493"/>
    <x v="614"/>
    <x v="295"/>
    <n v="1164"/>
    <n v="92"/>
    <n v="0"/>
    <n v="7"/>
    <n v="129"/>
    <n v="130"/>
    <n v="63600000"/>
    <x v="75"/>
    <x v="2849"/>
    <s v="Color"/>
    <x v="5"/>
    <s v="English"/>
    <x v="4"/>
    <s v="Approved"/>
    <x v="1"/>
    <n v="54600000"/>
    <n v="6.0666666666666664"/>
    <s v="111-130 minutes"/>
    <n v="6.0666666666666664"/>
    <n v="-1289919.5"/>
    <n v="-4.8151417500000002E-2"/>
    <x v="0"/>
  </r>
  <r>
    <s v="Thunderbirds"/>
    <x v="1419"/>
    <x v="483"/>
    <x v="451"/>
    <n v="2260"/>
    <n v="906"/>
    <n v="437"/>
    <n v="4.2"/>
    <n v="76"/>
    <n v="95"/>
    <n v="6768055"/>
    <x v="76"/>
    <x v="2850"/>
    <s v="Color"/>
    <x v="5"/>
    <s v="English"/>
    <x v="4"/>
    <s v="PG"/>
    <x v="1"/>
    <n v="-50231945"/>
    <n v="-0.88126219298245612"/>
    <s v="90-110 minutes"/>
    <n v="-0.88126219298245612"/>
    <n v="-1289919.5"/>
    <n v="-4.8151417500000002E-2"/>
    <x v="2"/>
  </r>
  <r>
    <s v="Tim and Eric's Billion Dollar Movie"/>
    <x v="1420"/>
    <x v="1654"/>
    <x v="710"/>
    <n v="1467"/>
    <n v="78"/>
    <n v="0"/>
    <n v="5.3"/>
    <n v="82"/>
    <n v="93"/>
    <n v="200803"/>
    <x v="38"/>
    <x v="2851"/>
    <s v="Color"/>
    <x v="2"/>
    <s v="English"/>
    <x v="1"/>
    <s v="R"/>
    <x v="1"/>
    <n v="-2799197"/>
    <n v="-0.93306566666666668"/>
    <s v="90-110 minutes"/>
    <n v="-0.93306566666666668"/>
    <n v="1637763"/>
    <n v="0.19178668286445014"/>
    <x v="0"/>
  </r>
  <r>
    <s v="Time Bandits"/>
    <x v="1421"/>
    <x v="375"/>
    <x v="671"/>
    <n v="2730"/>
    <n v="0"/>
    <n v="0"/>
    <n v="7"/>
    <n v="139"/>
    <n v="103"/>
    <n v="42365600"/>
    <x v="40"/>
    <x v="2852"/>
    <s v="Color"/>
    <x v="3"/>
    <s v="English"/>
    <x v="4"/>
    <s v="PG"/>
    <x v="1"/>
    <n v="37365600"/>
    <n v="7.4731199999999998"/>
    <s v="90-110 minutes"/>
    <n v="7.4731199999999998"/>
    <n v="3892693.5"/>
    <n v="0.11726928571428571"/>
    <x v="0"/>
  </r>
  <r>
    <s v="Time Changer"/>
    <x v="1422"/>
    <x v="1655"/>
    <x v="711"/>
    <n v="1185"/>
    <n v="14"/>
    <n v="409"/>
    <n v="5.6"/>
    <n v="16"/>
    <n v="95"/>
    <n v="15278"/>
    <x v="354"/>
    <x v="2853"/>
    <s v="Color"/>
    <x v="1"/>
    <s v="English"/>
    <x v="1"/>
    <s v="PG"/>
    <x v="1"/>
    <n v="-809722"/>
    <n v="-0.98148121212121209"/>
    <s v="90-110 minutes"/>
    <n v="-0.98148121212121209"/>
    <n v="-434215.5"/>
    <n v="-0.10115100772200772"/>
    <x v="0"/>
  </r>
  <r>
    <s v="Time to Choose"/>
    <x v="1423"/>
    <x v="1119"/>
    <x v="311"/>
    <n v="24"/>
    <n v="117"/>
    <n v="121"/>
    <n v="7"/>
    <n v="6"/>
    <n v="100"/>
    <n v="29233"/>
    <x v="70"/>
    <x v="2854"/>
    <s v="Color"/>
    <x v="8"/>
    <s v="English"/>
    <x v="1"/>
    <n v="0"/>
    <x v="1"/>
    <n v="-3470767"/>
    <n v="-0.9916477142857143"/>
    <s v="90-110 minutes"/>
    <n v="-0.9916477142857143"/>
    <m/>
    <m/>
    <x v="0"/>
  </r>
  <r>
    <s v="Timecop"/>
    <x v="1424"/>
    <x v="101"/>
    <x v="132"/>
    <n v="2010"/>
    <n v="0"/>
    <n v="0"/>
    <n v="5.8"/>
    <n v="62"/>
    <n v="99"/>
    <n v="44450000"/>
    <x v="102"/>
    <x v="2855"/>
    <s v="Color"/>
    <x v="5"/>
    <s v="English"/>
    <x v="14"/>
    <s v="R"/>
    <x v="1"/>
    <n v="17450000"/>
    <n v="0.64629629629629637"/>
    <s v="90-110 minutes"/>
    <n v="0.64629629629629626"/>
    <n v="-1289919.5"/>
    <n v="-4.8151417500000002E-2"/>
    <x v="1"/>
  </r>
  <r>
    <s v="Timecrimes"/>
    <x v="1425"/>
    <x v="1656"/>
    <x v="712"/>
    <n v="239"/>
    <n v="76"/>
    <n v="0"/>
    <n v="7.2"/>
    <n v="173"/>
    <n v="66"/>
    <n v="38108"/>
    <x v="69"/>
    <x v="2856"/>
    <s v="Color"/>
    <x v="0"/>
    <s v="Spanish"/>
    <x v="0"/>
    <s v="R"/>
    <x v="0"/>
    <n v="-2561892"/>
    <n v="-0.98534307692307688"/>
    <s v="&lt;90 minutes"/>
    <n v="-0.98534307692307688"/>
    <n v="16235088"/>
    <n v="1.1909079499999999"/>
    <x v="0"/>
  </r>
  <r>
    <s v="Timeline"/>
    <x v="14"/>
    <x v="11"/>
    <x v="2"/>
    <n v="43887"/>
    <n v="503"/>
    <n v="0"/>
    <n v="5.6"/>
    <n v="123"/>
    <n v="116"/>
    <n v="19480739"/>
    <x v="112"/>
    <x v="1222"/>
    <s v="Color"/>
    <x v="5"/>
    <s v="English"/>
    <x v="1"/>
    <s v="PG-13"/>
    <x v="1"/>
    <n v="-60519261"/>
    <n v="-0.75649076250000002"/>
    <s v="111-130 minutes"/>
    <n v="-0.75649076250000002"/>
    <n v="-1289919.5"/>
    <n v="-4.8151417500000002E-2"/>
    <x v="2"/>
  </r>
  <r>
    <s v="Tin Cup"/>
    <x v="356"/>
    <x v="544"/>
    <x v="218"/>
    <n v="3648"/>
    <n v="41"/>
    <n v="1000"/>
    <n v="6.3"/>
    <n v="48"/>
    <n v="135"/>
    <n v="53854588"/>
    <x v="65"/>
    <x v="2857"/>
    <s v="Color"/>
    <x v="2"/>
    <s v="English"/>
    <x v="1"/>
    <s v="R"/>
    <x v="1"/>
    <n v="8854588"/>
    <n v="0.19676862222222224"/>
    <s v="131-150 minutes"/>
    <n v="0.19676862222222222"/>
    <n v="1637763"/>
    <n v="0.19178668286445014"/>
    <x v="2"/>
  </r>
  <r>
    <s v="Tinker Tailor Soldier Spy"/>
    <x v="226"/>
    <x v="1657"/>
    <x v="24"/>
    <n v="46241"/>
    <n v="140"/>
    <n v="24000"/>
    <n v="7.1"/>
    <n v="466"/>
    <n v="127"/>
    <n v="24104113"/>
    <x v="6"/>
    <x v="2143"/>
    <s v="Color"/>
    <x v="1"/>
    <s v="English"/>
    <x v="8"/>
    <s v="R"/>
    <x v="1"/>
    <n v="4104113"/>
    <n v="0.20520564999999991"/>
    <s v="111-130 minutes"/>
    <n v="0.20520564999999999"/>
    <n v="-434215.5"/>
    <n v="-0.10115100772200772"/>
    <x v="1"/>
  </r>
  <r>
    <s v="Tiny Furniture"/>
    <x v="1295"/>
    <x v="1658"/>
    <x v="5"/>
    <n v="2530"/>
    <n v="969"/>
    <n v="0"/>
    <n v="6.3"/>
    <n v="113"/>
    <n v="98"/>
    <n v="389804"/>
    <x v="323"/>
    <x v="2858"/>
    <s v="Color"/>
    <x v="2"/>
    <s v="English"/>
    <x v="1"/>
    <s v="Not Rated"/>
    <x v="1"/>
    <n v="324804"/>
    <n v="4.9969846153846156"/>
    <s v="90-110 minutes"/>
    <n v="4.9969846153846156"/>
    <n v="1637763"/>
    <n v="0.19178668286445014"/>
    <x v="0"/>
  </r>
  <r>
    <s v="Titan A.E."/>
    <x v="153"/>
    <x v="200"/>
    <x v="10"/>
    <n v="15857"/>
    <n v="383"/>
    <n v="0"/>
    <n v="6.6"/>
    <n v="131"/>
    <n v="94"/>
    <n v="22751979"/>
    <x v="36"/>
    <x v="681"/>
    <s v="Color"/>
    <x v="5"/>
    <s v="English"/>
    <x v="1"/>
    <s v="PG"/>
    <x v="1"/>
    <n v="-52248021"/>
    <n v="-0.69664028"/>
    <s v="90-110 minutes"/>
    <n v="-0.69664028"/>
    <n v="-1289919.5"/>
    <n v="-4.8151417500000002E-2"/>
    <x v="2"/>
  </r>
  <r>
    <s v="Titanic"/>
    <x v="308"/>
    <x v="153"/>
    <x v="188"/>
    <n v="45223"/>
    <n v="0"/>
    <n v="26000"/>
    <n v="7.7"/>
    <n v="315"/>
    <n v="194"/>
    <n v="658672302"/>
    <x v="17"/>
    <x v="2859"/>
    <s v="Color"/>
    <x v="1"/>
    <s v="English"/>
    <x v="1"/>
    <s v="PG-13"/>
    <x v="1"/>
    <n v="458672302"/>
    <n v="2.29336151"/>
    <s v="&gt;150 minutes"/>
    <n v="2.29336151"/>
    <n v="-434215.5"/>
    <n v="-0.10115100772200772"/>
    <x v="2"/>
  </r>
  <r>
    <s v="TMNT"/>
    <x v="370"/>
    <x v="645"/>
    <x v="6"/>
    <n v="16571"/>
    <n v="14"/>
    <n v="0"/>
    <n v="6.3"/>
    <n v="191"/>
    <n v="87"/>
    <n v="54132596"/>
    <x v="151"/>
    <x v="2860"/>
    <s v="Color"/>
    <x v="5"/>
    <s v="English"/>
    <x v="5"/>
    <s v="PG"/>
    <x v="1"/>
    <n v="20132596"/>
    <n v="0.59213517647058822"/>
    <s v="&lt;90 minutes"/>
    <n v="0.59213517647058822"/>
    <n v="-1289919.5"/>
    <n v="-4.8151417500000002E-2"/>
    <x v="1"/>
  </r>
  <r>
    <s v="To Die For"/>
    <x v="1031"/>
    <x v="704"/>
    <x v="1"/>
    <n v="3598"/>
    <n v="835"/>
    <n v="1000"/>
    <n v="6.8"/>
    <n v="59"/>
    <n v="106"/>
    <n v="21200000"/>
    <x v="6"/>
    <x v="2861"/>
    <s v="Color"/>
    <x v="2"/>
    <s v="English"/>
    <x v="1"/>
    <s v="R"/>
    <x v="1"/>
    <n v="1200000"/>
    <n v="6.0000000000000053E-2"/>
    <s v="90-110 minutes"/>
    <n v="0.06"/>
    <n v="1637763"/>
    <n v="0.19178668286445014"/>
    <x v="1"/>
  </r>
  <r>
    <s v="To Rome with Love"/>
    <x v="1426"/>
    <x v="209"/>
    <x v="39"/>
    <n v="1205"/>
    <n v="11000"/>
    <n v="18000"/>
    <n v="6.3"/>
    <n v="275"/>
    <n v="112"/>
    <n v="16684352"/>
    <x v="32"/>
    <x v="2862"/>
    <s v="Color"/>
    <x v="2"/>
    <s v="English"/>
    <x v="1"/>
    <s v="R"/>
    <x v="1"/>
    <n v="-315648"/>
    <n v="-1.856752941176476E-2"/>
    <s v="111-130 minutes"/>
    <n v="-1.8567529411764705E-2"/>
    <n v="1637763"/>
    <n v="0.19178668286445014"/>
    <x v="1"/>
  </r>
  <r>
    <s v="To Save a Life"/>
    <x v="1427"/>
    <x v="1659"/>
    <x v="304"/>
    <n v="2563"/>
    <n v="3"/>
    <n v="0"/>
    <n v="7.1"/>
    <n v="20"/>
    <n v="120"/>
    <n v="3773863"/>
    <x v="15"/>
    <x v="484"/>
    <s v="Color"/>
    <x v="1"/>
    <s v="English"/>
    <x v="1"/>
    <s v="PG-13"/>
    <x v="1"/>
    <n v="2773863"/>
    <n v="2.773863"/>
    <s v="111-130 minutes"/>
    <n v="2.773863"/>
    <n v="-434215.5"/>
    <n v="-0.10115100772200772"/>
    <x v="0"/>
  </r>
  <r>
    <s v="Tombstone"/>
    <x v="144"/>
    <x v="1218"/>
    <x v="3"/>
    <n v="4453"/>
    <n v="170"/>
    <n v="11000"/>
    <n v="7.8"/>
    <n v="84"/>
    <n v="134"/>
    <n v="56505065"/>
    <x v="9"/>
    <x v="2863"/>
    <s v="Color"/>
    <x v="5"/>
    <s v="English"/>
    <x v="1"/>
    <s v="R"/>
    <x v="1"/>
    <n v="31505065"/>
    <n v="1.2602026"/>
    <s v="131-150 minutes"/>
    <n v="1.2602026"/>
    <n v="-1289919.5"/>
    <n v="-4.8151417500000002E-2"/>
    <x v="1"/>
  </r>
  <r>
    <s v="Tomcats"/>
    <x v="459"/>
    <x v="1660"/>
    <x v="1"/>
    <n v="2729"/>
    <n v="5"/>
    <n v="449"/>
    <n v="5.3"/>
    <n v="75"/>
    <n v="95"/>
    <n v="13558739"/>
    <x v="26"/>
    <x v="1309"/>
    <s v="Color"/>
    <x v="2"/>
    <s v="English"/>
    <x v="1"/>
    <s v="R"/>
    <x v="1"/>
    <n v="2558739"/>
    <n v="0.23261263636363627"/>
    <s v="90-110 minutes"/>
    <n v="0.23261263636363635"/>
    <n v="1637763"/>
    <n v="0.19178668286445014"/>
    <x v="0"/>
  </r>
  <r>
    <s v="Tomorrow Never Dies"/>
    <x v="1428"/>
    <x v="1392"/>
    <x v="265"/>
    <n v="2958"/>
    <n v="55"/>
    <n v="0"/>
    <n v="6.5"/>
    <n v="160"/>
    <n v="119"/>
    <n v="125332007"/>
    <x v="30"/>
    <x v="2864"/>
    <s v="Color"/>
    <x v="5"/>
    <s v="English"/>
    <x v="4"/>
    <s v="PG-13"/>
    <x v="1"/>
    <n v="15332007"/>
    <n v="0.13938188181818179"/>
    <s v="111-130 minutes"/>
    <n v="0.13938188181818181"/>
    <n v="-1289919.5"/>
    <n v="-4.8151417500000002E-2"/>
    <x v="2"/>
  </r>
  <r>
    <s v="Tomorrowland"/>
    <x v="28"/>
    <x v="1067"/>
    <x v="3"/>
    <n v="5046"/>
    <n v="663"/>
    <n v="37000"/>
    <n v="6.5"/>
    <n v="443"/>
    <n v="130"/>
    <n v="93417865"/>
    <x v="208"/>
    <x v="2865"/>
    <s v="Color"/>
    <x v="5"/>
    <s v="English"/>
    <x v="1"/>
    <s v="PG"/>
    <x v="1"/>
    <n v="-96582135"/>
    <n v="-0.50832702631578952"/>
    <s v="111-130 minutes"/>
    <n v="-0.50832702631578952"/>
    <n v="-1289919.5"/>
    <n v="-4.8151417500000002E-2"/>
    <x v="2"/>
  </r>
  <r>
    <s v="Tootsie"/>
    <x v="365"/>
    <x v="1156"/>
    <x v="10"/>
    <n v="14701"/>
    <n v="521"/>
    <n v="0"/>
    <n v="7.4"/>
    <n v="94"/>
    <n v="116"/>
    <n v="177200000"/>
    <x v="5"/>
    <x v="2866"/>
    <s v="Color"/>
    <x v="2"/>
    <s v="English"/>
    <x v="1"/>
    <s v="PG"/>
    <x v="1"/>
    <n v="155200000"/>
    <n v="7.0545454545454547"/>
    <s v="111-130 minutes"/>
    <n v="7.0545454545454547"/>
    <n v="1637763"/>
    <n v="0.19178668286445014"/>
    <x v="1"/>
  </r>
  <r>
    <s v="Top Five"/>
    <x v="521"/>
    <x v="809"/>
    <x v="7"/>
    <n v="5592"/>
    <n v="0"/>
    <n v="0"/>
    <n v="6.5"/>
    <n v="161"/>
    <n v="102"/>
    <n v="25277561"/>
    <x v="1"/>
    <x v="2867"/>
    <s v="Color"/>
    <x v="2"/>
    <s v="English"/>
    <x v="1"/>
    <s v="R"/>
    <x v="1"/>
    <n v="13277561"/>
    <n v="1.1064634166666667"/>
    <s v="90-110 minutes"/>
    <n v="1.1064634166666667"/>
    <n v="1637763"/>
    <n v="0.19178668286445014"/>
    <x v="0"/>
  </r>
  <r>
    <s v="Top Gun"/>
    <x v="67"/>
    <x v="307"/>
    <x v="22"/>
    <n v="13069"/>
    <n v="12000"/>
    <n v="19000"/>
    <n v="6.9"/>
    <n v="173"/>
    <n v="110"/>
    <n v="176781728"/>
    <x v="22"/>
    <x v="2868"/>
    <s v="Color"/>
    <x v="5"/>
    <s v="English"/>
    <x v="1"/>
    <s v="PG"/>
    <x v="1"/>
    <n v="161781728"/>
    <n v="10.785448533333334"/>
    <s v="90-110 minutes"/>
    <n v="10.785448533333334"/>
    <n v="-1289919.5"/>
    <n v="-4.8151417500000002E-2"/>
    <x v="1"/>
  </r>
  <r>
    <s v="Top Hat"/>
    <x v="45"/>
    <x v="1661"/>
    <x v="30"/>
    <n v="824"/>
    <n v="10"/>
    <n v="1000"/>
    <n v="7.8"/>
    <n v="66"/>
    <n v="81"/>
    <n v="3000000"/>
    <x v="355"/>
    <x v="2869"/>
    <s v="Black and White"/>
    <x v="2"/>
    <s v="English"/>
    <x v="1"/>
    <s v="Approved"/>
    <x v="1"/>
    <n v="2391000"/>
    <n v="3.9261083743842367"/>
    <s v="&lt;90 minutes"/>
    <n v="3.9261083743842367"/>
    <n v="1637763"/>
    <n v="0.19178668286445014"/>
    <x v="0"/>
  </r>
  <r>
    <s v="Top Spin"/>
    <x v="1429"/>
    <x v="1662"/>
    <x v="93"/>
    <n v="0"/>
    <n v="0"/>
    <n v="116"/>
    <n v="7.1"/>
    <n v="18"/>
    <n v="80"/>
    <n v="5858"/>
    <x v="93"/>
    <x v="123"/>
    <s v="Color"/>
    <x v="8"/>
    <s v="English"/>
    <x v="1"/>
    <n v="0"/>
    <x v="1"/>
    <n v="-144142"/>
    <n v="-0.96094666666666662"/>
    <s v="&lt;90 minutes"/>
    <n v="-0.96094666666666662"/>
    <m/>
    <m/>
    <x v="0"/>
  </r>
  <r>
    <s v="Topsy-Turvy"/>
    <x v="200"/>
    <x v="159"/>
    <x v="1"/>
    <n v="1690"/>
    <n v="608"/>
    <n v="608"/>
    <n v="7.4"/>
    <n v="103"/>
    <n v="154"/>
    <n v="6201757"/>
    <x v="42"/>
    <x v="2870"/>
    <s v="Color"/>
    <x v="6"/>
    <s v="English"/>
    <x v="4"/>
    <s v="R"/>
    <x v="1"/>
    <n v="-3798243"/>
    <n v="-0.3798243"/>
    <s v="&gt;150 minutes"/>
    <n v="-0.3798243"/>
    <n v="-1289919.5"/>
    <n v="-4.8151417500000002E-2"/>
    <x v="0"/>
  </r>
  <r>
    <s v="Tora! Tora! Tora!"/>
    <x v="540"/>
    <x v="496"/>
    <x v="322"/>
    <n v="1548"/>
    <n v="130"/>
    <n v="0"/>
    <n v="7.5"/>
    <n v="79"/>
    <n v="160"/>
    <n v="14500000"/>
    <x v="9"/>
    <x v="2871"/>
    <s v="Color"/>
    <x v="5"/>
    <s v="English"/>
    <x v="13"/>
    <s v="G"/>
    <x v="1"/>
    <n v="-10500000"/>
    <n v="-0.42000000000000004"/>
    <s v="&gt;150 minutes"/>
    <n v="-0.42"/>
    <n v="-1289919.5"/>
    <n v="-4.8151417500000002E-2"/>
    <x v="1"/>
  </r>
  <r>
    <s v="Torque"/>
    <x v="558"/>
    <x v="1663"/>
    <x v="1"/>
    <n v="5039"/>
    <n v="33"/>
    <n v="0"/>
    <n v="4"/>
    <n v="86"/>
    <n v="84"/>
    <n v="21176322"/>
    <x v="33"/>
    <x v="2872"/>
    <s v="Color"/>
    <x v="5"/>
    <s v="English"/>
    <x v="1"/>
    <s v="PG-13"/>
    <x v="1"/>
    <n v="-18823678"/>
    <n v="-0.47059194999999998"/>
    <s v="&lt;90 minutes"/>
    <n v="-0.47059194999999998"/>
    <n v="-1289919.5"/>
    <n v="-4.8151417500000002E-2"/>
    <x v="2"/>
  </r>
  <r>
    <s v="Total Recall"/>
    <x v="1430"/>
    <x v="326"/>
    <x v="363"/>
    <n v="1441"/>
    <n v="719"/>
    <n v="0"/>
    <n v="7.5"/>
    <n v="196"/>
    <n v="113"/>
    <n v="119412921"/>
    <x v="29"/>
    <x v="2873"/>
    <s v="Color"/>
    <x v="5"/>
    <s v="English"/>
    <x v="1"/>
    <s v="R"/>
    <x v="1"/>
    <n v="54412921"/>
    <n v="0.83712186153846146"/>
    <s v="111-130 minutes"/>
    <n v="0.83712186153846158"/>
    <n v="-1289919.5"/>
    <n v="-4.8151417500000002E-2"/>
    <x v="2"/>
  </r>
  <r>
    <s v="Tower Heist"/>
    <x v="266"/>
    <x v="129"/>
    <x v="3"/>
    <n v="3768"/>
    <n v="420"/>
    <n v="0"/>
    <n v="6.2"/>
    <n v="236"/>
    <n v="104"/>
    <n v="78009155"/>
    <x v="36"/>
    <x v="977"/>
    <s v="Color"/>
    <x v="5"/>
    <s v="English"/>
    <x v="1"/>
    <s v="PG-13"/>
    <x v="1"/>
    <n v="3009155"/>
    <n v="4.0122066666666623E-2"/>
    <s v="90-110 minutes"/>
    <n v="4.0122066666666664E-2"/>
    <n v="-1289919.5"/>
    <n v="-4.8151417500000002E-2"/>
    <x v="2"/>
  </r>
  <r>
    <s v="Town &amp; Country"/>
    <x v="1431"/>
    <x v="796"/>
    <x v="530"/>
    <n v="3133"/>
    <n v="23"/>
    <n v="53"/>
    <n v="4.4000000000000004"/>
    <n v="62"/>
    <n v="104"/>
    <n v="6712451"/>
    <x v="77"/>
    <x v="2043"/>
    <s v="Color"/>
    <x v="2"/>
    <s v="English"/>
    <x v="45"/>
    <s v="R"/>
    <x v="1"/>
    <n v="-83287549"/>
    <n v="-0.92541721111111108"/>
    <s v="90-110 minutes"/>
    <n v="-0.92541721111111108"/>
    <n v="1637763"/>
    <n v="0.19178668286445014"/>
    <x v="2"/>
  </r>
  <r>
    <s v="Toy Story"/>
    <x v="76"/>
    <x v="62"/>
    <x v="47"/>
    <n v="19046"/>
    <n v="487"/>
    <n v="0"/>
    <n v="8.3000000000000007"/>
    <n v="166"/>
    <n v="74"/>
    <n v="191796233"/>
    <x v="23"/>
    <x v="2874"/>
    <s v="Color"/>
    <x v="3"/>
    <s v="English"/>
    <x v="1"/>
    <s v="G"/>
    <x v="1"/>
    <n v="161796233"/>
    <n v="5.3932077666666665"/>
    <s v="&lt;90 minutes"/>
    <n v="5.3932077666666665"/>
    <n v="3892693.5"/>
    <n v="0.11726928571428571"/>
    <x v="1"/>
  </r>
  <r>
    <s v="Toy Story 2"/>
    <x v="76"/>
    <x v="62"/>
    <x v="47"/>
    <n v="21275"/>
    <n v="487"/>
    <n v="0"/>
    <n v="7.9"/>
    <n v="191"/>
    <n v="82"/>
    <n v="245823397"/>
    <x v="77"/>
    <x v="2875"/>
    <s v="Color"/>
    <x v="3"/>
    <s v="English"/>
    <x v="1"/>
    <s v="G"/>
    <x v="1"/>
    <n v="155823397"/>
    <n v="1.7313710777777778"/>
    <s v="&lt;90 minutes"/>
    <n v="1.7313710777777778"/>
    <n v="3892693.5"/>
    <n v="0.11726928571428571"/>
    <x v="2"/>
  </r>
  <r>
    <s v="Toy Story 3"/>
    <x v="76"/>
    <x v="1664"/>
    <x v="47"/>
    <n v="19085"/>
    <n v="125"/>
    <n v="30000"/>
    <n v="8.3000000000000007"/>
    <n v="453"/>
    <n v="103"/>
    <n v="414984497"/>
    <x v="17"/>
    <x v="2876"/>
    <s v="Color"/>
    <x v="3"/>
    <s v="English"/>
    <x v="1"/>
    <s v="G"/>
    <x v="1"/>
    <n v="214984497"/>
    <n v="1.0749224850000001"/>
    <s v="90-110 minutes"/>
    <n v="1.0749224850000001"/>
    <n v="3892693.5"/>
    <n v="0.11726928571428571"/>
    <x v="2"/>
  </r>
  <r>
    <s v="Trade"/>
    <x v="1432"/>
    <x v="1357"/>
    <x v="713"/>
    <n v="1952"/>
    <n v="7"/>
    <n v="0"/>
    <n v="7.5"/>
    <n v="69"/>
    <n v="120"/>
    <n v="214202"/>
    <x v="1"/>
    <x v="1472"/>
    <s v="Color"/>
    <x v="4"/>
    <s v="English"/>
    <x v="2"/>
    <s v="R"/>
    <x v="1"/>
    <n v="-11785798"/>
    <n v="-0.98214983333333339"/>
    <s v="111-130 minutes"/>
    <n v="-0.98214983333333339"/>
    <n v="-74533.5"/>
    <n v="-7.4856785714285719E-3"/>
    <x v="0"/>
  </r>
  <r>
    <s v="Traffic"/>
    <x v="1433"/>
    <x v="501"/>
    <x v="463"/>
    <n v="1418"/>
    <n v="0"/>
    <n v="0"/>
    <n v="7.6"/>
    <n v="223"/>
    <n v="190"/>
    <n v="124107476"/>
    <x v="84"/>
    <x v="2877"/>
    <s v="Color"/>
    <x v="4"/>
    <s v="English"/>
    <x v="1"/>
    <s v="R"/>
    <x v="1"/>
    <n v="76107476"/>
    <n v="1.5855724166666665"/>
    <s v="&gt;150 minutes"/>
    <n v="1.5855724166666667"/>
    <n v="-74533.5"/>
    <n v="-7.4856785714285719E-3"/>
    <x v="2"/>
  </r>
  <r>
    <s v="Training Day"/>
    <x v="15"/>
    <x v="396"/>
    <x v="12"/>
    <n v="22370"/>
    <n v="845"/>
    <n v="0"/>
    <n v="7.7"/>
    <n v="109"/>
    <n v="122"/>
    <n v="76261036"/>
    <x v="65"/>
    <x v="2878"/>
    <s v="Color"/>
    <x v="4"/>
    <s v="English"/>
    <x v="1"/>
    <s v="R"/>
    <x v="1"/>
    <n v="31261036"/>
    <n v="0.69468968888888893"/>
    <s v="111-130 minutes"/>
    <n v="0.69468968888888893"/>
    <n v="-74533.5"/>
    <n v="-7.4856785714285719E-3"/>
    <x v="2"/>
  </r>
  <r>
    <s v="Trainspotting"/>
    <x v="338"/>
    <x v="7"/>
    <x v="3"/>
    <n v="3559"/>
    <n v="0"/>
    <n v="21000"/>
    <n v="8.1999999999999993"/>
    <n v="134"/>
    <n v="94"/>
    <n v="16501785"/>
    <x v="70"/>
    <x v="884"/>
    <s v="Color"/>
    <x v="1"/>
    <s v="English"/>
    <x v="4"/>
    <s v="R"/>
    <x v="1"/>
    <n v="13001785"/>
    <n v="3.7147957142857146"/>
    <s v="90-110 minutes"/>
    <n v="3.7147957142857142"/>
    <n v="-434215.5"/>
    <n v="-0.10115100772200772"/>
    <x v="0"/>
  </r>
  <r>
    <s v="Trainwreck"/>
    <x v="1434"/>
    <x v="748"/>
    <x v="714"/>
    <n v="1450"/>
    <n v="0"/>
    <n v="25000"/>
    <n v="6.3"/>
    <n v="332"/>
    <n v="129"/>
    <n v="110008260"/>
    <x v="19"/>
    <x v="2879"/>
    <s v="Color"/>
    <x v="2"/>
    <s v="English"/>
    <x v="13"/>
    <s v="R"/>
    <x v="1"/>
    <n v="75008260"/>
    <n v="2.1430931428571429"/>
    <s v="111-130 minutes"/>
    <n v="2.1430931428571429"/>
    <n v="1637763"/>
    <n v="0.19178668286445014"/>
    <x v="1"/>
  </r>
  <r>
    <s v="Trance"/>
    <x v="521"/>
    <x v="7"/>
    <x v="7"/>
    <n v="5056"/>
    <n v="0"/>
    <n v="23000"/>
    <n v="7"/>
    <n v="393"/>
    <n v="101"/>
    <n v="2319187"/>
    <x v="6"/>
    <x v="2880"/>
    <s v="Color"/>
    <x v="4"/>
    <s v="English"/>
    <x v="4"/>
    <s v="R"/>
    <x v="1"/>
    <n v="-17680813"/>
    <n v="-0.88404064999999998"/>
    <s v="90-110 minutes"/>
    <n v="-0.88404064999999998"/>
    <n v="-74533.5"/>
    <n v="-7.4856785714285719E-3"/>
    <x v="1"/>
  </r>
  <r>
    <s v="Transamerica"/>
    <x v="129"/>
    <x v="1665"/>
    <x v="3"/>
    <n v="3192"/>
    <n v="2"/>
    <n v="0"/>
    <n v="7.4"/>
    <n v="169"/>
    <n v="103"/>
    <n v="9013113"/>
    <x v="15"/>
    <x v="2881"/>
    <s v="Color"/>
    <x v="3"/>
    <s v="English"/>
    <x v="1"/>
    <s v="R"/>
    <x v="1"/>
    <n v="8013113"/>
    <n v="8.0131130000000006"/>
    <s v="90-110 minutes"/>
    <n v="8.0131130000000006"/>
    <n v="3892693.5"/>
    <n v="0.11726928571428571"/>
    <x v="0"/>
  </r>
  <r>
    <s v="Transcendence"/>
    <x v="86"/>
    <x v="1666"/>
    <x v="53"/>
    <n v="54031"/>
    <n v="0"/>
    <n v="37000"/>
    <n v="6.3"/>
    <n v="355"/>
    <n v="119"/>
    <n v="23014504"/>
    <x v="61"/>
    <x v="2882"/>
    <s v="Color"/>
    <x v="1"/>
    <s v="English"/>
    <x v="4"/>
    <s v="PG-13"/>
    <x v="1"/>
    <n v="-76985496"/>
    <n v="-0.76985495999999998"/>
    <s v="111-130 minutes"/>
    <n v="-0.76985495999999998"/>
    <n v="-434215.5"/>
    <n v="-0.10115100772200772"/>
    <x v="2"/>
  </r>
  <r>
    <s v="Transformers"/>
    <x v="1432"/>
    <x v="229"/>
    <x v="713"/>
    <n v="2333"/>
    <n v="0"/>
    <n v="8000"/>
    <n v="7.1"/>
    <n v="396"/>
    <n v="144"/>
    <n v="318759914"/>
    <x v="90"/>
    <x v="2883"/>
    <s v="Color"/>
    <x v="5"/>
    <s v="English"/>
    <x v="1"/>
    <s v="PG-13"/>
    <x v="1"/>
    <n v="168759914"/>
    <n v="1.1250660933333334"/>
    <s v="131-150 minutes"/>
    <n v="1.1250660933333334"/>
    <n v="-1289919.5"/>
    <n v="-4.8151417500000002E-2"/>
    <x v="2"/>
  </r>
  <r>
    <s v="Transformers: Age of Extinction"/>
    <x v="13"/>
    <x v="229"/>
    <x v="11"/>
    <n v="3988"/>
    <n v="0"/>
    <n v="56000"/>
    <n v="5.7"/>
    <n v="378"/>
    <n v="165"/>
    <n v="245428137"/>
    <x v="356"/>
    <x v="2884"/>
    <s v="Color"/>
    <x v="5"/>
    <s v="English"/>
    <x v="1"/>
    <s v="PG-13"/>
    <x v="1"/>
    <n v="35428137"/>
    <n v="0.16870541428571428"/>
    <s v="&gt;150 minutes"/>
    <n v="0.16870541428571428"/>
    <n v="-1289919.5"/>
    <n v="-4.8151417500000002E-2"/>
    <x v="2"/>
  </r>
  <r>
    <s v="Transformers: Dark of the Moon"/>
    <x v="1250"/>
    <x v="229"/>
    <x v="654"/>
    <n v="2593"/>
    <n v="0"/>
    <n v="46000"/>
    <n v="6.3"/>
    <n v="428"/>
    <n v="154"/>
    <n v="352358779"/>
    <x v="241"/>
    <x v="2885"/>
    <s v="Color"/>
    <x v="5"/>
    <s v="English"/>
    <x v="1"/>
    <s v="PG-13"/>
    <x v="1"/>
    <n v="157358779"/>
    <n v="0.80696809743589748"/>
    <s v="&gt;150 minutes"/>
    <n v="0.80696809743589748"/>
    <n v="-1289919.5"/>
    <n v="-4.8151417500000002E-2"/>
    <x v="2"/>
  </r>
  <r>
    <s v="Transformers: Revenge of the Fallen"/>
    <x v="1250"/>
    <x v="229"/>
    <x v="654"/>
    <n v="3218"/>
    <n v="0"/>
    <n v="0"/>
    <n v="6"/>
    <n v="366"/>
    <n v="150"/>
    <n v="402076689"/>
    <x v="17"/>
    <x v="2886"/>
    <s v="Color"/>
    <x v="5"/>
    <s v="English"/>
    <x v="1"/>
    <s v="PG-13"/>
    <x v="1"/>
    <n v="202076689"/>
    <n v="1.010383445"/>
    <s v="131-150 minutes"/>
    <n v="1.010383445"/>
    <n v="-1289919.5"/>
    <n v="-4.8151417500000002E-2"/>
    <x v="2"/>
  </r>
  <r>
    <s v="Transporter 2"/>
    <x v="448"/>
    <x v="479"/>
    <x v="58"/>
    <n v="29050"/>
    <n v="255"/>
    <n v="0"/>
    <n v="6.3"/>
    <n v="163"/>
    <n v="87"/>
    <n v="43095600"/>
    <x v="28"/>
    <x v="2887"/>
    <s v="Color"/>
    <x v="5"/>
    <s v="English"/>
    <x v="8"/>
    <s v="PG-13"/>
    <x v="1"/>
    <n v="11095600"/>
    <n v="0.34673749999999992"/>
    <s v="&lt;90 minutes"/>
    <n v="0.34673749999999998"/>
    <n v="-1289919.5"/>
    <n v="-4.8151417500000002E-2"/>
    <x v="1"/>
  </r>
  <r>
    <s v="Transsiberian"/>
    <x v="522"/>
    <x v="1114"/>
    <x v="181"/>
    <n v="1252"/>
    <n v="122"/>
    <n v="0"/>
    <n v="6.7"/>
    <n v="150"/>
    <n v="111"/>
    <n v="2203641"/>
    <x v="22"/>
    <x v="2888"/>
    <s v="Color"/>
    <x v="4"/>
    <s v="English"/>
    <x v="0"/>
    <s v="R"/>
    <x v="1"/>
    <n v="-12796359"/>
    <n v="-0.85309060000000003"/>
    <s v="111-130 minutes"/>
    <n v="-0.85309060000000003"/>
    <n v="-74533.5"/>
    <n v="-7.4856785714285719E-3"/>
    <x v="1"/>
  </r>
  <r>
    <s v="Travelers and Magicians"/>
    <x v="1435"/>
    <x v="1667"/>
    <x v="93"/>
    <n v="0"/>
    <n v="28"/>
    <n v="353"/>
    <n v="7.5"/>
    <n v="44"/>
    <n v="108"/>
    <n v="505295"/>
    <x v="53"/>
    <x v="2889"/>
    <s v="Color"/>
    <x v="3"/>
    <s v="Dzongkha"/>
    <x v="12"/>
    <n v="0"/>
    <x v="0"/>
    <n v="-1294705"/>
    <n v="-0.71928055555555548"/>
    <s v="90-110 minutes"/>
    <n v="-0.71928055555555559"/>
    <n v="3892693.5"/>
    <n v="0.11726928571428571"/>
    <x v="0"/>
  </r>
  <r>
    <s v="Treasure Planet"/>
    <x v="2"/>
    <x v="141"/>
    <x v="2"/>
    <n v="26940"/>
    <n v="63"/>
    <n v="0"/>
    <n v="7.1"/>
    <n v="127"/>
    <n v="95"/>
    <n v="38120554"/>
    <x v="101"/>
    <x v="2890"/>
    <s v="Color"/>
    <x v="3"/>
    <s v="English"/>
    <x v="1"/>
    <s v="PG"/>
    <x v="1"/>
    <n v="-101879446"/>
    <n v="-0.72771032857142859"/>
    <s v="90-110 minutes"/>
    <n v="-0.72771032857142859"/>
    <n v="3892693.5"/>
    <n v="0.11726928571428571"/>
    <x v="2"/>
  </r>
  <r>
    <s v="Trees Lounge"/>
    <x v="29"/>
    <x v="1004"/>
    <x v="20"/>
    <n v="14420"/>
    <n v="12000"/>
    <n v="872"/>
    <n v="7.2"/>
    <n v="43"/>
    <n v="95"/>
    <n v="695229"/>
    <x v="144"/>
    <x v="802"/>
    <s v="Color"/>
    <x v="2"/>
    <s v="English"/>
    <x v="1"/>
    <s v="R"/>
    <x v="1"/>
    <n v="-604771"/>
    <n v="-0.46520846153846152"/>
    <s v="90-110 minutes"/>
    <n v="-0.46520846153846152"/>
    <n v="1637763"/>
    <n v="0.19178668286445014"/>
    <x v="0"/>
  </r>
  <r>
    <s v="Trekkies"/>
    <x v="1436"/>
    <x v="1668"/>
    <x v="668"/>
    <n v="2864"/>
    <n v="3"/>
    <n v="672"/>
    <n v="7"/>
    <n v="43"/>
    <n v="86"/>
    <n v="617172"/>
    <x v="357"/>
    <x v="2891"/>
    <s v="Color"/>
    <x v="8"/>
    <s v="English"/>
    <x v="1"/>
    <s v="PG"/>
    <x v="1"/>
    <n v="242172"/>
    <n v="0.64579199999999992"/>
    <s v="&lt;90 minutes"/>
    <n v="0.64579200000000003"/>
    <m/>
    <m/>
    <x v="0"/>
  </r>
  <r>
    <s v="Tremors"/>
    <x v="1437"/>
    <x v="1062"/>
    <x v="43"/>
    <n v="3119"/>
    <n v="31"/>
    <n v="11000"/>
    <n v="7.1"/>
    <n v="132"/>
    <n v="96"/>
    <n v="16667084"/>
    <x v="26"/>
    <x v="2892"/>
    <s v="Color"/>
    <x v="2"/>
    <s v="English"/>
    <x v="1"/>
    <s v="PG-13"/>
    <x v="1"/>
    <n v="5667084"/>
    <n v="0.51518945454545451"/>
    <s v="90-110 minutes"/>
    <n v="0.51518945454545451"/>
    <n v="1637763"/>
    <n v="0.19178668286445014"/>
    <x v="0"/>
  </r>
  <r>
    <s v="Tristram Shandy: A Cock and Bull Story"/>
    <x v="680"/>
    <x v="82"/>
    <x v="1"/>
    <n v="3690"/>
    <n v="187"/>
    <n v="750"/>
    <n v="6.8"/>
    <n v="122"/>
    <n v="94"/>
    <n v="1247453"/>
    <x v="121"/>
    <x v="1931"/>
    <s v="Color"/>
    <x v="2"/>
    <s v="English"/>
    <x v="4"/>
    <s v="R"/>
    <x v="1"/>
    <n v="-1552547"/>
    <n v="-0.5544810714285715"/>
    <s v="90-110 minutes"/>
    <n v="-0.55448107142857139"/>
    <n v="1637763"/>
    <n v="0.19178668286445014"/>
    <x v="0"/>
  </r>
  <r>
    <s v="Trollhunter"/>
    <x v="1438"/>
    <x v="1669"/>
    <x v="378"/>
    <n v="44"/>
    <n v="12"/>
    <n v="38000"/>
    <n v="7"/>
    <n v="337"/>
    <n v="103"/>
    <n v="252652"/>
    <x v="358"/>
    <x v="2346"/>
    <s v="Color"/>
    <x v="2"/>
    <s v="Norwegian"/>
    <x v="27"/>
    <s v="PG-13"/>
    <x v="0"/>
    <n v="-19647348"/>
    <n v="-0.98730391959798991"/>
    <s v="90-110 minutes"/>
    <n v="-0.98730391959798991"/>
    <n v="1637763"/>
    <n v="0.19178668286445014"/>
    <x v="1"/>
  </r>
  <r>
    <s v="TRON: Legacy"/>
    <x v="213"/>
    <x v="1128"/>
    <x v="20"/>
    <n v="25550"/>
    <n v="364"/>
    <n v="30000"/>
    <n v="6.8"/>
    <n v="469"/>
    <n v="125"/>
    <n v="172051787"/>
    <x v="143"/>
    <x v="2893"/>
    <s v="Color"/>
    <x v="5"/>
    <s v="English"/>
    <x v="1"/>
    <s v="PG"/>
    <x v="1"/>
    <n v="2051787"/>
    <n v="1.2069335294117689E-2"/>
    <s v="111-130 minutes"/>
    <n v="1.2069335294117647E-2"/>
    <n v="-1289919.5"/>
    <n v="-4.8151417500000002E-2"/>
    <x v="2"/>
  </r>
  <r>
    <s v="Troop Beverly Hills"/>
    <x v="1267"/>
    <x v="1670"/>
    <x v="199"/>
    <n v="2368"/>
    <n v="6"/>
    <n v="0"/>
    <n v="5.5"/>
    <n v="11"/>
    <n v="105"/>
    <n v="8508843"/>
    <x v="7"/>
    <x v="2894"/>
    <s v="Color"/>
    <x v="3"/>
    <s v="English"/>
    <x v="1"/>
    <s v="PG"/>
    <x v="1"/>
    <n v="-9491157"/>
    <n v="-0.52728649999999999"/>
    <s v="90-110 minutes"/>
    <n v="-0.52728649999999999"/>
    <n v="3892693.5"/>
    <n v="0.11726928571428571"/>
    <x v="1"/>
  </r>
  <r>
    <s v="Tropic Thunder"/>
    <x v="95"/>
    <x v="1443"/>
    <x v="60"/>
    <n v="23484"/>
    <n v="0"/>
    <n v="0"/>
    <n v="7"/>
    <n v="308"/>
    <n v="121"/>
    <n v="110416702"/>
    <x v="48"/>
    <x v="2634"/>
    <s v="Color"/>
    <x v="5"/>
    <s v="English"/>
    <x v="1"/>
    <s v="R"/>
    <x v="1"/>
    <n v="18416702"/>
    <n v="0.20018154347826078"/>
    <s v="111-130 minutes"/>
    <n v="0.20018154347826086"/>
    <n v="-1289919.5"/>
    <n v="-4.8151417500000002E-2"/>
    <x v="2"/>
  </r>
  <r>
    <s v="Troy"/>
    <x v="238"/>
    <x v="137"/>
    <x v="6"/>
    <n v="17944"/>
    <n v="249"/>
    <n v="0"/>
    <n v="7.2"/>
    <n v="220"/>
    <n v="196"/>
    <n v="133228348"/>
    <x v="35"/>
    <x v="2895"/>
    <s v="Color"/>
    <x v="3"/>
    <s v="English"/>
    <x v="1"/>
    <s v="R"/>
    <x v="1"/>
    <n v="-41771652"/>
    <n v="-0.23869515428571431"/>
    <s v="&gt;150 minutes"/>
    <n v="-0.23869515428571428"/>
    <n v="3892693.5"/>
    <n v="0.11726928571428571"/>
    <x v="2"/>
  </r>
  <r>
    <s v="Trucker"/>
    <x v="570"/>
    <x v="1671"/>
    <x v="338"/>
    <n v="89263"/>
    <n v="7"/>
    <n v="371"/>
    <n v="6.7"/>
    <n v="46"/>
    <n v="90"/>
    <n v="52166"/>
    <x v="86"/>
    <x v="1508"/>
    <s v="Color"/>
    <x v="1"/>
    <s v="English"/>
    <x v="1"/>
    <s v="R"/>
    <x v="1"/>
    <n v="-1947834"/>
    <n v="-0.97391700000000003"/>
    <s v="90-110 minutes"/>
    <n v="-0.97391700000000003"/>
    <n v="-434215.5"/>
    <n v="-0.10115100772200772"/>
    <x v="0"/>
  </r>
  <r>
    <s v="True Grit"/>
    <x v="153"/>
    <x v="97"/>
    <x v="10"/>
    <n v="25964"/>
    <n v="1000"/>
    <n v="36000"/>
    <n v="7.7"/>
    <n v="493"/>
    <n v="110"/>
    <n v="171031347"/>
    <x v="89"/>
    <x v="2896"/>
    <s v="Color"/>
    <x v="3"/>
    <s v="English"/>
    <x v="1"/>
    <s v="PG-13"/>
    <x v="1"/>
    <n v="133031347"/>
    <n v="3.5008249210526312"/>
    <s v="90-110 minutes"/>
    <n v="3.5008249210526317"/>
    <n v="3892693.5"/>
    <n v="0.11726928571428571"/>
    <x v="1"/>
  </r>
  <r>
    <s v="True Lies"/>
    <x v="280"/>
    <x v="153"/>
    <x v="3"/>
    <n v="4528"/>
    <n v="0"/>
    <n v="0"/>
    <n v="7.2"/>
    <n v="94"/>
    <n v="141"/>
    <n v="146282411"/>
    <x v="190"/>
    <x v="2897"/>
    <s v="Color"/>
    <x v="5"/>
    <s v="English"/>
    <x v="1"/>
    <s v="R"/>
    <x v="1"/>
    <n v="31282411"/>
    <n v="0.27202096521739128"/>
    <s v="131-150 minutes"/>
    <n v="0.27202096521739133"/>
    <n v="-1289919.5"/>
    <n v="-4.8151417500000002E-2"/>
    <x v="2"/>
  </r>
  <r>
    <s v="True Romance"/>
    <x v="238"/>
    <x v="307"/>
    <x v="6"/>
    <n v="23602"/>
    <n v="12000"/>
    <n v="15000"/>
    <n v="8"/>
    <n v="122"/>
    <n v="121"/>
    <n v="12281500"/>
    <x v="20"/>
    <x v="2898"/>
    <s v="Color"/>
    <x v="5"/>
    <s v="English"/>
    <x v="1"/>
    <s v="R"/>
    <x v="1"/>
    <n v="-718500"/>
    <n v="-5.5269230769230737E-2"/>
    <s v="111-130 minutes"/>
    <n v="-5.5269230769230772E-2"/>
    <n v="-1289919.5"/>
    <n v="-4.8151417500000002E-2"/>
    <x v="0"/>
  </r>
  <r>
    <s v="Trust"/>
    <x v="1439"/>
    <x v="1672"/>
    <x v="516"/>
    <n v="916"/>
    <n v="0"/>
    <n v="10000"/>
    <n v="7"/>
    <n v="109"/>
    <n v="106"/>
    <n v="58214"/>
    <x v="279"/>
    <x v="2899"/>
    <s v="Color"/>
    <x v="4"/>
    <s v="English"/>
    <x v="1"/>
    <s v="R"/>
    <x v="1"/>
    <n v="-9441786"/>
    <n v="-0.9938722105263158"/>
    <s v="90-110 minutes"/>
    <n v="-0.9938722105263158"/>
    <n v="-74533.5"/>
    <n v="-7.4856785714285719E-3"/>
    <x v="0"/>
  </r>
  <r>
    <s v="Trust the Man"/>
    <x v="784"/>
    <x v="432"/>
    <x v="455"/>
    <n v="1721"/>
    <n v="38"/>
    <n v="215"/>
    <n v="5.7"/>
    <n v="100"/>
    <n v="103"/>
    <n v="1530535"/>
    <x v="75"/>
    <x v="2900"/>
    <s v="Color"/>
    <x v="2"/>
    <s v="English"/>
    <x v="1"/>
    <s v="R"/>
    <x v="1"/>
    <n v="-7469465"/>
    <n v="-0.82994055555555557"/>
    <s v="90-110 minutes"/>
    <n v="-0.82994055555555557"/>
    <n v="1637763"/>
    <n v="0.19178668286445014"/>
    <x v="0"/>
  </r>
  <r>
    <s v="Tsotsi"/>
    <x v="877"/>
    <x v="662"/>
    <x v="500"/>
    <n v="278"/>
    <n v="151"/>
    <n v="0"/>
    <n v="7.3"/>
    <n v="152"/>
    <n v="94"/>
    <n v="2912363"/>
    <x v="38"/>
    <x v="2845"/>
    <s v="Color"/>
    <x v="4"/>
    <s v="Zulu"/>
    <x v="4"/>
    <s v="R"/>
    <x v="0"/>
    <n v="-87637"/>
    <n v="-2.9212333333333285E-2"/>
    <s v="90-110 minutes"/>
    <n v="-2.9212333333333333E-2"/>
    <n v="-74533.5"/>
    <n v="-7.4856785714285719E-3"/>
    <x v="0"/>
  </r>
  <r>
    <s v="Tuck Everlasting"/>
    <x v="881"/>
    <x v="973"/>
    <x v="503"/>
    <n v="2661"/>
    <n v="13"/>
    <n v="0"/>
    <n v="6.7"/>
    <n v="69"/>
    <n v="90"/>
    <n v="19158074"/>
    <x v="22"/>
    <x v="222"/>
    <s v="Color"/>
    <x v="1"/>
    <s v="English"/>
    <x v="1"/>
    <s v="PG"/>
    <x v="1"/>
    <n v="4158074"/>
    <n v="0.27720493333333329"/>
    <s v="90-110 minutes"/>
    <n v="0.27720493333333335"/>
    <n v="-434215.5"/>
    <n v="-0.10115100772200772"/>
    <x v="1"/>
  </r>
  <r>
    <s v="Tumbleweeds"/>
    <x v="1440"/>
    <x v="1064"/>
    <x v="318"/>
    <n v="1986"/>
    <n v="149"/>
    <n v="121"/>
    <n v="6.7"/>
    <n v="64"/>
    <n v="102"/>
    <n v="1281176"/>
    <x v="359"/>
    <x v="2796"/>
    <s v="Color"/>
    <x v="2"/>
    <s v="English"/>
    <x v="1"/>
    <s v="PG-13"/>
    <x v="1"/>
    <n v="969176"/>
    <n v="3.1063333333333336"/>
    <s v="90-110 minutes"/>
    <n v="3.1063333333333332"/>
    <n v="1637763"/>
    <n v="0.19178668286445014"/>
    <x v="0"/>
  </r>
  <r>
    <s v="Turbo"/>
    <x v="303"/>
    <x v="1673"/>
    <x v="41"/>
    <n v="17416"/>
    <n v="13"/>
    <n v="13000"/>
    <n v="6.5"/>
    <n v="166"/>
    <n v="96"/>
    <n v="83024900"/>
    <x v="222"/>
    <x v="1636"/>
    <s v="Color"/>
    <x v="3"/>
    <s v="English"/>
    <x v="1"/>
    <s v="PG"/>
    <x v="1"/>
    <n v="-51975100"/>
    <n v="-0.38500074074074075"/>
    <s v="90-110 minutes"/>
    <n v="-0.38500074074074075"/>
    <n v="3892693.5"/>
    <n v="0.11726928571428571"/>
    <x v="2"/>
  </r>
  <r>
    <s v="Turbulence"/>
    <x v="644"/>
    <x v="1674"/>
    <x v="380"/>
    <n v="3952"/>
    <n v="0"/>
    <n v="316"/>
    <n v="4.7"/>
    <n v="44"/>
    <n v="100"/>
    <n v="11466088"/>
    <x v="360"/>
    <x v="2901"/>
    <s v="Color"/>
    <x v="5"/>
    <s v="English"/>
    <x v="1"/>
    <s v="R"/>
    <x v="1"/>
    <n v="-59533912"/>
    <n v="-0.83850580281690146"/>
    <s v="90-110 minutes"/>
    <n v="-0.83850580281690146"/>
    <n v="-1289919.5"/>
    <n v="-4.8151417500000002E-2"/>
    <x v="2"/>
  </r>
  <r>
    <s v="Tusk"/>
    <x v="86"/>
    <x v="454"/>
    <x v="53"/>
    <n v="43810"/>
    <n v="0"/>
    <n v="20000"/>
    <n v="5.4"/>
    <n v="254"/>
    <n v="102"/>
    <n v="1821983"/>
    <x v="38"/>
    <x v="391"/>
    <s v="Color"/>
    <x v="2"/>
    <s v="English"/>
    <x v="1"/>
    <s v="R"/>
    <x v="1"/>
    <n v="-1178017"/>
    <n v="-0.39267233333333329"/>
    <s v="90-110 minutes"/>
    <n v="-0.39267233333333335"/>
    <n v="1637763"/>
    <n v="0.19178668286445014"/>
    <x v="0"/>
  </r>
  <r>
    <s v="Twilight"/>
    <x v="376"/>
    <x v="1006"/>
    <x v="19"/>
    <n v="44060"/>
    <n v="308"/>
    <n v="19000"/>
    <n v="5.2"/>
    <n v="350"/>
    <n v="122"/>
    <n v="191449475"/>
    <x v="8"/>
    <x v="2902"/>
    <s v="Color"/>
    <x v="1"/>
    <s v="English"/>
    <x v="1"/>
    <s v="PG-13"/>
    <x v="1"/>
    <n v="154449475"/>
    <n v="4.1743101351351353"/>
    <s v="111-130 minutes"/>
    <n v="4.1743101351351353"/>
    <n v="-434215.5"/>
    <n v="-0.10115100772200772"/>
    <x v="1"/>
  </r>
  <r>
    <s v="Twilight Zone: The Movie"/>
    <x v="1377"/>
    <x v="781"/>
    <x v="455"/>
    <n v="1954"/>
    <n v="287"/>
    <n v="0"/>
    <n v="6.5"/>
    <n v="78"/>
    <n v="101"/>
    <n v="29500000"/>
    <x v="42"/>
    <x v="2903"/>
    <s v="Color"/>
    <x v="7"/>
    <s v="English"/>
    <x v="1"/>
    <s v="PG"/>
    <x v="1"/>
    <n v="19500000"/>
    <n v="1.9500000000000002"/>
    <s v="90-110 minutes"/>
    <n v="1.95"/>
    <m/>
    <m/>
    <x v="0"/>
  </r>
  <r>
    <s v="Twin Falls Idaho"/>
    <x v="1441"/>
    <x v="57"/>
    <x v="715"/>
    <n v="3166"/>
    <n v="35"/>
    <n v="180"/>
    <n v="7.3"/>
    <n v="54"/>
    <n v="111"/>
    <n v="985341"/>
    <x v="58"/>
    <x v="2904"/>
    <s v="Color"/>
    <x v="1"/>
    <s v="English"/>
    <x v="1"/>
    <s v="R"/>
    <x v="1"/>
    <n v="485341"/>
    <n v="0.97068200000000004"/>
    <s v="111-130 minutes"/>
    <n v="0.97068200000000004"/>
    <n v="-434215.5"/>
    <n v="-0.10115100772200772"/>
    <x v="0"/>
  </r>
  <r>
    <s v="Twins"/>
    <x v="712"/>
    <x v="618"/>
    <x v="337"/>
    <n v="2151"/>
    <n v="425"/>
    <n v="0"/>
    <n v="6"/>
    <n v="27"/>
    <n v="107"/>
    <n v="111936400"/>
    <x v="22"/>
    <x v="2905"/>
    <s v="Color"/>
    <x v="2"/>
    <s v="English"/>
    <x v="1"/>
    <s v="PG"/>
    <x v="1"/>
    <n v="96936400"/>
    <n v="6.4624266666666665"/>
    <s v="90-110 minutes"/>
    <n v="6.4624266666666665"/>
    <n v="1637763"/>
    <n v="0.19178668286445014"/>
    <x v="1"/>
  </r>
  <r>
    <s v="Twister"/>
    <x v="27"/>
    <x v="976"/>
    <x v="9"/>
    <n v="26239"/>
    <n v="101"/>
    <n v="0"/>
    <n v="6.3"/>
    <n v="114"/>
    <n v="113"/>
    <n v="241688385"/>
    <x v="48"/>
    <x v="2906"/>
    <s v="Color"/>
    <x v="5"/>
    <s v="English"/>
    <x v="1"/>
    <s v="PG-13"/>
    <x v="1"/>
    <n v="149688385"/>
    <n v="1.6270476630434785"/>
    <s v="111-130 minutes"/>
    <n v="1.6270476630434783"/>
    <n v="-1289919.5"/>
    <n v="-4.8151417500000002E-2"/>
    <x v="2"/>
  </r>
  <r>
    <s v="Two Brothers"/>
    <x v="1442"/>
    <x v="663"/>
    <x v="311"/>
    <n v="55"/>
    <n v="218"/>
    <n v="2000"/>
    <n v="7.1"/>
    <n v="88"/>
    <n v="109"/>
    <n v="18947630"/>
    <x v="361"/>
    <x v="2907"/>
    <s v="Color"/>
    <x v="3"/>
    <s v="English"/>
    <x v="8"/>
    <s v="PG"/>
    <x v="1"/>
    <n v="-40712370"/>
    <n v="-0.68240646999664767"/>
    <s v="90-110 minutes"/>
    <n v="-0.68240646999664767"/>
    <n v="3892693.5"/>
    <n v="0.11726928571428571"/>
    <x v="2"/>
  </r>
  <r>
    <s v="Two Can Play That Game"/>
    <x v="35"/>
    <x v="1598"/>
    <x v="26"/>
    <n v="2815"/>
    <n v="7"/>
    <n v="593"/>
    <n v="6.1"/>
    <n v="40"/>
    <n v="90"/>
    <n v="22235901"/>
    <x v="16"/>
    <x v="2908"/>
    <s v="Color"/>
    <x v="2"/>
    <s v="English"/>
    <x v="1"/>
    <s v="R"/>
    <x v="1"/>
    <n v="16235901"/>
    <n v="2.7059834999999999"/>
    <s v="90-110 minutes"/>
    <n v="2.7059834999999999"/>
    <n v="1637763"/>
    <n v="0.19178668286445014"/>
    <x v="0"/>
  </r>
  <r>
    <s v="Two Evil Eyes"/>
    <x v="867"/>
    <x v="1675"/>
    <x v="218"/>
    <n v="2942"/>
    <n v="930"/>
    <n v="375"/>
    <n v="6.1"/>
    <n v="76"/>
    <n v="120"/>
    <n v="349618"/>
    <x v="75"/>
    <x v="2909"/>
    <s v="Color"/>
    <x v="0"/>
    <s v="English"/>
    <x v="9"/>
    <s v="R"/>
    <x v="1"/>
    <n v="-8650382"/>
    <n v="-0.96115355555555559"/>
    <s v="111-130 minutes"/>
    <n v="-0.96115355555555559"/>
    <n v="16235088"/>
    <n v="1.1909079499999999"/>
    <x v="0"/>
  </r>
  <r>
    <s v="Two Girls and a Guy"/>
    <x v="95"/>
    <x v="807"/>
    <x v="60"/>
    <n v="21124"/>
    <n v="56"/>
    <n v="387"/>
    <n v="5.6"/>
    <n v="54"/>
    <n v="84"/>
    <n v="1950218"/>
    <x v="15"/>
    <x v="2910"/>
    <s v="Color"/>
    <x v="2"/>
    <s v="English"/>
    <x v="1"/>
    <s v="R"/>
    <x v="1"/>
    <n v="950218"/>
    <n v="0.95021800000000001"/>
    <s v="&lt;90 minutes"/>
    <n v="0.95021800000000001"/>
    <n v="1637763"/>
    <n v="0.19178668286445014"/>
    <x v="0"/>
  </r>
  <r>
    <s v="Two Lovers"/>
    <x v="1271"/>
    <x v="1505"/>
    <x v="425"/>
    <n v="1540"/>
    <n v="115"/>
    <n v="0"/>
    <n v="7.1"/>
    <n v="190"/>
    <n v="110"/>
    <n v="3148482"/>
    <x v="1"/>
    <x v="1930"/>
    <s v="Color"/>
    <x v="1"/>
    <s v="English"/>
    <x v="1"/>
    <s v="R"/>
    <x v="1"/>
    <n v="-8851518"/>
    <n v="-0.73762649999999996"/>
    <s v="90-110 minutes"/>
    <n v="-0.73762649999999996"/>
    <n v="-434215.5"/>
    <n v="-0.10115100772200772"/>
    <x v="0"/>
  </r>
  <r>
    <s v="Two Weeks Notice"/>
    <x v="1443"/>
    <x v="580"/>
    <x v="1"/>
    <n v="2636"/>
    <n v="30"/>
    <n v="0"/>
    <n v="6.1"/>
    <n v="118"/>
    <n v="101"/>
    <n v="93307796"/>
    <x v="45"/>
    <x v="2911"/>
    <s v="Color"/>
    <x v="2"/>
    <s v="English"/>
    <x v="1"/>
    <s v="PG-13"/>
    <x v="1"/>
    <n v="33307796"/>
    <n v="0.55512993333333327"/>
    <s v="90-110 minutes"/>
    <n v="0.55512993333333338"/>
    <n v="1637763"/>
    <n v="0.19178668286445014"/>
    <x v="2"/>
  </r>
  <r>
    <s v="U-571"/>
    <x v="277"/>
    <x v="376"/>
    <x v="6"/>
    <n v="14931"/>
    <n v="84"/>
    <n v="0"/>
    <n v="6.6"/>
    <n v="178"/>
    <n v="116"/>
    <n v="77086030"/>
    <x v="62"/>
    <x v="2912"/>
    <s v="Color"/>
    <x v="5"/>
    <s v="English"/>
    <x v="8"/>
    <s v="PG-13"/>
    <x v="1"/>
    <n v="15086030"/>
    <n v="0.24332306451612906"/>
    <s v="111-130 minutes"/>
    <n v="0.24332306451612903"/>
    <n v="-1289919.5"/>
    <n v="-4.8151417500000002E-2"/>
    <x v="2"/>
  </r>
  <r>
    <s v="UHF"/>
    <x v="1444"/>
    <x v="1676"/>
    <x v="716"/>
    <n v="3942"/>
    <n v="3"/>
    <n v="0"/>
    <n v="7"/>
    <n v="59"/>
    <n v="150"/>
    <n v="6157157"/>
    <x v="40"/>
    <x v="2913"/>
    <s v="Color"/>
    <x v="2"/>
    <s v="English"/>
    <x v="1"/>
    <s v="PG-13"/>
    <x v="1"/>
    <n v="1157157"/>
    <n v="0.23143139999999995"/>
    <s v="131-150 minutes"/>
    <n v="0.23143140000000001"/>
    <n v="1637763"/>
    <n v="0.19178668286445014"/>
    <x v="0"/>
  </r>
  <r>
    <s v="Ulee's Gold"/>
    <x v="1318"/>
    <x v="1250"/>
    <x v="352"/>
    <n v="787"/>
    <n v="9"/>
    <n v="381"/>
    <n v="7.1"/>
    <n v="61"/>
    <n v="113"/>
    <n v="9054736"/>
    <x v="123"/>
    <x v="2914"/>
    <s v="Color"/>
    <x v="1"/>
    <s v="English"/>
    <x v="1"/>
    <s v="R"/>
    <x v="1"/>
    <n v="6354736"/>
    <n v="2.3536059259259261"/>
    <s v="111-130 minutes"/>
    <n v="2.3536059259259261"/>
    <n v="-434215.5"/>
    <n v="-0.10115100772200772"/>
    <x v="0"/>
  </r>
  <r>
    <s v="Ultraviolet"/>
    <x v="474"/>
    <x v="667"/>
    <x v="36"/>
    <n v="15271"/>
    <n v="110"/>
    <n v="0"/>
    <n v="4.4000000000000004"/>
    <n v="158"/>
    <n v="94"/>
    <n v="18500966"/>
    <x v="23"/>
    <x v="2915"/>
    <s v="Color"/>
    <x v="5"/>
    <s v="English"/>
    <x v="1"/>
    <s v="PG-13"/>
    <x v="1"/>
    <n v="-11499034"/>
    <n v="-0.38330113333333338"/>
    <s v="90-110 minutes"/>
    <n v="-0.38330113333333332"/>
    <n v="-1289919.5"/>
    <n v="-4.8151417500000002E-2"/>
    <x v="1"/>
  </r>
  <r>
    <s v="Unaccompanied Minors"/>
    <x v="1011"/>
    <x v="381"/>
    <x v="364"/>
    <n v="4431"/>
    <n v="176"/>
    <n v="498"/>
    <n v="5.0999999999999996"/>
    <n v="73"/>
    <n v="90"/>
    <n v="16647384"/>
    <x v="43"/>
    <x v="597"/>
    <s v="Color"/>
    <x v="3"/>
    <s v="English"/>
    <x v="1"/>
    <s v="PG"/>
    <x v="1"/>
    <n v="-9352616"/>
    <n v="-0.35971600000000004"/>
    <s v="90-110 minutes"/>
    <n v="-0.35971599999999998"/>
    <n v="3892693.5"/>
    <n v="0.11726928571428571"/>
    <x v="1"/>
  </r>
  <r>
    <s v="Unbreakable"/>
    <x v="62"/>
    <x v="128"/>
    <x v="12"/>
    <n v="33645"/>
    <n v="0"/>
    <n v="0"/>
    <n v="7.2"/>
    <n v="294"/>
    <n v="106"/>
    <n v="94999143"/>
    <x v="36"/>
    <x v="203"/>
    <s v="Color"/>
    <x v="1"/>
    <s v="English"/>
    <x v="1"/>
    <s v="PG-13"/>
    <x v="1"/>
    <n v="19999143"/>
    <n v="0.26665523999999996"/>
    <s v="90-110 minutes"/>
    <n v="0.26665524000000002"/>
    <n v="-434215.5"/>
    <n v="-0.10115100772200772"/>
    <x v="2"/>
  </r>
  <r>
    <s v="Unbroken"/>
    <x v="1445"/>
    <x v="414"/>
    <x v="298"/>
    <n v="2938"/>
    <n v="11000"/>
    <n v="35000"/>
    <n v="7.2"/>
    <n v="322"/>
    <n v="137"/>
    <n v="115603980"/>
    <x v="29"/>
    <x v="698"/>
    <s v="Color"/>
    <x v="6"/>
    <s v="English"/>
    <x v="1"/>
    <s v="PG-13"/>
    <x v="1"/>
    <n v="50603980"/>
    <n v="0.77852276923076924"/>
    <s v="131-150 minutes"/>
    <n v="0.77852276923076924"/>
    <n v="-1289919.5"/>
    <n v="-4.8151417500000002E-2"/>
    <x v="2"/>
  </r>
  <r>
    <s v="Under Siege 2: Dark Territory"/>
    <x v="318"/>
    <x v="1677"/>
    <x v="194"/>
    <n v="2318"/>
    <n v="14"/>
    <n v="1000"/>
    <n v="5.4"/>
    <n v="47"/>
    <n v="92"/>
    <n v="50024083"/>
    <x v="45"/>
    <x v="2916"/>
    <s v="Color"/>
    <x v="5"/>
    <s v="English"/>
    <x v="1"/>
    <s v="R"/>
    <x v="1"/>
    <n v="-9975917"/>
    <n v="-0.16626528333333335"/>
    <s v="90-110 minutes"/>
    <n v="-0.16626528333333335"/>
    <n v="-1289919.5"/>
    <n v="-4.8151417500000002E-2"/>
    <x v="2"/>
  </r>
  <r>
    <s v="Under the Rainbow"/>
    <x v="432"/>
    <x v="817"/>
    <x v="264"/>
    <n v="1761"/>
    <n v="15"/>
    <n v="501"/>
    <n v="5.4"/>
    <n v="13"/>
    <n v="98"/>
    <n v="8500000"/>
    <x v="6"/>
    <x v="2917"/>
    <s v="Color"/>
    <x v="2"/>
    <s v="English"/>
    <x v="1"/>
    <s v="PG"/>
    <x v="1"/>
    <n v="-11500000"/>
    <n v="-0.57499999999999996"/>
    <s v="90-110 minutes"/>
    <n v="-0.57499999999999996"/>
    <n v="1637763"/>
    <n v="0.19178668286445014"/>
    <x v="1"/>
  </r>
  <r>
    <s v="Under the Tuscan Sun"/>
    <x v="1446"/>
    <x v="1678"/>
    <x v="395"/>
    <n v="1310"/>
    <n v="22"/>
    <n v="0"/>
    <n v="6.7"/>
    <n v="111"/>
    <n v="113"/>
    <n v="43601508"/>
    <x v="7"/>
    <x v="2918"/>
    <s v="Color"/>
    <x v="2"/>
    <s v="English"/>
    <x v="1"/>
    <s v="PG-13"/>
    <x v="1"/>
    <n v="25601508"/>
    <n v="1.4223059999999998"/>
    <s v="111-130 minutes"/>
    <n v="1.4223060000000001"/>
    <n v="1637763"/>
    <n v="0.19178668286445014"/>
    <x v="1"/>
  </r>
  <r>
    <s v="Underclassman"/>
    <x v="860"/>
    <x v="1679"/>
    <x v="717"/>
    <n v="2165"/>
    <n v="32"/>
    <n v="206"/>
    <n v="4.0999999999999996"/>
    <n v="31"/>
    <n v="95"/>
    <n v="5654777"/>
    <x v="9"/>
    <x v="1173"/>
    <s v="Color"/>
    <x v="5"/>
    <s v="English"/>
    <x v="1"/>
    <s v="PG-13"/>
    <x v="1"/>
    <n v="-19345223"/>
    <n v="-0.77380892000000001"/>
    <s v="90-110 minutes"/>
    <n v="-0.77380892000000001"/>
    <n v="-1289919.5"/>
    <n v="-4.8151417500000002E-2"/>
    <x v="1"/>
  </r>
  <r>
    <s v="Undercover Brother"/>
    <x v="675"/>
    <x v="1271"/>
    <x v="399"/>
    <n v="3001"/>
    <n v="92"/>
    <n v="0"/>
    <n v="5.8"/>
    <n v="81"/>
    <n v="86"/>
    <n v="38230435"/>
    <x v="9"/>
    <x v="2919"/>
    <s v="Color"/>
    <x v="5"/>
    <s v="English"/>
    <x v="1"/>
    <s v="PG-13"/>
    <x v="1"/>
    <n v="13230435"/>
    <n v="0.52921740000000006"/>
    <s v="&lt;90 minutes"/>
    <n v="0.52921739999999995"/>
    <n v="-1289919.5"/>
    <n v="-4.8151417500000002E-2"/>
    <x v="1"/>
  </r>
  <r>
    <s v="Underworld"/>
    <x v="1419"/>
    <x v="996"/>
    <x v="469"/>
    <n v="1777"/>
    <n v="235"/>
    <n v="0"/>
    <n v="7"/>
    <n v="226"/>
    <n v="133"/>
    <n v="51483949"/>
    <x v="5"/>
    <x v="2920"/>
    <s v="Color"/>
    <x v="5"/>
    <s v="English"/>
    <x v="4"/>
    <s v="R"/>
    <x v="1"/>
    <n v="29483949"/>
    <n v="1.3401795000000001"/>
    <s v="131-150 minutes"/>
    <n v="1.3401795000000001"/>
    <n v="-1289919.5"/>
    <n v="-4.8151417500000002E-2"/>
    <x v="1"/>
  </r>
  <r>
    <s v="Underworld: Awakening"/>
    <x v="1447"/>
    <x v="1680"/>
    <x v="77"/>
    <n v="5861"/>
    <n v="24"/>
    <n v="24000"/>
    <n v="6.4"/>
    <n v="242"/>
    <n v="88"/>
    <n v="62321039"/>
    <x v="68"/>
    <x v="559"/>
    <s v="Color"/>
    <x v="5"/>
    <s v="English"/>
    <x v="1"/>
    <s v="R"/>
    <x v="1"/>
    <n v="-7678961"/>
    <n v="-0.10969944285714284"/>
    <s v="&lt;90 minutes"/>
    <n v="-0.10969944285714285"/>
    <n v="-1289919.5"/>
    <n v="-4.8151417500000002E-2"/>
    <x v="2"/>
  </r>
  <r>
    <s v="Underworld: Evolution"/>
    <x v="1419"/>
    <x v="996"/>
    <x v="451"/>
    <n v="2998"/>
    <n v="235"/>
    <n v="0"/>
    <n v="6.8"/>
    <n v="206"/>
    <n v="102"/>
    <n v="62318875"/>
    <x v="21"/>
    <x v="2921"/>
    <s v="Color"/>
    <x v="5"/>
    <s v="English"/>
    <x v="1"/>
    <s v="R"/>
    <x v="1"/>
    <n v="12318875"/>
    <n v="0.24637749999999992"/>
    <s v="90-110 minutes"/>
    <n v="0.2463775"/>
    <n v="-1289919.5"/>
    <n v="-4.8151417500000002E-2"/>
    <x v="2"/>
  </r>
  <r>
    <s v="Underworld: Rise of the Lycans"/>
    <x v="1448"/>
    <x v="1681"/>
    <x v="140"/>
    <n v="2184"/>
    <n v="148"/>
    <n v="0"/>
    <n v="6.6"/>
    <n v="164"/>
    <n v="92"/>
    <n v="45802315"/>
    <x v="19"/>
    <x v="2922"/>
    <s v="Color"/>
    <x v="5"/>
    <s v="English"/>
    <x v="1"/>
    <s v="R"/>
    <x v="1"/>
    <n v="10802315"/>
    <n v="0.3086375714285714"/>
    <s v="90-110 minutes"/>
    <n v="0.30863757142857146"/>
    <n v="-1289919.5"/>
    <n v="-4.8151417500000002E-2"/>
    <x v="1"/>
  </r>
  <r>
    <s v="Undiscovered"/>
    <x v="980"/>
    <x v="1682"/>
    <x v="547"/>
    <n v="1835"/>
    <n v="0"/>
    <n v="128"/>
    <n v="4.2"/>
    <n v="41"/>
    <n v="97"/>
    <n v="1046166"/>
    <x v="75"/>
    <x v="822"/>
    <s v="Color"/>
    <x v="2"/>
    <s v="English"/>
    <x v="2"/>
    <s v="PG-13"/>
    <x v="1"/>
    <n v="-7953834"/>
    <n v="-0.88375933333333334"/>
    <s v="90-110 minutes"/>
    <n v="-0.88375933333333334"/>
    <n v="1637763"/>
    <n v="0.19178668286445014"/>
    <x v="0"/>
  </r>
  <r>
    <s v="Undisputed"/>
    <x v="980"/>
    <x v="406"/>
    <x v="547"/>
    <n v="2880"/>
    <n v="394"/>
    <n v="977"/>
    <n v="6.1"/>
    <n v="64"/>
    <n v="94"/>
    <n v="12398628"/>
    <x v="6"/>
    <x v="2890"/>
    <s v="Black and White"/>
    <x v="5"/>
    <s v="English"/>
    <x v="1"/>
    <s v="R"/>
    <x v="1"/>
    <n v="-7601372"/>
    <n v="-0.38006859999999998"/>
    <s v="90-110 minutes"/>
    <n v="-0.38006859999999998"/>
    <n v="-1289919.5"/>
    <n v="-4.8151417500000002E-2"/>
    <x v="1"/>
  </r>
  <r>
    <s v="Unfaithful"/>
    <x v="1449"/>
    <x v="58"/>
    <x v="182"/>
    <n v="2583"/>
    <n v="213"/>
    <n v="0"/>
    <n v="6.7"/>
    <n v="152"/>
    <n v="124"/>
    <n v="52752475"/>
    <x v="21"/>
    <x v="2923"/>
    <s v="Color"/>
    <x v="1"/>
    <s v="English"/>
    <x v="1"/>
    <s v="R"/>
    <x v="1"/>
    <n v="2752475"/>
    <n v="5.5049499999999973E-2"/>
    <s v="111-130 minutes"/>
    <n v="5.5049500000000001E-2"/>
    <n v="-434215.5"/>
    <n v="-0.10115100772200772"/>
    <x v="2"/>
  </r>
  <r>
    <s v="Unfinished Business"/>
    <x v="298"/>
    <x v="563"/>
    <x v="1"/>
    <n v="1564"/>
    <n v="31"/>
    <n v="0"/>
    <n v="5.4"/>
    <n v="90"/>
    <n v="91"/>
    <n v="10214013"/>
    <x v="19"/>
    <x v="2924"/>
    <s v="Color"/>
    <x v="2"/>
    <s v="English"/>
    <x v="1"/>
    <s v="R"/>
    <x v="1"/>
    <n v="-24785987"/>
    <n v="-0.70817105714285722"/>
    <s v="90-110 minutes"/>
    <n v="-0.70817105714285711"/>
    <n v="1637763"/>
    <n v="0.19178668286445014"/>
    <x v="1"/>
  </r>
  <r>
    <s v="Unforgiven"/>
    <x v="68"/>
    <x v="118"/>
    <x v="41"/>
    <n v="28544"/>
    <n v="16000"/>
    <n v="10000"/>
    <n v="8.3000000000000007"/>
    <n v="131"/>
    <n v="131"/>
    <n v="101157447"/>
    <x v="362"/>
    <x v="2925"/>
    <s v="Color"/>
    <x v="1"/>
    <s v="English"/>
    <x v="1"/>
    <s v="R"/>
    <x v="1"/>
    <n v="86757447"/>
    <n v="6.0248227083333337"/>
    <s v="131-150 minutes"/>
    <n v="6.0248227083333337"/>
    <n v="-434215.5"/>
    <n v="-0.10115100772200772"/>
    <x v="1"/>
  </r>
  <r>
    <s v="Unfriended"/>
    <x v="1450"/>
    <x v="1683"/>
    <x v="718"/>
    <n v="1565"/>
    <n v="6"/>
    <n v="13000"/>
    <n v="5.7"/>
    <n v="270"/>
    <n v="83"/>
    <n v="31537320"/>
    <x v="15"/>
    <x v="450"/>
    <s v="Color"/>
    <x v="0"/>
    <s v="English"/>
    <x v="1"/>
    <s v="R"/>
    <x v="1"/>
    <n v="30537320"/>
    <n v="30.537320000000001"/>
    <s v="&lt;90 minutes"/>
    <n v="30.537320000000001"/>
    <n v="16235088"/>
    <n v="1.1909079499999999"/>
    <x v="0"/>
  </r>
  <r>
    <s v="United 93"/>
    <x v="1451"/>
    <x v="346"/>
    <x v="415"/>
    <n v="313"/>
    <n v="521"/>
    <n v="0"/>
    <n v="7.6"/>
    <n v="279"/>
    <n v="111"/>
    <n v="31471430"/>
    <x v="22"/>
    <x v="2926"/>
    <s v="Color"/>
    <x v="1"/>
    <s v="English"/>
    <x v="1"/>
    <s v="R"/>
    <x v="1"/>
    <n v="16471430"/>
    <n v="1.0980953333333332"/>
    <s v="111-130 minutes"/>
    <n v="1.0980953333333334"/>
    <n v="-434215.5"/>
    <n v="-0.10115100772200772"/>
    <x v="1"/>
  </r>
  <r>
    <s v="Universal Soldier: The Return"/>
    <x v="579"/>
    <x v="1684"/>
    <x v="3"/>
    <n v="4024"/>
    <n v="7"/>
    <n v="401"/>
    <n v="4.0999999999999996"/>
    <n v="75"/>
    <n v="83"/>
    <n v="10431220"/>
    <x v="184"/>
    <x v="862"/>
    <s v="Color"/>
    <x v="5"/>
    <s v="English"/>
    <x v="1"/>
    <s v="R"/>
    <x v="1"/>
    <n v="-13568780"/>
    <n v="-0.56536583333333335"/>
    <s v="&lt;90 minutes"/>
    <n v="-0.56536583333333335"/>
    <n v="-1289919.5"/>
    <n v="-4.8151417500000002E-2"/>
    <x v="1"/>
  </r>
  <r>
    <s v="Unknown"/>
    <x v="83"/>
    <x v="852"/>
    <x v="36"/>
    <n v="17152"/>
    <n v="174"/>
    <n v="29000"/>
    <n v="6.9"/>
    <n v="349"/>
    <n v="113"/>
    <n v="61094903"/>
    <x v="23"/>
    <x v="337"/>
    <s v="Color"/>
    <x v="5"/>
    <s v="English"/>
    <x v="4"/>
    <s v="PG-13"/>
    <x v="1"/>
    <n v="31094903"/>
    <n v="1.0364967666666667"/>
    <s v="111-130 minutes"/>
    <n v="1.0364967666666667"/>
    <n v="-1289919.5"/>
    <n v="-4.8151417500000002E-2"/>
    <x v="1"/>
  </r>
  <r>
    <s v="Unleashed"/>
    <x v="160"/>
    <x v="479"/>
    <x v="6"/>
    <n v="22383"/>
    <n v="255"/>
    <n v="0"/>
    <n v="7"/>
    <n v="177"/>
    <n v="103"/>
    <n v="24520892"/>
    <x v="65"/>
    <x v="335"/>
    <s v="Color"/>
    <x v="5"/>
    <s v="English"/>
    <x v="8"/>
    <s v="R"/>
    <x v="1"/>
    <n v="-20479108"/>
    <n v="-0.45509128888888883"/>
    <s v="90-110 minutes"/>
    <n v="-0.45509128888888889"/>
    <n v="-1289919.5"/>
    <n v="-4.8151417500000002E-2"/>
    <x v="2"/>
  </r>
  <r>
    <s v="Unstoppable"/>
    <x v="15"/>
    <x v="307"/>
    <x v="12"/>
    <n v="25780"/>
    <n v="12000"/>
    <n v="18000"/>
    <n v="6.8"/>
    <n v="316"/>
    <n v="98"/>
    <n v="81557479"/>
    <x v="61"/>
    <x v="2927"/>
    <s v="Color"/>
    <x v="5"/>
    <s v="English"/>
    <x v="1"/>
    <s v="PG-13"/>
    <x v="1"/>
    <n v="-18442521"/>
    <n v="-0.18442521000000001"/>
    <s v="90-110 minutes"/>
    <n v="-0.18442521000000001"/>
    <n v="-1289919.5"/>
    <n v="-4.8151417500000002E-2"/>
    <x v="2"/>
  </r>
  <r>
    <s v="Untraceable"/>
    <x v="825"/>
    <x v="733"/>
    <x v="3"/>
    <n v="3612"/>
    <n v="40"/>
    <n v="0"/>
    <n v="6.2"/>
    <n v="195"/>
    <n v="101"/>
    <n v="28687835"/>
    <x v="19"/>
    <x v="2513"/>
    <s v="Color"/>
    <x v="4"/>
    <s v="English"/>
    <x v="1"/>
    <s v="R"/>
    <x v="1"/>
    <n v="-6312165"/>
    <n v="-0.18034757142857138"/>
    <s v="90-110 minutes"/>
    <n v="-0.18034757142857144"/>
    <n v="-74533.5"/>
    <n v="-7.4856785714285719E-3"/>
    <x v="1"/>
  </r>
  <r>
    <s v="Up"/>
    <x v="374"/>
    <x v="895"/>
    <x v="1"/>
    <n v="2635"/>
    <n v="0"/>
    <n v="27000"/>
    <n v="8.3000000000000007"/>
    <n v="408"/>
    <n v="96"/>
    <n v="292979556"/>
    <x v="35"/>
    <x v="2928"/>
    <s v="Color"/>
    <x v="3"/>
    <s v="English"/>
    <x v="1"/>
    <s v="PG"/>
    <x v="1"/>
    <n v="117979556"/>
    <n v="0.6741688914285715"/>
    <s v="90-110 minutes"/>
    <n v="0.67416889142857139"/>
    <n v="3892693.5"/>
    <n v="0.11726928571428571"/>
    <x v="2"/>
  </r>
  <r>
    <s v="Up Close &amp; Personal"/>
    <x v="240"/>
    <x v="54"/>
    <x v="1"/>
    <n v="3653"/>
    <n v="50"/>
    <n v="829"/>
    <n v="6.1"/>
    <n v="34"/>
    <n v="124"/>
    <n v="51045801"/>
    <x v="45"/>
    <x v="2929"/>
    <s v="Color"/>
    <x v="1"/>
    <s v="English"/>
    <x v="1"/>
    <s v="PG-13"/>
    <x v="1"/>
    <n v="-8954199"/>
    <n v="-0.14923664999999997"/>
    <s v="111-130 minutes"/>
    <n v="-0.14923665"/>
    <n v="-434215.5"/>
    <n v="-0.10115100772200772"/>
    <x v="2"/>
  </r>
  <r>
    <s v="Up in the Air"/>
    <x v="231"/>
    <x v="938"/>
    <x v="145"/>
    <n v="35209"/>
    <n v="655"/>
    <n v="19000"/>
    <n v="7.4"/>
    <n v="391"/>
    <n v="108"/>
    <n v="83813460"/>
    <x v="9"/>
    <x v="2930"/>
    <s v="Color"/>
    <x v="1"/>
    <s v="English"/>
    <x v="1"/>
    <s v="R"/>
    <x v="1"/>
    <n v="58813460"/>
    <n v="2.3525383999999998"/>
    <s v="90-110 minutes"/>
    <n v="2.3525383999999998"/>
    <n v="-434215.5"/>
    <n v="-0.10115100772200772"/>
    <x v="1"/>
  </r>
  <r>
    <s v="Urban Legend"/>
    <x v="80"/>
    <x v="1685"/>
    <x v="51"/>
    <n v="3500"/>
    <n v="9"/>
    <n v="0"/>
    <n v="5.5"/>
    <n v="101"/>
    <n v="99"/>
    <n v="38048637"/>
    <x v="56"/>
    <x v="2931"/>
    <s v="Color"/>
    <x v="0"/>
    <s v="English"/>
    <x v="1"/>
    <s v="R"/>
    <x v="1"/>
    <n v="24048637"/>
    <n v="1.7177597857142857"/>
    <s v="90-110 minutes"/>
    <n v="1.7177597857142857"/>
    <n v="16235088"/>
    <n v="1.1909079499999999"/>
    <x v="1"/>
  </r>
  <r>
    <s v="Urban Legends: Final Cut"/>
    <x v="534"/>
    <x v="1686"/>
    <x v="317"/>
    <n v="2682"/>
    <n v="83"/>
    <n v="243"/>
    <n v="4.0999999999999996"/>
    <n v="108"/>
    <n v="97"/>
    <n v="21468807"/>
    <x v="56"/>
    <x v="2932"/>
    <s v="Color"/>
    <x v="0"/>
    <s v="English"/>
    <x v="1"/>
    <s v="R"/>
    <x v="1"/>
    <n v="7468807"/>
    <n v="0.53348621428571419"/>
    <s v="90-110 minutes"/>
    <n v="0.5334862142857143"/>
    <n v="16235088"/>
    <n v="1.1909079499999999"/>
    <x v="1"/>
  </r>
  <r>
    <s v="Urbania"/>
    <x v="1452"/>
    <x v="1687"/>
    <x v="719"/>
    <n v="964"/>
    <n v="0"/>
    <n v="72"/>
    <n v="7"/>
    <n v="38"/>
    <n v="106"/>
    <n v="1027119"/>
    <x v="142"/>
    <x v="2933"/>
    <s v="Color"/>
    <x v="1"/>
    <s v="English"/>
    <x v="1"/>
    <s v="R"/>
    <x v="1"/>
    <n v="802119"/>
    <n v="3.5649733333333335"/>
    <s v="90-110 minutes"/>
    <n v="3.5649733333333335"/>
    <n v="-434215.5"/>
    <n v="-0.10115100772200772"/>
    <x v="0"/>
  </r>
  <r>
    <s v="V for Vendetta"/>
    <x v="205"/>
    <x v="1118"/>
    <x v="127"/>
    <n v="22417"/>
    <n v="160"/>
    <n v="48000"/>
    <n v="8.1999999999999993"/>
    <n v="525"/>
    <n v="132"/>
    <n v="70496802"/>
    <x v="131"/>
    <x v="1202"/>
    <s v="Color"/>
    <x v="5"/>
    <s v="English"/>
    <x v="1"/>
    <s v="R"/>
    <x v="1"/>
    <n v="16496802"/>
    <n v="0.30549633333333337"/>
    <s v="131-150 minutes"/>
    <n v="0.30549633333333331"/>
    <n v="-1289919.5"/>
    <n v="-4.8151417500000002E-2"/>
    <x v="2"/>
  </r>
  <r>
    <s v="Vacation"/>
    <x v="92"/>
    <x v="1688"/>
    <x v="58"/>
    <n v="40312"/>
    <n v="0"/>
    <n v="28000"/>
    <n v="6.1"/>
    <n v="204"/>
    <n v="99"/>
    <n v="58879132"/>
    <x v="98"/>
    <x v="2934"/>
    <s v="Color"/>
    <x v="3"/>
    <s v="English"/>
    <x v="1"/>
    <s v="R"/>
    <x v="1"/>
    <n v="27879132"/>
    <n v="0.89932683870967733"/>
    <s v="90-110 minutes"/>
    <n v="0.89932683870967745"/>
    <n v="3892693.5"/>
    <n v="0.11726928571428571"/>
    <x v="1"/>
  </r>
  <r>
    <s v="Valentine"/>
    <x v="1453"/>
    <x v="1685"/>
    <x v="130"/>
    <n v="2402"/>
    <n v="9"/>
    <n v="0"/>
    <n v="4.7"/>
    <n v="120"/>
    <n v="96"/>
    <n v="20384136"/>
    <x v="42"/>
    <x v="2935"/>
    <s v="Color"/>
    <x v="0"/>
    <s v="English"/>
    <x v="1"/>
    <s v="R"/>
    <x v="1"/>
    <n v="10384136"/>
    <n v="1.0384136000000002"/>
    <s v="90-110 minutes"/>
    <n v="1.0384135999999999"/>
    <n v="16235088"/>
    <n v="1.1909079499999999"/>
    <x v="0"/>
  </r>
  <r>
    <s v="Valentine's Day"/>
    <x v="148"/>
    <x v="755"/>
    <x v="36"/>
    <n v="45696"/>
    <n v="0"/>
    <n v="9000"/>
    <n v="5.7"/>
    <n v="186"/>
    <n v="125"/>
    <n v="110476776"/>
    <x v="11"/>
    <x v="2936"/>
    <s v="Color"/>
    <x v="2"/>
    <s v="English"/>
    <x v="1"/>
    <s v="PG-13"/>
    <x v="1"/>
    <n v="58476776"/>
    <n v="1.1245533846153846"/>
    <s v="111-130 minutes"/>
    <n v="1.1245533846153846"/>
    <n v="1637763"/>
    <n v="0.19178668286445014"/>
    <x v="2"/>
  </r>
  <r>
    <s v="Valiant"/>
    <x v="200"/>
    <x v="1689"/>
    <x v="1"/>
    <n v="1908"/>
    <n v="2"/>
    <n v="538"/>
    <n v="5.6"/>
    <n v="93"/>
    <n v="76"/>
    <n v="19447478"/>
    <x v="19"/>
    <x v="2937"/>
    <s v="Color"/>
    <x v="3"/>
    <s v="English"/>
    <x v="4"/>
    <s v="G"/>
    <x v="1"/>
    <n v="-15552522"/>
    <n v="-0.44435777142857147"/>
    <s v="&lt;90 minutes"/>
    <n v="-0.44435777142857141"/>
    <n v="3892693.5"/>
    <n v="0.11726928571428571"/>
    <x v="1"/>
  </r>
  <r>
    <s v="Valkyrie"/>
    <x v="67"/>
    <x v="914"/>
    <x v="22"/>
    <n v="14165"/>
    <n v="0"/>
    <n v="0"/>
    <n v="7.1"/>
    <n v="269"/>
    <n v="121"/>
    <n v="83077470"/>
    <x v="36"/>
    <x v="2938"/>
    <s v="Color"/>
    <x v="1"/>
    <s v="English"/>
    <x v="1"/>
    <s v="PG-13"/>
    <x v="1"/>
    <n v="8077470"/>
    <n v="0.1076995999999999"/>
    <s v="111-130 minutes"/>
    <n v="0.10769960000000001"/>
    <n v="-434215.5"/>
    <n v="-0.10115100772200772"/>
    <x v="2"/>
  </r>
  <r>
    <s v="Valley of the Heart's Delight"/>
    <x v="66"/>
    <x v="1690"/>
    <x v="40"/>
    <n v="1064"/>
    <n v="10"/>
    <n v="144"/>
    <n v="6.6"/>
    <n v="3"/>
    <n v="100"/>
    <n v="118666"/>
    <x v="18"/>
    <x v="2939"/>
    <s v="Color"/>
    <x v="1"/>
    <s v="English"/>
    <x v="1"/>
    <n v="0"/>
    <x v="1"/>
    <n v="-2381334"/>
    <n v="-0.95253359999999998"/>
    <s v="90-110 minutes"/>
    <n v="-0.95253359999999998"/>
    <n v="-434215.5"/>
    <n v="-0.10115100772200772"/>
    <x v="0"/>
  </r>
  <r>
    <s v="Vampire in Brooklyn"/>
    <x v="325"/>
    <x v="87"/>
    <x v="199"/>
    <n v="2348"/>
    <n v="0"/>
    <n v="1000"/>
    <n v="4.5"/>
    <n v="34"/>
    <n v="100"/>
    <n v="19900000"/>
    <x v="6"/>
    <x v="2940"/>
    <s v="Color"/>
    <x v="2"/>
    <s v="English"/>
    <x v="1"/>
    <s v="R"/>
    <x v="1"/>
    <n v="-100000"/>
    <n v="-5.0000000000000044E-3"/>
    <s v="90-110 minutes"/>
    <n v="-5.0000000000000001E-3"/>
    <n v="1637763"/>
    <n v="0.19178668286445014"/>
    <x v="1"/>
  </r>
  <r>
    <s v="Vampires"/>
    <x v="1454"/>
    <x v="320"/>
    <x v="3"/>
    <n v="5123"/>
    <n v="0"/>
    <n v="0"/>
    <n v="6.1"/>
    <n v="114"/>
    <n v="104"/>
    <n v="20241395"/>
    <x v="6"/>
    <x v="2941"/>
    <s v="Color"/>
    <x v="5"/>
    <s v="English"/>
    <x v="1"/>
    <s v="R"/>
    <x v="1"/>
    <n v="241395"/>
    <n v="1.206974999999999E-2"/>
    <s v="90-110 minutes"/>
    <n v="1.2069750000000001E-2"/>
    <n v="-1289919.5"/>
    <n v="-4.8151417500000002E-2"/>
    <x v="1"/>
  </r>
  <r>
    <s v="Vampires Suck"/>
    <x v="1058"/>
    <x v="585"/>
    <x v="75"/>
    <n v="2898"/>
    <n v="82"/>
    <n v="16000"/>
    <n v="3.5"/>
    <n v="122"/>
    <n v="82"/>
    <n v="36658108"/>
    <x v="6"/>
    <x v="2942"/>
    <s v="Color"/>
    <x v="2"/>
    <s v="English"/>
    <x v="1"/>
    <s v="PG-13"/>
    <x v="1"/>
    <n v="16658108"/>
    <n v="0.83290540000000002"/>
    <s v="&lt;90 minutes"/>
    <n v="0.83290540000000002"/>
    <n v="1637763"/>
    <n v="0.19178668286445014"/>
    <x v="1"/>
  </r>
  <r>
    <s v="Vamps"/>
    <x v="389"/>
    <x v="487"/>
    <x v="1"/>
    <n v="3086"/>
    <n v="143"/>
    <n v="0"/>
    <n v="5.0999999999999996"/>
    <n v="54"/>
    <n v="92"/>
    <n v="2964"/>
    <x v="2"/>
    <x v="428"/>
    <s v="Color"/>
    <x v="2"/>
    <s v="English"/>
    <x v="1"/>
    <s v="PG-13"/>
    <x v="1"/>
    <n v="-15997036"/>
    <n v="-0.99981474999999997"/>
    <s v="90-110 minutes"/>
    <n v="-0.99981474999999997"/>
    <n v="1637763"/>
    <n v="0.19178668286445014"/>
    <x v="1"/>
  </r>
  <r>
    <s v="Van Wilder: Party Liaison"/>
    <x v="303"/>
    <x v="172"/>
    <x v="41"/>
    <n v="19341"/>
    <n v="12"/>
    <n v="0"/>
    <n v="6.4"/>
    <n v="96"/>
    <n v="94"/>
    <n v="21005329"/>
    <x v="16"/>
    <x v="2943"/>
    <s v="Color"/>
    <x v="2"/>
    <s v="English"/>
    <x v="2"/>
    <s v="R"/>
    <x v="1"/>
    <n v="15005329"/>
    <n v="2.5008881666666665"/>
    <s v="90-110 minutes"/>
    <n v="2.5008881666666665"/>
    <n v="1637763"/>
    <n v="0.19178668286445014"/>
    <x v="0"/>
  </r>
  <r>
    <s v="Vanilla Sky"/>
    <x v="67"/>
    <x v="163"/>
    <x v="22"/>
    <n v="11458"/>
    <n v="488"/>
    <n v="0"/>
    <n v="6.9"/>
    <n v="153"/>
    <n v="141"/>
    <n v="100614858"/>
    <x v="187"/>
    <x v="2446"/>
    <s v="Color"/>
    <x v="7"/>
    <s v="English"/>
    <x v="1"/>
    <s v="R"/>
    <x v="1"/>
    <n v="32614858"/>
    <n v="0.47963026470588233"/>
    <s v="131-150 minutes"/>
    <n v="0.47963026470588233"/>
    <m/>
    <m/>
    <x v="2"/>
  </r>
  <r>
    <s v="Vanity Fair"/>
    <x v="1064"/>
    <x v="945"/>
    <x v="583"/>
    <n v="1618"/>
    <n v="300"/>
    <n v="767"/>
    <n v="6.2"/>
    <n v="118"/>
    <n v="141"/>
    <n v="16123851"/>
    <x v="95"/>
    <x v="1339"/>
    <s v="Color"/>
    <x v="1"/>
    <s v="English"/>
    <x v="1"/>
    <s v="PG-13"/>
    <x v="1"/>
    <n v="-6876149"/>
    <n v="-0.29896299999999998"/>
    <s v="131-150 minutes"/>
    <n v="-0.29896299999999998"/>
    <n v="-434215.5"/>
    <n v="-0.10115100772200772"/>
    <x v="1"/>
  </r>
  <r>
    <s v="Vantage Point"/>
    <x v="530"/>
    <x v="628"/>
    <x v="3"/>
    <n v="6775"/>
    <n v="38"/>
    <n v="0"/>
    <n v="6.6"/>
    <n v="235"/>
    <n v="90"/>
    <n v="72266306"/>
    <x v="33"/>
    <x v="2944"/>
    <s v="Color"/>
    <x v="4"/>
    <s v="English"/>
    <x v="1"/>
    <s v="PG-13"/>
    <x v="1"/>
    <n v="32266306"/>
    <n v="0.80665765"/>
    <s v="90-110 minutes"/>
    <n v="0.80665765"/>
    <n v="-74533.5"/>
    <n v="-7.4856785714285719E-3"/>
    <x v="2"/>
  </r>
  <r>
    <s v="Varsity Blues"/>
    <x v="14"/>
    <x v="103"/>
    <x v="2"/>
    <n v="23369"/>
    <n v="48"/>
    <n v="0"/>
    <n v="6.4"/>
    <n v="67"/>
    <n v="106"/>
    <n v="52885587"/>
    <x v="2"/>
    <x v="2945"/>
    <s v="Color"/>
    <x v="2"/>
    <s v="English"/>
    <x v="1"/>
    <s v="R"/>
    <x v="1"/>
    <n v="36885587"/>
    <n v="2.3053491875000001"/>
    <s v="90-110 minutes"/>
    <n v="2.3053491875000001"/>
    <n v="1637763"/>
    <n v="0.19178668286445014"/>
    <x v="1"/>
  </r>
  <r>
    <s v="Veer-Zaara"/>
    <x v="772"/>
    <x v="912"/>
    <x v="52"/>
    <n v="9984"/>
    <n v="147"/>
    <n v="2000"/>
    <n v="7.9"/>
    <n v="29"/>
    <n v="192"/>
    <n v="2921738"/>
    <x v="46"/>
    <x v="2946"/>
    <s v="Color"/>
    <x v="1"/>
    <s v="Hindi"/>
    <x v="18"/>
    <n v="0"/>
    <x v="0"/>
    <n v="-4078262"/>
    <n v="-0.58260885714285715"/>
    <s v="&gt;150 minutes"/>
    <n v="-0.58260885714285715"/>
    <n v="-434215.5"/>
    <n v="-0.10115100772200772"/>
    <x v="0"/>
  </r>
  <r>
    <s v="Vera Drake"/>
    <x v="773"/>
    <x v="159"/>
    <x v="309"/>
    <n v="3133"/>
    <n v="608"/>
    <n v="0"/>
    <n v="7.7"/>
    <n v="169"/>
    <n v="125"/>
    <n v="3753806"/>
    <x v="26"/>
    <x v="2381"/>
    <s v="Color"/>
    <x v="4"/>
    <s v="English"/>
    <x v="4"/>
    <s v="R"/>
    <x v="1"/>
    <n v="-7246194"/>
    <n v="-0.6587449090909091"/>
    <s v="111-130 minutes"/>
    <n v="-0.6587449090909091"/>
    <n v="-74533.5"/>
    <n v="-7.4856785714285719E-3"/>
    <x v="0"/>
  </r>
  <r>
    <s v="Veronica Guerin"/>
    <x v="1455"/>
    <x v="55"/>
    <x v="589"/>
    <n v="409"/>
    <n v="541"/>
    <n v="0"/>
    <n v="6.9"/>
    <n v="106"/>
    <n v="98"/>
    <n v="1569918"/>
    <x v="32"/>
    <x v="2947"/>
    <s v="Color"/>
    <x v="6"/>
    <s v="English"/>
    <x v="31"/>
    <s v="R"/>
    <x v="1"/>
    <n v="-15430082"/>
    <n v="-0.90765188235294114"/>
    <s v="90-110 minutes"/>
    <n v="-0.90765188235294114"/>
    <n v="-1289919.5"/>
    <n v="-4.8151417500000002E-2"/>
    <x v="1"/>
  </r>
  <r>
    <s v="Vertical Limit"/>
    <x v="1456"/>
    <x v="308"/>
    <x v="720"/>
    <n v="3424"/>
    <n v="258"/>
    <n v="0"/>
    <n v="5.9"/>
    <n v="134"/>
    <n v="124"/>
    <n v="68473360"/>
    <x v="36"/>
    <x v="2948"/>
    <s v="Color"/>
    <x v="5"/>
    <s v="English"/>
    <x v="1"/>
    <s v="PG-13"/>
    <x v="1"/>
    <n v="-6526640"/>
    <n v="-8.702186666666667E-2"/>
    <s v="111-130 minutes"/>
    <n v="-8.702186666666667E-2"/>
    <n v="-1289919.5"/>
    <n v="-4.8151417500000002E-2"/>
    <x v="2"/>
  </r>
  <r>
    <s v="Very Bad Things"/>
    <x v="444"/>
    <x v="284"/>
    <x v="32"/>
    <n v="6046"/>
    <n v="532"/>
    <n v="0"/>
    <n v="6.3"/>
    <n v="100"/>
    <n v="100"/>
    <n v="9801782"/>
    <x v="42"/>
    <x v="2949"/>
    <s v="Color"/>
    <x v="2"/>
    <s v="English"/>
    <x v="1"/>
    <s v="R"/>
    <x v="1"/>
    <n v="-198218"/>
    <n v="-1.9821800000000001E-2"/>
    <s v="90-110 minutes"/>
    <n v="-1.9821800000000001E-2"/>
    <n v="1637763"/>
    <n v="0.19178668286445014"/>
    <x v="0"/>
  </r>
  <r>
    <s v="Vicky Cristina Barcelona"/>
    <x v="371"/>
    <x v="209"/>
    <x v="24"/>
    <n v="19894"/>
    <n v="11000"/>
    <n v="14000"/>
    <n v="7.2"/>
    <n v="275"/>
    <n v="96"/>
    <n v="23213577"/>
    <x v="189"/>
    <x v="2950"/>
    <s v="Color"/>
    <x v="1"/>
    <s v="English"/>
    <x v="0"/>
    <s v="PG-13"/>
    <x v="1"/>
    <n v="7713577"/>
    <n v="0.49765012903225814"/>
    <s v="90-110 minutes"/>
    <n v="0.49765012903225808"/>
    <n v="-434215.5"/>
    <n v="-0.10115100772200772"/>
    <x v="1"/>
  </r>
  <r>
    <s v="Victor Frankenstein"/>
    <x v="690"/>
    <x v="1016"/>
    <x v="6"/>
    <n v="12876"/>
    <n v="118"/>
    <n v="11000"/>
    <n v="6"/>
    <n v="159"/>
    <n v="110"/>
    <n v="5773519"/>
    <x v="33"/>
    <x v="2212"/>
    <s v="Color"/>
    <x v="1"/>
    <s v="English"/>
    <x v="1"/>
    <s v="PG-13"/>
    <x v="1"/>
    <n v="-34226481"/>
    <n v="-0.85566202499999999"/>
    <s v="90-110 minutes"/>
    <n v="-0.85566202499999999"/>
    <n v="-434215.5"/>
    <n v="-0.10115100772200772"/>
    <x v="2"/>
  </r>
  <r>
    <s v="Virtuosity"/>
    <x v="15"/>
    <x v="1528"/>
    <x v="12"/>
    <n v="20772"/>
    <n v="32"/>
    <n v="0"/>
    <n v="5.5"/>
    <n v="44"/>
    <n v="106"/>
    <n v="24048000"/>
    <x v="23"/>
    <x v="2951"/>
    <s v="Color"/>
    <x v="5"/>
    <s v="English"/>
    <x v="1"/>
    <s v="R"/>
    <x v="1"/>
    <n v="-5952000"/>
    <n v="-0.19840000000000002"/>
    <s v="90-110 minutes"/>
    <n v="-0.19839999999999999"/>
    <n v="-1289919.5"/>
    <n v="-4.8151417500000002E-2"/>
    <x v="1"/>
  </r>
  <r>
    <s v="Volcano"/>
    <x v="323"/>
    <x v="1426"/>
    <x v="7"/>
    <n v="5062"/>
    <n v="81"/>
    <n v="2000"/>
    <n v="5.4"/>
    <n v="84"/>
    <n v="104"/>
    <n v="47474112"/>
    <x v="77"/>
    <x v="2952"/>
    <s v="Color"/>
    <x v="5"/>
    <s v="English"/>
    <x v="1"/>
    <s v="PG-13"/>
    <x v="1"/>
    <n v="-42525888"/>
    <n v="-0.47250986666666661"/>
    <s v="90-110 minutes"/>
    <n v="-0.47250986666666667"/>
    <n v="-1289919.5"/>
    <n v="-4.8151417500000002E-2"/>
    <x v="2"/>
  </r>
  <r>
    <s v="W."/>
    <x v="635"/>
    <x v="146"/>
    <x v="3"/>
    <n v="4264"/>
    <n v="0"/>
    <n v="0"/>
    <n v="6.4"/>
    <n v="242"/>
    <n v="129"/>
    <n v="25517500"/>
    <x v="363"/>
    <x v="2953"/>
    <s v="Color"/>
    <x v="6"/>
    <s v="English"/>
    <x v="1"/>
    <s v="PG-13"/>
    <x v="1"/>
    <n v="417500"/>
    <n v="1.663346613545813E-2"/>
    <s v="111-130 minutes"/>
    <n v="1.6633466135458169E-2"/>
    <n v="-1289919.5"/>
    <n v="-4.8151417500000002E-2"/>
    <x v="1"/>
  </r>
  <r>
    <s v="Wag the Dog"/>
    <x v="10"/>
    <x v="194"/>
    <x v="9"/>
    <n v="29252"/>
    <n v="272"/>
    <n v="12000"/>
    <n v="7.1"/>
    <n v="130"/>
    <n v="97"/>
    <n v="43022524"/>
    <x v="22"/>
    <x v="2954"/>
    <s v="Color"/>
    <x v="2"/>
    <s v="English"/>
    <x v="1"/>
    <s v="R"/>
    <x v="1"/>
    <n v="28022524"/>
    <n v="1.8681682666666668"/>
    <s v="90-110 minutes"/>
    <n v="1.8681682666666666"/>
    <n v="1637763"/>
    <n v="0.19178668286445014"/>
    <x v="1"/>
  </r>
  <r>
    <s v="Wah-Wah"/>
    <x v="191"/>
    <x v="1691"/>
    <x v="120"/>
    <n v="2544"/>
    <n v="554"/>
    <n v="311"/>
    <n v="6.9"/>
    <n v="49"/>
    <n v="97"/>
    <n v="233103"/>
    <x v="46"/>
    <x v="2955"/>
    <s v="Color"/>
    <x v="1"/>
    <s v="English"/>
    <x v="4"/>
    <s v="R"/>
    <x v="1"/>
    <n v="-6766897"/>
    <n v="-0.96669957142857144"/>
    <s v="90-110 minutes"/>
    <n v="-0.96669957142857144"/>
    <n v="-434215.5"/>
    <n v="-0.10115100772200772"/>
    <x v="0"/>
  </r>
  <r>
    <s v="Waiting for Guffman"/>
    <x v="234"/>
    <x v="303"/>
    <x v="147"/>
    <n v="3559"/>
    <n v="378"/>
    <n v="0"/>
    <n v="7.6"/>
    <n v="50"/>
    <n v="84"/>
    <n v="2892582"/>
    <x v="50"/>
    <x v="152"/>
    <s v="Color"/>
    <x v="2"/>
    <s v="English"/>
    <x v="1"/>
    <s v="R"/>
    <x v="1"/>
    <n v="-1107418"/>
    <n v="-0.2768545"/>
    <s v="&lt;90 minutes"/>
    <n v="-0.2768545"/>
    <n v="1637763"/>
    <n v="0.19178668286445014"/>
    <x v="0"/>
  </r>
  <r>
    <s v="Waiting..."/>
    <x v="303"/>
    <x v="1692"/>
    <x v="41"/>
    <n v="19957"/>
    <n v="6"/>
    <n v="0"/>
    <n v="6.8"/>
    <n v="91"/>
    <n v="94"/>
    <n v="16101109"/>
    <x v="38"/>
    <x v="2956"/>
    <s v="Color"/>
    <x v="2"/>
    <s v="English"/>
    <x v="1"/>
    <s v="R"/>
    <x v="1"/>
    <n v="13101109"/>
    <n v="4.3670363333333331"/>
    <s v="90-110 minutes"/>
    <n v="4.3670363333333331"/>
    <n v="1637763"/>
    <n v="0.19178668286445014"/>
    <x v="0"/>
  </r>
  <r>
    <s v="Waitress"/>
    <x v="1457"/>
    <x v="1693"/>
    <x v="253"/>
    <n v="1981"/>
    <n v="191"/>
    <n v="0"/>
    <n v="7.1"/>
    <n v="173"/>
    <n v="108"/>
    <n v="19067631"/>
    <x v="86"/>
    <x v="2957"/>
    <s v="Color"/>
    <x v="2"/>
    <s v="English"/>
    <x v="1"/>
    <s v="PG-13"/>
    <x v="1"/>
    <n v="17067631"/>
    <n v="8.5338154999999993"/>
    <s v="90-110 minutes"/>
    <n v="8.5338154999999993"/>
    <n v="1637763"/>
    <n v="0.19178668286445014"/>
    <x v="0"/>
  </r>
  <r>
    <s v="Waking Ned Devine"/>
    <x v="313"/>
    <x v="675"/>
    <x v="191"/>
    <n v="1965"/>
    <n v="52"/>
    <n v="0"/>
    <n v="7.4"/>
    <n v="94"/>
    <n v="91"/>
    <n v="24788807"/>
    <x v="38"/>
    <x v="2958"/>
    <s v="Color"/>
    <x v="2"/>
    <s v="English"/>
    <x v="4"/>
    <s v="PG"/>
    <x v="1"/>
    <n v="21788807"/>
    <n v="7.2629356666666673"/>
    <s v="90-110 minutes"/>
    <n v="7.2629356666666665"/>
    <n v="1637763"/>
    <n v="0.19178668286445014"/>
    <x v="0"/>
  </r>
  <r>
    <s v="Walk Hard: The Dewey Cox Story"/>
    <x v="1458"/>
    <x v="267"/>
    <x v="353"/>
    <n v="1082"/>
    <n v="52"/>
    <n v="0"/>
    <n v="6.7"/>
    <n v="171"/>
    <n v="120"/>
    <n v="18317151"/>
    <x v="19"/>
    <x v="541"/>
    <s v="Color"/>
    <x v="2"/>
    <s v="English"/>
    <x v="1"/>
    <s v="R"/>
    <x v="1"/>
    <n v="-16682849"/>
    <n v="-0.47665282857142854"/>
    <s v="111-130 minutes"/>
    <n v="-0.47665282857142854"/>
    <n v="1637763"/>
    <n v="0.19178668286445014"/>
    <x v="1"/>
  </r>
  <r>
    <s v="Walk the Line"/>
    <x v="1459"/>
    <x v="35"/>
    <x v="705"/>
    <n v="1383"/>
    <n v="446"/>
    <n v="11000"/>
    <n v="7.9"/>
    <n v="291"/>
    <n v="153"/>
    <n v="119518352"/>
    <x v="25"/>
    <x v="2540"/>
    <s v="Color"/>
    <x v="6"/>
    <s v="English"/>
    <x v="1"/>
    <s v="PG-13"/>
    <x v="1"/>
    <n v="91518352"/>
    <n v="3.2685125714285714"/>
    <s v="&gt;150 minutes"/>
    <n v="3.2685125714285714"/>
    <n v="-1289919.5"/>
    <n v="-4.8151417500000002E-2"/>
    <x v="1"/>
  </r>
  <r>
    <s v="Walking and Talking"/>
    <x v="851"/>
    <x v="664"/>
    <x v="492"/>
    <n v="2400"/>
    <n v="132"/>
    <n v="227"/>
    <n v="6.8"/>
    <n v="18"/>
    <n v="86"/>
    <n v="1277257"/>
    <x v="15"/>
    <x v="2959"/>
    <s v="Color"/>
    <x v="2"/>
    <s v="English"/>
    <x v="4"/>
    <s v="R"/>
    <x v="1"/>
    <n v="277257"/>
    <n v="0.27725700000000009"/>
    <s v="&lt;90 minutes"/>
    <n v="0.27725699999999998"/>
    <n v="1637763"/>
    <n v="0.19178668286445014"/>
    <x v="0"/>
  </r>
  <r>
    <s v="Walking Tall"/>
    <x v="260"/>
    <x v="158"/>
    <x v="20"/>
    <n v="14146"/>
    <n v="10"/>
    <n v="0"/>
    <n v="6.2"/>
    <n v="117"/>
    <n v="86"/>
    <n v="45860039"/>
    <x v="213"/>
    <x v="2687"/>
    <s v="Color"/>
    <x v="5"/>
    <s v="English"/>
    <x v="1"/>
    <s v="PG-13"/>
    <x v="1"/>
    <n v="-10139961"/>
    <n v="-0.18107073214285718"/>
    <s v="&lt;90 minutes"/>
    <n v="-0.18107073214285715"/>
    <n v="-1289919.5"/>
    <n v="-4.8151417500000002E-2"/>
    <x v="2"/>
  </r>
  <r>
    <s v="Walking with Dinosaurs 3D"/>
    <x v="1460"/>
    <x v="1694"/>
    <x v="503"/>
    <n v="1971"/>
    <n v="43"/>
    <n v="0"/>
    <n v="5.2"/>
    <n v="113"/>
    <n v="87"/>
    <n v="36073232"/>
    <x v="112"/>
    <x v="2960"/>
    <s v="Color"/>
    <x v="3"/>
    <s v="English"/>
    <x v="1"/>
    <s v="PG"/>
    <x v="1"/>
    <n v="-43926768"/>
    <n v="-0.54908460000000003"/>
    <s v="&lt;90 minutes"/>
    <n v="-0.54908460000000003"/>
    <n v="3892693.5"/>
    <n v="0.11726928571428571"/>
    <x v="2"/>
  </r>
  <r>
    <s v="Wall Street"/>
    <x v="1461"/>
    <x v="146"/>
    <x v="133"/>
    <n v="1607"/>
    <n v="0"/>
    <n v="0"/>
    <n v="7.4"/>
    <n v="114"/>
    <n v="126"/>
    <n v="43848100"/>
    <x v="22"/>
    <x v="2961"/>
    <s v="Color"/>
    <x v="4"/>
    <s v="English"/>
    <x v="1"/>
    <s v="R"/>
    <x v="1"/>
    <n v="28848100"/>
    <n v="1.9232066666666667"/>
    <s v="111-130 minutes"/>
    <n v="1.9232066666666667"/>
    <n v="-74533.5"/>
    <n v="-7.4856785714285719E-3"/>
    <x v="1"/>
  </r>
  <r>
    <s v="Wall Street: Money Never Sleeps"/>
    <x v="1074"/>
    <x v="146"/>
    <x v="721"/>
    <n v="1579"/>
    <n v="0"/>
    <n v="13000"/>
    <n v="6.3"/>
    <n v="297"/>
    <n v="136"/>
    <n v="52474616"/>
    <x v="68"/>
    <x v="2962"/>
    <s v="Color"/>
    <x v="1"/>
    <s v="English"/>
    <x v="1"/>
    <s v="PG-13"/>
    <x v="1"/>
    <n v="-17525384"/>
    <n v="-0.25036262857142855"/>
    <s v="131-150 minutes"/>
    <n v="-0.25036262857142855"/>
    <n v="-434215.5"/>
    <n v="-0.10115100772200772"/>
    <x v="2"/>
  </r>
  <r>
    <s v="WALLÂ·E"/>
    <x v="374"/>
    <x v="705"/>
    <x v="1"/>
    <n v="2975"/>
    <n v="475"/>
    <n v="16000"/>
    <n v="8.4"/>
    <n v="421"/>
    <n v="98"/>
    <n v="223806889"/>
    <x v="265"/>
    <x v="1978"/>
    <s v="Color"/>
    <x v="3"/>
    <s v="English"/>
    <x v="1"/>
    <s v="G"/>
    <x v="1"/>
    <n v="43806889"/>
    <n v="0.24337160555555548"/>
    <s v="90-110 minutes"/>
    <n v="0.24337160555555556"/>
    <n v="3892693.5"/>
    <n v="0.11726928571428571"/>
    <x v="2"/>
  </r>
  <r>
    <s v="Waltz with Bashir"/>
    <x v="1462"/>
    <x v="1695"/>
    <x v="541"/>
    <n v="56"/>
    <n v="56"/>
    <n v="0"/>
    <n v="8"/>
    <n v="231"/>
    <n v="90"/>
    <n v="2283276"/>
    <x v="135"/>
    <x v="2963"/>
    <s v="Color"/>
    <x v="10"/>
    <s v="Hebrew"/>
    <x v="21"/>
    <s v="R"/>
    <x v="0"/>
    <n v="783276"/>
    <n v="0.52218399999999998"/>
    <s v="90-110 minutes"/>
    <n v="0.52218399999999998"/>
    <m/>
    <m/>
    <x v="0"/>
  </r>
  <r>
    <s v="Wanted"/>
    <x v="82"/>
    <x v="117"/>
    <x v="6"/>
    <n v="25763"/>
    <n v="335"/>
    <n v="0"/>
    <n v="6.7"/>
    <n v="316"/>
    <n v="110"/>
    <n v="134568845"/>
    <x v="36"/>
    <x v="2964"/>
    <s v="Color"/>
    <x v="5"/>
    <s v="English"/>
    <x v="1"/>
    <s v="R"/>
    <x v="1"/>
    <n v="59568845"/>
    <n v="0.79425126666666657"/>
    <s v="90-110 minutes"/>
    <n v="0.79425126666666668"/>
    <n v="-1289919.5"/>
    <n v="-4.8151417500000002E-2"/>
    <x v="2"/>
  </r>
  <r>
    <s v="War"/>
    <x v="448"/>
    <x v="1696"/>
    <x v="58"/>
    <n v="33565"/>
    <n v="5"/>
    <n v="0"/>
    <n v="6.3"/>
    <n v="119"/>
    <n v="103"/>
    <n v="22466994"/>
    <x v="9"/>
    <x v="2965"/>
    <s v="Color"/>
    <x v="5"/>
    <s v="English"/>
    <x v="1"/>
    <s v="R"/>
    <x v="1"/>
    <n v="-2533006"/>
    <n v="-0.10132023999999995"/>
    <s v="90-110 minutes"/>
    <n v="-0.10132024000000001"/>
    <n v="-1289919.5"/>
    <n v="-4.8151417500000002E-2"/>
    <x v="1"/>
  </r>
  <r>
    <s v="War Horse"/>
    <x v="1179"/>
    <x v="110"/>
    <x v="202"/>
    <n v="46726"/>
    <n v="14000"/>
    <n v="28000"/>
    <n v="7.2"/>
    <n v="388"/>
    <n v="146"/>
    <n v="79883359"/>
    <x v="192"/>
    <x v="120"/>
    <s v="Black and White"/>
    <x v="1"/>
    <s v="English"/>
    <x v="1"/>
    <s v="PG-13"/>
    <x v="1"/>
    <n v="13883359"/>
    <n v="0.21035392424242416"/>
    <s v="131-150 minutes"/>
    <n v="0.21035392424242425"/>
    <n v="-434215.5"/>
    <n v="-0.10115100772200772"/>
    <x v="2"/>
  </r>
  <r>
    <s v="War of the Worlds"/>
    <x v="67"/>
    <x v="110"/>
    <x v="22"/>
    <n v="12758"/>
    <n v="14000"/>
    <n v="0"/>
    <n v="6.5"/>
    <n v="401"/>
    <n v="116"/>
    <n v="234277056"/>
    <x v="292"/>
    <x v="2380"/>
    <s v="Color"/>
    <x v="3"/>
    <s v="English"/>
    <x v="1"/>
    <s v="PG-13"/>
    <x v="1"/>
    <n v="102277056"/>
    <n v="0.77482618181818186"/>
    <s v="111-130 minutes"/>
    <n v="0.77482618181818186"/>
    <n v="3892693.5"/>
    <n v="0.11726928571428571"/>
    <x v="2"/>
  </r>
  <r>
    <s v="War, Inc."/>
    <x v="1463"/>
    <x v="1697"/>
    <x v="722"/>
    <n v="988"/>
    <n v="0"/>
    <n v="883"/>
    <n v="5.7"/>
    <n v="79"/>
    <n v="107"/>
    <n v="578527"/>
    <x v="42"/>
    <x v="2966"/>
    <s v="Color"/>
    <x v="5"/>
    <s v="English"/>
    <x v="1"/>
    <s v="R"/>
    <x v="1"/>
    <n v="-9421473"/>
    <n v="-0.94214730000000002"/>
    <s v="90-110 minutes"/>
    <n v="-0.94214730000000002"/>
    <n v="-1289919.5"/>
    <n v="-4.8151417500000002E-2"/>
    <x v="0"/>
  </r>
  <r>
    <s v="WarGames"/>
    <x v="266"/>
    <x v="1698"/>
    <x v="3"/>
    <n v="4537"/>
    <n v="139"/>
    <n v="0"/>
    <n v="7.1"/>
    <n v="84"/>
    <n v="114"/>
    <n v="79568000"/>
    <x v="1"/>
    <x v="2967"/>
    <s v="Color"/>
    <x v="11"/>
    <s v="English"/>
    <x v="1"/>
    <s v="PG"/>
    <x v="1"/>
    <n v="67568000"/>
    <n v="5.6306666666666665"/>
    <s v="111-130 minutes"/>
    <n v="5.6306666666666665"/>
    <m/>
    <m/>
    <x v="0"/>
  </r>
  <r>
    <s v="Warlock"/>
    <x v="94"/>
    <x v="735"/>
    <x v="59"/>
    <n v="1990"/>
    <n v="49"/>
    <n v="0"/>
    <n v="6.2"/>
    <n v="31"/>
    <n v="103"/>
    <n v="9094451"/>
    <x v="46"/>
    <x v="2968"/>
    <s v="Color"/>
    <x v="5"/>
    <s v="English"/>
    <x v="1"/>
    <s v="R"/>
    <x v="1"/>
    <n v="2094451"/>
    <n v="0.29920728571428579"/>
    <s v="90-110 minutes"/>
    <n v="0.29920728571428573"/>
    <n v="-1289919.5"/>
    <n v="-4.8151417500000002E-2"/>
    <x v="0"/>
  </r>
  <r>
    <s v="Warlock: The Armageddon"/>
    <x v="94"/>
    <x v="1699"/>
    <x v="59"/>
    <n v="1806"/>
    <n v="16"/>
    <n v="217"/>
    <n v="5.3"/>
    <n v="22"/>
    <n v="98"/>
    <n v="3902679"/>
    <x v="38"/>
    <x v="2969"/>
    <s v="Color"/>
    <x v="7"/>
    <s v="English"/>
    <x v="1"/>
    <s v="R"/>
    <x v="1"/>
    <n v="902679"/>
    <n v="0.30089300000000008"/>
    <s v="90-110 minutes"/>
    <n v="0.30089300000000002"/>
    <m/>
    <m/>
    <x v="0"/>
  </r>
  <r>
    <s v="Warm Bodies"/>
    <x v="1464"/>
    <x v="47"/>
    <x v="723"/>
    <n v="337"/>
    <n v="129"/>
    <n v="81000"/>
    <n v="6.9"/>
    <n v="452"/>
    <n v="98"/>
    <n v="66359959"/>
    <x v="19"/>
    <x v="2970"/>
    <s v="Color"/>
    <x v="2"/>
    <s v="English"/>
    <x v="1"/>
    <s v="PG-13"/>
    <x v="1"/>
    <n v="31359959"/>
    <n v="0.89599882857142865"/>
    <s v="90-110 minutes"/>
    <n v="0.89599882857142854"/>
    <n v="1637763"/>
    <n v="0.19178668286445014"/>
    <x v="1"/>
  </r>
  <r>
    <s v="Warrior"/>
    <x v="402"/>
    <x v="1064"/>
    <x v="243"/>
    <n v="29692"/>
    <n v="149"/>
    <n v="77000"/>
    <n v="8.1999999999999993"/>
    <n v="317"/>
    <n v="140"/>
    <n v="13651662"/>
    <x v="9"/>
    <x v="1918"/>
    <s v="Color"/>
    <x v="1"/>
    <s v="English"/>
    <x v="1"/>
    <s v="PG-13"/>
    <x v="1"/>
    <n v="-11348338"/>
    <n v="-0.45393351999999998"/>
    <s v="131-150 minutes"/>
    <n v="-0.45393351999999998"/>
    <n v="-434215.5"/>
    <n v="-0.10115100772200772"/>
    <x v="1"/>
  </r>
  <r>
    <s v="Warriors of Virtue"/>
    <x v="1453"/>
    <x v="380"/>
    <x v="130"/>
    <n v="1993"/>
    <n v="31"/>
    <n v="0"/>
    <n v="4.5999999999999996"/>
    <n v="24"/>
    <n v="101"/>
    <n v="6448817"/>
    <x v="19"/>
    <x v="1579"/>
    <s v="Color"/>
    <x v="5"/>
    <s v="English"/>
    <x v="1"/>
    <s v="PG"/>
    <x v="1"/>
    <n v="-28551183"/>
    <n v="-0.8157480857142857"/>
    <s v="90-110 minutes"/>
    <n v="-0.8157480857142857"/>
    <n v="-1289919.5"/>
    <n v="-4.8151417500000002E-2"/>
    <x v="1"/>
  </r>
  <r>
    <s v="Wasabi"/>
    <x v="1465"/>
    <x v="1700"/>
    <x v="562"/>
    <n v="303"/>
    <n v="7"/>
    <n v="0"/>
    <n v="6.6"/>
    <n v="40"/>
    <n v="94"/>
    <n v="81525"/>
    <x v="364"/>
    <x v="2935"/>
    <s v="Color"/>
    <x v="5"/>
    <s v="French"/>
    <x v="8"/>
    <s v="R"/>
    <x v="0"/>
    <n v="-15218475"/>
    <n v="-0.99467156862745099"/>
    <s v="90-110 minutes"/>
    <n v="-0.99467156862745099"/>
    <n v="-1289919.5"/>
    <n v="-4.8151417500000002E-2"/>
    <x v="1"/>
  </r>
  <r>
    <s v="Watchmen"/>
    <x v="1466"/>
    <x v="38"/>
    <x v="46"/>
    <n v="2530"/>
    <n v="0"/>
    <n v="18000"/>
    <n v="7.7"/>
    <n v="451"/>
    <n v="215"/>
    <n v="107503316"/>
    <x v="66"/>
    <x v="2971"/>
    <s v="Color"/>
    <x v="5"/>
    <s v="English"/>
    <x v="1"/>
    <s v="R"/>
    <x v="1"/>
    <n v="-22496684"/>
    <n v="-0.17305141538461544"/>
    <s v="&gt;150 minutes"/>
    <n v="-0.17305141538461538"/>
    <n v="-1289919.5"/>
    <n v="-4.8151417500000002E-2"/>
    <x v="2"/>
  </r>
  <r>
    <s v="Water for Elephants"/>
    <x v="691"/>
    <x v="861"/>
    <x v="60"/>
    <n v="36062"/>
    <n v="508"/>
    <n v="33000"/>
    <n v="6.9"/>
    <n v="279"/>
    <n v="120"/>
    <n v="58700247"/>
    <x v="89"/>
    <x v="186"/>
    <s v="Color"/>
    <x v="1"/>
    <s v="English"/>
    <x v="1"/>
    <s v="PG-13"/>
    <x v="1"/>
    <n v="20700247"/>
    <n v="0.54474334210526321"/>
    <s v="111-130 minutes"/>
    <n v="0.54474334210526321"/>
    <n v="-434215.5"/>
    <n v="-0.10115100772200772"/>
    <x v="1"/>
  </r>
  <r>
    <s v="Waterworld"/>
    <x v="903"/>
    <x v="1219"/>
    <x v="515"/>
    <n v="1004"/>
    <n v="58"/>
    <n v="0"/>
    <n v="6.1"/>
    <n v="91"/>
    <n v="176"/>
    <n v="88246220"/>
    <x v="35"/>
    <x v="2972"/>
    <s v="Color"/>
    <x v="5"/>
    <s v="English"/>
    <x v="1"/>
    <s v="PG-13"/>
    <x v="1"/>
    <n v="-86753780"/>
    <n v="-0.49573588571428573"/>
    <s v="&gt;150 minutes"/>
    <n v="-0.49573588571428573"/>
    <n v="-1289919.5"/>
    <n v="-4.8151417500000002E-2"/>
    <x v="2"/>
  </r>
  <r>
    <s v="Wayne's World"/>
    <x v="16"/>
    <x v="1701"/>
    <x v="1"/>
    <n v="4263"/>
    <n v="122"/>
    <n v="0"/>
    <n v="7"/>
    <n v="61"/>
    <n v="94"/>
    <n v="121697350"/>
    <x v="6"/>
    <x v="2973"/>
    <s v="Color"/>
    <x v="2"/>
    <s v="English"/>
    <x v="1"/>
    <s v="PG-13"/>
    <x v="1"/>
    <n v="101697350"/>
    <n v="5.0848674999999997"/>
    <s v="90-110 minutes"/>
    <n v="5.0848674999999997"/>
    <n v="1637763"/>
    <n v="0.19178668286445014"/>
    <x v="1"/>
  </r>
  <r>
    <s v="We Are Marshall"/>
    <x v="277"/>
    <x v="31"/>
    <x v="6"/>
    <n v="12088"/>
    <n v="368"/>
    <n v="0"/>
    <n v="7.1"/>
    <n v="96"/>
    <n v="131"/>
    <n v="43532294"/>
    <x v="29"/>
    <x v="2974"/>
    <s v="Color"/>
    <x v="1"/>
    <s v="English"/>
    <x v="1"/>
    <s v="PG"/>
    <x v="1"/>
    <n v="-21467706"/>
    <n v="-0.33027240000000002"/>
    <s v="131-150 minutes"/>
    <n v="-0.33027240000000002"/>
    <n v="-434215.5"/>
    <n v="-0.10115100772200772"/>
    <x v="2"/>
  </r>
  <r>
    <s v="We Are Your Friends"/>
    <x v="1467"/>
    <x v="1702"/>
    <x v="724"/>
    <n v="3013"/>
    <n v="31"/>
    <n v="0"/>
    <n v="6.1"/>
    <n v="158"/>
    <n v="96"/>
    <n v="3590010"/>
    <x v="86"/>
    <x v="2975"/>
    <s v="Color"/>
    <x v="1"/>
    <s v="English"/>
    <x v="4"/>
    <s v="R"/>
    <x v="1"/>
    <n v="1590010"/>
    <n v="0.79500499999999996"/>
    <s v="90-110 minutes"/>
    <n v="0.79500499999999996"/>
    <n v="-434215.5"/>
    <n v="-0.10115100772200772"/>
    <x v="0"/>
  </r>
  <r>
    <s v="We Need to Talk About Kevin"/>
    <x v="412"/>
    <x v="1703"/>
    <x v="7"/>
    <n v="3547"/>
    <n v="159"/>
    <n v="38000"/>
    <n v="7.5"/>
    <n v="389"/>
    <n v="112"/>
    <n v="1738692"/>
    <x v="46"/>
    <x v="2976"/>
    <s v="Color"/>
    <x v="1"/>
    <s v="English"/>
    <x v="4"/>
    <s v="R"/>
    <x v="1"/>
    <n v="-5261308"/>
    <n v="-0.7516154285714286"/>
    <s v="111-130 minutes"/>
    <n v="-0.7516154285714286"/>
    <n v="-434215.5"/>
    <n v="-0.10115100772200772"/>
    <x v="0"/>
  </r>
  <r>
    <s v="We Own the Night"/>
    <x v="64"/>
    <x v="1505"/>
    <x v="7"/>
    <n v="3681"/>
    <n v="115"/>
    <n v="0"/>
    <n v="6.9"/>
    <n v="222"/>
    <n v="117"/>
    <n v="28563179"/>
    <x v="130"/>
    <x v="362"/>
    <s v="Color"/>
    <x v="4"/>
    <s v="English"/>
    <x v="1"/>
    <s v="R"/>
    <x v="1"/>
    <n v="7563179"/>
    <n v="0.36015138095238086"/>
    <s v="111-130 minutes"/>
    <n v="0.36015138095238097"/>
    <n v="-74533.5"/>
    <n v="-7.4856785714285719E-3"/>
    <x v="1"/>
  </r>
  <r>
    <s v="We Were Soldiers"/>
    <x v="907"/>
    <x v="813"/>
    <x v="32"/>
    <n v="6181"/>
    <n v="130"/>
    <n v="5000"/>
    <n v="7.1"/>
    <n v="141"/>
    <n v="124"/>
    <n v="78120196"/>
    <x v="36"/>
    <x v="600"/>
    <s v="Color"/>
    <x v="5"/>
    <s v="English"/>
    <x v="1"/>
    <s v="R"/>
    <x v="1"/>
    <n v="3120196"/>
    <n v="4.1602613333333371E-2"/>
    <s v="111-130 minutes"/>
    <n v="4.1602613333333337E-2"/>
    <n v="-1289919.5"/>
    <n v="-4.8151417500000002E-2"/>
    <x v="2"/>
  </r>
  <r>
    <s v="Weekend"/>
    <x v="486"/>
    <x v="1704"/>
    <x v="291"/>
    <n v="654"/>
    <n v="131"/>
    <n v="0"/>
    <n v="7.7"/>
    <n v="143"/>
    <n v="97"/>
    <n v="469947"/>
    <x v="365"/>
    <x v="630"/>
    <s v="Color"/>
    <x v="1"/>
    <s v="English"/>
    <x v="4"/>
    <s v="Not Rated"/>
    <x v="1"/>
    <n v="349947"/>
    <n v="2.9162249999999998"/>
    <s v="90-110 minutes"/>
    <n v="2.9162249999999998"/>
    <n v="-434215.5"/>
    <n v="-0.10115100772200772"/>
    <x v="0"/>
  </r>
  <r>
    <s v="Welcome Home, Roscoe Jenkins"/>
    <x v="35"/>
    <x v="1271"/>
    <x v="37"/>
    <n v="3565"/>
    <n v="92"/>
    <n v="464"/>
    <n v="5.3"/>
    <n v="76"/>
    <n v="114"/>
    <n v="42168445"/>
    <x v="19"/>
    <x v="2977"/>
    <s v="Color"/>
    <x v="2"/>
    <s v="English"/>
    <x v="1"/>
    <s v="PG-13"/>
    <x v="1"/>
    <n v="7168445"/>
    <n v="0.20481271428571435"/>
    <s v="111-130 minutes"/>
    <n v="0.20481271428571429"/>
    <n v="1637763"/>
    <n v="0.19178668286445014"/>
    <x v="1"/>
  </r>
  <r>
    <s v="Welcome to Collinwood"/>
    <x v="796"/>
    <x v="422"/>
    <x v="462"/>
    <n v="1373"/>
    <n v="94"/>
    <n v="423"/>
    <n v="6.4"/>
    <n v="72"/>
    <n v="86"/>
    <n v="333976"/>
    <x v="1"/>
    <x v="2978"/>
    <s v="Color"/>
    <x v="2"/>
    <s v="English"/>
    <x v="1"/>
    <s v="R"/>
    <x v="1"/>
    <n v="-11666024"/>
    <n v="-0.97216866666666668"/>
    <s v="&lt;90 minutes"/>
    <n v="-0.97216866666666668"/>
    <n v="1637763"/>
    <n v="0.19178668286445014"/>
    <x v="0"/>
  </r>
  <r>
    <s v="Welcome to Mooseport"/>
    <x v="622"/>
    <x v="855"/>
    <x v="133"/>
    <n v="2466"/>
    <n v="80"/>
    <n v="260"/>
    <n v="5.2"/>
    <n v="82"/>
    <n v="110"/>
    <n v="14469428"/>
    <x v="43"/>
    <x v="138"/>
    <s v="Color"/>
    <x v="2"/>
    <s v="English"/>
    <x v="1"/>
    <s v="PG-13"/>
    <x v="1"/>
    <n v="-11530572"/>
    <n v="-0.44348353846153843"/>
    <s v="90-110 minutes"/>
    <n v="-0.44348353846153848"/>
    <n v="1637763"/>
    <n v="0.19178668286445014"/>
    <x v="1"/>
  </r>
  <r>
    <s v="Welcome to the Dollhouse"/>
    <x v="1157"/>
    <x v="799"/>
    <x v="535"/>
    <n v="1502"/>
    <n v="377"/>
    <n v="0"/>
    <n v="7.5"/>
    <n v="74"/>
    <n v="88"/>
    <n v="4771000"/>
    <x v="178"/>
    <x v="2666"/>
    <s v="Color"/>
    <x v="2"/>
    <s v="English"/>
    <x v="1"/>
    <s v="R"/>
    <x v="1"/>
    <n v="3971000"/>
    <n v="4.9637500000000001"/>
    <s v="&lt;90 minutes"/>
    <n v="4.9637500000000001"/>
    <n v="1637763"/>
    <n v="0.19178668286445014"/>
    <x v="0"/>
  </r>
  <r>
    <s v="Wendy and Lucy"/>
    <x v="1468"/>
    <x v="1134"/>
    <x v="725"/>
    <n v="460"/>
    <n v="129"/>
    <n v="0"/>
    <n v="7.1"/>
    <n v="189"/>
    <n v="80"/>
    <n v="856942"/>
    <x v="47"/>
    <x v="2602"/>
    <s v="Color"/>
    <x v="1"/>
    <s v="English"/>
    <x v="1"/>
    <s v="R"/>
    <x v="1"/>
    <n v="656942"/>
    <n v="3.2847099999999996"/>
    <s v="&lt;90 minutes"/>
    <n v="3.28471"/>
    <n v="-434215.5"/>
    <n v="-0.10115100772200772"/>
    <x v="0"/>
  </r>
  <r>
    <s v="We're No Angels"/>
    <x v="10"/>
    <x v="884"/>
    <x v="9"/>
    <n v="24887"/>
    <n v="277"/>
    <n v="855"/>
    <n v="6"/>
    <n v="20"/>
    <n v="106"/>
    <n v="10555348"/>
    <x v="6"/>
    <x v="2979"/>
    <s v="Color"/>
    <x v="2"/>
    <s v="English"/>
    <x v="1"/>
    <s v="PG-13"/>
    <x v="1"/>
    <n v="-9444652"/>
    <n v="-0.4722326"/>
    <s v="90-110 minutes"/>
    <n v="-0.4722326"/>
    <n v="1637763"/>
    <n v="0.19178668286445014"/>
    <x v="1"/>
  </r>
  <r>
    <s v="We're the Millers"/>
    <x v="1469"/>
    <x v="594"/>
    <x v="726"/>
    <n v="3425"/>
    <n v="43"/>
    <n v="35000"/>
    <n v="7"/>
    <n v="289"/>
    <n v="118"/>
    <n v="150368971"/>
    <x v="8"/>
    <x v="2980"/>
    <s v="Color"/>
    <x v="2"/>
    <s v="English"/>
    <x v="1"/>
    <s v="R"/>
    <x v="1"/>
    <n v="113368971"/>
    <n v="3.0640262432432435"/>
    <s v="111-130 minutes"/>
    <n v="3.0640262432432435"/>
    <n v="1637763"/>
    <n v="0.19178668286445014"/>
    <x v="1"/>
  </r>
  <r>
    <s v="West Side Story"/>
    <x v="1470"/>
    <x v="1705"/>
    <x v="724"/>
    <n v="1802"/>
    <n v="34"/>
    <n v="0"/>
    <n v="7.6"/>
    <n v="120"/>
    <n v="152"/>
    <n v="43650000"/>
    <x v="16"/>
    <x v="2981"/>
    <s v="Color"/>
    <x v="4"/>
    <s v="English"/>
    <x v="1"/>
    <s v="Unrated"/>
    <x v="1"/>
    <n v="37650000"/>
    <n v="6.2750000000000004"/>
    <s v="&gt;150 minutes"/>
    <n v="6.2750000000000004"/>
    <n v="-74533.5"/>
    <n v="-7.4856785714285719E-3"/>
    <x v="0"/>
  </r>
  <r>
    <s v="Whale Rider"/>
    <x v="1339"/>
    <x v="1049"/>
    <x v="269"/>
    <n v="497"/>
    <n v="51"/>
    <n v="0"/>
    <n v="7.6"/>
    <n v="149"/>
    <n v="101"/>
    <n v="20772796"/>
    <x v="16"/>
    <x v="2982"/>
    <s v="Color"/>
    <x v="1"/>
    <s v="English"/>
    <x v="16"/>
    <s v="PG-13"/>
    <x v="1"/>
    <n v="14772796"/>
    <n v="2.4621326666666667"/>
    <s v="90-110 minutes"/>
    <n v="2.4621326666666667"/>
    <n v="-434215.5"/>
    <n v="-0.10115100772200772"/>
    <x v="0"/>
  </r>
  <r>
    <s v="What a Girl Wants"/>
    <x v="100"/>
    <x v="927"/>
    <x v="36"/>
    <n v="16400"/>
    <n v="29"/>
    <n v="0"/>
    <n v="5.8"/>
    <n v="66"/>
    <n v="105"/>
    <n v="35990505"/>
    <x v="6"/>
    <x v="2983"/>
    <s v="Color"/>
    <x v="2"/>
    <s v="English"/>
    <x v="1"/>
    <s v="PG"/>
    <x v="1"/>
    <n v="15990505"/>
    <n v="0.79952525000000008"/>
    <s v="90-110 minutes"/>
    <n v="0.79952524999999997"/>
    <n v="1637763"/>
    <n v="0.19178668286445014"/>
    <x v="1"/>
  </r>
  <r>
    <s v="What Dreams May Come"/>
    <x v="133"/>
    <x v="1706"/>
    <x v="85"/>
    <n v="49631"/>
    <n v="25"/>
    <n v="32000"/>
    <n v="7"/>
    <n v="121"/>
    <n v="113"/>
    <n v="55350897"/>
    <x v="3"/>
    <x v="2984"/>
    <s v="Color"/>
    <x v="1"/>
    <s v="English"/>
    <x v="1"/>
    <s v="PG-13"/>
    <x v="1"/>
    <n v="-29649103"/>
    <n v="-0.34881297647058829"/>
    <s v="111-130 minutes"/>
    <n v="-0.34881297647058823"/>
    <n v="-434215.5"/>
    <n v="-0.10115100772200772"/>
    <x v="2"/>
  </r>
  <r>
    <s v="What Happens in Vegas"/>
    <x v="1471"/>
    <x v="682"/>
    <x v="637"/>
    <n v="1026"/>
    <n v="12"/>
    <n v="0"/>
    <n v="6.1"/>
    <n v="148"/>
    <n v="101"/>
    <n v="80276912"/>
    <x v="19"/>
    <x v="1270"/>
    <s v="Color"/>
    <x v="2"/>
    <s v="English"/>
    <x v="1"/>
    <s v="PG-13"/>
    <x v="1"/>
    <n v="45276912"/>
    <n v="1.2936260571428573"/>
    <s v="90-110 minutes"/>
    <n v="1.2936260571428571"/>
    <n v="1637763"/>
    <n v="0.19178668286445014"/>
    <x v="1"/>
  </r>
  <r>
    <s v="What Just Happened"/>
    <x v="10"/>
    <x v="194"/>
    <x v="9"/>
    <n v="71973"/>
    <n v="272"/>
    <n v="845"/>
    <n v="5.7"/>
    <n v="137"/>
    <n v="104"/>
    <n v="1089365"/>
    <x v="9"/>
    <x v="2985"/>
    <s v="Color"/>
    <x v="2"/>
    <s v="English"/>
    <x v="1"/>
    <s v="R"/>
    <x v="1"/>
    <n v="-23910635"/>
    <n v="-0.95642539999999998"/>
    <s v="90-110 minutes"/>
    <n v="-0.95642539999999998"/>
    <n v="1637763"/>
    <n v="0.19178668286445014"/>
    <x v="1"/>
  </r>
  <r>
    <s v="What Lies Beneath"/>
    <x v="44"/>
    <x v="63"/>
    <x v="6"/>
    <n v="12890"/>
    <n v="0"/>
    <n v="0"/>
    <n v="6.6"/>
    <n v="185"/>
    <n v="130"/>
    <n v="155370362"/>
    <x v="61"/>
    <x v="2986"/>
    <s v="Color"/>
    <x v="1"/>
    <s v="English"/>
    <x v="1"/>
    <s v="PG-13"/>
    <x v="1"/>
    <n v="55370362"/>
    <n v="0.55370362000000006"/>
    <s v="111-130 minutes"/>
    <n v="0.55370361999999995"/>
    <n v="-434215.5"/>
    <n v="-0.10115100772200772"/>
    <x v="2"/>
  </r>
  <r>
    <s v="What Planet Are You From?"/>
    <x v="28"/>
    <x v="453"/>
    <x v="3"/>
    <n v="3954"/>
    <n v="0"/>
    <n v="255"/>
    <n v="5.6"/>
    <n v="82"/>
    <n v="87"/>
    <n v="6291602"/>
    <x v="21"/>
    <x v="2987"/>
    <s v="Color"/>
    <x v="2"/>
    <s v="English"/>
    <x v="1"/>
    <s v="R"/>
    <x v="1"/>
    <n v="-43708398"/>
    <n v="-0.87416795999999997"/>
    <s v="&lt;90 minutes"/>
    <n v="-0.87416795999999997"/>
    <n v="1637763"/>
    <n v="0.19178668286445014"/>
    <x v="2"/>
  </r>
  <r>
    <s v="What to Expect When You're Expecting"/>
    <x v="684"/>
    <x v="675"/>
    <x v="22"/>
    <n v="13396"/>
    <n v="52"/>
    <n v="14000"/>
    <n v="5.7"/>
    <n v="170"/>
    <n v="110"/>
    <n v="41102171"/>
    <x v="33"/>
    <x v="2988"/>
    <s v="Color"/>
    <x v="2"/>
    <s v="English"/>
    <x v="1"/>
    <s v="PG-13"/>
    <x v="1"/>
    <n v="1102171"/>
    <n v="2.7554274999999961E-2"/>
    <s v="90-110 minutes"/>
    <n v="2.7554275E-2"/>
    <n v="1637763"/>
    <n v="0.19178668286445014"/>
    <x v="2"/>
  </r>
  <r>
    <s v="What Women Want"/>
    <x v="28"/>
    <x v="910"/>
    <x v="3"/>
    <n v="5838"/>
    <n v="278"/>
    <n v="0"/>
    <n v="6.4"/>
    <n v="149"/>
    <n v="127"/>
    <n v="182805123"/>
    <x v="68"/>
    <x v="2424"/>
    <s v="Color"/>
    <x v="2"/>
    <s v="English"/>
    <x v="1"/>
    <s v="PG-13"/>
    <x v="1"/>
    <n v="112805123"/>
    <n v="1.6115017571428569"/>
    <s v="111-130 minutes"/>
    <n v="1.6115017571428571"/>
    <n v="1637763"/>
    <n v="0.19178668286445014"/>
    <x v="2"/>
  </r>
  <r>
    <s v="Whatever It Takes"/>
    <x v="7"/>
    <x v="1043"/>
    <x v="6"/>
    <n v="13524"/>
    <n v="9"/>
    <n v="816"/>
    <n v="5.5"/>
    <n v="50"/>
    <n v="94"/>
    <n v="8735529"/>
    <x v="22"/>
    <x v="2989"/>
    <s v="Color"/>
    <x v="2"/>
    <s v="English"/>
    <x v="1"/>
    <s v="PG-13"/>
    <x v="1"/>
    <n v="-6264471"/>
    <n v="-0.41763139999999999"/>
    <s v="90-110 minutes"/>
    <n v="-0.41763139999999999"/>
    <n v="1637763"/>
    <n v="0.19178668286445014"/>
    <x v="1"/>
  </r>
  <r>
    <s v="Whatever Works"/>
    <x v="639"/>
    <x v="209"/>
    <x v="377"/>
    <n v="2717"/>
    <n v="11000"/>
    <n v="10000"/>
    <n v="7.2"/>
    <n v="218"/>
    <n v="92"/>
    <n v="5306447"/>
    <x v="22"/>
    <x v="2990"/>
    <s v="Color"/>
    <x v="2"/>
    <s v="English"/>
    <x v="1"/>
    <s v="PG-13"/>
    <x v="1"/>
    <n v="-9693553"/>
    <n v="-0.64623686666666669"/>
    <s v="90-110 minutes"/>
    <n v="-0.64623686666666669"/>
    <n v="1637763"/>
    <n v="0.19178668286445014"/>
    <x v="1"/>
  </r>
  <r>
    <s v="What's Eating Gilbert Grape"/>
    <x v="86"/>
    <x v="196"/>
    <x v="53"/>
    <n v="69746"/>
    <n v="529"/>
    <n v="14000"/>
    <n v="7.8"/>
    <n v="80"/>
    <n v="118"/>
    <n v="9170214"/>
    <x v="26"/>
    <x v="2991"/>
    <s v="Color"/>
    <x v="1"/>
    <s v="English"/>
    <x v="1"/>
    <s v="PG-13"/>
    <x v="1"/>
    <n v="-1829786"/>
    <n v="-0.16634418181818178"/>
    <s v="111-130 minutes"/>
    <n v="-0.16634418181818181"/>
    <n v="-434215.5"/>
    <n v="-0.10115100772200772"/>
    <x v="0"/>
  </r>
  <r>
    <s v="What's the Worst That Could Happen?"/>
    <x v="243"/>
    <x v="579"/>
    <x v="1"/>
    <n v="3664"/>
    <n v="39"/>
    <n v="304"/>
    <n v="5.5"/>
    <n v="64"/>
    <n v="94"/>
    <n v="32095318"/>
    <x v="65"/>
    <x v="2992"/>
    <s v="Color"/>
    <x v="2"/>
    <s v="English"/>
    <x v="1"/>
    <s v="PG-13"/>
    <x v="1"/>
    <n v="-12904682"/>
    <n v="-0.28677071111111108"/>
    <s v="90-110 minutes"/>
    <n v="-0.28677071111111113"/>
    <n v="1637763"/>
    <n v="0.19178668286445014"/>
    <x v="2"/>
  </r>
  <r>
    <s v="What's Your Number?"/>
    <x v="370"/>
    <x v="1707"/>
    <x v="6"/>
    <n v="15713"/>
    <n v="20"/>
    <n v="0"/>
    <n v="6"/>
    <n v="151"/>
    <n v="117"/>
    <n v="13987482"/>
    <x v="6"/>
    <x v="2993"/>
    <s v="Color"/>
    <x v="2"/>
    <s v="English"/>
    <x v="1"/>
    <s v="R"/>
    <x v="1"/>
    <n v="-6012518"/>
    <n v="-0.3006259"/>
    <s v="111-130 minutes"/>
    <n v="-0.3006259"/>
    <n v="1637763"/>
    <n v="0.19178668286445014"/>
    <x v="1"/>
  </r>
  <r>
    <s v="When a Stranger Calls"/>
    <x v="613"/>
    <x v="494"/>
    <x v="1"/>
    <n v="2452"/>
    <n v="165"/>
    <n v="0"/>
    <n v="5"/>
    <n v="152"/>
    <n v="87"/>
    <n v="47860214"/>
    <x v="22"/>
    <x v="907"/>
    <s v="Color"/>
    <x v="0"/>
    <s v="English"/>
    <x v="1"/>
    <s v="PG-13"/>
    <x v="1"/>
    <n v="32860214"/>
    <n v="2.1906809333333332"/>
    <s v="&lt;90 minutes"/>
    <n v="2.1906809333333332"/>
    <n v="16235088"/>
    <n v="1.1909079499999999"/>
    <x v="1"/>
  </r>
  <r>
    <s v="When Did You Last See Your Father?"/>
    <x v="100"/>
    <x v="982"/>
    <x v="36"/>
    <n v="15848"/>
    <n v="14"/>
    <n v="429"/>
    <n v="6.9"/>
    <n v="90"/>
    <n v="92"/>
    <n v="1071240"/>
    <x v="4"/>
    <x v="2994"/>
    <s v="Color"/>
    <x v="6"/>
    <s v="English"/>
    <x v="4"/>
    <s v="PG-13"/>
    <x v="1"/>
    <n v="-6928760"/>
    <n v="-0.86609500000000006"/>
    <s v="90-110 minutes"/>
    <n v="-0.86609499999999995"/>
    <n v="-1289919.5"/>
    <n v="-4.8151417500000002E-2"/>
    <x v="0"/>
  </r>
  <r>
    <s v="When Harry Met Sally..."/>
    <x v="1472"/>
    <x v="68"/>
    <x v="227"/>
    <n v="485"/>
    <n v="0"/>
    <n v="0"/>
    <n v="7.6"/>
    <n v="114"/>
    <n v="89"/>
    <n v="92823600"/>
    <x v="2"/>
    <x v="2995"/>
    <s v="Color"/>
    <x v="2"/>
    <s v="English"/>
    <x v="1"/>
    <s v="R"/>
    <x v="1"/>
    <n v="76823600"/>
    <n v="4.8014749999999999"/>
    <s v="&lt;90 minutes"/>
    <n v="4.8014749999999999"/>
    <n v="1637763"/>
    <n v="0.19178668286445014"/>
    <x v="1"/>
  </r>
  <r>
    <s v="When the Cat's Away"/>
    <x v="1473"/>
    <x v="980"/>
    <x v="727"/>
    <n v="102"/>
    <n v="82"/>
    <n v="166"/>
    <n v="6.9"/>
    <n v="29"/>
    <n v="91"/>
    <n v="1652472"/>
    <x v="110"/>
    <x v="2996"/>
    <s v="Color"/>
    <x v="2"/>
    <s v="French"/>
    <x v="8"/>
    <s v="R"/>
    <x v="0"/>
    <n v="1352472"/>
    <n v="4.5082399999999998"/>
    <s v="90-110 minutes"/>
    <n v="4.5082399999999998"/>
    <n v="1637763"/>
    <n v="0.19178668286445014"/>
    <x v="0"/>
  </r>
  <r>
    <s v="When the Game Stands Tall"/>
    <x v="1474"/>
    <x v="488"/>
    <x v="579"/>
    <n v="525"/>
    <n v="49"/>
    <n v="0"/>
    <n v="6.7"/>
    <n v="50"/>
    <n v="115"/>
    <n v="30127963"/>
    <x v="22"/>
    <x v="2997"/>
    <s v="Color"/>
    <x v="1"/>
    <s v="English"/>
    <x v="1"/>
    <s v="PG"/>
    <x v="1"/>
    <n v="15127963"/>
    <n v="1.0085308666666668"/>
    <s v="111-130 minutes"/>
    <n v="1.0085308666666666"/>
    <n v="-434215.5"/>
    <n v="-0.10115100772200772"/>
    <x v="1"/>
  </r>
  <r>
    <s v="Where the Heart Is"/>
    <x v="205"/>
    <x v="1708"/>
    <x v="127"/>
    <n v="22383"/>
    <n v="18"/>
    <n v="0"/>
    <n v="6.8"/>
    <n v="78"/>
    <n v="120"/>
    <n v="33771174"/>
    <x v="22"/>
    <x v="1675"/>
    <s v="Color"/>
    <x v="2"/>
    <s v="English"/>
    <x v="1"/>
    <s v="PG-13"/>
    <x v="1"/>
    <n v="18771174"/>
    <n v="1.2514116"/>
    <s v="111-130 minutes"/>
    <n v="1.2514116"/>
    <n v="1637763"/>
    <n v="0.19178668286445014"/>
    <x v="1"/>
  </r>
  <r>
    <s v="Where the Truth Lies"/>
    <x v="100"/>
    <x v="467"/>
    <x v="36"/>
    <n v="16090"/>
    <n v="460"/>
    <n v="507"/>
    <n v="6.5"/>
    <n v="97"/>
    <n v="107"/>
    <n v="871527"/>
    <x v="9"/>
    <x v="2413"/>
    <s v="Color"/>
    <x v="4"/>
    <s v="English"/>
    <x v="14"/>
    <s v="R"/>
    <x v="1"/>
    <n v="-24128473"/>
    <n v="-0.96513892000000001"/>
    <s v="90-110 minutes"/>
    <n v="-0.96513892000000001"/>
    <n v="-74533.5"/>
    <n v="-7.4856785714285719E-3"/>
    <x v="1"/>
  </r>
  <r>
    <s v="Where the Wild Things Are"/>
    <x v="234"/>
    <x v="124"/>
    <x v="147"/>
    <n v="1738"/>
    <n v="0"/>
    <n v="11000"/>
    <n v="6.8"/>
    <n v="333"/>
    <n v="101"/>
    <n v="77222184"/>
    <x v="61"/>
    <x v="2998"/>
    <s v="Color"/>
    <x v="3"/>
    <s v="English"/>
    <x v="2"/>
    <s v="PG"/>
    <x v="1"/>
    <n v="-22777816"/>
    <n v="-0.22777815999999995"/>
    <s v="90-110 minutes"/>
    <n v="-0.22777816000000001"/>
    <n v="3892693.5"/>
    <n v="0.11726928571428571"/>
    <x v="2"/>
  </r>
  <r>
    <s v="While We're Young"/>
    <x v="25"/>
    <x v="1611"/>
    <x v="18"/>
    <n v="6322"/>
    <n v="387"/>
    <n v="0"/>
    <n v="6.3"/>
    <n v="270"/>
    <n v="97"/>
    <n v="7574066"/>
    <x v="42"/>
    <x v="2999"/>
    <s v="Color"/>
    <x v="2"/>
    <s v="English"/>
    <x v="1"/>
    <s v="R"/>
    <x v="1"/>
    <n v="-2425934"/>
    <n v="-0.24259339999999996"/>
    <s v="90-110 minutes"/>
    <n v="-0.24259339999999999"/>
    <n v="1637763"/>
    <n v="0.19178668286445014"/>
    <x v="0"/>
  </r>
  <r>
    <s v="Whip It"/>
    <x v="1475"/>
    <x v="1709"/>
    <x v="728"/>
    <n v="2633"/>
    <n v="0"/>
    <n v="10000"/>
    <n v="6.9"/>
    <n v="230"/>
    <n v="111"/>
    <n v="13034417"/>
    <x v="22"/>
    <x v="1134"/>
    <s v="Color"/>
    <x v="1"/>
    <s v="English"/>
    <x v="1"/>
    <s v="PG-13"/>
    <x v="1"/>
    <n v="-1965583"/>
    <n v="-0.13103886666666664"/>
    <s v="111-130 minutes"/>
    <n v="-0.13103886666666667"/>
    <n v="-434215.5"/>
    <n v="-0.10115100772200772"/>
    <x v="1"/>
  </r>
  <r>
    <s v="Whiplash"/>
    <x v="231"/>
    <x v="1710"/>
    <x v="145"/>
    <n v="26495"/>
    <n v="141"/>
    <n v="129000"/>
    <n v="8.5"/>
    <n v="535"/>
    <n v="107"/>
    <n v="13092000"/>
    <x v="115"/>
    <x v="2062"/>
    <s v="Color"/>
    <x v="1"/>
    <s v="English"/>
    <x v="1"/>
    <s v="R"/>
    <x v="1"/>
    <n v="9792000"/>
    <n v="2.9672727272727273"/>
    <s v="90-110 minutes"/>
    <n v="2.9672727272727273"/>
    <n v="-434215.5"/>
    <n v="-0.10115100772200772"/>
    <x v="0"/>
  </r>
  <r>
    <s v="Whipped"/>
    <x v="1476"/>
    <x v="1711"/>
    <x v="423"/>
    <n v="858"/>
    <n v="0"/>
    <n v="131"/>
    <n v="4.4000000000000004"/>
    <n v="48"/>
    <n v="82"/>
    <n v="4142507"/>
    <x v="38"/>
    <x v="3000"/>
    <s v="Color"/>
    <x v="2"/>
    <s v="English"/>
    <x v="1"/>
    <s v="R"/>
    <x v="1"/>
    <n v="1142507"/>
    <n v="0.38083566666666657"/>
    <s v="&lt;90 minutes"/>
    <n v="0.38083566666666668"/>
    <n v="1637763"/>
    <n v="0.19178668286445014"/>
    <x v="0"/>
  </r>
  <r>
    <s v="White Chicks"/>
    <x v="866"/>
    <x v="79"/>
    <x v="1"/>
    <n v="6313"/>
    <n v="322"/>
    <n v="0"/>
    <n v="5.4"/>
    <n v="62"/>
    <n v="109"/>
    <n v="69148997"/>
    <x v="8"/>
    <x v="577"/>
    <s v="Color"/>
    <x v="2"/>
    <s v="English"/>
    <x v="1"/>
    <s v="PG-13"/>
    <x v="1"/>
    <n v="32148997"/>
    <n v="0.86889181081081079"/>
    <s v="90-110 minutes"/>
    <n v="0.86889181081081079"/>
    <n v="1637763"/>
    <n v="0.19178668286445014"/>
    <x v="1"/>
  </r>
  <r>
    <s v="White Fang"/>
    <x v="1254"/>
    <x v="780"/>
    <x v="69"/>
    <n v="552"/>
    <n v="116"/>
    <n v="0"/>
    <n v="6.7"/>
    <n v="10"/>
    <n v="107"/>
    <n v="34793160"/>
    <x v="56"/>
    <x v="3001"/>
    <s v="Color"/>
    <x v="3"/>
    <s v="English"/>
    <x v="1"/>
    <s v="PG"/>
    <x v="1"/>
    <n v="20793160"/>
    <n v="1.4852257142857144"/>
    <s v="90-110 minutes"/>
    <n v="1.4852257142857144"/>
    <n v="3892693.5"/>
    <n v="0.11726928571428571"/>
    <x v="1"/>
  </r>
  <r>
    <s v="White House Down"/>
    <x v="26"/>
    <x v="20"/>
    <x v="19"/>
    <n v="18204"/>
    <n v="776"/>
    <n v="33000"/>
    <n v="6.4"/>
    <n v="339"/>
    <n v="131"/>
    <n v="73103784"/>
    <x v="90"/>
    <x v="85"/>
    <s v="Color"/>
    <x v="5"/>
    <s v="English"/>
    <x v="1"/>
    <s v="PG-13"/>
    <x v="1"/>
    <n v="-76896216"/>
    <n v="-0.51264144"/>
    <s v="131-150 minutes"/>
    <n v="-0.51264144"/>
    <n v="-1289919.5"/>
    <n v="-4.8151417500000002E-2"/>
    <x v="2"/>
  </r>
  <r>
    <s v="White Noise"/>
    <x v="1273"/>
    <x v="145"/>
    <x v="729"/>
    <n v="2013"/>
    <n v="13"/>
    <n v="0"/>
    <n v="5.5"/>
    <n v="173"/>
    <n v="101"/>
    <n v="55865715"/>
    <x v="42"/>
    <x v="3002"/>
    <s v="Color"/>
    <x v="1"/>
    <s v="English"/>
    <x v="4"/>
    <s v="PG-13"/>
    <x v="1"/>
    <n v="45865715"/>
    <n v="4.5865714999999998"/>
    <s v="90-110 minutes"/>
    <n v="4.5865714999999998"/>
    <n v="-434215.5"/>
    <n v="-0.10115100772200772"/>
    <x v="0"/>
  </r>
  <r>
    <s v="White Oleander"/>
    <x v="663"/>
    <x v="1712"/>
    <x v="389"/>
    <n v="2572"/>
    <n v="7"/>
    <n v="0"/>
    <n v="7.2"/>
    <n v="103"/>
    <n v="109"/>
    <n v="16346122"/>
    <x v="2"/>
    <x v="2699"/>
    <s v="Color"/>
    <x v="1"/>
    <s v="English"/>
    <x v="1"/>
    <s v="PG-13"/>
    <x v="1"/>
    <n v="346122"/>
    <n v="2.1632625000000072E-2"/>
    <s v="90-110 minutes"/>
    <n v="2.1632624999999999E-2"/>
    <n v="-434215.5"/>
    <n v="-0.10115100772200772"/>
    <x v="1"/>
  </r>
  <r>
    <s v="White Squall"/>
    <x v="213"/>
    <x v="71"/>
    <x v="20"/>
    <n v="16237"/>
    <n v="0"/>
    <n v="911"/>
    <n v="6.6"/>
    <n v="37"/>
    <n v="129"/>
    <n v="10300000"/>
    <x v="89"/>
    <x v="3003"/>
    <s v="Color"/>
    <x v="3"/>
    <s v="English"/>
    <x v="1"/>
    <s v="PG-13"/>
    <x v="1"/>
    <n v="-27700000"/>
    <n v="-0.72894736842105257"/>
    <s v="111-130 minutes"/>
    <n v="-0.72894736842105268"/>
    <n v="3892693.5"/>
    <n v="0.11726928571428571"/>
    <x v="1"/>
  </r>
  <r>
    <s v="Whiteout"/>
    <x v="141"/>
    <x v="770"/>
    <x v="1"/>
    <n v="1947"/>
    <n v="57"/>
    <n v="0"/>
    <n v="5.5"/>
    <n v="166"/>
    <n v="101"/>
    <n v="10268846"/>
    <x v="19"/>
    <x v="2684"/>
    <s v="Color"/>
    <x v="5"/>
    <s v="English"/>
    <x v="1"/>
    <s v="R"/>
    <x v="1"/>
    <n v="-24731154"/>
    <n v="-0.70660440000000002"/>
    <s v="90-110 minutes"/>
    <n v="-0.70660440000000002"/>
    <n v="-1289919.5"/>
    <n v="-4.8151417500000002E-2"/>
    <x v="1"/>
  </r>
  <r>
    <s v="Who Killed the Electric Car?"/>
    <x v="230"/>
    <x v="1713"/>
    <x v="144"/>
    <n v="1447"/>
    <n v="2"/>
    <n v="0"/>
    <n v="7.7"/>
    <n v="87"/>
    <n v="92"/>
    <n v="1677838"/>
    <x v="15"/>
    <x v="964"/>
    <s v="Color"/>
    <x v="8"/>
    <s v="English"/>
    <x v="1"/>
    <s v="PG"/>
    <x v="1"/>
    <n v="677838"/>
    <n v="0.67783799999999994"/>
    <s v="90-110 minutes"/>
    <n v="0.67783800000000005"/>
    <m/>
    <m/>
    <x v="0"/>
  </r>
  <r>
    <s v="Who's Your Caddy?"/>
    <x v="165"/>
    <x v="789"/>
    <x v="101"/>
    <n v="3128"/>
    <n v="70"/>
    <n v="446"/>
    <n v="2"/>
    <n v="25"/>
    <n v="93"/>
    <n v="5694308"/>
    <x v="46"/>
    <x v="3004"/>
    <s v="Color"/>
    <x v="2"/>
    <s v="English"/>
    <x v="1"/>
    <s v="PG-13"/>
    <x v="1"/>
    <n v="-1305692"/>
    <n v="-0.18652742857142857"/>
    <s v="90-110 minutes"/>
    <n v="-0.18652742857142857"/>
    <n v="1637763"/>
    <n v="0.19178668286445014"/>
    <x v="0"/>
  </r>
  <r>
    <s v="Why Did I Get Married Too?"/>
    <x v="579"/>
    <x v="80"/>
    <x v="3"/>
    <n v="6657"/>
    <n v="0"/>
    <n v="0"/>
    <n v="4.4000000000000004"/>
    <n v="40"/>
    <n v="121"/>
    <n v="60072596"/>
    <x v="6"/>
    <x v="2261"/>
    <s v="Color"/>
    <x v="2"/>
    <s v="English"/>
    <x v="1"/>
    <s v="PG-13"/>
    <x v="1"/>
    <n v="40072596"/>
    <n v="2.0036298000000001"/>
    <s v="111-130 minutes"/>
    <n v="2.0036298000000001"/>
    <n v="1637763"/>
    <n v="0.19178668286445014"/>
    <x v="1"/>
  </r>
  <r>
    <s v="Why Did I Get Married?"/>
    <x v="579"/>
    <x v="80"/>
    <x v="3"/>
    <n v="6510"/>
    <n v="0"/>
    <n v="1000"/>
    <n v="5.6"/>
    <n v="41"/>
    <n v="113"/>
    <n v="55184721"/>
    <x v="22"/>
    <x v="3005"/>
    <s v="Color"/>
    <x v="2"/>
    <s v="English"/>
    <x v="1"/>
    <s v="PG-13"/>
    <x v="1"/>
    <n v="40184721"/>
    <n v="2.6789814000000001"/>
    <s v="111-130 minutes"/>
    <n v="2.6789814000000001"/>
    <n v="1637763"/>
    <n v="0.19178668286445014"/>
    <x v="1"/>
  </r>
  <r>
    <s v="Wicker Park"/>
    <x v="1477"/>
    <x v="1016"/>
    <x v="326"/>
    <n v="679"/>
    <n v="118"/>
    <n v="0"/>
    <n v="7"/>
    <n v="98"/>
    <n v="114"/>
    <n v="12831121"/>
    <x v="23"/>
    <x v="3006"/>
    <s v="Color"/>
    <x v="1"/>
    <s v="English"/>
    <x v="1"/>
    <s v="PG-13"/>
    <x v="1"/>
    <n v="-17168879"/>
    <n v="-0.57229596666666671"/>
    <s v="111-130 minutes"/>
    <n v="-0.57229596666666671"/>
    <n v="-434215.5"/>
    <n v="-0.10115100772200772"/>
    <x v="1"/>
  </r>
  <r>
    <s v="Wild"/>
    <x v="296"/>
    <x v="538"/>
    <x v="3"/>
    <n v="4896"/>
    <n v="212"/>
    <n v="38000"/>
    <n v="7.1"/>
    <n v="349"/>
    <n v="115"/>
    <n v="37877959"/>
    <x v="22"/>
    <x v="275"/>
    <s v="Color"/>
    <x v="3"/>
    <s v="English"/>
    <x v="1"/>
    <s v="R"/>
    <x v="1"/>
    <n v="22877959"/>
    <n v="1.5251972666666669"/>
    <s v="111-130 minutes"/>
    <n v="1.5251972666666667"/>
    <n v="3892693.5"/>
    <n v="0.11726928571428571"/>
    <x v="1"/>
  </r>
  <r>
    <s v="Wild Target"/>
    <x v="1478"/>
    <x v="1094"/>
    <x v="22"/>
    <n v="11770"/>
    <n v="36"/>
    <n v="0"/>
    <n v="6.9"/>
    <n v="68"/>
    <n v="98"/>
    <n v="117190"/>
    <x v="4"/>
    <x v="3007"/>
    <s v="Color"/>
    <x v="5"/>
    <s v="English"/>
    <x v="4"/>
    <s v="PG-13"/>
    <x v="1"/>
    <n v="-7882810"/>
    <n v="-0.98535125000000001"/>
    <s v="90-110 minutes"/>
    <n v="-0.98535125000000001"/>
    <n v="-1289919.5"/>
    <n v="-4.8151417500000002E-2"/>
    <x v="0"/>
  </r>
  <r>
    <s v="Wild Things"/>
    <x v="365"/>
    <x v="1714"/>
    <x v="10"/>
    <n v="14275"/>
    <n v="39"/>
    <n v="0"/>
    <n v="6.5"/>
    <n v="69"/>
    <n v="115"/>
    <n v="29753944"/>
    <x v="6"/>
    <x v="3008"/>
    <s v="Color"/>
    <x v="4"/>
    <s v="English"/>
    <x v="1"/>
    <s v="R"/>
    <x v="1"/>
    <n v="9753944"/>
    <n v="0.48769719999999994"/>
    <s v="111-130 minutes"/>
    <n v="0.4876972"/>
    <n v="-74533.5"/>
    <n v="-7.4856785714285719E-3"/>
    <x v="1"/>
  </r>
  <r>
    <s v="Wild Wild West"/>
    <x v="124"/>
    <x v="319"/>
    <x v="22"/>
    <n v="15870"/>
    <n v="188"/>
    <n v="0"/>
    <n v="4.8"/>
    <n v="85"/>
    <n v="106"/>
    <n v="113745408"/>
    <x v="143"/>
    <x v="3009"/>
    <s v="Color"/>
    <x v="5"/>
    <s v="English"/>
    <x v="1"/>
    <s v="PG-13"/>
    <x v="1"/>
    <n v="-56254592"/>
    <n v="-0.33090936470588239"/>
    <s v="90-110 minutes"/>
    <n v="-0.33090936470588234"/>
    <n v="-1289919.5"/>
    <n v="-4.8151417500000002E-2"/>
    <x v="2"/>
  </r>
  <r>
    <s v="Willard"/>
    <x v="1360"/>
    <x v="327"/>
    <x v="689"/>
    <n v="1267"/>
    <n v="17"/>
    <n v="0"/>
    <n v="6.2"/>
    <n v="129"/>
    <n v="100"/>
    <n v="6852144"/>
    <x v="5"/>
    <x v="2038"/>
    <s v="Color"/>
    <x v="1"/>
    <s v="English"/>
    <x v="14"/>
    <s v="PG-13"/>
    <x v="1"/>
    <n v="-15147856"/>
    <n v="-0.68853890909090909"/>
    <s v="90-110 minutes"/>
    <n v="-0.68853890909090909"/>
    <n v="-434215.5"/>
    <n v="-0.10115100772200772"/>
    <x v="1"/>
  </r>
  <r>
    <s v="Wimbledon"/>
    <x v="186"/>
    <x v="708"/>
    <x v="32"/>
    <n v="9330"/>
    <n v="12"/>
    <n v="0"/>
    <n v="6.3"/>
    <n v="129"/>
    <n v="98"/>
    <n v="16831505"/>
    <x v="98"/>
    <x v="3010"/>
    <s v="Color"/>
    <x v="2"/>
    <s v="English"/>
    <x v="4"/>
    <s v="PG-13"/>
    <x v="1"/>
    <n v="-14168495"/>
    <n v="-0.45704822580645166"/>
    <s v="90-110 minutes"/>
    <n v="-0.4570482258064516"/>
    <n v="1637763"/>
    <n v="0.19178668286445014"/>
    <x v="1"/>
  </r>
  <r>
    <s v="Win a Date with Tad Hamilton!"/>
    <x v="1030"/>
    <x v="23"/>
    <x v="3"/>
    <n v="4681"/>
    <n v="126"/>
    <n v="876"/>
    <n v="5.6"/>
    <n v="84"/>
    <n v="95"/>
    <n v="16964743"/>
    <x v="184"/>
    <x v="2533"/>
    <s v="Color"/>
    <x v="2"/>
    <s v="English"/>
    <x v="1"/>
    <s v="PG-13"/>
    <x v="1"/>
    <n v="-7035257"/>
    <n v="-0.29313570833333336"/>
    <s v="90-110 minutes"/>
    <n v="-0.29313570833333336"/>
    <n v="1637763"/>
    <n v="0.19178668286445014"/>
    <x v="1"/>
  </r>
  <r>
    <s v="Windtalkers"/>
    <x v="55"/>
    <x v="391"/>
    <x v="20"/>
    <n v="15046"/>
    <n v="610"/>
    <n v="0"/>
    <n v="6"/>
    <n v="152"/>
    <n v="153"/>
    <n v="40911830"/>
    <x v="190"/>
    <x v="3011"/>
    <s v="Color"/>
    <x v="5"/>
    <s v="English"/>
    <x v="1"/>
    <s v="R"/>
    <x v="1"/>
    <n v="-74088170"/>
    <n v="-0.64424495652173919"/>
    <s v="&gt;150 minutes"/>
    <n v="-0.64424495652173908"/>
    <n v="-1289919.5"/>
    <n v="-4.8151417500000002E-2"/>
    <x v="2"/>
  </r>
  <r>
    <s v="Wing Commander"/>
    <x v="1479"/>
    <x v="1715"/>
    <x v="265"/>
    <n v="2497"/>
    <n v="38"/>
    <n v="858"/>
    <n v="4.0999999999999996"/>
    <n v="85"/>
    <n v="100"/>
    <n v="11576087"/>
    <x v="23"/>
    <x v="3012"/>
    <s v="Color"/>
    <x v="5"/>
    <s v="English"/>
    <x v="1"/>
    <s v="PG-13"/>
    <x v="1"/>
    <n v="-18423913"/>
    <n v="-0.61413043333333328"/>
    <s v="90-110 minutes"/>
    <n v="-0.61413043333333328"/>
    <n v="-1289919.5"/>
    <n v="-4.8151417500000002E-2"/>
    <x v="1"/>
  </r>
  <r>
    <s v="Winged Migration"/>
    <x v="1480"/>
    <x v="1130"/>
    <x v="543"/>
    <n v="66"/>
    <n v="63"/>
    <n v="1000"/>
    <n v="8"/>
    <n v="100"/>
    <n v="81"/>
    <n v="10762178"/>
    <x v="237"/>
    <x v="3013"/>
    <s v="Color"/>
    <x v="8"/>
    <s v="English"/>
    <x v="8"/>
    <s v="G"/>
    <x v="1"/>
    <n v="-149237822"/>
    <n v="-0.93273638749999999"/>
    <s v="&lt;90 minutes"/>
    <n v="-0.93273638749999999"/>
    <m/>
    <m/>
    <x v="2"/>
  </r>
  <r>
    <s v="Winnie the Pooh"/>
    <x v="1230"/>
    <x v="1716"/>
    <x v="75"/>
    <n v="1002"/>
    <n v="15"/>
    <n v="0"/>
    <n v="7.3"/>
    <n v="162"/>
    <n v="63"/>
    <n v="26687172"/>
    <x v="23"/>
    <x v="3014"/>
    <s v="Color"/>
    <x v="3"/>
    <s v="English"/>
    <x v="1"/>
    <s v="G"/>
    <x v="1"/>
    <n v="-3312828"/>
    <n v="-0.11042759999999996"/>
    <s v="&lt;90 minutes"/>
    <n v="-0.1104276"/>
    <n v="3892693.5"/>
    <n v="0.11726928571428571"/>
    <x v="1"/>
  </r>
  <r>
    <s v="Winter in Wartime"/>
    <x v="1481"/>
    <x v="1717"/>
    <x v="730"/>
    <n v="219"/>
    <n v="12"/>
    <n v="0"/>
    <n v="7.1"/>
    <n v="111"/>
    <n v="103"/>
    <n v="542860"/>
    <x v="50"/>
    <x v="3015"/>
    <s v="Color"/>
    <x v="1"/>
    <s v="Dutch"/>
    <x v="19"/>
    <s v="R"/>
    <x v="0"/>
    <n v="-3457140"/>
    <n v="-0.86428499999999997"/>
    <s v="90-110 minutes"/>
    <n v="-0.86428499999999997"/>
    <n v="-434215.5"/>
    <n v="-0.10115100772200772"/>
    <x v="0"/>
  </r>
  <r>
    <s v="Winter Passing"/>
    <x v="155"/>
    <x v="1718"/>
    <x v="6"/>
    <n v="20009"/>
    <n v="9"/>
    <n v="414"/>
    <n v="6.4"/>
    <n v="50"/>
    <n v="98"/>
    <n v="101228"/>
    <x v="70"/>
    <x v="633"/>
    <s v="Color"/>
    <x v="2"/>
    <s v="English"/>
    <x v="1"/>
    <s v="R"/>
    <x v="1"/>
    <n v="-3398772"/>
    <n v="-0.97107771428571432"/>
    <s v="90-110 minutes"/>
    <n v="-0.97107771428571432"/>
    <n v="1637763"/>
    <n v="0.19178668286445014"/>
    <x v="0"/>
  </r>
  <r>
    <s v="Winter's Bone"/>
    <x v="169"/>
    <x v="1719"/>
    <x v="104"/>
    <n v="34446"/>
    <n v="81"/>
    <n v="20000"/>
    <n v="7.2"/>
    <n v="365"/>
    <n v="100"/>
    <n v="6531491"/>
    <x v="86"/>
    <x v="1945"/>
    <s v="Color"/>
    <x v="1"/>
    <s v="English"/>
    <x v="1"/>
    <s v="R"/>
    <x v="1"/>
    <n v="4531491"/>
    <n v="2.2657455"/>
    <s v="90-110 minutes"/>
    <n v="2.2657455"/>
    <n v="-434215.5"/>
    <n v="-0.10115100772200772"/>
    <x v="0"/>
  </r>
  <r>
    <s v="Winter's Tale"/>
    <x v="756"/>
    <x v="1720"/>
    <x v="127"/>
    <n v="22447"/>
    <n v="167"/>
    <n v="17000"/>
    <n v="6.2"/>
    <n v="189"/>
    <n v="118"/>
    <n v="22451"/>
    <x v="45"/>
    <x v="3016"/>
    <s v="Color"/>
    <x v="1"/>
    <s v="English"/>
    <x v="1"/>
    <s v="PG-13"/>
    <x v="1"/>
    <n v="-59977549"/>
    <n v="-0.99962581666666672"/>
    <s v="111-130 minutes"/>
    <n v="-0.99962581666666672"/>
    <n v="-434215.5"/>
    <n v="-0.10115100772200772"/>
    <x v="2"/>
  </r>
  <r>
    <s v="Wish I Was Here"/>
    <x v="713"/>
    <x v="753"/>
    <x v="19"/>
    <n v="18947"/>
    <n v="0"/>
    <n v="0"/>
    <n v="6.7"/>
    <n v="149"/>
    <n v="106"/>
    <n v="3588432"/>
    <x v="16"/>
    <x v="2528"/>
    <s v="Color"/>
    <x v="2"/>
    <s v="English"/>
    <x v="1"/>
    <s v="R"/>
    <x v="1"/>
    <n v="-2411568"/>
    <n v="-0.40192799999999995"/>
    <s v="90-110 minutes"/>
    <n v="-0.40192800000000001"/>
    <n v="1637763"/>
    <n v="0.19178668286445014"/>
    <x v="0"/>
  </r>
  <r>
    <s v="Witchboard"/>
    <x v="1482"/>
    <x v="1721"/>
    <x v="731"/>
    <n v="901"/>
    <n v="85"/>
    <n v="0"/>
    <n v="5.7"/>
    <n v="65"/>
    <n v="98"/>
    <n v="7369373"/>
    <x v="86"/>
    <x v="1307"/>
    <s v="Color"/>
    <x v="0"/>
    <s v="English"/>
    <x v="4"/>
    <s v="R"/>
    <x v="1"/>
    <n v="5369373"/>
    <n v="2.6846865000000002"/>
    <s v="90-110 minutes"/>
    <n v="2.6846865000000002"/>
    <n v="16235088"/>
    <n v="1.1909079499999999"/>
    <x v="0"/>
  </r>
  <r>
    <s v="Without a Paddle"/>
    <x v="1483"/>
    <x v="630"/>
    <x v="55"/>
    <n v="1266"/>
    <n v="65"/>
    <n v="0"/>
    <n v="5.9"/>
    <n v="94"/>
    <n v="95"/>
    <n v="58156435"/>
    <x v="59"/>
    <x v="2332"/>
    <s v="Color"/>
    <x v="3"/>
    <s v="English"/>
    <x v="1"/>
    <s v="PG-13"/>
    <x v="1"/>
    <n v="39156435"/>
    <n v="2.0608650000000002"/>
    <s v="90-110 minutes"/>
    <n v="2.0608650000000002"/>
    <n v="3892693.5"/>
    <n v="0.11726928571428571"/>
    <x v="1"/>
  </r>
  <r>
    <s v="Without Limits"/>
    <x v="825"/>
    <x v="1722"/>
    <x v="3"/>
    <n v="4351"/>
    <n v="162"/>
    <n v="942"/>
    <n v="7.2"/>
    <n v="28"/>
    <n v="117"/>
    <n v="777423"/>
    <x v="9"/>
    <x v="3017"/>
    <s v="Color"/>
    <x v="6"/>
    <s v="English"/>
    <x v="1"/>
    <s v="PG-13"/>
    <x v="1"/>
    <n v="-24222577"/>
    <n v="-0.96890308000000003"/>
    <s v="111-130 minutes"/>
    <n v="-0.96890308000000003"/>
    <n v="-1289919.5"/>
    <n v="-4.8151417500000002E-2"/>
    <x v="1"/>
  </r>
  <r>
    <s v="Witless Protection"/>
    <x v="856"/>
    <x v="1723"/>
    <x v="495"/>
    <n v="4091"/>
    <n v="18"/>
    <n v="140"/>
    <n v="3.1"/>
    <n v="35"/>
    <n v="97"/>
    <n v="4131640"/>
    <x v="37"/>
    <x v="1290"/>
    <s v="Color"/>
    <x v="2"/>
    <s v="English"/>
    <x v="1"/>
    <s v="PG-13"/>
    <x v="1"/>
    <n v="-3368360"/>
    <n v="-0.44911466666666666"/>
    <s v="90-110 minutes"/>
    <n v="-0.44911466666666666"/>
    <n v="1637763"/>
    <n v="0.19178668286445014"/>
    <x v="0"/>
  </r>
  <r>
    <s v="Witness"/>
    <x v="44"/>
    <x v="552"/>
    <x v="6"/>
    <n v="22479"/>
    <n v="608"/>
    <n v="0"/>
    <n v="7.4"/>
    <n v="83"/>
    <n v="112"/>
    <n v="65500000"/>
    <x v="1"/>
    <x v="1802"/>
    <s v="Color"/>
    <x v="4"/>
    <s v="English"/>
    <x v="1"/>
    <s v="R"/>
    <x v="1"/>
    <n v="53500000"/>
    <n v="4.458333333333333"/>
    <s v="111-130 minutes"/>
    <n v="4.458333333333333"/>
    <n v="-74533.5"/>
    <n v="-7.4856785714285719E-3"/>
    <x v="0"/>
  </r>
  <r>
    <s v="Wolf"/>
    <x v="1351"/>
    <x v="453"/>
    <x v="506"/>
    <n v="1439"/>
    <n v="0"/>
    <n v="0"/>
    <n v="6.2"/>
    <n v="59"/>
    <n v="125"/>
    <n v="65012000"/>
    <x v="68"/>
    <x v="3018"/>
    <s v="Color"/>
    <x v="1"/>
    <s v="English"/>
    <x v="1"/>
    <s v="R"/>
    <x v="1"/>
    <n v="-4988000"/>
    <n v="-7.1257142857142908E-2"/>
    <s v="111-130 minutes"/>
    <n v="-7.1257142857142852E-2"/>
    <n v="-434215.5"/>
    <n v="-0.10115100772200772"/>
    <x v="2"/>
  </r>
  <r>
    <s v="Woman in Gold"/>
    <x v="303"/>
    <x v="1100"/>
    <x v="41"/>
    <n v="17866"/>
    <n v="64"/>
    <n v="34000"/>
    <n v="7.3"/>
    <n v="203"/>
    <n v="109"/>
    <n v="33305037"/>
    <x v="26"/>
    <x v="3019"/>
    <s v="Color"/>
    <x v="6"/>
    <s v="English"/>
    <x v="4"/>
    <s v="PG-13"/>
    <x v="1"/>
    <n v="22305037"/>
    <n v="2.0277306363636365"/>
    <s v="90-110 minutes"/>
    <n v="2.0277306363636365"/>
    <n v="-1289919.5"/>
    <n v="-4.8151417500000002E-2"/>
    <x v="0"/>
  </r>
  <r>
    <s v="Woman on Top"/>
    <x v="307"/>
    <x v="1724"/>
    <x v="1"/>
    <n v="2687"/>
    <n v="26"/>
    <n v="859"/>
    <n v="5.3"/>
    <n v="72"/>
    <n v="92"/>
    <n v="5018450"/>
    <x v="4"/>
    <x v="2073"/>
    <s v="Color"/>
    <x v="2"/>
    <s v="English"/>
    <x v="1"/>
    <s v="R"/>
    <x v="1"/>
    <n v="-2981550"/>
    <n v="-0.37269375000000005"/>
    <s v="90-110 minutes"/>
    <n v="-0.37269374999999999"/>
    <n v="1637763"/>
    <n v="0.19178668286445014"/>
    <x v="0"/>
  </r>
  <r>
    <s v="Wonder Boys"/>
    <x v="95"/>
    <x v="51"/>
    <x v="60"/>
    <n v="22974"/>
    <n v="161"/>
    <n v="0"/>
    <n v="7.4"/>
    <n v="173"/>
    <n v="107"/>
    <n v="19389454"/>
    <x v="27"/>
    <x v="3020"/>
    <s v="Color"/>
    <x v="2"/>
    <s v="English"/>
    <x v="1"/>
    <s v="R"/>
    <x v="1"/>
    <n v="-35610546"/>
    <n v="-0.6474644727272727"/>
    <s v="90-110 minutes"/>
    <n v="-0.6474644727272727"/>
    <n v="1637763"/>
    <n v="0.19178668286445014"/>
    <x v="2"/>
  </r>
  <r>
    <s v="Wonderland"/>
    <x v="1484"/>
    <x v="1725"/>
    <x v="732"/>
    <n v="1315"/>
    <n v="10"/>
    <n v="1000"/>
    <n v="6.6"/>
    <n v="91"/>
    <n v="104"/>
    <n v="1056102"/>
    <x v="40"/>
    <x v="2889"/>
    <s v="Color"/>
    <x v="4"/>
    <s v="English"/>
    <x v="1"/>
    <s v="R"/>
    <x v="1"/>
    <n v="-3943898"/>
    <n v="-0.78877960000000003"/>
    <s v="90-110 minutes"/>
    <n v="-0.78877960000000003"/>
    <n v="-74533.5"/>
    <n v="-7.4856785714285719E-3"/>
    <x v="0"/>
  </r>
  <r>
    <s v="Woo"/>
    <x v="481"/>
    <x v="1490"/>
    <x v="1"/>
    <n v="3352"/>
    <n v="18"/>
    <n v="204"/>
    <n v="3.8"/>
    <n v="23"/>
    <n v="84"/>
    <n v="8026971"/>
    <x v="20"/>
    <x v="3021"/>
    <s v="Color"/>
    <x v="2"/>
    <s v="English"/>
    <x v="1"/>
    <s v="R"/>
    <x v="1"/>
    <n v="-4973029"/>
    <n v="-0.38254069230769228"/>
    <s v="&lt;90 minutes"/>
    <n v="-0.38254069230769233"/>
    <n v="1637763"/>
    <n v="0.19178668286445014"/>
    <x v="0"/>
  </r>
  <r>
    <s v="Woodstock"/>
    <x v="1485"/>
    <x v="1726"/>
    <x v="98"/>
    <n v="778"/>
    <n v="14"/>
    <n v="0"/>
    <n v="8.1"/>
    <n v="53"/>
    <n v="215"/>
    <n v="13300000"/>
    <x v="103"/>
    <x v="3022"/>
    <s v="Color"/>
    <x v="8"/>
    <s v="English"/>
    <x v="1"/>
    <s v="R"/>
    <x v="1"/>
    <n v="12700000"/>
    <n v="21.166666666666668"/>
    <s v="&gt;150 minutes"/>
    <n v="21.166666666666668"/>
    <m/>
    <m/>
    <x v="0"/>
  </r>
  <r>
    <s v="World Trade Center"/>
    <x v="55"/>
    <x v="146"/>
    <x v="20"/>
    <n v="14421"/>
    <n v="0"/>
    <n v="0"/>
    <n v="6"/>
    <n v="242"/>
    <n v="129"/>
    <n v="70236496"/>
    <x v="105"/>
    <x v="3023"/>
    <s v="Color"/>
    <x v="1"/>
    <s v="English"/>
    <x v="1"/>
    <s v="PG-13"/>
    <x v="1"/>
    <n v="7236496"/>
    <n v="0.11486501587301579"/>
    <s v="111-130 minutes"/>
    <n v="0.11486501587301587"/>
    <n v="-434215.5"/>
    <n v="-0.10115100772200772"/>
    <x v="2"/>
  </r>
  <r>
    <s v="World War Z"/>
    <x v="1486"/>
    <x v="706"/>
    <x v="19"/>
    <n v="32392"/>
    <n v="395"/>
    <n v="129000"/>
    <n v="7"/>
    <n v="654"/>
    <n v="123"/>
    <n v="202351611"/>
    <x v="208"/>
    <x v="605"/>
    <s v="Color"/>
    <x v="5"/>
    <s v="English"/>
    <x v="1"/>
    <s v="PG-13"/>
    <x v="1"/>
    <n v="12351611"/>
    <n v="6.5008478947368387E-2"/>
    <s v="111-130 minutes"/>
    <n v="6.5008478947368414E-2"/>
    <n v="-1289919.5"/>
    <n v="-4.8151417500000002E-2"/>
    <x v="2"/>
  </r>
  <r>
    <s v="Wrath of the Titans"/>
    <x v="83"/>
    <x v="281"/>
    <x v="36"/>
    <n v="16184"/>
    <n v="473"/>
    <n v="19000"/>
    <n v="5.8"/>
    <n v="310"/>
    <n v="99"/>
    <n v="83640426"/>
    <x v="90"/>
    <x v="3024"/>
    <s v="Color"/>
    <x v="5"/>
    <s v="English"/>
    <x v="1"/>
    <s v="PG-13"/>
    <x v="1"/>
    <n v="-66359574"/>
    <n v="-0.44239715999999996"/>
    <s v="90-110 minutes"/>
    <n v="-0.44239716000000001"/>
    <n v="-1289919.5"/>
    <n v="-4.8151417500000002E-2"/>
    <x v="2"/>
  </r>
  <r>
    <s v="Wreck-It Ralph"/>
    <x v="378"/>
    <x v="1727"/>
    <x v="51"/>
    <n v="4451"/>
    <n v="66"/>
    <n v="40000"/>
    <n v="7.8"/>
    <n v="377"/>
    <n v="101"/>
    <n v="189412677"/>
    <x v="129"/>
    <x v="492"/>
    <s v="Color"/>
    <x v="3"/>
    <s v="English"/>
    <x v="1"/>
    <s v="PG"/>
    <x v="1"/>
    <n v="24412677"/>
    <n v="0.14795561818181824"/>
    <s v="90-110 minutes"/>
    <n v="0.14795561818181818"/>
    <n v="3892693.5"/>
    <n v="0.11726928571428571"/>
    <x v="2"/>
  </r>
  <r>
    <s v="Wristcutters: A Love Story"/>
    <x v="955"/>
    <x v="1728"/>
    <x v="1"/>
    <n v="4720"/>
    <n v="21"/>
    <n v="11000"/>
    <n v="7.4"/>
    <n v="117"/>
    <n v="88"/>
    <n v="104077"/>
    <x v="15"/>
    <x v="1196"/>
    <s v="Color"/>
    <x v="2"/>
    <s v="English"/>
    <x v="1"/>
    <s v="R"/>
    <x v="1"/>
    <n v="-895923"/>
    <n v="-0.89592300000000002"/>
    <s v="&lt;90 minutes"/>
    <n v="-0.89592300000000002"/>
    <n v="1637763"/>
    <n v="0.19178668286445014"/>
    <x v="0"/>
  </r>
  <r>
    <s v="Wrong Turn"/>
    <x v="129"/>
    <x v="1729"/>
    <x v="3"/>
    <n v="3416"/>
    <n v="36"/>
    <n v="0"/>
    <n v="6.1"/>
    <n v="191"/>
    <n v="84"/>
    <n v="15417771"/>
    <x v="366"/>
    <x v="3025"/>
    <s v="Color"/>
    <x v="0"/>
    <s v="English"/>
    <x v="1"/>
    <s v="R"/>
    <x v="1"/>
    <n v="2817771"/>
    <n v="0.223632619047619"/>
    <s v="&lt;90 minutes"/>
    <n v="0.22363261904761905"/>
    <n v="16235088"/>
    <n v="1.1909079499999999"/>
    <x v="0"/>
  </r>
  <r>
    <s v="Wyatt Earp"/>
    <x v="530"/>
    <x v="624"/>
    <x v="3"/>
    <n v="5708"/>
    <n v="759"/>
    <n v="0"/>
    <n v="6.6"/>
    <n v="40"/>
    <n v="212"/>
    <n v="25052000"/>
    <x v="105"/>
    <x v="3026"/>
    <s v="Color"/>
    <x v="3"/>
    <s v="English"/>
    <x v="1"/>
    <s v="PG-13"/>
    <x v="1"/>
    <n v="-37948000"/>
    <n v="-0.60234920634920641"/>
    <s v="&gt;150 minutes"/>
    <n v="-0.6023492063492063"/>
    <n v="3892693.5"/>
    <n v="0.11726928571428571"/>
    <x v="2"/>
  </r>
  <r>
    <s v="X-Men"/>
    <x v="391"/>
    <x v="914"/>
    <x v="127"/>
    <n v="21397"/>
    <n v="0"/>
    <n v="0"/>
    <n v="7.4"/>
    <n v="290"/>
    <n v="104"/>
    <n v="157299717"/>
    <x v="36"/>
    <x v="3027"/>
    <s v="Color"/>
    <x v="5"/>
    <s v="English"/>
    <x v="1"/>
    <s v="PG-13"/>
    <x v="1"/>
    <n v="82299717"/>
    <n v="1.0973295599999999"/>
    <s v="90-110 minutes"/>
    <n v="1.0973295599999999"/>
    <n v="-1289919.5"/>
    <n v="-4.8151417500000002E-2"/>
    <x v="2"/>
  </r>
  <r>
    <s v="X-Men 2"/>
    <x v="391"/>
    <x v="914"/>
    <x v="127"/>
    <n v="20952"/>
    <n v="0"/>
    <n v="0"/>
    <n v="7.5"/>
    <n v="289"/>
    <n v="134"/>
    <n v="214948780"/>
    <x v="30"/>
    <x v="3028"/>
    <s v="Color"/>
    <x v="5"/>
    <s v="English"/>
    <x v="14"/>
    <s v="PG-13"/>
    <x v="1"/>
    <n v="104948780"/>
    <n v="0.9540798181818182"/>
    <s v="131-150 minutes"/>
    <n v="0.9540798181818182"/>
    <n v="-1289919.5"/>
    <n v="-4.8151417500000002E-2"/>
    <x v="2"/>
  </r>
  <r>
    <s v="X-Men Origins: Wolverine"/>
    <x v="391"/>
    <x v="662"/>
    <x v="127"/>
    <n v="40054"/>
    <n v="151"/>
    <n v="0"/>
    <n v="6.7"/>
    <n v="350"/>
    <n v="119"/>
    <n v="179883016"/>
    <x v="90"/>
    <x v="3029"/>
    <s v="Color"/>
    <x v="5"/>
    <s v="English"/>
    <x v="1"/>
    <s v="PG-13"/>
    <x v="1"/>
    <n v="29883016"/>
    <n v="0.19922010666666656"/>
    <s v="111-130 minutes"/>
    <n v="0.19922010666666667"/>
    <n v="-1289919.5"/>
    <n v="-4.8151417500000002E-2"/>
    <x v="2"/>
  </r>
  <r>
    <s v="X-Men: Days of Future Past"/>
    <x v="169"/>
    <x v="914"/>
    <x v="104"/>
    <n v="91434"/>
    <n v="0"/>
    <n v="82000"/>
    <n v="8"/>
    <n v="539"/>
    <n v="149"/>
    <n v="233914986"/>
    <x v="17"/>
    <x v="736"/>
    <s v="Color"/>
    <x v="5"/>
    <s v="English"/>
    <x v="1"/>
    <s v="PG-13"/>
    <x v="1"/>
    <n v="33914986"/>
    <n v="0.16957493000000001"/>
    <s v="131-150 minutes"/>
    <n v="0.16957493000000001"/>
    <n v="-1289919.5"/>
    <n v="-4.8151417500000002E-2"/>
    <x v="2"/>
  </r>
  <r>
    <s v="X-Men: First Class"/>
    <x v="169"/>
    <x v="949"/>
    <x v="104"/>
    <n v="50983"/>
    <n v="905"/>
    <n v="54000"/>
    <n v="7.8"/>
    <n v="500"/>
    <n v="132"/>
    <n v="146405371"/>
    <x v="237"/>
    <x v="2784"/>
    <s v="Color"/>
    <x v="5"/>
    <s v="English"/>
    <x v="1"/>
    <s v="PG-13"/>
    <x v="1"/>
    <n v="-13594629"/>
    <n v="-8.496643125000003E-2"/>
    <s v="131-150 minutes"/>
    <n v="-8.4966431250000002E-2"/>
    <n v="-1289919.5"/>
    <n v="-4.8151417500000002E-2"/>
    <x v="2"/>
  </r>
  <r>
    <s v="X-Men: The Last Stand"/>
    <x v="391"/>
    <x v="129"/>
    <x v="127"/>
    <n v="21714"/>
    <n v="420"/>
    <n v="0"/>
    <n v="6.8"/>
    <n v="334"/>
    <n v="104"/>
    <n v="234360014"/>
    <x v="356"/>
    <x v="3030"/>
    <s v="Color"/>
    <x v="5"/>
    <s v="English"/>
    <x v="14"/>
    <s v="PG-13"/>
    <x v="1"/>
    <n v="24360014"/>
    <n v="0.11600006666666673"/>
    <s v="90-110 minutes"/>
    <n v="0.11600006666666667"/>
    <n v="-1289919.5"/>
    <n v="-4.8151417500000002E-2"/>
    <x v="2"/>
  </r>
  <r>
    <s v="xXx"/>
    <x v="81"/>
    <x v="144"/>
    <x v="36"/>
    <n v="14790"/>
    <n v="357"/>
    <n v="10000"/>
    <n v="5.8"/>
    <n v="191"/>
    <n v="132"/>
    <n v="141204016"/>
    <x v="68"/>
    <x v="1863"/>
    <s v="Color"/>
    <x v="5"/>
    <s v="English"/>
    <x v="1"/>
    <s v="PG-13"/>
    <x v="1"/>
    <n v="71204016"/>
    <n v="1.0172002285714288"/>
    <s v="131-150 minutes"/>
    <n v="1.0172002285714286"/>
    <n v="-1289919.5"/>
    <n v="-4.8151417500000002E-2"/>
    <x v="2"/>
  </r>
  <r>
    <s v="xXx: State of the Union"/>
    <x v="1487"/>
    <x v="167"/>
    <x v="529"/>
    <n v="993"/>
    <n v="93"/>
    <n v="0"/>
    <n v="4.3"/>
    <n v="77"/>
    <n v="101"/>
    <n v="26082914"/>
    <x v="307"/>
    <x v="3031"/>
    <s v="Color"/>
    <x v="5"/>
    <s v="English"/>
    <x v="1"/>
    <s v="PG-13"/>
    <x v="1"/>
    <n v="-60917086"/>
    <n v="-0.70019639080459772"/>
    <s v="90-110 minutes"/>
    <n v="-0.70019639080459772"/>
    <n v="-1289919.5"/>
    <n v="-4.8151417500000002E-2"/>
    <x v="2"/>
  </r>
  <r>
    <s v="Y Tu MamÃ¡ TambiÃ©n"/>
    <x v="1488"/>
    <x v="463"/>
    <x v="733"/>
    <n v="361"/>
    <n v="0"/>
    <n v="0"/>
    <n v="7.7"/>
    <n v="173"/>
    <n v="106"/>
    <n v="13622333"/>
    <x v="86"/>
    <x v="3032"/>
    <s v="Color"/>
    <x v="3"/>
    <s v="Spanish"/>
    <x v="15"/>
    <s v="R"/>
    <x v="0"/>
    <n v="11622333"/>
    <n v="5.8111664999999997"/>
    <s v="90-110 minutes"/>
    <n v="5.8111664999999997"/>
    <n v="3892693.5"/>
    <n v="0.11726928571428571"/>
    <x v="0"/>
  </r>
  <r>
    <s v="Year One"/>
    <x v="437"/>
    <x v="199"/>
    <x v="22"/>
    <n v="12258"/>
    <n v="11000"/>
    <n v="0"/>
    <n v="4.9000000000000004"/>
    <n v="170"/>
    <n v="100"/>
    <n v="43337279"/>
    <x v="45"/>
    <x v="3033"/>
    <s v="Color"/>
    <x v="3"/>
    <s v="English"/>
    <x v="1"/>
    <s v="PG-13"/>
    <x v="1"/>
    <n v="-16662721"/>
    <n v="-0.27771201666666667"/>
    <s v="90-110 minutes"/>
    <n v="-0.27771201666666667"/>
    <n v="3892693.5"/>
    <n v="0.11726928571428571"/>
    <x v="2"/>
  </r>
  <r>
    <s v="Yentl"/>
    <x v="237"/>
    <x v="1553"/>
    <x v="150"/>
    <n v="914"/>
    <n v="0"/>
    <n v="0"/>
    <n v="6.6"/>
    <n v="16"/>
    <n v="132"/>
    <n v="30400000"/>
    <x v="1"/>
    <x v="3034"/>
    <s v="Color"/>
    <x v="1"/>
    <s v="English"/>
    <x v="4"/>
    <s v="PG"/>
    <x v="1"/>
    <n v="18400000"/>
    <n v="1.5333333333333332"/>
    <s v="131-150 minutes"/>
    <n v="1.5333333333333334"/>
    <n v="-434215.5"/>
    <n v="-0.10115100772200772"/>
    <x v="0"/>
  </r>
  <r>
    <s v="Yes"/>
    <x v="1342"/>
    <x v="1730"/>
    <x v="566"/>
    <n v="2721"/>
    <n v="87"/>
    <n v="305"/>
    <n v="6.9"/>
    <n v="76"/>
    <n v="100"/>
    <n v="396035"/>
    <x v="15"/>
    <x v="3035"/>
    <s v="Color"/>
    <x v="1"/>
    <s v="English"/>
    <x v="4"/>
    <s v="R"/>
    <x v="1"/>
    <n v="-603965"/>
    <n v="-0.60396499999999997"/>
    <s v="90-110 minutes"/>
    <n v="-0.60396499999999997"/>
    <n v="-434215.5"/>
    <n v="-0.10115100772200772"/>
    <x v="0"/>
  </r>
  <r>
    <s v="Yes Man"/>
    <x v="148"/>
    <x v="215"/>
    <x v="36"/>
    <n v="29505"/>
    <n v="235"/>
    <n v="0"/>
    <n v="6.8"/>
    <n v="190"/>
    <n v="104"/>
    <n v="97680195"/>
    <x v="68"/>
    <x v="1775"/>
    <s v="Color"/>
    <x v="2"/>
    <s v="English"/>
    <x v="1"/>
    <s v="PG-13"/>
    <x v="1"/>
    <n v="27680195"/>
    <n v="0.39543135714285715"/>
    <s v="90-110 minutes"/>
    <n v="0.39543135714285715"/>
    <n v="1637763"/>
    <n v="0.19178668286445014"/>
    <x v="2"/>
  </r>
  <r>
    <s v="Yogi Bear"/>
    <x v="244"/>
    <x v="933"/>
    <x v="7"/>
    <n v="4394"/>
    <n v="40"/>
    <n v="0"/>
    <n v="4.5999999999999996"/>
    <n v="143"/>
    <n v="80"/>
    <n v="100169068"/>
    <x v="112"/>
    <x v="3036"/>
    <s v="Color"/>
    <x v="3"/>
    <s v="English"/>
    <x v="1"/>
    <s v="PG"/>
    <x v="1"/>
    <n v="20169068"/>
    <n v="0.2521133499999999"/>
    <s v="&lt;90 minutes"/>
    <n v="0.25211335000000001"/>
    <n v="3892693.5"/>
    <n v="0.11726928571428571"/>
    <x v="2"/>
  </r>
  <r>
    <s v="You Again"/>
    <x v="280"/>
    <x v="1169"/>
    <x v="3"/>
    <n v="4813"/>
    <n v="99"/>
    <n v="0"/>
    <n v="5.8"/>
    <n v="91"/>
    <n v="105"/>
    <n v="25677801"/>
    <x v="6"/>
    <x v="2041"/>
    <s v="Color"/>
    <x v="2"/>
    <s v="English"/>
    <x v="1"/>
    <s v="PG"/>
    <x v="1"/>
    <n v="5677801"/>
    <n v="0.28389004999999989"/>
    <s v="90-110 minutes"/>
    <n v="0.28389005"/>
    <n v="1637763"/>
    <n v="0.19178668286445014"/>
    <x v="1"/>
  </r>
  <r>
    <s v="You Can Count on Me"/>
    <x v="266"/>
    <x v="1038"/>
    <x v="3"/>
    <n v="4288"/>
    <n v="50"/>
    <n v="756"/>
    <n v="7.7"/>
    <n v="122"/>
    <n v="111"/>
    <n v="9180275"/>
    <x v="133"/>
    <x v="3037"/>
    <s v="Color"/>
    <x v="1"/>
    <s v="English"/>
    <x v="1"/>
    <s v="R"/>
    <x v="1"/>
    <n v="7980275"/>
    <n v="6.6502291666666666"/>
    <s v="111-130 minutes"/>
    <n v="6.6502291666666666"/>
    <n v="-434215.5"/>
    <n v="-0.10115100772200772"/>
    <x v="0"/>
  </r>
  <r>
    <s v="You Don't Mess with the Zohan"/>
    <x v="48"/>
    <x v="314"/>
    <x v="6"/>
    <n v="13446"/>
    <n v="221"/>
    <n v="0"/>
    <n v="5.5"/>
    <n v="198"/>
    <n v="113"/>
    <n v="100018837"/>
    <x v="77"/>
    <x v="3038"/>
    <s v="Color"/>
    <x v="5"/>
    <s v="English"/>
    <x v="1"/>
    <s v="PG-13"/>
    <x v="1"/>
    <n v="10018837"/>
    <n v="0.11132041111111102"/>
    <s v="111-130 minutes"/>
    <n v="0.11132041111111111"/>
    <n v="-1289919.5"/>
    <n v="-4.8151417500000002E-2"/>
    <x v="2"/>
  </r>
  <r>
    <s v="You Got Served"/>
    <x v="1489"/>
    <x v="1731"/>
    <x v="734"/>
    <n v="1792"/>
    <n v="548"/>
    <n v="0"/>
    <n v="3.5"/>
    <n v="58"/>
    <n v="95"/>
    <n v="40066497"/>
    <x v="4"/>
    <x v="3039"/>
    <s v="Color"/>
    <x v="1"/>
    <s v="English"/>
    <x v="1"/>
    <s v="PG-13"/>
    <x v="1"/>
    <n v="32066497"/>
    <n v="4.0083121249999998"/>
    <s v="90-110 minutes"/>
    <n v="4.0083121249999998"/>
    <n v="-434215.5"/>
    <n v="-0.10115100772200772"/>
    <x v="0"/>
  </r>
  <r>
    <s v="You Kill Me"/>
    <x v="853"/>
    <x v="934"/>
    <x v="494"/>
    <n v="776"/>
    <n v="131"/>
    <n v="830"/>
    <n v="6.5"/>
    <n v="121"/>
    <n v="93"/>
    <n v="2426851"/>
    <x v="50"/>
    <x v="3040"/>
    <s v="Color"/>
    <x v="2"/>
    <s v="English"/>
    <x v="1"/>
    <s v="R"/>
    <x v="1"/>
    <n v="-1573149"/>
    <n v="-0.39328724999999998"/>
    <s v="90-110 minutes"/>
    <n v="-0.39328724999999998"/>
    <n v="1637763"/>
    <n v="0.19178668286445014"/>
    <x v="0"/>
  </r>
  <r>
    <s v="You Only Live Twice"/>
    <x v="569"/>
    <x v="1082"/>
    <x v="337"/>
    <n v="2127"/>
    <n v="43"/>
    <n v="0"/>
    <n v="6.9"/>
    <n v="130"/>
    <n v="117"/>
    <n v="43100000"/>
    <x v="279"/>
    <x v="3041"/>
    <s v="Color"/>
    <x v="5"/>
    <s v="English"/>
    <x v="4"/>
    <s v="Approved"/>
    <x v="1"/>
    <n v="33600000"/>
    <n v="3.5368421052631582"/>
    <s v="111-130 minutes"/>
    <n v="3.5368421052631578"/>
    <n v="-1289919.5"/>
    <n v="-4.8151417500000002E-2"/>
    <x v="0"/>
  </r>
  <r>
    <s v="You Will Meet a Tall Dark Stranger"/>
    <x v="138"/>
    <x v="209"/>
    <x v="20"/>
    <n v="19310"/>
    <n v="11000"/>
    <n v="0"/>
    <n v="6.3"/>
    <n v="223"/>
    <n v="98"/>
    <n v="3247816"/>
    <x v="5"/>
    <x v="3042"/>
    <s v="Color"/>
    <x v="2"/>
    <s v="English"/>
    <x v="1"/>
    <s v="R"/>
    <x v="1"/>
    <n v="-18752184"/>
    <n v="-0.85237200000000002"/>
    <s v="90-110 minutes"/>
    <n v="-0.85237200000000002"/>
    <n v="1637763"/>
    <n v="0.19178668286445014"/>
    <x v="1"/>
  </r>
  <r>
    <s v="You, Me and Dupree"/>
    <x v="1490"/>
    <x v="422"/>
    <x v="122"/>
    <n v="847"/>
    <n v="94"/>
    <n v="0"/>
    <n v="5.6"/>
    <n v="136"/>
    <n v="110"/>
    <n v="75604320"/>
    <x v="131"/>
    <x v="1420"/>
    <s v="Color"/>
    <x v="2"/>
    <s v="English"/>
    <x v="1"/>
    <s v="PG-13"/>
    <x v="1"/>
    <n v="21604320"/>
    <n v="0.40007999999999999"/>
    <s v="90-110 minutes"/>
    <n v="0.40007999999999999"/>
    <n v="1637763"/>
    <n v="0.19178668286445014"/>
    <x v="2"/>
  </r>
  <r>
    <s v="Young Adult"/>
    <x v="108"/>
    <x v="938"/>
    <x v="68"/>
    <n v="10575"/>
    <n v="655"/>
    <n v="0"/>
    <n v="6.3"/>
    <n v="325"/>
    <n v="94"/>
    <n v="16300302"/>
    <x v="1"/>
    <x v="111"/>
    <s v="Color"/>
    <x v="2"/>
    <s v="English"/>
    <x v="1"/>
    <s v="R"/>
    <x v="1"/>
    <n v="4300302"/>
    <n v="0.35835850000000002"/>
    <s v="90-110 minutes"/>
    <n v="0.35835850000000002"/>
    <n v="1637763"/>
    <n v="0.19178668286445014"/>
    <x v="0"/>
  </r>
  <r>
    <s v="Young Frankenstein"/>
    <x v="304"/>
    <x v="338"/>
    <x v="1"/>
    <n v="2703"/>
    <n v="0"/>
    <n v="14000"/>
    <n v="8"/>
    <n v="129"/>
    <n v="106"/>
    <n v="86300000"/>
    <x v="121"/>
    <x v="3043"/>
    <s v="Black and White"/>
    <x v="2"/>
    <s v="English"/>
    <x v="1"/>
    <s v="PG"/>
    <x v="1"/>
    <n v="83500000"/>
    <n v="29.821428571428573"/>
    <s v="90-110 minutes"/>
    <n v="29.821428571428573"/>
    <n v="1637763"/>
    <n v="0.19178668286445014"/>
    <x v="0"/>
  </r>
  <r>
    <s v="Young Guns"/>
    <x v="1491"/>
    <x v="1280"/>
    <x v="185"/>
    <n v="1747"/>
    <n v="58"/>
    <n v="0"/>
    <n v="6.8"/>
    <n v="50"/>
    <n v="107"/>
    <n v="44726644"/>
    <x v="20"/>
    <x v="3044"/>
    <s v="Color"/>
    <x v="5"/>
    <s v="English"/>
    <x v="1"/>
    <s v="R"/>
    <x v="1"/>
    <n v="31726644"/>
    <n v="2.4405110769230771"/>
    <s v="90-110 minutes"/>
    <n v="2.4405110769230771"/>
    <n v="-1289919.5"/>
    <n v="-4.8151417500000002E-2"/>
    <x v="0"/>
  </r>
  <r>
    <s v="Young Sherlock Holmes"/>
    <x v="1492"/>
    <x v="194"/>
    <x v="342"/>
    <n v="605"/>
    <n v="272"/>
    <n v="0"/>
    <n v="6.8"/>
    <n v="64"/>
    <n v="109"/>
    <n v="4250320"/>
    <x v="7"/>
    <x v="3045"/>
    <s v="Color"/>
    <x v="3"/>
    <s v="English"/>
    <x v="1"/>
    <s v="PG-13"/>
    <x v="1"/>
    <n v="-13749680"/>
    <n v="-0.76387111111111117"/>
    <s v="90-110 minutes"/>
    <n v="-0.76387111111111106"/>
    <n v="3892693.5"/>
    <n v="0.11726928571428571"/>
    <x v="1"/>
  </r>
  <r>
    <s v="Your Highness"/>
    <x v="205"/>
    <x v="162"/>
    <x v="127"/>
    <n v="45202"/>
    <n v="234"/>
    <n v="18000"/>
    <n v="5.6"/>
    <n v="208"/>
    <n v="102"/>
    <n v="21557240"/>
    <x v="367"/>
    <x v="3046"/>
    <s v="Color"/>
    <x v="3"/>
    <s v="English"/>
    <x v="1"/>
    <s v="R"/>
    <x v="1"/>
    <n v="-28342760"/>
    <n v="-0.56799118236472945"/>
    <s v="90-110 minutes"/>
    <n v="-0.56799118236472945"/>
    <n v="3892693.5"/>
    <n v="0.11726928571428571"/>
    <x v="2"/>
  </r>
  <r>
    <s v="Your Sister's Sister"/>
    <x v="1359"/>
    <x v="1732"/>
    <x v="688"/>
    <n v="973"/>
    <n v="100"/>
    <n v="3000"/>
    <n v="6.7"/>
    <n v="171"/>
    <n v="90"/>
    <n v="1573712"/>
    <x v="368"/>
    <x v="3047"/>
    <s v="Color"/>
    <x v="2"/>
    <s v="English"/>
    <x v="1"/>
    <s v="R"/>
    <x v="1"/>
    <n v="1448712"/>
    <n v="11.589696"/>
    <s v="90-110 minutes"/>
    <n v="11.589696"/>
    <n v="1637763"/>
    <n v="0.19178668286445014"/>
    <x v="0"/>
  </r>
  <r>
    <s v="Youth in Revolt"/>
    <x v="29"/>
    <x v="147"/>
    <x v="20"/>
    <n v="16004"/>
    <n v="44"/>
    <n v="0"/>
    <n v="6.5"/>
    <n v="192"/>
    <n v="90"/>
    <n v="15281286"/>
    <x v="7"/>
    <x v="3048"/>
    <s v="Color"/>
    <x v="2"/>
    <s v="English"/>
    <x v="1"/>
    <s v="R"/>
    <x v="1"/>
    <n v="-2718714"/>
    <n v="-0.15103966666666668"/>
    <s v="90-110 minutes"/>
    <n v="-0.15103966666666666"/>
    <n v="1637763"/>
    <n v="0.19178668286445014"/>
    <x v="1"/>
  </r>
  <r>
    <s v="You've Got Mail"/>
    <x v="76"/>
    <x v="936"/>
    <x v="47"/>
    <n v="17768"/>
    <n v="0"/>
    <n v="0"/>
    <n v="6.5"/>
    <n v="153"/>
    <n v="119"/>
    <n v="115731542"/>
    <x v="29"/>
    <x v="3049"/>
    <s v="Color"/>
    <x v="2"/>
    <s v="English"/>
    <x v="1"/>
    <s v="PG"/>
    <x v="1"/>
    <n v="50731542"/>
    <n v="0.78048526153846143"/>
    <s v="111-130 minutes"/>
    <n v="0.78048526153846154"/>
    <n v="1637763"/>
    <n v="0.19178668286445014"/>
    <x v="2"/>
  </r>
  <r>
    <s v="Zack and Miri Make a Porno"/>
    <x v="1493"/>
    <x v="454"/>
    <x v="149"/>
    <n v="638"/>
    <n v="0"/>
    <n v="0"/>
    <n v="6.6"/>
    <n v="247"/>
    <n v="101"/>
    <n v="31452765"/>
    <x v="184"/>
    <x v="3050"/>
    <s v="Color"/>
    <x v="2"/>
    <s v="English"/>
    <x v="1"/>
    <s v="R"/>
    <x v="1"/>
    <n v="7452765"/>
    <n v="0.3105318749999999"/>
    <s v="90-110 minutes"/>
    <n v="0.31053187500000001"/>
    <n v="1637763"/>
    <n v="0.19178668286445014"/>
    <x v="1"/>
  </r>
  <r>
    <s v="Zathura: A Space Adventure"/>
    <x v="376"/>
    <x v="654"/>
    <x v="19"/>
    <n v="32232"/>
    <n v="4000"/>
    <n v="0"/>
    <n v="6.1"/>
    <n v="136"/>
    <n v="101"/>
    <n v="28045540"/>
    <x v="29"/>
    <x v="3051"/>
    <s v="Color"/>
    <x v="5"/>
    <s v="English"/>
    <x v="1"/>
    <s v="PG"/>
    <x v="1"/>
    <n v="-36954460"/>
    <n v="-0.5685301538461538"/>
    <s v="90-110 minutes"/>
    <n v="-0.5685301538461538"/>
    <n v="-1289919.5"/>
    <n v="-4.8151417500000002E-2"/>
    <x v="2"/>
  </r>
  <r>
    <s v="Zero Dark Thirty"/>
    <x v="300"/>
    <x v="943"/>
    <x v="1"/>
    <n v="2759"/>
    <n v="0"/>
    <n v="39000"/>
    <n v="7.4"/>
    <n v="558"/>
    <n v="157"/>
    <n v="95720716"/>
    <x v="33"/>
    <x v="2372"/>
    <s v="Color"/>
    <x v="1"/>
    <s v="English"/>
    <x v="1"/>
    <s v="R"/>
    <x v="1"/>
    <n v="55720716"/>
    <n v="1.3930178999999998"/>
    <s v="&gt;150 minutes"/>
    <n v="1.3930179"/>
    <n v="-434215.5"/>
    <n v="-0.10115100772200772"/>
    <x v="2"/>
  </r>
  <r>
    <s v="Zero Effect"/>
    <x v="1494"/>
    <x v="267"/>
    <x v="703"/>
    <n v="1209"/>
    <n v="52"/>
    <n v="507"/>
    <n v="7"/>
    <n v="81"/>
    <n v="116"/>
    <n v="1980338"/>
    <x v="40"/>
    <x v="3052"/>
    <s v="Color"/>
    <x v="2"/>
    <s v="English"/>
    <x v="1"/>
    <s v="R"/>
    <x v="1"/>
    <n v="-3019662"/>
    <n v="-0.60393239999999992"/>
    <s v="111-130 minutes"/>
    <n v="-0.60393240000000004"/>
    <n v="1637763"/>
    <n v="0.19178668286445014"/>
    <x v="0"/>
  </r>
  <r>
    <s v="Zodiac"/>
    <x v="95"/>
    <x v="152"/>
    <x v="60"/>
    <n v="36928"/>
    <n v="21000"/>
    <n v="12000"/>
    <n v="7.7"/>
    <n v="377"/>
    <n v="162"/>
    <n v="33048353"/>
    <x v="29"/>
    <x v="2801"/>
    <s v="Color"/>
    <x v="4"/>
    <s v="English"/>
    <x v="1"/>
    <s v="R"/>
    <x v="1"/>
    <n v="-31951647"/>
    <n v="-0.4915638"/>
    <s v="&gt;150 minutes"/>
    <n v="-0.4915638"/>
    <n v="-74533.5"/>
    <n v="-7.4856785714285719E-3"/>
    <x v="2"/>
  </r>
  <r>
    <s v="Zombieland"/>
    <x v="157"/>
    <x v="37"/>
    <x v="47"/>
    <n v="28011"/>
    <n v="181"/>
    <n v="26000"/>
    <n v="7.7"/>
    <n v="445"/>
    <n v="88"/>
    <n v="75590286"/>
    <x v="369"/>
    <x v="585"/>
    <s v="Color"/>
    <x v="3"/>
    <s v="English"/>
    <x v="1"/>
    <s v="R"/>
    <x v="1"/>
    <n v="51990286"/>
    <n v="2.2029782203389829"/>
    <s v="&lt;90 minutes"/>
    <n v="2.2029782203389829"/>
    <n v="3892693.5"/>
    <n v="0.11726928571428571"/>
    <x v="1"/>
  </r>
  <r>
    <s v="Zookeeper"/>
    <x v="521"/>
    <x v="232"/>
    <x v="7"/>
    <n v="5392"/>
    <n v="153"/>
    <n v="0"/>
    <n v="5.2"/>
    <n v="178"/>
    <n v="102"/>
    <n v="80360866"/>
    <x v="112"/>
    <x v="3053"/>
    <s v="Color"/>
    <x v="2"/>
    <s v="English"/>
    <x v="1"/>
    <s v="PG"/>
    <x v="1"/>
    <n v="360866"/>
    <n v="4.5108250000001071E-3"/>
    <s v="90-110 minutes"/>
    <n v="4.5108250000000004E-3"/>
    <n v="1637763"/>
    <n v="0.19178668286445014"/>
    <x v="2"/>
  </r>
  <r>
    <s v="Zoolander"/>
    <x v="474"/>
    <x v="1443"/>
    <x v="36"/>
    <n v="34565"/>
    <n v="0"/>
    <n v="0"/>
    <n v="6.6"/>
    <n v="135"/>
    <n v="90"/>
    <n v="45162741"/>
    <x v="25"/>
    <x v="2070"/>
    <s v="Color"/>
    <x v="2"/>
    <s v="English"/>
    <x v="2"/>
    <s v="PG-13"/>
    <x v="1"/>
    <n v="17162741"/>
    <n v="0.61295503571428567"/>
    <s v="90-110 minutes"/>
    <n v="0.61295503571428567"/>
    <n v="1637763"/>
    <n v="0.19178668286445014"/>
    <x v="1"/>
  </r>
  <r>
    <s v="Zoom"/>
    <x v="129"/>
    <x v="321"/>
    <x v="3"/>
    <n v="5022"/>
    <n v="12"/>
    <n v="494"/>
    <n v="4.2"/>
    <n v="63"/>
    <n v="83"/>
    <n v="11631245"/>
    <x v="19"/>
    <x v="3054"/>
    <s v="Color"/>
    <x v="5"/>
    <s v="English"/>
    <x v="1"/>
    <s v="PG"/>
    <x v="1"/>
    <n v="-23368755"/>
    <n v="-0.66767871428571435"/>
    <s v="&lt;90 minutes"/>
    <n v="-0.66767871428571424"/>
    <n v="-1289919.5"/>
    <n v="-4.8151417500000002E-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s v="[Rec] 2"/>
    <x v="0"/>
    <x v="0"/>
    <n v="37"/>
    <n v="73"/>
    <n v="57"/>
    <n v="4000"/>
    <x v="0"/>
    <n v="222"/>
    <n v="85"/>
    <n v="27024"/>
    <n v="5600000"/>
    <x v="0"/>
    <s v="Color"/>
    <x v="0"/>
    <s v="Spanish"/>
    <x v="0"/>
    <x v="0"/>
    <s v="Other language"/>
    <n v="-5572976"/>
    <n v="-0.99517428571428568"/>
    <s v="&lt;90 minutes"/>
    <n v="-0.99517428571428568"/>
    <x v="0"/>
    <n v="0"/>
  </r>
  <r>
    <s v="10 Days in a Madhouse"/>
    <x v="1"/>
    <x v="1"/>
    <n v="1000"/>
    <n v="2059"/>
    <n v="0"/>
    <n v="26000"/>
    <x v="1"/>
    <n v="1"/>
    <n v="111"/>
    <n v="14616"/>
    <n v="12000000"/>
    <x v="1"/>
    <s v="Color"/>
    <x v="1"/>
    <s v="English"/>
    <x v="1"/>
    <x v="0"/>
    <s v="English"/>
    <n v="-11985384"/>
    <n v="-0.99878199999999995"/>
    <s v="111-130 minutes"/>
    <n v="-0.99878199999999995"/>
    <x v="1"/>
    <n v="0"/>
  </r>
  <r>
    <s v="10 Things I Hate About You"/>
    <x v="2"/>
    <x v="2"/>
    <n v="23000"/>
    <n v="37907"/>
    <n v="19"/>
    <n v="10000"/>
    <x v="2"/>
    <n v="133"/>
    <n v="97"/>
    <n v="38176108"/>
    <n v="16000000"/>
    <x v="2"/>
    <s v="Color"/>
    <x v="2"/>
    <s v="English"/>
    <x v="1"/>
    <x v="1"/>
    <s v="English"/>
    <n v="22176108"/>
    <n v="1.38600675"/>
    <s v="90-110 minutes"/>
    <n v="1.38600675"/>
    <x v="1"/>
    <n v="1"/>
  </r>
  <r>
    <s v="102 Dalmatians"/>
    <x v="3"/>
    <x v="3"/>
    <n v="2000"/>
    <n v="4182"/>
    <n v="36"/>
    <n v="372"/>
    <x v="3"/>
    <n v="84"/>
    <n v="100"/>
    <n v="66941559"/>
    <n v="85000000"/>
    <x v="3"/>
    <s v="Color"/>
    <x v="3"/>
    <s v="English"/>
    <x v="1"/>
    <x v="2"/>
    <s v="English"/>
    <n v="-18058441"/>
    <n v="-0.21245224705882348"/>
    <s v="90-110 minutes"/>
    <n v="-0.21245224705882354"/>
    <x v="2"/>
    <n v="0"/>
  </r>
  <r>
    <s v="10th &amp; Wolf"/>
    <x v="4"/>
    <x v="4"/>
    <n v="954"/>
    <n v="2512"/>
    <n v="53"/>
    <n v="294"/>
    <x v="4"/>
    <n v="26"/>
    <n v="107"/>
    <n v="53481"/>
    <n v="8000000"/>
    <x v="4"/>
    <s v="Color"/>
    <x v="4"/>
    <s v="English"/>
    <x v="1"/>
    <x v="0"/>
    <s v="English"/>
    <n v="-7946519"/>
    <n v="-0.99331487500000004"/>
    <s v="90-110 minutes"/>
    <n v="-0.99331487500000004"/>
    <x v="0"/>
    <n v="0"/>
  </r>
  <r>
    <s v="12 Rounds"/>
    <x v="5"/>
    <x v="5"/>
    <n v="969"/>
    <n v="2799"/>
    <n v="212"/>
    <n v="0"/>
    <x v="5"/>
    <n v="113"/>
    <n v="108"/>
    <n v="12232937"/>
    <n v="22000000"/>
    <x v="5"/>
    <s v="Color"/>
    <x v="5"/>
    <s v="English"/>
    <x v="1"/>
    <x v="1"/>
    <s v="English"/>
    <n v="-9767063"/>
    <n v="-0.44395740909090908"/>
    <s v="90-110 minutes"/>
    <n v="-0.44395740909090908"/>
    <x v="1"/>
    <n v="0"/>
  </r>
  <r>
    <s v="12 Years a Slave"/>
    <x v="6"/>
    <x v="6"/>
    <n v="2000"/>
    <n v="4251"/>
    <n v="0"/>
    <n v="83000"/>
    <x v="6"/>
    <n v="597"/>
    <n v="134"/>
    <n v="56667870"/>
    <n v="20000000"/>
    <x v="6"/>
    <s v="Color"/>
    <x v="6"/>
    <s v="English"/>
    <x v="1"/>
    <x v="0"/>
    <s v="English"/>
    <n v="36667870"/>
    <n v="1.8333935000000001"/>
    <s v="131-150 minutes"/>
    <n v="1.8333934999999999"/>
    <x v="1"/>
    <n v="1"/>
  </r>
  <r>
    <s v="127 Hours"/>
    <x v="7"/>
    <x v="7"/>
    <n v="11000"/>
    <n v="11984"/>
    <n v="0"/>
    <n v="63000"/>
    <x v="7"/>
    <n v="450"/>
    <n v="94"/>
    <n v="18329466"/>
    <n v="18000000"/>
    <x v="7"/>
    <s v="Color"/>
    <x v="3"/>
    <s v="English"/>
    <x v="1"/>
    <x v="0"/>
    <s v="English"/>
    <n v="329466"/>
    <n v="1.8303666666666718E-2"/>
    <s v="90-110 minutes"/>
    <n v="1.8303666666666666E-2"/>
    <x v="1"/>
    <n v="0"/>
  </r>
  <r>
    <s v="13 Going on 30"/>
    <x v="8"/>
    <x v="8"/>
    <n v="3000"/>
    <n v="6742"/>
    <n v="56"/>
    <n v="0"/>
    <x v="8"/>
    <n v="119"/>
    <n v="98"/>
    <n v="56044241"/>
    <n v="37000000"/>
    <x v="8"/>
    <s v="Color"/>
    <x v="2"/>
    <s v="English"/>
    <x v="1"/>
    <x v="1"/>
    <s v="English"/>
    <n v="19044241"/>
    <n v="0.51470921621621613"/>
    <s v="90-110 minutes"/>
    <n v="0.51470921621621624"/>
    <x v="1"/>
    <n v="1"/>
  </r>
  <r>
    <s v="1408"/>
    <x v="9"/>
    <x v="9"/>
    <n v="129"/>
    <n v="214"/>
    <n v="101"/>
    <n v="11000"/>
    <x v="9"/>
    <n v="314"/>
    <n v="114"/>
    <n v="71975611"/>
    <n v="25000000"/>
    <x v="9"/>
    <s v="Color"/>
    <x v="7"/>
    <s v="English"/>
    <x v="1"/>
    <x v="1"/>
    <s v="English"/>
    <n v="46975611"/>
    <n v="1.8790244399999998"/>
    <s v="111-130 minutes"/>
    <n v="1.87902444"/>
    <x v="1"/>
    <n v="1"/>
  </r>
  <r>
    <s v="15 Minutes"/>
    <x v="10"/>
    <x v="10"/>
    <n v="22000"/>
    <n v="33585"/>
    <n v="17"/>
    <n v="748"/>
    <x v="8"/>
    <n v="151"/>
    <n v="120"/>
    <n v="24375436"/>
    <n v="42000000"/>
    <x v="10"/>
    <s v="Color"/>
    <x v="5"/>
    <s v="English"/>
    <x v="1"/>
    <x v="0"/>
    <s v="English"/>
    <n v="-17624564"/>
    <n v="-0.41963247619047617"/>
    <s v="111-130 minutes"/>
    <n v="-0.41963247619047617"/>
    <x v="1"/>
    <n v="0"/>
  </r>
  <r>
    <s v="16 Blocks"/>
    <x v="11"/>
    <x v="11"/>
    <n v="13000"/>
    <n v="15053"/>
    <n v="503"/>
    <n v="0"/>
    <x v="0"/>
    <n v="199"/>
    <n v="102"/>
    <n v="36883539"/>
    <n v="52000000"/>
    <x v="11"/>
    <s v="Color"/>
    <x v="5"/>
    <s v="English"/>
    <x v="2"/>
    <x v="1"/>
    <s v="English"/>
    <n v="-15116461"/>
    <n v="-0.29070117307692311"/>
    <s v="90-110 minutes"/>
    <n v="-0.29070117307692306"/>
    <x v="2"/>
    <n v="0"/>
  </r>
  <r>
    <s v="17 Again"/>
    <x v="12"/>
    <x v="12"/>
    <n v="2000"/>
    <n v="7009"/>
    <n v="23"/>
    <n v="0"/>
    <x v="4"/>
    <n v="191"/>
    <n v="102"/>
    <n v="64149837"/>
    <n v="20000000"/>
    <x v="12"/>
    <s v="Color"/>
    <x v="2"/>
    <s v="English"/>
    <x v="1"/>
    <x v="1"/>
    <s v="English"/>
    <n v="44149837"/>
    <n v="2.2074918499999998"/>
    <s v="90-110 minutes"/>
    <n v="2.2074918499999998"/>
    <x v="1"/>
    <n v="1"/>
  </r>
  <r>
    <s v="1911"/>
    <x v="13"/>
    <x v="13"/>
    <n v="974"/>
    <n v="1887"/>
    <n v="0"/>
    <n v="0"/>
    <x v="10"/>
    <n v="63"/>
    <n v="121"/>
    <n v="127437"/>
    <n v="18000000"/>
    <x v="13"/>
    <s v="Color"/>
    <x v="5"/>
    <s v="Mandarin"/>
    <x v="3"/>
    <x v="0"/>
    <s v="Other language"/>
    <n v="-17872563"/>
    <n v="-0.99292016666666671"/>
    <s v="111-130 minutes"/>
    <n v="-0.99292016666666671"/>
    <x v="1"/>
    <n v="0"/>
  </r>
  <r>
    <s v="2 Fast 2 Furious"/>
    <x v="14"/>
    <x v="14"/>
    <n v="23000"/>
    <n v="25296"/>
    <n v="309"/>
    <n v="0"/>
    <x v="11"/>
    <n v="150"/>
    <n v="107"/>
    <n v="127083765"/>
    <n v="76000000"/>
    <x v="14"/>
    <s v="Color"/>
    <x v="5"/>
    <s v="English"/>
    <x v="1"/>
    <x v="1"/>
    <s v="English"/>
    <n v="51083765"/>
    <n v="0.6721548026315789"/>
    <s v="90-110 minutes"/>
    <n v="0.6721548026315789"/>
    <x v="2"/>
    <n v="1"/>
  </r>
  <r>
    <s v="2 Guns"/>
    <x v="15"/>
    <x v="15"/>
    <n v="18000"/>
    <n v="20148"/>
    <n v="175"/>
    <n v="22000"/>
    <x v="12"/>
    <n v="265"/>
    <n v="109"/>
    <n v="75573300"/>
    <n v="61000000"/>
    <x v="15"/>
    <s v="Color"/>
    <x v="5"/>
    <s v="English"/>
    <x v="1"/>
    <x v="0"/>
    <s v="English"/>
    <n v="14573300"/>
    <n v="0.23890655737704924"/>
    <s v="90-110 minutes"/>
    <n v="0.23890655737704919"/>
    <x v="2"/>
    <n v="0"/>
  </r>
  <r>
    <s v="20 Dates"/>
    <x v="16"/>
    <x v="16"/>
    <n v="1000"/>
    <n v="1362"/>
    <n v="0"/>
    <n v="30"/>
    <x v="13"/>
    <n v="32"/>
    <n v="87"/>
    <n v="536767"/>
    <n v="60000"/>
    <x v="16"/>
    <s v="Color"/>
    <x v="6"/>
    <s v="English"/>
    <x v="1"/>
    <x v="0"/>
    <s v="English"/>
    <n v="476767"/>
    <n v="7.9461166666666667"/>
    <s v="&lt;90 minutes"/>
    <n v="7.9461166666666667"/>
    <x v="0"/>
    <n v="1"/>
  </r>
  <r>
    <s v="20 Feet from Stardom"/>
    <x v="17"/>
    <x v="17"/>
    <n v="130"/>
    <n v="198"/>
    <n v="9"/>
    <n v="14000"/>
    <x v="14"/>
    <n v="149"/>
    <n v="91"/>
    <n v="4946250"/>
    <n v="1000000"/>
    <x v="17"/>
    <s v="Color"/>
    <x v="8"/>
    <s v="English"/>
    <x v="1"/>
    <x v="1"/>
    <s v="English"/>
    <n v="3946250"/>
    <n v="3.94625"/>
    <s v="90-110 minutes"/>
    <n v="3.94625"/>
    <x v="0"/>
    <n v="1"/>
  </r>
  <r>
    <s v="200 Cigarettes"/>
    <x v="18"/>
    <x v="18"/>
    <n v="1000"/>
    <n v="2697"/>
    <n v="112"/>
    <n v="0"/>
    <x v="11"/>
    <n v="67"/>
    <n v="101"/>
    <n v="6851636"/>
    <n v="6000000"/>
    <x v="18"/>
    <s v="Color"/>
    <x v="2"/>
    <s v="English"/>
    <x v="1"/>
    <x v="0"/>
    <s v="English"/>
    <n v="851636"/>
    <n v="0.14193933333333342"/>
    <s v="90-110 minutes"/>
    <n v="0.14193933333333333"/>
    <x v="0"/>
    <n v="0"/>
  </r>
  <r>
    <s v="2001: A Space Odyssey"/>
    <x v="19"/>
    <x v="19"/>
    <n v="273"/>
    <n v="727"/>
    <n v="0"/>
    <n v="24000"/>
    <x v="15"/>
    <n v="285"/>
    <n v="161"/>
    <n v="56715371"/>
    <n v="12000000"/>
    <x v="19"/>
    <s v="Color"/>
    <x v="3"/>
    <s v="English"/>
    <x v="4"/>
    <x v="2"/>
    <s v="English"/>
    <n v="44715371"/>
    <n v="3.7262809166666671"/>
    <s v="&gt;150 minutes"/>
    <n v="3.7262809166666666"/>
    <x v="1"/>
    <n v="1"/>
  </r>
  <r>
    <s v="2012"/>
    <x v="20"/>
    <x v="20"/>
    <n v="1000"/>
    <n v="2144"/>
    <n v="776"/>
    <n v="13000"/>
    <x v="16"/>
    <n v="367"/>
    <n v="158"/>
    <n v="166112167"/>
    <n v="200000000"/>
    <x v="20"/>
    <s v="Color"/>
    <x v="5"/>
    <s v="English"/>
    <x v="1"/>
    <x v="1"/>
    <s v="English"/>
    <n v="-33887833"/>
    <n v="-0.169439165"/>
    <s v="&gt;150 minutes"/>
    <n v="-0.169439165"/>
    <x v="2"/>
    <n v="0"/>
  </r>
  <r>
    <s v="2016: Obama's America"/>
    <x v="21"/>
    <x v="21"/>
    <n v="871"/>
    <n v="1111"/>
    <n v="67"/>
    <n v="0"/>
    <x v="17"/>
    <n v="30"/>
    <n v="87"/>
    <n v="33349949"/>
    <n v="2500000"/>
    <x v="21"/>
    <s v="Color"/>
    <x v="8"/>
    <s v="English"/>
    <x v="1"/>
    <x v="3"/>
    <s v="English"/>
    <n v="30849949"/>
    <n v="12.339979599999999"/>
    <s v="&lt;90 minutes"/>
    <n v="12.339979599999999"/>
    <x v="0"/>
    <n v="1"/>
  </r>
  <r>
    <s v="2046"/>
    <x v="22"/>
    <x v="22"/>
    <n v="878"/>
    <n v="2378"/>
    <n v="0"/>
    <n v="0"/>
    <x v="1"/>
    <n v="194"/>
    <n v="129"/>
    <n v="261481"/>
    <n v="12000000"/>
    <x v="22"/>
    <s v="Black and White"/>
    <x v="1"/>
    <s v="Cantonese"/>
    <x v="5"/>
    <x v="0"/>
    <s v="Other language"/>
    <n v="-11738519"/>
    <n v="-0.97820991666666668"/>
    <s v="111-130 minutes"/>
    <n v="-0.97820991666666668"/>
    <x v="1"/>
    <n v="0"/>
  </r>
  <r>
    <s v="21"/>
    <x v="23"/>
    <x v="23"/>
    <n v="18000"/>
    <n v="25661"/>
    <n v="126"/>
    <n v="0"/>
    <x v="9"/>
    <n v="144"/>
    <n v="123"/>
    <n v="81159365"/>
    <n v="35000000"/>
    <x v="23"/>
    <s v="Color"/>
    <x v="4"/>
    <s v="English"/>
    <x v="1"/>
    <x v="1"/>
    <s v="English"/>
    <n v="46159365"/>
    <n v="1.3188390000000001"/>
    <s v="111-130 minutes"/>
    <n v="1.3188390000000001"/>
    <x v="1"/>
    <n v="1"/>
  </r>
  <r>
    <s v="21 &amp; Over"/>
    <x v="24"/>
    <x v="24"/>
    <n v="552"/>
    <n v="2730"/>
    <n v="24"/>
    <n v="11000"/>
    <x v="11"/>
    <n v="168"/>
    <n v="93"/>
    <n v="25675765"/>
    <n v="13000000"/>
    <x v="24"/>
    <s v="Color"/>
    <x v="2"/>
    <s v="English"/>
    <x v="1"/>
    <x v="0"/>
    <s v="English"/>
    <n v="12675765"/>
    <n v="0.97505884615384608"/>
    <s v="90-110 minutes"/>
    <n v="0.97505884615384619"/>
    <x v="1"/>
    <n v="1"/>
  </r>
  <r>
    <s v="21 Grams"/>
    <x v="25"/>
    <x v="25"/>
    <n v="6000"/>
    <n v="7567"/>
    <n v="0"/>
    <n v="0"/>
    <x v="18"/>
    <n v="192"/>
    <n v="124"/>
    <n v="16248701"/>
    <n v="20000000"/>
    <x v="25"/>
    <s v="Color"/>
    <x v="1"/>
    <s v="English"/>
    <x v="1"/>
    <x v="0"/>
    <s v="English"/>
    <n v="-3751299"/>
    <n v="-0.18756494999999995"/>
    <s v="111-130 minutes"/>
    <n v="-0.18756495000000001"/>
    <x v="1"/>
    <n v="0"/>
  </r>
  <r>
    <s v="21 Jump Street"/>
    <x v="26"/>
    <x v="26"/>
    <n v="17000"/>
    <n v="19968"/>
    <n v="97"/>
    <n v="39000"/>
    <x v="2"/>
    <n v="375"/>
    <n v="109"/>
    <n v="138447667"/>
    <n v="42000000"/>
    <x v="26"/>
    <s v="Color"/>
    <x v="5"/>
    <s v="English"/>
    <x v="1"/>
    <x v="0"/>
    <s v="English"/>
    <n v="96447667"/>
    <n v="2.2963730238095237"/>
    <s v="90-110 minutes"/>
    <n v="2.2963730238095237"/>
    <x v="1"/>
    <n v="1"/>
  </r>
  <r>
    <s v="22 Jump Street"/>
    <x v="26"/>
    <x v="26"/>
    <n v="17000"/>
    <n v="19428"/>
    <n v="97"/>
    <n v="24000"/>
    <x v="19"/>
    <n v="330"/>
    <n v="112"/>
    <n v="191616238"/>
    <n v="50000000"/>
    <x v="27"/>
    <s v="Color"/>
    <x v="5"/>
    <s v="English"/>
    <x v="1"/>
    <x v="0"/>
    <s v="English"/>
    <n v="141616238"/>
    <n v="2.8323247600000001"/>
    <s v="111-130 minutes"/>
    <n v="2.8323247600000001"/>
    <x v="1"/>
    <n v="1"/>
  </r>
  <r>
    <s v="25th Hour"/>
    <x v="27"/>
    <x v="27"/>
    <n v="22000"/>
    <n v="26050"/>
    <n v="0"/>
    <n v="0"/>
    <x v="18"/>
    <n v="202"/>
    <n v="108"/>
    <n v="13060843"/>
    <n v="15000000"/>
    <x v="28"/>
    <s v="Color"/>
    <x v="1"/>
    <s v="English"/>
    <x v="1"/>
    <x v="0"/>
    <s v="English"/>
    <n v="-1939157"/>
    <n v="-0.12927713333333335"/>
    <s v="90-110 minutes"/>
    <n v="-0.12927713333333332"/>
    <x v="1"/>
    <n v="0"/>
  </r>
  <r>
    <s v="27 Dresses"/>
    <x v="28"/>
    <x v="28"/>
    <n v="2000"/>
    <n v="2978"/>
    <n v="98"/>
    <n v="0"/>
    <x v="8"/>
    <n v="175"/>
    <n v="111"/>
    <n v="76806312"/>
    <n v="30000000"/>
    <x v="29"/>
    <s v="Color"/>
    <x v="2"/>
    <s v="English"/>
    <x v="1"/>
    <x v="1"/>
    <s v="English"/>
    <n v="46806312"/>
    <n v="1.5602103999999999"/>
    <s v="111-130 minutes"/>
    <n v="1.5602104000000001"/>
    <x v="1"/>
    <n v="1"/>
  </r>
  <r>
    <s v="28 Days"/>
    <x v="29"/>
    <x v="29"/>
    <n v="12000"/>
    <n v="23864"/>
    <n v="84"/>
    <n v="0"/>
    <x v="10"/>
    <n v="116"/>
    <n v="103"/>
    <n v="37035515"/>
    <n v="43000000"/>
    <x v="30"/>
    <s v="Color"/>
    <x v="2"/>
    <s v="English"/>
    <x v="1"/>
    <x v="1"/>
    <s v="English"/>
    <n v="-5964485"/>
    <n v="-0.13870895348837209"/>
    <s v="90-110 minutes"/>
    <n v="-0.13870895348837209"/>
    <x v="1"/>
    <n v="0"/>
  </r>
  <r>
    <s v="28 Days Later..."/>
    <x v="30"/>
    <x v="7"/>
    <n v="133"/>
    <n v="241"/>
    <n v="0"/>
    <n v="11000"/>
    <x v="7"/>
    <n v="224"/>
    <n v="113"/>
    <n v="45063889"/>
    <n v="8000000"/>
    <x v="31"/>
    <s v="Color"/>
    <x v="1"/>
    <s v="English"/>
    <x v="4"/>
    <x v="0"/>
    <s v="English"/>
    <n v="37063889"/>
    <n v="4.6329861250000004"/>
    <s v="111-130 minutes"/>
    <n v="4.6329861250000004"/>
    <x v="0"/>
    <n v="1"/>
  </r>
  <r>
    <s v="28 Weeks Later"/>
    <x v="31"/>
    <x v="30"/>
    <n v="10000"/>
    <n v="11471"/>
    <n v="35"/>
    <n v="0"/>
    <x v="20"/>
    <n v="274"/>
    <n v="100"/>
    <n v="28637507"/>
    <n v="15000000"/>
    <x v="32"/>
    <s v="Color"/>
    <x v="1"/>
    <s v="English"/>
    <x v="4"/>
    <x v="0"/>
    <s v="English"/>
    <n v="13637507"/>
    <n v="0.90916713333333332"/>
    <s v="90-110 minutes"/>
    <n v="0.90916713333333332"/>
    <x v="1"/>
    <n v="1"/>
  </r>
  <r>
    <s v="3 Days to Kill"/>
    <x v="32"/>
    <x v="31"/>
    <n v="933"/>
    <n v="1286"/>
    <n v="368"/>
    <n v="10000"/>
    <x v="21"/>
    <n v="211"/>
    <n v="123"/>
    <n v="30688364"/>
    <n v="28000000"/>
    <x v="33"/>
    <s v="Color"/>
    <x v="5"/>
    <s v="English"/>
    <x v="1"/>
    <x v="1"/>
    <s v="English"/>
    <n v="2688364"/>
    <n v="9.6012999999999904E-2"/>
    <s v="111-130 minutes"/>
    <n v="9.6013000000000001E-2"/>
    <x v="1"/>
    <n v="0"/>
  </r>
  <r>
    <s v="3 Men and a Baby"/>
    <x v="33"/>
    <x v="32"/>
    <n v="19000"/>
    <n v="21499"/>
    <n v="12000"/>
    <n v="3000"/>
    <x v="11"/>
    <n v="21"/>
    <n v="102"/>
    <n v="167780960"/>
    <n v="11000000"/>
    <x v="34"/>
    <s v="Color"/>
    <x v="2"/>
    <s v="English"/>
    <x v="1"/>
    <x v="3"/>
    <s v="English"/>
    <n v="156780960"/>
    <n v="14.252814545454546"/>
    <s v="90-110 minutes"/>
    <n v="14.252814545454546"/>
    <x v="1"/>
    <n v="1"/>
  </r>
  <r>
    <s v="3 Ninjas Kick Back"/>
    <x v="34"/>
    <x v="33"/>
    <n v="400"/>
    <n v="1151"/>
    <n v="18"/>
    <n v="444"/>
    <x v="22"/>
    <n v="5"/>
    <n v="93"/>
    <n v="11784000"/>
    <n v="20000000"/>
    <x v="35"/>
    <s v="Color"/>
    <x v="5"/>
    <s v="English"/>
    <x v="1"/>
    <x v="3"/>
    <s v="English"/>
    <n v="-8216000"/>
    <n v="-0.41080000000000005"/>
    <s v="90-110 minutes"/>
    <n v="-0.4108"/>
    <x v="1"/>
    <n v="0"/>
  </r>
  <r>
    <s v="3 Strikes"/>
    <x v="35"/>
    <x v="34"/>
    <n v="939"/>
    <n v="3354"/>
    <n v="69"/>
    <n v="118"/>
    <x v="23"/>
    <n v="22"/>
    <n v="82"/>
    <n v="9821335"/>
    <n v="6000000"/>
    <x v="36"/>
    <s v="Color"/>
    <x v="2"/>
    <s v="English"/>
    <x v="1"/>
    <x v="0"/>
    <s v="English"/>
    <n v="3821335"/>
    <n v="0.63688916666666673"/>
    <s v="&lt;90 minutes"/>
    <n v="0.63688916666666662"/>
    <x v="0"/>
    <n v="1"/>
  </r>
  <r>
    <s v="3:10 to Yuma"/>
    <x v="36"/>
    <x v="35"/>
    <n v="23000"/>
    <n v="33548"/>
    <n v="446"/>
    <n v="0"/>
    <x v="24"/>
    <n v="295"/>
    <n v="122"/>
    <n v="53574088"/>
    <n v="55000000"/>
    <x v="37"/>
    <s v="Color"/>
    <x v="3"/>
    <s v="English"/>
    <x v="1"/>
    <x v="0"/>
    <s v="English"/>
    <n v="-1425912"/>
    <n v="-2.5925672727272753E-2"/>
    <s v="111-130 minutes"/>
    <n v="-2.5925672727272728E-2"/>
    <x v="2"/>
    <n v="0"/>
  </r>
  <r>
    <s v="30 Days of Night"/>
    <x v="37"/>
    <x v="36"/>
    <n v="430"/>
    <n v="814"/>
    <n v="171"/>
    <n v="0"/>
    <x v="0"/>
    <n v="304"/>
    <n v="113"/>
    <n v="39568996"/>
    <n v="32000000"/>
    <x v="38"/>
    <s v="Color"/>
    <x v="0"/>
    <s v="English"/>
    <x v="1"/>
    <x v="0"/>
    <s v="English"/>
    <n v="7568996"/>
    <n v="0.23653112499999995"/>
    <s v="111-130 minutes"/>
    <n v="0.23653112500000001"/>
    <x v="1"/>
    <n v="0"/>
  </r>
  <r>
    <s v="30 Minutes or Less"/>
    <x v="38"/>
    <x v="37"/>
    <n v="731"/>
    <n v="1987"/>
    <n v="181"/>
    <n v="0"/>
    <x v="8"/>
    <n v="220"/>
    <n v="83"/>
    <n v="37053924"/>
    <n v="28000000"/>
    <x v="39"/>
    <s v="Color"/>
    <x v="5"/>
    <s v="English"/>
    <x v="2"/>
    <x v="0"/>
    <s v="English"/>
    <n v="9053924"/>
    <n v="0.32335442857142849"/>
    <s v="&lt;90 minutes"/>
    <n v="0.3233544285714286"/>
    <x v="1"/>
    <n v="0"/>
  </r>
  <r>
    <s v="300"/>
    <x v="39"/>
    <x v="38"/>
    <n v="18000"/>
    <n v="32360"/>
    <n v="0"/>
    <n v="13000"/>
    <x v="18"/>
    <n v="460"/>
    <n v="117"/>
    <n v="210592590"/>
    <n v="65000000"/>
    <x v="40"/>
    <s v="Color"/>
    <x v="5"/>
    <s v="English"/>
    <x v="1"/>
    <x v="0"/>
    <s v="English"/>
    <n v="145592590"/>
    <n v="2.2398859999999998"/>
    <s v="111-130 minutes"/>
    <n v="2.2398859999999998"/>
    <x v="2"/>
    <n v="1"/>
  </r>
  <r>
    <s v="300: Rise of an Empire"/>
    <x v="40"/>
    <x v="39"/>
    <n v="6000"/>
    <n v="10583"/>
    <n v="263"/>
    <n v="71000"/>
    <x v="21"/>
    <n v="366"/>
    <n v="102"/>
    <n v="106369117"/>
    <n v="110000000"/>
    <x v="41"/>
    <s v="Color"/>
    <x v="5"/>
    <s v="English"/>
    <x v="1"/>
    <x v="0"/>
    <s v="English"/>
    <n v="-3630883"/>
    <n v="-3.3008027272727225E-2"/>
    <s v="90-110 minutes"/>
    <n v="-3.3008027272727274E-2"/>
    <x v="2"/>
    <n v="0"/>
  </r>
  <r>
    <s v="3000 Miles to Graceland"/>
    <x v="41"/>
    <x v="40"/>
    <n v="11000"/>
    <n v="14536"/>
    <n v="11"/>
    <n v="0"/>
    <x v="11"/>
    <n v="113"/>
    <n v="125"/>
    <n v="15738632"/>
    <n v="42000000"/>
    <x v="42"/>
    <s v="Color"/>
    <x v="5"/>
    <s v="English"/>
    <x v="1"/>
    <x v="0"/>
    <s v="English"/>
    <n v="-26261368"/>
    <n v="-0.62527066666666664"/>
    <s v="111-130 minutes"/>
    <n v="-0.62527066666666664"/>
    <x v="1"/>
    <n v="0"/>
  </r>
  <r>
    <s v="4 Months, 3 Weeks and 2 Days"/>
    <x v="42"/>
    <x v="41"/>
    <n v="131"/>
    <n v="264"/>
    <n v="163"/>
    <n v="14000"/>
    <x v="25"/>
    <n v="233"/>
    <n v="113"/>
    <n v="1185783"/>
    <n v="590000"/>
    <x v="43"/>
    <s v="Color"/>
    <x v="1"/>
    <s v="Romanian"/>
    <x v="6"/>
    <x v="4"/>
    <s v="Other language"/>
    <n v="595783"/>
    <n v="1.0098016949152542"/>
    <s v="111-130 minutes"/>
    <n v="1.0098016949152542"/>
    <x v="0"/>
    <n v="1"/>
  </r>
  <r>
    <s v="40 Days and 40 Nights"/>
    <x v="43"/>
    <x v="42"/>
    <n v="1000"/>
    <n v="3294"/>
    <n v="36"/>
    <n v="2000"/>
    <x v="5"/>
    <n v="140"/>
    <n v="96"/>
    <n v="37939782"/>
    <n v="17000000"/>
    <x v="44"/>
    <s v="Color"/>
    <x v="2"/>
    <s v="English"/>
    <x v="1"/>
    <x v="0"/>
    <s v="English"/>
    <n v="20939782"/>
    <n v="1.231751882352941"/>
    <s v="90-110 minutes"/>
    <n v="1.2317518823529412"/>
    <x v="1"/>
    <n v="1"/>
  </r>
  <r>
    <s v="42"/>
    <x v="44"/>
    <x v="43"/>
    <n v="11000"/>
    <n v="16911"/>
    <n v="241"/>
    <n v="28000"/>
    <x v="1"/>
    <n v="216"/>
    <n v="128"/>
    <n v="95001343"/>
    <n v="40000000"/>
    <x v="45"/>
    <s v="Color"/>
    <x v="6"/>
    <s v="English"/>
    <x v="1"/>
    <x v="1"/>
    <s v="English"/>
    <n v="55001343"/>
    <n v="1.3750335749999998"/>
    <s v="111-130 minutes"/>
    <n v="1.375033575"/>
    <x v="1"/>
    <n v="1"/>
  </r>
  <r>
    <s v="42nd Street"/>
    <x v="45"/>
    <x v="44"/>
    <n v="610"/>
    <n v="995"/>
    <n v="24"/>
    <n v="439"/>
    <x v="18"/>
    <n v="65"/>
    <n v="89"/>
    <n v="2300000"/>
    <n v="439000"/>
    <x v="46"/>
    <s v="Black and White"/>
    <x v="2"/>
    <s v="English"/>
    <x v="1"/>
    <x v="5"/>
    <s v="English"/>
    <n v="1861000"/>
    <n v="4.2391799544419131"/>
    <s v="&lt;90 minutes"/>
    <n v="4.2391799544419131"/>
    <x v="0"/>
    <n v="1"/>
  </r>
  <r>
    <s v="47 Ronin"/>
    <x v="46"/>
    <x v="45"/>
    <n v="18000"/>
    <n v="20965"/>
    <n v="47"/>
    <n v="35000"/>
    <x v="26"/>
    <n v="218"/>
    <n v="128"/>
    <n v="38297305"/>
    <n v="175000000"/>
    <x v="47"/>
    <s v="Color"/>
    <x v="5"/>
    <s v="English"/>
    <x v="1"/>
    <x v="1"/>
    <s v="English"/>
    <n v="-136702695"/>
    <n v="-0.78115825714285714"/>
    <s v="111-130 minutes"/>
    <n v="-0.78115825714285714"/>
    <x v="2"/>
    <n v="0"/>
  </r>
  <r>
    <s v="5 Days of War"/>
    <x v="47"/>
    <x v="5"/>
    <n v="567"/>
    <n v="708"/>
    <n v="212"/>
    <n v="0"/>
    <x v="5"/>
    <n v="74"/>
    <n v="113"/>
    <n v="17149"/>
    <n v="20000000"/>
    <x v="48"/>
    <s v="Color"/>
    <x v="5"/>
    <s v="English"/>
    <x v="7"/>
    <x v="0"/>
    <s v="English"/>
    <n v="-19982851"/>
    <n v="-0.99914254999999996"/>
    <s v="111-130 minutes"/>
    <n v="-0.99914254999999996"/>
    <x v="1"/>
    <n v="0"/>
  </r>
  <r>
    <s v="50 First Dates"/>
    <x v="48"/>
    <x v="46"/>
    <n v="11000"/>
    <n v="12952"/>
    <n v="88"/>
    <n v="11000"/>
    <x v="9"/>
    <n v="147"/>
    <n v="99"/>
    <n v="120776832"/>
    <n v="75000000"/>
    <x v="49"/>
    <s v="Color"/>
    <x v="2"/>
    <s v="English"/>
    <x v="1"/>
    <x v="1"/>
    <s v="English"/>
    <n v="45776832"/>
    <n v="0.61035776000000008"/>
    <s v="90-110 minutes"/>
    <n v="0.61035775999999997"/>
    <x v="2"/>
    <n v="1"/>
  </r>
  <r>
    <s v="50/50"/>
    <x v="2"/>
    <x v="47"/>
    <n v="23000"/>
    <n v="39807"/>
    <n v="129"/>
    <n v="40000"/>
    <x v="18"/>
    <n v="327"/>
    <n v="100"/>
    <n v="34963967"/>
    <n v="8000000"/>
    <x v="50"/>
    <s v="Color"/>
    <x v="2"/>
    <s v="English"/>
    <x v="1"/>
    <x v="0"/>
    <s v="English"/>
    <n v="26963967"/>
    <n v="3.3704958749999996"/>
    <s v="90-110 minutes"/>
    <n v="3.370495875"/>
    <x v="0"/>
    <n v="1"/>
  </r>
  <r>
    <s v="500 Days of Summer"/>
    <x v="2"/>
    <x v="48"/>
    <n v="23000"/>
    <n v="54075"/>
    <n v="464"/>
    <n v="40000"/>
    <x v="18"/>
    <n v="331"/>
    <n v="95"/>
    <n v="32391374"/>
    <n v="7500000"/>
    <x v="51"/>
    <s v="Color"/>
    <x v="2"/>
    <s v="English"/>
    <x v="1"/>
    <x v="1"/>
    <s v="English"/>
    <n v="24891374"/>
    <n v="3.3188498666666666"/>
    <s v="90-110 minutes"/>
    <n v="3.3188498666666666"/>
    <x v="0"/>
    <n v="1"/>
  </r>
  <r>
    <s v="54"/>
    <x v="49"/>
    <x v="49"/>
    <n v="4000"/>
    <n v="6910"/>
    <n v="15"/>
    <n v="0"/>
    <x v="16"/>
    <n v="63"/>
    <n v="121"/>
    <n v="16574731"/>
    <n v="13000000"/>
    <x v="52"/>
    <s v="Color"/>
    <x v="1"/>
    <s v="English"/>
    <x v="1"/>
    <x v="0"/>
    <s v="English"/>
    <n v="3574731"/>
    <n v="0.27497930769230772"/>
    <s v="111-130 minutes"/>
    <n v="0.27497930769230772"/>
    <x v="1"/>
    <n v="0"/>
  </r>
  <r>
    <s v="8 Heads in a Duffel Bag"/>
    <x v="50"/>
    <x v="50"/>
    <n v="578"/>
    <n v="1363"/>
    <n v="45"/>
    <n v="417"/>
    <x v="13"/>
    <n v="30"/>
    <n v="95"/>
    <n v="3559990"/>
    <n v="3000000"/>
    <x v="53"/>
    <s v="Color"/>
    <x v="2"/>
    <s v="English"/>
    <x v="1"/>
    <x v="0"/>
    <s v="English"/>
    <n v="559990"/>
    <n v="0.1866633333333334"/>
    <s v="90-110 minutes"/>
    <n v="0.18666333333333332"/>
    <x v="0"/>
    <n v="0"/>
  </r>
  <r>
    <s v="8 Mile"/>
    <x v="51"/>
    <x v="51"/>
    <n v="1000"/>
    <n v="1954"/>
    <n v="161"/>
    <n v="0"/>
    <x v="20"/>
    <n v="119"/>
    <n v="110"/>
    <n v="116724075"/>
    <n v="41000000"/>
    <x v="54"/>
    <s v="Color"/>
    <x v="1"/>
    <s v="English"/>
    <x v="1"/>
    <x v="0"/>
    <s v="English"/>
    <n v="75724075"/>
    <n v="1.8469286585365854"/>
    <s v="90-110 minutes"/>
    <n v="1.8469286585365854"/>
    <x v="1"/>
    <n v="1"/>
  </r>
  <r>
    <s v="8 Women"/>
    <x v="52"/>
    <x v="52"/>
    <n v="963"/>
    <n v="3543"/>
    <n v="341"/>
    <n v="0"/>
    <x v="19"/>
    <n v="128"/>
    <n v="111"/>
    <n v="3076425"/>
    <n v="8000000"/>
    <x v="55"/>
    <s v="Color"/>
    <x v="2"/>
    <s v="French"/>
    <x v="8"/>
    <x v="0"/>
    <s v="Other language"/>
    <n v="-4923575"/>
    <n v="-0.61544687499999995"/>
    <s v="111-130 minutes"/>
    <n v="-0.61544687499999995"/>
    <x v="0"/>
    <n v="0"/>
  </r>
  <r>
    <s v="8: The Mormon Proposition"/>
    <x v="53"/>
    <x v="53"/>
    <n v="191"/>
    <n v="210"/>
    <n v="0"/>
    <n v="0"/>
    <x v="19"/>
    <n v="28"/>
    <n v="80"/>
    <n v="99851"/>
    <n v="2500000"/>
    <x v="56"/>
    <s v="Color"/>
    <x v="8"/>
    <s v="English"/>
    <x v="1"/>
    <x v="0"/>
    <s v="English"/>
    <n v="-2400149"/>
    <n v="-0.96005960000000001"/>
    <s v="&lt;90 minutes"/>
    <n v="-0.96005960000000001"/>
    <x v="0"/>
    <n v="0"/>
  </r>
  <r>
    <s v="88 Minutes"/>
    <x v="54"/>
    <x v="54"/>
    <n v="14000"/>
    <n v="16722"/>
    <n v="50"/>
    <n v="0"/>
    <x v="11"/>
    <n v="158"/>
    <n v="108"/>
    <n v="16930884"/>
    <n v="30000000"/>
    <x v="57"/>
    <s v="Color"/>
    <x v="4"/>
    <s v="English"/>
    <x v="1"/>
    <x v="0"/>
    <s v="English"/>
    <n v="-13069116"/>
    <n v="-0.43563719999999995"/>
    <s v="90-110 minutes"/>
    <n v="-0.4356372"/>
    <x v="1"/>
    <n v="0"/>
  </r>
  <r>
    <s v="8MM"/>
    <x v="55"/>
    <x v="55"/>
    <n v="12000"/>
    <n v="12970"/>
    <n v="541"/>
    <n v="0"/>
    <x v="27"/>
    <n v="138"/>
    <n v="123"/>
    <n v="36283504"/>
    <n v="40000000"/>
    <x v="58"/>
    <s v="Color"/>
    <x v="9"/>
    <s v="English"/>
    <x v="2"/>
    <x v="0"/>
    <s v="English"/>
    <n v="-3716496"/>
    <n v="-9.2912400000000006E-2"/>
    <s v="111-130 minutes"/>
    <n v="-9.2912400000000006E-2"/>
    <x v="1"/>
    <n v="0"/>
  </r>
  <r>
    <s v="9"/>
    <x v="56"/>
    <x v="56"/>
    <n v="940"/>
    <n v="1594"/>
    <n v="30"/>
    <n v="13000"/>
    <x v="19"/>
    <n v="263"/>
    <n v="79"/>
    <n v="31743332"/>
    <n v="30000000"/>
    <x v="59"/>
    <s v="Color"/>
    <x v="5"/>
    <s v="English"/>
    <x v="1"/>
    <x v="1"/>
    <s v="English"/>
    <n v="1743332"/>
    <n v="5.8111066666666655E-2"/>
    <s v="&lt;90 minutes"/>
    <n v="5.8111066666666669E-2"/>
    <x v="1"/>
    <n v="0"/>
  </r>
  <r>
    <s v="90 Minutes in Heaven"/>
    <x v="57"/>
    <x v="57"/>
    <n v="4000"/>
    <n v="6617"/>
    <n v="35"/>
    <n v="0"/>
    <x v="28"/>
    <n v="12"/>
    <n v="121"/>
    <n v="4700361"/>
    <n v="5000000"/>
    <x v="60"/>
    <s v="Color"/>
    <x v="1"/>
    <s v="English"/>
    <x v="1"/>
    <x v="1"/>
    <s v="English"/>
    <n v="-299639"/>
    <n v="-5.9927799999999976E-2"/>
    <s v="111-130 minutes"/>
    <n v="-5.9927800000000003E-2"/>
    <x v="0"/>
    <n v="0"/>
  </r>
  <r>
    <s v="9Â½ Weeks"/>
    <x v="58"/>
    <x v="58"/>
    <n v="567"/>
    <n v="711"/>
    <n v="213"/>
    <n v="0"/>
    <x v="11"/>
    <n v="38"/>
    <n v="112"/>
    <n v="6734844"/>
    <n v="17000000"/>
    <x v="61"/>
    <s v="Color"/>
    <x v="1"/>
    <s v="English"/>
    <x v="1"/>
    <x v="0"/>
    <s v="English"/>
    <n v="-10265156"/>
    <n v="-0.60383270588235294"/>
    <s v="111-130 minutes"/>
    <n v="-0.60383270588235294"/>
    <x v="1"/>
    <n v="0"/>
  </r>
  <r>
    <s v="A Beautiful Mind"/>
    <x v="59"/>
    <x v="59"/>
    <n v="1000"/>
    <n v="2827"/>
    <n v="2000"/>
    <n v="29000"/>
    <x v="29"/>
    <n v="205"/>
    <n v="135"/>
    <n v="170708996"/>
    <n v="58000000"/>
    <x v="62"/>
    <s v="Color"/>
    <x v="6"/>
    <s v="English"/>
    <x v="1"/>
    <x v="1"/>
    <s v="English"/>
    <n v="112708996"/>
    <n v="1.9432585517241381"/>
    <s v="131-150 minutes"/>
    <n v="1.9432585517241379"/>
    <x v="2"/>
    <n v="1"/>
  </r>
  <r>
    <s v="A Better Life"/>
    <x v="60"/>
    <x v="60"/>
    <n v="749"/>
    <n v="2214"/>
    <n v="129"/>
    <n v="0"/>
    <x v="2"/>
    <n v="94"/>
    <n v="98"/>
    <n v="1754319"/>
    <n v="10000000"/>
    <x v="63"/>
    <s v="Color"/>
    <x v="1"/>
    <s v="English"/>
    <x v="1"/>
    <x v="1"/>
    <s v="English"/>
    <n v="-8245681"/>
    <n v="-0.82456810000000003"/>
    <s v="90-110 minutes"/>
    <n v="-0.82456810000000003"/>
    <x v="1"/>
    <n v="0"/>
  </r>
  <r>
    <s v="A Bridge Too Far"/>
    <x v="61"/>
    <x v="61"/>
    <n v="385"/>
    <n v="669"/>
    <n v="0"/>
    <n v="0"/>
    <x v="14"/>
    <n v="56"/>
    <n v="175"/>
    <n v="50800000"/>
    <n v="26000000"/>
    <x v="64"/>
    <s v="Black and White"/>
    <x v="1"/>
    <s v="English"/>
    <x v="1"/>
    <x v="3"/>
    <s v="English"/>
    <n v="24800000"/>
    <n v="0.95384615384615379"/>
    <s v="&gt;150 minutes"/>
    <n v="0.9538461538461539"/>
    <x v="1"/>
    <n v="1"/>
  </r>
  <r>
    <s v="A Bug's Life"/>
    <x v="23"/>
    <x v="62"/>
    <n v="18000"/>
    <n v="24205"/>
    <n v="487"/>
    <n v="0"/>
    <x v="2"/>
    <n v="117"/>
    <n v="95"/>
    <n v="162792677"/>
    <n v="120000000"/>
    <x v="65"/>
    <s v="Color"/>
    <x v="3"/>
    <s v="English"/>
    <x v="1"/>
    <x v="2"/>
    <s v="English"/>
    <n v="42792677"/>
    <n v="0.35660564166666675"/>
    <s v="90-110 minutes"/>
    <n v="0.35660564166666664"/>
    <x v="2"/>
    <n v="0"/>
  </r>
  <r>
    <s v="A Christmas Carol"/>
    <x v="62"/>
    <x v="63"/>
    <n v="18000"/>
    <n v="48878"/>
    <n v="0"/>
    <n v="0"/>
    <x v="9"/>
    <n v="240"/>
    <n v="96"/>
    <n v="137850096"/>
    <n v="200000000"/>
    <x v="66"/>
    <s v="Color"/>
    <x v="10"/>
    <s v="English"/>
    <x v="1"/>
    <x v="3"/>
    <s v="English"/>
    <n v="-62149904"/>
    <n v="-0.31074952"/>
    <s v="90-110 minutes"/>
    <n v="-0.31074952"/>
    <x v="2"/>
    <n v="0"/>
  </r>
  <r>
    <s v="A Cinderella Story"/>
    <x v="63"/>
    <x v="64"/>
    <n v="1000"/>
    <n v="3092"/>
    <n v="15"/>
    <n v="0"/>
    <x v="11"/>
    <n v="69"/>
    <n v="95"/>
    <n v="51431160"/>
    <n v="20000000"/>
    <x v="8"/>
    <s v="Color"/>
    <x v="2"/>
    <s v="English"/>
    <x v="1"/>
    <x v="3"/>
    <s v="English"/>
    <n v="31431160"/>
    <n v="1.571558"/>
    <s v="90-110 minutes"/>
    <n v="1.571558"/>
    <x v="1"/>
    <n v="1"/>
  </r>
  <r>
    <s v="A Civil Action"/>
    <x v="64"/>
    <x v="65"/>
    <n v="3000"/>
    <n v="4713"/>
    <n v="234"/>
    <n v="1000"/>
    <x v="27"/>
    <n v="110"/>
    <n v="115"/>
    <n v="56702901"/>
    <n v="60000000"/>
    <x v="67"/>
    <s v="Color"/>
    <x v="1"/>
    <s v="English"/>
    <x v="1"/>
    <x v="1"/>
    <s v="English"/>
    <n v="-3297099"/>
    <n v="-5.4951650000000019E-2"/>
    <s v="111-130 minutes"/>
    <n v="-5.4951649999999998E-2"/>
    <x v="2"/>
    <n v="0"/>
  </r>
  <r>
    <s v="A Dangerous Method"/>
    <x v="65"/>
    <x v="66"/>
    <n v="13000"/>
    <n v="23755"/>
    <n v="0"/>
    <n v="36000"/>
    <x v="27"/>
    <n v="345"/>
    <n v="99"/>
    <n v="5702083"/>
    <n v="15000000"/>
    <x v="68"/>
    <s v="Color"/>
    <x v="6"/>
    <s v="English"/>
    <x v="4"/>
    <x v="0"/>
    <s v="English"/>
    <n v="-9297917"/>
    <n v="-0.61986113333333326"/>
    <s v="90-110 minutes"/>
    <n v="-0.61986113333333337"/>
    <x v="1"/>
    <n v="0"/>
  </r>
  <r>
    <s v="A Dog of Flanders"/>
    <x v="66"/>
    <x v="67"/>
    <n v="655"/>
    <n v="1906"/>
    <n v="0"/>
    <n v="157"/>
    <x v="26"/>
    <n v="25"/>
    <n v="100"/>
    <n v="2148212"/>
    <n v="7000000"/>
    <x v="69"/>
    <s v="Color"/>
    <x v="1"/>
    <s v="English"/>
    <x v="1"/>
    <x v="3"/>
    <s v="English"/>
    <n v="-4851788"/>
    <n v="-0.69311257142857141"/>
    <s v="90-110 minutes"/>
    <n v="-0.69311257142857141"/>
    <x v="0"/>
    <n v="0"/>
  </r>
  <r>
    <s v="A Few Good Men"/>
    <x v="67"/>
    <x v="68"/>
    <n v="10000"/>
    <n v="14619"/>
    <n v="0"/>
    <n v="0"/>
    <x v="7"/>
    <n v="81"/>
    <n v="138"/>
    <n v="141340178"/>
    <n v="40000000"/>
    <x v="70"/>
    <s v="Color"/>
    <x v="1"/>
    <s v="English"/>
    <x v="1"/>
    <x v="0"/>
    <s v="English"/>
    <n v="101340178"/>
    <n v="2.5335044500000001"/>
    <s v="131-150 minutes"/>
    <n v="2.5335044500000001"/>
    <x v="1"/>
    <n v="1"/>
  </r>
  <r>
    <s v="A Fistful of Dollars"/>
    <x v="68"/>
    <x v="69"/>
    <n v="16000"/>
    <n v="16534"/>
    <n v="0"/>
    <n v="0"/>
    <x v="30"/>
    <n v="122"/>
    <n v="99"/>
    <n v="3500000"/>
    <n v="200000"/>
    <x v="71"/>
    <s v="Color"/>
    <x v="5"/>
    <s v="Italian"/>
    <x v="9"/>
    <x v="0"/>
    <s v="Other language"/>
    <n v="3300000"/>
    <n v="16.5"/>
    <s v="90-110 minutes"/>
    <n v="16.5"/>
    <x v="0"/>
    <n v="1"/>
  </r>
  <r>
    <s v="A Good Day to Die Hard"/>
    <x v="11"/>
    <x v="70"/>
    <n v="13000"/>
    <n v="15481"/>
    <n v="212"/>
    <n v="66000"/>
    <x v="13"/>
    <n v="412"/>
    <n v="101"/>
    <n v="67344392"/>
    <n v="92000000"/>
    <x v="72"/>
    <s v="Color"/>
    <x v="5"/>
    <s v="English"/>
    <x v="1"/>
    <x v="0"/>
    <s v="English"/>
    <n v="-24655608"/>
    <n v="-0.26799573913043473"/>
    <s v="90-110 minutes"/>
    <n v="-0.26799573913043478"/>
    <x v="2"/>
    <n v="0"/>
  </r>
  <r>
    <s v="A Good Year"/>
    <x v="69"/>
    <x v="71"/>
    <n v="883"/>
    <n v="3611"/>
    <n v="0"/>
    <n v="9000"/>
    <x v="31"/>
    <n v="147"/>
    <n v="117"/>
    <n v="7458269"/>
    <n v="35000000"/>
    <x v="73"/>
    <s v="Color"/>
    <x v="2"/>
    <s v="English"/>
    <x v="1"/>
    <x v="1"/>
    <s v="English"/>
    <n v="-27541731"/>
    <n v="-0.78690660000000001"/>
    <s v="111-130 minutes"/>
    <n v="-0.78690660000000001"/>
    <x v="1"/>
    <n v="0"/>
  </r>
  <r>
    <s v="A Guy Thing"/>
    <x v="70"/>
    <x v="72"/>
    <n v="651"/>
    <n v="2698"/>
    <n v="13"/>
    <n v="401"/>
    <x v="5"/>
    <n v="81"/>
    <n v="101"/>
    <n v="15408822"/>
    <n v="20000000"/>
    <x v="74"/>
    <s v="Color"/>
    <x v="2"/>
    <s v="English"/>
    <x v="1"/>
    <x v="1"/>
    <s v="English"/>
    <n v="-4591178"/>
    <n v="-0.22955890000000001"/>
    <s v="90-110 minutes"/>
    <n v="-0.22955890000000001"/>
    <x v="1"/>
    <n v="0"/>
  </r>
  <r>
    <s v="A Hard Day's Night"/>
    <x v="71"/>
    <x v="73"/>
    <n v="785"/>
    <n v="2538"/>
    <n v="44"/>
    <n v="0"/>
    <x v="18"/>
    <n v="105"/>
    <n v="87"/>
    <n v="515005"/>
    <n v="560000"/>
    <x v="75"/>
    <s v="Black and White"/>
    <x v="2"/>
    <s v="English"/>
    <x v="4"/>
    <x v="6"/>
    <s v="English"/>
    <n v="-44995"/>
    <n v="-8.0348214285714259E-2"/>
    <s v="&lt;90 minutes"/>
    <n v="-8.0348214285714287E-2"/>
    <x v="0"/>
    <n v="0"/>
  </r>
  <r>
    <s v="A Haunted House"/>
    <x v="72"/>
    <x v="74"/>
    <n v="713"/>
    <n v="3421"/>
    <n v="89"/>
    <n v="0"/>
    <x v="17"/>
    <n v="129"/>
    <n v="86"/>
    <n v="40041683"/>
    <n v="2500000"/>
    <x v="76"/>
    <s v="Color"/>
    <x v="2"/>
    <s v="English"/>
    <x v="1"/>
    <x v="0"/>
    <s v="English"/>
    <n v="37541683"/>
    <n v="15.0166732"/>
    <s v="&lt;90 minutes"/>
    <n v="15.0166732"/>
    <x v="0"/>
    <n v="1"/>
  </r>
  <r>
    <s v="A Haunted House 2"/>
    <x v="73"/>
    <x v="74"/>
    <n v="986"/>
    <n v="4073"/>
    <n v="89"/>
    <n v="0"/>
    <x v="32"/>
    <n v="69"/>
    <n v="86"/>
    <n v="17314483"/>
    <n v="4000000"/>
    <x v="77"/>
    <s v="Color"/>
    <x v="2"/>
    <s v="English"/>
    <x v="1"/>
    <x v="0"/>
    <s v="English"/>
    <n v="13314483"/>
    <n v="3.3286207499999998"/>
    <s v="&lt;90 minutes"/>
    <n v="3.3286207499999998"/>
    <x v="0"/>
    <n v="1"/>
  </r>
  <r>
    <s v="A History of Violence"/>
    <x v="74"/>
    <x v="66"/>
    <n v="10000"/>
    <n v="12754"/>
    <n v="0"/>
    <n v="0"/>
    <x v="1"/>
    <n v="441"/>
    <n v="96"/>
    <n v="31493782"/>
    <n v="32000000"/>
    <x v="78"/>
    <s v="Color"/>
    <x v="4"/>
    <s v="English"/>
    <x v="1"/>
    <x v="0"/>
    <s v="English"/>
    <n v="-506218"/>
    <n v="-1.5819312500000016E-2"/>
    <s v="90-110 minutes"/>
    <n v="-1.5819312499999998E-2"/>
    <x v="1"/>
    <n v="0"/>
  </r>
  <r>
    <s v="A Home at the End of the World"/>
    <x v="62"/>
    <x v="75"/>
    <n v="18000"/>
    <n v="21107"/>
    <n v="15"/>
    <n v="1000"/>
    <x v="9"/>
    <n v="84"/>
    <n v="97"/>
    <n v="1029017"/>
    <n v="6500000"/>
    <x v="79"/>
    <s v="Color"/>
    <x v="1"/>
    <s v="English"/>
    <x v="1"/>
    <x v="0"/>
    <s v="English"/>
    <n v="-5470983"/>
    <n v="-0.84168969230769231"/>
    <s v="90-110 minutes"/>
    <n v="-0.84168969230769231"/>
    <x v="0"/>
    <n v="0"/>
  </r>
  <r>
    <s v="A Knight's Tale"/>
    <x v="75"/>
    <x v="43"/>
    <n v="13000"/>
    <n v="18761"/>
    <n v="241"/>
    <n v="0"/>
    <x v="31"/>
    <n v="167"/>
    <n v="144"/>
    <n v="56083966"/>
    <n v="65000000"/>
    <x v="80"/>
    <s v="Color"/>
    <x v="5"/>
    <s v="English"/>
    <x v="1"/>
    <x v="1"/>
    <s v="English"/>
    <n v="-8916034"/>
    <n v="-0.13716975384615382"/>
    <s v="131-150 minutes"/>
    <n v="-0.13716975384615385"/>
    <x v="2"/>
    <n v="0"/>
  </r>
  <r>
    <s v="A League of Their Own"/>
    <x v="76"/>
    <x v="76"/>
    <n v="15000"/>
    <n v="16751"/>
    <n v="545"/>
    <n v="0"/>
    <x v="2"/>
    <n v="41"/>
    <n v="128"/>
    <n v="107458785"/>
    <n v="40000000"/>
    <x v="81"/>
    <s v="Black and White"/>
    <x v="2"/>
    <s v="English"/>
    <x v="1"/>
    <x v="3"/>
    <s v="English"/>
    <n v="67458785"/>
    <n v="1.686469625"/>
    <s v="111-130 minutes"/>
    <n v="1.686469625"/>
    <x v="1"/>
    <n v="1"/>
  </r>
  <r>
    <s v="A Lego Brickumentary"/>
    <x v="77"/>
    <x v="77"/>
    <n v="20"/>
    <n v="28"/>
    <n v="0"/>
    <n v="0"/>
    <x v="9"/>
    <n v="43"/>
    <n v="93"/>
    <n v="100240"/>
    <n v="1000000"/>
    <x v="82"/>
    <s v="Color"/>
    <x v="8"/>
    <s v="English"/>
    <x v="10"/>
    <x v="2"/>
    <s v="English"/>
    <n v="-899760"/>
    <n v="-0.89976"/>
    <s v="90-110 minutes"/>
    <n v="-0.89976"/>
    <x v="0"/>
    <n v="0"/>
  </r>
  <r>
    <s v="A Lot Like Love"/>
    <x v="78"/>
    <x v="78"/>
    <n v="618"/>
    <n v="1095"/>
    <n v="13"/>
    <n v="0"/>
    <x v="0"/>
    <n v="112"/>
    <n v="107"/>
    <n v="21835784"/>
    <n v="30000000"/>
    <x v="83"/>
    <s v="Color"/>
    <x v="2"/>
    <s v="English"/>
    <x v="1"/>
    <x v="1"/>
    <s v="English"/>
    <n v="-8164216"/>
    <n v="-0.27214053333333332"/>
    <s v="90-110 minutes"/>
    <n v="-0.27214053333333332"/>
    <x v="1"/>
    <n v="0"/>
  </r>
  <r>
    <s v="A Low Down Dirty Shame"/>
    <x v="79"/>
    <x v="79"/>
    <n v="851"/>
    <n v="3190"/>
    <n v="322"/>
    <n v="368"/>
    <x v="16"/>
    <n v="8"/>
    <n v="100"/>
    <n v="29392418"/>
    <n v="10000000"/>
    <x v="84"/>
    <s v="Color"/>
    <x v="5"/>
    <s v="English"/>
    <x v="1"/>
    <x v="0"/>
    <s v="English"/>
    <n v="19392418"/>
    <n v="1.9392418"/>
    <s v="90-110 minutes"/>
    <n v="1.9392418"/>
    <x v="1"/>
    <n v="1"/>
  </r>
  <r>
    <s v="A Madea Christmas"/>
    <x v="80"/>
    <x v="80"/>
    <n v="975"/>
    <n v="3202"/>
    <n v="0"/>
    <n v="0"/>
    <x v="32"/>
    <n v="24"/>
    <n v="100"/>
    <n v="52528330"/>
    <n v="25000000"/>
    <x v="85"/>
    <s v="Color"/>
    <x v="2"/>
    <s v="English"/>
    <x v="1"/>
    <x v="1"/>
    <s v="English"/>
    <n v="27528330"/>
    <n v="1.1011332"/>
    <s v="90-110 minutes"/>
    <n v="1.1011332"/>
    <x v="1"/>
    <n v="1"/>
  </r>
  <r>
    <s v="A Man Apart"/>
    <x v="81"/>
    <x v="81"/>
    <n v="14000"/>
    <n v="16611"/>
    <n v="473"/>
    <n v="0"/>
    <x v="8"/>
    <n v="110"/>
    <n v="109"/>
    <n v="26183197"/>
    <n v="36000000"/>
    <x v="86"/>
    <s v="Color"/>
    <x v="5"/>
    <s v="English"/>
    <x v="1"/>
    <x v="0"/>
    <s v="English"/>
    <n v="-9816803"/>
    <n v="-0.27268897222222221"/>
    <s v="90-110 minutes"/>
    <n v="-0.27268897222222221"/>
    <x v="1"/>
    <n v="0"/>
  </r>
  <r>
    <s v="A Mighty Heart"/>
    <x v="82"/>
    <x v="82"/>
    <n v="11000"/>
    <n v="12178"/>
    <n v="187"/>
    <n v="923"/>
    <x v="12"/>
    <n v="190"/>
    <n v="108"/>
    <n v="9172810"/>
    <n v="16000000"/>
    <x v="87"/>
    <s v="Color"/>
    <x v="6"/>
    <s v="English"/>
    <x v="1"/>
    <x v="0"/>
    <s v="English"/>
    <n v="-6827190"/>
    <n v="-0.42669937499999999"/>
    <s v="90-110 minutes"/>
    <n v="-0.42669937499999999"/>
    <x v="1"/>
    <n v="0"/>
  </r>
  <r>
    <s v="A Million Ways to Die in the West"/>
    <x v="83"/>
    <x v="83"/>
    <n v="14000"/>
    <n v="28927"/>
    <n v="3000"/>
    <n v="24000"/>
    <x v="8"/>
    <n v="303"/>
    <n v="136"/>
    <n v="42615685"/>
    <n v="40000000"/>
    <x v="88"/>
    <s v="Color"/>
    <x v="2"/>
    <s v="English"/>
    <x v="1"/>
    <x v="0"/>
    <s v="English"/>
    <n v="2615685"/>
    <n v="6.5392125000000023E-2"/>
    <s v="131-150 minutes"/>
    <n v="6.5392124999999995E-2"/>
    <x v="1"/>
    <n v="0"/>
  </r>
  <r>
    <s v="A Most Violent Year"/>
    <x v="84"/>
    <x v="84"/>
    <n v="1000"/>
    <n v="3979"/>
    <n v="78"/>
    <n v="0"/>
    <x v="20"/>
    <n v="350"/>
    <n v="125"/>
    <n v="5749134"/>
    <n v="20000000"/>
    <x v="89"/>
    <s v="Color"/>
    <x v="5"/>
    <s v="English"/>
    <x v="1"/>
    <x v="0"/>
    <s v="English"/>
    <n v="-14250866"/>
    <n v="-0.71254329999999999"/>
    <s v="111-130 minutes"/>
    <n v="-0.71254329999999999"/>
    <x v="1"/>
    <n v="0"/>
  </r>
  <r>
    <s v="A Most Wanted Man"/>
    <x v="27"/>
    <x v="85"/>
    <n v="22000"/>
    <n v="22574"/>
    <n v="210"/>
    <n v="13000"/>
    <x v="9"/>
    <n v="291"/>
    <n v="122"/>
    <n v="17237244"/>
    <n v="15000000"/>
    <x v="90"/>
    <s v="Color"/>
    <x v="4"/>
    <s v="English"/>
    <x v="4"/>
    <x v="0"/>
    <s v="English"/>
    <n v="2237244"/>
    <n v="0.1491496000000001"/>
    <s v="111-130 minutes"/>
    <n v="0.14914959999999999"/>
    <x v="1"/>
    <n v="0"/>
  </r>
  <r>
    <s v="A Night at the Roxbury"/>
    <x v="85"/>
    <x v="86"/>
    <n v="8000"/>
    <n v="9271"/>
    <n v="12"/>
    <n v="0"/>
    <x v="21"/>
    <n v="63"/>
    <n v="82"/>
    <n v="30324946"/>
    <n v="17000000"/>
    <x v="91"/>
    <s v="Color"/>
    <x v="2"/>
    <s v="English"/>
    <x v="1"/>
    <x v="1"/>
    <s v="English"/>
    <n v="13324946"/>
    <n v="0.78382035294117647"/>
    <s v="&lt;90 minutes"/>
    <n v="0.78382035294117647"/>
    <x v="1"/>
    <n v="1"/>
  </r>
  <r>
    <s v="A Nightmare on Elm Street"/>
    <x v="86"/>
    <x v="87"/>
    <n v="40000"/>
    <n v="42918"/>
    <n v="0"/>
    <n v="10000"/>
    <x v="1"/>
    <n v="256"/>
    <n v="101"/>
    <n v="26505000"/>
    <n v="1800000"/>
    <x v="92"/>
    <s v="Color"/>
    <x v="0"/>
    <s v="English"/>
    <x v="1"/>
    <x v="7"/>
    <s v="English"/>
    <n v="24705000"/>
    <n v="13.725"/>
    <s v="90-110 minutes"/>
    <n v="13.725"/>
    <x v="0"/>
    <n v="1"/>
  </r>
  <r>
    <s v="A Nightmare on Elm Street 2: Freddy's Revenge"/>
    <x v="87"/>
    <x v="88"/>
    <n v="426"/>
    <n v="1472"/>
    <n v="28"/>
    <n v="0"/>
    <x v="33"/>
    <n v="138"/>
    <n v="87"/>
    <n v="30000000"/>
    <n v="2200000"/>
    <x v="93"/>
    <s v="Color"/>
    <x v="7"/>
    <s v="English"/>
    <x v="1"/>
    <x v="0"/>
    <s v="English"/>
    <n v="27800000"/>
    <n v="12.636363636363637"/>
    <s v="&lt;90 minutes"/>
    <n v="12.636363636363637"/>
    <x v="0"/>
    <n v="1"/>
  </r>
  <r>
    <s v="A Nightmare on Elm Street 3: Dream Warriors"/>
    <x v="88"/>
    <x v="89"/>
    <n v="506"/>
    <n v="1584"/>
    <n v="55"/>
    <n v="0"/>
    <x v="0"/>
    <n v="131"/>
    <n v="88"/>
    <n v="44793200"/>
    <n v="4500000"/>
    <x v="94"/>
    <s v="Color"/>
    <x v="5"/>
    <s v="English"/>
    <x v="1"/>
    <x v="7"/>
    <s v="English"/>
    <n v="40293200"/>
    <n v="8.9540444444444436"/>
    <s v="&lt;90 minutes"/>
    <n v="8.9540444444444436"/>
    <x v="0"/>
    <n v="1"/>
  </r>
  <r>
    <s v="A Nightmare on Elm Street 4: The Dream Master"/>
    <x v="89"/>
    <x v="5"/>
    <n v="130"/>
    <n v="450"/>
    <n v="212"/>
    <n v="0"/>
    <x v="34"/>
    <n v="102"/>
    <n v="99"/>
    <n v="49369900"/>
    <n v="7000000"/>
    <x v="95"/>
    <s v="Color"/>
    <x v="7"/>
    <s v="English"/>
    <x v="1"/>
    <x v="0"/>
    <s v="English"/>
    <n v="42369900"/>
    <n v="6.0528428571428572"/>
    <s v="90-110 minutes"/>
    <n v="6.0528428571428572"/>
    <x v="0"/>
    <n v="1"/>
  </r>
  <r>
    <s v="A Nightmare on Elm Street 5: The Dream Child"/>
    <x v="90"/>
    <x v="90"/>
    <n v="321"/>
    <n v="584"/>
    <n v="81"/>
    <n v="1000"/>
    <x v="17"/>
    <n v="88"/>
    <n v="89"/>
    <n v="22168359"/>
    <n v="8000000"/>
    <x v="96"/>
    <s v="Black and White"/>
    <x v="7"/>
    <s v="English"/>
    <x v="1"/>
    <x v="7"/>
    <s v="English"/>
    <n v="14168359"/>
    <n v="1.7710448749999999"/>
    <s v="&lt;90 minutes"/>
    <n v="1.7710448750000001"/>
    <x v="0"/>
    <n v="1"/>
  </r>
  <r>
    <s v="A Passage to India"/>
    <x v="91"/>
    <x v="91"/>
    <n v="358"/>
    <n v="1334"/>
    <n v="767"/>
    <n v="845"/>
    <x v="14"/>
    <n v="52"/>
    <n v="164"/>
    <n v="26400000"/>
    <n v="16000000"/>
    <x v="97"/>
    <s v="Color"/>
    <x v="3"/>
    <s v="English"/>
    <x v="4"/>
    <x v="3"/>
    <s v="English"/>
    <n v="10400000"/>
    <n v="0.64999999999999991"/>
    <s v="&gt;150 minutes"/>
    <n v="0.65"/>
    <x v="1"/>
    <n v="1"/>
  </r>
  <r>
    <s v="A Perfect Getaway"/>
    <x v="92"/>
    <x v="92"/>
    <n v="26000"/>
    <n v="41359"/>
    <n v="123"/>
    <n v="4000"/>
    <x v="27"/>
    <n v="160"/>
    <n v="108"/>
    <n v="15483540"/>
    <n v="14000000"/>
    <x v="98"/>
    <s v="Color"/>
    <x v="3"/>
    <s v="English"/>
    <x v="1"/>
    <x v="0"/>
    <s v="English"/>
    <n v="1483540"/>
    <n v="0.10596714285714293"/>
    <s v="90-110 minutes"/>
    <n v="0.10596714285714286"/>
    <x v="1"/>
    <n v="0"/>
  </r>
  <r>
    <s v="A Prairie Home Companion"/>
    <x v="93"/>
    <x v="93"/>
    <n v="11000"/>
    <n v="12946"/>
    <n v="500"/>
    <n v="683"/>
    <x v="9"/>
    <n v="211"/>
    <n v="105"/>
    <n v="20338609"/>
    <n v="10000000"/>
    <x v="99"/>
    <s v="Color"/>
    <x v="2"/>
    <s v="English"/>
    <x v="1"/>
    <x v="1"/>
    <s v="English"/>
    <n v="10338609"/>
    <n v="1.0338609000000001"/>
    <s v="90-110 minutes"/>
    <n v="1.0338609000000001"/>
    <x v="1"/>
    <n v="1"/>
  </r>
  <r>
    <s v="A Room with a View"/>
    <x v="94"/>
    <x v="94"/>
    <n v="687"/>
    <n v="1665"/>
    <n v="133"/>
    <n v="0"/>
    <x v="14"/>
    <n v="55"/>
    <n v="117"/>
    <n v="20966644"/>
    <n v="3000000"/>
    <x v="100"/>
    <s v="Color"/>
    <x v="1"/>
    <s v="English"/>
    <x v="4"/>
    <x v="5"/>
    <s v="English"/>
    <n v="17966644"/>
    <n v="5.9888813333333335"/>
    <s v="111-130 minutes"/>
    <n v="5.9888813333333335"/>
    <x v="0"/>
    <n v="1"/>
  </r>
  <r>
    <s v="A Scanner Darkly"/>
    <x v="95"/>
    <x v="95"/>
    <n v="21000"/>
    <n v="39507"/>
    <n v="0"/>
    <n v="0"/>
    <x v="19"/>
    <n v="232"/>
    <n v="100"/>
    <n v="5480996"/>
    <n v="8700000"/>
    <x v="101"/>
    <s v="Color"/>
    <x v="10"/>
    <s v="English"/>
    <x v="1"/>
    <x v="0"/>
    <s v="English"/>
    <n v="-3219004"/>
    <n v="-0.37000045977011498"/>
    <s v="90-110 minutes"/>
    <n v="-0.37000045977011492"/>
    <x v="0"/>
    <n v="0"/>
  </r>
  <r>
    <s v="A Separation"/>
    <x v="96"/>
    <x v="96"/>
    <n v="786"/>
    <n v="2501"/>
    <n v="0"/>
    <n v="48000"/>
    <x v="35"/>
    <n v="354"/>
    <n v="123"/>
    <n v="7098492"/>
    <n v="500000"/>
    <x v="102"/>
    <s v="Color"/>
    <x v="1"/>
    <s v="Persian"/>
    <x v="11"/>
    <x v="1"/>
    <s v="Other language"/>
    <n v="6598492"/>
    <n v="13.196984"/>
    <s v="111-130 minutes"/>
    <n v="13.196984"/>
    <x v="0"/>
    <n v="1"/>
  </r>
  <r>
    <s v="A Serious Man"/>
    <x v="97"/>
    <x v="97"/>
    <n v="816"/>
    <n v="1120"/>
    <n v="1000"/>
    <n v="10000"/>
    <x v="20"/>
    <n v="341"/>
    <n v="106"/>
    <n v="9190525"/>
    <n v="7000000"/>
    <x v="103"/>
    <s v="Color"/>
    <x v="2"/>
    <s v="English"/>
    <x v="1"/>
    <x v="0"/>
    <s v="English"/>
    <n v="2190525"/>
    <n v="0.31293214285714277"/>
    <s v="90-110 minutes"/>
    <n v="0.31293214285714288"/>
    <x v="0"/>
    <n v="0"/>
  </r>
  <r>
    <s v="A Simple Plan"/>
    <x v="98"/>
    <x v="98"/>
    <n v="989"/>
    <n v="2365"/>
    <n v="0"/>
    <n v="0"/>
    <x v="1"/>
    <n v="125"/>
    <n v="121"/>
    <n v="16311763"/>
    <n v="17000000"/>
    <x v="104"/>
    <s v="Color"/>
    <x v="4"/>
    <s v="English"/>
    <x v="4"/>
    <x v="0"/>
    <s v="English"/>
    <n v="-688237"/>
    <n v="-4.0484529411764725E-2"/>
    <s v="111-130 minutes"/>
    <n v="-4.0484529411764704E-2"/>
    <x v="1"/>
    <n v="0"/>
  </r>
  <r>
    <s v="A Simple Wish"/>
    <x v="99"/>
    <x v="99"/>
    <n v="1000"/>
    <n v="5535"/>
    <n v="23"/>
    <n v="517"/>
    <x v="33"/>
    <n v="21"/>
    <n v="89"/>
    <n v="8119205"/>
    <n v="28000000"/>
    <x v="105"/>
    <s v="Color"/>
    <x v="2"/>
    <s v="English"/>
    <x v="1"/>
    <x v="3"/>
    <s v="English"/>
    <n v="-19880795"/>
    <n v="-0.71002839285714292"/>
    <s v="&lt;90 minutes"/>
    <n v="-0.71002839285714281"/>
    <x v="1"/>
    <n v="0"/>
  </r>
  <r>
    <s v="A Single Man"/>
    <x v="100"/>
    <x v="100"/>
    <n v="14000"/>
    <n v="14816"/>
    <n v="192"/>
    <n v="16000"/>
    <x v="7"/>
    <n v="281"/>
    <n v="99"/>
    <n v="9166863"/>
    <n v="7000000"/>
    <x v="106"/>
    <s v="Color"/>
    <x v="1"/>
    <s v="English"/>
    <x v="1"/>
    <x v="0"/>
    <s v="English"/>
    <n v="2166863"/>
    <n v="0.30955185714285705"/>
    <s v="90-110 minutes"/>
    <n v="0.30955185714285716"/>
    <x v="0"/>
    <n v="0"/>
  </r>
  <r>
    <s v="A Sound of Thunder"/>
    <x v="84"/>
    <x v="101"/>
    <n v="1000"/>
    <n v="1890"/>
    <n v="0"/>
    <n v="785"/>
    <x v="36"/>
    <n v="113"/>
    <n v="102"/>
    <n v="1891821"/>
    <n v="52000000"/>
    <x v="107"/>
    <s v="Color"/>
    <x v="5"/>
    <s v="English"/>
    <x v="4"/>
    <x v="1"/>
    <s v="English"/>
    <n v="-50108179"/>
    <n v="-0.96361882692307688"/>
    <s v="90-110 minutes"/>
    <n v="-0.96361882692307688"/>
    <x v="2"/>
    <n v="0"/>
  </r>
  <r>
    <s v="A Thin Line Between Love and Hate"/>
    <x v="101"/>
    <x v="102"/>
    <n v="585"/>
    <n v="3023"/>
    <n v="0"/>
    <n v="559"/>
    <x v="5"/>
    <n v="11"/>
    <n v="108"/>
    <n v="34746109"/>
    <n v="8000000"/>
    <x v="108"/>
    <s v="Color"/>
    <x v="2"/>
    <s v="English"/>
    <x v="1"/>
    <x v="0"/>
    <s v="English"/>
    <n v="26746109"/>
    <n v="3.3432636249999996"/>
    <s v="90-110 minutes"/>
    <n v="3.3432636250000001"/>
    <x v="0"/>
    <n v="1"/>
  </r>
  <r>
    <s v="A Thousand Words"/>
    <x v="102"/>
    <x v="103"/>
    <n v="61"/>
    <n v="222"/>
    <n v="48"/>
    <n v="0"/>
    <x v="11"/>
    <n v="70"/>
    <n v="91"/>
    <n v="18438149"/>
    <n v="40000000"/>
    <x v="109"/>
    <s v="Color"/>
    <x v="2"/>
    <s v="English"/>
    <x v="1"/>
    <x v="1"/>
    <s v="English"/>
    <n v="-21561851"/>
    <n v="-0.53904627500000002"/>
    <s v="90-110 minutes"/>
    <n v="-0.53904627500000002"/>
    <x v="1"/>
    <n v="0"/>
  </r>
  <r>
    <s v="A Time to Kill"/>
    <x v="23"/>
    <x v="55"/>
    <n v="18000"/>
    <n v="31349"/>
    <n v="541"/>
    <n v="0"/>
    <x v="14"/>
    <n v="71"/>
    <n v="149"/>
    <n v="108706165"/>
    <n v="40000000"/>
    <x v="110"/>
    <s v="Color"/>
    <x v="4"/>
    <s v="English"/>
    <x v="1"/>
    <x v="0"/>
    <s v="English"/>
    <n v="68706165"/>
    <n v="1.7176541250000001"/>
    <s v="131-150 minutes"/>
    <n v="1.7176541249999999"/>
    <x v="1"/>
    <n v="1"/>
  </r>
  <r>
    <s v="A Very Harold &amp; Kumar 3D Christmas"/>
    <x v="103"/>
    <x v="104"/>
    <n v="786"/>
    <n v="2462"/>
    <n v="12"/>
    <n v="21000"/>
    <x v="26"/>
    <n v="161"/>
    <n v="90"/>
    <n v="35033759"/>
    <n v="19000000"/>
    <x v="111"/>
    <s v="Color"/>
    <x v="3"/>
    <s v="English"/>
    <x v="1"/>
    <x v="0"/>
    <s v="English"/>
    <n v="16033759"/>
    <n v="0.84388205263157889"/>
    <s v="90-110 minutes"/>
    <n v="0.84388205263157889"/>
    <x v="1"/>
    <n v="1"/>
  </r>
  <r>
    <s v="A Very Long Engagement"/>
    <x v="104"/>
    <x v="105"/>
    <n v="226"/>
    <n v="405"/>
    <n v="0"/>
    <n v="0"/>
    <x v="18"/>
    <n v="186"/>
    <n v="133"/>
    <n v="6167817"/>
    <n v="47000000"/>
    <x v="112"/>
    <s v="Color"/>
    <x v="1"/>
    <s v="French"/>
    <x v="8"/>
    <x v="0"/>
    <s v="Other language"/>
    <n v="-40832183"/>
    <n v="-0.86876985106382976"/>
    <s v="131-150 minutes"/>
    <n v="-0.86876985106382976"/>
    <x v="1"/>
    <n v="0"/>
  </r>
  <r>
    <s v="A View to a Kill"/>
    <x v="105"/>
    <x v="106"/>
    <n v="1000"/>
    <n v="2943"/>
    <n v="46"/>
    <n v="0"/>
    <x v="26"/>
    <n v="108"/>
    <n v="131"/>
    <n v="50300000"/>
    <n v="30000000"/>
    <x v="113"/>
    <s v="Color"/>
    <x v="5"/>
    <s v="English"/>
    <x v="4"/>
    <x v="3"/>
    <s v="English"/>
    <n v="20300000"/>
    <n v="0.67666666666666675"/>
    <s v="131-150 minutes"/>
    <n v="0.67666666666666664"/>
    <x v="1"/>
    <n v="1"/>
  </r>
  <r>
    <s v="A Walk Among the Tombstones"/>
    <x v="83"/>
    <x v="107"/>
    <n v="14000"/>
    <n v="15428"/>
    <n v="71"/>
    <n v="15000"/>
    <x v="27"/>
    <n v="253"/>
    <n v="114"/>
    <n v="25977365"/>
    <n v="28000000"/>
    <x v="114"/>
    <s v="Color"/>
    <x v="4"/>
    <s v="English"/>
    <x v="1"/>
    <x v="0"/>
    <s v="English"/>
    <n v="-2022635"/>
    <n v="-7.2236964285714245E-2"/>
    <s v="111-130 minutes"/>
    <n v="-7.2236964285714286E-2"/>
    <x v="1"/>
    <n v="0"/>
  </r>
  <r>
    <s v="A Walk on the Moon"/>
    <x v="74"/>
    <x v="108"/>
    <n v="10000"/>
    <n v="10368"/>
    <n v="956"/>
    <n v="860"/>
    <x v="0"/>
    <n v="47"/>
    <n v="107"/>
    <n v="4741987"/>
    <n v="14000000"/>
    <x v="115"/>
    <s v="Color"/>
    <x v="1"/>
    <s v="English"/>
    <x v="1"/>
    <x v="0"/>
    <s v="English"/>
    <n v="-9258013"/>
    <n v="-0.66128664285714289"/>
    <s v="90-110 minutes"/>
    <n v="-0.66128664285714289"/>
    <x v="1"/>
    <n v="0"/>
  </r>
  <r>
    <s v="A Walk to Remember"/>
    <x v="106"/>
    <x v="109"/>
    <n v="683"/>
    <n v="2436"/>
    <n v="163"/>
    <n v="19000"/>
    <x v="14"/>
    <n v="80"/>
    <n v="101"/>
    <n v="41227069"/>
    <n v="11000000"/>
    <x v="116"/>
    <s v="Color"/>
    <x v="1"/>
    <s v="English"/>
    <x v="1"/>
    <x v="3"/>
    <s v="English"/>
    <n v="30227069"/>
    <n v="2.7479153636363636"/>
    <s v="90-110 minutes"/>
    <n v="2.7479153636363636"/>
    <x v="1"/>
    <n v="1"/>
  </r>
  <r>
    <s v="A.I. Artificial Intelligence"/>
    <x v="107"/>
    <x v="110"/>
    <n v="3000"/>
    <n v="6217"/>
    <n v="14000"/>
    <n v="11000"/>
    <x v="19"/>
    <n v="281"/>
    <n v="146"/>
    <n v="78616689"/>
    <n v="100000000"/>
    <x v="117"/>
    <s v="Color"/>
    <x v="3"/>
    <s v="English"/>
    <x v="1"/>
    <x v="1"/>
    <s v="English"/>
    <n v="-21383311"/>
    <n v="-0.21383311000000005"/>
    <s v="131-150 minutes"/>
    <n v="-0.21383310999999999"/>
    <x v="2"/>
    <n v="0"/>
  </r>
  <r>
    <s v="Ã†on Flux"/>
    <x v="108"/>
    <x v="111"/>
    <n v="9000"/>
    <n v="10185"/>
    <n v="45"/>
    <n v="0"/>
    <x v="37"/>
    <n v="178"/>
    <n v="93"/>
    <n v="25857987"/>
    <n v="62000000"/>
    <x v="118"/>
    <s v="Color"/>
    <x v="5"/>
    <s v="English"/>
    <x v="1"/>
    <x v="1"/>
    <s v="English"/>
    <n v="-36142013"/>
    <n v="-0.58293569354838715"/>
    <s v="90-110 minutes"/>
    <n v="-0.58293569354838715"/>
    <x v="2"/>
    <n v="0"/>
  </r>
  <r>
    <s v="Abandon"/>
    <x v="109"/>
    <x v="112"/>
    <n v="16000"/>
    <n v="28987"/>
    <n v="79"/>
    <n v="261"/>
    <x v="38"/>
    <n v="72"/>
    <n v="99"/>
    <n v="10719367"/>
    <n v="25000000"/>
    <x v="119"/>
    <s v="Color"/>
    <x v="1"/>
    <s v="English"/>
    <x v="1"/>
    <x v="1"/>
    <s v="English"/>
    <n v="-14280633"/>
    <n v="-0.57122531999999993"/>
    <s v="90-110 minutes"/>
    <n v="-0.57122532000000004"/>
    <x v="1"/>
    <n v="0"/>
  </r>
  <r>
    <s v="Abduction"/>
    <x v="110"/>
    <x v="14"/>
    <n v="327"/>
    <n v="561"/>
    <n v="309"/>
    <n v="13000"/>
    <x v="39"/>
    <n v="180"/>
    <n v="106"/>
    <n v="28064226"/>
    <n v="35000000"/>
    <x v="120"/>
    <s v="Color"/>
    <x v="5"/>
    <s v="English"/>
    <x v="1"/>
    <x v="1"/>
    <s v="English"/>
    <n v="-6935774"/>
    <n v="-0.19816497142857148"/>
    <s v="90-110 minutes"/>
    <n v="-0.19816497142857142"/>
    <x v="1"/>
    <n v="0"/>
  </r>
  <r>
    <s v="Aberdeen"/>
    <x v="111"/>
    <x v="113"/>
    <n v="844"/>
    <n v="846"/>
    <n v="19"/>
    <n v="260"/>
    <x v="40"/>
    <n v="28"/>
    <n v="106"/>
    <n v="64148"/>
    <n v="6500000"/>
    <x v="121"/>
    <s v="Color"/>
    <x v="1"/>
    <s v="English"/>
    <x v="4"/>
    <x v="8"/>
    <s v="English"/>
    <n v="-6435852"/>
    <n v="-0.99013107692307689"/>
    <s v="90-110 minutes"/>
    <n v="-0.99013107692307689"/>
    <x v="0"/>
    <n v="0"/>
  </r>
  <r>
    <s v="About a Boy"/>
    <x v="112"/>
    <x v="60"/>
    <n v="66"/>
    <n v="74"/>
    <n v="129"/>
    <n v="0"/>
    <x v="19"/>
    <n v="158"/>
    <n v="101"/>
    <n v="40566655"/>
    <n v="30000000"/>
    <x v="122"/>
    <s v="Color"/>
    <x v="2"/>
    <s v="English"/>
    <x v="4"/>
    <x v="1"/>
    <s v="English"/>
    <n v="10566655"/>
    <n v="0.35222183333333335"/>
    <s v="90-110 minutes"/>
    <n v="0.35222183333333335"/>
    <x v="1"/>
    <n v="0"/>
  </r>
  <r>
    <s v="About Last Night"/>
    <x v="113"/>
    <x v="114"/>
    <n v="833"/>
    <n v="2800"/>
    <n v="38"/>
    <n v="0"/>
    <x v="8"/>
    <n v="90"/>
    <n v="100"/>
    <n v="48637684"/>
    <n v="12500000"/>
    <x v="123"/>
    <s v="Color"/>
    <x v="2"/>
    <s v="English"/>
    <x v="1"/>
    <x v="0"/>
    <s v="English"/>
    <n v="36137684"/>
    <n v="2.8910147199999998"/>
    <s v="90-110 minutes"/>
    <n v="2.8910147199999998"/>
    <x v="1"/>
    <n v="1"/>
  </r>
  <r>
    <s v="About Schmidt"/>
    <x v="114"/>
    <x v="115"/>
    <n v="442"/>
    <n v="1556"/>
    <n v="729"/>
    <n v="0"/>
    <x v="2"/>
    <n v="217"/>
    <n v="125"/>
    <n v="65010106"/>
    <n v="30000000"/>
    <x v="124"/>
    <s v="Color"/>
    <x v="2"/>
    <s v="English"/>
    <x v="1"/>
    <x v="0"/>
    <s v="English"/>
    <n v="35010106"/>
    <n v="1.1670035333333333"/>
    <s v="111-130 minutes"/>
    <n v="1.1670035333333333"/>
    <x v="1"/>
    <n v="1"/>
  </r>
  <r>
    <s v="About Time"/>
    <x v="115"/>
    <x v="116"/>
    <n v="565"/>
    <n v="1595"/>
    <n v="628"/>
    <n v="105000"/>
    <x v="24"/>
    <n v="274"/>
    <n v="123"/>
    <n v="15294553"/>
    <n v="12000000"/>
    <x v="125"/>
    <s v="Color"/>
    <x v="1"/>
    <s v="English"/>
    <x v="4"/>
    <x v="0"/>
    <s v="English"/>
    <n v="3294553"/>
    <n v="0.2745460833333333"/>
    <s v="111-130 minutes"/>
    <n v="0.27454608333333336"/>
    <x v="1"/>
    <n v="0"/>
  </r>
  <r>
    <s v="Abraham Lincoln: Vampire Hunter"/>
    <x v="116"/>
    <x v="117"/>
    <n v="3000"/>
    <n v="8281"/>
    <n v="335"/>
    <n v="98000"/>
    <x v="11"/>
    <n v="393"/>
    <n v="105"/>
    <n v="37516013"/>
    <n v="69000000"/>
    <x v="126"/>
    <s v="Color"/>
    <x v="5"/>
    <s v="English"/>
    <x v="1"/>
    <x v="0"/>
    <s v="English"/>
    <n v="-31483987"/>
    <n v="-0.4562896666666667"/>
    <s v="90-110 minutes"/>
    <n v="-0.45628966666666665"/>
    <x v="2"/>
    <n v="0"/>
  </r>
  <r>
    <s v="Absolute Power"/>
    <x v="68"/>
    <x v="118"/>
    <n v="16000"/>
    <n v="19139"/>
    <n v="16000"/>
    <n v="1000"/>
    <x v="12"/>
    <n v="76"/>
    <n v="121"/>
    <n v="50007168"/>
    <n v="50000000"/>
    <x v="127"/>
    <s v="Color"/>
    <x v="5"/>
    <s v="English"/>
    <x v="1"/>
    <x v="0"/>
    <s v="English"/>
    <n v="7168"/>
    <n v="1.4336000000003679E-4"/>
    <s v="111-130 minutes"/>
    <n v="1.4336000000000001E-4"/>
    <x v="1"/>
    <n v="0"/>
  </r>
  <r>
    <s v="Ace Ventura: Pet Detective"/>
    <x v="117"/>
    <x v="119"/>
    <n v="759"/>
    <n v="2462"/>
    <n v="293"/>
    <n v="0"/>
    <x v="31"/>
    <n v="61"/>
    <n v="78"/>
    <n v="72217000"/>
    <n v="12000000"/>
    <x v="128"/>
    <s v="Color"/>
    <x v="2"/>
    <s v="English"/>
    <x v="1"/>
    <x v="1"/>
    <s v="English"/>
    <n v="60217000"/>
    <n v="5.0180833333333332"/>
    <s v="&lt;90 minutes"/>
    <n v="5.0180833333333332"/>
    <x v="1"/>
    <n v="1"/>
  </r>
  <r>
    <s v="Ace Ventura: When Nature Calls"/>
    <x v="118"/>
    <x v="120"/>
    <n v="531"/>
    <n v="2203"/>
    <n v="176"/>
    <n v="0"/>
    <x v="26"/>
    <n v="59"/>
    <n v="90"/>
    <n v="108360000"/>
    <n v="30000000"/>
    <x v="129"/>
    <s v="Color"/>
    <x v="3"/>
    <s v="English"/>
    <x v="1"/>
    <x v="1"/>
    <s v="English"/>
    <n v="78360000"/>
    <n v="2.6120000000000001"/>
    <s v="90-110 minutes"/>
    <n v="2.6120000000000001"/>
    <x v="1"/>
    <n v="1"/>
  </r>
  <r>
    <s v="Across the Universe"/>
    <x v="119"/>
    <x v="121"/>
    <n v="5000"/>
    <n v="5405"/>
    <n v="278"/>
    <n v="14000"/>
    <x v="14"/>
    <n v="156"/>
    <n v="133"/>
    <n v="24343673"/>
    <n v="45000000"/>
    <x v="130"/>
    <s v="Color"/>
    <x v="1"/>
    <s v="English"/>
    <x v="1"/>
    <x v="1"/>
    <s v="English"/>
    <n v="-20656327"/>
    <n v="-0.45902948888888884"/>
    <s v="131-150 minutes"/>
    <n v="-0.45902948888888889"/>
    <x v="1"/>
    <n v="0"/>
  </r>
  <r>
    <s v="Act of Valor"/>
    <x v="120"/>
    <x v="122"/>
    <n v="93"/>
    <n v="146"/>
    <n v="16"/>
    <n v="15000"/>
    <x v="27"/>
    <n v="216"/>
    <n v="110"/>
    <n v="70011073"/>
    <n v="12000000"/>
    <x v="131"/>
    <s v="Color"/>
    <x v="5"/>
    <s v="English"/>
    <x v="1"/>
    <x v="0"/>
    <s v="English"/>
    <n v="58011073"/>
    <n v="4.834256083333333"/>
    <s v="90-110 minutes"/>
    <n v="4.834256083333333"/>
    <x v="1"/>
    <n v="1"/>
  </r>
  <r>
    <s v="Action Jackson"/>
    <x v="121"/>
    <x v="123"/>
    <n v="1000"/>
    <n v="5282"/>
    <n v="22"/>
    <n v="978"/>
    <x v="41"/>
    <n v="35"/>
    <n v="96"/>
    <n v="20257000"/>
    <n v="7000000"/>
    <x v="132"/>
    <s v="Color"/>
    <x v="5"/>
    <s v="English"/>
    <x v="1"/>
    <x v="0"/>
    <s v="English"/>
    <n v="13257000"/>
    <n v="1.8938571428571427"/>
    <s v="90-110 minutes"/>
    <n v="1.8938571428571429"/>
    <x v="0"/>
    <n v="1"/>
  </r>
  <r>
    <s v="Adaptation."/>
    <x v="55"/>
    <x v="124"/>
    <n v="12000"/>
    <n v="25489"/>
    <n v="0"/>
    <n v="0"/>
    <x v="18"/>
    <n v="241"/>
    <n v="81"/>
    <n v="22245861"/>
    <n v="19000000"/>
    <x v="133"/>
    <s v="Color"/>
    <x v="2"/>
    <s v="English"/>
    <x v="1"/>
    <x v="0"/>
    <s v="English"/>
    <n v="3245861"/>
    <n v="0.17083478947368413"/>
    <s v="&lt;90 minutes"/>
    <n v="0.17083478947368422"/>
    <x v="1"/>
    <n v="0"/>
  </r>
  <r>
    <s v="Addicted"/>
    <x v="122"/>
    <x v="125"/>
    <n v="1000"/>
    <n v="2840"/>
    <n v="23"/>
    <n v="0"/>
    <x v="41"/>
    <n v="9"/>
    <n v="106"/>
    <n v="17382982"/>
    <n v="5000000"/>
    <x v="134"/>
    <s v="Color"/>
    <x v="1"/>
    <s v="Spanish"/>
    <x v="1"/>
    <x v="0"/>
    <s v="Other language"/>
    <n v="12382982"/>
    <n v="2.4765964"/>
    <s v="90-110 minutes"/>
    <n v="2.4765964"/>
    <x v="0"/>
    <n v="1"/>
  </r>
  <r>
    <s v="Admission"/>
    <x v="123"/>
    <x v="126"/>
    <n v="2000"/>
    <n v="3004"/>
    <n v="80"/>
    <n v="5000"/>
    <x v="34"/>
    <n v="150"/>
    <n v="107"/>
    <n v="18004225"/>
    <n v="13000000"/>
    <x v="135"/>
    <s v="Color"/>
    <x v="2"/>
    <s v="English"/>
    <x v="1"/>
    <x v="1"/>
    <s v="English"/>
    <n v="5004225"/>
    <n v="0.38494038461538471"/>
    <s v="90-110 minutes"/>
    <n v="0.3849403846153846"/>
    <x v="1"/>
    <n v="0"/>
  </r>
  <r>
    <s v="Adore"/>
    <x v="62"/>
    <x v="127"/>
    <n v="18000"/>
    <n v="25269"/>
    <n v="105"/>
    <n v="0"/>
    <x v="21"/>
    <n v="141"/>
    <n v="112"/>
    <n v="317125"/>
    <n v="16000000"/>
    <x v="136"/>
    <s v="Color"/>
    <x v="1"/>
    <s v="English"/>
    <x v="12"/>
    <x v="0"/>
    <s v="English"/>
    <n v="-15682875"/>
    <n v="-0.98017968749999995"/>
    <s v="111-130 minutes"/>
    <n v="-0.98017968749999995"/>
    <x v="1"/>
    <n v="0"/>
  </r>
  <r>
    <s v="After Earth"/>
    <x v="124"/>
    <x v="128"/>
    <n v="10000"/>
    <n v="14168"/>
    <n v="0"/>
    <n v="37000"/>
    <x v="38"/>
    <n v="349"/>
    <n v="100"/>
    <n v="60522097"/>
    <n v="130000000"/>
    <x v="137"/>
    <s v="Color"/>
    <x v="5"/>
    <s v="English"/>
    <x v="1"/>
    <x v="1"/>
    <s v="English"/>
    <n v="-69477903"/>
    <n v="-0.53444540769230775"/>
    <s v="90-110 minutes"/>
    <n v="-0.53444540769230764"/>
    <x v="2"/>
    <n v="0"/>
  </r>
  <r>
    <s v="After the Sunset"/>
    <x v="49"/>
    <x v="129"/>
    <n v="4000"/>
    <n v="9814"/>
    <n v="420"/>
    <n v="782"/>
    <x v="26"/>
    <n v="117"/>
    <n v="97"/>
    <n v="28328132"/>
    <n v="58000000"/>
    <x v="138"/>
    <s v="Color"/>
    <x v="5"/>
    <s v="English"/>
    <x v="1"/>
    <x v="1"/>
    <s v="English"/>
    <n v="-29671868"/>
    <n v="-0.51158393103448274"/>
    <s v="90-110 minutes"/>
    <n v="-0.51158393103448274"/>
    <x v="2"/>
    <n v="0"/>
  </r>
  <r>
    <s v="After.Life"/>
    <x v="83"/>
    <x v="130"/>
    <n v="14000"/>
    <n v="15860"/>
    <n v="0"/>
    <n v="7000"/>
    <x v="11"/>
    <n v="138"/>
    <n v="104"/>
    <n v="108229"/>
    <n v="4500000"/>
    <x v="139"/>
    <s v="Color"/>
    <x v="1"/>
    <s v="English"/>
    <x v="1"/>
    <x v="0"/>
    <s v="English"/>
    <n v="-4391771"/>
    <n v="-0.97594911111111116"/>
    <s v="90-110 minutes"/>
    <n v="-0.97594911111111116"/>
    <x v="0"/>
    <n v="0"/>
  </r>
  <r>
    <s v="Against the Ropes"/>
    <x v="125"/>
    <x v="131"/>
    <n v="865"/>
    <n v="2972"/>
    <n v="534"/>
    <n v="177"/>
    <x v="13"/>
    <n v="76"/>
    <n v="110"/>
    <n v="5881504"/>
    <n v="39000000"/>
    <x v="140"/>
    <s v="Color"/>
    <x v="6"/>
    <s v="English"/>
    <x v="1"/>
    <x v="1"/>
    <s v="English"/>
    <n v="-33118496"/>
    <n v="-0.84919220512820515"/>
    <s v="90-110 minutes"/>
    <n v="-0.84919220512820515"/>
    <x v="1"/>
    <n v="0"/>
  </r>
  <r>
    <s v="Agent Cody Banks"/>
    <x v="126"/>
    <x v="132"/>
    <n v="1000"/>
    <n v="3037"/>
    <n v="91"/>
    <n v="542"/>
    <x v="39"/>
    <n v="79"/>
    <n v="102"/>
    <n v="47285499"/>
    <n v="26000000"/>
    <x v="141"/>
    <s v="Color"/>
    <x v="5"/>
    <s v="English"/>
    <x v="1"/>
    <x v="3"/>
    <s v="English"/>
    <n v="21285499"/>
    <n v="0.81867303846153838"/>
    <s v="90-110 minutes"/>
    <n v="0.81867303846153849"/>
    <x v="1"/>
    <n v="1"/>
  </r>
  <r>
    <s v="Agent Cody Banks 2: Destination London"/>
    <x v="126"/>
    <x v="133"/>
    <n v="1000"/>
    <n v="3742"/>
    <n v="8"/>
    <n v="167"/>
    <x v="42"/>
    <n v="55"/>
    <n v="100"/>
    <n v="23222861"/>
    <n v="26000000"/>
    <x v="142"/>
    <s v="Color"/>
    <x v="5"/>
    <s v="English"/>
    <x v="1"/>
    <x v="3"/>
    <s v="English"/>
    <n v="-2777139"/>
    <n v="-0.10681303846153845"/>
    <s v="90-110 minutes"/>
    <n v="-0.10681303846153846"/>
    <x v="1"/>
    <n v="0"/>
  </r>
  <r>
    <s v="Agora"/>
    <x v="127"/>
    <x v="134"/>
    <n v="614"/>
    <n v="1829"/>
    <n v="448"/>
    <n v="29000"/>
    <x v="2"/>
    <n v="180"/>
    <n v="141"/>
    <n v="617840"/>
    <n v="70000000"/>
    <x v="143"/>
    <s v="Color"/>
    <x v="3"/>
    <s v="English"/>
    <x v="0"/>
    <x v="0"/>
    <s v="English"/>
    <n v="-69382160"/>
    <n v="-0.99117371428571432"/>
    <s v="131-150 minutes"/>
    <n v="-0.99117371428571432"/>
    <x v="2"/>
    <n v="0"/>
  </r>
  <r>
    <s v="Aimee &amp; Jaguar"/>
    <x v="128"/>
    <x v="135"/>
    <n v="177"/>
    <n v="333"/>
    <n v="4"/>
    <n v="687"/>
    <x v="40"/>
    <n v="63"/>
    <n v="125"/>
    <n v="927107"/>
    <n v="15000000"/>
    <x v="144"/>
    <s v="Color"/>
    <x v="6"/>
    <s v="German"/>
    <x v="2"/>
    <x v="8"/>
    <s v="Other language"/>
    <n v="-14072893"/>
    <n v="-0.93819286666666668"/>
    <s v="111-130 minutes"/>
    <n v="-0.93819286666666668"/>
    <x v="1"/>
    <n v="0"/>
  </r>
  <r>
    <s v="Air Bud"/>
    <x v="129"/>
    <x v="136"/>
    <n v="2000"/>
    <n v="4277"/>
    <n v="188"/>
    <n v="902"/>
    <x v="17"/>
    <n v="35"/>
    <n v="98"/>
    <n v="24629916"/>
    <n v="3000000"/>
    <x v="145"/>
    <s v="Color"/>
    <x v="2"/>
    <s v="English"/>
    <x v="1"/>
    <x v="3"/>
    <s v="English"/>
    <n v="21629916"/>
    <n v="7.2099720000000005"/>
    <s v="90-110 minutes"/>
    <n v="7.2099719999999996"/>
    <x v="0"/>
    <n v="1"/>
  </r>
  <r>
    <s v="Air Force One"/>
    <x v="44"/>
    <x v="137"/>
    <n v="11000"/>
    <n v="23603"/>
    <n v="249"/>
    <n v="0"/>
    <x v="4"/>
    <n v="142"/>
    <n v="124"/>
    <n v="172620724"/>
    <n v="85000000"/>
    <x v="146"/>
    <s v="Color"/>
    <x v="5"/>
    <s v="English"/>
    <x v="1"/>
    <x v="0"/>
    <s v="English"/>
    <n v="87620724"/>
    <n v="1.0308320470588237"/>
    <s v="111-130 minutes"/>
    <n v="1.0308320470588235"/>
    <x v="2"/>
    <n v="1"/>
  </r>
  <r>
    <s v="Airborne"/>
    <x v="130"/>
    <x v="138"/>
    <n v="584"/>
    <n v="1218"/>
    <n v="38"/>
    <n v="0"/>
    <x v="21"/>
    <n v="9"/>
    <n v="91"/>
    <n v="2850263"/>
    <n v="2600000"/>
    <x v="147"/>
    <s v="Color"/>
    <x v="3"/>
    <s v="English"/>
    <x v="1"/>
    <x v="3"/>
    <s v="English"/>
    <n v="250263"/>
    <n v="9.6254999999999979E-2"/>
    <s v="90-110 minutes"/>
    <n v="9.6254999999999993E-2"/>
    <x v="0"/>
    <n v="0"/>
  </r>
  <r>
    <s v="Airplane!"/>
    <x v="131"/>
    <x v="139"/>
    <n v="628"/>
    <n v="2726"/>
    <n v="104"/>
    <n v="16000"/>
    <x v="24"/>
    <n v="134"/>
    <n v="88"/>
    <n v="83400000"/>
    <n v="3500000"/>
    <x v="148"/>
    <s v="Color"/>
    <x v="2"/>
    <s v="English"/>
    <x v="1"/>
    <x v="3"/>
    <s v="English"/>
    <n v="79900000"/>
    <n v="22.828571428571429"/>
    <s v="&lt;90 minutes"/>
    <n v="22.828571428571429"/>
    <x v="0"/>
    <n v="1"/>
  </r>
  <r>
    <s v="Akira"/>
    <x v="132"/>
    <x v="140"/>
    <n v="6"/>
    <n v="28"/>
    <n v="78"/>
    <n v="0"/>
    <x v="6"/>
    <n v="150"/>
    <n v="124"/>
    <n v="439162"/>
    <n v="1100000000"/>
    <x v="149"/>
    <s v="Color"/>
    <x v="5"/>
    <s v="Japanese"/>
    <x v="13"/>
    <x v="0"/>
    <s v="Other language"/>
    <n v="-1099560838"/>
    <n v="-0.9996007618181818"/>
    <s v="111-130 minutes"/>
    <n v="-0.9996007618181818"/>
    <x v="2"/>
    <n v="0"/>
  </r>
  <r>
    <s v="Aladdin"/>
    <x v="133"/>
    <x v="141"/>
    <n v="49000"/>
    <n v="52970"/>
    <n v="63"/>
    <n v="0"/>
    <x v="30"/>
    <n v="124"/>
    <n v="90"/>
    <n v="217350219"/>
    <n v="28000000"/>
    <x v="150"/>
    <s v="Color"/>
    <x v="3"/>
    <s v="English"/>
    <x v="1"/>
    <x v="2"/>
    <s v="English"/>
    <n v="189350219"/>
    <n v="6.7625078214285717"/>
    <s v="90-110 minutes"/>
    <n v="6.7625078214285717"/>
    <x v="1"/>
    <n v="1"/>
  </r>
  <r>
    <s v="Albert Nobbs"/>
    <x v="134"/>
    <x v="142"/>
    <n v="3000"/>
    <n v="4370"/>
    <n v="127"/>
    <n v="0"/>
    <x v="12"/>
    <n v="222"/>
    <n v="113"/>
    <n v="3014541"/>
    <n v="8000000"/>
    <x v="151"/>
    <s v="Color"/>
    <x v="1"/>
    <s v="English"/>
    <x v="4"/>
    <x v="0"/>
    <s v="English"/>
    <n v="-4985459"/>
    <n v="-0.62318237500000007"/>
    <s v="111-130 minutes"/>
    <n v="-0.62318237499999996"/>
    <x v="0"/>
    <n v="0"/>
  </r>
  <r>
    <s v="Albino Alligator"/>
    <x v="74"/>
    <x v="143"/>
    <n v="10000"/>
    <n v="13718"/>
    <n v="18000"/>
    <n v="225"/>
    <x v="8"/>
    <n v="37"/>
    <n v="97"/>
    <n v="326308"/>
    <n v="5000000"/>
    <x v="152"/>
    <s v="Color"/>
    <x v="4"/>
    <s v="English"/>
    <x v="1"/>
    <x v="0"/>
    <s v="English"/>
    <n v="-4673692"/>
    <n v="-0.93473839999999997"/>
    <s v="90-110 minutes"/>
    <n v="-0.93473839999999997"/>
    <x v="0"/>
    <n v="0"/>
  </r>
  <r>
    <s v="Alex &amp; Emma"/>
    <x v="135"/>
    <x v="68"/>
    <n v="372"/>
    <n v="977"/>
    <n v="0"/>
    <n v="625"/>
    <x v="5"/>
    <n v="73"/>
    <n v="96"/>
    <n v="14208384"/>
    <n v="30000000"/>
    <x v="153"/>
    <s v="Color"/>
    <x v="2"/>
    <s v="English"/>
    <x v="1"/>
    <x v="1"/>
    <s v="English"/>
    <n v="-15791616"/>
    <n v="-0.52638720000000006"/>
    <s v="90-110 minutes"/>
    <n v="-0.52638720000000006"/>
    <x v="1"/>
    <n v="0"/>
  </r>
  <r>
    <s v="Alex Cross"/>
    <x v="136"/>
    <x v="144"/>
    <n v="907"/>
    <n v="2471"/>
    <n v="357"/>
    <n v="11000"/>
    <x v="17"/>
    <n v="211"/>
    <n v="101"/>
    <n v="25863915"/>
    <n v="35000000"/>
    <x v="154"/>
    <s v="Color"/>
    <x v="5"/>
    <s v="English"/>
    <x v="1"/>
    <x v="1"/>
    <s v="English"/>
    <n v="-9136085"/>
    <n v="-0.26103100000000001"/>
    <s v="90-110 minutes"/>
    <n v="-0.26103100000000001"/>
    <x v="1"/>
    <n v="0"/>
  </r>
  <r>
    <s v="Alex Rider: Operation Stormbreaker"/>
    <x v="137"/>
    <x v="145"/>
    <n v="15000"/>
    <n v="15638"/>
    <n v="13"/>
    <n v="823"/>
    <x v="17"/>
    <n v="66"/>
    <n v="93"/>
    <n v="652526"/>
    <n v="40000000"/>
    <x v="155"/>
    <s v="Color"/>
    <x v="5"/>
    <s v="English"/>
    <x v="2"/>
    <x v="3"/>
    <s v="English"/>
    <n v="-39347474"/>
    <n v="-0.98368685"/>
    <s v="90-110 minutes"/>
    <n v="-0.98368685"/>
    <x v="1"/>
    <n v="0"/>
  </r>
  <r>
    <s v="Alexander"/>
    <x v="138"/>
    <x v="146"/>
    <n v="12000"/>
    <n v="24598"/>
    <n v="0"/>
    <n v="0"/>
    <x v="37"/>
    <n v="248"/>
    <n v="206"/>
    <n v="34293771"/>
    <n v="155000000"/>
    <x v="156"/>
    <s v="Color"/>
    <x v="5"/>
    <s v="English"/>
    <x v="2"/>
    <x v="0"/>
    <s v="English"/>
    <n v="-120706229"/>
    <n v="-0.77874986451612904"/>
    <s v="&gt;150 minutes"/>
    <n v="-0.77874986451612904"/>
    <x v="2"/>
    <n v="0"/>
  </r>
  <r>
    <s v="Alexander and the Terrible, Horrible, No Good, Very Bad Day"/>
    <x v="139"/>
    <x v="147"/>
    <n v="35000"/>
    <n v="47677"/>
    <n v="44"/>
    <n v="12000"/>
    <x v="21"/>
    <n v="119"/>
    <n v="81"/>
    <n v="66950483"/>
    <n v="28000000"/>
    <x v="157"/>
    <s v="Color"/>
    <x v="2"/>
    <s v="English"/>
    <x v="1"/>
    <x v="3"/>
    <s v="English"/>
    <n v="38950483"/>
    <n v="1.3910886785714287"/>
    <s v="&lt;90 minutes"/>
    <n v="1.3910886785714285"/>
    <x v="1"/>
    <n v="1"/>
  </r>
  <r>
    <s v="Alfie"/>
    <x v="125"/>
    <x v="148"/>
    <n v="865"/>
    <n v="3639"/>
    <n v="14"/>
    <n v="0"/>
    <x v="21"/>
    <n v="135"/>
    <n v="103"/>
    <n v="13395939"/>
    <n v="60000000"/>
    <x v="158"/>
    <s v="Color"/>
    <x v="2"/>
    <s v="English"/>
    <x v="4"/>
    <x v="0"/>
    <s v="English"/>
    <n v="-46604061"/>
    <n v="-0.77673435000000002"/>
    <s v="90-110 minutes"/>
    <n v="-0.77673435000000002"/>
    <x v="2"/>
    <n v="0"/>
  </r>
  <r>
    <s v="Ali"/>
    <x v="124"/>
    <x v="149"/>
    <n v="10000"/>
    <n v="14196"/>
    <n v="0"/>
    <n v="0"/>
    <x v="9"/>
    <n v="174"/>
    <n v="165"/>
    <n v="58183966"/>
    <n v="107000000"/>
    <x v="159"/>
    <s v="Black and White"/>
    <x v="6"/>
    <s v="English"/>
    <x v="1"/>
    <x v="0"/>
    <s v="English"/>
    <n v="-48816034"/>
    <n v="-0.45622461682242987"/>
    <s v="&gt;150 minutes"/>
    <n v="-0.45622461682242993"/>
    <x v="2"/>
    <n v="0"/>
  </r>
  <r>
    <s v="Alias Betty"/>
    <x v="140"/>
    <x v="150"/>
    <n v="71"/>
    <n v="262"/>
    <n v="27"/>
    <n v="26"/>
    <x v="31"/>
    <n v="38"/>
    <n v="103"/>
    <n v="206400"/>
    <n v="50000000"/>
    <x v="160"/>
    <s v="Color"/>
    <x v="2"/>
    <s v="French"/>
    <x v="8"/>
    <x v="8"/>
    <s v="Other language"/>
    <n v="-49793600"/>
    <n v="-0.99587199999999998"/>
    <s v="90-110 minutes"/>
    <n v="-0.99587199999999998"/>
    <x v="1"/>
    <n v="0"/>
  </r>
  <r>
    <s v="Alice in Wonderland"/>
    <x v="86"/>
    <x v="151"/>
    <n v="40000"/>
    <n v="79957"/>
    <n v="13000"/>
    <n v="24000"/>
    <x v="27"/>
    <n v="451"/>
    <n v="108"/>
    <n v="334185206"/>
    <n v="200000000"/>
    <x v="161"/>
    <s v="Color"/>
    <x v="3"/>
    <s v="English"/>
    <x v="1"/>
    <x v="3"/>
    <s v="English"/>
    <n v="134185206"/>
    <n v="0.67092602999999995"/>
    <s v="90-110 minutes"/>
    <n v="0.67092602999999995"/>
    <x v="2"/>
    <n v="1"/>
  </r>
  <r>
    <s v="Alien"/>
    <x v="141"/>
    <x v="71"/>
    <n v="1000"/>
    <n v="2524"/>
    <n v="0"/>
    <n v="23000"/>
    <x v="43"/>
    <n v="392"/>
    <n v="116"/>
    <n v="78900000"/>
    <n v="11000000"/>
    <x v="162"/>
    <s v="Color"/>
    <x v="0"/>
    <s v="English"/>
    <x v="4"/>
    <x v="0"/>
    <s v="English"/>
    <n v="67900000"/>
    <n v="6.1727272727272728"/>
    <s v="111-130 minutes"/>
    <n v="6.1727272727272728"/>
    <x v="1"/>
    <n v="1"/>
  </r>
  <r>
    <s v="Alien 3"/>
    <x v="142"/>
    <x v="152"/>
    <n v="534"/>
    <n v="1543"/>
    <n v="21000"/>
    <n v="0"/>
    <x v="4"/>
    <n v="210"/>
    <n v="145"/>
    <n v="55473600"/>
    <n v="50000000"/>
    <x v="163"/>
    <s v="Color"/>
    <x v="5"/>
    <s v="English"/>
    <x v="1"/>
    <x v="0"/>
    <s v="English"/>
    <n v="5473600"/>
    <n v="0.10947200000000001"/>
    <s v="131-150 minutes"/>
    <n v="0.109472"/>
    <x v="1"/>
    <n v="0"/>
  </r>
  <r>
    <s v="Alien: Resurrection"/>
    <x v="143"/>
    <x v="105"/>
    <n v="1000"/>
    <n v="3090"/>
    <n v="0"/>
    <n v="0"/>
    <x v="26"/>
    <n v="223"/>
    <n v="116"/>
    <n v="47748610"/>
    <n v="75000000"/>
    <x v="164"/>
    <s v="Color"/>
    <x v="5"/>
    <s v="English"/>
    <x v="1"/>
    <x v="0"/>
    <s v="English"/>
    <n v="-27251390"/>
    <n v="-0.36335186666666663"/>
    <s v="111-130 minutes"/>
    <n v="-0.36335186666666669"/>
    <x v="2"/>
    <n v="0"/>
  </r>
  <r>
    <s v="Aliens"/>
    <x v="144"/>
    <x v="153"/>
    <n v="2000"/>
    <n v="4228"/>
    <n v="0"/>
    <n v="18000"/>
    <x v="35"/>
    <n v="250"/>
    <n v="154"/>
    <n v="85200000"/>
    <n v="18500000"/>
    <x v="165"/>
    <s v="Color"/>
    <x v="5"/>
    <s v="English"/>
    <x v="1"/>
    <x v="0"/>
    <s v="English"/>
    <n v="66700000"/>
    <n v="3.6054054054054054"/>
    <s v="&gt;150 minutes"/>
    <n v="3.6054054054054054"/>
    <x v="1"/>
    <n v="1"/>
  </r>
  <r>
    <s v="Aliens in the Attic"/>
    <x v="145"/>
    <x v="154"/>
    <n v="1000"/>
    <n v="3423"/>
    <n v="13"/>
    <n v="916"/>
    <x v="33"/>
    <n v="82"/>
    <n v="86"/>
    <n v="25200412"/>
    <n v="45000000"/>
    <x v="166"/>
    <s v="Color"/>
    <x v="3"/>
    <s v="English"/>
    <x v="1"/>
    <x v="3"/>
    <s v="English"/>
    <n v="-19799588"/>
    <n v="-0.43999084444444447"/>
    <s v="&lt;90 minutes"/>
    <n v="-0.43999084444444442"/>
    <x v="1"/>
    <n v="0"/>
  </r>
  <r>
    <s v="Aliens vs. Predator: Requiem"/>
    <x v="146"/>
    <x v="155"/>
    <n v="1000"/>
    <n v="4324"/>
    <n v="25"/>
    <n v="0"/>
    <x v="32"/>
    <n v="211"/>
    <n v="102"/>
    <n v="41797066"/>
    <n v="40000000"/>
    <x v="167"/>
    <s v="Color"/>
    <x v="5"/>
    <s v="English"/>
    <x v="1"/>
    <x v="0"/>
    <s v="English"/>
    <n v="1797066"/>
    <n v="4.4926650000000068E-2"/>
    <s v="90-110 minutes"/>
    <n v="4.4926649999999999E-2"/>
    <x v="1"/>
    <n v="0"/>
  </r>
  <r>
    <s v="Alive"/>
    <x v="147"/>
    <x v="156"/>
    <n v="344"/>
    <n v="2054"/>
    <n v="155"/>
    <n v="0"/>
    <x v="19"/>
    <n v="43"/>
    <n v="120"/>
    <n v="36733909"/>
    <n v="32000000"/>
    <x v="168"/>
    <s v="Color"/>
    <x v="3"/>
    <s v="English"/>
    <x v="1"/>
    <x v="0"/>
    <s v="English"/>
    <n v="4733909"/>
    <n v="0.14793465624999991"/>
    <s v="111-130 minutes"/>
    <n v="0.14793465624999999"/>
    <x v="1"/>
    <n v="0"/>
  </r>
  <r>
    <s v="All About Steve"/>
    <x v="148"/>
    <x v="157"/>
    <n v="14000"/>
    <n v="16461"/>
    <n v="3"/>
    <n v="0"/>
    <x v="3"/>
    <n v="128"/>
    <n v="99"/>
    <n v="33860010"/>
    <n v="15000000"/>
    <x v="169"/>
    <s v="Color"/>
    <x v="2"/>
    <s v="English"/>
    <x v="1"/>
    <x v="1"/>
    <s v="English"/>
    <n v="18860010"/>
    <n v="1.2573340000000002"/>
    <s v="90-110 minutes"/>
    <n v="1.257334"/>
    <x v="1"/>
    <n v="1"/>
  </r>
  <r>
    <s v="All About the Benjamins"/>
    <x v="149"/>
    <x v="158"/>
    <n v="706"/>
    <n v="1421"/>
    <n v="10"/>
    <n v="530"/>
    <x v="34"/>
    <n v="40"/>
    <n v="95"/>
    <n v="25482931"/>
    <n v="14000000"/>
    <x v="170"/>
    <s v="Color"/>
    <x v="5"/>
    <s v="English"/>
    <x v="1"/>
    <x v="0"/>
    <s v="English"/>
    <n v="11482931"/>
    <n v="0.82020935714285725"/>
    <s v="90-110 minutes"/>
    <n v="0.82020935714285714"/>
    <x v="1"/>
    <n v="1"/>
  </r>
  <r>
    <s v="All Is Lost"/>
    <x v="150"/>
    <x v="84"/>
    <n v="0"/>
    <n v="0"/>
    <n v="78"/>
    <n v="18000"/>
    <x v="31"/>
    <n v="346"/>
    <n v="106"/>
    <n v="6262942"/>
    <n v="9000000"/>
    <x v="171"/>
    <s v="Color"/>
    <x v="5"/>
    <s v="English"/>
    <x v="1"/>
    <x v="1"/>
    <s v="English"/>
    <n v="-2737058"/>
    <n v="-0.30411755555555553"/>
    <s v="90-110 minutes"/>
    <n v="-0.30411755555555553"/>
    <x v="1"/>
    <n v="0"/>
  </r>
  <r>
    <s v="All or Nothing"/>
    <x v="151"/>
    <x v="159"/>
    <n v="149"/>
    <n v="251"/>
    <n v="608"/>
    <n v="484"/>
    <x v="7"/>
    <n v="81"/>
    <n v="121"/>
    <n v="112935"/>
    <n v="9000000"/>
    <x v="172"/>
    <s v="Color"/>
    <x v="1"/>
    <s v="English"/>
    <x v="4"/>
    <x v="0"/>
    <s v="English"/>
    <n v="-8887065"/>
    <n v="-0.98745166666666662"/>
    <s v="111-130 minutes"/>
    <n v="-0.98745166666666662"/>
    <x v="1"/>
    <n v="0"/>
  </r>
  <r>
    <s v="All the King's Men"/>
    <x v="152"/>
    <x v="65"/>
    <n v="14000"/>
    <n v="27614"/>
    <n v="234"/>
    <n v="0"/>
    <x v="21"/>
    <n v="127"/>
    <n v="128"/>
    <n v="7221458"/>
    <n v="55000000"/>
    <x v="173"/>
    <s v="Black and White"/>
    <x v="1"/>
    <s v="English"/>
    <x v="2"/>
    <x v="1"/>
    <s v="English"/>
    <n v="-47778542"/>
    <n v="-0.86870076363636362"/>
    <s v="111-130 minutes"/>
    <n v="-0.86870076363636362"/>
    <x v="2"/>
    <n v="0"/>
  </r>
  <r>
    <s v="All the Pretty Horses"/>
    <x v="153"/>
    <x v="160"/>
    <n v="13000"/>
    <n v="15006"/>
    <n v="0"/>
    <n v="652"/>
    <x v="16"/>
    <n v="85"/>
    <n v="220"/>
    <n v="15527125"/>
    <n v="57000000"/>
    <x v="174"/>
    <s v="Color"/>
    <x v="1"/>
    <s v="English"/>
    <x v="1"/>
    <x v="1"/>
    <s v="English"/>
    <n v="-41472875"/>
    <n v="-0.72759429824561406"/>
    <s v="&gt;150 minutes"/>
    <n v="-0.72759429824561406"/>
    <x v="2"/>
    <n v="0"/>
  </r>
  <r>
    <s v="All the Queen's Men"/>
    <x v="154"/>
    <x v="161"/>
    <n v="776"/>
    <n v="1732"/>
    <n v="24"/>
    <n v="193"/>
    <x v="42"/>
    <n v="19"/>
    <n v="105"/>
    <n v="22723"/>
    <n v="25000000"/>
    <x v="175"/>
    <s v="Color"/>
    <x v="5"/>
    <s v="English"/>
    <x v="2"/>
    <x v="1"/>
    <s v="English"/>
    <n v="-24977277"/>
    <n v="-0.99909108000000002"/>
    <s v="90-110 minutes"/>
    <n v="-0.99909108000000002"/>
    <x v="1"/>
    <n v="0"/>
  </r>
  <r>
    <s v="All the Real Girls"/>
    <x v="155"/>
    <x v="162"/>
    <n v="11000"/>
    <n v="12385"/>
    <n v="234"/>
    <n v="571"/>
    <x v="31"/>
    <n v="88"/>
    <n v="108"/>
    <n v="548712"/>
    <n v="2500000"/>
    <x v="176"/>
    <s v="Color"/>
    <x v="1"/>
    <s v="English"/>
    <x v="1"/>
    <x v="0"/>
    <s v="English"/>
    <n v="-1951288"/>
    <n v="-0.78051519999999996"/>
    <s v="90-110 minutes"/>
    <n v="-0.78051519999999996"/>
    <x v="0"/>
    <n v="0"/>
  </r>
  <r>
    <s v="Almost Famous"/>
    <x v="27"/>
    <x v="163"/>
    <n v="22000"/>
    <n v="36897"/>
    <n v="488"/>
    <n v="15000"/>
    <x v="25"/>
    <n v="149"/>
    <n v="152"/>
    <n v="32522352"/>
    <n v="60000000"/>
    <x v="177"/>
    <s v="Color"/>
    <x v="3"/>
    <s v="English"/>
    <x v="1"/>
    <x v="0"/>
    <s v="English"/>
    <n v="-27477648"/>
    <n v="-0.45796079999999995"/>
    <s v="&gt;150 minutes"/>
    <n v="-0.4579608"/>
    <x v="2"/>
    <n v="0"/>
  </r>
  <r>
    <s v="Aloft"/>
    <x v="156"/>
    <x v="164"/>
    <n v="144"/>
    <n v="326"/>
    <n v="43"/>
    <n v="675"/>
    <x v="13"/>
    <n v="56"/>
    <n v="97"/>
    <n v="52961"/>
    <n v="8000000"/>
    <x v="178"/>
    <s v="Color"/>
    <x v="1"/>
    <s v="English"/>
    <x v="0"/>
    <x v="0"/>
    <s v="English"/>
    <n v="-7947039"/>
    <n v="-0.99337987500000002"/>
    <s v="90-110 minutes"/>
    <n v="-0.99337987500000002"/>
    <x v="0"/>
    <n v="0"/>
  </r>
  <r>
    <s v="Aloha"/>
    <x v="157"/>
    <x v="163"/>
    <n v="15000"/>
    <n v="44037"/>
    <n v="488"/>
    <n v="11000"/>
    <x v="33"/>
    <n v="138"/>
    <n v="105"/>
    <n v="20991497"/>
    <n v="37000000"/>
    <x v="179"/>
    <s v="Color"/>
    <x v="2"/>
    <s v="English"/>
    <x v="1"/>
    <x v="1"/>
    <s v="English"/>
    <n v="-16008503"/>
    <n v="-0.43266224324324321"/>
    <s v="90-110 minutes"/>
    <n v="-0.43266224324324326"/>
    <x v="1"/>
    <n v="0"/>
  </r>
  <r>
    <s v="Alone in the Dark"/>
    <x v="158"/>
    <x v="165"/>
    <n v="310"/>
    <n v="838"/>
    <n v="892"/>
    <n v="1000"/>
    <x v="44"/>
    <n v="148"/>
    <n v="94"/>
    <n v="5132655"/>
    <n v="20000000"/>
    <x v="180"/>
    <s v="Color"/>
    <x v="0"/>
    <s v="English"/>
    <x v="14"/>
    <x v="0"/>
    <s v="English"/>
    <n v="-14867345"/>
    <n v="-0.74336724999999992"/>
    <s v="90-110 minutes"/>
    <n v="-0.74336725000000003"/>
    <x v="1"/>
    <n v="0"/>
  </r>
  <r>
    <s v="Alone with Her"/>
    <x v="159"/>
    <x v="166"/>
    <n v="262"/>
    <n v="509"/>
    <n v="0"/>
    <n v="244"/>
    <x v="8"/>
    <n v="71"/>
    <n v="78"/>
    <n v="10018"/>
    <n v="1000000"/>
    <x v="181"/>
    <s v="Black and White"/>
    <x v="4"/>
    <s v="English"/>
    <x v="1"/>
    <x v="4"/>
    <s v="English"/>
    <n v="-989982"/>
    <n v="-0.98998200000000003"/>
    <s v="&lt;90 minutes"/>
    <n v="-0.98998200000000003"/>
    <x v="0"/>
    <n v="0"/>
  </r>
  <r>
    <s v="Along Came a Spider"/>
    <x v="160"/>
    <x v="167"/>
    <n v="11000"/>
    <n v="17109"/>
    <n v="93"/>
    <n v="0"/>
    <x v="26"/>
    <n v="133"/>
    <n v="104"/>
    <n v="74058698"/>
    <n v="60000000"/>
    <x v="182"/>
    <s v="Color"/>
    <x v="4"/>
    <s v="English"/>
    <x v="1"/>
    <x v="0"/>
    <s v="English"/>
    <n v="14058698"/>
    <n v="0.23431163333333327"/>
    <s v="90-110 minutes"/>
    <n v="0.23431163333333332"/>
    <x v="2"/>
    <n v="0"/>
  </r>
  <r>
    <s v="Along Came Polly"/>
    <x v="27"/>
    <x v="168"/>
    <n v="22000"/>
    <n v="24534"/>
    <n v="29"/>
    <n v="0"/>
    <x v="11"/>
    <n v="108"/>
    <n v="90"/>
    <n v="87856565"/>
    <n v="42000000"/>
    <x v="183"/>
    <s v="Color"/>
    <x v="2"/>
    <s v="English"/>
    <x v="1"/>
    <x v="1"/>
    <s v="English"/>
    <n v="45856565"/>
    <n v="1.0918229761904761"/>
    <s v="90-110 minutes"/>
    <n v="1.0918229761904761"/>
    <x v="1"/>
    <n v="1"/>
  </r>
  <r>
    <s v="Alpha and Omega"/>
    <x v="161"/>
    <x v="169"/>
    <n v="681"/>
    <n v="2486"/>
    <n v="0"/>
    <n v="0"/>
    <x v="13"/>
    <n v="84"/>
    <n v="90"/>
    <n v="25077977"/>
    <n v="20000000"/>
    <x v="184"/>
    <s v="Color"/>
    <x v="3"/>
    <s v="English"/>
    <x v="1"/>
    <x v="3"/>
    <s v="English"/>
    <n v="5077977"/>
    <n v="0.2538988499999999"/>
    <s v="90-110 minutes"/>
    <n v="0.25389885000000001"/>
    <x v="1"/>
    <n v="0"/>
  </r>
  <r>
    <s v="Alvin and the Chipmunks"/>
    <x v="162"/>
    <x v="170"/>
    <n v="1000"/>
    <n v="2847"/>
    <n v="25"/>
    <n v="0"/>
    <x v="41"/>
    <n v="131"/>
    <n v="92"/>
    <n v="217326336"/>
    <n v="60000000"/>
    <x v="185"/>
    <s v="Color"/>
    <x v="10"/>
    <s v="English"/>
    <x v="1"/>
    <x v="3"/>
    <s v="English"/>
    <n v="157326336"/>
    <n v="2.6221055999999998"/>
    <s v="90-110 minutes"/>
    <n v="2.6221055999999998"/>
    <x v="2"/>
    <n v="1"/>
  </r>
  <r>
    <s v="Alvin and the Chipmunks: Chipwrecked"/>
    <x v="163"/>
    <x v="171"/>
    <n v="1000"/>
    <n v="4073"/>
    <n v="31"/>
    <n v="0"/>
    <x v="45"/>
    <n v="91"/>
    <n v="87"/>
    <n v="133103929"/>
    <n v="75000000"/>
    <x v="186"/>
    <s v="Color"/>
    <x v="3"/>
    <s v="English"/>
    <x v="1"/>
    <x v="2"/>
    <s v="English"/>
    <n v="58103929"/>
    <n v="0.77471905333333324"/>
    <s v="&lt;90 minutes"/>
    <n v="0.77471905333333335"/>
    <x v="2"/>
    <n v="1"/>
  </r>
  <r>
    <s v="Alvin and the Chipmunks: The Road Chip"/>
    <x v="139"/>
    <x v="172"/>
    <n v="35000"/>
    <n v="38450"/>
    <n v="12"/>
    <n v="0"/>
    <x v="39"/>
    <n v="70"/>
    <n v="92"/>
    <n v="85884815"/>
    <n v="90000000"/>
    <x v="187"/>
    <s v="Color"/>
    <x v="3"/>
    <s v="English"/>
    <x v="1"/>
    <x v="3"/>
    <s v="English"/>
    <n v="-4115185"/>
    <n v="-4.5724277777777766E-2"/>
    <s v="90-110 minutes"/>
    <n v="-4.572427777777778E-2"/>
    <x v="2"/>
    <n v="0"/>
  </r>
  <r>
    <s v="Alvin and the Chipmunks: The Squeakquel"/>
    <x v="163"/>
    <x v="29"/>
    <n v="1000"/>
    <n v="5227"/>
    <n v="84"/>
    <n v="2000"/>
    <x v="42"/>
    <n v="107"/>
    <n v="88"/>
    <n v="219613391"/>
    <n v="75000000"/>
    <x v="188"/>
    <s v="Color"/>
    <x v="10"/>
    <s v="English"/>
    <x v="1"/>
    <x v="3"/>
    <s v="English"/>
    <n v="144613391"/>
    <n v="1.9281785466666665"/>
    <s v="&lt;90 minutes"/>
    <n v="1.9281785466666668"/>
    <x v="2"/>
    <n v="1"/>
  </r>
  <r>
    <s v="AmÃ©lie"/>
    <x v="164"/>
    <x v="105"/>
    <n v="326"/>
    <n v="809"/>
    <n v="0"/>
    <n v="39000"/>
    <x v="35"/>
    <n v="242"/>
    <n v="122"/>
    <n v="33201661"/>
    <n v="77000000"/>
    <x v="189"/>
    <s v="Black and White"/>
    <x v="2"/>
    <s v="French"/>
    <x v="8"/>
    <x v="0"/>
    <s v="Other language"/>
    <n v="-43798339"/>
    <n v="-0.5688095974025974"/>
    <s v="111-130 minutes"/>
    <n v="-0.5688095974025974"/>
    <x v="2"/>
    <n v="0"/>
  </r>
  <r>
    <s v="Amadeus"/>
    <x v="165"/>
    <x v="173"/>
    <n v="692"/>
    <n v="3076"/>
    <n v="869"/>
    <n v="16000"/>
    <x v="15"/>
    <n v="134"/>
    <n v="180"/>
    <n v="51600000"/>
    <n v="18000000"/>
    <x v="190"/>
    <s v="Color"/>
    <x v="6"/>
    <s v="English"/>
    <x v="1"/>
    <x v="0"/>
    <s v="English"/>
    <n v="33600000"/>
    <n v="1.8666666666666667"/>
    <s v="&gt;150 minutes"/>
    <n v="1.8666666666666667"/>
    <x v="1"/>
    <n v="1"/>
  </r>
  <r>
    <s v="Amen."/>
    <x v="166"/>
    <x v="174"/>
    <n v="380"/>
    <n v="1429"/>
    <n v="333"/>
    <n v="0"/>
    <x v="40"/>
    <n v="69"/>
    <n v="132"/>
    <n v="274299"/>
    <n v="103000000"/>
    <x v="191"/>
    <s v="Color"/>
    <x v="6"/>
    <s v="English"/>
    <x v="8"/>
    <x v="5"/>
    <s v="English"/>
    <n v="-102725701"/>
    <n v="-0.99733690291262134"/>
    <s v="131-150 minutes"/>
    <n v="-0.99733690291262134"/>
    <x v="2"/>
    <n v="0"/>
  </r>
  <r>
    <s v="American Beauty"/>
    <x v="23"/>
    <x v="175"/>
    <n v="18000"/>
    <n v="19078"/>
    <n v="0"/>
    <n v="22000"/>
    <x v="35"/>
    <n v="176"/>
    <n v="122"/>
    <n v="130058047"/>
    <n v="15000000"/>
    <x v="192"/>
    <s v="Color"/>
    <x v="1"/>
    <s v="English"/>
    <x v="1"/>
    <x v="0"/>
    <s v="English"/>
    <n v="115058047"/>
    <n v="7.6705364666666664"/>
    <s v="111-130 minutes"/>
    <n v="7.6705364666666664"/>
    <x v="1"/>
    <n v="1"/>
  </r>
  <r>
    <s v="American Desi"/>
    <x v="167"/>
    <x v="176"/>
    <n v="250"/>
    <n v="454"/>
    <n v="0"/>
    <n v="133"/>
    <x v="12"/>
    <n v="9"/>
    <n v="100"/>
    <n v="902835"/>
    <n v="250000"/>
    <x v="193"/>
    <s v="Color"/>
    <x v="2"/>
    <s v="English"/>
    <x v="1"/>
    <x v="5"/>
    <s v="English"/>
    <n v="652835"/>
    <n v="2.6113400000000002"/>
    <s v="90-110 minutes"/>
    <n v="2.6113400000000002"/>
    <x v="0"/>
    <n v="1"/>
  </r>
  <r>
    <s v="American Dreamz"/>
    <x v="28"/>
    <x v="126"/>
    <n v="2000"/>
    <n v="5992"/>
    <n v="80"/>
    <n v="300"/>
    <x v="37"/>
    <n v="153"/>
    <n v="107"/>
    <n v="7156725"/>
    <n v="19000000"/>
    <x v="194"/>
    <s v="Color"/>
    <x v="2"/>
    <s v="English"/>
    <x v="1"/>
    <x v="1"/>
    <s v="English"/>
    <n v="-11843275"/>
    <n v="-0.62333026315789475"/>
    <s v="90-110 minutes"/>
    <n v="-0.62333026315789475"/>
    <x v="1"/>
    <n v="0"/>
  </r>
  <r>
    <s v="American Gangster"/>
    <x v="15"/>
    <x v="71"/>
    <n v="18000"/>
    <n v="20354"/>
    <n v="0"/>
    <n v="0"/>
    <x v="24"/>
    <n v="300"/>
    <n v="176"/>
    <n v="130127620"/>
    <n v="100000000"/>
    <x v="195"/>
    <s v="Color"/>
    <x v="6"/>
    <s v="English"/>
    <x v="1"/>
    <x v="0"/>
    <s v="English"/>
    <n v="30127620"/>
    <n v="0.30127619999999999"/>
    <s v="&gt;150 minutes"/>
    <n v="0.30127619999999999"/>
    <x v="2"/>
    <n v="0"/>
  </r>
  <r>
    <s v="American Graffiti"/>
    <x v="44"/>
    <x v="177"/>
    <n v="11000"/>
    <n v="14954"/>
    <n v="0"/>
    <n v="0"/>
    <x v="1"/>
    <n v="100"/>
    <n v="112"/>
    <n v="115000000"/>
    <n v="777000"/>
    <x v="196"/>
    <s v="Color"/>
    <x v="2"/>
    <s v="English"/>
    <x v="1"/>
    <x v="3"/>
    <s v="English"/>
    <n v="114223000"/>
    <n v="147.00514800514802"/>
    <s v="111-130 minutes"/>
    <n v="147.00514800514802"/>
    <x v="0"/>
    <n v="1"/>
  </r>
  <r>
    <s v="American History X"/>
    <x v="168"/>
    <x v="178"/>
    <n v="1000"/>
    <n v="3858"/>
    <n v="194"/>
    <n v="35000"/>
    <x v="46"/>
    <n v="162"/>
    <n v="101"/>
    <n v="6712241"/>
    <n v="7500000"/>
    <x v="197"/>
    <s v="Black and White"/>
    <x v="4"/>
    <s v="English"/>
    <x v="1"/>
    <x v="0"/>
    <s v="English"/>
    <n v="-787759"/>
    <n v="-0.10503453333333335"/>
    <s v="90-110 minutes"/>
    <n v="-0.10503453333333333"/>
    <x v="0"/>
    <n v="0"/>
  </r>
  <r>
    <s v="American Hustle"/>
    <x v="169"/>
    <x v="179"/>
    <n v="34000"/>
    <n v="83012"/>
    <n v="737"/>
    <n v="63000"/>
    <x v="40"/>
    <n v="538"/>
    <n v="138"/>
    <n v="150117807"/>
    <n v="40000000"/>
    <x v="198"/>
    <s v="Color"/>
    <x v="4"/>
    <s v="English"/>
    <x v="1"/>
    <x v="0"/>
    <s v="English"/>
    <n v="110117807"/>
    <n v="2.7529451749999998"/>
    <s v="131-150 minutes"/>
    <n v="2.7529451749999998"/>
    <x v="1"/>
    <n v="1"/>
  </r>
  <r>
    <s v="American Ninja 2: The Confrontation"/>
    <x v="170"/>
    <x v="180"/>
    <n v="615"/>
    <n v="872"/>
    <n v="44"/>
    <n v="583"/>
    <x v="32"/>
    <n v="40"/>
    <n v="90"/>
    <n v="4000000"/>
    <n v="350000"/>
    <x v="199"/>
    <s v="Color"/>
    <x v="5"/>
    <s v="English"/>
    <x v="1"/>
    <x v="0"/>
    <s v="English"/>
    <n v="3650000"/>
    <n v="10.428571428571429"/>
    <s v="90-110 minutes"/>
    <n v="10.428571428571429"/>
    <x v="0"/>
    <n v="1"/>
  </r>
  <r>
    <s v="American Outlaws"/>
    <x v="171"/>
    <x v="181"/>
    <n v="694"/>
    <n v="1668"/>
    <n v="10"/>
    <n v="433"/>
    <x v="10"/>
    <n v="44"/>
    <n v="94"/>
    <n v="13264986"/>
    <n v="35000000"/>
    <x v="200"/>
    <s v="Color"/>
    <x v="5"/>
    <s v="English"/>
    <x v="1"/>
    <x v="1"/>
    <s v="English"/>
    <n v="-21735014"/>
    <n v="-0.62100040000000001"/>
    <s v="90-110 minutes"/>
    <n v="-0.62100040000000001"/>
    <x v="1"/>
    <n v="0"/>
  </r>
  <r>
    <s v="American Pie"/>
    <x v="172"/>
    <x v="126"/>
    <n v="3000"/>
    <n v="8134"/>
    <n v="80"/>
    <n v="0"/>
    <x v="20"/>
    <n v="145"/>
    <n v="95"/>
    <n v="101736215"/>
    <n v="11000000"/>
    <x v="201"/>
    <s v="Color"/>
    <x v="2"/>
    <s v="English"/>
    <x v="1"/>
    <x v="0"/>
    <s v="English"/>
    <n v="90736215"/>
    <n v="8.248746818181818"/>
    <s v="90-110 minutes"/>
    <n v="8.248746818181818"/>
    <x v="1"/>
    <n v="1"/>
  </r>
  <r>
    <s v="American Pie 2"/>
    <x v="172"/>
    <x v="182"/>
    <n v="3000"/>
    <n v="7872"/>
    <n v="6"/>
    <n v="0"/>
    <x v="4"/>
    <n v="142"/>
    <n v="108"/>
    <n v="145096820"/>
    <n v="30000000"/>
    <x v="202"/>
    <s v="Color"/>
    <x v="2"/>
    <s v="English"/>
    <x v="1"/>
    <x v="0"/>
    <s v="English"/>
    <n v="115096820"/>
    <n v="3.8365606666666663"/>
    <s v="90-110 minutes"/>
    <n v="3.8365606666666667"/>
    <x v="1"/>
    <n v="1"/>
  </r>
  <r>
    <s v="American Psycho"/>
    <x v="36"/>
    <x v="183"/>
    <n v="23000"/>
    <n v="25462"/>
    <n v="126"/>
    <n v="18000"/>
    <x v="7"/>
    <n v="288"/>
    <n v="102"/>
    <n v="15047419"/>
    <n v="7000000"/>
    <x v="203"/>
    <s v="Color"/>
    <x v="4"/>
    <s v="English"/>
    <x v="1"/>
    <x v="0"/>
    <s v="English"/>
    <n v="8047419"/>
    <n v="1.1496312857142859"/>
    <s v="90-110 minutes"/>
    <n v="1.1496312857142856"/>
    <x v="0"/>
    <n v="1"/>
  </r>
  <r>
    <s v="American Reunion"/>
    <x v="172"/>
    <x v="184"/>
    <n v="3000"/>
    <n v="8398"/>
    <n v="22"/>
    <n v="39000"/>
    <x v="12"/>
    <n v="291"/>
    <n v="113"/>
    <n v="56724080"/>
    <n v="50000000"/>
    <x v="204"/>
    <s v="Color"/>
    <x v="2"/>
    <s v="English"/>
    <x v="1"/>
    <x v="0"/>
    <s v="English"/>
    <n v="6724080"/>
    <n v="0.13448159999999998"/>
    <s v="111-130 minutes"/>
    <n v="0.13448160000000001"/>
    <x v="1"/>
    <n v="0"/>
  </r>
  <r>
    <s v="American Sniper"/>
    <x v="148"/>
    <x v="118"/>
    <n v="14000"/>
    <n v="16277"/>
    <n v="16000"/>
    <n v="112000"/>
    <x v="40"/>
    <n v="490"/>
    <n v="133"/>
    <n v="350123553"/>
    <n v="58800000"/>
    <x v="205"/>
    <s v="Color"/>
    <x v="5"/>
    <s v="English"/>
    <x v="1"/>
    <x v="0"/>
    <s v="English"/>
    <n v="291323553"/>
    <n v="4.954482193877551"/>
    <s v="131-150 minutes"/>
    <n v="4.954482193877551"/>
    <x v="2"/>
    <n v="1"/>
  </r>
  <r>
    <s v="American Wedding"/>
    <x v="172"/>
    <x v="185"/>
    <n v="3000"/>
    <n v="5713"/>
    <n v="58"/>
    <n v="0"/>
    <x v="26"/>
    <n v="153"/>
    <n v="74"/>
    <n v="104354205"/>
    <n v="55000000"/>
    <x v="206"/>
    <s v="Color"/>
    <x v="2"/>
    <s v="English"/>
    <x v="1"/>
    <x v="0"/>
    <s v="English"/>
    <n v="49354205"/>
    <n v="0.8973491818181818"/>
    <s v="&lt;90 minutes"/>
    <n v="0.8973491818181818"/>
    <x v="2"/>
    <n v="1"/>
  </r>
  <r>
    <s v="America's Sweethearts"/>
    <x v="173"/>
    <x v="186"/>
    <n v="8000"/>
    <n v="9176"/>
    <n v="148"/>
    <n v="881"/>
    <x v="34"/>
    <n v="142"/>
    <n v="102"/>
    <n v="93607673"/>
    <n v="48000000"/>
    <x v="207"/>
    <s v="Color"/>
    <x v="2"/>
    <s v="English"/>
    <x v="1"/>
    <x v="1"/>
    <s v="English"/>
    <n v="45607673"/>
    <n v="0.95015985416666671"/>
    <s v="90-110 minutes"/>
    <n v="0.95015985416666671"/>
    <x v="1"/>
    <n v="1"/>
  </r>
  <r>
    <s v="Amigo"/>
    <x v="174"/>
    <x v="187"/>
    <n v="38"/>
    <n v="60"/>
    <n v="407"/>
    <n v="594"/>
    <x v="16"/>
    <n v="35"/>
    <n v="124"/>
    <n v="183490"/>
    <n v="1700000"/>
    <x v="208"/>
    <s v="Color"/>
    <x v="1"/>
    <s v="English"/>
    <x v="1"/>
    <x v="0"/>
    <s v="English"/>
    <n v="-1516510"/>
    <n v="-0.89206470588235298"/>
    <s v="111-130 minutes"/>
    <n v="-0.89206470588235298"/>
    <x v="0"/>
    <n v="0"/>
  </r>
  <r>
    <s v="Amistad"/>
    <x v="138"/>
    <x v="110"/>
    <n v="12000"/>
    <n v="37570"/>
    <n v="14000"/>
    <n v="0"/>
    <x v="2"/>
    <n v="77"/>
    <n v="155"/>
    <n v="44175394"/>
    <n v="36000000"/>
    <x v="209"/>
    <s v="Color"/>
    <x v="1"/>
    <s v="English"/>
    <x v="1"/>
    <x v="0"/>
    <s v="English"/>
    <n v="8175394"/>
    <n v="0.2270942777777778"/>
    <s v="&gt;150 minutes"/>
    <n v="0.22709427777777777"/>
    <x v="1"/>
    <n v="0"/>
  </r>
  <r>
    <s v="Among Giants"/>
    <x v="175"/>
    <x v="188"/>
    <n v="578"/>
    <n v="643"/>
    <n v="12"/>
    <n v="108"/>
    <x v="11"/>
    <n v="31"/>
    <n v="93"/>
    <n v="64359"/>
    <n v="2500000"/>
    <x v="210"/>
    <s v="Color"/>
    <x v="2"/>
    <s v="English"/>
    <x v="4"/>
    <x v="0"/>
    <s v="English"/>
    <n v="-2435641"/>
    <n v="-0.97425640000000002"/>
    <s v="90-110 minutes"/>
    <n v="-0.97425640000000002"/>
    <x v="0"/>
    <n v="0"/>
  </r>
  <r>
    <s v="Amores Perros"/>
    <x v="176"/>
    <x v="25"/>
    <n v="85"/>
    <n v="318"/>
    <n v="0"/>
    <n v="11000"/>
    <x v="6"/>
    <n v="157"/>
    <n v="115"/>
    <n v="5383834"/>
    <n v="2000000"/>
    <x v="211"/>
    <s v="Color"/>
    <x v="1"/>
    <s v="Spanish"/>
    <x v="15"/>
    <x v="0"/>
    <s v="Other language"/>
    <n v="3383834"/>
    <n v="1.6919170000000001"/>
    <s v="111-130 minutes"/>
    <n v="1.6919169999999999"/>
    <x v="0"/>
    <n v="1"/>
  </r>
  <r>
    <s v="Amour"/>
    <x v="177"/>
    <x v="189"/>
    <n v="678"/>
    <n v="1557"/>
    <n v="0"/>
    <n v="33000"/>
    <x v="25"/>
    <n v="447"/>
    <n v="127"/>
    <n v="225377"/>
    <n v="8900000"/>
    <x v="212"/>
    <s v="Color"/>
    <x v="1"/>
    <s v="French"/>
    <x v="8"/>
    <x v="1"/>
    <s v="Other language"/>
    <n v="-8674623"/>
    <n v="-0.97467674157303374"/>
    <s v="111-130 minutes"/>
    <n v="-0.97467674157303374"/>
    <x v="0"/>
    <n v="0"/>
  </r>
  <r>
    <s v="An Alan Smithee Film: Burn Hollywood Burn"/>
    <x v="178"/>
    <x v="190"/>
    <n v="795"/>
    <n v="2655"/>
    <n v="71"/>
    <n v="89"/>
    <x v="47"/>
    <n v="29"/>
    <n v="86"/>
    <n v="15447"/>
    <n v="10000000"/>
    <x v="213"/>
    <s v="Color"/>
    <x v="2"/>
    <s v="English"/>
    <x v="1"/>
    <x v="0"/>
    <s v="English"/>
    <n v="-9984553"/>
    <n v="-0.99845530000000005"/>
    <s v="&lt;90 minutes"/>
    <n v="-0.99845530000000005"/>
    <x v="1"/>
    <n v="0"/>
  </r>
  <r>
    <s v="An American Carol"/>
    <x v="179"/>
    <x v="191"/>
    <n v="885"/>
    <n v="2907"/>
    <n v="119"/>
    <n v="797"/>
    <x v="22"/>
    <n v="45"/>
    <n v="83"/>
    <n v="7001720"/>
    <n v="12000000"/>
    <x v="214"/>
    <s v="Color"/>
    <x v="2"/>
    <s v="English"/>
    <x v="1"/>
    <x v="1"/>
    <s v="English"/>
    <n v="-4998280"/>
    <n v="-0.41652333333333336"/>
    <s v="&lt;90 minutes"/>
    <n v="-0.41652333333333336"/>
    <x v="1"/>
    <n v="0"/>
  </r>
  <r>
    <s v="An American Haunting"/>
    <x v="180"/>
    <x v="192"/>
    <n v="874"/>
    <n v="1608"/>
    <n v="31"/>
    <n v="0"/>
    <x v="39"/>
    <n v="125"/>
    <n v="91"/>
    <n v="16298046"/>
    <n v="14000000"/>
    <x v="215"/>
    <s v="Color"/>
    <x v="0"/>
    <s v="English"/>
    <x v="4"/>
    <x v="1"/>
    <s v="English"/>
    <n v="2298046"/>
    <n v="0.16414614285714291"/>
    <s v="90-110 minutes"/>
    <n v="0.16414614285714285"/>
    <x v="1"/>
    <n v="0"/>
  </r>
  <r>
    <s v="An Education"/>
    <x v="181"/>
    <x v="193"/>
    <n v="3000"/>
    <n v="4198"/>
    <n v="92"/>
    <n v="12000"/>
    <x v="40"/>
    <n v="278"/>
    <n v="100"/>
    <n v="12574715"/>
    <n v="4500000"/>
    <x v="216"/>
    <s v="Color"/>
    <x v="1"/>
    <s v="English"/>
    <x v="4"/>
    <x v="1"/>
    <s v="English"/>
    <n v="8074715"/>
    <n v="1.794381111111111"/>
    <s v="90-110 minutes"/>
    <n v="1.7943811111111112"/>
    <x v="0"/>
    <n v="1"/>
  </r>
  <r>
    <s v="An Everlasting Piece"/>
    <x v="182"/>
    <x v="194"/>
    <n v="736"/>
    <n v="1403"/>
    <n v="272"/>
    <n v="132"/>
    <x v="26"/>
    <n v="34"/>
    <n v="103"/>
    <n v="75078"/>
    <n v="14000000"/>
    <x v="217"/>
    <s v="Color"/>
    <x v="2"/>
    <s v="English"/>
    <x v="1"/>
    <x v="0"/>
    <s v="English"/>
    <n v="-13924922"/>
    <n v="-0.99463728571428567"/>
    <s v="90-110 minutes"/>
    <n v="-0.99463728571428567"/>
    <x v="1"/>
    <n v="0"/>
  </r>
  <r>
    <s v="An Ideal Husband"/>
    <x v="183"/>
    <x v="195"/>
    <n v="893"/>
    <n v="2640"/>
    <n v="32"/>
    <n v="646"/>
    <x v="31"/>
    <n v="105"/>
    <n v="97"/>
    <n v="18535191"/>
    <n v="14000000"/>
    <x v="218"/>
    <s v="Color"/>
    <x v="2"/>
    <s v="English"/>
    <x v="4"/>
    <x v="1"/>
    <s v="English"/>
    <n v="4535191"/>
    <n v="0.32394221428571424"/>
    <s v="90-110 minutes"/>
    <n v="0.32394221428571429"/>
    <x v="1"/>
    <n v="0"/>
  </r>
  <r>
    <s v="An Unfinished Life"/>
    <x v="160"/>
    <x v="196"/>
    <n v="11000"/>
    <n v="11519"/>
    <n v="529"/>
    <n v="0"/>
    <x v="20"/>
    <n v="107"/>
    <n v="108"/>
    <n v="8535575"/>
    <n v="30000000"/>
    <x v="219"/>
    <s v="Color"/>
    <x v="1"/>
    <s v="English"/>
    <x v="1"/>
    <x v="1"/>
    <s v="English"/>
    <n v="-21464425"/>
    <n v="-0.71548083333333334"/>
    <s v="90-110 minutes"/>
    <n v="-0.71548083333333334"/>
    <x v="1"/>
    <n v="0"/>
  </r>
  <r>
    <s v="Anaconda"/>
    <x v="184"/>
    <x v="197"/>
    <n v="2000"/>
    <n v="3717"/>
    <n v="49"/>
    <n v="0"/>
    <x v="28"/>
    <n v="119"/>
    <n v="89"/>
    <n v="65557989"/>
    <n v="45000000"/>
    <x v="220"/>
    <s v="Color"/>
    <x v="5"/>
    <s v="English"/>
    <x v="1"/>
    <x v="1"/>
    <s v="English"/>
    <n v="20557989"/>
    <n v="0.45684419999999992"/>
    <s v="&lt;90 minutes"/>
    <n v="0.45684419999999998"/>
    <x v="1"/>
    <n v="0"/>
  </r>
  <r>
    <s v="Anacondas: The Hunt for the Blood Orchid"/>
    <x v="185"/>
    <x v="198"/>
    <n v="601"/>
    <n v="2730"/>
    <n v="27"/>
    <n v="686"/>
    <x v="28"/>
    <n v="94"/>
    <n v="97"/>
    <n v="31526393"/>
    <n v="25000000"/>
    <x v="221"/>
    <s v="Color"/>
    <x v="5"/>
    <s v="English"/>
    <x v="1"/>
    <x v="1"/>
    <s v="English"/>
    <n v="6526393"/>
    <n v="0.2610557200000001"/>
    <s v="90-110 minutes"/>
    <n v="0.26105571999999999"/>
    <x v="1"/>
    <n v="0"/>
  </r>
  <r>
    <s v="Analyze That"/>
    <x v="10"/>
    <x v="199"/>
    <n v="22000"/>
    <n v="22889"/>
    <n v="11000"/>
    <n v="846"/>
    <x v="11"/>
    <n v="105"/>
    <n v="96"/>
    <n v="32122249"/>
    <n v="60000000"/>
    <x v="222"/>
    <s v="Color"/>
    <x v="2"/>
    <s v="English"/>
    <x v="1"/>
    <x v="0"/>
    <s v="English"/>
    <n v="-27877751"/>
    <n v="-0.46462918333333336"/>
    <s v="90-110 minutes"/>
    <n v="-0.46462918333333331"/>
    <x v="2"/>
    <n v="0"/>
  </r>
  <r>
    <s v="Analyze This"/>
    <x v="10"/>
    <x v="199"/>
    <n v="22000"/>
    <n v="24333"/>
    <n v="11000"/>
    <n v="0"/>
    <x v="12"/>
    <n v="145"/>
    <n v="103"/>
    <n v="106694016"/>
    <n v="30000000"/>
    <x v="223"/>
    <s v="Color"/>
    <x v="2"/>
    <s v="English"/>
    <x v="1"/>
    <x v="0"/>
    <s v="English"/>
    <n v="76694016"/>
    <n v="2.5564672000000002"/>
    <s v="90-110 minutes"/>
    <n v="2.5564672000000002"/>
    <x v="1"/>
    <n v="1"/>
  </r>
  <r>
    <s v="Anastasia"/>
    <x v="186"/>
    <x v="200"/>
    <n v="4000"/>
    <n v="6017"/>
    <n v="383"/>
    <n v="0"/>
    <x v="19"/>
    <n v="78"/>
    <n v="94"/>
    <n v="58297830"/>
    <n v="50000000"/>
    <x v="224"/>
    <s v="Color"/>
    <x v="3"/>
    <s v="English"/>
    <x v="1"/>
    <x v="2"/>
    <s v="English"/>
    <n v="8297830"/>
    <n v="0.1659565999999999"/>
    <s v="90-110 minutes"/>
    <n v="0.16595660000000001"/>
    <x v="1"/>
    <n v="0"/>
  </r>
  <r>
    <s v="Anatomy"/>
    <x v="187"/>
    <x v="161"/>
    <n v="127"/>
    <n v="163"/>
    <n v="24"/>
    <n v="560"/>
    <x v="8"/>
    <n v="62"/>
    <n v="103"/>
    <n v="5725"/>
    <n v="8400000"/>
    <x v="225"/>
    <s v="Color"/>
    <x v="0"/>
    <s v="German"/>
    <x v="2"/>
    <x v="0"/>
    <s v="Other language"/>
    <n v="-8394275"/>
    <n v="-0.9993184523809524"/>
    <s v="90-110 minutes"/>
    <n v="-0.9993184523809524"/>
    <x v="0"/>
    <n v="0"/>
  </r>
  <r>
    <s v="Anchorman 2: The Legend Continues"/>
    <x v="44"/>
    <x v="201"/>
    <n v="11000"/>
    <n v="28176"/>
    <n v="285"/>
    <n v="41000"/>
    <x v="26"/>
    <n v="272"/>
    <n v="143"/>
    <n v="2175312"/>
    <n v="50000000"/>
    <x v="226"/>
    <s v="Color"/>
    <x v="2"/>
    <s v="English"/>
    <x v="1"/>
    <x v="1"/>
    <s v="English"/>
    <n v="-47824688"/>
    <n v="-0.95649375999999997"/>
    <s v="131-150 minutes"/>
    <n v="-0.95649375999999997"/>
    <x v="1"/>
    <n v="0"/>
  </r>
  <r>
    <s v="Anchorman: The Legend of Ron Burgundy"/>
    <x v="188"/>
    <x v="201"/>
    <n v="640000"/>
    <n v="656730"/>
    <n v="285"/>
    <n v="0"/>
    <x v="2"/>
    <n v="181"/>
    <n v="98"/>
    <n v="84136909"/>
    <n v="26000000"/>
    <x v="227"/>
    <s v="Color"/>
    <x v="2"/>
    <s v="English"/>
    <x v="1"/>
    <x v="1"/>
    <s v="English"/>
    <n v="58136909"/>
    <n v="2.2360349615384614"/>
    <s v="90-110 minutes"/>
    <n v="2.2360349615384614"/>
    <x v="1"/>
    <n v="1"/>
  </r>
  <r>
    <s v="And So It Goes"/>
    <x v="189"/>
    <x v="68"/>
    <n v="712"/>
    <n v="1673"/>
    <n v="0"/>
    <n v="3000"/>
    <x v="34"/>
    <n v="107"/>
    <n v="94"/>
    <n v="15155772"/>
    <n v="18000000"/>
    <x v="228"/>
    <s v="Color"/>
    <x v="2"/>
    <s v="English"/>
    <x v="1"/>
    <x v="1"/>
    <s v="English"/>
    <n v="-2844228"/>
    <n v="-0.15801266666666669"/>
    <s v="90-110 minutes"/>
    <n v="-0.15801266666666666"/>
    <x v="1"/>
    <n v="0"/>
  </r>
  <r>
    <s v="Angel Eyes"/>
    <x v="190"/>
    <x v="202"/>
    <n v="308"/>
    <n v="1440"/>
    <n v="43"/>
    <n v="689"/>
    <x v="5"/>
    <n v="106"/>
    <n v="102"/>
    <n v="24044532"/>
    <n v="38000000"/>
    <x v="229"/>
    <s v="Color"/>
    <x v="1"/>
    <s v="English"/>
    <x v="1"/>
    <x v="0"/>
    <s v="English"/>
    <n v="-13955468"/>
    <n v="-0.36724915789473689"/>
    <s v="90-110 minutes"/>
    <n v="-0.36724915789473683"/>
    <x v="1"/>
    <n v="0"/>
  </r>
  <r>
    <s v="Angela's Ashes"/>
    <x v="191"/>
    <x v="203"/>
    <n v="876"/>
    <n v="1282"/>
    <n v="317"/>
    <n v="0"/>
    <x v="40"/>
    <n v="99"/>
    <n v="145"/>
    <n v="13038660"/>
    <n v="25000000"/>
    <x v="230"/>
    <s v="Color"/>
    <x v="1"/>
    <s v="English"/>
    <x v="1"/>
    <x v="0"/>
    <s v="English"/>
    <n v="-11961340"/>
    <n v="-0.47845360000000003"/>
    <s v="131-150 minutes"/>
    <n v="-0.47845359999999998"/>
    <x v="1"/>
    <n v="0"/>
  </r>
  <r>
    <s v="Angels &amp; Demons"/>
    <x v="76"/>
    <x v="59"/>
    <n v="15000"/>
    <n v="16948"/>
    <n v="2000"/>
    <n v="0"/>
    <x v="12"/>
    <n v="298"/>
    <n v="146"/>
    <n v="133375846"/>
    <n v="150000000"/>
    <x v="231"/>
    <s v="Color"/>
    <x v="9"/>
    <s v="English"/>
    <x v="1"/>
    <x v="1"/>
    <s v="English"/>
    <n v="-16624154"/>
    <n v="-0.11082769333333331"/>
    <s v="131-150 minutes"/>
    <n v="-0.11082769333333334"/>
    <x v="2"/>
    <n v="0"/>
  </r>
  <r>
    <s v="Animal House"/>
    <x v="192"/>
    <x v="204"/>
    <n v="1000"/>
    <n v="3468"/>
    <n v="644"/>
    <n v="0"/>
    <x v="7"/>
    <n v="94"/>
    <n v="109"/>
    <n v="141600000"/>
    <n v="3000000"/>
    <x v="232"/>
    <s v="Color"/>
    <x v="2"/>
    <s v="English"/>
    <x v="1"/>
    <x v="0"/>
    <s v="English"/>
    <n v="138600000"/>
    <n v="46.2"/>
    <s v="90-110 minutes"/>
    <n v="46.2"/>
    <x v="0"/>
    <n v="1"/>
  </r>
  <r>
    <s v="Anna and the King"/>
    <x v="193"/>
    <x v="205"/>
    <n v="582"/>
    <n v="804"/>
    <n v="72"/>
    <n v="0"/>
    <x v="12"/>
    <n v="91"/>
    <n v="148"/>
    <n v="39251128"/>
    <n v="75000000"/>
    <x v="233"/>
    <s v="Color"/>
    <x v="1"/>
    <s v="English"/>
    <x v="1"/>
    <x v="1"/>
    <s v="English"/>
    <n v="-35748872"/>
    <n v="-0.47665162666666672"/>
    <s v="131-150 minutes"/>
    <n v="-0.47665162666666666"/>
    <x v="2"/>
    <n v="0"/>
  </r>
  <r>
    <s v="Annabelle"/>
    <x v="194"/>
    <x v="206"/>
    <n v="1000"/>
    <n v="2323"/>
    <n v="40"/>
    <n v="45000"/>
    <x v="33"/>
    <n v="271"/>
    <n v="99"/>
    <n v="84263837"/>
    <n v="6500000"/>
    <x v="234"/>
    <s v="Color"/>
    <x v="0"/>
    <s v="English"/>
    <x v="1"/>
    <x v="0"/>
    <s v="English"/>
    <n v="77763837"/>
    <n v="11.96366723076923"/>
    <s v="90-110 minutes"/>
    <n v="11.96366723076923"/>
    <x v="0"/>
    <n v="1"/>
  </r>
  <r>
    <s v="Annie"/>
    <x v="6"/>
    <x v="207"/>
    <n v="2000"/>
    <n v="4796"/>
    <n v="87"/>
    <n v="16000"/>
    <x v="41"/>
    <n v="176"/>
    <n v="118"/>
    <n v="85911262"/>
    <n v="65000000"/>
    <x v="235"/>
    <s v="Color"/>
    <x v="2"/>
    <s v="English"/>
    <x v="1"/>
    <x v="3"/>
    <s v="English"/>
    <n v="20911262"/>
    <n v="0.32171172307692308"/>
    <s v="111-130 minutes"/>
    <n v="0.32171172307692308"/>
    <x v="2"/>
    <n v="0"/>
  </r>
  <r>
    <s v="Annie Get Your Gun"/>
    <x v="195"/>
    <x v="208"/>
    <n v="277"/>
    <n v="731"/>
    <n v="24"/>
    <n v="456"/>
    <x v="20"/>
    <n v="21"/>
    <n v="107"/>
    <n v="8000000"/>
    <n v="3768785"/>
    <x v="236"/>
    <s v="Color"/>
    <x v="6"/>
    <s v="English"/>
    <x v="1"/>
    <x v="9"/>
    <s v="English"/>
    <n v="4231215"/>
    <n v="1.1227000213596692"/>
    <s v="90-110 minutes"/>
    <n v="1.122700021359669"/>
    <x v="0"/>
    <n v="1"/>
  </r>
  <r>
    <s v="Annie Hall"/>
    <x v="196"/>
    <x v="209"/>
    <n v="11000"/>
    <n v="12691"/>
    <n v="11000"/>
    <n v="0"/>
    <x v="6"/>
    <n v="154"/>
    <n v="93"/>
    <n v="39200000"/>
    <n v="4000000"/>
    <x v="237"/>
    <s v="Color"/>
    <x v="2"/>
    <s v="English"/>
    <x v="1"/>
    <x v="3"/>
    <s v="English"/>
    <n v="35200000"/>
    <n v="8.8000000000000007"/>
    <s v="90-110 minutes"/>
    <n v="8.8000000000000007"/>
    <x v="0"/>
    <n v="1"/>
  </r>
  <r>
    <s v="Anomalisa"/>
    <x v="197"/>
    <x v="210"/>
    <n v="1000"/>
    <n v="1442"/>
    <n v="26"/>
    <n v="0"/>
    <x v="40"/>
    <n v="328"/>
    <n v="90"/>
    <n v="3442820"/>
    <n v="8000000"/>
    <x v="238"/>
    <s v="Color"/>
    <x v="10"/>
    <s v="English"/>
    <x v="1"/>
    <x v="0"/>
    <s v="English"/>
    <n v="-4557180"/>
    <n v="-0.56964749999999997"/>
    <s v="90-110 minutes"/>
    <n v="-0.56964749999999997"/>
    <x v="0"/>
    <n v="0"/>
  </r>
  <r>
    <s v="Anonymous"/>
    <x v="198"/>
    <x v="20"/>
    <n v="898"/>
    <n v="2452"/>
    <n v="776"/>
    <n v="15000"/>
    <x v="31"/>
    <n v="288"/>
    <n v="130"/>
    <n v="4463292"/>
    <n v="30000000"/>
    <x v="239"/>
    <s v="Color"/>
    <x v="1"/>
    <s v="English"/>
    <x v="4"/>
    <x v="1"/>
    <s v="English"/>
    <n v="-25536708"/>
    <n v="-0.85122359999999997"/>
    <s v="111-130 minutes"/>
    <n v="-0.85122359999999997"/>
    <x v="1"/>
    <n v="0"/>
  </r>
  <r>
    <s v="Another Earth"/>
    <x v="199"/>
    <x v="211"/>
    <n v="574"/>
    <n v="1303"/>
    <n v="135"/>
    <n v="21000"/>
    <x v="20"/>
    <n v="242"/>
    <n v="92"/>
    <n v="1316074"/>
    <n v="100000"/>
    <x v="240"/>
    <s v="Color"/>
    <x v="1"/>
    <s v="English"/>
    <x v="1"/>
    <x v="1"/>
    <s v="English"/>
    <n v="1216074"/>
    <n v="12.160740000000001"/>
    <s v="90-110 minutes"/>
    <n v="12.160740000000001"/>
    <x v="0"/>
    <n v="1"/>
  </r>
  <r>
    <s v="Another Year"/>
    <x v="200"/>
    <x v="159"/>
    <n v="1000"/>
    <n v="2265"/>
    <n v="608"/>
    <n v="0"/>
    <x v="40"/>
    <n v="248"/>
    <n v="129"/>
    <n v="3205244"/>
    <n v="10000000"/>
    <x v="241"/>
    <s v="Color"/>
    <x v="2"/>
    <s v="English"/>
    <x v="4"/>
    <x v="1"/>
    <s v="English"/>
    <n v="-6794756"/>
    <n v="-0.67947559999999996"/>
    <s v="111-130 minutes"/>
    <n v="-0.67947559999999996"/>
    <x v="1"/>
    <n v="0"/>
  </r>
  <r>
    <s v="Antarctic Edge: 70Â° South"/>
    <x v="201"/>
    <x v="212"/>
    <n v="0"/>
    <n v="0"/>
    <n v="0"/>
    <n v="215"/>
    <x v="20"/>
    <n v="5"/>
    <n v="72"/>
    <n v="4914"/>
    <n v="150000"/>
    <x v="242"/>
    <s v="Color"/>
    <x v="3"/>
    <s v="English"/>
    <x v="1"/>
    <x v="8"/>
    <s v="English"/>
    <n v="-145086"/>
    <n v="-0.96723999999999999"/>
    <s v="&lt;90 minutes"/>
    <n v="-0.96723999999999999"/>
    <x v="0"/>
    <n v="0"/>
  </r>
  <r>
    <s v="Antarctica: A Year on Ice"/>
    <x v="202"/>
    <x v="213"/>
    <n v="53"/>
    <n v="86"/>
    <n v="9"/>
    <n v="0"/>
    <x v="7"/>
    <n v="31"/>
    <n v="91"/>
    <n v="287761"/>
    <n v="1000000"/>
    <x v="125"/>
    <s v="Color"/>
    <x v="3"/>
    <s v="English"/>
    <x v="16"/>
    <x v="3"/>
    <s v="English"/>
    <n v="-712239"/>
    <n v="-0.71223900000000007"/>
    <s v="90-110 minutes"/>
    <n v="-0.71223899999999996"/>
    <x v="0"/>
    <n v="0"/>
  </r>
  <r>
    <s v="Antitrust"/>
    <x v="203"/>
    <x v="214"/>
    <n v="779"/>
    <n v="1297"/>
    <n v="29"/>
    <n v="0"/>
    <x v="8"/>
    <n v="123"/>
    <n v="109"/>
    <n v="10965209"/>
    <n v="30000000"/>
    <x v="243"/>
    <s v="Color"/>
    <x v="5"/>
    <s v="English"/>
    <x v="1"/>
    <x v="1"/>
    <s v="English"/>
    <n v="-19034791"/>
    <n v="-0.6344930333333334"/>
    <s v="90-110 minutes"/>
    <n v="-0.63449303333333329"/>
    <x v="1"/>
    <n v="0"/>
  </r>
  <r>
    <s v="Ant-Man"/>
    <x v="28"/>
    <x v="215"/>
    <n v="2000"/>
    <n v="5730"/>
    <n v="235"/>
    <n v="61000"/>
    <x v="14"/>
    <n v="517"/>
    <n v="117"/>
    <n v="180191634"/>
    <n v="130000000"/>
    <x v="244"/>
    <s v="Color"/>
    <x v="5"/>
    <s v="English"/>
    <x v="1"/>
    <x v="1"/>
    <s v="English"/>
    <n v="50191634"/>
    <n v="0.38608949230769229"/>
    <s v="111-130 minutes"/>
    <n v="0.38608949230769229"/>
    <x v="2"/>
    <n v="0"/>
  </r>
  <r>
    <s v="Antwone Fisher"/>
    <x v="15"/>
    <x v="216"/>
    <n v="18000"/>
    <n v="20456"/>
    <n v="18000"/>
    <n v="0"/>
    <x v="40"/>
    <n v="121"/>
    <n v="117"/>
    <n v="21078145"/>
    <n v="12500000"/>
    <x v="245"/>
    <s v="Color"/>
    <x v="6"/>
    <s v="English"/>
    <x v="1"/>
    <x v="1"/>
    <s v="English"/>
    <n v="8578145"/>
    <n v="0.68625160000000007"/>
    <s v="111-130 minutes"/>
    <n v="0.68625159999999996"/>
    <x v="1"/>
    <n v="1"/>
  </r>
  <r>
    <s v="Antz"/>
    <x v="204"/>
    <x v="217"/>
    <n v="13000"/>
    <n v="25788"/>
    <n v="35"/>
    <n v="0"/>
    <x v="0"/>
    <n v="131"/>
    <n v="83"/>
    <n v="90646554"/>
    <n v="105000000"/>
    <x v="246"/>
    <s v="Color"/>
    <x v="3"/>
    <s v="English"/>
    <x v="1"/>
    <x v="3"/>
    <s v="English"/>
    <n v="-14353446"/>
    <n v="-0.1366994857142857"/>
    <s v="&lt;90 minutes"/>
    <n v="-0.13669948571428572"/>
    <x v="2"/>
    <n v="0"/>
  </r>
  <r>
    <s v="Any Given Sunday"/>
    <x v="54"/>
    <x v="146"/>
    <n v="14000"/>
    <n v="20761"/>
    <n v="0"/>
    <n v="0"/>
    <x v="9"/>
    <n v="171"/>
    <n v="156"/>
    <n v="75530832"/>
    <n v="55000000"/>
    <x v="247"/>
    <s v="Color"/>
    <x v="1"/>
    <s v="English"/>
    <x v="1"/>
    <x v="0"/>
    <s v="English"/>
    <n v="20530832"/>
    <n v="0.37328785454545454"/>
    <s v="&gt;150 minutes"/>
    <n v="0.37328785454545454"/>
    <x v="2"/>
    <n v="0"/>
  </r>
  <r>
    <s v="Anything Else"/>
    <x v="196"/>
    <x v="209"/>
    <n v="11000"/>
    <n v="14843"/>
    <n v="11000"/>
    <n v="827"/>
    <x v="4"/>
    <n v="128"/>
    <n v="108"/>
    <n v="3203044"/>
    <n v="18000000"/>
    <x v="248"/>
    <s v="Color"/>
    <x v="2"/>
    <s v="English"/>
    <x v="1"/>
    <x v="0"/>
    <s v="English"/>
    <n v="-14796956"/>
    <n v="-0.82205311111111112"/>
    <s v="90-110 minutes"/>
    <n v="-0.82205311111111112"/>
    <x v="1"/>
    <n v="0"/>
  </r>
  <r>
    <s v="Anywhere But Here"/>
    <x v="205"/>
    <x v="218"/>
    <n v="20000"/>
    <n v="22040"/>
    <n v="61"/>
    <n v="638"/>
    <x v="8"/>
    <n v="36"/>
    <n v="114"/>
    <n v="18653615"/>
    <n v="23000000"/>
    <x v="249"/>
    <s v="Color"/>
    <x v="2"/>
    <s v="English"/>
    <x v="1"/>
    <x v="1"/>
    <s v="English"/>
    <n v="-4346385"/>
    <n v="-0.18897326086956523"/>
    <s v="111-130 minutes"/>
    <n v="-0.18897326086956523"/>
    <x v="1"/>
    <n v="0"/>
  </r>
  <r>
    <s v="Apocalypse Now"/>
    <x v="44"/>
    <x v="219"/>
    <n v="11000"/>
    <n v="25313"/>
    <n v="0"/>
    <n v="19000"/>
    <x v="43"/>
    <n v="261"/>
    <n v="289"/>
    <n v="78800000"/>
    <n v="31500000"/>
    <x v="250"/>
    <s v="Color"/>
    <x v="1"/>
    <s v="English"/>
    <x v="1"/>
    <x v="0"/>
    <s v="English"/>
    <n v="47300000"/>
    <n v="1.5015873015873016"/>
    <s v="&gt;150 minutes"/>
    <n v="1.5015873015873016"/>
    <x v="1"/>
    <n v="1"/>
  </r>
  <r>
    <s v="Apocalypto"/>
    <x v="206"/>
    <x v="220"/>
    <n v="708"/>
    <n v="848"/>
    <n v="0"/>
    <n v="14000"/>
    <x v="24"/>
    <n v="283"/>
    <n v="139"/>
    <n v="50859889"/>
    <n v="40000000"/>
    <x v="4"/>
    <s v="Color"/>
    <x v="5"/>
    <s v="Maya"/>
    <x v="1"/>
    <x v="0"/>
    <s v="Other language"/>
    <n v="10859889"/>
    <n v="0.27149722500000006"/>
    <s v="131-150 minutes"/>
    <n v="0.27149722500000001"/>
    <x v="1"/>
    <n v="0"/>
  </r>
  <r>
    <s v="Apollo 13"/>
    <x v="76"/>
    <x v="59"/>
    <n v="15000"/>
    <n v="17171"/>
    <n v="2000"/>
    <n v="5000"/>
    <x v="7"/>
    <n v="159"/>
    <n v="140"/>
    <n v="172071312"/>
    <n v="62000000"/>
    <x v="251"/>
    <s v="Color"/>
    <x v="3"/>
    <s v="English"/>
    <x v="1"/>
    <x v="3"/>
    <s v="English"/>
    <n v="110071312"/>
    <n v="1.7753437419354841"/>
    <s v="131-150 minutes"/>
    <n v="1.7753437419354838"/>
    <x v="2"/>
    <n v="1"/>
  </r>
  <r>
    <s v="Apollo 18"/>
    <x v="207"/>
    <x v="221"/>
    <n v="520"/>
    <n v="1520"/>
    <n v="17"/>
    <n v="0"/>
    <x v="41"/>
    <n v="228"/>
    <n v="86"/>
    <n v="17683670"/>
    <n v="5000000"/>
    <x v="252"/>
    <s v="Color"/>
    <x v="0"/>
    <s v="English"/>
    <x v="1"/>
    <x v="1"/>
    <s v="English"/>
    <n v="12683670"/>
    <n v="2.536734"/>
    <s v="&lt;90 minutes"/>
    <n v="2.536734"/>
    <x v="0"/>
    <n v="1"/>
  </r>
  <r>
    <s v="April Fool's Day"/>
    <x v="208"/>
    <x v="222"/>
    <n v="690"/>
    <n v="1160"/>
    <n v="17"/>
    <n v="0"/>
    <x v="21"/>
    <n v="96"/>
    <n v="89"/>
    <n v="12947763"/>
    <n v="5000000"/>
    <x v="253"/>
    <s v="Color"/>
    <x v="0"/>
    <s v="English"/>
    <x v="1"/>
    <x v="0"/>
    <s v="English"/>
    <n v="7947763"/>
    <n v="1.5895526000000002"/>
    <s v="&lt;90 minutes"/>
    <n v="1.5895526"/>
    <x v="0"/>
    <n v="1"/>
  </r>
  <r>
    <s v="Aqua Teen Hunger Force Colon Movie Film for Theaters"/>
    <x v="123"/>
    <x v="223"/>
    <n v="2000"/>
    <n v="3071"/>
    <n v="8"/>
    <n v="307"/>
    <x v="31"/>
    <n v="82"/>
    <n v="86"/>
    <n v="5518918"/>
    <n v="750000"/>
    <x v="254"/>
    <s v="Color"/>
    <x v="5"/>
    <s v="English"/>
    <x v="1"/>
    <x v="0"/>
    <s v="English"/>
    <n v="4768918"/>
    <n v="6.3585573333333336"/>
    <s v="&lt;90 minutes"/>
    <n v="6.3585573333333336"/>
    <x v="0"/>
    <n v="1"/>
  </r>
  <r>
    <s v="Aquamarine"/>
    <x v="209"/>
    <x v="224"/>
    <n v="836"/>
    <n v="3963"/>
    <n v="20"/>
    <n v="0"/>
    <x v="13"/>
    <n v="66"/>
    <n v="104"/>
    <n v="18595716"/>
    <n v="12000000"/>
    <x v="255"/>
    <s v="Color"/>
    <x v="2"/>
    <s v="English"/>
    <x v="1"/>
    <x v="3"/>
    <s v="English"/>
    <n v="6595716"/>
    <n v="0.5496430000000001"/>
    <s v="90-110 minutes"/>
    <n v="0.54964299999999999"/>
    <x v="1"/>
    <n v="1"/>
  </r>
  <r>
    <s v="Arachnophobia"/>
    <x v="94"/>
    <x v="156"/>
    <n v="687"/>
    <n v="1440"/>
    <n v="155"/>
    <n v="0"/>
    <x v="26"/>
    <n v="74"/>
    <n v="103"/>
    <n v="53133888"/>
    <n v="31000000"/>
    <x v="256"/>
    <s v="Color"/>
    <x v="2"/>
    <s v="English"/>
    <x v="1"/>
    <x v="1"/>
    <s v="English"/>
    <n v="22133888"/>
    <n v="0.71399638709677427"/>
    <s v="90-110 minutes"/>
    <n v="0.71399638709677415"/>
    <x v="1"/>
    <n v="1"/>
  </r>
  <r>
    <s v="Arbitrage"/>
    <x v="210"/>
    <x v="225"/>
    <n v="664"/>
    <n v="2440"/>
    <n v="27"/>
    <n v="0"/>
    <x v="0"/>
    <n v="288"/>
    <n v="107"/>
    <n v="7918283"/>
    <n v="12000000"/>
    <x v="257"/>
    <s v="Color"/>
    <x v="1"/>
    <s v="English"/>
    <x v="1"/>
    <x v="0"/>
    <s v="English"/>
    <n v="-4081717"/>
    <n v="-0.34014308333333332"/>
    <s v="90-110 minutes"/>
    <n v="-0.34014308333333332"/>
    <x v="1"/>
    <n v="0"/>
  </r>
  <r>
    <s v="Are We There Yet?"/>
    <x v="211"/>
    <x v="226"/>
    <n v="826"/>
    <n v="3558"/>
    <n v="32"/>
    <n v="773"/>
    <x v="28"/>
    <n v="75"/>
    <n v="95"/>
    <n v="82301521"/>
    <n v="32000000"/>
    <x v="258"/>
    <s v="Color"/>
    <x v="3"/>
    <s v="English"/>
    <x v="1"/>
    <x v="3"/>
    <s v="English"/>
    <n v="50301521"/>
    <n v="1.5719225312499998"/>
    <s v="90-110 minutes"/>
    <n v="1.57192253125"/>
    <x v="1"/>
    <n v="1"/>
  </r>
  <r>
    <s v="Argo"/>
    <x v="212"/>
    <x v="227"/>
    <n v="1000"/>
    <n v="3133"/>
    <n v="0"/>
    <n v="89000"/>
    <x v="18"/>
    <n v="656"/>
    <n v="130"/>
    <n v="136019448"/>
    <n v="44500000"/>
    <x v="259"/>
    <s v="Color"/>
    <x v="6"/>
    <s v="English"/>
    <x v="1"/>
    <x v="0"/>
    <s v="English"/>
    <n v="91519448"/>
    <n v="2.056616808988764"/>
    <s v="111-130 minutes"/>
    <n v="2.056616808988764"/>
    <x v="1"/>
    <n v="1"/>
  </r>
  <r>
    <s v="Arlington Road"/>
    <x v="213"/>
    <x v="228"/>
    <n v="12000"/>
    <n v="13576"/>
    <n v="89"/>
    <n v="0"/>
    <x v="2"/>
    <n v="155"/>
    <n v="117"/>
    <n v="24362501"/>
    <n v="21500000"/>
    <x v="260"/>
    <s v="Color"/>
    <x v="4"/>
    <s v="English"/>
    <x v="1"/>
    <x v="0"/>
    <s v="English"/>
    <n v="2862501"/>
    <n v="0.13313958139534887"/>
    <s v="111-130 minutes"/>
    <n v="0.13313958139534884"/>
    <x v="1"/>
    <n v="0"/>
  </r>
  <r>
    <s v="Armageddon"/>
    <x v="11"/>
    <x v="229"/>
    <n v="13000"/>
    <n v="26029"/>
    <n v="0"/>
    <n v="11000"/>
    <x v="0"/>
    <n v="167"/>
    <n v="153"/>
    <n v="201573391"/>
    <n v="140000000"/>
    <x v="261"/>
    <s v="Color"/>
    <x v="5"/>
    <s v="English"/>
    <x v="1"/>
    <x v="1"/>
    <s v="English"/>
    <n v="61573391"/>
    <n v="0.43980993571428573"/>
    <s v="&gt;150 minutes"/>
    <n v="0.43980993571428573"/>
    <x v="2"/>
    <n v="0"/>
  </r>
  <r>
    <s v="Armored"/>
    <x v="214"/>
    <x v="230"/>
    <n v="137000"/>
    <n v="137712"/>
    <n v="190"/>
    <n v="0"/>
    <x v="34"/>
    <n v="107"/>
    <n v="88"/>
    <n v="15988876"/>
    <n v="27000000"/>
    <x v="51"/>
    <s v="Color"/>
    <x v="5"/>
    <s v="English"/>
    <x v="1"/>
    <x v="1"/>
    <s v="English"/>
    <n v="-11011124"/>
    <n v="-0.40781940740740741"/>
    <s v="&lt;90 minutes"/>
    <n v="-0.40781940740740741"/>
    <x v="1"/>
    <n v="0"/>
  </r>
  <r>
    <s v="Army of Darkness"/>
    <x v="215"/>
    <x v="98"/>
    <n v="901"/>
    <n v="3913"/>
    <n v="0"/>
    <n v="10000"/>
    <x v="7"/>
    <n v="221"/>
    <n v="88"/>
    <n v="11501093"/>
    <n v="13000000"/>
    <x v="262"/>
    <s v="Color"/>
    <x v="2"/>
    <s v="English"/>
    <x v="1"/>
    <x v="0"/>
    <s v="English"/>
    <n v="-1498907"/>
    <n v="-0.11530053846153843"/>
    <s v="&lt;90 minutes"/>
    <n v="-0.11530053846153847"/>
    <x v="1"/>
    <n v="0"/>
  </r>
  <r>
    <s v="Arnolds Park"/>
    <x v="216"/>
    <x v="231"/>
    <n v="23"/>
    <n v="85"/>
    <n v="0"/>
    <n v="11"/>
    <x v="5"/>
    <m/>
    <n v="103"/>
    <n v="23616"/>
    <n v="600000"/>
    <x v="263"/>
    <s v="Color"/>
    <x v="9"/>
    <s v="English"/>
    <x v="1"/>
    <x v="1"/>
    <s v="English"/>
    <n v="-576384"/>
    <n v="-0.96064000000000005"/>
    <s v="90-110 minutes"/>
    <n v="-0.96064000000000005"/>
    <x v="0"/>
    <n v="0"/>
  </r>
  <r>
    <s v="Around the World in 80 Days"/>
    <x v="200"/>
    <x v="232"/>
    <n v="1000"/>
    <n v="3175"/>
    <n v="153"/>
    <n v="0"/>
    <x v="16"/>
    <n v="188"/>
    <n v="120"/>
    <n v="24004159"/>
    <n v="110000000"/>
    <x v="264"/>
    <s v="Color"/>
    <x v="5"/>
    <s v="English"/>
    <x v="1"/>
    <x v="3"/>
    <s v="English"/>
    <n v="-85995841"/>
    <n v="-0.78178037272727274"/>
    <s v="111-130 minutes"/>
    <n v="-0.78178037272727274"/>
    <x v="2"/>
    <n v="0"/>
  </r>
  <r>
    <s v="Arthur and the Invisibles"/>
    <x v="217"/>
    <x v="233"/>
    <n v="563"/>
    <n v="683"/>
    <n v="0"/>
    <n v="941"/>
    <x v="10"/>
    <n v="101"/>
    <n v="94"/>
    <n v="15131330"/>
    <n v="86000000"/>
    <x v="173"/>
    <s v="Color"/>
    <x v="3"/>
    <s v="English"/>
    <x v="8"/>
    <x v="3"/>
    <s v="English"/>
    <n v="-70868670"/>
    <n v="-0.82405430232558141"/>
    <s v="90-110 minutes"/>
    <n v="-0.82405430232558141"/>
    <x v="2"/>
    <n v="0"/>
  </r>
  <r>
    <s v="Arthur Christmas"/>
    <x v="200"/>
    <x v="234"/>
    <n v="1000"/>
    <n v="2707"/>
    <n v="6"/>
    <n v="0"/>
    <x v="19"/>
    <n v="190"/>
    <n v="97"/>
    <n v="46440491"/>
    <n v="100000000"/>
    <x v="265"/>
    <s v="Color"/>
    <x v="3"/>
    <s v="English"/>
    <x v="4"/>
    <x v="3"/>
    <s v="English"/>
    <n v="-53559509"/>
    <n v="-0.53559508999999994"/>
    <s v="90-110 minutes"/>
    <n v="-0.53559509000000005"/>
    <x v="2"/>
    <n v="0"/>
  </r>
  <r>
    <s v="As Above, So Below"/>
    <x v="218"/>
    <x v="235"/>
    <n v="1000"/>
    <n v="1410"/>
    <n v="66"/>
    <n v="14000"/>
    <x v="8"/>
    <n v="196"/>
    <n v="93"/>
    <n v="21197315"/>
    <n v="5000000"/>
    <x v="266"/>
    <s v="Color"/>
    <x v="0"/>
    <s v="English"/>
    <x v="1"/>
    <x v="0"/>
    <s v="English"/>
    <n v="16197315"/>
    <n v="3.2394629999999998"/>
    <s v="90-110 minutes"/>
    <n v="3.2394630000000002"/>
    <x v="0"/>
    <n v="1"/>
  </r>
  <r>
    <s v="As Good as It Gets"/>
    <x v="219"/>
    <x v="236"/>
    <n v="625"/>
    <n v="1474"/>
    <n v="274"/>
    <n v="11000"/>
    <x v="18"/>
    <n v="156"/>
    <n v="139"/>
    <n v="147637474"/>
    <n v="50000000"/>
    <x v="267"/>
    <s v="Color"/>
    <x v="2"/>
    <s v="English"/>
    <x v="1"/>
    <x v="1"/>
    <s v="English"/>
    <n v="97637474"/>
    <n v="1.95274948"/>
    <s v="131-150 minutes"/>
    <n v="1.95274948"/>
    <x v="1"/>
    <n v="1"/>
  </r>
  <r>
    <s v="As It Is in Heaven"/>
    <x v="220"/>
    <x v="237"/>
    <n v="690"/>
    <n v="774"/>
    <n v="10"/>
    <n v="0"/>
    <x v="7"/>
    <n v="34"/>
    <n v="133"/>
    <n v="9910"/>
    <n v="25000000"/>
    <x v="268"/>
    <s v="Color"/>
    <x v="2"/>
    <s v="Swedish"/>
    <x v="17"/>
    <x v="8"/>
    <s v="Other language"/>
    <n v="-24990090"/>
    <n v="-0.99960360000000004"/>
    <s v="131-150 minutes"/>
    <n v="-0.99960360000000004"/>
    <x v="1"/>
    <n v="0"/>
  </r>
  <r>
    <s v="Assassins"/>
    <x v="221"/>
    <x v="11"/>
    <n v="45000"/>
    <n v="58528"/>
    <n v="503"/>
    <n v="0"/>
    <x v="26"/>
    <n v="61"/>
    <n v="132"/>
    <n v="30306268"/>
    <n v="50000000"/>
    <x v="269"/>
    <s v="Black and White"/>
    <x v="5"/>
    <s v="English"/>
    <x v="8"/>
    <x v="0"/>
    <s v="English"/>
    <n v="-19693732"/>
    <n v="-0.39387464000000005"/>
    <s v="131-150 minutes"/>
    <n v="-0.39387464"/>
    <x v="1"/>
    <n v="0"/>
  </r>
  <r>
    <s v="Assault on Precinct 13"/>
    <x v="4"/>
    <x v="238"/>
    <n v="954"/>
    <n v="3148"/>
    <n v="25"/>
    <n v="999"/>
    <x v="26"/>
    <n v="152"/>
    <n v="109"/>
    <n v="19976073"/>
    <n v="20000000"/>
    <x v="270"/>
    <s v="Color"/>
    <x v="5"/>
    <s v="English"/>
    <x v="1"/>
    <x v="0"/>
    <s v="English"/>
    <n v="-23927"/>
    <n v="-1.1963499999999572E-3"/>
    <s v="90-110 minutes"/>
    <n v="-1.1963500000000001E-3"/>
    <x v="1"/>
    <n v="0"/>
  </r>
  <r>
    <s v="Astro Boy"/>
    <x v="55"/>
    <x v="239"/>
    <n v="12000"/>
    <n v="23365"/>
    <n v="42"/>
    <n v="0"/>
    <x v="26"/>
    <n v="138"/>
    <n v="94"/>
    <n v="19548064"/>
    <n v="65000000"/>
    <x v="271"/>
    <s v="Color"/>
    <x v="5"/>
    <s v="English"/>
    <x v="5"/>
    <x v="3"/>
    <s v="English"/>
    <n v="-45451936"/>
    <n v="-0.69926055384615382"/>
    <s v="90-110 minutes"/>
    <n v="-0.69926055384615382"/>
    <x v="2"/>
    <n v="0"/>
  </r>
  <r>
    <s v="At First Sight"/>
    <x v="222"/>
    <x v="240"/>
    <n v="978"/>
    <n v="3821"/>
    <n v="34"/>
    <n v="0"/>
    <x v="11"/>
    <n v="55"/>
    <n v="128"/>
    <n v="22326247"/>
    <n v="60000000"/>
    <x v="272"/>
    <s v="Black and White"/>
    <x v="1"/>
    <s v="English"/>
    <x v="1"/>
    <x v="1"/>
    <s v="English"/>
    <n v="-37673753"/>
    <n v="-0.62789588333333335"/>
    <s v="111-130 minutes"/>
    <n v="-0.62789588333333335"/>
    <x v="2"/>
    <n v="0"/>
  </r>
  <r>
    <s v="Atlantis: The Lost Empire"/>
    <x v="223"/>
    <x v="241"/>
    <n v="12000"/>
    <n v="15237"/>
    <n v="21"/>
    <n v="0"/>
    <x v="9"/>
    <n v="146"/>
    <n v="95"/>
    <n v="84037039"/>
    <n v="120000000"/>
    <x v="273"/>
    <s v="Color"/>
    <x v="5"/>
    <s v="English"/>
    <x v="1"/>
    <x v="3"/>
    <s v="English"/>
    <n v="-35962961"/>
    <n v="-0.29969134166666667"/>
    <s v="90-110 minutes"/>
    <n v="-0.29969134166666667"/>
    <x v="2"/>
    <n v="0"/>
  </r>
  <r>
    <s v="Atlas Shrugged II: The Strike"/>
    <x v="224"/>
    <x v="242"/>
    <n v="823"/>
    <n v="5262"/>
    <n v="60"/>
    <n v="0"/>
    <x v="37"/>
    <n v="23"/>
    <n v="111"/>
    <n v="3333823"/>
    <n v="10000000"/>
    <x v="274"/>
    <s v="Color"/>
    <x v="1"/>
    <s v="English"/>
    <x v="1"/>
    <x v="1"/>
    <s v="English"/>
    <n v="-6666177"/>
    <n v="-0.66661769999999998"/>
    <s v="111-130 minutes"/>
    <n v="-0.66661769999999998"/>
    <x v="1"/>
    <n v="0"/>
  </r>
  <r>
    <s v="Atlas Shrugged: Who Is John Galt?"/>
    <x v="225"/>
    <x v="243"/>
    <n v="578"/>
    <n v="3382"/>
    <n v="0"/>
    <n v="0"/>
    <x v="45"/>
    <n v="12"/>
    <n v="99"/>
    <n v="830210"/>
    <n v="5000000"/>
    <x v="275"/>
    <s v="Color"/>
    <x v="1"/>
    <s v="English"/>
    <x v="1"/>
    <x v="1"/>
    <s v="English"/>
    <n v="-4169790"/>
    <n v="-0.83395799999999998"/>
    <s v="90-110 minutes"/>
    <n v="-0.83395799999999998"/>
    <x v="0"/>
    <n v="0"/>
  </r>
  <r>
    <s v="Atonement"/>
    <x v="226"/>
    <x v="244"/>
    <n v="19000"/>
    <n v="20499"/>
    <n v="456"/>
    <n v="12000"/>
    <x v="24"/>
    <n v="316"/>
    <n v="123"/>
    <n v="50921738"/>
    <n v="30000000"/>
    <x v="276"/>
    <s v="Color"/>
    <x v="1"/>
    <s v="English"/>
    <x v="4"/>
    <x v="0"/>
    <s v="English"/>
    <n v="20921738"/>
    <n v="0.69739126666666662"/>
    <s v="111-130 minutes"/>
    <n v="0.69739126666666662"/>
    <x v="1"/>
    <n v="1"/>
  </r>
  <r>
    <s v="Attack the Block"/>
    <x v="227"/>
    <x v="245"/>
    <n v="1000"/>
    <n v="2011"/>
    <n v="115"/>
    <n v="18000"/>
    <x v="0"/>
    <n v="399"/>
    <n v="88"/>
    <n v="1024175"/>
    <n v="13000000"/>
    <x v="277"/>
    <s v="Color"/>
    <x v="5"/>
    <s v="English"/>
    <x v="4"/>
    <x v="0"/>
    <s v="English"/>
    <n v="-11975825"/>
    <n v="-0.9212173076923077"/>
    <s v="&lt;90 minutes"/>
    <n v="-0.9212173076923077"/>
    <x v="1"/>
    <n v="0"/>
  </r>
  <r>
    <s v="August Rush"/>
    <x v="133"/>
    <x v="246"/>
    <n v="49000"/>
    <n v="50927"/>
    <n v="59"/>
    <n v="18000"/>
    <x v="1"/>
    <n v="148"/>
    <n v="114"/>
    <n v="31655091"/>
    <n v="30000000"/>
    <x v="278"/>
    <s v="Color"/>
    <x v="1"/>
    <s v="English"/>
    <x v="1"/>
    <x v="3"/>
    <s v="English"/>
    <n v="1655091"/>
    <n v="5.5169699999999988E-2"/>
    <s v="111-130 minutes"/>
    <n v="5.5169700000000002E-2"/>
    <x v="1"/>
    <n v="0"/>
  </r>
  <r>
    <s v="August: Osage County"/>
    <x v="226"/>
    <x v="247"/>
    <n v="19000"/>
    <n v="39690"/>
    <n v="53"/>
    <n v="30000"/>
    <x v="40"/>
    <n v="322"/>
    <n v="121"/>
    <n v="37738400"/>
    <n v="25000000"/>
    <x v="279"/>
    <s v="Color"/>
    <x v="1"/>
    <s v="English"/>
    <x v="1"/>
    <x v="0"/>
    <s v="English"/>
    <n v="12738400"/>
    <n v="0.50953599999999999"/>
    <s v="111-130 minutes"/>
    <n v="0.50953599999999999"/>
    <x v="1"/>
    <n v="1"/>
  </r>
  <r>
    <s v="Austin Powers in Goldmember"/>
    <x v="228"/>
    <x v="248"/>
    <n v="645"/>
    <n v="2725"/>
    <n v="116"/>
    <n v="0"/>
    <x v="21"/>
    <n v="194"/>
    <n v="94"/>
    <n v="213079163"/>
    <n v="63000000"/>
    <x v="280"/>
    <s v="Color"/>
    <x v="5"/>
    <s v="English"/>
    <x v="1"/>
    <x v="1"/>
    <s v="English"/>
    <n v="150079163"/>
    <n v="2.3822089365079364"/>
    <s v="90-110 minutes"/>
    <n v="2.3822089365079364"/>
    <x v="2"/>
    <n v="1"/>
  </r>
  <r>
    <s v="Austin Powers: International Man of Mystery"/>
    <x v="85"/>
    <x v="248"/>
    <n v="8000"/>
    <n v="10557"/>
    <n v="116"/>
    <n v="0"/>
    <x v="20"/>
    <n v="129"/>
    <n v="68"/>
    <n v="53868030"/>
    <n v="17000000"/>
    <x v="127"/>
    <s v="Color"/>
    <x v="2"/>
    <s v="English"/>
    <x v="1"/>
    <x v="1"/>
    <s v="English"/>
    <n v="36868030"/>
    <n v="2.1687076470588234"/>
    <s v="&lt;90 minutes"/>
    <n v="2.1687076470588234"/>
    <x v="1"/>
    <n v="1"/>
  </r>
  <r>
    <s v="Austin Powers: The Spy Who Shagged Me"/>
    <x v="221"/>
    <x v="248"/>
    <n v="45000"/>
    <n v="47203"/>
    <n v="116"/>
    <n v="0"/>
    <x v="0"/>
    <n v="199"/>
    <n v="95"/>
    <n v="205399422"/>
    <n v="33000000"/>
    <x v="281"/>
    <s v="Color"/>
    <x v="5"/>
    <s v="English"/>
    <x v="1"/>
    <x v="1"/>
    <s v="English"/>
    <n v="172399422"/>
    <n v="5.2242249090909088"/>
    <s v="90-110 minutes"/>
    <n v="5.2242249090909088"/>
    <x v="1"/>
    <n v="1"/>
  </r>
  <r>
    <s v="Australia"/>
    <x v="229"/>
    <x v="249"/>
    <n v="309"/>
    <n v="921"/>
    <n v="1000"/>
    <n v="0"/>
    <x v="0"/>
    <n v="245"/>
    <n v="165"/>
    <n v="49551662"/>
    <n v="130000000"/>
    <x v="282"/>
    <s v="Color"/>
    <x v="3"/>
    <s v="English"/>
    <x v="12"/>
    <x v="1"/>
    <s v="English"/>
    <n v="-80448338"/>
    <n v="-0.61883336923076926"/>
    <s v="&gt;150 minutes"/>
    <n v="-0.61883336923076926"/>
    <x v="2"/>
    <n v="0"/>
  </r>
  <r>
    <s v="Auto Focus"/>
    <x v="230"/>
    <x v="250"/>
    <n v="783"/>
    <n v="2684"/>
    <n v="261"/>
    <n v="357"/>
    <x v="0"/>
    <n v="97"/>
    <n v="105"/>
    <n v="2062066"/>
    <n v="7000000"/>
    <x v="283"/>
    <s v="Color"/>
    <x v="6"/>
    <s v="English"/>
    <x v="1"/>
    <x v="0"/>
    <s v="English"/>
    <n v="-4937934"/>
    <n v="-0.7054191428571428"/>
    <s v="90-110 minutes"/>
    <n v="-0.70541914285714291"/>
    <x v="0"/>
    <n v="0"/>
  </r>
  <r>
    <s v="Autumn in New York"/>
    <x v="231"/>
    <x v="251"/>
    <n v="24000"/>
    <n v="26938"/>
    <n v="643"/>
    <n v="0"/>
    <x v="37"/>
    <n v="101"/>
    <n v="103"/>
    <n v="37752931"/>
    <n v="40000000"/>
    <x v="284"/>
    <s v="Color"/>
    <x v="1"/>
    <s v="English"/>
    <x v="1"/>
    <x v="1"/>
    <s v="English"/>
    <n v="-2247069"/>
    <n v="-5.6176725000000038E-2"/>
    <s v="90-110 minutes"/>
    <n v="-5.6176724999999997E-2"/>
    <x v="1"/>
    <n v="0"/>
  </r>
  <r>
    <s v="Avatar"/>
    <x v="232"/>
    <x v="153"/>
    <n v="1000"/>
    <n v="4834"/>
    <n v="0"/>
    <n v="33000"/>
    <x v="25"/>
    <n v="723"/>
    <n v="178"/>
    <n v="760505847"/>
    <n v="237000000"/>
    <x v="285"/>
    <s v="Color"/>
    <x v="5"/>
    <s v="English"/>
    <x v="1"/>
    <x v="1"/>
    <s v="English"/>
    <n v="523505847"/>
    <n v="2.2088854303797469"/>
    <s v="&gt;150 minutes"/>
    <n v="2.2088854303797469"/>
    <x v="2"/>
    <n v="1"/>
  </r>
  <r>
    <s v="Avengers: Age of Ultron"/>
    <x v="92"/>
    <x v="252"/>
    <n v="26000"/>
    <n v="92000"/>
    <n v="0"/>
    <n v="118000"/>
    <x v="1"/>
    <n v="635"/>
    <n v="141"/>
    <n v="458991599"/>
    <n v="250000000"/>
    <x v="286"/>
    <s v="Color"/>
    <x v="5"/>
    <s v="English"/>
    <x v="1"/>
    <x v="1"/>
    <s v="English"/>
    <n v="208991599"/>
    <n v="0.83596639599999989"/>
    <s v="131-150 minutes"/>
    <n v="0.835966396"/>
    <x v="2"/>
    <n v="1"/>
  </r>
  <r>
    <s v="AVP: Alien vs. Predator"/>
    <x v="233"/>
    <x v="253"/>
    <n v="886"/>
    <n v="3222"/>
    <n v="545"/>
    <n v="0"/>
    <x v="5"/>
    <n v="247"/>
    <n v="109"/>
    <n v="80281096"/>
    <n v="60000000"/>
    <x v="287"/>
    <s v="Color"/>
    <x v="5"/>
    <s v="English"/>
    <x v="1"/>
    <x v="1"/>
    <s v="English"/>
    <n v="20281096"/>
    <n v="0.33801826666666668"/>
    <s v="90-110 minutes"/>
    <n v="0.33801826666666668"/>
    <x v="2"/>
    <n v="0"/>
  </r>
  <r>
    <s v="Awake"/>
    <x v="57"/>
    <x v="254"/>
    <n v="4000"/>
    <n v="6954"/>
    <n v="8"/>
    <n v="0"/>
    <x v="27"/>
    <n v="133"/>
    <n v="84"/>
    <n v="14373825"/>
    <n v="8600000"/>
    <x v="288"/>
    <s v="Color"/>
    <x v="4"/>
    <s v="English"/>
    <x v="1"/>
    <x v="0"/>
    <s v="English"/>
    <n v="5773825"/>
    <n v="0.67137500000000006"/>
    <s v="&lt;90 minutes"/>
    <n v="0.67137500000000006"/>
    <x v="0"/>
    <n v="1"/>
  </r>
  <r>
    <s v="Away We Go"/>
    <x v="234"/>
    <x v="175"/>
    <n v="925"/>
    <n v="1997"/>
    <n v="0"/>
    <n v="7000"/>
    <x v="19"/>
    <n v="217"/>
    <n v="98"/>
    <n v="9430988"/>
    <n v="17000000"/>
    <x v="289"/>
    <s v="Color"/>
    <x v="2"/>
    <s v="English"/>
    <x v="1"/>
    <x v="0"/>
    <s v="English"/>
    <n v="-7569012"/>
    <n v="-0.44523599999999997"/>
    <s v="90-110 minutes"/>
    <n v="-0.44523600000000002"/>
    <x v="1"/>
    <n v="0"/>
  </r>
  <r>
    <s v="Ayurveda: Art of Being"/>
    <x v="235"/>
    <x v="255"/>
    <m/>
    <n v="0"/>
    <n v="95"/>
    <n v="379"/>
    <x v="7"/>
    <n v="15"/>
    <n v="102"/>
    <n v="16892"/>
    <n v="300000"/>
    <x v="290"/>
    <s v="Color"/>
    <x v="8"/>
    <s v="English"/>
    <x v="18"/>
    <x v="8"/>
    <s v="English"/>
    <n v="-283108"/>
    <n v="-0.94369333333333338"/>
    <s v="90-110 minutes"/>
    <n v="-0.94369333333333338"/>
    <x v="0"/>
    <n v="0"/>
  </r>
  <r>
    <s v="Baahubali: The Beginning"/>
    <x v="236"/>
    <x v="256"/>
    <n v="218"/>
    <n v="554"/>
    <n v="50"/>
    <n v="21000"/>
    <x v="35"/>
    <n v="44"/>
    <n v="159"/>
    <n v="6498000"/>
    <n v="18026148"/>
    <x v="291"/>
    <s v="Color"/>
    <x v="5"/>
    <s v="Telugu"/>
    <x v="18"/>
    <x v="8"/>
    <s v="Other language"/>
    <n v="-11528148"/>
    <n v="-0.6395236519748978"/>
    <s v="&gt;150 minutes"/>
    <n v="-0.6395236519748978"/>
    <x v="1"/>
    <n v="0"/>
  </r>
  <r>
    <s v="Babe"/>
    <x v="237"/>
    <x v="257"/>
    <n v="405"/>
    <n v="1185"/>
    <n v="108"/>
    <n v="5000"/>
    <x v="9"/>
    <n v="79"/>
    <n v="91"/>
    <n v="66600000"/>
    <n v="30000000"/>
    <x v="292"/>
    <s v="Color"/>
    <x v="2"/>
    <s v="English"/>
    <x v="12"/>
    <x v="2"/>
    <s v="English"/>
    <n v="36600000"/>
    <n v="1.2200000000000002"/>
    <s v="90-110 minutes"/>
    <n v="1.22"/>
    <x v="1"/>
    <n v="1"/>
  </r>
  <r>
    <s v="Babe: Pig in the City"/>
    <x v="59"/>
    <x v="258"/>
    <n v="1000"/>
    <n v="2521"/>
    <n v="750"/>
    <n v="964"/>
    <x v="16"/>
    <n v="61"/>
    <n v="97"/>
    <n v="18318000"/>
    <n v="80000000"/>
    <x v="293"/>
    <s v="Color"/>
    <x v="3"/>
    <s v="English"/>
    <x v="12"/>
    <x v="2"/>
    <s v="English"/>
    <n v="-61682000"/>
    <n v="-0.77102499999999996"/>
    <s v="90-110 minutes"/>
    <n v="-0.77102499999999996"/>
    <x v="2"/>
    <n v="0"/>
  </r>
  <r>
    <s v="Babel"/>
    <x v="238"/>
    <x v="25"/>
    <n v="11000"/>
    <n v="11248"/>
    <n v="0"/>
    <n v="0"/>
    <x v="1"/>
    <n v="285"/>
    <n v="143"/>
    <n v="34300771"/>
    <n v="25000000"/>
    <x v="294"/>
    <s v="Color"/>
    <x v="1"/>
    <s v="English"/>
    <x v="8"/>
    <x v="0"/>
    <s v="English"/>
    <n v="9300771"/>
    <n v="0.37203084000000008"/>
    <s v="131-150 minutes"/>
    <n v="0.37203083999999997"/>
    <x v="1"/>
    <n v="0"/>
  </r>
  <r>
    <s v="Baby Boy"/>
    <x v="35"/>
    <x v="14"/>
    <n v="939"/>
    <n v="3107"/>
    <n v="309"/>
    <n v="1000"/>
    <x v="4"/>
    <n v="41"/>
    <n v="130"/>
    <n v="28734552"/>
    <n v="16000000"/>
    <x v="295"/>
    <s v="Black and White"/>
    <x v="4"/>
    <s v="English"/>
    <x v="1"/>
    <x v="0"/>
    <s v="English"/>
    <n v="12734552"/>
    <n v="0.79590950000000005"/>
    <s v="111-130 minutes"/>
    <n v="0.79590950000000005"/>
    <x v="1"/>
    <n v="1"/>
  </r>
  <r>
    <s v="Baby Geniuses"/>
    <x v="239"/>
    <x v="259"/>
    <n v="899"/>
    <n v="2936"/>
    <n v="84"/>
    <n v="0"/>
    <x v="48"/>
    <n v="45"/>
    <n v="97"/>
    <n v="27141959"/>
    <n v="18000000"/>
    <x v="296"/>
    <s v="Color"/>
    <x v="2"/>
    <s v="English"/>
    <x v="1"/>
    <x v="3"/>
    <s v="English"/>
    <n v="9141959"/>
    <n v="0.50788661111111111"/>
    <s v="90-110 minutes"/>
    <n v="0.50788661111111111"/>
    <x v="1"/>
    <n v="1"/>
  </r>
  <r>
    <s v="Baby Mama"/>
    <x v="123"/>
    <x v="260"/>
    <n v="2000"/>
    <n v="6930"/>
    <n v="5"/>
    <n v="0"/>
    <x v="10"/>
    <n v="145"/>
    <n v="99"/>
    <n v="60269340"/>
    <n v="30000000"/>
    <x v="297"/>
    <s v="Color"/>
    <x v="2"/>
    <s v="English"/>
    <x v="1"/>
    <x v="1"/>
    <s v="English"/>
    <n v="30269340"/>
    <n v="1.0089779999999999"/>
    <s v="90-110 minutes"/>
    <n v="1.0089779999999999"/>
    <x v="1"/>
    <n v="1"/>
  </r>
  <r>
    <s v="Babylon A.D."/>
    <x v="81"/>
    <x v="261"/>
    <n v="14000"/>
    <n v="15990"/>
    <n v="326"/>
    <n v="0"/>
    <x v="5"/>
    <n v="164"/>
    <n v="101"/>
    <n v="22531698"/>
    <n v="70000000"/>
    <x v="298"/>
    <s v="Color"/>
    <x v="5"/>
    <s v="English"/>
    <x v="8"/>
    <x v="1"/>
    <s v="English"/>
    <n v="-47468302"/>
    <n v="-0.67811860000000002"/>
    <s v="90-110 minutes"/>
    <n v="-0.67811860000000002"/>
    <x v="2"/>
    <n v="0"/>
  </r>
  <r>
    <s v="Baby's Day Out"/>
    <x v="240"/>
    <x v="262"/>
    <n v="1000"/>
    <n v="2949"/>
    <n v="32"/>
    <n v="0"/>
    <x v="11"/>
    <n v="22"/>
    <n v="99"/>
    <n v="16671505"/>
    <n v="50000000"/>
    <x v="299"/>
    <s v="Color"/>
    <x v="3"/>
    <s v="English"/>
    <x v="1"/>
    <x v="3"/>
    <s v="English"/>
    <n v="-33328495"/>
    <n v="-0.66656990000000005"/>
    <s v="90-110 minutes"/>
    <n v="-0.66656990000000005"/>
    <x v="1"/>
    <n v="0"/>
  </r>
  <r>
    <s v="Bachelorette"/>
    <x v="186"/>
    <x v="263"/>
    <n v="4000"/>
    <n v="8353"/>
    <n v="21"/>
    <n v="0"/>
    <x v="13"/>
    <n v="156"/>
    <n v="87"/>
    <n v="418268"/>
    <n v="3000000"/>
    <x v="300"/>
    <s v="Color"/>
    <x v="2"/>
    <s v="English"/>
    <x v="1"/>
    <x v="0"/>
    <s v="English"/>
    <n v="-2581732"/>
    <n v="-0.86057733333333331"/>
    <s v="&lt;90 minutes"/>
    <n v="-0.86057733333333331"/>
    <x v="0"/>
    <n v="0"/>
  </r>
  <r>
    <s v="Back to the Future"/>
    <x v="241"/>
    <x v="63"/>
    <n v="1000"/>
    <n v="3230"/>
    <n v="0"/>
    <n v="39000"/>
    <x v="43"/>
    <n v="198"/>
    <n v="116"/>
    <n v="210609762"/>
    <n v="19000000"/>
    <x v="301"/>
    <s v="Color"/>
    <x v="3"/>
    <s v="English"/>
    <x v="1"/>
    <x v="3"/>
    <s v="English"/>
    <n v="191609762"/>
    <n v="10.084724315789474"/>
    <s v="111-130 minutes"/>
    <n v="10.084724315789474"/>
    <x v="1"/>
    <n v="1"/>
  </r>
  <r>
    <s v="Back to the Future Part II"/>
    <x v="241"/>
    <x v="63"/>
    <n v="1000"/>
    <n v="3660"/>
    <n v="0"/>
    <n v="12000"/>
    <x v="24"/>
    <n v="125"/>
    <n v="108"/>
    <n v="118500000"/>
    <n v="40000000"/>
    <x v="302"/>
    <s v="Color"/>
    <x v="3"/>
    <s v="English"/>
    <x v="1"/>
    <x v="3"/>
    <s v="English"/>
    <n v="78500000"/>
    <n v="1.9624999999999999"/>
    <s v="90-110 minutes"/>
    <n v="1.9624999999999999"/>
    <x v="1"/>
    <n v="1"/>
  </r>
  <r>
    <s v="Back to the Future Part III"/>
    <x v="241"/>
    <x v="63"/>
    <n v="1000"/>
    <n v="3986"/>
    <n v="0"/>
    <n v="0"/>
    <x v="14"/>
    <n v="111"/>
    <n v="118"/>
    <n v="87666629"/>
    <n v="40000000"/>
    <x v="303"/>
    <s v="Color"/>
    <x v="3"/>
    <s v="English"/>
    <x v="1"/>
    <x v="3"/>
    <s v="English"/>
    <n v="47666629"/>
    <n v="1.191665725"/>
    <s v="111-130 minutes"/>
    <n v="1.191665725"/>
    <x v="1"/>
    <n v="1"/>
  </r>
  <r>
    <s v="Bad Boys"/>
    <x v="124"/>
    <x v="229"/>
    <n v="10000"/>
    <n v="11013"/>
    <n v="0"/>
    <n v="0"/>
    <x v="9"/>
    <n v="63"/>
    <n v="119"/>
    <n v="65807024"/>
    <n v="19000000"/>
    <x v="304"/>
    <s v="Color"/>
    <x v="5"/>
    <s v="English"/>
    <x v="1"/>
    <x v="0"/>
    <s v="English"/>
    <n v="46807024"/>
    <n v="2.4635275789473683"/>
    <s v="111-130 minutes"/>
    <n v="2.4635275789473683"/>
    <x v="1"/>
    <n v="1"/>
  </r>
  <r>
    <s v="Bad Boys II"/>
    <x v="124"/>
    <x v="229"/>
    <n v="10000"/>
    <n v="12954"/>
    <n v="0"/>
    <n v="0"/>
    <x v="0"/>
    <n v="94"/>
    <n v="147"/>
    <n v="138396624"/>
    <n v="130000000"/>
    <x v="305"/>
    <s v="Color"/>
    <x v="5"/>
    <s v="English"/>
    <x v="1"/>
    <x v="0"/>
    <s v="English"/>
    <n v="8396624"/>
    <n v="6.4589415384615378E-2"/>
    <s v="131-150 minutes"/>
    <n v="6.4589415384615378E-2"/>
    <x v="2"/>
    <n v="0"/>
  </r>
  <r>
    <s v="Bad Company"/>
    <x v="138"/>
    <x v="55"/>
    <n v="12000"/>
    <n v="12993"/>
    <n v="541"/>
    <n v="792"/>
    <x v="5"/>
    <n v="128"/>
    <n v="116"/>
    <n v="30157016"/>
    <n v="70000000"/>
    <x v="306"/>
    <s v="Color"/>
    <x v="5"/>
    <s v="English"/>
    <x v="1"/>
    <x v="1"/>
    <s v="English"/>
    <n v="-39842984"/>
    <n v="-0.56918548571428573"/>
    <s v="111-130 minutes"/>
    <n v="-0.56918548571428573"/>
    <x v="2"/>
    <n v="0"/>
  </r>
  <r>
    <s v="Bad Grandpa"/>
    <x v="242"/>
    <x v="264"/>
    <n v="925"/>
    <n v="1018"/>
    <n v="79"/>
    <n v="26000"/>
    <x v="0"/>
    <n v="157"/>
    <n v="102"/>
    <n v="101978840"/>
    <n v="15000000"/>
    <x v="307"/>
    <s v="Color"/>
    <x v="2"/>
    <s v="English"/>
    <x v="1"/>
    <x v="0"/>
    <s v="English"/>
    <n v="86978840"/>
    <n v="5.7985893333333332"/>
    <s v="90-110 minutes"/>
    <n v="5.7985893333333332"/>
    <x v="1"/>
    <n v="1"/>
  </r>
  <r>
    <s v="Bad Lieutenant: Port of Call New Orleans"/>
    <x v="55"/>
    <x v="265"/>
    <n v="12000"/>
    <n v="13809"/>
    <n v="0"/>
    <n v="6000"/>
    <x v="12"/>
    <n v="280"/>
    <n v="122"/>
    <n v="1697956"/>
    <n v="20000000"/>
    <x v="308"/>
    <s v="Color"/>
    <x v="4"/>
    <s v="English"/>
    <x v="1"/>
    <x v="0"/>
    <s v="English"/>
    <n v="-18302044"/>
    <n v="-0.91510219999999998"/>
    <s v="111-130 minutes"/>
    <n v="-0.91510219999999998"/>
    <x v="1"/>
    <n v="0"/>
  </r>
  <r>
    <s v="Bad Santa"/>
    <x v="243"/>
    <x v="266"/>
    <n v="1000"/>
    <n v="3151"/>
    <n v="72"/>
    <n v="10000"/>
    <x v="19"/>
    <n v="195"/>
    <n v="98"/>
    <n v="60057639"/>
    <n v="18000000"/>
    <x v="309"/>
    <s v="Color"/>
    <x v="2"/>
    <s v="English"/>
    <x v="1"/>
    <x v="0"/>
    <s v="English"/>
    <n v="42057639"/>
    <n v="2.3365355000000001"/>
    <s v="90-110 minutes"/>
    <n v="2.3365355000000001"/>
    <x v="1"/>
    <n v="1"/>
  </r>
  <r>
    <s v="Bad Teacher"/>
    <x v="244"/>
    <x v="267"/>
    <n v="3000"/>
    <n v="5547"/>
    <n v="52"/>
    <n v="16000"/>
    <x v="34"/>
    <n v="286"/>
    <n v="97"/>
    <n v="100292856"/>
    <n v="20000000"/>
    <x v="310"/>
    <s v="Color"/>
    <x v="2"/>
    <s v="English"/>
    <x v="1"/>
    <x v="0"/>
    <s v="English"/>
    <n v="80292856"/>
    <n v="4.0146427999999998"/>
    <s v="90-110 minutes"/>
    <n v="4.0146427999999998"/>
    <x v="1"/>
    <n v="1"/>
  </r>
  <r>
    <s v="Bad Words"/>
    <x v="245"/>
    <x v="268"/>
    <n v="628"/>
    <n v="2061"/>
    <n v="0"/>
    <n v="0"/>
    <x v="12"/>
    <n v="126"/>
    <n v="89"/>
    <n v="7764027"/>
    <n v="10000000"/>
    <x v="311"/>
    <s v="Color"/>
    <x v="2"/>
    <s v="English"/>
    <x v="1"/>
    <x v="0"/>
    <s v="English"/>
    <n v="-2235973"/>
    <n v="-0.2235973"/>
    <s v="&lt;90 minutes"/>
    <n v="-0.2235973"/>
    <x v="1"/>
    <n v="0"/>
  </r>
  <r>
    <s v="Baggage Claim"/>
    <x v="246"/>
    <x v="269"/>
    <n v="3000"/>
    <n v="8097"/>
    <n v="68"/>
    <n v="0"/>
    <x v="39"/>
    <n v="52"/>
    <n v="96"/>
    <n v="21564616"/>
    <n v="8500000"/>
    <x v="312"/>
    <s v="Color"/>
    <x v="2"/>
    <s v="English"/>
    <x v="1"/>
    <x v="1"/>
    <s v="English"/>
    <n v="13064616"/>
    <n v="1.5370136470588234"/>
    <s v="90-110 minutes"/>
    <n v="1.5370136470588236"/>
    <x v="0"/>
    <n v="1"/>
  </r>
  <r>
    <s v="Ballistic: Ecks vs. Sever"/>
    <x v="247"/>
    <x v="270"/>
    <n v="349"/>
    <n v="1846"/>
    <n v="8"/>
    <n v="391"/>
    <x v="49"/>
    <n v="92"/>
    <n v="91"/>
    <n v="14294842"/>
    <n v="70000000"/>
    <x v="313"/>
    <s v="Color"/>
    <x v="5"/>
    <s v="English"/>
    <x v="1"/>
    <x v="0"/>
    <s v="English"/>
    <n v="-55705158"/>
    <n v="-0.79578797142857138"/>
    <s v="90-110 minutes"/>
    <n v="-0.79578797142857138"/>
    <x v="2"/>
    <n v="0"/>
  </r>
  <r>
    <s v="Bamboozled"/>
    <x v="248"/>
    <x v="27"/>
    <n v="1000"/>
    <n v="4266"/>
    <n v="0"/>
    <n v="1000"/>
    <x v="27"/>
    <n v="57"/>
    <n v="135"/>
    <n v="2185266"/>
    <n v="10000000"/>
    <x v="314"/>
    <s v="Color"/>
    <x v="2"/>
    <s v="English"/>
    <x v="1"/>
    <x v="0"/>
    <s v="English"/>
    <n v="-7814734"/>
    <n v="-0.78147339999999998"/>
    <s v="131-150 minutes"/>
    <n v="-0.78147339999999998"/>
    <x v="1"/>
    <n v="0"/>
  </r>
  <r>
    <s v="Bandits"/>
    <x v="11"/>
    <x v="194"/>
    <n v="13000"/>
    <n v="13934"/>
    <n v="272"/>
    <n v="0"/>
    <x v="0"/>
    <n v="132"/>
    <n v="123"/>
    <n v="41523271"/>
    <n v="80000000"/>
    <x v="315"/>
    <s v="Color"/>
    <x v="2"/>
    <s v="English"/>
    <x v="1"/>
    <x v="1"/>
    <s v="English"/>
    <n v="-38476729"/>
    <n v="-0.48095911250000001"/>
    <s v="111-130 minutes"/>
    <n v="-0.48095911250000001"/>
    <x v="2"/>
    <n v="0"/>
  </r>
  <r>
    <s v="Bandslam"/>
    <x v="249"/>
    <x v="271"/>
    <n v="690"/>
    <n v="1573"/>
    <n v="650"/>
    <n v="1000"/>
    <x v="4"/>
    <n v="79"/>
    <n v="111"/>
    <n v="5205343"/>
    <n v="20000000"/>
    <x v="316"/>
    <s v="Color"/>
    <x v="2"/>
    <s v="English"/>
    <x v="1"/>
    <x v="3"/>
    <s v="English"/>
    <n v="-14794657"/>
    <n v="-0.73973285"/>
    <s v="111-130 minutes"/>
    <n v="-0.73973285"/>
    <x v="1"/>
    <n v="0"/>
  </r>
  <r>
    <s v="Bangkok Dangerous"/>
    <x v="55"/>
    <x v="272"/>
    <n v="12000"/>
    <n v="12166"/>
    <n v="15"/>
    <n v="0"/>
    <x v="33"/>
    <n v="125"/>
    <n v="99"/>
    <n v="15279680"/>
    <n v="40000000"/>
    <x v="317"/>
    <s v="Color"/>
    <x v="5"/>
    <s v="English"/>
    <x v="1"/>
    <x v="0"/>
    <s v="English"/>
    <n v="-24720320"/>
    <n v="-0.618008"/>
    <s v="90-110 minutes"/>
    <n v="-0.618008"/>
    <x v="1"/>
    <n v="0"/>
  </r>
  <r>
    <s v="Barbershop"/>
    <x v="250"/>
    <x v="273"/>
    <n v="656"/>
    <n v="2754"/>
    <n v="167"/>
    <n v="770"/>
    <x v="26"/>
    <n v="91"/>
    <n v="102"/>
    <n v="75074950"/>
    <n v="12000000"/>
    <x v="318"/>
    <s v="Color"/>
    <x v="2"/>
    <s v="English"/>
    <x v="1"/>
    <x v="1"/>
    <s v="English"/>
    <n v="63074950"/>
    <n v="5.2562458333333337"/>
    <s v="90-110 minutes"/>
    <n v="5.2562458333333337"/>
    <x v="1"/>
    <n v="1"/>
  </r>
  <r>
    <s v="Barbershop 2: Back in Business"/>
    <x v="251"/>
    <x v="274"/>
    <n v="748"/>
    <n v="3956"/>
    <n v="8"/>
    <n v="265"/>
    <x v="34"/>
    <n v="50"/>
    <n v="106"/>
    <n v="64955956"/>
    <n v="18000000"/>
    <x v="319"/>
    <s v="Black and White"/>
    <x v="2"/>
    <s v="English"/>
    <x v="1"/>
    <x v="1"/>
    <s v="English"/>
    <n v="46955956"/>
    <n v="2.6086642222222221"/>
    <s v="90-110 minutes"/>
    <n v="2.6086642222222221"/>
    <x v="1"/>
    <n v="1"/>
  </r>
  <r>
    <s v="Barney's Great Adventure"/>
    <x v="252"/>
    <x v="275"/>
    <n v="595"/>
    <n v="1139"/>
    <n v="9"/>
    <n v="436"/>
    <x v="50"/>
    <n v="24"/>
    <n v="76"/>
    <n v="11144518"/>
    <n v="15000000"/>
    <x v="320"/>
    <s v="Color"/>
    <x v="3"/>
    <s v="English"/>
    <x v="14"/>
    <x v="2"/>
    <s v="English"/>
    <n v="-3855482"/>
    <n v="-0.2570321333333333"/>
    <s v="&lt;90 minutes"/>
    <n v="-0.25703213333333336"/>
    <x v="1"/>
    <n v="0"/>
  </r>
  <r>
    <s v="Barnyard"/>
    <x v="253"/>
    <x v="120"/>
    <n v="677"/>
    <n v="2055"/>
    <n v="176"/>
    <n v="605"/>
    <x v="5"/>
    <n v="98"/>
    <n v="90"/>
    <n v="72601713"/>
    <n v="51000000"/>
    <x v="321"/>
    <s v="Color"/>
    <x v="10"/>
    <s v="English"/>
    <x v="2"/>
    <x v="3"/>
    <s v="English"/>
    <n v="21601713"/>
    <n v="0.42356299999999991"/>
    <s v="90-110 minutes"/>
    <n v="0.42356300000000002"/>
    <x v="2"/>
    <n v="0"/>
  </r>
  <r>
    <s v="Basic"/>
    <x v="32"/>
    <x v="276"/>
    <n v="933"/>
    <n v="3357"/>
    <n v="323"/>
    <n v="0"/>
    <x v="27"/>
    <n v="131"/>
    <n v="98"/>
    <n v="26536120"/>
    <n v="50000000"/>
    <x v="322"/>
    <s v="Color"/>
    <x v="5"/>
    <s v="English"/>
    <x v="2"/>
    <x v="0"/>
    <s v="English"/>
    <n v="-23463880"/>
    <n v="-0.46927759999999996"/>
    <s v="90-110 minutes"/>
    <n v="-0.46927760000000002"/>
    <x v="1"/>
    <n v="0"/>
  </r>
  <r>
    <s v="Basic Instinct 2"/>
    <x v="111"/>
    <x v="277"/>
    <n v="844"/>
    <n v="1899"/>
    <n v="105"/>
    <n v="764"/>
    <x v="36"/>
    <n v="159"/>
    <n v="116"/>
    <n v="5851188"/>
    <n v="70000000"/>
    <x v="323"/>
    <s v="Color"/>
    <x v="4"/>
    <s v="English"/>
    <x v="4"/>
    <x v="0"/>
    <s v="English"/>
    <n v="-64148812"/>
    <n v="-0.91641159999999999"/>
    <s v="111-130 minutes"/>
    <n v="-0.91641159999999999"/>
    <x v="2"/>
    <n v="0"/>
  </r>
  <r>
    <s v="Basquiat"/>
    <x v="254"/>
    <x v="278"/>
    <n v="10000"/>
    <n v="11459"/>
    <n v="232"/>
    <n v="0"/>
    <x v="31"/>
    <n v="42"/>
    <n v="108"/>
    <n v="2961991"/>
    <n v="3300000"/>
    <x v="324"/>
    <s v="Color"/>
    <x v="6"/>
    <s v="English"/>
    <x v="1"/>
    <x v="0"/>
    <s v="English"/>
    <n v="-338009"/>
    <n v="-0.10242696969696974"/>
    <s v="90-110 minutes"/>
    <n v="-0.1024269696969697"/>
    <x v="0"/>
    <n v="0"/>
  </r>
  <r>
    <s v="Batman"/>
    <x v="255"/>
    <x v="151"/>
    <n v="920"/>
    <n v="2725"/>
    <n v="13000"/>
    <n v="12000"/>
    <x v="7"/>
    <n v="186"/>
    <n v="126"/>
    <n v="251188924"/>
    <n v="35000000"/>
    <x v="325"/>
    <s v="Color"/>
    <x v="5"/>
    <s v="English"/>
    <x v="1"/>
    <x v="1"/>
    <s v="English"/>
    <n v="216188924"/>
    <n v="6.1768264000000004"/>
    <s v="111-130 minutes"/>
    <n v="6.1768264000000004"/>
    <x v="1"/>
    <n v="1"/>
  </r>
  <r>
    <s v="Batman &amp; Robin"/>
    <x v="255"/>
    <x v="55"/>
    <n v="920"/>
    <n v="2699"/>
    <n v="541"/>
    <n v="0"/>
    <x v="51"/>
    <n v="183"/>
    <n v="125"/>
    <n v="107285004"/>
    <n v="125000000"/>
    <x v="326"/>
    <s v="Color"/>
    <x v="5"/>
    <s v="English"/>
    <x v="1"/>
    <x v="1"/>
    <s v="English"/>
    <n v="-17714996"/>
    <n v="-0.14171996799999997"/>
    <s v="111-130 minutes"/>
    <n v="-0.141719968"/>
    <x v="2"/>
    <n v="0"/>
  </r>
  <r>
    <s v="Batman Begins"/>
    <x v="36"/>
    <x v="279"/>
    <n v="23000"/>
    <n v="59558"/>
    <n v="22000"/>
    <n v="15000"/>
    <x v="15"/>
    <n v="478"/>
    <n v="128"/>
    <n v="205343774"/>
    <n v="150000000"/>
    <x v="327"/>
    <s v="Color"/>
    <x v="5"/>
    <s v="English"/>
    <x v="1"/>
    <x v="1"/>
    <s v="English"/>
    <n v="55343774"/>
    <n v="0.36895849333333341"/>
    <s v="111-130 minutes"/>
    <n v="0.36895849333333336"/>
    <x v="2"/>
    <n v="0"/>
  </r>
  <r>
    <s v="Batman Forever"/>
    <x v="255"/>
    <x v="55"/>
    <n v="920"/>
    <n v="2880"/>
    <n v="541"/>
    <n v="0"/>
    <x v="33"/>
    <n v="144"/>
    <n v="121"/>
    <n v="184031112"/>
    <n v="100000000"/>
    <x v="328"/>
    <s v="Color"/>
    <x v="5"/>
    <s v="English"/>
    <x v="1"/>
    <x v="1"/>
    <s v="English"/>
    <n v="84031112"/>
    <n v="0.84031111999999997"/>
    <s v="111-130 minutes"/>
    <n v="0.84031111999999997"/>
    <x v="2"/>
    <n v="1"/>
  </r>
  <r>
    <s v="Batman Returns"/>
    <x v="255"/>
    <x v="151"/>
    <n v="920"/>
    <n v="2899"/>
    <n v="13000"/>
    <n v="0"/>
    <x v="20"/>
    <n v="153"/>
    <n v="126"/>
    <n v="162831698"/>
    <n v="80000000"/>
    <x v="329"/>
    <s v="Color"/>
    <x v="5"/>
    <s v="English"/>
    <x v="1"/>
    <x v="1"/>
    <s v="English"/>
    <n v="82831698"/>
    <n v="1.0353962249999999"/>
    <s v="111-130 minutes"/>
    <n v="1.0353962249999999"/>
    <x v="2"/>
    <n v="1"/>
  </r>
  <r>
    <s v="Bats"/>
    <x v="256"/>
    <x v="280"/>
    <n v="730"/>
    <n v="1405"/>
    <n v="38"/>
    <n v="342"/>
    <x v="49"/>
    <n v="97"/>
    <n v="91"/>
    <n v="10149779"/>
    <n v="6500000"/>
    <x v="330"/>
    <s v="Color"/>
    <x v="0"/>
    <s v="English"/>
    <x v="1"/>
    <x v="1"/>
    <s v="English"/>
    <n v="3649779"/>
    <n v="0.56150446153846145"/>
    <s v="90-110 minutes"/>
    <n v="0.56150446153846156"/>
    <x v="0"/>
    <n v="1"/>
  </r>
  <r>
    <s v="Battle Los Angeles"/>
    <x v="257"/>
    <x v="281"/>
    <n v="833"/>
    <n v="4001"/>
    <n v="473"/>
    <n v="25000"/>
    <x v="16"/>
    <n v="355"/>
    <n v="116"/>
    <n v="83552429"/>
    <n v="70000000"/>
    <x v="331"/>
    <s v="Color"/>
    <x v="5"/>
    <s v="English"/>
    <x v="1"/>
    <x v="1"/>
    <s v="English"/>
    <n v="13552429"/>
    <n v="0.19360612857142856"/>
    <s v="111-130 minutes"/>
    <n v="0.19360612857142856"/>
    <x v="2"/>
    <n v="0"/>
  </r>
  <r>
    <s v="Battle of the Year"/>
    <x v="258"/>
    <x v="282"/>
    <n v="997"/>
    <n v="3177"/>
    <n v="9"/>
    <n v="0"/>
    <x v="39"/>
    <n v="65"/>
    <n v="110"/>
    <n v="8888355"/>
    <n v="20000000"/>
    <x v="332"/>
    <s v="Color"/>
    <x v="1"/>
    <s v="English"/>
    <x v="1"/>
    <x v="1"/>
    <s v="English"/>
    <n v="-11111645"/>
    <n v="-0.55558225000000006"/>
    <s v="90-110 minutes"/>
    <n v="-0.55558225000000006"/>
    <x v="1"/>
    <n v="0"/>
  </r>
  <r>
    <s v="Battlefield Earth"/>
    <x v="259"/>
    <x v="283"/>
    <n v="743"/>
    <n v="971"/>
    <n v="64"/>
    <n v="0"/>
    <x v="52"/>
    <n v="174"/>
    <n v="119"/>
    <n v="21471685"/>
    <n v="44000000"/>
    <x v="333"/>
    <s v="Color"/>
    <x v="5"/>
    <s v="English"/>
    <x v="1"/>
    <x v="1"/>
    <s v="English"/>
    <n v="-22528315"/>
    <n v="-0.5120071590909091"/>
    <s v="111-130 minutes"/>
    <n v="-0.5120071590909091"/>
    <x v="1"/>
    <n v="0"/>
  </r>
  <r>
    <s v="Battleship"/>
    <x v="83"/>
    <x v="284"/>
    <n v="14000"/>
    <n v="26679"/>
    <n v="532"/>
    <n v="44000"/>
    <x v="11"/>
    <n v="377"/>
    <n v="131"/>
    <n v="65173160"/>
    <n v="209000000"/>
    <x v="334"/>
    <s v="Color"/>
    <x v="5"/>
    <s v="English"/>
    <x v="1"/>
    <x v="1"/>
    <s v="English"/>
    <n v="-143826840"/>
    <n v="-0.68816669856459334"/>
    <s v="131-150 minutes"/>
    <n v="-0.68816669856459334"/>
    <x v="2"/>
    <n v="0"/>
  </r>
  <r>
    <s v="Be Cool"/>
    <x v="260"/>
    <x v="81"/>
    <n v="12000"/>
    <n v="15889"/>
    <n v="473"/>
    <n v="0"/>
    <x v="34"/>
    <n v="161"/>
    <n v="118"/>
    <n v="55808744"/>
    <n v="53000000"/>
    <x v="335"/>
    <s v="Color"/>
    <x v="2"/>
    <s v="English"/>
    <x v="1"/>
    <x v="1"/>
    <s v="English"/>
    <n v="2808744"/>
    <n v="5.2995169811320686E-2"/>
    <s v="111-130 minutes"/>
    <n v="5.2995169811320755E-2"/>
    <x v="2"/>
    <n v="0"/>
  </r>
  <r>
    <s v="Be Kind Rewind"/>
    <x v="261"/>
    <x v="285"/>
    <n v="734"/>
    <n v="1778"/>
    <n v="1000"/>
    <n v="0"/>
    <x v="4"/>
    <n v="248"/>
    <n v="102"/>
    <n v="11169531"/>
    <n v="20000000"/>
    <x v="336"/>
    <s v="Color"/>
    <x v="2"/>
    <s v="English"/>
    <x v="4"/>
    <x v="1"/>
    <s v="English"/>
    <n v="-8830469"/>
    <n v="-0.44152345000000004"/>
    <s v="90-110 minutes"/>
    <n v="-0.44152344999999998"/>
    <x v="1"/>
    <n v="0"/>
  </r>
  <r>
    <s v="Beastly"/>
    <x v="137"/>
    <x v="286"/>
    <n v="15000"/>
    <n v="17396"/>
    <n v="33"/>
    <n v="16000"/>
    <x v="5"/>
    <n v="148"/>
    <n v="86"/>
    <n v="27854896"/>
    <n v="17000000"/>
    <x v="337"/>
    <s v="Color"/>
    <x v="1"/>
    <s v="English"/>
    <x v="1"/>
    <x v="1"/>
    <s v="English"/>
    <n v="10854896"/>
    <n v="0.63852329411764708"/>
    <s v="&lt;90 minutes"/>
    <n v="0.63852329411764708"/>
    <x v="1"/>
    <n v="1"/>
  </r>
  <r>
    <s v="Beastmaster 2: Through the Portal of Time"/>
    <x v="262"/>
    <x v="287"/>
    <n v="721"/>
    <n v="2000"/>
    <n v="0"/>
    <n v="125"/>
    <x v="53"/>
    <n v="17"/>
    <n v="107"/>
    <n v="869325"/>
    <n v="6000000"/>
    <x v="338"/>
    <s v="Color"/>
    <x v="5"/>
    <s v="English"/>
    <x v="1"/>
    <x v="1"/>
    <s v="English"/>
    <n v="-5130675"/>
    <n v="-0.85511249999999994"/>
    <s v="90-110 minutes"/>
    <n v="-0.85511250000000005"/>
    <x v="0"/>
    <n v="0"/>
  </r>
  <r>
    <s v="Beasts of the Southern Wild"/>
    <x v="6"/>
    <x v="288"/>
    <n v="2000"/>
    <n v="2658"/>
    <n v="188"/>
    <n v="31000"/>
    <x v="40"/>
    <n v="663"/>
    <n v="93"/>
    <n v="12784397"/>
    <n v="1800000"/>
    <x v="339"/>
    <s v="Color"/>
    <x v="1"/>
    <s v="English"/>
    <x v="1"/>
    <x v="1"/>
    <s v="English"/>
    <n v="10984397"/>
    <n v="6.1024427777777781"/>
    <s v="90-110 minutes"/>
    <n v="6.1024427777777781"/>
    <x v="0"/>
    <n v="1"/>
  </r>
  <r>
    <s v="Beautiful Creatures"/>
    <x v="263"/>
    <x v="289"/>
    <n v="1000"/>
    <n v="3580"/>
    <n v="98"/>
    <n v="14000"/>
    <x v="21"/>
    <n v="231"/>
    <n v="124"/>
    <n v="19445217"/>
    <n v="60000000"/>
    <x v="340"/>
    <s v="Color"/>
    <x v="1"/>
    <s v="English"/>
    <x v="1"/>
    <x v="1"/>
    <s v="English"/>
    <n v="-40554783"/>
    <n v="-0.67591305000000002"/>
    <s v="111-130 minutes"/>
    <n v="-0.67591305000000002"/>
    <x v="2"/>
    <n v="0"/>
  </r>
  <r>
    <s v="Beavis and Butt-Head Do America"/>
    <x v="11"/>
    <x v="290"/>
    <n v="13000"/>
    <n v="17035"/>
    <n v="406"/>
    <n v="0"/>
    <x v="9"/>
    <n v="63"/>
    <n v="81"/>
    <n v="63071133"/>
    <n v="12000000"/>
    <x v="341"/>
    <s v="Color"/>
    <x v="3"/>
    <s v="English"/>
    <x v="1"/>
    <x v="1"/>
    <s v="English"/>
    <n v="51071133"/>
    <n v="4.2559277499999997"/>
    <s v="&lt;90 minutes"/>
    <n v="4.2559277499999997"/>
    <x v="1"/>
    <n v="1"/>
  </r>
  <r>
    <s v="Because of Winn-Dixie"/>
    <x v="136"/>
    <x v="218"/>
    <n v="907"/>
    <n v="3462"/>
    <n v="61"/>
    <n v="1000"/>
    <x v="4"/>
    <n v="96"/>
    <n v="106"/>
    <n v="32645546"/>
    <n v="14000000"/>
    <x v="342"/>
    <s v="Color"/>
    <x v="2"/>
    <s v="English"/>
    <x v="1"/>
    <x v="3"/>
    <s v="English"/>
    <n v="18645546"/>
    <n v="1.3318247142857143"/>
    <s v="90-110 minutes"/>
    <n v="1.3318247142857143"/>
    <x v="1"/>
    <n v="1"/>
  </r>
  <r>
    <s v="Becoming Jane"/>
    <x v="264"/>
    <x v="291"/>
    <n v="11000"/>
    <n v="12554"/>
    <n v="11"/>
    <n v="0"/>
    <x v="19"/>
    <n v="150"/>
    <n v="120"/>
    <n v="18663911"/>
    <n v="16500000"/>
    <x v="343"/>
    <s v="Color"/>
    <x v="6"/>
    <s v="English"/>
    <x v="4"/>
    <x v="3"/>
    <s v="English"/>
    <n v="2163911"/>
    <n v="0.13114612121212121"/>
    <s v="111-130 minutes"/>
    <n v="0.13114612121212121"/>
    <x v="1"/>
    <n v="0"/>
  </r>
  <r>
    <s v="Bedazzled"/>
    <x v="265"/>
    <x v="199"/>
    <n v="3000"/>
    <n v="5390"/>
    <n v="11000"/>
    <n v="0"/>
    <x v="10"/>
    <n v="125"/>
    <n v="93"/>
    <n v="37879996"/>
    <n v="48000000"/>
    <x v="344"/>
    <s v="Color"/>
    <x v="2"/>
    <s v="English"/>
    <x v="1"/>
    <x v="1"/>
    <s v="English"/>
    <n v="-10120004"/>
    <n v="-0.21083341666666666"/>
    <s v="90-110 minutes"/>
    <n v="-0.21083341666666666"/>
    <x v="1"/>
    <n v="0"/>
  </r>
  <r>
    <s v="Bedtime Stories"/>
    <x v="48"/>
    <x v="109"/>
    <n v="11000"/>
    <n v="12831"/>
    <n v="163"/>
    <n v="0"/>
    <x v="8"/>
    <n v="144"/>
    <n v="99"/>
    <n v="109993847"/>
    <n v="80000000"/>
    <x v="345"/>
    <s v="Color"/>
    <x v="2"/>
    <s v="English"/>
    <x v="1"/>
    <x v="3"/>
    <s v="English"/>
    <n v="29993847"/>
    <n v="0.37492308750000003"/>
    <s v="90-110 minutes"/>
    <n v="0.37492308749999997"/>
    <x v="2"/>
    <n v="0"/>
  </r>
  <r>
    <s v="Bee Movie"/>
    <x v="266"/>
    <x v="292"/>
    <n v="2000"/>
    <n v="6576"/>
    <n v="58"/>
    <n v="0"/>
    <x v="21"/>
    <n v="194"/>
    <n v="91"/>
    <n v="126597121"/>
    <n v="150000000"/>
    <x v="346"/>
    <s v="Color"/>
    <x v="3"/>
    <s v="English"/>
    <x v="1"/>
    <x v="3"/>
    <s v="English"/>
    <n v="-23402879"/>
    <n v="-0.15601919333333336"/>
    <s v="90-110 minutes"/>
    <n v="-0.15601919333333333"/>
    <x v="2"/>
    <n v="0"/>
  </r>
  <r>
    <s v="Beer League"/>
    <x v="113"/>
    <x v="293"/>
    <n v="833"/>
    <n v="2753"/>
    <n v="3"/>
    <n v="323"/>
    <x v="10"/>
    <n v="20"/>
    <n v="86"/>
    <n v="475000"/>
    <n v="2800000"/>
    <x v="347"/>
    <s v="Color"/>
    <x v="2"/>
    <s v="English"/>
    <x v="1"/>
    <x v="0"/>
    <s v="English"/>
    <n v="-2325000"/>
    <n v="-0.83035714285714279"/>
    <s v="&lt;90 minutes"/>
    <n v="-0.8303571428571429"/>
    <x v="0"/>
    <n v="0"/>
  </r>
  <r>
    <s v="Beerfest"/>
    <x v="267"/>
    <x v="294"/>
    <n v="33000"/>
    <n v="35345"/>
    <n v="422"/>
    <n v="0"/>
    <x v="26"/>
    <n v="91"/>
    <n v="110"/>
    <n v="19179969"/>
    <n v="17500000"/>
    <x v="348"/>
    <s v="Color"/>
    <x v="2"/>
    <s v="English"/>
    <x v="1"/>
    <x v="0"/>
    <s v="English"/>
    <n v="1679969"/>
    <n v="9.5998228571428479E-2"/>
    <s v="90-110 minutes"/>
    <n v="9.5998228571428576E-2"/>
    <x v="1"/>
    <n v="0"/>
  </r>
  <r>
    <s v="Beetlejuice"/>
    <x v="234"/>
    <x v="151"/>
    <n v="925"/>
    <n v="1953"/>
    <n v="13000"/>
    <n v="15000"/>
    <x v="1"/>
    <n v="109"/>
    <n v="92"/>
    <n v="73326666"/>
    <n v="15000000"/>
    <x v="349"/>
    <s v="Color"/>
    <x v="2"/>
    <s v="English"/>
    <x v="1"/>
    <x v="3"/>
    <s v="English"/>
    <n v="58326666"/>
    <n v="3.8884444"/>
    <s v="90-110 minutes"/>
    <n v="3.8884444"/>
    <x v="1"/>
    <n v="1"/>
  </r>
  <r>
    <s v="Before I Go to Sleep"/>
    <x v="100"/>
    <x v="295"/>
    <n v="14000"/>
    <n v="14617"/>
    <n v="17"/>
    <n v="11000"/>
    <x v="26"/>
    <n v="149"/>
    <n v="92"/>
    <n v="2963012"/>
    <n v="22000000"/>
    <x v="350"/>
    <s v="Color"/>
    <x v="1"/>
    <s v="English"/>
    <x v="4"/>
    <x v="0"/>
    <s v="English"/>
    <n v="-19036988"/>
    <n v="-0.86531763636363634"/>
    <s v="90-110 minutes"/>
    <n v="-0.86531763636363634"/>
    <x v="1"/>
    <n v="0"/>
  </r>
  <r>
    <s v="Before Midnight"/>
    <x v="268"/>
    <x v="95"/>
    <n v="140"/>
    <n v="328"/>
    <n v="0"/>
    <n v="62000"/>
    <x v="25"/>
    <n v="405"/>
    <n v="109"/>
    <n v="8114507"/>
    <n v="3000000"/>
    <x v="351"/>
    <s v="Color"/>
    <x v="1"/>
    <s v="English"/>
    <x v="1"/>
    <x v="0"/>
    <s v="English"/>
    <n v="5114507"/>
    <n v="1.7048356666666669"/>
    <s v="90-110 minutes"/>
    <n v="1.7048356666666666"/>
    <x v="0"/>
    <n v="1"/>
  </r>
  <r>
    <s v="Before Sunrise"/>
    <x v="269"/>
    <x v="95"/>
    <n v="15"/>
    <n v="36"/>
    <n v="0"/>
    <n v="22000"/>
    <x v="6"/>
    <n v="121"/>
    <n v="105"/>
    <n v="5400000"/>
    <n v="2500000"/>
    <x v="352"/>
    <s v="Color"/>
    <x v="1"/>
    <s v="English"/>
    <x v="1"/>
    <x v="0"/>
    <s v="English"/>
    <n v="2900000"/>
    <n v="1.1600000000000001"/>
    <s v="90-110 minutes"/>
    <n v="1.1599999999999999"/>
    <x v="0"/>
    <n v="1"/>
  </r>
  <r>
    <s v="Before Sunset"/>
    <x v="270"/>
    <x v="95"/>
    <n v="50"/>
    <n v="65"/>
    <n v="0"/>
    <n v="13000"/>
    <x v="30"/>
    <n v="211"/>
    <n v="80"/>
    <n v="5792822"/>
    <n v="2700000"/>
    <x v="353"/>
    <s v="Color"/>
    <x v="1"/>
    <s v="English"/>
    <x v="1"/>
    <x v="0"/>
    <s v="English"/>
    <n v="3092822"/>
    <n v="1.1454896296296297"/>
    <s v="&lt;90 minutes"/>
    <n v="1.1454896296296295"/>
    <x v="0"/>
    <n v="1"/>
  </r>
  <r>
    <s v="Begin Again"/>
    <x v="271"/>
    <x v="296"/>
    <n v="480"/>
    <n v="517"/>
    <n v="109"/>
    <n v="43000"/>
    <x v="14"/>
    <n v="283"/>
    <n v="104"/>
    <n v="16168741"/>
    <n v="8000000"/>
    <x v="354"/>
    <s v="Color"/>
    <x v="1"/>
    <s v="English"/>
    <x v="1"/>
    <x v="0"/>
    <s v="English"/>
    <n v="8168741"/>
    <n v="1.0210926250000001"/>
    <s v="90-110 minutes"/>
    <n v="1.0210926250000001"/>
    <x v="0"/>
    <n v="1"/>
  </r>
  <r>
    <s v="Beginners"/>
    <x v="272"/>
    <x v="297"/>
    <n v="1000"/>
    <n v="2016"/>
    <n v="101"/>
    <n v="15000"/>
    <x v="2"/>
    <n v="261"/>
    <n v="105"/>
    <n v="5776314"/>
    <n v="3200000"/>
    <x v="355"/>
    <s v="Color"/>
    <x v="2"/>
    <s v="English"/>
    <x v="1"/>
    <x v="0"/>
    <s v="English"/>
    <n v="2576314"/>
    <n v="0.805098125"/>
    <s v="90-110 minutes"/>
    <n v="0.805098125"/>
    <x v="0"/>
    <n v="1"/>
  </r>
  <r>
    <s v="Behind Enemy Lines"/>
    <x v="225"/>
    <x v="70"/>
    <n v="578"/>
    <n v="2544"/>
    <n v="212"/>
    <n v="0"/>
    <x v="4"/>
    <n v="131"/>
    <n v="106"/>
    <n v="59068786"/>
    <n v="40000000"/>
    <x v="356"/>
    <s v="Color"/>
    <x v="5"/>
    <s v="English"/>
    <x v="1"/>
    <x v="1"/>
    <s v="English"/>
    <n v="19068786"/>
    <n v="0.47671964999999994"/>
    <s v="90-110 minutes"/>
    <n v="0.47671964999999999"/>
    <x v="1"/>
    <n v="0"/>
  </r>
  <r>
    <s v="Being John Malkovich"/>
    <x v="273"/>
    <x v="124"/>
    <n v="512"/>
    <n v="1171"/>
    <n v="0"/>
    <n v="0"/>
    <x v="24"/>
    <n v="242"/>
    <n v="112"/>
    <n v="22858926"/>
    <n v="13000000"/>
    <x v="357"/>
    <s v="Color"/>
    <x v="2"/>
    <s v="English"/>
    <x v="1"/>
    <x v="0"/>
    <s v="English"/>
    <n v="9858926"/>
    <n v="0.75837892307692312"/>
    <s v="111-130 minutes"/>
    <n v="0.75837892307692312"/>
    <x v="1"/>
    <n v="1"/>
  </r>
  <r>
    <s v="Being Julia"/>
    <x v="237"/>
    <x v="298"/>
    <n v="405"/>
    <n v="847"/>
    <n v="109"/>
    <n v="562"/>
    <x v="19"/>
    <n v="93"/>
    <n v="104"/>
    <n v="7739049"/>
    <n v="18000000"/>
    <x v="358"/>
    <s v="Color"/>
    <x v="2"/>
    <s v="English"/>
    <x v="14"/>
    <x v="0"/>
    <s v="English"/>
    <n v="-10260951"/>
    <n v="-0.57005283333333334"/>
    <s v="90-110 minutes"/>
    <n v="-0.57005283333333334"/>
    <x v="1"/>
    <n v="0"/>
  </r>
  <r>
    <s v="Bella"/>
    <x v="274"/>
    <x v="299"/>
    <n v="625"/>
    <n v="2747"/>
    <n v="38"/>
    <n v="0"/>
    <x v="14"/>
    <n v="60"/>
    <n v="91"/>
    <n v="8108247"/>
    <n v="3300000"/>
    <x v="359"/>
    <s v="Color"/>
    <x v="1"/>
    <s v="English"/>
    <x v="1"/>
    <x v="1"/>
    <s v="English"/>
    <n v="4808247"/>
    <n v="1.4570445454545453"/>
    <s v="90-110 minutes"/>
    <n v="1.4570445454545455"/>
    <x v="0"/>
    <n v="1"/>
  </r>
  <r>
    <s v="Beloved"/>
    <x v="275"/>
    <x v="300"/>
    <n v="852"/>
    <n v="2397"/>
    <n v="438"/>
    <n v="853"/>
    <x v="11"/>
    <n v="78"/>
    <n v="172"/>
    <n v="22843047"/>
    <n v="55000000"/>
    <x v="360"/>
    <s v="Color"/>
    <x v="1"/>
    <s v="English"/>
    <x v="1"/>
    <x v="0"/>
    <s v="English"/>
    <n v="-32156953"/>
    <n v="-0.58467187272727272"/>
    <s v="&gt;150 minutes"/>
    <n v="-0.58467187272727272"/>
    <x v="2"/>
    <n v="0"/>
  </r>
  <r>
    <s v="Bend It Like Beckham"/>
    <x v="69"/>
    <x v="301"/>
    <n v="883"/>
    <n v="2201"/>
    <n v="98"/>
    <n v="0"/>
    <x v="12"/>
    <n v="161"/>
    <n v="112"/>
    <n v="32541719"/>
    <n v="3500159"/>
    <x v="31"/>
    <s v="Color"/>
    <x v="2"/>
    <s v="English"/>
    <x v="4"/>
    <x v="1"/>
    <s v="English"/>
    <n v="29041560"/>
    <n v="8.297211640956883"/>
    <s v="111-130 minutes"/>
    <n v="8.297211640956883"/>
    <x v="0"/>
    <n v="1"/>
  </r>
  <r>
    <s v="Benji"/>
    <x v="276"/>
    <x v="302"/>
    <n v="407"/>
    <n v="1090"/>
    <n v="24"/>
    <n v="816"/>
    <x v="8"/>
    <n v="5"/>
    <n v="86"/>
    <n v="39552600"/>
    <n v="500000"/>
    <x v="361"/>
    <s v="Color"/>
    <x v="3"/>
    <s v="English"/>
    <x v="1"/>
    <x v="2"/>
    <s v="English"/>
    <n v="39052600"/>
    <n v="78.105199999999996"/>
    <s v="&lt;90 minutes"/>
    <n v="78.105199999999996"/>
    <x v="0"/>
    <n v="1"/>
  </r>
  <r>
    <s v="Beowulf"/>
    <x v="62"/>
    <x v="63"/>
    <n v="18000"/>
    <n v="31523"/>
    <n v="0"/>
    <n v="3000"/>
    <x v="26"/>
    <n v="287"/>
    <n v="115"/>
    <n v="82161969"/>
    <n v="150000000"/>
    <x v="362"/>
    <s v="Color"/>
    <x v="5"/>
    <s v="English"/>
    <x v="1"/>
    <x v="1"/>
    <s v="English"/>
    <n v="-67838031"/>
    <n v="-0.45225353999999995"/>
    <s v="111-130 minutes"/>
    <n v="-0.45225354000000001"/>
    <x v="2"/>
    <n v="0"/>
  </r>
  <r>
    <s v="Bernie"/>
    <x v="277"/>
    <x v="95"/>
    <n v="11000"/>
    <n v="11328"/>
    <n v="0"/>
    <n v="15000"/>
    <x v="9"/>
    <n v="231"/>
    <n v="99"/>
    <n v="9203192"/>
    <n v="5000000"/>
    <x v="363"/>
    <s v="Color"/>
    <x v="2"/>
    <s v="English"/>
    <x v="1"/>
    <x v="1"/>
    <s v="English"/>
    <n v="4203192"/>
    <n v="0.84063840000000001"/>
    <s v="90-110 minutes"/>
    <n v="0.84063840000000001"/>
    <x v="0"/>
    <n v="1"/>
  </r>
  <r>
    <s v="Best in Show"/>
    <x v="278"/>
    <x v="303"/>
    <n v="957"/>
    <n v="4611"/>
    <n v="378"/>
    <n v="0"/>
    <x v="1"/>
    <n v="119"/>
    <n v="90"/>
    <n v="18621249"/>
    <n v="6000000"/>
    <x v="364"/>
    <s v="Color"/>
    <x v="2"/>
    <s v="English"/>
    <x v="1"/>
    <x v="1"/>
    <s v="English"/>
    <n v="12621249"/>
    <n v="2.1035415"/>
    <s v="90-110 minutes"/>
    <n v="2.1035415"/>
    <x v="0"/>
    <n v="1"/>
  </r>
  <r>
    <s v="Better Luck Tomorrow"/>
    <x v="279"/>
    <x v="304"/>
    <n v="94"/>
    <n v="139"/>
    <n v="681"/>
    <n v="661"/>
    <x v="2"/>
    <n v="51"/>
    <n v="98"/>
    <n v="3799339"/>
    <n v="250000"/>
    <x v="365"/>
    <s v="Color"/>
    <x v="4"/>
    <s v="English"/>
    <x v="1"/>
    <x v="0"/>
    <s v="English"/>
    <n v="3549339"/>
    <n v="14.197355999999999"/>
    <s v="90-110 minutes"/>
    <n v="14.197355999999999"/>
    <x v="0"/>
    <n v="1"/>
  </r>
  <r>
    <s v="Beverly Hills Chihuahua"/>
    <x v="280"/>
    <x v="305"/>
    <n v="2000"/>
    <n v="4729"/>
    <n v="67"/>
    <n v="0"/>
    <x v="51"/>
    <n v="100"/>
    <n v="91"/>
    <n v="94497271"/>
    <n v="20000000"/>
    <x v="366"/>
    <s v="Color"/>
    <x v="3"/>
    <s v="English"/>
    <x v="1"/>
    <x v="3"/>
    <s v="English"/>
    <n v="74497271"/>
    <n v="3.7248635500000002"/>
    <s v="90-110 minutes"/>
    <n v="3.7248635499999998"/>
    <x v="1"/>
    <n v="1"/>
  </r>
  <r>
    <s v="Beverly Hills Cop"/>
    <x v="281"/>
    <x v="306"/>
    <n v="901"/>
    <n v="3464"/>
    <n v="102"/>
    <n v="0"/>
    <x v="40"/>
    <n v="94"/>
    <n v="105"/>
    <n v="234760500"/>
    <n v="14000000"/>
    <x v="367"/>
    <s v="Color"/>
    <x v="5"/>
    <s v="English"/>
    <x v="1"/>
    <x v="0"/>
    <s v="English"/>
    <n v="220760500"/>
    <n v="15.768607142857142"/>
    <s v="90-110 minutes"/>
    <n v="15.768607142857142"/>
    <x v="1"/>
    <n v="1"/>
  </r>
  <r>
    <s v="Beverly Hills Cop II"/>
    <x v="282"/>
    <x v="307"/>
    <n v="936"/>
    <n v="4121"/>
    <n v="12000"/>
    <n v="0"/>
    <x v="4"/>
    <n v="50"/>
    <n v="100"/>
    <n v="153665036"/>
    <n v="28000000"/>
    <x v="368"/>
    <s v="Color"/>
    <x v="5"/>
    <s v="English"/>
    <x v="1"/>
    <x v="0"/>
    <s v="English"/>
    <n v="125665036"/>
    <n v="4.4880370000000003"/>
    <s v="90-110 minutes"/>
    <n v="4.4880370000000003"/>
    <x v="1"/>
    <n v="1"/>
  </r>
  <r>
    <s v="Beverly Hills Cop III"/>
    <x v="283"/>
    <x v="204"/>
    <n v="437"/>
    <n v="1093"/>
    <n v="644"/>
    <n v="669"/>
    <x v="37"/>
    <n v="36"/>
    <n v="104"/>
    <n v="42610000"/>
    <n v="55000000"/>
    <x v="369"/>
    <s v="Color"/>
    <x v="5"/>
    <s v="English"/>
    <x v="1"/>
    <x v="0"/>
    <s v="English"/>
    <n v="-12390000"/>
    <n v="-0.22527272727272729"/>
    <s v="90-110 minutes"/>
    <n v="-0.22527272727272726"/>
    <x v="2"/>
    <n v="0"/>
  </r>
  <r>
    <s v="Beyond Borders"/>
    <x v="82"/>
    <x v="308"/>
    <n v="11000"/>
    <n v="12947"/>
    <n v="258"/>
    <n v="0"/>
    <x v="27"/>
    <n v="54"/>
    <n v="127"/>
    <n v="4426297"/>
    <n v="35000000"/>
    <x v="370"/>
    <s v="Color"/>
    <x v="3"/>
    <s v="English"/>
    <x v="1"/>
    <x v="0"/>
    <s v="English"/>
    <n v="-30573703"/>
    <n v="-0.87353437142857149"/>
    <s v="111-130 minutes"/>
    <n v="-0.87353437142857138"/>
    <x v="1"/>
    <n v="0"/>
  </r>
  <r>
    <s v="Beyond the Black Rainbow"/>
    <x v="284"/>
    <x v="309"/>
    <n v="434"/>
    <n v="645"/>
    <n v="22"/>
    <n v="0"/>
    <x v="8"/>
    <n v="97"/>
    <n v="110"/>
    <n v="56129"/>
    <n v="1100000"/>
    <x v="371"/>
    <s v="Color"/>
    <x v="11"/>
    <s v="English"/>
    <x v="14"/>
    <x v="0"/>
    <s v="English"/>
    <n v="-1043871"/>
    <n v="-0.94897363636363641"/>
    <s v="90-110 minutes"/>
    <n v="-0.94897363636363641"/>
    <x v="0"/>
    <n v="0"/>
  </r>
  <r>
    <s v="Beyond the Lights"/>
    <x v="183"/>
    <x v="310"/>
    <n v="893"/>
    <n v="3110"/>
    <n v="107"/>
    <n v="0"/>
    <x v="31"/>
    <n v="71"/>
    <n v="116"/>
    <n v="14612840"/>
    <n v="7000000"/>
    <x v="372"/>
    <s v="Color"/>
    <x v="1"/>
    <s v="English"/>
    <x v="1"/>
    <x v="1"/>
    <s v="English"/>
    <n v="7612840"/>
    <n v="1.0875485714285715"/>
    <s v="111-130 minutes"/>
    <n v="1.0875485714285715"/>
    <x v="0"/>
    <n v="1"/>
  </r>
  <r>
    <s v="Beyond the Mat"/>
    <x v="285"/>
    <x v="311"/>
    <n v="54"/>
    <n v="194"/>
    <n v="6"/>
    <n v="491"/>
    <x v="7"/>
    <n v="70"/>
    <n v="108"/>
    <n v="2047570"/>
    <n v="500000"/>
    <x v="373"/>
    <s v="Color"/>
    <x v="6"/>
    <s v="English"/>
    <x v="1"/>
    <x v="0"/>
    <s v="English"/>
    <n v="1547570"/>
    <n v="3.0951399999999998"/>
    <s v="90-110 minutes"/>
    <n v="3.0951399999999998"/>
    <x v="0"/>
    <n v="1"/>
  </r>
  <r>
    <s v="Beyond the Sea"/>
    <x v="23"/>
    <x v="143"/>
    <n v="18000"/>
    <n v="23689"/>
    <n v="18000"/>
    <n v="0"/>
    <x v="12"/>
    <n v="113"/>
    <n v="118"/>
    <n v="6144806"/>
    <n v="23000000"/>
    <x v="374"/>
    <s v="Black and White"/>
    <x v="6"/>
    <s v="English"/>
    <x v="1"/>
    <x v="1"/>
    <s v="English"/>
    <n v="-16855194"/>
    <n v="-0.73283452173913044"/>
    <s v="111-130 minutes"/>
    <n v="-0.73283452173913044"/>
    <x v="1"/>
    <n v="0"/>
  </r>
  <r>
    <s v="Beyond the Valley of the Dolls"/>
    <x v="286"/>
    <x v="312"/>
    <n v="503"/>
    <n v="731"/>
    <n v="199"/>
    <n v="0"/>
    <x v="21"/>
    <n v="101"/>
    <n v="109"/>
    <n v="9000000"/>
    <n v="900000"/>
    <x v="375"/>
    <s v="Color"/>
    <x v="2"/>
    <s v="English"/>
    <x v="1"/>
    <x v="7"/>
    <s v="English"/>
    <n v="8100000"/>
    <n v="9"/>
    <s v="90-110 minutes"/>
    <n v="9"/>
    <x v="0"/>
    <n v="1"/>
  </r>
  <r>
    <s v="Bicentennial Man"/>
    <x v="133"/>
    <x v="313"/>
    <n v="49000"/>
    <n v="55254"/>
    <n v="0"/>
    <n v="0"/>
    <x v="9"/>
    <n v="93"/>
    <n v="132"/>
    <n v="58220776"/>
    <n v="100000000"/>
    <x v="376"/>
    <s v="Color"/>
    <x v="2"/>
    <s v="English"/>
    <x v="1"/>
    <x v="3"/>
    <s v="English"/>
    <n v="-41779224"/>
    <n v="-0.41779224000000004"/>
    <s v="131-150 minutes"/>
    <n v="-0.41779223999999998"/>
    <x v="2"/>
    <n v="0"/>
  </r>
  <r>
    <s v="Big"/>
    <x v="76"/>
    <x v="76"/>
    <n v="15000"/>
    <n v="28018"/>
    <n v="545"/>
    <n v="0"/>
    <x v="40"/>
    <n v="99"/>
    <n v="130"/>
    <n v="114968774"/>
    <n v="18000000"/>
    <x v="377"/>
    <s v="Color"/>
    <x v="2"/>
    <s v="English"/>
    <x v="1"/>
    <x v="3"/>
    <s v="English"/>
    <n v="96968774"/>
    <n v="5.3871541111111112"/>
    <s v="111-130 minutes"/>
    <n v="5.3871541111111112"/>
    <x v="1"/>
    <n v="1"/>
  </r>
  <r>
    <s v="Big Daddy"/>
    <x v="29"/>
    <x v="314"/>
    <n v="12000"/>
    <n v="26760"/>
    <n v="221"/>
    <n v="0"/>
    <x v="4"/>
    <n v="112"/>
    <n v="93"/>
    <n v="163479795"/>
    <n v="34200000"/>
    <x v="378"/>
    <s v="Color"/>
    <x v="2"/>
    <s v="English"/>
    <x v="1"/>
    <x v="1"/>
    <s v="English"/>
    <n v="129279795"/>
    <n v="3.7801109649122804"/>
    <s v="90-110 minutes"/>
    <n v="3.7801109649122808"/>
    <x v="1"/>
    <n v="1"/>
  </r>
  <r>
    <s v="Big Eyes"/>
    <x v="287"/>
    <x v="151"/>
    <n v="11000"/>
    <n v="12418"/>
    <n v="13000"/>
    <n v="20000"/>
    <x v="20"/>
    <n v="325"/>
    <n v="106"/>
    <n v="14479776"/>
    <n v="10000000"/>
    <x v="379"/>
    <s v="Color"/>
    <x v="6"/>
    <s v="English"/>
    <x v="1"/>
    <x v="1"/>
    <s v="English"/>
    <n v="4479776"/>
    <n v="0.44797759999999998"/>
    <s v="90-110 minutes"/>
    <n v="0.44797759999999998"/>
    <x v="1"/>
    <n v="0"/>
  </r>
  <r>
    <s v="Big Fat Liar"/>
    <x v="288"/>
    <x v="315"/>
    <n v="934"/>
    <n v="3707"/>
    <n v="189"/>
    <n v="896"/>
    <x v="33"/>
    <n v="69"/>
    <n v="88"/>
    <n v="47811275"/>
    <n v="15000000"/>
    <x v="380"/>
    <s v="Color"/>
    <x v="3"/>
    <s v="English"/>
    <x v="1"/>
    <x v="3"/>
    <s v="English"/>
    <n v="32811275"/>
    <n v="2.1874183333333335"/>
    <s v="&lt;90 minutes"/>
    <n v="2.1874183333333335"/>
    <x v="1"/>
    <n v="1"/>
  </r>
  <r>
    <s v="Big Fish"/>
    <x v="29"/>
    <x v="151"/>
    <n v="12000"/>
    <n v="16138"/>
    <n v="13000"/>
    <n v="26000"/>
    <x v="30"/>
    <n v="235"/>
    <n v="125"/>
    <n v="66257002"/>
    <n v="70000000"/>
    <x v="381"/>
    <s v="Color"/>
    <x v="3"/>
    <s v="English"/>
    <x v="1"/>
    <x v="1"/>
    <s v="English"/>
    <n v="-3742998"/>
    <n v="-5.3471399999999947E-2"/>
    <s v="111-130 minutes"/>
    <n v="-5.3471400000000002E-2"/>
    <x v="2"/>
    <n v="0"/>
  </r>
  <r>
    <s v="Big Hero 6"/>
    <x v="289"/>
    <x v="316"/>
    <n v="756"/>
    <n v="2963"/>
    <n v="38"/>
    <n v="41000"/>
    <x v="25"/>
    <n v="384"/>
    <n v="102"/>
    <n v="222487711"/>
    <n v="165000000"/>
    <x v="382"/>
    <s v="Color"/>
    <x v="5"/>
    <s v="English"/>
    <x v="1"/>
    <x v="3"/>
    <s v="English"/>
    <n v="57487711"/>
    <n v="0.34841036969696959"/>
    <s v="90-110 minutes"/>
    <n v="0.3484103696969697"/>
    <x v="2"/>
    <n v="0"/>
  </r>
  <r>
    <s v="Big Miracle"/>
    <x v="290"/>
    <x v="317"/>
    <n v="875"/>
    <n v="1702"/>
    <n v="42"/>
    <n v="0"/>
    <x v="27"/>
    <n v="125"/>
    <n v="107"/>
    <n v="20113965"/>
    <n v="40000000"/>
    <x v="383"/>
    <s v="Color"/>
    <x v="6"/>
    <s v="English"/>
    <x v="1"/>
    <x v="3"/>
    <s v="English"/>
    <n v="-19886035"/>
    <n v="-0.49715087499999999"/>
    <s v="90-110 minutes"/>
    <n v="-0.49715087499999999"/>
    <x v="1"/>
    <n v="0"/>
  </r>
  <r>
    <s v="Big Momma's House"/>
    <x v="211"/>
    <x v="305"/>
    <n v="826"/>
    <n v="1790"/>
    <n v="67"/>
    <n v="1000"/>
    <x v="17"/>
    <n v="100"/>
    <n v="99"/>
    <n v="117559438"/>
    <n v="30000000"/>
    <x v="384"/>
    <s v="Color"/>
    <x v="5"/>
    <s v="English"/>
    <x v="1"/>
    <x v="1"/>
    <s v="English"/>
    <n v="87559438"/>
    <n v="2.9186479333333333"/>
    <s v="90-110 minutes"/>
    <n v="2.9186479333333333"/>
    <x v="1"/>
    <n v="1"/>
  </r>
  <r>
    <s v="Big Momma's House 2"/>
    <x v="291"/>
    <x v="318"/>
    <n v="17000"/>
    <n v="19334"/>
    <n v="14"/>
    <n v="663"/>
    <x v="28"/>
    <n v="65"/>
    <n v="99"/>
    <n v="70163652"/>
    <n v="40000000"/>
    <x v="385"/>
    <s v="Color"/>
    <x v="2"/>
    <s v="English"/>
    <x v="1"/>
    <x v="1"/>
    <s v="English"/>
    <n v="30163652"/>
    <n v="0.75409130000000002"/>
    <s v="90-110 minutes"/>
    <n v="0.75409130000000002"/>
    <x v="1"/>
    <n v="1"/>
  </r>
  <r>
    <s v="Big Mommas: Like Father, Like Son"/>
    <x v="292"/>
    <x v="318"/>
    <n v="918"/>
    <n v="3500"/>
    <n v="14"/>
    <n v="0"/>
    <x v="45"/>
    <n v="88"/>
    <n v="113"/>
    <n v="37911876"/>
    <n v="32000000"/>
    <x v="386"/>
    <s v="Color"/>
    <x v="5"/>
    <s v="English"/>
    <x v="1"/>
    <x v="1"/>
    <s v="English"/>
    <n v="5911876"/>
    <n v="0.18474612499999998"/>
    <s v="111-130 minutes"/>
    <n v="0.18474612500000001"/>
    <x v="1"/>
    <n v="0"/>
  </r>
  <r>
    <s v="Big Trouble"/>
    <x v="155"/>
    <x v="319"/>
    <n v="11000"/>
    <n v="13917"/>
    <n v="188"/>
    <n v="892"/>
    <x v="27"/>
    <n v="87"/>
    <n v="74"/>
    <n v="7262288"/>
    <n v="40000000"/>
    <x v="380"/>
    <s v="Color"/>
    <x v="2"/>
    <s v="English"/>
    <x v="1"/>
    <x v="1"/>
    <s v="English"/>
    <n v="-32737712"/>
    <n v="-0.81844280000000003"/>
    <s v="&lt;90 minutes"/>
    <n v="-0.81844280000000003"/>
    <x v="1"/>
    <n v="0"/>
  </r>
  <r>
    <s v="Big Trouble in Little China"/>
    <x v="34"/>
    <x v="320"/>
    <n v="400"/>
    <n v="896"/>
    <n v="0"/>
    <n v="19000"/>
    <x v="40"/>
    <n v="180"/>
    <n v="99"/>
    <n v="11100000"/>
    <n v="25000000"/>
    <x v="387"/>
    <s v="Color"/>
    <x v="5"/>
    <s v="English"/>
    <x v="1"/>
    <x v="1"/>
    <s v="English"/>
    <n v="-13900000"/>
    <n v="-0.55600000000000005"/>
    <s v="90-110 minutes"/>
    <n v="-0.55600000000000005"/>
    <x v="1"/>
    <n v="0"/>
  </r>
  <r>
    <s v="Bill &amp; Ted's Bogus Journey"/>
    <x v="46"/>
    <x v="321"/>
    <n v="18000"/>
    <n v="20188"/>
    <n v="12"/>
    <n v="0"/>
    <x v="21"/>
    <n v="43"/>
    <n v="93"/>
    <n v="38037513"/>
    <n v="20000000"/>
    <x v="388"/>
    <s v="Color"/>
    <x v="3"/>
    <s v="English"/>
    <x v="1"/>
    <x v="3"/>
    <s v="English"/>
    <n v="18037513"/>
    <n v="0.90187565000000003"/>
    <s v="90-110 minutes"/>
    <n v="0.90187565000000003"/>
    <x v="1"/>
    <n v="1"/>
  </r>
  <r>
    <s v="Bill &amp; Ted's Excellent Adventure"/>
    <x v="46"/>
    <x v="322"/>
    <n v="18000"/>
    <n v="20795"/>
    <n v="65"/>
    <n v="0"/>
    <x v="31"/>
    <n v="81"/>
    <n v="90"/>
    <n v="40485039"/>
    <n v="10000000"/>
    <x v="389"/>
    <s v="Color"/>
    <x v="3"/>
    <s v="English"/>
    <x v="1"/>
    <x v="3"/>
    <s v="English"/>
    <n v="30485039"/>
    <n v="3.0485039"/>
    <s v="90-110 minutes"/>
    <n v="3.0485039"/>
    <x v="1"/>
    <n v="1"/>
  </r>
  <r>
    <s v="Billy Elliot"/>
    <x v="293"/>
    <x v="323"/>
    <n v="838"/>
    <n v="1122"/>
    <n v="335"/>
    <n v="0"/>
    <x v="18"/>
    <n v="151"/>
    <n v="110"/>
    <n v="21994911"/>
    <n v="5000000"/>
    <x v="390"/>
    <s v="Color"/>
    <x v="1"/>
    <s v="English"/>
    <x v="4"/>
    <x v="0"/>
    <s v="English"/>
    <n v="16994911"/>
    <n v="3.3989821999999998"/>
    <s v="90-110 minutes"/>
    <n v="3.3989821999999998"/>
    <x v="0"/>
    <n v="1"/>
  </r>
  <r>
    <s v="Birdman or (The Unexpected Virtue of Ignorance)"/>
    <x v="157"/>
    <x v="25"/>
    <n v="15000"/>
    <n v="21668"/>
    <n v="0"/>
    <n v="114000"/>
    <x v="24"/>
    <n v="588"/>
    <n v="119"/>
    <n v="42335698"/>
    <n v="18000000"/>
    <x v="391"/>
    <s v="Color"/>
    <x v="2"/>
    <s v="English"/>
    <x v="1"/>
    <x v="0"/>
    <s v="English"/>
    <n v="24335698"/>
    <n v="1.3519832222222221"/>
    <s v="111-130 minutes"/>
    <n v="1.3519832222222221"/>
    <x v="1"/>
    <n v="1"/>
  </r>
  <r>
    <s v="Birth"/>
    <x v="294"/>
    <x v="324"/>
    <n v="829"/>
    <n v="2295"/>
    <n v="143"/>
    <n v="0"/>
    <x v="8"/>
    <n v="167"/>
    <n v="100"/>
    <n v="5005883"/>
    <n v="20000000"/>
    <x v="392"/>
    <s v="Color"/>
    <x v="1"/>
    <s v="English"/>
    <x v="1"/>
    <x v="0"/>
    <s v="English"/>
    <n v="-14994117"/>
    <n v="-0.74970585000000001"/>
    <s v="90-110 minutes"/>
    <n v="-0.74970585000000001"/>
    <x v="1"/>
    <n v="0"/>
  </r>
  <r>
    <s v="Birthday Girl"/>
    <x v="295"/>
    <x v="325"/>
    <n v="567"/>
    <n v="1775"/>
    <n v="16"/>
    <n v="618"/>
    <x v="8"/>
    <n v="111"/>
    <n v="93"/>
    <n v="4919896"/>
    <n v="13000000"/>
    <x v="393"/>
    <s v="Color"/>
    <x v="2"/>
    <s v="English"/>
    <x v="4"/>
    <x v="0"/>
    <s v="English"/>
    <n v="-8080104"/>
    <n v="-0.6215464615384616"/>
    <s v="90-110 minutes"/>
    <n v="-0.62154646153846149"/>
    <x v="1"/>
    <n v="0"/>
  </r>
  <r>
    <s v="Black Book"/>
    <x v="296"/>
    <x v="326"/>
    <n v="2000"/>
    <n v="2590"/>
    <n v="719"/>
    <n v="0"/>
    <x v="24"/>
    <n v="231"/>
    <n v="145"/>
    <n v="4398392"/>
    <n v="21000000"/>
    <x v="394"/>
    <s v="Color"/>
    <x v="1"/>
    <s v="Dutch"/>
    <x v="19"/>
    <x v="0"/>
    <s v="Other language"/>
    <n v="-16601608"/>
    <n v="-0.79055276190476187"/>
    <s v="131-150 minutes"/>
    <n v="-0.79055276190476187"/>
    <x v="1"/>
    <n v="0"/>
  </r>
  <r>
    <s v="Black Christmas"/>
    <x v="297"/>
    <x v="327"/>
    <n v="607"/>
    <n v="1611"/>
    <n v="17"/>
    <n v="0"/>
    <x v="42"/>
    <n v="186"/>
    <n v="94"/>
    <n v="16235293"/>
    <n v="9000000"/>
    <x v="395"/>
    <s v="Color"/>
    <x v="0"/>
    <s v="English"/>
    <x v="1"/>
    <x v="0"/>
    <s v="English"/>
    <n v="7235293"/>
    <n v="0.80392144444444447"/>
    <s v="90-110 minutes"/>
    <n v="0.80392144444444447"/>
    <x v="1"/>
    <n v="1"/>
  </r>
  <r>
    <s v="Black Hawk Down"/>
    <x v="3"/>
    <x v="71"/>
    <n v="2000"/>
    <n v="4270"/>
    <n v="0"/>
    <n v="10000"/>
    <x v="18"/>
    <n v="200"/>
    <n v="152"/>
    <n v="108638745"/>
    <n v="92000000"/>
    <x v="396"/>
    <s v="Color"/>
    <x v="1"/>
    <s v="English"/>
    <x v="1"/>
    <x v="0"/>
    <s v="English"/>
    <n v="16638745"/>
    <n v="0.18085592391304339"/>
    <s v="&gt;150 minutes"/>
    <n v="0.18085592391304348"/>
    <x v="2"/>
    <n v="0"/>
  </r>
  <r>
    <s v="Black Knight"/>
    <x v="298"/>
    <x v="2"/>
    <n v="1000"/>
    <n v="2643"/>
    <n v="19"/>
    <n v="0"/>
    <x v="3"/>
    <n v="46"/>
    <n v="95"/>
    <n v="33422806"/>
    <n v="50000000"/>
    <x v="397"/>
    <s v="Color"/>
    <x v="3"/>
    <s v="English"/>
    <x v="1"/>
    <x v="1"/>
    <s v="English"/>
    <n v="-16577194"/>
    <n v="-0.33154388000000001"/>
    <s v="90-110 minutes"/>
    <n v="-0.33154388000000001"/>
    <x v="1"/>
    <n v="0"/>
  </r>
  <r>
    <s v="Black Mass"/>
    <x v="86"/>
    <x v="328"/>
    <n v="40000"/>
    <n v="63769"/>
    <n v="108"/>
    <n v="44000"/>
    <x v="20"/>
    <n v="391"/>
    <n v="123"/>
    <n v="62563543"/>
    <n v="53000000"/>
    <x v="398"/>
    <s v="Color"/>
    <x v="6"/>
    <s v="English"/>
    <x v="1"/>
    <x v="0"/>
    <s v="English"/>
    <n v="9563543"/>
    <n v="0.18044420754716972"/>
    <s v="111-130 minutes"/>
    <n v="0.1804442075471698"/>
    <x v="2"/>
    <n v="0"/>
  </r>
  <r>
    <s v="Black Nativity"/>
    <x v="299"/>
    <x v="329"/>
    <n v="549"/>
    <n v="1373"/>
    <n v="148"/>
    <n v="0"/>
    <x v="45"/>
    <n v="40"/>
    <n v="93"/>
    <n v="7017178"/>
    <n v="17500000"/>
    <x v="399"/>
    <s v="Color"/>
    <x v="1"/>
    <s v="English"/>
    <x v="1"/>
    <x v="3"/>
    <s v="English"/>
    <n v="-10482822"/>
    <n v="-0.59901840000000006"/>
    <s v="90-110 minutes"/>
    <n v="-0.59901839999999995"/>
    <x v="1"/>
    <n v="0"/>
  </r>
  <r>
    <s v="Black or White"/>
    <x v="300"/>
    <x v="330"/>
    <n v="1000"/>
    <n v="3745"/>
    <n v="57"/>
    <n v="0"/>
    <x v="0"/>
    <n v="91"/>
    <n v="121"/>
    <n v="21569041"/>
    <n v="9000000"/>
    <x v="400"/>
    <s v="Color"/>
    <x v="1"/>
    <s v="English"/>
    <x v="1"/>
    <x v="1"/>
    <s v="English"/>
    <n v="12569041"/>
    <n v="1.396560111111111"/>
    <s v="111-130 minutes"/>
    <n v="1.396560111111111"/>
    <x v="1"/>
    <n v="1"/>
  </r>
  <r>
    <s v="Black Rain"/>
    <x v="301"/>
    <x v="71"/>
    <n v="939"/>
    <n v="1748"/>
    <n v="0"/>
    <n v="0"/>
    <x v="0"/>
    <n v="63"/>
    <n v="125"/>
    <n v="45645204"/>
    <n v="30000000"/>
    <x v="401"/>
    <s v="Color"/>
    <x v="5"/>
    <s v="English"/>
    <x v="1"/>
    <x v="0"/>
    <s v="English"/>
    <n v="15645204"/>
    <n v="0.52150680000000005"/>
    <s v="111-130 minutes"/>
    <n v="0.52150680000000005"/>
    <x v="1"/>
    <n v="1"/>
  </r>
  <r>
    <s v="Black Snake Moan"/>
    <x v="244"/>
    <x v="331"/>
    <n v="3000"/>
    <n v="5012"/>
    <n v="153"/>
    <n v="0"/>
    <x v="20"/>
    <n v="197"/>
    <n v="116"/>
    <n v="9396487"/>
    <n v="15000000"/>
    <x v="402"/>
    <s v="Black and White"/>
    <x v="1"/>
    <s v="English"/>
    <x v="1"/>
    <x v="0"/>
    <s v="English"/>
    <n v="-5603513"/>
    <n v="-0.37356753333333337"/>
    <s v="111-130 minutes"/>
    <n v="-0.37356753333333331"/>
    <x v="1"/>
    <n v="0"/>
  </r>
  <r>
    <s v="Black Swan"/>
    <x v="205"/>
    <x v="332"/>
    <n v="20000"/>
    <n v="38072"/>
    <n v="0"/>
    <n v="106000"/>
    <x v="30"/>
    <n v="669"/>
    <n v="108"/>
    <n v="106952327"/>
    <n v="13000000"/>
    <x v="403"/>
    <s v="Color"/>
    <x v="1"/>
    <s v="English"/>
    <x v="1"/>
    <x v="0"/>
    <s v="English"/>
    <n v="93952327"/>
    <n v="7.2271020769230763"/>
    <s v="90-110 minutes"/>
    <n v="7.2271020769230772"/>
    <x v="1"/>
    <n v="1"/>
  </r>
  <r>
    <s v="Blackhat"/>
    <x v="92"/>
    <x v="149"/>
    <n v="26000"/>
    <n v="28129"/>
    <n v="0"/>
    <n v="11000"/>
    <x v="33"/>
    <n v="261"/>
    <n v="133"/>
    <n v="7097125"/>
    <n v="70000000"/>
    <x v="404"/>
    <s v="Color"/>
    <x v="5"/>
    <s v="English"/>
    <x v="1"/>
    <x v="0"/>
    <s v="English"/>
    <n v="-62902875"/>
    <n v="-0.89861250000000004"/>
    <s v="131-150 minutes"/>
    <n v="-0.89861250000000004"/>
    <x v="2"/>
    <n v="0"/>
  </r>
  <r>
    <s v="Blade"/>
    <x v="233"/>
    <x v="333"/>
    <n v="886"/>
    <n v="3174"/>
    <n v="45"/>
    <n v="0"/>
    <x v="19"/>
    <n v="184"/>
    <n v="110"/>
    <n v="70001065"/>
    <n v="45000000"/>
    <x v="405"/>
    <s v="Color"/>
    <x v="5"/>
    <s v="English"/>
    <x v="1"/>
    <x v="0"/>
    <s v="English"/>
    <n v="25001065"/>
    <n v="0.55557922222222222"/>
    <s v="90-110 minutes"/>
    <n v="0.55557922222222222"/>
    <x v="1"/>
    <n v="1"/>
  </r>
  <r>
    <s v="Blade II"/>
    <x v="302"/>
    <x v="334"/>
    <n v="12000"/>
    <n v="15371"/>
    <n v="0"/>
    <n v="0"/>
    <x v="12"/>
    <n v="224"/>
    <n v="117"/>
    <n v="81645152"/>
    <n v="54000000"/>
    <x v="406"/>
    <s v="Color"/>
    <x v="5"/>
    <s v="English"/>
    <x v="1"/>
    <x v="0"/>
    <s v="English"/>
    <n v="27645152"/>
    <n v="0.51194725925925932"/>
    <s v="111-130 minutes"/>
    <n v="0.51194725925925921"/>
    <x v="2"/>
    <n v="1"/>
  </r>
  <r>
    <s v="Blade Runner"/>
    <x v="44"/>
    <x v="71"/>
    <n v="11000"/>
    <n v="13877"/>
    <n v="0"/>
    <n v="34000"/>
    <x v="29"/>
    <n v="302"/>
    <n v="117"/>
    <n v="27000000"/>
    <n v="28000000"/>
    <x v="407"/>
    <s v="Color"/>
    <x v="11"/>
    <s v="English"/>
    <x v="1"/>
    <x v="0"/>
    <s v="English"/>
    <n v="-1000000"/>
    <n v="-3.5714285714285698E-2"/>
    <s v="111-130 minutes"/>
    <n v="-3.5714285714285712E-2"/>
    <x v="1"/>
    <n v="0"/>
  </r>
  <r>
    <s v="Blade: Trinity"/>
    <x v="303"/>
    <x v="335"/>
    <n v="16000"/>
    <n v="19764"/>
    <n v="687"/>
    <n v="0"/>
    <x v="11"/>
    <n v="185"/>
    <n v="122"/>
    <n v="52397389"/>
    <n v="65000000"/>
    <x v="408"/>
    <s v="Color"/>
    <x v="5"/>
    <s v="English"/>
    <x v="1"/>
    <x v="0"/>
    <s v="English"/>
    <n v="-12602611"/>
    <n v="-0.19388632307692311"/>
    <s v="111-130 minutes"/>
    <n v="-0.19388632307692308"/>
    <x v="2"/>
    <n v="0"/>
  </r>
  <r>
    <s v="Blades of Glory"/>
    <x v="85"/>
    <x v="336"/>
    <n v="8000"/>
    <n v="13232"/>
    <n v="8"/>
    <n v="0"/>
    <x v="26"/>
    <n v="191"/>
    <n v="93"/>
    <n v="118153533"/>
    <n v="61000000"/>
    <x v="409"/>
    <s v="Color"/>
    <x v="2"/>
    <s v="English"/>
    <x v="1"/>
    <x v="1"/>
    <s v="English"/>
    <n v="57153533"/>
    <n v="0.93694316393442634"/>
    <s v="90-110 minutes"/>
    <n v="0.93694316393442623"/>
    <x v="2"/>
    <n v="1"/>
  </r>
  <r>
    <s v="Blast from the Past"/>
    <x v="265"/>
    <x v="337"/>
    <n v="3000"/>
    <n v="5709"/>
    <n v="37"/>
    <n v="0"/>
    <x v="0"/>
    <n v="95"/>
    <n v="112"/>
    <n v="26494611"/>
    <n v="35000000"/>
    <x v="410"/>
    <s v="Color"/>
    <x v="2"/>
    <s v="English"/>
    <x v="1"/>
    <x v="1"/>
    <s v="English"/>
    <n v="-8505389"/>
    <n v="-0.24301111428571431"/>
    <s v="111-130 minutes"/>
    <n v="-0.24301111428571429"/>
    <x v="1"/>
    <n v="0"/>
  </r>
  <r>
    <s v="Blazing Saddles"/>
    <x v="304"/>
    <x v="338"/>
    <n v="1000"/>
    <n v="4701"/>
    <n v="0"/>
    <n v="12000"/>
    <x v="24"/>
    <n v="121"/>
    <n v="93"/>
    <n v="119500000"/>
    <n v="2600000"/>
    <x v="411"/>
    <s v="Color"/>
    <x v="2"/>
    <s v="English"/>
    <x v="1"/>
    <x v="0"/>
    <s v="English"/>
    <n v="116900000"/>
    <n v="44.96153846153846"/>
    <s v="90-110 minutes"/>
    <n v="44.96153846153846"/>
    <x v="0"/>
    <n v="1"/>
  </r>
  <r>
    <s v="Blended"/>
    <x v="139"/>
    <x v="232"/>
    <n v="35000"/>
    <n v="49743"/>
    <n v="153"/>
    <n v="12000"/>
    <x v="27"/>
    <n v="173"/>
    <n v="117"/>
    <n v="46280507"/>
    <n v="40000000"/>
    <x v="412"/>
    <s v="Color"/>
    <x v="2"/>
    <s v="English"/>
    <x v="1"/>
    <x v="1"/>
    <s v="English"/>
    <n v="6280507"/>
    <n v="0.15701267500000005"/>
    <s v="111-130 minutes"/>
    <n v="0.15701267499999999"/>
    <x v="1"/>
    <n v="0"/>
  </r>
  <r>
    <s v="Bless the Child"/>
    <x v="116"/>
    <x v="89"/>
    <n v="3000"/>
    <n v="4565"/>
    <n v="55"/>
    <n v="394"/>
    <x v="17"/>
    <n v="100"/>
    <n v="107"/>
    <n v="29374178"/>
    <n v="40000000"/>
    <x v="413"/>
    <s v="Color"/>
    <x v="4"/>
    <s v="English"/>
    <x v="1"/>
    <x v="0"/>
    <s v="English"/>
    <n v="-10625822"/>
    <n v="-0.26564555000000001"/>
    <s v="90-110 minutes"/>
    <n v="-0.26564555000000001"/>
    <x v="1"/>
    <n v="0"/>
  </r>
  <r>
    <s v="Blindness"/>
    <x v="305"/>
    <x v="339"/>
    <n v="45"/>
    <n v="142"/>
    <n v="353"/>
    <n v="0"/>
    <x v="0"/>
    <n v="229"/>
    <n v="121"/>
    <n v="3073392"/>
    <n v="25000000"/>
    <x v="414"/>
    <s v="Color"/>
    <x v="1"/>
    <s v="English"/>
    <x v="14"/>
    <x v="0"/>
    <s v="English"/>
    <n v="-21926608"/>
    <n v="-0.87706432000000001"/>
    <s v="111-130 minutes"/>
    <n v="-0.87706432000000001"/>
    <x v="1"/>
    <n v="0"/>
  </r>
  <r>
    <s v="Blonde Ambition"/>
    <x v="306"/>
    <x v="340"/>
    <n v="906"/>
    <n v="4725"/>
    <n v="7"/>
    <n v="160"/>
    <x v="54"/>
    <n v="20"/>
    <n v="93"/>
    <n v="5561"/>
    <n v="10000000"/>
    <x v="415"/>
    <s v="Color"/>
    <x v="2"/>
    <s v="English"/>
    <x v="1"/>
    <x v="1"/>
    <s v="English"/>
    <n v="-9994439"/>
    <n v="-0.99944390000000005"/>
    <s v="90-110 minutes"/>
    <n v="-0.99944390000000005"/>
    <x v="1"/>
    <n v="0"/>
  </r>
  <r>
    <s v="Blood and Wine"/>
    <x v="307"/>
    <x v="341"/>
    <n v="1000"/>
    <n v="2228"/>
    <n v="30"/>
    <n v="145"/>
    <x v="8"/>
    <n v="42"/>
    <n v="101"/>
    <n v="1075288"/>
    <n v="22000000"/>
    <x v="416"/>
    <s v="Color"/>
    <x v="4"/>
    <s v="English"/>
    <x v="1"/>
    <x v="0"/>
    <s v="English"/>
    <n v="-20924712"/>
    <n v="-0.95112327272727271"/>
    <s v="90-110 minutes"/>
    <n v="-0.95112327272727271"/>
    <x v="1"/>
    <n v="0"/>
  </r>
  <r>
    <s v="Blood Diamond"/>
    <x v="308"/>
    <x v="342"/>
    <n v="29000"/>
    <n v="33160"/>
    <n v="380"/>
    <n v="14000"/>
    <x v="30"/>
    <n v="166"/>
    <n v="143"/>
    <n v="57366262"/>
    <n v="100000000"/>
    <x v="417"/>
    <s v="Color"/>
    <x v="3"/>
    <s v="English"/>
    <x v="2"/>
    <x v="0"/>
    <s v="English"/>
    <n v="-42633738"/>
    <n v="-0.42633737999999999"/>
    <s v="131-150 minutes"/>
    <n v="-0.42633737999999999"/>
    <x v="2"/>
    <n v="0"/>
  </r>
  <r>
    <s v="Blood In, Blood Out"/>
    <x v="309"/>
    <x v="343"/>
    <n v="848"/>
    <n v="3227"/>
    <n v="138"/>
    <n v="6000"/>
    <x v="30"/>
    <n v="12"/>
    <n v="330"/>
    <n v="4496583"/>
    <n v="35000000"/>
    <x v="418"/>
    <s v="Color"/>
    <x v="4"/>
    <s v="English"/>
    <x v="1"/>
    <x v="0"/>
    <s v="English"/>
    <n v="-30503417"/>
    <n v="-0.87152620000000003"/>
    <s v="&gt;150 minutes"/>
    <n v="-0.87152620000000003"/>
    <x v="1"/>
    <n v="0"/>
  </r>
  <r>
    <s v="Blood Ties"/>
    <x v="310"/>
    <x v="344"/>
    <n v="15000"/>
    <n v="18442"/>
    <n v="0"/>
    <n v="0"/>
    <x v="27"/>
    <n v="91"/>
    <n v="144"/>
    <n v="41229"/>
    <n v="25500000"/>
    <x v="419"/>
    <s v="Color"/>
    <x v="4"/>
    <s v="English"/>
    <x v="8"/>
    <x v="0"/>
    <s v="English"/>
    <n v="-25458771"/>
    <n v="-0.99838317647058827"/>
    <s v="131-150 minutes"/>
    <n v="-0.99838317647058827"/>
    <x v="1"/>
    <n v="0"/>
  </r>
  <r>
    <s v="Blood Work"/>
    <x v="68"/>
    <x v="118"/>
    <n v="16000"/>
    <n v="18635"/>
    <n v="16000"/>
    <n v="705"/>
    <x v="4"/>
    <n v="146"/>
    <n v="110"/>
    <n v="26199517"/>
    <n v="50000000"/>
    <x v="420"/>
    <s v="Color"/>
    <x v="5"/>
    <s v="English"/>
    <x v="1"/>
    <x v="0"/>
    <s v="English"/>
    <n v="-23800483"/>
    <n v="-0.47600966"/>
    <s v="90-110 minutes"/>
    <n v="-0.47600966"/>
    <x v="1"/>
    <n v="0"/>
  </r>
  <r>
    <s v="BloodRayne"/>
    <x v="311"/>
    <x v="165"/>
    <n v="783"/>
    <n v="2930"/>
    <n v="892"/>
    <n v="937"/>
    <x v="55"/>
    <n v="143"/>
    <n v="92"/>
    <n v="1550000"/>
    <n v="25000000"/>
    <x v="421"/>
    <s v="Color"/>
    <x v="5"/>
    <s v="English"/>
    <x v="1"/>
    <x v="0"/>
    <s v="English"/>
    <n v="-23450000"/>
    <n v="-0.93799999999999994"/>
    <s v="90-110 minutes"/>
    <n v="-0.93799999999999994"/>
    <x v="1"/>
    <n v="0"/>
  </r>
  <r>
    <s v="Bloodsport"/>
    <x v="312"/>
    <x v="345"/>
    <n v="633"/>
    <n v="1168"/>
    <n v="15"/>
    <n v="0"/>
    <x v="9"/>
    <n v="61"/>
    <n v="92"/>
    <n v="11806119"/>
    <n v="1100000"/>
    <x v="422"/>
    <s v="Color"/>
    <x v="5"/>
    <s v="English"/>
    <x v="1"/>
    <x v="0"/>
    <s v="English"/>
    <n v="10706119"/>
    <n v="9.7328354545454552"/>
    <s v="90-110 minutes"/>
    <n v="9.7328354545454552"/>
    <x v="0"/>
    <n v="1"/>
  </r>
  <r>
    <s v="Bloody Sunday"/>
    <x v="313"/>
    <x v="346"/>
    <n v="773"/>
    <n v="976"/>
    <n v="521"/>
    <n v="0"/>
    <x v="18"/>
    <n v="92"/>
    <n v="107"/>
    <n v="768045"/>
    <n v="2000000"/>
    <x v="423"/>
    <s v="Color"/>
    <x v="1"/>
    <s v="English"/>
    <x v="4"/>
    <x v="0"/>
    <s v="English"/>
    <n v="-1231955"/>
    <n v="-0.61597750000000007"/>
    <s v="90-110 minutes"/>
    <n v="-0.61597749999999996"/>
    <x v="0"/>
    <n v="0"/>
  </r>
  <r>
    <s v="Blow"/>
    <x v="86"/>
    <x v="347"/>
    <n v="40000"/>
    <n v="43453"/>
    <n v="47"/>
    <n v="13000"/>
    <x v="7"/>
    <n v="147"/>
    <n v="124"/>
    <n v="52937130"/>
    <n v="30000000"/>
    <x v="424"/>
    <s v="Color"/>
    <x v="6"/>
    <s v="English"/>
    <x v="1"/>
    <x v="0"/>
    <s v="English"/>
    <n v="22937130"/>
    <n v="0.76457099999999989"/>
    <s v="111-130 minutes"/>
    <n v="0.764571"/>
    <x v="1"/>
    <n v="1"/>
  </r>
  <r>
    <s v="Blue Car"/>
    <x v="314"/>
    <x v="348"/>
    <n v="638"/>
    <n v="1641"/>
    <n v="22"/>
    <n v="115"/>
    <x v="12"/>
    <n v="44"/>
    <n v="88"/>
    <n v="464126"/>
    <n v="1000000"/>
    <x v="425"/>
    <s v="Color"/>
    <x v="1"/>
    <s v="English"/>
    <x v="1"/>
    <x v="0"/>
    <s v="English"/>
    <n v="-535874"/>
    <n v="-0.53587399999999996"/>
    <s v="&lt;90 minutes"/>
    <n v="-0.53587399999999996"/>
    <x v="0"/>
    <n v="0"/>
  </r>
  <r>
    <s v="Blue Crush"/>
    <x v="101"/>
    <x v="349"/>
    <n v="585"/>
    <n v="1165"/>
    <n v="134"/>
    <n v="0"/>
    <x v="5"/>
    <n v="69"/>
    <n v="104"/>
    <n v="40118420"/>
    <n v="30000000"/>
    <x v="426"/>
    <s v="Color"/>
    <x v="1"/>
    <s v="English"/>
    <x v="1"/>
    <x v="1"/>
    <s v="English"/>
    <n v="10118420"/>
    <n v="0.33728066666666656"/>
    <s v="90-110 minutes"/>
    <n v="0.33728066666666667"/>
    <x v="1"/>
    <n v="0"/>
  </r>
  <r>
    <s v="Blue Jasmine"/>
    <x v="315"/>
    <x v="209"/>
    <n v="594"/>
    <n v="1353"/>
    <n v="11000"/>
    <n v="36000"/>
    <x v="40"/>
    <n v="415"/>
    <n v="98"/>
    <n v="33404871"/>
    <n v="18000000"/>
    <x v="427"/>
    <s v="Color"/>
    <x v="1"/>
    <s v="English"/>
    <x v="1"/>
    <x v="1"/>
    <s v="English"/>
    <n v="15404871"/>
    <n v="0.85582616666666667"/>
    <s v="90-110 minutes"/>
    <n v="0.85582616666666667"/>
    <x v="1"/>
    <n v="1"/>
  </r>
  <r>
    <s v="Blue Like Jazz"/>
    <x v="316"/>
    <x v="350"/>
    <n v="1000"/>
    <n v="1805"/>
    <n v="14"/>
    <n v="0"/>
    <x v="10"/>
    <n v="38"/>
    <n v="108"/>
    <n v="594904"/>
    <n v="1200000"/>
    <x v="428"/>
    <s v="Color"/>
    <x v="2"/>
    <s v="English"/>
    <x v="1"/>
    <x v="1"/>
    <s v="English"/>
    <n v="-605096"/>
    <n v="-0.50424666666666673"/>
    <s v="90-110 minutes"/>
    <n v="-0.50424666666666662"/>
    <x v="0"/>
    <n v="0"/>
  </r>
  <r>
    <s v="Blue Ruin"/>
    <x v="317"/>
    <x v="351"/>
    <n v="1000"/>
    <n v="1528"/>
    <n v="57"/>
    <n v="0"/>
    <x v="19"/>
    <n v="279"/>
    <n v="90"/>
    <n v="258113"/>
    <n v="1066167"/>
    <x v="429"/>
    <s v="Color"/>
    <x v="4"/>
    <s v="English"/>
    <x v="1"/>
    <x v="0"/>
    <s v="English"/>
    <n v="-808054"/>
    <n v="-0.75790565643093433"/>
    <s v="90-110 minutes"/>
    <n v="-0.75790565643093433"/>
    <x v="0"/>
    <n v="0"/>
  </r>
  <r>
    <s v="Blue Streak"/>
    <x v="318"/>
    <x v="181"/>
    <n v="789"/>
    <n v="2986"/>
    <n v="10"/>
    <n v="0"/>
    <x v="26"/>
    <n v="40"/>
    <n v="93"/>
    <n v="68208190"/>
    <n v="65000000"/>
    <x v="430"/>
    <s v="Color"/>
    <x v="5"/>
    <s v="English"/>
    <x v="1"/>
    <x v="1"/>
    <s v="English"/>
    <n v="3208190"/>
    <n v="4.935676923076926E-2"/>
    <s v="90-110 minutes"/>
    <n v="4.9356769230769232E-2"/>
    <x v="2"/>
    <n v="0"/>
  </r>
  <r>
    <s v="Blue Valentine"/>
    <x v="319"/>
    <x v="352"/>
    <n v="33000"/>
    <n v="35941"/>
    <n v="310"/>
    <n v="25000"/>
    <x v="14"/>
    <n v="377"/>
    <n v="112"/>
    <n v="9701559"/>
    <n v="3500000"/>
    <x v="431"/>
    <s v="Color"/>
    <x v="1"/>
    <s v="English"/>
    <x v="1"/>
    <x v="0"/>
    <s v="English"/>
    <n v="6201559"/>
    <n v="1.7718739999999999"/>
    <s v="111-130 minutes"/>
    <n v="1.7718739999999999"/>
    <x v="0"/>
    <n v="1"/>
  </r>
  <r>
    <s v="Boat Trip"/>
    <x v="320"/>
    <x v="353"/>
    <n v="890"/>
    <n v="3161"/>
    <n v="2"/>
    <n v="1000"/>
    <x v="38"/>
    <n v="63"/>
    <n v="97"/>
    <n v="8586376"/>
    <n v="20000000"/>
    <x v="432"/>
    <s v="Color"/>
    <x v="2"/>
    <s v="English"/>
    <x v="1"/>
    <x v="0"/>
    <s v="English"/>
    <n v="-11413624"/>
    <n v="-0.5706812"/>
    <s v="90-110 minutes"/>
    <n v="-0.5706812"/>
    <x v="1"/>
    <n v="0"/>
  </r>
  <r>
    <s v="Bobby"/>
    <x v="138"/>
    <x v="354"/>
    <n v="12000"/>
    <n v="13528"/>
    <n v="0"/>
    <n v="0"/>
    <x v="20"/>
    <n v="195"/>
    <n v="112"/>
    <n v="11204499"/>
    <n v="14000000"/>
    <x v="433"/>
    <s v="Color"/>
    <x v="1"/>
    <s v="English"/>
    <x v="1"/>
    <x v="0"/>
    <s v="English"/>
    <n v="-2795501"/>
    <n v="-0.19967864285714287"/>
    <s v="111-130 minutes"/>
    <n v="-0.19967864285714285"/>
    <x v="1"/>
    <n v="0"/>
  </r>
  <r>
    <s v="Body of Lies"/>
    <x v="308"/>
    <x v="71"/>
    <n v="29000"/>
    <n v="29824"/>
    <n v="0"/>
    <n v="0"/>
    <x v="19"/>
    <n v="238"/>
    <n v="128"/>
    <n v="39380442"/>
    <n v="70000000"/>
    <x v="434"/>
    <s v="Color"/>
    <x v="5"/>
    <s v="English"/>
    <x v="1"/>
    <x v="0"/>
    <s v="English"/>
    <n v="-30619558"/>
    <n v="-0.4374222571428571"/>
    <s v="111-130 minutes"/>
    <n v="-0.43742225714285715"/>
    <x v="2"/>
    <n v="0"/>
  </r>
  <r>
    <s v="Bogus"/>
    <x v="107"/>
    <x v="355"/>
    <n v="3000"/>
    <n v="3864"/>
    <n v="278"/>
    <n v="350"/>
    <x v="13"/>
    <n v="15"/>
    <n v="110"/>
    <n v="4357000"/>
    <n v="30000000"/>
    <x v="435"/>
    <s v="Color"/>
    <x v="2"/>
    <s v="English"/>
    <x v="1"/>
    <x v="3"/>
    <s v="English"/>
    <n v="-25643000"/>
    <n v="-0.85476666666666667"/>
    <s v="90-110 minutes"/>
    <n v="-0.85476666666666667"/>
    <x v="1"/>
    <n v="0"/>
  </r>
  <r>
    <s v="Boiler Room"/>
    <x v="81"/>
    <x v="356"/>
    <n v="14000"/>
    <n v="17336"/>
    <n v="46"/>
    <n v="0"/>
    <x v="20"/>
    <n v="132"/>
    <n v="120"/>
    <n v="16938179"/>
    <n v="8000000"/>
    <x v="436"/>
    <s v="Color"/>
    <x v="4"/>
    <s v="English"/>
    <x v="1"/>
    <x v="0"/>
    <s v="English"/>
    <n v="8938179"/>
    <n v="1.1172723750000002"/>
    <s v="111-130 minutes"/>
    <n v="1.117272375"/>
    <x v="0"/>
    <n v="1"/>
  </r>
  <r>
    <s v="Bolt"/>
    <x v="291"/>
    <x v="357"/>
    <n v="17000"/>
    <n v="20007"/>
    <n v="59"/>
    <n v="0"/>
    <x v="31"/>
    <n v="225"/>
    <n v="96"/>
    <n v="114053579"/>
    <n v="150000000"/>
    <x v="437"/>
    <s v="Color"/>
    <x v="3"/>
    <s v="English"/>
    <x v="1"/>
    <x v="3"/>
    <s v="English"/>
    <n v="-35946421"/>
    <n v="-0.23964280666666671"/>
    <s v="90-110 minutes"/>
    <n v="-0.23964280666666668"/>
    <x v="2"/>
    <n v="0"/>
  </r>
  <r>
    <s v="Bon voyage"/>
    <x v="321"/>
    <x v="358"/>
    <n v="572"/>
    <n v="1776"/>
    <n v="22"/>
    <n v="235"/>
    <x v="31"/>
    <n v="69"/>
    <n v="114"/>
    <n v="2353728"/>
    <n v="20000000"/>
    <x v="438"/>
    <s v="Black and White"/>
    <x v="2"/>
    <s v="French"/>
    <x v="8"/>
    <x v="1"/>
    <s v="Other language"/>
    <n v="-17646272"/>
    <n v="-0.88231360000000003"/>
    <s v="111-130 minutes"/>
    <n v="-0.88231360000000003"/>
    <x v="1"/>
    <n v="0"/>
  </r>
  <r>
    <s v="Boogeyman"/>
    <x v="322"/>
    <x v="359"/>
    <n v="526"/>
    <n v="1383"/>
    <n v="19"/>
    <n v="1000"/>
    <x v="56"/>
    <n v="140"/>
    <n v="89"/>
    <n v="46363118"/>
    <n v="20000000"/>
    <x v="118"/>
    <s v="Color"/>
    <x v="1"/>
    <s v="English"/>
    <x v="1"/>
    <x v="1"/>
    <s v="English"/>
    <n v="26363118"/>
    <n v="1.3181558999999998"/>
    <s v="&lt;90 minutes"/>
    <n v="1.3181559"/>
    <x v="1"/>
    <n v="1"/>
  </r>
  <r>
    <s v="Boogie Nights"/>
    <x v="323"/>
    <x v="360"/>
    <n v="3000"/>
    <n v="3677"/>
    <n v="0"/>
    <n v="0"/>
    <x v="25"/>
    <n v="153"/>
    <n v="155"/>
    <n v="26384919"/>
    <n v="15000000"/>
    <x v="439"/>
    <s v="Color"/>
    <x v="1"/>
    <s v="English"/>
    <x v="1"/>
    <x v="0"/>
    <s v="English"/>
    <n v="11384919"/>
    <n v="0.75899460000000007"/>
    <s v="&gt;150 minutes"/>
    <n v="0.75899459999999996"/>
    <x v="1"/>
    <n v="1"/>
  </r>
  <r>
    <s v="Book of Shadows: Blair Witch 2"/>
    <x v="324"/>
    <x v="361"/>
    <n v="193"/>
    <n v="608"/>
    <n v="31"/>
    <n v="949"/>
    <x v="23"/>
    <n v="160"/>
    <n v="90"/>
    <n v="26421314"/>
    <n v="15000000"/>
    <x v="440"/>
    <s v="Color"/>
    <x v="3"/>
    <s v="English"/>
    <x v="1"/>
    <x v="0"/>
    <s v="English"/>
    <n v="11421314"/>
    <n v="0.76142093333333327"/>
    <s v="90-110 minutes"/>
    <n v="0.76142093333333338"/>
    <x v="1"/>
    <n v="1"/>
  </r>
  <r>
    <s v="Boomerang"/>
    <x v="325"/>
    <x v="362"/>
    <n v="723"/>
    <n v="3841"/>
    <n v="71"/>
    <n v="0"/>
    <x v="33"/>
    <n v="21"/>
    <n v="117"/>
    <n v="70100000"/>
    <n v="40000000"/>
    <x v="441"/>
    <s v="Color"/>
    <x v="2"/>
    <s v="English"/>
    <x v="1"/>
    <x v="0"/>
    <s v="English"/>
    <n v="30100000"/>
    <n v="0.75249999999999995"/>
    <s v="111-130 minutes"/>
    <n v="0.75249999999999995"/>
    <x v="1"/>
    <n v="1"/>
  </r>
  <r>
    <s v="Borat: Cultural Learnings of America for Make Benefit Glorious Nation of Kazakhstan"/>
    <x v="326"/>
    <x v="363"/>
    <n v="332"/>
    <n v="505"/>
    <n v="119"/>
    <n v="0"/>
    <x v="40"/>
    <n v="343"/>
    <n v="82"/>
    <n v="128505958"/>
    <n v="18000000"/>
    <x v="442"/>
    <s v="Color"/>
    <x v="2"/>
    <s v="English"/>
    <x v="1"/>
    <x v="0"/>
    <s v="English"/>
    <n v="110505958"/>
    <n v="6.1392198888888885"/>
    <s v="&lt;90 minutes"/>
    <n v="6.1392198888888885"/>
    <x v="1"/>
    <n v="1"/>
  </r>
  <r>
    <s v="Born on the Fourth of July"/>
    <x v="67"/>
    <x v="146"/>
    <n v="10000"/>
    <n v="12098"/>
    <n v="0"/>
    <n v="4000"/>
    <x v="2"/>
    <n v="72"/>
    <n v="145"/>
    <n v="70001698"/>
    <n v="14000000"/>
    <x v="443"/>
    <s v="Color"/>
    <x v="6"/>
    <s v="English"/>
    <x v="1"/>
    <x v="0"/>
    <s v="English"/>
    <n v="56001698"/>
    <n v="4.000121285714286"/>
    <s v="131-150 minutes"/>
    <n v="4.000121285714286"/>
    <x v="1"/>
    <n v="1"/>
  </r>
  <r>
    <s v="Born to Fly: Elizabeth Streb vs. Gravity"/>
    <x v="327"/>
    <x v="364"/>
    <n v="0"/>
    <n v="0"/>
    <n v="0"/>
    <n v="44"/>
    <x v="9"/>
    <n v="10"/>
    <n v="82"/>
    <n v="21199"/>
    <n v="500000"/>
    <x v="444"/>
    <s v="Color"/>
    <x v="5"/>
    <s v="English"/>
    <x v="1"/>
    <x v="8"/>
    <s v="English"/>
    <n v="-478801"/>
    <n v="-0.95760199999999995"/>
    <s v="&lt;90 minutes"/>
    <n v="-0.95760199999999995"/>
    <x v="0"/>
    <n v="0"/>
  </r>
  <r>
    <s v="Bottle Rocket"/>
    <x v="328"/>
    <x v="365"/>
    <n v="387"/>
    <n v="648"/>
    <n v="0"/>
    <n v="0"/>
    <x v="19"/>
    <n v="83"/>
    <n v="91"/>
    <n v="1040879"/>
    <n v="7000000"/>
    <x v="445"/>
    <s v="Color"/>
    <x v="2"/>
    <s v="English"/>
    <x v="1"/>
    <x v="0"/>
    <s v="English"/>
    <n v="-5959121"/>
    <n v="-0.85130300000000003"/>
    <s v="90-110 minutes"/>
    <n v="-0.85130300000000003"/>
    <x v="0"/>
    <n v="0"/>
  </r>
  <r>
    <s v="Bottle Shock"/>
    <x v="329"/>
    <x v="366"/>
    <n v="25000"/>
    <n v="25676"/>
    <n v="19"/>
    <n v="0"/>
    <x v="9"/>
    <n v="109"/>
    <n v="110"/>
    <n v="4040588"/>
    <n v="5000000"/>
    <x v="446"/>
    <s v="Color"/>
    <x v="2"/>
    <s v="English"/>
    <x v="1"/>
    <x v="1"/>
    <s v="English"/>
    <n v="-959412"/>
    <n v="-0.19188240000000001"/>
    <s v="90-110 minutes"/>
    <n v="-0.19188240000000001"/>
    <x v="0"/>
    <n v="0"/>
  </r>
  <r>
    <s v="Bound"/>
    <x v="330"/>
    <x v="367"/>
    <n v="3000"/>
    <n v="3668"/>
    <n v="0"/>
    <n v="2000"/>
    <x v="14"/>
    <n v="120"/>
    <n v="109"/>
    <n v="3798532"/>
    <n v="4500000"/>
    <x v="447"/>
    <s v="Color"/>
    <x v="4"/>
    <s v="English"/>
    <x v="1"/>
    <x v="0"/>
    <s v="English"/>
    <n v="-701468"/>
    <n v="-0.15588177777777779"/>
    <s v="90-110 minutes"/>
    <n v="-0.15588177777777779"/>
    <x v="0"/>
    <n v="0"/>
  </r>
  <r>
    <s v="Bowfinger"/>
    <x v="95"/>
    <x v="368"/>
    <n v="21000"/>
    <n v="22458"/>
    <n v="0"/>
    <n v="0"/>
    <x v="4"/>
    <n v="140"/>
    <n v="85"/>
    <n v="66365290"/>
    <n v="55000000"/>
    <x v="448"/>
    <s v="Color"/>
    <x v="2"/>
    <s v="English"/>
    <x v="1"/>
    <x v="1"/>
    <s v="English"/>
    <n v="11365290"/>
    <n v="0.20664163636363631"/>
    <s v="&lt;90 minutes"/>
    <n v="0.20664163636363636"/>
    <x v="2"/>
    <n v="0"/>
  </r>
  <r>
    <s v="Bowling for Columbine"/>
    <x v="331"/>
    <x v="369"/>
    <n v="909"/>
    <n v="1779"/>
    <n v="909"/>
    <n v="4000"/>
    <x v="30"/>
    <n v="215"/>
    <n v="120"/>
    <n v="21244913"/>
    <n v="4000000"/>
    <x v="449"/>
    <s v="Black and White"/>
    <x v="4"/>
    <s v="English"/>
    <x v="2"/>
    <x v="0"/>
    <s v="English"/>
    <n v="17244913"/>
    <n v="4.3112282500000001"/>
    <s v="111-130 minutes"/>
    <n v="4.3112282500000001"/>
    <x v="0"/>
    <n v="1"/>
  </r>
  <r>
    <s v="Boyhood"/>
    <x v="332"/>
    <x v="95"/>
    <n v="230"/>
    <n v="673"/>
    <n v="0"/>
    <n v="92000"/>
    <x v="30"/>
    <n v="548"/>
    <n v="165"/>
    <n v="25359200"/>
    <n v="4000000"/>
    <x v="450"/>
    <s v="Color"/>
    <x v="1"/>
    <s v="English"/>
    <x v="1"/>
    <x v="0"/>
    <s v="English"/>
    <n v="21359200"/>
    <n v="5.3398000000000003"/>
    <s v="&gt;150 minutes"/>
    <n v="5.3398000000000003"/>
    <x v="0"/>
    <n v="1"/>
  </r>
  <r>
    <s v="Boynton Beach Club"/>
    <x v="333"/>
    <x v="370"/>
    <n v="267"/>
    <n v="1231"/>
    <n v="39"/>
    <n v="88"/>
    <x v="27"/>
    <n v="35"/>
    <n v="105"/>
    <n v="3123749"/>
    <n v="1500000"/>
    <x v="451"/>
    <s v="Color"/>
    <x v="2"/>
    <s v="English"/>
    <x v="1"/>
    <x v="0"/>
    <s v="English"/>
    <n v="1623749"/>
    <n v="1.0824993333333333"/>
    <s v="90-110 minutes"/>
    <n v="1.0824993333333333"/>
    <x v="0"/>
    <n v="1"/>
  </r>
  <r>
    <s v="Boys and Girls"/>
    <x v="172"/>
    <x v="371"/>
    <n v="3000"/>
    <n v="3451"/>
    <n v="7"/>
    <n v="487"/>
    <x v="13"/>
    <n v="67"/>
    <n v="94"/>
    <n v="20627372"/>
    <n v="16000000"/>
    <x v="452"/>
    <s v="Color"/>
    <x v="2"/>
    <s v="English"/>
    <x v="1"/>
    <x v="1"/>
    <s v="English"/>
    <n v="4627372"/>
    <n v="0.28921075000000007"/>
    <s v="90-110 minutes"/>
    <n v="0.28921075000000002"/>
    <x v="1"/>
    <n v="0"/>
  </r>
  <r>
    <s v="Boys Don't Cry"/>
    <x v="334"/>
    <x v="372"/>
    <n v="173"/>
    <n v="563"/>
    <n v="108"/>
    <n v="0"/>
    <x v="7"/>
    <n v="123"/>
    <n v="118"/>
    <n v="11533945"/>
    <n v="2000000"/>
    <x v="453"/>
    <s v="Color"/>
    <x v="6"/>
    <s v="English"/>
    <x v="1"/>
    <x v="0"/>
    <s v="English"/>
    <n v="9533945"/>
    <n v="4.7669724999999996"/>
    <s v="111-130 minutes"/>
    <n v="4.7669724999999996"/>
    <x v="0"/>
    <n v="1"/>
  </r>
  <r>
    <s v="Boyz n the Hood"/>
    <x v="335"/>
    <x v="14"/>
    <n v="27"/>
    <n v="106"/>
    <n v="309"/>
    <n v="0"/>
    <x v="24"/>
    <n v="64"/>
    <n v="112"/>
    <n v="57504069"/>
    <n v="6000000"/>
    <x v="454"/>
    <s v="Color"/>
    <x v="4"/>
    <s v="English"/>
    <x v="1"/>
    <x v="0"/>
    <s v="English"/>
    <n v="51504069"/>
    <n v="8.5840115000000008"/>
    <s v="111-130 minutes"/>
    <n v="8.5840115000000008"/>
    <x v="0"/>
    <n v="1"/>
  </r>
  <r>
    <s v="BrÃ¼no"/>
    <x v="336"/>
    <x v="363"/>
    <n v="468"/>
    <n v="2134"/>
    <n v="119"/>
    <n v="0"/>
    <x v="16"/>
    <n v="288"/>
    <n v="81"/>
    <n v="59992760"/>
    <n v="42000000"/>
    <x v="455"/>
    <s v="Color"/>
    <x v="2"/>
    <s v="English"/>
    <x v="1"/>
    <x v="0"/>
    <s v="English"/>
    <n v="17992760"/>
    <n v="0.42839904761904757"/>
    <s v="&lt;90 minutes"/>
    <n v="0.42839904761904762"/>
    <x v="1"/>
    <n v="0"/>
  </r>
  <r>
    <s v="Bram Stoker's Dracula"/>
    <x v="46"/>
    <x v="219"/>
    <n v="18000"/>
    <n v="42220"/>
    <n v="0"/>
    <n v="14000"/>
    <x v="1"/>
    <n v="181"/>
    <n v="155"/>
    <n v="82522790"/>
    <n v="40000000"/>
    <x v="456"/>
    <s v="Color"/>
    <x v="7"/>
    <s v="English"/>
    <x v="1"/>
    <x v="0"/>
    <s v="English"/>
    <n v="42522790"/>
    <n v="1.0630697499999999"/>
    <s v="&gt;150 minutes"/>
    <n v="1.0630697499999999"/>
    <x v="1"/>
    <n v="1"/>
  </r>
  <r>
    <s v="Bran Nue Dae"/>
    <x v="337"/>
    <x v="373"/>
    <n v="46"/>
    <n v="225"/>
    <n v="3"/>
    <n v="479"/>
    <x v="26"/>
    <n v="33"/>
    <n v="88"/>
    <n v="110029"/>
    <n v="6500000"/>
    <x v="457"/>
    <s v="Color"/>
    <x v="2"/>
    <s v="English"/>
    <x v="12"/>
    <x v="1"/>
    <s v="English"/>
    <n v="-6389971"/>
    <n v="-0.98307246153846151"/>
    <s v="&lt;90 minutes"/>
    <n v="-0.98307246153846151"/>
    <x v="0"/>
    <n v="0"/>
  </r>
  <r>
    <s v="Brave"/>
    <x v="338"/>
    <x v="374"/>
    <n v="2000"/>
    <n v="5005"/>
    <n v="56"/>
    <n v="39000"/>
    <x v="2"/>
    <n v="488"/>
    <n v="93"/>
    <n v="237282182"/>
    <n v="185000000"/>
    <x v="458"/>
    <s v="Color"/>
    <x v="3"/>
    <s v="English"/>
    <x v="1"/>
    <x v="3"/>
    <s v="English"/>
    <n v="52282182"/>
    <n v="0.28260638918918923"/>
    <s v="90-110 minutes"/>
    <n v="0.28260638918918918"/>
    <x v="2"/>
    <n v="0"/>
  </r>
  <r>
    <s v="Braveheart"/>
    <x v="339"/>
    <x v="220"/>
    <n v="906"/>
    <n v="1976"/>
    <n v="0"/>
    <n v="17000"/>
    <x v="35"/>
    <n v="132"/>
    <n v="178"/>
    <n v="75600000"/>
    <n v="72000000"/>
    <x v="459"/>
    <s v="Color"/>
    <x v="6"/>
    <s v="English"/>
    <x v="1"/>
    <x v="0"/>
    <s v="English"/>
    <n v="3600000"/>
    <n v="5.0000000000000044E-2"/>
    <s v="&gt;150 minutes"/>
    <n v="0.05"/>
    <x v="2"/>
    <n v="0"/>
  </r>
  <r>
    <s v="Brazil"/>
    <x v="10"/>
    <x v="375"/>
    <n v="22000"/>
    <n v="29475"/>
    <n v="0"/>
    <n v="16000"/>
    <x v="30"/>
    <n v="230"/>
    <n v="142"/>
    <n v="9929000"/>
    <n v="15000000"/>
    <x v="460"/>
    <s v="Color"/>
    <x v="1"/>
    <s v="English"/>
    <x v="4"/>
    <x v="0"/>
    <s v="English"/>
    <n v="-5071000"/>
    <n v="-0.33806666666666663"/>
    <s v="131-150 minutes"/>
    <n v="-0.33806666666666668"/>
    <x v="1"/>
    <n v="0"/>
  </r>
  <r>
    <s v="Breakdown"/>
    <x v="340"/>
    <x v="376"/>
    <n v="551"/>
    <n v="1874"/>
    <n v="84"/>
    <n v="0"/>
    <x v="31"/>
    <n v="72"/>
    <n v="93"/>
    <n v="50129186"/>
    <n v="36000000"/>
    <x v="461"/>
    <s v="Color"/>
    <x v="5"/>
    <s v="English"/>
    <x v="1"/>
    <x v="0"/>
    <s v="English"/>
    <n v="14129186"/>
    <n v="0.39247738888888883"/>
    <s v="90-110 minutes"/>
    <n v="0.39247738888888889"/>
    <x v="1"/>
    <n v="0"/>
  </r>
  <r>
    <s v="Breakfast of Champions"/>
    <x v="11"/>
    <x v="377"/>
    <n v="13000"/>
    <n v="17417"/>
    <n v="18"/>
    <n v="458"/>
    <x v="28"/>
    <n v="42"/>
    <n v="110"/>
    <n v="175370"/>
    <n v="12000000"/>
    <x v="462"/>
    <s v="Color"/>
    <x v="2"/>
    <s v="English"/>
    <x v="1"/>
    <x v="0"/>
    <s v="English"/>
    <n v="-11824630"/>
    <n v="-0.98538583333333329"/>
    <s v="90-110 minutes"/>
    <n v="-0.98538583333333329"/>
    <x v="1"/>
    <n v="0"/>
  </r>
  <r>
    <s v="Breaking Upwards"/>
    <x v="341"/>
    <x v="378"/>
    <n v="331"/>
    <n v="1546"/>
    <n v="38"/>
    <n v="324"/>
    <x v="21"/>
    <n v="22"/>
    <n v="88"/>
    <n v="76382"/>
    <n v="15000"/>
    <x v="166"/>
    <s v="Color"/>
    <x v="12"/>
    <s v="English"/>
    <x v="1"/>
    <x v="8"/>
    <s v="English"/>
    <n v="61382"/>
    <n v="4.092133333333333"/>
    <s v="&lt;90 minutes"/>
    <n v="4.092133333333333"/>
    <x v="0"/>
    <n v="1"/>
  </r>
  <r>
    <s v="Brick Mansions"/>
    <x v="14"/>
    <x v="379"/>
    <n v="23000"/>
    <n v="25387"/>
    <n v="11"/>
    <n v="0"/>
    <x v="34"/>
    <n v="177"/>
    <n v="100"/>
    <n v="20285518"/>
    <n v="28000000"/>
    <x v="400"/>
    <s v="Color"/>
    <x v="5"/>
    <s v="English"/>
    <x v="8"/>
    <x v="1"/>
    <s v="English"/>
    <n v="-7714482"/>
    <n v="-0.2755172142857143"/>
    <s v="90-110 minutes"/>
    <n v="-0.2755172142857143"/>
    <x v="1"/>
    <n v="0"/>
  </r>
  <r>
    <s v="Bride &amp; Prejudice"/>
    <x v="342"/>
    <x v="301"/>
    <n v="729"/>
    <n v="2321"/>
    <n v="98"/>
    <n v="0"/>
    <x v="21"/>
    <n v="119"/>
    <n v="122"/>
    <n v="6601079"/>
    <n v="7000000"/>
    <x v="463"/>
    <s v="Color"/>
    <x v="2"/>
    <s v="English"/>
    <x v="4"/>
    <x v="1"/>
    <s v="English"/>
    <n v="-398921"/>
    <n v="-5.6988714285714281E-2"/>
    <s v="111-130 minutes"/>
    <n v="-5.6988714285714288E-2"/>
    <x v="0"/>
    <n v="0"/>
  </r>
  <r>
    <s v="Bride of Chucky"/>
    <x v="343"/>
    <x v="380"/>
    <n v="285"/>
    <n v="667"/>
    <n v="31"/>
    <n v="0"/>
    <x v="13"/>
    <n v="114"/>
    <n v="89"/>
    <n v="32368960"/>
    <n v="25000000"/>
    <x v="464"/>
    <s v="Color"/>
    <x v="2"/>
    <s v="English"/>
    <x v="14"/>
    <x v="0"/>
    <s v="English"/>
    <n v="7368960"/>
    <n v="0.29475840000000009"/>
    <s v="&lt;90 minutes"/>
    <n v="0.29475839999999998"/>
    <x v="1"/>
    <n v="0"/>
  </r>
  <r>
    <s v="Bride Wars"/>
    <x v="264"/>
    <x v="8"/>
    <n v="11000"/>
    <n v="13794"/>
    <n v="56"/>
    <n v="0"/>
    <x v="33"/>
    <n v="152"/>
    <n v="89"/>
    <n v="58715510"/>
    <n v="30000000"/>
    <x v="465"/>
    <s v="Color"/>
    <x v="2"/>
    <s v="English"/>
    <x v="1"/>
    <x v="3"/>
    <s v="English"/>
    <n v="28715510"/>
    <n v="0.95718366666666665"/>
    <s v="&lt;90 minutes"/>
    <n v="0.95718366666666665"/>
    <x v="1"/>
    <n v="1"/>
  </r>
  <r>
    <s v="Bridesmaids"/>
    <x v="344"/>
    <x v="381"/>
    <n v="722"/>
    <n v="3229"/>
    <n v="176"/>
    <n v="27000"/>
    <x v="9"/>
    <n v="371"/>
    <n v="131"/>
    <n v="169076745"/>
    <n v="32500000"/>
    <x v="466"/>
    <s v="Color"/>
    <x v="2"/>
    <s v="English"/>
    <x v="1"/>
    <x v="0"/>
    <s v="English"/>
    <n v="136576745"/>
    <n v="4.2023613846153847"/>
    <s v="131-150 minutes"/>
    <n v="4.2023613846153847"/>
    <x v="1"/>
    <n v="1"/>
  </r>
  <r>
    <s v="Bridge of Spies"/>
    <x v="76"/>
    <x v="110"/>
    <n v="15000"/>
    <n v="16944"/>
    <n v="14000"/>
    <n v="55000"/>
    <x v="7"/>
    <n v="459"/>
    <n v="142"/>
    <n v="72306065"/>
    <n v="40000000"/>
    <x v="467"/>
    <s v="Color"/>
    <x v="1"/>
    <s v="English"/>
    <x v="1"/>
    <x v="1"/>
    <s v="English"/>
    <n v="32306065"/>
    <n v="0.8076516250000001"/>
    <s v="131-150 minutes"/>
    <n v="0.80765162499999998"/>
    <x v="1"/>
    <n v="1"/>
  </r>
  <r>
    <s v="Bridge to Terabithia"/>
    <x v="345"/>
    <x v="382"/>
    <n v="14000"/>
    <n v="28071"/>
    <n v="47"/>
    <n v="6000"/>
    <x v="2"/>
    <n v="181"/>
    <n v="96"/>
    <n v="82234139"/>
    <n v="17000000"/>
    <x v="468"/>
    <s v="Color"/>
    <x v="3"/>
    <s v="English"/>
    <x v="1"/>
    <x v="3"/>
    <s v="English"/>
    <n v="65234139"/>
    <n v="3.8373022941176469"/>
    <s v="90-110 minutes"/>
    <n v="3.8373022941176469"/>
    <x v="1"/>
    <n v="1"/>
  </r>
  <r>
    <s v="Bridget Jones: The Edge of Reason"/>
    <x v="100"/>
    <x v="383"/>
    <n v="14000"/>
    <n v="15634"/>
    <n v="17"/>
    <n v="0"/>
    <x v="11"/>
    <n v="143"/>
    <n v="108"/>
    <n v="40203020"/>
    <n v="40000000"/>
    <x v="469"/>
    <s v="Color"/>
    <x v="2"/>
    <s v="English"/>
    <x v="4"/>
    <x v="0"/>
    <s v="English"/>
    <n v="203020"/>
    <n v="5.0755000000000106E-3"/>
    <s v="90-110 minutes"/>
    <n v="5.0755000000000002E-3"/>
    <x v="1"/>
    <n v="0"/>
  </r>
  <r>
    <s v="Bridget Jones's Diary"/>
    <x v="100"/>
    <x v="384"/>
    <n v="14000"/>
    <n v="16999"/>
    <n v="11"/>
    <n v="0"/>
    <x v="12"/>
    <n v="168"/>
    <n v="97"/>
    <n v="71500556"/>
    <n v="26000000"/>
    <x v="470"/>
    <s v="Color"/>
    <x v="2"/>
    <s v="English"/>
    <x v="4"/>
    <x v="0"/>
    <s v="English"/>
    <n v="45500556"/>
    <n v="1.7500213846153847"/>
    <s v="90-110 minutes"/>
    <n v="1.7500213846153847"/>
    <x v="1"/>
    <n v="1"/>
  </r>
  <r>
    <s v="Brigham City"/>
    <x v="346"/>
    <x v="385"/>
    <n v="957"/>
    <n v="1107"/>
    <n v="13"/>
    <n v="100"/>
    <x v="2"/>
    <n v="12"/>
    <n v="119"/>
    <n v="798341"/>
    <n v="1000000"/>
    <x v="471"/>
    <s v="Color"/>
    <x v="4"/>
    <s v="English"/>
    <x v="1"/>
    <x v="1"/>
    <s v="English"/>
    <n v="-201659"/>
    <n v="-0.20165900000000003"/>
    <s v="111-130 minutes"/>
    <n v="-0.201659"/>
    <x v="0"/>
    <n v="0"/>
  </r>
  <r>
    <s v="Bright Lights, Big City"/>
    <x v="347"/>
    <x v="386"/>
    <n v="967"/>
    <n v="3067"/>
    <n v="21"/>
    <n v="377"/>
    <x v="5"/>
    <n v="28"/>
    <n v="107"/>
    <n v="16118077"/>
    <n v="25000000"/>
    <x v="472"/>
    <s v="Color"/>
    <x v="1"/>
    <s v="English"/>
    <x v="1"/>
    <x v="0"/>
    <s v="English"/>
    <n v="-8881923"/>
    <n v="-0.35527692"/>
    <s v="90-110 minutes"/>
    <n v="-0.35527692"/>
    <x v="1"/>
    <n v="0"/>
  </r>
  <r>
    <s v="Bright Star"/>
    <x v="348"/>
    <x v="387"/>
    <n v="2000"/>
    <n v="3279"/>
    <n v="319"/>
    <n v="0"/>
    <x v="20"/>
    <n v="222"/>
    <n v="119"/>
    <n v="4440055"/>
    <n v="8500000"/>
    <x v="473"/>
    <s v="Color"/>
    <x v="6"/>
    <s v="English"/>
    <x v="4"/>
    <x v="3"/>
    <s v="English"/>
    <n v="-4059945"/>
    <n v="-0.47764058823529409"/>
    <s v="111-130 minutes"/>
    <n v="-0.47764058823529409"/>
    <x v="0"/>
    <n v="0"/>
  </r>
  <r>
    <s v="Bring It On"/>
    <x v="186"/>
    <x v="215"/>
    <n v="4000"/>
    <n v="5270"/>
    <n v="235"/>
    <n v="0"/>
    <x v="11"/>
    <n v="139"/>
    <n v="98"/>
    <n v="68353550"/>
    <n v="10000000"/>
    <x v="474"/>
    <s v="Color"/>
    <x v="2"/>
    <s v="English"/>
    <x v="1"/>
    <x v="1"/>
    <s v="English"/>
    <n v="58353550"/>
    <n v="5.8353549999999998"/>
    <s v="90-110 minutes"/>
    <n v="5.8353549999999998"/>
    <x v="1"/>
    <n v="1"/>
  </r>
  <r>
    <s v="Bringing Down the House"/>
    <x v="349"/>
    <x v="109"/>
    <n v="1000"/>
    <n v="2505"/>
    <n v="163"/>
    <n v="800"/>
    <x v="37"/>
    <n v="121"/>
    <n v="105"/>
    <n v="132541238"/>
    <n v="33000000"/>
    <x v="475"/>
    <s v="Color"/>
    <x v="2"/>
    <s v="English"/>
    <x v="1"/>
    <x v="1"/>
    <s v="English"/>
    <n v="99541238"/>
    <n v="3.0164011515151516"/>
    <s v="90-110 minutes"/>
    <n v="3.0164011515151516"/>
    <x v="1"/>
    <n v="1"/>
  </r>
  <r>
    <s v="Bringing Out the Dead"/>
    <x v="55"/>
    <x v="388"/>
    <n v="12000"/>
    <n v="13040"/>
    <n v="17000"/>
    <n v="0"/>
    <x v="9"/>
    <n v="163"/>
    <n v="121"/>
    <n v="16640210"/>
    <n v="55000000"/>
    <x v="476"/>
    <s v="Color"/>
    <x v="1"/>
    <s v="English"/>
    <x v="1"/>
    <x v="0"/>
    <s v="English"/>
    <n v="-38359790"/>
    <n v="-0.69745072727272728"/>
    <s v="111-130 minutes"/>
    <n v="-0.69745072727272728"/>
    <x v="2"/>
    <n v="0"/>
  </r>
  <r>
    <s v="Brokeback Mountain"/>
    <x v="350"/>
    <x v="389"/>
    <n v="15000"/>
    <n v="39789"/>
    <n v="0"/>
    <n v="13000"/>
    <x v="18"/>
    <n v="357"/>
    <n v="134"/>
    <n v="83025853"/>
    <n v="14000000"/>
    <x v="219"/>
    <s v="Color"/>
    <x v="1"/>
    <s v="English"/>
    <x v="1"/>
    <x v="0"/>
    <s v="English"/>
    <n v="69025853"/>
    <n v="4.930418071428571"/>
    <s v="131-150 minutes"/>
    <n v="4.930418071428571"/>
    <x v="1"/>
    <n v="1"/>
  </r>
  <r>
    <s v="Brokedown Palace"/>
    <x v="351"/>
    <x v="390"/>
    <n v="181"/>
    <n v="582"/>
    <n v="57"/>
    <n v="0"/>
    <x v="4"/>
    <n v="70"/>
    <n v="100"/>
    <n v="10114315"/>
    <n v="25000000"/>
    <x v="477"/>
    <s v="Color"/>
    <x v="1"/>
    <s v="English"/>
    <x v="1"/>
    <x v="1"/>
    <s v="English"/>
    <n v="-14885685"/>
    <n v="-0.59542739999999994"/>
    <s v="90-110 minutes"/>
    <n v="-0.59542740000000005"/>
    <x v="1"/>
    <n v="0"/>
  </r>
  <r>
    <s v="Broken Arrow"/>
    <x v="309"/>
    <x v="391"/>
    <n v="848"/>
    <n v="2913"/>
    <n v="610"/>
    <n v="0"/>
    <x v="10"/>
    <n v="72"/>
    <n v="108"/>
    <n v="70450000"/>
    <n v="50000000"/>
    <x v="478"/>
    <s v="Color"/>
    <x v="5"/>
    <s v="English"/>
    <x v="1"/>
    <x v="0"/>
    <s v="English"/>
    <n v="20450000"/>
    <n v="0.40900000000000003"/>
    <s v="90-110 minutes"/>
    <n v="0.40899999999999997"/>
    <x v="1"/>
    <n v="0"/>
  </r>
  <r>
    <s v="Broken City"/>
    <x v="352"/>
    <x v="392"/>
    <n v="1000"/>
    <n v="2073"/>
    <n v="90"/>
    <n v="0"/>
    <x v="21"/>
    <n v="298"/>
    <n v="109"/>
    <n v="19692608"/>
    <n v="35000000"/>
    <x v="279"/>
    <s v="Color"/>
    <x v="4"/>
    <s v="English"/>
    <x v="1"/>
    <x v="0"/>
    <s v="English"/>
    <n v="-15307392"/>
    <n v="-0.43735405714285713"/>
    <s v="90-110 minutes"/>
    <n v="-0.43735405714285713"/>
    <x v="1"/>
    <n v="0"/>
  </r>
  <r>
    <s v="Broken Vessels"/>
    <x v="353"/>
    <x v="393"/>
    <n v="919"/>
    <n v="2288"/>
    <n v="4"/>
    <n v="51"/>
    <x v="0"/>
    <n v="18"/>
    <n v="90"/>
    <n v="13493"/>
    <n v="600000"/>
    <x v="479"/>
    <s v="Color"/>
    <x v="1"/>
    <s v="English"/>
    <x v="1"/>
    <x v="0"/>
    <s v="English"/>
    <n v="-586507"/>
    <n v="-0.97751166666666667"/>
    <s v="90-110 minutes"/>
    <n v="-0.97751166666666667"/>
    <x v="0"/>
    <n v="0"/>
  </r>
  <r>
    <s v="Brooklyn"/>
    <x v="293"/>
    <x v="394"/>
    <n v="838"/>
    <n v="995"/>
    <n v="34"/>
    <n v="36000"/>
    <x v="1"/>
    <n v="351"/>
    <n v="111"/>
    <n v="38317535"/>
    <n v="11000000"/>
    <x v="480"/>
    <s v="Color"/>
    <x v="1"/>
    <s v="English"/>
    <x v="4"/>
    <x v="1"/>
    <s v="English"/>
    <n v="27317535"/>
    <n v="2.4834122727272727"/>
    <s v="111-130 minutes"/>
    <n v="2.4834122727272727"/>
    <x v="1"/>
    <n v="1"/>
  </r>
  <r>
    <s v="Brooklyn Rules"/>
    <x v="354"/>
    <x v="395"/>
    <n v="480"/>
    <n v="1234"/>
    <n v="30"/>
    <n v="226"/>
    <x v="4"/>
    <n v="41"/>
    <n v="99"/>
    <n v="398420"/>
    <n v="8000000"/>
    <x v="481"/>
    <s v="Color"/>
    <x v="4"/>
    <s v="English"/>
    <x v="1"/>
    <x v="0"/>
    <s v="English"/>
    <n v="-7601580"/>
    <n v="-0.95019750000000003"/>
    <s v="90-110 minutes"/>
    <n v="-0.95019750000000003"/>
    <x v="0"/>
    <n v="0"/>
  </r>
  <r>
    <s v="Brooklyn's Finest"/>
    <x v="323"/>
    <x v="396"/>
    <n v="3000"/>
    <n v="6317"/>
    <n v="847"/>
    <n v="4000"/>
    <x v="12"/>
    <n v="197"/>
    <n v="132"/>
    <n v="27154426"/>
    <n v="17000000"/>
    <x v="66"/>
    <s v="Color"/>
    <x v="4"/>
    <s v="English"/>
    <x v="1"/>
    <x v="0"/>
    <s v="English"/>
    <n v="10154426"/>
    <n v="0.5973191764705883"/>
    <s v="131-150 minutes"/>
    <n v="0.59731917647058819"/>
    <x v="1"/>
    <n v="1"/>
  </r>
  <r>
    <s v="Brother"/>
    <x v="125"/>
    <x v="397"/>
    <n v="865"/>
    <n v="2126"/>
    <n v="0"/>
    <n v="0"/>
    <x v="2"/>
    <n v="81"/>
    <n v="114"/>
    <n v="447750"/>
    <n v="10000000"/>
    <x v="482"/>
    <s v="Color"/>
    <x v="4"/>
    <s v="English"/>
    <x v="1"/>
    <x v="0"/>
    <s v="English"/>
    <n v="-9552250"/>
    <n v="-0.95522499999999999"/>
    <s v="111-130 minutes"/>
    <n v="-0.95522499999999999"/>
    <x v="1"/>
    <n v="0"/>
  </r>
  <r>
    <s v="Brotherly Love"/>
    <x v="355"/>
    <x v="398"/>
    <n v="628"/>
    <n v="4249"/>
    <n v="47"/>
    <n v="1000"/>
    <x v="2"/>
    <n v="10"/>
    <n v="89"/>
    <n v="444044"/>
    <n v="1900000"/>
    <x v="483"/>
    <s v="Color"/>
    <x v="1"/>
    <s v="English"/>
    <x v="1"/>
    <x v="0"/>
    <s v="English"/>
    <n v="-1455956"/>
    <n v="-0.76629263157894734"/>
    <s v="&lt;90 minutes"/>
    <n v="-0.76629263157894734"/>
    <x v="0"/>
    <n v="0"/>
  </r>
  <r>
    <s v="Brothers"/>
    <x v="205"/>
    <x v="399"/>
    <n v="20000"/>
    <n v="42473"/>
    <n v="260"/>
    <n v="10000"/>
    <x v="19"/>
    <n v="217"/>
    <n v="105"/>
    <n v="28501651"/>
    <n v="26000000"/>
    <x v="484"/>
    <s v="Color"/>
    <x v="1"/>
    <s v="English"/>
    <x v="1"/>
    <x v="0"/>
    <s v="English"/>
    <n v="2501651"/>
    <n v="9.621734615384625E-2"/>
    <s v="90-110 minutes"/>
    <n v="9.6217346153846153E-2"/>
    <x v="1"/>
    <n v="0"/>
  </r>
  <r>
    <s v="Brown Sugar"/>
    <x v="122"/>
    <x v="400"/>
    <n v="1000"/>
    <n v="3199"/>
    <n v="44"/>
    <n v="0"/>
    <x v="27"/>
    <n v="37"/>
    <n v="109"/>
    <n v="27362712"/>
    <n v="8000000"/>
    <x v="485"/>
    <s v="Color"/>
    <x v="2"/>
    <s v="English"/>
    <x v="1"/>
    <x v="1"/>
    <s v="English"/>
    <n v="19362712"/>
    <n v="2.4203389999999998"/>
    <s v="90-110 minutes"/>
    <n v="2.4203389999999998"/>
    <x v="0"/>
    <n v="1"/>
  </r>
  <r>
    <s v="Bruce Almighty"/>
    <x v="160"/>
    <x v="119"/>
    <n v="11000"/>
    <n v="21276"/>
    <n v="293"/>
    <n v="0"/>
    <x v="12"/>
    <n v="191"/>
    <n v="101"/>
    <n v="242589580"/>
    <n v="81000000"/>
    <x v="486"/>
    <s v="Color"/>
    <x v="2"/>
    <s v="English"/>
    <x v="1"/>
    <x v="1"/>
    <s v="English"/>
    <n v="161589580"/>
    <n v="1.9949330864197532"/>
    <s v="90-110 minutes"/>
    <n v="1.994933086419753"/>
    <x v="2"/>
    <n v="1"/>
  </r>
  <r>
    <s v="Bubble Boy"/>
    <x v="350"/>
    <x v="401"/>
    <n v="15000"/>
    <n v="18864"/>
    <n v="2"/>
    <n v="0"/>
    <x v="5"/>
    <n v="47"/>
    <n v="84"/>
    <n v="5002310"/>
    <n v="13000000"/>
    <x v="487"/>
    <s v="Color"/>
    <x v="3"/>
    <s v="English"/>
    <x v="1"/>
    <x v="1"/>
    <s v="English"/>
    <n v="-7997690"/>
    <n v="-0.61520692307692304"/>
    <s v="&lt;90 minutes"/>
    <n v="-0.61520692307692304"/>
    <x v="1"/>
    <n v="0"/>
  </r>
  <r>
    <s v="Bucky Larson: Born to Be a Star"/>
    <x v="356"/>
    <x v="402"/>
    <n v="982"/>
    <n v="2603"/>
    <n v="105"/>
    <n v="0"/>
    <x v="57"/>
    <n v="49"/>
    <n v="97"/>
    <n v="2331318"/>
    <n v="10000000"/>
    <x v="488"/>
    <s v="Color"/>
    <x v="2"/>
    <s v="English"/>
    <x v="1"/>
    <x v="0"/>
    <s v="English"/>
    <n v="-7668682"/>
    <n v="-0.7668682"/>
    <s v="90-110 minutes"/>
    <n v="-0.7668682"/>
    <x v="1"/>
    <n v="0"/>
  </r>
  <r>
    <s v="Buen DÃ­a, RamÃ³n"/>
    <x v="357"/>
    <x v="403"/>
    <n v="623"/>
    <n v="824"/>
    <n v="45"/>
    <n v="0"/>
    <x v="18"/>
    <n v="26"/>
    <n v="120"/>
    <n v="100412"/>
    <n v="4000000"/>
    <x v="489"/>
    <s v="Color"/>
    <x v="1"/>
    <s v="German"/>
    <x v="15"/>
    <x v="1"/>
    <s v="Other language"/>
    <n v="-3899588"/>
    <n v="-0.97489700000000001"/>
    <s v="111-130 minutes"/>
    <n v="-0.97489700000000001"/>
    <x v="0"/>
    <n v="0"/>
  </r>
  <r>
    <s v="Buffalo '66"/>
    <x v="358"/>
    <x v="404"/>
    <n v="1000"/>
    <n v="4762"/>
    <n v="787"/>
    <n v="0"/>
    <x v="1"/>
    <n v="106"/>
    <n v="110"/>
    <n v="2365931"/>
    <n v="1500000"/>
    <x v="490"/>
    <s v="Color"/>
    <x v="2"/>
    <s v="English"/>
    <x v="1"/>
    <x v="0"/>
    <s v="English"/>
    <n v="865931"/>
    <n v="0.57728733333333326"/>
    <s v="90-110 minutes"/>
    <n v="0.57728733333333337"/>
    <x v="0"/>
    <n v="1"/>
  </r>
  <r>
    <s v="Buffalo Soldiers"/>
    <x v="282"/>
    <x v="405"/>
    <n v="936"/>
    <n v="3578"/>
    <n v="34"/>
    <n v="664"/>
    <x v="31"/>
    <n v="109"/>
    <n v="98"/>
    <n v="353743"/>
    <n v="15000000"/>
    <x v="491"/>
    <s v="Color"/>
    <x v="2"/>
    <s v="English"/>
    <x v="4"/>
    <x v="0"/>
    <s v="English"/>
    <n v="-14646257"/>
    <n v="-0.97641713333333335"/>
    <s v="90-110 minutes"/>
    <n v="-0.97641713333333335"/>
    <x v="1"/>
    <n v="0"/>
  </r>
  <r>
    <s v="Bullet to the Head"/>
    <x v="204"/>
    <x v="406"/>
    <n v="13000"/>
    <n v="25418"/>
    <n v="394"/>
    <n v="10000"/>
    <x v="34"/>
    <n v="279"/>
    <n v="92"/>
    <n v="9483821"/>
    <n v="55000000"/>
    <x v="492"/>
    <s v="Color"/>
    <x v="5"/>
    <s v="English"/>
    <x v="1"/>
    <x v="0"/>
    <s v="English"/>
    <n v="-45516179"/>
    <n v="-0.82756689090909097"/>
    <s v="90-110 minutes"/>
    <n v="-0.82756689090909086"/>
    <x v="2"/>
    <n v="0"/>
  </r>
  <r>
    <s v="Bulletproof Monk"/>
    <x v="359"/>
    <x v="407"/>
    <n v="961"/>
    <n v="2422"/>
    <n v="13"/>
    <n v="846"/>
    <x v="37"/>
    <n v="127"/>
    <n v="104"/>
    <n v="23020488"/>
    <n v="52000000"/>
    <x v="493"/>
    <s v="Color"/>
    <x v="5"/>
    <s v="English"/>
    <x v="1"/>
    <x v="1"/>
    <s v="English"/>
    <n v="-28979512"/>
    <n v="-0.5572983076923077"/>
    <s v="90-110 minutes"/>
    <n v="-0.5572983076923077"/>
    <x v="2"/>
    <n v="0"/>
  </r>
  <r>
    <s v="Bullets Over Broadway"/>
    <x v="200"/>
    <x v="209"/>
    <n v="1000"/>
    <n v="4302"/>
    <n v="11000"/>
    <n v="979"/>
    <x v="1"/>
    <n v="67"/>
    <n v="98"/>
    <n v="13383737"/>
    <n v="20000000"/>
    <x v="494"/>
    <s v="Color"/>
    <x v="2"/>
    <s v="English"/>
    <x v="1"/>
    <x v="0"/>
    <s v="English"/>
    <n v="-6616263"/>
    <n v="-0.33081315"/>
    <s v="90-110 minutes"/>
    <n v="-0.33081315"/>
    <x v="1"/>
    <n v="0"/>
  </r>
  <r>
    <s v="Bulworth"/>
    <x v="360"/>
    <x v="408"/>
    <n v="631"/>
    <n v="1023"/>
    <n v="631"/>
    <n v="0"/>
    <x v="9"/>
    <n v="110"/>
    <n v="108"/>
    <n v="26525834"/>
    <n v="30000000"/>
    <x v="495"/>
    <s v="Color"/>
    <x v="2"/>
    <s v="English"/>
    <x v="1"/>
    <x v="0"/>
    <s v="English"/>
    <n v="-3474166"/>
    <n v="-0.11580553333333332"/>
    <s v="90-110 minutes"/>
    <n v="-0.11580553333333334"/>
    <x v="1"/>
    <n v="0"/>
  </r>
  <r>
    <s v="Buried"/>
    <x v="303"/>
    <x v="409"/>
    <n v="16000"/>
    <n v="17471"/>
    <n v="89"/>
    <n v="24000"/>
    <x v="20"/>
    <n v="363"/>
    <n v="95"/>
    <n v="1028658"/>
    <n v="3000000"/>
    <x v="496"/>
    <s v="Color"/>
    <x v="1"/>
    <s v="English"/>
    <x v="0"/>
    <x v="0"/>
    <s v="English"/>
    <n v="-1971342"/>
    <n v="-0.65711399999999998"/>
    <s v="90-110 minutes"/>
    <n v="-0.65711399999999998"/>
    <x v="0"/>
    <n v="0"/>
  </r>
  <r>
    <s v="Burlesque"/>
    <x v="361"/>
    <x v="410"/>
    <n v="2000"/>
    <n v="4315"/>
    <n v="59"/>
    <n v="19000"/>
    <x v="4"/>
    <n v="197"/>
    <n v="119"/>
    <n v="39440655"/>
    <n v="55000000"/>
    <x v="497"/>
    <s v="Color"/>
    <x v="1"/>
    <s v="English"/>
    <x v="1"/>
    <x v="1"/>
    <s v="English"/>
    <n v="-15559345"/>
    <n v="-0.2828971818181818"/>
    <s v="111-130 minutes"/>
    <n v="-0.2828971818181818"/>
    <x v="2"/>
    <n v="0"/>
  </r>
  <r>
    <s v="Burn"/>
    <x v="362"/>
    <x v="411"/>
    <n v="2"/>
    <n v="2"/>
    <n v="15"/>
    <n v="801"/>
    <x v="1"/>
    <n v="22"/>
    <n v="86"/>
    <n v="111300"/>
    <n v="225000"/>
    <x v="498"/>
    <s v="Color"/>
    <x v="8"/>
    <s v="English"/>
    <x v="1"/>
    <x v="4"/>
    <s v="English"/>
    <n v="-113700"/>
    <n v="-0.50533333333333341"/>
    <s v="&lt;90 minutes"/>
    <n v="-0.5053333333333333"/>
    <x v="0"/>
    <n v="0"/>
  </r>
  <r>
    <s v="Burn After Reading"/>
    <x v="231"/>
    <x v="97"/>
    <n v="24000"/>
    <n v="36093"/>
    <n v="1000"/>
    <n v="0"/>
    <x v="20"/>
    <n v="341"/>
    <n v="96"/>
    <n v="60338891"/>
    <n v="37000000"/>
    <x v="499"/>
    <s v="Color"/>
    <x v="2"/>
    <s v="English"/>
    <x v="1"/>
    <x v="0"/>
    <s v="English"/>
    <n v="23338891"/>
    <n v="0.63078083783783789"/>
    <s v="90-110 minutes"/>
    <n v="0.63078083783783789"/>
    <x v="1"/>
    <n v="1"/>
  </r>
  <r>
    <s v="Burnt"/>
    <x v="148"/>
    <x v="247"/>
    <n v="14000"/>
    <n v="16926"/>
    <n v="53"/>
    <n v="25000"/>
    <x v="0"/>
    <n v="175"/>
    <n v="101"/>
    <n v="13650738"/>
    <n v="20000000"/>
    <x v="500"/>
    <s v="Color"/>
    <x v="2"/>
    <s v="English"/>
    <x v="1"/>
    <x v="0"/>
    <s v="English"/>
    <n v="-6349262"/>
    <n v="-0.3174631"/>
    <s v="90-110 minutes"/>
    <n v="-0.3174631"/>
    <x v="1"/>
    <n v="0"/>
  </r>
  <r>
    <s v="But I'm a Cheerleader"/>
    <x v="363"/>
    <x v="412"/>
    <n v="1000"/>
    <n v="4289"/>
    <n v="91"/>
    <n v="0"/>
    <x v="0"/>
    <n v="99"/>
    <n v="85"/>
    <n v="2199853"/>
    <n v="1200000"/>
    <x v="501"/>
    <s v="Color"/>
    <x v="2"/>
    <s v="English"/>
    <x v="1"/>
    <x v="0"/>
    <s v="English"/>
    <n v="999853"/>
    <n v="0.83321083333333323"/>
    <s v="&lt;90 minutes"/>
    <n v="0.83321083333333334"/>
    <x v="0"/>
    <n v="1"/>
  </r>
  <r>
    <s v="Butch Cassidy and the Sundance Kid"/>
    <x v="364"/>
    <x v="413"/>
    <n v="640"/>
    <n v="2169"/>
    <n v="131"/>
    <n v="0"/>
    <x v="6"/>
    <n v="130"/>
    <n v="110"/>
    <n v="102308900"/>
    <n v="6000000"/>
    <x v="502"/>
    <s v="Color"/>
    <x v="6"/>
    <s v="English"/>
    <x v="1"/>
    <x v="10"/>
    <s v="English"/>
    <n v="96308900"/>
    <n v="16.051483333333334"/>
    <s v="90-110 minutes"/>
    <n v="16.051483333333334"/>
    <x v="0"/>
    <n v="1"/>
  </r>
  <r>
    <s v="By the Sea"/>
    <x v="238"/>
    <x v="414"/>
    <n v="11000"/>
    <n v="22319"/>
    <n v="11000"/>
    <n v="0"/>
    <x v="13"/>
    <n v="131"/>
    <n v="122"/>
    <n v="531009"/>
    <n v="10000000"/>
    <x v="503"/>
    <s v="Color"/>
    <x v="1"/>
    <s v="English"/>
    <x v="1"/>
    <x v="0"/>
    <s v="English"/>
    <n v="-9468991"/>
    <n v="-0.94689909999999999"/>
    <s v="111-130 minutes"/>
    <n v="-0.94689909999999999"/>
    <x v="1"/>
    <n v="0"/>
  </r>
  <r>
    <s v="Ca$h"/>
    <x v="92"/>
    <x v="415"/>
    <n v="26000"/>
    <n v="27756"/>
    <n v="0"/>
    <n v="694"/>
    <x v="10"/>
    <n v="27"/>
    <n v="118"/>
    <n v="46451"/>
    <n v="7000000"/>
    <x v="504"/>
    <s v="Color"/>
    <x v="2"/>
    <s v="English"/>
    <x v="1"/>
    <x v="0"/>
    <s v="English"/>
    <n v="-6953549"/>
    <n v="-0.99336414285714281"/>
    <s v="111-130 minutes"/>
    <n v="-0.99336414285714281"/>
    <x v="0"/>
    <n v="0"/>
  </r>
  <r>
    <s v="Caddyshack"/>
    <x v="365"/>
    <x v="199"/>
    <n v="13000"/>
    <n v="14921"/>
    <n v="11000"/>
    <n v="0"/>
    <x v="14"/>
    <n v="71"/>
    <n v="98"/>
    <n v="39800000"/>
    <n v="6000000"/>
    <x v="505"/>
    <s v="Color"/>
    <x v="2"/>
    <s v="English"/>
    <x v="1"/>
    <x v="0"/>
    <s v="English"/>
    <n v="33800000"/>
    <n v="5.6333333333333337"/>
    <s v="90-110 minutes"/>
    <n v="5.6333333333333337"/>
    <x v="0"/>
    <n v="1"/>
  </r>
  <r>
    <s v="Cadillac Records"/>
    <x v="366"/>
    <x v="416"/>
    <n v="436"/>
    <n v="1141"/>
    <n v="67"/>
    <n v="0"/>
    <x v="20"/>
    <n v="81"/>
    <n v="109"/>
    <n v="8134217"/>
    <n v="12000000"/>
    <x v="506"/>
    <s v="Color"/>
    <x v="6"/>
    <s v="English"/>
    <x v="1"/>
    <x v="0"/>
    <s v="English"/>
    <n v="-3865783"/>
    <n v="-0.32214858333333329"/>
    <s v="90-110 minutes"/>
    <n v="-0.32214858333333335"/>
    <x v="1"/>
    <n v="0"/>
  </r>
  <r>
    <s v="Call + Response"/>
    <x v="367"/>
    <x v="417"/>
    <n v="178"/>
    <n v="279"/>
    <n v="0"/>
    <n v="26"/>
    <x v="1"/>
    <n v="7"/>
    <n v="86"/>
    <n v="215185"/>
    <n v="200000"/>
    <x v="507"/>
    <s v="Color"/>
    <x v="8"/>
    <s v="English"/>
    <x v="1"/>
    <x v="1"/>
    <s v="English"/>
    <n v="15185"/>
    <n v="7.592500000000002E-2"/>
    <s v="&lt;90 minutes"/>
    <n v="7.5925000000000006E-2"/>
    <x v="0"/>
    <n v="0"/>
  </r>
  <r>
    <s v="Can't Hardly Wait"/>
    <x v="368"/>
    <x v="418"/>
    <n v="982"/>
    <n v="4259"/>
    <n v="4"/>
    <n v="0"/>
    <x v="27"/>
    <n v="76"/>
    <n v="100"/>
    <n v="25339117"/>
    <n v="10000000"/>
    <x v="508"/>
    <s v="Color"/>
    <x v="2"/>
    <s v="English"/>
    <x v="1"/>
    <x v="1"/>
    <s v="English"/>
    <n v="15339117"/>
    <n v="1.5339117"/>
    <s v="90-110 minutes"/>
    <n v="1.5339117"/>
    <x v="1"/>
    <n v="1"/>
  </r>
  <r>
    <s v="Can't Stop the Music"/>
    <x v="369"/>
    <x v="419"/>
    <n v="801"/>
    <n v="1462"/>
    <n v="42"/>
    <n v="1000"/>
    <x v="42"/>
    <n v="26"/>
    <n v="124"/>
    <n v="2000000"/>
    <n v="20000000"/>
    <x v="509"/>
    <s v="Color"/>
    <x v="6"/>
    <s v="English"/>
    <x v="1"/>
    <x v="3"/>
    <s v="English"/>
    <n v="-18000000"/>
    <n v="-0.9"/>
    <s v="111-130 minutes"/>
    <n v="-0.9"/>
    <x v="1"/>
    <n v="0"/>
  </r>
  <r>
    <s v="Cape Fear"/>
    <x v="10"/>
    <x v="388"/>
    <n v="22000"/>
    <n v="24006"/>
    <n v="17000"/>
    <n v="0"/>
    <x v="40"/>
    <n v="120"/>
    <n v="128"/>
    <n v="79100000"/>
    <n v="35000000"/>
    <x v="510"/>
    <s v="Color"/>
    <x v="4"/>
    <s v="English"/>
    <x v="1"/>
    <x v="0"/>
    <s v="English"/>
    <n v="44100000"/>
    <n v="1.2599999999999998"/>
    <s v="111-130 minutes"/>
    <n v="1.26"/>
    <x v="1"/>
    <n v="1"/>
  </r>
  <r>
    <s v="Capote"/>
    <x v="27"/>
    <x v="420"/>
    <n v="22000"/>
    <n v="22140"/>
    <n v="152"/>
    <n v="0"/>
    <x v="14"/>
    <n v="271"/>
    <n v="110"/>
    <n v="28747570"/>
    <n v="7000000"/>
    <x v="511"/>
    <s v="Color"/>
    <x v="6"/>
    <s v="English"/>
    <x v="14"/>
    <x v="0"/>
    <s v="English"/>
    <n v="21747570"/>
    <n v="3.1067957142857141"/>
    <s v="90-110 minutes"/>
    <n v="3.1067957142857141"/>
    <x v="0"/>
    <n v="1"/>
  </r>
  <r>
    <s v="Captain America: The First Avenger"/>
    <x v="370"/>
    <x v="421"/>
    <n v="11000"/>
    <n v="19761"/>
    <n v="394"/>
    <n v="46000"/>
    <x v="31"/>
    <n v="510"/>
    <n v="124"/>
    <n v="176636816"/>
    <n v="140000000"/>
    <x v="512"/>
    <s v="Color"/>
    <x v="5"/>
    <s v="English"/>
    <x v="1"/>
    <x v="1"/>
    <s v="English"/>
    <n v="36636816"/>
    <n v="0.26169154285714291"/>
    <s v="111-130 minutes"/>
    <n v="0.26169154285714286"/>
    <x v="2"/>
    <n v="0"/>
  </r>
  <r>
    <s v="Captain America: The Winter Soldier"/>
    <x v="371"/>
    <x v="422"/>
    <n v="19000"/>
    <n v="36188"/>
    <n v="94"/>
    <n v="55000"/>
    <x v="24"/>
    <n v="576"/>
    <n v="136"/>
    <n v="259746958"/>
    <n v="170000000"/>
    <x v="513"/>
    <s v="Color"/>
    <x v="5"/>
    <s v="English"/>
    <x v="1"/>
    <x v="1"/>
    <s v="English"/>
    <n v="89746958"/>
    <n v="0.52792328235294117"/>
    <s v="131-150 minutes"/>
    <n v="0.52792328235294117"/>
    <x v="2"/>
    <n v="1"/>
  </r>
  <r>
    <s v="Captain Corelli's Mandolin"/>
    <x v="36"/>
    <x v="423"/>
    <n v="23000"/>
    <n v="23325"/>
    <n v="108"/>
    <n v="0"/>
    <x v="11"/>
    <n v="96"/>
    <n v="131"/>
    <n v="25528495"/>
    <n v="57000000"/>
    <x v="514"/>
    <s v="Color"/>
    <x v="1"/>
    <s v="English"/>
    <x v="4"/>
    <x v="0"/>
    <s v="English"/>
    <n v="-31471505"/>
    <n v="-0.55213166666666669"/>
    <s v="131-150 minutes"/>
    <n v="-0.55213166666666669"/>
    <x v="2"/>
    <n v="0"/>
  </r>
  <r>
    <s v="Captain Phillips"/>
    <x v="76"/>
    <x v="346"/>
    <n v="15000"/>
    <n v="16281"/>
    <n v="521"/>
    <n v="65000"/>
    <x v="25"/>
    <n v="491"/>
    <n v="134"/>
    <n v="107100855"/>
    <n v="55000000"/>
    <x v="515"/>
    <s v="Color"/>
    <x v="6"/>
    <s v="English"/>
    <x v="1"/>
    <x v="1"/>
    <s v="English"/>
    <n v="52100855"/>
    <n v="0.94728827272727267"/>
    <s v="131-150 minutes"/>
    <n v="0.94728827272727267"/>
    <x v="2"/>
    <n v="1"/>
  </r>
  <r>
    <s v="Captive"/>
    <x v="84"/>
    <x v="424"/>
    <n v="1000"/>
    <n v="2739"/>
    <n v="5"/>
    <n v="0"/>
    <x v="13"/>
    <n v="39"/>
    <n v="97"/>
    <n v="2557668"/>
    <n v="2000000"/>
    <x v="516"/>
    <s v="Color"/>
    <x v="4"/>
    <s v="English"/>
    <x v="1"/>
    <x v="1"/>
    <s v="English"/>
    <n v="557668"/>
    <n v="0.27883400000000003"/>
    <s v="90-110 minutes"/>
    <n v="0.27883400000000003"/>
    <x v="0"/>
    <n v="0"/>
  </r>
  <r>
    <s v="Caramel"/>
    <x v="372"/>
    <x v="425"/>
    <n v="227"/>
    <n v="231"/>
    <n v="0"/>
    <n v="0"/>
    <x v="2"/>
    <n v="109"/>
    <n v="95"/>
    <n v="1060591"/>
    <n v="1300000"/>
    <x v="517"/>
    <s v="Color"/>
    <x v="2"/>
    <s v="Arabic"/>
    <x v="8"/>
    <x v="3"/>
    <s v="Other language"/>
    <n v="-239409"/>
    <n v="-0.18416076923076918"/>
    <s v="90-110 minutes"/>
    <n v="-0.18416076923076924"/>
    <x v="0"/>
    <n v="0"/>
  </r>
  <r>
    <s v="Caravans"/>
    <x v="373"/>
    <x v="426"/>
    <n v="16000"/>
    <n v="17250"/>
    <n v="109"/>
    <n v="76"/>
    <x v="27"/>
    <n v="2"/>
    <n v="127"/>
    <n v="1000000"/>
    <n v="14000000"/>
    <x v="518"/>
    <s v="Color"/>
    <x v="5"/>
    <s v="English"/>
    <x v="11"/>
    <x v="3"/>
    <s v="English"/>
    <n v="-13000000"/>
    <n v="-0.9285714285714286"/>
    <s v="111-130 minutes"/>
    <n v="-0.9285714285714286"/>
    <x v="1"/>
    <n v="0"/>
  </r>
  <r>
    <s v="Carrie"/>
    <x v="291"/>
    <x v="372"/>
    <n v="17000"/>
    <n v="20051"/>
    <n v="108"/>
    <n v="39000"/>
    <x v="11"/>
    <n v="359"/>
    <n v="100"/>
    <n v="35266619"/>
    <n v="30000000"/>
    <x v="519"/>
    <s v="Color"/>
    <x v="1"/>
    <s v="English"/>
    <x v="1"/>
    <x v="0"/>
    <s v="English"/>
    <n v="5266619"/>
    <n v="0.17555396666666656"/>
    <s v="90-110 minutes"/>
    <n v="0.17555396666666667"/>
    <x v="1"/>
    <n v="0"/>
  </r>
  <r>
    <s v="Cars"/>
    <x v="374"/>
    <x v="62"/>
    <n v="1000"/>
    <n v="4905"/>
    <n v="487"/>
    <n v="0"/>
    <x v="2"/>
    <n v="256"/>
    <n v="117"/>
    <n v="244052771"/>
    <n v="120000000"/>
    <x v="520"/>
    <s v="Color"/>
    <x v="3"/>
    <s v="English"/>
    <x v="1"/>
    <x v="2"/>
    <s v="English"/>
    <n v="124052771"/>
    <n v="1.0337730916666668"/>
    <s v="111-130 minutes"/>
    <n v="1.0337730916666668"/>
    <x v="2"/>
    <n v="1"/>
  </r>
  <r>
    <s v="Cars 2"/>
    <x v="240"/>
    <x v="62"/>
    <n v="1000"/>
    <n v="4482"/>
    <n v="487"/>
    <n v="10000"/>
    <x v="26"/>
    <n v="304"/>
    <n v="106"/>
    <n v="191450875"/>
    <n v="200000000"/>
    <x v="521"/>
    <s v="Color"/>
    <x v="3"/>
    <s v="English"/>
    <x v="1"/>
    <x v="2"/>
    <s v="English"/>
    <n v="-8549125"/>
    <n v="-4.2745625000000009E-2"/>
    <s v="90-110 minutes"/>
    <n v="-4.2745625000000002E-2"/>
    <x v="2"/>
    <n v="0"/>
  </r>
  <r>
    <s v="Casa de mi Padre"/>
    <x v="85"/>
    <x v="427"/>
    <n v="8000"/>
    <n v="10123"/>
    <n v="4"/>
    <n v="9000"/>
    <x v="37"/>
    <n v="133"/>
    <n v="84"/>
    <n v="5895238"/>
    <n v="6000000"/>
    <x v="522"/>
    <s v="Color"/>
    <x v="2"/>
    <s v="Spanish"/>
    <x v="1"/>
    <x v="0"/>
    <s v="Other language"/>
    <n v="-104762"/>
    <n v="-1.74603333333333E-2"/>
    <s v="&lt;90 minutes"/>
    <n v="-1.7460333333333335E-2"/>
    <x v="0"/>
    <n v="0"/>
  </r>
  <r>
    <s v="Case 39"/>
    <x v="148"/>
    <x v="428"/>
    <n v="14000"/>
    <n v="15790"/>
    <n v="22"/>
    <n v="0"/>
    <x v="21"/>
    <n v="167"/>
    <n v="109"/>
    <n v="13248477"/>
    <n v="27000000"/>
    <x v="523"/>
    <s v="Color"/>
    <x v="0"/>
    <s v="English"/>
    <x v="1"/>
    <x v="0"/>
    <s v="English"/>
    <n v="-13751523"/>
    <n v="-0.50931566666666672"/>
    <s v="90-110 minutes"/>
    <n v="-0.50931566666666672"/>
    <x v="1"/>
    <n v="0"/>
  </r>
  <r>
    <s v="Casino"/>
    <x v="10"/>
    <x v="388"/>
    <n v="22000"/>
    <n v="24183"/>
    <n v="17000"/>
    <n v="11000"/>
    <x v="29"/>
    <n v="133"/>
    <n v="178"/>
    <n v="42438300"/>
    <n v="52000000"/>
    <x v="524"/>
    <s v="Color"/>
    <x v="6"/>
    <s v="English"/>
    <x v="1"/>
    <x v="0"/>
    <s v="English"/>
    <n v="-9561700"/>
    <n v="-0.1838788461538462"/>
    <s v="&gt;150 minutes"/>
    <n v="-0.18387884615384614"/>
    <x v="2"/>
    <n v="0"/>
  </r>
  <r>
    <s v="Casino Jack"/>
    <x v="23"/>
    <x v="429"/>
    <n v="18000"/>
    <n v="18739"/>
    <n v="60"/>
    <n v="0"/>
    <x v="21"/>
    <n v="117"/>
    <n v="108"/>
    <n v="1039869"/>
    <n v="15000000"/>
    <x v="525"/>
    <s v="Color"/>
    <x v="6"/>
    <s v="English"/>
    <x v="14"/>
    <x v="0"/>
    <s v="English"/>
    <n v="-13960131"/>
    <n v="-0.93067540000000004"/>
    <s v="90-110 minutes"/>
    <n v="-0.93067540000000004"/>
    <x v="1"/>
    <n v="0"/>
  </r>
  <r>
    <s v="Casino Royale"/>
    <x v="40"/>
    <x v="308"/>
    <n v="6000"/>
    <n v="9125"/>
    <n v="258"/>
    <n v="0"/>
    <x v="30"/>
    <n v="400"/>
    <n v="144"/>
    <n v="167007184"/>
    <n v="150000000"/>
    <x v="323"/>
    <s v="Black and White"/>
    <x v="5"/>
    <s v="English"/>
    <x v="4"/>
    <x v="1"/>
    <s v="English"/>
    <n v="17007184"/>
    <n v="0.11338122666666672"/>
    <s v="131-150 minutes"/>
    <n v="0.11338122666666667"/>
    <x v="2"/>
    <n v="0"/>
  </r>
  <r>
    <s v="Casper"/>
    <x v="178"/>
    <x v="430"/>
    <n v="795"/>
    <n v="2638"/>
    <n v="52"/>
    <n v="0"/>
    <x v="10"/>
    <n v="26"/>
    <n v="100"/>
    <n v="100328194"/>
    <n v="50000000"/>
    <x v="526"/>
    <s v="Color"/>
    <x v="2"/>
    <s v="English"/>
    <x v="1"/>
    <x v="3"/>
    <s v="English"/>
    <n v="50328194"/>
    <n v="1.0065638799999999"/>
    <s v="90-110 minutes"/>
    <n v="1.0065638800000001"/>
    <x v="1"/>
    <n v="1"/>
  </r>
  <r>
    <s v="Cast Away"/>
    <x v="76"/>
    <x v="63"/>
    <n v="15000"/>
    <n v="15838"/>
    <n v="0"/>
    <n v="23000"/>
    <x v="18"/>
    <n v="221"/>
    <n v="143"/>
    <n v="233630478"/>
    <n v="90000000"/>
    <x v="527"/>
    <s v="Color"/>
    <x v="3"/>
    <s v="English"/>
    <x v="1"/>
    <x v="1"/>
    <s v="English"/>
    <n v="143630478"/>
    <n v="1.5958942"/>
    <s v="131-150 minutes"/>
    <n v="1.5958942"/>
    <x v="2"/>
    <n v="1"/>
  </r>
  <r>
    <s v="Catch a Fire"/>
    <x v="375"/>
    <x v="431"/>
    <n v="543"/>
    <n v="678"/>
    <n v="176"/>
    <n v="447"/>
    <x v="12"/>
    <n v="108"/>
    <n v="98"/>
    <n v="4291965"/>
    <n v="14000000"/>
    <x v="528"/>
    <s v="Color"/>
    <x v="6"/>
    <s v="English"/>
    <x v="8"/>
    <x v="1"/>
    <s v="English"/>
    <n v="-9708035"/>
    <n v="-0.69343107142857141"/>
    <s v="90-110 minutes"/>
    <n v="-0.69343107142857141"/>
    <x v="1"/>
    <n v="0"/>
  </r>
  <r>
    <s v="Catch Me If You Can"/>
    <x v="308"/>
    <x v="110"/>
    <n v="29000"/>
    <n v="48153"/>
    <n v="14000"/>
    <n v="15000"/>
    <x v="30"/>
    <n v="194"/>
    <n v="141"/>
    <n v="164435221"/>
    <n v="52000000"/>
    <x v="529"/>
    <s v="Color"/>
    <x v="6"/>
    <s v="English"/>
    <x v="1"/>
    <x v="1"/>
    <s v="English"/>
    <n v="112435221"/>
    <n v="2.1622157884615385"/>
    <s v="131-150 minutes"/>
    <n v="2.1622157884615385"/>
    <x v="2"/>
    <n v="1"/>
  </r>
  <r>
    <s v="Catch That Kid"/>
    <x v="376"/>
    <x v="432"/>
    <n v="17000"/>
    <n v="18711"/>
    <n v="38"/>
    <n v="591"/>
    <x v="41"/>
    <n v="54"/>
    <n v="91"/>
    <n v="16702864"/>
    <n v="18000000"/>
    <x v="530"/>
    <s v="Color"/>
    <x v="2"/>
    <s v="English"/>
    <x v="1"/>
    <x v="3"/>
    <s v="English"/>
    <n v="-1297136"/>
    <n v="-7.2063111111111078E-2"/>
    <s v="90-110 minutes"/>
    <n v="-7.2063111111111106E-2"/>
    <x v="1"/>
    <n v="0"/>
  </r>
  <r>
    <s v="Cats &amp; Dogs"/>
    <x v="377"/>
    <x v="433"/>
    <n v="3000"/>
    <n v="4171"/>
    <n v="6"/>
    <n v="0"/>
    <x v="41"/>
    <n v="105"/>
    <n v="87"/>
    <n v="93375151"/>
    <n v="60000000"/>
    <x v="531"/>
    <s v="Color"/>
    <x v="5"/>
    <s v="English"/>
    <x v="1"/>
    <x v="3"/>
    <s v="English"/>
    <n v="33375151"/>
    <n v="0.55625251666666675"/>
    <s v="&lt;90 minutes"/>
    <n v="0.55625251666666664"/>
    <x v="2"/>
    <n v="1"/>
  </r>
  <r>
    <s v="Cats &amp; Dogs: The Revenge of Kitty Galore"/>
    <x v="378"/>
    <x v="434"/>
    <n v="975"/>
    <n v="3326"/>
    <n v="62"/>
    <n v="0"/>
    <x v="22"/>
    <n v="91"/>
    <n v="82"/>
    <n v="43575716"/>
    <n v="85000000"/>
    <x v="532"/>
    <s v="Color"/>
    <x v="5"/>
    <s v="English"/>
    <x v="1"/>
    <x v="3"/>
    <s v="English"/>
    <n v="-41424284"/>
    <n v="-0.48734451764705877"/>
    <s v="&lt;90 minutes"/>
    <n v="-0.48734451764705883"/>
    <x v="2"/>
    <n v="0"/>
  </r>
  <r>
    <s v="Cats Don't Dance"/>
    <x v="379"/>
    <x v="435"/>
    <n v="3000"/>
    <n v="7394"/>
    <n v="10"/>
    <n v="643"/>
    <x v="31"/>
    <n v="18"/>
    <n v="75"/>
    <n v="3562749"/>
    <n v="32000000"/>
    <x v="533"/>
    <s v="Color"/>
    <x v="10"/>
    <s v="English"/>
    <x v="1"/>
    <x v="2"/>
    <s v="English"/>
    <n v="-28437251"/>
    <n v="-0.88866409374999999"/>
    <s v="&lt;90 minutes"/>
    <n v="-0.88866409374999999"/>
    <x v="1"/>
    <n v="0"/>
  </r>
  <r>
    <s v="Catwoman"/>
    <x v="380"/>
    <x v="436"/>
    <n v="827"/>
    <n v="3144"/>
    <n v="26"/>
    <n v="0"/>
    <x v="57"/>
    <n v="212"/>
    <n v="87"/>
    <n v="40198710"/>
    <n v="100000000"/>
    <x v="534"/>
    <s v="Color"/>
    <x v="5"/>
    <s v="English"/>
    <x v="1"/>
    <x v="1"/>
    <s v="English"/>
    <n v="-59801290"/>
    <n v="-0.59801290000000007"/>
    <s v="&lt;90 minutes"/>
    <n v="-0.59801289999999996"/>
    <x v="2"/>
    <n v="0"/>
  </r>
  <r>
    <s v="Cavite"/>
    <x v="381"/>
    <x v="437"/>
    <n v="0"/>
    <n v="0"/>
    <n v="0"/>
    <n v="74"/>
    <x v="26"/>
    <n v="35"/>
    <n v="80"/>
    <n v="70071"/>
    <n v="7000"/>
    <x v="535"/>
    <s v="Color"/>
    <x v="13"/>
    <s v="English"/>
    <x v="20"/>
    <x v="4"/>
    <s v="English"/>
    <n v="63071"/>
    <n v="9.0101428571428563"/>
    <s v="&lt;90 minutes"/>
    <n v="9.0101428571428563"/>
    <x v="0"/>
    <n v="1"/>
  </r>
  <r>
    <s v="Cecil B. DeMented"/>
    <x v="80"/>
    <x v="438"/>
    <n v="975"/>
    <n v="3059"/>
    <n v="0"/>
    <n v="795"/>
    <x v="21"/>
    <n v="90"/>
    <n v="87"/>
    <n v="1276984"/>
    <n v="10000000"/>
    <x v="536"/>
    <s v="Color"/>
    <x v="2"/>
    <s v="English"/>
    <x v="8"/>
    <x v="0"/>
    <s v="English"/>
    <n v="-8723016"/>
    <n v="-0.87230160000000001"/>
    <s v="&lt;90 minutes"/>
    <n v="-0.87230160000000001"/>
    <x v="1"/>
    <n v="0"/>
  </r>
  <r>
    <s v="Celebrity"/>
    <x v="382"/>
    <x v="209"/>
    <n v="537"/>
    <n v="943"/>
    <n v="11000"/>
    <n v="652"/>
    <x v="26"/>
    <n v="114"/>
    <n v="113"/>
    <n v="5032496"/>
    <n v="12000000"/>
    <x v="537"/>
    <s v="Black and White"/>
    <x v="2"/>
    <s v="English"/>
    <x v="1"/>
    <x v="0"/>
    <s v="English"/>
    <n v="-6967504"/>
    <n v="-0.58062533333333333"/>
    <s v="111-130 minutes"/>
    <n v="-0.58062533333333333"/>
    <x v="1"/>
    <n v="0"/>
  </r>
  <r>
    <s v="Cellular"/>
    <x v="383"/>
    <x v="439"/>
    <n v="550"/>
    <n v="1102"/>
    <n v="160"/>
    <n v="2000"/>
    <x v="27"/>
    <n v="127"/>
    <n v="94"/>
    <n v="32003620"/>
    <n v="25000000"/>
    <x v="538"/>
    <s v="Color"/>
    <x v="5"/>
    <s v="English"/>
    <x v="1"/>
    <x v="1"/>
    <s v="English"/>
    <n v="7003620"/>
    <n v="0.28014479999999997"/>
    <s v="90-110 minutes"/>
    <n v="0.28014480000000003"/>
    <x v="1"/>
    <n v="0"/>
  </r>
  <r>
    <s v="Censored Voices"/>
    <x v="384"/>
    <x v="440"/>
    <n v="3"/>
    <n v="3"/>
    <n v="0"/>
    <n v="111"/>
    <x v="2"/>
    <n v="23"/>
    <n v="84"/>
    <n v="34151"/>
    <n v="450000"/>
    <x v="60"/>
    <s v="Color"/>
    <x v="8"/>
    <s v="Hebrew"/>
    <x v="21"/>
    <x v="8"/>
    <s v="Other language"/>
    <n v="-415849"/>
    <n v="-0.92410888888888887"/>
    <s v="&lt;90 minutes"/>
    <n v="-0.92410888888888887"/>
    <x v="0"/>
    <n v="0"/>
  </r>
  <r>
    <s v="Center Stage"/>
    <x v="385"/>
    <x v="441"/>
    <n v="757"/>
    <n v="1201"/>
    <n v="13"/>
    <n v="0"/>
    <x v="12"/>
    <n v="68"/>
    <n v="115"/>
    <n v="17174870"/>
    <n v="18000000"/>
    <x v="539"/>
    <s v="Color"/>
    <x v="1"/>
    <s v="English"/>
    <x v="1"/>
    <x v="1"/>
    <s v="English"/>
    <n v="-825130"/>
    <n v="-4.5840555555555551E-2"/>
    <s v="111-130 minutes"/>
    <n v="-4.5840555555555558E-2"/>
    <x v="1"/>
    <n v="0"/>
  </r>
  <r>
    <s v="Central Station"/>
    <x v="386"/>
    <x v="442"/>
    <n v="119"/>
    <n v="167"/>
    <n v="179"/>
    <n v="0"/>
    <x v="30"/>
    <n v="71"/>
    <n v="113"/>
    <n v="5595428"/>
    <n v="2900000"/>
    <x v="540"/>
    <s v="Color"/>
    <x v="1"/>
    <s v="Portuguese"/>
    <x v="22"/>
    <x v="0"/>
    <s v="Other language"/>
    <n v="2695428"/>
    <n v="0.92945793103448282"/>
    <s v="111-130 minutes"/>
    <n v="0.92945793103448271"/>
    <x v="0"/>
    <n v="1"/>
  </r>
  <r>
    <s v="Certifiably Jonathan"/>
    <x v="133"/>
    <x v="443"/>
    <n v="49000"/>
    <n v="54484"/>
    <n v="0"/>
    <n v="87"/>
    <x v="21"/>
    <n v="17"/>
    <n v="85"/>
    <n v="7826"/>
    <n v="1200000"/>
    <x v="541"/>
    <s v="Color"/>
    <x v="2"/>
    <s v="English"/>
    <x v="1"/>
    <x v="8"/>
    <s v="English"/>
    <n v="-1192174"/>
    <n v="-0.99347833333333335"/>
    <s v="&lt;90 minutes"/>
    <n v="-0.99347833333333335"/>
    <x v="0"/>
    <n v="0"/>
  </r>
  <r>
    <s v="ChÃ©ri"/>
    <x v="387"/>
    <x v="444"/>
    <n v="201"/>
    <n v="365"/>
    <n v="350"/>
    <n v="0"/>
    <x v="21"/>
    <n v="155"/>
    <n v="100"/>
    <n v="2708188"/>
    <n v="23000000"/>
    <x v="542"/>
    <s v="Color"/>
    <x v="2"/>
    <s v="English"/>
    <x v="4"/>
    <x v="0"/>
    <s v="English"/>
    <n v="-20291812"/>
    <n v="-0.8822526956521739"/>
    <s v="90-110 minutes"/>
    <n v="-0.8822526956521739"/>
    <x v="1"/>
    <n v="0"/>
  </r>
  <r>
    <s v="Chain Letter"/>
    <x v="388"/>
    <x v="445"/>
    <n v="487"/>
    <n v="1495"/>
    <n v="26"/>
    <n v="0"/>
    <x v="56"/>
    <n v="63"/>
    <n v="88"/>
    <n v="143000"/>
    <n v="5000000"/>
    <x v="543"/>
    <s v="Color"/>
    <x v="0"/>
    <s v="English"/>
    <x v="1"/>
    <x v="0"/>
    <s v="English"/>
    <n v="-4857000"/>
    <n v="-0.97140000000000004"/>
    <s v="&lt;90 minutes"/>
    <n v="-0.97140000000000004"/>
    <x v="0"/>
    <n v="0"/>
  </r>
  <r>
    <s v="Chain Reaction"/>
    <x v="46"/>
    <x v="446"/>
    <n v="18000"/>
    <n v="31014"/>
    <n v="99"/>
    <n v="1000"/>
    <x v="5"/>
    <n v="47"/>
    <n v="107"/>
    <n v="20550712"/>
    <n v="50000000"/>
    <x v="544"/>
    <s v="Color"/>
    <x v="5"/>
    <s v="English"/>
    <x v="1"/>
    <x v="1"/>
    <s v="English"/>
    <n v="-29449288"/>
    <n v="-0.58898576000000002"/>
    <s v="90-110 minutes"/>
    <n v="-0.58898576000000002"/>
    <x v="1"/>
    <n v="0"/>
  </r>
  <r>
    <s v="Chairman of the Board"/>
    <x v="389"/>
    <x v="447"/>
    <n v="1000"/>
    <n v="5213"/>
    <n v="43"/>
    <n v="724"/>
    <x v="44"/>
    <n v="12"/>
    <n v="95"/>
    <n v="306715"/>
    <n v="10000000"/>
    <x v="545"/>
    <s v="Color"/>
    <x v="2"/>
    <s v="English"/>
    <x v="1"/>
    <x v="1"/>
    <s v="English"/>
    <n v="-9693285"/>
    <n v="-0.96932850000000004"/>
    <s v="90-110 minutes"/>
    <n v="-0.96932850000000004"/>
    <x v="1"/>
    <n v="0"/>
  </r>
  <r>
    <s v="Changeling"/>
    <x v="82"/>
    <x v="118"/>
    <n v="11000"/>
    <n v="12840"/>
    <n v="16000"/>
    <n v="14000"/>
    <x v="24"/>
    <n v="264"/>
    <n v="141"/>
    <n v="35707327"/>
    <n v="55000000"/>
    <x v="546"/>
    <s v="Color"/>
    <x v="4"/>
    <s v="English"/>
    <x v="1"/>
    <x v="0"/>
    <s v="English"/>
    <n v="-19292673"/>
    <n v="-0.35077587272727273"/>
    <s v="131-150 minutes"/>
    <n v="-0.35077587272727273"/>
    <x v="2"/>
    <n v="0"/>
  </r>
  <r>
    <s v="Changing Lanes"/>
    <x v="390"/>
    <x v="448"/>
    <n v="521"/>
    <n v="758"/>
    <n v="50"/>
    <n v="0"/>
    <x v="27"/>
    <n v="167"/>
    <n v="91"/>
    <n v="66790248"/>
    <n v="45000000"/>
    <x v="547"/>
    <s v="Color"/>
    <x v="1"/>
    <s v="English"/>
    <x v="1"/>
    <x v="0"/>
    <s v="English"/>
    <n v="21790248"/>
    <n v="0.48422773333333335"/>
    <s v="90-110 minutes"/>
    <n v="0.48422773333333335"/>
    <x v="1"/>
    <n v="0"/>
  </r>
  <r>
    <s v="Chappie"/>
    <x v="391"/>
    <x v="449"/>
    <n v="20000"/>
    <n v="23051"/>
    <n v="662"/>
    <n v="67000"/>
    <x v="31"/>
    <n v="371"/>
    <n v="120"/>
    <n v="31569268"/>
    <n v="49000000"/>
    <x v="548"/>
    <s v="Color"/>
    <x v="5"/>
    <s v="English"/>
    <x v="1"/>
    <x v="0"/>
    <s v="English"/>
    <n v="-17430732"/>
    <n v="-0.35572922448979594"/>
    <s v="111-130 minutes"/>
    <n v="-0.35572922448979594"/>
    <x v="1"/>
    <n v="0"/>
  </r>
  <r>
    <s v="Character"/>
    <x v="392"/>
    <x v="450"/>
    <n v="25"/>
    <n v="48"/>
    <n v="4"/>
    <n v="689"/>
    <x v="24"/>
    <n v="54"/>
    <n v="122"/>
    <n v="713413"/>
    <n v="4500000"/>
    <x v="549"/>
    <s v="Color"/>
    <x v="4"/>
    <s v="Dutch"/>
    <x v="19"/>
    <x v="0"/>
    <s v="Other language"/>
    <n v="-3786587"/>
    <n v="-0.84146377777777781"/>
    <s v="111-130 minutes"/>
    <n v="-0.84146377777777781"/>
    <x v="0"/>
    <n v="0"/>
  </r>
  <r>
    <s v="Chariots of Fire"/>
    <x v="393"/>
    <x v="451"/>
    <n v="368"/>
    <n v="1651"/>
    <n v="46"/>
    <n v="0"/>
    <x v="2"/>
    <n v="90"/>
    <n v="125"/>
    <n v="58800000"/>
    <n v="5500000"/>
    <x v="550"/>
    <s v="Color"/>
    <x v="6"/>
    <s v="English"/>
    <x v="4"/>
    <x v="3"/>
    <s v="English"/>
    <n v="53300000"/>
    <n v="9.6909090909090914"/>
    <s v="111-130 minutes"/>
    <n v="9.6909090909090914"/>
    <x v="0"/>
    <n v="1"/>
  </r>
  <r>
    <s v="Charlie and the Chocolate Factory"/>
    <x v="86"/>
    <x v="151"/>
    <n v="40000"/>
    <n v="57844"/>
    <n v="13000"/>
    <n v="0"/>
    <x v="12"/>
    <n v="276"/>
    <n v="115"/>
    <n v="206456431"/>
    <n v="150000000"/>
    <x v="551"/>
    <s v="Color"/>
    <x v="3"/>
    <s v="English"/>
    <x v="1"/>
    <x v="3"/>
    <s v="English"/>
    <n v="56456431"/>
    <n v="0.37637620666666671"/>
    <s v="111-130 minutes"/>
    <n v="0.37637620666666666"/>
    <x v="2"/>
    <n v="0"/>
  </r>
  <r>
    <s v="Charlie Bartlett"/>
    <x v="95"/>
    <x v="452"/>
    <n v="21000"/>
    <n v="22577"/>
    <n v="20"/>
    <n v="0"/>
    <x v="20"/>
    <n v="146"/>
    <n v="97"/>
    <n v="3950294"/>
    <n v="12000000"/>
    <x v="552"/>
    <s v="Color"/>
    <x v="2"/>
    <s v="English"/>
    <x v="1"/>
    <x v="0"/>
    <s v="English"/>
    <n v="-8049706"/>
    <n v="-0.6708088333333333"/>
    <s v="90-110 minutes"/>
    <n v="-0.6708088333333333"/>
    <x v="1"/>
    <n v="0"/>
  </r>
  <r>
    <s v="Charlie St. Cloud"/>
    <x v="394"/>
    <x v="12"/>
    <n v="405"/>
    <n v="1066"/>
    <n v="23"/>
    <n v="0"/>
    <x v="27"/>
    <n v="117"/>
    <n v="99"/>
    <n v="31136950"/>
    <n v="44000000"/>
    <x v="553"/>
    <s v="Color"/>
    <x v="1"/>
    <s v="English"/>
    <x v="1"/>
    <x v="1"/>
    <s v="English"/>
    <n v="-12863050"/>
    <n v="-0.29234204545454545"/>
    <s v="90-110 minutes"/>
    <n v="-0.29234204545454545"/>
    <x v="1"/>
    <n v="0"/>
  </r>
  <r>
    <s v="Charlie Wilson's War"/>
    <x v="27"/>
    <x v="453"/>
    <n v="22000"/>
    <n v="60646"/>
    <n v="0"/>
    <n v="0"/>
    <x v="19"/>
    <n v="269"/>
    <n v="102"/>
    <n v="66636385"/>
    <n v="75000000"/>
    <x v="554"/>
    <s v="Color"/>
    <x v="6"/>
    <s v="English"/>
    <x v="1"/>
    <x v="0"/>
    <s v="English"/>
    <n v="-8363615"/>
    <n v="-0.11151486666666666"/>
    <s v="90-110 minutes"/>
    <n v="-0.11151486666666667"/>
    <x v="2"/>
    <n v="0"/>
  </r>
  <r>
    <s v="Charlie's Angels"/>
    <x v="365"/>
    <x v="31"/>
    <n v="13000"/>
    <n v="15419"/>
    <n v="368"/>
    <n v="0"/>
    <x v="37"/>
    <n v="181"/>
    <n v="94"/>
    <n v="125305545"/>
    <n v="92000000"/>
    <x v="555"/>
    <s v="Color"/>
    <x v="5"/>
    <s v="English"/>
    <x v="1"/>
    <x v="1"/>
    <s v="English"/>
    <n v="33305545"/>
    <n v="0.36201679347826077"/>
    <s v="90-110 minutes"/>
    <n v="0.36201679347826088"/>
    <x v="2"/>
    <n v="0"/>
  </r>
  <r>
    <s v="Charlie's Angels: Full Throttle"/>
    <x v="395"/>
    <x v="31"/>
    <n v="2000"/>
    <n v="4046"/>
    <n v="368"/>
    <n v="0"/>
    <x v="3"/>
    <n v="102"/>
    <n v="107"/>
    <n v="100685880"/>
    <n v="120000000"/>
    <x v="556"/>
    <s v="Color"/>
    <x v="5"/>
    <s v="English"/>
    <x v="1"/>
    <x v="1"/>
    <s v="English"/>
    <n v="-19314120"/>
    <n v="-0.16095099999999996"/>
    <s v="90-110 minutes"/>
    <n v="-0.16095100000000001"/>
    <x v="2"/>
    <n v="0"/>
  </r>
  <r>
    <s v="Chasing Amy"/>
    <x v="153"/>
    <x v="454"/>
    <n v="13000"/>
    <n v="15765"/>
    <n v="0"/>
    <n v="0"/>
    <x v="40"/>
    <n v="147"/>
    <n v="113"/>
    <n v="12006514"/>
    <n v="250000"/>
    <x v="557"/>
    <s v="Color"/>
    <x v="2"/>
    <s v="English"/>
    <x v="1"/>
    <x v="0"/>
    <s v="English"/>
    <n v="11756514"/>
    <n v="47.026055999999997"/>
    <s v="111-130 minutes"/>
    <n v="47.026055999999997"/>
    <x v="0"/>
    <n v="1"/>
  </r>
  <r>
    <s v="Chasing Liberty"/>
    <x v="396"/>
    <x v="455"/>
    <n v="448"/>
    <n v="842"/>
    <n v="3"/>
    <n v="0"/>
    <x v="8"/>
    <n v="65"/>
    <n v="101"/>
    <n v="12189514"/>
    <n v="23000000"/>
    <x v="558"/>
    <s v="Color"/>
    <x v="2"/>
    <s v="English"/>
    <x v="1"/>
    <x v="1"/>
    <s v="English"/>
    <n v="-10810486"/>
    <n v="-0.47002113043478266"/>
    <s v="90-110 minutes"/>
    <n v="-0.47002113043478261"/>
    <x v="1"/>
    <n v="0"/>
  </r>
  <r>
    <s v="Chasing Mavericks"/>
    <x v="39"/>
    <x v="456"/>
    <n v="18000"/>
    <n v="21200"/>
    <n v="150"/>
    <n v="13000"/>
    <x v="2"/>
    <n v="116"/>
    <n v="116"/>
    <n v="6002756"/>
    <n v="20000000"/>
    <x v="559"/>
    <s v="Color"/>
    <x v="6"/>
    <s v="English"/>
    <x v="1"/>
    <x v="3"/>
    <s v="English"/>
    <n v="-13997244"/>
    <n v="-0.69986219999999999"/>
    <s v="111-130 minutes"/>
    <n v="-0.69986219999999999"/>
    <x v="1"/>
    <n v="0"/>
  </r>
  <r>
    <s v="Cheap Thrills"/>
    <x v="397"/>
    <x v="457"/>
    <n v="3000"/>
    <n v="4729"/>
    <n v="3"/>
    <n v="0"/>
    <x v="9"/>
    <n v="193"/>
    <n v="88"/>
    <n v="59379"/>
    <n v="200000"/>
    <x v="560"/>
    <s v="Color"/>
    <x v="2"/>
    <s v="English"/>
    <x v="1"/>
    <x v="4"/>
    <s v="English"/>
    <n v="-140621"/>
    <n v="-0.70310499999999998"/>
    <s v="&lt;90 minutes"/>
    <n v="-0.70310499999999998"/>
    <x v="0"/>
    <n v="0"/>
  </r>
  <r>
    <s v="Cheaper by the Dozen"/>
    <x v="398"/>
    <x v="315"/>
    <n v="3000"/>
    <n v="7014"/>
    <n v="189"/>
    <n v="0"/>
    <x v="16"/>
    <n v="104"/>
    <n v="94"/>
    <n v="138614544"/>
    <n v="40000000"/>
    <x v="561"/>
    <s v="Color"/>
    <x v="2"/>
    <s v="English"/>
    <x v="1"/>
    <x v="3"/>
    <s v="English"/>
    <n v="98614544"/>
    <n v="2.4653635999999999"/>
    <s v="90-110 minutes"/>
    <n v="2.4653635999999999"/>
    <x v="1"/>
    <n v="1"/>
  </r>
  <r>
    <s v="Cheaper by the Dozen 2"/>
    <x v="399"/>
    <x v="109"/>
    <n v="12000"/>
    <n v="20348"/>
    <n v="163"/>
    <n v="781"/>
    <x v="33"/>
    <n v="77"/>
    <n v="94"/>
    <n v="82569532"/>
    <n v="60000000"/>
    <x v="562"/>
    <s v="Color"/>
    <x v="3"/>
    <s v="English"/>
    <x v="1"/>
    <x v="3"/>
    <s v="English"/>
    <n v="22569532"/>
    <n v="0.37615886666666665"/>
    <s v="90-110 minutes"/>
    <n v="0.37615886666666665"/>
    <x v="2"/>
    <n v="0"/>
  </r>
  <r>
    <s v="Chernobyl Diaries"/>
    <x v="162"/>
    <x v="458"/>
    <n v="1000"/>
    <n v="2665"/>
    <n v="18"/>
    <n v="24000"/>
    <x v="39"/>
    <n v="270"/>
    <n v="86"/>
    <n v="18112929"/>
    <n v="1000000"/>
    <x v="563"/>
    <s v="Color"/>
    <x v="0"/>
    <s v="English"/>
    <x v="1"/>
    <x v="0"/>
    <s v="English"/>
    <n v="17112929"/>
    <n v="17.112929000000001"/>
    <s v="&lt;90 minutes"/>
    <n v="17.112929000000001"/>
    <x v="0"/>
    <n v="1"/>
  </r>
  <r>
    <s v="Chicago"/>
    <x v="400"/>
    <x v="459"/>
    <n v="539"/>
    <n v="813"/>
    <n v="252"/>
    <n v="0"/>
    <x v="2"/>
    <n v="223"/>
    <n v="113"/>
    <n v="170684505"/>
    <n v="45000000"/>
    <x v="564"/>
    <s v="Black and White"/>
    <x v="2"/>
    <s v="English"/>
    <x v="1"/>
    <x v="1"/>
    <s v="English"/>
    <n v="125684505"/>
    <n v="2.7929889999999999"/>
    <s v="111-130 minutes"/>
    <n v="2.7929889999999999"/>
    <x v="1"/>
    <n v="1"/>
  </r>
  <r>
    <s v="Chicken Little"/>
    <x v="234"/>
    <x v="435"/>
    <n v="925"/>
    <n v="2252"/>
    <n v="10"/>
    <n v="912"/>
    <x v="16"/>
    <n v="161"/>
    <n v="81"/>
    <n v="135381507"/>
    <n v="150000000"/>
    <x v="565"/>
    <s v="Color"/>
    <x v="3"/>
    <s v="English"/>
    <x v="1"/>
    <x v="2"/>
    <s v="English"/>
    <n v="-14618493"/>
    <n v="-9.7456619999999994E-2"/>
    <s v="&lt;90 minutes"/>
    <n v="-9.7456619999999994E-2"/>
    <x v="2"/>
    <n v="0"/>
  </r>
  <r>
    <s v="Chicken Run"/>
    <x v="401"/>
    <x v="460"/>
    <n v="579"/>
    <n v="1817"/>
    <n v="91"/>
    <n v="0"/>
    <x v="20"/>
    <n v="187"/>
    <n v="84"/>
    <n v="106793915"/>
    <n v="45000000"/>
    <x v="566"/>
    <s v="Color"/>
    <x v="3"/>
    <s v="English"/>
    <x v="4"/>
    <x v="2"/>
    <s v="English"/>
    <n v="61793915"/>
    <n v="1.3731981111111109"/>
    <s v="&lt;90 minutes"/>
    <n v="1.3731981111111111"/>
    <x v="1"/>
    <n v="1"/>
  </r>
  <r>
    <s v="Child 44"/>
    <x v="402"/>
    <x v="461"/>
    <n v="27000"/>
    <n v="27666"/>
    <n v="79"/>
    <n v="18000"/>
    <x v="4"/>
    <n v="172"/>
    <n v="137"/>
    <n v="1206135"/>
    <n v="50000000"/>
    <x v="567"/>
    <s v="Color"/>
    <x v="4"/>
    <s v="English"/>
    <x v="23"/>
    <x v="0"/>
    <s v="English"/>
    <n v="-48793865"/>
    <n v="-0.97587729999999995"/>
    <s v="131-150 minutes"/>
    <n v="-0.97587729999999995"/>
    <x v="1"/>
    <n v="0"/>
  </r>
  <r>
    <s v="Children of Heaven"/>
    <x v="403"/>
    <x v="462"/>
    <n v="36"/>
    <n v="100"/>
    <n v="373"/>
    <n v="0"/>
    <x v="43"/>
    <n v="46"/>
    <n v="89"/>
    <n v="925402"/>
    <n v="180000"/>
    <x v="568"/>
    <s v="Color"/>
    <x v="1"/>
    <s v="Persian"/>
    <x v="11"/>
    <x v="3"/>
    <s v="Other language"/>
    <n v="745402"/>
    <n v="4.1411222222222221"/>
    <s v="&lt;90 minutes"/>
    <n v="4.1411222222222221"/>
    <x v="0"/>
    <n v="1"/>
  </r>
  <r>
    <s v="Children of Men"/>
    <x v="109"/>
    <x v="463"/>
    <n v="16000"/>
    <n v="16479"/>
    <n v="0"/>
    <n v="17000"/>
    <x v="25"/>
    <n v="372"/>
    <n v="109"/>
    <n v="35286428"/>
    <n v="76000000"/>
    <x v="569"/>
    <s v="Color"/>
    <x v="1"/>
    <s v="English"/>
    <x v="1"/>
    <x v="0"/>
    <s v="English"/>
    <n v="-40713572"/>
    <n v="-0.53570489473684213"/>
    <s v="90-110 minutes"/>
    <n v="-0.53570489473684213"/>
    <x v="2"/>
    <n v="0"/>
  </r>
  <r>
    <s v="Child's Play"/>
    <x v="404"/>
    <x v="464"/>
    <n v="311"/>
    <n v="760"/>
    <n v="85"/>
    <n v="0"/>
    <x v="27"/>
    <n v="142"/>
    <n v="87"/>
    <n v="33244684"/>
    <n v="9000000"/>
    <x v="570"/>
    <s v="Color"/>
    <x v="7"/>
    <s v="English"/>
    <x v="1"/>
    <x v="0"/>
    <s v="English"/>
    <n v="24244684"/>
    <n v="2.6938537777777776"/>
    <s v="&lt;90 minutes"/>
    <n v="2.6938537777777776"/>
    <x v="1"/>
    <n v="1"/>
  </r>
  <r>
    <s v="Child's Play 2"/>
    <x v="405"/>
    <x v="465"/>
    <n v="659"/>
    <n v="2646"/>
    <n v="5"/>
    <n v="0"/>
    <x v="34"/>
    <n v="59"/>
    <n v="72"/>
    <n v="28501605"/>
    <n v="13000000"/>
    <x v="571"/>
    <s v="Color"/>
    <x v="7"/>
    <s v="English"/>
    <x v="1"/>
    <x v="0"/>
    <s v="English"/>
    <n v="15501605"/>
    <n v="1.1924311538461541"/>
    <s v="&lt;90 minutes"/>
    <n v="1.1924311538461538"/>
    <x v="1"/>
    <n v="1"/>
  </r>
  <r>
    <s v="Chill Factor"/>
    <x v="135"/>
    <x v="466"/>
    <n v="372"/>
    <n v="1274"/>
    <n v="3"/>
    <n v="120"/>
    <x v="41"/>
    <n v="68"/>
    <n v="102"/>
    <n v="11227940"/>
    <n v="34000000"/>
    <x v="572"/>
    <s v="Color"/>
    <x v="5"/>
    <s v="English"/>
    <x v="1"/>
    <x v="0"/>
    <s v="English"/>
    <n v="-22772060"/>
    <n v="-0.66976647058823535"/>
    <s v="90-110 minutes"/>
    <n v="-0.66976647058823524"/>
    <x v="1"/>
    <n v="0"/>
  </r>
  <r>
    <s v="Chloe"/>
    <x v="83"/>
    <x v="467"/>
    <n v="14000"/>
    <n v="14372"/>
    <n v="460"/>
    <n v="0"/>
    <x v="26"/>
    <n v="226"/>
    <n v="96"/>
    <n v="3074838"/>
    <n v="11000000"/>
    <x v="573"/>
    <s v="Color"/>
    <x v="1"/>
    <s v="English"/>
    <x v="1"/>
    <x v="0"/>
    <s v="English"/>
    <n v="-7925162"/>
    <n v="-0.72046927272727279"/>
    <s v="90-110 minutes"/>
    <n v="-0.72046927272727268"/>
    <x v="1"/>
    <n v="0"/>
  </r>
  <r>
    <s v="Chocolat"/>
    <x v="406"/>
    <x v="196"/>
    <n v="541"/>
    <n v="1323"/>
    <n v="529"/>
    <n v="18000"/>
    <x v="40"/>
    <n v="152"/>
    <n v="121"/>
    <n v="71309760"/>
    <n v="25000000"/>
    <x v="574"/>
    <s v="Color"/>
    <x v="1"/>
    <s v="English"/>
    <x v="4"/>
    <x v="1"/>
    <s v="English"/>
    <n v="46309760"/>
    <n v="1.8523904"/>
    <s v="111-130 minutes"/>
    <n v="1.8523904"/>
    <x v="1"/>
    <n v="1"/>
  </r>
  <r>
    <s v="Chocolate: Deep Dark Secrets"/>
    <x v="407"/>
    <x v="468"/>
    <n v="724"/>
    <n v="2024"/>
    <n v="5"/>
    <n v="31"/>
    <x v="3"/>
    <n v="4"/>
    <n v="160"/>
    <n v="49000"/>
    <n v="1500000"/>
    <x v="575"/>
    <s v="Color"/>
    <x v="13"/>
    <s v="Hindi"/>
    <x v="18"/>
    <x v="8"/>
    <s v="Other language"/>
    <n v="-1451000"/>
    <n v="-0.96733333333333338"/>
    <s v="&gt;150 minutes"/>
    <n v="-0.96733333333333338"/>
    <x v="0"/>
    <n v="0"/>
  </r>
  <r>
    <s v="Choke"/>
    <x v="358"/>
    <x v="469"/>
    <n v="1000"/>
    <n v="3608"/>
    <n v="0"/>
    <n v="0"/>
    <x v="27"/>
    <n v="159"/>
    <n v="92"/>
    <n v="2926565"/>
    <n v="3000000"/>
    <x v="576"/>
    <s v="Color"/>
    <x v="2"/>
    <s v="English"/>
    <x v="1"/>
    <x v="0"/>
    <s v="English"/>
    <n v="-73435"/>
    <n v="-2.447833333333338E-2"/>
    <s v="90-110 minutes"/>
    <n v="-2.4478333333333335E-2"/>
    <x v="0"/>
    <n v="0"/>
  </r>
  <r>
    <s v="Christmas with the Kranks"/>
    <x v="280"/>
    <x v="186"/>
    <n v="2000"/>
    <n v="6729"/>
    <n v="148"/>
    <n v="0"/>
    <x v="41"/>
    <n v="105"/>
    <n v="99"/>
    <n v="73701902"/>
    <n v="60000000"/>
    <x v="577"/>
    <s v="Color"/>
    <x v="2"/>
    <s v="English"/>
    <x v="1"/>
    <x v="3"/>
    <s v="English"/>
    <n v="13701902"/>
    <n v="0.22836503333333336"/>
    <s v="90-110 minutes"/>
    <n v="0.22836503333333333"/>
    <x v="2"/>
    <n v="0"/>
  </r>
  <r>
    <s v="Chronicle"/>
    <x v="408"/>
    <x v="470"/>
    <n v="963"/>
    <n v="2054"/>
    <n v="128"/>
    <n v="32000"/>
    <x v="19"/>
    <n v="414"/>
    <n v="89"/>
    <n v="64572496"/>
    <n v="12000000"/>
    <x v="578"/>
    <s v="Color"/>
    <x v="1"/>
    <s v="English"/>
    <x v="1"/>
    <x v="1"/>
    <s v="English"/>
    <n v="52572496"/>
    <n v="4.3810413333333331"/>
    <s v="&lt;90 minutes"/>
    <n v="4.3810413333333331"/>
    <x v="1"/>
    <n v="1"/>
  </r>
  <r>
    <s v="Chuck &amp; Buck"/>
    <x v="219"/>
    <x v="147"/>
    <n v="625"/>
    <n v="1378"/>
    <n v="44"/>
    <n v="170"/>
    <x v="0"/>
    <n v="59"/>
    <n v="96"/>
    <n v="1050600"/>
    <n v="250000"/>
    <x v="579"/>
    <s v="Color"/>
    <x v="2"/>
    <s v="English"/>
    <x v="1"/>
    <x v="0"/>
    <s v="English"/>
    <n v="800600"/>
    <n v="3.2023999999999999"/>
    <s v="90-110 minutes"/>
    <n v="3.2023999999999999"/>
    <x v="0"/>
    <n v="1"/>
  </r>
  <r>
    <s v="Cinco de Mayo, La Batalla"/>
    <x v="409"/>
    <x v="471"/>
    <n v="78"/>
    <n v="221"/>
    <n v="21"/>
    <n v="874"/>
    <x v="21"/>
    <n v="12"/>
    <n v="125"/>
    <n v="169379"/>
    <n v="10000000"/>
    <x v="580"/>
    <s v="Color"/>
    <x v="1"/>
    <s v="Spanish"/>
    <x v="15"/>
    <x v="0"/>
    <s v="Other language"/>
    <n v="-9830621"/>
    <n v="-0.98306210000000005"/>
    <s v="111-130 minutes"/>
    <n v="-0.98306210000000005"/>
    <x v="1"/>
    <n v="0"/>
  </r>
  <r>
    <s v="Cinderella"/>
    <x v="410"/>
    <x v="472"/>
    <n v="2000"/>
    <n v="4671"/>
    <n v="0"/>
    <n v="56000"/>
    <x v="20"/>
    <n v="343"/>
    <n v="105"/>
    <n v="201148159"/>
    <n v="95000000"/>
    <x v="581"/>
    <s v="Color"/>
    <x v="1"/>
    <s v="English"/>
    <x v="1"/>
    <x v="3"/>
    <s v="English"/>
    <n v="106148159"/>
    <n v="1.1173490421052632"/>
    <s v="90-110 minutes"/>
    <n v="1.1173490421052632"/>
    <x v="2"/>
    <n v="1"/>
  </r>
  <r>
    <s v="Cinderella Man"/>
    <x v="411"/>
    <x v="59"/>
    <n v="680"/>
    <n v="2523"/>
    <n v="2000"/>
    <n v="0"/>
    <x v="30"/>
    <n v="201"/>
    <n v="144"/>
    <n v="61644321"/>
    <n v="88000000"/>
    <x v="582"/>
    <s v="Color"/>
    <x v="6"/>
    <s v="English"/>
    <x v="1"/>
    <x v="1"/>
    <s v="English"/>
    <n v="-26355679"/>
    <n v="-0.29949635227272731"/>
    <s v="131-150 minutes"/>
    <n v="-0.29949635227272725"/>
    <x v="2"/>
    <n v="0"/>
  </r>
  <r>
    <s v="Cirque du Freak: The Vampire's Assistant"/>
    <x v="345"/>
    <x v="126"/>
    <n v="14000"/>
    <n v="20503"/>
    <n v="80"/>
    <n v="0"/>
    <x v="11"/>
    <n v="157"/>
    <n v="109"/>
    <n v="13838130"/>
    <n v="40000000"/>
    <x v="583"/>
    <s v="Color"/>
    <x v="5"/>
    <s v="English"/>
    <x v="1"/>
    <x v="1"/>
    <s v="English"/>
    <n v="-26161870"/>
    <n v="-0.65404675000000001"/>
    <s v="90-110 minutes"/>
    <n v="-0.65404675000000001"/>
    <x v="1"/>
    <n v="0"/>
  </r>
  <r>
    <s v="City by the Sea"/>
    <x v="10"/>
    <x v="277"/>
    <n v="22000"/>
    <n v="34377"/>
    <n v="105"/>
    <n v="416"/>
    <x v="21"/>
    <n v="104"/>
    <n v="108"/>
    <n v="22433915"/>
    <n v="60000000"/>
    <x v="133"/>
    <s v="Color"/>
    <x v="4"/>
    <s v="English"/>
    <x v="1"/>
    <x v="0"/>
    <s v="English"/>
    <n v="-37566085"/>
    <n v="-0.62610141666666674"/>
    <s v="90-110 minutes"/>
    <n v="-0.62610141666666663"/>
    <x v="2"/>
    <n v="0"/>
  </r>
  <r>
    <s v="City Hall"/>
    <x v="54"/>
    <x v="473"/>
    <n v="14000"/>
    <n v="17877"/>
    <n v="17"/>
    <n v="309"/>
    <x v="21"/>
    <n v="50"/>
    <n v="111"/>
    <n v="20300000"/>
    <n v="40000000"/>
    <x v="584"/>
    <s v="Color"/>
    <x v="1"/>
    <s v="English"/>
    <x v="1"/>
    <x v="0"/>
    <s v="English"/>
    <n v="-19700000"/>
    <n v="-0.49250000000000005"/>
    <s v="111-130 minutes"/>
    <n v="-0.49249999999999999"/>
    <x v="1"/>
    <n v="0"/>
  </r>
  <r>
    <s v="City Island"/>
    <x v="412"/>
    <x v="474"/>
    <n v="3000"/>
    <n v="3825"/>
    <n v="20"/>
    <n v="0"/>
    <x v="14"/>
    <n v="149"/>
    <n v="104"/>
    <n v="6670712"/>
    <n v="6000000"/>
    <x v="585"/>
    <s v="Color"/>
    <x v="2"/>
    <s v="English"/>
    <x v="1"/>
    <x v="1"/>
    <s v="English"/>
    <n v="670712"/>
    <n v="0.1117853333333334"/>
    <s v="90-110 minutes"/>
    <n v="0.11178533333333333"/>
    <x v="0"/>
    <n v="0"/>
  </r>
  <r>
    <s v="City of Angels"/>
    <x v="55"/>
    <x v="430"/>
    <n v="12000"/>
    <n v="13905"/>
    <n v="52"/>
    <n v="0"/>
    <x v="12"/>
    <n v="110"/>
    <n v="114"/>
    <n v="78745923"/>
    <n v="55000000"/>
    <x v="586"/>
    <s v="Color"/>
    <x v="1"/>
    <s v="English"/>
    <x v="2"/>
    <x v="1"/>
    <s v="English"/>
    <n v="23745923"/>
    <n v="0.4317440545454545"/>
    <s v="111-130 minutes"/>
    <n v="0.43174405454545456"/>
    <x v="2"/>
    <n v="0"/>
  </r>
  <r>
    <s v="City of Ember"/>
    <x v="365"/>
    <x v="475"/>
    <n v="13000"/>
    <n v="15494"/>
    <n v="27"/>
    <n v="0"/>
    <x v="27"/>
    <n v="118"/>
    <n v="90"/>
    <n v="7871693"/>
    <n v="55000000"/>
    <x v="587"/>
    <s v="Color"/>
    <x v="3"/>
    <s v="English"/>
    <x v="1"/>
    <x v="3"/>
    <s v="English"/>
    <n v="-47128307"/>
    <n v="-0.85687830909090912"/>
    <s v="90-110 minutes"/>
    <n v="-0.85687830909090912"/>
    <x v="2"/>
    <n v="0"/>
  </r>
  <r>
    <s v="City of Ghosts"/>
    <x v="413"/>
    <x v="476"/>
    <n v="109"/>
    <n v="245"/>
    <n v="0"/>
    <n v="204"/>
    <x v="10"/>
    <n v="38"/>
    <n v="116"/>
    <n v="325491"/>
    <n v="17500000"/>
    <x v="588"/>
    <s v="Color"/>
    <x v="4"/>
    <s v="English"/>
    <x v="1"/>
    <x v="0"/>
    <s v="English"/>
    <n v="-17174509"/>
    <n v="-0.98140051428571429"/>
    <s v="111-130 minutes"/>
    <n v="-0.98140051428571429"/>
    <x v="1"/>
    <n v="0"/>
  </r>
  <r>
    <s v="City of God"/>
    <x v="414"/>
    <x v="339"/>
    <n v="1000"/>
    <n v="1211"/>
    <n v="353"/>
    <n v="28000"/>
    <x v="58"/>
    <n v="214"/>
    <n v="135"/>
    <n v="7563397"/>
    <n v="3300000"/>
    <x v="589"/>
    <s v="Color"/>
    <x v="4"/>
    <s v="Portuguese"/>
    <x v="22"/>
    <x v="0"/>
    <s v="Other language"/>
    <n v="4263397"/>
    <n v="1.2919384848484849"/>
    <s v="131-150 minutes"/>
    <n v="1.2919384848484849"/>
    <x v="0"/>
    <n v="1"/>
  </r>
  <r>
    <s v="City of Life and Death"/>
    <x v="415"/>
    <x v="477"/>
    <n v="52"/>
    <n v="91"/>
    <n v="14"/>
    <n v="0"/>
    <x v="18"/>
    <n v="149"/>
    <n v="132"/>
    <n v="119922"/>
    <n v="12000000"/>
    <x v="590"/>
    <s v="Black and White"/>
    <x v="1"/>
    <s v="Mandarin"/>
    <x v="3"/>
    <x v="0"/>
    <s v="Other language"/>
    <n v="-11880078"/>
    <n v="-0.99000650000000001"/>
    <s v="131-150 minutes"/>
    <n v="-0.99000650000000001"/>
    <x v="1"/>
    <n v="0"/>
  </r>
  <r>
    <s v="Civil Brand"/>
    <x v="416"/>
    <x v="478"/>
    <n v="597"/>
    <n v="2555"/>
    <n v="21"/>
    <n v="86"/>
    <x v="13"/>
    <n v="11"/>
    <n v="91"/>
    <n v="243347"/>
    <n v="500000"/>
    <x v="591"/>
    <s v="Color"/>
    <x v="4"/>
    <s v="English"/>
    <x v="1"/>
    <x v="0"/>
    <s v="English"/>
    <n v="-256653"/>
    <n v="-0.51330600000000004"/>
    <s v="90-110 minutes"/>
    <n v="-0.51330600000000004"/>
    <x v="0"/>
    <n v="0"/>
  </r>
  <r>
    <s v="Clash of the Titans"/>
    <x v="83"/>
    <x v="479"/>
    <n v="14000"/>
    <n v="18003"/>
    <n v="255"/>
    <n v="15000"/>
    <x v="16"/>
    <n v="344"/>
    <n v="106"/>
    <n v="163192114"/>
    <n v="125000000"/>
    <x v="592"/>
    <s v="Color"/>
    <x v="5"/>
    <s v="English"/>
    <x v="1"/>
    <x v="1"/>
    <s v="English"/>
    <n v="38192114"/>
    <n v="0.30553691199999999"/>
    <s v="90-110 minutes"/>
    <n v="0.30553691199999999"/>
    <x v="2"/>
    <n v="0"/>
  </r>
  <r>
    <s v="Clay Pigeons"/>
    <x v="18"/>
    <x v="480"/>
    <n v="1000"/>
    <n v="1795"/>
    <n v="71"/>
    <n v="515"/>
    <x v="0"/>
    <n v="49"/>
    <n v="104"/>
    <n v="1789892"/>
    <n v="8000000"/>
    <x v="593"/>
    <s v="Color"/>
    <x v="2"/>
    <s v="English"/>
    <x v="2"/>
    <x v="0"/>
    <s v="English"/>
    <n v="-6210108"/>
    <n v="-0.7762635"/>
    <s v="90-110 minutes"/>
    <n v="-0.7762635"/>
    <x v="0"/>
    <n v="0"/>
  </r>
  <r>
    <s v="Clean"/>
    <x v="417"/>
    <x v="481"/>
    <n v="576"/>
    <n v="776"/>
    <n v="107"/>
    <n v="171"/>
    <x v="31"/>
    <n v="81"/>
    <n v="110"/>
    <n v="136007"/>
    <n v="4500"/>
    <x v="534"/>
    <s v="Color"/>
    <x v="1"/>
    <s v="French"/>
    <x v="8"/>
    <x v="0"/>
    <s v="Other language"/>
    <n v="131507"/>
    <n v="29.223777777777777"/>
    <s v="90-110 minutes"/>
    <n v="29.223777777777777"/>
    <x v="0"/>
    <n v="1"/>
  </r>
  <r>
    <s v="Clear and Present Danger"/>
    <x v="44"/>
    <x v="431"/>
    <n v="11000"/>
    <n v="14178"/>
    <n v="176"/>
    <n v="0"/>
    <x v="31"/>
    <n v="42"/>
    <n v="141"/>
    <n v="122012710"/>
    <n v="62000000"/>
    <x v="594"/>
    <s v="Color"/>
    <x v="5"/>
    <s v="English"/>
    <x v="1"/>
    <x v="1"/>
    <s v="English"/>
    <n v="60012710"/>
    <n v="0.96794693548387101"/>
    <s v="131-150 minutes"/>
    <n v="0.96794693548387101"/>
    <x v="2"/>
    <n v="1"/>
  </r>
  <r>
    <s v="Cleopatra"/>
    <x v="56"/>
    <x v="482"/>
    <n v="940"/>
    <n v="2957"/>
    <n v="311"/>
    <n v="0"/>
    <x v="20"/>
    <n v="72"/>
    <n v="251"/>
    <n v="57750000"/>
    <n v="31115000"/>
    <x v="595"/>
    <s v="Color"/>
    <x v="6"/>
    <s v="English"/>
    <x v="4"/>
    <x v="6"/>
    <s v="English"/>
    <n v="26635000"/>
    <n v="0.85601799775028131"/>
    <s v="&gt;150 minutes"/>
    <n v="0.8560179977502812"/>
    <x v="1"/>
    <n v="1"/>
  </r>
  <r>
    <s v="Clerks"/>
    <x v="418"/>
    <x v="454"/>
    <n v="898"/>
    <n v="2103"/>
    <n v="0"/>
    <n v="0"/>
    <x v="24"/>
    <n v="136"/>
    <n v="102"/>
    <n v="3151130"/>
    <n v="230000"/>
    <x v="596"/>
    <s v="Black and White"/>
    <x v="2"/>
    <s v="English"/>
    <x v="1"/>
    <x v="0"/>
    <s v="English"/>
    <n v="2921130"/>
    <n v="12.700565217391304"/>
    <s v="90-110 minutes"/>
    <n v="12.700565217391304"/>
    <x v="0"/>
    <n v="1"/>
  </r>
  <r>
    <s v="Clerks II"/>
    <x v="168"/>
    <x v="454"/>
    <n v="1000"/>
    <n v="2990"/>
    <n v="0"/>
    <n v="0"/>
    <x v="14"/>
    <n v="174"/>
    <n v="97"/>
    <n v="24138847"/>
    <n v="5000000"/>
    <x v="597"/>
    <s v="Black and White"/>
    <x v="2"/>
    <s v="English"/>
    <x v="1"/>
    <x v="0"/>
    <s v="English"/>
    <n v="19138847"/>
    <n v="3.8277694000000002"/>
    <s v="90-110 minutes"/>
    <n v="3.8277694000000002"/>
    <x v="0"/>
    <n v="1"/>
  </r>
  <r>
    <s v="Click"/>
    <x v="48"/>
    <x v="232"/>
    <n v="11000"/>
    <n v="12700"/>
    <n v="153"/>
    <n v="7000"/>
    <x v="4"/>
    <n v="173"/>
    <n v="107"/>
    <n v="137340146"/>
    <n v="70000000"/>
    <x v="598"/>
    <s v="Color"/>
    <x v="2"/>
    <s v="English"/>
    <x v="1"/>
    <x v="1"/>
    <s v="English"/>
    <n v="67340146"/>
    <n v="0.96200208571428569"/>
    <s v="90-110 minutes"/>
    <n v="0.96200208571428569"/>
    <x v="2"/>
    <n v="1"/>
  </r>
  <r>
    <s v="Cliffhanger"/>
    <x v="204"/>
    <x v="5"/>
    <n v="13000"/>
    <n v="15229"/>
    <n v="212"/>
    <n v="0"/>
    <x v="4"/>
    <n v="74"/>
    <n v="124"/>
    <n v="84049211"/>
    <n v="70000000"/>
    <x v="599"/>
    <s v="Color"/>
    <x v="5"/>
    <s v="English"/>
    <x v="1"/>
    <x v="0"/>
    <s v="English"/>
    <n v="14049211"/>
    <n v="0.20070301428571424"/>
    <s v="111-130 minutes"/>
    <n v="0.2007030142857143"/>
    <x v="2"/>
    <n v="0"/>
  </r>
  <r>
    <s v="Clockstoppers"/>
    <x v="144"/>
    <x v="483"/>
    <n v="2000"/>
    <n v="3917"/>
    <n v="906"/>
    <n v="874"/>
    <x v="41"/>
    <n v="69"/>
    <n v="94"/>
    <n v="36985501"/>
    <n v="26000000"/>
    <x v="600"/>
    <s v="Color"/>
    <x v="5"/>
    <s v="English"/>
    <x v="1"/>
    <x v="3"/>
    <s v="English"/>
    <n v="10985501"/>
    <n v="0.42251926923076932"/>
    <s v="90-110 minutes"/>
    <n v="0.42251926923076921"/>
    <x v="1"/>
    <n v="0"/>
  </r>
  <r>
    <s v="Close Encounters of the Third Kind"/>
    <x v="419"/>
    <x v="110"/>
    <n v="559"/>
    <n v="1591"/>
    <n v="14000"/>
    <n v="0"/>
    <x v="18"/>
    <n v="171"/>
    <n v="135"/>
    <n v="128300000"/>
    <n v="19400870"/>
    <x v="601"/>
    <s v="Color"/>
    <x v="1"/>
    <s v="English"/>
    <x v="1"/>
    <x v="3"/>
    <s v="English"/>
    <n v="108899130"/>
    <n v="5.6131054947535857"/>
    <s v="131-150 minutes"/>
    <n v="5.6131054947535857"/>
    <x v="1"/>
    <n v="1"/>
  </r>
  <r>
    <s v="Closer"/>
    <x v="205"/>
    <x v="453"/>
    <n v="20000"/>
    <n v="28027"/>
    <n v="0"/>
    <n v="12000"/>
    <x v="40"/>
    <n v="212"/>
    <n v="98"/>
    <n v="33987757"/>
    <n v="27000000"/>
    <x v="602"/>
    <s v="Color"/>
    <x v="1"/>
    <s v="English"/>
    <x v="1"/>
    <x v="0"/>
    <s v="English"/>
    <n v="6987757"/>
    <n v="0.25880581481481491"/>
    <s v="90-110 minutes"/>
    <n v="0.25880581481481479"/>
    <x v="1"/>
    <n v="0"/>
  </r>
  <r>
    <s v="Cloud Atlas"/>
    <x v="76"/>
    <x v="484"/>
    <n v="15000"/>
    <n v="22686"/>
    <n v="670"/>
    <n v="124000"/>
    <x v="1"/>
    <n v="511"/>
    <n v="172"/>
    <n v="27098580"/>
    <n v="102000000"/>
    <x v="603"/>
    <s v="Color"/>
    <x v="1"/>
    <s v="English"/>
    <x v="2"/>
    <x v="0"/>
    <s v="English"/>
    <n v="-74901420"/>
    <n v="-0.73432764705882358"/>
    <s v="&gt;150 minutes"/>
    <n v="-0.73432764705882358"/>
    <x v="2"/>
    <n v="0"/>
  </r>
  <r>
    <s v="Cloudy with a Chance of Meatballs"/>
    <x v="420"/>
    <x v="26"/>
    <n v="622"/>
    <n v="1227"/>
    <n v="97"/>
    <n v="0"/>
    <x v="20"/>
    <n v="191"/>
    <n v="90"/>
    <n v="124870275"/>
    <n v="100000000"/>
    <x v="604"/>
    <s v="Color"/>
    <x v="10"/>
    <s v="English"/>
    <x v="1"/>
    <x v="3"/>
    <s v="English"/>
    <n v="24870275"/>
    <n v="0.24870275000000008"/>
    <s v="90-110 minutes"/>
    <n v="0.24870275"/>
    <x v="2"/>
    <n v="0"/>
  </r>
  <r>
    <s v="Cloudy with a Chance of Meatballs 2"/>
    <x v="420"/>
    <x v="485"/>
    <n v="622"/>
    <n v="848"/>
    <n v="18"/>
    <n v="15000"/>
    <x v="27"/>
    <n v="169"/>
    <n v="95"/>
    <n v="119793567"/>
    <n v="78000000"/>
    <x v="605"/>
    <s v="Color"/>
    <x v="10"/>
    <s v="English"/>
    <x v="1"/>
    <x v="3"/>
    <s v="English"/>
    <n v="41793567"/>
    <n v="0.53581496153846153"/>
    <s v="90-110 minutes"/>
    <n v="0.53581496153846153"/>
    <x v="2"/>
    <n v="1"/>
  </r>
  <r>
    <s v="Cloverfield"/>
    <x v="421"/>
    <x v="486"/>
    <n v="2000"/>
    <n v="3958"/>
    <n v="198"/>
    <n v="0"/>
    <x v="20"/>
    <n v="459"/>
    <n v="85"/>
    <n v="80034302"/>
    <n v="25000000"/>
    <x v="606"/>
    <s v="Color"/>
    <x v="5"/>
    <s v="English"/>
    <x v="1"/>
    <x v="1"/>
    <s v="English"/>
    <n v="55034302"/>
    <n v="2.2013720800000001"/>
    <s v="&lt;90 minutes"/>
    <n v="2.2013720800000001"/>
    <x v="1"/>
    <n v="1"/>
  </r>
  <r>
    <s v="Club Dread"/>
    <x v="422"/>
    <x v="294"/>
    <n v="861"/>
    <n v="3306"/>
    <n v="422"/>
    <n v="713"/>
    <x v="5"/>
    <n v="66"/>
    <n v="119"/>
    <n v="4992159"/>
    <n v="8550000"/>
    <x v="607"/>
    <s v="Color"/>
    <x v="2"/>
    <s v="English"/>
    <x v="1"/>
    <x v="0"/>
    <s v="English"/>
    <n v="-3557841"/>
    <n v="-0.41612175438596488"/>
    <s v="111-130 minutes"/>
    <n v="-0.41612175438596494"/>
    <x v="0"/>
    <n v="0"/>
  </r>
  <r>
    <s v="Clueless"/>
    <x v="423"/>
    <x v="487"/>
    <n v="927"/>
    <n v="1724"/>
    <n v="143"/>
    <n v="0"/>
    <x v="9"/>
    <n v="88"/>
    <n v="97"/>
    <n v="56631572"/>
    <n v="12000000"/>
    <x v="608"/>
    <s v="Color"/>
    <x v="2"/>
    <s v="English"/>
    <x v="1"/>
    <x v="1"/>
    <s v="English"/>
    <n v="44631572"/>
    <n v="3.7192976666666668"/>
    <s v="90-110 minutes"/>
    <n v="3.7192976666666668"/>
    <x v="1"/>
    <n v="1"/>
  </r>
  <r>
    <s v="Coach Carter"/>
    <x v="26"/>
    <x v="488"/>
    <n v="17000"/>
    <n v="20299"/>
    <n v="49"/>
    <n v="0"/>
    <x v="2"/>
    <n v="127"/>
    <n v="136"/>
    <n v="67253092"/>
    <n v="30000000"/>
    <x v="609"/>
    <s v="Color"/>
    <x v="1"/>
    <s v="English"/>
    <x v="1"/>
    <x v="1"/>
    <s v="English"/>
    <n v="37253092"/>
    <n v="1.2417697333333333"/>
    <s v="131-150 minutes"/>
    <n v="1.2417697333333333"/>
    <x v="1"/>
    <n v="1"/>
  </r>
  <r>
    <s v="Coco Before Chanel"/>
    <x v="424"/>
    <x v="127"/>
    <n v="527"/>
    <n v="735"/>
    <n v="105"/>
    <n v="0"/>
    <x v="12"/>
    <n v="165"/>
    <n v="111"/>
    <n v="6109075"/>
    <n v="19430000"/>
    <x v="610"/>
    <s v="Color"/>
    <x v="6"/>
    <s v="French"/>
    <x v="8"/>
    <x v="1"/>
    <s v="Other language"/>
    <n v="-13320925"/>
    <n v="-0.68558543489449297"/>
    <s v="111-130 minutes"/>
    <n v="-0.68558543489449308"/>
    <x v="1"/>
    <n v="0"/>
  </r>
  <r>
    <s v="Code 46"/>
    <x v="425"/>
    <x v="82"/>
    <n v="631"/>
    <n v="1176"/>
    <n v="187"/>
    <n v="0"/>
    <x v="26"/>
    <n v="133"/>
    <n v="93"/>
    <n v="197148"/>
    <n v="7500000"/>
    <x v="611"/>
    <s v="Color"/>
    <x v="1"/>
    <s v="English"/>
    <x v="4"/>
    <x v="0"/>
    <s v="English"/>
    <n v="-7302852"/>
    <n v="-0.97371359999999996"/>
    <s v="90-110 minutes"/>
    <n v="-0.97371359999999996"/>
    <x v="0"/>
    <n v="0"/>
  </r>
  <r>
    <s v="Code Name: The Cleaner"/>
    <x v="426"/>
    <x v="181"/>
    <n v="716"/>
    <n v="2700"/>
    <n v="10"/>
    <n v="233"/>
    <x v="42"/>
    <n v="53"/>
    <n v="91"/>
    <n v="8104069"/>
    <n v="20000000"/>
    <x v="612"/>
    <s v="Color"/>
    <x v="5"/>
    <s v="English"/>
    <x v="1"/>
    <x v="1"/>
    <s v="English"/>
    <n v="-11895931"/>
    <n v="-0.59479654999999998"/>
    <s v="90-110 minutes"/>
    <n v="-0.59479654999999998"/>
    <x v="1"/>
    <n v="0"/>
  </r>
  <r>
    <s v="Cold Mountain"/>
    <x v="27"/>
    <x v="489"/>
    <n v="22000"/>
    <n v="61110"/>
    <n v="333"/>
    <n v="0"/>
    <x v="2"/>
    <n v="198"/>
    <n v="154"/>
    <n v="95632614"/>
    <n v="79000000"/>
    <x v="613"/>
    <s v="Color"/>
    <x v="3"/>
    <s v="English"/>
    <x v="1"/>
    <x v="0"/>
    <s v="English"/>
    <n v="16632614"/>
    <n v="0.21053941772151896"/>
    <s v="&gt;150 minutes"/>
    <n v="0.21053941772151899"/>
    <x v="2"/>
    <n v="0"/>
  </r>
  <r>
    <s v="Collateral"/>
    <x v="67"/>
    <x v="149"/>
    <n v="10000"/>
    <n v="13581"/>
    <n v="0"/>
    <n v="0"/>
    <x v="7"/>
    <n v="299"/>
    <n v="120"/>
    <n v="100003492"/>
    <n v="65000000"/>
    <x v="614"/>
    <s v="Color"/>
    <x v="4"/>
    <s v="English"/>
    <x v="1"/>
    <x v="0"/>
    <s v="English"/>
    <n v="35003492"/>
    <n v="0.53851526153846163"/>
    <s v="111-130 minutes"/>
    <n v="0.53851526153846152"/>
    <x v="2"/>
    <n v="1"/>
  </r>
  <r>
    <s v="Collateral Damage"/>
    <x v="427"/>
    <x v="446"/>
    <n v="672"/>
    <n v="1460"/>
    <n v="99"/>
    <n v="941"/>
    <x v="37"/>
    <n v="135"/>
    <n v="108"/>
    <n v="40048332"/>
    <n v="85000000"/>
    <x v="615"/>
    <s v="Color"/>
    <x v="5"/>
    <s v="English"/>
    <x v="1"/>
    <x v="0"/>
    <s v="English"/>
    <n v="-44951668"/>
    <n v="-0.52884315294117645"/>
    <s v="90-110 minutes"/>
    <n v="-0.52884315294117645"/>
    <x v="2"/>
    <n v="0"/>
  </r>
  <r>
    <s v="College"/>
    <x v="428"/>
    <x v="490"/>
    <n v="1000"/>
    <n v="4484"/>
    <n v="0"/>
    <n v="422"/>
    <x v="28"/>
    <n v="42"/>
    <n v="94"/>
    <n v="4693919"/>
    <n v="6500000"/>
    <x v="616"/>
    <s v="Color"/>
    <x v="2"/>
    <s v="English"/>
    <x v="1"/>
    <x v="0"/>
    <s v="English"/>
    <n v="-1806081"/>
    <n v="-0.27785861538461543"/>
    <s v="90-110 minutes"/>
    <n v="-0.27785861538461537"/>
    <x v="0"/>
    <n v="0"/>
  </r>
  <r>
    <s v="Colombiana"/>
    <x v="429"/>
    <x v="491"/>
    <n v="877"/>
    <n v="3432"/>
    <n v="118"/>
    <n v="15000"/>
    <x v="4"/>
    <n v="201"/>
    <n v="112"/>
    <n v="36665854"/>
    <n v="40000000"/>
    <x v="617"/>
    <s v="Color"/>
    <x v="5"/>
    <s v="English"/>
    <x v="8"/>
    <x v="1"/>
    <s v="English"/>
    <n v="-3334146"/>
    <n v="-8.3353649999999946E-2"/>
    <s v="111-130 minutes"/>
    <n v="-8.3353650000000001E-2"/>
    <x v="1"/>
    <n v="0"/>
  </r>
  <r>
    <s v="Come Early Morning"/>
    <x v="430"/>
    <x v="492"/>
    <n v="596"/>
    <n v="1081"/>
    <n v="781"/>
    <n v="224"/>
    <x v="21"/>
    <n v="36"/>
    <n v="97"/>
    <n v="117560"/>
    <n v="6000000"/>
    <x v="618"/>
    <s v="Color"/>
    <x v="1"/>
    <s v="English"/>
    <x v="1"/>
    <x v="0"/>
    <s v="English"/>
    <n v="-5882440"/>
    <n v="-0.98040666666666665"/>
    <s v="90-110 minutes"/>
    <n v="-0.98040666666666665"/>
    <x v="0"/>
    <n v="0"/>
  </r>
  <r>
    <s v="Compliance"/>
    <x v="431"/>
    <x v="493"/>
    <n v="601"/>
    <n v="1734"/>
    <n v="25"/>
    <n v="0"/>
    <x v="4"/>
    <n v="286"/>
    <n v="90"/>
    <n v="318622"/>
    <n v="270000"/>
    <x v="619"/>
    <s v="Color"/>
    <x v="6"/>
    <s v="English"/>
    <x v="1"/>
    <x v="0"/>
    <s v="English"/>
    <n v="48622"/>
    <n v="0.18008148148148151"/>
    <s v="90-110 minutes"/>
    <n v="0.18008148148148148"/>
    <x v="0"/>
    <n v="0"/>
  </r>
  <r>
    <s v="Con Air"/>
    <x v="29"/>
    <x v="494"/>
    <n v="12000"/>
    <n v="15362"/>
    <n v="165"/>
    <n v="0"/>
    <x v="9"/>
    <n v="139"/>
    <n v="123"/>
    <n v="101087161"/>
    <n v="75000000"/>
    <x v="620"/>
    <s v="Color"/>
    <x v="5"/>
    <s v="English"/>
    <x v="1"/>
    <x v="0"/>
    <s v="English"/>
    <n v="26087161"/>
    <n v="0.34782881333333338"/>
    <s v="111-130 minutes"/>
    <n v="0.34782881333333332"/>
    <x v="2"/>
    <n v="0"/>
  </r>
  <r>
    <s v="Conan the Barbarian"/>
    <x v="353"/>
    <x v="495"/>
    <n v="919"/>
    <n v="2024"/>
    <n v="468"/>
    <n v="0"/>
    <x v="31"/>
    <n v="166"/>
    <n v="129"/>
    <n v="37567440"/>
    <n v="20000000"/>
    <x v="621"/>
    <s v="Color"/>
    <x v="3"/>
    <s v="English"/>
    <x v="1"/>
    <x v="0"/>
    <s v="English"/>
    <n v="17567440"/>
    <n v="0.87837199999999993"/>
    <s v="111-130 minutes"/>
    <n v="0.87837200000000004"/>
    <x v="1"/>
    <n v="1"/>
  </r>
  <r>
    <s v="Conan the Destroyer"/>
    <x v="432"/>
    <x v="496"/>
    <n v="691"/>
    <n v="2481"/>
    <n v="130"/>
    <n v="2000"/>
    <x v="16"/>
    <n v="77"/>
    <n v="103"/>
    <n v="26400000"/>
    <n v="18000000"/>
    <x v="622"/>
    <s v="Color"/>
    <x v="5"/>
    <s v="English"/>
    <x v="1"/>
    <x v="3"/>
    <s v="English"/>
    <n v="8400000"/>
    <n v="0.46666666666666656"/>
    <s v="90-110 minutes"/>
    <n v="0.46666666666666667"/>
    <x v="1"/>
    <n v="0"/>
  </r>
  <r>
    <s v="Concussion"/>
    <x v="124"/>
    <x v="497"/>
    <n v="10000"/>
    <n v="13371"/>
    <n v="15"/>
    <n v="23000"/>
    <x v="19"/>
    <n v="219"/>
    <n v="123"/>
    <n v="34531832"/>
    <n v="35000000"/>
    <x v="623"/>
    <s v="Color"/>
    <x v="6"/>
    <s v="English"/>
    <x v="4"/>
    <x v="1"/>
    <s v="English"/>
    <n v="-468168"/>
    <n v="-1.3376228571428617E-2"/>
    <s v="111-130 minutes"/>
    <n v="-1.3376228571428572E-2"/>
    <x v="1"/>
    <n v="0"/>
  </r>
  <r>
    <s v="Confessions of a Teenage Drama Queen"/>
    <x v="433"/>
    <x v="498"/>
    <n v="811"/>
    <n v="2167"/>
    <n v="10"/>
    <n v="810"/>
    <x v="28"/>
    <n v="74"/>
    <n v="89"/>
    <n v="29302097"/>
    <n v="15000000"/>
    <x v="624"/>
    <s v="Color"/>
    <x v="2"/>
    <s v="English"/>
    <x v="2"/>
    <x v="3"/>
    <s v="English"/>
    <n v="14302097"/>
    <n v="0.95347313333333328"/>
    <s v="&lt;90 minutes"/>
    <n v="0.95347313333333328"/>
    <x v="1"/>
    <n v="1"/>
  </r>
  <r>
    <s v="Confidence"/>
    <x v="283"/>
    <x v="499"/>
    <n v="436"/>
    <n v="1172"/>
    <n v="164"/>
    <n v="622"/>
    <x v="12"/>
    <n v="119"/>
    <n v="97"/>
    <n v="12212417"/>
    <n v="15000000"/>
    <x v="625"/>
    <s v="Color"/>
    <x v="4"/>
    <s v="English"/>
    <x v="1"/>
    <x v="0"/>
    <s v="English"/>
    <n v="-2787583"/>
    <n v="-0.18583886666666671"/>
    <s v="90-110 minutes"/>
    <n v="-0.18583886666666666"/>
    <x v="1"/>
    <n v="0"/>
  </r>
  <r>
    <s v="Congo"/>
    <x v="434"/>
    <x v="156"/>
    <n v="426"/>
    <n v="1761"/>
    <n v="155"/>
    <n v="0"/>
    <x v="39"/>
    <n v="55"/>
    <n v="109"/>
    <n v="81022333"/>
    <n v="50000000"/>
    <x v="626"/>
    <s v="Color"/>
    <x v="5"/>
    <s v="English"/>
    <x v="1"/>
    <x v="1"/>
    <s v="English"/>
    <n v="31022333"/>
    <n v="0.62044666000000004"/>
    <s v="90-110 minutes"/>
    <n v="0.62044666000000004"/>
    <x v="1"/>
    <n v="1"/>
  </r>
  <r>
    <s v="Connie and Carla"/>
    <x v="435"/>
    <x v="500"/>
    <n v="786"/>
    <n v="2730"/>
    <n v="54"/>
    <n v="924"/>
    <x v="26"/>
    <n v="76"/>
    <n v="108"/>
    <n v="8054280"/>
    <n v="20000000"/>
    <x v="627"/>
    <s v="Color"/>
    <x v="2"/>
    <s v="English"/>
    <x v="1"/>
    <x v="1"/>
    <s v="English"/>
    <n v="-11945720"/>
    <n v="-0.59728599999999998"/>
    <s v="90-110 minutes"/>
    <n v="-0.59728599999999998"/>
    <x v="1"/>
    <n v="0"/>
  </r>
  <r>
    <s v="Conspiracy Theory"/>
    <x v="173"/>
    <x v="11"/>
    <n v="8000"/>
    <n v="8355"/>
    <n v="503"/>
    <n v="0"/>
    <x v="12"/>
    <n v="80"/>
    <n v="135"/>
    <n v="76081498"/>
    <n v="75000000"/>
    <x v="628"/>
    <s v="Color"/>
    <x v="5"/>
    <s v="English"/>
    <x v="1"/>
    <x v="0"/>
    <s v="English"/>
    <n v="1081498"/>
    <n v="1.4419973333333225E-2"/>
    <s v="131-150 minutes"/>
    <n v="1.4419973333333334E-2"/>
    <x v="2"/>
    <n v="0"/>
  </r>
  <r>
    <s v="Contact"/>
    <x v="277"/>
    <x v="63"/>
    <n v="11000"/>
    <n v="12289"/>
    <n v="0"/>
    <n v="15000"/>
    <x v="14"/>
    <n v="159"/>
    <n v="150"/>
    <n v="100853835"/>
    <n v="90000000"/>
    <x v="629"/>
    <s v="Color"/>
    <x v="1"/>
    <s v="English"/>
    <x v="1"/>
    <x v="3"/>
    <s v="English"/>
    <n v="10853835"/>
    <n v="0.12059816666666667"/>
    <s v="131-150 minutes"/>
    <n v="0.12059816666666667"/>
    <x v="2"/>
    <n v="0"/>
  </r>
  <r>
    <s v="Contagion"/>
    <x v="153"/>
    <x v="501"/>
    <n v="13000"/>
    <n v="13634"/>
    <n v="0"/>
    <n v="42000"/>
    <x v="0"/>
    <n v="436"/>
    <n v="106"/>
    <n v="75638743"/>
    <n v="60000000"/>
    <x v="630"/>
    <s v="Color"/>
    <x v="1"/>
    <s v="English"/>
    <x v="1"/>
    <x v="1"/>
    <s v="English"/>
    <n v="15638743"/>
    <n v="0.26064571666666669"/>
    <s v="90-110 minutes"/>
    <n v="0.26064571666666669"/>
    <x v="2"/>
    <n v="0"/>
  </r>
  <r>
    <s v="Contraband"/>
    <x v="231"/>
    <x v="15"/>
    <n v="24000"/>
    <n v="26625"/>
    <n v="175"/>
    <n v="0"/>
    <x v="27"/>
    <n v="270"/>
    <n v="109"/>
    <n v="66489425"/>
    <n v="25000000"/>
    <x v="631"/>
    <s v="Color"/>
    <x v="5"/>
    <s v="English"/>
    <x v="1"/>
    <x v="0"/>
    <s v="English"/>
    <n v="41489425"/>
    <n v="1.6595770000000001"/>
    <s v="90-110 minutes"/>
    <n v="1.6595770000000001"/>
    <x v="1"/>
    <n v="1"/>
  </r>
  <r>
    <s v="Control"/>
    <x v="436"/>
    <x v="85"/>
    <n v="845"/>
    <n v="2614"/>
    <n v="210"/>
    <n v="13000"/>
    <x v="18"/>
    <n v="183"/>
    <n v="122"/>
    <n v="871577"/>
    <n v="4500000"/>
    <x v="632"/>
    <s v="Black and White"/>
    <x v="6"/>
    <s v="English"/>
    <x v="4"/>
    <x v="0"/>
    <s v="English"/>
    <n v="-3628423"/>
    <n v="-0.80631622222222221"/>
    <s v="111-130 minutes"/>
    <n v="-0.80631622222222221"/>
    <x v="0"/>
    <n v="0"/>
  </r>
  <r>
    <s v="Conversations with Other Women"/>
    <x v="437"/>
    <x v="502"/>
    <n v="10000"/>
    <n v="12496"/>
    <n v="3"/>
    <n v="0"/>
    <x v="19"/>
    <n v="365"/>
    <n v="84"/>
    <n v="379122"/>
    <n v="450000"/>
    <x v="633"/>
    <s v="Color"/>
    <x v="2"/>
    <s v="English"/>
    <x v="4"/>
    <x v="0"/>
    <s v="English"/>
    <n v="-70878"/>
    <n v="-0.15750666666666668"/>
    <s v="&lt;90 minutes"/>
    <n v="-0.15750666666666666"/>
    <x v="0"/>
    <n v="0"/>
  </r>
  <r>
    <s v="Cool Runnings"/>
    <x v="438"/>
    <x v="503"/>
    <n v="953"/>
    <n v="2496"/>
    <n v="226"/>
    <n v="0"/>
    <x v="31"/>
    <n v="39"/>
    <n v="98"/>
    <n v="68856263"/>
    <n v="15000000"/>
    <x v="634"/>
    <s v="Black and White"/>
    <x v="3"/>
    <s v="English"/>
    <x v="1"/>
    <x v="3"/>
    <s v="English"/>
    <n v="53856263"/>
    <n v="3.5904175333333335"/>
    <s v="90-110 minutes"/>
    <n v="3.5904175333333335"/>
    <x v="1"/>
    <n v="1"/>
  </r>
  <r>
    <s v="Cop Land"/>
    <x v="10"/>
    <x v="35"/>
    <n v="22000"/>
    <n v="40117"/>
    <n v="446"/>
    <n v="2000"/>
    <x v="31"/>
    <n v="131"/>
    <n v="120"/>
    <n v="44886089"/>
    <n v="10000000"/>
    <x v="635"/>
    <s v="Color"/>
    <x v="4"/>
    <s v="English"/>
    <x v="1"/>
    <x v="0"/>
    <s v="English"/>
    <n v="34886089"/>
    <n v="3.4886089"/>
    <s v="111-130 minutes"/>
    <n v="3.4886089"/>
    <x v="1"/>
    <n v="1"/>
  </r>
  <r>
    <s v="Cop Out"/>
    <x v="11"/>
    <x v="454"/>
    <n v="13000"/>
    <n v="14483"/>
    <n v="0"/>
    <n v="0"/>
    <x v="5"/>
    <n v="203"/>
    <n v="107"/>
    <n v="44867349"/>
    <n v="37000000"/>
    <x v="636"/>
    <s v="Color"/>
    <x v="5"/>
    <s v="English"/>
    <x v="1"/>
    <x v="0"/>
    <s v="English"/>
    <n v="7867349"/>
    <n v="0.21263105405405414"/>
    <s v="90-110 minutes"/>
    <n v="0.21263105405405405"/>
    <x v="1"/>
    <n v="0"/>
  </r>
  <r>
    <s v="Copycat"/>
    <x v="439"/>
    <x v="504"/>
    <n v="10000"/>
    <n v="12338"/>
    <n v="36"/>
    <n v="0"/>
    <x v="0"/>
    <n v="57"/>
    <n v="123"/>
    <n v="32051917"/>
    <n v="20000000"/>
    <x v="637"/>
    <s v="Color"/>
    <x v="4"/>
    <s v="English"/>
    <x v="1"/>
    <x v="0"/>
    <s v="English"/>
    <n v="12051917"/>
    <n v="0.60259584999999993"/>
    <s v="111-130 minutes"/>
    <n v="0.60259585000000004"/>
    <x v="1"/>
    <n v="1"/>
  </r>
  <r>
    <s v="Copying Beethoven"/>
    <x v="440"/>
    <x v="505"/>
    <n v="60"/>
    <n v="150"/>
    <n v="238"/>
    <n v="0"/>
    <x v="9"/>
    <n v="78"/>
    <n v="104"/>
    <n v="352786"/>
    <n v="11000000"/>
    <x v="638"/>
    <s v="Color"/>
    <x v="6"/>
    <s v="English"/>
    <x v="1"/>
    <x v="1"/>
    <s v="English"/>
    <n v="-10647214"/>
    <n v="-0.96792854545454543"/>
    <s v="90-110 minutes"/>
    <n v="-0.96792854545454543"/>
    <x v="1"/>
    <n v="0"/>
  </r>
  <r>
    <s v="Coraline"/>
    <x v="441"/>
    <x v="506"/>
    <n v="309"/>
    <n v="647"/>
    <n v="253"/>
    <n v="10000"/>
    <x v="18"/>
    <n v="310"/>
    <n v="100"/>
    <n v="75280058"/>
    <n v="60000000"/>
    <x v="639"/>
    <s v="Black and White"/>
    <x v="10"/>
    <s v="English"/>
    <x v="1"/>
    <x v="3"/>
    <s v="English"/>
    <n v="15280058"/>
    <n v="0.25466763333333331"/>
    <s v="90-110 minutes"/>
    <n v="0.25466763333333331"/>
    <x v="2"/>
    <n v="0"/>
  </r>
  <r>
    <s v="Corky Romano"/>
    <x v="442"/>
    <x v="507"/>
    <n v="584"/>
    <n v="3850"/>
    <n v="5"/>
    <n v="365"/>
    <x v="28"/>
    <n v="62"/>
    <n v="86"/>
    <n v="23978402"/>
    <n v="11000000"/>
    <x v="640"/>
    <s v="Color"/>
    <x v="2"/>
    <s v="English"/>
    <x v="1"/>
    <x v="1"/>
    <s v="English"/>
    <n v="12978402"/>
    <n v="1.1798547272727271"/>
    <s v="&lt;90 minutes"/>
    <n v="1.1798547272727273"/>
    <x v="1"/>
    <n v="1"/>
  </r>
  <r>
    <s v="Corpse Bride"/>
    <x v="86"/>
    <x v="151"/>
    <n v="40000"/>
    <n v="60683"/>
    <n v="13000"/>
    <n v="0"/>
    <x v="14"/>
    <n v="267"/>
    <n v="77"/>
    <n v="53337608"/>
    <n v="40000000"/>
    <x v="641"/>
    <s v="Color"/>
    <x v="10"/>
    <s v="English"/>
    <x v="1"/>
    <x v="3"/>
    <s v="English"/>
    <n v="13337608"/>
    <n v="0.33344020000000008"/>
    <s v="&lt;90 minutes"/>
    <n v="0.33344020000000002"/>
    <x v="1"/>
    <n v="0"/>
  </r>
  <r>
    <s v="Country Strong"/>
    <x v="443"/>
    <x v="508"/>
    <n v="3000"/>
    <n v="4204"/>
    <n v="19"/>
    <n v="0"/>
    <x v="26"/>
    <n v="135"/>
    <n v="117"/>
    <n v="20218921"/>
    <n v="15000000"/>
    <x v="642"/>
    <s v="Color"/>
    <x v="1"/>
    <s v="English"/>
    <x v="24"/>
    <x v="1"/>
    <s v="English"/>
    <n v="5218921"/>
    <n v="0.34792806666666665"/>
    <s v="111-130 minutes"/>
    <n v="0.34792806666666665"/>
    <x v="1"/>
    <n v="0"/>
  </r>
  <r>
    <s v="Couples Retreat"/>
    <x v="444"/>
    <x v="509"/>
    <n v="4000"/>
    <n v="8172"/>
    <n v="0"/>
    <n v="0"/>
    <x v="37"/>
    <n v="166"/>
    <n v="113"/>
    <n v="109176215"/>
    <n v="60000000"/>
    <x v="643"/>
    <s v="Color"/>
    <x v="2"/>
    <s v="English"/>
    <x v="1"/>
    <x v="1"/>
    <s v="English"/>
    <n v="49176215"/>
    <n v="0.81960358333333327"/>
    <s v="111-130 minutes"/>
    <n v="0.81960358333333339"/>
    <x v="2"/>
    <n v="1"/>
  </r>
  <r>
    <s v="Courage"/>
    <x v="445"/>
    <x v="510"/>
    <n v="2000"/>
    <n v="3384"/>
    <n v="14"/>
    <n v="0"/>
    <x v="20"/>
    <n v="27"/>
    <n v="118"/>
    <n v="2246000"/>
    <n v="20000000"/>
    <x v="644"/>
    <s v="Color"/>
    <x v="6"/>
    <s v="English"/>
    <x v="1"/>
    <x v="3"/>
    <s v="English"/>
    <n v="-17754000"/>
    <n v="-0.88770000000000004"/>
    <s v="111-130 minutes"/>
    <n v="-0.88770000000000004"/>
    <x v="1"/>
    <n v="0"/>
  </r>
  <r>
    <s v="Courage Under Fire"/>
    <x v="15"/>
    <x v="342"/>
    <n v="18000"/>
    <n v="33233"/>
    <n v="380"/>
    <n v="975"/>
    <x v="0"/>
    <n v="65"/>
    <n v="116"/>
    <n v="58918501"/>
    <n v="46000000"/>
    <x v="645"/>
    <s v="Color"/>
    <x v="5"/>
    <s v="English"/>
    <x v="1"/>
    <x v="0"/>
    <s v="English"/>
    <n v="12918501"/>
    <n v="0.28083697826086951"/>
    <s v="111-130 minutes"/>
    <n v="0.28083697826086956"/>
    <x v="1"/>
    <n v="0"/>
  </r>
  <r>
    <s v="Courageous"/>
    <x v="446"/>
    <x v="511"/>
    <n v="690"/>
    <n v="2300"/>
    <n v="589"/>
    <n v="10000"/>
    <x v="20"/>
    <n v="34"/>
    <n v="129"/>
    <n v="34522221"/>
    <n v="2000000"/>
    <x v="646"/>
    <s v="Color"/>
    <x v="1"/>
    <s v="English"/>
    <x v="1"/>
    <x v="1"/>
    <s v="English"/>
    <n v="32522221"/>
    <n v="16.261110500000001"/>
    <s v="111-130 minutes"/>
    <n v="16.261110500000001"/>
    <x v="0"/>
    <n v="1"/>
  </r>
  <r>
    <s v="Coyote Ugly"/>
    <x v="433"/>
    <x v="512"/>
    <n v="811"/>
    <n v="3106"/>
    <n v="18"/>
    <n v="0"/>
    <x v="5"/>
    <n v="155"/>
    <n v="107"/>
    <n v="60786269"/>
    <n v="45000000"/>
    <x v="440"/>
    <s v="Color"/>
    <x v="2"/>
    <s v="English"/>
    <x v="1"/>
    <x v="1"/>
    <s v="English"/>
    <n v="15786269"/>
    <n v="0.35080597777777789"/>
    <s v="90-110 minutes"/>
    <n v="0.35080597777777778"/>
    <x v="1"/>
    <n v="0"/>
  </r>
  <r>
    <s v="Cradle 2 the Grave"/>
    <x v="447"/>
    <x v="513"/>
    <n v="5000"/>
    <n v="6867"/>
    <n v="43"/>
    <n v="1000"/>
    <x v="16"/>
    <n v="109"/>
    <n v="101"/>
    <n v="34604054"/>
    <n v="30000000"/>
    <x v="647"/>
    <s v="Color"/>
    <x v="5"/>
    <s v="English"/>
    <x v="1"/>
    <x v="0"/>
    <s v="English"/>
    <n v="4604054"/>
    <n v="0.15346846666666658"/>
    <s v="90-110 minutes"/>
    <n v="0.15346846666666666"/>
    <x v="1"/>
    <n v="0"/>
  </r>
  <r>
    <s v="Cradle Will Rock"/>
    <x v="365"/>
    <x v="514"/>
    <n v="13000"/>
    <n v="16878"/>
    <n v="0"/>
    <n v="625"/>
    <x v="31"/>
    <n v="70"/>
    <n v="132"/>
    <n v="2899970"/>
    <n v="32000000"/>
    <x v="648"/>
    <s v="Color"/>
    <x v="1"/>
    <s v="English"/>
    <x v="1"/>
    <x v="0"/>
    <s v="English"/>
    <n v="-29100030"/>
    <n v="-0.90937593750000001"/>
    <s v="131-150 minutes"/>
    <n v="-0.90937593750000001"/>
    <x v="1"/>
    <n v="0"/>
  </r>
  <r>
    <s v="Crank"/>
    <x v="448"/>
    <x v="515"/>
    <n v="26000"/>
    <n v="28767"/>
    <n v="83"/>
    <n v="0"/>
    <x v="20"/>
    <n v="170"/>
    <n v="93"/>
    <n v="27829874"/>
    <n v="12000000"/>
    <x v="649"/>
    <s v="Color"/>
    <x v="5"/>
    <s v="English"/>
    <x v="1"/>
    <x v="0"/>
    <s v="English"/>
    <n v="15829874"/>
    <n v="1.3191561666666667"/>
    <s v="90-110 minutes"/>
    <n v="1.3191561666666667"/>
    <x v="1"/>
    <n v="1"/>
  </r>
  <r>
    <s v="Crank: High Voltage"/>
    <x v="448"/>
    <x v="515"/>
    <n v="26000"/>
    <n v="30541"/>
    <n v="83"/>
    <n v="0"/>
    <x v="21"/>
    <n v="150"/>
    <n v="96"/>
    <n v="13630226"/>
    <n v="20000000"/>
    <x v="650"/>
    <s v="Color"/>
    <x v="5"/>
    <s v="English"/>
    <x v="1"/>
    <x v="0"/>
    <s v="English"/>
    <n v="-6369774"/>
    <n v="-0.31848869999999996"/>
    <s v="90-110 minutes"/>
    <n v="-0.31848870000000001"/>
    <x v="1"/>
    <n v="0"/>
  </r>
  <r>
    <s v="Crash"/>
    <x v="323"/>
    <x v="516"/>
    <n v="3000"/>
    <n v="5732"/>
    <n v="549"/>
    <n v="18000"/>
    <x v="25"/>
    <n v="287"/>
    <n v="115"/>
    <n v="54557348"/>
    <n v="6500000"/>
    <x v="651"/>
    <s v="Color"/>
    <x v="4"/>
    <s v="English"/>
    <x v="2"/>
    <x v="0"/>
    <s v="English"/>
    <n v="48057348"/>
    <n v="7.3934381538461533"/>
    <s v="111-130 minutes"/>
    <n v="7.3934381538461542"/>
    <x v="0"/>
    <n v="1"/>
  </r>
  <r>
    <s v="Crazy Heart"/>
    <x v="213"/>
    <x v="328"/>
    <n v="12000"/>
    <n v="13172"/>
    <n v="108"/>
    <n v="0"/>
    <x v="40"/>
    <n v="273"/>
    <n v="112"/>
    <n v="39462438"/>
    <n v="7000000"/>
    <x v="652"/>
    <s v="Color"/>
    <x v="1"/>
    <s v="English"/>
    <x v="1"/>
    <x v="0"/>
    <s v="English"/>
    <n v="32462438"/>
    <n v="4.6374911428571428"/>
    <s v="111-130 minutes"/>
    <n v="4.6374911428571428"/>
    <x v="0"/>
    <n v="1"/>
  </r>
  <r>
    <s v="Crazy in Alabama"/>
    <x v="311"/>
    <x v="517"/>
    <n v="783"/>
    <n v="4834"/>
    <n v="0"/>
    <n v="391"/>
    <x v="26"/>
    <n v="28"/>
    <n v="111"/>
    <n v="1954202"/>
    <n v="15000000"/>
    <x v="653"/>
    <s v="Color"/>
    <x v="2"/>
    <s v="English"/>
    <x v="1"/>
    <x v="1"/>
    <s v="English"/>
    <n v="-13045798"/>
    <n v="-0.86971986666666667"/>
    <s v="111-130 minutes"/>
    <n v="-0.86971986666666667"/>
    <x v="1"/>
    <n v="0"/>
  </r>
  <r>
    <s v="Crazy, Stupid, Love."/>
    <x v="319"/>
    <x v="518"/>
    <n v="33000"/>
    <n v="57426"/>
    <n v="43"/>
    <n v="44000"/>
    <x v="14"/>
    <n v="310"/>
    <n v="118"/>
    <n v="84244877"/>
    <n v="50000000"/>
    <x v="654"/>
    <s v="Color"/>
    <x v="2"/>
    <s v="English"/>
    <x v="1"/>
    <x v="1"/>
    <s v="English"/>
    <n v="34244877"/>
    <n v="0.68489753999999992"/>
    <s v="111-130 minutes"/>
    <n v="0.68489754000000003"/>
    <x v="1"/>
    <n v="1"/>
  </r>
  <r>
    <s v="Crazy/Beautiful"/>
    <x v="186"/>
    <x v="349"/>
    <n v="4000"/>
    <n v="6214"/>
    <n v="134"/>
    <n v="0"/>
    <x v="27"/>
    <n v="84"/>
    <n v="135"/>
    <n v="16929123"/>
    <n v="14000000"/>
    <x v="655"/>
    <s v="Color"/>
    <x v="1"/>
    <s v="English"/>
    <x v="1"/>
    <x v="1"/>
    <s v="English"/>
    <n v="2929123"/>
    <n v="0.20922307142857144"/>
    <s v="131-150 minutes"/>
    <n v="0.20922307142857144"/>
    <x v="1"/>
    <n v="0"/>
  </r>
  <r>
    <s v="Creative Control"/>
    <x v="449"/>
    <x v="519"/>
    <n v="446"/>
    <n v="928"/>
    <n v="4"/>
    <n v="793"/>
    <x v="37"/>
    <n v="36"/>
    <n v="97"/>
    <n v="62480"/>
    <n v="1000000"/>
    <x v="656"/>
    <s v="Color"/>
    <x v="1"/>
    <s v="English"/>
    <x v="1"/>
    <x v="0"/>
    <s v="English"/>
    <n v="-937520"/>
    <n v="-0.93752000000000002"/>
    <s v="90-110 minutes"/>
    <n v="-0.93752000000000002"/>
    <x v="0"/>
    <n v="0"/>
  </r>
  <r>
    <s v="Creed"/>
    <x v="204"/>
    <x v="520"/>
    <n v="13000"/>
    <n v="15106"/>
    <n v="0"/>
    <n v="70000"/>
    <x v="18"/>
    <n v="437"/>
    <n v="133"/>
    <n v="109712885"/>
    <n v="35000000"/>
    <x v="657"/>
    <s v="Color"/>
    <x v="1"/>
    <s v="English"/>
    <x v="1"/>
    <x v="1"/>
    <s v="English"/>
    <n v="74712885"/>
    <n v="2.1346538571428573"/>
    <s v="131-150 minutes"/>
    <n v="2.1346538571428573"/>
    <x v="1"/>
    <n v="1"/>
  </r>
  <r>
    <s v="Creepshow 2"/>
    <x v="379"/>
    <x v="521"/>
    <n v="3000"/>
    <n v="3617"/>
    <n v="10"/>
    <n v="1000"/>
    <x v="10"/>
    <n v="95"/>
    <n v="85"/>
    <n v="14000000"/>
    <n v="3500000"/>
    <x v="658"/>
    <s v="Color"/>
    <x v="2"/>
    <s v="English"/>
    <x v="1"/>
    <x v="0"/>
    <s v="English"/>
    <n v="10500000"/>
    <n v="3"/>
    <s v="&lt;90 minutes"/>
    <n v="3"/>
    <x v="0"/>
    <n v="1"/>
  </r>
  <r>
    <s v="Crimson Tide"/>
    <x v="15"/>
    <x v="307"/>
    <n v="18000"/>
    <n v="30132"/>
    <n v="12000"/>
    <n v="0"/>
    <x v="40"/>
    <n v="82"/>
    <n v="123"/>
    <n v="91400000"/>
    <n v="53000000"/>
    <x v="659"/>
    <s v="Color"/>
    <x v="5"/>
    <s v="English"/>
    <x v="1"/>
    <x v="0"/>
    <s v="English"/>
    <n v="38400000"/>
    <n v="0.72452830188679251"/>
    <s v="111-130 minutes"/>
    <n v="0.7245283018867924"/>
    <x v="2"/>
    <n v="1"/>
  </r>
  <r>
    <s v="Critical Care"/>
    <x v="450"/>
    <x v="522"/>
    <n v="941"/>
    <n v="3099"/>
    <n v="0"/>
    <n v="88"/>
    <x v="10"/>
    <n v="25"/>
    <n v="107"/>
    <n v="141853"/>
    <n v="12000000"/>
    <x v="660"/>
    <s v="Color"/>
    <x v="2"/>
    <s v="English"/>
    <x v="12"/>
    <x v="0"/>
    <s v="English"/>
    <n v="-11858147"/>
    <n v="-0.98817891666666668"/>
    <s v="90-110 minutes"/>
    <n v="-0.98817891666666668"/>
    <x v="1"/>
    <n v="0"/>
  </r>
  <r>
    <s v="Crocodile Dundee"/>
    <x v="451"/>
    <x v="523"/>
    <n v="442"/>
    <n v="822"/>
    <n v="4"/>
    <n v="0"/>
    <x v="27"/>
    <n v="35"/>
    <n v="93"/>
    <n v="174635000"/>
    <n v="8800000"/>
    <x v="661"/>
    <s v="Color"/>
    <x v="3"/>
    <s v="English"/>
    <x v="12"/>
    <x v="1"/>
    <s v="English"/>
    <n v="165835000"/>
    <n v="18.844886363636363"/>
    <s v="90-110 minutes"/>
    <n v="18.844886363636363"/>
    <x v="0"/>
    <n v="1"/>
  </r>
  <r>
    <s v="Crocodile Dundee II"/>
    <x v="451"/>
    <x v="524"/>
    <n v="442"/>
    <n v="717"/>
    <n v="5"/>
    <n v="489"/>
    <x v="37"/>
    <n v="32"/>
    <n v="108"/>
    <n v="109306210"/>
    <n v="15800000"/>
    <x v="662"/>
    <s v="Color"/>
    <x v="5"/>
    <s v="English"/>
    <x v="12"/>
    <x v="3"/>
    <s v="English"/>
    <n v="93506210"/>
    <n v="5.918114556962025"/>
    <s v="90-110 minutes"/>
    <n v="5.918114556962025"/>
    <x v="1"/>
    <n v="1"/>
  </r>
  <r>
    <s v="Crocodile Dundee in Los Angeles"/>
    <x v="452"/>
    <x v="525"/>
    <n v="460"/>
    <n v="1315"/>
    <n v="23"/>
    <n v="387"/>
    <x v="3"/>
    <n v="71"/>
    <n v="92"/>
    <n v="25590119"/>
    <n v="21150000"/>
    <x v="663"/>
    <s v="Color"/>
    <x v="3"/>
    <s v="English"/>
    <x v="12"/>
    <x v="3"/>
    <s v="English"/>
    <n v="4440119"/>
    <n v="0.20993470449172569"/>
    <s v="90-110 minutes"/>
    <n v="0.20993470449172577"/>
    <x v="1"/>
    <n v="0"/>
  </r>
  <r>
    <s v="Crooklyn"/>
    <x v="194"/>
    <x v="27"/>
    <n v="1000"/>
    <n v="3267"/>
    <n v="0"/>
    <n v="905"/>
    <x v="31"/>
    <n v="25"/>
    <n v="115"/>
    <n v="13640000"/>
    <n v="14000000"/>
    <x v="664"/>
    <s v="Color"/>
    <x v="2"/>
    <s v="English"/>
    <x v="1"/>
    <x v="1"/>
    <s v="English"/>
    <n v="-360000"/>
    <n v="-2.571428571428569E-2"/>
    <s v="111-130 minutes"/>
    <n v="-2.5714285714285714E-2"/>
    <x v="1"/>
    <n v="0"/>
  </r>
  <r>
    <s v="Crossover"/>
    <x v="453"/>
    <x v="526"/>
    <n v="592"/>
    <n v="2000"/>
    <n v="17"/>
    <n v="244"/>
    <x v="59"/>
    <n v="25"/>
    <n v="95"/>
    <n v="7009668"/>
    <n v="5600000"/>
    <x v="665"/>
    <s v="Color"/>
    <x v="5"/>
    <s v="English"/>
    <x v="1"/>
    <x v="1"/>
    <s v="English"/>
    <n v="1409668"/>
    <n v="0.25172642857142846"/>
    <s v="90-110 minutes"/>
    <n v="0.25172642857142857"/>
    <x v="0"/>
    <n v="0"/>
  </r>
  <r>
    <s v="Crossroads"/>
    <x v="454"/>
    <x v="527"/>
    <n v="1000"/>
    <n v="1531"/>
    <n v="33"/>
    <n v="0"/>
    <x v="57"/>
    <n v="111"/>
    <n v="93"/>
    <n v="37188667"/>
    <n v="12000000"/>
    <x v="666"/>
    <s v="Color"/>
    <x v="2"/>
    <s v="English"/>
    <x v="1"/>
    <x v="1"/>
    <s v="English"/>
    <n v="25188667"/>
    <n v="2.0990555833333335"/>
    <s v="90-110 minutes"/>
    <n v="2.0990555833333335"/>
    <x v="1"/>
    <n v="1"/>
  </r>
  <r>
    <s v="Crouching Tiger, Hidden Dragon"/>
    <x v="455"/>
    <x v="389"/>
    <n v="103"/>
    <n v="129"/>
    <n v="0"/>
    <n v="0"/>
    <x v="25"/>
    <n v="287"/>
    <n v="120"/>
    <n v="128067808"/>
    <n v="15000000"/>
    <x v="667"/>
    <s v="Color"/>
    <x v="5"/>
    <s v="Mandarin"/>
    <x v="25"/>
    <x v="1"/>
    <s v="Other language"/>
    <n v="113067808"/>
    <n v="7.5378538666666675"/>
    <s v="111-130 minutes"/>
    <n v="7.5378538666666666"/>
    <x v="1"/>
    <n v="1"/>
  </r>
  <r>
    <s v="Cruel Intentions"/>
    <x v="456"/>
    <x v="528"/>
    <n v="4000"/>
    <n v="6223"/>
    <n v="16"/>
    <n v="0"/>
    <x v="31"/>
    <n v="101"/>
    <n v="97"/>
    <n v="38201895"/>
    <n v="10500000"/>
    <x v="668"/>
    <s v="Color"/>
    <x v="1"/>
    <s v="English"/>
    <x v="1"/>
    <x v="0"/>
    <s v="English"/>
    <n v="27701895"/>
    <n v="2.6382757142857143"/>
    <s v="90-110 minutes"/>
    <n v="2.6382757142857143"/>
    <x v="1"/>
    <n v="1"/>
  </r>
  <r>
    <s v="Cry Freedom"/>
    <x v="15"/>
    <x v="61"/>
    <n v="18000"/>
    <n v="18855"/>
    <n v="0"/>
    <n v="0"/>
    <x v="1"/>
    <n v="17"/>
    <n v="147"/>
    <n v="5899797"/>
    <n v="29000000"/>
    <x v="669"/>
    <s v="Color"/>
    <x v="6"/>
    <s v="English"/>
    <x v="4"/>
    <x v="3"/>
    <s v="English"/>
    <n v="-23100203"/>
    <n v="-0.79655872413793105"/>
    <s v="131-150 minutes"/>
    <n v="-0.79655872413793105"/>
    <x v="1"/>
    <n v="0"/>
  </r>
  <r>
    <s v="Cry_Wolf"/>
    <x v="457"/>
    <x v="529"/>
    <n v="1000"/>
    <n v="3155"/>
    <n v="65"/>
    <n v="816"/>
    <x v="11"/>
    <n v="137"/>
    <n v="90"/>
    <n v="10042266"/>
    <n v="1000000"/>
    <x v="670"/>
    <s v="Color"/>
    <x v="1"/>
    <s v="English"/>
    <x v="1"/>
    <x v="1"/>
    <s v="English"/>
    <n v="9042266"/>
    <n v="9.0422659999999997"/>
    <s v="90-110 minutes"/>
    <n v="9.0422659999999997"/>
    <x v="0"/>
    <n v="1"/>
  </r>
  <r>
    <s v="Cube"/>
    <x v="458"/>
    <x v="530"/>
    <n v="686"/>
    <n v="1743"/>
    <n v="165"/>
    <n v="11000"/>
    <x v="40"/>
    <n v="99"/>
    <n v="90"/>
    <n v="489220"/>
    <n v="365000"/>
    <x v="671"/>
    <s v="Color"/>
    <x v="9"/>
    <s v="English"/>
    <x v="14"/>
    <x v="0"/>
    <s v="English"/>
    <n v="124220"/>
    <n v="0.34032876712328775"/>
    <s v="90-110 minutes"/>
    <n v="0.34032876712328769"/>
    <x v="0"/>
    <n v="0"/>
  </r>
  <r>
    <s v="Curious George"/>
    <x v="85"/>
    <x v="531"/>
    <n v="8000"/>
    <n v="11124"/>
    <n v="5"/>
    <n v="624"/>
    <x v="0"/>
    <n v="87"/>
    <n v="78"/>
    <n v="58336565"/>
    <n v="50000000"/>
    <x v="672"/>
    <s v="Color"/>
    <x v="3"/>
    <s v="English"/>
    <x v="1"/>
    <x v="2"/>
    <s v="English"/>
    <n v="8336565"/>
    <n v="0.16673129999999992"/>
    <s v="&lt;90 minutes"/>
    <n v="0.1667313"/>
    <x v="1"/>
    <n v="0"/>
  </r>
  <r>
    <s v="Curse of the Golden Flower"/>
    <x v="22"/>
    <x v="532"/>
    <n v="879"/>
    <n v="949"/>
    <n v="611"/>
    <n v="0"/>
    <x v="20"/>
    <n v="189"/>
    <n v="114"/>
    <n v="6565495"/>
    <n v="45000000"/>
    <x v="155"/>
    <s v="Color"/>
    <x v="1"/>
    <s v="Mandarin"/>
    <x v="3"/>
    <x v="0"/>
    <s v="Other language"/>
    <n v="-38434505"/>
    <n v="-0.85410011111111106"/>
    <s v="111-130 minutes"/>
    <n v="-0.85410011111111106"/>
    <x v="1"/>
    <n v="0"/>
  </r>
  <r>
    <s v="Cursed"/>
    <x v="459"/>
    <x v="87"/>
    <n v="1000"/>
    <n v="2535"/>
    <n v="0"/>
    <n v="0"/>
    <x v="39"/>
    <n v="158"/>
    <n v="99"/>
    <n v="19294901"/>
    <n v="35000000"/>
    <x v="673"/>
    <s v="Color"/>
    <x v="2"/>
    <s v="English"/>
    <x v="1"/>
    <x v="1"/>
    <s v="English"/>
    <n v="-15705099"/>
    <n v="-0.44871711428571426"/>
    <s v="90-110 minutes"/>
    <n v="-0.44871711428571426"/>
    <x v="1"/>
    <n v="0"/>
  </r>
  <r>
    <s v="Cutthroat Island"/>
    <x v="460"/>
    <x v="5"/>
    <n v="1000"/>
    <n v="3611"/>
    <n v="212"/>
    <n v="1000"/>
    <x v="5"/>
    <n v="61"/>
    <n v="124"/>
    <n v="11000000"/>
    <n v="98000000"/>
    <x v="674"/>
    <s v="Color"/>
    <x v="5"/>
    <s v="English"/>
    <x v="1"/>
    <x v="1"/>
    <s v="English"/>
    <n v="-87000000"/>
    <n v="-0.88775510204081631"/>
    <s v="111-130 minutes"/>
    <n v="-0.88775510204081631"/>
    <x v="2"/>
    <n v="0"/>
  </r>
  <r>
    <s v="Cyrus"/>
    <x v="461"/>
    <x v="533"/>
    <n v="490"/>
    <n v="1136"/>
    <n v="157"/>
    <n v="0"/>
    <x v="26"/>
    <n v="223"/>
    <n v="91"/>
    <n v="7455447"/>
    <n v="7000000"/>
    <x v="675"/>
    <s v="Color"/>
    <x v="2"/>
    <s v="English"/>
    <x v="1"/>
    <x v="0"/>
    <s v="English"/>
    <n v="455447"/>
    <n v="6.5063857142857229E-2"/>
    <s v="90-110 minutes"/>
    <n v="6.5063857142857145E-2"/>
    <x v="0"/>
    <n v="0"/>
  </r>
  <r>
    <s v="D.E.B.S."/>
    <x v="462"/>
    <x v="534"/>
    <n v="4000"/>
    <n v="6380"/>
    <n v="23"/>
    <n v="1000"/>
    <x v="13"/>
    <n v="50"/>
    <n v="91"/>
    <n v="96793"/>
    <n v="3500000"/>
    <x v="530"/>
    <s v="Color"/>
    <x v="5"/>
    <s v="English"/>
    <x v="1"/>
    <x v="1"/>
    <s v="English"/>
    <n v="-3403207"/>
    <n v="-0.97234485714285712"/>
    <s v="90-110 minutes"/>
    <n v="-0.97234485714285712"/>
    <x v="0"/>
    <n v="0"/>
  </r>
  <r>
    <s v="Daddy Day Camp"/>
    <x v="463"/>
    <x v="535"/>
    <n v="555"/>
    <n v="1752"/>
    <n v="0"/>
    <n v="256"/>
    <x v="55"/>
    <n v="52"/>
    <n v="89"/>
    <n v="13235267"/>
    <n v="6000000"/>
    <x v="676"/>
    <s v="Color"/>
    <x v="2"/>
    <s v="English"/>
    <x v="1"/>
    <x v="3"/>
    <s v="English"/>
    <n v="7235267"/>
    <n v="1.2058778333333335"/>
    <s v="&lt;90 minutes"/>
    <n v="1.2058778333333333"/>
    <x v="0"/>
    <n v="1"/>
  </r>
  <r>
    <s v="Daddy Day Care"/>
    <x v="358"/>
    <x v="536"/>
    <n v="1000"/>
    <n v="4050"/>
    <n v="41"/>
    <n v="886"/>
    <x v="37"/>
    <n v="81"/>
    <n v="92"/>
    <n v="104148781"/>
    <n v="60000000"/>
    <x v="677"/>
    <s v="Color"/>
    <x v="2"/>
    <s v="English"/>
    <x v="1"/>
    <x v="3"/>
    <s v="English"/>
    <n v="44148781"/>
    <n v="0.73581301666666676"/>
    <s v="90-110 minutes"/>
    <n v="0.73581301666666665"/>
    <x v="2"/>
    <n v="1"/>
  </r>
  <r>
    <s v="Daddy's Home"/>
    <x v="85"/>
    <x v="537"/>
    <n v="8000"/>
    <n v="10886"/>
    <n v="51"/>
    <n v="13000"/>
    <x v="8"/>
    <n v="145"/>
    <n v="96"/>
    <n v="150315155"/>
    <n v="50000000"/>
    <x v="678"/>
    <s v="Color"/>
    <x v="2"/>
    <s v="English"/>
    <x v="1"/>
    <x v="1"/>
    <s v="English"/>
    <n v="100315155"/>
    <n v="2.0063030999999998"/>
    <s v="90-110 minutes"/>
    <n v="2.0063030999999998"/>
    <x v="1"/>
    <n v="1"/>
  </r>
  <r>
    <s v="Dallas Buyers Club"/>
    <x v="277"/>
    <x v="538"/>
    <n v="11000"/>
    <n v="17738"/>
    <n v="212"/>
    <n v="65000"/>
    <x v="30"/>
    <n v="471"/>
    <n v="117"/>
    <n v="27296514"/>
    <n v="5000000"/>
    <x v="679"/>
    <s v="Color"/>
    <x v="6"/>
    <s v="English"/>
    <x v="1"/>
    <x v="0"/>
    <s v="English"/>
    <n v="22296514"/>
    <n v="4.4593027999999997"/>
    <s v="111-130 minutes"/>
    <n v="4.4593027999999997"/>
    <x v="0"/>
    <n v="1"/>
  </r>
  <r>
    <s v="Dance Flick"/>
    <x v="289"/>
    <x v="539"/>
    <n v="756"/>
    <n v="4378"/>
    <n v="82"/>
    <n v="657"/>
    <x v="47"/>
    <n v="83"/>
    <n v="88"/>
    <n v="25615792"/>
    <n v="25000000"/>
    <x v="680"/>
    <s v="Color"/>
    <x v="5"/>
    <s v="English"/>
    <x v="1"/>
    <x v="1"/>
    <s v="English"/>
    <n v="615792"/>
    <n v="2.4631679999999934E-2"/>
    <s v="&lt;90 minutes"/>
    <n v="2.463168E-2"/>
    <x v="1"/>
    <n v="0"/>
  </r>
  <r>
    <s v="Dancer in the Dark"/>
    <x v="52"/>
    <x v="540"/>
    <n v="963"/>
    <n v="2894"/>
    <n v="3000"/>
    <n v="0"/>
    <x v="30"/>
    <n v="177"/>
    <n v="140"/>
    <n v="4157491"/>
    <n v="12800000"/>
    <x v="681"/>
    <s v="Color"/>
    <x v="4"/>
    <s v="English"/>
    <x v="10"/>
    <x v="0"/>
    <s v="English"/>
    <n v="-8642509"/>
    <n v="-0.67519601562499998"/>
    <s v="131-150 minutes"/>
    <n v="-0.67519601562499998"/>
    <x v="1"/>
    <n v="0"/>
  </r>
  <r>
    <s v="Dances with Wolves"/>
    <x v="464"/>
    <x v="541"/>
    <n v="933"/>
    <n v="2398"/>
    <n v="0"/>
    <n v="0"/>
    <x v="30"/>
    <n v="92"/>
    <n v="236"/>
    <n v="184208848"/>
    <n v="22000000"/>
    <x v="682"/>
    <s v="Color"/>
    <x v="3"/>
    <s v="English"/>
    <x v="1"/>
    <x v="1"/>
    <s v="English"/>
    <n v="162208848"/>
    <n v="7.3731294545454542"/>
    <s v="&gt;150 minutes"/>
    <n v="7.3731294545454542"/>
    <x v="1"/>
    <n v="1"/>
  </r>
  <r>
    <s v="Dangerous Liaisons"/>
    <x v="46"/>
    <x v="444"/>
    <n v="18000"/>
    <n v="35501"/>
    <n v="350"/>
    <n v="0"/>
    <x v="18"/>
    <n v="51"/>
    <n v="119"/>
    <n v="34700000"/>
    <n v="14000000"/>
    <x v="683"/>
    <s v="Color"/>
    <x v="1"/>
    <s v="English"/>
    <x v="1"/>
    <x v="0"/>
    <s v="English"/>
    <n v="20700000"/>
    <n v="1.4785714285714286"/>
    <s v="111-130 minutes"/>
    <n v="1.4785714285714286"/>
    <x v="1"/>
    <n v="1"/>
  </r>
  <r>
    <s v="Danny Collins"/>
    <x v="54"/>
    <x v="542"/>
    <n v="14000"/>
    <n v="18712"/>
    <n v="102"/>
    <n v="0"/>
    <x v="19"/>
    <n v="139"/>
    <n v="106"/>
    <n v="5348317"/>
    <n v="10000000"/>
    <x v="684"/>
    <s v="Color"/>
    <x v="2"/>
    <s v="English"/>
    <x v="1"/>
    <x v="0"/>
    <s v="English"/>
    <n v="-4651683"/>
    <n v="-0.46516829999999998"/>
    <s v="90-110 minutes"/>
    <n v="-0.46516829999999998"/>
    <x v="1"/>
    <n v="0"/>
  </r>
  <r>
    <s v="Dante's Peak"/>
    <x v="465"/>
    <x v="543"/>
    <n v="650"/>
    <n v="1569"/>
    <n v="79"/>
    <n v="0"/>
    <x v="16"/>
    <n v="93"/>
    <n v="108"/>
    <n v="67155742"/>
    <n v="116000000"/>
    <x v="685"/>
    <s v="Color"/>
    <x v="5"/>
    <s v="English"/>
    <x v="1"/>
    <x v="1"/>
    <s v="English"/>
    <n v="-48844258"/>
    <n v="-0.42107118965517243"/>
    <s v="90-110 minutes"/>
    <n v="-0.42107118965517243"/>
    <x v="2"/>
    <n v="0"/>
  </r>
  <r>
    <s v="Dark Blue"/>
    <x v="466"/>
    <x v="544"/>
    <n v="556"/>
    <n v="1873"/>
    <n v="41"/>
    <n v="455"/>
    <x v="0"/>
    <n v="71"/>
    <n v="118"/>
    <n v="9059588"/>
    <n v="15000000"/>
    <x v="686"/>
    <s v="Color"/>
    <x v="4"/>
    <s v="English"/>
    <x v="1"/>
    <x v="0"/>
    <s v="English"/>
    <n v="-5940412"/>
    <n v="-0.39602746666666666"/>
    <s v="111-130 minutes"/>
    <n v="-0.39602746666666666"/>
    <x v="1"/>
    <n v="0"/>
  </r>
  <r>
    <s v="Dark City"/>
    <x v="116"/>
    <x v="545"/>
    <n v="3000"/>
    <n v="4696"/>
    <n v="295"/>
    <n v="14000"/>
    <x v="18"/>
    <n v="222"/>
    <n v="111"/>
    <n v="14337579"/>
    <n v="27000000"/>
    <x v="687"/>
    <s v="Color"/>
    <x v="5"/>
    <s v="English"/>
    <x v="12"/>
    <x v="0"/>
    <s v="English"/>
    <n v="-12662421"/>
    <n v="-0.46897855555555557"/>
    <s v="111-130 minutes"/>
    <n v="-0.46897855555555557"/>
    <x v="1"/>
    <n v="0"/>
  </r>
  <r>
    <s v="Dark Shadows"/>
    <x v="86"/>
    <x v="151"/>
    <n v="40000"/>
    <n v="80849"/>
    <n v="13000"/>
    <n v="82000"/>
    <x v="21"/>
    <n v="526"/>
    <n v="113"/>
    <n v="79711678"/>
    <n v="100000000"/>
    <x v="688"/>
    <s v="Color"/>
    <x v="2"/>
    <s v="English"/>
    <x v="1"/>
    <x v="1"/>
    <s v="English"/>
    <n v="-20288322"/>
    <n v="-0.20288322000000003"/>
    <s v="111-130 minutes"/>
    <n v="-0.20288322"/>
    <x v="2"/>
    <n v="0"/>
  </r>
  <r>
    <s v="Dark Water"/>
    <x v="467"/>
    <x v="442"/>
    <n v="794"/>
    <n v="1467"/>
    <n v="179"/>
    <n v="0"/>
    <x v="5"/>
    <n v="196"/>
    <n v="103"/>
    <n v="25472967"/>
    <n v="30000000"/>
    <x v="689"/>
    <s v="Color"/>
    <x v="1"/>
    <s v="English"/>
    <x v="1"/>
    <x v="1"/>
    <s v="English"/>
    <n v="-4527033"/>
    <n v="-0.15090110000000001"/>
    <s v="90-110 minutes"/>
    <n v="-0.15090110000000001"/>
    <x v="1"/>
    <n v="0"/>
  </r>
  <r>
    <s v="Darkness"/>
    <x v="406"/>
    <x v="0"/>
    <n v="541"/>
    <n v="1228"/>
    <n v="57"/>
    <n v="1000"/>
    <x v="33"/>
    <n v="108"/>
    <n v="103"/>
    <n v="22160085"/>
    <n v="10600000"/>
    <x v="690"/>
    <s v="Color"/>
    <x v="0"/>
    <s v="English"/>
    <x v="1"/>
    <x v="1"/>
    <s v="English"/>
    <n v="11560085"/>
    <n v="1.0905740566037734"/>
    <s v="90-110 minutes"/>
    <n v="1.0905740566037736"/>
    <x v="1"/>
    <n v="1"/>
  </r>
  <r>
    <s v="Darkness Falls"/>
    <x v="468"/>
    <x v="281"/>
    <n v="1000"/>
    <n v="2212"/>
    <n v="474"/>
    <n v="2000"/>
    <x v="38"/>
    <n v="140"/>
    <n v="96"/>
    <n v="32131483"/>
    <n v="11000000"/>
    <x v="691"/>
    <s v="Color"/>
    <x v="0"/>
    <s v="English"/>
    <x v="1"/>
    <x v="1"/>
    <s v="English"/>
    <n v="21131483"/>
    <n v="1.9210439090909093"/>
    <s v="90-110 minutes"/>
    <n v="1.9210439090909091"/>
    <x v="1"/>
    <n v="1"/>
  </r>
  <r>
    <s v="Darling Lili"/>
    <x v="469"/>
    <x v="546"/>
    <n v="638"/>
    <n v="788"/>
    <n v="688"/>
    <n v="104"/>
    <x v="21"/>
    <n v="22"/>
    <n v="143"/>
    <n v="5000000"/>
    <n v="25000000"/>
    <x v="692"/>
    <s v="Color"/>
    <x v="2"/>
    <s v="English"/>
    <x v="1"/>
    <x v="2"/>
    <s v="English"/>
    <n v="-20000000"/>
    <n v="-0.8"/>
    <s v="131-150 minutes"/>
    <n v="-0.8"/>
    <x v="1"/>
    <n v="0"/>
  </r>
  <r>
    <s v="Das Boot"/>
    <x v="470"/>
    <x v="137"/>
    <n v="362"/>
    <n v="469"/>
    <n v="249"/>
    <n v="11000"/>
    <x v="35"/>
    <n v="96"/>
    <n v="293"/>
    <n v="11433134"/>
    <n v="14000000"/>
    <x v="693"/>
    <s v="Color"/>
    <x v="3"/>
    <s v="German"/>
    <x v="26"/>
    <x v="0"/>
    <s v="Other language"/>
    <n v="-2566866"/>
    <n v="-0.18334757142857139"/>
    <s v="&gt;150 minutes"/>
    <n v="-0.18334757142857142"/>
    <x v="1"/>
    <n v="0"/>
  </r>
  <r>
    <s v="Date Movie"/>
    <x v="172"/>
    <x v="547"/>
    <n v="3000"/>
    <n v="6539"/>
    <n v="64"/>
    <n v="806"/>
    <x v="60"/>
    <n v="99"/>
    <n v="85"/>
    <n v="48546578"/>
    <n v="20000000"/>
    <x v="694"/>
    <s v="Color"/>
    <x v="2"/>
    <s v="English"/>
    <x v="1"/>
    <x v="1"/>
    <s v="English"/>
    <n v="28546578"/>
    <n v="1.4273289"/>
    <s v="&lt;90 minutes"/>
    <n v="1.4273289"/>
    <x v="1"/>
    <n v="1"/>
  </r>
  <r>
    <s v="Date Night"/>
    <x v="310"/>
    <x v="315"/>
    <n v="15000"/>
    <n v="39822"/>
    <n v="189"/>
    <n v="0"/>
    <x v="26"/>
    <n v="247"/>
    <n v="101"/>
    <n v="98711404"/>
    <n v="55000000"/>
    <x v="695"/>
    <s v="Color"/>
    <x v="2"/>
    <s v="English"/>
    <x v="1"/>
    <x v="1"/>
    <s v="English"/>
    <n v="43711404"/>
    <n v="0.79475279999999993"/>
    <s v="90-110 minutes"/>
    <n v="0.79475280000000004"/>
    <x v="2"/>
    <n v="1"/>
  </r>
  <r>
    <s v="Dave Chappelle's Block Party"/>
    <x v="471"/>
    <x v="285"/>
    <n v="989"/>
    <n v="2165"/>
    <n v="1000"/>
    <n v="635"/>
    <x v="2"/>
    <n v="114"/>
    <n v="100"/>
    <n v="11694528"/>
    <n v="3000000"/>
    <x v="696"/>
    <s v="Color"/>
    <x v="2"/>
    <s v="English"/>
    <x v="1"/>
    <x v="0"/>
    <s v="English"/>
    <n v="8694528"/>
    <n v="2.8981759999999999"/>
    <s v="90-110 minutes"/>
    <n v="2.8981759999999999"/>
    <x v="0"/>
    <n v="1"/>
  </r>
  <r>
    <s v="Dawn of the Dead"/>
    <x v="472"/>
    <x v="38"/>
    <n v="3000"/>
    <n v="10438"/>
    <n v="0"/>
    <n v="7000"/>
    <x v="14"/>
    <n v="287"/>
    <n v="110"/>
    <n v="58885635"/>
    <n v="26000000"/>
    <x v="697"/>
    <s v="Color"/>
    <x v="5"/>
    <s v="English"/>
    <x v="1"/>
    <x v="0"/>
    <s v="English"/>
    <n v="32885635"/>
    <n v="1.2648321153846154"/>
    <s v="90-110 minutes"/>
    <n v="1.2648321153846154"/>
    <x v="1"/>
    <n v="1"/>
  </r>
  <r>
    <s v="Dawn of the Planet of the Apes"/>
    <x v="254"/>
    <x v="486"/>
    <n v="10000"/>
    <n v="14363"/>
    <n v="198"/>
    <n v="45000"/>
    <x v="7"/>
    <n v="521"/>
    <n v="130"/>
    <n v="208543795"/>
    <n v="170000000"/>
    <x v="698"/>
    <s v="Color"/>
    <x v="5"/>
    <s v="English"/>
    <x v="1"/>
    <x v="1"/>
    <s v="English"/>
    <n v="38543795"/>
    <n v="0.22672820588235298"/>
    <s v="111-130 minutes"/>
    <n v="0.22672820588235293"/>
    <x v="2"/>
    <n v="0"/>
  </r>
  <r>
    <s v="Daybreakers"/>
    <x v="473"/>
    <x v="548"/>
    <n v="125"/>
    <n v="189"/>
    <n v="35"/>
    <n v="0"/>
    <x v="27"/>
    <n v="292"/>
    <n v="98"/>
    <n v="29975979"/>
    <n v="20000000"/>
    <x v="543"/>
    <s v="Color"/>
    <x v="5"/>
    <s v="English"/>
    <x v="12"/>
    <x v="0"/>
    <s v="English"/>
    <n v="9975979"/>
    <n v="0.49879895000000007"/>
    <s v="90-110 minutes"/>
    <n v="0.49879895000000002"/>
    <x v="1"/>
    <n v="0"/>
  </r>
  <r>
    <s v="Daylight"/>
    <x v="204"/>
    <x v="144"/>
    <n v="13000"/>
    <n v="25126"/>
    <n v="357"/>
    <n v="0"/>
    <x v="16"/>
    <n v="61"/>
    <n v="114"/>
    <n v="32885565"/>
    <n v="80000000"/>
    <x v="699"/>
    <s v="Color"/>
    <x v="5"/>
    <s v="English"/>
    <x v="1"/>
    <x v="1"/>
    <s v="English"/>
    <n v="-47114435"/>
    <n v="-0.58893043749999996"/>
    <s v="111-130 minutes"/>
    <n v="-0.58893043749999996"/>
    <x v="2"/>
    <n v="0"/>
  </r>
  <r>
    <s v="Days of Thunder"/>
    <x v="67"/>
    <x v="307"/>
    <n v="10000"/>
    <n v="14006"/>
    <n v="12000"/>
    <n v="0"/>
    <x v="11"/>
    <n v="60"/>
    <n v="107"/>
    <n v="82670733"/>
    <n v="60000000"/>
    <x v="700"/>
    <s v="Color"/>
    <x v="5"/>
    <s v="English"/>
    <x v="1"/>
    <x v="1"/>
    <s v="English"/>
    <n v="22670733"/>
    <n v="0.37784554999999997"/>
    <s v="90-110 minutes"/>
    <n v="0.37784554999999997"/>
    <x v="2"/>
    <n v="0"/>
  </r>
  <r>
    <s v="Dazed and Confused"/>
    <x v="474"/>
    <x v="95"/>
    <n v="14000"/>
    <n v="18643"/>
    <n v="0"/>
    <n v="10000"/>
    <x v="18"/>
    <n v="152"/>
    <n v="102"/>
    <n v="7993039"/>
    <n v="6900000"/>
    <x v="701"/>
    <s v="Color"/>
    <x v="2"/>
    <s v="English"/>
    <x v="1"/>
    <x v="0"/>
    <s v="English"/>
    <n v="1093039"/>
    <n v="0.15841144927536233"/>
    <s v="90-110 minutes"/>
    <n v="0.15841144927536233"/>
    <x v="0"/>
    <n v="0"/>
  </r>
  <r>
    <s v="Dead Man Down"/>
    <x v="181"/>
    <x v="549"/>
    <n v="3000"/>
    <n v="4253"/>
    <n v="76"/>
    <n v="0"/>
    <x v="27"/>
    <n v="217"/>
    <n v="118"/>
    <n v="10880926"/>
    <n v="30000000"/>
    <x v="702"/>
    <s v="Color"/>
    <x v="5"/>
    <s v="English"/>
    <x v="1"/>
    <x v="0"/>
    <s v="English"/>
    <n v="-19119074"/>
    <n v="-0.63730246666666668"/>
    <s v="111-130 minutes"/>
    <n v="-0.63730246666666668"/>
    <x v="1"/>
    <n v="0"/>
  </r>
  <r>
    <s v="Dead Man on Campus"/>
    <x v="172"/>
    <x v="550"/>
    <n v="3000"/>
    <n v="6861"/>
    <n v="0"/>
    <n v="645"/>
    <x v="10"/>
    <n v="37"/>
    <n v="96"/>
    <n v="15062898"/>
    <n v="14000000"/>
    <x v="703"/>
    <s v="Color"/>
    <x v="2"/>
    <s v="English"/>
    <x v="1"/>
    <x v="0"/>
    <s v="English"/>
    <n v="1062898"/>
    <n v="7.5921285714285691E-2"/>
    <s v="90-110 minutes"/>
    <n v="7.5921285714285719E-2"/>
    <x v="1"/>
    <n v="0"/>
  </r>
  <r>
    <s v="Dead Man Walking"/>
    <x v="475"/>
    <x v="514"/>
    <n v="276"/>
    <n v="903"/>
    <n v="0"/>
    <n v="0"/>
    <x v="7"/>
    <n v="77"/>
    <n v="122"/>
    <n v="39025000"/>
    <n v="11000000"/>
    <x v="704"/>
    <s v="Color"/>
    <x v="4"/>
    <s v="English"/>
    <x v="4"/>
    <x v="0"/>
    <s v="English"/>
    <n v="28025000"/>
    <n v="2.5477272727272728"/>
    <s v="111-130 minutes"/>
    <n v="2.5477272727272728"/>
    <x v="1"/>
    <n v="1"/>
  </r>
  <r>
    <s v="Dead Man's Shoes"/>
    <x v="411"/>
    <x v="551"/>
    <n v="680"/>
    <n v="1311"/>
    <n v="222"/>
    <n v="0"/>
    <x v="18"/>
    <n v="99"/>
    <n v="90"/>
    <n v="6013"/>
    <n v="695393"/>
    <x v="705"/>
    <s v="Black and White"/>
    <x v="4"/>
    <s v="English"/>
    <x v="4"/>
    <x v="8"/>
    <s v="English"/>
    <n v="-689380"/>
    <n v="-0.99135309098596047"/>
    <s v="90-110 minutes"/>
    <n v="-0.99135309098596047"/>
    <x v="0"/>
    <n v="0"/>
  </r>
  <r>
    <s v="Dead Poets Society"/>
    <x v="133"/>
    <x v="552"/>
    <n v="49000"/>
    <n v="51609"/>
    <n v="608"/>
    <n v="23000"/>
    <x v="30"/>
    <n v="96"/>
    <n v="128"/>
    <n v="95860116"/>
    <n v="16400000"/>
    <x v="706"/>
    <s v="Color"/>
    <x v="2"/>
    <s v="English"/>
    <x v="1"/>
    <x v="3"/>
    <s v="English"/>
    <n v="79460116"/>
    <n v="4.8451290243902436"/>
    <s v="111-130 minutes"/>
    <n v="4.8451290243902436"/>
    <x v="1"/>
    <n v="1"/>
  </r>
  <r>
    <s v="Dead Snow"/>
    <x v="476"/>
    <x v="553"/>
    <n v="35"/>
    <n v="116"/>
    <n v="75"/>
    <n v="23000"/>
    <x v="4"/>
    <n v="224"/>
    <n v="91"/>
    <n v="41709"/>
    <n v="800000"/>
    <x v="707"/>
    <s v="Color"/>
    <x v="2"/>
    <s v="Norwegian"/>
    <x v="27"/>
    <x v="4"/>
    <s v="Other language"/>
    <n v="-758291"/>
    <n v="-0.94786375"/>
    <s v="90-110 minutes"/>
    <n v="-0.94786375"/>
    <x v="0"/>
    <n v="0"/>
  </r>
  <r>
    <s v="Deadfall"/>
    <x v="109"/>
    <x v="161"/>
    <n v="16000"/>
    <n v="27575"/>
    <n v="24"/>
    <n v="0"/>
    <x v="26"/>
    <n v="162"/>
    <n v="95"/>
    <n v="65804"/>
    <n v="12000000"/>
    <x v="708"/>
    <s v="Color"/>
    <x v="4"/>
    <s v="English"/>
    <x v="1"/>
    <x v="0"/>
    <s v="English"/>
    <n v="-11934196"/>
    <n v="-0.99451633333333334"/>
    <s v="90-110 minutes"/>
    <n v="-0.99451633333333334"/>
    <x v="1"/>
    <n v="0"/>
  </r>
  <r>
    <s v="Dear John"/>
    <x v="26"/>
    <x v="196"/>
    <n v="17000"/>
    <n v="19945"/>
    <n v="529"/>
    <n v="14000"/>
    <x v="26"/>
    <n v="162"/>
    <n v="108"/>
    <n v="80014842"/>
    <n v="25000000"/>
    <x v="709"/>
    <s v="Color"/>
    <x v="1"/>
    <s v="English"/>
    <x v="1"/>
    <x v="1"/>
    <s v="English"/>
    <n v="55014842"/>
    <n v="2.2005936799999999"/>
    <s v="90-110 minutes"/>
    <n v="2.2005936799999999"/>
    <x v="1"/>
    <n v="1"/>
  </r>
  <r>
    <s v="Dear Wendy"/>
    <x v="477"/>
    <x v="554"/>
    <n v="947"/>
    <n v="2572"/>
    <n v="346"/>
    <n v="532"/>
    <x v="0"/>
    <n v="100"/>
    <n v="102"/>
    <n v="23106"/>
    <n v="50000000"/>
    <x v="319"/>
    <s v="Color"/>
    <x v="2"/>
    <s v="English"/>
    <x v="9"/>
    <x v="5"/>
    <s v="English"/>
    <n v="-49976894"/>
    <n v="-0.99953787999999999"/>
    <s v="90-110 minutes"/>
    <n v="-0.99953787999999999"/>
    <x v="1"/>
    <n v="0"/>
  </r>
  <r>
    <s v="Death at a Funeral"/>
    <x v="478"/>
    <x v="368"/>
    <n v="22000"/>
    <n v="24324"/>
    <n v="0"/>
    <n v="0"/>
    <x v="14"/>
    <n v="168"/>
    <n v="87"/>
    <n v="8579684"/>
    <n v="9000000"/>
    <x v="710"/>
    <s v="Color"/>
    <x v="2"/>
    <s v="English"/>
    <x v="1"/>
    <x v="0"/>
    <s v="English"/>
    <n v="-420316"/>
    <n v="-4.6701777777777731E-2"/>
    <s v="&lt;90 minutes"/>
    <n v="-4.670177777777778E-2"/>
    <x v="1"/>
    <n v="0"/>
  </r>
  <r>
    <s v="Death Becomes Her"/>
    <x v="11"/>
    <x v="63"/>
    <n v="13000"/>
    <n v="25599"/>
    <n v="0"/>
    <n v="8000"/>
    <x v="4"/>
    <n v="49"/>
    <n v="104"/>
    <n v="58422650"/>
    <n v="55000000"/>
    <x v="711"/>
    <s v="Color"/>
    <x v="2"/>
    <s v="English"/>
    <x v="1"/>
    <x v="1"/>
    <s v="English"/>
    <n v="3422650"/>
    <n v="6.2230000000000008E-2"/>
    <s v="90-110 minutes"/>
    <n v="6.2230000000000001E-2"/>
    <x v="2"/>
    <n v="0"/>
  </r>
  <r>
    <s v="Death Race"/>
    <x v="448"/>
    <x v="253"/>
    <n v="26000"/>
    <n v="28643"/>
    <n v="545"/>
    <n v="0"/>
    <x v="4"/>
    <n v="230"/>
    <n v="111"/>
    <n v="36064910"/>
    <n v="45000000"/>
    <x v="712"/>
    <s v="Color"/>
    <x v="5"/>
    <s v="English"/>
    <x v="1"/>
    <x v="0"/>
    <s v="English"/>
    <n v="-8935090"/>
    <n v="-0.19855755555555554"/>
    <s v="111-130 minutes"/>
    <n v="-0.19855755555555554"/>
    <x v="1"/>
    <n v="0"/>
  </r>
  <r>
    <s v="Death Sentence"/>
    <x v="479"/>
    <x v="555"/>
    <n v="856"/>
    <n v="3309"/>
    <n v="0"/>
    <n v="0"/>
    <x v="9"/>
    <n v="166"/>
    <n v="111"/>
    <n v="9525276"/>
    <n v="20000000"/>
    <x v="713"/>
    <s v="Color"/>
    <x v="5"/>
    <s v="English"/>
    <x v="1"/>
    <x v="0"/>
    <s v="English"/>
    <n v="-10474724"/>
    <n v="-0.52373619999999999"/>
    <s v="111-130 minutes"/>
    <n v="-0.52373619999999999"/>
    <x v="1"/>
    <n v="0"/>
  </r>
  <r>
    <s v="Death to Smoochy"/>
    <x v="133"/>
    <x v="556"/>
    <n v="49000"/>
    <n v="52885"/>
    <n v="0"/>
    <n v="0"/>
    <x v="4"/>
    <n v="105"/>
    <n v="109"/>
    <n v="8355815"/>
    <n v="55000000"/>
    <x v="54"/>
    <s v="Color"/>
    <x v="2"/>
    <s v="English"/>
    <x v="4"/>
    <x v="0"/>
    <s v="English"/>
    <n v="-46644185"/>
    <n v="-0.84807609090909097"/>
    <s v="90-110 minutes"/>
    <n v="-0.84807609090909086"/>
    <x v="2"/>
    <n v="0"/>
  </r>
  <r>
    <s v="Deceptive Practice: The Mysteries and Mentors of Ricky Jay"/>
    <x v="480"/>
    <x v="557"/>
    <n v="342"/>
    <n v="483"/>
    <n v="0"/>
    <n v="590"/>
    <x v="19"/>
    <n v="39"/>
    <n v="88"/>
    <n v="151389"/>
    <n v="500000"/>
    <x v="714"/>
    <s v="Color"/>
    <x v="8"/>
    <s v="English"/>
    <x v="1"/>
    <x v="8"/>
    <s v="English"/>
    <n v="-348611"/>
    <n v="-0.69722200000000001"/>
    <s v="&lt;90 minutes"/>
    <n v="-0.69722200000000001"/>
    <x v="0"/>
    <n v="0"/>
  </r>
  <r>
    <s v="Deconstructing Harry"/>
    <x v="196"/>
    <x v="209"/>
    <n v="11000"/>
    <n v="11867"/>
    <n v="11000"/>
    <n v="0"/>
    <x v="14"/>
    <n v="104"/>
    <n v="96"/>
    <n v="10569071"/>
    <n v="20000000"/>
    <x v="715"/>
    <s v="Color"/>
    <x v="2"/>
    <s v="English"/>
    <x v="1"/>
    <x v="0"/>
    <s v="English"/>
    <n v="-9430929"/>
    <n v="-0.47154644999999995"/>
    <s v="90-110 minutes"/>
    <n v="-0.47154645000000001"/>
    <x v="1"/>
    <n v="0"/>
  </r>
  <r>
    <s v="Deep Blue Sea"/>
    <x v="481"/>
    <x v="5"/>
    <n v="1000"/>
    <n v="3697"/>
    <n v="212"/>
    <n v="0"/>
    <x v="16"/>
    <n v="199"/>
    <n v="105"/>
    <n v="73648142"/>
    <n v="60000000"/>
    <x v="716"/>
    <s v="Color"/>
    <x v="5"/>
    <s v="English"/>
    <x v="1"/>
    <x v="0"/>
    <s v="English"/>
    <n v="13648142"/>
    <n v="0.22746903333333335"/>
    <s v="90-110 minutes"/>
    <n v="0.22746903333333332"/>
    <x v="2"/>
    <n v="0"/>
  </r>
  <r>
    <s v="Deep Impact"/>
    <x v="160"/>
    <x v="558"/>
    <n v="11000"/>
    <n v="22750"/>
    <n v="75"/>
    <n v="0"/>
    <x v="8"/>
    <n v="125"/>
    <n v="120"/>
    <n v="140459099"/>
    <n v="75000000"/>
    <x v="717"/>
    <s v="Color"/>
    <x v="5"/>
    <s v="English"/>
    <x v="1"/>
    <x v="1"/>
    <s v="English"/>
    <n v="65459099"/>
    <n v="0.87278798666666657"/>
    <s v="111-130 minutes"/>
    <n v="0.87278798666666668"/>
    <x v="2"/>
    <n v="1"/>
  </r>
  <r>
    <s v="Deep Rising"/>
    <x v="246"/>
    <x v="559"/>
    <n v="3000"/>
    <n v="6558"/>
    <n v="208"/>
    <n v="0"/>
    <x v="10"/>
    <n v="106"/>
    <n v="106"/>
    <n v="11146409"/>
    <n v="45000000"/>
    <x v="718"/>
    <s v="Color"/>
    <x v="5"/>
    <s v="English"/>
    <x v="1"/>
    <x v="0"/>
    <s v="English"/>
    <n v="-33853591"/>
    <n v="-0.7523020222222222"/>
    <s v="90-110 minutes"/>
    <n v="-0.7523020222222222"/>
    <x v="1"/>
    <n v="0"/>
  </r>
  <r>
    <s v="Defendor"/>
    <x v="408"/>
    <x v="560"/>
    <n v="963"/>
    <n v="2658"/>
    <n v="89"/>
    <n v="0"/>
    <x v="9"/>
    <n v="78"/>
    <n v="95"/>
    <n v="37606"/>
    <n v="3500000"/>
    <x v="719"/>
    <s v="Color"/>
    <x v="2"/>
    <s v="English"/>
    <x v="14"/>
    <x v="0"/>
    <s v="English"/>
    <n v="-3462394"/>
    <n v="-0.98925542857142856"/>
    <s v="90-110 minutes"/>
    <n v="-0.98925542857142856"/>
    <x v="0"/>
    <n v="0"/>
  </r>
  <r>
    <s v="Delgo"/>
    <x v="178"/>
    <x v="561"/>
    <n v="795"/>
    <n v="2449"/>
    <n v="0"/>
    <n v="211"/>
    <x v="45"/>
    <n v="41"/>
    <n v="94"/>
    <n v="511920"/>
    <n v="40000000"/>
    <x v="720"/>
    <s v="Color"/>
    <x v="3"/>
    <s v="English"/>
    <x v="1"/>
    <x v="3"/>
    <s v="English"/>
    <n v="-39488080"/>
    <n v="-0.98720200000000002"/>
    <s v="90-110 minutes"/>
    <n v="-0.98720200000000002"/>
    <x v="1"/>
    <n v="0"/>
  </r>
  <r>
    <s v="Deliver Us from Evil"/>
    <x v="482"/>
    <x v="562"/>
    <n v="2000"/>
    <n v="5697"/>
    <n v="301"/>
    <n v="18000"/>
    <x v="21"/>
    <n v="242"/>
    <n v="118"/>
    <n v="30523568"/>
    <n v="30000000"/>
    <x v="721"/>
    <s v="Color"/>
    <x v="0"/>
    <s v="English"/>
    <x v="1"/>
    <x v="0"/>
    <s v="English"/>
    <n v="523568"/>
    <n v="1.7452266666666771E-2"/>
    <s v="111-130 minutes"/>
    <n v="1.7452266666666667E-2"/>
    <x v="1"/>
    <n v="0"/>
  </r>
  <r>
    <s v="Delivery Man"/>
    <x v="483"/>
    <x v="563"/>
    <n v="390"/>
    <n v="1006"/>
    <n v="31"/>
    <n v="0"/>
    <x v="4"/>
    <n v="168"/>
    <n v="105"/>
    <n v="30659817"/>
    <n v="26000000"/>
    <x v="722"/>
    <s v="Color"/>
    <x v="2"/>
    <s v="English"/>
    <x v="1"/>
    <x v="1"/>
    <s v="English"/>
    <n v="4659817"/>
    <n v="0.17922373076923082"/>
    <s v="90-110 minutes"/>
    <n v="0.17922373076923076"/>
    <x v="1"/>
    <n v="0"/>
  </r>
  <r>
    <s v="De-Lovely"/>
    <x v="484"/>
    <x v="240"/>
    <n v="427"/>
    <n v="729"/>
    <n v="34"/>
    <n v="1000"/>
    <x v="0"/>
    <n v="119"/>
    <n v="125"/>
    <n v="13337299"/>
    <n v="20000000"/>
    <x v="723"/>
    <s v="Black and White"/>
    <x v="6"/>
    <s v="English"/>
    <x v="1"/>
    <x v="1"/>
    <s v="English"/>
    <n v="-6662701"/>
    <n v="-0.33313504999999999"/>
    <s v="111-130 minutes"/>
    <n v="-0.33313504999999999"/>
    <x v="1"/>
    <n v="0"/>
  </r>
  <r>
    <s v="Derailed"/>
    <x v="485"/>
    <x v="9"/>
    <n v="896"/>
    <n v="2019"/>
    <n v="101"/>
    <n v="0"/>
    <x v="0"/>
    <n v="116"/>
    <n v="112"/>
    <n v="36020063"/>
    <n v="22000000"/>
    <x v="258"/>
    <s v="Color"/>
    <x v="1"/>
    <s v="English"/>
    <x v="1"/>
    <x v="0"/>
    <s v="English"/>
    <n v="14020063"/>
    <n v="0.63727559090909081"/>
    <s v="111-130 minutes"/>
    <n v="0.63727559090909092"/>
    <x v="1"/>
    <n v="1"/>
  </r>
  <r>
    <s v="Desert Blue"/>
    <x v="168"/>
    <x v="564"/>
    <n v="1000"/>
    <n v="3207"/>
    <n v="204"/>
    <n v="69"/>
    <x v="21"/>
    <n v="31"/>
    <n v="90"/>
    <n v="99147"/>
    <n v="2000000"/>
    <x v="724"/>
    <s v="Color"/>
    <x v="1"/>
    <s v="English"/>
    <x v="1"/>
    <x v="0"/>
    <s v="English"/>
    <n v="-1900853"/>
    <n v="-0.95042649999999995"/>
    <s v="90-110 minutes"/>
    <n v="-0.95042649999999995"/>
    <x v="0"/>
    <n v="0"/>
  </r>
  <r>
    <s v="Desert Dancer"/>
    <x v="486"/>
    <x v="565"/>
    <n v="507"/>
    <n v="1281"/>
    <n v="10"/>
    <n v="0"/>
    <x v="10"/>
    <n v="31"/>
    <n v="104"/>
    <n v="143653"/>
    <n v="4000000"/>
    <x v="725"/>
    <s v="Color"/>
    <x v="6"/>
    <s v="English"/>
    <x v="4"/>
    <x v="1"/>
    <s v="English"/>
    <n v="-3856347"/>
    <n v="-0.96408674999999999"/>
    <s v="90-110 minutes"/>
    <n v="-0.96408674999999999"/>
    <x v="0"/>
    <n v="0"/>
  </r>
  <r>
    <s v="Desperado"/>
    <x v="487"/>
    <x v="566"/>
    <n v="16000"/>
    <n v="33758"/>
    <n v="0"/>
    <n v="0"/>
    <x v="2"/>
    <n v="93"/>
    <n v="104"/>
    <n v="25625110"/>
    <n v="7000000"/>
    <x v="726"/>
    <s v="Color"/>
    <x v="5"/>
    <s v="English"/>
    <x v="1"/>
    <x v="0"/>
    <s v="English"/>
    <n v="18625110"/>
    <n v="2.66073"/>
    <s v="90-110 minutes"/>
    <n v="2.66073"/>
    <x v="0"/>
    <n v="1"/>
  </r>
  <r>
    <s v="Despicable Me"/>
    <x v="488"/>
    <x v="567"/>
    <n v="7000"/>
    <n v="11608"/>
    <n v="275"/>
    <n v="31000"/>
    <x v="18"/>
    <n v="304"/>
    <n v="87"/>
    <n v="251501645"/>
    <n v="69000000"/>
    <x v="727"/>
    <s v="Color"/>
    <x v="10"/>
    <s v="English"/>
    <x v="1"/>
    <x v="3"/>
    <s v="English"/>
    <n v="182501645"/>
    <n v="2.6449513768115942"/>
    <s v="&lt;90 minutes"/>
    <n v="2.6449513768115942"/>
    <x v="2"/>
    <n v="1"/>
  </r>
  <r>
    <s v="Despicable Me 2"/>
    <x v="488"/>
    <x v="567"/>
    <n v="7000"/>
    <n v="11905"/>
    <n v="275"/>
    <n v="56000"/>
    <x v="1"/>
    <n v="306"/>
    <n v="98"/>
    <n v="368049635"/>
    <n v="76000000"/>
    <x v="728"/>
    <s v="Color"/>
    <x v="10"/>
    <s v="English"/>
    <x v="1"/>
    <x v="3"/>
    <s v="English"/>
    <n v="292049635"/>
    <n v="3.8427583552631575"/>
    <s v="90-110 minutes"/>
    <n v="3.8427583552631579"/>
    <x v="2"/>
    <n v="1"/>
  </r>
  <r>
    <s v="Detention of the Dead"/>
    <x v="24"/>
    <x v="568"/>
    <n v="552"/>
    <n v="2251"/>
    <n v="38"/>
    <n v="898"/>
    <x v="28"/>
    <n v="29"/>
    <n v="87"/>
    <n v="1332"/>
    <n v="500000"/>
    <x v="729"/>
    <s v="Color"/>
    <x v="2"/>
    <s v="English"/>
    <x v="1"/>
    <x v="4"/>
    <s v="English"/>
    <n v="-498668"/>
    <n v="-0.997336"/>
    <s v="&lt;90 minutes"/>
    <n v="-0.997336"/>
    <x v="0"/>
    <n v="0"/>
  </r>
  <r>
    <s v="Deterrence"/>
    <x v="489"/>
    <x v="569"/>
    <n v="574"/>
    <n v="1983"/>
    <n v="37"/>
    <n v="130"/>
    <x v="27"/>
    <n v="29"/>
    <n v="104"/>
    <n v="144583"/>
    <n v="800000"/>
    <x v="730"/>
    <s v="Color"/>
    <x v="1"/>
    <s v="English"/>
    <x v="8"/>
    <x v="0"/>
    <s v="English"/>
    <n v="-655417"/>
    <n v="-0.81927125000000001"/>
    <s v="90-110 minutes"/>
    <n v="-0.81927125000000001"/>
    <x v="0"/>
    <n v="0"/>
  </r>
  <r>
    <s v="Detroit Rock City"/>
    <x v="363"/>
    <x v="570"/>
    <n v="1000"/>
    <n v="2518"/>
    <n v="89"/>
    <n v="0"/>
    <x v="9"/>
    <n v="42"/>
    <n v="95"/>
    <n v="4193025"/>
    <n v="15000000"/>
    <x v="731"/>
    <s v="Color"/>
    <x v="2"/>
    <s v="English"/>
    <x v="1"/>
    <x v="0"/>
    <s v="English"/>
    <n v="-10806975"/>
    <n v="-0.72046500000000002"/>
    <s v="90-110 minutes"/>
    <n v="-0.72046500000000002"/>
    <x v="1"/>
    <n v="0"/>
  </r>
  <r>
    <s v="Deuce Bigalow: European Gigolo"/>
    <x v="490"/>
    <x v="571"/>
    <n v="591"/>
    <n v="1729"/>
    <n v="2"/>
    <n v="887"/>
    <x v="28"/>
    <n v="98"/>
    <n v="83"/>
    <n v="22264487"/>
    <n v="22000000"/>
    <x v="732"/>
    <s v="Color"/>
    <x v="2"/>
    <s v="English"/>
    <x v="1"/>
    <x v="0"/>
    <s v="English"/>
    <n v="264487"/>
    <n v="1.202213636363636E-2"/>
    <s v="&lt;90 minutes"/>
    <n v="1.2022136363636363E-2"/>
    <x v="1"/>
    <n v="0"/>
  </r>
  <r>
    <s v="Deuce Bigalow: Male Gigolo"/>
    <x v="163"/>
    <x v="171"/>
    <n v="1000"/>
    <n v="2604"/>
    <n v="31"/>
    <n v="0"/>
    <x v="34"/>
    <n v="91"/>
    <n v="88"/>
    <n v="65535067"/>
    <n v="17000000"/>
    <x v="733"/>
    <s v="Color"/>
    <x v="2"/>
    <s v="English"/>
    <x v="1"/>
    <x v="0"/>
    <s v="English"/>
    <n v="48535067"/>
    <n v="2.8550039411764705"/>
    <s v="&lt;90 minutes"/>
    <n v="2.8550039411764705"/>
    <x v="1"/>
    <n v="1"/>
  </r>
  <r>
    <s v="Deuces Wild"/>
    <x v="302"/>
    <x v="572"/>
    <n v="12000"/>
    <n v="26961"/>
    <n v="9"/>
    <n v="398"/>
    <x v="5"/>
    <n v="38"/>
    <n v="96"/>
    <n v="6044618"/>
    <n v="10000000"/>
    <x v="734"/>
    <s v="Color"/>
    <x v="5"/>
    <s v="English"/>
    <x v="1"/>
    <x v="0"/>
    <s v="English"/>
    <n v="-3955382"/>
    <n v="-0.39553819999999995"/>
    <s v="90-110 minutes"/>
    <n v="-0.39553820000000001"/>
    <x v="1"/>
    <n v="0"/>
  </r>
  <r>
    <s v="Devil"/>
    <x v="491"/>
    <x v="235"/>
    <n v="2000"/>
    <n v="5628"/>
    <n v="66"/>
    <n v="16000"/>
    <x v="26"/>
    <n v="273"/>
    <n v="80"/>
    <n v="33583175"/>
    <n v="10000000"/>
    <x v="735"/>
    <s v="Color"/>
    <x v="0"/>
    <s v="English"/>
    <x v="1"/>
    <x v="1"/>
    <s v="English"/>
    <n v="23583175"/>
    <n v="2.3583175000000001"/>
    <s v="&lt;90 minutes"/>
    <n v="2.3583175000000001"/>
    <x v="1"/>
    <n v="1"/>
  </r>
  <r>
    <s v="Devil's Due"/>
    <x v="492"/>
    <x v="573"/>
    <n v="971"/>
    <n v="2517"/>
    <n v="14"/>
    <n v="0"/>
    <x v="23"/>
    <n v="137"/>
    <n v="89"/>
    <n v="15818967"/>
    <n v="7000000"/>
    <x v="736"/>
    <s v="Color"/>
    <x v="0"/>
    <s v="English"/>
    <x v="1"/>
    <x v="0"/>
    <s v="English"/>
    <n v="8818967"/>
    <n v="1.2598524285714285"/>
    <s v="&lt;90 minutes"/>
    <n v="1.2598524285714285"/>
    <x v="0"/>
    <n v="1"/>
  </r>
  <r>
    <s v="Diamonds Are Forever"/>
    <x v="493"/>
    <x v="574"/>
    <n v="244"/>
    <n v="1105"/>
    <n v="82"/>
    <n v="0"/>
    <x v="12"/>
    <n v="120"/>
    <n v="120"/>
    <n v="43800000"/>
    <n v="7200000"/>
    <x v="737"/>
    <s v="Color"/>
    <x v="5"/>
    <s v="English"/>
    <x v="4"/>
    <x v="11"/>
    <s v="English"/>
    <n v="36600000"/>
    <n v="5.083333333333333"/>
    <s v="111-130 minutes"/>
    <n v="5.083333333333333"/>
    <x v="0"/>
    <n v="1"/>
  </r>
  <r>
    <s v="Diary of a Mad Black Woman"/>
    <x v="136"/>
    <x v="575"/>
    <n v="907"/>
    <n v="2723"/>
    <n v="0"/>
    <n v="0"/>
    <x v="5"/>
    <n v="62"/>
    <n v="116"/>
    <n v="50382128"/>
    <n v="5500000"/>
    <x v="738"/>
    <s v="Color"/>
    <x v="2"/>
    <s v="English"/>
    <x v="1"/>
    <x v="1"/>
    <s v="English"/>
    <n v="44882128"/>
    <n v="8.1603869090909082"/>
    <s v="111-130 minutes"/>
    <n v="8.1603869090909082"/>
    <x v="0"/>
    <n v="1"/>
  </r>
  <r>
    <s v="Diary of a Wimpy Kid"/>
    <x v="291"/>
    <x v="576"/>
    <n v="17000"/>
    <n v="20154"/>
    <n v="87"/>
    <n v="0"/>
    <x v="21"/>
    <n v="111"/>
    <n v="94"/>
    <n v="64001297"/>
    <n v="15000000"/>
    <x v="739"/>
    <s v="Color"/>
    <x v="2"/>
    <s v="English"/>
    <x v="1"/>
    <x v="3"/>
    <s v="English"/>
    <n v="49001297"/>
    <n v="3.2667531333333333"/>
    <s v="90-110 minutes"/>
    <n v="3.2667531333333333"/>
    <x v="1"/>
    <n v="1"/>
  </r>
  <r>
    <s v="Diary of a Wimpy Kid: Dog Days"/>
    <x v="494"/>
    <x v="239"/>
    <n v="975"/>
    <n v="3153"/>
    <n v="42"/>
    <n v="0"/>
    <x v="4"/>
    <n v="88"/>
    <n v="94"/>
    <n v="49002815"/>
    <n v="22000000"/>
    <x v="740"/>
    <s v="Color"/>
    <x v="2"/>
    <s v="English"/>
    <x v="1"/>
    <x v="3"/>
    <s v="English"/>
    <n v="27002815"/>
    <n v="1.2274006818181817"/>
    <s v="90-110 minutes"/>
    <n v="1.2274006818181817"/>
    <x v="1"/>
    <n v="1"/>
  </r>
  <r>
    <s v="Diary of a Wimpy Kid: Rodrick Rules"/>
    <x v="494"/>
    <x v="239"/>
    <n v="975"/>
    <n v="3567"/>
    <n v="42"/>
    <n v="0"/>
    <x v="0"/>
    <n v="103"/>
    <n v="99"/>
    <n v="52691009"/>
    <n v="21000000"/>
    <x v="741"/>
    <s v="Color"/>
    <x v="2"/>
    <s v="English"/>
    <x v="1"/>
    <x v="3"/>
    <s v="English"/>
    <n v="31691009"/>
    <n v="1.5090956666666666"/>
    <s v="90-110 minutes"/>
    <n v="1.5090956666666666"/>
    <x v="1"/>
    <n v="1"/>
  </r>
  <r>
    <s v="Diary of the Dead"/>
    <x v="495"/>
    <x v="577"/>
    <n v="569"/>
    <n v="1797"/>
    <n v="0"/>
    <n v="0"/>
    <x v="34"/>
    <n v="280"/>
    <n v="95"/>
    <n v="952620"/>
    <n v="2000000"/>
    <x v="742"/>
    <s v="Color"/>
    <x v="0"/>
    <s v="English"/>
    <x v="1"/>
    <x v="0"/>
    <s v="English"/>
    <n v="-1047380"/>
    <n v="-0.52368999999999999"/>
    <s v="90-110 minutes"/>
    <n v="-0.52368999999999999"/>
    <x v="0"/>
    <n v="0"/>
  </r>
  <r>
    <s v="Dick"/>
    <x v="303"/>
    <x v="578"/>
    <n v="16000"/>
    <n v="31005"/>
    <n v="26"/>
    <n v="0"/>
    <x v="8"/>
    <n v="81"/>
    <n v="94"/>
    <n v="6241697"/>
    <n v="13000000"/>
    <x v="743"/>
    <s v="Color"/>
    <x v="2"/>
    <s v="English"/>
    <x v="8"/>
    <x v="1"/>
    <s v="English"/>
    <n v="-6758303"/>
    <n v="-0.51986946153846159"/>
    <s v="90-110 minutes"/>
    <n v="-0.51986946153846159"/>
    <x v="1"/>
    <n v="0"/>
  </r>
  <r>
    <s v="Dick Tracy"/>
    <x v="496"/>
    <x v="408"/>
    <n v="678"/>
    <n v="2096"/>
    <n v="631"/>
    <n v="2000"/>
    <x v="8"/>
    <n v="72"/>
    <n v="105"/>
    <n v="103738726"/>
    <n v="100000000"/>
    <x v="744"/>
    <s v="Color"/>
    <x v="5"/>
    <s v="English"/>
    <x v="1"/>
    <x v="3"/>
    <s v="English"/>
    <n v="3738726"/>
    <n v="3.7387260000000033E-2"/>
    <s v="90-110 minutes"/>
    <n v="3.7387259999999999E-2"/>
    <x v="2"/>
    <n v="0"/>
  </r>
  <r>
    <s v="Dickie Roberts: Former Child Star"/>
    <x v="497"/>
    <x v="579"/>
    <n v="593"/>
    <n v="2713"/>
    <n v="39"/>
    <n v="320"/>
    <x v="5"/>
    <n v="75"/>
    <n v="98"/>
    <n v="22734486"/>
    <n v="17000000"/>
    <x v="745"/>
    <s v="Color"/>
    <x v="2"/>
    <s v="English"/>
    <x v="1"/>
    <x v="1"/>
    <s v="English"/>
    <n v="5734486"/>
    <n v="0.33732270588235291"/>
    <s v="90-110 minutes"/>
    <n v="0.33732270588235291"/>
    <x v="1"/>
    <n v="0"/>
  </r>
  <r>
    <s v="Did You Hear About the Morgans?"/>
    <x v="408"/>
    <x v="580"/>
    <n v="963"/>
    <n v="3150"/>
    <n v="30"/>
    <n v="0"/>
    <x v="32"/>
    <n v="133"/>
    <n v="103"/>
    <n v="29580087"/>
    <n v="58000000"/>
    <x v="746"/>
    <s v="Color"/>
    <x v="2"/>
    <s v="English"/>
    <x v="1"/>
    <x v="1"/>
    <s v="English"/>
    <n v="-28419913"/>
    <n v="-0.4899985"/>
    <s v="90-110 minutes"/>
    <n v="-0.4899985"/>
    <x v="2"/>
    <n v="0"/>
  </r>
  <r>
    <s v="Die Another Day"/>
    <x v="498"/>
    <x v="167"/>
    <n v="769"/>
    <n v="2538"/>
    <n v="93"/>
    <n v="0"/>
    <x v="8"/>
    <n v="264"/>
    <n v="133"/>
    <n v="160201106"/>
    <n v="142000000"/>
    <x v="747"/>
    <s v="Black and White"/>
    <x v="5"/>
    <s v="English"/>
    <x v="4"/>
    <x v="1"/>
    <s v="English"/>
    <n v="18201106"/>
    <n v="0.12817680281690147"/>
    <s v="131-150 minutes"/>
    <n v="0.12817680281690141"/>
    <x v="2"/>
    <n v="0"/>
  </r>
  <r>
    <s v="Die Hard"/>
    <x v="329"/>
    <x v="276"/>
    <n v="25000"/>
    <n v="40585"/>
    <n v="323"/>
    <n v="25000"/>
    <x v="29"/>
    <n v="233"/>
    <n v="131"/>
    <n v="81350242"/>
    <n v="28000000"/>
    <x v="748"/>
    <s v="Color"/>
    <x v="5"/>
    <s v="English"/>
    <x v="1"/>
    <x v="0"/>
    <s v="English"/>
    <n v="53350242"/>
    <n v="1.9053657857142858"/>
    <s v="131-150 minutes"/>
    <n v="1.9053657857142856"/>
    <x v="1"/>
    <n v="1"/>
  </r>
  <r>
    <s v="Die Hard 2"/>
    <x v="11"/>
    <x v="5"/>
    <n v="13000"/>
    <n v="16595"/>
    <n v="212"/>
    <n v="0"/>
    <x v="19"/>
    <n v="142"/>
    <n v="124"/>
    <n v="117541000"/>
    <n v="70000000"/>
    <x v="749"/>
    <s v="Color"/>
    <x v="5"/>
    <s v="English"/>
    <x v="1"/>
    <x v="0"/>
    <s v="English"/>
    <n v="47541000"/>
    <n v="0.67915714285714279"/>
    <s v="111-130 minutes"/>
    <n v="0.6791571428571429"/>
    <x v="2"/>
    <n v="1"/>
  </r>
  <r>
    <s v="Die Hard with a Vengeance"/>
    <x v="11"/>
    <x v="276"/>
    <n v="13000"/>
    <n v="14274"/>
    <n v="323"/>
    <n v="0"/>
    <x v="7"/>
    <n v="148"/>
    <n v="128"/>
    <n v="100012500"/>
    <n v="90000000"/>
    <x v="750"/>
    <s v="Color"/>
    <x v="5"/>
    <s v="English"/>
    <x v="1"/>
    <x v="0"/>
    <s v="English"/>
    <n v="10012500"/>
    <n v="0.11125000000000007"/>
    <s v="111-130 minutes"/>
    <n v="0.11125"/>
    <x v="2"/>
    <n v="0"/>
  </r>
  <r>
    <s v="Digimon: The Movie"/>
    <x v="499"/>
    <x v="581"/>
    <n v="93"/>
    <n v="315"/>
    <n v="99"/>
    <n v="207"/>
    <x v="11"/>
    <n v="29"/>
    <n v="82"/>
    <n v="9628751"/>
    <n v="5000000"/>
    <x v="751"/>
    <s v="Color"/>
    <x v="5"/>
    <s v="English"/>
    <x v="1"/>
    <x v="3"/>
    <s v="English"/>
    <n v="4628751"/>
    <n v="0.92575019999999997"/>
    <s v="&lt;90 minutes"/>
    <n v="0.92575019999999997"/>
    <x v="0"/>
    <n v="1"/>
  </r>
  <r>
    <s v="Dil Jo Bhi Kahey..."/>
    <x v="500"/>
    <x v="582"/>
    <n v="421"/>
    <n v="622"/>
    <n v="0"/>
    <n v="9"/>
    <x v="17"/>
    <n v="4"/>
    <m/>
    <n v="129319"/>
    <n v="70000000"/>
    <x v="752"/>
    <s v="Color"/>
    <x v="12"/>
    <s v="English"/>
    <x v="18"/>
    <x v="8"/>
    <s v="English"/>
    <n v="-69870681"/>
    <n v="-0.99815258571428567"/>
    <s v=""/>
    <n v="-0.99815258571428567"/>
    <x v="2"/>
    <n v="0"/>
  </r>
  <r>
    <s v="Diner"/>
    <x v="369"/>
    <x v="194"/>
    <n v="801"/>
    <n v="2943"/>
    <n v="272"/>
    <n v="0"/>
    <x v="2"/>
    <n v="42"/>
    <n v="110"/>
    <n v="14100000"/>
    <n v="5000000"/>
    <x v="753"/>
    <s v="Color"/>
    <x v="2"/>
    <s v="English"/>
    <x v="1"/>
    <x v="0"/>
    <s v="English"/>
    <n v="9100000"/>
    <n v="1.8199999999999998"/>
    <s v="90-110 minutes"/>
    <n v="1.82"/>
    <x v="0"/>
    <n v="1"/>
  </r>
  <r>
    <s v="Dinosaur"/>
    <x v="194"/>
    <x v="583"/>
    <n v="1000"/>
    <n v="2945"/>
    <n v="0"/>
    <n v="0"/>
    <x v="27"/>
    <n v="145"/>
    <n v="82"/>
    <n v="137748063"/>
    <n v="127500000"/>
    <x v="751"/>
    <s v="Color"/>
    <x v="3"/>
    <s v="English"/>
    <x v="1"/>
    <x v="3"/>
    <s v="English"/>
    <n v="10248063"/>
    <n v="8.0376964705882292E-2"/>
    <s v="&lt;90 minutes"/>
    <n v="8.0376964705882348E-2"/>
    <x v="2"/>
    <n v="0"/>
  </r>
  <r>
    <s v="Dirty Pretty Things"/>
    <x v="501"/>
    <x v="444"/>
    <n v="460"/>
    <n v="1334"/>
    <n v="350"/>
    <n v="0"/>
    <x v="14"/>
    <n v="137"/>
    <n v="97"/>
    <n v="8111360"/>
    <n v="10000000"/>
    <x v="754"/>
    <s v="Color"/>
    <x v="4"/>
    <s v="English"/>
    <x v="4"/>
    <x v="0"/>
    <s v="English"/>
    <n v="-1888640"/>
    <n v="-0.18886400000000003"/>
    <s v="90-110 minutes"/>
    <n v="-0.188864"/>
    <x v="1"/>
    <n v="0"/>
  </r>
  <r>
    <s v="Dirty Work"/>
    <x v="502"/>
    <x v="584"/>
    <n v="721"/>
    <n v="1805"/>
    <n v="799"/>
    <n v="679"/>
    <x v="4"/>
    <n v="32"/>
    <n v="82"/>
    <n v="9975684"/>
    <n v="13000000"/>
    <x v="755"/>
    <s v="Color"/>
    <x v="2"/>
    <s v="English"/>
    <x v="14"/>
    <x v="1"/>
    <s v="English"/>
    <n v="-3024316"/>
    <n v="-0.23263969230769233"/>
    <s v="&lt;90 minutes"/>
    <n v="-0.2326396923076923"/>
    <x v="1"/>
    <n v="0"/>
  </r>
  <r>
    <s v="Disaster Movie"/>
    <x v="503"/>
    <x v="585"/>
    <n v="869"/>
    <n v="2857"/>
    <n v="82"/>
    <n v="0"/>
    <x v="61"/>
    <n v="111"/>
    <n v="88"/>
    <n v="14174654"/>
    <n v="25000000"/>
    <x v="756"/>
    <s v="Color"/>
    <x v="2"/>
    <s v="English"/>
    <x v="1"/>
    <x v="1"/>
    <s v="English"/>
    <n v="-10825346"/>
    <n v="-0.43301383999999998"/>
    <s v="&lt;90 minutes"/>
    <n v="-0.43301383999999998"/>
    <x v="1"/>
    <n v="0"/>
  </r>
  <r>
    <s v="Disclosure"/>
    <x v="395"/>
    <x v="194"/>
    <n v="2000"/>
    <n v="3888"/>
    <n v="272"/>
    <n v="0"/>
    <x v="10"/>
    <n v="55"/>
    <n v="128"/>
    <n v="83000000"/>
    <n v="55000000"/>
    <x v="84"/>
    <s v="Color"/>
    <x v="1"/>
    <s v="English"/>
    <x v="1"/>
    <x v="0"/>
    <s v="English"/>
    <n v="28000000"/>
    <n v="0.50909090909090904"/>
    <s v="111-130 minutes"/>
    <n v="0.50909090909090904"/>
    <x v="2"/>
    <n v="1"/>
  </r>
  <r>
    <s v="District 9"/>
    <x v="504"/>
    <x v="449"/>
    <n v="2000"/>
    <n v="2639"/>
    <n v="662"/>
    <n v="22000"/>
    <x v="30"/>
    <n v="472"/>
    <n v="112"/>
    <n v="115646235"/>
    <n v="30000000"/>
    <x v="643"/>
    <s v="Color"/>
    <x v="5"/>
    <s v="English"/>
    <x v="28"/>
    <x v="0"/>
    <s v="English"/>
    <n v="85646235"/>
    <n v="2.8548745000000002"/>
    <s v="111-130 minutes"/>
    <n v="2.8548745000000002"/>
    <x v="1"/>
    <n v="1"/>
  </r>
  <r>
    <s v="District B13"/>
    <x v="505"/>
    <x v="586"/>
    <n v="510"/>
    <n v="962"/>
    <n v="180"/>
    <n v="0"/>
    <x v="2"/>
    <n v="141"/>
    <n v="84"/>
    <n v="1197786"/>
    <n v="12000000"/>
    <x v="757"/>
    <s v="Color"/>
    <x v="5"/>
    <s v="French"/>
    <x v="8"/>
    <x v="0"/>
    <s v="Other language"/>
    <n v="-10802214"/>
    <n v="-0.90018449999999994"/>
    <s v="&lt;90 minutes"/>
    <n v="-0.90018450000000005"/>
    <x v="1"/>
    <n v="0"/>
  </r>
  <r>
    <s v="Disturbia"/>
    <x v="506"/>
    <x v="587"/>
    <n v="884"/>
    <n v="2288"/>
    <n v="154"/>
    <n v="0"/>
    <x v="31"/>
    <n v="253"/>
    <n v="105"/>
    <n v="80050171"/>
    <n v="20000000"/>
    <x v="758"/>
    <s v="Color"/>
    <x v="1"/>
    <s v="English"/>
    <x v="1"/>
    <x v="1"/>
    <s v="English"/>
    <n v="60050171"/>
    <n v="3.0025085499999999"/>
    <s v="90-110 minutes"/>
    <n v="3.0025085499999999"/>
    <x v="1"/>
    <n v="1"/>
  </r>
  <r>
    <s v="Disturbing Behavior"/>
    <x v="507"/>
    <x v="588"/>
    <n v="989"/>
    <n v="4660"/>
    <n v="119"/>
    <n v="673"/>
    <x v="37"/>
    <n v="96"/>
    <n v="84"/>
    <n v="17411331"/>
    <n v="15000000"/>
    <x v="65"/>
    <s v="Color"/>
    <x v="0"/>
    <s v="English"/>
    <x v="12"/>
    <x v="0"/>
    <s v="English"/>
    <n v="2411331"/>
    <n v="0.16075539999999999"/>
    <s v="&lt;90 minutes"/>
    <n v="0.16075539999999999"/>
    <x v="1"/>
    <n v="0"/>
  </r>
  <r>
    <s v="Divergent"/>
    <x v="152"/>
    <x v="589"/>
    <n v="14000"/>
    <n v="22226"/>
    <n v="168"/>
    <n v="49000"/>
    <x v="12"/>
    <n v="459"/>
    <n v="139"/>
    <n v="150832203"/>
    <n v="85000000"/>
    <x v="759"/>
    <s v="Color"/>
    <x v="3"/>
    <s v="English"/>
    <x v="1"/>
    <x v="1"/>
    <s v="English"/>
    <n v="65832203"/>
    <n v="0.77449650588235297"/>
    <s v="131-150 minutes"/>
    <n v="0.77449650588235297"/>
    <x v="2"/>
    <n v="1"/>
  </r>
  <r>
    <s v="Divine Secrets of the Ya-Ya Sisterhood"/>
    <x v="508"/>
    <x v="590"/>
    <n v="1000"/>
    <n v="3845"/>
    <n v="144"/>
    <n v="0"/>
    <x v="10"/>
    <n v="93"/>
    <n v="116"/>
    <n v="69586544"/>
    <n v="27000000"/>
    <x v="760"/>
    <s v="Color"/>
    <x v="1"/>
    <s v="English"/>
    <x v="1"/>
    <x v="1"/>
    <s v="English"/>
    <n v="42586544"/>
    <n v="1.5772794074074072"/>
    <s v="111-130 minutes"/>
    <n v="1.5772794074074075"/>
    <x v="1"/>
    <n v="1"/>
  </r>
  <r>
    <s v="Django Unchained"/>
    <x v="308"/>
    <x v="591"/>
    <n v="29000"/>
    <n v="40978"/>
    <n v="16000"/>
    <n v="199000"/>
    <x v="43"/>
    <n v="765"/>
    <n v="165"/>
    <n v="162804648"/>
    <n v="100000000"/>
    <x v="761"/>
    <s v="Color"/>
    <x v="1"/>
    <s v="English"/>
    <x v="1"/>
    <x v="0"/>
    <s v="English"/>
    <n v="62804648"/>
    <n v="0.62804648000000007"/>
    <s v="&gt;150 minutes"/>
    <n v="0.62804647999999996"/>
    <x v="2"/>
    <n v="1"/>
  </r>
  <r>
    <s v="Do the Right Thing"/>
    <x v="509"/>
    <x v="27"/>
    <n v="782"/>
    <n v="2892"/>
    <n v="0"/>
    <n v="0"/>
    <x v="25"/>
    <n v="103"/>
    <n v="120"/>
    <n v="27545445"/>
    <n v="6500000"/>
    <x v="762"/>
    <s v="Color"/>
    <x v="1"/>
    <s v="English"/>
    <x v="1"/>
    <x v="0"/>
    <s v="English"/>
    <n v="21045445"/>
    <n v="3.2377607692307695"/>
    <s v="111-130 minutes"/>
    <n v="3.2377607692307691"/>
    <x v="0"/>
    <n v="1"/>
  </r>
  <r>
    <s v="Do You Believe?"/>
    <x v="510"/>
    <x v="592"/>
    <n v="2000"/>
    <n v="6752"/>
    <n v="16"/>
    <n v="13000"/>
    <x v="11"/>
    <n v="11"/>
    <n v="120"/>
    <n v="12985267"/>
    <n v="2300000"/>
    <x v="763"/>
    <s v="Color"/>
    <x v="1"/>
    <s v="English"/>
    <x v="1"/>
    <x v="1"/>
    <s v="English"/>
    <n v="10685267"/>
    <n v="4.6457682608695654"/>
    <s v="111-130 minutes"/>
    <n v="4.6457682608695654"/>
    <x v="0"/>
    <n v="1"/>
  </r>
  <r>
    <s v="DOA: Dead or Alive"/>
    <x v="511"/>
    <x v="593"/>
    <n v="826"/>
    <n v="4473"/>
    <n v="23"/>
    <n v="0"/>
    <x v="3"/>
    <n v="110"/>
    <n v="87"/>
    <n v="480314"/>
    <n v="21000000"/>
    <x v="764"/>
    <s v="Color"/>
    <x v="5"/>
    <s v="English"/>
    <x v="1"/>
    <x v="1"/>
    <s v="English"/>
    <n v="-20519686"/>
    <n v="-0.97712790476190481"/>
    <s v="&lt;90 minutes"/>
    <n v="-0.97712790476190481"/>
    <x v="1"/>
    <n v="0"/>
  </r>
  <r>
    <s v="Doctor Dolittle"/>
    <x v="20"/>
    <x v="29"/>
    <n v="1000"/>
    <n v="4166"/>
    <n v="84"/>
    <n v="694"/>
    <x v="13"/>
    <n v="73"/>
    <n v="85"/>
    <n v="144156464"/>
    <n v="71500000"/>
    <x v="765"/>
    <s v="Color"/>
    <x v="2"/>
    <s v="English"/>
    <x v="1"/>
    <x v="1"/>
    <s v="English"/>
    <n v="72656464"/>
    <n v="1.0161743216783217"/>
    <s v="&lt;90 minutes"/>
    <n v="1.0161743216783217"/>
    <x v="2"/>
    <n v="1"/>
  </r>
  <r>
    <s v="Doctor Zhivago"/>
    <x v="512"/>
    <x v="91"/>
    <n v="597"/>
    <n v="1966"/>
    <n v="767"/>
    <n v="7000"/>
    <x v="30"/>
    <n v="89"/>
    <n v="200"/>
    <n v="111722000"/>
    <n v="11000000"/>
    <x v="766"/>
    <s v="Color"/>
    <x v="1"/>
    <s v="English"/>
    <x v="1"/>
    <x v="1"/>
    <s v="English"/>
    <n v="100722000"/>
    <n v="9.156545454545455"/>
    <s v="&gt;150 minutes"/>
    <n v="9.156545454545455"/>
    <x v="1"/>
    <n v="1"/>
  </r>
  <r>
    <s v="Dodgeball: A True Underdog Story"/>
    <x v="98"/>
    <x v="594"/>
    <n v="989"/>
    <n v="4730"/>
    <n v="43"/>
    <n v="0"/>
    <x v="12"/>
    <n v="191"/>
    <n v="92"/>
    <n v="114324072"/>
    <n v="20000000"/>
    <x v="767"/>
    <s v="Black and White"/>
    <x v="2"/>
    <s v="English"/>
    <x v="1"/>
    <x v="1"/>
    <s v="English"/>
    <n v="94324072"/>
    <n v="4.7162036000000001"/>
    <s v="90-110 minutes"/>
    <n v="4.7162036000000001"/>
    <x v="1"/>
    <n v="1"/>
  </r>
  <r>
    <s v="Dogma"/>
    <x v="153"/>
    <x v="454"/>
    <n v="13000"/>
    <n v="16693"/>
    <n v="0"/>
    <n v="10000"/>
    <x v="14"/>
    <n v="206"/>
    <n v="130"/>
    <n v="30651422"/>
    <n v="10000000"/>
    <x v="768"/>
    <s v="Color"/>
    <x v="3"/>
    <s v="English"/>
    <x v="1"/>
    <x v="0"/>
    <s v="English"/>
    <n v="20651422"/>
    <n v="2.0651421999999999"/>
    <s v="111-130 minutes"/>
    <n v="2.0651421999999999"/>
    <x v="1"/>
    <n v="1"/>
  </r>
  <r>
    <s v="Dolphin Tale"/>
    <x v="160"/>
    <x v="136"/>
    <n v="11000"/>
    <n v="14209"/>
    <n v="188"/>
    <n v="0"/>
    <x v="31"/>
    <n v="131"/>
    <n v="113"/>
    <n v="72279690"/>
    <n v="37000000"/>
    <x v="769"/>
    <s v="Color"/>
    <x v="1"/>
    <s v="English"/>
    <x v="1"/>
    <x v="3"/>
    <s v="English"/>
    <n v="35279690"/>
    <n v="0.95350513513513513"/>
    <s v="111-130 minutes"/>
    <n v="0.95350513513513513"/>
    <x v="1"/>
    <n v="1"/>
  </r>
  <r>
    <s v="Dolphin Tale 2"/>
    <x v="160"/>
    <x v="136"/>
    <n v="11000"/>
    <n v="13904"/>
    <n v="188"/>
    <n v="0"/>
    <x v="4"/>
    <n v="54"/>
    <n v="107"/>
    <n v="42019483"/>
    <n v="36000000"/>
    <x v="770"/>
    <s v="Color"/>
    <x v="1"/>
    <s v="English"/>
    <x v="1"/>
    <x v="3"/>
    <s v="English"/>
    <n v="6019483"/>
    <n v="0.16720786111111119"/>
    <s v="90-110 minutes"/>
    <n v="0.16720786111111111"/>
    <x v="1"/>
    <n v="0"/>
  </r>
  <r>
    <s v="Dolphins and Whales 3D: Tribes of the Ocean"/>
    <x v="111"/>
    <x v="595"/>
    <n v="844"/>
    <n v="844"/>
    <n v="0"/>
    <n v="28"/>
    <x v="27"/>
    <n v="9"/>
    <n v="42"/>
    <n v="7518876"/>
    <n v="6000000"/>
    <x v="771"/>
    <s v="Color"/>
    <x v="3"/>
    <s v="English"/>
    <x v="4"/>
    <x v="8"/>
    <s v="English"/>
    <n v="1518876"/>
    <n v="0.25314600000000009"/>
    <s v="&lt;90 minutes"/>
    <n v="0.25314599999999998"/>
    <x v="0"/>
    <n v="0"/>
  </r>
  <r>
    <s v="Domestic Disturbance"/>
    <x v="29"/>
    <x v="473"/>
    <n v="12000"/>
    <n v="13390"/>
    <n v="17"/>
    <n v="361"/>
    <x v="37"/>
    <n v="98"/>
    <n v="89"/>
    <n v="45207112"/>
    <n v="53000000"/>
    <x v="772"/>
    <s v="Color"/>
    <x v="4"/>
    <s v="English"/>
    <x v="1"/>
    <x v="1"/>
    <s v="English"/>
    <n v="-7792888"/>
    <n v="-0.14703562264150949"/>
    <s v="&lt;90 minutes"/>
    <n v="-0.14703562264150943"/>
    <x v="2"/>
    <n v="0"/>
  </r>
  <r>
    <s v="Domino"/>
    <x v="513"/>
    <x v="307"/>
    <n v="984"/>
    <n v="5702"/>
    <n v="12000"/>
    <n v="0"/>
    <x v="10"/>
    <n v="186"/>
    <n v="127"/>
    <n v="10137232"/>
    <n v="50000000"/>
    <x v="258"/>
    <s v="Color"/>
    <x v="5"/>
    <s v="English"/>
    <x v="8"/>
    <x v="0"/>
    <s v="English"/>
    <n v="-39862768"/>
    <n v="-0.79725535999999997"/>
    <s v="111-130 minutes"/>
    <n v="-0.79725535999999997"/>
    <x v="1"/>
    <n v="0"/>
  </r>
  <r>
    <s v="Don Jon"/>
    <x v="2"/>
    <x v="596"/>
    <n v="23000"/>
    <n v="44265"/>
    <n v="23000"/>
    <n v="33000"/>
    <x v="0"/>
    <n v="364"/>
    <n v="90"/>
    <n v="24475193"/>
    <n v="3000000"/>
    <x v="773"/>
    <s v="Color"/>
    <x v="2"/>
    <s v="English"/>
    <x v="1"/>
    <x v="0"/>
    <s v="English"/>
    <n v="21475193"/>
    <n v="7.1583976666666675"/>
    <s v="90-110 minutes"/>
    <n v="7.1583976666666667"/>
    <x v="0"/>
    <n v="1"/>
  </r>
  <r>
    <s v="Don Juan DeMarco"/>
    <x v="86"/>
    <x v="597"/>
    <n v="40000"/>
    <n v="52122"/>
    <n v="19"/>
    <n v="0"/>
    <x v="9"/>
    <n v="44"/>
    <n v="97"/>
    <n v="22200000"/>
    <n v="25000000"/>
    <x v="774"/>
    <s v="Color"/>
    <x v="2"/>
    <s v="English"/>
    <x v="1"/>
    <x v="1"/>
    <s v="English"/>
    <n v="-2800000"/>
    <n v="-0.11199999999999999"/>
    <s v="90-110 minutes"/>
    <n v="-0.112"/>
    <x v="1"/>
    <n v="0"/>
  </r>
  <r>
    <s v="Donkey Punch"/>
    <x v="457"/>
    <x v="598"/>
    <n v="1000"/>
    <n v="1558"/>
    <n v="4"/>
    <n v="0"/>
    <x v="41"/>
    <n v="114"/>
    <n v="99"/>
    <n v="18378"/>
    <n v="900000"/>
    <x v="775"/>
    <s v="Color"/>
    <x v="4"/>
    <s v="English"/>
    <x v="4"/>
    <x v="0"/>
    <s v="English"/>
    <n v="-881622"/>
    <n v="-0.97958000000000001"/>
    <s v="90-110 minutes"/>
    <n v="-0.97958000000000001"/>
    <x v="0"/>
    <n v="0"/>
  </r>
  <r>
    <s v="Donnie Brasco"/>
    <x v="86"/>
    <x v="599"/>
    <n v="40000"/>
    <n v="56014"/>
    <n v="179"/>
    <n v="0"/>
    <x v="24"/>
    <n v="117"/>
    <n v="147"/>
    <n v="41954997"/>
    <n v="35000000"/>
    <x v="776"/>
    <s v="Color"/>
    <x v="6"/>
    <s v="English"/>
    <x v="1"/>
    <x v="0"/>
    <s v="English"/>
    <n v="6954997"/>
    <n v="0.19871419999999995"/>
    <s v="131-150 minutes"/>
    <n v="0.19871420000000001"/>
    <x v="1"/>
    <n v="0"/>
  </r>
  <r>
    <s v="Donnie Darko"/>
    <x v="350"/>
    <x v="600"/>
    <n v="15000"/>
    <n v="17040"/>
    <n v="219"/>
    <n v="33000"/>
    <x v="6"/>
    <n v="283"/>
    <n v="133"/>
    <n v="727883"/>
    <n v="4500000"/>
    <x v="777"/>
    <s v="Color"/>
    <x v="1"/>
    <s v="English"/>
    <x v="1"/>
    <x v="0"/>
    <s v="English"/>
    <n v="-3772117"/>
    <n v="-0.83824822222222228"/>
    <s v="131-150 minutes"/>
    <n v="-0.83824822222222217"/>
    <x v="0"/>
    <n v="0"/>
  </r>
  <r>
    <s v="Don't Be Afraid of the Dark"/>
    <x v="514"/>
    <x v="601"/>
    <n v="3000"/>
    <n v="3744"/>
    <n v="24"/>
    <n v="10000"/>
    <x v="5"/>
    <n v="298"/>
    <n v="99"/>
    <n v="24042490"/>
    <n v="25000000"/>
    <x v="778"/>
    <s v="Color"/>
    <x v="7"/>
    <s v="English"/>
    <x v="1"/>
    <x v="0"/>
    <s v="English"/>
    <n v="-957510"/>
    <n v="-3.8300400000000012E-2"/>
    <s v="90-110 minutes"/>
    <n v="-3.8300399999999998E-2"/>
    <x v="1"/>
    <n v="0"/>
  </r>
  <r>
    <s v="Don't Say a Word"/>
    <x v="20"/>
    <x v="602"/>
    <n v="1000"/>
    <n v="3341"/>
    <n v="39"/>
    <n v="970"/>
    <x v="26"/>
    <n v="113"/>
    <n v="113"/>
    <n v="54997476"/>
    <n v="50000000"/>
    <x v="779"/>
    <s v="Color"/>
    <x v="4"/>
    <s v="English"/>
    <x v="1"/>
    <x v="0"/>
    <s v="English"/>
    <n v="4997476"/>
    <n v="9.9949520000000014E-2"/>
    <s v="111-130 minutes"/>
    <n v="9.994952E-2"/>
    <x v="1"/>
    <n v="0"/>
  </r>
  <r>
    <s v="Doogal"/>
    <x v="515"/>
    <x v="603"/>
    <n v="787"/>
    <n v="2185"/>
    <n v="3"/>
    <n v="346"/>
    <x v="50"/>
    <n v="31"/>
    <n v="77"/>
    <n v="7382993"/>
    <n v="20000000"/>
    <x v="780"/>
    <s v="Color"/>
    <x v="3"/>
    <s v="English"/>
    <x v="1"/>
    <x v="2"/>
    <s v="English"/>
    <n v="-12617007"/>
    <n v="-0.63085035"/>
    <s v="&lt;90 minutes"/>
    <n v="-0.63085035"/>
    <x v="1"/>
    <n v="0"/>
  </r>
  <r>
    <s v="Doom"/>
    <x v="260"/>
    <x v="513"/>
    <n v="12000"/>
    <n v="13517"/>
    <n v="43"/>
    <n v="0"/>
    <x v="41"/>
    <n v="237"/>
    <n v="113"/>
    <n v="28031250"/>
    <n v="60000000"/>
    <x v="781"/>
    <s v="Color"/>
    <x v="5"/>
    <s v="English"/>
    <x v="4"/>
    <x v="0"/>
    <s v="English"/>
    <n v="-31968750"/>
    <n v="-0.53281250000000002"/>
    <s v="111-130 minutes"/>
    <n v="-0.53281250000000002"/>
    <x v="2"/>
    <n v="0"/>
  </r>
  <r>
    <s v="Doomsday"/>
    <x v="516"/>
    <x v="604"/>
    <n v="165"/>
    <n v="391"/>
    <n v="197"/>
    <n v="0"/>
    <x v="10"/>
    <n v="254"/>
    <n v="113"/>
    <n v="10955425"/>
    <n v="30000000"/>
    <x v="782"/>
    <s v="Color"/>
    <x v="5"/>
    <s v="English"/>
    <x v="4"/>
    <x v="0"/>
    <s v="English"/>
    <n v="-19044575"/>
    <n v="-0.63481916666666671"/>
    <s v="111-130 minutes"/>
    <n v="-0.63481916666666671"/>
    <x v="1"/>
    <n v="0"/>
  </r>
  <r>
    <s v="Dope"/>
    <x v="517"/>
    <x v="400"/>
    <n v="637"/>
    <n v="1342"/>
    <n v="44"/>
    <n v="23000"/>
    <x v="40"/>
    <n v="180"/>
    <n v="103"/>
    <n v="17474107"/>
    <n v="7000000"/>
    <x v="783"/>
    <s v="Color"/>
    <x v="2"/>
    <s v="English"/>
    <x v="1"/>
    <x v="0"/>
    <s v="English"/>
    <n v="10474107"/>
    <n v="1.4963009999999999"/>
    <s v="90-110 minutes"/>
    <n v="1.4963010000000001"/>
    <x v="0"/>
    <n v="1"/>
  </r>
  <r>
    <s v="Double Impact"/>
    <x v="312"/>
    <x v="605"/>
    <n v="633"/>
    <n v="874"/>
    <n v="23"/>
    <n v="0"/>
    <x v="37"/>
    <n v="40"/>
    <n v="110"/>
    <n v="30102717"/>
    <n v="15000000"/>
    <x v="784"/>
    <s v="Color"/>
    <x v="5"/>
    <s v="English"/>
    <x v="1"/>
    <x v="0"/>
    <s v="English"/>
    <n v="15102717"/>
    <n v="1.0068478000000001"/>
    <s v="90-110 minutes"/>
    <n v="1.0068478000000001"/>
    <x v="1"/>
    <n v="1"/>
  </r>
  <r>
    <s v="Double Jeopardy"/>
    <x v="507"/>
    <x v="606"/>
    <n v="984"/>
    <n v="2129"/>
    <n v="78"/>
    <n v="0"/>
    <x v="4"/>
    <n v="129"/>
    <n v="105"/>
    <n v="116735231"/>
    <n v="70000000"/>
    <x v="785"/>
    <s v="Color"/>
    <x v="4"/>
    <s v="English"/>
    <x v="1"/>
    <x v="0"/>
    <s v="English"/>
    <n v="46735231"/>
    <n v="0.66764615714285713"/>
    <s v="90-110 minutes"/>
    <n v="0.66764615714285713"/>
    <x v="2"/>
    <n v="1"/>
  </r>
  <r>
    <s v="Double Take"/>
    <x v="126"/>
    <x v="607"/>
    <n v="1000"/>
    <n v="2557"/>
    <n v="269"/>
    <n v="204"/>
    <x v="13"/>
    <n v="45"/>
    <n v="88"/>
    <n v="20218"/>
    <n v="24000000"/>
    <x v="786"/>
    <s v="Color"/>
    <x v="5"/>
    <s v="English"/>
    <x v="1"/>
    <x v="1"/>
    <s v="English"/>
    <n v="-23979782"/>
    <n v="-0.99915758333333338"/>
    <s v="&lt;90 minutes"/>
    <n v="-0.99915758333333338"/>
    <x v="1"/>
    <n v="0"/>
  </r>
  <r>
    <s v="Doubt"/>
    <x v="27"/>
    <x v="608"/>
    <n v="22000"/>
    <n v="33903"/>
    <n v="53"/>
    <n v="0"/>
    <x v="1"/>
    <n v="293"/>
    <n v="104"/>
    <n v="33422556"/>
    <n v="20000000"/>
    <x v="787"/>
    <s v="Color"/>
    <x v="1"/>
    <s v="English"/>
    <x v="1"/>
    <x v="1"/>
    <s v="English"/>
    <n v="13422556"/>
    <n v="0.67112780000000005"/>
    <s v="90-110 minutes"/>
    <n v="0.67112780000000005"/>
    <x v="1"/>
    <n v="1"/>
  </r>
  <r>
    <s v="Doug's 1st Movie"/>
    <x v="184"/>
    <x v="609"/>
    <n v="2000"/>
    <n v="2908"/>
    <n v="0"/>
    <n v="122"/>
    <x v="39"/>
    <n v="28"/>
    <n v="77"/>
    <n v="19421271"/>
    <n v="5000000"/>
    <x v="788"/>
    <s v="Color"/>
    <x v="10"/>
    <s v="English"/>
    <x v="1"/>
    <x v="2"/>
    <s v="English"/>
    <n v="14421271"/>
    <n v="2.8842542"/>
    <s v="&lt;90 minutes"/>
    <n v="2.8842542"/>
    <x v="0"/>
    <n v="1"/>
  </r>
  <r>
    <s v="Down and Out with the Dolls"/>
    <x v="518"/>
    <x v="610"/>
    <n v="268"/>
    <n v="318"/>
    <n v="0"/>
    <n v="27"/>
    <x v="8"/>
    <n v="12"/>
    <n v="88"/>
    <n v="58936"/>
    <n v="1200000"/>
    <x v="789"/>
    <s v="Color"/>
    <x v="2"/>
    <s v="English"/>
    <x v="1"/>
    <x v="0"/>
    <s v="English"/>
    <n v="-1141064"/>
    <n v="-0.95088666666666666"/>
    <s v="&lt;90 minutes"/>
    <n v="-0.95088666666666666"/>
    <x v="0"/>
    <n v="0"/>
  </r>
  <r>
    <s v="Down in the Valley"/>
    <x v="519"/>
    <x v="611"/>
    <n v="2000"/>
    <n v="3921"/>
    <n v="12"/>
    <n v="412"/>
    <x v="27"/>
    <n v="74"/>
    <n v="108"/>
    <n v="568695"/>
    <n v="8000000"/>
    <x v="790"/>
    <s v="Color"/>
    <x v="1"/>
    <s v="English"/>
    <x v="1"/>
    <x v="0"/>
    <s v="English"/>
    <n v="-7431305"/>
    <n v="-0.92891312500000001"/>
    <s v="90-110 minutes"/>
    <n v="-0.92891312500000001"/>
    <x v="0"/>
    <n v="0"/>
  </r>
  <r>
    <s v="Down to Earth"/>
    <x v="520"/>
    <x v="60"/>
    <n v="979"/>
    <n v="2911"/>
    <n v="129"/>
    <n v="602"/>
    <x v="33"/>
    <n v="61"/>
    <n v="87"/>
    <n v="64172251"/>
    <n v="30000000"/>
    <x v="791"/>
    <s v="Color"/>
    <x v="2"/>
    <s v="English"/>
    <x v="1"/>
    <x v="1"/>
    <s v="English"/>
    <n v="34172251"/>
    <n v="1.1390750333333335"/>
    <s v="&lt;90 minutes"/>
    <n v="1.1390750333333333"/>
    <x v="1"/>
    <n v="1"/>
  </r>
  <r>
    <s v="Down to You"/>
    <x v="521"/>
    <x v="612"/>
    <n v="3000"/>
    <n v="4409"/>
    <n v="0"/>
    <n v="580"/>
    <x v="38"/>
    <n v="64"/>
    <n v="91"/>
    <n v="20035310"/>
    <n v="9000000"/>
    <x v="792"/>
    <s v="Color"/>
    <x v="2"/>
    <s v="English"/>
    <x v="1"/>
    <x v="1"/>
    <s v="English"/>
    <n v="11035310"/>
    <n v="1.2261455555555556"/>
    <s v="90-110 minutes"/>
    <n v="1.2261455555555556"/>
    <x v="1"/>
    <n v="1"/>
  </r>
  <r>
    <s v="Downfall"/>
    <x v="522"/>
    <x v="613"/>
    <n v="918"/>
    <n v="2334"/>
    <n v="101"/>
    <n v="14000"/>
    <x v="15"/>
    <n v="192"/>
    <n v="178"/>
    <n v="5501940"/>
    <n v="13500000"/>
    <x v="793"/>
    <s v="Color"/>
    <x v="6"/>
    <s v="German"/>
    <x v="2"/>
    <x v="0"/>
    <s v="Other language"/>
    <n v="-7998060"/>
    <n v="-0.59244888888888891"/>
    <s v="&gt;150 minutes"/>
    <n v="-0.59244888888888891"/>
    <x v="1"/>
    <n v="0"/>
  </r>
  <r>
    <s v="Dr. Dolittle 2"/>
    <x v="523"/>
    <x v="536"/>
    <n v="1000"/>
    <n v="3287"/>
    <n v="41"/>
    <n v="266"/>
    <x v="28"/>
    <n v="91"/>
    <n v="87"/>
    <n v="112950721"/>
    <n v="72000000"/>
    <x v="42"/>
    <s v="Color"/>
    <x v="2"/>
    <s v="English"/>
    <x v="1"/>
    <x v="3"/>
    <s v="English"/>
    <n v="40950721"/>
    <n v="0.56876001388888886"/>
    <s v="&lt;90 minutes"/>
    <n v="0.56876001388888886"/>
    <x v="2"/>
    <n v="1"/>
  </r>
  <r>
    <s v="Dr. No"/>
    <x v="524"/>
    <x v="614"/>
    <n v="650"/>
    <n v="1421"/>
    <n v="92"/>
    <n v="5000"/>
    <x v="40"/>
    <n v="184"/>
    <n v="110"/>
    <n v="16067035"/>
    <n v="1100000"/>
    <x v="794"/>
    <s v="Color"/>
    <x v="5"/>
    <s v="English"/>
    <x v="4"/>
    <x v="6"/>
    <s v="English"/>
    <n v="14967035"/>
    <n v="13.606395454545455"/>
    <s v="90-110 minutes"/>
    <n v="13.606395454545455"/>
    <x v="0"/>
    <n v="1"/>
  </r>
  <r>
    <s v="Dracula 2000"/>
    <x v="39"/>
    <x v="615"/>
    <n v="18000"/>
    <n v="23344"/>
    <n v="71"/>
    <n v="0"/>
    <x v="38"/>
    <n v="122"/>
    <n v="99"/>
    <n v="33000377"/>
    <n v="28000000"/>
    <x v="795"/>
    <s v="Color"/>
    <x v="5"/>
    <s v="English"/>
    <x v="1"/>
    <x v="0"/>
    <s v="English"/>
    <n v="5000377"/>
    <n v="0.17858489285714296"/>
    <s v="90-110 minutes"/>
    <n v="0.17858489285714285"/>
    <x v="1"/>
    <n v="0"/>
  </r>
  <r>
    <s v="Dracula Untold"/>
    <x v="181"/>
    <x v="616"/>
    <n v="3000"/>
    <n v="5178"/>
    <n v="28"/>
    <n v="37000"/>
    <x v="26"/>
    <n v="261"/>
    <n v="92"/>
    <n v="55942830"/>
    <n v="70000000"/>
    <x v="178"/>
    <s v="Color"/>
    <x v="5"/>
    <s v="English"/>
    <x v="1"/>
    <x v="1"/>
    <s v="English"/>
    <n v="-14057170"/>
    <n v="-0.20081671428571424"/>
    <s v="90-110 minutes"/>
    <n v="-0.20081671428571429"/>
    <x v="2"/>
    <n v="0"/>
  </r>
  <r>
    <s v="Dracula: Pages from a Virgin's Diary"/>
    <x v="525"/>
    <x v="617"/>
    <n v="14"/>
    <n v="21"/>
    <n v="126"/>
    <n v="131"/>
    <x v="20"/>
    <n v="58"/>
    <n v="73"/>
    <n v="39659"/>
    <n v="1600000"/>
    <x v="796"/>
    <s v="Black and White"/>
    <x v="2"/>
    <s v="English"/>
    <x v="14"/>
    <x v="8"/>
    <s v="English"/>
    <n v="-1560341"/>
    <n v="-0.97521312500000001"/>
    <s v="&lt;90 minutes"/>
    <n v="-0.97521312500000001"/>
    <x v="0"/>
    <n v="0"/>
  </r>
  <r>
    <s v="Draft Day"/>
    <x v="8"/>
    <x v="618"/>
    <n v="3000"/>
    <n v="3757"/>
    <n v="425"/>
    <n v="14000"/>
    <x v="9"/>
    <n v="159"/>
    <n v="110"/>
    <n v="28831145"/>
    <n v="25000000"/>
    <x v="797"/>
    <s v="Color"/>
    <x v="1"/>
    <s v="English"/>
    <x v="1"/>
    <x v="0"/>
    <s v="English"/>
    <n v="3831145"/>
    <n v="0.1532458000000001"/>
    <s v="90-110 minutes"/>
    <n v="0.15324579999999999"/>
    <x v="1"/>
    <n v="0"/>
  </r>
  <r>
    <s v="Drag Me to Hell"/>
    <x v="491"/>
    <x v="98"/>
    <n v="2000"/>
    <n v="5642"/>
    <n v="0"/>
    <n v="11000"/>
    <x v="0"/>
    <n v="397"/>
    <n v="99"/>
    <n v="42057340"/>
    <n v="30000000"/>
    <x v="798"/>
    <s v="Color"/>
    <x v="0"/>
    <s v="English"/>
    <x v="1"/>
    <x v="1"/>
    <s v="English"/>
    <n v="12057340"/>
    <n v="0.40191133333333329"/>
    <s v="90-110 minutes"/>
    <n v="0.40191133333333334"/>
    <x v="1"/>
    <n v="0"/>
  </r>
  <r>
    <s v="Dragon Blade"/>
    <x v="526"/>
    <x v="619"/>
    <n v="21"/>
    <n v="58"/>
    <n v="10"/>
    <n v="0"/>
    <x v="8"/>
    <n v="68"/>
    <n v="103"/>
    <n v="72413"/>
    <n v="65000000"/>
    <x v="799"/>
    <s v="Color"/>
    <x v="5"/>
    <s v="Mandarin"/>
    <x v="3"/>
    <x v="0"/>
    <s v="Other language"/>
    <n v="-64927587"/>
    <n v="-0.99888595384615386"/>
    <s v="90-110 minutes"/>
    <n v="-0.99888595384615386"/>
    <x v="2"/>
    <n v="0"/>
  </r>
  <r>
    <s v="Dragon Wars: D-War"/>
    <x v="527"/>
    <x v="620"/>
    <n v="889"/>
    <n v="3274"/>
    <n v="26"/>
    <n v="0"/>
    <x v="49"/>
    <n v="93"/>
    <n v="107"/>
    <n v="10956379"/>
    <n v="35000000"/>
    <x v="800"/>
    <s v="Color"/>
    <x v="5"/>
    <s v="English"/>
    <x v="29"/>
    <x v="1"/>
    <s v="English"/>
    <n v="-24043621"/>
    <n v="-0.68696059999999992"/>
    <s v="90-110 minutes"/>
    <n v="-0.68696060000000003"/>
    <x v="1"/>
    <n v="0"/>
  </r>
  <r>
    <s v="Dragonball: Evolution"/>
    <x v="528"/>
    <x v="621"/>
    <n v="473"/>
    <n v="1100"/>
    <n v="70"/>
    <n v="0"/>
    <x v="60"/>
    <n v="130"/>
    <n v="100"/>
    <n v="9353573"/>
    <n v="45000000"/>
    <x v="801"/>
    <s v="Color"/>
    <x v="5"/>
    <s v="English"/>
    <x v="1"/>
    <x v="3"/>
    <s v="English"/>
    <n v="-35646427"/>
    <n v="-0.79214282222222221"/>
    <s v="90-110 minutes"/>
    <n v="-0.79214282222222221"/>
    <x v="1"/>
    <n v="0"/>
  </r>
  <r>
    <s v="Dragonfly"/>
    <x v="529"/>
    <x v="119"/>
    <n v="780"/>
    <n v="2109"/>
    <n v="293"/>
    <n v="0"/>
    <x v="8"/>
    <n v="117"/>
    <n v="104"/>
    <n v="30063805"/>
    <n v="60000000"/>
    <x v="485"/>
    <s v="Color"/>
    <x v="1"/>
    <s v="English"/>
    <x v="1"/>
    <x v="1"/>
    <s v="English"/>
    <n v="-29936195"/>
    <n v="-0.49893658333333335"/>
    <s v="90-110 minutes"/>
    <n v="-0.49893658333333335"/>
    <x v="2"/>
    <n v="0"/>
  </r>
  <r>
    <s v="DragonHeart"/>
    <x v="530"/>
    <x v="144"/>
    <n v="2000"/>
    <n v="2710"/>
    <n v="357"/>
    <n v="0"/>
    <x v="4"/>
    <n v="60"/>
    <n v="103"/>
    <n v="51317350"/>
    <n v="57000000"/>
    <x v="802"/>
    <s v="Color"/>
    <x v="5"/>
    <s v="English"/>
    <x v="1"/>
    <x v="1"/>
    <s v="English"/>
    <n v="-5682650"/>
    <n v="-9.9695614035087754E-2"/>
    <s v="90-110 minutes"/>
    <n v="-9.9695614035087726E-2"/>
    <x v="2"/>
    <n v="0"/>
  </r>
  <r>
    <s v="Dragonslayer"/>
    <x v="531"/>
    <x v="622"/>
    <n v="1000"/>
    <n v="1263"/>
    <n v="25"/>
    <n v="0"/>
    <x v="12"/>
    <n v="60"/>
    <n v="108"/>
    <n v="6000000"/>
    <n v="18000000"/>
    <x v="803"/>
    <s v="Color"/>
    <x v="5"/>
    <s v="English"/>
    <x v="1"/>
    <x v="3"/>
    <s v="English"/>
    <n v="-12000000"/>
    <n v="-0.66666666666666674"/>
    <s v="90-110 minutes"/>
    <n v="-0.66666666666666663"/>
    <x v="1"/>
    <n v="0"/>
  </r>
  <r>
    <s v="Dream House"/>
    <x v="25"/>
    <x v="399"/>
    <n v="6000"/>
    <n v="8018"/>
    <n v="260"/>
    <n v="0"/>
    <x v="10"/>
    <n v="174"/>
    <n v="84"/>
    <n v="21283440"/>
    <n v="55000000"/>
    <x v="804"/>
    <s v="Color"/>
    <x v="1"/>
    <s v="English"/>
    <x v="1"/>
    <x v="1"/>
    <s v="English"/>
    <n v="-33716560"/>
    <n v="-0.61302836363636359"/>
    <s v="&lt;90 minutes"/>
    <n v="-0.61302836363636359"/>
    <x v="2"/>
    <n v="0"/>
  </r>
  <r>
    <s v="Dream with the Fishes"/>
    <x v="532"/>
    <x v="623"/>
    <n v="611"/>
    <n v="1692"/>
    <n v="4"/>
    <n v="166"/>
    <x v="20"/>
    <n v="28"/>
    <n v="97"/>
    <n v="464655"/>
    <n v="1000000"/>
    <x v="660"/>
    <s v="Color"/>
    <x v="2"/>
    <s v="English"/>
    <x v="1"/>
    <x v="0"/>
    <s v="English"/>
    <n v="-535345"/>
    <n v="-0.53534499999999996"/>
    <s v="90-110 minutes"/>
    <n v="-0.53534499999999996"/>
    <x v="0"/>
    <n v="0"/>
  </r>
  <r>
    <s v="Dreamcatcher"/>
    <x v="160"/>
    <x v="624"/>
    <n v="11000"/>
    <n v="12194"/>
    <n v="759"/>
    <n v="4000"/>
    <x v="37"/>
    <n v="175"/>
    <n v="136"/>
    <n v="33685268"/>
    <n v="68000000"/>
    <x v="805"/>
    <s v="Color"/>
    <x v="1"/>
    <s v="English"/>
    <x v="1"/>
    <x v="0"/>
    <s v="English"/>
    <n v="-34314732"/>
    <n v="-0.50462841176470596"/>
    <s v="131-150 minutes"/>
    <n v="-0.50462841176470585"/>
    <x v="2"/>
    <n v="0"/>
  </r>
  <r>
    <s v="Dreamer: Inspired by a True Story"/>
    <x v="533"/>
    <x v="625"/>
    <n v="649"/>
    <n v="1400"/>
    <n v="61"/>
    <n v="0"/>
    <x v="31"/>
    <n v="75"/>
    <n v="98"/>
    <n v="32701088"/>
    <n v="32000000"/>
    <x v="806"/>
    <s v="Color"/>
    <x v="1"/>
    <s v="English"/>
    <x v="1"/>
    <x v="3"/>
    <s v="English"/>
    <n v="701088"/>
    <n v="2.1908999999999956E-2"/>
    <s v="90-110 minutes"/>
    <n v="2.1909000000000001E-2"/>
    <x v="1"/>
    <n v="0"/>
  </r>
  <r>
    <s v="Dreamgirls"/>
    <x v="534"/>
    <x v="626"/>
    <n v="912"/>
    <n v="2856"/>
    <n v="386"/>
    <n v="0"/>
    <x v="27"/>
    <n v="241"/>
    <n v="130"/>
    <n v="103338338"/>
    <n v="70000000"/>
    <x v="807"/>
    <s v="Color"/>
    <x v="1"/>
    <s v="English"/>
    <x v="1"/>
    <x v="1"/>
    <s v="English"/>
    <n v="33338338"/>
    <n v="0.47626197142857141"/>
    <s v="111-130 minutes"/>
    <n v="0.47626197142857141"/>
    <x v="2"/>
    <n v="0"/>
  </r>
  <r>
    <s v="Dreaming of Joseph Lees"/>
    <x v="425"/>
    <x v="627"/>
    <n v="631"/>
    <n v="2020"/>
    <n v="4"/>
    <n v="100"/>
    <x v="4"/>
    <n v="16"/>
    <n v="92"/>
    <n v="7680"/>
    <n v="2000000"/>
    <x v="808"/>
    <s v="Color"/>
    <x v="1"/>
    <s v="English"/>
    <x v="1"/>
    <x v="0"/>
    <s v="English"/>
    <n v="-1992320"/>
    <n v="-0.99616000000000005"/>
    <s v="90-110 minutes"/>
    <n v="-0.99616000000000005"/>
    <x v="0"/>
    <n v="0"/>
  </r>
  <r>
    <s v="Dredd"/>
    <x v="535"/>
    <x v="628"/>
    <n v="409"/>
    <n v="578"/>
    <n v="38"/>
    <n v="46000"/>
    <x v="19"/>
    <n v="432"/>
    <n v="95"/>
    <n v="13401683"/>
    <n v="35000000"/>
    <x v="809"/>
    <s v="Color"/>
    <x v="5"/>
    <s v="English"/>
    <x v="4"/>
    <x v="0"/>
    <s v="English"/>
    <n v="-21598317"/>
    <n v="-0.6170947714285715"/>
    <s v="90-110 minutes"/>
    <n v="-0.61709477142857139"/>
    <x v="1"/>
    <n v="0"/>
  </r>
  <r>
    <s v="Dressed to Kill"/>
    <x v="536"/>
    <x v="629"/>
    <n v="754"/>
    <n v="2442"/>
    <n v="0"/>
    <n v="0"/>
    <x v="19"/>
    <n v="121"/>
    <n v="104"/>
    <n v="31899000"/>
    <n v="6500000"/>
    <x v="810"/>
    <s v="Color"/>
    <x v="9"/>
    <s v="English"/>
    <x v="1"/>
    <x v="7"/>
    <s v="English"/>
    <n v="25399000"/>
    <n v="3.9075384615384614"/>
    <s v="90-110 minutes"/>
    <n v="3.9075384615384614"/>
    <x v="0"/>
    <n v="1"/>
  </r>
  <r>
    <s v="Drillbit Taylor"/>
    <x v="537"/>
    <x v="630"/>
    <n v="1000"/>
    <n v="3239"/>
    <n v="65"/>
    <n v="702"/>
    <x v="34"/>
    <n v="146"/>
    <n v="102"/>
    <n v="32853640"/>
    <n v="40000000"/>
    <x v="23"/>
    <s v="Color"/>
    <x v="2"/>
    <s v="English"/>
    <x v="1"/>
    <x v="1"/>
    <s v="English"/>
    <n v="-7146360"/>
    <n v="-0.17865900000000001"/>
    <s v="90-110 minutes"/>
    <n v="-0.17865900000000001"/>
    <x v="1"/>
    <n v="0"/>
  </r>
  <r>
    <s v="Drive"/>
    <x v="319"/>
    <x v="631"/>
    <n v="33000"/>
    <n v="34337"/>
    <n v="0"/>
    <n v="81000"/>
    <x v="24"/>
    <n v="676"/>
    <n v="100"/>
    <n v="35054909"/>
    <n v="15000000"/>
    <x v="811"/>
    <s v="Color"/>
    <x v="4"/>
    <s v="English"/>
    <x v="1"/>
    <x v="0"/>
    <s v="English"/>
    <n v="20054909"/>
    <n v="1.3369939333333334"/>
    <s v="90-110 minutes"/>
    <n v="1.3369939333333334"/>
    <x v="1"/>
    <n v="1"/>
  </r>
  <r>
    <s v="Drive Angry"/>
    <x v="55"/>
    <x v="615"/>
    <n v="12000"/>
    <n v="16481"/>
    <n v="71"/>
    <n v="15000"/>
    <x v="37"/>
    <n v="296"/>
    <n v="104"/>
    <n v="10706786"/>
    <n v="50000000"/>
    <x v="812"/>
    <s v="Color"/>
    <x v="5"/>
    <s v="English"/>
    <x v="1"/>
    <x v="0"/>
    <s v="English"/>
    <n v="-39293214"/>
    <n v="-0.78586427999999997"/>
    <s v="90-110 minutes"/>
    <n v="-0.78586427999999997"/>
    <x v="1"/>
    <n v="0"/>
  </r>
  <r>
    <s v="Drive Me Crazy"/>
    <x v="538"/>
    <x v="154"/>
    <n v="452"/>
    <n v="1760"/>
    <n v="13"/>
    <n v="0"/>
    <x v="34"/>
    <n v="59"/>
    <n v="91"/>
    <n v="17843379"/>
    <n v="8000000"/>
    <x v="813"/>
    <s v="Color"/>
    <x v="2"/>
    <s v="English"/>
    <x v="1"/>
    <x v="1"/>
    <s v="English"/>
    <n v="9843379"/>
    <n v="1.2304223749999998"/>
    <s v="90-110 minutes"/>
    <n v="1.2304223750000001"/>
    <x v="0"/>
    <n v="1"/>
  </r>
  <r>
    <s v="Driven"/>
    <x v="204"/>
    <x v="5"/>
    <n v="13000"/>
    <n v="14780"/>
    <n v="212"/>
    <n v="886"/>
    <x v="42"/>
    <n v="109"/>
    <n v="116"/>
    <n v="32616869"/>
    <n v="72000000"/>
    <x v="814"/>
    <s v="Color"/>
    <x v="5"/>
    <s v="English"/>
    <x v="1"/>
    <x v="1"/>
    <s v="English"/>
    <n v="-39383131"/>
    <n v="-0.54698793055555561"/>
    <s v="111-130 minutes"/>
    <n v="-0.5469879305555555"/>
    <x v="2"/>
    <n v="0"/>
  </r>
  <r>
    <s v="Driving Miss Daisy"/>
    <x v="160"/>
    <x v="606"/>
    <n v="11000"/>
    <n v="12619"/>
    <n v="78"/>
    <n v="3000"/>
    <x v="14"/>
    <n v="61"/>
    <n v="99"/>
    <n v="106593296"/>
    <n v="7500000"/>
    <x v="815"/>
    <s v="Color"/>
    <x v="2"/>
    <s v="English"/>
    <x v="1"/>
    <x v="3"/>
    <s v="English"/>
    <n v="99093296"/>
    <n v="13.212439466666666"/>
    <s v="90-110 minutes"/>
    <n v="13.212439466666666"/>
    <x v="0"/>
    <n v="1"/>
  </r>
  <r>
    <s v="Drop Dead Gorgeous"/>
    <x v="186"/>
    <x v="632"/>
    <n v="4000"/>
    <n v="6388"/>
    <n v="31"/>
    <n v="0"/>
    <x v="27"/>
    <n v="77"/>
    <n v="97"/>
    <n v="10561238"/>
    <n v="10000000"/>
    <x v="476"/>
    <s v="Color"/>
    <x v="2"/>
    <s v="English"/>
    <x v="2"/>
    <x v="1"/>
    <s v="English"/>
    <n v="561238"/>
    <n v="5.6123799999999946E-2"/>
    <s v="90-110 minutes"/>
    <n v="5.6123800000000001E-2"/>
    <x v="1"/>
    <n v="0"/>
  </r>
  <r>
    <s v="Drowning Mona"/>
    <x v="85"/>
    <x v="633"/>
    <n v="8000"/>
    <n v="11078"/>
    <n v="22"/>
    <n v="492"/>
    <x v="5"/>
    <n v="84"/>
    <n v="96"/>
    <n v="15427192"/>
    <n v="16000000"/>
    <x v="816"/>
    <s v="Color"/>
    <x v="2"/>
    <s v="English"/>
    <x v="1"/>
    <x v="1"/>
    <s v="English"/>
    <n v="-572808"/>
    <n v="-3.5800500000000013E-2"/>
    <s v="90-110 minutes"/>
    <n v="-3.5800499999999999E-2"/>
    <x v="1"/>
    <n v="0"/>
  </r>
  <r>
    <s v="Drumline"/>
    <x v="539"/>
    <x v="634"/>
    <n v="962"/>
    <n v="2390"/>
    <n v="30"/>
    <n v="2000"/>
    <x v="34"/>
    <n v="64"/>
    <n v="118"/>
    <n v="56398162"/>
    <n v="20000000"/>
    <x v="817"/>
    <s v="Color"/>
    <x v="2"/>
    <s v="English"/>
    <x v="1"/>
    <x v="1"/>
    <s v="English"/>
    <n v="36398162"/>
    <n v="1.8199081000000001"/>
    <s v="111-130 minutes"/>
    <n v="1.8199080999999999"/>
    <x v="1"/>
    <n v="1"/>
  </r>
  <r>
    <s v="Dude, Where's My Car?"/>
    <x v="8"/>
    <x v="635"/>
    <n v="3000"/>
    <n v="6454"/>
    <n v="8"/>
    <n v="0"/>
    <x v="37"/>
    <n v="106"/>
    <n v="83"/>
    <n v="46729374"/>
    <n v="13000000"/>
    <x v="818"/>
    <s v="Color"/>
    <x v="2"/>
    <s v="English"/>
    <x v="1"/>
    <x v="1"/>
    <s v="English"/>
    <n v="33729374"/>
    <n v="2.5945672307692309"/>
    <s v="&lt;90 minutes"/>
    <n v="2.5945672307692309"/>
    <x v="1"/>
    <n v="1"/>
  </r>
  <r>
    <s v="Dudley Do-Right"/>
    <x v="265"/>
    <x v="337"/>
    <n v="3000"/>
    <n v="5568"/>
    <n v="37"/>
    <n v="272"/>
    <x v="53"/>
    <n v="41"/>
    <n v="77"/>
    <n v="9694105"/>
    <n v="22000000"/>
    <x v="768"/>
    <s v="Color"/>
    <x v="2"/>
    <s v="English"/>
    <x v="1"/>
    <x v="3"/>
    <s v="English"/>
    <n v="-12305895"/>
    <n v="-0.55935886363636356"/>
    <s v="&lt;90 minutes"/>
    <n v="-0.55935886363636367"/>
    <x v="1"/>
    <n v="0"/>
  </r>
  <r>
    <s v="Due Date"/>
    <x v="95"/>
    <x v="636"/>
    <n v="21000"/>
    <n v="23018"/>
    <n v="480"/>
    <n v="25000"/>
    <x v="0"/>
    <n v="307"/>
    <n v="95"/>
    <n v="100448498"/>
    <n v="65000000"/>
    <x v="819"/>
    <s v="Color"/>
    <x v="2"/>
    <s v="English"/>
    <x v="1"/>
    <x v="0"/>
    <s v="English"/>
    <n v="35448498"/>
    <n v="0.54536150769230773"/>
    <s v="90-110 minutes"/>
    <n v="0.54536150769230773"/>
    <x v="2"/>
    <n v="1"/>
  </r>
  <r>
    <s v="Duel in the Sun"/>
    <x v="540"/>
    <x v="637"/>
    <n v="469"/>
    <n v="2037"/>
    <n v="54"/>
    <n v="403"/>
    <x v="31"/>
    <n v="32"/>
    <n v="144"/>
    <n v="20400000"/>
    <n v="8000000"/>
    <x v="820"/>
    <s v="Color"/>
    <x v="1"/>
    <s v="English"/>
    <x v="1"/>
    <x v="5"/>
    <s v="English"/>
    <n v="12400000"/>
    <n v="1.5499999999999998"/>
    <s v="131-150 minutes"/>
    <n v="1.55"/>
    <x v="0"/>
    <n v="1"/>
  </r>
  <r>
    <s v="Duets"/>
    <x v="463"/>
    <x v="638"/>
    <n v="555"/>
    <n v="1227"/>
    <n v="28"/>
    <n v="573"/>
    <x v="10"/>
    <n v="65"/>
    <n v="112"/>
    <n v="4734235"/>
    <n v="15000000"/>
    <x v="821"/>
    <s v="Color"/>
    <x v="2"/>
    <s v="English"/>
    <x v="1"/>
    <x v="0"/>
    <s v="English"/>
    <n v="-10265765"/>
    <n v="-0.68438433333333326"/>
    <s v="111-130 minutes"/>
    <n v="-0.68438433333333337"/>
    <x v="1"/>
    <n v="0"/>
  </r>
  <r>
    <s v="Duma"/>
    <x v="541"/>
    <x v="639"/>
    <n v="706"/>
    <n v="1579"/>
    <n v="19"/>
    <n v="0"/>
    <x v="40"/>
    <n v="38"/>
    <n v="100"/>
    <n v="860002"/>
    <n v="12000000"/>
    <x v="822"/>
    <s v="Color"/>
    <x v="3"/>
    <s v="English"/>
    <x v="1"/>
    <x v="3"/>
    <s v="English"/>
    <n v="-11139998"/>
    <n v="-0.92833316666666665"/>
    <s v="90-110 minutes"/>
    <n v="-0.92833316666666665"/>
    <x v="1"/>
    <n v="0"/>
  </r>
  <r>
    <s v="Dumb &amp; Dumber"/>
    <x v="542"/>
    <x v="640"/>
    <n v="879"/>
    <n v="2985"/>
    <n v="137"/>
    <n v="0"/>
    <x v="40"/>
    <n v="84"/>
    <n v="113"/>
    <n v="127175354"/>
    <n v="16000000"/>
    <x v="823"/>
    <s v="Color"/>
    <x v="2"/>
    <s v="English"/>
    <x v="1"/>
    <x v="1"/>
    <s v="English"/>
    <n v="111175354"/>
    <n v="6.9484596249999999"/>
    <s v="111-130 minutes"/>
    <n v="6.9484596249999999"/>
    <x v="1"/>
    <n v="1"/>
  </r>
  <r>
    <s v="Dumb and Dumber To"/>
    <x v="365"/>
    <x v="641"/>
    <n v="13000"/>
    <n v="16179"/>
    <n v="101"/>
    <n v="55000"/>
    <x v="34"/>
    <n v="218"/>
    <n v="109"/>
    <n v="86208010"/>
    <n v="35000000"/>
    <x v="824"/>
    <s v="Color"/>
    <x v="2"/>
    <s v="English"/>
    <x v="1"/>
    <x v="1"/>
    <s v="English"/>
    <n v="51208010"/>
    <n v="1.4630860000000001"/>
    <s v="90-110 minutes"/>
    <n v="1.4630860000000001"/>
    <x v="1"/>
    <n v="1"/>
  </r>
  <r>
    <s v="Dumb and Dumberer: When Harry Met Lloyd"/>
    <x v="543"/>
    <x v="642"/>
    <n v="577"/>
    <n v="1653"/>
    <n v="14"/>
    <n v="1000"/>
    <x v="62"/>
    <n v="85"/>
    <n v="85"/>
    <n v="26096584"/>
    <n v="19000000"/>
    <x v="825"/>
    <s v="Color"/>
    <x v="2"/>
    <s v="English"/>
    <x v="1"/>
    <x v="1"/>
    <s v="English"/>
    <n v="7096584"/>
    <n v="0.37350442105263149"/>
    <s v="&lt;90 minutes"/>
    <n v="0.3735044210526316"/>
    <x v="1"/>
    <n v="0"/>
  </r>
  <r>
    <s v="Dune"/>
    <x v="544"/>
    <x v="643"/>
    <n v="913"/>
    <n v="2449"/>
    <n v="0"/>
    <n v="11000"/>
    <x v="0"/>
    <n v="144"/>
    <n v="177"/>
    <n v="27400000"/>
    <n v="40000000"/>
    <x v="826"/>
    <s v="Color"/>
    <x v="5"/>
    <s v="English"/>
    <x v="1"/>
    <x v="1"/>
    <s v="English"/>
    <n v="-12600000"/>
    <n v="-0.31499999999999995"/>
    <s v="&gt;150 minutes"/>
    <n v="-0.315"/>
    <x v="1"/>
    <n v="0"/>
  </r>
  <r>
    <s v="Duplex"/>
    <x v="545"/>
    <x v="556"/>
    <n v="1000"/>
    <n v="3096"/>
    <n v="0"/>
    <n v="0"/>
    <x v="16"/>
    <n v="78"/>
    <n v="89"/>
    <n v="9652000"/>
    <n v="40000000"/>
    <x v="827"/>
    <s v="Color"/>
    <x v="2"/>
    <s v="English"/>
    <x v="1"/>
    <x v="1"/>
    <s v="English"/>
    <n v="-30348000"/>
    <n v="-0.75870000000000004"/>
    <s v="&lt;90 minutes"/>
    <n v="-0.75870000000000004"/>
    <x v="1"/>
    <n v="0"/>
  </r>
  <r>
    <s v="Duplicity"/>
    <x v="173"/>
    <x v="644"/>
    <n v="8000"/>
    <n v="10623"/>
    <n v="209"/>
    <n v="0"/>
    <x v="21"/>
    <n v="211"/>
    <n v="125"/>
    <n v="40559930"/>
    <n v="60000000"/>
    <x v="828"/>
    <s v="Color"/>
    <x v="2"/>
    <s v="English"/>
    <x v="1"/>
    <x v="1"/>
    <s v="English"/>
    <n v="-19440070"/>
    <n v="-0.32400116666666667"/>
    <s v="111-130 minutes"/>
    <n v="-0.32400116666666667"/>
    <x v="2"/>
    <n v="0"/>
  </r>
  <r>
    <s v="Dylan Dog: Dead of Night"/>
    <x v="546"/>
    <x v="645"/>
    <n v="403"/>
    <n v="1577"/>
    <n v="14"/>
    <n v="0"/>
    <x v="17"/>
    <n v="138"/>
    <n v="107"/>
    <n v="1183354"/>
    <n v="20000000"/>
    <x v="829"/>
    <s v="Color"/>
    <x v="5"/>
    <s v="English"/>
    <x v="1"/>
    <x v="1"/>
    <s v="English"/>
    <n v="-18816646"/>
    <n v="-0.94083229999999995"/>
    <s v="90-110 minutes"/>
    <n v="-0.94083229999999995"/>
    <x v="1"/>
    <n v="0"/>
  </r>
  <r>
    <s v="DysFunktional Family"/>
    <x v="547"/>
    <x v="607"/>
    <n v="489"/>
    <n v="539"/>
    <n v="269"/>
    <n v="26"/>
    <x v="0"/>
    <n v="23"/>
    <n v="89"/>
    <n v="2223990"/>
    <n v="3000000"/>
    <x v="830"/>
    <s v="Color"/>
    <x v="2"/>
    <s v="English"/>
    <x v="1"/>
    <x v="0"/>
    <s v="English"/>
    <n v="-776010"/>
    <n v="-0.25866999999999996"/>
    <s v="&lt;90 minutes"/>
    <n v="-0.25867000000000001"/>
    <x v="0"/>
    <n v="0"/>
  </r>
  <r>
    <s v="E.T. the Extra-Terrestrial"/>
    <x v="548"/>
    <x v="110"/>
    <n v="861"/>
    <n v="2811"/>
    <n v="14000"/>
    <n v="34000"/>
    <x v="25"/>
    <n v="215"/>
    <n v="120"/>
    <n v="434949459"/>
    <n v="10500000"/>
    <x v="831"/>
    <s v="Color"/>
    <x v="14"/>
    <s v="English"/>
    <x v="1"/>
    <x v="3"/>
    <s v="English"/>
    <n v="424449459"/>
    <n v="40.423757999999999"/>
    <s v="111-130 minutes"/>
    <n v="40.423757999999999"/>
    <x v="1"/>
    <n v="1"/>
  </r>
  <r>
    <s v="Eagle Eye"/>
    <x v="521"/>
    <x v="587"/>
    <n v="3000"/>
    <n v="5637"/>
    <n v="154"/>
    <n v="0"/>
    <x v="0"/>
    <n v="215"/>
    <n v="118"/>
    <n v="101111837"/>
    <n v="80000000"/>
    <x v="29"/>
    <s v="Color"/>
    <x v="5"/>
    <s v="English"/>
    <x v="1"/>
    <x v="1"/>
    <s v="English"/>
    <n v="21111837"/>
    <n v="0.26389796249999997"/>
    <s v="111-130 minutes"/>
    <n v="0.26389796250000003"/>
    <x v="2"/>
    <n v="0"/>
  </r>
  <r>
    <s v="Earth to Echo"/>
    <x v="549"/>
    <x v="646"/>
    <n v="803"/>
    <n v="1921"/>
    <n v="13"/>
    <n v="0"/>
    <x v="16"/>
    <n v="112"/>
    <n v="91"/>
    <n v="38916903"/>
    <n v="13000000"/>
    <x v="832"/>
    <s v="Color"/>
    <x v="3"/>
    <s v="English"/>
    <x v="1"/>
    <x v="3"/>
    <s v="English"/>
    <n v="25916903"/>
    <n v="1.9936079230769232"/>
    <s v="90-110 minutes"/>
    <n v="1.993607923076923"/>
    <x v="1"/>
    <n v="1"/>
  </r>
  <r>
    <s v="East Is East"/>
    <x v="69"/>
    <x v="647"/>
    <n v="883"/>
    <n v="1616"/>
    <n v="70"/>
    <n v="1000"/>
    <x v="31"/>
    <n v="82"/>
    <n v="96"/>
    <n v="4170647"/>
    <n v="1900000"/>
    <x v="833"/>
    <s v="Color"/>
    <x v="2"/>
    <s v="English"/>
    <x v="4"/>
    <x v="0"/>
    <s v="English"/>
    <n v="2270647"/>
    <n v="1.1950773684210527"/>
    <s v="90-110 minutes"/>
    <n v="1.1950773684210527"/>
    <x v="0"/>
    <n v="1"/>
  </r>
  <r>
    <s v="Eastern Promises"/>
    <x v="74"/>
    <x v="66"/>
    <n v="10000"/>
    <n v="17211"/>
    <n v="0"/>
    <n v="0"/>
    <x v="18"/>
    <n v="356"/>
    <n v="96"/>
    <n v="17114882"/>
    <n v="25000000"/>
    <x v="834"/>
    <s v="Color"/>
    <x v="4"/>
    <s v="English"/>
    <x v="1"/>
    <x v="0"/>
    <s v="English"/>
    <n v="-7885118"/>
    <n v="-0.31540471999999997"/>
    <s v="90-110 minutes"/>
    <n v="-0.31540472000000003"/>
    <x v="1"/>
    <n v="0"/>
  </r>
  <r>
    <s v="Easy A"/>
    <x v="157"/>
    <x v="207"/>
    <n v="15000"/>
    <n v="16982"/>
    <n v="87"/>
    <n v="19000"/>
    <x v="19"/>
    <n v="262"/>
    <n v="92"/>
    <n v="58401464"/>
    <n v="8000000"/>
    <x v="835"/>
    <s v="Color"/>
    <x v="2"/>
    <s v="English"/>
    <x v="1"/>
    <x v="1"/>
    <s v="English"/>
    <n v="50401464"/>
    <n v="6.3001829999999996"/>
    <s v="90-110 minutes"/>
    <n v="6.3001829999999996"/>
    <x v="0"/>
    <n v="1"/>
  </r>
  <r>
    <s v="Eat Pray Love"/>
    <x v="7"/>
    <x v="648"/>
    <n v="11000"/>
    <n v="20440"/>
    <n v="708"/>
    <n v="26000"/>
    <x v="34"/>
    <n v="213"/>
    <n v="140"/>
    <n v="80574010"/>
    <n v="60000000"/>
    <x v="836"/>
    <s v="Color"/>
    <x v="1"/>
    <s v="English"/>
    <x v="1"/>
    <x v="1"/>
    <s v="English"/>
    <n v="20574010"/>
    <n v="0.34290016666666667"/>
    <s v="131-150 minutes"/>
    <n v="0.34290016666666667"/>
    <x v="2"/>
    <n v="0"/>
  </r>
  <r>
    <s v="Ed Wood"/>
    <x v="86"/>
    <x v="151"/>
    <n v="40000"/>
    <n v="56585"/>
    <n v="13000"/>
    <n v="0"/>
    <x v="25"/>
    <n v="148"/>
    <n v="127"/>
    <n v="5887457"/>
    <n v="18000000"/>
    <x v="837"/>
    <s v="Black and White"/>
    <x v="6"/>
    <s v="English"/>
    <x v="1"/>
    <x v="0"/>
    <s v="English"/>
    <n v="-12112543"/>
    <n v="-0.67291905555555553"/>
    <s v="111-130 minutes"/>
    <n v="-0.67291905555555553"/>
    <x v="1"/>
    <n v="0"/>
  </r>
  <r>
    <s v="Eddie: The Sleepwalking Cannibal"/>
    <x v="550"/>
    <x v="649"/>
    <n v="413"/>
    <n v="843"/>
    <n v="5"/>
    <n v="932"/>
    <x v="34"/>
    <n v="56"/>
    <n v="83"/>
    <n v="1521"/>
    <n v="1500000"/>
    <x v="838"/>
    <s v="Color"/>
    <x v="2"/>
    <s v="English"/>
    <x v="14"/>
    <x v="4"/>
    <s v="English"/>
    <n v="-1498479"/>
    <n v="-0.99898600000000004"/>
    <s v="&lt;90 minutes"/>
    <n v="-0.99898600000000004"/>
    <x v="0"/>
    <n v="0"/>
  </r>
  <r>
    <s v="Edge of Darkness"/>
    <x v="491"/>
    <x v="308"/>
    <n v="2000"/>
    <n v="7053"/>
    <n v="258"/>
    <n v="0"/>
    <x v="0"/>
    <n v="258"/>
    <n v="117"/>
    <n v="43290977"/>
    <n v="80000000"/>
    <x v="839"/>
    <s v="Color"/>
    <x v="4"/>
    <s v="English"/>
    <x v="4"/>
    <x v="0"/>
    <s v="English"/>
    <n v="-36709023"/>
    <n v="-0.45886278749999998"/>
    <s v="111-130 minutes"/>
    <n v="-0.45886278749999998"/>
    <x v="2"/>
    <n v="0"/>
  </r>
  <r>
    <s v="Edge of Tomorrow"/>
    <x v="67"/>
    <x v="650"/>
    <n v="10000"/>
    <n v="12652"/>
    <n v="218"/>
    <n v="77000"/>
    <x v="25"/>
    <n v="585"/>
    <n v="113"/>
    <n v="100189501"/>
    <n v="178000000"/>
    <x v="840"/>
    <s v="Color"/>
    <x v="5"/>
    <s v="English"/>
    <x v="1"/>
    <x v="1"/>
    <s v="English"/>
    <n v="-77810499"/>
    <n v="-0.43713763483146062"/>
    <s v="111-130 minutes"/>
    <n v="-0.43713763483146068"/>
    <x v="2"/>
    <n v="0"/>
  </r>
  <r>
    <s v="Edmond"/>
    <x v="240"/>
    <x v="651"/>
    <n v="1000"/>
    <n v="5761"/>
    <n v="216"/>
    <n v="661"/>
    <x v="26"/>
    <n v="79"/>
    <n v="82"/>
    <n v="131617"/>
    <n v="10000000"/>
    <x v="841"/>
    <s v="Color"/>
    <x v="1"/>
    <s v="English"/>
    <x v="1"/>
    <x v="0"/>
    <s v="English"/>
    <n v="-9868383"/>
    <n v="-0.98683829999999995"/>
    <s v="&lt;90 minutes"/>
    <n v="-0.98683829999999995"/>
    <x v="1"/>
    <n v="0"/>
  </r>
  <r>
    <s v="Edtv"/>
    <x v="277"/>
    <x v="59"/>
    <n v="11000"/>
    <n v="15275"/>
    <n v="2000"/>
    <n v="641"/>
    <x v="8"/>
    <n v="115"/>
    <n v="122"/>
    <n v="22362500"/>
    <n v="55000000"/>
    <x v="233"/>
    <s v="Color"/>
    <x v="2"/>
    <s v="English"/>
    <x v="1"/>
    <x v="1"/>
    <s v="English"/>
    <n v="-32637500"/>
    <n v="-0.59340909090909089"/>
    <s v="111-130 minutes"/>
    <n v="-0.59340909090909089"/>
    <x v="2"/>
    <n v="0"/>
  </r>
  <r>
    <s v="Edward Scissorhands"/>
    <x v="86"/>
    <x v="151"/>
    <n v="40000"/>
    <n v="42330"/>
    <n v="13000"/>
    <n v="16000"/>
    <x v="25"/>
    <n v="111"/>
    <n v="105"/>
    <n v="56362352"/>
    <n v="20000000"/>
    <x v="842"/>
    <s v="Color"/>
    <x v="7"/>
    <s v="English"/>
    <x v="1"/>
    <x v="1"/>
    <s v="English"/>
    <n v="36362352"/>
    <n v="1.8181175999999999"/>
    <s v="90-110 minutes"/>
    <n v="1.8181175999999999"/>
    <x v="1"/>
    <n v="1"/>
  </r>
  <r>
    <s v="Eight Below"/>
    <x v="14"/>
    <x v="156"/>
    <n v="23000"/>
    <n v="24300"/>
    <n v="155"/>
    <n v="11000"/>
    <x v="40"/>
    <n v="118"/>
    <n v="120"/>
    <n v="81593527"/>
    <n v="40000000"/>
    <x v="843"/>
    <s v="Color"/>
    <x v="3"/>
    <s v="English"/>
    <x v="1"/>
    <x v="3"/>
    <s v="English"/>
    <n v="41593527"/>
    <n v="1.0398381749999999"/>
    <s v="111-130 minutes"/>
    <n v="1.0398381750000001"/>
    <x v="1"/>
    <n v="1"/>
  </r>
  <r>
    <s v="Eight Legged Freaks"/>
    <x v="371"/>
    <x v="652"/>
    <n v="19000"/>
    <n v="22554"/>
    <n v="11"/>
    <n v="0"/>
    <x v="33"/>
    <n v="181"/>
    <n v="99"/>
    <n v="17266505"/>
    <n v="30000000"/>
    <x v="318"/>
    <s v="Color"/>
    <x v="5"/>
    <s v="English"/>
    <x v="1"/>
    <x v="1"/>
    <s v="English"/>
    <n v="-12733495"/>
    <n v="-0.4244498333333333"/>
    <s v="90-110 minutes"/>
    <n v="-0.42444983333333336"/>
    <x v="1"/>
    <n v="0"/>
  </r>
  <r>
    <s v="El crimen del padre Amaro"/>
    <x v="551"/>
    <x v="653"/>
    <n v="201"/>
    <n v="546"/>
    <n v="12"/>
    <n v="544"/>
    <x v="9"/>
    <n v="85"/>
    <n v="118"/>
    <n v="5709616"/>
    <n v="1800000"/>
    <x v="844"/>
    <s v="Color"/>
    <x v="1"/>
    <s v="Spanish"/>
    <x v="15"/>
    <x v="0"/>
    <s v="Other language"/>
    <n v="3909616"/>
    <n v="2.1720088888888891"/>
    <s v="111-130 minutes"/>
    <n v="2.1720088888888891"/>
    <x v="0"/>
    <n v="1"/>
  </r>
  <r>
    <s v="El Mariachi"/>
    <x v="552"/>
    <x v="566"/>
    <n v="121"/>
    <n v="147"/>
    <n v="0"/>
    <n v="0"/>
    <x v="31"/>
    <n v="56"/>
    <n v="81"/>
    <n v="2040920"/>
    <n v="7000"/>
    <x v="845"/>
    <s v="Color"/>
    <x v="5"/>
    <s v="Spanish"/>
    <x v="1"/>
    <x v="0"/>
    <s v="Other language"/>
    <n v="2033920"/>
    <n v="290.56"/>
    <s v="&lt;90 minutes"/>
    <n v="290.56"/>
    <x v="0"/>
    <n v="1"/>
  </r>
  <r>
    <s v="Election"/>
    <x v="266"/>
    <x v="115"/>
    <n v="2000"/>
    <n v="3516"/>
    <n v="729"/>
    <n v="0"/>
    <x v="40"/>
    <n v="175"/>
    <n v="103"/>
    <n v="14879556"/>
    <n v="8000000"/>
    <x v="846"/>
    <s v="Color"/>
    <x v="2"/>
    <s v="English"/>
    <x v="1"/>
    <x v="0"/>
    <s v="English"/>
    <n v="6879556"/>
    <n v="0.85994449999999989"/>
    <s v="90-110 minutes"/>
    <n v="0.8599445"/>
    <x v="0"/>
    <n v="1"/>
  </r>
  <r>
    <s v="Elektra"/>
    <x v="8"/>
    <x v="138"/>
    <n v="3000"/>
    <n v="7048"/>
    <n v="38"/>
    <n v="0"/>
    <x v="3"/>
    <n v="196"/>
    <n v="100"/>
    <n v="24407944"/>
    <n v="43000000"/>
    <x v="847"/>
    <s v="Color"/>
    <x v="5"/>
    <s v="English"/>
    <x v="14"/>
    <x v="1"/>
    <s v="English"/>
    <n v="-18592056"/>
    <n v="-0.43237339534883723"/>
    <s v="90-110 minutes"/>
    <n v="-0.43237339534883723"/>
    <x v="1"/>
    <n v="0"/>
  </r>
  <r>
    <s v="Elf"/>
    <x v="478"/>
    <x v="654"/>
    <n v="22000"/>
    <n v="43354"/>
    <n v="4000"/>
    <n v="21000"/>
    <x v="31"/>
    <n v="152"/>
    <n v="97"/>
    <n v="173381405"/>
    <n v="33000000"/>
    <x v="848"/>
    <s v="Color"/>
    <x v="2"/>
    <s v="English"/>
    <x v="1"/>
    <x v="3"/>
    <s v="English"/>
    <n v="140381405"/>
    <n v="4.2539819696969694"/>
    <s v="90-110 minutes"/>
    <n v="4.2539819696969694"/>
    <x v="1"/>
    <n v="1"/>
  </r>
  <r>
    <s v="Elite Squad"/>
    <x v="553"/>
    <x v="655"/>
    <n v="585"/>
    <n v="666"/>
    <n v="294"/>
    <n v="11000"/>
    <x v="6"/>
    <n v="142"/>
    <n v="115"/>
    <n v="8060"/>
    <n v="4000000"/>
    <x v="849"/>
    <s v="Color"/>
    <x v="5"/>
    <s v="Portuguese"/>
    <x v="22"/>
    <x v="0"/>
    <s v="Other language"/>
    <n v="-3991940"/>
    <n v="-0.99798500000000001"/>
    <s v="111-130 minutes"/>
    <n v="-0.99798500000000001"/>
    <x v="0"/>
    <n v="0"/>
  </r>
  <r>
    <s v="Elizabeth"/>
    <x v="554"/>
    <x v="656"/>
    <n v="288"/>
    <n v="1006"/>
    <n v="159"/>
    <n v="0"/>
    <x v="1"/>
    <n v="141"/>
    <n v="124"/>
    <n v="30012990"/>
    <n v="25000000"/>
    <x v="850"/>
    <s v="Color"/>
    <x v="6"/>
    <s v="English"/>
    <x v="4"/>
    <x v="0"/>
    <s v="English"/>
    <n v="5012990"/>
    <n v="0.20051960000000002"/>
    <s v="111-130 minutes"/>
    <n v="0.20051959999999999"/>
    <x v="1"/>
    <n v="0"/>
  </r>
  <r>
    <s v="Elizabeth: The Golden Age"/>
    <x v="555"/>
    <x v="656"/>
    <n v="13000"/>
    <n v="16899"/>
    <n v="159"/>
    <n v="0"/>
    <x v="31"/>
    <n v="202"/>
    <n v="114"/>
    <n v="16264475"/>
    <n v="55000000"/>
    <x v="167"/>
    <s v="Color"/>
    <x v="6"/>
    <s v="English"/>
    <x v="4"/>
    <x v="1"/>
    <s v="English"/>
    <n v="-38735525"/>
    <n v="-0.70428227272727273"/>
    <s v="111-130 minutes"/>
    <n v="-0.70428227272727273"/>
    <x v="2"/>
    <n v="0"/>
  </r>
  <r>
    <s v="Elizabethtown"/>
    <x v="556"/>
    <x v="163"/>
    <n v="5000"/>
    <n v="12700"/>
    <n v="488"/>
    <n v="0"/>
    <x v="4"/>
    <n v="190"/>
    <n v="123"/>
    <n v="26838389"/>
    <n v="57000000"/>
    <x v="851"/>
    <s v="Color"/>
    <x v="2"/>
    <s v="English"/>
    <x v="1"/>
    <x v="1"/>
    <s v="English"/>
    <n v="-30161611"/>
    <n v="-0.52915107017543861"/>
    <s v="111-130 minutes"/>
    <n v="-0.52915107017543861"/>
    <x v="2"/>
    <n v="0"/>
  </r>
  <r>
    <s v="Ella Enchanted"/>
    <x v="264"/>
    <x v="657"/>
    <n v="11000"/>
    <n v="17292"/>
    <n v="13"/>
    <n v="0"/>
    <x v="26"/>
    <n v="89"/>
    <n v="96"/>
    <n v="22913677"/>
    <n v="35000000"/>
    <x v="852"/>
    <s v="Color"/>
    <x v="2"/>
    <s v="English"/>
    <x v="1"/>
    <x v="3"/>
    <s v="English"/>
    <n v="-12086323"/>
    <n v="-0.34532351428571428"/>
    <s v="90-110 minutes"/>
    <n v="-0.34532351428571428"/>
    <x v="1"/>
    <n v="0"/>
  </r>
  <r>
    <s v="Elling"/>
    <x v="557"/>
    <x v="658"/>
    <n v="117"/>
    <n v="155"/>
    <n v="16"/>
    <n v="0"/>
    <x v="7"/>
    <n v="67"/>
    <n v="89"/>
    <n v="313436"/>
    <n v="15500000"/>
    <x v="853"/>
    <s v="Color"/>
    <x v="2"/>
    <s v="Norwegian"/>
    <x v="27"/>
    <x v="0"/>
    <s v="Other language"/>
    <n v="-15186564"/>
    <n v="-0.97977832258064512"/>
    <s v="&lt;90 minutes"/>
    <n v="-0.97977832258064512"/>
    <x v="1"/>
    <n v="0"/>
  </r>
  <r>
    <s v="Elysium"/>
    <x v="153"/>
    <x v="449"/>
    <n v="13000"/>
    <n v="17689"/>
    <n v="662"/>
    <n v="61000"/>
    <x v="0"/>
    <n v="476"/>
    <n v="109"/>
    <n v="93050117"/>
    <n v="115000000"/>
    <x v="171"/>
    <s v="Color"/>
    <x v="5"/>
    <s v="English"/>
    <x v="1"/>
    <x v="0"/>
    <s v="English"/>
    <n v="-21949883"/>
    <n v="-0.19086854782608698"/>
    <s v="90-110 minutes"/>
    <n v="-0.19086854782608695"/>
    <x v="2"/>
    <n v="0"/>
  </r>
  <r>
    <s v="Employee of the Month"/>
    <x v="558"/>
    <x v="659"/>
    <n v="1000"/>
    <n v="4441"/>
    <n v="27"/>
    <n v="0"/>
    <x v="37"/>
    <n v="85"/>
    <n v="103"/>
    <n v="28435406"/>
    <n v="12000000"/>
    <x v="854"/>
    <s v="Color"/>
    <x v="2"/>
    <s v="English"/>
    <x v="1"/>
    <x v="1"/>
    <s v="English"/>
    <n v="16435406"/>
    <n v="1.3696171666666666"/>
    <s v="90-110 minutes"/>
    <n v="1.3696171666666668"/>
    <x v="1"/>
    <n v="1"/>
  </r>
  <r>
    <s v="Enchanted"/>
    <x v="559"/>
    <x v="3"/>
    <n v="283"/>
    <n v="662"/>
    <n v="36"/>
    <n v="0"/>
    <x v="19"/>
    <n v="222"/>
    <n v="107"/>
    <n v="127706877"/>
    <n v="85000000"/>
    <x v="855"/>
    <s v="Color"/>
    <x v="10"/>
    <s v="English"/>
    <x v="1"/>
    <x v="3"/>
    <s v="English"/>
    <n v="42706877"/>
    <n v="0.50243384705882344"/>
    <s v="90-110 minutes"/>
    <n v="0.50243384705882355"/>
    <x v="2"/>
    <n v="1"/>
  </r>
  <r>
    <s v="End of Days"/>
    <x v="232"/>
    <x v="101"/>
    <n v="1000"/>
    <n v="3903"/>
    <n v="0"/>
    <n v="2000"/>
    <x v="34"/>
    <n v="174"/>
    <n v="121"/>
    <n v="66862068"/>
    <n v="83000000"/>
    <x v="856"/>
    <s v="Color"/>
    <x v="5"/>
    <s v="English"/>
    <x v="1"/>
    <x v="0"/>
    <s v="English"/>
    <n v="-16137932"/>
    <n v="-0.19443291566265064"/>
    <s v="111-130 minutes"/>
    <n v="-0.19443291566265061"/>
    <x v="2"/>
    <n v="0"/>
  </r>
  <r>
    <s v="End of the Spear"/>
    <x v="560"/>
    <x v="660"/>
    <n v="772"/>
    <n v="1058"/>
    <n v="2"/>
    <n v="1000"/>
    <x v="20"/>
    <n v="47"/>
    <n v="108"/>
    <n v="11703287"/>
    <n v="10000000"/>
    <x v="696"/>
    <s v="Color"/>
    <x v="3"/>
    <s v="English"/>
    <x v="1"/>
    <x v="1"/>
    <s v="English"/>
    <n v="1703287"/>
    <n v="0.1703287"/>
    <s v="90-110 minutes"/>
    <n v="0.1703287"/>
    <x v="1"/>
    <n v="0"/>
  </r>
  <r>
    <s v="End of Watch"/>
    <x v="350"/>
    <x v="661"/>
    <n v="15000"/>
    <n v="27788"/>
    <n v="453"/>
    <n v="38000"/>
    <x v="18"/>
    <n v="355"/>
    <n v="109"/>
    <n v="40983001"/>
    <n v="7000000"/>
    <x v="204"/>
    <s v="Color"/>
    <x v="4"/>
    <s v="English"/>
    <x v="1"/>
    <x v="0"/>
    <s v="English"/>
    <n v="33983001"/>
    <n v="4.8547144285714285"/>
    <s v="90-110 minutes"/>
    <n v="4.8547144285714285"/>
    <x v="0"/>
    <n v="1"/>
  </r>
  <r>
    <s v="Ender's Game"/>
    <x v="44"/>
    <x v="662"/>
    <n v="11000"/>
    <n v="12908"/>
    <n v="151"/>
    <n v="123000"/>
    <x v="12"/>
    <n v="326"/>
    <n v="114"/>
    <n v="61656849"/>
    <n v="110000000"/>
    <x v="857"/>
    <s v="Color"/>
    <x v="5"/>
    <s v="English"/>
    <x v="1"/>
    <x v="1"/>
    <s v="English"/>
    <n v="-48343151"/>
    <n v="-0.43948319090909094"/>
    <s v="111-130 minutes"/>
    <n v="-0.43948319090909088"/>
    <x v="2"/>
    <n v="0"/>
  </r>
  <r>
    <s v="Endless Love"/>
    <x v="137"/>
    <x v="508"/>
    <n v="15000"/>
    <n v="18760"/>
    <n v="19"/>
    <n v="0"/>
    <x v="26"/>
    <n v="98"/>
    <n v="104"/>
    <n v="23393765"/>
    <n v="20000000"/>
    <x v="77"/>
    <s v="Color"/>
    <x v="1"/>
    <s v="English"/>
    <x v="1"/>
    <x v="1"/>
    <s v="English"/>
    <n v="3393765"/>
    <n v="0.1696882500000001"/>
    <s v="90-110 minutes"/>
    <n v="0.16968825000000001"/>
    <x v="1"/>
    <n v="0"/>
  </r>
  <r>
    <s v="Enemy at the Gates"/>
    <x v="561"/>
    <x v="663"/>
    <n v="5000"/>
    <n v="5103"/>
    <n v="218"/>
    <n v="0"/>
    <x v="7"/>
    <n v="187"/>
    <n v="131"/>
    <n v="51396781"/>
    <n v="68000000"/>
    <x v="858"/>
    <s v="Color"/>
    <x v="1"/>
    <s v="English"/>
    <x v="1"/>
    <x v="0"/>
    <s v="English"/>
    <n v="-16603219"/>
    <n v="-0.24416498529411768"/>
    <s v="131-150 minutes"/>
    <n v="-0.24416498529411765"/>
    <x v="2"/>
    <n v="0"/>
  </r>
  <r>
    <s v="Enemy of the State"/>
    <x v="124"/>
    <x v="307"/>
    <n v="10000"/>
    <n v="11951"/>
    <n v="12000"/>
    <n v="0"/>
    <x v="40"/>
    <n v="81"/>
    <n v="140"/>
    <n v="111544445"/>
    <n v="90000000"/>
    <x v="859"/>
    <s v="Color"/>
    <x v="5"/>
    <s v="English"/>
    <x v="1"/>
    <x v="0"/>
    <s v="English"/>
    <n v="21544445"/>
    <n v="0.23938272222222223"/>
    <s v="131-150 minutes"/>
    <n v="0.23938272222222223"/>
    <x v="2"/>
    <n v="0"/>
  </r>
  <r>
    <s v="Enough"/>
    <x v="562"/>
    <x v="456"/>
    <n v="970"/>
    <n v="3770"/>
    <n v="150"/>
    <n v="0"/>
    <x v="5"/>
    <n v="98"/>
    <n v="115"/>
    <n v="39177215"/>
    <n v="38000000"/>
    <x v="860"/>
    <s v="Color"/>
    <x v="4"/>
    <s v="English"/>
    <x v="1"/>
    <x v="1"/>
    <s v="English"/>
    <n v="1177215"/>
    <n v="3.0979342105263097E-2"/>
    <s v="111-130 minutes"/>
    <n v="3.0979342105263159E-2"/>
    <x v="1"/>
    <n v="0"/>
  </r>
  <r>
    <s v="Enough Said"/>
    <x v="563"/>
    <x v="664"/>
    <n v="434"/>
    <n v="1183"/>
    <n v="132"/>
    <n v="12000"/>
    <x v="19"/>
    <n v="231"/>
    <n v="93"/>
    <n v="17536788"/>
    <n v="8000000"/>
    <x v="580"/>
    <s v="Color"/>
    <x v="2"/>
    <s v="English"/>
    <x v="1"/>
    <x v="1"/>
    <s v="English"/>
    <n v="9536788"/>
    <n v="1.1920985000000002"/>
    <s v="90-110 minutes"/>
    <n v="1.1920984999999999"/>
    <x v="0"/>
    <n v="1"/>
  </r>
  <r>
    <s v="Enter the Void"/>
    <x v="564"/>
    <x v="665"/>
    <n v="488"/>
    <n v="943"/>
    <n v="929"/>
    <n v="23000"/>
    <x v="40"/>
    <n v="216"/>
    <n v="161"/>
    <n v="336467"/>
    <n v="13000000"/>
    <x v="861"/>
    <s v="Color"/>
    <x v="1"/>
    <s v="English"/>
    <x v="8"/>
    <x v="4"/>
    <s v="English"/>
    <n v="-12663533"/>
    <n v="-0.97411792307692302"/>
    <s v="&gt;150 minutes"/>
    <n v="-0.97411792307692313"/>
    <x v="1"/>
    <n v="0"/>
  </r>
  <r>
    <s v="Entrapment"/>
    <x v="565"/>
    <x v="504"/>
    <n v="537"/>
    <n v="1302"/>
    <n v="36"/>
    <n v="0"/>
    <x v="21"/>
    <n v="138"/>
    <n v="113"/>
    <n v="87704396"/>
    <n v="66000000"/>
    <x v="862"/>
    <s v="Color"/>
    <x v="5"/>
    <s v="English"/>
    <x v="1"/>
    <x v="1"/>
    <s v="English"/>
    <n v="21704396"/>
    <n v="0.3288544848484849"/>
    <s v="111-130 minutes"/>
    <n v="0.32885448484848484"/>
    <x v="2"/>
    <n v="0"/>
  </r>
  <r>
    <s v="Envy"/>
    <x v="163"/>
    <x v="194"/>
    <n v="1000"/>
    <n v="1189"/>
    <n v="272"/>
    <n v="713"/>
    <x v="3"/>
    <n v="76"/>
    <n v="99"/>
    <n v="12181484"/>
    <n v="40000000"/>
    <x v="863"/>
    <s v="Color"/>
    <x v="2"/>
    <s v="English"/>
    <x v="1"/>
    <x v="1"/>
    <s v="English"/>
    <n v="-27818516"/>
    <n v="-0.69546289999999999"/>
    <s v="90-110 minutes"/>
    <n v="-0.69546289999999999"/>
    <x v="1"/>
    <n v="0"/>
  </r>
  <r>
    <s v="Epic"/>
    <x v="345"/>
    <x v="666"/>
    <n v="14000"/>
    <n v="14552"/>
    <n v="77"/>
    <n v="17000"/>
    <x v="12"/>
    <n v="203"/>
    <n v="102"/>
    <n v="107515297"/>
    <n v="100000000"/>
    <x v="864"/>
    <s v="Color"/>
    <x v="3"/>
    <s v="English"/>
    <x v="1"/>
    <x v="3"/>
    <s v="English"/>
    <n v="7515297"/>
    <n v="7.5152969999999986E-2"/>
    <s v="90-110 minutes"/>
    <n v="7.5152969999999999E-2"/>
    <x v="2"/>
    <n v="0"/>
  </r>
  <r>
    <s v="Epic Movie"/>
    <x v="566"/>
    <x v="585"/>
    <n v="926"/>
    <n v="4293"/>
    <n v="82"/>
    <n v="0"/>
    <x v="44"/>
    <n v="112"/>
    <n v="93"/>
    <n v="39737645"/>
    <n v="20000000"/>
    <x v="865"/>
    <s v="Color"/>
    <x v="3"/>
    <s v="English"/>
    <x v="1"/>
    <x v="1"/>
    <s v="English"/>
    <n v="19737645"/>
    <n v="0.98688225000000007"/>
    <s v="90-110 minutes"/>
    <n v="0.98688224999999996"/>
    <x v="1"/>
    <n v="1"/>
  </r>
  <r>
    <s v="Equilibrium"/>
    <x v="36"/>
    <x v="667"/>
    <n v="23000"/>
    <n v="25088"/>
    <n v="110"/>
    <n v="20000"/>
    <x v="1"/>
    <n v="146"/>
    <n v="107"/>
    <n v="1190018"/>
    <n v="20000000"/>
    <x v="866"/>
    <s v="Color"/>
    <x v="5"/>
    <s v="English"/>
    <x v="1"/>
    <x v="0"/>
    <s v="English"/>
    <n v="-18809982"/>
    <n v="-0.94049910000000003"/>
    <s v="90-110 minutes"/>
    <n v="-0.94049910000000003"/>
    <x v="1"/>
    <n v="0"/>
  </r>
  <r>
    <s v="Eragon"/>
    <x v="246"/>
    <x v="668"/>
    <n v="3000"/>
    <n v="4487"/>
    <n v="14"/>
    <n v="0"/>
    <x v="17"/>
    <n v="170"/>
    <n v="104"/>
    <n v="75030163"/>
    <n v="100000000"/>
    <x v="867"/>
    <s v="Black and White"/>
    <x v="5"/>
    <s v="English"/>
    <x v="1"/>
    <x v="3"/>
    <s v="English"/>
    <n v="-24969837"/>
    <n v="-0.24969836999999995"/>
    <s v="90-110 minutes"/>
    <n v="-0.24969837"/>
    <x v="2"/>
    <n v="0"/>
  </r>
  <r>
    <s v="Eraser"/>
    <x v="567"/>
    <x v="89"/>
    <n v="1000"/>
    <n v="3454"/>
    <n v="55"/>
    <n v="0"/>
    <x v="8"/>
    <n v="81"/>
    <n v="115"/>
    <n v="101228120"/>
    <n v="100000000"/>
    <x v="868"/>
    <s v="Color"/>
    <x v="5"/>
    <s v="English"/>
    <x v="1"/>
    <x v="0"/>
    <s v="English"/>
    <n v="1228120"/>
    <n v="1.2281200000000103E-2"/>
    <s v="111-130 minutes"/>
    <n v="1.2281200000000001E-2"/>
    <x v="2"/>
    <n v="0"/>
  </r>
  <r>
    <s v="Erin Brockovich"/>
    <x v="173"/>
    <x v="501"/>
    <n v="8000"/>
    <n v="10003"/>
    <n v="0"/>
    <n v="0"/>
    <x v="40"/>
    <n v="169"/>
    <n v="131"/>
    <n v="125548685"/>
    <n v="52000000"/>
    <x v="869"/>
    <s v="Color"/>
    <x v="6"/>
    <s v="English"/>
    <x v="1"/>
    <x v="0"/>
    <s v="English"/>
    <n v="73548685"/>
    <n v="1.4143977884615384"/>
    <s v="131-150 minutes"/>
    <n v="1.4143977884615384"/>
    <x v="2"/>
    <n v="1"/>
  </r>
  <r>
    <s v="Ernest &amp; Celestine"/>
    <x v="568"/>
    <x v="669"/>
    <n v="6000"/>
    <n v="6829"/>
    <n v="2"/>
    <n v="0"/>
    <x v="25"/>
    <n v="99"/>
    <n v="80"/>
    <n v="71442"/>
    <n v="9600000"/>
    <x v="870"/>
    <s v="Color"/>
    <x v="10"/>
    <s v="French"/>
    <x v="8"/>
    <x v="3"/>
    <s v="Other language"/>
    <n v="-9528558"/>
    <n v="-0.99255812499999996"/>
    <s v="&lt;90 minutes"/>
    <n v="-0.99255812499999996"/>
    <x v="1"/>
    <n v="0"/>
  </r>
  <r>
    <s v="Escape from Alcatraz"/>
    <x v="68"/>
    <x v="670"/>
    <n v="16000"/>
    <n v="17568"/>
    <n v="152"/>
    <n v="0"/>
    <x v="7"/>
    <n v="53"/>
    <n v="112"/>
    <n v="36500000"/>
    <n v="8000000"/>
    <x v="871"/>
    <s v="Color"/>
    <x v="6"/>
    <s v="English"/>
    <x v="1"/>
    <x v="3"/>
    <s v="English"/>
    <n v="28500000"/>
    <n v="3.5625"/>
    <s v="111-130 minutes"/>
    <n v="3.5625"/>
    <x v="0"/>
    <n v="1"/>
  </r>
  <r>
    <s v="Escape from L.A."/>
    <x v="29"/>
    <x v="320"/>
    <n v="12000"/>
    <n v="15935"/>
    <n v="0"/>
    <n v="0"/>
    <x v="34"/>
    <n v="104"/>
    <n v="101"/>
    <n v="25407250"/>
    <n v="50000000"/>
    <x v="872"/>
    <s v="Color"/>
    <x v="5"/>
    <s v="English"/>
    <x v="1"/>
    <x v="0"/>
    <s v="English"/>
    <n v="-24592750"/>
    <n v="-0.49185500000000004"/>
    <s v="90-110 minutes"/>
    <n v="-0.49185499999999999"/>
    <x v="1"/>
    <n v="0"/>
  </r>
  <r>
    <s v="Escape from New York"/>
    <x v="569"/>
    <x v="320"/>
    <n v="742"/>
    <n v="2270"/>
    <n v="0"/>
    <n v="0"/>
    <x v="2"/>
    <n v="201"/>
    <n v="106"/>
    <n v="25244700"/>
    <n v="6000000"/>
    <x v="873"/>
    <s v="Color"/>
    <x v="5"/>
    <s v="English"/>
    <x v="4"/>
    <x v="0"/>
    <s v="English"/>
    <n v="19244700"/>
    <n v="3.2074499999999997"/>
    <s v="90-110 minutes"/>
    <n v="3.2074500000000001"/>
    <x v="0"/>
    <n v="1"/>
  </r>
  <r>
    <s v="Escape from Planet Earth"/>
    <x v="265"/>
    <x v="671"/>
    <n v="3000"/>
    <n v="3361"/>
    <n v="7"/>
    <n v="0"/>
    <x v="11"/>
    <n v="83"/>
    <n v="89"/>
    <n v="57011847"/>
    <n v="40000000"/>
    <x v="874"/>
    <s v="Color"/>
    <x v="3"/>
    <s v="English"/>
    <x v="1"/>
    <x v="3"/>
    <s v="English"/>
    <n v="17011847"/>
    <n v="0.42529617499999994"/>
    <s v="&lt;90 minutes"/>
    <n v="0.425296175"/>
    <x v="1"/>
    <n v="0"/>
  </r>
  <r>
    <s v="Escape Plan"/>
    <x v="204"/>
    <x v="9"/>
    <n v="13000"/>
    <n v="15708"/>
    <n v="101"/>
    <n v="34000"/>
    <x v="12"/>
    <n v="286"/>
    <n v="115"/>
    <n v="25121291"/>
    <n v="50000000"/>
    <x v="875"/>
    <s v="Color"/>
    <x v="5"/>
    <s v="English"/>
    <x v="1"/>
    <x v="0"/>
    <s v="English"/>
    <n v="-24878709"/>
    <n v="-0.49757417999999998"/>
    <s v="111-130 minutes"/>
    <n v="-0.49757417999999998"/>
    <x v="1"/>
    <n v="0"/>
  </r>
  <r>
    <s v="Escobar: Paradise Lost"/>
    <x v="345"/>
    <x v="672"/>
    <n v="14000"/>
    <n v="14492"/>
    <n v="30"/>
    <n v="0"/>
    <x v="0"/>
    <n v="106"/>
    <n v="120"/>
    <n v="106869"/>
    <n v="17000000"/>
    <x v="266"/>
    <s v="Color"/>
    <x v="4"/>
    <s v="English"/>
    <x v="8"/>
    <x v="0"/>
    <s v="English"/>
    <n v="-16893131"/>
    <n v="-0.9937135882352941"/>
    <s v="111-130 minutes"/>
    <n v="-0.9937135882352941"/>
    <x v="1"/>
    <n v="0"/>
  </r>
  <r>
    <s v="Eternal Sunshine of the Spotless Mind"/>
    <x v="152"/>
    <x v="285"/>
    <n v="14000"/>
    <n v="19364"/>
    <n v="1000"/>
    <n v="52000"/>
    <x v="15"/>
    <n v="273"/>
    <n v="108"/>
    <n v="34126138"/>
    <n v="20000000"/>
    <x v="876"/>
    <s v="Color"/>
    <x v="1"/>
    <s v="English"/>
    <x v="1"/>
    <x v="0"/>
    <s v="English"/>
    <n v="14126138"/>
    <n v="0.70630689999999996"/>
    <s v="90-110 minutes"/>
    <n v="0.70630689999999996"/>
    <x v="1"/>
    <n v="1"/>
  </r>
  <r>
    <s v="Eulogy"/>
    <x v="155"/>
    <x v="673"/>
    <n v="11000"/>
    <n v="14656"/>
    <n v="0"/>
    <n v="376"/>
    <x v="12"/>
    <n v="27"/>
    <n v="85"/>
    <n v="70527"/>
    <n v="6500000"/>
    <x v="877"/>
    <s v="Color"/>
    <x v="2"/>
    <s v="English"/>
    <x v="1"/>
    <x v="0"/>
    <s v="English"/>
    <n v="-6429473"/>
    <n v="-0.98914969230769234"/>
    <s v="&lt;90 minutes"/>
    <n v="-0.98914969230769234"/>
    <x v="0"/>
    <n v="0"/>
  </r>
  <r>
    <s v="EuroTrip"/>
    <x v="153"/>
    <x v="674"/>
    <n v="13000"/>
    <n v="14180"/>
    <n v="17"/>
    <n v="0"/>
    <x v="0"/>
    <n v="92"/>
    <n v="93"/>
    <n v="17718223"/>
    <n v="25000000"/>
    <x v="878"/>
    <s v="Color"/>
    <x v="2"/>
    <s v="English"/>
    <x v="1"/>
    <x v="0"/>
    <s v="English"/>
    <n v="-7281777"/>
    <n v="-0.29127108000000002"/>
    <s v="90-110 minutes"/>
    <n v="-0.29127108000000002"/>
    <x v="1"/>
    <n v="0"/>
  </r>
  <r>
    <s v="Evan Almighty"/>
    <x v="570"/>
    <x v="119"/>
    <n v="87000"/>
    <n v="108016"/>
    <n v="293"/>
    <n v="2000"/>
    <x v="33"/>
    <n v="186"/>
    <n v="96"/>
    <n v="100289690"/>
    <n v="175000000"/>
    <x v="879"/>
    <s v="Color"/>
    <x v="2"/>
    <s v="English"/>
    <x v="1"/>
    <x v="3"/>
    <s v="English"/>
    <n v="-74710310"/>
    <n v="-0.42691605714285719"/>
    <s v="90-110 minutes"/>
    <n v="-0.42691605714285713"/>
    <x v="2"/>
    <n v="0"/>
  </r>
  <r>
    <s v="Event Horizon"/>
    <x v="571"/>
    <x v="253"/>
    <n v="722"/>
    <n v="2525"/>
    <n v="545"/>
    <n v="10000"/>
    <x v="12"/>
    <n v="172"/>
    <n v="130"/>
    <n v="26616590"/>
    <n v="60000000"/>
    <x v="880"/>
    <s v="Color"/>
    <x v="0"/>
    <s v="English"/>
    <x v="4"/>
    <x v="0"/>
    <s v="English"/>
    <n v="-33383410"/>
    <n v="-0.55639016666666663"/>
    <s v="111-130 minutes"/>
    <n v="-0.55639016666666663"/>
    <x v="2"/>
    <n v="0"/>
  </r>
  <r>
    <s v="Ever After: A Cinderella Story"/>
    <x v="358"/>
    <x v="205"/>
    <n v="1000"/>
    <n v="2747"/>
    <n v="72"/>
    <n v="0"/>
    <x v="20"/>
    <n v="92"/>
    <n v="121"/>
    <n v="65703412"/>
    <n v="26000000"/>
    <x v="881"/>
    <s v="Color"/>
    <x v="2"/>
    <s v="English"/>
    <x v="1"/>
    <x v="1"/>
    <s v="English"/>
    <n v="39703412"/>
    <n v="1.5270543076923078"/>
    <s v="111-130 minutes"/>
    <n v="1.5270543076923078"/>
    <x v="1"/>
    <n v="1"/>
  </r>
  <r>
    <s v="Everest"/>
    <x v="408"/>
    <x v="15"/>
    <n v="963"/>
    <n v="2131"/>
    <n v="175"/>
    <n v="40000"/>
    <x v="19"/>
    <n v="361"/>
    <n v="121"/>
    <n v="43247140"/>
    <n v="55000000"/>
    <x v="882"/>
    <s v="Color"/>
    <x v="3"/>
    <s v="English"/>
    <x v="4"/>
    <x v="1"/>
    <s v="English"/>
    <n v="-11752860"/>
    <n v="-0.21368836363636368"/>
    <s v="111-130 minutes"/>
    <n v="-0.21368836363636365"/>
    <x v="2"/>
    <n v="0"/>
  </r>
  <r>
    <s v="Everybody's Fine"/>
    <x v="10"/>
    <x v="675"/>
    <n v="22000"/>
    <n v="23409"/>
    <n v="52"/>
    <n v="10000"/>
    <x v="2"/>
    <n v="160"/>
    <n v="99"/>
    <n v="8855646"/>
    <n v="21000000"/>
    <x v="883"/>
    <s v="Color"/>
    <x v="3"/>
    <s v="English"/>
    <x v="1"/>
    <x v="1"/>
    <s v="English"/>
    <n v="-12144354"/>
    <n v="-0.57830257142857144"/>
    <s v="90-110 minutes"/>
    <n v="-0.57830257142857144"/>
    <x v="1"/>
    <n v="0"/>
  </r>
  <r>
    <s v="Everyone Says I Love You"/>
    <x v="363"/>
    <x v="209"/>
    <n v="1000"/>
    <n v="1614"/>
    <n v="11000"/>
    <n v="0"/>
    <x v="9"/>
    <n v="69"/>
    <n v="101"/>
    <n v="9714482"/>
    <n v="20000000"/>
    <x v="884"/>
    <s v="Color"/>
    <x v="2"/>
    <s v="English"/>
    <x v="1"/>
    <x v="0"/>
    <s v="English"/>
    <n v="-10285518"/>
    <n v="-0.51427590000000001"/>
    <s v="90-110 minutes"/>
    <n v="-0.51427590000000001"/>
    <x v="1"/>
    <n v="0"/>
  </r>
  <r>
    <s v="Everything Must Go"/>
    <x v="85"/>
    <x v="676"/>
    <n v="8000"/>
    <n v="10517"/>
    <n v="7"/>
    <n v="0"/>
    <x v="4"/>
    <n v="155"/>
    <n v="97"/>
    <n v="2711210"/>
    <n v="5000000"/>
    <x v="885"/>
    <s v="Color"/>
    <x v="2"/>
    <s v="English"/>
    <x v="1"/>
    <x v="0"/>
    <s v="English"/>
    <n v="-2288790"/>
    <n v="-0.457758"/>
    <s v="90-110 minutes"/>
    <n v="-0.457758"/>
    <x v="0"/>
    <n v="0"/>
  </r>
  <r>
    <s v="Eve's Bayou"/>
    <x v="572"/>
    <x v="329"/>
    <n v="2000"/>
    <n v="3843"/>
    <n v="148"/>
    <n v="599"/>
    <x v="40"/>
    <n v="31"/>
    <n v="109"/>
    <n v="14821531"/>
    <n v="6000000"/>
    <x v="886"/>
    <s v="Color"/>
    <x v="1"/>
    <s v="English"/>
    <x v="1"/>
    <x v="0"/>
    <s v="English"/>
    <n v="8821531"/>
    <n v="1.4702551666666666"/>
    <s v="90-110 minutes"/>
    <n v="1.4702551666666666"/>
    <x v="0"/>
    <n v="1"/>
  </r>
  <r>
    <s v="Evil Dead"/>
    <x v="573"/>
    <x v="677"/>
    <n v="394"/>
    <n v="673"/>
    <n v="201"/>
    <n v="70000"/>
    <x v="27"/>
    <n v="543"/>
    <n v="96"/>
    <n v="54239856"/>
    <n v="17000000"/>
    <x v="887"/>
    <s v="Color"/>
    <x v="0"/>
    <s v="English"/>
    <x v="1"/>
    <x v="0"/>
    <s v="English"/>
    <n v="37239856"/>
    <n v="2.1905797647058822"/>
    <s v="90-110 minutes"/>
    <n v="2.1905797647058822"/>
    <x v="1"/>
    <n v="1"/>
  </r>
  <r>
    <s v="Evil Dead II"/>
    <x v="574"/>
    <x v="98"/>
    <n v="634"/>
    <n v="1347"/>
    <n v="0"/>
    <n v="0"/>
    <x v="24"/>
    <n v="252"/>
    <n v="37"/>
    <n v="5923044"/>
    <n v="3600000"/>
    <x v="888"/>
    <s v="Color"/>
    <x v="2"/>
    <s v="English"/>
    <x v="1"/>
    <x v="7"/>
    <s v="English"/>
    <n v="2323044"/>
    <n v="0.64528999999999992"/>
    <s v="&lt;90 minutes"/>
    <n v="0.64529000000000003"/>
    <x v="0"/>
    <n v="1"/>
  </r>
  <r>
    <s v="Evita"/>
    <x v="575"/>
    <x v="203"/>
    <n v="57"/>
    <n v="164"/>
    <n v="317"/>
    <n v="0"/>
    <x v="26"/>
    <n v="76"/>
    <n v="135"/>
    <n v="49994804"/>
    <n v="55000000"/>
    <x v="889"/>
    <s v="Color"/>
    <x v="6"/>
    <s v="English"/>
    <x v="1"/>
    <x v="3"/>
    <s v="English"/>
    <n v="-5005196"/>
    <n v="-9.1003563636363638E-2"/>
    <s v="131-150 minutes"/>
    <n v="-9.1003563636363638E-2"/>
    <x v="2"/>
    <n v="0"/>
  </r>
  <r>
    <s v="Ex Machina"/>
    <x v="576"/>
    <x v="678"/>
    <n v="149"/>
    <n v="430"/>
    <n v="232"/>
    <n v="109000"/>
    <x v="18"/>
    <n v="489"/>
    <n v="108"/>
    <n v="25440971"/>
    <n v="15000000"/>
    <x v="890"/>
    <s v="Black and White"/>
    <x v="1"/>
    <s v="English"/>
    <x v="4"/>
    <x v="0"/>
    <s v="English"/>
    <n v="10440971"/>
    <n v="0.69606473333333341"/>
    <s v="90-110 minutes"/>
    <n v="0.6960647333333333"/>
    <x v="1"/>
    <n v="1"/>
  </r>
  <r>
    <s v="Excessive Force"/>
    <x v="577"/>
    <x v="679"/>
    <n v="683"/>
    <n v="1139"/>
    <n v="29"/>
    <n v="107"/>
    <x v="17"/>
    <n v="19"/>
    <n v="87"/>
    <n v="1200000"/>
    <n v="3000000"/>
    <x v="891"/>
    <s v="Color"/>
    <x v="5"/>
    <s v="English"/>
    <x v="1"/>
    <x v="0"/>
    <s v="English"/>
    <n v="-1800000"/>
    <n v="-0.6"/>
    <s v="&lt;90 minutes"/>
    <n v="-0.6"/>
    <x v="0"/>
    <n v="0"/>
  </r>
  <r>
    <s v="Executive Decision"/>
    <x v="20"/>
    <x v="680"/>
    <n v="1000"/>
    <n v="2916"/>
    <n v="53"/>
    <n v="0"/>
    <x v="4"/>
    <n v="60"/>
    <n v="133"/>
    <n v="68750000"/>
    <n v="55000000"/>
    <x v="892"/>
    <s v="Color"/>
    <x v="5"/>
    <s v="English"/>
    <x v="1"/>
    <x v="0"/>
    <s v="English"/>
    <n v="13750000"/>
    <n v="0.25"/>
    <s v="131-150 minutes"/>
    <n v="0.25"/>
    <x v="2"/>
    <n v="0"/>
  </r>
  <r>
    <s v="Exiled"/>
    <x v="578"/>
    <x v="681"/>
    <n v="155"/>
    <n v="398"/>
    <n v="143"/>
    <n v="528"/>
    <x v="40"/>
    <n v="98"/>
    <n v="110"/>
    <n v="49413"/>
    <n v="35000000"/>
    <x v="893"/>
    <s v="Color"/>
    <x v="5"/>
    <s v="Cantonese"/>
    <x v="5"/>
    <x v="0"/>
    <s v="Other language"/>
    <n v="-34950587"/>
    <n v="-0.99858820000000004"/>
    <s v="90-110 minutes"/>
    <n v="-0.99858820000000004"/>
    <x v="1"/>
    <n v="0"/>
  </r>
  <r>
    <s v="eXistenZ"/>
    <x v="197"/>
    <x v="66"/>
    <n v="1000"/>
    <n v="2990"/>
    <n v="0"/>
    <n v="6000"/>
    <x v="9"/>
    <n v="196"/>
    <n v="115"/>
    <n v="2840417"/>
    <n v="31000000"/>
    <x v="894"/>
    <s v="Color"/>
    <x v="0"/>
    <s v="English"/>
    <x v="14"/>
    <x v="0"/>
    <s v="English"/>
    <n v="-28159583"/>
    <n v="-0.90837364516129027"/>
    <s v="111-130 minutes"/>
    <n v="-0.90837364516129038"/>
    <x v="1"/>
    <n v="0"/>
  </r>
  <r>
    <s v="Exit Wounds"/>
    <x v="579"/>
    <x v="513"/>
    <n v="2000"/>
    <n v="5942"/>
    <n v="43"/>
    <n v="742"/>
    <x v="37"/>
    <n v="107"/>
    <n v="101"/>
    <n v="51758599"/>
    <n v="33000000"/>
    <x v="189"/>
    <s v="Color"/>
    <x v="5"/>
    <s v="English"/>
    <x v="1"/>
    <x v="0"/>
    <s v="English"/>
    <n v="18758599"/>
    <n v="0.56844239393939389"/>
    <s v="90-110 minutes"/>
    <n v="0.56844239393939389"/>
    <x v="1"/>
    <n v="1"/>
  </r>
  <r>
    <s v="Exodus: Gods and Kings"/>
    <x v="36"/>
    <x v="71"/>
    <n v="23000"/>
    <n v="26490"/>
    <n v="0"/>
    <n v="51000"/>
    <x v="8"/>
    <n v="314"/>
    <n v="150"/>
    <n v="65007045"/>
    <n v="140000000"/>
    <x v="895"/>
    <s v="Color"/>
    <x v="5"/>
    <s v="English"/>
    <x v="4"/>
    <x v="1"/>
    <s v="English"/>
    <n v="-74992955"/>
    <n v="-0.53566396428571428"/>
    <s v="131-150 minutes"/>
    <n v="-0.53566396428571428"/>
    <x v="2"/>
    <n v="0"/>
  </r>
  <r>
    <s v="Exorcist: The Beginning"/>
    <x v="580"/>
    <x v="5"/>
    <n v="613"/>
    <n v="1970"/>
    <n v="212"/>
    <n v="893"/>
    <x v="17"/>
    <n v="167"/>
    <n v="125"/>
    <n v="41814863"/>
    <n v="50000000"/>
    <x v="896"/>
    <s v="Color"/>
    <x v="0"/>
    <s v="English"/>
    <x v="1"/>
    <x v="0"/>
    <s v="English"/>
    <n v="-8185137"/>
    <n v="-0.16370273999999996"/>
    <s v="111-130 minutes"/>
    <n v="-0.16370274000000001"/>
    <x v="1"/>
    <n v="0"/>
  </r>
  <r>
    <s v="Exotica"/>
    <x v="507"/>
    <x v="467"/>
    <n v="991"/>
    <n v="2990"/>
    <n v="460"/>
    <n v="619"/>
    <x v="2"/>
    <n v="53"/>
    <n v="103"/>
    <n v="5132222"/>
    <n v="2000000"/>
    <x v="897"/>
    <s v="Color"/>
    <x v="1"/>
    <s v="English"/>
    <x v="14"/>
    <x v="0"/>
    <s v="English"/>
    <n v="3132222"/>
    <n v="1.5661109999999998"/>
    <s v="90-110 minutes"/>
    <n v="1.566111"/>
    <x v="0"/>
    <n v="1"/>
  </r>
  <r>
    <s v="Extract"/>
    <x v="231"/>
    <x v="290"/>
    <n v="24000"/>
    <n v="41867"/>
    <n v="406"/>
    <n v="0"/>
    <x v="21"/>
    <n v="192"/>
    <n v="92"/>
    <n v="10814185"/>
    <n v="8000000"/>
    <x v="898"/>
    <s v="Color"/>
    <x v="2"/>
    <s v="English"/>
    <x v="1"/>
    <x v="0"/>
    <s v="English"/>
    <n v="2814185"/>
    <n v="0.35177312500000002"/>
    <s v="90-110 minutes"/>
    <n v="0.35177312500000002"/>
    <x v="0"/>
    <n v="0"/>
  </r>
  <r>
    <s v="Extraordinary Measures"/>
    <x v="44"/>
    <x v="682"/>
    <n v="11000"/>
    <n v="17560"/>
    <n v="12"/>
    <n v="0"/>
    <x v="27"/>
    <n v="126"/>
    <n v="106"/>
    <n v="11854694"/>
    <n v="31000000"/>
    <x v="899"/>
    <s v="Color"/>
    <x v="1"/>
    <s v="English"/>
    <x v="1"/>
    <x v="3"/>
    <s v="English"/>
    <n v="-19145306"/>
    <n v="-0.61759051612903226"/>
    <s v="90-110 minutes"/>
    <n v="-0.61759051612903226"/>
    <x v="1"/>
    <n v="0"/>
  </r>
  <r>
    <s v="Extreme Measures"/>
    <x v="231"/>
    <x v="456"/>
    <n v="24000"/>
    <n v="24547"/>
    <n v="150"/>
    <n v="352"/>
    <x v="8"/>
    <n v="47"/>
    <n v="118"/>
    <n v="17305211"/>
    <n v="38000000"/>
    <x v="900"/>
    <s v="Color"/>
    <x v="4"/>
    <s v="English"/>
    <x v="1"/>
    <x v="0"/>
    <s v="English"/>
    <n v="-20694789"/>
    <n v="-0.54459971052631584"/>
    <s v="111-130 minutes"/>
    <n v="-0.54459971052631584"/>
    <x v="1"/>
    <n v="0"/>
  </r>
  <r>
    <s v="Extreme Ops"/>
    <x v="116"/>
    <x v="683"/>
    <n v="3000"/>
    <n v="4123"/>
    <n v="18"/>
    <n v="158"/>
    <x v="42"/>
    <n v="53"/>
    <n v="93"/>
    <n v="4835968"/>
    <n v="40000000"/>
    <x v="901"/>
    <s v="Color"/>
    <x v="5"/>
    <s v="English"/>
    <x v="4"/>
    <x v="1"/>
    <s v="English"/>
    <n v="-35164032"/>
    <n v="-0.87910080000000002"/>
    <s v="90-110 minutes"/>
    <n v="-0.87910080000000002"/>
    <x v="1"/>
    <n v="0"/>
  </r>
  <r>
    <s v="Extremely Loud &amp; Incredibly Close"/>
    <x v="76"/>
    <x v="323"/>
    <n v="15000"/>
    <n v="15595"/>
    <n v="335"/>
    <n v="39000"/>
    <x v="31"/>
    <n v="283"/>
    <n v="129"/>
    <n v="31836745"/>
    <n v="40000000"/>
    <x v="902"/>
    <s v="Color"/>
    <x v="3"/>
    <s v="English"/>
    <x v="1"/>
    <x v="1"/>
    <s v="English"/>
    <n v="-8163255"/>
    <n v="-0.20408137500000001"/>
    <s v="111-130 minutes"/>
    <n v="-0.20408137500000001"/>
    <x v="1"/>
    <n v="0"/>
  </r>
  <r>
    <s v="Eye for an Eye"/>
    <x v="240"/>
    <x v="684"/>
    <n v="1000"/>
    <n v="3174"/>
    <n v="154"/>
    <n v="613"/>
    <x v="8"/>
    <n v="31"/>
    <n v="101"/>
    <n v="53146000"/>
    <n v="20000000"/>
    <x v="903"/>
    <s v="Color"/>
    <x v="4"/>
    <s v="English"/>
    <x v="1"/>
    <x v="0"/>
    <s v="English"/>
    <n v="33146000"/>
    <n v="1.6573000000000002"/>
    <s v="90-110 minutes"/>
    <n v="1.6573"/>
    <x v="1"/>
    <n v="1"/>
  </r>
  <r>
    <s v="Eye of the Beholder"/>
    <x v="581"/>
    <x v="685"/>
    <n v="471"/>
    <n v="1069"/>
    <n v="11"/>
    <n v="327"/>
    <x v="38"/>
    <n v="88"/>
    <n v="109"/>
    <n v="16459004"/>
    <n v="15000000"/>
    <x v="296"/>
    <s v="Color"/>
    <x v="1"/>
    <s v="English"/>
    <x v="14"/>
    <x v="0"/>
    <s v="English"/>
    <n v="1459004"/>
    <n v="9.7266933333333361E-2"/>
    <s v="90-110 minutes"/>
    <n v="9.7266933333333333E-2"/>
    <x v="1"/>
    <n v="0"/>
  </r>
  <r>
    <s v="Eye of the Dolphin"/>
    <x v="364"/>
    <x v="686"/>
    <n v="640"/>
    <n v="1491"/>
    <n v="0"/>
    <n v="140"/>
    <x v="34"/>
    <n v="18"/>
    <n v="100"/>
    <n v="71904"/>
    <n v="2500000"/>
    <x v="904"/>
    <s v="Color"/>
    <x v="2"/>
    <s v="English"/>
    <x v="1"/>
    <x v="1"/>
    <s v="English"/>
    <n v="-2428096"/>
    <n v="-0.97123840000000006"/>
    <s v="90-110 minutes"/>
    <n v="-0.97123839999999995"/>
    <x v="0"/>
    <n v="0"/>
  </r>
  <r>
    <s v="Eyes Wide Shut"/>
    <x v="67"/>
    <x v="19"/>
    <n v="10000"/>
    <n v="11424"/>
    <n v="0"/>
    <n v="10000"/>
    <x v="40"/>
    <n v="280"/>
    <n v="159"/>
    <n v="55637680"/>
    <n v="65000000"/>
    <x v="905"/>
    <s v="Color"/>
    <x v="1"/>
    <s v="English"/>
    <x v="4"/>
    <x v="0"/>
    <s v="English"/>
    <n v="-9362320"/>
    <n v="-0.14403569230769231"/>
    <s v="&gt;150 minutes"/>
    <n v="-0.14403569230769231"/>
    <x v="2"/>
    <n v="0"/>
  </r>
  <r>
    <s v="Face/Off"/>
    <x v="55"/>
    <x v="391"/>
    <n v="12000"/>
    <n v="17087"/>
    <n v="610"/>
    <n v="11000"/>
    <x v="40"/>
    <n v="155"/>
    <n v="138"/>
    <n v="112225777"/>
    <n v="80000000"/>
    <x v="906"/>
    <s v="Color"/>
    <x v="5"/>
    <s v="English"/>
    <x v="1"/>
    <x v="0"/>
    <s v="English"/>
    <n v="32225777"/>
    <n v="0.40282221250000005"/>
    <s v="131-150 minutes"/>
    <n v="0.4028222125"/>
    <x v="2"/>
    <n v="0"/>
  </r>
  <r>
    <s v="Facing the Giants"/>
    <x v="582"/>
    <x v="511"/>
    <n v="589"/>
    <n v="916"/>
    <n v="589"/>
    <n v="0"/>
    <x v="12"/>
    <n v="31"/>
    <n v="111"/>
    <n v="10174663"/>
    <n v="100000"/>
    <x v="907"/>
    <s v="Color"/>
    <x v="1"/>
    <s v="English"/>
    <x v="1"/>
    <x v="3"/>
    <s v="English"/>
    <n v="10074663"/>
    <n v="100.74663"/>
    <s v="111-130 minutes"/>
    <n v="100.74663"/>
    <x v="0"/>
    <n v="1"/>
  </r>
  <r>
    <s v="Factory Girl"/>
    <x v="57"/>
    <x v="429"/>
    <n v="4000"/>
    <n v="6526"/>
    <n v="60"/>
    <n v="3000"/>
    <x v="4"/>
    <n v="117"/>
    <n v="99"/>
    <n v="1654367"/>
    <n v="7000000"/>
    <x v="908"/>
    <s v="Color"/>
    <x v="6"/>
    <s v="English"/>
    <x v="1"/>
    <x v="0"/>
    <s v="English"/>
    <n v="-5345633"/>
    <n v="-0.76366185714285717"/>
    <s v="90-110 minutes"/>
    <n v="-0.76366185714285717"/>
    <x v="0"/>
    <n v="0"/>
  </r>
  <r>
    <s v="Fahrenheit 9/11"/>
    <x v="583"/>
    <x v="369"/>
    <n v="503"/>
    <n v="1448"/>
    <n v="909"/>
    <n v="0"/>
    <x v="1"/>
    <n v="288"/>
    <n v="122"/>
    <n v="119078393"/>
    <n v="6000000"/>
    <x v="909"/>
    <s v="Color"/>
    <x v="8"/>
    <s v="English"/>
    <x v="1"/>
    <x v="0"/>
    <s v="English"/>
    <n v="113078393"/>
    <n v="18.846398833333332"/>
    <s v="111-130 minutes"/>
    <n v="18.846398833333332"/>
    <x v="0"/>
    <n v="1"/>
  </r>
  <r>
    <s v="Failure to Launch"/>
    <x v="148"/>
    <x v="687"/>
    <n v="14000"/>
    <n v="37967"/>
    <n v="9"/>
    <n v="2000"/>
    <x v="5"/>
    <n v="143"/>
    <n v="95"/>
    <n v="88658172"/>
    <n v="50000000"/>
    <x v="910"/>
    <s v="Color"/>
    <x v="2"/>
    <s v="English"/>
    <x v="1"/>
    <x v="1"/>
    <s v="English"/>
    <n v="38658172"/>
    <n v="0.77316344000000004"/>
    <s v="90-110 minutes"/>
    <n v="0.77316344000000004"/>
    <x v="1"/>
    <n v="1"/>
  </r>
  <r>
    <s v="Fair Game"/>
    <x v="25"/>
    <x v="650"/>
    <n v="6000"/>
    <n v="10191"/>
    <n v="218"/>
    <n v="9000"/>
    <x v="9"/>
    <n v="214"/>
    <n v="108"/>
    <n v="9528092"/>
    <n v="22000000"/>
    <x v="911"/>
    <s v="Color"/>
    <x v="6"/>
    <s v="English"/>
    <x v="1"/>
    <x v="1"/>
    <s v="English"/>
    <n v="-12471908"/>
    <n v="-0.56690490909090907"/>
    <s v="90-110 minutes"/>
    <n v="-0.56690490909090907"/>
    <x v="1"/>
    <n v="0"/>
  </r>
  <r>
    <s v="Faithful"/>
    <x v="520"/>
    <x v="688"/>
    <n v="979"/>
    <n v="1679"/>
    <n v="150"/>
    <n v="69"/>
    <x v="11"/>
    <n v="21"/>
    <n v="91"/>
    <n v="2104000"/>
    <n v="13000000"/>
    <x v="912"/>
    <s v="Color"/>
    <x v="2"/>
    <s v="English"/>
    <x v="1"/>
    <x v="0"/>
    <s v="English"/>
    <n v="-10896000"/>
    <n v="-0.83815384615384614"/>
    <s v="90-110 minutes"/>
    <n v="-0.83815384615384614"/>
    <x v="1"/>
    <n v="0"/>
  </r>
  <r>
    <s v="Falcon Rising"/>
    <x v="579"/>
    <x v="689"/>
    <n v="2000"/>
    <n v="3089"/>
    <n v="249"/>
    <n v="0"/>
    <x v="16"/>
    <n v="29"/>
    <n v="103"/>
    <n v="8691"/>
    <n v="4500000"/>
    <x v="913"/>
    <s v="Color"/>
    <x v="5"/>
    <s v="English"/>
    <x v="1"/>
    <x v="0"/>
    <s v="English"/>
    <n v="-4491309"/>
    <n v="-0.99806866666666672"/>
    <s v="90-110 minutes"/>
    <n v="-0.99806866666666672"/>
    <x v="0"/>
    <n v="0"/>
  </r>
  <r>
    <s v="Fame"/>
    <x v="584"/>
    <x v="690"/>
    <n v="808"/>
    <n v="5734"/>
    <n v="64"/>
    <n v="0"/>
    <x v="39"/>
    <n v="134"/>
    <n v="123"/>
    <n v="22452209"/>
    <n v="18000000"/>
    <x v="914"/>
    <s v="Color"/>
    <x v="2"/>
    <s v="English"/>
    <x v="1"/>
    <x v="3"/>
    <s v="English"/>
    <n v="4452209"/>
    <n v="0.24734494444444444"/>
    <s v="111-130 minutes"/>
    <n v="0.24734494444444444"/>
    <x v="1"/>
    <n v="0"/>
  </r>
  <r>
    <s v="Fantasia"/>
    <x v="585"/>
    <x v="691"/>
    <n v="16"/>
    <n v="16"/>
    <n v="11"/>
    <n v="3000"/>
    <x v="24"/>
    <n v="99"/>
    <n v="120"/>
    <n v="76400000"/>
    <n v="2280000"/>
    <x v="915"/>
    <s v="Color"/>
    <x v="10"/>
    <s v="English"/>
    <x v="1"/>
    <x v="2"/>
    <s v="English"/>
    <n v="74120000"/>
    <n v="32.508771929824562"/>
    <s v="111-130 minutes"/>
    <n v="32.508771929824562"/>
    <x v="0"/>
    <n v="1"/>
  </r>
  <r>
    <s v="Fantasia 2000"/>
    <x v="586"/>
    <x v="691"/>
    <n v="340"/>
    <n v="814"/>
    <n v="11"/>
    <n v="607"/>
    <x v="40"/>
    <n v="129"/>
    <n v="74"/>
    <n v="60507228"/>
    <n v="80000000"/>
    <x v="916"/>
    <s v="Color"/>
    <x v="10"/>
    <s v="English"/>
    <x v="1"/>
    <x v="2"/>
    <s v="English"/>
    <n v="-19492772"/>
    <n v="-0.24365965000000001"/>
    <s v="&lt;90 minutes"/>
    <n v="-0.24365965000000001"/>
    <x v="2"/>
    <n v="0"/>
  </r>
  <r>
    <s v="Fantastic 4: Rise of the Silver Surfer"/>
    <x v="370"/>
    <x v="273"/>
    <n v="11000"/>
    <n v="15302"/>
    <n v="167"/>
    <n v="0"/>
    <x v="5"/>
    <n v="262"/>
    <n v="92"/>
    <n v="131920333"/>
    <n v="130000000"/>
    <x v="917"/>
    <s v="Color"/>
    <x v="5"/>
    <s v="English"/>
    <x v="1"/>
    <x v="3"/>
    <s v="English"/>
    <n v="1920333"/>
    <n v="1.4771792307692211E-2"/>
    <s v="90-110 minutes"/>
    <n v="1.4771792307692308E-2"/>
    <x v="2"/>
    <n v="0"/>
  </r>
  <r>
    <s v="Fantastic Four"/>
    <x v="430"/>
    <x v="470"/>
    <n v="596"/>
    <n v="1261"/>
    <n v="128"/>
    <n v="41000"/>
    <x v="22"/>
    <n v="369"/>
    <n v="100"/>
    <n v="56114221"/>
    <n v="120000000"/>
    <x v="918"/>
    <s v="Color"/>
    <x v="5"/>
    <s v="English"/>
    <x v="1"/>
    <x v="1"/>
    <s v="English"/>
    <n v="-63885779"/>
    <n v="-0.53238149166666671"/>
    <s v="90-110 minutes"/>
    <n v="-0.53238149166666671"/>
    <x v="2"/>
    <n v="0"/>
  </r>
  <r>
    <s v="Fantastic Mr. Fox"/>
    <x v="365"/>
    <x v="365"/>
    <n v="13000"/>
    <n v="24770"/>
    <n v="0"/>
    <n v="15000"/>
    <x v="24"/>
    <n v="335"/>
    <n v="87"/>
    <n v="20999103"/>
    <n v="40000000"/>
    <x v="919"/>
    <s v="Color"/>
    <x v="3"/>
    <s v="English"/>
    <x v="1"/>
    <x v="3"/>
    <s v="English"/>
    <n v="-19000897"/>
    <n v="-0.47502242500000003"/>
    <s v="&lt;90 minutes"/>
    <n v="-0.47502242500000003"/>
    <x v="1"/>
    <n v="0"/>
  </r>
  <r>
    <s v="Far from Heaven"/>
    <x v="530"/>
    <x v="692"/>
    <n v="2000"/>
    <n v="2447"/>
    <n v="162"/>
    <n v="0"/>
    <x v="14"/>
    <n v="181"/>
    <n v="107"/>
    <n v="15854988"/>
    <n v="13500000"/>
    <x v="920"/>
    <s v="Color"/>
    <x v="1"/>
    <s v="English"/>
    <x v="1"/>
    <x v="1"/>
    <s v="English"/>
    <n v="2354988"/>
    <n v="0.17444355555555546"/>
    <s v="90-110 minutes"/>
    <n v="0.17444355555555555"/>
    <x v="1"/>
    <n v="0"/>
  </r>
  <r>
    <s v="Fascination"/>
    <x v="433"/>
    <x v="693"/>
    <n v="811"/>
    <n v="1789"/>
    <n v="34"/>
    <n v="40"/>
    <x v="57"/>
    <n v="13"/>
    <n v="103"/>
    <n v="16066"/>
    <n v="5000000"/>
    <x v="921"/>
    <s v="Color"/>
    <x v="9"/>
    <s v="English"/>
    <x v="2"/>
    <x v="0"/>
    <s v="English"/>
    <n v="-4983934"/>
    <n v="-0.99678679999999997"/>
    <s v="90-110 minutes"/>
    <n v="-0.99678679999999997"/>
    <x v="0"/>
    <n v="0"/>
  </r>
  <r>
    <s v="Fast Five"/>
    <x v="14"/>
    <x v="304"/>
    <n v="23000"/>
    <n v="55345"/>
    <n v="681"/>
    <n v="54000"/>
    <x v="40"/>
    <n v="342"/>
    <n v="132"/>
    <n v="209805005"/>
    <n v="125000000"/>
    <x v="922"/>
    <s v="Color"/>
    <x v="5"/>
    <s v="English"/>
    <x v="1"/>
    <x v="1"/>
    <s v="English"/>
    <n v="84805005"/>
    <n v="0.67844003999999991"/>
    <s v="131-150 minutes"/>
    <n v="0.67844004000000002"/>
    <x v="2"/>
    <n v="1"/>
  </r>
  <r>
    <s v="Faster"/>
    <x v="260"/>
    <x v="694"/>
    <n v="12000"/>
    <n v="14699"/>
    <n v="88"/>
    <n v="12000"/>
    <x v="27"/>
    <n v="196"/>
    <n v="98"/>
    <n v="23225911"/>
    <n v="24000000"/>
    <x v="923"/>
    <s v="Color"/>
    <x v="5"/>
    <s v="English"/>
    <x v="1"/>
    <x v="0"/>
    <s v="English"/>
    <n v="-774089"/>
    <n v="-3.2253708333333297E-2"/>
    <s v="90-110 minutes"/>
    <n v="-3.2253708333333332E-2"/>
    <x v="1"/>
    <n v="0"/>
  </r>
  <r>
    <s v="Fat Albert"/>
    <x v="587"/>
    <x v="695"/>
    <n v="1000"/>
    <n v="4604"/>
    <n v="38"/>
    <n v="531"/>
    <x v="22"/>
    <n v="59"/>
    <n v="93"/>
    <n v="48114556"/>
    <n v="26000000"/>
    <x v="924"/>
    <s v="Color"/>
    <x v="2"/>
    <s v="English"/>
    <x v="1"/>
    <x v="3"/>
    <s v="English"/>
    <n v="22114556"/>
    <n v="0.85055984615384617"/>
    <s v="90-110 minutes"/>
    <n v="0.85055984615384617"/>
    <x v="1"/>
    <n v="1"/>
  </r>
  <r>
    <s v="Fatal Attraction"/>
    <x v="588"/>
    <x v="58"/>
    <n v="886"/>
    <n v="1639"/>
    <n v="213"/>
    <n v="3000"/>
    <x v="31"/>
    <n v="94"/>
    <n v="119"/>
    <n v="156645693"/>
    <n v="14000000"/>
    <x v="669"/>
    <s v="Color"/>
    <x v="1"/>
    <s v="English"/>
    <x v="1"/>
    <x v="0"/>
    <s v="English"/>
    <n v="142645693"/>
    <n v="10.188978071428572"/>
    <s v="111-130 minutes"/>
    <n v="10.188978071428572"/>
    <x v="1"/>
    <n v="1"/>
  </r>
  <r>
    <s v="Fateless"/>
    <x v="589"/>
    <x v="696"/>
    <n v="9"/>
    <n v="11"/>
    <n v="45"/>
    <n v="607"/>
    <x v="19"/>
    <n v="73"/>
    <n v="134"/>
    <n v="195888"/>
    <n v="2500000000"/>
    <x v="925"/>
    <s v="Color"/>
    <x v="1"/>
    <s v="Hungarian"/>
    <x v="30"/>
    <x v="0"/>
    <s v="Other language"/>
    <n v="-2499804112"/>
    <n v="-0.99992164480000001"/>
    <s v="131-150 minutes"/>
    <n v="-0.99992164480000001"/>
    <x v="2"/>
    <n v="0"/>
  </r>
  <r>
    <s v="Fear and Loathing in Las Vegas"/>
    <x v="86"/>
    <x v="375"/>
    <n v="40000"/>
    <n v="43105"/>
    <n v="0"/>
    <n v="15000"/>
    <x v="18"/>
    <n v="156"/>
    <n v="118"/>
    <n v="10562387"/>
    <n v="18500000"/>
    <x v="926"/>
    <s v="Color"/>
    <x v="3"/>
    <s v="English"/>
    <x v="1"/>
    <x v="0"/>
    <s v="English"/>
    <n v="-7937613"/>
    <n v="-0.42906016216216214"/>
    <s v="111-130 minutes"/>
    <n v="-0.42906016216216214"/>
    <x v="1"/>
    <n v="0"/>
  </r>
  <r>
    <s v="Feardotcom"/>
    <x v="590"/>
    <x v="697"/>
    <n v="2000"/>
    <n v="4262"/>
    <n v="37"/>
    <n v="612"/>
    <x v="57"/>
    <n v="104"/>
    <n v="101"/>
    <n v="13208023"/>
    <n v="42000000"/>
    <x v="927"/>
    <s v="Color"/>
    <x v="4"/>
    <s v="English"/>
    <x v="4"/>
    <x v="0"/>
    <s v="English"/>
    <n v="-28791977"/>
    <n v="-0.68552326190476198"/>
    <s v="90-110 minutes"/>
    <n v="-0.68552326190476187"/>
    <x v="1"/>
    <n v="0"/>
  </r>
  <r>
    <s v="Femme Fatale"/>
    <x v="591"/>
    <x v="629"/>
    <n v="548"/>
    <n v="1005"/>
    <n v="0"/>
    <n v="675"/>
    <x v="26"/>
    <n v="149"/>
    <n v="114"/>
    <n v="6592103"/>
    <n v="35000000"/>
    <x v="928"/>
    <s v="Color"/>
    <x v="4"/>
    <s v="English"/>
    <x v="8"/>
    <x v="0"/>
    <s v="English"/>
    <n v="-28407897"/>
    <n v="-0.81165419999999999"/>
    <s v="111-130 minutes"/>
    <n v="-0.81165419999999999"/>
    <x v="1"/>
    <n v="0"/>
  </r>
  <r>
    <s v="Fever Pitch"/>
    <x v="515"/>
    <x v="641"/>
    <n v="787"/>
    <n v="1827"/>
    <n v="101"/>
    <n v="0"/>
    <x v="21"/>
    <n v="124"/>
    <n v="104"/>
    <n v="42071069"/>
    <n v="30000000"/>
    <x v="535"/>
    <s v="Color"/>
    <x v="2"/>
    <s v="English"/>
    <x v="1"/>
    <x v="1"/>
    <s v="English"/>
    <n v="12071069"/>
    <n v="0.40236896666666677"/>
    <s v="90-110 minutes"/>
    <n v="0.40236896666666666"/>
    <x v="1"/>
    <n v="0"/>
  </r>
  <r>
    <s v="Fiddler on the Roof"/>
    <x v="592"/>
    <x v="355"/>
    <n v="402"/>
    <n v="934"/>
    <n v="278"/>
    <n v="0"/>
    <x v="30"/>
    <n v="66"/>
    <n v="181"/>
    <n v="50000000"/>
    <n v="9000000"/>
    <x v="929"/>
    <s v="Color"/>
    <x v="1"/>
    <s v="English"/>
    <x v="1"/>
    <x v="2"/>
    <s v="English"/>
    <n v="41000000"/>
    <n v="4.5555555555555554"/>
    <s v="&gt;150 minutes"/>
    <n v="4.5555555555555554"/>
    <x v="1"/>
    <n v="1"/>
  </r>
  <r>
    <s v="Fido"/>
    <x v="593"/>
    <x v="698"/>
    <n v="553"/>
    <n v="786"/>
    <n v="8"/>
    <n v="0"/>
    <x v="9"/>
    <n v="140"/>
    <n v="93"/>
    <n v="298110"/>
    <n v="8000000"/>
    <x v="930"/>
    <s v="Black and White"/>
    <x v="2"/>
    <s v="English"/>
    <x v="14"/>
    <x v="0"/>
    <s v="English"/>
    <n v="-7701890"/>
    <n v="-0.96273624999999996"/>
    <s v="90-110 minutes"/>
    <n v="-0.96273624999999996"/>
    <x v="0"/>
    <n v="0"/>
  </r>
  <r>
    <s v="Fifty Shades of Grey"/>
    <x v="300"/>
    <x v="699"/>
    <n v="1000"/>
    <n v="4585"/>
    <n v="456"/>
    <n v="101000"/>
    <x v="56"/>
    <n v="362"/>
    <n v="129"/>
    <n v="166147885"/>
    <n v="40000000"/>
    <x v="931"/>
    <s v="Color"/>
    <x v="1"/>
    <s v="English"/>
    <x v="1"/>
    <x v="0"/>
    <s v="English"/>
    <n v="126147885"/>
    <n v="3.1536971249999999"/>
    <s v="111-130 minutes"/>
    <n v="3.1536971249999999"/>
    <x v="1"/>
    <n v="1"/>
  </r>
  <r>
    <s v="Fight Club"/>
    <x v="238"/>
    <x v="152"/>
    <n v="11000"/>
    <n v="13209"/>
    <n v="21000"/>
    <n v="48000"/>
    <x v="63"/>
    <n v="315"/>
    <n v="151"/>
    <n v="37023395"/>
    <n v="63000000"/>
    <x v="932"/>
    <s v="Color"/>
    <x v="1"/>
    <s v="English"/>
    <x v="1"/>
    <x v="0"/>
    <s v="English"/>
    <n v="-25976605"/>
    <n v="-0.41232706349206349"/>
    <s v="&gt;150 minutes"/>
    <n v="-0.41232706349206349"/>
    <x v="2"/>
    <n v="0"/>
  </r>
  <r>
    <s v="Fighting Tommy Riley"/>
    <x v="594"/>
    <x v="700"/>
    <n v="54"/>
    <n v="185"/>
    <n v="3"/>
    <n v="30"/>
    <x v="0"/>
    <n v="13"/>
    <n v="109"/>
    <n v="5199"/>
    <n v="200000"/>
    <x v="767"/>
    <s v="Color"/>
    <x v="1"/>
    <s v="English"/>
    <x v="1"/>
    <x v="0"/>
    <s v="English"/>
    <n v="-194801"/>
    <n v="-0.97400500000000001"/>
    <s v="90-110 minutes"/>
    <n v="-0.97400500000000001"/>
    <x v="0"/>
    <n v="0"/>
  </r>
  <r>
    <s v="Filly Brown"/>
    <x v="595"/>
    <x v="701"/>
    <n v="2000"/>
    <n v="2459"/>
    <n v="8"/>
    <n v="0"/>
    <x v="34"/>
    <n v="16"/>
    <n v="80"/>
    <n v="2833383"/>
    <n v="427000"/>
    <x v="933"/>
    <s v="Color"/>
    <x v="1"/>
    <s v="English"/>
    <x v="1"/>
    <x v="0"/>
    <s v="English"/>
    <n v="2406383"/>
    <n v="5.6355573770491807"/>
    <s v="&lt;90 minutes"/>
    <n v="5.6355573770491807"/>
    <x v="0"/>
    <n v="1"/>
  </r>
  <r>
    <s v="Final Destination"/>
    <x v="126"/>
    <x v="621"/>
    <n v="1000"/>
    <n v="3345"/>
    <n v="70"/>
    <n v="0"/>
    <x v="12"/>
    <n v="211"/>
    <n v="98"/>
    <n v="53302314"/>
    <n v="23000000"/>
    <x v="934"/>
    <s v="Color"/>
    <x v="0"/>
    <s v="English"/>
    <x v="1"/>
    <x v="0"/>
    <s v="English"/>
    <n v="30302314"/>
    <n v="1.3174919130434781"/>
    <s v="90-110 minutes"/>
    <n v="1.3174919130434783"/>
    <x v="1"/>
    <n v="1"/>
  </r>
  <r>
    <s v="Final Destination 2"/>
    <x v="596"/>
    <x v="439"/>
    <n v="748"/>
    <n v="3172"/>
    <n v="160"/>
    <n v="0"/>
    <x v="21"/>
    <n v="175"/>
    <n v="90"/>
    <n v="46455802"/>
    <n v="26000000"/>
    <x v="935"/>
    <s v="Color"/>
    <x v="0"/>
    <s v="English"/>
    <x v="1"/>
    <x v="0"/>
    <s v="English"/>
    <n v="20455802"/>
    <n v="0.78676161538461531"/>
    <s v="90-110 minutes"/>
    <n v="0.78676161538461542"/>
    <x v="1"/>
    <n v="1"/>
  </r>
  <r>
    <s v="Final Destination 3"/>
    <x v="597"/>
    <x v="621"/>
    <n v="440"/>
    <n v="2420"/>
    <n v="70"/>
    <n v="0"/>
    <x v="16"/>
    <n v="216"/>
    <n v="86"/>
    <n v="54098051"/>
    <n v="25000000"/>
    <x v="936"/>
    <s v="Color"/>
    <x v="0"/>
    <s v="English"/>
    <x v="2"/>
    <x v="0"/>
    <s v="English"/>
    <n v="29098051"/>
    <n v="1.1639220400000001"/>
    <s v="&lt;90 minutes"/>
    <n v="1.1639220400000001"/>
    <x v="1"/>
    <n v="1"/>
  </r>
  <r>
    <s v="Final Destination 5"/>
    <x v="598"/>
    <x v="702"/>
    <n v="703"/>
    <n v="3074"/>
    <n v="77"/>
    <n v="20000"/>
    <x v="11"/>
    <n v="277"/>
    <n v="92"/>
    <n v="42575718"/>
    <n v="40000000"/>
    <x v="488"/>
    <s v="Color"/>
    <x v="0"/>
    <s v="English"/>
    <x v="1"/>
    <x v="0"/>
    <s v="English"/>
    <n v="2575718"/>
    <n v="6.4392950000000004E-2"/>
    <s v="90-110 minutes"/>
    <n v="6.4392950000000004E-2"/>
    <x v="1"/>
    <n v="0"/>
  </r>
  <r>
    <s v="Final Fantasy: The Spirits Within"/>
    <x v="29"/>
    <x v="703"/>
    <n v="12000"/>
    <n v="15015"/>
    <n v="6"/>
    <n v="0"/>
    <x v="4"/>
    <n v="166"/>
    <n v="106"/>
    <n v="32131830"/>
    <n v="137000000"/>
    <x v="937"/>
    <s v="Color"/>
    <x v="5"/>
    <s v="English"/>
    <x v="1"/>
    <x v="1"/>
    <s v="English"/>
    <n v="-104868170"/>
    <n v="-0.76546109489051095"/>
    <s v="90-110 minutes"/>
    <n v="-0.76546109489051095"/>
    <x v="2"/>
    <n v="0"/>
  </r>
  <r>
    <s v="Find Me Guilty"/>
    <x v="478"/>
    <x v="522"/>
    <n v="22000"/>
    <n v="37606"/>
    <n v="0"/>
    <n v="0"/>
    <x v="19"/>
    <n v="94"/>
    <n v="125"/>
    <n v="1172769"/>
    <n v="13000000"/>
    <x v="433"/>
    <s v="Color"/>
    <x v="6"/>
    <s v="English"/>
    <x v="2"/>
    <x v="0"/>
    <s v="English"/>
    <n v="-11827231"/>
    <n v="-0.90978700000000001"/>
    <s v="111-130 minutes"/>
    <n v="-0.90978700000000001"/>
    <x v="1"/>
    <n v="0"/>
  </r>
  <r>
    <s v="Finding Forrester"/>
    <x v="599"/>
    <x v="704"/>
    <n v="670"/>
    <n v="1801"/>
    <n v="835"/>
    <n v="0"/>
    <x v="40"/>
    <n v="137"/>
    <n v="136"/>
    <n v="51768623"/>
    <n v="43000000"/>
    <x v="938"/>
    <s v="Color"/>
    <x v="1"/>
    <s v="English"/>
    <x v="1"/>
    <x v="1"/>
    <s v="English"/>
    <n v="8768623"/>
    <n v="0.20392146511627907"/>
    <s v="131-150 minutes"/>
    <n v="0.20392146511627907"/>
    <x v="1"/>
    <n v="0"/>
  </r>
  <r>
    <s v="Finding Nemo"/>
    <x v="600"/>
    <x v="705"/>
    <n v="1000"/>
    <n v="5641"/>
    <n v="475"/>
    <n v="11000"/>
    <x v="29"/>
    <n v="301"/>
    <n v="100"/>
    <n v="380838870"/>
    <n v="94000000"/>
    <x v="939"/>
    <s v="Color"/>
    <x v="3"/>
    <s v="English"/>
    <x v="1"/>
    <x v="2"/>
    <s v="English"/>
    <n v="286838870"/>
    <n v="3.0514773404255315"/>
    <s v="90-110 minutes"/>
    <n v="3.051477340425532"/>
    <x v="2"/>
    <n v="1"/>
  </r>
  <r>
    <s v="Finding Neverland"/>
    <x v="86"/>
    <x v="706"/>
    <n v="40000"/>
    <n v="58823"/>
    <n v="395"/>
    <n v="0"/>
    <x v="24"/>
    <n v="226"/>
    <n v="101"/>
    <n v="51676606"/>
    <n v="25000000"/>
    <x v="940"/>
    <s v="Color"/>
    <x v="6"/>
    <s v="English"/>
    <x v="1"/>
    <x v="3"/>
    <s v="English"/>
    <n v="26676606"/>
    <n v="1.0670642400000001"/>
    <s v="90-110 minutes"/>
    <n v="1.0670642400000001"/>
    <x v="1"/>
    <n v="1"/>
  </r>
  <r>
    <s v="Finishing the Game: The Search for a New Bruce Lee"/>
    <x v="601"/>
    <x v="304"/>
    <n v="239"/>
    <n v="734"/>
    <n v="681"/>
    <n v="155"/>
    <x v="21"/>
    <n v="35"/>
    <n v="84"/>
    <n v="52850"/>
    <n v="500000"/>
    <x v="941"/>
    <s v="Color"/>
    <x v="2"/>
    <s v="English"/>
    <x v="1"/>
    <x v="4"/>
    <s v="English"/>
    <n v="-447150"/>
    <n v="-0.89429999999999998"/>
    <s v="&lt;90 minutes"/>
    <n v="-0.89429999999999998"/>
    <x v="0"/>
    <n v="0"/>
  </r>
  <r>
    <s v="Firefox"/>
    <x v="68"/>
    <x v="118"/>
    <n v="16000"/>
    <n v="16805"/>
    <n v="16000"/>
    <n v="0"/>
    <x v="11"/>
    <n v="43"/>
    <n v="136"/>
    <n v="46700000"/>
    <n v="21000000"/>
    <x v="942"/>
    <s v="Color"/>
    <x v="5"/>
    <s v="English"/>
    <x v="1"/>
    <x v="3"/>
    <s v="English"/>
    <n v="25700000"/>
    <n v="1.2238095238095239"/>
    <s v="131-150 minutes"/>
    <n v="1.2238095238095239"/>
    <x v="1"/>
    <n v="1"/>
  </r>
  <r>
    <s v="Fireproof"/>
    <x v="602"/>
    <x v="511"/>
    <n v="848"/>
    <n v="1164"/>
    <n v="589"/>
    <n v="0"/>
    <x v="27"/>
    <n v="50"/>
    <n v="122"/>
    <n v="33451479"/>
    <n v="500000"/>
    <x v="943"/>
    <s v="Color"/>
    <x v="1"/>
    <s v="English"/>
    <x v="1"/>
    <x v="3"/>
    <s v="English"/>
    <n v="32951479"/>
    <n v="65.902957999999998"/>
    <s v="111-130 minutes"/>
    <n v="65.902957999999998"/>
    <x v="0"/>
    <n v="1"/>
  </r>
  <r>
    <s v="Firestarter"/>
    <x v="603"/>
    <x v="707"/>
    <n v="695"/>
    <n v="3444"/>
    <n v="73"/>
    <n v="0"/>
    <x v="10"/>
    <n v="45"/>
    <n v="114"/>
    <n v="15100000"/>
    <n v="15000000"/>
    <x v="944"/>
    <s v="Color"/>
    <x v="5"/>
    <s v="English"/>
    <x v="1"/>
    <x v="0"/>
    <s v="English"/>
    <n v="100000"/>
    <n v="6.6666666666665986E-3"/>
    <s v="111-130 minutes"/>
    <n v="6.6666666666666671E-3"/>
    <x v="1"/>
    <n v="0"/>
  </r>
  <r>
    <s v="Firewall"/>
    <x v="570"/>
    <x v="708"/>
    <n v="87000"/>
    <n v="101383"/>
    <n v="12"/>
    <n v="773"/>
    <x v="16"/>
    <n v="171"/>
    <n v="105"/>
    <n v="48745150"/>
    <n v="50000000"/>
    <x v="945"/>
    <s v="Color"/>
    <x v="4"/>
    <s v="English"/>
    <x v="1"/>
    <x v="1"/>
    <s v="English"/>
    <n v="-1254850"/>
    <n v="-2.5097000000000036E-2"/>
    <s v="90-110 minutes"/>
    <n v="-2.5097000000000001E-2"/>
    <x v="1"/>
    <n v="0"/>
  </r>
  <r>
    <s v="First Knight"/>
    <x v="604"/>
    <x v="709"/>
    <n v="919"/>
    <n v="1695"/>
    <n v="109"/>
    <n v="0"/>
    <x v="11"/>
    <n v="53"/>
    <n v="134"/>
    <n v="37600435"/>
    <n v="55000000"/>
    <x v="946"/>
    <s v="Color"/>
    <x v="5"/>
    <s v="English"/>
    <x v="1"/>
    <x v="1"/>
    <s v="English"/>
    <n v="-17399565"/>
    <n v="-0.31635572727272732"/>
    <s v="131-150 minutes"/>
    <n v="-0.31635572727272726"/>
    <x v="2"/>
    <n v="0"/>
  </r>
  <r>
    <s v="First Love, Last Rites"/>
    <x v="605"/>
    <x v="710"/>
    <n v="318"/>
    <n v="751"/>
    <n v="37"/>
    <n v="26"/>
    <x v="37"/>
    <n v="16"/>
    <n v="94"/>
    <n v="40542"/>
    <n v="300000"/>
    <x v="947"/>
    <s v="Color"/>
    <x v="1"/>
    <s v="English"/>
    <x v="1"/>
    <x v="0"/>
    <s v="English"/>
    <n v="-259458"/>
    <n v="-0.86485999999999996"/>
    <s v="90-110 minutes"/>
    <n v="-0.86485999999999996"/>
    <x v="0"/>
    <n v="0"/>
  </r>
  <r>
    <s v="Fiza"/>
    <x v="606"/>
    <x v="711"/>
    <n v="353"/>
    <n v="773"/>
    <n v="10"/>
    <n v="92"/>
    <x v="21"/>
    <n v="1"/>
    <n v="167"/>
    <n v="610991"/>
    <n v="1000000"/>
    <x v="948"/>
    <s v="Black and White"/>
    <x v="1"/>
    <s v="Hindi"/>
    <x v="18"/>
    <x v="8"/>
    <s v="Other language"/>
    <n v="-389009"/>
    <n v="-0.38900900000000005"/>
    <s v="&gt;150 minutes"/>
    <n v="-0.38900899999999999"/>
    <x v="0"/>
    <n v="0"/>
  </r>
  <r>
    <s v="Flags of Our Fathers"/>
    <x v="14"/>
    <x v="118"/>
    <n v="23000"/>
    <n v="24468"/>
    <n v="16000"/>
    <n v="0"/>
    <x v="19"/>
    <n v="279"/>
    <n v="135"/>
    <n v="33574332"/>
    <n v="90000000"/>
    <x v="949"/>
    <s v="Color"/>
    <x v="1"/>
    <s v="English"/>
    <x v="1"/>
    <x v="0"/>
    <s v="English"/>
    <n v="-56425668"/>
    <n v="-0.62695186666666669"/>
    <s v="131-150 minutes"/>
    <n v="-0.62695186666666669"/>
    <x v="2"/>
    <n v="0"/>
  </r>
  <r>
    <s v="Flame and Citron"/>
    <x v="607"/>
    <x v="712"/>
    <n v="573"/>
    <n v="1098"/>
    <n v="28"/>
    <n v="0"/>
    <x v="40"/>
    <n v="80"/>
    <n v="45"/>
    <n v="145109"/>
    <n v="45000000"/>
    <x v="950"/>
    <s v="Color"/>
    <x v="1"/>
    <s v="Danish"/>
    <x v="10"/>
    <x v="4"/>
    <s v="Other language"/>
    <n v="-44854891"/>
    <n v="-0.99677535555555552"/>
    <s v="&lt;90 minutes"/>
    <n v="-0.99677535555555552"/>
    <x v="1"/>
    <n v="0"/>
  </r>
  <r>
    <s v="Flash of Genius"/>
    <x v="608"/>
    <x v="713"/>
    <n v="20"/>
    <n v="64"/>
    <n v="18"/>
    <n v="0"/>
    <x v="20"/>
    <n v="99"/>
    <n v="119"/>
    <n v="4234040"/>
    <n v="20000000"/>
    <x v="951"/>
    <s v="Color"/>
    <x v="6"/>
    <s v="English"/>
    <x v="1"/>
    <x v="1"/>
    <s v="English"/>
    <n v="-15765960"/>
    <n v="-0.78829799999999994"/>
    <s v="111-130 minutes"/>
    <n v="-0.78829800000000005"/>
    <x v="1"/>
    <n v="0"/>
  </r>
  <r>
    <s v="Flashdance"/>
    <x v="609"/>
    <x v="58"/>
    <n v="225"/>
    <n v="791"/>
    <n v="213"/>
    <n v="0"/>
    <x v="8"/>
    <n v="51"/>
    <n v="95"/>
    <n v="94900000"/>
    <n v="4000000"/>
    <x v="952"/>
    <s v="Color"/>
    <x v="1"/>
    <s v="English"/>
    <x v="1"/>
    <x v="0"/>
    <s v="English"/>
    <n v="90900000"/>
    <n v="22.725000000000001"/>
    <s v="90-110 minutes"/>
    <n v="22.725000000000001"/>
    <x v="0"/>
    <n v="1"/>
  </r>
  <r>
    <s v="Flatliners"/>
    <x v="173"/>
    <x v="55"/>
    <n v="8000"/>
    <n v="10493"/>
    <n v="541"/>
    <n v="0"/>
    <x v="0"/>
    <n v="49"/>
    <n v="115"/>
    <n v="61490000"/>
    <n v="26000000"/>
    <x v="953"/>
    <s v="Color"/>
    <x v="1"/>
    <s v="English"/>
    <x v="1"/>
    <x v="0"/>
    <s v="English"/>
    <n v="35490000"/>
    <n v="1.3650000000000002"/>
    <s v="111-130 minutes"/>
    <n v="1.365"/>
    <x v="1"/>
    <n v="1"/>
  </r>
  <r>
    <s v="Flawless"/>
    <x v="10"/>
    <x v="55"/>
    <n v="22000"/>
    <n v="46022"/>
    <n v="541"/>
    <n v="0"/>
    <x v="4"/>
    <n v="78"/>
    <n v="112"/>
    <n v="4485485"/>
    <n v="15000000"/>
    <x v="954"/>
    <s v="Color"/>
    <x v="2"/>
    <s v="English"/>
    <x v="1"/>
    <x v="0"/>
    <s v="English"/>
    <n v="-10514515"/>
    <n v="-0.70096766666666666"/>
    <s v="111-130 minutes"/>
    <n v="-0.70096766666666666"/>
    <x v="1"/>
    <n v="0"/>
  </r>
  <r>
    <s v="Fled"/>
    <x v="49"/>
    <x v="714"/>
    <n v="4000"/>
    <n v="6152"/>
    <n v="114"/>
    <n v="204"/>
    <x v="13"/>
    <n v="36"/>
    <n v="105"/>
    <n v="17100000"/>
    <n v="25000000"/>
    <x v="955"/>
    <s v="Color"/>
    <x v="5"/>
    <s v="English"/>
    <x v="1"/>
    <x v="0"/>
    <s v="English"/>
    <n v="-7900000"/>
    <n v="-0.31599999999999995"/>
    <s v="90-110 minutes"/>
    <n v="-0.316"/>
    <x v="1"/>
    <n v="0"/>
  </r>
  <r>
    <s v="Flicka"/>
    <x v="610"/>
    <x v="75"/>
    <n v="1000"/>
    <n v="3845"/>
    <n v="15"/>
    <n v="1000"/>
    <x v="21"/>
    <n v="46"/>
    <n v="95"/>
    <n v="20998709"/>
    <n v="15000000"/>
    <x v="956"/>
    <s v="Color"/>
    <x v="3"/>
    <s v="English"/>
    <x v="1"/>
    <x v="3"/>
    <s v="English"/>
    <n v="5998709"/>
    <n v="0.39991393333333325"/>
    <s v="90-110 minutes"/>
    <n v="0.39991393333333336"/>
    <x v="1"/>
    <n v="0"/>
  </r>
  <r>
    <s v="Flight"/>
    <x v="15"/>
    <x v="63"/>
    <n v="18000"/>
    <n v="20952"/>
    <n v="0"/>
    <n v="64000"/>
    <x v="40"/>
    <n v="449"/>
    <n v="138"/>
    <n v="93749203"/>
    <n v="31000000"/>
    <x v="957"/>
    <s v="Color"/>
    <x v="1"/>
    <s v="English"/>
    <x v="1"/>
    <x v="0"/>
    <s v="English"/>
    <n v="62749203"/>
    <n v="2.0241678387096775"/>
    <s v="131-150 minutes"/>
    <n v="2.0241678387096775"/>
    <x v="1"/>
    <n v="1"/>
  </r>
  <r>
    <s v="Flight of the Intruder"/>
    <x v="611"/>
    <x v="495"/>
    <n v="605"/>
    <n v="1290"/>
    <n v="468"/>
    <n v="452"/>
    <x v="34"/>
    <n v="13"/>
    <n v="115"/>
    <n v="14587732"/>
    <n v="35000000"/>
    <x v="958"/>
    <s v="Color"/>
    <x v="5"/>
    <s v="English"/>
    <x v="1"/>
    <x v="1"/>
    <s v="English"/>
    <n v="-20412268"/>
    <n v="-0.58320765714285716"/>
    <s v="111-130 minutes"/>
    <n v="-0.58320765714285716"/>
    <x v="1"/>
    <n v="0"/>
  </r>
  <r>
    <s v="Flight of the Phoenix"/>
    <x v="530"/>
    <x v="70"/>
    <n v="2000"/>
    <n v="4397"/>
    <n v="212"/>
    <n v="1000"/>
    <x v="8"/>
    <n v="114"/>
    <n v="113"/>
    <n v="21009180"/>
    <n v="45000000"/>
    <x v="959"/>
    <s v="Color"/>
    <x v="5"/>
    <s v="English"/>
    <x v="1"/>
    <x v="1"/>
    <s v="English"/>
    <n v="-23990820"/>
    <n v="-0.53312933333333334"/>
    <s v="111-130 minutes"/>
    <n v="-0.53312933333333334"/>
    <x v="1"/>
    <n v="0"/>
  </r>
  <r>
    <s v="Flightplan"/>
    <x v="612"/>
    <x v="715"/>
    <n v="931"/>
    <n v="2287"/>
    <n v="124"/>
    <n v="0"/>
    <x v="21"/>
    <n v="231"/>
    <n v="98"/>
    <n v="89706988"/>
    <n v="55000000"/>
    <x v="960"/>
    <s v="Color"/>
    <x v="1"/>
    <s v="English"/>
    <x v="1"/>
    <x v="1"/>
    <s v="English"/>
    <n v="34706988"/>
    <n v="0.63103614545454545"/>
    <s v="90-110 minutes"/>
    <n v="0.63103614545454545"/>
    <x v="2"/>
    <n v="1"/>
  </r>
  <r>
    <s v="Flipped"/>
    <x v="613"/>
    <x v="68"/>
    <n v="1000"/>
    <n v="4377"/>
    <n v="0"/>
    <n v="14000"/>
    <x v="18"/>
    <n v="87"/>
    <n v="90"/>
    <n v="1752214"/>
    <n v="14000000"/>
    <x v="161"/>
    <s v="Color"/>
    <x v="2"/>
    <s v="English"/>
    <x v="1"/>
    <x v="3"/>
    <s v="English"/>
    <n v="-12247786"/>
    <n v="-0.87484185714285712"/>
    <s v="90-110 minutes"/>
    <n v="-0.87484185714285712"/>
    <x v="1"/>
    <n v="0"/>
  </r>
  <r>
    <s v="Flipper"/>
    <x v="451"/>
    <x v="716"/>
    <n v="442"/>
    <n v="616"/>
    <n v="0"/>
    <n v="504"/>
    <x v="41"/>
    <n v="23"/>
    <n v="95"/>
    <n v="20047715"/>
    <n v="25530000"/>
    <x v="961"/>
    <s v="Color"/>
    <x v="3"/>
    <s v="English"/>
    <x v="1"/>
    <x v="3"/>
    <s v="English"/>
    <n v="-5482285"/>
    <n v="-0.21473893458676063"/>
    <s v="90-110 minutes"/>
    <n v="-0.21473893458676066"/>
    <x v="1"/>
    <n v="0"/>
  </r>
  <r>
    <s v="Flirting with Disaster"/>
    <x v="614"/>
    <x v="179"/>
    <n v="718"/>
    <n v="2240"/>
    <n v="737"/>
    <n v="824"/>
    <x v="9"/>
    <n v="50"/>
    <n v="92"/>
    <n v="14891000"/>
    <n v="7000000"/>
    <x v="962"/>
    <s v="Color"/>
    <x v="2"/>
    <s v="English"/>
    <x v="1"/>
    <x v="0"/>
    <s v="English"/>
    <n v="7891000"/>
    <n v="1.1272857142857142"/>
    <s v="90-110 minutes"/>
    <n v="1.1272857142857142"/>
    <x v="0"/>
    <n v="1"/>
  </r>
  <r>
    <s v="Flubber"/>
    <x v="133"/>
    <x v="181"/>
    <n v="49000"/>
    <n v="50005"/>
    <n v="10"/>
    <n v="0"/>
    <x v="41"/>
    <n v="53"/>
    <n v="90"/>
    <n v="92969824"/>
    <n v="80000000"/>
    <x v="963"/>
    <s v="Color"/>
    <x v="2"/>
    <s v="English"/>
    <x v="1"/>
    <x v="3"/>
    <s v="English"/>
    <n v="12969824"/>
    <n v="0.1621227999999999"/>
    <s v="90-110 minutes"/>
    <n v="0.16212280000000001"/>
    <x v="2"/>
    <n v="0"/>
  </r>
  <r>
    <s v="Flushed Away"/>
    <x v="391"/>
    <x v="239"/>
    <n v="20000"/>
    <n v="35161"/>
    <n v="42"/>
    <n v="0"/>
    <x v="12"/>
    <n v="135"/>
    <n v="85"/>
    <n v="64459316"/>
    <n v="149000000"/>
    <x v="964"/>
    <s v="Color"/>
    <x v="3"/>
    <s v="English"/>
    <x v="4"/>
    <x v="3"/>
    <s v="English"/>
    <n v="-84540684"/>
    <n v="-0.5673871409395973"/>
    <s v="&lt;90 minutes"/>
    <n v="-0.5673871409395973"/>
    <x v="2"/>
    <n v="0"/>
  </r>
  <r>
    <s v="Flyboys"/>
    <x v="7"/>
    <x v="717"/>
    <n v="11000"/>
    <n v="12634"/>
    <n v="23"/>
    <n v="2000"/>
    <x v="0"/>
    <n v="123"/>
    <n v="140"/>
    <n v="13082288"/>
    <n v="60000000"/>
    <x v="965"/>
    <s v="Black and White"/>
    <x v="5"/>
    <s v="English"/>
    <x v="4"/>
    <x v="1"/>
    <s v="English"/>
    <n v="-46917712"/>
    <n v="-0.78196186666666667"/>
    <s v="131-150 minutes"/>
    <n v="-0.78196186666666667"/>
    <x v="2"/>
    <n v="0"/>
  </r>
  <r>
    <s v="Focus"/>
    <x v="124"/>
    <x v="518"/>
    <n v="10000"/>
    <n v="11943"/>
    <n v="43"/>
    <n v="23000"/>
    <x v="0"/>
    <n v="279"/>
    <n v="105"/>
    <n v="53846915"/>
    <n v="50100000"/>
    <x v="966"/>
    <s v="Color"/>
    <x v="2"/>
    <s v="English"/>
    <x v="1"/>
    <x v="0"/>
    <s v="English"/>
    <n v="3746915"/>
    <n v="7.4788722554890219E-2"/>
    <s v="90-110 minutes"/>
    <n v="7.4788722554890219E-2"/>
    <x v="2"/>
    <n v="0"/>
  </r>
  <r>
    <s v="Foolish"/>
    <x v="547"/>
    <x v="718"/>
    <n v="489"/>
    <n v="2196"/>
    <n v="11"/>
    <n v="43"/>
    <x v="22"/>
    <n v="16"/>
    <n v="84"/>
    <n v="6026908"/>
    <n v="2000000"/>
    <x v="967"/>
    <s v="Color"/>
    <x v="2"/>
    <s v="English"/>
    <x v="1"/>
    <x v="0"/>
    <s v="English"/>
    <n v="4026908"/>
    <n v="2.0134539999999999"/>
    <s v="&lt;90 minutes"/>
    <n v="2.0134539999999999"/>
    <x v="0"/>
    <n v="1"/>
  </r>
  <r>
    <s v="Fool's Gold"/>
    <x v="277"/>
    <x v="205"/>
    <n v="11000"/>
    <n v="13827"/>
    <n v="72"/>
    <n v="0"/>
    <x v="5"/>
    <n v="176"/>
    <n v="112"/>
    <n v="70224196"/>
    <n v="70000000"/>
    <x v="968"/>
    <s v="Color"/>
    <x v="5"/>
    <s v="English"/>
    <x v="1"/>
    <x v="1"/>
    <s v="English"/>
    <n v="224196"/>
    <n v="3.2027999999999501E-3"/>
    <s v="111-130 minutes"/>
    <n v="3.2028E-3"/>
    <x v="2"/>
    <n v="0"/>
  </r>
  <r>
    <s v="Footloose"/>
    <x v="347"/>
    <x v="719"/>
    <n v="967"/>
    <n v="1962"/>
    <n v="71"/>
    <n v="0"/>
    <x v="27"/>
    <n v="60"/>
    <n v="107"/>
    <n v="80000000"/>
    <n v="8200000"/>
    <x v="969"/>
    <s v="Color"/>
    <x v="1"/>
    <s v="English"/>
    <x v="1"/>
    <x v="3"/>
    <s v="English"/>
    <n v="71800000"/>
    <n v="8.7560975609756095"/>
    <s v="90-110 minutes"/>
    <n v="8.7560975609756095"/>
    <x v="0"/>
    <n v="1"/>
  </r>
  <r>
    <s v="For a Good Time, Call..."/>
    <x v="615"/>
    <x v="720"/>
    <n v="938"/>
    <n v="3770"/>
    <n v="15"/>
    <n v="0"/>
    <x v="10"/>
    <n v="115"/>
    <n v="88"/>
    <n v="1243961"/>
    <n v="850000"/>
    <x v="970"/>
    <s v="Color"/>
    <x v="2"/>
    <s v="English"/>
    <x v="1"/>
    <x v="0"/>
    <s v="English"/>
    <n v="393961"/>
    <n v="0.46348352941176474"/>
    <s v="&lt;90 minutes"/>
    <n v="0.46348352941176468"/>
    <x v="0"/>
    <n v="0"/>
  </r>
  <r>
    <s v="For Greater Glory: The True Story of Cristiada"/>
    <x v="616"/>
    <x v="721"/>
    <n v="639"/>
    <n v="1807"/>
    <n v="0"/>
    <n v="0"/>
    <x v="0"/>
    <n v="43"/>
    <n v="145"/>
    <n v="5669081"/>
    <n v="10818775"/>
    <x v="971"/>
    <s v="Color"/>
    <x v="1"/>
    <s v="Spanish"/>
    <x v="15"/>
    <x v="0"/>
    <s v="Other language"/>
    <n v="-5149694"/>
    <n v="-0.4759960346712081"/>
    <s v="131-150 minutes"/>
    <n v="-0.47599603467120816"/>
    <x v="1"/>
    <n v="0"/>
  </r>
  <r>
    <s v="For Love of the Game"/>
    <x v="231"/>
    <x v="98"/>
    <n v="24000"/>
    <n v="25469"/>
    <n v="0"/>
    <n v="0"/>
    <x v="27"/>
    <n v="113"/>
    <n v="137"/>
    <n v="35168395"/>
    <n v="50000000"/>
    <x v="462"/>
    <s v="Color"/>
    <x v="1"/>
    <s v="English"/>
    <x v="1"/>
    <x v="1"/>
    <s v="English"/>
    <n v="-14831605"/>
    <n v="-0.29663209999999995"/>
    <s v="131-150 minutes"/>
    <n v="-0.29663210000000001"/>
    <x v="1"/>
    <n v="0"/>
  </r>
  <r>
    <s v="For Your Consideration"/>
    <x v="278"/>
    <x v="303"/>
    <n v="957"/>
    <n v="3535"/>
    <n v="378"/>
    <n v="650"/>
    <x v="26"/>
    <n v="144"/>
    <n v="86"/>
    <n v="5542025"/>
    <n v="12000000"/>
    <x v="972"/>
    <s v="Color"/>
    <x v="2"/>
    <s v="English"/>
    <x v="1"/>
    <x v="1"/>
    <s v="English"/>
    <n v="-6457975"/>
    <n v="-0.53816458333333328"/>
    <s v="&lt;90 minutes"/>
    <n v="-0.53816458333333328"/>
    <x v="1"/>
    <n v="0"/>
  </r>
  <r>
    <s v="For Your Eyes Only"/>
    <x v="617"/>
    <x v="106"/>
    <n v="844"/>
    <n v="2118"/>
    <n v="46"/>
    <n v="2000"/>
    <x v="9"/>
    <n v="112"/>
    <n v="127"/>
    <n v="62300000"/>
    <n v="28000000"/>
    <x v="973"/>
    <s v="Color"/>
    <x v="5"/>
    <s v="English"/>
    <x v="4"/>
    <x v="3"/>
    <s v="English"/>
    <n v="34300000"/>
    <n v="1.2250000000000001"/>
    <s v="111-130 minutes"/>
    <n v="1.2250000000000001"/>
    <x v="1"/>
    <n v="1"/>
  </r>
  <r>
    <s v="Forgetting Sarah Marshall"/>
    <x v="310"/>
    <x v="722"/>
    <n v="15000"/>
    <n v="16758"/>
    <n v="89"/>
    <n v="0"/>
    <x v="2"/>
    <n v="253"/>
    <n v="118"/>
    <n v="62877175"/>
    <n v="30000000"/>
    <x v="974"/>
    <s v="Color"/>
    <x v="2"/>
    <s v="English"/>
    <x v="1"/>
    <x v="0"/>
    <s v="English"/>
    <n v="32877175"/>
    <n v="1.0959058333333331"/>
    <s v="111-130 minutes"/>
    <n v="1.0959058333333334"/>
    <x v="1"/>
    <n v="1"/>
  </r>
  <r>
    <s v="Formula 51"/>
    <x v="311"/>
    <x v="380"/>
    <n v="783"/>
    <n v="1044"/>
    <n v="31"/>
    <n v="0"/>
    <x v="26"/>
    <n v="95"/>
    <n v="93"/>
    <n v="5204007"/>
    <n v="28000000"/>
    <x v="975"/>
    <s v="Color"/>
    <x v="5"/>
    <s v="English"/>
    <x v="4"/>
    <x v="0"/>
    <s v="English"/>
    <n v="-22795993"/>
    <n v="-0.81414260714285713"/>
    <s v="90-110 minutes"/>
    <n v="-0.81414260714285713"/>
    <x v="1"/>
    <n v="0"/>
  </r>
  <r>
    <s v="Forrest Gump"/>
    <x v="76"/>
    <x v="63"/>
    <n v="15000"/>
    <n v="15700"/>
    <n v="0"/>
    <n v="59000"/>
    <x v="63"/>
    <n v="149"/>
    <n v="142"/>
    <n v="329691196"/>
    <n v="55000000"/>
    <x v="976"/>
    <s v="Black and White"/>
    <x v="2"/>
    <s v="English"/>
    <x v="1"/>
    <x v="1"/>
    <s v="English"/>
    <n v="274691196"/>
    <n v="4.9943853818181818"/>
    <s v="131-150 minutes"/>
    <n v="4.9943853818181818"/>
    <x v="2"/>
    <n v="1"/>
  </r>
  <r>
    <s v="Fort McCoy"/>
    <x v="618"/>
    <x v="723"/>
    <n v="1000"/>
    <n v="4374"/>
    <n v="27"/>
    <n v="348"/>
    <x v="11"/>
    <n v="8"/>
    <n v="100"/>
    <n v="73678"/>
    <n v="3000000"/>
    <x v="977"/>
    <s v="Color"/>
    <x v="1"/>
    <s v="English"/>
    <x v="1"/>
    <x v="0"/>
    <s v="English"/>
    <n v="-2926322"/>
    <n v="-0.97544066666666662"/>
    <s v="90-110 minutes"/>
    <n v="-0.97544066666666662"/>
    <x v="0"/>
    <n v="0"/>
  </r>
  <r>
    <s v="Fortress"/>
    <x v="1"/>
    <x v="651"/>
    <n v="1000"/>
    <n v="4755"/>
    <n v="216"/>
    <n v="1000"/>
    <x v="11"/>
    <n v="58"/>
    <n v="95"/>
    <n v="6739141"/>
    <n v="8000000"/>
    <x v="978"/>
    <s v="Color"/>
    <x v="5"/>
    <s v="English"/>
    <x v="12"/>
    <x v="0"/>
    <s v="English"/>
    <n v="-1260859"/>
    <n v="-0.15760737499999999"/>
    <s v="90-110 minutes"/>
    <n v="-0.15760737499999999"/>
    <x v="0"/>
    <n v="0"/>
  </r>
  <r>
    <s v="Four Brothers"/>
    <x v="619"/>
    <x v="14"/>
    <n v="1000"/>
    <n v="2740"/>
    <n v="309"/>
    <n v="0"/>
    <x v="31"/>
    <n v="123"/>
    <n v="109"/>
    <n v="74484168"/>
    <n v="45000000"/>
    <x v="633"/>
    <s v="Color"/>
    <x v="5"/>
    <s v="English"/>
    <x v="1"/>
    <x v="0"/>
    <s v="English"/>
    <n v="29484168"/>
    <n v="0.65520373333333337"/>
    <s v="90-110 minutes"/>
    <n v="0.65520373333333337"/>
    <x v="1"/>
    <n v="1"/>
  </r>
  <r>
    <s v="Four Christmases"/>
    <x v="444"/>
    <x v="724"/>
    <n v="4000"/>
    <n v="9913"/>
    <n v="91"/>
    <n v="0"/>
    <x v="5"/>
    <n v="141"/>
    <n v="88"/>
    <n v="120136047"/>
    <n v="80000000"/>
    <x v="979"/>
    <s v="Color"/>
    <x v="2"/>
    <s v="English"/>
    <x v="2"/>
    <x v="1"/>
    <s v="English"/>
    <n v="40136047"/>
    <n v="0.50170058750000002"/>
    <s v="&lt;90 minutes"/>
    <n v="0.50170058750000002"/>
    <x v="2"/>
    <n v="1"/>
  </r>
  <r>
    <s v="Four Rooms"/>
    <x v="49"/>
    <x v="725"/>
    <n v="4000"/>
    <n v="7921"/>
    <n v="99"/>
    <n v="0"/>
    <x v="12"/>
    <n v="51"/>
    <n v="110"/>
    <n v="4301331"/>
    <n v="4000000"/>
    <x v="980"/>
    <s v="Color"/>
    <x v="2"/>
    <s v="English"/>
    <x v="1"/>
    <x v="0"/>
    <s v="English"/>
    <n v="301331"/>
    <n v="7.5332750000000059E-2"/>
    <s v="90-110 minutes"/>
    <n v="7.5332750000000004E-2"/>
    <x v="0"/>
    <n v="0"/>
  </r>
  <r>
    <s v="Four Weddings and a Funeral"/>
    <x v="620"/>
    <x v="599"/>
    <n v="1000"/>
    <n v="1862"/>
    <n v="179"/>
    <n v="0"/>
    <x v="19"/>
    <n v="84"/>
    <n v="117"/>
    <n v="52700832"/>
    <n v="4500000"/>
    <x v="981"/>
    <s v="Color"/>
    <x v="2"/>
    <s v="English"/>
    <x v="4"/>
    <x v="0"/>
    <s v="English"/>
    <n v="48200832"/>
    <n v="10.711296000000001"/>
    <s v="111-130 minutes"/>
    <n v="10.711296000000001"/>
    <x v="0"/>
    <n v="1"/>
  </r>
  <r>
    <s v="Frailty"/>
    <x v="277"/>
    <x v="726"/>
    <n v="11000"/>
    <n v="12237"/>
    <n v="0"/>
    <n v="5000"/>
    <x v="40"/>
    <n v="161"/>
    <n v="100"/>
    <n v="13103828"/>
    <n v="11000000"/>
    <x v="982"/>
    <s v="Color"/>
    <x v="4"/>
    <s v="English"/>
    <x v="1"/>
    <x v="0"/>
    <s v="English"/>
    <n v="2103828"/>
    <n v="0.19125709090909093"/>
    <s v="90-110 minutes"/>
    <n v="0.1912570909090909"/>
    <x v="1"/>
    <n v="0"/>
  </r>
  <r>
    <s v="Frankenweenie"/>
    <x v="56"/>
    <x v="151"/>
    <n v="940"/>
    <n v="4774"/>
    <n v="13000"/>
    <n v="25000"/>
    <x v="20"/>
    <n v="370"/>
    <n v="87"/>
    <n v="35287788"/>
    <n v="39000000"/>
    <x v="983"/>
    <s v="Black and White"/>
    <x v="10"/>
    <s v="English"/>
    <x v="1"/>
    <x v="3"/>
    <s v="English"/>
    <n v="-3712212"/>
    <n v="-9.5184923076923056E-2"/>
    <s v="&lt;90 minutes"/>
    <n v="-9.5184923076923084E-2"/>
    <x v="1"/>
    <n v="0"/>
  </r>
  <r>
    <s v="Freakonomics"/>
    <x v="621"/>
    <x v="727"/>
    <n v="875"/>
    <n v="2305"/>
    <n v="4"/>
    <n v="0"/>
    <x v="4"/>
    <n v="73"/>
    <n v="93"/>
    <n v="100675"/>
    <n v="3000000"/>
    <x v="984"/>
    <s v="Color"/>
    <x v="8"/>
    <s v="English"/>
    <x v="1"/>
    <x v="1"/>
    <s v="English"/>
    <n v="-2899325"/>
    <n v="-0.96644166666666664"/>
    <s v="90-110 minutes"/>
    <n v="-0.96644166666666664"/>
    <x v="0"/>
    <n v="0"/>
  </r>
  <r>
    <s v="Freaky Friday"/>
    <x v="280"/>
    <x v="728"/>
    <n v="2000"/>
    <n v="3984"/>
    <n v="70"/>
    <n v="0"/>
    <x v="8"/>
    <n v="129"/>
    <n v="97"/>
    <n v="110222438"/>
    <n v="26000000"/>
    <x v="985"/>
    <s v="Color"/>
    <x v="2"/>
    <s v="English"/>
    <x v="1"/>
    <x v="3"/>
    <s v="English"/>
    <n v="84222438"/>
    <n v="3.2393245384615383"/>
    <s v="90-110 minutes"/>
    <n v="3.2393245384615383"/>
    <x v="1"/>
    <n v="1"/>
  </r>
  <r>
    <s v="Freddy Got Fingered"/>
    <x v="622"/>
    <x v="729"/>
    <n v="826"/>
    <n v="2689"/>
    <n v="374"/>
    <n v="0"/>
    <x v="42"/>
    <n v="97"/>
    <n v="87"/>
    <n v="14249005"/>
    <n v="15000000"/>
    <x v="986"/>
    <s v="Color"/>
    <x v="2"/>
    <s v="English"/>
    <x v="1"/>
    <x v="0"/>
    <s v="English"/>
    <n v="-750995"/>
    <n v="-5.0066333333333324E-2"/>
    <s v="&lt;90 minutes"/>
    <n v="-5.0066333333333331E-2"/>
    <x v="1"/>
    <n v="0"/>
  </r>
  <r>
    <s v="Freddy vs. Jason"/>
    <x v="623"/>
    <x v="380"/>
    <n v="918"/>
    <n v="4692"/>
    <n v="31"/>
    <n v="3000"/>
    <x v="16"/>
    <n v="273"/>
    <n v="97"/>
    <n v="82163317"/>
    <n v="30000000"/>
    <x v="987"/>
    <s v="Color"/>
    <x v="5"/>
    <s v="English"/>
    <x v="1"/>
    <x v="0"/>
    <s v="English"/>
    <n v="52163317"/>
    <n v="1.7387772333333333"/>
    <s v="90-110 minutes"/>
    <n v="1.7387772333333333"/>
    <x v="1"/>
    <n v="1"/>
  </r>
  <r>
    <s v="Freddy's Dead: The Final Nightmare"/>
    <x v="86"/>
    <x v="730"/>
    <n v="40000"/>
    <n v="42002"/>
    <n v="54"/>
    <n v="963"/>
    <x v="38"/>
    <n v="91"/>
    <n v="93"/>
    <n v="34872293"/>
    <n v="8500000"/>
    <x v="988"/>
    <s v="Color"/>
    <x v="2"/>
    <s v="English"/>
    <x v="1"/>
    <x v="0"/>
    <s v="English"/>
    <n v="26372293"/>
    <n v="3.1026227058823528"/>
    <s v="90-110 minutes"/>
    <n v="3.1026227058823528"/>
    <x v="0"/>
    <n v="1"/>
  </r>
  <r>
    <s v="Free Birds"/>
    <x v="163"/>
    <x v="731"/>
    <n v="1000"/>
    <n v="3104"/>
    <n v="39"/>
    <n v="0"/>
    <x v="11"/>
    <n v="118"/>
    <n v="91"/>
    <n v="55747724"/>
    <n v="55000000"/>
    <x v="989"/>
    <s v="Color"/>
    <x v="3"/>
    <s v="English"/>
    <x v="1"/>
    <x v="3"/>
    <s v="English"/>
    <n v="747724"/>
    <n v="1.3594981818181751E-2"/>
    <s v="90-110 minutes"/>
    <n v="1.3594981818181818E-2"/>
    <x v="2"/>
    <n v="0"/>
  </r>
  <r>
    <s v="Freedom Writers"/>
    <x v="519"/>
    <x v="289"/>
    <n v="2000"/>
    <n v="3994"/>
    <n v="98"/>
    <n v="10000"/>
    <x v="1"/>
    <n v="84"/>
    <n v="123"/>
    <n v="36581633"/>
    <n v="21000000"/>
    <x v="990"/>
    <s v="Color"/>
    <x v="6"/>
    <s v="English"/>
    <x v="2"/>
    <x v="1"/>
    <s v="English"/>
    <n v="15581633"/>
    <n v="0.7419825238095239"/>
    <s v="111-130 minutes"/>
    <n v="0.74198252380952379"/>
    <x v="1"/>
    <n v="1"/>
  </r>
  <r>
    <s v="Freeheld"/>
    <x v="488"/>
    <x v="732"/>
    <n v="7000"/>
    <n v="9660"/>
    <n v="6"/>
    <n v="0"/>
    <x v="27"/>
    <n v="133"/>
    <n v="103"/>
    <n v="532988"/>
    <n v="7000000"/>
    <x v="991"/>
    <s v="Color"/>
    <x v="6"/>
    <s v="English"/>
    <x v="1"/>
    <x v="1"/>
    <s v="English"/>
    <n v="-6467012"/>
    <n v="-0.9238588571428572"/>
    <s v="90-110 minutes"/>
    <n v="-0.92385885714285709"/>
    <x v="0"/>
    <n v="0"/>
  </r>
  <r>
    <s v="Frequency"/>
    <x v="530"/>
    <x v="733"/>
    <n v="2000"/>
    <n v="4045"/>
    <n v="40"/>
    <n v="0"/>
    <x v="40"/>
    <n v="168"/>
    <n v="118"/>
    <n v="44983704"/>
    <n v="31000000"/>
    <x v="992"/>
    <s v="Color"/>
    <x v="4"/>
    <s v="English"/>
    <x v="1"/>
    <x v="1"/>
    <s v="English"/>
    <n v="13983704"/>
    <n v="0.45108722580645155"/>
    <s v="111-130 minutes"/>
    <n v="0.45108722580645161"/>
    <x v="1"/>
    <n v="0"/>
  </r>
  <r>
    <s v="Frida"/>
    <x v="49"/>
    <x v="121"/>
    <n v="4000"/>
    <n v="7072"/>
    <n v="278"/>
    <n v="0"/>
    <x v="14"/>
    <n v="128"/>
    <n v="123"/>
    <n v="25776062"/>
    <n v="12000000"/>
    <x v="993"/>
    <s v="Black and White"/>
    <x v="6"/>
    <s v="English"/>
    <x v="1"/>
    <x v="0"/>
    <s v="English"/>
    <n v="13776062"/>
    <n v="1.1480051666666666"/>
    <s v="111-130 minutes"/>
    <n v="1.1480051666666666"/>
    <x v="1"/>
    <n v="1"/>
  </r>
  <r>
    <s v="Friday"/>
    <x v="211"/>
    <x v="81"/>
    <n v="826"/>
    <n v="3455"/>
    <n v="473"/>
    <n v="8000"/>
    <x v="40"/>
    <n v="20"/>
    <n v="97"/>
    <n v="27900000"/>
    <n v="3500000"/>
    <x v="994"/>
    <s v="Black and White"/>
    <x v="2"/>
    <s v="English"/>
    <x v="1"/>
    <x v="0"/>
    <s v="English"/>
    <n v="24400000"/>
    <n v="6.9714285714285715"/>
    <s v="90-110 minutes"/>
    <n v="6.9714285714285715"/>
    <x v="0"/>
    <n v="1"/>
  </r>
  <r>
    <s v="Friday After Next"/>
    <x v="325"/>
    <x v="734"/>
    <n v="723"/>
    <n v="3712"/>
    <n v="7"/>
    <n v="981"/>
    <x v="16"/>
    <n v="26"/>
    <n v="85"/>
    <n v="32983713"/>
    <n v="20000000"/>
    <x v="995"/>
    <s v="Color"/>
    <x v="2"/>
    <s v="English"/>
    <x v="1"/>
    <x v="0"/>
    <s v="English"/>
    <n v="12983713"/>
    <n v="0.64918564999999995"/>
    <s v="&lt;90 minutes"/>
    <n v="0.64918564999999995"/>
    <x v="1"/>
    <n v="1"/>
  </r>
  <r>
    <s v="Friday the 13th Part 2"/>
    <x v="624"/>
    <x v="735"/>
    <n v="309"/>
    <n v="707"/>
    <n v="49"/>
    <n v="0"/>
    <x v="8"/>
    <n v="242"/>
    <n v="87"/>
    <n v="19100000"/>
    <n v="1250000"/>
    <x v="996"/>
    <s v="Color"/>
    <x v="0"/>
    <s v="English"/>
    <x v="1"/>
    <x v="0"/>
    <s v="English"/>
    <n v="17850000"/>
    <n v="14.28"/>
    <s v="&lt;90 minutes"/>
    <n v="14.28"/>
    <x v="0"/>
    <n v="1"/>
  </r>
  <r>
    <s v="Friday the 13th Part III"/>
    <x v="625"/>
    <x v="735"/>
    <n v="72"/>
    <n v="174"/>
    <n v="49"/>
    <n v="0"/>
    <x v="34"/>
    <n v="235"/>
    <n v="91"/>
    <n v="36200000"/>
    <n v="4000000"/>
    <x v="997"/>
    <s v="Color"/>
    <x v="0"/>
    <s v="English"/>
    <x v="1"/>
    <x v="0"/>
    <s v="English"/>
    <n v="32200000"/>
    <n v="8.0500000000000007"/>
    <s v="90-110 minutes"/>
    <n v="8.0500000000000007"/>
    <x v="0"/>
    <n v="1"/>
  </r>
  <r>
    <s v="Friday the 13th Part VII: The New Blood"/>
    <x v="626"/>
    <x v="736"/>
    <n v="935"/>
    <n v="1855"/>
    <n v="152"/>
    <n v="0"/>
    <x v="13"/>
    <n v="110"/>
    <n v="88"/>
    <n v="19170001"/>
    <n v="2800000"/>
    <x v="998"/>
    <s v="Color"/>
    <x v="0"/>
    <s v="English"/>
    <x v="1"/>
    <x v="0"/>
    <s v="English"/>
    <n v="16370001"/>
    <n v="5.8464289285714282"/>
    <s v="&lt;90 minutes"/>
    <n v="5.8464289285714282"/>
    <x v="0"/>
    <n v="1"/>
  </r>
  <r>
    <s v="Friday the 13th Part VIII: Jason Takes Manhattan"/>
    <x v="626"/>
    <x v="737"/>
    <n v="935"/>
    <n v="1327"/>
    <n v="6"/>
    <n v="1000"/>
    <x v="42"/>
    <n v="129"/>
    <n v="100"/>
    <n v="14343976"/>
    <n v="5000000"/>
    <x v="999"/>
    <s v="Color"/>
    <x v="3"/>
    <s v="English"/>
    <x v="1"/>
    <x v="0"/>
    <s v="English"/>
    <n v="9343976"/>
    <n v="1.8687952000000001"/>
    <s v="90-110 minutes"/>
    <n v="1.8687952000000001"/>
    <x v="0"/>
    <n v="1"/>
  </r>
  <r>
    <s v="Friday the 13th: A New Beginning"/>
    <x v="627"/>
    <x v="738"/>
    <n v="42"/>
    <n v="170"/>
    <n v="13"/>
    <n v="1000"/>
    <x v="32"/>
    <n v="160"/>
    <n v="92"/>
    <n v="21300000"/>
    <n v="2200000"/>
    <x v="1000"/>
    <s v="Color"/>
    <x v="0"/>
    <s v="English"/>
    <x v="1"/>
    <x v="0"/>
    <s v="English"/>
    <n v="19100000"/>
    <n v="8.6818181818181817"/>
    <s v="90-110 minutes"/>
    <n v="8.6818181818181817"/>
    <x v="0"/>
    <n v="1"/>
  </r>
  <r>
    <s v="Friday the 13th: The Final Chapter"/>
    <x v="628"/>
    <x v="739"/>
    <n v="158"/>
    <n v="467"/>
    <n v="17"/>
    <n v="0"/>
    <x v="11"/>
    <n v="166"/>
    <n v="97"/>
    <n v="32600000"/>
    <n v="1800000"/>
    <x v="1001"/>
    <s v="Color"/>
    <x v="0"/>
    <s v="English"/>
    <x v="1"/>
    <x v="0"/>
    <s v="English"/>
    <n v="30800000"/>
    <n v="17.111111111111111"/>
    <s v="90-110 minutes"/>
    <n v="17.111111111111111"/>
    <x v="0"/>
    <n v="1"/>
  </r>
  <r>
    <s v="Friends with Benefits"/>
    <x v="310"/>
    <x v="207"/>
    <n v="15000"/>
    <n v="20956"/>
    <n v="87"/>
    <n v="41000"/>
    <x v="0"/>
    <n v="238"/>
    <n v="109"/>
    <n v="55802754"/>
    <n v="35000000"/>
    <x v="1002"/>
    <s v="Color"/>
    <x v="2"/>
    <s v="English"/>
    <x v="1"/>
    <x v="0"/>
    <s v="English"/>
    <n v="20802754"/>
    <n v="0.5943643999999999"/>
    <s v="90-110 minutes"/>
    <n v="0.59436440000000001"/>
    <x v="1"/>
    <n v="1"/>
  </r>
  <r>
    <s v="Friends with Money"/>
    <x v="629"/>
    <x v="664"/>
    <n v="435"/>
    <n v="1140"/>
    <n v="132"/>
    <n v="515"/>
    <x v="11"/>
    <n v="111"/>
    <n v="88"/>
    <n v="13367101"/>
    <n v="6500000"/>
    <x v="1003"/>
    <s v="Color"/>
    <x v="2"/>
    <s v="English"/>
    <x v="1"/>
    <x v="0"/>
    <s v="English"/>
    <n v="6867101"/>
    <n v="1.0564770769230769"/>
    <s v="&lt;90 minutes"/>
    <n v="1.0564770769230769"/>
    <x v="0"/>
    <n v="1"/>
  </r>
  <r>
    <s v="Fright Night"/>
    <x v="630"/>
    <x v="740"/>
    <n v="596"/>
    <n v="1393"/>
    <n v="44"/>
    <n v="23000"/>
    <x v="4"/>
    <n v="358"/>
    <n v="106"/>
    <n v="18298649"/>
    <n v="30000000"/>
    <x v="1004"/>
    <s v="Color"/>
    <x v="2"/>
    <s v="English"/>
    <x v="1"/>
    <x v="0"/>
    <s v="English"/>
    <n v="-11701351"/>
    <n v="-0.39004503333333329"/>
    <s v="90-110 minutes"/>
    <n v="-0.39004503333333335"/>
    <x v="1"/>
    <n v="0"/>
  </r>
  <r>
    <s v="From a Whisper to a Scream"/>
    <x v="631"/>
    <x v="741"/>
    <n v="448"/>
    <n v="1329"/>
    <n v="155"/>
    <n v="241"/>
    <x v="11"/>
    <n v="57"/>
    <n v="92"/>
    <n v="1400000"/>
    <n v="1100000"/>
    <x v="1005"/>
    <s v="Color"/>
    <x v="5"/>
    <s v="English"/>
    <x v="1"/>
    <x v="0"/>
    <s v="English"/>
    <n v="300000"/>
    <n v="0.27272727272727271"/>
    <s v="90-110 minutes"/>
    <n v="0.27272727272727271"/>
    <x v="0"/>
    <n v="0"/>
  </r>
  <r>
    <s v="From Dusk Till Dawn"/>
    <x v="487"/>
    <x v="566"/>
    <n v="16000"/>
    <n v="23296"/>
    <n v="0"/>
    <n v="12000"/>
    <x v="40"/>
    <n v="165"/>
    <n v="108"/>
    <n v="25753840"/>
    <n v="19000000"/>
    <x v="1006"/>
    <s v="Color"/>
    <x v="4"/>
    <s v="English"/>
    <x v="1"/>
    <x v="0"/>
    <s v="English"/>
    <n v="6753840"/>
    <n v="0.35546526315789473"/>
    <s v="90-110 minutes"/>
    <n v="0.35546526315789473"/>
    <x v="1"/>
    <n v="0"/>
  </r>
  <r>
    <s v="From Hell"/>
    <x v="86"/>
    <x v="742"/>
    <n v="40000"/>
    <n v="41636"/>
    <n v="117"/>
    <n v="0"/>
    <x v="9"/>
    <n v="208"/>
    <n v="122"/>
    <n v="31598308"/>
    <n v="35000000"/>
    <x v="1007"/>
    <s v="Color"/>
    <x v="0"/>
    <s v="English"/>
    <x v="1"/>
    <x v="0"/>
    <s v="English"/>
    <n v="-3401692"/>
    <n v="-9.7191200000000033E-2"/>
    <s v="111-130 minutes"/>
    <n v="-9.7191200000000005E-2"/>
    <x v="1"/>
    <n v="0"/>
  </r>
  <r>
    <s v="From Justin to Kelly"/>
    <x v="632"/>
    <x v="371"/>
    <n v="525"/>
    <n v="1445"/>
    <n v="7"/>
    <n v="0"/>
    <x v="59"/>
    <n v="60"/>
    <n v="90"/>
    <n v="4922166"/>
    <n v="12000000"/>
    <x v="1008"/>
    <s v="Color"/>
    <x v="2"/>
    <s v="English"/>
    <x v="1"/>
    <x v="3"/>
    <s v="English"/>
    <n v="-7077834"/>
    <n v="-0.58981949999999994"/>
    <s v="90-110 minutes"/>
    <n v="-0.58981950000000005"/>
    <x v="1"/>
    <n v="0"/>
  </r>
  <r>
    <s v="From Paris with Love"/>
    <x v="633"/>
    <x v="586"/>
    <n v="211"/>
    <n v="488"/>
    <n v="180"/>
    <n v="0"/>
    <x v="27"/>
    <n v="203"/>
    <n v="92"/>
    <n v="23324666"/>
    <n v="52000000"/>
    <x v="1009"/>
    <s v="Color"/>
    <x v="5"/>
    <s v="English"/>
    <x v="8"/>
    <x v="0"/>
    <s v="English"/>
    <n v="-28675334"/>
    <n v="-0.55144873076923084"/>
    <s v="90-110 minutes"/>
    <n v="-0.55144873076923073"/>
    <x v="2"/>
    <n v="0"/>
  </r>
  <r>
    <s v="From Russia with Love"/>
    <x v="634"/>
    <x v="614"/>
    <n v="559"/>
    <n v="1456"/>
    <n v="92"/>
    <n v="0"/>
    <x v="1"/>
    <n v="167"/>
    <n v="115"/>
    <n v="24800000"/>
    <n v="2000000"/>
    <x v="1010"/>
    <s v="Color"/>
    <x v="5"/>
    <s v="English"/>
    <x v="4"/>
    <x v="6"/>
    <s v="English"/>
    <n v="22800000"/>
    <n v="11.4"/>
    <s v="111-130 minutes"/>
    <n v="11.4"/>
    <x v="0"/>
    <n v="1"/>
  </r>
  <r>
    <s v="Frost/Nixon"/>
    <x v="635"/>
    <x v="59"/>
    <n v="2000"/>
    <n v="6161"/>
    <n v="2000"/>
    <n v="0"/>
    <x v="18"/>
    <n v="302"/>
    <n v="122"/>
    <n v="18593156"/>
    <n v="35000000"/>
    <x v="1011"/>
    <s v="Color"/>
    <x v="1"/>
    <s v="English"/>
    <x v="1"/>
    <x v="0"/>
    <s v="English"/>
    <n v="-16406844"/>
    <n v="-0.46876697142857138"/>
    <s v="111-130 minutes"/>
    <n v="-0.46876697142857143"/>
    <x v="1"/>
    <n v="0"/>
  </r>
  <r>
    <s v="Frozen"/>
    <x v="636"/>
    <x v="743"/>
    <n v="1000"/>
    <n v="2582"/>
    <n v="69"/>
    <n v="58000"/>
    <x v="7"/>
    <n v="406"/>
    <n v="102"/>
    <n v="400736600"/>
    <n v="150000000"/>
    <x v="1012"/>
    <s v="Color"/>
    <x v="3"/>
    <s v="English"/>
    <x v="1"/>
    <x v="3"/>
    <s v="English"/>
    <n v="250736600"/>
    <n v="1.6715773333333335"/>
    <s v="90-110 minutes"/>
    <n v="1.6715773333333332"/>
    <x v="2"/>
    <n v="1"/>
  </r>
  <r>
    <s v="Frozen River"/>
    <x v="637"/>
    <x v="744"/>
    <n v="496"/>
    <n v="994"/>
    <n v="33"/>
    <n v="0"/>
    <x v="2"/>
    <n v="181"/>
    <n v="97"/>
    <n v="2508841"/>
    <n v="1000000"/>
    <x v="1013"/>
    <s v="Color"/>
    <x v="4"/>
    <s v="English"/>
    <x v="1"/>
    <x v="0"/>
    <s v="English"/>
    <n v="1508841"/>
    <n v="1.5088409999999999"/>
    <s v="90-110 minutes"/>
    <n v="1.5088410000000001"/>
    <x v="0"/>
    <n v="1"/>
  </r>
  <r>
    <s v="Fruitvale Station"/>
    <x v="638"/>
    <x v="520"/>
    <n v="282"/>
    <n v="687"/>
    <n v="0"/>
    <n v="17000"/>
    <x v="1"/>
    <n v="327"/>
    <n v="85"/>
    <n v="16097842"/>
    <n v="900000"/>
    <x v="1014"/>
    <s v="Color"/>
    <x v="6"/>
    <s v="English"/>
    <x v="1"/>
    <x v="0"/>
    <s v="English"/>
    <n v="15197842"/>
    <n v="16.886491111111113"/>
    <s v="&lt;90 minutes"/>
    <n v="16.886491111111113"/>
    <x v="0"/>
    <n v="1"/>
  </r>
  <r>
    <s v="Fuel"/>
    <x v="639"/>
    <x v="745"/>
    <n v="860"/>
    <n v="1252"/>
    <n v="9"/>
    <n v="588"/>
    <x v="7"/>
    <n v="14"/>
    <n v="112"/>
    <n v="173783"/>
    <n v="2500000"/>
    <x v="1015"/>
    <s v="Color"/>
    <x v="8"/>
    <s v="English"/>
    <x v="1"/>
    <x v="4"/>
    <s v="English"/>
    <n v="-2326217"/>
    <n v="-0.93048679999999995"/>
    <s v="111-130 minutes"/>
    <n v="-0.93048679999999995"/>
    <x v="0"/>
    <n v="0"/>
  </r>
  <r>
    <s v="Full Frontal"/>
    <x v="173"/>
    <x v="501"/>
    <n v="8000"/>
    <n v="11327"/>
    <n v="0"/>
    <n v="134"/>
    <x v="32"/>
    <n v="108"/>
    <n v="101"/>
    <n v="2506446"/>
    <n v="2000000"/>
    <x v="1016"/>
    <s v="Color"/>
    <x v="2"/>
    <s v="English"/>
    <x v="1"/>
    <x v="0"/>
    <s v="English"/>
    <n v="506446"/>
    <n v="0.25322299999999998"/>
    <s v="90-110 minutes"/>
    <n v="0.25322299999999998"/>
    <x v="0"/>
    <n v="0"/>
  </r>
  <r>
    <s v="Fun Size"/>
    <x v="640"/>
    <x v="746"/>
    <n v="962"/>
    <n v="3715"/>
    <n v="90"/>
    <n v="0"/>
    <x v="33"/>
    <n v="77"/>
    <n v="86"/>
    <n v="9402410"/>
    <n v="14000000"/>
    <x v="1017"/>
    <s v="Color"/>
    <x v="3"/>
    <s v="English"/>
    <x v="1"/>
    <x v="1"/>
    <s v="English"/>
    <n v="-4597590"/>
    <n v="-0.32839928571428567"/>
    <s v="&lt;90 minutes"/>
    <n v="-0.32839928571428573"/>
    <x v="1"/>
    <n v="0"/>
  </r>
  <r>
    <s v="Fun with Dick and Jane"/>
    <x v="278"/>
    <x v="747"/>
    <n v="957"/>
    <n v="1997"/>
    <n v="23"/>
    <n v="2000"/>
    <x v="8"/>
    <n v="135"/>
    <n v="90"/>
    <n v="110332737"/>
    <n v="100000000"/>
    <x v="641"/>
    <s v="Color"/>
    <x v="2"/>
    <s v="English"/>
    <x v="1"/>
    <x v="1"/>
    <s v="English"/>
    <n v="10332737"/>
    <n v="0.10332736999999992"/>
    <s v="90-110 minutes"/>
    <n v="0.10332737"/>
    <x v="2"/>
    <n v="0"/>
  </r>
  <r>
    <s v="Funny Games"/>
    <x v="25"/>
    <x v="189"/>
    <n v="6000"/>
    <n v="6748"/>
    <n v="0"/>
    <n v="0"/>
    <x v="27"/>
    <n v="250"/>
    <n v="111"/>
    <n v="1294640"/>
    <n v="15000000"/>
    <x v="1018"/>
    <s v="Color"/>
    <x v="4"/>
    <s v="English"/>
    <x v="1"/>
    <x v="0"/>
    <s v="English"/>
    <n v="-13705360"/>
    <n v="-0.91369066666666665"/>
    <s v="111-130 minutes"/>
    <n v="-0.91369066666666665"/>
    <x v="1"/>
    <n v="0"/>
  </r>
  <r>
    <s v="Funny People"/>
    <x v="48"/>
    <x v="748"/>
    <n v="11000"/>
    <n v="11852"/>
    <n v="0"/>
    <n v="0"/>
    <x v="4"/>
    <n v="230"/>
    <n v="153"/>
    <n v="51814190"/>
    <n v="75000000"/>
    <x v="1019"/>
    <s v="Color"/>
    <x v="2"/>
    <s v="English"/>
    <x v="1"/>
    <x v="0"/>
    <s v="English"/>
    <n v="-23185810"/>
    <n v="-0.30914413333333335"/>
    <s v="&gt;150 minutes"/>
    <n v="-0.30914413333333335"/>
    <x v="2"/>
    <n v="0"/>
  </r>
  <r>
    <s v="Fur: An Imaginary Portrait of Diane Arbus"/>
    <x v="95"/>
    <x v="749"/>
    <n v="21000"/>
    <n v="25173"/>
    <n v="30"/>
    <n v="0"/>
    <x v="27"/>
    <n v="105"/>
    <n v="122"/>
    <n v="220914"/>
    <n v="16800000"/>
    <x v="1020"/>
    <s v="Color"/>
    <x v="6"/>
    <s v="English"/>
    <x v="1"/>
    <x v="0"/>
    <s v="English"/>
    <n v="-16579086"/>
    <n v="-0.98685035714285718"/>
    <s v="111-130 minutes"/>
    <n v="-0.98685035714285718"/>
    <x v="1"/>
    <n v="0"/>
  </r>
  <r>
    <s v="Furious 7"/>
    <x v="448"/>
    <x v="555"/>
    <n v="26000"/>
    <n v="79150"/>
    <n v="0"/>
    <n v="94000"/>
    <x v="2"/>
    <n v="424"/>
    <n v="140"/>
    <n v="350034110"/>
    <n v="190000000"/>
    <x v="581"/>
    <s v="Color"/>
    <x v="5"/>
    <s v="English"/>
    <x v="1"/>
    <x v="1"/>
    <s v="English"/>
    <n v="160034110"/>
    <n v="0.84228478947368424"/>
    <s v="131-150 minutes"/>
    <n v="0.84228478947368424"/>
    <x v="2"/>
    <n v="1"/>
  </r>
  <r>
    <s v="Furry Vengeance"/>
    <x v="265"/>
    <x v="528"/>
    <n v="3000"/>
    <n v="6327"/>
    <n v="16"/>
    <n v="0"/>
    <x v="53"/>
    <n v="101"/>
    <n v="92"/>
    <n v="17596256"/>
    <n v="35000000"/>
    <x v="1021"/>
    <s v="Color"/>
    <x v="2"/>
    <s v="English"/>
    <x v="1"/>
    <x v="3"/>
    <s v="English"/>
    <n v="-17403744"/>
    <n v="-0.49724982857142852"/>
    <s v="90-110 minutes"/>
    <n v="-0.49724982857142858"/>
    <x v="1"/>
    <n v="0"/>
  </r>
  <r>
    <s v="Fury"/>
    <x v="238"/>
    <x v="661"/>
    <n v="11000"/>
    <n v="20411"/>
    <n v="452"/>
    <n v="82000"/>
    <x v="7"/>
    <n v="406"/>
    <n v="134"/>
    <n v="85707116"/>
    <n v="68000000"/>
    <x v="1022"/>
    <s v="Color"/>
    <x v="5"/>
    <s v="English"/>
    <x v="1"/>
    <x v="0"/>
    <s v="English"/>
    <n v="17707116"/>
    <n v="0.2603987647058823"/>
    <s v="131-150 minutes"/>
    <n v="0.26039876470588236"/>
    <x v="2"/>
    <n v="0"/>
  </r>
  <r>
    <s v="Futuro Beach"/>
    <x v="553"/>
    <x v="750"/>
    <n v="585"/>
    <n v="629"/>
    <n v="19"/>
    <n v="278"/>
    <x v="8"/>
    <n v="70"/>
    <n v="106"/>
    <n v="20262"/>
    <n v="4000000"/>
    <x v="1023"/>
    <s v="Color"/>
    <x v="1"/>
    <s v="Portuguese"/>
    <x v="22"/>
    <x v="5"/>
    <s v="Other language"/>
    <n v="-3979738"/>
    <n v="-0.99493450000000005"/>
    <s v="90-110 minutes"/>
    <n v="-0.99493450000000005"/>
    <x v="0"/>
    <n v="0"/>
  </r>
  <r>
    <s v="G.I. Jane"/>
    <x v="74"/>
    <x v="71"/>
    <n v="10000"/>
    <n v="15569"/>
    <n v="0"/>
    <n v="2000"/>
    <x v="16"/>
    <n v="97"/>
    <n v="125"/>
    <n v="48154732"/>
    <n v="50000000"/>
    <x v="1024"/>
    <s v="Color"/>
    <x v="5"/>
    <s v="English"/>
    <x v="1"/>
    <x v="0"/>
    <s v="English"/>
    <n v="-1845268"/>
    <n v="-3.6905359999999998E-2"/>
    <s v="111-130 minutes"/>
    <n v="-3.6905359999999998E-2"/>
    <x v="1"/>
    <n v="0"/>
  </r>
  <r>
    <s v="G.I. Joe: Retaliation"/>
    <x v="26"/>
    <x v="751"/>
    <n v="17000"/>
    <n v="31958"/>
    <n v="209"/>
    <n v="42000"/>
    <x v="16"/>
    <n v="351"/>
    <n v="122"/>
    <n v="122512052"/>
    <n v="130000000"/>
    <x v="1025"/>
    <s v="Color"/>
    <x v="5"/>
    <s v="English"/>
    <x v="1"/>
    <x v="1"/>
    <s v="English"/>
    <n v="-7487948"/>
    <n v="-5.7599599999999973E-2"/>
    <s v="111-130 minutes"/>
    <n v="-5.7599600000000001E-2"/>
    <x v="2"/>
    <n v="0"/>
  </r>
  <r>
    <s v="G.I. Joe: The Rise of Cobra"/>
    <x v="2"/>
    <x v="559"/>
    <n v="23000"/>
    <n v="26683"/>
    <n v="208"/>
    <n v="0"/>
    <x v="16"/>
    <n v="250"/>
    <n v="118"/>
    <n v="150167630"/>
    <n v="175000000"/>
    <x v="1026"/>
    <s v="Color"/>
    <x v="5"/>
    <s v="English"/>
    <x v="1"/>
    <x v="1"/>
    <s v="English"/>
    <n v="-24832370"/>
    <n v="-0.14189925714285712"/>
    <s v="111-130 minutes"/>
    <n v="-0.14189925714285714"/>
    <x v="2"/>
    <n v="0"/>
  </r>
  <r>
    <s v="Galaxy Quest"/>
    <x v="329"/>
    <x v="747"/>
    <n v="25000"/>
    <n v="26998"/>
    <n v="23"/>
    <n v="19000"/>
    <x v="40"/>
    <n v="213"/>
    <n v="102"/>
    <n v="71423726"/>
    <n v="45000000"/>
    <x v="1027"/>
    <s v="Color"/>
    <x v="3"/>
    <s v="English"/>
    <x v="1"/>
    <x v="3"/>
    <s v="English"/>
    <n v="26423726"/>
    <n v="0.58719391111111108"/>
    <s v="90-110 minutes"/>
    <n v="0.58719391111111108"/>
    <x v="1"/>
    <n v="1"/>
  </r>
  <r>
    <s v="Gamer"/>
    <x v="39"/>
    <x v="515"/>
    <n v="18000"/>
    <n v="29926"/>
    <n v="83"/>
    <n v="0"/>
    <x v="16"/>
    <n v="180"/>
    <n v="95"/>
    <n v="20488579"/>
    <n v="50000000"/>
    <x v="1028"/>
    <s v="Color"/>
    <x v="5"/>
    <s v="English"/>
    <x v="1"/>
    <x v="0"/>
    <s v="English"/>
    <n v="-29511421"/>
    <n v="-0.59022841999999998"/>
    <s v="90-110 minutes"/>
    <n v="-0.59022841999999998"/>
    <x v="1"/>
    <n v="0"/>
  </r>
  <r>
    <s v="Gangs of New York"/>
    <x v="308"/>
    <x v="388"/>
    <n v="29000"/>
    <n v="47657"/>
    <n v="17000"/>
    <n v="0"/>
    <x v="1"/>
    <n v="233"/>
    <n v="216"/>
    <n v="77679638"/>
    <n v="100000000"/>
    <x v="1029"/>
    <s v="Color"/>
    <x v="4"/>
    <s v="English"/>
    <x v="1"/>
    <x v="0"/>
    <s v="English"/>
    <n v="-22320362"/>
    <n v="-0.22320362000000005"/>
    <s v="&gt;150 minutes"/>
    <n v="-0.22320361999999999"/>
    <x v="2"/>
    <n v="0"/>
  </r>
  <r>
    <s v="Gangster Squad"/>
    <x v="319"/>
    <x v="37"/>
    <n v="33000"/>
    <n v="34738"/>
    <n v="181"/>
    <n v="40000"/>
    <x v="12"/>
    <n v="415"/>
    <n v="113"/>
    <n v="45996718"/>
    <n v="60000000"/>
    <x v="307"/>
    <s v="Color"/>
    <x v="5"/>
    <s v="English"/>
    <x v="1"/>
    <x v="0"/>
    <s v="English"/>
    <n v="-14003282"/>
    <n v="-0.23338803333333336"/>
    <s v="111-130 minutes"/>
    <n v="-0.23338803333333333"/>
    <x v="2"/>
    <n v="0"/>
  </r>
  <r>
    <s v="Gangster's Paradise: Jerusalema"/>
    <x v="641"/>
    <x v="752"/>
    <n v="29"/>
    <n v="86"/>
    <n v="5"/>
    <n v="1000"/>
    <x v="24"/>
    <n v="30"/>
    <n v="119"/>
    <n v="4958"/>
    <n v="2000000"/>
    <x v="434"/>
    <s v="Color"/>
    <x v="5"/>
    <s v="English"/>
    <x v="28"/>
    <x v="0"/>
    <s v="English"/>
    <n v="-1995042"/>
    <n v="-0.99752099999999999"/>
    <s v="111-130 minutes"/>
    <n v="-0.99752099999999999"/>
    <x v="0"/>
    <n v="0"/>
  </r>
  <r>
    <s v="Garden State"/>
    <x v="274"/>
    <x v="753"/>
    <n v="625"/>
    <n v="1655"/>
    <n v="0"/>
    <n v="0"/>
    <x v="7"/>
    <n v="205"/>
    <n v="102"/>
    <n v="26781723"/>
    <n v="2500000"/>
    <x v="1030"/>
    <s v="Color"/>
    <x v="2"/>
    <s v="English"/>
    <x v="1"/>
    <x v="0"/>
    <s v="English"/>
    <n v="24281723"/>
    <n v="9.7126891999999998"/>
    <s v="90-110 minutes"/>
    <n v="9.7126891999999998"/>
    <x v="0"/>
    <n v="1"/>
  </r>
  <r>
    <s v="Garfield"/>
    <x v="365"/>
    <x v="321"/>
    <n v="13000"/>
    <n v="13430"/>
    <n v="12"/>
    <n v="795"/>
    <x v="39"/>
    <n v="116"/>
    <n v="80"/>
    <n v="75367693"/>
    <n v="35000000"/>
    <x v="651"/>
    <s v="Color"/>
    <x v="10"/>
    <s v="English"/>
    <x v="1"/>
    <x v="3"/>
    <s v="English"/>
    <n v="40367693"/>
    <n v="1.153362657142857"/>
    <s v="&lt;90 minutes"/>
    <n v="1.1533626571428572"/>
    <x v="1"/>
    <n v="1"/>
  </r>
  <r>
    <s v="Gattaca"/>
    <x v="642"/>
    <x v="754"/>
    <n v="685"/>
    <n v="1942"/>
    <n v="487"/>
    <n v="17000"/>
    <x v="24"/>
    <n v="175"/>
    <n v="106"/>
    <n v="12339633"/>
    <n v="36000000"/>
    <x v="1031"/>
    <s v="Color"/>
    <x v="1"/>
    <s v="English"/>
    <x v="1"/>
    <x v="1"/>
    <s v="English"/>
    <n v="-23660367"/>
    <n v="-0.65723241666666665"/>
    <s v="90-110 minutes"/>
    <n v="-0.65723241666666665"/>
    <x v="1"/>
    <n v="0"/>
  </r>
  <r>
    <s v="George of the Jungle"/>
    <x v="265"/>
    <x v="579"/>
    <n v="3000"/>
    <n v="4518"/>
    <n v="39"/>
    <n v="5000"/>
    <x v="33"/>
    <n v="53"/>
    <n v="92"/>
    <n v="105263257"/>
    <n v="55000000"/>
    <x v="1032"/>
    <s v="Color"/>
    <x v="5"/>
    <s v="English"/>
    <x v="1"/>
    <x v="3"/>
    <s v="English"/>
    <n v="50263257"/>
    <n v="0.91387740000000006"/>
    <s v="90-110 minutes"/>
    <n v="0.91387739999999995"/>
    <x v="2"/>
    <n v="1"/>
  </r>
  <r>
    <s v="George Washington"/>
    <x v="643"/>
    <x v="162"/>
    <n v="552"/>
    <n v="642"/>
    <n v="234"/>
    <n v="451"/>
    <x v="1"/>
    <n v="75"/>
    <n v="90"/>
    <n v="241816"/>
    <n v="42000"/>
    <x v="1033"/>
    <s v="Color"/>
    <x v="1"/>
    <s v="English"/>
    <x v="1"/>
    <x v="5"/>
    <s v="English"/>
    <n v="199816"/>
    <n v="4.7575238095238097"/>
    <s v="90-110 minutes"/>
    <n v="4.7575238095238097"/>
    <x v="0"/>
    <n v="1"/>
  </r>
  <r>
    <s v="Georgia Rule"/>
    <x v="644"/>
    <x v="755"/>
    <n v="995"/>
    <n v="4039"/>
    <n v="0"/>
    <n v="681"/>
    <x v="11"/>
    <n v="88"/>
    <n v="113"/>
    <n v="18882880"/>
    <n v="20000000"/>
    <x v="1034"/>
    <s v="Color"/>
    <x v="2"/>
    <s v="English"/>
    <x v="1"/>
    <x v="0"/>
    <s v="English"/>
    <n v="-1117120"/>
    <n v="-5.5856000000000017E-2"/>
    <s v="111-130 minutes"/>
    <n v="-5.5856000000000003E-2"/>
    <x v="1"/>
    <n v="0"/>
  </r>
  <r>
    <s v="Gerry"/>
    <x v="153"/>
    <x v="704"/>
    <n v="13000"/>
    <n v="13000"/>
    <n v="835"/>
    <n v="0"/>
    <x v="21"/>
    <n v="103"/>
    <n v="103"/>
    <n v="236266"/>
    <n v="3500000"/>
    <x v="1035"/>
    <s v="Color"/>
    <x v="3"/>
    <s v="English"/>
    <x v="1"/>
    <x v="0"/>
    <s v="English"/>
    <n v="-3263734"/>
    <n v="-0.93249542857142853"/>
    <s v="90-110 minutes"/>
    <n v="-0.93249542857142853"/>
    <x v="0"/>
    <n v="0"/>
  </r>
  <r>
    <s v="Get Carter"/>
    <x v="204"/>
    <x v="359"/>
    <n v="13000"/>
    <n v="14463"/>
    <n v="19"/>
    <n v="604"/>
    <x v="17"/>
    <n v="102"/>
    <n v="102"/>
    <n v="14967182"/>
    <n v="40000000"/>
    <x v="436"/>
    <s v="Color"/>
    <x v="5"/>
    <s v="English"/>
    <x v="1"/>
    <x v="0"/>
    <s v="English"/>
    <n v="-25032818"/>
    <n v="-0.62582044999999997"/>
    <s v="90-110 minutes"/>
    <n v="-0.62582044999999997"/>
    <x v="1"/>
    <n v="0"/>
  </r>
  <r>
    <s v="Get Hard"/>
    <x v="85"/>
    <x v="756"/>
    <n v="8000"/>
    <n v="12556"/>
    <n v="164"/>
    <n v="14000"/>
    <x v="10"/>
    <n v="173"/>
    <n v="107"/>
    <n v="90353764"/>
    <n v="40000000"/>
    <x v="503"/>
    <s v="Color"/>
    <x v="2"/>
    <s v="English"/>
    <x v="1"/>
    <x v="0"/>
    <s v="English"/>
    <n v="50353764"/>
    <n v="1.2588441000000001"/>
    <s v="90-110 minutes"/>
    <n v="1.2588440999999999"/>
    <x v="1"/>
    <n v="1"/>
  </r>
  <r>
    <s v="Get Low"/>
    <x v="365"/>
    <x v="757"/>
    <n v="13000"/>
    <n v="19330"/>
    <n v="11"/>
    <n v="0"/>
    <x v="19"/>
    <n v="160"/>
    <n v="100"/>
    <n v="9176553"/>
    <n v="7500000"/>
    <x v="1036"/>
    <s v="Color"/>
    <x v="1"/>
    <s v="English"/>
    <x v="1"/>
    <x v="1"/>
    <s v="English"/>
    <n v="1676553"/>
    <n v="0.22354040000000008"/>
    <s v="90-110 minutes"/>
    <n v="0.2235404"/>
    <x v="0"/>
    <n v="0"/>
  </r>
  <r>
    <s v="Get on the Bus"/>
    <x v="243"/>
    <x v="27"/>
    <n v="1000"/>
    <n v="5963"/>
    <n v="0"/>
    <n v="352"/>
    <x v="9"/>
    <n v="28"/>
    <n v="120"/>
    <n v="5731103"/>
    <n v="2400000"/>
    <x v="1037"/>
    <s v="Color"/>
    <x v="1"/>
    <s v="English"/>
    <x v="1"/>
    <x v="0"/>
    <s v="English"/>
    <n v="3331103"/>
    <n v="1.3879595833333331"/>
    <s v="111-130 minutes"/>
    <n v="1.3879595833333334"/>
    <x v="0"/>
    <n v="1"/>
  </r>
  <r>
    <s v="Get on Up"/>
    <x v="645"/>
    <x v="758"/>
    <n v="521"/>
    <n v="2060"/>
    <n v="150"/>
    <n v="11000"/>
    <x v="31"/>
    <n v="165"/>
    <n v="139"/>
    <n v="30513940"/>
    <n v="30000000"/>
    <x v="1038"/>
    <s v="Color"/>
    <x v="6"/>
    <s v="English"/>
    <x v="1"/>
    <x v="1"/>
    <s v="English"/>
    <n v="513940"/>
    <n v="1.7131333333333387E-2"/>
    <s v="131-150 minutes"/>
    <n v="1.7131333333333332E-2"/>
    <x v="1"/>
    <n v="0"/>
  </r>
  <r>
    <s v="Get Over It"/>
    <x v="310"/>
    <x v="657"/>
    <n v="15000"/>
    <n v="22485"/>
    <n v="13"/>
    <n v="0"/>
    <x v="16"/>
    <n v="63"/>
    <n v="87"/>
    <n v="11560259"/>
    <n v="22000000"/>
    <x v="1039"/>
    <s v="Color"/>
    <x v="2"/>
    <s v="English"/>
    <x v="1"/>
    <x v="1"/>
    <s v="English"/>
    <n v="-10439741"/>
    <n v="-0.47453368181818179"/>
    <s v="&lt;90 minutes"/>
    <n v="-0.47453368181818184"/>
    <x v="1"/>
    <n v="0"/>
  </r>
  <r>
    <s v="Get Rich or Die Tryin'"/>
    <x v="646"/>
    <x v="399"/>
    <n v="1000"/>
    <n v="3969"/>
    <n v="260"/>
    <n v="0"/>
    <x v="39"/>
    <n v="98"/>
    <n v="117"/>
    <n v="30981850"/>
    <n v="40000000"/>
    <x v="1040"/>
    <s v="Color"/>
    <x v="6"/>
    <s v="English"/>
    <x v="1"/>
    <x v="0"/>
    <s v="English"/>
    <n v="-9018150"/>
    <n v="-0.22545375000000001"/>
    <s v="111-130 minutes"/>
    <n v="-0.22545375000000001"/>
    <x v="1"/>
    <n v="0"/>
  </r>
  <r>
    <s v="Get Shorty"/>
    <x v="309"/>
    <x v="319"/>
    <n v="848"/>
    <n v="3439"/>
    <n v="188"/>
    <n v="0"/>
    <x v="31"/>
    <n v="96"/>
    <n v="105"/>
    <n v="72077000"/>
    <n v="30250000"/>
    <x v="1041"/>
    <s v="Color"/>
    <x v="2"/>
    <s v="English"/>
    <x v="1"/>
    <x v="0"/>
    <s v="English"/>
    <n v="41827000"/>
    <n v="1.382710743801653"/>
    <s v="90-110 minutes"/>
    <n v="1.3827107438016528"/>
    <x v="1"/>
    <n v="1"/>
  </r>
  <r>
    <s v="Get Smart"/>
    <x v="365"/>
    <x v="46"/>
    <n v="13000"/>
    <n v="44798"/>
    <n v="88"/>
    <n v="0"/>
    <x v="27"/>
    <n v="265"/>
    <n v="110"/>
    <n v="130313314"/>
    <n v="80000000"/>
    <x v="1042"/>
    <s v="Color"/>
    <x v="5"/>
    <s v="English"/>
    <x v="1"/>
    <x v="1"/>
    <s v="English"/>
    <n v="50313314"/>
    <n v="0.62891642499999989"/>
    <s v="90-110 minutes"/>
    <n v="0.628916425"/>
    <x v="2"/>
    <n v="1"/>
  </r>
  <r>
    <s v="Getaway"/>
    <x v="647"/>
    <x v="192"/>
    <n v="210"/>
    <n v="676"/>
    <n v="31"/>
    <n v="4000"/>
    <x v="45"/>
    <n v="146"/>
    <n v="90"/>
    <n v="10494494"/>
    <n v="18000000"/>
    <x v="1043"/>
    <s v="Color"/>
    <x v="5"/>
    <s v="English"/>
    <x v="1"/>
    <x v="1"/>
    <s v="English"/>
    <n v="-7505506"/>
    <n v="-0.41697255555555557"/>
    <s v="90-110 minutes"/>
    <n v="-0.41697255555555557"/>
    <x v="1"/>
    <n v="0"/>
  </r>
  <r>
    <s v="Gettysburg"/>
    <x v="648"/>
    <x v="759"/>
    <n v="854"/>
    <n v="2107"/>
    <n v="33"/>
    <n v="0"/>
    <x v="18"/>
    <n v="22"/>
    <n v="271"/>
    <n v="10769960"/>
    <n v="25000000"/>
    <x v="1044"/>
    <s v="Color"/>
    <x v="1"/>
    <s v="English"/>
    <x v="1"/>
    <x v="3"/>
    <s v="English"/>
    <n v="-14230040"/>
    <n v="-0.56920159999999997"/>
    <s v="&gt;150 minutes"/>
    <n v="-0.56920159999999997"/>
    <x v="1"/>
    <n v="0"/>
  </r>
  <r>
    <s v="G-Force"/>
    <x v="649"/>
    <x v="760"/>
    <n v="730"/>
    <n v="2217"/>
    <n v="12"/>
    <n v="0"/>
    <x v="17"/>
    <n v="145"/>
    <n v="88"/>
    <n v="119420252"/>
    <n v="150000000"/>
    <x v="1045"/>
    <s v="Color"/>
    <x v="5"/>
    <s v="English"/>
    <x v="1"/>
    <x v="3"/>
    <s v="English"/>
    <n v="-30579748"/>
    <n v="-0.20386498666666664"/>
    <s v="&lt;90 minutes"/>
    <n v="-0.20386498666666666"/>
    <x v="2"/>
    <n v="0"/>
  </r>
  <r>
    <s v="Ghost"/>
    <x v="395"/>
    <x v="709"/>
    <n v="2000"/>
    <n v="3100"/>
    <n v="109"/>
    <n v="0"/>
    <x v="20"/>
    <n v="77"/>
    <n v="127"/>
    <n v="217631306"/>
    <n v="22000000"/>
    <x v="1046"/>
    <s v="Color"/>
    <x v="1"/>
    <s v="English"/>
    <x v="1"/>
    <x v="1"/>
    <s v="English"/>
    <n v="195631306"/>
    <n v="8.8923320909090915"/>
    <s v="111-130 minutes"/>
    <n v="8.8923320909090915"/>
    <x v="1"/>
    <n v="1"/>
  </r>
  <r>
    <s v="Ghost Rider"/>
    <x v="55"/>
    <x v="761"/>
    <n v="12000"/>
    <n v="14017"/>
    <n v="160"/>
    <n v="0"/>
    <x v="41"/>
    <n v="276"/>
    <n v="123"/>
    <n v="115802596"/>
    <n v="110000000"/>
    <x v="1047"/>
    <s v="Color"/>
    <x v="5"/>
    <s v="English"/>
    <x v="1"/>
    <x v="1"/>
    <s v="English"/>
    <n v="5802596"/>
    <n v="5.2750872727272746E-2"/>
    <s v="111-130 minutes"/>
    <n v="5.2750872727272725E-2"/>
    <x v="2"/>
    <n v="0"/>
  </r>
  <r>
    <s v="Ghost Rider: Spirit of Vengeance"/>
    <x v="55"/>
    <x v="515"/>
    <n v="12000"/>
    <n v="16121"/>
    <n v="83"/>
    <n v="18000"/>
    <x v="22"/>
    <n v="287"/>
    <n v="96"/>
    <n v="51774002"/>
    <n v="57000000"/>
    <x v="1048"/>
    <s v="Color"/>
    <x v="5"/>
    <s v="English"/>
    <x v="1"/>
    <x v="1"/>
    <s v="English"/>
    <n v="-5225998"/>
    <n v="-9.1684175438596527E-2"/>
    <s v="90-110 minutes"/>
    <n v="-9.1684175438596485E-2"/>
    <x v="2"/>
    <n v="0"/>
  </r>
  <r>
    <s v="Ghost Ship"/>
    <x v="650"/>
    <x v="762"/>
    <n v="534"/>
    <n v="1083"/>
    <n v="17"/>
    <n v="0"/>
    <x v="37"/>
    <n v="156"/>
    <n v="91"/>
    <n v="30079316"/>
    <n v="35000000"/>
    <x v="1049"/>
    <s v="Color"/>
    <x v="0"/>
    <s v="English"/>
    <x v="1"/>
    <x v="0"/>
    <s v="English"/>
    <n v="-4920684"/>
    <n v="-0.14059097142857147"/>
    <s v="90-110 minutes"/>
    <n v="-0.14059097142857144"/>
    <x v="1"/>
    <n v="0"/>
  </r>
  <r>
    <s v="Ghost Town"/>
    <x v="651"/>
    <x v="763"/>
    <n v="346"/>
    <n v="500"/>
    <n v="192"/>
    <n v="0"/>
    <x v="12"/>
    <n v="210"/>
    <n v="102"/>
    <n v="13214030"/>
    <n v="20000000"/>
    <x v="1050"/>
    <s v="Color"/>
    <x v="2"/>
    <s v="English"/>
    <x v="1"/>
    <x v="1"/>
    <s v="English"/>
    <n v="-6785970"/>
    <n v="-0.33929849999999995"/>
    <s v="90-110 minutes"/>
    <n v="-0.3392985"/>
    <x v="1"/>
    <n v="0"/>
  </r>
  <r>
    <s v="Ghost World"/>
    <x v="371"/>
    <x v="266"/>
    <n v="19000"/>
    <n v="34106"/>
    <n v="72"/>
    <n v="5000"/>
    <x v="14"/>
    <n v="122"/>
    <n v="111"/>
    <n v="6200756"/>
    <n v="7000000"/>
    <x v="1051"/>
    <s v="Color"/>
    <x v="2"/>
    <s v="English"/>
    <x v="1"/>
    <x v="0"/>
    <s v="English"/>
    <n v="-799244"/>
    <n v="-0.11417771428571433"/>
    <s v="111-130 minutes"/>
    <n v="-0.11417771428571429"/>
    <x v="0"/>
    <n v="0"/>
  </r>
  <r>
    <s v="Ghosts of Mars"/>
    <x v="448"/>
    <x v="320"/>
    <n v="26000"/>
    <n v="28867"/>
    <n v="0"/>
    <n v="0"/>
    <x v="38"/>
    <n v="156"/>
    <n v="98"/>
    <n v="8434601"/>
    <n v="28000000"/>
    <x v="1052"/>
    <s v="Color"/>
    <x v="5"/>
    <s v="English"/>
    <x v="1"/>
    <x v="0"/>
    <s v="English"/>
    <n v="-19565399"/>
    <n v="-0.69876424999999998"/>
    <s v="90-110 minutes"/>
    <n v="-0.69876424999999998"/>
    <x v="1"/>
    <n v="0"/>
  </r>
  <r>
    <s v="Ghosts of Mississippi"/>
    <x v="510"/>
    <x v="68"/>
    <n v="2000"/>
    <n v="3968"/>
    <n v="0"/>
    <n v="591"/>
    <x v="12"/>
    <n v="31"/>
    <n v="130"/>
    <n v="13052741"/>
    <n v="36000000"/>
    <x v="1053"/>
    <s v="Color"/>
    <x v="1"/>
    <s v="English"/>
    <x v="1"/>
    <x v="1"/>
    <s v="English"/>
    <n v="-22947259"/>
    <n v="-0.63742386111111116"/>
    <s v="111-130 minutes"/>
    <n v="-0.63742386111111116"/>
    <x v="1"/>
    <n v="0"/>
  </r>
  <r>
    <s v="Gigli"/>
    <x v="652"/>
    <x v="306"/>
    <n v="117"/>
    <n v="286"/>
    <n v="102"/>
    <n v="2000"/>
    <x v="52"/>
    <n v="131"/>
    <n v="121"/>
    <n v="5660084"/>
    <n v="54000000"/>
    <x v="1054"/>
    <s v="Color"/>
    <x v="2"/>
    <s v="English"/>
    <x v="1"/>
    <x v="0"/>
    <s v="English"/>
    <n v="-48339916"/>
    <n v="-0.89518362962962961"/>
    <s v="111-130 minutes"/>
    <n v="-0.89518362962962961"/>
    <x v="2"/>
    <n v="0"/>
  </r>
  <r>
    <s v="Girl 6"/>
    <x v="653"/>
    <x v="27"/>
    <n v="873"/>
    <n v="4497"/>
    <n v="0"/>
    <n v="251"/>
    <x v="39"/>
    <n v="30"/>
    <n v="108"/>
    <n v="4903000"/>
    <n v="12000000"/>
    <x v="1055"/>
    <s v="Color"/>
    <x v="2"/>
    <s v="English"/>
    <x v="1"/>
    <x v="0"/>
    <s v="English"/>
    <n v="-7097000"/>
    <n v="-0.5914166666666667"/>
    <s v="90-110 minutes"/>
    <n v="-0.5914166666666667"/>
    <x v="1"/>
    <n v="0"/>
  </r>
  <r>
    <s v="Girl, Interrupted"/>
    <x v="82"/>
    <x v="35"/>
    <n v="11000"/>
    <n v="13433"/>
    <n v="446"/>
    <n v="0"/>
    <x v="40"/>
    <n v="133"/>
    <n v="127"/>
    <n v="28871190"/>
    <n v="24000000"/>
    <x v="1056"/>
    <s v="Color"/>
    <x v="6"/>
    <s v="English"/>
    <x v="1"/>
    <x v="0"/>
    <s v="English"/>
    <n v="4871190"/>
    <n v="0.20296625000000001"/>
    <s v="111-130 minutes"/>
    <n v="0.20296624999999999"/>
    <x v="1"/>
    <n v="0"/>
  </r>
  <r>
    <s v="Gladiator"/>
    <x v="246"/>
    <x v="71"/>
    <n v="3000"/>
    <n v="6521"/>
    <n v="0"/>
    <n v="21000"/>
    <x v="43"/>
    <n v="265"/>
    <n v="171"/>
    <n v="187670866"/>
    <n v="103000000"/>
    <x v="1057"/>
    <s v="Color"/>
    <x v="5"/>
    <s v="English"/>
    <x v="1"/>
    <x v="0"/>
    <s v="English"/>
    <n v="84670866"/>
    <n v="0.82204724271844665"/>
    <s v="&gt;150 minutes"/>
    <n v="0.82204724271844665"/>
    <x v="2"/>
    <n v="1"/>
  </r>
  <r>
    <s v="Glee: The 3D Concert Movie"/>
    <x v="654"/>
    <x v="690"/>
    <n v="2000"/>
    <n v="4617"/>
    <n v="64"/>
    <n v="0"/>
    <x v="33"/>
    <n v="67"/>
    <n v="84"/>
    <n v="11860839"/>
    <n v="9000000"/>
    <x v="1058"/>
    <s v="Color"/>
    <x v="8"/>
    <s v="English"/>
    <x v="1"/>
    <x v="3"/>
    <s v="English"/>
    <n v="2860839"/>
    <n v="0.31787100000000001"/>
    <s v="&lt;90 minutes"/>
    <n v="0.31787100000000001"/>
    <x v="1"/>
    <n v="0"/>
  </r>
  <r>
    <s v="Glengarry Glen Ross"/>
    <x v="23"/>
    <x v="499"/>
    <n v="18000"/>
    <n v="32288"/>
    <n v="164"/>
    <n v="0"/>
    <x v="24"/>
    <n v="120"/>
    <n v="100"/>
    <n v="10725228"/>
    <n v="12500000"/>
    <x v="1059"/>
    <s v="Color"/>
    <x v="4"/>
    <s v="English"/>
    <x v="1"/>
    <x v="0"/>
    <s v="English"/>
    <n v="-1774772"/>
    <n v="-0.14198175999999996"/>
    <s v="90-110 minutes"/>
    <n v="-0.14198176000000001"/>
    <x v="1"/>
    <n v="0"/>
  </r>
  <r>
    <s v="Glitter"/>
    <x v="655"/>
    <x v="764"/>
    <n v="736"/>
    <n v="1854"/>
    <n v="170"/>
    <n v="0"/>
    <x v="59"/>
    <n v="66"/>
    <n v="104"/>
    <n v="4273372"/>
    <n v="22000000"/>
    <x v="1060"/>
    <s v="Color"/>
    <x v="1"/>
    <s v="English"/>
    <x v="1"/>
    <x v="1"/>
    <s v="English"/>
    <n v="-17726628"/>
    <n v="-0.80575581818181818"/>
    <s v="90-110 minutes"/>
    <n v="-0.80575581818181818"/>
    <x v="1"/>
    <n v="0"/>
  </r>
  <r>
    <s v="Glory"/>
    <x v="15"/>
    <x v="342"/>
    <n v="18000"/>
    <n v="32930"/>
    <n v="380"/>
    <n v="0"/>
    <x v="25"/>
    <n v="60"/>
    <n v="122"/>
    <n v="26830000"/>
    <n v="18000000"/>
    <x v="1061"/>
    <s v="Color"/>
    <x v="1"/>
    <s v="English"/>
    <x v="1"/>
    <x v="0"/>
    <s v="English"/>
    <n v="8830000"/>
    <n v="0.49055555555555563"/>
    <s v="111-130 minutes"/>
    <n v="0.49055555555555558"/>
    <x v="1"/>
    <n v="0"/>
  </r>
  <r>
    <s v="Go"/>
    <x v="656"/>
    <x v="650"/>
    <n v="900"/>
    <n v="2475"/>
    <n v="218"/>
    <n v="0"/>
    <x v="40"/>
    <n v="137"/>
    <n v="102"/>
    <n v="16842303"/>
    <n v="6500000"/>
    <x v="1062"/>
    <s v="Color"/>
    <x v="2"/>
    <s v="English"/>
    <x v="1"/>
    <x v="0"/>
    <s v="English"/>
    <n v="10342303"/>
    <n v="1.5911235384615385"/>
    <s v="90-110 minutes"/>
    <n v="1.5911235384615385"/>
    <x v="0"/>
    <n v="1"/>
  </r>
  <r>
    <s v="Go for It!"/>
    <x v="657"/>
    <x v="765"/>
    <n v="847"/>
    <n v="1668"/>
    <n v="29"/>
    <n v="566"/>
    <x v="54"/>
    <n v="8"/>
    <n v="105"/>
    <n v="178739"/>
    <n v="2450000"/>
    <x v="1063"/>
    <s v="Color"/>
    <x v="1"/>
    <s v="English"/>
    <x v="1"/>
    <x v="1"/>
    <s v="English"/>
    <n v="-2271261"/>
    <n v="-0.92704530612244895"/>
    <s v="90-110 minutes"/>
    <n v="-0.92704530612244895"/>
    <x v="0"/>
    <n v="0"/>
  </r>
  <r>
    <s v="Goal! The Dream Begins"/>
    <x v="571"/>
    <x v="766"/>
    <n v="722"/>
    <n v="2859"/>
    <n v="41"/>
    <n v="0"/>
    <x v="9"/>
    <n v="90"/>
    <n v="118"/>
    <n v="4280577"/>
    <n v="10000000"/>
    <x v="1064"/>
    <s v="Color"/>
    <x v="1"/>
    <s v="English"/>
    <x v="1"/>
    <x v="1"/>
    <s v="English"/>
    <n v="-5719423"/>
    <n v="-0.57194230000000001"/>
    <s v="111-130 minutes"/>
    <n v="-0.57194230000000001"/>
    <x v="1"/>
    <n v="0"/>
  </r>
  <r>
    <s v="Gods and Generals"/>
    <x v="658"/>
    <x v="759"/>
    <n v="789"/>
    <n v="1671"/>
    <n v="33"/>
    <n v="953"/>
    <x v="26"/>
    <n v="84"/>
    <n v="280"/>
    <n v="12870569"/>
    <n v="56000000"/>
    <x v="647"/>
    <s v="Color"/>
    <x v="1"/>
    <s v="English"/>
    <x v="1"/>
    <x v="1"/>
    <s v="English"/>
    <n v="-43129431"/>
    <n v="-0.77016841071428566"/>
    <s v="&gt;150 minutes"/>
    <n v="-0.77016841071428577"/>
    <x v="2"/>
    <n v="0"/>
  </r>
  <r>
    <s v="Gods and Monsters"/>
    <x v="265"/>
    <x v="626"/>
    <n v="3000"/>
    <n v="4238"/>
    <n v="386"/>
    <n v="0"/>
    <x v="1"/>
    <n v="127"/>
    <n v="105"/>
    <n v="6390032"/>
    <n v="3500000"/>
    <x v="1065"/>
    <s v="Black and White"/>
    <x v="6"/>
    <s v="English"/>
    <x v="1"/>
    <x v="0"/>
    <s v="English"/>
    <n v="2890032"/>
    <n v="0.82572342857142855"/>
    <s v="90-110 minutes"/>
    <n v="0.82572342857142855"/>
    <x v="0"/>
    <n v="1"/>
  </r>
  <r>
    <s v="Godsend"/>
    <x v="10"/>
    <x v="767"/>
    <n v="22000"/>
    <n v="23352"/>
    <n v="6"/>
    <n v="387"/>
    <x v="3"/>
    <n v="130"/>
    <n v="102"/>
    <n v="14334645"/>
    <n v="25000000"/>
    <x v="1066"/>
    <s v="Color"/>
    <x v="1"/>
    <s v="English"/>
    <x v="1"/>
    <x v="1"/>
    <s v="English"/>
    <n v="-10665355"/>
    <n v="-0.42661420000000005"/>
    <s v="90-110 minutes"/>
    <n v="-0.4266142"/>
    <x v="1"/>
    <n v="0"/>
  </r>
  <r>
    <s v="Godzilla 2000"/>
    <x v="659"/>
    <x v="768"/>
    <n v="43"/>
    <n v="53"/>
    <n v="2"/>
    <n v="339"/>
    <x v="10"/>
    <n v="107"/>
    <n v="99"/>
    <n v="10037390"/>
    <n v="1000000000"/>
    <x v="1067"/>
    <s v="Color"/>
    <x v="5"/>
    <s v="Japanese"/>
    <x v="13"/>
    <x v="3"/>
    <s v="Other language"/>
    <n v="-989962610"/>
    <n v="-0.98996260999999997"/>
    <s v="90-110 minutes"/>
    <n v="-0.98996260999999997"/>
    <x v="2"/>
    <n v="0"/>
  </r>
  <r>
    <s v="Going the Distance"/>
    <x v="660"/>
    <x v="769"/>
    <n v="839"/>
    <n v="2961"/>
    <n v="8"/>
    <n v="0"/>
    <x v="26"/>
    <n v="167"/>
    <n v="102"/>
    <n v="17797316"/>
    <n v="32000000"/>
    <x v="1068"/>
    <s v="Color"/>
    <x v="2"/>
    <s v="English"/>
    <x v="1"/>
    <x v="0"/>
    <s v="English"/>
    <n v="-14202684"/>
    <n v="-0.44383387500000004"/>
    <s v="90-110 minutes"/>
    <n v="-0.44383387499999999"/>
    <x v="1"/>
    <n v="0"/>
  </r>
  <r>
    <s v="GoldenEye"/>
    <x v="661"/>
    <x v="308"/>
    <n v="394"/>
    <n v="1784"/>
    <n v="258"/>
    <n v="0"/>
    <x v="2"/>
    <n v="137"/>
    <n v="130"/>
    <n v="106635996"/>
    <n v="58000000"/>
    <x v="1069"/>
    <s v="Color"/>
    <x v="5"/>
    <s v="English"/>
    <x v="4"/>
    <x v="1"/>
    <s v="English"/>
    <n v="48635996"/>
    <n v="0.8385516551724137"/>
    <s v="111-130 minutes"/>
    <n v="0.83855165517241381"/>
    <x v="2"/>
    <n v="1"/>
  </r>
  <r>
    <s v="Goldfinger"/>
    <x v="662"/>
    <x v="574"/>
    <n v="387"/>
    <n v="1198"/>
    <n v="82"/>
    <n v="0"/>
    <x v="24"/>
    <n v="164"/>
    <n v="110"/>
    <n v="51100000"/>
    <n v="3000000"/>
    <x v="1070"/>
    <s v="Color"/>
    <x v="5"/>
    <s v="English"/>
    <x v="4"/>
    <x v="6"/>
    <s v="English"/>
    <n v="48100000"/>
    <n v="16.033333333333335"/>
    <s v="90-110 minutes"/>
    <n v="16.033333333333335"/>
    <x v="0"/>
    <n v="1"/>
  </r>
  <r>
    <s v="Gone Girl"/>
    <x v="663"/>
    <x v="152"/>
    <n v="835"/>
    <n v="4348"/>
    <n v="21000"/>
    <n v="146000"/>
    <x v="6"/>
    <n v="568"/>
    <n v="149"/>
    <n v="167735396"/>
    <n v="61000000"/>
    <x v="1071"/>
    <s v="Color"/>
    <x v="4"/>
    <s v="English"/>
    <x v="1"/>
    <x v="0"/>
    <s v="English"/>
    <n v="106735396"/>
    <n v="1.7497605901639344"/>
    <s v="131-150 minutes"/>
    <n v="1.7497605901639344"/>
    <x v="2"/>
    <n v="1"/>
  </r>
  <r>
    <s v="Gone in Sixty Seconds"/>
    <x v="55"/>
    <x v="770"/>
    <n v="12000"/>
    <n v="29069"/>
    <n v="57"/>
    <n v="0"/>
    <x v="27"/>
    <n v="175"/>
    <n v="127"/>
    <n v="101643008"/>
    <n v="90000000"/>
    <x v="1072"/>
    <s v="Color"/>
    <x v="5"/>
    <s v="English"/>
    <x v="1"/>
    <x v="1"/>
    <s v="English"/>
    <n v="11643008"/>
    <n v="0.12936675555555555"/>
    <s v="111-130 minutes"/>
    <n v="0.12936675555555555"/>
    <x v="2"/>
    <n v="0"/>
  </r>
  <r>
    <s v="Gone with the Wind"/>
    <x v="664"/>
    <x v="771"/>
    <n v="503"/>
    <n v="1862"/>
    <n v="149"/>
    <n v="16000"/>
    <x v="29"/>
    <n v="157"/>
    <n v="226"/>
    <n v="198655278"/>
    <n v="3977000"/>
    <x v="1073"/>
    <s v="Color"/>
    <x v="1"/>
    <s v="English"/>
    <x v="1"/>
    <x v="2"/>
    <s v="English"/>
    <n v="194678278"/>
    <n v="48.951037968317827"/>
    <s v="&gt;150 minutes"/>
    <n v="48.951037968317827"/>
    <x v="0"/>
    <n v="1"/>
  </r>
  <r>
    <s v="Good"/>
    <x v="74"/>
    <x v="772"/>
    <n v="10000"/>
    <n v="11091"/>
    <n v="6"/>
    <n v="921"/>
    <x v="21"/>
    <n v="67"/>
    <n v="92"/>
    <n v="23091"/>
    <n v="15000000"/>
    <x v="1074"/>
    <s v="Color"/>
    <x v="1"/>
    <s v="English"/>
    <x v="4"/>
    <x v="0"/>
    <s v="English"/>
    <n v="-14976909"/>
    <n v="-0.99846060000000003"/>
    <s v="90-110 minutes"/>
    <n v="-0.99846060000000003"/>
    <x v="1"/>
    <n v="0"/>
  </r>
  <r>
    <s v="Good Boy!"/>
    <x v="665"/>
    <x v="773"/>
    <n v="818"/>
    <n v="2164"/>
    <n v="9"/>
    <n v="309"/>
    <x v="17"/>
    <n v="52"/>
    <n v="87"/>
    <n v="37566230"/>
    <n v="17000000"/>
    <x v="1075"/>
    <s v="Color"/>
    <x v="2"/>
    <s v="English"/>
    <x v="1"/>
    <x v="3"/>
    <s v="English"/>
    <n v="20566230"/>
    <n v="1.2097782352941175"/>
    <s v="&lt;90 minutes"/>
    <n v="1.2097782352941175"/>
    <x v="1"/>
    <n v="1"/>
  </r>
  <r>
    <s v="Good Bye Lenin!"/>
    <x v="666"/>
    <x v="774"/>
    <n v="65"/>
    <n v="200"/>
    <n v="31"/>
    <n v="11000"/>
    <x v="18"/>
    <n v="153"/>
    <n v="121"/>
    <n v="4063859"/>
    <n v="4800000"/>
    <x v="248"/>
    <s v="Black and White"/>
    <x v="1"/>
    <s v="German"/>
    <x v="2"/>
    <x v="0"/>
    <s v="Other language"/>
    <n v="-736141"/>
    <n v="-0.15336270833333332"/>
    <s v="111-130 minutes"/>
    <n v="-0.15336270833333332"/>
    <x v="0"/>
    <n v="0"/>
  </r>
  <r>
    <s v="Good Luck Chuck"/>
    <x v="558"/>
    <x v="775"/>
    <n v="1000"/>
    <n v="2822"/>
    <n v="7"/>
    <n v="0"/>
    <x v="5"/>
    <n v="127"/>
    <n v="101"/>
    <n v="35000629"/>
    <n v="25000000"/>
    <x v="1076"/>
    <s v="Color"/>
    <x v="2"/>
    <s v="English"/>
    <x v="1"/>
    <x v="0"/>
    <s v="English"/>
    <n v="10000629"/>
    <n v="0.40002515999999999"/>
    <s v="90-110 minutes"/>
    <n v="0.40002515999999999"/>
    <x v="1"/>
    <n v="0"/>
  </r>
  <r>
    <s v="Good Morning, Vietnam"/>
    <x v="133"/>
    <x v="194"/>
    <n v="49000"/>
    <n v="50141"/>
    <n v="272"/>
    <n v="0"/>
    <x v="40"/>
    <n v="62"/>
    <n v="121"/>
    <n v="123922370"/>
    <n v="13000000"/>
    <x v="1077"/>
    <s v="Color"/>
    <x v="6"/>
    <s v="English"/>
    <x v="1"/>
    <x v="0"/>
    <s v="English"/>
    <n v="110922370"/>
    <n v="8.5324899999999992"/>
    <s v="111-130 minutes"/>
    <n v="8.5324899999999992"/>
    <x v="1"/>
    <n v="1"/>
  </r>
  <r>
    <s v="Good Night, and Good Luck."/>
    <x v="95"/>
    <x v="776"/>
    <n v="21000"/>
    <n v="22745"/>
    <n v="0"/>
    <n v="0"/>
    <x v="1"/>
    <n v="351"/>
    <n v="93"/>
    <n v="31501218"/>
    <n v="7500000"/>
    <x v="1078"/>
    <s v="Black and White"/>
    <x v="6"/>
    <s v="English"/>
    <x v="1"/>
    <x v="3"/>
    <s v="English"/>
    <n v="24001218"/>
    <n v="3.2001624"/>
    <s v="90-110 minutes"/>
    <n v="3.2001624"/>
    <x v="0"/>
    <n v="1"/>
  </r>
  <r>
    <s v="Good Will Hunting"/>
    <x v="133"/>
    <x v="704"/>
    <n v="49000"/>
    <n v="63710"/>
    <n v="835"/>
    <n v="31000"/>
    <x v="15"/>
    <n v="161"/>
    <n v="126"/>
    <n v="138339411"/>
    <n v="10000000"/>
    <x v="1079"/>
    <s v="Color"/>
    <x v="1"/>
    <s v="English"/>
    <x v="1"/>
    <x v="0"/>
    <s v="English"/>
    <n v="128339411"/>
    <n v="12.833941100000001"/>
    <s v="111-130 minutes"/>
    <n v="12.833941100000001"/>
    <x v="1"/>
    <n v="1"/>
  </r>
  <r>
    <s v="Goodfellas"/>
    <x v="10"/>
    <x v="388"/>
    <n v="22000"/>
    <n v="24783"/>
    <n v="17000"/>
    <n v="25000"/>
    <x v="58"/>
    <n v="192"/>
    <n v="146"/>
    <n v="46836394"/>
    <n v="25000000"/>
    <x v="1080"/>
    <s v="Color"/>
    <x v="6"/>
    <s v="English"/>
    <x v="1"/>
    <x v="0"/>
    <s v="English"/>
    <n v="21836394"/>
    <n v="0.87345575999999991"/>
    <s v="131-150 minutes"/>
    <n v="0.87345576000000003"/>
    <x v="1"/>
    <n v="1"/>
  </r>
  <r>
    <s v="Goosebumps"/>
    <x v="667"/>
    <x v="777"/>
    <n v="2000"/>
    <n v="5497"/>
    <n v="11"/>
    <n v="35000"/>
    <x v="4"/>
    <n v="218"/>
    <n v="103"/>
    <n v="80021740"/>
    <n v="58000000"/>
    <x v="1081"/>
    <s v="Color"/>
    <x v="3"/>
    <s v="English"/>
    <x v="1"/>
    <x v="3"/>
    <s v="English"/>
    <n v="22021740"/>
    <n v="0.37968517241379307"/>
    <s v="90-110 minutes"/>
    <n v="0.37968517241379313"/>
    <x v="2"/>
    <n v="0"/>
  </r>
  <r>
    <s v="Gory Gory Hallelujah"/>
    <x v="668"/>
    <x v="778"/>
    <n v="361"/>
    <n v="387"/>
    <n v="14"/>
    <n v="39"/>
    <x v="32"/>
    <n v="8"/>
    <n v="96"/>
    <n v="11798"/>
    <n v="100000"/>
    <x v="1082"/>
    <s v="Color"/>
    <x v="2"/>
    <s v="English"/>
    <x v="1"/>
    <x v="8"/>
    <s v="English"/>
    <n v="-88202"/>
    <n v="-0.88202000000000003"/>
    <s v="90-110 minutes"/>
    <n v="-0.88202000000000003"/>
    <x v="0"/>
    <n v="0"/>
  </r>
  <r>
    <s v="Gosford Park"/>
    <x v="620"/>
    <x v="93"/>
    <n v="1000"/>
    <n v="3261"/>
    <n v="500"/>
    <n v="0"/>
    <x v="40"/>
    <n v="187"/>
    <n v="131"/>
    <n v="41300105"/>
    <n v="19800000"/>
    <x v="160"/>
    <s v="Color"/>
    <x v="1"/>
    <s v="English"/>
    <x v="4"/>
    <x v="0"/>
    <s v="English"/>
    <n v="21500105"/>
    <n v="1.085863888888889"/>
    <s v="131-150 minutes"/>
    <n v="1.085863888888889"/>
    <x v="1"/>
    <n v="1"/>
  </r>
  <r>
    <s v="Gossip"/>
    <x v="302"/>
    <x v="779"/>
    <n v="12000"/>
    <n v="12776"/>
    <n v="49"/>
    <n v="853"/>
    <x v="11"/>
    <n v="63"/>
    <n v="90"/>
    <n v="5108820"/>
    <n v="24000000"/>
    <x v="1083"/>
    <s v="Color"/>
    <x v="1"/>
    <s v="English"/>
    <x v="1"/>
    <x v="0"/>
    <s v="English"/>
    <n v="-18891180"/>
    <n v="-0.78713250000000001"/>
    <s v="90-110 minutes"/>
    <n v="-0.78713250000000001"/>
    <x v="1"/>
    <n v="0"/>
  </r>
  <r>
    <s v="Gothika"/>
    <x v="95"/>
    <x v="261"/>
    <n v="21000"/>
    <n v="22318"/>
    <n v="326"/>
    <n v="0"/>
    <x v="16"/>
    <n v="207"/>
    <n v="98"/>
    <n v="59588068"/>
    <n v="40000000"/>
    <x v="1084"/>
    <s v="Color"/>
    <x v="0"/>
    <s v="English"/>
    <x v="1"/>
    <x v="0"/>
    <s v="English"/>
    <n v="19588068"/>
    <n v="0.48970169999999991"/>
    <s v="90-110 minutes"/>
    <n v="0.48970170000000002"/>
    <x v="1"/>
    <n v="0"/>
  </r>
  <r>
    <s v="Gracie"/>
    <x v="598"/>
    <x v="779"/>
    <n v="702"/>
    <n v="2007"/>
    <n v="49"/>
    <n v="313"/>
    <x v="21"/>
    <n v="65"/>
    <n v="95"/>
    <n v="2955039"/>
    <n v="9000000"/>
    <x v="1085"/>
    <s v="Color"/>
    <x v="6"/>
    <s v="English"/>
    <x v="1"/>
    <x v="1"/>
    <s v="English"/>
    <n v="-6044961"/>
    <n v="-0.67166233333333336"/>
    <s v="90-110 minutes"/>
    <n v="-0.67166233333333336"/>
    <x v="1"/>
    <n v="0"/>
  </r>
  <r>
    <s v="Gran Torino"/>
    <x v="68"/>
    <x v="118"/>
    <n v="16000"/>
    <n v="17347"/>
    <n v="16000"/>
    <n v="28000"/>
    <x v="29"/>
    <n v="366"/>
    <n v="116"/>
    <n v="148085755"/>
    <n v="33000000"/>
    <x v="1086"/>
    <s v="Color"/>
    <x v="1"/>
    <s v="English"/>
    <x v="1"/>
    <x v="0"/>
    <s v="English"/>
    <n v="115085755"/>
    <n v="3.4874471212121216"/>
    <s v="111-130 minutes"/>
    <n v="3.4874471212121212"/>
    <x v="1"/>
    <n v="1"/>
  </r>
  <r>
    <s v="Gravity"/>
    <x v="669"/>
    <x v="463"/>
    <n v="39"/>
    <n v="87"/>
    <n v="0"/>
    <n v="147000"/>
    <x v="24"/>
    <n v="738"/>
    <n v="91"/>
    <n v="274084951"/>
    <n v="100000000"/>
    <x v="1087"/>
    <s v="Color"/>
    <x v="3"/>
    <s v="English"/>
    <x v="4"/>
    <x v="1"/>
    <s v="English"/>
    <n v="174084951"/>
    <n v="1.7408495099999999"/>
    <s v="90-110 minutes"/>
    <n v="1.7408495100000001"/>
    <x v="2"/>
    <n v="1"/>
  </r>
  <r>
    <s v="Grease"/>
    <x v="670"/>
    <x v="780"/>
    <n v="1000"/>
    <n v="5127"/>
    <n v="116"/>
    <n v="13000"/>
    <x v="2"/>
    <n v="124"/>
    <n v="110"/>
    <n v="181360000"/>
    <n v="6000000"/>
    <x v="1088"/>
    <s v="Color"/>
    <x v="15"/>
    <s v="English"/>
    <x v="1"/>
    <x v="1"/>
    <s v="English"/>
    <n v="175360000"/>
    <n v="29.226666666666667"/>
    <s v="90-110 minutes"/>
    <n v="29.226666666666667"/>
    <x v="0"/>
    <n v="1"/>
  </r>
  <r>
    <s v="Green Lantern"/>
    <x v="303"/>
    <x v="308"/>
    <n v="16000"/>
    <n v="17657"/>
    <n v="258"/>
    <n v="24000"/>
    <x v="5"/>
    <n v="436"/>
    <n v="123"/>
    <n v="116593191"/>
    <n v="200000000"/>
    <x v="1089"/>
    <s v="Color"/>
    <x v="5"/>
    <s v="English"/>
    <x v="1"/>
    <x v="1"/>
    <s v="English"/>
    <n v="-83406809"/>
    <n v="-0.41703404499999996"/>
    <s v="111-130 minutes"/>
    <n v="-0.41703404500000002"/>
    <x v="2"/>
    <n v="0"/>
  </r>
  <r>
    <s v="Green Room"/>
    <x v="671"/>
    <x v="351"/>
    <n v="727"/>
    <n v="1836"/>
    <n v="57"/>
    <n v="10000"/>
    <x v="19"/>
    <n v="322"/>
    <n v="95"/>
    <n v="3219029"/>
    <n v="5000000"/>
    <x v="1090"/>
    <s v="Color"/>
    <x v="4"/>
    <s v="English"/>
    <x v="1"/>
    <x v="0"/>
    <s v="English"/>
    <n v="-1780971"/>
    <n v="-0.35619420000000002"/>
    <s v="90-110 minutes"/>
    <n v="-0.35619420000000002"/>
    <x v="0"/>
    <n v="0"/>
  </r>
  <r>
    <s v="Green Zone"/>
    <x v="153"/>
    <x v="346"/>
    <n v="13000"/>
    <n v="13761"/>
    <n v="521"/>
    <n v="0"/>
    <x v="31"/>
    <n v="266"/>
    <n v="115"/>
    <n v="35024475"/>
    <n v="100000000"/>
    <x v="1091"/>
    <s v="Color"/>
    <x v="5"/>
    <s v="English"/>
    <x v="8"/>
    <x v="0"/>
    <s v="English"/>
    <n v="-64975525"/>
    <n v="-0.64975525000000001"/>
    <s v="111-130 minutes"/>
    <n v="-0.64975525000000001"/>
    <x v="2"/>
    <n v="0"/>
  </r>
  <r>
    <s v="Gremlins"/>
    <x v="672"/>
    <x v="781"/>
    <n v="767"/>
    <n v="2053"/>
    <n v="287"/>
    <n v="14000"/>
    <x v="2"/>
    <n v="183"/>
    <n v="106"/>
    <n v="148170000"/>
    <n v="11000000"/>
    <x v="1092"/>
    <s v="Color"/>
    <x v="2"/>
    <s v="English"/>
    <x v="1"/>
    <x v="3"/>
    <s v="English"/>
    <n v="137170000"/>
    <n v="12.47"/>
    <s v="90-110 minutes"/>
    <n v="12.47"/>
    <x v="1"/>
    <n v="1"/>
  </r>
  <r>
    <s v="Gremlins 2: The New Batch"/>
    <x v="373"/>
    <x v="781"/>
    <n v="16000"/>
    <n v="19610"/>
    <n v="287"/>
    <n v="0"/>
    <x v="26"/>
    <n v="105"/>
    <n v="106"/>
    <n v="41482207"/>
    <n v="50000000"/>
    <x v="1093"/>
    <s v="Color"/>
    <x v="2"/>
    <s v="English"/>
    <x v="1"/>
    <x v="1"/>
    <s v="English"/>
    <n v="-8517793"/>
    <n v="-0.17035586000000003"/>
    <s v="90-110 minutes"/>
    <n v="-0.17035586"/>
    <x v="1"/>
    <n v="0"/>
  </r>
  <r>
    <s v="Gridiron Gang"/>
    <x v="260"/>
    <x v="782"/>
    <n v="12000"/>
    <n v="15811"/>
    <n v="21"/>
    <n v="0"/>
    <x v="31"/>
    <n v="85"/>
    <n v="125"/>
    <n v="38432823"/>
    <n v="30000000"/>
    <x v="1094"/>
    <s v="Color"/>
    <x v="4"/>
    <s v="English"/>
    <x v="1"/>
    <x v="1"/>
    <s v="English"/>
    <n v="8432823"/>
    <n v="0.28109410000000001"/>
    <s v="111-130 minutes"/>
    <n v="0.28109410000000001"/>
    <x v="1"/>
    <n v="0"/>
  </r>
  <r>
    <s v="Grindhouse"/>
    <x v="487"/>
    <x v="566"/>
    <n v="16000"/>
    <n v="22186"/>
    <n v="0"/>
    <n v="0"/>
    <x v="7"/>
    <n v="250"/>
    <n v="189"/>
    <n v="25031037"/>
    <n v="53000000"/>
    <x v="1095"/>
    <s v="Color"/>
    <x v="5"/>
    <s v="English"/>
    <x v="1"/>
    <x v="0"/>
    <s v="English"/>
    <n v="-27968963"/>
    <n v="-0.52771628301886797"/>
    <s v="&gt;150 minutes"/>
    <n v="-0.52771628301886797"/>
    <x v="2"/>
    <n v="0"/>
  </r>
  <r>
    <s v="Groove"/>
    <x v="673"/>
    <x v="783"/>
    <n v="328"/>
    <n v="407"/>
    <n v="7"/>
    <n v="0"/>
    <x v="27"/>
    <n v="46"/>
    <n v="86"/>
    <n v="1114943"/>
    <n v="500000"/>
    <x v="1083"/>
    <s v="Color"/>
    <x v="1"/>
    <s v="English"/>
    <x v="1"/>
    <x v="0"/>
    <s v="English"/>
    <n v="614943"/>
    <n v="1.229886"/>
    <s v="&lt;90 minutes"/>
    <n v="1.229886"/>
    <x v="0"/>
    <n v="1"/>
  </r>
  <r>
    <s v="Grosse Pointe Blank"/>
    <x v="183"/>
    <x v="784"/>
    <n v="893"/>
    <n v="2044"/>
    <n v="5"/>
    <n v="0"/>
    <x v="14"/>
    <n v="111"/>
    <n v="107"/>
    <n v="28014536"/>
    <n v="15000000"/>
    <x v="557"/>
    <s v="Color"/>
    <x v="5"/>
    <s v="English"/>
    <x v="1"/>
    <x v="0"/>
    <s v="English"/>
    <n v="13014536"/>
    <n v="0.86763573333333333"/>
    <s v="90-110 minutes"/>
    <n v="0.86763573333333333"/>
    <x v="1"/>
    <n v="1"/>
  </r>
  <r>
    <s v="Groundhog Day"/>
    <x v="365"/>
    <x v="199"/>
    <n v="13000"/>
    <n v="15500"/>
    <n v="11000"/>
    <n v="38000"/>
    <x v="6"/>
    <n v="147"/>
    <n v="101"/>
    <n v="70906973"/>
    <n v="14600000"/>
    <x v="1096"/>
    <s v="Color"/>
    <x v="2"/>
    <s v="English"/>
    <x v="1"/>
    <x v="3"/>
    <s v="English"/>
    <n v="56306973"/>
    <n v="3.8566419863013701"/>
    <s v="90-110 minutes"/>
    <n v="3.8566419863013697"/>
    <x v="1"/>
    <n v="1"/>
  </r>
  <r>
    <s v="Grown Ups"/>
    <x v="29"/>
    <x v="314"/>
    <n v="12000"/>
    <n v="28497"/>
    <n v="221"/>
    <n v="12000"/>
    <x v="10"/>
    <n v="179"/>
    <n v="102"/>
    <n v="162001186"/>
    <n v="80000000"/>
    <x v="1097"/>
    <s v="Color"/>
    <x v="2"/>
    <s v="English"/>
    <x v="1"/>
    <x v="1"/>
    <s v="English"/>
    <n v="82001186"/>
    <n v="1.025014825"/>
    <s v="90-110 minutes"/>
    <n v="1.025014825"/>
    <x v="2"/>
    <n v="1"/>
  </r>
  <r>
    <s v="Grown Ups 2"/>
    <x v="29"/>
    <x v="314"/>
    <n v="12000"/>
    <n v="39269"/>
    <n v="221"/>
    <n v="14000"/>
    <x v="33"/>
    <n v="139"/>
    <n v="101"/>
    <n v="133668525"/>
    <n v="80000000"/>
    <x v="1098"/>
    <s v="Color"/>
    <x v="2"/>
    <s v="English"/>
    <x v="1"/>
    <x v="1"/>
    <s v="English"/>
    <n v="53668525"/>
    <n v="0.67085656250000003"/>
    <s v="90-110 minutes"/>
    <n v="0.67085656250000003"/>
    <x v="2"/>
    <n v="1"/>
  </r>
  <r>
    <s v="Grudge Match"/>
    <x v="10"/>
    <x v="46"/>
    <n v="22000"/>
    <n v="36009"/>
    <n v="88"/>
    <n v="12000"/>
    <x v="4"/>
    <n v="211"/>
    <n v="113"/>
    <n v="29802761"/>
    <n v="40000000"/>
    <x v="1099"/>
    <s v="Color"/>
    <x v="2"/>
    <s v="English"/>
    <x v="1"/>
    <x v="1"/>
    <s v="English"/>
    <n v="-10197239"/>
    <n v="-0.25493097499999995"/>
    <s v="111-130 minutes"/>
    <n v="-0.254930975"/>
    <x v="1"/>
    <n v="0"/>
  </r>
  <r>
    <s v="Guardians of the Galaxy"/>
    <x v="148"/>
    <x v="785"/>
    <n v="14000"/>
    <n v="32438"/>
    <n v="571"/>
    <n v="96000"/>
    <x v="6"/>
    <n v="653"/>
    <n v="121"/>
    <n v="333130696"/>
    <n v="170000000"/>
    <x v="1100"/>
    <s v="Color"/>
    <x v="5"/>
    <s v="English"/>
    <x v="1"/>
    <x v="1"/>
    <s v="English"/>
    <n v="163130696"/>
    <n v="0.95959232941176476"/>
    <s v="111-130 minutes"/>
    <n v="0.95959232941176476"/>
    <x v="2"/>
    <n v="1"/>
  </r>
  <r>
    <s v="Guess Who"/>
    <x v="243"/>
    <x v="274"/>
    <n v="1000"/>
    <n v="2689"/>
    <n v="8"/>
    <n v="919"/>
    <x v="11"/>
    <n v="104"/>
    <n v="105"/>
    <n v="67962333"/>
    <n v="35000000"/>
    <x v="1101"/>
    <s v="Color"/>
    <x v="2"/>
    <s v="English"/>
    <x v="1"/>
    <x v="1"/>
    <s v="English"/>
    <n v="32962333"/>
    <n v="0.94178094285714287"/>
    <s v="90-110 minutes"/>
    <n v="0.94178094285714287"/>
    <x v="1"/>
    <n v="1"/>
  </r>
  <r>
    <s v="Gulliver's Travels"/>
    <x v="271"/>
    <x v="777"/>
    <n v="480"/>
    <n v="1173"/>
    <n v="11"/>
    <n v="0"/>
    <x v="38"/>
    <n v="184"/>
    <n v="85"/>
    <n v="42776259"/>
    <n v="112000000"/>
    <x v="1102"/>
    <s v="Color"/>
    <x v="3"/>
    <s v="English"/>
    <x v="1"/>
    <x v="3"/>
    <s v="English"/>
    <n v="-69223741"/>
    <n v="-0.61806911607142856"/>
    <s v="&lt;90 minutes"/>
    <n v="-0.61806911607142856"/>
    <x v="2"/>
    <n v="0"/>
  </r>
  <r>
    <s v="Gun Shy"/>
    <x v="83"/>
    <x v="786"/>
    <n v="14000"/>
    <n v="17665"/>
    <n v="3"/>
    <n v="242"/>
    <x v="34"/>
    <n v="49"/>
    <n v="101"/>
    <n v="1631839"/>
    <n v="10000000"/>
    <x v="1103"/>
    <s v="Color"/>
    <x v="2"/>
    <s v="English"/>
    <x v="1"/>
    <x v="0"/>
    <s v="English"/>
    <n v="-8368161"/>
    <n v="-0.83681610000000006"/>
    <s v="90-110 minutes"/>
    <n v="-0.83681609999999995"/>
    <x v="1"/>
    <n v="0"/>
  </r>
  <r>
    <s v="Hackers"/>
    <x v="82"/>
    <x v="787"/>
    <n v="11000"/>
    <n v="13821"/>
    <n v="34"/>
    <n v="12000"/>
    <x v="21"/>
    <n v="79"/>
    <n v="107"/>
    <n v="7564000"/>
    <n v="20000000"/>
    <x v="1104"/>
    <s v="Color"/>
    <x v="2"/>
    <s v="English"/>
    <x v="1"/>
    <x v="1"/>
    <s v="English"/>
    <n v="-12436000"/>
    <n v="-0.62180000000000002"/>
    <s v="90-110 minutes"/>
    <n v="-0.62180000000000002"/>
    <x v="1"/>
    <n v="0"/>
  </r>
  <r>
    <s v="Hairspray"/>
    <x v="674"/>
    <x v="109"/>
    <n v="719"/>
    <n v="1673"/>
    <n v="163"/>
    <n v="0"/>
    <x v="12"/>
    <n v="219"/>
    <n v="117"/>
    <n v="118823091"/>
    <n v="75000000"/>
    <x v="1105"/>
    <s v="Color"/>
    <x v="2"/>
    <s v="English"/>
    <x v="1"/>
    <x v="3"/>
    <s v="English"/>
    <n v="43823091"/>
    <n v="0.58430787999999989"/>
    <s v="111-130 minutes"/>
    <n v="0.58430788"/>
    <x v="2"/>
    <n v="1"/>
  </r>
  <r>
    <s v="Half Baked"/>
    <x v="675"/>
    <x v="527"/>
    <n v="744"/>
    <n v="2400"/>
    <n v="33"/>
    <n v="0"/>
    <x v="12"/>
    <n v="40"/>
    <n v="82"/>
    <n v="17278980"/>
    <n v="8000000"/>
    <x v="850"/>
    <s v="Color"/>
    <x v="2"/>
    <s v="English"/>
    <x v="1"/>
    <x v="0"/>
    <s v="English"/>
    <n v="9278980"/>
    <n v="1.1598725000000001"/>
    <s v="&lt;90 minutes"/>
    <n v="1.1598725000000001"/>
    <x v="0"/>
    <n v="1"/>
  </r>
  <r>
    <s v="Half Nelson"/>
    <x v="319"/>
    <x v="788"/>
    <n v="33000"/>
    <n v="33734"/>
    <n v="31"/>
    <n v="0"/>
    <x v="2"/>
    <n v="208"/>
    <n v="106"/>
    <n v="2694973"/>
    <n v="700000"/>
    <x v="1106"/>
    <s v="Color"/>
    <x v="1"/>
    <s v="English"/>
    <x v="1"/>
    <x v="0"/>
    <s v="English"/>
    <n v="1994973"/>
    <n v="2.8499614285714285"/>
    <s v="90-110 minutes"/>
    <n v="2.8499614285714285"/>
    <x v="0"/>
    <n v="1"/>
  </r>
  <r>
    <s v="Half Past Dead"/>
    <x v="676"/>
    <x v="789"/>
    <n v="462"/>
    <n v="1855"/>
    <n v="70"/>
    <n v="564"/>
    <x v="28"/>
    <n v="58"/>
    <n v="98"/>
    <n v="15361537"/>
    <n v="13000000"/>
    <x v="1107"/>
    <s v="Color"/>
    <x v="5"/>
    <s v="English"/>
    <x v="2"/>
    <x v="1"/>
    <s v="English"/>
    <n v="2361537"/>
    <n v="0.18165669230769232"/>
    <s v="90-110 minutes"/>
    <n v="0.1816566923076923"/>
    <x v="1"/>
    <n v="0"/>
  </r>
  <r>
    <s v="Hall Pass"/>
    <x v="677"/>
    <x v="641"/>
    <n v="966"/>
    <n v="3393"/>
    <n v="101"/>
    <n v="10000"/>
    <x v="11"/>
    <n v="237"/>
    <n v="111"/>
    <n v="45045037"/>
    <n v="36000000"/>
    <x v="1108"/>
    <s v="Color"/>
    <x v="2"/>
    <s v="English"/>
    <x v="1"/>
    <x v="0"/>
    <s v="English"/>
    <n v="9045037"/>
    <n v="0.25125102777777775"/>
    <s v="111-130 minutes"/>
    <n v="0.2512510277777778"/>
    <x v="1"/>
    <n v="0"/>
  </r>
  <r>
    <s v="Halloween"/>
    <x v="280"/>
    <x v="320"/>
    <n v="2000"/>
    <n v="4400"/>
    <n v="0"/>
    <n v="12000"/>
    <x v="25"/>
    <n v="318"/>
    <n v="101"/>
    <n v="47000000"/>
    <n v="300000"/>
    <x v="1109"/>
    <s v="Color"/>
    <x v="0"/>
    <s v="English"/>
    <x v="1"/>
    <x v="0"/>
    <s v="English"/>
    <n v="46700000"/>
    <n v="155.66666666666666"/>
    <s v="90-110 minutes"/>
    <n v="155.66666666666666"/>
    <x v="0"/>
    <n v="1"/>
  </r>
  <r>
    <s v="Halloween 4: The Return of Michael Myers"/>
    <x v="569"/>
    <x v="198"/>
    <n v="742"/>
    <n v="1136"/>
    <n v="27"/>
    <n v="0"/>
    <x v="11"/>
    <n v="144"/>
    <n v="88"/>
    <n v="17768000"/>
    <n v="5000000"/>
    <x v="1110"/>
    <s v="Color"/>
    <x v="0"/>
    <s v="English"/>
    <x v="1"/>
    <x v="0"/>
    <s v="English"/>
    <n v="12768000"/>
    <n v="2.5535999999999999"/>
    <s v="&lt;90 minutes"/>
    <n v="2.5535999999999999"/>
    <x v="0"/>
    <n v="1"/>
  </r>
  <r>
    <s v="Halloween 5"/>
    <x v="569"/>
    <x v="790"/>
    <n v="742"/>
    <n v="1308"/>
    <n v="2"/>
    <n v="926"/>
    <x v="41"/>
    <n v="137"/>
    <n v="96"/>
    <n v="11642254"/>
    <n v="3000000"/>
    <x v="1111"/>
    <s v="Color"/>
    <x v="0"/>
    <s v="English"/>
    <x v="1"/>
    <x v="7"/>
    <s v="English"/>
    <n v="8642254"/>
    <n v="2.8807513333333334"/>
    <s v="90-110 minutes"/>
    <n v="2.8807513333333334"/>
    <x v="0"/>
    <n v="1"/>
  </r>
  <r>
    <s v="Halloween II"/>
    <x v="678"/>
    <x v="791"/>
    <n v="908"/>
    <n v="3226"/>
    <n v="0"/>
    <n v="3000"/>
    <x v="38"/>
    <n v="220"/>
    <n v="119"/>
    <n v="33386128"/>
    <n v="15000000"/>
    <x v="1112"/>
    <s v="Color"/>
    <x v="0"/>
    <s v="English"/>
    <x v="1"/>
    <x v="0"/>
    <s v="English"/>
    <n v="18386128"/>
    <n v="1.2257418666666666"/>
    <s v="111-130 minutes"/>
    <n v="1.2257418666666666"/>
    <x v="1"/>
    <n v="1"/>
  </r>
  <r>
    <s v="Halloween III: Season of the Witch"/>
    <x v="679"/>
    <x v="792"/>
    <n v="381"/>
    <n v="684"/>
    <n v="24"/>
    <n v="0"/>
    <x v="28"/>
    <n v="162"/>
    <n v="98"/>
    <n v="14400000"/>
    <n v="2500000"/>
    <x v="1113"/>
    <s v="Color"/>
    <x v="0"/>
    <s v="English"/>
    <x v="1"/>
    <x v="0"/>
    <s v="English"/>
    <n v="11900000"/>
    <n v="4.76"/>
    <s v="90-110 minutes"/>
    <n v="4.76"/>
    <x v="0"/>
    <n v="1"/>
  </r>
  <r>
    <s v="Halloween: Resurrection"/>
    <x v="280"/>
    <x v="793"/>
    <n v="2000"/>
    <n v="5440"/>
    <n v="28"/>
    <n v="0"/>
    <x v="56"/>
    <n v="151"/>
    <n v="94"/>
    <n v="30259652"/>
    <n v="15000000"/>
    <x v="1114"/>
    <s v="Color"/>
    <x v="2"/>
    <s v="English"/>
    <x v="1"/>
    <x v="0"/>
    <s v="English"/>
    <n v="15259652"/>
    <n v="1.0173101333333334"/>
    <s v="90-110 minutes"/>
    <n v="1.0173101333333334"/>
    <x v="1"/>
    <n v="1"/>
  </r>
  <r>
    <s v="Halloween: The Curse of Michael Myers"/>
    <x v="569"/>
    <x v="794"/>
    <n v="742"/>
    <n v="1227"/>
    <n v="13"/>
    <n v="0"/>
    <x v="38"/>
    <n v="123"/>
    <n v="93"/>
    <n v="15126948"/>
    <n v="5000000"/>
    <x v="1115"/>
    <s v="Color"/>
    <x v="0"/>
    <s v="English"/>
    <x v="1"/>
    <x v="0"/>
    <s v="English"/>
    <n v="10126948"/>
    <n v="2.0253896"/>
    <s v="90-110 minutes"/>
    <n v="2.0253896"/>
    <x v="0"/>
    <n v="1"/>
  </r>
  <r>
    <s v="Hamlet"/>
    <x v="512"/>
    <x v="472"/>
    <n v="597"/>
    <n v="1645"/>
    <n v="0"/>
    <n v="0"/>
    <x v="24"/>
    <n v="85"/>
    <n v="150"/>
    <n v="4414535"/>
    <n v="18000000"/>
    <x v="152"/>
    <s v="Color"/>
    <x v="1"/>
    <s v="English"/>
    <x v="4"/>
    <x v="1"/>
    <s v="English"/>
    <n v="-13585465"/>
    <n v="-0.75474805555555557"/>
    <s v="131-150 minutes"/>
    <n v="-0.75474805555555557"/>
    <x v="1"/>
    <n v="0"/>
  </r>
  <r>
    <s v="Hamlet 2"/>
    <x v="680"/>
    <x v="578"/>
    <n v="1000"/>
    <n v="3767"/>
    <n v="26"/>
    <n v="1000"/>
    <x v="4"/>
    <n v="129"/>
    <n v="92"/>
    <n v="4881867"/>
    <n v="9000000"/>
    <x v="1116"/>
    <s v="Color"/>
    <x v="2"/>
    <s v="English"/>
    <x v="1"/>
    <x v="0"/>
    <s v="English"/>
    <n v="-4118133"/>
    <n v="-0.4575703333333333"/>
    <s v="90-110 minutes"/>
    <n v="-0.45757033333333336"/>
    <x v="1"/>
    <n v="0"/>
  </r>
  <r>
    <s v="Hancock"/>
    <x v="124"/>
    <x v="284"/>
    <n v="10000"/>
    <n v="21584"/>
    <n v="532"/>
    <n v="0"/>
    <x v="4"/>
    <n v="318"/>
    <n v="102"/>
    <n v="227946274"/>
    <n v="150000000"/>
    <x v="1117"/>
    <s v="Color"/>
    <x v="5"/>
    <s v="English"/>
    <x v="1"/>
    <x v="1"/>
    <s v="English"/>
    <n v="77946274"/>
    <n v="0.5196418266666667"/>
    <s v="90-110 minutes"/>
    <n v="0.5196418266666667"/>
    <x v="2"/>
    <n v="1"/>
  </r>
  <r>
    <s v="Hanging Up"/>
    <x v="681"/>
    <x v="795"/>
    <n v="374"/>
    <n v="1238"/>
    <n v="0"/>
    <n v="390"/>
    <x v="32"/>
    <n v="82"/>
    <n v="94"/>
    <n v="36037909"/>
    <n v="60000000"/>
    <x v="1118"/>
    <s v="Color"/>
    <x v="2"/>
    <s v="English"/>
    <x v="2"/>
    <x v="1"/>
    <s v="English"/>
    <n v="-23962091"/>
    <n v="-0.39936818333333335"/>
    <s v="90-110 minutes"/>
    <n v="-0.39936818333333335"/>
    <x v="2"/>
    <n v="0"/>
  </r>
  <r>
    <s v="Hanna"/>
    <x v="682"/>
    <x v="244"/>
    <n v="157"/>
    <n v="257"/>
    <n v="456"/>
    <n v="38000"/>
    <x v="9"/>
    <n v="417"/>
    <n v="111"/>
    <n v="40247512"/>
    <n v="30000000"/>
    <x v="1119"/>
    <s v="Color"/>
    <x v="5"/>
    <s v="English"/>
    <x v="1"/>
    <x v="1"/>
    <s v="English"/>
    <n v="10247512"/>
    <n v="0.34158373333333336"/>
    <s v="111-130 minutes"/>
    <n v="0.34158373333333331"/>
    <x v="1"/>
    <n v="0"/>
  </r>
  <r>
    <s v="Hannah Montana: The Movie"/>
    <x v="683"/>
    <x v="796"/>
    <n v="1000"/>
    <n v="4516"/>
    <n v="23"/>
    <n v="0"/>
    <x v="36"/>
    <n v="131"/>
    <n v="102"/>
    <n v="79566871"/>
    <n v="30000000"/>
    <x v="573"/>
    <s v="Color"/>
    <x v="2"/>
    <s v="English"/>
    <x v="1"/>
    <x v="2"/>
    <s v="English"/>
    <n v="49566871"/>
    <n v="1.6522290333333332"/>
    <s v="90-110 minutes"/>
    <n v="1.6522290333333334"/>
    <x v="1"/>
    <n v="1"/>
  </r>
  <r>
    <s v="Hannibal Rising"/>
    <x v="22"/>
    <x v="797"/>
    <n v="879"/>
    <n v="1344"/>
    <n v="73"/>
    <n v="3000"/>
    <x v="21"/>
    <n v="209"/>
    <n v="131"/>
    <n v="27667947"/>
    <n v="50000000"/>
    <x v="1120"/>
    <s v="Color"/>
    <x v="4"/>
    <s v="English"/>
    <x v="4"/>
    <x v="0"/>
    <s v="English"/>
    <n v="-22332053"/>
    <n v="-0.44664106000000003"/>
    <s v="131-150 minutes"/>
    <n v="-0.44664105999999998"/>
    <x v="1"/>
    <n v="0"/>
  </r>
  <r>
    <s v="Hansel &amp; Gretel: Witch Hunters"/>
    <x v="31"/>
    <x v="553"/>
    <n v="10000"/>
    <n v="11946"/>
    <n v="75"/>
    <n v="45000"/>
    <x v="8"/>
    <n v="349"/>
    <n v="98"/>
    <n v="55682070"/>
    <n v="50000000"/>
    <x v="1121"/>
    <s v="Color"/>
    <x v="5"/>
    <s v="English"/>
    <x v="2"/>
    <x v="0"/>
    <s v="English"/>
    <n v="5682070"/>
    <n v="0.11364139999999989"/>
    <s v="90-110 minutes"/>
    <n v="0.1136414"/>
    <x v="1"/>
    <n v="0"/>
  </r>
  <r>
    <s v="Happily N'Ever After"/>
    <x v="456"/>
    <x v="798"/>
    <n v="4000"/>
    <n v="6863"/>
    <n v="0"/>
    <n v="261"/>
    <x v="42"/>
    <n v="93"/>
    <n v="75"/>
    <n v="15519841"/>
    <n v="47000000"/>
    <x v="347"/>
    <s v="Color"/>
    <x v="3"/>
    <s v="English"/>
    <x v="1"/>
    <x v="3"/>
    <s v="English"/>
    <n v="-31480159"/>
    <n v="-0.66979061702127662"/>
    <s v="&lt;90 minutes"/>
    <n v="-0.66979061702127662"/>
    <x v="1"/>
    <n v="0"/>
  </r>
  <r>
    <s v="Happiness"/>
    <x v="27"/>
    <x v="799"/>
    <n v="22000"/>
    <n v="36859"/>
    <n v="377"/>
    <n v="0"/>
    <x v="24"/>
    <n v="148"/>
    <n v="134"/>
    <n v="3000000"/>
    <n v="3000000"/>
    <x v="1122"/>
    <s v="Color"/>
    <x v="2"/>
    <s v="English"/>
    <x v="1"/>
    <x v="8"/>
    <s v="English"/>
    <n v="0"/>
    <n v="0"/>
    <s v="131-150 minutes"/>
    <n v="0"/>
    <x v="0"/>
    <n v="0"/>
  </r>
  <r>
    <s v="Happy Christmas"/>
    <x v="684"/>
    <x v="800"/>
    <n v="10000"/>
    <n v="11642"/>
    <n v="217"/>
    <n v="812"/>
    <x v="5"/>
    <n v="65"/>
    <n v="82"/>
    <n v="30084"/>
    <n v="70000"/>
    <x v="1123"/>
    <s v="Color"/>
    <x v="2"/>
    <s v="English"/>
    <x v="1"/>
    <x v="0"/>
    <s v="English"/>
    <n v="-39916"/>
    <n v="-0.57022857142857142"/>
    <s v="&lt;90 minutes"/>
    <n v="-0.57022857142857142"/>
    <x v="0"/>
    <n v="0"/>
  </r>
  <r>
    <s v="Happy Feet"/>
    <x v="133"/>
    <x v="258"/>
    <n v="49000"/>
    <n v="70996"/>
    <n v="750"/>
    <n v="0"/>
    <x v="27"/>
    <n v="206"/>
    <n v="108"/>
    <n v="197992827"/>
    <n v="100000000"/>
    <x v="1124"/>
    <s v="Color"/>
    <x v="10"/>
    <s v="English"/>
    <x v="1"/>
    <x v="3"/>
    <s v="English"/>
    <n v="97992827"/>
    <n v="0.97992827000000005"/>
    <s v="90-110 minutes"/>
    <n v="0.97992827000000005"/>
    <x v="2"/>
    <n v="1"/>
  </r>
  <r>
    <s v="Happy Feet 2"/>
    <x v="133"/>
    <x v="258"/>
    <n v="49000"/>
    <n v="62644"/>
    <n v="750"/>
    <n v="0"/>
    <x v="11"/>
    <n v="156"/>
    <n v="100"/>
    <n v="63992328"/>
    <n v="135000000"/>
    <x v="1125"/>
    <s v="Color"/>
    <x v="10"/>
    <s v="English"/>
    <x v="12"/>
    <x v="3"/>
    <s v="English"/>
    <n v="-71007672"/>
    <n v="-0.52598275555555563"/>
    <s v="90-110 minutes"/>
    <n v="-0.52598275555555551"/>
    <x v="2"/>
    <n v="0"/>
  </r>
  <r>
    <s v="Happy Gilmore"/>
    <x v="48"/>
    <x v="314"/>
    <n v="11000"/>
    <n v="13162"/>
    <n v="221"/>
    <n v="0"/>
    <x v="20"/>
    <n v="77"/>
    <n v="92"/>
    <n v="38624000"/>
    <n v="12000000"/>
    <x v="1126"/>
    <s v="Color"/>
    <x v="2"/>
    <s v="English"/>
    <x v="1"/>
    <x v="1"/>
    <s v="English"/>
    <n v="26624000"/>
    <n v="2.2186666666666666"/>
    <s v="90-110 minutes"/>
    <n v="2.2186666666666666"/>
    <x v="1"/>
    <n v="1"/>
  </r>
  <r>
    <s v="Happy, Texas"/>
    <x v="685"/>
    <x v="801"/>
    <n v="349"/>
    <n v="2095"/>
    <n v="3"/>
    <n v="374"/>
    <x v="26"/>
    <n v="77"/>
    <n v="98"/>
    <n v="1943649"/>
    <n v="1700000"/>
    <x v="1127"/>
    <s v="Color"/>
    <x v="2"/>
    <s v="English"/>
    <x v="1"/>
    <x v="1"/>
    <s v="English"/>
    <n v="243649"/>
    <n v="0.14332294117647049"/>
    <s v="90-110 minutes"/>
    <n v="0.1433229411764706"/>
    <x v="0"/>
    <n v="0"/>
  </r>
  <r>
    <s v="Hard Candy"/>
    <x v="686"/>
    <x v="36"/>
    <n v="109"/>
    <n v="117"/>
    <n v="171"/>
    <n v="12000"/>
    <x v="19"/>
    <n v="231"/>
    <n v="104"/>
    <n v="1007962"/>
    <n v="950000"/>
    <x v="1128"/>
    <s v="Color"/>
    <x v="4"/>
    <s v="English"/>
    <x v="1"/>
    <x v="0"/>
    <s v="English"/>
    <n v="57962"/>
    <n v="6.1012631578947429E-2"/>
    <s v="90-110 minutes"/>
    <n v="6.1012631578947367E-2"/>
    <x v="0"/>
    <n v="0"/>
  </r>
  <r>
    <s v="Hard Rain"/>
    <x v="160"/>
    <x v="802"/>
    <n v="11000"/>
    <n v="13628"/>
    <n v="13"/>
    <n v="815"/>
    <x v="16"/>
    <n v="79"/>
    <n v="97"/>
    <n v="19819494"/>
    <n v="70000000"/>
    <x v="1129"/>
    <s v="Color"/>
    <x v="5"/>
    <s v="English"/>
    <x v="1"/>
    <x v="0"/>
    <s v="English"/>
    <n v="-50180506"/>
    <n v="-0.7168643714285714"/>
    <s v="90-110 minutes"/>
    <n v="-0.7168643714285714"/>
    <x v="2"/>
    <n v="0"/>
  </r>
  <r>
    <s v="Hardball"/>
    <x v="46"/>
    <x v="103"/>
    <n v="18000"/>
    <n v="18630"/>
    <n v="48"/>
    <n v="0"/>
    <x v="26"/>
    <n v="85"/>
    <n v="106"/>
    <n v="40219708"/>
    <n v="21000000"/>
    <x v="396"/>
    <s v="Color"/>
    <x v="1"/>
    <s v="English"/>
    <x v="1"/>
    <x v="1"/>
    <s v="English"/>
    <n v="19219708"/>
    <n v="0.91522419047619041"/>
    <s v="90-110 minutes"/>
    <n v="0.91522419047619052"/>
    <x v="1"/>
    <n v="1"/>
  </r>
  <r>
    <s v="Hardflip"/>
    <x v="687"/>
    <x v="803"/>
    <n v="260000"/>
    <n v="263584"/>
    <n v="74"/>
    <n v="706"/>
    <x v="5"/>
    <n v="2"/>
    <n v="112"/>
    <n v="96734"/>
    <n v="1000000"/>
    <x v="1130"/>
    <s v="Color"/>
    <x v="5"/>
    <s v="English"/>
    <x v="1"/>
    <x v="1"/>
    <s v="English"/>
    <n v="-903266"/>
    <n v="-0.90326600000000001"/>
    <s v="111-130 minutes"/>
    <n v="-0.90326600000000001"/>
    <x v="0"/>
    <n v="0"/>
  </r>
  <r>
    <s v="Harley Davidson and the Marlboro Man"/>
    <x v="567"/>
    <x v="525"/>
    <n v="1000"/>
    <n v="3671"/>
    <n v="23"/>
    <n v="0"/>
    <x v="10"/>
    <n v="30"/>
    <n v="98"/>
    <n v="7434726"/>
    <n v="23000000"/>
    <x v="1131"/>
    <s v="Color"/>
    <x v="5"/>
    <s v="English"/>
    <x v="1"/>
    <x v="0"/>
    <s v="English"/>
    <n v="-15565274"/>
    <n v="-0.67675104347826087"/>
    <s v="90-110 minutes"/>
    <n v="-0.67675104347826087"/>
    <x v="1"/>
    <n v="0"/>
  </r>
  <r>
    <s v="Harold &amp; Kumar Escape from Guantanamo Bay"/>
    <x v="688"/>
    <x v="184"/>
    <n v="1000"/>
    <n v="4065"/>
    <n v="22"/>
    <n v="0"/>
    <x v="0"/>
    <n v="153"/>
    <n v="102"/>
    <n v="38087366"/>
    <n v="12000000"/>
    <x v="1015"/>
    <s v="Color"/>
    <x v="3"/>
    <s v="English"/>
    <x v="1"/>
    <x v="0"/>
    <s v="English"/>
    <n v="26087366"/>
    <n v="2.1739471666666668"/>
    <s v="90-110 minutes"/>
    <n v="2.1739471666666668"/>
    <x v="1"/>
    <n v="1"/>
  </r>
  <r>
    <s v="Harold &amp; Kumar Go to White Castle"/>
    <x v="368"/>
    <x v="635"/>
    <n v="982"/>
    <n v="3114"/>
    <n v="8"/>
    <n v="0"/>
    <x v="19"/>
    <n v="150"/>
    <n v="88"/>
    <n v="18225165"/>
    <n v="9000000"/>
    <x v="1132"/>
    <s v="Color"/>
    <x v="3"/>
    <s v="English"/>
    <x v="1"/>
    <x v="0"/>
    <s v="English"/>
    <n v="9225165"/>
    <n v="1.0250183333333331"/>
    <s v="&lt;90 minutes"/>
    <n v="1.0250183333333334"/>
    <x v="1"/>
    <n v="1"/>
  </r>
  <r>
    <s v="Harriet the Spy"/>
    <x v="171"/>
    <x v="804"/>
    <n v="694"/>
    <n v="2486"/>
    <n v="15"/>
    <n v="833"/>
    <x v="11"/>
    <n v="25"/>
    <n v="100"/>
    <n v="26539321"/>
    <n v="13000000"/>
    <x v="1133"/>
    <s v="Color"/>
    <x v="2"/>
    <s v="English"/>
    <x v="1"/>
    <x v="3"/>
    <s v="English"/>
    <n v="13539321"/>
    <n v="1.0414862307692307"/>
    <s v="90-110 minutes"/>
    <n v="1.0414862307692307"/>
    <x v="1"/>
    <n v="1"/>
  </r>
  <r>
    <s v="Harry Brown"/>
    <x v="689"/>
    <x v="805"/>
    <n v="788"/>
    <n v="2486"/>
    <n v="12"/>
    <n v="0"/>
    <x v="2"/>
    <n v="224"/>
    <n v="97"/>
    <n v="1818681"/>
    <n v="7300000"/>
    <x v="1134"/>
    <s v="Color"/>
    <x v="5"/>
    <s v="English"/>
    <x v="4"/>
    <x v="0"/>
    <s v="English"/>
    <n v="-5481319"/>
    <n v="-0.75086561643835614"/>
    <s v="90-110 minutes"/>
    <n v="-0.75086561643835614"/>
    <x v="0"/>
    <n v="0"/>
  </r>
  <r>
    <s v="Harry Potter and the Chamber of Secrets"/>
    <x v="690"/>
    <x v="313"/>
    <n v="11000"/>
    <n v="35672"/>
    <n v="0"/>
    <n v="0"/>
    <x v="14"/>
    <n v="232"/>
    <n v="174"/>
    <n v="261970615"/>
    <n v="100000000"/>
    <x v="1135"/>
    <s v="Color"/>
    <x v="3"/>
    <s v="English"/>
    <x v="4"/>
    <x v="3"/>
    <s v="English"/>
    <n v="161970615"/>
    <n v="1.6197061499999998"/>
    <s v="&gt;150 minutes"/>
    <n v="1.6197061500000001"/>
    <x v="2"/>
    <n v="1"/>
  </r>
  <r>
    <s v="Harry Potter and the Goblet of Fire"/>
    <x v="691"/>
    <x v="599"/>
    <n v="21000"/>
    <n v="53413"/>
    <n v="179"/>
    <n v="0"/>
    <x v="7"/>
    <n v="295"/>
    <n v="157"/>
    <n v="289994397"/>
    <n v="150000000"/>
    <x v="1136"/>
    <s v="Color"/>
    <x v="3"/>
    <s v="English"/>
    <x v="4"/>
    <x v="1"/>
    <s v="English"/>
    <n v="139994397"/>
    <n v="0.93329598000000003"/>
    <s v="&gt;150 minutes"/>
    <n v="0.93329598000000003"/>
    <x v="2"/>
    <n v="1"/>
  </r>
  <r>
    <s v="Harry Potter and the Half-Blood Prince"/>
    <x v="329"/>
    <x v="806"/>
    <n v="25000"/>
    <n v="58753"/>
    <n v="282"/>
    <n v="10000"/>
    <x v="1"/>
    <n v="375"/>
    <n v="153"/>
    <n v="301956980"/>
    <n v="250000000"/>
    <x v="1137"/>
    <s v="Color"/>
    <x v="3"/>
    <s v="English"/>
    <x v="4"/>
    <x v="3"/>
    <s v="English"/>
    <n v="51956980"/>
    <n v="0.20782791999999994"/>
    <s v="&gt;150 minutes"/>
    <n v="0.20782792"/>
    <x v="2"/>
    <n v="0"/>
  </r>
  <r>
    <s v="Harry Potter and the Order of the Phoenix"/>
    <x v="691"/>
    <x v="806"/>
    <n v="21000"/>
    <n v="33433"/>
    <n v="282"/>
    <n v="0"/>
    <x v="1"/>
    <n v="329"/>
    <n v="138"/>
    <n v="292000866"/>
    <n v="150000000"/>
    <x v="1138"/>
    <s v="Color"/>
    <x v="3"/>
    <s v="English"/>
    <x v="4"/>
    <x v="1"/>
    <s v="English"/>
    <n v="142000866"/>
    <n v="0.94667243999999995"/>
    <s v="131-150 minutes"/>
    <n v="0.94667243999999995"/>
    <x v="2"/>
    <n v="1"/>
  </r>
  <r>
    <s v="Harry Potter and the Prisoner of Azkaban"/>
    <x v="690"/>
    <x v="463"/>
    <n v="11000"/>
    <n v="33284"/>
    <n v="0"/>
    <n v="11000"/>
    <x v="24"/>
    <n v="274"/>
    <n v="142"/>
    <n v="249358727"/>
    <n v="130000000"/>
    <x v="1139"/>
    <s v="Color"/>
    <x v="3"/>
    <s v="English"/>
    <x v="4"/>
    <x v="3"/>
    <s v="English"/>
    <n v="119358727"/>
    <n v="0.91814405384615383"/>
    <s v="131-150 minutes"/>
    <n v="0.91814405384615383"/>
    <x v="2"/>
    <n v="1"/>
  </r>
  <r>
    <s v="Harry Potter and the Sorcerer's Stone"/>
    <x v="690"/>
    <x v="313"/>
    <n v="11000"/>
    <n v="13191"/>
    <n v="0"/>
    <n v="16000"/>
    <x v="1"/>
    <n v="258"/>
    <n v="159"/>
    <n v="317557891"/>
    <n v="125000000"/>
    <x v="982"/>
    <s v="Color"/>
    <x v="3"/>
    <s v="English"/>
    <x v="4"/>
    <x v="3"/>
    <s v="English"/>
    <n v="192557891"/>
    <n v="1.5404631279999998"/>
    <s v="&gt;150 minutes"/>
    <n v="1.5404631280000001"/>
    <x v="2"/>
    <n v="1"/>
  </r>
  <r>
    <s v="Harsh Times"/>
    <x v="231"/>
    <x v="661"/>
    <n v="24000"/>
    <n v="50313"/>
    <n v="453"/>
    <n v="0"/>
    <x v="20"/>
    <n v="118"/>
    <n v="116"/>
    <n v="3335839"/>
    <n v="2000000"/>
    <x v="1140"/>
    <s v="Color"/>
    <x v="5"/>
    <s v="English"/>
    <x v="1"/>
    <x v="0"/>
    <s v="English"/>
    <n v="1335839"/>
    <n v="0.6679195"/>
    <s v="111-130 minutes"/>
    <n v="0.6679195"/>
    <x v="0"/>
    <n v="1"/>
  </r>
  <r>
    <s v="Hart's War"/>
    <x v="11"/>
    <x v="733"/>
    <n v="13000"/>
    <n v="15916"/>
    <n v="40"/>
    <n v="997"/>
    <x v="26"/>
    <n v="112"/>
    <n v="125"/>
    <n v="19076815"/>
    <n v="60000000"/>
    <x v="1141"/>
    <s v="Color"/>
    <x v="1"/>
    <s v="English"/>
    <x v="1"/>
    <x v="0"/>
    <s v="English"/>
    <n v="-40923185"/>
    <n v="-0.68205308333333337"/>
    <s v="111-130 minutes"/>
    <n v="-0.68205308333333337"/>
    <x v="2"/>
    <n v="0"/>
  </r>
  <r>
    <s v="Harvard Man"/>
    <x v="456"/>
    <x v="807"/>
    <n v="4000"/>
    <n v="6776"/>
    <n v="56"/>
    <n v="113"/>
    <x v="38"/>
    <n v="27"/>
    <n v="99"/>
    <n v="56007"/>
    <n v="5500000"/>
    <x v="1142"/>
    <s v="Color"/>
    <x v="2"/>
    <s v="English"/>
    <x v="1"/>
    <x v="0"/>
    <s v="English"/>
    <n v="-5443993"/>
    <n v="-0.98981690909090914"/>
    <s v="90-110 minutes"/>
    <n v="-0.98981690909090914"/>
    <x v="0"/>
    <n v="0"/>
  </r>
  <r>
    <s v="Hav Plenty"/>
    <x v="692"/>
    <x v="808"/>
    <n v="465"/>
    <n v="714"/>
    <n v="21"/>
    <n v="161"/>
    <x v="27"/>
    <n v="25"/>
    <n v="84"/>
    <n v="2301777"/>
    <n v="650000"/>
    <x v="1143"/>
    <s v="Color"/>
    <x v="2"/>
    <s v="English"/>
    <x v="1"/>
    <x v="0"/>
    <s v="English"/>
    <n v="1651777"/>
    <n v="2.5411953846153845"/>
    <s v="&lt;90 minutes"/>
    <n v="2.5411953846153845"/>
    <x v="0"/>
    <n v="1"/>
  </r>
  <r>
    <s v="Haywire"/>
    <x v="26"/>
    <x v="501"/>
    <n v="17000"/>
    <n v="31187"/>
    <n v="0"/>
    <n v="0"/>
    <x v="16"/>
    <n v="394"/>
    <n v="93"/>
    <n v="18934858"/>
    <n v="23000000"/>
    <x v="1144"/>
    <s v="Color"/>
    <x v="5"/>
    <s v="English"/>
    <x v="31"/>
    <x v="0"/>
    <s v="English"/>
    <n v="-4065142"/>
    <n v="-0.17674530434782609"/>
    <s v="90-110 minutes"/>
    <n v="-0.17674530434782609"/>
    <x v="1"/>
    <n v="0"/>
  </r>
  <r>
    <s v="He Got Game"/>
    <x v="15"/>
    <x v="27"/>
    <n v="18000"/>
    <n v="37315"/>
    <n v="0"/>
    <n v="0"/>
    <x v="31"/>
    <n v="48"/>
    <n v="136"/>
    <n v="21554585"/>
    <n v="25000000"/>
    <x v="1145"/>
    <s v="Color"/>
    <x v="1"/>
    <s v="English"/>
    <x v="1"/>
    <x v="0"/>
    <s v="English"/>
    <n v="-3445415"/>
    <n v="-0.13781659999999996"/>
    <s v="131-150 minutes"/>
    <n v="-0.13781660000000001"/>
    <x v="1"/>
    <n v="0"/>
  </r>
  <r>
    <s v="Head of State"/>
    <x v="243"/>
    <x v="809"/>
    <n v="1000"/>
    <n v="4537"/>
    <n v="0"/>
    <n v="638"/>
    <x v="33"/>
    <n v="44"/>
    <n v="95"/>
    <n v="37788228"/>
    <n v="35200000"/>
    <x v="1146"/>
    <s v="Color"/>
    <x v="2"/>
    <s v="English"/>
    <x v="1"/>
    <x v="1"/>
    <s v="English"/>
    <n v="2588228"/>
    <n v="7.352920454545453E-2"/>
    <s v="90-110 minutes"/>
    <n v="7.3529204545454543E-2"/>
    <x v="1"/>
    <n v="0"/>
  </r>
  <r>
    <s v="Head Over Heels"/>
    <x v="693"/>
    <x v="728"/>
    <n v="878"/>
    <n v="2165"/>
    <n v="70"/>
    <n v="613"/>
    <x v="33"/>
    <n v="61"/>
    <n v="86"/>
    <n v="10397365"/>
    <n v="14000000"/>
    <x v="1147"/>
    <s v="Color"/>
    <x v="2"/>
    <s v="English"/>
    <x v="1"/>
    <x v="1"/>
    <s v="English"/>
    <n v="-3602635"/>
    <n v="-0.25733107142857148"/>
    <s v="&lt;90 minutes"/>
    <n v="-0.25733107142857142"/>
    <x v="1"/>
    <n v="0"/>
  </r>
  <r>
    <s v="Headhunters"/>
    <x v="694"/>
    <x v="810"/>
    <n v="286"/>
    <n v="385"/>
    <n v="77"/>
    <n v="23000"/>
    <x v="7"/>
    <n v="284"/>
    <n v="100"/>
    <n v="1196752"/>
    <n v="30300000"/>
    <x v="1148"/>
    <s v="Color"/>
    <x v="4"/>
    <s v="Norwegian"/>
    <x v="27"/>
    <x v="0"/>
    <s v="Other language"/>
    <n v="-29103248"/>
    <n v="-0.96050323432343232"/>
    <s v="90-110 minutes"/>
    <n v="-0.96050323432343232"/>
    <x v="1"/>
    <n v="0"/>
  </r>
  <r>
    <s v="Heartbreakers"/>
    <x v="695"/>
    <x v="811"/>
    <n v="931"/>
    <n v="2912"/>
    <n v="7"/>
    <n v="989"/>
    <x v="21"/>
    <n v="116"/>
    <n v="123"/>
    <n v="40334024"/>
    <n v="35000000"/>
    <x v="791"/>
    <s v="Color"/>
    <x v="2"/>
    <s v="English"/>
    <x v="1"/>
    <x v="1"/>
    <s v="English"/>
    <n v="5334024"/>
    <n v="0.15240068571428567"/>
    <s v="111-130 minutes"/>
    <n v="0.15240068571428572"/>
    <x v="1"/>
    <n v="0"/>
  </r>
  <r>
    <s v="Hearts in Atlantis"/>
    <x v="138"/>
    <x v="812"/>
    <n v="12000"/>
    <n v="13811"/>
    <n v="96"/>
    <n v="0"/>
    <x v="31"/>
    <n v="135"/>
    <n v="101"/>
    <n v="24185781"/>
    <n v="31000000"/>
    <x v="1149"/>
    <s v="Color"/>
    <x v="1"/>
    <s v="English"/>
    <x v="1"/>
    <x v="1"/>
    <s v="English"/>
    <n v="-6814219"/>
    <n v="-0.21981351612903222"/>
    <s v="90-110 minutes"/>
    <n v="-0.21981351612903227"/>
    <x v="1"/>
    <n v="0"/>
  </r>
  <r>
    <s v="Heaven Is for Real"/>
    <x v="696"/>
    <x v="813"/>
    <n v="399"/>
    <n v="663"/>
    <n v="130"/>
    <n v="23000"/>
    <x v="16"/>
    <n v="82"/>
    <n v="99"/>
    <n v="91443253"/>
    <n v="12000000"/>
    <x v="1150"/>
    <s v="Color"/>
    <x v="6"/>
    <s v="English"/>
    <x v="1"/>
    <x v="3"/>
    <s v="English"/>
    <n v="79443253"/>
    <n v="6.6202710833333329"/>
    <s v="90-110 minutes"/>
    <n v="6.6202710833333329"/>
    <x v="1"/>
    <n v="1"/>
  </r>
  <r>
    <s v="Heavenly Creatures"/>
    <x v="152"/>
    <x v="814"/>
    <n v="14000"/>
    <n v="14574"/>
    <n v="0"/>
    <n v="0"/>
    <x v="14"/>
    <n v="93"/>
    <n v="108"/>
    <n v="3049135"/>
    <n v="5000000"/>
    <x v="1151"/>
    <s v="Color"/>
    <x v="6"/>
    <s v="English"/>
    <x v="16"/>
    <x v="0"/>
    <s v="English"/>
    <n v="-1950865"/>
    <n v="-0.39017299999999999"/>
    <s v="90-110 minutes"/>
    <n v="-0.39017299999999999"/>
    <x v="0"/>
    <n v="0"/>
  </r>
  <r>
    <s v="Heaven's Gate"/>
    <x v="213"/>
    <x v="815"/>
    <n v="12000"/>
    <n v="14255"/>
    <n v="517"/>
    <n v="1000"/>
    <x v="9"/>
    <n v="102"/>
    <n v="325"/>
    <n v="1500000"/>
    <n v="44000000"/>
    <x v="1152"/>
    <s v="Color"/>
    <x v="3"/>
    <s v="English"/>
    <x v="1"/>
    <x v="0"/>
    <s v="English"/>
    <n v="-42500000"/>
    <n v="-0.96590909090909094"/>
    <s v="&gt;150 minutes"/>
    <n v="-0.96590909090909094"/>
    <x v="1"/>
    <n v="0"/>
  </r>
  <r>
    <s v="Hedwig and the Angry Inch"/>
    <x v="697"/>
    <x v="816"/>
    <n v="263"/>
    <n v="993"/>
    <n v="263"/>
    <n v="0"/>
    <x v="24"/>
    <n v="108"/>
    <n v="95"/>
    <n v="3029081"/>
    <n v="6000000"/>
    <x v="200"/>
    <s v="Color"/>
    <x v="2"/>
    <s v="English"/>
    <x v="1"/>
    <x v="0"/>
    <s v="English"/>
    <n v="-2970919"/>
    <n v="-0.49515316666666664"/>
    <s v="90-110 minutes"/>
    <n v="-0.49515316666666664"/>
    <x v="0"/>
    <n v="0"/>
  </r>
  <r>
    <s v="Held Up"/>
    <x v="698"/>
    <x v="817"/>
    <n v="883"/>
    <n v="3291"/>
    <n v="15"/>
    <n v="77"/>
    <x v="17"/>
    <n v="11"/>
    <n v="89"/>
    <n v="4692814"/>
    <n v="8000000"/>
    <x v="1153"/>
    <s v="Color"/>
    <x v="2"/>
    <s v="English"/>
    <x v="1"/>
    <x v="1"/>
    <s v="English"/>
    <n v="-3307186"/>
    <n v="-0.41339824999999997"/>
    <s v="&lt;90 minutes"/>
    <n v="-0.41339825000000002"/>
    <x v="0"/>
    <n v="0"/>
  </r>
  <r>
    <s v="Hellboy"/>
    <x v="699"/>
    <x v="334"/>
    <n v="366"/>
    <n v="1112"/>
    <n v="0"/>
    <n v="0"/>
    <x v="9"/>
    <n v="242"/>
    <n v="132"/>
    <n v="59035104"/>
    <n v="66000000"/>
    <x v="1154"/>
    <s v="Color"/>
    <x v="5"/>
    <s v="English"/>
    <x v="1"/>
    <x v="1"/>
    <s v="English"/>
    <n v="-6964896"/>
    <n v="-0.10552872727272722"/>
    <s v="131-150 minutes"/>
    <n v="-0.10552872727272727"/>
    <x v="2"/>
    <n v="0"/>
  </r>
  <r>
    <s v="Hellboy II: The Golden Army"/>
    <x v="700"/>
    <x v="334"/>
    <n v="3000"/>
    <n v="3632"/>
    <n v="0"/>
    <n v="3000"/>
    <x v="20"/>
    <n v="345"/>
    <n v="120"/>
    <n v="75754670"/>
    <n v="85000000"/>
    <x v="1155"/>
    <s v="Color"/>
    <x v="5"/>
    <s v="English"/>
    <x v="1"/>
    <x v="1"/>
    <s v="English"/>
    <n v="-9245330"/>
    <n v="-0.10876858823529412"/>
    <s v="111-130 minutes"/>
    <n v="-0.10876858823529412"/>
    <x v="2"/>
    <n v="0"/>
  </r>
  <r>
    <s v="Hellraiser"/>
    <x v="701"/>
    <x v="818"/>
    <n v="266"/>
    <n v="673"/>
    <n v="385"/>
    <n v="0"/>
    <x v="20"/>
    <n v="203"/>
    <n v="86"/>
    <n v="14564027"/>
    <n v="1000000"/>
    <x v="1156"/>
    <s v="Color"/>
    <x v="7"/>
    <s v="English"/>
    <x v="4"/>
    <x v="0"/>
    <s v="English"/>
    <n v="13564027"/>
    <n v="13.564026999999999"/>
    <s v="&lt;90 minutes"/>
    <n v="13.564026999999999"/>
    <x v="0"/>
    <n v="1"/>
  </r>
  <r>
    <s v="Henry V"/>
    <x v="702"/>
    <x v="472"/>
    <n v="591"/>
    <n v="1341"/>
    <n v="0"/>
    <n v="0"/>
    <x v="18"/>
    <n v="46"/>
    <n v="137"/>
    <n v="10161099"/>
    <n v="9000000"/>
    <x v="1157"/>
    <s v="Color"/>
    <x v="5"/>
    <s v="English"/>
    <x v="4"/>
    <x v="1"/>
    <s v="English"/>
    <n v="1161099"/>
    <n v="0.12901099999999999"/>
    <s v="131-150 minutes"/>
    <n v="0.12901099999999999"/>
    <x v="1"/>
    <n v="0"/>
  </r>
  <r>
    <s v="Her"/>
    <x v="371"/>
    <x v="124"/>
    <n v="19000"/>
    <n v="19359"/>
    <n v="0"/>
    <n v="148000"/>
    <x v="30"/>
    <n v="574"/>
    <n v="126"/>
    <n v="25556065"/>
    <n v="23000000"/>
    <x v="47"/>
    <s v="Color"/>
    <x v="1"/>
    <s v="English"/>
    <x v="1"/>
    <x v="0"/>
    <s v="English"/>
    <n v="2556065"/>
    <n v="0.11113326086956521"/>
    <s v="111-130 minutes"/>
    <n v="0.11113326086956522"/>
    <x v="1"/>
    <n v="0"/>
  </r>
  <r>
    <s v="Herbie Fully Loaded"/>
    <x v="703"/>
    <x v="534"/>
    <n v="660"/>
    <n v="2177"/>
    <n v="23"/>
    <n v="1000"/>
    <x v="32"/>
    <n v="117"/>
    <n v="101"/>
    <n v="66002004"/>
    <n v="50000000"/>
    <x v="1158"/>
    <s v="Color"/>
    <x v="3"/>
    <s v="English"/>
    <x v="1"/>
    <x v="2"/>
    <s v="English"/>
    <n v="16002004"/>
    <n v="0.32004008000000006"/>
    <s v="90-110 minutes"/>
    <n v="0.32004008"/>
    <x v="1"/>
    <n v="0"/>
  </r>
  <r>
    <s v="Hercules"/>
    <x v="260"/>
    <x v="129"/>
    <n v="12000"/>
    <n v="16235"/>
    <n v="420"/>
    <n v="21000"/>
    <x v="10"/>
    <n v="245"/>
    <n v="101"/>
    <n v="72660029"/>
    <n v="100000000"/>
    <x v="33"/>
    <s v="Color"/>
    <x v="5"/>
    <s v="English"/>
    <x v="1"/>
    <x v="1"/>
    <s v="English"/>
    <n v="-27339971"/>
    <n v="-0.27339970999999996"/>
    <s v="90-110 minutes"/>
    <n v="-0.27339971000000002"/>
    <x v="2"/>
    <n v="0"/>
  </r>
  <r>
    <s v="Here Comes the Boom"/>
    <x v="49"/>
    <x v="232"/>
    <n v="4000"/>
    <n v="6727"/>
    <n v="153"/>
    <n v="17000"/>
    <x v="27"/>
    <n v="154"/>
    <n v="105"/>
    <n v="45290318"/>
    <n v="42000000"/>
    <x v="1159"/>
    <s v="Color"/>
    <x v="5"/>
    <s v="English"/>
    <x v="1"/>
    <x v="3"/>
    <s v="English"/>
    <n v="3290318"/>
    <n v="7.8340904761904806E-2"/>
    <s v="90-110 minutes"/>
    <n v="7.8340904761904764E-2"/>
    <x v="1"/>
    <n v="0"/>
  </r>
  <r>
    <s v="Here on Earth"/>
    <x v="507"/>
    <x v="819"/>
    <n v="989"/>
    <n v="3142"/>
    <n v="4"/>
    <n v="648"/>
    <x v="17"/>
    <n v="44"/>
    <n v="96"/>
    <n v="10494147"/>
    <n v="15000000"/>
    <x v="795"/>
    <s v="Color"/>
    <x v="1"/>
    <s v="English"/>
    <x v="1"/>
    <x v="1"/>
    <s v="English"/>
    <n v="-4505853"/>
    <n v="-0.30039020000000005"/>
    <s v="90-110 minutes"/>
    <n v="-0.3003902"/>
    <x v="1"/>
    <n v="0"/>
  </r>
  <r>
    <s v="Hereafter"/>
    <x v="153"/>
    <x v="118"/>
    <n v="13000"/>
    <n v="14344"/>
    <n v="16000"/>
    <n v="16000"/>
    <x v="27"/>
    <n v="315"/>
    <n v="129"/>
    <n v="32741596"/>
    <n v="50000000"/>
    <x v="1160"/>
    <s v="Color"/>
    <x v="1"/>
    <s v="English"/>
    <x v="1"/>
    <x v="1"/>
    <s v="English"/>
    <n v="-17258404"/>
    <n v="-0.34516807999999999"/>
    <s v="111-130 minutes"/>
    <n v="-0.34516807999999999"/>
    <x v="1"/>
    <n v="0"/>
  </r>
  <r>
    <s v="Hero"/>
    <x v="447"/>
    <x v="532"/>
    <n v="5000"/>
    <n v="6229"/>
    <n v="611"/>
    <n v="0"/>
    <x v="25"/>
    <n v="283"/>
    <n v="80"/>
    <n v="84961"/>
    <n v="31000000"/>
    <x v="1161"/>
    <s v="Black and White"/>
    <x v="5"/>
    <s v="Mandarin"/>
    <x v="3"/>
    <x v="1"/>
    <s v="Other language"/>
    <n v="-30915039"/>
    <n v="-0.9972593225806452"/>
    <s v="&lt;90 minutes"/>
    <n v="-0.9972593225806452"/>
    <x v="1"/>
    <n v="0"/>
  </r>
  <r>
    <s v="He's Just Not That Into You"/>
    <x v="704"/>
    <x v="317"/>
    <n v="97"/>
    <n v="318"/>
    <n v="42"/>
    <n v="12000"/>
    <x v="4"/>
    <n v="161"/>
    <n v="129"/>
    <n v="93952276"/>
    <n v="40000000"/>
    <x v="719"/>
    <s v="Color"/>
    <x v="2"/>
    <s v="English"/>
    <x v="1"/>
    <x v="1"/>
    <s v="English"/>
    <n v="53952276"/>
    <n v="1.3488069"/>
    <s v="111-130 minutes"/>
    <n v="1.3488069"/>
    <x v="1"/>
    <n v="1"/>
  </r>
  <r>
    <s v="Hesher"/>
    <x v="2"/>
    <x v="820"/>
    <n v="23000"/>
    <n v="44969"/>
    <n v="58"/>
    <n v="19000"/>
    <x v="19"/>
    <n v="134"/>
    <n v="106"/>
    <n v="382946"/>
    <n v="7000000"/>
    <x v="1162"/>
    <s v="Color"/>
    <x v="1"/>
    <s v="English"/>
    <x v="1"/>
    <x v="0"/>
    <s v="English"/>
    <n v="-6617054"/>
    <n v="-0.94529342857142862"/>
    <s v="90-110 minutes"/>
    <n v="-0.94529342857142862"/>
    <x v="0"/>
    <n v="0"/>
  </r>
  <r>
    <s v="Hey Arnold! The Movie"/>
    <x v="197"/>
    <x v="821"/>
    <n v="1000"/>
    <n v="3752"/>
    <n v="14"/>
    <n v="227"/>
    <x v="11"/>
    <n v="33"/>
    <n v="76"/>
    <n v="13684949"/>
    <n v="3000000"/>
    <x v="1163"/>
    <s v="Color"/>
    <x v="3"/>
    <s v="English"/>
    <x v="1"/>
    <x v="3"/>
    <s v="English"/>
    <n v="10684949"/>
    <n v="3.5616496666666668"/>
    <s v="&lt;90 minutes"/>
    <n v="3.5616496666666668"/>
    <x v="0"/>
    <n v="1"/>
  </r>
  <r>
    <s v="Hidalgo"/>
    <x v="231"/>
    <x v="421"/>
    <n v="24000"/>
    <n v="36925"/>
    <n v="394"/>
    <n v="0"/>
    <x v="12"/>
    <n v="140"/>
    <n v="136"/>
    <n v="67286731"/>
    <n v="100000000"/>
    <x v="1164"/>
    <s v="Color"/>
    <x v="5"/>
    <s v="English"/>
    <x v="1"/>
    <x v="1"/>
    <s v="English"/>
    <n v="-32713269"/>
    <n v="-0.32713269"/>
    <s v="131-150 minutes"/>
    <n v="-0.32713269"/>
    <x v="2"/>
    <n v="0"/>
  </r>
  <r>
    <s v="Hide and Seek"/>
    <x v="10"/>
    <x v="822"/>
    <n v="22000"/>
    <n v="23328"/>
    <n v="21"/>
    <n v="0"/>
    <x v="11"/>
    <n v="180"/>
    <n v="101"/>
    <n v="51097664"/>
    <n v="30000000"/>
    <x v="1165"/>
    <s v="Color"/>
    <x v="1"/>
    <s v="English"/>
    <x v="1"/>
    <x v="0"/>
    <s v="English"/>
    <n v="21097664"/>
    <n v="0.70325546666666661"/>
    <s v="90-110 minutes"/>
    <n v="0.70325546666666672"/>
    <x v="1"/>
    <n v="1"/>
  </r>
  <r>
    <s v="High Crimes"/>
    <x v="160"/>
    <x v="823"/>
    <n v="11000"/>
    <n v="15571"/>
    <n v="73"/>
    <n v="893"/>
    <x v="26"/>
    <n v="114"/>
    <n v="115"/>
    <n v="41543207"/>
    <n v="42000000"/>
    <x v="760"/>
    <s v="Color"/>
    <x v="4"/>
    <s v="English"/>
    <x v="1"/>
    <x v="1"/>
    <s v="English"/>
    <n v="-456793"/>
    <n v="-1.0876023809523794E-2"/>
    <s v="111-130 minutes"/>
    <n v="-1.0876023809523809E-2"/>
    <x v="1"/>
    <n v="0"/>
  </r>
  <r>
    <s v="High Fidelity"/>
    <x v="428"/>
    <x v="444"/>
    <n v="1000"/>
    <n v="3141"/>
    <n v="350"/>
    <n v="10000"/>
    <x v="7"/>
    <n v="174"/>
    <n v="113"/>
    <n v="27277055"/>
    <n v="20000000"/>
    <x v="1166"/>
    <s v="Color"/>
    <x v="2"/>
    <s v="English"/>
    <x v="4"/>
    <x v="0"/>
    <s v="English"/>
    <n v="7277055"/>
    <n v="0.36385274999999995"/>
    <s v="111-130 minutes"/>
    <n v="0.36385275"/>
    <x v="1"/>
    <n v="0"/>
  </r>
  <r>
    <s v="High Heels and Low Lifes"/>
    <x v="183"/>
    <x v="824"/>
    <n v="893"/>
    <n v="3049"/>
    <n v="302"/>
    <n v="117"/>
    <x v="21"/>
    <n v="43"/>
    <n v="86"/>
    <n v="226792"/>
    <n v="10000000"/>
    <x v="1167"/>
    <s v="Color"/>
    <x v="5"/>
    <s v="English"/>
    <x v="4"/>
    <x v="0"/>
    <s v="English"/>
    <n v="-9773208"/>
    <n v="-0.97732079999999999"/>
    <s v="&lt;90 minutes"/>
    <n v="-0.97732079999999999"/>
    <x v="1"/>
    <n v="0"/>
  </r>
  <r>
    <s v="High School Musical 3: Senior Year"/>
    <x v="705"/>
    <x v="825"/>
    <n v="755"/>
    <n v="3507"/>
    <n v="197"/>
    <n v="0"/>
    <x v="42"/>
    <n v="128"/>
    <n v="112"/>
    <n v="90556401"/>
    <n v="11000000"/>
    <x v="1168"/>
    <s v="Color"/>
    <x v="2"/>
    <s v="English"/>
    <x v="1"/>
    <x v="2"/>
    <s v="English"/>
    <n v="79556401"/>
    <n v="7.2324000909090902"/>
    <s v="111-130 minutes"/>
    <n v="7.2324000909090911"/>
    <x v="1"/>
    <n v="1"/>
  </r>
  <r>
    <s v="High Tension"/>
    <x v="706"/>
    <x v="826"/>
    <n v="447"/>
    <n v="923"/>
    <n v="192"/>
    <n v="0"/>
    <x v="9"/>
    <n v="251"/>
    <n v="89"/>
    <n v="3645438"/>
    <n v="2200000"/>
    <x v="805"/>
    <s v="Color"/>
    <x v="0"/>
    <s v="French"/>
    <x v="8"/>
    <x v="5"/>
    <s v="Other language"/>
    <n v="1445438"/>
    <n v="0.65701727272727273"/>
    <s v="&lt;90 minutes"/>
    <n v="0.65701727272727273"/>
    <x v="0"/>
    <n v="1"/>
  </r>
  <r>
    <s v="Highlander"/>
    <x v="1"/>
    <x v="827"/>
    <n v="1000"/>
    <n v="1852"/>
    <n v="85"/>
    <n v="0"/>
    <x v="2"/>
    <n v="112"/>
    <n v="110"/>
    <n v="5900000"/>
    <n v="16000000"/>
    <x v="1169"/>
    <s v="Color"/>
    <x v="5"/>
    <s v="English"/>
    <x v="4"/>
    <x v="0"/>
    <s v="English"/>
    <n v="-10100000"/>
    <n v="-0.63124999999999998"/>
    <s v="90-110 minutes"/>
    <n v="-0.63124999999999998"/>
    <x v="1"/>
    <n v="0"/>
  </r>
  <r>
    <s v="Highlander: Endgame"/>
    <x v="1"/>
    <x v="828"/>
    <n v="1000"/>
    <n v="2764"/>
    <n v="36"/>
    <n v="356"/>
    <x v="28"/>
    <n v="90"/>
    <n v="101"/>
    <n v="12801190"/>
    <n v="15000000"/>
    <x v="1170"/>
    <s v="Color"/>
    <x v="5"/>
    <s v="English"/>
    <x v="1"/>
    <x v="0"/>
    <s v="English"/>
    <n v="-2198810"/>
    <n v="-0.14658733333333329"/>
    <s v="90-110 minutes"/>
    <n v="-0.14658733333333332"/>
    <x v="1"/>
    <n v="0"/>
  </r>
  <r>
    <s v="Highlander: The Final Dimension"/>
    <x v="1"/>
    <x v="829"/>
    <n v="1000"/>
    <n v="2960"/>
    <n v="5"/>
    <n v="319"/>
    <x v="22"/>
    <n v="32"/>
    <n v="99"/>
    <n v="13829734"/>
    <n v="26000000"/>
    <x v="1171"/>
    <s v="Color"/>
    <x v="5"/>
    <s v="English"/>
    <x v="14"/>
    <x v="1"/>
    <s v="English"/>
    <n v="-12170266"/>
    <n v="-0.46808715384615385"/>
    <s v="90-110 minutes"/>
    <n v="-0.46808715384615385"/>
    <x v="1"/>
    <n v="0"/>
  </r>
  <r>
    <s v="Hit and Run"/>
    <x v="148"/>
    <x v="830"/>
    <n v="14000"/>
    <n v="15922"/>
    <n v="21"/>
    <n v="0"/>
    <x v="8"/>
    <n v="176"/>
    <n v="100"/>
    <n v="13746550"/>
    <n v="2000000"/>
    <x v="1172"/>
    <s v="Color"/>
    <x v="5"/>
    <s v="English"/>
    <x v="1"/>
    <x v="0"/>
    <s v="English"/>
    <n v="11746550"/>
    <n v="5.8732749999999996"/>
    <s v="90-110 minutes"/>
    <n v="5.8732749999999996"/>
    <x v="0"/>
    <n v="1"/>
  </r>
  <r>
    <s v="Hitch"/>
    <x v="124"/>
    <x v="205"/>
    <n v="10000"/>
    <n v="13426"/>
    <n v="72"/>
    <n v="0"/>
    <x v="0"/>
    <n v="171"/>
    <n v="118"/>
    <n v="177575142"/>
    <n v="70000000"/>
    <x v="1173"/>
    <s v="Color"/>
    <x v="2"/>
    <s v="English"/>
    <x v="1"/>
    <x v="1"/>
    <s v="English"/>
    <n v="107575142"/>
    <n v="1.5367877428571428"/>
    <s v="111-130 minutes"/>
    <n v="1.5367877428571428"/>
    <x v="2"/>
    <n v="1"/>
  </r>
  <r>
    <s v="Hitman"/>
    <x v="707"/>
    <x v="831"/>
    <n v="866"/>
    <n v="2124"/>
    <n v="87"/>
    <n v="0"/>
    <x v="26"/>
    <n v="193"/>
    <n v="94"/>
    <n v="39687528"/>
    <n v="24000000"/>
    <x v="1174"/>
    <s v="Color"/>
    <x v="5"/>
    <s v="English"/>
    <x v="8"/>
    <x v="0"/>
    <s v="English"/>
    <n v="15687528"/>
    <n v="0.65364700000000009"/>
    <s v="90-110 minutes"/>
    <n v="0.65364699999999998"/>
    <x v="1"/>
    <n v="1"/>
  </r>
  <r>
    <s v="Hobo with a Shotgun"/>
    <x v="171"/>
    <x v="832"/>
    <n v="694"/>
    <n v="1249"/>
    <n v="59"/>
    <n v="37000"/>
    <x v="8"/>
    <n v="272"/>
    <n v="86"/>
    <n v="703002"/>
    <n v="3000000"/>
    <x v="1175"/>
    <s v="Color"/>
    <x v="5"/>
    <s v="English"/>
    <x v="14"/>
    <x v="4"/>
    <s v="English"/>
    <n v="-2296998"/>
    <n v="-0.76566599999999996"/>
    <s v="&lt;90 minutes"/>
    <n v="-0.76566599999999996"/>
    <x v="0"/>
    <n v="0"/>
  </r>
  <r>
    <s v="Hocus Pocus"/>
    <x v="708"/>
    <x v="825"/>
    <n v="580"/>
    <n v="1275"/>
    <n v="197"/>
    <n v="16000"/>
    <x v="12"/>
    <n v="36"/>
    <n v="96"/>
    <n v="39514713"/>
    <n v="28000000"/>
    <x v="1176"/>
    <s v="Color"/>
    <x v="2"/>
    <s v="English"/>
    <x v="1"/>
    <x v="3"/>
    <s v="English"/>
    <n v="11514713"/>
    <n v="0.41123975000000002"/>
    <s v="90-110 minutes"/>
    <n v="0.41123975000000002"/>
    <x v="1"/>
    <n v="0"/>
  </r>
  <r>
    <s v="Hoffa"/>
    <x v="709"/>
    <x v="556"/>
    <n v="436"/>
    <n v="1394"/>
    <n v="0"/>
    <n v="949"/>
    <x v="0"/>
    <n v="32"/>
    <n v="140"/>
    <n v="24276500"/>
    <n v="35000000"/>
    <x v="1177"/>
    <s v="Color"/>
    <x v="6"/>
    <s v="English"/>
    <x v="1"/>
    <x v="0"/>
    <s v="English"/>
    <n v="-10723500"/>
    <n v="-0.30638571428571426"/>
    <s v="131-150 minutes"/>
    <n v="-0.30638571428571426"/>
    <x v="1"/>
    <n v="0"/>
  </r>
  <r>
    <s v="Holes"/>
    <x v="430"/>
    <x v="446"/>
    <n v="596"/>
    <n v="1293"/>
    <n v="99"/>
    <n v="0"/>
    <x v="19"/>
    <n v="106"/>
    <n v="117"/>
    <n v="67325559"/>
    <n v="20000000"/>
    <x v="1178"/>
    <s v="Black and White"/>
    <x v="3"/>
    <s v="English"/>
    <x v="1"/>
    <x v="3"/>
    <s v="English"/>
    <n v="47325559"/>
    <n v="2.3662779500000002"/>
    <s v="111-130 minutes"/>
    <n v="2.3662779500000002"/>
    <x v="1"/>
    <n v="1"/>
  </r>
  <r>
    <s v="Hollow Man"/>
    <x v="710"/>
    <x v="326"/>
    <n v="833"/>
    <n v="2356"/>
    <n v="719"/>
    <n v="0"/>
    <x v="34"/>
    <n v="180"/>
    <n v="119"/>
    <n v="73209340"/>
    <n v="95000000"/>
    <x v="1179"/>
    <s v="Color"/>
    <x v="5"/>
    <s v="English"/>
    <x v="1"/>
    <x v="0"/>
    <s v="English"/>
    <n v="-21790660"/>
    <n v="-0.22937536842105266"/>
    <s v="111-130 minutes"/>
    <n v="-0.22937536842105263"/>
    <x v="2"/>
    <n v="0"/>
  </r>
  <r>
    <s v="Hollywood Ending"/>
    <x v="196"/>
    <x v="209"/>
    <n v="11000"/>
    <n v="12766"/>
    <n v="11000"/>
    <n v="762"/>
    <x v="0"/>
    <n v="109"/>
    <n v="112"/>
    <n v="4839383"/>
    <n v="16000000"/>
    <x v="1180"/>
    <s v="Color"/>
    <x v="2"/>
    <s v="English"/>
    <x v="1"/>
    <x v="1"/>
    <s v="English"/>
    <n v="-11160617"/>
    <n v="-0.69753856250000001"/>
    <s v="111-130 minutes"/>
    <n v="-0.69753856250000001"/>
    <x v="1"/>
    <n v="0"/>
  </r>
  <r>
    <s v="Hollywood Homicide"/>
    <x v="44"/>
    <x v="544"/>
    <n v="11000"/>
    <n v="14028"/>
    <n v="41"/>
    <n v="648"/>
    <x v="13"/>
    <n v="132"/>
    <n v="116"/>
    <n v="30013346"/>
    <n v="75000000"/>
    <x v="1181"/>
    <s v="Color"/>
    <x v="5"/>
    <s v="English"/>
    <x v="1"/>
    <x v="1"/>
    <s v="English"/>
    <n v="-44986654"/>
    <n v="-0.59982205333333338"/>
    <s v="111-130 minutes"/>
    <n v="-0.59982205333333338"/>
    <x v="2"/>
    <n v="0"/>
  </r>
  <r>
    <s v="Hollywood Shuffle"/>
    <x v="711"/>
    <x v="833"/>
    <n v="467"/>
    <n v="1431"/>
    <n v="467"/>
    <n v="471"/>
    <x v="20"/>
    <n v="21"/>
    <n v="81"/>
    <n v="5228617"/>
    <n v="100000"/>
    <x v="1182"/>
    <s v="Color"/>
    <x v="2"/>
    <s v="English"/>
    <x v="1"/>
    <x v="0"/>
    <s v="English"/>
    <n v="5128617"/>
    <n v="51.286169999999998"/>
    <s v="&lt;90 minutes"/>
    <n v="51.286169999999998"/>
    <x v="0"/>
    <n v="1"/>
  </r>
  <r>
    <s v="Holy Man"/>
    <x v="712"/>
    <x v="322"/>
    <n v="743"/>
    <n v="2367"/>
    <n v="65"/>
    <n v="296"/>
    <x v="38"/>
    <n v="56"/>
    <n v="114"/>
    <n v="12065985"/>
    <n v="60000000"/>
    <x v="1183"/>
    <s v="Color"/>
    <x v="2"/>
    <s v="English"/>
    <x v="1"/>
    <x v="3"/>
    <s v="English"/>
    <n v="-47934015"/>
    <n v="-0.79890024999999998"/>
    <s v="111-130 minutes"/>
    <n v="-0.79890024999999998"/>
    <x v="2"/>
    <n v="0"/>
  </r>
  <r>
    <s v="Home"/>
    <x v="713"/>
    <x v="834"/>
    <n v="17000"/>
    <n v="17883"/>
    <n v="12"/>
    <n v="26000"/>
    <x v="12"/>
    <n v="165"/>
    <n v="94"/>
    <n v="177343675"/>
    <n v="135000000"/>
    <x v="1184"/>
    <s v="Color"/>
    <x v="3"/>
    <s v="English"/>
    <x v="1"/>
    <x v="3"/>
    <s v="English"/>
    <n v="42343675"/>
    <n v="0.31365685185185188"/>
    <s v="90-110 minutes"/>
    <n v="0.31365685185185183"/>
    <x v="2"/>
    <n v="0"/>
  </r>
  <r>
    <s v="Home Alone"/>
    <x v="714"/>
    <x v="313"/>
    <n v="3000"/>
    <n v="7521"/>
    <n v="0"/>
    <n v="20000"/>
    <x v="1"/>
    <n v="102"/>
    <n v="103"/>
    <n v="285761243"/>
    <n v="18000000"/>
    <x v="1185"/>
    <s v="Color"/>
    <x v="2"/>
    <s v="English"/>
    <x v="1"/>
    <x v="3"/>
    <s v="English"/>
    <n v="267761243"/>
    <n v="14.87562461111111"/>
    <s v="90-110 minutes"/>
    <n v="14.87562461111111"/>
    <x v="1"/>
    <n v="1"/>
  </r>
  <r>
    <s v="Home Alone 2: Lost in New York"/>
    <x v="714"/>
    <x v="313"/>
    <n v="3000"/>
    <n v="7860"/>
    <n v="0"/>
    <n v="0"/>
    <x v="0"/>
    <n v="37"/>
    <n v="120"/>
    <n v="173585516"/>
    <n v="18000000"/>
    <x v="1186"/>
    <s v="Color"/>
    <x v="3"/>
    <s v="English"/>
    <x v="1"/>
    <x v="3"/>
    <s v="English"/>
    <n v="155585516"/>
    <n v="8.6436397777777785"/>
    <s v="111-130 minutes"/>
    <n v="8.6436397777777785"/>
    <x v="1"/>
    <n v="1"/>
  </r>
  <r>
    <s v="Home for the Holidays"/>
    <x v="95"/>
    <x v="835"/>
    <n v="21000"/>
    <n v="25263"/>
    <n v="0"/>
    <n v="0"/>
    <x v="0"/>
    <n v="45"/>
    <n v="103"/>
    <n v="17518220"/>
    <n v="20000000"/>
    <x v="1187"/>
    <s v="Color"/>
    <x v="2"/>
    <s v="English"/>
    <x v="1"/>
    <x v="1"/>
    <s v="English"/>
    <n v="-2481780"/>
    <n v="-0.124089"/>
    <s v="90-110 minutes"/>
    <n v="-0.124089"/>
    <x v="1"/>
    <n v="0"/>
  </r>
  <r>
    <s v="Home Fries"/>
    <x v="234"/>
    <x v="747"/>
    <n v="925"/>
    <n v="2913"/>
    <n v="23"/>
    <n v="247"/>
    <x v="39"/>
    <n v="42"/>
    <n v="91"/>
    <n v="10443316"/>
    <n v="15000000"/>
    <x v="1188"/>
    <s v="Color"/>
    <x v="2"/>
    <s v="English"/>
    <x v="1"/>
    <x v="1"/>
    <s v="English"/>
    <n v="-4556684"/>
    <n v="-0.30377893333333328"/>
    <s v="90-110 minutes"/>
    <n v="-0.30377893333333333"/>
    <x v="1"/>
    <n v="0"/>
  </r>
  <r>
    <s v="Home on the Range"/>
    <x v="29"/>
    <x v="836"/>
    <n v="12000"/>
    <n v="13607"/>
    <n v="6"/>
    <n v="304"/>
    <x v="33"/>
    <n v="104"/>
    <n v="76"/>
    <n v="50026353"/>
    <n v="110000000"/>
    <x v="1189"/>
    <s v="Color"/>
    <x v="10"/>
    <s v="English"/>
    <x v="1"/>
    <x v="3"/>
    <s v="English"/>
    <n v="-59973647"/>
    <n v="-0.54521497272727271"/>
    <s v="&lt;90 minutes"/>
    <n v="-0.54521497272727271"/>
    <x v="2"/>
    <n v="0"/>
  </r>
  <r>
    <s v="Home Run"/>
    <x v="320"/>
    <x v="837"/>
    <n v="890"/>
    <n v="2681"/>
    <n v="29"/>
    <n v="0"/>
    <x v="10"/>
    <n v="10"/>
    <n v="113"/>
    <n v="2859955"/>
    <n v="1200000"/>
    <x v="1190"/>
    <s v="Color"/>
    <x v="1"/>
    <s v="English"/>
    <x v="1"/>
    <x v="1"/>
    <s v="English"/>
    <n v="1659955"/>
    <n v="1.3832958333333334"/>
    <s v="111-130 minutes"/>
    <n v="1.3832958333333334"/>
    <x v="0"/>
    <n v="1"/>
  </r>
  <r>
    <s v="Homefront"/>
    <x v="448"/>
    <x v="602"/>
    <n v="26000"/>
    <n v="39989"/>
    <n v="39"/>
    <n v="15000"/>
    <x v="27"/>
    <n v="203"/>
    <n v="100"/>
    <n v="19783777"/>
    <n v="22000000"/>
    <x v="1191"/>
    <s v="Color"/>
    <x v="5"/>
    <s v="English"/>
    <x v="1"/>
    <x v="0"/>
    <s v="English"/>
    <n v="-2216223"/>
    <n v="-0.10073740909090911"/>
    <s v="90-110 minutes"/>
    <n v="-0.10073740909090909"/>
    <x v="1"/>
    <n v="0"/>
  </r>
  <r>
    <s v="Honey"/>
    <x v="715"/>
    <x v="125"/>
    <n v="2000"/>
    <n v="4868"/>
    <n v="23"/>
    <n v="0"/>
    <x v="13"/>
    <n v="97"/>
    <n v="94"/>
    <n v="30222640"/>
    <n v="25000000"/>
    <x v="1192"/>
    <s v="Color"/>
    <x v="1"/>
    <s v="English"/>
    <x v="1"/>
    <x v="1"/>
    <s v="English"/>
    <n v="5222640"/>
    <n v="0.20890560000000002"/>
    <s v="90-110 minutes"/>
    <n v="0.2089056"/>
    <x v="1"/>
    <n v="0"/>
  </r>
  <r>
    <s v="Hoodwinked Too! Hood vs. Evil"/>
    <x v="163"/>
    <x v="838"/>
    <n v="1000"/>
    <n v="5393"/>
    <n v="6"/>
    <n v="0"/>
    <x v="3"/>
    <n v="77"/>
    <n v="86"/>
    <n v="10134754"/>
    <n v="30000000"/>
    <x v="1193"/>
    <s v="Color"/>
    <x v="10"/>
    <s v="English"/>
    <x v="1"/>
    <x v="3"/>
    <s v="English"/>
    <n v="-19865246"/>
    <n v="-0.66217486666666669"/>
    <s v="&lt;90 minutes"/>
    <n v="-0.66217486666666669"/>
    <x v="1"/>
    <n v="0"/>
  </r>
  <r>
    <s v="Hoodwinked!"/>
    <x v="264"/>
    <x v="839"/>
    <n v="11000"/>
    <n v="14385"/>
    <n v="19"/>
    <n v="0"/>
    <x v="27"/>
    <n v="142"/>
    <n v="80"/>
    <n v="51053787"/>
    <n v="17500000"/>
    <x v="1194"/>
    <s v="Color"/>
    <x v="5"/>
    <s v="English"/>
    <x v="1"/>
    <x v="3"/>
    <s v="English"/>
    <n v="33553787"/>
    <n v="1.917359257142857"/>
    <s v="&lt;90 minutes"/>
    <n v="1.917359257142857"/>
    <x v="1"/>
    <n v="1"/>
  </r>
  <r>
    <s v="Hook"/>
    <x v="133"/>
    <x v="110"/>
    <n v="49000"/>
    <n v="64259"/>
    <n v="14000"/>
    <n v="13000"/>
    <x v="12"/>
    <n v="75"/>
    <n v="142"/>
    <n v="119654900"/>
    <n v="70000000"/>
    <x v="510"/>
    <s v="Color"/>
    <x v="3"/>
    <s v="English"/>
    <x v="1"/>
    <x v="3"/>
    <s v="English"/>
    <n v="49654900"/>
    <n v="0.70935571428571431"/>
    <s v="131-150 minutes"/>
    <n v="0.70935571428571431"/>
    <x v="2"/>
    <n v="1"/>
  </r>
  <r>
    <s v="Hoop Dreams"/>
    <x v="716"/>
    <x v="840"/>
    <n v="7"/>
    <n v="15"/>
    <n v="23"/>
    <n v="0"/>
    <x v="15"/>
    <n v="53"/>
    <n v="170"/>
    <n v="7830611"/>
    <n v="700000"/>
    <x v="1195"/>
    <s v="Color"/>
    <x v="8"/>
    <s v="English"/>
    <x v="1"/>
    <x v="1"/>
    <s v="English"/>
    <n v="7130611"/>
    <n v="10.186587142857142"/>
    <s v="&gt;150 minutes"/>
    <n v="10.186587142857142"/>
    <x v="0"/>
    <n v="1"/>
  </r>
  <r>
    <s v="Hoot"/>
    <x v="717"/>
    <x v="841"/>
    <n v="8000"/>
    <n v="10732"/>
    <n v="6"/>
    <n v="647"/>
    <x v="5"/>
    <n v="49"/>
    <n v="91"/>
    <n v="8080116"/>
    <n v="15000000"/>
    <x v="1196"/>
    <s v="Color"/>
    <x v="3"/>
    <s v="English"/>
    <x v="1"/>
    <x v="3"/>
    <s v="English"/>
    <n v="-6919884"/>
    <n v="-0.4613256"/>
    <s v="90-110 minutes"/>
    <n v="-0.4613256"/>
    <x v="1"/>
    <n v="0"/>
  </r>
  <r>
    <s v="Hop"/>
    <x v="98"/>
    <x v="170"/>
    <n v="989"/>
    <n v="2558"/>
    <n v="25"/>
    <n v="0"/>
    <x v="37"/>
    <n v="156"/>
    <n v="95"/>
    <n v="108012170"/>
    <n v="63000000"/>
    <x v="1197"/>
    <s v="Color"/>
    <x v="3"/>
    <s v="English"/>
    <x v="1"/>
    <x v="3"/>
    <s v="English"/>
    <n v="45012170"/>
    <n v="0.71447888888888889"/>
    <s v="90-110 minutes"/>
    <n v="0.71447888888888889"/>
    <x v="2"/>
    <n v="1"/>
  </r>
  <r>
    <s v="Hope Floats"/>
    <x v="562"/>
    <x v="842"/>
    <n v="970"/>
    <n v="2860"/>
    <n v="0"/>
    <n v="0"/>
    <x v="11"/>
    <n v="65"/>
    <n v="114"/>
    <n v="60033780"/>
    <n v="30000000"/>
    <x v="1198"/>
    <s v="Color"/>
    <x v="1"/>
    <s v="English"/>
    <x v="1"/>
    <x v="1"/>
    <s v="English"/>
    <n v="30033780"/>
    <n v="1.0011260000000002"/>
    <s v="111-130 minutes"/>
    <n v="1.001126"/>
    <x v="1"/>
    <n v="1"/>
  </r>
  <r>
    <s v="Hope Springs"/>
    <x v="93"/>
    <x v="843"/>
    <n v="11000"/>
    <n v="19420"/>
    <n v="64"/>
    <n v="0"/>
    <x v="26"/>
    <n v="234"/>
    <n v="100"/>
    <n v="63536011"/>
    <n v="30000000"/>
    <x v="1199"/>
    <s v="Color"/>
    <x v="2"/>
    <s v="English"/>
    <x v="1"/>
    <x v="1"/>
    <s v="English"/>
    <n v="33536011"/>
    <n v="1.1178670333333334"/>
    <s v="90-110 minutes"/>
    <n v="1.1178670333333334"/>
    <x v="1"/>
    <n v="1"/>
  </r>
  <r>
    <s v="Horrible Bosses"/>
    <x v="23"/>
    <x v="724"/>
    <n v="18000"/>
    <n v="18669"/>
    <n v="91"/>
    <n v="31000"/>
    <x v="31"/>
    <n v="340"/>
    <n v="106"/>
    <n v="117528646"/>
    <n v="35000000"/>
    <x v="1200"/>
    <s v="Color"/>
    <x v="2"/>
    <s v="English"/>
    <x v="1"/>
    <x v="0"/>
    <s v="English"/>
    <n v="82528646"/>
    <n v="2.3579613142857143"/>
    <s v="90-110 minutes"/>
    <n v="2.3579613142857143"/>
    <x v="1"/>
    <n v="1"/>
  </r>
  <r>
    <s v="Horrible Bosses 2"/>
    <x v="23"/>
    <x v="537"/>
    <n v="18000"/>
    <n v="30571"/>
    <n v="51"/>
    <n v="12000"/>
    <x v="26"/>
    <n v="196"/>
    <n v="116"/>
    <n v="54414716"/>
    <n v="42000000"/>
    <x v="1201"/>
    <s v="Color"/>
    <x v="2"/>
    <s v="English"/>
    <x v="1"/>
    <x v="0"/>
    <s v="English"/>
    <n v="12414716"/>
    <n v="0.29558847619047612"/>
    <s v="111-130 minutes"/>
    <n v="0.29558847619047618"/>
    <x v="1"/>
    <n v="0"/>
  </r>
  <r>
    <s v="Hostage"/>
    <x v="570"/>
    <x v="844"/>
    <n v="87000"/>
    <n v="103354"/>
    <n v="17"/>
    <n v="0"/>
    <x v="0"/>
    <n v="152"/>
    <n v="113"/>
    <n v="34636443"/>
    <n v="52000000"/>
    <x v="1202"/>
    <s v="Color"/>
    <x v="5"/>
    <s v="English"/>
    <x v="1"/>
    <x v="0"/>
    <s v="English"/>
    <n v="-17363557"/>
    <n v="-0.33391455769230771"/>
    <s v="111-130 minutes"/>
    <n v="-0.33391455769230771"/>
    <x v="2"/>
    <n v="0"/>
  </r>
  <r>
    <s v="Hostel"/>
    <x v="718"/>
    <x v="845"/>
    <n v="1000"/>
    <n v="2990"/>
    <n v="0"/>
    <n v="0"/>
    <x v="11"/>
    <n v="303"/>
    <n v="93"/>
    <n v="47277326"/>
    <n v="4800000"/>
    <x v="1203"/>
    <s v="Color"/>
    <x v="0"/>
    <s v="English"/>
    <x v="1"/>
    <x v="0"/>
    <s v="English"/>
    <n v="42477326"/>
    <n v="8.8494429166666659"/>
    <s v="90-110 minutes"/>
    <n v="8.8494429166666659"/>
    <x v="0"/>
    <n v="1"/>
  </r>
  <r>
    <s v="Hostel: Part II"/>
    <x v="718"/>
    <x v="845"/>
    <n v="1000"/>
    <n v="4707"/>
    <n v="0"/>
    <n v="0"/>
    <x v="33"/>
    <n v="252"/>
    <n v="94"/>
    <n v="17544812"/>
    <n v="10000000"/>
    <x v="1204"/>
    <s v="Color"/>
    <x v="0"/>
    <s v="English"/>
    <x v="1"/>
    <x v="0"/>
    <s v="English"/>
    <n v="7544812"/>
    <n v="0.75448120000000007"/>
    <s v="90-110 minutes"/>
    <n v="0.75448119999999996"/>
    <x v="1"/>
    <n v="1"/>
  </r>
  <r>
    <s v="Hot Fuzz"/>
    <x v="719"/>
    <x v="846"/>
    <n v="175"/>
    <n v="485"/>
    <n v="1000"/>
    <n v="17000"/>
    <x v="25"/>
    <n v="285"/>
    <n v="121"/>
    <n v="23618786"/>
    <n v="8000000"/>
    <x v="849"/>
    <s v="Color"/>
    <x v="5"/>
    <s v="English"/>
    <x v="4"/>
    <x v="0"/>
    <s v="English"/>
    <n v="15618786"/>
    <n v="1.95234825"/>
    <s v="111-130 minutes"/>
    <n v="1.95234825"/>
    <x v="0"/>
    <n v="1"/>
  </r>
  <r>
    <s v="Hot Pursuit"/>
    <x v="720"/>
    <x v="28"/>
    <n v="472"/>
    <n v="1679"/>
    <n v="98"/>
    <n v="0"/>
    <x v="17"/>
    <n v="155"/>
    <n v="87"/>
    <n v="34507079"/>
    <n v="35000000"/>
    <x v="1205"/>
    <s v="Color"/>
    <x v="5"/>
    <s v="English"/>
    <x v="1"/>
    <x v="1"/>
    <s v="English"/>
    <n v="-492921"/>
    <n v="-1.4083457142857192E-2"/>
    <s v="&lt;90 minutes"/>
    <n v="-1.4083457142857143E-2"/>
    <x v="1"/>
    <n v="0"/>
  </r>
  <r>
    <s v="Hot Tub Time Machine"/>
    <x v="637"/>
    <x v="114"/>
    <n v="496"/>
    <n v="1272"/>
    <n v="38"/>
    <n v="12000"/>
    <x v="4"/>
    <n v="265"/>
    <n v="101"/>
    <n v="50213619"/>
    <n v="36000000"/>
    <x v="1206"/>
    <s v="Color"/>
    <x v="2"/>
    <s v="English"/>
    <x v="1"/>
    <x v="0"/>
    <s v="English"/>
    <n v="14213619"/>
    <n v="0.39482274999999989"/>
    <s v="90-110 minutes"/>
    <n v="0.39482275"/>
    <x v="1"/>
    <n v="0"/>
  </r>
  <r>
    <s v="Hot Tub Time Machine 2"/>
    <x v="721"/>
    <x v="114"/>
    <n v="3000"/>
    <n v="4702"/>
    <n v="38"/>
    <n v="0"/>
    <x v="17"/>
    <n v="107"/>
    <n v="99"/>
    <n v="12282677"/>
    <n v="14000000"/>
    <x v="1207"/>
    <s v="Color"/>
    <x v="2"/>
    <s v="English"/>
    <x v="1"/>
    <x v="0"/>
    <s v="English"/>
    <n v="-1717323"/>
    <n v="-0.12266592857142855"/>
    <s v="90-110 minutes"/>
    <n v="-0.12266592857142856"/>
    <x v="1"/>
    <n v="0"/>
  </r>
  <r>
    <s v="Hotel for Dogs"/>
    <x v="323"/>
    <x v="576"/>
    <n v="3000"/>
    <n v="5174"/>
    <n v="87"/>
    <n v="1000"/>
    <x v="33"/>
    <n v="107"/>
    <n v="100"/>
    <n v="73023275"/>
    <n v="35000000"/>
    <x v="1208"/>
    <s v="Color"/>
    <x v="2"/>
    <s v="English"/>
    <x v="1"/>
    <x v="3"/>
    <s v="English"/>
    <n v="38023275"/>
    <n v="1.0863792857142855"/>
    <s v="90-110 minutes"/>
    <n v="1.0863792857142858"/>
    <x v="1"/>
    <n v="1"/>
  </r>
  <r>
    <s v="Hotel Rwanda"/>
    <x v="323"/>
    <x v="847"/>
    <n v="3000"/>
    <n v="4142"/>
    <n v="83"/>
    <n v="12000"/>
    <x v="6"/>
    <n v="187"/>
    <n v="121"/>
    <n v="23472900"/>
    <n v="17500000"/>
    <x v="1154"/>
    <s v="Color"/>
    <x v="1"/>
    <s v="English"/>
    <x v="4"/>
    <x v="1"/>
    <s v="English"/>
    <n v="5972900"/>
    <n v="0.34130857142857152"/>
    <s v="111-130 minutes"/>
    <n v="0.34130857142857141"/>
    <x v="1"/>
    <n v="0"/>
  </r>
  <r>
    <s v="Hotel Transylvania"/>
    <x v="29"/>
    <x v="848"/>
    <n v="12000"/>
    <n v="37142"/>
    <n v="266"/>
    <n v="28000"/>
    <x v="19"/>
    <n v="256"/>
    <n v="91"/>
    <n v="148313048"/>
    <n v="85000000"/>
    <x v="1209"/>
    <s v="Color"/>
    <x v="10"/>
    <s v="English"/>
    <x v="1"/>
    <x v="3"/>
    <s v="English"/>
    <n v="63313048"/>
    <n v="0.74485938823529407"/>
    <s v="90-110 minutes"/>
    <n v="0.74485938823529407"/>
    <x v="2"/>
    <n v="1"/>
  </r>
  <r>
    <s v="Hotel Transylvania 2"/>
    <x v="29"/>
    <x v="848"/>
    <n v="12000"/>
    <n v="26839"/>
    <n v="266"/>
    <n v="16000"/>
    <x v="12"/>
    <n v="152"/>
    <n v="89"/>
    <n v="169692572"/>
    <n v="80000000"/>
    <x v="1210"/>
    <s v="Color"/>
    <x v="10"/>
    <s v="English"/>
    <x v="1"/>
    <x v="3"/>
    <s v="English"/>
    <n v="89692572"/>
    <n v="1.1211571500000002"/>
    <s v="&lt;90 minutes"/>
    <n v="1.1211571499999999"/>
    <x v="2"/>
    <n v="1"/>
  </r>
  <r>
    <s v="House at the End of the Street"/>
    <x v="169"/>
    <x v="849"/>
    <n v="34000"/>
    <n v="35717"/>
    <n v="13"/>
    <n v="10000"/>
    <x v="5"/>
    <n v="224"/>
    <n v="101"/>
    <n v="31607598"/>
    <n v="6900000"/>
    <x v="1211"/>
    <s v="Color"/>
    <x v="1"/>
    <s v="English"/>
    <x v="14"/>
    <x v="1"/>
    <s v="English"/>
    <n v="24707598"/>
    <n v="3.5808113043478258"/>
    <s v="90-110 minutes"/>
    <n v="3.5808113043478262"/>
    <x v="0"/>
    <n v="1"/>
  </r>
  <r>
    <s v="House of 1000 Corpses"/>
    <x v="722"/>
    <x v="791"/>
    <n v="1000"/>
    <n v="2444"/>
    <n v="0"/>
    <n v="0"/>
    <x v="10"/>
    <n v="202"/>
    <n v="105"/>
    <n v="12583510"/>
    <n v="7000000"/>
    <x v="1008"/>
    <s v="Black and White"/>
    <x v="0"/>
    <s v="English"/>
    <x v="1"/>
    <x v="0"/>
    <s v="English"/>
    <n v="5583510"/>
    <n v="0.79764428571428581"/>
    <s v="90-110 minutes"/>
    <n v="0.79764428571428569"/>
    <x v="0"/>
    <n v="1"/>
  </r>
  <r>
    <s v="House of D"/>
    <x v="133"/>
    <x v="850"/>
    <n v="49000"/>
    <n v="51441"/>
    <n v="0"/>
    <n v="857"/>
    <x v="20"/>
    <n v="46"/>
    <n v="96"/>
    <n v="371081"/>
    <n v="6000000"/>
    <x v="1212"/>
    <s v="Color"/>
    <x v="2"/>
    <s v="English"/>
    <x v="1"/>
    <x v="1"/>
    <s v="English"/>
    <n v="-5628919"/>
    <n v="-0.9381531666666667"/>
    <s v="90-110 minutes"/>
    <n v="-0.9381531666666667"/>
    <x v="0"/>
    <n v="0"/>
  </r>
  <r>
    <s v="House of Flying Daggers"/>
    <x v="723"/>
    <x v="532"/>
    <n v="755"/>
    <n v="1244"/>
    <n v="611"/>
    <n v="0"/>
    <x v="7"/>
    <n v="248"/>
    <n v="119"/>
    <n v="11041228"/>
    <n v="100000000"/>
    <x v="1213"/>
    <s v="Color"/>
    <x v="5"/>
    <s v="Mandarin"/>
    <x v="3"/>
    <x v="1"/>
    <s v="Other language"/>
    <n v="-88958772"/>
    <n v="-0.88958771999999997"/>
    <s v="111-130 minutes"/>
    <n v="-0.88958771999999997"/>
    <x v="2"/>
    <n v="0"/>
  </r>
  <r>
    <s v="House of Sand and Fog"/>
    <x v="314"/>
    <x v="851"/>
    <n v="638"/>
    <n v="2282"/>
    <n v="26"/>
    <n v="0"/>
    <x v="7"/>
    <n v="158"/>
    <n v="126"/>
    <n v="13005485"/>
    <n v="15000000"/>
    <x v="1214"/>
    <s v="Color"/>
    <x v="1"/>
    <s v="English"/>
    <x v="1"/>
    <x v="0"/>
    <s v="English"/>
    <n v="-1994515"/>
    <n v="-0.13296766666666671"/>
    <s v="111-130 minutes"/>
    <n v="-0.13296766666666668"/>
    <x v="1"/>
    <n v="0"/>
  </r>
  <r>
    <s v="House of Wax"/>
    <x v="724"/>
    <x v="852"/>
    <n v="730"/>
    <n v="2178"/>
    <n v="174"/>
    <n v="0"/>
    <x v="13"/>
    <n v="228"/>
    <n v="108"/>
    <n v="32048809"/>
    <n v="30000000"/>
    <x v="1215"/>
    <s v="Color"/>
    <x v="0"/>
    <s v="English"/>
    <x v="12"/>
    <x v="0"/>
    <s v="English"/>
    <n v="2048809"/>
    <n v="6.829363333333327E-2"/>
    <s v="90-110 minutes"/>
    <n v="6.829363333333334E-2"/>
    <x v="1"/>
    <n v="0"/>
  </r>
  <r>
    <s v="House on Haunted Hill"/>
    <x v="725"/>
    <x v="697"/>
    <n v="885"/>
    <n v="2872"/>
    <n v="37"/>
    <n v="0"/>
    <x v="5"/>
    <n v="147"/>
    <n v="93"/>
    <n v="40846082"/>
    <n v="19000000"/>
    <x v="1216"/>
    <s v="Color"/>
    <x v="0"/>
    <s v="English"/>
    <x v="1"/>
    <x v="0"/>
    <s v="English"/>
    <n v="21846082"/>
    <n v="1.149793789473684"/>
    <s v="90-110 minutes"/>
    <n v="1.1497937894736843"/>
    <x v="1"/>
    <n v="1"/>
  </r>
  <r>
    <s v="House Party 2"/>
    <x v="726"/>
    <x v="853"/>
    <n v="901"/>
    <n v="2523"/>
    <n v="0"/>
    <n v="232"/>
    <x v="17"/>
    <n v="12"/>
    <n v="94"/>
    <n v="19281235"/>
    <n v="5000000"/>
    <x v="1217"/>
    <s v="Color"/>
    <x v="2"/>
    <s v="English"/>
    <x v="1"/>
    <x v="0"/>
    <s v="English"/>
    <n v="14281235"/>
    <n v="2.8562470000000002"/>
    <s v="90-110 minutes"/>
    <n v="2.8562470000000002"/>
    <x v="0"/>
    <n v="1"/>
  </r>
  <r>
    <s v="How Do You Know"/>
    <x v="727"/>
    <x v="236"/>
    <n v="273"/>
    <n v="993"/>
    <n v="274"/>
    <n v="0"/>
    <x v="13"/>
    <n v="168"/>
    <n v="121"/>
    <n v="30212620"/>
    <n v="120000000"/>
    <x v="1218"/>
    <s v="Color"/>
    <x v="2"/>
    <s v="English"/>
    <x v="1"/>
    <x v="1"/>
    <s v="English"/>
    <n v="-89787380"/>
    <n v="-0.74822816666666669"/>
    <s v="111-130 minutes"/>
    <n v="-0.74822816666666669"/>
    <x v="2"/>
    <n v="0"/>
  </r>
  <r>
    <s v="How High"/>
    <x v="644"/>
    <x v="185"/>
    <n v="995"/>
    <n v="6105"/>
    <n v="58"/>
    <n v="0"/>
    <x v="21"/>
    <n v="34"/>
    <n v="93"/>
    <n v="31155435"/>
    <n v="12000000"/>
    <x v="315"/>
    <s v="Color"/>
    <x v="2"/>
    <s v="English"/>
    <x v="1"/>
    <x v="0"/>
    <s v="English"/>
    <n v="19155435"/>
    <n v="1.5962862499999999"/>
    <s v="90-110 minutes"/>
    <n v="1.5962862499999999"/>
    <x v="1"/>
    <n v="1"/>
  </r>
  <r>
    <s v="How Stella Got Her Groove Back"/>
    <x v="728"/>
    <x v="274"/>
    <n v="508"/>
    <n v="1660"/>
    <n v="8"/>
    <n v="0"/>
    <x v="37"/>
    <n v="29"/>
    <n v="124"/>
    <n v="37672350"/>
    <n v="20000000"/>
    <x v="1219"/>
    <s v="Color"/>
    <x v="2"/>
    <s v="English"/>
    <x v="1"/>
    <x v="0"/>
    <s v="English"/>
    <n v="17672350"/>
    <n v="0.88361749999999994"/>
    <s v="111-130 minutes"/>
    <n v="0.88361749999999994"/>
    <x v="1"/>
    <n v="1"/>
  </r>
  <r>
    <s v="How the Grinch Stole Christmas"/>
    <x v="729"/>
    <x v="59"/>
    <n v="1000"/>
    <n v="4146"/>
    <n v="2000"/>
    <n v="0"/>
    <x v="10"/>
    <n v="175"/>
    <n v="110"/>
    <n v="260031035"/>
    <n v="123000000"/>
    <x v="1220"/>
    <s v="Color"/>
    <x v="2"/>
    <s v="English"/>
    <x v="1"/>
    <x v="3"/>
    <s v="English"/>
    <n v="137031035"/>
    <n v="1.114073455284553"/>
    <s v="90-110 minutes"/>
    <n v="1.1140734552845528"/>
    <x v="2"/>
    <n v="1"/>
  </r>
  <r>
    <s v="How to Deal"/>
    <x v="730"/>
    <x v="854"/>
    <n v="812"/>
    <n v="1882"/>
    <n v="6"/>
    <n v="371"/>
    <x v="34"/>
    <n v="46"/>
    <n v="101"/>
    <n v="14108518"/>
    <n v="16000000"/>
    <x v="1221"/>
    <s v="Color"/>
    <x v="2"/>
    <s v="English"/>
    <x v="1"/>
    <x v="1"/>
    <s v="English"/>
    <n v="-1891482"/>
    <n v="-0.11821762499999999"/>
    <s v="90-110 minutes"/>
    <n v="-0.11821762500000001"/>
    <x v="1"/>
    <n v="0"/>
  </r>
  <r>
    <s v="How to Lose a Guy in 10 Days"/>
    <x v="277"/>
    <x v="855"/>
    <n v="11000"/>
    <n v="14087"/>
    <n v="80"/>
    <n v="0"/>
    <x v="4"/>
    <n v="140"/>
    <n v="116"/>
    <n v="105807520"/>
    <n v="50000000"/>
    <x v="1222"/>
    <s v="Color"/>
    <x v="2"/>
    <s v="English"/>
    <x v="1"/>
    <x v="1"/>
    <s v="English"/>
    <n v="55807520"/>
    <n v="1.1161504"/>
    <s v="111-130 minutes"/>
    <n v="1.1161504"/>
    <x v="1"/>
    <n v="1"/>
  </r>
  <r>
    <s v="How to Lose Friends &amp; Alienate People"/>
    <x v="271"/>
    <x v="856"/>
    <n v="480"/>
    <n v="858"/>
    <n v="53"/>
    <n v="0"/>
    <x v="27"/>
    <n v="135"/>
    <n v="110"/>
    <n v="2775593"/>
    <n v="27000000"/>
    <x v="1223"/>
    <s v="Color"/>
    <x v="2"/>
    <s v="English"/>
    <x v="4"/>
    <x v="0"/>
    <s v="English"/>
    <n v="-24224407"/>
    <n v="-0.89720025925925928"/>
    <s v="90-110 minutes"/>
    <n v="-0.89720025925925928"/>
    <x v="1"/>
    <n v="0"/>
  </r>
  <r>
    <s v="How to Train Your Dragon"/>
    <x v="39"/>
    <x v="857"/>
    <n v="18000"/>
    <n v="20453"/>
    <n v="255"/>
    <n v="33000"/>
    <x v="29"/>
    <n v="288"/>
    <n v="98"/>
    <n v="217387997"/>
    <n v="165000000"/>
    <x v="1224"/>
    <s v="Color"/>
    <x v="3"/>
    <s v="English"/>
    <x v="1"/>
    <x v="3"/>
    <s v="English"/>
    <n v="52387997"/>
    <n v="0.31750301212121212"/>
    <s v="90-110 minutes"/>
    <n v="0.31750301212121212"/>
    <x v="2"/>
    <n v="0"/>
  </r>
  <r>
    <s v="How to Train Your Dragon 2"/>
    <x v="39"/>
    <x v="857"/>
    <n v="18000"/>
    <n v="23378"/>
    <n v="255"/>
    <n v="46000"/>
    <x v="25"/>
    <n v="292"/>
    <n v="102"/>
    <n v="176997107"/>
    <n v="145000000"/>
    <x v="1225"/>
    <s v="Color"/>
    <x v="5"/>
    <s v="English"/>
    <x v="1"/>
    <x v="3"/>
    <s v="English"/>
    <n v="31997107"/>
    <n v="0.22066970344827586"/>
    <s v="90-110 minutes"/>
    <n v="0.22066970344827586"/>
    <x v="2"/>
    <n v="0"/>
  </r>
  <r>
    <s v="Howard the Duck"/>
    <x v="241"/>
    <x v="858"/>
    <n v="1000"/>
    <n v="3000"/>
    <n v="8"/>
    <n v="0"/>
    <x v="28"/>
    <n v="81"/>
    <n v="110"/>
    <n v="16295774"/>
    <n v="35000000"/>
    <x v="1226"/>
    <s v="Color"/>
    <x v="5"/>
    <s v="English"/>
    <x v="1"/>
    <x v="3"/>
    <s v="English"/>
    <n v="-18704226"/>
    <n v="-0.53440645714285706"/>
    <s v="90-110 minutes"/>
    <n v="-0.53440645714285717"/>
    <x v="1"/>
    <n v="0"/>
  </r>
  <r>
    <s v="Howl's Moving Castle"/>
    <x v="36"/>
    <x v="859"/>
    <n v="23000"/>
    <n v="24263"/>
    <n v="6000"/>
    <n v="13000"/>
    <x v="29"/>
    <n v="212"/>
    <n v="119"/>
    <n v="4710455"/>
    <n v="24000000"/>
    <x v="1227"/>
    <s v="Color"/>
    <x v="3"/>
    <s v="Japanese"/>
    <x v="13"/>
    <x v="3"/>
    <s v="Other language"/>
    <n v="-19289545"/>
    <n v="-0.80373104166666665"/>
    <s v="111-130 minutes"/>
    <n v="-0.80373104166666665"/>
    <x v="1"/>
    <n v="0"/>
  </r>
  <r>
    <s v="Hudson Hawk"/>
    <x v="11"/>
    <x v="42"/>
    <n v="13000"/>
    <n v="15944"/>
    <n v="36"/>
    <n v="0"/>
    <x v="34"/>
    <n v="60"/>
    <n v="100"/>
    <n v="17218080"/>
    <n v="70000000"/>
    <x v="1228"/>
    <s v="Color"/>
    <x v="5"/>
    <s v="English"/>
    <x v="1"/>
    <x v="0"/>
    <s v="English"/>
    <n v="-52781920"/>
    <n v="-0.75402742857142857"/>
    <s v="90-110 minutes"/>
    <n v="-0.75402742857142857"/>
    <x v="2"/>
    <n v="0"/>
  </r>
  <r>
    <s v="Hugo"/>
    <x v="291"/>
    <x v="388"/>
    <n v="17000"/>
    <n v="36017"/>
    <n v="17000"/>
    <n v="42000"/>
    <x v="1"/>
    <n v="682"/>
    <n v="126"/>
    <n v="73820094"/>
    <n v="170000000"/>
    <x v="1229"/>
    <s v="Color"/>
    <x v="3"/>
    <s v="English"/>
    <x v="1"/>
    <x v="3"/>
    <s v="English"/>
    <n v="-96179906"/>
    <n v="-0.56576415294117655"/>
    <s v="111-130 minutes"/>
    <n v="-0.56576415294117643"/>
    <x v="2"/>
    <n v="0"/>
  </r>
  <r>
    <s v="Hulk"/>
    <x v="731"/>
    <x v="389"/>
    <n v="820"/>
    <n v="1814"/>
    <n v="0"/>
    <n v="0"/>
    <x v="34"/>
    <n v="267"/>
    <n v="138"/>
    <n v="132122995"/>
    <n v="137000000"/>
    <x v="1230"/>
    <s v="Color"/>
    <x v="5"/>
    <s v="English"/>
    <x v="1"/>
    <x v="1"/>
    <s v="English"/>
    <n v="-4877005"/>
    <n v="-3.5598576642335789E-2"/>
    <s v="131-150 minutes"/>
    <n v="-3.5598576642335768E-2"/>
    <x v="2"/>
    <n v="0"/>
  </r>
  <r>
    <s v="Human Traffic"/>
    <x v="732"/>
    <x v="860"/>
    <n v="798"/>
    <n v="1430"/>
    <n v="8"/>
    <n v="0"/>
    <x v="19"/>
    <n v="47"/>
    <n v="99"/>
    <n v="104257"/>
    <n v="2200000"/>
    <x v="1231"/>
    <s v="Color"/>
    <x v="2"/>
    <s v="English"/>
    <x v="4"/>
    <x v="0"/>
    <s v="English"/>
    <n v="-2095743"/>
    <n v="-0.95261045454545457"/>
    <s v="90-110 minutes"/>
    <n v="-0.95261045454545457"/>
    <x v="0"/>
    <n v="0"/>
  </r>
  <r>
    <s v="Hurricane Streets"/>
    <x v="733"/>
    <x v="564"/>
    <n v="659"/>
    <n v="2322"/>
    <n v="204"/>
    <n v="51"/>
    <x v="27"/>
    <n v="17"/>
    <n v="86"/>
    <n v="334041"/>
    <n v="500000"/>
    <x v="1232"/>
    <s v="Black and White"/>
    <x v="4"/>
    <s v="English"/>
    <x v="1"/>
    <x v="0"/>
    <s v="English"/>
    <n v="-165959"/>
    <n v="-0.33191800000000005"/>
    <s v="&lt;90 minutes"/>
    <n v="-0.33191799999999999"/>
    <x v="0"/>
    <n v="0"/>
  </r>
  <r>
    <s v="Hustle &amp; Flow"/>
    <x v="734"/>
    <x v="331"/>
    <n v="275"/>
    <n v="727"/>
    <n v="153"/>
    <n v="0"/>
    <x v="14"/>
    <n v="159"/>
    <n v="116"/>
    <n v="22201636"/>
    <n v="8000000"/>
    <x v="1233"/>
    <s v="Color"/>
    <x v="4"/>
    <s v="English"/>
    <x v="1"/>
    <x v="0"/>
    <s v="English"/>
    <n v="14201636"/>
    <n v="1.7752045000000001"/>
    <s v="111-130 minutes"/>
    <n v="1.7752045000000001"/>
    <x v="0"/>
    <n v="1"/>
  </r>
  <r>
    <s v="I Am Legend"/>
    <x v="124"/>
    <x v="861"/>
    <n v="10000"/>
    <n v="13076"/>
    <n v="508"/>
    <n v="11000"/>
    <x v="2"/>
    <n v="323"/>
    <n v="104"/>
    <n v="256386216"/>
    <n v="150000000"/>
    <x v="1234"/>
    <s v="Color"/>
    <x v="1"/>
    <s v="English"/>
    <x v="1"/>
    <x v="1"/>
    <s v="English"/>
    <n v="106386216"/>
    <n v="0.70924144"/>
    <s v="90-110 minutes"/>
    <n v="0.70924144"/>
    <x v="2"/>
    <n v="1"/>
  </r>
  <r>
    <s v="I Am Love"/>
    <x v="735"/>
    <x v="862"/>
    <n v="144"/>
    <n v="474"/>
    <n v="64"/>
    <n v="0"/>
    <x v="20"/>
    <n v="181"/>
    <n v="120"/>
    <n v="5004648"/>
    <n v="10000000"/>
    <x v="1235"/>
    <s v="Color"/>
    <x v="1"/>
    <s v="Italian"/>
    <x v="9"/>
    <x v="0"/>
    <s v="Other language"/>
    <n v="-4995352"/>
    <n v="-0.49953519999999996"/>
    <s v="111-130 minutes"/>
    <n v="-0.49953520000000001"/>
    <x v="1"/>
    <n v="0"/>
  </r>
  <r>
    <s v="I Am Number Four"/>
    <x v="137"/>
    <x v="587"/>
    <n v="15000"/>
    <n v="15608"/>
    <n v="154"/>
    <n v="27000"/>
    <x v="8"/>
    <n v="288"/>
    <n v="109"/>
    <n v="55092830"/>
    <n v="60000000"/>
    <x v="1236"/>
    <s v="Color"/>
    <x v="5"/>
    <s v="English"/>
    <x v="1"/>
    <x v="1"/>
    <s v="English"/>
    <n v="-4907170"/>
    <n v="-8.1786166666666715E-2"/>
    <s v="90-110 minutes"/>
    <n v="-8.178616666666666E-2"/>
    <x v="2"/>
    <n v="0"/>
  </r>
  <r>
    <s v="I Am Sam"/>
    <x v="347"/>
    <x v="863"/>
    <n v="967"/>
    <n v="3152"/>
    <n v="24"/>
    <n v="15000"/>
    <x v="7"/>
    <n v="129"/>
    <n v="132"/>
    <n v="40270895"/>
    <n v="22000000"/>
    <x v="1237"/>
    <s v="Color"/>
    <x v="1"/>
    <s v="English"/>
    <x v="1"/>
    <x v="1"/>
    <s v="English"/>
    <n v="18270895"/>
    <n v="0.83049522727272729"/>
    <s v="131-150 minutes"/>
    <n v="0.83049522727272729"/>
    <x v="1"/>
    <n v="1"/>
  </r>
  <r>
    <s v="I Can Do Bad All by Myself"/>
    <x v="736"/>
    <x v="80"/>
    <n v="607"/>
    <n v="1465"/>
    <n v="0"/>
    <n v="1000"/>
    <x v="56"/>
    <n v="36"/>
    <n v="113"/>
    <n v="51697449"/>
    <n v="13000000"/>
    <x v="1238"/>
    <s v="Color"/>
    <x v="2"/>
    <s v="English"/>
    <x v="1"/>
    <x v="1"/>
    <s v="English"/>
    <n v="38697449"/>
    <n v="2.9767268461538463"/>
    <s v="111-130 minutes"/>
    <n v="2.9767268461538463"/>
    <x v="1"/>
    <n v="1"/>
  </r>
  <r>
    <s v="I Don't Know How She Does It"/>
    <x v="482"/>
    <x v="864"/>
    <n v="2000"/>
    <n v="5470"/>
    <n v="41"/>
    <n v="0"/>
    <x v="38"/>
    <n v="169"/>
    <n v="89"/>
    <n v="9639242"/>
    <n v="24000000"/>
    <x v="488"/>
    <s v="Color"/>
    <x v="2"/>
    <s v="English"/>
    <x v="1"/>
    <x v="1"/>
    <s v="English"/>
    <n v="-14360758"/>
    <n v="-0.59836491666666669"/>
    <s v="&lt;90 minutes"/>
    <n v="-0.59836491666666669"/>
    <x v="1"/>
    <n v="0"/>
  </r>
  <r>
    <s v="I Dreamed of Africa"/>
    <x v="665"/>
    <x v="451"/>
    <n v="818"/>
    <n v="1778"/>
    <n v="46"/>
    <n v="314"/>
    <x v="5"/>
    <n v="52"/>
    <n v="114"/>
    <n v="6543194"/>
    <n v="34000000"/>
    <x v="1239"/>
    <s v="Color"/>
    <x v="3"/>
    <s v="English"/>
    <x v="1"/>
    <x v="1"/>
    <s v="English"/>
    <n v="-27456806"/>
    <n v="-0.80755311764705884"/>
    <s v="111-130 minutes"/>
    <n v="-0.80755311764705884"/>
    <x v="1"/>
    <n v="0"/>
  </r>
  <r>
    <s v="I Got the Hook Up"/>
    <x v="737"/>
    <x v="865"/>
    <n v="625"/>
    <n v="987"/>
    <n v="0"/>
    <n v="280"/>
    <x v="54"/>
    <n v="19"/>
    <n v="93"/>
    <n v="10305534"/>
    <n v="3500000"/>
    <x v="1240"/>
    <s v="Color"/>
    <x v="2"/>
    <s v="English"/>
    <x v="1"/>
    <x v="0"/>
    <s v="English"/>
    <n v="6805534"/>
    <n v="1.9444382857142859"/>
    <s v="90-110 minutes"/>
    <n v="1.9444382857142857"/>
    <x v="0"/>
    <n v="1"/>
  </r>
  <r>
    <s v="I Heart Huckabees"/>
    <x v="25"/>
    <x v="179"/>
    <n v="6000"/>
    <n v="8094"/>
    <n v="737"/>
    <n v="0"/>
    <x v="12"/>
    <n v="183"/>
    <n v="107"/>
    <n v="12784713"/>
    <n v="22000000"/>
    <x v="1241"/>
    <s v="Color"/>
    <x v="2"/>
    <s v="English"/>
    <x v="1"/>
    <x v="0"/>
    <s v="English"/>
    <n v="-9215287"/>
    <n v="-0.41887668181818183"/>
    <s v="90-110 minutes"/>
    <n v="-0.41887668181818183"/>
    <x v="1"/>
    <n v="0"/>
  </r>
  <r>
    <s v="I Know What You Did Last Summer"/>
    <x v="221"/>
    <x v="866"/>
    <n v="45000"/>
    <n v="50284"/>
    <n v="13"/>
    <n v="0"/>
    <x v="5"/>
    <n v="140"/>
    <n v="99"/>
    <n v="72219395"/>
    <n v="17000000"/>
    <x v="1242"/>
    <s v="Color"/>
    <x v="0"/>
    <s v="English"/>
    <x v="1"/>
    <x v="0"/>
    <s v="English"/>
    <n v="55219395"/>
    <n v="3.2481997058823531"/>
    <s v="90-110 minutes"/>
    <n v="3.2481997058823531"/>
    <x v="1"/>
    <n v="1"/>
  </r>
  <r>
    <s v="I Love You Phillip Morris"/>
    <x v="738"/>
    <x v="518"/>
    <n v="170"/>
    <n v="931"/>
    <n v="43"/>
    <n v="11000"/>
    <x v="0"/>
    <n v="242"/>
    <n v="102"/>
    <n v="2035566"/>
    <n v="13000000"/>
    <x v="1243"/>
    <s v="Color"/>
    <x v="6"/>
    <s v="English"/>
    <x v="8"/>
    <x v="0"/>
    <s v="English"/>
    <n v="-10964434"/>
    <n v="-0.843418"/>
    <s v="90-110 minutes"/>
    <n v="-0.843418"/>
    <x v="1"/>
    <n v="0"/>
  </r>
  <r>
    <s v="I Love You, Beth Cooper"/>
    <x v="739"/>
    <x v="313"/>
    <n v="946"/>
    <n v="4072"/>
    <n v="0"/>
    <n v="0"/>
    <x v="13"/>
    <n v="107"/>
    <n v="102"/>
    <n v="14793904"/>
    <n v="18000000"/>
    <x v="1244"/>
    <s v="Color"/>
    <x v="2"/>
    <s v="English"/>
    <x v="14"/>
    <x v="1"/>
    <s v="English"/>
    <n v="-3206096"/>
    <n v="-0.17811644444444441"/>
    <s v="90-110 minutes"/>
    <n v="-0.17811644444444444"/>
    <x v="1"/>
    <n v="0"/>
  </r>
  <r>
    <s v="I Love You, Man"/>
    <x v="231"/>
    <x v="168"/>
    <n v="24000"/>
    <n v="28928"/>
    <n v="29"/>
    <n v="0"/>
    <x v="19"/>
    <n v="215"/>
    <n v="105"/>
    <n v="71347010"/>
    <n v="40000000"/>
    <x v="1245"/>
    <s v="Color"/>
    <x v="2"/>
    <s v="English"/>
    <x v="1"/>
    <x v="0"/>
    <s v="English"/>
    <n v="31347010"/>
    <n v="0.78367524999999993"/>
    <s v="90-110 minutes"/>
    <n v="0.78367525000000005"/>
    <x v="1"/>
    <n v="1"/>
  </r>
  <r>
    <s v="I Love Your Work"/>
    <x v="28"/>
    <x v="867"/>
    <n v="2000"/>
    <n v="2564"/>
    <n v="1000"/>
    <n v="63"/>
    <x v="33"/>
    <n v="22"/>
    <n v="111"/>
    <n v="2580"/>
    <n v="1650000"/>
    <x v="1246"/>
    <s v="Color"/>
    <x v="1"/>
    <s v="English"/>
    <x v="1"/>
    <x v="0"/>
    <s v="English"/>
    <n v="-1647420"/>
    <n v="-0.99843636363636368"/>
    <s v="111-130 minutes"/>
    <n v="-0.99843636363636368"/>
    <x v="0"/>
    <n v="0"/>
  </r>
  <r>
    <s v="I Married a Strange Person!"/>
    <x v="740"/>
    <x v="868"/>
    <n v="5"/>
    <n v="7"/>
    <n v="45"/>
    <n v="178"/>
    <x v="20"/>
    <n v="19"/>
    <n v="75"/>
    <n v="203134"/>
    <n v="250000"/>
    <x v="1247"/>
    <s v="Color"/>
    <x v="10"/>
    <s v="English"/>
    <x v="1"/>
    <x v="0"/>
    <s v="English"/>
    <n v="-46866"/>
    <n v="-0.18746399999999996"/>
    <s v="&lt;90 minutes"/>
    <n v="-0.18746399999999999"/>
    <x v="0"/>
    <n v="0"/>
  </r>
  <r>
    <s v="I Served the King of England"/>
    <x v="741"/>
    <x v="869"/>
    <n v="61"/>
    <n v="92"/>
    <n v="44"/>
    <n v="1000"/>
    <x v="14"/>
    <n v="99"/>
    <n v="113"/>
    <n v="617228"/>
    <n v="84450000"/>
    <x v="1248"/>
    <s v="Color"/>
    <x v="2"/>
    <s v="Czech"/>
    <x v="23"/>
    <x v="0"/>
    <s v="Other language"/>
    <n v="-83832772"/>
    <n v="-0.99269120189461224"/>
    <s v="111-130 minutes"/>
    <n v="-0.99269120189461224"/>
    <x v="2"/>
    <n v="0"/>
  </r>
  <r>
    <s v="I Spit on Your Grave"/>
    <x v="742"/>
    <x v="870"/>
    <n v="635"/>
    <n v="2423"/>
    <n v="68"/>
    <n v="17000"/>
    <x v="26"/>
    <n v="225"/>
    <n v="105"/>
    <n v="92401"/>
    <n v="2000000"/>
    <x v="1249"/>
    <s v="Color"/>
    <x v="0"/>
    <s v="English"/>
    <x v="1"/>
    <x v="0"/>
    <s v="English"/>
    <n v="-1907599"/>
    <n v="-0.95379950000000002"/>
    <s v="90-110 minutes"/>
    <n v="-0.95379950000000002"/>
    <x v="0"/>
    <n v="0"/>
  </r>
  <r>
    <s v="I Spy"/>
    <x v="98"/>
    <x v="29"/>
    <n v="989"/>
    <n v="1576"/>
    <n v="84"/>
    <n v="531"/>
    <x v="33"/>
    <n v="105"/>
    <n v="97"/>
    <n v="33105600"/>
    <n v="70000000"/>
    <x v="1250"/>
    <s v="Color"/>
    <x v="5"/>
    <s v="English"/>
    <x v="1"/>
    <x v="1"/>
    <s v="English"/>
    <n v="-36894400"/>
    <n v="-0.52706285714285717"/>
    <s v="90-110 minutes"/>
    <n v="-0.52706285714285717"/>
    <x v="2"/>
    <n v="0"/>
  </r>
  <r>
    <s v="I Still Know What You Did Last Summer"/>
    <x v="221"/>
    <x v="766"/>
    <n v="45000"/>
    <n v="49847"/>
    <n v="41"/>
    <n v="891"/>
    <x v="28"/>
    <n v="125"/>
    <n v="100"/>
    <n v="39989008"/>
    <n v="24000000"/>
    <x v="1251"/>
    <s v="Color"/>
    <x v="0"/>
    <s v="English"/>
    <x v="1"/>
    <x v="0"/>
    <s v="English"/>
    <n v="15989008"/>
    <n v="0.66620866666666667"/>
    <s v="90-110 minutes"/>
    <n v="0.66620866666666667"/>
    <x v="1"/>
    <n v="1"/>
  </r>
  <r>
    <s v="I Want Someone to Eat Cheese With"/>
    <x v="743"/>
    <x v="871"/>
    <n v="813"/>
    <n v="2179"/>
    <n v="522"/>
    <n v="0"/>
    <x v="21"/>
    <n v="32"/>
    <n v="80"/>
    <n v="194568"/>
    <n v="1500000"/>
    <x v="1252"/>
    <s v="Color"/>
    <x v="2"/>
    <s v="English"/>
    <x v="1"/>
    <x v="0"/>
    <s v="English"/>
    <n v="-1305432"/>
    <n v="-0.87028799999999995"/>
    <s v="&lt;90 minutes"/>
    <n v="-0.87028799999999995"/>
    <x v="0"/>
    <n v="0"/>
  </r>
  <r>
    <s v="I Want Your Money"/>
    <x v="744"/>
    <x v="872"/>
    <n v="93"/>
    <n v="168"/>
    <n v="4"/>
    <n v="638"/>
    <x v="17"/>
    <n v="4"/>
    <n v="92"/>
    <n v="425899"/>
    <n v="400000"/>
    <x v="1253"/>
    <s v="Color"/>
    <x v="8"/>
    <s v="English"/>
    <x v="1"/>
    <x v="3"/>
    <s v="English"/>
    <n v="25899"/>
    <n v="6.4747499999999958E-2"/>
    <s v="90-110 minutes"/>
    <n v="6.4747499999999999E-2"/>
    <x v="0"/>
    <n v="0"/>
  </r>
  <r>
    <s v="I, Frankenstein"/>
    <x v="745"/>
    <x v="873"/>
    <n v="623"/>
    <n v="3165"/>
    <n v="72"/>
    <n v="15000"/>
    <x v="17"/>
    <n v="308"/>
    <n v="92"/>
    <n v="19059018"/>
    <n v="65000000"/>
    <x v="1254"/>
    <s v="Color"/>
    <x v="5"/>
    <s v="English"/>
    <x v="12"/>
    <x v="1"/>
    <s v="English"/>
    <n v="-45940982"/>
    <n v="-0.70678433846153843"/>
    <s v="90-110 minutes"/>
    <n v="-0.70678433846153843"/>
    <x v="2"/>
    <n v="0"/>
  </r>
  <r>
    <s v="I, Robot"/>
    <x v="124"/>
    <x v="545"/>
    <n v="10000"/>
    <n v="12068"/>
    <n v="295"/>
    <n v="0"/>
    <x v="19"/>
    <n v="225"/>
    <n v="115"/>
    <n v="144795350"/>
    <n v="120000000"/>
    <x v="1255"/>
    <s v="Color"/>
    <x v="5"/>
    <s v="English"/>
    <x v="1"/>
    <x v="1"/>
    <s v="English"/>
    <n v="24795350"/>
    <n v="0.20662791666666669"/>
    <s v="111-130 minutes"/>
    <n v="0.20662791666666666"/>
    <x v="2"/>
    <n v="0"/>
  </r>
  <r>
    <s v="Ice Age"/>
    <x v="272"/>
    <x v="666"/>
    <n v="1000"/>
    <n v="5437"/>
    <n v="77"/>
    <n v="3000"/>
    <x v="7"/>
    <n v="193"/>
    <n v="103"/>
    <n v="176387405"/>
    <n v="59000000"/>
    <x v="1256"/>
    <s v="Color"/>
    <x v="3"/>
    <s v="English"/>
    <x v="1"/>
    <x v="3"/>
    <s v="English"/>
    <n v="117387405"/>
    <n v="1.989617033898305"/>
    <s v="90-110 minutes"/>
    <n v="1.989617033898305"/>
    <x v="2"/>
    <n v="1"/>
  </r>
  <r>
    <s v="Ice Age: Continental Drift"/>
    <x v="478"/>
    <x v="874"/>
    <n v="22000"/>
    <n v="25354"/>
    <n v="20"/>
    <n v="14000"/>
    <x v="0"/>
    <n v="233"/>
    <n v="88"/>
    <n v="161317423"/>
    <n v="95000000"/>
    <x v="1257"/>
    <s v="Color"/>
    <x v="3"/>
    <s v="English"/>
    <x v="1"/>
    <x v="3"/>
    <s v="English"/>
    <n v="66317423"/>
    <n v="0.69807813684210518"/>
    <s v="&lt;90 minutes"/>
    <n v="0.69807813684210529"/>
    <x v="2"/>
    <n v="1"/>
  </r>
  <r>
    <s v="Ice Age: Dawn of the Dinosaurs"/>
    <x v="746"/>
    <x v="875"/>
    <n v="835"/>
    <n v="1258"/>
    <n v="107"/>
    <n v="0"/>
    <x v="20"/>
    <n v="188"/>
    <n v="94"/>
    <n v="196573705"/>
    <n v="90000000"/>
    <x v="1258"/>
    <s v="Color"/>
    <x v="5"/>
    <s v="English"/>
    <x v="1"/>
    <x v="3"/>
    <s v="English"/>
    <n v="106573705"/>
    <n v="1.1841522777777778"/>
    <s v="90-110 minutes"/>
    <n v="1.1841522777777778"/>
    <x v="2"/>
    <n v="1"/>
  </r>
  <r>
    <s v="Ice Age: The Meltdown"/>
    <x v="746"/>
    <x v="875"/>
    <n v="835"/>
    <n v="1815"/>
    <n v="107"/>
    <n v="0"/>
    <x v="31"/>
    <n v="164"/>
    <n v="115"/>
    <n v="195329763"/>
    <n v="80000000"/>
    <x v="1259"/>
    <s v="Color"/>
    <x v="5"/>
    <s v="English"/>
    <x v="1"/>
    <x v="3"/>
    <s v="English"/>
    <n v="115329763"/>
    <n v="1.4416220375000002"/>
    <s v="111-130 minutes"/>
    <n v="1.4416220375"/>
    <x v="2"/>
    <n v="1"/>
  </r>
  <r>
    <s v="Identity"/>
    <x v="212"/>
    <x v="35"/>
    <n v="1000"/>
    <n v="3969"/>
    <n v="446"/>
    <n v="11000"/>
    <x v="40"/>
    <n v="136"/>
    <n v="91"/>
    <n v="51475962"/>
    <n v="30000000"/>
    <x v="1260"/>
    <s v="Color"/>
    <x v="9"/>
    <s v="English"/>
    <x v="1"/>
    <x v="0"/>
    <s v="English"/>
    <n v="21475962"/>
    <n v="0.71586539999999999"/>
    <s v="90-110 minutes"/>
    <n v="0.71586539999999999"/>
    <x v="1"/>
    <n v="1"/>
  </r>
  <r>
    <s v="Identity Thief"/>
    <x v="444"/>
    <x v="724"/>
    <n v="4000"/>
    <n v="5826"/>
    <n v="91"/>
    <n v="17000"/>
    <x v="34"/>
    <n v="275"/>
    <n v="120"/>
    <n v="134455175"/>
    <n v="35000000"/>
    <x v="1261"/>
    <s v="Color"/>
    <x v="2"/>
    <s v="English"/>
    <x v="1"/>
    <x v="0"/>
    <s v="English"/>
    <n v="99455175"/>
    <n v="2.8415764285714284"/>
    <s v="111-130 minutes"/>
    <n v="2.8415764285714284"/>
    <x v="1"/>
    <n v="1"/>
  </r>
  <r>
    <s v="Idle Hands"/>
    <x v="320"/>
    <x v="876"/>
    <n v="890"/>
    <n v="3654"/>
    <n v="6"/>
    <n v="0"/>
    <x v="21"/>
    <n v="59"/>
    <n v="92"/>
    <n v="4002955"/>
    <n v="20000000"/>
    <x v="1262"/>
    <s v="Color"/>
    <x v="2"/>
    <s v="English"/>
    <x v="1"/>
    <x v="0"/>
    <s v="English"/>
    <n v="-15997045"/>
    <n v="-0.79985225000000004"/>
    <s v="90-110 minutes"/>
    <n v="-0.79985225000000004"/>
    <x v="1"/>
    <n v="0"/>
  </r>
  <r>
    <s v="Idlewild"/>
    <x v="136"/>
    <x v="877"/>
    <n v="907"/>
    <n v="3633"/>
    <n v="16"/>
    <n v="489"/>
    <x v="21"/>
    <n v="81"/>
    <n v="121"/>
    <n v="12549485"/>
    <n v="15000000"/>
    <x v="433"/>
    <s v="Color"/>
    <x v="4"/>
    <s v="English"/>
    <x v="1"/>
    <x v="0"/>
    <s v="English"/>
    <n v="-2450515"/>
    <n v="-0.16336766666666669"/>
    <s v="111-130 minutes"/>
    <n v="-0.16336766666666666"/>
    <x v="1"/>
    <n v="0"/>
  </r>
  <r>
    <s v="If I Stay"/>
    <x v="291"/>
    <x v="878"/>
    <n v="17000"/>
    <n v="20466"/>
    <n v="15"/>
    <n v="15000"/>
    <x v="9"/>
    <n v="141"/>
    <n v="107"/>
    <n v="50461335"/>
    <n v="11000000"/>
    <x v="379"/>
    <s v="Color"/>
    <x v="1"/>
    <s v="English"/>
    <x v="1"/>
    <x v="1"/>
    <s v="English"/>
    <n v="39461335"/>
    <n v="3.5873940909090907"/>
    <s v="90-110 minutes"/>
    <n v="3.5873940909090911"/>
    <x v="1"/>
    <n v="1"/>
  </r>
  <r>
    <s v="Igby Goes Down"/>
    <x v="747"/>
    <x v="12"/>
    <n v="1000"/>
    <n v="2478"/>
    <n v="23"/>
    <n v="838"/>
    <x v="20"/>
    <n v="136"/>
    <n v="99"/>
    <n v="4681503"/>
    <n v="9000000"/>
    <x v="1263"/>
    <s v="Color"/>
    <x v="2"/>
    <s v="English"/>
    <x v="1"/>
    <x v="0"/>
    <s v="English"/>
    <n v="-4318497"/>
    <n v="-0.47983299999999995"/>
    <s v="90-110 minutes"/>
    <n v="-0.47983300000000001"/>
    <x v="1"/>
    <n v="0"/>
  </r>
  <r>
    <s v="I'm Not There."/>
    <x v="36"/>
    <x v="692"/>
    <n v="23000"/>
    <n v="36398"/>
    <n v="162"/>
    <n v="0"/>
    <x v="20"/>
    <n v="231"/>
    <n v="135"/>
    <n v="4001121"/>
    <n v="20000000"/>
    <x v="1264"/>
    <s v="Black and White"/>
    <x v="6"/>
    <s v="English"/>
    <x v="1"/>
    <x v="0"/>
    <s v="English"/>
    <n v="-15998879"/>
    <n v="-0.79994394999999996"/>
    <s v="131-150 minutes"/>
    <n v="-0.79994394999999996"/>
    <x v="1"/>
    <n v="0"/>
  </r>
  <r>
    <s v="Imaginary Heroes"/>
    <x v="748"/>
    <x v="879"/>
    <n v="374"/>
    <n v="768"/>
    <n v="24"/>
    <n v="345"/>
    <x v="40"/>
    <n v="73"/>
    <n v="111"/>
    <n v="228524"/>
    <n v="4000000"/>
    <x v="1265"/>
    <s v="Color"/>
    <x v="2"/>
    <s v="English"/>
    <x v="1"/>
    <x v="0"/>
    <s v="English"/>
    <n v="-3771476"/>
    <n v="-0.94286899999999996"/>
    <s v="111-130 minutes"/>
    <n v="-0.94286899999999996"/>
    <x v="0"/>
    <n v="0"/>
  </r>
  <r>
    <s v="Imagine Me &amp; You"/>
    <x v="749"/>
    <x v="880"/>
    <n v="186"/>
    <n v="619"/>
    <n v="21"/>
    <n v="0"/>
    <x v="31"/>
    <n v="85"/>
    <n v="90"/>
    <n v="671240"/>
    <n v="7900000"/>
    <x v="1266"/>
    <s v="Color"/>
    <x v="2"/>
    <s v="English"/>
    <x v="4"/>
    <x v="0"/>
    <s v="English"/>
    <n v="-7228760"/>
    <n v="-0.91503291139240506"/>
    <s v="90-110 minutes"/>
    <n v="-0.91503291139240506"/>
    <x v="0"/>
    <n v="0"/>
  </r>
  <r>
    <s v="Imagine That"/>
    <x v="301"/>
    <x v="881"/>
    <n v="939"/>
    <n v="3742"/>
    <n v="11"/>
    <n v="610"/>
    <x v="5"/>
    <n v="93"/>
    <n v="107"/>
    <n v="16088610"/>
    <n v="55000000"/>
    <x v="1137"/>
    <s v="Color"/>
    <x v="2"/>
    <s v="English"/>
    <x v="1"/>
    <x v="3"/>
    <s v="English"/>
    <n v="-38911390"/>
    <n v="-0.70747981818181815"/>
    <s v="90-110 minutes"/>
    <n v="-0.70747981818181815"/>
    <x v="2"/>
    <n v="0"/>
  </r>
  <r>
    <s v="Immortals"/>
    <x v="750"/>
    <x v="882"/>
    <n v="15000"/>
    <n v="16691"/>
    <n v="763"/>
    <n v="30000"/>
    <x v="8"/>
    <n v="284"/>
    <n v="110"/>
    <n v="83503161"/>
    <n v="75000000"/>
    <x v="1267"/>
    <s v="Color"/>
    <x v="5"/>
    <s v="English"/>
    <x v="1"/>
    <x v="0"/>
    <s v="English"/>
    <n v="8503161"/>
    <n v="0.11337547999999997"/>
    <s v="90-110 minutes"/>
    <n v="0.11337548"/>
    <x v="2"/>
    <n v="0"/>
  </r>
  <r>
    <s v="Impostor"/>
    <x v="143"/>
    <x v="602"/>
    <n v="1000"/>
    <n v="2664"/>
    <n v="39"/>
    <n v="892"/>
    <x v="21"/>
    <n v="83"/>
    <n v="102"/>
    <n v="6114237"/>
    <n v="40000000"/>
    <x v="1268"/>
    <s v="Color"/>
    <x v="1"/>
    <s v="English"/>
    <x v="1"/>
    <x v="0"/>
    <s v="English"/>
    <n v="-33885763"/>
    <n v="-0.847144075"/>
    <s v="90-110 minutes"/>
    <n v="-0.847144075"/>
    <x v="1"/>
    <n v="0"/>
  </r>
  <r>
    <s v="In &amp; Out"/>
    <x v="33"/>
    <x v="368"/>
    <n v="19000"/>
    <n v="23504"/>
    <n v="0"/>
    <n v="0"/>
    <x v="26"/>
    <n v="83"/>
    <n v="90"/>
    <n v="63826569"/>
    <n v="35000000"/>
    <x v="1269"/>
    <s v="Color"/>
    <x v="2"/>
    <s v="English"/>
    <x v="1"/>
    <x v="1"/>
    <s v="English"/>
    <n v="28826569"/>
    <n v="0.82361625714285713"/>
    <s v="90-110 minutes"/>
    <n v="0.82361625714285713"/>
    <x v="1"/>
    <n v="1"/>
  </r>
  <r>
    <s v="In Bruges"/>
    <x v="751"/>
    <x v="883"/>
    <n v="65"/>
    <n v="173"/>
    <n v="454"/>
    <n v="32000"/>
    <x v="30"/>
    <n v="300"/>
    <n v="107"/>
    <n v="7757130"/>
    <n v="15000000"/>
    <x v="1270"/>
    <s v="Color"/>
    <x v="2"/>
    <s v="English"/>
    <x v="4"/>
    <x v="0"/>
    <s v="English"/>
    <n v="-7242870"/>
    <n v="-0.48285800000000001"/>
    <s v="90-110 minutes"/>
    <n v="-0.48285800000000001"/>
    <x v="1"/>
    <n v="0"/>
  </r>
  <r>
    <s v="In Dreams"/>
    <x v="95"/>
    <x v="884"/>
    <n v="21000"/>
    <n v="22006"/>
    <n v="277"/>
    <n v="654"/>
    <x v="37"/>
    <n v="62"/>
    <n v="100"/>
    <n v="11900000"/>
    <n v="30000000"/>
    <x v="218"/>
    <s v="Color"/>
    <x v="1"/>
    <s v="English"/>
    <x v="1"/>
    <x v="0"/>
    <s v="English"/>
    <n v="-18100000"/>
    <n v="-0.60333333333333328"/>
    <s v="90-110 minutes"/>
    <n v="-0.60333333333333339"/>
    <x v="1"/>
    <n v="0"/>
  </r>
  <r>
    <s v="In Good Company"/>
    <x v="371"/>
    <x v="126"/>
    <n v="19000"/>
    <n v="28493"/>
    <n v="80"/>
    <n v="736"/>
    <x v="27"/>
    <n v="157"/>
    <n v="109"/>
    <n v="45489752"/>
    <n v="26000000"/>
    <x v="1271"/>
    <s v="Color"/>
    <x v="2"/>
    <s v="English"/>
    <x v="1"/>
    <x v="1"/>
    <s v="English"/>
    <n v="19489752"/>
    <n v="0.74960584615384618"/>
    <s v="90-110 minutes"/>
    <n v="0.74960584615384618"/>
    <x v="1"/>
    <n v="1"/>
  </r>
  <r>
    <s v="In Her Line of Fire"/>
    <x v="752"/>
    <x v="885"/>
    <n v="563"/>
    <n v="1284"/>
    <n v="53"/>
    <n v="42"/>
    <x v="56"/>
    <n v="8"/>
    <n v="88"/>
    <n v="721"/>
    <n v="1000000"/>
    <x v="1106"/>
    <s v="Color"/>
    <x v="5"/>
    <s v="English"/>
    <x v="2"/>
    <x v="0"/>
    <s v="English"/>
    <n v="-999279"/>
    <n v="-0.99927900000000003"/>
    <s v="&lt;90 minutes"/>
    <n v="-0.99927900000000003"/>
    <x v="0"/>
    <n v="0"/>
  </r>
  <r>
    <s v="In the Bedroom"/>
    <x v="298"/>
    <x v="886"/>
    <n v="1000"/>
    <n v="3970"/>
    <n v="143"/>
    <n v="951"/>
    <x v="1"/>
    <n v="179"/>
    <n v="138"/>
    <n v="35918429"/>
    <n v="1700000"/>
    <x v="1272"/>
    <s v="Color"/>
    <x v="4"/>
    <s v="English"/>
    <x v="1"/>
    <x v="0"/>
    <s v="English"/>
    <n v="34218429"/>
    <n v="20.128487647058822"/>
    <s v="131-150 minutes"/>
    <n v="20.128487647058822"/>
    <x v="0"/>
    <n v="1"/>
  </r>
  <r>
    <s v="In the Company of Men"/>
    <x v="753"/>
    <x v="887"/>
    <n v="136"/>
    <n v="254"/>
    <n v="119"/>
    <n v="489"/>
    <x v="40"/>
    <n v="80"/>
    <n v="97"/>
    <n v="2856622"/>
    <n v="25000"/>
    <x v="1273"/>
    <s v="Color"/>
    <x v="2"/>
    <s v="English"/>
    <x v="14"/>
    <x v="0"/>
    <s v="English"/>
    <n v="2831622"/>
    <n v="113.26488000000001"/>
    <s v="90-110 minutes"/>
    <n v="113.26488000000001"/>
    <x v="0"/>
    <n v="1"/>
  </r>
  <r>
    <s v="In the Cut"/>
    <x v="197"/>
    <x v="387"/>
    <n v="1000"/>
    <n v="1171"/>
    <n v="319"/>
    <n v="656"/>
    <x v="13"/>
    <n v="138"/>
    <n v="113"/>
    <n v="4717455"/>
    <n v="12000000"/>
    <x v="1274"/>
    <s v="Color"/>
    <x v="9"/>
    <s v="English"/>
    <x v="12"/>
    <x v="0"/>
    <s v="English"/>
    <n v="-7282545"/>
    <n v="-0.60687875000000002"/>
    <s v="111-130 minutes"/>
    <n v="-0.60687875000000002"/>
    <x v="1"/>
    <n v="0"/>
  </r>
  <r>
    <s v="In the Heart of the Sea"/>
    <x v="92"/>
    <x v="59"/>
    <n v="26000"/>
    <n v="28328"/>
    <n v="2000"/>
    <n v="27000"/>
    <x v="20"/>
    <n v="289"/>
    <n v="122"/>
    <n v="24985612"/>
    <n v="100000000"/>
    <x v="1275"/>
    <s v="Color"/>
    <x v="5"/>
    <s v="English"/>
    <x v="1"/>
    <x v="1"/>
    <s v="English"/>
    <n v="-75014388"/>
    <n v="-0.75014387999999999"/>
    <s v="111-130 minutes"/>
    <n v="-0.75014387999999999"/>
    <x v="2"/>
    <n v="0"/>
  </r>
  <r>
    <s v="In the Land of Blood and Honey"/>
    <x v="754"/>
    <x v="414"/>
    <n v="306"/>
    <n v="796"/>
    <n v="11000"/>
    <n v="0"/>
    <x v="22"/>
    <n v="110"/>
    <n v="127"/>
    <n v="301305"/>
    <n v="13000000"/>
    <x v="1267"/>
    <s v="Color"/>
    <x v="1"/>
    <s v="Bosnian"/>
    <x v="1"/>
    <x v="0"/>
    <s v="Other language"/>
    <n v="-12698695"/>
    <n v="-0.97682269230769236"/>
    <s v="111-130 minutes"/>
    <n v="-0.97682269230769225"/>
    <x v="1"/>
    <n v="0"/>
  </r>
  <r>
    <s v="In the Land of Women"/>
    <x v="376"/>
    <x v="888"/>
    <n v="17000"/>
    <n v="20312"/>
    <n v="21"/>
    <n v="1000"/>
    <x v="27"/>
    <n v="81"/>
    <n v="97"/>
    <n v="11043445"/>
    <n v="10000000"/>
    <x v="1276"/>
    <s v="Color"/>
    <x v="2"/>
    <s v="English"/>
    <x v="1"/>
    <x v="1"/>
    <s v="English"/>
    <n v="1043445"/>
    <n v="0.10434450000000006"/>
    <s v="90-110 minutes"/>
    <n v="0.10434450000000001"/>
    <x v="1"/>
    <n v="0"/>
  </r>
  <r>
    <s v="In the Name of the King: A Dungeon Siege Tale"/>
    <x v="448"/>
    <x v="165"/>
    <n v="26000"/>
    <n v="26564"/>
    <n v="892"/>
    <n v="0"/>
    <x v="53"/>
    <n v="140"/>
    <n v="156"/>
    <n v="4535117"/>
    <n v="60000000"/>
    <x v="1277"/>
    <s v="Color"/>
    <x v="5"/>
    <s v="English"/>
    <x v="2"/>
    <x v="1"/>
    <s v="English"/>
    <n v="-55464883"/>
    <n v="-0.92441471666666664"/>
    <s v="&gt;150 minutes"/>
    <n v="-0.92441471666666664"/>
    <x v="2"/>
    <n v="0"/>
  </r>
  <r>
    <s v="In the Shadow of the Moon"/>
    <x v="755"/>
    <x v="889"/>
    <n v="168"/>
    <n v="408"/>
    <n v="90"/>
    <n v="0"/>
    <x v="6"/>
    <n v="107"/>
    <n v="100"/>
    <n v="1134049"/>
    <n v="2000000"/>
    <x v="276"/>
    <s v="Black and White"/>
    <x v="8"/>
    <s v="English"/>
    <x v="4"/>
    <x v="3"/>
    <s v="English"/>
    <n v="-865951"/>
    <n v="-0.43297549999999996"/>
    <s v="90-110 minutes"/>
    <n v="-0.43297550000000001"/>
    <x v="0"/>
    <n v="0"/>
  </r>
  <r>
    <s v="In Time"/>
    <x v="756"/>
    <x v="754"/>
    <n v="20000"/>
    <n v="34011"/>
    <n v="487"/>
    <n v="52000"/>
    <x v="12"/>
    <n v="360"/>
    <n v="109"/>
    <n v="37553932"/>
    <n v="40000000"/>
    <x v="1278"/>
    <s v="Color"/>
    <x v="5"/>
    <s v="English"/>
    <x v="1"/>
    <x v="1"/>
    <s v="English"/>
    <n v="-2446068"/>
    <n v="-6.1151700000000031E-2"/>
    <s v="90-110 minutes"/>
    <n v="-6.1151700000000003E-2"/>
    <x v="1"/>
    <n v="0"/>
  </r>
  <r>
    <s v="In Too Deep"/>
    <x v="481"/>
    <x v="890"/>
    <n v="1000"/>
    <n v="4837"/>
    <n v="48"/>
    <n v="375"/>
    <x v="8"/>
    <n v="28"/>
    <n v="95"/>
    <n v="14003141"/>
    <n v="7000000"/>
    <x v="1279"/>
    <s v="Color"/>
    <x v="4"/>
    <s v="English"/>
    <x v="1"/>
    <x v="0"/>
    <s v="English"/>
    <n v="7003141"/>
    <n v="1.0004487142857141"/>
    <s v="90-110 minutes"/>
    <n v="1.0004487142857144"/>
    <x v="0"/>
    <n v="1"/>
  </r>
  <r>
    <s v="Incendies"/>
    <x v="757"/>
    <x v="891"/>
    <n v="131"/>
    <n v="343"/>
    <n v="777"/>
    <n v="37000"/>
    <x v="29"/>
    <n v="226"/>
    <n v="139"/>
    <n v="6857096"/>
    <n v="6800000"/>
    <x v="1280"/>
    <s v="Color"/>
    <x v="1"/>
    <s v="French"/>
    <x v="14"/>
    <x v="0"/>
    <s v="Other language"/>
    <n v="57096"/>
    <n v="8.3964705882353385E-3"/>
    <s v="131-150 minutes"/>
    <n v="8.3964705882352934E-3"/>
    <x v="0"/>
    <n v="0"/>
  </r>
  <r>
    <s v="Inception"/>
    <x v="308"/>
    <x v="279"/>
    <n v="29000"/>
    <n v="81115"/>
    <n v="22000"/>
    <n v="175000"/>
    <x v="63"/>
    <n v="642"/>
    <n v="148"/>
    <n v="292568851"/>
    <n v="160000000"/>
    <x v="1281"/>
    <s v="Color"/>
    <x v="5"/>
    <s v="English"/>
    <x v="1"/>
    <x v="1"/>
    <s v="English"/>
    <n v="132568851"/>
    <n v="0.8285553187500001"/>
    <s v="131-150 minutes"/>
    <n v="0.82855531874999999"/>
    <x v="2"/>
    <n v="1"/>
  </r>
  <r>
    <s v="Incident at Loch Ness"/>
    <x v="758"/>
    <x v="892"/>
    <n v="87"/>
    <n v="256"/>
    <n v="87"/>
    <n v="400"/>
    <x v="0"/>
    <n v="60"/>
    <n v="94"/>
    <n v="36830"/>
    <n v="1400000"/>
    <x v="1282"/>
    <s v="Color"/>
    <x v="3"/>
    <s v="English"/>
    <x v="4"/>
    <x v="1"/>
    <s v="English"/>
    <n v="-1363170"/>
    <n v="-0.97369285714285714"/>
    <s v="90-110 minutes"/>
    <n v="-0.97369285714285714"/>
    <x v="0"/>
    <n v="0"/>
  </r>
  <r>
    <s v="Independence Day"/>
    <x v="124"/>
    <x v="20"/>
    <n v="10000"/>
    <n v="16785"/>
    <n v="776"/>
    <n v="16000"/>
    <x v="31"/>
    <n v="185"/>
    <n v="154"/>
    <n v="306124059"/>
    <n v="75000000"/>
    <x v="1283"/>
    <s v="Color"/>
    <x v="5"/>
    <s v="English"/>
    <x v="1"/>
    <x v="1"/>
    <s v="English"/>
    <n v="231124059"/>
    <n v="3.0816541199999996"/>
    <s v="&gt;150 minutes"/>
    <n v="3.0816541200000001"/>
    <x v="2"/>
    <n v="1"/>
  </r>
  <r>
    <s v="Indiana Jones and the Kingdom of the Crystal Skull"/>
    <x v="44"/>
    <x v="110"/>
    <n v="11000"/>
    <n v="14959"/>
    <n v="14000"/>
    <n v="5000"/>
    <x v="21"/>
    <n v="470"/>
    <n v="122"/>
    <n v="317011114"/>
    <n v="185000000"/>
    <x v="317"/>
    <s v="Color"/>
    <x v="5"/>
    <s v="English"/>
    <x v="1"/>
    <x v="1"/>
    <s v="English"/>
    <n v="132011114"/>
    <n v="0.71357358918918923"/>
    <s v="111-130 minutes"/>
    <n v="0.71357358918918923"/>
    <x v="2"/>
    <n v="1"/>
  </r>
  <r>
    <s v="Indiana Jones and the Last Crusade"/>
    <x v="44"/>
    <x v="110"/>
    <n v="11000"/>
    <n v="12884"/>
    <n v="14000"/>
    <n v="0"/>
    <x v="15"/>
    <n v="149"/>
    <n v="127"/>
    <n v="197171806"/>
    <n v="48000000"/>
    <x v="1284"/>
    <s v="Color"/>
    <x v="5"/>
    <s v="English"/>
    <x v="1"/>
    <x v="1"/>
    <s v="English"/>
    <n v="149171806"/>
    <n v="3.1077459583333331"/>
    <s v="111-130 minutes"/>
    <n v="3.1077459583333331"/>
    <x v="1"/>
    <n v="1"/>
  </r>
  <r>
    <s v="Indiana Jones and the Temple of Doom"/>
    <x v="44"/>
    <x v="110"/>
    <n v="11000"/>
    <n v="11898"/>
    <n v="14000"/>
    <n v="0"/>
    <x v="7"/>
    <n v="148"/>
    <n v="118"/>
    <n v="179870271"/>
    <n v="28000000"/>
    <x v="1285"/>
    <s v="Color"/>
    <x v="5"/>
    <s v="English"/>
    <x v="1"/>
    <x v="3"/>
    <s v="English"/>
    <n v="151870271"/>
    <n v="5.42393825"/>
    <s v="111-130 minutes"/>
    <n v="5.42393825"/>
    <x v="1"/>
    <n v="1"/>
  </r>
  <r>
    <s v="Inescapable"/>
    <x v="759"/>
    <x v="893"/>
    <n v="223"/>
    <n v="242"/>
    <n v="55"/>
    <n v="657"/>
    <x v="41"/>
    <n v="36"/>
    <n v="93"/>
    <n v="4063"/>
    <n v="4000000"/>
    <x v="1286"/>
    <s v="Color"/>
    <x v="1"/>
    <s v="English"/>
    <x v="14"/>
    <x v="0"/>
    <s v="English"/>
    <n v="-3995937"/>
    <n v="-0.99898425000000002"/>
    <s v="90-110 minutes"/>
    <n v="-0.99898425000000002"/>
    <x v="0"/>
    <n v="0"/>
  </r>
  <r>
    <s v="Infamous"/>
    <x v="635"/>
    <x v="864"/>
    <n v="2000"/>
    <n v="3474"/>
    <n v="41"/>
    <n v="0"/>
    <x v="19"/>
    <n v="129"/>
    <n v="118"/>
    <n v="1150403"/>
    <n v="13000000"/>
    <x v="1287"/>
    <s v="Color"/>
    <x v="6"/>
    <s v="English"/>
    <x v="1"/>
    <x v="0"/>
    <s v="English"/>
    <n v="-11849597"/>
    <n v="-0.91150746153846152"/>
    <s v="111-130 minutes"/>
    <n v="-0.91150746153846152"/>
    <x v="1"/>
    <n v="0"/>
  </r>
  <r>
    <s v="Inglourious Basterds"/>
    <x v="65"/>
    <x v="591"/>
    <n v="13000"/>
    <n v="36741"/>
    <n v="16000"/>
    <n v="42000"/>
    <x v="15"/>
    <n v="486"/>
    <n v="153"/>
    <n v="120523073"/>
    <n v="75000000"/>
    <x v="1288"/>
    <s v="Color"/>
    <x v="3"/>
    <s v="English"/>
    <x v="1"/>
    <x v="0"/>
    <s v="English"/>
    <n v="45523073"/>
    <n v="0.60697430666666663"/>
    <s v="&gt;150 minutes"/>
    <n v="0.60697430666666663"/>
    <x v="2"/>
    <n v="1"/>
  </r>
  <r>
    <s v="Inherent Vice"/>
    <x v="760"/>
    <x v="360"/>
    <n v="204"/>
    <n v="707"/>
    <n v="0"/>
    <n v="18000"/>
    <x v="12"/>
    <n v="401"/>
    <n v="148"/>
    <n v="8093318"/>
    <n v="20000000"/>
    <x v="1289"/>
    <s v="Color"/>
    <x v="2"/>
    <s v="English"/>
    <x v="1"/>
    <x v="0"/>
    <s v="English"/>
    <n v="-11906682"/>
    <n v="-0.59533409999999998"/>
    <s v="131-150 minutes"/>
    <n v="-0.59533409999999998"/>
    <x v="1"/>
    <n v="0"/>
  </r>
  <r>
    <s v="Inkheart"/>
    <x v="265"/>
    <x v="787"/>
    <n v="3000"/>
    <n v="5329"/>
    <n v="34"/>
    <n v="0"/>
    <x v="8"/>
    <n v="161"/>
    <n v="106"/>
    <n v="17281832"/>
    <n v="60000000"/>
    <x v="1290"/>
    <s v="Color"/>
    <x v="3"/>
    <s v="English"/>
    <x v="2"/>
    <x v="3"/>
    <s v="English"/>
    <n v="-42718168"/>
    <n v="-0.71196946666666672"/>
    <s v="90-110 minutes"/>
    <n v="-0.71196946666666672"/>
    <x v="2"/>
    <n v="0"/>
  </r>
  <r>
    <s v="Inside Deep Throat"/>
    <x v="761"/>
    <x v="894"/>
    <n v="373"/>
    <n v="1136"/>
    <n v="13"/>
    <n v="592"/>
    <x v="9"/>
    <n v="123"/>
    <n v="89"/>
    <n v="653621"/>
    <n v="2000000"/>
    <x v="1291"/>
    <s v="Black and White"/>
    <x v="6"/>
    <s v="English"/>
    <x v="1"/>
    <x v="12"/>
    <s v="English"/>
    <n v="-1346379"/>
    <n v="-0.6731895"/>
    <s v="&lt;90 minutes"/>
    <n v="-0.6731895"/>
    <x v="0"/>
    <n v="0"/>
  </r>
  <r>
    <s v="Inside Llewyn Davis"/>
    <x v="244"/>
    <x v="97"/>
    <n v="3000"/>
    <n v="4082"/>
    <n v="1000"/>
    <n v="26000"/>
    <x v="14"/>
    <n v="535"/>
    <n v="104"/>
    <n v="13214255"/>
    <n v="11000000"/>
    <x v="1292"/>
    <s v="Color"/>
    <x v="1"/>
    <s v="English"/>
    <x v="1"/>
    <x v="0"/>
    <s v="English"/>
    <n v="2214255"/>
    <n v="0.201295909090909"/>
    <s v="90-110 minutes"/>
    <n v="0.20129590909090908"/>
    <x v="1"/>
    <n v="0"/>
  </r>
  <r>
    <s v="Inside Man"/>
    <x v="15"/>
    <x v="27"/>
    <n v="18000"/>
    <n v="19148"/>
    <n v="0"/>
    <n v="0"/>
    <x v="7"/>
    <n v="230"/>
    <n v="129"/>
    <n v="88504640"/>
    <n v="45000000"/>
    <x v="694"/>
    <s v="Color"/>
    <x v="4"/>
    <s v="English"/>
    <x v="1"/>
    <x v="0"/>
    <s v="English"/>
    <n v="43504640"/>
    <n v="0.96676977777777773"/>
    <s v="111-130 minutes"/>
    <n v="0.96676977777777773"/>
    <x v="1"/>
    <n v="1"/>
  </r>
  <r>
    <s v="Inside Out"/>
    <x v="163"/>
    <x v="895"/>
    <n v="1000"/>
    <n v="2944"/>
    <n v="0"/>
    <n v="118000"/>
    <x v="15"/>
    <n v="536"/>
    <n v="95"/>
    <n v="356454367"/>
    <n v="175000000"/>
    <x v="1293"/>
    <s v="Color"/>
    <x v="3"/>
    <s v="English"/>
    <x v="1"/>
    <x v="3"/>
    <s v="English"/>
    <n v="181454367"/>
    <n v="1.0368820971428572"/>
    <s v="90-110 minutes"/>
    <n v="1.0368820971428572"/>
    <x v="2"/>
    <n v="1"/>
  </r>
  <r>
    <s v="Insidious"/>
    <x v="762"/>
    <x v="555"/>
    <n v="852"/>
    <n v="3030"/>
    <n v="0"/>
    <n v="60000"/>
    <x v="9"/>
    <n v="445"/>
    <n v="103"/>
    <n v="53991137"/>
    <n v="1500000"/>
    <x v="1294"/>
    <s v="Color"/>
    <x v="7"/>
    <s v="English"/>
    <x v="1"/>
    <x v="1"/>
    <s v="English"/>
    <n v="52491137"/>
    <n v="34.99409133333333"/>
    <s v="90-110 minutes"/>
    <n v="34.99409133333333"/>
    <x v="0"/>
    <n v="1"/>
  </r>
  <r>
    <s v="Insidious: Chapter 2"/>
    <x v="762"/>
    <x v="555"/>
    <n v="852"/>
    <n v="2975"/>
    <n v="0"/>
    <n v="35000"/>
    <x v="0"/>
    <n v="318"/>
    <n v="106"/>
    <n v="83574831"/>
    <n v="5000000"/>
    <x v="1295"/>
    <s v="Color"/>
    <x v="7"/>
    <s v="English"/>
    <x v="1"/>
    <x v="1"/>
    <s v="English"/>
    <n v="78574831"/>
    <n v="15.714966199999999"/>
    <s v="90-110 minutes"/>
    <n v="15.714966199999999"/>
    <x v="0"/>
    <n v="1"/>
  </r>
  <r>
    <s v="Insidious: Chapter 3"/>
    <x v="762"/>
    <x v="896"/>
    <n v="852"/>
    <n v="2426"/>
    <n v="482"/>
    <n v="29000"/>
    <x v="8"/>
    <n v="242"/>
    <n v="97"/>
    <n v="52200504"/>
    <n v="10000000"/>
    <x v="1296"/>
    <s v="Color"/>
    <x v="7"/>
    <s v="English"/>
    <x v="14"/>
    <x v="1"/>
    <s v="English"/>
    <n v="42200504"/>
    <n v="4.2200503999999999"/>
    <s v="90-110 minutes"/>
    <n v="4.2200503999999999"/>
    <x v="1"/>
    <n v="1"/>
  </r>
  <r>
    <s v="Insomnia"/>
    <x v="54"/>
    <x v="279"/>
    <n v="14000"/>
    <n v="15658"/>
    <n v="22000"/>
    <n v="0"/>
    <x v="2"/>
    <n v="185"/>
    <n v="118"/>
    <n v="67263182"/>
    <n v="46000000"/>
    <x v="1297"/>
    <s v="Color"/>
    <x v="1"/>
    <s v="English"/>
    <x v="1"/>
    <x v="0"/>
    <s v="English"/>
    <n v="21263182"/>
    <n v="0.46224308695652172"/>
    <s v="111-130 minutes"/>
    <n v="0.46224308695652172"/>
    <x v="1"/>
    <n v="0"/>
  </r>
  <r>
    <s v="Inspector Gadget"/>
    <x v="266"/>
    <x v="897"/>
    <n v="2000"/>
    <n v="5320"/>
    <n v="16"/>
    <n v="509"/>
    <x v="56"/>
    <n v="70"/>
    <n v="110"/>
    <n v="97360069"/>
    <n v="75000000"/>
    <x v="1298"/>
    <s v="Color"/>
    <x v="5"/>
    <s v="English"/>
    <x v="1"/>
    <x v="3"/>
    <s v="English"/>
    <n v="22360069"/>
    <n v="0.29813425333333332"/>
    <s v="90-110 minutes"/>
    <n v="0.29813425333333332"/>
    <x v="2"/>
    <n v="0"/>
  </r>
  <r>
    <s v="Instinct"/>
    <x v="138"/>
    <x v="503"/>
    <n v="12000"/>
    <n v="13406"/>
    <n v="226"/>
    <n v="0"/>
    <x v="27"/>
    <n v="100"/>
    <n v="126"/>
    <n v="34098563"/>
    <n v="55000000"/>
    <x v="1279"/>
    <s v="Color"/>
    <x v="1"/>
    <s v="English"/>
    <x v="1"/>
    <x v="0"/>
    <s v="English"/>
    <n v="-20901437"/>
    <n v="-0.38002612727272722"/>
    <s v="111-130 minutes"/>
    <n v="-0.38002612727272728"/>
    <x v="2"/>
    <n v="0"/>
  </r>
  <r>
    <s v="Instructions Not Included"/>
    <x v="763"/>
    <x v="898"/>
    <n v="399"/>
    <n v="688"/>
    <n v="399"/>
    <n v="14000"/>
    <x v="7"/>
    <n v="41"/>
    <n v="115"/>
    <n v="44456509"/>
    <n v="5000000"/>
    <x v="1299"/>
    <s v="Color"/>
    <x v="2"/>
    <s v="Spanish"/>
    <x v="15"/>
    <x v="1"/>
    <s v="Other language"/>
    <n v="39456509"/>
    <n v="7.8913018000000008"/>
    <s v="111-130 minutes"/>
    <n v="7.8913017999999999"/>
    <x v="0"/>
    <n v="1"/>
  </r>
  <r>
    <s v="Insurgent"/>
    <x v="152"/>
    <x v="715"/>
    <n v="14000"/>
    <n v="22622"/>
    <n v="124"/>
    <n v="27000"/>
    <x v="26"/>
    <n v="263"/>
    <n v="119"/>
    <n v="129995817"/>
    <n v="110000000"/>
    <x v="1205"/>
    <s v="Color"/>
    <x v="3"/>
    <s v="English"/>
    <x v="1"/>
    <x v="1"/>
    <s v="English"/>
    <n v="19995817"/>
    <n v="0.18178015454545449"/>
    <s v="111-130 minutes"/>
    <n v="0.18178015454545454"/>
    <x v="2"/>
    <n v="0"/>
  </r>
  <r>
    <s v="Interstellar"/>
    <x v="277"/>
    <x v="279"/>
    <n v="11000"/>
    <n v="31488"/>
    <n v="22000"/>
    <n v="349000"/>
    <x v="46"/>
    <n v="712"/>
    <n v="169"/>
    <n v="187991439"/>
    <n v="165000000"/>
    <x v="1300"/>
    <s v="Color"/>
    <x v="3"/>
    <s v="English"/>
    <x v="1"/>
    <x v="1"/>
    <s v="English"/>
    <n v="22991439"/>
    <n v="0.13934205454545445"/>
    <s v="&gt;150 minutes"/>
    <n v="0.13934205454545454"/>
    <x v="2"/>
    <n v="0"/>
  </r>
  <r>
    <s v="Interview with the Assassin"/>
    <x v="764"/>
    <x v="589"/>
    <n v="108"/>
    <n v="243"/>
    <n v="168"/>
    <n v="163"/>
    <x v="0"/>
    <n v="31"/>
    <n v="88"/>
    <n v="47329"/>
    <n v="750000"/>
    <x v="1301"/>
    <s v="Color"/>
    <x v="1"/>
    <s v="English"/>
    <x v="1"/>
    <x v="0"/>
    <s v="English"/>
    <n v="-702671"/>
    <n v="-0.93689466666666665"/>
    <s v="&lt;90 minutes"/>
    <n v="-0.93689466666666665"/>
    <x v="0"/>
    <n v="0"/>
  </r>
  <r>
    <s v="Interview with the Vampire: The Vampire Chronicles"/>
    <x v="238"/>
    <x v="884"/>
    <n v="11000"/>
    <n v="25697"/>
    <n v="277"/>
    <n v="11000"/>
    <x v="7"/>
    <n v="120"/>
    <n v="123"/>
    <n v="105264608"/>
    <n v="60000000"/>
    <x v="494"/>
    <s v="Color"/>
    <x v="1"/>
    <s v="English"/>
    <x v="1"/>
    <x v="0"/>
    <s v="English"/>
    <n v="45264608"/>
    <n v="0.75441013333333329"/>
    <s v="111-130 minutes"/>
    <n v="0.75441013333333329"/>
    <x v="2"/>
    <n v="1"/>
  </r>
  <r>
    <s v="Into the Blue"/>
    <x v="14"/>
    <x v="349"/>
    <n v="23000"/>
    <n v="25049"/>
    <n v="134"/>
    <n v="0"/>
    <x v="16"/>
    <n v="120"/>
    <n v="110"/>
    <n v="18472363"/>
    <n v="50000000"/>
    <x v="1302"/>
    <s v="Color"/>
    <x v="5"/>
    <s v="English"/>
    <x v="1"/>
    <x v="1"/>
    <s v="English"/>
    <n v="-31527637"/>
    <n v="-0.63055273999999994"/>
    <s v="90-110 minutes"/>
    <n v="-0.63055273999999994"/>
    <x v="1"/>
    <n v="0"/>
  </r>
  <r>
    <s v="Into the Storm"/>
    <x v="461"/>
    <x v="702"/>
    <n v="490"/>
    <n v="1367"/>
    <n v="77"/>
    <n v="15000"/>
    <x v="16"/>
    <n v="228"/>
    <n v="89"/>
    <n v="47553512"/>
    <n v="50000000"/>
    <x v="1303"/>
    <s v="Color"/>
    <x v="5"/>
    <s v="English"/>
    <x v="1"/>
    <x v="1"/>
    <s v="English"/>
    <n v="-2446488"/>
    <n v="-4.8929760000000044E-2"/>
    <s v="&lt;90 minutes"/>
    <n v="-4.8929760000000003E-2"/>
    <x v="1"/>
    <n v="0"/>
  </r>
  <r>
    <s v="Into the Wild"/>
    <x v="376"/>
    <x v="899"/>
    <n v="17000"/>
    <n v="18752"/>
    <n v="0"/>
    <n v="76000"/>
    <x v="29"/>
    <n v="274"/>
    <n v="148"/>
    <n v="18352454"/>
    <n v="15000000"/>
    <x v="1304"/>
    <s v="Color"/>
    <x v="3"/>
    <s v="English"/>
    <x v="1"/>
    <x v="0"/>
    <s v="English"/>
    <n v="3352454"/>
    <n v="0.22349693333333343"/>
    <s v="131-150 minutes"/>
    <n v="0.22349693333333334"/>
    <x v="1"/>
    <n v="0"/>
  </r>
  <r>
    <s v="Into the Woods"/>
    <x v="86"/>
    <x v="459"/>
    <n v="40000"/>
    <n v="62837"/>
    <n v="252"/>
    <n v="90000"/>
    <x v="10"/>
    <n v="321"/>
    <n v="125"/>
    <n v="127997349"/>
    <n v="50000000"/>
    <x v="1305"/>
    <s v="Color"/>
    <x v="3"/>
    <s v="English"/>
    <x v="1"/>
    <x v="3"/>
    <s v="English"/>
    <n v="77997349"/>
    <n v="1.5599469799999999"/>
    <s v="111-130 minutes"/>
    <n v="1.5599469800000001"/>
    <x v="1"/>
    <n v="1"/>
  </r>
  <r>
    <s v="Intolerable Cruelty"/>
    <x v="366"/>
    <x v="900"/>
    <n v="436"/>
    <n v="1395"/>
    <n v="0"/>
    <n v="0"/>
    <x v="26"/>
    <n v="161"/>
    <n v="100"/>
    <n v="35096190"/>
    <n v="60000000"/>
    <x v="1306"/>
    <s v="Color"/>
    <x v="2"/>
    <s v="English"/>
    <x v="1"/>
    <x v="1"/>
    <s v="English"/>
    <n v="-24903810"/>
    <n v="-0.41506350000000003"/>
    <s v="90-110 minutes"/>
    <n v="-0.41506349999999997"/>
    <x v="2"/>
    <n v="0"/>
  </r>
  <r>
    <s v="Invaders from Mars"/>
    <x v="765"/>
    <x v="901"/>
    <n v="425"/>
    <n v="1661"/>
    <n v="365"/>
    <n v="902"/>
    <x v="37"/>
    <n v="52"/>
    <n v="100"/>
    <n v="4884663"/>
    <n v="12000000"/>
    <x v="1307"/>
    <s v="Color"/>
    <x v="0"/>
    <s v="English"/>
    <x v="1"/>
    <x v="3"/>
    <s v="English"/>
    <n v="-7115337"/>
    <n v="-0.59294475000000002"/>
    <s v="90-110 minutes"/>
    <n v="-0.59294475000000002"/>
    <x v="1"/>
    <n v="0"/>
  </r>
  <r>
    <s v="Invictus"/>
    <x v="153"/>
    <x v="118"/>
    <n v="13000"/>
    <n v="24458"/>
    <n v="16000"/>
    <n v="23000"/>
    <x v="14"/>
    <n v="306"/>
    <n v="134"/>
    <n v="37479778"/>
    <n v="60000000"/>
    <x v="1308"/>
    <s v="Color"/>
    <x v="6"/>
    <s v="English"/>
    <x v="1"/>
    <x v="1"/>
    <s v="English"/>
    <n v="-22520222"/>
    <n v="-0.37533703333333335"/>
    <s v="131-150 minutes"/>
    <n v="-0.37533703333333335"/>
    <x v="2"/>
    <n v="0"/>
  </r>
  <r>
    <s v="Ip Man 3"/>
    <x v="766"/>
    <x v="902"/>
    <n v="461"/>
    <n v="615"/>
    <n v="25"/>
    <n v="12000"/>
    <x v="2"/>
    <n v="78"/>
    <n v="105"/>
    <n v="2126511"/>
    <n v="36000000"/>
    <x v="1"/>
    <s v="Color"/>
    <x v="5"/>
    <s v="Cantonese"/>
    <x v="5"/>
    <x v="1"/>
    <s v="Other language"/>
    <n v="-33873489"/>
    <n v="-0.94093024999999997"/>
    <s v="90-110 minutes"/>
    <n v="-0.94093024999999997"/>
    <x v="1"/>
    <n v="0"/>
  </r>
  <r>
    <s v="Ira &amp; Abby"/>
    <x v="380"/>
    <x v="903"/>
    <n v="827"/>
    <n v="3574"/>
    <n v="0"/>
    <n v="360"/>
    <x v="27"/>
    <n v="30"/>
    <n v="101"/>
    <n v="220234"/>
    <n v="3500000"/>
    <x v="936"/>
    <s v="Color"/>
    <x v="2"/>
    <s v="English"/>
    <x v="1"/>
    <x v="0"/>
    <s v="English"/>
    <n v="-3279766"/>
    <n v="-0.93707600000000002"/>
    <s v="90-110 minutes"/>
    <n v="-0.93707600000000002"/>
    <x v="0"/>
    <n v="0"/>
  </r>
  <r>
    <s v="Iris"/>
    <x v="152"/>
    <x v="904"/>
    <n v="14000"/>
    <n v="16768"/>
    <n v="14"/>
    <n v="0"/>
    <x v="19"/>
    <n v="100"/>
    <n v="91"/>
    <n v="1292119"/>
    <n v="5500000"/>
    <x v="1309"/>
    <s v="Color"/>
    <x v="6"/>
    <s v="English"/>
    <x v="4"/>
    <x v="0"/>
    <s v="English"/>
    <n v="-4207881"/>
    <n v="-0.76506927272727276"/>
    <s v="90-110 minutes"/>
    <n v="-0.76506927272727276"/>
    <x v="0"/>
    <n v="0"/>
  </r>
  <r>
    <s v="Iron Man"/>
    <x v="95"/>
    <x v="654"/>
    <n v="21000"/>
    <n v="39252"/>
    <n v="4000"/>
    <n v="10000"/>
    <x v="25"/>
    <n v="486"/>
    <n v="126"/>
    <n v="318298180"/>
    <n v="140000000"/>
    <x v="771"/>
    <s v="Color"/>
    <x v="5"/>
    <s v="English"/>
    <x v="1"/>
    <x v="1"/>
    <s v="English"/>
    <n v="178298180"/>
    <n v="1.2735584285714285"/>
    <s v="111-130 minutes"/>
    <n v="1.2735584285714285"/>
    <x v="2"/>
    <n v="1"/>
  </r>
  <r>
    <s v="Iron Man 2"/>
    <x v="95"/>
    <x v="654"/>
    <n v="21000"/>
    <n v="48638"/>
    <n v="4000"/>
    <n v="18000"/>
    <x v="20"/>
    <n v="453"/>
    <n v="124"/>
    <n v="312057433"/>
    <n v="200000000"/>
    <x v="1310"/>
    <s v="Color"/>
    <x v="5"/>
    <s v="English"/>
    <x v="1"/>
    <x v="1"/>
    <s v="English"/>
    <n v="112057433"/>
    <n v="0.56028716500000009"/>
    <s v="111-130 minutes"/>
    <n v="0.56028716499999998"/>
    <x v="2"/>
    <n v="1"/>
  </r>
  <r>
    <s v="Iron Man 3"/>
    <x v="95"/>
    <x v="905"/>
    <n v="21000"/>
    <n v="30426"/>
    <n v="1000"/>
    <n v="95000"/>
    <x v="2"/>
    <n v="608"/>
    <n v="195"/>
    <n v="408992272"/>
    <n v="200000000"/>
    <x v="125"/>
    <s v="Color"/>
    <x v="5"/>
    <s v="English"/>
    <x v="1"/>
    <x v="1"/>
    <s v="English"/>
    <n v="208992272"/>
    <n v="1.0449613599999998"/>
    <s v="&gt;150 minutes"/>
    <n v="1.0449613600000001"/>
    <x v="2"/>
    <n v="1"/>
  </r>
  <r>
    <s v="Ishtar"/>
    <x v="767"/>
    <x v="906"/>
    <n v="636"/>
    <n v="3374"/>
    <n v="124"/>
    <n v="754"/>
    <x v="36"/>
    <n v="49"/>
    <n v="107"/>
    <n v="14375181"/>
    <n v="51000000"/>
    <x v="1311"/>
    <s v="Color"/>
    <x v="5"/>
    <s v="English"/>
    <x v="1"/>
    <x v="1"/>
    <s v="English"/>
    <n v="-36624819"/>
    <n v="-0.71813370588235292"/>
    <s v="90-110 minutes"/>
    <n v="-0.71813370588235292"/>
    <x v="2"/>
    <n v="0"/>
  </r>
  <r>
    <s v="Isn't She Great"/>
    <x v="768"/>
    <x v="907"/>
    <n v="944"/>
    <n v="2928"/>
    <n v="31"/>
    <n v="133"/>
    <x v="13"/>
    <n v="63"/>
    <n v="95"/>
    <n v="2954405"/>
    <n v="36000000"/>
    <x v="1083"/>
    <s v="Color"/>
    <x v="6"/>
    <s v="English"/>
    <x v="1"/>
    <x v="0"/>
    <s v="English"/>
    <n v="-33045595"/>
    <n v="-0.91793319444444443"/>
    <s v="90-110 minutes"/>
    <n v="-0.91793319444444443"/>
    <x v="1"/>
    <n v="0"/>
  </r>
  <r>
    <s v="It Follows"/>
    <x v="769"/>
    <x v="908"/>
    <n v="314"/>
    <n v="1062"/>
    <n v="421"/>
    <n v="45000"/>
    <x v="31"/>
    <n v="533"/>
    <n v="100"/>
    <n v="14673301"/>
    <n v="2000000"/>
    <x v="736"/>
    <s v="Color"/>
    <x v="0"/>
    <s v="English"/>
    <x v="1"/>
    <x v="0"/>
    <s v="English"/>
    <n v="12673301"/>
    <n v="6.3366505000000002"/>
    <s v="90-110 minutes"/>
    <n v="6.3366505000000002"/>
    <x v="0"/>
    <n v="1"/>
  </r>
  <r>
    <s v="It's a Mad, Mad, Mad, Mad World"/>
    <x v="770"/>
    <x v="909"/>
    <n v="924"/>
    <n v="4109"/>
    <n v="176"/>
    <n v="0"/>
    <x v="7"/>
    <n v="61"/>
    <n v="197"/>
    <n v="46300000"/>
    <n v="9400000"/>
    <x v="1312"/>
    <s v="Color"/>
    <x v="5"/>
    <s v="English"/>
    <x v="1"/>
    <x v="6"/>
    <s v="English"/>
    <n v="36900000"/>
    <n v="3.9255319148936172"/>
    <s v="&gt;150 minutes"/>
    <n v="3.9255319148936172"/>
    <x v="1"/>
    <n v="1"/>
  </r>
  <r>
    <s v="It's Complicated"/>
    <x v="93"/>
    <x v="910"/>
    <n v="11000"/>
    <n v="15226"/>
    <n v="278"/>
    <n v="0"/>
    <x v="0"/>
    <n v="187"/>
    <n v="120"/>
    <n v="112703470"/>
    <n v="85000000"/>
    <x v="1313"/>
    <s v="Color"/>
    <x v="2"/>
    <s v="English"/>
    <x v="1"/>
    <x v="0"/>
    <s v="English"/>
    <n v="27703470"/>
    <n v="0.32592317647058833"/>
    <s v="111-130 minutes"/>
    <n v="0.32592317647058822"/>
    <x v="2"/>
    <n v="0"/>
  </r>
  <r>
    <s v="It's Kind of a Funny Story"/>
    <x v="771"/>
    <x v="911"/>
    <n v="943"/>
    <n v="2786"/>
    <n v="16"/>
    <n v="20000"/>
    <x v="2"/>
    <n v="163"/>
    <n v="101"/>
    <n v="6350058"/>
    <n v="8000000"/>
    <x v="1314"/>
    <s v="Color"/>
    <x v="2"/>
    <s v="English"/>
    <x v="1"/>
    <x v="1"/>
    <s v="English"/>
    <n v="-1649942"/>
    <n v="-0.20624275000000003"/>
    <s v="90-110 minutes"/>
    <n v="-0.20624275"/>
    <x v="0"/>
    <n v="0"/>
  </r>
  <r>
    <s v="J. Edgar"/>
    <x v="308"/>
    <x v="118"/>
    <n v="29000"/>
    <n v="36258"/>
    <n v="16000"/>
    <n v="16000"/>
    <x v="0"/>
    <n v="392"/>
    <n v="137"/>
    <n v="37304950"/>
    <n v="35000000"/>
    <x v="1315"/>
    <s v="Color"/>
    <x v="6"/>
    <s v="English"/>
    <x v="1"/>
    <x v="0"/>
    <s v="English"/>
    <n v="2304950"/>
    <n v="6.5855714285714351E-2"/>
    <s v="131-150 minutes"/>
    <n v="6.5855714285714281E-2"/>
    <x v="1"/>
    <n v="0"/>
  </r>
  <r>
    <s v="Jab Tak Hai Jaan"/>
    <x v="772"/>
    <x v="912"/>
    <n v="8000"/>
    <n v="13762"/>
    <n v="147"/>
    <n v="12000"/>
    <x v="31"/>
    <n v="50"/>
    <n v="176"/>
    <n v="3047539"/>
    <n v="7217600"/>
    <x v="1316"/>
    <s v="Color"/>
    <x v="1"/>
    <s v="Hindi"/>
    <x v="18"/>
    <x v="4"/>
    <s v="Other language"/>
    <n v="-4170061"/>
    <n v="-0.57776282974950122"/>
    <s v="&gt;150 minutes"/>
    <n v="-0.57776282974950122"/>
    <x v="0"/>
    <n v="0"/>
  </r>
  <r>
    <s v="Jack and Jill"/>
    <x v="54"/>
    <x v="314"/>
    <n v="14000"/>
    <n v="27405"/>
    <n v="221"/>
    <n v="0"/>
    <x v="62"/>
    <n v="156"/>
    <n v="91"/>
    <n v="74158157"/>
    <n v="79000000"/>
    <x v="1317"/>
    <s v="Color"/>
    <x v="2"/>
    <s v="English"/>
    <x v="1"/>
    <x v="3"/>
    <s v="English"/>
    <n v="-4841843"/>
    <n v="-6.1289151898734184E-2"/>
    <s v="90-110 minutes"/>
    <n v="-6.1289151898734177E-2"/>
    <x v="2"/>
    <n v="0"/>
  </r>
  <r>
    <s v="Jack Reacher"/>
    <x v="67"/>
    <x v="913"/>
    <n v="10000"/>
    <n v="16385"/>
    <n v="188"/>
    <n v="38000"/>
    <x v="20"/>
    <n v="387"/>
    <n v="130"/>
    <n v="80033643"/>
    <n v="60000000"/>
    <x v="1318"/>
    <s v="Color"/>
    <x v="5"/>
    <s v="English"/>
    <x v="1"/>
    <x v="1"/>
    <s v="English"/>
    <n v="20033643"/>
    <n v="0.33389405000000005"/>
    <s v="111-130 minutes"/>
    <n v="0.33389405"/>
    <x v="2"/>
    <n v="0"/>
  </r>
  <r>
    <s v="Jack Ryan: Shadow Recruit"/>
    <x v="400"/>
    <x v="472"/>
    <n v="539"/>
    <n v="1411"/>
    <n v="0"/>
    <n v="17000"/>
    <x v="21"/>
    <n v="313"/>
    <n v="105"/>
    <n v="50549107"/>
    <n v="60000000"/>
    <x v="1319"/>
    <s v="Color"/>
    <x v="5"/>
    <s v="English"/>
    <x v="1"/>
    <x v="1"/>
    <s v="English"/>
    <n v="-9450893"/>
    <n v="-0.1575148833333333"/>
    <s v="90-110 minutes"/>
    <n v="-0.15751488333333333"/>
    <x v="2"/>
    <n v="0"/>
  </r>
  <r>
    <s v="Jack the Giant Slayer"/>
    <x v="773"/>
    <x v="914"/>
    <n v="979"/>
    <n v="1766"/>
    <n v="0"/>
    <n v="22000"/>
    <x v="26"/>
    <n v="338"/>
    <n v="114"/>
    <n v="65171860"/>
    <n v="195000000"/>
    <x v="1320"/>
    <s v="Color"/>
    <x v="3"/>
    <s v="English"/>
    <x v="1"/>
    <x v="1"/>
    <s v="English"/>
    <n v="-129828140"/>
    <n v="-0.66578533333333334"/>
    <s v="111-130 minutes"/>
    <n v="-0.66578533333333334"/>
    <x v="2"/>
    <n v="0"/>
  </r>
  <r>
    <s v="Jackass 3D"/>
    <x v="774"/>
    <x v="264"/>
    <n v="608"/>
    <n v="1787"/>
    <n v="79"/>
    <n v="0"/>
    <x v="19"/>
    <n v="156"/>
    <n v="101"/>
    <n v="117224271"/>
    <n v="20000000"/>
    <x v="1321"/>
    <s v="Color"/>
    <x v="5"/>
    <s v="English"/>
    <x v="1"/>
    <x v="0"/>
    <s v="English"/>
    <n v="97224271"/>
    <n v="4.8612135500000004"/>
    <s v="90-110 minutes"/>
    <n v="4.8612135500000004"/>
    <x v="1"/>
    <n v="1"/>
  </r>
  <r>
    <s v="Jackass: The Movie"/>
    <x v="774"/>
    <x v="264"/>
    <n v="608"/>
    <n v="1770"/>
    <n v="79"/>
    <n v="0"/>
    <x v="0"/>
    <n v="106"/>
    <n v="87"/>
    <n v="64267897"/>
    <n v="5000000"/>
    <x v="1029"/>
    <s v="Color"/>
    <x v="2"/>
    <s v="English"/>
    <x v="1"/>
    <x v="0"/>
    <s v="English"/>
    <n v="59267897"/>
    <n v="11.853579399999999"/>
    <s v="&lt;90 minutes"/>
    <n v="11.853579399999999"/>
    <x v="0"/>
    <n v="1"/>
  </r>
  <r>
    <s v="Jackie Brown"/>
    <x v="10"/>
    <x v="591"/>
    <n v="22000"/>
    <n v="25522"/>
    <n v="16000"/>
    <n v="0"/>
    <x v="1"/>
    <n v="140"/>
    <n v="154"/>
    <n v="39647595"/>
    <n v="12000000"/>
    <x v="1322"/>
    <s v="Color"/>
    <x v="4"/>
    <s v="English"/>
    <x v="1"/>
    <x v="0"/>
    <s v="English"/>
    <n v="27647595"/>
    <n v="2.3039662500000002"/>
    <s v="&gt;150 minutes"/>
    <n v="2.3039662500000002"/>
    <x v="1"/>
    <n v="1"/>
  </r>
  <r>
    <s v="Jade"/>
    <x v="144"/>
    <x v="915"/>
    <n v="2000"/>
    <n v="5461"/>
    <n v="607"/>
    <n v="422"/>
    <x v="17"/>
    <n v="50"/>
    <n v="107"/>
    <n v="9795017"/>
    <n v="50000000"/>
    <x v="1323"/>
    <s v="Color"/>
    <x v="4"/>
    <s v="English"/>
    <x v="1"/>
    <x v="0"/>
    <s v="English"/>
    <n v="-40204983"/>
    <n v="-0.80409965999999999"/>
    <s v="90-110 minutes"/>
    <n v="-0.80409965999999999"/>
    <x v="1"/>
    <n v="0"/>
  </r>
  <r>
    <s v="Jakob the Liar"/>
    <x v="133"/>
    <x v="916"/>
    <n v="49000"/>
    <n v="51657"/>
    <n v="0"/>
    <n v="0"/>
    <x v="27"/>
    <n v="68"/>
    <n v="120"/>
    <n v="4956401"/>
    <n v="15000000"/>
    <x v="1324"/>
    <s v="Color"/>
    <x v="1"/>
    <s v="English"/>
    <x v="8"/>
    <x v="1"/>
    <s v="English"/>
    <n v="-10043599"/>
    <n v="-0.66957326666666672"/>
    <s v="111-130 minutes"/>
    <n v="-0.66957326666666672"/>
    <x v="1"/>
    <n v="0"/>
  </r>
  <r>
    <s v="Jarhead"/>
    <x v="350"/>
    <x v="175"/>
    <n v="15000"/>
    <n v="15850"/>
    <n v="0"/>
    <n v="0"/>
    <x v="19"/>
    <n v="262"/>
    <n v="125"/>
    <n v="62647540"/>
    <n v="70000000"/>
    <x v="1325"/>
    <s v="Color"/>
    <x v="5"/>
    <s v="English"/>
    <x v="2"/>
    <x v="0"/>
    <s v="English"/>
    <n v="-7352460"/>
    <n v="-0.10503514285714288"/>
    <s v="111-130 minutes"/>
    <n v="-0.10503514285714285"/>
    <x v="2"/>
    <n v="0"/>
  </r>
  <r>
    <s v="Jason Goes to Hell: The Final Friday"/>
    <x v="626"/>
    <x v="917"/>
    <n v="935"/>
    <n v="2899"/>
    <n v="18"/>
    <n v="949"/>
    <x v="22"/>
    <n v="112"/>
    <n v="91"/>
    <n v="15935068"/>
    <n v="2500000"/>
    <x v="1326"/>
    <s v="Color"/>
    <x v="7"/>
    <s v="English"/>
    <x v="1"/>
    <x v="0"/>
    <s v="English"/>
    <n v="13435068"/>
    <n v="5.3740271999999996"/>
    <s v="90-110 minutes"/>
    <n v="5.3740271999999996"/>
    <x v="0"/>
    <n v="1"/>
  </r>
  <r>
    <s v="Jason Lives: Friday the 13th Part VI"/>
    <x v="775"/>
    <x v="918"/>
    <n v="956"/>
    <n v="1862"/>
    <n v="41"/>
    <n v="0"/>
    <x v="11"/>
    <n v="158"/>
    <n v="86"/>
    <n v="19472057"/>
    <n v="3000000"/>
    <x v="1327"/>
    <s v="Color"/>
    <x v="0"/>
    <s v="English"/>
    <x v="1"/>
    <x v="0"/>
    <s v="English"/>
    <n v="16472057"/>
    <n v="5.4906856666666668"/>
    <s v="&lt;90 minutes"/>
    <n v="5.4906856666666668"/>
    <x v="0"/>
    <n v="1"/>
  </r>
  <r>
    <s v="Jason X"/>
    <x v="776"/>
    <x v="919"/>
    <n v="1000"/>
    <n v="3050"/>
    <n v="52"/>
    <n v="0"/>
    <x v="45"/>
    <n v="205"/>
    <n v="85"/>
    <n v="12610731"/>
    <n v="11000000"/>
    <x v="1328"/>
    <s v="Color"/>
    <x v="5"/>
    <s v="English"/>
    <x v="1"/>
    <x v="0"/>
    <s v="English"/>
    <n v="1610731"/>
    <n v="0.14643009090909098"/>
    <s v="&lt;90 minutes"/>
    <n v="0.1464300909090909"/>
    <x v="1"/>
    <n v="0"/>
  </r>
  <r>
    <s v="Jawbreaker"/>
    <x v="777"/>
    <x v="920"/>
    <n v="3000"/>
    <n v="9555"/>
    <n v="18"/>
    <n v="0"/>
    <x v="33"/>
    <n v="49"/>
    <n v="87"/>
    <n v="3071947"/>
    <n v="3500000"/>
    <x v="1329"/>
    <s v="Color"/>
    <x v="2"/>
    <s v="English"/>
    <x v="1"/>
    <x v="0"/>
    <s v="English"/>
    <n v="-428053"/>
    <n v="-0.1223008571428571"/>
    <s v="&lt;90 minutes"/>
    <n v="-0.12230085714285714"/>
    <x v="0"/>
    <n v="0"/>
  </r>
  <r>
    <s v="Jaws"/>
    <x v="778"/>
    <x v="110"/>
    <n v="813"/>
    <n v="2047"/>
    <n v="14000"/>
    <n v="21000"/>
    <x v="30"/>
    <n v="385"/>
    <n v="130"/>
    <n v="260000000"/>
    <n v="8000000"/>
    <x v="1330"/>
    <s v="Color"/>
    <x v="3"/>
    <s v="English"/>
    <x v="1"/>
    <x v="3"/>
    <s v="English"/>
    <n v="252000000"/>
    <n v="31.5"/>
    <s v="111-130 minutes"/>
    <n v="31.5"/>
    <x v="0"/>
    <n v="1"/>
  </r>
  <r>
    <s v="Jaws 2"/>
    <x v="778"/>
    <x v="921"/>
    <n v="813"/>
    <n v="1520"/>
    <n v="82"/>
    <n v="0"/>
    <x v="34"/>
    <n v="75"/>
    <n v="131"/>
    <n v="102922376"/>
    <n v="20000000"/>
    <x v="1331"/>
    <s v="Color"/>
    <x v="3"/>
    <s v="English"/>
    <x v="1"/>
    <x v="3"/>
    <s v="English"/>
    <n v="82922376"/>
    <n v="4.1461188"/>
    <s v="131-150 minutes"/>
    <n v="4.1461188"/>
    <x v="1"/>
    <n v="1"/>
  </r>
  <r>
    <s v="Jaws: The Revenge"/>
    <x v="779"/>
    <x v="922"/>
    <n v="912"/>
    <n v="2355"/>
    <n v="114"/>
    <n v="0"/>
    <x v="50"/>
    <n v="80"/>
    <n v="92"/>
    <n v="20763013"/>
    <n v="23000000"/>
    <x v="1332"/>
    <s v="Color"/>
    <x v="3"/>
    <s v="English"/>
    <x v="1"/>
    <x v="1"/>
    <s v="English"/>
    <n v="-2236987"/>
    <n v="-9.7260304347826065E-2"/>
    <s v="90-110 minutes"/>
    <n v="-9.7260304347826093E-2"/>
    <x v="1"/>
    <n v="0"/>
  </r>
  <r>
    <s v="Jay and Silent Bob Strike Back"/>
    <x v="85"/>
    <x v="454"/>
    <n v="8000"/>
    <n v="11632"/>
    <n v="0"/>
    <n v="0"/>
    <x v="31"/>
    <n v="181"/>
    <n v="104"/>
    <n v="30059386"/>
    <n v="22000000"/>
    <x v="1333"/>
    <s v="Color"/>
    <x v="2"/>
    <s v="English"/>
    <x v="1"/>
    <x v="0"/>
    <s v="English"/>
    <n v="8059386"/>
    <n v="0.36633572727272723"/>
    <s v="90-110 minutes"/>
    <n v="0.36633572727272729"/>
    <x v="1"/>
    <n v="0"/>
  </r>
  <r>
    <s v="Jeepers Creepers"/>
    <x v="780"/>
    <x v="923"/>
    <n v="1000"/>
    <n v="1982"/>
    <n v="108"/>
    <n v="0"/>
    <x v="8"/>
    <n v="190"/>
    <n v="90"/>
    <n v="37470017"/>
    <n v="10000000"/>
    <x v="1334"/>
    <s v="Color"/>
    <x v="0"/>
    <s v="English"/>
    <x v="2"/>
    <x v="0"/>
    <s v="English"/>
    <n v="27470017"/>
    <n v="2.7470017000000002"/>
    <s v="90-110 minutes"/>
    <n v="2.7470017000000002"/>
    <x v="1"/>
    <n v="1"/>
  </r>
  <r>
    <s v="Jeepers Creepers II"/>
    <x v="781"/>
    <x v="923"/>
    <n v="296"/>
    <n v="1340"/>
    <n v="108"/>
    <n v="0"/>
    <x v="5"/>
    <n v="167"/>
    <n v="104"/>
    <n v="35143332"/>
    <n v="17000000"/>
    <x v="561"/>
    <s v="Color"/>
    <x v="0"/>
    <s v="English"/>
    <x v="1"/>
    <x v="0"/>
    <s v="English"/>
    <n v="18143332"/>
    <n v="1.0672548235294119"/>
    <s v="90-110 minutes"/>
    <n v="1.0672548235294117"/>
    <x v="1"/>
    <n v="1"/>
  </r>
  <r>
    <s v="Jeff, Who Lives at Home"/>
    <x v="28"/>
    <x v="533"/>
    <n v="2000"/>
    <n v="3374"/>
    <n v="157"/>
    <n v="0"/>
    <x v="27"/>
    <n v="182"/>
    <n v="83"/>
    <n v="4244155"/>
    <n v="10000000"/>
    <x v="1335"/>
    <s v="Color"/>
    <x v="2"/>
    <s v="English"/>
    <x v="1"/>
    <x v="0"/>
    <s v="English"/>
    <n v="-5755845"/>
    <n v="-0.57558449999999994"/>
    <s v="&lt;90 minutes"/>
    <n v="-0.57558450000000005"/>
    <x v="1"/>
    <n v="0"/>
  </r>
  <r>
    <s v="Jefferson in Paris"/>
    <x v="782"/>
    <x v="94"/>
    <n v="423"/>
    <n v="446"/>
    <n v="133"/>
    <n v="127"/>
    <x v="34"/>
    <n v="20"/>
    <n v="139"/>
    <n v="2474000"/>
    <n v="14000000"/>
    <x v="637"/>
    <s v="Color"/>
    <x v="6"/>
    <s v="English"/>
    <x v="8"/>
    <x v="1"/>
    <s v="English"/>
    <n v="-11526000"/>
    <n v="-0.82328571428571429"/>
    <s v="131-150 minutes"/>
    <n v="-0.82328571428571429"/>
    <x v="1"/>
    <n v="0"/>
  </r>
  <r>
    <s v="Jennifer's Body"/>
    <x v="231"/>
    <x v="111"/>
    <n v="24000"/>
    <n v="24805"/>
    <n v="45"/>
    <n v="6000"/>
    <x v="17"/>
    <n v="300"/>
    <n v="107"/>
    <n v="16204793"/>
    <n v="16000000"/>
    <x v="1336"/>
    <s v="Color"/>
    <x v="2"/>
    <s v="English"/>
    <x v="1"/>
    <x v="0"/>
    <s v="English"/>
    <n v="204793"/>
    <n v="1.2799562499999917E-2"/>
    <s v="90-110 minutes"/>
    <n v="1.27995625E-2"/>
    <x v="1"/>
    <n v="0"/>
  </r>
  <r>
    <s v="Jerry Maguire"/>
    <x v="67"/>
    <x v="163"/>
    <n v="10000"/>
    <n v="12182"/>
    <n v="488"/>
    <n v="0"/>
    <x v="40"/>
    <n v="109"/>
    <n v="139"/>
    <n v="153620822"/>
    <n v="50000000"/>
    <x v="1337"/>
    <s v="Color"/>
    <x v="2"/>
    <s v="English"/>
    <x v="1"/>
    <x v="0"/>
    <s v="English"/>
    <n v="103620822"/>
    <n v="2.07241644"/>
    <s v="131-150 minutes"/>
    <n v="2.07241644"/>
    <x v="1"/>
    <n v="1"/>
  </r>
  <r>
    <s v="Jersey Boys"/>
    <x v="783"/>
    <x v="118"/>
    <n v="880"/>
    <n v="2281"/>
    <n v="16000"/>
    <n v="16000"/>
    <x v="31"/>
    <n v="249"/>
    <n v="134"/>
    <n v="47034272"/>
    <n v="40000000"/>
    <x v="1338"/>
    <s v="Color"/>
    <x v="6"/>
    <s v="English"/>
    <x v="1"/>
    <x v="0"/>
    <s v="English"/>
    <n v="7034272"/>
    <n v="0.17585680000000004"/>
    <s v="131-150 minutes"/>
    <n v="0.17585680000000001"/>
    <x v="1"/>
    <n v="0"/>
  </r>
  <r>
    <s v="Jersey Girl"/>
    <x v="301"/>
    <x v="454"/>
    <n v="939"/>
    <n v="3592"/>
    <n v="0"/>
    <n v="0"/>
    <x v="21"/>
    <n v="164"/>
    <n v="102"/>
    <n v="25266129"/>
    <n v="35000000"/>
    <x v="1339"/>
    <s v="Color"/>
    <x v="2"/>
    <s v="English"/>
    <x v="1"/>
    <x v="1"/>
    <s v="English"/>
    <n v="-9733871"/>
    <n v="-0.27811059999999999"/>
    <s v="90-110 minutes"/>
    <n v="-0.27811059999999999"/>
    <x v="1"/>
    <n v="0"/>
  </r>
  <r>
    <s v="Jesus' Son"/>
    <x v="784"/>
    <x v="924"/>
    <n v="745"/>
    <n v="2125"/>
    <n v="7"/>
    <n v="500"/>
    <x v="20"/>
    <n v="74"/>
    <n v="107"/>
    <n v="1282084"/>
    <n v="2500000"/>
    <x v="1340"/>
    <s v="Color"/>
    <x v="1"/>
    <s v="English"/>
    <x v="1"/>
    <x v="0"/>
    <s v="English"/>
    <n v="-1217916"/>
    <n v="-0.4871664"/>
    <s v="90-110 minutes"/>
    <n v="-0.4871664"/>
    <x v="0"/>
    <n v="0"/>
  </r>
  <r>
    <s v="JFK"/>
    <x v="785"/>
    <x v="146"/>
    <n v="433"/>
    <n v="698"/>
    <n v="0"/>
    <n v="0"/>
    <x v="30"/>
    <n v="125"/>
    <n v="206"/>
    <n v="70405498"/>
    <n v="40000000"/>
    <x v="1341"/>
    <s v="Black and White"/>
    <x v="1"/>
    <s v="English"/>
    <x v="8"/>
    <x v="0"/>
    <s v="English"/>
    <n v="30405498"/>
    <n v="0.76013744999999999"/>
    <s v="&gt;150 minutes"/>
    <n v="0.76013744999999999"/>
    <x v="1"/>
    <n v="1"/>
  </r>
  <r>
    <s v="Jimmy Neutron: Boy Genius"/>
    <x v="786"/>
    <x v="925"/>
    <n v="770"/>
    <n v="2251"/>
    <n v="8"/>
    <n v="425"/>
    <x v="10"/>
    <n v="66"/>
    <n v="82"/>
    <n v="80920948"/>
    <n v="30000000"/>
    <x v="1342"/>
    <s v="Color"/>
    <x v="5"/>
    <s v="English"/>
    <x v="1"/>
    <x v="2"/>
    <s v="English"/>
    <n v="50920948"/>
    <n v="1.6973649333333332"/>
    <s v="&lt;90 minutes"/>
    <n v="1.6973649333333334"/>
    <x v="1"/>
    <n v="1"/>
  </r>
  <r>
    <s v="Jindabyne"/>
    <x v="787"/>
    <x v="926"/>
    <n v="172"/>
    <n v="378"/>
    <n v="10"/>
    <n v="302"/>
    <x v="4"/>
    <n v="75"/>
    <n v="118"/>
    <n v="399879"/>
    <n v="15000000"/>
    <x v="965"/>
    <s v="Color"/>
    <x v="4"/>
    <s v="English"/>
    <x v="12"/>
    <x v="0"/>
    <s v="English"/>
    <n v="-14600121"/>
    <n v="-0.97334140000000002"/>
    <s v="111-130 minutes"/>
    <n v="-0.97334140000000002"/>
    <x v="1"/>
    <n v="0"/>
  </r>
  <r>
    <s v="Jingle All the Way"/>
    <x v="788"/>
    <x v="226"/>
    <n v="854"/>
    <n v="4530"/>
    <n v="32"/>
    <n v="0"/>
    <x v="33"/>
    <n v="81"/>
    <n v="94"/>
    <n v="60573641"/>
    <n v="60000000"/>
    <x v="1343"/>
    <s v="Color"/>
    <x v="2"/>
    <s v="English"/>
    <x v="1"/>
    <x v="3"/>
    <s v="English"/>
    <n v="573641"/>
    <n v="9.5606833333332641E-3"/>
    <s v="90-110 minutes"/>
    <n v="9.5606833333333335E-3"/>
    <x v="2"/>
    <n v="0"/>
  </r>
  <r>
    <s v="Joe"/>
    <x v="55"/>
    <x v="162"/>
    <n v="12000"/>
    <n v="13607"/>
    <n v="234"/>
    <n v="11000"/>
    <x v="31"/>
    <n v="232"/>
    <n v="117"/>
    <n v="371897"/>
    <n v="4000000"/>
    <x v="1344"/>
    <s v="Color"/>
    <x v="1"/>
    <s v="English"/>
    <x v="1"/>
    <x v="0"/>
    <s v="English"/>
    <n v="-3628103"/>
    <n v="-0.90702574999999996"/>
    <s v="111-130 minutes"/>
    <n v="-0.90702574999999996"/>
    <x v="0"/>
    <n v="0"/>
  </r>
  <r>
    <s v="Joe Dirt"/>
    <x v="422"/>
    <x v="927"/>
    <n v="861"/>
    <n v="2543"/>
    <n v="29"/>
    <n v="0"/>
    <x v="11"/>
    <n v="78"/>
    <n v="91"/>
    <n v="27087695"/>
    <n v="17700000"/>
    <x v="1345"/>
    <s v="Color"/>
    <x v="3"/>
    <s v="English"/>
    <x v="1"/>
    <x v="1"/>
    <s v="English"/>
    <n v="9387695"/>
    <n v="0.53037824858757054"/>
    <s v="90-110 minutes"/>
    <n v="0.53037824858757066"/>
    <x v="1"/>
    <n v="1"/>
  </r>
  <r>
    <s v="Joe Somebody"/>
    <x v="788"/>
    <x v="928"/>
    <n v="854"/>
    <n v="2765"/>
    <n v="11"/>
    <n v="168"/>
    <x v="37"/>
    <n v="55"/>
    <n v="98"/>
    <n v="22770864"/>
    <n v="38000000"/>
    <x v="202"/>
    <s v="Color"/>
    <x v="2"/>
    <s v="English"/>
    <x v="1"/>
    <x v="3"/>
    <s v="English"/>
    <n v="-15229136"/>
    <n v="-0.40076673684210529"/>
    <s v="90-110 minutes"/>
    <n v="-0.40076673684210529"/>
    <x v="1"/>
    <n v="0"/>
  </r>
  <r>
    <s v="John Carter"/>
    <x v="789"/>
    <x v="705"/>
    <n v="640"/>
    <n v="1873"/>
    <n v="475"/>
    <n v="24000"/>
    <x v="0"/>
    <n v="462"/>
    <n v="132"/>
    <n v="73058679"/>
    <n v="263700000"/>
    <x v="1346"/>
    <s v="Color"/>
    <x v="5"/>
    <s v="English"/>
    <x v="1"/>
    <x v="1"/>
    <s v="English"/>
    <n v="-190641321"/>
    <n v="-0.72294774744027301"/>
    <s v="131-150 minutes"/>
    <n v="-0.72294774744027301"/>
    <x v="2"/>
    <n v="0"/>
  </r>
  <r>
    <s v="John Q"/>
    <x v="15"/>
    <x v="929"/>
    <n v="18000"/>
    <n v="20970"/>
    <n v="415"/>
    <n v="0"/>
    <x v="20"/>
    <n v="129"/>
    <n v="116"/>
    <n v="71026631"/>
    <n v="36000000"/>
    <x v="191"/>
    <s v="Color"/>
    <x v="4"/>
    <s v="English"/>
    <x v="1"/>
    <x v="1"/>
    <s v="English"/>
    <n v="35026631"/>
    <n v="0.97296197222222225"/>
    <s v="111-130 minutes"/>
    <n v="0.97296197222222225"/>
    <x v="1"/>
    <n v="1"/>
  </r>
  <r>
    <s v="Johnny English"/>
    <x v="484"/>
    <x v="214"/>
    <n v="427"/>
    <n v="1461"/>
    <n v="29"/>
    <n v="2000"/>
    <x v="8"/>
    <n v="122"/>
    <n v="87"/>
    <n v="27972410"/>
    <n v="35000000"/>
    <x v="1347"/>
    <s v="Color"/>
    <x v="5"/>
    <s v="English"/>
    <x v="4"/>
    <x v="3"/>
    <s v="English"/>
    <n v="-7027590"/>
    <n v="-0.20078828571428575"/>
    <s v="&lt;90 minutes"/>
    <n v="-0.20078828571428572"/>
    <x v="1"/>
    <n v="0"/>
  </r>
  <r>
    <s v="Johnny English Reborn"/>
    <x v="790"/>
    <x v="195"/>
    <n v="219"/>
    <n v="661"/>
    <n v="32"/>
    <n v="17000"/>
    <x v="26"/>
    <n v="152"/>
    <n v="101"/>
    <n v="8129455"/>
    <n v="45000000"/>
    <x v="1348"/>
    <s v="Color"/>
    <x v="5"/>
    <s v="English"/>
    <x v="1"/>
    <x v="3"/>
    <s v="English"/>
    <n v="-36870545"/>
    <n v="-0.81934544444444446"/>
    <s v="90-110 minutes"/>
    <n v="-0.81934544444444446"/>
    <x v="1"/>
    <n v="0"/>
  </r>
  <r>
    <s v="Johnson Family Vacation"/>
    <x v="567"/>
    <x v="930"/>
    <n v="1000"/>
    <n v="5006"/>
    <n v="4"/>
    <n v="243"/>
    <x v="22"/>
    <n v="45"/>
    <n v="97"/>
    <n v="31179516"/>
    <n v="12000000"/>
    <x v="1349"/>
    <s v="Color"/>
    <x v="2"/>
    <s v="English"/>
    <x v="1"/>
    <x v="1"/>
    <s v="English"/>
    <n v="19179516"/>
    <n v="1.598293"/>
    <s v="90-110 minutes"/>
    <n v="1.598293"/>
    <x v="1"/>
    <n v="1"/>
  </r>
  <r>
    <s v="Jonah Hex"/>
    <x v="65"/>
    <x v="731"/>
    <n v="13000"/>
    <n v="14619"/>
    <n v="39"/>
    <n v="0"/>
    <x v="32"/>
    <n v="178"/>
    <n v="81"/>
    <n v="10539414"/>
    <n v="47000000"/>
    <x v="1350"/>
    <s v="Color"/>
    <x v="5"/>
    <s v="English"/>
    <x v="1"/>
    <x v="1"/>
    <s v="English"/>
    <n v="-36460586"/>
    <n v="-0.7757571489361702"/>
    <s v="&lt;90 minutes"/>
    <n v="-0.7757571489361702"/>
    <x v="1"/>
    <n v="0"/>
  </r>
  <r>
    <s v="Jonah: A VeggieTales Movie"/>
    <x v="791"/>
    <x v="931"/>
    <n v="23"/>
    <n v="49"/>
    <n v="12"/>
    <n v="184"/>
    <x v="0"/>
    <n v="38"/>
    <n v="82"/>
    <n v="25571351"/>
    <n v="14000000"/>
    <x v="860"/>
    <s v="Color"/>
    <x v="3"/>
    <s v="English"/>
    <x v="1"/>
    <x v="2"/>
    <s v="English"/>
    <n v="11571351"/>
    <n v="0.82652507142857146"/>
    <s v="&lt;90 minutes"/>
    <n v="0.82652507142857146"/>
    <x v="1"/>
    <n v="1"/>
  </r>
  <r>
    <s v="Josie and the Pussycats"/>
    <x v="521"/>
    <x v="418"/>
    <n v="3000"/>
    <n v="3769"/>
    <n v="4"/>
    <n v="0"/>
    <x v="13"/>
    <n v="93"/>
    <n v="98"/>
    <n v="14252830"/>
    <n v="22000000"/>
    <x v="1351"/>
    <s v="Color"/>
    <x v="2"/>
    <s v="English"/>
    <x v="14"/>
    <x v="1"/>
    <s v="English"/>
    <n v="-7747170"/>
    <n v="-0.35214409090909093"/>
    <s v="90-110 minutes"/>
    <n v="-0.35214409090909093"/>
    <x v="1"/>
    <n v="0"/>
  </r>
  <r>
    <s v="Journey 2: The Mysterious Island"/>
    <x v="345"/>
    <x v="434"/>
    <n v="14000"/>
    <n v="27842"/>
    <n v="62"/>
    <n v="0"/>
    <x v="16"/>
    <n v="178"/>
    <n v="94"/>
    <n v="103812241"/>
    <n v="79000000"/>
    <x v="212"/>
    <s v="Color"/>
    <x v="5"/>
    <s v="English"/>
    <x v="1"/>
    <x v="3"/>
    <s v="English"/>
    <n v="24812241"/>
    <n v="0.314079"/>
    <s v="90-110 minutes"/>
    <n v="0.314079"/>
    <x v="2"/>
    <n v="0"/>
  </r>
  <r>
    <s v="Journey from the Fall"/>
    <x v="792"/>
    <x v="932"/>
    <n v="51"/>
    <n v="83"/>
    <n v="5"/>
    <n v="100"/>
    <x v="14"/>
    <n v="15"/>
    <n v="135"/>
    <n v="638951"/>
    <n v="1592000"/>
    <x v="1352"/>
    <s v="Color"/>
    <x v="1"/>
    <s v="Vietnamese"/>
    <x v="1"/>
    <x v="0"/>
    <s v="Other language"/>
    <n v="-953049"/>
    <n v="-0.59864886934673367"/>
    <s v="131-150 minutes"/>
    <n v="-0.59864886934673367"/>
    <x v="0"/>
    <n v="0"/>
  </r>
  <r>
    <s v="Journey to the Center of the Earth"/>
    <x v="345"/>
    <x v="933"/>
    <n v="14000"/>
    <n v="17925"/>
    <n v="40"/>
    <n v="0"/>
    <x v="16"/>
    <n v="201"/>
    <n v="93"/>
    <n v="101702060"/>
    <n v="45000000"/>
    <x v="1353"/>
    <s v="Color"/>
    <x v="5"/>
    <s v="English"/>
    <x v="1"/>
    <x v="3"/>
    <s v="English"/>
    <n v="56702060"/>
    <n v="1.2600457777777776"/>
    <s v="90-110 minutes"/>
    <n v="1.2600457777777778"/>
    <x v="1"/>
    <n v="1"/>
  </r>
  <r>
    <s v="Joy"/>
    <x v="169"/>
    <x v="179"/>
    <n v="34000"/>
    <n v="75793"/>
    <n v="737"/>
    <n v="24000"/>
    <x v="0"/>
    <n v="315"/>
    <n v="124"/>
    <n v="56443482"/>
    <n v="60000000"/>
    <x v="1354"/>
    <s v="Color"/>
    <x v="6"/>
    <s v="English"/>
    <x v="1"/>
    <x v="1"/>
    <s v="English"/>
    <n v="-3556518"/>
    <n v="-5.9275300000000031E-2"/>
    <s v="111-130 minutes"/>
    <n v="-5.9275300000000003E-2"/>
    <x v="2"/>
    <n v="0"/>
  </r>
  <r>
    <s v="Joy Ride"/>
    <x v="14"/>
    <x v="934"/>
    <n v="23000"/>
    <n v="23242"/>
    <n v="131"/>
    <n v="0"/>
    <x v="0"/>
    <n v="140"/>
    <n v="97"/>
    <n v="21973182"/>
    <n v="23000000"/>
    <x v="1355"/>
    <s v="Color"/>
    <x v="9"/>
    <s v="English"/>
    <x v="1"/>
    <x v="0"/>
    <s v="English"/>
    <n v="-1026818"/>
    <n v="-4.4644260869565189E-2"/>
    <s v="90-110 minutes"/>
    <n v="-4.4644260869565217E-2"/>
    <x v="1"/>
    <n v="0"/>
  </r>
  <r>
    <s v="Joyeux Noel"/>
    <x v="793"/>
    <x v="935"/>
    <n v="203"/>
    <n v="773"/>
    <n v="13"/>
    <n v="11000"/>
    <x v="24"/>
    <n v="115"/>
    <n v="116"/>
    <n v="1050445"/>
    <n v="22000000"/>
    <x v="1325"/>
    <s v="Color"/>
    <x v="1"/>
    <s v="French"/>
    <x v="8"/>
    <x v="1"/>
    <s v="Other language"/>
    <n v="-20949555"/>
    <n v="-0.95225249999999995"/>
    <s v="111-130 minutes"/>
    <n v="-0.95225249999999995"/>
    <x v="1"/>
    <n v="0"/>
  </r>
  <r>
    <s v="Joyful Noise"/>
    <x v="794"/>
    <x v="271"/>
    <n v="1000"/>
    <n v="3389"/>
    <n v="650"/>
    <n v="0"/>
    <x v="34"/>
    <n v="98"/>
    <n v="118"/>
    <n v="30920167"/>
    <n v="25000000"/>
    <x v="1356"/>
    <s v="Color"/>
    <x v="2"/>
    <s v="English"/>
    <x v="1"/>
    <x v="1"/>
    <s v="English"/>
    <n v="5920167"/>
    <n v="0.23680667999999994"/>
    <s v="111-130 minutes"/>
    <n v="0.23680667999999999"/>
    <x v="1"/>
    <n v="0"/>
  </r>
  <r>
    <s v="Julie &amp; Julia"/>
    <x v="93"/>
    <x v="936"/>
    <n v="11000"/>
    <n v="13321"/>
    <n v="0"/>
    <n v="13000"/>
    <x v="20"/>
    <n v="252"/>
    <n v="123"/>
    <n v="94125426"/>
    <n v="40000000"/>
    <x v="1357"/>
    <s v="Color"/>
    <x v="6"/>
    <s v="English"/>
    <x v="1"/>
    <x v="1"/>
    <s v="English"/>
    <n v="54125426"/>
    <n v="1.35313565"/>
    <s v="111-130 minutes"/>
    <n v="1.35313565"/>
    <x v="1"/>
    <n v="1"/>
  </r>
  <r>
    <s v="Jumper"/>
    <x v="376"/>
    <x v="650"/>
    <n v="17000"/>
    <n v="21863"/>
    <n v="218"/>
    <n v="0"/>
    <x v="8"/>
    <n v="238"/>
    <n v="88"/>
    <n v="80170146"/>
    <n v="85000000"/>
    <x v="29"/>
    <s v="Color"/>
    <x v="5"/>
    <s v="English"/>
    <x v="1"/>
    <x v="1"/>
    <s v="English"/>
    <n v="-4829854"/>
    <n v="-5.682181176470591E-2"/>
    <s v="&lt;90 minutes"/>
    <n v="-5.6821811764705882E-2"/>
    <x v="2"/>
    <n v="0"/>
  </r>
  <r>
    <s v="Jumping the Broom"/>
    <x v="143"/>
    <x v="937"/>
    <n v="1000"/>
    <n v="5959"/>
    <n v="70"/>
    <n v="0"/>
    <x v="34"/>
    <n v="52"/>
    <n v="112"/>
    <n v="37295394"/>
    <n v="6600000"/>
    <x v="1358"/>
    <s v="Color"/>
    <x v="2"/>
    <s v="English"/>
    <x v="1"/>
    <x v="1"/>
    <s v="English"/>
    <n v="30695394"/>
    <n v="4.6508172727272727"/>
    <s v="111-130 minutes"/>
    <n v="4.6508172727272727"/>
    <x v="0"/>
    <n v="1"/>
  </r>
  <r>
    <s v="Juno"/>
    <x v="231"/>
    <x v="938"/>
    <n v="24000"/>
    <n v="28817"/>
    <n v="655"/>
    <n v="10000"/>
    <x v="1"/>
    <n v="387"/>
    <n v="96"/>
    <n v="143492840"/>
    <n v="7500000"/>
    <x v="1359"/>
    <s v="Color"/>
    <x v="2"/>
    <s v="English"/>
    <x v="1"/>
    <x v="1"/>
    <s v="English"/>
    <n v="135992840"/>
    <n v="18.132378666666668"/>
    <s v="90-110 minutes"/>
    <n v="18.132378666666668"/>
    <x v="0"/>
    <n v="1"/>
  </r>
  <r>
    <s v="Jupiter Ascending"/>
    <x v="26"/>
    <x v="367"/>
    <n v="17000"/>
    <n v="47334"/>
    <n v="0"/>
    <n v="44000"/>
    <x v="33"/>
    <n v="384"/>
    <n v="127"/>
    <n v="47375327"/>
    <n v="176000000"/>
    <x v="1360"/>
    <s v="Color"/>
    <x v="5"/>
    <s v="English"/>
    <x v="1"/>
    <x v="1"/>
    <s v="English"/>
    <n v="-128624673"/>
    <n v="-0.73082200568181821"/>
    <s v="111-130 minutes"/>
    <n v="-0.73082200568181821"/>
    <x v="2"/>
    <n v="0"/>
  </r>
  <r>
    <s v="Jurassic Park"/>
    <x v="795"/>
    <x v="110"/>
    <n v="967"/>
    <n v="2129"/>
    <n v="14000"/>
    <n v="19000"/>
    <x v="6"/>
    <n v="308"/>
    <n v="127"/>
    <n v="356784000"/>
    <n v="63000000"/>
    <x v="1361"/>
    <s v="Color"/>
    <x v="3"/>
    <s v="English"/>
    <x v="1"/>
    <x v="1"/>
    <s v="English"/>
    <n v="293784000"/>
    <n v="4.6632380952380954"/>
    <s v="111-130 minutes"/>
    <n v="4.6632380952380954"/>
    <x v="2"/>
    <n v="1"/>
  </r>
  <r>
    <s v="Jurassic Park III"/>
    <x v="796"/>
    <x v="421"/>
    <n v="693"/>
    <n v="2574"/>
    <n v="394"/>
    <n v="0"/>
    <x v="11"/>
    <n v="198"/>
    <n v="92"/>
    <n v="181166115"/>
    <n v="93000000"/>
    <x v="1362"/>
    <s v="Color"/>
    <x v="5"/>
    <s v="English"/>
    <x v="1"/>
    <x v="1"/>
    <s v="English"/>
    <n v="88166115"/>
    <n v="0.94802274193548386"/>
    <s v="90-110 minutes"/>
    <n v="0.94802274193548386"/>
    <x v="2"/>
    <n v="1"/>
  </r>
  <r>
    <s v="Jurassic World"/>
    <x v="797"/>
    <x v="939"/>
    <n v="3000"/>
    <n v="8458"/>
    <n v="365"/>
    <n v="150000"/>
    <x v="20"/>
    <n v="644"/>
    <n v="124"/>
    <n v="652177271"/>
    <n v="150000000"/>
    <x v="1363"/>
    <s v="Color"/>
    <x v="5"/>
    <s v="English"/>
    <x v="1"/>
    <x v="1"/>
    <s v="English"/>
    <n v="502177271"/>
    <n v="3.3478484733333334"/>
    <s v="111-130 minutes"/>
    <n v="3.3478484733333334"/>
    <x v="2"/>
    <n v="1"/>
  </r>
  <r>
    <s v="Just Go with It"/>
    <x v="48"/>
    <x v="314"/>
    <n v="11000"/>
    <n v="16325"/>
    <n v="221"/>
    <n v="19000"/>
    <x v="4"/>
    <n v="204"/>
    <n v="117"/>
    <n v="103028109"/>
    <n v="80000000"/>
    <x v="1364"/>
    <s v="Color"/>
    <x v="2"/>
    <s v="English"/>
    <x v="1"/>
    <x v="1"/>
    <s v="English"/>
    <n v="23028109"/>
    <n v="0.2878513625000001"/>
    <s v="111-130 minutes"/>
    <n v="0.28785136249999999"/>
    <x v="2"/>
    <n v="0"/>
  </r>
  <r>
    <s v="Just Like Heaven"/>
    <x v="798"/>
    <x v="728"/>
    <n v="970"/>
    <n v="2876"/>
    <n v="70"/>
    <n v="0"/>
    <x v="12"/>
    <n v="142"/>
    <n v="95"/>
    <n v="48291624"/>
    <n v="58000000"/>
    <x v="1365"/>
    <s v="Color"/>
    <x v="2"/>
    <s v="English"/>
    <x v="1"/>
    <x v="1"/>
    <s v="English"/>
    <n v="-9708376"/>
    <n v="-0.16738579310344825"/>
    <s v="90-110 minutes"/>
    <n v="-0.16738579310344828"/>
    <x v="2"/>
    <n v="0"/>
  </r>
  <r>
    <s v="Just Looking"/>
    <x v="799"/>
    <x v="940"/>
    <n v="599"/>
    <n v="1030"/>
    <n v="700"/>
    <n v="117"/>
    <x v="12"/>
    <n v="20"/>
    <n v="97"/>
    <n v="39852"/>
    <n v="3000000"/>
    <x v="1366"/>
    <s v="Color"/>
    <x v="2"/>
    <s v="English"/>
    <x v="1"/>
    <x v="0"/>
    <s v="English"/>
    <n v="-2960148"/>
    <n v="-0.98671600000000004"/>
    <s v="90-110 minutes"/>
    <n v="-0.98671600000000004"/>
    <x v="0"/>
    <n v="0"/>
  </r>
  <r>
    <s v="Just Married"/>
    <x v="800"/>
    <x v="315"/>
    <n v="500"/>
    <n v="2020"/>
    <n v="189"/>
    <n v="0"/>
    <x v="33"/>
    <n v="97"/>
    <n v="95"/>
    <n v="56127162"/>
    <n v="18000000"/>
    <x v="1367"/>
    <s v="Color"/>
    <x v="2"/>
    <s v="English"/>
    <x v="1"/>
    <x v="1"/>
    <s v="English"/>
    <n v="38127162"/>
    <n v="2.1181756666666667"/>
    <s v="90-110 minutes"/>
    <n v="2.1181756666666667"/>
    <x v="1"/>
    <n v="1"/>
  </r>
  <r>
    <s v="Just My Luck"/>
    <x v="801"/>
    <x v="855"/>
    <n v="806"/>
    <n v="3211"/>
    <n v="80"/>
    <n v="0"/>
    <x v="13"/>
    <n v="98"/>
    <n v="103"/>
    <n v="17324744"/>
    <n v="28000000"/>
    <x v="1368"/>
    <s v="Color"/>
    <x v="2"/>
    <s v="English"/>
    <x v="1"/>
    <x v="1"/>
    <s v="English"/>
    <n v="-10675256"/>
    <n v="-0.38125914285714291"/>
    <s v="90-110 minutes"/>
    <n v="-0.38125914285714285"/>
    <x v="1"/>
    <n v="0"/>
  </r>
  <r>
    <s v="Just Visiting"/>
    <x v="802"/>
    <x v="941"/>
    <n v="545"/>
    <n v="1149"/>
    <n v="8"/>
    <n v="565"/>
    <x v="16"/>
    <n v="61"/>
    <n v="84"/>
    <n v="4777007"/>
    <n v="40000000"/>
    <x v="1369"/>
    <s v="Color"/>
    <x v="2"/>
    <s v="English"/>
    <x v="8"/>
    <x v="1"/>
    <s v="English"/>
    <n v="-35222993"/>
    <n v="-0.88057482500000006"/>
    <s v="&lt;90 minutes"/>
    <n v="-0.88057482499999995"/>
    <x v="1"/>
    <n v="0"/>
  </r>
  <r>
    <s v="Justin Bieber: Never Say Never"/>
    <x v="803"/>
    <x v="751"/>
    <n v="569"/>
    <n v="714"/>
    <n v="209"/>
    <n v="62000"/>
    <x v="64"/>
    <n v="84"/>
    <n v="115"/>
    <n v="73000942"/>
    <n v="13000000"/>
    <x v="1370"/>
    <s v="Color"/>
    <x v="8"/>
    <s v="English"/>
    <x v="1"/>
    <x v="2"/>
    <s v="English"/>
    <n v="60000942"/>
    <n v="4.6154570769230769"/>
    <s v="111-130 minutes"/>
    <n v="4.6154570769230769"/>
    <x v="1"/>
    <n v="1"/>
  </r>
  <r>
    <s v="Juwanna Mann"/>
    <x v="320"/>
    <x v="942"/>
    <n v="890"/>
    <n v="3104"/>
    <n v="10"/>
    <n v="939"/>
    <x v="42"/>
    <n v="32"/>
    <n v="91"/>
    <n v="13571817"/>
    <n v="15600000"/>
    <x v="1301"/>
    <s v="Color"/>
    <x v="2"/>
    <s v="English"/>
    <x v="1"/>
    <x v="1"/>
    <s v="English"/>
    <n v="-2028183"/>
    <n v="-0.13001173076923078"/>
    <s v="90-110 minutes"/>
    <n v="-0.13001173076923078"/>
    <x v="1"/>
    <n v="0"/>
  </r>
  <r>
    <s v="K-19: The Widowmaker"/>
    <x v="83"/>
    <x v="943"/>
    <n v="14000"/>
    <n v="15149"/>
    <n v="0"/>
    <n v="0"/>
    <x v="12"/>
    <n v="136"/>
    <n v="138"/>
    <n v="35168677"/>
    <n v="100000000"/>
    <x v="1371"/>
    <s v="Color"/>
    <x v="1"/>
    <s v="English"/>
    <x v="4"/>
    <x v="1"/>
    <s v="English"/>
    <n v="-64831323"/>
    <n v="-0.64831323000000007"/>
    <s v="131-150 minutes"/>
    <n v="-0.64831322999999996"/>
    <x v="2"/>
    <n v="0"/>
  </r>
  <r>
    <s v="Kabhi Alvida Naa Kehna"/>
    <x v="772"/>
    <x v="944"/>
    <n v="8000"/>
    <n v="10822"/>
    <n v="160"/>
    <n v="659"/>
    <x v="10"/>
    <n v="20"/>
    <n v="193"/>
    <n v="3275443"/>
    <n v="700000000"/>
    <x v="1252"/>
    <s v="Color"/>
    <x v="1"/>
    <s v="Hindi"/>
    <x v="18"/>
    <x v="0"/>
    <s v="Other language"/>
    <n v="-696724557"/>
    <n v="-0.99532079571428567"/>
    <s v="&gt;150 minutes"/>
    <n v="-0.99532079571428567"/>
    <x v="2"/>
    <n v="0"/>
  </r>
  <r>
    <s v="Kama Sutra: A Tale of Love"/>
    <x v="342"/>
    <x v="945"/>
    <n v="729"/>
    <n v="1292"/>
    <n v="300"/>
    <n v="0"/>
    <x v="10"/>
    <n v="33"/>
    <n v="109"/>
    <n v="4109095"/>
    <n v="3000000"/>
    <x v="1372"/>
    <s v="Color"/>
    <x v="4"/>
    <s v="English"/>
    <x v="1"/>
    <x v="0"/>
    <s v="English"/>
    <n v="1109095"/>
    <n v="0.36969833333333324"/>
    <s v="90-110 minutes"/>
    <n v="0.36969833333333335"/>
    <x v="0"/>
    <n v="0"/>
  </r>
  <r>
    <s v="Kangaroo Jack"/>
    <x v="804"/>
    <x v="512"/>
    <n v="658"/>
    <n v="1233"/>
    <n v="18"/>
    <n v="858"/>
    <x v="45"/>
    <n v="73"/>
    <n v="89"/>
    <n v="66734992"/>
    <n v="60000000"/>
    <x v="1373"/>
    <s v="Color"/>
    <x v="5"/>
    <s v="English"/>
    <x v="1"/>
    <x v="3"/>
    <s v="English"/>
    <n v="6734992"/>
    <n v="0.1122498666666667"/>
    <s v="&lt;90 minutes"/>
    <n v="0.11224986666666667"/>
    <x v="2"/>
    <n v="0"/>
  </r>
  <r>
    <s v="Kansas City"/>
    <x v="29"/>
    <x v="93"/>
    <n v="12000"/>
    <n v="14579"/>
    <n v="500"/>
    <n v="228"/>
    <x v="26"/>
    <n v="31"/>
    <n v="116"/>
    <n v="1292527"/>
    <n v="19000000"/>
    <x v="1374"/>
    <s v="Color"/>
    <x v="4"/>
    <s v="English"/>
    <x v="8"/>
    <x v="0"/>
    <s v="English"/>
    <n v="-17707473"/>
    <n v="-0.93197226315789472"/>
    <s v="111-130 minutes"/>
    <n v="-0.93197226315789472"/>
    <x v="1"/>
    <n v="0"/>
  </r>
  <r>
    <s v="Kate &amp; Leopold"/>
    <x v="391"/>
    <x v="35"/>
    <n v="20000"/>
    <n v="22209"/>
    <n v="446"/>
    <n v="0"/>
    <x v="4"/>
    <n v="125"/>
    <n v="123"/>
    <n v="47095453"/>
    <n v="48000000"/>
    <x v="1375"/>
    <s v="Color"/>
    <x v="2"/>
    <s v="English"/>
    <x v="1"/>
    <x v="1"/>
    <s v="English"/>
    <n v="-904547"/>
    <n v="-1.8844729166666685E-2"/>
    <s v="111-130 minutes"/>
    <n v="-1.8844729166666668E-2"/>
    <x v="1"/>
    <n v="0"/>
  </r>
  <r>
    <s v="Katy Perry: Part of Me"/>
    <x v="805"/>
    <x v="946"/>
    <n v="28"/>
    <n v="52"/>
    <n v="4"/>
    <n v="0"/>
    <x v="11"/>
    <n v="68"/>
    <n v="93"/>
    <n v="25240988"/>
    <n v="12000000"/>
    <x v="1376"/>
    <s v="Color"/>
    <x v="8"/>
    <s v="English"/>
    <x v="1"/>
    <x v="3"/>
    <s v="English"/>
    <n v="13240988"/>
    <n v="1.1034156666666668"/>
    <s v="90-110 minutes"/>
    <n v="1.1034156666666666"/>
    <x v="1"/>
    <n v="1"/>
  </r>
  <r>
    <s v="Keeping the Faith"/>
    <x v="806"/>
    <x v="947"/>
    <n v="955"/>
    <n v="5404"/>
    <n v="0"/>
    <n v="0"/>
    <x v="4"/>
    <n v="148"/>
    <n v="128"/>
    <n v="37036404"/>
    <n v="30000000"/>
    <x v="1170"/>
    <s v="Color"/>
    <x v="2"/>
    <s v="English"/>
    <x v="1"/>
    <x v="1"/>
    <s v="English"/>
    <n v="7036404"/>
    <n v="0.23454679999999994"/>
    <s v="111-130 minutes"/>
    <n v="0.2345468"/>
    <x v="1"/>
    <n v="0"/>
  </r>
  <r>
    <s v="Kevin Hart: Let Me Explain"/>
    <x v="807"/>
    <x v="948"/>
    <n v="1000"/>
    <n v="1385"/>
    <n v="15"/>
    <n v="0"/>
    <x v="12"/>
    <n v="26"/>
    <n v="75"/>
    <n v="32230907"/>
    <n v="2500000"/>
    <x v="1377"/>
    <s v="Color"/>
    <x v="2"/>
    <s v="English"/>
    <x v="1"/>
    <x v="0"/>
    <s v="English"/>
    <n v="29730907"/>
    <n v="11.892362800000001"/>
    <s v="&lt;90 minutes"/>
    <n v="11.892362800000001"/>
    <x v="0"/>
    <n v="1"/>
  </r>
  <r>
    <s v="Kick-Ass"/>
    <x v="808"/>
    <x v="949"/>
    <n v="553"/>
    <n v="2357"/>
    <n v="905"/>
    <n v="36000"/>
    <x v="18"/>
    <n v="447"/>
    <n v="117"/>
    <n v="48043505"/>
    <n v="30000000"/>
    <x v="1378"/>
    <s v="Color"/>
    <x v="5"/>
    <s v="English"/>
    <x v="4"/>
    <x v="0"/>
    <s v="English"/>
    <n v="18043505"/>
    <n v="0.60145016666666673"/>
    <s v="111-130 minutes"/>
    <n v="0.60145016666666662"/>
    <x v="1"/>
    <n v="1"/>
  </r>
  <r>
    <s v="Kick-Ass 2"/>
    <x v="291"/>
    <x v="529"/>
    <n v="17000"/>
    <n v="19168"/>
    <n v="65"/>
    <n v="36000"/>
    <x v="0"/>
    <n v="350"/>
    <n v="103"/>
    <n v="28751715"/>
    <n v="28000000"/>
    <x v="1379"/>
    <s v="Color"/>
    <x v="5"/>
    <s v="English"/>
    <x v="1"/>
    <x v="0"/>
    <s v="English"/>
    <n v="751715"/>
    <n v="2.6846964285714314E-2"/>
    <s v="90-110 minutes"/>
    <n v="2.6846964285714287E-2"/>
    <x v="1"/>
    <n v="0"/>
  </r>
  <r>
    <s v="Kicking &amp; Screaming"/>
    <x v="345"/>
    <x v="185"/>
    <n v="14000"/>
    <n v="27351"/>
    <n v="58"/>
    <n v="743"/>
    <x v="5"/>
    <n v="94"/>
    <n v="95"/>
    <n v="52580895"/>
    <n v="45000000"/>
    <x v="1380"/>
    <s v="Color"/>
    <x v="2"/>
    <s v="English"/>
    <x v="1"/>
    <x v="3"/>
    <s v="English"/>
    <n v="7580895"/>
    <n v="0.16846433333333333"/>
    <s v="90-110 minutes"/>
    <n v="0.16846433333333333"/>
    <x v="1"/>
    <n v="0"/>
  </r>
  <r>
    <s v="Kids"/>
    <x v="521"/>
    <x v="950"/>
    <n v="3000"/>
    <n v="3310"/>
    <n v="184"/>
    <n v="0"/>
    <x v="20"/>
    <n v="71"/>
    <n v="91"/>
    <n v="7417210"/>
    <n v="1500000"/>
    <x v="1381"/>
    <s v="Color"/>
    <x v="1"/>
    <s v="English"/>
    <x v="1"/>
    <x v="8"/>
    <s v="English"/>
    <n v="5917210"/>
    <n v="3.9448066666666666"/>
    <s v="90-110 minutes"/>
    <n v="3.9448066666666666"/>
    <x v="0"/>
    <n v="1"/>
  </r>
  <r>
    <s v="Kill Bill: Vol. 1"/>
    <x v="566"/>
    <x v="591"/>
    <n v="926"/>
    <n v="3983"/>
    <n v="16000"/>
    <n v="13000"/>
    <x v="6"/>
    <n v="354"/>
    <n v="111"/>
    <n v="70098138"/>
    <n v="30000000"/>
    <x v="1382"/>
    <s v="Black and White"/>
    <x v="5"/>
    <s v="English"/>
    <x v="1"/>
    <x v="0"/>
    <s v="English"/>
    <n v="40098138"/>
    <n v="1.3366045999999998"/>
    <s v="111-130 minutes"/>
    <n v="1.3366046"/>
    <x v="1"/>
    <n v="1"/>
  </r>
  <r>
    <s v="Kill Bill: Vol. 2"/>
    <x v="320"/>
    <x v="591"/>
    <n v="890"/>
    <n v="1959"/>
    <n v="16000"/>
    <n v="0"/>
    <x v="30"/>
    <n v="304"/>
    <n v="137"/>
    <n v="66207920"/>
    <n v="30000000"/>
    <x v="358"/>
    <s v="Black and White"/>
    <x v="5"/>
    <s v="English"/>
    <x v="1"/>
    <x v="0"/>
    <s v="English"/>
    <n v="36207920"/>
    <n v="1.2069306666666666"/>
    <s v="131-150 minutes"/>
    <n v="1.2069306666666666"/>
    <x v="1"/>
    <n v="1"/>
  </r>
  <r>
    <s v="Kill List"/>
    <x v="809"/>
    <x v="951"/>
    <n v="513"/>
    <n v="1269"/>
    <n v="214"/>
    <n v="0"/>
    <x v="26"/>
    <n v="255"/>
    <n v="95"/>
    <n v="26297"/>
    <n v="500000"/>
    <x v="646"/>
    <s v="Color"/>
    <x v="4"/>
    <s v="English"/>
    <x v="4"/>
    <x v="4"/>
    <s v="English"/>
    <n v="-473703"/>
    <n v="-0.94740599999999997"/>
    <s v="90-110 minutes"/>
    <n v="-0.94740599999999997"/>
    <x v="0"/>
    <n v="0"/>
  </r>
  <r>
    <s v="Kill the Messenger"/>
    <x v="31"/>
    <x v="952"/>
    <n v="10000"/>
    <n v="12897"/>
    <n v="52"/>
    <n v="13000"/>
    <x v="20"/>
    <n v="163"/>
    <n v="112"/>
    <n v="2445646"/>
    <n v="5000000"/>
    <x v="1383"/>
    <s v="Color"/>
    <x v="6"/>
    <s v="English"/>
    <x v="1"/>
    <x v="0"/>
    <s v="English"/>
    <n v="-2554354"/>
    <n v="-0.51087079999999996"/>
    <s v="111-130 minutes"/>
    <n v="-0.51087079999999996"/>
    <x v="0"/>
    <n v="0"/>
  </r>
  <r>
    <s v="Killer Elite"/>
    <x v="448"/>
    <x v="953"/>
    <n v="26000"/>
    <n v="49608"/>
    <n v="5"/>
    <n v="17000"/>
    <x v="27"/>
    <n v="189"/>
    <n v="116"/>
    <n v="25093607"/>
    <n v="35000000"/>
    <x v="1384"/>
    <s v="Color"/>
    <x v="5"/>
    <s v="English"/>
    <x v="4"/>
    <x v="0"/>
    <s v="English"/>
    <n v="-9906393"/>
    <n v="-0.28303979999999995"/>
    <s v="111-130 minutes"/>
    <n v="-0.28303980000000001"/>
    <x v="1"/>
    <n v="0"/>
  </r>
  <r>
    <s v="Killer Joe"/>
    <x v="277"/>
    <x v="915"/>
    <n v="11000"/>
    <n v="11853"/>
    <n v="607"/>
    <n v="12000"/>
    <x v="12"/>
    <n v="376"/>
    <n v="98"/>
    <n v="1987762"/>
    <n v="11000000"/>
    <x v="769"/>
    <s v="Color"/>
    <x v="4"/>
    <s v="English"/>
    <x v="1"/>
    <x v="0"/>
    <s v="English"/>
    <n v="-9012238"/>
    <n v="-0.81929436363636365"/>
    <s v="90-110 minutes"/>
    <n v="-0.81929436363636365"/>
    <x v="1"/>
    <n v="0"/>
  </r>
  <r>
    <s v="Killers"/>
    <x v="33"/>
    <x v="23"/>
    <n v="19000"/>
    <n v="25206"/>
    <n v="126"/>
    <n v="0"/>
    <x v="33"/>
    <n v="140"/>
    <n v="100"/>
    <n v="47000485"/>
    <n v="75000000"/>
    <x v="1385"/>
    <s v="Color"/>
    <x v="5"/>
    <s v="English"/>
    <x v="1"/>
    <x v="1"/>
    <s v="English"/>
    <n v="-27999515"/>
    <n v="-0.3733268666666667"/>
    <s v="90-110 minutes"/>
    <n v="-0.37332686666666665"/>
    <x v="2"/>
    <n v="0"/>
  </r>
  <r>
    <s v="Killing Them Softly"/>
    <x v="238"/>
    <x v="954"/>
    <n v="11000"/>
    <n v="14025"/>
    <n v="181"/>
    <n v="20000"/>
    <x v="21"/>
    <n v="414"/>
    <n v="97"/>
    <n v="14938570"/>
    <n v="15000000"/>
    <x v="1356"/>
    <s v="Color"/>
    <x v="4"/>
    <s v="English"/>
    <x v="1"/>
    <x v="0"/>
    <s v="English"/>
    <n v="-61430"/>
    <n v="-4.0953333333333397E-3"/>
    <s v="90-110 minutes"/>
    <n v="-4.0953333333333336E-3"/>
    <x v="1"/>
    <n v="0"/>
  </r>
  <r>
    <s v="Killing Zoe"/>
    <x v="810"/>
    <x v="955"/>
    <n v="902"/>
    <n v="1582"/>
    <n v="675"/>
    <n v="853"/>
    <x v="27"/>
    <n v="37"/>
    <n v="99"/>
    <n v="418953"/>
    <n v="1500000"/>
    <x v="1386"/>
    <s v="Color"/>
    <x v="4"/>
    <s v="English"/>
    <x v="8"/>
    <x v="0"/>
    <s v="English"/>
    <n v="-1081047"/>
    <n v="-0.72069800000000006"/>
    <s v="90-110 minutes"/>
    <n v="-0.72069799999999995"/>
    <x v="0"/>
    <n v="0"/>
  </r>
  <r>
    <s v="Kindergarten Cop"/>
    <x v="259"/>
    <x v="618"/>
    <n v="743"/>
    <n v="2403"/>
    <n v="425"/>
    <n v="0"/>
    <x v="10"/>
    <n v="46"/>
    <n v="111"/>
    <n v="91457688"/>
    <n v="26000000"/>
    <x v="1387"/>
    <s v="Color"/>
    <x v="5"/>
    <s v="English"/>
    <x v="1"/>
    <x v="1"/>
    <s v="English"/>
    <n v="65457688"/>
    <n v="2.5176033846153847"/>
    <s v="111-130 minutes"/>
    <n v="2.5176033846153847"/>
    <x v="1"/>
    <n v="1"/>
  </r>
  <r>
    <s v="King Kong"/>
    <x v="25"/>
    <x v="814"/>
    <n v="6000"/>
    <n v="7123"/>
    <n v="0"/>
    <n v="0"/>
    <x v="2"/>
    <n v="446"/>
    <n v="201"/>
    <n v="218051260"/>
    <n v="207000000"/>
    <x v="1388"/>
    <s v="Color"/>
    <x v="5"/>
    <s v="English"/>
    <x v="16"/>
    <x v="1"/>
    <s v="English"/>
    <n v="11051260"/>
    <n v="5.3387729468598932E-2"/>
    <s v="&gt;150 minutes"/>
    <n v="5.3387729468599036E-2"/>
    <x v="2"/>
    <n v="0"/>
  </r>
  <r>
    <s v="Kingdom of Heaven"/>
    <x v="83"/>
    <x v="71"/>
    <n v="14000"/>
    <n v="19600"/>
    <n v="0"/>
    <n v="0"/>
    <x v="2"/>
    <n v="239"/>
    <n v="194"/>
    <n v="47396698"/>
    <n v="130000000"/>
    <x v="1389"/>
    <s v="Color"/>
    <x v="5"/>
    <s v="English"/>
    <x v="1"/>
    <x v="0"/>
    <s v="English"/>
    <n v="-82603302"/>
    <n v="-0.63541001538461539"/>
    <s v="&gt;150 minutes"/>
    <n v="-0.63541001538461539"/>
    <x v="2"/>
    <n v="0"/>
  </r>
  <r>
    <s v="Kingdom of the Spiders"/>
    <x v="811"/>
    <x v="956"/>
    <n v="423"/>
    <n v="516"/>
    <n v="8"/>
    <n v="0"/>
    <x v="11"/>
    <n v="95"/>
    <n v="97"/>
    <n v="17000000"/>
    <n v="500000"/>
    <x v="1390"/>
    <s v="Color"/>
    <x v="0"/>
    <s v="English"/>
    <x v="1"/>
    <x v="3"/>
    <s v="English"/>
    <n v="16500000"/>
    <n v="33"/>
    <s v="90-110 minutes"/>
    <n v="33"/>
    <x v="0"/>
    <n v="1"/>
  </r>
  <r>
    <s v="Kingpin"/>
    <x v="365"/>
    <x v="641"/>
    <n v="13000"/>
    <n v="16937"/>
    <n v="101"/>
    <n v="3000"/>
    <x v="31"/>
    <n v="62"/>
    <n v="117"/>
    <n v="24944213"/>
    <n v="27000000"/>
    <x v="1391"/>
    <s v="Color"/>
    <x v="2"/>
    <s v="English"/>
    <x v="1"/>
    <x v="1"/>
    <s v="English"/>
    <n v="-2055787"/>
    <n v="-7.6140259259259269E-2"/>
    <s v="111-130 minutes"/>
    <n v="-7.6140259259259255E-2"/>
    <x v="1"/>
    <n v="0"/>
  </r>
  <r>
    <s v="King's Ransom"/>
    <x v="423"/>
    <x v="957"/>
    <n v="927"/>
    <n v="4990"/>
    <n v="2"/>
    <n v="83"/>
    <x v="56"/>
    <n v="23"/>
    <n v="95"/>
    <n v="4006906"/>
    <n v="15000000"/>
    <x v="1392"/>
    <s v="Color"/>
    <x v="2"/>
    <s v="English"/>
    <x v="1"/>
    <x v="1"/>
    <s v="English"/>
    <n v="-10993094"/>
    <n v="-0.73287293333333325"/>
    <s v="90-110 minutes"/>
    <n v="-0.73287293333333337"/>
    <x v="1"/>
    <n v="0"/>
  </r>
  <r>
    <s v="Kinsey"/>
    <x v="83"/>
    <x v="626"/>
    <n v="14000"/>
    <n v="17490"/>
    <n v="386"/>
    <n v="0"/>
    <x v="19"/>
    <n v="188"/>
    <n v="118"/>
    <n v="10214647"/>
    <n v="11000000"/>
    <x v="358"/>
    <s v="Black and White"/>
    <x v="6"/>
    <s v="English"/>
    <x v="1"/>
    <x v="0"/>
    <s v="English"/>
    <n v="-785353"/>
    <n v="-7.139572727272725E-2"/>
    <s v="111-130 minutes"/>
    <n v="-7.1395727272727277E-2"/>
    <x v="1"/>
    <n v="0"/>
  </r>
  <r>
    <s v="Kiss Kiss Bang Bang"/>
    <x v="95"/>
    <x v="905"/>
    <n v="21000"/>
    <n v="23932"/>
    <n v="1000"/>
    <n v="0"/>
    <x v="7"/>
    <n v="223"/>
    <n v="103"/>
    <n v="4235837"/>
    <n v="15000000"/>
    <x v="1393"/>
    <s v="Color"/>
    <x v="2"/>
    <s v="English"/>
    <x v="1"/>
    <x v="0"/>
    <s v="English"/>
    <n v="-10764163"/>
    <n v="-0.71761086666666674"/>
    <s v="90-110 minutes"/>
    <n v="-0.71761086666666662"/>
    <x v="1"/>
    <n v="0"/>
  </r>
  <r>
    <s v="Kiss of Death"/>
    <x v="55"/>
    <x v="958"/>
    <n v="12000"/>
    <n v="14008"/>
    <n v="58"/>
    <n v="555"/>
    <x v="11"/>
    <n v="40"/>
    <n v="101"/>
    <n v="14942422"/>
    <n v="40000000"/>
    <x v="1394"/>
    <s v="Color"/>
    <x v="5"/>
    <s v="English"/>
    <x v="1"/>
    <x v="0"/>
    <s v="English"/>
    <n v="-25057578"/>
    <n v="-0.62643945000000001"/>
    <s v="90-110 minutes"/>
    <n v="-0.62643945000000001"/>
    <x v="1"/>
    <n v="0"/>
  </r>
  <r>
    <s v="Kiss of the Dragon"/>
    <x v="447"/>
    <x v="959"/>
    <n v="5000"/>
    <n v="7945"/>
    <n v="20"/>
    <n v="0"/>
    <x v="0"/>
    <n v="116"/>
    <n v="98"/>
    <n v="36833473"/>
    <n v="25000000"/>
    <x v="1395"/>
    <s v="Color"/>
    <x v="5"/>
    <s v="English"/>
    <x v="8"/>
    <x v="0"/>
    <s v="English"/>
    <n v="11833473"/>
    <n v="0.47333892"/>
    <s v="90-110 minutes"/>
    <n v="0.47333892"/>
    <x v="1"/>
    <n v="0"/>
  </r>
  <r>
    <s v="Kiss the Bride"/>
    <x v="812"/>
    <x v="960"/>
    <n v="396"/>
    <n v="2310"/>
    <n v="6"/>
    <n v="60"/>
    <x v="34"/>
    <n v="9"/>
    <n v="100"/>
    <n v="31937"/>
    <n v="500000"/>
    <x v="855"/>
    <s v="Color"/>
    <x v="2"/>
    <s v="English"/>
    <x v="1"/>
    <x v="0"/>
    <s v="English"/>
    <n v="-468063"/>
    <n v="-0.93612600000000001"/>
    <s v="90-110 minutes"/>
    <n v="-0.93612600000000001"/>
    <x v="0"/>
    <n v="0"/>
  </r>
  <r>
    <s v="Kiss the Girls"/>
    <x v="160"/>
    <x v="602"/>
    <n v="11000"/>
    <n v="14322"/>
    <n v="39"/>
    <n v="0"/>
    <x v="0"/>
    <n v="83"/>
    <n v="115"/>
    <n v="60491560"/>
    <n v="27000000"/>
    <x v="886"/>
    <s v="Color"/>
    <x v="4"/>
    <s v="English"/>
    <x v="1"/>
    <x v="0"/>
    <s v="English"/>
    <n v="33491560"/>
    <n v="1.2404281481481481"/>
    <s v="111-130 minutes"/>
    <n v="1.2404281481481481"/>
    <x v="1"/>
    <n v="1"/>
  </r>
  <r>
    <s v="Kissing Jessica Stein"/>
    <x v="813"/>
    <x v="961"/>
    <n v="378"/>
    <n v="1173"/>
    <n v="0"/>
    <n v="682"/>
    <x v="12"/>
    <n v="110"/>
    <n v="97"/>
    <n v="7022940"/>
    <n v="1000000"/>
    <x v="1142"/>
    <s v="Color"/>
    <x v="2"/>
    <s v="English"/>
    <x v="1"/>
    <x v="0"/>
    <s v="English"/>
    <n v="6022940"/>
    <n v="6.0229400000000002"/>
    <s v="90-110 minutes"/>
    <n v="6.0229400000000002"/>
    <x v="0"/>
    <n v="1"/>
  </r>
  <r>
    <s v="Kit Kittredge: An American Girl"/>
    <x v="604"/>
    <x v="962"/>
    <n v="918"/>
    <n v="3317"/>
    <n v="22"/>
    <n v="851"/>
    <x v="12"/>
    <n v="73"/>
    <n v="101"/>
    <n v="17655201"/>
    <n v="10000000"/>
    <x v="1396"/>
    <s v="Color"/>
    <x v="1"/>
    <s v="English"/>
    <x v="1"/>
    <x v="2"/>
    <s v="English"/>
    <n v="7655201"/>
    <n v="0.76552010000000004"/>
    <s v="90-110 minutes"/>
    <n v="0.76552010000000004"/>
    <x v="1"/>
    <n v="1"/>
  </r>
  <r>
    <s v="Kites"/>
    <x v="814"/>
    <x v="963"/>
    <n v="594"/>
    <n v="1836"/>
    <n v="116"/>
    <n v="0"/>
    <x v="10"/>
    <n v="41"/>
    <n v="90"/>
    <n v="1602466"/>
    <n v="600000000"/>
    <x v="709"/>
    <s v="Color"/>
    <x v="5"/>
    <s v="English"/>
    <x v="18"/>
    <x v="8"/>
    <s v="English"/>
    <n v="-598397534"/>
    <n v="-0.99732922333333329"/>
    <s v="90-110 minutes"/>
    <n v="-0.99732922333333329"/>
    <x v="2"/>
    <n v="0"/>
  </r>
  <r>
    <s v="Knight and Day"/>
    <x v="67"/>
    <x v="35"/>
    <n v="10000"/>
    <n v="12731"/>
    <n v="446"/>
    <n v="11000"/>
    <x v="26"/>
    <n v="283"/>
    <n v="117"/>
    <n v="76418654"/>
    <n v="117000000"/>
    <x v="1397"/>
    <s v="Color"/>
    <x v="5"/>
    <s v="English"/>
    <x v="1"/>
    <x v="1"/>
    <s v="English"/>
    <n v="-40581346"/>
    <n v="-0.34684911111111116"/>
    <s v="111-130 minutes"/>
    <n v="-0.34684911111111111"/>
    <x v="2"/>
    <n v="0"/>
  </r>
  <r>
    <s v="Knock Off"/>
    <x v="815"/>
    <x v="964"/>
    <n v="635"/>
    <n v="1352"/>
    <n v="85"/>
    <n v="471"/>
    <x v="3"/>
    <n v="67"/>
    <n v="91"/>
    <n v="10076136"/>
    <n v="35000000"/>
    <x v="1398"/>
    <s v="Color"/>
    <x v="5"/>
    <s v="English"/>
    <x v="32"/>
    <x v="0"/>
    <s v="English"/>
    <n v="-24923864"/>
    <n v="-0.71211040000000003"/>
    <s v="90-110 minutes"/>
    <n v="-0.71211040000000003"/>
    <x v="1"/>
    <n v="0"/>
  </r>
  <r>
    <s v="Knocked Up"/>
    <x v="816"/>
    <x v="748"/>
    <n v="11000"/>
    <n v="12874"/>
    <n v="0"/>
    <n v="0"/>
    <x v="20"/>
    <n v="251"/>
    <n v="133"/>
    <n v="148734225"/>
    <n v="30000000"/>
    <x v="1399"/>
    <s v="Color"/>
    <x v="2"/>
    <s v="English"/>
    <x v="1"/>
    <x v="0"/>
    <s v="English"/>
    <n v="118734225"/>
    <n v="3.9578075000000004"/>
    <s v="131-150 minutes"/>
    <n v="3.9578074999999999"/>
    <x v="1"/>
    <n v="1"/>
  </r>
  <r>
    <s v="Knowing"/>
    <x v="55"/>
    <x v="545"/>
    <n v="12000"/>
    <n v="13421"/>
    <n v="295"/>
    <n v="0"/>
    <x v="21"/>
    <n v="279"/>
    <n v="121"/>
    <n v="79948113"/>
    <n v="50000000"/>
    <x v="1400"/>
    <s v="Color"/>
    <x v="1"/>
    <s v="English"/>
    <x v="1"/>
    <x v="1"/>
    <s v="English"/>
    <n v="29948113"/>
    <n v="0.59896225999999997"/>
    <s v="111-130 minutes"/>
    <n v="0.59896225999999997"/>
    <x v="1"/>
    <n v="1"/>
  </r>
  <r>
    <s v="K-PAX"/>
    <x v="23"/>
    <x v="787"/>
    <n v="18000"/>
    <n v="33615"/>
    <n v="34"/>
    <n v="0"/>
    <x v="14"/>
    <n v="140"/>
    <n v="120"/>
    <n v="50173190"/>
    <n v="48000000"/>
    <x v="1401"/>
    <s v="Color"/>
    <x v="1"/>
    <s v="English"/>
    <x v="1"/>
    <x v="1"/>
    <s v="English"/>
    <n v="2173190"/>
    <n v="4.5274791666666703E-2"/>
    <s v="111-130 minutes"/>
    <n v="4.5274791666666668E-2"/>
    <x v="1"/>
    <n v="0"/>
  </r>
  <r>
    <s v="Krampus"/>
    <x v="721"/>
    <x v="965"/>
    <n v="3000"/>
    <n v="4567"/>
    <n v="66"/>
    <n v="27000"/>
    <x v="21"/>
    <n v="198"/>
    <n v="98"/>
    <n v="42592530"/>
    <n v="15000000"/>
    <x v="1402"/>
    <s v="Color"/>
    <x v="2"/>
    <s v="English"/>
    <x v="1"/>
    <x v="1"/>
    <s v="English"/>
    <n v="27592530"/>
    <n v="1.839502"/>
    <s v="90-110 minutes"/>
    <n v="1.839502"/>
    <x v="1"/>
    <n v="1"/>
  </r>
  <r>
    <s v="Kundun"/>
    <x v="817"/>
    <x v="388"/>
    <n v="2"/>
    <n v="4"/>
    <n v="17000"/>
    <n v="0"/>
    <x v="20"/>
    <n v="85"/>
    <n v="134"/>
    <n v="5532301"/>
    <n v="28000000"/>
    <x v="1403"/>
    <s v="Color"/>
    <x v="6"/>
    <s v="English"/>
    <x v="1"/>
    <x v="1"/>
    <s v="English"/>
    <n v="-22467699"/>
    <n v="-0.80241782142857143"/>
    <s v="131-150 minutes"/>
    <n v="-0.80241782142857143"/>
    <x v="1"/>
    <n v="0"/>
  </r>
  <r>
    <s v="Kung Fu Hustle"/>
    <x v="818"/>
    <x v="966"/>
    <n v="264"/>
    <n v="537"/>
    <n v="0"/>
    <n v="0"/>
    <x v="24"/>
    <n v="377"/>
    <n v="99"/>
    <n v="17104669"/>
    <n v="20000000"/>
    <x v="896"/>
    <s v="Color"/>
    <x v="5"/>
    <s v="Cantonese"/>
    <x v="5"/>
    <x v="0"/>
    <s v="Other language"/>
    <n v="-2895331"/>
    <n v="-0.14476655000000005"/>
    <s v="90-110 minutes"/>
    <n v="-0.14476654999999999"/>
    <x v="1"/>
    <n v="0"/>
  </r>
  <r>
    <s v="Kung Fu Killer"/>
    <x v="819"/>
    <x v="967"/>
    <n v="79"/>
    <n v="285"/>
    <n v="3"/>
    <n v="0"/>
    <x v="27"/>
    <n v="65"/>
    <n v="100"/>
    <n v="129115"/>
    <n v="25000000"/>
    <x v="1404"/>
    <s v="Color"/>
    <x v="5"/>
    <s v="Cantonese"/>
    <x v="3"/>
    <x v="8"/>
    <s v="Other language"/>
    <n v="-24870885"/>
    <n v="-0.99483540000000004"/>
    <s v="90-110 minutes"/>
    <n v="-0.99483540000000004"/>
    <x v="1"/>
    <n v="0"/>
  </r>
  <r>
    <s v="Kung Fu Panda"/>
    <x v="82"/>
    <x v="968"/>
    <n v="11000"/>
    <n v="12754"/>
    <n v="54"/>
    <n v="6000"/>
    <x v="7"/>
    <n v="266"/>
    <n v="92"/>
    <n v="215395021"/>
    <n v="130000000"/>
    <x v="1405"/>
    <s v="Color"/>
    <x v="5"/>
    <s v="English"/>
    <x v="1"/>
    <x v="3"/>
    <s v="English"/>
    <n v="85395021"/>
    <n v="0.65688477692307701"/>
    <s v="90-110 minutes"/>
    <n v="0.6568847769230769"/>
    <x v="2"/>
    <n v="1"/>
  </r>
  <r>
    <s v="Kung Fu Panda 2"/>
    <x v="82"/>
    <x v="969"/>
    <n v="11000"/>
    <n v="21015"/>
    <n v="90"/>
    <n v="20000"/>
    <x v="40"/>
    <n v="284"/>
    <n v="90"/>
    <n v="165230261"/>
    <n v="150000000"/>
    <x v="120"/>
    <s v="Color"/>
    <x v="5"/>
    <s v="English"/>
    <x v="1"/>
    <x v="3"/>
    <s v="English"/>
    <n v="15230261"/>
    <n v="0.10153507333333334"/>
    <s v="90-110 minutes"/>
    <n v="0.10153507333333334"/>
    <x v="2"/>
    <n v="0"/>
  </r>
  <r>
    <s v="Kung Pow: Enter the Fist"/>
    <x v="820"/>
    <x v="120"/>
    <n v="176"/>
    <n v="361"/>
    <n v="176"/>
    <n v="0"/>
    <x v="21"/>
    <n v="63"/>
    <n v="81"/>
    <n v="16033556"/>
    <n v="10000000"/>
    <x v="1406"/>
    <s v="Color"/>
    <x v="5"/>
    <s v="English"/>
    <x v="1"/>
    <x v="1"/>
    <s v="English"/>
    <n v="6033556"/>
    <n v="0.60335559999999999"/>
    <s v="&lt;90 minutes"/>
    <n v="0.60335559999999999"/>
    <x v="1"/>
    <n v="1"/>
  </r>
  <r>
    <s v="L!fe Happens"/>
    <x v="821"/>
    <x v="970"/>
    <n v="945"/>
    <n v="2924"/>
    <n v="28"/>
    <n v="995"/>
    <x v="34"/>
    <n v="18"/>
    <n v="100"/>
    <n v="20186"/>
    <n v="930000"/>
    <x v="1407"/>
    <s v="Color"/>
    <x v="2"/>
    <s v="English"/>
    <x v="1"/>
    <x v="0"/>
    <s v="English"/>
    <n v="-909814"/>
    <n v="-0.97829462365591402"/>
    <s v="90-110 minutes"/>
    <n v="-0.97829462365591402"/>
    <x v="0"/>
    <n v="0"/>
  </r>
  <r>
    <s v="L.A. Confidential"/>
    <x v="23"/>
    <x v="51"/>
    <n v="18000"/>
    <n v="19129"/>
    <n v="161"/>
    <n v="11000"/>
    <x v="15"/>
    <n v="177"/>
    <n v="138"/>
    <n v="64604977"/>
    <n v="35000000"/>
    <x v="1408"/>
    <s v="Color"/>
    <x v="4"/>
    <s v="English"/>
    <x v="1"/>
    <x v="0"/>
    <s v="English"/>
    <n v="29604977"/>
    <n v="0.84585648571428562"/>
    <s v="131-150 minutes"/>
    <n v="0.84585648571428573"/>
    <x v="1"/>
    <n v="1"/>
  </r>
  <r>
    <s v="L.I.E."/>
    <x v="822"/>
    <x v="952"/>
    <n v="80"/>
    <n v="209"/>
    <n v="52"/>
    <n v="420"/>
    <x v="2"/>
    <n v="64"/>
    <n v="97"/>
    <n v="1141829"/>
    <n v="700000"/>
    <x v="1409"/>
    <s v="Color"/>
    <x v="4"/>
    <s v="English"/>
    <x v="1"/>
    <x v="12"/>
    <s v="English"/>
    <n v="441829"/>
    <n v="0.63118428571428575"/>
    <s v="90-110 minutes"/>
    <n v="0.63118428571428575"/>
    <x v="0"/>
    <n v="1"/>
  </r>
  <r>
    <s v="La Bamba"/>
    <x v="823"/>
    <x v="971"/>
    <n v="699"/>
    <n v="936"/>
    <n v="7"/>
    <n v="0"/>
    <x v="9"/>
    <n v="18"/>
    <n v="108"/>
    <n v="54215416"/>
    <n v="6500000"/>
    <x v="1410"/>
    <s v="Color"/>
    <x v="6"/>
    <s v="English"/>
    <x v="1"/>
    <x v="1"/>
    <s v="English"/>
    <n v="47715416"/>
    <n v="7.3408332307692312"/>
    <s v="90-110 minutes"/>
    <n v="7.3408332307692303"/>
    <x v="0"/>
    <n v="1"/>
  </r>
  <r>
    <s v="La otra conquista"/>
    <x v="824"/>
    <x v="972"/>
    <n v="174"/>
    <n v="222"/>
    <n v="22"/>
    <n v="140"/>
    <x v="9"/>
    <n v="39"/>
    <n v="106"/>
    <n v="886410"/>
    <n v="3500000"/>
    <x v="1411"/>
    <s v="Color"/>
    <x v="1"/>
    <s v="Spanish"/>
    <x v="15"/>
    <x v="0"/>
    <s v="Other language"/>
    <n v="-2613590"/>
    <n v="-0.74673999999999996"/>
    <s v="90-110 minutes"/>
    <n v="-0.74673999999999996"/>
    <x v="0"/>
    <n v="0"/>
  </r>
  <r>
    <s v="Labor Day"/>
    <x v="231"/>
    <x v="938"/>
    <n v="24000"/>
    <n v="39307"/>
    <n v="655"/>
    <n v="0"/>
    <x v="31"/>
    <n v="217"/>
    <n v="111"/>
    <n v="13362308"/>
    <n v="18000000"/>
    <x v="1344"/>
    <s v="Color"/>
    <x v="1"/>
    <s v="English"/>
    <x v="1"/>
    <x v="1"/>
    <s v="English"/>
    <n v="-4637692"/>
    <n v="-0.25764955555555558"/>
    <s v="111-130 minutes"/>
    <n v="-0.25764955555555558"/>
    <x v="1"/>
    <n v="0"/>
  </r>
  <r>
    <s v="Ladder 49"/>
    <x v="825"/>
    <x v="973"/>
    <n v="2000"/>
    <n v="4496"/>
    <n v="13"/>
    <n v="0"/>
    <x v="27"/>
    <n v="125"/>
    <n v="115"/>
    <n v="74540762"/>
    <n v="55000000"/>
    <x v="1412"/>
    <s v="Color"/>
    <x v="5"/>
    <s v="English"/>
    <x v="1"/>
    <x v="1"/>
    <s v="English"/>
    <n v="19540762"/>
    <n v="0.35528658181818185"/>
    <s v="111-130 minutes"/>
    <n v="0.35528658181818185"/>
    <x v="2"/>
    <n v="0"/>
  </r>
  <r>
    <s v="Lady in the Water"/>
    <x v="797"/>
    <x v="128"/>
    <n v="3000"/>
    <n v="5609"/>
    <n v="0"/>
    <n v="0"/>
    <x v="5"/>
    <n v="284"/>
    <n v="110"/>
    <n v="42272747"/>
    <n v="70000000"/>
    <x v="1413"/>
    <s v="Color"/>
    <x v="1"/>
    <s v="English"/>
    <x v="1"/>
    <x v="1"/>
    <s v="English"/>
    <n v="-27727253"/>
    <n v="-0.39610361428571428"/>
    <s v="90-110 minutes"/>
    <n v="-0.39610361428571428"/>
    <x v="2"/>
    <n v="0"/>
  </r>
  <r>
    <s v="Lady in White"/>
    <x v="826"/>
    <x v="974"/>
    <n v="968"/>
    <n v="2545"/>
    <n v="7"/>
    <n v="0"/>
    <x v="12"/>
    <n v="130"/>
    <n v="118"/>
    <n v="1705139"/>
    <n v="4700000"/>
    <x v="1414"/>
    <s v="Color"/>
    <x v="7"/>
    <s v="English"/>
    <x v="1"/>
    <x v="0"/>
    <s v="English"/>
    <n v="-2994861"/>
    <n v="-0.63720446808510633"/>
    <s v="111-130 minutes"/>
    <n v="-0.63720446808510633"/>
    <x v="0"/>
    <n v="0"/>
  </r>
  <r>
    <s v="Lady Vengeance"/>
    <x v="827"/>
    <x v="975"/>
    <n v="717"/>
    <n v="907"/>
    <n v="0"/>
    <n v="4000"/>
    <x v="18"/>
    <n v="202"/>
    <n v="112"/>
    <n v="211667"/>
    <n v="4200000000"/>
    <x v="1415"/>
    <s v="Color"/>
    <x v="4"/>
    <s v="Korean"/>
    <x v="29"/>
    <x v="0"/>
    <s v="Other language"/>
    <n v="-4199788333"/>
    <n v="-0.99994960309523806"/>
    <s v="111-130 minutes"/>
    <n v="-0.99994960309523806"/>
    <x v="2"/>
    <n v="0"/>
  </r>
  <r>
    <s v="Lake Placid"/>
    <x v="20"/>
    <x v="735"/>
    <n v="1000"/>
    <n v="3313"/>
    <n v="49"/>
    <n v="2000"/>
    <x v="5"/>
    <n v="152"/>
    <n v="82"/>
    <n v="31768374"/>
    <n v="27000000"/>
    <x v="1416"/>
    <s v="Color"/>
    <x v="5"/>
    <s v="English"/>
    <x v="1"/>
    <x v="0"/>
    <s v="English"/>
    <n v="4768374"/>
    <n v="0.1766064444444444"/>
    <s v="&lt;90 minutes"/>
    <n v="0.17660644444444445"/>
    <x v="1"/>
    <n v="0"/>
  </r>
  <r>
    <s v="Lakeview Terrace"/>
    <x v="718"/>
    <x v="887"/>
    <n v="1000"/>
    <n v="2382"/>
    <n v="119"/>
    <n v="0"/>
    <x v="8"/>
    <n v="165"/>
    <n v="110"/>
    <n v="39263506"/>
    <n v="22000000"/>
    <x v="1417"/>
    <s v="Color"/>
    <x v="4"/>
    <s v="English"/>
    <x v="1"/>
    <x v="1"/>
    <s v="English"/>
    <n v="17263506"/>
    <n v="0.78470481818181814"/>
    <s v="90-110 minutes"/>
    <n v="0.78470481818181814"/>
    <x v="1"/>
    <n v="1"/>
  </r>
  <r>
    <s v="Land of the Dead"/>
    <x v="828"/>
    <x v="577"/>
    <n v="654"/>
    <n v="1876"/>
    <n v="0"/>
    <n v="0"/>
    <x v="21"/>
    <n v="252"/>
    <n v="97"/>
    <n v="20433940"/>
    <n v="15000000"/>
    <x v="1078"/>
    <s v="Black and White"/>
    <x v="0"/>
    <s v="English"/>
    <x v="14"/>
    <x v="0"/>
    <s v="English"/>
    <n v="5433940"/>
    <n v="0.36226266666666662"/>
    <s v="90-110 minutes"/>
    <n v="0.36226266666666668"/>
    <x v="1"/>
    <n v="0"/>
  </r>
  <r>
    <s v="Land of the Lost"/>
    <x v="85"/>
    <x v="430"/>
    <n v="8000"/>
    <n v="10552"/>
    <n v="52"/>
    <n v="0"/>
    <x v="33"/>
    <n v="167"/>
    <n v="102"/>
    <n v="49392095"/>
    <n v="100000000"/>
    <x v="1418"/>
    <s v="Color"/>
    <x v="3"/>
    <s v="English"/>
    <x v="1"/>
    <x v="1"/>
    <s v="English"/>
    <n v="-50607905"/>
    <n v="-0.50607904999999997"/>
    <s v="90-110 minutes"/>
    <n v="-0.50607904999999997"/>
    <x v="2"/>
    <n v="0"/>
  </r>
  <r>
    <s v="Lara Croft Tomb Raider: The Cradle of Life"/>
    <x v="39"/>
    <x v="976"/>
    <n v="18000"/>
    <n v="33154"/>
    <n v="101"/>
    <n v="0"/>
    <x v="37"/>
    <n v="157"/>
    <n v="117"/>
    <n v="65653758"/>
    <n v="95000000"/>
    <x v="475"/>
    <s v="Color"/>
    <x v="5"/>
    <s v="English"/>
    <x v="1"/>
    <x v="1"/>
    <s v="English"/>
    <n v="-29346242"/>
    <n v="-0.30890781052631577"/>
    <s v="111-130 minutes"/>
    <n v="-0.30890781052631577"/>
    <x v="2"/>
    <n v="0"/>
  </r>
  <r>
    <s v="Lara Croft: Tomb Raider"/>
    <x v="82"/>
    <x v="494"/>
    <n v="11000"/>
    <n v="12150"/>
    <n v="165"/>
    <n v="0"/>
    <x v="34"/>
    <n v="199"/>
    <n v="100"/>
    <n v="131144183"/>
    <n v="115000000"/>
    <x v="393"/>
    <s v="Color"/>
    <x v="5"/>
    <s v="English"/>
    <x v="1"/>
    <x v="1"/>
    <s v="English"/>
    <n v="16144183"/>
    <n v="0.14038419999999996"/>
    <s v="90-110 minutes"/>
    <n v="0.14038419999999999"/>
    <x v="2"/>
    <n v="0"/>
  </r>
  <r>
    <s v="Larry Crowne"/>
    <x v="76"/>
    <x v="977"/>
    <n v="15000"/>
    <n v="16827"/>
    <n v="15000"/>
    <n v="0"/>
    <x v="8"/>
    <n v="218"/>
    <n v="98"/>
    <n v="35565975"/>
    <n v="30000000"/>
    <x v="1419"/>
    <s v="Color"/>
    <x v="2"/>
    <s v="English"/>
    <x v="1"/>
    <x v="1"/>
    <s v="English"/>
    <n v="5565975"/>
    <n v="0.1855325000000001"/>
    <s v="90-110 minutes"/>
    <n v="0.18553249999999999"/>
    <x v="1"/>
    <n v="0"/>
  </r>
  <r>
    <s v="Larry the Cable Guy: Health Inspector"/>
    <x v="208"/>
    <x v="978"/>
    <n v="690"/>
    <n v="2135"/>
    <n v="0"/>
    <n v="110"/>
    <x v="65"/>
    <n v="37"/>
    <n v="89"/>
    <n v="15655665"/>
    <n v="4000000"/>
    <x v="1420"/>
    <s v="Color"/>
    <x v="2"/>
    <s v="English"/>
    <x v="1"/>
    <x v="1"/>
    <s v="English"/>
    <n v="11655665"/>
    <n v="2.9139162500000002"/>
    <s v="&lt;90 minutes"/>
    <n v="2.9139162500000002"/>
    <x v="0"/>
    <n v="1"/>
  </r>
  <r>
    <s v="Lars and the Real Girl"/>
    <x v="319"/>
    <x v="740"/>
    <n v="33000"/>
    <n v="34351"/>
    <n v="44"/>
    <n v="19000"/>
    <x v="14"/>
    <n v="226"/>
    <n v="106"/>
    <n v="5949693"/>
    <n v="12000000"/>
    <x v="1421"/>
    <s v="Color"/>
    <x v="2"/>
    <s v="English"/>
    <x v="1"/>
    <x v="1"/>
    <s v="English"/>
    <n v="-6050307"/>
    <n v="-0.50419225000000001"/>
    <s v="90-110 minutes"/>
    <n v="-0.50419225000000001"/>
    <x v="1"/>
    <n v="0"/>
  </r>
  <r>
    <s v="Last Action Hero"/>
    <x v="599"/>
    <x v="276"/>
    <n v="670"/>
    <n v="2407"/>
    <n v="323"/>
    <n v="0"/>
    <x v="21"/>
    <n v="80"/>
    <n v="130"/>
    <n v="50016394"/>
    <n v="70000000"/>
    <x v="1422"/>
    <s v="Color"/>
    <x v="5"/>
    <s v="English"/>
    <x v="1"/>
    <x v="1"/>
    <s v="English"/>
    <n v="-19983606"/>
    <n v="-0.28548008571428574"/>
    <s v="111-130 minutes"/>
    <n v="-0.28548008571428574"/>
    <x v="2"/>
    <n v="0"/>
  </r>
  <r>
    <s v="Last Holiday"/>
    <x v="481"/>
    <x v="218"/>
    <n v="1000"/>
    <n v="3757"/>
    <n v="61"/>
    <n v="0"/>
    <x v="4"/>
    <n v="99"/>
    <n v="112"/>
    <n v="38360195"/>
    <n v="45000000"/>
    <x v="1423"/>
    <s v="Color"/>
    <x v="3"/>
    <s v="English"/>
    <x v="1"/>
    <x v="1"/>
    <s v="English"/>
    <n v="-6639805"/>
    <n v="-0.14755122222222217"/>
    <s v="111-130 minutes"/>
    <n v="-0.14755122222222222"/>
    <x v="1"/>
    <n v="0"/>
  </r>
  <r>
    <s v="Last Orders"/>
    <x v="561"/>
    <x v="979"/>
    <n v="5000"/>
    <n v="7166"/>
    <n v="40"/>
    <n v="305"/>
    <x v="20"/>
    <n v="61"/>
    <n v="109"/>
    <n v="2326407"/>
    <n v="12000000"/>
    <x v="1424"/>
    <s v="Color"/>
    <x v="1"/>
    <s v="English"/>
    <x v="4"/>
    <x v="0"/>
    <s v="English"/>
    <n v="-9673593"/>
    <n v="-0.80613274999999995"/>
    <s v="90-110 minutes"/>
    <n v="-0.80613274999999995"/>
    <x v="1"/>
    <n v="0"/>
  </r>
  <r>
    <s v="Last Vegas"/>
    <x v="10"/>
    <x v="503"/>
    <n v="22000"/>
    <n v="35694"/>
    <n v="226"/>
    <n v="27000"/>
    <x v="0"/>
    <n v="222"/>
    <n v="105"/>
    <n v="63910583"/>
    <n v="28000000"/>
    <x v="1425"/>
    <s v="Color"/>
    <x v="2"/>
    <s v="English"/>
    <x v="1"/>
    <x v="1"/>
    <s v="English"/>
    <n v="35910583"/>
    <n v="1.2825208214285713"/>
    <s v="90-110 minutes"/>
    <n v="1.2825208214285715"/>
    <x v="1"/>
    <n v="1"/>
  </r>
  <r>
    <s v="Latter Days"/>
    <x v="2"/>
    <x v="960"/>
    <n v="23000"/>
    <n v="26017"/>
    <n v="6"/>
    <n v="0"/>
    <x v="2"/>
    <n v="35"/>
    <n v="107"/>
    <n v="819939"/>
    <n v="850000"/>
    <x v="1426"/>
    <s v="Color"/>
    <x v="2"/>
    <s v="English"/>
    <x v="1"/>
    <x v="0"/>
    <s v="English"/>
    <n v="-30061"/>
    <n v="-3.5365882352941136E-2"/>
    <s v="90-110 minutes"/>
    <n v="-3.5365882352941178E-2"/>
    <x v="0"/>
    <n v="0"/>
  </r>
  <r>
    <s v="L'auberge espagnole"/>
    <x v="829"/>
    <x v="980"/>
    <n v="809"/>
    <n v="1858"/>
    <n v="82"/>
    <n v="0"/>
    <x v="40"/>
    <n v="88"/>
    <n v="111"/>
    <n v="3895664"/>
    <n v="5300000"/>
    <x v="1427"/>
    <s v="Color"/>
    <x v="2"/>
    <s v="French"/>
    <x v="8"/>
    <x v="0"/>
    <s v="Other language"/>
    <n v="-1404336"/>
    <n v="-0.26496905660377357"/>
    <s v="111-130 minutes"/>
    <n v="-0.26496905660377357"/>
    <x v="0"/>
    <n v="0"/>
  </r>
  <r>
    <s v="Law Abiding Citizen"/>
    <x v="39"/>
    <x v="81"/>
    <n v="18000"/>
    <n v="22517"/>
    <n v="473"/>
    <n v="21000"/>
    <x v="14"/>
    <n v="216"/>
    <n v="118"/>
    <n v="73343413"/>
    <n v="50000000"/>
    <x v="1357"/>
    <s v="Color"/>
    <x v="4"/>
    <s v="English"/>
    <x v="1"/>
    <x v="0"/>
    <s v="English"/>
    <n v="23343413"/>
    <n v="0.46686826000000003"/>
    <s v="111-130 minutes"/>
    <n v="0.46686825999999998"/>
    <x v="1"/>
    <n v="0"/>
  </r>
  <r>
    <s v="Lawrence of Arabia"/>
    <x v="830"/>
    <x v="91"/>
    <n v="607"/>
    <n v="1076"/>
    <n v="767"/>
    <n v="11000"/>
    <x v="35"/>
    <n v="181"/>
    <n v="227"/>
    <n v="6000000"/>
    <n v="15000000"/>
    <x v="1428"/>
    <s v="Color"/>
    <x v="3"/>
    <s v="English"/>
    <x v="4"/>
    <x v="3"/>
    <s v="English"/>
    <n v="-9000000"/>
    <n v="-0.6"/>
    <s v="&gt;150 minutes"/>
    <n v="-0.6"/>
    <x v="1"/>
    <n v="0"/>
  </r>
  <r>
    <s v="Laws of Attraction"/>
    <x v="314"/>
    <x v="214"/>
    <n v="638"/>
    <n v="961"/>
    <n v="29"/>
    <n v="702"/>
    <x v="11"/>
    <n v="90"/>
    <n v="90"/>
    <n v="17848322"/>
    <n v="28000000"/>
    <x v="1429"/>
    <s v="Color"/>
    <x v="2"/>
    <s v="English"/>
    <x v="31"/>
    <x v="1"/>
    <s v="English"/>
    <n v="-10151678"/>
    <n v="-0.3625599285714286"/>
    <s v="90-110 minutes"/>
    <n v="-0.36255992857142855"/>
    <x v="1"/>
    <n v="0"/>
  </r>
  <r>
    <s v="Layer Cake"/>
    <x v="402"/>
    <x v="949"/>
    <n v="27000"/>
    <n v="29277"/>
    <n v="905"/>
    <n v="0"/>
    <x v="14"/>
    <n v="149"/>
    <n v="105"/>
    <n v="2338695"/>
    <n v="4000000"/>
    <x v="1430"/>
    <s v="Color"/>
    <x v="4"/>
    <s v="English"/>
    <x v="4"/>
    <x v="0"/>
    <s v="English"/>
    <n v="-1661305"/>
    <n v="-0.41532625000000001"/>
    <s v="90-110 minutes"/>
    <n v="-0.41532625000000001"/>
    <x v="0"/>
    <n v="0"/>
  </r>
  <r>
    <s v="Le Havre"/>
    <x v="831"/>
    <x v="981"/>
    <n v="232"/>
    <n v="391"/>
    <n v="592"/>
    <n v="0"/>
    <x v="2"/>
    <n v="205"/>
    <n v="93"/>
    <n v="611709"/>
    <n v="3850000"/>
    <x v="1431"/>
    <s v="Color"/>
    <x v="2"/>
    <s v="French"/>
    <x v="33"/>
    <x v="4"/>
    <s v="Other language"/>
    <n v="-3238291"/>
    <n v="-0.84111454545454545"/>
    <s v="90-110 minutes"/>
    <n v="-0.84111454545454545"/>
    <x v="0"/>
    <n v="0"/>
  </r>
  <r>
    <s v="Leap Year"/>
    <x v="721"/>
    <x v="982"/>
    <n v="3000"/>
    <n v="4094"/>
    <n v="14"/>
    <n v="13000"/>
    <x v="4"/>
    <n v="134"/>
    <n v="100"/>
    <n v="12561"/>
    <n v="19000000"/>
    <x v="1432"/>
    <s v="Color"/>
    <x v="2"/>
    <s v="English"/>
    <x v="1"/>
    <x v="3"/>
    <s v="English"/>
    <n v="-18987439"/>
    <n v="-0.99933889473684212"/>
    <s v="90-110 minutes"/>
    <n v="-0.99933889473684212"/>
    <x v="1"/>
    <n v="0"/>
  </r>
  <r>
    <s v="Leatherheads"/>
    <x v="832"/>
    <x v="776"/>
    <n v="142"/>
    <n v="589"/>
    <n v="0"/>
    <n v="472"/>
    <x v="10"/>
    <n v="186"/>
    <n v="114"/>
    <n v="31199215"/>
    <n v="58000000"/>
    <x v="214"/>
    <s v="Color"/>
    <x v="2"/>
    <s v="English"/>
    <x v="1"/>
    <x v="1"/>
    <s v="English"/>
    <n v="-26800785"/>
    <n v="-0.46208249999999995"/>
    <s v="111-130 minutes"/>
    <n v="-0.46208250000000001"/>
    <x v="2"/>
    <n v="0"/>
  </r>
  <r>
    <s v="Leaving Las Vegas"/>
    <x v="55"/>
    <x v="983"/>
    <n v="12000"/>
    <n v="14823"/>
    <n v="81"/>
    <n v="0"/>
    <x v="7"/>
    <n v="123"/>
    <n v="111"/>
    <n v="31968347"/>
    <n v="3600000"/>
    <x v="1433"/>
    <s v="Color"/>
    <x v="1"/>
    <s v="English"/>
    <x v="1"/>
    <x v="0"/>
    <s v="English"/>
    <n v="28368347"/>
    <n v="7.8800963888888891"/>
    <s v="111-130 minutes"/>
    <n v="7.8800963888888891"/>
    <x v="0"/>
    <n v="1"/>
  </r>
  <r>
    <s v="Lee Daniels' The Butler"/>
    <x v="137"/>
    <x v="984"/>
    <n v="15000"/>
    <n v="20035"/>
    <n v="304"/>
    <n v="41000"/>
    <x v="2"/>
    <n v="304"/>
    <n v="132"/>
    <n v="116631310"/>
    <n v="30000000"/>
    <x v="1434"/>
    <s v="Color"/>
    <x v="6"/>
    <s v="English"/>
    <x v="1"/>
    <x v="1"/>
    <s v="English"/>
    <n v="86631310"/>
    <n v="2.8877103333333332"/>
    <s v="131-150 minutes"/>
    <n v="2.8877103333333332"/>
    <x v="1"/>
    <n v="1"/>
  </r>
  <r>
    <s v="Left Behind"/>
    <x v="55"/>
    <x v="985"/>
    <n v="12000"/>
    <n v="15044"/>
    <n v="179"/>
    <n v="31000"/>
    <x v="65"/>
    <n v="169"/>
    <n v="110"/>
    <n v="13998282"/>
    <n v="16000000"/>
    <x v="1435"/>
    <s v="Color"/>
    <x v="5"/>
    <s v="English"/>
    <x v="1"/>
    <x v="1"/>
    <s v="English"/>
    <n v="-2001718"/>
    <n v="-0.12510737500000002"/>
    <s v="90-110 minutes"/>
    <n v="-0.12510737499999999"/>
    <x v="1"/>
    <n v="0"/>
  </r>
  <r>
    <s v="Legal Eagles"/>
    <x v="4"/>
    <x v="618"/>
    <n v="954"/>
    <n v="2179"/>
    <n v="425"/>
    <n v="263"/>
    <x v="11"/>
    <n v="16"/>
    <n v="116"/>
    <n v="49851591"/>
    <n v="40000000"/>
    <x v="1436"/>
    <s v="Color"/>
    <x v="2"/>
    <s v="English"/>
    <x v="1"/>
    <x v="3"/>
    <s v="English"/>
    <n v="9851591"/>
    <n v="0.24628977499999993"/>
    <s v="111-130 minutes"/>
    <n v="0.24628977499999999"/>
    <x v="1"/>
    <n v="0"/>
  </r>
  <r>
    <s v="Legally Blonde"/>
    <x v="833"/>
    <x v="23"/>
    <n v="2000"/>
    <n v="4380"/>
    <n v="126"/>
    <n v="0"/>
    <x v="21"/>
    <n v="163"/>
    <n v="96"/>
    <n v="95001351"/>
    <n v="18000000"/>
    <x v="1437"/>
    <s v="Color"/>
    <x v="2"/>
    <s v="English"/>
    <x v="1"/>
    <x v="1"/>
    <s v="English"/>
    <n v="77001351"/>
    <n v="4.2778528333333332"/>
    <s v="90-110 minutes"/>
    <n v="4.2778528333333332"/>
    <x v="1"/>
    <n v="1"/>
  </r>
  <r>
    <s v="Legally Blonde 2: Red, White &amp; Blonde"/>
    <x v="834"/>
    <x v="961"/>
    <n v="934"/>
    <n v="3500"/>
    <n v="0"/>
    <n v="660"/>
    <x v="28"/>
    <n v="133"/>
    <n v="95"/>
    <n v="89808372"/>
    <n v="45000000"/>
    <x v="1438"/>
    <s v="Color"/>
    <x v="2"/>
    <s v="English"/>
    <x v="1"/>
    <x v="1"/>
    <s v="English"/>
    <n v="44808372"/>
    <n v="0.99574159999999989"/>
    <s v="90-110 minutes"/>
    <n v="0.9957416"/>
    <x v="1"/>
    <n v="1"/>
  </r>
  <r>
    <s v="Legend"/>
    <x v="402"/>
    <x v="43"/>
    <n v="27000"/>
    <n v="27659"/>
    <n v="241"/>
    <n v="43000"/>
    <x v="20"/>
    <n v="260"/>
    <n v="132"/>
    <n v="1865774"/>
    <n v="30000000"/>
    <x v="1439"/>
    <s v="Color"/>
    <x v="6"/>
    <s v="English"/>
    <x v="4"/>
    <x v="0"/>
    <s v="English"/>
    <n v="-28134226"/>
    <n v="-0.93780753333333333"/>
    <s v="131-150 minutes"/>
    <n v="-0.93780753333333333"/>
    <x v="1"/>
    <n v="0"/>
  </r>
  <r>
    <s v="Legend of the Guardians: The Owls of Ga'Hoole"/>
    <x v="348"/>
    <x v="38"/>
    <n v="2000"/>
    <n v="4286"/>
    <n v="0"/>
    <n v="16000"/>
    <x v="20"/>
    <n v="188"/>
    <n v="101"/>
    <n v="55673333"/>
    <n v="80000000"/>
    <x v="1440"/>
    <s v="Color"/>
    <x v="5"/>
    <s v="English"/>
    <x v="1"/>
    <x v="3"/>
    <s v="English"/>
    <n v="-24326667"/>
    <n v="-0.30408333750000005"/>
    <s v="90-110 minutes"/>
    <n v="-0.30408333749999999"/>
    <x v="2"/>
    <n v="0"/>
  </r>
  <r>
    <s v="Legends of Oz: Dorothy's Return"/>
    <x v="654"/>
    <x v="836"/>
    <n v="2000"/>
    <n v="6946"/>
    <n v="6"/>
    <n v="5000"/>
    <x v="5"/>
    <n v="51"/>
    <n v="88"/>
    <n v="8460990"/>
    <n v="70000000"/>
    <x v="1441"/>
    <s v="Color"/>
    <x v="3"/>
    <s v="English"/>
    <x v="1"/>
    <x v="3"/>
    <s v="English"/>
    <n v="-61539010"/>
    <n v="-0.87912871428571426"/>
    <s v="&lt;90 minutes"/>
    <n v="-0.87912871428571426"/>
    <x v="2"/>
    <n v="0"/>
  </r>
  <r>
    <s v="Legends of the Fall"/>
    <x v="138"/>
    <x v="342"/>
    <n v="12000"/>
    <n v="26388"/>
    <n v="380"/>
    <n v="11000"/>
    <x v="1"/>
    <n v="57"/>
    <n v="133"/>
    <n v="66528842"/>
    <n v="30000000"/>
    <x v="1442"/>
    <s v="Color"/>
    <x v="1"/>
    <s v="English"/>
    <x v="1"/>
    <x v="0"/>
    <s v="English"/>
    <n v="36528842"/>
    <n v="1.2176280666666668"/>
    <s v="131-150 minutes"/>
    <n v="1.2176280666666666"/>
    <x v="1"/>
    <n v="1"/>
  </r>
  <r>
    <s v="Legion"/>
    <x v="530"/>
    <x v="986"/>
    <n v="2000"/>
    <n v="3889"/>
    <n v="124"/>
    <n v="0"/>
    <x v="41"/>
    <n v="226"/>
    <n v="100"/>
    <n v="40168080"/>
    <n v="26000000"/>
    <x v="1443"/>
    <s v="Color"/>
    <x v="5"/>
    <s v="English"/>
    <x v="1"/>
    <x v="0"/>
    <s v="English"/>
    <n v="14168080"/>
    <n v="0.54492615384615384"/>
    <s v="90-110 minutes"/>
    <n v="0.54492615384615384"/>
    <x v="1"/>
    <n v="1"/>
  </r>
  <r>
    <s v="Les couloirs du temps: Les visiteurs II"/>
    <x v="835"/>
    <x v="941"/>
    <n v="106"/>
    <n v="182"/>
    <n v="8"/>
    <n v="136"/>
    <x v="10"/>
    <n v="8"/>
    <n v="118"/>
    <n v="146072"/>
    <n v="140000000"/>
    <x v="1444"/>
    <s v="Color"/>
    <x v="2"/>
    <s v="French"/>
    <x v="8"/>
    <x v="8"/>
    <s v="Other language"/>
    <n v="-139853928"/>
    <n v="-0.99895662857142853"/>
    <s v="111-130 minutes"/>
    <n v="-0.99895662857142853"/>
    <x v="2"/>
    <n v="0"/>
  </r>
  <r>
    <s v="Les MisÃ©rables"/>
    <x v="391"/>
    <x v="987"/>
    <n v="20000"/>
    <n v="46204"/>
    <n v="0"/>
    <n v="144000"/>
    <x v="7"/>
    <n v="488"/>
    <n v="158"/>
    <n v="148775460"/>
    <n v="61000000"/>
    <x v="1445"/>
    <s v="Color"/>
    <x v="1"/>
    <s v="English"/>
    <x v="1"/>
    <x v="1"/>
    <s v="English"/>
    <n v="87775460"/>
    <n v="1.4389419672131147"/>
    <s v="&gt;150 minutes"/>
    <n v="1.4389419672131147"/>
    <x v="2"/>
    <n v="1"/>
  </r>
  <r>
    <s v="Les visiteurs"/>
    <x v="835"/>
    <x v="941"/>
    <n v="106"/>
    <n v="215"/>
    <n v="8"/>
    <n v="0"/>
    <x v="20"/>
    <n v="16"/>
    <n v="107"/>
    <n v="700000"/>
    <n v="50000000"/>
    <x v="1446"/>
    <s v="Color"/>
    <x v="2"/>
    <s v="French"/>
    <x v="8"/>
    <x v="0"/>
    <s v="Other language"/>
    <n v="-49300000"/>
    <n v="-0.98599999999999999"/>
    <s v="90-110 minutes"/>
    <n v="-0.98599999999999999"/>
    <x v="1"/>
    <n v="0"/>
  </r>
  <r>
    <s v="Let Me In"/>
    <x v="291"/>
    <x v="486"/>
    <n v="17000"/>
    <n v="20258"/>
    <n v="198"/>
    <n v="25000"/>
    <x v="2"/>
    <n v="390"/>
    <n v="116"/>
    <n v="12134420"/>
    <n v="20000000"/>
    <x v="727"/>
    <s v="Color"/>
    <x v="1"/>
    <s v="English"/>
    <x v="4"/>
    <x v="0"/>
    <s v="English"/>
    <n v="-7865580"/>
    <n v="-0.39327900000000005"/>
    <s v="111-130 minutes"/>
    <n v="-0.39327899999999999"/>
    <x v="1"/>
    <n v="0"/>
  </r>
  <r>
    <s v="Lethal Weapon 3"/>
    <x v="836"/>
    <x v="11"/>
    <n v="808"/>
    <n v="1446"/>
    <n v="503"/>
    <n v="0"/>
    <x v="12"/>
    <n v="68"/>
    <n v="121"/>
    <n v="144731527"/>
    <n v="35000000"/>
    <x v="1447"/>
    <s v="Color"/>
    <x v="5"/>
    <s v="English"/>
    <x v="1"/>
    <x v="0"/>
    <s v="English"/>
    <n v="109731527"/>
    <n v="3.1351864857142857"/>
    <s v="111-130 minutes"/>
    <n v="3.1351864857142857"/>
    <x v="1"/>
    <n v="1"/>
  </r>
  <r>
    <s v="Lethal Weapon 4"/>
    <x v="447"/>
    <x v="11"/>
    <n v="5000"/>
    <n v="6171"/>
    <n v="503"/>
    <n v="0"/>
    <x v="0"/>
    <n v="141"/>
    <n v="127"/>
    <n v="129734803"/>
    <n v="140000000"/>
    <x v="1448"/>
    <s v="Color"/>
    <x v="5"/>
    <s v="English"/>
    <x v="1"/>
    <x v="0"/>
    <s v="English"/>
    <n v="-10265197"/>
    <n v="-7.3322835714285661E-2"/>
    <s v="111-130 minutes"/>
    <n v="-7.3322835714285717E-2"/>
    <x v="2"/>
    <n v="0"/>
  </r>
  <r>
    <s v="Let's Be Cops"/>
    <x v="660"/>
    <x v="988"/>
    <n v="839"/>
    <n v="3627"/>
    <n v="42"/>
    <n v="14000"/>
    <x v="27"/>
    <n v="129"/>
    <n v="104"/>
    <n v="82389560"/>
    <n v="17000000"/>
    <x v="1449"/>
    <s v="Color"/>
    <x v="2"/>
    <s v="English"/>
    <x v="1"/>
    <x v="0"/>
    <s v="English"/>
    <n v="65389560"/>
    <n v="3.8464447058823525"/>
    <s v="90-110 minutes"/>
    <n v="3.846444705882353"/>
    <x v="1"/>
    <n v="1"/>
  </r>
  <r>
    <s v="Letters from Iwo Jima"/>
    <x v="837"/>
    <x v="118"/>
    <n v="378"/>
    <n v="751"/>
    <n v="16000"/>
    <n v="5000"/>
    <x v="25"/>
    <n v="251"/>
    <n v="141"/>
    <n v="13753931"/>
    <n v="19000000"/>
    <x v="1450"/>
    <s v="Color"/>
    <x v="1"/>
    <s v="Japanese"/>
    <x v="1"/>
    <x v="0"/>
    <s v="Other language"/>
    <n v="-5246069"/>
    <n v="-0.27610889473684208"/>
    <s v="131-150 minutes"/>
    <n v="-0.27610889473684208"/>
    <x v="1"/>
    <n v="0"/>
  </r>
  <r>
    <s v="Letters to God"/>
    <x v="838"/>
    <x v="989"/>
    <n v="439"/>
    <n v="1567"/>
    <n v="13"/>
    <n v="0"/>
    <x v="26"/>
    <n v="19"/>
    <n v="110"/>
    <n v="2848578"/>
    <n v="3500000"/>
    <x v="1321"/>
    <s v="Color"/>
    <x v="1"/>
    <s v="English"/>
    <x v="1"/>
    <x v="3"/>
    <s v="English"/>
    <n v="-651422"/>
    <n v="-0.18612057142857141"/>
    <s v="90-110 minutes"/>
    <n v="-0.18612057142857144"/>
    <x v="0"/>
    <n v="0"/>
  </r>
  <r>
    <s v="Letters to Juliet"/>
    <x v="198"/>
    <x v="8"/>
    <n v="898"/>
    <n v="1026"/>
    <n v="56"/>
    <n v="13000"/>
    <x v="27"/>
    <n v="159"/>
    <n v="105"/>
    <n v="53021560"/>
    <n v="30000000"/>
    <x v="1451"/>
    <s v="Color"/>
    <x v="2"/>
    <s v="English"/>
    <x v="1"/>
    <x v="3"/>
    <s v="English"/>
    <n v="23021560"/>
    <n v="0.76738533333333336"/>
    <s v="90-110 minutes"/>
    <n v="0.76738533333333336"/>
    <x v="1"/>
    <n v="1"/>
  </r>
  <r>
    <s v="Liar Liar"/>
    <x v="839"/>
    <x v="119"/>
    <n v="509"/>
    <n v="2070"/>
    <n v="293"/>
    <n v="0"/>
    <x v="9"/>
    <n v="73"/>
    <n v="86"/>
    <n v="181395380"/>
    <n v="45000000"/>
    <x v="1452"/>
    <s v="Color"/>
    <x v="2"/>
    <s v="English"/>
    <x v="1"/>
    <x v="1"/>
    <s v="English"/>
    <n v="136395380"/>
    <n v="3.0310084444444447"/>
    <s v="&lt;90 minutes"/>
    <n v="3.0310084444444443"/>
    <x v="1"/>
    <n v="1"/>
  </r>
  <r>
    <s v="Licence to Kill"/>
    <x v="840"/>
    <x v="106"/>
    <n v="683"/>
    <n v="2371"/>
    <n v="46"/>
    <n v="0"/>
    <x v="0"/>
    <n v="117"/>
    <n v="133"/>
    <n v="34667015"/>
    <n v="32000000"/>
    <x v="1453"/>
    <s v="Color"/>
    <x v="5"/>
    <s v="English"/>
    <x v="4"/>
    <x v="1"/>
    <s v="English"/>
    <n v="2667015"/>
    <n v="8.3344218749999976E-2"/>
    <s v="131-150 minutes"/>
    <n v="8.3344218750000004E-2"/>
    <x v="1"/>
    <n v="0"/>
  </r>
  <r>
    <s v="License to Wed"/>
    <x v="133"/>
    <x v="317"/>
    <n v="49000"/>
    <n v="52566"/>
    <n v="42"/>
    <n v="913"/>
    <x v="13"/>
    <n v="120"/>
    <n v="91"/>
    <n v="43792641"/>
    <n v="35000000"/>
    <x v="1454"/>
    <s v="Color"/>
    <x v="2"/>
    <s v="English"/>
    <x v="1"/>
    <x v="1"/>
    <s v="English"/>
    <n v="8792641"/>
    <n v="0.25121831428571428"/>
    <s v="90-110 minutes"/>
    <n v="0.25121831428571428"/>
    <x v="1"/>
    <n v="0"/>
  </r>
  <r>
    <s v="Life as a House"/>
    <x v="841"/>
    <x v="240"/>
    <n v="16000"/>
    <n v="21622"/>
    <n v="34"/>
    <n v="0"/>
    <x v="1"/>
    <n v="99"/>
    <n v="125"/>
    <n v="15561627"/>
    <n v="18000000"/>
    <x v="1455"/>
    <s v="Color"/>
    <x v="1"/>
    <s v="English"/>
    <x v="1"/>
    <x v="0"/>
    <s v="English"/>
    <n v="-2438373"/>
    <n v="-0.13546516666666664"/>
    <s v="111-130 minutes"/>
    <n v="-0.13546516666666666"/>
    <x v="1"/>
    <n v="0"/>
  </r>
  <r>
    <s v="Life of Pi"/>
    <x v="842"/>
    <x v="389"/>
    <n v="774"/>
    <n v="2121"/>
    <n v="0"/>
    <n v="122000"/>
    <x v="30"/>
    <n v="552"/>
    <n v="127"/>
    <n v="124976634"/>
    <n v="120000000"/>
    <x v="1456"/>
    <s v="Color"/>
    <x v="3"/>
    <s v="English"/>
    <x v="1"/>
    <x v="3"/>
    <s v="English"/>
    <n v="4976634"/>
    <n v="4.1471950000000035E-2"/>
    <s v="111-130 minutes"/>
    <n v="4.147195E-2"/>
    <x v="2"/>
    <n v="0"/>
  </r>
  <r>
    <s v="Life or Something Like It"/>
    <x v="82"/>
    <x v="322"/>
    <n v="11000"/>
    <n v="12566"/>
    <n v="65"/>
    <n v="835"/>
    <x v="16"/>
    <n v="86"/>
    <n v="103"/>
    <n v="14448589"/>
    <n v="40000000"/>
    <x v="449"/>
    <s v="Color"/>
    <x v="2"/>
    <s v="English"/>
    <x v="1"/>
    <x v="1"/>
    <s v="English"/>
    <n v="-25551411"/>
    <n v="-0.63878527500000004"/>
    <s v="90-110 minutes"/>
    <n v="-0.63878527500000004"/>
    <x v="1"/>
    <n v="0"/>
  </r>
  <r>
    <s v="Light It Up"/>
    <x v="521"/>
    <x v="990"/>
    <n v="3000"/>
    <n v="6485"/>
    <n v="7"/>
    <n v="251"/>
    <x v="10"/>
    <n v="39"/>
    <n v="99"/>
    <n v="5871603"/>
    <n v="13000000"/>
    <x v="1457"/>
    <s v="Color"/>
    <x v="1"/>
    <s v="English"/>
    <x v="1"/>
    <x v="0"/>
    <s v="English"/>
    <n v="-7128397"/>
    <n v="-0.54833823076923083"/>
    <s v="90-110 minutes"/>
    <n v="-0.54833823076923072"/>
    <x v="1"/>
    <n v="0"/>
  </r>
  <r>
    <s v="Light Sleeper"/>
    <x v="843"/>
    <x v="250"/>
    <n v="722"/>
    <n v="1201"/>
    <n v="261"/>
    <n v="247"/>
    <x v="9"/>
    <n v="19"/>
    <n v="103"/>
    <n v="1100000"/>
    <n v="5000000"/>
    <x v="1458"/>
    <s v="Color"/>
    <x v="4"/>
    <s v="English"/>
    <x v="1"/>
    <x v="0"/>
    <s v="English"/>
    <n v="-3900000"/>
    <n v="-0.78"/>
    <s v="90-110 minutes"/>
    <n v="-0.78"/>
    <x v="0"/>
    <n v="0"/>
  </r>
  <r>
    <s v="Like Crazy"/>
    <x v="169"/>
    <x v="991"/>
    <n v="34000"/>
    <n v="34983"/>
    <n v="52"/>
    <n v="12000"/>
    <x v="12"/>
    <n v="206"/>
    <n v="90"/>
    <n v="3388210"/>
    <n v="250000"/>
    <x v="1459"/>
    <s v="Color"/>
    <x v="1"/>
    <s v="English"/>
    <x v="1"/>
    <x v="1"/>
    <s v="English"/>
    <n v="3138210"/>
    <n v="12.55284"/>
    <s v="90-110 minutes"/>
    <n v="12.55284"/>
    <x v="0"/>
    <n v="1"/>
  </r>
  <r>
    <s v="Like Mike"/>
    <x v="844"/>
    <x v="154"/>
    <n v="1000"/>
    <n v="3679"/>
    <n v="13"/>
    <n v="1000"/>
    <x v="17"/>
    <n v="39"/>
    <n v="99"/>
    <n v="51432423"/>
    <n v="30000000"/>
    <x v="1460"/>
    <s v="Color"/>
    <x v="2"/>
    <s v="English"/>
    <x v="1"/>
    <x v="3"/>
    <s v="English"/>
    <n v="21432423"/>
    <n v="0.71441409999999994"/>
    <s v="90-110 minutes"/>
    <n v="0.71441410000000005"/>
    <x v="1"/>
    <n v="1"/>
  </r>
  <r>
    <s v="Lilo &amp; Stitch"/>
    <x v="16"/>
    <x v="857"/>
    <n v="1000"/>
    <n v="3112"/>
    <n v="255"/>
    <n v="0"/>
    <x v="2"/>
    <n v="180"/>
    <n v="85"/>
    <n v="145771527"/>
    <n v="80000000"/>
    <x v="44"/>
    <s v="Color"/>
    <x v="3"/>
    <s v="English"/>
    <x v="1"/>
    <x v="3"/>
    <s v="English"/>
    <n v="65771527"/>
    <n v="0.8221440874999999"/>
    <s v="&lt;90 minutes"/>
    <n v="0.82214408750000001"/>
    <x v="2"/>
    <n v="1"/>
  </r>
  <r>
    <s v="Limbo"/>
    <x v="845"/>
    <x v="187"/>
    <n v="638"/>
    <n v="823"/>
    <n v="407"/>
    <n v="196"/>
    <x v="19"/>
    <n v="46"/>
    <n v="126"/>
    <n v="1997807"/>
    <n v="8000000"/>
    <x v="1461"/>
    <s v="Color"/>
    <x v="3"/>
    <s v="English"/>
    <x v="1"/>
    <x v="0"/>
    <s v="English"/>
    <n v="-6002193"/>
    <n v="-0.75027412500000001"/>
    <s v="111-130 minutes"/>
    <n v="-0.75027412500000001"/>
    <x v="0"/>
    <n v="0"/>
  </r>
  <r>
    <s v="Lincoln"/>
    <x v="2"/>
    <x v="110"/>
    <n v="23000"/>
    <n v="25517"/>
    <n v="14000"/>
    <n v="71000"/>
    <x v="14"/>
    <n v="538"/>
    <n v="150"/>
    <n v="182204440"/>
    <n v="65000000"/>
    <x v="1462"/>
    <s v="Color"/>
    <x v="6"/>
    <s v="English"/>
    <x v="1"/>
    <x v="1"/>
    <s v="English"/>
    <n v="117204440"/>
    <n v="1.8031452307692306"/>
    <s v="131-150 minutes"/>
    <n v="1.8031452307692308"/>
    <x v="2"/>
    <n v="1"/>
  </r>
  <r>
    <s v="Lions for Lambs"/>
    <x v="93"/>
    <x v="992"/>
    <n v="11000"/>
    <n v="32875"/>
    <n v="0"/>
    <n v="0"/>
    <x v="21"/>
    <n v="227"/>
    <n v="92"/>
    <n v="14998070"/>
    <n v="35000000"/>
    <x v="1463"/>
    <s v="Color"/>
    <x v="1"/>
    <s v="English"/>
    <x v="1"/>
    <x v="0"/>
    <s v="English"/>
    <n v="-20001930"/>
    <n v="-0.57148371428571432"/>
    <s v="90-110 minutes"/>
    <n v="-0.57148371428571432"/>
    <x v="1"/>
    <n v="0"/>
  </r>
  <r>
    <s v="Little Black Book"/>
    <x v="846"/>
    <x v="993"/>
    <n v="1000"/>
    <n v="4369"/>
    <n v="34"/>
    <n v="484"/>
    <x v="41"/>
    <n v="73"/>
    <n v="105"/>
    <n v="20422207"/>
    <n v="35000000"/>
    <x v="1213"/>
    <s v="Color"/>
    <x v="2"/>
    <s v="English"/>
    <x v="1"/>
    <x v="1"/>
    <s v="English"/>
    <n v="-14577793"/>
    <n v="-0.41650837142857144"/>
    <s v="90-110 minutes"/>
    <n v="-0.41650837142857144"/>
    <x v="1"/>
    <n v="0"/>
  </r>
  <r>
    <s v="Little Boy"/>
    <x v="298"/>
    <x v="299"/>
    <n v="1000"/>
    <n v="5705"/>
    <n v="38"/>
    <n v="15000"/>
    <x v="14"/>
    <n v="45"/>
    <n v="106"/>
    <n v="6420319"/>
    <n v="20000000"/>
    <x v="1464"/>
    <s v="Color"/>
    <x v="1"/>
    <s v="English"/>
    <x v="15"/>
    <x v="1"/>
    <s v="English"/>
    <n v="-13579681"/>
    <n v="-0.67898404999999995"/>
    <s v="90-110 minutes"/>
    <n v="-0.67898404999999995"/>
    <x v="1"/>
    <n v="0"/>
  </r>
  <r>
    <s v="Little Children"/>
    <x v="152"/>
    <x v="886"/>
    <n v="14000"/>
    <n v="15337"/>
    <n v="143"/>
    <n v="5000"/>
    <x v="7"/>
    <n v="251"/>
    <n v="137"/>
    <n v="5459824"/>
    <n v="26000000"/>
    <x v="1465"/>
    <s v="Color"/>
    <x v="1"/>
    <s v="English"/>
    <x v="1"/>
    <x v="0"/>
    <s v="English"/>
    <n v="-20540176"/>
    <n v="-0.79000676923076929"/>
    <s v="131-150 minutes"/>
    <n v="-0.79000676923076918"/>
    <x v="1"/>
    <n v="0"/>
  </r>
  <r>
    <s v="Little Fockers"/>
    <x v="10"/>
    <x v="126"/>
    <n v="22000"/>
    <n v="24082"/>
    <n v="80"/>
    <n v="0"/>
    <x v="37"/>
    <n v="180"/>
    <n v="98"/>
    <n v="148383780"/>
    <n v="100000000"/>
    <x v="1466"/>
    <s v="Color"/>
    <x v="2"/>
    <s v="English"/>
    <x v="1"/>
    <x v="1"/>
    <s v="English"/>
    <n v="48383780"/>
    <n v="0.4838378000000001"/>
    <s v="90-110 minutes"/>
    <n v="0.48383779999999998"/>
    <x v="2"/>
    <n v="0"/>
  </r>
  <r>
    <s v="Little Miss Sunshine"/>
    <x v="488"/>
    <x v="994"/>
    <n v="7000"/>
    <n v="7227"/>
    <n v="36"/>
    <n v="15000"/>
    <x v="25"/>
    <n v="270"/>
    <n v="101"/>
    <n v="59889948"/>
    <n v="8000000"/>
    <x v="417"/>
    <s v="Color"/>
    <x v="2"/>
    <s v="English"/>
    <x v="1"/>
    <x v="0"/>
    <s v="English"/>
    <n v="51889948"/>
    <n v="6.4862434999999996"/>
    <s v="90-110 minutes"/>
    <n v="6.4862434999999996"/>
    <x v="0"/>
    <n v="1"/>
  </r>
  <r>
    <s v="Little Nicky"/>
    <x v="48"/>
    <x v="630"/>
    <n v="11000"/>
    <n v="25190"/>
    <n v="65"/>
    <n v="0"/>
    <x v="13"/>
    <n v="87"/>
    <n v="90"/>
    <n v="39442871"/>
    <n v="80000000"/>
    <x v="1467"/>
    <s v="Color"/>
    <x v="2"/>
    <s v="English"/>
    <x v="1"/>
    <x v="1"/>
    <s v="English"/>
    <n v="-40557129"/>
    <n v="-0.50696411249999995"/>
    <s v="90-110 minutes"/>
    <n v="-0.50696411249999995"/>
    <x v="2"/>
    <n v="0"/>
  </r>
  <r>
    <s v="Little Shop of Horrors"/>
    <x v="365"/>
    <x v="368"/>
    <n v="13000"/>
    <n v="15308"/>
    <n v="0"/>
    <n v="0"/>
    <x v="31"/>
    <n v="63"/>
    <n v="102"/>
    <n v="38747385"/>
    <n v="25000000"/>
    <x v="1468"/>
    <s v="Color"/>
    <x v="2"/>
    <s v="English"/>
    <x v="1"/>
    <x v="1"/>
    <s v="English"/>
    <n v="13747385"/>
    <n v="0.54989540000000003"/>
    <s v="90-110 minutes"/>
    <n v="0.54989540000000003"/>
    <x v="1"/>
    <n v="1"/>
  </r>
  <r>
    <s v="Little White Lies"/>
    <x v="847"/>
    <x v="344"/>
    <n v="541"/>
    <n v="890"/>
    <n v="0"/>
    <n v="0"/>
    <x v="19"/>
    <n v="118"/>
    <n v="134"/>
    <n v="183662"/>
    <n v="25000000"/>
    <x v="1469"/>
    <s v="Color"/>
    <x v="2"/>
    <s v="French"/>
    <x v="8"/>
    <x v="4"/>
    <s v="Other language"/>
    <n v="-24816338"/>
    <n v="-0.99265351999999996"/>
    <s v="131-150 minutes"/>
    <n v="-0.99265351999999996"/>
    <x v="1"/>
    <n v="0"/>
  </r>
  <r>
    <s v="Little Women"/>
    <x v="36"/>
    <x v="995"/>
    <n v="23000"/>
    <n v="29370"/>
    <n v="44"/>
    <n v="0"/>
    <x v="40"/>
    <n v="27"/>
    <n v="115"/>
    <n v="50003300"/>
    <n v="15000000"/>
    <x v="897"/>
    <s v="Color"/>
    <x v="1"/>
    <s v="English"/>
    <x v="1"/>
    <x v="3"/>
    <s v="English"/>
    <n v="35003300"/>
    <n v="2.3335533333333331"/>
    <s v="111-130 minutes"/>
    <n v="2.3335533333333331"/>
    <x v="1"/>
    <n v="1"/>
  </r>
  <r>
    <s v="Littleman"/>
    <x v="520"/>
    <x v="79"/>
    <n v="979"/>
    <n v="6334"/>
    <n v="322"/>
    <n v="0"/>
    <x v="22"/>
    <n v="78"/>
    <n v="98"/>
    <n v="58255287"/>
    <n v="64000000"/>
    <x v="1470"/>
    <s v="Color"/>
    <x v="2"/>
    <s v="English"/>
    <x v="1"/>
    <x v="1"/>
    <s v="English"/>
    <n v="-5744713"/>
    <n v="-8.9761140624999958E-2"/>
    <s v="90-110 minutes"/>
    <n v="-8.9761140624999999E-2"/>
    <x v="2"/>
    <n v="0"/>
  </r>
  <r>
    <s v="Live and Let Die"/>
    <x v="848"/>
    <x v="574"/>
    <n v="581"/>
    <n v="1865"/>
    <n v="82"/>
    <n v="0"/>
    <x v="9"/>
    <n v="136"/>
    <n v="121"/>
    <n v="35400000"/>
    <n v="7000000"/>
    <x v="1471"/>
    <s v="Color"/>
    <x v="5"/>
    <s v="English"/>
    <x v="4"/>
    <x v="3"/>
    <s v="English"/>
    <n v="28400000"/>
    <n v="4.0571428571428569"/>
    <s v="111-130 minutes"/>
    <n v="4.0571428571428569"/>
    <x v="0"/>
    <n v="1"/>
  </r>
  <r>
    <s v="Live Free or Die Hard"/>
    <x v="11"/>
    <x v="996"/>
    <n v="13000"/>
    <n v="13961"/>
    <n v="235"/>
    <n v="0"/>
    <x v="2"/>
    <n v="354"/>
    <n v="129"/>
    <n v="134520804"/>
    <n v="110000000"/>
    <x v="1472"/>
    <s v="Color"/>
    <x v="5"/>
    <s v="English"/>
    <x v="1"/>
    <x v="1"/>
    <s v="English"/>
    <n v="24520804"/>
    <n v="0.2229163999999999"/>
    <s v="111-130 minutes"/>
    <n v="0.22291639999999999"/>
    <x v="2"/>
    <n v="0"/>
  </r>
  <r>
    <s v="Living Out Loud"/>
    <x v="846"/>
    <x v="289"/>
    <n v="1000"/>
    <n v="3250"/>
    <n v="98"/>
    <n v="242"/>
    <x v="0"/>
    <n v="24"/>
    <n v="100"/>
    <n v="12902790"/>
    <n v="12000000"/>
    <x v="1473"/>
    <s v="Color"/>
    <x v="2"/>
    <s v="English"/>
    <x v="1"/>
    <x v="0"/>
    <s v="English"/>
    <n v="902790"/>
    <n v="7.5232500000000035E-2"/>
    <s v="90-110 minutes"/>
    <n v="7.5232499999999994E-2"/>
    <x v="1"/>
    <n v="0"/>
  </r>
  <r>
    <s v="Loaded Weapon 1"/>
    <x v="41"/>
    <x v="997"/>
    <n v="11000"/>
    <n v="12322"/>
    <n v="0"/>
    <n v="0"/>
    <x v="8"/>
    <n v="19"/>
    <n v="84"/>
    <n v="27979400"/>
    <n v="8200000"/>
    <x v="1474"/>
    <s v="Color"/>
    <x v="5"/>
    <s v="English"/>
    <x v="1"/>
    <x v="1"/>
    <s v="English"/>
    <n v="19779400"/>
    <n v="2.412121951219512"/>
    <s v="&lt;90 minutes"/>
    <n v="2.412121951219512"/>
    <x v="0"/>
    <n v="1"/>
  </r>
  <r>
    <s v="Lock, Stock and Two Smoking Barrels"/>
    <x v="448"/>
    <x v="998"/>
    <n v="26000"/>
    <n v="28294"/>
    <n v="0"/>
    <n v="21000"/>
    <x v="29"/>
    <n v="116"/>
    <n v="120"/>
    <n v="3650677"/>
    <n v="960000"/>
    <x v="1475"/>
    <s v="Color"/>
    <x v="2"/>
    <s v="English"/>
    <x v="4"/>
    <x v="0"/>
    <s v="English"/>
    <n v="2690677"/>
    <n v="2.8027885416666667"/>
    <s v="111-130 minutes"/>
    <n v="2.8027885416666667"/>
    <x v="0"/>
    <n v="1"/>
  </r>
  <r>
    <s v="Locker 13"/>
    <x v="849"/>
    <x v="999"/>
    <n v="685"/>
    <n v="2048"/>
    <n v="0"/>
    <n v="261"/>
    <x v="3"/>
    <n v="10"/>
    <n v="95"/>
    <n v="2468"/>
    <n v="300000"/>
    <x v="1476"/>
    <s v="Color"/>
    <x v="13"/>
    <s v="English"/>
    <x v="1"/>
    <x v="0"/>
    <s v="English"/>
    <n v="-297532"/>
    <n v="-0.99177333333333328"/>
    <s v="90-110 minutes"/>
    <n v="-0.99177333333333328"/>
    <x v="0"/>
    <n v="0"/>
  </r>
  <r>
    <s v="Lockout"/>
    <x v="689"/>
    <x v="1000"/>
    <n v="788"/>
    <n v="1414"/>
    <n v="4"/>
    <n v="10000"/>
    <x v="8"/>
    <n v="289"/>
    <n v="95"/>
    <n v="14291570"/>
    <n v="20000000"/>
    <x v="1477"/>
    <s v="Color"/>
    <x v="5"/>
    <s v="English"/>
    <x v="8"/>
    <x v="1"/>
    <s v="English"/>
    <n v="-5708430"/>
    <n v="-0.28542149999999999"/>
    <s v="90-110 minutes"/>
    <n v="-0.28542149999999999"/>
    <x v="1"/>
    <n v="0"/>
  </r>
  <r>
    <s v="Logan's Run"/>
    <x v="850"/>
    <x v="1001"/>
    <n v="1000"/>
    <n v="2951"/>
    <n v="23"/>
    <n v="0"/>
    <x v="9"/>
    <n v="112"/>
    <n v="119"/>
    <n v="25000000"/>
    <n v="9000000"/>
    <x v="1478"/>
    <s v="Color"/>
    <x v="5"/>
    <s v="English"/>
    <x v="1"/>
    <x v="3"/>
    <s v="English"/>
    <n v="16000000"/>
    <n v="1.7777777777777777"/>
    <s v="111-130 minutes"/>
    <n v="1.7777777777777777"/>
    <x v="1"/>
    <n v="1"/>
  </r>
  <r>
    <s v="London"/>
    <x v="448"/>
    <x v="1002"/>
    <n v="26000"/>
    <n v="39518"/>
    <n v="11"/>
    <n v="0"/>
    <x v="0"/>
    <n v="34"/>
    <n v="92"/>
    <n v="12667"/>
    <n v="14000"/>
    <x v="1479"/>
    <s v="Color"/>
    <x v="1"/>
    <s v="English"/>
    <x v="4"/>
    <x v="0"/>
    <s v="English"/>
    <n v="-1333"/>
    <n v="-9.5214285714285696E-2"/>
    <s v="90-110 minutes"/>
    <n v="-9.521428571428571E-2"/>
    <x v="0"/>
    <n v="0"/>
  </r>
  <r>
    <s v="Lone Star"/>
    <x v="277"/>
    <x v="187"/>
    <n v="11000"/>
    <n v="11400"/>
    <n v="407"/>
    <n v="0"/>
    <x v="7"/>
    <n v="68"/>
    <n v="135"/>
    <n v="13269963"/>
    <n v="5000000"/>
    <x v="1480"/>
    <s v="Color"/>
    <x v="1"/>
    <s v="English"/>
    <x v="1"/>
    <x v="0"/>
    <s v="English"/>
    <n v="8269963"/>
    <n v="1.6539926"/>
    <s v="131-150 minutes"/>
    <n v="1.6539926"/>
    <x v="0"/>
    <n v="1"/>
  </r>
  <r>
    <s v="Lone Survivor"/>
    <x v="354"/>
    <x v="284"/>
    <n v="480"/>
    <n v="1261"/>
    <n v="532"/>
    <n v="58000"/>
    <x v="7"/>
    <n v="319"/>
    <n v="121"/>
    <n v="125069696"/>
    <n v="40000000"/>
    <x v="279"/>
    <s v="Color"/>
    <x v="5"/>
    <s v="English"/>
    <x v="1"/>
    <x v="0"/>
    <s v="English"/>
    <n v="85069696"/>
    <n v="2.1267423999999999"/>
    <s v="111-130 minutes"/>
    <n v="2.1267423999999999"/>
    <x v="1"/>
    <n v="1"/>
  </r>
  <r>
    <s v="Lone Wolf McQuade"/>
    <x v="566"/>
    <x v="1003"/>
    <n v="926"/>
    <n v="2383"/>
    <n v="8"/>
    <n v="0"/>
    <x v="26"/>
    <n v="29"/>
    <n v="107"/>
    <n v="12200000"/>
    <n v="5000000"/>
    <x v="1481"/>
    <s v="Color"/>
    <x v="5"/>
    <s v="English"/>
    <x v="1"/>
    <x v="3"/>
    <s v="English"/>
    <n v="7200000"/>
    <n v="1.44"/>
    <s v="90-110 minutes"/>
    <n v="1.44"/>
    <x v="0"/>
    <n v="1"/>
  </r>
  <r>
    <s v="Lonesome Jim"/>
    <x v="851"/>
    <x v="1004"/>
    <n v="778"/>
    <n v="1440"/>
    <n v="12000"/>
    <n v="238"/>
    <x v="0"/>
    <n v="81"/>
    <n v="91"/>
    <n v="154077"/>
    <n v="500000"/>
    <x v="1482"/>
    <s v="Color"/>
    <x v="2"/>
    <s v="English"/>
    <x v="1"/>
    <x v="0"/>
    <s v="English"/>
    <n v="-345923"/>
    <n v="-0.69184599999999996"/>
    <s v="90-110 minutes"/>
    <n v="-0.69184599999999996"/>
    <x v="0"/>
    <n v="0"/>
  </r>
  <r>
    <s v="Looney Tunes: Back in Action"/>
    <x v="265"/>
    <x v="781"/>
    <n v="3000"/>
    <n v="5593"/>
    <n v="287"/>
    <n v="665"/>
    <x v="34"/>
    <n v="101"/>
    <n v="91"/>
    <n v="20950820"/>
    <n v="80000000"/>
    <x v="987"/>
    <s v="Color"/>
    <x v="3"/>
    <s v="English"/>
    <x v="2"/>
    <x v="3"/>
    <s v="English"/>
    <n v="-59049180"/>
    <n v="-0.73811475000000004"/>
    <s v="90-110 minutes"/>
    <n v="-0.73811475000000004"/>
    <x v="2"/>
    <n v="0"/>
  </r>
  <r>
    <s v="Looper"/>
    <x v="2"/>
    <x v="1005"/>
    <n v="23000"/>
    <n v="37387"/>
    <n v="0"/>
    <n v="75000"/>
    <x v="14"/>
    <n v="589"/>
    <n v="119"/>
    <n v="66468315"/>
    <n v="30000000"/>
    <x v="578"/>
    <s v="Color"/>
    <x v="5"/>
    <s v="English"/>
    <x v="1"/>
    <x v="0"/>
    <s v="English"/>
    <n v="36468315"/>
    <n v="1.2156104999999999"/>
    <s v="111-130 minutes"/>
    <n v="1.2156104999999999"/>
    <x v="1"/>
    <n v="1"/>
  </r>
  <r>
    <s v="Lord of War"/>
    <x v="55"/>
    <x v="754"/>
    <n v="12000"/>
    <n v="12076"/>
    <n v="487"/>
    <n v="10000"/>
    <x v="7"/>
    <n v="168"/>
    <n v="122"/>
    <n v="24127895"/>
    <n v="50000000"/>
    <x v="1483"/>
    <s v="Color"/>
    <x v="4"/>
    <s v="English"/>
    <x v="1"/>
    <x v="0"/>
    <s v="English"/>
    <n v="-25872105"/>
    <n v="-0.51744210000000002"/>
    <s v="111-130 minutes"/>
    <n v="-0.51744210000000002"/>
    <x v="1"/>
    <n v="0"/>
  </r>
  <r>
    <s v="Lords of Dogtown"/>
    <x v="75"/>
    <x v="1006"/>
    <n v="13000"/>
    <n v="16651"/>
    <n v="308"/>
    <n v="5000"/>
    <x v="19"/>
    <n v="119"/>
    <n v="107"/>
    <n v="11008432"/>
    <n v="25000000"/>
    <x v="1484"/>
    <s v="Color"/>
    <x v="6"/>
    <s v="English"/>
    <x v="1"/>
    <x v="1"/>
    <s v="English"/>
    <n v="-13991568"/>
    <n v="-0.55966271999999995"/>
    <s v="90-110 minutes"/>
    <n v="-0.55966271999999995"/>
    <x v="1"/>
    <n v="0"/>
  </r>
  <r>
    <s v="Loser"/>
    <x v="852"/>
    <x v="487"/>
    <n v="302"/>
    <n v="1189"/>
    <n v="143"/>
    <n v="1000"/>
    <x v="13"/>
    <n v="81"/>
    <n v="98"/>
    <n v="15464026"/>
    <n v="20000000"/>
    <x v="1485"/>
    <s v="Color"/>
    <x v="2"/>
    <s v="English"/>
    <x v="1"/>
    <x v="1"/>
    <s v="English"/>
    <n v="-4535974"/>
    <n v="-0.22679870000000002"/>
    <s v="90-110 minutes"/>
    <n v="-0.22679869999999999"/>
    <x v="1"/>
    <n v="0"/>
  </r>
  <r>
    <s v="Lost in Space"/>
    <x v="254"/>
    <x v="90"/>
    <n v="10000"/>
    <n v="12186"/>
    <n v="81"/>
    <n v="0"/>
    <x v="17"/>
    <n v="102"/>
    <n v="130"/>
    <n v="69102910"/>
    <n v="80000000"/>
    <x v="1486"/>
    <s v="Color"/>
    <x v="5"/>
    <s v="English"/>
    <x v="1"/>
    <x v="1"/>
    <s v="English"/>
    <n v="-10897090"/>
    <n v="-0.136213625"/>
    <s v="111-130 minutes"/>
    <n v="-0.136213625"/>
    <x v="2"/>
    <n v="0"/>
  </r>
  <r>
    <s v="Lost in Translation"/>
    <x v="371"/>
    <x v="1007"/>
    <n v="19000"/>
    <n v="32015"/>
    <n v="0"/>
    <n v="17000"/>
    <x v="24"/>
    <n v="265"/>
    <n v="101"/>
    <n v="44566004"/>
    <n v="4000000"/>
    <x v="1487"/>
    <s v="Color"/>
    <x v="1"/>
    <s v="English"/>
    <x v="1"/>
    <x v="0"/>
    <s v="English"/>
    <n v="40566004"/>
    <n v="10.141501"/>
    <s v="90-110 minutes"/>
    <n v="10.141501"/>
    <x v="0"/>
    <n v="1"/>
  </r>
  <r>
    <s v="Lost Souls"/>
    <x v="853"/>
    <x v="1008"/>
    <n v="497"/>
    <n v="1805"/>
    <n v="710"/>
    <n v="209"/>
    <x v="3"/>
    <n v="100"/>
    <n v="97"/>
    <n v="16779636"/>
    <n v="28000000"/>
    <x v="1488"/>
    <s v="Color"/>
    <x v="1"/>
    <s v="English"/>
    <x v="1"/>
    <x v="0"/>
    <s v="English"/>
    <n v="-11220364"/>
    <n v="-0.40072728571428573"/>
    <s v="90-110 minutes"/>
    <n v="-0.40072728571428573"/>
    <x v="1"/>
    <n v="0"/>
  </r>
  <r>
    <s v="Love &amp; Basketball"/>
    <x v="194"/>
    <x v="310"/>
    <n v="1000"/>
    <n v="5135"/>
    <n v="107"/>
    <n v="0"/>
    <x v="2"/>
    <n v="68"/>
    <n v="124"/>
    <n v="27441122"/>
    <n v="15000000"/>
    <x v="667"/>
    <s v="Color"/>
    <x v="1"/>
    <s v="English"/>
    <x v="1"/>
    <x v="1"/>
    <s v="English"/>
    <n v="12441122"/>
    <n v="0.82940813333333341"/>
    <s v="111-130 minutes"/>
    <n v="0.8294081333333333"/>
    <x v="1"/>
    <n v="1"/>
  </r>
  <r>
    <s v="Love &amp; Other Drugs"/>
    <x v="350"/>
    <x v="342"/>
    <n v="15000"/>
    <n v="31278"/>
    <n v="380"/>
    <n v="24000"/>
    <x v="12"/>
    <n v="219"/>
    <n v="112"/>
    <n v="32357532"/>
    <n v="30000000"/>
    <x v="1489"/>
    <s v="Color"/>
    <x v="2"/>
    <s v="English"/>
    <x v="1"/>
    <x v="0"/>
    <s v="English"/>
    <n v="2357532"/>
    <n v="7.8584399999999999E-2"/>
    <s v="111-130 minutes"/>
    <n v="7.8584399999999999E-2"/>
    <x v="1"/>
    <n v="0"/>
  </r>
  <r>
    <s v="Love Actually"/>
    <x v="100"/>
    <x v="116"/>
    <n v="14000"/>
    <n v="28886"/>
    <n v="628"/>
    <n v="52000"/>
    <x v="18"/>
    <n v="218"/>
    <n v="129"/>
    <n v="59365105"/>
    <n v="45000000"/>
    <x v="1490"/>
    <s v="Color"/>
    <x v="2"/>
    <s v="English"/>
    <x v="4"/>
    <x v="0"/>
    <s v="English"/>
    <n v="14365105"/>
    <n v="0.31922455555555551"/>
    <s v="111-130 minutes"/>
    <n v="0.31922455555555557"/>
    <x v="1"/>
    <n v="0"/>
  </r>
  <r>
    <s v="Love and Other Catastrophes"/>
    <x v="854"/>
    <x v="1009"/>
    <n v="991"/>
    <n v="1661"/>
    <n v="0"/>
    <n v="46"/>
    <x v="4"/>
    <n v="21"/>
    <n v="76"/>
    <n v="212285"/>
    <n v="250000"/>
    <x v="1491"/>
    <s v="Color"/>
    <x v="2"/>
    <s v="English"/>
    <x v="12"/>
    <x v="0"/>
    <s v="English"/>
    <n v="-37715"/>
    <n v="-0.15085999999999999"/>
    <s v="&lt;90 minutes"/>
    <n v="-0.15085999999999999"/>
    <x v="0"/>
    <n v="0"/>
  </r>
  <r>
    <s v="Love Happens"/>
    <x v="28"/>
    <x v="1010"/>
    <n v="2000"/>
    <n v="4947"/>
    <n v="7"/>
    <n v="0"/>
    <x v="5"/>
    <n v="111"/>
    <n v="109"/>
    <n v="22927390"/>
    <n v="18000000"/>
    <x v="1492"/>
    <s v="Color"/>
    <x v="1"/>
    <s v="English"/>
    <x v="1"/>
    <x v="1"/>
    <s v="English"/>
    <n v="4927390"/>
    <n v="0.27374388888888879"/>
    <s v="90-110 minutes"/>
    <n v="0.2737438888888889"/>
    <x v="1"/>
    <n v="0"/>
  </r>
  <r>
    <s v="Love in the Time of Cholera"/>
    <x v="855"/>
    <x v="599"/>
    <n v="267"/>
    <n v="538"/>
    <n v="179"/>
    <n v="0"/>
    <x v="4"/>
    <n v="115"/>
    <n v="139"/>
    <n v="4584886"/>
    <n v="45000000"/>
    <x v="1493"/>
    <s v="Color"/>
    <x v="1"/>
    <s v="English"/>
    <x v="1"/>
    <x v="0"/>
    <s v="English"/>
    <n v="-40415114"/>
    <n v="-0.89811364444444441"/>
    <s v="131-150 minutes"/>
    <n v="-0.89811364444444441"/>
    <x v="1"/>
    <n v="0"/>
  </r>
  <r>
    <s v="Love Jones"/>
    <x v="539"/>
    <x v="1011"/>
    <n v="962"/>
    <n v="3871"/>
    <n v="28"/>
    <n v="1000"/>
    <x v="14"/>
    <n v="16"/>
    <n v="104"/>
    <n v="12514138"/>
    <n v="10000000"/>
    <x v="1408"/>
    <s v="Color"/>
    <x v="1"/>
    <s v="English"/>
    <x v="1"/>
    <x v="0"/>
    <s v="English"/>
    <n v="2514138"/>
    <n v="0.25141379999999991"/>
    <s v="90-110 minutes"/>
    <n v="0.25141380000000002"/>
    <x v="1"/>
    <n v="0"/>
  </r>
  <r>
    <s v="Love Ranch"/>
    <x v="678"/>
    <x v="343"/>
    <n v="908"/>
    <n v="3204"/>
    <n v="138"/>
    <n v="636"/>
    <x v="34"/>
    <n v="49"/>
    <n v="117"/>
    <n v="134904"/>
    <n v="25000000"/>
    <x v="56"/>
    <s v="Color"/>
    <x v="2"/>
    <s v="English"/>
    <x v="1"/>
    <x v="0"/>
    <s v="English"/>
    <n v="-24865096"/>
    <n v="-0.99460384000000002"/>
    <s v="111-130 minutes"/>
    <n v="-0.99460384000000002"/>
    <x v="1"/>
    <n v="0"/>
  </r>
  <r>
    <s v="Love Stinks"/>
    <x v="856"/>
    <x v="1012"/>
    <n v="834"/>
    <n v="2662"/>
    <n v="24"/>
    <n v="309"/>
    <x v="16"/>
    <n v="45"/>
    <n v="94"/>
    <n v="2800000"/>
    <n v="4000000"/>
    <x v="1494"/>
    <s v="Color"/>
    <x v="2"/>
    <s v="English"/>
    <x v="1"/>
    <x v="0"/>
    <s v="English"/>
    <n v="-1200000"/>
    <n v="-0.30000000000000004"/>
    <s v="90-110 minutes"/>
    <n v="-0.3"/>
    <x v="0"/>
    <n v="0"/>
  </r>
  <r>
    <s v="Love the Coopers"/>
    <x v="437"/>
    <x v="863"/>
    <n v="10000"/>
    <n v="10691"/>
    <n v="24"/>
    <n v="0"/>
    <x v="34"/>
    <n v="97"/>
    <n v="107"/>
    <n v="26284475"/>
    <n v="17000000"/>
    <x v="480"/>
    <s v="Color"/>
    <x v="2"/>
    <s v="English"/>
    <x v="1"/>
    <x v="1"/>
    <s v="English"/>
    <n v="9284475"/>
    <n v="0.54614558823529413"/>
    <s v="90-110 minutes"/>
    <n v="0.54614558823529413"/>
    <x v="1"/>
    <n v="1"/>
  </r>
  <r>
    <s v="Lovely &amp; Amazing"/>
    <x v="857"/>
    <x v="664"/>
    <n v="400"/>
    <n v="1330"/>
    <n v="132"/>
    <n v="169"/>
    <x v="31"/>
    <n v="71"/>
    <n v="91"/>
    <n v="4186931"/>
    <n v="250000"/>
    <x v="393"/>
    <s v="Color"/>
    <x v="2"/>
    <s v="English"/>
    <x v="1"/>
    <x v="0"/>
    <s v="English"/>
    <n v="3936931"/>
    <n v="15.747724000000002"/>
    <s v="90-110 minutes"/>
    <n v="15.747724"/>
    <x v="0"/>
    <n v="1"/>
  </r>
  <r>
    <s v="Lovely, Still"/>
    <x v="721"/>
    <x v="1013"/>
    <n v="3000"/>
    <n v="4987"/>
    <n v="6"/>
    <n v="777"/>
    <x v="40"/>
    <n v="27"/>
    <n v="90"/>
    <n v="124720"/>
    <n v="5000000"/>
    <x v="1495"/>
    <s v="Color"/>
    <x v="1"/>
    <s v="English"/>
    <x v="1"/>
    <x v="3"/>
    <s v="English"/>
    <n v="-4875280"/>
    <n v="-0.97505600000000003"/>
    <s v="90-110 minutes"/>
    <n v="-0.97505600000000003"/>
    <x v="0"/>
    <n v="0"/>
  </r>
  <r>
    <s v="Love's Abiding Joy"/>
    <x v="858"/>
    <x v="1014"/>
    <n v="702"/>
    <n v="2715"/>
    <n v="84"/>
    <n v="76"/>
    <x v="2"/>
    <n v="5"/>
    <n v="87"/>
    <n v="252726"/>
    <n v="3000000"/>
    <x v="385"/>
    <s v="Color"/>
    <x v="1"/>
    <n v="0"/>
    <x v="1"/>
    <x v="3"/>
    <s v="Other language"/>
    <n v="-2747274"/>
    <n v="-0.91575799999999996"/>
    <s v="&lt;90 minutes"/>
    <n v="-0.91575799999999996"/>
    <x v="0"/>
    <n v="0"/>
  </r>
  <r>
    <s v="Lucky Break"/>
    <x v="313"/>
    <x v="1015"/>
    <n v="773"/>
    <n v="2440"/>
    <n v="11"/>
    <n v="30"/>
    <x v="21"/>
    <n v="47"/>
    <n v="107"/>
    <n v="54606"/>
    <n v="6000000"/>
    <x v="1496"/>
    <s v="Color"/>
    <x v="2"/>
    <s v="English"/>
    <x v="4"/>
    <x v="1"/>
    <s v="English"/>
    <n v="-5945394"/>
    <n v="-0.99089899999999997"/>
    <s v="90-110 minutes"/>
    <n v="-0.99089899999999997"/>
    <x v="0"/>
    <n v="0"/>
  </r>
  <r>
    <s v="Lucky Number Slevin"/>
    <x v="11"/>
    <x v="1016"/>
    <n v="13000"/>
    <n v="26451"/>
    <n v="118"/>
    <n v="10000"/>
    <x v="24"/>
    <n v="202"/>
    <n v="110"/>
    <n v="22494487"/>
    <n v="27000000"/>
    <x v="1423"/>
    <s v="Color"/>
    <x v="4"/>
    <s v="English"/>
    <x v="2"/>
    <x v="0"/>
    <s v="English"/>
    <n v="-4505513"/>
    <n v="-0.1668708518518518"/>
    <s v="90-110 minutes"/>
    <n v="-0.16687085185185185"/>
    <x v="1"/>
    <n v="0"/>
  </r>
  <r>
    <s v="Lucky Numbers"/>
    <x v="859"/>
    <x v="936"/>
    <n v="975"/>
    <n v="3580"/>
    <n v="0"/>
    <n v="177"/>
    <x v="39"/>
    <n v="60"/>
    <n v="105"/>
    <n v="10014234"/>
    <n v="65000000"/>
    <x v="1497"/>
    <s v="Color"/>
    <x v="2"/>
    <s v="English"/>
    <x v="8"/>
    <x v="0"/>
    <s v="English"/>
    <n v="-54985766"/>
    <n v="-0.84593486153846154"/>
    <s v="90-110 minutes"/>
    <n v="-0.84593486153846154"/>
    <x v="2"/>
    <n v="0"/>
  </r>
  <r>
    <s v="Lucky You"/>
    <x v="95"/>
    <x v="51"/>
    <n v="21000"/>
    <n v="26334"/>
    <n v="161"/>
    <n v="672"/>
    <x v="11"/>
    <n v="106"/>
    <n v="124"/>
    <n v="5755286"/>
    <n v="55000000"/>
    <x v="1498"/>
    <s v="Color"/>
    <x v="1"/>
    <s v="English"/>
    <x v="1"/>
    <x v="1"/>
    <s v="English"/>
    <n v="-49244714"/>
    <n v="-0.89535843636363632"/>
    <s v="111-130 minutes"/>
    <n v="-0.89535843636363632"/>
    <x v="2"/>
    <n v="0"/>
  </r>
  <r>
    <s v="Lucy"/>
    <x v="371"/>
    <x v="233"/>
    <n v="19000"/>
    <n v="32325"/>
    <n v="0"/>
    <n v="83000"/>
    <x v="4"/>
    <n v="433"/>
    <n v="89"/>
    <n v="126546825"/>
    <n v="40000000"/>
    <x v="1499"/>
    <s v="Color"/>
    <x v="5"/>
    <s v="English"/>
    <x v="8"/>
    <x v="0"/>
    <s v="English"/>
    <n v="86546825"/>
    <n v="2.163670625"/>
    <s v="&lt;90 minutes"/>
    <n v="2.163670625"/>
    <x v="1"/>
    <n v="1"/>
  </r>
  <r>
    <s v="Luminarias"/>
    <x v="860"/>
    <x v="1017"/>
    <n v="844"/>
    <n v="2289"/>
    <n v="0"/>
    <n v="24"/>
    <x v="49"/>
    <n v="13"/>
    <n v="100"/>
    <n v="428535"/>
    <n v="1000000"/>
    <x v="1500"/>
    <s v="Color"/>
    <x v="2"/>
    <s v="English"/>
    <x v="1"/>
    <x v="0"/>
    <s v="English"/>
    <n v="-571465"/>
    <n v="-0.571465"/>
    <s v="90-110 minutes"/>
    <n v="-0.571465"/>
    <x v="0"/>
    <n v="0"/>
  </r>
  <r>
    <s v="MacGruber"/>
    <x v="861"/>
    <x v="1018"/>
    <n v="1000"/>
    <n v="2618"/>
    <n v="434"/>
    <n v="0"/>
    <x v="37"/>
    <n v="163"/>
    <n v="95"/>
    <n v="8460995"/>
    <n v="10000000"/>
    <x v="371"/>
    <s v="Color"/>
    <x v="5"/>
    <s v="English"/>
    <x v="1"/>
    <x v="0"/>
    <s v="English"/>
    <n v="-1539005"/>
    <n v="-0.1539005"/>
    <s v="90-110 minutes"/>
    <n v="-0.1539005"/>
    <x v="1"/>
    <n v="0"/>
  </r>
  <r>
    <s v="Machete"/>
    <x v="10"/>
    <x v="1019"/>
    <n v="22000"/>
    <n v="26233"/>
    <n v="20"/>
    <n v="44000"/>
    <x v="12"/>
    <n v="391"/>
    <n v="105"/>
    <n v="26589953"/>
    <n v="10500000"/>
    <x v="1501"/>
    <s v="Color"/>
    <x v="5"/>
    <s v="English"/>
    <x v="1"/>
    <x v="0"/>
    <s v="English"/>
    <n v="16089953"/>
    <n v="1.5323764761904761"/>
    <s v="90-110 minutes"/>
    <n v="1.5323764761904761"/>
    <x v="1"/>
    <n v="1"/>
  </r>
  <r>
    <s v="Machete Kills"/>
    <x v="510"/>
    <x v="566"/>
    <n v="2000"/>
    <n v="2848"/>
    <n v="0"/>
    <n v="48000"/>
    <x v="5"/>
    <n v="260"/>
    <n v="107"/>
    <n v="7268659"/>
    <n v="20000000"/>
    <x v="1502"/>
    <s v="Color"/>
    <x v="5"/>
    <s v="English"/>
    <x v="34"/>
    <x v="0"/>
    <s v="English"/>
    <n v="-12731341"/>
    <n v="-0.63656705000000002"/>
    <s v="90-110 minutes"/>
    <n v="-0.63656705000000002"/>
    <x v="1"/>
    <n v="0"/>
  </r>
  <r>
    <s v="Machine Gun Preacher"/>
    <x v="39"/>
    <x v="706"/>
    <n v="18000"/>
    <n v="19620"/>
    <n v="395"/>
    <n v="21000"/>
    <x v="9"/>
    <n v="134"/>
    <n v="129"/>
    <n v="537580"/>
    <n v="30000000"/>
    <x v="1503"/>
    <s v="Color"/>
    <x v="5"/>
    <s v="English"/>
    <x v="1"/>
    <x v="0"/>
    <s v="English"/>
    <n v="-29462420"/>
    <n v="-0.98208066666666671"/>
    <s v="111-130 minutes"/>
    <n v="-0.98208066666666671"/>
    <x v="1"/>
    <n v="0"/>
  </r>
  <r>
    <s v="Mad City"/>
    <x v="862"/>
    <x v="174"/>
    <n v="972"/>
    <n v="2606"/>
    <n v="333"/>
    <n v="697"/>
    <x v="21"/>
    <n v="59"/>
    <n v="115"/>
    <n v="10556196"/>
    <n v="50000000"/>
    <x v="1504"/>
    <s v="Color"/>
    <x v="4"/>
    <s v="English"/>
    <x v="1"/>
    <x v="1"/>
    <s v="English"/>
    <n v="-39443804"/>
    <n v="-0.78887607999999998"/>
    <s v="111-130 minutes"/>
    <n v="-0.78887607999999998"/>
    <x v="1"/>
    <n v="0"/>
  </r>
  <r>
    <s v="Mad Max 2: The Road Warrior"/>
    <x v="863"/>
    <x v="258"/>
    <n v="745"/>
    <n v="1396"/>
    <n v="750"/>
    <n v="0"/>
    <x v="7"/>
    <n v="177"/>
    <n v="87"/>
    <n v="9003011"/>
    <n v="2000000"/>
    <x v="1505"/>
    <s v="Black and White"/>
    <x v="5"/>
    <s v="English"/>
    <x v="12"/>
    <x v="0"/>
    <s v="English"/>
    <n v="7003011"/>
    <n v="3.5015055000000004"/>
    <s v="&lt;90 minutes"/>
    <n v="3.5015054999999999"/>
    <x v="0"/>
    <n v="1"/>
  </r>
  <r>
    <s v="Mad Max Beyond Thunderdome"/>
    <x v="864"/>
    <x v="258"/>
    <n v="794"/>
    <n v="1529"/>
    <n v="750"/>
    <n v="0"/>
    <x v="21"/>
    <n v="117"/>
    <n v="107"/>
    <n v="36200000"/>
    <n v="12305523"/>
    <x v="1506"/>
    <s v="Color"/>
    <x v="5"/>
    <s v="English"/>
    <x v="12"/>
    <x v="1"/>
    <s v="English"/>
    <n v="23894477"/>
    <n v="1.9417685050850744"/>
    <s v="90-110 minutes"/>
    <n v="1.9417685050850744"/>
    <x v="1"/>
    <n v="1"/>
  </r>
  <r>
    <s v="Mad Max: Fury Road"/>
    <x v="402"/>
    <x v="258"/>
    <n v="27000"/>
    <n v="40025"/>
    <n v="750"/>
    <n v="191000"/>
    <x v="6"/>
    <n v="739"/>
    <n v="120"/>
    <n v="153629485"/>
    <n v="150000000"/>
    <x v="1507"/>
    <s v="Color"/>
    <x v="5"/>
    <s v="English"/>
    <x v="12"/>
    <x v="0"/>
    <s v="English"/>
    <n v="3629485"/>
    <n v="2.4196566666666586E-2"/>
    <s v="111-130 minutes"/>
    <n v="2.4196566666666666E-2"/>
    <x v="2"/>
    <n v="0"/>
  </r>
  <r>
    <s v="Mad Money"/>
    <x v="301"/>
    <x v="590"/>
    <n v="939"/>
    <n v="2453"/>
    <n v="144"/>
    <n v="687"/>
    <x v="16"/>
    <n v="98"/>
    <n v="104"/>
    <n v="20668843"/>
    <n v="22000000"/>
    <x v="1508"/>
    <s v="Color"/>
    <x v="2"/>
    <s v="English"/>
    <x v="1"/>
    <x v="1"/>
    <s v="English"/>
    <n v="-1331157"/>
    <n v="-6.050713636363636E-2"/>
    <s v="90-110 minutes"/>
    <n v="-6.050713636363636E-2"/>
    <x v="1"/>
    <n v="0"/>
  </r>
  <r>
    <s v="Madadayo"/>
    <x v="865"/>
    <x v="1020"/>
    <n v="15"/>
    <n v="30"/>
    <n v="0"/>
    <n v="355"/>
    <x v="1"/>
    <n v="25"/>
    <n v="134"/>
    <n v="48856"/>
    <n v="11900000"/>
    <x v="1509"/>
    <s v="Color"/>
    <x v="1"/>
    <s v="Japanese"/>
    <x v="13"/>
    <x v="8"/>
    <s v="Other language"/>
    <n v="-11851144"/>
    <n v="-0.99589445378151265"/>
    <s v="131-150 minutes"/>
    <n v="-0.99589445378151265"/>
    <x v="1"/>
    <n v="0"/>
  </r>
  <r>
    <s v="Madagascar"/>
    <x v="79"/>
    <x v="217"/>
    <n v="851"/>
    <n v="1777"/>
    <n v="35"/>
    <n v="0"/>
    <x v="31"/>
    <n v="181"/>
    <n v="86"/>
    <n v="193136719"/>
    <n v="75000000"/>
    <x v="1510"/>
    <s v="Color"/>
    <x v="3"/>
    <s v="English"/>
    <x v="1"/>
    <x v="3"/>
    <s v="English"/>
    <n v="118136719"/>
    <n v="1.5751562533333332"/>
    <s v="&lt;90 minutes"/>
    <n v="1.5751562533333334"/>
    <x v="2"/>
    <n v="1"/>
  </r>
  <r>
    <s v="Madagascar 3: Europe's Most Wanted"/>
    <x v="79"/>
    <x v="217"/>
    <n v="851"/>
    <n v="2444"/>
    <n v="35"/>
    <n v="17000"/>
    <x v="31"/>
    <n v="211"/>
    <n v="93"/>
    <n v="216366733"/>
    <n v="145000000"/>
    <x v="1511"/>
    <s v="Color"/>
    <x v="3"/>
    <s v="English"/>
    <x v="1"/>
    <x v="3"/>
    <s v="English"/>
    <n v="71366733"/>
    <n v="0.49218436551724132"/>
    <s v="90-110 minutes"/>
    <n v="0.49218436551724137"/>
    <x v="2"/>
    <n v="0"/>
  </r>
  <r>
    <s v="Madagascar: Escape 2 Africa"/>
    <x v="243"/>
    <x v="217"/>
    <n v="1000"/>
    <n v="3285"/>
    <n v="35"/>
    <n v="0"/>
    <x v="12"/>
    <n v="167"/>
    <n v="89"/>
    <n v="179982968"/>
    <n v="150000000"/>
    <x v="1512"/>
    <s v="Color"/>
    <x v="5"/>
    <s v="English"/>
    <x v="1"/>
    <x v="3"/>
    <s v="English"/>
    <n v="29982968"/>
    <n v="0.19988645333333332"/>
    <s v="&lt;90 minutes"/>
    <n v="0.19988645333333332"/>
    <x v="2"/>
    <n v="0"/>
  </r>
  <r>
    <s v="Made"/>
    <x v="444"/>
    <x v="654"/>
    <n v="4000"/>
    <n v="5245"/>
    <n v="4000"/>
    <n v="393"/>
    <x v="4"/>
    <n v="81"/>
    <n v="95"/>
    <n v="5308707"/>
    <n v="5000000"/>
    <x v="1513"/>
    <s v="Color"/>
    <x v="2"/>
    <s v="English"/>
    <x v="1"/>
    <x v="0"/>
    <s v="English"/>
    <n v="308707"/>
    <n v="6.1741400000000057E-2"/>
    <s v="90-110 minutes"/>
    <n v="6.1741400000000002E-2"/>
    <x v="0"/>
    <n v="0"/>
  </r>
  <r>
    <s v="Made in Dagenham"/>
    <x v="561"/>
    <x v="78"/>
    <n v="5000"/>
    <n v="7692"/>
    <n v="13"/>
    <n v="0"/>
    <x v="2"/>
    <n v="163"/>
    <n v="113"/>
    <n v="1094798"/>
    <n v="7200000"/>
    <x v="1514"/>
    <s v="Color"/>
    <x v="6"/>
    <s v="English"/>
    <x v="4"/>
    <x v="0"/>
    <s v="English"/>
    <n v="-6105202"/>
    <n v="-0.84794472222222228"/>
    <s v="111-130 minutes"/>
    <n v="-0.84794472222222217"/>
    <x v="0"/>
    <n v="0"/>
  </r>
  <r>
    <s v="Made of Honor"/>
    <x v="866"/>
    <x v="1021"/>
    <n v="1000"/>
    <n v="4298"/>
    <n v="10"/>
    <n v="3000"/>
    <x v="16"/>
    <n v="128"/>
    <n v="101"/>
    <n v="46012734"/>
    <n v="40000000"/>
    <x v="943"/>
    <s v="Color"/>
    <x v="2"/>
    <s v="English"/>
    <x v="1"/>
    <x v="1"/>
    <s v="English"/>
    <n v="6012734"/>
    <n v="0.15031835000000004"/>
    <s v="90-110 minutes"/>
    <n v="0.15031834999999999"/>
    <x v="1"/>
    <n v="0"/>
  </r>
  <r>
    <s v="Madea's Family Reunion"/>
    <x v="122"/>
    <x v="80"/>
    <n v="1000"/>
    <n v="5264"/>
    <n v="0"/>
    <n v="676"/>
    <x v="39"/>
    <n v="46"/>
    <n v="107"/>
    <n v="63231524"/>
    <n v="6000000"/>
    <x v="867"/>
    <s v="Color"/>
    <x v="2"/>
    <s v="English"/>
    <x v="1"/>
    <x v="1"/>
    <s v="English"/>
    <n v="57231524"/>
    <n v="9.538587333333334"/>
    <s v="90-110 minutes"/>
    <n v="9.538587333333334"/>
    <x v="0"/>
    <n v="1"/>
  </r>
  <r>
    <s v="Madea's Witness Protection"/>
    <x v="867"/>
    <x v="80"/>
    <n v="982"/>
    <n v="2753"/>
    <n v="0"/>
    <n v="0"/>
    <x v="3"/>
    <n v="31"/>
    <n v="114"/>
    <n v="65623128"/>
    <n v="20000000"/>
    <x v="1515"/>
    <s v="Color"/>
    <x v="2"/>
    <s v="English"/>
    <x v="1"/>
    <x v="1"/>
    <s v="English"/>
    <n v="45623128"/>
    <n v="2.2811564"/>
    <s v="111-130 minutes"/>
    <n v="2.2811564"/>
    <x v="1"/>
    <n v="1"/>
  </r>
  <r>
    <s v="Maggie"/>
    <x v="868"/>
    <x v="1022"/>
    <n v="584"/>
    <n v="1885"/>
    <n v="9"/>
    <n v="22000"/>
    <x v="5"/>
    <n v="256"/>
    <n v="95"/>
    <n v="131175"/>
    <n v="8500000"/>
    <x v="1516"/>
    <s v="Color"/>
    <x v="1"/>
    <s v="English"/>
    <x v="1"/>
    <x v="1"/>
    <s v="English"/>
    <n v="-8368825"/>
    <n v="-0.98456764705882349"/>
    <s v="90-110 minutes"/>
    <n v="-0.98456764705882349"/>
    <x v="0"/>
    <n v="0"/>
  </r>
  <r>
    <s v="Magic Mike"/>
    <x v="26"/>
    <x v="501"/>
    <n v="17000"/>
    <n v="46646"/>
    <n v="0"/>
    <n v="54000"/>
    <x v="8"/>
    <n v="324"/>
    <n v="110"/>
    <n v="113709992"/>
    <n v="7000000"/>
    <x v="1517"/>
    <s v="Color"/>
    <x v="2"/>
    <s v="English"/>
    <x v="1"/>
    <x v="0"/>
    <s v="English"/>
    <n v="106709992"/>
    <n v="15.244284571428572"/>
    <s v="90-110 minutes"/>
    <n v="15.244284571428571"/>
    <x v="0"/>
    <n v="1"/>
  </r>
  <r>
    <s v="Magic Mike XXL"/>
    <x v="756"/>
    <x v="1023"/>
    <n v="20000"/>
    <n v="38963"/>
    <n v="13"/>
    <n v="41000"/>
    <x v="34"/>
    <n v="222"/>
    <n v="115"/>
    <n v="66009973"/>
    <n v="14800000"/>
    <x v="1518"/>
    <s v="Color"/>
    <x v="2"/>
    <s v="English"/>
    <x v="1"/>
    <x v="0"/>
    <s v="English"/>
    <n v="51209973"/>
    <n v="3.4601333108108108"/>
    <s v="111-130 minutes"/>
    <n v="3.4601333108108108"/>
    <x v="1"/>
    <n v="1"/>
  </r>
  <r>
    <s v="Magnolia"/>
    <x v="103"/>
    <x v="360"/>
    <n v="786"/>
    <n v="1906"/>
    <n v="0"/>
    <n v="13000"/>
    <x v="30"/>
    <n v="224"/>
    <n v="188"/>
    <n v="22450975"/>
    <n v="37000000"/>
    <x v="1519"/>
    <s v="Color"/>
    <x v="1"/>
    <s v="English"/>
    <x v="1"/>
    <x v="0"/>
    <s v="English"/>
    <n v="-14549025"/>
    <n v="-0.39321689189189191"/>
    <s v="&gt;150 minutes"/>
    <n v="-0.39321689189189191"/>
    <x v="1"/>
    <n v="0"/>
  </r>
  <r>
    <s v="Maid in Manhattan"/>
    <x v="561"/>
    <x v="218"/>
    <n v="5000"/>
    <n v="7184"/>
    <n v="61"/>
    <n v="0"/>
    <x v="17"/>
    <n v="114"/>
    <n v="105"/>
    <n v="93815117"/>
    <n v="55000000"/>
    <x v="1520"/>
    <s v="Color"/>
    <x v="2"/>
    <s v="English"/>
    <x v="1"/>
    <x v="1"/>
    <s v="English"/>
    <n v="38815117"/>
    <n v="0.70572940000000006"/>
    <s v="90-110 minutes"/>
    <n v="0.70572939999999995"/>
    <x v="2"/>
    <n v="1"/>
  </r>
  <r>
    <s v="Major Dundee"/>
    <x v="869"/>
    <x v="1024"/>
    <n v="773"/>
    <n v="2888"/>
    <n v="541"/>
    <n v="251"/>
    <x v="9"/>
    <n v="53"/>
    <n v="152"/>
    <n v="14873"/>
    <n v="3800000"/>
    <x v="1521"/>
    <s v="Color"/>
    <x v="3"/>
    <s v="English"/>
    <x v="1"/>
    <x v="6"/>
    <s v="English"/>
    <n v="-3785127"/>
    <n v="-0.9960860526315789"/>
    <s v="&gt;150 minutes"/>
    <n v="-0.9960860526315789"/>
    <x v="0"/>
    <n v="0"/>
  </r>
  <r>
    <s v="Major League"/>
    <x v="870"/>
    <x v="1025"/>
    <n v="1000"/>
    <n v="3435"/>
    <n v="42"/>
    <n v="0"/>
    <x v="2"/>
    <n v="57"/>
    <n v="107"/>
    <n v="49797148"/>
    <n v="11000000"/>
    <x v="1522"/>
    <s v="Color"/>
    <x v="2"/>
    <s v="English"/>
    <x v="1"/>
    <x v="0"/>
    <s v="English"/>
    <n v="38797148"/>
    <n v="3.5270134545454548"/>
    <s v="90-110 minutes"/>
    <n v="3.5270134545454543"/>
    <x v="1"/>
    <n v="1"/>
  </r>
  <r>
    <s v="Malcolm X"/>
    <x v="15"/>
    <x v="27"/>
    <n v="18000"/>
    <n v="20143"/>
    <n v="0"/>
    <n v="0"/>
    <x v="18"/>
    <n v="61"/>
    <n v="202"/>
    <n v="48169908"/>
    <n v="33000000"/>
    <x v="1523"/>
    <s v="Color"/>
    <x v="6"/>
    <s v="English"/>
    <x v="1"/>
    <x v="1"/>
    <s v="English"/>
    <n v="15169908"/>
    <n v="0.45969418181818189"/>
    <s v="&gt;150 minutes"/>
    <n v="0.45969418181818184"/>
    <x v="1"/>
    <n v="0"/>
  </r>
  <r>
    <s v="Maleficent"/>
    <x v="82"/>
    <x v="1026"/>
    <n v="11000"/>
    <n v="15516"/>
    <n v="171"/>
    <n v="89000"/>
    <x v="20"/>
    <n v="401"/>
    <n v="97"/>
    <n v="241407328"/>
    <n v="180000000"/>
    <x v="1524"/>
    <s v="Color"/>
    <x v="5"/>
    <s v="English"/>
    <x v="1"/>
    <x v="3"/>
    <s v="English"/>
    <n v="61407328"/>
    <n v="0.34115182222222229"/>
    <s v="90-110 minutes"/>
    <n v="0.34115182222222223"/>
    <x v="2"/>
    <n v="0"/>
  </r>
  <r>
    <s v="Malibu's Most Wanted"/>
    <x v="710"/>
    <x v="318"/>
    <n v="833"/>
    <n v="4435"/>
    <n v="14"/>
    <n v="0"/>
    <x v="17"/>
    <n v="37"/>
    <n v="86"/>
    <n v="34308901"/>
    <n v="16000000"/>
    <x v="1525"/>
    <s v="Color"/>
    <x v="2"/>
    <s v="English"/>
    <x v="1"/>
    <x v="1"/>
    <s v="English"/>
    <n v="18308901"/>
    <n v="1.1443063124999999"/>
    <s v="&lt;90 minutes"/>
    <n v="1.1443063124999999"/>
    <x v="1"/>
    <n v="1"/>
  </r>
  <r>
    <s v="Mallrats"/>
    <x v="168"/>
    <x v="454"/>
    <n v="1000"/>
    <n v="3254"/>
    <n v="0"/>
    <n v="0"/>
    <x v="2"/>
    <n v="93"/>
    <n v="123"/>
    <n v="2122561"/>
    <n v="6000000"/>
    <x v="1526"/>
    <s v="Color"/>
    <x v="2"/>
    <s v="English"/>
    <x v="1"/>
    <x v="0"/>
    <s v="English"/>
    <n v="-3877439"/>
    <n v="-0.64623983333333335"/>
    <s v="111-130 minutes"/>
    <n v="-0.64623983333333335"/>
    <x v="0"/>
    <n v="0"/>
  </r>
  <r>
    <s v="Malone"/>
    <x v="871"/>
    <x v="1027"/>
    <n v="754"/>
    <n v="1891"/>
    <n v="4"/>
    <n v="208"/>
    <x v="5"/>
    <n v="27"/>
    <n v="92"/>
    <n v="3060858"/>
    <n v="10000000"/>
    <x v="1527"/>
    <s v="Color"/>
    <x v="5"/>
    <s v="English"/>
    <x v="1"/>
    <x v="0"/>
    <s v="English"/>
    <n v="-6939142"/>
    <n v="-0.69391420000000004"/>
    <s v="90-110 minutes"/>
    <n v="-0.69391420000000004"/>
    <x v="1"/>
    <n v="0"/>
  </r>
  <r>
    <s v="Mama"/>
    <x v="872"/>
    <x v="1028"/>
    <n v="1000"/>
    <n v="1949"/>
    <n v="127"/>
    <n v="57000"/>
    <x v="21"/>
    <n v="393"/>
    <n v="100"/>
    <n v="71588220"/>
    <n v="20000000"/>
    <x v="1528"/>
    <s v="Color"/>
    <x v="7"/>
    <s v="English"/>
    <x v="14"/>
    <x v="1"/>
    <s v="English"/>
    <n v="51588220"/>
    <n v="2.5794109999999999"/>
    <s v="90-110 minutes"/>
    <n v="2.5794109999999999"/>
    <x v="1"/>
    <n v="1"/>
  </r>
  <r>
    <s v="Mambo Italiano"/>
    <x v="815"/>
    <x v="1029"/>
    <n v="636"/>
    <n v="1033"/>
    <n v="9"/>
    <n v="352"/>
    <x v="12"/>
    <n v="67"/>
    <n v="92"/>
    <n v="6239558"/>
    <n v="5000000"/>
    <x v="1529"/>
    <s v="Color"/>
    <x v="2"/>
    <s v="English"/>
    <x v="14"/>
    <x v="0"/>
    <s v="English"/>
    <n v="1239558"/>
    <n v="0.2479115999999999"/>
    <s v="90-110 minutes"/>
    <n v="0.24791160000000001"/>
    <x v="0"/>
    <n v="0"/>
  </r>
  <r>
    <s v="Mamma Mia!"/>
    <x v="100"/>
    <x v="1030"/>
    <n v="14000"/>
    <n v="26002"/>
    <n v="58"/>
    <n v="10000"/>
    <x v="26"/>
    <n v="238"/>
    <n v="108"/>
    <n v="143704210"/>
    <n v="52000000"/>
    <x v="1530"/>
    <s v="Color"/>
    <x v="2"/>
    <s v="English"/>
    <x v="1"/>
    <x v="1"/>
    <s v="English"/>
    <n v="91704210"/>
    <n v="1.7635424999999998"/>
    <s v="90-110 minutes"/>
    <n v="1.7635425"/>
    <x v="2"/>
    <n v="1"/>
  </r>
  <r>
    <s v="Man of Steel"/>
    <x v="750"/>
    <x v="38"/>
    <n v="15000"/>
    <n v="20495"/>
    <n v="0"/>
    <n v="118000"/>
    <x v="2"/>
    <n v="733"/>
    <n v="143"/>
    <n v="291021565"/>
    <n v="225000000"/>
    <x v="1531"/>
    <s v="Color"/>
    <x v="5"/>
    <s v="English"/>
    <x v="1"/>
    <x v="1"/>
    <s v="English"/>
    <n v="66021565"/>
    <n v="0.29342917777777777"/>
    <s v="131-150 minutes"/>
    <n v="0.29342917777777777"/>
    <x v="2"/>
    <n v="0"/>
  </r>
  <r>
    <s v="Man of the House"/>
    <x v="873"/>
    <x v="322"/>
    <n v="1000"/>
    <n v="6171"/>
    <n v="65"/>
    <n v="779"/>
    <x v="33"/>
    <n v="59"/>
    <n v="100"/>
    <n v="19118247"/>
    <n v="40000000"/>
    <x v="1064"/>
    <s v="Color"/>
    <x v="5"/>
    <s v="English"/>
    <x v="1"/>
    <x v="1"/>
    <s v="English"/>
    <n v="-20881753"/>
    <n v="-0.52204382500000002"/>
    <s v="90-110 minutes"/>
    <n v="-0.52204382500000002"/>
    <x v="1"/>
    <n v="0"/>
  </r>
  <r>
    <s v="Man of the Year"/>
    <x v="133"/>
    <x v="194"/>
    <n v="49000"/>
    <n v="52571"/>
    <n v="272"/>
    <n v="0"/>
    <x v="21"/>
    <n v="111"/>
    <n v="115"/>
    <n v="37442180"/>
    <n v="20000000"/>
    <x v="1368"/>
    <s v="Color"/>
    <x v="2"/>
    <s v="English"/>
    <x v="1"/>
    <x v="1"/>
    <s v="English"/>
    <n v="17442180"/>
    <n v="0.87210900000000002"/>
    <s v="111-130 minutes"/>
    <n v="0.87210900000000002"/>
    <x v="1"/>
    <n v="1"/>
  </r>
  <r>
    <s v="Man on a Ledge"/>
    <x v="874"/>
    <x v="1031"/>
    <n v="107"/>
    <n v="362"/>
    <n v="20"/>
    <n v="11000"/>
    <x v="0"/>
    <n v="258"/>
    <n v="102"/>
    <n v="18600911"/>
    <n v="42000000"/>
    <x v="334"/>
    <s v="Color"/>
    <x v="5"/>
    <s v="English"/>
    <x v="1"/>
    <x v="1"/>
    <s v="English"/>
    <n v="-23399089"/>
    <n v="-0.55712116666666667"/>
    <s v="90-110 minutes"/>
    <n v="-0.55712116666666667"/>
    <x v="1"/>
    <n v="0"/>
  </r>
  <r>
    <s v="Man on Fire"/>
    <x v="15"/>
    <x v="307"/>
    <n v="18000"/>
    <n v="20454"/>
    <n v="12000"/>
    <n v="14000"/>
    <x v="18"/>
    <n v="171"/>
    <n v="146"/>
    <n v="77862546"/>
    <n v="70000000"/>
    <x v="1412"/>
    <s v="Color"/>
    <x v="5"/>
    <s v="English"/>
    <x v="1"/>
    <x v="0"/>
    <s v="English"/>
    <n v="7862546"/>
    <n v="0.1123220857142857"/>
    <s v="131-150 minutes"/>
    <n v="0.11232208571428572"/>
    <x v="2"/>
    <n v="0"/>
  </r>
  <r>
    <s v="Man on the Moon"/>
    <x v="875"/>
    <x v="173"/>
    <n v="134"/>
    <n v="209"/>
    <n v="869"/>
    <n v="0"/>
    <x v="14"/>
    <n v="140"/>
    <n v="118"/>
    <n v="34580635"/>
    <n v="52000000"/>
    <x v="846"/>
    <s v="Color"/>
    <x v="6"/>
    <s v="English"/>
    <x v="4"/>
    <x v="0"/>
    <s v="English"/>
    <n v="-17419365"/>
    <n v="-0.33498778846153843"/>
    <s v="111-130 minutes"/>
    <n v="-0.33498778846153848"/>
    <x v="2"/>
    <n v="0"/>
  </r>
  <r>
    <s v="Man on Wire"/>
    <x v="876"/>
    <x v="1032"/>
    <n v="41"/>
    <n v="68"/>
    <n v="120"/>
    <n v="0"/>
    <x v="24"/>
    <n v="194"/>
    <n v="90"/>
    <n v="2957978"/>
    <n v="1000000"/>
    <x v="1532"/>
    <s v="Color"/>
    <x v="6"/>
    <s v="English"/>
    <x v="4"/>
    <x v="1"/>
    <s v="English"/>
    <n v="1957978"/>
    <n v="1.9579780000000002"/>
    <s v="90-110 minutes"/>
    <n v="1.957978"/>
    <x v="0"/>
    <n v="1"/>
  </r>
  <r>
    <s v="Mandela: Long Walk to Freedom"/>
    <x v="877"/>
    <x v="1033"/>
    <n v="113"/>
    <n v="301"/>
    <n v="56"/>
    <n v="13000"/>
    <x v="19"/>
    <n v="211"/>
    <n v="141"/>
    <n v="8324748"/>
    <n v="35000000"/>
    <x v="1533"/>
    <s v="Color"/>
    <x v="6"/>
    <s v="English"/>
    <x v="4"/>
    <x v="1"/>
    <s v="English"/>
    <n v="-26675252"/>
    <n v="-0.76215005714285711"/>
    <s v="131-150 minutes"/>
    <n v="-0.76215005714285711"/>
    <x v="1"/>
    <n v="0"/>
  </r>
  <r>
    <s v="Manderlay"/>
    <x v="797"/>
    <x v="540"/>
    <n v="3000"/>
    <n v="4211"/>
    <n v="3000"/>
    <n v="1000"/>
    <x v="14"/>
    <n v="140"/>
    <n v="139"/>
    <n v="74205"/>
    <n v="14200000"/>
    <x v="1534"/>
    <s v="Color"/>
    <x v="1"/>
    <s v="English"/>
    <x v="10"/>
    <x v="4"/>
    <s v="English"/>
    <n v="-14125795"/>
    <n v="-0.99477429577464793"/>
    <s v="131-150 minutes"/>
    <n v="-0.99477429577464793"/>
    <x v="1"/>
    <n v="0"/>
  </r>
  <r>
    <s v="Maniac"/>
    <x v="878"/>
    <x v="1034"/>
    <n v="470"/>
    <n v="1233"/>
    <n v="33"/>
    <n v="0"/>
    <x v="8"/>
    <n v="279"/>
    <n v="89"/>
    <n v="12843"/>
    <n v="6000000"/>
    <x v="1535"/>
    <s v="Color"/>
    <x v="0"/>
    <s v="English"/>
    <x v="8"/>
    <x v="4"/>
    <s v="English"/>
    <n v="-5987157"/>
    <n v="-0.99785950000000001"/>
    <s v="&lt;90 minutes"/>
    <n v="-0.99785950000000001"/>
    <x v="0"/>
    <n v="0"/>
  </r>
  <r>
    <s v="March of the Penguins"/>
    <x v="160"/>
    <x v="1035"/>
    <n v="11000"/>
    <n v="11218"/>
    <n v="10"/>
    <n v="0"/>
    <x v="7"/>
    <n v="169"/>
    <n v="80"/>
    <n v="77413017"/>
    <n v="8000000"/>
    <x v="1536"/>
    <s v="Color"/>
    <x v="8"/>
    <s v="French"/>
    <x v="8"/>
    <x v="2"/>
    <s v="Other language"/>
    <n v="69413017"/>
    <n v="8.6766271249999996"/>
    <s v="&lt;90 minutes"/>
    <n v="8.6766271249999996"/>
    <x v="0"/>
    <n v="1"/>
  </r>
  <r>
    <s v="March or Die"/>
    <x v="52"/>
    <x v="1036"/>
    <n v="963"/>
    <n v="2209"/>
    <n v="6"/>
    <n v="122"/>
    <x v="26"/>
    <n v="6"/>
    <n v="107"/>
    <n v="1000000"/>
    <n v="9000000"/>
    <x v="1537"/>
    <s v="Color"/>
    <x v="3"/>
    <s v="English"/>
    <x v="4"/>
    <x v="3"/>
    <s v="English"/>
    <n v="-8000000"/>
    <n v="-0.88888888888888884"/>
    <s v="90-110 minutes"/>
    <n v="-0.88888888888888884"/>
    <x v="1"/>
    <n v="0"/>
  </r>
  <r>
    <s v="Marci X"/>
    <x v="879"/>
    <x v="1037"/>
    <n v="836"/>
    <n v="2467"/>
    <n v="121"/>
    <n v="241"/>
    <x v="50"/>
    <n v="28"/>
    <n v="80"/>
    <n v="1646664"/>
    <n v="20000000"/>
    <x v="1538"/>
    <s v="Color"/>
    <x v="2"/>
    <s v="English"/>
    <x v="1"/>
    <x v="0"/>
    <s v="English"/>
    <n v="-18353336"/>
    <n v="-0.9176668"/>
    <s v="&lt;90 minutes"/>
    <n v="-0.9176668"/>
    <x v="1"/>
    <n v="0"/>
  </r>
  <r>
    <s v="Margaret"/>
    <x v="153"/>
    <x v="1038"/>
    <n v="13000"/>
    <n v="14638"/>
    <n v="50"/>
    <n v="0"/>
    <x v="27"/>
    <n v="116"/>
    <n v="186"/>
    <n v="46495"/>
    <n v="14000000"/>
    <x v="1539"/>
    <s v="Color"/>
    <x v="1"/>
    <s v="English"/>
    <x v="1"/>
    <x v="0"/>
    <s v="English"/>
    <n v="-13953505"/>
    <n v="-0.99667892857142859"/>
    <s v="&gt;150 minutes"/>
    <n v="-0.99667892857142859"/>
    <x v="1"/>
    <n v="0"/>
  </r>
  <r>
    <s v="Margin Call"/>
    <x v="23"/>
    <x v="84"/>
    <n v="18000"/>
    <n v="22834"/>
    <n v="78"/>
    <n v="21000"/>
    <x v="19"/>
    <n v="290"/>
    <n v="107"/>
    <n v="5354039"/>
    <n v="3500000"/>
    <x v="1540"/>
    <s v="Color"/>
    <x v="6"/>
    <s v="English"/>
    <x v="1"/>
    <x v="0"/>
    <s v="English"/>
    <n v="1854039"/>
    <n v="0.52972542857142857"/>
    <s v="90-110 minutes"/>
    <n v="0.52972542857142857"/>
    <x v="0"/>
    <n v="1"/>
  </r>
  <r>
    <s v="Maria Full of Grace"/>
    <x v="880"/>
    <x v="1039"/>
    <n v="280"/>
    <n v="308"/>
    <n v="13"/>
    <n v="0"/>
    <x v="1"/>
    <n v="155"/>
    <n v="101"/>
    <n v="6517198"/>
    <n v="3000000"/>
    <x v="1541"/>
    <s v="Color"/>
    <x v="4"/>
    <s v="Spanish"/>
    <x v="35"/>
    <x v="0"/>
    <s v="Other language"/>
    <n v="3517198"/>
    <n v="1.1723993333333333"/>
    <s v="90-110 minutes"/>
    <n v="1.1723993333333333"/>
    <x v="0"/>
    <n v="1"/>
  </r>
  <r>
    <s v="Marie Antoinette"/>
    <x v="186"/>
    <x v="1007"/>
    <n v="4000"/>
    <n v="7243"/>
    <n v="0"/>
    <n v="0"/>
    <x v="4"/>
    <n v="260"/>
    <n v="123"/>
    <n v="15962471"/>
    <n v="40000000"/>
    <x v="1542"/>
    <s v="Color"/>
    <x v="6"/>
    <s v="English"/>
    <x v="1"/>
    <x v="1"/>
    <s v="English"/>
    <n v="-24037529"/>
    <n v="-0.60093822499999994"/>
    <s v="111-130 minutes"/>
    <n v="-0.60093822500000005"/>
    <x v="1"/>
    <n v="0"/>
  </r>
  <r>
    <s v="Marilyn Hotchkiss' Ballroom Dancing and Charm School"/>
    <x v="881"/>
    <x v="366"/>
    <n v="882"/>
    <n v="1967"/>
    <n v="19"/>
    <n v="16"/>
    <x v="19"/>
    <n v="1"/>
    <n v="34"/>
    <n v="333658"/>
    <n v="34000"/>
    <x v="1543"/>
    <s v="Color"/>
    <x v="2"/>
    <s v="English"/>
    <x v="1"/>
    <x v="8"/>
    <s v="English"/>
    <n v="299658"/>
    <n v="8.8134705882352939"/>
    <s v="&lt;90 minutes"/>
    <n v="8.8134705882352939"/>
    <x v="0"/>
    <n v="1"/>
  </r>
  <r>
    <s v="Marley &amp; Me"/>
    <x v="361"/>
    <x v="843"/>
    <n v="2000"/>
    <n v="4811"/>
    <n v="64"/>
    <n v="11000"/>
    <x v="19"/>
    <n v="180"/>
    <n v="115"/>
    <n v="143151473"/>
    <n v="60000000"/>
    <x v="1544"/>
    <s v="Color"/>
    <x v="2"/>
    <s v="English"/>
    <x v="1"/>
    <x v="3"/>
    <s v="English"/>
    <n v="83151473"/>
    <n v="1.3858578833333333"/>
    <s v="111-130 minutes"/>
    <n v="1.3858578833333333"/>
    <x v="2"/>
    <n v="1"/>
  </r>
  <r>
    <s v="Marmaduke"/>
    <x v="157"/>
    <x v="687"/>
    <n v="15000"/>
    <n v="20061"/>
    <n v="9"/>
    <n v="0"/>
    <x v="36"/>
    <n v="98"/>
    <n v="87"/>
    <n v="33643461"/>
    <n v="50000000"/>
    <x v="355"/>
    <s v="Color"/>
    <x v="2"/>
    <s v="English"/>
    <x v="1"/>
    <x v="3"/>
    <s v="English"/>
    <n v="-16356539"/>
    <n v="-0.32713077999999995"/>
    <s v="&lt;90 minutes"/>
    <n v="-0.32713078000000001"/>
    <x v="1"/>
    <n v="0"/>
  </r>
  <r>
    <s v="Married Life"/>
    <x v="882"/>
    <x v="1040"/>
    <n v="60"/>
    <n v="141"/>
    <n v="60"/>
    <n v="314"/>
    <x v="26"/>
    <n v="121"/>
    <n v="91"/>
    <n v="1506998"/>
    <n v="12000000"/>
    <x v="1545"/>
    <s v="Color"/>
    <x v="4"/>
    <s v="English"/>
    <x v="1"/>
    <x v="1"/>
    <s v="English"/>
    <n v="-10493002"/>
    <n v="-0.87441683333333331"/>
    <s v="90-110 minutes"/>
    <n v="-0.87441683333333331"/>
    <x v="1"/>
    <n v="0"/>
  </r>
  <r>
    <s v="Mars Attacks!"/>
    <x v="205"/>
    <x v="151"/>
    <n v="20000"/>
    <n v="22590"/>
    <n v="13000"/>
    <n v="0"/>
    <x v="26"/>
    <n v="132"/>
    <n v="106"/>
    <n v="37754208"/>
    <n v="70000000"/>
    <x v="1037"/>
    <s v="Color"/>
    <x v="5"/>
    <s v="English"/>
    <x v="1"/>
    <x v="1"/>
    <s v="English"/>
    <n v="-32245792"/>
    <n v="-0.46065417142857146"/>
    <s v="90-110 minutes"/>
    <n v="-0.4606541714285714"/>
    <x v="2"/>
    <n v="0"/>
  </r>
  <r>
    <s v="Mars Needs Moms"/>
    <x v="883"/>
    <x v="1041"/>
    <n v="921"/>
    <n v="2652"/>
    <n v="25"/>
    <n v="0"/>
    <x v="33"/>
    <n v="132"/>
    <n v="88"/>
    <n v="21379315"/>
    <n v="150000000"/>
    <x v="1546"/>
    <s v="Color"/>
    <x v="5"/>
    <s v="English"/>
    <x v="1"/>
    <x v="3"/>
    <s v="English"/>
    <n v="-128620685"/>
    <n v="-0.8574712333333333"/>
    <s v="&lt;90 minutes"/>
    <n v="-0.8574712333333333"/>
    <x v="2"/>
    <n v="0"/>
  </r>
  <r>
    <s v="Martian Child"/>
    <x v="20"/>
    <x v="1042"/>
    <n v="1000"/>
    <n v="2495"/>
    <n v="43"/>
    <n v="0"/>
    <x v="9"/>
    <n v="118"/>
    <n v="106"/>
    <n v="7486906"/>
    <n v="27000000"/>
    <x v="1547"/>
    <s v="Color"/>
    <x v="2"/>
    <s v="English"/>
    <x v="1"/>
    <x v="3"/>
    <s v="English"/>
    <n v="-19513094"/>
    <n v="-0.72270718518518517"/>
    <s v="90-110 minutes"/>
    <n v="-0.72270718518518517"/>
    <x v="1"/>
    <n v="0"/>
  </r>
  <r>
    <s v="Martin Lawrence Live: Runteldat"/>
    <x v="884"/>
    <x v="1043"/>
    <n v="71"/>
    <n v="159"/>
    <n v="9"/>
    <n v="63"/>
    <x v="33"/>
    <n v="24"/>
    <n v="113"/>
    <n v="19184015"/>
    <n v="3000000"/>
    <x v="1548"/>
    <s v="Color"/>
    <x v="6"/>
    <s v="English"/>
    <x v="1"/>
    <x v="0"/>
    <s v="English"/>
    <n v="16184015"/>
    <n v="5.3946716666666665"/>
    <s v="111-130 minutes"/>
    <n v="5.3946716666666665"/>
    <x v="0"/>
    <n v="1"/>
  </r>
  <r>
    <s v="Marvin's Room"/>
    <x v="308"/>
    <x v="1044"/>
    <n v="29000"/>
    <n v="63194"/>
    <n v="4"/>
    <n v="1000"/>
    <x v="12"/>
    <n v="45"/>
    <n v="98"/>
    <n v="12782508"/>
    <n v="23000000"/>
    <x v="1549"/>
    <s v="Color"/>
    <x v="1"/>
    <s v="English"/>
    <x v="1"/>
    <x v="1"/>
    <s v="English"/>
    <n v="-10217492"/>
    <n v="-0.44423878260869565"/>
    <s v="90-110 minutes"/>
    <n v="-0.44423878260869565"/>
    <x v="1"/>
    <n v="0"/>
  </r>
  <r>
    <s v="Mary Poppins"/>
    <x v="885"/>
    <x v="1045"/>
    <n v="382"/>
    <n v="2045"/>
    <n v="55"/>
    <n v="0"/>
    <x v="24"/>
    <n v="145"/>
    <n v="139"/>
    <n v="102300000"/>
    <n v="6000000"/>
    <x v="1550"/>
    <s v="Color"/>
    <x v="2"/>
    <s v="English"/>
    <x v="1"/>
    <x v="6"/>
    <s v="English"/>
    <n v="96300000"/>
    <n v="16.05"/>
    <s v="131-150 minutes"/>
    <n v="16.05"/>
    <x v="0"/>
    <n v="1"/>
  </r>
  <r>
    <s v="Mary Reilly"/>
    <x v="173"/>
    <x v="444"/>
    <n v="8000"/>
    <n v="8349"/>
    <n v="350"/>
    <n v="616"/>
    <x v="16"/>
    <n v="46"/>
    <n v="108"/>
    <n v="5600000"/>
    <n v="47000000"/>
    <x v="1551"/>
    <s v="Color"/>
    <x v="1"/>
    <s v="English"/>
    <x v="1"/>
    <x v="0"/>
    <s v="English"/>
    <n v="-41400000"/>
    <n v="-0.88085106382978728"/>
    <s v="90-110 minutes"/>
    <n v="-0.88085106382978728"/>
    <x v="1"/>
    <n v="0"/>
  </r>
  <r>
    <s v="Master and Commander: The Far Side of the World"/>
    <x v="580"/>
    <x v="552"/>
    <n v="613"/>
    <n v="1205"/>
    <n v="608"/>
    <n v="0"/>
    <x v="14"/>
    <n v="244"/>
    <n v="138"/>
    <n v="93926386"/>
    <n v="150000000"/>
    <x v="1552"/>
    <s v="Color"/>
    <x v="5"/>
    <s v="English"/>
    <x v="1"/>
    <x v="1"/>
    <s v="English"/>
    <n v="-56073614"/>
    <n v="-0.37382409333333333"/>
    <s v="131-150 minutes"/>
    <n v="-0.37382409333333333"/>
    <x v="2"/>
    <n v="0"/>
  </r>
  <r>
    <s v="Match Point"/>
    <x v="371"/>
    <x v="209"/>
    <n v="19000"/>
    <n v="20391"/>
    <n v="11000"/>
    <n v="0"/>
    <x v="18"/>
    <n v="278"/>
    <n v="119"/>
    <n v="23089926"/>
    <n v="15000000"/>
    <x v="1553"/>
    <s v="Color"/>
    <x v="1"/>
    <s v="English"/>
    <x v="4"/>
    <x v="0"/>
    <s v="English"/>
    <n v="8089926"/>
    <n v="0.53932840000000004"/>
    <s v="111-130 minutes"/>
    <n v="0.53932840000000004"/>
    <x v="1"/>
    <n v="1"/>
  </r>
  <r>
    <s v="Maurice"/>
    <x v="886"/>
    <x v="94"/>
    <n v="443"/>
    <n v="1269"/>
    <n v="133"/>
    <n v="963"/>
    <x v="24"/>
    <n v="29"/>
    <n v="140"/>
    <n v="3130592"/>
    <n v="2600000"/>
    <x v="1554"/>
    <s v="Color"/>
    <x v="1"/>
    <s v="English"/>
    <x v="4"/>
    <x v="0"/>
    <s v="English"/>
    <n v="530592"/>
    <n v="0.20407384615384605"/>
    <s v="131-150 minutes"/>
    <n v="0.20407384615384616"/>
    <x v="0"/>
    <n v="0"/>
  </r>
  <r>
    <s v="Max"/>
    <x v="718"/>
    <x v="1046"/>
    <n v="1000"/>
    <n v="2851"/>
    <n v="132"/>
    <n v="33000"/>
    <x v="9"/>
    <n v="61"/>
    <n v="111"/>
    <n v="42652003"/>
    <n v="20000000"/>
    <x v="1555"/>
    <s v="Color"/>
    <x v="3"/>
    <s v="English"/>
    <x v="1"/>
    <x v="3"/>
    <s v="English"/>
    <n v="22652003"/>
    <n v="1.13260015"/>
    <s v="111-130 minutes"/>
    <n v="1.13260015"/>
    <x v="1"/>
    <n v="1"/>
  </r>
  <r>
    <s v="Max Keeble's Big Move"/>
    <x v="257"/>
    <x v="170"/>
    <n v="833"/>
    <n v="4551"/>
    <n v="25"/>
    <n v="371"/>
    <x v="13"/>
    <n v="37"/>
    <n v="91"/>
    <n v="17292381"/>
    <n v="12000000"/>
    <x v="1556"/>
    <s v="Color"/>
    <x v="2"/>
    <s v="English"/>
    <x v="1"/>
    <x v="3"/>
    <s v="English"/>
    <n v="5292381"/>
    <n v="0.44103175000000006"/>
    <s v="90-110 minutes"/>
    <n v="0.44103175"/>
    <x v="1"/>
    <n v="0"/>
  </r>
  <r>
    <s v="Max Payne"/>
    <x v="310"/>
    <x v="70"/>
    <n v="15000"/>
    <n v="16249"/>
    <n v="212"/>
    <n v="0"/>
    <x v="33"/>
    <n v="228"/>
    <n v="103"/>
    <n v="40687294"/>
    <n v="35000000"/>
    <x v="1557"/>
    <s v="Color"/>
    <x v="5"/>
    <s v="English"/>
    <x v="14"/>
    <x v="1"/>
    <s v="English"/>
    <n v="5687294"/>
    <n v="0.16249411428571436"/>
    <s v="90-110 minutes"/>
    <n v="0.16249411428571428"/>
    <x v="1"/>
    <n v="0"/>
  </r>
  <r>
    <s v="Maximum Risk"/>
    <x v="887"/>
    <x v="1047"/>
    <n v="900"/>
    <n v="1634"/>
    <n v="17"/>
    <n v="503"/>
    <x v="33"/>
    <n v="50"/>
    <n v="101"/>
    <n v="14095303"/>
    <n v="25000000"/>
    <x v="1558"/>
    <s v="Color"/>
    <x v="5"/>
    <s v="English"/>
    <x v="1"/>
    <x v="0"/>
    <s v="English"/>
    <n v="-10904697"/>
    <n v="-0.43618787999999997"/>
    <s v="90-110 minutes"/>
    <n v="-0.43618787999999997"/>
    <x v="1"/>
    <n v="0"/>
  </r>
  <r>
    <s v="May"/>
    <x v="888"/>
    <x v="1048"/>
    <n v="701"/>
    <n v="2489"/>
    <n v="75"/>
    <n v="0"/>
    <x v="12"/>
    <n v="114"/>
    <n v="93"/>
    <n v="145540"/>
    <n v="500000"/>
    <x v="1559"/>
    <s v="Color"/>
    <x v="1"/>
    <s v="English"/>
    <x v="1"/>
    <x v="0"/>
    <s v="English"/>
    <n v="-354460"/>
    <n v="-0.70891999999999999"/>
    <s v="90-110 minutes"/>
    <n v="-0.70891999999999999"/>
    <x v="0"/>
    <n v="0"/>
  </r>
  <r>
    <s v="McFarland, USA"/>
    <x v="889"/>
    <x v="1049"/>
    <n v="427"/>
    <n v="952"/>
    <n v="51"/>
    <n v="21000"/>
    <x v="14"/>
    <n v="113"/>
    <n v="129"/>
    <n v="44469602"/>
    <n v="17000000"/>
    <x v="1560"/>
    <s v="Color"/>
    <x v="6"/>
    <s v="English"/>
    <x v="1"/>
    <x v="3"/>
    <s v="English"/>
    <n v="27469602"/>
    <n v="1.6158589411764708"/>
    <s v="111-130 minutes"/>
    <n v="1.6158589411764706"/>
    <x v="1"/>
    <n v="1"/>
  </r>
  <r>
    <s v="Me and Orson Welles"/>
    <x v="890"/>
    <x v="95"/>
    <n v="962"/>
    <n v="1591"/>
    <n v="0"/>
    <n v="0"/>
    <x v="9"/>
    <n v="160"/>
    <n v="107"/>
    <n v="1186957"/>
    <n v="25000000"/>
    <x v="1561"/>
    <s v="Color"/>
    <x v="1"/>
    <s v="English"/>
    <x v="4"/>
    <x v="1"/>
    <s v="English"/>
    <n v="-23813043"/>
    <n v="-0.95252172000000002"/>
    <s v="90-110 minutes"/>
    <n v="-0.95252172000000002"/>
    <x v="1"/>
    <n v="0"/>
  </r>
  <r>
    <s v="Me and You and Everyone We Know"/>
    <x v="891"/>
    <x v="1050"/>
    <n v="538"/>
    <n v="1349"/>
    <n v="244"/>
    <n v="0"/>
    <x v="14"/>
    <n v="151"/>
    <n v="91"/>
    <n v="3885134"/>
    <n v="2000000"/>
    <x v="1562"/>
    <s v="Color"/>
    <x v="2"/>
    <s v="English"/>
    <x v="1"/>
    <x v="0"/>
    <s v="English"/>
    <n v="1885134"/>
    <n v="0.94256699999999993"/>
    <s v="90-110 minutes"/>
    <n v="0.94256700000000004"/>
    <x v="0"/>
    <n v="1"/>
  </r>
  <r>
    <s v="Me, Myself &amp; Irene"/>
    <x v="527"/>
    <x v="641"/>
    <n v="889"/>
    <n v="1711"/>
    <n v="101"/>
    <n v="0"/>
    <x v="27"/>
    <n v="155"/>
    <n v="116"/>
    <n v="90567722"/>
    <n v="51000000"/>
    <x v="1563"/>
    <s v="Color"/>
    <x v="2"/>
    <s v="English"/>
    <x v="1"/>
    <x v="0"/>
    <s v="English"/>
    <n v="39567722"/>
    <n v="0.77583768627450977"/>
    <s v="111-130 minutes"/>
    <n v="0.77583768627450977"/>
    <x v="2"/>
    <n v="1"/>
  </r>
  <r>
    <s v="Mean Creek"/>
    <x v="892"/>
    <x v="1051"/>
    <n v="710"/>
    <n v="2655"/>
    <n v="9"/>
    <n v="1000"/>
    <x v="40"/>
    <n v="126"/>
    <n v="90"/>
    <n v="603943"/>
    <n v="500000"/>
    <x v="924"/>
    <s v="Color"/>
    <x v="4"/>
    <s v="English"/>
    <x v="1"/>
    <x v="0"/>
    <s v="English"/>
    <n v="103943"/>
    <n v="0.20788600000000002"/>
    <s v="90-110 minutes"/>
    <n v="0.20788599999999999"/>
    <x v="0"/>
    <n v="0"/>
  </r>
  <r>
    <s v="Mean Girls"/>
    <x v="123"/>
    <x v="728"/>
    <n v="2000"/>
    <n v="5032"/>
    <n v="70"/>
    <n v="0"/>
    <x v="20"/>
    <n v="159"/>
    <n v="97"/>
    <n v="86049418"/>
    <n v="17000000"/>
    <x v="1564"/>
    <s v="Color"/>
    <x v="2"/>
    <s v="English"/>
    <x v="1"/>
    <x v="1"/>
    <s v="English"/>
    <n v="69049418"/>
    <n v="4.0617304705882349"/>
    <s v="90-110 minutes"/>
    <n v="4.0617304705882349"/>
    <x v="1"/>
    <n v="1"/>
  </r>
  <r>
    <s v="Mean Machine"/>
    <x v="448"/>
    <x v="1052"/>
    <n v="26000"/>
    <n v="29325"/>
    <n v="0"/>
    <n v="0"/>
    <x v="27"/>
    <n v="54"/>
    <n v="99"/>
    <n v="92191"/>
    <n v="2500000"/>
    <x v="1565"/>
    <s v="Color"/>
    <x v="2"/>
    <s v="English"/>
    <x v="4"/>
    <x v="0"/>
    <s v="English"/>
    <n v="-2407809"/>
    <n v="-0.96312359999999997"/>
    <s v="90-110 minutes"/>
    <n v="-0.96312359999999997"/>
    <x v="0"/>
    <n v="0"/>
  </r>
  <r>
    <s v="Mean Streets"/>
    <x v="10"/>
    <x v="388"/>
    <n v="22000"/>
    <n v="23737"/>
    <n v="17000"/>
    <n v="0"/>
    <x v="14"/>
    <n v="112"/>
    <n v="112"/>
    <n v="32645"/>
    <n v="500000"/>
    <x v="1566"/>
    <s v="Color"/>
    <x v="4"/>
    <s v="English"/>
    <x v="1"/>
    <x v="0"/>
    <s v="English"/>
    <n v="-467355"/>
    <n v="-0.93471000000000004"/>
    <s v="111-130 minutes"/>
    <n v="-0.93471000000000004"/>
    <x v="0"/>
    <n v="0"/>
  </r>
  <r>
    <s v="Medicine Man"/>
    <x v="893"/>
    <x v="276"/>
    <n v="472"/>
    <n v="519"/>
    <n v="323"/>
    <n v="694"/>
    <x v="10"/>
    <n v="25"/>
    <n v="106"/>
    <n v="45500797"/>
    <n v="40000000"/>
    <x v="1567"/>
    <s v="Color"/>
    <x v="3"/>
    <s v="English"/>
    <x v="1"/>
    <x v="1"/>
    <s v="English"/>
    <n v="5500797"/>
    <n v="0.1375199250000001"/>
    <s v="90-110 minutes"/>
    <n v="0.13751992499999999"/>
    <x v="1"/>
    <n v="0"/>
  </r>
  <r>
    <s v="Meet Dave"/>
    <x v="894"/>
    <x v="103"/>
    <n v="973"/>
    <n v="1865"/>
    <n v="48"/>
    <n v="791"/>
    <x v="38"/>
    <n v="127"/>
    <n v="90"/>
    <n v="11802056"/>
    <n v="60000000"/>
    <x v="1568"/>
    <s v="Color"/>
    <x v="3"/>
    <s v="English"/>
    <x v="1"/>
    <x v="3"/>
    <s v="English"/>
    <n v="-48197944"/>
    <n v="-0.80329906666666662"/>
    <s v="90-110 minutes"/>
    <n v="-0.80329906666666662"/>
    <x v="2"/>
    <n v="0"/>
  </r>
  <r>
    <s v="Meet Joe Black"/>
    <x v="138"/>
    <x v="306"/>
    <n v="12000"/>
    <n v="23950"/>
    <n v="102"/>
    <n v="10000"/>
    <x v="19"/>
    <n v="98"/>
    <n v="178"/>
    <n v="44606335"/>
    <n v="90000000"/>
    <x v="1569"/>
    <s v="Color"/>
    <x v="1"/>
    <s v="English"/>
    <x v="1"/>
    <x v="1"/>
    <s v="English"/>
    <n v="-45393665"/>
    <n v="-0.50437405555555559"/>
    <s v="&gt;150 minutes"/>
    <n v="-0.50437405555555559"/>
    <x v="2"/>
    <n v="0"/>
  </r>
  <r>
    <s v="Meet the Deedles"/>
    <x v="14"/>
    <x v="1053"/>
    <n v="23000"/>
    <n v="24436"/>
    <n v="9"/>
    <n v="839"/>
    <x v="54"/>
    <n v="18"/>
    <n v="93"/>
    <n v="4308981"/>
    <n v="24000000"/>
    <x v="1570"/>
    <s v="Color"/>
    <x v="2"/>
    <s v="English"/>
    <x v="1"/>
    <x v="3"/>
    <s v="English"/>
    <n v="-19691019"/>
    <n v="-0.82045912499999996"/>
    <s v="90-110 minutes"/>
    <n v="-0.82045912499999996"/>
    <x v="1"/>
    <n v="0"/>
  </r>
  <r>
    <s v="Meet the Fockers"/>
    <x v="10"/>
    <x v="248"/>
    <n v="22000"/>
    <n v="24938"/>
    <n v="116"/>
    <n v="0"/>
    <x v="26"/>
    <n v="141"/>
    <n v="106"/>
    <n v="279167575"/>
    <n v="80000000"/>
    <x v="1571"/>
    <s v="Color"/>
    <x v="2"/>
    <s v="English"/>
    <x v="1"/>
    <x v="1"/>
    <s v="English"/>
    <n v="199167575"/>
    <n v="2.4895946874999999"/>
    <s v="90-110 minutes"/>
    <n v="2.4895946874999999"/>
    <x v="2"/>
    <n v="1"/>
  </r>
  <r>
    <s v="Meet the Parents"/>
    <x v="10"/>
    <x v="248"/>
    <n v="22000"/>
    <n v="24286"/>
    <n v="116"/>
    <n v="0"/>
    <x v="20"/>
    <n v="150"/>
    <n v="108"/>
    <n v="166225040"/>
    <n v="55000000"/>
    <x v="1572"/>
    <s v="Color"/>
    <x v="2"/>
    <s v="English"/>
    <x v="1"/>
    <x v="1"/>
    <s v="English"/>
    <n v="111225040"/>
    <n v="2.0222734545454544"/>
    <s v="90-110 minutes"/>
    <n v="2.0222734545454544"/>
    <x v="2"/>
    <n v="1"/>
  </r>
  <r>
    <s v="Meet the Spartans"/>
    <x v="503"/>
    <x v="585"/>
    <n v="869"/>
    <n v="3854"/>
    <n v="82"/>
    <n v="0"/>
    <x v="60"/>
    <n v="111"/>
    <n v="86"/>
    <n v="38232624"/>
    <n v="30000000"/>
    <x v="1573"/>
    <s v="Color"/>
    <x v="2"/>
    <s v="English"/>
    <x v="1"/>
    <x v="1"/>
    <s v="English"/>
    <n v="8232624"/>
    <n v="0.27442079999999991"/>
    <s v="&lt;90 minutes"/>
    <n v="0.27442080000000002"/>
    <x v="1"/>
    <n v="0"/>
  </r>
  <r>
    <s v="Megaforce"/>
    <x v="895"/>
    <x v="1054"/>
    <n v="456"/>
    <n v="1356"/>
    <n v="379"/>
    <n v="0"/>
    <x v="47"/>
    <n v="40"/>
    <n v="99"/>
    <n v="5333658"/>
    <n v="20000000"/>
    <x v="1574"/>
    <s v="Color"/>
    <x v="5"/>
    <s v="English"/>
    <x v="1"/>
    <x v="3"/>
    <s v="English"/>
    <n v="-14666342"/>
    <n v="-0.73331710000000006"/>
    <s v="90-110 minutes"/>
    <n v="-0.73331710000000006"/>
    <x v="1"/>
    <n v="0"/>
  </r>
  <r>
    <s v="Megamind"/>
    <x v="231"/>
    <x v="1055"/>
    <n v="24000"/>
    <n v="46120"/>
    <n v="96"/>
    <n v="13000"/>
    <x v="40"/>
    <n v="233"/>
    <n v="95"/>
    <n v="148337537"/>
    <n v="130000000"/>
    <x v="1321"/>
    <s v="Color"/>
    <x v="5"/>
    <s v="English"/>
    <x v="1"/>
    <x v="3"/>
    <s v="English"/>
    <n v="18337537"/>
    <n v="0.14105797692307687"/>
    <s v="90-110 minutes"/>
    <n v="0.14105797692307692"/>
    <x v="2"/>
    <n v="0"/>
  </r>
  <r>
    <s v="Megiddo: The Omega Code 2"/>
    <x v="144"/>
    <x v="885"/>
    <n v="2000"/>
    <n v="4221"/>
    <n v="53"/>
    <n v="158"/>
    <x v="56"/>
    <n v="18"/>
    <n v="104"/>
    <n v="5974653"/>
    <n v="22000000"/>
    <x v="1575"/>
    <s v="Color"/>
    <x v="5"/>
    <s v="English"/>
    <x v="1"/>
    <x v="1"/>
    <s v="English"/>
    <n v="-16025347"/>
    <n v="-0.72842486363636372"/>
    <s v="90-110 minutes"/>
    <n v="-0.72842486363636361"/>
    <x v="1"/>
    <n v="0"/>
  </r>
  <r>
    <s v="Melancholia"/>
    <x v="896"/>
    <x v="540"/>
    <n v="10000"/>
    <n v="15835"/>
    <n v="3000"/>
    <n v="50000"/>
    <x v="19"/>
    <n v="439"/>
    <n v="130"/>
    <n v="3029870"/>
    <n v="7400000"/>
    <x v="1384"/>
    <s v="Color"/>
    <x v="1"/>
    <s v="English"/>
    <x v="10"/>
    <x v="0"/>
    <s v="English"/>
    <n v="-4370130"/>
    <n v="-0.59055810810810816"/>
    <s v="111-130 minutes"/>
    <n v="-0.59055810810810816"/>
    <x v="0"/>
    <n v="0"/>
  </r>
  <r>
    <s v="Memento"/>
    <x v="426"/>
    <x v="279"/>
    <n v="716"/>
    <n v="1997"/>
    <n v="22000"/>
    <n v="40000"/>
    <x v="43"/>
    <n v="274"/>
    <n v="113"/>
    <n v="25530884"/>
    <n v="9000000"/>
    <x v="1576"/>
    <s v="Black and White"/>
    <x v="9"/>
    <s v="English"/>
    <x v="1"/>
    <x v="0"/>
    <s v="English"/>
    <n v="16530884"/>
    <n v="1.8367648888888888"/>
    <s v="111-130 minutes"/>
    <n v="1.8367648888888888"/>
    <x v="1"/>
    <n v="1"/>
  </r>
  <r>
    <s v="Memoirs of a Geisha"/>
    <x v="22"/>
    <x v="459"/>
    <n v="879"/>
    <n v="2380"/>
    <n v="252"/>
    <n v="0"/>
    <x v="40"/>
    <n v="229"/>
    <n v="145"/>
    <n v="57010853"/>
    <n v="85000000"/>
    <x v="1577"/>
    <s v="Color"/>
    <x v="1"/>
    <s v="English"/>
    <x v="1"/>
    <x v="1"/>
    <s v="English"/>
    <n v="-27989147"/>
    <n v="-0.32928408235294115"/>
    <s v="131-150 minutes"/>
    <n v="-0.32928408235294115"/>
    <x v="2"/>
    <n v="0"/>
  </r>
  <r>
    <s v="Memoirs of an Invisible Man"/>
    <x v="897"/>
    <x v="320"/>
    <n v="782"/>
    <n v="2125"/>
    <n v="0"/>
    <n v="630"/>
    <x v="11"/>
    <n v="40"/>
    <n v="99"/>
    <n v="14358033"/>
    <n v="40000000"/>
    <x v="1578"/>
    <s v="Color"/>
    <x v="2"/>
    <s v="English"/>
    <x v="1"/>
    <x v="1"/>
    <s v="English"/>
    <n v="-25641967"/>
    <n v="-0.64104917500000003"/>
    <s v="90-110 minutes"/>
    <n v="-0.64104917500000003"/>
    <x v="1"/>
    <n v="0"/>
  </r>
  <r>
    <s v="Men in Black"/>
    <x v="124"/>
    <x v="319"/>
    <n v="10000"/>
    <n v="12998"/>
    <n v="188"/>
    <n v="0"/>
    <x v="40"/>
    <n v="175"/>
    <n v="98"/>
    <n v="250147615"/>
    <n v="90000000"/>
    <x v="1579"/>
    <s v="Color"/>
    <x v="3"/>
    <s v="English"/>
    <x v="1"/>
    <x v="1"/>
    <s v="English"/>
    <n v="160147615"/>
    <n v="1.7794179444444445"/>
    <s v="90-110 minutes"/>
    <n v="1.7794179444444445"/>
    <x v="2"/>
    <n v="1"/>
  </r>
  <r>
    <s v="Men in Black 3"/>
    <x v="124"/>
    <x v="319"/>
    <n v="10000"/>
    <n v="12572"/>
    <n v="188"/>
    <n v="40000"/>
    <x v="9"/>
    <n v="451"/>
    <n v="106"/>
    <n v="179020854"/>
    <n v="225000000"/>
    <x v="1580"/>
    <s v="Color"/>
    <x v="5"/>
    <s v="English"/>
    <x v="1"/>
    <x v="1"/>
    <s v="English"/>
    <n v="-45979146"/>
    <n v="-0.20435175999999999"/>
    <s v="90-110 minutes"/>
    <n v="-0.20435175999999999"/>
    <x v="2"/>
    <n v="0"/>
  </r>
  <r>
    <s v="Men in Black II"/>
    <x v="124"/>
    <x v="319"/>
    <n v="10000"/>
    <n v="14823"/>
    <n v="188"/>
    <n v="2000"/>
    <x v="8"/>
    <n v="208"/>
    <n v="88"/>
    <n v="190418803"/>
    <n v="140000000"/>
    <x v="1581"/>
    <s v="Color"/>
    <x v="5"/>
    <s v="English"/>
    <x v="1"/>
    <x v="1"/>
    <s v="English"/>
    <n v="50418803"/>
    <n v="0.3601343071428571"/>
    <s v="&lt;90 minutes"/>
    <n v="0.36013430714285716"/>
    <x v="2"/>
    <n v="0"/>
  </r>
  <r>
    <s v="Men of Honor"/>
    <x v="10"/>
    <x v="694"/>
    <n v="22000"/>
    <n v="36069"/>
    <n v="88"/>
    <n v="0"/>
    <x v="2"/>
    <n v="98"/>
    <n v="129"/>
    <n v="48814909"/>
    <n v="32000000"/>
    <x v="1582"/>
    <s v="Color"/>
    <x v="6"/>
    <s v="English"/>
    <x v="1"/>
    <x v="0"/>
    <s v="English"/>
    <n v="16814909"/>
    <n v="0.52546590625"/>
    <s v="111-130 minutes"/>
    <n v="0.52546590625"/>
    <x v="1"/>
    <n v="1"/>
  </r>
  <r>
    <s v="Men with Brooms"/>
    <x v="898"/>
    <x v="1056"/>
    <n v="611"/>
    <n v="1834"/>
    <n v="329"/>
    <n v="0"/>
    <x v="10"/>
    <n v="9"/>
    <n v="102"/>
    <n v="4239767"/>
    <n v="7500000"/>
    <x v="1583"/>
    <s v="Color"/>
    <x v="2"/>
    <s v="English"/>
    <x v="14"/>
    <x v="0"/>
    <s v="English"/>
    <n v="-3260233"/>
    <n v="-0.43469773333333328"/>
    <s v="90-110 minutes"/>
    <n v="-0.43469773333333334"/>
    <x v="0"/>
    <n v="0"/>
  </r>
  <r>
    <s v="Menace II Society"/>
    <x v="79"/>
    <x v="742"/>
    <n v="851"/>
    <n v="3036"/>
    <n v="117"/>
    <n v="0"/>
    <x v="1"/>
    <n v="28"/>
    <n v="97"/>
    <n v="27900000"/>
    <n v="3500000"/>
    <x v="1584"/>
    <s v="Color"/>
    <x v="4"/>
    <s v="English"/>
    <x v="1"/>
    <x v="0"/>
    <s v="English"/>
    <n v="24400000"/>
    <n v="6.9714285714285715"/>
    <s v="90-110 minutes"/>
    <n v="6.9714285714285715"/>
    <x v="0"/>
    <n v="1"/>
  </r>
  <r>
    <s v="Mercury Rising"/>
    <x v="11"/>
    <x v="473"/>
    <n v="13000"/>
    <n v="16536"/>
    <n v="17"/>
    <n v="0"/>
    <x v="8"/>
    <n v="79"/>
    <n v="111"/>
    <n v="32940507"/>
    <n v="60000000"/>
    <x v="765"/>
    <s v="Color"/>
    <x v="5"/>
    <s v="English"/>
    <x v="1"/>
    <x v="0"/>
    <s v="English"/>
    <n v="-27059493"/>
    <n v="-0.45099155000000002"/>
    <s v="111-130 minutes"/>
    <n v="-0.45099155000000002"/>
    <x v="2"/>
    <n v="0"/>
  </r>
  <r>
    <s v="Mercy Streets"/>
    <x v="899"/>
    <x v="592"/>
    <n v="602"/>
    <n v="1281"/>
    <n v="16"/>
    <n v="12"/>
    <x v="5"/>
    <n v="15"/>
    <n v="106"/>
    <n v="171988"/>
    <n v="600000"/>
    <x v="1585"/>
    <s v="Color"/>
    <x v="5"/>
    <s v="English"/>
    <x v="1"/>
    <x v="1"/>
    <s v="English"/>
    <n v="-428012"/>
    <n v="-0.71335333333333328"/>
    <s v="90-110 minutes"/>
    <n v="-0.71335333333333328"/>
    <x v="0"/>
    <n v="0"/>
  </r>
  <r>
    <s v="Message in a Bottle"/>
    <x v="62"/>
    <x v="202"/>
    <n v="18000"/>
    <n v="19815"/>
    <n v="43"/>
    <n v="0"/>
    <x v="8"/>
    <n v="85"/>
    <n v="131"/>
    <n v="52799004"/>
    <n v="55000000"/>
    <x v="1586"/>
    <s v="Color"/>
    <x v="1"/>
    <s v="English"/>
    <x v="1"/>
    <x v="1"/>
    <s v="English"/>
    <n v="-2200996"/>
    <n v="-4.0018109090909082E-2"/>
    <s v="131-150 minutes"/>
    <n v="-4.0018109090909089E-2"/>
    <x v="2"/>
    <n v="0"/>
  </r>
  <r>
    <s v="Metropolis"/>
    <x v="900"/>
    <x v="1057"/>
    <n v="136"/>
    <n v="203"/>
    <n v="756"/>
    <n v="12000"/>
    <x v="15"/>
    <n v="260"/>
    <n v="145"/>
    <n v="26435"/>
    <n v="6000000"/>
    <x v="1587"/>
    <s v="Black and White"/>
    <x v="1"/>
    <s v="German"/>
    <x v="2"/>
    <x v="4"/>
    <s v="Other language"/>
    <n v="-5973565"/>
    <n v="-0.99559416666666667"/>
    <s v="131-150 minutes"/>
    <n v="-0.99559416666666667"/>
    <x v="0"/>
    <n v="0"/>
  </r>
  <r>
    <s v="Metropolitan"/>
    <x v="901"/>
    <x v="1058"/>
    <n v="88"/>
    <n v="173"/>
    <n v="89"/>
    <n v="865"/>
    <x v="1"/>
    <n v="71"/>
    <n v="98"/>
    <n v="2938208"/>
    <n v="225000"/>
    <x v="1588"/>
    <s v="Color"/>
    <x v="2"/>
    <s v="English"/>
    <x v="1"/>
    <x v="1"/>
    <s v="English"/>
    <n v="2713208"/>
    <n v="12.058702222222223"/>
    <s v="90-110 minutes"/>
    <n v="12.058702222222223"/>
    <x v="0"/>
    <n v="1"/>
  </r>
  <r>
    <s v="Mi America"/>
    <x v="902"/>
    <x v="1059"/>
    <n v="128"/>
    <n v="214"/>
    <n v="7"/>
    <n v="305"/>
    <x v="2"/>
    <n v="4"/>
    <n v="125"/>
    <n v="3330"/>
    <n v="2100000"/>
    <x v="1589"/>
    <s v="Color"/>
    <x v="4"/>
    <s v="English"/>
    <x v="1"/>
    <x v="0"/>
    <s v="English"/>
    <n v="-2096670"/>
    <n v="-0.9984142857142857"/>
    <s v="111-130 minutes"/>
    <n v="-0.9984142857142857"/>
    <x v="0"/>
    <n v="0"/>
  </r>
  <r>
    <s v="Michael Clayton"/>
    <x v="298"/>
    <x v="644"/>
    <n v="1000"/>
    <n v="3284"/>
    <n v="209"/>
    <n v="0"/>
    <x v="40"/>
    <n v="299"/>
    <n v="119"/>
    <n v="49024969"/>
    <n v="25000000"/>
    <x v="1590"/>
    <s v="Color"/>
    <x v="4"/>
    <s v="English"/>
    <x v="1"/>
    <x v="0"/>
    <s v="English"/>
    <n v="24024969"/>
    <n v="0.96099876000000006"/>
    <s v="111-130 minutes"/>
    <n v="0.96099875999999995"/>
    <x v="1"/>
    <n v="1"/>
  </r>
  <r>
    <s v="Michael Collins"/>
    <x v="329"/>
    <x v="884"/>
    <n v="25000"/>
    <n v="48482"/>
    <n v="277"/>
    <n v="0"/>
    <x v="19"/>
    <n v="44"/>
    <n v="133"/>
    <n v="11030963"/>
    <n v="28000000"/>
    <x v="1591"/>
    <s v="Black and White"/>
    <x v="6"/>
    <s v="English"/>
    <x v="4"/>
    <x v="0"/>
    <s v="English"/>
    <n v="-16969037"/>
    <n v="-0.60603703571428569"/>
    <s v="131-150 minutes"/>
    <n v="-0.60603703571428569"/>
    <x v="1"/>
    <n v="0"/>
  </r>
  <r>
    <s v="Mickey Blue Eyes"/>
    <x v="903"/>
    <x v="1060"/>
    <n v="711"/>
    <n v="2913"/>
    <n v="6"/>
    <n v="445"/>
    <x v="16"/>
    <n v="90"/>
    <n v="102"/>
    <n v="33864342"/>
    <n v="40000000"/>
    <x v="1592"/>
    <s v="Color"/>
    <x v="2"/>
    <s v="English"/>
    <x v="4"/>
    <x v="1"/>
    <s v="English"/>
    <n v="-6135658"/>
    <n v="-0.15339144999999998"/>
    <s v="90-110 minutes"/>
    <n v="-0.15339145000000001"/>
    <x v="1"/>
    <n v="0"/>
  </r>
  <r>
    <s v="Micmacs"/>
    <x v="904"/>
    <x v="105"/>
    <n v="1000"/>
    <n v="1342"/>
    <n v="0"/>
    <n v="0"/>
    <x v="2"/>
    <n v="213"/>
    <n v="105"/>
    <n v="1260917"/>
    <n v="27000000"/>
    <x v="1593"/>
    <s v="Color"/>
    <x v="5"/>
    <s v="French"/>
    <x v="8"/>
    <x v="0"/>
    <s v="Other language"/>
    <n v="-25739083"/>
    <n v="-0.95329937037037038"/>
    <s v="90-110 minutes"/>
    <n v="-0.95329937037037038"/>
    <x v="1"/>
    <n v="0"/>
  </r>
  <r>
    <s v="Middle of Nowhere"/>
    <x v="905"/>
    <x v="1061"/>
    <n v="1000"/>
    <n v="3021"/>
    <n v="151"/>
    <n v="569"/>
    <x v="27"/>
    <n v="37"/>
    <n v="97"/>
    <n v="78030"/>
    <n v="200000"/>
    <x v="1594"/>
    <s v="Color"/>
    <x v="1"/>
    <s v="English"/>
    <x v="1"/>
    <x v="0"/>
    <s v="English"/>
    <n v="-121970"/>
    <n v="-0.60985"/>
    <s v="90-110 minutes"/>
    <n v="-0.60985"/>
    <x v="0"/>
    <n v="0"/>
  </r>
  <r>
    <s v="Midnight in Paris"/>
    <x v="906"/>
    <x v="209"/>
    <n v="617"/>
    <n v="1289"/>
    <n v="11000"/>
    <n v="78000"/>
    <x v="18"/>
    <n v="487"/>
    <n v="94"/>
    <n v="56816662"/>
    <n v="17000000"/>
    <x v="1595"/>
    <s v="Color"/>
    <x v="2"/>
    <s v="English"/>
    <x v="0"/>
    <x v="1"/>
    <s v="English"/>
    <n v="39816662"/>
    <n v="2.3421565882352939"/>
    <s v="90-110 minutes"/>
    <n v="2.3421565882352939"/>
    <x v="1"/>
    <n v="1"/>
  </r>
  <r>
    <s v="Midnight in the Garden of Good and Evil"/>
    <x v="23"/>
    <x v="118"/>
    <n v="18000"/>
    <n v="19689"/>
    <n v="16000"/>
    <n v="0"/>
    <x v="0"/>
    <n v="91"/>
    <n v="155"/>
    <n v="25078937"/>
    <n v="30000000"/>
    <x v="1596"/>
    <s v="Color"/>
    <x v="4"/>
    <s v="English"/>
    <x v="1"/>
    <x v="0"/>
    <s v="English"/>
    <n v="-4921063"/>
    <n v="-0.16403543333333337"/>
    <s v="&gt;150 minutes"/>
    <n v="-0.16403543333333334"/>
    <x v="1"/>
    <n v="0"/>
  </r>
  <r>
    <s v="Midnight Run"/>
    <x v="10"/>
    <x v="306"/>
    <n v="22000"/>
    <n v="23866"/>
    <n v="102"/>
    <n v="0"/>
    <x v="7"/>
    <n v="77"/>
    <n v="126"/>
    <n v="38413606"/>
    <n v="30000000"/>
    <x v="1597"/>
    <s v="Color"/>
    <x v="5"/>
    <s v="English"/>
    <x v="1"/>
    <x v="0"/>
    <s v="English"/>
    <n v="8413606"/>
    <n v="0.28045353333333334"/>
    <s v="111-130 minutes"/>
    <n v="0.28045353333333334"/>
    <x v="1"/>
    <n v="0"/>
  </r>
  <r>
    <s v="Mighty Joe Young"/>
    <x v="108"/>
    <x v="1062"/>
    <n v="9000"/>
    <n v="10731"/>
    <n v="31"/>
    <n v="0"/>
    <x v="5"/>
    <n v="35"/>
    <n v="114"/>
    <n v="50628009"/>
    <n v="90000000"/>
    <x v="1598"/>
    <s v="Color"/>
    <x v="5"/>
    <s v="English"/>
    <x v="1"/>
    <x v="3"/>
    <s v="English"/>
    <n v="-39371991"/>
    <n v="-0.43746656666666661"/>
    <s v="111-130 minutes"/>
    <n v="-0.43746656666666667"/>
    <x v="2"/>
    <n v="0"/>
  </r>
  <r>
    <s v="Milk"/>
    <x v="7"/>
    <x v="704"/>
    <n v="11000"/>
    <n v="13189"/>
    <n v="835"/>
    <n v="10000"/>
    <x v="7"/>
    <n v="324"/>
    <n v="128"/>
    <n v="31838002"/>
    <n v="20000000"/>
    <x v="1599"/>
    <s v="Color"/>
    <x v="6"/>
    <s v="English"/>
    <x v="1"/>
    <x v="0"/>
    <s v="English"/>
    <n v="11838002"/>
    <n v="0.59190009999999993"/>
    <s v="111-130 minutes"/>
    <n v="0.59190010000000004"/>
    <x v="1"/>
    <n v="1"/>
  </r>
  <r>
    <s v="Million Dollar Arm"/>
    <x v="907"/>
    <x v="740"/>
    <n v="4000"/>
    <n v="6393"/>
    <n v="44"/>
    <n v="10000"/>
    <x v="20"/>
    <n v="151"/>
    <n v="124"/>
    <n v="36447959"/>
    <n v="25000000"/>
    <x v="1023"/>
    <s v="Color"/>
    <x v="6"/>
    <s v="English"/>
    <x v="1"/>
    <x v="3"/>
    <s v="English"/>
    <n v="11447959"/>
    <n v="0.45791836000000008"/>
    <s v="111-130 minutes"/>
    <n v="0.45791836000000002"/>
    <x v="1"/>
    <n v="0"/>
  </r>
  <r>
    <s v="Million Dollar Baby"/>
    <x v="68"/>
    <x v="118"/>
    <n v="16000"/>
    <n v="28830"/>
    <n v="16000"/>
    <n v="14000"/>
    <x v="6"/>
    <n v="268"/>
    <n v="132"/>
    <n v="100422786"/>
    <n v="30000000"/>
    <x v="1600"/>
    <s v="Color"/>
    <x v="1"/>
    <s v="English"/>
    <x v="1"/>
    <x v="1"/>
    <s v="English"/>
    <n v="70422786"/>
    <n v="2.3474262000000001"/>
    <s v="131-150 minutes"/>
    <n v="2.3474262000000001"/>
    <x v="1"/>
    <n v="1"/>
  </r>
  <r>
    <s v="Mindhunters"/>
    <x v="481"/>
    <x v="5"/>
    <n v="1000"/>
    <n v="4186"/>
    <n v="212"/>
    <n v="2000"/>
    <x v="4"/>
    <n v="127"/>
    <n v="101"/>
    <n v="4476235"/>
    <n v="27000000"/>
    <x v="1601"/>
    <s v="Color"/>
    <x v="4"/>
    <s v="English"/>
    <x v="1"/>
    <x v="0"/>
    <s v="English"/>
    <n v="-22523765"/>
    <n v="-0.83421351851851855"/>
    <s v="90-110 minutes"/>
    <n v="-0.83421351851851855"/>
    <x v="1"/>
    <n v="0"/>
  </r>
  <r>
    <s v="Minions"/>
    <x v="488"/>
    <x v="1063"/>
    <n v="7000"/>
    <n v="13616"/>
    <n v="22"/>
    <n v="70000"/>
    <x v="4"/>
    <n v="308"/>
    <n v="91"/>
    <n v="336029560"/>
    <n v="74000000"/>
    <x v="1602"/>
    <s v="Color"/>
    <x v="5"/>
    <s v="English"/>
    <x v="1"/>
    <x v="3"/>
    <s v="English"/>
    <n v="262029560"/>
    <n v="3.54094"/>
    <s v="90-110 minutes"/>
    <n v="3.54094"/>
    <x v="2"/>
    <n v="1"/>
  </r>
  <r>
    <s v="Minority Report"/>
    <x v="67"/>
    <x v="110"/>
    <n v="10000"/>
    <n v="12546"/>
    <n v="14000"/>
    <n v="0"/>
    <x v="18"/>
    <n v="252"/>
    <n v="145"/>
    <n v="132014112"/>
    <n v="102000000"/>
    <x v="1603"/>
    <s v="Color"/>
    <x v="5"/>
    <s v="English"/>
    <x v="1"/>
    <x v="1"/>
    <s v="English"/>
    <n v="30014112"/>
    <n v="0.29425600000000007"/>
    <s v="131-150 minutes"/>
    <n v="0.29425600000000002"/>
    <x v="2"/>
    <n v="0"/>
  </r>
  <r>
    <s v="Miracle"/>
    <x v="908"/>
    <x v="1064"/>
    <n v="639"/>
    <n v="1845"/>
    <n v="149"/>
    <n v="0"/>
    <x v="1"/>
    <n v="129"/>
    <n v="135"/>
    <n v="64371181"/>
    <n v="28000000"/>
    <x v="1604"/>
    <s v="Color"/>
    <x v="6"/>
    <s v="English"/>
    <x v="1"/>
    <x v="3"/>
    <s v="English"/>
    <n v="36371181"/>
    <n v="1.2989707500000001"/>
    <s v="131-150 minutes"/>
    <n v="1.2989707500000001"/>
    <x v="1"/>
    <n v="1"/>
  </r>
  <r>
    <s v="Miracle at St. Anna"/>
    <x v="2"/>
    <x v="27"/>
    <n v="23000"/>
    <n v="26982"/>
    <n v="0"/>
    <n v="0"/>
    <x v="10"/>
    <n v="158"/>
    <n v="160"/>
    <n v="7916887"/>
    <n v="45000000"/>
    <x v="1605"/>
    <s v="Color"/>
    <x v="5"/>
    <s v="English"/>
    <x v="1"/>
    <x v="0"/>
    <s v="English"/>
    <n v="-37083113"/>
    <n v="-0.82406917777777777"/>
    <s v="&gt;150 minutes"/>
    <n v="-0.82406917777777777"/>
    <x v="1"/>
    <n v="0"/>
  </r>
  <r>
    <s v="Mirror Mirror"/>
    <x v="173"/>
    <x v="882"/>
    <n v="8000"/>
    <n v="11454"/>
    <n v="763"/>
    <n v="18000"/>
    <x v="5"/>
    <n v="382"/>
    <n v="106"/>
    <n v="64933670"/>
    <n v="85000000"/>
    <x v="1606"/>
    <s v="Color"/>
    <x v="3"/>
    <s v="English"/>
    <x v="1"/>
    <x v="3"/>
    <s v="English"/>
    <n v="-20066330"/>
    <n v="-0.23607447058823527"/>
    <s v="90-110 minutes"/>
    <n v="-0.2360744705882353"/>
    <x v="2"/>
    <n v="0"/>
  </r>
  <r>
    <s v="Mirrormask"/>
    <x v="909"/>
    <x v="1065"/>
    <n v="420"/>
    <n v="1215"/>
    <n v="21"/>
    <n v="0"/>
    <x v="31"/>
    <n v="116"/>
    <n v="101"/>
    <n v="864959"/>
    <n v="4000000"/>
    <x v="1607"/>
    <s v="Color"/>
    <x v="3"/>
    <s v="English"/>
    <x v="4"/>
    <x v="3"/>
    <s v="English"/>
    <n v="-3135041"/>
    <n v="-0.78376025000000005"/>
    <s v="90-110 minutes"/>
    <n v="-0.78376025000000005"/>
    <x v="0"/>
    <n v="0"/>
  </r>
  <r>
    <s v="Mirrors"/>
    <x v="910"/>
    <x v="826"/>
    <n v="1000"/>
    <n v="3185"/>
    <n v="192"/>
    <n v="5000"/>
    <x v="21"/>
    <n v="208"/>
    <n v="112"/>
    <n v="30691439"/>
    <n v="35000000"/>
    <x v="1608"/>
    <s v="Color"/>
    <x v="0"/>
    <s v="English"/>
    <x v="1"/>
    <x v="0"/>
    <s v="English"/>
    <n v="-4308561"/>
    <n v="-0.12310174285714282"/>
    <s v="111-130 minutes"/>
    <n v="-0.12310174285714286"/>
    <x v="1"/>
    <n v="0"/>
  </r>
  <r>
    <s v="Miss Congeniality"/>
    <x v="911"/>
    <x v="855"/>
    <n v="545"/>
    <n v="1574"/>
    <n v="80"/>
    <n v="0"/>
    <x v="21"/>
    <n v="140"/>
    <n v="109"/>
    <n v="106807667"/>
    <n v="45000000"/>
    <x v="1609"/>
    <s v="Color"/>
    <x v="5"/>
    <s v="English"/>
    <x v="1"/>
    <x v="1"/>
    <s v="English"/>
    <n v="61807667"/>
    <n v="1.3735037111111112"/>
    <s v="90-110 minutes"/>
    <n v="1.373503711111111"/>
    <x v="1"/>
    <n v="1"/>
  </r>
  <r>
    <s v="Miss Congeniality 2: Armed and Fabulous"/>
    <x v="780"/>
    <x v="928"/>
    <n v="1000"/>
    <n v="4305"/>
    <n v="11"/>
    <n v="621"/>
    <x v="39"/>
    <n v="111"/>
    <n v="115"/>
    <n v="48472213"/>
    <n v="45000000"/>
    <x v="1165"/>
    <s v="Color"/>
    <x v="5"/>
    <s v="English"/>
    <x v="1"/>
    <x v="1"/>
    <s v="English"/>
    <n v="3472213"/>
    <n v="7.7160288888888928E-2"/>
    <s v="111-130 minutes"/>
    <n v="7.7160288888888887E-2"/>
    <x v="1"/>
    <n v="0"/>
  </r>
  <r>
    <s v="Miss March"/>
    <x v="761"/>
    <x v="1066"/>
    <n v="373"/>
    <n v="1831"/>
    <n v="138"/>
    <n v="985"/>
    <x v="17"/>
    <n v="76"/>
    <n v="90"/>
    <n v="4542775"/>
    <n v="6000000"/>
    <x v="1610"/>
    <s v="Color"/>
    <x v="2"/>
    <s v="English"/>
    <x v="1"/>
    <x v="0"/>
    <s v="English"/>
    <n v="-1457225"/>
    <n v="-0.24287083333333337"/>
    <s v="90-110 minutes"/>
    <n v="-0.24287083333333334"/>
    <x v="0"/>
    <n v="0"/>
  </r>
  <r>
    <s v="Miss Potter"/>
    <x v="191"/>
    <x v="257"/>
    <n v="876"/>
    <n v="1518"/>
    <n v="108"/>
    <n v="0"/>
    <x v="20"/>
    <n v="124"/>
    <n v="88"/>
    <n v="2975649"/>
    <n v="30000000"/>
    <x v="1611"/>
    <s v="Color"/>
    <x v="6"/>
    <s v="English"/>
    <x v="4"/>
    <x v="3"/>
    <s v="English"/>
    <n v="-27024351"/>
    <n v="-0.90081169999999999"/>
    <s v="&lt;90 minutes"/>
    <n v="-0.90081169999999999"/>
    <x v="1"/>
    <n v="0"/>
  </r>
  <r>
    <s v="Mission to Mars"/>
    <x v="323"/>
    <x v="629"/>
    <n v="3000"/>
    <n v="4902"/>
    <n v="0"/>
    <n v="0"/>
    <x v="5"/>
    <n v="181"/>
    <n v="114"/>
    <n v="60874615"/>
    <n v="90000000"/>
    <x v="1612"/>
    <s v="Color"/>
    <x v="3"/>
    <s v="English"/>
    <x v="1"/>
    <x v="3"/>
    <s v="English"/>
    <n v="-29125385"/>
    <n v="-0.32361538888888886"/>
    <s v="111-130 minutes"/>
    <n v="-0.32361538888888891"/>
    <x v="2"/>
    <n v="0"/>
  </r>
  <r>
    <s v="Mission: Impossible"/>
    <x v="67"/>
    <x v="629"/>
    <n v="10000"/>
    <n v="12760"/>
    <n v="0"/>
    <n v="0"/>
    <x v="19"/>
    <n v="154"/>
    <n v="110"/>
    <n v="180965237"/>
    <n v="80000000"/>
    <x v="1613"/>
    <s v="Color"/>
    <x v="5"/>
    <s v="English"/>
    <x v="1"/>
    <x v="1"/>
    <s v="English"/>
    <n v="100965237"/>
    <n v="1.2620654624999998"/>
    <s v="90-110 minutes"/>
    <n v="1.2620654625000001"/>
    <x v="2"/>
    <n v="1"/>
  </r>
  <r>
    <s v="Mission: Impossible - Ghost Protocol"/>
    <x v="67"/>
    <x v="1067"/>
    <n v="10000"/>
    <n v="21768"/>
    <n v="663"/>
    <n v="35000"/>
    <x v="14"/>
    <n v="432"/>
    <n v="133"/>
    <n v="209364921"/>
    <n v="145000000"/>
    <x v="1614"/>
    <s v="Color"/>
    <x v="5"/>
    <s v="English"/>
    <x v="1"/>
    <x v="1"/>
    <s v="English"/>
    <n v="64364921"/>
    <n v="0.44389600689655162"/>
    <s v="131-150 minutes"/>
    <n v="0.44389600689655173"/>
    <x v="2"/>
    <n v="0"/>
  </r>
  <r>
    <s v="Mission: Impossible - Rogue Nation"/>
    <x v="67"/>
    <x v="913"/>
    <n v="10000"/>
    <n v="21840"/>
    <n v="188"/>
    <n v="47000"/>
    <x v="14"/>
    <n v="465"/>
    <n v="131"/>
    <n v="195000874"/>
    <n v="150000000"/>
    <x v="1615"/>
    <s v="Color"/>
    <x v="5"/>
    <s v="English"/>
    <x v="3"/>
    <x v="1"/>
    <s v="English"/>
    <n v="45000874"/>
    <n v="0.30000582666666675"/>
    <s v="131-150 minutes"/>
    <n v="0.30000582666666664"/>
    <x v="2"/>
    <n v="0"/>
  </r>
  <r>
    <s v="Mission: Impossible II"/>
    <x v="67"/>
    <x v="391"/>
    <n v="10000"/>
    <n v="11930"/>
    <n v="610"/>
    <n v="0"/>
    <x v="8"/>
    <n v="237"/>
    <n v="123"/>
    <n v="215397307"/>
    <n v="125000000"/>
    <x v="1616"/>
    <s v="Color"/>
    <x v="5"/>
    <s v="English"/>
    <x v="1"/>
    <x v="1"/>
    <s v="English"/>
    <n v="90397307"/>
    <n v="0.72317845600000008"/>
    <s v="111-130 minutes"/>
    <n v="0.72317845599999997"/>
    <x v="2"/>
    <n v="1"/>
  </r>
  <r>
    <s v="Mission: Impossible III"/>
    <x v="27"/>
    <x v="1068"/>
    <n v="22000"/>
    <n v="34817"/>
    <n v="14000"/>
    <n v="0"/>
    <x v="31"/>
    <n v="310"/>
    <n v="124"/>
    <n v="133382309"/>
    <n v="150000000"/>
    <x v="1617"/>
    <s v="Color"/>
    <x v="5"/>
    <s v="English"/>
    <x v="1"/>
    <x v="1"/>
    <s v="English"/>
    <n v="-16617691"/>
    <n v="-0.11078460666666667"/>
    <s v="111-130 minutes"/>
    <n v="-0.11078460666666666"/>
    <x v="2"/>
    <n v="0"/>
  </r>
  <r>
    <s v="Mississippi Mermaid"/>
    <x v="52"/>
    <x v="1069"/>
    <n v="963"/>
    <n v="1694"/>
    <n v="0"/>
    <n v="278"/>
    <x v="2"/>
    <n v="35"/>
    <n v="123"/>
    <n v="26893"/>
    <n v="1600000"/>
    <x v="1618"/>
    <s v="Color"/>
    <x v="4"/>
    <s v="French"/>
    <x v="8"/>
    <x v="0"/>
    <s v="Other language"/>
    <n v="-1573107"/>
    <n v="-0.98319187500000005"/>
    <s v="111-130 minutes"/>
    <n v="-0.98319187500000005"/>
    <x v="0"/>
    <n v="0"/>
  </r>
  <r>
    <s v="Mo' Better Blues"/>
    <x v="15"/>
    <x v="27"/>
    <n v="18000"/>
    <n v="19065"/>
    <n v="0"/>
    <n v="720"/>
    <x v="27"/>
    <n v="23"/>
    <n v="129"/>
    <n v="16153600"/>
    <n v="10000000"/>
    <x v="1619"/>
    <s v="Color"/>
    <x v="1"/>
    <s v="English"/>
    <x v="1"/>
    <x v="0"/>
    <s v="English"/>
    <n v="6153600"/>
    <n v="0.61535999999999991"/>
    <s v="111-130 minutes"/>
    <n v="0.61536000000000002"/>
    <x v="1"/>
    <n v="1"/>
  </r>
  <r>
    <s v="Modern Times"/>
    <x v="912"/>
    <x v="1070"/>
    <n v="309"/>
    <n v="352"/>
    <n v="0"/>
    <n v="0"/>
    <x v="46"/>
    <n v="120"/>
    <n v="87"/>
    <n v="163245"/>
    <n v="1500000"/>
    <x v="1620"/>
    <s v="Black and White"/>
    <x v="2"/>
    <s v="English"/>
    <x v="1"/>
    <x v="2"/>
    <s v="English"/>
    <n v="-1336755"/>
    <n v="-0.89117000000000002"/>
    <s v="&lt;90 minutes"/>
    <n v="-0.89117000000000002"/>
    <x v="0"/>
    <n v="0"/>
  </r>
  <r>
    <s v="MoliÃ¨re"/>
    <x v="829"/>
    <x v="1071"/>
    <n v="809"/>
    <n v="1651"/>
    <n v="2"/>
    <n v="815"/>
    <x v="40"/>
    <n v="78"/>
    <n v="120"/>
    <n v="634277"/>
    <n v="16000000"/>
    <x v="1621"/>
    <s v="Color"/>
    <x v="2"/>
    <s v="French"/>
    <x v="8"/>
    <x v="1"/>
    <s v="Other language"/>
    <n v="-15365723"/>
    <n v="-0.96035768749999995"/>
    <s v="111-130 minutes"/>
    <n v="-0.96035768749999995"/>
    <x v="1"/>
    <n v="0"/>
  </r>
  <r>
    <s v="Molly"/>
    <x v="913"/>
    <x v="1072"/>
    <n v="670"/>
    <n v="1562"/>
    <n v="18"/>
    <n v="284"/>
    <x v="16"/>
    <n v="16"/>
    <n v="102"/>
    <n v="15593"/>
    <n v="21000000"/>
    <x v="1067"/>
    <s v="Color"/>
    <x v="2"/>
    <s v="English"/>
    <x v="1"/>
    <x v="1"/>
    <s v="English"/>
    <n v="-20984407"/>
    <n v="-0.99925747619047622"/>
    <s v="90-110 minutes"/>
    <n v="-0.99925747619047622"/>
    <x v="1"/>
    <n v="0"/>
  </r>
  <r>
    <s v="Moms' Night Out"/>
    <x v="582"/>
    <x v="1073"/>
    <n v="589"/>
    <n v="2705"/>
    <n v="10"/>
    <n v="0"/>
    <x v="33"/>
    <n v="49"/>
    <n v="98"/>
    <n v="10429707"/>
    <n v="5000000"/>
    <x v="1622"/>
    <s v="Color"/>
    <x v="2"/>
    <s v="English"/>
    <x v="1"/>
    <x v="3"/>
    <s v="English"/>
    <n v="5429707"/>
    <n v="1.0859413999999998"/>
    <s v="90-110 minutes"/>
    <n v="1.0859414000000001"/>
    <x v="0"/>
    <n v="1"/>
  </r>
  <r>
    <s v="Mona Lisa Smile"/>
    <x v="173"/>
    <x v="599"/>
    <n v="8000"/>
    <n v="12850"/>
    <n v="179"/>
    <n v="0"/>
    <x v="4"/>
    <n v="141"/>
    <n v="117"/>
    <n v="63695760"/>
    <n v="65000000"/>
    <x v="1623"/>
    <s v="Color"/>
    <x v="1"/>
    <s v="English"/>
    <x v="1"/>
    <x v="1"/>
    <s v="English"/>
    <n v="-1304240"/>
    <n v="-2.0065230769230724E-2"/>
    <s v="111-130 minutes"/>
    <n v="-2.0065230769230769E-2"/>
    <x v="2"/>
    <n v="0"/>
  </r>
  <r>
    <s v="Mondays in the Sun"/>
    <x v="914"/>
    <x v="1074"/>
    <n v="331"/>
    <n v="387"/>
    <n v="58"/>
    <n v="0"/>
    <x v="18"/>
    <n v="64"/>
    <n v="113"/>
    <n v="146402"/>
    <n v="4000000"/>
    <x v="1624"/>
    <s v="Color"/>
    <x v="2"/>
    <s v="Spanish"/>
    <x v="0"/>
    <x v="0"/>
    <s v="Other language"/>
    <n v="-3853598"/>
    <n v="-0.96339949999999996"/>
    <s v="111-130 minutes"/>
    <n v="-0.96339949999999996"/>
    <x v="0"/>
    <n v="0"/>
  </r>
  <r>
    <s v="Money Talks"/>
    <x v="603"/>
    <x v="129"/>
    <n v="695"/>
    <n v="2530"/>
    <n v="420"/>
    <n v="666"/>
    <x v="8"/>
    <n v="29"/>
    <n v="97"/>
    <n v="41067398"/>
    <n v="25000000"/>
    <x v="1625"/>
    <s v="Color"/>
    <x v="5"/>
    <s v="English"/>
    <x v="1"/>
    <x v="0"/>
    <s v="English"/>
    <n v="16067398"/>
    <n v="0.64269591999999998"/>
    <s v="90-110 minutes"/>
    <n v="0.64269591999999998"/>
    <x v="1"/>
    <n v="1"/>
  </r>
  <r>
    <s v="Money Train"/>
    <x v="442"/>
    <x v="1075"/>
    <n v="584"/>
    <n v="1132"/>
    <n v="29"/>
    <n v="617"/>
    <x v="5"/>
    <n v="40"/>
    <n v="105"/>
    <n v="35324232"/>
    <n v="68000000"/>
    <x v="1626"/>
    <s v="Color"/>
    <x v="5"/>
    <s v="English"/>
    <x v="1"/>
    <x v="0"/>
    <s v="English"/>
    <n v="-32675768"/>
    <n v="-0.48052600000000001"/>
    <s v="90-110 minutes"/>
    <n v="-0.48052600000000001"/>
    <x v="2"/>
    <n v="0"/>
  </r>
  <r>
    <s v="Moneyball"/>
    <x v="27"/>
    <x v="420"/>
    <n v="22000"/>
    <n v="53094"/>
    <n v="152"/>
    <n v="27000"/>
    <x v="7"/>
    <n v="419"/>
    <n v="133"/>
    <n v="75605492"/>
    <n v="50000000"/>
    <x v="1627"/>
    <s v="Color"/>
    <x v="6"/>
    <s v="English"/>
    <x v="1"/>
    <x v="1"/>
    <s v="English"/>
    <n v="25605492"/>
    <n v="0.51210983999999993"/>
    <s v="131-150 minutes"/>
    <n v="0.51210984000000004"/>
    <x v="1"/>
    <n v="1"/>
  </r>
  <r>
    <s v="Mongol: The Rise of Genghis Khan"/>
    <x v="915"/>
    <x v="1076"/>
    <n v="627"/>
    <n v="653"/>
    <n v="44"/>
    <n v="0"/>
    <x v="40"/>
    <n v="160"/>
    <n v="126"/>
    <n v="5701643"/>
    <n v="20000000"/>
    <x v="1628"/>
    <s v="Color"/>
    <x v="3"/>
    <s v="Mongolian"/>
    <x v="34"/>
    <x v="0"/>
    <s v="Other language"/>
    <n v="-14298357"/>
    <n v="-0.71491784999999997"/>
    <s v="111-130 minutes"/>
    <n v="-0.71491784999999997"/>
    <x v="1"/>
    <n v="0"/>
  </r>
  <r>
    <s v="Monkeybone"/>
    <x v="265"/>
    <x v="506"/>
    <n v="3000"/>
    <n v="5580"/>
    <n v="253"/>
    <n v="683"/>
    <x v="32"/>
    <n v="74"/>
    <n v="93"/>
    <n v="5409517"/>
    <n v="75000000"/>
    <x v="1629"/>
    <s v="Color"/>
    <x v="10"/>
    <s v="English"/>
    <x v="1"/>
    <x v="1"/>
    <s v="English"/>
    <n v="-69590483"/>
    <n v="-0.92787310666666667"/>
    <s v="90-110 minutes"/>
    <n v="-0.92787310666666667"/>
    <x v="2"/>
    <n v="0"/>
  </r>
  <r>
    <s v="Monsoon Wedding"/>
    <x v="916"/>
    <x v="945"/>
    <n v="307"/>
    <n v="809"/>
    <n v="300"/>
    <n v="0"/>
    <x v="14"/>
    <n v="137"/>
    <n v="114"/>
    <n v="13876974"/>
    <n v="7000000"/>
    <x v="1630"/>
    <s v="Color"/>
    <x v="2"/>
    <s v="Hindi"/>
    <x v="18"/>
    <x v="0"/>
    <s v="Other language"/>
    <n v="6876974"/>
    <n v="0.9824248571428571"/>
    <s v="111-130 minutes"/>
    <n v="0.9824248571428571"/>
    <x v="0"/>
    <n v="1"/>
  </r>
  <r>
    <s v="Monster"/>
    <x v="108"/>
    <x v="1077"/>
    <n v="9000"/>
    <n v="11736"/>
    <n v="260"/>
    <n v="0"/>
    <x v="40"/>
    <n v="185"/>
    <n v="109"/>
    <n v="34468224"/>
    <n v="4500000"/>
    <x v="1631"/>
    <s v="Color"/>
    <x v="6"/>
    <s v="English"/>
    <x v="1"/>
    <x v="0"/>
    <s v="English"/>
    <n v="29968224"/>
    <n v="6.6596053333333334"/>
    <s v="90-110 minutes"/>
    <n v="6.6596053333333334"/>
    <x v="0"/>
    <n v="1"/>
  </r>
  <r>
    <s v="Monster House"/>
    <x v="29"/>
    <x v="475"/>
    <n v="12000"/>
    <n v="17299"/>
    <n v="27"/>
    <n v="0"/>
    <x v="0"/>
    <n v="190"/>
    <n v="91"/>
    <n v="73661010"/>
    <n v="75000000"/>
    <x v="1632"/>
    <s v="Color"/>
    <x v="10"/>
    <s v="English"/>
    <x v="1"/>
    <x v="3"/>
    <s v="English"/>
    <n v="-1338990"/>
    <n v="-1.7853200000000014E-2"/>
    <s v="90-110 minutes"/>
    <n v="-1.78532E-2"/>
    <x v="2"/>
    <n v="0"/>
  </r>
  <r>
    <s v="Monster-in-Law"/>
    <x v="721"/>
    <x v="23"/>
    <n v="3000"/>
    <n v="6292"/>
    <n v="126"/>
    <n v="0"/>
    <x v="37"/>
    <n v="132"/>
    <n v="101"/>
    <n v="82931301"/>
    <n v="60000000"/>
    <x v="1633"/>
    <s v="Color"/>
    <x v="2"/>
    <s v="English"/>
    <x v="2"/>
    <x v="1"/>
    <s v="English"/>
    <n v="22931301"/>
    <n v="0.38218835000000007"/>
    <s v="90-110 minutes"/>
    <n v="0.38218835000000001"/>
    <x v="2"/>
    <n v="0"/>
  </r>
  <r>
    <s v="Monsters"/>
    <x v="703"/>
    <x v="1078"/>
    <n v="660"/>
    <n v="1118"/>
    <n v="380"/>
    <n v="19000"/>
    <x v="4"/>
    <n v="344"/>
    <n v="94"/>
    <n v="237301"/>
    <n v="500000"/>
    <x v="1634"/>
    <s v="Color"/>
    <x v="1"/>
    <s v="English"/>
    <x v="4"/>
    <x v="0"/>
    <s v="English"/>
    <n v="-262699"/>
    <n v="-0.52539800000000003"/>
    <s v="90-110 minutes"/>
    <n v="-0.52539800000000003"/>
    <x v="0"/>
    <n v="0"/>
  </r>
  <r>
    <s v="Monster's Ball"/>
    <x v="75"/>
    <x v="706"/>
    <n v="13000"/>
    <n v="13707"/>
    <n v="395"/>
    <n v="0"/>
    <x v="19"/>
    <n v="153"/>
    <n v="112"/>
    <n v="31252964"/>
    <n v="4000000"/>
    <x v="1635"/>
    <s v="Color"/>
    <x v="1"/>
    <s v="English"/>
    <x v="1"/>
    <x v="0"/>
    <s v="English"/>
    <n v="27252964"/>
    <n v="6.8132409999999997"/>
    <s v="111-130 minutes"/>
    <n v="6.8132409999999997"/>
    <x v="0"/>
    <n v="1"/>
  </r>
  <r>
    <s v="Monsters University"/>
    <x v="29"/>
    <x v="1079"/>
    <n v="12000"/>
    <n v="14863"/>
    <n v="37"/>
    <n v="44000"/>
    <x v="40"/>
    <n v="376"/>
    <n v="104"/>
    <n v="268488329"/>
    <n v="200000000"/>
    <x v="1636"/>
    <s v="Color"/>
    <x v="3"/>
    <s v="English"/>
    <x v="1"/>
    <x v="2"/>
    <s v="English"/>
    <n v="68488329"/>
    <n v="0.34244164500000007"/>
    <s v="90-110 minutes"/>
    <n v="0.34244164500000002"/>
    <x v="2"/>
    <n v="0"/>
  </r>
  <r>
    <s v="Monsters vs. Aliens"/>
    <x v="163"/>
    <x v="777"/>
    <n v="1000"/>
    <n v="2579"/>
    <n v="11"/>
    <n v="0"/>
    <x v="27"/>
    <n v="219"/>
    <n v="94"/>
    <n v="198332128"/>
    <n v="175000000"/>
    <x v="1637"/>
    <s v="Color"/>
    <x v="5"/>
    <s v="English"/>
    <x v="1"/>
    <x v="3"/>
    <s v="English"/>
    <n v="23332128"/>
    <n v="0.13332644571428576"/>
    <s v="90-110 minutes"/>
    <n v="0.1333264457142857"/>
    <x v="2"/>
    <n v="0"/>
  </r>
  <r>
    <s v="Monsters, Inc."/>
    <x v="29"/>
    <x v="895"/>
    <n v="12000"/>
    <n v="15013"/>
    <n v="0"/>
    <n v="0"/>
    <x v="6"/>
    <n v="250"/>
    <n v="92"/>
    <n v="289907418"/>
    <n v="115000000"/>
    <x v="1638"/>
    <s v="Color"/>
    <x v="3"/>
    <s v="English"/>
    <x v="1"/>
    <x v="2"/>
    <s v="English"/>
    <n v="174907418"/>
    <n v="1.5209340695652176"/>
    <s v="90-110 minutes"/>
    <n v="1.5209340695652174"/>
    <x v="2"/>
    <n v="1"/>
  </r>
  <r>
    <s v="Monte Carlo"/>
    <x v="443"/>
    <x v="1080"/>
    <n v="3000"/>
    <n v="4257"/>
    <n v="15"/>
    <n v="6000"/>
    <x v="16"/>
    <n v="94"/>
    <n v="109"/>
    <n v="23179303"/>
    <n v="20000000"/>
    <x v="1639"/>
    <s v="Color"/>
    <x v="3"/>
    <s v="English"/>
    <x v="30"/>
    <x v="3"/>
    <s v="English"/>
    <n v="3179303"/>
    <n v="0.15896515"/>
    <s v="90-110 minutes"/>
    <n v="0.15896515"/>
    <x v="1"/>
    <n v="0"/>
  </r>
  <r>
    <s v="Monty Python and the Holy Grail"/>
    <x v="178"/>
    <x v="375"/>
    <n v="795"/>
    <n v="2158"/>
    <n v="0"/>
    <n v="14000"/>
    <x v="15"/>
    <n v="131"/>
    <n v="91"/>
    <n v="1229197"/>
    <n v="229575"/>
    <x v="1640"/>
    <s v="Color"/>
    <x v="3"/>
    <s v="English"/>
    <x v="4"/>
    <x v="3"/>
    <s v="English"/>
    <n v="999622"/>
    <n v="4.3542284656430361"/>
    <s v="90-110 minutes"/>
    <n v="4.3542284656430361"/>
    <x v="0"/>
    <n v="1"/>
  </r>
  <r>
    <s v="Moon"/>
    <x v="23"/>
    <x v="1081"/>
    <n v="18000"/>
    <n v="19404"/>
    <n v="0"/>
    <n v="47000"/>
    <x v="25"/>
    <n v="415"/>
    <n v="97"/>
    <n v="5009677"/>
    <n v="5000000"/>
    <x v="308"/>
    <s v="Color"/>
    <x v="1"/>
    <s v="English"/>
    <x v="4"/>
    <x v="0"/>
    <s v="English"/>
    <n v="9677"/>
    <n v="1.9354000000000315E-3"/>
    <s v="90-110 minutes"/>
    <n v="1.9354000000000001E-3"/>
    <x v="0"/>
    <n v="0"/>
  </r>
  <r>
    <s v="Moonlight Mile"/>
    <x v="350"/>
    <x v="430"/>
    <n v="15000"/>
    <n v="16692"/>
    <n v="52"/>
    <n v="365"/>
    <x v="12"/>
    <n v="111"/>
    <n v="112"/>
    <n v="6830957"/>
    <n v="21000000"/>
    <x v="1641"/>
    <s v="Color"/>
    <x v="1"/>
    <s v="English"/>
    <x v="1"/>
    <x v="1"/>
    <s v="English"/>
    <n v="-14169043"/>
    <n v="-0.67471633333333325"/>
    <s v="111-130 minutes"/>
    <n v="-0.67471633333333336"/>
    <x v="1"/>
    <n v="0"/>
  </r>
  <r>
    <s v="Moonraker"/>
    <x v="493"/>
    <x v="1082"/>
    <n v="244"/>
    <n v="1008"/>
    <n v="43"/>
    <n v="0"/>
    <x v="26"/>
    <n v="121"/>
    <n v="126"/>
    <n v="62700000"/>
    <n v="34000000"/>
    <x v="1642"/>
    <s v="Color"/>
    <x v="5"/>
    <s v="English"/>
    <x v="4"/>
    <x v="3"/>
    <s v="English"/>
    <n v="28700000"/>
    <n v="0.84411764705882364"/>
    <s v="111-130 minutes"/>
    <n v="0.84411764705882353"/>
    <x v="1"/>
    <n v="1"/>
  </r>
  <r>
    <s v="Moonrise Kingdom"/>
    <x v="11"/>
    <x v="365"/>
    <n v="13000"/>
    <n v="27911"/>
    <n v="0"/>
    <n v="71000"/>
    <x v="24"/>
    <n v="487"/>
    <n v="94"/>
    <n v="45507053"/>
    <n v="16000000"/>
    <x v="1643"/>
    <s v="Color"/>
    <x v="3"/>
    <s v="English"/>
    <x v="1"/>
    <x v="1"/>
    <s v="English"/>
    <n v="29507053"/>
    <n v="1.8441908124999999"/>
    <s v="90-110 minutes"/>
    <n v="1.8441908124999999"/>
    <x v="1"/>
    <n v="1"/>
  </r>
  <r>
    <s v="Morning Glory"/>
    <x v="917"/>
    <x v="448"/>
    <n v="293"/>
    <n v="621"/>
    <n v="50"/>
    <n v="0"/>
    <x v="27"/>
    <n v="212"/>
    <n v="107"/>
    <n v="30993544"/>
    <n v="40000000"/>
    <x v="1644"/>
    <s v="Color"/>
    <x v="2"/>
    <s v="English"/>
    <x v="1"/>
    <x v="1"/>
    <s v="English"/>
    <n v="-9006456"/>
    <n v="-0.22516139999999996"/>
    <s v="90-110 minutes"/>
    <n v="-0.22516140000000001"/>
    <x v="1"/>
    <n v="0"/>
  </r>
  <r>
    <s v="Mortal Kombat"/>
    <x v="1"/>
    <x v="253"/>
    <n v="1000"/>
    <n v="3816"/>
    <n v="545"/>
    <n v="0"/>
    <x v="16"/>
    <n v="72"/>
    <n v="101"/>
    <n v="70360285"/>
    <n v="18000000"/>
    <x v="1645"/>
    <s v="Color"/>
    <x v="5"/>
    <s v="English"/>
    <x v="1"/>
    <x v="1"/>
    <s v="English"/>
    <n v="52360285"/>
    <n v="2.9089047222222222"/>
    <s v="90-110 minutes"/>
    <n v="2.9089047222222222"/>
    <x v="1"/>
    <n v="1"/>
  </r>
  <r>
    <s v="Mortal Kombat: Annihilation"/>
    <x v="918"/>
    <x v="206"/>
    <n v="663"/>
    <n v="2266"/>
    <n v="40"/>
    <n v="1000"/>
    <x v="51"/>
    <n v="59"/>
    <n v="95"/>
    <n v="35927406"/>
    <n v="30000000"/>
    <x v="1646"/>
    <s v="Color"/>
    <x v="5"/>
    <s v="English"/>
    <x v="1"/>
    <x v="1"/>
    <s v="English"/>
    <n v="5927406"/>
    <n v="0.19758019999999998"/>
    <s v="90-110 minutes"/>
    <n v="0.19758020000000001"/>
    <x v="1"/>
    <n v="0"/>
  </r>
  <r>
    <s v="Mortdecai"/>
    <x v="86"/>
    <x v="763"/>
    <n v="40000"/>
    <n v="42683"/>
    <n v="192"/>
    <n v="12000"/>
    <x v="37"/>
    <n v="181"/>
    <n v="107"/>
    <n v="7605668"/>
    <n v="60000000"/>
    <x v="931"/>
    <s v="Color"/>
    <x v="5"/>
    <s v="English"/>
    <x v="4"/>
    <x v="0"/>
    <s v="English"/>
    <n v="-52394332"/>
    <n v="-0.87323886666666661"/>
    <s v="90-110 minutes"/>
    <n v="-0.87323886666666661"/>
    <x v="2"/>
    <n v="0"/>
  </r>
  <r>
    <s v="Mother and Child"/>
    <x v="25"/>
    <x v="142"/>
    <n v="6000"/>
    <n v="8876"/>
    <n v="127"/>
    <n v="0"/>
    <x v="2"/>
    <n v="161"/>
    <n v="125"/>
    <n v="1110286"/>
    <n v="4825000"/>
    <x v="1647"/>
    <s v="Color"/>
    <x v="1"/>
    <s v="English"/>
    <x v="1"/>
    <x v="0"/>
    <s v="English"/>
    <n v="-3714714"/>
    <n v="-0.76988891191709841"/>
    <s v="111-130 minutes"/>
    <n v="-0.76988891191709841"/>
    <x v="0"/>
    <n v="0"/>
  </r>
  <r>
    <s v="Motherhood"/>
    <x v="919"/>
    <x v="1083"/>
    <n v="1000"/>
    <n v="3146"/>
    <n v="8"/>
    <n v="546"/>
    <x v="32"/>
    <n v="43"/>
    <n v="90"/>
    <n v="92900"/>
    <n v="5000000"/>
    <x v="1648"/>
    <s v="Color"/>
    <x v="2"/>
    <s v="English"/>
    <x v="1"/>
    <x v="1"/>
    <s v="English"/>
    <n v="-4907100"/>
    <n v="-0.98141999999999996"/>
    <s v="90-110 minutes"/>
    <n v="-0.98141999999999996"/>
    <x v="0"/>
    <n v="0"/>
  </r>
  <r>
    <s v="Moulin Rouge!"/>
    <x v="200"/>
    <x v="249"/>
    <n v="1000"/>
    <n v="2601"/>
    <n v="1000"/>
    <n v="10000"/>
    <x v="7"/>
    <n v="209"/>
    <n v="127"/>
    <n v="57386369"/>
    <n v="52500000"/>
    <x v="290"/>
    <s v="Black and White"/>
    <x v="1"/>
    <s v="English"/>
    <x v="1"/>
    <x v="1"/>
    <s v="English"/>
    <n v="4886369"/>
    <n v="9.3073695238095278E-2"/>
    <s v="111-130 minutes"/>
    <n v="9.3073695238095236E-2"/>
    <x v="2"/>
    <n v="0"/>
  </r>
  <r>
    <s v="Movie 43"/>
    <x v="391"/>
    <x v="1084"/>
    <n v="20000"/>
    <n v="41059"/>
    <n v="0"/>
    <n v="25000"/>
    <x v="22"/>
    <n v="180"/>
    <n v="94"/>
    <n v="8828771"/>
    <n v="6000000"/>
    <x v="1649"/>
    <s v="Color"/>
    <x v="2"/>
    <s v="English"/>
    <x v="1"/>
    <x v="0"/>
    <s v="English"/>
    <n v="2828771"/>
    <n v="0.47146183333333336"/>
    <s v="90-110 minutes"/>
    <n v="0.47146183333333336"/>
    <x v="0"/>
    <n v="0"/>
  </r>
  <r>
    <s v="Mr 3000"/>
    <x v="243"/>
    <x v="634"/>
    <n v="1000"/>
    <n v="4462"/>
    <n v="30"/>
    <n v="491"/>
    <x v="37"/>
    <n v="63"/>
    <n v="104"/>
    <n v="21800302"/>
    <n v="30000000"/>
    <x v="1541"/>
    <s v="Color"/>
    <x v="2"/>
    <s v="English"/>
    <x v="1"/>
    <x v="1"/>
    <s v="English"/>
    <n v="-8199698"/>
    <n v="-0.27332326666666662"/>
    <s v="90-110 minutes"/>
    <n v="-0.27332326666666668"/>
    <x v="1"/>
    <n v="0"/>
  </r>
  <r>
    <s v="Mr. &amp; Mrs. Smith"/>
    <x v="238"/>
    <x v="650"/>
    <n v="11000"/>
    <n v="22722"/>
    <n v="218"/>
    <n v="0"/>
    <x v="27"/>
    <n v="233"/>
    <n v="126"/>
    <n v="186336103"/>
    <n v="120000000"/>
    <x v="689"/>
    <s v="Color"/>
    <x v="5"/>
    <s v="English"/>
    <x v="1"/>
    <x v="1"/>
    <s v="English"/>
    <n v="66336103"/>
    <n v="0.55280085833333326"/>
    <s v="111-130 minutes"/>
    <n v="0.55280085833333337"/>
    <x v="2"/>
    <n v="1"/>
  </r>
  <r>
    <s v="Mr. Bean's Holiday"/>
    <x v="920"/>
    <x v="1085"/>
    <n v="328"/>
    <n v="794"/>
    <n v="68"/>
    <n v="0"/>
    <x v="26"/>
    <n v="151"/>
    <n v="90"/>
    <n v="32553210"/>
    <n v="25000000"/>
    <x v="1650"/>
    <s v="Color"/>
    <x v="2"/>
    <s v="English"/>
    <x v="4"/>
    <x v="3"/>
    <s v="English"/>
    <n v="7553210"/>
    <n v="0.30212839999999996"/>
    <s v="90-110 minutes"/>
    <n v="0.30212840000000002"/>
    <x v="1"/>
    <n v="0"/>
  </r>
  <r>
    <s v="Mr. Deeds"/>
    <x v="29"/>
    <x v="630"/>
    <n v="12000"/>
    <n v="26826"/>
    <n v="65"/>
    <n v="0"/>
    <x v="16"/>
    <n v="117"/>
    <n v="96"/>
    <n v="126203320"/>
    <n v="50000000"/>
    <x v="1651"/>
    <s v="Color"/>
    <x v="2"/>
    <s v="English"/>
    <x v="1"/>
    <x v="1"/>
    <s v="English"/>
    <n v="76203320"/>
    <n v="1.5240664000000002"/>
    <s v="90-110 minutes"/>
    <n v="1.5240663999999999"/>
    <x v="1"/>
    <n v="1"/>
  </r>
  <r>
    <s v="Mr. Holland's Opus"/>
    <x v="80"/>
    <x v="322"/>
    <n v="975"/>
    <n v="2223"/>
    <n v="65"/>
    <n v="0"/>
    <x v="40"/>
    <n v="42"/>
    <n v="143"/>
    <n v="82528097"/>
    <n v="6500000"/>
    <x v="1652"/>
    <s v="Color"/>
    <x v="1"/>
    <s v="English"/>
    <x v="1"/>
    <x v="3"/>
    <s v="English"/>
    <n v="76028097"/>
    <n v="11.696630307692308"/>
    <s v="131-150 minutes"/>
    <n v="11.696630307692308"/>
    <x v="0"/>
    <n v="1"/>
  </r>
  <r>
    <s v="Mr. Peabody &amp; Sherman"/>
    <x v="472"/>
    <x v="1086"/>
    <n v="3000"/>
    <n v="5810"/>
    <n v="50"/>
    <n v="11000"/>
    <x v="31"/>
    <n v="196"/>
    <n v="92"/>
    <n v="111505642"/>
    <n v="145000000"/>
    <x v="1653"/>
    <s v="Color"/>
    <x v="3"/>
    <s v="English"/>
    <x v="1"/>
    <x v="3"/>
    <s v="English"/>
    <n v="-33494358"/>
    <n v="-0.23099557241379309"/>
    <s v="90-110 minutes"/>
    <n v="-0.23099557241379309"/>
    <x v="2"/>
    <n v="0"/>
  </r>
  <r>
    <s v="Mr. Popper's Penguins"/>
    <x v="613"/>
    <x v="728"/>
    <n v="1000"/>
    <n v="2820"/>
    <n v="70"/>
    <n v="14000"/>
    <x v="10"/>
    <n v="189"/>
    <n v="94"/>
    <n v="68218041"/>
    <n v="55000000"/>
    <x v="1654"/>
    <s v="Color"/>
    <x v="2"/>
    <s v="English"/>
    <x v="1"/>
    <x v="3"/>
    <s v="English"/>
    <n v="13218041"/>
    <n v="0.24032801818181815"/>
    <s v="90-110 minutes"/>
    <n v="0.24032801818181818"/>
    <x v="2"/>
    <n v="0"/>
  </r>
  <r>
    <s v="Mr. Turner"/>
    <x v="151"/>
    <x v="159"/>
    <n v="149"/>
    <n v="390"/>
    <n v="608"/>
    <n v="0"/>
    <x v="9"/>
    <n v="262"/>
    <n v="150"/>
    <n v="3958500"/>
    <n v="8200000"/>
    <x v="1655"/>
    <s v="Color"/>
    <x v="6"/>
    <s v="English"/>
    <x v="4"/>
    <x v="0"/>
    <s v="English"/>
    <n v="-4241500"/>
    <n v="-0.51725609756097568"/>
    <s v="131-150 minutes"/>
    <n v="-0.51725609756097557"/>
    <x v="0"/>
    <n v="0"/>
  </r>
  <r>
    <s v="Mrs Henderson Presents"/>
    <x v="561"/>
    <x v="444"/>
    <n v="5000"/>
    <n v="5637"/>
    <n v="350"/>
    <n v="0"/>
    <x v="19"/>
    <n v="137"/>
    <n v="103"/>
    <n v="11034436"/>
    <n v="20000000"/>
    <x v="1656"/>
    <s v="Color"/>
    <x v="2"/>
    <s v="English"/>
    <x v="4"/>
    <x v="0"/>
    <s v="English"/>
    <n v="-8965564"/>
    <n v="-0.44827819999999996"/>
    <s v="90-110 minutes"/>
    <n v="-0.44827820000000002"/>
    <x v="1"/>
    <n v="0"/>
  </r>
  <r>
    <s v="Mrs. Doubtfire"/>
    <x v="133"/>
    <x v="313"/>
    <n v="49000"/>
    <n v="52201"/>
    <n v="0"/>
    <n v="0"/>
    <x v="31"/>
    <n v="57"/>
    <n v="125"/>
    <n v="219200000"/>
    <n v="25000000"/>
    <x v="1657"/>
    <s v="Color"/>
    <x v="2"/>
    <s v="English"/>
    <x v="1"/>
    <x v="1"/>
    <s v="English"/>
    <n v="194200000"/>
    <n v="7.7680000000000007"/>
    <s v="111-130 minutes"/>
    <n v="7.7679999999999998"/>
    <x v="1"/>
    <n v="1"/>
  </r>
  <r>
    <s v="Mrs. Winterbourne"/>
    <x v="265"/>
    <x v="1037"/>
    <n v="3000"/>
    <n v="5023"/>
    <n v="121"/>
    <n v="491"/>
    <x v="21"/>
    <n v="20"/>
    <n v="105"/>
    <n v="10070000"/>
    <n v="25000000"/>
    <x v="1658"/>
    <s v="Color"/>
    <x v="2"/>
    <s v="English"/>
    <x v="1"/>
    <x v="1"/>
    <s v="English"/>
    <n v="-14930000"/>
    <n v="-0.59719999999999995"/>
    <s v="90-110 minutes"/>
    <n v="-0.59719999999999995"/>
    <x v="1"/>
    <n v="0"/>
  </r>
  <r>
    <s v="Much Ado About Nothing"/>
    <x v="46"/>
    <x v="472"/>
    <n v="18000"/>
    <n v="37645"/>
    <n v="0"/>
    <n v="0"/>
    <x v="14"/>
    <n v="41"/>
    <n v="111"/>
    <n v="22551000"/>
    <n v="8000000"/>
    <x v="1659"/>
    <s v="Color"/>
    <x v="2"/>
    <s v="English"/>
    <x v="4"/>
    <x v="1"/>
    <s v="English"/>
    <n v="14551000"/>
    <n v="1.8188749999999998"/>
    <s v="111-130 minutes"/>
    <n v="1.818875"/>
    <x v="0"/>
    <n v="1"/>
  </r>
  <r>
    <s v="Mud"/>
    <x v="277"/>
    <x v="1087"/>
    <n v="11000"/>
    <n v="13960"/>
    <n v="337"/>
    <n v="27000"/>
    <x v="14"/>
    <n v="368"/>
    <n v="130"/>
    <n v="21589307"/>
    <n v="10000000"/>
    <x v="1660"/>
    <s v="Color"/>
    <x v="1"/>
    <s v="English"/>
    <x v="1"/>
    <x v="1"/>
    <s v="English"/>
    <n v="11589307"/>
    <n v="1.1589307"/>
    <s v="111-130 minutes"/>
    <n v="1.1589307"/>
    <x v="1"/>
    <n v="1"/>
  </r>
  <r>
    <s v="Mulan"/>
    <x v="921"/>
    <x v="1088"/>
    <n v="2000"/>
    <n v="4478"/>
    <n v="7"/>
    <n v="12000"/>
    <x v="1"/>
    <n v="143"/>
    <n v="88"/>
    <n v="120618403"/>
    <n v="90000000"/>
    <x v="881"/>
    <s v="Color"/>
    <x v="3"/>
    <s v="English"/>
    <x v="1"/>
    <x v="2"/>
    <s v="English"/>
    <n v="30618403"/>
    <n v="0.34020447777777774"/>
    <s v="&lt;90 minutes"/>
    <n v="0.34020447777777779"/>
    <x v="2"/>
    <n v="0"/>
  </r>
  <r>
    <s v="Mulholland Drive"/>
    <x v="25"/>
    <x v="643"/>
    <n v="6000"/>
    <n v="8484"/>
    <n v="0"/>
    <n v="16000"/>
    <x v="30"/>
    <n v="252"/>
    <n v="147"/>
    <n v="7219578"/>
    <n v="15000000"/>
    <x v="1661"/>
    <s v="Color"/>
    <x v="1"/>
    <s v="English"/>
    <x v="8"/>
    <x v="0"/>
    <s v="English"/>
    <n v="-7780422"/>
    <n v="-0.51869480000000001"/>
    <s v="131-150 minutes"/>
    <n v="-0.51869480000000001"/>
    <x v="1"/>
    <n v="0"/>
  </r>
  <r>
    <s v="Multiplicity"/>
    <x v="922"/>
    <x v="199"/>
    <n v="905"/>
    <n v="2348"/>
    <n v="11000"/>
    <n v="0"/>
    <x v="10"/>
    <n v="43"/>
    <n v="117"/>
    <n v="20101861"/>
    <n v="45000000"/>
    <x v="1662"/>
    <s v="Color"/>
    <x v="2"/>
    <s v="English"/>
    <x v="1"/>
    <x v="1"/>
    <s v="English"/>
    <n v="-24898139"/>
    <n v="-0.55329197777777783"/>
    <s v="111-130 minutes"/>
    <n v="-0.55329197777777783"/>
    <x v="1"/>
    <n v="0"/>
  </r>
  <r>
    <s v="Mumford"/>
    <x v="155"/>
    <x v="624"/>
    <n v="11000"/>
    <n v="17873"/>
    <n v="759"/>
    <n v="209"/>
    <x v="31"/>
    <n v="65"/>
    <n v="112"/>
    <n v="4554569"/>
    <n v="28000000"/>
    <x v="1663"/>
    <s v="Black and White"/>
    <x v="2"/>
    <s v="English"/>
    <x v="1"/>
    <x v="0"/>
    <s v="English"/>
    <n v="-23445431"/>
    <n v="-0.83733682142857147"/>
    <s v="111-130 minutes"/>
    <n v="-0.83733682142857147"/>
    <x v="1"/>
    <n v="0"/>
  </r>
  <r>
    <s v="Munich"/>
    <x v="923"/>
    <x v="110"/>
    <n v="745"/>
    <n v="2529"/>
    <n v="14000"/>
    <n v="0"/>
    <x v="7"/>
    <n v="298"/>
    <n v="163"/>
    <n v="47379090"/>
    <n v="70000000"/>
    <x v="1101"/>
    <s v="Color"/>
    <x v="1"/>
    <s v="English"/>
    <x v="8"/>
    <x v="0"/>
    <s v="English"/>
    <n v="-22620910"/>
    <n v="-0.32315585714285711"/>
    <s v="&gt;150 minutes"/>
    <n v="-0.32315585714285716"/>
    <x v="2"/>
    <n v="0"/>
  </r>
  <r>
    <s v="Muppets from Space"/>
    <x v="619"/>
    <x v="170"/>
    <n v="1000"/>
    <n v="3243"/>
    <n v="25"/>
    <n v="619"/>
    <x v="21"/>
    <n v="70"/>
    <n v="87"/>
    <n v="16290976"/>
    <n v="24000000"/>
    <x v="1664"/>
    <s v="Color"/>
    <x v="3"/>
    <s v="English"/>
    <x v="1"/>
    <x v="2"/>
    <s v="English"/>
    <n v="-7709024"/>
    <n v="-0.32120933333333335"/>
    <s v="&lt;90 minutes"/>
    <n v="-0.32120933333333335"/>
    <x v="1"/>
    <n v="0"/>
  </r>
  <r>
    <s v="Muppets Most Wanted"/>
    <x v="472"/>
    <x v="1089"/>
    <n v="3000"/>
    <n v="6089"/>
    <n v="33"/>
    <n v="10000"/>
    <x v="4"/>
    <n v="277"/>
    <n v="119"/>
    <n v="51178893"/>
    <n v="50000000"/>
    <x v="1665"/>
    <s v="Color"/>
    <x v="3"/>
    <s v="English"/>
    <x v="1"/>
    <x v="3"/>
    <s v="English"/>
    <n v="1178893"/>
    <n v="2.3577860000000062E-2"/>
    <s v="111-130 minutes"/>
    <n v="2.3577859999999999E-2"/>
    <x v="1"/>
    <n v="0"/>
  </r>
  <r>
    <s v="Murder by Numbers"/>
    <x v="319"/>
    <x v="958"/>
    <n v="33000"/>
    <n v="34606"/>
    <n v="58"/>
    <n v="0"/>
    <x v="8"/>
    <n v="136"/>
    <n v="115"/>
    <n v="31874869"/>
    <n v="50000000"/>
    <x v="1666"/>
    <s v="Color"/>
    <x v="4"/>
    <s v="English"/>
    <x v="1"/>
    <x v="0"/>
    <s v="English"/>
    <n v="-18125131"/>
    <n v="-0.36250262"/>
    <s v="111-130 minutes"/>
    <n v="-0.36250262"/>
    <x v="1"/>
    <n v="0"/>
  </r>
  <r>
    <s v="Murderball"/>
    <x v="924"/>
    <x v="1090"/>
    <n v="15"/>
    <n v="15"/>
    <n v="30"/>
    <n v="0"/>
    <x v="24"/>
    <n v="110"/>
    <n v="88"/>
    <n v="1523883"/>
    <n v="1750211"/>
    <x v="925"/>
    <s v="Color"/>
    <x v="8"/>
    <s v="English"/>
    <x v="1"/>
    <x v="0"/>
    <s v="English"/>
    <n v="-226328"/>
    <n v="-0.129314694056888"/>
    <s v="&lt;90 minutes"/>
    <n v="-0.129314694056888"/>
    <x v="0"/>
    <n v="0"/>
  </r>
  <r>
    <s v="Must Love Dogs"/>
    <x v="768"/>
    <x v="1091"/>
    <n v="944"/>
    <n v="4879"/>
    <n v="30"/>
    <n v="0"/>
    <x v="11"/>
    <n v="120"/>
    <n v="98"/>
    <n v="43894863"/>
    <n v="30000000"/>
    <x v="1667"/>
    <s v="Color"/>
    <x v="2"/>
    <s v="English"/>
    <x v="1"/>
    <x v="1"/>
    <s v="English"/>
    <n v="13894863"/>
    <n v="0.46316209999999991"/>
    <s v="90-110 minutes"/>
    <n v="0.46316210000000002"/>
    <x v="1"/>
    <n v="0"/>
  </r>
  <r>
    <s v="My Best Friend's Girl"/>
    <x v="558"/>
    <x v="1092"/>
    <n v="1000"/>
    <n v="3301"/>
    <n v="41"/>
    <n v="0"/>
    <x v="11"/>
    <n v="80"/>
    <n v="112"/>
    <n v="19151864"/>
    <n v="40000000"/>
    <x v="1668"/>
    <s v="Color"/>
    <x v="2"/>
    <s v="English"/>
    <x v="1"/>
    <x v="0"/>
    <s v="English"/>
    <n v="-20848136"/>
    <n v="-0.52120339999999998"/>
    <s v="111-130 minutes"/>
    <n v="-0.52120339999999998"/>
    <x v="1"/>
    <n v="0"/>
  </r>
  <r>
    <s v="My Best Friend's Wedding"/>
    <x v="173"/>
    <x v="1093"/>
    <n v="8000"/>
    <n v="12344"/>
    <n v="29"/>
    <n v="0"/>
    <x v="26"/>
    <n v="84"/>
    <n v="105"/>
    <n v="126805112"/>
    <n v="46000000"/>
    <x v="549"/>
    <s v="Color"/>
    <x v="2"/>
    <s v="English"/>
    <x v="1"/>
    <x v="1"/>
    <s v="English"/>
    <n v="80805112"/>
    <n v="1.7566328695652174"/>
    <s v="90-110 minutes"/>
    <n v="1.7566328695652174"/>
    <x v="1"/>
    <n v="1"/>
  </r>
  <r>
    <s v="My Big Fat Greek Wedding"/>
    <x v="925"/>
    <x v="695"/>
    <n v="567"/>
    <n v="1495"/>
    <n v="38"/>
    <n v="5000"/>
    <x v="0"/>
    <n v="168"/>
    <n v="95"/>
    <n v="241437427"/>
    <n v="5000000"/>
    <x v="1669"/>
    <s v="Color"/>
    <x v="2"/>
    <s v="English"/>
    <x v="1"/>
    <x v="3"/>
    <s v="English"/>
    <n v="236437427"/>
    <n v="47.287485400000001"/>
    <s v="90-110 minutes"/>
    <n v="47.287485400000001"/>
    <x v="0"/>
    <n v="1"/>
  </r>
  <r>
    <s v="My Bloody Valentine"/>
    <x v="926"/>
    <x v="615"/>
    <n v="10000"/>
    <n v="14159"/>
    <n v="71"/>
    <n v="0"/>
    <x v="37"/>
    <n v="264"/>
    <n v="101"/>
    <n v="51527787"/>
    <n v="15000000"/>
    <x v="1670"/>
    <s v="Color"/>
    <x v="0"/>
    <s v="English"/>
    <x v="1"/>
    <x v="0"/>
    <s v="English"/>
    <n v="36527787"/>
    <n v="2.4351858000000002"/>
    <s v="90-110 minutes"/>
    <n v="2.4351858000000002"/>
    <x v="1"/>
    <n v="1"/>
  </r>
  <r>
    <s v="My Blueberry Nights"/>
    <x v="205"/>
    <x v="22"/>
    <n v="20000"/>
    <n v="20364"/>
    <n v="0"/>
    <n v="0"/>
    <x v="12"/>
    <n v="192"/>
    <n v="95"/>
    <n v="866778"/>
    <n v="10000000"/>
    <x v="1671"/>
    <s v="Color"/>
    <x v="1"/>
    <s v="English"/>
    <x v="5"/>
    <x v="1"/>
    <s v="English"/>
    <n v="-9133222"/>
    <n v="-0.91332219999999997"/>
    <s v="90-110 minutes"/>
    <n v="-0.91332219999999997"/>
    <x v="1"/>
    <n v="0"/>
  </r>
  <r>
    <s v="My Boss's Daughter"/>
    <x v="503"/>
    <x v="191"/>
    <n v="869"/>
    <n v="3007"/>
    <n v="119"/>
    <n v="411"/>
    <x v="28"/>
    <n v="56"/>
    <n v="90"/>
    <n v="15549702"/>
    <n v="14000000"/>
    <x v="1672"/>
    <s v="Color"/>
    <x v="2"/>
    <s v="English"/>
    <x v="1"/>
    <x v="1"/>
    <s v="English"/>
    <n v="1549702"/>
    <n v="0.11069299999999993"/>
    <s v="90-110 minutes"/>
    <n v="0.110693"/>
    <x v="1"/>
    <n v="0"/>
  </r>
  <r>
    <s v="My Cousin Vinny"/>
    <x v="588"/>
    <x v="1094"/>
    <n v="886"/>
    <n v="3280"/>
    <n v="36"/>
    <n v="7000"/>
    <x v="1"/>
    <n v="54"/>
    <n v="120"/>
    <n v="52929168"/>
    <n v="11000000"/>
    <x v="1673"/>
    <s v="Color"/>
    <x v="2"/>
    <s v="English"/>
    <x v="1"/>
    <x v="0"/>
    <s v="English"/>
    <n v="41929168"/>
    <n v="3.8117425454545453"/>
    <s v="111-130 minutes"/>
    <n v="3.8117425454545453"/>
    <x v="1"/>
    <n v="1"/>
  </r>
  <r>
    <s v="My Date with Drew"/>
    <x v="927"/>
    <x v="592"/>
    <n v="86"/>
    <n v="163"/>
    <n v="16"/>
    <n v="456"/>
    <x v="0"/>
    <n v="43"/>
    <n v="90"/>
    <n v="85222"/>
    <n v="1100"/>
    <x v="1674"/>
    <s v="Color"/>
    <x v="8"/>
    <s v="English"/>
    <x v="1"/>
    <x v="3"/>
    <s v="English"/>
    <n v="84122"/>
    <n v="76.474545454545449"/>
    <s v="90-110 minutes"/>
    <n v="76.474545454545449"/>
    <x v="0"/>
    <n v="1"/>
  </r>
  <r>
    <s v="My Dog Skip"/>
    <x v="729"/>
    <x v="973"/>
    <n v="1000"/>
    <n v="2515"/>
    <n v="13"/>
    <n v="0"/>
    <x v="20"/>
    <n v="79"/>
    <n v="95"/>
    <n v="34099640"/>
    <n v="5000000"/>
    <x v="1675"/>
    <s v="Color"/>
    <x v="1"/>
    <s v="English"/>
    <x v="1"/>
    <x v="3"/>
    <s v="English"/>
    <n v="29099640"/>
    <n v="5.819928"/>
    <s v="90-110 minutes"/>
    <n v="5.819928"/>
    <x v="0"/>
    <n v="1"/>
  </r>
  <r>
    <s v="My Fair Lady"/>
    <x v="928"/>
    <x v="1095"/>
    <n v="453"/>
    <n v="1164"/>
    <n v="165"/>
    <n v="0"/>
    <x v="25"/>
    <n v="82"/>
    <n v="170"/>
    <n v="72000000"/>
    <n v="17000000"/>
    <x v="1676"/>
    <s v="Color"/>
    <x v="1"/>
    <s v="English"/>
    <x v="1"/>
    <x v="6"/>
    <s v="English"/>
    <n v="55000000"/>
    <n v="3.2352941176470589"/>
    <s v="&gt;150 minutes"/>
    <n v="3.2352941176470589"/>
    <x v="1"/>
    <n v="1"/>
  </r>
  <r>
    <s v="My Favorite Martian"/>
    <x v="929"/>
    <x v="855"/>
    <n v="1000"/>
    <n v="2151"/>
    <n v="80"/>
    <n v="448"/>
    <x v="38"/>
    <n v="49"/>
    <n v="94"/>
    <n v="36830057"/>
    <n v="65000000"/>
    <x v="1324"/>
    <s v="Color"/>
    <x v="2"/>
    <s v="English"/>
    <x v="1"/>
    <x v="3"/>
    <s v="English"/>
    <n v="-28169943"/>
    <n v="-0.43338373846153844"/>
    <s v="90-110 minutes"/>
    <n v="-0.43338373846153844"/>
    <x v="2"/>
    <n v="0"/>
  </r>
  <r>
    <s v="My Fellow Americans"/>
    <x v="346"/>
    <x v="46"/>
    <n v="957"/>
    <n v="4629"/>
    <n v="88"/>
    <n v="758"/>
    <x v="27"/>
    <n v="27"/>
    <n v="101"/>
    <n v="22294341"/>
    <n v="21500000"/>
    <x v="1677"/>
    <s v="Color"/>
    <x v="3"/>
    <s v="English"/>
    <x v="1"/>
    <x v="1"/>
    <s v="English"/>
    <n v="794341"/>
    <n v="3.694609302325591E-2"/>
    <s v="90-110 minutes"/>
    <n v="3.6946093023255813E-2"/>
    <x v="1"/>
    <n v="0"/>
  </r>
  <r>
    <s v="My Girl"/>
    <x v="714"/>
    <x v="1096"/>
    <n v="3000"/>
    <n v="5433"/>
    <n v="6"/>
    <n v="0"/>
    <x v="9"/>
    <n v="31"/>
    <n v="102"/>
    <n v="59847242"/>
    <n v="16500000"/>
    <x v="1678"/>
    <s v="Color"/>
    <x v="2"/>
    <s v="English"/>
    <x v="1"/>
    <x v="1"/>
    <s v="English"/>
    <n v="43347242"/>
    <n v="2.6271055757575756"/>
    <s v="90-110 minutes"/>
    <n v="2.6271055757575756"/>
    <x v="1"/>
    <n v="1"/>
  </r>
  <r>
    <s v="My Life in Ruins"/>
    <x v="925"/>
    <x v="855"/>
    <n v="567"/>
    <n v="2016"/>
    <n v="80"/>
    <n v="0"/>
    <x v="11"/>
    <n v="112"/>
    <n v="98"/>
    <n v="8662318"/>
    <n v="17000000"/>
    <x v="1679"/>
    <s v="Color"/>
    <x v="2"/>
    <s v="English"/>
    <x v="1"/>
    <x v="1"/>
    <s v="English"/>
    <n v="-8337682"/>
    <n v="-0.49045188235294113"/>
    <s v="90-110 minutes"/>
    <n v="-0.49045188235294118"/>
    <x v="1"/>
    <n v="0"/>
  </r>
  <r>
    <s v="My Life Without Me"/>
    <x v="656"/>
    <x v="1097"/>
    <n v="900"/>
    <n v="2972"/>
    <n v="148"/>
    <n v="0"/>
    <x v="7"/>
    <n v="72"/>
    <n v="106"/>
    <n v="395592"/>
    <n v="2000000"/>
    <x v="1347"/>
    <s v="Color"/>
    <x v="1"/>
    <s v="English"/>
    <x v="0"/>
    <x v="0"/>
    <s v="English"/>
    <n v="-1604408"/>
    <n v="-0.80220400000000003"/>
    <s v="90-110 minutes"/>
    <n v="-0.80220400000000003"/>
    <x v="0"/>
    <n v="0"/>
  </r>
  <r>
    <s v="My Name Is Bruce"/>
    <x v="574"/>
    <x v="1098"/>
    <n v="634"/>
    <n v="1238"/>
    <n v="0"/>
    <n v="0"/>
    <x v="26"/>
    <n v="100"/>
    <n v="84"/>
    <n v="173066"/>
    <n v="1500000"/>
    <x v="1680"/>
    <s v="Color"/>
    <x v="2"/>
    <s v="English"/>
    <x v="1"/>
    <x v="0"/>
    <s v="English"/>
    <n v="-1326934"/>
    <n v="-0.88462266666666667"/>
    <s v="&lt;90 minutes"/>
    <n v="-0.88462266666666667"/>
    <x v="0"/>
    <n v="0"/>
  </r>
  <r>
    <s v="My Name Is Khan"/>
    <x v="772"/>
    <x v="944"/>
    <n v="8000"/>
    <n v="8532"/>
    <n v="160"/>
    <n v="27000"/>
    <x v="30"/>
    <n v="210"/>
    <n v="128"/>
    <n v="4018695"/>
    <n v="12000000"/>
    <x v="592"/>
    <s v="Color"/>
    <x v="3"/>
    <s v="Hindi"/>
    <x v="18"/>
    <x v="1"/>
    <s v="Other language"/>
    <n v="-7981305"/>
    <n v="-0.66510875000000003"/>
    <s v="111-130 minutes"/>
    <n v="-0.66510875000000003"/>
    <x v="1"/>
    <n v="0"/>
  </r>
  <r>
    <s v="My Own Private Idaho"/>
    <x v="46"/>
    <x v="704"/>
    <n v="18000"/>
    <n v="19923"/>
    <n v="835"/>
    <n v="0"/>
    <x v="19"/>
    <n v="63"/>
    <n v="104"/>
    <n v="6401336"/>
    <n v="2500000"/>
    <x v="1681"/>
    <s v="Color"/>
    <x v="1"/>
    <s v="English"/>
    <x v="1"/>
    <x v="0"/>
    <s v="English"/>
    <n v="3901336"/>
    <n v="1.5605343999999999"/>
    <s v="90-110 minutes"/>
    <n v="1.5605344000000001"/>
    <x v="0"/>
    <n v="1"/>
  </r>
  <r>
    <s v="My Sister's Keeper"/>
    <x v="930"/>
    <x v="929"/>
    <n v="673"/>
    <n v="1775"/>
    <n v="415"/>
    <n v="15000"/>
    <x v="14"/>
    <n v="148"/>
    <n v="109"/>
    <n v="49185998"/>
    <n v="30000000"/>
    <x v="1682"/>
    <s v="Color"/>
    <x v="1"/>
    <s v="English"/>
    <x v="1"/>
    <x v="1"/>
    <s v="English"/>
    <n v="19185998"/>
    <n v="0.63953326666666666"/>
    <s v="90-110 minutes"/>
    <n v="0.63953326666666666"/>
    <x v="1"/>
    <n v="1"/>
  </r>
  <r>
    <s v="My Soul to Take"/>
    <x v="931"/>
    <x v="87"/>
    <n v="798"/>
    <n v="2537"/>
    <n v="0"/>
    <n v="0"/>
    <x v="3"/>
    <n v="160"/>
    <n v="107"/>
    <n v="14637490"/>
    <n v="25000000"/>
    <x v="1683"/>
    <s v="Color"/>
    <x v="0"/>
    <s v="English"/>
    <x v="1"/>
    <x v="0"/>
    <s v="English"/>
    <n v="-10362510"/>
    <n v="-0.41450039999999999"/>
    <s v="90-110 minutes"/>
    <n v="-0.41450039999999999"/>
    <x v="1"/>
    <n v="0"/>
  </r>
  <r>
    <s v="My Stepmother Is an Alien"/>
    <x v="41"/>
    <x v="1037"/>
    <n v="11000"/>
    <n v="14677"/>
    <n v="121"/>
    <n v="818"/>
    <x v="41"/>
    <n v="15"/>
    <n v="105"/>
    <n v="13854000"/>
    <n v="20000000"/>
    <x v="1684"/>
    <s v="Color"/>
    <x v="2"/>
    <s v="English"/>
    <x v="1"/>
    <x v="1"/>
    <s v="English"/>
    <n v="-6146000"/>
    <n v="-0.30730000000000002"/>
    <s v="90-110 minutes"/>
    <n v="-0.30730000000000002"/>
    <x v="1"/>
    <n v="0"/>
  </r>
  <r>
    <s v="My Summer of Love"/>
    <x v="411"/>
    <x v="1099"/>
    <n v="680"/>
    <n v="763"/>
    <n v="84"/>
    <n v="869"/>
    <x v="9"/>
    <n v="124"/>
    <n v="86"/>
    <n v="992238"/>
    <n v="1700000"/>
    <x v="1685"/>
    <s v="Color"/>
    <x v="1"/>
    <s v="English"/>
    <x v="4"/>
    <x v="0"/>
    <s v="English"/>
    <n v="-707762"/>
    <n v="-0.41633058823529412"/>
    <s v="&lt;90 minutes"/>
    <n v="-0.41633058823529412"/>
    <x v="0"/>
    <n v="0"/>
  </r>
  <r>
    <s v="My Super Ex-Girlfriend"/>
    <x v="932"/>
    <x v="618"/>
    <n v="973"/>
    <n v="2737"/>
    <n v="425"/>
    <n v="1000"/>
    <x v="17"/>
    <n v="147"/>
    <n v="95"/>
    <n v="22526144"/>
    <n v="30000000"/>
    <x v="1686"/>
    <s v="Color"/>
    <x v="2"/>
    <s v="English"/>
    <x v="1"/>
    <x v="1"/>
    <s v="English"/>
    <n v="-7473856"/>
    <n v="-0.24912853333333329"/>
    <s v="90-110 minutes"/>
    <n v="-0.24912853333333335"/>
    <x v="1"/>
    <n v="0"/>
  </r>
  <r>
    <s v="My Week with Marilyn"/>
    <x v="555"/>
    <x v="1100"/>
    <n v="13000"/>
    <n v="17204"/>
    <n v="64"/>
    <n v="17000"/>
    <x v="20"/>
    <n v="386"/>
    <n v="99"/>
    <n v="14597405"/>
    <n v="6400000"/>
    <x v="50"/>
    <s v="Color"/>
    <x v="6"/>
    <s v="English"/>
    <x v="4"/>
    <x v="0"/>
    <s v="English"/>
    <n v="8197405"/>
    <n v="1.2808445312500001"/>
    <s v="90-110 minutes"/>
    <n v="1.2808445312500001"/>
    <x v="0"/>
    <n v="1"/>
  </r>
  <r>
    <s v="Mystery Men"/>
    <x v="18"/>
    <x v="1101"/>
    <n v="1000"/>
    <n v="3986"/>
    <n v="18"/>
    <n v="0"/>
    <x v="10"/>
    <n v="125"/>
    <n v="121"/>
    <n v="29655590"/>
    <n v="65000000"/>
    <x v="1687"/>
    <s v="Color"/>
    <x v="5"/>
    <s v="English"/>
    <x v="1"/>
    <x v="1"/>
    <s v="English"/>
    <n v="-35344410"/>
    <n v="-0.54376015384615384"/>
    <s v="111-130 minutes"/>
    <n v="-0.54376015384615384"/>
    <x v="2"/>
    <n v="0"/>
  </r>
  <r>
    <s v="Mystery, Alaska"/>
    <x v="933"/>
    <x v="248"/>
    <n v="738"/>
    <n v="2171"/>
    <n v="116"/>
    <n v="913"/>
    <x v="12"/>
    <n v="74"/>
    <n v="119"/>
    <n v="8888143"/>
    <n v="28000000"/>
    <x v="1688"/>
    <s v="Color"/>
    <x v="2"/>
    <s v="English"/>
    <x v="14"/>
    <x v="0"/>
    <s v="English"/>
    <n v="-19111857"/>
    <n v="-0.68256632142857143"/>
    <s v="111-130 minutes"/>
    <n v="-0.68256632142857143"/>
    <x v="1"/>
    <n v="0"/>
  </r>
  <r>
    <s v="Mystic Pizza"/>
    <x v="173"/>
    <x v="855"/>
    <n v="8000"/>
    <n v="10430"/>
    <n v="80"/>
    <n v="0"/>
    <x v="21"/>
    <n v="34"/>
    <n v="104"/>
    <n v="12793213"/>
    <n v="6000000"/>
    <x v="1689"/>
    <s v="Color"/>
    <x v="2"/>
    <s v="English"/>
    <x v="1"/>
    <x v="0"/>
    <s v="English"/>
    <n v="6793213"/>
    <n v="1.1322021666666666"/>
    <s v="90-110 minutes"/>
    <n v="1.1322021666666666"/>
    <x v="0"/>
    <n v="1"/>
  </r>
  <r>
    <s v="Mystic River"/>
    <x v="934"/>
    <x v="118"/>
    <n v="616"/>
    <n v="1942"/>
    <n v="16000"/>
    <n v="12000"/>
    <x v="30"/>
    <n v="229"/>
    <n v="138"/>
    <n v="90135191"/>
    <n v="25000000"/>
    <x v="1690"/>
    <s v="Color"/>
    <x v="4"/>
    <s v="English"/>
    <x v="1"/>
    <x v="0"/>
    <s v="English"/>
    <n v="65135191"/>
    <n v="2.6054076400000001"/>
    <s v="131-150 minutes"/>
    <n v="2.6054076400000001"/>
    <x v="1"/>
    <n v="1"/>
  </r>
  <r>
    <s v="Nacho Libre"/>
    <x v="935"/>
    <x v="1102"/>
    <n v="678"/>
    <n v="1729"/>
    <n v="100"/>
    <n v="0"/>
    <x v="34"/>
    <n v="163"/>
    <n v="92"/>
    <n v="80197993"/>
    <n v="32000000"/>
    <x v="854"/>
    <s v="Color"/>
    <x v="2"/>
    <s v="English"/>
    <x v="2"/>
    <x v="3"/>
    <s v="English"/>
    <n v="48197993"/>
    <n v="1.5061872812499999"/>
    <s v="90-110 minutes"/>
    <n v="1.5061872812499999"/>
    <x v="1"/>
    <n v="1"/>
  </r>
  <r>
    <s v="Naked Gun 33 1/3: The Final Insult"/>
    <x v="379"/>
    <x v="46"/>
    <n v="3000"/>
    <n v="4767"/>
    <n v="88"/>
    <n v="1000"/>
    <x v="4"/>
    <n v="43"/>
    <n v="83"/>
    <n v="51109400"/>
    <n v="30000000"/>
    <x v="823"/>
    <s v="Color"/>
    <x v="2"/>
    <s v="English"/>
    <x v="1"/>
    <x v="1"/>
    <s v="English"/>
    <n v="21109400"/>
    <n v="0.70364666666666675"/>
    <s v="&lt;90 minutes"/>
    <n v="0.70364666666666664"/>
    <x v="1"/>
    <n v="1"/>
  </r>
  <r>
    <s v="Nancy Drew"/>
    <x v="936"/>
    <x v="578"/>
    <n v="720"/>
    <n v="3327"/>
    <n v="26"/>
    <n v="590"/>
    <x v="11"/>
    <n v="93"/>
    <n v="99"/>
    <n v="25584685"/>
    <n v="20000000"/>
    <x v="1691"/>
    <s v="Color"/>
    <x v="2"/>
    <s v="English"/>
    <x v="1"/>
    <x v="3"/>
    <s v="English"/>
    <n v="5584685"/>
    <n v="0.27923425000000002"/>
    <s v="90-110 minutes"/>
    <n v="0.27923425000000002"/>
    <x v="1"/>
    <n v="0"/>
  </r>
  <r>
    <s v="Nanny McPhee"/>
    <x v="100"/>
    <x v="675"/>
    <n v="14000"/>
    <n v="17278"/>
    <n v="52"/>
    <n v="0"/>
    <x v="0"/>
    <n v="128"/>
    <n v="97"/>
    <n v="47124400"/>
    <n v="25000000"/>
    <x v="1692"/>
    <s v="Color"/>
    <x v="2"/>
    <s v="English"/>
    <x v="1"/>
    <x v="3"/>
    <s v="English"/>
    <n v="22124400"/>
    <n v="0.88497599999999998"/>
    <s v="90-110 minutes"/>
    <n v="0.88497599999999998"/>
    <x v="1"/>
    <n v="1"/>
  </r>
  <r>
    <s v="Nanny McPhee Returns"/>
    <x v="937"/>
    <x v="1103"/>
    <n v="287"/>
    <n v="855"/>
    <n v="24"/>
    <n v="0"/>
    <x v="8"/>
    <n v="97"/>
    <n v="109"/>
    <n v="28995450"/>
    <n v="35000000"/>
    <x v="553"/>
    <s v="Color"/>
    <x v="2"/>
    <s v="English"/>
    <x v="4"/>
    <x v="3"/>
    <s v="English"/>
    <n v="-6004550"/>
    <n v="-0.17155857142857145"/>
    <s v="90-110 minutes"/>
    <n v="-0.17155857142857142"/>
    <x v="1"/>
    <n v="0"/>
  </r>
  <r>
    <s v="Napoleon Dynamite"/>
    <x v="798"/>
    <x v="1102"/>
    <n v="970"/>
    <n v="3950"/>
    <n v="100"/>
    <n v="0"/>
    <x v="31"/>
    <n v="220"/>
    <n v="92"/>
    <n v="44540956"/>
    <n v="400000"/>
    <x v="1693"/>
    <s v="Color"/>
    <x v="2"/>
    <s v="English"/>
    <x v="1"/>
    <x v="3"/>
    <s v="English"/>
    <n v="44140956"/>
    <n v="110.35239"/>
    <s v="90-110 minutes"/>
    <n v="110.35239"/>
    <x v="0"/>
    <n v="1"/>
  </r>
  <r>
    <s v="Narc"/>
    <x v="930"/>
    <x v="1104"/>
    <n v="673"/>
    <n v="1442"/>
    <n v="248"/>
    <n v="1000"/>
    <x v="2"/>
    <n v="127"/>
    <n v="105"/>
    <n v="10460089"/>
    <n v="7500000"/>
    <x v="1694"/>
    <s v="Color"/>
    <x v="4"/>
    <s v="English"/>
    <x v="1"/>
    <x v="0"/>
    <s v="English"/>
    <n v="2960089"/>
    <n v="0.39467853333333336"/>
    <s v="90-110 minutes"/>
    <n v="0.39467853333333336"/>
    <x v="0"/>
    <n v="0"/>
  </r>
  <r>
    <s v="National Lampoon's Vacation"/>
    <x v="938"/>
    <x v="199"/>
    <n v="816"/>
    <n v="3617"/>
    <n v="11000"/>
    <n v="0"/>
    <x v="14"/>
    <n v="55"/>
    <n v="98"/>
    <n v="61400000"/>
    <n v="15000000"/>
    <x v="1695"/>
    <s v="Color"/>
    <x v="3"/>
    <s v="English"/>
    <x v="1"/>
    <x v="0"/>
    <s v="English"/>
    <n v="46400000"/>
    <n v="3.0933333333333337"/>
    <s v="90-110 minutes"/>
    <n v="3.0933333333333333"/>
    <x v="1"/>
    <n v="1"/>
  </r>
  <r>
    <s v="National Treasure"/>
    <x v="55"/>
    <x v="503"/>
    <n v="12000"/>
    <n v="13679"/>
    <n v="226"/>
    <n v="0"/>
    <x v="31"/>
    <n v="193"/>
    <n v="131"/>
    <n v="173005002"/>
    <n v="100000000"/>
    <x v="1696"/>
    <s v="Color"/>
    <x v="5"/>
    <s v="English"/>
    <x v="1"/>
    <x v="3"/>
    <s v="English"/>
    <n v="73005002"/>
    <n v="0.73005001999999997"/>
    <s v="131-150 minutes"/>
    <n v="0.73005001999999997"/>
    <x v="2"/>
    <n v="1"/>
  </r>
  <r>
    <s v="Naturally Native"/>
    <x v="939"/>
    <x v="1105"/>
    <n v="752"/>
    <n v="1763"/>
    <n v="0"/>
    <n v="102"/>
    <x v="27"/>
    <n v="2"/>
    <n v="107"/>
    <n v="10508"/>
    <n v="700000"/>
    <x v="1697"/>
    <s v="Color"/>
    <x v="1"/>
    <s v="English"/>
    <x v="1"/>
    <x v="1"/>
    <s v="English"/>
    <n v="-689492"/>
    <n v="-0.98498857142857144"/>
    <s v="90-110 minutes"/>
    <n v="-0.98498857142857144"/>
    <x v="0"/>
    <n v="0"/>
  </r>
  <r>
    <s v="Neal 'N' Nikki"/>
    <x v="940"/>
    <x v="1106"/>
    <n v="374"/>
    <n v="602"/>
    <n v="0"/>
    <n v="66"/>
    <x v="57"/>
    <n v="5"/>
    <n v="97"/>
    <n v="100358"/>
    <n v="1500000"/>
    <x v="1698"/>
    <s v="Color"/>
    <x v="2"/>
    <s v="English"/>
    <x v="18"/>
    <x v="8"/>
    <s v="English"/>
    <n v="-1399642"/>
    <n v="-0.93309466666666663"/>
    <s v="90-110 minutes"/>
    <n v="-0.93309466666666663"/>
    <x v="0"/>
    <n v="0"/>
  </r>
  <r>
    <s v="Nebraska"/>
    <x v="317"/>
    <x v="115"/>
    <n v="1000"/>
    <n v="3798"/>
    <n v="729"/>
    <n v="28000"/>
    <x v="24"/>
    <n v="433"/>
    <n v="115"/>
    <n v="17613460"/>
    <n v="12000000"/>
    <x v="1699"/>
    <s v="Black and White"/>
    <x v="3"/>
    <s v="English"/>
    <x v="1"/>
    <x v="0"/>
    <s v="English"/>
    <n v="5613460"/>
    <n v="0.46778833333333325"/>
    <s v="111-130 minutes"/>
    <n v="0.46778833333333331"/>
    <x v="1"/>
    <n v="0"/>
  </r>
  <r>
    <s v="Need for Speed"/>
    <x v="941"/>
    <x v="1107"/>
    <n v="3000"/>
    <n v="7081"/>
    <n v="76"/>
    <n v="32000"/>
    <x v="27"/>
    <n v="327"/>
    <n v="132"/>
    <n v="43568507"/>
    <n v="66000000"/>
    <x v="1700"/>
    <s v="Color"/>
    <x v="5"/>
    <s v="English"/>
    <x v="1"/>
    <x v="1"/>
    <s v="English"/>
    <n v="-22431493"/>
    <n v="-0.33987110606060611"/>
    <s v="131-150 minutes"/>
    <n v="-0.33987110606060605"/>
    <x v="2"/>
    <n v="0"/>
  </r>
  <r>
    <s v="Neighbors"/>
    <x v="942"/>
    <x v="722"/>
    <n v="920"/>
    <n v="2771"/>
    <n v="89"/>
    <n v="21000"/>
    <x v="4"/>
    <n v="351"/>
    <n v="97"/>
    <n v="150056505"/>
    <n v="18000000"/>
    <x v="1701"/>
    <s v="Color"/>
    <x v="2"/>
    <s v="English"/>
    <x v="1"/>
    <x v="0"/>
    <s v="English"/>
    <n v="132056505"/>
    <n v="7.3364724999999993"/>
    <s v="90-110 minutes"/>
    <n v="7.3364725000000002"/>
    <x v="1"/>
    <n v="1"/>
  </r>
  <r>
    <s v="Never Again"/>
    <x v="478"/>
    <x v="1108"/>
    <n v="22000"/>
    <n v="24382"/>
    <n v="71"/>
    <n v="139"/>
    <x v="10"/>
    <n v="25"/>
    <n v="98"/>
    <n v="295468"/>
    <n v="500000"/>
    <x v="1702"/>
    <s v="Color"/>
    <x v="2"/>
    <s v="English"/>
    <x v="1"/>
    <x v="0"/>
    <s v="English"/>
    <n v="-204532"/>
    <n v="-0.40906399999999998"/>
    <s v="90-110 minutes"/>
    <n v="-0.40906399999999998"/>
    <x v="0"/>
    <n v="0"/>
  </r>
  <r>
    <s v="Never Back Down"/>
    <x v="246"/>
    <x v="529"/>
    <n v="3000"/>
    <n v="4089"/>
    <n v="65"/>
    <n v="0"/>
    <x v="0"/>
    <n v="140"/>
    <n v="110"/>
    <n v="24848292"/>
    <n v="20000000"/>
    <x v="1703"/>
    <s v="Color"/>
    <x v="5"/>
    <s v="English"/>
    <x v="1"/>
    <x v="1"/>
    <s v="English"/>
    <n v="4848292"/>
    <n v="0.24241460000000004"/>
    <s v="90-110 minutes"/>
    <n v="0.24241460000000001"/>
    <x v="1"/>
    <n v="0"/>
  </r>
  <r>
    <s v="Never Let Me Go"/>
    <x v="943"/>
    <x v="1109"/>
    <n v="10000"/>
    <n v="12867"/>
    <n v="132"/>
    <n v="33000"/>
    <x v="2"/>
    <n v="328"/>
    <n v="103"/>
    <n v="2412045"/>
    <n v="15000000"/>
    <x v="1704"/>
    <s v="Color"/>
    <x v="1"/>
    <s v="English"/>
    <x v="4"/>
    <x v="0"/>
    <s v="English"/>
    <n v="-12587955"/>
    <n v="-0.83919699999999997"/>
    <s v="90-110 minutes"/>
    <n v="-0.83919699999999997"/>
    <x v="1"/>
    <n v="0"/>
  </r>
  <r>
    <s v="Never Say Never Again"/>
    <x v="944"/>
    <x v="1110"/>
    <n v="180"/>
    <n v="762"/>
    <n v="883"/>
    <n v="0"/>
    <x v="21"/>
    <n v="89"/>
    <n v="121"/>
    <n v="55500000"/>
    <n v="36000000"/>
    <x v="1705"/>
    <s v="Color"/>
    <x v="5"/>
    <s v="English"/>
    <x v="4"/>
    <x v="3"/>
    <s v="English"/>
    <n v="19500000"/>
    <n v="0.54166666666666674"/>
    <s v="111-130 minutes"/>
    <n v="0.54166666666666663"/>
    <x v="1"/>
    <n v="1"/>
  </r>
  <r>
    <s v="New in Town"/>
    <x v="231"/>
    <x v="1111"/>
    <n v="24000"/>
    <n v="25792"/>
    <n v="3"/>
    <n v="0"/>
    <x v="5"/>
    <n v="121"/>
    <n v="97"/>
    <n v="16699684"/>
    <n v="8000000"/>
    <x v="1706"/>
    <s v="Color"/>
    <x v="2"/>
    <s v="English"/>
    <x v="1"/>
    <x v="3"/>
    <s v="English"/>
    <n v="8699684"/>
    <n v="1.0874605000000002"/>
    <s v="90-110 minutes"/>
    <n v="1.0874604999999999"/>
    <x v="0"/>
    <n v="1"/>
  </r>
  <r>
    <s v="New Nightmare"/>
    <x v="945"/>
    <x v="87"/>
    <n v="969"/>
    <n v="1775"/>
    <n v="0"/>
    <n v="0"/>
    <x v="4"/>
    <n v="109"/>
    <n v="107"/>
    <n v="18090181"/>
    <n v="8000000"/>
    <x v="1707"/>
    <s v="Color"/>
    <x v="7"/>
    <s v="English"/>
    <x v="1"/>
    <x v="0"/>
    <s v="English"/>
    <n v="10090181"/>
    <n v="1.2612726250000001"/>
    <s v="90-110 minutes"/>
    <n v="1.2612726249999999"/>
    <x v="0"/>
    <n v="1"/>
  </r>
  <r>
    <s v="New Year's Eve"/>
    <x v="10"/>
    <x v="755"/>
    <n v="22000"/>
    <n v="23456"/>
    <n v="0"/>
    <n v="20000"/>
    <x v="34"/>
    <n v="200"/>
    <n v="113"/>
    <n v="54540525"/>
    <n v="56000000"/>
    <x v="1708"/>
    <s v="Color"/>
    <x v="2"/>
    <s v="English"/>
    <x v="1"/>
    <x v="1"/>
    <s v="English"/>
    <n v="-1459475"/>
    <n v="-2.6062053571428545E-2"/>
    <s v="111-130 minutes"/>
    <n v="-2.6062053571428573E-2"/>
    <x v="2"/>
    <n v="0"/>
  </r>
  <r>
    <s v="New York Minute"/>
    <x v="946"/>
    <x v="927"/>
    <n v="976"/>
    <n v="3974"/>
    <n v="29"/>
    <n v="849"/>
    <x v="3"/>
    <n v="70"/>
    <n v="91"/>
    <n v="14018364"/>
    <n v="30000000"/>
    <x v="1709"/>
    <s v="Color"/>
    <x v="2"/>
    <s v="English"/>
    <x v="1"/>
    <x v="3"/>
    <s v="English"/>
    <n v="-15981636"/>
    <n v="-0.53272120000000001"/>
    <s v="90-110 minutes"/>
    <n v="-0.53272120000000001"/>
    <x v="1"/>
    <n v="0"/>
  </r>
  <r>
    <s v="New York Stories"/>
    <x v="196"/>
    <x v="209"/>
    <n v="11000"/>
    <n v="12685"/>
    <n v="11000"/>
    <n v="877"/>
    <x v="4"/>
    <n v="42"/>
    <n v="124"/>
    <n v="10763469"/>
    <n v="15000000"/>
    <x v="1710"/>
    <s v="Color"/>
    <x v="2"/>
    <s v="English"/>
    <x v="1"/>
    <x v="3"/>
    <s v="English"/>
    <n v="-4236531"/>
    <n v="-0.2824354"/>
    <s v="111-130 minutes"/>
    <n v="-0.2824354"/>
    <x v="1"/>
    <n v="0"/>
  </r>
  <r>
    <s v="Newlyweds"/>
    <x v="947"/>
    <x v="1112"/>
    <n v="296"/>
    <n v="690"/>
    <n v="0"/>
    <n v="413"/>
    <x v="4"/>
    <n v="14"/>
    <n v="95"/>
    <n v="4584"/>
    <n v="9000"/>
    <x v="1048"/>
    <s v="Color"/>
    <x v="2"/>
    <s v="English"/>
    <x v="1"/>
    <x v="4"/>
    <s v="English"/>
    <n v="-4416"/>
    <n v="-0.4906666666666667"/>
    <s v="90-110 minutes"/>
    <n v="-0.49066666666666664"/>
    <x v="0"/>
    <n v="0"/>
  </r>
  <r>
    <s v="Next Day Air"/>
    <x v="905"/>
    <x v="1113"/>
    <n v="1000"/>
    <n v="4815"/>
    <n v="23"/>
    <n v="545"/>
    <x v="11"/>
    <n v="49"/>
    <n v="84"/>
    <n v="10017041"/>
    <n v="3000000"/>
    <x v="1711"/>
    <s v="Color"/>
    <x v="5"/>
    <s v="English"/>
    <x v="1"/>
    <x v="0"/>
    <s v="English"/>
    <n v="7017041"/>
    <n v="2.3390136666666668"/>
    <s v="&lt;90 minutes"/>
    <n v="2.3390136666666668"/>
    <x v="0"/>
    <n v="1"/>
  </r>
  <r>
    <s v="Next Friday"/>
    <x v="325"/>
    <x v="536"/>
    <n v="723"/>
    <n v="3939"/>
    <n v="41"/>
    <n v="0"/>
    <x v="8"/>
    <n v="55"/>
    <n v="98"/>
    <n v="57176582"/>
    <n v="9500000"/>
    <x v="1220"/>
    <s v="Color"/>
    <x v="2"/>
    <s v="English"/>
    <x v="1"/>
    <x v="0"/>
    <s v="English"/>
    <n v="47676582"/>
    <n v="5.0185875789473684"/>
    <s v="90-110 minutes"/>
    <n v="5.0185875789473684"/>
    <x v="1"/>
    <n v="1"/>
  </r>
  <r>
    <s v="Next Stop Wonderland"/>
    <x v="27"/>
    <x v="1114"/>
    <n v="22000"/>
    <n v="23461"/>
    <n v="122"/>
    <n v="392"/>
    <x v="12"/>
    <n v="38"/>
    <n v="104"/>
    <n v="3386698"/>
    <n v="1000000"/>
    <x v="1712"/>
    <s v="Color"/>
    <x v="2"/>
    <s v="English"/>
    <x v="1"/>
    <x v="0"/>
    <s v="English"/>
    <n v="2386698"/>
    <n v="2.386698"/>
    <s v="90-110 minutes"/>
    <n v="2.386698"/>
    <x v="0"/>
    <n v="1"/>
  </r>
  <r>
    <s v="Nicholas Nickleby"/>
    <x v="109"/>
    <x v="864"/>
    <n v="16000"/>
    <n v="29177"/>
    <n v="41"/>
    <n v="0"/>
    <x v="2"/>
    <n v="80"/>
    <n v="132"/>
    <n v="1309849"/>
    <n v="10000000"/>
    <x v="1406"/>
    <s v="Color"/>
    <x v="1"/>
    <s v="English"/>
    <x v="4"/>
    <x v="3"/>
    <s v="English"/>
    <n v="-8690151"/>
    <n v="-0.86901510000000004"/>
    <s v="131-150 minutes"/>
    <n v="-0.86901510000000004"/>
    <x v="1"/>
    <n v="0"/>
  </r>
  <r>
    <s v="Nick and Norah's Infinite Playlist"/>
    <x v="948"/>
    <x v="732"/>
    <n v="904"/>
    <n v="2807"/>
    <n v="6"/>
    <n v="0"/>
    <x v="12"/>
    <n v="166"/>
    <n v="90"/>
    <n v="31487293"/>
    <n v="9000000"/>
    <x v="1713"/>
    <s v="Color"/>
    <x v="2"/>
    <s v="English"/>
    <x v="1"/>
    <x v="1"/>
    <s v="English"/>
    <n v="22487293"/>
    <n v="2.4985881111111112"/>
    <s v="90-110 minutes"/>
    <n v="2.4985881111111112"/>
    <x v="1"/>
    <n v="1"/>
  </r>
  <r>
    <s v="Night at the Museum"/>
    <x v="133"/>
    <x v="315"/>
    <n v="49000"/>
    <n v="55486"/>
    <n v="189"/>
    <n v="3000"/>
    <x v="4"/>
    <n v="179"/>
    <n v="108"/>
    <n v="250863268"/>
    <n v="110000000"/>
    <x v="1714"/>
    <s v="Color"/>
    <x v="5"/>
    <s v="English"/>
    <x v="1"/>
    <x v="3"/>
    <s v="English"/>
    <n v="140863268"/>
    <n v="1.2805751636363638"/>
    <s v="90-110 minutes"/>
    <n v="1.2805751636363636"/>
    <x v="2"/>
    <n v="1"/>
  </r>
  <r>
    <s v="Night at the Museum: Battle of the Smithsonian"/>
    <x v="133"/>
    <x v="315"/>
    <n v="49000"/>
    <n v="54039"/>
    <n v="189"/>
    <n v="2000"/>
    <x v="11"/>
    <n v="185"/>
    <n v="105"/>
    <n v="177243721"/>
    <n v="150000000"/>
    <x v="1715"/>
    <s v="Color"/>
    <x v="3"/>
    <s v="English"/>
    <x v="1"/>
    <x v="3"/>
    <s v="English"/>
    <n v="27243721"/>
    <n v="0.18162480666666658"/>
    <s v="90-110 minutes"/>
    <n v="0.18162480666666667"/>
    <x v="2"/>
    <n v="0"/>
  </r>
  <r>
    <s v="Night at the Museum: Secret of the Tomb"/>
    <x v="133"/>
    <x v="315"/>
    <n v="49000"/>
    <n v="53587"/>
    <n v="189"/>
    <n v="11000"/>
    <x v="21"/>
    <n v="154"/>
    <n v="98"/>
    <n v="113733726"/>
    <n v="127000000"/>
    <x v="1716"/>
    <s v="Color"/>
    <x v="3"/>
    <s v="English"/>
    <x v="1"/>
    <x v="3"/>
    <s v="English"/>
    <n v="-13266274"/>
    <n v="-0.10445885039370084"/>
    <s v="90-110 minutes"/>
    <n v="-0.10445885039370079"/>
    <x v="2"/>
    <n v="0"/>
  </r>
  <r>
    <s v="Night Watch"/>
    <x v="949"/>
    <x v="117"/>
    <n v="114"/>
    <n v="206"/>
    <n v="335"/>
    <n v="0"/>
    <x v="27"/>
    <n v="232"/>
    <n v="104"/>
    <n v="1487477"/>
    <n v="4200000"/>
    <x v="1717"/>
    <s v="Color"/>
    <x v="7"/>
    <s v="Russian"/>
    <x v="34"/>
    <x v="0"/>
    <s v="Other language"/>
    <n v="-2712523"/>
    <n v="-0.64583880952380945"/>
    <s v="90-110 minutes"/>
    <n v="-0.64583880952380956"/>
    <x v="0"/>
    <n v="0"/>
  </r>
  <r>
    <s v="Nightcrawler"/>
    <x v="350"/>
    <x v="1115"/>
    <n v="15000"/>
    <n v="15554"/>
    <n v="66"/>
    <n v="65000"/>
    <x v="25"/>
    <n v="534"/>
    <n v="117"/>
    <n v="32279955"/>
    <n v="8500000"/>
    <x v="736"/>
    <s v="Color"/>
    <x v="4"/>
    <s v="English"/>
    <x v="1"/>
    <x v="0"/>
    <s v="English"/>
    <n v="23779955"/>
    <n v="2.7976417647058822"/>
    <s v="111-130 minutes"/>
    <n v="2.7976417647058822"/>
    <x v="0"/>
    <n v="1"/>
  </r>
  <r>
    <s v="Nim's Island"/>
    <x v="39"/>
    <x v="1116"/>
    <n v="18000"/>
    <n v="18178"/>
    <n v="3"/>
    <n v="0"/>
    <x v="10"/>
    <n v="139"/>
    <n v="96"/>
    <n v="48006503"/>
    <n v="37000000"/>
    <x v="1718"/>
    <s v="Color"/>
    <x v="3"/>
    <s v="English"/>
    <x v="1"/>
    <x v="3"/>
    <s v="English"/>
    <n v="11006503"/>
    <n v="0.297473054054054"/>
    <s v="90-110 minutes"/>
    <n v="0.29747305405405405"/>
    <x v="1"/>
    <n v="0"/>
  </r>
  <r>
    <s v="Nine"/>
    <x v="950"/>
    <x v="459"/>
    <n v="529"/>
    <n v="619"/>
    <n v="252"/>
    <n v="0"/>
    <x v="16"/>
    <n v="205"/>
    <n v="118"/>
    <n v="19673424"/>
    <n v="80000000"/>
    <x v="1719"/>
    <s v="Black and White"/>
    <x v="1"/>
    <s v="English"/>
    <x v="1"/>
    <x v="1"/>
    <s v="English"/>
    <n v="-60326576"/>
    <n v="-0.75408220000000004"/>
    <s v="111-130 minutes"/>
    <n v="-0.75408220000000004"/>
    <x v="2"/>
    <n v="0"/>
  </r>
  <r>
    <s v="Nine Queens"/>
    <x v="951"/>
    <x v="1117"/>
    <n v="827"/>
    <n v="856"/>
    <n v="44"/>
    <n v="0"/>
    <x v="25"/>
    <n v="94"/>
    <n v="114"/>
    <n v="1221261"/>
    <n v="1500000"/>
    <x v="1720"/>
    <s v="Color"/>
    <x v="4"/>
    <s v="Spanish"/>
    <x v="36"/>
    <x v="0"/>
    <s v="Other language"/>
    <n v="-278739"/>
    <n v="-0.18582600000000005"/>
    <s v="111-130 minutes"/>
    <n v="-0.18582599999999999"/>
    <x v="0"/>
    <n v="0"/>
  </r>
  <r>
    <s v="Ninja Assassin"/>
    <x v="952"/>
    <x v="1118"/>
    <n v="330"/>
    <n v="701"/>
    <n v="160"/>
    <n v="0"/>
    <x v="4"/>
    <n v="235"/>
    <n v="99"/>
    <n v="38105077"/>
    <n v="40000000"/>
    <x v="1721"/>
    <s v="Color"/>
    <x v="5"/>
    <s v="English"/>
    <x v="1"/>
    <x v="0"/>
    <s v="English"/>
    <n v="-1894923"/>
    <n v="-4.7373074999999987E-2"/>
    <s v="90-110 minutes"/>
    <n v="-4.7373075000000001E-2"/>
    <x v="1"/>
    <n v="0"/>
  </r>
  <r>
    <s v="Nixon"/>
    <x v="138"/>
    <x v="146"/>
    <n v="12000"/>
    <n v="21130"/>
    <n v="0"/>
    <n v="915"/>
    <x v="19"/>
    <n v="83"/>
    <n v="212"/>
    <n v="13560960"/>
    <n v="50000000"/>
    <x v="1722"/>
    <s v="Black and White"/>
    <x v="6"/>
    <s v="English"/>
    <x v="1"/>
    <x v="0"/>
    <s v="English"/>
    <n v="-36439040"/>
    <n v="-0.72878080000000001"/>
    <s v="&gt;150 minutes"/>
    <n v="-0.72878080000000001"/>
    <x v="1"/>
    <n v="0"/>
  </r>
  <r>
    <s v="No Country for Old Men"/>
    <x v="338"/>
    <x v="97"/>
    <n v="2000"/>
    <n v="4738"/>
    <n v="1000"/>
    <n v="21000"/>
    <x v="6"/>
    <n v="488"/>
    <n v="122"/>
    <n v="74273505"/>
    <n v="25000000"/>
    <x v="849"/>
    <s v="Color"/>
    <x v="4"/>
    <s v="English"/>
    <x v="1"/>
    <x v="0"/>
    <s v="English"/>
    <n v="49273505"/>
    <n v="1.9709401999999998"/>
    <s v="111-130 minutes"/>
    <n v="1.9709402"/>
    <x v="1"/>
    <n v="1"/>
  </r>
  <r>
    <s v="No End in Sight"/>
    <x v="953"/>
    <x v="1119"/>
    <n v="393"/>
    <n v="446"/>
    <n v="117"/>
    <n v="0"/>
    <x v="15"/>
    <n v="79"/>
    <n v="102"/>
    <n v="1430185"/>
    <n v="2000000"/>
    <x v="1723"/>
    <s v="Color"/>
    <x v="8"/>
    <s v="English"/>
    <x v="1"/>
    <x v="8"/>
    <s v="English"/>
    <n v="-569815"/>
    <n v="-0.28490749999999998"/>
    <s v="90-110 minutes"/>
    <n v="-0.28490749999999998"/>
    <x v="0"/>
    <n v="0"/>
  </r>
  <r>
    <s v="No Escape"/>
    <x v="954"/>
    <x v="235"/>
    <n v="155"/>
    <n v="259"/>
    <n v="66"/>
    <n v="16000"/>
    <x v="9"/>
    <n v="203"/>
    <n v="103"/>
    <n v="27285953"/>
    <n v="5000000"/>
    <x v="1724"/>
    <s v="Color"/>
    <x v="5"/>
    <s v="English"/>
    <x v="1"/>
    <x v="0"/>
    <s v="English"/>
    <n v="22285953"/>
    <n v="4.4571905999999997"/>
    <s v="90-110 minutes"/>
    <n v="4.4571905999999997"/>
    <x v="0"/>
    <n v="1"/>
  </r>
  <r>
    <s v="No Good Deed"/>
    <x v="955"/>
    <x v="188"/>
    <n v="1000"/>
    <n v="2297"/>
    <n v="12"/>
    <n v="0"/>
    <x v="5"/>
    <n v="58"/>
    <n v="84"/>
    <n v="52543632"/>
    <n v="13200000"/>
    <x v="1725"/>
    <s v="Color"/>
    <x v="4"/>
    <s v="English"/>
    <x v="1"/>
    <x v="1"/>
    <s v="English"/>
    <n v="39343632"/>
    <n v="2.9805781818181818"/>
    <s v="&lt;90 minutes"/>
    <n v="2.9805781818181818"/>
    <x v="1"/>
    <n v="1"/>
  </r>
  <r>
    <s v="No Reservations"/>
    <x v="771"/>
    <x v="812"/>
    <n v="943"/>
    <n v="3497"/>
    <n v="96"/>
    <n v="0"/>
    <x v="26"/>
    <n v="171"/>
    <n v="104"/>
    <n v="43097652"/>
    <n v="28000000"/>
    <x v="1726"/>
    <s v="Color"/>
    <x v="2"/>
    <s v="English"/>
    <x v="1"/>
    <x v="3"/>
    <s v="English"/>
    <n v="15097652"/>
    <n v="0.53920185714285718"/>
    <s v="90-110 minutes"/>
    <n v="0.53920185714285718"/>
    <x v="1"/>
    <n v="1"/>
  </r>
  <r>
    <s v="No Strings Attached"/>
    <x v="205"/>
    <x v="618"/>
    <n v="20000"/>
    <n v="22739"/>
    <n v="425"/>
    <n v="24000"/>
    <x v="21"/>
    <n v="245"/>
    <n v="108"/>
    <n v="70625986"/>
    <n v="25000000"/>
    <x v="1048"/>
    <s v="Color"/>
    <x v="2"/>
    <s v="English"/>
    <x v="1"/>
    <x v="0"/>
    <s v="English"/>
    <n v="45625986"/>
    <n v="1.8250394399999998"/>
    <s v="90-110 minutes"/>
    <n v="1.8250394400000001"/>
    <x v="1"/>
    <n v="1"/>
  </r>
  <r>
    <s v="Noah"/>
    <x v="138"/>
    <x v="332"/>
    <n v="12000"/>
    <n v="32355"/>
    <n v="0"/>
    <n v="71000"/>
    <x v="16"/>
    <n v="434"/>
    <n v="138"/>
    <n v="101160529"/>
    <n v="125000000"/>
    <x v="235"/>
    <s v="Color"/>
    <x v="5"/>
    <s v="English"/>
    <x v="1"/>
    <x v="1"/>
    <s v="English"/>
    <n v="-23839471"/>
    <n v="-0.19071576800000001"/>
    <s v="131-150 minutes"/>
    <n v="-0.19071576800000001"/>
    <x v="2"/>
    <n v="0"/>
  </r>
  <r>
    <s v="Nomad: The Warrior"/>
    <x v="718"/>
    <x v="1076"/>
    <n v="1000"/>
    <n v="2115"/>
    <n v="44"/>
    <n v="265"/>
    <x v="10"/>
    <n v="30"/>
    <n v="112"/>
    <n v="77231"/>
    <n v="25000000"/>
    <x v="1727"/>
    <s v="Color"/>
    <x v="1"/>
    <s v="Kazakh"/>
    <x v="8"/>
    <x v="0"/>
    <s v="Other language"/>
    <n v="-24922769"/>
    <n v="-0.99691076000000001"/>
    <s v="111-130 minutes"/>
    <n v="-0.99691076000000001"/>
    <x v="1"/>
    <n v="0"/>
  </r>
  <r>
    <s v="Non-Stop"/>
    <x v="83"/>
    <x v="852"/>
    <n v="14000"/>
    <n v="16967"/>
    <n v="174"/>
    <n v="24000"/>
    <x v="20"/>
    <n v="359"/>
    <n v="106"/>
    <n v="91439400"/>
    <n v="50000000"/>
    <x v="1728"/>
    <s v="Color"/>
    <x v="5"/>
    <s v="English"/>
    <x v="4"/>
    <x v="1"/>
    <s v="English"/>
    <n v="41439400"/>
    <n v="0.82878800000000008"/>
    <s v="90-110 minutes"/>
    <n v="0.82878799999999997"/>
    <x v="1"/>
    <n v="1"/>
  </r>
  <r>
    <s v="North Country"/>
    <x v="31"/>
    <x v="1049"/>
    <n v="10000"/>
    <n v="20563"/>
    <n v="51"/>
    <n v="0"/>
    <x v="40"/>
    <n v="155"/>
    <n v="126"/>
    <n v="18324242"/>
    <n v="35000000"/>
    <x v="1729"/>
    <s v="Color"/>
    <x v="1"/>
    <s v="English"/>
    <x v="1"/>
    <x v="0"/>
    <s v="English"/>
    <n v="-16675758"/>
    <n v="-0.4764502285714286"/>
    <s v="111-130 minutes"/>
    <n v="-0.47645022857142855"/>
    <x v="1"/>
    <n v="0"/>
  </r>
  <r>
    <s v="Northfork"/>
    <x v="591"/>
    <x v="57"/>
    <n v="548"/>
    <n v="2389"/>
    <n v="35"/>
    <n v="298"/>
    <x v="4"/>
    <n v="60"/>
    <n v="103"/>
    <n v="1420578"/>
    <n v="1900000"/>
    <x v="1730"/>
    <s v="Color"/>
    <x v="1"/>
    <s v="English"/>
    <x v="1"/>
    <x v="1"/>
    <s v="English"/>
    <n v="-479422"/>
    <n v="-0.25232736842105263"/>
    <s v="90-110 minutes"/>
    <n v="-0.25232736842105263"/>
    <x v="0"/>
    <n v="0"/>
  </r>
  <r>
    <s v="Not Another Teen Movie"/>
    <x v="370"/>
    <x v="1120"/>
    <n v="11000"/>
    <n v="15369"/>
    <n v="11"/>
    <n v="0"/>
    <x v="34"/>
    <n v="97"/>
    <n v="99"/>
    <n v="37882551"/>
    <n v="16000000"/>
    <x v="1731"/>
    <s v="Color"/>
    <x v="2"/>
    <s v="English"/>
    <x v="1"/>
    <x v="0"/>
    <s v="English"/>
    <n v="21882551"/>
    <n v="1.3676594375"/>
    <s v="90-110 minutes"/>
    <n v="1.3676594375"/>
    <x v="1"/>
    <n v="1"/>
  </r>
  <r>
    <s v="Not Cool"/>
    <x v="956"/>
    <x v="1121"/>
    <n v="247"/>
    <n v="954"/>
    <n v="247"/>
    <n v="0"/>
    <x v="17"/>
    <n v="6"/>
    <n v="93"/>
    <n v="35688"/>
    <n v="600000"/>
    <x v="1732"/>
    <s v="Color"/>
    <x v="2"/>
    <s v="English"/>
    <x v="1"/>
    <x v="4"/>
    <s v="English"/>
    <n v="-564312"/>
    <n v="-0.94052000000000002"/>
    <s v="90-110 minutes"/>
    <n v="-0.94052000000000002"/>
    <x v="0"/>
    <n v="0"/>
  </r>
  <r>
    <s v="Not Easily Broken"/>
    <x v="957"/>
    <x v="1122"/>
    <n v="849"/>
    <n v="2269"/>
    <n v="1000"/>
    <n v="738"/>
    <x v="8"/>
    <n v="45"/>
    <n v="99"/>
    <n v="10572742"/>
    <n v="8000000"/>
    <x v="1733"/>
    <s v="Color"/>
    <x v="1"/>
    <s v="English"/>
    <x v="1"/>
    <x v="1"/>
    <s v="English"/>
    <n v="2572742"/>
    <n v="0.32159274999999998"/>
    <s v="90-110 minutes"/>
    <n v="0.32159274999999998"/>
    <x v="0"/>
    <n v="0"/>
  </r>
  <r>
    <s v="Notes on a Scandal"/>
    <x v="958"/>
    <x v="904"/>
    <n v="386"/>
    <n v="646"/>
    <n v="14"/>
    <n v="0"/>
    <x v="14"/>
    <n v="220"/>
    <n v="92"/>
    <n v="17508670"/>
    <n v="15000000"/>
    <x v="1734"/>
    <s v="Color"/>
    <x v="4"/>
    <s v="English"/>
    <x v="4"/>
    <x v="0"/>
    <s v="English"/>
    <n v="2508670"/>
    <n v="0.16724466666666671"/>
    <s v="90-110 minutes"/>
    <n v="0.16724466666666668"/>
    <x v="1"/>
    <n v="0"/>
  </r>
  <r>
    <s v="Nothing But a Man"/>
    <x v="848"/>
    <x v="1123"/>
    <n v="581"/>
    <n v="835"/>
    <n v="0"/>
    <n v="363"/>
    <x v="6"/>
    <n v="24"/>
    <n v="95"/>
    <n v="12438"/>
    <n v="160000"/>
    <x v="1735"/>
    <s v="Black and White"/>
    <x v="1"/>
    <s v="English"/>
    <x v="1"/>
    <x v="4"/>
    <s v="English"/>
    <n v="-147562"/>
    <n v="-0.92226249999999999"/>
    <s v="90-110 minutes"/>
    <n v="-0.92226249999999999"/>
    <x v="0"/>
    <n v="0"/>
  </r>
  <r>
    <s v="Nothing to Lose"/>
    <x v="712"/>
    <x v="120"/>
    <n v="742"/>
    <n v="2457"/>
    <n v="176"/>
    <n v="0"/>
    <x v="12"/>
    <n v="49"/>
    <n v="98"/>
    <n v="44455658"/>
    <n v="25000000"/>
    <x v="1736"/>
    <s v="Color"/>
    <x v="5"/>
    <s v="English"/>
    <x v="1"/>
    <x v="0"/>
    <s v="English"/>
    <n v="19455658"/>
    <n v="0.77822631999999992"/>
    <s v="90-110 minutes"/>
    <n v="0.77822632000000003"/>
    <x v="1"/>
    <n v="1"/>
  </r>
  <r>
    <s v="Notting Hill"/>
    <x v="173"/>
    <x v="448"/>
    <n v="8000"/>
    <n v="9255"/>
    <n v="50"/>
    <n v="11000"/>
    <x v="20"/>
    <n v="150"/>
    <n v="124"/>
    <n v="116006080"/>
    <n v="42000000"/>
    <x v="1737"/>
    <s v="Color"/>
    <x v="2"/>
    <s v="English"/>
    <x v="4"/>
    <x v="1"/>
    <s v="English"/>
    <n v="74006080"/>
    <n v="1.762049523809524"/>
    <s v="111-130 minutes"/>
    <n v="1.7620495238095237"/>
    <x v="1"/>
    <n v="1"/>
  </r>
  <r>
    <s v="November"/>
    <x v="959"/>
    <x v="783"/>
    <n v="308"/>
    <n v="1008"/>
    <n v="7"/>
    <n v="98"/>
    <x v="37"/>
    <n v="43"/>
    <n v="78"/>
    <n v="191309"/>
    <n v="150000"/>
    <x v="1412"/>
    <s v="Color"/>
    <x v="1"/>
    <s v="English"/>
    <x v="1"/>
    <x v="0"/>
    <s v="English"/>
    <n v="41309"/>
    <n v="0.27539333333333338"/>
    <s v="&lt;90 minutes"/>
    <n v="0.27539333333333332"/>
    <x v="0"/>
    <n v="0"/>
  </r>
  <r>
    <s v="Novocaine"/>
    <x v="960"/>
    <x v="1124"/>
    <n v="244"/>
    <n v="489"/>
    <n v="8"/>
    <n v="289"/>
    <x v="16"/>
    <n v="84"/>
    <n v="95"/>
    <n v="2025238"/>
    <n v="6000000"/>
    <x v="1738"/>
    <s v="Color"/>
    <x v="2"/>
    <s v="English"/>
    <x v="1"/>
    <x v="0"/>
    <s v="English"/>
    <n v="-3974762"/>
    <n v="-0.66246033333333332"/>
    <s v="90-110 minutes"/>
    <n v="-0.66246033333333332"/>
    <x v="0"/>
    <n v="0"/>
  </r>
  <r>
    <s v="Now You See Me"/>
    <x v="160"/>
    <x v="479"/>
    <n v="11000"/>
    <n v="13312"/>
    <n v="255"/>
    <n v="105000"/>
    <x v="40"/>
    <n v="384"/>
    <n v="125"/>
    <n v="117698894"/>
    <n v="75000000"/>
    <x v="1739"/>
    <s v="Color"/>
    <x v="4"/>
    <s v="English"/>
    <x v="1"/>
    <x v="1"/>
    <s v="English"/>
    <n v="42698894"/>
    <n v="0.56931858666666657"/>
    <s v="111-130 minutes"/>
    <n v="0.56931858666666668"/>
    <x v="2"/>
    <n v="1"/>
  </r>
  <r>
    <s v="Nowhere in Africa"/>
    <x v="961"/>
    <x v="1125"/>
    <n v="56"/>
    <n v="105"/>
    <n v="11"/>
    <n v="802"/>
    <x v="18"/>
    <n v="73"/>
    <n v="141"/>
    <n v="6173485"/>
    <n v="7000000"/>
    <x v="1661"/>
    <s v="Color"/>
    <x v="6"/>
    <s v="English"/>
    <x v="2"/>
    <x v="0"/>
    <s v="English"/>
    <n v="-826515"/>
    <n v="-0.11807357142857144"/>
    <s v="131-150 minutes"/>
    <n v="-0.11807357142857143"/>
    <x v="0"/>
    <n v="0"/>
  </r>
  <r>
    <s v="Nowhere to Run"/>
    <x v="747"/>
    <x v="1126"/>
    <n v="1000"/>
    <n v="2210"/>
    <n v="11"/>
    <n v="466"/>
    <x v="37"/>
    <n v="25"/>
    <n v="94"/>
    <n v="22189039"/>
    <n v="15000000"/>
    <x v="1740"/>
    <s v="Color"/>
    <x v="5"/>
    <s v="English"/>
    <x v="1"/>
    <x v="0"/>
    <s v="English"/>
    <n v="7189039"/>
    <n v="0.47926926666666669"/>
    <s v="90-110 minutes"/>
    <n v="0.47926926666666669"/>
    <x v="1"/>
    <n v="0"/>
  </r>
  <r>
    <s v="Nurse Betty"/>
    <x v="160"/>
    <x v="887"/>
    <n v="11000"/>
    <n v="12254"/>
    <n v="119"/>
    <n v="455"/>
    <x v="26"/>
    <n v="156"/>
    <n v="110"/>
    <n v="25167270"/>
    <n v="24000000"/>
    <x v="1741"/>
    <s v="Color"/>
    <x v="2"/>
    <s v="English"/>
    <x v="2"/>
    <x v="0"/>
    <s v="English"/>
    <n v="1167270"/>
    <n v="4.8636249999999936E-2"/>
    <s v="90-110 minutes"/>
    <n v="4.8636249999999999E-2"/>
    <x v="1"/>
    <n v="0"/>
  </r>
  <r>
    <s v="Nutty Professor II: The Klumps"/>
    <x v="962"/>
    <x v="46"/>
    <n v="611"/>
    <n v="2818"/>
    <n v="88"/>
    <n v="374"/>
    <x v="22"/>
    <n v="94"/>
    <n v="109"/>
    <n v="123307945"/>
    <n v="65000000"/>
    <x v="333"/>
    <s v="Color"/>
    <x v="2"/>
    <s v="English"/>
    <x v="1"/>
    <x v="1"/>
    <s v="English"/>
    <n v="58307945"/>
    <n v="0.89704530769230773"/>
    <s v="90-110 minutes"/>
    <n v="0.89704530769230773"/>
    <x v="2"/>
    <n v="1"/>
  </r>
  <r>
    <s v="O"/>
    <x v="51"/>
    <x v="1127"/>
    <n v="1000"/>
    <n v="3300"/>
    <n v="596"/>
    <n v="0"/>
    <x v="21"/>
    <n v="92"/>
    <n v="95"/>
    <n v="16017403"/>
    <n v="5000000"/>
    <x v="1742"/>
    <s v="Color"/>
    <x v="1"/>
    <s v="English"/>
    <x v="1"/>
    <x v="0"/>
    <s v="English"/>
    <n v="11017403"/>
    <n v="2.2034805999999998"/>
    <s v="90-110 minutes"/>
    <n v="2.2034805999999998"/>
    <x v="0"/>
    <n v="1"/>
  </r>
  <r>
    <s v="O Brother, Where Art Thou?"/>
    <x v="846"/>
    <x v="900"/>
    <n v="1000"/>
    <n v="3066"/>
    <n v="0"/>
    <n v="16000"/>
    <x v="24"/>
    <n v="197"/>
    <n v="107"/>
    <n v="45506619"/>
    <n v="26000000"/>
    <x v="1743"/>
    <s v="Color"/>
    <x v="3"/>
    <s v="English"/>
    <x v="4"/>
    <x v="1"/>
    <s v="English"/>
    <n v="19506619"/>
    <n v="0.75025457692307684"/>
    <s v="90-110 minutes"/>
    <n v="0.75025457692307695"/>
    <x v="1"/>
    <n v="1"/>
  </r>
  <r>
    <s v="Oblivion"/>
    <x v="160"/>
    <x v="1128"/>
    <n v="11000"/>
    <n v="22004"/>
    <n v="364"/>
    <n v="71000"/>
    <x v="20"/>
    <n v="539"/>
    <n v="124"/>
    <n v="89021735"/>
    <n v="120000000"/>
    <x v="1744"/>
    <s v="Color"/>
    <x v="5"/>
    <s v="English"/>
    <x v="1"/>
    <x v="1"/>
    <s v="English"/>
    <n v="-30978265"/>
    <n v="-0.2581522083333333"/>
    <s v="111-130 minutes"/>
    <n v="-0.25815220833333336"/>
    <x v="2"/>
    <n v="0"/>
  </r>
  <r>
    <s v="Observe and Report"/>
    <x v="963"/>
    <x v="1129"/>
    <n v="390"/>
    <n v="727"/>
    <n v="62"/>
    <n v="0"/>
    <x v="16"/>
    <n v="190"/>
    <n v="86"/>
    <n v="23993605"/>
    <n v="18000000"/>
    <x v="1745"/>
    <s v="Color"/>
    <x v="2"/>
    <s v="English"/>
    <x v="1"/>
    <x v="0"/>
    <s v="English"/>
    <n v="5993605"/>
    <n v="0.33297805555555549"/>
    <s v="&lt;90 minutes"/>
    <n v="0.33297805555555554"/>
    <x v="1"/>
    <n v="0"/>
  </r>
  <r>
    <s v="Oceans"/>
    <x v="964"/>
    <x v="1130"/>
    <n v="67"/>
    <n v="152"/>
    <n v="63"/>
    <n v="0"/>
    <x v="24"/>
    <n v="113"/>
    <n v="104"/>
    <n v="19406406"/>
    <n v="40000000"/>
    <x v="1746"/>
    <s v="Color"/>
    <x v="8"/>
    <s v="French"/>
    <x v="8"/>
    <x v="2"/>
    <s v="Other language"/>
    <n v="-20593594"/>
    <n v="-0.51483984999999999"/>
    <s v="90-110 minutes"/>
    <n v="-0.51483984999999999"/>
    <x v="1"/>
    <n v="0"/>
  </r>
  <r>
    <s v="Ocean's Eleven"/>
    <x v="238"/>
    <x v="501"/>
    <n v="11000"/>
    <n v="13028"/>
    <n v="0"/>
    <n v="0"/>
    <x v="24"/>
    <n v="186"/>
    <n v="116"/>
    <n v="183405771"/>
    <n v="85000000"/>
    <x v="1747"/>
    <s v="Color"/>
    <x v="4"/>
    <s v="English"/>
    <x v="1"/>
    <x v="1"/>
    <s v="English"/>
    <n v="98405771"/>
    <n v="1.1577149529411765"/>
    <s v="111-130 minutes"/>
    <n v="1.1577149529411765"/>
    <x v="2"/>
    <n v="1"/>
  </r>
  <r>
    <s v="Ocean's Thirteen"/>
    <x v="54"/>
    <x v="501"/>
    <n v="14000"/>
    <n v="43499"/>
    <n v="0"/>
    <n v="0"/>
    <x v="31"/>
    <n v="238"/>
    <n v="122"/>
    <n v="117144465"/>
    <n v="85000000"/>
    <x v="1748"/>
    <s v="Color"/>
    <x v="4"/>
    <s v="English"/>
    <x v="1"/>
    <x v="1"/>
    <s v="English"/>
    <n v="32144465"/>
    <n v="0.37817017647058826"/>
    <s v="111-130 minutes"/>
    <n v="0.37817017647058826"/>
    <x v="2"/>
    <n v="0"/>
  </r>
  <r>
    <s v="Ocean's Twelve"/>
    <x v="238"/>
    <x v="501"/>
    <n v="11000"/>
    <n v="19359"/>
    <n v="0"/>
    <n v="0"/>
    <x v="4"/>
    <n v="198"/>
    <n v="125"/>
    <n v="125531634"/>
    <n v="110000000"/>
    <x v="1749"/>
    <s v="Color"/>
    <x v="4"/>
    <s v="English"/>
    <x v="1"/>
    <x v="1"/>
    <s v="English"/>
    <n v="15531634"/>
    <n v="0.14119667272727265"/>
    <s v="111-130 minutes"/>
    <n v="0.14119667272727274"/>
    <x v="2"/>
    <n v="0"/>
  </r>
  <r>
    <s v="Octopussy"/>
    <x v="965"/>
    <x v="106"/>
    <n v="594"/>
    <n v="1898"/>
    <n v="46"/>
    <n v="0"/>
    <x v="0"/>
    <n v="106"/>
    <n v="131"/>
    <n v="67900000"/>
    <n v="27500000"/>
    <x v="1750"/>
    <s v="Color"/>
    <x v="5"/>
    <s v="English"/>
    <x v="4"/>
    <x v="3"/>
    <s v="English"/>
    <n v="40400000"/>
    <n v="1.4690909090909092"/>
    <s v="131-150 minutes"/>
    <n v="1.469090909090909"/>
    <x v="1"/>
    <n v="1"/>
  </r>
  <r>
    <s v="Oculus"/>
    <x v="966"/>
    <x v="1131"/>
    <n v="972"/>
    <n v="2071"/>
    <n v="59"/>
    <n v="23000"/>
    <x v="27"/>
    <n v="336"/>
    <n v="104"/>
    <n v="27689474"/>
    <n v="5000000"/>
    <x v="1751"/>
    <s v="Color"/>
    <x v="0"/>
    <s v="English"/>
    <x v="1"/>
    <x v="0"/>
    <s v="English"/>
    <n v="22689474"/>
    <n v="4.5378948000000001"/>
    <s v="90-110 minutes"/>
    <n v="4.5378948000000001"/>
    <x v="0"/>
    <n v="1"/>
  </r>
  <r>
    <s v="Of Gods and Men"/>
    <x v="967"/>
    <x v="1132"/>
    <n v="186"/>
    <n v="416"/>
    <n v="22"/>
    <n v="0"/>
    <x v="2"/>
    <n v="195"/>
    <n v="122"/>
    <n v="3950029"/>
    <n v="4000000"/>
    <x v="1310"/>
    <s v="Color"/>
    <x v="1"/>
    <s v="French"/>
    <x v="8"/>
    <x v="1"/>
    <s v="Other language"/>
    <n v="-49971"/>
    <n v="-1.2492750000000052E-2"/>
    <s v="111-130 minutes"/>
    <n v="-1.249275E-2"/>
    <x v="0"/>
    <n v="0"/>
  </r>
  <r>
    <s v="Of Horses and Men"/>
    <x v="968"/>
    <x v="1133"/>
    <n v="63"/>
    <n v="81"/>
    <n v="4"/>
    <n v="1000"/>
    <x v="31"/>
    <n v="66"/>
    <n v="81"/>
    <n v="11835"/>
    <n v="10000000"/>
    <x v="1752"/>
    <s v="Color"/>
    <x v="2"/>
    <s v="Icelandic"/>
    <x v="37"/>
    <x v="8"/>
    <s v="Other language"/>
    <n v="-9988165"/>
    <n v="-0.9988165"/>
    <s v="&lt;90 minutes"/>
    <n v="-0.9988165"/>
    <x v="1"/>
    <n v="0"/>
  </r>
  <r>
    <s v="Office Space"/>
    <x v="98"/>
    <x v="290"/>
    <n v="989"/>
    <n v="3462"/>
    <n v="406"/>
    <n v="16000"/>
    <x v="24"/>
    <n v="144"/>
    <n v="89"/>
    <n v="10824921"/>
    <n v="10000000"/>
    <x v="1753"/>
    <s v="Color"/>
    <x v="2"/>
    <s v="English"/>
    <x v="1"/>
    <x v="0"/>
    <s v="English"/>
    <n v="824921"/>
    <n v="8.2492100000000068E-2"/>
    <s v="&lt;90 minutes"/>
    <n v="8.2492099999999999E-2"/>
    <x v="1"/>
    <n v="0"/>
  </r>
  <r>
    <s v="Old Dogs"/>
    <x v="133"/>
    <x v="172"/>
    <n v="49000"/>
    <n v="53370"/>
    <n v="12"/>
    <n v="0"/>
    <x v="33"/>
    <n v="124"/>
    <n v="88"/>
    <n v="49474048"/>
    <n v="35000000"/>
    <x v="216"/>
    <s v="Color"/>
    <x v="2"/>
    <s v="English"/>
    <x v="1"/>
    <x v="3"/>
    <s v="English"/>
    <n v="14474048"/>
    <n v="0.41354422857142858"/>
    <s v="&lt;90 minutes"/>
    <n v="0.41354422857142858"/>
    <x v="1"/>
    <n v="0"/>
  </r>
  <r>
    <s v="Old Joy"/>
    <x v="969"/>
    <x v="1134"/>
    <n v="52"/>
    <n v="132"/>
    <n v="129"/>
    <n v="594"/>
    <x v="12"/>
    <n v="88"/>
    <n v="76"/>
    <n v="255352"/>
    <n v="300000"/>
    <x v="348"/>
    <s v="Color"/>
    <x v="1"/>
    <s v="English"/>
    <x v="1"/>
    <x v="5"/>
    <s v="English"/>
    <n v="-44648"/>
    <n v="-0.14882666666666666"/>
    <s v="&lt;90 minutes"/>
    <n v="-0.14882666666666666"/>
    <x v="0"/>
    <n v="0"/>
  </r>
  <r>
    <s v="Old School"/>
    <x v="85"/>
    <x v="636"/>
    <n v="8000"/>
    <n v="10325"/>
    <n v="480"/>
    <n v="0"/>
    <x v="2"/>
    <n v="123"/>
    <n v="88"/>
    <n v="74608545"/>
    <n v="24000000"/>
    <x v="1754"/>
    <s v="Color"/>
    <x v="2"/>
    <s v="English"/>
    <x v="1"/>
    <x v="0"/>
    <s v="English"/>
    <n v="50608545"/>
    <n v="2.108689375"/>
    <s v="&lt;90 minutes"/>
    <n v="2.108689375"/>
    <x v="1"/>
    <n v="1"/>
  </r>
  <r>
    <s v="Oldboy"/>
    <x v="827"/>
    <x v="975"/>
    <n v="717"/>
    <n v="852"/>
    <n v="0"/>
    <n v="43000"/>
    <x v="35"/>
    <n v="305"/>
    <n v="120"/>
    <n v="2181290"/>
    <n v="3000000"/>
    <x v="1755"/>
    <s v="Color"/>
    <x v="1"/>
    <s v="Korean"/>
    <x v="29"/>
    <x v="0"/>
    <s v="Other language"/>
    <n v="-818710"/>
    <n v="-0.27290333333333339"/>
    <s v="111-130 minutes"/>
    <n v="-0.27290333333333333"/>
    <x v="0"/>
    <n v="0"/>
  </r>
  <r>
    <s v="Oliver Twist"/>
    <x v="970"/>
    <x v="1135"/>
    <n v="268"/>
    <n v="450"/>
    <n v="2000"/>
    <n v="0"/>
    <x v="31"/>
    <n v="127"/>
    <n v="130"/>
    <n v="1987287"/>
    <n v="50000000"/>
    <x v="1756"/>
    <s v="Color"/>
    <x v="4"/>
    <s v="English"/>
    <x v="4"/>
    <x v="1"/>
    <s v="English"/>
    <n v="-48012713"/>
    <n v="-0.96025426000000003"/>
    <s v="111-130 minutes"/>
    <n v="-0.96025426000000003"/>
    <x v="1"/>
    <n v="0"/>
  </r>
  <r>
    <s v="Oliver!"/>
    <x v="971"/>
    <x v="1136"/>
    <n v="695"/>
    <n v="1593"/>
    <n v="82"/>
    <n v="0"/>
    <x v="1"/>
    <n v="56"/>
    <n v="153"/>
    <n v="16800000"/>
    <n v="10000000"/>
    <x v="1757"/>
    <s v="Color"/>
    <x v="1"/>
    <s v="English"/>
    <x v="4"/>
    <x v="2"/>
    <s v="English"/>
    <n v="6800000"/>
    <n v="0.67999999999999994"/>
    <s v="&gt;150 minutes"/>
    <n v="0.68"/>
    <x v="1"/>
    <n v="1"/>
  </r>
  <r>
    <s v="Olympus Has Fallen"/>
    <x v="39"/>
    <x v="396"/>
    <n v="18000"/>
    <n v="31782"/>
    <n v="845"/>
    <n v="45000"/>
    <x v="27"/>
    <n v="358"/>
    <n v="119"/>
    <n v="98895417"/>
    <n v="70000000"/>
    <x v="1758"/>
    <s v="Color"/>
    <x v="5"/>
    <s v="English"/>
    <x v="1"/>
    <x v="0"/>
    <s v="English"/>
    <n v="28895417"/>
    <n v="0.41279167142857154"/>
    <s v="111-130 minutes"/>
    <n v="0.41279167142857143"/>
    <x v="2"/>
    <n v="0"/>
  </r>
  <r>
    <s v="On Deadly Ground"/>
    <x v="972"/>
    <x v="1137"/>
    <n v="854"/>
    <n v="1860"/>
    <n v="0"/>
    <n v="812"/>
    <x v="45"/>
    <n v="47"/>
    <n v="101"/>
    <n v="38590500"/>
    <n v="50000000"/>
    <x v="1759"/>
    <s v="Color"/>
    <x v="5"/>
    <s v="English"/>
    <x v="1"/>
    <x v="0"/>
    <s v="English"/>
    <n v="-11409500"/>
    <n v="-0.22819"/>
    <s v="90-110 minutes"/>
    <n v="-0.22819"/>
    <x v="1"/>
    <n v="0"/>
  </r>
  <r>
    <s v="On Her Majesty's Secret Service"/>
    <x v="973"/>
    <x v="1138"/>
    <n v="803"/>
    <n v="1769"/>
    <n v="13"/>
    <n v="0"/>
    <x v="9"/>
    <n v="143"/>
    <n v="142"/>
    <n v="22800000"/>
    <n v="7000000"/>
    <x v="1760"/>
    <s v="Color"/>
    <x v="5"/>
    <s v="English"/>
    <x v="4"/>
    <x v="10"/>
    <s v="English"/>
    <n v="15800000"/>
    <n v="2.2571428571428571"/>
    <s v="131-150 minutes"/>
    <n v="2.2571428571428571"/>
    <x v="0"/>
    <n v="1"/>
  </r>
  <r>
    <s v="On the Line"/>
    <x v="674"/>
    <x v="1139"/>
    <n v="719"/>
    <n v="2446"/>
    <n v="49"/>
    <n v="0"/>
    <x v="56"/>
    <n v="46"/>
    <n v="85"/>
    <n v="4356743"/>
    <n v="16000000"/>
    <x v="1149"/>
    <s v="Color"/>
    <x v="2"/>
    <s v="English"/>
    <x v="1"/>
    <x v="3"/>
    <s v="English"/>
    <n v="-11643257"/>
    <n v="-0.72770356250000001"/>
    <s v="&lt;90 minutes"/>
    <n v="-0.72770356250000001"/>
    <x v="1"/>
    <n v="0"/>
  </r>
  <r>
    <s v="On the Road"/>
    <x v="376"/>
    <x v="442"/>
    <n v="17000"/>
    <n v="33747"/>
    <n v="179"/>
    <n v="27000"/>
    <x v="8"/>
    <n v="252"/>
    <n v="137"/>
    <n v="717753"/>
    <n v="25000000"/>
    <x v="1761"/>
    <s v="Color"/>
    <x v="3"/>
    <s v="English"/>
    <x v="8"/>
    <x v="0"/>
    <s v="English"/>
    <n v="-24282247"/>
    <n v="-0.97128988000000005"/>
    <s v="131-150 minutes"/>
    <n v="-0.97128988000000005"/>
    <x v="1"/>
    <n v="0"/>
  </r>
  <r>
    <s v="On the Waterfront"/>
    <x v="974"/>
    <x v="1140"/>
    <n v="10000"/>
    <n v="11094"/>
    <n v="603"/>
    <n v="0"/>
    <x v="29"/>
    <n v="134"/>
    <n v="108"/>
    <n v="9600000"/>
    <n v="910000"/>
    <x v="1762"/>
    <s v="Black and White"/>
    <x v="4"/>
    <s v="English"/>
    <x v="1"/>
    <x v="4"/>
    <s v="English"/>
    <n v="8690000"/>
    <n v="9.5494505494505493"/>
    <s v="90-110 minutes"/>
    <n v="9.5494505494505493"/>
    <x v="0"/>
    <n v="1"/>
  </r>
  <r>
    <s v="Once"/>
    <x v="975"/>
    <x v="296"/>
    <n v="200"/>
    <n v="332"/>
    <n v="109"/>
    <n v="26000"/>
    <x v="25"/>
    <n v="232"/>
    <n v="85"/>
    <n v="9437933"/>
    <n v="180000"/>
    <x v="1763"/>
    <s v="Color"/>
    <x v="1"/>
    <s v="English"/>
    <x v="31"/>
    <x v="0"/>
    <s v="English"/>
    <n v="9257933"/>
    <n v="51.432961111111112"/>
    <s v="&lt;90 minutes"/>
    <n v="51.432961111111112"/>
    <x v="0"/>
    <n v="1"/>
  </r>
  <r>
    <s v="Once in a Lifetime: The Extraordinary Story of the New York Cosmos"/>
    <x v="976"/>
    <x v="1141"/>
    <n v="102"/>
    <n v="118"/>
    <n v="10"/>
    <n v="587"/>
    <x v="40"/>
    <n v="40"/>
    <n v="97"/>
    <n v="144431"/>
    <n v="1000000"/>
    <x v="1611"/>
    <s v="Color"/>
    <x v="8"/>
    <s v="English"/>
    <x v="4"/>
    <x v="1"/>
    <s v="English"/>
    <n v="-855569"/>
    <n v="-0.85556900000000002"/>
    <s v="90-110 minutes"/>
    <n v="-0.85556900000000002"/>
    <x v="0"/>
    <n v="0"/>
  </r>
  <r>
    <s v="Once Upon a Time in America"/>
    <x v="10"/>
    <x v="69"/>
    <n v="22000"/>
    <n v="24719"/>
    <n v="0"/>
    <n v="12000"/>
    <x v="35"/>
    <n v="111"/>
    <n v="251"/>
    <n v="5300000"/>
    <n v="30000000"/>
    <x v="1764"/>
    <s v="Color"/>
    <x v="4"/>
    <s v="English"/>
    <x v="9"/>
    <x v="0"/>
    <s v="English"/>
    <n v="-24700000"/>
    <n v="-0.82333333333333336"/>
    <s v="&gt;150 minutes"/>
    <n v="-0.82333333333333336"/>
    <x v="1"/>
    <n v="0"/>
  </r>
  <r>
    <s v="Once Upon a Time in Mexico"/>
    <x v="86"/>
    <x v="566"/>
    <n v="40000"/>
    <n v="46186"/>
    <n v="0"/>
    <n v="0"/>
    <x v="4"/>
    <n v="178"/>
    <n v="102"/>
    <n v="55845943"/>
    <n v="29000000"/>
    <x v="1765"/>
    <s v="Color"/>
    <x v="5"/>
    <s v="English"/>
    <x v="1"/>
    <x v="0"/>
    <s v="English"/>
    <n v="26845943"/>
    <n v="0.92572217241379318"/>
    <s v="90-110 minutes"/>
    <n v="0.92572217241379307"/>
    <x v="1"/>
    <n v="1"/>
  </r>
  <r>
    <s v="Ondine"/>
    <x v="977"/>
    <x v="884"/>
    <n v="845"/>
    <n v="1554"/>
    <n v="277"/>
    <n v="0"/>
    <x v="9"/>
    <n v="123"/>
    <n v="111"/>
    <n v="548934"/>
    <n v="12000000"/>
    <x v="1766"/>
    <s v="Color"/>
    <x v="1"/>
    <s v="English"/>
    <x v="31"/>
    <x v="1"/>
    <s v="English"/>
    <n v="-11451066"/>
    <n v="-0.95425550000000003"/>
    <s v="111-130 minutes"/>
    <n v="-0.95425550000000003"/>
    <x v="1"/>
    <n v="0"/>
  </r>
  <r>
    <s v="One Day"/>
    <x v="264"/>
    <x v="193"/>
    <n v="11000"/>
    <n v="17627"/>
    <n v="92"/>
    <n v="49000"/>
    <x v="20"/>
    <n v="221"/>
    <n v="107"/>
    <n v="13766014"/>
    <n v="15000000"/>
    <x v="1767"/>
    <s v="Color"/>
    <x v="1"/>
    <s v="English"/>
    <x v="1"/>
    <x v="1"/>
    <s v="English"/>
    <n v="-1233986"/>
    <n v="-8.2265733333333313E-2"/>
    <s v="90-110 minutes"/>
    <n v="-8.2265733333333327E-2"/>
    <x v="1"/>
    <n v="0"/>
  </r>
  <r>
    <s v="One Direction: This Is Us"/>
    <x v="978"/>
    <x v="1142"/>
    <n v="773"/>
    <n v="2787"/>
    <n v="293"/>
    <n v="0"/>
    <x v="56"/>
    <n v="83"/>
    <n v="106"/>
    <n v="28873374"/>
    <n v="10000000"/>
    <x v="1768"/>
    <s v="Color"/>
    <x v="8"/>
    <s v="English"/>
    <x v="1"/>
    <x v="3"/>
    <s v="English"/>
    <n v="18873374"/>
    <n v="1.8873373999999998"/>
    <s v="90-110 minutes"/>
    <n v="1.8873374000000001"/>
    <x v="1"/>
    <n v="1"/>
  </r>
  <r>
    <s v="One Flew Over the Cuckoo's Nest"/>
    <x v="979"/>
    <x v="173"/>
    <n v="888"/>
    <n v="2176"/>
    <n v="869"/>
    <n v="32000"/>
    <x v="58"/>
    <n v="149"/>
    <n v="133"/>
    <n v="112000000"/>
    <n v="4400000"/>
    <x v="1769"/>
    <s v="Color"/>
    <x v="1"/>
    <s v="English"/>
    <x v="1"/>
    <x v="0"/>
    <s v="English"/>
    <n v="107600000"/>
    <n v="24.454545454545453"/>
    <s v="131-150 minutes"/>
    <n v="24.454545454545453"/>
    <x v="0"/>
    <n v="1"/>
  </r>
  <r>
    <s v="One for the Money"/>
    <x v="980"/>
    <x v="1143"/>
    <n v="922"/>
    <n v="3301"/>
    <n v="30"/>
    <n v="19000"/>
    <x v="13"/>
    <n v="127"/>
    <n v="91"/>
    <n v="26404753"/>
    <n v="40000000"/>
    <x v="1770"/>
    <s v="Color"/>
    <x v="5"/>
    <s v="English"/>
    <x v="1"/>
    <x v="1"/>
    <s v="English"/>
    <n v="-13595247"/>
    <n v="-0.33988117500000004"/>
    <s v="90-110 minutes"/>
    <n v="-0.33988117499999998"/>
    <x v="1"/>
    <n v="0"/>
  </r>
  <r>
    <s v="One Hour Photo"/>
    <x v="133"/>
    <x v="1109"/>
    <n v="49000"/>
    <n v="52138"/>
    <n v="132"/>
    <n v="0"/>
    <x v="9"/>
    <n v="207"/>
    <n v="96"/>
    <n v="31597131"/>
    <n v="12000000"/>
    <x v="449"/>
    <s v="Color"/>
    <x v="1"/>
    <s v="English"/>
    <x v="1"/>
    <x v="0"/>
    <s v="English"/>
    <n v="19597131"/>
    <n v="1.6330942500000001"/>
    <s v="90-110 minutes"/>
    <n v="1.6330942500000001"/>
    <x v="1"/>
    <n v="1"/>
  </r>
  <r>
    <s v="One Man's Hero"/>
    <x v="648"/>
    <x v="1144"/>
    <n v="854"/>
    <n v="2705"/>
    <n v="0"/>
    <n v="271"/>
    <x v="21"/>
    <n v="10"/>
    <n v="121"/>
    <n v="229311"/>
    <n v="11350000"/>
    <x v="1771"/>
    <s v="Color"/>
    <x v="5"/>
    <s v="English"/>
    <x v="0"/>
    <x v="0"/>
    <s v="English"/>
    <n v="-11120689"/>
    <n v="-0.97979638766519828"/>
    <s v="111-130 minutes"/>
    <n v="-0.97979638766519828"/>
    <x v="1"/>
    <n v="0"/>
  </r>
  <r>
    <s v="One Missed Call"/>
    <x v="981"/>
    <x v="1145"/>
    <n v="741"/>
    <n v="1834"/>
    <n v="2"/>
    <n v="0"/>
    <x v="54"/>
    <n v="141"/>
    <n v="87"/>
    <n v="26876529"/>
    <n v="27000000"/>
    <x v="1772"/>
    <s v="Color"/>
    <x v="0"/>
    <s v="English"/>
    <x v="13"/>
    <x v="1"/>
    <s v="English"/>
    <n v="-123471"/>
    <n v="-4.5730000000000492E-3"/>
    <s v="&lt;90 minutes"/>
    <n v="-4.5729999999999998E-3"/>
    <x v="1"/>
    <n v="0"/>
  </r>
  <r>
    <s v="One Night with the King"/>
    <x v="982"/>
    <x v="1146"/>
    <n v="541"/>
    <n v="908"/>
    <n v="6"/>
    <n v="0"/>
    <x v="26"/>
    <n v="36"/>
    <n v="123"/>
    <n v="13391174"/>
    <n v="20000000"/>
    <x v="1773"/>
    <s v="Color"/>
    <x v="6"/>
    <s v="English"/>
    <x v="1"/>
    <x v="3"/>
    <s v="English"/>
    <n v="-6608826"/>
    <n v="-0.33044130000000005"/>
    <s v="111-130 minutes"/>
    <n v="-0.33044129999999999"/>
    <x v="1"/>
    <n v="0"/>
  </r>
  <r>
    <s v="One to Another"/>
    <x v="983"/>
    <x v="1147"/>
    <n v="533"/>
    <n v="1082"/>
    <n v="0"/>
    <n v="104"/>
    <x v="16"/>
    <n v="14"/>
    <n v="95"/>
    <n v="18435"/>
    <n v="1400000"/>
    <x v="1287"/>
    <s v="Color"/>
    <x v="1"/>
    <s v="French"/>
    <x v="8"/>
    <x v="5"/>
    <s v="Other language"/>
    <n v="-1381565"/>
    <n v="-0.98683214285714282"/>
    <s v="90-110 minutes"/>
    <n v="-0.98683214285714282"/>
    <x v="0"/>
    <n v="0"/>
  </r>
  <r>
    <s v="One True Thing"/>
    <x v="93"/>
    <x v="823"/>
    <n v="11000"/>
    <n v="12785"/>
    <n v="73"/>
    <n v="592"/>
    <x v="20"/>
    <n v="64"/>
    <n v="127"/>
    <n v="23209440"/>
    <n v="30000000"/>
    <x v="1774"/>
    <s v="Color"/>
    <x v="1"/>
    <s v="English"/>
    <x v="1"/>
    <x v="0"/>
    <s v="English"/>
    <n v="-6790560"/>
    <n v="-0.226352"/>
    <s v="111-130 minutes"/>
    <n v="-0.226352"/>
    <x v="1"/>
    <n v="0"/>
  </r>
  <r>
    <s v="Ong-bak 2"/>
    <x v="984"/>
    <x v="1148"/>
    <n v="64"/>
    <n v="134"/>
    <n v="0"/>
    <n v="0"/>
    <x v="21"/>
    <n v="110"/>
    <n v="110"/>
    <n v="102055"/>
    <n v="300000000"/>
    <x v="1775"/>
    <s v="Color"/>
    <x v="5"/>
    <s v="Thai"/>
    <x v="38"/>
    <x v="0"/>
    <s v="Other language"/>
    <n v="-299897945"/>
    <n v="-0.9996598166666667"/>
    <s v="90-110 minutes"/>
    <n v="-0.9996598166666667"/>
    <x v="2"/>
    <n v="0"/>
  </r>
  <r>
    <s v="Only God Forgives"/>
    <x v="319"/>
    <x v="631"/>
    <n v="33000"/>
    <n v="34779"/>
    <n v="0"/>
    <n v="30000"/>
    <x v="34"/>
    <n v="440"/>
    <n v="90"/>
    <n v="778565"/>
    <n v="4800000"/>
    <x v="312"/>
    <s v="Color"/>
    <x v="4"/>
    <s v="English"/>
    <x v="10"/>
    <x v="0"/>
    <s v="English"/>
    <n v="-4021435"/>
    <n v="-0.8377989583333334"/>
    <s v="90-110 minutes"/>
    <n v="-0.83779895833333329"/>
    <x v="0"/>
    <n v="0"/>
  </r>
  <r>
    <s v="Only the Strong"/>
    <x v="985"/>
    <x v="605"/>
    <n v="97"/>
    <n v="382"/>
    <n v="23"/>
    <n v="0"/>
    <x v="12"/>
    <n v="17"/>
    <n v="99"/>
    <n v="3273588"/>
    <n v="6000000"/>
    <x v="1776"/>
    <s v="Color"/>
    <x v="5"/>
    <s v="English"/>
    <x v="1"/>
    <x v="1"/>
    <s v="English"/>
    <n v="-2726412"/>
    <n v="-0.45440199999999997"/>
    <s v="90-110 minutes"/>
    <n v="-0.45440199999999997"/>
    <x v="0"/>
    <n v="0"/>
  </r>
  <r>
    <s v="Opal Dream"/>
    <x v="986"/>
    <x v="1015"/>
    <n v="185"/>
    <n v="299"/>
    <n v="11"/>
    <n v="135"/>
    <x v="0"/>
    <n v="24"/>
    <n v="86"/>
    <n v="13751"/>
    <n v="11400000"/>
    <x v="1777"/>
    <s v="Color"/>
    <x v="1"/>
    <s v="English"/>
    <x v="12"/>
    <x v="3"/>
    <s v="English"/>
    <n v="-11386249"/>
    <n v="-0.99879377192982455"/>
    <s v="&lt;90 minutes"/>
    <n v="-0.99879377192982455"/>
    <x v="1"/>
    <n v="0"/>
  </r>
  <r>
    <s v="Open Range"/>
    <x v="64"/>
    <x v="541"/>
    <n v="3000"/>
    <n v="5458"/>
    <n v="0"/>
    <n v="0"/>
    <x v="1"/>
    <n v="153"/>
    <n v="139"/>
    <n v="58328680"/>
    <n v="22000000"/>
    <x v="677"/>
    <s v="Color"/>
    <x v="1"/>
    <s v="English"/>
    <x v="1"/>
    <x v="0"/>
    <s v="English"/>
    <n v="36328680"/>
    <n v="1.6513036363636364"/>
    <s v="131-150 minutes"/>
    <n v="1.6513036363636364"/>
    <x v="1"/>
    <n v="1"/>
  </r>
  <r>
    <s v="Open Season"/>
    <x v="444"/>
    <x v="1149"/>
    <n v="4000"/>
    <n v="6081"/>
    <n v="28"/>
    <n v="863"/>
    <x v="21"/>
    <n v="107"/>
    <n v="83"/>
    <n v="84303558"/>
    <n v="85000000"/>
    <x v="1778"/>
    <s v="Color"/>
    <x v="3"/>
    <s v="English"/>
    <x v="1"/>
    <x v="3"/>
    <s v="English"/>
    <n v="-696442"/>
    <n v="-8.1934352941176458E-3"/>
    <s v="&lt;90 minutes"/>
    <n v="-8.1934352941176476E-3"/>
    <x v="2"/>
    <n v="0"/>
  </r>
  <r>
    <s v="Open Water"/>
    <x v="987"/>
    <x v="1150"/>
    <n v="48"/>
    <n v="67"/>
    <n v="9"/>
    <n v="0"/>
    <x v="34"/>
    <n v="235"/>
    <n v="79"/>
    <n v="30500882"/>
    <n v="500000"/>
    <x v="1779"/>
    <s v="Color"/>
    <x v="3"/>
    <s v="English"/>
    <x v="1"/>
    <x v="0"/>
    <s v="English"/>
    <n v="30000882"/>
    <n v="60.001764000000001"/>
    <s v="&lt;90 minutes"/>
    <n v="60.001764000000001"/>
    <x v="0"/>
    <n v="1"/>
  </r>
  <r>
    <s v="Ordinary People"/>
    <x v="988"/>
    <x v="992"/>
    <n v="2000"/>
    <n v="5122"/>
    <n v="0"/>
    <n v="0"/>
    <x v="24"/>
    <n v="62"/>
    <n v="124"/>
    <n v="54800000"/>
    <n v="6000000"/>
    <x v="1780"/>
    <s v="Color"/>
    <x v="1"/>
    <s v="English"/>
    <x v="1"/>
    <x v="0"/>
    <s v="English"/>
    <n v="48800000"/>
    <n v="8.1333333333333329"/>
    <s v="111-130 minutes"/>
    <n v="8.1333333333333329"/>
    <x v="0"/>
    <n v="1"/>
  </r>
  <r>
    <s v="Orgazmo"/>
    <x v="989"/>
    <x v="1151"/>
    <n v="406"/>
    <n v="904"/>
    <n v="406"/>
    <n v="0"/>
    <x v="21"/>
    <n v="59"/>
    <n v="92"/>
    <n v="582024"/>
    <n v="1000000"/>
    <x v="1781"/>
    <s v="Color"/>
    <x v="2"/>
    <s v="English"/>
    <x v="1"/>
    <x v="12"/>
    <s v="English"/>
    <n v="-417976"/>
    <n v="-0.41797600000000001"/>
    <s v="90-110 minutes"/>
    <n v="-0.41797600000000001"/>
    <x v="0"/>
    <n v="0"/>
  </r>
  <r>
    <s v="Original Sin"/>
    <x v="82"/>
    <x v="1152"/>
    <n v="11000"/>
    <n v="11662"/>
    <n v="49"/>
    <n v="3000"/>
    <x v="10"/>
    <n v="93"/>
    <n v="118"/>
    <n v="16252765"/>
    <n v="42000000"/>
    <x v="1782"/>
    <s v="Color"/>
    <x v="1"/>
    <s v="English"/>
    <x v="8"/>
    <x v="0"/>
    <s v="English"/>
    <n v="-25747235"/>
    <n v="-0.61302940476190471"/>
    <s v="111-130 minutes"/>
    <n v="-0.61302940476190482"/>
    <x v="1"/>
    <n v="0"/>
  </r>
  <r>
    <s v="Osama"/>
    <x v="990"/>
    <x v="1153"/>
    <n v="30"/>
    <n v="30"/>
    <n v="6"/>
    <n v="0"/>
    <x v="14"/>
    <n v="105"/>
    <n v="83"/>
    <n v="1127331"/>
    <n v="46000"/>
    <x v="1214"/>
    <s v="Color"/>
    <x v="1"/>
    <s v="Dari"/>
    <x v="39"/>
    <x v="1"/>
    <s v="Other language"/>
    <n v="1081331"/>
    <n v="23.507195652173912"/>
    <s v="&lt;90 minutes"/>
    <n v="23.507195652173912"/>
    <x v="0"/>
    <n v="1"/>
  </r>
  <r>
    <s v="Oscar and Lucinda"/>
    <x v="298"/>
    <x v="995"/>
    <n v="1000"/>
    <n v="2004"/>
    <n v="44"/>
    <n v="329"/>
    <x v="12"/>
    <n v="28"/>
    <n v="132"/>
    <n v="1508689"/>
    <n v="16000000"/>
    <x v="1783"/>
    <s v="Color"/>
    <x v="1"/>
    <s v="English"/>
    <x v="1"/>
    <x v="0"/>
    <s v="English"/>
    <n v="-14491311"/>
    <n v="-0.90570693749999998"/>
    <s v="131-150 minutes"/>
    <n v="-0.90570693749999998"/>
    <x v="1"/>
    <n v="0"/>
  </r>
  <r>
    <s v="Osmosis Jones"/>
    <x v="991"/>
    <x v="641"/>
    <n v="2000"/>
    <n v="3734"/>
    <n v="101"/>
    <n v="2000"/>
    <x v="21"/>
    <n v="81"/>
    <n v="95"/>
    <n v="13596911"/>
    <n v="70000000"/>
    <x v="1784"/>
    <s v="Color"/>
    <x v="5"/>
    <s v="English"/>
    <x v="1"/>
    <x v="3"/>
    <s v="English"/>
    <n v="-56403089"/>
    <n v="-0.80575841428571426"/>
    <s v="90-110 minutes"/>
    <n v="-0.80575841428571426"/>
    <x v="2"/>
    <n v="0"/>
  </r>
  <r>
    <s v="Ouija"/>
    <x v="762"/>
    <x v="1154"/>
    <n v="852"/>
    <n v="5056"/>
    <n v="10"/>
    <n v="18000"/>
    <x v="45"/>
    <n v="183"/>
    <n v="89"/>
    <n v="50820940"/>
    <n v="5000000"/>
    <x v="1785"/>
    <s v="Color"/>
    <x v="7"/>
    <s v="English"/>
    <x v="1"/>
    <x v="1"/>
    <s v="English"/>
    <n v="45820940"/>
    <n v="9.1641879999999993"/>
    <s v="&lt;90 minutes"/>
    <n v="9.1641879999999993"/>
    <x v="0"/>
    <n v="1"/>
  </r>
  <r>
    <s v="Our Brand Is Crisis"/>
    <x v="992"/>
    <x v="162"/>
    <n v="1000"/>
    <n v="3944"/>
    <n v="234"/>
    <n v="0"/>
    <x v="8"/>
    <n v="125"/>
    <n v="107"/>
    <n v="6998324"/>
    <n v="28000000"/>
    <x v="1786"/>
    <s v="Color"/>
    <x v="2"/>
    <s v="English"/>
    <x v="1"/>
    <x v="0"/>
    <s v="English"/>
    <n v="-21001676"/>
    <n v="-0.75005985714285717"/>
    <s v="90-110 minutes"/>
    <n v="-0.75005985714285717"/>
    <x v="1"/>
    <n v="0"/>
  </r>
  <r>
    <s v="Our Family Wedding"/>
    <x v="993"/>
    <x v="400"/>
    <n v="953"/>
    <n v="3299"/>
    <n v="44"/>
    <n v="1000"/>
    <x v="38"/>
    <n v="71"/>
    <n v="103"/>
    <n v="20246959"/>
    <n v="14000000"/>
    <x v="675"/>
    <s v="Color"/>
    <x v="2"/>
    <s v="English"/>
    <x v="1"/>
    <x v="1"/>
    <s v="English"/>
    <n v="6246959"/>
    <n v="0.4462113571428572"/>
    <s v="90-110 minutes"/>
    <n v="0.44621135714285715"/>
    <x v="1"/>
    <n v="0"/>
  </r>
  <r>
    <s v="Our Idiot Brother"/>
    <x v="155"/>
    <x v="710"/>
    <n v="11000"/>
    <n v="15710"/>
    <n v="37"/>
    <n v="11000"/>
    <x v="4"/>
    <n v="179"/>
    <n v="90"/>
    <n v="24809547"/>
    <n v="5000000"/>
    <x v="1787"/>
    <s v="Color"/>
    <x v="2"/>
    <s v="English"/>
    <x v="1"/>
    <x v="0"/>
    <s v="English"/>
    <n v="19809547"/>
    <n v="3.9619093999999997"/>
    <s v="90-110 minutes"/>
    <n v="3.9619094000000001"/>
    <x v="0"/>
    <n v="1"/>
  </r>
  <r>
    <s v="Out Cold"/>
    <x v="994"/>
    <x v="1155"/>
    <n v="799"/>
    <n v="4291"/>
    <n v="2"/>
    <n v="0"/>
    <x v="26"/>
    <n v="37"/>
    <n v="89"/>
    <n v="13903262"/>
    <n v="11000000"/>
    <x v="1788"/>
    <s v="Color"/>
    <x v="2"/>
    <s v="English"/>
    <x v="1"/>
    <x v="1"/>
    <s v="English"/>
    <n v="2903262"/>
    <n v="0.26393290909090905"/>
    <s v="&lt;90 minutes"/>
    <n v="0.26393290909090911"/>
    <x v="1"/>
    <n v="0"/>
  </r>
  <r>
    <s v="Out of Africa"/>
    <x v="93"/>
    <x v="1156"/>
    <n v="11000"/>
    <n v="12518"/>
    <n v="521"/>
    <n v="0"/>
    <x v="2"/>
    <n v="66"/>
    <n v="161"/>
    <n v="87100000"/>
    <n v="31000000"/>
    <x v="1789"/>
    <s v="Color"/>
    <x v="6"/>
    <s v="English"/>
    <x v="1"/>
    <x v="3"/>
    <s v="English"/>
    <n v="56100000"/>
    <n v="1.8096774193548386"/>
    <s v="&gt;150 minutes"/>
    <n v="1.8096774193548386"/>
    <x v="1"/>
    <n v="1"/>
  </r>
  <r>
    <s v="Out of Sight"/>
    <x v="323"/>
    <x v="501"/>
    <n v="3000"/>
    <n v="3768"/>
    <n v="0"/>
    <n v="0"/>
    <x v="20"/>
    <n v="158"/>
    <n v="123"/>
    <n v="37339525"/>
    <n v="48000000"/>
    <x v="1790"/>
    <s v="Color"/>
    <x v="4"/>
    <s v="English"/>
    <x v="1"/>
    <x v="0"/>
    <s v="English"/>
    <n v="-10660475"/>
    <n v="-0.22209322916666663"/>
    <s v="111-130 minutes"/>
    <n v="-0.22209322916666666"/>
    <x v="1"/>
    <n v="0"/>
  </r>
  <r>
    <s v="Out of the Furnace"/>
    <x v="36"/>
    <x v="328"/>
    <n v="23000"/>
    <n v="24134"/>
    <n v="108"/>
    <n v="17000"/>
    <x v="9"/>
    <n v="288"/>
    <n v="116"/>
    <n v="11326836"/>
    <n v="22000000"/>
    <x v="1791"/>
    <s v="Color"/>
    <x v="4"/>
    <s v="English"/>
    <x v="1"/>
    <x v="0"/>
    <s v="English"/>
    <n v="-10673164"/>
    <n v="-0.48514381818181818"/>
    <s v="111-130 minutes"/>
    <n v="-0.48514381818181818"/>
    <x v="1"/>
    <n v="0"/>
  </r>
  <r>
    <s v="Out of Time"/>
    <x v="15"/>
    <x v="823"/>
    <n v="18000"/>
    <n v="19739"/>
    <n v="73"/>
    <n v="1000"/>
    <x v="27"/>
    <n v="124"/>
    <n v="114"/>
    <n v="40905277"/>
    <n v="50000000"/>
    <x v="248"/>
    <s v="Color"/>
    <x v="4"/>
    <s v="English"/>
    <x v="1"/>
    <x v="0"/>
    <s v="English"/>
    <n v="-9094723"/>
    <n v="-0.18189445999999998"/>
    <s v="111-130 minutes"/>
    <n v="-0.18189446000000001"/>
    <x v="1"/>
    <n v="0"/>
  </r>
  <r>
    <s v="Outbreak"/>
    <x v="23"/>
    <x v="137"/>
    <n v="18000"/>
    <n v="30383"/>
    <n v="249"/>
    <n v="0"/>
    <x v="0"/>
    <n v="64"/>
    <n v="127"/>
    <n v="67823573"/>
    <n v="50000000"/>
    <x v="1792"/>
    <s v="Color"/>
    <x v="5"/>
    <s v="English"/>
    <x v="1"/>
    <x v="0"/>
    <s v="English"/>
    <n v="17823573"/>
    <n v="0.35647146000000007"/>
    <s v="111-130 minutes"/>
    <n v="0.35647146000000002"/>
    <x v="1"/>
    <n v="0"/>
  </r>
  <r>
    <s v="Outside Providence"/>
    <x v="995"/>
    <x v="395"/>
    <n v="761"/>
    <n v="2018"/>
    <n v="30"/>
    <n v="0"/>
    <x v="4"/>
    <n v="72"/>
    <n v="96"/>
    <n v="7292175"/>
    <n v="7000000"/>
    <x v="1793"/>
    <s v="Color"/>
    <x v="2"/>
    <s v="English"/>
    <x v="1"/>
    <x v="0"/>
    <s v="English"/>
    <n v="292175"/>
    <n v="4.1739285714285757E-2"/>
    <s v="90-110 minutes"/>
    <n v="4.1739285714285715E-2"/>
    <x v="0"/>
    <n v="0"/>
  </r>
  <r>
    <s v="Over Her Dead Body"/>
    <x v="301"/>
    <x v="1157"/>
    <n v="939"/>
    <n v="3651"/>
    <n v="4"/>
    <n v="518"/>
    <x v="41"/>
    <n v="100"/>
    <n v="95"/>
    <n v="7563670"/>
    <n v="10000000"/>
    <x v="1405"/>
    <s v="Color"/>
    <x v="2"/>
    <s v="English"/>
    <x v="1"/>
    <x v="1"/>
    <s v="English"/>
    <n v="-2436330"/>
    <n v="-0.24363299999999999"/>
    <s v="90-110 minutes"/>
    <n v="-0.24363299999999999"/>
    <x v="1"/>
    <n v="0"/>
  </r>
  <r>
    <s v="Over the Hedge"/>
    <x v="11"/>
    <x v="834"/>
    <n v="13000"/>
    <n v="22813"/>
    <n v="12"/>
    <n v="0"/>
    <x v="9"/>
    <n v="166"/>
    <n v="83"/>
    <n v="155019340"/>
    <n v="80000000"/>
    <x v="1794"/>
    <s v="Color"/>
    <x v="3"/>
    <s v="English"/>
    <x v="1"/>
    <x v="3"/>
    <s v="English"/>
    <n v="75019340"/>
    <n v="0.93774175000000004"/>
    <s v="&lt;90 minutes"/>
    <n v="0.93774175000000004"/>
    <x v="2"/>
    <n v="1"/>
  </r>
  <r>
    <s v="Over the Hill to the Poorhouse"/>
    <x v="996"/>
    <x v="1158"/>
    <n v="2"/>
    <n v="4"/>
    <n v="0"/>
    <n v="0"/>
    <x v="3"/>
    <n v="1"/>
    <n v="110"/>
    <n v="3000000"/>
    <n v="100000"/>
    <x v="1795"/>
    <s v="Black and White"/>
    <x v="4"/>
    <s v="English"/>
    <x v="1"/>
    <x v="4"/>
    <s v="English"/>
    <n v="2900000"/>
    <n v="29"/>
    <s v="90-110 minutes"/>
    <n v="29"/>
    <x v="0"/>
    <n v="1"/>
  </r>
  <r>
    <s v="Owning Mahowny"/>
    <x v="27"/>
    <x v="1159"/>
    <n v="22000"/>
    <n v="23513"/>
    <n v="23"/>
    <n v="0"/>
    <x v="2"/>
    <n v="82"/>
    <n v="104"/>
    <n v="1011054"/>
    <n v="10000000"/>
    <x v="1796"/>
    <s v="Color"/>
    <x v="4"/>
    <s v="English"/>
    <x v="14"/>
    <x v="0"/>
    <s v="English"/>
    <n v="-8988946"/>
    <n v="-0.89889459999999999"/>
    <s v="90-110 minutes"/>
    <n v="-0.89889459999999999"/>
    <x v="1"/>
    <n v="0"/>
  </r>
  <r>
    <s v="Oz the Great and Powerful"/>
    <x v="997"/>
    <x v="98"/>
    <n v="44000"/>
    <n v="73441"/>
    <n v="0"/>
    <n v="60000"/>
    <x v="4"/>
    <n v="525"/>
    <n v="130"/>
    <n v="234903076"/>
    <n v="215000000"/>
    <x v="1797"/>
    <s v="Color"/>
    <x v="3"/>
    <s v="English"/>
    <x v="1"/>
    <x v="3"/>
    <s v="English"/>
    <n v="19903076"/>
    <n v="9.2572446511627993E-2"/>
    <s v="111-130 minutes"/>
    <n v="9.2572446511627909E-2"/>
    <x v="2"/>
    <n v="0"/>
  </r>
  <r>
    <s v="P.S. I Love You"/>
    <x v="39"/>
    <x v="289"/>
    <n v="18000"/>
    <n v="18726"/>
    <n v="98"/>
    <n v="20000"/>
    <x v="19"/>
    <n v="131"/>
    <n v="126"/>
    <n v="53680848"/>
    <n v="30000000"/>
    <x v="1798"/>
    <s v="Color"/>
    <x v="1"/>
    <s v="English"/>
    <x v="1"/>
    <x v="1"/>
    <s v="English"/>
    <n v="23680848"/>
    <n v="0.78936160000000011"/>
    <s v="111-130 minutes"/>
    <n v="0.7893616"/>
    <x v="1"/>
    <n v="1"/>
  </r>
  <r>
    <s v="Paa"/>
    <x v="998"/>
    <x v="1160"/>
    <n v="464"/>
    <n v="1045"/>
    <n v="12"/>
    <n v="504"/>
    <x v="2"/>
    <n v="12"/>
    <n v="133"/>
    <n v="199228"/>
    <n v="150000000"/>
    <x v="1799"/>
    <s v="Color"/>
    <x v="2"/>
    <s v="Hindi"/>
    <x v="18"/>
    <x v="8"/>
    <s v="Other language"/>
    <n v="-149800772"/>
    <n v="-0.99867181333333332"/>
    <s v="131-150 minutes"/>
    <n v="-0.99867181333333332"/>
    <x v="2"/>
    <n v="0"/>
  </r>
  <r>
    <s v="Pacific Rim"/>
    <x v="109"/>
    <x v="334"/>
    <n v="16000"/>
    <n v="19166"/>
    <n v="0"/>
    <n v="83000"/>
    <x v="20"/>
    <n v="575"/>
    <n v="131"/>
    <n v="101785482"/>
    <n v="190000000"/>
    <x v="1800"/>
    <s v="Color"/>
    <x v="5"/>
    <s v="English"/>
    <x v="1"/>
    <x v="1"/>
    <s v="English"/>
    <n v="-88214518"/>
    <n v="-0.46428693684210531"/>
    <s v="131-150 minutes"/>
    <n v="-0.46428693684210526"/>
    <x v="2"/>
    <n v="0"/>
  </r>
  <r>
    <s v="Paddington"/>
    <x v="293"/>
    <x v="1161"/>
    <n v="838"/>
    <n v="3697"/>
    <n v="17"/>
    <n v="30000"/>
    <x v="2"/>
    <n v="224"/>
    <n v="95"/>
    <n v="76137505"/>
    <n v="55000000"/>
    <x v="1653"/>
    <s v="Color"/>
    <x v="10"/>
    <s v="English"/>
    <x v="4"/>
    <x v="3"/>
    <s v="English"/>
    <n v="21137505"/>
    <n v="0.3843182727272727"/>
    <s v="90-110 minutes"/>
    <n v="0.3843182727272727"/>
    <x v="2"/>
    <n v="0"/>
  </r>
  <r>
    <s v="Pain &amp; Gain"/>
    <x v="260"/>
    <x v="229"/>
    <n v="12000"/>
    <n v="13573"/>
    <n v="0"/>
    <n v="43000"/>
    <x v="27"/>
    <n v="335"/>
    <n v="129"/>
    <n v="49874933"/>
    <n v="26000000"/>
    <x v="1801"/>
    <s v="Color"/>
    <x v="2"/>
    <s v="English"/>
    <x v="1"/>
    <x v="0"/>
    <s v="English"/>
    <n v="23874933"/>
    <n v="0.91826665384615391"/>
    <s v="111-130 minutes"/>
    <n v="0.9182666538461538"/>
    <x v="1"/>
    <n v="1"/>
  </r>
  <r>
    <s v="Pale Rider"/>
    <x v="68"/>
    <x v="118"/>
    <n v="16000"/>
    <n v="17209"/>
    <n v="16000"/>
    <n v="0"/>
    <x v="40"/>
    <n v="38"/>
    <n v="115"/>
    <n v="41400000"/>
    <n v="6900000"/>
    <x v="1802"/>
    <s v="Color"/>
    <x v="16"/>
    <s v="English"/>
    <x v="1"/>
    <x v="0"/>
    <s v="English"/>
    <n v="34500000"/>
    <n v="5"/>
    <s v="111-130 minutes"/>
    <n v="5"/>
    <x v="0"/>
    <n v="1"/>
  </r>
  <r>
    <s v="Pan"/>
    <x v="391"/>
    <x v="244"/>
    <n v="20000"/>
    <n v="21393"/>
    <n v="456"/>
    <n v="24000"/>
    <x v="16"/>
    <n v="256"/>
    <n v="111"/>
    <n v="34964818"/>
    <n v="150000000"/>
    <x v="286"/>
    <s v="Color"/>
    <x v="3"/>
    <s v="English"/>
    <x v="1"/>
    <x v="3"/>
    <s v="English"/>
    <n v="-115035182"/>
    <n v="-0.76690121333333328"/>
    <s v="111-130 minutes"/>
    <n v="-0.76690121333333339"/>
    <x v="2"/>
    <n v="0"/>
  </r>
  <r>
    <s v="Pandorum"/>
    <x v="302"/>
    <x v="428"/>
    <n v="12000"/>
    <n v="14127"/>
    <n v="22"/>
    <n v="10000"/>
    <x v="9"/>
    <n v="219"/>
    <n v="108"/>
    <n v="10326062"/>
    <n v="33000000"/>
    <x v="1238"/>
    <s v="Color"/>
    <x v="5"/>
    <s v="English"/>
    <x v="2"/>
    <x v="0"/>
    <s v="English"/>
    <n v="-22673938"/>
    <n v="-0.68708903030303037"/>
    <s v="90-110 minutes"/>
    <n v="-0.68708903030303026"/>
    <x v="1"/>
    <n v="0"/>
  </r>
  <r>
    <s v="Panic Room"/>
    <x v="376"/>
    <x v="152"/>
    <n v="17000"/>
    <n v="18141"/>
    <n v="21000"/>
    <n v="0"/>
    <x v="9"/>
    <n v="233"/>
    <n v="112"/>
    <n v="95308367"/>
    <n v="48000000"/>
    <x v="1803"/>
    <s v="Color"/>
    <x v="4"/>
    <s v="English"/>
    <x v="1"/>
    <x v="0"/>
    <s v="English"/>
    <n v="47308367"/>
    <n v="0.9855909791666666"/>
    <s v="111-130 minutes"/>
    <n v="0.98559097916666671"/>
    <x v="1"/>
    <n v="1"/>
  </r>
  <r>
    <s v="Pan's Labyrinth"/>
    <x v="999"/>
    <x v="334"/>
    <n v="634"/>
    <n v="1322"/>
    <n v="0"/>
    <n v="27000"/>
    <x v="29"/>
    <n v="406"/>
    <n v="112"/>
    <n v="37623143"/>
    <n v="13500000"/>
    <x v="1804"/>
    <s v="Color"/>
    <x v="1"/>
    <s v="Spanish"/>
    <x v="0"/>
    <x v="0"/>
    <s v="Other language"/>
    <n v="24123143"/>
    <n v="1.7868994814814814"/>
    <s v="111-130 minutes"/>
    <n v="1.7868994814814816"/>
    <x v="1"/>
    <n v="1"/>
  </r>
  <r>
    <s v="Paparazzi"/>
    <x v="1000"/>
    <x v="1162"/>
    <n v="787"/>
    <n v="2915"/>
    <n v="2"/>
    <n v="269"/>
    <x v="16"/>
    <n v="77"/>
    <n v="84"/>
    <n v="15712072"/>
    <n v="20000000"/>
    <x v="1805"/>
    <s v="Color"/>
    <x v="5"/>
    <s v="English"/>
    <x v="1"/>
    <x v="1"/>
    <s v="English"/>
    <n v="-4287928"/>
    <n v="-0.21439640000000004"/>
    <s v="&lt;90 minutes"/>
    <n v="-0.21439639999999999"/>
    <x v="1"/>
    <n v="0"/>
  </r>
  <r>
    <s v="Paper Towns"/>
    <x v="1001"/>
    <x v="1163"/>
    <n v="733"/>
    <n v="2753"/>
    <n v="14"/>
    <n v="0"/>
    <x v="4"/>
    <n v="191"/>
    <n v="109"/>
    <n v="31990064"/>
    <n v="12000000"/>
    <x v="1806"/>
    <s v="Color"/>
    <x v="1"/>
    <s v="English"/>
    <x v="1"/>
    <x v="1"/>
    <s v="English"/>
    <n v="19990064"/>
    <n v="1.6658386666666667"/>
    <s v="90-110 minutes"/>
    <n v="1.6658386666666667"/>
    <x v="1"/>
    <n v="1"/>
  </r>
  <r>
    <s v="Paranormal Activity"/>
    <x v="1002"/>
    <x v="1164"/>
    <n v="189"/>
    <n v="330"/>
    <n v="110"/>
    <n v="12000"/>
    <x v="26"/>
    <n v="409"/>
    <n v="84"/>
    <n v="107917283"/>
    <n v="15000"/>
    <x v="1807"/>
    <s v="Color"/>
    <x v="0"/>
    <s v="English"/>
    <x v="1"/>
    <x v="0"/>
    <s v="English"/>
    <n v="107902283"/>
    <n v="7193.4855333333335"/>
    <s v="&lt;90 minutes"/>
    <n v="7193.4855333333335"/>
    <x v="0"/>
    <n v="1"/>
  </r>
  <r>
    <s v="Paranormal Activity 2"/>
    <x v="1003"/>
    <x v="1165"/>
    <n v="438"/>
    <n v="1081"/>
    <n v="21"/>
    <n v="14000"/>
    <x v="34"/>
    <n v="264"/>
    <n v="98"/>
    <n v="84749884"/>
    <n v="3000000"/>
    <x v="1808"/>
    <s v="Color"/>
    <x v="0"/>
    <s v="English"/>
    <x v="1"/>
    <x v="0"/>
    <s v="English"/>
    <n v="81749884"/>
    <n v="27.249961333333335"/>
    <s v="90-110 minutes"/>
    <n v="27.249961333333335"/>
    <x v="0"/>
    <n v="1"/>
  </r>
  <r>
    <s v="Paranormal Activity 3"/>
    <x v="1004"/>
    <x v="1166"/>
    <n v="581"/>
    <n v="2371"/>
    <n v="24"/>
    <n v="24000"/>
    <x v="16"/>
    <n v="251"/>
    <n v="94"/>
    <n v="104007828"/>
    <n v="5000000"/>
    <x v="1197"/>
    <s v="Color"/>
    <x v="0"/>
    <s v="English"/>
    <x v="1"/>
    <x v="0"/>
    <s v="English"/>
    <n v="99007828"/>
    <n v="19.8015656"/>
    <s v="90-110 minutes"/>
    <n v="19.8015656"/>
    <x v="0"/>
    <n v="1"/>
  </r>
  <r>
    <s v="Paranormal Activity 4"/>
    <x v="1005"/>
    <x v="1166"/>
    <n v="235"/>
    <n v="799"/>
    <n v="24"/>
    <n v="26000"/>
    <x v="28"/>
    <n v="248"/>
    <n v="96"/>
    <n v="53884821"/>
    <n v="5000000"/>
    <x v="1809"/>
    <s v="Color"/>
    <x v="0"/>
    <s v="English"/>
    <x v="1"/>
    <x v="0"/>
    <s v="English"/>
    <n v="48884821"/>
    <n v="9.7769642000000001"/>
    <s v="90-110 minutes"/>
    <n v="9.7769642000000001"/>
    <x v="0"/>
    <n v="1"/>
  </r>
  <r>
    <s v="Paranormal Activity: The Marked Ones"/>
    <x v="1006"/>
    <x v="1167"/>
    <n v="510"/>
    <n v="2161"/>
    <n v="52"/>
    <n v="10000"/>
    <x v="39"/>
    <n v="220"/>
    <n v="101"/>
    <n v="32453345"/>
    <n v="5000000"/>
    <x v="1810"/>
    <s v="Color"/>
    <x v="7"/>
    <s v="English"/>
    <x v="1"/>
    <x v="0"/>
    <s v="English"/>
    <n v="27453345"/>
    <n v="5.4906689999999996"/>
    <s v="90-110 minutes"/>
    <n v="5.4906689999999996"/>
    <x v="0"/>
    <n v="1"/>
  </r>
  <r>
    <s v="ParaNorman"/>
    <x v="684"/>
    <x v="1168"/>
    <n v="10000"/>
    <n v="13597"/>
    <n v="28"/>
    <n v="12000"/>
    <x v="20"/>
    <n v="328"/>
    <n v="92"/>
    <n v="55994557"/>
    <n v="60000000"/>
    <x v="1811"/>
    <s v="Color"/>
    <x v="3"/>
    <s v="English"/>
    <x v="1"/>
    <x v="3"/>
    <s v="English"/>
    <n v="-4005443"/>
    <n v="-6.6757383333333364E-2"/>
    <s v="90-110 minutes"/>
    <n v="-6.6757383333333337E-2"/>
    <x v="2"/>
    <n v="0"/>
  </r>
  <r>
    <s v="Parental Guidance"/>
    <x v="514"/>
    <x v="1169"/>
    <n v="3000"/>
    <n v="5740"/>
    <n v="99"/>
    <n v="0"/>
    <x v="8"/>
    <n v="139"/>
    <n v="105"/>
    <n v="77264926"/>
    <n v="25000000"/>
    <x v="1812"/>
    <s v="Color"/>
    <x v="2"/>
    <s v="English"/>
    <x v="1"/>
    <x v="3"/>
    <s v="English"/>
    <n v="52264926"/>
    <n v="2.09059704"/>
    <s v="90-110 minutes"/>
    <n v="2.09059704"/>
    <x v="1"/>
    <n v="1"/>
  </r>
  <r>
    <s v="Paris, je t'aime"/>
    <x v="29"/>
    <x v="481"/>
    <n v="12000"/>
    <n v="13208"/>
    <n v="107"/>
    <n v="0"/>
    <x v="40"/>
    <n v="165"/>
    <n v="120"/>
    <n v="4857376"/>
    <n v="13000000"/>
    <x v="1813"/>
    <s v="Color"/>
    <x v="2"/>
    <s v="French"/>
    <x v="8"/>
    <x v="0"/>
    <s v="Other language"/>
    <n v="-8142624"/>
    <n v="-0.62635569230769228"/>
    <s v="111-130 minutes"/>
    <n v="-0.62635569230769228"/>
    <x v="1"/>
    <n v="0"/>
  </r>
  <r>
    <s v="Parker"/>
    <x v="448"/>
    <x v="343"/>
    <n v="26000"/>
    <n v="28479"/>
    <n v="138"/>
    <n v="17000"/>
    <x v="21"/>
    <n v="224"/>
    <n v="118"/>
    <n v="17609982"/>
    <n v="35000000"/>
    <x v="1814"/>
    <s v="Color"/>
    <x v="5"/>
    <s v="English"/>
    <x v="1"/>
    <x v="0"/>
    <s v="English"/>
    <n v="-17390018"/>
    <n v="-0.49685765714285712"/>
    <s v="111-130 minutes"/>
    <n v="-0.49685765714285712"/>
    <x v="1"/>
    <n v="0"/>
  </r>
  <r>
    <s v="Party Monster"/>
    <x v="714"/>
    <x v="894"/>
    <n v="3000"/>
    <n v="5185"/>
    <n v="13"/>
    <n v="0"/>
    <x v="26"/>
    <n v="39"/>
    <n v="98"/>
    <n v="296665"/>
    <n v="5000000"/>
    <x v="1815"/>
    <s v="Color"/>
    <x v="6"/>
    <s v="English"/>
    <x v="1"/>
    <x v="0"/>
    <s v="English"/>
    <n v="-4703335"/>
    <n v="-0.94066700000000003"/>
    <s v="90-110 minutes"/>
    <n v="-0.94066700000000003"/>
    <x v="0"/>
    <n v="0"/>
  </r>
  <r>
    <s v="Patch Adams"/>
    <x v="133"/>
    <x v="119"/>
    <n v="49000"/>
    <n v="74382"/>
    <n v="293"/>
    <n v="0"/>
    <x v="12"/>
    <n v="55"/>
    <n v="115"/>
    <n v="135014968"/>
    <n v="50000000"/>
    <x v="1816"/>
    <s v="Color"/>
    <x v="6"/>
    <s v="English"/>
    <x v="1"/>
    <x v="1"/>
    <s v="English"/>
    <n v="85014968"/>
    <n v="1.7002993599999998"/>
    <s v="111-130 minutes"/>
    <n v="1.70029936"/>
    <x v="1"/>
    <n v="1"/>
  </r>
  <r>
    <s v="Pathology"/>
    <x v="922"/>
    <x v="1170"/>
    <n v="905"/>
    <n v="3185"/>
    <n v="3"/>
    <n v="3000"/>
    <x v="10"/>
    <n v="79"/>
    <n v="95"/>
    <n v="108662"/>
    <n v="8000000"/>
    <x v="1817"/>
    <s v="Color"/>
    <x v="4"/>
    <s v="English"/>
    <x v="1"/>
    <x v="0"/>
    <s v="English"/>
    <n v="-7891338"/>
    <n v="-0.98641725000000002"/>
    <s v="90-110 minutes"/>
    <n v="-0.98641725000000002"/>
    <x v="0"/>
    <n v="0"/>
  </r>
  <r>
    <s v="Patriot Games"/>
    <x v="44"/>
    <x v="431"/>
    <n v="11000"/>
    <n v="12757"/>
    <n v="176"/>
    <n v="0"/>
    <x v="31"/>
    <n v="47"/>
    <n v="117"/>
    <n v="83287363"/>
    <n v="45000000"/>
    <x v="845"/>
    <s v="Color"/>
    <x v="5"/>
    <s v="English"/>
    <x v="1"/>
    <x v="0"/>
    <s v="English"/>
    <n v="38287363"/>
    <n v="0.85083028888888879"/>
    <s v="111-130 minutes"/>
    <n v="0.8508302888888889"/>
    <x v="1"/>
    <n v="1"/>
  </r>
  <r>
    <s v="Paul"/>
    <x v="1007"/>
    <x v="1171"/>
    <n v="176"/>
    <n v="390"/>
    <n v="99"/>
    <n v="42000"/>
    <x v="20"/>
    <n v="342"/>
    <n v="109"/>
    <n v="37371385"/>
    <n v="40000000"/>
    <x v="1818"/>
    <s v="Color"/>
    <x v="3"/>
    <s v="English"/>
    <x v="1"/>
    <x v="0"/>
    <s v="English"/>
    <n v="-2628615"/>
    <n v="-6.571537500000002E-2"/>
    <s v="90-110 minutes"/>
    <n v="-6.5715375000000006E-2"/>
    <x v="1"/>
    <n v="0"/>
  </r>
  <r>
    <s v="Paul Blart: Mall Cop"/>
    <x v="1008"/>
    <x v="536"/>
    <n v="567"/>
    <n v="2954"/>
    <n v="41"/>
    <n v="0"/>
    <x v="41"/>
    <n v="167"/>
    <n v="91"/>
    <n v="20819129"/>
    <n v="26000000"/>
    <x v="883"/>
    <s v="Color"/>
    <x v="5"/>
    <s v="English"/>
    <x v="1"/>
    <x v="3"/>
    <s v="English"/>
    <n v="-5180871"/>
    <n v="-0.19926426923076923"/>
    <s v="90-110 minutes"/>
    <n v="-0.19926426923076923"/>
    <x v="1"/>
    <n v="0"/>
  </r>
  <r>
    <s v="Paul Blart: Mall Cop 2"/>
    <x v="1009"/>
    <x v="1169"/>
    <n v="598"/>
    <n v="3552"/>
    <n v="99"/>
    <n v="8000"/>
    <x v="45"/>
    <n v="76"/>
    <n v="94"/>
    <n v="71038190"/>
    <n v="30000000"/>
    <x v="1819"/>
    <s v="Color"/>
    <x v="5"/>
    <s v="English"/>
    <x v="1"/>
    <x v="3"/>
    <s v="English"/>
    <n v="41038190"/>
    <n v="1.3679396666666666"/>
    <s v="90-110 minutes"/>
    <n v="1.3679396666666668"/>
    <x v="1"/>
    <n v="1"/>
  </r>
  <r>
    <s v="Pay It Forward"/>
    <x v="23"/>
    <x v="558"/>
    <n v="18000"/>
    <n v="23920"/>
    <n v="75"/>
    <n v="16000"/>
    <x v="2"/>
    <n v="157"/>
    <n v="123"/>
    <n v="33508922"/>
    <n v="40000000"/>
    <x v="818"/>
    <s v="Color"/>
    <x v="1"/>
    <s v="English"/>
    <x v="1"/>
    <x v="1"/>
    <s v="English"/>
    <n v="-6491078"/>
    <n v="-0.16227694999999998"/>
    <s v="111-130 minutes"/>
    <n v="-0.16227695"/>
    <x v="1"/>
    <n v="0"/>
  </r>
  <r>
    <s v="Payback"/>
    <x v="121"/>
    <x v="43"/>
    <n v="1000"/>
    <n v="3148"/>
    <n v="241"/>
    <n v="0"/>
    <x v="19"/>
    <n v="143"/>
    <n v="90"/>
    <n v="81517441"/>
    <n v="50000000"/>
    <x v="954"/>
    <s v="Color"/>
    <x v="5"/>
    <s v="English"/>
    <x v="1"/>
    <x v="0"/>
    <s v="English"/>
    <n v="31517441"/>
    <n v="0.63034882000000003"/>
    <s v="90-110 minutes"/>
    <n v="0.63034882000000003"/>
    <x v="1"/>
    <n v="1"/>
  </r>
  <r>
    <s v="Paycheck"/>
    <x v="856"/>
    <x v="391"/>
    <n v="834"/>
    <n v="3637"/>
    <n v="610"/>
    <n v="0"/>
    <x v="26"/>
    <n v="196"/>
    <n v="119"/>
    <n v="53789313"/>
    <n v="60000000"/>
    <x v="1426"/>
    <s v="Color"/>
    <x v="5"/>
    <s v="English"/>
    <x v="1"/>
    <x v="1"/>
    <s v="English"/>
    <n v="-6210687"/>
    <n v="-0.10351144999999995"/>
    <s v="111-130 minutes"/>
    <n v="-0.10351145"/>
    <x v="2"/>
    <n v="0"/>
  </r>
  <r>
    <s v="PCU"/>
    <x v="444"/>
    <x v="1172"/>
    <n v="4000"/>
    <n v="4908"/>
    <n v="157"/>
    <n v="0"/>
    <x v="27"/>
    <n v="15"/>
    <n v="79"/>
    <n v="4350774"/>
    <n v="8000000"/>
    <x v="1820"/>
    <s v="Color"/>
    <x v="2"/>
    <s v="English"/>
    <x v="1"/>
    <x v="1"/>
    <s v="English"/>
    <n v="-3649226"/>
    <n v="-0.45615324999999995"/>
    <s v="&lt;90 minutes"/>
    <n v="-0.45615325000000001"/>
    <x v="0"/>
    <n v="0"/>
  </r>
  <r>
    <s v="Peaceful Warrior"/>
    <x v="1010"/>
    <x v="923"/>
    <n v="634"/>
    <n v="2673"/>
    <n v="108"/>
    <n v="0"/>
    <x v="40"/>
    <n v="44"/>
    <n v="120"/>
    <n v="1055654"/>
    <n v="10000000"/>
    <x v="1821"/>
    <s v="Color"/>
    <x v="1"/>
    <s v="English"/>
    <x v="2"/>
    <x v="1"/>
    <s v="English"/>
    <n v="-8944346"/>
    <n v="-0.89443459999999997"/>
    <s v="111-130 minutes"/>
    <n v="-0.89443459999999997"/>
    <x v="1"/>
    <n v="0"/>
  </r>
  <r>
    <s v="Pearl Harbor"/>
    <x v="8"/>
    <x v="229"/>
    <n v="3000"/>
    <n v="5401"/>
    <n v="0"/>
    <n v="0"/>
    <x v="8"/>
    <n v="191"/>
    <n v="184"/>
    <n v="198539855"/>
    <n v="140000000"/>
    <x v="1822"/>
    <s v="Black and White"/>
    <x v="5"/>
    <s v="English"/>
    <x v="1"/>
    <x v="1"/>
    <s v="English"/>
    <n v="58539855"/>
    <n v="0.41814182142857148"/>
    <s v="&gt;150 minutes"/>
    <n v="0.41814182142857143"/>
    <x v="2"/>
    <n v="0"/>
  </r>
  <r>
    <s v="Peeples"/>
    <x v="1011"/>
    <x v="1173"/>
    <n v="931"/>
    <n v="3322"/>
    <n v="24"/>
    <n v="0"/>
    <x v="13"/>
    <n v="43"/>
    <n v="95"/>
    <n v="9123834"/>
    <n v="15000000"/>
    <x v="1823"/>
    <s v="Color"/>
    <x v="2"/>
    <s v="English"/>
    <x v="1"/>
    <x v="1"/>
    <s v="English"/>
    <n v="-5876166"/>
    <n v="-0.39174439999999999"/>
    <s v="90-110 minutes"/>
    <n v="-0.39174439999999999"/>
    <x v="1"/>
    <n v="0"/>
  </r>
  <r>
    <s v="Peggy Sue Got Married"/>
    <x v="55"/>
    <x v="219"/>
    <n v="12000"/>
    <n v="14672"/>
    <n v="0"/>
    <n v="0"/>
    <x v="26"/>
    <n v="44"/>
    <n v="103"/>
    <n v="41382841"/>
    <n v="18000000"/>
    <x v="1824"/>
    <s v="Color"/>
    <x v="2"/>
    <s v="English"/>
    <x v="1"/>
    <x v="1"/>
    <s v="English"/>
    <n v="23382841"/>
    <n v="1.2990467222222222"/>
    <s v="90-110 minutes"/>
    <n v="1.2990467222222222"/>
    <x v="1"/>
    <n v="1"/>
  </r>
  <r>
    <s v="Penguins of Madagascar"/>
    <x v="226"/>
    <x v="217"/>
    <n v="19000"/>
    <n v="19963"/>
    <n v="35"/>
    <n v="11000"/>
    <x v="12"/>
    <n v="153"/>
    <n v="92"/>
    <n v="83348920"/>
    <n v="132000000"/>
    <x v="1825"/>
    <s v="Color"/>
    <x v="3"/>
    <s v="English"/>
    <x v="1"/>
    <x v="3"/>
    <s v="English"/>
    <n v="-48651080"/>
    <n v="-0.36856878787878788"/>
    <s v="90-110 minutes"/>
    <n v="-0.36856878787878788"/>
    <x v="2"/>
    <n v="0"/>
  </r>
  <r>
    <s v="People I Know"/>
    <x v="54"/>
    <x v="1174"/>
    <n v="14000"/>
    <n v="15612"/>
    <n v="3"/>
    <n v="217"/>
    <x v="37"/>
    <n v="42"/>
    <n v="100"/>
    <n v="121972"/>
    <n v="22000000"/>
    <x v="1826"/>
    <s v="Color"/>
    <x v="4"/>
    <s v="English"/>
    <x v="1"/>
    <x v="0"/>
    <s v="English"/>
    <n v="-21878028"/>
    <n v="-0.99445581818181816"/>
    <s v="90-110 minutes"/>
    <n v="-0.99445581818181816"/>
    <x v="1"/>
    <n v="0"/>
  </r>
  <r>
    <s v="Percy Jackson &amp; the Olympians: The Lightning Thief"/>
    <x v="717"/>
    <x v="313"/>
    <n v="8000"/>
    <n v="14024"/>
    <n v="0"/>
    <n v="9000"/>
    <x v="11"/>
    <n v="217"/>
    <n v="118"/>
    <n v="88761720"/>
    <n v="95000000"/>
    <x v="1827"/>
    <s v="Color"/>
    <x v="3"/>
    <s v="English"/>
    <x v="4"/>
    <x v="3"/>
    <s v="English"/>
    <n v="-6238280"/>
    <n v="-6.5666105263157859E-2"/>
    <s v="111-130 minutes"/>
    <n v="-6.5666105263157901E-2"/>
    <x v="2"/>
    <n v="0"/>
  </r>
  <r>
    <s v="Percy Jackson: Sea of Monsters"/>
    <x v="717"/>
    <x v="576"/>
    <n v="8000"/>
    <n v="10882"/>
    <n v="87"/>
    <n v="28000"/>
    <x v="11"/>
    <n v="183"/>
    <n v="106"/>
    <n v="68558662"/>
    <n v="90000000"/>
    <x v="1828"/>
    <s v="Color"/>
    <x v="3"/>
    <s v="English"/>
    <x v="1"/>
    <x v="3"/>
    <s v="English"/>
    <n v="-21441338"/>
    <n v="-0.23823708888888884"/>
    <s v="90-110 minutes"/>
    <n v="-0.23823708888888889"/>
    <x v="2"/>
    <n v="0"/>
  </r>
  <r>
    <s v="Perfume: The Story of a Murderer"/>
    <x v="1012"/>
    <x v="484"/>
    <n v="177"/>
    <n v="253"/>
    <n v="670"/>
    <n v="26000"/>
    <x v="1"/>
    <n v="226"/>
    <n v="147"/>
    <n v="2208939"/>
    <n v="50000000"/>
    <x v="1829"/>
    <s v="Color"/>
    <x v="4"/>
    <s v="English"/>
    <x v="2"/>
    <x v="0"/>
    <s v="English"/>
    <n v="-47791061"/>
    <n v="-0.95582122000000003"/>
    <s v="131-150 minutes"/>
    <n v="-0.95582122000000003"/>
    <x v="1"/>
    <n v="0"/>
  </r>
  <r>
    <s v="Persepolis"/>
    <x v="52"/>
    <x v="1175"/>
    <n v="963"/>
    <n v="1754"/>
    <n v="10"/>
    <n v="14000"/>
    <x v="30"/>
    <n v="242"/>
    <n v="89"/>
    <n v="4443403"/>
    <n v="7300000"/>
    <x v="1830"/>
    <s v="Color"/>
    <x v="10"/>
    <s v="French"/>
    <x v="8"/>
    <x v="1"/>
    <s v="Other language"/>
    <n v="-2856597"/>
    <n v="-0.39131465753424655"/>
    <s v="&lt;90 minutes"/>
    <n v="-0.3913146575342466"/>
    <x v="0"/>
    <n v="0"/>
  </r>
  <r>
    <s v="Pet Sematary"/>
    <x v="945"/>
    <x v="1176"/>
    <n v="969"/>
    <n v="2987"/>
    <n v="52"/>
    <n v="0"/>
    <x v="0"/>
    <n v="98"/>
    <n v="103"/>
    <n v="57469179"/>
    <n v="11500000"/>
    <x v="1831"/>
    <s v="Color"/>
    <x v="7"/>
    <s v="English"/>
    <x v="1"/>
    <x v="0"/>
    <s v="English"/>
    <n v="45969179"/>
    <n v="3.9973199130434782"/>
    <s v="90-110 minutes"/>
    <n v="3.9973199130434782"/>
    <x v="1"/>
    <n v="1"/>
  </r>
  <r>
    <s v="Phantasm II"/>
    <x v="1013"/>
    <x v="1177"/>
    <n v="674"/>
    <n v="1395"/>
    <n v="152"/>
    <n v="812"/>
    <x v="27"/>
    <n v="81"/>
    <n v="97"/>
    <n v="7282851"/>
    <n v="3000000"/>
    <x v="1832"/>
    <s v="Color"/>
    <x v="5"/>
    <s v="English"/>
    <x v="1"/>
    <x v="0"/>
    <s v="English"/>
    <n v="4282851"/>
    <n v="1.4276170000000001"/>
    <s v="90-110 minutes"/>
    <n v="1.4276169999999999"/>
    <x v="0"/>
    <n v="1"/>
  </r>
  <r>
    <s v="Phat Girlz"/>
    <x v="35"/>
    <x v="1178"/>
    <n v="939"/>
    <n v="2321"/>
    <n v="18"/>
    <n v="837"/>
    <x v="66"/>
    <n v="37"/>
    <n v="99"/>
    <n v="7059537"/>
    <n v="3000000"/>
    <x v="930"/>
    <s v="Color"/>
    <x v="2"/>
    <s v="English"/>
    <x v="1"/>
    <x v="1"/>
    <s v="English"/>
    <n v="4059537"/>
    <n v="1.3531789999999999"/>
    <s v="90-110 minutes"/>
    <n v="1.3531789999999999"/>
    <x v="0"/>
    <n v="1"/>
  </r>
  <r>
    <s v="Phenomenon"/>
    <x v="64"/>
    <x v="503"/>
    <n v="3000"/>
    <n v="5975"/>
    <n v="226"/>
    <n v="0"/>
    <x v="4"/>
    <n v="53"/>
    <n v="123"/>
    <n v="104632573"/>
    <n v="32000000"/>
    <x v="1833"/>
    <s v="Color"/>
    <x v="1"/>
    <s v="English"/>
    <x v="1"/>
    <x v="3"/>
    <s v="English"/>
    <n v="72632573"/>
    <n v="2.2697679062499998"/>
    <s v="111-130 minutes"/>
    <n v="2.2697679062499998"/>
    <x v="1"/>
    <n v="1"/>
  </r>
  <r>
    <s v="Philadelphia"/>
    <x v="15"/>
    <x v="300"/>
    <n v="18000"/>
    <n v="33865"/>
    <n v="438"/>
    <n v="0"/>
    <x v="18"/>
    <n v="68"/>
    <n v="125"/>
    <n v="77324422"/>
    <n v="26000000"/>
    <x v="1834"/>
    <s v="Color"/>
    <x v="1"/>
    <s v="English"/>
    <x v="1"/>
    <x v="1"/>
    <s v="English"/>
    <n v="51324422"/>
    <n v="1.9740162307692306"/>
    <s v="111-130 minutes"/>
    <n v="1.9740162307692308"/>
    <x v="1"/>
    <n v="1"/>
  </r>
  <r>
    <s v="Philomena"/>
    <x v="680"/>
    <x v="444"/>
    <n v="1000"/>
    <n v="2376"/>
    <n v="350"/>
    <n v="37000"/>
    <x v="7"/>
    <n v="354"/>
    <n v="98"/>
    <n v="37707719"/>
    <n v="12000000"/>
    <x v="1835"/>
    <s v="Color"/>
    <x v="6"/>
    <s v="English"/>
    <x v="4"/>
    <x v="1"/>
    <s v="English"/>
    <n v="25707719"/>
    <n v="2.1423099166666666"/>
    <s v="90-110 minutes"/>
    <n v="2.1423099166666666"/>
    <x v="1"/>
    <n v="1"/>
  </r>
  <r>
    <s v="Phone Booth"/>
    <x v="854"/>
    <x v="55"/>
    <n v="991"/>
    <n v="2562"/>
    <n v="541"/>
    <n v="0"/>
    <x v="19"/>
    <n v="216"/>
    <n v="81"/>
    <n v="46563158"/>
    <n v="13000000"/>
    <x v="1836"/>
    <s v="Color"/>
    <x v="4"/>
    <s v="English"/>
    <x v="1"/>
    <x v="0"/>
    <s v="English"/>
    <n v="33563158"/>
    <n v="2.5817813846153848"/>
    <s v="&lt;90 minutes"/>
    <n v="2.5817813846153848"/>
    <x v="1"/>
    <n v="1"/>
  </r>
  <r>
    <s v="Pi"/>
    <x v="1014"/>
    <x v="332"/>
    <n v="1000"/>
    <n v="2065"/>
    <n v="0"/>
    <n v="24000"/>
    <x v="1"/>
    <n v="138"/>
    <n v="84"/>
    <n v="3216970"/>
    <n v="60000"/>
    <x v="1837"/>
    <s v="Black and White"/>
    <x v="1"/>
    <s v="English"/>
    <x v="1"/>
    <x v="0"/>
    <s v="English"/>
    <n v="3156970"/>
    <n v="52.616166666666665"/>
    <s v="&lt;90 minutes"/>
    <n v="52.616166666666665"/>
    <x v="0"/>
    <n v="1"/>
  </r>
  <r>
    <s v="Pieces of April"/>
    <x v="20"/>
    <x v="1179"/>
    <n v="1000"/>
    <n v="3010"/>
    <n v="54"/>
    <n v="0"/>
    <x v="19"/>
    <n v="131"/>
    <n v="80"/>
    <n v="2360184"/>
    <n v="300000"/>
    <x v="1838"/>
    <s v="Color"/>
    <x v="2"/>
    <s v="English"/>
    <x v="1"/>
    <x v="1"/>
    <s v="English"/>
    <n v="2060184"/>
    <n v="6.8672800000000001"/>
    <s v="&lt;90 minutes"/>
    <n v="6.8672800000000001"/>
    <x v="0"/>
    <n v="1"/>
  </r>
  <r>
    <s v="Pineapple Express"/>
    <x v="7"/>
    <x v="162"/>
    <n v="11000"/>
    <n v="15590"/>
    <n v="234"/>
    <n v="0"/>
    <x v="20"/>
    <n v="232"/>
    <n v="117"/>
    <n v="87341380"/>
    <n v="27000000"/>
    <x v="1839"/>
    <s v="Color"/>
    <x v="5"/>
    <s v="English"/>
    <x v="1"/>
    <x v="0"/>
    <s v="English"/>
    <n v="60341380"/>
    <n v="2.2348659259259258"/>
    <s v="111-130 minutes"/>
    <n v="2.2348659259259258"/>
    <x v="1"/>
    <n v="1"/>
  </r>
  <r>
    <s v="Pink Flamingos"/>
    <x v="1015"/>
    <x v="438"/>
    <n v="462"/>
    <n v="760"/>
    <n v="0"/>
    <n v="0"/>
    <x v="8"/>
    <n v="73"/>
    <n v="108"/>
    <n v="180483"/>
    <n v="10000"/>
    <x v="1840"/>
    <s v="Color"/>
    <x v="2"/>
    <s v="English"/>
    <x v="1"/>
    <x v="12"/>
    <s v="English"/>
    <n v="170483"/>
    <n v="17.048300000000001"/>
    <s v="90-110 minutes"/>
    <n v="17.048300000000001"/>
    <x v="0"/>
    <n v="1"/>
  </r>
  <r>
    <s v="Pink Narcissus"/>
    <x v="1016"/>
    <x v="1180"/>
    <n v="0"/>
    <n v="0"/>
    <n v="0"/>
    <n v="85"/>
    <x v="12"/>
    <n v="8"/>
    <n v="65"/>
    <n v="8231"/>
    <n v="27000"/>
    <x v="1841"/>
    <s v="Color"/>
    <x v="1"/>
    <s v="English"/>
    <x v="1"/>
    <x v="4"/>
    <s v="English"/>
    <n v="-18769"/>
    <n v="-0.69514814814814807"/>
    <s v="&lt;90 minutes"/>
    <n v="-0.69514814814814818"/>
    <x v="0"/>
    <n v="0"/>
  </r>
  <r>
    <s v="Pink Ribbons, Inc."/>
    <x v="235"/>
    <x v="1181"/>
    <m/>
    <n v="0"/>
    <n v="4"/>
    <n v="5000"/>
    <x v="14"/>
    <n v="23"/>
    <n v="97"/>
    <n v="24784"/>
    <n v="1200000"/>
    <x v="1842"/>
    <s v="Color"/>
    <x v="8"/>
    <s v="English"/>
    <x v="14"/>
    <x v="4"/>
    <s v="English"/>
    <n v="-1175216"/>
    <n v="-0.9793466666666667"/>
    <s v="90-110 minutes"/>
    <n v="-0.9793466666666667"/>
    <x v="0"/>
    <n v="0"/>
  </r>
  <r>
    <s v="Pinocchio"/>
    <x v="1017"/>
    <x v="1182"/>
    <n v="1000"/>
    <n v="1178"/>
    <n v="3"/>
    <n v="0"/>
    <x v="1"/>
    <n v="105"/>
    <n v="88"/>
    <n v="84300000"/>
    <n v="2600000"/>
    <x v="1843"/>
    <s v="Color"/>
    <x v="10"/>
    <s v="English"/>
    <x v="1"/>
    <x v="6"/>
    <s v="English"/>
    <n v="81700000"/>
    <n v="31.42307692307692"/>
    <s v="&lt;90 minutes"/>
    <n v="31.423076923076923"/>
    <x v="0"/>
    <n v="1"/>
  </r>
  <r>
    <s v="Piranha 3D"/>
    <x v="721"/>
    <x v="826"/>
    <n v="3000"/>
    <n v="5737"/>
    <n v="192"/>
    <n v="13000"/>
    <x v="37"/>
    <n v="365"/>
    <n v="88"/>
    <n v="25003072"/>
    <n v="24000000"/>
    <x v="1844"/>
    <s v="Color"/>
    <x v="2"/>
    <s v="English"/>
    <x v="1"/>
    <x v="0"/>
    <s v="English"/>
    <n v="1003072"/>
    <n v="4.1794666666666647E-2"/>
    <s v="&lt;90 minutes"/>
    <n v="4.1794666666666667E-2"/>
    <x v="1"/>
    <n v="0"/>
  </r>
  <r>
    <s v="Pirates of the Caribbean: At World's End"/>
    <x v="86"/>
    <x v="1183"/>
    <n v="40000"/>
    <n v="48350"/>
    <n v="563"/>
    <n v="0"/>
    <x v="19"/>
    <n v="302"/>
    <n v="169"/>
    <n v="309404152"/>
    <n v="300000000"/>
    <x v="1034"/>
    <s v="Color"/>
    <x v="5"/>
    <s v="English"/>
    <x v="1"/>
    <x v="1"/>
    <s v="English"/>
    <n v="9404152"/>
    <n v="3.1347173333333256E-2"/>
    <s v="&gt;150 minutes"/>
    <n v="3.1347173333333332E-2"/>
    <x v="2"/>
    <n v="0"/>
  </r>
  <r>
    <s v="Pirates of the Caribbean: Dead Man's Chest"/>
    <x v="86"/>
    <x v="1183"/>
    <n v="40000"/>
    <n v="48486"/>
    <n v="563"/>
    <n v="5000"/>
    <x v="40"/>
    <n v="313"/>
    <n v="151"/>
    <n v="423032628"/>
    <n v="225000000"/>
    <x v="1845"/>
    <s v="Color"/>
    <x v="5"/>
    <s v="English"/>
    <x v="1"/>
    <x v="1"/>
    <s v="English"/>
    <n v="198032628"/>
    <n v="0.88014501333333328"/>
    <s v="&gt;150 minutes"/>
    <n v="0.88014501333333328"/>
    <x v="2"/>
    <n v="1"/>
  </r>
  <r>
    <s v="Pirates of the Caribbean: On Stranger Tides"/>
    <x v="86"/>
    <x v="459"/>
    <n v="40000"/>
    <n v="54083"/>
    <n v="252"/>
    <n v="58000"/>
    <x v="12"/>
    <n v="448"/>
    <n v="136"/>
    <n v="241063875"/>
    <n v="250000000"/>
    <x v="1846"/>
    <s v="Color"/>
    <x v="5"/>
    <s v="English"/>
    <x v="1"/>
    <x v="1"/>
    <s v="English"/>
    <n v="-8936125"/>
    <n v="-3.5744499999999957E-2"/>
    <s v="131-150 minutes"/>
    <n v="-3.5744499999999998E-2"/>
    <x v="2"/>
    <n v="0"/>
  </r>
  <r>
    <s v="Pirates of the Caribbean: The Curse of the Black Pearl"/>
    <x v="86"/>
    <x v="1183"/>
    <n v="40000"/>
    <n v="48184"/>
    <n v="563"/>
    <n v="10000"/>
    <x v="6"/>
    <n v="271"/>
    <n v="143"/>
    <n v="305388685"/>
    <n v="140000000"/>
    <x v="1847"/>
    <s v="Color"/>
    <x v="5"/>
    <s v="English"/>
    <x v="1"/>
    <x v="1"/>
    <s v="English"/>
    <n v="165388685"/>
    <n v="1.18134775"/>
    <s v="131-150 minutes"/>
    <n v="1.18134775"/>
    <x v="2"/>
    <n v="1"/>
  </r>
  <r>
    <s v="Pitch Black"/>
    <x v="81"/>
    <x v="92"/>
    <n v="14000"/>
    <n v="16196"/>
    <n v="123"/>
    <n v="5000"/>
    <x v="19"/>
    <n v="214"/>
    <n v="112"/>
    <n v="39235088"/>
    <n v="23000000"/>
    <x v="1848"/>
    <s v="Color"/>
    <x v="0"/>
    <s v="English"/>
    <x v="1"/>
    <x v="0"/>
    <s v="English"/>
    <n v="16235088"/>
    <n v="0.70587339130434779"/>
    <s v="111-130 minutes"/>
    <n v="0.70587339130434779"/>
    <x v="1"/>
    <n v="1"/>
  </r>
  <r>
    <s v="Pitch Perfect"/>
    <x v="684"/>
    <x v="1184"/>
    <n v="10000"/>
    <n v="12676"/>
    <n v="36"/>
    <n v="36000"/>
    <x v="2"/>
    <n v="223"/>
    <n v="112"/>
    <n v="64998368"/>
    <n v="17000000"/>
    <x v="1849"/>
    <s v="Color"/>
    <x v="2"/>
    <s v="English"/>
    <x v="1"/>
    <x v="1"/>
    <s v="English"/>
    <n v="47998368"/>
    <n v="2.823433411764706"/>
    <s v="111-130 minutes"/>
    <n v="2.823433411764706"/>
    <x v="1"/>
    <n v="1"/>
  </r>
  <r>
    <s v="Pitch Perfect 2"/>
    <x v="684"/>
    <x v="1084"/>
    <n v="10000"/>
    <n v="13159"/>
    <n v="0"/>
    <n v="40000"/>
    <x v="27"/>
    <n v="221"/>
    <n v="115"/>
    <n v="183436380"/>
    <n v="29000000"/>
    <x v="1850"/>
    <s v="Color"/>
    <x v="2"/>
    <s v="English"/>
    <x v="1"/>
    <x v="1"/>
    <s v="English"/>
    <n v="154436380"/>
    <n v="5.3253924137931037"/>
    <s v="111-130 minutes"/>
    <n v="5.3253924137931037"/>
    <x v="1"/>
    <n v="1"/>
  </r>
  <r>
    <s v="Pixels"/>
    <x v="478"/>
    <x v="313"/>
    <n v="22000"/>
    <n v="35367"/>
    <n v="0"/>
    <n v="39000"/>
    <x v="5"/>
    <n v="253"/>
    <n v="106"/>
    <n v="78747585"/>
    <n v="88000000"/>
    <x v="480"/>
    <s v="Color"/>
    <x v="5"/>
    <s v="English"/>
    <x v="1"/>
    <x v="1"/>
    <s v="English"/>
    <n v="-9252415"/>
    <n v="-0.1051410795454546"/>
    <s v="90-110 minutes"/>
    <n v="-0.10514107954545454"/>
    <x v="2"/>
    <n v="0"/>
  </r>
  <r>
    <s v="Planet 51"/>
    <x v="260"/>
    <x v="1185"/>
    <n v="12000"/>
    <n v="22668"/>
    <n v="2"/>
    <n v="0"/>
    <x v="8"/>
    <n v="156"/>
    <n v="91"/>
    <n v="42194060"/>
    <n v="70000000"/>
    <x v="1851"/>
    <s v="Color"/>
    <x v="3"/>
    <s v="English"/>
    <x v="0"/>
    <x v="3"/>
    <s v="English"/>
    <n v="-27805940"/>
    <n v="-0.39722771428571424"/>
    <s v="90-110 minutes"/>
    <n v="-0.3972277142857143"/>
    <x v="2"/>
    <n v="0"/>
  </r>
  <r>
    <s v="Planet of the Apes"/>
    <x v="1018"/>
    <x v="151"/>
    <n v="1000"/>
    <n v="2776"/>
    <n v="13000"/>
    <n v="0"/>
    <x v="34"/>
    <n v="230"/>
    <n v="119"/>
    <n v="180011740"/>
    <n v="100000000"/>
    <x v="290"/>
    <s v="Color"/>
    <x v="5"/>
    <s v="English"/>
    <x v="1"/>
    <x v="1"/>
    <s v="English"/>
    <n v="80011740"/>
    <n v="0.80011739999999998"/>
    <s v="111-130 minutes"/>
    <n v="0.80011739999999998"/>
    <x v="2"/>
    <n v="1"/>
  </r>
  <r>
    <s v="Platoon"/>
    <x v="86"/>
    <x v="146"/>
    <n v="40000"/>
    <n v="42028"/>
    <n v="0"/>
    <n v="9000"/>
    <x v="6"/>
    <n v="120"/>
    <n v="120"/>
    <n v="137963328"/>
    <n v="6000000"/>
    <x v="1852"/>
    <s v="Color"/>
    <x v="1"/>
    <s v="English"/>
    <x v="4"/>
    <x v="0"/>
    <s v="English"/>
    <n v="131963328"/>
    <n v="21.993887999999998"/>
    <s v="111-130 minutes"/>
    <n v="21.993887999999998"/>
    <x v="0"/>
    <n v="1"/>
  </r>
  <r>
    <s v="Play It to the Bone"/>
    <x v="273"/>
    <x v="544"/>
    <n v="512"/>
    <n v="1523"/>
    <n v="41"/>
    <n v="153"/>
    <x v="33"/>
    <n v="73"/>
    <n v="124"/>
    <n v="8427204"/>
    <n v="24000000"/>
    <x v="743"/>
    <s v="Color"/>
    <x v="2"/>
    <s v="English"/>
    <x v="1"/>
    <x v="0"/>
    <s v="English"/>
    <n v="-15572796"/>
    <n v="-0.64886650000000001"/>
    <s v="111-130 minutes"/>
    <n v="-0.64886650000000001"/>
    <x v="1"/>
    <n v="0"/>
  </r>
  <r>
    <s v="Playing for Keeps"/>
    <x v="39"/>
    <x v="1186"/>
    <n v="18000"/>
    <n v="23122"/>
    <n v="125"/>
    <n v="0"/>
    <x v="34"/>
    <n v="135"/>
    <n v="105"/>
    <n v="13101142"/>
    <n v="35000000"/>
    <x v="1853"/>
    <s v="Color"/>
    <x v="2"/>
    <s v="English"/>
    <x v="1"/>
    <x v="1"/>
    <s v="English"/>
    <n v="-21898858"/>
    <n v="-0.62568165714285717"/>
    <s v="90-110 minutes"/>
    <n v="-0.62568165714285717"/>
    <x v="1"/>
    <n v="0"/>
  </r>
  <r>
    <s v="Pocahontas"/>
    <x v="36"/>
    <x v="1187"/>
    <n v="23000"/>
    <n v="26754"/>
    <n v="12"/>
    <n v="0"/>
    <x v="0"/>
    <n v="92"/>
    <n v="84"/>
    <n v="141600000"/>
    <n v="55000000"/>
    <x v="1854"/>
    <s v="Color"/>
    <x v="3"/>
    <s v="English"/>
    <x v="1"/>
    <x v="2"/>
    <s v="English"/>
    <n v="86600000"/>
    <n v="1.5745454545454547"/>
    <s v="&lt;90 minutes"/>
    <n v="1.5745454545454545"/>
    <x v="2"/>
    <n v="1"/>
  </r>
  <r>
    <s v="Poetic Justice"/>
    <x v="1019"/>
    <x v="14"/>
    <n v="592"/>
    <n v="1620"/>
    <n v="309"/>
    <n v="0"/>
    <x v="11"/>
    <n v="12"/>
    <n v="109"/>
    <n v="27515786"/>
    <n v="14000000"/>
    <x v="1855"/>
    <s v="Color"/>
    <x v="1"/>
    <s v="English"/>
    <x v="1"/>
    <x v="0"/>
    <s v="English"/>
    <n v="13515786"/>
    <n v="0.96541328571428564"/>
    <s v="90-110 minutes"/>
    <n v="0.96541328571428575"/>
    <x v="1"/>
    <n v="1"/>
  </r>
  <r>
    <s v="Point Break"/>
    <x v="1020"/>
    <x v="1188"/>
    <n v="1000"/>
    <n v="3962"/>
    <n v="19"/>
    <n v="37000"/>
    <x v="13"/>
    <n v="163"/>
    <n v="114"/>
    <n v="28772222"/>
    <n v="105000000"/>
    <x v="1856"/>
    <s v="Color"/>
    <x v="5"/>
    <s v="English"/>
    <x v="1"/>
    <x v="1"/>
    <s v="English"/>
    <n v="-76227778"/>
    <n v="-0.72597883809523811"/>
    <s v="111-130 minutes"/>
    <n v="-0.72597883809523811"/>
    <x v="2"/>
    <n v="0"/>
  </r>
  <r>
    <s v="Police Academy"/>
    <x v="369"/>
    <x v="337"/>
    <n v="801"/>
    <n v="3113"/>
    <n v="37"/>
    <n v="0"/>
    <x v="12"/>
    <n v="45"/>
    <n v="96"/>
    <n v="81200000"/>
    <n v="4500000"/>
    <x v="1857"/>
    <s v="Color"/>
    <x v="2"/>
    <s v="English"/>
    <x v="1"/>
    <x v="0"/>
    <s v="English"/>
    <n v="76700000"/>
    <n v="17.044444444444444"/>
    <s v="90-110 minutes"/>
    <n v="17.044444444444444"/>
    <x v="0"/>
    <n v="1"/>
  </r>
  <r>
    <s v="Police Academy: Mission to Moscow"/>
    <x v="373"/>
    <x v="1189"/>
    <n v="16000"/>
    <n v="17469"/>
    <n v="3"/>
    <n v="321"/>
    <x v="57"/>
    <n v="17"/>
    <n v="83"/>
    <n v="126247"/>
    <n v="6200000"/>
    <x v="1858"/>
    <s v="Color"/>
    <x v="2"/>
    <s v="English"/>
    <x v="1"/>
    <x v="3"/>
    <s v="English"/>
    <n v="-6073753"/>
    <n v="-0.97963758064516127"/>
    <s v="&lt;90 minutes"/>
    <n v="-0.97963758064516127"/>
    <x v="0"/>
    <n v="0"/>
  </r>
  <r>
    <s v="Pollock"/>
    <x v="1021"/>
    <x v="1190"/>
    <n v="697"/>
    <n v="1517"/>
    <n v="0"/>
    <n v="0"/>
    <x v="20"/>
    <n v="115"/>
    <n v="122"/>
    <n v="8596914"/>
    <n v="6000000"/>
    <x v="1859"/>
    <s v="Color"/>
    <x v="6"/>
    <s v="English"/>
    <x v="1"/>
    <x v="0"/>
    <s v="English"/>
    <n v="2596914"/>
    <n v="0.43281900000000006"/>
    <s v="111-130 minutes"/>
    <n v="0.43281900000000001"/>
    <x v="0"/>
    <n v="0"/>
  </r>
  <r>
    <s v="Poltergeist"/>
    <x v="1022"/>
    <x v="901"/>
    <n v="887"/>
    <n v="3876"/>
    <n v="365"/>
    <n v="11000"/>
    <x v="14"/>
    <n v="223"/>
    <n v="120"/>
    <n v="76600000"/>
    <n v="10700000"/>
    <x v="1860"/>
    <s v="Color"/>
    <x v="7"/>
    <s v="English"/>
    <x v="1"/>
    <x v="3"/>
    <s v="English"/>
    <n v="65900000"/>
    <n v="6.1588785046728969"/>
    <s v="111-130 minutes"/>
    <n v="6.1588785046728969"/>
    <x v="1"/>
    <n v="1"/>
  </r>
  <r>
    <s v="Poltergeist III"/>
    <x v="141"/>
    <x v="1191"/>
    <n v="1000"/>
    <n v="3827"/>
    <n v="17"/>
    <n v="616"/>
    <x v="42"/>
    <n v="66"/>
    <n v="98"/>
    <n v="14114488"/>
    <n v="10500000"/>
    <x v="1861"/>
    <s v="Color"/>
    <x v="0"/>
    <s v="English"/>
    <x v="1"/>
    <x v="1"/>
    <s v="English"/>
    <n v="3614488"/>
    <n v="0.34423695238095231"/>
    <s v="90-110 minutes"/>
    <n v="0.34423695238095237"/>
    <x v="1"/>
    <n v="0"/>
  </r>
  <r>
    <s v="Pompeii"/>
    <x v="1023"/>
    <x v="253"/>
    <n v="795"/>
    <n v="1099"/>
    <n v="545"/>
    <n v="20000"/>
    <x v="5"/>
    <n v="272"/>
    <n v="105"/>
    <n v="23219748"/>
    <n v="80000000"/>
    <x v="1655"/>
    <s v="Color"/>
    <x v="5"/>
    <s v="English"/>
    <x v="14"/>
    <x v="1"/>
    <s v="English"/>
    <n v="-56780252"/>
    <n v="-0.70975315000000005"/>
    <s v="90-110 minutes"/>
    <n v="-0.70975315000000005"/>
    <x v="2"/>
    <n v="0"/>
  </r>
  <r>
    <s v="Pontypool"/>
    <x v="550"/>
    <x v="1192"/>
    <n v="413"/>
    <n v="721"/>
    <n v="49"/>
    <n v="0"/>
    <x v="12"/>
    <n v="178"/>
    <n v="95"/>
    <n v="3478"/>
    <n v="1500000"/>
    <x v="1561"/>
    <s v="Color"/>
    <x v="7"/>
    <s v="English"/>
    <x v="14"/>
    <x v="4"/>
    <s v="English"/>
    <n v="-1496522"/>
    <n v="-0.99768133333333331"/>
    <s v="90-110 minutes"/>
    <n v="-0.99768133333333331"/>
    <x v="0"/>
    <n v="0"/>
  </r>
  <r>
    <s v="Ponyo"/>
    <x v="1024"/>
    <x v="859"/>
    <n v="6"/>
    <n v="13"/>
    <n v="6000"/>
    <n v="0"/>
    <x v="18"/>
    <n v="256"/>
    <n v="101"/>
    <n v="15081783"/>
    <n v="34000000"/>
    <x v="771"/>
    <s v="Color"/>
    <x v="3"/>
    <s v="Japanese"/>
    <x v="13"/>
    <x v="2"/>
    <s v="Other language"/>
    <n v="-18918217"/>
    <n v="-0.55641814705882353"/>
    <s v="90-110 minutes"/>
    <n v="-0.55641814705882353"/>
    <x v="1"/>
    <n v="0"/>
  </r>
  <r>
    <s v="Pooh's Heffalump Movie"/>
    <x v="1025"/>
    <x v="1193"/>
    <n v="304"/>
    <n v="861"/>
    <n v="0"/>
    <n v="264"/>
    <x v="4"/>
    <n v="45"/>
    <n v="68"/>
    <n v="18081626"/>
    <n v="20000000"/>
    <x v="1862"/>
    <s v="Color"/>
    <x v="10"/>
    <s v="English"/>
    <x v="1"/>
    <x v="2"/>
    <s v="English"/>
    <n v="-1918374"/>
    <n v="-9.5918700000000023E-2"/>
    <s v="&lt;90 minutes"/>
    <n v="-9.5918699999999996E-2"/>
    <x v="1"/>
    <n v="0"/>
  </r>
  <r>
    <s v="Poolhall Junkies"/>
    <x v="520"/>
    <x v="1194"/>
    <n v="979"/>
    <n v="3130"/>
    <n v="60"/>
    <n v="872"/>
    <x v="20"/>
    <n v="41"/>
    <n v="99"/>
    <n v="562059"/>
    <n v="4000000"/>
    <x v="1863"/>
    <s v="Color"/>
    <x v="1"/>
    <s v="English"/>
    <x v="1"/>
    <x v="0"/>
    <s v="English"/>
    <n v="-3437941"/>
    <n v="-0.85948524999999998"/>
    <s v="90-110 minutes"/>
    <n v="-0.85948524999999998"/>
    <x v="0"/>
    <n v="0"/>
  </r>
  <r>
    <s v="Pootie Tang"/>
    <x v="1026"/>
    <x v="1195"/>
    <n v="560"/>
    <n v="2238"/>
    <n v="0"/>
    <n v="0"/>
    <x v="41"/>
    <n v="31"/>
    <n v="81"/>
    <n v="3293258"/>
    <n v="3000000"/>
    <x v="1864"/>
    <s v="Color"/>
    <x v="5"/>
    <s v="English"/>
    <x v="1"/>
    <x v="1"/>
    <s v="English"/>
    <n v="293258"/>
    <n v="9.7752666666666599E-2"/>
    <s v="&lt;90 minutes"/>
    <n v="9.7752666666666668E-2"/>
    <x v="0"/>
    <n v="0"/>
  </r>
  <r>
    <s v="Porky's"/>
    <x v="1027"/>
    <x v="259"/>
    <n v="110"/>
    <n v="582"/>
    <n v="84"/>
    <n v="0"/>
    <x v="21"/>
    <n v="75"/>
    <n v="94"/>
    <n v="105500000"/>
    <n v="4000000"/>
    <x v="1865"/>
    <s v="Color"/>
    <x v="2"/>
    <s v="English"/>
    <x v="14"/>
    <x v="0"/>
    <s v="English"/>
    <n v="101500000"/>
    <n v="25.375"/>
    <s v="90-110 minutes"/>
    <n v="25.375"/>
    <x v="0"/>
    <n v="1"/>
  </r>
  <r>
    <s v="Poseidon"/>
    <x v="570"/>
    <x v="137"/>
    <n v="87000"/>
    <n v="92456"/>
    <n v="249"/>
    <n v="0"/>
    <x v="5"/>
    <n v="231"/>
    <n v="98"/>
    <n v="60655503"/>
    <n v="160000000"/>
    <x v="907"/>
    <s v="Color"/>
    <x v="5"/>
    <s v="English"/>
    <x v="1"/>
    <x v="1"/>
    <s v="English"/>
    <n v="-99344497"/>
    <n v="-0.62090310625"/>
    <s v="90-110 minutes"/>
    <n v="-0.62090310625"/>
    <x v="2"/>
    <n v="0"/>
  </r>
  <r>
    <s v="Post Grad"/>
    <x v="231"/>
    <x v="1196"/>
    <n v="24000"/>
    <n v="25637"/>
    <n v="96"/>
    <n v="0"/>
    <x v="13"/>
    <n v="97"/>
    <n v="88"/>
    <n v="6373693"/>
    <n v="15000000"/>
    <x v="1866"/>
    <s v="Color"/>
    <x v="2"/>
    <s v="English"/>
    <x v="1"/>
    <x v="1"/>
    <s v="English"/>
    <n v="-8626307"/>
    <n v="-0.57508713333333339"/>
    <s v="&lt;90 minutes"/>
    <n v="-0.57508713333333328"/>
    <x v="1"/>
    <n v="0"/>
  </r>
  <r>
    <s v="Poultrygeist: Night of the Chicken Dead"/>
    <x v="1028"/>
    <x v="1197"/>
    <n v="907"/>
    <n v="1411"/>
    <n v="365"/>
    <n v="0"/>
    <x v="21"/>
    <n v="88"/>
    <n v="103"/>
    <n v="23000"/>
    <n v="500000"/>
    <x v="1352"/>
    <s v="Color"/>
    <x v="2"/>
    <s v="English"/>
    <x v="1"/>
    <x v="5"/>
    <s v="English"/>
    <n v="-477000"/>
    <n v="-0.95399999999999996"/>
    <s v="90-110 minutes"/>
    <n v="-0.95399999999999996"/>
    <x v="0"/>
    <n v="0"/>
  </r>
  <r>
    <s v="Practical Magic"/>
    <x v="272"/>
    <x v="1198"/>
    <n v="1000"/>
    <n v="4294"/>
    <n v="165"/>
    <n v="0"/>
    <x v="8"/>
    <n v="92"/>
    <n v="104"/>
    <n v="46611204"/>
    <n v="48000000"/>
    <x v="1867"/>
    <s v="Color"/>
    <x v="2"/>
    <s v="English"/>
    <x v="1"/>
    <x v="1"/>
    <s v="English"/>
    <n v="-1388796"/>
    <n v="-2.8933250000000021E-2"/>
    <s v="90-110 minutes"/>
    <n v="-2.8933250000000001E-2"/>
    <x v="1"/>
    <n v="0"/>
  </r>
  <r>
    <s v="Precious"/>
    <x v="35"/>
    <x v="984"/>
    <n v="940"/>
    <n v="3277"/>
    <n v="304"/>
    <n v="12000"/>
    <x v="40"/>
    <n v="323"/>
    <n v="109"/>
    <n v="47536959"/>
    <n v="10000000"/>
    <x v="1868"/>
    <s v="Color"/>
    <x v="1"/>
    <s v="English"/>
    <x v="1"/>
    <x v="0"/>
    <s v="English"/>
    <n v="37536959"/>
    <n v="3.7536959000000003"/>
    <s v="90-110 minutes"/>
    <n v="3.7536958999999999"/>
    <x v="1"/>
    <n v="1"/>
  </r>
  <r>
    <s v="Predator"/>
    <x v="1029"/>
    <x v="276"/>
    <n v="1000"/>
    <n v="4223"/>
    <n v="323"/>
    <n v="13000"/>
    <x v="24"/>
    <n v="217"/>
    <n v="107"/>
    <n v="59735548"/>
    <n v="15000000"/>
    <x v="1869"/>
    <s v="Color"/>
    <x v="5"/>
    <s v="English"/>
    <x v="1"/>
    <x v="0"/>
    <s v="English"/>
    <n v="44735548"/>
    <n v="2.9823698666666667"/>
    <s v="90-110 minutes"/>
    <n v="2.9823698666666667"/>
    <x v="1"/>
    <n v="1"/>
  </r>
  <r>
    <s v="Predator 2"/>
    <x v="988"/>
    <x v="90"/>
    <n v="2000"/>
    <n v="4722"/>
    <n v="81"/>
    <n v="0"/>
    <x v="21"/>
    <n v="119"/>
    <n v="103"/>
    <n v="30669413"/>
    <n v="35000000"/>
    <x v="1870"/>
    <s v="Color"/>
    <x v="5"/>
    <s v="English"/>
    <x v="1"/>
    <x v="0"/>
    <s v="English"/>
    <n v="-4330587"/>
    <n v="-0.12373105714285715"/>
    <s v="90-110 minutes"/>
    <n v="-0.12373105714285715"/>
    <x v="1"/>
    <n v="0"/>
  </r>
  <r>
    <s v="Predators"/>
    <x v="1030"/>
    <x v="230"/>
    <n v="2000"/>
    <n v="4243"/>
    <n v="190"/>
    <n v="17000"/>
    <x v="4"/>
    <n v="351"/>
    <n v="107"/>
    <n v="52000688"/>
    <n v="40000000"/>
    <x v="1871"/>
    <s v="Color"/>
    <x v="5"/>
    <s v="English"/>
    <x v="1"/>
    <x v="0"/>
    <s v="English"/>
    <n v="12000688"/>
    <n v="0.30001720000000009"/>
    <s v="90-110 minutes"/>
    <n v="0.30001719999999998"/>
    <x v="1"/>
    <n v="0"/>
  </r>
  <r>
    <s v="Prefontaine"/>
    <x v="1031"/>
    <x v="840"/>
    <n v="1000"/>
    <n v="1610"/>
    <n v="23"/>
    <n v="0"/>
    <x v="9"/>
    <n v="23"/>
    <n v="106"/>
    <n v="532190"/>
    <n v="8000000"/>
    <x v="1032"/>
    <s v="Color"/>
    <x v="6"/>
    <s v="English"/>
    <x v="1"/>
    <x v="1"/>
    <s v="English"/>
    <n v="-7467810"/>
    <n v="-0.93347625000000001"/>
    <s v="90-110 minutes"/>
    <n v="-0.93347625000000001"/>
    <x v="0"/>
    <n v="0"/>
  </r>
  <r>
    <s v="Premium Rush"/>
    <x v="2"/>
    <x v="763"/>
    <n v="23000"/>
    <n v="24669"/>
    <n v="192"/>
    <n v="20000"/>
    <x v="27"/>
    <n v="248"/>
    <n v="91"/>
    <n v="20275446"/>
    <n v="35000000"/>
    <x v="1872"/>
    <s v="Color"/>
    <x v="5"/>
    <s v="English"/>
    <x v="1"/>
    <x v="1"/>
    <s v="English"/>
    <n v="-14724554"/>
    <n v="-0.4207015428571429"/>
    <s v="90-110 minutes"/>
    <n v="-0.42070154285714284"/>
    <x v="1"/>
    <n v="0"/>
  </r>
  <r>
    <s v="Premonition"/>
    <x v="211"/>
    <x v="1199"/>
    <n v="826"/>
    <n v="1825"/>
    <n v="9"/>
    <n v="0"/>
    <x v="11"/>
    <n v="184"/>
    <n v="96"/>
    <n v="47852604"/>
    <n v="20000000"/>
    <x v="742"/>
    <s v="Color"/>
    <x v="1"/>
    <s v="English"/>
    <x v="1"/>
    <x v="1"/>
    <s v="English"/>
    <n v="27852604"/>
    <n v="1.3926302000000002"/>
    <s v="90-110 minutes"/>
    <n v="1.3926301999999999"/>
    <x v="1"/>
    <n v="1"/>
  </r>
  <r>
    <s v="Pretty Woman"/>
    <x v="173"/>
    <x v="755"/>
    <n v="8000"/>
    <n v="11135"/>
    <n v="0"/>
    <n v="11000"/>
    <x v="31"/>
    <n v="82"/>
    <n v="125"/>
    <n v="178406268"/>
    <n v="14000000"/>
    <x v="1873"/>
    <s v="Color"/>
    <x v="2"/>
    <s v="English"/>
    <x v="1"/>
    <x v="0"/>
    <s v="English"/>
    <n v="164406268"/>
    <n v="11.743304857142856"/>
    <s v="111-130 minutes"/>
    <n v="11.743304857142856"/>
    <x v="1"/>
    <n v="1"/>
  </r>
  <r>
    <s v="Pride &amp; Prejudice"/>
    <x v="1032"/>
    <x v="244"/>
    <n v="422"/>
    <n v="1083"/>
    <n v="456"/>
    <n v="17000"/>
    <x v="24"/>
    <n v="177"/>
    <n v="135"/>
    <n v="38372662"/>
    <n v="28000000"/>
    <x v="1874"/>
    <s v="Color"/>
    <x v="1"/>
    <s v="English"/>
    <x v="8"/>
    <x v="3"/>
    <s v="English"/>
    <n v="10372662"/>
    <n v="0.37045221428571429"/>
    <s v="131-150 minutes"/>
    <n v="0.37045221428571429"/>
    <x v="1"/>
    <n v="0"/>
  </r>
  <r>
    <s v="Pride and Glory"/>
    <x v="300"/>
    <x v="1064"/>
    <n v="1000"/>
    <n v="5101"/>
    <n v="149"/>
    <n v="0"/>
    <x v="12"/>
    <n v="154"/>
    <n v="130"/>
    <n v="15709385"/>
    <n v="30000000"/>
    <x v="1875"/>
    <s v="Color"/>
    <x v="4"/>
    <s v="English"/>
    <x v="1"/>
    <x v="0"/>
    <s v="English"/>
    <n v="-14290615"/>
    <n v="-0.47635383333333337"/>
    <s v="111-130 minutes"/>
    <n v="-0.47635383333333331"/>
    <x v="1"/>
    <n v="0"/>
  </r>
  <r>
    <s v="Priest"/>
    <x v="1033"/>
    <x v="986"/>
    <n v="865"/>
    <n v="1417"/>
    <n v="124"/>
    <n v="20000"/>
    <x v="34"/>
    <n v="225"/>
    <n v="87"/>
    <n v="29136626"/>
    <n v="60000000"/>
    <x v="1876"/>
    <s v="Color"/>
    <x v="5"/>
    <s v="English"/>
    <x v="1"/>
    <x v="1"/>
    <s v="English"/>
    <n v="-30863374"/>
    <n v="-0.51438956666666669"/>
    <s v="&lt;90 minutes"/>
    <n v="-0.51438956666666669"/>
    <x v="2"/>
    <n v="0"/>
  </r>
  <r>
    <s v="Primary Colors"/>
    <x v="839"/>
    <x v="453"/>
    <n v="509"/>
    <n v="1409"/>
    <n v="0"/>
    <n v="688"/>
    <x v="12"/>
    <n v="117"/>
    <n v="143"/>
    <n v="38966057"/>
    <n v="65000000"/>
    <x v="1877"/>
    <s v="Color"/>
    <x v="2"/>
    <s v="English"/>
    <x v="8"/>
    <x v="0"/>
    <s v="English"/>
    <n v="-26033943"/>
    <n v="-0.40052220000000005"/>
    <s v="131-150 minutes"/>
    <n v="-0.40052219999999999"/>
    <x v="2"/>
    <n v="0"/>
  </r>
  <r>
    <s v="Primer"/>
    <x v="1034"/>
    <x v="1200"/>
    <n v="291"/>
    <n v="368"/>
    <n v="291"/>
    <n v="19000"/>
    <x v="20"/>
    <n v="143"/>
    <n v="77"/>
    <n v="424760"/>
    <n v="7000"/>
    <x v="1878"/>
    <s v="Color"/>
    <x v="1"/>
    <s v="English"/>
    <x v="1"/>
    <x v="1"/>
    <s v="English"/>
    <n v="417760"/>
    <n v="59.68"/>
    <s v="&lt;90 minutes"/>
    <n v="59.68"/>
    <x v="0"/>
    <n v="1"/>
  </r>
  <r>
    <s v="Prince of Persia: The Sands of Time"/>
    <x v="350"/>
    <x v="599"/>
    <n v="15000"/>
    <n v="16149"/>
    <n v="179"/>
    <n v="23000"/>
    <x v="0"/>
    <n v="306"/>
    <n v="116"/>
    <n v="90755643"/>
    <n v="200000000"/>
    <x v="403"/>
    <s v="Color"/>
    <x v="5"/>
    <s v="English"/>
    <x v="1"/>
    <x v="1"/>
    <s v="English"/>
    <n v="-109244357"/>
    <n v="-0.54622178499999996"/>
    <s v="111-130 minutes"/>
    <n v="-0.54622178499999996"/>
    <x v="2"/>
    <n v="0"/>
  </r>
  <r>
    <s v="Princess Kaiulani"/>
    <x v="1035"/>
    <x v="1201"/>
    <n v="679"/>
    <n v="1426"/>
    <n v="3"/>
    <n v="0"/>
    <x v="21"/>
    <n v="26"/>
    <n v="97"/>
    <n v="883887"/>
    <n v="9000000"/>
    <x v="1134"/>
    <s v="Color"/>
    <x v="1"/>
    <s v="English"/>
    <x v="1"/>
    <x v="3"/>
    <s v="English"/>
    <n v="-8116113"/>
    <n v="-0.90179033333333336"/>
    <s v="90-110 minutes"/>
    <n v="-0.90179033333333336"/>
    <x v="1"/>
    <n v="0"/>
  </r>
  <r>
    <s v="Princess Mononoke"/>
    <x v="183"/>
    <x v="859"/>
    <n v="893"/>
    <n v="2710"/>
    <n v="6000"/>
    <n v="11000"/>
    <x v="35"/>
    <n v="174"/>
    <n v="134"/>
    <n v="2298191"/>
    <n v="2400000000"/>
    <x v="1879"/>
    <s v="Color"/>
    <x v="3"/>
    <s v="Japanese"/>
    <x v="13"/>
    <x v="1"/>
    <s v="Other language"/>
    <n v="-2397701809"/>
    <n v="-0.99904242041666669"/>
    <s v="131-150 minutes"/>
    <n v="-0.99904242041666669"/>
    <x v="2"/>
    <n v="0"/>
  </r>
  <r>
    <s v="Prison"/>
    <x v="74"/>
    <x v="5"/>
    <n v="10000"/>
    <n v="11083"/>
    <n v="212"/>
    <n v="314"/>
    <x v="11"/>
    <n v="68"/>
    <n v="102"/>
    <n v="354704"/>
    <n v="1300000"/>
    <x v="888"/>
    <s v="Color"/>
    <x v="4"/>
    <s v="English"/>
    <x v="1"/>
    <x v="0"/>
    <s v="English"/>
    <n v="-945296"/>
    <n v="-0.72715076923076927"/>
    <s v="90-110 minutes"/>
    <n v="-0.72715076923076927"/>
    <x v="0"/>
    <n v="0"/>
  </r>
  <r>
    <s v="Prisoners"/>
    <x v="391"/>
    <x v="891"/>
    <n v="20000"/>
    <n v="37321"/>
    <n v="777"/>
    <n v="86000"/>
    <x v="6"/>
    <n v="454"/>
    <n v="153"/>
    <n v="60962878"/>
    <n v="46000000"/>
    <x v="1880"/>
    <s v="Color"/>
    <x v="4"/>
    <s v="English"/>
    <x v="1"/>
    <x v="0"/>
    <s v="English"/>
    <n v="14962878"/>
    <n v="0.32527995652173902"/>
    <s v="&gt;150 minutes"/>
    <n v="0.32527995652173913"/>
    <x v="1"/>
    <n v="0"/>
  </r>
  <r>
    <s v="Private Benjamin"/>
    <x v="780"/>
    <x v="1096"/>
    <n v="1000"/>
    <n v="2419"/>
    <n v="6"/>
    <n v="855"/>
    <x v="8"/>
    <n v="25"/>
    <n v="109"/>
    <n v="69800000"/>
    <n v="10000000"/>
    <x v="1881"/>
    <s v="Color"/>
    <x v="2"/>
    <s v="English"/>
    <x v="1"/>
    <x v="0"/>
    <s v="English"/>
    <n v="59800000"/>
    <n v="5.98"/>
    <s v="90-110 minutes"/>
    <n v="5.98"/>
    <x v="1"/>
    <n v="1"/>
  </r>
  <r>
    <s v="Project Almanac"/>
    <x v="1036"/>
    <x v="1202"/>
    <n v="452"/>
    <n v="1819"/>
    <n v="16"/>
    <n v="0"/>
    <x v="4"/>
    <n v="177"/>
    <n v="106"/>
    <n v="22331028"/>
    <n v="12000000"/>
    <x v="467"/>
    <s v="Color"/>
    <x v="11"/>
    <s v="English"/>
    <x v="1"/>
    <x v="1"/>
    <s v="English"/>
    <n v="10331028"/>
    <n v="0.86091899999999999"/>
    <s v="90-110 minutes"/>
    <n v="0.86091899999999999"/>
    <x v="1"/>
    <n v="1"/>
  </r>
  <r>
    <s v="Project X"/>
    <x v="1037"/>
    <x v="1203"/>
    <n v="971"/>
    <n v="2043"/>
    <n v="166"/>
    <n v="29000"/>
    <x v="12"/>
    <n v="229"/>
    <n v="93"/>
    <n v="54724272"/>
    <n v="12000000"/>
    <x v="1882"/>
    <s v="Color"/>
    <x v="2"/>
    <s v="English"/>
    <x v="1"/>
    <x v="0"/>
    <s v="English"/>
    <n v="42724272"/>
    <n v="3.5603559999999996"/>
    <s v="90-110 minutes"/>
    <n v="3.5603560000000001"/>
    <x v="1"/>
    <n v="1"/>
  </r>
  <r>
    <s v="Prom"/>
    <x v="1038"/>
    <x v="1204"/>
    <n v="1000"/>
    <n v="5190"/>
    <n v="18"/>
    <n v="0"/>
    <x v="33"/>
    <n v="83"/>
    <n v="104"/>
    <n v="10106233"/>
    <n v="8000000"/>
    <x v="1883"/>
    <s v="Color"/>
    <x v="2"/>
    <s v="English"/>
    <x v="1"/>
    <x v="3"/>
    <s v="English"/>
    <n v="2106233"/>
    <n v="0.26327912499999995"/>
    <s v="90-110 minutes"/>
    <n v="0.263279125"/>
    <x v="0"/>
    <n v="0"/>
  </r>
  <r>
    <s v="Prom Night"/>
    <x v="921"/>
    <x v="1205"/>
    <n v="2000"/>
    <n v="4867"/>
    <n v="29"/>
    <n v="1000"/>
    <x v="54"/>
    <n v="146"/>
    <n v="89"/>
    <n v="43818159"/>
    <n v="20000000"/>
    <x v="1884"/>
    <s v="Color"/>
    <x v="0"/>
    <s v="English"/>
    <x v="1"/>
    <x v="1"/>
    <s v="English"/>
    <n v="23818159"/>
    <n v="1.1909079500000002"/>
    <s v="&lt;90 minutes"/>
    <n v="1.1909079499999999"/>
    <x v="1"/>
    <n v="1"/>
  </r>
  <r>
    <s v="Prometheus"/>
    <x v="65"/>
    <x v="71"/>
    <n v="13000"/>
    <n v="24098"/>
    <n v="0"/>
    <n v="97000"/>
    <x v="20"/>
    <n v="775"/>
    <n v="124"/>
    <n v="126464904"/>
    <n v="130000000"/>
    <x v="1885"/>
    <s v="Color"/>
    <x v="3"/>
    <s v="English"/>
    <x v="1"/>
    <x v="0"/>
    <s v="English"/>
    <n v="-3535096"/>
    <n v="-2.7193046153846101E-2"/>
    <s v="111-130 minutes"/>
    <n v="-2.7193046153846153E-2"/>
    <x v="2"/>
    <n v="0"/>
  </r>
  <r>
    <s v="Promised Land"/>
    <x v="153"/>
    <x v="704"/>
    <n v="13000"/>
    <n v="14544"/>
    <n v="835"/>
    <n v="10000"/>
    <x v="0"/>
    <n v="242"/>
    <n v="106"/>
    <n v="7556708"/>
    <n v="15000000"/>
    <x v="971"/>
    <s v="Color"/>
    <x v="1"/>
    <s v="English"/>
    <x v="1"/>
    <x v="0"/>
    <s v="English"/>
    <n v="-7443292"/>
    <n v="-0.49621946666666672"/>
    <s v="90-110 minutes"/>
    <n v="-0.49621946666666666"/>
    <x v="1"/>
    <n v="0"/>
  </r>
  <r>
    <s v="Proof of Life"/>
    <x v="1039"/>
    <x v="343"/>
    <n v="324"/>
    <n v="1013"/>
    <n v="138"/>
    <n v="892"/>
    <x v="21"/>
    <n v="134"/>
    <n v="135"/>
    <n v="32598931"/>
    <n v="65000000"/>
    <x v="211"/>
    <s v="Color"/>
    <x v="5"/>
    <s v="English"/>
    <x v="1"/>
    <x v="0"/>
    <s v="English"/>
    <n v="-32401069"/>
    <n v="-0.49847798461538462"/>
    <s v="131-150 minutes"/>
    <n v="-0.49847798461538462"/>
    <x v="2"/>
    <n v="0"/>
  </r>
  <r>
    <s v="Psycho"/>
    <x v="1040"/>
    <x v="1206"/>
    <n v="606"/>
    <n v="1885"/>
    <n v="13000"/>
    <n v="18000"/>
    <x v="43"/>
    <n v="290"/>
    <n v="108"/>
    <n v="32000000"/>
    <n v="806947"/>
    <x v="1886"/>
    <s v="Black and White"/>
    <x v="0"/>
    <s v="English"/>
    <x v="1"/>
    <x v="0"/>
    <s v="English"/>
    <n v="31193053"/>
    <n v="38.655640333256088"/>
    <s v="90-110 minutes"/>
    <n v="38.655640333256088"/>
    <x v="0"/>
    <n v="1"/>
  </r>
  <r>
    <s v="Psycho Beach Party"/>
    <x v="1041"/>
    <x v="1207"/>
    <n v="945"/>
    <n v="2282"/>
    <n v="0"/>
    <n v="614"/>
    <x v="26"/>
    <n v="51"/>
    <n v="85"/>
    <n v="265107"/>
    <n v="1500000"/>
    <x v="1887"/>
    <s v="Color"/>
    <x v="2"/>
    <s v="English"/>
    <x v="12"/>
    <x v="5"/>
    <s v="English"/>
    <n v="-1234893"/>
    <n v="-0.82326199999999994"/>
    <s v="&lt;90 minutes"/>
    <n v="-0.82326200000000005"/>
    <x v="0"/>
    <n v="0"/>
  </r>
  <r>
    <s v="Public Enemies"/>
    <x v="86"/>
    <x v="149"/>
    <n v="40000"/>
    <n v="64599"/>
    <n v="0"/>
    <n v="0"/>
    <x v="20"/>
    <n v="357"/>
    <n v="140"/>
    <n v="97030725"/>
    <n v="100000000"/>
    <x v="1888"/>
    <s v="Color"/>
    <x v="6"/>
    <s v="English"/>
    <x v="1"/>
    <x v="0"/>
    <s v="English"/>
    <n v="-2969275"/>
    <n v="-2.9692750000000045E-2"/>
    <s v="131-150 minutes"/>
    <n v="-2.969275E-2"/>
    <x v="2"/>
    <n v="0"/>
  </r>
  <r>
    <s v="Pulp Fiction"/>
    <x v="11"/>
    <x v="591"/>
    <n v="13000"/>
    <n v="16557"/>
    <n v="16000"/>
    <n v="45000"/>
    <x v="67"/>
    <n v="215"/>
    <n v="178"/>
    <n v="107930000"/>
    <n v="8000000"/>
    <x v="1889"/>
    <s v="Color"/>
    <x v="4"/>
    <s v="English"/>
    <x v="1"/>
    <x v="0"/>
    <s v="English"/>
    <n v="99930000"/>
    <n v="12.491250000000001"/>
    <s v="&gt;150 minutes"/>
    <n v="12.491250000000001"/>
    <x v="0"/>
    <n v="1"/>
  </r>
  <r>
    <s v="Pulse"/>
    <x v="841"/>
    <x v="1208"/>
    <n v="16000"/>
    <n v="19952"/>
    <n v="2"/>
    <n v="0"/>
    <x v="32"/>
    <n v="148"/>
    <n v="90"/>
    <n v="20259297"/>
    <n v="20000000"/>
    <x v="1890"/>
    <s v="Color"/>
    <x v="1"/>
    <s v="English"/>
    <x v="1"/>
    <x v="1"/>
    <s v="English"/>
    <n v="259297"/>
    <n v="1.2964849999999917E-2"/>
    <s v="90-110 minutes"/>
    <n v="1.296485E-2"/>
    <x v="1"/>
    <n v="0"/>
  </r>
  <r>
    <s v="Punch-Drunk Love"/>
    <x v="48"/>
    <x v="360"/>
    <n v="11000"/>
    <n v="11994"/>
    <n v="0"/>
    <n v="0"/>
    <x v="40"/>
    <n v="251"/>
    <n v="95"/>
    <n v="17791031"/>
    <n v="25000000"/>
    <x v="1891"/>
    <s v="Color"/>
    <x v="2"/>
    <s v="English"/>
    <x v="1"/>
    <x v="0"/>
    <s v="English"/>
    <n v="-7208969"/>
    <n v="-0.28835876000000005"/>
    <s v="90-110 minutes"/>
    <n v="-0.28835875999999999"/>
    <x v="1"/>
    <n v="0"/>
  </r>
  <r>
    <s v="Punisher: War Zone"/>
    <x v="777"/>
    <x v="1209"/>
    <n v="3000"/>
    <n v="6563"/>
    <n v="189"/>
    <n v="0"/>
    <x v="10"/>
    <n v="151"/>
    <n v="103"/>
    <n v="7948159"/>
    <n v="35000000"/>
    <x v="1892"/>
    <s v="Color"/>
    <x v="5"/>
    <s v="English"/>
    <x v="1"/>
    <x v="0"/>
    <s v="English"/>
    <n v="-27051841"/>
    <n v="-0.77290974285714287"/>
    <s v="90-110 minutes"/>
    <n v="-0.77290974285714287"/>
    <x v="1"/>
    <n v="0"/>
  </r>
  <r>
    <s v="Pushing Tin"/>
    <x v="82"/>
    <x v="599"/>
    <n v="11000"/>
    <n v="13093"/>
    <n v="179"/>
    <n v="783"/>
    <x v="10"/>
    <n v="56"/>
    <n v="124"/>
    <n v="8406264"/>
    <n v="38000000"/>
    <x v="1893"/>
    <s v="Color"/>
    <x v="2"/>
    <s v="English"/>
    <x v="1"/>
    <x v="0"/>
    <s v="English"/>
    <n v="-29593736"/>
    <n v="-0.77878252631578948"/>
    <s v="111-130 minutes"/>
    <n v="-0.77878252631578948"/>
    <x v="1"/>
    <n v="0"/>
  </r>
  <r>
    <s v="Puss in Boots"/>
    <x v="49"/>
    <x v="1210"/>
    <n v="4000"/>
    <n v="5046"/>
    <n v="50"/>
    <n v="16000"/>
    <x v="12"/>
    <n v="246"/>
    <n v="90"/>
    <n v="149234747"/>
    <n v="130000000"/>
    <x v="1894"/>
    <s v="Color"/>
    <x v="5"/>
    <s v="English"/>
    <x v="1"/>
    <x v="3"/>
    <s v="English"/>
    <n v="19234747"/>
    <n v="0.1479595923076924"/>
    <s v="90-110 minutes"/>
    <n v="0.14795959230769232"/>
    <x v="2"/>
    <n v="0"/>
  </r>
  <r>
    <s v="Quantum of Solace"/>
    <x v="1042"/>
    <x v="706"/>
    <n v="451"/>
    <n v="2023"/>
    <n v="395"/>
    <n v="0"/>
    <x v="12"/>
    <n v="403"/>
    <n v="106"/>
    <n v="168368427"/>
    <n v="200000000"/>
    <x v="1895"/>
    <s v="Color"/>
    <x v="5"/>
    <s v="English"/>
    <x v="4"/>
    <x v="1"/>
    <s v="English"/>
    <n v="-31631573"/>
    <n v="-0.15815786499999995"/>
    <s v="90-110 minutes"/>
    <n v="-0.15815786500000001"/>
    <x v="2"/>
    <n v="0"/>
  </r>
  <r>
    <s v="Quarantine"/>
    <x v="214"/>
    <x v="235"/>
    <n v="137000"/>
    <n v="140268"/>
    <n v="66"/>
    <n v="0"/>
    <x v="10"/>
    <n v="198"/>
    <n v="89"/>
    <n v="31691811"/>
    <n v="12000000"/>
    <x v="1532"/>
    <s v="Color"/>
    <x v="0"/>
    <s v="English"/>
    <x v="1"/>
    <x v="0"/>
    <s v="English"/>
    <n v="19691811"/>
    <n v="1.6409842499999998"/>
    <s v="&lt;90 minutes"/>
    <n v="1.64098425"/>
    <x v="1"/>
    <n v="1"/>
  </r>
  <r>
    <s v="Quartet"/>
    <x v="1043"/>
    <x v="1211"/>
    <n v="358"/>
    <n v="1114"/>
    <n v="0"/>
    <n v="13000"/>
    <x v="9"/>
    <n v="175"/>
    <n v="98"/>
    <n v="18381787"/>
    <n v="11000000"/>
    <x v="1896"/>
    <s v="Color"/>
    <x v="2"/>
    <s v="English"/>
    <x v="4"/>
    <x v="1"/>
    <s v="English"/>
    <n v="7381787"/>
    <n v="0.6710715454545455"/>
    <s v="90-110 minutes"/>
    <n v="0.6710715454545455"/>
    <x v="1"/>
    <n v="1"/>
  </r>
  <r>
    <s v="Queen of the Damned"/>
    <x v="1044"/>
    <x v="890"/>
    <n v="775"/>
    <n v="3001"/>
    <n v="48"/>
    <n v="0"/>
    <x v="41"/>
    <n v="137"/>
    <n v="101"/>
    <n v="30307804"/>
    <n v="35000000"/>
    <x v="124"/>
    <s v="Color"/>
    <x v="1"/>
    <s v="English"/>
    <x v="1"/>
    <x v="0"/>
    <s v="English"/>
    <n v="-4692196"/>
    <n v="-0.13406274285714281"/>
    <s v="90-110 minutes"/>
    <n v="-0.13406274285714287"/>
    <x v="1"/>
    <n v="0"/>
  </r>
  <r>
    <s v="Quigley Down Under"/>
    <x v="329"/>
    <x v="525"/>
    <n v="25000"/>
    <n v="45841"/>
    <n v="23"/>
    <n v="0"/>
    <x v="9"/>
    <n v="20"/>
    <n v="119"/>
    <n v="21413105"/>
    <n v="20000000"/>
    <x v="1897"/>
    <s v="Color"/>
    <x v="5"/>
    <s v="English"/>
    <x v="12"/>
    <x v="1"/>
    <s v="English"/>
    <n v="1413105"/>
    <n v="7.0655249999999947E-2"/>
    <s v="111-130 minutes"/>
    <n v="7.0655250000000003E-2"/>
    <x v="1"/>
    <n v="0"/>
  </r>
  <r>
    <s v="Quills"/>
    <x v="152"/>
    <x v="1212"/>
    <n v="14000"/>
    <n v="14726"/>
    <n v="133"/>
    <n v="0"/>
    <x v="14"/>
    <n v="132"/>
    <n v="124"/>
    <n v="7060876"/>
    <n v="13500000"/>
    <x v="1898"/>
    <s v="Color"/>
    <x v="6"/>
    <s v="English"/>
    <x v="4"/>
    <x v="0"/>
    <s v="English"/>
    <n v="-6439124"/>
    <n v="-0.47697214814814815"/>
    <s v="111-130 minutes"/>
    <n v="-0.47697214814814815"/>
    <x v="1"/>
    <n v="0"/>
  </r>
  <r>
    <s v="QuinceaÃ±era"/>
    <x v="1045"/>
    <x v="1213"/>
    <n v="231"/>
    <n v="771"/>
    <n v="25"/>
    <n v="426"/>
    <x v="19"/>
    <n v="69"/>
    <n v="90"/>
    <n v="1689999"/>
    <n v="400000"/>
    <x v="1899"/>
    <s v="Color"/>
    <x v="1"/>
    <s v="Spanish"/>
    <x v="1"/>
    <x v="0"/>
    <s v="Other language"/>
    <n v="1289999"/>
    <n v="3.2249974999999997"/>
    <s v="90-110 minutes"/>
    <n v="3.2249975000000002"/>
    <x v="0"/>
    <n v="1"/>
  </r>
  <r>
    <s v="R.I.P.D."/>
    <x v="303"/>
    <x v="715"/>
    <n v="16000"/>
    <n v="31549"/>
    <n v="124"/>
    <n v="20000"/>
    <x v="5"/>
    <n v="208"/>
    <n v="96"/>
    <n v="33592415"/>
    <n v="130000000"/>
    <x v="1900"/>
    <s v="Color"/>
    <x v="5"/>
    <s v="English"/>
    <x v="1"/>
    <x v="1"/>
    <s v="English"/>
    <n v="-96407585"/>
    <n v="-0.74159680769230762"/>
    <s v="90-110 minutes"/>
    <n v="-0.74159680769230774"/>
    <x v="2"/>
    <n v="0"/>
  </r>
  <r>
    <s v="R100"/>
    <x v="1046"/>
    <x v="1214"/>
    <n v="31"/>
    <n v="81"/>
    <n v="17"/>
    <n v="543"/>
    <x v="8"/>
    <n v="72"/>
    <n v="99"/>
    <n v="22770"/>
    <n v="5500000"/>
    <x v="1901"/>
    <s v="Color"/>
    <x v="2"/>
    <s v="Japanese"/>
    <x v="13"/>
    <x v="5"/>
    <s v="Other language"/>
    <n v="-5477230"/>
    <n v="-0.99585999999999997"/>
    <s v="90-110 minutes"/>
    <n v="-0.99585999999999997"/>
    <x v="0"/>
    <n v="0"/>
  </r>
  <r>
    <s v="Rabbit Hole"/>
    <x v="347"/>
    <x v="816"/>
    <n v="967"/>
    <n v="1582"/>
    <n v="263"/>
    <n v="0"/>
    <x v="20"/>
    <n v="248"/>
    <n v="91"/>
    <n v="2221809"/>
    <n v="5000000"/>
    <x v="1902"/>
    <s v="Color"/>
    <x v="1"/>
    <s v="English"/>
    <x v="1"/>
    <x v="1"/>
    <s v="English"/>
    <n v="-2778191"/>
    <n v="-0.55563819999999997"/>
    <s v="90-110 minutes"/>
    <n v="-0.55563819999999997"/>
    <x v="0"/>
    <n v="0"/>
  </r>
  <r>
    <s v="Rabbit-Proof Fence"/>
    <x v="1047"/>
    <x v="431"/>
    <n v="116"/>
    <n v="312"/>
    <n v="176"/>
    <n v="0"/>
    <x v="1"/>
    <n v="74"/>
    <n v="94"/>
    <n v="6165429"/>
    <n v="6000000"/>
    <x v="1903"/>
    <s v="Color"/>
    <x v="3"/>
    <s v="Aboriginal"/>
    <x v="12"/>
    <x v="3"/>
    <s v="Other language"/>
    <n v="165429"/>
    <n v="2.7571500000000082E-2"/>
    <s v="90-110 minutes"/>
    <n v="2.7571499999999999E-2"/>
    <x v="0"/>
    <n v="0"/>
  </r>
  <r>
    <s v="Race to Witch Mountain"/>
    <x v="260"/>
    <x v="1169"/>
    <n v="12000"/>
    <n v="14007"/>
    <n v="99"/>
    <n v="0"/>
    <x v="34"/>
    <n v="166"/>
    <n v="98"/>
    <n v="67128202"/>
    <n v="65000000"/>
    <x v="1904"/>
    <s v="Color"/>
    <x v="5"/>
    <s v="English"/>
    <x v="1"/>
    <x v="3"/>
    <s v="English"/>
    <n v="2128202"/>
    <n v="3.2741569230769318E-2"/>
    <s v="90-110 minutes"/>
    <n v="3.2741569230769228E-2"/>
    <x v="2"/>
    <n v="0"/>
  </r>
  <r>
    <s v="Radio"/>
    <x v="194"/>
    <x v="1215"/>
    <n v="1000"/>
    <n v="4231"/>
    <n v="19"/>
    <n v="0"/>
    <x v="31"/>
    <n v="74"/>
    <n v="109"/>
    <n v="52277485"/>
    <n v="35000000"/>
    <x v="1905"/>
    <s v="Color"/>
    <x v="6"/>
    <s v="English"/>
    <x v="1"/>
    <x v="3"/>
    <s v="English"/>
    <n v="17277485"/>
    <n v="0.49364242857142848"/>
    <s v="90-110 minutes"/>
    <n v="0.49364242857142859"/>
    <x v="1"/>
    <n v="0"/>
  </r>
  <r>
    <s v="Radio Days"/>
    <x v="972"/>
    <x v="209"/>
    <n v="854"/>
    <n v="1653"/>
    <n v="11000"/>
    <n v="0"/>
    <x v="7"/>
    <n v="64"/>
    <n v="88"/>
    <n v="14792779"/>
    <n v="16000000"/>
    <x v="1906"/>
    <s v="Color"/>
    <x v="2"/>
    <s v="English"/>
    <x v="1"/>
    <x v="3"/>
    <s v="English"/>
    <n v="-1207221"/>
    <n v="-7.5451312500000034E-2"/>
    <s v="&lt;90 minutes"/>
    <n v="-7.5451312500000006E-2"/>
    <x v="1"/>
    <n v="0"/>
  </r>
  <r>
    <s v="Radio Flyer"/>
    <x v="988"/>
    <x v="11"/>
    <n v="2000"/>
    <n v="4334"/>
    <n v="503"/>
    <n v="892"/>
    <x v="31"/>
    <n v="10"/>
    <n v="114"/>
    <n v="4651977"/>
    <n v="35000000"/>
    <x v="1907"/>
    <s v="Color"/>
    <x v="1"/>
    <s v="English"/>
    <x v="1"/>
    <x v="1"/>
    <s v="English"/>
    <n v="-30348023"/>
    <n v="-0.86708637142857148"/>
    <s v="111-130 minutes"/>
    <n v="-0.86708637142857148"/>
    <x v="1"/>
    <n v="0"/>
  </r>
  <r>
    <s v="Raging Bull"/>
    <x v="10"/>
    <x v="388"/>
    <n v="22000"/>
    <n v="23008"/>
    <n v="17000"/>
    <n v="0"/>
    <x v="15"/>
    <n v="151"/>
    <n v="121"/>
    <n v="45250"/>
    <n v="18000000"/>
    <x v="1908"/>
    <s v="Black and White"/>
    <x v="6"/>
    <s v="English"/>
    <x v="1"/>
    <x v="0"/>
    <s v="English"/>
    <n v="-17954750"/>
    <n v="-0.99748611111111107"/>
    <s v="111-130 minutes"/>
    <n v="-0.99748611111111107"/>
    <x v="1"/>
    <n v="0"/>
  </r>
  <r>
    <s v="Raiders of the Lost Ark"/>
    <x v="44"/>
    <x v="110"/>
    <n v="11000"/>
    <n v="12906"/>
    <n v="14000"/>
    <n v="16000"/>
    <x v="43"/>
    <n v="234"/>
    <n v="115"/>
    <n v="242374454"/>
    <n v="18000000"/>
    <x v="1909"/>
    <s v="Color"/>
    <x v="5"/>
    <s v="English"/>
    <x v="1"/>
    <x v="3"/>
    <s v="English"/>
    <n v="224374454"/>
    <n v="12.465247444444444"/>
    <s v="111-130 minutes"/>
    <n v="12.465247444444444"/>
    <x v="1"/>
    <n v="1"/>
  </r>
  <r>
    <s v="Rain Man"/>
    <x v="67"/>
    <x v="194"/>
    <n v="10000"/>
    <n v="12285"/>
    <n v="272"/>
    <n v="12000"/>
    <x v="30"/>
    <n v="100"/>
    <n v="133"/>
    <n v="172825435"/>
    <n v="25000000"/>
    <x v="1910"/>
    <s v="Color"/>
    <x v="1"/>
    <s v="English"/>
    <x v="1"/>
    <x v="0"/>
    <s v="English"/>
    <n v="147825435"/>
    <n v="5.9130174000000002"/>
    <s v="131-150 minutes"/>
    <n v="5.9130174000000002"/>
    <x v="1"/>
    <n v="1"/>
  </r>
  <r>
    <s v="Raise the Titanic"/>
    <x v="1048"/>
    <x v="424"/>
    <n v="521"/>
    <n v="1883"/>
    <n v="5"/>
    <n v="328"/>
    <x v="32"/>
    <n v="32"/>
    <n v="119"/>
    <n v="7000000"/>
    <n v="36000000"/>
    <x v="1911"/>
    <s v="Color"/>
    <x v="5"/>
    <s v="English"/>
    <x v="4"/>
    <x v="3"/>
    <s v="English"/>
    <n v="-29000000"/>
    <n v="-0.80555555555555558"/>
    <s v="111-130 minutes"/>
    <n v="-0.80555555555555558"/>
    <x v="1"/>
    <n v="0"/>
  </r>
  <r>
    <s v="Raise Your Voice"/>
    <x v="1049"/>
    <x v="1216"/>
    <n v="1000"/>
    <n v="4676"/>
    <n v="80"/>
    <n v="1000"/>
    <x v="11"/>
    <n v="46"/>
    <n v="103"/>
    <n v="10411980"/>
    <n v="15000000"/>
    <x v="1717"/>
    <s v="Color"/>
    <x v="14"/>
    <s v="English"/>
    <x v="1"/>
    <x v="3"/>
    <s v="English"/>
    <n v="-4588020"/>
    <n v="-0.30586800000000003"/>
    <s v="90-110 minutes"/>
    <n v="-0.30586799999999997"/>
    <x v="1"/>
    <n v="0"/>
  </r>
  <r>
    <s v="Raising Cain"/>
    <x v="1050"/>
    <x v="629"/>
    <n v="636"/>
    <n v="1852"/>
    <n v="0"/>
    <n v="541"/>
    <x v="10"/>
    <n v="33"/>
    <n v="91"/>
    <n v="21370057"/>
    <n v="12000000"/>
    <x v="1912"/>
    <s v="Color"/>
    <x v="4"/>
    <s v="English"/>
    <x v="1"/>
    <x v="0"/>
    <s v="English"/>
    <n v="9370057"/>
    <n v="0.78083808333333327"/>
    <s v="90-110 minutes"/>
    <n v="0.78083808333333338"/>
    <x v="1"/>
    <n v="1"/>
  </r>
  <r>
    <s v="Raising Helen"/>
    <x v="1051"/>
    <x v="755"/>
    <n v="627"/>
    <n v="2052"/>
    <n v="0"/>
    <n v="718"/>
    <x v="10"/>
    <n v="93"/>
    <n v="119"/>
    <n v="37486138"/>
    <n v="50000000"/>
    <x v="264"/>
    <s v="Color"/>
    <x v="2"/>
    <s v="English"/>
    <x v="1"/>
    <x v="1"/>
    <s v="English"/>
    <n v="-12513862"/>
    <n v="-0.25027723999999996"/>
    <s v="111-130 minutes"/>
    <n v="-0.25027724000000001"/>
    <x v="1"/>
    <n v="0"/>
  </r>
  <r>
    <s v="Raising Victor Vargas"/>
    <x v="1052"/>
    <x v="732"/>
    <n v="302"/>
    <n v="663"/>
    <n v="6"/>
    <n v="219"/>
    <x v="2"/>
    <n v="59"/>
    <n v="88"/>
    <n v="2073984"/>
    <n v="800000"/>
    <x v="1913"/>
    <s v="Color"/>
    <x v="1"/>
    <s v="English"/>
    <x v="8"/>
    <x v="0"/>
    <s v="English"/>
    <n v="1273984"/>
    <n v="1.5924800000000001"/>
    <s v="&lt;90 minutes"/>
    <n v="1.5924799999999999"/>
    <x v="0"/>
    <n v="1"/>
  </r>
  <r>
    <s v="Rambo III"/>
    <x v="204"/>
    <x v="1217"/>
    <n v="13000"/>
    <n v="14574"/>
    <n v="10"/>
    <n v="2000"/>
    <x v="34"/>
    <n v="84"/>
    <n v="87"/>
    <n v="53715611"/>
    <n v="63000000"/>
    <x v="1914"/>
    <s v="Color"/>
    <x v="5"/>
    <s v="English"/>
    <x v="1"/>
    <x v="0"/>
    <s v="English"/>
    <n v="-9284389"/>
    <n v="-0.14737125396825401"/>
    <s v="&lt;90 minutes"/>
    <n v="-0.14737125396825396"/>
    <x v="2"/>
    <n v="0"/>
  </r>
  <r>
    <s v="Rambo: First Blood Part II"/>
    <x v="204"/>
    <x v="1218"/>
    <n v="13000"/>
    <n v="15662"/>
    <n v="170"/>
    <n v="0"/>
    <x v="4"/>
    <n v="96"/>
    <n v="96"/>
    <n v="150415432"/>
    <n v="44000000"/>
    <x v="1915"/>
    <s v="Color"/>
    <x v="5"/>
    <s v="English"/>
    <x v="1"/>
    <x v="0"/>
    <s v="English"/>
    <n v="106415432"/>
    <n v="2.4185325454545454"/>
    <s v="90-110 minutes"/>
    <n v="2.4185325454545454"/>
    <x v="1"/>
    <n v="1"/>
  </r>
  <r>
    <s v="Ramona and Beezus"/>
    <x v="1053"/>
    <x v="224"/>
    <n v="512"/>
    <n v="1002"/>
    <n v="20"/>
    <n v="0"/>
    <x v="12"/>
    <n v="81"/>
    <n v="103"/>
    <n v="26161406"/>
    <n v="15000000"/>
    <x v="1916"/>
    <s v="Color"/>
    <x v="3"/>
    <s v="English"/>
    <x v="1"/>
    <x v="2"/>
    <s v="English"/>
    <n v="11161406"/>
    <n v="0.74409373333333328"/>
    <s v="90-110 minutes"/>
    <n v="0.74409373333333328"/>
    <x v="1"/>
    <n v="1"/>
  </r>
  <r>
    <s v="Random Hearts"/>
    <x v="44"/>
    <x v="1156"/>
    <n v="11000"/>
    <n v="16710"/>
    <n v="521"/>
    <n v="295"/>
    <x v="17"/>
    <n v="96"/>
    <n v="133"/>
    <n v="31054924"/>
    <n v="64000000"/>
    <x v="1917"/>
    <s v="Color"/>
    <x v="1"/>
    <s v="English"/>
    <x v="1"/>
    <x v="0"/>
    <s v="English"/>
    <n v="-32945076"/>
    <n v="-0.5147668125"/>
    <s v="131-150 minutes"/>
    <n v="-0.5147668125"/>
    <x v="2"/>
    <n v="0"/>
  </r>
  <r>
    <s v="Rango"/>
    <x v="86"/>
    <x v="1183"/>
    <n v="40000"/>
    <n v="43291"/>
    <n v="563"/>
    <n v="26000"/>
    <x v="2"/>
    <n v="362"/>
    <n v="107"/>
    <n v="123207194"/>
    <n v="135000000"/>
    <x v="1918"/>
    <s v="Color"/>
    <x v="3"/>
    <s v="English"/>
    <x v="1"/>
    <x v="3"/>
    <s v="English"/>
    <n v="-11792806"/>
    <n v="-8.7354118518518487E-2"/>
    <s v="90-110 minutes"/>
    <n v="-8.7354118518518514E-2"/>
    <x v="2"/>
    <n v="0"/>
  </r>
  <r>
    <s v="Ransom"/>
    <x v="1054"/>
    <x v="59"/>
    <n v="960"/>
    <n v="3667"/>
    <n v="2000"/>
    <n v="1000"/>
    <x v="0"/>
    <n v="79"/>
    <n v="139"/>
    <n v="136448821"/>
    <n v="80000000"/>
    <x v="1919"/>
    <s v="Color"/>
    <x v="4"/>
    <s v="English"/>
    <x v="1"/>
    <x v="0"/>
    <s v="English"/>
    <n v="56448821"/>
    <n v="0.70561026250000003"/>
    <s v="131-150 minutes"/>
    <n v="0.70561026250000003"/>
    <x v="2"/>
    <n v="1"/>
  </r>
  <r>
    <s v="Rapa Nui"/>
    <x v="823"/>
    <x v="1219"/>
    <n v="699"/>
    <n v="1592"/>
    <n v="58"/>
    <n v="399"/>
    <x v="4"/>
    <n v="9"/>
    <n v="107"/>
    <n v="305070"/>
    <n v="20000000"/>
    <x v="1920"/>
    <s v="Color"/>
    <x v="5"/>
    <s v="English"/>
    <x v="1"/>
    <x v="0"/>
    <s v="English"/>
    <n v="-19694930"/>
    <n v="-0.98474649999999997"/>
    <s v="90-110 minutes"/>
    <n v="-0.98474649999999997"/>
    <x v="1"/>
    <n v="0"/>
  </r>
  <r>
    <s v="Rat Race"/>
    <x v="1055"/>
    <x v="709"/>
    <n v="779"/>
    <n v="1823"/>
    <n v="109"/>
    <n v="0"/>
    <x v="4"/>
    <n v="103"/>
    <n v="112"/>
    <n v="56607223"/>
    <n v="48000000"/>
    <x v="1921"/>
    <s v="Color"/>
    <x v="3"/>
    <s v="English"/>
    <x v="14"/>
    <x v="1"/>
    <s v="English"/>
    <n v="8607223"/>
    <n v="0.17931714583333336"/>
    <s v="111-130 minutes"/>
    <n v="0.17931714583333333"/>
    <x v="1"/>
    <n v="0"/>
  </r>
  <r>
    <s v="Ratatouille"/>
    <x v="18"/>
    <x v="1067"/>
    <n v="1000"/>
    <n v="4764"/>
    <n v="663"/>
    <n v="10000"/>
    <x v="30"/>
    <n v="318"/>
    <n v="111"/>
    <n v="206435493"/>
    <n v="150000000"/>
    <x v="1922"/>
    <s v="Color"/>
    <x v="10"/>
    <s v="English"/>
    <x v="1"/>
    <x v="2"/>
    <s v="English"/>
    <n v="56435493"/>
    <n v="0.37623662000000002"/>
    <s v="111-130 minutes"/>
    <n v="0.37623662000000002"/>
    <x v="2"/>
    <n v="0"/>
  </r>
  <r>
    <s v="Ravenous"/>
    <x v="1056"/>
    <x v="1220"/>
    <n v="769"/>
    <n v="2543"/>
    <n v="61"/>
    <n v="0"/>
    <x v="19"/>
    <n v="131"/>
    <n v="101"/>
    <n v="2060953"/>
    <n v="12000000"/>
    <x v="1923"/>
    <s v="Color"/>
    <x v="7"/>
    <s v="English"/>
    <x v="23"/>
    <x v="0"/>
    <s v="English"/>
    <n v="-9939047"/>
    <n v="-0.8282539166666667"/>
    <s v="90-110 minutes"/>
    <n v="-0.8282539166666667"/>
    <x v="1"/>
    <n v="0"/>
  </r>
  <r>
    <s v="Ray"/>
    <x v="1057"/>
    <x v="343"/>
    <n v="904"/>
    <n v="5074"/>
    <n v="138"/>
    <n v="0"/>
    <x v="18"/>
    <n v="209"/>
    <n v="178"/>
    <n v="75305995"/>
    <n v="40000000"/>
    <x v="1924"/>
    <s v="Color"/>
    <x v="6"/>
    <s v="English"/>
    <x v="1"/>
    <x v="1"/>
    <s v="English"/>
    <n v="35305995"/>
    <n v="0.88264987500000003"/>
    <s v="&gt;150 minutes"/>
    <n v="0.88264987500000003"/>
    <x v="1"/>
    <n v="1"/>
  </r>
  <r>
    <s v="Ready to Rumble"/>
    <x v="20"/>
    <x v="103"/>
    <n v="1000"/>
    <n v="4971"/>
    <n v="48"/>
    <n v="650"/>
    <x v="13"/>
    <n v="51"/>
    <n v="107"/>
    <n v="12372410"/>
    <n v="24000000"/>
    <x v="1925"/>
    <s v="Color"/>
    <x v="2"/>
    <s v="English"/>
    <x v="1"/>
    <x v="1"/>
    <s v="English"/>
    <n v="-11627590"/>
    <n v="-0.48448291666666665"/>
    <s v="90-110 minutes"/>
    <n v="-0.48448291666666665"/>
    <x v="1"/>
    <n v="0"/>
  </r>
  <r>
    <s v="Real Steel"/>
    <x v="391"/>
    <x v="315"/>
    <n v="20000"/>
    <n v="22254"/>
    <n v="189"/>
    <n v="36000"/>
    <x v="19"/>
    <n v="327"/>
    <n v="127"/>
    <n v="85463309"/>
    <n v="110000000"/>
    <x v="1926"/>
    <s v="Color"/>
    <x v="5"/>
    <s v="English"/>
    <x v="1"/>
    <x v="1"/>
    <s v="English"/>
    <n v="-24536691"/>
    <n v="-0.22306082727272725"/>
    <s v="111-130 minutes"/>
    <n v="-0.22306082727272727"/>
    <x v="2"/>
    <n v="0"/>
  </r>
  <r>
    <s v="Real Women Have Curves"/>
    <x v="993"/>
    <x v="1221"/>
    <n v="953"/>
    <n v="2510"/>
    <n v="15"/>
    <n v="595"/>
    <x v="20"/>
    <n v="75"/>
    <n v="90"/>
    <n v="5844929"/>
    <n v="3000000"/>
    <x v="1927"/>
    <s v="Color"/>
    <x v="2"/>
    <s v="English"/>
    <x v="1"/>
    <x v="1"/>
    <s v="English"/>
    <n v="2844929"/>
    <n v="0.94830966666666661"/>
    <s v="90-110 minutes"/>
    <n v="0.94830966666666672"/>
    <x v="0"/>
    <n v="1"/>
  </r>
  <r>
    <s v="Recess: School's Out"/>
    <x v="1058"/>
    <x v="1222"/>
    <n v="759"/>
    <n v="2197"/>
    <n v="6"/>
    <n v="227"/>
    <x v="27"/>
    <n v="44"/>
    <n v="82"/>
    <n v="36696761"/>
    <n v="23000000"/>
    <x v="1928"/>
    <s v="Color"/>
    <x v="10"/>
    <s v="English"/>
    <x v="1"/>
    <x v="2"/>
    <s v="English"/>
    <n v="13696761"/>
    <n v="0.59551134782608695"/>
    <s v="&lt;90 minutes"/>
    <n v="0.59551134782608695"/>
    <x v="1"/>
    <n v="1"/>
  </r>
  <r>
    <s v="RED"/>
    <x v="11"/>
    <x v="715"/>
    <n v="13000"/>
    <n v="24928"/>
    <n v="124"/>
    <n v="32000"/>
    <x v="19"/>
    <n v="315"/>
    <n v="111"/>
    <n v="90356857"/>
    <n v="58000000"/>
    <x v="836"/>
    <s v="Color"/>
    <x v="5"/>
    <s v="English"/>
    <x v="1"/>
    <x v="1"/>
    <s v="English"/>
    <n v="32356857"/>
    <n v="0.55787684482758615"/>
    <s v="111-130 minutes"/>
    <n v="0.55787684482758626"/>
    <x v="2"/>
    <n v="1"/>
  </r>
  <r>
    <s v="RED 2"/>
    <x v="11"/>
    <x v="747"/>
    <n v="13000"/>
    <n v="25220"/>
    <n v="23"/>
    <n v="22000"/>
    <x v="12"/>
    <n v="234"/>
    <n v="116"/>
    <n v="53215979"/>
    <n v="84000000"/>
    <x v="1929"/>
    <s v="Color"/>
    <x v="5"/>
    <s v="English"/>
    <x v="1"/>
    <x v="1"/>
    <s v="English"/>
    <n v="-30784021"/>
    <n v="-0.36647644047619043"/>
    <s v="111-130 minutes"/>
    <n v="-0.36647644047619049"/>
    <x v="2"/>
    <n v="0"/>
  </r>
  <r>
    <s v="Red Cliff"/>
    <x v="723"/>
    <x v="391"/>
    <n v="755"/>
    <n v="2172"/>
    <n v="610"/>
    <n v="0"/>
    <x v="14"/>
    <n v="160"/>
    <n v="150"/>
    <n v="626809"/>
    <n v="553632000"/>
    <x v="1930"/>
    <s v="Color"/>
    <x v="5"/>
    <s v="Mandarin"/>
    <x v="3"/>
    <x v="0"/>
    <s v="Other language"/>
    <n v="-553005191"/>
    <n v="-0.99886782375296224"/>
    <s v="131-150 minutes"/>
    <n v="-0.99886782375296224"/>
    <x v="2"/>
    <n v="0"/>
  </r>
  <r>
    <s v="Red Dragon"/>
    <x v="27"/>
    <x v="129"/>
    <n v="22000"/>
    <n v="35867"/>
    <n v="420"/>
    <n v="0"/>
    <x v="2"/>
    <n v="210"/>
    <n v="124"/>
    <n v="92930005"/>
    <n v="78000000"/>
    <x v="1666"/>
    <s v="Color"/>
    <x v="4"/>
    <s v="English"/>
    <x v="2"/>
    <x v="0"/>
    <s v="English"/>
    <n v="14930005"/>
    <n v="0.19141032051282059"/>
    <s v="111-130 minutes"/>
    <n v="0.1914103205128205"/>
    <x v="2"/>
    <n v="0"/>
  </r>
  <r>
    <s v="Red Eye"/>
    <x v="1059"/>
    <x v="87"/>
    <n v="332"/>
    <n v="1090"/>
    <n v="0"/>
    <n v="0"/>
    <x v="27"/>
    <n v="224"/>
    <n v="85"/>
    <n v="57859105"/>
    <n v="26000000"/>
    <x v="1931"/>
    <s v="Color"/>
    <x v="9"/>
    <s v="English"/>
    <x v="1"/>
    <x v="1"/>
    <s v="English"/>
    <n v="31859105"/>
    <n v="1.2253501923076922"/>
    <s v="&lt;90 minutes"/>
    <n v="1.2253501923076924"/>
    <x v="1"/>
    <n v="1"/>
  </r>
  <r>
    <s v="Red Planet"/>
    <x v="1060"/>
    <x v="1223"/>
    <n v="2"/>
    <n v="2"/>
    <n v="14"/>
    <n v="995"/>
    <x v="34"/>
    <n v="145"/>
    <n v="106"/>
    <n v="17473245"/>
    <n v="70000000"/>
    <x v="1932"/>
    <s v="Color"/>
    <x v="5"/>
    <s v="English"/>
    <x v="1"/>
    <x v="1"/>
    <s v="English"/>
    <n v="-52526755"/>
    <n v="-0.75038221428571428"/>
    <s v="90-110 minutes"/>
    <n v="-0.75038221428571428"/>
    <x v="2"/>
    <n v="0"/>
  </r>
  <r>
    <s v="Red Riding Hood"/>
    <x v="254"/>
    <x v="1006"/>
    <n v="10000"/>
    <n v="15369"/>
    <n v="308"/>
    <n v="20000"/>
    <x v="33"/>
    <n v="291"/>
    <n v="100"/>
    <n v="37652565"/>
    <n v="42000000"/>
    <x v="1933"/>
    <s v="Color"/>
    <x v="7"/>
    <s v="English"/>
    <x v="1"/>
    <x v="1"/>
    <s v="English"/>
    <n v="-4347435"/>
    <n v="-0.10351035714285717"/>
    <s v="90-110 minutes"/>
    <n v="-0.10351035714285714"/>
    <x v="1"/>
    <n v="0"/>
  </r>
  <r>
    <s v="Red Tails"/>
    <x v="84"/>
    <x v="1224"/>
    <n v="1000"/>
    <n v="4416"/>
    <n v="143"/>
    <n v="0"/>
    <x v="11"/>
    <n v="144"/>
    <n v="125"/>
    <n v="49875589"/>
    <n v="58000000"/>
    <x v="1130"/>
    <s v="Color"/>
    <x v="5"/>
    <s v="English"/>
    <x v="1"/>
    <x v="1"/>
    <s v="English"/>
    <n v="-8124411"/>
    <n v="-0.14007605172413795"/>
    <s v="111-130 minutes"/>
    <n v="-0.14007605172413792"/>
    <x v="2"/>
    <n v="0"/>
  </r>
  <r>
    <s v="Redacted"/>
    <x v="1061"/>
    <x v="629"/>
    <n v="343"/>
    <n v="408"/>
    <n v="0"/>
    <n v="559"/>
    <x v="21"/>
    <n v="133"/>
    <n v="90"/>
    <n v="65087"/>
    <n v="5000000"/>
    <x v="742"/>
    <s v="Color"/>
    <x v="4"/>
    <s v="English"/>
    <x v="1"/>
    <x v="0"/>
    <s v="English"/>
    <n v="-4934913"/>
    <n v="-0.98698260000000004"/>
    <s v="90-110 minutes"/>
    <n v="-0.98698260000000004"/>
    <x v="0"/>
    <n v="0"/>
  </r>
  <r>
    <s v="Redbelt"/>
    <x v="414"/>
    <x v="1225"/>
    <n v="1000"/>
    <n v="2158"/>
    <n v="342"/>
    <n v="0"/>
    <x v="9"/>
    <n v="158"/>
    <n v="99"/>
    <n v="2344847"/>
    <n v="7000000"/>
    <x v="1934"/>
    <s v="Color"/>
    <x v="1"/>
    <s v="English"/>
    <x v="1"/>
    <x v="0"/>
    <s v="English"/>
    <n v="-4655153"/>
    <n v="-0.66502185714285722"/>
    <s v="90-110 minutes"/>
    <n v="-0.66502185714285711"/>
    <x v="0"/>
    <n v="0"/>
  </r>
  <r>
    <s v="Reign of Fire"/>
    <x v="36"/>
    <x v="138"/>
    <n v="23000"/>
    <n v="53024"/>
    <n v="38"/>
    <n v="0"/>
    <x v="21"/>
    <n v="138"/>
    <n v="101"/>
    <n v="43060566"/>
    <n v="60000000"/>
    <x v="564"/>
    <s v="Color"/>
    <x v="5"/>
    <s v="English"/>
    <x v="1"/>
    <x v="1"/>
    <s v="English"/>
    <n v="-16939434"/>
    <n v="-0.28232389999999996"/>
    <s v="90-110 minutes"/>
    <n v="-0.28232390000000002"/>
    <x v="2"/>
    <n v="0"/>
  </r>
  <r>
    <s v="Reign Over Me"/>
    <x v="48"/>
    <x v="330"/>
    <n v="11000"/>
    <n v="17050"/>
    <n v="57"/>
    <n v="0"/>
    <x v="1"/>
    <n v="154"/>
    <n v="124"/>
    <n v="19661987"/>
    <n v="20000000"/>
    <x v="1935"/>
    <s v="Color"/>
    <x v="1"/>
    <s v="English"/>
    <x v="1"/>
    <x v="0"/>
    <s v="English"/>
    <n v="-338013"/>
    <n v="-1.6900649999999962E-2"/>
    <s v="111-130 minutes"/>
    <n v="-1.690065E-2"/>
    <x v="1"/>
    <n v="0"/>
  </r>
  <r>
    <s v="Reindeer Games"/>
    <x v="108"/>
    <x v="1226"/>
    <n v="9000"/>
    <n v="10838"/>
    <n v="287"/>
    <n v="852"/>
    <x v="34"/>
    <n v="126"/>
    <n v="124"/>
    <n v="23360779"/>
    <n v="34000000"/>
    <x v="1936"/>
    <s v="Color"/>
    <x v="5"/>
    <s v="English"/>
    <x v="1"/>
    <x v="0"/>
    <s v="English"/>
    <n v="-10639221"/>
    <n v="-0.31291826470588235"/>
    <s v="111-130 minutes"/>
    <n v="-0.31291826470588235"/>
    <x v="1"/>
    <n v="0"/>
  </r>
  <r>
    <s v="Religulous"/>
    <x v="1062"/>
    <x v="363"/>
    <n v="334"/>
    <n v="338"/>
    <n v="119"/>
    <n v="24000"/>
    <x v="18"/>
    <n v="197"/>
    <n v="101"/>
    <n v="12995673"/>
    <n v="2500000"/>
    <x v="1937"/>
    <s v="Color"/>
    <x v="2"/>
    <s v="English"/>
    <x v="1"/>
    <x v="0"/>
    <s v="English"/>
    <n v="10495673"/>
    <n v="4.1982692000000004"/>
    <s v="90-110 minutes"/>
    <n v="4.1982692000000004"/>
    <x v="0"/>
    <n v="1"/>
  </r>
  <r>
    <s v="Remember Me"/>
    <x v="691"/>
    <x v="1227"/>
    <n v="21000"/>
    <n v="22088"/>
    <n v="47"/>
    <n v="24000"/>
    <x v="2"/>
    <n v="158"/>
    <n v="113"/>
    <n v="19057024"/>
    <n v="16000000"/>
    <x v="1938"/>
    <s v="Color"/>
    <x v="1"/>
    <s v="English"/>
    <x v="1"/>
    <x v="1"/>
    <s v="English"/>
    <n v="3057024"/>
    <n v="0.1910639999999999"/>
    <s v="111-130 minutes"/>
    <n v="0.19106400000000001"/>
    <x v="1"/>
    <n v="0"/>
  </r>
  <r>
    <s v="Remember Me, My Love"/>
    <x v="1063"/>
    <x v="1186"/>
    <n v="60"/>
    <n v="132"/>
    <n v="125"/>
    <n v="282"/>
    <x v="27"/>
    <n v="36"/>
    <n v="125"/>
    <n v="223878"/>
    <n v="5000000"/>
    <x v="1939"/>
    <s v="Color"/>
    <x v="2"/>
    <s v="Italian"/>
    <x v="9"/>
    <x v="0"/>
    <s v="Other language"/>
    <n v="-4776122"/>
    <n v="-0.95522439999999997"/>
    <s v="111-130 minutes"/>
    <n v="-0.95522439999999997"/>
    <x v="0"/>
    <n v="0"/>
  </r>
  <r>
    <s v="Remember the Titans"/>
    <x v="319"/>
    <x v="1046"/>
    <n v="33000"/>
    <n v="54877"/>
    <n v="132"/>
    <n v="0"/>
    <x v="24"/>
    <n v="157"/>
    <n v="120"/>
    <n v="115648585"/>
    <n v="30000000"/>
    <x v="1940"/>
    <s v="Color"/>
    <x v="6"/>
    <s v="English"/>
    <x v="1"/>
    <x v="3"/>
    <s v="English"/>
    <n v="85648585"/>
    <n v="2.8549528333333334"/>
    <s v="111-130 minutes"/>
    <n v="2.8549528333333334"/>
    <x v="1"/>
    <n v="1"/>
  </r>
  <r>
    <s v="Renaissance"/>
    <x v="1064"/>
    <x v="1228"/>
    <n v="805"/>
    <n v="1185"/>
    <n v="2"/>
    <n v="0"/>
    <x v="12"/>
    <n v="112"/>
    <n v="105"/>
    <n v="63260"/>
    <n v="14000000"/>
    <x v="694"/>
    <s v="Color"/>
    <x v="5"/>
    <s v="English"/>
    <x v="8"/>
    <x v="0"/>
    <s v="English"/>
    <n v="-13936740"/>
    <n v="-0.99548142857142852"/>
    <s v="90-110 minutes"/>
    <n v="-0.99548142857142852"/>
    <x v="1"/>
    <n v="0"/>
  </r>
  <r>
    <s v="Renaissance Man"/>
    <x v="230"/>
    <x v="76"/>
    <n v="783"/>
    <n v="3126"/>
    <n v="545"/>
    <n v="680"/>
    <x v="8"/>
    <n v="12"/>
    <n v="128"/>
    <n v="24332324"/>
    <n v="40000000"/>
    <x v="1941"/>
    <s v="Color"/>
    <x v="2"/>
    <s v="English"/>
    <x v="1"/>
    <x v="1"/>
    <s v="English"/>
    <n v="-15667676"/>
    <n v="-0.39169189999999998"/>
    <s v="111-130 minutes"/>
    <n v="-0.39169189999999998"/>
    <x v="1"/>
    <n v="0"/>
  </r>
  <r>
    <s v="Rendition"/>
    <x v="231"/>
    <x v="662"/>
    <n v="24000"/>
    <n v="50950"/>
    <n v="151"/>
    <n v="0"/>
    <x v="9"/>
    <n v="131"/>
    <n v="122"/>
    <n v="9664316"/>
    <n v="27500000"/>
    <x v="1942"/>
    <s v="Color"/>
    <x v="1"/>
    <s v="English"/>
    <x v="1"/>
    <x v="0"/>
    <s v="English"/>
    <n v="-17835684"/>
    <n v="-0.64857032727272723"/>
    <s v="111-130 minutes"/>
    <n v="-0.64857032727272723"/>
    <x v="1"/>
    <n v="0"/>
  </r>
  <r>
    <s v="Reno 911!: Miami"/>
    <x v="1065"/>
    <x v="1229"/>
    <n v="655"/>
    <n v="2737"/>
    <n v="134"/>
    <n v="441"/>
    <x v="11"/>
    <n v="89"/>
    <n v="84"/>
    <n v="20339754"/>
    <n v="10000000"/>
    <x v="1943"/>
    <s v="Color"/>
    <x v="2"/>
    <s v="English"/>
    <x v="1"/>
    <x v="0"/>
    <s v="English"/>
    <n v="10339754"/>
    <n v="1.0339754000000001"/>
    <s v="&lt;90 minutes"/>
    <n v="1.0339754000000001"/>
    <x v="1"/>
    <n v="1"/>
  </r>
  <r>
    <s v="Rent"/>
    <x v="521"/>
    <x v="313"/>
    <n v="3000"/>
    <n v="5917"/>
    <n v="0"/>
    <n v="3000"/>
    <x v="20"/>
    <n v="146"/>
    <n v="135"/>
    <n v="29077547"/>
    <n v="40000000"/>
    <x v="1944"/>
    <s v="Color"/>
    <x v="1"/>
    <s v="English"/>
    <x v="1"/>
    <x v="1"/>
    <s v="English"/>
    <n v="-10922453"/>
    <n v="-0.27306132500000002"/>
    <s v="131-150 minutes"/>
    <n v="-0.27306132500000002"/>
    <x v="1"/>
    <n v="0"/>
  </r>
  <r>
    <s v="Repo Men"/>
    <x v="414"/>
    <x v="1230"/>
    <n v="1000"/>
    <n v="2925"/>
    <n v="238"/>
    <n v="12000"/>
    <x v="26"/>
    <n v="197"/>
    <n v="119"/>
    <n v="13763130"/>
    <n v="32000000"/>
    <x v="1945"/>
    <s v="Color"/>
    <x v="5"/>
    <s v="English"/>
    <x v="1"/>
    <x v="0"/>
    <s v="English"/>
    <n v="-18236870"/>
    <n v="-0.56990218749999999"/>
    <s v="111-130 minutes"/>
    <n v="-0.56990218749999999"/>
    <x v="1"/>
    <n v="0"/>
  </r>
  <r>
    <s v="Repo! The Genetic Opera"/>
    <x v="510"/>
    <x v="1231"/>
    <n v="2000"/>
    <n v="4168"/>
    <n v="163"/>
    <n v="8000"/>
    <x v="12"/>
    <n v="147"/>
    <n v="150"/>
    <n v="140244"/>
    <n v="8500000"/>
    <x v="1946"/>
    <s v="Color"/>
    <x v="0"/>
    <s v="English"/>
    <x v="1"/>
    <x v="0"/>
    <s v="English"/>
    <n v="-8359756"/>
    <n v="-0.98350070588235294"/>
    <s v="131-150 minutes"/>
    <n v="-0.98350070588235294"/>
    <x v="0"/>
    <n v="0"/>
  </r>
  <r>
    <s v="Requiem for a Dream"/>
    <x v="508"/>
    <x v="332"/>
    <n v="1000"/>
    <n v="2235"/>
    <n v="0"/>
    <n v="38000"/>
    <x v="35"/>
    <n v="234"/>
    <n v="102"/>
    <n v="3609278"/>
    <n v="4500000"/>
    <x v="1947"/>
    <s v="Color"/>
    <x v="1"/>
    <s v="English"/>
    <x v="1"/>
    <x v="0"/>
    <s v="English"/>
    <n v="-890722"/>
    <n v="-0.19793822222222224"/>
    <s v="90-110 minutes"/>
    <n v="-0.19793822222222221"/>
    <x v="0"/>
    <n v="0"/>
  </r>
  <r>
    <s v="Rescue Dawn"/>
    <x v="36"/>
    <x v="265"/>
    <n v="23000"/>
    <n v="24270"/>
    <n v="0"/>
    <n v="0"/>
    <x v="40"/>
    <n v="198"/>
    <n v="120"/>
    <n v="5484375"/>
    <n v="10000000"/>
    <x v="1948"/>
    <s v="Color"/>
    <x v="3"/>
    <s v="English"/>
    <x v="1"/>
    <x v="1"/>
    <s v="English"/>
    <n v="-4515625"/>
    <n v="-0.45156249999999998"/>
    <s v="111-130 minutes"/>
    <n v="-0.45156249999999998"/>
    <x v="1"/>
    <n v="0"/>
  </r>
  <r>
    <s v="Reservoir Dogs"/>
    <x v="487"/>
    <x v="591"/>
    <n v="16000"/>
    <n v="28994"/>
    <n v="16000"/>
    <n v="19000"/>
    <x v="35"/>
    <n v="173"/>
    <n v="99"/>
    <n v="2812029"/>
    <n v="1200000"/>
    <x v="1949"/>
    <s v="Color"/>
    <x v="4"/>
    <s v="English"/>
    <x v="1"/>
    <x v="0"/>
    <s v="English"/>
    <n v="1612029"/>
    <n v="1.3433575000000002"/>
    <s v="90-110 minutes"/>
    <n v="1.3433575"/>
    <x v="0"/>
    <n v="1"/>
  </r>
  <r>
    <s v="Resident Evil"/>
    <x v="474"/>
    <x v="253"/>
    <n v="14000"/>
    <n v="17902"/>
    <n v="545"/>
    <n v="0"/>
    <x v="12"/>
    <n v="226"/>
    <n v="100"/>
    <n v="39532308"/>
    <n v="33000000"/>
    <x v="993"/>
    <s v="Color"/>
    <x v="5"/>
    <s v="English"/>
    <x v="4"/>
    <x v="0"/>
    <s v="English"/>
    <n v="6532308"/>
    <n v="0.19794872727272717"/>
    <s v="90-110 minutes"/>
    <n v="0.19794872727272728"/>
    <x v="1"/>
    <n v="0"/>
  </r>
  <r>
    <s v="Resident Evil: Afterlife"/>
    <x v="474"/>
    <x v="253"/>
    <n v="14000"/>
    <n v="16098"/>
    <n v="545"/>
    <n v="19000"/>
    <x v="11"/>
    <n v="253"/>
    <n v="97"/>
    <n v="60128566"/>
    <n v="60000000"/>
    <x v="431"/>
    <s v="Color"/>
    <x v="5"/>
    <s v="English"/>
    <x v="2"/>
    <x v="0"/>
    <s v="English"/>
    <n v="128566"/>
    <n v="2.1427666666666845E-3"/>
    <s v="90-110 minutes"/>
    <n v="2.1427666666666667E-3"/>
    <x v="2"/>
    <n v="0"/>
  </r>
  <r>
    <s v="Resident Evil: Apocalypse"/>
    <x v="474"/>
    <x v="1232"/>
    <n v="14000"/>
    <n v="16791"/>
    <n v="38"/>
    <n v="0"/>
    <x v="21"/>
    <n v="191"/>
    <n v="98"/>
    <n v="50740078"/>
    <n v="45000000"/>
    <x v="1950"/>
    <s v="Color"/>
    <x v="5"/>
    <s v="English"/>
    <x v="2"/>
    <x v="0"/>
    <s v="English"/>
    <n v="5740078"/>
    <n v="0.12755728888888895"/>
    <s v="90-110 minutes"/>
    <n v="0.1275572888888889"/>
    <x v="1"/>
    <n v="0"/>
  </r>
  <r>
    <s v="Resident Evil: Extinction"/>
    <x v="474"/>
    <x v="827"/>
    <n v="14000"/>
    <n v="16225"/>
    <n v="85"/>
    <n v="0"/>
    <x v="26"/>
    <n v="216"/>
    <n v="94"/>
    <n v="50648679"/>
    <n v="45000000"/>
    <x v="1748"/>
    <s v="Color"/>
    <x v="5"/>
    <s v="English"/>
    <x v="8"/>
    <x v="0"/>
    <s v="English"/>
    <n v="5648679"/>
    <n v="0.12552619999999992"/>
    <s v="90-110 minutes"/>
    <n v="0.1255262"/>
    <x v="1"/>
    <n v="0"/>
  </r>
  <r>
    <s v="Resident Evil: Retribution"/>
    <x v="474"/>
    <x v="253"/>
    <n v="14000"/>
    <n v="17913"/>
    <n v="545"/>
    <n v="32000"/>
    <x v="33"/>
    <n v="239"/>
    <n v="96"/>
    <n v="42345531"/>
    <n v="65000000"/>
    <x v="383"/>
    <s v="Color"/>
    <x v="5"/>
    <s v="English"/>
    <x v="2"/>
    <x v="0"/>
    <s v="English"/>
    <n v="-22654469"/>
    <n v="-0.34853029230769228"/>
    <s v="90-110 minutes"/>
    <n v="-0.34853029230769234"/>
    <x v="2"/>
    <n v="0"/>
  </r>
  <r>
    <s v="Resurrecting the Champ"/>
    <x v="251"/>
    <x v="569"/>
    <n v="748"/>
    <n v="2417"/>
    <n v="37"/>
    <n v="689"/>
    <x v="9"/>
    <n v="104"/>
    <n v="112"/>
    <n v="3169424"/>
    <n v="13000000"/>
    <x v="1691"/>
    <s v="Color"/>
    <x v="1"/>
    <s v="English"/>
    <x v="1"/>
    <x v="1"/>
    <s v="English"/>
    <n v="-9830576"/>
    <n v="-0.75619815384615385"/>
    <s v="111-130 minutes"/>
    <n v="-0.75619815384615385"/>
    <x v="1"/>
    <n v="0"/>
  </r>
  <r>
    <s v="Return to Me"/>
    <x v="183"/>
    <x v="1233"/>
    <n v="893"/>
    <n v="3946"/>
    <n v="597"/>
    <n v="0"/>
    <x v="31"/>
    <n v="106"/>
    <n v="115"/>
    <n v="32662299"/>
    <n v="24000000"/>
    <x v="1951"/>
    <s v="Color"/>
    <x v="2"/>
    <s v="English"/>
    <x v="1"/>
    <x v="3"/>
    <s v="English"/>
    <n v="8662299"/>
    <n v="0.36092912499999996"/>
    <s v="111-130 minutes"/>
    <n v="0.36092912500000002"/>
    <x v="1"/>
    <n v="0"/>
  </r>
  <r>
    <s v="Return to Never Land"/>
    <x v="1066"/>
    <x v="1234"/>
    <n v="1000"/>
    <n v="3402"/>
    <n v="2"/>
    <n v="302"/>
    <x v="16"/>
    <n v="80"/>
    <n v="72"/>
    <n v="48423368"/>
    <n v="20000000"/>
    <x v="1952"/>
    <s v="Color"/>
    <x v="3"/>
    <s v="English"/>
    <x v="1"/>
    <x v="2"/>
    <s v="English"/>
    <n v="28423368"/>
    <n v="1.4211684"/>
    <s v="&lt;90 minutes"/>
    <n v="1.4211684"/>
    <x v="1"/>
    <n v="1"/>
  </r>
  <r>
    <s v="Return to the Blue Lagoon"/>
    <x v="474"/>
    <x v="1235"/>
    <n v="14000"/>
    <n v="14281"/>
    <n v="8"/>
    <n v="967"/>
    <x v="17"/>
    <n v="14"/>
    <n v="102"/>
    <n v="2807854"/>
    <n v="11000000"/>
    <x v="1953"/>
    <s v="Color"/>
    <x v="3"/>
    <s v="English"/>
    <x v="1"/>
    <x v="1"/>
    <s v="English"/>
    <n v="-8192146"/>
    <n v="-0.74474054545454549"/>
    <s v="90-110 minutes"/>
    <n v="-0.74474054545454549"/>
    <x v="1"/>
    <n v="0"/>
  </r>
  <r>
    <s v="Revolutionary Road"/>
    <x v="308"/>
    <x v="175"/>
    <n v="29000"/>
    <n v="53895"/>
    <n v="0"/>
    <n v="0"/>
    <x v="40"/>
    <n v="323"/>
    <n v="119"/>
    <n v="22877808"/>
    <n v="35000000"/>
    <x v="1954"/>
    <s v="Color"/>
    <x v="1"/>
    <s v="English"/>
    <x v="1"/>
    <x v="0"/>
    <s v="English"/>
    <n v="-12122192"/>
    <n v="-0.34634834285714289"/>
    <s v="111-130 minutes"/>
    <n v="-0.34634834285714283"/>
    <x v="1"/>
    <n v="0"/>
  </r>
  <r>
    <s v="RiÂ¢hie RiÂ¢h"/>
    <x v="714"/>
    <x v="855"/>
    <n v="3000"/>
    <n v="4634"/>
    <n v="80"/>
    <n v="0"/>
    <x v="41"/>
    <n v="19"/>
    <n v="95"/>
    <n v="38087756"/>
    <n v="40000000"/>
    <x v="1955"/>
    <s v="Color"/>
    <x v="2"/>
    <s v="English"/>
    <x v="1"/>
    <x v="3"/>
    <s v="English"/>
    <n v="-1912244"/>
    <n v="-4.7806099999999963E-2"/>
    <s v="90-110 minutes"/>
    <n v="-4.7806099999999997E-2"/>
    <x v="1"/>
    <n v="0"/>
  </r>
  <r>
    <s v="Richard III"/>
    <x v="95"/>
    <x v="708"/>
    <n v="21000"/>
    <n v="23962"/>
    <n v="12"/>
    <n v="0"/>
    <x v="1"/>
    <n v="56"/>
    <n v="104"/>
    <n v="2600000"/>
    <n v="6000000"/>
    <x v="1956"/>
    <s v="Color"/>
    <x v="1"/>
    <s v="English"/>
    <x v="4"/>
    <x v="0"/>
    <s v="English"/>
    <n v="-3400000"/>
    <n v="-0.56666666666666665"/>
    <s v="90-110 minutes"/>
    <n v="-0.56666666666666665"/>
    <x v="0"/>
    <n v="0"/>
  </r>
  <r>
    <s v="Riddick"/>
    <x v="81"/>
    <x v="92"/>
    <n v="14000"/>
    <n v="17551"/>
    <n v="123"/>
    <n v="39000"/>
    <x v="4"/>
    <n v="302"/>
    <n v="127"/>
    <n v="41997790"/>
    <n v="38000000"/>
    <x v="1957"/>
    <s v="Color"/>
    <x v="5"/>
    <s v="English"/>
    <x v="1"/>
    <x v="0"/>
    <s v="English"/>
    <n v="3997790"/>
    <n v="0.10520499999999999"/>
    <s v="111-130 minutes"/>
    <n v="0.10520500000000001"/>
    <x v="1"/>
    <n v="0"/>
  </r>
  <r>
    <s v="Ride Along"/>
    <x v="66"/>
    <x v="273"/>
    <n v="655"/>
    <n v="2394"/>
    <n v="167"/>
    <n v="0"/>
    <x v="21"/>
    <n v="146"/>
    <n v="99"/>
    <n v="134141530"/>
    <n v="25000000"/>
    <x v="1958"/>
    <s v="Color"/>
    <x v="5"/>
    <s v="English"/>
    <x v="1"/>
    <x v="1"/>
    <s v="English"/>
    <n v="109141530"/>
    <n v="4.3656611999999999"/>
    <s v="90-110 minutes"/>
    <n v="4.3656611999999999"/>
    <x v="1"/>
    <n v="1"/>
  </r>
  <r>
    <s v="Ride with the Devil"/>
    <x v="1067"/>
    <x v="389"/>
    <n v="3"/>
    <n v="5"/>
    <n v="0"/>
    <n v="633"/>
    <x v="9"/>
    <n v="95"/>
    <n v="148"/>
    <n v="630779"/>
    <n v="35000000"/>
    <x v="1959"/>
    <s v="Color"/>
    <x v="1"/>
    <s v="English"/>
    <x v="1"/>
    <x v="0"/>
    <s v="English"/>
    <n v="-34369221"/>
    <n v="-0.9819777428571429"/>
    <s v="131-150 minutes"/>
    <n v="-0.9819777428571429"/>
    <x v="1"/>
    <n v="0"/>
  </r>
  <r>
    <s v="Riding in Cars with Boys"/>
    <x v="1068"/>
    <x v="76"/>
    <n v="919"/>
    <n v="4796"/>
    <n v="545"/>
    <n v="0"/>
    <x v="4"/>
    <n v="89"/>
    <n v="132"/>
    <n v="29781453"/>
    <n v="48000000"/>
    <x v="1960"/>
    <s v="Color"/>
    <x v="6"/>
    <s v="English"/>
    <x v="1"/>
    <x v="1"/>
    <s v="English"/>
    <n v="-18218547"/>
    <n v="-0.37955306249999998"/>
    <s v="131-150 minutes"/>
    <n v="-0.37955306249999998"/>
    <x v="1"/>
    <n v="0"/>
  </r>
  <r>
    <s v="Righteous Kill"/>
    <x v="10"/>
    <x v="54"/>
    <n v="22000"/>
    <n v="38809"/>
    <n v="50"/>
    <n v="0"/>
    <x v="10"/>
    <n v="198"/>
    <n v="101"/>
    <n v="40076438"/>
    <n v="60000000"/>
    <x v="1961"/>
    <s v="Color"/>
    <x v="5"/>
    <s v="English"/>
    <x v="1"/>
    <x v="0"/>
    <s v="English"/>
    <n v="-19923562"/>
    <n v="-0.33205936666666669"/>
    <s v="90-110 minutes"/>
    <n v="-0.33205936666666669"/>
    <x v="2"/>
    <n v="0"/>
  </r>
  <r>
    <s v="Rio"/>
    <x v="264"/>
    <x v="875"/>
    <n v="11000"/>
    <n v="12071"/>
    <n v="107"/>
    <n v="19000"/>
    <x v="20"/>
    <n v="240"/>
    <n v="96"/>
    <n v="143618384"/>
    <n v="90000000"/>
    <x v="1962"/>
    <s v="Color"/>
    <x v="3"/>
    <s v="English"/>
    <x v="1"/>
    <x v="2"/>
    <s v="English"/>
    <n v="53618384"/>
    <n v="0.59575982222222224"/>
    <s v="90-110 minutes"/>
    <n v="0.59575982222222224"/>
    <x v="2"/>
    <n v="1"/>
  </r>
  <r>
    <s v="Rio 2"/>
    <x v="1069"/>
    <x v="875"/>
    <n v="688"/>
    <n v="1031"/>
    <n v="107"/>
    <n v="0"/>
    <x v="4"/>
    <n v="159"/>
    <n v="101"/>
    <n v="131536019"/>
    <n v="103000000"/>
    <x v="228"/>
    <s v="Color"/>
    <x v="3"/>
    <s v="English"/>
    <x v="1"/>
    <x v="2"/>
    <s v="English"/>
    <n v="28536019"/>
    <n v="0.27704872815533976"/>
    <s v="90-110 minutes"/>
    <n v="0.27704872815533982"/>
    <x v="2"/>
    <n v="0"/>
  </r>
  <r>
    <s v="Rise of the Guardians"/>
    <x v="391"/>
    <x v="1236"/>
    <n v="20000"/>
    <n v="20645"/>
    <n v="52"/>
    <n v="25000"/>
    <x v="40"/>
    <n v="256"/>
    <n v="97"/>
    <n v="103400692"/>
    <n v="145000000"/>
    <x v="1963"/>
    <s v="Color"/>
    <x v="3"/>
    <s v="English"/>
    <x v="1"/>
    <x v="3"/>
    <s v="English"/>
    <n v="-41599308"/>
    <n v="-0.28689177931034482"/>
    <s v="90-110 minutes"/>
    <n v="-0.28689177931034482"/>
    <x v="2"/>
    <n v="0"/>
  </r>
  <r>
    <s v="Rise of the Planet of the Apes"/>
    <x v="7"/>
    <x v="1237"/>
    <n v="11000"/>
    <n v="13118"/>
    <n v="81"/>
    <n v="47000"/>
    <x v="7"/>
    <n v="529"/>
    <n v="105"/>
    <n v="176740650"/>
    <n v="93000000"/>
    <x v="1926"/>
    <s v="Color"/>
    <x v="5"/>
    <s v="English"/>
    <x v="1"/>
    <x v="1"/>
    <s v="English"/>
    <n v="83740650"/>
    <n v="0.90043709677419348"/>
    <s v="90-110 minutes"/>
    <n v="0.90043709677419359"/>
    <x v="2"/>
    <n v="1"/>
  </r>
  <r>
    <s v="River's Edge"/>
    <x v="46"/>
    <x v="1238"/>
    <n v="18000"/>
    <n v="19649"/>
    <n v="28"/>
    <n v="0"/>
    <x v="19"/>
    <n v="45"/>
    <n v="99"/>
    <n v="4600000"/>
    <n v="1900000"/>
    <x v="1436"/>
    <s v="Black and White"/>
    <x v="4"/>
    <s v="English"/>
    <x v="1"/>
    <x v="0"/>
    <s v="English"/>
    <n v="2700000"/>
    <n v="1.4210526315789473"/>
    <s v="90-110 minutes"/>
    <n v="1.4210526315789473"/>
    <x v="0"/>
    <n v="1"/>
  </r>
  <r>
    <s v="Road Hard"/>
    <x v="1070"/>
    <x v="1239"/>
    <n v="563"/>
    <n v="2628"/>
    <n v="102"/>
    <n v="212"/>
    <x v="8"/>
    <n v="14"/>
    <n v="98"/>
    <n v="105943"/>
    <n v="1500000"/>
    <x v="1964"/>
    <s v="Color"/>
    <x v="2"/>
    <s v="English"/>
    <x v="1"/>
    <x v="8"/>
    <s v="English"/>
    <n v="-1394057"/>
    <n v="-0.92937133333333333"/>
    <s v="90-110 minutes"/>
    <n v="-0.92937133333333333"/>
    <x v="0"/>
    <n v="0"/>
  </r>
  <r>
    <s v="Road House"/>
    <x v="1071"/>
    <x v="1240"/>
    <n v="623"/>
    <n v="2484"/>
    <n v="9"/>
    <n v="0"/>
    <x v="27"/>
    <n v="83"/>
    <n v="114"/>
    <n v="30050028"/>
    <n v="17000000"/>
    <x v="1965"/>
    <s v="Color"/>
    <x v="5"/>
    <s v="English"/>
    <x v="1"/>
    <x v="0"/>
    <s v="English"/>
    <n v="13050028"/>
    <n v="0.7676487058823529"/>
    <s v="111-130 minutes"/>
    <n v="0.7676487058823529"/>
    <x v="1"/>
    <n v="1"/>
  </r>
  <r>
    <s v="Road to Perdition"/>
    <x v="76"/>
    <x v="175"/>
    <n v="15000"/>
    <n v="16828"/>
    <n v="0"/>
    <n v="0"/>
    <x v="18"/>
    <n v="226"/>
    <n v="117"/>
    <n v="104054514"/>
    <n v="80000000"/>
    <x v="1966"/>
    <s v="Color"/>
    <x v="4"/>
    <s v="English"/>
    <x v="1"/>
    <x v="0"/>
    <s v="English"/>
    <n v="24054514"/>
    <n v="0.30068142500000006"/>
    <s v="111-130 minutes"/>
    <n v="0.300681425"/>
    <x v="2"/>
    <n v="0"/>
  </r>
  <r>
    <s v="Road Trip"/>
    <x v="168"/>
    <x v="636"/>
    <n v="1000"/>
    <n v="3889"/>
    <n v="480"/>
    <n v="0"/>
    <x v="27"/>
    <n v="103"/>
    <n v="94"/>
    <n v="68525609"/>
    <n v="15600000"/>
    <x v="1967"/>
    <s v="Color"/>
    <x v="2"/>
    <s v="English"/>
    <x v="1"/>
    <x v="0"/>
    <s v="English"/>
    <n v="52925609"/>
    <n v="3.3926672435897434"/>
    <s v="90-110 minutes"/>
    <n v="3.3926672435897438"/>
    <x v="1"/>
    <n v="1"/>
  </r>
  <r>
    <s v="Roar"/>
    <x v="1072"/>
    <x v="1241"/>
    <n v="634"/>
    <n v="1262"/>
    <n v="4"/>
    <n v="0"/>
    <x v="4"/>
    <n v="50"/>
    <n v="102"/>
    <n v="2000000"/>
    <n v="17000000"/>
    <x v="1968"/>
    <s v="Color"/>
    <x v="3"/>
    <s v="English"/>
    <x v="1"/>
    <x v="3"/>
    <s v="English"/>
    <n v="-15000000"/>
    <n v="-0.88235294117647056"/>
    <s v="90-110 minutes"/>
    <n v="-0.88235294117647056"/>
    <x v="1"/>
    <n v="0"/>
  </r>
  <r>
    <s v="Rob Roy"/>
    <x v="83"/>
    <x v="277"/>
    <n v="14000"/>
    <n v="16125"/>
    <n v="105"/>
    <n v="0"/>
    <x v="31"/>
    <n v="44"/>
    <n v="139"/>
    <n v="31600000"/>
    <n v="28000000"/>
    <x v="1969"/>
    <s v="Color"/>
    <x v="3"/>
    <s v="English"/>
    <x v="1"/>
    <x v="0"/>
    <s v="English"/>
    <n v="3600000"/>
    <n v="0.12857142857142856"/>
    <s v="131-150 minutes"/>
    <n v="0.12857142857142856"/>
    <x v="1"/>
    <n v="0"/>
  </r>
  <r>
    <s v="Robin Hood"/>
    <x v="1073"/>
    <x v="71"/>
    <n v="891"/>
    <n v="3244"/>
    <n v="0"/>
    <n v="17000"/>
    <x v="12"/>
    <n v="343"/>
    <n v="156"/>
    <n v="105219735"/>
    <n v="200000000"/>
    <x v="1970"/>
    <s v="Color"/>
    <x v="5"/>
    <s v="English"/>
    <x v="1"/>
    <x v="1"/>
    <s v="English"/>
    <n v="-94780265"/>
    <n v="-0.47390132500000004"/>
    <s v="&gt;150 minutes"/>
    <n v="-0.47390132499999998"/>
    <x v="2"/>
    <n v="0"/>
  </r>
  <r>
    <s v="Robin Hood: Prince of Thieves"/>
    <x v="329"/>
    <x v="1219"/>
    <n v="25000"/>
    <n v="38518"/>
    <n v="58"/>
    <n v="0"/>
    <x v="31"/>
    <n v="67"/>
    <n v="155"/>
    <n v="165500000"/>
    <n v="48000000"/>
    <x v="1971"/>
    <s v="Color"/>
    <x v="5"/>
    <s v="English"/>
    <x v="1"/>
    <x v="1"/>
    <s v="English"/>
    <n v="117500000"/>
    <n v="2.4479166666666665"/>
    <s v="&gt;150 minutes"/>
    <n v="2.4479166666666665"/>
    <x v="1"/>
    <n v="1"/>
  </r>
  <r>
    <s v="RoboCop"/>
    <x v="254"/>
    <x v="655"/>
    <n v="10000"/>
    <n v="14161"/>
    <n v="294"/>
    <n v="60000"/>
    <x v="21"/>
    <n v="492"/>
    <n v="117"/>
    <n v="58607007"/>
    <n v="100000000"/>
    <x v="1972"/>
    <s v="Color"/>
    <x v="5"/>
    <s v="English"/>
    <x v="1"/>
    <x v="1"/>
    <s v="English"/>
    <n v="-41392993"/>
    <n v="-0.41392993"/>
    <s v="111-130 minutes"/>
    <n v="-0.41392993"/>
    <x v="2"/>
    <n v="0"/>
  </r>
  <r>
    <s v="RoboCop 3"/>
    <x v="232"/>
    <x v="1242"/>
    <n v="1000"/>
    <n v="3148"/>
    <n v="87"/>
    <n v="716"/>
    <x v="54"/>
    <n v="75"/>
    <n v="104"/>
    <n v="10696210"/>
    <n v="23500000"/>
    <x v="1973"/>
    <s v="Color"/>
    <x v="5"/>
    <s v="English"/>
    <x v="1"/>
    <x v="1"/>
    <s v="English"/>
    <n v="-12803790"/>
    <n v="-0.54484212765957452"/>
    <s v="90-110 minutes"/>
    <n v="-0.54484212765957452"/>
    <x v="1"/>
    <n v="0"/>
  </r>
  <r>
    <s v="Robot &amp; Frank"/>
    <x v="1074"/>
    <x v="1163"/>
    <n v="902"/>
    <n v="1980"/>
    <n v="14"/>
    <n v="13000"/>
    <x v="19"/>
    <n v="252"/>
    <n v="89"/>
    <n v="3325638"/>
    <n v="2500000"/>
    <x v="1974"/>
    <s v="Color"/>
    <x v="2"/>
    <s v="English"/>
    <x v="1"/>
    <x v="1"/>
    <s v="English"/>
    <n v="825638"/>
    <n v="0.33025520000000008"/>
    <s v="&lt;90 minutes"/>
    <n v="0.33025520000000003"/>
    <x v="0"/>
    <n v="0"/>
  </r>
  <r>
    <s v="Robots"/>
    <x v="200"/>
    <x v="666"/>
    <n v="1000"/>
    <n v="1804"/>
    <n v="77"/>
    <n v="0"/>
    <x v="26"/>
    <n v="163"/>
    <n v="91"/>
    <n v="128200012"/>
    <n v="75000000"/>
    <x v="1975"/>
    <s v="Color"/>
    <x v="3"/>
    <s v="English"/>
    <x v="1"/>
    <x v="3"/>
    <s v="English"/>
    <n v="53200012"/>
    <n v="0.70933349333333329"/>
    <s v="90-110 minutes"/>
    <n v="0.70933349333333329"/>
    <x v="2"/>
    <n v="1"/>
  </r>
  <r>
    <s v="Rock of Ages"/>
    <x v="1075"/>
    <x v="109"/>
    <n v="394"/>
    <n v="712"/>
    <n v="163"/>
    <n v="33000"/>
    <x v="11"/>
    <n v="360"/>
    <n v="136"/>
    <n v="38509342"/>
    <n v="75000000"/>
    <x v="1976"/>
    <s v="Color"/>
    <x v="2"/>
    <s v="English"/>
    <x v="1"/>
    <x v="1"/>
    <s v="English"/>
    <n v="-36490658"/>
    <n v="-0.48654210666666664"/>
    <s v="131-150 minutes"/>
    <n v="-0.48654210666666664"/>
    <x v="2"/>
    <n v="0"/>
  </r>
  <r>
    <s v="Rock Star"/>
    <x v="245"/>
    <x v="322"/>
    <n v="628"/>
    <n v="1265"/>
    <n v="65"/>
    <n v="0"/>
    <x v="21"/>
    <n v="107"/>
    <n v="105"/>
    <n v="16991902"/>
    <n v="57000000"/>
    <x v="1977"/>
    <s v="Color"/>
    <x v="1"/>
    <s v="English"/>
    <x v="1"/>
    <x v="0"/>
    <s v="English"/>
    <n v="-40008098"/>
    <n v="-0.7018964561403509"/>
    <s v="90-110 minutes"/>
    <n v="-0.7018964561403509"/>
    <x v="2"/>
    <n v="0"/>
  </r>
  <r>
    <s v="RocknRolla"/>
    <x v="402"/>
    <x v="998"/>
    <n v="27000"/>
    <n v="46944"/>
    <n v="0"/>
    <n v="12000"/>
    <x v="40"/>
    <n v="209"/>
    <n v="114"/>
    <n v="5694401"/>
    <n v="18000000"/>
    <x v="1978"/>
    <s v="Color"/>
    <x v="5"/>
    <s v="English"/>
    <x v="4"/>
    <x v="0"/>
    <s v="English"/>
    <n v="-12305599"/>
    <n v="-0.6836443888888889"/>
    <s v="111-130 minutes"/>
    <n v="-0.6836443888888889"/>
    <x v="1"/>
    <n v="0"/>
  </r>
  <r>
    <s v="Rocky"/>
    <x v="204"/>
    <x v="1243"/>
    <n v="13000"/>
    <n v="16094"/>
    <n v="80"/>
    <n v="0"/>
    <x v="6"/>
    <n v="141"/>
    <n v="145"/>
    <n v="117235247"/>
    <n v="960000"/>
    <x v="1979"/>
    <s v="Color"/>
    <x v="1"/>
    <s v="English"/>
    <x v="1"/>
    <x v="3"/>
    <s v="English"/>
    <n v="116275247"/>
    <n v="121.12004895833333"/>
    <s v="131-150 minutes"/>
    <n v="121.12004895833333"/>
    <x v="0"/>
    <n v="1"/>
  </r>
  <r>
    <s v="Rocky Balboa"/>
    <x v="204"/>
    <x v="1244"/>
    <n v="13000"/>
    <n v="15111"/>
    <n v="13000"/>
    <n v="0"/>
    <x v="2"/>
    <n v="285"/>
    <n v="139"/>
    <n v="70269171"/>
    <n v="24000000"/>
    <x v="1980"/>
    <s v="Color"/>
    <x v="1"/>
    <s v="English"/>
    <x v="1"/>
    <x v="3"/>
    <s v="English"/>
    <n v="46269171"/>
    <n v="1.927882125"/>
    <s v="131-150 minutes"/>
    <n v="1.927882125"/>
    <x v="1"/>
    <n v="1"/>
  </r>
  <r>
    <s v="Roger &amp; Me"/>
    <x v="331"/>
    <x v="369"/>
    <n v="909"/>
    <n v="1048"/>
    <n v="909"/>
    <n v="667"/>
    <x v="1"/>
    <n v="40"/>
    <n v="91"/>
    <n v="6706368"/>
    <n v="160000"/>
    <x v="1981"/>
    <s v="Color"/>
    <x v="8"/>
    <s v="English"/>
    <x v="1"/>
    <x v="0"/>
    <s v="English"/>
    <n v="6546368"/>
    <n v="40.9148"/>
    <s v="90-110 minutes"/>
    <n v="40.9148"/>
    <x v="0"/>
    <n v="1"/>
  </r>
  <r>
    <s v="Role Models"/>
    <x v="113"/>
    <x v="1245"/>
    <n v="833"/>
    <n v="3400"/>
    <n v="136"/>
    <n v="0"/>
    <x v="31"/>
    <n v="173"/>
    <n v="101"/>
    <n v="67266300"/>
    <n v="28000000"/>
    <x v="1982"/>
    <s v="Color"/>
    <x v="2"/>
    <s v="English"/>
    <x v="2"/>
    <x v="0"/>
    <s v="English"/>
    <n v="39266300"/>
    <n v="1.4023678571428571"/>
    <s v="90-110 minutes"/>
    <n v="1.4023678571428571"/>
    <x v="1"/>
    <n v="1"/>
  </r>
  <r>
    <s v="Rollerball"/>
    <x v="481"/>
    <x v="276"/>
    <n v="1000"/>
    <n v="2763"/>
    <n v="323"/>
    <n v="584"/>
    <x v="66"/>
    <n v="151"/>
    <n v="98"/>
    <n v="18990542"/>
    <n v="70000000"/>
    <x v="1983"/>
    <s v="Color"/>
    <x v="5"/>
    <s v="English"/>
    <x v="1"/>
    <x v="0"/>
    <s v="English"/>
    <n v="-51009458"/>
    <n v="-0.72870654285714287"/>
    <s v="90-110 minutes"/>
    <n v="-0.72870654285714287"/>
    <x v="2"/>
    <n v="0"/>
  </r>
  <r>
    <s v="Romeo + Juliet"/>
    <x v="308"/>
    <x v="249"/>
    <n v="29000"/>
    <n v="33791"/>
    <n v="1000"/>
    <n v="10000"/>
    <x v="9"/>
    <n v="106"/>
    <n v="120"/>
    <n v="46338728"/>
    <n v="14500000"/>
    <x v="1984"/>
    <s v="Color"/>
    <x v="1"/>
    <s v="English"/>
    <x v="1"/>
    <x v="1"/>
    <s v="English"/>
    <n v="31838728"/>
    <n v="2.1957743448275862"/>
    <s v="111-130 minutes"/>
    <n v="2.1957743448275862"/>
    <x v="1"/>
    <n v="1"/>
  </r>
  <r>
    <s v="Romeo Is Bleeding"/>
    <x v="254"/>
    <x v="1246"/>
    <n v="10000"/>
    <n v="13160"/>
    <n v="34"/>
    <n v="561"/>
    <x v="0"/>
    <n v="30"/>
    <n v="100"/>
    <n v="3275585"/>
    <n v="11500000"/>
    <x v="1985"/>
    <s v="Color"/>
    <x v="5"/>
    <s v="English"/>
    <x v="4"/>
    <x v="0"/>
    <s v="English"/>
    <n v="-8224415"/>
    <n v="-0.71516652173913042"/>
    <s v="90-110 minutes"/>
    <n v="-0.71516652173913042"/>
    <x v="1"/>
    <n v="0"/>
  </r>
  <r>
    <s v="Romeo Must Die"/>
    <x v="447"/>
    <x v="513"/>
    <n v="5000"/>
    <n v="9082"/>
    <n v="43"/>
    <n v="0"/>
    <x v="8"/>
    <n v="70"/>
    <n v="115"/>
    <n v="55973336"/>
    <n v="25000000"/>
    <x v="1986"/>
    <s v="Color"/>
    <x v="5"/>
    <s v="English"/>
    <x v="1"/>
    <x v="0"/>
    <s v="English"/>
    <n v="30973336"/>
    <n v="1.2389334399999998"/>
    <s v="111-130 minutes"/>
    <n v="1.2389334400000001"/>
    <x v="1"/>
    <n v="1"/>
  </r>
  <r>
    <s v="Ronin"/>
    <x v="10"/>
    <x v="1226"/>
    <n v="22000"/>
    <n v="24270"/>
    <n v="287"/>
    <n v="0"/>
    <x v="40"/>
    <n v="149"/>
    <n v="122"/>
    <n v="41609593"/>
    <n v="55000000"/>
    <x v="1987"/>
    <s v="Color"/>
    <x v="5"/>
    <s v="English"/>
    <x v="4"/>
    <x v="0"/>
    <s v="English"/>
    <n v="-13390407"/>
    <n v="-0.24346194545454547"/>
    <s v="111-130 minutes"/>
    <n v="-0.24346194545454544"/>
    <x v="2"/>
    <n v="0"/>
  </r>
  <r>
    <s v="Room"/>
    <x v="1076"/>
    <x v="1247"/>
    <n v="805"/>
    <n v="2499"/>
    <n v="412"/>
    <n v="72000"/>
    <x v="15"/>
    <n v="421"/>
    <n v="118"/>
    <n v="14677654"/>
    <n v="13000000"/>
    <x v="1560"/>
    <s v="Color"/>
    <x v="1"/>
    <s v="English"/>
    <x v="31"/>
    <x v="0"/>
    <s v="English"/>
    <n v="1677654"/>
    <n v="0.12905030769230774"/>
    <s v="111-130 minutes"/>
    <n v="0.12905030769230769"/>
    <x v="1"/>
    <n v="0"/>
  </r>
  <r>
    <s v="Rosewater"/>
    <x v="1077"/>
    <x v="1248"/>
    <n v="374"/>
    <n v="1283"/>
    <n v="593"/>
    <n v="5000"/>
    <x v="0"/>
    <n v="129"/>
    <n v="103"/>
    <n v="3093491"/>
    <n v="5000000"/>
    <x v="1201"/>
    <s v="Color"/>
    <x v="6"/>
    <s v="English"/>
    <x v="1"/>
    <x v="0"/>
    <s v="English"/>
    <n v="-1906509"/>
    <n v="-0.38130180000000002"/>
    <s v="90-110 minutes"/>
    <n v="-0.38130180000000002"/>
    <x v="0"/>
    <n v="0"/>
  </r>
  <r>
    <s v="Rounders"/>
    <x v="153"/>
    <x v="934"/>
    <n v="13000"/>
    <n v="14890"/>
    <n v="131"/>
    <n v="0"/>
    <x v="14"/>
    <n v="128"/>
    <n v="121"/>
    <n v="22905674"/>
    <n v="12000000"/>
    <x v="1988"/>
    <s v="Color"/>
    <x v="4"/>
    <s v="English"/>
    <x v="1"/>
    <x v="0"/>
    <s v="English"/>
    <n v="10905674"/>
    <n v="0.90880616666666669"/>
    <s v="111-130 minutes"/>
    <n v="0.90880616666666669"/>
    <x v="1"/>
    <n v="1"/>
  </r>
  <r>
    <s v="Rubber"/>
    <x v="1078"/>
    <x v="1249"/>
    <n v="353"/>
    <n v="1498"/>
    <n v="248"/>
    <n v="46000"/>
    <x v="16"/>
    <n v="230"/>
    <n v="82"/>
    <n v="98017"/>
    <n v="500000"/>
    <x v="1989"/>
    <s v="Color"/>
    <x v="2"/>
    <s v="English"/>
    <x v="8"/>
    <x v="0"/>
    <s v="English"/>
    <n v="-401983"/>
    <n v="-0.80396599999999996"/>
    <s v="&lt;90 minutes"/>
    <n v="-0.80396599999999996"/>
    <x v="0"/>
    <n v="0"/>
  </r>
  <r>
    <s v="Ruby in Paradise"/>
    <x v="1079"/>
    <x v="1250"/>
    <n v="159"/>
    <n v="423"/>
    <n v="9"/>
    <n v="81"/>
    <x v="2"/>
    <n v="11"/>
    <n v="114"/>
    <n v="1001437"/>
    <n v="800000"/>
    <x v="1990"/>
    <s v="Color"/>
    <x v="1"/>
    <s v="English"/>
    <x v="1"/>
    <x v="0"/>
    <s v="English"/>
    <n v="201437"/>
    <n v="0.25179624999999994"/>
    <s v="111-130 minutes"/>
    <n v="0.25179625"/>
    <x v="0"/>
    <n v="0"/>
  </r>
  <r>
    <s v="Rudderless"/>
    <x v="784"/>
    <x v="1251"/>
    <n v="745"/>
    <n v="1986"/>
    <n v="0"/>
    <n v="0"/>
    <x v="1"/>
    <n v="44"/>
    <n v="105"/>
    <n v="37440"/>
    <n v="5000000"/>
    <x v="114"/>
    <s v="Color"/>
    <x v="2"/>
    <s v="English"/>
    <x v="1"/>
    <x v="0"/>
    <s v="English"/>
    <n v="-4962560"/>
    <n v="-0.99251199999999995"/>
    <s v="90-110 minutes"/>
    <n v="-0.99251199999999995"/>
    <x v="0"/>
    <n v="0"/>
  </r>
  <r>
    <s v="Rugrats Go Wild"/>
    <x v="1080"/>
    <x v="1252"/>
    <n v="971"/>
    <n v="3017"/>
    <n v="0"/>
    <n v="329"/>
    <x v="5"/>
    <n v="45"/>
    <n v="80"/>
    <n v="39399750"/>
    <n v="25000000"/>
    <x v="153"/>
    <s v="Color"/>
    <x v="3"/>
    <s v="English"/>
    <x v="1"/>
    <x v="3"/>
    <s v="English"/>
    <n v="14399750"/>
    <n v="0.57599"/>
    <s v="&lt;90 minutes"/>
    <n v="0.57599"/>
    <x v="1"/>
    <n v="1"/>
  </r>
  <r>
    <s v="Rugrats in Paris: The Movie"/>
    <x v="1080"/>
    <x v="1253"/>
    <n v="971"/>
    <n v="4527"/>
    <n v="0"/>
    <n v="181"/>
    <x v="8"/>
    <n v="41"/>
    <n v="78"/>
    <n v="76501438"/>
    <n v="30000000"/>
    <x v="1951"/>
    <s v="Color"/>
    <x v="3"/>
    <s v="English"/>
    <x v="2"/>
    <x v="2"/>
    <s v="English"/>
    <n v="46501438"/>
    <n v="1.5500479333333335"/>
    <s v="&lt;90 minutes"/>
    <n v="1.5500479333333332"/>
    <x v="1"/>
    <n v="1"/>
  </r>
  <r>
    <s v="Rumble in the Bronx"/>
    <x v="1081"/>
    <x v="1254"/>
    <n v="186"/>
    <n v="407"/>
    <n v="7"/>
    <n v="0"/>
    <x v="12"/>
    <n v="62"/>
    <n v="89"/>
    <n v="32333860"/>
    <n v="7500000"/>
    <x v="1991"/>
    <s v="Color"/>
    <x v="5"/>
    <s v="Cantonese"/>
    <x v="5"/>
    <x v="0"/>
    <s v="Other language"/>
    <n v="24833860"/>
    <n v="3.3111813333333338"/>
    <s v="&lt;90 minutes"/>
    <n v="3.3111813333333333"/>
    <x v="0"/>
    <n v="1"/>
  </r>
  <r>
    <s v="Run All Night"/>
    <x v="83"/>
    <x v="852"/>
    <n v="14000"/>
    <n v="16992"/>
    <n v="174"/>
    <n v="15000"/>
    <x v="0"/>
    <n v="236"/>
    <n v="114"/>
    <n v="26442251"/>
    <n v="50000000"/>
    <x v="1992"/>
    <s v="Color"/>
    <x v="5"/>
    <s v="English"/>
    <x v="1"/>
    <x v="0"/>
    <s v="English"/>
    <n v="-23557749"/>
    <n v="-0.47115498"/>
    <s v="111-130 minutes"/>
    <n v="-0.47115498"/>
    <x v="1"/>
    <n v="0"/>
  </r>
  <r>
    <s v="Run Lola Run"/>
    <x v="1082"/>
    <x v="484"/>
    <n v="486"/>
    <n v="623"/>
    <n v="670"/>
    <n v="0"/>
    <x v="24"/>
    <n v="181"/>
    <n v="81"/>
    <n v="7267324"/>
    <n v="3500000"/>
    <x v="1993"/>
    <s v="Black and White"/>
    <x v="4"/>
    <s v="German"/>
    <x v="2"/>
    <x v="0"/>
    <s v="Other language"/>
    <n v="3767324"/>
    <n v="1.0763782857142856"/>
    <s v="&lt;90 minutes"/>
    <n v="1.0763782857142856"/>
    <x v="0"/>
    <n v="1"/>
  </r>
  <r>
    <s v="Runaway Bride"/>
    <x v="173"/>
    <x v="755"/>
    <n v="8000"/>
    <n v="12790"/>
    <n v="0"/>
    <n v="0"/>
    <x v="37"/>
    <n v="103"/>
    <n v="116"/>
    <n v="152149590"/>
    <n v="70000000"/>
    <x v="1994"/>
    <s v="Color"/>
    <x v="2"/>
    <s v="English"/>
    <x v="1"/>
    <x v="3"/>
    <s v="English"/>
    <n v="82149590"/>
    <n v="1.1735655714285715"/>
    <s v="111-130 minutes"/>
    <n v="1.1735655714285713"/>
    <x v="2"/>
    <n v="1"/>
  </r>
  <r>
    <s v="Runner Runner"/>
    <x v="244"/>
    <x v="1255"/>
    <n v="3000"/>
    <n v="5706"/>
    <n v="65"/>
    <n v="0"/>
    <x v="5"/>
    <n v="184"/>
    <n v="88"/>
    <n v="19316646"/>
    <n v="30000000"/>
    <x v="1823"/>
    <s v="Color"/>
    <x v="4"/>
    <s v="English"/>
    <x v="1"/>
    <x v="0"/>
    <s v="English"/>
    <n v="-10683354"/>
    <n v="-0.35611179999999998"/>
    <s v="&lt;90 minutes"/>
    <n v="-0.35611179999999998"/>
    <x v="1"/>
    <n v="0"/>
  </r>
  <r>
    <s v="Running Scared"/>
    <x v="14"/>
    <x v="1256"/>
    <n v="23000"/>
    <n v="27381"/>
    <n v="47"/>
    <n v="0"/>
    <x v="14"/>
    <n v="157"/>
    <n v="122"/>
    <n v="6855137"/>
    <n v="17000000"/>
    <x v="1995"/>
    <s v="Color"/>
    <x v="5"/>
    <s v="English"/>
    <x v="2"/>
    <x v="0"/>
    <s v="English"/>
    <n v="-10144863"/>
    <n v="-0.59675664705882348"/>
    <s v="111-130 minutes"/>
    <n v="-0.59675664705882348"/>
    <x v="1"/>
    <n v="0"/>
  </r>
  <r>
    <s v="Running with Scissors"/>
    <x v="1083"/>
    <x v="648"/>
    <n v="433"/>
    <n v="1291"/>
    <n v="708"/>
    <n v="0"/>
    <x v="21"/>
    <n v="132"/>
    <n v="122"/>
    <n v="6754898"/>
    <n v="12000000"/>
    <x v="1996"/>
    <s v="Color"/>
    <x v="2"/>
    <s v="English"/>
    <x v="1"/>
    <x v="0"/>
    <s v="English"/>
    <n v="-5245102"/>
    <n v="-0.43709183333333335"/>
    <s v="111-130 minutes"/>
    <n v="-0.43709183333333335"/>
    <x v="1"/>
    <n v="0"/>
  </r>
  <r>
    <s v="Rush"/>
    <x v="92"/>
    <x v="59"/>
    <n v="26000"/>
    <n v="37206"/>
    <n v="2000"/>
    <n v="83000"/>
    <x v="6"/>
    <n v="393"/>
    <n v="123"/>
    <n v="26903709"/>
    <n v="38000000"/>
    <x v="1997"/>
    <s v="Color"/>
    <x v="5"/>
    <s v="English"/>
    <x v="4"/>
    <x v="0"/>
    <s v="English"/>
    <n v="-11096291"/>
    <n v="-0.29200765789473682"/>
    <s v="111-130 minutes"/>
    <n v="-0.29200765789473682"/>
    <x v="1"/>
    <n v="0"/>
  </r>
  <r>
    <s v="Rush Hour 2"/>
    <x v="1084"/>
    <x v="129"/>
    <n v="191"/>
    <n v="664"/>
    <n v="420"/>
    <n v="0"/>
    <x v="0"/>
    <n v="127"/>
    <n v="90"/>
    <n v="226138454"/>
    <n v="90000000"/>
    <x v="1788"/>
    <s v="Color"/>
    <x v="5"/>
    <s v="English"/>
    <x v="1"/>
    <x v="1"/>
    <s v="English"/>
    <n v="136138454"/>
    <n v="1.5126494888888891"/>
    <s v="90-110 minutes"/>
    <n v="1.5126494888888888"/>
    <x v="2"/>
    <n v="1"/>
  </r>
  <r>
    <s v="Rush Hour 3"/>
    <x v="1085"/>
    <x v="129"/>
    <n v="268"/>
    <n v="1125"/>
    <n v="420"/>
    <n v="0"/>
    <x v="21"/>
    <n v="162"/>
    <n v="91"/>
    <n v="140080850"/>
    <n v="140000000"/>
    <x v="1998"/>
    <s v="Color"/>
    <x v="5"/>
    <s v="English"/>
    <x v="1"/>
    <x v="1"/>
    <s v="English"/>
    <n v="80850"/>
    <n v="5.7749999999989754E-4"/>
    <s v="90-110 minutes"/>
    <n v="5.775E-4"/>
    <x v="2"/>
    <n v="0"/>
  </r>
  <r>
    <s v="Rushmore"/>
    <x v="365"/>
    <x v="365"/>
    <n v="13000"/>
    <n v="15716"/>
    <n v="0"/>
    <n v="5000"/>
    <x v="18"/>
    <n v="179"/>
    <n v="93"/>
    <n v="17096053"/>
    <n v="9000000"/>
    <x v="1999"/>
    <s v="Color"/>
    <x v="2"/>
    <s v="English"/>
    <x v="1"/>
    <x v="0"/>
    <s v="English"/>
    <n v="8096053"/>
    <n v="0.89956144444444441"/>
    <s v="90-110 minutes"/>
    <n v="0.89956144444444441"/>
    <x v="1"/>
    <n v="1"/>
  </r>
  <r>
    <s v="S.W.A.T."/>
    <x v="31"/>
    <x v="1257"/>
    <n v="10000"/>
    <n v="14486"/>
    <n v="69"/>
    <n v="0"/>
    <x v="10"/>
    <n v="144"/>
    <n v="117"/>
    <n v="116643346"/>
    <n v="80000000"/>
    <x v="2000"/>
    <s v="Color"/>
    <x v="5"/>
    <s v="English"/>
    <x v="1"/>
    <x v="1"/>
    <s v="English"/>
    <n v="36643346"/>
    <n v="0.45804182500000001"/>
    <s v="111-130 minutes"/>
    <n v="0.45804182500000001"/>
    <x v="2"/>
    <n v="0"/>
  </r>
  <r>
    <s v="Sabotage"/>
    <x v="1086"/>
    <x v="661"/>
    <n v="1000"/>
    <n v="1458"/>
    <n v="453"/>
    <n v="10000"/>
    <x v="34"/>
    <n v="233"/>
    <n v="109"/>
    <n v="10499968"/>
    <n v="35000000"/>
    <x v="2001"/>
    <s v="Color"/>
    <x v="5"/>
    <s v="English"/>
    <x v="1"/>
    <x v="0"/>
    <s v="English"/>
    <n v="-24500032"/>
    <n v="-0.7000009142857142"/>
    <s v="90-110 minutes"/>
    <n v="-0.70000091428571432"/>
    <x v="1"/>
    <n v="0"/>
  </r>
  <r>
    <s v="Safe"/>
    <x v="448"/>
    <x v="1046"/>
    <n v="26000"/>
    <n v="27759"/>
    <n v="132"/>
    <n v="12000"/>
    <x v="27"/>
    <n v="258"/>
    <n v="94"/>
    <n v="17120019"/>
    <n v="30000000"/>
    <x v="334"/>
    <s v="Color"/>
    <x v="5"/>
    <s v="English"/>
    <x v="1"/>
    <x v="0"/>
    <s v="English"/>
    <n v="-12879981"/>
    <n v="-0.42933270000000001"/>
    <s v="90-110 minutes"/>
    <n v="-0.42933270000000001"/>
    <x v="1"/>
    <n v="0"/>
  </r>
  <r>
    <s v="Safe Haven"/>
    <x v="1087"/>
    <x v="196"/>
    <n v="576"/>
    <n v="1554"/>
    <n v="529"/>
    <n v="23000"/>
    <x v="12"/>
    <n v="184"/>
    <n v="115"/>
    <n v="71346930"/>
    <n v="28000000"/>
    <x v="2002"/>
    <s v="Color"/>
    <x v="1"/>
    <s v="English"/>
    <x v="1"/>
    <x v="1"/>
    <s v="English"/>
    <n v="43346930"/>
    <n v="1.548104642857143"/>
    <s v="111-130 minutes"/>
    <n v="1.5481046428571428"/>
    <x v="1"/>
    <n v="1"/>
  </r>
  <r>
    <s v="Safe House"/>
    <x v="15"/>
    <x v="461"/>
    <n v="18000"/>
    <n v="36237"/>
    <n v="79"/>
    <n v="19000"/>
    <x v="9"/>
    <n v="298"/>
    <n v="115"/>
    <n v="126149655"/>
    <n v="85000000"/>
    <x v="2003"/>
    <s v="Color"/>
    <x v="5"/>
    <s v="English"/>
    <x v="1"/>
    <x v="0"/>
    <s v="English"/>
    <n v="41149655"/>
    <n v="0.48411358823529405"/>
    <s v="111-130 minutes"/>
    <n v="0.4841135882352941"/>
    <x v="2"/>
    <n v="0"/>
  </r>
  <r>
    <s v="Safe Men"/>
    <x v="1088"/>
    <x v="168"/>
    <n v="499"/>
    <n v="1141"/>
    <n v="29"/>
    <n v="157"/>
    <x v="8"/>
    <n v="33"/>
    <n v="88"/>
    <n v="21210"/>
    <n v="1000000"/>
    <x v="2004"/>
    <s v="Color"/>
    <x v="2"/>
    <s v="English"/>
    <x v="1"/>
    <x v="0"/>
    <s v="English"/>
    <n v="-978790"/>
    <n v="-0.97879000000000005"/>
    <s v="&lt;90 minutes"/>
    <n v="-0.97879000000000005"/>
    <x v="0"/>
    <n v="0"/>
  </r>
  <r>
    <s v="Safety Not Guaranteed"/>
    <x v="834"/>
    <x v="939"/>
    <n v="934"/>
    <n v="2714"/>
    <n v="365"/>
    <n v="31000"/>
    <x v="20"/>
    <n v="271"/>
    <n v="86"/>
    <n v="4007792"/>
    <n v="750000"/>
    <x v="2005"/>
    <s v="Color"/>
    <x v="2"/>
    <s v="English"/>
    <x v="1"/>
    <x v="0"/>
    <s v="English"/>
    <n v="3257792"/>
    <n v="4.3437226666666664"/>
    <s v="&lt;90 minutes"/>
    <n v="4.3437226666666664"/>
    <x v="0"/>
    <n v="1"/>
  </r>
  <r>
    <s v="Sahara"/>
    <x v="277"/>
    <x v="1258"/>
    <n v="11000"/>
    <n v="13073"/>
    <n v="42"/>
    <n v="0"/>
    <x v="10"/>
    <n v="163"/>
    <n v="124"/>
    <n v="68642452"/>
    <n v="130000000"/>
    <x v="78"/>
    <s v="Color"/>
    <x v="5"/>
    <s v="English"/>
    <x v="4"/>
    <x v="1"/>
    <s v="English"/>
    <n v="-61357548"/>
    <n v="-0.47198113846153844"/>
    <s v="111-130 minutes"/>
    <n v="-0.47198113846153844"/>
    <x v="2"/>
    <n v="0"/>
  </r>
  <r>
    <s v="Saint John of Las Vegas"/>
    <x v="478"/>
    <x v="1259"/>
    <n v="22000"/>
    <n v="36885"/>
    <n v="0"/>
    <n v="407"/>
    <x v="16"/>
    <n v="45"/>
    <n v="85"/>
    <n v="100669"/>
    <n v="3800000"/>
    <x v="573"/>
    <s v="Color"/>
    <x v="2"/>
    <s v="English"/>
    <x v="1"/>
    <x v="0"/>
    <s v="English"/>
    <n v="-3699331"/>
    <n v="-0.97350815789473688"/>
    <s v="&lt;90 minutes"/>
    <n v="-0.97350815789473688"/>
    <x v="0"/>
    <n v="0"/>
  </r>
  <r>
    <s v="Saint Ralph"/>
    <x v="953"/>
    <x v="1260"/>
    <n v="393"/>
    <n v="955"/>
    <n v="12"/>
    <n v="989"/>
    <x v="7"/>
    <n v="47"/>
    <n v="98"/>
    <n v="795126"/>
    <n v="6000000"/>
    <x v="2006"/>
    <s v="Color"/>
    <x v="2"/>
    <s v="English"/>
    <x v="14"/>
    <x v="1"/>
    <s v="English"/>
    <n v="-5204874"/>
    <n v="-0.867479"/>
    <s v="90-110 minutes"/>
    <n v="-0.867479"/>
    <x v="0"/>
    <n v="0"/>
  </r>
  <r>
    <s v="Saints and Soldiers"/>
    <x v="1089"/>
    <x v="1261"/>
    <n v="214"/>
    <n v="587"/>
    <n v="38"/>
    <n v="1000"/>
    <x v="9"/>
    <n v="33"/>
    <n v="90"/>
    <n v="1310270"/>
    <n v="780000"/>
    <x v="2007"/>
    <s v="Color"/>
    <x v="5"/>
    <s v="English"/>
    <x v="1"/>
    <x v="1"/>
    <s v="English"/>
    <n v="530270"/>
    <n v="0.67983333333333329"/>
    <s v="90-110 minutes"/>
    <n v="0.67983333333333329"/>
    <x v="0"/>
    <n v="1"/>
  </r>
  <r>
    <s v="Salt"/>
    <x v="82"/>
    <x v="431"/>
    <n v="11000"/>
    <n v="12406"/>
    <n v="176"/>
    <n v="23000"/>
    <x v="4"/>
    <n v="330"/>
    <n v="101"/>
    <n v="118311368"/>
    <n v="110000000"/>
    <x v="2008"/>
    <s v="Color"/>
    <x v="5"/>
    <s v="English"/>
    <x v="1"/>
    <x v="1"/>
    <s v="English"/>
    <n v="8311368"/>
    <n v="7.5557890909090819E-2"/>
    <s v="90-110 minutes"/>
    <n v="7.5557890909090902E-2"/>
    <x v="2"/>
    <n v="0"/>
  </r>
  <r>
    <s v="Salvation Boulevard"/>
    <x v="720"/>
    <x v="1262"/>
    <n v="472"/>
    <n v="561"/>
    <n v="3"/>
    <n v="1000"/>
    <x v="13"/>
    <n v="48"/>
    <n v="96"/>
    <n v="27445"/>
    <n v="9000000"/>
    <x v="2009"/>
    <s v="Color"/>
    <x v="5"/>
    <s v="English"/>
    <x v="1"/>
    <x v="0"/>
    <s v="English"/>
    <n v="-8972555"/>
    <n v="-0.99695055555555556"/>
    <s v="90-110 minutes"/>
    <n v="-0.99695055555555556"/>
    <x v="1"/>
    <n v="0"/>
  </r>
  <r>
    <s v="Samsara"/>
    <x v="1090"/>
    <x v="1263"/>
    <n v="48"/>
    <n v="48"/>
    <n v="330"/>
    <n v="26000"/>
    <x v="43"/>
    <n v="115"/>
    <n v="102"/>
    <n v="2601847"/>
    <n v="4000000"/>
    <x v="2010"/>
    <s v="Color"/>
    <x v="8"/>
    <s v="None"/>
    <x v="1"/>
    <x v="1"/>
    <s v="Other language"/>
    <n v="-1398153"/>
    <n v="-0.34953825000000005"/>
    <s v="90-110 minutes"/>
    <n v="-0.34953824999999999"/>
    <x v="0"/>
    <n v="0"/>
  </r>
  <r>
    <s v="San Andreas"/>
    <x v="260"/>
    <x v="434"/>
    <n v="12000"/>
    <n v="16718"/>
    <n v="62"/>
    <n v="52000"/>
    <x v="8"/>
    <n v="358"/>
    <n v="114"/>
    <n v="155181732"/>
    <n v="110000000"/>
    <x v="2011"/>
    <s v="Color"/>
    <x v="5"/>
    <s v="English"/>
    <x v="1"/>
    <x v="1"/>
    <s v="English"/>
    <n v="45181732"/>
    <n v="0.41074301818181813"/>
    <s v="111-130 minutes"/>
    <n v="0.41074301818181819"/>
    <x v="2"/>
    <n v="0"/>
  </r>
  <r>
    <s v="Sanctum"/>
    <x v="3"/>
    <x v="1264"/>
    <n v="2000"/>
    <n v="3892"/>
    <n v="24"/>
    <n v="11000"/>
    <x v="11"/>
    <n v="244"/>
    <n v="108"/>
    <n v="23070045"/>
    <n v="30000000"/>
    <x v="2012"/>
    <s v="Color"/>
    <x v="3"/>
    <s v="English"/>
    <x v="1"/>
    <x v="0"/>
    <s v="English"/>
    <n v="-6929955"/>
    <n v="-0.2309985"/>
    <s v="90-110 minutes"/>
    <n v="-0.2309985"/>
    <x v="1"/>
    <n v="0"/>
  </r>
  <r>
    <s v="Sarah's Key"/>
    <x v="620"/>
    <x v="1265"/>
    <n v="1000"/>
    <n v="2140"/>
    <n v="15"/>
    <n v="0"/>
    <x v="1"/>
    <n v="136"/>
    <n v="111"/>
    <n v="7691700"/>
    <n v="10000000"/>
    <x v="2013"/>
    <s v="Color"/>
    <x v="1"/>
    <s v="French"/>
    <x v="8"/>
    <x v="1"/>
    <s v="Other language"/>
    <n v="-2308300"/>
    <n v="-0.23082999999999998"/>
    <s v="111-130 minutes"/>
    <n v="-0.23083000000000001"/>
    <x v="1"/>
    <n v="0"/>
  </r>
  <r>
    <s v="Savage Grace"/>
    <x v="555"/>
    <x v="1266"/>
    <n v="13000"/>
    <n v="15093"/>
    <n v="4"/>
    <n v="0"/>
    <x v="11"/>
    <n v="121"/>
    <n v="97"/>
    <n v="434417"/>
    <n v="4600000"/>
    <x v="2014"/>
    <s v="Color"/>
    <x v="1"/>
    <s v="English"/>
    <x v="0"/>
    <x v="4"/>
    <s v="English"/>
    <n v="-4165583"/>
    <n v="-0.9055615217391304"/>
    <s v="90-110 minutes"/>
    <n v="-0.9055615217391304"/>
    <x v="0"/>
    <n v="0"/>
  </r>
  <r>
    <s v="Savages"/>
    <x v="60"/>
    <x v="146"/>
    <n v="749"/>
    <n v="1948"/>
    <n v="0"/>
    <n v="28000"/>
    <x v="27"/>
    <n v="339"/>
    <n v="141"/>
    <n v="47307550"/>
    <n v="45000000"/>
    <x v="2015"/>
    <s v="Black and White"/>
    <x v="4"/>
    <s v="English"/>
    <x v="1"/>
    <x v="0"/>
    <s v="English"/>
    <n v="2307550"/>
    <n v="5.1278888888888874E-2"/>
    <s v="131-150 minutes"/>
    <n v="5.1278888888888888E-2"/>
    <x v="1"/>
    <n v="0"/>
  </r>
  <r>
    <s v="Save the Last Dance"/>
    <x v="250"/>
    <x v="488"/>
    <n v="656"/>
    <n v="1307"/>
    <n v="49"/>
    <n v="0"/>
    <x v="8"/>
    <n v="101"/>
    <n v="112"/>
    <n v="91038276"/>
    <n v="13000000"/>
    <x v="640"/>
    <s v="Color"/>
    <x v="1"/>
    <s v="English"/>
    <x v="1"/>
    <x v="1"/>
    <s v="English"/>
    <n v="78038276"/>
    <n v="6.0029443076923075"/>
    <s v="111-130 minutes"/>
    <n v="6.0029443076923075"/>
    <x v="1"/>
    <n v="1"/>
  </r>
  <r>
    <s v="Saved!"/>
    <x v="714"/>
    <x v="1267"/>
    <n v="3000"/>
    <n v="5668"/>
    <n v="12"/>
    <n v="0"/>
    <x v="31"/>
    <n v="121"/>
    <n v="92"/>
    <n v="8786715"/>
    <n v="5000000"/>
    <x v="921"/>
    <s v="Color"/>
    <x v="2"/>
    <s v="English"/>
    <x v="1"/>
    <x v="1"/>
    <s v="English"/>
    <n v="3786715"/>
    <n v="0.7573430000000001"/>
    <s v="90-110 minutes"/>
    <n v="0.75734299999999999"/>
    <x v="0"/>
    <n v="1"/>
  </r>
  <r>
    <s v="Saving Mr. Banks"/>
    <x v="76"/>
    <x v="1268"/>
    <n v="15000"/>
    <n v="19809"/>
    <n v="102"/>
    <n v="39000"/>
    <x v="1"/>
    <n v="405"/>
    <n v="125"/>
    <n v="83299761"/>
    <n v="35000000"/>
    <x v="1901"/>
    <s v="Color"/>
    <x v="6"/>
    <s v="English"/>
    <x v="1"/>
    <x v="1"/>
    <s v="English"/>
    <n v="48299761"/>
    <n v="1.3799931714285716"/>
    <s v="111-130 minutes"/>
    <n v="1.3799931714285714"/>
    <x v="1"/>
    <n v="1"/>
  </r>
  <r>
    <s v="Saving Private Ryan"/>
    <x v="76"/>
    <x v="110"/>
    <n v="15000"/>
    <n v="44998"/>
    <n v="14000"/>
    <n v="22000"/>
    <x v="46"/>
    <n v="219"/>
    <n v="169"/>
    <n v="216119491"/>
    <n v="70000000"/>
    <x v="508"/>
    <s v="Color"/>
    <x v="5"/>
    <s v="English"/>
    <x v="1"/>
    <x v="0"/>
    <s v="English"/>
    <n v="146119491"/>
    <n v="2.0874212999999999"/>
    <s v="&gt;150 minutes"/>
    <n v="2.0874212999999999"/>
    <x v="2"/>
    <n v="1"/>
  </r>
  <r>
    <s v="Saving Silverman"/>
    <x v="1091"/>
    <x v="314"/>
    <n v="240"/>
    <n v="664"/>
    <n v="221"/>
    <n v="739"/>
    <x v="11"/>
    <n v="97"/>
    <n v="96"/>
    <n v="19351569"/>
    <n v="22000000"/>
    <x v="2016"/>
    <s v="Color"/>
    <x v="2"/>
    <s v="English"/>
    <x v="1"/>
    <x v="1"/>
    <s v="English"/>
    <n v="-2648431"/>
    <n v="-0.12038322727272732"/>
    <s v="90-110 minutes"/>
    <n v="-0.12038322727272727"/>
    <x v="1"/>
    <n v="0"/>
  </r>
  <r>
    <s v="Saw"/>
    <x v="1092"/>
    <x v="555"/>
    <n v="2000"/>
    <n v="5161"/>
    <n v="0"/>
    <n v="0"/>
    <x v="18"/>
    <n v="287"/>
    <n v="103"/>
    <n v="55153403"/>
    <n v="1200000"/>
    <x v="2017"/>
    <s v="Color"/>
    <x v="0"/>
    <s v="English"/>
    <x v="1"/>
    <x v="0"/>
    <s v="English"/>
    <n v="53953403"/>
    <n v="44.961169166666664"/>
    <s v="90-110 minutes"/>
    <n v="44.961169166666664"/>
    <x v="0"/>
    <n v="1"/>
  </r>
  <r>
    <s v="Saw 3D: The Final Chapter"/>
    <x v="1093"/>
    <x v="1269"/>
    <n v="723"/>
    <n v="1978"/>
    <n v="52"/>
    <n v="12000"/>
    <x v="5"/>
    <n v="178"/>
    <n v="90"/>
    <n v="45670855"/>
    <n v="20000000"/>
    <x v="1970"/>
    <s v="Color"/>
    <x v="0"/>
    <s v="English"/>
    <x v="14"/>
    <x v="0"/>
    <s v="English"/>
    <n v="25670855"/>
    <n v="1.2835427500000001"/>
    <s v="90-110 minutes"/>
    <n v="1.2835427500000001"/>
    <x v="1"/>
    <n v="1"/>
  </r>
  <r>
    <s v="Saw II"/>
    <x v="43"/>
    <x v="1231"/>
    <n v="1000"/>
    <n v="4134"/>
    <n v="163"/>
    <n v="0"/>
    <x v="0"/>
    <n v="250"/>
    <n v="95"/>
    <n v="87025093"/>
    <n v="4000000"/>
    <x v="1078"/>
    <s v="Color"/>
    <x v="0"/>
    <s v="English"/>
    <x v="1"/>
    <x v="0"/>
    <s v="English"/>
    <n v="83025093"/>
    <n v="20.75627325"/>
    <s v="90-110 minutes"/>
    <n v="20.75627325"/>
    <x v="0"/>
    <n v="1"/>
  </r>
  <r>
    <s v="Saw III"/>
    <x v="1093"/>
    <x v="1231"/>
    <n v="723"/>
    <n v="3189"/>
    <n v="163"/>
    <n v="0"/>
    <x v="21"/>
    <n v="210"/>
    <n v="121"/>
    <n v="80150343"/>
    <n v="10000000"/>
    <x v="2018"/>
    <s v="Color"/>
    <x v="0"/>
    <s v="English"/>
    <x v="1"/>
    <x v="0"/>
    <s v="English"/>
    <n v="70150343"/>
    <n v="7.0150342999999999"/>
    <s v="111-130 minutes"/>
    <n v="7.0150342999999999"/>
    <x v="1"/>
    <n v="1"/>
  </r>
  <r>
    <s v="Saw IV"/>
    <x v="1093"/>
    <x v="1231"/>
    <n v="723"/>
    <n v="3492"/>
    <n v="163"/>
    <n v="0"/>
    <x v="11"/>
    <n v="190"/>
    <n v="96"/>
    <n v="63270259"/>
    <n v="10000000"/>
    <x v="517"/>
    <s v="Color"/>
    <x v="0"/>
    <s v="English"/>
    <x v="1"/>
    <x v="0"/>
    <s v="English"/>
    <n v="53270259"/>
    <n v="5.3270258999999998"/>
    <s v="90-110 minutes"/>
    <n v="5.3270258999999998"/>
    <x v="1"/>
    <n v="1"/>
  </r>
  <r>
    <s v="Saw V"/>
    <x v="777"/>
    <x v="1270"/>
    <n v="3000"/>
    <n v="5286"/>
    <n v="43"/>
    <n v="0"/>
    <x v="16"/>
    <n v="160"/>
    <n v="95"/>
    <n v="56729973"/>
    <n v="10800000"/>
    <x v="2019"/>
    <s v="Color"/>
    <x v="0"/>
    <s v="English"/>
    <x v="1"/>
    <x v="0"/>
    <s v="English"/>
    <n v="45929973"/>
    <n v="4.2527752777777774"/>
    <s v="90-110 minutes"/>
    <n v="4.2527752777777774"/>
    <x v="1"/>
    <n v="1"/>
  </r>
  <r>
    <s v="Saw VI"/>
    <x v="1093"/>
    <x v="1269"/>
    <n v="723"/>
    <n v="3101"/>
    <n v="52"/>
    <n v="0"/>
    <x v="10"/>
    <n v="156"/>
    <n v="92"/>
    <n v="27669413"/>
    <n v="11000000"/>
    <x v="2020"/>
    <s v="Color"/>
    <x v="0"/>
    <s v="English"/>
    <x v="14"/>
    <x v="0"/>
    <s v="English"/>
    <n v="16669413"/>
    <n v="1.5154011818181816"/>
    <s v="90-110 minutes"/>
    <n v="1.5154011818181818"/>
    <x v="1"/>
    <n v="1"/>
  </r>
  <r>
    <s v="Say It Isn't So"/>
    <x v="957"/>
    <x v="182"/>
    <n v="849"/>
    <n v="2413"/>
    <n v="6"/>
    <n v="295"/>
    <x v="38"/>
    <n v="87"/>
    <n v="95"/>
    <n v="5516708"/>
    <n v="25000000"/>
    <x v="2021"/>
    <s v="Color"/>
    <x v="2"/>
    <s v="English"/>
    <x v="1"/>
    <x v="0"/>
    <s v="English"/>
    <n v="-19483292"/>
    <n v="-0.77933167999999997"/>
    <s v="90-110 minutes"/>
    <n v="-0.77933167999999997"/>
    <x v="1"/>
    <n v="0"/>
  </r>
  <r>
    <s v="Scarface"/>
    <x v="54"/>
    <x v="629"/>
    <n v="14000"/>
    <n v="16464"/>
    <n v="0"/>
    <n v="19000"/>
    <x v="15"/>
    <n v="147"/>
    <n v="142"/>
    <n v="44700000"/>
    <n v="25000000"/>
    <x v="2022"/>
    <s v="Color"/>
    <x v="4"/>
    <s v="English"/>
    <x v="1"/>
    <x v="0"/>
    <s v="English"/>
    <n v="19700000"/>
    <n v="0.78800000000000003"/>
    <s v="131-150 minutes"/>
    <n v="0.78800000000000003"/>
    <x v="1"/>
    <n v="1"/>
  </r>
  <r>
    <s v="Scary Movie 2"/>
    <x v="363"/>
    <x v="79"/>
    <n v="1000"/>
    <n v="1645"/>
    <n v="322"/>
    <n v="0"/>
    <x v="41"/>
    <n v="127"/>
    <n v="83"/>
    <n v="71277420"/>
    <n v="45000000"/>
    <x v="1272"/>
    <s v="Color"/>
    <x v="2"/>
    <s v="English"/>
    <x v="1"/>
    <x v="0"/>
    <s v="English"/>
    <n v="26277420"/>
    <n v="0.58394266666666672"/>
    <s v="&lt;90 minutes"/>
    <n v="0.58394266666666672"/>
    <x v="1"/>
    <n v="1"/>
  </r>
  <r>
    <s v="Scary Movie 3"/>
    <x v="1094"/>
    <x v="191"/>
    <n v="807"/>
    <n v="3629"/>
    <n v="119"/>
    <n v="0"/>
    <x v="37"/>
    <n v="151"/>
    <n v="84"/>
    <n v="110000082"/>
    <n v="48000000"/>
    <x v="2023"/>
    <s v="Color"/>
    <x v="2"/>
    <s v="English"/>
    <x v="1"/>
    <x v="1"/>
    <s v="English"/>
    <n v="62000082"/>
    <n v="1.291668375"/>
    <s v="&lt;90 minutes"/>
    <n v="1.291668375"/>
    <x v="1"/>
    <n v="1"/>
  </r>
  <r>
    <s v="Scary Movie 4"/>
    <x v="1095"/>
    <x v="191"/>
    <n v="2000"/>
    <n v="5855"/>
    <n v="119"/>
    <n v="1000"/>
    <x v="17"/>
    <n v="151"/>
    <n v="89"/>
    <n v="90703745"/>
    <n v="45000000"/>
    <x v="2024"/>
    <s v="Color"/>
    <x v="2"/>
    <s v="English"/>
    <x v="1"/>
    <x v="1"/>
    <s v="English"/>
    <n v="45703745"/>
    <n v="1.0156387777777778"/>
    <s v="&lt;90 minutes"/>
    <n v="1.0156387777777778"/>
    <x v="1"/>
    <n v="1"/>
  </r>
  <r>
    <s v="Scary Movie 5"/>
    <x v="1096"/>
    <x v="1271"/>
    <n v="31000"/>
    <n v="34319"/>
    <n v="92"/>
    <n v="13000"/>
    <x v="47"/>
    <n v="153"/>
    <n v="88"/>
    <n v="32014289"/>
    <n v="20000000"/>
    <x v="2025"/>
    <s v="Color"/>
    <x v="2"/>
    <s v="English"/>
    <x v="1"/>
    <x v="1"/>
    <s v="English"/>
    <n v="12014289"/>
    <n v="0.6007144499999999"/>
    <s v="&lt;90 minutes"/>
    <n v="0.60071445000000001"/>
    <x v="1"/>
    <n v="1"/>
  </r>
  <r>
    <s v="Schindler's List"/>
    <x v="83"/>
    <x v="110"/>
    <n v="14000"/>
    <n v="15233"/>
    <n v="14000"/>
    <n v="41000"/>
    <x v="67"/>
    <n v="174"/>
    <n v="185"/>
    <n v="96067179"/>
    <n v="22000000"/>
    <x v="2026"/>
    <s v="Black and White"/>
    <x v="6"/>
    <s v="English"/>
    <x v="1"/>
    <x v="0"/>
    <s v="English"/>
    <n v="74067179"/>
    <n v="3.3666899545454543"/>
    <s v="&gt;150 minutes"/>
    <n v="3.3666899545454547"/>
    <x v="1"/>
    <n v="1"/>
  </r>
  <r>
    <s v="School Daze"/>
    <x v="1097"/>
    <x v="27"/>
    <n v="413"/>
    <n v="1284"/>
    <n v="0"/>
    <n v="624"/>
    <x v="16"/>
    <n v="22"/>
    <n v="121"/>
    <n v="14545844"/>
    <n v="6500000"/>
    <x v="2027"/>
    <s v="Color"/>
    <x v="2"/>
    <s v="English"/>
    <x v="1"/>
    <x v="0"/>
    <s v="English"/>
    <n v="8045844"/>
    <n v="1.237822153846154"/>
    <s v="111-130 minutes"/>
    <n v="1.2378221538461538"/>
    <x v="0"/>
    <n v="1"/>
  </r>
  <r>
    <s v="School for Scoundrels"/>
    <x v="798"/>
    <x v="636"/>
    <n v="970"/>
    <n v="4374"/>
    <n v="480"/>
    <n v="484"/>
    <x v="11"/>
    <n v="110"/>
    <n v="108"/>
    <n v="17803796"/>
    <n v="20000000"/>
    <x v="2028"/>
    <s v="Color"/>
    <x v="2"/>
    <s v="English"/>
    <x v="1"/>
    <x v="1"/>
    <s v="English"/>
    <n v="-2196204"/>
    <n v="-0.10981019999999997"/>
    <s v="90-110 minutes"/>
    <n v="-0.1098102"/>
    <x v="1"/>
    <n v="0"/>
  </r>
  <r>
    <s v="School of Rock"/>
    <x v="1098"/>
    <x v="95"/>
    <n v="2000"/>
    <n v="4403"/>
    <n v="0"/>
    <n v="0"/>
    <x v="19"/>
    <n v="204"/>
    <n v="108"/>
    <n v="81257845"/>
    <n v="35000000"/>
    <x v="2029"/>
    <s v="Color"/>
    <x v="2"/>
    <s v="English"/>
    <x v="1"/>
    <x v="1"/>
    <s v="English"/>
    <n v="46257845"/>
    <n v="1.3216527142857144"/>
    <s v="90-110 minutes"/>
    <n v="1.3216527142857142"/>
    <x v="1"/>
    <n v="1"/>
  </r>
  <r>
    <s v="Scooby-Doo"/>
    <x v="456"/>
    <x v="305"/>
    <n v="4000"/>
    <n v="6355"/>
    <n v="67"/>
    <n v="0"/>
    <x v="38"/>
    <n v="138"/>
    <n v="86"/>
    <n v="153288182"/>
    <n v="84000000"/>
    <x v="2030"/>
    <s v="Color"/>
    <x v="3"/>
    <s v="English"/>
    <x v="1"/>
    <x v="3"/>
    <s v="English"/>
    <n v="69288182"/>
    <n v="0.82485930952380948"/>
    <s v="&lt;90 minutes"/>
    <n v="0.82485930952380948"/>
    <x v="2"/>
    <n v="1"/>
  </r>
  <r>
    <s v="Scooby-Doo 2: Monsters Unleashed"/>
    <x v="456"/>
    <x v="305"/>
    <n v="4000"/>
    <n v="7800"/>
    <n v="67"/>
    <n v="567"/>
    <x v="38"/>
    <n v="94"/>
    <n v="93"/>
    <n v="84185387"/>
    <n v="80000000"/>
    <x v="2031"/>
    <s v="Color"/>
    <x v="3"/>
    <s v="English"/>
    <x v="1"/>
    <x v="3"/>
    <s v="English"/>
    <n v="4185387"/>
    <n v="5.2317337499999894E-2"/>
    <s v="90-110 minutes"/>
    <n v="5.2317337499999998E-2"/>
    <x v="2"/>
    <n v="0"/>
  </r>
  <r>
    <s v="Scoop"/>
    <x v="371"/>
    <x v="209"/>
    <n v="19000"/>
    <n v="20132"/>
    <n v="11000"/>
    <n v="0"/>
    <x v="12"/>
    <n v="177"/>
    <n v="96"/>
    <n v="10515579"/>
    <n v="4000000"/>
    <x v="2032"/>
    <s v="Color"/>
    <x v="2"/>
    <s v="English"/>
    <x v="4"/>
    <x v="1"/>
    <s v="English"/>
    <n v="6515579"/>
    <n v="1.6288947500000002"/>
    <s v="90-110 minutes"/>
    <n v="1.6288947499999999"/>
    <x v="0"/>
    <n v="1"/>
  </r>
  <r>
    <s v="Scott Pilgrim vs. the World"/>
    <x v="684"/>
    <x v="846"/>
    <n v="10000"/>
    <n v="12687"/>
    <n v="1000"/>
    <n v="36000"/>
    <x v="1"/>
    <n v="393"/>
    <n v="112"/>
    <n v="31494270"/>
    <n v="60000000"/>
    <x v="675"/>
    <s v="Color"/>
    <x v="5"/>
    <s v="English"/>
    <x v="1"/>
    <x v="1"/>
    <s v="English"/>
    <n v="-28505730"/>
    <n v="-0.4750955"/>
    <s v="111-130 minutes"/>
    <n v="-0.4750955"/>
    <x v="2"/>
    <n v="0"/>
  </r>
  <r>
    <s v="Scream"/>
    <x v="532"/>
    <x v="87"/>
    <n v="611"/>
    <n v="1212"/>
    <n v="0"/>
    <n v="11000"/>
    <x v="2"/>
    <n v="242"/>
    <n v="103"/>
    <n v="103001286"/>
    <n v="15000000"/>
    <x v="2033"/>
    <s v="Color"/>
    <x v="0"/>
    <s v="English"/>
    <x v="1"/>
    <x v="0"/>
    <s v="English"/>
    <n v="88001286"/>
    <n v="5.8667524000000002"/>
    <s v="90-110 minutes"/>
    <n v="5.8667524000000002"/>
    <x v="1"/>
    <n v="1"/>
  </r>
  <r>
    <s v="Scream 2"/>
    <x v="125"/>
    <x v="87"/>
    <n v="865"/>
    <n v="2321"/>
    <n v="0"/>
    <n v="0"/>
    <x v="8"/>
    <n v="195"/>
    <n v="120"/>
    <n v="101334374"/>
    <n v="24000000"/>
    <x v="2034"/>
    <s v="Color"/>
    <x v="0"/>
    <s v="English"/>
    <x v="1"/>
    <x v="0"/>
    <s v="English"/>
    <n v="77334374"/>
    <n v="3.2222655833333329"/>
    <s v="111-130 minutes"/>
    <n v="3.2222655833333333"/>
    <x v="1"/>
    <n v="1"/>
  </r>
  <r>
    <s v="Scream 3"/>
    <x v="1099"/>
    <x v="87"/>
    <n v="287"/>
    <n v="600"/>
    <n v="0"/>
    <n v="0"/>
    <x v="37"/>
    <n v="212"/>
    <n v="116"/>
    <n v="89138076"/>
    <n v="40000000"/>
    <x v="792"/>
    <s v="Color"/>
    <x v="0"/>
    <s v="English"/>
    <x v="1"/>
    <x v="0"/>
    <s v="English"/>
    <n v="49138076"/>
    <n v="1.2284519"/>
    <s v="111-130 minutes"/>
    <n v="1.2284519"/>
    <x v="1"/>
    <n v="1"/>
  </r>
  <r>
    <s v="Scream 4"/>
    <x v="1100"/>
    <x v="87"/>
    <n v="2000"/>
    <n v="4486"/>
    <n v="0"/>
    <n v="26000"/>
    <x v="21"/>
    <n v="420"/>
    <n v="111"/>
    <n v="38176892"/>
    <n v="40000000"/>
    <x v="2035"/>
    <s v="Color"/>
    <x v="0"/>
    <s v="English"/>
    <x v="1"/>
    <x v="0"/>
    <s v="English"/>
    <n v="-1823108"/>
    <n v="-4.5577700000000054E-2"/>
    <s v="111-130 minutes"/>
    <n v="-4.5577699999999999E-2"/>
    <x v="1"/>
    <n v="0"/>
  </r>
  <r>
    <s v="Screwed"/>
    <x v="695"/>
    <x v="1272"/>
    <n v="931"/>
    <n v="3848"/>
    <n v="25"/>
    <n v="262"/>
    <x v="34"/>
    <n v="29"/>
    <n v="81"/>
    <n v="6982680"/>
    <n v="10000000"/>
    <x v="821"/>
    <s v="Color"/>
    <x v="2"/>
    <s v="English"/>
    <x v="1"/>
    <x v="1"/>
    <s v="English"/>
    <n v="-3017320"/>
    <n v="-0.301732"/>
    <s v="&lt;90 minutes"/>
    <n v="-0.301732"/>
    <x v="1"/>
    <n v="0"/>
  </r>
  <r>
    <s v="Scrooged"/>
    <x v="365"/>
    <x v="11"/>
    <n v="13000"/>
    <n v="18734"/>
    <n v="503"/>
    <n v="11000"/>
    <x v="20"/>
    <n v="88"/>
    <n v="101"/>
    <n v="60328558"/>
    <n v="32000000"/>
    <x v="2027"/>
    <s v="Color"/>
    <x v="2"/>
    <s v="English"/>
    <x v="1"/>
    <x v="1"/>
    <s v="English"/>
    <n v="28328558"/>
    <n v="0.88526743750000003"/>
    <s v="90-110 minutes"/>
    <n v="0.88526743750000003"/>
    <x v="1"/>
    <n v="1"/>
  </r>
  <r>
    <s v="Se7en"/>
    <x v="160"/>
    <x v="152"/>
    <n v="11000"/>
    <n v="22678"/>
    <n v="21000"/>
    <n v="39000"/>
    <x v="46"/>
    <n v="216"/>
    <n v="127"/>
    <n v="100125340"/>
    <n v="33000000"/>
    <x v="2036"/>
    <s v="Color"/>
    <x v="4"/>
    <s v="English"/>
    <x v="1"/>
    <x v="0"/>
    <s v="English"/>
    <n v="67125340"/>
    <n v="2.0341012121212123"/>
    <s v="111-130 minutes"/>
    <n v="2.0341012121212123"/>
    <x v="1"/>
    <n v="1"/>
  </r>
  <r>
    <s v="Sea of Love"/>
    <x v="54"/>
    <x v="473"/>
    <n v="14000"/>
    <n v="15914"/>
    <n v="17"/>
    <n v="0"/>
    <x v="9"/>
    <n v="43"/>
    <n v="113"/>
    <n v="58571513"/>
    <n v="19000000"/>
    <x v="2037"/>
    <s v="Color"/>
    <x v="4"/>
    <s v="English"/>
    <x v="1"/>
    <x v="0"/>
    <s v="English"/>
    <n v="39571513"/>
    <n v="2.0827112105263157"/>
    <s v="111-130 minutes"/>
    <n v="2.0827112105263157"/>
    <x v="1"/>
    <n v="1"/>
  </r>
  <r>
    <s v="Sea Rex 3D: Journey to a Prehistoric World"/>
    <x v="1101"/>
    <x v="1273"/>
    <n v="55"/>
    <n v="55"/>
    <n v="0"/>
    <n v="89"/>
    <x v="31"/>
    <n v="7"/>
    <n v="41"/>
    <n v="4074023"/>
    <n v="5000000"/>
    <x v="1314"/>
    <s v="Color"/>
    <x v="8"/>
    <s v="English"/>
    <x v="4"/>
    <x v="8"/>
    <s v="English"/>
    <n v="-925977"/>
    <n v="-0.18519540000000001"/>
    <s v="&lt;90 minutes"/>
    <n v="-0.18519540000000001"/>
    <x v="0"/>
    <n v="0"/>
  </r>
  <r>
    <s v="Seabiscuit"/>
    <x v="213"/>
    <x v="1274"/>
    <n v="12000"/>
    <n v="13808"/>
    <n v="378"/>
    <n v="0"/>
    <x v="40"/>
    <n v="175"/>
    <n v="140"/>
    <n v="120147445"/>
    <n v="87000000"/>
    <x v="2038"/>
    <s v="Black and White"/>
    <x v="1"/>
    <s v="English"/>
    <x v="1"/>
    <x v="1"/>
    <s v="English"/>
    <n v="33147445"/>
    <n v="0.38100511494252864"/>
    <s v="131-150 minutes"/>
    <n v="0.38100511494252876"/>
    <x v="2"/>
    <n v="0"/>
  </r>
  <r>
    <s v="Secondhand Lions"/>
    <x v="107"/>
    <x v="1275"/>
    <n v="3000"/>
    <n v="9638"/>
    <n v="23"/>
    <n v="0"/>
    <x v="7"/>
    <n v="82"/>
    <n v="111"/>
    <n v="41407470"/>
    <n v="30000000"/>
    <x v="2039"/>
    <s v="Color"/>
    <x v="2"/>
    <s v="English"/>
    <x v="1"/>
    <x v="3"/>
    <s v="English"/>
    <n v="11407470"/>
    <n v="0.38024900000000006"/>
    <s v="111-130 minutes"/>
    <n v="0.380249"/>
    <x v="1"/>
    <n v="0"/>
  </r>
  <r>
    <s v="Secret Window"/>
    <x v="86"/>
    <x v="763"/>
    <n v="40000"/>
    <n v="41293"/>
    <n v="192"/>
    <n v="0"/>
    <x v="0"/>
    <n v="195"/>
    <n v="96"/>
    <n v="47781388"/>
    <n v="40000000"/>
    <x v="2040"/>
    <s v="Color"/>
    <x v="9"/>
    <s v="English"/>
    <x v="1"/>
    <x v="1"/>
    <s v="English"/>
    <n v="7781388"/>
    <n v="0.19453469999999995"/>
    <s v="90-110 minutes"/>
    <n v="0.1945347"/>
    <x v="1"/>
    <n v="0"/>
  </r>
  <r>
    <s v="Secretariat"/>
    <x v="1102"/>
    <x v="813"/>
    <n v="826"/>
    <n v="2259"/>
    <n v="130"/>
    <n v="0"/>
    <x v="2"/>
    <n v="160"/>
    <n v="123"/>
    <n v="59699513"/>
    <n v="35000000"/>
    <x v="2041"/>
    <s v="Color"/>
    <x v="6"/>
    <s v="English"/>
    <x v="1"/>
    <x v="3"/>
    <s v="English"/>
    <n v="24699513"/>
    <n v="0.70570037142857145"/>
    <s v="111-130 minutes"/>
    <n v="0.70570037142857145"/>
    <x v="1"/>
    <n v="1"/>
  </r>
  <r>
    <s v="Secretary"/>
    <x v="1056"/>
    <x v="749"/>
    <n v="769"/>
    <n v="2251"/>
    <n v="30"/>
    <n v="15000"/>
    <x v="19"/>
    <n v="163"/>
    <n v="104"/>
    <n v="4046737"/>
    <n v="4000000"/>
    <x v="2042"/>
    <s v="Color"/>
    <x v="2"/>
    <s v="English"/>
    <x v="1"/>
    <x v="0"/>
    <s v="English"/>
    <n v="46737"/>
    <n v="1.1684250000000063E-2"/>
    <s v="90-110 minutes"/>
    <n v="1.168425E-2"/>
    <x v="0"/>
    <n v="0"/>
  </r>
  <r>
    <s v="See Spot Run"/>
    <x v="955"/>
    <x v="318"/>
    <n v="1000"/>
    <n v="4194"/>
    <n v="14"/>
    <n v="393"/>
    <x v="33"/>
    <n v="51"/>
    <n v="94"/>
    <n v="33357476"/>
    <n v="35000000"/>
    <x v="2043"/>
    <s v="Color"/>
    <x v="5"/>
    <s v="English"/>
    <x v="1"/>
    <x v="3"/>
    <s v="English"/>
    <n v="-1642524"/>
    <n v="-4.6929257142857117E-2"/>
    <s v="90-110 minutes"/>
    <n v="-4.6929257142857145E-2"/>
    <x v="1"/>
    <n v="0"/>
  </r>
  <r>
    <s v="Seed of Chucky"/>
    <x v="910"/>
    <x v="1276"/>
    <n v="1000"/>
    <n v="2567"/>
    <n v="64"/>
    <n v="0"/>
    <x v="38"/>
    <n v="148"/>
    <n v="88"/>
    <n v="17016190"/>
    <n v="12000000"/>
    <x v="1213"/>
    <s v="Color"/>
    <x v="2"/>
    <s v="English"/>
    <x v="6"/>
    <x v="0"/>
    <s v="English"/>
    <n v="5016190"/>
    <n v="0.41801583333333325"/>
    <s v="&lt;90 minutes"/>
    <n v="0.41801583333333331"/>
    <x v="1"/>
    <n v="0"/>
  </r>
  <r>
    <s v="Seeking a Friend for the End of the World"/>
    <x v="488"/>
    <x v="1277"/>
    <n v="7000"/>
    <n v="7747"/>
    <n v="63"/>
    <n v="25000"/>
    <x v="12"/>
    <n v="265"/>
    <n v="101"/>
    <n v="6619173"/>
    <n v="10000000"/>
    <x v="154"/>
    <s v="Black and White"/>
    <x v="3"/>
    <s v="English"/>
    <x v="1"/>
    <x v="0"/>
    <s v="English"/>
    <n v="-3380827"/>
    <n v="-0.33808269999999996"/>
    <s v="90-110 minutes"/>
    <n v="-0.33808270000000001"/>
    <x v="1"/>
    <n v="0"/>
  </r>
  <r>
    <s v="Selena"/>
    <x v="1103"/>
    <x v="1278"/>
    <n v="565"/>
    <n v="1735"/>
    <n v="16"/>
    <n v="0"/>
    <x v="12"/>
    <n v="37"/>
    <n v="127"/>
    <n v="35422828"/>
    <n v="20000000"/>
    <x v="2044"/>
    <s v="Color"/>
    <x v="6"/>
    <s v="English"/>
    <x v="1"/>
    <x v="3"/>
    <s v="English"/>
    <n v="15422828"/>
    <n v="0.77114140000000009"/>
    <s v="111-130 minutes"/>
    <n v="0.77114139999999998"/>
    <x v="1"/>
    <n v="1"/>
  </r>
  <r>
    <s v="Self/less"/>
    <x v="303"/>
    <x v="882"/>
    <n v="16000"/>
    <n v="17847"/>
    <n v="763"/>
    <n v="11000"/>
    <x v="27"/>
    <n v="178"/>
    <n v="117"/>
    <n v="12276810"/>
    <n v="26000000"/>
    <x v="2045"/>
    <s v="Color"/>
    <x v="5"/>
    <s v="English"/>
    <x v="1"/>
    <x v="1"/>
    <s v="English"/>
    <n v="-13723190"/>
    <n v="-0.52781499999999992"/>
    <s v="111-130 minutes"/>
    <n v="-0.52781500000000003"/>
    <x v="1"/>
    <n v="0"/>
  </r>
  <r>
    <s v="Selma"/>
    <x v="84"/>
    <x v="1061"/>
    <n v="1000"/>
    <n v="3869"/>
    <n v="151"/>
    <n v="22000"/>
    <x v="1"/>
    <n v="364"/>
    <n v="128"/>
    <n v="52066000"/>
    <n v="20000000"/>
    <x v="2046"/>
    <s v="Color"/>
    <x v="6"/>
    <s v="English"/>
    <x v="4"/>
    <x v="1"/>
    <s v="English"/>
    <n v="32066000"/>
    <n v="1.6032999999999999"/>
    <s v="111-130 minutes"/>
    <n v="1.6032999999999999"/>
    <x v="1"/>
    <n v="1"/>
  </r>
  <r>
    <s v="Semi-Pro"/>
    <x v="85"/>
    <x v="1279"/>
    <n v="8000"/>
    <n v="10026"/>
    <n v="3"/>
    <n v="0"/>
    <x v="16"/>
    <n v="164"/>
    <n v="99"/>
    <n v="33472850"/>
    <n v="55000000"/>
    <x v="2047"/>
    <s v="Color"/>
    <x v="2"/>
    <s v="English"/>
    <x v="1"/>
    <x v="0"/>
    <s v="English"/>
    <n v="-21527150"/>
    <n v="-0.39140272727272729"/>
    <s v="90-110 minutes"/>
    <n v="-0.39140272727272729"/>
    <x v="2"/>
    <n v="0"/>
  </r>
  <r>
    <s v="Sense and Sensibility"/>
    <x v="329"/>
    <x v="389"/>
    <n v="25000"/>
    <n v="41059"/>
    <n v="0"/>
    <n v="0"/>
    <x v="18"/>
    <n v="69"/>
    <n v="136"/>
    <n v="42700000"/>
    <n v="16500000"/>
    <x v="2048"/>
    <s v="Color"/>
    <x v="1"/>
    <s v="English"/>
    <x v="1"/>
    <x v="3"/>
    <s v="English"/>
    <n v="26200000"/>
    <n v="1.5878787878787879"/>
    <s v="131-150 minutes"/>
    <n v="1.5878787878787879"/>
    <x v="1"/>
    <n v="1"/>
  </r>
  <r>
    <s v="September Dawn"/>
    <x v="1104"/>
    <x v="1280"/>
    <n v="482"/>
    <n v="1526"/>
    <n v="58"/>
    <n v="411"/>
    <x v="16"/>
    <n v="43"/>
    <n v="111"/>
    <n v="1066555"/>
    <n v="11000000"/>
    <x v="2049"/>
    <s v="Color"/>
    <x v="1"/>
    <n v="0"/>
    <x v="1"/>
    <x v="0"/>
    <s v="Other language"/>
    <n v="-9933445"/>
    <n v="-0.90304045454545456"/>
    <s v="111-130 minutes"/>
    <n v="-0.90304045454545456"/>
    <x v="1"/>
    <n v="0"/>
  </r>
  <r>
    <s v="Serendipity"/>
    <x v="1105"/>
    <x v="796"/>
    <n v="11"/>
    <n v="37"/>
    <n v="23"/>
    <n v="12000"/>
    <x v="31"/>
    <n v="122"/>
    <n v="82"/>
    <n v="49968653"/>
    <n v="28000000"/>
    <x v="1007"/>
    <s v="Color"/>
    <x v="2"/>
    <s v="English"/>
    <x v="1"/>
    <x v="1"/>
    <s v="English"/>
    <n v="21968653"/>
    <n v="0.7845947499999999"/>
    <s v="&lt;90 minutes"/>
    <n v="0.78459475000000001"/>
    <x v="1"/>
    <n v="1"/>
  </r>
  <r>
    <s v="Serenity"/>
    <x v="988"/>
    <x v="252"/>
    <n v="2000"/>
    <n v="2853"/>
    <n v="0"/>
    <n v="14000"/>
    <x v="30"/>
    <n v="276"/>
    <n v="119"/>
    <n v="25335935"/>
    <n v="40000000"/>
    <x v="2050"/>
    <s v="Color"/>
    <x v="5"/>
    <s v="English"/>
    <x v="1"/>
    <x v="1"/>
    <s v="English"/>
    <n v="-14664065"/>
    <n v="-0.36660162500000004"/>
    <s v="111-130 minutes"/>
    <n v="-0.36660162499999999"/>
    <x v="1"/>
    <n v="0"/>
  </r>
  <r>
    <s v="Serial Mom"/>
    <x v="239"/>
    <x v="438"/>
    <n v="899"/>
    <n v="3092"/>
    <n v="0"/>
    <n v="3000"/>
    <x v="12"/>
    <n v="52"/>
    <n v="95"/>
    <n v="7881335"/>
    <n v="13000000"/>
    <x v="2051"/>
    <s v="Color"/>
    <x v="2"/>
    <s v="English"/>
    <x v="1"/>
    <x v="0"/>
    <s v="English"/>
    <n v="-5118665"/>
    <n v="-0.39374346153846151"/>
    <s v="90-110 minutes"/>
    <n v="-0.39374346153846151"/>
    <x v="1"/>
    <n v="0"/>
  </r>
  <r>
    <s v="Serving Sara"/>
    <x v="12"/>
    <x v="362"/>
    <n v="2000"/>
    <n v="4169"/>
    <n v="71"/>
    <n v="201"/>
    <x v="13"/>
    <n v="64"/>
    <n v="99"/>
    <n v="16930185"/>
    <n v="29000000"/>
    <x v="2052"/>
    <s v="Color"/>
    <x v="2"/>
    <s v="English"/>
    <x v="2"/>
    <x v="1"/>
    <s v="English"/>
    <n v="-12069815"/>
    <n v="-0.4162005172413793"/>
    <s v="90-110 minutes"/>
    <n v="-0.4162005172413793"/>
    <x v="1"/>
    <n v="0"/>
  </r>
  <r>
    <s v="Session 9"/>
    <x v="1106"/>
    <x v="1114"/>
    <n v="210"/>
    <n v="469"/>
    <n v="122"/>
    <n v="0"/>
    <x v="27"/>
    <n v="127"/>
    <n v="100"/>
    <n v="373967"/>
    <n v="1500000"/>
    <x v="2053"/>
    <s v="Color"/>
    <x v="0"/>
    <s v="English"/>
    <x v="1"/>
    <x v="0"/>
    <s v="English"/>
    <n v="-1126033"/>
    <n v="-0.75068866666666667"/>
    <s v="90-110 minutes"/>
    <n v="-0.75068866666666667"/>
    <x v="0"/>
    <n v="0"/>
  </r>
  <r>
    <s v="Set It Off"/>
    <x v="320"/>
    <x v="81"/>
    <n v="890"/>
    <n v="3661"/>
    <n v="473"/>
    <n v="0"/>
    <x v="9"/>
    <n v="29"/>
    <n v="123"/>
    <n v="36049108"/>
    <n v="9000000"/>
    <x v="2054"/>
    <s v="Color"/>
    <x v="5"/>
    <s v="English"/>
    <x v="1"/>
    <x v="0"/>
    <s v="English"/>
    <n v="27049108"/>
    <n v="3.0054564444444445"/>
    <s v="111-130 minutes"/>
    <n v="3.0054564444444445"/>
    <x v="1"/>
    <n v="1"/>
  </r>
  <r>
    <s v="Seven Pounds"/>
    <x v="124"/>
    <x v="1186"/>
    <n v="10000"/>
    <n v="14727"/>
    <n v="125"/>
    <n v="26000"/>
    <x v="18"/>
    <n v="202"/>
    <n v="123"/>
    <n v="69951824"/>
    <n v="55000000"/>
    <x v="1353"/>
    <s v="Color"/>
    <x v="1"/>
    <s v="English"/>
    <x v="1"/>
    <x v="1"/>
    <s v="English"/>
    <n v="14951824"/>
    <n v="0.27185134545454548"/>
    <s v="111-130 minutes"/>
    <n v="0.27185134545454548"/>
    <x v="2"/>
    <n v="0"/>
  </r>
  <r>
    <s v="Seven Psychopaths"/>
    <x v="348"/>
    <x v="883"/>
    <n v="2000"/>
    <n v="4757"/>
    <n v="454"/>
    <n v="52000"/>
    <x v="2"/>
    <n v="401"/>
    <n v="110"/>
    <n v="14989761"/>
    <n v="15000000"/>
    <x v="2055"/>
    <s v="Color"/>
    <x v="2"/>
    <s v="English"/>
    <x v="4"/>
    <x v="0"/>
    <s v="English"/>
    <n v="-10239"/>
    <n v="-6.8259999999997767E-4"/>
    <s v="90-110 minutes"/>
    <n v="-6.826E-4"/>
    <x v="1"/>
    <n v="0"/>
  </r>
  <r>
    <s v="Seven Samurai"/>
    <x v="1107"/>
    <x v="1020"/>
    <n v="304"/>
    <n v="338"/>
    <n v="0"/>
    <n v="11000"/>
    <x v="58"/>
    <n v="153"/>
    <n v="202"/>
    <n v="269061"/>
    <n v="2000000"/>
    <x v="2056"/>
    <s v="Black and White"/>
    <x v="5"/>
    <s v="Japanese"/>
    <x v="13"/>
    <x v="5"/>
    <s v="Other language"/>
    <n v="-1730939"/>
    <n v="-0.8654695"/>
    <s v="&gt;150 minutes"/>
    <n v="-0.8654695"/>
    <x v="0"/>
    <n v="0"/>
  </r>
  <r>
    <s v="Seven Years in Tibet"/>
    <x v="238"/>
    <x v="663"/>
    <n v="11000"/>
    <n v="12226"/>
    <n v="218"/>
    <n v="0"/>
    <x v="20"/>
    <n v="76"/>
    <n v="136"/>
    <n v="37901509"/>
    <n v="70000000"/>
    <x v="2057"/>
    <s v="Color"/>
    <x v="3"/>
    <s v="English"/>
    <x v="1"/>
    <x v="1"/>
    <s v="English"/>
    <n v="-32098491"/>
    <n v="-0.4585498714285714"/>
    <s v="131-150 minutes"/>
    <n v="-0.45854987142857145"/>
    <x v="2"/>
    <n v="0"/>
  </r>
  <r>
    <s v="Seventh Son"/>
    <x v="213"/>
    <x v="1076"/>
    <n v="12000"/>
    <n v="17098"/>
    <n v="44"/>
    <n v="16000"/>
    <x v="37"/>
    <n v="175"/>
    <n v="102"/>
    <n v="17176900"/>
    <n v="95000000"/>
    <x v="2058"/>
    <s v="Color"/>
    <x v="5"/>
    <s v="English"/>
    <x v="1"/>
    <x v="1"/>
    <s v="English"/>
    <n v="-77823100"/>
    <n v="-0.81919052631578948"/>
    <s v="90-110 minutes"/>
    <n v="-0.81919052631578948"/>
    <x v="2"/>
    <n v="0"/>
  </r>
  <r>
    <s v="Severance"/>
    <x v="732"/>
    <x v="1281"/>
    <n v="798"/>
    <n v="2217"/>
    <n v="76"/>
    <n v="0"/>
    <x v="0"/>
    <n v="200"/>
    <n v="90"/>
    <n v="136432"/>
    <n v="5000000"/>
    <x v="2059"/>
    <s v="Color"/>
    <x v="2"/>
    <s v="English"/>
    <x v="4"/>
    <x v="0"/>
    <s v="English"/>
    <n v="-4863568"/>
    <n v="-0.97271359999999996"/>
    <s v="90-110 minutes"/>
    <n v="-0.97271359999999996"/>
    <x v="0"/>
    <n v="0"/>
  </r>
  <r>
    <s v="Sex and the City 2"/>
    <x v="1108"/>
    <x v="1282"/>
    <n v="962"/>
    <n v="4555"/>
    <n v="127"/>
    <n v="0"/>
    <x v="22"/>
    <n v="221"/>
    <n v="146"/>
    <n v="95328937"/>
    <n v="100000000"/>
    <x v="2060"/>
    <s v="Color"/>
    <x v="2"/>
    <s v="English"/>
    <x v="1"/>
    <x v="0"/>
    <s v="English"/>
    <n v="-4671063"/>
    <n v="-4.6710629999999975E-2"/>
    <s v="131-150 minutes"/>
    <n v="-4.6710630000000003E-2"/>
    <x v="2"/>
    <n v="0"/>
  </r>
  <r>
    <s v="Sex Drive"/>
    <x v="1109"/>
    <x v="537"/>
    <n v="948"/>
    <n v="4324"/>
    <n v="51"/>
    <n v="0"/>
    <x v="27"/>
    <n v="102"/>
    <n v="129"/>
    <n v="8396942"/>
    <n v="19000000"/>
    <x v="2061"/>
    <s v="Color"/>
    <x v="3"/>
    <s v="English"/>
    <x v="1"/>
    <x v="0"/>
    <s v="English"/>
    <n v="-10603058"/>
    <n v="-0.55805568421052631"/>
    <s v="111-130 minutes"/>
    <n v="-0.55805568421052631"/>
    <x v="1"/>
    <n v="0"/>
  </r>
  <r>
    <s v="Sex Tape"/>
    <x v="1110"/>
    <x v="267"/>
    <n v="683"/>
    <n v="1488"/>
    <n v="52"/>
    <n v="0"/>
    <x v="17"/>
    <n v="201"/>
    <n v="94"/>
    <n v="38543473"/>
    <n v="40000000"/>
    <x v="2062"/>
    <s v="Color"/>
    <x v="2"/>
    <s v="English"/>
    <x v="1"/>
    <x v="0"/>
    <s v="English"/>
    <n v="-1456527"/>
    <n v="-3.6413174999999964E-2"/>
    <s v="90-110 minutes"/>
    <n v="-3.6413174999999999E-2"/>
    <x v="1"/>
    <n v="0"/>
  </r>
  <r>
    <s v="Sex, Lies, and Videotape"/>
    <x v="1111"/>
    <x v="501"/>
    <n v="828"/>
    <n v="1431"/>
    <n v="0"/>
    <n v="2000"/>
    <x v="2"/>
    <n v="58"/>
    <n v="100"/>
    <n v="24741700"/>
    <n v="1200000"/>
    <x v="2063"/>
    <s v="Color"/>
    <x v="1"/>
    <s v="English"/>
    <x v="1"/>
    <x v="0"/>
    <s v="English"/>
    <n v="23541700"/>
    <n v="19.618083333333335"/>
    <s v="90-110 minutes"/>
    <n v="19.618083333333335"/>
    <x v="0"/>
    <n v="1"/>
  </r>
  <r>
    <s v="Sgt. Bilko"/>
    <x v="1112"/>
    <x v="1094"/>
    <n v="592"/>
    <n v="2176"/>
    <n v="36"/>
    <n v="478"/>
    <x v="34"/>
    <n v="23"/>
    <n v="93"/>
    <n v="30400000"/>
    <n v="39000000"/>
    <x v="2064"/>
    <s v="Color"/>
    <x v="2"/>
    <s v="English"/>
    <x v="1"/>
    <x v="3"/>
    <s v="English"/>
    <n v="-8600000"/>
    <n v="-0.22051282051282051"/>
    <s v="90-110 minutes"/>
    <n v="-0.22051282051282051"/>
    <x v="1"/>
    <n v="0"/>
  </r>
  <r>
    <s v="Shade"/>
    <x v="1113"/>
    <x v="1283"/>
    <n v="240"/>
    <n v="490"/>
    <n v="0"/>
    <n v="413"/>
    <x v="4"/>
    <n v="25"/>
    <n v="101"/>
    <n v="10696"/>
    <n v="6800000"/>
    <x v="2065"/>
    <s v="Color"/>
    <x v="4"/>
    <s v="English"/>
    <x v="1"/>
    <x v="0"/>
    <s v="English"/>
    <n v="-6789304"/>
    <n v="-0.99842705882352945"/>
    <s v="90-110 minutes"/>
    <n v="-0.99842705882352945"/>
    <x v="0"/>
    <n v="0"/>
  </r>
  <r>
    <s v="Shadow Conspiracy"/>
    <x v="1114"/>
    <x v="1218"/>
    <n v="849"/>
    <n v="2457"/>
    <n v="170"/>
    <n v="68"/>
    <x v="38"/>
    <n v="24"/>
    <n v="103"/>
    <n v="2154540"/>
    <n v="45000000"/>
    <x v="660"/>
    <s v="Color"/>
    <x v="5"/>
    <s v="English"/>
    <x v="1"/>
    <x v="0"/>
    <s v="English"/>
    <n v="-42845460"/>
    <n v="-0.95212133333333338"/>
    <s v="90-110 minutes"/>
    <n v="-0.95212133333333338"/>
    <x v="1"/>
    <n v="0"/>
  </r>
  <r>
    <s v="Shadow of the Vampire"/>
    <x v="154"/>
    <x v="1284"/>
    <n v="776"/>
    <n v="1761"/>
    <n v="54"/>
    <n v="0"/>
    <x v="31"/>
    <n v="196"/>
    <n v="92"/>
    <n v="8279017"/>
    <n v="8000000"/>
    <x v="2066"/>
    <s v="Black and White"/>
    <x v="1"/>
    <s v="English"/>
    <x v="4"/>
    <x v="0"/>
    <s v="English"/>
    <n v="279017"/>
    <n v="3.4877124999999953E-2"/>
    <s v="90-110 minutes"/>
    <n v="3.4877125000000002E-2"/>
    <x v="0"/>
    <n v="0"/>
  </r>
  <r>
    <s v="Shadowlands"/>
    <x v="138"/>
    <x v="61"/>
    <n v="12000"/>
    <n v="13619"/>
    <n v="0"/>
    <n v="2000"/>
    <x v="14"/>
    <n v="23"/>
    <n v="115"/>
    <n v="25842000"/>
    <n v="22000000"/>
    <x v="2067"/>
    <s v="Color"/>
    <x v="6"/>
    <s v="English"/>
    <x v="4"/>
    <x v="3"/>
    <s v="English"/>
    <n v="3842000"/>
    <n v="0.1746363636363637"/>
    <s v="111-130 minutes"/>
    <n v="0.17463636363636365"/>
    <x v="1"/>
    <n v="0"/>
  </r>
  <r>
    <s v="Shaft"/>
    <x v="36"/>
    <x v="14"/>
    <n v="23000"/>
    <n v="26527"/>
    <n v="309"/>
    <n v="0"/>
    <x v="11"/>
    <n v="160"/>
    <n v="99"/>
    <n v="70327868"/>
    <n v="46000000"/>
    <x v="2068"/>
    <s v="Color"/>
    <x v="5"/>
    <s v="English"/>
    <x v="2"/>
    <x v="0"/>
    <s v="English"/>
    <n v="24327868"/>
    <n v="0.52886669565217392"/>
    <s v="90-110 minutes"/>
    <n v="0.52886669565217392"/>
    <x v="1"/>
    <n v="1"/>
  </r>
  <r>
    <s v="Shakespeare in Love"/>
    <x v="298"/>
    <x v="423"/>
    <n v="1000"/>
    <n v="1690"/>
    <n v="108"/>
    <n v="0"/>
    <x v="2"/>
    <n v="134"/>
    <n v="123"/>
    <n v="100241322"/>
    <n v="25000000"/>
    <x v="2069"/>
    <s v="Color"/>
    <x v="2"/>
    <s v="English"/>
    <x v="1"/>
    <x v="0"/>
    <s v="English"/>
    <n v="75241322"/>
    <n v="3.00965288"/>
    <s v="111-130 minutes"/>
    <n v="3.00965288"/>
    <x v="1"/>
    <n v="1"/>
  </r>
  <r>
    <s v="Shall We Dance"/>
    <x v="537"/>
    <x v="796"/>
    <n v="1000"/>
    <n v="2325"/>
    <n v="23"/>
    <n v="0"/>
    <x v="8"/>
    <n v="118"/>
    <n v="106"/>
    <n v="57887882"/>
    <n v="50000000"/>
    <x v="1717"/>
    <s v="Color"/>
    <x v="2"/>
    <s v="English"/>
    <x v="1"/>
    <x v="1"/>
    <s v="English"/>
    <n v="7887882"/>
    <n v="0.15775764000000003"/>
    <s v="90-110 minutes"/>
    <n v="0.15775764"/>
    <x v="1"/>
    <n v="0"/>
  </r>
  <r>
    <s v="Shallow Hal"/>
    <x v="1115"/>
    <x v="641"/>
    <n v="700"/>
    <n v="2842"/>
    <n v="101"/>
    <n v="0"/>
    <x v="11"/>
    <n v="109"/>
    <n v="114"/>
    <n v="70836296"/>
    <n v="40000000"/>
    <x v="2070"/>
    <s v="Color"/>
    <x v="2"/>
    <s v="English"/>
    <x v="1"/>
    <x v="1"/>
    <s v="English"/>
    <n v="30836296"/>
    <n v="0.77090740000000002"/>
    <s v="111-130 minutes"/>
    <n v="0.77090740000000002"/>
    <x v="1"/>
    <n v="1"/>
  </r>
  <r>
    <s v="Shame"/>
    <x v="65"/>
    <x v="6"/>
    <n v="13000"/>
    <n v="15230"/>
    <n v="0"/>
    <n v="23000"/>
    <x v="40"/>
    <n v="486"/>
    <n v="101"/>
    <n v="4000304"/>
    <n v="6500000"/>
    <x v="2071"/>
    <s v="Color"/>
    <x v="1"/>
    <s v="English"/>
    <x v="4"/>
    <x v="12"/>
    <s v="English"/>
    <n v="-2499696"/>
    <n v="-0.3845686153846154"/>
    <s v="90-110 minutes"/>
    <n v="-0.3845686153846154"/>
    <x v="0"/>
    <n v="0"/>
  </r>
  <r>
    <s v="Shanghai Knights"/>
    <x v="1116"/>
    <x v="480"/>
    <n v="154"/>
    <n v="428"/>
    <n v="71"/>
    <n v="955"/>
    <x v="21"/>
    <n v="165"/>
    <n v="114"/>
    <n v="60470220"/>
    <n v="50000000"/>
    <x v="2072"/>
    <s v="Color"/>
    <x v="5"/>
    <s v="English"/>
    <x v="1"/>
    <x v="1"/>
    <s v="English"/>
    <n v="10470220"/>
    <n v="0.20940439999999994"/>
    <s v="111-130 minutes"/>
    <n v="0.20940439999999999"/>
    <x v="1"/>
    <n v="0"/>
  </r>
  <r>
    <s v="Shanghai Noon"/>
    <x v="1117"/>
    <x v="687"/>
    <n v="485"/>
    <n v="939"/>
    <n v="9"/>
    <n v="0"/>
    <x v="0"/>
    <n v="146"/>
    <n v="110"/>
    <n v="56932305"/>
    <n v="55000000"/>
    <x v="2073"/>
    <s v="Color"/>
    <x v="5"/>
    <s v="English"/>
    <x v="1"/>
    <x v="1"/>
    <s v="English"/>
    <n v="1932305"/>
    <n v="3.5132818181818237E-2"/>
    <s v="90-110 minutes"/>
    <n v="3.5132818181818182E-2"/>
    <x v="2"/>
    <n v="0"/>
  </r>
  <r>
    <s v="Shanghai Surprise"/>
    <x v="34"/>
    <x v="1285"/>
    <n v="400"/>
    <n v="805"/>
    <n v="3"/>
    <n v="154"/>
    <x v="66"/>
    <n v="21"/>
    <n v="97"/>
    <n v="2315683"/>
    <n v="17000000"/>
    <x v="2074"/>
    <s v="Color"/>
    <x v="3"/>
    <s v="English"/>
    <x v="4"/>
    <x v="1"/>
    <s v="English"/>
    <n v="-14684317"/>
    <n v="-0.86378335294117647"/>
    <s v="90-110 minutes"/>
    <n v="-0.86378335294117647"/>
    <x v="1"/>
    <n v="0"/>
  </r>
  <r>
    <s v="Shaolin Soccer"/>
    <x v="1118"/>
    <x v="966"/>
    <n v="478"/>
    <n v="700"/>
    <n v="0"/>
    <n v="0"/>
    <x v="40"/>
    <n v="246"/>
    <n v="85"/>
    <n v="488872"/>
    <n v="10000000"/>
    <x v="1661"/>
    <s v="Black and White"/>
    <x v="5"/>
    <s v="Cantonese"/>
    <x v="5"/>
    <x v="3"/>
    <s v="Other language"/>
    <n v="-9511128"/>
    <n v="-0.95111279999999998"/>
    <s v="&lt;90 minutes"/>
    <n v="-0.95111279999999998"/>
    <x v="1"/>
    <n v="0"/>
  </r>
  <r>
    <s v="Shark Night 3D"/>
    <x v="1119"/>
    <x v="439"/>
    <n v="963"/>
    <n v="4952"/>
    <n v="160"/>
    <n v="0"/>
    <x v="23"/>
    <n v="231"/>
    <n v="90"/>
    <n v="18860403"/>
    <n v="25000000"/>
    <x v="2075"/>
    <s v="Color"/>
    <x v="0"/>
    <s v="English"/>
    <x v="1"/>
    <x v="1"/>
    <s v="English"/>
    <n v="-6139597"/>
    <n v="-0.24558387999999998"/>
    <s v="90-110 minutes"/>
    <n v="-0.24558388"/>
    <x v="1"/>
    <n v="0"/>
  </r>
  <r>
    <s v="Shark Tale"/>
    <x v="10"/>
    <x v="1286"/>
    <n v="22000"/>
    <n v="63165"/>
    <n v="10"/>
    <n v="0"/>
    <x v="10"/>
    <n v="143"/>
    <n v="90"/>
    <n v="160762022"/>
    <n v="75000000"/>
    <x v="2076"/>
    <s v="Color"/>
    <x v="3"/>
    <s v="English"/>
    <x v="1"/>
    <x v="3"/>
    <s v="English"/>
    <n v="85762022"/>
    <n v="1.1434936266666669"/>
    <s v="90-110 minutes"/>
    <n v="1.1434936266666667"/>
    <x v="2"/>
    <n v="1"/>
  </r>
  <r>
    <s v="Shattered Glass"/>
    <x v="57"/>
    <x v="1287"/>
    <n v="4000"/>
    <n v="8297"/>
    <n v="53"/>
    <n v="0"/>
    <x v="2"/>
    <n v="129"/>
    <n v="99"/>
    <n v="2207975"/>
    <n v="6000000"/>
    <x v="2077"/>
    <s v="Color"/>
    <x v="1"/>
    <s v="English"/>
    <x v="1"/>
    <x v="1"/>
    <s v="English"/>
    <n v="-3792025"/>
    <n v="-0.6320041666666667"/>
    <s v="90-110 minutes"/>
    <n v="-0.6320041666666667"/>
    <x v="0"/>
    <n v="0"/>
  </r>
  <r>
    <s v="Shaun of the Dead"/>
    <x v="1120"/>
    <x v="846"/>
    <n v="605"/>
    <n v="1686"/>
    <n v="1000"/>
    <n v="19000"/>
    <x v="30"/>
    <n v="246"/>
    <n v="99"/>
    <n v="13464388"/>
    <n v="4000000"/>
    <x v="1717"/>
    <s v="Color"/>
    <x v="2"/>
    <s v="English"/>
    <x v="4"/>
    <x v="0"/>
    <s v="English"/>
    <n v="9464388"/>
    <n v="2.3660969999999999"/>
    <s v="90-110 minutes"/>
    <n v="2.3660969999999999"/>
    <x v="0"/>
    <n v="1"/>
  </r>
  <r>
    <s v="Sherlock Holmes"/>
    <x v="95"/>
    <x v="998"/>
    <n v="21000"/>
    <n v="23996"/>
    <n v="0"/>
    <n v="20000"/>
    <x v="7"/>
    <n v="415"/>
    <n v="128"/>
    <n v="209019489"/>
    <n v="90000000"/>
    <x v="1258"/>
    <s v="Color"/>
    <x v="5"/>
    <s v="English"/>
    <x v="1"/>
    <x v="1"/>
    <s v="English"/>
    <n v="119019489"/>
    <n v="1.3224387666666666"/>
    <s v="111-130 minutes"/>
    <n v="1.3224387666666666"/>
    <x v="2"/>
    <n v="1"/>
  </r>
  <r>
    <s v="Sherlock Holmes: A Game of Shadows"/>
    <x v="95"/>
    <x v="998"/>
    <n v="21000"/>
    <n v="22403"/>
    <n v="0"/>
    <n v="39000"/>
    <x v="1"/>
    <n v="382"/>
    <n v="129"/>
    <n v="186830669"/>
    <n v="125000000"/>
    <x v="2078"/>
    <s v="Color"/>
    <x v="5"/>
    <s v="English"/>
    <x v="1"/>
    <x v="1"/>
    <s v="English"/>
    <n v="61830669"/>
    <n v="0.49464535200000004"/>
    <s v="111-130 minutes"/>
    <n v="0.49464535199999998"/>
    <x v="2"/>
    <n v="0"/>
  </r>
  <r>
    <s v="Sherrybaby"/>
    <x v="1121"/>
    <x v="1288"/>
    <n v="363"/>
    <n v="774"/>
    <n v="38"/>
    <n v="474"/>
    <x v="0"/>
    <n v="78"/>
    <n v="96"/>
    <n v="198407"/>
    <n v="2000000"/>
    <x v="2079"/>
    <s v="Color"/>
    <x v="1"/>
    <s v="English"/>
    <x v="1"/>
    <x v="0"/>
    <s v="English"/>
    <n v="-1801593"/>
    <n v="-0.9007965"/>
    <s v="90-110 minutes"/>
    <n v="-0.9007965"/>
    <x v="0"/>
    <n v="0"/>
  </r>
  <r>
    <s v="She's All That"/>
    <x v="14"/>
    <x v="371"/>
    <n v="23000"/>
    <n v="28734"/>
    <n v="7"/>
    <n v="0"/>
    <x v="16"/>
    <n v="96"/>
    <n v="95"/>
    <n v="63319509"/>
    <n v="10000000"/>
    <x v="281"/>
    <s v="Color"/>
    <x v="2"/>
    <s v="English"/>
    <x v="1"/>
    <x v="1"/>
    <s v="English"/>
    <n v="53319509"/>
    <n v="5.3319508999999998"/>
    <s v="90-110 minutes"/>
    <n v="5.3319508999999998"/>
    <x v="1"/>
    <n v="1"/>
  </r>
  <r>
    <s v="She's Gotta Have It"/>
    <x v="1122"/>
    <x v="27"/>
    <n v="539"/>
    <n v="708"/>
    <n v="0"/>
    <n v="406"/>
    <x v="27"/>
    <n v="26"/>
    <n v="88"/>
    <n v="7137502"/>
    <n v="175000"/>
    <x v="2080"/>
    <s v="Black and White"/>
    <x v="2"/>
    <s v="English"/>
    <x v="1"/>
    <x v="0"/>
    <s v="English"/>
    <n v="6962502"/>
    <n v="39.785725714285711"/>
    <s v="&lt;90 minutes"/>
    <n v="39.785725714285711"/>
    <x v="0"/>
    <n v="1"/>
  </r>
  <r>
    <s v="She's Out of My League"/>
    <x v="421"/>
    <x v="1289"/>
    <n v="2000"/>
    <n v="5707"/>
    <n v="14"/>
    <n v="0"/>
    <x v="4"/>
    <n v="180"/>
    <n v="104"/>
    <n v="31584722"/>
    <n v="20000000"/>
    <x v="553"/>
    <s v="Color"/>
    <x v="2"/>
    <s v="English"/>
    <x v="1"/>
    <x v="0"/>
    <s v="English"/>
    <n v="11584722"/>
    <n v="0.57923609999999992"/>
    <s v="90-110 minutes"/>
    <n v="0.57923610000000003"/>
    <x v="1"/>
    <n v="1"/>
  </r>
  <r>
    <s v="She's the Man"/>
    <x v="26"/>
    <x v="1169"/>
    <n v="17000"/>
    <n v="20109"/>
    <n v="99"/>
    <n v="0"/>
    <x v="4"/>
    <n v="91"/>
    <n v="105"/>
    <n v="33687630"/>
    <n v="20000000"/>
    <x v="2081"/>
    <s v="Color"/>
    <x v="2"/>
    <s v="English"/>
    <x v="1"/>
    <x v="1"/>
    <s v="English"/>
    <n v="13687630"/>
    <n v="0.68438149999999998"/>
    <s v="90-110 minutes"/>
    <n v="0.68438149999999998"/>
    <x v="1"/>
    <n v="1"/>
  </r>
  <r>
    <s v="She's the One"/>
    <x v="1123"/>
    <x v="1112"/>
    <n v="385"/>
    <n v="995"/>
    <n v="0"/>
    <n v="453"/>
    <x v="8"/>
    <n v="43"/>
    <n v="96"/>
    <n v="9449219"/>
    <n v="3500000"/>
    <x v="2082"/>
    <s v="Color"/>
    <x v="2"/>
    <s v="English"/>
    <x v="1"/>
    <x v="0"/>
    <s v="English"/>
    <n v="5949219"/>
    <n v="1.6997768571428571"/>
    <s v="90-110 minutes"/>
    <n v="1.6997768571428571"/>
    <x v="0"/>
    <n v="1"/>
  </r>
  <r>
    <s v="Shine"/>
    <x v="1124"/>
    <x v="812"/>
    <n v="509"/>
    <n v="888"/>
    <n v="96"/>
    <n v="0"/>
    <x v="18"/>
    <n v="71"/>
    <n v="105"/>
    <n v="35811509"/>
    <n v="5500000"/>
    <x v="2083"/>
    <s v="Color"/>
    <x v="6"/>
    <s v="English"/>
    <x v="12"/>
    <x v="1"/>
    <s v="English"/>
    <n v="30311509"/>
    <n v="5.5111834545454546"/>
    <s v="90-110 minutes"/>
    <n v="5.5111834545454546"/>
    <x v="0"/>
    <n v="1"/>
  </r>
  <r>
    <s v="Sholem Aleichem: Laughing in the Darkness"/>
    <x v="1125"/>
    <x v="1290"/>
    <n v="399"/>
    <n v="660"/>
    <n v="0"/>
    <n v="287"/>
    <x v="9"/>
    <n v="29"/>
    <n v="93"/>
    <n v="906666"/>
    <n v="500000"/>
    <x v="2084"/>
    <s v="Color"/>
    <x v="8"/>
    <s v="English"/>
    <x v="1"/>
    <x v="5"/>
    <s v="English"/>
    <n v="406666"/>
    <n v="0.81333199999999994"/>
    <s v="90-110 minutes"/>
    <n v="0.81333200000000005"/>
    <x v="0"/>
    <n v="1"/>
  </r>
  <r>
    <s v="Shooter"/>
    <x v="1126"/>
    <x v="396"/>
    <n v="650"/>
    <n v="1640"/>
    <n v="845"/>
    <n v="0"/>
    <x v="2"/>
    <n v="198"/>
    <n v="124"/>
    <n v="46975183"/>
    <n v="61000000"/>
    <x v="2085"/>
    <s v="Color"/>
    <x v="5"/>
    <s v="English"/>
    <x v="1"/>
    <x v="0"/>
    <s v="English"/>
    <n v="-14024817"/>
    <n v="-0.2299150327868853"/>
    <s v="111-130 minutes"/>
    <n v="-0.22991503278688524"/>
    <x v="2"/>
    <n v="0"/>
  </r>
  <r>
    <s v="Shooting Fish"/>
    <x v="1127"/>
    <x v="1291"/>
    <n v="419"/>
    <n v="975"/>
    <n v="13"/>
    <n v="167"/>
    <x v="0"/>
    <n v="43"/>
    <n v="99"/>
    <n v="302204"/>
    <n v="3000000"/>
    <x v="2086"/>
    <s v="Color"/>
    <x v="2"/>
    <s v="English"/>
    <x v="4"/>
    <x v="3"/>
    <s v="English"/>
    <n v="-2697796"/>
    <n v="-0.89926533333333336"/>
    <s v="90-110 minutes"/>
    <n v="-0.89926533333333336"/>
    <x v="0"/>
    <n v="0"/>
  </r>
  <r>
    <s v="Short Cut to Nirvana: Kumbh Mela"/>
    <x v="1128"/>
    <x v="1292"/>
    <n v="66"/>
    <n v="66"/>
    <n v="0"/>
    <n v="30"/>
    <x v="2"/>
    <n v="15"/>
    <n v="85"/>
    <n v="381225"/>
    <n v="200000"/>
    <x v="2087"/>
    <s v="Color"/>
    <x v="8"/>
    <s v="English"/>
    <x v="1"/>
    <x v="5"/>
    <s v="English"/>
    <n v="181225"/>
    <n v="0.90612500000000007"/>
    <s v="&lt;90 minutes"/>
    <n v="0.90612499999999996"/>
    <x v="0"/>
    <n v="1"/>
  </r>
  <r>
    <s v="Shortbus"/>
    <x v="1129"/>
    <x v="816"/>
    <n v="71"/>
    <n v="226"/>
    <n v="263"/>
    <n v="0"/>
    <x v="27"/>
    <n v="160"/>
    <n v="101"/>
    <n v="1984378"/>
    <n v="2000000"/>
    <x v="2088"/>
    <s v="Color"/>
    <x v="2"/>
    <s v="English"/>
    <x v="1"/>
    <x v="5"/>
    <s v="English"/>
    <n v="-15622"/>
    <n v="-7.8110000000000124E-3"/>
    <s v="90-110 minutes"/>
    <n v="-7.8110000000000002E-3"/>
    <x v="0"/>
    <n v="0"/>
  </r>
  <r>
    <s v="Shorts"/>
    <x v="570"/>
    <x v="566"/>
    <n v="87000"/>
    <n v="88422"/>
    <n v="0"/>
    <n v="431"/>
    <x v="38"/>
    <n v="103"/>
    <n v="89"/>
    <n v="20916309"/>
    <n v="40000000"/>
    <x v="2089"/>
    <s v="Color"/>
    <x v="2"/>
    <s v="English"/>
    <x v="1"/>
    <x v="3"/>
    <s v="English"/>
    <n v="-19083691"/>
    <n v="-0.47709227499999995"/>
    <s v="&lt;90 minutes"/>
    <n v="-0.47709227500000001"/>
    <x v="1"/>
    <n v="0"/>
  </r>
  <r>
    <s v="Showdown in Little Tokyo"/>
    <x v="1018"/>
    <x v="707"/>
    <n v="1000"/>
    <n v="2404"/>
    <n v="73"/>
    <n v="0"/>
    <x v="10"/>
    <n v="45"/>
    <n v="79"/>
    <n v="2275557"/>
    <n v="8000000"/>
    <x v="2090"/>
    <s v="Color"/>
    <x v="5"/>
    <s v="English"/>
    <x v="1"/>
    <x v="0"/>
    <s v="English"/>
    <n v="-5724443"/>
    <n v="-0.71555537499999999"/>
    <s v="&lt;90 minutes"/>
    <n v="-0.71555537499999999"/>
    <x v="0"/>
    <n v="0"/>
  </r>
  <r>
    <s v="Showgirls"/>
    <x v="1130"/>
    <x v="326"/>
    <n v="16000"/>
    <n v="18913"/>
    <n v="719"/>
    <n v="0"/>
    <x v="28"/>
    <n v="181"/>
    <n v="131"/>
    <n v="20302961"/>
    <n v="45000000"/>
    <x v="1792"/>
    <s v="Color"/>
    <x v="1"/>
    <s v="English"/>
    <x v="8"/>
    <x v="12"/>
    <s v="English"/>
    <n v="-24697039"/>
    <n v="-0.54882308888888887"/>
    <s v="131-150 minutes"/>
    <n v="-0.54882308888888887"/>
    <x v="1"/>
    <n v="0"/>
  </r>
  <r>
    <s v="Shrek"/>
    <x v="1131"/>
    <x v="1293"/>
    <n v="145"/>
    <n v="275"/>
    <n v="80"/>
    <n v="0"/>
    <x v="25"/>
    <n v="212"/>
    <n v="90"/>
    <n v="267652016"/>
    <n v="60000000"/>
    <x v="424"/>
    <s v="Color"/>
    <x v="3"/>
    <s v="English"/>
    <x v="1"/>
    <x v="3"/>
    <s v="English"/>
    <n v="207652016"/>
    <n v="3.4608669333333335"/>
    <s v="90-110 minutes"/>
    <n v="3.4608669333333335"/>
    <x v="2"/>
    <n v="1"/>
  </r>
  <r>
    <s v="Shrek 2"/>
    <x v="1132"/>
    <x v="1293"/>
    <n v="692"/>
    <n v="1148"/>
    <n v="80"/>
    <n v="0"/>
    <x v="2"/>
    <n v="205"/>
    <n v="93"/>
    <n v="436471036"/>
    <n v="150000000"/>
    <x v="2091"/>
    <s v="Color"/>
    <x v="3"/>
    <s v="English"/>
    <x v="1"/>
    <x v="3"/>
    <s v="English"/>
    <n v="286471036"/>
    <n v="1.9098069066666667"/>
    <s v="90-110 minutes"/>
    <n v="1.9098069066666667"/>
    <x v="2"/>
    <n v="1"/>
  </r>
  <r>
    <s v="Shrek Forever After"/>
    <x v="907"/>
    <x v="171"/>
    <n v="4000"/>
    <n v="4628"/>
    <n v="31"/>
    <n v="0"/>
    <x v="4"/>
    <n v="226"/>
    <n v="93"/>
    <n v="238371987"/>
    <n v="165000000"/>
    <x v="2092"/>
    <s v="Color"/>
    <x v="3"/>
    <s v="English"/>
    <x v="1"/>
    <x v="3"/>
    <s v="English"/>
    <n v="73371987"/>
    <n v="0.44467870909090901"/>
    <s v="90-110 minutes"/>
    <n v="0.44467870909090906"/>
    <x v="2"/>
    <n v="0"/>
  </r>
  <r>
    <s v="Shrek the Third"/>
    <x v="244"/>
    <x v="1210"/>
    <n v="3000"/>
    <n v="4705"/>
    <n v="50"/>
    <n v="0"/>
    <x v="8"/>
    <n v="227"/>
    <n v="93"/>
    <n v="320706665"/>
    <n v="160000000"/>
    <x v="2093"/>
    <s v="Color"/>
    <x v="3"/>
    <s v="English"/>
    <x v="1"/>
    <x v="3"/>
    <s v="English"/>
    <n v="160706665"/>
    <n v="1.0044166562500001"/>
    <s v="90-110 minutes"/>
    <n v="1.0044166562500001"/>
    <x v="2"/>
    <n v="1"/>
  </r>
  <r>
    <s v="Shutter"/>
    <x v="1133"/>
    <x v="1294"/>
    <n v="449"/>
    <n v="1534"/>
    <n v="5"/>
    <n v="0"/>
    <x v="41"/>
    <n v="135"/>
    <n v="90"/>
    <n v="25926543"/>
    <n v="8000000"/>
    <x v="1290"/>
    <s v="Color"/>
    <x v="0"/>
    <s v="English"/>
    <x v="1"/>
    <x v="1"/>
    <s v="English"/>
    <n v="17926543"/>
    <n v="2.2408178749999998"/>
    <s v="90-110 minutes"/>
    <n v="2.2408178749999998"/>
    <x v="0"/>
    <n v="1"/>
  </r>
  <r>
    <s v="Shutter Island"/>
    <x v="308"/>
    <x v="388"/>
    <n v="29000"/>
    <n v="29585"/>
    <n v="17000"/>
    <n v="53000"/>
    <x v="6"/>
    <n v="490"/>
    <n v="138"/>
    <n v="127968405"/>
    <n v="80000000"/>
    <x v="2094"/>
    <s v="Color"/>
    <x v="9"/>
    <s v="English"/>
    <x v="1"/>
    <x v="0"/>
    <s v="English"/>
    <n v="47968405"/>
    <n v="0.59960506250000001"/>
    <s v="131-150 minutes"/>
    <n v="0.59960506250000001"/>
    <x v="2"/>
    <n v="1"/>
  </r>
  <r>
    <s v="Sicario"/>
    <x v="1134"/>
    <x v="891"/>
    <n v="455"/>
    <n v="1467"/>
    <n v="777"/>
    <n v="59000"/>
    <x v="7"/>
    <n v="478"/>
    <n v="121"/>
    <n v="46875468"/>
    <n v="30000000"/>
    <x v="2095"/>
    <s v="Color"/>
    <x v="5"/>
    <s v="English"/>
    <x v="1"/>
    <x v="0"/>
    <s v="English"/>
    <n v="16875468"/>
    <n v="0.5625156"/>
    <s v="111-130 minutes"/>
    <n v="0.5625156"/>
    <x v="1"/>
    <n v="1"/>
  </r>
  <r>
    <s v="Sicko"/>
    <x v="331"/>
    <x v="369"/>
    <n v="909"/>
    <n v="1633"/>
    <n v="909"/>
    <n v="0"/>
    <x v="30"/>
    <n v="263"/>
    <n v="123"/>
    <n v="24530513"/>
    <n v="9000000"/>
    <x v="1034"/>
    <s v="Color"/>
    <x v="8"/>
    <s v="English"/>
    <x v="1"/>
    <x v="1"/>
    <s v="English"/>
    <n v="15530513"/>
    <n v="1.7256125555555557"/>
    <s v="111-130 minutes"/>
    <n v="1.7256125555555555"/>
    <x v="1"/>
    <n v="1"/>
  </r>
  <r>
    <s v="Side Effects"/>
    <x v="26"/>
    <x v="501"/>
    <n v="17000"/>
    <n v="18469"/>
    <n v="0"/>
    <n v="29000"/>
    <x v="19"/>
    <n v="450"/>
    <n v="106"/>
    <n v="32154410"/>
    <n v="30000000"/>
    <x v="2096"/>
    <s v="Color"/>
    <x v="4"/>
    <s v="English"/>
    <x v="1"/>
    <x v="0"/>
    <s v="English"/>
    <n v="2154410"/>
    <n v="7.1813666666666665E-2"/>
    <s v="90-110 minutes"/>
    <n v="7.1813666666666665E-2"/>
    <x v="1"/>
    <n v="0"/>
  </r>
  <r>
    <s v="Sideways"/>
    <x v="544"/>
    <x v="115"/>
    <n v="912"/>
    <n v="2170"/>
    <n v="729"/>
    <n v="0"/>
    <x v="1"/>
    <n v="285"/>
    <n v="126"/>
    <n v="71502303"/>
    <n v="12000000"/>
    <x v="2097"/>
    <s v="Color"/>
    <x v="3"/>
    <s v="English"/>
    <x v="1"/>
    <x v="0"/>
    <s v="English"/>
    <n v="59502303"/>
    <n v="4.9585252500000001"/>
    <s v="111-130 minutes"/>
    <n v="4.9585252500000001"/>
    <x v="1"/>
    <n v="1"/>
  </r>
  <r>
    <s v="Signs"/>
    <x v="892"/>
    <x v="128"/>
    <n v="710"/>
    <n v="1675"/>
    <n v="0"/>
    <n v="0"/>
    <x v="12"/>
    <n v="208"/>
    <n v="106"/>
    <n v="227965690"/>
    <n v="72000000"/>
    <x v="1559"/>
    <s v="Color"/>
    <x v="1"/>
    <s v="English"/>
    <x v="1"/>
    <x v="1"/>
    <s v="English"/>
    <n v="155965690"/>
    <n v="2.1661901388888887"/>
    <s v="90-110 minutes"/>
    <n v="2.1661901388888887"/>
    <x v="2"/>
    <n v="1"/>
  </r>
  <r>
    <s v="Silent Hill"/>
    <x v="854"/>
    <x v="1295"/>
    <n v="992"/>
    <n v="1933"/>
    <n v="50"/>
    <n v="0"/>
    <x v="0"/>
    <n v="267"/>
    <n v="132"/>
    <n v="46982632"/>
    <n v="50000000"/>
    <x v="2098"/>
    <s v="Color"/>
    <x v="3"/>
    <s v="English"/>
    <x v="14"/>
    <x v="0"/>
    <s v="English"/>
    <n v="-3017368"/>
    <n v="-6.0347359999999961E-2"/>
    <s v="131-150 minutes"/>
    <n v="-6.0347360000000003E-2"/>
    <x v="1"/>
    <n v="0"/>
  </r>
  <r>
    <s v="Silent Hill: Revelation 3D"/>
    <x v="854"/>
    <x v="1296"/>
    <n v="991"/>
    <n v="2173"/>
    <n v="83"/>
    <n v="25000"/>
    <x v="39"/>
    <n v="173"/>
    <n v="95"/>
    <n v="17529157"/>
    <n v="20000000"/>
    <x v="2099"/>
    <s v="Color"/>
    <x v="3"/>
    <s v="English"/>
    <x v="8"/>
    <x v="0"/>
    <s v="English"/>
    <n v="-2470843"/>
    <n v="-0.12354215000000002"/>
    <s v="90-110 minutes"/>
    <n v="-0.12354215"/>
    <x v="1"/>
    <n v="0"/>
  </r>
  <r>
    <s v="Silent House"/>
    <x v="1135"/>
    <x v="1150"/>
    <n v="120"/>
    <n v="218"/>
    <n v="9"/>
    <n v="0"/>
    <x v="13"/>
    <n v="218"/>
    <n v="86"/>
    <n v="12555230"/>
    <n v="2000000"/>
    <x v="1364"/>
    <s v="Color"/>
    <x v="1"/>
    <s v="English"/>
    <x v="8"/>
    <x v="0"/>
    <s v="English"/>
    <n v="10555230"/>
    <n v="5.2776149999999999"/>
    <s v="&lt;90 minutes"/>
    <n v="5.2776149999999999"/>
    <x v="0"/>
    <n v="1"/>
  </r>
  <r>
    <s v="Silver Linings Playbook"/>
    <x v="169"/>
    <x v="179"/>
    <n v="34000"/>
    <n v="72115"/>
    <n v="737"/>
    <n v="117000"/>
    <x v="24"/>
    <n v="539"/>
    <n v="122"/>
    <n v="132088910"/>
    <n v="21000000"/>
    <x v="26"/>
    <s v="Color"/>
    <x v="2"/>
    <s v="English"/>
    <x v="1"/>
    <x v="0"/>
    <s v="English"/>
    <n v="111088910"/>
    <n v="5.2899480952380955"/>
    <s v="111-130 minutes"/>
    <n v="5.2899480952380955"/>
    <x v="1"/>
    <n v="1"/>
  </r>
  <r>
    <s v="Silverado"/>
    <x v="1102"/>
    <x v="624"/>
    <n v="826"/>
    <n v="1154"/>
    <n v="759"/>
    <n v="0"/>
    <x v="2"/>
    <n v="46"/>
    <n v="133"/>
    <n v="33200000"/>
    <n v="26000000"/>
    <x v="2100"/>
    <s v="Color"/>
    <x v="5"/>
    <s v="English"/>
    <x v="1"/>
    <x v="1"/>
    <s v="English"/>
    <n v="7200000"/>
    <n v="0.27692307692307683"/>
    <s v="131-150 minutes"/>
    <n v="0.27692307692307694"/>
    <x v="1"/>
    <n v="0"/>
  </r>
  <r>
    <s v="Simon Birch"/>
    <x v="20"/>
    <x v="761"/>
    <n v="1000"/>
    <n v="1816"/>
    <n v="160"/>
    <n v="0"/>
    <x v="31"/>
    <n v="60"/>
    <n v="114"/>
    <n v="18252684"/>
    <n v="30000000"/>
    <x v="1987"/>
    <s v="Color"/>
    <x v="2"/>
    <s v="English"/>
    <x v="1"/>
    <x v="3"/>
    <s v="English"/>
    <n v="-11747316"/>
    <n v="-0.39157719999999996"/>
    <s v="111-130 minutes"/>
    <n v="-0.39157720000000001"/>
    <x v="1"/>
    <n v="0"/>
  </r>
  <r>
    <s v="Simply Irresistible"/>
    <x v="456"/>
    <x v="1297"/>
    <n v="4000"/>
    <n v="5668"/>
    <n v="3"/>
    <n v="901"/>
    <x v="13"/>
    <n v="35"/>
    <n v="96"/>
    <n v="4394936"/>
    <n v="6000000"/>
    <x v="144"/>
    <s v="Color"/>
    <x v="2"/>
    <s v="English"/>
    <x v="2"/>
    <x v="1"/>
    <s v="English"/>
    <n v="-1605064"/>
    <n v="-0.26751066666666667"/>
    <s v="90-110 minutes"/>
    <n v="-0.26751066666666667"/>
    <x v="0"/>
    <n v="0"/>
  </r>
  <r>
    <s v="Sin City"/>
    <x v="521"/>
    <x v="1298"/>
    <n v="3000"/>
    <n v="3924"/>
    <n v="436"/>
    <n v="13000"/>
    <x v="6"/>
    <n v="374"/>
    <n v="147"/>
    <n v="74098862"/>
    <n v="40000000"/>
    <x v="2101"/>
    <s v="Black and White"/>
    <x v="4"/>
    <s v="English"/>
    <x v="1"/>
    <x v="0"/>
    <s v="English"/>
    <n v="34098862"/>
    <n v="0.85247154999999997"/>
    <s v="131-150 minutes"/>
    <n v="0.85247154999999997"/>
    <x v="1"/>
    <n v="1"/>
  </r>
  <r>
    <s v="Sin City: A Dame to Kill For"/>
    <x v="2"/>
    <x v="1298"/>
    <n v="23000"/>
    <n v="49433"/>
    <n v="436"/>
    <n v="32000"/>
    <x v="27"/>
    <n v="339"/>
    <n v="102"/>
    <n v="13750556"/>
    <n v="65000000"/>
    <x v="2102"/>
    <s v="Black and White"/>
    <x v="5"/>
    <s v="English"/>
    <x v="1"/>
    <x v="0"/>
    <s v="English"/>
    <n v="-51249444"/>
    <n v="-0.7884529846153846"/>
    <s v="90-110 minutes"/>
    <n v="-0.7884529846153846"/>
    <x v="2"/>
    <n v="0"/>
  </r>
  <r>
    <s v="Sinbad: Legend of the Seven Seas"/>
    <x v="238"/>
    <x v="1299"/>
    <n v="11000"/>
    <n v="11301"/>
    <n v="0"/>
    <n v="880"/>
    <x v="12"/>
    <n v="98"/>
    <n v="85"/>
    <n v="26288320"/>
    <n v="60000000"/>
    <x v="2065"/>
    <s v="Color"/>
    <x v="3"/>
    <s v="English"/>
    <x v="1"/>
    <x v="3"/>
    <s v="English"/>
    <n v="-33711680"/>
    <n v="-0.56186133333333332"/>
    <s v="&lt;90 minutes"/>
    <n v="-0.56186133333333332"/>
    <x v="2"/>
    <n v="0"/>
  </r>
  <r>
    <s v="Sinister"/>
    <x v="1136"/>
    <x v="562"/>
    <n v="1000"/>
    <n v="2239"/>
    <n v="301"/>
    <n v="58000"/>
    <x v="9"/>
    <n v="411"/>
    <n v="110"/>
    <n v="48056940"/>
    <n v="3000000"/>
    <x v="2103"/>
    <s v="Color"/>
    <x v="0"/>
    <s v="English"/>
    <x v="1"/>
    <x v="0"/>
    <s v="English"/>
    <n v="45056940"/>
    <n v="15.018979999999999"/>
    <s v="90-110 minutes"/>
    <n v="15.018980000000001"/>
    <x v="0"/>
    <n v="1"/>
  </r>
  <r>
    <s v="Sinister 2"/>
    <x v="1137"/>
    <x v="1300"/>
    <n v="1000"/>
    <n v="2403"/>
    <n v="11"/>
    <n v="13000"/>
    <x v="41"/>
    <n v="189"/>
    <n v="97"/>
    <n v="27736779"/>
    <n v="10000000"/>
    <x v="2104"/>
    <s v="Color"/>
    <x v="0"/>
    <s v="English"/>
    <x v="1"/>
    <x v="0"/>
    <s v="English"/>
    <n v="17736779"/>
    <n v="1.7736779"/>
    <s v="90-110 minutes"/>
    <n v="1.7736779"/>
    <x v="1"/>
    <n v="1"/>
  </r>
  <r>
    <s v="Six Days Seven Nights"/>
    <x v="44"/>
    <x v="618"/>
    <n v="11000"/>
    <n v="12729"/>
    <n v="425"/>
    <n v="0"/>
    <x v="34"/>
    <n v="97"/>
    <n v="98"/>
    <n v="74329966"/>
    <n v="70000000"/>
    <x v="2105"/>
    <s v="Color"/>
    <x v="5"/>
    <s v="English"/>
    <x v="1"/>
    <x v="1"/>
    <s v="English"/>
    <n v="4329966"/>
    <n v="6.1856657142857152E-2"/>
    <s v="90-110 minutes"/>
    <n v="6.1856657142857145E-2"/>
    <x v="2"/>
    <n v="0"/>
  </r>
  <r>
    <s v="Six-String Samurai"/>
    <x v="1138"/>
    <x v="1301"/>
    <n v="33"/>
    <n v="36"/>
    <n v="4"/>
    <n v="0"/>
    <x v="12"/>
    <n v="51"/>
    <n v="91"/>
    <n v="124494"/>
    <n v="2000000"/>
    <x v="2106"/>
    <s v="Color"/>
    <x v="5"/>
    <s v="English"/>
    <x v="1"/>
    <x v="1"/>
    <s v="English"/>
    <n v="-1875506"/>
    <n v="-0.93775300000000006"/>
    <s v="90-110 minutes"/>
    <n v="-0.93775299999999995"/>
    <x v="0"/>
    <n v="0"/>
  </r>
  <r>
    <s v="Skin Trade"/>
    <x v="579"/>
    <x v="1302"/>
    <n v="2000"/>
    <n v="2802"/>
    <n v="3"/>
    <n v="0"/>
    <x v="34"/>
    <n v="66"/>
    <n v="96"/>
    <n v="162"/>
    <n v="9000000"/>
    <x v="2107"/>
    <s v="Color"/>
    <x v="5"/>
    <s v="English"/>
    <x v="38"/>
    <x v="0"/>
    <s v="English"/>
    <n v="-8999838"/>
    <n v="-0.99998200000000004"/>
    <s v="90-110 minutes"/>
    <n v="-0.99998200000000004"/>
    <x v="1"/>
    <n v="0"/>
  </r>
  <r>
    <s v="Sky Captain and the World of Tomorrow"/>
    <x v="82"/>
    <x v="1303"/>
    <n v="11000"/>
    <n v="12871"/>
    <n v="14"/>
    <n v="0"/>
    <x v="8"/>
    <n v="197"/>
    <n v="106"/>
    <n v="37760080"/>
    <n v="70000000"/>
    <x v="2108"/>
    <s v="Color"/>
    <x v="5"/>
    <s v="English"/>
    <x v="1"/>
    <x v="3"/>
    <s v="English"/>
    <n v="-32239920"/>
    <n v="-0.46057028571428571"/>
    <s v="90-110 minutes"/>
    <n v="-0.46057028571428571"/>
    <x v="2"/>
    <n v="0"/>
  </r>
  <r>
    <s v="Sky High"/>
    <x v="477"/>
    <x v="171"/>
    <n v="947"/>
    <n v="2968"/>
    <n v="31"/>
    <n v="0"/>
    <x v="21"/>
    <n v="127"/>
    <n v="100"/>
    <n v="63939454"/>
    <n v="35000000"/>
    <x v="2109"/>
    <s v="Color"/>
    <x v="3"/>
    <s v="English"/>
    <x v="1"/>
    <x v="3"/>
    <s v="English"/>
    <n v="28939454"/>
    <n v="0.82684154285714295"/>
    <s v="90-110 minutes"/>
    <n v="0.82684154285714284"/>
    <x v="1"/>
    <n v="1"/>
  </r>
  <r>
    <s v="Skyfall"/>
    <x v="1139"/>
    <x v="175"/>
    <n v="883"/>
    <n v="2039"/>
    <n v="0"/>
    <n v="80000"/>
    <x v="24"/>
    <n v="750"/>
    <n v="143"/>
    <n v="304360277"/>
    <n v="200000000"/>
    <x v="2110"/>
    <s v="Color"/>
    <x v="5"/>
    <s v="English"/>
    <x v="4"/>
    <x v="1"/>
    <s v="English"/>
    <n v="104360277"/>
    <n v="0.52180138500000006"/>
    <s v="131-150 minutes"/>
    <n v="0.52180138499999995"/>
    <x v="2"/>
    <n v="1"/>
  </r>
  <r>
    <s v="Skyline"/>
    <x v="1140"/>
    <x v="155"/>
    <n v="929"/>
    <n v="3679"/>
    <n v="25"/>
    <n v="13000"/>
    <x v="45"/>
    <n v="221"/>
    <n v="97"/>
    <n v="21371425"/>
    <n v="10000000"/>
    <x v="2060"/>
    <s v="Color"/>
    <x v="5"/>
    <s v="English"/>
    <x v="1"/>
    <x v="1"/>
    <s v="English"/>
    <n v="11371425"/>
    <n v="1.1371424999999999"/>
    <s v="90-110 minutes"/>
    <n v="1.1371424999999999"/>
    <x v="1"/>
    <n v="1"/>
  </r>
  <r>
    <s v="Slacker"/>
    <x v="1141"/>
    <x v="95"/>
    <n v="5"/>
    <n v="5"/>
    <n v="0"/>
    <n v="2000"/>
    <x v="19"/>
    <n v="61"/>
    <n v="100"/>
    <n v="1227508"/>
    <n v="23000"/>
    <x v="2111"/>
    <s v="Black and White"/>
    <x v="2"/>
    <s v="English"/>
    <x v="1"/>
    <x v="0"/>
    <s v="English"/>
    <n v="1204508"/>
    <n v="52.369913043478263"/>
    <s v="90-110 minutes"/>
    <n v="52.369913043478263"/>
    <x v="0"/>
    <n v="1"/>
  </r>
  <r>
    <s v="Slackers"/>
    <x v="359"/>
    <x v="1304"/>
    <n v="960"/>
    <n v="2415"/>
    <n v="4"/>
    <n v="405"/>
    <x v="13"/>
    <n v="66"/>
    <n v="86"/>
    <n v="4814244"/>
    <n v="11000000"/>
    <x v="995"/>
    <s v="Color"/>
    <x v="2"/>
    <s v="English"/>
    <x v="14"/>
    <x v="0"/>
    <s v="English"/>
    <n v="-6185756"/>
    <n v="-0.56234145454545459"/>
    <s v="&lt;90 minutes"/>
    <n v="-0.56234145454545459"/>
    <x v="1"/>
    <n v="0"/>
  </r>
  <r>
    <s v="Slam"/>
    <x v="1142"/>
    <x v="1305"/>
    <n v="245"/>
    <n v="295"/>
    <n v="12"/>
    <n v="603"/>
    <x v="2"/>
    <n v="16"/>
    <n v="100"/>
    <n v="982214"/>
    <n v="1000000"/>
    <x v="1790"/>
    <s v="Color"/>
    <x v="1"/>
    <s v="English"/>
    <x v="1"/>
    <x v="0"/>
    <s v="English"/>
    <n v="-17786"/>
    <n v="-1.7785999999999969E-2"/>
    <s v="90-110 minutes"/>
    <n v="-1.7786E-2"/>
    <x v="0"/>
    <n v="0"/>
  </r>
  <r>
    <s v="Sleep Dealer"/>
    <x v="1143"/>
    <x v="1306"/>
    <n v="426"/>
    <n v="862"/>
    <n v="8"/>
    <n v="0"/>
    <x v="11"/>
    <n v="47"/>
    <n v="90"/>
    <n v="75727"/>
    <n v="2500000"/>
    <x v="616"/>
    <s v="Color"/>
    <x v="1"/>
    <s v="Spanish"/>
    <x v="1"/>
    <x v="1"/>
    <s v="Other language"/>
    <n v="-2424273"/>
    <n v="-0.96970920000000005"/>
    <s v="90-110 minutes"/>
    <n v="-0.96970920000000005"/>
    <x v="0"/>
    <n v="0"/>
  </r>
  <r>
    <s v="Sleepers"/>
    <x v="10"/>
    <x v="194"/>
    <n v="22000"/>
    <n v="37076"/>
    <n v="272"/>
    <n v="0"/>
    <x v="1"/>
    <n v="73"/>
    <n v="147"/>
    <n v="53300852"/>
    <n v="44000000"/>
    <x v="1658"/>
    <s v="Black and White"/>
    <x v="4"/>
    <s v="English"/>
    <x v="1"/>
    <x v="0"/>
    <s v="English"/>
    <n v="9300852"/>
    <n v="0.2113830000000001"/>
    <s v="131-150 minutes"/>
    <n v="0.21138299999999999"/>
    <x v="1"/>
    <n v="0"/>
  </r>
  <r>
    <s v="Sleepover"/>
    <x v="488"/>
    <x v="1204"/>
    <n v="7000"/>
    <n v="13626"/>
    <n v="18"/>
    <n v="0"/>
    <x v="13"/>
    <n v="52"/>
    <n v="89"/>
    <n v="8070311"/>
    <n v="10000000"/>
    <x v="2112"/>
    <s v="Color"/>
    <x v="2"/>
    <s v="English"/>
    <x v="1"/>
    <x v="3"/>
    <s v="English"/>
    <n v="-1929689"/>
    <n v="-0.1929689"/>
    <s v="&lt;90 minutes"/>
    <n v="-0.1929689"/>
    <x v="1"/>
    <n v="0"/>
  </r>
  <r>
    <s v="Sliding Doors"/>
    <x v="903"/>
    <x v="214"/>
    <n v="711"/>
    <n v="1462"/>
    <n v="29"/>
    <n v="0"/>
    <x v="9"/>
    <n v="88"/>
    <n v="99"/>
    <n v="11883495"/>
    <n v="9000000"/>
    <x v="2113"/>
    <s v="Color"/>
    <x v="2"/>
    <s v="English"/>
    <x v="4"/>
    <x v="0"/>
    <s v="English"/>
    <n v="2883495"/>
    <n v="0.32038833333333328"/>
    <s v="90-110 minutes"/>
    <n v="0.32038833333333333"/>
    <x v="1"/>
    <n v="0"/>
  </r>
  <r>
    <s v="Sling Blade"/>
    <x v="64"/>
    <x v="160"/>
    <n v="3000"/>
    <n v="3967"/>
    <n v="0"/>
    <n v="0"/>
    <x v="30"/>
    <n v="104"/>
    <n v="148"/>
    <n v="24475416"/>
    <n v="890000"/>
    <x v="2114"/>
    <s v="Color"/>
    <x v="1"/>
    <s v="English"/>
    <x v="1"/>
    <x v="0"/>
    <s v="English"/>
    <n v="23585416"/>
    <n v="26.500467415730338"/>
    <s v="131-150 minutes"/>
    <n v="26.500467415730338"/>
    <x v="0"/>
    <n v="1"/>
  </r>
  <r>
    <s v="Slither"/>
    <x v="1144"/>
    <x v="785"/>
    <n v="499"/>
    <n v="1120"/>
    <n v="571"/>
    <n v="0"/>
    <x v="27"/>
    <n v="251"/>
    <n v="95"/>
    <n v="7774730"/>
    <n v="15500000"/>
    <x v="2115"/>
    <s v="Color"/>
    <x v="2"/>
    <s v="English"/>
    <x v="14"/>
    <x v="0"/>
    <s v="English"/>
    <n v="-7725270"/>
    <n v="-0.49840451612903225"/>
    <s v="90-110 minutes"/>
    <n v="-0.49840451612903225"/>
    <x v="1"/>
    <n v="0"/>
  </r>
  <r>
    <s v="Slow Burn"/>
    <x v="51"/>
    <x v="1307"/>
    <n v="1000"/>
    <n v="4329"/>
    <n v="7"/>
    <n v="191"/>
    <x v="11"/>
    <n v="40"/>
    <n v="93"/>
    <n v="1181197"/>
    <n v="15500000"/>
    <x v="2116"/>
    <s v="Color"/>
    <x v="1"/>
    <s v="English"/>
    <x v="1"/>
    <x v="0"/>
    <s v="English"/>
    <n v="-14318803"/>
    <n v="-0.92379374193548391"/>
    <s v="90-110 minutes"/>
    <n v="-0.92379374193548391"/>
    <x v="1"/>
    <n v="0"/>
  </r>
  <r>
    <s v="Slumdog Millionaire"/>
    <x v="1145"/>
    <x v="7"/>
    <n v="668"/>
    <n v="820"/>
    <n v="0"/>
    <n v="13000"/>
    <x v="30"/>
    <n v="418"/>
    <n v="120"/>
    <n v="141319195"/>
    <n v="15000000"/>
    <x v="1817"/>
    <s v="Color"/>
    <x v="1"/>
    <s v="English"/>
    <x v="4"/>
    <x v="0"/>
    <s v="English"/>
    <n v="126319195"/>
    <n v="8.4212796666666669"/>
    <s v="111-130 minutes"/>
    <n v="8.4212796666666669"/>
    <x v="1"/>
    <n v="1"/>
  </r>
  <r>
    <s v="Slums of Beverly Hills"/>
    <x v="363"/>
    <x v="1308"/>
    <n v="1000"/>
    <n v="2691"/>
    <n v="84"/>
    <n v="462"/>
    <x v="0"/>
    <n v="60"/>
    <n v="91"/>
    <n v="5480318"/>
    <n v="5000000"/>
    <x v="1065"/>
    <s v="Color"/>
    <x v="2"/>
    <s v="English"/>
    <x v="1"/>
    <x v="0"/>
    <s v="English"/>
    <n v="480318"/>
    <n v="9.6063599999999916E-2"/>
    <s v="90-110 minutes"/>
    <n v="9.6063599999999999E-2"/>
    <x v="0"/>
    <n v="0"/>
  </r>
  <r>
    <s v="Small Soldiers"/>
    <x v="186"/>
    <x v="781"/>
    <n v="4000"/>
    <n v="8610"/>
    <n v="287"/>
    <n v="0"/>
    <x v="8"/>
    <n v="100"/>
    <n v="108"/>
    <n v="53955614"/>
    <n v="40000000"/>
    <x v="2117"/>
    <s v="Color"/>
    <x v="5"/>
    <s v="English"/>
    <x v="1"/>
    <x v="1"/>
    <s v="English"/>
    <n v="13955614"/>
    <n v="0.34889035000000002"/>
    <s v="90-110 minutes"/>
    <n v="0.34889035000000002"/>
    <x v="1"/>
    <n v="0"/>
  </r>
  <r>
    <s v="Small Time Crooks"/>
    <x v="196"/>
    <x v="209"/>
    <n v="11000"/>
    <n v="23283"/>
    <n v="11000"/>
    <n v="812"/>
    <x v="12"/>
    <n v="128"/>
    <n v="94"/>
    <n v="17071230"/>
    <n v="18000000"/>
    <x v="2118"/>
    <s v="Color"/>
    <x v="2"/>
    <s v="English"/>
    <x v="1"/>
    <x v="3"/>
    <s v="English"/>
    <n v="-928770"/>
    <n v="-5.1598333333333302E-2"/>
    <s v="90-110 minutes"/>
    <n v="-5.1598333333333336E-2"/>
    <x v="1"/>
    <n v="0"/>
  </r>
  <r>
    <s v="Smiling Fish &amp; Goat on Fire"/>
    <x v="1146"/>
    <x v="1309"/>
    <n v="20000"/>
    <n v="20814"/>
    <n v="4"/>
    <n v="0"/>
    <x v="7"/>
    <n v="21"/>
    <n v="90"/>
    <n v="277233"/>
    <n v="40000"/>
    <x v="115"/>
    <s v="Color"/>
    <x v="2"/>
    <s v="English"/>
    <x v="1"/>
    <x v="0"/>
    <s v="English"/>
    <n v="237233"/>
    <n v="5.9308249999999996"/>
    <s v="90-110 minutes"/>
    <n v="5.9308249999999996"/>
    <x v="0"/>
    <n v="1"/>
  </r>
  <r>
    <s v="Smilla's Sense of Snow"/>
    <x v="200"/>
    <x v="1310"/>
    <n v="1000"/>
    <n v="3125"/>
    <n v="55"/>
    <n v="561"/>
    <x v="4"/>
    <n v="50"/>
    <n v="121"/>
    <n v="2221994"/>
    <n v="35000000"/>
    <x v="2119"/>
    <s v="Color"/>
    <x v="5"/>
    <s v="English"/>
    <x v="10"/>
    <x v="0"/>
    <s v="English"/>
    <n v="-32778006"/>
    <n v="-0.93651445714285719"/>
    <s v="111-130 minutes"/>
    <n v="-0.93651445714285719"/>
    <x v="1"/>
    <n v="0"/>
  </r>
  <r>
    <s v="Smoke Signals"/>
    <x v="1147"/>
    <x v="1311"/>
    <n v="912"/>
    <n v="3163"/>
    <n v="149"/>
    <n v="0"/>
    <x v="2"/>
    <n v="56"/>
    <n v="89"/>
    <n v="6719300"/>
    <n v="2000000"/>
    <x v="2120"/>
    <s v="Color"/>
    <x v="2"/>
    <s v="English"/>
    <x v="14"/>
    <x v="1"/>
    <s v="English"/>
    <n v="4719300"/>
    <n v="2.3596499999999998"/>
    <s v="&lt;90 minutes"/>
    <n v="2.3596499999999998"/>
    <x v="0"/>
    <n v="1"/>
  </r>
  <r>
    <s v="Smokin' Aces"/>
    <x v="303"/>
    <x v="1104"/>
    <n v="16000"/>
    <n v="19410"/>
    <n v="248"/>
    <n v="3000"/>
    <x v="12"/>
    <n v="186"/>
    <n v="109"/>
    <n v="35635046"/>
    <n v="17000000"/>
    <x v="2121"/>
    <s v="Color"/>
    <x v="5"/>
    <s v="English"/>
    <x v="4"/>
    <x v="0"/>
    <s v="English"/>
    <n v="18635046"/>
    <n v="1.0961791764705882"/>
    <s v="90-110 minutes"/>
    <n v="1.0961791764705882"/>
    <x v="1"/>
    <n v="1"/>
  </r>
  <r>
    <s v="Snake Eyes"/>
    <x v="55"/>
    <x v="629"/>
    <n v="12000"/>
    <n v="15269"/>
    <n v="0"/>
    <n v="880"/>
    <x v="11"/>
    <n v="117"/>
    <n v="98"/>
    <n v="55585389"/>
    <n v="69000000"/>
    <x v="2122"/>
    <s v="Color"/>
    <x v="4"/>
    <s v="English"/>
    <x v="1"/>
    <x v="0"/>
    <s v="English"/>
    <n v="-13414611"/>
    <n v="-0.19441465217391307"/>
    <s v="90-110 minutes"/>
    <n v="-0.19441465217391304"/>
    <x v="2"/>
    <n v="0"/>
  </r>
  <r>
    <s v="Snakes on a Plane"/>
    <x v="762"/>
    <x v="439"/>
    <n v="852"/>
    <n v="2604"/>
    <n v="160"/>
    <n v="4000"/>
    <x v="5"/>
    <n v="285"/>
    <n v="105"/>
    <n v="34014398"/>
    <n v="33000000"/>
    <x v="2123"/>
    <s v="Color"/>
    <x v="5"/>
    <s v="English"/>
    <x v="2"/>
    <x v="0"/>
    <s v="English"/>
    <n v="1014398"/>
    <n v="3.073933333333323E-2"/>
    <s v="90-110 minutes"/>
    <n v="3.0739333333333334E-2"/>
    <x v="1"/>
    <n v="0"/>
  </r>
  <r>
    <s v="Snatch"/>
    <x v="448"/>
    <x v="998"/>
    <n v="26000"/>
    <n v="39175"/>
    <n v="0"/>
    <n v="27000"/>
    <x v="15"/>
    <n v="151"/>
    <n v="104"/>
    <n v="30093107"/>
    <n v="6000000"/>
    <x v="2124"/>
    <s v="Color"/>
    <x v="2"/>
    <s v="English"/>
    <x v="4"/>
    <x v="0"/>
    <s v="English"/>
    <n v="24093107"/>
    <n v="4.015517833333333"/>
    <s v="90-110 minutes"/>
    <n v="4.015517833333333"/>
    <x v="0"/>
    <n v="1"/>
  </r>
  <r>
    <s v="Snitch"/>
    <x v="260"/>
    <x v="1312"/>
    <n v="12000"/>
    <n v="15800"/>
    <n v="29"/>
    <n v="12000"/>
    <x v="27"/>
    <n v="238"/>
    <n v="112"/>
    <n v="42919096"/>
    <n v="15000000"/>
    <x v="2125"/>
    <s v="Color"/>
    <x v="5"/>
    <s v="English"/>
    <x v="1"/>
    <x v="1"/>
    <s v="English"/>
    <n v="27919096"/>
    <n v="1.8612730666666666"/>
    <s v="111-130 minutes"/>
    <n v="1.8612730666666666"/>
    <x v="1"/>
    <n v="1"/>
  </r>
  <r>
    <s v="Snow Day"/>
    <x v="1148"/>
    <x v="72"/>
    <n v="571"/>
    <n v="2241"/>
    <n v="13"/>
    <n v="0"/>
    <x v="38"/>
    <n v="42"/>
    <n v="89"/>
    <n v="60008303"/>
    <n v="13000000"/>
    <x v="2126"/>
    <s v="Color"/>
    <x v="3"/>
    <s v="English"/>
    <x v="1"/>
    <x v="3"/>
    <s v="English"/>
    <n v="47008303"/>
    <n v="3.6160233076923074"/>
    <s v="&lt;90 minutes"/>
    <n v="3.6160233076923078"/>
    <x v="1"/>
    <n v="1"/>
  </r>
  <r>
    <s v="Snow Dogs"/>
    <x v="869"/>
    <x v="226"/>
    <n v="773"/>
    <n v="2916"/>
    <n v="32"/>
    <n v="0"/>
    <x v="17"/>
    <n v="67"/>
    <n v="99"/>
    <n v="81150692"/>
    <n v="35000000"/>
    <x v="754"/>
    <s v="Color"/>
    <x v="3"/>
    <s v="English"/>
    <x v="14"/>
    <x v="3"/>
    <s v="English"/>
    <n v="46150692"/>
    <n v="1.3185912000000002"/>
    <s v="90-110 minutes"/>
    <n v="1.3185912"/>
    <x v="1"/>
    <n v="1"/>
  </r>
  <r>
    <s v="Snow Falling on Cedars"/>
    <x v="1149"/>
    <x v="812"/>
    <n v="746"/>
    <n v="2393"/>
    <n v="96"/>
    <n v="846"/>
    <x v="9"/>
    <n v="95"/>
    <n v="127"/>
    <n v="14378353"/>
    <n v="36000000"/>
    <x v="2127"/>
    <s v="Color"/>
    <x v="1"/>
    <s v="English"/>
    <x v="1"/>
    <x v="1"/>
    <s v="English"/>
    <n v="-21621647"/>
    <n v="-0.60060130555555558"/>
    <s v="111-130 minutes"/>
    <n v="-0.60060130555555558"/>
    <x v="1"/>
    <n v="0"/>
  </r>
  <r>
    <s v="Snow Flower and the Secret Fan"/>
    <x v="13"/>
    <x v="218"/>
    <n v="974"/>
    <n v="2430"/>
    <n v="61"/>
    <n v="0"/>
    <x v="8"/>
    <n v="56"/>
    <n v="104"/>
    <n v="1346503"/>
    <n v="6000000"/>
    <x v="1503"/>
    <s v="Color"/>
    <x v="1"/>
    <s v="English"/>
    <x v="3"/>
    <x v="1"/>
    <s v="English"/>
    <n v="-4653497"/>
    <n v="-0.77558283333333333"/>
    <s v="90-110 minutes"/>
    <n v="-0.77558283333333333"/>
    <x v="0"/>
    <n v="0"/>
  </r>
  <r>
    <s v="Snow White and the Huntsman"/>
    <x v="92"/>
    <x v="1313"/>
    <n v="26000"/>
    <n v="72881"/>
    <n v="274"/>
    <n v="53000"/>
    <x v="8"/>
    <n v="416"/>
    <n v="132"/>
    <n v="155111815"/>
    <n v="170000000"/>
    <x v="2128"/>
    <s v="Color"/>
    <x v="5"/>
    <s v="English"/>
    <x v="1"/>
    <x v="1"/>
    <s v="English"/>
    <n v="-14888185"/>
    <n v="-8.7577558823529467E-2"/>
    <s v="131-150 minutes"/>
    <n v="-8.7577558823529411E-2"/>
    <x v="2"/>
    <n v="0"/>
  </r>
  <r>
    <s v="Snow White and the Seven Dwarfs"/>
    <x v="1150"/>
    <x v="1314"/>
    <n v="82"/>
    <n v="229"/>
    <n v="0"/>
    <n v="0"/>
    <x v="18"/>
    <n v="145"/>
    <n v="83"/>
    <n v="184925485"/>
    <n v="2000000"/>
    <x v="2129"/>
    <s v="Color"/>
    <x v="10"/>
    <s v="English"/>
    <x v="1"/>
    <x v="6"/>
    <s v="English"/>
    <n v="182925485"/>
    <n v="91.462742500000004"/>
    <s v="&lt;90 minutes"/>
    <n v="91.462742500000004"/>
    <x v="0"/>
    <n v="1"/>
  </r>
  <r>
    <s v="Snowpiercer"/>
    <x v="370"/>
    <x v="1315"/>
    <n v="11000"/>
    <n v="12286"/>
    <n v="584"/>
    <n v="58000"/>
    <x v="20"/>
    <n v="488"/>
    <n v="126"/>
    <n v="4563029"/>
    <n v="39200000"/>
    <x v="2130"/>
    <s v="Color"/>
    <x v="5"/>
    <s v="English"/>
    <x v="29"/>
    <x v="0"/>
    <s v="English"/>
    <n v="-34636971"/>
    <n v="-0.88359619897959185"/>
    <s v="111-130 minutes"/>
    <n v="-0.88359619897959185"/>
    <x v="1"/>
    <n v="0"/>
  </r>
  <r>
    <s v="Soldier"/>
    <x v="32"/>
    <x v="253"/>
    <n v="933"/>
    <n v="2542"/>
    <n v="545"/>
    <n v="0"/>
    <x v="10"/>
    <n v="67"/>
    <n v="99"/>
    <n v="14567883"/>
    <n v="75000000"/>
    <x v="765"/>
    <s v="Color"/>
    <x v="5"/>
    <s v="English"/>
    <x v="4"/>
    <x v="0"/>
    <s v="English"/>
    <n v="-60432117"/>
    <n v="-0.80576155999999999"/>
    <s v="90-110 minutes"/>
    <n v="-0.80576155999999999"/>
    <x v="2"/>
    <n v="0"/>
  </r>
  <r>
    <s v="Solitary Man"/>
    <x v="677"/>
    <x v="1316"/>
    <n v="966"/>
    <n v="2661"/>
    <n v="34"/>
    <n v="0"/>
    <x v="4"/>
    <n v="116"/>
    <n v="90"/>
    <n v="4360548"/>
    <n v="15000000"/>
    <x v="1418"/>
    <s v="Color"/>
    <x v="2"/>
    <s v="English"/>
    <x v="1"/>
    <x v="0"/>
    <s v="English"/>
    <n v="-10639452"/>
    <n v="-0.70929679999999995"/>
    <s v="90-110 minutes"/>
    <n v="-0.70929679999999995"/>
    <x v="1"/>
    <n v="0"/>
  </r>
  <r>
    <s v="Some Like It Hot"/>
    <x v="1151"/>
    <x v="1317"/>
    <n v="105"/>
    <n v="527"/>
    <n v="0"/>
    <n v="10000"/>
    <x v="15"/>
    <n v="181"/>
    <n v="120"/>
    <n v="25000000"/>
    <n v="2883848"/>
    <x v="2131"/>
    <s v="Black and White"/>
    <x v="2"/>
    <s v="English"/>
    <x v="1"/>
    <x v="4"/>
    <s v="English"/>
    <n v="22116152"/>
    <n v="7.6689728446159435"/>
    <s v="111-130 minutes"/>
    <n v="7.6689728446159435"/>
    <x v="0"/>
    <n v="1"/>
  </r>
  <r>
    <s v="Someone Like You..."/>
    <x v="391"/>
    <x v="108"/>
    <n v="20000"/>
    <n v="20798"/>
    <n v="956"/>
    <n v="0"/>
    <x v="8"/>
    <n v="92"/>
    <n v="97"/>
    <n v="27338033"/>
    <n v="23000000"/>
    <x v="2132"/>
    <s v="Color"/>
    <x v="2"/>
    <s v="English"/>
    <x v="1"/>
    <x v="1"/>
    <s v="English"/>
    <n v="4338033"/>
    <n v="0.1886101304347827"/>
    <s v="90-110 minutes"/>
    <n v="0.18861013043478261"/>
    <x v="1"/>
    <n v="0"/>
  </r>
  <r>
    <s v="Something Borrowed"/>
    <x v="1152"/>
    <x v="988"/>
    <n v="969"/>
    <n v="2371"/>
    <n v="42"/>
    <n v="13000"/>
    <x v="11"/>
    <n v="128"/>
    <n v="112"/>
    <n v="39026186"/>
    <n v="35000000"/>
    <x v="2133"/>
    <s v="Color"/>
    <x v="2"/>
    <s v="English"/>
    <x v="1"/>
    <x v="1"/>
    <s v="English"/>
    <n v="4026186"/>
    <n v="0.11503388571428563"/>
    <s v="111-130 minutes"/>
    <n v="0.11503388571428572"/>
    <x v="1"/>
    <n v="0"/>
  </r>
  <r>
    <s v="Something's Gotta Give"/>
    <x v="46"/>
    <x v="910"/>
    <n v="18000"/>
    <n v="22679"/>
    <n v="278"/>
    <n v="0"/>
    <x v="12"/>
    <n v="145"/>
    <n v="128"/>
    <n v="124590960"/>
    <n v="80000000"/>
    <x v="2134"/>
    <s v="Color"/>
    <x v="2"/>
    <s v="English"/>
    <x v="1"/>
    <x v="1"/>
    <s v="English"/>
    <n v="44590960"/>
    <n v="0.55738700000000008"/>
    <s v="111-130 minutes"/>
    <n v="0.55738699999999997"/>
    <x v="2"/>
    <n v="1"/>
  </r>
  <r>
    <s v="Somewhere"/>
    <x v="1153"/>
    <x v="1007"/>
    <n v="227"/>
    <n v="684"/>
    <n v="0"/>
    <n v="0"/>
    <x v="26"/>
    <n v="301"/>
    <n v="97"/>
    <n v="1768416"/>
    <n v="7000000"/>
    <x v="2135"/>
    <s v="Color"/>
    <x v="2"/>
    <s v="English"/>
    <x v="1"/>
    <x v="0"/>
    <s v="English"/>
    <n v="-5231584"/>
    <n v="-0.74736914285714284"/>
    <s v="90-110 minutes"/>
    <n v="-0.74736914285714284"/>
    <x v="0"/>
    <n v="0"/>
  </r>
  <r>
    <s v="Son of God"/>
    <x v="1154"/>
    <x v="1318"/>
    <n v="329"/>
    <n v="775"/>
    <n v="25"/>
    <n v="15000"/>
    <x v="5"/>
    <n v="61"/>
    <n v="170"/>
    <n v="59696176"/>
    <n v="22000000"/>
    <x v="33"/>
    <s v="Color"/>
    <x v="6"/>
    <s v="English"/>
    <x v="1"/>
    <x v="1"/>
    <s v="English"/>
    <n v="37696176"/>
    <n v="1.7134625454545453"/>
    <s v="&gt;150 minutes"/>
    <n v="1.7134625454545453"/>
    <x v="1"/>
    <n v="1"/>
  </r>
  <r>
    <s v="Son of the Mask"/>
    <x v="1155"/>
    <x v="433"/>
    <n v="490"/>
    <n v="1195"/>
    <n v="6"/>
    <n v="881"/>
    <x v="68"/>
    <n v="78"/>
    <n v="94"/>
    <n v="17010646"/>
    <n v="84000000"/>
    <x v="2136"/>
    <s v="Color"/>
    <x v="2"/>
    <s v="English"/>
    <x v="1"/>
    <x v="3"/>
    <s v="English"/>
    <n v="-66989354"/>
    <n v="-0.79749230952380956"/>
    <s v="90-110 minutes"/>
    <n v="-0.79749230952380956"/>
    <x v="2"/>
    <n v="0"/>
  </r>
  <r>
    <s v="Song One"/>
    <x v="264"/>
    <x v="1319"/>
    <n v="11000"/>
    <n v="12772"/>
    <n v="4"/>
    <n v="0"/>
    <x v="16"/>
    <n v="43"/>
    <n v="86"/>
    <n v="20200"/>
    <n v="6000000"/>
    <x v="2137"/>
    <s v="Color"/>
    <x v="1"/>
    <s v="English"/>
    <x v="1"/>
    <x v="1"/>
    <s v="English"/>
    <n v="-5979800"/>
    <n v="-0.99663333333333337"/>
    <s v="&lt;90 minutes"/>
    <n v="-0.99663333333333337"/>
    <x v="0"/>
    <n v="0"/>
  </r>
  <r>
    <s v="Songcatcher"/>
    <x v="1156"/>
    <x v="1320"/>
    <n v="767"/>
    <n v="2187"/>
    <n v="9"/>
    <n v="0"/>
    <x v="40"/>
    <n v="39"/>
    <n v="109"/>
    <n v="3050934"/>
    <n v="1800000"/>
    <x v="579"/>
    <s v="Color"/>
    <x v="1"/>
    <s v="English"/>
    <x v="1"/>
    <x v="1"/>
    <s v="English"/>
    <n v="1250934"/>
    <n v="0.69496333333333338"/>
    <s v="90-110 minutes"/>
    <n v="0.69496333333333338"/>
    <x v="0"/>
    <n v="1"/>
  </r>
  <r>
    <s v="Sorority Boys"/>
    <x v="1157"/>
    <x v="1321"/>
    <n v="529"/>
    <n v="2393"/>
    <n v="32"/>
    <n v="507"/>
    <x v="33"/>
    <n v="53"/>
    <n v="93"/>
    <n v="10198766"/>
    <n v="12000000"/>
    <x v="485"/>
    <s v="Color"/>
    <x v="2"/>
    <s v="English"/>
    <x v="1"/>
    <x v="0"/>
    <s v="English"/>
    <n v="-1801234"/>
    <n v="-0.1501028333333333"/>
    <s v="90-110 minutes"/>
    <n v="-0.15010283333333332"/>
    <x v="1"/>
    <n v="0"/>
  </r>
  <r>
    <s v="Sorority Row"/>
    <x v="457"/>
    <x v="1322"/>
    <n v="1000"/>
    <n v="3142"/>
    <n v="10"/>
    <n v="0"/>
    <x v="17"/>
    <n v="167"/>
    <n v="101"/>
    <n v="11956207"/>
    <n v="16000000"/>
    <x v="289"/>
    <s v="Color"/>
    <x v="0"/>
    <s v="English"/>
    <x v="1"/>
    <x v="0"/>
    <s v="English"/>
    <n v="-4043793"/>
    <n v="-0.25273706250000005"/>
    <s v="90-110 minutes"/>
    <n v="-0.2527370625"/>
    <x v="1"/>
    <n v="0"/>
  </r>
  <r>
    <s v="Soul Food"/>
    <x v="567"/>
    <x v="694"/>
    <n v="1000"/>
    <n v="4737"/>
    <n v="88"/>
    <n v="508"/>
    <x v="31"/>
    <n v="34"/>
    <n v="115"/>
    <n v="43490057"/>
    <n v="7500000"/>
    <x v="2138"/>
    <s v="Color"/>
    <x v="2"/>
    <s v="English"/>
    <x v="1"/>
    <x v="0"/>
    <s v="English"/>
    <n v="35990057"/>
    <n v="4.7986742666666666"/>
    <s v="111-130 minutes"/>
    <n v="4.7986742666666666"/>
    <x v="0"/>
    <n v="1"/>
  </r>
  <r>
    <s v="Soul Kitchen"/>
    <x v="1158"/>
    <x v="1323"/>
    <n v="595"/>
    <n v="1519"/>
    <n v="766"/>
    <n v="0"/>
    <x v="40"/>
    <n v="115"/>
    <n v="99"/>
    <n v="274385"/>
    <n v="4000000"/>
    <x v="2139"/>
    <s v="Color"/>
    <x v="2"/>
    <s v="German"/>
    <x v="2"/>
    <x v="8"/>
    <s v="Other language"/>
    <n v="-3725615"/>
    <n v="-0.93140374999999997"/>
    <s v="90-110 minutes"/>
    <n v="-0.93140374999999997"/>
    <x v="0"/>
    <n v="0"/>
  </r>
  <r>
    <s v="Soul Plane"/>
    <x v="35"/>
    <x v="1324"/>
    <n v="939"/>
    <n v="3935"/>
    <n v="29"/>
    <n v="0"/>
    <x v="45"/>
    <n v="75"/>
    <n v="92"/>
    <n v="13922211"/>
    <n v="16000000"/>
    <x v="2140"/>
    <s v="Color"/>
    <x v="2"/>
    <s v="English"/>
    <x v="1"/>
    <x v="0"/>
    <s v="English"/>
    <n v="-2077789"/>
    <n v="-0.12986181249999995"/>
    <s v="90-110 minutes"/>
    <n v="-0.12986181250000001"/>
    <x v="1"/>
    <n v="0"/>
  </r>
  <r>
    <s v="Soul Surfer"/>
    <x v="530"/>
    <x v="1216"/>
    <n v="2000"/>
    <n v="5024"/>
    <n v="80"/>
    <n v="15000"/>
    <x v="19"/>
    <n v="110"/>
    <n v="106"/>
    <n v="43853424"/>
    <n v="18000000"/>
    <x v="2141"/>
    <s v="Color"/>
    <x v="6"/>
    <s v="English"/>
    <x v="1"/>
    <x v="3"/>
    <s v="English"/>
    <n v="25853424"/>
    <n v="1.4363013333333332"/>
    <s v="90-110 minutes"/>
    <n v="1.4363013333333334"/>
    <x v="1"/>
    <n v="1"/>
  </r>
  <r>
    <s v="Soul Survivors"/>
    <x v="1159"/>
    <x v="1325"/>
    <n v="159"/>
    <n v="417"/>
    <n v="12"/>
    <n v="231"/>
    <x v="54"/>
    <n v="64"/>
    <n v="84"/>
    <n v="3100650"/>
    <n v="14000000"/>
    <x v="2142"/>
    <s v="Color"/>
    <x v="1"/>
    <s v="English"/>
    <x v="1"/>
    <x v="1"/>
    <s v="English"/>
    <n v="-10899350"/>
    <n v="-0.77852500000000002"/>
    <s v="&lt;90 minutes"/>
    <n v="-0.77852500000000002"/>
    <x v="1"/>
    <n v="0"/>
  </r>
  <r>
    <s v="Source Code"/>
    <x v="350"/>
    <x v="1081"/>
    <n v="15000"/>
    <n v="16034"/>
    <n v="0"/>
    <n v="56000"/>
    <x v="1"/>
    <n v="522"/>
    <n v="93"/>
    <n v="54696902"/>
    <n v="32000000"/>
    <x v="2143"/>
    <s v="Color"/>
    <x v="9"/>
    <s v="English"/>
    <x v="1"/>
    <x v="1"/>
    <s v="English"/>
    <n v="22696902"/>
    <n v="0.70927818750000005"/>
    <s v="90-110 minutes"/>
    <n v="0.70927818750000005"/>
    <x v="1"/>
    <n v="1"/>
  </r>
  <r>
    <s v="South Park: Bigger Longer &amp; Uncut"/>
    <x v="183"/>
    <x v="1151"/>
    <n v="893"/>
    <n v="3003"/>
    <n v="406"/>
    <n v="0"/>
    <x v="24"/>
    <n v="163"/>
    <n v="81"/>
    <n v="52008288"/>
    <n v="21000000"/>
    <x v="2144"/>
    <s v="Color"/>
    <x v="10"/>
    <s v="English"/>
    <x v="1"/>
    <x v="0"/>
    <s v="English"/>
    <n v="31008288"/>
    <n v="1.476585142857143"/>
    <s v="&lt;90 minutes"/>
    <n v="1.4765851428571428"/>
    <x v="1"/>
    <n v="1"/>
  </r>
  <r>
    <s v="Southland Tales"/>
    <x v="18"/>
    <x v="600"/>
    <n v="1000"/>
    <n v="2340"/>
    <n v="219"/>
    <n v="0"/>
    <x v="37"/>
    <n v="173"/>
    <n v="160"/>
    <n v="273420"/>
    <n v="17000000"/>
    <x v="2145"/>
    <s v="Color"/>
    <x v="2"/>
    <s v="English"/>
    <x v="8"/>
    <x v="0"/>
    <s v="English"/>
    <n v="-16726580"/>
    <n v="-0.98391647058823528"/>
    <s v="&gt;150 minutes"/>
    <n v="-0.98391647058823528"/>
    <x v="1"/>
    <n v="0"/>
  </r>
  <r>
    <s v="Southpaw"/>
    <x v="350"/>
    <x v="396"/>
    <n v="15000"/>
    <n v="16881"/>
    <n v="845"/>
    <n v="44000"/>
    <x v="1"/>
    <n v="305"/>
    <n v="124"/>
    <n v="52418902"/>
    <n v="30000000"/>
    <x v="2146"/>
    <s v="Color"/>
    <x v="1"/>
    <s v="English"/>
    <x v="1"/>
    <x v="0"/>
    <s v="English"/>
    <n v="22418902"/>
    <n v="0.74729673333333335"/>
    <s v="111-130 minutes"/>
    <n v="0.74729673333333335"/>
    <x v="1"/>
    <n v="1"/>
  </r>
  <r>
    <s v="Space Chimps"/>
    <x v="1160"/>
    <x v="1326"/>
    <n v="541"/>
    <n v="2268"/>
    <n v="16"/>
    <n v="279"/>
    <x v="42"/>
    <n v="85"/>
    <n v="81"/>
    <n v="30105968"/>
    <n v="37000000"/>
    <x v="2147"/>
    <s v="Color"/>
    <x v="3"/>
    <s v="English"/>
    <x v="1"/>
    <x v="2"/>
    <s v="English"/>
    <n v="-6894032"/>
    <n v="-0.18632518918918917"/>
    <s v="&lt;90 minutes"/>
    <n v="-0.18632518918918919"/>
    <x v="1"/>
    <n v="0"/>
  </r>
  <r>
    <s v="Space Cowboys"/>
    <x v="68"/>
    <x v="118"/>
    <n v="16000"/>
    <n v="17771"/>
    <n v="16000"/>
    <n v="0"/>
    <x v="4"/>
    <n v="169"/>
    <n v="130"/>
    <n v="90454043"/>
    <n v="65000000"/>
    <x v="2148"/>
    <s v="Black and White"/>
    <x v="5"/>
    <s v="English"/>
    <x v="1"/>
    <x v="1"/>
    <s v="English"/>
    <n v="25454043"/>
    <n v="0.39160066153846151"/>
    <s v="111-130 minutes"/>
    <n v="0.39160066153846151"/>
    <x v="2"/>
    <n v="0"/>
  </r>
  <r>
    <s v="Space Jam"/>
    <x v="365"/>
    <x v="1327"/>
    <n v="13000"/>
    <n v="15001"/>
    <n v="30"/>
    <n v="0"/>
    <x v="26"/>
    <n v="46"/>
    <n v="88"/>
    <n v="90443603"/>
    <n v="80000000"/>
    <x v="2083"/>
    <s v="Color"/>
    <x v="3"/>
    <s v="English"/>
    <x v="1"/>
    <x v="3"/>
    <s v="English"/>
    <n v="10443603"/>
    <n v="0.13054503749999991"/>
    <s v="&lt;90 minutes"/>
    <n v="0.13054503749999999"/>
    <x v="2"/>
    <n v="0"/>
  </r>
  <r>
    <s v="Spaceballs"/>
    <x v="1161"/>
    <x v="338"/>
    <n v="1000"/>
    <n v="2936"/>
    <n v="0"/>
    <n v="13000"/>
    <x v="19"/>
    <n v="103"/>
    <n v="96"/>
    <n v="38119483"/>
    <n v="22700000"/>
    <x v="2149"/>
    <s v="Color"/>
    <x v="3"/>
    <s v="English"/>
    <x v="1"/>
    <x v="3"/>
    <s v="English"/>
    <n v="15419483"/>
    <n v="0.67927237885462555"/>
    <s v="90-110 minutes"/>
    <n v="0.67927237885462555"/>
    <x v="1"/>
    <n v="1"/>
  </r>
  <r>
    <s v="Spaced Invaders"/>
    <x v="1162"/>
    <x v="262"/>
    <n v="610"/>
    <n v="1441"/>
    <n v="32"/>
    <n v="710"/>
    <x v="13"/>
    <n v="16"/>
    <n v="100"/>
    <n v="15369573"/>
    <n v="3000000"/>
    <x v="2150"/>
    <s v="Color"/>
    <x v="3"/>
    <s v="English"/>
    <x v="1"/>
    <x v="3"/>
    <s v="English"/>
    <n v="12369573"/>
    <n v="4.1231910000000003"/>
    <s v="90-110 minutes"/>
    <n v="4.1231910000000003"/>
    <x v="0"/>
    <n v="1"/>
  </r>
  <r>
    <s v="Spanglish"/>
    <x v="48"/>
    <x v="236"/>
    <n v="11000"/>
    <n v="12522"/>
    <n v="274"/>
    <n v="0"/>
    <x v="27"/>
    <n v="124"/>
    <n v="131"/>
    <n v="42044321"/>
    <n v="80000000"/>
    <x v="2151"/>
    <s v="Color"/>
    <x v="2"/>
    <s v="English"/>
    <x v="1"/>
    <x v="1"/>
    <s v="English"/>
    <n v="-37955679"/>
    <n v="-0.4744459875"/>
    <s v="131-150 minutes"/>
    <n v="-0.4744459875"/>
    <x v="2"/>
    <n v="0"/>
  </r>
  <r>
    <s v="Sparkle"/>
    <x v="905"/>
    <x v="937"/>
    <n v="1000"/>
    <n v="5804"/>
    <n v="70"/>
    <n v="0"/>
    <x v="34"/>
    <n v="82"/>
    <n v="116"/>
    <n v="24397469"/>
    <n v="17000000"/>
    <x v="2110"/>
    <s v="Color"/>
    <x v="1"/>
    <s v="English"/>
    <x v="1"/>
    <x v="1"/>
    <s v="English"/>
    <n v="7397469"/>
    <n v="0.43514523529411764"/>
    <s v="111-130 minutes"/>
    <n v="0.43514523529411764"/>
    <x v="1"/>
    <n v="0"/>
  </r>
  <r>
    <s v="Spawn"/>
    <x v="579"/>
    <x v="1328"/>
    <n v="2000"/>
    <n v="7039"/>
    <n v="20"/>
    <n v="0"/>
    <x v="41"/>
    <n v="70"/>
    <n v="98"/>
    <n v="54967359"/>
    <n v="40000000"/>
    <x v="2152"/>
    <s v="Color"/>
    <x v="5"/>
    <s v="English"/>
    <x v="1"/>
    <x v="0"/>
    <s v="English"/>
    <n v="14967359"/>
    <n v="0.374183975"/>
    <s v="90-110 minutes"/>
    <n v="0.374183975"/>
    <x v="1"/>
    <n v="0"/>
  </r>
  <r>
    <s v="Special"/>
    <x v="859"/>
    <x v="1329"/>
    <n v="975"/>
    <n v="2694"/>
    <n v="0"/>
    <n v="0"/>
    <x v="31"/>
    <n v="56"/>
    <n v="81"/>
    <n v="6387"/>
    <n v="1000000"/>
    <x v="2153"/>
    <s v="Color"/>
    <x v="2"/>
    <s v="English"/>
    <x v="1"/>
    <x v="0"/>
    <s v="English"/>
    <n v="-993613"/>
    <n v="-0.99361299999999997"/>
    <s v="&lt;90 minutes"/>
    <n v="-0.99361299999999997"/>
    <x v="0"/>
    <n v="0"/>
  </r>
  <r>
    <s v="Species"/>
    <x v="887"/>
    <x v="543"/>
    <n v="900"/>
    <n v="1715"/>
    <n v="79"/>
    <n v="0"/>
    <x v="16"/>
    <n v="97"/>
    <n v="108"/>
    <n v="60054449"/>
    <n v="35000000"/>
    <x v="2154"/>
    <s v="Color"/>
    <x v="5"/>
    <s v="English"/>
    <x v="1"/>
    <x v="0"/>
    <s v="English"/>
    <n v="25054449"/>
    <n v="0.71584139999999996"/>
    <s v="90-110 minutes"/>
    <n v="0.71584139999999996"/>
    <x v="1"/>
    <n v="1"/>
  </r>
  <r>
    <s v="Spectre"/>
    <x v="287"/>
    <x v="175"/>
    <n v="11000"/>
    <n v="11700"/>
    <n v="0"/>
    <n v="85000"/>
    <x v="9"/>
    <n v="602"/>
    <n v="148"/>
    <n v="200074175"/>
    <n v="245000000"/>
    <x v="480"/>
    <s v="Color"/>
    <x v="5"/>
    <s v="English"/>
    <x v="4"/>
    <x v="1"/>
    <s v="English"/>
    <n v="-44925825"/>
    <n v="-0.18337071428571428"/>
    <s v="131-150 minutes"/>
    <n v="-0.18337071428571428"/>
    <x v="2"/>
    <n v="0"/>
  </r>
  <r>
    <s v="Speed"/>
    <x v="46"/>
    <x v="976"/>
    <n v="18000"/>
    <n v="20966"/>
    <n v="101"/>
    <n v="0"/>
    <x v="2"/>
    <n v="114"/>
    <n v="116"/>
    <n v="121248145"/>
    <n v="25000000"/>
    <x v="2155"/>
    <s v="Color"/>
    <x v="5"/>
    <s v="English"/>
    <x v="1"/>
    <x v="0"/>
    <s v="English"/>
    <n v="96248145"/>
    <n v="3.8499258000000003"/>
    <s v="111-130 minutes"/>
    <n v="3.8499257999999998"/>
    <x v="1"/>
    <n v="1"/>
  </r>
  <r>
    <s v="Speed 2: Cruise Control"/>
    <x v="930"/>
    <x v="976"/>
    <n v="673"/>
    <n v="2027"/>
    <n v="101"/>
    <n v="894"/>
    <x v="51"/>
    <n v="79"/>
    <n v="121"/>
    <n v="48068396"/>
    <n v="160000000"/>
    <x v="2156"/>
    <s v="Color"/>
    <x v="5"/>
    <s v="English"/>
    <x v="1"/>
    <x v="1"/>
    <s v="English"/>
    <n v="-111931604"/>
    <n v="-0.699572525"/>
    <s v="111-130 minutes"/>
    <n v="-0.699572525"/>
    <x v="2"/>
    <n v="0"/>
  </r>
  <r>
    <s v="Speed Racer"/>
    <x v="249"/>
    <x v="367"/>
    <n v="690"/>
    <n v="902"/>
    <n v="0"/>
    <n v="0"/>
    <x v="8"/>
    <n v="284"/>
    <n v="135"/>
    <n v="43929341"/>
    <n v="120000000"/>
    <x v="2157"/>
    <s v="Color"/>
    <x v="5"/>
    <s v="English"/>
    <x v="1"/>
    <x v="3"/>
    <s v="English"/>
    <n v="-76070659"/>
    <n v="-0.63392215833333332"/>
    <s v="131-150 minutes"/>
    <n v="-0.63392215833333332"/>
    <x v="2"/>
    <n v="0"/>
  </r>
  <r>
    <s v="Sphere"/>
    <x v="591"/>
    <x v="194"/>
    <n v="548"/>
    <n v="1044"/>
    <n v="272"/>
    <n v="0"/>
    <x v="10"/>
    <n v="108"/>
    <n v="134"/>
    <n v="36976367"/>
    <n v="75000000"/>
    <x v="2158"/>
    <s v="Color"/>
    <x v="1"/>
    <s v="English"/>
    <x v="1"/>
    <x v="1"/>
    <s v="English"/>
    <n v="-38023633"/>
    <n v="-0.50698177333333327"/>
    <s v="131-150 minutes"/>
    <n v="-0.50698177333333339"/>
    <x v="2"/>
    <n v="0"/>
  </r>
  <r>
    <s v="Sphinx"/>
    <x v="1074"/>
    <x v="1330"/>
    <n v="902"/>
    <n v="2079"/>
    <n v="76"/>
    <n v="106"/>
    <x v="41"/>
    <n v="2"/>
    <n v="118"/>
    <n v="800000"/>
    <n v="14000000"/>
    <x v="2159"/>
    <s v="Color"/>
    <x v="3"/>
    <s v="English"/>
    <x v="1"/>
    <x v="3"/>
    <s v="English"/>
    <n v="-13200000"/>
    <n v="-0.94285714285714284"/>
    <s v="111-130 minutes"/>
    <n v="-0.94285714285714284"/>
    <x v="1"/>
    <n v="0"/>
  </r>
  <r>
    <s v="Spice World"/>
    <x v="910"/>
    <x v="1331"/>
    <n v="1000"/>
    <n v="2176"/>
    <n v="14"/>
    <n v="0"/>
    <x v="57"/>
    <n v="33"/>
    <n v="93"/>
    <n v="29247405"/>
    <n v="25000000"/>
    <x v="776"/>
    <s v="Color"/>
    <x v="2"/>
    <s v="English"/>
    <x v="4"/>
    <x v="3"/>
    <s v="English"/>
    <n v="4247405"/>
    <n v="0.16989619999999994"/>
    <s v="90-110 minutes"/>
    <n v="0.1698962"/>
    <x v="1"/>
    <n v="0"/>
  </r>
  <r>
    <s v="Spider"/>
    <x v="1163"/>
    <x v="66"/>
    <n v="530"/>
    <n v="1381"/>
    <n v="0"/>
    <n v="0"/>
    <x v="9"/>
    <n v="157"/>
    <n v="98"/>
    <n v="1641788"/>
    <n v="8000000"/>
    <x v="2160"/>
    <s v="Color"/>
    <x v="1"/>
    <s v="English"/>
    <x v="14"/>
    <x v="0"/>
    <s v="English"/>
    <n v="-6358212"/>
    <n v="-0.7947765"/>
    <s v="90-110 minutes"/>
    <n v="-0.7947765"/>
    <x v="0"/>
    <n v="0"/>
  </r>
  <r>
    <s v="Spider-Man"/>
    <x v="231"/>
    <x v="98"/>
    <n v="24000"/>
    <n v="40484"/>
    <n v="0"/>
    <n v="5000"/>
    <x v="40"/>
    <n v="291"/>
    <n v="121"/>
    <n v="403706375"/>
    <n v="139000000"/>
    <x v="2161"/>
    <s v="Color"/>
    <x v="5"/>
    <s v="English"/>
    <x v="1"/>
    <x v="1"/>
    <s v="English"/>
    <n v="264706375"/>
    <n v="1.9043624100719425"/>
    <s v="111-130 minutes"/>
    <n v="1.9043624100719425"/>
    <x v="2"/>
    <n v="1"/>
  </r>
  <r>
    <s v="Spider-Man 2"/>
    <x v="231"/>
    <x v="98"/>
    <n v="24000"/>
    <n v="43388"/>
    <n v="0"/>
    <n v="0"/>
    <x v="40"/>
    <n v="300"/>
    <n v="135"/>
    <n v="373377893"/>
    <n v="200000000"/>
    <x v="2162"/>
    <s v="Color"/>
    <x v="5"/>
    <s v="English"/>
    <x v="1"/>
    <x v="1"/>
    <s v="English"/>
    <n v="173377893"/>
    <n v="0.86688946500000008"/>
    <s v="131-150 minutes"/>
    <n v="0.86688946499999997"/>
    <x v="2"/>
    <n v="1"/>
  </r>
  <r>
    <s v="Spider-Man 3"/>
    <x v="231"/>
    <x v="98"/>
    <n v="24000"/>
    <n v="46055"/>
    <n v="0"/>
    <n v="0"/>
    <x v="21"/>
    <n v="392"/>
    <n v="156"/>
    <n v="336530303"/>
    <n v="258000000"/>
    <x v="713"/>
    <s v="Color"/>
    <x v="5"/>
    <s v="English"/>
    <x v="1"/>
    <x v="1"/>
    <s v="English"/>
    <n v="78530303"/>
    <n v="0.30438101937984485"/>
    <s v="&gt;150 minutes"/>
    <n v="0.30438101937984496"/>
    <x v="2"/>
    <n v="0"/>
  </r>
  <r>
    <s v="Spirit: Stallion of the Cimarron"/>
    <x v="153"/>
    <x v="1332"/>
    <n v="13000"/>
    <n v="14261"/>
    <n v="21"/>
    <n v="4000"/>
    <x v="20"/>
    <n v="106"/>
    <n v="83"/>
    <n v="73215310"/>
    <n v="80000000"/>
    <x v="1520"/>
    <s v="Color"/>
    <x v="3"/>
    <s v="English"/>
    <x v="1"/>
    <x v="2"/>
    <s v="English"/>
    <n v="-6784690"/>
    <n v="-8.4808624999999971E-2"/>
    <s v="&lt;90 minutes"/>
    <n v="-8.4808624999999999E-2"/>
    <x v="2"/>
    <n v="0"/>
  </r>
  <r>
    <s v="Spirited Away"/>
    <x v="1164"/>
    <x v="859"/>
    <n v="17"/>
    <n v="44"/>
    <n v="6000"/>
    <n v="28000"/>
    <x v="46"/>
    <n v="246"/>
    <n v="125"/>
    <n v="10049886"/>
    <n v="19000000"/>
    <x v="2163"/>
    <s v="Color"/>
    <x v="3"/>
    <s v="Japanese"/>
    <x v="13"/>
    <x v="3"/>
    <s v="Other language"/>
    <n v="-8950114"/>
    <n v="-0.47105863157894734"/>
    <s v="111-130 minutes"/>
    <n v="-0.4710586315789474"/>
    <x v="1"/>
    <n v="0"/>
  </r>
  <r>
    <s v="Splash"/>
    <x v="76"/>
    <x v="59"/>
    <n v="15000"/>
    <n v="15361"/>
    <n v="2000"/>
    <n v="0"/>
    <x v="21"/>
    <n v="43"/>
    <n v="111"/>
    <n v="69800000"/>
    <n v="8000000"/>
    <x v="2164"/>
    <s v="Color"/>
    <x v="2"/>
    <s v="English"/>
    <x v="1"/>
    <x v="3"/>
    <s v="English"/>
    <n v="61800000"/>
    <n v="7.7249999999999996"/>
    <s v="111-130 minutes"/>
    <n v="7.7249999999999996"/>
    <x v="0"/>
    <n v="1"/>
  </r>
  <r>
    <s v="Splice"/>
    <x v="656"/>
    <x v="530"/>
    <n v="900"/>
    <n v="2222"/>
    <n v="165"/>
    <n v="12000"/>
    <x v="16"/>
    <n v="368"/>
    <n v="104"/>
    <n v="16999046"/>
    <n v="26000000"/>
    <x v="1719"/>
    <s v="Color"/>
    <x v="1"/>
    <s v="English"/>
    <x v="14"/>
    <x v="0"/>
    <s v="English"/>
    <n v="-9000954"/>
    <n v="-0.34619053846153847"/>
    <s v="90-110 minutes"/>
    <n v="-0.34619053846153847"/>
    <x v="1"/>
    <n v="0"/>
  </r>
  <r>
    <s v="Split Second"/>
    <x v="1165"/>
    <x v="1333"/>
    <n v="206"/>
    <n v="493"/>
    <n v="6"/>
    <n v="0"/>
    <x v="21"/>
    <n v="39"/>
    <n v="96"/>
    <n v="5430822"/>
    <n v="7000000"/>
    <x v="2165"/>
    <s v="Color"/>
    <x v="5"/>
    <s v="English"/>
    <x v="4"/>
    <x v="0"/>
    <s v="English"/>
    <n v="-1569178"/>
    <n v="-0.22416828571428571"/>
    <s v="90-110 minutes"/>
    <n v="-0.22416828571428571"/>
    <x v="0"/>
    <n v="0"/>
  </r>
  <r>
    <s v="Spotlight"/>
    <x v="784"/>
    <x v="1334"/>
    <n v="745"/>
    <n v="1058"/>
    <n v="310"/>
    <n v="80000"/>
    <x v="6"/>
    <n v="474"/>
    <n v="128"/>
    <n v="44988180"/>
    <n v="20000000"/>
    <x v="2166"/>
    <s v="Color"/>
    <x v="6"/>
    <s v="English"/>
    <x v="1"/>
    <x v="0"/>
    <s v="English"/>
    <n v="24988180"/>
    <n v="1.249409"/>
    <s v="111-130 minutes"/>
    <n v="1.249409"/>
    <x v="1"/>
    <n v="1"/>
  </r>
  <r>
    <s v="Spring Breakers"/>
    <x v="7"/>
    <x v="1335"/>
    <n v="11000"/>
    <n v="12306"/>
    <n v="520"/>
    <n v="25000"/>
    <x v="13"/>
    <n v="444"/>
    <n v="94"/>
    <n v="14123773"/>
    <n v="5000000"/>
    <x v="2167"/>
    <s v="Color"/>
    <x v="4"/>
    <s v="English"/>
    <x v="1"/>
    <x v="0"/>
    <s v="English"/>
    <n v="9123773"/>
    <n v="1.8247545999999999"/>
    <s v="90-110 minutes"/>
    <n v="1.8247545999999999"/>
    <x v="0"/>
    <n v="1"/>
  </r>
  <r>
    <s v="Spun"/>
    <x v="663"/>
    <x v="1336"/>
    <n v="835"/>
    <n v="2110"/>
    <n v="68"/>
    <n v="3000"/>
    <x v="9"/>
    <n v="92"/>
    <n v="106"/>
    <n v="410241"/>
    <n v="2000000"/>
    <x v="432"/>
    <s v="Color"/>
    <x v="2"/>
    <s v="English"/>
    <x v="1"/>
    <x v="0"/>
    <s v="English"/>
    <n v="-1589759"/>
    <n v="-0.79487949999999996"/>
    <s v="90-110 minutes"/>
    <n v="-0.79487949999999996"/>
    <x v="0"/>
    <n v="0"/>
  </r>
  <r>
    <s v="Spy Game"/>
    <x v="238"/>
    <x v="307"/>
    <n v="11000"/>
    <n v="12499"/>
    <n v="12000"/>
    <n v="0"/>
    <x v="20"/>
    <n v="142"/>
    <n v="114"/>
    <n v="26871"/>
    <n v="92000000"/>
    <x v="2168"/>
    <s v="Color"/>
    <x v="5"/>
    <s v="English"/>
    <x v="2"/>
    <x v="0"/>
    <s v="English"/>
    <n v="-91973129"/>
    <n v="-0.99970792391304353"/>
    <s v="111-130 minutes"/>
    <n v="-0.99970792391304353"/>
    <x v="2"/>
    <n v="0"/>
  </r>
  <r>
    <s v="Spy Hard"/>
    <x v="1166"/>
    <x v="1337"/>
    <n v="844"/>
    <n v="2653"/>
    <n v="8"/>
    <n v="588"/>
    <x v="13"/>
    <n v="27"/>
    <n v="81"/>
    <n v="26906039"/>
    <n v="18000000"/>
    <x v="2169"/>
    <s v="Color"/>
    <x v="5"/>
    <s v="English"/>
    <x v="1"/>
    <x v="1"/>
    <s v="English"/>
    <n v="8906039"/>
    <n v="0.49477994444444451"/>
    <s v="&lt;90 minutes"/>
    <n v="0.49477994444444445"/>
    <x v="1"/>
    <n v="0"/>
  </r>
  <r>
    <s v="Spy Kids"/>
    <x v="510"/>
    <x v="566"/>
    <n v="2000"/>
    <n v="4499"/>
    <n v="0"/>
    <n v="0"/>
    <x v="33"/>
    <n v="122"/>
    <n v="88"/>
    <n v="112692062"/>
    <n v="35000000"/>
    <x v="175"/>
    <s v="Color"/>
    <x v="5"/>
    <s v="English"/>
    <x v="1"/>
    <x v="3"/>
    <s v="English"/>
    <n v="77692062"/>
    <n v="2.2197732000000001"/>
    <s v="&lt;90 minutes"/>
    <n v="2.2197732000000001"/>
    <x v="1"/>
    <n v="1"/>
  </r>
  <r>
    <s v="Spy Kids 2: Island of Lost Dreams"/>
    <x v="29"/>
    <x v="566"/>
    <n v="12000"/>
    <n v="18291"/>
    <n v="0"/>
    <n v="478"/>
    <x v="17"/>
    <n v="103"/>
    <n v="100"/>
    <n v="85570368"/>
    <n v="38000000"/>
    <x v="2170"/>
    <s v="Color"/>
    <x v="5"/>
    <s v="English"/>
    <x v="1"/>
    <x v="3"/>
    <s v="English"/>
    <n v="47570368"/>
    <n v="1.251851789473684"/>
    <s v="90-110 minutes"/>
    <n v="1.2518517894736843"/>
    <x v="1"/>
    <n v="1"/>
  </r>
  <r>
    <s v="Spy Kids 3-D: Game Over"/>
    <x v="204"/>
    <x v="566"/>
    <n v="13000"/>
    <n v="22935"/>
    <n v="0"/>
    <n v="681"/>
    <x v="56"/>
    <n v="93"/>
    <n v="84"/>
    <n v="111760631"/>
    <n v="38000000"/>
    <x v="2171"/>
    <s v="Color"/>
    <x v="5"/>
    <s v="English"/>
    <x v="1"/>
    <x v="3"/>
    <s v="English"/>
    <n v="73760631"/>
    <n v="1.9410692368421052"/>
    <s v="&lt;90 minutes"/>
    <n v="1.9410692368421052"/>
    <x v="1"/>
    <n v="1"/>
  </r>
  <r>
    <s v="Spy Kids: All the Time in the World in 4D"/>
    <x v="510"/>
    <x v="566"/>
    <n v="2000"/>
    <n v="4311"/>
    <n v="0"/>
    <n v="0"/>
    <x v="49"/>
    <n v="76"/>
    <n v="89"/>
    <n v="38536376"/>
    <n v="27000000"/>
    <x v="2071"/>
    <s v="Color"/>
    <x v="5"/>
    <s v="English"/>
    <x v="1"/>
    <x v="3"/>
    <s v="English"/>
    <n v="11536376"/>
    <n v="0.4272731851851852"/>
    <s v="&lt;90 minutes"/>
    <n v="0.4272731851851852"/>
    <x v="1"/>
    <n v="0"/>
  </r>
  <r>
    <s v="St. Vincent"/>
    <x v="365"/>
    <x v="1338"/>
    <n v="13000"/>
    <n v="20330"/>
    <n v="51"/>
    <n v="33000"/>
    <x v="40"/>
    <n v="275"/>
    <n v="102"/>
    <n v="44134898"/>
    <n v="13000000"/>
    <x v="1655"/>
    <s v="Color"/>
    <x v="2"/>
    <s v="English"/>
    <x v="1"/>
    <x v="1"/>
    <s v="English"/>
    <n v="31134898"/>
    <n v="2.3949921538461538"/>
    <s v="90-110 minutes"/>
    <n v="2.3949921538461538"/>
    <x v="1"/>
    <n v="1"/>
  </r>
  <r>
    <s v="Stake Land"/>
    <x v="1167"/>
    <x v="1339"/>
    <n v="530"/>
    <n v="1038"/>
    <n v="53"/>
    <n v="0"/>
    <x v="27"/>
    <n v="215"/>
    <n v="98"/>
    <n v="18469"/>
    <n v="650000"/>
    <x v="2172"/>
    <s v="Color"/>
    <x v="1"/>
    <s v="English"/>
    <x v="1"/>
    <x v="0"/>
    <s v="English"/>
    <n v="-631531"/>
    <n v="-0.97158615384615388"/>
    <s v="90-110 minutes"/>
    <n v="-0.97158615384615388"/>
    <x v="0"/>
    <n v="0"/>
  </r>
  <r>
    <s v="Stand by Me"/>
    <x v="1168"/>
    <x v="68"/>
    <n v="217"/>
    <n v="644"/>
    <n v="0"/>
    <n v="24000"/>
    <x v="6"/>
    <n v="99"/>
    <n v="89"/>
    <n v="52287414"/>
    <n v="8000000"/>
    <x v="2173"/>
    <s v="Color"/>
    <x v="3"/>
    <s v="English"/>
    <x v="1"/>
    <x v="0"/>
    <s v="English"/>
    <n v="44287414"/>
    <n v="5.5359267499999998"/>
    <s v="&lt;90 minutes"/>
    <n v="5.5359267499999998"/>
    <x v="0"/>
    <n v="1"/>
  </r>
  <r>
    <s v="Star Trek"/>
    <x v="92"/>
    <x v="1068"/>
    <n v="26000"/>
    <n v="39284"/>
    <n v="14000"/>
    <n v="19000"/>
    <x v="30"/>
    <n v="518"/>
    <n v="127"/>
    <n v="257704099"/>
    <n v="150000000"/>
    <x v="542"/>
    <s v="Color"/>
    <x v="5"/>
    <s v="English"/>
    <x v="1"/>
    <x v="1"/>
    <s v="English"/>
    <n v="107704099"/>
    <n v="0.71802732666666658"/>
    <s v="111-130 minutes"/>
    <n v="0.71802732666666669"/>
    <x v="2"/>
    <n v="1"/>
  </r>
  <r>
    <s v="Star Trek II: The Wrath of Khan"/>
    <x v="223"/>
    <x v="1340"/>
    <n v="12000"/>
    <n v="16539"/>
    <n v="120"/>
    <n v="0"/>
    <x v="18"/>
    <n v="148"/>
    <n v="116"/>
    <n v="78900000"/>
    <n v="11000000"/>
    <x v="2174"/>
    <s v="Color"/>
    <x v="5"/>
    <s v="English"/>
    <x v="1"/>
    <x v="3"/>
    <s v="English"/>
    <n v="67900000"/>
    <n v="6.1727272727272728"/>
    <s v="111-130 minutes"/>
    <n v="6.1727272727272728"/>
    <x v="1"/>
    <n v="1"/>
  </r>
  <r>
    <s v="Star Trek III: The Search for Spock"/>
    <x v="223"/>
    <x v="32"/>
    <n v="12000"/>
    <n v="14762"/>
    <n v="12000"/>
    <n v="0"/>
    <x v="0"/>
    <n v="110"/>
    <n v="105"/>
    <n v="76400000"/>
    <n v="17000000"/>
    <x v="2175"/>
    <s v="Color"/>
    <x v="5"/>
    <s v="English"/>
    <x v="1"/>
    <x v="3"/>
    <s v="English"/>
    <n v="59400000"/>
    <n v="3.4941176470588236"/>
    <s v="90-110 minutes"/>
    <n v="3.4941176470588236"/>
    <x v="1"/>
    <n v="1"/>
  </r>
  <r>
    <s v="Star Trek Into Darkness"/>
    <x v="226"/>
    <x v="1068"/>
    <n v="19000"/>
    <n v="21411"/>
    <n v="14000"/>
    <n v="92000"/>
    <x v="24"/>
    <n v="590"/>
    <n v="132"/>
    <n v="228756232"/>
    <n v="190000000"/>
    <x v="2176"/>
    <s v="Color"/>
    <x v="5"/>
    <s v="English"/>
    <x v="1"/>
    <x v="1"/>
    <s v="English"/>
    <n v="38756232"/>
    <n v="0.20398016842105271"/>
    <s v="131-150 minutes"/>
    <n v="0.20398016842105263"/>
    <x v="2"/>
    <n v="0"/>
  </r>
  <r>
    <s v="Star Trek IV: The Voyage Home"/>
    <x v="223"/>
    <x v="32"/>
    <n v="12000"/>
    <n v="15449"/>
    <n v="12000"/>
    <n v="0"/>
    <x v="40"/>
    <n v="106"/>
    <n v="119"/>
    <n v="109713132"/>
    <n v="25000000"/>
    <x v="2177"/>
    <s v="Color"/>
    <x v="3"/>
    <s v="English"/>
    <x v="1"/>
    <x v="3"/>
    <s v="English"/>
    <n v="84713132"/>
    <n v="3.3885252799999996"/>
    <s v="111-130 minutes"/>
    <n v="3.3885252800000001"/>
    <x v="1"/>
    <n v="1"/>
  </r>
  <r>
    <s v="Star Trek V: The Final Frontier"/>
    <x v="223"/>
    <x v="1341"/>
    <n v="12000"/>
    <n v="14710"/>
    <n v="0"/>
    <n v="0"/>
    <x v="33"/>
    <n v="98"/>
    <n v="107"/>
    <n v="55210049"/>
    <n v="27800000"/>
    <x v="2178"/>
    <s v="Color"/>
    <x v="5"/>
    <s v="English"/>
    <x v="1"/>
    <x v="3"/>
    <s v="English"/>
    <n v="27410049"/>
    <n v="0.9859729856115107"/>
    <s v="90-110 minutes"/>
    <n v="0.98597298561151081"/>
    <x v="1"/>
    <n v="1"/>
  </r>
  <r>
    <s v="Star Trek VI: The Undiscovered Country"/>
    <x v="223"/>
    <x v="1340"/>
    <n v="12000"/>
    <n v="16230"/>
    <n v="120"/>
    <n v="0"/>
    <x v="2"/>
    <n v="112"/>
    <n v="110"/>
    <n v="74888996"/>
    <n v="30000000"/>
    <x v="2179"/>
    <s v="Color"/>
    <x v="5"/>
    <s v="English"/>
    <x v="1"/>
    <x v="3"/>
    <s v="English"/>
    <n v="44888996"/>
    <n v="1.4962998666666665"/>
    <s v="90-110 minutes"/>
    <n v="1.4962998666666667"/>
    <x v="1"/>
    <n v="1"/>
  </r>
  <r>
    <s v="Star Trek: First Contact"/>
    <x v="1169"/>
    <x v="483"/>
    <n v="1000"/>
    <n v="6315"/>
    <n v="906"/>
    <n v="3000"/>
    <x v="7"/>
    <n v="143"/>
    <n v="111"/>
    <n v="92001027"/>
    <n v="45000000"/>
    <x v="2180"/>
    <s v="Color"/>
    <x v="5"/>
    <s v="English"/>
    <x v="1"/>
    <x v="1"/>
    <s v="English"/>
    <n v="47001027"/>
    <n v="1.0444672666666666"/>
    <s v="111-130 minutes"/>
    <n v="1.0444672666666666"/>
    <x v="1"/>
    <n v="1"/>
  </r>
  <r>
    <s v="Star Trek: Generations"/>
    <x v="1169"/>
    <x v="1342"/>
    <n v="1000"/>
    <n v="6427"/>
    <n v="18"/>
    <n v="0"/>
    <x v="0"/>
    <n v="98"/>
    <n v="118"/>
    <n v="75668868"/>
    <n v="35000000"/>
    <x v="35"/>
    <s v="Color"/>
    <x v="5"/>
    <s v="English"/>
    <x v="1"/>
    <x v="3"/>
    <s v="English"/>
    <n v="40668868"/>
    <n v="1.1619676571428572"/>
    <s v="111-130 minutes"/>
    <n v="1.1619676571428572"/>
    <x v="1"/>
    <n v="1"/>
  </r>
  <r>
    <s v="Star Trek: Insurrection"/>
    <x v="1169"/>
    <x v="483"/>
    <n v="1000"/>
    <n v="6207"/>
    <n v="906"/>
    <n v="1000"/>
    <x v="4"/>
    <n v="160"/>
    <n v="103"/>
    <n v="70117571"/>
    <n v="58000000"/>
    <x v="2181"/>
    <s v="Color"/>
    <x v="5"/>
    <s v="English"/>
    <x v="1"/>
    <x v="3"/>
    <s v="English"/>
    <n v="12117571"/>
    <n v="0.20892363793103441"/>
    <s v="90-110 minutes"/>
    <n v="0.20892363793103449"/>
    <x v="2"/>
    <n v="0"/>
  </r>
  <r>
    <s v="Star Trek: Nemesis"/>
    <x v="402"/>
    <x v="680"/>
    <n v="27000"/>
    <n v="31224"/>
    <n v="53"/>
    <n v="0"/>
    <x v="4"/>
    <n v="172"/>
    <n v="116"/>
    <n v="43119879"/>
    <n v="60000000"/>
    <x v="2182"/>
    <s v="Color"/>
    <x v="5"/>
    <s v="English"/>
    <x v="1"/>
    <x v="1"/>
    <s v="English"/>
    <n v="-16880121"/>
    <n v="-0.28133534999999998"/>
    <s v="111-130 minutes"/>
    <n v="-0.28133534999999998"/>
    <x v="2"/>
    <n v="0"/>
  </r>
  <r>
    <s v="Star Trek: The Motion Picture"/>
    <x v="223"/>
    <x v="1343"/>
    <n v="12000"/>
    <n v="16007"/>
    <n v="338"/>
    <n v="0"/>
    <x v="4"/>
    <n v="134"/>
    <n v="143"/>
    <n v="82300000"/>
    <n v="35000000"/>
    <x v="2183"/>
    <s v="Color"/>
    <x v="3"/>
    <s v="English"/>
    <x v="1"/>
    <x v="3"/>
    <s v="English"/>
    <n v="47300000"/>
    <n v="1.3514285714285714"/>
    <s v="131-150 minutes"/>
    <n v="1.3514285714285714"/>
    <x v="1"/>
    <n v="1"/>
  </r>
  <r>
    <s v="Star Wars: Episode I - The Phantom Menace"/>
    <x v="205"/>
    <x v="177"/>
    <n v="20000"/>
    <n v="37723"/>
    <n v="0"/>
    <n v="13000"/>
    <x v="27"/>
    <n v="320"/>
    <n v="136"/>
    <n v="474544677"/>
    <n v="115000000"/>
    <x v="501"/>
    <s v="Color"/>
    <x v="5"/>
    <s v="English"/>
    <x v="1"/>
    <x v="3"/>
    <s v="English"/>
    <n v="359544677"/>
    <n v="3.1264754521739127"/>
    <s v="131-150 minutes"/>
    <n v="3.1264754521739131"/>
    <x v="2"/>
    <n v="1"/>
  </r>
  <r>
    <s v="Star Wars: Episode II - Attack of the Clones"/>
    <x v="205"/>
    <x v="177"/>
    <n v="20000"/>
    <n v="42990"/>
    <n v="0"/>
    <n v="0"/>
    <x v="12"/>
    <n v="284"/>
    <n v="142"/>
    <n v="310675583"/>
    <n v="115000000"/>
    <x v="2184"/>
    <s v="Color"/>
    <x v="5"/>
    <s v="English"/>
    <x v="1"/>
    <x v="3"/>
    <s v="English"/>
    <n v="195675583"/>
    <n v="1.7015268086956521"/>
    <s v="131-150 minutes"/>
    <n v="1.7015268086956521"/>
    <x v="2"/>
    <n v="1"/>
  </r>
  <r>
    <s v="Star Wars: Episode III - Revenge of the Sith"/>
    <x v="205"/>
    <x v="177"/>
    <n v="20000"/>
    <n v="44042"/>
    <n v="0"/>
    <n v="10000"/>
    <x v="7"/>
    <n v="359"/>
    <n v="140"/>
    <n v="380262555"/>
    <n v="113000000"/>
    <x v="2185"/>
    <s v="Color"/>
    <x v="5"/>
    <s v="English"/>
    <x v="1"/>
    <x v="1"/>
    <s v="English"/>
    <n v="267262555"/>
    <n v="2.3651553539823009"/>
    <s v="131-150 minutes"/>
    <n v="2.3651553539823009"/>
    <x v="2"/>
    <n v="1"/>
  </r>
  <r>
    <s v="Star Wars: Episode IV - A New Hope"/>
    <x v="44"/>
    <x v="177"/>
    <n v="11000"/>
    <n v="13485"/>
    <n v="0"/>
    <n v="33000"/>
    <x v="58"/>
    <n v="282"/>
    <n v="125"/>
    <n v="460935665"/>
    <n v="11000000"/>
    <x v="2186"/>
    <s v="Color"/>
    <x v="5"/>
    <s v="English"/>
    <x v="1"/>
    <x v="3"/>
    <s v="English"/>
    <n v="449935665"/>
    <n v="40.903242272727276"/>
    <s v="111-130 minutes"/>
    <n v="40.903242272727276"/>
    <x v="1"/>
    <n v="1"/>
  </r>
  <r>
    <s v="Star Wars: Episode V - The Empire Strikes Back"/>
    <x v="44"/>
    <x v="1110"/>
    <n v="11000"/>
    <n v="12643"/>
    <n v="883"/>
    <n v="17000"/>
    <x v="63"/>
    <n v="223"/>
    <n v="127"/>
    <n v="290158751"/>
    <n v="18000000"/>
    <x v="2187"/>
    <s v="Color"/>
    <x v="5"/>
    <s v="English"/>
    <x v="1"/>
    <x v="3"/>
    <s v="English"/>
    <n v="272158751"/>
    <n v="15.119930611111112"/>
    <s v="111-130 minutes"/>
    <n v="15.11993061111111"/>
    <x v="1"/>
    <n v="1"/>
  </r>
  <r>
    <s v="Star Wars: Episode VI - Return of the Jedi"/>
    <x v="44"/>
    <x v="1344"/>
    <n v="11000"/>
    <n v="13649"/>
    <n v="37"/>
    <n v="14000"/>
    <x v="35"/>
    <n v="197"/>
    <n v="134"/>
    <n v="309125409"/>
    <n v="32500000"/>
    <x v="2188"/>
    <s v="Color"/>
    <x v="5"/>
    <s v="English"/>
    <x v="1"/>
    <x v="3"/>
    <s v="English"/>
    <n v="276625409"/>
    <n v="8.5115510461538459"/>
    <s v="131-150 minutes"/>
    <n v="8.5115510461538459"/>
    <x v="1"/>
    <n v="1"/>
  </r>
  <r>
    <s v="Stardust"/>
    <x v="750"/>
    <x v="949"/>
    <n v="15000"/>
    <n v="16034"/>
    <n v="905"/>
    <n v="15000"/>
    <x v="18"/>
    <n v="228"/>
    <n v="127"/>
    <n v="38345403"/>
    <n v="70000000"/>
    <x v="2189"/>
    <s v="Color"/>
    <x v="3"/>
    <s v="English"/>
    <x v="4"/>
    <x v="1"/>
    <s v="English"/>
    <n v="-31654597"/>
    <n v="-0.45220852857142857"/>
    <s v="111-130 minutes"/>
    <n v="-0.45220852857142857"/>
    <x v="2"/>
    <n v="0"/>
  </r>
  <r>
    <s v="Starship Troopers"/>
    <x v="1170"/>
    <x v="326"/>
    <n v="660"/>
    <n v="2031"/>
    <n v="719"/>
    <n v="0"/>
    <x v="2"/>
    <n v="192"/>
    <n v="129"/>
    <n v="54700065"/>
    <n v="105000000"/>
    <x v="2190"/>
    <s v="Color"/>
    <x v="5"/>
    <s v="English"/>
    <x v="1"/>
    <x v="0"/>
    <s v="English"/>
    <n v="-50299935"/>
    <n v="-0.479047"/>
    <s v="111-130 minutes"/>
    <n v="-0.479047"/>
    <x v="2"/>
    <n v="0"/>
  </r>
  <r>
    <s v="Starsky &amp; Hutch"/>
    <x v="1171"/>
    <x v="636"/>
    <n v="881"/>
    <n v="3943"/>
    <n v="480"/>
    <n v="0"/>
    <x v="8"/>
    <n v="173"/>
    <n v="101"/>
    <n v="88200225"/>
    <n v="60000000"/>
    <x v="2191"/>
    <s v="Color"/>
    <x v="2"/>
    <s v="English"/>
    <x v="1"/>
    <x v="1"/>
    <s v="English"/>
    <n v="28200225"/>
    <n v="0.47000375000000005"/>
    <s v="90-110 minutes"/>
    <n v="0.47000375"/>
    <x v="2"/>
    <n v="0"/>
  </r>
  <r>
    <s v="Stay Alive"/>
    <x v="59"/>
    <x v="1345"/>
    <n v="1000"/>
    <n v="3590"/>
    <n v="19"/>
    <n v="0"/>
    <x v="17"/>
    <n v="112"/>
    <n v="75"/>
    <n v="23078294"/>
    <n v="9000000"/>
    <x v="2192"/>
    <s v="Color"/>
    <x v="0"/>
    <s v="English"/>
    <x v="1"/>
    <x v="1"/>
    <s v="English"/>
    <n v="14078294"/>
    <n v="1.5642548888888888"/>
    <s v="&lt;90 minutes"/>
    <n v="1.564254888888889"/>
    <x v="1"/>
    <n v="1"/>
  </r>
  <r>
    <s v="Stealing Harvard"/>
    <x v="1172"/>
    <x v="1346"/>
    <n v="985"/>
    <n v="3065"/>
    <n v="54"/>
    <n v="215"/>
    <x v="17"/>
    <n v="52"/>
    <n v="85"/>
    <n v="13973532"/>
    <n v="25000000"/>
    <x v="2193"/>
    <s v="Color"/>
    <x v="2"/>
    <s v="English"/>
    <x v="1"/>
    <x v="1"/>
    <s v="English"/>
    <n v="-11026468"/>
    <n v="-0.44105872000000002"/>
    <s v="&lt;90 minutes"/>
    <n v="-0.44105872000000002"/>
    <x v="1"/>
    <n v="0"/>
  </r>
  <r>
    <s v="Stealth"/>
    <x v="1173"/>
    <x v="144"/>
    <n v="820"/>
    <n v="2705"/>
    <n v="357"/>
    <n v="0"/>
    <x v="39"/>
    <n v="145"/>
    <n v="121"/>
    <n v="31704416"/>
    <n v="135000000"/>
    <x v="2194"/>
    <s v="Color"/>
    <x v="5"/>
    <s v="English"/>
    <x v="1"/>
    <x v="1"/>
    <s v="English"/>
    <n v="-103295584"/>
    <n v="-0.76515247407407405"/>
    <s v="111-130 minutes"/>
    <n v="-0.76515247407407405"/>
    <x v="2"/>
    <n v="0"/>
  </r>
  <r>
    <s v="Steamboy"/>
    <x v="1174"/>
    <x v="140"/>
    <n v="488"/>
    <n v="991"/>
    <n v="78"/>
    <n v="973"/>
    <x v="31"/>
    <n v="105"/>
    <n v="103"/>
    <n v="410388"/>
    <n v="2127519898"/>
    <x v="2195"/>
    <s v="Color"/>
    <x v="5"/>
    <s v="Japanese"/>
    <x v="13"/>
    <x v="1"/>
    <s v="Other language"/>
    <n v="-2127109510"/>
    <n v="-0.99980710497683911"/>
    <s v="90-110 minutes"/>
    <n v="-0.99980710497683911"/>
    <x v="2"/>
    <n v="0"/>
  </r>
  <r>
    <s v="Steel"/>
    <x v="286"/>
    <x v="1347"/>
    <n v="503"/>
    <n v="3100"/>
    <n v="34"/>
    <n v="0"/>
    <x v="50"/>
    <n v="36"/>
    <n v="97"/>
    <n v="1686429"/>
    <n v="16000000"/>
    <x v="2196"/>
    <s v="Color"/>
    <x v="5"/>
    <s v="English"/>
    <x v="1"/>
    <x v="1"/>
    <s v="English"/>
    <n v="-14313571"/>
    <n v="-0.89459818749999998"/>
    <s v="90-110 minutes"/>
    <n v="-0.89459818749999998"/>
    <x v="1"/>
    <n v="0"/>
  </r>
  <r>
    <s v="Step Brothers"/>
    <x v="85"/>
    <x v="201"/>
    <n v="8000"/>
    <n v="11264"/>
    <n v="285"/>
    <n v="0"/>
    <x v="31"/>
    <n v="173"/>
    <n v="106"/>
    <n v="100468793"/>
    <n v="65000000"/>
    <x v="1495"/>
    <s v="Color"/>
    <x v="2"/>
    <s v="English"/>
    <x v="1"/>
    <x v="0"/>
    <s v="English"/>
    <n v="35468793"/>
    <n v="0.54567373846153844"/>
    <s v="90-110 minutes"/>
    <n v="0.54567373846153844"/>
    <x v="2"/>
    <n v="1"/>
  </r>
  <r>
    <s v="Step Up"/>
    <x v="26"/>
    <x v="28"/>
    <n v="17000"/>
    <n v="21380"/>
    <n v="98"/>
    <n v="0"/>
    <x v="27"/>
    <n v="107"/>
    <n v="104"/>
    <n v="65269010"/>
    <n v="12000000"/>
    <x v="2197"/>
    <s v="Color"/>
    <x v="4"/>
    <s v="English"/>
    <x v="1"/>
    <x v="1"/>
    <s v="English"/>
    <n v="53269010"/>
    <n v="4.4390841666666665"/>
    <s v="90-110 minutes"/>
    <n v="4.4390841666666665"/>
    <x v="1"/>
    <n v="1"/>
  </r>
  <r>
    <s v="Step Up 2: The Streets"/>
    <x v="1175"/>
    <x v="751"/>
    <n v="158"/>
    <n v="816"/>
    <n v="209"/>
    <n v="0"/>
    <x v="21"/>
    <n v="97"/>
    <n v="98"/>
    <n v="58006147"/>
    <n v="23000000"/>
    <x v="2198"/>
    <s v="Color"/>
    <x v="1"/>
    <s v="English"/>
    <x v="1"/>
    <x v="1"/>
    <s v="English"/>
    <n v="35006147"/>
    <n v="1.5220063913043478"/>
    <s v="90-110 minutes"/>
    <n v="1.5220063913043478"/>
    <x v="1"/>
    <n v="1"/>
  </r>
  <r>
    <s v="Step Up 3D"/>
    <x v="1176"/>
    <x v="751"/>
    <n v="2000"/>
    <n v="4059"/>
    <n v="209"/>
    <n v="16000"/>
    <x v="21"/>
    <n v="138"/>
    <n v="107"/>
    <n v="42385520"/>
    <n v="30000000"/>
    <x v="2199"/>
    <s v="Color"/>
    <x v="1"/>
    <s v="English"/>
    <x v="1"/>
    <x v="1"/>
    <s v="English"/>
    <n v="12385520"/>
    <n v="0.4128506666666667"/>
    <s v="90-110 minutes"/>
    <n v="0.41285066666666664"/>
    <x v="1"/>
    <n v="0"/>
  </r>
  <r>
    <s v="Step Up Revolution"/>
    <x v="1177"/>
    <x v="1348"/>
    <n v="3000"/>
    <n v="4863"/>
    <n v="35"/>
    <n v="19000"/>
    <x v="27"/>
    <n v="121"/>
    <n v="99"/>
    <n v="35057332"/>
    <n v="33000000"/>
    <x v="2200"/>
    <s v="Color"/>
    <x v="1"/>
    <s v="English"/>
    <x v="1"/>
    <x v="1"/>
    <s v="English"/>
    <n v="2057332"/>
    <n v="6.2343393939394032E-2"/>
    <s v="90-110 minutes"/>
    <n v="6.2343393939393942E-2"/>
    <x v="1"/>
    <n v="0"/>
  </r>
  <r>
    <s v="Stepmom"/>
    <x v="173"/>
    <x v="313"/>
    <n v="8000"/>
    <n v="9988"/>
    <n v="0"/>
    <n v="0"/>
    <x v="12"/>
    <n v="65"/>
    <n v="124"/>
    <n v="91030827"/>
    <n v="50000000"/>
    <x v="2201"/>
    <s v="Color"/>
    <x v="2"/>
    <s v="English"/>
    <x v="1"/>
    <x v="1"/>
    <s v="English"/>
    <n v="41030827"/>
    <n v="0.82061654000000006"/>
    <s v="111-130 minutes"/>
    <n v="0.82061653999999995"/>
    <x v="1"/>
    <n v="1"/>
  </r>
  <r>
    <s v="Steve Jobs"/>
    <x v="152"/>
    <x v="7"/>
    <n v="14000"/>
    <n v="28933"/>
    <n v="0"/>
    <n v="23000"/>
    <x v="2"/>
    <n v="412"/>
    <n v="122"/>
    <n v="17750583"/>
    <n v="30000000"/>
    <x v="503"/>
    <s v="Color"/>
    <x v="6"/>
    <s v="English"/>
    <x v="4"/>
    <x v="0"/>
    <s v="English"/>
    <n v="-12249417"/>
    <n v="-0.40831390000000001"/>
    <s v="111-130 minutes"/>
    <n v="-0.40831390000000001"/>
    <x v="1"/>
    <n v="0"/>
  </r>
  <r>
    <s v="Stigmata"/>
    <x v="211"/>
    <x v="1349"/>
    <n v="826"/>
    <n v="3004"/>
    <n v="9"/>
    <n v="0"/>
    <x v="21"/>
    <n v="131"/>
    <n v="103"/>
    <n v="50041732"/>
    <n v="29000000"/>
    <x v="2202"/>
    <s v="Color"/>
    <x v="0"/>
    <s v="English"/>
    <x v="1"/>
    <x v="0"/>
    <s v="English"/>
    <n v="21041732"/>
    <n v="0.72557696551724149"/>
    <s v="90-110 minutes"/>
    <n v="0.72557696551724138"/>
    <x v="1"/>
    <n v="1"/>
  </r>
  <r>
    <s v="Still Alice"/>
    <x v="376"/>
    <x v="1213"/>
    <n v="17000"/>
    <n v="19673"/>
    <n v="25"/>
    <n v="45000"/>
    <x v="1"/>
    <n v="309"/>
    <n v="101"/>
    <n v="18656400"/>
    <n v="5000000"/>
    <x v="2203"/>
    <s v="Color"/>
    <x v="1"/>
    <s v="English"/>
    <x v="1"/>
    <x v="1"/>
    <s v="English"/>
    <n v="13656400"/>
    <n v="2.7312799999999999"/>
    <s v="90-110 minutes"/>
    <n v="2.7312799999999999"/>
    <x v="0"/>
    <n v="1"/>
  </r>
  <r>
    <s v="Stir of Echoes"/>
    <x v="147"/>
    <x v="763"/>
    <n v="347"/>
    <n v="1254"/>
    <n v="192"/>
    <n v="0"/>
    <x v="20"/>
    <n v="164"/>
    <n v="99"/>
    <n v="21133087"/>
    <n v="12000000"/>
    <x v="954"/>
    <s v="Color"/>
    <x v="0"/>
    <s v="English"/>
    <x v="1"/>
    <x v="0"/>
    <s v="English"/>
    <n v="9133087"/>
    <n v="0.76109058333333324"/>
    <s v="90-110 minutes"/>
    <n v="0.76109058333333335"/>
    <x v="1"/>
    <n v="1"/>
  </r>
  <r>
    <s v="Stoker"/>
    <x v="134"/>
    <x v="975"/>
    <n v="3000"/>
    <n v="5074"/>
    <n v="0"/>
    <n v="27000"/>
    <x v="9"/>
    <n v="469"/>
    <n v="99"/>
    <n v="1702277"/>
    <n v="12000000"/>
    <x v="515"/>
    <s v="Color"/>
    <x v="1"/>
    <s v="English"/>
    <x v="4"/>
    <x v="0"/>
    <s v="English"/>
    <n v="-10297723"/>
    <n v="-0.85814358333333329"/>
    <s v="90-110 minutes"/>
    <n v="-0.85814358333333329"/>
    <x v="1"/>
    <n v="0"/>
  </r>
  <r>
    <s v="Stolen"/>
    <x v="55"/>
    <x v="494"/>
    <n v="12000"/>
    <n v="14978"/>
    <n v="165"/>
    <n v="0"/>
    <x v="37"/>
    <n v="98"/>
    <n v="96"/>
    <n v="183125"/>
    <n v="35000000"/>
    <x v="2204"/>
    <s v="Color"/>
    <x v="5"/>
    <s v="English"/>
    <x v="1"/>
    <x v="0"/>
    <s v="English"/>
    <n v="-34816875"/>
    <n v="-0.99476785714285709"/>
    <s v="90-110 minutes"/>
    <n v="-0.99476785714285709"/>
    <x v="1"/>
    <n v="0"/>
  </r>
  <r>
    <s v="Stolen Summer"/>
    <x v="4"/>
    <x v="1350"/>
    <n v="954"/>
    <n v="3901"/>
    <n v="18"/>
    <n v="304"/>
    <x v="27"/>
    <n v="31"/>
    <n v="91"/>
    <n v="119841"/>
    <n v="1500000"/>
    <x v="2205"/>
    <s v="Color"/>
    <x v="1"/>
    <s v="English"/>
    <x v="1"/>
    <x v="3"/>
    <s v="English"/>
    <n v="-1380159"/>
    <n v="-0.92010599999999998"/>
    <s v="90-110 minutes"/>
    <n v="-0.92010599999999998"/>
    <x v="0"/>
    <n v="0"/>
  </r>
  <r>
    <s v="Stomp the Yard"/>
    <x v="258"/>
    <x v="1351"/>
    <n v="997"/>
    <n v="3544"/>
    <n v="41"/>
    <n v="0"/>
    <x v="41"/>
    <n v="86"/>
    <n v="109"/>
    <n v="61356221"/>
    <n v="14000000"/>
    <x v="2206"/>
    <s v="Color"/>
    <x v="1"/>
    <s v="English"/>
    <x v="1"/>
    <x v="1"/>
    <s v="English"/>
    <n v="47356221"/>
    <n v="3.3825872142857145"/>
    <s v="90-110 minutes"/>
    <n v="3.3825872142857141"/>
    <x v="1"/>
    <n v="1"/>
  </r>
  <r>
    <s v="Stone"/>
    <x v="10"/>
    <x v="1352"/>
    <n v="22000"/>
    <n v="37766"/>
    <n v="43"/>
    <n v="0"/>
    <x v="33"/>
    <n v="138"/>
    <n v="105"/>
    <n v="1796024"/>
    <n v="22000000"/>
    <x v="2207"/>
    <s v="Color"/>
    <x v="1"/>
    <s v="English"/>
    <x v="1"/>
    <x v="0"/>
    <s v="English"/>
    <n v="-20203976"/>
    <n v="-0.91836254545454543"/>
    <s v="90-110 minutes"/>
    <n v="-0.91836254545454543"/>
    <x v="1"/>
    <n v="0"/>
  </r>
  <r>
    <s v="Stone Cold"/>
    <x v="1178"/>
    <x v="123"/>
    <n v="174"/>
    <n v="583"/>
    <n v="22"/>
    <n v="0"/>
    <x v="11"/>
    <n v="27"/>
    <n v="88"/>
    <n v="9286314"/>
    <n v="17000000"/>
    <x v="2208"/>
    <s v="Color"/>
    <x v="5"/>
    <s v="English"/>
    <x v="1"/>
    <x v="0"/>
    <s v="English"/>
    <n v="-7713686"/>
    <n v="-0.45374623529411762"/>
    <s v="&lt;90 minutes"/>
    <n v="-0.45374623529411767"/>
    <x v="1"/>
    <n v="0"/>
  </r>
  <r>
    <s v="Stonewall"/>
    <x v="1179"/>
    <x v="20"/>
    <n v="25000"/>
    <n v="26176"/>
    <n v="776"/>
    <n v="0"/>
    <x v="42"/>
    <n v="74"/>
    <n v="129"/>
    <n v="186354"/>
    <n v="13500000"/>
    <x v="2209"/>
    <s v="Color"/>
    <x v="1"/>
    <s v="English"/>
    <x v="1"/>
    <x v="0"/>
    <s v="English"/>
    <n v="-13313646"/>
    <n v="-0.98619599999999996"/>
    <s v="111-130 minutes"/>
    <n v="-0.98619599999999996"/>
    <x v="1"/>
    <n v="0"/>
  </r>
  <r>
    <s v="Stop-Loss"/>
    <x v="2"/>
    <x v="372"/>
    <n v="23000"/>
    <n v="43560"/>
    <n v="108"/>
    <n v="982"/>
    <x v="27"/>
    <n v="143"/>
    <n v="112"/>
    <n v="10911750"/>
    <n v="25000000"/>
    <x v="2210"/>
    <s v="Color"/>
    <x v="1"/>
    <s v="English"/>
    <x v="1"/>
    <x v="0"/>
    <s v="English"/>
    <n v="-14088250"/>
    <n v="-0.56352999999999998"/>
    <s v="111-130 minutes"/>
    <n v="-0.56352999999999998"/>
    <x v="1"/>
    <n v="0"/>
  </r>
  <r>
    <s v="Straight Out of Brooklyn"/>
    <x v="1180"/>
    <x v="1353"/>
    <n v="353"/>
    <n v="380"/>
    <n v="10"/>
    <n v="123"/>
    <x v="11"/>
    <n v="8"/>
    <n v="91"/>
    <n v="2712293"/>
    <n v="450000"/>
    <x v="2211"/>
    <s v="Color"/>
    <x v="4"/>
    <s v="English"/>
    <x v="1"/>
    <x v="0"/>
    <s v="English"/>
    <n v="2262293"/>
    <n v="5.0273177777777782"/>
    <s v="90-110 minutes"/>
    <n v="5.0273177777777782"/>
    <x v="0"/>
    <n v="1"/>
  </r>
  <r>
    <s v="Straight Outta Compton"/>
    <x v="1181"/>
    <x v="81"/>
    <n v="559"/>
    <n v="2702"/>
    <n v="473"/>
    <n v="76000"/>
    <x v="25"/>
    <n v="349"/>
    <n v="167"/>
    <n v="161029270"/>
    <n v="28000000"/>
    <x v="2212"/>
    <s v="Color"/>
    <x v="6"/>
    <s v="English"/>
    <x v="1"/>
    <x v="0"/>
    <s v="English"/>
    <n v="133029270"/>
    <n v="4.751045357142857"/>
    <s v="&gt;150 minutes"/>
    <n v="4.751045357142857"/>
    <x v="1"/>
    <n v="1"/>
  </r>
  <r>
    <s v="Strange Wilderness"/>
    <x v="1182"/>
    <x v="1354"/>
    <n v="1000"/>
    <n v="4218"/>
    <n v="29"/>
    <n v="847"/>
    <x v="13"/>
    <n v="58"/>
    <n v="87"/>
    <n v="6563357"/>
    <n v="20000000"/>
    <x v="2213"/>
    <s v="Color"/>
    <x v="3"/>
    <s v="English"/>
    <x v="1"/>
    <x v="0"/>
    <s v="English"/>
    <n v="-13436643"/>
    <n v="-0.67183214999999996"/>
    <s v="&lt;90 minutes"/>
    <n v="-0.67183214999999996"/>
    <x v="1"/>
    <n v="0"/>
  </r>
  <r>
    <s v="Stranger Than Fiction"/>
    <x v="85"/>
    <x v="706"/>
    <n v="8000"/>
    <n v="8362"/>
    <n v="395"/>
    <n v="13000"/>
    <x v="7"/>
    <n v="253"/>
    <n v="113"/>
    <n v="40137776"/>
    <n v="38000000"/>
    <x v="2214"/>
    <s v="Color"/>
    <x v="2"/>
    <s v="English"/>
    <x v="1"/>
    <x v="1"/>
    <s v="English"/>
    <n v="2137776"/>
    <n v="5.625726315789481E-2"/>
    <s v="111-130 minutes"/>
    <n v="5.6257263157894734E-2"/>
    <x v="1"/>
    <n v="0"/>
  </r>
  <r>
    <s v="Straw Dogs"/>
    <x v="896"/>
    <x v="569"/>
    <n v="10000"/>
    <n v="11431"/>
    <n v="37"/>
    <n v="7000"/>
    <x v="16"/>
    <n v="190"/>
    <n v="110"/>
    <n v="10324441"/>
    <n v="25000000"/>
    <x v="1236"/>
    <s v="Color"/>
    <x v="5"/>
    <s v="English"/>
    <x v="1"/>
    <x v="0"/>
    <s v="English"/>
    <n v="-14675559"/>
    <n v="-0.58702235999999997"/>
    <s v="90-110 minutes"/>
    <n v="-0.58702235999999997"/>
    <x v="1"/>
    <n v="0"/>
  </r>
  <r>
    <s v="Street Fighter"/>
    <x v="921"/>
    <x v="1355"/>
    <n v="2000"/>
    <n v="5443"/>
    <n v="133"/>
    <n v="0"/>
    <x v="53"/>
    <n v="63"/>
    <n v="102"/>
    <n v="33423521"/>
    <n v="35000000"/>
    <x v="2215"/>
    <s v="Color"/>
    <x v="5"/>
    <s v="English"/>
    <x v="13"/>
    <x v="1"/>
    <s v="English"/>
    <n v="-1576479"/>
    <n v="-4.5042257142857145E-2"/>
    <s v="90-110 minutes"/>
    <n v="-4.5042257142857145E-2"/>
    <x v="1"/>
    <n v="0"/>
  </r>
  <r>
    <s v="Street Fighter: The Legend of Chun-Li"/>
    <x v="1183"/>
    <x v="513"/>
    <n v="841"/>
    <n v="1385"/>
    <n v="43"/>
    <n v="0"/>
    <x v="51"/>
    <n v="103"/>
    <n v="96"/>
    <n v="8742261"/>
    <n v="18000000"/>
    <x v="2216"/>
    <s v="Color"/>
    <x v="5"/>
    <s v="English"/>
    <x v="14"/>
    <x v="1"/>
    <s v="English"/>
    <n v="-9257739"/>
    <n v="-0.51431883333333328"/>
    <s v="90-110 minutes"/>
    <n v="-0.51431883333333328"/>
    <x v="1"/>
    <n v="0"/>
  </r>
  <r>
    <s v="Street Kings"/>
    <x v="46"/>
    <x v="661"/>
    <n v="18000"/>
    <n v="33878"/>
    <n v="453"/>
    <n v="0"/>
    <x v="9"/>
    <n v="190"/>
    <n v="109"/>
    <n v="26415649"/>
    <n v="20000000"/>
    <x v="2217"/>
    <s v="Color"/>
    <x v="5"/>
    <s v="English"/>
    <x v="1"/>
    <x v="0"/>
    <s v="English"/>
    <n v="6415649"/>
    <n v="0.32078245000000005"/>
    <s v="90-110 minutes"/>
    <n v="0.32078245"/>
    <x v="1"/>
    <n v="0"/>
  </r>
  <r>
    <s v="Stripes"/>
    <x v="365"/>
    <x v="618"/>
    <n v="13000"/>
    <n v="27378"/>
    <n v="425"/>
    <n v="0"/>
    <x v="31"/>
    <n v="52"/>
    <n v="117"/>
    <n v="85300000"/>
    <n v="10000000"/>
    <x v="2218"/>
    <s v="Color"/>
    <x v="5"/>
    <s v="English"/>
    <x v="1"/>
    <x v="0"/>
    <s v="English"/>
    <n v="75300000"/>
    <n v="7.5299999999999994"/>
    <s v="111-130 minutes"/>
    <n v="7.53"/>
    <x v="1"/>
    <n v="1"/>
  </r>
  <r>
    <s v="Striptease"/>
    <x v="395"/>
    <x v="907"/>
    <n v="2000"/>
    <n v="3016"/>
    <n v="31"/>
    <n v="877"/>
    <x v="22"/>
    <n v="51"/>
    <n v="117"/>
    <n v="32800000"/>
    <n v="40000000"/>
    <x v="2219"/>
    <s v="Color"/>
    <x v="2"/>
    <s v="English"/>
    <x v="1"/>
    <x v="0"/>
    <s v="English"/>
    <n v="-7200000"/>
    <n v="-0.18000000000000005"/>
    <s v="111-130 minutes"/>
    <n v="-0.18"/>
    <x v="1"/>
    <n v="0"/>
  </r>
  <r>
    <s v="Stuart Little"/>
    <x v="520"/>
    <x v="1086"/>
    <n v="979"/>
    <n v="3382"/>
    <n v="50"/>
    <n v="0"/>
    <x v="11"/>
    <n v="101"/>
    <n v="84"/>
    <n v="140015224"/>
    <n v="133000000"/>
    <x v="2220"/>
    <s v="Color"/>
    <x v="3"/>
    <s v="English"/>
    <x v="2"/>
    <x v="3"/>
    <s v="English"/>
    <n v="7015224"/>
    <n v="5.2746045112781914E-2"/>
    <s v="&lt;90 minutes"/>
    <n v="5.2746045112781956E-2"/>
    <x v="2"/>
    <n v="0"/>
  </r>
  <r>
    <s v="Stuart Little 2"/>
    <x v="1184"/>
    <x v="1086"/>
    <n v="886"/>
    <n v="2682"/>
    <n v="50"/>
    <n v="459"/>
    <x v="33"/>
    <n v="71"/>
    <n v="77"/>
    <n v="64736114"/>
    <n v="120000000"/>
    <x v="2221"/>
    <s v="Color"/>
    <x v="3"/>
    <s v="English"/>
    <x v="1"/>
    <x v="3"/>
    <s v="English"/>
    <n v="-55263886"/>
    <n v="-0.46053238333333335"/>
    <s v="&lt;90 minutes"/>
    <n v="-0.46053238333333335"/>
    <x v="2"/>
    <n v="0"/>
  </r>
  <r>
    <s v="Stuck on You"/>
    <x v="153"/>
    <x v="641"/>
    <n v="13000"/>
    <n v="14036"/>
    <n v="101"/>
    <n v="0"/>
    <x v="16"/>
    <n v="123"/>
    <n v="118"/>
    <n v="33828318"/>
    <n v="55000000"/>
    <x v="2222"/>
    <s v="Color"/>
    <x v="2"/>
    <s v="English"/>
    <x v="1"/>
    <x v="1"/>
    <s v="English"/>
    <n v="-21171682"/>
    <n v="-0.3849396727272727"/>
    <s v="111-130 minutes"/>
    <n v="-0.38493967272727275"/>
    <x v="2"/>
    <n v="0"/>
  </r>
  <r>
    <s v="Sucker Punch"/>
    <x v="907"/>
    <x v="38"/>
    <n v="4000"/>
    <n v="7067"/>
    <n v="0"/>
    <n v="42000"/>
    <x v="8"/>
    <n v="435"/>
    <n v="128"/>
    <n v="36381716"/>
    <n v="82000000"/>
    <x v="2223"/>
    <s v="Color"/>
    <x v="5"/>
    <s v="English"/>
    <x v="1"/>
    <x v="1"/>
    <s v="English"/>
    <n v="-45618284"/>
    <n v="-0.55632053658536584"/>
    <s v="111-130 minutes"/>
    <n v="-0.55632053658536584"/>
    <x v="2"/>
    <n v="0"/>
  </r>
  <r>
    <s v="Sugar Hill"/>
    <x v="466"/>
    <x v="1356"/>
    <n v="556"/>
    <n v="2149"/>
    <n v="5"/>
    <n v="331"/>
    <x v="11"/>
    <n v="14"/>
    <n v="123"/>
    <n v="18272447"/>
    <n v="10000000"/>
    <x v="2224"/>
    <s v="Black and White"/>
    <x v="1"/>
    <s v="English"/>
    <x v="1"/>
    <x v="0"/>
    <s v="English"/>
    <n v="8272447"/>
    <n v="0.82724470000000005"/>
    <s v="111-130 minutes"/>
    <n v="0.82724470000000005"/>
    <x v="1"/>
    <n v="1"/>
  </r>
  <r>
    <s v="Sugar Town"/>
    <x v="1185"/>
    <x v="725"/>
    <n v="793"/>
    <n v="1987"/>
    <n v="99"/>
    <n v="93"/>
    <x v="8"/>
    <n v="29"/>
    <n v="92"/>
    <n v="177840"/>
    <n v="250000"/>
    <x v="2202"/>
    <s v="Color"/>
    <x v="2"/>
    <s v="English"/>
    <x v="4"/>
    <x v="0"/>
    <s v="English"/>
    <n v="-72160"/>
    <n v="-0.28864000000000001"/>
    <s v="90-110 minutes"/>
    <n v="-0.28864000000000001"/>
    <x v="0"/>
    <n v="0"/>
  </r>
  <r>
    <s v="Summer Catch"/>
    <x v="894"/>
    <x v="1215"/>
    <n v="973"/>
    <n v="3344"/>
    <n v="19"/>
    <n v="476"/>
    <x v="38"/>
    <n v="50"/>
    <n v="108"/>
    <n v="19693891"/>
    <n v="34000000"/>
    <x v="1401"/>
    <s v="Color"/>
    <x v="2"/>
    <s v="English"/>
    <x v="1"/>
    <x v="1"/>
    <s v="English"/>
    <n v="-14306109"/>
    <n v="-0.42076791176470585"/>
    <s v="90-110 minutes"/>
    <n v="-0.4207679117647059"/>
    <x v="1"/>
    <n v="0"/>
  </r>
  <r>
    <s v="Summer of Sam"/>
    <x v="222"/>
    <x v="27"/>
    <n v="978"/>
    <n v="5386"/>
    <n v="0"/>
    <n v="0"/>
    <x v="0"/>
    <n v="85"/>
    <n v="142"/>
    <n v="19283782"/>
    <n v="22000000"/>
    <x v="2225"/>
    <s v="Color"/>
    <x v="4"/>
    <s v="English"/>
    <x v="1"/>
    <x v="0"/>
    <s v="English"/>
    <n v="-2716218"/>
    <n v="-0.12346445454545452"/>
    <s v="131-150 minutes"/>
    <n v="-0.12346445454545454"/>
    <x v="1"/>
    <n v="0"/>
  </r>
  <r>
    <s v="Summer Storm"/>
    <x v="1186"/>
    <x v="1357"/>
    <n v="289"/>
    <n v="362"/>
    <n v="7"/>
    <n v="442"/>
    <x v="14"/>
    <n v="40"/>
    <n v="98"/>
    <n v="95016"/>
    <n v="2700000"/>
    <x v="2226"/>
    <s v="Color"/>
    <x v="2"/>
    <s v="German"/>
    <x v="2"/>
    <x v="0"/>
    <s v="Other language"/>
    <n v="-2604984"/>
    <n v="-0.96480888888888894"/>
    <s v="90-110 minutes"/>
    <n v="-0.96480888888888894"/>
    <x v="0"/>
    <n v="0"/>
  </r>
  <r>
    <s v="Sunshine"/>
    <x v="370"/>
    <x v="7"/>
    <n v="11000"/>
    <n v="11623"/>
    <n v="0"/>
    <n v="15000"/>
    <x v="40"/>
    <n v="308"/>
    <n v="107"/>
    <n v="3675072"/>
    <n v="26000000"/>
    <x v="1264"/>
    <s v="Color"/>
    <x v="3"/>
    <s v="English"/>
    <x v="4"/>
    <x v="0"/>
    <s v="English"/>
    <n v="-22324928"/>
    <n v="-0.85865107692307696"/>
    <s v="90-110 minutes"/>
    <n v="-0.85865107692307696"/>
    <x v="1"/>
    <n v="0"/>
  </r>
  <r>
    <s v="Sunshine Cleaning"/>
    <x v="1187"/>
    <x v="1358"/>
    <n v="968"/>
    <n v="2528"/>
    <n v="19"/>
    <n v="0"/>
    <x v="31"/>
    <n v="195"/>
    <n v="91"/>
    <n v="12055108"/>
    <n v="8000000"/>
    <x v="2227"/>
    <s v="Color"/>
    <x v="2"/>
    <s v="English"/>
    <x v="1"/>
    <x v="0"/>
    <s v="English"/>
    <n v="4055108"/>
    <n v="0.50688850000000008"/>
    <s v="90-110 minutes"/>
    <n v="0.50688849999999996"/>
    <x v="0"/>
    <n v="1"/>
  </r>
  <r>
    <s v="Sunshine State"/>
    <x v="1069"/>
    <x v="187"/>
    <n v="688"/>
    <n v="2584"/>
    <n v="407"/>
    <n v="160"/>
    <x v="31"/>
    <n v="68"/>
    <n v="141"/>
    <n v="3064356"/>
    <n v="5600000"/>
    <x v="2228"/>
    <s v="Color"/>
    <x v="1"/>
    <s v="English"/>
    <x v="1"/>
    <x v="1"/>
    <s v="English"/>
    <n v="-2535644"/>
    <n v="-0.45279357142857146"/>
    <s v="131-150 minutes"/>
    <n v="-0.45279357142857141"/>
    <x v="0"/>
    <n v="0"/>
  </r>
  <r>
    <s v="Super"/>
    <x v="833"/>
    <x v="785"/>
    <n v="2000"/>
    <n v="4590"/>
    <n v="571"/>
    <n v="19000"/>
    <x v="9"/>
    <n v="238"/>
    <n v="96"/>
    <n v="322157"/>
    <n v="2500000"/>
    <x v="2229"/>
    <s v="Color"/>
    <x v="2"/>
    <s v="English"/>
    <x v="1"/>
    <x v="0"/>
    <s v="English"/>
    <n v="-2177843"/>
    <n v="-0.87113719999999994"/>
    <s v="90-110 minutes"/>
    <n v="-0.87113719999999994"/>
    <x v="0"/>
    <n v="0"/>
  </r>
  <r>
    <s v="Super 8"/>
    <x v="1188"/>
    <x v="1068"/>
    <n v="1000"/>
    <n v="3388"/>
    <n v="14000"/>
    <n v="37000"/>
    <x v="19"/>
    <n v="539"/>
    <n v="112"/>
    <n v="126975169"/>
    <n v="50000000"/>
    <x v="252"/>
    <s v="Color"/>
    <x v="9"/>
    <s v="English"/>
    <x v="1"/>
    <x v="1"/>
    <s v="English"/>
    <n v="76975169"/>
    <n v="1.5395033800000002"/>
    <s v="111-130 minutes"/>
    <n v="1.53950338"/>
    <x v="1"/>
    <n v="1"/>
  </r>
  <r>
    <s v="Super Mario Bros."/>
    <x v="561"/>
    <x v="1359"/>
    <n v="5000"/>
    <n v="7723"/>
    <n v="5"/>
    <n v="0"/>
    <x v="23"/>
    <n v="36"/>
    <n v="104"/>
    <n v="20915465"/>
    <n v="42000000"/>
    <x v="2230"/>
    <s v="Color"/>
    <x v="3"/>
    <s v="English"/>
    <x v="4"/>
    <x v="3"/>
    <s v="English"/>
    <n v="-21084535"/>
    <n v="-0.50201273809523816"/>
    <s v="90-110 minutes"/>
    <n v="-0.50201273809523805"/>
    <x v="1"/>
    <n v="0"/>
  </r>
  <r>
    <s v="Super Size Me"/>
    <x v="1189"/>
    <x v="1142"/>
    <n v="0"/>
    <n v="0"/>
    <n v="293"/>
    <n v="0"/>
    <x v="40"/>
    <n v="193"/>
    <n v="100"/>
    <n v="11529368"/>
    <n v="65000"/>
    <x v="2231"/>
    <s v="Color"/>
    <x v="2"/>
    <s v="English"/>
    <x v="1"/>
    <x v="3"/>
    <s v="English"/>
    <n v="11464368"/>
    <n v="176.37489230769231"/>
    <s v="90-110 minutes"/>
    <n v="176.37489230769231"/>
    <x v="0"/>
    <n v="1"/>
  </r>
  <r>
    <s v="Super Troopers"/>
    <x v="1190"/>
    <x v="294"/>
    <n v="816"/>
    <n v="2893"/>
    <n v="422"/>
    <n v="0"/>
    <x v="19"/>
    <n v="100"/>
    <n v="100"/>
    <n v="18488314"/>
    <n v="1200000"/>
    <x v="1375"/>
    <s v="Color"/>
    <x v="2"/>
    <s v="English"/>
    <x v="1"/>
    <x v="0"/>
    <s v="English"/>
    <n v="17288314"/>
    <n v="14.406928333333333"/>
    <s v="90-110 minutes"/>
    <n v="14.406928333333333"/>
    <x v="0"/>
    <n v="1"/>
  </r>
  <r>
    <s v="Superbabies: Baby Geniuses 2"/>
    <x v="1191"/>
    <x v="259"/>
    <n v="650"/>
    <n v="1343"/>
    <n v="84"/>
    <n v="0"/>
    <x v="61"/>
    <n v="32"/>
    <n v="88"/>
    <n v="9109322"/>
    <n v="20000000"/>
    <x v="896"/>
    <s v="Color"/>
    <x v="2"/>
    <s v="English"/>
    <x v="2"/>
    <x v="3"/>
    <s v="English"/>
    <n v="-10890678"/>
    <n v="-0.54453390000000002"/>
    <s v="&lt;90 minutes"/>
    <n v="-0.54453390000000002"/>
    <x v="1"/>
    <n v="0"/>
  </r>
  <r>
    <s v="Superbad"/>
    <x v="157"/>
    <x v="1171"/>
    <n v="15000"/>
    <n v="17584"/>
    <n v="99"/>
    <n v="0"/>
    <x v="7"/>
    <n v="256"/>
    <n v="119"/>
    <n v="121463226"/>
    <n v="20000000"/>
    <x v="2232"/>
    <s v="Color"/>
    <x v="2"/>
    <s v="English"/>
    <x v="1"/>
    <x v="0"/>
    <s v="English"/>
    <n v="101463226"/>
    <n v="5.0731612999999998"/>
    <s v="111-130 minutes"/>
    <n v="5.0731612999999998"/>
    <x v="1"/>
    <n v="1"/>
  </r>
  <r>
    <s v="Superhero Movie"/>
    <x v="428"/>
    <x v="1360"/>
    <n v="1000"/>
    <n v="3266"/>
    <n v="82"/>
    <n v="0"/>
    <x v="42"/>
    <n v="121"/>
    <n v="82"/>
    <n v="25871834"/>
    <n v="35000000"/>
    <x v="506"/>
    <s v="Color"/>
    <x v="5"/>
    <s v="English"/>
    <x v="1"/>
    <x v="1"/>
    <s v="English"/>
    <n v="-9128166"/>
    <n v="-0.26080474285714283"/>
    <s v="&lt;90 minutes"/>
    <n v="-0.26080474285714283"/>
    <x v="1"/>
    <n v="0"/>
  </r>
  <r>
    <s v="Superman"/>
    <x v="974"/>
    <x v="11"/>
    <n v="10000"/>
    <n v="12940"/>
    <n v="503"/>
    <n v="0"/>
    <x v="40"/>
    <n v="169"/>
    <n v="188"/>
    <n v="134218018"/>
    <n v="55000000"/>
    <x v="2233"/>
    <s v="Color"/>
    <x v="5"/>
    <s v="English"/>
    <x v="1"/>
    <x v="3"/>
    <s v="English"/>
    <n v="79218018"/>
    <n v="1.4403275999999998"/>
    <s v="&gt;150 minutes"/>
    <n v="1.4403276"/>
    <x v="2"/>
    <n v="1"/>
  </r>
  <r>
    <s v="Superman II"/>
    <x v="1192"/>
    <x v="73"/>
    <n v="593"/>
    <n v="2908"/>
    <n v="44"/>
    <n v="0"/>
    <x v="9"/>
    <n v="121"/>
    <n v="116"/>
    <n v="108200000"/>
    <n v="54000000"/>
    <x v="505"/>
    <s v="Color"/>
    <x v="5"/>
    <s v="English"/>
    <x v="1"/>
    <x v="3"/>
    <s v="English"/>
    <n v="54200000"/>
    <n v="1.0037037037037035"/>
    <s v="111-130 minutes"/>
    <n v="1.0037037037037038"/>
    <x v="2"/>
    <n v="1"/>
  </r>
  <r>
    <s v="Superman III"/>
    <x v="1192"/>
    <x v="73"/>
    <n v="593"/>
    <n v="2329"/>
    <n v="44"/>
    <n v="0"/>
    <x v="38"/>
    <n v="95"/>
    <n v="125"/>
    <n v="60000000"/>
    <n v="39000000"/>
    <x v="2234"/>
    <s v="Color"/>
    <x v="5"/>
    <s v="English"/>
    <x v="4"/>
    <x v="3"/>
    <s v="English"/>
    <n v="21000000"/>
    <n v="0.53846153846153855"/>
    <s v="111-130 minutes"/>
    <n v="0.53846153846153844"/>
    <x v="1"/>
    <n v="1"/>
  </r>
  <r>
    <s v="Superman IV: The Quest for Peace"/>
    <x v="200"/>
    <x v="1361"/>
    <n v="1000"/>
    <n v="3007"/>
    <n v="22"/>
    <n v="1000"/>
    <x v="49"/>
    <n v="94"/>
    <n v="134"/>
    <n v="15681020"/>
    <n v="17000000"/>
    <x v="2235"/>
    <s v="Color"/>
    <x v="5"/>
    <s v="English"/>
    <x v="4"/>
    <x v="3"/>
    <s v="English"/>
    <n v="-1318980"/>
    <n v="-7.7587058823529453E-2"/>
    <s v="131-150 minutes"/>
    <n v="-7.7587058823529412E-2"/>
    <x v="1"/>
    <n v="0"/>
  </r>
  <r>
    <s v="Superman Returns"/>
    <x v="23"/>
    <x v="914"/>
    <n v="18000"/>
    <n v="29991"/>
    <n v="0"/>
    <n v="0"/>
    <x v="8"/>
    <n v="434"/>
    <n v="169"/>
    <n v="200069408"/>
    <n v="209000000"/>
    <x v="2236"/>
    <s v="Color"/>
    <x v="5"/>
    <s v="English"/>
    <x v="1"/>
    <x v="1"/>
    <s v="English"/>
    <n v="-8930592"/>
    <n v="-4.2730105263157903E-2"/>
    <s v="&gt;150 minutes"/>
    <n v="-4.2730105263157896E-2"/>
    <x v="2"/>
    <n v="0"/>
  </r>
  <r>
    <s v="Supernova"/>
    <x v="527"/>
    <x v="406"/>
    <n v="889"/>
    <n v="1262"/>
    <n v="394"/>
    <n v="589"/>
    <x v="3"/>
    <n v="100"/>
    <n v="91"/>
    <n v="14218868"/>
    <n v="65000000"/>
    <x v="2237"/>
    <s v="Color"/>
    <x v="0"/>
    <s v="English"/>
    <x v="1"/>
    <x v="1"/>
    <s v="English"/>
    <n v="-50781132"/>
    <n v="-0.78124818461538459"/>
    <s v="90-110 minutes"/>
    <n v="-0.78124818461538459"/>
    <x v="2"/>
    <n v="0"/>
  </r>
  <r>
    <s v="Superstar"/>
    <x v="85"/>
    <x v="1346"/>
    <n v="8000"/>
    <n v="10792"/>
    <n v="54"/>
    <n v="2000"/>
    <x v="39"/>
    <n v="43"/>
    <n v="81"/>
    <n v="30628981"/>
    <n v="14000000"/>
    <x v="2238"/>
    <s v="Color"/>
    <x v="2"/>
    <s v="English"/>
    <x v="1"/>
    <x v="1"/>
    <s v="English"/>
    <n v="16628981"/>
    <n v="1.1877843571428572"/>
    <s v="&lt;90 minutes"/>
    <n v="1.1877843571428572"/>
    <x v="1"/>
    <n v="1"/>
  </r>
  <r>
    <s v="Surfer, Dude"/>
    <x v="277"/>
    <x v="1362"/>
    <n v="11000"/>
    <n v="14599"/>
    <n v="0"/>
    <n v="850"/>
    <x v="32"/>
    <n v="26"/>
    <n v="85"/>
    <n v="36497"/>
    <n v="6000000"/>
    <x v="2239"/>
    <s v="Color"/>
    <x v="2"/>
    <s v="English"/>
    <x v="1"/>
    <x v="0"/>
    <s v="English"/>
    <n v="-5963503"/>
    <n v="-0.99391716666666663"/>
    <s v="&lt;90 minutes"/>
    <n v="-0.99391716666666663"/>
    <x v="0"/>
    <n v="0"/>
  </r>
  <r>
    <s v="Surf's Up"/>
    <x v="213"/>
    <x v="1363"/>
    <n v="12000"/>
    <n v="25590"/>
    <n v="9"/>
    <n v="0"/>
    <x v="9"/>
    <n v="154"/>
    <n v="85"/>
    <n v="58867694"/>
    <n v="100000000"/>
    <x v="2240"/>
    <s v="Color"/>
    <x v="10"/>
    <s v="English"/>
    <x v="1"/>
    <x v="3"/>
    <s v="English"/>
    <n v="-41132306"/>
    <n v="-0.41132305999999996"/>
    <s v="&lt;90 minutes"/>
    <n v="-0.41132306000000002"/>
    <x v="2"/>
    <n v="0"/>
  </r>
  <r>
    <s v="Surrogates"/>
    <x v="11"/>
    <x v="376"/>
    <n v="13000"/>
    <n v="18132"/>
    <n v="84"/>
    <n v="0"/>
    <x v="26"/>
    <n v="258"/>
    <n v="89"/>
    <n v="38542418"/>
    <n v="80000000"/>
    <x v="2241"/>
    <s v="Color"/>
    <x v="5"/>
    <s v="English"/>
    <x v="1"/>
    <x v="1"/>
    <s v="English"/>
    <n v="-41457582"/>
    <n v="-0.51821977499999994"/>
    <s v="&lt;90 minutes"/>
    <n v="-0.51821977500000005"/>
    <x v="2"/>
    <n v="0"/>
  </r>
  <r>
    <s v="Survival of the Dead"/>
    <x v="1193"/>
    <x v="577"/>
    <n v="648"/>
    <n v="1951"/>
    <n v="0"/>
    <n v="0"/>
    <x v="39"/>
    <n v="274"/>
    <n v="90"/>
    <n v="101055"/>
    <n v="4000000"/>
    <x v="2242"/>
    <s v="Color"/>
    <x v="0"/>
    <s v="English"/>
    <x v="1"/>
    <x v="0"/>
    <s v="English"/>
    <n v="-3898945"/>
    <n v="-0.97473624999999997"/>
    <s v="90-110 minutes"/>
    <n v="-0.97473624999999997"/>
    <x v="0"/>
    <n v="0"/>
  </r>
  <r>
    <s v="Suspect Zero"/>
    <x v="251"/>
    <x v="1284"/>
    <n v="748"/>
    <n v="1721"/>
    <n v="54"/>
    <n v="817"/>
    <x v="11"/>
    <n v="101"/>
    <n v="99"/>
    <n v="8712564"/>
    <n v="27000000"/>
    <x v="2243"/>
    <s v="Color"/>
    <x v="4"/>
    <s v="English"/>
    <x v="1"/>
    <x v="0"/>
    <s v="English"/>
    <n v="-18287436"/>
    <n v="-0.67731244444444449"/>
    <s v="90-110 minutes"/>
    <n v="-0.67731244444444449"/>
    <x v="1"/>
    <n v="0"/>
  </r>
  <r>
    <s v="Sweet Home Alabama"/>
    <x v="368"/>
    <x v="205"/>
    <n v="982"/>
    <n v="4251"/>
    <n v="72"/>
    <n v="0"/>
    <x v="8"/>
    <n v="97"/>
    <n v="108"/>
    <n v="127214072"/>
    <n v="38000000"/>
    <x v="2244"/>
    <s v="Color"/>
    <x v="2"/>
    <s v="English"/>
    <x v="1"/>
    <x v="1"/>
    <s v="English"/>
    <n v="89214072"/>
    <n v="2.3477387368421052"/>
    <s v="90-110 minutes"/>
    <n v="2.3477387368421052"/>
    <x v="1"/>
    <n v="1"/>
  </r>
  <r>
    <s v="Sweet November"/>
    <x v="46"/>
    <x v="1364"/>
    <n v="18000"/>
    <n v="29484"/>
    <n v="7"/>
    <n v="8000"/>
    <x v="12"/>
    <n v="94"/>
    <n v="119"/>
    <n v="25178165"/>
    <n v="40000000"/>
    <x v="1455"/>
    <s v="Color"/>
    <x v="1"/>
    <s v="English"/>
    <x v="1"/>
    <x v="1"/>
    <s v="English"/>
    <n v="-14821835"/>
    <n v="-0.37054587500000002"/>
    <s v="111-130 minutes"/>
    <n v="-0.37054587500000002"/>
    <x v="1"/>
    <n v="0"/>
  </r>
  <r>
    <s v="Sweet Sweetback's Baadasssss Song"/>
    <x v="867"/>
    <x v="1365"/>
    <n v="982"/>
    <n v="1631"/>
    <n v="101"/>
    <n v="566"/>
    <x v="37"/>
    <n v="38"/>
    <n v="97"/>
    <n v="15180000"/>
    <n v="500000"/>
    <x v="2245"/>
    <s v="Color"/>
    <x v="4"/>
    <s v="English"/>
    <x v="1"/>
    <x v="0"/>
    <s v="English"/>
    <n v="14680000"/>
    <n v="29.36"/>
    <s v="90-110 minutes"/>
    <n v="29.36"/>
    <x v="0"/>
    <n v="1"/>
  </r>
  <r>
    <s v="Swept Away"/>
    <x v="507"/>
    <x v="998"/>
    <n v="990"/>
    <n v="2006"/>
    <n v="0"/>
    <n v="725"/>
    <x v="49"/>
    <n v="71"/>
    <n v="89"/>
    <n v="598645"/>
    <n v="10000000"/>
    <x v="2246"/>
    <s v="Color"/>
    <x v="2"/>
    <s v="English"/>
    <x v="4"/>
    <x v="0"/>
    <s v="English"/>
    <n v="-9401355"/>
    <n v="-0.94013550000000001"/>
    <s v="&lt;90 minutes"/>
    <n v="-0.94013550000000001"/>
    <x v="1"/>
    <n v="0"/>
  </r>
  <r>
    <s v="Swimfan"/>
    <x v="612"/>
    <x v="822"/>
    <n v="931"/>
    <n v="3819"/>
    <n v="21"/>
    <n v="720"/>
    <x v="39"/>
    <n v="86"/>
    <n v="85"/>
    <n v="28563926"/>
    <n v="8500000"/>
    <x v="2247"/>
    <s v="Color"/>
    <x v="1"/>
    <s v="English"/>
    <x v="1"/>
    <x v="1"/>
    <s v="English"/>
    <n v="20063926"/>
    <n v="2.3604618823529413"/>
    <s v="&lt;90 minutes"/>
    <n v="2.3604618823529413"/>
    <x v="0"/>
    <n v="1"/>
  </r>
  <r>
    <s v="Swing Vote"/>
    <x v="613"/>
    <x v="1366"/>
    <n v="1000"/>
    <n v="6212"/>
    <n v="0"/>
    <n v="1000"/>
    <x v="8"/>
    <n v="131"/>
    <n v="120"/>
    <n v="16284360"/>
    <n v="21000000"/>
    <x v="2248"/>
    <s v="Color"/>
    <x v="2"/>
    <s v="English"/>
    <x v="1"/>
    <x v="1"/>
    <s v="English"/>
    <n v="-4715640"/>
    <n v="-0.22455428571428571"/>
    <s v="111-130 minutes"/>
    <n v="-0.22455428571428571"/>
    <x v="1"/>
    <n v="0"/>
  </r>
  <r>
    <s v="Swingers"/>
    <x v="444"/>
    <x v="650"/>
    <n v="4000"/>
    <n v="4230"/>
    <n v="218"/>
    <n v="0"/>
    <x v="14"/>
    <n v="77"/>
    <n v="96"/>
    <n v="4505922"/>
    <n v="200000"/>
    <x v="2249"/>
    <s v="Color"/>
    <x v="2"/>
    <s v="English"/>
    <x v="1"/>
    <x v="0"/>
    <s v="English"/>
    <n v="4305922"/>
    <n v="21.529610000000002"/>
    <s v="90-110 minutes"/>
    <n v="21.529610000000002"/>
    <x v="0"/>
    <n v="1"/>
  </r>
  <r>
    <s v="Switchback"/>
    <x v="1194"/>
    <x v="1367"/>
    <n v="37"/>
    <n v="74"/>
    <n v="11"/>
    <n v="389"/>
    <x v="4"/>
    <n v="38"/>
    <n v="118"/>
    <n v="6482195"/>
    <n v="37000000"/>
    <x v="2250"/>
    <s v="Color"/>
    <x v="4"/>
    <s v="English"/>
    <x v="1"/>
    <x v="0"/>
    <s v="English"/>
    <n v="-30517805"/>
    <n v="-0.82480554054054056"/>
    <s v="111-130 minutes"/>
    <n v="-0.82480554054054056"/>
    <x v="1"/>
    <n v="0"/>
  </r>
  <r>
    <s v="Swordfish"/>
    <x v="391"/>
    <x v="770"/>
    <n v="20000"/>
    <n v="25942"/>
    <n v="57"/>
    <n v="0"/>
    <x v="27"/>
    <n v="166"/>
    <n v="99"/>
    <n v="69772969"/>
    <n v="80000000"/>
    <x v="2251"/>
    <s v="Color"/>
    <x v="5"/>
    <s v="English"/>
    <x v="1"/>
    <x v="0"/>
    <s v="English"/>
    <n v="-10227031"/>
    <n v="-0.12783788750000002"/>
    <s v="90-110 minutes"/>
    <n v="-0.1278378875"/>
    <x v="2"/>
    <n v="0"/>
  </r>
  <r>
    <s v="Sydney White"/>
    <x v="1195"/>
    <x v="1204"/>
    <n v="714"/>
    <n v="2785"/>
    <n v="18"/>
    <n v="0"/>
    <x v="26"/>
    <n v="72"/>
    <n v="108"/>
    <n v="11702090"/>
    <n v="16500000"/>
    <x v="2252"/>
    <s v="Color"/>
    <x v="2"/>
    <s v="English"/>
    <x v="1"/>
    <x v="1"/>
    <s v="English"/>
    <n v="-4797910"/>
    <n v="-0.29078242424242429"/>
    <s v="90-110 minutes"/>
    <n v="-0.29078242424242423"/>
    <x v="1"/>
    <n v="0"/>
  </r>
  <r>
    <s v="Synecdoche, New York"/>
    <x v="27"/>
    <x v="1368"/>
    <n v="22000"/>
    <n v="24732"/>
    <n v="0"/>
    <n v="13000"/>
    <x v="1"/>
    <n v="245"/>
    <n v="124"/>
    <n v="3081925"/>
    <n v="21000000"/>
    <x v="2253"/>
    <s v="Color"/>
    <x v="2"/>
    <s v="English"/>
    <x v="1"/>
    <x v="0"/>
    <s v="English"/>
    <n v="-17918075"/>
    <n v="-0.85324166666666668"/>
    <s v="111-130 minutes"/>
    <n v="-0.85324166666666668"/>
    <x v="1"/>
    <n v="0"/>
  </r>
  <r>
    <s v="Syriana"/>
    <x v="153"/>
    <x v="112"/>
    <n v="13000"/>
    <n v="14747"/>
    <n v="79"/>
    <n v="0"/>
    <x v="20"/>
    <n v="358"/>
    <n v="128"/>
    <n v="50815288"/>
    <n v="50000000"/>
    <x v="1291"/>
    <s v="Color"/>
    <x v="1"/>
    <s v="English"/>
    <x v="1"/>
    <x v="0"/>
    <s v="English"/>
    <n v="815288"/>
    <n v="1.6305760000000058E-2"/>
    <s v="111-130 minutes"/>
    <n v="1.6305759999999999E-2"/>
    <x v="1"/>
    <n v="0"/>
  </r>
  <r>
    <s v="Ta Ra Rum Pum"/>
    <x v="1196"/>
    <x v="1369"/>
    <n v="532"/>
    <n v="902"/>
    <n v="5"/>
    <n v="108"/>
    <x v="33"/>
    <n v="16"/>
    <n v="153"/>
    <n v="872643"/>
    <n v="6000000"/>
    <x v="2254"/>
    <s v="Color"/>
    <x v="2"/>
    <s v="Hindi"/>
    <x v="1"/>
    <x v="8"/>
    <s v="Other language"/>
    <n v="-5127357"/>
    <n v="-0.85455950000000003"/>
    <s v="&gt;150 minutes"/>
    <n v="-0.85455950000000003"/>
    <x v="0"/>
    <n v="0"/>
  </r>
  <r>
    <s v="Tadpole"/>
    <x v="1197"/>
    <x v="8"/>
    <n v="376"/>
    <n v="1144"/>
    <n v="56"/>
    <n v="132"/>
    <x v="26"/>
    <n v="91"/>
    <n v="78"/>
    <n v="2882062"/>
    <n v="150000"/>
    <x v="2255"/>
    <s v="Color"/>
    <x v="2"/>
    <s v="English"/>
    <x v="1"/>
    <x v="1"/>
    <s v="English"/>
    <n v="2732062"/>
    <n v="18.213746666666665"/>
    <s v="&lt;90 minutes"/>
    <n v="18.213746666666665"/>
    <x v="0"/>
    <n v="1"/>
  </r>
  <r>
    <s v="Tae Guk Gi: The Brotherhood of War"/>
    <x v="827"/>
    <x v="1370"/>
    <n v="717"/>
    <n v="1730"/>
    <n v="16"/>
    <n v="0"/>
    <x v="6"/>
    <n v="86"/>
    <n v="148"/>
    <n v="1110186"/>
    <n v="12800000"/>
    <x v="2256"/>
    <s v="Color"/>
    <x v="5"/>
    <s v="Korean"/>
    <x v="29"/>
    <x v="0"/>
    <s v="Other language"/>
    <n v="-11689814"/>
    <n v="-0.91326671874999998"/>
    <s v="131-150 minutes"/>
    <n v="-0.91326671874999998"/>
    <x v="1"/>
    <n v="0"/>
  </r>
  <r>
    <s v="Take Me Home Tonight"/>
    <x v="1030"/>
    <x v="1371"/>
    <n v="2000"/>
    <n v="5519"/>
    <n v="31"/>
    <n v="0"/>
    <x v="26"/>
    <n v="136"/>
    <n v="97"/>
    <n v="6923891"/>
    <n v="23000000"/>
    <x v="2035"/>
    <s v="Color"/>
    <x v="2"/>
    <s v="English"/>
    <x v="1"/>
    <x v="0"/>
    <s v="English"/>
    <n v="-16076109"/>
    <n v="-0.69896126086956523"/>
    <s v="90-110 minutes"/>
    <n v="-0.69896126086956523"/>
    <x v="1"/>
    <n v="0"/>
  </r>
  <r>
    <s v="Take Shelter"/>
    <x v="1198"/>
    <x v="1087"/>
    <n v="982"/>
    <n v="1520"/>
    <n v="337"/>
    <n v="14000"/>
    <x v="14"/>
    <n v="359"/>
    <n v="121"/>
    <n v="1729969"/>
    <n v="5000000"/>
    <x v="2257"/>
    <s v="Color"/>
    <x v="1"/>
    <s v="English"/>
    <x v="1"/>
    <x v="0"/>
    <s v="English"/>
    <n v="-3270031"/>
    <n v="-0.65400619999999998"/>
    <s v="111-130 minutes"/>
    <n v="-0.65400619999999998"/>
    <x v="0"/>
    <n v="0"/>
  </r>
  <r>
    <s v="Take the Lead"/>
    <x v="194"/>
    <x v="1372"/>
    <n v="1000"/>
    <n v="3797"/>
    <n v="3"/>
    <n v="0"/>
    <x v="12"/>
    <n v="101"/>
    <n v="118"/>
    <n v="34703228"/>
    <n v="30000000"/>
    <x v="2258"/>
    <s v="Color"/>
    <x v="1"/>
    <s v="English"/>
    <x v="1"/>
    <x v="1"/>
    <s v="English"/>
    <n v="4703228"/>
    <n v="0.15677426666666672"/>
    <s v="111-130 minutes"/>
    <n v="0.15677426666666666"/>
    <x v="1"/>
    <n v="0"/>
  </r>
  <r>
    <s v="Taken"/>
    <x v="83"/>
    <x v="586"/>
    <n v="14000"/>
    <n v="16461"/>
    <n v="180"/>
    <n v="29000"/>
    <x v="25"/>
    <n v="309"/>
    <n v="93"/>
    <n v="145000989"/>
    <n v="25000000"/>
    <x v="298"/>
    <s v="Color"/>
    <x v="5"/>
    <s v="English"/>
    <x v="8"/>
    <x v="1"/>
    <s v="English"/>
    <n v="120000989"/>
    <n v="4.8000395600000001"/>
    <s v="90-110 minutes"/>
    <n v="4.8000395600000001"/>
    <x v="1"/>
    <n v="1"/>
  </r>
  <r>
    <s v="Taken 2"/>
    <x v="83"/>
    <x v="491"/>
    <n v="14000"/>
    <n v="16410"/>
    <n v="118"/>
    <n v="63000"/>
    <x v="26"/>
    <n v="358"/>
    <n v="98"/>
    <n v="139852971"/>
    <n v="45000000"/>
    <x v="2259"/>
    <s v="Color"/>
    <x v="5"/>
    <s v="English"/>
    <x v="8"/>
    <x v="1"/>
    <s v="English"/>
    <n v="94852971"/>
    <n v="2.1078437999999999"/>
    <s v="90-110 minutes"/>
    <n v="2.1078437999999999"/>
    <x v="1"/>
    <n v="1"/>
  </r>
  <r>
    <s v="Taken 3"/>
    <x v="83"/>
    <x v="491"/>
    <n v="14000"/>
    <n v="16967"/>
    <n v="118"/>
    <n v="38000"/>
    <x v="10"/>
    <n v="222"/>
    <n v="115"/>
    <n v="89253340"/>
    <n v="48000000"/>
    <x v="2260"/>
    <s v="Color"/>
    <x v="5"/>
    <s v="English"/>
    <x v="8"/>
    <x v="1"/>
    <s v="English"/>
    <n v="41253340"/>
    <n v="0.85944458333333329"/>
    <s v="111-130 minutes"/>
    <n v="0.85944458333333329"/>
    <x v="1"/>
    <n v="1"/>
  </r>
  <r>
    <s v="Takers"/>
    <x v="14"/>
    <x v="1373"/>
    <n v="23000"/>
    <n v="31529"/>
    <n v="34"/>
    <n v="0"/>
    <x v="21"/>
    <n v="119"/>
    <n v="107"/>
    <n v="57744720"/>
    <n v="20000000"/>
    <x v="2261"/>
    <s v="Color"/>
    <x v="5"/>
    <s v="English"/>
    <x v="1"/>
    <x v="1"/>
    <s v="English"/>
    <n v="37744720"/>
    <n v="1.8872360000000001"/>
    <s v="90-110 minutes"/>
    <n v="1.8872359999999999"/>
    <x v="1"/>
    <n v="1"/>
  </r>
  <r>
    <s v="Taking Woodstock"/>
    <x v="401"/>
    <x v="389"/>
    <n v="579"/>
    <n v="1500"/>
    <n v="0"/>
    <n v="0"/>
    <x v="12"/>
    <n v="210"/>
    <n v="120"/>
    <n v="7443007"/>
    <n v="30000000"/>
    <x v="2262"/>
    <s v="Color"/>
    <x v="2"/>
    <s v="English"/>
    <x v="1"/>
    <x v="0"/>
    <s v="English"/>
    <n v="-22556993"/>
    <n v="-0.75189976666666669"/>
    <s v="111-130 minutes"/>
    <n v="-0.75189976666666669"/>
    <x v="1"/>
    <n v="0"/>
  </r>
  <r>
    <s v="Tales from the Crypt: Demon Knight"/>
    <x v="232"/>
    <x v="1374"/>
    <n v="1000"/>
    <n v="3931"/>
    <n v="226"/>
    <n v="0"/>
    <x v="12"/>
    <n v="66"/>
    <n v="92"/>
    <n v="21088568"/>
    <n v="13000000"/>
    <x v="526"/>
    <s v="Color"/>
    <x v="5"/>
    <s v="English"/>
    <x v="1"/>
    <x v="0"/>
    <s v="English"/>
    <n v="8088568"/>
    <n v="0.62219753846153836"/>
    <s v="90-110 minutes"/>
    <n v="0.62219753846153847"/>
    <x v="1"/>
    <n v="1"/>
  </r>
  <r>
    <s v="Tales from the Hood"/>
    <x v="870"/>
    <x v="1375"/>
    <n v="1000"/>
    <n v="3221"/>
    <n v="38"/>
    <n v="985"/>
    <x v="8"/>
    <n v="25"/>
    <n v="98"/>
    <n v="11797927"/>
    <n v="6000000"/>
    <x v="2263"/>
    <s v="Color"/>
    <x v="2"/>
    <s v="English"/>
    <x v="1"/>
    <x v="0"/>
    <s v="English"/>
    <n v="5797927"/>
    <n v="0.96632116666666668"/>
    <s v="90-110 minutes"/>
    <n v="0.96632116666666668"/>
    <x v="0"/>
    <n v="1"/>
  </r>
  <r>
    <s v="Talk Radio"/>
    <x v="1199"/>
    <x v="146"/>
    <n v="721"/>
    <n v="1966"/>
    <n v="0"/>
    <n v="816"/>
    <x v="40"/>
    <n v="40"/>
    <n v="110"/>
    <n v="3468572"/>
    <n v="4000000"/>
    <x v="1832"/>
    <s v="Color"/>
    <x v="1"/>
    <s v="English"/>
    <x v="1"/>
    <x v="0"/>
    <s v="English"/>
    <n v="-531428"/>
    <n v="-0.132857"/>
    <s v="90-110 minutes"/>
    <n v="-0.132857"/>
    <x v="0"/>
    <n v="0"/>
  </r>
  <r>
    <s v="Talladega Nights: The Ballad of Ricky Bobby"/>
    <x v="85"/>
    <x v="201"/>
    <n v="8000"/>
    <n v="12410"/>
    <n v="285"/>
    <n v="0"/>
    <x v="0"/>
    <n v="164"/>
    <n v="122"/>
    <n v="148213377"/>
    <n v="73000000"/>
    <x v="2264"/>
    <s v="Color"/>
    <x v="5"/>
    <s v="English"/>
    <x v="1"/>
    <x v="1"/>
    <s v="English"/>
    <n v="75213377"/>
    <n v="1.0303202328767123"/>
    <s v="111-130 minutes"/>
    <n v="1.0303202328767123"/>
    <x v="2"/>
    <n v="1"/>
  </r>
  <r>
    <s v="Tammy"/>
    <x v="98"/>
    <x v="1376"/>
    <n v="989"/>
    <n v="2654"/>
    <n v="265"/>
    <n v="11000"/>
    <x v="38"/>
    <n v="148"/>
    <n v="100"/>
    <n v="84518155"/>
    <n v="20000000"/>
    <x v="2265"/>
    <s v="Color"/>
    <x v="2"/>
    <s v="English"/>
    <x v="1"/>
    <x v="0"/>
    <s v="English"/>
    <n v="64518155"/>
    <n v="3.2259077500000002"/>
    <s v="90-110 minutes"/>
    <n v="3.2259077500000002"/>
    <x v="1"/>
    <n v="1"/>
  </r>
  <r>
    <s v="Tangled"/>
    <x v="1200"/>
    <x v="1377"/>
    <n v="799"/>
    <n v="2036"/>
    <n v="15"/>
    <n v="29000"/>
    <x v="24"/>
    <n v="324"/>
    <n v="100"/>
    <n v="200807262"/>
    <n v="260000000"/>
    <x v="2266"/>
    <s v="Color"/>
    <x v="3"/>
    <s v="English"/>
    <x v="1"/>
    <x v="3"/>
    <s v="English"/>
    <n v="-59192738"/>
    <n v="-0.22766437692307695"/>
    <s v="90-110 minutes"/>
    <n v="-0.22766437692307692"/>
    <x v="2"/>
    <n v="0"/>
  </r>
  <r>
    <s v="Tango"/>
    <x v="1201"/>
    <x v="1378"/>
    <n v="341"/>
    <n v="371"/>
    <n v="98"/>
    <n v="539"/>
    <x v="2"/>
    <n v="35"/>
    <n v="115"/>
    <n v="1687311"/>
    <n v="700000000"/>
    <x v="2267"/>
    <s v="Color"/>
    <x v="1"/>
    <s v="Spanish"/>
    <x v="0"/>
    <x v="1"/>
    <s v="Other language"/>
    <n v="-698312689"/>
    <n v="-0.99758955571428576"/>
    <s v="111-130 minutes"/>
    <n v="-0.99758955571428576"/>
    <x v="2"/>
    <n v="0"/>
  </r>
  <r>
    <s v="Tango &amp; Cash"/>
    <x v="204"/>
    <x v="1379"/>
    <n v="13000"/>
    <n v="14432"/>
    <n v="96"/>
    <n v="0"/>
    <x v="26"/>
    <n v="45"/>
    <n v="97"/>
    <n v="63408614"/>
    <n v="55000000"/>
    <x v="2268"/>
    <s v="Color"/>
    <x v="5"/>
    <s v="English"/>
    <x v="1"/>
    <x v="0"/>
    <s v="English"/>
    <n v="8408614"/>
    <n v="0.15288389090909082"/>
    <s v="90-110 minutes"/>
    <n v="0.15288389090909091"/>
    <x v="2"/>
    <n v="0"/>
  </r>
  <r>
    <s v="Tank Girl"/>
    <x v="25"/>
    <x v="730"/>
    <n v="6000"/>
    <n v="9662"/>
    <n v="54"/>
    <n v="0"/>
    <x v="41"/>
    <n v="60"/>
    <n v="104"/>
    <n v="4064333"/>
    <n v="25000000"/>
    <x v="2269"/>
    <s v="Color"/>
    <x v="5"/>
    <s v="English"/>
    <x v="1"/>
    <x v="0"/>
    <s v="English"/>
    <n v="-20935667"/>
    <n v="-0.83742667999999998"/>
    <s v="90-110 minutes"/>
    <n v="-0.83742667999999998"/>
    <x v="1"/>
    <n v="0"/>
  </r>
  <r>
    <s v="Tanner Hall"/>
    <x v="1202"/>
    <x v="1380"/>
    <n v="433"/>
    <n v="1929"/>
    <n v="15"/>
    <n v="448"/>
    <x v="11"/>
    <n v="21"/>
    <n v="96"/>
    <n v="5005"/>
    <n v="3000000"/>
    <x v="2270"/>
    <s v="Color"/>
    <x v="1"/>
    <s v="English"/>
    <x v="1"/>
    <x v="0"/>
    <s v="English"/>
    <n v="-2994995"/>
    <n v="-0.99833166666666662"/>
    <s v="90-110 minutes"/>
    <n v="-0.99833166666666662"/>
    <x v="0"/>
    <n v="0"/>
  </r>
  <r>
    <s v="Tarnation"/>
    <x v="1203"/>
    <x v="1381"/>
    <n v="58"/>
    <n v="78"/>
    <n v="20"/>
    <n v="754"/>
    <x v="2"/>
    <n v="72"/>
    <n v="88"/>
    <n v="592014"/>
    <n v="218"/>
    <x v="1847"/>
    <s v="Color"/>
    <x v="6"/>
    <s v="English"/>
    <x v="1"/>
    <x v="5"/>
    <s v="English"/>
    <n v="591796"/>
    <n v="2714.6605504587155"/>
    <s v="&lt;90 minutes"/>
    <n v="2714.6605504587155"/>
    <x v="0"/>
    <n v="1"/>
  </r>
  <r>
    <s v="Taxi to the Dark Side"/>
    <x v="1204"/>
    <x v="1382"/>
    <n v="141"/>
    <n v="313"/>
    <n v="141"/>
    <n v="0"/>
    <x v="18"/>
    <n v="84"/>
    <n v="53"/>
    <n v="274661"/>
    <n v="1000000"/>
    <x v="2271"/>
    <s v="Color"/>
    <x v="4"/>
    <s v="English"/>
    <x v="1"/>
    <x v="0"/>
    <s v="English"/>
    <n v="-725339"/>
    <n v="-0.72533899999999996"/>
    <s v="&lt;90 minutes"/>
    <n v="-0.72533899999999996"/>
    <x v="0"/>
    <n v="0"/>
  </r>
  <r>
    <s v="Tea with Mussolini"/>
    <x v="614"/>
    <x v="1383"/>
    <n v="718"/>
    <n v="1148"/>
    <n v="160"/>
    <n v="970"/>
    <x v="31"/>
    <n v="62"/>
    <n v="117"/>
    <n v="14348123"/>
    <n v="12000000"/>
    <x v="2272"/>
    <s v="Color"/>
    <x v="2"/>
    <s v="English"/>
    <x v="9"/>
    <x v="3"/>
    <s v="English"/>
    <n v="2348123"/>
    <n v="0.19567691666666676"/>
    <s v="111-130 minutes"/>
    <n v="0.19567691666666667"/>
    <x v="1"/>
    <n v="0"/>
  </r>
  <r>
    <s v="Teacher's Pet"/>
    <x v="1184"/>
    <x v="1384"/>
    <n v="886"/>
    <n v="5139"/>
    <n v="0"/>
    <n v="49"/>
    <x v="16"/>
    <n v="33"/>
    <n v="74"/>
    <n v="6491350"/>
    <n v="10000000"/>
    <x v="2273"/>
    <s v="Color"/>
    <x v="10"/>
    <s v="English"/>
    <x v="1"/>
    <x v="3"/>
    <s v="English"/>
    <n v="-3508650"/>
    <n v="-0.35086499999999998"/>
    <s v="&lt;90 minutes"/>
    <n v="-0.35086499999999998"/>
    <x v="1"/>
    <n v="0"/>
  </r>
  <r>
    <s v="Team America: World Police"/>
    <x v="1205"/>
    <x v="1151"/>
    <n v="860"/>
    <n v="2609"/>
    <n v="406"/>
    <n v="0"/>
    <x v="2"/>
    <n v="233"/>
    <n v="98"/>
    <n v="32774834"/>
    <n v="30000000"/>
    <x v="1693"/>
    <s v="Color"/>
    <x v="5"/>
    <s v="English"/>
    <x v="1"/>
    <x v="0"/>
    <s v="English"/>
    <n v="2774834"/>
    <n v="9.2494466666666719E-2"/>
    <s v="90-110 minutes"/>
    <n v="9.2494466666666664E-2"/>
    <x v="1"/>
    <n v="0"/>
  </r>
  <r>
    <s v="Tears of the Sun"/>
    <x v="11"/>
    <x v="396"/>
    <n v="13000"/>
    <n v="16580"/>
    <n v="845"/>
    <n v="0"/>
    <x v="0"/>
    <n v="89"/>
    <n v="142"/>
    <n v="43426961"/>
    <n v="70000000"/>
    <x v="2274"/>
    <s v="Color"/>
    <x v="5"/>
    <s v="English"/>
    <x v="1"/>
    <x v="0"/>
    <s v="English"/>
    <n v="-26573039"/>
    <n v="-0.37961484285714286"/>
    <s v="131-150 minutes"/>
    <n v="-0.37961484285714286"/>
    <x v="2"/>
    <n v="0"/>
  </r>
  <r>
    <s v="Ted"/>
    <x v="310"/>
    <x v="83"/>
    <n v="15000"/>
    <n v="21773"/>
    <n v="3000"/>
    <n v="74000"/>
    <x v="20"/>
    <n v="457"/>
    <n v="112"/>
    <n v="218628680"/>
    <n v="50000000"/>
    <x v="2275"/>
    <s v="Color"/>
    <x v="2"/>
    <s v="English"/>
    <x v="1"/>
    <x v="0"/>
    <s v="English"/>
    <n v="168628680"/>
    <n v="3.3725735999999999"/>
    <s v="111-130 minutes"/>
    <n v="3.3725735999999999"/>
    <x v="1"/>
    <n v="1"/>
  </r>
  <r>
    <s v="Ted 2"/>
    <x v="83"/>
    <x v="83"/>
    <n v="14000"/>
    <n v="30010"/>
    <n v="3000"/>
    <n v="30000"/>
    <x v="4"/>
    <n v="280"/>
    <n v="125"/>
    <n v="81257500"/>
    <n v="68000000"/>
    <x v="2276"/>
    <s v="Color"/>
    <x v="2"/>
    <s v="English"/>
    <x v="1"/>
    <x v="0"/>
    <s v="English"/>
    <n v="13257500"/>
    <n v="0.19496323529411774"/>
    <s v="111-130 minutes"/>
    <n v="0.19496323529411766"/>
    <x v="2"/>
    <n v="0"/>
  </r>
  <r>
    <s v="Teen Wolf Too"/>
    <x v="1206"/>
    <x v="1385"/>
    <n v="641"/>
    <n v="1389"/>
    <n v="4"/>
    <n v="491"/>
    <x v="69"/>
    <n v="29"/>
    <n v="95"/>
    <n v="7888703"/>
    <n v="3000000"/>
    <x v="34"/>
    <s v="Color"/>
    <x v="2"/>
    <s v="English"/>
    <x v="1"/>
    <x v="3"/>
    <s v="English"/>
    <n v="4888703"/>
    <n v="1.6295676666666665"/>
    <s v="90-110 minutes"/>
    <n v="1.6295676666666667"/>
    <x v="0"/>
    <n v="1"/>
  </r>
  <r>
    <s v="Teenage Mutant Ninja Turtles"/>
    <x v="257"/>
    <x v="281"/>
    <n v="833"/>
    <n v="2690"/>
    <n v="473"/>
    <n v="62000"/>
    <x v="11"/>
    <n v="348"/>
    <n v="101"/>
    <n v="190871240"/>
    <n v="125000000"/>
    <x v="400"/>
    <s v="Color"/>
    <x v="5"/>
    <s v="English"/>
    <x v="1"/>
    <x v="1"/>
    <s v="English"/>
    <n v="65871240"/>
    <n v="0.52696991999999998"/>
    <s v="90-110 minutes"/>
    <n v="0.52696991999999998"/>
    <x v="2"/>
    <n v="1"/>
  </r>
  <r>
    <s v="Teenage Mutant Ninja Turtles II: The Secret of the Ooze"/>
    <x v="1207"/>
    <x v="1386"/>
    <n v="642"/>
    <n v="2501"/>
    <n v="34"/>
    <n v="0"/>
    <x v="10"/>
    <n v="68"/>
    <n v="88"/>
    <n v="78656813"/>
    <n v="25000000"/>
    <x v="2277"/>
    <s v="Color"/>
    <x v="5"/>
    <s v="English"/>
    <x v="1"/>
    <x v="3"/>
    <s v="English"/>
    <n v="53656813"/>
    <n v="2.1462725200000001"/>
    <s v="&lt;90 minutes"/>
    <n v="2.1462725200000001"/>
    <x v="1"/>
    <n v="1"/>
  </r>
  <r>
    <s v="Teenage Mutant Ninja Turtles III"/>
    <x v="1208"/>
    <x v="1387"/>
    <n v="533"/>
    <n v="1254"/>
    <n v="8"/>
    <n v="1000"/>
    <x v="3"/>
    <n v="60"/>
    <n v="96"/>
    <n v="42660000"/>
    <n v="17000000"/>
    <x v="2278"/>
    <s v="Color"/>
    <x v="5"/>
    <s v="English"/>
    <x v="1"/>
    <x v="3"/>
    <s v="English"/>
    <n v="25660000"/>
    <n v="1.5094117647058822"/>
    <s v="90-110 minutes"/>
    <n v="1.5094117647058825"/>
    <x v="1"/>
    <n v="1"/>
  </r>
  <r>
    <s v="Terminator 2: Judgment Day"/>
    <x v="529"/>
    <x v="153"/>
    <n v="780"/>
    <n v="2829"/>
    <n v="0"/>
    <n v="13000"/>
    <x v="43"/>
    <n v="210"/>
    <n v="153"/>
    <n v="204843350"/>
    <n v="102000000"/>
    <x v="2279"/>
    <s v="Color"/>
    <x v="5"/>
    <s v="English"/>
    <x v="1"/>
    <x v="0"/>
    <s v="English"/>
    <n v="102843350"/>
    <n v="1.0082681372549018"/>
    <s v="&gt;150 minutes"/>
    <n v="1.0082681372549021"/>
    <x v="2"/>
    <n v="1"/>
  </r>
  <r>
    <s v="Terminator 3: Rise of the Machines"/>
    <x v="1209"/>
    <x v="376"/>
    <n v="648"/>
    <n v="1769"/>
    <n v="84"/>
    <n v="0"/>
    <x v="4"/>
    <n v="280"/>
    <n v="109"/>
    <n v="150350192"/>
    <n v="200000000"/>
    <x v="2280"/>
    <s v="Color"/>
    <x v="5"/>
    <s v="English"/>
    <x v="1"/>
    <x v="0"/>
    <s v="English"/>
    <n v="-49649808"/>
    <n v="-0.24824904000000003"/>
    <s v="90-110 minutes"/>
    <n v="-0.24824904"/>
    <x v="2"/>
    <n v="0"/>
  </r>
  <r>
    <s v="Terminator Genisys"/>
    <x v="231"/>
    <x v="1388"/>
    <n v="24000"/>
    <n v="38873"/>
    <n v="230"/>
    <n v="82000"/>
    <x v="0"/>
    <n v="474"/>
    <n v="126"/>
    <n v="89732035"/>
    <n v="155000000"/>
    <x v="2281"/>
    <s v="Color"/>
    <x v="5"/>
    <s v="English"/>
    <x v="1"/>
    <x v="1"/>
    <s v="English"/>
    <n v="-65267965"/>
    <n v="-0.42108364516129038"/>
    <s v="111-130 minutes"/>
    <n v="-0.42108364516129032"/>
    <x v="2"/>
    <n v="0"/>
  </r>
  <r>
    <s v="Terminator Salvation"/>
    <x v="36"/>
    <x v="31"/>
    <n v="23000"/>
    <n v="27468"/>
    <n v="368"/>
    <n v="0"/>
    <x v="0"/>
    <n v="422"/>
    <n v="118"/>
    <n v="125320003"/>
    <n v="200000000"/>
    <x v="1866"/>
    <s v="Color"/>
    <x v="5"/>
    <s v="English"/>
    <x v="1"/>
    <x v="1"/>
    <s v="English"/>
    <n v="-74679997"/>
    <n v="-0.37339998500000005"/>
    <s v="111-130 minutes"/>
    <n v="-0.37339998499999999"/>
    <x v="2"/>
    <n v="0"/>
  </r>
  <r>
    <s v="Texas Chainsaw 3D"/>
    <x v="1210"/>
    <x v="1373"/>
    <n v="383"/>
    <n v="1945"/>
    <n v="34"/>
    <n v="16000"/>
    <x v="3"/>
    <n v="282"/>
    <n v="92"/>
    <n v="34334256"/>
    <n v="11000000"/>
    <x v="2282"/>
    <s v="Color"/>
    <x v="0"/>
    <s v="English"/>
    <x v="1"/>
    <x v="0"/>
    <s v="English"/>
    <n v="23334256"/>
    <n v="2.1212960000000001"/>
    <s v="90-110 minutes"/>
    <n v="2.1212960000000001"/>
    <x v="1"/>
    <n v="1"/>
  </r>
  <r>
    <s v="Texas Rangers"/>
    <x v="141"/>
    <x v="735"/>
    <n v="1000"/>
    <n v="2120"/>
    <n v="49"/>
    <n v="474"/>
    <x v="41"/>
    <n v="31"/>
    <n v="110"/>
    <n v="623374"/>
    <n v="38000000"/>
    <x v="2283"/>
    <s v="Color"/>
    <x v="5"/>
    <s v="English"/>
    <x v="1"/>
    <x v="1"/>
    <s v="English"/>
    <n v="-37376626"/>
    <n v="-0.98359542105263154"/>
    <s v="90-110 minutes"/>
    <n v="-0.98359542105263154"/>
    <x v="1"/>
    <n v="0"/>
  </r>
  <r>
    <s v="Thank You for Smoking"/>
    <x v="231"/>
    <x v="938"/>
    <n v="24000"/>
    <n v="25092"/>
    <n v="655"/>
    <n v="0"/>
    <x v="7"/>
    <n v="239"/>
    <n v="92"/>
    <n v="24792061"/>
    <n v="6500000"/>
    <x v="2284"/>
    <s v="Color"/>
    <x v="2"/>
    <s v="English"/>
    <x v="1"/>
    <x v="0"/>
    <s v="English"/>
    <n v="18292061"/>
    <n v="2.8141632307692306"/>
    <s v="90-110 minutes"/>
    <n v="2.8141632307692306"/>
    <x v="0"/>
    <n v="1"/>
  </r>
  <r>
    <s v="That Awkward Moment"/>
    <x v="1211"/>
    <x v="1389"/>
    <n v="363"/>
    <n v="1024"/>
    <n v="19"/>
    <n v="0"/>
    <x v="8"/>
    <n v="164"/>
    <n v="94"/>
    <n v="26049082"/>
    <n v="8000000"/>
    <x v="2285"/>
    <s v="Color"/>
    <x v="2"/>
    <s v="English"/>
    <x v="1"/>
    <x v="0"/>
    <s v="English"/>
    <n v="18049082"/>
    <n v="2.2561352499999998"/>
    <s v="90-110 minutes"/>
    <n v="2.2561352499999998"/>
    <x v="0"/>
    <n v="1"/>
  </r>
  <r>
    <s v="That Thing You Do!"/>
    <x v="76"/>
    <x v="977"/>
    <n v="15000"/>
    <n v="28713"/>
    <n v="15000"/>
    <n v="0"/>
    <x v="31"/>
    <n v="75"/>
    <n v="149"/>
    <n v="25809813"/>
    <n v="26000000"/>
    <x v="2169"/>
    <s v="Color"/>
    <x v="2"/>
    <s v="English"/>
    <x v="1"/>
    <x v="3"/>
    <s v="English"/>
    <n v="-190187"/>
    <n v="-7.3148846153846536E-3"/>
    <s v="131-150 minutes"/>
    <n v="-7.3148846153846155E-3"/>
    <x v="1"/>
    <n v="0"/>
  </r>
  <r>
    <s v="That's My Boy"/>
    <x v="48"/>
    <x v="537"/>
    <n v="11000"/>
    <n v="16484"/>
    <n v="51"/>
    <n v="12000"/>
    <x v="5"/>
    <n v="157"/>
    <n v="116"/>
    <n v="36931089"/>
    <n v="70000000"/>
    <x v="2286"/>
    <s v="Color"/>
    <x v="2"/>
    <s v="English"/>
    <x v="1"/>
    <x v="0"/>
    <s v="English"/>
    <n v="-33068911"/>
    <n v="-0.47241301428571425"/>
    <s v="111-130 minutes"/>
    <n v="-0.47241301428571431"/>
    <x v="2"/>
    <n v="0"/>
  </r>
  <r>
    <s v="The 13th Warrior"/>
    <x v="977"/>
    <x v="276"/>
    <n v="845"/>
    <n v="1815"/>
    <n v="323"/>
    <n v="0"/>
    <x v="0"/>
    <n v="85"/>
    <n v="102"/>
    <n v="32694788"/>
    <n v="85000000"/>
    <x v="2287"/>
    <s v="Color"/>
    <x v="5"/>
    <s v="English"/>
    <x v="1"/>
    <x v="0"/>
    <s v="English"/>
    <n v="-52305212"/>
    <n v="-0.61535543529411763"/>
    <s v="90-110 minutes"/>
    <n v="-0.61535543529411763"/>
    <x v="2"/>
    <n v="0"/>
  </r>
  <r>
    <s v="The 33"/>
    <x v="1212"/>
    <x v="1390"/>
    <n v="562"/>
    <n v="2230"/>
    <n v="36"/>
    <n v="0"/>
    <x v="31"/>
    <n v="120"/>
    <n v="127"/>
    <n v="12188642"/>
    <n v="26000000"/>
    <x v="2288"/>
    <s v="Color"/>
    <x v="6"/>
    <s v="English"/>
    <x v="40"/>
    <x v="1"/>
    <s v="English"/>
    <n v="-13811358"/>
    <n v="-0.53120607692307686"/>
    <s v="111-130 minutes"/>
    <n v="-0.53120607692307698"/>
    <x v="1"/>
    <n v="0"/>
  </r>
  <r>
    <s v="The 40-Year-Old Virgin"/>
    <x v="488"/>
    <x v="748"/>
    <n v="7000"/>
    <n v="8341"/>
    <n v="0"/>
    <n v="0"/>
    <x v="19"/>
    <n v="217"/>
    <n v="133"/>
    <n v="109243478"/>
    <n v="26000000"/>
    <x v="1202"/>
    <s v="Color"/>
    <x v="2"/>
    <s v="English"/>
    <x v="1"/>
    <x v="0"/>
    <s v="English"/>
    <n v="83243478"/>
    <n v="3.2016722307692307"/>
    <s v="131-150 minutes"/>
    <n v="3.2016722307692307"/>
    <x v="1"/>
    <n v="1"/>
  </r>
  <r>
    <s v="The 5th Quarter"/>
    <x v="1156"/>
    <x v="1391"/>
    <n v="767"/>
    <n v="2370"/>
    <n v="11"/>
    <n v="0"/>
    <x v="34"/>
    <n v="16"/>
    <n v="90"/>
    <n v="399611"/>
    <n v="6000000"/>
    <x v="2289"/>
    <s v="Color"/>
    <x v="6"/>
    <s v="English"/>
    <x v="1"/>
    <x v="3"/>
    <s v="English"/>
    <n v="-5600389"/>
    <n v="-0.93339816666666664"/>
    <s v="90-110 minutes"/>
    <n v="-0.93339816666666664"/>
    <x v="0"/>
    <n v="0"/>
  </r>
  <r>
    <s v="The 6th Day"/>
    <x v="64"/>
    <x v="1392"/>
    <n v="3000"/>
    <n v="5839"/>
    <n v="55"/>
    <n v="0"/>
    <x v="11"/>
    <n v="170"/>
    <n v="123"/>
    <n v="34543701"/>
    <n v="82000000"/>
    <x v="2290"/>
    <s v="Color"/>
    <x v="5"/>
    <s v="English"/>
    <x v="1"/>
    <x v="1"/>
    <s v="English"/>
    <n v="-47456299"/>
    <n v="-0.57873535365853657"/>
    <s v="111-130 minutes"/>
    <n v="-0.57873535365853657"/>
    <x v="2"/>
    <n v="0"/>
  </r>
  <r>
    <s v="The Abyss"/>
    <x v="144"/>
    <x v="153"/>
    <n v="2000"/>
    <n v="4074"/>
    <n v="0"/>
    <n v="0"/>
    <x v="7"/>
    <n v="82"/>
    <n v="171"/>
    <n v="54222000"/>
    <n v="69500000"/>
    <x v="2291"/>
    <s v="Color"/>
    <x v="3"/>
    <s v="English"/>
    <x v="1"/>
    <x v="1"/>
    <s v="English"/>
    <n v="-15278000"/>
    <n v="-0.2198273381294964"/>
    <s v="&gt;150 minutes"/>
    <n v="-0.2198273381294964"/>
    <x v="2"/>
    <n v="0"/>
  </r>
  <r>
    <s v="The Act of Killing"/>
    <x v="1213"/>
    <x v="1393"/>
    <n v="3"/>
    <n v="6"/>
    <n v="50"/>
    <n v="20000"/>
    <x v="29"/>
    <n v="248"/>
    <n v="96"/>
    <n v="484221"/>
    <n v="1000000"/>
    <x v="2292"/>
    <s v="Color"/>
    <x v="6"/>
    <s v="Indonesian"/>
    <x v="4"/>
    <x v="4"/>
    <s v="Other language"/>
    <n v="-515779"/>
    <n v="-0.51577899999999999"/>
    <s v="90-110 minutes"/>
    <n v="-0.51577899999999999"/>
    <x v="0"/>
    <n v="0"/>
  </r>
  <r>
    <s v="The Addams Family"/>
    <x v="358"/>
    <x v="319"/>
    <n v="1000"/>
    <n v="3696"/>
    <n v="188"/>
    <n v="5000"/>
    <x v="9"/>
    <n v="55"/>
    <n v="99"/>
    <n v="113502246"/>
    <n v="38000000"/>
    <x v="2090"/>
    <s v="Color"/>
    <x v="2"/>
    <s v="English"/>
    <x v="1"/>
    <x v="1"/>
    <s v="English"/>
    <n v="75502246"/>
    <n v="1.986901210526316"/>
    <s v="90-110 minutes"/>
    <n v="1.9869012105263157"/>
    <x v="1"/>
    <n v="1"/>
  </r>
  <r>
    <s v="The Adjustment Bureau"/>
    <x v="153"/>
    <x v="1394"/>
    <n v="13000"/>
    <n v="14607"/>
    <n v="53"/>
    <n v="36000"/>
    <x v="19"/>
    <n v="413"/>
    <n v="106"/>
    <n v="62453315"/>
    <n v="50200000"/>
    <x v="1370"/>
    <s v="Color"/>
    <x v="12"/>
    <s v="English"/>
    <x v="1"/>
    <x v="1"/>
    <s v="English"/>
    <n v="12253315"/>
    <n v="0.24408994023904373"/>
    <s v="90-110 minutes"/>
    <n v="0.24408994023904382"/>
    <x v="2"/>
    <n v="0"/>
  </r>
  <r>
    <s v="The Adventurer: The Curse of the Midas Box"/>
    <x v="3"/>
    <x v="1395"/>
    <n v="2000"/>
    <n v="2450"/>
    <n v="3"/>
    <n v="0"/>
    <x v="33"/>
    <n v="28"/>
    <n v="100"/>
    <n v="4756"/>
    <n v="25000000"/>
    <x v="1043"/>
    <s v="Color"/>
    <x v="3"/>
    <s v="English"/>
    <x v="4"/>
    <x v="3"/>
    <s v="English"/>
    <n v="-24995244"/>
    <n v="-0.99980975999999999"/>
    <s v="90-110 minutes"/>
    <n v="-0.99980975999999999"/>
    <x v="1"/>
    <n v="0"/>
  </r>
  <r>
    <s v="The Adventures of Elmo in Grouchland"/>
    <x v="567"/>
    <x v="1396"/>
    <n v="1000"/>
    <n v="2020"/>
    <n v="11"/>
    <n v="339"/>
    <x v="16"/>
    <n v="44"/>
    <n v="73"/>
    <n v="11634458"/>
    <n v="17000000"/>
    <x v="2144"/>
    <s v="Color"/>
    <x v="3"/>
    <s v="English"/>
    <x v="1"/>
    <x v="2"/>
    <s v="English"/>
    <n v="-5365542"/>
    <n v="-0.31562011764705877"/>
    <s v="&lt;90 minutes"/>
    <n v="-0.31562011764705883"/>
    <x v="1"/>
    <n v="0"/>
  </r>
  <r>
    <s v="The Adventures of Ford Fairlane"/>
    <x v="542"/>
    <x v="5"/>
    <n v="879"/>
    <n v="2795"/>
    <n v="212"/>
    <n v="2000"/>
    <x v="26"/>
    <n v="48"/>
    <n v="104"/>
    <n v="21413502"/>
    <n v="40000000"/>
    <x v="2293"/>
    <s v="Color"/>
    <x v="5"/>
    <s v="English"/>
    <x v="1"/>
    <x v="0"/>
    <s v="English"/>
    <n v="-18586498"/>
    <n v="-0.46466244999999995"/>
    <s v="90-110 minutes"/>
    <n v="-0.46466245"/>
    <x v="1"/>
    <n v="0"/>
  </r>
  <r>
    <s v="The Adventures of Huck Finn"/>
    <x v="1214"/>
    <x v="559"/>
    <n v="876"/>
    <n v="4840"/>
    <n v="208"/>
    <n v="391"/>
    <x v="21"/>
    <n v="14"/>
    <n v="108"/>
    <n v="24103594"/>
    <n v="6500000"/>
    <x v="2294"/>
    <s v="Color"/>
    <x v="3"/>
    <s v="English"/>
    <x v="1"/>
    <x v="3"/>
    <s v="English"/>
    <n v="17603594"/>
    <n v="2.7082452307692306"/>
    <s v="90-110 minutes"/>
    <n v="2.7082452307692306"/>
    <x v="0"/>
    <n v="1"/>
  </r>
  <r>
    <s v="The Adventures of Pinocchio"/>
    <x v="56"/>
    <x v="1397"/>
    <n v="940"/>
    <n v="2465"/>
    <n v="48"/>
    <n v="246"/>
    <x v="13"/>
    <n v="19"/>
    <n v="90"/>
    <n v="15091542"/>
    <n v="25000000"/>
    <x v="903"/>
    <s v="Color"/>
    <x v="3"/>
    <s v="Italian"/>
    <x v="4"/>
    <x v="2"/>
    <s v="Other language"/>
    <n v="-9908458"/>
    <n v="-0.39633832000000002"/>
    <s v="90-110 minutes"/>
    <n v="-0.39633832000000002"/>
    <x v="1"/>
    <n v="0"/>
  </r>
  <r>
    <s v="The Adventures of Pluto Nash"/>
    <x v="521"/>
    <x v="1062"/>
    <n v="3000"/>
    <n v="6161"/>
    <n v="31"/>
    <n v="416"/>
    <x v="53"/>
    <n v="66"/>
    <n v="95"/>
    <n v="4411102"/>
    <n v="100000000"/>
    <x v="2295"/>
    <s v="Color"/>
    <x v="5"/>
    <s v="English"/>
    <x v="1"/>
    <x v="1"/>
    <s v="English"/>
    <n v="-95588898"/>
    <n v="-0.95588898"/>
    <s v="90-110 minutes"/>
    <n v="-0.95588898"/>
    <x v="2"/>
    <n v="0"/>
  </r>
  <r>
    <s v="The Adventures of Rocky &amp; Bullwinkle"/>
    <x v="10"/>
    <x v="1398"/>
    <n v="22000"/>
    <n v="28050"/>
    <n v="5"/>
    <n v="413"/>
    <x v="56"/>
    <n v="49"/>
    <n v="92"/>
    <n v="26000610"/>
    <n v="76000000"/>
    <x v="2296"/>
    <s v="Color"/>
    <x v="3"/>
    <s v="English"/>
    <x v="1"/>
    <x v="3"/>
    <s v="English"/>
    <n v="-49999390"/>
    <n v="-0.65788671052631575"/>
    <s v="90-110 minutes"/>
    <n v="-0.65788671052631575"/>
    <x v="2"/>
    <n v="0"/>
  </r>
  <r>
    <s v="The Adventures of Sharkboy and Lavagirl 3-D"/>
    <x v="399"/>
    <x v="566"/>
    <n v="12000"/>
    <n v="14899"/>
    <n v="0"/>
    <n v="0"/>
    <x v="47"/>
    <n v="66"/>
    <n v="93"/>
    <n v="39177541"/>
    <n v="50000000"/>
    <x v="2297"/>
    <s v="Color"/>
    <x v="5"/>
    <s v="English"/>
    <x v="1"/>
    <x v="3"/>
    <s v="English"/>
    <n v="-10822459"/>
    <n v="-0.21644918000000002"/>
    <s v="90-110 minutes"/>
    <n v="-0.21644917999999999"/>
    <x v="1"/>
    <n v="0"/>
  </r>
  <r>
    <s v="The Adventures of Tintin"/>
    <x v="635"/>
    <x v="110"/>
    <n v="2000"/>
    <n v="4631"/>
    <n v="14000"/>
    <n v="44000"/>
    <x v="14"/>
    <n v="440"/>
    <n v="107"/>
    <n v="77564037"/>
    <n v="135000000"/>
    <x v="2298"/>
    <s v="Color"/>
    <x v="5"/>
    <s v="English"/>
    <x v="1"/>
    <x v="3"/>
    <s v="English"/>
    <n v="-57435963"/>
    <n v="-0.42545157777777776"/>
    <s v="90-110 minutes"/>
    <n v="-0.42545157777777776"/>
    <x v="2"/>
    <n v="0"/>
  </r>
  <r>
    <s v="The Age of Adaline"/>
    <x v="44"/>
    <x v="1399"/>
    <n v="11000"/>
    <n v="15327"/>
    <n v="43"/>
    <n v="34000"/>
    <x v="2"/>
    <n v="214"/>
    <n v="112"/>
    <n v="42478175"/>
    <n v="25000000"/>
    <x v="2299"/>
    <s v="Color"/>
    <x v="1"/>
    <s v="English"/>
    <x v="1"/>
    <x v="1"/>
    <s v="English"/>
    <n v="17478175"/>
    <n v="0.69912700000000005"/>
    <s v="111-130 minutes"/>
    <n v="0.69912700000000005"/>
    <x v="1"/>
    <n v="1"/>
  </r>
  <r>
    <s v="The Age of Innocence"/>
    <x v="1215"/>
    <x v="388"/>
    <n v="554"/>
    <n v="1068"/>
    <n v="17000"/>
    <n v="0"/>
    <x v="2"/>
    <n v="56"/>
    <n v="139"/>
    <n v="32000000"/>
    <n v="30000000"/>
    <x v="2300"/>
    <s v="Color"/>
    <x v="1"/>
    <s v="English"/>
    <x v="1"/>
    <x v="3"/>
    <s v="English"/>
    <n v="2000000"/>
    <n v="6.6666666666666652E-2"/>
    <s v="131-150 minutes"/>
    <n v="6.6666666666666666E-2"/>
    <x v="1"/>
    <n v="0"/>
  </r>
  <r>
    <s v="The Alamo"/>
    <x v="530"/>
    <x v="1268"/>
    <n v="2000"/>
    <n v="5780"/>
    <n v="102"/>
    <n v="701"/>
    <x v="10"/>
    <n v="106"/>
    <n v="137"/>
    <n v="22406362"/>
    <n v="107000000"/>
    <x v="2301"/>
    <s v="Color"/>
    <x v="1"/>
    <s v="English"/>
    <x v="1"/>
    <x v="1"/>
    <s v="English"/>
    <n v="-84593638"/>
    <n v="-0.79059474766355142"/>
    <s v="131-150 minutes"/>
    <n v="-0.79059474766355142"/>
    <x v="2"/>
    <n v="0"/>
  </r>
  <r>
    <s v="The Amazing Catfish"/>
    <x v="1216"/>
    <x v="1400"/>
    <n v="31"/>
    <n v="58"/>
    <n v="0"/>
    <n v="407"/>
    <x v="20"/>
    <n v="50"/>
    <n v="89"/>
    <n v="11278"/>
    <n v="1300000"/>
    <x v="2302"/>
    <s v="Color"/>
    <x v="2"/>
    <s v="Spanish"/>
    <x v="15"/>
    <x v="8"/>
    <s v="Other language"/>
    <n v="-1288722"/>
    <n v="-0.99132461538461536"/>
    <s v="&lt;90 minutes"/>
    <n v="-0.99132461538461536"/>
    <x v="0"/>
    <n v="0"/>
  </r>
  <r>
    <s v="The Amazing Spider-Man"/>
    <x v="157"/>
    <x v="48"/>
    <n v="15000"/>
    <n v="28489"/>
    <n v="464"/>
    <n v="56000"/>
    <x v="20"/>
    <n v="599"/>
    <n v="153"/>
    <n v="262030663"/>
    <n v="230000000"/>
    <x v="2303"/>
    <s v="Color"/>
    <x v="5"/>
    <s v="English"/>
    <x v="1"/>
    <x v="1"/>
    <s v="English"/>
    <n v="32030663"/>
    <n v="0.13926375217391307"/>
    <s v="&gt;150 minutes"/>
    <n v="0.13926375217391304"/>
    <x v="2"/>
    <n v="0"/>
  </r>
  <r>
    <s v="The Amazing Spider-Man 2"/>
    <x v="157"/>
    <x v="48"/>
    <n v="15000"/>
    <n v="28631"/>
    <n v="464"/>
    <n v="41000"/>
    <x v="12"/>
    <n v="495"/>
    <n v="142"/>
    <n v="202853933"/>
    <n v="200000000"/>
    <x v="2304"/>
    <s v="Color"/>
    <x v="5"/>
    <s v="English"/>
    <x v="1"/>
    <x v="1"/>
    <s v="English"/>
    <n v="2853933"/>
    <n v="1.4269665000000042E-2"/>
    <s v="131-150 minutes"/>
    <n v="1.4269665000000001E-2"/>
    <x v="2"/>
    <n v="0"/>
  </r>
  <r>
    <s v="The American"/>
    <x v="1217"/>
    <x v="85"/>
    <n v="978"/>
    <n v="1454"/>
    <n v="210"/>
    <n v="10000"/>
    <x v="26"/>
    <n v="333"/>
    <n v="105"/>
    <n v="35596227"/>
    <n v="20000000"/>
    <x v="1321"/>
    <s v="Color"/>
    <x v="4"/>
    <s v="English"/>
    <x v="1"/>
    <x v="0"/>
    <s v="English"/>
    <n v="15596227"/>
    <n v="0.7798113499999999"/>
    <s v="90-110 minutes"/>
    <n v="0.77981135000000001"/>
    <x v="1"/>
    <n v="1"/>
  </r>
  <r>
    <s v="The American President"/>
    <x v="1218"/>
    <x v="68"/>
    <n v="524"/>
    <n v="2668"/>
    <n v="0"/>
    <n v="0"/>
    <x v="9"/>
    <n v="75"/>
    <n v="114"/>
    <n v="65000000"/>
    <n v="62000000"/>
    <x v="2305"/>
    <s v="Color"/>
    <x v="2"/>
    <s v="English"/>
    <x v="1"/>
    <x v="1"/>
    <s v="English"/>
    <n v="3000000"/>
    <n v="4.8387096774193505E-2"/>
    <s v="111-130 minutes"/>
    <n v="4.8387096774193547E-2"/>
    <x v="2"/>
    <n v="0"/>
  </r>
  <r>
    <s v="The Amityville Horror"/>
    <x v="570"/>
    <x v="1401"/>
    <n v="87000"/>
    <n v="120797"/>
    <n v="15"/>
    <n v="0"/>
    <x v="10"/>
    <n v="220"/>
    <n v="90"/>
    <n v="64255243"/>
    <n v="19000000"/>
    <x v="2306"/>
    <s v="Color"/>
    <x v="1"/>
    <s v="English"/>
    <x v="1"/>
    <x v="0"/>
    <s v="English"/>
    <n v="45255243"/>
    <n v="2.3818548947368421"/>
    <s v="90-110 minutes"/>
    <n v="2.3818548947368421"/>
    <x v="1"/>
    <n v="1"/>
  </r>
  <r>
    <s v="The Animal"/>
    <x v="283"/>
    <x v="988"/>
    <n v="436"/>
    <n v="1203"/>
    <n v="42"/>
    <n v="1000"/>
    <x v="3"/>
    <n v="75"/>
    <n v="84"/>
    <n v="55762229"/>
    <n v="22000000"/>
    <x v="2307"/>
    <s v="Color"/>
    <x v="2"/>
    <s v="English"/>
    <x v="1"/>
    <x v="1"/>
    <s v="English"/>
    <n v="33762229"/>
    <n v="1.5346467727272728"/>
    <s v="&lt;90 minutes"/>
    <n v="1.5346467727272728"/>
    <x v="1"/>
    <n v="1"/>
  </r>
  <r>
    <s v="The Ant Bully"/>
    <x v="55"/>
    <x v="925"/>
    <n v="12000"/>
    <n v="33822"/>
    <n v="8"/>
    <n v="593"/>
    <x v="11"/>
    <n v="105"/>
    <n v="88"/>
    <n v="28133159"/>
    <n v="50000000"/>
    <x v="665"/>
    <s v="Color"/>
    <x v="3"/>
    <s v="English"/>
    <x v="1"/>
    <x v="3"/>
    <s v="English"/>
    <n v="-21866841"/>
    <n v="-0.43733681999999996"/>
    <s v="&lt;90 minutes"/>
    <n v="-0.43733682000000001"/>
    <x v="1"/>
    <n v="0"/>
  </r>
  <r>
    <s v="The Apostle"/>
    <x v="1219"/>
    <x v="1402"/>
    <n v="205"/>
    <n v="428"/>
    <n v="3000"/>
    <n v="1000"/>
    <x v="2"/>
    <n v="95"/>
    <n v="134"/>
    <n v="20733485"/>
    <n v="5000000"/>
    <x v="2308"/>
    <s v="Color"/>
    <x v="1"/>
    <s v="English"/>
    <x v="1"/>
    <x v="1"/>
    <s v="English"/>
    <n v="15733485"/>
    <n v="3.1466969999999996"/>
    <s v="131-150 minutes"/>
    <n v="3.1466970000000001"/>
    <x v="0"/>
    <n v="1"/>
  </r>
  <r>
    <s v="The Apparition"/>
    <x v="1220"/>
    <x v="1403"/>
    <n v="465"/>
    <n v="730"/>
    <n v="57"/>
    <n v="0"/>
    <x v="56"/>
    <n v="145"/>
    <n v="83"/>
    <n v="4930798"/>
    <n v="17000000"/>
    <x v="2309"/>
    <s v="Color"/>
    <x v="0"/>
    <s v="English"/>
    <x v="1"/>
    <x v="1"/>
    <s v="English"/>
    <n v="-12069202"/>
    <n v="-0.70995305882352944"/>
    <s v="&lt;90 minutes"/>
    <n v="-0.70995305882352944"/>
    <x v="1"/>
    <n v="0"/>
  </r>
  <r>
    <s v="The Art of War"/>
    <x v="144"/>
    <x v="683"/>
    <n v="2000"/>
    <n v="3753"/>
    <n v="18"/>
    <n v="470"/>
    <x v="34"/>
    <n v="110"/>
    <n v="116"/>
    <n v="30199105"/>
    <n v="40000000"/>
    <x v="869"/>
    <s v="Color"/>
    <x v="5"/>
    <s v="English"/>
    <x v="1"/>
    <x v="0"/>
    <s v="English"/>
    <n v="-9800895"/>
    <n v="-0.24502237500000001"/>
    <s v="111-130 minutes"/>
    <n v="-0.24502237499999999"/>
    <x v="1"/>
    <n v="0"/>
  </r>
  <r>
    <s v="The Artist"/>
    <x v="1221"/>
    <x v="1404"/>
    <n v="996"/>
    <n v="4606"/>
    <n v="405"/>
    <n v="30000"/>
    <x v="30"/>
    <n v="576"/>
    <n v="100"/>
    <n v="44667095"/>
    <n v="15000000"/>
    <x v="331"/>
    <s v="Black and White"/>
    <x v="2"/>
    <s v="English"/>
    <x v="8"/>
    <x v="1"/>
    <s v="English"/>
    <n v="29667095"/>
    <n v="1.9778063333333336"/>
    <s v="90-110 minutes"/>
    <n v="1.9778063333333333"/>
    <x v="1"/>
    <n v="1"/>
  </r>
  <r>
    <s v="The Assassin"/>
    <x v="1222"/>
    <x v="1405"/>
    <n v="1000"/>
    <n v="1172"/>
    <n v="141"/>
    <n v="0"/>
    <x v="4"/>
    <n v="205"/>
    <n v="105"/>
    <n v="613556"/>
    <n v="15000000"/>
    <x v="2310"/>
    <s v="Color"/>
    <x v="5"/>
    <s v="Mandarin"/>
    <x v="25"/>
    <x v="4"/>
    <s v="Other language"/>
    <n v="-14386444"/>
    <n v="-0.9590962666666667"/>
    <s v="90-110 minutes"/>
    <n v="-0.9590962666666667"/>
    <x v="1"/>
    <n v="0"/>
  </r>
  <r>
    <s v="The Assassination of Jesse James by the Coward Robert Ford"/>
    <x v="238"/>
    <x v="954"/>
    <n v="11000"/>
    <n v="22516"/>
    <n v="181"/>
    <n v="0"/>
    <x v="1"/>
    <n v="273"/>
    <n v="160"/>
    <n v="3904982"/>
    <n v="30000000"/>
    <x v="415"/>
    <s v="Color"/>
    <x v="6"/>
    <s v="English"/>
    <x v="1"/>
    <x v="0"/>
    <s v="English"/>
    <n v="-26095018"/>
    <n v="-0.86983393333333336"/>
    <s v="&gt;150 minutes"/>
    <n v="-0.86983393333333336"/>
    <x v="1"/>
    <n v="0"/>
  </r>
  <r>
    <s v="The Astronaut Farmer"/>
    <x v="231"/>
    <x v="57"/>
    <n v="24000"/>
    <n v="27806"/>
    <n v="35"/>
    <n v="862"/>
    <x v="26"/>
    <n v="113"/>
    <n v="104"/>
    <n v="10996440"/>
    <n v="13000000"/>
    <x v="2311"/>
    <s v="Color"/>
    <x v="3"/>
    <s v="English"/>
    <x v="1"/>
    <x v="3"/>
    <s v="English"/>
    <n v="-2003560"/>
    <n v="-0.15412000000000003"/>
    <s v="90-110 minutes"/>
    <n v="-0.15412000000000001"/>
    <x v="1"/>
    <n v="0"/>
  </r>
  <r>
    <s v="The Astronaut's Wife"/>
    <x v="86"/>
    <x v="1406"/>
    <n v="40000"/>
    <n v="52621"/>
    <n v="7"/>
    <n v="1000"/>
    <x v="13"/>
    <n v="107"/>
    <n v="109"/>
    <n v="10654581"/>
    <n v="34000000"/>
    <x v="2312"/>
    <s v="Color"/>
    <x v="1"/>
    <s v="English"/>
    <x v="1"/>
    <x v="0"/>
    <s v="English"/>
    <n v="-23345419"/>
    <n v="-0.68662997058823527"/>
    <s v="90-110 minutes"/>
    <n v="-0.68662997058823527"/>
    <x v="1"/>
    <n v="0"/>
  </r>
  <r>
    <s v="The Avengers"/>
    <x v="92"/>
    <x v="252"/>
    <n v="26000"/>
    <n v="87697"/>
    <n v="0"/>
    <n v="123000"/>
    <x v="6"/>
    <n v="703"/>
    <n v="173"/>
    <n v="623279547"/>
    <n v="220000000"/>
    <x v="2313"/>
    <s v="Color"/>
    <x v="5"/>
    <s v="English"/>
    <x v="1"/>
    <x v="1"/>
    <s v="English"/>
    <n v="403279547"/>
    <n v="1.8330888500000002"/>
    <s v="&gt;150 minutes"/>
    <n v="1.83308885"/>
    <x v="2"/>
    <n v="1"/>
  </r>
  <r>
    <s v="The Aviator"/>
    <x v="308"/>
    <x v="388"/>
    <n v="29000"/>
    <n v="34582"/>
    <n v="17000"/>
    <n v="0"/>
    <x v="1"/>
    <n v="267"/>
    <n v="170"/>
    <n v="102608827"/>
    <n v="110000000"/>
    <x v="2314"/>
    <s v="Black and White"/>
    <x v="6"/>
    <s v="English"/>
    <x v="1"/>
    <x v="1"/>
    <s v="English"/>
    <n v="-7391173"/>
    <n v="-6.7192481818181826E-2"/>
    <s v="&gt;150 minutes"/>
    <n v="-6.7192481818181812E-2"/>
    <x v="2"/>
    <n v="0"/>
  </r>
  <r>
    <s v="The Baader Meinhof Complex"/>
    <x v="1082"/>
    <x v="1407"/>
    <n v="486"/>
    <n v="1601"/>
    <n v="34"/>
    <n v="0"/>
    <x v="14"/>
    <n v="160"/>
    <n v="184"/>
    <n v="476270"/>
    <n v="20000000"/>
    <x v="2315"/>
    <s v="Color"/>
    <x v="5"/>
    <s v="German"/>
    <x v="2"/>
    <x v="0"/>
    <s v="Other language"/>
    <n v="-19523730"/>
    <n v="-0.97618649999999996"/>
    <s v="&gt;150 minutes"/>
    <n v="-0.97618649999999996"/>
    <x v="1"/>
    <n v="0"/>
  </r>
  <r>
    <s v="The Back-up Plan"/>
    <x v="688"/>
    <x v="1408"/>
    <n v="1000"/>
    <n v="3356"/>
    <n v="16"/>
    <n v="0"/>
    <x v="13"/>
    <n v="148"/>
    <n v="104"/>
    <n v="37481242"/>
    <n v="35000000"/>
    <x v="2316"/>
    <s v="Color"/>
    <x v="2"/>
    <s v="English"/>
    <x v="1"/>
    <x v="1"/>
    <s v="English"/>
    <n v="2481242"/>
    <n v="7.089262857142864E-2"/>
    <s v="90-110 minutes"/>
    <n v="7.089262857142857E-2"/>
    <x v="1"/>
    <n v="0"/>
  </r>
  <r>
    <s v="The Ballad of Jack and Rose"/>
    <x v="1223"/>
    <x v="1409"/>
    <n v="552"/>
    <n v="859"/>
    <n v="58"/>
    <n v="608"/>
    <x v="12"/>
    <n v="75"/>
    <n v="112"/>
    <n v="712294"/>
    <n v="1500000"/>
    <x v="841"/>
    <s v="Color"/>
    <x v="1"/>
    <s v="English"/>
    <x v="1"/>
    <x v="0"/>
    <s v="English"/>
    <n v="-787706"/>
    <n v="-0.52513733333333334"/>
    <s v="111-130 minutes"/>
    <n v="-0.52513733333333334"/>
    <x v="0"/>
    <n v="0"/>
  </r>
  <r>
    <s v="The Banger Sisters"/>
    <x v="612"/>
    <x v="1410"/>
    <n v="931"/>
    <n v="1917"/>
    <n v="7"/>
    <n v="744"/>
    <x v="5"/>
    <n v="92"/>
    <n v="98"/>
    <n v="30306281"/>
    <n v="10000000"/>
    <x v="2317"/>
    <s v="Color"/>
    <x v="2"/>
    <s v="English"/>
    <x v="1"/>
    <x v="0"/>
    <s v="English"/>
    <n v="20306281"/>
    <n v="2.0306280999999999"/>
    <s v="90-110 minutes"/>
    <n v="2.0306280999999999"/>
    <x v="1"/>
    <n v="1"/>
  </r>
  <r>
    <s v="The Bank Job"/>
    <x v="448"/>
    <x v="543"/>
    <n v="26000"/>
    <n v="27755"/>
    <n v="79"/>
    <n v="0"/>
    <x v="40"/>
    <n v="222"/>
    <n v="111"/>
    <n v="30028592"/>
    <n v="20000000"/>
    <x v="1530"/>
    <s v="Color"/>
    <x v="4"/>
    <s v="English"/>
    <x v="4"/>
    <x v="0"/>
    <s v="English"/>
    <n v="10028592"/>
    <n v="0.50142960000000003"/>
    <s v="111-130 minutes"/>
    <n v="0.50142960000000003"/>
    <x v="1"/>
    <n v="1"/>
  </r>
  <r>
    <s v="The Barbarian Invasions"/>
    <x v="1224"/>
    <x v="1411"/>
    <n v="150"/>
    <n v="253"/>
    <n v="66"/>
    <n v="0"/>
    <x v="18"/>
    <n v="135"/>
    <n v="112"/>
    <n v="3432342"/>
    <n v="6000000"/>
    <x v="2318"/>
    <s v="Color"/>
    <x v="2"/>
    <s v="French"/>
    <x v="14"/>
    <x v="0"/>
    <s v="Other language"/>
    <n v="-2567658"/>
    <n v="-0.42794299999999996"/>
    <s v="111-130 minutes"/>
    <n v="-0.42794300000000002"/>
    <x v="0"/>
    <n v="0"/>
  </r>
  <r>
    <s v="The Barbarians"/>
    <x v="262"/>
    <x v="1412"/>
    <n v="721"/>
    <n v="1700"/>
    <n v="101"/>
    <n v="550"/>
    <x v="3"/>
    <n v="15"/>
    <n v="87"/>
    <n v="800000"/>
    <n v="4000000"/>
    <x v="2319"/>
    <s v="Color"/>
    <x v="3"/>
    <s v="English"/>
    <x v="1"/>
    <x v="0"/>
    <s v="English"/>
    <n v="-3200000"/>
    <n v="-0.8"/>
    <s v="&lt;90 minutes"/>
    <n v="-0.8"/>
    <x v="0"/>
    <n v="0"/>
  </r>
  <r>
    <s v="The Basket"/>
    <x v="361"/>
    <x v="1413"/>
    <n v="2000"/>
    <n v="3475"/>
    <n v="7"/>
    <n v="117"/>
    <x v="27"/>
    <n v="14"/>
    <n v="105"/>
    <n v="609042"/>
    <n v="1300000"/>
    <x v="2320"/>
    <s v="Color"/>
    <x v="1"/>
    <s v="English"/>
    <x v="1"/>
    <x v="3"/>
    <s v="English"/>
    <n v="-690958"/>
    <n v="-0.53150615384615385"/>
    <s v="90-110 minutes"/>
    <n v="-0.53150615384615385"/>
    <x v="0"/>
    <n v="0"/>
  </r>
  <r>
    <s v="The Battle of Shaker Heights"/>
    <x v="1225"/>
    <x v="1414"/>
    <n v="855"/>
    <n v="2489"/>
    <n v="2"/>
    <n v="150"/>
    <x v="8"/>
    <n v="29"/>
    <n v="79"/>
    <n v="279282"/>
    <n v="1000000"/>
    <x v="2321"/>
    <s v="Color"/>
    <x v="2"/>
    <s v="English"/>
    <x v="1"/>
    <x v="1"/>
    <s v="English"/>
    <n v="-720718"/>
    <n v="-0.72071799999999997"/>
    <s v="&lt;90 minutes"/>
    <n v="-0.72071799999999997"/>
    <x v="0"/>
    <n v="0"/>
  </r>
  <r>
    <s v="The Beach"/>
    <x v="308"/>
    <x v="7"/>
    <n v="29000"/>
    <n v="29461"/>
    <n v="0"/>
    <n v="0"/>
    <x v="0"/>
    <n v="118"/>
    <n v="119"/>
    <n v="39778599"/>
    <n v="50000000"/>
    <x v="2322"/>
    <s v="Color"/>
    <x v="3"/>
    <s v="English"/>
    <x v="1"/>
    <x v="0"/>
    <s v="English"/>
    <n v="-10221401"/>
    <n v="-0.20442802000000004"/>
    <s v="111-130 minutes"/>
    <n v="-0.20442801999999999"/>
    <x v="1"/>
    <n v="0"/>
  </r>
  <r>
    <s v="The Beast from 20,000 Fathoms"/>
    <x v="1226"/>
    <x v="1415"/>
    <n v="57"/>
    <n v="205"/>
    <n v="7"/>
    <n v="465"/>
    <x v="12"/>
    <n v="67"/>
    <n v="80"/>
    <n v="5000000"/>
    <n v="210000"/>
    <x v="2323"/>
    <s v="Black and White"/>
    <x v="3"/>
    <s v="English"/>
    <x v="1"/>
    <x v="6"/>
    <s v="English"/>
    <n v="4790000"/>
    <n v="22.80952380952381"/>
    <s v="&lt;90 minutes"/>
    <n v="22.80952380952381"/>
    <x v="0"/>
    <n v="1"/>
  </r>
  <r>
    <s v="The Beaver"/>
    <x v="169"/>
    <x v="835"/>
    <n v="34000"/>
    <n v="34705"/>
    <n v="0"/>
    <n v="17000"/>
    <x v="12"/>
    <n v="276"/>
    <n v="91"/>
    <n v="958319"/>
    <n v="21000000"/>
    <x v="2324"/>
    <s v="Color"/>
    <x v="1"/>
    <s v="English"/>
    <x v="1"/>
    <x v="1"/>
    <s v="English"/>
    <n v="-20041681"/>
    <n v="-0.95436576190476186"/>
    <s v="90-110 minutes"/>
    <n v="-0.95436576190476186"/>
    <x v="1"/>
    <n v="0"/>
  </r>
  <r>
    <s v="The Believer"/>
    <x v="319"/>
    <x v="1416"/>
    <n v="33000"/>
    <n v="33441"/>
    <n v="21"/>
    <n v="0"/>
    <x v="2"/>
    <n v="84"/>
    <n v="98"/>
    <n v="406035"/>
    <n v="1500000"/>
    <x v="2325"/>
    <s v="Black and White"/>
    <x v="1"/>
    <s v="English"/>
    <x v="1"/>
    <x v="0"/>
    <s v="English"/>
    <n v="-1093965"/>
    <n v="-0.72931000000000001"/>
    <s v="90-110 minutes"/>
    <n v="-0.72931000000000001"/>
    <x v="0"/>
    <n v="0"/>
  </r>
  <r>
    <s v="The Benchwarmers"/>
    <x v="41"/>
    <x v="314"/>
    <n v="11000"/>
    <n v="13125"/>
    <n v="221"/>
    <n v="0"/>
    <x v="5"/>
    <n v="90"/>
    <n v="75"/>
    <n v="57651794"/>
    <n v="33000000"/>
    <x v="2326"/>
    <s v="Color"/>
    <x v="2"/>
    <s v="English"/>
    <x v="1"/>
    <x v="1"/>
    <s v="English"/>
    <n v="24651794"/>
    <n v="0.74702406060606052"/>
    <s v="&lt;90 minutes"/>
    <n v="0.74702406060606064"/>
    <x v="1"/>
    <n v="1"/>
  </r>
  <r>
    <s v="The Best Exotic Marigold Hotel"/>
    <x v="298"/>
    <x v="423"/>
    <n v="1000"/>
    <n v="1898"/>
    <n v="108"/>
    <n v="48000"/>
    <x v="40"/>
    <n v="264"/>
    <n v="124"/>
    <n v="46377022"/>
    <n v="10000000"/>
    <x v="1175"/>
    <s v="Color"/>
    <x v="2"/>
    <s v="English"/>
    <x v="4"/>
    <x v="1"/>
    <s v="English"/>
    <n v="36377022"/>
    <n v="3.6377021999999997"/>
    <s v="111-130 minutes"/>
    <n v="3.6377022000000001"/>
    <x v="1"/>
    <n v="1"/>
  </r>
  <r>
    <s v="The Best Little Whorehouse in Texas"/>
    <x v="794"/>
    <x v="1417"/>
    <n v="1000"/>
    <n v="3688"/>
    <n v="19"/>
    <n v="0"/>
    <x v="16"/>
    <n v="11"/>
    <n v="114"/>
    <n v="69700000"/>
    <n v="35000000"/>
    <x v="2327"/>
    <s v="Color"/>
    <x v="2"/>
    <s v="English"/>
    <x v="1"/>
    <x v="0"/>
    <s v="English"/>
    <n v="34700000"/>
    <n v="0.99142857142857133"/>
    <s v="111-130 minutes"/>
    <n v="0.99142857142857144"/>
    <x v="1"/>
    <n v="1"/>
  </r>
  <r>
    <s v="The Best Man"/>
    <x v="307"/>
    <x v="1271"/>
    <n v="1000"/>
    <n v="5420"/>
    <n v="92"/>
    <n v="0"/>
    <x v="12"/>
    <n v="32"/>
    <n v="120"/>
    <n v="34074895"/>
    <n v="9000000"/>
    <x v="2312"/>
    <s v="Color"/>
    <x v="2"/>
    <s v="English"/>
    <x v="1"/>
    <x v="0"/>
    <s v="English"/>
    <n v="25074895"/>
    <n v="2.7860994444444445"/>
    <s v="111-130 minutes"/>
    <n v="2.7860994444444445"/>
    <x v="1"/>
    <n v="1"/>
  </r>
  <r>
    <s v="The Best Man Holiday"/>
    <x v="307"/>
    <x v="1271"/>
    <n v="1000"/>
    <n v="5306"/>
    <n v="92"/>
    <n v="7000"/>
    <x v="12"/>
    <n v="56"/>
    <n v="123"/>
    <n v="70492685"/>
    <n v="17000000"/>
    <x v="2328"/>
    <s v="Color"/>
    <x v="2"/>
    <s v="English"/>
    <x v="1"/>
    <x v="0"/>
    <s v="English"/>
    <n v="53492685"/>
    <n v="3.1466285294117649"/>
    <s v="111-130 minutes"/>
    <n v="3.1466285294117649"/>
    <x v="1"/>
    <n v="1"/>
  </r>
  <r>
    <s v="The Best of Me"/>
    <x v="1227"/>
    <x v="1418"/>
    <n v="775"/>
    <n v="3197"/>
    <n v="97"/>
    <n v="19000"/>
    <x v="12"/>
    <n v="85"/>
    <n v="118"/>
    <n v="26761283"/>
    <n v="26000000"/>
    <x v="1622"/>
    <s v="Color"/>
    <x v="1"/>
    <s v="English"/>
    <x v="1"/>
    <x v="1"/>
    <s v="English"/>
    <n v="761283"/>
    <n v="2.9280115384615391E-2"/>
    <s v="111-130 minutes"/>
    <n v="2.9280115384615384E-2"/>
    <x v="1"/>
    <n v="0"/>
  </r>
  <r>
    <s v="The Best Offer"/>
    <x v="119"/>
    <x v="1419"/>
    <n v="5000"/>
    <n v="5954"/>
    <n v="911"/>
    <n v="31000"/>
    <x v="24"/>
    <n v="124"/>
    <n v="131"/>
    <n v="85433"/>
    <n v="13500000"/>
    <x v="2329"/>
    <s v="Color"/>
    <x v="4"/>
    <s v="English"/>
    <x v="9"/>
    <x v="0"/>
    <s v="English"/>
    <n v="-13414567"/>
    <n v="-0.99367162962962963"/>
    <s v="131-150 minutes"/>
    <n v="-0.99367162962962963"/>
    <x v="1"/>
    <n v="0"/>
  </r>
  <r>
    <s v="The Best Years of Our Lives"/>
    <x v="1228"/>
    <x v="1420"/>
    <n v="749"/>
    <n v="1941"/>
    <n v="355"/>
    <n v="0"/>
    <x v="6"/>
    <n v="97"/>
    <n v="172"/>
    <n v="23650000"/>
    <n v="2100000"/>
    <x v="2330"/>
    <s v="Black and White"/>
    <x v="1"/>
    <s v="English"/>
    <x v="1"/>
    <x v="4"/>
    <s v="English"/>
    <n v="21550000"/>
    <n v="10.261904761904763"/>
    <s v="&gt;150 minutes"/>
    <n v="10.261904761904763"/>
    <x v="0"/>
    <n v="1"/>
  </r>
  <r>
    <s v="The Beyond"/>
    <x v="1229"/>
    <x v="1421"/>
    <n v="48"/>
    <n v="123"/>
    <n v="385"/>
    <n v="2000"/>
    <x v="31"/>
    <n v="203"/>
    <n v="82"/>
    <n v="126387"/>
    <n v="400000"/>
    <x v="2331"/>
    <s v="Black and White"/>
    <x v="0"/>
    <s v="Italian"/>
    <x v="9"/>
    <x v="7"/>
    <s v="Other language"/>
    <n v="-273613"/>
    <n v="-0.68403250000000004"/>
    <s v="&lt;90 minutes"/>
    <n v="-0.68403250000000004"/>
    <x v="0"/>
    <n v="0"/>
  </r>
  <r>
    <s v="The Big Bounce"/>
    <x v="160"/>
    <x v="784"/>
    <n v="11000"/>
    <n v="11972"/>
    <n v="5"/>
    <n v="288"/>
    <x v="38"/>
    <n v="75"/>
    <n v="88"/>
    <n v="6471394"/>
    <n v="50000000"/>
    <x v="2332"/>
    <s v="Color"/>
    <x v="2"/>
    <s v="English"/>
    <x v="1"/>
    <x v="1"/>
    <s v="English"/>
    <n v="-43528606"/>
    <n v="-0.87057212000000006"/>
    <s v="&lt;90 minutes"/>
    <n v="-0.87057211999999995"/>
    <x v="1"/>
    <n v="0"/>
  </r>
  <r>
    <s v="The Big Hit"/>
    <x v="1057"/>
    <x v="1422"/>
    <n v="904"/>
    <n v="3353"/>
    <n v="6"/>
    <n v="934"/>
    <x v="8"/>
    <n v="57"/>
    <n v="91"/>
    <n v="27052167"/>
    <n v="13000000"/>
    <x v="2333"/>
    <s v="Color"/>
    <x v="5"/>
    <s v="English"/>
    <x v="1"/>
    <x v="0"/>
    <s v="English"/>
    <n v="14052167"/>
    <n v="1.0809359230769231"/>
    <s v="90-110 minutes"/>
    <n v="1.0809359230769231"/>
    <x v="1"/>
    <n v="1"/>
  </r>
  <r>
    <s v="The Big Lebowski"/>
    <x v="27"/>
    <x v="900"/>
    <n v="22000"/>
    <n v="47728"/>
    <n v="0"/>
    <n v="35000"/>
    <x v="29"/>
    <n v="249"/>
    <n v="117"/>
    <n v="17439163"/>
    <n v="15000000"/>
    <x v="2334"/>
    <s v="Color"/>
    <x v="2"/>
    <s v="English"/>
    <x v="1"/>
    <x v="0"/>
    <s v="English"/>
    <n v="2439163"/>
    <n v="0.16261086666666658"/>
    <s v="111-130 minutes"/>
    <n v="0.16261086666666666"/>
    <x v="1"/>
    <n v="0"/>
  </r>
  <r>
    <s v="The Big Short"/>
    <x v="319"/>
    <x v="201"/>
    <n v="33000"/>
    <n v="57308"/>
    <n v="285"/>
    <n v="99000"/>
    <x v="24"/>
    <n v="426"/>
    <n v="130"/>
    <n v="70235322"/>
    <n v="28000000"/>
    <x v="2335"/>
    <s v="Color"/>
    <x v="6"/>
    <s v="English"/>
    <x v="1"/>
    <x v="0"/>
    <s v="English"/>
    <n v="42235322"/>
    <n v="1.5084043571428571"/>
    <s v="111-130 minutes"/>
    <n v="1.5084043571428571"/>
    <x v="1"/>
    <n v="1"/>
  </r>
  <r>
    <s v="The Big Tease"/>
    <x v="1230"/>
    <x v="133"/>
    <n v="759"/>
    <n v="2805"/>
    <n v="8"/>
    <n v="182"/>
    <x v="26"/>
    <n v="33"/>
    <n v="86"/>
    <n v="185577"/>
    <n v="4000000"/>
    <x v="2336"/>
    <s v="Color"/>
    <x v="2"/>
    <s v="English"/>
    <x v="4"/>
    <x v="0"/>
    <s v="English"/>
    <n v="-3814423"/>
    <n v="-0.95360575000000003"/>
    <s v="&lt;90 minutes"/>
    <n v="-0.95360575000000003"/>
    <x v="0"/>
    <n v="0"/>
  </r>
  <r>
    <s v="The Big Wedding"/>
    <x v="133"/>
    <x v="1423"/>
    <n v="49000"/>
    <n v="74181"/>
    <n v="16"/>
    <n v="0"/>
    <x v="5"/>
    <n v="133"/>
    <n v="89"/>
    <n v="21784432"/>
    <n v="35000000"/>
    <x v="2337"/>
    <s v="Color"/>
    <x v="2"/>
    <s v="English"/>
    <x v="1"/>
    <x v="0"/>
    <s v="English"/>
    <n v="-13215568"/>
    <n v="-0.37758765714285714"/>
    <s v="&lt;90 minutes"/>
    <n v="-0.37758765714285714"/>
    <x v="1"/>
    <n v="0"/>
  </r>
  <r>
    <s v="The Big Year"/>
    <x v="1231"/>
    <x v="843"/>
    <n v="734"/>
    <n v="2085"/>
    <n v="64"/>
    <n v="11000"/>
    <x v="21"/>
    <n v="108"/>
    <n v="100"/>
    <n v="7204138"/>
    <n v="41000000"/>
    <x v="2338"/>
    <s v="Color"/>
    <x v="2"/>
    <s v="English"/>
    <x v="1"/>
    <x v="3"/>
    <s v="English"/>
    <n v="-33795862"/>
    <n v="-0.82428931707317077"/>
    <s v="90-110 minutes"/>
    <n v="-0.82428931707317077"/>
    <x v="1"/>
    <n v="0"/>
  </r>
  <r>
    <s v="The Black Dahlia"/>
    <x v="371"/>
    <x v="629"/>
    <n v="19000"/>
    <n v="22833"/>
    <n v="0"/>
    <n v="0"/>
    <x v="5"/>
    <n v="240"/>
    <n v="121"/>
    <n v="22518325"/>
    <n v="50000000"/>
    <x v="2339"/>
    <s v="Color"/>
    <x v="4"/>
    <s v="English"/>
    <x v="2"/>
    <x v="0"/>
    <s v="English"/>
    <n v="-27481675"/>
    <n v="-0.5496335"/>
    <s v="111-130 minutes"/>
    <n v="-0.5496335"/>
    <x v="1"/>
    <n v="0"/>
  </r>
  <r>
    <s v="The Blair Witch Project"/>
    <x v="1232"/>
    <x v="1424"/>
    <n v="170"/>
    <n v="399"/>
    <n v="19"/>
    <n v="0"/>
    <x v="4"/>
    <n v="360"/>
    <n v="81"/>
    <n v="140530114"/>
    <n v="60000"/>
    <x v="2340"/>
    <s v="Black and White"/>
    <x v="0"/>
    <s v="English"/>
    <x v="1"/>
    <x v="0"/>
    <s v="English"/>
    <n v="140470114"/>
    <n v="2341.1685666666667"/>
    <s v="&lt;90 minutes"/>
    <n v="2341.1685666666667"/>
    <x v="0"/>
    <n v="1"/>
  </r>
  <r>
    <s v="The Blind Side"/>
    <x v="1233"/>
    <x v="1268"/>
    <n v="768"/>
    <n v="3389"/>
    <n v="102"/>
    <n v="38000"/>
    <x v="18"/>
    <n v="261"/>
    <n v="129"/>
    <n v="255950375"/>
    <n v="29000000"/>
    <x v="2341"/>
    <s v="Color"/>
    <x v="6"/>
    <s v="English"/>
    <x v="1"/>
    <x v="1"/>
    <s v="English"/>
    <n v="226950375"/>
    <n v="7.8258749999999999"/>
    <s v="111-130 minutes"/>
    <n v="7.8258749999999999"/>
    <x v="1"/>
    <n v="1"/>
  </r>
  <r>
    <s v="The Blood of Heroes"/>
    <x v="309"/>
    <x v="1425"/>
    <n v="848"/>
    <n v="1526"/>
    <n v="73"/>
    <n v="999"/>
    <x v="27"/>
    <n v="21"/>
    <n v="90"/>
    <n v="882290"/>
    <n v="10000000"/>
    <x v="2342"/>
    <s v="Color"/>
    <x v="5"/>
    <s v="English"/>
    <x v="12"/>
    <x v="0"/>
    <s v="English"/>
    <n v="-9117710"/>
    <n v="-0.911771"/>
    <s v="90-110 minutes"/>
    <n v="-0.911771"/>
    <x v="1"/>
    <n v="0"/>
  </r>
  <r>
    <s v="The Blues Brothers"/>
    <x v="192"/>
    <x v="204"/>
    <n v="1000"/>
    <n v="2566"/>
    <n v="644"/>
    <n v="14000"/>
    <x v="25"/>
    <n v="125"/>
    <n v="148"/>
    <n v="54200000"/>
    <n v="27000000"/>
    <x v="2343"/>
    <s v="Color"/>
    <x v="5"/>
    <s v="English"/>
    <x v="1"/>
    <x v="0"/>
    <s v="English"/>
    <n v="27200000"/>
    <n v="1.0074074074074075"/>
    <s v="131-150 minutes"/>
    <n v="1.0074074074074073"/>
    <x v="1"/>
    <n v="1"/>
  </r>
  <r>
    <s v="The Bodyguard"/>
    <x v="562"/>
    <x v="1426"/>
    <n v="970"/>
    <n v="2551"/>
    <n v="81"/>
    <n v="0"/>
    <x v="8"/>
    <n v="48"/>
    <n v="129"/>
    <n v="121945720"/>
    <n v="25000000"/>
    <x v="2344"/>
    <s v="Color"/>
    <x v="5"/>
    <s v="English"/>
    <x v="1"/>
    <x v="0"/>
    <s v="English"/>
    <n v="96945720"/>
    <n v="3.8778287999999996"/>
    <s v="111-130 minutes"/>
    <n v="3.8778288000000001"/>
    <x v="1"/>
    <n v="1"/>
  </r>
  <r>
    <s v="The Bone Collector"/>
    <x v="15"/>
    <x v="431"/>
    <n v="18000"/>
    <n v="29748"/>
    <n v="176"/>
    <n v="0"/>
    <x v="12"/>
    <n v="75"/>
    <n v="118"/>
    <n v="66488090"/>
    <n v="48000000"/>
    <x v="2345"/>
    <s v="Color"/>
    <x v="4"/>
    <s v="English"/>
    <x v="1"/>
    <x v="0"/>
    <s v="English"/>
    <n v="18488090"/>
    <n v="0.38516854166666659"/>
    <s v="111-130 minutes"/>
    <n v="0.38516854166666664"/>
    <x v="1"/>
    <n v="0"/>
  </r>
  <r>
    <s v="The Book of Eli"/>
    <x v="15"/>
    <x v="742"/>
    <n v="18000"/>
    <n v="44797"/>
    <n v="117"/>
    <n v="20000"/>
    <x v="31"/>
    <n v="325"/>
    <n v="118"/>
    <n v="94822707"/>
    <n v="80000000"/>
    <x v="2346"/>
    <s v="Color"/>
    <x v="5"/>
    <s v="English"/>
    <x v="1"/>
    <x v="0"/>
    <s v="English"/>
    <n v="14822707"/>
    <n v="0.1852838375000001"/>
    <s v="111-130 minutes"/>
    <n v="0.18528383749999999"/>
    <x v="2"/>
    <n v="0"/>
  </r>
  <r>
    <s v="The Book of Life"/>
    <x v="26"/>
    <x v="1427"/>
    <n v="17000"/>
    <n v="19513"/>
    <n v="34"/>
    <n v="18000"/>
    <x v="40"/>
    <n v="156"/>
    <n v="95"/>
    <n v="50150619"/>
    <n v="50000000"/>
    <x v="2347"/>
    <s v="Color"/>
    <x v="3"/>
    <s v="English"/>
    <x v="1"/>
    <x v="3"/>
    <s v="English"/>
    <n v="150619"/>
    <n v="3.0123799999999257E-3"/>
    <s v="90-110 minutes"/>
    <n v="3.0123799999999998E-3"/>
    <x v="1"/>
    <n v="0"/>
  </r>
  <r>
    <s v="The Book of Mormon Movie, Volume 1: The Journey"/>
    <x v="1234"/>
    <x v="1428"/>
    <n v="178"/>
    <n v="359"/>
    <n v="0"/>
    <n v="32"/>
    <x v="57"/>
    <n v="7"/>
    <n v="120"/>
    <n v="1098224"/>
    <n v="2000000"/>
    <x v="1529"/>
    <s v="Color"/>
    <x v="3"/>
    <s v="English"/>
    <x v="1"/>
    <x v="1"/>
    <s v="English"/>
    <n v="-901776"/>
    <n v="-0.45088799999999996"/>
    <s v="111-130 minutes"/>
    <n v="-0.45088800000000001"/>
    <x v="0"/>
    <n v="0"/>
  </r>
  <r>
    <s v="The Book Thief"/>
    <x v="191"/>
    <x v="1429"/>
    <n v="876"/>
    <n v="1985"/>
    <n v="33"/>
    <n v="53000"/>
    <x v="7"/>
    <n v="252"/>
    <n v="131"/>
    <n v="21483154"/>
    <n v="19000000"/>
    <x v="2348"/>
    <s v="Color"/>
    <x v="1"/>
    <s v="English"/>
    <x v="1"/>
    <x v="1"/>
    <s v="English"/>
    <n v="2483154"/>
    <n v="0.13069231578947371"/>
    <s v="131-150 minutes"/>
    <n v="0.13069231578947368"/>
    <x v="1"/>
    <n v="0"/>
  </r>
  <r>
    <s v="The Boondock Saints II: All Saints Day"/>
    <x v="302"/>
    <x v="1430"/>
    <n v="12000"/>
    <n v="17524"/>
    <n v="78"/>
    <n v="0"/>
    <x v="26"/>
    <n v="91"/>
    <n v="138"/>
    <n v="10269307"/>
    <n v="8000000"/>
    <x v="583"/>
    <s v="Color"/>
    <x v="5"/>
    <s v="English"/>
    <x v="1"/>
    <x v="0"/>
    <s v="English"/>
    <n v="2269307"/>
    <n v="0.28366337499999994"/>
    <s v="131-150 minutes"/>
    <n v="0.283663375"/>
    <x v="0"/>
    <n v="0"/>
  </r>
  <r>
    <s v="The Borrowers"/>
    <x v="200"/>
    <x v="321"/>
    <n v="1000"/>
    <n v="2056"/>
    <n v="12"/>
    <n v="0"/>
    <x v="16"/>
    <n v="42"/>
    <n v="89"/>
    <n v="22359293"/>
    <n v="29000000"/>
    <x v="2349"/>
    <s v="Color"/>
    <x v="3"/>
    <s v="English"/>
    <x v="4"/>
    <x v="3"/>
    <s v="English"/>
    <n v="-6640707"/>
    <n v="-0.22898989655172419"/>
    <s v="&lt;90 minutes"/>
    <n v="-0.22898989655172414"/>
    <x v="1"/>
    <n v="0"/>
  </r>
  <r>
    <s v="The Bounty"/>
    <x v="83"/>
    <x v="543"/>
    <n v="14000"/>
    <n v="28094"/>
    <n v="79"/>
    <n v="1000"/>
    <x v="20"/>
    <n v="29"/>
    <n v="132"/>
    <n v="8600000"/>
    <n v="25000000"/>
    <x v="2350"/>
    <s v="Color"/>
    <x v="5"/>
    <s v="English"/>
    <x v="4"/>
    <x v="3"/>
    <s v="English"/>
    <n v="-16400000"/>
    <n v="-0.65600000000000003"/>
    <s v="131-150 minutes"/>
    <n v="-0.65600000000000003"/>
    <x v="1"/>
    <n v="0"/>
  </r>
  <r>
    <s v="The Bounty Hunter"/>
    <x v="39"/>
    <x v="205"/>
    <n v="18000"/>
    <n v="21554"/>
    <n v="72"/>
    <n v="0"/>
    <x v="37"/>
    <n v="161"/>
    <n v="110"/>
    <n v="67061228"/>
    <n v="40000000"/>
    <x v="2351"/>
    <s v="Color"/>
    <x v="5"/>
    <s v="English"/>
    <x v="1"/>
    <x v="1"/>
    <s v="English"/>
    <n v="27061228"/>
    <n v="0.67653070000000004"/>
    <s v="90-110 minutes"/>
    <n v="0.67653070000000004"/>
    <x v="1"/>
    <n v="1"/>
  </r>
  <r>
    <s v="The Bourne Identity"/>
    <x v="153"/>
    <x v="650"/>
    <n v="13000"/>
    <n v="13249"/>
    <n v="218"/>
    <n v="0"/>
    <x v="25"/>
    <n v="249"/>
    <n v="119"/>
    <n v="121468960"/>
    <n v="60000000"/>
    <x v="2246"/>
    <s v="Color"/>
    <x v="5"/>
    <s v="English"/>
    <x v="1"/>
    <x v="1"/>
    <s v="English"/>
    <n v="61468960"/>
    <n v="1.0244826666666667"/>
    <s v="111-130 minutes"/>
    <n v="1.0244826666666667"/>
    <x v="2"/>
    <n v="1"/>
  </r>
  <r>
    <s v="The Bourne Legacy"/>
    <x v="31"/>
    <x v="644"/>
    <n v="10000"/>
    <n v="12175"/>
    <n v="209"/>
    <n v="31000"/>
    <x v="12"/>
    <n v="436"/>
    <n v="135"/>
    <n v="113165635"/>
    <n v="125000000"/>
    <x v="1963"/>
    <s v="Color"/>
    <x v="5"/>
    <s v="English"/>
    <x v="1"/>
    <x v="1"/>
    <s v="English"/>
    <n v="-11834365"/>
    <n v="-9.4674919999999996E-2"/>
    <s v="131-150 minutes"/>
    <n v="-9.4674919999999996E-2"/>
    <x v="2"/>
    <n v="0"/>
  </r>
  <r>
    <s v="The Bourne Supremacy"/>
    <x v="153"/>
    <x v="346"/>
    <n v="13000"/>
    <n v="14161"/>
    <n v="521"/>
    <n v="0"/>
    <x v="24"/>
    <n v="239"/>
    <n v="108"/>
    <n v="176049130"/>
    <n v="75000000"/>
    <x v="2352"/>
    <s v="Color"/>
    <x v="5"/>
    <s v="English"/>
    <x v="1"/>
    <x v="1"/>
    <s v="English"/>
    <n v="101049130"/>
    <n v="1.3473217333333332"/>
    <s v="90-110 minutes"/>
    <n v="1.3473217333333334"/>
    <x v="2"/>
    <n v="1"/>
  </r>
  <r>
    <s v="The Bourne Ultimatum"/>
    <x v="153"/>
    <x v="346"/>
    <n v="13000"/>
    <n v="17369"/>
    <n v="521"/>
    <n v="0"/>
    <x v="6"/>
    <n v="329"/>
    <n v="115"/>
    <n v="227137090"/>
    <n v="110000000"/>
    <x v="2353"/>
    <s v="Color"/>
    <x v="5"/>
    <s v="English"/>
    <x v="1"/>
    <x v="1"/>
    <s v="English"/>
    <n v="117137090"/>
    <n v="1.0648826363636363"/>
    <s v="111-130 minutes"/>
    <n v="1.0648826363636363"/>
    <x v="2"/>
    <n v="1"/>
  </r>
  <r>
    <s v="The Box"/>
    <x v="1074"/>
    <x v="600"/>
    <n v="902"/>
    <n v="2466"/>
    <n v="219"/>
    <n v="0"/>
    <x v="5"/>
    <n v="287"/>
    <n v="115"/>
    <n v="15045676"/>
    <n v="16000000"/>
    <x v="2354"/>
    <s v="Color"/>
    <x v="1"/>
    <s v="English"/>
    <x v="1"/>
    <x v="1"/>
    <s v="English"/>
    <n v="-954324"/>
    <n v="-5.9645249999999983E-2"/>
    <s v="111-130 minutes"/>
    <n v="-5.9645249999999997E-2"/>
    <x v="1"/>
    <n v="0"/>
  </r>
  <r>
    <s v="The Boxtrolls"/>
    <x v="1235"/>
    <x v="1431"/>
    <n v="874"/>
    <n v="3151"/>
    <n v="7"/>
    <n v="11000"/>
    <x v="9"/>
    <n v="219"/>
    <n v="96"/>
    <n v="50807639"/>
    <n v="60000000"/>
    <x v="1972"/>
    <s v="Color"/>
    <x v="3"/>
    <s v="English"/>
    <x v="1"/>
    <x v="3"/>
    <s v="English"/>
    <n v="-9192361"/>
    <n v="-0.15320601666666667"/>
    <s v="90-110 minutes"/>
    <n v="-0.15320601666666667"/>
    <x v="2"/>
    <n v="0"/>
  </r>
  <r>
    <s v="The Boy in the Striped Pajamas"/>
    <x v="1236"/>
    <x v="1432"/>
    <n v="77"/>
    <n v="156"/>
    <n v="39"/>
    <n v="38000"/>
    <x v="24"/>
    <n v="185"/>
    <n v="94"/>
    <n v="9030581"/>
    <n v="12500000"/>
    <x v="2355"/>
    <s v="Color"/>
    <x v="1"/>
    <s v="English"/>
    <x v="4"/>
    <x v="1"/>
    <s v="English"/>
    <n v="-3469419"/>
    <n v="-0.27755352"/>
    <s v="90-110 minutes"/>
    <n v="-0.27755352"/>
    <x v="1"/>
    <n v="0"/>
  </r>
  <r>
    <s v="The Boy Next Door"/>
    <x v="1177"/>
    <x v="144"/>
    <n v="3000"/>
    <n v="4807"/>
    <n v="357"/>
    <n v="8000"/>
    <x v="28"/>
    <n v="149"/>
    <n v="91"/>
    <n v="35385560"/>
    <n v="4000000"/>
    <x v="2356"/>
    <s v="Color"/>
    <x v="9"/>
    <s v="English"/>
    <x v="1"/>
    <x v="0"/>
    <s v="English"/>
    <n v="31385560"/>
    <n v="7.8463899999999995"/>
    <s v="90-110 minutes"/>
    <n v="7.8463900000000004"/>
    <x v="0"/>
    <n v="1"/>
  </r>
  <r>
    <s v="The Brass Teapot"/>
    <x v="378"/>
    <x v="1433"/>
    <n v="975"/>
    <n v="4184"/>
    <n v="6"/>
    <n v="0"/>
    <x v="4"/>
    <n v="62"/>
    <n v="101"/>
    <n v="6643"/>
    <n v="900000"/>
    <x v="559"/>
    <s v="Color"/>
    <x v="2"/>
    <s v="English"/>
    <x v="1"/>
    <x v="0"/>
    <s v="English"/>
    <n v="-893357"/>
    <n v="-0.99261888888888894"/>
    <s v="90-110 minutes"/>
    <n v="-0.99261888888888894"/>
    <x v="0"/>
    <n v="0"/>
  </r>
  <r>
    <s v="The Break-Up"/>
    <x v="444"/>
    <x v="215"/>
    <n v="4000"/>
    <n v="8315"/>
    <n v="235"/>
    <n v="0"/>
    <x v="16"/>
    <n v="183"/>
    <n v="106"/>
    <n v="118683135"/>
    <n v="52000000"/>
    <x v="2357"/>
    <s v="Color"/>
    <x v="2"/>
    <s v="English"/>
    <x v="1"/>
    <x v="1"/>
    <s v="English"/>
    <n v="66683135"/>
    <n v="1.282367980769231"/>
    <s v="90-110 minutes"/>
    <n v="1.2823679807692308"/>
    <x v="2"/>
    <n v="1"/>
  </r>
  <r>
    <s v="The Bridge of San Luis Rey"/>
    <x v="10"/>
    <x v="1434"/>
    <n v="22000"/>
    <n v="23769"/>
    <n v="6"/>
    <n v="181"/>
    <x v="17"/>
    <n v="16"/>
    <n v="120"/>
    <n v="42880"/>
    <n v="24000000"/>
    <x v="2358"/>
    <s v="Color"/>
    <x v="1"/>
    <s v="English"/>
    <x v="4"/>
    <x v="3"/>
    <s v="English"/>
    <n v="-23957120"/>
    <n v="-0.99821333333333329"/>
    <s v="111-130 minutes"/>
    <n v="-0.99821333333333329"/>
    <x v="1"/>
    <n v="0"/>
  </r>
  <r>
    <s v="The Bridge on the River Kwai"/>
    <x v="1237"/>
    <x v="91"/>
    <n v="682"/>
    <n v="1035"/>
    <n v="767"/>
    <n v="0"/>
    <x v="29"/>
    <n v="122"/>
    <n v="161"/>
    <n v="27200000"/>
    <n v="3000000"/>
    <x v="2359"/>
    <s v="Color"/>
    <x v="3"/>
    <s v="English"/>
    <x v="4"/>
    <x v="3"/>
    <s v="English"/>
    <n v="24200000"/>
    <n v="8.0666666666666664"/>
    <s v="&gt;150 minutes"/>
    <n v="8.0666666666666664"/>
    <x v="0"/>
    <n v="1"/>
  </r>
  <r>
    <s v="The Bridges of Madison County"/>
    <x v="68"/>
    <x v="118"/>
    <n v="16000"/>
    <n v="27237"/>
    <n v="16000"/>
    <n v="0"/>
    <x v="1"/>
    <n v="69"/>
    <n v="135"/>
    <n v="70960517"/>
    <n v="35000000"/>
    <x v="2360"/>
    <s v="Color"/>
    <x v="1"/>
    <s v="English"/>
    <x v="1"/>
    <x v="1"/>
    <s v="English"/>
    <n v="35960517"/>
    <n v="1.027443342857143"/>
    <s v="131-150 minutes"/>
    <n v="1.0274433428571428"/>
    <x v="1"/>
    <n v="1"/>
  </r>
  <r>
    <s v="The Broadway Melody"/>
    <x v="1238"/>
    <x v="1435"/>
    <n v="77"/>
    <n v="109"/>
    <n v="4"/>
    <n v="167"/>
    <x v="26"/>
    <n v="36"/>
    <n v="100"/>
    <n v="2808000"/>
    <n v="379000"/>
    <x v="2361"/>
    <s v="Black and White"/>
    <x v="15"/>
    <s v="English"/>
    <x v="1"/>
    <x v="9"/>
    <s v="English"/>
    <n v="2429000"/>
    <n v="6.4089709762532978"/>
    <s v="90-110 minutes"/>
    <n v="6.4089709762532978"/>
    <x v="0"/>
    <n v="1"/>
  </r>
  <r>
    <s v="The Broken Hearts Club: A Romantic Comedy"/>
    <x v="545"/>
    <x v="1436"/>
    <n v="1000"/>
    <n v="3085"/>
    <n v="112"/>
    <n v="671"/>
    <x v="20"/>
    <n v="51"/>
    <n v="94"/>
    <n v="1744858"/>
    <n v="1000000"/>
    <x v="2362"/>
    <s v="Color"/>
    <x v="2"/>
    <s v="English"/>
    <x v="1"/>
    <x v="0"/>
    <s v="English"/>
    <n v="744858"/>
    <n v="0.74485800000000002"/>
    <s v="90-110 minutes"/>
    <n v="0.74485800000000002"/>
    <x v="0"/>
    <n v="1"/>
  </r>
  <r>
    <s v="The Brothers"/>
    <x v="777"/>
    <x v="1437"/>
    <n v="3000"/>
    <n v="6419"/>
    <n v="10"/>
    <n v="478"/>
    <x v="26"/>
    <n v="52"/>
    <n v="106"/>
    <n v="27457409"/>
    <n v="6000000"/>
    <x v="1921"/>
    <s v="Color"/>
    <x v="2"/>
    <s v="English"/>
    <x v="1"/>
    <x v="0"/>
    <s v="English"/>
    <n v="21457409"/>
    <n v="3.5762348333333334"/>
    <s v="90-110 minutes"/>
    <n v="3.5762348333333334"/>
    <x v="0"/>
    <n v="1"/>
  </r>
  <r>
    <s v="The Brothers Bloom"/>
    <x v="494"/>
    <x v="1005"/>
    <n v="975"/>
    <n v="3014"/>
    <n v="0"/>
    <n v="0"/>
    <x v="31"/>
    <n v="182"/>
    <n v="114"/>
    <n v="3519627"/>
    <n v="20000000"/>
    <x v="2363"/>
    <s v="Color"/>
    <x v="3"/>
    <s v="English"/>
    <x v="1"/>
    <x v="1"/>
    <s v="English"/>
    <n v="-16480373"/>
    <n v="-0.82401864999999996"/>
    <s v="111-130 minutes"/>
    <n v="-0.82401864999999996"/>
    <x v="1"/>
    <n v="0"/>
  </r>
  <r>
    <s v="The Brothers Grimm"/>
    <x v="153"/>
    <x v="375"/>
    <n v="13000"/>
    <n v="27114"/>
    <n v="0"/>
    <n v="0"/>
    <x v="11"/>
    <n v="233"/>
    <n v="118"/>
    <n v="37899638"/>
    <n v="88000000"/>
    <x v="2364"/>
    <s v="Color"/>
    <x v="5"/>
    <s v="English"/>
    <x v="1"/>
    <x v="1"/>
    <s v="English"/>
    <n v="-50100362"/>
    <n v="-0.56932229545454538"/>
    <s v="111-130 minutes"/>
    <n v="-0.56932229545454549"/>
    <x v="2"/>
    <n v="0"/>
  </r>
  <r>
    <s v="The Brothers McMullen"/>
    <x v="1239"/>
    <x v="1112"/>
    <n v="138"/>
    <n v="388"/>
    <n v="0"/>
    <n v="265"/>
    <x v="0"/>
    <n v="36"/>
    <n v="98"/>
    <n v="10246600"/>
    <n v="25000"/>
    <x v="2269"/>
    <s v="Color"/>
    <x v="2"/>
    <s v="English"/>
    <x v="1"/>
    <x v="0"/>
    <s v="English"/>
    <n v="10221600"/>
    <n v="408.86399999999998"/>
    <s v="90-110 minutes"/>
    <n v="408.86399999999998"/>
    <x v="0"/>
    <n v="1"/>
  </r>
  <r>
    <s v="The Brothers Solomon"/>
    <x v="677"/>
    <x v="1438"/>
    <n v="966"/>
    <n v="3307"/>
    <n v="0"/>
    <n v="319"/>
    <x v="13"/>
    <n v="51"/>
    <n v="93"/>
    <n v="900926"/>
    <n v="10000000"/>
    <x v="2365"/>
    <s v="Color"/>
    <x v="2"/>
    <s v="English"/>
    <x v="1"/>
    <x v="0"/>
    <s v="English"/>
    <n v="-9099074"/>
    <n v="-0.90990740000000003"/>
    <s v="90-110 minutes"/>
    <n v="-0.90990740000000003"/>
    <x v="1"/>
    <n v="0"/>
  </r>
  <r>
    <s v="The Brown Bunny"/>
    <x v="1240"/>
    <x v="404"/>
    <n v="787"/>
    <n v="883"/>
    <n v="787"/>
    <n v="952"/>
    <x v="39"/>
    <n v="115"/>
    <n v="93"/>
    <n v="365734"/>
    <n v="10000000"/>
    <x v="2366"/>
    <s v="Color"/>
    <x v="1"/>
    <s v="English"/>
    <x v="1"/>
    <x v="4"/>
    <s v="English"/>
    <n v="-9634266"/>
    <n v="-0.96342660000000002"/>
    <s v="90-110 minutes"/>
    <n v="-0.96342660000000002"/>
    <x v="1"/>
    <n v="0"/>
  </r>
  <r>
    <s v="The Bubble"/>
    <x v="1241"/>
    <x v="1439"/>
    <n v="53"/>
    <n v="137"/>
    <n v="21"/>
    <n v="0"/>
    <x v="40"/>
    <n v="51"/>
    <n v="90"/>
    <n v="155972"/>
    <n v="1500000"/>
    <x v="2367"/>
    <s v="Color"/>
    <x v="2"/>
    <s v="Hebrew"/>
    <x v="21"/>
    <x v="5"/>
    <s v="Other language"/>
    <n v="-1344028"/>
    <n v="-0.89601866666666663"/>
    <s v="90-110 minutes"/>
    <n v="-0.89601866666666663"/>
    <x v="0"/>
    <n v="0"/>
  </r>
  <r>
    <s v="The Bucket List"/>
    <x v="160"/>
    <x v="68"/>
    <n v="11000"/>
    <n v="14868"/>
    <n v="0"/>
    <n v="22000"/>
    <x v="14"/>
    <n v="207"/>
    <n v="97"/>
    <n v="93452056"/>
    <n v="45000000"/>
    <x v="1628"/>
    <s v="Color"/>
    <x v="3"/>
    <s v="English"/>
    <x v="1"/>
    <x v="1"/>
    <s v="English"/>
    <n v="48452056"/>
    <n v="1.0767123555555553"/>
    <s v="90-110 minutes"/>
    <n v="1.0767123555555556"/>
    <x v="1"/>
    <n v="1"/>
  </r>
  <r>
    <s v="The Business of Fancydancing"/>
    <x v="1242"/>
    <x v="1440"/>
    <n v="96"/>
    <n v="314"/>
    <n v="18"/>
    <n v="96"/>
    <x v="31"/>
    <n v="12"/>
    <n v="103"/>
    <n v="174682"/>
    <n v="200000"/>
    <x v="2368"/>
    <s v="Color"/>
    <x v="1"/>
    <s v="English"/>
    <x v="1"/>
    <x v="8"/>
    <s v="English"/>
    <n v="-25318"/>
    <n v="-0.12658999999999998"/>
    <s v="90-110 minutes"/>
    <n v="-0.12659000000000001"/>
    <x v="0"/>
    <n v="0"/>
  </r>
  <r>
    <s v="The Butterfly Effect"/>
    <x v="717"/>
    <x v="1441"/>
    <n v="8000"/>
    <n v="12755"/>
    <n v="19"/>
    <n v="15000"/>
    <x v="18"/>
    <n v="185"/>
    <n v="120"/>
    <n v="23947"/>
    <n v="13000000"/>
    <x v="2369"/>
    <s v="Color"/>
    <x v="11"/>
    <s v="English"/>
    <x v="1"/>
    <x v="0"/>
    <s v="English"/>
    <n v="-12976053"/>
    <n v="-0.99815792307692308"/>
    <s v="111-130 minutes"/>
    <n v="-0.99815792307692308"/>
    <x v="1"/>
    <n v="0"/>
  </r>
  <r>
    <s v="The Cabin in the Woods"/>
    <x v="92"/>
    <x v="1442"/>
    <n v="26000"/>
    <n v="29551"/>
    <n v="246"/>
    <n v="66000"/>
    <x v="20"/>
    <n v="634"/>
    <n v="95"/>
    <n v="42043633"/>
    <n v="30000000"/>
    <x v="2370"/>
    <s v="Color"/>
    <x v="7"/>
    <s v="English"/>
    <x v="1"/>
    <x v="0"/>
    <s v="English"/>
    <n v="12043633"/>
    <n v="0.40145443333333342"/>
    <s v="90-110 minutes"/>
    <n v="0.40145443333333336"/>
    <x v="1"/>
    <n v="0"/>
  </r>
  <r>
    <s v="The Cable Guy"/>
    <x v="266"/>
    <x v="1443"/>
    <n v="2000"/>
    <n v="3718"/>
    <n v="0"/>
    <n v="0"/>
    <x v="10"/>
    <n v="72"/>
    <n v="96"/>
    <n v="60154431"/>
    <n v="47000000"/>
    <x v="2371"/>
    <s v="Color"/>
    <x v="2"/>
    <s v="English"/>
    <x v="1"/>
    <x v="1"/>
    <s v="English"/>
    <n v="13154431"/>
    <n v="0.27988151063829791"/>
    <s v="90-110 minutes"/>
    <n v="0.27988151063829786"/>
    <x v="1"/>
    <n v="0"/>
  </r>
  <r>
    <s v="The Call"/>
    <x v="653"/>
    <x v="1114"/>
    <n v="873"/>
    <n v="2812"/>
    <n v="122"/>
    <n v="23000"/>
    <x v="12"/>
    <n v="285"/>
    <n v="94"/>
    <n v="51872378"/>
    <n v="13000000"/>
    <x v="1801"/>
    <s v="Color"/>
    <x v="4"/>
    <s v="English"/>
    <x v="1"/>
    <x v="0"/>
    <s v="English"/>
    <n v="38872378"/>
    <n v="2.9901829230769232"/>
    <s v="90-110 minutes"/>
    <n v="2.9901829230769232"/>
    <x v="1"/>
    <n v="1"/>
  </r>
  <r>
    <s v="The Campaign"/>
    <x v="85"/>
    <x v="248"/>
    <n v="8000"/>
    <n v="9271"/>
    <n v="116"/>
    <n v="18000"/>
    <x v="21"/>
    <n v="255"/>
    <n v="85"/>
    <n v="86897182"/>
    <n v="95000000"/>
    <x v="2372"/>
    <s v="Color"/>
    <x v="2"/>
    <s v="English"/>
    <x v="1"/>
    <x v="0"/>
    <s v="English"/>
    <n v="-8102818"/>
    <n v="-8.5292821052631584E-2"/>
    <s v="&lt;90 minutes"/>
    <n v="-8.5292821052631584E-2"/>
    <x v="2"/>
    <n v="0"/>
  </r>
  <r>
    <s v="The Canyons"/>
    <x v="1243"/>
    <x v="250"/>
    <n v="924"/>
    <n v="2862"/>
    <n v="261"/>
    <n v="0"/>
    <x v="54"/>
    <n v="162"/>
    <n v="99"/>
    <n v="49494"/>
    <n v="250000"/>
    <x v="2373"/>
    <s v="Color"/>
    <x v="1"/>
    <s v="English"/>
    <x v="1"/>
    <x v="0"/>
    <s v="English"/>
    <n v="-200506"/>
    <n v="-0.80202399999999996"/>
    <s v="90-110 minutes"/>
    <n v="-0.80202399999999996"/>
    <x v="0"/>
    <n v="0"/>
  </r>
  <r>
    <s v="The Cat in the Hat"/>
    <x v="1244"/>
    <x v="1444"/>
    <n v="760"/>
    <n v="2762"/>
    <n v="34"/>
    <n v="946"/>
    <x v="53"/>
    <n v="109"/>
    <n v="82"/>
    <n v="100446895"/>
    <n v="109000000"/>
    <x v="2134"/>
    <s v="Color"/>
    <x v="3"/>
    <s v="English"/>
    <x v="1"/>
    <x v="3"/>
    <s v="English"/>
    <n v="-8553105"/>
    <n v="-7.846885321100916E-2"/>
    <s v="&lt;90 minutes"/>
    <n v="-7.8468853211009174E-2"/>
    <x v="2"/>
    <n v="0"/>
  </r>
  <r>
    <s v="The Cave"/>
    <x v="957"/>
    <x v="1445"/>
    <n v="849"/>
    <n v="2178"/>
    <n v="2"/>
    <n v="0"/>
    <x v="17"/>
    <n v="140"/>
    <n v="93"/>
    <n v="14888028"/>
    <n v="30000000"/>
    <x v="2374"/>
    <s v="Color"/>
    <x v="3"/>
    <s v="English"/>
    <x v="1"/>
    <x v="1"/>
    <s v="English"/>
    <n v="-15111972"/>
    <n v="-0.50373240000000008"/>
    <s v="90-110 minutes"/>
    <n v="-0.50373239999999997"/>
    <x v="1"/>
    <n v="0"/>
  </r>
  <r>
    <s v="The Celebration"/>
    <x v="1245"/>
    <x v="554"/>
    <n v="280"/>
    <n v="821"/>
    <n v="346"/>
    <n v="5000"/>
    <x v="6"/>
    <n v="98"/>
    <n v="105"/>
    <n v="1647780"/>
    <n v="1300000"/>
    <x v="2375"/>
    <s v="Color"/>
    <x v="1"/>
    <s v="Danish"/>
    <x v="10"/>
    <x v="0"/>
    <s v="Other language"/>
    <n v="347780"/>
    <n v="0.26752307692307697"/>
    <s v="90-110 minutes"/>
    <n v="0.26752307692307692"/>
    <x v="0"/>
    <n v="0"/>
  </r>
  <r>
    <s v="The Cell"/>
    <x v="730"/>
    <x v="882"/>
    <n v="812"/>
    <n v="2474"/>
    <n v="763"/>
    <n v="0"/>
    <x v="26"/>
    <n v="225"/>
    <n v="109"/>
    <n v="61280963"/>
    <n v="33000000"/>
    <x v="2376"/>
    <s v="Color"/>
    <x v="0"/>
    <s v="English"/>
    <x v="1"/>
    <x v="0"/>
    <s v="English"/>
    <n v="28280963"/>
    <n v="0.85699887878787884"/>
    <s v="90-110 minutes"/>
    <n v="0.85699887878787884"/>
    <x v="1"/>
    <n v="1"/>
  </r>
  <r>
    <s v="The Change-Up"/>
    <x v="303"/>
    <x v="480"/>
    <n v="16000"/>
    <n v="28045"/>
    <n v="71"/>
    <n v="13000"/>
    <x v="4"/>
    <n v="215"/>
    <n v="118"/>
    <n v="37035845"/>
    <n v="52000000"/>
    <x v="2377"/>
    <s v="Color"/>
    <x v="2"/>
    <s v="English"/>
    <x v="1"/>
    <x v="0"/>
    <s v="English"/>
    <n v="-14964155"/>
    <n v="-0.28777221153846155"/>
    <s v="111-130 minutes"/>
    <n v="-0.28777221153846155"/>
    <x v="2"/>
    <n v="0"/>
  </r>
  <r>
    <s v="The Children of Huang Shi"/>
    <x v="854"/>
    <x v="1392"/>
    <n v="991"/>
    <n v="1003"/>
    <n v="55"/>
    <n v="1000"/>
    <x v="19"/>
    <n v="67"/>
    <n v="125"/>
    <n v="1027749"/>
    <n v="40000000"/>
    <x v="2378"/>
    <s v="Color"/>
    <x v="1"/>
    <s v="English"/>
    <x v="12"/>
    <x v="0"/>
    <s v="English"/>
    <n v="-38972251"/>
    <n v="-0.974306275"/>
    <s v="111-130 minutes"/>
    <n v="-0.974306275"/>
    <x v="1"/>
    <n v="0"/>
  </r>
  <r>
    <s v="The Chorus"/>
    <x v="1246"/>
    <x v="1446"/>
    <n v="517"/>
    <n v="745"/>
    <n v="25"/>
    <n v="0"/>
    <x v="25"/>
    <n v="112"/>
    <n v="97"/>
    <n v="3629758"/>
    <n v="5500000"/>
    <x v="1717"/>
    <s v="Color"/>
    <x v="1"/>
    <s v="French"/>
    <x v="8"/>
    <x v="1"/>
    <s v="Other language"/>
    <n v="-1870242"/>
    <n v="-0.34004400000000001"/>
    <s v="90-110 minutes"/>
    <n v="-0.34004400000000001"/>
    <x v="0"/>
    <n v="0"/>
  </r>
  <r>
    <s v="The Chronicles of Narnia: Prince Caspian"/>
    <x v="478"/>
    <x v="1293"/>
    <n v="22000"/>
    <n v="22697"/>
    <n v="80"/>
    <n v="0"/>
    <x v="0"/>
    <n v="258"/>
    <n v="150"/>
    <n v="141614023"/>
    <n v="225000000"/>
    <x v="2379"/>
    <s v="Color"/>
    <x v="5"/>
    <s v="English"/>
    <x v="1"/>
    <x v="3"/>
    <s v="English"/>
    <n v="-83385977"/>
    <n v="-0.37060434222222227"/>
    <s v="131-150 minutes"/>
    <n v="-0.37060434222222222"/>
    <x v="2"/>
    <n v="0"/>
  </r>
  <r>
    <s v="The Chronicles of Narnia: The Lion, the Witch and the Wardrobe"/>
    <x v="200"/>
    <x v="1293"/>
    <n v="1000"/>
    <n v="1317"/>
    <n v="80"/>
    <n v="0"/>
    <x v="31"/>
    <n v="284"/>
    <n v="150"/>
    <n v="291709845"/>
    <n v="180000000"/>
    <x v="2380"/>
    <s v="Color"/>
    <x v="3"/>
    <s v="English"/>
    <x v="1"/>
    <x v="3"/>
    <s v="English"/>
    <n v="111709845"/>
    <n v="0.62061024999999992"/>
    <s v="131-150 minutes"/>
    <n v="0.62061025000000003"/>
    <x v="2"/>
    <n v="1"/>
  </r>
  <r>
    <s v="The Chronicles of Narnia: The Voyage of the Dawn Treader"/>
    <x v="118"/>
    <x v="456"/>
    <n v="531"/>
    <n v="764"/>
    <n v="150"/>
    <n v="11000"/>
    <x v="26"/>
    <n v="228"/>
    <n v="113"/>
    <n v="104383624"/>
    <n v="155000000"/>
    <x v="2207"/>
    <s v="Color"/>
    <x v="3"/>
    <s v="English"/>
    <x v="1"/>
    <x v="3"/>
    <s v="English"/>
    <n v="-50616376"/>
    <n v="-0.32655726451612899"/>
    <s v="111-130 minutes"/>
    <n v="-0.32655726451612904"/>
    <x v="2"/>
    <n v="0"/>
  </r>
  <r>
    <s v="The Chronicles of Riddick"/>
    <x v="81"/>
    <x v="92"/>
    <n v="14000"/>
    <n v="17159"/>
    <n v="123"/>
    <n v="0"/>
    <x v="12"/>
    <n v="207"/>
    <n v="134"/>
    <n v="57637485"/>
    <n v="105000000"/>
    <x v="2381"/>
    <s v="Color"/>
    <x v="5"/>
    <s v="English"/>
    <x v="1"/>
    <x v="1"/>
    <s v="English"/>
    <n v="-47362515"/>
    <n v="-0.45107157142857146"/>
    <s v="131-150 minutes"/>
    <n v="-0.45107157142857141"/>
    <x v="2"/>
    <n v="0"/>
  </r>
  <r>
    <s v="The Chumscrubber"/>
    <x v="892"/>
    <x v="1447"/>
    <n v="710"/>
    <n v="2119"/>
    <n v="3"/>
    <n v="1000"/>
    <x v="20"/>
    <n v="74"/>
    <n v="108"/>
    <n v="49526"/>
    <n v="6800000"/>
    <x v="2382"/>
    <s v="Color"/>
    <x v="2"/>
    <s v="English"/>
    <x v="1"/>
    <x v="0"/>
    <s v="English"/>
    <n v="-6750474"/>
    <n v="-0.99271676470588233"/>
    <s v="90-110 minutes"/>
    <n v="-0.99271676470588233"/>
    <x v="0"/>
    <n v="0"/>
  </r>
  <r>
    <s v="The Circle"/>
    <x v="1247"/>
    <x v="1448"/>
    <n v="5"/>
    <n v="5"/>
    <n v="397"/>
    <n v="697"/>
    <x v="1"/>
    <n v="64"/>
    <n v="90"/>
    <n v="673780"/>
    <n v="10000"/>
    <x v="2290"/>
    <s v="Color"/>
    <x v="1"/>
    <s v="Persian"/>
    <x v="11"/>
    <x v="4"/>
    <s v="Other language"/>
    <n v="663780"/>
    <n v="66.378"/>
    <s v="90-110 minutes"/>
    <n v="66.378"/>
    <x v="0"/>
    <n v="1"/>
  </r>
  <r>
    <s v="The Claim"/>
    <x v="474"/>
    <x v="82"/>
    <n v="14000"/>
    <n v="17104"/>
    <n v="187"/>
    <n v="141"/>
    <x v="27"/>
    <n v="71"/>
    <n v="115"/>
    <n v="403932"/>
    <n v="20000000"/>
    <x v="2383"/>
    <s v="Color"/>
    <x v="1"/>
    <s v="English"/>
    <x v="4"/>
    <x v="0"/>
    <s v="English"/>
    <n v="-19596068"/>
    <n v="-0.97980339999999999"/>
    <s v="111-130 minutes"/>
    <n v="-0.97980339999999999"/>
    <x v="1"/>
    <n v="0"/>
  </r>
  <r>
    <s v="The Clan of the Cave Bear"/>
    <x v="1214"/>
    <x v="1449"/>
    <n v="876"/>
    <n v="1351"/>
    <n v="70"/>
    <n v="843"/>
    <x v="13"/>
    <n v="21"/>
    <n v="98"/>
    <n v="1953732"/>
    <n v="15000000"/>
    <x v="2384"/>
    <s v="Color"/>
    <x v="3"/>
    <s v="English"/>
    <x v="1"/>
    <x v="0"/>
    <s v="English"/>
    <n v="-13046268"/>
    <n v="-0.86975120000000006"/>
    <s v="90-110 minutes"/>
    <n v="-0.86975119999999995"/>
    <x v="1"/>
    <n v="0"/>
  </r>
  <r>
    <s v="The Client"/>
    <x v="1248"/>
    <x v="55"/>
    <n v="821"/>
    <n v="4043"/>
    <n v="541"/>
    <n v="1000"/>
    <x v="12"/>
    <n v="39"/>
    <n v="119"/>
    <n v="92115211"/>
    <n v="45000000"/>
    <x v="2385"/>
    <s v="Color"/>
    <x v="4"/>
    <s v="English"/>
    <x v="1"/>
    <x v="1"/>
    <s v="English"/>
    <n v="47115211"/>
    <n v="1.0470046888888889"/>
    <s v="111-130 minutes"/>
    <n v="1.0470046888888889"/>
    <x v="1"/>
    <n v="1"/>
  </r>
  <r>
    <s v="The Cold Light of Day"/>
    <x v="750"/>
    <x v="1450"/>
    <n v="15000"/>
    <n v="30134"/>
    <n v="19"/>
    <n v="0"/>
    <x v="38"/>
    <n v="119"/>
    <n v="93"/>
    <n v="3749061"/>
    <n v="20000000"/>
    <x v="2386"/>
    <s v="Color"/>
    <x v="5"/>
    <s v="English"/>
    <x v="1"/>
    <x v="1"/>
    <s v="English"/>
    <n v="-16250939"/>
    <n v="-0.81254694999999999"/>
    <s v="90-110 minutes"/>
    <n v="-0.81254694999999999"/>
    <x v="1"/>
    <n v="0"/>
  </r>
  <r>
    <s v="The Collection"/>
    <x v="1249"/>
    <x v="1451"/>
    <n v="1000"/>
    <n v="3818"/>
    <n v="87"/>
    <n v="14000"/>
    <x v="8"/>
    <n v="147"/>
    <n v="82"/>
    <n v="6842058"/>
    <n v="10000000"/>
    <x v="257"/>
    <s v="Color"/>
    <x v="5"/>
    <s v="English"/>
    <x v="1"/>
    <x v="0"/>
    <s v="English"/>
    <n v="-3157942"/>
    <n v="-0.31579420000000002"/>
    <s v="&lt;90 minutes"/>
    <n v="-0.31579420000000002"/>
    <x v="1"/>
    <n v="0"/>
  </r>
  <r>
    <s v="The Color of Money"/>
    <x v="67"/>
    <x v="388"/>
    <n v="10000"/>
    <n v="11895"/>
    <n v="17000"/>
    <n v="0"/>
    <x v="20"/>
    <n v="59"/>
    <n v="119"/>
    <n v="52293982"/>
    <n v="13800000"/>
    <x v="2387"/>
    <s v="Color"/>
    <x v="1"/>
    <s v="English"/>
    <x v="1"/>
    <x v="0"/>
    <s v="English"/>
    <n v="38493982"/>
    <n v="2.7894189855072464"/>
    <s v="111-130 minutes"/>
    <n v="2.7894189855072464"/>
    <x v="1"/>
    <n v="1"/>
  </r>
  <r>
    <s v="The Color Purple"/>
    <x v="275"/>
    <x v="110"/>
    <n v="852"/>
    <n v="2592"/>
    <n v="14000"/>
    <n v="6000"/>
    <x v="24"/>
    <n v="70"/>
    <n v="154"/>
    <n v="94175854"/>
    <n v="15000000"/>
    <x v="2388"/>
    <s v="Color"/>
    <x v="1"/>
    <s v="English"/>
    <x v="1"/>
    <x v="1"/>
    <s v="English"/>
    <n v="79175854"/>
    <n v="5.2783902666666664"/>
    <s v="&gt;150 minutes"/>
    <n v="5.2783902666666664"/>
    <x v="1"/>
    <n v="1"/>
  </r>
  <r>
    <s v="The Conjuring"/>
    <x v="568"/>
    <x v="555"/>
    <n v="6000"/>
    <n v="9049"/>
    <n v="0"/>
    <n v="131000"/>
    <x v="1"/>
    <n v="511"/>
    <n v="112"/>
    <n v="137387272"/>
    <n v="20000000"/>
    <x v="2389"/>
    <s v="Color"/>
    <x v="0"/>
    <s v="English"/>
    <x v="1"/>
    <x v="0"/>
    <s v="English"/>
    <n v="117387272"/>
    <n v="5.8693635999999998"/>
    <s v="111-130 minutes"/>
    <n v="5.8693635999999998"/>
    <x v="1"/>
    <n v="1"/>
  </r>
  <r>
    <s v="The Conspirator"/>
    <x v="62"/>
    <x v="992"/>
    <n v="18000"/>
    <n v="21163"/>
    <n v="0"/>
    <n v="0"/>
    <x v="20"/>
    <n v="199"/>
    <n v="122"/>
    <n v="11538204"/>
    <n v="25000000"/>
    <x v="2390"/>
    <s v="Color"/>
    <x v="4"/>
    <s v="English"/>
    <x v="1"/>
    <x v="1"/>
    <s v="English"/>
    <n v="-13461796"/>
    <n v="-0.53847183999999992"/>
    <s v="111-130 minutes"/>
    <n v="-0.53847184000000003"/>
    <x v="1"/>
    <n v="0"/>
  </r>
  <r>
    <s v="The Constant Gardener"/>
    <x v="69"/>
    <x v="339"/>
    <n v="883"/>
    <n v="1565"/>
    <n v="353"/>
    <n v="0"/>
    <x v="1"/>
    <n v="226"/>
    <n v="129"/>
    <n v="33565375"/>
    <n v="15000000"/>
    <x v="2391"/>
    <s v="Color"/>
    <x v="1"/>
    <s v="English"/>
    <x v="4"/>
    <x v="0"/>
    <s v="English"/>
    <n v="18565375"/>
    <n v="1.2376916666666666"/>
    <s v="111-130 minutes"/>
    <n v="1.2376916666666666"/>
    <x v="1"/>
    <n v="1"/>
  </r>
  <r>
    <s v="The Contender"/>
    <x v="213"/>
    <x v="569"/>
    <n v="12000"/>
    <n v="25660"/>
    <n v="37"/>
    <n v="1000"/>
    <x v="20"/>
    <n v="136"/>
    <n v="126"/>
    <n v="17804273"/>
    <n v="20000000"/>
    <x v="1743"/>
    <s v="Color"/>
    <x v="1"/>
    <s v="English"/>
    <x v="1"/>
    <x v="0"/>
    <s v="English"/>
    <n v="-2195727"/>
    <n v="-0.10978635000000003"/>
    <s v="111-130 minutes"/>
    <n v="-0.10978635"/>
    <x v="1"/>
    <n v="0"/>
  </r>
  <r>
    <s v="The Cooler"/>
    <x v="804"/>
    <x v="1256"/>
    <n v="658"/>
    <n v="3086"/>
    <n v="47"/>
    <n v="762"/>
    <x v="20"/>
    <n v="157"/>
    <n v="101"/>
    <n v="8243880"/>
    <n v="3200000"/>
    <x v="2392"/>
    <s v="Color"/>
    <x v="4"/>
    <s v="English"/>
    <x v="1"/>
    <x v="0"/>
    <s v="English"/>
    <n v="5043880"/>
    <n v="1.5762125"/>
    <s v="90-110 minutes"/>
    <n v="1.5762125"/>
    <x v="0"/>
    <n v="1"/>
  </r>
  <r>
    <s v="The Core"/>
    <x v="1250"/>
    <x v="504"/>
    <n v="894"/>
    <n v="1439"/>
    <n v="36"/>
    <n v="0"/>
    <x v="33"/>
    <n v="149"/>
    <n v="135"/>
    <n v="31111260"/>
    <n v="60000000"/>
    <x v="2393"/>
    <s v="Color"/>
    <x v="5"/>
    <s v="English"/>
    <x v="1"/>
    <x v="1"/>
    <s v="English"/>
    <n v="-28888740"/>
    <n v="-0.48147899999999999"/>
    <s v="131-150 minutes"/>
    <n v="-0.48147899999999999"/>
    <x v="2"/>
    <n v="0"/>
  </r>
  <r>
    <s v="The Corruptor"/>
    <x v="1251"/>
    <x v="499"/>
    <n v="258"/>
    <n v="571"/>
    <n v="164"/>
    <n v="328"/>
    <x v="10"/>
    <n v="91"/>
    <n v="110"/>
    <n v="15156200"/>
    <n v="30000000"/>
    <x v="1461"/>
    <s v="Color"/>
    <x v="5"/>
    <s v="English"/>
    <x v="1"/>
    <x v="0"/>
    <s v="English"/>
    <n v="-14843800"/>
    <n v="-0.49479333333333331"/>
    <s v="90-110 minutes"/>
    <n v="-0.49479333333333331"/>
    <x v="1"/>
    <n v="0"/>
  </r>
  <r>
    <s v="The Cotton Club"/>
    <x v="55"/>
    <x v="219"/>
    <n v="12000"/>
    <n v="18793"/>
    <n v="0"/>
    <n v="828"/>
    <x v="27"/>
    <n v="36"/>
    <n v="123"/>
    <n v="25900000"/>
    <n v="58000000"/>
    <x v="2394"/>
    <s v="Color"/>
    <x v="4"/>
    <s v="English"/>
    <x v="1"/>
    <x v="0"/>
    <s v="English"/>
    <n v="-32100000"/>
    <n v="-0.55344827586206891"/>
    <s v="111-130 minutes"/>
    <n v="-0.55344827586206902"/>
    <x v="2"/>
    <n v="0"/>
  </r>
  <r>
    <s v="The Counselor"/>
    <x v="65"/>
    <x v="71"/>
    <n v="13000"/>
    <n v="27797"/>
    <n v="0"/>
    <n v="24000"/>
    <x v="13"/>
    <n v="336"/>
    <n v="138"/>
    <n v="16969390"/>
    <n v="25000000"/>
    <x v="2395"/>
    <s v="Color"/>
    <x v="4"/>
    <s v="English"/>
    <x v="1"/>
    <x v="0"/>
    <s v="English"/>
    <n v="-8030610"/>
    <n v="-0.32122439999999997"/>
    <s v="131-150 minutes"/>
    <n v="-0.32122440000000002"/>
    <x v="1"/>
    <n v="0"/>
  </r>
  <r>
    <s v="The Count of Monte Cristo"/>
    <x v="750"/>
    <x v="1219"/>
    <n v="15000"/>
    <n v="17152"/>
    <n v="58"/>
    <n v="0"/>
    <x v="18"/>
    <n v="138"/>
    <n v="131"/>
    <n v="54228104"/>
    <n v="35000000"/>
    <x v="2396"/>
    <s v="Color"/>
    <x v="5"/>
    <s v="English"/>
    <x v="4"/>
    <x v="1"/>
    <s v="English"/>
    <n v="19228104"/>
    <n v="0.54937440000000004"/>
    <s v="131-150 minutes"/>
    <n v="0.54937440000000004"/>
    <x v="1"/>
    <n v="1"/>
  </r>
  <r>
    <s v="The Country Bears"/>
    <x v="107"/>
    <x v="1452"/>
    <n v="3000"/>
    <n v="8189"/>
    <n v="0"/>
    <n v="422"/>
    <x v="23"/>
    <n v="43"/>
    <n v="88"/>
    <n v="16988996"/>
    <n v="35000000"/>
    <x v="2397"/>
    <s v="Color"/>
    <x v="2"/>
    <s v="English"/>
    <x v="1"/>
    <x v="2"/>
    <s v="English"/>
    <n v="-18011004"/>
    <n v="-0.51460011428571428"/>
    <s v="&lt;90 minutes"/>
    <n v="-0.51460011428571428"/>
    <x v="1"/>
    <n v="0"/>
  </r>
  <r>
    <s v="The Covenant"/>
    <x v="1252"/>
    <x v="5"/>
    <n v="960"/>
    <n v="3261"/>
    <n v="212"/>
    <n v="3000"/>
    <x v="13"/>
    <n v="120"/>
    <n v="97"/>
    <n v="23292105"/>
    <n v="20000000"/>
    <x v="598"/>
    <s v="Color"/>
    <x v="5"/>
    <s v="English"/>
    <x v="1"/>
    <x v="1"/>
    <s v="English"/>
    <n v="3292105"/>
    <n v="0.16460524999999993"/>
    <s v="90-110 minutes"/>
    <n v="0.16460525000000001"/>
    <x v="1"/>
    <n v="0"/>
  </r>
  <r>
    <s v="The Craft"/>
    <x v="1253"/>
    <x v="578"/>
    <n v="838"/>
    <n v="1812"/>
    <n v="26"/>
    <n v="6000"/>
    <x v="21"/>
    <n v="93"/>
    <n v="101"/>
    <n v="24881000"/>
    <n v="15000000"/>
    <x v="2398"/>
    <s v="Color"/>
    <x v="1"/>
    <s v="English"/>
    <x v="1"/>
    <x v="0"/>
    <s v="English"/>
    <n v="9881000"/>
    <n v="0.65873333333333339"/>
    <s v="90-110 minutes"/>
    <n v="0.65873333333333328"/>
    <x v="1"/>
    <n v="1"/>
  </r>
  <r>
    <s v="The Crazies"/>
    <x v="854"/>
    <x v="1258"/>
    <n v="991"/>
    <n v="2609"/>
    <n v="42"/>
    <n v="0"/>
    <x v="27"/>
    <n v="308"/>
    <n v="101"/>
    <n v="39103378"/>
    <n v="20000000"/>
    <x v="2399"/>
    <s v="Color"/>
    <x v="0"/>
    <s v="English"/>
    <x v="1"/>
    <x v="0"/>
    <s v="English"/>
    <n v="19103378"/>
    <n v="0.9551689000000001"/>
    <s v="90-110 minutes"/>
    <n v="0.95516889999999999"/>
    <x v="1"/>
    <n v="1"/>
  </r>
  <r>
    <s v="The Crew"/>
    <x v="1254"/>
    <x v="1453"/>
    <n v="327"/>
    <n v="1509"/>
    <n v="12"/>
    <n v="153"/>
    <x v="5"/>
    <n v="53"/>
    <n v="88"/>
    <n v="13019253"/>
    <n v="23000000"/>
    <x v="1572"/>
    <s v="Color"/>
    <x v="2"/>
    <s v="English"/>
    <x v="1"/>
    <x v="1"/>
    <s v="English"/>
    <n v="-9980747"/>
    <n v="-0.43394552173913048"/>
    <s v="&lt;90 minutes"/>
    <n v="-0.43394552173913042"/>
    <x v="1"/>
    <n v="0"/>
  </r>
  <r>
    <s v="The Crocodile Hunter: Collision Course"/>
    <x v="1255"/>
    <x v="1454"/>
    <n v="477"/>
    <n v="1483"/>
    <n v="0"/>
    <n v="332"/>
    <x v="33"/>
    <n v="61"/>
    <n v="90"/>
    <n v="28399192"/>
    <n v="13000000"/>
    <x v="2400"/>
    <s v="Color"/>
    <x v="5"/>
    <s v="English"/>
    <x v="12"/>
    <x v="3"/>
    <s v="English"/>
    <n v="15399192"/>
    <n v="1.1845532307692306"/>
    <s v="90-110 minutes"/>
    <n v="1.1845532307692308"/>
    <x v="1"/>
    <n v="1"/>
  </r>
  <r>
    <s v="The Croods"/>
    <x v="303"/>
    <x v="1326"/>
    <n v="16000"/>
    <n v="43286"/>
    <n v="16"/>
    <n v="28000"/>
    <x v="40"/>
    <n v="257"/>
    <n v="98"/>
    <n v="187165546"/>
    <n v="135000000"/>
    <x v="2401"/>
    <s v="Color"/>
    <x v="3"/>
    <s v="English"/>
    <x v="1"/>
    <x v="3"/>
    <s v="English"/>
    <n v="52165546"/>
    <n v="0.38641145185185177"/>
    <s v="90-110 minutes"/>
    <n v="0.38641145185185183"/>
    <x v="2"/>
    <n v="0"/>
  </r>
  <r>
    <s v="The Crow"/>
    <x v="1199"/>
    <x v="545"/>
    <n v="720"/>
    <n v="2630"/>
    <n v="295"/>
    <n v="15000"/>
    <x v="7"/>
    <n v="118"/>
    <n v="98"/>
    <n v="50693162"/>
    <n v="23000000"/>
    <x v="2051"/>
    <s v="Color"/>
    <x v="5"/>
    <s v="English"/>
    <x v="1"/>
    <x v="0"/>
    <s v="English"/>
    <n v="27693162"/>
    <n v="1.2040505217391306"/>
    <s v="90-110 minutes"/>
    <n v="1.2040505217391304"/>
    <x v="1"/>
    <n v="1"/>
  </r>
  <r>
    <s v="The Crying Game"/>
    <x v="200"/>
    <x v="884"/>
    <n v="1000"/>
    <n v="2412"/>
    <n v="277"/>
    <n v="0"/>
    <x v="40"/>
    <n v="63"/>
    <n v="112"/>
    <n v="62549000"/>
    <n v="2300000"/>
    <x v="2402"/>
    <s v="Color"/>
    <x v="4"/>
    <s v="English"/>
    <x v="4"/>
    <x v="0"/>
    <s v="English"/>
    <n v="60249000"/>
    <n v="26.195217391304347"/>
    <s v="111-130 minutes"/>
    <n v="26.195217391304347"/>
    <x v="0"/>
    <n v="1"/>
  </r>
  <r>
    <s v="The Cure"/>
    <x v="1256"/>
    <x v="1455"/>
    <n v="89"/>
    <n v="115"/>
    <n v="62"/>
    <n v="817"/>
    <x v="14"/>
    <n v="78"/>
    <n v="111"/>
    <n v="94596"/>
    <n v="1000000"/>
    <x v="2403"/>
    <s v="Color"/>
    <x v="4"/>
    <s v="Japanese"/>
    <x v="13"/>
    <x v="8"/>
    <s v="Other language"/>
    <n v="-905404"/>
    <n v="-0.90540399999999999"/>
    <s v="111-130 minutes"/>
    <n v="-0.90540399999999999"/>
    <x v="0"/>
    <n v="0"/>
  </r>
  <r>
    <s v="The Curious Case of Benjamin Button"/>
    <x v="238"/>
    <x v="152"/>
    <n v="11000"/>
    <n v="13333"/>
    <n v="21000"/>
    <n v="23000"/>
    <x v="24"/>
    <n v="362"/>
    <n v="166"/>
    <n v="127490802"/>
    <n v="150000000"/>
    <x v="1495"/>
    <s v="Color"/>
    <x v="1"/>
    <s v="English"/>
    <x v="1"/>
    <x v="1"/>
    <s v="English"/>
    <n v="-22509198"/>
    <n v="-0.15006132000000005"/>
    <s v="&gt;150 minutes"/>
    <n v="-0.15006132"/>
    <x v="2"/>
    <n v="0"/>
  </r>
  <r>
    <s v="The Curse of the Jade Scorpion"/>
    <x v="196"/>
    <x v="209"/>
    <n v="11000"/>
    <n v="12534"/>
    <n v="11000"/>
    <n v="826"/>
    <x v="9"/>
    <n v="116"/>
    <n v="103"/>
    <n v="7496522"/>
    <n v="26000000"/>
    <x v="2404"/>
    <s v="Color"/>
    <x v="2"/>
    <s v="English"/>
    <x v="1"/>
    <x v="1"/>
    <s v="English"/>
    <n v="-18503478"/>
    <n v="-0.7116722307692307"/>
    <s v="90-110 minutes"/>
    <n v="-0.71167223076923081"/>
    <x v="1"/>
    <n v="0"/>
  </r>
  <r>
    <s v="The Curse of the Were-Rabbit"/>
    <x v="295"/>
    <x v="1456"/>
    <n v="567"/>
    <n v="1145"/>
    <n v="9"/>
    <n v="0"/>
    <x v="1"/>
    <n v="209"/>
    <n v="85"/>
    <n v="56068547"/>
    <n v="30000000"/>
    <x v="2405"/>
    <s v="Color"/>
    <x v="10"/>
    <s v="English"/>
    <x v="4"/>
    <x v="2"/>
    <s v="English"/>
    <n v="26068547"/>
    <n v="0.86895156666666673"/>
    <s v="&lt;90 minutes"/>
    <n v="0.86895156666666662"/>
    <x v="1"/>
    <n v="1"/>
  </r>
  <r>
    <s v="The Da Vinci Code"/>
    <x v="76"/>
    <x v="59"/>
    <n v="15000"/>
    <n v="16008"/>
    <n v="2000"/>
    <n v="0"/>
    <x v="0"/>
    <n v="294"/>
    <n v="174"/>
    <n v="217536138"/>
    <n v="125000000"/>
    <x v="2406"/>
    <s v="Color"/>
    <x v="9"/>
    <s v="English"/>
    <x v="1"/>
    <x v="1"/>
    <s v="English"/>
    <n v="92536138"/>
    <n v="0.74028910399999992"/>
    <s v="&gt;150 minutes"/>
    <n v="0.74028910400000003"/>
    <x v="2"/>
    <n v="1"/>
  </r>
  <r>
    <s v="The Damned United"/>
    <x v="1257"/>
    <x v="987"/>
    <n v="1000"/>
    <n v="1163"/>
    <n v="0"/>
    <n v="0"/>
    <x v="7"/>
    <n v="145"/>
    <n v="98"/>
    <n v="449558"/>
    <n v="10000000"/>
    <x v="2407"/>
    <s v="Color"/>
    <x v="6"/>
    <s v="English"/>
    <x v="4"/>
    <x v="0"/>
    <s v="English"/>
    <n v="-9550442"/>
    <n v="-0.95504420000000001"/>
    <s v="90-110 minutes"/>
    <n v="-0.95504420000000001"/>
    <x v="1"/>
    <n v="0"/>
  </r>
  <r>
    <s v="The Dangerous Lives of Altar Boys"/>
    <x v="747"/>
    <x v="1457"/>
    <n v="1000"/>
    <n v="1292"/>
    <n v="0"/>
    <n v="677"/>
    <x v="19"/>
    <n v="78"/>
    <n v="104"/>
    <n v="1779284"/>
    <n v="12000000"/>
    <x v="1581"/>
    <s v="Color"/>
    <x v="2"/>
    <s v="English"/>
    <x v="1"/>
    <x v="0"/>
    <s v="English"/>
    <n v="-10220716"/>
    <n v="-0.85172633333333336"/>
    <s v="90-110 minutes"/>
    <n v="-0.85172633333333336"/>
    <x v="1"/>
    <n v="0"/>
  </r>
  <r>
    <s v="The Dark Knight"/>
    <x v="36"/>
    <x v="279"/>
    <n v="23000"/>
    <n v="57802"/>
    <n v="22000"/>
    <n v="37000"/>
    <x v="70"/>
    <n v="645"/>
    <n v="152"/>
    <n v="533316061"/>
    <n v="185000000"/>
    <x v="1573"/>
    <s v="Color"/>
    <x v="5"/>
    <s v="English"/>
    <x v="1"/>
    <x v="1"/>
    <s v="English"/>
    <n v="348316061"/>
    <n v="1.8827895189189188"/>
    <s v="&gt;150 minutes"/>
    <n v="1.882789518918919"/>
    <x v="2"/>
    <n v="1"/>
  </r>
  <r>
    <s v="The Dark Knight Rises"/>
    <x v="402"/>
    <x v="279"/>
    <n v="27000"/>
    <n v="106759"/>
    <n v="22000"/>
    <n v="164000"/>
    <x v="43"/>
    <n v="813"/>
    <n v="164"/>
    <n v="448130642"/>
    <n v="250000000"/>
    <x v="2408"/>
    <s v="Color"/>
    <x v="5"/>
    <s v="English"/>
    <x v="1"/>
    <x v="1"/>
    <s v="English"/>
    <n v="198130642"/>
    <n v="0.79252256800000009"/>
    <s v="&gt;150 minutes"/>
    <n v="0.79252256799999998"/>
    <x v="2"/>
    <n v="1"/>
  </r>
  <r>
    <s v="The Darkest Hour"/>
    <x v="127"/>
    <x v="1458"/>
    <n v="614"/>
    <n v="843"/>
    <n v="21"/>
    <n v="0"/>
    <x v="38"/>
    <n v="195"/>
    <n v="89"/>
    <n v="21426805"/>
    <n v="30000000"/>
    <x v="2409"/>
    <s v="Color"/>
    <x v="5"/>
    <s v="English"/>
    <x v="1"/>
    <x v="1"/>
    <s v="English"/>
    <n v="-8573195"/>
    <n v="-0.28577316666666663"/>
    <s v="&lt;90 minutes"/>
    <n v="-0.28577316666666669"/>
    <x v="1"/>
    <n v="0"/>
  </r>
  <r>
    <s v="The Day After Tomorrow"/>
    <x v="350"/>
    <x v="20"/>
    <n v="15000"/>
    <n v="20553"/>
    <n v="776"/>
    <n v="19000"/>
    <x v="4"/>
    <n v="239"/>
    <n v="124"/>
    <n v="186739919"/>
    <n v="125000000"/>
    <x v="2191"/>
    <s v="Color"/>
    <x v="5"/>
    <s v="English"/>
    <x v="1"/>
    <x v="1"/>
    <s v="English"/>
    <n v="61739919"/>
    <n v="0.49391935200000003"/>
    <s v="111-130 minutes"/>
    <n v="0.49391935199999998"/>
    <x v="2"/>
    <n v="0"/>
  </r>
  <r>
    <s v="The Day the Earth Stood Still"/>
    <x v="46"/>
    <x v="562"/>
    <n v="18000"/>
    <n v="22194"/>
    <n v="301"/>
    <n v="0"/>
    <x v="37"/>
    <n v="276"/>
    <n v="104"/>
    <n v="79363785"/>
    <n v="80000000"/>
    <x v="1168"/>
    <s v="Color"/>
    <x v="1"/>
    <s v="English"/>
    <x v="1"/>
    <x v="1"/>
    <s v="English"/>
    <n v="-636215"/>
    <n v="-7.9526874999999997E-3"/>
    <s v="90-110 minutes"/>
    <n v="-7.9526874999999997E-3"/>
    <x v="2"/>
    <n v="0"/>
  </r>
  <r>
    <s v="The Debt"/>
    <x v="298"/>
    <x v="423"/>
    <n v="1000"/>
    <n v="1136"/>
    <n v="108"/>
    <n v="0"/>
    <x v="31"/>
    <n v="258"/>
    <n v="113"/>
    <n v="31146570"/>
    <n v="20000000"/>
    <x v="819"/>
    <s v="Color"/>
    <x v="1"/>
    <s v="English"/>
    <x v="1"/>
    <x v="0"/>
    <s v="English"/>
    <n v="11146570"/>
    <n v="0.55732849999999989"/>
    <s v="111-130 minutes"/>
    <n v="0.5573285"/>
    <x v="1"/>
    <n v="1"/>
  </r>
  <r>
    <s v="The Deep End of the Ocean"/>
    <x v="510"/>
    <x v="1459"/>
    <n v="2000"/>
    <n v="4327"/>
    <n v="22"/>
    <n v="579"/>
    <x v="26"/>
    <n v="54"/>
    <n v="106"/>
    <n v="13376506"/>
    <n v="40000000"/>
    <x v="2410"/>
    <s v="Color"/>
    <x v="1"/>
    <s v="English"/>
    <x v="1"/>
    <x v="1"/>
    <s v="English"/>
    <n v="-26623494"/>
    <n v="-0.66558735000000002"/>
    <s v="90-110 minutes"/>
    <n v="-0.66558735000000002"/>
    <x v="1"/>
    <n v="0"/>
  </r>
  <r>
    <s v="The Departed"/>
    <x v="308"/>
    <x v="388"/>
    <n v="29000"/>
    <n v="45648"/>
    <n v="17000"/>
    <n v="29000"/>
    <x v="43"/>
    <n v="352"/>
    <n v="151"/>
    <n v="132373442"/>
    <n v="90000000"/>
    <x v="2411"/>
    <s v="Color"/>
    <x v="4"/>
    <s v="English"/>
    <x v="1"/>
    <x v="0"/>
    <s v="English"/>
    <n v="42373442"/>
    <n v="0.47081602222222219"/>
    <s v="&gt;150 minutes"/>
    <n v="0.47081602222222224"/>
    <x v="2"/>
    <n v="0"/>
  </r>
  <r>
    <s v="The Descendants"/>
    <x v="1258"/>
    <x v="115"/>
    <n v="8000"/>
    <n v="9578"/>
    <n v="729"/>
    <n v="22000"/>
    <x v="40"/>
    <n v="549"/>
    <n v="115"/>
    <n v="82624961"/>
    <n v="20000000"/>
    <x v="2412"/>
    <s v="Color"/>
    <x v="2"/>
    <s v="English"/>
    <x v="1"/>
    <x v="0"/>
    <s v="English"/>
    <n v="62624961"/>
    <n v="3.1312480499999999"/>
    <s v="111-130 minutes"/>
    <n v="3.1312480499999999"/>
    <x v="1"/>
    <n v="1"/>
  </r>
  <r>
    <s v="The Descent"/>
    <x v="809"/>
    <x v="604"/>
    <n v="513"/>
    <n v="1379"/>
    <n v="197"/>
    <n v="10000"/>
    <x v="2"/>
    <n v="342"/>
    <n v="100"/>
    <n v="26005908"/>
    <n v="3500000"/>
    <x v="2413"/>
    <s v="Color"/>
    <x v="3"/>
    <s v="English"/>
    <x v="4"/>
    <x v="0"/>
    <s v="English"/>
    <n v="22505908"/>
    <n v="6.4302594285714285"/>
    <s v="90-110 minutes"/>
    <n v="6.4302594285714285"/>
    <x v="0"/>
    <n v="1"/>
  </r>
  <r>
    <s v="The Devil Inside"/>
    <x v="1259"/>
    <x v="1345"/>
    <n v="403"/>
    <n v="988"/>
    <n v="19"/>
    <n v="12000"/>
    <x v="36"/>
    <n v="225"/>
    <n v="83"/>
    <n v="53245055"/>
    <n v="1000000"/>
    <x v="2414"/>
    <s v="Color"/>
    <x v="0"/>
    <s v="English"/>
    <x v="1"/>
    <x v="0"/>
    <s v="English"/>
    <n v="52245055"/>
    <n v="52.245055000000001"/>
    <s v="&lt;90 minutes"/>
    <n v="52.245055000000001"/>
    <x v="0"/>
    <n v="1"/>
  </r>
  <r>
    <s v="The Devil Wears Prada"/>
    <x v="93"/>
    <x v="843"/>
    <n v="11000"/>
    <n v="23923"/>
    <n v="64"/>
    <n v="0"/>
    <x v="9"/>
    <n v="208"/>
    <n v="109"/>
    <n v="124732962"/>
    <n v="35000000"/>
    <x v="2415"/>
    <s v="Color"/>
    <x v="2"/>
    <s v="English"/>
    <x v="1"/>
    <x v="1"/>
    <s v="English"/>
    <n v="89732962"/>
    <n v="2.5637989142857145"/>
    <s v="90-110 minutes"/>
    <n v="2.5637989142857145"/>
    <x v="1"/>
    <n v="1"/>
  </r>
  <r>
    <s v="The Devil's Advocate"/>
    <x v="46"/>
    <x v="343"/>
    <n v="18000"/>
    <n v="45271"/>
    <n v="138"/>
    <n v="11000"/>
    <x v="1"/>
    <n v="117"/>
    <n v="136"/>
    <n v="60984028"/>
    <n v="57000000"/>
    <x v="2416"/>
    <s v="Color"/>
    <x v="1"/>
    <s v="English"/>
    <x v="1"/>
    <x v="0"/>
    <s v="English"/>
    <n v="3984028"/>
    <n v="6.9895228070175452E-2"/>
    <s v="131-150 minutes"/>
    <n v="6.9895228070175439E-2"/>
    <x v="2"/>
    <n v="0"/>
  </r>
  <r>
    <s v="The Devil's Double"/>
    <x v="1260"/>
    <x v="167"/>
    <n v="31000"/>
    <n v="35561"/>
    <n v="93"/>
    <n v="14000"/>
    <x v="19"/>
    <n v="167"/>
    <n v="109"/>
    <n v="1357042"/>
    <n v="15000000"/>
    <x v="277"/>
    <s v="Color"/>
    <x v="6"/>
    <s v="English"/>
    <x v="41"/>
    <x v="0"/>
    <s v="English"/>
    <n v="-13642958"/>
    <n v="-0.90953053333333334"/>
    <s v="90-110 minutes"/>
    <n v="-0.90953053333333334"/>
    <x v="1"/>
    <n v="0"/>
  </r>
  <r>
    <s v="The Devil's Own"/>
    <x v="44"/>
    <x v="1460"/>
    <n v="11000"/>
    <n v="26088"/>
    <n v="79"/>
    <n v="979"/>
    <x v="8"/>
    <n v="66"/>
    <n v="111"/>
    <n v="42877165"/>
    <n v="86000000"/>
    <x v="2417"/>
    <s v="Color"/>
    <x v="5"/>
    <s v="English"/>
    <x v="1"/>
    <x v="0"/>
    <s v="English"/>
    <n v="-43122835"/>
    <n v="-0.5014283139534883"/>
    <s v="111-130 minutes"/>
    <n v="-0.50142831395348841"/>
    <x v="2"/>
    <n v="0"/>
  </r>
  <r>
    <s v="The Devil's Rejects"/>
    <x v="722"/>
    <x v="791"/>
    <n v="1000"/>
    <n v="3544"/>
    <n v="0"/>
    <n v="0"/>
    <x v="31"/>
    <n v="261"/>
    <n v="109"/>
    <n v="16901126"/>
    <n v="7000000"/>
    <x v="2418"/>
    <s v="Color"/>
    <x v="4"/>
    <s v="English"/>
    <x v="1"/>
    <x v="0"/>
    <s v="English"/>
    <n v="9901126"/>
    <n v="1.4144465714285714"/>
    <s v="90-110 minutes"/>
    <n v="1.4144465714285714"/>
    <x v="0"/>
    <n v="1"/>
  </r>
  <r>
    <s v="The Diary of a Teenage Girl"/>
    <x v="896"/>
    <x v="1461"/>
    <n v="10000"/>
    <n v="11184"/>
    <n v="22"/>
    <n v="0"/>
    <x v="31"/>
    <n v="168"/>
    <n v="102"/>
    <n v="1477002"/>
    <n v="2000000"/>
    <x v="2419"/>
    <s v="Color"/>
    <x v="1"/>
    <s v="English"/>
    <x v="1"/>
    <x v="0"/>
    <s v="English"/>
    <n v="-522998"/>
    <n v="-0.26149900000000004"/>
    <s v="90-110 minutes"/>
    <n v="-0.26149899999999998"/>
    <x v="0"/>
    <n v="0"/>
  </r>
  <r>
    <s v="The Dictator"/>
    <x v="1261"/>
    <x v="363"/>
    <n v="600"/>
    <n v="1375"/>
    <n v="119"/>
    <n v="59000"/>
    <x v="4"/>
    <n v="313"/>
    <n v="99"/>
    <n v="59617068"/>
    <n v="65000000"/>
    <x v="21"/>
    <s v="Color"/>
    <x v="2"/>
    <s v="English"/>
    <x v="1"/>
    <x v="0"/>
    <s v="English"/>
    <n v="-5382932"/>
    <n v="-8.2814338461538517E-2"/>
    <s v="90-110 minutes"/>
    <n v="-8.2814338461538461E-2"/>
    <x v="2"/>
    <n v="0"/>
  </r>
  <r>
    <s v="The Dilemma"/>
    <x v="26"/>
    <x v="59"/>
    <n v="17000"/>
    <n v="18510"/>
    <n v="2000"/>
    <n v="0"/>
    <x v="13"/>
    <n v="185"/>
    <n v="111"/>
    <n v="48430355"/>
    <n v="70000000"/>
    <x v="1148"/>
    <s v="Color"/>
    <x v="2"/>
    <s v="English"/>
    <x v="1"/>
    <x v="1"/>
    <s v="English"/>
    <n v="-21569645"/>
    <n v="-0.30813778571428574"/>
    <s v="111-130 minutes"/>
    <n v="-0.30813778571428574"/>
    <x v="2"/>
    <n v="0"/>
  </r>
  <r>
    <s v="The Divide"/>
    <x v="144"/>
    <x v="831"/>
    <n v="2000"/>
    <n v="4920"/>
    <n v="87"/>
    <n v="0"/>
    <x v="16"/>
    <n v="174"/>
    <n v="122"/>
    <n v="22000"/>
    <n v="3000000"/>
    <x v="1089"/>
    <s v="Color"/>
    <x v="1"/>
    <s v="English"/>
    <x v="2"/>
    <x v="0"/>
    <s v="English"/>
    <n v="-2978000"/>
    <n v="-0.9926666666666667"/>
    <s v="111-130 minutes"/>
    <n v="-0.9926666666666667"/>
    <x v="0"/>
    <n v="0"/>
  </r>
  <r>
    <s v="The Doors"/>
    <x v="1199"/>
    <x v="146"/>
    <n v="720"/>
    <n v="3044"/>
    <n v="0"/>
    <n v="0"/>
    <x v="2"/>
    <n v="82"/>
    <n v="140"/>
    <n v="35183792"/>
    <n v="38000000"/>
    <x v="2420"/>
    <s v="Color"/>
    <x v="6"/>
    <s v="English"/>
    <x v="1"/>
    <x v="0"/>
    <s v="English"/>
    <n v="-2816208"/>
    <n v="-7.4110736842105229E-2"/>
    <s v="131-150 minutes"/>
    <n v="-7.4110736842105257E-2"/>
    <x v="1"/>
    <n v="0"/>
  </r>
  <r>
    <s v="The Duchess"/>
    <x v="181"/>
    <x v="1462"/>
    <n v="3000"/>
    <n v="6420"/>
    <n v="10"/>
    <n v="0"/>
    <x v="31"/>
    <n v="194"/>
    <n v="110"/>
    <n v="13823741"/>
    <n v="13500000"/>
    <x v="974"/>
    <s v="Color"/>
    <x v="6"/>
    <s v="English"/>
    <x v="4"/>
    <x v="1"/>
    <s v="English"/>
    <n v="323741"/>
    <n v="2.3980814814814844E-2"/>
    <s v="90-110 minutes"/>
    <n v="2.3980814814814816E-2"/>
    <x v="1"/>
    <n v="0"/>
  </r>
  <r>
    <s v="The DUFF"/>
    <x v="139"/>
    <x v="1463"/>
    <n v="35000"/>
    <n v="36892"/>
    <n v="17"/>
    <n v="8000"/>
    <x v="27"/>
    <n v="132"/>
    <n v="101"/>
    <n v="34017854"/>
    <n v="8500000"/>
    <x v="2421"/>
    <s v="Color"/>
    <x v="2"/>
    <s v="English"/>
    <x v="1"/>
    <x v="1"/>
    <s v="English"/>
    <n v="25517854"/>
    <n v="3.0021004705882355"/>
    <s v="90-110 minutes"/>
    <n v="3.0021004705882355"/>
    <x v="0"/>
    <n v="1"/>
  </r>
  <r>
    <s v="The Dukes of Hazzard"/>
    <x v="1262"/>
    <x v="294"/>
    <n v="631"/>
    <n v="2297"/>
    <n v="422"/>
    <n v="0"/>
    <x v="17"/>
    <n v="144"/>
    <n v="107"/>
    <n v="80270227"/>
    <n v="50000000"/>
    <x v="2422"/>
    <s v="Color"/>
    <x v="5"/>
    <s v="English"/>
    <x v="1"/>
    <x v="1"/>
    <s v="English"/>
    <n v="30270227"/>
    <n v="0.6054045400000001"/>
    <s v="90-110 minutes"/>
    <n v="0.60540453999999999"/>
    <x v="1"/>
    <n v="1"/>
  </r>
  <r>
    <s v="The East"/>
    <x v="896"/>
    <x v="1464"/>
    <n v="10000"/>
    <n v="13180"/>
    <n v="129"/>
    <n v="12000"/>
    <x v="31"/>
    <n v="200"/>
    <n v="116"/>
    <n v="2268296"/>
    <n v="6500000"/>
    <x v="2423"/>
    <s v="Color"/>
    <x v="1"/>
    <s v="English"/>
    <x v="4"/>
    <x v="1"/>
    <s v="English"/>
    <n v="-4231704"/>
    <n v="-0.65103138461538457"/>
    <s v="111-130 minutes"/>
    <n v="-0.65103138461538457"/>
    <x v="0"/>
    <n v="0"/>
  </r>
  <r>
    <s v="The Emperor's Club"/>
    <x v="1263"/>
    <x v="1418"/>
    <n v="13000"/>
    <n v="14347"/>
    <n v="97"/>
    <n v="0"/>
    <x v="31"/>
    <n v="83"/>
    <n v="109"/>
    <n v="14060950"/>
    <n v="12500000"/>
    <x v="423"/>
    <s v="Color"/>
    <x v="1"/>
    <s v="English"/>
    <x v="1"/>
    <x v="1"/>
    <s v="English"/>
    <n v="1560950"/>
    <n v="0.12487599999999999"/>
    <s v="90-110 minutes"/>
    <n v="0.124876"/>
    <x v="1"/>
    <n v="0"/>
  </r>
  <r>
    <s v="The Emperor's New Groove"/>
    <x v="1264"/>
    <x v="435"/>
    <n v="558"/>
    <n v="2039"/>
    <n v="10"/>
    <n v="0"/>
    <x v="40"/>
    <n v="141"/>
    <n v="78"/>
    <n v="89296573"/>
    <n v="100000000"/>
    <x v="2424"/>
    <s v="Color"/>
    <x v="3"/>
    <s v="English"/>
    <x v="1"/>
    <x v="2"/>
    <s v="English"/>
    <n v="-10703427"/>
    <n v="-0.10703426999999999"/>
    <s v="&lt;90 minutes"/>
    <n v="-0.10703427"/>
    <x v="2"/>
    <n v="0"/>
  </r>
  <r>
    <s v="The End of the Affair"/>
    <x v="1265"/>
    <x v="884"/>
    <n v="327"/>
    <n v="672"/>
    <n v="277"/>
    <n v="0"/>
    <x v="2"/>
    <n v="90"/>
    <n v="102"/>
    <n v="10660147"/>
    <n v="23000000"/>
    <x v="2425"/>
    <s v="Color"/>
    <x v="1"/>
    <s v="English"/>
    <x v="4"/>
    <x v="0"/>
    <s v="English"/>
    <n v="-12339853"/>
    <n v="-0.5365153478260869"/>
    <s v="90-110 minutes"/>
    <n v="-0.53651534782608701"/>
    <x v="1"/>
    <n v="0"/>
  </r>
  <r>
    <s v="The English Patient"/>
    <x v="100"/>
    <x v="489"/>
    <n v="14000"/>
    <n v="15912"/>
    <n v="333"/>
    <n v="0"/>
    <x v="14"/>
    <n v="116"/>
    <n v="162"/>
    <n v="78651430"/>
    <n v="27000000"/>
    <x v="2180"/>
    <s v="Color"/>
    <x v="1"/>
    <s v="English"/>
    <x v="1"/>
    <x v="0"/>
    <s v="English"/>
    <n v="51651430"/>
    <n v="1.9130159259259258"/>
    <s v="&gt;150 minutes"/>
    <n v="1.9130159259259258"/>
    <x v="1"/>
    <n v="1"/>
  </r>
  <r>
    <s v="The Equalizer"/>
    <x v="15"/>
    <x v="396"/>
    <n v="18000"/>
    <n v="37605"/>
    <n v="845"/>
    <n v="56000"/>
    <x v="2"/>
    <n v="292"/>
    <n v="132"/>
    <n v="101530738"/>
    <n v="55000000"/>
    <x v="2426"/>
    <s v="Color"/>
    <x v="5"/>
    <s v="English"/>
    <x v="1"/>
    <x v="0"/>
    <s v="English"/>
    <n v="46530738"/>
    <n v="0.84601341818181819"/>
    <s v="131-150 minutes"/>
    <n v="0.84601341818181819"/>
    <x v="2"/>
    <n v="1"/>
  </r>
  <r>
    <s v="The Exorcism of Emily Rose"/>
    <x v="298"/>
    <x v="562"/>
    <n v="1000"/>
    <n v="2759"/>
    <n v="301"/>
    <n v="0"/>
    <x v="12"/>
    <n v="233"/>
    <n v="122"/>
    <n v="75072454"/>
    <n v="20000000"/>
    <x v="806"/>
    <s v="Color"/>
    <x v="1"/>
    <s v="English"/>
    <x v="1"/>
    <x v="1"/>
    <s v="English"/>
    <n v="55072454"/>
    <n v="2.7536227000000002"/>
    <s v="111-130 minutes"/>
    <n v="2.7536227000000002"/>
    <x v="1"/>
    <n v="1"/>
  </r>
  <r>
    <s v="The Exorcist"/>
    <x v="508"/>
    <x v="915"/>
    <n v="1000"/>
    <n v="2466"/>
    <n v="607"/>
    <n v="18000"/>
    <x v="30"/>
    <n v="304"/>
    <n v="132"/>
    <n v="204565000"/>
    <n v="8000000"/>
    <x v="2427"/>
    <s v="Color"/>
    <x v="0"/>
    <s v="English"/>
    <x v="1"/>
    <x v="0"/>
    <s v="English"/>
    <n v="196565000"/>
    <n v="24.570625"/>
    <s v="131-150 minutes"/>
    <n v="24.570625"/>
    <x v="0"/>
    <n v="1"/>
  </r>
  <r>
    <s v="The Expendables"/>
    <x v="448"/>
    <x v="1244"/>
    <n v="26000"/>
    <n v="46355"/>
    <n v="13000"/>
    <n v="57000"/>
    <x v="27"/>
    <n v="424"/>
    <n v="113"/>
    <n v="102981571"/>
    <n v="80000000"/>
    <x v="1451"/>
    <s v="Color"/>
    <x v="5"/>
    <s v="English"/>
    <x v="1"/>
    <x v="0"/>
    <s v="English"/>
    <n v="22981571"/>
    <n v="0.2872696374999999"/>
    <s v="111-130 minutes"/>
    <n v="0.28726963750000001"/>
    <x v="2"/>
    <n v="0"/>
  </r>
  <r>
    <s v="The Expendables 2"/>
    <x v="448"/>
    <x v="494"/>
    <n v="26000"/>
    <n v="57881"/>
    <n v="165"/>
    <n v="108000"/>
    <x v="12"/>
    <n v="383"/>
    <n v="103"/>
    <n v="85017401"/>
    <n v="92000000"/>
    <x v="2428"/>
    <s v="Color"/>
    <x v="5"/>
    <s v="English"/>
    <x v="1"/>
    <x v="0"/>
    <s v="English"/>
    <n v="-6982599"/>
    <n v="-7.5897815217391251E-2"/>
    <s v="90-110 minutes"/>
    <n v="-7.5897815217391307E-2"/>
    <x v="2"/>
    <n v="0"/>
  </r>
  <r>
    <s v="The Expendables 3"/>
    <x v="448"/>
    <x v="1465"/>
    <n v="26000"/>
    <n v="52610"/>
    <n v="385"/>
    <n v="56000"/>
    <x v="8"/>
    <n v="320"/>
    <n v="131"/>
    <n v="39292022"/>
    <n v="90000000"/>
    <x v="2429"/>
    <s v="Color"/>
    <x v="5"/>
    <s v="English"/>
    <x v="1"/>
    <x v="1"/>
    <s v="English"/>
    <n v="-50707978"/>
    <n v="-0.5634219777777778"/>
    <s v="131-150 minutes"/>
    <n v="-0.5634219777777778"/>
    <x v="2"/>
    <n v="0"/>
  </r>
  <r>
    <s v="The Express"/>
    <x v="530"/>
    <x v="602"/>
    <n v="2000"/>
    <n v="5162"/>
    <n v="39"/>
    <n v="0"/>
    <x v="40"/>
    <n v="86"/>
    <n v="130"/>
    <n v="9589875"/>
    <n v="40000000"/>
    <x v="1417"/>
    <s v="Black and White"/>
    <x v="6"/>
    <s v="English"/>
    <x v="1"/>
    <x v="3"/>
    <s v="English"/>
    <n v="-30410125"/>
    <n v="-0.76025312499999997"/>
    <s v="111-130 minutes"/>
    <n v="-0.76025312499999997"/>
    <x v="1"/>
    <n v="0"/>
  </r>
  <r>
    <s v="The Extra Man"/>
    <x v="1266"/>
    <x v="1466"/>
    <n v="474"/>
    <n v="2029"/>
    <n v="30"/>
    <n v="916"/>
    <x v="11"/>
    <n v="104"/>
    <n v="108"/>
    <n v="453079"/>
    <n v="7000000"/>
    <x v="2430"/>
    <s v="Color"/>
    <x v="2"/>
    <s v="English"/>
    <x v="1"/>
    <x v="0"/>
    <s v="English"/>
    <n v="-6546921"/>
    <n v="-0.93527442857142862"/>
    <s v="90-110 minutes"/>
    <n v="-0.93527442857142862"/>
    <x v="0"/>
    <n v="0"/>
  </r>
  <r>
    <s v="The Eye"/>
    <x v="291"/>
    <x v="1467"/>
    <n v="17000"/>
    <n v="18765"/>
    <n v="0"/>
    <n v="0"/>
    <x v="33"/>
    <n v="172"/>
    <n v="92"/>
    <n v="31397498"/>
    <n v="12000000"/>
    <x v="546"/>
    <s v="Color"/>
    <x v="0"/>
    <s v="English"/>
    <x v="1"/>
    <x v="1"/>
    <s v="English"/>
    <n v="19397498"/>
    <n v="1.6164581666666669"/>
    <s v="90-110 minutes"/>
    <n v="1.6164581666666666"/>
    <x v="1"/>
    <n v="1"/>
  </r>
  <r>
    <s v="The Faculty"/>
    <x v="462"/>
    <x v="566"/>
    <n v="4000"/>
    <n v="12170"/>
    <n v="0"/>
    <n v="0"/>
    <x v="4"/>
    <n v="154"/>
    <n v="104"/>
    <n v="40064955"/>
    <n v="15000000"/>
    <x v="2431"/>
    <s v="Color"/>
    <x v="0"/>
    <s v="English"/>
    <x v="1"/>
    <x v="0"/>
    <s v="English"/>
    <n v="25064955"/>
    <n v="1.6709969999999998"/>
    <s v="90-110 minutes"/>
    <n v="1.6709970000000001"/>
    <x v="1"/>
    <n v="1"/>
  </r>
  <r>
    <s v="The Family Man"/>
    <x v="55"/>
    <x v="129"/>
    <n v="12000"/>
    <n v="16646"/>
    <n v="420"/>
    <n v="0"/>
    <x v="12"/>
    <n v="121"/>
    <n v="125"/>
    <n v="75764085"/>
    <n v="60000000"/>
    <x v="2432"/>
    <s v="Color"/>
    <x v="2"/>
    <s v="English"/>
    <x v="1"/>
    <x v="1"/>
    <s v="English"/>
    <n v="15764085"/>
    <n v="0.26273474999999991"/>
    <s v="111-130 minutes"/>
    <n v="0.26273475000000002"/>
    <x v="2"/>
    <n v="0"/>
  </r>
  <r>
    <s v="The Family Stone"/>
    <x v="1267"/>
    <x v="1080"/>
    <n v="723"/>
    <n v="1615"/>
    <n v="15"/>
    <n v="0"/>
    <x v="26"/>
    <n v="142"/>
    <n v="103"/>
    <n v="6061759"/>
    <n v="17000000"/>
    <x v="2433"/>
    <s v="Color"/>
    <x v="2"/>
    <s v="English"/>
    <x v="1"/>
    <x v="1"/>
    <s v="English"/>
    <n v="-10938241"/>
    <n v="-0.64342594117647056"/>
    <s v="90-110 minutes"/>
    <n v="-0.64342594117647056"/>
    <x v="1"/>
    <n v="0"/>
  </r>
  <r>
    <s v="The Fan"/>
    <x v="10"/>
    <x v="307"/>
    <n v="22000"/>
    <n v="24618"/>
    <n v="12000"/>
    <n v="0"/>
    <x v="16"/>
    <n v="50"/>
    <n v="116"/>
    <n v="18573791"/>
    <n v="55000000"/>
    <x v="2434"/>
    <s v="Color"/>
    <x v="5"/>
    <s v="English"/>
    <x v="1"/>
    <x v="0"/>
    <s v="English"/>
    <n v="-36426209"/>
    <n v="-0.66229470909090904"/>
    <s v="111-130 minutes"/>
    <n v="-0.66229470909090904"/>
    <x v="2"/>
    <n v="0"/>
  </r>
  <r>
    <s v="The Fast and the Furious"/>
    <x v="14"/>
    <x v="144"/>
    <n v="23000"/>
    <n v="45327"/>
    <n v="357"/>
    <n v="14000"/>
    <x v="12"/>
    <n v="187"/>
    <n v="106"/>
    <n v="144512310"/>
    <n v="38000000"/>
    <x v="1556"/>
    <s v="Color"/>
    <x v="5"/>
    <s v="English"/>
    <x v="1"/>
    <x v="1"/>
    <s v="English"/>
    <n v="106512310"/>
    <n v="2.8029555263157895"/>
    <s v="90-110 minutes"/>
    <n v="2.8029555263157895"/>
    <x v="1"/>
    <n v="1"/>
  </r>
  <r>
    <s v="The Fast and the Furious: Tokyo Drift"/>
    <x v="1268"/>
    <x v="304"/>
    <n v="584"/>
    <n v="1235"/>
    <n v="681"/>
    <n v="0"/>
    <x v="10"/>
    <n v="158"/>
    <n v="104"/>
    <n v="62494975"/>
    <n v="85000000"/>
    <x v="2435"/>
    <s v="Color"/>
    <x v="5"/>
    <s v="English"/>
    <x v="1"/>
    <x v="1"/>
    <s v="English"/>
    <n v="-22505025"/>
    <n v="-0.26476500000000003"/>
    <s v="90-110 minutes"/>
    <n v="-0.26476499999999997"/>
    <x v="2"/>
    <n v="0"/>
  </r>
  <r>
    <s v="The Fault in Our Stars"/>
    <x v="1258"/>
    <x v="1468"/>
    <n v="8000"/>
    <n v="10565"/>
    <n v="131"/>
    <n v="93000"/>
    <x v="24"/>
    <n v="326"/>
    <n v="133"/>
    <n v="124868837"/>
    <n v="12000000"/>
    <x v="2436"/>
    <s v="Color"/>
    <x v="1"/>
    <s v="English"/>
    <x v="1"/>
    <x v="1"/>
    <s v="English"/>
    <n v="112868837"/>
    <n v="9.4057364166666666"/>
    <s v="131-150 minutes"/>
    <n v="9.4057364166666666"/>
    <x v="1"/>
    <n v="1"/>
  </r>
  <r>
    <s v="The Fifth Element"/>
    <x v="474"/>
    <x v="233"/>
    <n v="14000"/>
    <n v="39319"/>
    <n v="0"/>
    <n v="18000"/>
    <x v="18"/>
    <n v="173"/>
    <n v="126"/>
    <n v="63540020"/>
    <n v="93000000"/>
    <x v="105"/>
    <s v="Color"/>
    <x v="5"/>
    <s v="English"/>
    <x v="8"/>
    <x v="1"/>
    <s v="English"/>
    <n v="-29459980"/>
    <n v="-0.31677397849462363"/>
    <s v="111-130 minutes"/>
    <n v="-0.31677397849462363"/>
    <x v="2"/>
    <n v="0"/>
  </r>
  <r>
    <s v="The Fifth Estate"/>
    <x v="226"/>
    <x v="626"/>
    <n v="19000"/>
    <n v="36337"/>
    <n v="386"/>
    <n v="11000"/>
    <x v="21"/>
    <n v="224"/>
    <n v="128"/>
    <n v="3254172"/>
    <n v="28000000"/>
    <x v="1012"/>
    <s v="Color"/>
    <x v="6"/>
    <s v="English"/>
    <x v="1"/>
    <x v="0"/>
    <s v="English"/>
    <n v="-24745828"/>
    <n v="-0.88377957142857144"/>
    <s v="111-130 minutes"/>
    <n v="-0.88377957142857144"/>
    <x v="1"/>
    <n v="0"/>
  </r>
  <r>
    <s v="The Fighter"/>
    <x v="36"/>
    <x v="179"/>
    <n v="23000"/>
    <n v="23811"/>
    <n v="737"/>
    <n v="36000"/>
    <x v="25"/>
    <n v="410"/>
    <n v="116"/>
    <n v="93571803"/>
    <n v="25000000"/>
    <x v="2437"/>
    <s v="Color"/>
    <x v="6"/>
    <s v="English"/>
    <x v="1"/>
    <x v="0"/>
    <s v="English"/>
    <n v="68571803"/>
    <n v="2.7428721199999999"/>
    <s v="111-130 minutes"/>
    <n v="2.7428721199999999"/>
    <x v="1"/>
    <n v="1"/>
  </r>
  <r>
    <s v="The Final Destination"/>
    <x v="1269"/>
    <x v="439"/>
    <n v="164000"/>
    <n v="303717"/>
    <n v="160"/>
    <n v="0"/>
    <x v="41"/>
    <n v="221"/>
    <n v="82"/>
    <n v="66466372"/>
    <n v="40000000"/>
    <x v="2438"/>
    <s v="Color"/>
    <x v="0"/>
    <s v="English"/>
    <x v="1"/>
    <x v="0"/>
    <s v="English"/>
    <n v="26466372"/>
    <n v="0.66165929999999995"/>
    <s v="&lt;90 minutes"/>
    <n v="0.66165929999999995"/>
    <x v="1"/>
    <n v="1"/>
  </r>
  <r>
    <s v="The Firm"/>
    <x v="67"/>
    <x v="1156"/>
    <n v="10000"/>
    <n v="14244"/>
    <n v="521"/>
    <n v="0"/>
    <x v="9"/>
    <n v="56"/>
    <n v="154"/>
    <n v="158348400"/>
    <n v="42000000"/>
    <x v="2439"/>
    <s v="Color"/>
    <x v="1"/>
    <s v="English"/>
    <x v="1"/>
    <x v="0"/>
    <s v="English"/>
    <n v="116348400"/>
    <n v="2.7702"/>
    <s v="&gt;150 minutes"/>
    <n v="2.7702"/>
    <x v="1"/>
    <n v="1"/>
  </r>
  <r>
    <s v="The First Wives Club"/>
    <x v="768"/>
    <x v="337"/>
    <n v="944"/>
    <n v="3143"/>
    <n v="37"/>
    <n v="0"/>
    <x v="21"/>
    <n v="50"/>
    <n v="103"/>
    <n v="105444419"/>
    <n v="26000000"/>
    <x v="2440"/>
    <s v="Color"/>
    <x v="2"/>
    <s v="English"/>
    <x v="1"/>
    <x v="3"/>
    <s v="English"/>
    <n v="79444419"/>
    <n v="3.0555545769230772"/>
    <s v="90-110 minutes"/>
    <n v="3.0555545769230767"/>
    <x v="1"/>
    <n v="1"/>
  </r>
  <r>
    <s v="The Fisher King"/>
    <x v="213"/>
    <x v="375"/>
    <n v="12000"/>
    <n v="12947"/>
    <n v="0"/>
    <n v="12000"/>
    <x v="7"/>
    <n v="84"/>
    <n v="137"/>
    <n v="41895491"/>
    <n v="24000000"/>
    <x v="2441"/>
    <s v="Color"/>
    <x v="2"/>
    <s v="English"/>
    <x v="1"/>
    <x v="0"/>
    <s v="English"/>
    <n v="17895491"/>
    <n v="0.7456454583333334"/>
    <s v="131-150 minutes"/>
    <n v="0.74564545833333329"/>
    <x v="1"/>
    <n v="1"/>
  </r>
  <r>
    <s v="The Five-Year Engagement"/>
    <x v="1100"/>
    <x v="722"/>
    <n v="2000"/>
    <n v="3479"/>
    <n v="89"/>
    <n v="11000"/>
    <x v="21"/>
    <n v="232"/>
    <n v="131"/>
    <n v="28644770"/>
    <n v="30000000"/>
    <x v="2372"/>
    <s v="Color"/>
    <x v="2"/>
    <s v="English"/>
    <x v="1"/>
    <x v="0"/>
    <s v="English"/>
    <n v="-1355230"/>
    <n v="-4.5174333333333316E-2"/>
    <s v="131-150 minutes"/>
    <n v="-4.517433333333333E-2"/>
    <x v="1"/>
    <n v="0"/>
  </r>
  <r>
    <s v="The Flintstones"/>
    <x v="770"/>
    <x v="226"/>
    <n v="924"/>
    <n v="3244"/>
    <n v="32"/>
    <n v="0"/>
    <x v="3"/>
    <n v="35"/>
    <n v="91"/>
    <n v="130512915"/>
    <n v="45000000"/>
    <x v="2442"/>
    <s v="Color"/>
    <x v="2"/>
    <s v="English"/>
    <x v="1"/>
    <x v="3"/>
    <s v="English"/>
    <n v="85512915"/>
    <n v="1.9002870000000001"/>
    <s v="90-110 minutes"/>
    <n v="1.9002870000000001"/>
    <x v="1"/>
    <n v="1"/>
  </r>
  <r>
    <s v="The Flintstones in Viva Rock Vegas"/>
    <x v="389"/>
    <x v="226"/>
    <n v="1000"/>
    <n v="6299"/>
    <n v="32"/>
    <n v="500"/>
    <x v="49"/>
    <n v="57"/>
    <n v="90"/>
    <n v="35231365"/>
    <n v="60000000"/>
    <x v="2443"/>
    <s v="Color"/>
    <x v="2"/>
    <s v="English"/>
    <x v="1"/>
    <x v="3"/>
    <s v="English"/>
    <n v="-24768635"/>
    <n v="-0.41281058333333331"/>
    <s v="90-110 minutes"/>
    <n v="-0.41281058333333331"/>
    <x v="2"/>
    <n v="0"/>
  </r>
  <r>
    <s v="The Flowers of War"/>
    <x v="36"/>
    <x v="532"/>
    <n v="23000"/>
    <n v="23240"/>
    <n v="611"/>
    <n v="13000"/>
    <x v="7"/>
    <n v="136"/>
    <n v="146"/>
    <n v="9213"/>
    <n v="94000000"/>
    <x v="2444"/>
    <s v="Color"/>
    <x v="1"/>
    <s v="Mandarin"/>
    <x v="3"/>
    <x v="0"/>
    <s v="Other language"/>
    <n v="-93990787"/>
    <n v="-0.99990198936170216"/>
    <s v="131-150 minutes"/>
    <n v="-0.99990198936170216"/>
    <x v="2"/>
    <n v="0"/>
  </r>
  <r>
    <s v="The Fog"/>
    <x v="280"/>
    <x v="320"/>
    <n v="2000"/>
    <n v="4877"/>
    <n v="0"/>
    <n v="7000"/>
    <x v="9"/>
    <n v="212"/>
    <n v="89"/>
    <n v="21378000"/>
    <n v="1000000"/>
    <x v="2445"/>
    <s v="Color"/>
    <x v="7"/>
    <s v="English"/>
    <x v="1"/>
    <x v="0"/>
    <s v="English"/>
    <n v="20378000"/>
    <n v="20.378"/>
    <s v="&lt;90 minutes"/>
    <n v="20.378"/>
    <x v="0"/>
    <n v="1"/>
  </r>
  <r>
    <s v="The Forbidden Kingdom"/>
    <x v="447"/>
    <x v="1086"/>
    <n v="5000"/>
    <n v="7247"/>
    <n v="50"/>
    <n v="0"/>
    <x v="0"/>
    <n v="206"/>
    <n v="104"/>
    <n v="25040293"/>
    <n v="55000000"/>
    <x v="1982"/>
    <s v="Color"/>
    <x v="5"/>
    <s v="English"/>
    <x v="1"/>
    <x v="1"/>
    <s v="English"/>
    <n v="-29959707"/>
    <n v="-0.54472194545454544"/>
    <s v="90-110 minutes"/>
    <n v="-0.54472194545454544"/>
    <x v="2"/>
    <n v="0"/>
  </r>
  <r>
    <s v="The Forsaken"/>
    <x v="1270"/>
    <x v="1469"/>
    <n v="847"/>
    <n v="3004"/>
    <n v="23"/>
    <n v="327"/>
    <x v="13"/>
    <n v="56"/>
    <n v="90"/>
    <n v="6755271"/>
    <n v="5000000"/>
    <x v="2446"/>
    <s v="Color"/>
    <x v="0"/>
    <s v="English"/>
    <x v="1"/>
    <x v="0"/>
    <s v="English"/>
    <n v="1755271"/>
    <n v="0.35105420000000009"/>
    <s v="90-110 minutes"/>
    <n v="0.35105419999999998"/>
    <x v="0"/>
    <n v="0"/>
  </r>
  <r>
    <s v="The Fountain"/>
    <x v="391"/>
    <x v="332"/>
    <n v="20000"/>
    <n v="24640"/>
    <n v="0"/>
    <n v="23000"/>
    <x v="40"/>
    <n v="274"/>
    <n v="96"/>
    <n v="10139254"/>
    <n v="35000000"/>
    <x v="672"/>
    <s v="Color"/>
    <x v="1"/>
    <s v="English"/>
    <x v="1"/>
    <x v="1"/>
    <s v="English"/>
    <n v="-24860746"/>
    <n v="-0.71030702857142858"/>
    <s v="90-110 minutes"/>
    <n v="-0.71030702857142858"/>
    <x v="1"/>
    <n v="0"/>
  </r>
  <r>
    <s v="The Four Feathers"/>
    <x v="246"/>
    <x v="656"/>
    <n v="3000"/>
    <n v="3142"/>
    <n v="159"/>
    <n v="0"/>
    <x v="27"/>
    <n v="105"/>
    <n v="125"/>
    <n v="18306166"/>
    <n v="35000000"/>
    <x v="901"/>
    <s v="Color"/>
    <x v="3"/>
    <s v="English"/>
    <x v="4"/>
    <x v="1"/>
    <s v="English"/>
    <n v="-16693834"/>
    <n v="-0.47696668571428569"/>
    <s v="111-130 minutes"/>
    <n v="-0.47696668571428569"/>
    <x v="1"/>
    <n v="0"/>
  </r>
  <r>
    <s v="The Fourth Kind"/>
    <x v="474"/>
    <x v="1470"/>
    <n v="14000"/>
    <n v="15251"/>
    <n v="58"/>
    <n v="15000"/>
    <x v="11"/>
    <n v="183"/>
    <n v="98"/>
    <n v="25464480"/>
    <n v="10000000"/>
    <x v="139"/>
    <s v="Color"/>
    <x v="9"/>
    <s v="English"/>
    <x v="1"/>
    <x v="1"/>
    <s v="English"/>
    <n v="15464480"/>
    <n v="1.5464479999999998"/>
    <s v="90-110 minutes"/>
    <n v="1.546448"/>
    <x v="1"/>
    <n v="1"/>
  </r>
  <r>
    <s v="The FP"/>
    <x v="1187"/>
    <x v="1471"/>
    <n v="968"/>
    <n v="2046"/>
    <n v="32"/>
    <n v="0"/>
    <x v="5"/>
    <n v="66"/>
    <n v="82"/>
    <n v="40557"/>
    <n v="60000"/>
    <x v="2447"/>
    <s v="Color"/>
    <x v="2"/>
    <s v="English"/>
    <x v="1"/>
    <x v="0"/>
    <s v="English"/>
    <n v="-19443"/>
    <n v="-0.32404999999999995"/>
    <s v="&lt;90 minutes"/>
    <n v="-0.32405"/>
    <x v="0"/>
    <n v="0"/>
  </r>
  <r>
    <s v="The Fugitive"/>
    <x v="44"/>
    <x v="446"/>
    <n v="11000"/>
    <n v="13357"/>
    <n v="99"/>
    <n v="0"/>
    <x v="24"/>
    <n v="119"/>
    <n v="130"/>
    <n v="183875760"/>
    <n v="44000000"/>
    <x v="701"/>
    <s v="Color"/>
    <x v="5"/>
    <s v="English"/>
    <x v="1"/>
    <x v="1"/>
    <s v="English"/>
    <n v="139875760"/>
    <n v="3.1789945454545459"/>
    <s v="111-130 minutes"/>
    <n v="3.1789945454545454"/>
    <x v="1"/>
    <n v="1"/>
  </r>
  <r>
    <s v="The Full Monty"/>
    <x v="298"/>
    <x v="1015"/>
    <n v="1000"/>
    <n v="2323"/>
    <n v="11"/>
    <n v="0"/>
    <x v="2"/>
    <n v="122"/>
    <n v="91"/>
    <n v="45857453"/>
    <n v="3500000"/>
    <x v="2448"/>
    <s v="Color"/>
    <x v="2"/>
    <s v="English"/>
    <x v="4"/>
    <x v="0"/>
    <s v="English"/>
    <n v="42357453"/>
    <n v="12.102129428571429"/>
    <s v="90-110 minutes"/>
    <n v="12.102129428571429"/>
    <x v="0"/>
    <n v="1"/>
  </r>
  <r>
    <s v="The Funeral"/>
    <x v="1271"/>
    <x v="1472"/>
    <n v="812"/>
    <n v="3337"/>
    <n v="220"/>
    <n v="344"/>
    <x v="0"/>
    <n v="48"/>
    <n v="99"/>
    <n v="1227324"/>
    <n v="12500000"/>
    <x v="2449"/>
    <s v="Color"/>
    <x v="4"/>
    <s v="English"/>
    <x v="1"/>
    <x v="0"/>
    <s v="English"/>
    <n v="-11272676"/>
    <n v="-0.90181407999999996"/>
    <s v="90-110 minutes"/>
    <n v="-0.90181407999999996"/>
    <x v="1"/>
    <n v="0"/>
  </r>
  <r>
    <s v="The Gallows"/>
    <x v="1272"/>
    <x v="1473"/>
    <n v="220"/>
    <n v="276"/>
    <n v="3"/>
    <n v="0"/>
    <x v="36"/>
    <n v="159"/>
    <n v="81"/>
    <n v="22757819"/>
    <n v="100000"/>
    <x v="2450"/>
    <s v="Color"/>
    <x v="0"/>
    <s v="English"/>
    <x v="1"/>
    <x v="0"/>
    <s v="English"/>
    <n v="22657819"/>
    <n v="226.57819000000001"/>
    <s v="&lt;90 minutes"/>
    <n v="226.57819000000001"/>
    <x v="0"/>
    <n v="1"/>
  </r>
  <r>
    <s v="The Gambler"/>
    <x v="379"/>
    <x v="1237"/>
    <n v="3000"/>
    <n v="3784"/>
    <n v="81"/>
    <n v="0"/>
    <x v="10"/>
    <n v="175"/>
    <n v="111"/>
    <n v="33631221"/>
    <n v="25000000"/>
    <x v="2451"/>
    <s v="Color"/>
    <x v="4"/>
    <s v="English"/>
    <x v="1"/>
    <x v="0"/>
    <s v="English"/>
    <n v="8631221"/>
    <n v="0.34524884"/>
    <s v="111-130 minutes"/>
    <n v="0.34524884"/>
    <x v="1"/>
    <n v="0"/>
  </r>
  <r>
    <s v="The Game"/>
    <x v="1273"/>
    <x v="152"/>
    <n v="495"/>
    <n v="1397"/>
    <n v="21000"/>
    <n v="25000"/>
    <x v="24"/>
    <n v="157"/>
    <n v="129"/>
    <n v="48265581"/>
    <n v="50000000"/>
    <x v="2452"/>
    <s v="Color"/>
    <x v="1"/>
    <s v="English"/>
    <x v="1"/>
    <x v="0"/>
    <s v="English"/>
    <n v="-1734419"/>
    <n v="-3.4688379999999963E-2"/>
    <s v="111-130 minutes"/>
    <n v="-3.4688379999999998E-2"/>
    <x v="1"/>
    <n v="0"/>
  </r>
  <r>
    <s v="The Game of Their Lives"/>
    <x v="39"/>
    <x v="1474"/>
    <n v="18000"/>
    <n v="20354"/>
    <n v="25"/>
    <n v="445"/>
    <x v="21"/>
    <n v="21"/>
    <n v="101"/>
    <n v="375474"/>
    <n v="20000000"/>
    <x v="2453"/>
    <s v="Color"/>
    <x v="1"/>
    <s v="English"/>
    <x v="1"/>
    <x v="3"/>
    <s v="English"/>
    <n v="-19624526"/>
    <n v="-0.9812263"/>
    <s v="90-110 minutes"/>
    <n v="-0.9812263"/>
    <x v="1"/>
    <n v="0"/>
  </r>
  <r>
    <s v="The Game Plan"/>
    <x v="260"/>
    <x v="1169"/>
    <n v="12000"/>
    <n v="15170"/>
    <n v="99"/>
    <n v="0"/>
    <x v="21"/>
    <n v="112"/>
    <n v="110"/>
    <n v="90636983"/>
    <n v="22000000"/>
    <x v="1545"/>
    <s v="Color"/>
    <x v="2"/>
    <s v="English"/>
    <x v="1"/>
    <x v="3"/>
    <s v="English"/>
    <n v="68636983"/>
    <n v="3.1198628636363637"/>
    <s v="90-110 minutes"/>
    <n v="3.1198628636363637"/>
    <x v="1"/>
    <n v="1"/>
  </r>
  <r>
    <s v="The General's Daughter"/>
    <x v="1274"/>
    <x v="494"/>
    <n v="577"/>
    <n v="2321"/>
    <n v="165"/>
    <n v="885"/>
    <x v="26"/>
    <n v="113"/>
    <n v="116"/>
    <n v="102678089"/>
    <n v="95000000"/>
    <x v="2454"/>
    <s v="Color"/>
    <x v="1"/>
    <s v="English"/>
    <x v="1"/>
    <x v="0"/>
    <s v="English"/>
    <n v="7678089"/>
    <n v="8.082198947368413E-2"/>
    <s v="111-130 minutes"/>
    <n v="8.0821989473684214E-2"/>
    <x v="2"/>
    <n v="0"/>
  </r>
  <r>
    <s v="The Ghastly Love of Johnny X"/>
    <x v="1275"/>
    <x v="1475"/>
    <n v="416"/>
    <n v="1611"/>
    <n v="5"/>
    <n v="655"/>
    <x v="34"/>
    <n v="94"/>
    <n v="106"/>
    <n v="2436"/>
    <n v="2000000"/>
    <x v="2455"/>
    <s v="Black and White"/>
    <x v="2"/>
    <s v="English"/>
    <x v="1"/>
    <x v="4"/>
    <s v="English"/>
    <n v="-1997564"/>
    <n v="-0.99878199999999995"/>
    <s v="90-110 minutes"/>
    <n v="-0.99878199999999995"/>
    <x v="0"/>
    <n v="0"/>
  </r>
  <r>
    <s v="The Ghost and the Darkness"/>
    <x v="298"/>
    <x v="90"/>
    <n v="1000"/>
    <n v="1752"/>
    <n v="81"/>
    <n v="0"/>
    <x v="9"/>
    <n v="62"/>
    <n v="110"/>
    <n v="38553833"/>
    <n v="55000000"/>
    <x v="2456"/>
    <s v="Color"/>
    <x v="3"/>
    <s v="English"/>
    <x v="1"/>
    <x v="0"/>
    <s v="English"/>
    <n v="-16446167"/>
    <n v="-0.29902121818181815"/>
    <s v="90-110 minutes"/>
    <n v="-0.2990212181818182"/>
    <x v="2"/>
    <n v="0"/>
  </r>
  <r>
    <s v="The Ghost Writer"/>
    <x v="788"/>
    <x v="1135"/>
    <n v="854"/>
    <n v="2507"/>
    <n v="2000"/>
    <n v="15000"/>
    <x v="2"/>
    <n v="343"/>
    <n v="128"/>
    <n v="15523168"/>
    <n v="45000000"/>
    <x v="2457"/>
    <s v="Color"/>
    <x v="9"/>
    <s v="English"/>
    <x v="8"/>
    <x v="1"/>
    <s v="English"/>
    <n v="-29476832"/>
    <n v="-0.65504071111111117"/>
    <s v="111-130 minutes"/>
    <n v="-0.65504071111111106"/>
    <x v="1"/>
    <n v="0"/>
  </r>
  <r>
    <s v="The Gift"/>
    <x v="866"/>
    <x v="1476"/>
    <n v="1000"/>
    <n v="3215"/>
    <n v="0"/>
    <n v="15000"/>
    <x v="19"/>
    <n v="297"/>
    <n v="108"/>
    <n v="43771291"/>
    <n v="5000000"/>
    <x v="2458"/>
    <s v="Color"/>
    <x v="9"/>
    <s v="English"/>
    <x v="1"/>
    <x v="0"/>
    <s v="English"/>
    <n v="38771291"/>
    <n v="7.7542582000000007"/>
    <s v="90-110 minutes"/>
    <n v="7.7542581999999998"/>
    <x v="0"/>
    <n v="1"/>
  </r>
  <r>
    <s v="The Girl Next Door"/>
    <x v="1276"/>
    <x v="988"/>
    <n v="355"/>
    <n v="911"/>
    <n v="42"/>
    <n v="0"/>
    <x v="9"/>
    <n v="126"/>
    <n v="110"/>
    <n v="14589444"/>
    <n v="25000000"/>
    <x v="2459"/>
    <s v="Color"/>
    <x v="2"/>
    <s v="English"/>
    <x v="1"/>
    <x v="0"/>
    <s v="English"/>
    <n v="-10410556"/>
    <n v="-0.41642224000000005"/>
    <s v="90-110 minutes"/>
    <n v="-0.41642224"/>
    <x v="1"/>
    <n v="0"/>
  </r>
  <r>
    <s v="The Girl with the Dragon Tattoo"/>
    <x v="62"/>
    <x v="152"/>
    <n v="18000"/>
    <n v="20388"/>
    <n v="21000"/>
    <n v="54000"/>
    <x v="24"/>
    <n v="517"/>
    <n v="158"/>
    <n v="102515793"/>
    <n v="90000000"/>
    <x v="2460"/>
    <s v="Color"/>
    <x v="4"/>
    <s v="English"/>
    <x v="1"/>
    <x v="0"/>
    <s v="English"/>
    <n v="12515793"/>
    <n v="0.13906436666666666"/>
    <s v="&gt;150 minutes"/>
    <n v="0.13906436666666666"/>
    <x v="2"/>
    <n v="0"/>
  </r>
  <r>
    <s v="The Giver"/>
    <x v="213"/>
    <x v="431"/>
    <n v="12000"/>
    <n v="36064"/>
    <n v="176"/>
    <n v="58000"/>
    <x v="27"/>
    <n v="198"/>
    <n v="97"/>
    <n v="45089048"/>
    <n v="25000000"/>
    <x v="2461"/>
    <s v="Black and White"/>
    <x v="1"/>
    <s v="English"/>
    <x v="28"/>
    <x v="1"/>
    <s v="English"/>
    <n v="20089048"/>
    <n v="0.80356191999999993"/>
    <s v="90-110 minutes"/>
    <n v="0.80356192000000004"/>
    <x v="1"/>
    <n v="1"/>
  </r>
  <r>
    <s v="The Glass House"/>
    <x v="1108"/>
    <x v="1477"/>
    <n v="962"/>
    <n v="4239"/>
    <n v="12"/>
    <n v="804"/>
    <x v="16"/>
    <n v="95"/>
    <n v="106"/>
    <n v="17951431"/>
    <n v="30000000"/>
    <x v="2462"/>
    <s v="Color"/>
    <x v="4"/>
    <s v="English"/>
    <x v="1"/>
    <x v="1"/>
    <s v="English"/>
    <n v="-12048569"/>
    <n v="-0.40161896666666663"/>
    <s v="90-110 minutes"/>
    <n v="-0.40161896666666669"/>
    <x v="1"/>
    <n v="0"/>
  </r>
  <r>
    <s v="The Glimmer Man"/>
    <x v="510"/>
    <x v="1478"/>
    <n v="2000"/>
    <n v="3855"/>
    <n v="29"/>
    <n v="451"/>
    <x v="13"/>
    <n v="39"/>
    <n v="91"/>
    <n v="20400913"/>
    <n v="45000000"/>
    <x v="2463"/>
    <s v="Color"/>
    <x v="5"/>
    <s v="English"/>
    <x v="1"/>
    <x v="0"/>
    <s v="English"/>
    <n v="-24599087"/>
    <n v="-0.5466463777777778"/>
    <s v="90-110 minutes"/>
    <n v="-0.5466463777777778"/>
    <x v="1"/>
    <n v="0"/>
  </r>
  <r>
    <s v="The Godfather"/>
    <x v="54"/>
    <x v="219"/>
    <n v="14000"/>
    <n v="28122"/>
    <n v="0"/>
    <n v="43000"/>
    <x v="71"/>
    <n v="208"/>
    <n v="175"/>
    <n v="134821952"/>
    <n v="6000000"/>
    <x v="2464"/>
    <s v="Color"/>
    <x v="4"/>
    <s v="English"/>
    <x v="1"/>
    <x v="0"/>
    <s v="English"/>
    <n v="128821952"/>
    <n v="21.470325333333335"/>
    <s v="&gt;150 minutes"/>
    <n v="21.470325333333335"/>
    <x v="0"/>
    <n v="1"/>
  </r>
  <r>
    <s v="The Godfather: Part II"/>
    <x v="10"/>
    <x v="219"/>
    <n v="22000"/>
    <n v="39960"/>
    <n v="0"/>
    <n v="14000"/>
    <x v="70"/>
    <n v="149"/>
    <n v="220"/>
    <n v="57300000"/>
    <n v="13000000"/>
    <x v="2465"/>
    <s v="Color"/>
    <x v="4"/>
    <s v="English"/>
    <x v="1"/>
    <x v="0"/>
    <s v="English"/>
    <n v="44300000"/>
    <n v="3.407692307692308"/>
    <s v="&gt;150 minutes"/>
    <n v="3.4076923076923076"/>
    <x v="1"/>
    <n v="1"/>
  </r>
  <r>
    <s v="The Godfather: Part III"/>
    <x v="54"/>
    <x v="219"/>
    <n v="14000"/>
    <n v="16949"/>
    <n v="0"/>
    <n v="0"/>
    <x v="7"/>
    <n v="110"/>
    <n v="170"/>
    <n v="66676062"/>
    <n v="54000000"/>
    <x v="2466"/>
    <s v="Color"/>
    <x v="4"/>
    <s v="English"/>
    <x v="1"/>
    <x v="0"/>
    <s v="English"/>
    <n v="12676062"/>
    <n v="0.23474188888888881"/>
    <s v="&gt;150 minutes"/>
    <n v="0.23474188888888889"/>
    <x v="2"/>
    <n v="0"/>
  </r>
  <r>
    <s v="The Golden Child"/>
    <x v="34"/>
    <x v="99"/>
    <n v="400"/>
    <n v="1044"/>
    <n v="23"/>
    <n v="0"/>
    <x v="11"/>
    <n v="29"/>
    <n v="94"/>
    <n v="79817937"/>
    <n v="25000000"/>
    <x v="2467"/>
    <s v="Color"/>
    <x v="5"/>
    <s v="English"/>
    <x v="1"/>
    <x v="1"/>
    <s v="English"/>
    <n v="54817937"/>
    <n v="2.1927174800000002"/>
    <s v="90-110 minutes"/>
    <n v="2.1927174800000002"/>
    <x v="1"/>
    <n v="1"/>
  </r>
  <r>
    <s v="The Golden Compass"/>
    <x v="373"/>
    <x v="60"/>
    <n v="16000"/>
    <n v="24106"/>
    <n v="129"/>
    <n v="0"/>
    <x v="8"/>
    <n v="251"/>
    <n v="113"/>
    <n v="70083519"/>
    <n v="180000000"/>
    <x v="87"/>
    <s v="Color"/>
    <x v="3"/>
    <s v="English"/>
    <x v="1"/>
    <x v="1"/>
    <s v="English"/>
    <n v="-109916481"/>
    <n v="-0.61064711666666671"/>
    <s v="111-130 minutes"/>
    <n v="-0.61064711666666671"/>
    <x v="2"/>
    <n v="0"/>
  </r>
  <r>
    <s v="The Good German"/>
    <x v="977"/>
    <x v="501"/>
    <n v="845"/>
    <n v="2355"/>
    <n v="0"/>
    <n v="559"/>
    <x v="8"/>
    <n v="183"/>
    <n v="105"/>
    <n v="1304837"/>
    <n v="32000000"/>
    <x v="2468"/>
    <s v="Black and White"/>
    <x v="1"/>
    <s v="English"/>
    <x v="1"/>
    <x v="0"/>
    <s v="English"/>
    <n v="-30695163"/>
    <n v="-0.95922384375000003"/>
    <s v="90-110 minutes"/>
    <n v="-0.95922384375000003"/>
    <x v="1"/>
    <n v="0"/>
  </r>
  <r>
    <s v="The Good Girl"/>
    <x v="350"/>
    <x v="147"/>
    <n v="15000"/>
    <n v="27646"/>
    <n v="44"/>
    <n v="938"/>
    <x v="27"/>
    <n v="107"/>
    <n v="93"/>
    <n v="14015786"/>
    <n v="5000000"/>
    <x v="2469"/>
    <s v="Color"/>
    <x v="1"/>
    <s v="English"/>
    <x v="1"/>
    <x v="0"/>
    <s v="English"/>
    <n v="9015786"/>
    <n v="1.8031571999999998"/>
    <s v="90-110 minutes"/>
    <n v="1.8031572"/>
    <x v="0"/>
    <n v="1"/>
  </r>
  <r>
    <s v="The Good Guy"/>
    <x v="1277"/>
    <x v="1479"/>
    <n v="806"/>
    <n v="3124"/>
    <n v="0"/>
    <n v="1000"/>
    <x v="11"/>
    <n v="22"/>
    <n v="90"/>
    <n v="100503"/>
    <n v="8000000"/>
    <x v="2470"/>
    <s v="Color"/>
    <x v="2"/>
    <s v="English"/>
    <x v="1"/>
    <x v="0"/>
    <s v="English"/>
    <n v="-7899497"/>
    <n v="-0.98743712500000003"/>
    <s v="90-110 minutes"/>
    <n v="-0.98743712500000003"/>
    <x v="0"/>
    <n v="0"/>
  </r>
  <r>
    <s v="The Good Heart"/>
    <x v="1278"/>
    <x v="1480"/>
    <n v="117"/>
    <n v="298"/>
    <n v="29"/>
    <n v="0"/>
    <x v="31"/>
    <n v="61"/>
    <n v="99"/>
    <n v="19959"/>
    <n v="3800000"/>
    <x v="1028"/>
    <s v="Color"/>
    <x v="1"/>
    <s v="English"/>
    <x v="37"/>
    <x v="0"/>
    <s v="English"/>
    <n v="-3780041"/>
    <n v="-0.99474763157894741"/>
    <s v="90-110 minutes"/>
    <n v="-0.99474763157894741"/>
    <x v="0"/>
    <n v="0"/>
  </r>
  <r>
    <s v="The Good Night"/>
    <x v="1257"/>
    <x v="1481"/>
    <n v="1000"/>
    <n v="1245"/>
    <n v="17"/>
    <n v="445"/>
    <x v="11"/>
    <n v="50"/>
    <n v="93"/>
    <n v="20380"/>
    <n v="15000000"/>
    <x v="2471"/>
    <s v="Color"/>
    <x v="2"/>
    <s v="English"/>
    <x v="1"/>
    <x v="0"/>
    <s v="English"/>
    <n v="-14979620"/>
    <n v="-0.99864133333333338"/>
    <s v="90-110 minutes"/>
    <n v="-0.99864133333333338"/>
    <x v="1"/>
    <n v="0"/>
  </r>
  <r>
    <s v="The Good Thief"/>
    <x v="1279"/>
    <x v="884"/>
    <n v="2000"/>
    <n v="2759"/>
    <n v="277"/>
    <n v="287"/>
    <x v="0"/>
    <n v="105"/>
    <n v="109"/>
    <n v="3517797"/>
    <n v="25000000"/>
    <x v="2472"/>
    <s v="Color"/>
    <x v="5"/>
    <s v="English"/>
    <x v="8"/>
    <x v="0"/>
    <s v="English"/>
    <n v="-21482203"/>
    <n v="-0.85928811999999999"/>
    <s v="90-110 minutes"/>
    <n v="-0.85928811999999999"/>
    <x v="1"/>
    <n v="0"/>
  </r>
  <r>
    <s v="The Good, the Bad and the Ugly"/>
    <x v="68"/>
    <x v="69"/>
    <n v="16000"/>
    <n v="16089"/>
    <n v="0"/>
    <n v="20000"/>
    <x v="67"/>
    <n v="181"/>
    <n v="142"/>
    <n v="6100000"/>
    <n v="1200000"/>
    <x v="2473"/>
    <s v="Color"/>
    <x v="16"/>
    <s v="Italian"/>
    <x v="9"/>
    <x v="6"/>
    <s v="Other language"/>
    <n v="4900000"/>
    <n v="4.083333333333333"/>
    <s v="131-150 minutes"/>
    <n v="4.083333333333333"/>
    <x v="0"/>
    <n v="1"/>
  </r>
  <r>
    <s v="The Good, the Bad, the Weird"/>
    <x v="1280"/>
    <x v="1482"/>
    <n v="398"/>
    <n v="569"/>
    <n v="419"/>
    <n v="0"/>
    <x v="40"/>
    <n v="152"/>
    <n v="135"/>
    <n v="128486"/>
    <n v="10000000"/>
    <x v="2474"/>
    <s v="Color"/>
    <x v="5"/>
    <s v="Korean"/>
    <x v="29"/>
    <x v="0"/>
    <s v="Other language"/>
    <n v="-9871514"/>
    <n v="-0.98715140000000001"/>
    <s v="131-150 minutes"/>
    <n v="-0.98715140000000001"/>
    <x v="1"/>
    <n v="0"/>
  </r>
  <r>
    <s v="The Grace Card"/>
    <x v="1281"/>
    <x v="1483"/>
    <n v="77000"/>
    <n v="77046"/>
    <n v="0"/>
    <n v="0"/>
    <x v="4"/>
    <n v="25"/>
    <n v="101"/>
    <n v="2428241"/>
    <n v="200000"/>
    <x v="2475"/>
    <s v="Color"/>
    <x v="1"/>
    <s v="English"/>
    <x v="1"/>
    <x v="1"/>
    <s v="English"/>
    <n v="2228241"/>
    <n v="11.141204999999999"/>
    <s v="90-110 minutes"/>
    <n v="11.141204999999999"/>
    <x v="0"/>
    <n v="1"/>
  </r>
  <r>
    <s v="The Grand Budapest Hotel"/>
    <x v="365"/>
    <x v="365"/>
    <n v="13000"/>
    <n v="15082"/>
    <n v="0"/>
    <n v="149000"/>
    <x v="6"/>
    <n v="536"/>
    <n v="99"/>
    <n v="59073773"/>
    <n v="25000000"/>
    <x v="2476"/>
    <s v="Color"/>
    <x v="3"/>
    <s v="English"/>
    <x v="1"/>
    <x v="0"/>
    <s v="English"/>
    <n v="34073773"/>
    <n v="1.3629509199999998"/>
    <s v="90-110 minutes"/>
    <n v="1.3629509200000001"/>
    <x v="1"/>
    <n v="1"/>
  </r>
  <r>
    <s v="The Grandmaster"/>
    <x v="1282"/>
    <x v="22"/>
    <n v="643"/>
    <n v="943"/>
    <n v="0"/>
    <n v="13000"/>
    <x v="27"/>
    <n v="273"/>
    <n v="122"/>
    <n v="6594136"/>
    <n v="38600000"/>
    <x v="2477"/>
    <s v="Color"/>
    <x v="5"/>
    <s v="Mandarin"/>
    <x v="5"/>
    <x v="1"/>
    <s v="Other language"/>
    <n v="-32005864"/>
    <n v="-0.82916746113989637"/>
    <s v="111-130 minutes"/>
    <n v="-0.82916746113989637"/>
    <x v="1"/>
    <n v="0"/>
  </r>
  <r>
    <s v="The Great Beauty"/>
    <x v="1283"/>
    <x v="1484"/>
    <n v="211"/>
    <n v="456"/>
    <n v="667"/>
    <n v="29000"/>
    <x v="18"/>
    <n v="280"/>
    <n v="172"/>
    <n v="2835886"/>
    <n v="9200000"/>
    <x v="2478"/>
    <s v="Color"/>
    <x v="1"/>
    <s v="Italian"/>
    <x v="9"/>
    <x v="4"/>
    <s v="Other language"/>
    <n v="-6364114"/>
    <n v="-0.69175152173913046"/>
    <s v="&gt;150 minutes"/>
    <n v="-0.69175152173913046"/>
    <x v="1"/>
    <n v="0"/>
  </r>
  <r>
    <s v="The Great Debaters"/>
    <x v="15"/>
    <x v="216"/>
    <n v="18000"/>
    <n v="22745"/>
    <n v="18000"/>
    <n v="0"/>
    <x v="7"/>
    <n v="112"/>
    <n v="126"/>
    <n v="30226144"/>
    <n v="15000000"/>
    <x v="2479"/>
    <s v="Color"/>
    <x v="6"/>
    <s v="English"/>
    <x v="1"/>
    <x v="1"/>
    <s v="English"/>
    <n v="15226144"/>
    <n v="1.0150762666666666"/>
    <s v="111-130 minutes"/>
    <n v="1.0150762666666666"/>
    <x v="1"/>
    <n v="1"/>
  </r>
  <r>
    <s v="The Great Gatsby"/>
    <x v="308"/>
    <x v="249"/>
    <n v="29000"/>
    <n v="29770"/>
    <n v="1000"/>
    <n v="115000"/>
    <x v="40"/>
    <n v="490"/>
    <n v="143"/>
    <n v="144812796"/>
    <n v="105000000"/>
    <x v="2480"/>
    <s v="Color"/>
    <x v="1"/>
    <s v="English"/>
    <x v="12"/>
    <x v="1"/>
    <s v="English"/>
    <n v="39812796"/>
    <n v="0.37916948571428577"/>
    <s v="131-150 minutes"/>
    <n v="0.37916948571428571"/>
    <x v="2"/>
    <n v="0"/>
  </r>
  <r>
    <s v="The Great Raid"/>
    <x v="7"/>
    <x v="934"/>
    <n v="11000"/>
    <n v="12133"/>
    <n v="131"/>
    <n v="0"/>
    <x v="12"/>
    <n v="81"/>
    <n v="132"/>
    <n v="10166502"/>
    <n v="80000000"/>
    <x v="2481"/>
    <s v="Black and White"/>
    <x v="5"/>
    <s v="Filipino"/>
    <x v="1"/>
    <x v="0"/>
    <s v="Other language"/>
    <n v="-69833498"/>
    <n v="-0.87291872500000001"/>
    <s v="131-150 minutes"/>
    <n v="-0.87291872500000001"/>
    <x v="2"/>
    <n v="0"/>
  </r>
  <r>
    <s v="The Greatest"/>
    <x v="300"/>
    <x v="508"/>
    <n v="1000"/>
    <n v="2163"/>
    <n v="19"/>
    <n v="0"/>
    <x v="12"/>
    <n v="63"/>
    <n v="96"/>
    <n v="115862"/>
    <n v="6000000"/>
    <x v="2482"/>
    <s v="Color"/>
    <x v="1"/>
    <s v="English"/>
    <x v="1"/>
    <x v="0"/>
    <s v="English"/>
    <n v="-5884138"/>
    <n v="-0.98068966666666668"/>
    <s v="90-110 minutes"/>
    <n v="-0.98068966666666668"/>
    <x v="0"/>
    <n v="0"/>
  </r>
  <r>
    <s v="The Greatest Movie Ever Sold"/>
    <x v="487"/>
    <x v="1142"/>
    <n v="16000"/>
    <n v="32405"/>
    <n v="293"/>
    <n v="0"/>
    <x v="0"/>
    <n v="130"/>
    <n v="90"/>
    <n v="638476"/>
    <n v="1500000"/>
    <x v="2483"/>
    <s v="Color"/>
    <x v="2"/>
    <s v="English"/>
    <x v="1"/>
    <x v="1"/>
    <s v="English"/>
    <n v="-861524"/>
    <n v="-0.57434933333333338"/>
    <s v="90-110 minutes"/>
    <n v="-0.57434933333333338"/>
    <x v="0"/>
    <n v="0"/>
  </r>
  <r>
    <s v="The Greatest Show on Earth"/>
    <x v="1284"/>
    <x v="1485"/>
    <n v="232"/>
    <n v="825"/>
    <n v="309"/>
    <n v="625"/>
    <x v="12"/>
    <n v="44"/>
    <n v="152"/>
    <n v="36000000"/>
    <n v="4000000"/>
    <x v="2484"/>
    <s v="Color"/>
    <x v="1"/>
    <s v="English"/>
    <x v="1"/>
    <x v="4"/>
    <s v="English"/>
    <n v="32000000"/>
    <n v="8"/>
    <s v="&gt;150 minutes"/>
    <n v="8"/>
    <x v="0"/>
    <n v="1"/>
  </r>
  <r>
    <s v="The Greatest Story Ever Told"/>
    <x v="56"/>
    <x v="1486"/>
    <n v="940"/>
    <n v="1934"/>
    <n v="126"/>
    <n v="1000"/>
    <x v="0"/>
    <n v="27"/>
    <n v="225"/>
    <n v="8000000"/>
    <n v="20000000"/>
    <x v="2485"/>
    <s v="Color"/>
    <x v="6"/>
    <s v="English"/>
    <x v="1"/>
    <x v="2"/>
    <s v="English"/>
    <n v="-12000000"/>
    <n v="-0.6"/>
    <s v="&gt;150 minutes"/>
    <n v="-0.6"/>
    <x v="1"/>
    <n v="0"/>
  </r>
  <r>
    <s v="The Green Hornet"/>
    <x v="287"/>
    <x v="285"/>
    <n v="11000"/>
    <n v="13391"/>
    <n v="1000"/>
    <n v="14000"/>
    <x v="16"/>
    <n v="447"/>
    <n v="119"/>
    <n v="98780042"/>
    <n v="120000000"/>
    <x v="2486"/>
    <s v="Color"/>
    <x v="5"/>
    <s v="English"/>
    <x v="1"/>
    <x v="1"/>
    <s v="English"/>
    <n v="-21219958"/>
    <n v="-0.1768329833333333"/>
    <s v="111-130 minutes"/>
    <n v="-0.17683298333333333"/>
    <x v="2"/>
    <n v="0"/>
  </r>
  <r>
    <s v="The Green Inferno"/>
    <x v="789"/>
    <x v="845"/>
    <n v="640"/>
    <n v="2082"/>
    <n v="0"/>
    <n v="12000"/>
    <x v="33"/>
    <n v="285"/>
    <n v="100"/>
    <n v="7186670"/>
    <n v="6000000"/>
    <x v="2487"/>
    <s v="Color"/>
    <x v="3"/>
    <s v="English"/>
    <x v="1"/>
    <x v="0"/>
    <s v="English"/>
    <n v="1186670"/>
    <n v="0.19777833333333339"/>
    <s v="90-110 minutes"/>
    <n v="0.19777833333333333"/>
    <x v="0"/>
    <n v="0"/>
  </r>
  <r>
    <s v="The Green Mile"/>
    <x v="76"/>
    <x v="1487"/>
    <n v="15000"/>
    <n v="17716"/>
    <n v="0"/>
    <n v="30000"/>
    <x v="43"/>
    <n v="186"/>
    <n v="189"/>
    <n v="136801374"/>
    <n v="60000000"/>
    <x v="2488"/>
    <s v="Color"/>
    <x v="4"/>
    <s v="English"/>
    <x v="1"/>
    <x v="0"/>
    <s v="English"/>
    <n v="76801374"/>
    <n v="1.2800229000000001"/>
    <s v="&gt;150 minutes"/>
    <n v="1.2800229000000001"/>
    <x v="2"/>
    <n v="1"/>
  </r>
  <r>
    <s v="The Grey"/>
    <x v="83"/>
    <x v="1104"/>
    <n v="14000"/>
    <n v="16606"/>
    <n v="248"/>
    <n v="32000"/>
    <x v="9"/>
    <n v="408"/>
    <n v="117"/>
    <n v="51533608"/>
    <n v="25000000"/>
    <x v="1419"/>
    <s v="Color"/>
    <x v="5"/>
    <s v="English"/>
    <x v="1"/>
    <x v="0"/>
    <s v="English"/>
    <n v="26533608"/>
    <n v="1.0613443199999999"/>
    <s v="111-130 minutes"/>
    <n v="1.0613443199999999"/>
    <x v="1"/>
    <n v="1"/>
  </r>
  <r>
    <s v="The Grudge"/>
    <x v="456"/>
    <x v="1488"/>
    <n v="4000"/>
    <n v="7461"/>
    <n v="70"/>
    <n v="4000"/>
    <x v="11"/>
    <n v="203"/>
    <n v="98"/>
    <n v="110175871"/>
    <n v="10000000"/>
    <x v="2489"/>
    <s v="Color"/>
    <x v="0"/>
    <s v="English"/>
    <x v="1"/>
    <x v="1"/>
    <s v="English"/>
    <n v="100175871"/>
    <n v="10.0175871"/>
    <s v="90-110 minutes"/>
    <n v="10.0175871"/>
    <x v="1"/>
    <n v="1"/>
  </r>
  <r>
    <s v="The Grudge 2"/>
    <x v="456"/>
    <x v="1488"/>
    <n v="4000"/>
    <n v="5746"/>
    <n v="70"/>
    <n v="930"/>
    <x v="39"/>
    <n v="131"/>
    <n v="137"/>
    <n v="39143839"/>
    <n v="20000000"/>
    <x v="2490"/>
    <s v="Color"/>
    <x v="0"/>
    <s v="English"/>
    <x v="1"/>
    <x v="1"/>
    <s v="English"/>
    <n v="19143839"/>
    <n v="0.9571919499999999"/>
    <s v="131-150 minutes"/>
    <n v="0.95719195000000001"/>
    <x v="1"/>
    <n v="1"/>
  </r>
  <r>
    <s v="The Guard"/>
    <x v="323"/>
    <x v="1489"/>
    <n v="3000"/>
    <n v="3569"/>
    <n v="51"/>
    <n v="17000"/>
    <x v="40"/>
    <n v="261"/>
    <n v="96"/>
    <n v="5359774"/>
    <n v="6000000"/>
    <x v="811"/>
    <s v="Color"/>
    <x v="2"/>
    <s v="English"/>
    <x v="31"/>
    <x v="0"/>
    <s v="English"/>
    <n v="-640226"/>
    <n v="-0.10670433333333329"/>
    <s v="90-110 minutes"/>
    <n v="-0.10670433333333333"/>
    <x v="0"/>
    <n v="0"/>
  </r>
  <r>
    <s v="The Guilt Trip"/>
    <x v="237"/>
    <x v="28"/>
    <n v="405"/>
    <n v="1070"/>
    <n v="98"/>
    <n v="0"/>
    <x v="16"/>
    <n v="147"/>
    <n v="95"/>
    <n v="37101011"/>
    <n v="40000000"/>
    <x v="2286"/>
    <s v="Color"/>
    <x v="2"/>
    <s v="English"/>
    <x v="1"/>
    <x v="1"/>
    <s v="English"/>
    <n v="-2898989"/>
    <n v="-7.2474724999999962E-2"/>
    <s v="90-110 minutes"/>
    <n v="-7.2474725000000004E-2"/>
    <x v="1"/>
    <n v="0"/>
  </r>
  <r>
    <s v="The Gunman"/>
    <x v="1020"/>
    <x v="586"/>
    <n v="1000"/>
    <n v="1686"/>
    <n v="180"/>
    <n v="0"/>
    <x v="16"/>
    <n v="224"/>
    <n v="115"/>
    <n v="10640645"/>
    <n v="40000000"/>
    <x v="2491"/>
    <s v="Color"/>
    <x v="5"/>
    <s v="English"/>
    <x v="1"/>
    <x v="0"/>
    <s v="English"/>
    <n v="-29359355"/>
    <n v="-0.73398387500000006"/>
    <s v="111-130 minutes"/>
    <n v="-0.73398387499999995"/>
    <x v="1"/>
    <n v="0"/>
  </r>
  <r>
    <s v="The Guru"/>
    <x v="1285"/>
    <x v="1490"/>
    <n v="658"/>
    <n v="1559"/>
    <n v="18"/>
    <n v="550"/>
    <x v="33"/>
    <n v="70"/>
    <n v="94"/>
    <n v="3034181"/>
    <n v="11000000"/>
    <x v="2492"/>
    <s v="Color"/>
    <x v="2"/>
    <s v="English"/>
    <x v="4"/>
    <x v="0"/>
    <s v="English"/>
    <n v="-7965819"/>
    <n v="-0.72416536363636363"/>
    <s v="90-110 minutes"/>
    <n v="-0.72416536363636363"/>
    <x v="1"/>
    <n v="0"/>
  </r>
  <r>
    <s v="The Hammer"/>
    <x v="1286"/>
    <x v="961"/>
    <n v="465"/>
    <n v="897"/>
    <n v="0"/>
    <n v="337"/>
    <x v="40"/>
    <n v="73"/>
    <n v="88"/>
    <n v="442638"/>
    <n v="850000"/>
    <x v="2493"/>
    <s v="Color"/>
    <x v="2"/>
    <s v="English"/>
    <x v="1"/>
    <x v="0"/>
    <s v="English"/>
    <n v="-407362"/>
    <n v="-0.47924941176470592"/>
    <s v="&lt;90 minutes"/>
    <n v="-0.47924941176470587"/>
    <x v="0"/>
    <n v="0"/>
  </r>
  <r>
    <s v="The Hangover"/>
    <x v="148"/>
    <x v="636"/>
    <n v="14000"/>
    <n v="17623"/>
    <n v="480"/>
    <n v="24000"/>
    <x v="24"/>
    <n v="334"/>
    <n v="108"/>
    <n v="277313371"/>
    <n v="35000000"/>
    <x v="2494"/>
    <s v="Color"/>
    <x v="2"/>
    <s v="English"/>
    <x v="1"/>
    <x v="0"/>
    <s v="English"/>
    <n v="242313371"/>
    <n v="6.9232391714285715"/>
    <s v="90-110 minutes"/>
    <n v="6.9232391714285715"/>
    <x v="1"/>
    <n v="1"/>
  </r>
  <r>
    <s v="The Hangover Part II"/>
    <x v="148"/>
    <x v="636"/>
    <n v="14000"/>
    <n v="16143"/>
    <n v="480"/>
    <n v="56000"/>
    <x v="27"/>
    <n v="383"/>
    <n v="102"/>
    <n v="254455986"/>
    <n v="80000000"/>
    <x v="630"/>
    <s v="Color"/>
    <x v="2"/>
    <s v="English"/>
    <x v="1"/>
    <x v="0"/>
    <s v="English"/>
    <n v="174455986"/>
    <n v="2.180699825"/>
    <s v="90-110 minutes"/>
    <n v="2.180699825"/>
    <x v="2"/>
    <n v="1"/>
  </r>
  <r>
    <s v="The Happening"/>
    <x v="155"/>
    <x v="128"/>
    <n v="11000"/>
    <n v="13654"/>
    <n v="0"/>
    <n v="6000"/>
    <x v="39"/>
    <n v="323"/>
    <n v="91"/>
    <n v="64505912"/>
    <n v="48000000"/>
    <x v="2495"/>
    <s v="Color"/>
    <x v="11"/>
    <s v="English"/>
    <x v="1"/>
    <x v="0"/>
    <s v="English"/>
    <n v="16505912"/>
    <n v="0.34387316666666656"/>
    <s v="90-110 minutes"/>
    <n v="0.34387316666666667"/>
    <x v="1"/>
    <n v="0"/>
  </r>
  <r>
    <s v="The Harvest/La Cosecha"/>
    <x v="235"/>
    <x v="1491"/>
    <m/>
    <n v="0"/>
    <n v="6"/>
    <n v="88"/>
    <x v="2"/>
    <n v="3"/>
    <n v="80"/>
    <n v="2245"/>
    <n v="560000"/>
    <x v="1639"/>
    <s v="Color"/>
    <x v="8"/>
    <s v="English"/>
    <x v="1"/>
    <x v="8"/>
    <s v="English"/>
    <n v="-557755"/>
    <n v="-0.99599107142857146"/>
    <s v="&lt;90 minutes"/>
    <n v="-0.99599107142857146"/>
    <x v="0"/>
    <n v="0"/>
  </r>
  <r>
    <s v="The Hateful Eight"/>
    <x v="1287"/>
    <x v="591"/>
    <n v="46000"/>
    <n v="49912"/>
    <n v="16000"/>
    <n v="114000"/>
    <x v="25"/>
    <n v="596"/>
    <n v="187"/>
    <n v="54116191"/>
    <n v="44000000"/>
    <x v="657"/>
    <s v="Color"/>
    <x v="4"/>
    <s v="English"/>
    <x v="1"/>
    <x v="0"/>
    <s v="English"/>
    <n v="10116191"/>
    <n v="0.22991343181818191"/>
    <s v="&gt;150 minutes"/>
    <n v="0.22991343181818183"/>
    <x v="1"/>
    <n v="0"/>
  </r>
  <r>
    <s v="The Haunted Mansion"/>
    <x v="1288"/>
    <x v="1086"/>
    <n v="691"/>
    <n v="2622"/>
    <n v="50"/>
    <n v="988"/>
    <x v="38"/>
    <n v="122"/>
    <n v="88"/>
    <n v="75817994"/>
    <n v="90000000"/>
    <x v="1306"/>
    <s v="Color"/>
    <x v="2"/>
    <s v="English"/>
    <x v="1"/>
    <x v="3"/>
    <s v="English"/>
    <n v="-14182006"/>
    <n v="-0.15757784444444445"/>
    <s v="&lt;90 minutes"/>
    <n v="-0.15757784444444445"/>
    <x v="2"/>
    <n v="0"/>
  </r>
  <r>
    <s v="The Haunting"/>
    <x v="83"/>
    <x v="976"/>
    <n v="14000"/>
    <n v="17786"/>
    <n v="101"/>
    <n v="0"/>
    <x v="38"/>
    <n v="167"/>
    <n v="113"/>
    <n v="91188905"/>
    <n v="80000000"/>
    <x v="373"/>
    <s v="Color"/>
    <x v="7"/>
    <s v="English"/>
    <x v="1"/>
    <x v="1"/>
    <s v="English"/>
    <n v="11188905"/>
    <n v="0.13986131249999989"/>
    <s v="111-130 minutes"/>
    <n v="0.1398613125"/>
    <x v="2"/>
    <n v="0"/>
  </r>
  <r>
    <s v="The Haunting of Molly Hartley"/>
    <x v="1289"/>
    <x v="1492"/>
    <n v="1000"/>
    <n v="4856"/>
    <n v="7"/>
    <n v="562"/>
    <x v="53"/>
    <n v="74"/>
    <n v="82"/>
    <n v="13350177"/>
    <n v="5000000"/>
    <x v="968"/>
    <s v="Color"/>
    <x v="1"/>
    <s v="English"/>
    <x v="1"/>
    <x v="1"/>
    <s v="English"/>
    <n v="8350177"/>
    <n v="1.6700354000000002"/>
    <s v="&lt;90 minutes"/>
    <n v="1.6700353999999999"/>
    <x v="0"/>
    <n v="1"/>
  </r>
  <r>
    <s v="The Heart of Me"/>
    <x v="1290"/>
    <x v="1493"/>
    <n v="766"/>
    <n v="1251"/>
    <n v="5"/>
    <n v="97"/>
    <x v="12"/>
    <n v="39"/>
    <n v="96"/>
    <n v="196067"/>
    <n v="7000000"/>
    <x v="2496"/>
    <s v="Color"/>
    <x v="1"/>
    <s v="English"/>
    <x v="4"/>
    <x v="0"/>
    <s v="English"/>
    <n v="-6803933"/>
    <n v="-0.97199042857142859"/>
    <s v="90-110 minutes"/>
    <n v="-0.97199042857142859"/>
    <x v="0"/>
    <n v="0"/>
  </r>
  <r>
    <s v="The Heat"/>
    <x v="859"/>
    <x v="381"/>
    <n v="975"/>
    <n v="4825"/>
    <n v="176"/>
    <n v="24000"/>
    <x v="0"/>
    <n v="270"/>
    <n v="123"/>
    <n v="159578352"/>
    <n v="43000000"/>
    <x v="2497"/>
    <s v="Color"/>
    <x v="5"/>
    <s v="English"/>
    <x v="1"/>
    <x v="0"/>
    <s v="English"/>
    <n v="116578352"/>
    <n v="2.7111244651162791"/>
    <s v="111-130 minutes"/>
    <n v="2.7111244651162791"/>
    <x v="1"/>
    <n v="1"/>
  </r>
  <r>
    <s v="The Hebrew Hammer"/>
    <x v="28"/>
    <x v="1494"/>
    <n v="2000"/>
    <n v="6227"/>
    <n v="4"/>
    <n v="3000"/>
    <x v="21"/>
    <n v="35"/>
    <n v="87"/>
    <n v="19539"/>
    <n v="1000000"/>
    <x v="2498"/>
    <s v="Black and White"/>
    <x v="2"/>
    <s v="English"/>
    <x v="1"/>
    <x v="0"/>
    <s v="English"/>
    <n v="-980461"/>
    <n v="-0.98046100000000003"/>
    <s v="&lt;90 minutes"/>
    <n v="-0.98046100000000003"/>
    <x v="0"/>
    <n v="0"/>
  </r>
  <r>
    <s v="The Help"/>
    <x v="157"/>
    <x v="758"/>
    <n v="15000"/>
    <n v="23227"/>
    <n v="150"/>
    <n v="75000"/>
    <x v="6"/>
    <n v="373"/>
    <n v="146"/>
    <n v="169705587"/>
    <n v="25000000"/>
    <x v="2499"/>
    <s v="Color"/>
    <x v="1"/>
    <s v="English"/>
    <x v="1"/>
    <x v="1"/>
    <s v="English"/>
    <n v="144705587"/>
    <n v="5.7882234800000001"/>
    <s v="131-150 minutes"/>
    <n v="5.7882234800000001"/>
    <x v="1"/>
    <n v="1"/>
  </r>
  <r>
    <s v="The Hills Have Eyes"/>
    <x v="63"/>
    <x v="826"/>
    <n v="1000"/>
    <n v="4500"/>
    <n v="192"/>
    <n v="0"/>
    <x v="4"/>
    <n v="265"/>
    <n v="108"/>
    <n v="41777564"/>
    <n v="15000000"/>
    <x v="2311"/>
    <s v="Color"/>
    <x v="0"/>
    <s v="English"/>
    <x v="1"/>
    <x v="0"/>
    <s v="English"/>
    <n v="26777564"/>
    <n v="1.7851709333333332"/>
    <s v="90-110 minutes"/>
    <n v="1.7851709333333334"/>
    <x v="1"/>
    <n v="1"/>
  </r>
  <r>
    <s v="The Hills Have Eyes II"/>
    <x v="1291"/>
    <x v="1495"/>
    <n v="919"/>
    <n v="2559"/>
    <n v="7"/>
    <n v="0"/>
    <x v="17"/>
    <n v="161"/>
    <n v="89"/>
    <n v="20801344"/>
    <n v="15000000"/>
    <x v="1680"/>
    <s v="Color"/>
    <x v="0"/>
    <s v="English"/>
    <x v="1"/>
    <x v="0"/>
    <s v="English"/>
    <n v="5801344"/>
    <n v="0.38675626666666663"/>
    <s v="&lt;90 minutes"/>
    <n v="0.38675626666666668"/>
    <x v="1"/>
    <n v="0"/>
  </r>
  <r>
    <s v="The History Boys"/>
    <x v="181"/>
    <x v="441"/>
    <n v="3000"/>
    <n v="5977"/>
    <n v="13"/>
    <n v="0"/>
    <x v="31"/>
    <n v="112"/>
    <n v="109"/>
    <n v="2706659"/>
    <n v="2000000"/>
    <x v="2500"/>
    <s v="Color"/>
    <x v="2"/>
    <s v="English"/>
    <x v="4"/>
    <x v="0"/>
    <s v="English"/>
    <n v="706659"/>
    <n v="0.35332950000000007"/>
    <s v="90-110 minutes"/>
    <n v="0.35332950000000002"/>
    <x v="0"/>
    <n v="0"/>
  </r>
  <r>
    <s v="The Hitchhiker's Guide to the Galaxy"/>
    <x v="155"/>
    <x v="1496"/>
    <n v="11000"/>
    <n v="14073"/>
    <n v="37"/>
    <n v="10000"/>
    <x v="9"/>
    <n v="276"/>
    <n v="109"/>
    <n v="51019112"/>
    <n v="50000000"/>
    <x v="2501"/>
    <s v="Color"/>
    <x v="3"/>
    <s v="English"/>
    <x v="1"/>
    <x v="3"/>
    <s v="English"/>
    <n v="1019112"/>
    <n v="2.0382239999999996E-2"/>
    <s v="90-110 minutes"/>
    <n v="2.0382239999999999E-2"/>
    <x v="1"/>
    <n v="0"/>
  </r>
  <r>
    <s v="The Hoax"/>
    <x v="114"/>
    <x v="196"/>
    <n v="442"/>
    <n v="1134"/>
    <n v="529"/>
    <n v="348"/>
    <x v="12"/>
    <n v="142"/>
    <n v="116"/>
    <n v="7156933"/>
    <n v="25000000"/>
    <x v="2502"/>
    <s v="Color"/>
    <x v="2"/>
    <s v="English"/>
    <x v="1"/>
    <x v="0"/>
    <s v="English"/>
    <n v="-17843067"/>
    <n v="-0.71372268000000005"/>
    <s v="111-130 minutes"/>
    <n v="-0.71372268000000005"/>
    <x v="1"/>
    <n v="0"/>
  </r>
  <r>
    <s v="The Hobbit: An Unexpected Journey"/>
    <x v="1292"/>
    <x v="814"/>
    <n v="5000"/>
    <n v="9152"/>
    <n v="0"/>
    <n v="166000"/>
    <x v="25"/>
    <n v="645"/>
    <n v="182"/>
    <n v="303001229"/>
    <n v="180000000"/>
    <x v="2503"/>
    <s v="Color"/>
    <x v="3"/>
    <s v="English"/>
    <x v="1"/>
    <x v="1"/>
    <s v="English"/>
    <n v="123001229"/>
    <n v="0.68334016111111118"/>
    <s v="&gt;150 minutes"/>
    <n v="0.68334016111111107"/>
    <x v="2"/>
    <n v="1"/>
  </r>
  <r>
    <s v="The Hobbit: The Battle of the Five Armies"/>
    <x v="1292"/>
    <x v="814"/>
    <n v="5000"/>
    <n v="9152"/>
    <n v="0"/>
    <n v="65000"/>
    <x v="1"/>
    <n v="422"/>
    <n v="164"/>
    <n v="255108370"/>
    <n v="250000000"/>
    <x v="2504"/>
    <s v="Color"/>
    <x v="3"/>
    <s v="English"/>
    <x v="16"/>
    <x v="1"/>
    <s v="English"/>
    <n v="5108370"/>
    <n v="2.0433479999999893E-2"/>
    <s v="&gt;150 minutes"/>
    <n v="2.043348E-2"/>
    <x v="2"/>
    <n v="0"/>
  </r>
  <r>
    <s v="The Hobbit: The Desolation of Smaug"/>
    <x v="1292"/>
    <x v="814"/>
    <n v="5000"/>
    <n v="9152"/>
    <n v="0"/>
    <n v="83000"/>
    <x v="25"/>
    <n v="509"/>
    <n v="186"/>
    <n v="258355354"/>
    <n v="225000000"/>
    <x v="2505"/>
    <s v="Color"/>
    <x v="3"/>
    <s v="English"/>
    <x v="1"/>
    <x v="1"/>
    <s v="English"/>
    <n v="33355354"/>
    <n v="0.14824601777777779"/>
    <s v="&gt;150 minutes"/>
    <n v="0.14824601777777777"/>
    <x v="2"/>
    <n v="0"/>
  </r>
  <r>
    <s v="The Holiday"/>
    <x v="152"/>
    <x v="910"/>
    <n v="14000"/>
    <n v="17423"/>
    <n v="278"/>
    <n v="19000"/>
    <x v="31"/>
    <n v="157"/>
    <n v="138"/>
    <n v="63224849"/>
    <n v="85000000"/>
    <x v="2506"/>
    <s v="Color"/>
    <x v="2"/>
    <s v="English"/>
    <x v="1"/>
    <x v="1"/>
    <s v="English"/>
    <n v="-21775151"/>
    <n v="-0.25617824705882353"/>
    <s v="131-150 minutes"/>
    <n v="-0.25617824705882353"/>
    <x v="2"/>
    <n v="0"/>
  </r>
  <r>
    <s v="The Holy Girl"/>
    <x v="1201"/>
    <x v="1497"/>
    <n v="341"/>
    <n v="358"/>
    <n v="33"/>
    <n v="57"/>
    <x v="12"/>
    <n v="78"/>
    <n v="106"/>
    <n v="304124"/>
    <n v="1400000"/>
    <x v="2507"/>
    <s v="Color"/>
    <x v="1"/>
    <s v="Spanish"/>
    <x v="36"/>
    <x v="0"/>
    <s v="Other language"/>
    <n v="-1095876"/>
    <n v="-0.78276857142857148"/>
    <s v="90-110 minutes"/>
    <n v="-0.78276857142857148"/>
    <x v="0"/>
    <n v="0"/>
  </r>
  <r>
    <s v="The Homesman"/>
    <x v="698"/>
    <x v="1498"/>
    <n v="883"/>
    <n v="2896"/>
    <n v="0"/>
    <n v="0"/>
    <x v="0"/>
    <n v="208"/>
    <n v="122"/>
    <n v="2428883"/>
    <n v="16000000"/>
    <x v="2508"/>
    <s v="Color"/>
    <x v="1"/>
    <s v="English"/>
    <x v="1"/>
    <x v="0"/>
    <s v="English"/>
    <n v="-13571117"/>
    <n v="-0.84819481250000006"/>
    <s v="111-130 minutes"/>
    <n v="-0.84819481249999995"/>
    <x v="1"/>
    <n v="0"/>
  </r>
  <r>
    <s v="The Horse Boy"/>
    <x v="1293"/>
    <x v="1499"/>
    <n v="58"/>
    <n v="62"/>
    <n v="0"/>
    <n v="0"/>
    <x v="14"/>
    <n v="29"/>
    <n v="93"/>
    <n v="155984"/>
    <n v="160000"/>
    <x v="2509"/>
    <s v="Color"/>
    <x v="8"/>
    <s v="English"/>
    <x v="1"/>
    <x v="5"/>
    <s v="English"/>
    <n v="-4016"/>
    <n v="-2.5100000000000011E-2"/>
    <s v="90-110 minutes"/>
    <n v="-2.5100000000000001E-2"/>
    <x v="0"/>
    <n v="0"/>
  </r>
  <r>
    <s v="The Horse Whisperer"/>
    <x v="371"/>
    <x v="992"/>
    <n v="19000"/>
    <n v="20683"/>
    <n v="0"/>
    <n v="0"/>
    <x v="27"/>
    <n v="96"/>
    <n v="170"/>
    <n v="75370763"/>
    <n v="60000000"/>
    <x v="2510"/>
    <s v="Color"/>
    <x v="1"/>
    <s v="English"/>
    <x v="1"/>
    <x v="1"/>
    <s v="English"/>
    <n v="15370763"/>
    <n v="0.25617938333333323"/>
    <s v="&gt;150 minutes"/>
    <n v="0.25617938333333334"/>
    <x v="2"/>
    <n v="0"/>
  </r>
  <r>
    <s v="The Host"/>
    <x v="1294"/>
    <x v="1315"/>
    <n v="629"/>
    <n v="1173"/>
    <n v="584"/>
    <n v="7000"/>
    <x v="20"/>
    <n v="363"/>
    <n v="110"/>
    <n v="2201412"/>
    <n v="12215500000"/>
    <x v="780"/>
    <s v="Color"/>
    <x v="2"/>
    <s v="Korean"/>
    <x v="29"/>
    <x v="0"/>
    <s v="Other language"/>
    <n v="-12213298588"/>
    <n v="-0.99981978535467231"/>
    <s v="90-110 minutes"/>
    <n v="-0.99981978535467231"/>
    <x v="2"/>
    <n v="0"/>
  </r>
  <r>
    <s v="The Hotel New Hampshire"/>
    <x v="868"/>
    <x v="1500"/>
    <n v="584"/>
    <n v="2024"/>
    <n v="62"/>
    <n v="345"/>
    <x v="10"/>
    <n v="9"/>
    <n v="109"/>
    <n v="5100000"/>
    <n v="7500000"/>
    <x v="2511"/>
    <s v="Color"/>
    <x v="2"/>
    <s v="English"/>
    <x v="4"/>
    <x v="0"/>
    <s v="English"/>
    <n v="-2400000"/>
    <n v="-0.31999999999999995"/>
    <s v="90-110 minutes"/>
    <n v="-0.32"/>
    <x v="0"/>
    <n v="0"/>
  </r>
  <r>
    <s v="The Hours"/>
    <x v="93"/>
    <x v="323"/>
    <n v="11000"/>
    <n v="12624"/>
    <n v="335"/>
    <n v="0"/>
    <x v="7"/>
    <n v="174"/>
    <n v="114"/>
    <n v="41597830"/>
    <n v="25000000"/>
    <x v="2512"/>
    <s v="Color"/>
    <x v="1"/>
    <s v="English"/>
    <x v="1"/>
    <x v="1"/>
    <s v="English"/>
    <n v="16597830"/>
    <n v="0.66391320000000009"/>
    <s v="111-130 minutes"/>
    <n v="0.66391319999999998"/>
    <x v="1"/>
    <n v="1"/>
  </r>
  <r>
    <s v="The House Bunny"/>
    <x v="157"/>
    <x v="1354"/>
    <n v="15000"/>
    <n v="18789"/>
    <n v="29"/>
    <n v="0"/>
    <x v="37"/>
    <n v="129"/>
    <n v="97"/>
    <n v="48237389"/>
    <n v="25000000"/>
    <x v="2513"/>
    <s v="Color"/>
    <x v="2"/>
    <s v="English"/>
    <x v="1"/>
    <x v="1"/>
    <s v="English"/>
    <n v="23237389"/>
    <n v="0.92949556000000011"/>
    <s v="90-110 minutes"/>
    <n v="0.92949556"/>
    <x v="1"/>
    <n v="1"/>
  </r>
  <r>
    <s v="The House of Mirth"/>
    <x v="810"/>
    <x v="1501"/>
    <n v="902"/>
    <n v="2735"/>
    <n v="25"/>
    <n v="345"/>
    <x v="19"/>
    <n v="96"/>
    <n v="135"/>
    <n v="3041803"/>
    <n v="10000000"/>
    <x v="751"/>
    <s v="Color"/>
    <x v="1"/>
    <s v="English"/>
    <x v="4"/>
    <x v="3"/>
    <s v="English"/>
    <n v="-6958197"/>
    <n v="-0.69581969999999993"/>
    <s v="131-150 minutes"/>
    <n v="-0.69581970000000004"/>
    <x v="1"/>
    <n v="0"/>
  </r>
  <r>
    <s v="The House of the Devil"/>
    <x v="1295"/>
    <x v="1502"/>
    <n v="969"/>
    <n v="3833"/>
    <n v="243"/>
    <n v="0"/>
    <x v="4"/>
    <n v="238"/>
    <n v="95"/>
    <n v="100659"/>
    <n v="900000"/>
    <x v="12"/>
    <s v="Color"/>
    <x v="0"/>
    <s v="English"/>
    <x v="1"/>
    <x v="0"/>
    <s v="English"/>
    <n v="-799341"/>
    <n v="-0.88815666666666671"/>
    <s v="90-110 minutes"/>
    <n v="-0.88815666666666671"/>
    <x v="0"/>
    <n v="0"/>
  </r>
  <r>
    <s v="The Howling"/>
    <x v="105"/>
    <x v="781"/>
    <n v="1000"/>
    <n v="4438"/>
    <n v="287"/>
    <n v="0"/>
    <x v="0"/>
    <n v="161"/>
    <n v="91"/>
    <n v="17986000"/>
    <n v="1000000"/>
    <x v="2514"/>
    <s v="Color"/>
    <x v="0"/>
    <s v="English"/>
    <x v="1"/>
    <x v="0"/>
    <s v="English"/>
    <n v="16986000"/>
    <n v="16.986000000000001"/>
    <s v="90-110 minutes"/>
    <n v="16.986000000000001"/>
    <x v="0"/>
    <n v="1"/>
  </r>
  <r>
    <s v="The Hudsucker Proxy"/>
    <x v="197"/>
    <x v="900"/>
    <n v="1000"/>
    <n v="2612"/>
    <n v="0"/>
    <n v="0"/>
    <x v="40"/>
    <n v="77"/>
    <n v="111"/>
    <n v="2869369"/>
    <n v="30000000"/>
    <x v="2515"/>
    <s v="Black and White"/>
    <x v="2"/>
    <s v="English"/>
    <x v="4"/>
    <x v="3"/>
    <s v="English"/>
    <n v="-27130631"/>
    <n v="-0.90435436666666669"/>
    <s v="111-130 minutes"/>
    <n v="-0.90435436666666669"/>
    <x v="1"/>
    <n v="0"/>
  </r>
  <r>
    <s v="The Hunchback of Notre Dame"/>
    <x v="395"/>
    <x v="241"/>
    <n v="2000"/>
    <n v="4842"/>
    <n v="21"/>
    <n v="0"/>
    <x v="31"/>
    <n v="80"/>
    <n v="91"/>
    <n v="100117603"/>
    <n v="100000000"/>
    <x v="544"/>
    <s v="Color"/>
    <x v="10"/>
    <s v="English"/>
    <x v="1"/>
    <x v="2"/>
    <s v="English"/>
    <n v="117603"/>
    <n v="1.1760300000001056E-3"/>
    <s v="90-110 minutes"/>
    <n v="1.17603E-3"/>
    <x v="2"/>
    <n v="0"/>
  </r>
  <r>
    <s v="The Hundred-Foot Journey"/>
    <x v="1296"/>
    <x v="196"/>
    <n v="820"/>
    <n v="1484"/>
    <n v="529"/>
    <n v="55000"/>
    <x v="40"/>
    <n v="180"/>
    <n v="122"/>
    <n v="54235441"/>
    <n v="22000000"/>
    <x v="1383"/>
    <s v="Color"/>
    <x v="2"/>
    <s v="English"/>
    <x v="1"/>
    <x v="3"/>
    <s v="English"/>
    <n v="32235441"/>
    <n v="1.465247318181818"/>
    <s v="111-130 minutes"/>
    <n v="1.4652473181818182"/>
    <x v="1"/>
    <n v="1"/>
  </r>
  <r>
    <s v="The Hunger Games"/>
    <x v="169"/>
    <x v="1274"/>
    <n v="34000"/>
    <n v="49942"/>
    <n v="378"/>
    <n v="140000"/>
    <x v="40"/>
    <n v="673"/>
    <n v="142"/>
    <n v="407999255"/>
    <n v="78000000"/>
    <x v="2516"/>
    <s v="Color"/>
    <x v="3"/>
    <s v="English"/>
    <x v="1"/>
    <x v="1"/>
    <s v="English"/>
    <n v="329999255"/>
    <n v="4.2307596794871793"/>
    <s v="131-150 minutes"/>
    <n v="4.2307596794871793"/>
    <x v="2"/>
    <n v="1"/>
  </r>
  <r>
    <s v="The Hunger Games: Catching Fire"/>
    <x v="169"/>
    <x v="861"/>
    <n v="34000"/>
    <n v="49355"/>
    <n v="508"/>
    <n v="82000"/>
    <x v="7"/>
    <n v="502"/>
    <n v="146"/>
    <n v="424645577"/>
    <n v="130000000"/>
    <x v="580"/>
    <s v="Color"/>
    <x v="3"/>
    <s v="English"/>
    <x v="1"/>
    <x v="1"/>
    <s v="English"/>
    <n v="294645577"/>
    <n v="2.2665044384615385"/>
    <s v="131-150 minutes"/>
    <n v="2.2665044384615385"/>
    <x v="2"/>
    <n v="1"/>
  </r>
  <r>
    <s v="The Hunger Games: Mockingjay - Part 1"/>
    <x v="169"/>
    <x v="861"/>
    <n v="34000"/>
    <n v="81385"/>
    <n v="508"/>
    <n v="52000"/>
    <x v="12"/>
    <n v="403"/>
    <n v="123"/>
    <n v="337103873"/>
    <n v="125000000"/>
    <x v="2517"/>
    <s v="Color"/>
    <x v="3"/>
    <s v="English"/>
    <x v="1"/>
    <x v="1"/>
    <s v="English"/>
    <n v="212103873"/>
    <n v="1.696830984"/>
    <s v="111-130 minutes"/>
    <n v="1.696830984"/>
    <x v="2"/>
    <n v="1"/>
  </r>
  <r>
    <s v="The Hunger Games: Mockingjay - Part 2"/>
    <x v="169"/>
    <x v="861"/>
    <n v="34000"/>
    <n v="81385"/>
    <n v="508"/>
    <n v="38000"/>
    <x v="0"/>
    <n v="389"/>
    <n v="137"/>
    <n v="281666058"/>
    <n v="160000000"/>
    <x v="2518"/>
    <s v="Color"/>
    <x v="3"/>
    <s v="English"/>
    <x v="1"/>
    <x v="1"/>
    <s v="English"/>
    <n v="121666058"/>
    <n v="0.76041286249999995"/>
    <s v="131-150 minutes"/>
    <n v="0.76041286249999995"/>
    <x v="2"/>
    <n v="1"/>
  </r>
  <r>
    <s v="The Hunt"/>
    <x v="1297"/>
    <x v="554"/>
    <n v="74"/>
    <n v="216"/>
    <n v="346"/>
    <n v="60000"/>
    <x v="15"/>
    <n v="349"/>
    <n v="115"/>
    <n v="610968"/>
    <n v="3800000"/>
    <x v="2519"/>
    <s v="Color"/>
    <x v="1"/>
    <s v="Danish"/>
    <x v="10"/>
    <x v="0"/>
    <s v="Other language"/>
    <n v="-3189032"/>
    <n v="-0.83921894736842106"/>
    <s v="111-130 minutes"/>
    <n v="-0.83921894736842106"/>
    <x v="0"/>
    <n v="0"/>
  </r>
  <r>
    <s v="The Hunt for Red October"/>
    <x v="1102"/>
    <x v="276"/>
    <n v="826"/>
    <n v="2575"/>
    <n v="323"/>
    <n v="0"/>
    <x v="7"/>
    <n v="104"/>
    <n v="135"/>
    <n v="122012643"/>
    <n v="30000000"/>
    <x v="2520"/>
    <s v="Color"/>
    <x v="5"/>
    <s v="English"/>
    <x v="1"/>
    <x v="3"/>
    <s v="English"/>
    <n v="92012643"/>
    <n v="3.0670881000000003"/>
    <s v="131-150 minutes"/>
    <n v="3.0670880999999999"/>
    <x v="1"/>
    <n v="1"/>
  </r>
  <r>
    <s v="The Hunted"/>
    <x v="32"/>
    <x v="915"/>
    <n v="933"/>
    <n v="2248"/>
    <n v="607"/>
    <n v="0"/>
    <x v="10"/>
    <n v="135"/>
    <n v="94"/>
    <n v="34238611"/>
    <n v="55000000"/>
    <x v="2521"/>
    <s v="Color"/>
    <x v="5"/>
    <s v="English"/>
    <x v="1"/>
    <x v="0"/>
    <s v="English"/>
    <n v="-20761389"/>
    <n v="-0.37747980000000003"/>
    <s v="90-110 minutes"/>
    <n v="-0.37747979999999998"/>
    <x v="2"/>
    <n v="0"/>
  </r>
  <r>
    <s v="The Hunting Party"/>
    <x v="1298"/>
    <x v="1503"/>
    <n v="499"/>
    <n v="504"/>
    <n v="47"/>
    <n v="0"/>
    <x v="31"/>
    <n v="94"/>
    <n v="101"/>
    <n v="876671"/>
    <n v="25000000"/>
    <x v="554"/>
    <s v="Color"/>
    <x v="3"/>
    <s v="English"/>
    <x v="1"/>
    <x v="0"/>
    <s v="English"/>
    <n v="-24123329"/>
    <n v="-0.96493315999999996"/>
    <s v="90-110 minutes"/>
    <n v="-0.96493315999999996"/>
    <x v="1"/>
    <n v="0"/>
  </r>
  <r>
    <s v="The Hurricane"/>
    <x v="15"/>
    <x v="355"/>
    <n v="18000"/>
    <n v="20516"/>
    <n v="278"/>
    <n v="0"/>
    <x v="7"/>
    <n v="65"/>
    <n v="146"/>
    <n v="50668906"/>
    <n v="38000000"/>
    <x v="2522"/>
    <s v="Black and White"/>
    <x v="6"/>
    <s v="English"/>
    <x v="1"/>
    <x v="0"/>
    <s v="English"/>
    <n v="12668906"/>
    <n v="0.33339226315789472"/>
    <s v="131-150 minutes"/>
    <n v="0.33339226315789472"/>
    <x v="1"/>
    <n v="0"/>
  </r>
  <r>
    <s v="The Hurt Locker"/>
    <x v="31"/>
    <x v="943"/>
    <n v="10000"/>
    <n v="11114"/>
    <n v="0"/>
    <n v="16000"/>
    <x v="7"/>
    <n v="388"/>
    <n v="131"/>
    <n v="15700000"/>
    <n v="15000000"/>
    <x v="2523"/>
    <s v="Color"/>
    <x v="1"/>
    <s v="English"/>
    <x v="1"/>
    <x v="0"/>
    <s v="English"/>
    <n v="700000"/>
    <n v="4.6666666666666634E-2"/>
    <s v="131-150 minutes"/>
    <n v="4.6666666666666669E-2"/>
    <x v="1"/>
    <n v="0"/>
  </r>
  <r>
    <s v="The Ice Storm"/>
    <x v="1076"/>
    <x v="389"/>
    <n v="805"/>
    <n v="1466"/>
    <n v="0"/>
    <n v="0"/>
    <x v="1"/>
    <n v="124"/>
    <n v="112"/>
    <n v="7837632"/>
    <n v="18000000"/>
    <x v="2524"/>
    <s v="Color"/>
    <x v="1"/>
    <s v="English"/>
    <x v="1"/>
    <x v="0"/>
    <s v="English"/>
    <n v="-10162368"/>
    <n v="-0.56457599999999997"/>
    <s v="111-130 minutes"/>
    <n v="-0.56457599999999997"/>
    <x v="1"/>
    <n v="0"/>
  </r>
  <r>
    <s v="The Iceman"/>
    <x v="370"/>
    <x v="1504"/>
    <n v="11000"/>
    <n v="23187"/>
    <n v="34"/>
    <n v="20000"/>
    <x v="31"/>
    <n v="221"/>
    <n v="106"/>
    <n v="1939441"/>
    <n v="10000000"/>
    <x v="2525"/>
    <s v="Color"/>
    <x v="6"/>
    <s v="English"/>
    <x v="1"/>
    <x v="0"/>
    <s v="English"/>
    <n v="-8060559"/>
    <n v="-0.80605590000000005"/>
    <s v="90-110 minutes"/>
    <n v="-0.80605590000000005"/>
    <x v="1"/>
    <n v="0"/>
  </r>
  <r>
    <s v="The Ides of March"/>
    <x v="319"/>
    <x v="776"/>
    <n v="33000"/>
    <n v="57077"/>
    <n v="0"/>
    <n v="22000"/>
    <x v="19"/>
    <n v="421"/>
    <n v="101"/>
    <n v="40962534"/>
    <n v="12500000"/>
    <x v="2526"/>
    <s v="Color"/>
    <x v="1"/>
    <s v="English"/>
    <x v="1"/>
    <x v="0"/>
    <s v="English"/>
    <n v="28462534"/>
    <n v="2.27700272"/>
    <s v="90-110 minutes"/>
    <n v="2.27700272"/>
    <x v="1"/>
    <n v="1"/>
  </r>
  <r>
    <s v="The Illusionist"/>
    <x v="116"/>
    <x v="589"/>
    <n v="3000"/>
    <n v="4210"/>
    <n v="168"/>
    <n v="15000"/>
    <x v="7"/>
    <n v="236"/>
    <n v="110"/>
    <n v="39825798"/>
    <n v="16000000"/>
    <x v="2527"/>
    <s v="Color"/>
    <x v="1"/>
    <s v="English"/>
    <x v="1"/>
    <x v="1"/>
    <s v="English"/>
    <n v="23825798"/>
    <n v="1.4891123749999999"/>
    <s v="90-110 minutes"/>
    <n v="1.4891123749999999"/>
    <x v="1"/>
    <n v="1"/>
  </r>
  <r>
    <s v="The Imaginarium of Doctor Parnassus"/>
    <x v="943"/>
    <x v="375"/>
    <n v="10000"/>
    <n v="11769"/>
    <n v="0"/>
    <n v="19000"/>
    <x v="9"/>
    <n v="292"/>
    <n v="123"/>
    <n v="7689458"/>
    <n v="40000000"/>
    <x v="707"/>
    <s v="Color"/>
    <x v="3"/>
    <s v="English"/>
    <x v="4"/>
    <x v="1"/>
    <s v="English"/>
    <n v="-32310542"/>
    <n v="-0.80776355"/>
    <s v="111-130 minutes"/>
    <n v="-0.80776355"/>
    <x v="1"/>
    <n v="0"/>
  </r>
  <r>
    <s v="The Imitation Game"/>
    <x v="226"/>
    <x v="810"/>
    <n v="19000"/>
    <n v="20295"/>
    <n v="77"/>
    <n v="165000"/>
    <x v="6"/>
    <n v="454"/>
    <n v="114"/>
    <n v="91121452"/>
    <n v="14000000"/>
    <x v="2528"/>
    <s v="Color"/>
    <x v="6"/>
    <s v="English"/>
    <x v="4"/>
    <x v="1"/>
    <s v="English"/>
    <n v="77121452"/>
    <n v="5.5086751428571432"/>
    <s v="111-130 minutes"/>
    <n v="5.5086751428571432"/>
    <x v="1"/>
    <n v="1"/>
  </r>
  <r>
    <s v="The Immigrant"/>
    <x v="31"/>
    <x v="1505"/>
    <n v="10000"/>
    <n v="11019"/>
    <n v="115"/>
    <n v="0"/>
    <x v="0"/>
    <n v="230"/>
    <n v="120"/>
    <n v="1984743"/>
    <n v="16000000"/>
    <x v="2529"/>
    <s v="Color"/>
    <x v="1"/>
    <s v="English"/>
    <x v="1"/>
    <x v="0"/>
    <s v="English"/>
    <n v="-14015257"/>
    <n v="-0.8759535625"/>
    <s v="111-130 minutes"/>
    <n v="-0.8759535625"/>
    <x v="1"/>
    <n v="0"/>
  </r>
  <r>
    <s v="The Importance of Being Earnest"/>
    <x v="100"/>
    <x v="195"/>
    <n v="14000"/>
    <n v="16502"/>
    <n v="32"/>
    <n v="0"/>
    <x v="31"/>
    <n v="104"/>
    <n v="97"/>
    <n v="8378141"/>
    <n v="15000000"/>
    <x v="2530"/>
    <s v="Color"/>
    <x v="2"/>
    <s v="English"/>
    <x v="4"/>
    <x v="3"/>
    <s v="English"/>
    <n v="-6621859"/>
    <n v="-0.44145726666666663"/>
    <s v="90-110 minutes"/>
    <n v="-0.44145726666666668"/>
    <x v="1"/>
    <n v="0"/>
  </r>
  <r>
    <s v="The Impossible"/>
    <x v="25"/>
    <x v="1506"/>
    <n v="6000"/>
    <n v="7099"/>
    <n v="171"/>
    <n v="54000"/>
    <x v="7"/>
    <n v="371"/>
    <n v="114"/>
    <n v="18996755"/>
    <n v="45000000"/>
    <x v="2531"/>
    <s v="Color"/>
    <x v="1"/>
    <s v="English"/>
    <x v="0"/>
    <x v="1"/>
    <s v="English"/>
    <n v="-26003245"/>
    <n v="-0.57784988888888889"/>
    <s v="111-130 minutes"/>
    <n v="-0.57784988888888889"/>
    <x v="1"/>
    <n v="0"/>
  </r>
  <r>
    <s v="The In Crowd"/>
    <x v="1299"/>
    <x v="1176"/>
    <n v="477"/>
    <n v="2312"/>
    <n v="52"/>
    <n v="157"/>
    <x v="28"/>
    <n v="49"/>
    <n v="105"/>
    <n v="5217498"/>
    <n v="15000000"/>
    <x v="203"/>
    <s v="Black and White"/>
    <x v="1"/>
    <s v="English"/>
    <x v="1"/>
    <x v="1"/>
    <s v="English"/>
    <n v="-9782502"/>
    <n v="-0.65216680000000005"/>
    <s v="90-110 minutes"/>
    <n v="-0.65216680000000005"/>
    <x v="1"/>
    <n v="0"/>
  </r>
  <r>
    <s v="The Incredible Burt Wonderstone"/>
    <x v="29"/>
    <x v="1507"/>
    <n v="12000"/>
    <n v="32094"/>
    <n v="35"/>
    <n v="13000"/>
    <x v="11"/>
    <n v="260"/>
    <n v="100"/>
    <n v="22525921"/>
    <n v="30000000"/>
    <x v="2532"/>
    <s v="Color"/>
    <x v="2"/>
    <s v="English"/>
    <x v="1"/>
    <x v="1"/>
    <s v="English"/>
    <n v="-7474079"/>
    <n v="-0.24913596666666671"/>
    <s v="90-110 minutes"/>
    <n v="-0.24913596666666665"/>
    <x v="1"/>
    <n v="0"/>
  </r>
  <r>
    <s v="The Incredible Hulk"/>
    <x v="472"/>
    <x v="479"/>
    <n v="3000"/>
    <n v="5811"/>
    <n v="255"/>
    <n v="0"/>
    <x v="9"/>
    <n v="354"/>
    <n v="135"/>
    <n v="134518390"/>
    <n v="150000000"/>
    <x v="366"/>
    <s v="Color"/>
    <x v="5"/>
    <s v="English"/>
    <x v="1"/>
    <x v="1"/>
    <s v="English"/>
    <n v="-15481610"/>
    <n v="-0.1032107333333333"/>
    <s v="131-150 minutes"/>
    <n v="-0.10321073333333333"/>
    <x v="2"/>
    <n v="0"/>
  </r>
  <r>
    <s v="The Incredibles"/>
    <x v="846"/>
    <x v="1067"/>
    <n v="1000"/>
    <n v="1901"/>
    <n v="663"/>
    <n v="0"/>
    <x v="30"/>
    <n v="283"/>
    <n v="115"/>
    <n v="261437578"/>
    <n v="92000000"/>
    <x v="2533"/>
    <s v="Color"/>
    <x v="5"/>
    <s v="English"/>
    <x v="1"/>
    <x v="3"/>
    <s v="English"/>
    <n v="169437578"/>
    <n v="1.8417128043478259"/>
    <s v="111-130 minutes"/>
    <n v="1.8417128043478261"/>
    <x v="2"/>
    <n v="1"/>
  </r>
  <r>
    <s v="The Incredibly True Adventure of Two Girls in Love"/>
    <x v="1300"/>
    <x v="1508"/>
    <n v="360"/>
    <n v="656"/>
    <n v="4"/>
    <n v="423"/>
    <x v="27"/>
    <n v="23"/>
    <n v="94"/>
    <n v="1977544"/>
    <n v="250000"/>
    <x v="2534"/>
    <s v="Color"/>
    <x v="2"/>
    <s v="English"/>
    <x v="1"/>
    <x v="0"/>
    <s v="English"/>
    <n v="1727544"/>
    <n v="6.9101759999999999"/>
    <s v="90-110 minutes"/>
    <n v="6.9101759999999999"/>
    <x v="0"/>
    <n v="1"/>
  </r>
  <r>
    <s v="The Indian in the Cupboard"/>
    <x v="680"/>
    <x v="368"/>
    <n v="1000"/>
    <n v="2965"/>
    <n v="0"/>
    <n v="0"/>
    <x v="11"/>
    <n v="25"/>
    <n v="96"/>
    <n v="35617599"/>
    <n v="45000000"/>
    <x v="2535"/>
    <s v="Color"/>
    <x v="1"/>
    <s v="English"/>
    <x v="1"/>
    <x v="3"/>
    <s v="English"/>
    <n v="-9382401"/>
    <n v="-0.20849779999999996"/>
    <s v="90-110 minutes"/>
    <n v="-0.20849780000000001"/>
    <x v="1"/>
    <n v="0"/>
  </r>
  <r>
    <s v="The Informant!"/>
    <x v="153"/>
    <x v="501"/>
    <n v="13000"/>
    <n v="16031"/>
    <n v="0"/>
    <n v="0"/>
    <x v="27"/>
    <n v="248"/>
    <n v="108"/>
    <n v="33313582"/>
    <n v="21000000"/>
    <x v="2536"/>
    <s v="Color"/>
    <x v="2"/>
    <s v="English"/>
    <x v="1"/>
    <x v="0"/>
    <s v="English"/>
    <n v="12313582"/>
    <n v="0.58636104761904773"/>
    <s v="90-110 minutes"/>
    <n v="0.58636104761904762"/>
    <x v="1"/>
    <n v="1"/>
  </r>
  <r>
    <s v="The Innkeepers"/>
    <x v="1295"/>
    <x v="1502"/>
    <n v="969"/>
    <n v="1252"/>
    <n v="243"/>
    <n v="0"/>
    <x v="37"/>
    <n v="292"/>
    <n v="101"/>
    <n v="77501"/>
    <n v="750000"/>
    <x v="1708"/>
    <s v="Color"/>
    <x v="0"/>
    <s v="English"/>
    <x v="1"/>
    <x v="0"/>
    <s v="English"/>
    <n v="-672499"/>
    <n v="-0.89666533333333331"/>
    <s v="90-110 minutes"/>
    <n v="-0.89666533333333331"/>
    <x v="0"/>
    <n v="0"/>
  </r>
  <r>
    <s v="The Insider"/>
    <x v="54"/>
    <x v="149"/>
    <n v="14000"/>
    <n v="18216"/>
    <n v="0"/>
    <n v="0"/>
    <x v="25"/>
    <n v="209"/>
    <n v="157"/>
    <n v="28965197"/>
    <n v="68000000"/>
    <x v="2537"/>
    <s v="Color"/>
    <x v="6"/>
    <s v="English"/>
    <x v="1"/>
    <x v="0"/>
    <s v="English"/>
    <n v="-39034803"/>
    <n v="-0.57404122058823526"/>
    <s v="&gt;150 minutes"/>
    <n v="-0.57404122058823526"/>
    <x v="2"/>
    <n v="0"/>
  </r>
  <r>
    <s v="The Intern"/>
    <x v="10"/>
    <x v="910"/>
    <n v="22000"/>
    <n v="36010"/>
    <n v="278"/>
    <n v="54000"/>
    <x v="2"/>
    <n v="241"/>
    <n v="121"/>
    <n v="75274748"/>
    <n v="35000000"/>
    <x v="2538"/>
    <s v="Color"/>
    <x v="2"/>
    <s v="English"/>
    <x v="1"/>
    <x v="1"/>
    <s v="English"/>
    <n v="40274748"/>
    <n v="1.1507070857142856"/>
    <s v="111-130 minutes"/>
    <n v="1.1507070857142858"/>
    <x v="1"/>
    <n v="1"/>
  </r>
  <r>
    <s v="The International"/>
    <x v="25"/>
    <x v="484"/>
    <n v="6000"/>
    <n v="7654"/>
    <n v="670"/>
    <n v="0"/>
    <x v="27"/>
    <n v="245"/>
    <n v="118"/>
    <n v="25450527"/>
    <n v="50000000"/>
    <x v="2242"/>
    <s v="Color"/>
    <x v="5"/>
    <s v="English"/>
    <x v="1"/>
    <x v="0"/>
    <s v="English"/>
    <n v="-24549473"/>
    <n v="-0.49098945999999999"/>
    <s v="111-130 minutes"/>
    <n v="-0.49098945999999999"/>
    <x v="1"/>
    <n v="0"/>
  </r>
  <r>
    <s v="The Internship"/>
    <x v="636"/>
    <x v="315"/>
    <n v="1000"/>
    <n v="5081"/>
    <n v="189"/>
    <n v="22000"/>
    <x v="26"/>
    <n v="246"/>
    <n v="125"/>
    <n v="44665963"/>
    <n v="58000000"/>
    <x v="2539"/>
    <s v="Color"/>
    <x v="2"/>
    <s v="English"/>
    <x v="1"/>
    <x v="1"/>
    <s v="English"/>
    <n v="-13334037"/>
    <n v="-0.22989718965517236"/>
    <s v="111-130 minutes"/>
    <n v="-0.22989718965517242"/>
    <x v="2"/>
    <n v="0"/>
  </r>
  <r>
    <s v="The Interpreter"/>
    <x v="1301"/>
    <x v="1156"/>
    <n v="591"/>
    <n v="2100"/>
    <n v="521"/>
    <n v="0"/>
    <x v="4"/>
    <n v="227"/>
    <n v="128"/>
    <n v="72515360"/>
    <n v="80000000"/>
    <x v="2540"/>
    <s v="Color"/>
    <x v="4"/>
    <s v="Aboriginal"/>
    <x v="4"/>
    <x v="1"/>
    <s v="Other language"/>
    <n v="-7484640"/>
    <n v="-9.355800000000003E-2"/>
    <s v="111-130 minutes"/>
    <n v="-9.3558000000000002E-2"/>
    <x v="2"/>
    <n v="0"/>
  </r>
  <r>
    <s v="The Interview"/>
    <x v="7"/>
    <x v="1509"/>
    <n v="11000"/>
    <n v="12239"/>
    <n v="133"/>
    <n v="50000"/>
    <x v="0"/>
    <n v="293"/>
    <n v="112"/>
    <n v="6105175"/>
    <n v="44000000"/>
    <x v="2541"/>
    <s v="Color"/>
    <x v="2"/>
    <s v="English"/>
    <x v="1"/>
    <x v="0"/>
    <s v="English"/>
    <n v="-37894825"/>
    <n v="-0.86124602272727269"/>
    <s v="111-130 minutes"/>
    <n v="-0.86124602272727269"/>
    <x v="1"/>
    <n v="0"/>
  </r>
  <r>
    <s v="The Invasion"/>
    <x v="1066"/>
    <x v="613"/>
    <n v="1000"/>
    <n v="2323"/>
    <n v="101"/>
    <n v="0"/>
    <x v="11"/>
    <n v="232"/>
    <n v="99"/>
    <n v="15071514"/>
    <n v="80000000"/>
    <x v="1264"/>
    <s v="Color"/>
    <x v="11"/>
    <s v="English"/>
    <x v="1"/>
    <x v="1"/>
    <s v="English"/>
    <n v="-64928486"/>
    <n v="-0.81160607500000004"/>
    <s v="90-110 minutes"/>
    <n v="-0.81160607500000004"/>
    <x v="2"/>
    <n v="0"/>
  </r>
  <r>
    <s v="The Invention of Lying"/>
    <x v="8"/>
    <x v="1510"/>
    <n v="3000"/>
    <n v="7252"/>
    <n v="0"/>
    <n v="13000"/>
    <x v="4"/>
    <n v="192"/>
    <n v="100"/>
    <n v="18439082"/>
    <n v="18500000"/>
    <x v="2542"/>
    <s v="Color"/>
    <x v="2"/>
    <s v="English"/>
    <x v="1"/>
    <x v="1"/>
    <s v="English"/>
    <n v="-60918"/>
    <n v="-3.2928648648649084E-3"/>
    <s v="90-110 minutes"/>
    <n v="-3.292864864864865E-3"/>
    <x v="1"/>
    <n v="0"/>
  </r>
  <r>
    <s v="The Iron Giant"/>
    <x v="81"/>
    <x v="1067"/>
    <n v="14000"/>
    <n v="16358"/>
    <n v="663"/>
    <n v="0"/>
    <x v="30"/>
    <n v="162"/>
    <n v="90"/>
    <n v="23159305"/>
    <n v="70000000"/>
    <x v="2454"/>
    <s v="Color"/>
    <x v="5"/>
    <s v="English"/>
    <x v="1"/>
    <x v="3"/>
    <s v="English"/>
    <n v="-46840695"/>
    <n v="-0.66915278571428571"/>
    <s v="90-110 minutes"/>
    <n v="-0.66915278571428571"/>
    <x v="2"/>
    <n v="0"/>
  </r>
  <r>
    <s v="The Iron Lady"/>
    <x v="93"/>
    <x v="1030"/>
    <n v="11000"/>
    <n v="12894"/>
    <n v="58"/>
    <n v="18000"/>
    <x v="4"/>
    <n v="331"/>
    <n v="105"/>
    <n v="29959436"/>
    <n v="13000000"/>
    <x v="2543"/>
    <s v="Color"/>
    <x v="6"/>
    <s v="English"/>
    <x v="4"/>
    <x v="1"/>
    <s v="English"/>
    <n v="16959436"/>
    <n v="1.3045719999999998"/>
    <s v="90-110 minutes"/>
    <n v="1.3045720000000001"/>
    <x v="1"/>
    <n v="1"/>
  </r>
  <r>
    <s v="The Island"/>
    <x v="371"/>
    <x v="229"/>
    <n v="19000"/>
    <n v="34839"/>
    <n v="0"/>
    <n v="0"/>
    <x v="31"/>
    <n v="257"/>
    <n v="136"/>
    <n v="35799026"/>
    <n v="126000000"/>
    <x v="2544"/>
    <s v="Color"/>
    <x v="5"/>
    <s v="English"/>
    <x v="1"/>
    <x v="1"/>
    <s v="English"/>
    <n v="-90200974"/>
    <n v="-0.71588074603174601"/>
    <s v="131-150 minutes"/>
    <n v="-0.71588074603174601"/>
    <x v="2"/>
    <n v="0"/>
  </r>
  <r>
    <s v="The Island of Dr. Moreau"/>
    <x v="974"/>
    <x v="1226"/>
    <n v="10000"/>
    <n v="10469"/>
    <n v="287"/>
    <n v="0"/>
    <x v="45"/>
    <n v="70"/>
    <n v="99"/>
    <n v="27663982"/>
    <n v="40000000"/>
    <x v="1677"/>
    <s v="Color"/>
    <x v="0"/>
    <s v="English"/>
    <x v="1"/>
    <x v="1"/>
    <s v="English"/>
    <n v="-12336018"/>
    <n v="-0.30840045000000005"/>
    <s v="90-110 minutes"/>
    <n v="-0.30840044999999999"/>
    <x v="1"/>
    <n v="0"/>
  </r>
  <r>
    <s v="The Italian Job"/>
    <x v="448"/>
    <x v="81"/>
    <n v="26000"/>
    <n v="35084"/>
    <n v="473"/>
    <n v="0"/>
    <x v="20"/>
    <n v="155"/>
    <n v="111"/>
    <n v="106126012"/>
    <n v="60000000"/>
    <x v="556"/>
    <s v="Color"/>
    <x v="5"/>
    <s v="English"/>
    <x v="1"/>
    <x v="1"/>
    <s v="English"/>
    <n v="46126012"/>
    <n v="0.76876686666666671"/>
    <s v="111-130 minutes"/>
    <n v="0.76876686666666671"/>
    <x v="2"/>
    <n v="1"/>
  </r>
  <r>
    <s v="The Jackal"/>
    <x v="231"/>
    <x v="277"/>
    <n v="24000"/>
    <n v="38227"/>
    <n v="105"/>
    <n v="0"/>
    <x v="26"/>
    <n v="83"/>
    <n v="124"/>
    <n v="54910560"/>
    <n v="60000000"/>
    <x v="2545"/>
    <s v="Color"/>
    <x v="5"/>
    <s v="English"/>
    <x v="1"/>
    <x v="0"/>
    <s v="English"/>
    <n v="-5089440"/>
    <n v="-8.4824000000000011E-2"/>
    <s v="111-130 minutes"/>
    <n v="-8.4823999999999997E-2"/>
    <x v="2"/>
    <n v="0"/>
  </r>
  <r>
    <s v="The Jacket"/>
    <x v="197"/>
    <x v="1511"/>
    <n v="1000"/>
    <n v="5085"/>
    <n v="11"/>
    <n v="0"/>
    <x v="19"/>
    <n v="161"/>
    <n v="94"/>
    <n v="6301131"/>
    <n v="29000000"/>
    <x v="2546"/>
    <s v="Color"/>
    <x v="1"/>
    <s v="English"/>
    <x v="1"/>
    <x v="0"/>
    <s v="English"/>
    <n v="-22698869"/>
    <n v="-0.78271962068965517"/>
    <s v="90-110 minutes"/>
    <n v="-0.78271962068965517"/>
    <x v="1"/>
    <n v="0"/>
  </r>
  <r>
    <s v="The Jimmy Show"/>
    <x v="1266"/>
    <x v="1512"/>
    <n v="474"/>
    <n v="920"/>
    <n v="436"/>
    <n v="47"/>
    <x v="33"/>
    <n v="9"/>
    <n v="96"/>
    <n v="703"/>
    <n v="1500000"/>
    <x v="2547"/>
    <s v="Color"/>
    <x v="2"/>
    <s v="English"/>
    <x v="1"/>
    <x v="0"/>
    <s v="English"/>
    <n v="-1499297"/>
    <n v="-0.99953133333333333"/>
    <s v="90-110 minutes"/>
    <n v="-0.99953133333333333"/>
    <x v="0"/>
    <n v="0"/>
  </r>
  <r>
    <s v="The Joneses"/>
    <x v="395"/>
    <x v="1513"/>
    <n v="2000"/>
    <n v="4607"/>
    <n v="17"/>
    <n v="0"/>
    <x v="27"/>
    <n v="144"/>
    <n v="96"/>
    <n v="1474508"/>
    <n v="5000000"/>
    <x v="2494"/>
    <s v="Color"/>
    <x v="2"/>
    <s v="English"/>
    <x v="1"/>
    <x v="0"/>
    <s v="English"/>
    <n v="-3525492"/>
    <n v="-0.70509840000000001"/>
    <s v="90-110 minutes"/>
    <n v="-0.70509840000000001"/>
    <x v="0"/>
    <n v="0"/>
  </r>
  <r>
    <s v="The Judge"/>
    <x v="95"/>
    <x v="480"/>
    <n v="21000"/>
    <n v="30183"/>
    <n v="71"/>
    <n v="47000"/>
    <x v="14"/>
    <n v="276"/>
    <n v="141"/>
    <n v="47105085"/>
    <n v="50000000"/>
    <x v="2548"/>
    <s v="Color"/>
    <x v="4"/>
    <s v="English"/>
    <x v="1"/>
    <x v="0"/>
    <s v="English"/>
    <n v="-2894915"/>
    <n v="-5.7898299999999958E-2"/>
    <s v="131-150 minutes"/>
    <n v="-5.78983E-2"/>
    <x v="1"/>
    <n v="0"/>
  </r>
  <r>
    <s v="The Jungle Book 2"/>
    <x v="107"/>
    <x v="1514"/>
    <n v="3000"/>
    <n v="4480"/>
    <n v="0"/>
    <n v="227"/>
    <x v="33"/>
    <n v="85"/>
    <n v="72"/>
    <n v="47887943"/>
    <n v="20000000"/>
    <x v="2549"/>
    <s v="Color"/>
    <x v="3"/>
    <s v="English"/>
    <x v="1"/>
    <x v="2"/>
    <s v="English"/>
    <n v="27887943"/>
    <n v="1.3943971500000001"/>
    <s v="&lt;90 minutes"/>
    <n v="1.3943971500000001"/>
    <x v="1"/>
    <n v="1"/>
  </r>
  <r>
    <s v="The Juror"/>
    <x v="2"/>
    <x v="1515"/>
    <n v="23000"/>
    <n v="26907"/>
    <n v="13"/>
    <n v="353"/>
    <x v="5"/>
    <n v="28"/>
    <n v="118"/>
    <n v="44834712"/>
    <n v="44000000"/>
    <x v="2371"/>
    <s v="Color"/>
    <x v="1"/>
    <s v="English"/>
    <x v="1"/>
    <x v="0"/>
    <s v="English"/>
    <n v="834712"/>
    <n v="1.8970727272727306E-2"/>
    <s v="111-130 minutes"/>
    <n v="1.8970727272727271E-2"/>
    <x v="1"/>
    <n v="0"/>
  </r>
  <r>
    <s v="The Karate Kid"/>
    <x v="1302"/>
    <x v="1243"/>
    <n v="668"/>
    <n v="2004"/>
    <n v="80"/>
    <n v="0"/>
    <x v="2"/>
    <n v="81"/>
    <n v="126"/>
    <n v="90800000"/>
    <n v="8000000"/>
    <x v="2550"/>
    <s v="Color"/>
    <x v="5"/>
    <s v="English"/>
    <x v="1"/>
    <x v="3"/>
    <s v="English"/>
    <n v="82800000"/>
    <n v="10.35"/>
    <s v="111-130 minutes"/>
    <n v="10.35"/>
    <x v="0"/>
    <n v="1"/>
  </r>
  <r>
    <s v="The Kid"/>
    <x v="11"/>
    <x v="503"/>
    <n v="13000"/>
    <n v="16452"/>
    <n v="226"/>
    <n v="0"/>
    <x v="8"/>
    <n v="86"/>
    <n v="104"/>
    <n v="69688384"/>
    <n v="60000000"/>
    <x v="2551"/>
    <s v="Color"/>
    <x v="2"/>
    <s v="English"/>
    <x v="1"/>
    <x v="3"/>
    <s v="English"/>
    <n v="9688384"/>
    <n v="0.16147306666666661"/>
    <s v="90-110 minutes"/>
    <n v="0.16147306666666666"/>
    <x v="2"/>
    <n v="0"/>
  </r>
  <r>
    <s v="The Kids Are All Right"/>
    <x v="345"/>
    <x v="1516"/>
    <n v="14000"/>
    <n v="18645"/>
    <n v="450"/>
    <n v="16000"/>
    <x v="19"/>
    <n v="323"/>
    <n v="106"/>
    <n v="20803237"/>
    <n v="3500000"/>
    <x v="2552"/>
    <s v="Color"/>
    <x v="2"/>
    <s v="English"/>
    <x v="1"/>
    <x v="0"/>
    <s v="English"/>
    <n v="17303237"/>
    <n v="4.9437819999999997"/>
    <s v="90-110 minutes"/>
    <n v="4.9437819999999997"/>
    <x v="0"/>
    <n v="1"/>
  </r>
  <r>
    <s v="The Killer Inside Me"/>
    <x v="665"/>
    <x v="82"/>
    <n v="818"/>
    <n v="1813"/>
    <n v="187"/>
    <n v="0"/>
    <x v="8"/>
    <n v="225"/>
    <n v="109"/>
    <n v="214966"/>
    <n v="13000000"/>
    <x v="2553"/>
    <s v="Color"/>
    <x v="4"/>
    <s v="English"/>
    <x v="1"/>
    <x v="0"/>
    <s v="English"/>
    <n v="-12785034"/>
    <n v="-0.98346415384615382"/>
    <s v="90-110 minutes"/>
    <n v="-0.98346415384615382"/>
    <x v="1"/>
    <n v="0"/>
  </r>
  <r>
    <s v="The Kingdom"/>
    <x v="8"/>
    <x v="284"/>
    <n v="3000"/>
    <n v="5187"/>
    <n v="532"/>
    <n v="0"/>
    <x v="19"/>
    <n v="234"/>
    <n v="110"/>
    <n v="47456450"/>
    <n v="70000000"/>
    <x v="2554"/>
    <s v="Color"/>
    <x v="5"/>
    <s v="English"/>
    <x v="1"/>
    <x v="0"/>
    <s v="English"/>
    <n v="-22543550"/>
    <n v="-0.3220507142857143"/>
    <s v="90-110 minutes"/>
    <n v="-0.3220507142857143"/>
    <x v="2"/>
    <n v="0"/>
  </r>
  <r>
    <s v="The King's Speech"/>
    <x v="100"/>
    <x v="987"/>
    <n v="14000"/>
    <n v="15732"/>
    <n v="0"/>
    <n v="64000"/>
    <x v="30"/>
    <n v="479"/>
    <n v="118"/>
    <n v="138795342"/>
    <n v="15000000"/>
    <x v="2555"/>
    <s v="Color"/>
    <x v="6"/>
    <s v="English"/>
    <x v="4"/>
    <x v="0"/>
    <s v="English"/>
    <n v="123795342"/>
    <n v="8.2530228000000001"/>
    <s v="111-130 minutes"/>
    <n v="8.2530228000000001"/>
    <x v="1"/>
    <n v="1"/>
  </r>
  <r>
    <s v="The Kite Runner"/>
    <x v="1303"/>
    <x v="706"/>
    <n v="283"/>
    <n v="904"/>
    <n v="395"/>
    <n v="0"/>
    <x v="7"/>
    <n v="201"/>
    <n v="128"/>
    <n v="15797907"/>
    <n v="20000000"/>
    <x v="1493"/>
    <s v="Color"/>
    <x v="1"/>
    <s v="Dari"/>
    <x v="1"/>
    <x v="1"/>
    <s v="Other language"/>
    <n v="-4202093"/>
    <n v="-0.21010465"/>
    <s v="111-130 minutes"/>
    <n v="-0.21010465"/>
    <x v="1"/>
    <n v="0"/>
  </r>
  <r>
    <s v="The Knife of Don Juan"/>
    <x v="1304"/>
    <x v="1517"/>
    <n v="3"/>
    <n v="5"/>
    <n v="0"/>
    <n v="75"/>
    <x v="2"/>
    <n v="1"/>
    <n v="110"/>
    <n v="3830"/>
    <n v="1200000"/>
    <x v="2556"/>
    <s v="Color"/>
    <x v="2"/>
    <s v="Spanish"/>
    <x v="1"/>
    <x v="8"/>
    <s v="Other language"/>
    <n v="-1196170"/>
    <n v="-0.9968083333333333"/>
    <s v="90-110 minutes"/>
    <n v="-0.9968083333333333"/>
    <x v="0"/>
    <n v="0"/>
  </r>
  <r>
    <s v="The Ladies Man"/>
    <x v="85"/>
    <x v="362"/>
    <n v="8000"/>
    <n v="10982"/>
    <n v="71"/>
    <n v="671"/>
    <x v="17"/>
    <n v="58"/>
    <n v="84"/>
    <n v="13592872"/>
    <n v="11000000"/>
    <x v="2557"/>
    <s v="Color"/>
    <x v="2"/>
    <s v="English"/>
    <x v="1"/>
    <x v="0"/>
    <s v="English"/>
    <n v="2592872"/>
    <n v="0.23571563636363635"/>
    <s v="&lt;90 minutes"/>
    <n v="0.23571563636363638"/>
    <x v="1"/>
    <n v="0"/>
  </r>
  <r>
    <s v="The Lady from Shanghai"/>
    <x v="1305"/>
    <x v="1518"/>
    <n v="1000"/>
    <n v="1055"/>
    <n v="0"/>
    <n v="0"/>
    <x v="18"/>
    <n v="90"/>
    <n v="92"/>
    <n v="7927"/>
    <n v="2300000"/>
    <x v="2558"/>
    <s v="Black and White"/>
    <x v="4"/>
    <s v="English"/>
    <x v="1"/>
    <x v="4"/>
    <s v="English"/>
    <n v="-2292073"/>
    <n v="-0.9965534782608696"/>
    <s v="90-110 minutes"/>
    <n v="-0.9965534782608696"/>
    <x v="0"/>
    <n v="0"/>
  </r>
  <r>
    <s v="The Ladykillers"/>
    <x v="231"/>
    <x v="97"/>
    <n v="24000"/>
    <n v="41701"/>
    <n v="1000"/>
    <n v="0"/>
    <x v="21"/>
    <n v="193"/>
    <n v="104"/>
    <n v="39692139"/>
    <n v="35000000"/>
    <x v="2559"/>
    <s v="Color"/>
    <x v="2"/>
    <s v="English"/>
    <x v="1"/>
    <x v="0"/>
    <s v="English"/>
    <n v="4692139"/>
    <n v="0.13406111428571421"/>
    <s v="90-110 minutes"/>
    <n v="0.13406111428571429"/>
    <x v="1"/>
    <n v="0"/>
  </r>
  <r>
    <s v="The Lake House"/>
    <x v="46"/>
    <x v="1519"/>
    <n v="18000"/>
    <n v="18693"/>
    <n v="18"/>
    <n v="0"/>
    <x v="9"/>
    <n v="175"/>
    <n v="99"/>
    <n v="52320979"/>
    <n v="40000000"/>
    <x v="1287"/>
    <s v="Color"/>
    <x v="1"/>
    <s v="English"/>
    <x v="1"/>
    <x v="3"/>
    <s v="English"/>
    <n v="12320979"/>
    <n v="0.30802447500000008"/>
    <s v="90-110 minutes"/>
    <n v="0.30802447500000002"/>
    <x v="1"/>
    <n v="0"/>
  </r>
  <r>
    <s v="The Land Before Time"/>
    <x v="779"/>
    <x v="200"/>
    <n v="912"/>
    <n v="1833"/>
    <n v="383"/>
    <n v="5000"/>
    <x v="40"/>
    <n v="24"/>
    <n v="69"/>
    <n v="48092846"/>
    <n v="12500000"/>
    <x v="2560"/>
    <s v="Color"/>
    <x v="3"/>
    <s v="English"/>
    <x v="1"/>
    <x v="2"/>
    <s v="English"/>
    <n v="35592846"/>
    <n v="2.84742768"/>
    <s v="&lt;90 minutes"/>
    <n v="2.84742768"/>
    <x v="1"/>
    <n v="1"/>
  </r>
  <r>
    <s v="The Last Airbender"/>
    <x v="1306"/>
    <x v="128"/>
    <n v="1000"/>
    <n v="2857"/>
    <n v="0"/>
    <n v="18000"/>
    <x v="36"/>
    <n v="280"/>
    <n v="103"/>
    <n v="131564731"/>
    <n v="150000000"/>
    <x v="2561"/>
    <s v="Color"/>
    <x v="5"/>
    <s v="English"/>
    <x v="1"/>
    <x v="3"/>
    <s v="English"/>
    <n v="-18435269"/>
    <n v="-0.12290179333333329"/>
    <s v="90-110 minutes"/>
    <n v="-0.12290179333333333"/>
    <x v="2"/>
    <n v="0"/>
  </r>
  <r>
    <s v="The Last Castle"/>
    <x v="1187"/>
    <x v="569"/>
    <n v="968"/>
    <n v="3012"/>
    <n v="37"/>
    <n v="0"/>
    <x v="31"/>
    <n v="110"/>
    <n v="131"/>
    <n v="18208078"/>
    <n v="60000000"/>
    <x v="2562"/>
    <s v="Color"/>
    <x v="5"/>
    <s v="English"/>
    <x v="1"/>
    <x v="0"/>
    <s v="English"/>
    <n v="-41791922"/>
    <n v="-0.69653203333333336"/>
    <s v="131-150 minutes"/>
    <n v="-0.69653203333333336"/>
    <x v="2"/>
    <n v="0"/>
  </r>
  <r>
    <s v="The Last Days on Mars"/>
    <x v="1064"/>
    <x v="1520"/>
    <n v="805"/>
    <n v="2271"/>
    <n v="7"/>
    <n v="0"/>
    <x v="37"/>
    <n v="120"/>
    <n v="98"/>
    <n v="23838"/>
    <n v="7000000"/>
    <x v="2563"/>
    <s v="Color"/>
    <x v="0"/>
    <s v="English"/>
    <x v="4"/>
    <x v="0"/>
    <s v="English"/>
    <n v="-6976162"/>
    <n v="-0.99659457142857144"/>
    <s v="90-110 minutes"/>
    <n v="-0.99659457142857144"/>
    <x v="0"/>
    <n v="0"/>
  </r>
  <r>
    <s v="The Last Dragon"/>
    <x v="972"/>
    <x v="1521"/>
    <n v="854"/>
    <n v="3394"/>
    <n v="78"/>
    <n v="0"/>
    <x v="31"/>
    <n v="55"/>
    <n v="109"/>
    <n v="33000000"/>
    <n v="10000000"/>
    <x v="2564"/>
    <s v="Color"/>
    <x v="5"/>
    <s v="English"/>
    <x v="1"/>
    <x v="1"/>
    <s v="English"/>
    <n v="23000000"/>
    <n v="2.2999999999999998"/>
    <s v="90-110 minutes"/>
    <n v="2.2999999999999998"/>
    <x v="1"/>
    <n v="1"/>
  </r>
  <r>
    <s v="The Last Emperor"/>
    <x v="1018"/>
    <x v="1522"/>
    <n v="1000"/>
    <n v="2451"/>
    <n v="973"/>
    <n v="0"/>
    <x v="24"/>
    <n v="75"/>
    <n v="219"/>
    <n v="43984230"/>
    <n v="23000000"/>
    <x v="2149"/>
    <s v="Color"/>
    <x v="6"/>
    <s v="English"/>
    <x v="3"/>
    <x v="1"/>
    <s v="English"/>
    <n v="20984230"/>
    <n v="0.91235782608695648"/>
    <s v="&gt;150 minutes"/>
    <n v="0.91235782608695648"/>
    <x v="1"/>
    <n v="1"/>
  </r>
  <r>
    <s v="The Last Exorcism"/>
    <x v="1307"/>
    <x v="1523"/>
    <n v="463"/>
    <n v="1958"/>
    <n v="13"/>
    <n v="0"/>
    <x v="5"/>
    <n v="311"/>
    <n v="87"/>
    <n v="40990055"/>
    <n v="1800000"/>
    <x v="2553"/>
    <s v="Color"/>
    <x v="1"/>
    <s v="English"/>
    <x v="8"/>
    <x v="1"/>
    <s v="English"/>
    <n v="39190055"/>
    <n v="21.772252777777776"/>
    <s v="&lt;90 minutes"/>
    <n v="21.772252777777776"/>
    <x v="0"/>
    <n v="1"/>
  </r>
  <r>
    <s v="The Last Exorcism Part II"/>
    <x v="221"/>
    <x v="1524"/>
    <n v="45000"/>
    <n v="46868"/>
    <n v="8"/>
    <n v="0"/>
    <x v="23"/>
    <n v="161"/>
    <n v="93"/>
    <n v="15152879"/>
    <n v="5000000"/>
    <x v="2373"/>
    <s v="Color"/>
    <x v="1"/>
    <s v="English"/>
    <x v="8"/>
    <x v="1"/>
    <s v="English"/>
    <n v="10152879"/>
    <n v="2.0305757999999998"/>
    <s v="90-110 minutes"/>
    <n v="2.0305757999999998"/>
    <x v="0"/>
    <n v="1"/>
  </r>
  <r>
    <s v="The Last Godfather"/>
    <x v="418"/>
    <x v="620"/>
    <n v="898"/>
    <n v="2895"/>
    <n v="26"/>
    <n v="502"/>
    <x v="49"/>
    <n v="4"/>
    <n v="100"/>
    <n v="163591"/>
    <n v="13400000"/>
    <x v="241"/>
    <s v="Color"/>
    <x v="2"/>
    <s v="English"/>
    <x v="29"/>
    <x v="1"/>
    <s v="English"/>
    <n v="-13236409"/>
    <n v="-0.98779171641791041"/>
    <s v="90-110 minutes"/>
    <n v="-0.98779171641791041"/>
    <x v="1"/>
    <n v="0"/>
  </r>
  <r>
    <s v="The Last House on the Left"/>
    <x v="775"/>
    <x v="1525"/>
    <n v="956"/>
    <n v="3861"/>
    <n v="29"/>
    <n v="0"/>
    <x v="0"/>
    <n v="241"/>
    <n v="114"/>
    <n v="32721635"/>
    <n v="15000000"/>
    <x v="1670"/>
    <s v="Color"/>
    <x v="4"/>
    <s v="English"/>
    <x v="1"/>
    <x v="0"/>
    <s v="English"/>
    <n v="17721635"/>
    <n v="1.1814423333333335"/>
    <s v="111-130 minutes"/>
    <n v="1.1814423333333333"/>
    <x v="1"/>
    <n v="1"/>
  </r>
  <r>
    <s v="The Last King of Scotland"/>
    <x v="84"/>
    <x v="1526"/>
    <n v="1000"/>
    <n v="1184"/>
    <n v="162"/>
    <n v="0"/>
    <x v="18"/>
    <n v="252"/>
    <n v="121"/>
    <n v="17605861"/>
    <n v="6000000"/>
    <x v="2565"/>
    <s v="Color"/>
    <x v="6"/>
    <s v="English"/>
    <x v="4"/>
    <x v="0"/>
    <s v="English"/>
    <n v="11605861"/>
    <n v="1.9343101666666667"/>
    <s v="111-130 minutes"/>
    <n v="1.9343101666666667"/>
    <x v="0"/>
    <n v="1"/>
  </r>
  <r>
    <s v="The Last Legion"/>
    <x v="100"/>
    <x v="1527"/>
    <n v="14000"/>
    <n v="14625"/>
    <n v="4"/>
    <n v="0"/>
    <x v="33"/>
    <n v="90"/>
    <n v="102"/>
    <n v="5932060"/>
    <n v="35000000"/>
    <x v="415"/>
    <s v="Color"/>
    <x v="5"/>
    <s v="English"/>
    <x v="4"/>
    <x v="1"/>
    <s v="English"/>
    <n v="-29067940"/>
    <n v="-0.83051257142857149"/>
    <s v="90-110 minutes"/>
    <n v="-0.83051257142857138"/>
    <x v="1"/>
    <n v="0"/>
  </r>
  <r>
    <s v="The Last of the Mohicans"/>
    <x v="1308"/>
    <x v="149"/>
    <n v="855"/>
    <n v="2144"/>
    <n v="0"/>
    <n v="0"/>
    <x v="24"/>
    <n v="89"/>
    <n v="117"/>
    <n v="72455275"/>
    <n v="40000000"/>
    <x v="2566"/>
    <s v="Color"/>
    <x v="5"/>
    <s v="English"/>
    <x v="1"/>
    <x v="0"/>
    <s v="English"/>
    <n v="32455275"/>
    <n v="0.81138187499999992"/>
    <s v="111-130 minutes"/>
    <n v="0.81138187500000003"/>
    <x v="1"/>
    <n v="1"/>
  </r>
  <r>
    <s v="The Last Samurai"/>
    <x v="67"/>
    <x v="342"/>
    <n v="10000"/>
    <n v="11945"/>
    <n v="380"/>
    <n v="0"/>
    <x v="18"/>
    <n v="190"/>
    <n v="154"/>
    <n v="111110575"/>
    <n v="140000000"/>
    <x v="2567"/>
    <s v="Color"/>
    <x v="5"/>
    <s v="English"/>
    <x v="1"/>
    <x v="0"/>
    <s v="English"/>
    <n v="-28889425"/>
    <n v="-0.20635303571428576"/>
    <s v="&gt;150 minutes"/>
    <n v="-0.2063530357142857"/>
    <x v="2"/>
    <n v="0"/>
  </r>
  <r>
    <s v="The Last Sin Eater"/>
    <x v="548"/>
    <x v="1014"/>
    <n v="861"/>
    <n v="2161"/>
    <n v="84"/>
    <n v="285"/>
    <x v="11"/>
    <n v="18"/>
    <n v="117"/>
    <n v="379643"/>
    <n v="2200000"/>
    <x v="2568"/>
    <s v="Color"/>
    <x v="1"/>
    <s v="English"/>
    <x v="1"/>
    <x v="1"/>
    <s v="English"/>
    <n v="-1820357"/>
    <n v="-0.82743500000000003"/>
    <s v="111-130 minutes"/>
    <n v="-0.82743500000000003"/>
    <x v="0"/>
    <n v="0"/>
  </r>
  <r>
    <s v="The Last Song"/>
    <x v="712"/>
    <x v="1143"/>
    <n v="742"/>
    <n v="2341"/>
    <n v="30"/>
    <n v="10000"/>
    <x v="16"/>
    <n v="123"/>
    <n v="107"/>
    <n v="62933793"/>
    <n v="20000000"/>
    <x v="778"/>
    <s v="Color"/>
    <x v="1"/>
    <s v="English"/>
    <x v="1"/>
    <x v="3"/>
    <s v="English"/>
    <n v="42933793"/>
    <n v="2.1466896499999999"/>
    <s v="90-110 minutes"/>
    <n v="2.1466896499999999"/>
    <x v="1"/>
    <n v="1"/>
  </r>
  <r>
    <s v="The Last Stand"/>
    <x v="492"/>
    <x v="1482"/>
    <n v="971"/>
    <n v="1643"/>
    <n v="419"/>
    <n v="24000"/>
    <x v="4"/>
    <n v="376"/>
    <n v="107"/>
    <n v="12026670"/>
    <n v="45000000"/>
    <x v="2569"/>
    <s v="Color"/>
    <x v="5"/>
    <s v="English"/>
    <x v="1"/>
    <x v="0"/>
    <s v="English"/>
    <n v="-32973330"/>
    <n v="-0.73274066666666671"/>
    <s v="90-110 minutes"/>
    <n v="-0.73274066666666671"/>
    <x v="1"/>
    <n v="0"/>
  </r>
  <r>
    <s v="The Last Station"/>
    <x v="1309"/>
    <x v="1418"/>
    <n v="577"/>
    <n v="1341"/>
    <n v="97"/>
    <n v="0"/>
    <x v="20"/>
    <n v="184"/>
    <n v="112"/>
    <n v="6615578"/>
    <n v="13000000"/>
    <x v="2570"/>
    <s v="Color"/>
    <x v="6"/>
    <s v="English"/>
    <x v="2"/>
    <x v="0"/>
    <s v="English"/>
    <n v="-6384422"/>
    <n v="-0.49110938461538467"/>
    <s v="111-130 minutes"/>
    <n v="-0.49110938461538461"/>
    <x v="1"/>
    <n v="0"/>
  </r>
  <r>
    <s v="The Last Temptation of Christ"/>
    <x v="1310"/>
    <x v="388"/>
    <n v="883"/>
    <n v="1934"/>
    <n v="17000"/>
    <n v="0"/>
    <x v="7"/>
    <n v="114"/>
    <n v="164"/>
    <n v="8373585"/>
    <n v="7000000"/>
    <x v="2571"/>
    <s v="Color"/>
    <x v="1"/>
    <s v="English"/>
    <x v="1"/>
    <x v="0"/>
    <s v="English"/>
    <n v="1373585"/>
    <n v="0.19622642857142858"/>
    <s v="&gt;150 minutes"/>
    <n v="0.19622642857142858"/>
    <x v="0"/>
    <n v="0"/>
  </r>
  <r>
    <s v="The Last Time I Committed Suicide"/>
    <x v="46"/>
    <x v="359"/>
    <n v="18000"/>
    <n v="20135"/>
    <n v="19"/>
    <n v="161"/>
    <x v="16"/>
    <n v="12"/>
    <n v="92"/>
    <n v="12836"/>
    <n v="4000000"/>
    <x v="2572"/>
    <s v="Color"/>
    <x v="6"/>
    <s v="English"/>
    <x v="1"/>
    <x v="0"/>
    <s v="English"/>
    <n v="-3987164"/>
    <n v="-0.99679099999999998"/>
    <s v="90-110 minutes"/>
    <n v="-0.99679099999999998"/>
    <x v="0"/>
    <n v="0"/>
  </r>
  <r>
    <s v="The Last Witch Hunter"/>
    <x v="81"/>
    <x v="1258"/>
    <n v="14000"/>
    <n v="16922"/>
    <n v="42"/>
    <n v="21000"/>
    <x v="10"/>
    <n v="202"/>
    <n v="106"/>
    <n v="27356090"/>
    <n v="90000000"/>
    <x v="1464"/>
    <s v="Color"/>
    <x v="5"/>
    <s v="English"/>
    <x v="1"/>
    <x v="1"/>
    <s v="English"/>
    <n v="-62643910"/>
    <n v="-0.69604344444444444"/>
    <s v="90-110 minutes"/>
    <n v="-0.69604344444444444"/>
    <x v="2"/>
    <n v="0"/>
  </r>
  <r>
    <s v="The Lawnmower Man"/>
    <x v="1311"/>
    <x v="1528"/>
    <n v="535"/>
    <n v="1109"/>
    <n v="32"/>
    <n v="0"/>
    <x v="33"/>
    <n v="48"/>
    <n v="140"/>
    <n v="32101000"/>
    <n v="10000000"/>
    <x v="2573"/>
    <s v="Color"/>
    <x v="0"/>
    <s v="English"/>
    <x v="4"/>
    <x v="0"/>
    <s v="English"/>
    <n v="22101000"/>
    <n v="2.2101000000000002"/>
    <s v="131-150 minutes"/>
    <n v="2.2101000000000002"/>
    <x v="1"/>
    <n v="1"/>
  </r>
  <r>
    <s v="The Lazarus Effect"/>
    <x v="437"/>
    <x v="1529"/>
    <n v="10000"/>
    <n v="11771"/>
    <n v="26"/>
    <n v="0"/>
    <x v="41"/>
    <n v="152"/>
    <n v="83"/>
    <n v="25799043"/>
    <n v="3300000"/>
    <x v="2574"/>
    <s v="Color"/>
    <x v="0"/>
    <s v="English"/>
    <x v="1"/>
    <x v="1"/>
    <s v="English"/>
    <n v="22499043"/>
    <n v="6.8178918181818178"/>
    <s v="&lt;90 minutes"/>
    <n v="6.8178918181818178"/>
    <x v="0"/>
    <n v="1"/>
  </r>
  <r>
    <s v="The League of Extraordinary Gentlemen"/>
    <x v="910"/>
    <x v="333"/>
    <n v="1000"/>
    <n v="4714"/>
    <n v="45"/>
    <n v="0"/>
    <x v="16"/>
    <n v="202"/>
    <n v="110"/>
    <n v="66462600"/>
    <n v="78000000"/>
    <x v="2549"/>
    <s v="Black and White"/>
    <x v="5"/>
    <s v="English"/>
    <x v="1"/>
    <x v="1"/>
    <s v="English"/>
    <n v="-11537400"/>
    <n v="-0.14791538461538467"/>
    <s v="90-110 minutes"/>
    <n v="-0.14791538461538462"/>
    <x v="2"/>
    <n v="0"/>
  </r>
  <r>
    <s v="The Legend of Bagger Vance"/>
    <x v="153"/>
    <x v="992"/>
    <n v="13000"/>
    <n v="34774"/>
    <n v="0"/>
    <n v="0"/>
    <x v="12"/>
    <n v="125"/>
    <n v="126"/>
    <n v="30695227"/>
    <n v="60000000"/>
    <x v="2575"/>
    <s v="Color"/>
    <x v="1"/>
    <s v="English"/>
    <x v="1"/>
    <x v="1"/>
    <s v="English"/>
    <n v="-29304773"/>
    <n v="-0.48841288333333333"/>
    <s v="111-130 minutes"/>
    <n v="-0.48841288333333333"/>
    <x v="2"/>
    <n v="0"/>
  </r>
  <r>
    <s v="The Legend of Drunken Master"/>
    <x v="1312"/>
    <x v="1530"/>
    <n v="483"/>
    <n v="768"/>
    <n v="32"/>
    <n v="0"/>
    <x v="7"/>
    <n v="77"/>
    <n v="102"/>
    <n v="11546543"/>
    <n v="2000000"/>
    <x v="2576"/>
    <s v="Color"/>
    <x v="5"/>
    <s v="Cantonese"/>
    <x v="5"/>
    <x v="0"/>
    <s v="Other language"/>
    <n v="9546543"/>
    <n v="4.7732714999999999"/>
    <s v="90-110 minutes"/>
    <n v="4.7732714999999999"/>
    <x v="0"/>
    <n v="1"/>
  </r>
  <r>
    <s v="The Legend of God's Gun"/>
    <x v="1313"/>
    <x v="1531"/>
    <n v="32"/>
    <n v="72"/>
    <n v="6"/>
    <n v="13"/>
    <x v="56"/>
    <n v="3"/>
    <n v="78"/>
    <n v="243768"/>
    <n v="30000"/>
    <x v="2577"/>
    <s v="Color"/>
    <x v="16"/>
    <s v="English"/>
    <x v="1"/>
    <x v="0"/>
    <s v="English"/>
    <n v="213768"/>
    <n v="7.1256000000000004"/>
    <s v="&lt;90 minutes"/>
    <n v="7.1256000000000004"/>
    <x v="0"/>
    <n v="1"/>
  </r>
  <r>
    <s v="The Legend of Hercules"/>
    <x v="1314"/>
    <x v="5"/>
    <n v="576"/>
    <n v="1520"/>
    <n v="212"/>
    <n v="12000"/>
    <x v="36"/>
    <n v="156"/>
    <n v="99"/>
    <n v="18821279"/>
    <n v="70000000"/>
    <x v="2578"/>
    <s v="Color"/>
    <x v="5"/>
    <s v="English"/>
    <x v="1"/>
    <x v="1"/>
    <s v="English"/>
    <n v="-51178721"/>
    <n v="-0.73112458571428574"/>
    <s v="90-110 minutes"/>
    <n v="-0.73112458571428574"/>
    <x v="2"/>
    <n v="0"/>
  </r>
  <r>
    <s v="The Legend of Suriyothai"/>
    <x v="1315"/>
    <x v="1532"/>
    <n v="7"/>
    <n v="32"/>
    <n v="6"/>
    <n v="124"/>
    <x v="0"/>
    <n v="31"/>
    <n v="300"/>
    <n v="454255"/>
    <n v="400000000"/>
    <x v="1977"/>
    <s v="Color"/>
    <x v="5"/>
    <s v="Thai"/>
    <x v="38"/>
    <x v="0"/>
    <s v="Other language"/>
    <n v="-399545745"/>
    <n v="-0.99886436249999999"/>
    <s v="&gt;150 minutes"/>
    <n v="-0.99886436249999999"/>
    <x v="2"/>
    <n v="0"/>
  </r>
  <r>
    <s v="The Legend of the Lone Ranger"/>
    <x v="1316"/>
    <x v="1533"/>
    <n v="372"/>
    <n v="927"/>
    <n v="28"/>
    <n v="346"/>
    <x v="39"/>
    <n v="25"/>
    <n v="98"/>
    <n v="8000000"/>
    <n v="18000000"/>
    <x v="2579"/>
    <s v="Color"/>
    <x v="5"/>
    <s v="English"/>
    <x v="1"/>
    <x v="3"/>
    <s v="English"/>
    <n v="-10000000"/>
    <n v="-0.55555555555555558"/>
    <s v="90-110 minutes"/>
    <n v="-0.55555555555555558"/>
    <x v="1"/>
    <n v="0"/>
  </r>
  <r>
    <s v="The Legend of Zorro"/>
    <x v="1092"/>
    <x v="308"/>
    <n v="2000"/>
    <n v="2864"/>
    <n v="258"/>
    <n v="951"/>
    <x v="11"/>
    <n v="137"/>
    <n v="129"/>
    <n v="45356386"/>
    <n v="75000000"/>
    <x v="2580"/>
    <s v="Color"/>
    <x v="5"/>
    <s v="Spanish"/>
    <x v="1"/>
    <x v="3"/>
    <s v="Other language"/>
    <n v="-29643614"/>
    <n v="-0.39524818666666661"/>
    <s v="111-130 minutes"/>
    <n v="-0.39524818666666667"/>
    <x v="2"/>
    <n v="0"/>
  </r>
  <r>
    <s v="The Lego Movie"/>
    <x v="160"/>
    <x v="26"/>
    <n v="11000"/>
    <n v="22128"/>
    <n v="97"/>
    <n v="64000"/>
    <x v="24"/>
    <n v="435"/>
    <n v="100"/>
    <n v="257756197"/>
    <n v="60000000"/>
    <x v="1150"/>
    <s v="Color"/>
    <x v="5"/>
    <s v="English"/>
    <x v="12"/>
    <x v="3"/>
    <s v="English"/>
    <n v="197756197"/>
    <n v="3.2959366166666664"/>
    <s v="90-110 minutes"/>
    <n v="3.2959366166666668"/>
    <x v="2"/>
    <n v="1"/>
  </r>
  <r>
    <s v="The Life Aquatic with Steve Zissou"/>
    <x v="365"/>
    <x v="365"/>
    <n v="13000"/>
    <n v="15757"/>
    <n v="0"/>
    <n v="0"/>
    <x v="40"/>
    <n v="259"/>
    <n v="119"/>
    <n v="24006726"/>
    <n v="50000000"/>
    <x v="1430"/>
    <s v="Color"/>
    <x v="3"/>
    <s v="English"/>
    <x v="1"/>
    <x v="0"/>
    <s v="English"/>
    <n v="-25993274"/>
    <n v="-0.51986547999999999"/>
    <s v="111-130 minutes"/>
    <n v="-0.51986547999999999"/>
    <x v="1"/>
    <n v="0"/>
  </r>
  <r>
    <s v="The Life Before Her Eyes"/>
    <x v="1317"/>
    <x v="851"/>
    <n v="797"/>
    <n v="2073"/>
    <n v="26"/>
    <n v="1000"/>
    <x v="4"/>
    <n v="78"/>
    <n v="90"/>
    <n v="303439"/>
    <n v="8000000"/>
    <x v="1204"/>
    <s v="Color"/>
    <x v="1"/>
    <s v="English"/>
    <x v="1"/>
    <x v="0"/>
    <s v="English"/>
    <n v="-7696561"/>
    <n v="-0.962070125"/>
    <s v="90-110 minutes"/>
    <n v="-0.962070125"/>
    <x v="0"/>
    <n v="0"/>
  </r>
  <r>
    <s v="The Life of David Gale"/>
    <x v="23"/>
    <x v="203"/>
    <n v="18000"/>
    <n v="32637"/>
    <n v="317"/>
    <n v="0"/>
    <x v="1"/>
    <n v="141"/>
    <n v="130"/>
    <n v="19593740"/>
    <n v="50000000"/>
    <x v="2581"/>
    <s v="Color"/>
    <x v="4"/>
    <s v="English"/>
    <x v="1"/>
    <x v="0"/>
    <s v="English"/>
    <n v="-30406260"/>
    <n v="-0.60812519999999992"/>
    <s v="111-130 minutes"/>
    <n v="-0.60812520000000003"/>
    <x v="1"/>
    <n v="0"/>
  </r>
  <r>
    <s v="The Limey"/>
    <x v="1318"/>
    <x v="501"/>
    <n v="402"/>
    <n v="1335"/>
    <n v="0"/>
    <n v="944"/>
    <x v="19"/>
    <n v="111"/>
    <n v="89"/>
    <n v="3193102"/>
    <n v="9000000"/>
    <x v="2582"/>
    <s v="Color"/>
    <x v="4"/>
    <s v="English"/>
    <x v="1"/>
    <x v="0"/>
    <s v="English"/>
    <n v="-5806898"/>
    <n v="-0.64521088888888889"/>
    <s v="&lt;90 minutes"/>
    <n v="-0.64521088888888889"/>
    <x v="1"/>
    <n v="0"/>
  </r>
  <r>
    <s v="The Lincoln Lawyer"/>
    <x v="277"/>
    <x v="1255"/>
    <n v="11000"/>
    <n v="13943"/>
    <n v="65"/>
    <n v="25000"/>
    <x v="40"/>
    <n v="274"/>
    <n v="118"/>
    <n v="57981889"/>
    <n v="40000000"/>
    <x v="337"/>
    <s v="Color"/>
    <x v="4"/>
    <s v="English"/>
    <x v="1"/>
    <x v="0"/>
    <s v="English"/>
    <n v="17981889"/>
    <n v="0.44954722500000011"/>
    <s v="111-130 minutes"/>
    <n v="0.44954722499999999"/>
    <x v="1"/>
    <n v="0"/>
  </r>
  <r>
    <s v="The Lion King"/>
    <x v="266"/>
    <x v="1149"/>
    <n v="2000"/>
    <n v="6458"/>
    <n v="28"/>
    <n v="17000"/>
    <x v="43"/>
    <n v="186"/>
    <n v="73"/>
    <n v="422783777"/>
    <n v="45000000"/>
    <x v="2583"/>
    <s v="Color"/>
    <x v="3"/>
    <s v="English"/>
    <x v="1"/>
    <x v="2"/>
    <s v="English"/>
    <n v="377783777"/>
    <n v="8.3951950444444439"/>
    <s v="&lt;90 minutes"/>
    <n v="8.3951950444444439"/>
    <x v="1"/>
    <n v="1"/>
  </r>
  <r>
    <s v="The Little Prince"/>
    <x v="213"/>
    <x v="968"/>
    <n v="12000"/>
    <n v="30230"/>
    <n v="54"/>
    <n v="31000"/>
    <x v="24"/>
    <n v="119"/>
    <n v="108"/>
    <n v="1339152"/>
    <n v="81200000"/>
    <x v="2584"/>
    <s v="Color"/>
    <x v="3"/>
    <s v="English"/>
    <x v="8"/>
    <x v="3"/>
    <s v="English"/>
    <n v="-79860848"/>
    <n v="-0.98350798029556652"/>
    <s v="90-110 minutes"/>
    <n v="-0.98350798029556652"/>
    <x v="2"/>
    <n v="0"/>
  </r>
  <r>
    <s v="The Little Vampire"/>
    <x v="1215"/>
    <x v="1407"/>
    <n v="554"/>
    <n v="2216"/>
    <n v="34"/>
    <n v="0"/>
    <x v="34"/>
    <n v="38"/>
    <n v="95"/>
    <n v="13555988"/>
    <n v="22000000"/>
    <x v="2585"/>
    <s v="Color"/>
    <x v="3"/>
    <s v="English"/>
    <x v="2"/>
    <x v="3"/>
    <s v="English"/>
    <n v="-8444012"/>
    <n v="-0.38381872727272726"/>
    <s v="90-110 minutes"/>
    <n v="-0.38381872727272726"/>
    <x v="1"/>
    <n v="0"/>
  </r>
  <r>
    <s v="The Lives of Others"/>
    <x v="166"/>
    <x v="1534"/>
    <n v="380"/>
    <n v="927"/>
    <n v="207"/>
    <n v="39000"/>
    <x v="43"/>
    <n v="215"/>
    <n v="137"/>
    <n v="11284657"/>
    <n v="2000000"/>
    <x v="2586"/>
    <s v="Color"/>
    <x v="1"/>
    <s v="German"/>
    <x v="2"/>
    <x v="0"/>
    <s v="Other language"/>
    <n v="9284657"/>
    <n v="4.6423284999999996"/>
    <s v="131-150 minutes"/>
    <n v="4.6423284999999996"/>
    <x v="0"/>
    <n v="1"/>
  </r>
  <r>
    <s v="The Living Daylights"/>
    <x v="1319"/>
    <x v="106"/>
    <n v="387"/>
    <n v="1233"/>
    <n v="46"/>
    <n v="0"/>
    <x v="12"/>
    <n v="105"/>
    <n v="130"/>
    <n v="51185897"/>
    <n v="30000000"/>
    <x v="2587"/>
    <s v="Color"/>
    <x v="5"/>
    <s v="English"/>
    <x v="4"/>
    <x v="3"/>
    <s v="English"/>
    <n v="21185897"/>
    <n v="0.70619656666666675"/>
    <s v="111-130 minutes"/>
    <n v="0.70619656666666664"/>
    <x v="1"/>
    <n v="1"/>
  </r>
  <r>
    <s v="The Living Wake"/>
    <x v="720"/>
    <x v="1535"/>
    <n v="472"/>
    <n v="1047"/>
    <n v="0"/>
    <n v="339"/>
    <x v="27"/>
    <n v="28"/>
    <n v="91"/>
    <n v="12055"/>
    <n v="500000"/>
    <x v="2588"/>
    <s v="Color"/>
    <x v="2"/>
    <s v="English"/>
    <x v="1"/>
    <x v="1"/>
    <s v="English"/>
    <n v="-487945"/>
    <n v="-0.97589000000000004"/>
    <s v="90-110 minutes"/>
    <n v="-0.97589000000000004"/>
    <x v="0"/>
    <n v="0"/>
  </r>
  <r>
    <s v="The Lizzie McGuire Movie"/>
    <x v="1320"/>
    <x v="1536"/>
    <n v="925"/>
    <n v="3423"/>
    <n v="13"/>
    <n v="0"/>
    <x v="13"/>
    <n v="66"/>
    <n v="94"/>
    <n v="42672630"/>
    <n v="17000000"/>
    <x v="2589"/>
    <s v="Color"/>
    <x v="3"/>
    <s v="English"/>
    <x v="1"/>
    <x v="3"/>
    <s v="English"/>
    <n v="25672630"/>
    <n v="1.510154705882353"/>
    <s v="90-110 minutes"/>
    <n v="1.510154705882353"/>
    <x v="1"/>
    <n v="1"/>
  </r>
  <r>
    <s v="The Lone Ranger"/>
    <x v="86"/>
    <x v="1183"/>
    <n v="40000"/>
    <n v="45757"/>
    <n v="563"/>
    <n v="48000"/>
    <x v="27"/>
    <n v="450"/>
    <n v="150"/>
    <n v="89289910"/>
    <n v="215000000"/>
    <x v="2590"/>
    <s v="Color"/>
    <x v="5"/>
    <s v="English"/>
    <x v="1"/>
    <x v="1"/>
    <s v="English"/>
    <n v="-125710090"/>
    <n v="-0.58469809302325582"/>
    <s v="131-150 minutes"/>
    <n v="-0.58469809302325582"/>
    <x v="2"/>
    <n v="0"/>
  </r>
  <r>
    <s v="The Long Kiss Goodnight"/>
    <x v="1321"/>
    <x v="5"/>
    <n v="394"/>
    <n v="1531"/>
    <n v="212"/>
    <n v="4000"/>
    <x v="12"/>
    <n v="94"/>
    <n v="121"/>
    <n v="33328051"/>
    <n v="65000000"/>
    <x v="2591"/>
    <s v="Color"/>
    <x v="5"/>
    <s v="English"/>
    <x v="1"/>
    <x v="0"/>
    <s v="English"/>
    <n v="-31671949"/>
    <n v="-0.48726075384615386"/>
    <s v="111-130 minutes"/>
    <n v="-0.48726075384615386"/>
    <x v="2"/>
    <n v="0"/>
  </r>
  <r>
    <s v="The Longest Ride"/>
    <x v="1322"/>
    <x v="694"/>
    <n v="989"/>
    <n v="3386"/>
    <n v="88"/>
    <n v="23000"/>
    <x v="19"/>
    <n v="117"/>
    <n v="128"/>
    <n v="37432299"/>
    <n v="34000000"/>
    <x v="1724"/>
    <s v="Color"/>
    <x v="1"/>
    <s v="English"/>
    <x v="1"/>
    <x v="1"/>
    <s v="English"/>
    <n v="3432299"/>
    <n v="0.10094997058823529"/>
    <s v="111-130 minutes"/>
    <n v="0.10094997058823529"/>
    <x v="1"/>
    <n v="0"/>
  </r>
  <r>
    <s v="The Longest Yard"/>
    <x v="48"/>
    <x v="46"/>
    <n v="11000"/>
    <n v="13693"/>
    <n v="88"/>
    <n v="0"/>
    <x v="4"/>
    <n v="134"/>
    <n v="113"/>
    <n v="158115031"/>
    <n v="82000000"/>
    <x v="2592"/>
    <s v="Color"/>
    <x v="2"/>
    <s v="English"/>
    <x v="1"/>
    <x v="1"/>
    <s v="English"/>
    <n v="76115031"/>
    <n v="0.92823208536585367"/>
    <s v="111-130 minutes"/>
    <n v="0.92823208536585367"/>
    <x v="2"/>
    <n v="1"/>
  </r>
  <r>
    <s v="The Longshots"/>
    <x v="1323"/>
    <x v="1537"/>
    <n v="721"/>
    <n v="2453"/>
    <n v="258"/>
    <n v="376"/>
    <x v="17"/>
    <n v="47"/>
    <n v="94"/>
    <n v="11508423"/>
    <n v="23000000"/>
    <x v="2593"/>
    <s v="Color"/>
    <x v="6"/>
    <s v="English"/>
    <x v="1"/>
    <x v="3"/>
    <s v="English"/>
    <n v="-11491577"/>
    <n v="-0.49963378260869562"/>
    <s v="90-110 minutes"/>
    <n v="-0.49963378260869568"/>
    <x v="1"/>
    <n v="0"/>
  </r>
  <r>
    <s v="The Lord of the Rings: The Fellowship of the Ring"/>
    <x v="373"/>
    <x v="814"/>
    <n v="16000"/>
    <n v="22342"/>
    <n v="0"/>
    <n v="21000"/>
    <x v="63"/>
    <n v="297"/>
    <n v="171"/>
    <n v="313837577"/>
    <n v="93000000"/>
    <x v="2594"/>
    <s v="Color"/>
    <x v="5"/>
    <s v="English"/>
    <x v="16"/>
    <x v="1"/>
    <s v="English"/>
    <n v="220837577"/>
    <n v="2.3745976021505375"/>
    <s v="&gt;150 minutes"/>
    <n v="2.3745976021505375"/>
    <x v="2"/>
    <n v="1"/>
  </r>
  <r>
    <s v="The Lord of the Rings: The Return of the King"/>
    <x v="556"/>
    <x v="814"/>
    <n v="5000"/>
    <n v="6434"/>
    <n v="0"/>
    <n v="16000"/>
    <x v="67"/>
    <n v="328"/>
    <n v="192"/>
    <n v="377019252"/>
    <n v="94000000"/>
    <x v="2595"/>
    <s v="Color"/>
    <x v="5"/>
    <s v="English"/>
    <x v="1"/>
    <x v="1"/>
    <s v="English"/>
    <n v="283019252"/>
    <n v="3.0108431063829784"/>
    <s v="&gt;150 minutes"/>
    <n v="3.0108431063829788"/>
    <x v="2"/>
    <n v="1"/>
  </r>
  <r>
    <s v="The Lord of the Rings: The Two Towers"/>
    <x v="373"/>
    <x v="814"/>
    <n v="16000"/>
    <n v="23052"/>
    <n v="0"/>
    <n v="10000"/>
    <x v="58"/>
    <n v="294"/>
    <n v="172"/>
    <n v="340478898"/>
    <n v="94000000"/>
    <x v="2596"/>
    <s v="Color"/>
    <x v="5"/>
    <s v="English"/>
    <x v="1"/>
    <x v="1"/>
    <s v="English"/>
    <n v="246478898"/>
    <n v="2.6221159361702129"/>
    <s v="&gt;150 minutes"/>
    <n v="2.6221159361702129"/>
    <x v="2"/>
    <n v="1"/>
  </r>
  <r>
    <s v="The Lords of Salem"/>
    <x v="722"/>
    <x v="791"/>
    <n v="1000"/>
    <n v="5158"/>
    <n v="0"/>
    <n v="15000"/>
    <x v="17"/>
    <n v="234"/>
    <n v="101"/>
    <n v="1163508"/>
    <n v="2500000"/>
    <x v="2597"/>
    <s v="Color"/>
    <x v="1"/>
    <s v="English"/>
    <x v="1"/>
    <x v="0"/>
    <s v="English"/>
    <n v="-1336492"/>
    <n v="-0.53459679999999998"/>
    <s v="90-110 minutes"/>
    <n v="-0.53459679999999998"/>
    <x v="0"/>
    <n v="0"/>
  </r>
  <r>
    <s v="The Losers"/>
    <x v="370"/>
    <x v="1351"/>
    <n v="11000"/>
    <n v="12841"/>
    <n v="41"/>
    <n v="0"/>
    <x v="4"/>
    <n v="213"/>
    <n v="97"/>
    <n v="23527955"/>
    <n v="25000000"/>
    <x v="2598"/>
    <s v="Color"/>
    <x v="5"/>
    <s v="English"/>
    <x v="1"/>
    <x v="1"/>
    <s v="English"/>
    <n v="-1472045"/>
    <n v="-5.8881799999999984E-2"/>
    <s v="90-110 minutes"/>
    <n v="-5.8881799999999998E-2"/>
    <x v="1"/>
    <n v="0"/>
  </r>
  <r>
    <s v="The Loss of Sexual Innocence"/>
    <x v="338"/>
    <x v="983"/>
    <n v="2000"/>
    <n v="4343"/>
    <n v="81"/>
    <n v="111"/>
    <x v="33"/>
    <n v="31"/>
    <n v="106"/>
    <n v="399793"/>
    <n v="4000000"/>
    <x v="2599"/>
    <s v="Color"/>
    <x v="1"/>
    <s v="English"/>
    <x v="1"/>
    <x v="0"/>
    <s v="English"/>
    <n v="-3600207"/>
    <n v="-0.90005175000000004"/>
    <s v="90-110 minutes"/>
    <n v="-0.90005175000000004"/>
    <x v="0"/>
    <n v="0"/>
  </r>
  <r>
    <s v="The Lost City"/>
    <x v="1324"/>
    <x v="1538"/>
    <n v="786"/>
    <n v="1674"/>
    <n v="0"/>
    <n v="957"/>
    <x v="12"/>
    <n v="52"/>
    <n v="144"/>
    <n v="2483955"/>
    <n v="9600000"/>
    <x v="219"/>
    <s v="Color"/>
    <x v="1"/>
    <s v="English"/>
    <x v="1"/>
    <x v="0"/>
    <s v="English"/>
    <n v="-7116045"/>
    <n v="-0.74125468750000001"/>
    <s v="131-150 minutes"/>
    <n v="-0.74125468750000001"/>
    <x v="1"/>
    <n v="0"/>
  </r>
  <r>
    <s v="The Lost Skeleton of Cadavra"/>
    <x v="1325"/>
    <x v="1539"/>
    <n v="126"/>
    <n v="284"/>
    <n v="56"/>
    <n v="0"/>
    <x v="20"/>
    <n v="88"/>
    <n v="90"/>
    <n v="110536"/>
    <n v="40000"/>
    <x v="2600"/>
    <s v="Black and White"/>
    <x v="2"/>
    <s v="English"/>
    <x v="1"/>
    <x v="3"/>
    <s v="English"/>
    <n v="70536"/>
    <n v="1.7633999999999999"/>
    <s v="90-110 minutes"/>
    <n v="1.7634000000000001"/>
    <x v="0"/>
    <n v="1"/>
  </r>
  <r>
    <s v="The Lost World: Jurassic Park"/>
    <x v="1162"/>
    <x v="110"/>
    <n v="610"/>
    <n v="1635"/>
    <n v="14000"/>
    <n v="0"/>
    <x v="27"/>
    <n v="177"/>
    <n v="129"/>
    <n v="229074524"/>
    <n v="73000000"/>
    <x v="2601"/>
    <s v="Color"/>
    <x v="5"/>
    <s v="English"/>
    <x v="1"/>
    <x v="1"/>
    <s v="English"/>
    <n v="156074524"/>
    <n v="2.1380071780821917"/>
    <s v="111-130 minutes"/>
    <n v="2.1380071780821917"/>
    <x v="2"/>
    <n v="1"/>
  </r>
  <r>
    <s v="The Love Guru"/>
    <x v="244"/>
    <x v="1540"/>
    <n v="3000"/>
    <n v="6658"/>
    <n v="12"/>
    <n v="0"/>
    <x v="53"/>
    <n v="150"/>
    <n v="87"/>
    <n v="32178777"/>
    <n v="62000000"/>
    <x v="2602"/>
    <s v="Color"/>
    <x v="2"/>
    <s v="English"/>
    <x v="1"/>
    <x v="1"/>
    <s v="English"/>
    <n v="-29821223"/>
    <n v="-0.48098746774193546"/>
    <s v="&lt;90 minutes"/>
    <n v="-0.48098746774193546"/>
    <x v="2"/>
    <n v="0"/>
  </r>
  <r>
    <s v="The Lovely Bones"/>
    <x v="653"/>
    <x v="814"/>
    <n v="873"/>
    <n v="2370"/>
    <n v="0"/>
    <n v="16000"/>
    <x v="12"/>
    <n v="308"/>
    <n v="135"/>
    <n v="43982842"/>
    <n v="65000000"/>
    <x v="2603"/>
    <s v="Color"/>
    <x v="1"/>
    <s v="English"/>
    <x v="1"/>
    <x v="1"/>
    <s v="English"/>
    <n v="-21017158"/>
    <n v="-0.32334089230769236"/>
    <s v="131-150 minutes"/>
    <n v="-0.32334089230769231"/>
    <x v="2"/>
    <n v="0"/>
  </r>
  <r>
    <s v="The Lucky One"/>
    <x v="1326"/>
    <x v="812"/>
    <n v="713"/>
    <n v="1852"/>
    <n v="96"/>
    <n v="29000"/>
    <x v="27"/>
    <n v="170"/>
    <n v="101"/>
    <n v="60443237"/>
    <n v="25000000"/>
    <x v="2604"/>
    <s v="Color"/>
    <x v="1"/>
    <s v="English"/>
    <x v="1"/>
    <x v="1"/>
    <s v="English"/>
    <n v="35443237"/>
    <n v="1.4177294800000002"/>
    <s v="90-110 minutes"/>
    <n v="1.41772948"/>
    <x v="1"/>
    <n v="1"/>
  </r>
  <r>
    <s v="The Lucky Ones"/>
    <x v="1021"/>
    <x v="589"/>
    <n v="697"/>
    <n v="2243"/>
    <n v="168"/>
    <n v="702"/>
    <x v="20"/>
    <n v="57"/>
    <n v="115"/>
    <n v="183088"/>
    <n v="15000000"/>
    <x v="2605"/>
    <s v="Color"/>
    <x v="2"/>
    <s v="English"/>
    <x v="1"/>
    <x v="0"/>
    <s v="English"/>
    <n v="-14816912"/>
    <n v="-0.98779413333333332"/>
    <s v="111-130 minutes"/>
    <n v="-0.98779413333333332"/>
    <x v="1"/>
    <n v="0"/>
  </r>
  <r>
    <s v="The Lunchbox"/>
    <x v="1327"/>
    <x v="1541"/>
    <n v="638"/>
    <n v="822"/>
    <n v="25"/>
    <n v="16000"/>
    <x v="24"/>
    <n v="195"/>
    <n v="104"/>
    <n v="4231500"/>
    <n v="1000000"/>
    <x v="2606"/>
    <s v="Color"/>
    <x v="1"/>
    <s v="Hindi"/>
    <x v="18"/>
    <x v="3"/>
    <s v="Other language"/>
    <n v="3231500"/>
    <n v="3.2314999999999996"/>
    <s v="90-110 minutes"/>
    <n v="3.2315"/>
    <x v="0"/>
    <n v="1"/>
  </r>
  <r>
    <s v="The Machinist"/>
    <x v="36"/>
    <x v="1114"/>
    <n v="23000"/>
    <n v="24994"/>
    <n v="122"/>
    <n v="21000"/>
    <x v="18"/>
    <n v="204"/>
    <n v="94"/>
    <n v="1082044"/>
    <n v="5000000"/>
    <x v="2607"/>
    <s v="Color"/>
    <x v="1"/>
    <s v="English"/>
    <x v="0"/>
    <x v="0"/>
    <s v="English"/>
    <n v="-3917956"/>
    <n v="-0.78359120000000004"/>
    <s v="90-110 minutes"/>
    <n v="-0.78359120000000004"/>
    <x v="0"/>
    <n v="0"/>
  </r>
  <r>
    <s v="The Magic Sword: Quest for Camelot"/>
    <x v="254"/>
    <x v="1542"/>
    <n v="10000"/>
    <n v="14275"/>
    <n v="7"/>
    <n v="0"/>
    <x v="21"/>
    <n v="34"/>
    <n v="86"/>
    <n v="22717758"/>
    <n v="40000000"/>
    <x v="2608"/>
    <s v="Color"/>
    <x v="3"/>
    <s v="English"/>
    <x v="1"/>
    <x v="2"/>
    <s v="English"/>
    <n v="-17282242"/>
    <n v="-0.43205605000000002"/>
    <s v="&lt;90 minutes"/>
    <n v="-0.43205605000000002"/>
    <x v="1"/>
    <n v="0"/>
  </r>
  <r>
    <s v="The Majestic"/>
    <x v="56"/>
    <x v="1487"/>
    <n v="940"/>
    <n v="4310"/>
    <n v="0"/>
    <n v="0"/>
    <x v="31"/>
    <n v="128"/>
    <n v="152"/>
    <n v="27796042"/>
    <n v="72000000"/>
    <x v="2609"/>
    <s v="Color"/>
    <x v="1"/>
    <s v="English"/>
    <x v="1"/>
    <x v="3"/>
    <s v="English"/>
    <n v="-44203958"/>
    <n v="-0.6139438611111111"/>
    <s v="&gt;150 minutes"/>
    <n v="-0.6139438611111111"/>
    <x v="2"/>
    <n v="0"/>
  </r>
  <r>
    <s v="The Man"/>
    <x v="1069"/>
    <x v="181"/>
    <n v="688"/>
    <n v="1019"/>
    <n v="10"/>
    <n v="676"/>
    <x v="37"/>
    <n v="72"/>
    <n v="83"/>
    <n v="8326035"/>
    <n v="33000000"/>
    <x v="2610"/>
    <s v="Color"/>
    <x v="5"/>
    <s v="English"/>
    <x v="2"/>
    <x v="1"/>
    <s v="English"/>
    <n v="-24673965"/>
    <n v="-0.74769590909090911"/>
    <s v="&lt;90 minutes"/>
    <n v="-0.74769590909090911"/>
    <x v="1"/>
    <n v="0"/>
  </r>
  <r>
    <s v="The Man from U.N.C.L.E."/>
    <x v="750"/>
    <x v="998"/>
    <n v="15000"/>
    <n v="15735"/>
    <n v="0"/>
    <n v="43000"/>
    <x v="40"/>
    <n v="362"/>
    <n v="116"/>
    <n v="45434443"/>
    <n v="75000000"/>
    <x v="2611"/>
    <s v="Color"/>
    <x v="5"/>
    <s v="English"/>
    <x v="1"/>
    <x v="1"/>
    <s v="English"/>
    <n v="-29565557"/>
    <n v="-0.39420742666666664"/>
    <s v="111-130 minutes"/>
    <n v="-0.39420742666666669"/>
    <x v="2"/>
    <n v="0"/>
  </r>
  <r>
    <s v="The Man in the Iron Mask"/>
    <x v="308"/>
    <x v="813"/>
    <n v="29000"/>
    <n v="29265"/>
    <n v="130"/>
    <n v="0"/>
    <x v="4"/>
    <n v="83"/>
    <n v="132"/>
    <n v="56876365"/>
    <n v="35000000"/>
    <x v="2612"/>
    <s v="Color"/>
    <x v="5"/>
    <s v="English"/>
    <x v="1"/>
    <x v="1"/>
    <s v="English"/>
    <n v="21876365"/>
    <n v="0.6250389999999999"/>
    <s v="131-150 minutes"/>
    <n v="0.62503900000000001"/>
    <x v="1"/>
    <n v="1"/>
  </r>
  <r>
    <s v="The Man Who Knew Too Little"/>
    <x v="365"/>
    <x v="504"/>
    <n v="13000"/>
    <n v="15183"/>
    <n v="36"/>
    <n v="0"/>
    <x v="0"/>
    <n v="34"/>
    <n v="94"/>
    <n v="13801755"/>
    <n v="20000000"/>
    <x v="2613"/>
    <s v="Color"/>
    <x v="5"/>
    <s v="English"/>
    <x v="1"/>
    <x v="3"/>
    <s v="English"/>
    <n v="-6198245"/>
    <n v="-0.30991225"/>
    <s v="90-110 minutes"/>
    <n v="-0.30991225"/>
    <x v="1"/>
    <n v="0"/>
  </r>
  <r>
    <s v="The Man with the Golden Gun"/>
    <x v="373"/>
    <x v="574"/>
    <n v="16000"/>
    <n v="17611"/>
    <n v="82"/>
    <n v="2000"/>
    <x v="9"/>
    <n v="118"/>
    <n v="125"/>
    <n v="21000000"/>
    <n v="13000000"/>
    <x v="2614"/>
    <s v="Color"/>
    <x v="5"/>
    <s v="English"/>
    <x v="4"/>
    <x v="3"/>
    <s v="English"/>
    <n v="8000000"/>
    <n v="0.61538461538461542"/>
    <s v="111-130 minutes"/>
    <n v="0.61538461538461542"/>
    <x v="1"/>
    <n v="1"/>
  </r>
  <r>
    <s v="The Man with the Iron Fists"/>
    <x v="1149"/>
    <x v="1543"/>
    <n v="746"/>
    <n v="2377"/>
    <n v="561"/>
    <n v="29000"/>
    <x v="33"/>
    <n v="208"/>
    <n v="107"/>
    <n v="15608545"/>
    <n v="15000000"/>
    <x v="1812"/>
    <s v="Color"/>
    <x v="5"/>
    <s v="English"/>
    <x v="1"/>
    <x v="0"/>
    <s v="English"/>
    <n v="608545"/>
    <n v="4.0569666666666615E-2"/>
    <s v="90-110 minutes"/>
    <n v="4.0569666666666664E-2"/>
    <x v="1"/>
    <n v="0"/>
  </r>
  <r>
    <s v="The Manchurian Candidate"/>
    <x v="15"/>
    <x v="300"/>
    <n v="18000"/>
    <n v="20056"/>
    <n v="438"/>
    <n v="0"/>
    <x v="0"/>
    <n v="209"/>
    <n v="129"/>
    <n v="65948711"/>
    <n v="80000000"/>
    <x v="2615"/>
    <s v="Color"/>
    <x v="1"/>
    <s v="English"/>
    <x v="1"/>
    <x v="0"/>
    <s v="English"/>
    <n v="-14051289"/>
    <n v="-0.17564111250000003"/>
    <s v="111-130 minutes"/>
    <n v="-0.1756411125"/>
    <x v="2"/>
    <n v="0"/>
  </r>
  <r>
    <s v="The Marine"/>
    <x v="1328"/>
    <x v="1544"/>
    <n v="472"/>
    <n v="1045"/>
    <n v="8"/>
    <n v="0"/>
    <x v="32"/>
    <n v="78"/>
    <n v="92"/>
    <n v="18843314"/>
    <n v="20000000"/>
    <x v="2367"/>
    <s v="Color"/>
    <x v="5"/>
    <s v="English"/>
    <x v="1"/>
    <x v="1"/>
    <s v="English"/>
    <n v="-1156686"/>
    <n v="-5.7834300000000005E-2"/>
    <s v="90-110 minutes"/>
    <n v="-5.7834299999999998E-2"/>
    <x v="1"/>
    <n v="0"/>
  </r>
  <r>
    <s v="The Martian"/>
    <x v="153"/>
    <x v="71"/>
    <n v="13000"/>
    <n v="14831"/>
    <n v="0"/>
    <n v="153000"/>
    <x v="6"/>
    <n v="568"/>
    <n v="151"/>
    <n v="228430993"/>
    <n v="108000000"/>
    <x v="2616"/>
    <s v="Color"/>
    <x v="3"/>
    <s v="English"/>
    <x v="1"/>
    <x v="1"/>
    <s v="English"/>
    <n v="120430993"/>
    <n v="1.115101787037037"/>
    <s v="&gt;150 minutes"/>
    <n v="1.115101787037037"/>
    <x v="2"/>
    <n v="1"/>
  </r>
  <r>
    <s v="The Mask"/>
    <x v="318"/>
    <x v="89"/>
    <n v="789"/>
    <n v="2085"/>
    <n v="55"/>
    <n v="0"/>
    <x v="31"/>
    <n v="57"/>
    <n v="114"/>
    <n v="119938730"/>
    <n v="18000000"/>
    <x v="2617"/>
    <s v="Color"/>
    <x v="5"/>
    <s v="English"/>
    <x v="1"/>
    <x v="1"/>
    <s v="English"/>
    <n v="101938730"/>
    <n v="5.6632627777777778"/>
    <s v="111-130 minutes"/>
    <n v="5.6632627777777778"/>
    <x v="1"/>
    <n v="1"/>
  </r>
  <r>
    <s v="The Mask of Zorro"/>
    <x v="138"/>
    <x v="308"/>
    <n v="12000"/>
    <n v="12396"/>
    <n v="258"/>
    <n v="0"/>
    <x v="12"/>
    <n v="156"/>
    <n v="136"/>
    <n v="93771072"/>
    <n v="65000000"/>
    <x v="2618"/>
    <s v="Color"/>
    <x v="5"/>
    <s v="English"/>
    <x v="1"/>
    <x v="1"/>
    <s v="English"/>
    <n v="28771072"/>
    <n v="0.44263187692307682"/>
    <s v="131-150 minutes"/>
    <n v="0.44263187692307693"/>
    <x v="2"/>
    <n v="0"/>
  </r>
  <r>
    <s v="The Master"/>
    <x v="1329"/>
    <x v="360"/>
    <n v="378"/>
    <n v="427"/>
    <n v="0"/>
    <n v="27000"/>
    <x v="19"/>
    <n v="546"/>
    <n v="144"/>
    <n v="16377274"/>
    <n v="32000000"/>
    <x v="2619"/>
    <s v="Color"/>
    <x v="1"/>
    <s v="English"/>
    <x v="1"/>
    <x v="0"/>
    <s v="English"/>
    <n v="-15622726"/>
    <n v="-0.4882101875"/>
    <s v="131-150 minutes"/>
    <n v="-0.4882101875"/>
    <x v="1"/>
    <n v="0"/>
  </r>
  <r>
    <s v="The Master of Disguise"/>
    <x v="1330"/>
    <x v="1545"/>
    <n v="911"/>
    <n v="3058"/>
    <n v="11"/>
    <n v="1000"/>
    <x v="57"/>
    <n v="56"/>
    <n v="80"/>
    <n v="40363530"/>
    <n v="16000000"/>
    <x v="844"/>
    <s v="Color"/>
    <x v="2"/>
    <s v="English"/>
    <x v="1"/>
    <x v="3"/>
    <s v="English"/>
    <n v="24363530"/>
    <n v="1.5227206249999998"/>
    <s v="&lt;90 minutes"/>
    <n v="1.522720625"/>
    <x v="1"/>
    <n v="1"/>
  </r>
  <r>
    <s v="The Matador"/>
    <x v="721"/>
    <x v="1503"/>
    <n v="3000"/>
    <n v="4053"/>
    <n v="47"/>
    <n v="808"/>
    <x v="9"/>
    <n v="191"/>
    <n v="96"/>
    <n v="12570442"/>
    <n v="10000000"/>
    <x v="2620"/>
    <s v="Color"/>
    <x v="2"/>
    <s v="English"/>
    <x v="1"/>
    <x v="0"/>
    <s v="English"/>
    <n v="2570442"/>
    <n v="0.25704419999999994"/>
    <s v="90-110 minutes"/>
    <n v="0.2570442"/>
    <x v="1"/>
    <n v="0"/>
  </r>
  <r>
    <s v="The Matrix"/>
    <x v="46"/>
    <x v="367"/>
    <n v="18000"/>
    <n v="18563"/>
    <n v="0"/>
    <n v="25000"/>
    <x v="58"/>
    <n v="313"/>
    <n v="136"/>
    <n v="171383253"/>
    <n v="63000000"/>
    <x v="2621"/>
    <s v="Color"/>
    <x v="5"/>
    <s v="English"/>
    <x v="1"/>
    <x v="0"/>
    <s v="English"/>
    <n v="108383253"/>
    <n v="1.7203690952380954"/>
    <s v="131-150 minutes"/>
    <n v="1.7203690952380952"/>
    <x v="2"/>
    <n v="1"/>
  </r>
  <r>
    <s v="The Matrix Reloaded"/>
    <x v="1331"/>
    <x v="367"/>
    <n v="234"/>
    <n v="534"/>
    <n v="0"/>
    <n v="0"/>
    <x v="2"/>
    <n v="275"/>
    <n v="138"/>
    <n v="281492479"/>
    <n v="150000000"/>
    <x v="2622"/>
    <s v="Color"/>
    <x v="5"/>
    <s v="English"/>
    <x v="1"/>
    <x v="0"/>
    <s v="English"/>
    <n v="131492479"/>
    <n v="0.87661652666666656"/>
    <s v="131-150 minutes"/>
    <n v="0.87661652666666667"/>
    <x v="2"/>
    <n v="1"/>
  </r>
  <r>
    <s v="The Matrix Revolutions"/>
    <x v="229"/>
    <x v="367"/>
    <n v="309"/>
    <n v="1062"/>
    <n v="0"/>
    <n v="0"/>
    <x v="12"/>
    <n v="245"/>
    <n v="129"/>
    <n v="139259759"/>
    <n v="150000000"/>
    <x v="1939"/>
    <s v="Color"/>
    <x v="5"/>
    <s v="English"/>
    <x v="12"/>
    <x v="0"/>
    <s v="English"/>
    <n v="-10740241"/>
    <n v="-7.1601606666666706E-2"/>
    <s v="111-130 minutes"/>
    <n v="-7.1601606666666665E-2"/>
    <x v="2"/>
    <n v="0"/>
  </r>
  <r>
    <s v="The Maze Runner"/>
    <x v="1332"/>
    <x v="1546"/>
    <n v="988"/>
    <n v="1783"/>
    <n v="47"/>
    <n v="38000"/>
    <x v="9"/>
    <n v="297"/>
    <n v="113"/>
    <n v="102413606"/>
    <n v="34000000"/>
    <x v="2623"/>
    <s v="Color"/>
    <x v="5"/>
    <s v="English"/>
    <x v="1"/>
    <x v="1"/>
    <s v="English"/>
    <n v="68413606"/>
    <n v="2.0121648823529412"/>
    <s v="111-130 minutes"/>
    <n v="2.0121648823529412"/>
    <x v="1"/>
    <n v="1"/>
  </r>
  <r>
    <s v="The Mechanic"/>
    <x v="448"/>
    <x v="494"/>
    <n v="26000"/>
    <n v="27834"/>
    <n v="165"/>
    <n v="16000"/>
    <x v="0"/>
    <n v="252"/>
    <n v="93"/>
    <n v="29113588"/>
    <n v="40000000"/>
    <x v="521"/>
    <s v="Color"/>
    <x v="5"/>
    <s v="English"/>
    <x v="1"/>
    <x v="0"/>
    <s v="English"/>
    <n v="-10886412"/>
    <n v="-0.27216030000000002"/>
    <s v="90-110 minutes"/>
    <n v="-0.27216030000000002"/>
    <x v="1"/>
    <n v="0"/>
  </r>
  <r>
    <s v="The Medallion"/>
    <x v="94"/>
    <x v="1547"/>
    <n v="687"/>
    <n v="1134"/>
    <n v="4"/>
    <n v="505"/>
    <x v="41"/>
    <n v="98"/>
    <n v="108"/>
    <n v="22108977"/>
    <n v="41000000"/>
    <x v="2624"/>
    <s v="Color"/>
    <x v="5"/>
    <s v="English"/>
    <x v="5"/>
    <x v="1"/>
    <s v="English"/>
    <n v="-18891023"/>
    <n v="-0.46075665853658532"/>
    <s v="90-110 minutes"/>
    <n v="-0.46075665853658537"/>
    <x v="1"/>
    <n v="0"/>
  </r>
  <r>
    <s v="The Men Who Stare at Goats"/>
    <x v="23"/>
    <x v="1548"/>
    <n v="18000"/>
    <n v="32474"/>
    <n v="293"/>
    <n v="15000"/>
    <x v="21"/>
    <n v="271"/>
    <n v="94"/>
    <n v="32416109"/>
    <n v="25000000"/>
    <x v="707"/>
    <s v="Color"/>
    <x v="2"/>
    <s v="English"/>
    <x v="1"/>
    <x v="0"/>
    <s v="English"/>
    <n v="7416109"/>
    <n v="0.29664435999999994"/>
    <s v="90-110 minutes"/>
    <n v="0.29664436"/>
    <x v="1"/>
    <n v="0"/>
  </r>
  <r>
    <s v="The Merchant of Venice"/>
    <x v="54"/>
    <x v="1549"/>
    <n v="14000"/>
    <n v="16252"/>
    <n v="53"/>
    <n v="0"/>
    <x v="19"/>
    <n v="117"/>
    <n v="131"/>
    <n v="3752725"/>
    <n v="18000000"/>
    <x v="2625"/>
    <s v="Color"/>
    <x v="1"/>
    <s v="English"/>
    <x v="1"/>
    <x v="0"/>
    <s v="English"/>
    <n v="-14247275"/>
    <n v="-0.79151527777777775"/>
    <s v="131-150 minutes"/>
    <n v="-0.79151527777777775"/>
    <x v="1"/>
    <n v="0"/>
  </r>
  <r>
    <s v="The Messenger"/>
    <x v="29"/>
    <x v="1550"/>
    <n v="12000"/>
    <n v="14462"/>
    <n v="38"/>
    <n v="0"/>
    <x v="2"/>
    <n v="217"/>
    <n v="105"/>
    <n v="66637"/>
    <n v="6500000"/>
    <x v="543"/>
    <s v="Color"/>
    <x v="1"/>
    <s v="English"/>
    <x v="1"/>
    <x v="0"/>
    <s v="English"/>
    <n v="-6433363"/>
    <n v="-0.98974815384615389"/>
    <s v="90-110 minutes"/>
    <n v="-0.98974815384615389"/>
    <x v="0"/>
    <n v="0"/>
  </r>
  <r>
    <s v="The Messenger: The Story of Joan of Arc"/>
    <x v="1333"/>
    <x v="233"/>
    <n v="51"/>
    <n v="144"/>
    <n v="0"/>
    <n v="0"/>
    <x v="4"/>
    <n v="111"/>
    <n v="158"/>
    <n v="14131298"/>
    <n v="390000000"/>
    <x v="2626"/>
    <s v="Color"/>
    <x v="3"/>
    <s v="English"/>
    <x v="8"/>
    <x v="0"/>
    <s v="English"/>
    <n v="-375868702"/>
    <n v="-0.96376590256410255"/>
    <s v="&gt;150 minutes"/>
    <n v="-0.96376590256410255"/>
    <x v="2"/>
    <n v="0"/>
  </r>
  <r>
    <s v="The Mexican"/>
    <x v="231"/>
    <x v="1183"/>
    <n v="24000"/>
    <n v="43917"/>
    <n v="563"/>
    <n v="2000"/>
    <x v="8"/>
    <n v="125"/>
    <n v="123"/>
    <n v="66808615"/>
    <n v="34000000"/>
    <x v="2627"/>
    <s v="Color"/>
    <x v="3"/>
    <s v="English"/>
    <x v="1"/>
    <x v="0"/>
    <s v="English"/>
    <n v="32808615"/>
    <n v="0.96495926470588245"/>
    <s v="111-130 minutes"/>
    <n v="0.96495926470588234"/>
    <x v="1"/>
    <n v="1"/>
  </r>
  <r>
    <s v="The Midnight Meat Train"/>
    <x v="148"/>
    <x v="1551"/>
    <n v="14000"/>
    <n v="18639"/>
    <n v="129"/>
    <n v="0"/>
    <x v="8"/>
    <n v="177"/>
    <n v="103"/>
    <n v="73548"/>
    <n v="15000000"/>
    <x v="2628"/>
    <s v="Color"/>
    <x v="7"/>
    <s v="English"/>
    <x v="1"/>
    <x v="0"/>
    <s v="English"/>
    <n v="-14926452"/>
    <n v="-0.9950968"/>
    <s v="90-110 minutes"/>
    <n v="-0.9950968"/>
    <x v="1"/>
    <n v="0"/>
  </r>
  <r>
    <s v="The Mighty Ducks"/>
    <x v="1334"/>
    <x v="322"/>
    <n v="633"/>
    <n v="3362"/>
    <n v="65"/>
    <n v="0"/>
    <x v="4"/>
    <n v="22"/>
    <n v="100"/>
    <n v="50752337"/>
    <n v="10000000"/>
    <x v="2573"/>
    <s v="Color"/>
    <x v="2"/>
    <s v="English"/>
    <x v="1"/>
    <x v="3"/>
    <s v="English"/>
    <n v="40752337"/>
    <n v="4.0752337000000001"/>
    <s v="90-110 minutes"/>
    <n v="4.0752337000000001"/>
    <x v="1"/>
    <n v="1"/>
  </r>
  <r>
    <s v="The Mighty Macs"/>
    <x v="508"/>
    <x v="1552"/>
    <n v="1000"/>
    <n v="2589"/>
    <n v="2"/>
    <n v="797"/>
    <x v="27"/>
    <n v="34"/>
    <n v="99"/>
    <n v="1889522"/>
    <n v="7000000"/>
    <x v="2629"/>
    <s v="Color"/>
    <x v="1"/>
    <s v="English"/>
    <x v="1"/>
    <x v="2"/>
    <s v="English"/>
    <n v="-5110478"/>
    <n v="-0.73006828571428573"/>
    <s v="90-110 minutes"/>
    <n v="-0.73006828571428573"/>
    <x v="0"/>
    <n v="0"/>
  </r>
  <r>
    <s v="The Mirror Has Two Faces"/>
    <x v="213"/>
    <x v="1553"/>
    <n v="12000"/>
    <n v="13716"/>
    <n v="0"/>
    <n v="0"/>
    <x v="27"/>
    <n v="27"/>
    <n v="122"/>
    <n v="41252428"/>
    <n v="42000000"/>
    <x v="2630"/>
    <s v="Color"/>
    <x v="2"/>
    <s v="English"/>
    <x v="1"/>
    <x v="1"/>
    <s v="English"/>
    <n v="-747572"/>
    <n v="-1.7799333333333278E-2"/>
    <s v="111-130 minutes"/>
    <n v="-1.7799333333333334E-2"/>
    <x v="1"/>
    <n v="0"/>
  </r>
  <r>
    <s v="The Missing Person"/>
    <x v="1335"/>
    <x v="1554"/>
    <n v="529"/>
    <n v="2749"/>
    <n v="8"/>
    <n v="195"/>
    <x v="21"/>
    <n v="66"/>
    <n v="95"/>
    <n v="17580"/>
    <n v="1500000"/>
    <x v="98"/>
    <s v="Color"/>
    <x v="1"/>
    <s v="English"/>
    <x v="1"/>
    <x v="8"/>
    <s v="English"/>
    <n v="-1482420"/>
    <n v="-0.98828000000000005"/>
    <s v="90-110 minutes"/>
    <n v="-0.98828000000000005"/>
    <x v="0"/>
    <n v="0"/>
  </r>
  <r>
    <s v="The Mist"/>
    <x v="635"/>
    <x v="1487"/>
    <n v="2000"/>
    <n v="5371"/>
    <n v="0"/>
    <n v="20000"/>
    <x v="2"/>
    <n v="330"/>
    <n v="126"/>
    <n v="25592632"/>
    <n v="18000000"/>
    <x v="2631"/>
    <s v="Color"/>
    <x v="0"/>
    <s v="English"/>
    <x v="1"/>
    <x v="0"/>
    <s v="English"/>
    <n v="7592632"/>
    <n v="0.42181288888888879"/>
    <s v="111-130 minutes"/>
    <n v="0.4218128888888889"/>
    <x v="1"/>
    <n v="0"/>
  </r>
  <r>
    <s v="The Monuments Men"/>
    <x v="365"/>
    <x v="776"/>
    <n v="13000"/>
    <n v="27674"/>
    <n v="0"/>
    <n v="34000"/>
    <x v="8"/>
    <n v="371"/>
    <n v="118"/>
    <n v="78031620"/>
    <n v="70000000"/>
    <x v="2632"/>
    <s v="Color"/>
    <x v="1"/>
    <s v="English"/>
    <x v="1"/>
    <x v="1"/>
    <s v="English"/>
    <n v="8031620"/>
    <n v="0.11473742857142866"/>
    <s v="111-130 minutes"/>
    <n v="0.11473742857142857"/>
    <x v="2"/>
    <n v="0"/>
  </r>
  <r>
    <s v="The Mortal Instruments: City of Bones"/>
    <x v="1292"/>
    <x v="132"/>
    <n v="5000"/>
    <n v="10247"/>
    <n v="91"/>
    <n v="44000"/>
    <x v="10"/>
    <n v="212"/>
    <n v="130"/>
    <n v="31165421"/>
    <n v="60000000"/>
    <x v="76"/>
    <s v="Color"/>
    <x v="7"/>
    <s v="English"/>
    <x v="1"/>
    <x v="1"/>
    <s v="English"/>
    <n v="-28834579"/>
    <n v="-0.48057631666666667"/>
    <s v="111-130 minutes"/>
    <n v="-0.48057631666666667"/>
    <x v="2"/>
    <n v="0"/>
  </r>
  <r>
    <s v="The Mothman Prophecies"/>
    <x v="1336"/>
    <x v="228"/>
    <n v="650"/>
    <n v="1651"/>
    <n v="89"/>
    <n v="0"/>
    <x v="27"/>
    <n v="166"/>
    <n v="119"/>
    <n v="35228696"/>
    <n v="32000000"/>
    <x v="747"/>
    <s v="Color"/>
    <x v="1"/>
    <s v="English"/>
    <x v="1"/>
    <x v="1"/>
    <s v="English"/>
    <n v="3228696"/>
    <n v="0.10089674999999998"/>
    <s v="111-130 minutes"/>
    <n v="0.10089674999999999"/>
    <x v="1"/>
    <n v="0"/>
  </r>
  <r>
    <s v="The Mummy Returns"/>
    <x v="260"/>
    <x v="559"/>
    <n v="12000"/>
    <n v="15972"/>
    <n v="208"/>
    <n v="0"/>
    <x v="26"/>
    <n v="202"/>
    <n v="130"/>
    <n v="202007640"/>
    <n v="98000000"/>
    <x v="2633"/>
    <s v="Color"/>
    <x v="5"/>
    <s v="English"/>
    <x v="1"/>
    <x v="1"/>
    <s v="English"/>
    <n v="104007640"/>
    <n v="1.0613024489795917"/>
    <s v="111-130 minutes"/>
    <n v="1.0613024489795919"/>
    <x v="2"/>
    <n v="1"/>
  </r>
  <r>
    <s v="The Mummy: Tomb of the Dragon Emperor"/>
    <x v="447"/>
    <x v="144"/>
    <n v="5000"/>
    <n v="9131"/>
    <n v="357"/>
    <n v="0"/>
    <x v="41"/>
    <n v="264"/>
    <n v="112"/>
    <n v="102176165"/>
    <n v="145000000"/>
    <x v="2634"/>
    <s v="Color"/>
    <x v="5"/>
    <s v="English"/>
    <x v="1"/>
    <x v="1"/>
    <s v="English"/>
    <n v="-42823835"/>
    <n v="-0.29533679310344829"/>
    <s v="111-130 minutes"/>
    <n v="-0.29533679310344829"/>
    <x v="2"/>
    <n v="0"/>
  </r>
  <r>
    <s v="The Muppet Christmas Carol"/>
    <x v="1337"/>
    <x v="1555"/>
    <n v="227"/>
    <n v="534"/>
    <n v="53"/>
    <n v="0"/>
    <x v="18"/>
    <n v="75"/>
    <n v="89"/>
    <n v="27281507"/>
    <n v="12000000"/>
    <x v="2635"/>
    <s v="Color"/>
    <x v="2"/>
    <s v="English"/>
    <x v="1"/>
    <x v="2"/>
    <s v="English"/>
    <n v="15281507"/>
    <n v="1.2734589166666668"/>
    <s v="&lt;90 minutes"/>
    <n v="1.2734589166666668"/>
    <x v="1"/>
    <n v="1"/>
  </r>
  <r>
    <s v="The Muppets"/>
    <x v="562"/>
    <x v="1089"/>
    <n v="970"/>
    <n v="1336"/>
    <n v="33"/>
    <n v="26000"/>
    <x v="19"/>
    <n v="398"/>
    <n v="103"/>
    <n v="88625922"/>
    <n v="45000000"/>
    <x v="2636"/>
    <s v="Color"/>
    <x v="3"/>
    <s v="English"/>
    <x v="1"/>
    <x v="3"/>
    <s v="English"/>
    <n v="43625922"/>
    <n v="0.96946493333333339"/>
    <s v="90-110 minutes"/>
    <n v="0.96946493333333328"/>
    <x v="1"/>
    <n v="1"/>
  </r>
  <r>
    <s v="The Muse"/>
    <x v="213"/>
    <x v="1556"/>
    <n v="12000"/>
    <n v="15209"/>
    <n v="745"/>
    <n v="251"/>
    <x v="5"/>
    <n v="97"/>
    <n v="97"/>
    <n v="11614236"/>
    <n v="15000000"/>
    <x v="2637"/>
    <s v="Color"/>
    <x v="2"/>
    <s v="English"/>
    <x v="1"/>
    <x v="1"/>
    <s v="English"/>
    <n v="-3385764"/>
    <n v="-0.22571759999999996"/>
    <s v="90-110 minutes"/>
    <n v="-0.22571759999999999"/>
    <x v="1"/>
    <n v="0"/>
  </r>
  <r>
    <s v="The Musketeer"/>
    <x v="52"/>
    <x v="101"/>
    <n v="964"/>
    <n v="2888"/>
    <n v="0"/>
    <n v="299"/>
    <x v="32"/>
    <n v="107"/>
    <n v="104"/>
    <n v="27053815"/>
    <n v="40000000"/>
    <x v="982"/>
    <s v="Color"/>
    <x v="5"/>
    <s v="English"/>
    <x v="2"/>
    <x v="1"/>
    <s v="English"/>
    <n v="-12946185"/>
    <n v="-0.32365462499999997"/>
    <s v="90-110 minutes"/>
    <n v="-0.32365462499999997"/>
    <x v="1"/>
    <n v="0"/>
  </r>
  <r>
    <s v="The Naked Gun 2Â½: The Smell of Fear"/>
    <x v="379"/>
    <x v="191"/>
    <n v="3000"/>
    <n v="3847"/>
    <n v="119"/>
    <n v="0"/>
    <x v="9"/>
    <n v="43"/>
    <n v="85"/>
    <n v="86930411"/>
    <n v="23000000"/>
    <x v="2638"/>
    <s v="Color"/>
    <x v="2"/>
    <s v="English"/>
    <x v="1"/>
    <x v="1"/>
    <s v="English"/>
    <n v="63930411"/>
    <n v="2.7795830869565217"/>
    <s v="&lt;90 minutes"/>
    <n v="2.7795830869565217"/>
    <x v="1"/>
    <n v="1"/>
  </r>
  <r>
    <s v="The Names of Love"/>
    <x v="1338"/>
    <x v="1557"/>
    <n v="74"/>
    <n v="143"/>
    <n v="3"/>
    <n v="0"/>
    <x v="2"/>
    <n v="87"/>
    <n v="100"/>
    <n v="513836"/>
    <n v="4600000"/>
    <x v="2639"/>
    <s v="Color"/>
    <x v="2"/>
    <s v="French"/>
    <x v="8"/>
    <x v="0"/>
    <s v="Other language"/>
    <n v="-4086164"/>
    <n v="-0.88829652173913043"/>
    <s v="90-110 minutes"/>
    <n v="-0.88829652173913043"/>
    <x v="0"/>
    <n v="0"/>
  </r>
  <r>
    <s v="The Nativity Story"/>
    <x v="1339"/>
    <x v="1006"/>
    <n v="446"/>
    <n v="966"/>
    <n v="308"/>
    <n v="0"/>
    <x v="9"/>
    <n v="122"/>
    <n v="101"/>
    <n v="37617947"/>
    <n v="30000000"/>
    <x v="11"/>
    <s v="Color"/>
    <x v="1"/>
    <s v="English"/>
    <x v="1"/>
    <x v="3"/>
    <s v="English"/>
    <n v="7617947"/>
    <n v="0.25393156666666661"/>
    <s v="90-110 minutes"/>
    <n v="0.25393156666666666"/>
    <x v="1"/>
    <n v="0"/>
  </r>
  <r>
    <s v="The Negotiator"/>
    <x v="23"/>
    <x v="81"/>
    <n v="18000"/>
    <n v="20152"/>
    <n v="473"/>
    <n v="3000"/>
    <x v="40"/>
    <n v="68"/>
    <n v="140"/>
    <n v="44484065"/>
    <n v="50000000"/>
    <x v="2640"/>
    <s v="Color"/>
    <x v="5"/>
    <s v="English"/>
    <x v="2"/>
    <x v="0"/>
    <s v="English"/>
    <n v="-5515935"/>
    <n v="-0.11031869999999999"/>
    <s v="131-150 minutes"/>
    <n v="-0.11031870000000001"/>
    <x v="1"/>
    <n v="0"/>
  </r>
  <r>
    <s v="The Net"/>
    <x v="533"/>
    <x v="240"/>
    <n v="649"/>
    <n v="1725"/>
    <n v="34"/>
    <n v="0"/>
    <x v="16"/>
    <n v="53"/>
    <n v="114"/>
    <n v="50728000"/>
    <n v="22000000"/>
    <x v="2641"/>
    <s v="Color"/>
    <x v="5"/>
    <s v="English"/>
    <x v="1"/>
    <x v="1"/>
    <s v="English"/>
    <n v="28728000"/>
    <n v="1.3058181818181818"/>
    <s v="111-130 minutes"/>
    <n v="1.3058181818181818"/>
    <x v="1"/>
    <n v="1"/>
  </r>
  <r>
    <s v="The New Guy"/>
    <x v="155"/>
    <x v="1558"/>
    <n v="11000"/>
    <n v="12687"/>
    <n v="13"/>
    <n v="1000"/>
    <x v="11"/>
    <n v="49"/>
    <n v="92"/>
    <n v="28972187"/>
    <n v="13000000"/>
    <x v="2642"/>
    <s v="Color"/>
    <x v="2"/>
    <s v="English"/>
    <x v="1"/>
    <x v="1"/>
    <s v="English"/>
    <n v="15972187"/>
    <n v="1.2286297692307691"/>
    <s v="90-110 minutes"/>
    <n v="1.2286297692307693"/>
    <x v="1"/>
    <n v="1"/>
  </r>
  <r>
    <s v="The New World"/>
    <x v="36"/>
    <x v="1559"/>
    <n v="23000"/>
    <n v="27829"/>
    <n v="0"/>
    <n v="0"/>
    <x v="12"/>
    <n v="222"/>
    <n v="150"/>
    <n v="12712093"/>
    <n v="30000000"/>
    <x v="2643"/>
    <s v="Color"/>
    <x v="6"/>
    <s v="English"/>
    <x v="1"/>
    <x v="1"/>
    <s v="English"/>
    <n v="-17287907"/>
    <n v="-0.57626356666666667"/>
    <s v="131-150 minutes"/>
    <n v="-0.57626356666666667"/>
    <x v="1"/>
    <n v="0"/>
  </r>
  <r>
    <s v="The Newton Boys"/>
    <x v="277"/>
    <x v="95"/>
    <n v="11000"/>
    <n v="11969"/>
    <n v="0"/>
    <n v="315"/>
    <x v="10"/>
    <n v="63"/>
    <n v="123"/>
    <n v="10297897"/>
    <n v="27000000"/>
    <x v="2644"/>
    <s v="Color"/>
    <x v="5"/>
    <s v="English"/>
    <x v="1"/>
    <x v="1"/>
    <s v="English"/>
    <n v="-16702103"/>
    <n v="-0.6185964074074074"/>
    <s v="111-130 minutes"/>
    <n v="-0.6185964074074074"/>
    <x v="1"/>
    <n v="0"/>
  </r>
  <r>
    <s v="The Next Best Thing"/>
    <x v="1340"/>
    <x v="684"/>
    <n v="774"/>
    <n v="2498"/>
    <n v="154"/>
    <n v="378"/>
    <x v="32"/>
    <n v="86"/>
    <n v="99"/>
    <n v="14983572"/>
    <n v="25000000"/>
    <x v="2645"/>
    <s v="Color"/>
    <x v="2"/>
    <s v="English"/>
    <x v="1"/>
    <x v="1"/>
    <s v="English"/>
    <n v="-10016428"/>
    <n v="-0.40065711999999998"/>
    <s v="90-110 minutes"/>
    <n v="-0.40065711999999998"/>
    <x v="1"/>
    <n v="0"/>
  </r>
  <r>
    <s v="The Next Three Days"/>
    <x v="437"/>
    <x v="516"/>
    <n v="10000"/>
    <n v="11799"/>
    <n v="549"/>
    <n v="27000"/>
    <x v="14"/>
    <n v="239"/>
    <n v="133"/>
    <n v="21129348"/>
    <n v="35000000"/>
    <x v="1989"/>
    <s v="Color"/>
    <x v="4"/>
    <s v="English"/>
    <x v="1"/>
    <x v="1"/>
    <s v="English"/>
    <n v="-13870652"/>
    <n v="-0.39630434285714289"/>
    <s v="131-150 minutes"/>
    <n v="-0.39630434285714283"/>
    <x v="1"/>
    <n v="0"/>
  </r>
  <r>
    <s v="The Night Listener"/>
    <x v="133"/>
    <x v="1560"/>
    <n v="49000"/>
    <n v="50831"/>
    <n v="5"/>
    <n v="576"/>
    <x v="11"/>
    <n v="125"/>
    <n v="81"/>
    <n v="7825820"/>
    <n v="4000000"/>
    <x v="2646"/>
    <s v="Color"/>
    <x v="4"/>
    <s v="English"/>
    <x v="1"/>
    <x v="0"/>
    <s v="English"/>
    <n v="3825820"/>
    <n v="0.95645500000000006"/>
    <s v="&lt;90 minutes"/>
    <n v="0.95645500000000006"/>
    <x v="0"/>
    <n v="1"/>
  </r>
  <r>
    <s v="The Ninth Gate"/>
    <x v="86"/>
    <x v="1135"/>
    <n v="40000"/>
    <n v="42344"/>
    <n v="2000"/>
    <n v="0"/>
    <x v="12"/>
    <n v="172"/>
    <n v="133"/>
    <n v="18653746"/>
    <n v="38000000"/>
    <x v="2647"/>
    <s v="Color"/>
    <x v="9"/>
    <s v="English"/>
    <x v="0"/>
    <x v="0"/>
    <s v="English"/>
    <n v="-19346254"/>
    <n v="-0.50911194736842103"/>
    <s v="131-150 minutes"/>
    <n v="-0.50911194736842103"/>
    <x v="1"/>
    <n v="0"/>
  </r>
  <r>
    <s v="The Notebook"/>
    <x v="319"/>
    <x v="929"/>
    <n v="33000"/>
    <n v="34495"/>
    <n v="415"/>
    <n v="57000"/>
    <x v="25"/>
    <n v="177"/>
    <n v="123"/>
    <n v="64286"/>
    <n v="29000000"/>
    <x v="2648"/>
    <s v="Color"/>
    <x v="1"/>
    <s v="English"/>
    <x v="1"/>
    <x v="1"/>
    <s v="English"/>
    <n v="-28935714"/>
    <n v="-0.99778324137931029"/>
    <s v="111-130 minutes"/>
    <n v="-0.99778324137931029"/>
    <x v="1"/>
    <n v="0"/>
  </r>
  <r>
    <s v="The November Man"/>
    <x v="1227"/>
    <x v="543"/>
    <n v="775"/>
    <n v="3033"/>
    <n v="79"/>
    <n v="0"/>
    <x v="26"/>
    <n v="172"/>
    <n v="108"/>
    <n v="24984868"/>
    <n v="15000000"/>
    <x v="205"/>
    <s v="Color"/>
    <x v="5"/>
    <s v="English"/>
    <x v="1"/>
    <x v="0"/>
    <s v="English"/>
    <n v="9984868"/>
    <n v="0.6656578666666666"/>
    <s v="90-110 minutes"/>
    <n v="0.66565786666666671"/>
    <x v="1"/>
    <n v="1"/>
  </r>
  <r>
    <s v="The Number 23"/>
    <x v="717"/>
    <x v="55"/>
    <n v="8000"/>
    <n v="10938"/>
    <n v="541"/>
    <n v="10000"/>
    <x v="4"/>
    <n v="224"/>
    <n v="98"/>
    <n v="35063732"/>
    <n v="32000000"/>
    <x v="855"/>
    <s v="Color"/>
    <x v="9"/>
    <s v="English"/>
    <x v="1"/>
    <x v="0"/>
    <s v="English"/>
    <n v="3063732"/>
    <n v="9.5741625000000052E-2"/>
    <s v="90-110 minutes"/>
    <n v="9.5741624999999997E-2"/>
    <x v="1"/>
    <n v="0"/>
  </r>
  <r>
    <s v="The Nut Job"/>
    <x v="83"/>
    <x v="1561"/>
    <n v="14000"/>
    <n v="18795"/>
    <n v="7"/>
    <n v="0"/>
    <x v="16"/>
    <n v="121"/>
    <n v="85"/>
    <n v="64238770"/>
    <n v="42000000"/>
    <x v="1449"/>
    <s v="Color"/>
    <x v="3"/>
    <s v="English"/>
    <x v="14"/>
    <x v="3"/>
    <s v="English"/>
    <n v="22238770"/>
    <n v="0.52949452380952389"/>
    <s v="&lt;90 minutes"/>
    <n v="0.52949452380952378"/>
    <x v="1"/>
    <n v="1"/>
  </r>
  <r>
    <s v="The Nutcracker"/>
    <x v="1341"/>
    <x v="1562"/>
    <n v="2"/>
    <n v="2"/>
    <n v="22"/>
    <n v="238"/>
    <x v="34"/>
    <n v="10"/>
    <n v="92"/>
    <n v="2119994"/>
    <n v="19000000"/>
    <x v="2649"/>
    <s v="Color"/>
    <x v="14"/>
    <s v="English"/>
    <x v="1"/>
    <x v="2"/>
    <s v="English"/>
    <n v="-16880006"/>
    <n v="-0.88842136842105268"/>
    <s v="90-110 minutes"/>
    <n v="-0.88842136842105268"/>
    <x v="1"/>
    <n v="0"/>
  </r>
  <r>
    <s v="The Nutcracker in 3D"/>
    <x v="1342"/>
    <x v="1379"/>
    <n v="887"/>
    <n v="2728"/>
    <n v="96"/>
    <n v="788"/>
    <x v="45"/>
    <n v="47"/>
    <n v="110"/>
    <n v="190562"/>
    <n v="90000000"/>
    <x v="2561"/>
    <s v="Color"/>
    <x v="5"/>
    <s v="English"/>
    <x v="4"/>
    <x v="3"/>
    <s v="English"/>
    <n v="-89809438"/>
    <n v="-0.99788264444444441"/>
    <s v="90-110 minutes"/>
    <n v="-0.99788264444444441"/>
    <x v="2"/>
    <n v="0"/>
  </r>
  <r>
    <s v="The Nutty Professor"/>
    <x v="79"/>
    <x v="119"/>
    <n v="851"/>
    <n v="3155"/>
    <n v="293"/>
    <n v="960"/>
    <x v="5"/>
    <n v="57"/>
    <n v="95"/>
    <n v="128769345"/>
    <n v="54000000"/>
    <x v="2650"/>
    <s v="Color"/>
    <x v="2"/>
    <s v="English"/>
    <x v="1"/>
    <x v="1"/>
    <s v="English"/>
    <n v="74769345"/>
    <n v="1.3846175000000001"/>
    <s v="90-110 minutes"/>
    <n v="1.3846175000000001"/>
    <x v="2"/>
    <n v="1"/>
  </r>
  <r>
    <s v="The Object of My Affection"/>
    <x v="665"/>
    <x v="441"/>
    <n v="818"/>
    <n v="1450"/>
    <n v="13"/>
    <n v="849"/>
    <x v="10"/>
    <n v="65"/>
    <n v="111"/>
    <n v="29106737"/>
    <n v="15000000"/>
    <x v="1774"/>
    <s v="Color"/>
    <x v="2"/>
    <s v="English"/>
    <x v="1"/>
    <x v="0"/>
    <s v="English"/>
    <n v="14106737"/>
    <n v="0.94044913333333335"/>
    <s v="111-130 minutes"/>
    <n v="0.94044913333333335"/>
    <x v="1"/>
    <n v="1"/>
  </r>
  <r>
    <s v="The Odd Life of Timothy Green"/>
    <x v="8"/>
    <x v="1179"/>
    <n v="3000"/>
    <n v="9069"/>
    <n v="54"/>
    <n v="11000"/>
    <x v="0"/>
    <n v="169"/>
    <n v="105"/>
    <n v="51853450"/>
    <n v="25000000"/>
    <x v="1257"/>
    <s v="Color"/>
    <x v="2"/>
    <s v="English"/>
    <x v="1"/>
    <x v="3"/>
    <s v="English"/>
    <n v="26853450"/>
    <n v="1.074138"/>
    <s v="90-110 minutes"/>
    <n v="1.074138"/>
    <x v="1"/>
    <n v="1"/>
  </r>
  <r>
    <s v="The Omega Code"/>
    <x v="1343"/>
    <x v="1563"/>
    <n v="488"/>
    <n v="2428"/>
    <n v="0"/>
    <n v="129"/>
    <x v="47"/>
    <n v="39"/>
    <n v="100"/>
    <n v="12610552"/>
    <n v="7500000"/>
    <x v="2651"/>
    <s v="Color"/>
    <x v="5"/>
    <s v="English"/>
    <x v="1"/>
    <x v="1"/>
    <s v="English"/>
    <n v="5110552"/>
    <n v="0.68140693333333324"/>
    <s v="90-110 minutes"/>
    <n v="0.68140693333333335"/>
    <x v="0"/>
    <n v="1"/>
  </r>
  <r>
    <s v="The One"/>
    <x v="448"/>
    <x v="621"/>
    <n v="26000"/>
    <n v="32831"/>
    <n v="70"/>
    <n v="0"/>
    <x v="11"/>
    <n v="98"/>
    <n v="85"/>
    <n v="43905746"/>
    <n v="49000000"/>
    <x v="2652"/>
    <s v="Color"/>
    <x v="5"/>
    <s v="English"/>
    <x v="1"/>
    <x v="1"/>
    <s v="English"/>
    <n v="-5094254"/>
    <n v="-0.10396436734693881"/>
    <s v="&lt;90 minutes"/>
    <n v="-0.10396436734693877"/>
    <x v="1"/>
    <n v="0"/>
  </r>
  <r>
    <s v="The Oogieloves in the Big Balloon Adventure"/>
    <x v="520"/>
    <x v="1564"/>
    <n v="979"/>
    <n v="1978"/>
    <n v="12"/>
    <n v="831"/>
    <x v="12"/>
    <n v="28"/>
    <n v="88"/>
    <n v="1064277"/>
    <n v="20000000"/>
    <x v="2519"/>
    <s v="Color"/>
    <x v="3"/>
    <s v="English"/>
    <x v="1"/>
    <x v="2"/>
    <s v="English"/>
    <n v="-18935723"/>
    <n v="-0.94678614999999999"/>
    <s v="&lt;90 minutes"/>
    <n v="-0.94678614999999999"/>
    <x v="1"/>
    <n v="0"/>
  </r>
  <r>
    <s v="The Open Road"/>
    <x v="213"/>
    <x v="1565"/>
    <n v="12000"/>
    <n v="16118"/>
    <n v="7"/>
    <n v="370"/>
    <x v="37"/>
    <n v="23"/>
    <n v="91"/>
    <n v="19348"/>
    <n v="10000000"/>
    <x v="2653"/>
    <s v="Color"/>
    <x v="2"/>
    <s v="English"/>
    <x v="1"/>
    <x v="1"/>
    <s v="English"/>
    <n v="-9980652"/>
    <n v="-0.99806519999999999"/>
    <s v="90-110 minutes"/>
    <n v="-0.99806519999999999"/>
    <x v="1"/>
    <n v="0"/>
  </r>
  <r>
    <s v="The Order"/>
    <x v="75"/>
    <x v="43"/>
    <n v="13000"/>
    <n v="14165"/>
    <n v="241"/>
    <n v="704"/>
    <x v="17"/>
    <n v="112"/>
    <n v="102"/>
    <n v="7659747"/>
    <n v="38000000"/>
    <x v="2038"/>
    <s v="Color"/>
    <x v="5"/>
    <s v="English"/>
    <x v="1"/>
    <x v="0"/>
    <s v="English"/>
    <n v="-30340253"/>
    <n v="-0.79842771052631578"/>
    <s v="90-110 minutes"/>
    <n v="-0.79842771052631578"/>
    <x v="1"/>
    <n v="0"/>
  </r>
  <r>
    <s v="The Original Kings of Comedy"/>
    <x v="243"/>
    <x v="27"/>
    <n v="1000"/>
    <n v="1964"/>
    <n v="0"/>
    <n v="290"/>
    <x v="0"/>
    <n v="53"/>
    <n v="115"/>
    <n v="38168022"/>
    <n v="3000000"/>
    <x v="2654"/>
    <s v="Color"/>
    <x v="2"/>
    <s v="English"/>
    <x v="1"/>
    <x v="0"/>
    <s v="English"/>
    <n v="35168022"/>
    <n v="11.722674"/>
    <s v="111-130 minutes"/>
    <n v="11.722674"/>
    <x v="0"/>
    <n v="1"/>
  </r>
  <r>
    <s v="The Orphanage"/>
    <x v="1344"/>
    <x v="1506"/>
    <n v="382"/>
    <n v="954"/>
    <n v="171"/>
    <n v="11000"/>
    <x v="1"/>
    <n v="300"/>
    <n v="105"/>
    <n v="7159147"/>
    <n v="3400000"/>
    <x v="1830"/>
    <s v="Color"/>
    <x v="1"/>
    <s v="Spanish"/>
    <x v="0"/>
    <x v="0"/>
    <s v="Other language"/>
    <n v="3759147"/>
    <n v="1.1056314705882353"/>
    <s v="90-110 minutes"/>
    <n v="1.1056314705882353"/>
    <x v="0"/>
    <n v="1"/>
  </r>
  <r>
    <s v="The Other Boleyn Girl"/>
    <x v="205"/>
    <x v="1033"/>
    <n v="20000"/>
    <n v="77823"/>
    <n v="56"/>
    <n v="0"/>
    <x v="12"/>
    <n v="169"/>
    <n v="115"/>
    <n v="26814957"/>
    <n v="35000000"/>
    <x v="2655"/>
    <s v="Color"/>
    <x v="6"/>
    <s v="English"/>
    <x v="4"/>
    <x v="1"/>
    <s v="English"/>
    <n v="-8185043"/>
    <n v="-0.23385837142857147"/>
    <s v="111-130 minutes"/>
    <n v="-0.23385837142857144"/>
    <x v="1"/>
    <n v="0"/>
  </r>
  <r>
    <s v="The Other Dream Team"/>
    <x v="1345"/>
    <x v="1566"/>
    <n v="14"/>
    <n v="44"/>
    <n v="6"/>
    <n v="0"/>
    <x v="35"/>
    <n v="26"/>
    <n v="89"/>
    <n v="133778"/>
    <n v="500000"/>
    <x v="2656"/>
    <s v="Color"/>
    <x v="8"/>
    <s v="English"/>
    <x v="1"/>
    <x v="4"/>
    <s v="English"/>
    <n v="-366222"/>
    <n v="-0.73244399999999998"/>
    <s v="&lt;90 minutes"/>
    <n v="-0.73244399999999998"/>
    <x v="0"/>
    <n v="0"/>
  </r>
  <r>
    <s v="The Other End of the Line"/>
    <x v="962"/>
    <x v="1567"/>
    <n v="611"/>
    <n v="1739"/>
    <n v="8"/>
    <n v="0"/>
    <x v="21"/>
    <n v="22"/>
    <n v="106"/>
    <n v="115504"/>
    <n v="14000000"/>
    <x v="2657"/>
    <s v="Color"/>
    <x v="2"/>
    <s v="English"/>
    <x v="4"/>
    <x v="1"/>
    <s v="English"/>
    <n v="-13884496"/>
    <n v="-0.99174971428571423"/>
    <s v="90-110 minutes"/>
    <n v="-0.99174971428571423"/>
    <x v="1"/>
    <n v="0"/>
  </r>
  <r>
    <s v="The Other Guys"/>
    <x v="260"/>
    <x v="201"/>
    <n v="12000"/>
    <n v="20233"/>
    <n v="285"/>
    <n v="16000"/>
    <x v="12"/>
    <n v="265"/>
    <n v="116"/>
    <n v="119219978"/>
    <n v="100000000"/>
    <x v="2658"/>
    <s v="Color"/>
    <x v="5"/>
    <s v="English"/>
    <x v="1"/>
    <x v="1"/>
    <s v="English"/>
    <n v="19219978"/>
    <n v="0.19219977999999993"/>
    <s v="111-130 minutes"/>
    <n v="0.19219977999999999"/>
    <x v="2"/>
    <n v="0"/>
  </r>
  <r>
    <s v="The Other Side of Heaven"/>
    <x v="264"/>
    <x v="1568"/>
    <n v="11000"/>
    <n v="11116"/>
    <n v="7"/>
    <n v="650"/>
    <x v="27"/>
    <n v="27"/>
    <n v="113"/>
    <n v="4720371"/>
    <n v="7000000"/>
    <x v="2016"/>
    <s v="Color"/>
    <x v="3"/>
    <s v="English"/>
    <x v="1"/>
    <x v="3"/>
    <s v="English"/>
    <n v="-2279629"/>
    <n v="-0.32566128571428576"/>
    <s v="111-130 minutes"/>
    <n v="-0.32566128571428571"/>
    <x v="0"/>
    <n v="0"/>
  </r>
  <r>
    <s v="The Other Woman"/>
    <x v="356"/>
    <x v="929"/>
    <n v="982"/>
    <n v="2357"/>
    <n v="415"/>
    <n v="16000"/>
    <x v="10"/>
    <n v="191"/>
    <n v="109"/>
    <n v="83906114"/>
    <n v="40000000"/>
    <x v="2659"/>
    <s v="Color"/>
    <x v="2"/>
    <s v="English"/>
    <x v="1"/>
    <x v="1"/>
    <s v="English"/>
    <n v="43906114"/>
    <n v="1.0976528499999998"/>
    <s v="90-110 minutes"/>
    <n v="1.09765285"/>
    <x v="1"/>
    <n v="1"/>
  </r>
  <r>
    <s v="The Others"/>
    <x v="1346"/>
    <x v="134"/>
    <n v="482"/>
    <n v="956"/>
    <n v="448"/>
    <n v="20000"/>
    <x v="7"/>
    <n v="239"/>
    <n v="101"/>
    <n v="96471845"/>
    <n v="17000000"/>
    <x v="1635"/>
    <s v="Color"/>
    <x v="7"/>
    <s v="English"/>
    <x v="1"/>
    <x v="1"/>
    <s v="English"/>
    <n v="79471845"/>
    <n v="4.6748144117647055"/>
    <s v="90-110 minutes"/>
    <n v="4.6748144117647055"/>
    <x v="1"/>
    <n v="1"/>
  </r>
  <r>
    <s v="The Out-of-Towners"/>
    <x v="297"/>
    <x v="579"/>
    <n v="607"/>
    <n v="1335"/>
    <n v="39"/>
    <n v="279"/>
    <x v="13"/>
    <n v="62"/>
    <n v="90"/>
    <n v="28535768"/>
    <n v="40000000"/>
    <x v="1366"/>
    <s v="Color"/>
    <x v="2"/>
    <s v="English"/>
    <x v="1"/>
    <x v="1"/>
    <s v="English"/>
    <n v="-11464232"/>
    <n v="-0.28660580000000002"/>
    <s v="90-110 minutes"/>
    <n v="-0.28660580000000002"/>
    <x v="1"/>
    <n v="0"/>
  </r>
  <r>
    <s v="The Outsiders"/>
    <x v="67"/>
    <x v="219"/>
    <n v="10000"/>
    <n v="12097"/>
    <n v="0"/>
    <n v="10000"/>
    <x v="2"/>
    <n v="60"/>
    <n v="114"/>
    <n v="25600000"/>
    <n v="10000000"/>
    <x v="2660"/>
    <s v="Color"/>
    <x v="4"/>
    <s v="English"/>
    <x v="1"/>
    <x v="1"/>
    <s v="English"/>
    <n v="15600000"/>
    <n v="1.56"/>
    <s v="111-130 minutes"/>
    <n v="1.56"/>
    <x v="1"/>
    <n v="1"/>
  </r>
  <r>
    <s v="The Oxford Murders"/>
    <x v="1347"/>
    <x v="1569"/>
    <n v="439"/>
    <n v="940"/>
    <n v="275"/>
    <n v="0"/>
    <x v="8"/>
    <n v="71"/>
    <n v="104"/>
    <n v="3607"/>
    <n v="10000000"/>
    <x v="2657"/>
    <s v="Color"/>
    <x v="4"/>
    <s v="English"/>
    <x v="0"/>
    <x v="0"/>
    <s v="English"/>
    <n v="-9996393"/>
    <n v="-0.99963930000000001"/>
    <s v="90-110 minutes"/>
    <n v="-0.99963930000000001"/>
    <x v="1"/>
    <n v="0"/>
  </r>
  <r>
    <s v="The Pacifier"/>
    <x v="81"/>
    <x v="109"/>
    <n v="14000"/>
    <n v="16884"/>
    <n v="163"/>
    <n v="0"/>
    <x v="37"/>
    <n v="125"/>
    <n v="95"/>
    <n v="113006880"/>
    <n v="56000000"/>
    <x v="2661"/>
    <s v="Color"/>
    <x v="5"/>
    <s v="English"/>
    <x v="14"/>
    <x v="3"/>
    <s v="English"/>
    <n v="57006880"/>
    <n v="1.0179800000000001"/>
    <s v="90-110 minutes"/>
    <n v="1.0179800000000001"/>
    <x v="2"/>
    <n v="1"/>
  </r>
  <r>
    <s v="The Painted Veil"/>
    <x v="635"/>
    <x v="1352"/>
    <n v="2000"/>
    <n v="2608"/>
    <n v="43"/>
    <n v="0"/>
    <x v="1"/>
    <n v="143"/>
    <n v="125"/>
    <n v="8047690"/>
    <n v="19400000"/>
    <x v="2662"/>
    <s v="Color"/>
    <x v="1"/>
    <s v="Mandarin"/>
    <x v="3"/>
    <x v="1"/>
    <s v="Other language"/>
    <n v="-11352310"/>
    <n v="-0.58517061855670105"/>
    <s v="111-130 minutes"/>
    <n v="-0.58517061855670105"/>
    <x v="1"/>
    <n v="0"/>
  </r>
  <r>
    <s v="The Passion of the Christ"/>
    <x v="1348"/>
    <x v="220"/>
    <n v="260"/>
    <n v="705"/>
    <n v="0"/>
    <n v="13000"/>
    <x v="19"/>
    <n v="406"/>
    <n v="120"/>
    <n v="499263"/>
    <n v="30000000"/>
    <x v="2301"/>
    <s v="Color"/>
    <x v="1"/>
    <s v="Aramaic"/>
    <x v="1"/>
    <x v="0"/>
    <s v="Other language"/>
    <n v="-29500737"/>
    <n v="-0.98335790000000001"/>
    <s v="111-130 minutes"/>
    <n v="-0.98335790000000001"/>
    <x v="1"/>
    <n v="0"/>
  </r>
  <r>
    <s v="The Patriot"/>
    <x v="75"/>
    <x v="20"/>
    <n v="13000"/>
    <n v="19454"/>
    <n v="776"/>
    <n v="4000"/>
    <x v="19"/>
    <n v="192"/>
    <n v="142"/>
    <n v="113330342"/>
    <n v="110000000"/>
    <x v="2663"/>
    <s v="Color"/>
    <x v="5"/>
    <s v="English"/>
    <x v="1"/>
    <x v="0"/>
    <s v="English"/>
    <n v="3330342"/>
    <n v="3.0275836363636399E-2"/>
    <s v="131-150 minutes"/>
    <n v="3.0275836363636364E-2"/>
    <x v="2"/>
    <n v="0"/>
  </r>
  <r>
    <s v="The Peacemaker"/>
    <x v="1349"/>
    <x v="558"/>
    <n v="294"/>
    <n v="1289"/>
    <n v="75"/>
    <n v="0"/>
    <x v="11"/>
    <n v="93"/>
    <n v="124"/>
    <n v="41256277"/>
    <n v="50000000"/>
    <x v="1032"/>
    <s v="Color"/>
    <x v="5"/>
    <s v="English"/>
    <x v="1"/>
    <x v="0"/>
    <s v="English"/>
    <n v="-8743723"/>
    <n v="-0.17487445999999995"/>
    <s v="111-130 minutes"/>
    <n v="-0.17487446000000001"/>
    <x v="1"/>
    <n v="0"/>
  </r>
  <r>
    <s v="The Peanuts Movie"/>
    <x v="1350"/>
    <x v="874"/>
    <n v="144"/>
    <n v="309"/>
    <n v="20"/>
    <n v="33000"/>
    <x v="2"/>
    <n v="208"/>
    <n v="88"/>
    <n v="130174897"/>
    <n v="99000000"/>
    <x v="2664"/>
    <s v="Color"/>
    <x v="3"/>
    <s v="English"/>
    <x v="1"/>
    <x v="2"/>
    <s v="English"/>
    <n v="31174897"/>
    <n v="0.31489794949494954"/>
    <s v="&lt;90 minutes"/>
    <n v="0.31489794949494948"/>
    <x v="2"/>
    <n v="0"/>
  </r>
  <r>
    <s v="The Pelican Brief"/>
    <x v="15"/>
    <x v="1460"/>
    <n v="18000"/>
    <n v="30063"/>
    <n v="79"/>
    <n v="0"/>
    <x v="27"/>
    <n v="43"/>
    <n v="141"/>
    <n v="100768056"/>
    <n v="45000000"/>
    <x v="2665"/>
    <s v="Color"/>
    <x v="4"/>
    <s v="English"/>
    <x v="1"/>
    <x v="1"/>
    <s v="English"/>
    <n v="55768056"/>
    <n v="1.2392901333333333"/>
    <s v="131-150 minutes"/>
    <n v="1.2392901333333333"/>
    <x v="1"/>
    <n v="1"/>
  </r>
  <r>
    <s v="The Perez Family"/>
    <x v="358"/>
    <x v="945"/>
    <n v="1000"/>
    <n v="3072"/>
    <n v="300"/>
    <n v="174"/>
    <x v="21"/>
    <n v="15"/>
    <n v="113"/>
    <n v="2832826"/>
    <n v="11000000"/>
    <x v="2666"/>
    <s v="Color"/>
    <x v="2"/>
    <s v="English"/>
    <x v="1"/>
    <x v="0"/>
    <s v="English"/>
    <n v="-8167174"/>
    <n v="-0.74247036363636365"/>
    <s v="111-130 minutes"/>
    <n v="-0.74247036363636365"/>
    <x v="1"/>
    <n v="0"/>
  </r>
  <r>
    <s v="The Perfect Game"/>
    <x v="1187"/>
    <x v="1570"/>
    <n v="968"/>
    <n v="4270"/>
    <n v="50"/>
    <n v="0"/>
    <x v="20"/>
    <n v="41"/>
    <n v="118"/>
    <n v="1089445"/>
    <n v="12500000"/>
    <x v="2667"/>
    <s v="Black and White"/>
    <x v="2"/>
    <s v="English"/>
    <x v="14"/>
    <x v="3"/>
    <s v="English"/>
    <n v="-11410555"/>
    <n v="-0.9128444"/>
    <s v="111-130 minutes"/>
    <n v="-0.9128444"/>
    <x v="1"/>
    <n v="0"/>
  </r>
  <r>
    <s v="The Perfect Host"/>
    <x v="1351"/>
    <x v="1571"/>
    <n v="443"/>
    <n v="1452"/>
    <n v="11"/>
    <n v="0"/>
    <x v="9"/>
    <n v="112"/>
    <n v="93"/>
    <n v="48430"/>
    <n v="500000"/>
    <x v="2668"/>
    <s v="Color"/>
    <x v="2"/>
    <s v="English"/>
    <x v="1"/>
    <x v="0"/>
    <s v="English"/>
    <n v="-451570"/>
    <n v="-0.90314000000000005"/>
    <s v="90-110 minutes"/>
    <n v="-0.90314000000000005"/>
    <x v="0"/>
    <n v="0"/>
  </r>
  <r>
    <s v="The Perfect Man"/>
    <x v="218"/>
    <x v="64"/>
    <n v="1000"/>
    <n v="4789"/>
    <n v="15"/>
    <n v="767"/>
    <x v="37"/>
    <n v="65"/>
    <n v="100"/>
    <n v="16247775"/>
    <n v="25000000"/>
    <x v="2116"/>
    <s v="Color"/>
    <x v="2"/>
    <s v="English"/>
    <x v="1"/>
    <x v="3"/>
    <s v="English"/>
    <n v="-8752225"/>
    <n v="-0.35008899999999998"/>
    <s v="90-110 minutes"/>
    <n v="-0.35008899999999998"/>
    <x v="1"/>
    <n v="0"/>
  </r>
  <r>
    <s v="The Perfect Storm"/>
    <x v="1352"/>
    <x v="137"/>
    <n v="784"/>
    <n v="2684"/>
    <n v="249"/>
    <n v="0"/>
    <x v="4"/>
    <n v="231"/>
    <n v="130"/>
    <n v="182618434"/>
    <n v="140000000"/>
    <x v="2669"/>
    <s v="Color"/>
    <x v="5"/>
    <s v="English"/>
    <x v="1"/>
    <x v="1"/>
    <s v="English"/>
    <n v="42618434"/>
    <n v="0.30441738571428578"/>
    <s v="111-130 minutes"/>
    <n v="0.30441738571428573"/>
    <x v="2"/>
    <n v="0"/>
  </r>
  <r>
    <s v="The Perks of Being a Wallflower"/>
    <x v="717"/>
    <x v="1572"/>
    <n v="8000"/>
    <n v="13631"/>
    <n v="139"/>
    <n v="131000"/>
    <x v="30"/>
    <n v="364"/>
    <n v="102"/>
    <n v="17738570"/>
    <n v="13000000"/>
    <x v="2670"/>
    <s v="Color"/>
    <x v="1"/>
    <s v="English"/>
    <x v="1"/>
    <x v="1"/>
    <s v="English"/>
    <n v="4738570"/>
    <n v="0.36450538461538451"/>
    <s v="90-110 minutes"/>
    <n v="0.36450538461538462"/>
    <x v="1"/>
    <n v="0"/>
  </r>
  <r>
    <s v="The Phantom"/>
    <x v="1018"/>
    <x v="525"/>
    <n v="1000"/>
    <n v="3855"/>
    <n v="23"/>
    <n v="0"/>
    <x v="38"/>
    <n v="60"/>
    <n v="100"/>
    <n v="17300889"/>
    <n v="45000000"/>
    <x v="2671"/>
    <s v="Color"/>
    <x v="5"/>
    <s v="English"/>
    <x v="12"/>
    <x v="3"/>
    <s v="English"/>
    <n v="-27699111"/>
    <n v="-0.61553579999999997"/>
    <s v="90-110 minutes"/>
    <n v="-0.61553579999999997"/>
    <x v="1"/>
    <n v="0"/>
  </r>
  <r>
    <s v="The Phantom of the Opera"/>
    <x v="39"/>
    <x v="55"/>
    <n v="18000"/>
    <n v="20660"/>
    <n v="541"/>
    <n v="0"/>
    <x v="14"/>
    <n v="153"/>
    <n v="143"/>
    <n v="51225796"/>
    <n v="70000000"/>
    <x v="408"/>
    <s v="Black and White"/>
    <x v="1"/>
    <s v="English"/>
    <x v="4"/>
    <x v="1"/>
    <s v="English"/>
    <n v="-18774204"/>
    <n v="-0.2682029142857143"/>
    <s v="131-150 minutes"/>
    <n v="-0.2682029142857143"/>
    <x v="2"/>
    <n v="0"/>
  </r>
  <r>
    <s v="The Pianist"/>
    <x v="1353"/>
    <x v="1135"/>
    <n v="396"/>
    <n v="1075"/>
    <n v="2000"/>
    <n v="21000"/>
    <x v="43"/>
    <n v="193"/>
    <n v="150"/>
    <n v="32519322"/>
    <n v="35000000"/>
    <x v="2672"/>
    <s v="Black and White"/>
    <x v="6"/>
    <s v="English"/>
    <x v="8"/>
    <x v="0"/>
    <s v="English"/>
    <n v="-2480678"/>
    <n v="-7.0876514285714287E-2"/>
    <s v="131-150 minutes"/>
    <n v="-7.0876514285714287E-2"/>
    <x v="1"/>
    <n v="0"/>
  </r>
  <r>
    <s v="The Piano"/>
    <x v="846"/>
    <x v="387"/>
    <n v="1000"/>
    <n v="1051"/>
    <n v="319"/>
    <n v="0"/>
    <x v="7"/>
    <n v="83"/>
    <n v="121"/>
    <n v="40158000"/>
    <n v="7000000"/>
    <x v="2673"/>
    <s v="Color"/>
    <x v="1"/>
    <s v="English"/>
    <x v="16"/>
    <x v="0"/>
    <s v="English"/>
    <n v="33158000"/>
    <n v="4.7368571428571427"/>
    <s v="111-130 minutes"/>
    <n v="4.7368571428571427"/>
    <x v="0"/>
    <n v="1"/>
  </r>
  <r>
    <s v="The Pink Panther"/>
    <x v="1066"/>
    <x v="315"/>
    <n v="1000"/>
    <n v="1267"/>
    <n v="189"/>
    <n v="0"/>
    <x v="5"/>
    <n v="147"/>
    <n v="93"/>
    <n v="82226474"/>
    <n v="65000000"/>
    <x v="2674"/>
    <s v="Color"/>
    <x v="3"/>
    <s v="English"/>
    <x v="1"/>
    <x v="3"/>
    <s v="English"/>
    <n v="17226474"/>
    <n v="0.26502267692307702"/>
    <s v="90-110 minutes"/>
    <n v="0.26502267692307691"/>
    <x v="2"/>
    <n v="0"/>
  </r>
  <r>
    <s v="The Pirate"/>
    <x v="1354"/>
    <x v="1573"/>
    <n v="89"/>
    <n v="282"/>
    <n v="136"/>
    <n v="359"/>
    <x v="19"/>
    <n v="41"/>
    <n v="102"/>
    <n v="2956000"/>
    <n v="3700000"/>
    <x v="2675"/>
    <s v="Color"/>
    <x v="3"/>
    <s v="English"/>
    <x v="1"/>
    <x v="6"/>
    <s v="English"/>
    <n v="-744000"/>
    <n v="-0.20108108108108103"/>
    <s v="90-110 minutes"/>
    <n v="-0.20108108108108108"/>
    <x v="0"/>
    <n v="0"/>
  </r>
  <r>
    <s v="The Pirates Who Don't Do Anything: A VeggieTales Movie"/>
    <x v="1355"/>
    <x v="931"/>
    <n v="354"/>
    <n v="568"/>
    <n v="12"/>
    <n v="175"/>
    <x v="34"/>
    <n v="37"/>
    <n v="85"/>
    <n v="12701880"/>
    <n v="15000000"/>
    <x v="1168"/>
    <s v="Color"/>
    <x v="3"/>
    <s v="English"/>
    <x v="1"/>
    <x v="2"/>
    <s v="English"/>
    <n v="-2298120"/>
    <n v="-0.15320800000000001"/>
    <s v="&lt;90 minutes"/>
    <n v="-0.15320800000000001"/>
    <x v="1"/>
    <n v="0"/>
  </r>
  <r>
    <s v="The Pirates! Band of Misfits"/>
    <x v="49"/>
    <x v="460"/>
    <n v="4000"/>
    <n v="6254"/>
    <n v="91"/>
    <n v="0"/>
    <x v="12"/>
    <n v="238"/>
    <n v="88"/>
    <n v="31051126"/>
    <n v="55000000"/>
    <x v="2676"/>
    <s v="Color"/>
    <x v="3"/>
    <s v="English"/>
    <x v="4"/>
    <x v="3"/>
    <s v="English"/>
    <n v="-23948874"/>
    <n v="-0.43543407272727275"/>
    <s v="&lt;90 minutes"/>
    <n v="-0.43543407272727275"/>
    <x v="2"/>
    <n v="0"/>
  </r>
  <r>
    <s v="The Place Beyond the Pines"/>
    <x v="319"/>
    <x v="352"/>
    <n v="33000"/>
    <n v="34413"/>
    <n v="310"/>
    <n v="47000"/>
    <x v="40"/>
    <n v="417"/>
    <n v="140"/>
    <n v="21383298"/>
    <n v="15000000"/>
    <x v="2677"/>
    <s v="Color"/>
    <x v="4"/>
    <s v="English"/>
    <x v="1"/>
    <x v="0"/>
    <s v="English"/>
    <n v="6383298"/>
    <n v="0.42555319999999996"/>
    <s v="131-150 minutes"/>
    <n v="0.42555320000000002"/>
    <x v="1"/>
    <n v="0"/>
  </r>
  <r>
    <s v="The Players Club"/>
    <x v="243"/>
    <x v="1574"/>
    <n v="1000"/>
    <n v="2868"/>
    <n v="0"/>
    <n v="575"/>
    <x v="5"/>
    <n v="22"/>
    <n v="104"/>
    <n v="23031390"/>
    <n v="4500000"/>
    <x v="2105"/>
    <s v="Color"/>
    <x v="2"/>
    <s v="English"/>
    <x v="1"/>
    <x v="0"/>
    <s v="English"/>
    <n v="18531390"/>
    <n v="4.1180866666666667"/>
    <s v="90-110 minutes"/>
    <n v="4.1180866666666667"/>
    <x v="0"/>
    <n v="1"/>
  </r>
  <r>
    <s v="The Pledge"/>
    <x v="1093"/>
    <x v="899"/>
    <n v="723"/>
    <n v="793"/>
    <n v="0"/>
    <n v="0"/>
    <x v="9"/>
    <n v="150"/>
    <n v="124"/>
    <n v="19719930"/>
    <n v="45000000"/>
    <x v="2678"/>
    <s v="Color"/>
    <x v="4"/>
    <s v="English"/>
    <x v="1"/>
    <x v="0"/>
    <s v="English"/>
    <n v="-25280070"/>
    <n v="-0.56177933333333341"/>
    <s v="111-130 minutes"/>
    <n v="-0.5617793333333333"/>
    <x v="1"/>
    <n v="0"/>
  </r>
  <r>
    <s v="The Polar Express"/>
    <x v="76"/>
    <x v="63"/>
    <n v="15000"/>
    <n v="16264"/>
    <n v="0"/>
    <n v="10000"/>
    <x v="0"/>
    <n v="188"/>
    <n v="100"/>
    <n v="665426"/>
    <n v="165000000"/>
    <x v="2679"/>
    <s v="Color"/>
    <x v="3"/>
    <s v="English"/>
    <x v="1"/>
    <x v="2"/>
    <s v="English"/>
    <n v="-164334574"/>
    <n v="-0.99596711515151515"/>
    <s v="90-110 minutes"/>
    <n v="-0.99596711515151515"/>
    <x v="2"/>
    <n v="0"/>
  </r>
  <r>
    <s v="The Possession"/>
    <x v="450"/>
    <x v="1575"/>
    <n v="941"/>
    <n v="2348"/>
    <n v="30"/>
    <n v="17000"/>
    <x v="11"/>
    <n v="264"/>
    <n v="92"/>
    <n v="49122319"/>
    <n v="14000000"/>
    <x v="300"/>
    <s v="Color"/>
    <x v="0"/>
    <s v="English"/>
    <x v="1"/>
    <x v="1"/>
    <s v="English"/>
    <n v="35122319"/>
    <n v="2.5087370714285715"/>
    <s v="90-110 minutes"/>
    <n v="2.5087370714285715"/>
    <x v="1"/>
    <n v="1"/>
  </r>
  <r>
    <s v="The Postman"/>
    <x v="1290"/>
    <x v="541"/>
    <n v="766"/>
    <n v="4346"/>
    <n v="0"/>
    <n v="0"/>
    <x v="10"/>
    <n v="79"/>
    <n v="177"/>
    <n v="17593391"/>
    <n v="80000000"/>
    <x v="2680"/>
    <s v="Color"/>
    <x v="5"/>
    <s v="English"/>
    <x v="1"/>
    <x v="0"/>
    <s v="English"/>
    <n v="-62406609"/>
    <n v="-0.78008261249999999"/>
    <s v="&gt;150 minutes"/>
    <n v="-0.78008261249999999"/>
    <x v="2"/>
    <n v="0"/>
  </r>
  <r>
    <s v="The Prestige"/>
    <x v="36"/>
    <x v="279"/>
    <n v="23000"/>
    <n v="63986"/>
    <n v="22000"/>
    <n v="49000"/>
    <x v="43"/>
    <n v="341"/>
    <n v="130"/>
    <n v="53082743"/>
    <n v="40000000"/>
    <x v="2681"/>
    <s v="Color"/>
    <x v="1"/>
    <s v="English"/>
    <x v="1"/>
    <x v="1"/>
    <s v="English"/>
    <n v="13082743"/>
    <n v="0.32706857499999997"/>
    <s v="111-130 minutes"/>
    <n v="0.32706857499999997"/>
    <x v="1"/>
    <n v="0"/>
  </r>
  <r>
    <s v="The Prince of Egypt"/>
    <x v="786"/>
    <x v="1576"/>
    <n v="770"/>
    <n v="1195"/>
    <n v="59"/>
    <n v="0"/>
    <x v="20"/>
    <n v="120"/>
    <n v="99"/>
    <n v="101217900"/>
    <n v="70000000"/>
    <x v="2682"/>
    <s v="Color"/>
    <x v="3"/>
    <s v="English"/>
    <x v="1"/>
    <x v="3"/>
    <s v="English"/>
    <n v="31217900"/>
    <n v="0.44596999999999998"/>
    <s v="90-110 minutes"/>
    <n v="0.44596999999999998"/>
    <x v="2"/>
    <n v="0"/>
  </r>
  <r>
    <s v="The Prince of Tides"/>
    <x v="1356"/>
    <x v="1553"/>
    <n v="769"/>
    <n v="1936"/>
    <n v="0"/>
    <n v="883"/>
    <x v="0"/>
    <n v="30"/>
    <n v="132"/>
    <n v="74787599"/>
    <n v="30000000"/>
    <x v="2090"/>
    <s v="Color"/>
    <x v="1"/>
    <s v="English"/>
    <x v="1"/>
    <x v="0"/>
    <s v="English"/>
    <n v="44787599"/>
    <n v="1.4929199666666668"/>
    <s v="131-150 minutes"/>
    <n v="1.4929199666666666"/>
    <x v="1"/>
    <n v="1"/>
  </r>
  <r>
    <s v="The Princess and the Cobbler"/>
    <x v="569"/>
    <x v="1577"/>
    <n v="742"/>
    <n v="1088"/>
    <n v="18"/>
    <n v="408"/>
    <x v="2"/>
    <n v="10"/>
    <n v="80"/>
    <n v="669276"/>
    <n v="28000000"/>
    <x v="2683"/>
    <s v="Color"/>
    <x v="5"/>
    <s v="English"/>
    <x v="4"/>
    <x v="2"/>
    <s v="English"/>
    <n v="-27330724"/>
    <n v="-0.97609728571428567"/>
    <s v="&lt;90 minutes"/>
    <n v="-0.97609728571428567"/>
    <x v="1"/>
    <n v="0"/>
  </r>
  <r>
    <s v="The Princess and the Frog"/>
    <x v="275"/>
    <x v="141"/>
    <n v="852"/>
    <n v="2480"/>
    <n v="63"/>
    <n v="5000"/>
    <x v="19"/>
    <n v="228"/>
    <n v="97"/>
    <n v="104374107"/>
    <n v="105000000"/>
    <x v="2684"/>
    <s v="Color"/>
    <x v="10"/>
    <s v="English"/>
    <x v="1"/>
    <x v="2"/>
    <s v="English"/>
    <n v="-625893"/>
    <n v="-5.9608857142857685E-3"/>
    <s v="90-110 minutes"/>
    <n v="-5.9608857142857139E-3"/>
    <x v="2"/>
    <n v="0"/>
  </r>
  <r>
    <s v="The Princess Bride"/>
    <x v="62"/>
    <x v="68"/>
    <n v="18000"/>
    <n v="20060"/>
    <n v="0"/>
    <n v="33000"/>
    <x v="6"/>
    <n v="185"/>
    <n v="98"/>
    <n v="30857814"/>
    <n v="16000000"/>
    <x v="2685"/>
    <s v="Color"/>
    <x v="3"/>
    <s v="English"/>
    <x v="1"/>
    <x v="3"/>
    <s v="English"/>
    <n v="14857814"/>
    <n v="0.92861337500000007"/>
    <s v="90-110 minutes"/>
    <n v="0.92861337499999996"/>
    <x v="1"/>
    <n v="1"/>
  </r>
  <r>
    <s v="The Princess Diaries"/>
    <x v="264"/>
    <x v="755"/>
    <n v="11000"/>
    <n v="13645"/>
    <n v="0"/>
    <n v="0"/>
    <x v="21"/>
    <n v="108"/>
    <n v="111"/>
    <n v="108244774"/>
    <n v="37000000"/>
    <x v="2686"/>
    <s v="Color"/>
    <x v="2"/>
    <s v="English"/>
    <x v="1"/>
    <x v="2"/>
    <s v="English"/>
    <n v="71244774"/>
    <n v="1.9255344324324324"/>
    <s v="111-130 minutes"/>
    <n v="1.9255344324324324"/>
    <x v="1"/>
    <n v="1"/>
  </r>
  <r>
    <s v="The Princess Diaries 2: Royal Engagement"/>
    <x v="264"/>
    <x v="755"/>
    <n v="11000"/>
    <n v="15362"/>
    <n v="0"/>
    <n v="1000"/>
    <x v="34"/>
    <n v="77"/>
    <n v="113"/>
    <n v="95149435"/>
    <n v="40000000"/>
    <x v="2687"/>
    <s v="Color"/>
    <x v="2"/>
    <s v="English"/>
    <x v="1"/>
    <x v="2"/>
    <s v="English"/>
    <n v="55149435"/>
    <n v="1.3787358749999998"/>
    <s v="111-130 minutes"/>
    <n v="1.3787358750000001"/>
    <x v="1"/>
    <n v="1"/>
  </r>
  <r>
    <s v="The Producers"/>
    <x v="41"/>
    <x v="1578"/>
    <n v="11000"/>
    <n v="24351"/>
    <n v="38"/>
    <n v="0"/>
    <x v="4"/>
    <n v="168"/>
    <n v="134"/>
    <n v="19377727"/>
    <n v="45000000"/>
    <x v="107"/>
    <s v="Color"/>
    <x v="2"/>
    <s v="English"/>
    <x v="1"/>
    <x v="1"/>
    <s v="English"/>
    <n v="-25622273"/>
    <n v="-0.56938384444444445"/>
    <s v="131-150 minutes"/>
    <n v="-0.56938384444444445"/>
    <x v="1"/>
    <n v="0"/>
  </r>
  <r>
    <s v="The Promise"/>
    <x v="1357"/>
    <x v="1579"/>
    <n v="489"/>
    <n v="949"/>
    <n v="45"/>
    <n v="445"/>
    <x v="5"/>
    <n v="90"/>
    <n v="103"/>
    <n v="668171"/>
    <n v="60000000"/>
    <x v="2297"/>
    <s v="Color"/>
    <x v="5"/>
    <s v="Mandarin"/>
    <x v="3"/>
    <x v="1"/>
    <s v="Other language"/>
    <n v="-59331829"/>
    <n v="-0.98886381666666667"/>
    <s v="90-110 minutes"/>
    <n v="-0.98886381666666667"/>
    <x v="2"/>
    <n v="0"/>
  </r>
  <r>
    <s v="The Prophecy"/>
    <x v="74"/>
    <x v="1580"/>
    <n v="10000"/>
    <n v="13433"/>
    <n v="10"/>
    <n v="0"/>
    <x v="0"/>
    <n v="56"/>
    <n v="98"/>
    <n v="16115878"/>
    <n v="8000000"/>
    <x v="2688"/>
    <s v="Color"/>
    <x v="5"/>
    <s v="English"/>
    <x v="1"/>
    <x v="0"/>
    <s v="English"/>
    <n v="8115878"/>
    <n v="1.0144847499999998"/>
    <s v="90-110 minutes"/>
    <n v="1.01448475"/>
    <x v="0"/>
    <n v="1"/>
  </r>
  <r>
    <s v="The Proposal"/>
    <x v="303"/>
    <x v="28"/>
    <n v="16000"/>
    <n v="18656"/>
    <n v="98"/>
    <n v="10000"/>
    <x v="12"/>
    <n v="224"/>
    <n v="108"/>
    <n v="163947053"/>
    <n v="40000000"/>
    <x v="2689"/>
    <s v="Color"/>
    <x v="2"/>
    <s v="English"/>
    <x v="1"/>
    <x v="1"/>
    <s v="English"/>
    <n v="123947053"/>
    <n v="3.0986763249999996"/>
    <s v="90-110 minutes"/>
    <n v="3.098676325"/>
    <x v="1"/>
    <n v="1"/>
  </r>
  <r>
    <s v="The Proposition"/>
    <x v="1020"/>
    <x v="1581"/>
    <n v="1000"/>
    <n v="2129"/>
    <n v="214"/>
    <n v="0"/>
    <x v="14"/>
    <n v="168"/>
    <n v="104"/>
    <n v="1900725"/>
    <n v="2000000"/>
    <x v="1415"/>
    <s v="Color"/>
    <x v="4"/>
    <s v="English"/>
    <x v="12"/>
    <x v="0"/>
    <s v="English"/>
    <n v="-99275"/>
    <n v="-4.9637500000000001E-2"/>
    <s v="90-110 minutes"/>
    <n v="-4.9637500000000001E-2"/>
    <x v="0"/>
    <n v="0"/>
  </r>
  <r>
    <s v="The Protector"/>
    <x v="1358"/>
    <x v="1582"/>
    <n v="778"/>
    <n v="2205"/>
    <n v="64"/>
    <n v="0"/>
    <x v="19"/>
    <n v="112"/>
    <n v="111"/>
    <n v="11905519"/>
    <n v="200000000"/>
    <x v="2690"/>
    <s v="Color"/>
    <x v="5"/>
    <s v="Thai"/>
    <x v="38"/>
    <x v="0"/>
    <s v="Other language"/>
    <n v="-188094481"/>
    <n v="-0.94047240499999996"/>
    <s v="111-130 minutes"/>
    <n v="-0.94047240499999996"/>
    <x v="2"/>
    <n v="0"/>
  </r>
  <r>
    <s v="The Puffy Chair"/>
    <x v="1359"/>
    <x v="533"/>
    <n v="830"/>
    <n v="1064"/>
    <n v="157"/>
    <n v="297"/>
    <x v="0"/>
    <n v="51"/>
    <n v="85"/>
    <n v="192467"/>
    <n v="15000"/>
    <x v="2691"/>
    <s v="Color"/>
    <x v="2"/>
    <s v="English"/>
    <x v="1"/>
    <x v="0"/>
    <s v="English"/>
    <n v="177467"/>
    <n v="11.831133333333334"/>
    <s v="&lt;90 minutes"/>
    <n v="11.831133333333334"/>
    <x v="0"/>
    <n v="1"/>
  </r>
  <r>
    <s v="The Punisher"/>
    <x v="1360"/>
    <x v="1583"/>
    <n v="669"/>
    <n v="2114"/>
    <n v="36"/>
    <n v="4000"/>
    <x v="27"/>
    <n v="192"/>
    <n v="140"/>
    <n v="33682273"/>
    <n v="33000000"/>
    <x v="2692"/>
    <s v="Color"/>
    <x v="5"/>
    <s v="English"/>
    <x v="1"/>
    <x v="0"/>
    <s v="English"/>
    <n v="682273"/>
    <n v="2.0674939393939384E-2"/>
    <s v="131-150 minutes"/>
    <n v="2.0674939393939395E-2"/>
    <x v="1"/>
    <n v="0"/>
  </r>
  <r>
    <s v="The Purge"/>
    <x v="1361"/>
    <x v="1584"/>
    <n v="942"/>
    <n v="3708"/>
    <n v="65"/>
    <n v="31000"/>
    <x v="34"/>
    <n v="361"/>
    <n v="85"/>
    <n v="64423650"/>
    <n v="3000000"/>
    <x v="2693"/>
    <s v="Color"/>
    <x v="0"/>
    <s v="English"/>
    <x v="1"/>
    <x v="0"/>
    <s v="English"/>
    <n v="61423650"/>
    <n v="20.474550000000001"/>
    <s v="&lt;90 minutes"/>
    <n v="20.474550000000001"/>
    <x v="0"/>
    <n v="1"/>
  </r>
  <r>
    <s v="The Purge: Anarchy"/>
    <x v="595"/>
    <x v="1584"/>
    <n v="2000"/>
    <n v="6807"/>
    <n v="65"/>
    <n v="15000"/>
    <x v="27"/>
    <n v="285"/>
    <n v="103"/>
    <n v="71519230"/>
    <n v="9000000"/>
    <x v="2694"/>
    <s v="Color"/>
    <x v="5"/>
    <s v="English"/>
    <x v="1"/>
    <x v="0"/>
    <s v="English"/>
    <n v="62519230"/>
    <n v="6.9465811111111115"/>
    <s v="90-110 minutes"/>
    <n v="6.9465811111111115"/>
    <x v="1"/>
    <n v="1"/>
  </r>
  <r>
    <s v="The Pursuit of Happyness"/>
    <x v="124"/>
    <x v="1186"/>
    <n v="10000"/>
    <n v="11036"/>
    <n v="125"/>
    <n v="32000"/>
    <x v="30"/>
    <n v="201"/>
    <n v="117"/>
    <n v="162586036"/>
    <n v="55000000"/>
    <x v="2695"/>
    <s v="Color"/>
    <x v="6"/>
    <s v="English"/>
    <x v="1"/>
    <x v="1"/>
    <s v="English"/>
    <n v="107586036"/>
    <n v="1.9561097454545453"/>
    <s v="111-130 minutes"/>
    <n v="1.9561097454545455"/>
    <x v="2"/>
    <n v="1"/>
  </r>
  <r>
    <s v="The Queen"/>
    <x v="1362"/>
    <x v="444"/>
    <n v="326"/>
    <n v="486"/>
    <n v="350"/>
    <n v="0"/>
    <x v="40"/>
    <n v="280"/>
    <n v="94"/>
    <n v="56437947"/>
    <n v="9800000"/>
    <x v="2696"/>
    <s v="Color"/>
    <x v="6"/>
    <s v="English"/>
    <x v="4"/>
    <x v="1"/>
    <s v="English"/>
    <n v="46637947"/>
    <n v="4.7589741836734696"/>
    <s v="90-110 minutes"/>
    <n v="4.7589741836734696"/>
    <x v="1"/>
    <n v="1"/>
  </r>
  <r>
    <s v="The Quick and the Dead"/>
    <x v="308"/>
    <x v="98"/>
    <n v="29000"/>
    <n v="29743"/>
    <n v="0"/>
    <n v="0"/>
    <x v="4"/>
    <n v="63"/>
    <n v="107"/>
    <n v="18636537"/>
    <n v="32000000"/>
    <x v="2697"/>
    <s v="Black and White"/>
    <x v="5"/>
    <s v="English"/>
    <x v="13"/>
    <x v="0"/>
    <s v="English"/>
    <n v="-13363463"/>
    <n v="-0.41760821874999998"/>
    <s v="90-110 minutes"/>
    <n v="-0.41760821874999998"/>
    <x v="1"/>
    <n v="0"/>
  </r>
  <r>
    <s v="The Quiet"/>
    <x v="1198"/>
    <x v="412"/>
    <n v="982"/>
    <n v="3299"/>
    <n v="91"/>
    <n v="698"/>
    <x v="4"/>
    <n v="65"/>
    <n v="91"/>
    <n v="381186"/>
    <n v="900000"/>
    <x v="2698"/>
    <s v="Color"/>
    <x v="1"/>
    <s v="English"/>
    <x v="1"/>
    <x v="0"/>
    <s v="English"/>
    <n v="-518814"/>
    <n v="-0.57645999999999997"/>
    <s v="90-110 minutes"/>
    <n v="-0.57645999999999997"/>
    <x v="0"/>
    <n v="0"/>
  </r>
  <r>
    <s v="The Quiet American"/>
    <x v="265"/>
    <x v="431"/>
    <n v="3000"/>
    <n v="3431"/>
    <n v="176"/>
    <n v="983"/>
    <x v="19"/>
    <n v="149"/>
    <n v="101"/>
    <n v="12987647"/>
    <n v="30000000"/>
    <x v="2699"/>
    <s v="Color"/>
    <x v="1"/>
    <s v="English"/>
    <x v="4"/>
    <x v="0"/>
    <s v="English"/>
    <n v="-17012353"/>
    <n v="-0.56707843333333341"/>
    <s v="90-110 minutes"/>
    <n v="-0.5670784333333333"/>
    <x v="1"/>
    <n v="0"/>
  </r>
  <r>
    <s v="The R.M."/>
    <x v="1363"/>
    <x v="1585"/>
    <n v="69"/>
    <n v="155"/>
    <n v="0"/>
    <n v="44"/>
    <x v="10"/>
    <n v="3"/>
    <n v="101"/>
    <n v="1111615"/>
    <n v="500000"/>
    <x v="2700"/>
    <s v="Color"/>
    <x v="2"/>
    <s v="English"/>
    <x v="1"/>
    <x v="3"/>
    <s v="English"/>
    <n v="611615"/>
    <n v="1.22323"/>
    <s v="90-110 minutes"/>
    <n v="1.22323"/>
    <x v="0"/>
    <n v="1"/>
  </r>
  <r>
    <s v="The Rage: Carrie 2"/>
    <x v="1364"/>
    <x v="1586"/>
    <n v="711"/>
    <n v="3162"/>
    <n v="52"/>
    <n v="897"/>
    <x v="28"/>
    <n v="85"/>
    <n v="104"/>
    <n v="17757087"/>
    <n v="21000000"/>
    <x v="2701"/>
    <s v="Black and White"/>
    <x v="0"/>
    <s v="English"/>
    <x v="1"/>
    <x v="0"/>
    <s v="English"/>
    <n v="-3242913"/>
    <n v="-0.15442442857142857"/>
    <s v="90-110 minutes"/>
    <n v="-0.15442442857142857"/>
    <x v="1"/>
    <n v="0"/>
  </r>
  <r>
    <s v="The Raid: Redemption"/>
    <x v="1365"/>
    <x v="1587"/>
    <n v="1000"/>
    <n v="1445"/>
    <n v="338"/>
    <n v="51000"/>
    <x v="7"/>
    <n v="481"/>
    <n v="102"/>
    <n v="4105123"/>
    <n v="1100000"/>
    <x v="2702"/>
    <s v="Color"/>
    <x v="5"/>
    <s v="Indonesian"/>
    <x v="42"/>
    <x v="0"/>
    <s v="Other language"/>
    <n v="3005123"/>
    <n v="2.7319300000000002"/>
    <s v="90-110 minutes"/>
    <n v="2.7319300000000002"/>
    <x v="0"/>
    <n v="1"/>
  </r>
  <r>
    <s v="The Railway Man"/>
    <x v="1179"/>
    <x v="1588"/>
    <n v="25000"/>
    <n v="39463"/>
    <n v="6"/>
    <n v="18000"/>
    <x v="19"/>
    <n v="186"/>
    <n v="116"/>
    <n v="4435083"/>
    <n v="18000000"/>
    <x v="2703"/>
    <s v="Color"/>
    <x v="6"/>
    <s v="English"/>
    <x v="12"/>
    <x v="0"/>
    <s v="English"/>
    <n v="-13564917"/>
    <n v="-0.75360650000000007"/>
    <s v="111-130 minutes"/>
    <n v="-0.75360649999999996"/>
    <x v="1"/>
    <n v="0"/>
  </r>
  <r>
    <s v="The Rainmaker"/>
    <x v="153"/>
    <x v="219"/>
    <n v="13000"/>
    <n v="16762"/>
    <n v="0"/>
    <n v="0"/>
    <x v="19"/>
    <n v="91"/>
    <n v="135"/>
    <n v="45856732"/>
    <n v="40000000"/>
    <x v="2704"/>
    <s v="Color"/>
    <x v="4"/>
    <s v="English"/>
    <x v="1"/>
    <x v="1"/>
    <s v="English"/>
    <n v="5856732"/>
    <n v="0.14641829999999989"/>
    <s v="131-150 minutes"/>
    <n v="0.1464183"/>
    <x v="1"/>
    <n v="0"/>
  </r>
  <r>
    <s v="The Raven"/>
    <x v="1366"/>
    <x v="1118"/>
    <n v="771"/>
    <n v="2356"/>
    <n v="160"/>
    <n v="35000"/>
    <x v="4"/>
    <n v="265"/>
    <n v="110"/>
    <n v="16005978"/>
    <n v="26000000"/>
    <x v="2705"/>
    <s v="Color"/>
    <x v="4"/>
    <s v="English"/>
    <x v="1"/>
    <x v="0"/>
    <s v="English"/>
    <n v="-9994022"/>
    <n v="-0.38438546153846154"/>
    <s v="90-110 minutes"/>
    <n v="-0.38438546153846154"/>
    <x v="1"/>
    <n v="0"/>
  </r>
  <r>
    <s v="The Reader"/>
    <x v="152"/>
    <x v="323"/>
    <n v="14000"/>
    <n v="14504"/>
    <n v="335"/>
    <n v="15000"/>
    <x v="7"/>
    <n v="299"/>
    <n v="124"/>
    <n v="34180954"/>
    <n v="32000000"/>
    <x v="2706"/>
    <s v="Color"/>
    <x v="1"/>
    <s v="English"/>
    <x v="1"/>
    <x v="0"/>
    <s v="English"/>
    <n v="2180954"/>
    <n v="6.8154812499999995E-2"/>
    <s v="111-130 minutes"/>
    <n v="6.8154812499999995E-2"/>
    <x v="1"/>
    <n v="0"/>
  </r>
  <r>
    <s v="The Real Cancun"/>
    <x v="1252"/>
    <x v="1589"/>
    <n v="960"/>
    <n v="972"/>
    <n v="2"/>
    <n v="131"/>
    <x v="60"/>
    <n v="52"/>
    <n v="96"/>
    <n v="3713002"/>
    <n v="8000000"/>
    <x v="2707"/>
    <s v="Color"/>
    <x v="8"/>
    <s v="English"/>
    <x v="1"/>
    <x v="0"/>
    <s v="English"/>
    <n v="-4286998"/>
    <n v="-0.53587475000000007"/>
    <s v="90-110 minutes"/>
    <n v="-0.53587474999999996"/>
    <x v="0"/>
    <n v="0"/>
  </r>
  <r>
    <s v="The Reaping"/>
    <x v="1265"/>
    <x v="90"/>
    <n v="327"/>
    <n v="960"/>
    <n v="81"/>
    <n v="0"/>
    <x v="34"/>
    <n v="190"/>
    <n v="99"/>
    <n v="25117498"/>
    <n v="40000000"/>
    <x v="2588"/>
    <s v="Color"/>
    <x v="0"/>
    <s v="English"/>
    <x v="1"/>
    <x v="0"/>
    <s v="English"/>
    <n v="-14882502"/>
    <n v="-0.37206254999999999"/>
    <s v="90-110 minutes"/>
    <n v="-0.37206254999999999"/>
    <x v="1"/>
    <n v="0"/>
  </r>
  <r>
    <s v="The Red Violin"/>
    <x v="1367"/>
    <x v="1590"/>
    <n v="24"/>
    <n v="29"/>
    <n v="63"/>
    <n v="0"/>
    <x v="18"/>
    <n v="94"/>
    <n v="130"/>
    <n v="9473382"/>
    <n v="10000000"/>
    <x v="2708"/>
    <s v="Color"/>
    <x v="1"/>
    <s v="French"/>
    <x v="14"/>
    <x v="0"/>
    <s v="Other language"/>
    <n v="-526618"/>
    <n v="-5.2661799999999981E-2"/>
    <s v="111-130 minutes"/>
    <n v="-5.2661800000000002E-2"/>
    <x v="1"/>
    <n v="0"/>
  </r>
  <r>
    <s v="The Relic"/>
    <x v="1368"/>
    <x v="101"/>
    <n v="510"/>
    <n v="1976"/>
    <n v="0"/>
    <n v="956"/>
    <x v="34"/>
    <n v="95"/>
    <n v="110"/>
    <n v="33927476"/>
    <n v="40000000"/>
    <x v="2709"/>
    <s v="Color"/>
    <x v="0"/>
    <s v="English"/>
    <x v="4"/>
    <x v="0"/>
    <s v="English"/>
    <n v="-6072524"/>
    <n v="-0.15181310000000003"/>
    <s v="90-110 minutes"/>
    <n v="-0.15181310000000001"/>
    <x v="1"/>
    <n v="0"/>
  </r>
  <r>
    <s v="The Remains of the Day"/>
    <x v="138"/>
    <x v="94"/>
    <n v="12000"/>
    <n v="12749"/>
    <n v="133"/>
    <n v="0"/>
    <x v="25"/>
    <n v="58"/>
    <n v="134"/>
    <n v="22954968"/>
    <n v="11500000"/>
    <x v="2710"/>
    <s v="Color"/>
    <x v="1"/>
    <s v="English"/>
    <x v="4"/>
    <x v="3"/>
    <s v="English"/>
    <n v="11454968"/>
    <n v="0.99608417391304349"/>
    <s v="131-150 minutes"/>
    <n v="0.99608417391304349"/>
    <x v="1"/>
    <n v="1"/>
  </r>
  <r>
    <s v="The Replacement Killers"/>
    <x v="222"/>
    <x v="396"/>
    <n v="978"/>
    <n v="3072"/>
    <n v="845"/>
    <n v="629"/>
    <x v="8"/>
    <n v="105"/>
    <n v="96"/>
    <n v="18967571"/>
    <n v="30000000"/>
    <x v="2711"/>
    <s v="Color"/>
    <x v="5"/>
    <s v="English"/>
    <x v="1"/>
    <x v="0"/>
    <s v="English"/>
    <n v="-11032429"/>
    <n v="-0.36774763333333338"/>
    <s v="90-110 minutes"/>
    <n v="-0.36774763333333332"/>
    <x v="1"/>
    <n v="0"/>
  </r>
  <r>
    <s v="The Replacements"/>
    <x v="46"/>
    <x v="1092"/>
    <n v="18000"/>
    <n v="24024"/>
    <n v="41"/>
    <n v="0"/>
    <x v="27"/>
    <n v="118"/>
    <n v="118"/>
    <n v="44737059"/>
    <n v="50000000"/>
    <x v="2712"/>
    <s v="Color"/>
    <x v="2"/>
    <s v="English"/>
    <x v="1"/>
    <x v="1"/>
    <s v="English"/>
    <n v="-5262941"/>
    <n v="-0.10525881999999998"/>
    <s v="111-130 minutes"/>
    <n v="-0.10525882"/>
    <x v="1"/>
    <n v="0"/>
  </r>
  <r>
    <s v="The Revenant"/>
    <x v="308"/>
    <x v="25"/>
    <n v="29000"/>
    <n v="57108"/>
    <n v="0"/>
    <n v="190000"/>
    <x v="6"/>
    <n v="556"/>
    <n v="156"/>
    <n v="183635922"/>
    <n v="135000000"/>
    <x v="2713"/>
    <s v="Color"/>
    <x v="3"/>
    <s v="English"/>
    <x v="1"/>
    <x v="0"/>
    <s v="English"/>
    <n v="48635922"/>
    <n v="0.36026608888888889"/>
    <s v="&gt;150 minutes"/>
    <n v="0.36026608888888889"/>
    <x v="2"/>
    <n v="0"/>
  </r>
  <r>
    <s v="The Right Stuff"/>
    <x v="530"/>
    <x v="1212"/>
    <n v="2000"/>
    <n v="6341"/>
    <n v="133"/>
    <n v="0"/>
    <x v="25"/>
    <n v="80"/>
    <n v="193"/>
    <n v="21500000"/>
    <n v="27000000"/>
    <x v="2714"/>
    <s v="Color"/>
    <x v="3"/>
    <s v="English"/>
    <x v="1"/>
    <x v="3"/>
    <s v="English"/>
    <n v="-5500000"/>
    <n v="-0.20370370370370372"/>
    <s v="&gt;150 minutes"/>
    <n v="-0.20370370370370369"/>
    <x v="1"/>
    <n v="0"/>
  </r>
  <r>
    <s v="The Rite"/>
    <x v="138"/>
    <x v="9"/>
    <n v="12000"/>
    <n v="19904"/>
    <n v="101"/>
    <n v="23000"/>
    <x v="10"/>
    <n v="267"/>
    <n v="114"/>
    <n v="33037754"/>
    <n v="37000000"/>
    <x v="2084"/>
    <s v="Color"/>
    <x v="1"/>
    <s v="English"/>
    <x v="1"/>
    <x v="1"/>
    <s v="English"/>
    <n v="-3962246"/>
    <n v="-0.10708772972972969"/>
    <s v="111-130 minutes"/>
    <n v="-0.10708772972972973"/>
    <x v="1"/>
    <n v="0"/>
  </r>
  <r>
    <s v="The River Wild"/>
    <x v="93"/>
    <x v="51"/>
    <n v="11000"/>
    <n v="12161"/>
    <n v="161"/>
    <n v="0"/>
    <x v="26"/>
    <n v="42"/>
    <n v="111"/>
    <n v="46815748"/>
    <n v="45000000"/>
    <x v="2715"/>
    <s v="Color"/>
    <x v="5"/>
    <s v="English"/>
    <x v="1"/>
    <x v="1"/>
    <s v="English"/>
    <n v="1815748"/>
    <n v="4.0349955555555539E-2"/>
    <s v="111-130 minutes"/>
    <n v="4.0349955555555553E-2"/>
    <x v="1"/>
    <n v="0"/>
  </r>
  <r>
    <s v="The Road"/>
    <x v="74"/>
    <x v="1581"/>
    <n v="10000"/>
    <n v="23566"/>
    <n v="214"/>
    <n v="32000"/>
    <x v="40"/>
    <n v="355"/>
    <n v="111"/>
    <n v="56692"/>
    <n v="25000000"/>
    <x v="2716"/>
    <s v="Color"/>
    <x v="3"/>
    <s v="English"/>
    <x v="1"/>
    <x v="0"/>
    <s v="English"/>
    <n v="-24943308"/>
    <n v="-0.99773232000000001"/>
    <s v="111-130 minutes"/>
    <n v="-0.99773232000000001"/>
    <x v="1"/>
    <n v="0"/>
  </r>
  <r>
    <s v="The Road to El Dorado"/>
    <x v="184"/>
    <x v="1286"/>
    <n v="2000"/>
    <n v="3372"/>
    <n v="10"/>
    <n v="0"/>
    <x v="31"/>
    <n v="82"/>
    <n v="89"/>
    <n v="50802661"/>
    <n v="95000000"/>
    <x v="2717"/>
    <s v="Color"/>
    <x v="3"/>
    <s v="English"/>
    <x v="1"/>
    <x v="3"/>
    <s v="English"/>
    <n v="-44197339"/>
    <n v="-0.46523514736842109"/>
    <s v="&lt;90 minutes"/>
    <n v="-0.46523514736842103"/>
    <x v="2"/>
    <n v="0"/>
  </r>
  <r>
    <s v="The Robe"/>
    <x v="1369"/>
    <x v="1591"/>
    <n v="726"/>
    <n v="1920"/>
    <n v="28"/>
    <n v="0"/>
    <x v="9"/>
    <n v="42"/>
    <n v="135"/>
    <n v="36000000"/>
    <n v="5000000"/>
    <x v="2718"/>
    <s v="Color"/>
    <x v="1"/>
    <s v="English"/>
    <x v="1"/>
    <x v="5"/>
    <s v="English"/>
    <n v="31000000"/>
    <n v="6.2"/>
    <s v="131-150 minutes"/>
    <n v="6.2"/>
    <x v="0"/>
    <n v="1"/>
  </r>
  <r>
    <s v="The Rock"/>
    <x v="55"/>
    <x v="229"/>
    <n v="12000"/>
    <n v="15999"/>
    <n v="0"/>
    <n v="51000"/>
    <x v="14"/>
    <n v="122"/>
    <n v="136"/>
    <n v="134006721"/>
    <n v="75000000"/>
    <x v="2719"/>
    <s v="Color"/>
    <x v="5"/>
    <s v="English"/>
    <x v="1"/>
    <x v="0"/>
    <s v="English"/>
    <n v="59006721"/>
    <n v="0.78675628000000009"/>
    <s v="131-150 minutes"/>
    <n v="0.78675627999999997"/>
    <x v="2"/>
    <n v="1"/>
  </r>
  <r>
    <s v="The Rocker"/>
    <x v="157"/>
    <x v="1015"/>
    <n v="15000"/>
    <n v="33153"/>
    <n v="11"/>
    <n v="0"/>
    <x v="21"/>
    <n v="132"/>
    <n v="102"/>
    <n v="6409206"/>
    <n v="15000000"/>
    <x v="2720"/>
    <s v="Color"/>
    <x v="2"/>
    <s v="English"/>
    <x v="1"/>
    <x v="1"/>
    <s v="English"/>
    <n v="-8590794"/>
    <n v="-0.5727196"/>
    <s v="90-110 minutes"/>
    <n v="-0.5727196"/>
    <x v="1"/>
    <n v="0"/>
  </r>
  <r>
    <s v="The Rookie"/>
    <x v="530"/>
    <x v="1268"/>
    <n v="2000"/>
    <n v="6657"/>
    <n v="102"/>
    <n v="0"/>
    <x v="20"/>
    <n v="92"/>
    <n v="127"/>
    <n v="75597042"/>
    <n v="20000000"/>
    <x v="2721"/>
    <s v="Color"/>
    <x v="1"/>
    <s v="English"/>
    <x v="1"/>
    <x v="2"/>
    <s v="English"/>
    <n v="55597042"/>
    <n v="2.7798520999999998"/>
    <s v="111-130 minutes"/>
    <n v="2.7798520999999998"/>
    <x v="1"/>
    <n v="1"/>
  </r>
  <r>
    <s v="The Roommate"/>
    <x v="443"/>
    <x v="1592"/>
    <n v="3000"/>
    <n v="5349"/>
    <n v="26"/>
    <n v="0"/>
    <x v="3"/>
    <n v="138"/>
    <n v="91"/>
    <n v="37300107"/>
    <n v="16000000"/>
    <x v="2722"/>
    <s v="Color"/>
    <x v="1"/>
    <s v="English"/>
    <x v="1"/>
    <x v="1"/>
    <s v="English"/>
    <n v="21300107"/>
    <n v="1.3312566874999998"/>
    <s v="90-110 minutes"/>
    <n v="1.3312566875"/>
    <x v="1"/>
    <n v="1"/>
  </r>
  <r>
    <s v="The Rose"/>
    <x v="752"/>
    <x v="1593"/>
    <n v="563"/>
    <n v="1097"/>
    <n v="43"/>
    <n v="1000"/>
    <x v="31"/>
    <n v="32"/>
    <n v="125"/>
    <n v="29200000"/>
    <n v="8500000"/>
    <x v="2723"/>
    <s v="Color"/>
    <x v="1"/>
    <s v="English"/>
    <x v="1"/>
    <x v="0"/>
    <s v="English"/>
    <n v="20700000"/>
    <n v="2.4352941176470586"/>
    <s v="111-130 minutes"/>
    <n v="2.4352941176470586"/>
    <x v="0"/>
    <n v="1"/>
  </r>
  <r>
    <s v="The Royal Tenenbaums"/>
    <x v="365"/>
    <x v="365"/>
    <n v="13000"/>
    <n v="14609"/>
    <n v="0"/>
    <n v="0"/>
    <x v="7"/>
    <n v="220"/>
    <n v="110"/>
    <n v="52353636"/>
    <n v="21000000"/>
    <x v="1977"/>
    <s v="Color"/>
    <x v="2"/>
    <s v="English"/>
    <x v="1"/>
    <x v="0"/>
    <s v="English"/>
    <n v="31353636"/>
    <n v="1.4930302857142856"/>
    <s v="90-110 minutes"/>
    <n v="1.4930302857142856"/>
    <x v="1"/>
    <n v="1"/>
  </r>
  <r>
    <s v="The Rugrats Movie"/>
    <x v="1080"/>
    <x v="1594"/>
    <n v="971"/>
    <n v="3438"/>
    <n v="5"/>
    <n v="418"/>
    <x v="11"/>
    <n v="45"/>
    <n v="83"/>
    <n v="100491683"/>
    <n v="24000000"/>
    <x v="2724"/>
    <s v="Color"/>
    <x v="3"/>
    <s v="English"/>
    <x v="1"/>
    <x v="2"/>
    <s v="English"/>
    <n v="76491683"/>
    <n v="3.1871534583333334"/>
    <s v="&lt;90 minutes"/>
    <n v="3.1871534583333334"/>
    <x v="1"/>
    <n v="1"/>
  </r>
  <r>
    <s v="The Ruins"/>
    <x v="1252"/>
    <x v="1595"/>
    <n v="960"/>
    <n v="1749"/>
    <n v="27"/>
    <n v="0"/>
    <x v="11"/>
    <n v="233"/>
    <n v="93"/>
    <n v="17427926"/>
    <n v="8000000"/>
    <x v="1775"/>
    <s v="Color"/>
    <x v="0"/>
    <s v="English"/>
    <x v="1"/>
    <x v="0"/>
    <s v="English"/>
    <n v="9427926"/>
    <n v="1.1784907499999999"/>
    <s v="90-110 minutes"/>
    <n v="1.1784907499999999"/>
    <x v="0"/>
    <n v="1"/>
  </r>
  <r>
    <s v="The Rules of Attraction"/>
    <x v="841"/>
    <x v="955"/>
    <n v="16000"/>
    <n v="19928"/>
    <n v="675"/>
    <n v="0"/>
    <x v="12"/>
    <n v="143"/>
    <n v="110"/>
    <n v="6525762"/>
    <n v="4000000"/>
    <x v="172"/>
    <s v="Color"/>
    <x v="2"/>
    <s v="English"/>
    <x v="1"/>
    <x v="0"/>
    <s v="English"/>
    <n v="2525762"/>
    <n v="0.63144050000000007"/>
    <s v="90-110 minutes"/>
    <n v="0.63144049999999996"/>
    <x v="0"/>
    <n v="1"/>
  </r>
  <r>
    <s v="The Runaways"/>
    <x v="376"/>
    <x v="1596"/>
    <n v="17000"/>
    <n v="21711"/>
    <n v="50"/>
    <n v="0"/>
    <x v="0"/>
    <n v="259"/>
    <n v="106"/>
    <n v="3571735"/>
    <n v="10000000"/>
    <x v="2725"/>
    <s v="Color"/>
    <x v="6"/>
    <s v="English"/>
    <x v="1"/>
    <x v="0"/>
    <s v="English"/>
    <n v="-6428265"/>
    <n v="-0.64282649999999997"/>
    <s v="90-110 minutes"/>
    <n v="-0.64282649999999997"/>
    <x v="1"/>
    <n v="0"/>
  </r>
  <r>
    <s v="The Rundown"/>
    <x v="260"/>
    <x v="284"/>
    <n v="12000"/>
    <n v="16930"/>
    <n v="532"/>
    <n v="0"/>
    <x v="12"/>
    <n v="151"/>
    <n v="104"/>
    <n v="47592825"/>
    <n v="85000000"/>
    <x v="2726"/>
    <s v="Color"/>
    <x v="5"/>
    <s v="English"/>
    <x v="1"/>
    <x v="1"/>
    <s v="English"/>
    <n v="-37407175"/>
    <n v="-0.44008441176470592"/>
    <s v="90-110 minutes"/>
    <n v="-0.44008441176470586"/>
    <x v="2"/>
    <n v="0"/>
  </r>
  <r>
    <s v="The Running Man"/>
    <x v="848"/>
    <x v="1597"/>
    <n v="581"/>
    <n v="2373"/>
    <n v="343"/>
    <n v="0"/>
    <x v="0"/>
    <n v="120"/>
    <n v="101"/>
    <n v="38122105"/>
    <n v="27000000"/>
    <x v="2727"/>
    <s v="Color"/>
    <x v="5"/>
    <s v="English"/>
    <x v="1"/>
    <x v="0"/>
    <s v="English"/>
    <n v="11122105"/>
    <n v="0.41192981481481472"/>
    <s v="90-110 minutes"/>
    <n v="0.41192981481481483"/>
    <x v="1"/>
    <n v="0"/>
  </r>
  <r>
    <s v="The Saint"/>
    <x v="1370"/>
    <x v="431"/>
    <n v="192"/>
    <n v="475"/>
    <n v="176"/>
    <n v="0"/>
    <x v="21"/>
    <n v="64"/>
    <n v="116"/>
    <n v="61355436"/>
    <n v="68000000"/>
    <x v="2728"/>
    <s v="Color"/>
    <x v="5"/>
    <s v="English"/>
    <x v="1"/>
    <x v="1"/>
    <s v="English"/>
    <n v="-6644564"/>
    <n v="-9.7714176470588221E-2"/>
    <s v="111-130 minutes"/>
    <n v="-9.7714176470588235E-2"/>
    <x v="2"/>
    <n v="0"/>
  </r>
  <r>
    <s v="The Salon"/>
    <x v="320"/>
    <x v="1598"/>
    <n v="890"/>
    <n v="3138"/>
    <n v="7"/>
    <n v="68"/>
    <x v="22"/>
    <n v="14"/>
    <n v="90"/>
    <n v="92362"/>
    <n v="1500000"/>
    <x v="841"/>
    <s v="Color"/>
    <x v="2"/>
    <s v="English"/>
    <x v="1"/>
    <x v="1"/>
    <s v="English"/>
    <n v="-1407638"/>
    <n v="-0.93842533333333333"/>
    <s v="90-110 minutes"/>
    <n v="-0.93842533333333333"/>
    <x v="0"/>
    <n v="0"/>
  </r>
  <r>
    <s v="The Salton Sea"/>
    <x v="59"/>
    <x v="587"/>
    <n v="1000"/>
    <n v="4094"/>
    <n v="154"/>
    <n v="2000"/>
    <x v="2"/>
    <n v="79"/>
    <n v="103"/>
    <n v="676698"/>
    <n v="18000000"/>
    <x v="2729"/>
    <s v="Color"/>
    <x v="4"/>
    <s v="English"/>
    <x v="1"/>
    <x v="0"/>
    <s v="English"/>
    <n v="-17323302"/>
    <n v="-0.96240566666666671"/>
    <s v="90-110 minutes"/>
    <n v="-0.96240566666666671"/>
    <x v="1"/>
    <n v="0"/>
  </r>
  <r>
    <s v="The Santa Clause"/>
    <x v="281"/>
    <x v="928"/>
    <n v="901"/>
    <n v="2790"/>
    <n v="11"/>
    <n v="0"/>
    <x v="4"/>
    <n v="64"/>
    <n v="97"/>
    <n v="144833357"/>
    <n v="22000000"/>
    <x v="2730"/>
    <s v="Color"/>
    <x v="2"/>
    <s v="English"/>
    <x v="1"/>
    <x v="3"/>
    <s v="English"/>
    <n v="122833357"/>
    <n v="5.5833344090909094"/>
    <s v="90-110 minutes"/>
    <n v="5.5833344090909094"/>
    <x v="1"/>
    <n v="1"/>
  </r>
  <r>
    <s v="The Santa Clause 2"/>
    <x v="281"/>
    <x v="500"/>
    <n v="901"/>
    <n v="5265"/>
    <n v="54"/>
    <n v="1000"/>
    <x v="37"/>
    <n v="80"/>
    <n v="104"/>
    <n v="139225854"/>
    <n v="60000000"/>
    <x v="901"/>
    <s v="Color"/>
    <x v="2"/>
    <s v="English"/>
    <x v="1"/>
    <x v="2"/>
    <s v="English"/>
    <n v="79225854"/>
    <n v="1.3204308999999999"/>
    <s v="90-110 minutes"/>
    <n v="1.3204309000000001"/>
    <x v="2"/>
    <n v="1"/>
  </r>
  <r>
    <s v="The Scarlet Letter"/>
    <x v="254"/>
    <x v="1599"/>
    <n v="10000"/>
    <n v="15820"/>
    <n v="596"/>
    <n v="943"/>
    <x v="17"/>
    <n v="34"/>
    <n v="135"/>
    <n v="10400000"/>
    <n v="50000000"/>
    <x v="2731"/>
    <s v="Color"/>
    <x v="1"/>
    <s v="English"/>
    <x v="1"/>
    <x v="0"/>
    <s v="English"/>
    <n v="-39600000"/>
    <n v="-0.79200000000000004"/>
    <s v="131-150 minutes"/>
    <n v="-0.79200000000000004"/>
    <x v="1"/>
    <n v="0"/>
  </r>
  <r>
    <s v="The Scorch Trials"/>
    <x v="1332"/>
    <x v="1546"/>
    <n v="988"/>
    <n v="2517"/>
    <n v="47"/>
    <n v="24000"/>
    <x v="4"/>
    <n v="249"/>
    <n v="132"/>
    <n v="81687587"/>
    <n v="61000000"/>
    <x v="2732"/>
    <s v="Color"/>
    <x v="5"/>
    <s v="English"/>
    <x v="1"/>
    <x v="1"/>
    <s v="English"/>
    <n v="20687587"/>
    <n v="0.33914077049180325"/>
    <s v="131-150 minutes"/>
    <n v="0.3391407704918033"/>
    <x v="2"/>
    <n v="0"/>
  </r>
  <r>
    <s v="The Score"/>
    <x v="10"/>
    <x v="368"/>
    <n v="22000"/>
    <n v="32871"/>
    <n v="0"/>
    <n v="0"/>
    <x v="9"/>
    <n v="141"/>
    <n v="124"/>
    <n v="71069884"/>
    <n v="68000000"/>
    <x v="2733"/>
    <s v="Color"/>
    <x v="4"/>
    <s v="English"/>
    <x v="1"/>
    <x v="0"/>
    <s v="English"/>
    <n v="3069884"/>
    <n v="4.5145352941176498E-2"/>
    <s v="111-130 minutes"/>
    <n v="4.514535294117647E-2"/>
    <x v="2"/>
    <n v="0"/>
  </r>
  <r>
    <s v="The Scorpion King"/>
    <x v="260"/>
    <x v="89"/>
    <n v="12000"/>
    <n v="14611"/>
    <n v="55"/>
    <n v="0"/>
    <x v="37"/>
    <n v="167"/>
    <n v="100"/>
    <n v="90341670"/>
    <n v="60000000"/>
    <x v="2734"/>
    <s v="Color"/>
    <x v="5"/>
    <s v="English"/>
    <x v="1"/>
    <x v="1"/>
    <s v="English"/>
    <n v="30341670"/>
    <n v="0.50569449999999994"/>
    <s v="90-110 minutes"/>
    <n v="0.50569450000000005"/>
    <x v="2"/>
    <n v="1"/>
  </r>
  <r>
    <s v="The Sea Inside"/>
    <x v="1371"/>
    <x v="134"/>
    <n v="273"/>
    <n v="529"/>
    <n v="448"/>
    <n v="0"/>
    <x v="6"/>
    <n v="157"/>
    <n v="125"/>
    <n v="2086345"/>
    <n v="10000000"/>
    <x v="1241"/>
    <s v="Color"/>
    <x v="6"/>
    <s v="Spanish"/>
    <x v="0"/>
    <x v="1"/>
    <s v="Other language"/>
    <n v="-7913655"/>
    <n v="-0.79136549999999994"/>
    <s v="111-130 minutes"/>
    <n v="-0.79136550000000006"/>
    <x v="1"/>
    <n v="0"/>
  </r>
  <r>
    <s v="The Second Best Exotic Marigold Hotel"/>
    <x v="1372"/>
    <x v="423"/>
    <n v="220"/>
    <n v="583"/>
    <n v="108"/>
    <n v="21000"/>
    <x v="0"/>
    <n v="158"/>
    <n v="122"/>
    <n v="33071558"/>
    <n v="10000000"/>
    <x v="2735"/>
    <s v="Color"/>
    <x v="2"/>
    <s v="English"/>
    <x v="4"/>
    <x v="3"/>
    <s v="English"/>
    <n v="23071558"/>
    <n v="2.3071557999999999"/>
    <s v="111-130 minutes"/>
    <n v="2.3071557999999999"/>
    <x v="1"/>
    <n v="1"/>
  </r>
  <r>
    <s v="The Second Mother"/>
    <x v="1373"/>
    <x v="1600"/>
    <n v="61"/>
    <n v="76"/>
    <n v="9"/>
    <n v="0"/>
    <x v="25"/>
    <n v="111"/>
    <n v="112"/>
    <n v="375723"/>
    <n v="4000000"/>
    <x v="2736"/>
    <s v="Color"/>
    <x v="2"/>
    <s v="Portuguese"/>
    <x v="22"/>
    <x v="0"/>
    <s v="Other language"/>
    <n v="-3624277"/>
    <n v="-0.90606925000000005"/>
    <s v="111-130 minutes"/>
    <n v="-0.90606925000000005"/>
    <x v="0"/>
    <n v="0"/>
  </r>
  <r>
    <s v="The Secret in Their Eyes"/>
    <x v="951"/>
    <x v="1601"/>
    <n v="827"/>
    <n v="1044"/>
    <n v="195"/>
    <n v="33000"/>
    <x v="29"/>
    <n v="262"/>
    <n v="129"/>
    <n v="20167424"/>
    <n v="2000000"/>
    <x v="2737"/>
    <s v="Color"/>
    <x v="1"/>
    <s v="Spanish"/>
    <x v="36"/>
    <x v="0"/>
    <s v="Other language"/>
    <n v="18167424"/>
    <n v="9.0837120000000002"/>
    <s v="111-130 minutes"/>
    <n v="9.0837120000000002"/>
    <x v="0"/>
    <n v="1"/>
  </r>
  <r>
    <s v="The Secret Life of Bees"/>
    <x v="210"/>
    <x v="310"/>
    <n v="664"/>
    <n v="3376"/>
    <n v="107"/>
    <n v="0"/>
    <x v="40"/>
    <n v="109"/>
    <n v="110"/>
    <n v="37766350"/>
    <n v="11000000"/>
    <x v="1223"/>
    <s v="Color"/>
    <x v="1"/>
    <s v="English"/>
    <x v="1"/>
    <x v="1"/>
    <s v="English"/>
    <n v="26766350"/>
    <n v="2.4333045454545457"/>
    <s v="90-110 minutes"/>
    <n v="2.4333045454545457"/>
    <x v="1"/>
    <n v="1"/>
  </r>
  <r>
    <s v="The Secret Life of Walter Mitty"/>
    <x v="721"/>
    <x v="1443"/>
    <n v="3000"/>
    <n v="5095"/>
    <n v="0"/>
    <n v="70000"/>
    <x v="40"/>
    <n v="362"/>
    <n v="114"/>
    <n v="58229120"/>
    <n v="90000000"/>
    <x v="312"/>
    <s v="Color"/>
    <x v="3"/>
    <s v="English"/>
    <x v="1"/>
    <x v="3"/>
    <s v="English"/>
    <n v="-31770880"/>
    <n v="-0.35300977777777776"/>
    <s v="111-130 minutes"/>
    <n v="-0.35300977777777776"/>
    <x v="2"/>
    <n v="0"/>
  </r>
  <r>
    <s v="The Secret of Kells"/>
    <x v="1374"/>
    <x v="1602"/>
    <n v="61"/>
    <n v="75"/>
    <n v="45"/>
    <n v="11000"/>
    <x v="18"/>
    <n v="118"/>
    <n v="75"/>
    <n v="686383"/>
    <n v="6500000"/>
    <x v="2738"/>
    <s v="Color"/>
    <x v="3"/>
    <s v="English"/>
    <x v="8"/>
    <x v="4"/>
    <s v="English"/>
    <n v="-5813617"/>
    <n v="-0.89440261538461541"/>
    <s v="&lt;90 minutes"/>
    <n v="-0.89440261538461541"/>
    <x v="0"/>
    <n v="0"/>
  </r>
  <r>
    <s v="The Sentinel"/>
    <x v="1375"/>
    <x v="1257"/>
    <n v="310"/>
    <n v="1352"/>
    <n v="69"/>
    <n v="690"/>
    <x v="8"/>
    <n v="161"/>
    <n v="107"/>
    <n v="36279230"/>
    <n v="60000000"/>
    <x v="1632"/>
    <s v="Color"/>
    <x v="5"/>
    <s v="English"/>
    <x v="1"/>
    <x v="1"/>
    <s v="English"/>
    <n v="-23720770"/>
    <n v="-0.39534616666666667"/>
    <s v="90-110 minutes"/>
    <n v="-0.39534616666666667"/>
    <x v="2"/>
    <n v="0"/>
  </r>
  <r>
    <s v="The Sessions"/>
    <x v="1376"/>
    <x v="1603"/>
    <n v="422"/>
    <n v="1899"/>
    <n v="20"/>
    <n v="11000"/>
    <x v="2"/>
    <n v="337"/>
    <n v="95"/>
    <n v="5997134"/>
    <n v="1000000"/>
    <x v="563"/>
    <s v="Color"/>
    <x v="6"/>
    <s v="English"/>
    <x v="1"/>
    <x v="0"/>
    <s v="English"/>
    <n v="4997134"/>
    <n v="4.997134"/>
    <s v="90-110 minutes"/>
    <n v="4.997134"/>
    <x v="0"/>
    <n v="1"/>
  </r>
  <r>
    <s v="The Shadow"/>
    <x v="770"/>
    <x v="827"/>
    <n v="924"/>
    <n v="2711"/>
    <n v="85"/>
    <n v="0"/>
    <x v="10"/>
    <n v="70"/>
    <n v="93"/>
    <n v="32055248"/>
    <n v="25000000"/>
    <x v="2739"/>
    <s v="Color"/>
    <x v="5"/>
    <s v="English"/>
    <x v="1"/>
    <x v="1"/>
    <s v="English"/>
    <n v="7055248"/>
    <n v="0.28220991999999989"/>
    <s v="90-110 minutes"/>
    <n v="0.28220992"/>
    <x v="1"/>
    <n v="0"/>
  </r>
  <r>
    <s v="The Shaggy Dog"/>
    <x v="95"/>
    <x v="103"/>
    <n v="21000"/>
    <n v="24664"/>
    <n v="48"/>
    <n v="747"/>
    <x v="45"/>
    <n v="76"/>
    <n v="98"/>
    <n v="61112916"/>
    <n v="50000000"/>
    <x v="2490"/>
    <s v="Color"/>
    <x v="2"/>
    <s v="English"/>
    <x v="1"/>
    <x v="3"/>
    <s v="English"/>
    <n v="11112916"/>
    <n v="0.2222583199999999"/>
    <s v="90-110 minutes"/>
    <n v="0.22225832000000001"/>
    <x v="1"/>
    <n v="0"/>
  </r>
  <r>
    <s v="The Shawshank Redemption"/>
    <x v="160"/>
    <x v="1487"/>
    <n v="11000"/>
    <n v="13495"/>
    <n v="0"/>
    <n v="108000"/>
    <x v="72"/>
    <n v="199"/>
    <n v="142"/>
    <n v="28341469"/>
    <n v="25000000"/>
    <x v="2740"/>
    <s v="Color"/>
    <x v="4"/>
    <s v="English"/>
    <x v="1"/>
    <x v="0"/>
    <s v="English"/>
    <n v="3341469"/>
    <n v="0.1336587600000001"/>
    <s v="131-150 minutes"/>
    <n v="0.13365875999999999"/>
    <x v="1"/>
    <n v="0"/>
  </r>
  <r>
    <s v="The Shipping News"/>
    <x v="23"/>
    <x v="196"/>
    <n v="18000"/>
    <n v="19805"/>
    <n v="529"/>
    <n v="0"/>
    <x v="9"/>
    <n v="119"/>
    <n v="111"/>
    <n v="11405825"/>
    <n v="35000000"/>
    <x v="182"/>
    <s v="Color"/>
    <x v="1"/>
    <s v="English"/>
    <x v="1"/>
    <x v="0"/>
    <s v="English"/>
    <n v="-23594175"/>
    <n v="-0.6741192857142857"/>
    <s v="111-130 minutes"/>
    <n v="-0.6741192857142857"/>
    <x v="1"/>
    <n v="0"/>
  </r>
  <r>
    <s v="The Siege"/>
    <x v="15"/>
    <x v="342"/>
    <n v="18000"/>
    <n v="32563"/>
    <n v="380"/>
    <n v="0"/>
    <x v="26"/>
    <n v="120"/>
    <n v="116"/>
    <n v="40932372"/>
    <n v="70000000"/>
    <x v="2741"/>
    <s v="Color"/>
    <x v="5"/>
    <s v="English"/>
    <x v="1"/>
    <x v="0"/>
    <s v="English"/>
    <n v="-29067628"/>
    <n v="-0.41525182857142862"/>
    <s v="111-130 minutes"/>
    <n v="-0.41525182857142856"/>
    <x v="2"/>
    <n v="0"/>
  </r>
  <r>
    <s v="The Silence of the Lambs"/>
    <x v="138"/>
    <x v="300"/>
    <n v="12000"/>
    <n v="13184"/>
    <n v="438"/>
    <n v="40000"/>
    <x v="46"/>
    <n v="185"/>
    <n v="138"/>
    <n v="130727000"/>
    <n v="19000000"/>
    <x v="2742"/>
    <s v="Color"/>
    <x v="4"/>
    <s v="English"/>
    <x v="1"/>
    <x v="0"/>
    <s v="English"/>
    <n v="111727000"/>
    <n v="5.8803684210526317"/>
    <s v="131-150 minutes"/>
    <n v="5.8803684210526317"/>
    <x v="1"/>
    <n v="1"/>
  </r>
  <r>
    <s v="The Simpsons Movie"/>
    <x v="1377"/>
    <x v="1604"/>
    <n v="745"/>
    <n v="3086"/>
    <n v="30"/>
    <n v="0"/>
    <x v="14"/>
    <n v="299"/>
    <n v="87"/>
    <n v="183132370"/>
    <n v="75000000"/>
    <x v="2588"/>
    <s v="Color"/>
    <x v="3"/>
    <s v="English"/>
    <x v="1"/>
    <x v="1"/>
    <s v="English"/>
    <n v="108132370"/>
    <n v="1.4417649333333333"/>
    <s v="&lt;90 minutes"/>
    <n v="1.4417649333333333"/>
    <x v="2"/>
    <n v="1"/>
  </r>
  <r>
    <s v="The Singing Detective"/>
    <x v="95"/>
    <x v="1605"/>
    <n v="21000"/>
    <n v="41645"/>
    <n v="200"/>
    <n v="494"/>
    <x v="5"/>
    <n v="66"/>
    <n v="109"/>
    <n v="336456"/>
    <n v="8000000"/>
    <x v="2743"/>
    <s v="Color"/>
    <x v="2"/>
    <s v="English"/>
    <x v="1"/>
    <x v="0"/>
    <s v="English"/>
    <n v="-7663544"/>
    <n v="-0.95794299999999999"/>
    <s v="90-110 minutes"/>
    <n v="-0.95794299999999999"/>
    <x v="0"/>
    <n v="0"/>
  </r>
  <r>
    <s v="The Singles Ward"/>
    <x v="1363"/>
    <x v="1585"/>
    <n v="69"/>
    <n v="161"/>
    <n v="0"/>
    <n v="43"/>
    <x v="4"/>
    <n v="5"/>
    <n v="102"/>
    <n v="1250798"/>
    <n v="500000"/>
    <x v="54"/>
    <s v="Color"/>
    <x v="2"/>
    <s v="English"/>
    <x v="1"/>
    <x v="3"/>
    <s v="English"/>
    <n v="750798"/>
    <n v="1.5015960000000002"/>
    <s v="90-110 minutes"/>
    <n v="1.5015959999999999"/>
    <x v="0"/>
    <n v="1"/>
  </r>
  <r>
    <s v="The Sisterhood of the Traveling Pants"/>
    <x v="421"/>
    <x v="317"/>
    <n v="2000"/>
    <n v="6862"/>
    <n v="42"/>
    <n v="0"/>
    <x v="0"/>
    <n v="88"/>
    <n v="119"/>
    <n v="39008741"/>
    <n v="25000000"/>
    <x v="2501"/>
    <s v="Color"/>
    <x v="2"/>
    <s v="English"/>
    <x v="1"/>
    <x v="3"/>
    <s v="English"/>
    <n v="14008741"/>
    <n v="0.56034964000000009"/>
    <s v="111-130 minutes"/>
    <n v="0.56034963999999998"/>
    <x v="1"/>
    <n v="1"/>
  </r>
  <r>
    <s v="The Sixth Sense"/>
    <x v="11"/>
    <x v="128"/>
    <n v="13000"/>
    <n v="17540"/>
    <n v="0"/>
    <n v="14000"/>
    <x v="6"/>
    <n v="234"/>
    <n v="107"/>
    <n v="293501675"/>
    <n v="40000000"/>
    <x v="2744"/>
    <s v="Color"/>
    <x v="1"/>
    <s v="English"/>
    <x v="1"/>
    <x v="1"/>
    <s v="English"/>
    <n v="253501675"/>
    <n v="6.3375418750000003"/>
    <s v="90-110 minutes"/>
    <n v="6.3375418750000003"/>
    <x v="1"/>
    <n v="1"/>
  </r>
  <r>
    <s v="The Skeleton Key"/>
    <x v="1378"/>
    <x v="787"/>
    <n v="545"/>
    <n v="1274"/>
    <n v="34"/>
    <n v="0"/>
    <x v="27"/>
    <n v="193"/>
    <n v="104"/>
    <n v="47806295"/>
    <n v="43000000"/>
    <x v="2116"/>
    <s v="Black and White"/>
    <x v="0"/>
    <s v="English"/>
    <x v="1"/>
    <x v="1"/>
    <s v="English"/>
    <n v="4806295"/>
    <n v="0.1117743023255815"/>
    <s v="90-110 minutes"/>
    <n v="0.1117743023255814"/>
    <x v="1"/>
    <n v="0"/>
  </r>
  <r>
    <s v="The Skulls"/>
    <x v="14"/>
    <x v="144"/>
    <n v="23000"/>
    <n v="26652"/>
    <n v="357"/>
    <n v="0"/>
    <x v="5"/>
    <n v="102"/>
    <n v="106"/>
    <n v="35007180"/>
    <n v="15000000"/>
    <x v="1887"/>
    <s v="Color"/>
    <x v="5"/>
    <s v="English"/>
    <x v="1"/>
    <x v="1"/>
    <s v="English"/>
    <n v="20007180"/>
    <n v="1.333812"/>
    <s v="90-110 minutes"/>
    <n v="1.333812"/>
    <x v="1"/>
    <n v="1"/>
  </r>
  <r>
    <s v="The Slaughter Rule"/>
    <x v="319"/>
    <x v="1606"/>
    <n v="33000"/>
    <n v="35294"/>
    <n v="12"/>
    <n v="183"/>
    <x v="8"/>
    <n v="17"/>
    <n v="112"/>
    <n v="13134"/>
    <n v="500000"/>
    <x v="485"/>
    <s v="Color"/>
    <x v="1"/>
    <s v="English"/>
    <x v="1"/>
    <x v="0"/>
    <s v="English"/>
    <n v="-486866"/>
    <n v="-0.97373200000000004"/>
    <s v="111-130 minutes"/>
    <n v="-0.97373200000000004"/>
    <x v="0"/>
    <n v="0"/>
  </r>
  <r>
    <s v="The Smurfs"/>
    <x v="1379"/>
    <x v="305"/>
    <n v="383"/>
    <n v="692"/>
    <n v="67"/>
    <n v="31000"/>
    <x v="37"/>
    <n v="172"/>
    <n v="103"/>
    <n v="142614158"/>
    <n v="110000000"/>
    <x v="2745"/>
    <s v="Color"/>
    <x v="3"/>
    <s v="English"/>
    <x v="1"/>
    <x v="3"/>
    <s v="English"/>
    <n v="32614158"/>
    <n v="0.29649234545454539"/>
    <s v="90-110 minutes"/>
    <n v="0.29649234545454545"/>
    <x v="2"/>
    <n v="0"/>
  </r>
  <r>
    <s v="The Smurfs 2"/>
    <x v="1380"/>
    <x v="305"/>
    <n v="681"/>
    <n v="914"/>
    <n v="67"/>
    <n v="0"/>
    <x v="33"/>
    <n v="125"/>
    <n v="105"/>
    <n v="71017784"/>
    <n v="105000000"/>
    <x v="1752"/>
    <s v="Color"/>
    <x v="3"/>
    <s v="English"/>
    <x v="1"/>
    <x v="3"/>
    <s v="English"/>
    <n v="-33982216"/>
    <n v="-0.32364015238095234"/>
    <s v="90-110 minutes"/>
    <n v="-0.3236401523809524"/>
    <x v="2"/>
    <n v="0"/>
  </r>
  <r>
    <s v="The Social Network"/>
    <x v="943"/>
    <x v="152"/>
    <n v="10000"/>
    <n v="10555"/>
    <n v="21000"/>
    <n v="74000"/>
    <x v="18"/>
    <n v="556"/>
    <n v="120"/>
    <n v="96917897"/>
    <n v="40000000"/>
    <x v="2135"/>
    <s v="Color"/>
    <x v="6"/>
    <s v="English"/>
    <x v="1"/>
    <x v="1"/>
    <s v="English"/>
    <n v="56917897"/>
    <n v="1.4229474249999998"/>
    <s v="111-130 minutes"/>
    <n v="1.422947425"/>
    <x v="1"/>
    <n v="1"/>
  </r>
  <r>
    <s v="The Soloist"/>
    <x v="95"/>
    <x v="244"/>
    <n v="21000"/>
    <n v="23745"/>
    <n v="456"/>
    <n v="0"/>
    <x v="12"/>
    <n v="210"/>
    <n v="117"/>
    <n v="31670931"/>
    <n v="60000000"/>
    <x v="2746"/>
    <s v="Color"/>
    <x v="6"/>
    <s v="English"/>
    <x v="4"/>
    <x v="1"/>
    <s v="English"/>
    <n v="-28329069"/>
    <n v="-0.47215114999999996"/>
    <s v="111-130 minutes"/>
    <n v="-0.47215115000000002"/>
    <x v="2"/>
    <n v="0"/>
  </r>
  <r>
    <s v="The Son of No One"/>
    <x v="26"/>
    <x v="1607"/>
    <n v="17000"/>
    <n v="32814"/>
    <n v="68"/>
    <n v="0"/>
    <x v="17"/>
    <n v="62"/>
    <n v="90"/>
    <n v="28870"/>
    <n v="15000000"/>
    <x v="2702"/>
    <s v="Color"/>
    <x v="4"/>
    <s v="English"/>
    <x v="1"/>
    <x v="0"/>
    <s v="English"/>
    <n v="-14971130"/>
    <n v="-0.99807533333333331"/>
    <s v="90-110 minutes"/>
    <n v="-0.99807533333333331"/>
    <x v="1"/>
    <n v="0"/>
  </r>
  <r>
    <s v="The Sorcerer's Apprentice"/>
    <x v="55"/>
    <x v="503"/>
    <n v="12000"/>
    <n v="13388"/>
    <n v="226"/>
    <n v="11000"/>
    <x v="8"/>
    <n v="235"/>
    <n v="109"/>
    <n v="63143812"/>
    <n v="150000000"/>
    <x v="371"/>
    <s v="Color"/>
    <x v="5"/>
    <s v="English"/>
    <x v="1"/>
    <x v="3"/>
    <s v="English"/>
    <n v="-86856188"/>
    <n v="-0.57904125333333334"/>
    <s v="90-110 minutes"/>
    <n v="-0.57904125333333334"/>
    <x v="2"/>
    <n v="0"/>
  </r>
  <r>
    <s v="The Sound of Music"/>
    <x v="1381"/>
    <x v="1343"/>
    <n v="354"/>
    <n v="1495"/>
    <n v="338"/>
    <n v="15000"/>
    <x v="30"/>
    <n v="119"/>
    <n v="174"/>
    <n v="163214286"/>
    <n v="8200000"/>
    <x v="2747"/>
    <s v="Color"/>
    <x v="6"/>
    <s v="English"/>
    <x v="1"/>
    <x v="2"/>
    <s v="English"/>
    <n v="155014286"/>
    <n v="18.904181219512196"/>
    <s v="&gt;150 minutes"/>
    <n v="18.904181219512196"/>
    <x v="0"/>
    <n v="1"/>
  </r>
  <r>
    <s v="The Spanish Prisoner"/>
    <x v="1071"/>
    <x v="1225"/>
    <n v="623"/>
    <n v="1722"/>
    <n v="342"/>
    <n v="578"/>
    <x v="40"/>
    <n v="97"/>
    <n v="110"/>
    <n v="10200000"/>
    <n v="10000000"/>
    <x v="2403"/>
    <s v="Color"/>
    <x v="1"/>
    <s v="English"/>
    <x v="1"/>
    <x v="3"/>
    <s v="English"/>
    <n v="200000"/>
    <n v="2.0000000000000018E-2"/>
    <s v="90-110 minutes"/>
    <n v="0.02"/>
    <x v="1"/>
    <n v="0"/>
  </r>
  <r>
    <s v="The Specialist"/>
    <x v="204"/>
    <x v="197"/>
    <n v="13000"/>
    <n v="13331"/>
    <n v="49"/>
    <n v="0"/>
    <x v="33"/>
    <n v="38"/>
    <n v="110"/>
    <n v="57362581"/>
    <n v="45000000"/>
    <x v="2748"/>
    <s v="Color"/>
    <x v="5"/>
    <s v="English"/>
    <x v="43"/>
    <x v="0"/>
    <s v="English"/>
    <n v="12362581"/>
    <n v="0.27472402222222225"/>
    <s v="90-110 minutes"/>
    <n v="0.2747240222222222"/>
    <x v="1"/>
    <n v="0"/>
  </r>
  <r>
    <s v="The Specials"/>
    <x v="28"/>
    <x v="1360"/>
    <n v="2000"/>
    <n v="3905"/>
    <n v="82"/>
    <n v="210"/>
    <x v="10"/>
    <n v="29"/>
    <n v="82"/>
    <n v="12996"/>
    <n v="1000000"/>
    <x v="2749"/>
    <s v="Color"/>
    <x v="5"/>
    <s v="English"/>
    <x v="1"/>
    <x v="0"/>
    <s v="English"/>
    <n v="-987004"/>
    <n v="-0.98700399999999999"/>
    <s v="&lt;90 minutes"/>
    <n v="-0.98700399999999999"/>
    <x v="0"/>
    <n v="0"/>
  </r>
  <r>
    <s v="The Spectacular Now"/>
    <x v="1258"/>
    <x v="1608"/>
    <n v="8000"/>
    <n v="10040"/>
    <n v="53"/>
    <n v="10000"/>
    <x v="19"/>
    <n v="220"/>
    <n v="95"/>
    <n v="6851969"/>
    <n v="2500000"/>
    <x v="1997"/>
    <s v="Color"/>
    <x v="2"/>
    <s v="English"/>
    <x v="1"/>
    <x v="0"/>
    <s v="English"/>
    <n v="4351969"/>
    <n v="1.7407876"/>
    <s v="90-110 minutes"/>
    <n v="1.7407876"/>
    <x v="0"/>
    <n v="1"/>
  </r>
  <r>
    <s v="The Spiderwick Chronicles"/>
    <x v="786"/>
    <x v="728"/>
    <n v="770"/>
    <n v="1614"/>
    <n v="70"/>
    <n v="0"/>
    <x v="0"/>
    <n v="198"/>
    <n v="107"/>
    <n v="71148699"/>
    <n v="90000000"/>
    <x v="2750"/>
    <s v="Color"/>
    <x v="3"/>
    <s v="English"/>
    <x v="1"/>
    <x v="3"/>
    <s v="English"/>
    <n v="-18851301"/>
    <n v="-0.2094589"/>
    <s v="90-110 minutes"/>
    <n v="-0.2094589"/>
    <x v="2"/>
    <n v="0"/>
  </r>
  <r>
    <s v="The Spirit"/>
    <x v="371"/>
    <x v="1298"/>
    <n v="19000"/>
    <n v="20881"/>
    <n v="436"/>
    <n v="2000"/>
    <x v="3"/>
    <n v="223"/>
    <n v="103"/>
    <n v="19781879"/>
    <n v="60000000"/>
    <x v="2751"/>
    <s v="Color"/>
    <x v="5"/>
    <s v="English"/>
    <x v="1"/>
    <x v="1"/>
    <s v="English"/>
    <n v="-40218121"/>
    <n v="-0.67030201666666667"/>
    <s v="90-110 minutes"/>
    <n v="-0.67030201666666667"/>
    <x v="2"/>
    <n v="0"/>
  </r>
  <r>
    <s v="The SpongeBob Movie: Sponge Out of Water"/>
    <x v="1382"/>
    <x v="1609"/>
    <n v="870"/>
    <n v="5217"/>
    <n v="5"/>
    <n v="16000"/>
    <x v="10"/>
    <n v="147"/>
    <n v="92"/>
    <n v="162495848"/>
    <n v="74000000"/>
    <x v="2752"/>
    <s v="Color"/>
    <x v="3"/>
    <s v="English"/>
    <x v="1"/>
    <x v="3"/>
    <s v="English"/>
    <n v="88495848"/>
    <n v="1.195889837837838"/>
    <s v="90-110 minutes"/>
    <n v="1.1958898378378378"/>
    <x v="2"/>
    <n v="1"/>
  </r>
  <r>
    <s v="The SpongeBob SquarePants Movie"/>
    <x v="371"/>
    <x v="1610"/>
    <n v="19000"/>
    <n v="20097"/>
    <n v="47"/>
    <n v="0"/>
    <x v="20"/>
    <n v="89"/>
    <n v="87"/>
    <n v="85416609"/>
    <n v="30000000"/>
    <x v="2753"/>
    <s v="Color"/>
    <x v="3"/>
    <s v="English"/>
    <x v="1"/>
    <x v="3"/>
    <s v="English"/>
    <n v="55416609"/>
    <n v="1.8472203"/>
    <s v="&lt;90 minutes"/>
    <n v="1.8472203"/>
    <x v="1"/>
    <n v="1"/>
  </r>
  <r>
    <s v="The Spy Next Door"/>
    <x v="613"/>
    <x v="226"/>
    <n v="1000"/>
    <n v="3436"/>
    <n v="32"/>
    <n v="0"/>
    <x v="33"/>
    <n v="97"/>
    <n v="94"/>
    <n v="24268828"/>
    <n v="28000000"/>
    <x v="2754"/>
    <s v="Color"/>
    <x v="5"/>
    <s v="English"/>
    <x v="1"/>
    <x v="3"/>
    <s v="English"/>
    <n v="-3731172"/>
    <n v="-0.13325614285714282"/>
    <s v="90-110 minutes"/>
    <n v="-0.13325614285714285"/>
    <x v="1"/>
    <n v="0"/>
  </r>
  <r>
    <s v="The Spy Who Loved Me"/>
    <x v="1383"/>
    <x v="1082"/>
    <n v="456"/>
    <n v="1326"/>
    <n v="43"/>
    <n v="0"/>
    <x v="19"/>
    <n v="112"/>
    <n v="123"/>
    <n v="46800000"/>
    <n v="14000000"/>
    <x v="2755"/>
    <s v="Color"/>
    <x v="5"/>
    <s v="English"/>
    <x v="4"/>
    <x v="3"/>
    <s v="English"/>
    <n v="32800000"/>
    <n v="2.342857142857143"/>
    <s v="111-130 minutes"/>
    <n v="2.342857142857143"/>
    <x v="1"/>
    <n v="1"/>
  </r>
  <r>
    <s v="The Squid and the Whale"/>
    <x v="1384"/>
    <x v="1611"/>
    <n v="436"/>
    <n v="479"/>
    <n v="387"/>
    <n v="0"/>
    <x v="14"/>
    <n v="110"/>
    <n v="88"/>
    <n v="7362100"/>
    <n v="1500000"/>
    <x v="2756"/>
    <s v="Color"/>
    <x v="2"/>
    <s v="English"/>
    <x v="1"/>
    <x v="0"/>
    <s v="English"/>
    <n v="5862100"/>
    <n v="3.9080666666666666"/>
    <s v="&lt;90 minutes"/>
    <n v="3.9080666666666666"/>
    <x v="0"/>
    <n v="1"/>
  </r>
  <r>
    <s v="The Statement"/>
    <x v="111"/>
    <x v="355"/>
    <n v="844"/>
    <n v="3286"/>
    <n v="278"/>
    <n v="188"/>
    <x v="21"/>
    <n v="54"/>
    <n v="120"/>
    <n v="763044"/>
    <n v="23000000"/>
    <x v="2757"/>
    <s v="Black and White"/>
    <x v="1"/>
    <s v="English"/>
    <x v="14"/>
    <x v="0"/>
    <s v="English"/>
    <n v="-22236956"/>
    <n v="-0.96682417391304343"/>
    <s v="111-130 minutes"/>
    <n v="-0.96682417391304343"/>
    <x v="1"/>
    <n v="0"/>
  </r>
  <r>
    <s v="The Station Agent"/>
    <x v="478"/>
    <x v="1334"/>
    <n v="22000"/>
    <n v="24419"/>
    <n v="310"/>
    <n v="0"/>
    <x v="18"/>
    <n v="154"/>
    <n v="89"/>
    <n v="5739376"/>
    <n v="500000"/>
    <x v="1222"/>
    <s v="Color"/>
    <x v="2"/>
    <s v="English"/>
    <x v="1"/>
    <x v="0"/>
    <s v="English"/>
    <n v="5239376"/>
    <n v="10.478752"/>
    <s v="&lt;90 minutes"/>
    <n v="10.478752"/>
    <x v="0"/>
    <n v="1"/>
  </r>
  <r>
    <s v="The Stepford Wives"/>
    <x v="41"/>
    <x v="368"/>
    <n v="11000"/>
    <n v="13748"/>
    <n v="0"/>
    <n v="0"/>
    <x v="41"/>
    <n v="169"/>
    <n v="93"/>
    <n v="59475623"/>
    <n v="90000000"/>
    <x v="2758"/>
    <s v="Color"/>
    <x v="2"/>
    <s v="English"/>
    <x v="1"/>
    <x v="1"/>
    <s v="English"/>
    <n v="-30524377"/>
    <n v="-0.33915974444444441"/>
    <s v="90-110 minutes"/>
    <n v="-0.33915974444444447"/>
    <x v="2"/>
    <n v="0"/>
  </r>
  <r>
    <s v="The Sticky Fingers of Time"/>
    <x v="1385"/>
    <x v="1612"/>
    <n v="119"/>
    <n v="154"/>
    <n v="0"/>
    <n v="67"/>
    <x v="26"/>
    <n v="8"/>
    <n v="81"/>
    <n v="18195"/>
    <n v="250000"/>
    <x v="2759"/>
    <s v="Black and White"/>
    <x v="11"/>
    <s v="English"/>
    <x v="1"/>
    <x v="8"/>
    <s v="English"/>
    <n v="-231805"/>
    <n v="-0.92722000000000004"/>
    <s v="&lt;90 minutes"/>
    <n v="-0.92722000000000004"/>
    <x v="0"/>
    <n v="0"/>
  </r>
  <r>
    <s v="The Sting"/>
    <x v="780"/>
    <x v="413"/>
    <n v="1000"/>
    <n v="2387"/>
    <n v="131"/>
    <n v="0"/>
    <x v="15"/>
    <n v="119"/>
    <n v="129"/>
    <n v="159600000"/>
    <n v="5500000"/>
    <x v="2760"/>
    <s v="Color"/>
    <x v="2"/>
    <s v="English"/>
    <x v="1"/>
    <x v="3"/>
    <s v="English"/>
    <n v="154100000"/>
    <n v="28.018181818181819"/>
    <s v="111-130 minutes"/>
    <n v="28.018181818181819"/>
    <x v="0"/>
    <n v="1"/>
  </r>
  <r>
    <s v="The Story of Us"/>
    <x v="11"/>
    <x v="68"/>
    <n v="13000"/>
    <n v="14706"/>
    <n v="0"/>
    <n v="0"/>
    <x v="11"/>
    <n v="99"/>
    <n v="95"/>
    <n v="27067160"/>
    <n v="50000000"/>
    <x v="2761"/>
    <s v="Color"/>
    <x v="2"/>
    <s v="English"/>
    <x v="1"/>
    <x v="0"/>
    <s v="English"/>
    <n v="-22932840"/>
    <n v="-0.45865679999999998"/>
    <s v="90-110 minutes"/>
    <n v="-0.45865679999999998"/>
    <x v="1"/>
    <n v="0"/>
  </r>
  <r>
    <s v="The Straight Story"/>
    <x v="180"/>
    <x v="643"/>
    <n v="874"/>
    <n v="1351"/>
    <n v="0"/>
    <n v="0"/>
    <x v="30"/>
    <n v="143"/>
    <n v="112"/>
    <n v="6197866"/>
    <n v="10000000"/>
    <x v="2762"/>
    <s v="Color"/>
    <x v="6"/>
    <s v="English"/>
    <x v="8"/>
    <x v="2"/>
    <s v="English"/>
    <n v="-3802134"/>
    <n v="-0.38021340000000003"/>
    <s v="111-130 minutes"/>
    <n v="-0.38021339999999998"/>
    <x v="1"/>
    <n v="0"/>
  </r>
  <r>
    <s v="The Sum of All Fears"/>
    <x v="160"/>
    <x v="1613"/>
    <n v="11000"/>
    <n v="12556"/>
    <n v="31"/>
    <n v="0"/>
    <x v="4"/>
    <n v="176"/>
    <n v="124"/>
    <n v="118471320"/>
    <n v="68000000"/>
    <x v="2763"/>
    <s v="Color"/>
    <x v="5"/>
    <s v="English"/>
    <x v="1"/>
    <x v="1"/>
    <s v="English"/>
    <n v="50471320"/>
    <n v="0.74222529411764704"/>
    <s v="111-130 minutes"/>
    <n v="0.74222529411764704"/>
    <x v="2"/>
    <n v="1"/>
  </r>
  <r>
    <s v="The Sweeney"/>
    <x v="410"/>
    <x v="1614"/>
    <n v="2000"/>
    <n v="4810"/>
    <n v="63"/>
    <n v="0"/>
    <x v="8"/>
    <n v="111"/>
    <n v="112"/>
    <n v="26345"/>
    <n v="3000000"/>
    <x v="2200"/>
    <s v="Color"/>
    <x v="5"/>
    <s v="English"/>
    <x v="4"/>
    <x v="0"/>
    <s v="English"/>
    <n v="-2973655"/>
    <n v="-0.99121833333333331"/>
    <s v="111-130 minutes"/>
    <n v="-0.99121833333333331"/>
    <x v="0"/>
    <n v="0"/>
  </r>
  <r>
    <s v="The Sweet Hereafter"/>
    <x v="507"/>
    <x v="467"/>
    <n v="990"/>
    <n v="2820"/>
    <n v="460"/>
    <n v="920"/>
    <x v="18"/>
    <n v="120"/>
    <n v="112"/>
    <n v="4306697"/>
    <n v="5000000"/>
    <x v="2764"/>
    <s v="Color"/>
    <x v="1"/>
    <s v="English"/>
    <x v="14"/>
    <x v="0"/>
    <s v="English"/>
    <n v="-693303"/>
    <n v="-0.13866060000000002"/>
    <s v="111-130 minutes"/>
    <n v="-0.13866059999999999"/>
    <x v="0"/>
    <n v="0"/>
  </r>
  <r>
    <s v="The Sweetest Thing"/>
    <x v="1386"/>
    <x v="528"/>
    <n v="44"/>
    <n v="132"/>
    <n v="16"/>
    <n v="0"/>
    <x v="17"/>
    <n v="99"/>
    <n v="90"/>
    <n v="24430272"/>
    <n v="43000000"/>
    <x v="2368"/>
    <s v="Color"/>
    <x v="2"/>
    <s v="English"/>
    <x v="1"/>
    <x v="0"/>
    <s v="English"/>
    <n v="-18569728"/>
    <n v="-0.43185413953488372"/>
    <s v="90-110 minutes"/>
    <n v="-0.43185413953488372"/>
    <x v="1"/>
    <n v="0"/>
  </r>
  <r>
    <s v="The Swindle"/>
    <x v="177"/>
    <x v="1615"/>
    <n v="678"/>
    <n v="1256"/>
    <n v="324"/>
    <n v="33"/>
    <x v="0"/>
    <n v="34"/>
    <n v="101"/>
    <n v="231417"/>
    <n v="60000000"/>
    <x v="1403"/>
    <s v="Color"/>
    <x v="2"/>
    <s v="French"/>
    <x v="8"/>
    <x v="8"/>
    <s v="Other language"/>
    <n v="-59768583"/>
    <n v="-0.99614305000000003"/>
    <s v="90-110 minutes"/>
    <n v="-0.99614305000000003"/>
    <x v="2"/>
    <n v="0"/>
  </r>
  <r>
    <s v="The Switch"/>
    <x v="1387"/>
    <x v="336"/>
    <n v="544"/>
    <n v="1292"/>
    <n v="8"/>
    <n v="0"/>
    <x v="8"/>
    <n v="181"/>
    <n v="101"/>
    <n v="27758465"/>
    <n v="19000000"/>
    <x v="355"/>
    <s v="Color"/>
    <x v="2"/>
    <s v="English"/>
    <x v="1"/>
    <x v="1"/>
    <s v="English"/>
    <n v="8758465"/>
    <n v="0.4609718421052631"/>
    <s v="90-110 minutes"/>
    <n v="0.46097184210526315"/>
    <x v="1"/>
    <n v="0"/>
  </r>
  <r>
    <s v="The Tailor of Panama"/>
    <x v="690"/>
    <x v="1616"/>
    <n v="11000"/>
    <n v="14995"/>
    <n v="128"/>
    <n v="813"/>
    <x v="8"/>
    <n v="104"/>
    <n v="109"/>
    <n v="13491653"/>
    <n v="18000000"/>
    <x v="814"/>
    <s v="Color"/>
    <x v="1"/>
    <s v="English"/>
    <x v="1"/>
    <x v="0"/>
    <s v="English"/>
    <n v="-4508347"/>
    <n v="-0.25046372222222224"/>
    <s v="90-110 minutes"/>
    <n v="-0.25046372222222224"/>
    <x v="1"/>
    <n v="0"/>
  </r>
  <r>
    <s v="The Taking of Pelham 1 2 3"/>
    <x v="15"/>
    <x v="307"/>
    <n v="18000"/>
    <n v="19906"/>
    <n v="12000"/>
    <n v="0"/>
    <x v="4"/>
    <n v="267"/>
    <n v="106"/>
    <n v="65452312"/>
    <n v="100000000"/>
    <x v="2765"/>
    <s v="Color"/>
    <x v="5"/>
    <s v="English"/>
    <x v="1"/>
    <x v="0"/>
    <s v="English"/>
    <n v="-34547688"/>
    <n v="-0.34547687999999999"/>
    <s v="90-110 minutes"/>
    <n v="-0.34547687999999999"/>
    <x v="2"/>
    <n v="0"/>
  </r>
  <r>
    <s v="The Tale of Despereaux"/>
    <x v="1388"/>
    <x v="1617"/>
    <n v="9000"/>
    <n v="13403"/>
    <n v="18"/>
    <n v="0"/>
    <x v="8"/>
    <n v="118"/>
    <n v="93"/>
    <n v="50818750"/>
    <n v="60000000"/>
    <x v="2766"/>
    <s v="Color"/>
    <x v="3"/>
    <s v="English"/>
    <x v="4"/>
    <x v="2"/>
    <s v="English"/>
    <n v="-9181250"/>
    <n v="-0.15302083333333338"/>
    <s v="90-110 minutes"/>
    <n v="-0.15302083333333333"/>
    <x v="2"/>
    <n v="0"/>
  </r>
  <r>
    <s v="The Talented Mr. Ripley"/>
    <x v="27"/>
    <x v="489"/>
    <n v="22000"/>
    <n v="36810"/>
    <n v="333"/>
    <n v="0"/>
    <x v="40"/>
    <n v="203"/>
    <n v="139"/>
    <n v="81292135"/>
    <n v="40000000"/>
    <x v="1457"/>
    <s v="Color"/>
    <x v="4"/>
    <s v="English"/>
    <x v="1"/>
    <x v="0"/>
    <s v="English"/>
    <n v="41292135"/>
    <n v="1.0323033750000001"/>
    <s v="131-150 minutes"/>
    <n v="1.0323033749999999"/>
    <x v="1"/>
    <n v="1"/>
  </r>
  <r>
    <s v="The Tempest"/>
    <x v="246"/>
    <x v="121"/>
    <n v="3000"/>
    <n v="3785"/>
    <n v="278"/>
    <n v="0"/>
    <x v="33"/>
    <n v="92"/>
    <n v="110"/>
    <n v="263365"/>
    <n v="20000000"/>
    <x v="2767"/>
    <s v="Color"/>
    <x v="2"/>
    <s v="English"/>
    <x v="1"/>
    <x v="1"/>
    <s v="English"/>
    <n v="-19736635"/>
    <n v="-0.98683175000000001"/>
    <s v="90-110 minutes"/>
    <n v="-0.98683175000000001"/>
    <x v="1"/>
    <n v="0"/>
  </r>
  <r>
    <s v="The Ten"/>
    <x v="907"/>
    <x v="1245"/>
    <n v="4000"/>
    <n v="4883"/>
    <n v="136"/>
    <n v="915"/>
    <x v="39"/>
    <n v="65"/>
    <n v="96"/>
    <n v="766487"/>
    <n v="5250000"/>
    <x v="2768"/>
    <s v="Color"/>
    <x v="2"/>
    <s v="English"/>
    <x v="1"/>
    <x v="0"/>
    <s v="English"/>
    <n v="-4483513"/>
    <n v="-0.8540024761904762"/>
    <s v="90-110 minutes"/>
    <n v="-0.8540024761904762"/>
    <x v="0"/>
    <n v="0"/>
  </r>
  <r>
    <s v="The Terminal"/>
    <x v="76"/>
    <x v="110"/>
    <n v="15000"/>
    <n v="16199"/>
    <n v="14000"/>
    <n v="16000"/>
    <x v="40"/>
    <n v="151"/>
    <n v="128"/>
    <n v="77032279"/>
    <n v="60000000"/>
    <x v="2769"/>
    <s v="Color"/>
    <x v="2"/>
    <s v="English"/>
    <x v="1"/>
    <x v="1"/>
    <s v="English"/>
    <n v="17032279"/>
    <n v="0.28387131666666665"/>
    <s v="111-130 minutes"/>
    <n v="0.28387131666666665"/>
    <x v="2"/>
    <n v="0"/>
  </r>
  <r>
    <s v="The Terminator"/>
    <x v="144"/>
    <x v="153"/>
    <n v="2000"/>
    <n v="3582"/>
    <n v="0"/>
    <n v="13000"/>
    <x v="6"/>
    <n v="204"/>
    <n v="107"/>
    <n v="38400000"/>
    <n v="6500000"/>
    <x v="2770"/>
    <s v="Color"/>
    <x v="5"/>
    <s v="English"/>
    <x v="4"/>
    <x v="0"/>
    <s v="English"/>
    <n v="31900000"/>
    <n v="4.907692307692308"/>
    <s v="90-110 minutes"/>
    <n v="4.907692307692308"/>
    <x v="0"/>
    <n v="1"/>
  </r>
  <r>
    <s v="The Texas Chain Saw Massacre"/>
    <x v="1210"/>
    <x v="901"/>
    <n v="383"/>
    <n v="1094"/>
    <n v="365"/>
    <n v="0"/>
    <x v="1"/>
    <n v="277"/>
    <n v="88"/>
    <n v="30859000"/>
    <n v="83532"/>
    <x v="2771"/>
    <s v="Color"/>
    <x v="0"/>
    <s v="English"/>
    <x v="1"/>
    <x v="0"/>
    <s v="English"/>
    <n v="30775468"/>
    <n v="368.42728535172148"/>
    <s v="&lt;90 minutes"/>
    <n v="368.42728535172148"/>
    <x v="0"/>
    <n v="1"/>
  </r>
  <r>
    <s v="The Texas Chainsaw Massacre 2"/>
    <x v="1389"/>
    <x v="901"/>
    <n v="237"/>
    <n v="302"/>
    <n v="365"/>
    <n v="0"/>
    <x v="37"/>
    <n v="159"/>
    <n v="101"/>
    <n v="8025872"/>
    <n v="4700000"/>
    <x v="2772"/>
    <s v="Color"/>
    <x v="2"/>
    <s v="English"/>
    <x v="1"/>
    <x v="7"/>
    <s v="English"/>
    <n v="3325872"/>
    <n v="0.70763234042553202"/>
    <s v="90-110 minutes"/>
    <n v="0.70763234042553191"/>
    <x v="0"/>
    <n v="1"/>
  </r>
  <r>
    <s v="The Texas Chainsaw Massacre: The Beginning"/>
    <x v="756"/>
    <x v="281"/>
    <n v="20000"/>
    <n v="26402"/>
    <n v="473"/>
    <n v="0"/>
    <x v="11"/>
    <n v="196"/>
    <n v="83"/>
    <n v="39511038"/>
    <n v="16000000"/>
    <x v="2773"/>
    <s v="Color"/>
    <x v="0"/>
    <s v="English"/>
    <x v="1"/>
    <x v="0"/>
    <s v="English"/>
    <n v="23511038"/>
    <n v="1.469439875"/>
    <s v="&lt;90 minutes"/>
    <n v="1.469439875"/>
    <x v="1"/>
    <n v="1"/>
  </r>
  <r>
    <s v="The Theory of Everything"/>
    <x v="555"/>
    <x v="1032"/>
    <n v="13000"/>
    <n v="14100"/>
    <n v="120"/>
    <n v="90000"/>
    <x v="18"/>
    <n v="419"/>
    <n v="123"/>
    <n v="35887263"/>
    <n v="15000000"/>
    <x v="2774"/>
    <s v="Color"/>
    <x v="6"/>
    <s v="English"/>
    <x v="4"/>
    <x v="1"/>
    <s v="English"/>
    <n v="20887263"/>
    <n v="1.3924842000000002"/>
    <s v="111-130 minutes"/>
    <n v="1.3924841999999999"/>
    <x v="1"/>
    <n v="1"/>
  </r>
  <r>
    <s v="The Thin Red Line"/>
    <x v="1209"/>
    <x v="1559"/>
    <n v="648"/>
    <n v="1937"/>
    <n v="0"/>
    <n v="0"/>
    <x v="7"/>
    <n v="156"/>
    <n v="215"/>
    <n v="36385763"/>
    <n v="52000000"/>
    <x v="1475"/>
    <s v="Color"/>
    <x v="1"/>
    <s v="English"/>
    <x v="1"/>
    <x v="0"/>
    <s v="English"/>
    <n v="-15614237"/>
    <n v="-0.30027378846153852"/>
    <s v="&gt;150 minutes"/>
    <n v="-0.30027378846153846"/>
    <x v="2"/>
    <n v="0"/>
  </r>
  <r>
    <s v="The Thing"/>
    <x v="346"/>
    <x v="320"/>
    <n v="957"/>
    <n v="1757"/>
    <n v="0"/>
    <n v="23000"/>
    <x v="29"/>
    <n v="297"/>
    <n v="109"/>
    <n v="13782838"/>
    <n v="15000000"/>
    <x v="2775"/>
    <s v="Color"/>
    <x v="0"/>
    <s v="English"/>
    <x v="1"/>
    <x v="0"/>
    <s v="English"/>
    <n v="-1217162"/>
    <n v="-8.1144133333333368E-2"/>
    <s v="90-110 minutes"/>
    <n v="-8.1144133333333326E-2"/>
    <x v="1"/>
    <n v="0"/>
  </r>
  <r>
    <s v="The Thirteenth Floor"/>
    <x v="799"/>
    <x v="1618"/>
    <n v="599"/>
    <n v="2389"/>
    <n v="9"/>
    <n v="0"/>
    <x v="20"/>
    <n v="111"/>
    <n v="100"/>
    <n v="15500000"/>
    <n v="16000000"/>
    <x v="2776"/>
    <s v="Color"/>
    <x v="9"/>
    <s v="English"/>
    <x v="2"/>
    <x v="0"/>
    <s v="English"/>
    <n v="-500000"/>
    <n v="-3.125E-2"/>
    <s v="90-110 minutes"/>
    <n v="-3.125E-2"/>
    <x v="1"/>
    <n v="0"/>
  </r>
  <r>
    <s v="The Thomas Crown Affair"/>
    <x v="1014"/>
    <x v="276"/>
    <n v="1000"/>
    <n v="4660"/>
    <n v="323"/>
    <n v="0"/>
    <x v="9"/>
    <n v="152"/>
    <n v="113"/>
    <n v="69304264"/>
    <n v="48000000"/>
    <x v="2777"/>
    <s v="Color"/>
    <x v="4"/>
    <s v="English"/>
    <x v="1"/>
    <x v="0"/>
    <s v="English"/>
    <n v="21304264"/>
    <n v="0.4438388333333334"/>
    <s v="111-130 minutes"/>
    <n v="0.44383883333333335"/>
    <x v="1"/>
    <n v="0"/>
  </r>
  <r>
    <s v="The Three Musketeers"/>
    <x v="474"/>
    <x v="253"/>
    <n v="14000"/>
    <n v="27694"/>
    <n v="545"/>
    <n v="19000"/>
    <x v="16"/>
    <n v="228"/>
    <n v="110"/>
    <n v="20315324"/>
    <n v="75000000"/>
    <x v="2778"/>
    <s v="Color"/>
    <x v="5"/>
    <s v="English"/>
    <x v="2"/>
    <x v="1"/>
    <s v="English"/>
    <n v="-54684676"/>
    <n v="-0.72912901333333335"/>
    <s v="90-110 minutes"/>
    <n v="-0.72912901333333335"/>
    <x v="2"/>
    <n v="0"/>
  </r>
  <r>
    <s v="The Tigger Movie"/>
    <x v="1025"/>
    <x v="1619"/>
    <n v="304"/>
    <n v="575"/>
    <n v="25"/>
    <n v="347"/>
    <x v="26"/>
    <n v="89"/>
    <n v="77"/>
    <n v="45542421"/>
    <n v="30000000"/>
    <x v="1940"/>
    <s v="Color"/>
    <x v="10"/>
    <s v="English"/>
    <x v="1"/>
    <x v="2"/>
    <s v="English"/>
    <n v="15542421"/>
    <n v="0.51808070000000006"/>
    <s v="&lt;90 minutes"/>
    <n v="0.51808069999999995"/>
    <x v="1"/>
    <n v="1"/>
  </r>
  <r>
    <s v="The Time Machine"/>
    <x v="1073"/>
    <x v="1041"/>
    <n v="891"/>
    <n v="1919"/>
    <n v="25"/>
    <n v="3000"/>
    <x v="11"/>
    <n v="124"/>
    <n v="96"/>
    <n v="56684819"/>
    <n v="80000000"/>
    <x v="1035"/>
    <s v="Color"/>
    <x v="5"/>
    <s v="English"/>
    <x v="1"/>
    <x v="1"/>
    <s v="English"/>
    <n v="-23315181"/>
    <n v="-0.29143976250000003"/>
    <s v="90-110 minutes"/>
    <n v="-0.29143976249999998"/>
    <x v="2"/>
    <n v="0"/>
  </r>
  <r>
    <s v="The Time Traveler's Wife"/>
    <x v="1390"/>
    <x v="715"/>
    <n v="152"/>
    <n v="568"/>
    <n v="124"/>
    <n v="13000"/>
    <x v="19"/>
    <n v="214"/>
    <n v="107"/>
    <n v="63411478"/>
    <n v="39000000"/>
    <x v="2779"/>
    <s v="Color"/>
    <x v="1"/>
    <s v="English"/>
    <x v="1"/>
    <x v="1"/>
    <s v="English"/>
    <n v="24411478"/>
    <n v="0.62593533333333329"/>
    <s v="90-110 minutes"/>
    <n v="0.62593533333333329"/>
    <x v="1"/>
    <n v="1"/>
  </r>
  <r>
    <s v="The To Do List"/>
    <x v="1391"/>
    <x v="1620"/>
    <n v="801"/>
    <n v="2667"/>
    <n v="38"/>
    <n v="0"/>
    <x v="16"/>
    <n v="97"/>
    <n v="104"/>
    <n v="3447339"/>
    <n v="1500000"/>
    <x v="279"/>
    <s v="Color"/>
    <x v="2"/>
    <s v="English"/>
    <x v="1"/>
    <x v="0"/>
    <s v="English"/>
    <n v="1947339"/>
    <n v="1.2982260000000001"/>
    <s v="90-110 minutes"/>
    <n v="1.2982260000000001"/>
    <x v="0"/>
    <n v="1"/>
  </r>
  <r>
    <s v="The Tourist"/>
    <x v="86"/>
    <x v="1534"/>
    <n v="40000"/>
    <n v="55175"/>
    <n v="207"/>
    <n v="25000"/>
    <x v="10"/>
    <n v="321"/>
    <n v="103"/>
    <n v="67631157"/>
    <n v="100000000"/>
    <x v="2780"/>
    <s v="Color"/>
    <x v="5"/>
    <s v="English"/>
    <x v="1"/>
    <x v="1"/>
    <s v="English"/>
    <n v="-32368843"/>
    <n v="-0.32368843000000003"/>
    <s v="90-110 minutes"/>
    <n v="-0.32368843000000003"/>
    <x v="2"/>
    <n v="0"/>
  </r>
  <r>
    <s v="The Town"/>
    <x v="31"/>
    <x v="227"/>
    <n v="10000"/>
    <n v="14296"/>
    <n v="0"/>
    <n v="29000"/>
    <x v="7"/>
    <n v="378"/>
    <n v="150"/>
    <n v="92173235"/>
    <n v="37000000"/>
    <x v="1501"/>
    <s v="Color"/>
    <x v="4"/>
    <s v="English"/>
    <x v="1"/>
    <x v="0"/>
    <s v="English"/>
    <n v="55173235"/>
    <n v="1.4911685135135135"/>
    <s v="131-150 minutes"/>
    <n v="1.4911685135135135"/>
    <x v="1"/>
    <n v="1"/>
  </r>
  <r>
    <s v="The Toxic Avenger Part II"/>
    <x v="1392"/>
    <x v="1621"/>
    <n v="40"/>
    <n v="99"/>
    <n v="6"/>
    <n v="321"/>
    <x v="17"/>
    <n v="49"/>
    <n v="96"/>
    <n v="792966"/>
    <n v="2300000"/>
    <x v="2781"/>
    <s v="Color"/>
    <x v="5"/>
    <s v="English"/>
    <x v="1"/>
    <x v="0"/>
    <s v="English"/>
    <n v="-1507034"/>
    <n v="-0.65523217391304356"/>
    <s v="90-110 minutes"/>
    <n v="-0.65523217391304345"/>
    <x v="0"/>
    <n v="0"/>
  </r>
  <r>
    <s v="The Transporter"/>
    <x v="448"/>
    <x v="479"/>
    <n v="26000"/>
    <n v="27572"/>
    <n v="255"/>
    <n v="0"/>
    <x v="9"/>
    <n v="171"/>
    <n v="92"/>
    <n v="25296447"/>
    <n v="21000000"/>
    <x v="2782"/>
    <s v="Color"/>
    <x v="5"/>
    <s v="English"/>
    <x v="8"/>
    <x v="1"/>
    <s v="English"/>
    <n v="4296447"/>
    <n v="0.20459271428571424"/>
    <s v="90-110 minutes"/>
    <n v="0.20459271428571429"/>
    <x v="1"/>
    <n v="0"/>
  </r>
  <r>
    <s v="The Transporter Refueled"/>
    <x v="1393"/>
    <x v="379"/>
    <n v="805"/>
    <n v="1411"/>
    <n v="11"/>
    <n v="0"/>
    <x v="17"/>
    <n v="148"/>
    <n v="96"/>
    <n v="16027866"/>
    <n v="25000000"/>
    <x v="2783"/>
    <s v="Color"/>
    <x v="5"/>
    <s v="English"/>
    <x v="8"/>
    <x v="1"/>
    <s v="English"/>
    <n v="-8972134"/>
    <n v="-0.35888536000000004"/>
    <s v="90-110 minutes"/>
    <n v="-0.35888535999999999"/>
    <x v="1"/>
    <n v="0"/>
  </r>
  <r>
    <s v="The Tree of Life"/>
    <x v="238"/>
    <x v="1559"/>
    <n v="11000"/>
    <n v="13021"/>
    <n v="0"/>
    <n v="39000"/>
    <x v="12"/>
    <n v="584"/>
    <n v="139"/>
    <n v="13303319"/>
    <n v="32000000"/>
    <x v="2784"/>
    <s v="Color"/>
    <x v="1"/>
    <s v="English"/>
    <x v="1"/>
    <x v="1"/>
    <s v="English"/>
    <n v="-18696681"/>
    <n v="-0.58427128124999994"/>
    <s v="131-150 minutes"/>
    <n v="-0.58427128125000005"/>
    <x v="1"/>
    <n v="0"/>
  </r>
  <r>
    <s v="The Trials of Darryl Hunt"/>
    <x v="1394"/>
    <x v="1622"/>
    <n v="2"/>
    <n v="2"/>
    <n v="15"/>
    <n v="246"/>
    <x v="18"/>
    <n v="11"/>
    <n v="106"/>
    <n v="1111"/>
    <n v="200000"/>
    <x v="2785"/>
    <s v="Color"/>
    <x v="4"/>
    <s v="English"/>
    <x v="1"/>
    <x v="1"/>
    <s v="English"/>
    <n v="-198889"/>
    <n v="-0.99444500000000002"/>
    <s v="90-110 minutes"/>
    <n v="-0.99444500000000002"/>
    <x v="0"/>
    <n v="0"/>
  </r>
  <r>
    <s v="The Triplets of Belleville"/>
    <x v="1395"/>
    <x v="1623"/>
    <n v="23"/>
    <n v="29"/>
    <n v="162"/>
    <n v="0"/>
    <x v="24"/>
    <n v="167"/>
    <n v="80"/>
    <n v="7002255"/>
    <n v="9500000"/>
    <x v="2786"/>
    <s v="Color"/>
    <x v="10"/>
    <s v="French"/>
    <x v="8"/>
    <x v="1"/>
    <s v="Other language"/>
    <n v="-2497745"/>
    <n v="-0.26292052631578944"/>
    <s v="&lt;90 minutes"/>
    <n v="-0.26292052631578949"/>
    <x v="1"/>
    <n v="0"/>
  </r>
  <r>
    <s v="The Truman Show"/>
    <x v="590"/>
    <x v="552"/>
    <n v="2000"/>
    <n v="3698"/>
    <n v="608"/>
    <n v="18000"/>
    <x v="6"/>
    <n v="213"/>
    <n v="103"/>
    <n v="125603360"/>
    <n v="60000000"/>
    <x v="2787"/>
    <s v="Color"/>
    <x v="2"/>
    <s v="English"/>
    <x v="1"/>
    <x v="3"/>
    <s v="English"/>
    <n v="65603360"/>
    <n v="1.0933893333333335"/>
    <s v="90-110 minutes"/>
    <n v="1.0933893333333333"/>
    <x v="2"/>
    <n v="1"/>
  </r>
  <r>
    <s v="The Tuxedo"/>
    <x v="1396"/>
    <x v="1624"/>
    <n v="966"/>
    <n v="2018"/>
    <n v="11"/>
    <n v="797"/>
    <x v="13"/>
    <n v="81"/>
    <n v="98"/>
    <n v="50189179"/>
    <n v="60000000"/>
    <x v="2788"/>
    <s v="Color"/>
    <x v="5"/>
    <s v="English"/>
    <x v="1"/>
    <x v="1"/>
    <s v="English"/>
    <n v="-9810821"/>
    <n v="-0.16351368333333338"/>
    <s v="90-110 minutes"/>
    <n v="-0.16351368333333333"/>
    <x v="2"/>
    <n v="0"/>
  </r>
  <r>
    <s v="The Twilight Saga: Breaking Dawn - Part 2"/>
    <x v="691"/>
    <x v="626"/>
    <n v="21000"/>
    <n v="59177"/>
    <n v="386"/>
    <n v="65000"/>
    <x v="37"/>
    <n v="322"/>
    <n v="115"/>
    <n v="292298923"/>
    <n v="120000000"/>
    <x v="2286"/>
    <s v="Color"/>
    <x v="3"/>
    <s v="English"/>
    <x v="1"/>
    <x v="1"/>
    <s v="English"/>
    <n v="172298923"/>
    <n v="1.4358243583333334"/>
    <s v="111-130 minutes"/>
    <n v="1.4358243583333334"/>
    <x v="2"/>
    <n v="1"/>
  </r>
  <r>
    <s v="The Twilight Saga: Eclipse"/>
    <x v="691"/>
    <x v="36"/>
    <n v="21000"/>
    <n v="52547"/>
    <n v="171"/>
    <n v="29000"/>
    <x v="38"/>
    <n v="293"/>
    <n v="124"/>
    <n v="300523113"/>
    <n v="68000000"/>
    <x v="2789"/>
    <s v="Color"/>
    <x v="3"/>
    <s v="English"/>
    <x v="1"/>
    <x v="1"/>
    <s v="English"/>
    <n v="232523113"/>
    <n v="3.4194575441176474"/>
    <s v="111-130 minutes"/>
    <n v="3.4194575441176469"/>
    <x v="2"/>
    <n v="1"/>
  </r>
  <r>
    <s v="The Twilight Saga: New Moon"/>
    <x v="691"/>
    <x v="60"/>
    <n v="21000"/>
    <n v="64040"/>
    <n v="129"/>
    <n v="13000"/>
    <x v="28"/>
    <n v="299"/>
    <n v="130"/>
    <n v="296623634"/>
    <n v="50000000"/>
    <x v="1028"/>
    <s v="Color"/>
    <x v="3"/>
    <s v="English"/>
    <x v="1"/>
    <x v="1"/>
    <s v="English"/>
    <n v="246623634"/>
    <n v="4.9324726800000001"/>
    <s v="111-130 minutes"/>
    <n v="4.9324726800000001"/>
    <x v="1"/>
    <n v="1"/>
  </r>
  <r>
    <s v="The Ugly Truth"/>
    <x v="39"/>
    <x v="23"/>
    <n v="18000"/>
    <n v="22436"/>
    <n v="126"/>
    <n v="9000"/>
    <x v="27"/>
    <n v="174"/>
    <n v="96"/>
    <n v="88915214"/>
    <n v="38000000"/>
    <x v="2790"/>
    <s v="Color"/>
    <x v="2"/>
    <s v="English"/>
    <x v="1"/>
    <x v="0"/>
    <s v="English"/>
    <n v="50915214"/>
    <n v="1.3398740526315791"/>
    <s v="90-110 minutes"/>
    <n v="1.3398740526315789"/>
    <x v="1"/>
    <n v="1"/>
  </r>
  <r>
    <s v="The Unborn"/>
    <x v="254"/>
    <x v="335"/>
    <n v="10000"/>
    <n v="12183"/>
    <n v="687"/>
    <n v="0"/>
    <x v="3"/>
    <n v="178"/>
    <n v="89"/>
    <n v="42638165"/>
    <n v="16000000"/>
    <x v="2089"/>
    <s v="Color"/>
    <x v="1"/>
    <s v="English"/>
    <x v="1"/>
    <x v="1"/>
    <s v="English"/>
    <n v="26638165"/>
    <n v="1.6648853125"/>
    <s v="&lt;90 minutes"/>
    <n v="1.6648853125"/>
    <x v="1"/>
    <n v="1"/>
  </r>
  <r>
    <s v="The Untouchables"/>
    <x v="10"/>
    <x v="629"/>
    <n v="22000"/>
    <n v="22767"/>
    <n v="0"/>
    <n v="0"/>
    <x v="25"/>
    <n v="123"/>
    <n v="119"/>
    <n v="76270454"/>
    <n v="25000000"/>
    <x v="2791"/>
    <s v="Color"/>
    <x v="4"/>
    <s v="English"/>
    <x v="1"/>
    <x v="0"/>
    <s v="English"/>
    <n v="51270454"/>
    <n v="2.0508181599999999"/>
    <s v="111-130 minutes"/>
    <n v="2.0508181599999999"/>
    <x v="1"/>
    <n v="1"/>
  </r>
  <r>
    <s v="The Upside of Anger"/>
    <x v="80"/>
    <x v="330"/>
    <n v="975"/>
    <n v="2944"/>
    <n v="57"/>
    <n v="549"/>
    <x v="31"/>
    <n v="125"/>
    <n v="118"/>
    <n v="18761993"/>
    <n v="9000000"/>
    <x v="2792"/>
    <s v="Color"/>
    <x v="2"/>
    <s v="English"/>
    <x v="1"/>
    <x v="0"/>
    <s v="English"/>
    <n v="9761993"/>
    <n v="1.0846658888888889"/>
    <s v="111-130 minutes"/>
    <n v="1.0846658888888889"/>
    <x v="1"/>
    <n v="1"/>
  </r>
  <r>
    <s v="The Usual Suspects"/>
    <x v="23"/>
    <x v="914"/>
    <n v="18000"/>
    <n v="20821"/>
    <n v="0"/>
    <n v="28000"/>
    <x v="46"/>
    <n v="162"/>
    <n v="106"/>
    <n v="23272306"/>
    <n v="6000000"/>
    <x v="2793"/>
    <s v="Color"/>
    <x v="4"/>
    <s v="English"/>
    <x v="1"/>
    <x v="0"/>
    <s v="English"/>
    <n v="17272306"/>
    <n v="2.8787176666666667"/>
    <s v="90-110 minutes"/>
    <n v="2.8787176666666667"/>
    <x v="0"/>
    <n v="1"/>
  </r>
  <r>
    <s v="The Vatican Tapes"/>
    <x v="246"/>
    <x v="515"/>
    <n v="3000"/>
    <n v="7875"/>
    <n v="83"/>
    <n v="0"/>
    <x v="42"/>
    <n v="93"/>
    <n v="91"/>
    <n v="1712111"/>
    <n v="8495000"/>
    <x v="483"/>
    <s v="Color"/>
    <x v="0"/>
    <s v="English"/>
    <x v="1"/>
    <x v="1"/>
    <s v="English"/>
    <n v="-6782889"/>
    <n v="-0.79845662154208363"/>
    <s v="90-110 minutes"/>
    <n v="-0.79845662154208363"/>
    <x v="0"/>
    <n v="0"/>
  </r>
  <r>
    <s v="The Verdict"/>
    <x v="111"/>
    <x v="522"/>
    <n v="844"/>
    <n v="2330"/>
    <n v="0"/>
    <n v="0"/>
    <x v="24"/>
    <n v="79"/>
    <n v="129"/>
    <n v="54000000"/>
    <n v="16000000"/>
    <x v="2794"/>
    <s v="Color"/>
    <x v="1"/>
    <s v="English"/>
    <x v="1"/>
    <x v="0"/>
    <s v="English"/>
    <n v="38000000"/>
    <n v="2.375"/>
    <s v="111-130 minutes"/>
    <n v="2.375"/>
    <x v="1"/>
    <n v="1"/>
  </r>
  <r>
    <s v="The Village"/>
    <x v="797"/>
    <x v="128"/>
    <n v="3000"/>
    <n v="7273"/>
    <n v="0"/>
    <n v="0"/>
    <x v="27"/>
    <n v="261"/>
    <n v="108"/>
    <n v="114195633"/>
    <n v="60000000"/>
    <x v="2795"/>
    <s v="Color"/>
    <x v="1"/>
    <s v="English"/>
    <x v="1"/>
    <x v="1"/>
    <s v="English"/>
    <n v="54195633"/>
    <n v="0.90326054999999994"/>
    <s v="90-110 minutes"/>
    <n v="0.90326055000000005"/>
    <x v="2"/>
    <n v="1"/>
  </r>
  <r>
    <s v="The Virgin Suicides"/>
    <x v="186"/>
    <x v="1007"/>
    <n v="4000"/>
    <n v="7103"/>
    <n v="0"/>
    <n v="0"/>
    <x v="2"/>
    <n v="152"/>
    <n v="90"/>
    <n v="4859475"/>
    <n v="6000000"/>
    <x v="2796"/>
    <s v="Color"/>
    <x v="1"/>
    <s v="English"/>
    <x v="1"/>
    <x v="0"/>
    <s v="English"/>
    <n v="-1140525"/>
    <n v="-0.19008749999999996"/>
    <s v="90-110 minutes"/>
    <n v="-0.19008749999999999"/>
    <x v="0"/>
    <n v="0"/>
  </r>
  <r>
    <s v="The Virginity Hit"/>
    <x v="1397"/>
    <x v="1625"/>
    <n v="189"/>
    <n v="768"/>
    <n v="10"/>
    <n v="974"/>
    <x v="28"/>
    <n v="46"/>
    <n v="86"/>
    <n v="535249"/>
    <n v="3400000"/>
    <x v="2797"/>
    <s v="Color"/>
    <x v="2"/>
    <s v="English"/>
    <x v="1"/>
    <x v="0"/>
    <s v="English"/>
    <n v="-2864751"/>
    <n v="-0.84257382352941179"/>
    <s v="&lt;90 minutes"/>
    <n v="-0.84257382352941179"/>
    <x v="0"/>
    <n v="0"/>
  </r>
  <r>
    <s v="The Visit"/>
    <x v="1398"/>
    <x v="128"/>
    <n v="432"/>
    <n v="1010"/>
    <n v="0"/>
    <n v="27000"/>
    <x v="21"/>
    <n v="371"/>
    <n v="94"/>
    <n v="65069140"/>
    <n v="5000000"/>
    <x v="2798"/>
    <s v="Color"/>
    <x v="0"/>
    <s v="English"/>
    <x v="1"/>
    <x v="1"/>
    <s v="English"/>
    <n v="60069140"/>
    <n v="12.013828"/>
    <s v="90-110 minutes"/>
    <n v="12.013828"/>
    <x v="0"/>
    <n v="1"/>
  </r>
  <r>
    <s v="The Visual Bible: The Gospel of John"/>
    <x v="707"/>
    <x v="1626"/>
    <n v="866"/>
    <n v="1281"/>
    <n v="10"/>
    <n v="0"/>
    <x v="18"/>
    <n v="25"/>
    <n v="125"/>
    <n v="4068087"/>
    <n v="17000000"/>
    <x v="74"/>
    <s v="Color"/>
    <x v="6"/>
    <s v="English"/>
    <x v="14"/>
    <x v="1"/>
    <s v="English"/>
    <n v="-12931913"/>
    <n v="-0.76070076470588233"/>
    <s v="111-130 minutes"/>
    <n v="-0.76070076470588233"/>
    <x v="1"/>
    <n v="0"/>
  </r>
  <r>
    <s v="The Vow"/>
    <x v="26"/>
    <x v="1627"/>
    <n v="17000"/>
    <n v="18322"/>
    <n v="23"/>
    <n v="32000"/>
    <x v="9"/>
    <n v="214"/>
    <n v="104"/>
    <n v="125014030"/>
    <n v="30000000"/>
    <x v="2799"/>
    <s v="Color"/>
    <x v="1"/>
    <s v="English"/>
    <x v="1"/>
    <x v="1"/>
    <s v="English"/>
    <n v="95014030"/>
    <n v="3.1671343333333333"/>
    <s v="90-110 minutes"/>
    <n v="3.1671343333333333"/>
    <x v="1"/>
    <n v="1"/>
  </r>
  <r>
    <s v="The Wackness"/>
    <x v="946"/>
    <x v="47"/>
    <n v="976"/>
    <n v="2748"/>
    <n v="129"/>
    <n v="0"/>
    <x v="20"/>
    <n v="147"/>
    <n v="99"/>
    <n v="2077046"/>
    <n v="6000000"/>
    <x v="2378"/>
    <s v="Color"/>
    <x v="2"/>
    <s v="English"/>
    <x v="1"/>
    <x v="0"/>
    <s v="English"/>
    <n v="-3922954"/>
    <n v="-0.65382566666666664"/>
    <s v="90-110 minutes"/>
    <n v="-0.65382566666666664"/>
    <x v="0"/>
    <n v="0"/>
  </r>
  <r>
    <s v="The Walk"/>
    <x v="2"/>
    <x v="63"/>
    <n v="23000"/>
    <n v="23031"/>
    <n v="0"/>
    <n v="24000"/>
    <x v="14"/>
    <n v="335"/>
    <n v="123"/>
    <n v="10137502"/>
    <n v="35000000"/>
    <x v="2800"/>
    <s v="Color"/>
    <x v="3"/>
    <s v="English"/>
    <x v="1"/>
    <x v="3"/>
    <s v="English"/>
    <n v="-24862498"/>
    <n v="-0.7103570857142858"/>
    <s v="111-130 minutes"/>
    <n v="-0.71035708571428569"/>
    <x v="1"/>
    <n v="0"/>
  </r>
  <r>
    <s v="The Warlords"/>
    <x v="447"/>
    <x v="1628"/>
    <n v="5000"/>
    <n v="6267"/>
    <n v="31"/>
    <n v="0"/>
    <x v="19"/>
    <n v="106"/>
    <n v="113"/>
    <n v="128978"/>
    <n v="40000000"/>
    <x v="2801"/>
    <s v="Color"/>
    <x v="5"/>
    <s v="Mandarin"/>
    <x v="5"/>
    <x v="0"/>
    <s v="Other language"/>
    <n v="-39871022"/>
    <n v="-0.99677554999999995"/>
    <s v="111-130 minutes"/>
    <n v="-0.99677554999999995"/>
    <x v="1"/>
    <n v="0"/>
  </r>
  <r>
    <s v="The Warrior's Way"/>
    <x v="1399"/>
    <x v="1629"/>
    <n v="624"/>
    <n v="2056"/>
    <n v="19"/>
    <n v="0"/>
    <x v="26"/>
    <n v="95"/>
    <n v="100"/>
    <n v="5664251"/>
    <n v="45000000"/>
    <x v="2261"/>
    <s v="Color"/>
    <x v="5"/>
    <s v="English"/>
    <x v="16"/>
    <x v="0"/>
    <s v="English"/>
    <n v="-39335749"/>
    <n v="-0.87412775555555555"/>
    <s v="90-110 minutes"/>
    <n v="-0.87412775555555555"/>
    <x v="1"/>
    <n v="0"/>
  </r>
  <r>
    <s v="The Wash"/>
    <x v="1400"/>
    <x v="34"/>
    <n v="522"/>
    <n v="955"/>
    <n v="69"/>
    <n v="842"/>
    <x v="28"/>
    <n v="27"/>
    <n v="93"/>
    <n v="10097096"/>
    <n v="4000000"/>
    <x v="1556"/>
    <s v="Color"/>
    <x v="2"/>
    <s v="English"/>
    <x v="1"/>
    <x v="0"/>
    <s v="English"/>
    <n v="6097096"/>
    <n v="1.5242740000000001"/>
    <s v="90-110 minutes"/>
    <n v="1.5242739999999999"/>
    <x v="0"/>
    <n v="1"/>
  </r>
  <r>
    <s v="The Watch"/>
    <x v="420"/>
    <x v="1630"/>
    <n v="622"/>
    <n v="2488"/>
    <n v="82"/>
    <n v="15000"/>
    <x v="34"/>
    <n v="265"/>
    <n v="102"/>
    <n v="34350553"/>
    <n v="68000000"/>
    <x v="2802"/>
    <s v="Color"/>
    <x v="5"/>
    <s v="English"/>
    <x v="1"/>
    <x v="0"/>
    <s v="English"/>
    <n v="-33649447"/>
    <n v="-0.49484480882352944"/>
    <s v="90-110 minutes"/>
    <n v="-0.49484480882352944"/>
    <x v="2"/>
    <n v="0"/>
  </r>
  <r>
    <s v="The Watcher"/>
    <x v="46"/>
    <x v="1631"/>
    <n v="18000"/>
    <n v="18688"/>
    <n v="10"/>
    <n v="463"/>
    <x v="13"/>
    <n v="103"/>
    <n v="97"/>
    <n v="28927720"/>
    <n v="33000000"/>
    <x v="2803"/>
    <s v="Color"/>
    <x v="4"/>
    <s v="English"/>
    <x v="1"/>
    <x v="0"/>
    <s v="English"/>
    <n v="-4072280"/>
    <n v="-0.1234024242424242"/>
    <s v="90-110 minutes"/>
    <n v="-0.12340242424242424"/>
    <x v="1"/>
    <n v="0"/>
  </r>
  <r>
    <s v="The Water Diviner"/>
    <x v="1401"/>
    <x v="1632"/>
    <n v="523"/>
    <n v="1795"/>
    <n v="0"/>
    <n v="18000"/>
    <x v="19"/>
    <n v="183"/>
    <n v="111"/>
    <n v="4190530"/>
    <n v="22500000"/>
    <x v="2804"/>
    <s v="Color"/>
    <x v="1"/>
    <s v="English"/>
    <x v="12"/>
    <x v="0"/>
    <s v="English"/>
    <n v="-18309470"/>
    <n v="-0.81375422222222227"/>
    <s v="111-130 minutes"/>
    <n v="-0.81375422222222227"/>
    <x v="1"/>
    <n v="0"/>
  </r>
  <r>
    <s v="The Waterboy"/>
    <x v="48"/>
    <x v="232"/>
    <n v="11000"/>
    <n v="13823"/>
    <n v="153"/>
    <n v="0"/>
    <x v="8"/>
    <n v="108"/>
    <n v="90"/>
    <n v="161487252"/>
    <n v="20000000"/>
    <x v="2805"/>
    <s v="Black and White"/>
    <x v="2"/>
    <s v="English"/>
    <x v="1"/>
    <x v="1"/>
    <s v="English"/>
    <n v="141487252"/>
    <n v="7.0743626000000006"/>
    <s v="90-110 minutes"/>
    <n v="7.0743625999999997"/>
    <x v="1"/>
    <n v="1"/>
  </r>
  <r>
    <s v="The Way of the Gun"/>
    <x v="1402"/>
    <x v="913"/>
    <n v="187"/>
    <n v="358"/>
    <n v="188"/>
    <n v="1000"/>
    <x v="12"/>
    <n v="117"/>
    <n v="119"/>
    <n v="6047856"/>
    <n v="8500000"/>
    <x v="2806"/>
    <s v="Color"/>
    <x v="5"/>
    <s v="English"/>
    <x v="1"/>
    <x v="0"/>
    <s v="English"/>
    <n v="-2452144"/>
    <n v="-0.2884875294117647"/>
    <s v="111-130 minutes"/>
    <n v="-0.2884875294117647"/>
    <x v="0"/>
    <n v="0"/>
  </r>
  <r>
    <s v="The Way Way Back"/>
    <x v="488"/>
    <x v="1633"/>
    <n v="7000"/>
    <n v="8375"/>
    <n v="214"/>
    <n v="22000"/>
    <x v="14"/>
    <n v="276"/>
    <n v="103"/>
    <n v="21501098"/>
    <n v="5000000"/>
    <x v="2348"/>
    <s v="Color"/>
    <x v="2"/>
    <s v="English"/>
    <x v="1"/>
    <x v="1"/>
    <s v="English"/>
    <n v="16501098"/>
    <n v="3.3002196000000001"/>
    <s v="90-110 minutes"/>
    <n v="3.3002196000000001"/>
    <x v="0"/>
    <n v="1"/>
  </r>
  <r>
    <s v="The Weather Man"/>
    <x v="55"/>
    <x v="1183"/>
    <n v="12000"/>
    <n v="13156"/>
    <n v="563"/>
    <n v="0"/>
    <x v="0"/>
    <n v="156"/>
    <n v="102"/>
    <n v="12469811"/>
    <n v="22000000"/>
    <x v="2807"/>
    <s v="Color"/>
    <x v="2"/>
    <s v="English"/>
    <x v="1"/>
    <x v="0"/>
    <s v="English"/>
    <n v="-9530189"/>
    <n v="-0.43319040909090911"/>
    <s v="90-110 minutes"/>
    <n v="-0.43319040909090911"/>
    <x v="1"/>
    <n v="0"/>
  </r>
  <r>
    <s v="The Wedding Date"/>
    <x v="1403"/>
    <x v="854"/>
    <n v="1000"/>
    <n v="2666"/>
    <n v="6"/>
    <n v="0"/>
    <x v="8"/>
    <n v="103"/>
    <n v="90"/>
    <n v="31585300"/>
    <n v="15000000"/>
    <x v="2808"/>
    <s v="Color"/>
    <x v="2"/>
    <s v="English"/>
    <x v="1"/>
    <x v="1"/>
    <s v="English"/>
    <n v="16585300"/>
    <n v="1.1056866666666667"/>
    <s v="90-110 minutes"/>
    <n v="1.1056866666666667"/>
    <x v="1"/>
    <n v="1"/>
  </r>
  <r>
    <s v="The Wedding Planner"/>
    <x v="277"/>
    <x v="109"/>
    <n v="11000"/>
    <n v="17533"/>
    <n v="163"/>
    <n v="0"/>
    <x v="41"/>
    <n v="108"/>
    <n v="103"/>
    <n v="60400856"/>
    <n v="35000000"/>
    <x v="42"/>
    <s v="Color"/>
    <x v="2"/>
    <s v="English"/>
    <x v="2"/>
    <x v="1"/>
    <s v="English"/>
    <n v="25400856"/>
    <n v="0.7257387428571429"/>
    <s v="90-110 minutes"/>
    <n v="0.7257387428571429"/>
    <x v="1"/>
    <n v="1"/>
  </r>
  <r>
    <s v="The Wendell Baker Story"/>
    <x v="85"/>
    <x v="1634"/>
    <n v="8000"/>
    <n v="9608"/>
    <n v="387"/>
    <n v="143"/>
    <x v="37"/>
    <n v="32"/>
    <n v="99"/>
    <n v="127144"/>
    <n v="8000000"/>
    <x v="2809"/>
    <s v="Color"/>
    <x v="2"/>
    <s v="English"/>
    <x v="1"/>
    <x v="1"/>
    <s v="English"/>
    <n v="-7872856"/>
    <n v="-0.98410699999999995"/>
    <s v="90-110 minutes"/>
    <n v="-0.98410699999999995"/>
    <x v="0"/>
    <n v="0"/>
  </r>
  <r>
    <s v="The White Countess"/>
    <x v="198"/>
    <x v="94"/>
    <n v="898"/>
    <n v="2096"/>
    <n v="133"/>
    <n v="356"/>
    <x v="12"/>
    <n v="64"/>
    <n v="135"/>
    <n v="1666262"/>
    <n v="16000000"/>
    <x v="2810"/>
    <s v="Color"/>
    <x v="1"/>
    <s v="English"/>
    <x v="4"/>
    <x v="1"/>
    <s v="English"/>
    <n v="-14333738"/>
    <n v="-0.89585862500000002"/>
    <s v="131-150 minutes"/>
    <n v="-0.89585862500000002"/>
    <x v="1"/>
    <n v="0"/>
  </r>
  <r>
    <s v="The White Ribbon"/>
    <x v="1404"/>
    <x v="189"/>
    <n v="63"/>
    <n v="167"/>
    <n v="0"/>
    <n v="0"/>
    <x v="24"/>
    <n v="292"/>
    <n v="144"/>
    <n v="2222647"/>
    <n v="12000000"/>
    <x v="166"/>
    <s v="Black and White"/>
    <x v="1"/>
    <s v="German"/>
    <x v="2"/>
    <x v="0"/>
    <s v="Other language"/>
    <n v="-9777353"/>
    <n v="-0.81477941666666664"/>
    <s v="131-150 minutes"/>
    <n v="-0.81477941666666664"/>
    <x v="1"/>
    <n v="0"/>
  </r>
  <r>
    <s v="The Whole Nine Yards"/>
    <x v="11"/>
    <x v="1094"/>
    <n v="13000"/>
    <n v="17582"/>
    <n v="36"/>
    <n v="0"/>
    <x v="12"/>
    <n v="129"/>
    <n v="98"/>
    <n v="57262492"/>
    <n v="24000000"/>
    <x v="2811"/>
    <s v="Color"/>
    <x v="2"/>
    <s v="English"/>
    <x v="1"/>
    <x v="0"/>
    <s v="English"/>
    <n v="33262492"/>
    <n v="1.3859371666666669"/>
    <s v="90-110 minutes"/>
    <n v="1.3859371666666667"/>
    <x v="1"/>
    <n v="1"/>
  </r>
  <r>
    <s v="The Whole Ten Yards"/>
    <x v="11"/>
    <x v="1092"/>
    <n v="13000"/>
    <n v="18085"/>
    <n v="41"/>
    <n v="462"/>
    <x v="37"/>
    <n v="74"/>
    <n v="98"/>
    <n v="16323969"/>
    <n v="40000000"/>
    <x v="2812"/>
    <s v="Color"/>
    <x v="2"/>
    <s v="English"/>
    <x v="1"/>
    <x v="1"/>
    <s v="English"/>
    <n v="-23676031"/>
    <n v="-0.59190077500000005"/>
    <s v="90-110 minutes"/>
    <n v="-0.59190077500000005"/>
    <x v="1"/>
    <n v="0"/>
  </r>
  <r>
    <s v="The Widow of Saint-Pierre"/>
    <x v="1279"/>
    <x v="1635"/>
    <n v="2000"/>
    <n v="2389"/>
    <n v="83"/>
    <n v="186"/>
    <x v="40"/>
    <n v="61"/>
    <n v="112"/>
    <n v="3058380"/>
    <n v="100000000"/>
    <x v="2813"/>
    <s v="Color"/>
    <x v="1"/>
    <s v="French"/>
    <x v="8"/>
    <x v="0"/>
    <s v="Other language"/>
    <n v="-96941620"/>
    <n v="-0.96941619999999995"/>
    <s v="111-130 minutes"/>
    <n v="-0.96941619999999995"/>
    <x v="2"/>
    <n v="0"/>
  </r>
  <r>
    <s v="The Wild Thornberrys Movie"/>
    <x v="194"/>
    <x v="1636"/>
    <n v="1000"/>
    <n v="2908"/>
    <n v="0"/>
    <n v="187"/>
    <x v="41"/>
    <n v="38"/>
    <n v="85"/>
    <n v="39880476"/>
    <n v="25000000"/>
    <x v="760"/>
    <s v="Color"/>
    <x v="3"/>
    <s v="English"/>
    <x v="1"/>
    <x v="3"/>
    <s v="English"/>
    <n v="14880476"/>
    <n v="0.59521903999999992"/>
    <s v="&lt;90 minutes"/>
    <n v="0.59521904000000003"/>
    <x v="1"/>
    <n v="1"/>
  </r>
  <r>
    <s v="The Witch"/>
    <x v="1193"/>
    <x v="1637"/>
    <n v="648"/>
    <n v="1122"/>
    <n v="22"/>
    <n v="43000"/>
    <x v="9"/>
    <n v="425"/>
    <n v="92"/>
    <n v="25138292"/>
    <n v="3500000"/>
    <x v="2814"/>
    <s v="Color"/>
    <x v="0"/>
    <s v="English"/>
    <x v="1"/>
    <x v="0"/>
    <s v="English"/>
    <n v="21638292"/>
    <n v="6.1823691428571426"/>
    <s v="90-110 minutes"/>
    <n v="6.1823691428571426"/>
    <x v="0"/>
    <n v="1"/>
  </r>
  <r>
    <s v="The Wiz"/>
    <x v="1405"/>
    <x v="522"/>
    <n v="738"/>
    <n v="1458"/>
    <n v="0"/>
    <n v="0"/>
    <x v="41"/>
    <n v="32"/>
    <n v="118"/>
    <n v="13000000"/>
    <n v="24000000"/>
    <x v="2815"/>
    <s v="Color"/>
    <x v="3"/>
    <s v="English"/>
    <x v="1"/>
    <x v="2"/>
    <s v="English"/>
    <n v="-11000000"/>
    <n v="-0.45833333333333337"/>
    <s v="111-130 minutes"/>
    <n v="-0.45833333333333331"/>
    <x v="1"/>
    <n v="0"/>
  </r>
  <r>
    <s v="The Wizard of Oz"/>
    <x v="1406"/>
    <x v="771"/>
    <n v="695"/>
    <n v="2509"/>
    <n v="149"/>
    <n v="14000"/>
    <x v="6"/>
    <n v="213"/>
    <n v="102"/>
    <n v="22202612"/>
    <n v="2800000"/>
    <x v="2816"/>
    <s v="Black and White"/>
    <x v="3"/>
    <s v="English"/>
    <x v="1"/>
    <x v="9"/>
    <s v="English"/>
    <n v="19402612"/>
    <n v="6.9295042857142857"/>
    <s v="90-110 minutes"/>
    <n v="6.9295042857142857"/>
    <x v="0"/>
    <n v="1"/>
  </r>
  <r>
    <s v="The Wolf of Wall Street"/>
    <x v="308"/>
    <x v="388"/>
    <n v="29000"/>
    <n v="46057"/>
    <n v="17000"/>
    <n v="138000"/>
    <x v="29"/>
    <n v="606"/>
    <n v="240"/>
    <n v="116866727"/>
    <n v="100000000"/>
    <x v="2817"/>
    <s v="Color"/>
    <x v="6"/>
    <s v="English"/>
    <x v="1"/>
    <x v="0"/>
    <s v="English"/>
    <n v="16866727"/>
    <n v="0.16866727000000004"/>
    <s v="&gt;150 minutes"/>
    <n v="0.16866727000000001"/>
    <x v="2"/>
    <n v="0"/>
  </r>
  <r>
    <s v="The Wolfman"/>
    <x v="138"/>
    <x v="421"/>
    <n v="12000"/>
    <n v="13071"/>
    <n v="394"/>
    <n v="0"/>
    <x v="16"/>
    <n v="357"/>
    <n v="119"/>
    <n v="61937495"/>
    <n v="150000000"/>
    <x v="1397"/>
    <s v="Color"/>
    <x v="1"/>
    <s v="English"/>
    <x v="1"/>
    <x v="0"/>
    <s v="English"/>
    <n v="-88062505"/>
    <n v="-0.58708336666666661"/>
    <s v="111-130 minutes"/>
    <n v="-0.58708336666666672"/>
    <x v="2"/>
    <n v="0"/>
  </r>
  <r>
    <s v="The Wolverine"/>
    <x v="391"/>
    <x v="35"/>
    <n v="20000"/>
    <n v="23755"/>
    <n v="446"/>
    <n v="68000"/>
    <x v="12"/>
    <n v="440"/>
    <n v="138"/>
    <n v="132550960"/>
    <n v="120000000"/>
    <x v="2818"/>
    <s v="Color"/>
    <x v="5"/>
    <s v="English"/>
    <x v="1"/>
    <x v="1"/>
    <s v="English"/>
    <n v="12550960"/>
    <n v="0.10459133333333326"/>
    <s v="131-150 minutes"/>
    <n v="0.10459133333333333"/>
    <x v="2"/>
    <n v="0"/>
  </r>
  <r>
    <s v="The Woman Chaser"/>
    <x v="1407"/>
    <x v="1638"/>
    <n v="142"/>
    <n v="168"/>
    <n v="14"/>
    <n v="73"/>
    <x v="40"/>
    <n v="18"/>
    <n v="88"/>
    <n v="110720"/>
    <n v="1200000"/>
    <x v="2819"/>
    <s v="Black and White"/>
    <x v="2"/>
    <s v="English"/>
    <x v="1"/>
    <x v="8"/>
    <s v="English"/>
    <n v="-1089280"/>
    <n v="-0.90773333333333328"/>
    <s v="&lt;90 minutes"/>
    <n v="-0.90773333333333328"/>
    <x v="0"/>
    <n v="0"/>
  </r>
  <r>
    <s v="The Woman in Black"/>
    <x v="690"/>
    <x v="1639"/>
    <n v="11000"/>
    <n v="11946"/>
    <n v="43"/>
    <n v="29000"/>
    <x v="4"/>
    <n v="462"/>
    <n v="95"/>
    <n v="54322273"/>
    <n v="17000000"/>
    <x v="259"/>
    <s v="Color"/>
    <x v="1"/>
    <s v="English"/>
    <x v="4"/>
    <x v="1"/>
    <s v="English"/>
    <n v="37322273"/>
    <n v="2.1954278235294118"/>
    <s v="90-110 minutes"/>
    <n v="2.1954278235294118"/>
    <x v="1"/>
    <n v="1"/>
  </r>
  <r>
    <s v="The Women"/>
    <x v="79"/>
    <x v="1640"/>
    <n v="851"/>
    <n v="3485"/>
    <n v="15"/>
    <n v="0"/>
    <x v="38"/>
    <n v="124"/>
    <n v="114"/>
    <n v="26896744"/>
    <n v="16500000"/>
    <x v="2820"/>
    <s v="Color"/>
    <x v="2"/>
    <s v="English"/>
    <x v="1"/>
    <x v="1"/>
    <s v="English"/>
    <n v="10396744"/>
    <n v="0.63010569696969698"/>
    <s v="111-130 minutes"/>
    <n v="0.63010569696969698"/>
    <x v="1"/>
    <n v="1"/>
  </r>
  <r>
    <s v="The Wood"/>
    <x v="125"/>
    <x v="400"/>
    <n v="865"/>
    <n v="2724"/>
    <n v="44"/>
    <n v="990"/>
    <x v="31"/>
    <n v="18"/>
    <n v="106"/>
    <n v="25047631"/>
    <n v="6000000"/>
    <x v="2777"/>
    <s v="Color"/>
    <x v="2"/>
    <s v="English"/>
    <x v="1"/>
    <x v="0"/>
    <s v="English"/>
    <n v="19047631"/>
    <n v="3.1746051666666668"/>
    <s v="90-110 minutes"/>
    <n v="3.1746051666666668"/>
    <x v="0"/>
    <n v="1"/>
  </r>
  <r>
    <s v="The Words"/>
    <x v="231"/>
    <x v="1641"/>
    <n v="24000"/>
    <n v="51355"/>
    <n v="49"/>
    <n v="21000"/>
    <x v="19"/>
    <n v="216"/>
    <n v="102"/>
    <n v="11434867"/>
    <n v="6000000"/>
    <x v="2821"/>
    <s v="Color"/>
    <x v="1"/>
    <s v="English"/>
    <x v="1"/>
    <x v="1"/>
    <s v="English"/>
    <n v="5434867"/>
    <n v="0.90581116666666661"/>
    <s v="90-110 minutes"/>
    <n v="0.90581116666666661"/>
    <x v="0"/>
    <n v="1"/>
  </r>
  <r>
    <s v="The Work and the Glory"/>
    <x v="1408"/>
    <x v="1642"/>
    <n v="373"/>
    <n v="1233"/>
    <n v="0"/>
    <n v="31"/>
    <x v="31"/>
    <n v="6"/>
    <n v="118"/>
    <n v="3347439"/>
    <n v="7500000"/>
    <x v="469"/>
    <s v="Color"/>
    <x v="1"/>
    <s v="English"/>
    <x v="1"/>
    <x v="3"/>
    <s v="English"/>
    <n v="-4152561"/>
    <n v="-0.55367480000000002"/>
    <s v="111-130 minutes"/>
    <n v="-0.55367480000000002"/>
    <x v="0"/>
    <n v="0"/>
  </r>
  <r>
    <s v="The Work and the Glory II: American Zion"/>
    <x v="1409"/>
    <x v="1643"/>
    <n v="1000"/>
    <n v="1942"/>
    <n v="0"/>
    <n v="19"/>
    <x v="0"/>
    <n v="4"/>
    <n v="100"/>
    <n v="2024854"/>
    <n v="6500000"/>
    <x v="2822"/>
    <s v="Color"/>
    <x v="1"/>
    <s v="English"/>
    <x v="1"/>
    <x v="1"/>
    <s v="English"/>
    <n v="-4475146"/>
    <n v="-0.68848399999999998"/>
    <s v="90-110 minutes"/>
    <n v="-0.68848399999999998"/>
    <x v="0"/>
    <n v="0"/>
  </r>
  <r>
    <s v="The World Is Not Enough"/>
    <x v="1410"/>
    <x v="456"/>
    <n v="766"/>
    <n v="2037"/>
    <n v="150"/>
    <n v="2000"/>
    <x v="4"/>
    <n v="197"/>
    <n v="128"/>
    <n v="126930660"/>
    <n v="135000000"/>
    <x v="330"/>
    <s v="Color"/>
    <x v="5"/>
    <s v="English"/>
    <x v="4"/>
    <x v="1"/>
    <s v="English"/>
    <n v="-8069340"/>
    <n v="-5.9772888888888875E-2"/>
    <s v="111-130 minutes"/>
    <n v="-5.9772888888888889E-2"/>
    <x v="2"/>
    <n v="0"/>
  </r>
  <r>
    <s v="The World's End"/>
    <x v="1012"/>
    <x v="846"/>
    <n v="177"/>
    <n v="278"/>
    <n v="1000"/>
    <n v="49000"/>
    <x v="20"/>
    <n v="427"/>
    <n v="109"/>
    <n v="26003149"/>
    <n v="20000000"/>
    <x v="580"/>
    <s v="Color"/>
    <x v="5"/>
    <s v="English"/>
    <x v="4"/>
    <x v="0"/>
    <s v="English"/>
    <n v="6003149"/>
    <n v="0.30015744999999994"/>
    <s v="90-110 minutes"/>
    <n v="0.30015744999999999"/>
    <x v="1"/>
    <n v="0"/>
  </r>
  <r>
    <s v="The World's Fastest Indian"/>
    <x v="138"/>
    <x v="543"/>
    <n v="12000"/>
    <n v="12574"/>
    <n v="79"/>
    <n v="11000"/>
    <x v="25"/>
    <n v="126"/>
    <n v="127"/>
    <n v="5128124"/>
    <n v="25000000"/>
    <x v="2453"/>
    <s v="Color"/>
    <x v="6"/>
    <s v="English"/>
    <x v="16"/>
    <x v="1"/>
    <s v="English"/>
    <n v="-19871876"/>
    <n v="-0.79487503999999998"/>
    <s v="111-130 minutes"/>
    <n v="-0.79487503999999998"/>
    <x v="1"/>
    <n v="0"/>
  </r>
  <r>
    <s v="The Wraith"/>
    <x v="729"/>
    <x v="1644"/>
    <n v="1000"/>
    <n v="2319"/>
    <n v="28"/>
    <n v="0"/>
    <x v="11"/>
    <n v="70"/>
    <n v="93"/>
    <n v="3500000"/>
    <n v="2700000"/>
    <x v="2823"/>
    <s v="Color"/>
    <x v="5"/>
    <s v="English"/>
    <x v="1"/>
    <x v="0"/>
    <s v="English"/>
    <n v="800000"/>
    <n v="0.29629629629629628"/>
    <s v="90-110 minutes"/>
    <n v="0.29629629629629628"/>
    <x v="0"/>
    <n v="0"/>
  </r>
  <r>
    <s v="The Wrestler"/>
    <x v="1014"/>
    <x v="332"/>
    <n v="1000"/>
    <n v="1582"/>
    <n v="0"/>
    <n v="10000"/>
    <x v="25"/>
    <n v="391"/>
    <n v="109"/>
    <n v="26236603"/>
    <n v="6000000"/>
    <x v="2824"/>
    <s v="Color"/>
    <x v="1"/>
    <s v="English"/>
    <x v="1"/>
    <x v="0"/>
    <s v="English"/>
    <n v="20236603"/>
    <n v="3.3727671666666668"/>
    <s v="90-110 minutes"/>
    <n v="3.3727671666666668"/>
    <x v="0"/>
    <n v="1"/>
  </r>
  <r>
    <s v="The X Files"/>
    <x v="56"/>
    <x v="138"/>
    <n v="940"/>
    <n v="4230"/>
    <n v="38"/>
    <n v="0"/>
    <x v="20"/>
    <n v="142"/>
    <n v="121"/>
    <n v="83892374"/>
    <n v="66000000"/>
    <x v="2825"/>
    <s v="Color"/>
    <x v="1"/>
    <s v="English"/>
    <x v="1"/>
    <x v="1"/>
    <s v="English"/>
    <n v="17892374"/>
    <n v="0.27109657575757584"/>
    <s v="111-130 minutes"/>
    <n v="0.27109657575757573"/>
    <x v="2"/>
    <n v="0"/>
  </r>
  <r>
    <s v="The X Files: I Want to Believe"/>
    <x v="1411"/>
    <x v="1645"/>
    <n v="826"/>
    <n v="2351"/>
    <n v="251"/>
    <n v="0"/>
    <x v="11"/>
    <n v="270"/>
    <n v="108"/>
    <n v="20981633"/>
    <n v="30000000"/>
    <x v="2826"/>
    <s v="Color"/>
    <x v="1"/>
    <s v="English"/>
    <x v="1"/>
    <x v="1"/>
    <s v="English"/>
    <n v="-9018367"/>
    <n v="-0.30061223333333331"/>
    <s v="90-110 minutes"/>
    <n v="-0.30061223333333331"/>
    <x v="1"/>
    <n v="0"/>
  </r>
  <r>
    <s v="The Yards"/>
    <x v="108"/>
    <x v="1505"/>
    <n v="9000"/>
    <n v="11433"/>
    <n v="115"/>
    <n v="401"/>
    <x v="4"/>
    <n v="93"/>
    <n v="115"/>
    <n v="882710"/>
    <n v="24000000"/>
    <x v="284"/>
    <s v="Color"/>
    <x v="4"/>
    <s v="English"/>
    <x v="1"/>
    <x v="0"/>
    <s v="English"/>
    <n v="-23117290"/>
    <n v="-0.96322041666666669"/>
    <s v="111-130 minutes"/>
    <n v="-0.96322041666666669"/>
    <x v="1"/>
    <n v="0"/>
  </r>
  <r>
    <s v="The Yellow Handkerchief"/>
    <x v="376"/>
    <x v="1646"/>
    <n v="17000"/>
    <n v="30978"/>
    <n v="4"/>
    <n v="1000"/>
    <x v="9"/>
    <n v="60"/>
    <n v="102"/>
    <n v="317040"/>
    <n v="15500000"/>
    <x v="2827"/>
    <s v="Color"/>
    <x v="1"/>
    <s v="English"/>
    <x v="1"/>
    <x v="1"/>
    <s v="English"/>
    <n v="-15182960"/>
    <n v="-0.97954580645161293"/>
    <s v="90-110 minutes"/>
    <n v="-0.97954580645161293"/>
    <x v="1"/>
    <n v="0"/>
  </r>
  <r>
    <s v="The Young and Prodigious T.S. Spivet"/>
    <x v="426"/>
    <x v="105"/>
    <n v="716"/>
    <n v="1843"/>
    <n v="0"/>
    <n v="5000"/>
    <x v="19"/>
    <n v="122"/>
    <n v="105"/>
    <n v="99462"/>
    <n v="33000000"/>
    <x v="2828"/>
    <s v="Color"/>
    <x v="5"/>
    <s v="English"/>
    <x v="8"/>
    <x v="3"/>
    <s v="English"/>
    <n v="-32900538"/>
    <n v="-0.99698600000000004"/>
    <s v="90-110 minutes"/>
    <n v="-0.99698600000000004"/>
    <x v="1"/>
    <n v="0"/>
  </r>
  <r>
    <s v="The Young Victoria"/>
    <x v="296"/>
    <x v="538"/>
    <n v="2000"/>
    <n v="5890"/>
    <n v="212"/>
    <n v="0"/>
    <x v="40"/>
    <n v="188"/>
    <n v="100"/>
    <n v="10991381"/>
    <n v="35000000"/>
    <x v="2829"/>
    <s v="Color"/>
    <x v="6"/>
    <s v="English"/>
    <x v="4"/>
    <x v="3"/>
    <s v="English"/>
    <n v="-24008619"/>
    <n v="-0.68596054285714292"/>
    <s v="90-110 minutes"/>
    <n v="-0.68596054285714281"/>
    <x v="1"/>
    <n v="0"/>
  </r>
  <r>
    <s v="There Be Dragons"/>
    <x v="429"/>
    <x v="1599"/>
    <n v="877"/>
    <n v="3497"/>
    <n v="596"/>
    <n v="2000"/>
    <x v="11"/>
    <n v="77"/>
    <n v="102"/>
    <n v="1068392"/>
    <n v="36000000"/>
    <x v="2830"/>
    <s v="Color"/>
    <x v="6"/>
    <s v="English"/>
    <x v="0"/>
    <x v="1"/>
    <s v="English"/>
    <n v="-34931608"/>
    <n v="-0.97032244444444449"/>
    <s v="90-110 minutes"/>
    <n v="-0.97032244444444449"/>
    <x v="1"/>
    <n v="0"/>
  </r>
  <r>
    <s v="There Goes My Baby"/>
    <x v="1412"/>
    <x v="1647"/>
    <n v="665"/>
    <n v="2272"/>
    <n v="11"/>
    <n v="119"/>
    <x v="4"/>
    <n v="5"/>
    <n v="99"/>
    <n v="125169"/>
    <n v="10500000"/>
    <x v="1707"/>
    <s v="Color"/>
    <x v="2"/>
    <s v="English"/>
    <x v="1"/>
    <x v="0"/>
    <s v="English"/>
    <n v="-10374831"/>
    <n v="-0.98807914285714282"/>
    <s v="90-110 minutes"/>
    <n v="-0.98807914285714282"/>
    <x v="1"/>
    <n v="0"/>
  </r>
  <r>
    <s v="There Will Be Blood"/>
    <x v="1413"/>
    <x v="360"/>
    <n v="272"/>
    <n v="533"/>
    <n v="0"/>
    <n v="16000"/>
    <x v="6"/>
    <n v="398"/>
    <n v="158"/>
    <n v="40218903"/>
    <n v="25000000"/>
    <x v="1935"/>
    <s v="Color"/>
    <x v="1"/>
    <s v="English"/>
    <x v="1"/>
    <x v="0"/>
    <s v="English"/>
    <n v="15218903"/>
    <n v="0.60875612000000001"/>
    <s v="&gt;150 minutes"/>
    <n v="0.60875612000000001"/>
    <x v="1"/>
    <n v="1"/>
  </r>
  <r>
    <s v="There's Something About Mary"/>
    <x v="695"/>
    <x v="641"/>
    <n v="931"/>
    <n v="4664"/>
    <n v="101"/>
    <n v="0"/>
    <x v="19"/>
    <n v="171"/>
    <n v="107"/>
    <n v="176483808"/>
    <n v="23000000"/>
    <x v="1712"/>
    <s v="Color"/>
    <x v="2"/>
    <s v="English"/>
    <x v="1"/>
    <x v="0"/>
    <s v="English"/>
    <n v="153483808"/>
    <n v="6.6732090434782609"/>
    <s v="90-110 minutes"/>
    <n v="6.6732090434782609"/>
    <x v="1"/>
    <n v="1"/>
  </r>
  <r>
    <s v="They"/>
    <x v="600"/>
    <x v="1126"/>
    <n v="1000"/>
    <n v="4060"/>
    <n v="11"/>
    <n v="814"/>
    <x v="3"/>
    <n v="81"/>
    <n v="89"/>
    <n v="12693621"/>
    <n v="17000000"/>
    <x v="318"/>
    <s v="Color"/>
    <x v="0"/>
    <s v="English"/>
    <x v="1"/>
    <x v="1"/>
    <s v="English"/>
    <n v="-4306379"/>
    <n v="-0.25331641176470587"/>
    <s v="&lt;90 minutes"/>
    <n v="-0.25331641176470587"/>
    <x v="1"/>
    <n v="0"/>
  </r>
  <r>
    <s v="They Live"/>
    <x v="1414"/>
    <x v="320"/>
    <n v="355"/>
    <n v="837"/>
    <n v="0"/>
    <n v="27000"/>
    <x v="40"/>
    <n v="172"/>
    <n v="93"/>
    <n v="13008928"/>
    <n v="4000000"/>
    <x v="2831"/>
    <s v="Color"/>
    <x v="0"/>
    <s v="English"/>
    <x v="1"/>
    <x v="0"/>
    <s v="English"/>
    <n v="9008928"/>
    <n v="2.2522319999999998"/>
    <s v="90-110 minutes"/>
    <n v="2.2522319999999998"/>
    <x v="0"/>
    <n v="1"/>
  </r>
  <r>
    <s v="Things to Do in Denver When You're Dead"/>
    <x v="29"/>
    <x v="602"/>
    <n v="12000"/>
    <n v="14889"/>
    <n v="39"/>
    <n v="0"/>
    <x v="9"/>
    <n v="52"/>
    <n v="115"/>
    <n v="529766"/>
    <n v="7000000"/>
    <x v="2832"/>
    <s v="Color"/>
    <x v="4"/>
    <s v="English"/>
    <x v="1"/>
    <x v="0"/>
    <s v="English"/>
    <n v="-6470234"/>
    <n v="-0.92431914285714289"/>
    <s v="111-130 minutes"/>
    <n v="-0.92431914285714289"/>
    <x v="0"/>
    <n v="0"/>
  </r>
  <r>
    <s v="Things We Lost in the Fire"/>
    <x v="610"/>
    <x v="1648"/>
    <n v="1000"/>
    <n v="1889"/>
    <n v="369"/>
    <n v="0"/>
    <x v="2"/>
    <n v="146"/>
    <n v="118"/>
    <n v="2849142"/>
    <n v="16000000"/>
    <x v="2833"/>
    <s v="Color"/>
    <x v="1"/>
    <s v="English"/>
    <x v="1"/>
    <x v="0"/>
    <s v="English"/>
    <n v="-13150858"/>
    <n v="-0.82192862499999997"/>
    <s v="111-130 minutes"/>
    <n v="-0.82192862499999997"/>
    <x v="1"/>
    <n v="0"/>
  </r>
  <r>
    <s v="Think Like a Man"/>
    <x v="258"/>
    <x v="273"/>
    <n v="997"/>
    <n v="5165"/>
    <n v="167"/>
    <n v="0"/>
    <x v="0"/>
    <n v="77"/>
    <n v="122"/>
    <n v="91547205"/>
    <n v="12000000"/>
    <x v="838"/>
    <s v="Color"/>
    <x v="2"/>
    <s v="English"/>
    <x v="1"/>
    <x v="1"/>
    <s v="English"/>
    <n v="79547205"/>
    <n v="6.6289337499999998"/>
    <s v="111-130 minutes"/>
    <n v="6.6289337499999998"/>
    <x v="1"/>
    <n v="1"/>
  </r>
  <r>
    <s v="Think Like a Man Too"/>
    <x v="1396"/>
    <x v="273"/>
    <n v="966"/>
    <n v="4830"/>
    <n v="167"/>
    <n v="3000"/>
    <x v="34"/>
    <n v="52"/>
    <n v="106"/>
    <n v="65182182"/>
    <n v="24000000"/>
    <x v="2058"/>
    <s v="Color"/>
    <x v="2"/>
    <s v="English"/>
    <x v="1"/>
    <x v="1"/>
    <s v="English"/>
    <n v="41182182"/>
    <n v="1.71592425"/>
    <s v="90-110 minutes"/>
    <n v="1.71592425"/>
    <x v="1"/>
    <n v="1"/>
  </r>
  <r>
    <s v="Thinner"/>
    <x v="240"/>
    <x v="464"/>
    <n v="1000"/>
    <n v="2777"/>
    <n v="85"/>
    <n v="0"/>
    <x v="34"/>
    <n v="73"/>
    <n v="93"/>
    <n v="15171475"/>
    <n v="8500000"/>
    <x v="2834"/>
    <s v="Color"/>
    <x v="7"/>
    <s v="English"/>
    <x v="1"/>
    <x v="0"/>
    <s v="English"/>
    <n v="6671475"/>
    <n v="0.78487941176470599"/>
    <s v="90-110 minutes"/>
    <n v="0.78487941176470588"/>
    <x v="0"/>
    <n v="1"/>
  </r>
  <r>
    <s v="Thir13en Ghosts"/>
    <x v="459"/>
    <x v="762"/>
    <n v="1000"/>
    <n v="3023"/>
    <n v="17"/>
    <n v="0"/>
    <x v="37"/>
    <n v="149"/>
    <n v="91"/>
    <n v="41867960"/>
    <n v="20000000"/>
    <x v="2835"/>
    <s v="Color"/>
    <x v="0"/>
    <s v="English"/>
    <x v="1"/>
    <x v="0"/>
    <s v="English"/>
    <n v="21867960"/>
    <n v="1.0933980000000001"/>
    <s v="90-110 minutes"/>
    <n v="1.0933980000000001"/>
    <x v="1"/>
    <n v="1"/>
  </r>
  <r>
    <s v="Thirteen"/>
    <x v="846"/>
    <x v="1006"/>
    <n v="1000"/>
    <n v="2186"/>
    <n v="308"/>
    <n v="0"/>
    <x v="9"/>
    <n v="126"/>
    <n v="100"/>
    <n v="4599680"/>
    <n v="1500000"/>
    <x v="2836"/>
    <s v="Color"/>
    <x v="1"/>
    <s v="English"/>
    <x v="1"/>
    <x v="0"/>
    <s v="English"/>
    <n v="3099680"/>
    <n v="2.0664533333333335"/>
    <s v="90-110 minutes"/>
    <n v="2.0664533333333335"/>
    <x v="0"/>
    <n v="1"/>
  </r>
  <r>
    <s v="Thirteen Conversations About One Thing"/>
    <x v="277"/>
    <x v="1649"/>
    <n v="11000"/>
    <n v="12250"/>
    <n v="11"/>
    <n v="430"/>
    <x v="19"/>
    <n v="79"/>
    <n v="104"/>
    <n v="3287435"/>
    <n v="4500000"/>
    <x v="2251"/>
    <s v="Color"/>
    <x v="1"/>
    <s v="English"/>
    <x v="1"/>
    <x v="0"/>
    <s v="English"/>
    <n v="-1212565"/>
    <n v="-0.26945888888888891"/>
    <s v="90-110 minutes"/>
    <n v="-0.26945888888888891"/>
    <x v="0"/>
    <n v="0"/>
  </r>
  <r>
    <s v="Thirteen Days"/>
    <x v="507"/>
    <x v="543"/>
    <n v="981"/>
    <n v="1825"/>
    <n v="79"/>
    <n v="0"/>
    <x v="40"/>
    <n v="162"/>
    <n v="145"/>
    <n v="34566746"/>
    <n v="80000000"/>
    <x v="413"/>
    <s v="Color"/>
    <x v="1"/>
    <s v="English"/>
    <x v="1"/>
    <x v="1"/>
    <s v="English"/>
    <n v="-45433254"/>
    <n v="-0.56791567500000006"/>
    <s v="131-150 minutes"/>
    <n v="-0.56791567499999995"/>
    <x v="2"/>
    <n v="0"/>
  </r>
  <r>
    <s v="This Christmas"/>
    <x v="51"/>
    <x v="526"/>
    <n v="1000"/>
    <n v="6554"/>
    <n v="17"/>
    <n v="0"/>
    <x v="8"/>
    <n v="37"/>
    <n v="117"/>
    <n v="49121934"/>
    <n v="13000000"/>
    <x v="2837"/>
    <s v="Color"/>
    <x v="2"/>
    <s v="English"/>
    <x v="1"/>
    <x v="1"/>
    <s v="English"/>
    <n v="36121934"/>
    <n v="2.7786103076923077"/>
    <s v="111-130 minutes"/>
    <n v="2.7786103076923077"/>
    <x v="1"/>
    <n v="1"/>
  </r>
  <r>
    <s v="This Is 40"/>
    <x v="1415"/>
    <x v="748"/>
    <n v="529"/>
    <n v="1050"/>
    <n v="0"/>
    <n v="18000"/>
    <x v="21"/>
    <n v="285"/>
    <n v="134"/>
    <n v="67523385"/>
    <n v="35000000"/>
    <x v="2372"/>
    <s v="Color"/>
    <x v="2"/>
    <s v="English"/>
    <x v="1"/>
    <x v="0"/>
    <s v="English"/>
    <n v="32523385"/>
    <n v="0.9292395714285715"/>
    <s v="131-150 minutes"/>
    <n v="0.92923957142857139"/>
    <x v="1"/>
    <n v="1"/>
  </r>
  <r>
    <s v="This Is England"/>
    <x v="1257"/>
    <x v="551"/>
    <n v="1000"/>
    <n v="3282"/>
    <n v="222"/>
    <n v="11000"/>
    <x v="18"/>
    <n v="172"/>
    <n v="101"/>
    <n v="327919"/>
    <n v="1500000"/>
    <x v="2838"/>
    <s v="Color"/>
    <x v="4"/>
    <s v="English"/>
    <x v="4"/>
    <x v="5"/>
    <s v="English"/>
    <n v="-1172081"/>
    <n v="-0.78138733333333332"/>
    <s v="90-110 minutes"/>
    <n v="-0.78138733333333332"/>
    <x v="0"/>
    <n v="0"/>
  </r>
  <r>
    <s v="This Is It"/>
    <x v="1416"/>
    <x v="825"/>
    <n v="433"/>
    <n v="679"/>
    <n v="197"/>
    <n v="0"/>
    <x v="40"/>
    <n v="136"/>
    <n v="111"/>
    <n v="71844424"/>
    <n v="60000000"/>
    <x v="2839"/>
    <s v="Color"/>
    <x v="8"/>
    <s v="English"/>
    <x v="1"/>
    <x v="3"/>
    <s v="English"/>
    <n v="11844424"/>
    <n v="0.19740706666666674"/>
    <s v="111-130 minutes"/>
    <n v="0.19740706666666666"/>
    <x v="2"/>
    <n v="0"/>
  </r>
  <r>
    <s v="This Is the End"/>
    <x v="26"/>
    <x v="1509"/>
    <n v="17000"/>
    <n v="38751"/>
    <n v="133"/>
    <n v="97000"/>
    <x v="12"/>
    <n v="418"/>
    <n v="107"/>
    <n v="101470202"/>
    <n v="32000000"/>
    <x v="2840"/>
    <s v="Color"/>
    <x v="2"/>
    <s v="English"/>
    <x v="1"/>
    <x v="0"/>
    <s v="English"/>
    <n v="69470202"/>
    <n v="2.1709438125"/>
    <s v="90-110 minutes"/>
    <n v="2.1709438125"/>
    <x v="1"/>
    <n v="1"/>
  </r>
  <r>
    <s v="This Is Where I Leave You"/>
    <x v="123"/>
    <x v="315"/>
    <n v="2000"/>
    <n v="4662"/>
    <n v="189"/>
    <n v="14000"/>
    <x v="0"/>
    <n v="156"/>
    <n v="103"/>
    <n v="34290142"/>
    <n v="19800000"/>
    <x v="2841"/>
    <s v="Color"/>
    <x v="2"/>
    <s v="English"/>
    <x v="1"/>
    <x v="0"/>
    <s v="English"/>
    <n v="14490142"/>
    <n v="0.73182535353535361"/>
    <s v="90-110 minutes"/>
    <n v="0.7318253535353535"/>
    <x v="1"/>
    <n v="1"/>
  </r>
  <r>
    <s v="This Means War"/>
    <x v="402"/>
    <x v="31"/>
    <n v="27000"/>
    <n v="29808"/>
    <n v="368"/>
    <n v="18000"/>
    <x v="26"/>
    <n v="241"/>
    <n v="103"/>
    <n v="54758461"/>
    <n v="65000000"/>
    <x v="2842"/>
    <s v="Color"/>
    <x v="5"/>
    <s v="English"/>
    <x v="1"/>
    <x v="1"/>
    <s v="English"/>
    <n v="-10241539"/>
    <n v="-0.15756213846153844"/>
    <s v="90-110 minutes"/>
    <n v="-0.15756213846153846"/>
    <x v="2"/>
    <n v="0"/>
  </r>
  <r>
    <s v="Thomas and the Magic Railroad"/>
    <x v="99"/>
    <x v="1650"/>
    <n v="1000"/>
    <n v="2429"/>
    <n v="2"/>
    <n v="663"/>
    <x v="49"/>
    <n v="47"/>
    <n v="85"/>
    <n v="15911333"/>
    <n v="19000000"/>
    <x v="2296"/>
    <s v="Color"/>
    <x v="3"/>
    <s v="English"/>
    <x v="4"/>
    <x v="2"/>
    <s v="English"/>
    <n v="-3088667"/>
    <n v="-0.16256142105263161"/>
    <s v="&lt;90 minutes"/>
    <n v="-0.16256142105263158"/>
    <x v="1"/>
    <n v="0"/>
  </r>
  <r>
    <s v="Thor"/>
    <x v="92"/>
    <x v="472"/>
    <n v="26000"/>
    <n v="60059"/>
    <n v="0"/>
    <n v="63000"/>
    <x v="20"/>
    <n v="516"/>
    <n v="115"/>
    <n v="181015141"/>
    <n v="150000000"/>
    <x v="2843"/>
    <s v="Color"/>
    <x v="5"/>
    <s v="English"/>
    <x v="1"/>
    <x v="1"/>
    <s v="English"/>
    <n v="31015141"/>
    <n v="0.2067676066666666"/>
    <s v="111-130 minutes"/>
    <n v="0.20676760666666666"/>
    <x v="2"/>
    <n v="0"/>
  </r>
  <r>
    <s v="Thor: The Dark World"/>
    <x v="92"/>
    <x v="1388"/>
    <n v="26000"/>
    <n v="59803"/>
    <n v="230"/>
    <n v="63000"/>
    <x v="19"/>
    <n v="486"/>
    <n v="112"/>
    <n v="206360018"/>
    <n v="170000000"/>
    <x v="2125"/>
    <s v="Color"/>
    <x v="5"/>
    <s v="English"/>
    <x v="1"/>
    <x v="1"/>
    <s v="English"/>
    <n v="36360018"/>
    <n v="0.21388245882352952"/>
    <s v="111-130 minutes"/>
    <n v="0.21388245882352941"/>
    <x v="2"/>
    <n v="0"/>
  </r>
  <r>
    <s v="Thr3e"/>
    <x v="894"/>
    <x v="1651"/>
    <n v="973"/>
    <n v="2306"/>
    <n v="9"/>
    <n v="250"/>
    <x v="17"/>
    <n v="25"/>
    <n v="101"/>
    <n v="978908"/>
    <n v="2400000"/>
    <x v="2844"/>
    <s v="Color"/>
    <x v="1"/>
    <s v="English"/>
    <x v="44"/>
    <x v="1"/>
    <s v="English"/>
    <n v="-1421092"/>
    <n v="-0.59212166666666666"/>
    <s v="90-110 minutes"/>
    <n v="-0.59212166666666666"/>
    <x v="0"/>
    <n v="0"/>
  </r>
  <r>
    <s v="Three Burials"/>
    <x v="1417"/>
    <x v="1498"/>
    <n v="572"/>
    <n v="1627"/>
    <n v="0"/>
    <n v="0"/>
    <x v="1"/>
    <n v="172"/>
    <n v="107"/>
    <n v="5023275"/>
    <n v="15000000"/>
    <x v="2845"/>
    <s v="Color"/>
    <x v="3"/>
    <s v="English"/>
    <x v="8"/>
    <x v="0"/>
    <s v="English"/>
    <n v="-9976725"/>
    <n v="-0.66511500000000001"/>
    <s v="90-110 minutes"/>
    <n v="-0.66511500000000001"/>
    <x v="1"/>
    <n v="0"/>
  </r>
  <r>
    <s v="Three Kings"/>
    <x v="28"/>
    <x v="179"/>
    <n v="2000"/>
    <n v="3743"/>
    <n v="737"/>
    <n v="3000"/>
    <x v="19"/>
    <n v="150"/>
    <n v="114"/>
    <n v="60652036"/>
    <n v="48000000"/>
    <x v="2846"/>
    <s v="Color"/>
    <x v="5"/>
    <s v="English"/>
    <x v="1"/>
    <x v="0"/>
    <s v="English"/>
    <n v="12652036"/>
    <n v="0.26358408333333339"/>
    <s v="111-130 minutes"/>
    <n v="0.26358408333333333"/>
    <x v="1"/>
    <n v="0"/>
  </r>
  <r>
    <s v="Three to Tango"/>
    <x v="12"/>
    <x v="1652"/>
    <n v="2000"/>
    <n v="4843"/>
    <n v="4"/>
    <n v="311"/>
    <x v="8"/>
    <n v="81"/>
    <n v="98"/>
    <n v="10544143"/>
    <n v="20000000"/>
    <x v="2847"/>
    <s v="Color"/>
    <x v="2"/>
    <s v="English"/>
    <x v="12"/>
    <x v="1"/>
    <s v="English"/>
    <n v="-9455857"/>
    <n v="-0.47279285000000004"/>
    <s v="90-110 minutes"/>
    <n v="-0.47279284999999999"/>
    <x v="1"/>
    <n v="0"/>
  </r>
  <r>
    <s v="Thumbsucker"/>
    <x v="649"/>
    <x v="297"/>
    <n v="730"/>
    <n v="1208"/>
    <n v="101"/>
    <n v="708"/>
    <x v="0"/>
    <n v="114"/>
    <n v="96"/>
    <n v="1325073"/>
    <n v="4000000"/>
    <x v="2848"/>
    <s v="Color"/>
    <x v="2"/>
    <s v="English"/>
    <x v="1"/>
    <x v="0"/>
    <s v="English"/>
    <n v="-2674927"/>
    <n v="-0.66873175000000007"/>
    <s v="90-110 minutes"/>
    <n v="-0.66873174999999996"/>
    <x v="0"/>
    <n v="0"/>
  </r>
  <r>
    <s v="Thunder and the House of Magic"/>
    <x v="1418"/>
    <x v="1653"/>
    <n v="324"/>
    <n v="369"/>
    <n v="0"/>
    <n v="0"/>
    <x v="26"/>
    <n v="60"/>
    <n v="85"/>
    <n v="4091"/>
    <n v="34000000"/>
    <x v="1636"/>
    <s v="Color"/>
    <x v="3"/>
    <s v="English"/>
    <x v="41"/>
    <x v="8"/>
    <s v="English"/>
    <n v="-33995909"/>
    <n v="-0.99987967647058829"/>
    <s v="&lt;90 minutes"/>
    <n v="-0.99987967647058829"/>
    <x v="1"/>
    <n v="0"/>
  </r>
  <r>
    <s v="Thunderball"/>
    <x v="493"/>
    <x v="614"/>
    <n v="244"/>
    <n v="1164"/>
    <n v="92"/>
    <n v="0"/>
    <x v="20"/>
    <n v="129"/>
    <n v="130"/>
    <n v="63600000"/>
    <n v="9000000"/>
    <x v="2849"/>
    <s v="Color"/>
    <x v="5"/>
    <s v="English"/>
    <x v="4"/>
    <x v="6"/>
    <s v="English"/>
    <n v="54600000"/>
    <n v="6.0666666666666664"/>
    <s v="111-130 minutes"/>
    <n v="6.0666666666666664"/>
    <x v="1"/>
    <n v="1"/>
  </r>
  <r>
    <s v="Thunderbirds"/>
    <x v="1419"/>
    <x v="483"/>
    <n v="956"/>
    <n v="2260"/>
    <n v="906"/>
    <n v="437"/>
    <x v="36"/>
    <n v="76"/>
    <n v="95"/>
    <n v="6768055"/>
    <n v="57000000"/>
    <x v="2850"/>
    <s v="Color"/>
    <x v="5"/>
    <s v="English"/>
    <x v="4"/>
    <x v="3"/>
    <s v="English"/>
    <n v="-50231945"/>
    <n v="-0.88126219298245612"/>
    <s v="90-110 minutes"/>
    <n v="-0.88126219298245612"/>
    <x v="2"/>
    <n v="0"/>
  </r>
  <r>
    <s v="Tim and Eric's Billion Dollar Movie"/>
    <x v="1420"/>
    <x v="1654"/>
    <n v="536"/>
    <n v="1467"/>
    <n v="78"/>
    <n v="0"/>
    <x v="13"/>
    <n v="82"/>
    <n v="93"/>
    <n v="200803"/>
    <n v="3000000"/>
    <x v="2851"/>
    <s v="Color"/>
    <x v="2"/>
    <s v="English"/>
    <x v="1"/>
    <x v="0"/>
    <s v="English"/>
    <n v="-2799197"/>
    <n v="-0.93306566666666668"/>
    <s v="90-110 minutes"/>
    <n v="-0.93306566666666668"/>
    <x v="0"/>
    <n v="0"/>
  </r>
  <r>
    <s v="Time Bandits"/>
    <x v="1421"/>
    <x v="375"/>
    <n v="629"/>
    <n v="2730"/>
    <n v="0"/>
    <n v="0"/>
    <x v="20"/>
    <n v="139"/>
    <n v="103"/>
    <n v="42365600"/>
    <n v="5000000"/>
    <x v="2852"/>
    <s v="Color"/>
    <x v="3"/>
    <s v="English"/>
    <x v="4"/>
    <x v="3"/>
    <s v="English"/>
    <n v="37365600"/>
    <n v="7.4731199999999998"/>
    <s v="90-110 minutes"/>
    <n v="7.4731199999999998"/>
    <x v="0"/>
    <n v="1"/>
  </r>
  <r>
    <s v="Time Changer"/>
    <x v="1422"/>
    <x v="1655"/>
    <n v="284"/>
    <n v="1185"/>
    <n v="14"/>
    <n v="409"/>
    <x v="5"/>
    <n v="16"/>
    <n v="95"/>
    <n v="15278"/>
    <n v="825000"/>
    <x v="2853"/>
    <s v="Color"/>
    <x v="1"/>
    <s v="English"/>
    <x v="1"/>
    <x v="3"/>
    <s v="English"/>
    <n v="-809722"/>
    <n v="-0.98148121212121209"/>
    <s v="90-110 minutes"/>
    <n v="-0.98148121212121209"/>
    <x v="0"/>
    <n v="0"/>
  </r>
  <r>
    <s v="Time to Choose"/>
    <x v="1423"/>
    <x v="1119"/>
    <n v="21"/>
    <n v="24"/>
    <n v="117"/>
    <n v="121"/>
    <x v="20"/>
    <n v="6"/>
    <n v="100"/>
    <n v="29233"/>
    <n v="3500000"/>
    <x v="2854"/>
    <s v="Color"/>
    <x v="8"/>
    <s v="English"/>
    <x v="1"/>
    <x v="8"/>
    <s v="English"/>
    <n v="-3470767"/>
    <n v="-0.9916477142857143"/>
    <s v="90-110 minutes"/>
    <n v="-0.9916477142857143"/>
    <x v="0"/>
    <n v="0"/>
  </r>
  <r>
    <s v="Timecop"/>
    <x v="1424"/>
    <x v="101"/>
    <n v="664"/>
    <n v="2010"/>
    <n v="0"/>
    <n v="0"/>
    <x v="16"/>
    <n v="62"/>
    <n v="99"/>
    <n v="44450000"/>
    <n v="27000000"/>
    <x v="2855"/>
    <s v="Color"/>
    <x v="5"/>
    <s v="English"/>
    <x v="14"/>
    <x v="0"/>
    <s v="English"/>
    <n v="17450000"/>
    <n v="0.64629629629629637"/>
    <s v="90-110 minutes"/>
    <n v="0.64629629629629626"/>
    <x v="1"/>
    <n v="1"/>
  </r>
  <r>
    <s v="Timecrimes"/>
    <x v="1425"/>
    <x v="1656"/>
    <n v="123"/>
    <n v="239"/>
    <n v="76"/>
    <n v="0"/>
    <x v="2"/>
    <n v="173"/>
    <n v="66"/>
    <n v="38108"/>
    <n v="2600000"/>
    <x v="2856"/>
    <s v="Color"/>
    <x v="0"/>
    <s v="Spanish"/>
    <x v="0"/>
    <x v="0"/>
    <s v="Other language"/>
    <n v="-2561892"/>
    <n v="-0.98534307692307688"/>
    <s v="&lt;90 minutes"/>
    <n v="-0.98534307692307688"/>
    <x v="0"/>
    <n v="0"/>
  </r>
  <r>
    <s v="Timeline"/>
    <x v="14"/>
    <x v="11"/>
    <n v="23000"/>
    <n v="43887"/>
    <n v="503"/>
    <n v="0"/>
    <x v="5"/>
    <n v="123"/>
    <n v="116"/>
    <n v="19480739"/>
    <n v="80000000"/>
    <x v="1222"/>
    <s v="Color"/>
    <x v="5"/>
    <s v="English"/>
    <x v="1"/>
    <x v="1"/>
    <s v="English"/>
    <n v="-60519261"/>
    <n v="-0.75649076250000002"/>
    <s v="111-130 minutes"/>
    <n v="-0.75649076250000002"/>
    <x v="2"/>
    <n v="0"/>
  </r>
  <r>
    <s v="Tin Cup"/>
    <x v="356"/>
    <x v="544"/>
    <n v="982"/>
    <n v="3648"/>
    <n v="41"/>
    <n v="1000"/>
    <x v="26"/>
    <n v="48"/>
    <n v="135"/>
    <n v="53854588"/>
    <n v="45000000"/>
    <x v="2857"/>
    <s v="Color"/>
    <x v="2"/>
    <s v="English"/>
    <x v="1"/>
    <x v="0"/>
    <s v="English"/>
    <n v="8854588"/>
    <n v="0.19676862222222224"/>
    <s v="131-150 minutes"/>
    <n v="0.19676862222222222"/>
    <x v="1"/>
    <n v="0"/>
  </r>
  <r>
    <s v="Tinker Tailor Soldier Spy"/>
    <x v="226"/>
    <x v="1657"/>
    <n v="19000"/>
    <n v="46241"/>
    <n v="140"/>
    <n v="24000"/>
    <x v="19"/>
    <n v="466"/>
    <n v="127"/>
    <n v="24104113"/>
    <n v="20000000"/>
    <x v="2143"/>
    <s v="Color"/>
    <x v="1"/>
    <s v="English"/>
    <x v="8"/>
    <x v="0"/>
    <s v="English"/>
    <n v="4104113"/>
    <n v="0.20520564999999991"/>
    <s v="111-130 minutes"/>
    <n v="0.20520564999999999"/>
    <x v="1"/>
    <n v="0"/>
  </r>
  <r>
    <s v="Tiny Furniture"/>
    <x v="1295"/>
    <x v="1658"/>
    <n v="969"/>
    <n v="2530"/>
    <n v="969"/>
    <n v="0"/>
    <x v="26"/>
    <n v="113"/>
    <n v="98"/>
    <n v="389804"/>
    <n v="65000"/>
    <x v="2858"/>
    <s v="Color"/>
    <x v="2"/>
    <s v="English"/>
    <x v="1"/>
    <x v="4"/>
    <s v="English"/>
    <n v="324804"/>
    <n v="4.9969846153846156"/>
    <s v="90-110 minutes"/>
    <n v="4.9969846153846156"/>
    <x v="0"/>
    <n v="1"/>
  </r>
  <r>
    <s v="Titan A.E."/>
    <x v="153"/>
    <x v="200"/>
    <n v="13000"/>
    <n v="15857"/>
    <n v="383"/>
    <n v="0"/>
    <x v="0"/>
    <n v="131"/>
    <n v="94"/>
    <n v="22751979"/>
    <n v="75000000"/>
    <x v="681"/>
    <s v="Color"/>
    <x v="5"/>
    <s v="English"/>
    <x v="1"/>
    <x v="3"/>
    <s v="English"/>
    <n v="-52248021"/>
    <n v="-0.69664028"/>
    <s v="90-110 minutes"/>
    <n v="-0.69664028"/>
    <x v="2"/>
    <n v="0"/>
  </r>
  <r>
    <s v="Titanic"/>
    <x v="308"/>
    <x v="153"/>
    <n v="29000"/>
    <n v="45223"/>
    <n v="0"/>
    <n v="26000"/>
    <x v="18"/>
    <n v="315"/>
    <n v="194"/>
    <n v="658672302"/>
    <n v="200000000"/>
    <x v="2859"/>
    <s v="Color"/>
    <x v="1"/>
    <s v="English"/>
    <x v="1"/>
    <x v="1"/>
    <s v="English"/>
    <n v="458672302"/>
    <n v="2.29336151"/>
    <s v="&gt;150 minutes"/>
    <n v="2.29336151"/>
    <x v="2"/>
    <n v="1"/>
  </r>
  <r>
    <s v="TMNT"/>
    <x v="370"/>
    <x v="645"/>
    <n v="11000"/>
    <n v="16571"/>
    <n v="14"/>
    <n v="0"/>
    <x v="26"/>
    <n v="191"/>
    <n v="87"/>
    <n v="54132596"/>
    <n v="34000000"/>
    <x v="2860"/>
    <s v="Color"/>
    <x v="5"/>
    <s v="English"/>
    <x v="5"/>
    <x v="3"/>
    <s v="English"/>
    <n v="20132596"/>
    <n v="0.59213517647058822"/>
    <s v="&lt;90 minutes"/>
    <n v="0.59213517647058822"/>
    <x v="1"/>
    <n v="1"/>
  </r>
  <r>
    <s v="To Die For"/>
    <x v="1031"/>
    <x v="704"/>
    <n v="1000"/>
    <n v="3598"/>
    <n v="835"/>
    <n v="1000"/>
    <x v="9"/>
    <n v="59"/>
    <n v="106"/>
    <n v="21200000"/>
    <n v="20000000"/>
    <x v="2861"/>
    <s v="Color"/>
    <x v="2"/>
    <s v="English"/>
    <x v="1"/>
    <x v="0"/>
    <s v="English"/>
    <n v="1200000"/>
    <n v="6.0000000000000053E-2"/>
    <s v="90-110 minutes"/>
    <n v="0.06"/>
    <x v="1"/>
    <n v="0"/>
  </r>
  <r>
    <s v="To Rome with Love"/>
    <x v="1426"/>
    <x v="209"/>
    <n v="385"/>
    <n v="1205"/>
    <n v="11000"/>
    <n v="18000"/>
    <x v="26"/>
    <n v="275"/>
    <n v="112"/>
    <n v="16684352"/>
    <n v="17000000"/>
    <x v="2862"/>
    <s v="Color"/>
    <x v="2"/>
    <s v="English"/>
    <x v="1"/>
    <x v="0"/>
    <s v="English"/>
    <n v="-315648"/>
    <n v="-1.856752941176476E-2"/>
    <s v="111-130 minutes"/>
    <n v="-1.8567529411764705E-2"/>
    <x v="1"/>
    <n v="0"/>
  </r>
  <r>
    <s v="To Save a Life"/>
    <x v="1427"/>
    <x v="1659"/>
    <n v="984"/>
    <n v="2563"/>
    <n v="3"/>
    <n v="0"/>
    <x v="19"/>
    <n v="20"/>
    <n v="120"/>
    <n v="3773863"/>
    <n v="1000000"/>
    <x v="484"/>
    <s v="Color"/>
    <x v="1"/>
    <s v="English"/>
    <x v="1"/>
    <x v="1"/>
    <s v="English"/>
    <n v="2773863"/>
    <n v="2.773863"/>
    <s v="111-130 minutes"/>
    <n v="2.773863"/>
    <x v="0"/>
    <n v="1"/>
  </r>
  <r>
    <s v="Tombstone"/>
    <x v="144"/>
    <x v="1218"/>
    <n v="2000"/>
    <n v="4453"/>
    <n v="170"/>
    <n v="11000"/>
    <x v="24"/>
    <n v="84"/>
    <n v="134"/>
    <n v="56505065"/>
    <n v="25000000"/>
    <x v="2863"/>
    <s v="Color"/>
    <x v="5"/>
    <s v="English"/>
    <x v="1"/>
    <x v="0"/>
    <s v="English"/>
    <n v="31505065"/>
    <n v="1.2602026"/>
    <s v="131-150 minutes"/>
    <n v="1.2602026"/>
    <x v="1"/>
    <n v="1"/>
  </r>
  <r>
    <s v="Tomcats"/>
    <x v="459"/>
    <x v="1660"/>
    <n v="1000"/>
    <n v="2729"/>
    <n v="5"/>
    <n v="449"/>
    <x v="13"/>
    <n v="75"/>
    <n v="95"/>
    <n v="13558739"/>
    <n v="11000000"/>
    <x v="1309"/>
    <s v="Color"/>
    <x v="2"/>
    <s v="English"/>
    <x v="1"/>
    <x v="0"/>
    <s v="English"/>
    <n v="2558739"/>
    <n v="0.23261263636363627"/>
    <s v="90-110 minutes"/>
    <n v="0.23261263636363635"/>
    <x v="1"/>
    <n v="0"/>
  </r>
  <r>
    <s v="Tomorrow Never Dies"/>
    <x v="1428"/>
    <x v="1392"/>
    <n v="811"/>
    <n v="2958"/>
    <n v="55"/>
    <n v="0"/>
    <x v="27"/>
    <n v="160"/>
    <n v="119"/>
    <n v="125332007"/>
    <n v="110000000"/>
    <x v="2864"/>
    <s v="Color"/>
    <x v="5"/>
    <s v="English"/>
    <x v="4"/>
    <x v="1"/>
    <s v="English"/>
    <n v="15332007"/>
    <n v="0.13938188181818179"/>
    <s v="111-130 minutes"/>
    <n v="0.13938188181818181"/>
    <x v="2"/>
    <n v="0"/>
  </r>
  <r>
    <s v="Tomorrowland"/>
    <x v="28"/>
    <x v="1067"/>
    <n v="2000"/>
    <n v="5046"/>
    <n v="663"/>
    <n v="37000"/>
    <x v="27"/>
    <n v="443"/>
    <n v="130"/>
    <n v="93417865"/>
    <n v="190000000"/>
    <x v="2865"/>
    <s v="Color"/>
    <x v="5"/>
    <s v="English"/>
    <x v="1"/>
    <x v="3"/>
    <s v="English"/>
    <n v="-96582135"/>
    <n v="-0.50832702631578952"/>
    <s v="111-130 minutes"/>
    <n v="-0.50832702631578952"/>
    <x v="2"/>
    <n v="0"/>
  </r>
  <r>
    <s v="Tootsie"/>
    <x v="365"/>
    <x v="1156"/>
    <n v="13000"/>
    <n v="14701"/>
    <n v="521"/>
    <n v="0"/>
    <x v="14"/>
    <n v="94"/>
    <n v="116"/>
    <n v="177200000"/>
    <n v="22000000"/>
    <x v="2866"/>
    <s v="Color"/>
    <x v="2"/>
    <s v="English"/>
    <x v="1"/>
    <x v="3"/>
    <s v="English"/>
    <n v="155200000"/>
    <n v="7.0545454545454547"/>
    <s v="111-130 minutes"/>
    <n v="7.0545454545454547"/>
    <x v="1"/>
    <n v="1"/>
  </r>
  <r>
    <s v="Top Five"/>
    <x v="521"/>
    <x v="809"/>
    <n v="3000"/>
    <n v="5592"/>
    <n v="0"/>
    <n v="0"/>
    <x v="27"/>
    <n v="161"/>
    <n v="102"/>
    <n v="25277561"/>
    <n v="12000000"/>
    <x v="2867"/>
    <s v="Color"/>
    <x v="2"/>
    <s v="English"/>
    <x v="1"/>
    <x v="0"/>
    <s v="English"/>
    <n v="13277561"/>
    <n v="1.1064634166666667"/>
    <s v="90-110 minutes"/>
    <n v="1.1064634166666667"/>
    <x v="1"/>
    <n v="1"/>
  </r>
  <r>
    <s v="Top Gun"/>
    <x v="67"/>
    <x v="307"/>
    <n v="10000"/>
    <n v="13069"/>
    <n v="12000"/>
    <n v="19000"/>
    <x v="31"/>
    <n v="173"/>
    <n v="110"/>
    <n v="176781728"/>
    <n v="15000000"/>
    <x v="2868"/>
    <s v="Color"/>
    <x v="5"/>
    <s v="English"/>
    <x v="1"/>
    <x v="3"/>
    <s v="English"/>
    <n v="161781728"/>
    <n v="10.785448533333334"/>
    <s v="90-110 minutes"/>
    <n v="10.785448533333334"/>
    <x v="1"/>
    <n v="1"/>
  </r>
  <r>
    <s v="Top Hat"/>
    <x v="45"/>
    <x v="1661"/>
    <n v="610"/>
    <n v="824"/>
    <n v="10"/>
    <n v="1000"/>
    <x v="24"/>
    <n v="66"/>
    <n v="81"/>
    <n v="3000000"/>
    <n v="609000"/>
    <x v="2869"/>
    <s v="Black and White"/>
    <x v="2"/>
    <s v="English"/>
    <x v="1"/>
    <x v="6"/>
    <s v="English"/>
    <n v="2391000"/>
    <n v="3.9261083743842367"/>
    <s v="&lt;90 minutes"/>
    <n v="3.9261083743842367"/>
    <x v="0"/>
    <n v="1"/>
  </r>
  <r>
    <s v="Top Spin"/>
    <x v="1429"/>
    <x v="1662"/>
    <n v="0"/>
    <n v="0"/>
    <n v="0"/>
    <n v="116"/>
    <x v="19"/>
    <n v="18"/>
    <n v="80"/>
    <n v="5858"/>
    <n v="150000"/>
    <x v="123"/>
    <s v="Color"/>
    <x v="8"/>
    <s v="English"/>
    <x v="1"/>
    <x v="8"/>
    <s v="English"/>
    <n v="-144142"/>
    <n v="-0.96094666666666662"/>
    <s v="&lt;90 minutes"/>
    <n v="-0.96094666666666662"/>
    <x v="0"/>
    <n v="0"/>
  </r>
  <r>
    <s v="Topsy-Turvy"/>
    <x v="200"/>
    <x v="159"/>
    <n v="1000"/>
    <n v="1690"/>
    <n v="608"/>
    <n v="608"/>
    <x v="14"/>
    <n v="103"/>
    <n v="154"/>
    <n v="6201757"/>
    <n v="10000000"/>
    <x v="2870"/>
    <s v="Color"/>
    <x v="6"/>
    <s v="English"/>
    <x v="4"/>
    <x v="0"/>
    <s v="English"/>
    <n v="-3798243"/>
    <n v="-0.3798243"/>
    <s v="&gt;150 minutes"/>
    <n v="-0.3798243"/>
    <x v="1"/>
    <n v="0"/>
  </r>
  <r>
    <s v="Tora! Tora! Tora!"/>
    <x v="540"/>
    <x v="496"/>
    <n v="469"/>
    <n v="1548"/>
    <n v="130"/>
    <n v="0"/>
    <x v="1"/>
    <n v="79"/>
    <n v="160"/>
    <n v="14500000"/>
    <n v="25000000"/>
    <x v="2871"/>
    <s v="Color"/>
    <x v="5"/>
    <s v="English"/>
    <x v="13"/>
    <x v="2"/>
    <s v="English"/>
    <n v="-10500000"/>
    <n v="-0.42000000000000004"/>
    <s v="&gt;150 minutes"/>
    <n v="-0.42"/>
    <x v="1"/>
    <n v="0"/>
  </r>
  <r>
    <s v="Torque"/>
    <x v="558"/>
    <x v="1663"/>
    <n v="1000"/>
    <n v="5039"/>
    <n v="33"/>
    <n v="0"/>
    <x v="23"/>
    <n v="86"/>
    <n v="84"/>
    <n v="21176322"/>
    <n v="40000000"/>
    <x v="2872"/>
    <s v="Color"/>
    <x v="5"/>
    <s v="English"/>
    <x v="1"/>
    <x v="1"/>
    <s v="English"/>
    <n v="-18823678"/>
    <n v="-0.47059194999999998"/>
    <s v="&lt;90 minutes"/>
    <n v="-0.47059194999999998"/>
    <x v="1"/>
    <n v="0"/>
  </r>
  <r>
    <s v="Total Recall"/>
    <x v="1430"/>
    <x v="326"/>
    <n v="605"/>
    <n v="1441"/>
    <n v="719"/>
    <n v="0"/>
    <x v="1"/>
    <n v="196"/>
    <n v="113"/>
    <n v="119412921"/>
    <n v="65000000"/>
    <x v="2873"/>
    <s v="Color"/>
    <x v="5"/>
    <s v="English"/>
    <x v="1"/>
    <x v="0"/>
    <s v="English"/>
    <n v="54412921"/>
    <n v="0.83712186153846146"/>
    <s v="111-130 minutes"/>
    <n v="0.83712186153846158"/>
    <x v="2"/>
    <n v="1"/>
  </r>
  <r>
    <s v="Tower Heist"/>
    <x v="266"/>
    <x v="129"/>
    <n v="2000"/>
    <n v="3768"/>
    <n v="420"/>
    <n v="0"/>
    <x v="21"/>
    <n v="236"/>
    <n v="104"/>
    <n v="78009155"/>
    <n v="75000000"/>
    <x v="977"/>
    <s v="Color"/>
    <x v="5"/>
    <s v="English"/>
    <x v="1"/>
    <x v="1"/>
    <s v="English"/>
    <n v="3009155"/>
    <n v="4.0122066666666623E-2"/>
    <s v="90-110 minutes"/>
    <n v="4.0122066666666664E-2"/>
    <x v="2"/>
    <n v="0"/>
  </r>
  <r>
    <s v="Town &amp; Country"/>
    <x v="1431"/>
    <x v="796"/>
    <n v="752"/>
    <n v="3133"/>
    <n v="23"/>
    <n v="53"/>
    <x v="45"/>
    <n v="62"/>
    <n v="104"/>
    <n v="6712451"/>
    <n v="90000000"/>
    <x v="2043"/>
    <s v="Color"/>
    <x v="2"/>
    <s v="English"/>
    <x v="45"/>
    <x v="0"/>
    <s v="English"/>
    <n v="-83287549"/>
    <n v="-0.92541721111111108"/>
    <s v="90-110 minutes"/>
    <n v="-0.92541721111111108"/>
    <x v="2"/>
    <n v="0"/>
  </r>
  <r>
    <s v="Toy Story"/>
    <x v="76"/>
    <x v="62"/>
    <n v="15000"/>
    <n v="19046"/>
    <n v="487"/>
    <n v="0"/>
    <x v="15"/>
    <n v="166"/>
    <n v="74"/>
    <n v="191796233"/>
    <n v="30000000"/>
    <x v="2874"/>
    <s v="Color"/>
    <x v="3"/>
    <s v="English"/>
    <x v="1"/>
    <x v="2"/>
    <s v="English"/>
    <n v="161796233"/>
    <n v="5.3932077666666665"/>
    <s v="&lt;90 minutes"/>
    <n v="5.3932077666666665"/>
    <x v="1"/>
    <n v="1"/>
  </r>
  <r>
    <s v="Toy Story 2"/>
    <x v="76"/>
    <x v="62"/>
    <n v="15000"/>
    <n v="21275"/>
    <n v="487"/>
    <n v="0"/>
    <x v="25"/>
    <n v="191"/>
    <n v="82"/>
    <n v="245823397"/>
    <n v="90000000"/>
    <x v="2875"/>
    <s v="Color"/>
    <x v="3"/>
    <s v="English"/>
    <x v="1"/>
    <x v="2"/>
    <s v="English"/>
    <n v="155823397"/>
    <n v="1.7313710777777778"/>
    <s v="&lt;90 minutes"/>
    <n v="1.7313710777777778"/>
    <x v="2"/>
    <n v="1"/>
  </r>
  <r>
    <s v="Toy Story 3"/>
    <x v="76"/>
    <x v="1664"/>
    <n v="15000"/>
    <n v="19085"/>
    <n v="125"/>
    <n v="30000"/>
    <x v="15"/>
    <n v="453"/>
    <n v="103"/>
    <n v="414984497"/>
    <n v="200000000"/>
    <x v="2876"/>
    <s v="Color"/>
    <x v="3"/>
    <s v="English"/>
    <x v="1"/>
    <x v="2"/>
    <s v="English"/>
    <n v="214984497"/>
    <n v="1.0749224850000001"/>
    <s v="90-110 minutes"/>
    <n v="1.0749224850000001"/>
    <x v="2"/>
    <n v="1"/>
  </r>
  <r>
    <s v="Trade"/>
    <x v="1432"/>
    <x v="1357"/>
    <n v="662"/>
    <n v="1952"/>
    <n v="7"/>
    <n v="0"/>
    <x v="1"/>
    <n v="69"/>
    <n v="120"/>
    <n v="214202"/>
    <n v="12000000"/>
    <x v="1472"/>
    <s v="Color"/>
    <x v="4"/>
    <s v="English"/>
    <x v="2"/>
    <x v="0"/>
    <s v="English"/>
    <n v="-11785798"/>
    <n v="-0.98214983333333339"/>
    <s v="111-130 minutes"/>
    <n v="-0.98214983333333339"/>
    <x v="1"/>
    <n v="0"/>
  </r>
  <r>
    <s v="Traffic"/>
    <x v="1433"/>
    <x v="501"/>
    <n v="599"/>
    <n v="1418"/>
    <n v="0"/>
    <n v="0"/>
    <x v="7"/>
    <n v="223"/>
    <n v="190"/>
    <n v="124107476"/>
    <n v="48000000"/>
    <x v="2877"/>
    <s v="Color"/>
    <x v="4"/>
    <s v="English"/>
    <x v="1"/>
    <x v="0"/>
    <s v="English"/>
    <n v="76107476"/>
    <n v="1.5855724166666665"/>
    <s v="&gt;150 minutes"/>
    <n v="1.5855724166666667"/>
    <x v="1"/>
    <n v="1"/>
  </r>
  <r>
    <s v="Training Day"/>
    <x v="15"/>
    <x v="396"/>
    <n v="18000"/>
    <n v="22370"/>
    <n v="845"/>
    <n v="0"/>
    <x v="18"/>
    <n v="109"/>
    <n v="122"/>
    <n v="76261036"/>
    <n v="45000000"/>
    <x v="2878"/>
    <s v="Color"/>
    <x v="4"/>
    <s v="English"/>
    <x v="1"/>
    <x v="0"/>
    <s v="English"/>
    <n v="31261036"/>
    <n v="0.69468968888888893"/>
    <s v="111-130 minutes"/>
    <n v="0.69468968888888893"/>
    <x v="1"/>
    <n v="1"/>
  </r>
  <r>
    <s v="Trainspotting"/>
    <x v="338"/>
    <x v="7"/>
    <n v="2000"/>
    <n v="3559"/>
    <n v="0"/>
    <n v="21000"/>
    <x v="29"/>
    <n v="134"/>
    <n v="94"/>
    <n v="16501785"/>
    <n v="3500000"/>
    <x v="884"/>
    <s v="Color"/>
    <x v="1"/>
    <s v="English"/>
    <x v="4"/>
    <x v="0"/>
    <s v="English"/>
    <n v="13001785"/>
    <n v="3.7147957142857146"/>
    <s v="90-110 minutes"/>
    <n v="3.7147957142857142"/>
    <x v="0"/>
    <n v="1"/>
  </r>
  <r>
    <s v="Trainwreck"/>
    <x v="1434"/>
    <x v="748"/>
    <n v="492"/>
    <n v="1450"/>
    <n v="0"/>
    <n v="25000"/>
    <x v="26"/>
    <n v="332"/>
    <n v="129"/>
    <n v="110008260"/>
    <n v="35000000"/>
    <x v="2879"/>
    <s v="Color"/>
    <x v="2"/>
    <s v="English"/>
    <x v="13"/>
    <x v="0"/>
    <s v="English"/>
    <n v="75008260"/>
    <n v="2.1430931428571429"/>
    <s v="111-130 minutes"/>
    <n v="2.1430931428571429"/>
    <x v="1"/>
    <n v="1"/>
  </r>
  <r>
    <s v="Trance"/>
    <x v="521"/>
    <x v="7"/>
    <n v="3000"/>
    <n v="5056"/>
    <n v="0"/>
    <n v="23000"/>
    <x v="20"/>
    <n v="393"/>
    <n v="101"/>
    <n v="2319187"/>
    <n v="20000000"/>
    <x v="2880"/>
    <s v="Color"/>
    <x v="4"/>
    <s v="English"/>
    <x v="4"/>
    <x v="0"/>
    <s v="English"/>
    <n v="-17680813"/>
    <n v="-0.88404064999999998"/>
    <s v="90-110 minutes"/>
    <n v="-0.88404064999999998"/>
    <x v="1"/>
    <n v="0"/>
  </r>
  <r>
    <s v="Transamerica"/>
    <x v="129"/>
    <x v="1665"/>
    <n v="2000"/>
    <n v="3192"/>
    <n v="2"/>
    <n v="0"/>
    <x v="14"/>
    <n v="169"/>
    <n v="103"/>
    <n v="9013113"/>
    <n v="1000000"/>
    <x v="2881"/>
    <s v="Color"/>
    <x v="3"/>
    <s v="English"/>
    <x v="1"/>
    <x v="0"/>
    <s v="English"/>
    <n v="8013113"/>
    <n v="8.0131130000000006"/>
    <s v="90-110 minutes"/>
    <n v="8.0131130000000006"/>
    <x v="0"/>
    <n v="1"/>
  </r>
  <r>
    <s v="Transcendence"/>
    <x v="86"/>
    <x v="1666"/>
    <n v="40000"/>
    <n v="54031"/>
    <n v="0"/>
    <n v="37000"/>
    <x v="26"/>
    <n v="355"/>
    <n v="119"/>
    <n v="23014504"/>
    <n v="100000000"/>
    <x v="2882"/>
    <s v="Color"/>
    <x v="1"/>
    <s v="English"/>
    <x v="4"/>
    <x v="1"/>
    <s v="English"/>
    <n v="-76985496"/>
    <n v="-0.76985495999999998"/>
    <s v="111-130 minutes"/>
    <n v="-0.76985495999999998"/>
    <x v="2"/>
    <n v="0"/>
  </r>
  <r>
    <s v="Transformers"/>
    <x v="1432"/>
    <x v="229"/>
    <n v="662"/>
    <n v="2333"/>
    <n v="0"/>
    <n v="8000"/>
    <x v="19"/>
    <n v="396"/>
    <n v="144"/>
    <n v="318759914"/>
    <n v="150000000"/>
    <x v="2883"/>
    <s v="Color"/>
    <x v="5"/>
    <s v="English"/>
    <x v="1"/>
    <x v="1"/>
    <s v="English"/>
    <n v="168759914"/>
    <n v="1.1250660933333334"/>
    <s v="131-150 minutes"/>
    <n v="1.1250660933333334"/>
    <x v="2"/>
    <n v="1"/>
  </r>
  <r>
    <s v="Transformers: Age of Extinction"/>
    <x v="13"/>
    <x v="229"/>
    <n v="974"/>
    <n v="3988"/>
    <n v="0"/>
    <n v="56000"/>
    <x v="34"/>
    <n v="378"/>
    <n v="165"/>
    <n v="245428137"/>
    <n v="210000000"/>
    <x v="2884"/>
    <s v="Color"/>
    <x v="5"/>
    <s v="English"/>
    <x v="1"/>
    <x v="1"/>
    <s v="English"/>
    <n v="35428137"/>
    <n v="0.16870541428571428"/>
    <s v="&gt;150 minutes"/>
    <n v="0.16870541428571428"/>
    <x v="2"/>
    <n v="0"/>
  </r>
  <r>
    <s v="Transformers: Dark of the Moon"/>
    <x v="1250"/>
    <x v="229"/>
    <n v="894"/>
    <n v="2593"/>
    <n v="0"/>
    <n v="46000"/>
    <x v="26"/>
    <n v="428"/>
    <n v="154"/>
    <n v="352358779"/>
    <n v="195000000"/>
    <x v="2885"/>
    <s v="Color"/>
    <x v="5"/>
    <s v="English"/>
    <x v="1"/>
    <x v="1"/>
    <s v="English"/>
    <n v="157358779"/>
    <n v="0.80696809743589748"/>
    <s v="&gt;150 minutes"/>
    <n v="0.80696809743589748"/>
    <x v="2"/>
    <n v="1"/>
  </r>
  <r>
    <s v="Transformers: Revenge of the Fallen"/>
    <x v="1250"/>
    <x v="229"/>
    <n v="894"/>
    <n v="3218"/>
    <n v="0"/>
    <n v="0"/>
    <x v="10"/>
    <n v="366"/>
    <n v="150"/>
    <n v="402076689"/>
    <n v="200000000"/>
    <x v="2886"/>
    <s v="Color"/>
    <x v="5"/>
    <s v="English"/>
    <x v="1"/>
    <x v="1"/>
    <s v="English"/>
    <n v="202076689"/>
    <n v="1.010383445"/>
    <s v="131-150 minutes"/>
    <n v="1.010383445"/>
    <x v="2"/>
    <n v="1"/>
  </r>
  <r>
    <s v="Transporter 2"/>
    <x v="448"/>
    <x v="479"/>
    <n v="26000"/>
    <n v="29050"/>
    <n v="255"/>
    <n v="0"/>
    <x v="26"/>
    <n v="163"/>
    <n v="87"/>
    <n v="43095600"/>
    <n v="32000000"/>
    <x v="2887"/>
    <s v="Color"/>
    <x v="5"/>
    <s v="English"/>
    <x v="8"/>
    <x v="1"/>
    <s v="English"/>
    <n v="11095600"/>
    <n v="0.34673749999999992"/>
    <s v="&lt;90 minutes"/>
    <n v="0.34673749999999998"/>
    <x v="1"/>
    <n v="0"/>
  </r>
  <r>
    <s v="Transsiberian"/>
    <x v="522"/>
    <x v="1114"/>
    <n v="918"/>
    <n v="1252"/>
    <n v="122"/>
    <n v="0"/>
    <x v="12"/>
    <n v="150"/>
    <n v="111"/>
    <n v="2203641"/>
    <n v="15000000"/>
    <x v="2888"/>
    <s v="Color"/>
    <x v="4"/>
    <s v="English"/>
    <x v="0"/>
    <x v="0"/>
    <s v="English"/>
    <n v="-12796359"/>
    <n v="-0.85309060000000003"/>
    <s v="111-130 minutes"/>
    <n v="-0.85309060000000003"/>
    <x v="1"/>
    <n v="0"/>
  </r>
  <r>
    <s v="Travelers and Magicians"/>
    <x v="1435"/>
    <x v="1667"/>
    <n v="0"/>
    <n v="0"/>
    <n v="28"/>
    <n v="353"/>
    <x v="1"/>
    <n v="44"/>
    <n v="108"/>
    <n v="505295"/>
    <n v="1800000"/>
    <x v="2889"/>
    <s v="Color"/>
    <x v="3"/>
    <s v="Dzongkha"/>
    <x v="12"/>
    <x v="8"/>
    <s v="Other language"/>
    <n v="-1294705"/>
    <n v="-0.71928055555555548"/>
    <s v="90-110 minutes"/>
    <n v="-0.71928055555555559"/>
    <x v="0"/>
    <n v="0"/>
  </r>
  <r>
    <s v="Treasure Planet"/>
    <x v="2"/>
    <x v="141"/>
    <n v="23000"/>
    <n v="26940"/>
    <n v="63"/>
    <n v="0"/>
    <x v="19"/>
    <n v="127"/>
    <n v="95"/>
    <n v="38120554"/>
    <n v="140000000"/>
    <x v="2890"/>
    <s v="Color"/>
    <x v="3"/>
    <s v="English"/>
    <x v="1"/>
    <x v="3"/>
    <s v="English"/>
    <n v="-101879446"/>
    <n v="-0.72771032857142859"/>
    <s v="90-110 minutes"/>
    <n v="-0.72771032857142859"/>
    <x v="2"/>
    <n v="0"/>
  </r>
  <r>
    <s v="Trees Lounge"/>
    <x v="29"/>
    <x v="1004"/>
    <n v="12000"/>
    <n v="14420"/>
    <n v="12000"/>
    <n v="872"/>
    <x v="2"/>
    <n v="43"/>
    <n v="95"/>
    <n v="695229"/>
    <n v="1300000"/>
    <x v="802"/>
    <s v="Color"/>
    <x v="2"/>
    <s v="English"/>
    <x v="1"/>
    <x v="0"/>
    <s v="English"/>
    <n v="-604771"/>
    <n v="-0.46520846153846152"/>
    <s v="90-110 minutes"/>
    <n v="-0.46520846153846152"/>
    <x v="0"/>
    <n v="0"/>
  </r>
  <r>
    <s v="Trekkies"/>
    <x v="1436"/>
    <x v="1668"/>
    <n v="643"/>
    <n v="2864"/>
    <n v="3"/>
    <n v="672"/>
    <x v="20"/>
    <n v="43"/>
    <n v="86"/>
    <n v="617172"/>
    <n v="375000"/>
    <x v="2891"/>
    <s v="Color"/>
    <x v="8"/>
    <s v="English"/>
    <x v="1"/>
    <x v="3"/>
    <s v="English"/>
    <n v="242172"/>
    <n v="0.64579199999999992"/>
    <s v="&lt;90 minutes"/>
    <n v="0.64579200000000003"/>
    <x v="0"/>
    <n v="1"/>
  </r>
  <r>
    <s v="Tremors"/>
    <x v="1437"/>
    <x v="1062"/>
    <n v="651"/>
    <n v="3119"/>
    <n v="31"/>
    <n v="11000"/>
    <x v="19"/>
    <n v="132"/>
    <n v="96"/>
    <n v="16667084"/>
    <n v="11000000"/>
    <x v="2892"/>
    <s v="Color"/>
    <x v="2"/>
    <s v="English"/>
    <x v="1"/>
    <x v="1"/>
    <s v="English"/>
    <n v="5667084"/>
    <n v="0.51518945454545451"/>
    <s v="90-110 minutes"/>
    <n v="0.51518945454545451"/>
    <x v="1"/>
    <n v="1"/>
  </r>
  <r>
    <s v="Tristram Shandy: A Cock and Bull Story"/>
    <x v="680"/>
    <x v="82"/>
    <n v="1000"/>
    <n v="3690"/>
    <n v="187"/>
    <n v="750"/>
    <x v="9"/>
    <n v="122"/>
    <n v="94"/>
    <n v="1247453"/>
    <n v="2800000"/>
    <x v="1931"/>
    <s v="Color"/>
    <x v="2"/>
    <s v="English"/>
    <x v="4"/>
    <x v="0"/>
    <s v="English"/>
    <n v="-1552547"/>
    <n v="-0.5544810714285715"/>
    <s v="90-110 minutes"/>
    <n v="-0.55448107142857139"/>
    <x v="0"/>
    <n v="0"/>
  </r>
  <r>
    <s v="Trollhunter"/>
    <x v="1438"/>
    <x v="1669"/>
    <n v="29"/>
    <n v="44"/>
    <n v="12"/>
    <n v="38000"/>
    <x v="20"/>
    <n v="337"/>
    <n v="103"/>
    <n v="252652"/>
    <n v="19900000"/>
    <x v="2346"/>
    <s v="Color"/>
    <x v="2"/>
    <s v="Norwegian"/>
    <x v="27"/>
    <x v="1"/>
    <s v="Other language"/>
    <n v="-19647348"/>
    <n v="-0.98730391959798991"/>
    <s v="90-110 minutes"/>
    <n v="-0.98730391959798991"/>
    <x v="1"/>
    <n v="0"/>
  </r>
  <r>
    <s v="TRON: Legacy"/>
    <x v="213"/>
    <x v="1128"/>
    <n v="12000"/>
    <n v="25550"/>
    <n v="364"/>
    <n v="30000"/>
    <x v="9"/>
    <n v="469"/>
    <n v="125"/>
    <n v="172051787"/>
    <n v="170000000"/>
    <x v="2893"/>
    <s v="Color"/>
    <x v="5"/>
    <s v="English"/>
    <x v="1"/>
    <x v="3"/>
    <s v="English"/>
    <n v="2051787"/>
    <n v="1.2069335294117689E-2"/>
    <s v="111-130 minutes"/>
    <n v="1.2069335294117647E-2"/>
    <x v="2"/>
    <n v="0"/>
  </r>
  <r>
    <s v="Troop Beverly Hills"/>
    <x v="1267"/>
    <x v="1670"/>
    <n v="723"/>
    <n v="2368"/>
    <n v="6"/>
    <n v="0"/>
    <x v="37"/>
    <n v="11"/>
    <n v="105"/>
    <n v="8508843"/>
    <n v="18000000"/>
    <x v="2894"/>
    <s v="Color"/>
    <x v="3"/>
    <s v="English"/>
    <x v="1"/>
    <x v="3"/>
    <s v="English"/>
    <n v="-9491157"/>
    <n v="-0.52728649999999999"/>
    <s v="90-110 minutes"/>
    <n v="-0.52728649999999999"/>
    <x v="1"/>
    <n v="0"/>
  </r>
  <r>
    <s v="Tropic Thunder"/>
    <x v="95"/>
    <x v="1443"/>
    <n v="21000"/>
    <n v="23484"/>
    <n v="0"/>
    <n v="0"/>
    <x v="20"/>
    <n v="308"/>
    <n v="121"/>
    <n v="110416702"/>
    <n v="92000000"/>
    <x v="2634"/>
    <s v="Color"/>
    <x v="5"/>
    <s v="English"/>
    <x v="1"/>
    <x v="0"/>
    <s v="English"/>
    <n v="18416702"/>
    <n v="0.20018154347826078"/>
    <s v="111-130 minutes"/>
    <n v="0.20018154347826086"/>
    <x v="2"/>
    <n v="0"/>
  </r>
  <r>
    <s v="Troy"/>
    <x v="238"/>
    <x v="137"/>
    <n v="11000"/>
    <n v="17944"/>
    <n v="249"/>
    <n v="0"/>
    <x v="2"/>
    <n v="220"/>
    <n v="196"/>
    <n v="133228348"/>
    <n v="175000000"/>
    <x v="2895"/>
    <s v="Color"/>
    <x v="3"/>
    <s v="English"/>
    <x v="1"/>
    <x v="0"/>
    <s v="English"/>
    <n v="-41771652"/>
    <n v="-0.23869515428571431"/>
    <s v="&gt;150 minutes"/>
    <n v="-0.23869515428571428"/>
    <x v="2"/>
    <n v="0"/>
  </r>
  <r>
    <s v="Trucker"/>
    <x v="570"/>
    <x v="1671"/>
    <n v="87000"/>
    <n v="89263"/>
    <n v="7"/>
    <n v="371"/>
    <x v="12"/>
    <n v="46"/>
    <n v="90"/>
    <n v="52166"/>
    <n v="2000000"/>
    <x v="1508"/>
    <s v="Color"/>
    <x v="1"/>
    <s v="English"/>
    <x v="1"/>
    <x v="0"/>
    <s v="English"/>
    <n v="-1947834"/>
    <n v="-0.97391700000000003"/>
    <s v="90-110 minutes"/>
    <n v="-0.97391700000000003"/>
    <x v="0"/>
    <n v="0"/>
  </r>
  <r>
    <s v="True Grit"/>
    <x v="153"/>
    <x v="97"/>
    <n v="13000"/>
    <n v="25964"/>
    <n v="1000"/>
    <n v="36000"/>
    <x v="18"/>
    <n v="493"/>
    <n v="110"/>
    <n v="171031347"/>
    <n v="38000000"/>
    <x v="2896"/>
    <s v="Color"/>
    <x v="3"/>
    <s v="English"/>
    <x v="1"/>
    <x v="1"/>
    <s v="English"/>
    <n v="133031347"/>
    <n v="3.5008249210526312"/>
    <s v="90-110 minutes"/>
    <n v="3.5008249210526317"/>
    <x v="1"/>
    <n v="1"/>
  </r>
  <r>
    <s v="True Lies"/>
    <x v="280"/>
    <x v="153"/>
    <n v="2000"/>
    <n v="4528"/>
    <n v="0"/>
    <n v="0"/>
    <x v="2"/>
    <n v="94"/>
    <n v="141"/>
    <n v="146282411"/>
    <n v="115000000"/>
    <x v="2897"/>
    <s v="Color"/>
    <x v="5"/>
    <s v="English"/>
    <x v="1"/>
    <x v="0"/>
    <s v="English"/>
    <n v="31282411"/>
    <n v="0.27202096521739128"/>
    <s v="131-150 minutes"/>
    <n v="0.27202096521739133"/>
    <x v="2"/>
    <n v="0"/>
  </r>
  <r>
    <s v="True Romance"/>
    <x v="238"/>
    <x v="307"/>
    <n v="11000"/>
    <n v="23602"/>
    <n v="12000"/>
    <n v="15000"/>
    <x v="30"/>
    <n v="122"/>
    <n v="121"/>
    <n v="12281500"/>
    <n v="13000000"/>
    <x v="2898"/>
    <s v="Color"/>
    <x v="5"/>
    <s v="English"/>
    <x v="1"/>
    <x v="0"/>
    <s v="English"/>
    <n v="-718500"/>
    <n v="-5.5269230769230737E-2"/>
    <s v="111-130 minutes"/>
    <n v="-5.5269230769230772E-2"/>
    <x v="1"/>
    <n v="0"/>
  </r>
  <r>
    <s v="Trust"/>
    <x v="1439"/>
    <x v="1672"/>
    <n v="617"/>
    <n v="916"/>
    <n v="0"/>
    <n v="10000"/>
    <x v="20"/>
    <n v="109"/>
    <n v="106"/>
    <n v="58214"/>
    <n v="9500000"/>
    <x v="2899"/>
    <s v="Color"/>
    <x v="4"/>
    <s v="English"/>
    <x v="1"/>
    <x v="0"/>
    <s v="English"/>
    <n v="-9441786"/>
    <n v="-0.9938722105263158"/>
    <s v="90-110 minutes"/>
    <n v="-0.9938722105263158"/>
    <x v="1"/>
    <n v="0"/>
  </r>
  <r>
    <s v="Trust the Man"/>
    <x v="784"/>
    <x v="432"/>
    <n v="745"/>
    <n v="1721"/>
    <n v="38"/>
    <n v="215"/>
    <x v="34"/>
    <n v="100"/>
    <n v="103"/>
    <n v="1530535"/>
    <n v="9000000"/>
    <x v="2900"/>
    <s v="Color"/>
    <x v="2"/>
    <s v="English"/>
    <x v="1"/>
    <x v="0"/>
    <s v="English"/>
    <n v="-7469465"/>
    <n v="-0.82994055555555557"/>
    <s v="90-110 minutes"/>
    <n v="-0.82994055555555557"/>
    <x v="1"/>
    <n v="0"/>
  </r>
  <r>
    <s v="Tsotsi"/>
    <x v="877"/>
    <x v="662"/>
    <n v="113"/>
    <n v="278"/>
    <n v="151"/>
    <n v="0"/>
    <x v="40"/>
    <n v="152"/>
    <n v="94"/>
    <n v="2912363"/>
    <n v="3000000"/>
    <x v="2845"/>
    <s v="Color"/>
    <x v="4"/>
    <s v="Zulu"/>
    <x v="4"/>
    <x v="0"/>
    <s v="Other language"/>
    <n v="-87637"/>
    <n v="-2.9212333333333285E-2"/>
    <s v="90-110 minutes"/>
    <n v="-2.9212333333333333E-2"/>
    <x v="0"/>
    <n v="0"/>
  </r>
  <r>
    <s v="Tuck Everlasting"/>
    <x v="881"/>
    <x v="973"/>
    <n v="882"/>
    <n v="2661"/>
    <n v="13"/>
    <n v="0"/>
    <x v="12"/>
    <n v="69"/>
    <n v="90"/>
    <n v="19158074"/>
    <n v="15000000"/>
    <x v="222"/>
    <s v="Color"/>
    <x v="1"/>
    <s v="English"/>
    <x v="1"/>
    <x v="3"/>
    <s v="English"/>
    <n v="4158074"/>
    <n v="0.27720493333333329"/>
    <s v="90-110 minutes"/>
    <n v="0.27720493333333335"/>
    <x v="1"/>
    <n v="0"/>
  </r>
  <r>
    <s v="Tumbleweeds"/>
    <x v="1440"/>
    <x v="1064"/>
    <n v="409"/>
    <n v="1986"/>
    <n v="149"/>
    <n v="121"/>
    <x v="12"/>
    <n v="64"/>
    <n v="102"/>
    <n v="1281176"/>
    <n v="312000"/>
    <x v="2796"/>
    <s v="Color"/>
    <x v="2"/>
    <s v="English"/>
    <x v="1"/>
    <x v="1"/>
    <s v="English"/>
    <n v="969176"/>
    <n v="3.1063333333333336"/>
    <s v="90-110 minutes"/>
    <n v="3.1063333333333332"/>
    <x v="0"/>
    <n v="1"/>
  </r>
  <r>
    <s v="Turbo"/>
    <x v="303"/>
    <x v="1673"/>
    <n v="16000"/>
    <n v="17416"/>
    <n v="13"/>
    <n v="13000"/>
    <x v="27"/>
    <n v="166"/>
    <n v="96"/>
    <n v="83024900"/>
    <n v="135000000"/>
    <x v="1636"/>
    <s v="Color"/>
    <x v="3"/>
    <s v="English"/>
    <x v="1"/>
    <x v="3"/>
    <s v="English"/>
    <n v="-51975100"/>
    <n v="-0.38500074074074075"/>
    <s v="90-110 minutes"/>
    <n v="-0.38500074074074075"/>
    <x v="2"/>
    <n v="0"/>
  </r>
  <r>
    <s v="Turbulence"/>
    <x v="644"/>
    <x v="1674"/>
    <n v="995"/>
    <n v="3952"/>
    <n v="0"/>
    <n v="316"/>
    <x v="32"/>
    <n v="44"/>
    <n v="100"/>
    <n v="11466088"/>
    <n v="71000000"/>
    <x v="2901"/>
    <s v="Color"/>
    <x v="5"/>
    <s v="English"/>
    <x v="1"/>
    <x v="0"/>
    <s v="English"/>
    <n v="-59533912"/>
    <n v="-0.83850580281690146"/>
    <s v="90-110 minutes"/>
    <n v="-0.83850580281690146"/>
    <x v="2"/>
    <n v="0"/>
  </r>
  <r>
    <s v="Tusk"/>
    <x v="86"/>
    <x v="454"/>
    <n v="40000"/>
    <n v="43810"/>
    <n v="0"/>
    <n v="20000"/>
    <x v="33"/>
    <n v="254"/>
    <n v="102"/>
    <n v="1821983"/>
    <n v="3000000"/>
    <x v="391"/>
    <s v="Color"/>
    <x v="2"/>
    <s v="English"/>
    <x v="1"/>
    <x v="0"/>
    <s v="English"/>
    <n v="-1178017"/>
    <n v="-0.39267233333333329"/>
    <s v="90-110 minutes"/>
    <n v="-0.39267233333333335"/>
    <x v="0"/>
    <n v="0"/>
  </r>
  <r>
    <s v="Twilight"/>
    <x v="376"/>
    <x v="1006"/>
    <n v="17000"/>
    <n v="44060"/>
    <n v="308"/>
    <n v="19000"/>
    <x v="41"/>
    <n v="350"/>
    <n v="122"/>
    <n v="191449475"/>
    <n v="37000000"/>
    <x v="2902"/>
    <s v="Color"/>
    <x v="1"/>
    <s v="English"/>
    <x v="1"/>
    <x v="1"/>
    <s v="English"/>
    <n v="154449475"/>
    <n v="4.1743101351351353"/>
    <s v="111-130 minutes"/>
    <n v="4.1743101351351353"/>
    <x v="1"/>
    <n v="1"/>
  </r>
  <r>
    <s v="Twilight Zone: The Movie"/>
    <x v="1377"/>
    <x v="781"/>
    <n v="745"/>
    <n v="1954"/>
    <n v="287"/>
    <n v="0"/>
    <x v="27"/>
    <n v="78"/>
    <n v="101"/>
    <n v="29500000"/>
    <n v="10000000"/>
    <x v="2903"/>
    <s v="Color"/>
    <x v="7"/>
    <s v="English"/>
    <x v="1"/>
    <x v="3"/>
    <s v="English"/>
    <n v="19500000"/>
    <n v="1.9500000000000002"/>
    <s v="90-110 minutes"/>
    <n v="1.95"/>
    <x v="1"/>
    <n v="1"/>
  </r>
  <r>
    <s v="Twin Falls Idaho"/>
    <x v="1441"/>
    <x v="57"/>
    <n v="980"/>
    <n v="3166"/>
    <n v="35"/>
    <n v="180"/>
    <x v="40"/>
    <n v="54"/>
    <n v="111"/>
    <n v="985341"/>
    <n v="500000"/>
    <x v="2904"/>
    <s v="Color"/>
    <x v="1"/>
    <s v="English"/>
    <x v="1"/>
    <x v="0"/>
    <s v="English"/>
    <n v="485341"/>
    <n v="0.97068200000000004"/>
    <s v="111-130 minutes"/>
    <n v="0.97068200000000004"/>
    <x v="0"/>
    <n v="1"/>
  </r>
  <r>
    <s v="Twins"/>
    <x v="712"/>
    <x v="618"/>
    <n v="742"/>
    <n v="2151"/>
    <n v="425"/>
    <n v="0"/>
    <x v="10"/>
    <n v="27"/>
    <n v="107"/>
    <n v="111936400"/>
    <n v="15000000"/>
    <x v="2905"/>
    <s v="Color"/>
    <x v="2"/>
    <s v="English"/>
    <x v="1"/>
    <x v="3"/>
    <s v="English"/>
    <n v="96936400"/>
    <n v="6.4624266666666665"/>
    <s v="90-110 minutes"/>
    <n v="6.4624266666666665"/>
    <x v="1"/>
    <n v="1"/>
  </r>
  <r>
    <s v="Twister"/>
    <x v="27"/>
    <x v="976"/>
    <n v="22000"/>
    <n v="26239"/>
    <n v="101"/>
    <n v="0"/>
    <x v="26"/>
    <n v="114"/>
    <n v="113"/>
    <n v="241688385"/>
    <n v="92000000"/>
    <x v="2906"/>
    <s v="Color"/>
    <x v="5"/>
    <s v="English"/>
    <x v="1"/>
    <x v="1"/>
    <s v="English"/>
    <n v="149688385"/>
    <n v="1.6270476630434785"/>
    <s v="111-130 minutes"/>
    <n v="1.6270476630434783"/>
    <x v="2"/>
    <n v="1"/>
  </r>
  <r>
    <s v="Two Brothers"/>
    <x v="1442"/>
    <x v="663"/>
    <n v="21"/>
    <n v="55"/>
    <n v="218"/>
    <n v="2000"/>
    <x v="19"/>
    <n v="88"/>
    <n v="109"/>
    <n v="18947630"/>
    <n v="59660000"/>
    <x v="2907"/>
    <s v="Color"/>
    <x v="3"/>
    <s v="English"/>
    <x v="8"/>
    <x v="3"/>
    <s v="English"/>
    <n v="-40712370"/>
    <n v="-0.68240646999664767"/>
    <s v="90-110 minutes"/>
    <n v="-0.68240646999664767"/>
    <x v="2"/>
    <n v="0"/>
  </r>
  <r>
    <s v="Two Can Play That Game"/>
    <x v="35"/>
    <x v="1598"/>
    <n v="939"/>
    <n v="2815"/>
    <n v="7"/>
    <n v="593"/>
    <x v="8"/>
    <n v="40"/>
    <n v="90"/>
    <n v="22235901"/>
    <n v="6000000"/>
    <x v="2908"/>
    <s v="Color"/>
    <x v="2"/>
    <s v="English"/>
    <x v="1"/>
    <x v="0"/>
    <s v="English"/>
    <n v="16235901"/>
    <n v="2.7059834999999999"/>
    <s v="90-110 minutes"/>
    <n v="2.7059834999999999"/>
    <x v="0"/>
    <n v="1"/>
  </r>
  <r>
    <s v="Two Evil Eyes"/>
    <x v="867"/>
    <x v="1675"/>
    <n v="982"/>
    <n v="2942"/>
    <n v="930"/>
    <n v="375"/>
    <x v="8"/>
    <n v="76"/>
    <n v="120"/>
    <n v="349618"/>
    <n v="9000000"/>
    <x v="2909"/>
    <s v="Color"/>
    <x v="0"/>
    <s v="English"/>
    <x v="9"/>
    <x v="0"/>
    <s v="English"/>
    <n v="-8650382"/>
    <n v="-0.96115355555555559"/>
    <s v="111-130 minutes"/>
    <n v="-0.96115355555555559"/>
    <x v="1"/>
    <n v="0"/>
  </r>
  <r>
    <s v="Two Girls and a Guy"/>
    <x v="95"/>
    <x v="807"/>
    <n v="21000"/>
    <n v="21124"/>
    <n v="56"/>
    <n v="387"/>
    <x v="5"/>
    <n v="54"/>
    <n v="84"/>
    <n v="1950218"/>
    <n v="1000000"/>
    <x v="2910"/>
    <s v="Color"/>
    <x v="2"/>
    <s v="English"/>
    <x v="1"/>
    <x v="0"/>
    <s v="English"/>
    <n v="950218"/>
    <n v="0.95021800000000001"/>
    <s v="&lt;90 minutes"/>
    <n v="0.95021800000000001"/>
    <x v="0"/>
    <n v="1"/>
  </r>
  <r>
    <s v="Two Lovers"/>
    <x v="1271"/>
    <x v="1505"/>
    <n v="812"/>
    <n v="1540"/>
    <n v="115"/>
    <n v="0"/>
    <x v="19"/>
    <n v="190"/>
    <n v="110"/>
    <n v="3148482"/>
    <n v="12000000"/>
    <x v="1930"/>
    <s v="Color"/>
    <x v="1"/>
    <s v="English"/>
    <x v="1"/>
    <x v="0"/>
    <s v="English"/>
    <n v="-8851518"/>
    <n v="-0.73762649999999996"/>
    <s v="90-110 minutes"/>
    <n v="-0.73762649999999996"/>
    <x v="1"/>
    <n v="0"/>
  </r>
  <r>
    <s v="Two Weeks Notice"/>
    <x v="1443"/>
    <x v="580"/>
    <n v="1000"/>
    <n v="2636"/>
    <n v="30"/>
    <n v="0"/>
    <x v="8"/>
    <n v="118"/>
    <n v="101"/>
    <n v="93307796"/>
    <n v="60000000"/>
    <x v="2911"/>
    <s v="Color"/>
    <x v="2"/>
    <s v="English"/>
    <x v="1"/>
    <x v="1"/>
    <s v="English"/>
    <n v="33307796"/>
    <n v="0.55512993333333327"/>
    <s v="90-110 minutes"/>
    <n v="0.55512993333333338"/>
    <x v="2"/>
    <n v="1"/>
  </r>
  <r>
    <s v="U-571"/>
    <x v="277"/>
    <x v="376"/>
    <n v="11000"/>
    <n v="14931"/>
    <n v="84"/>
    <n v="0"/>
    <x v="0"/>
    <n v="178"/>
    <n v="116"/>
    <n v="77086030"/>
    <n v="62000000"/>
    <x v="2912"/>
    <s v="Color"/>
    <x v="5"/>
    <s v="English"/>
    <x v="8"/>
    <x v="1"/>
    <s v="English"/>
    <n v="15086030"/>
    <n v="0.24332306451612906"/>
    <s v="111-130 minutes"/>
    <n v="0.24332306451612903"/>
    <x v="2"/>
    <n v="0"/>
  </r>
  <r>
    <s v="UHF"/>
    <x v="1444"/>
    <x v="1676"/>
    <n v="859"/>
    <n v="3942"/>
    <n v="3"/>
    <n v="0"/>
    <x v="20"/>
    <n v="59"/>
    <n v="150"/>
    <n v="6157157"/>
    <n v="5000000"/>
    <x v="2913"/>
    <s v="Color"/>
    <x v="2"/>
    <s v="English"/>
    <x v="1"/>
    <x v="1"/>
    <s v="English"/>
    <n v="1157157"/>
    <n v="0.23143139999999995"/>
    <s v="131-150 minutes"/>
    <n v="0.23143140000000001"/>
    <x v="0"/>
    <n v="0"/>
  </r>
  <r>
    <s v="Ulee's Gold"/>
    <x v="1318"/>
    <x v="1250"/>
    <n v="402"/>
    <n v="787"/>
    <n v="9"/>
    <n v="381"/>
    <x v="19"/>
    <n v="61"/>
    <n v="113"/>
    <n v="9054736"/>
    <n v="2700000"/>
    <x v="2914"/>
    <s v="Color"/>
    <x v="1"/>
    <s v="English"/>
    <x v="1"/>
    <x v="0"/>
    <s v="English"/>
    <n v="6354736"/>
    <n v="2.3536059259259261"/>
    <s v="111-130 minutes"/>
    <n v="2.3536059259259261"/>
    <x v="0"/>
    <n v="1"/>
  </r>
  <r>
    <s v="Ultraviolet"/>
    <x v="474"/>
    <x v="667"/>
    <n v="14000"/>
    <n v="15271"/>
    <n v="110"/>
    <n v="0"/>
    <x v="45"/>
    <n v="158"/>
    <n v="94"/>
    <n v="18500966"/>
    <n v="30000000"/>
    <x v="2915"/>
    <s v="Color"/>
    <x v="5"/>
    <s v="English"/>
    <x v="1"/>
    <x v="1"/>
    <s v="English"/>
    <n v="-11499034"/>
    <n v="-0.38330113333333338"/>
    <s v="90-110 minutes"/>
    <n v="-0.38330113333333332"/>
    <x v="1"/>
    <n v="0"/>
  </r>
  <r>
    <s v="Unaccompanied Minors"/>
    <x v="1011"/>
    <x v="381"/>
    <n v="931"/>
    <n v="4431"/>
    <n v="176"/>
    <n v="498"/>
    <x v="17"/>
    <n v="73"/>
    <n v="90"/>
    <n v="16647384"/>
    <n v="26000000"/>
    <x v="597"/>
    <s v="Color"/>
    <x v="3"/>
    <s v="English"/>
    <x v="1"/>
    <x v="3"/>
    <s v="English"/>
    <n v="-9352616"/>
    <n v="-0.35971600000000004"/>
    <s v="90-110 minutes"/>
    <n v="-0.35971599999999998"/>
    <x v="1"/>
    <n v="0"/>
  </r>
  <r>
    <s v="Unbreakable"/>
    <x v="62"/>
    <x v="128"/>
    <n v="18000"/>
    <n v="33645"/>
    <n v="0"/>
    <n v="0"/>
    <x v="2"/>
    <n v="294"/>
    <n v="106"/>
    <n v="94999143"/>
    <n v="75000000"/>
    <x v="203"/>
    <s v="Color"/>
    <x v="1"/>
    <s v="English"/>
    <x v="1"/>
    <x v="1"/>
    <s v="English"/>
    <n v="19999143"/>
    <n v="0.26665523999999996"/>
    <s v="90-110 minutes"/>
    <n v="0.26665524000000002"/>
    <x v="2"/>
    <n v="0"/>
  </r>
  <r>
    <s v="Unbroken"/>
    <x v="1445"/>
    <x v="414"/>
    <n v="769"/>
    <n v="2938"/>
    <n v="11000"/>
    <n v="35000"/>
    <x v="2"/>
    <n v="322"/>
    <n v="137"/>
    <n v="115603980"/>
    <n v="65000000"/>
    <x v="698"/>
    <s v="Color"/>
    <x v="6"/>
    <s v="English"/>
    <x v="1"/>
    <x v="1"/>
    <s v="English"/>
    <n v="50603980"/>
    <n v="0.77852276923076924"/>
    <s v="131-150 minutes"/>
    <n v="0.77852276923076924"/>
    <x v="2"/>
    <n v="1"/>
  </r>
  <r>
    <s v="Under Siege 2: Dark Territory"/>
    <x v="318"/>
    <x v="1677"/>
    <n v="789"/>
    <n v="2318"/>
    <n v="14"/>
    <n v="1000"/>
    <x v="33"/>
    <n v="47"/>
    <n v="92"/>
    <n v="50024083"/>
    <n v="60000000"/>
    <x v="2916"/>
    <s v="Color"/>
    <x v="5"/>
    <s v="English"/>
    <x v="1"/>
    <x v="0"/>
    <s v="English"/>
    <n v="-9975917"/>
    <n v="-0.16626528333333335"/>
    <s v="90-110 minutes"/>
    <n v="-0.16626528333333335"/>
    <x v="2"/>
    <n v="0"/>
  </r>
  <r>
    <s v="Under the Rainbow"/>
    <x v="432"/>
    <x v="817"/>
    <n v="691"/>
    <n v="1761"/>
    <n v="15"/>
    <n v="501"/>
    <x v="33"/>
    <n v="13"/>
    <n v="98"/>
    <n v="8500000"/>
    <n v="20000000"/>
    <x v="2917"/>
    <s v="Color"/>
    <x v="2"/>
    <s v="English"/>
    <x v="1"/>
    <x v="3"/>
    <s v="English"/>
    <n v="-11500000"/>
    <n v="-0.57499999999999996"/>
    <s v="90-110 minutes"/>
    <n v="-0.57499999999999996"/>
    <x v="1"/>
    <n v="0"/>
  </r>
  <r>
    <s v="Under the Tuscan Sun"/>
    <x v="1446"/>
    <x v="1678"/>
    <n v="727"/>
    <n v="1310"/>
    <n v="22"/>
    <n v="0"/>
    <x v="12"/>
    <n v="111"/>
    <n v="113"/>
    <n v="43601508"/>
    <n v="18000000"/>
    <x v="2918"/>
    <s v="Color"/>
    <x v="2"/>
    <s v="English"/>
    <x v="1"/>
    <x v="1"/>
    <s v="English"/>
    <n v="25601508"/>
    <n v="1.4223059999999998"/>
    <s v="111-130 minutes"/>
    <n v="1.4223060000000001"/>
    <x v="1"/>
    <n v="1"/>
  </r>
  <r>
    <s v="Underclassman"/>
    <x v="860"/>
    <x v="1679"/>
    <n v="843"/>
    <n v="2165"/>
    <n v="32"/>
    <n v="206"/>
    <x v="56"/>
    <n v="31"/>
    <n v="95"/>
    <n v="5654777"/>
    <n v="25000000"/>
    <x v="1173"/>
    <s v="Color"/>
    <x v="5"/>
    <s v="English"/>
    <x v="1"/>
    <x v="1"/>
    <s v="English"/>
    <n v="-19345223"/>
    <n v="-0.77380892000000001"/>
    <s v="90-110 minutes"/>
    <n v="-0.77380892000000001"/>
    <x v="1"/>
    <n v="0"/>
  </r>
  <r>
    <s v="Undercover Brother"/>
    <x v="675"/>
    <x v="1271"/>
    <n v="744"/>
    <n v="3001"/>
    <n v="92"/>
    <n v="0"/>
    <x v="16"/>
    <n v="81"/>
    <n v="86"/>
    <n v="38230435"/>
    <n v="25000000"/>
    <x v="2919"/>
    <s v="Color"/>
    <x v="5"/>
    <s v="English"/>
    <x v="1"/>
    <x v="1"/>
    <s v="English"/>
    <n v="13230435"/>
    <n v="0.52921740000000006"/>
    <s v="&lt;90 minutes"/>
    <n v="0.52921739999999995"/>
    <x v="1"/>
    <n v="1"/>
  </r>
  <r>
    <s v="Underworld"/>
    <x v="1419"/>
    <x v="996"/>
    <n v="955"/>
    <n v="1777"/>
    <n v="235"/>
    <n v="0"/>
    <x v="20"/>
    <n v="226"/>
    <n v="133"/>
    <n v="51483949"/>
    <n v="22000000"/>
    <x v="2920"/>
    <s v="Color"/>
    <x v="5"/>
    <s v="English"/>
    <x v="4"/>
    <x v="0"/>
    <s v="English"/>
    <n v="29483949"/>
    <n v="1.3401795000000001"/>
    <s v="131-150 minutes"/>
    <n v="1.3401795000000001"/>
    <x v="1"/>
    <n v="1"/>
  </r>
  <r>
    <s v="Underworld: Awakening"/>
    <x v="1447"/>
    <x v="1680"/>
    <n v="5000"/>
    <n v="5861"/>
    <n v="24"/>
    <n v="24000"/>
    <x v="4"/>
    <n v="242"/>
    <n v="88"/>
    <n v="62321039"/>
    <n v="70000000"/>
    <x v="559"/>
    <s v="Color"/>
    <x v="5"/>
    <s v="English"/>
    <x v="1"/>
    <x v="0"/>
    <s v="English"/>
    <n v="-7678961"/>
    <n v="-0.10969944285714284"/>
    <s v="&lt;90 minutes"/>
    <n v="-0.10969944285714285"/>
    <x v="2"/>
    <n v="0"/>
  </r>
  <r>
    <s v="Underworld: Evolution"/>
    <x v="1419"/>
    <x v="996"/>
    <n v="956"/>
    <n v="2998"/>
    <n v="235"/>
    <n v="0"/>
    <x v="9"/>
    <n v="206"/>
    <n v="102"/>
    <n v="62318875"/>
    <n v="50000000"/>
    <x v="2921"/>
    <s v="Color"/>
    <x v="5"/>
    <s v="English"/>
    <x v="1"/>
    <x v="0"/>
    <s v="English"/>
    <n v="12318875"/>
    <n v="0.24637749999999992"/>
    <s v="90-110 minutes"/>
    <n v="0.2463775"/>
    <x v="1"/>
    <n v="0"/>
  </r>
  <r>
    <s v="Underworld: Rise of the Lycans"/>
    <x v="1448"/>
    <x v="1681"/>
    <n v="978"/>
    <n v="2184"/>
    <n v="148"/>
    <n v="0"/>
    <x v="0"/>
    <n v="164"/>
    <n v="92"/>
    <n v="45802315"/>
    <n v="35000000"/>
    <x v="2922"/>
    <s v="Color"/>
    <x v="5"/>
    <s v="English"/>
    <x v="1"/>
    <x v="0"/>
    <s v="English"/>
    <n v="10802315"/>
    <n v="0.3086375714285714"/>
    <s v="90-110 minutes"/>
    <n v="0.30863757142857146"/>
    <x v="1"/>
    <n v="0"/>
  </r>
  <r>
    <s v="Undiscovered"/>
    <x v="980"/>
    <x v="1682"/>
    <n v="922"/>
    <n v="1835"/>
    <n v="0"/>
    <n v="128"/>
    <x v="36"/>
    <n v="41"/>
    <n v="97"/>
    <n v="1046166"/>
    <n v="9000000"/>
    <x v="822"/>
    <s v="Color"/>
    <x v="2"/>
    <s v="English"/>
    <x v="2"/>
    <x v="1"/>
    <s v="English"/>
    <n v="-7953834"/>
    <n v="-0.88375933333333334"/>
    <s v="90-110 minutes"/>
    <n v="-0.88375933333333334"/>
    <x v="1"/>
    <n v="0"/>
  </r>
  <r>
    <s v="Undisputed"/>
    <x v="980"/>
    <x v="406"/>
    <n v="922"/>
    <n v="2880"/>
    <n v="394"/>
    <n v="977"/>
    <x v="8"/>
    <n v="64"/>
    <n v="94"/>
    <n v="12398628"/>
    <n v="20000000"/>
    <x v="2890"/>
    <s v="Black and White"/>
    <x v="5"/>
    <s v="English"/>
    <x v="1"/>
    <x v="0"/>
    <s v="English"/>
    <n v="-7601372"/>
    <n v="-0.38006859999999998"/>
    <s v="90-110 minutes"/>
    <n v="-0.38006859999999998"/>
    <x v="1"/>
    <n v="0"/>
  </r>
  <r>
    <s v="Unfaithful"/>
    <x v="1449"/>
    <x v="58"/>
    <n v="838"/>
    <n v="2583"/>
    <n v="213"/>
    <n v="0"/>
    <x v="12"/>
    <n v="152"/>
    <n v="124"/>
    <n v="52752475"/>
    <n v="50000000"/>
    <x v="2923"/>
    <s v="Color"/>
    <x v="1"/>
    <s v="English"/>
    <x v="1"/>
    <x v="0"/>
    <s v="English"/>
    <n v="2752475"/>
    <n v="5.5049499999999973E-2"/>
    <s v="111-130 minutes"/>
    <n v="5.5049500000000001E-2"/>
    <x v="1"/>
    <n v="0"/>
  </r>
  <r>
    <s v="Unfinished Business"/>
    <x v="298"/>
    <x v="563"/>
    <n v="1000"/>
    <n v="1564"/>
    <n v="31"/>
    <n v="0"/>
    <x v="33"/>
    <n v="90"/>
    <n v="91"/>
    <n v="10214013"/>
    <n v="35000000"/>
    <x v="2924"/>
    <s v="Color"/>
    <x v="2"/>
    <s v="English"/>
    <x v="1"/>
    <x v="0"/>
    <s v="English"/>
    <n v="-24785987"/>
    <n v="-0.70817105714285722"/>
    <s v="90-110 minutes"/>
    <n v="-0.70817105714285711"/>
    <x v="1"/>
    <n v="0"/>
  </r>
  <r>
    <s v="Unforgiven"/>
    <x v="68"/>
    <x v="118"/>
    <n v="16000"/>
    <n v="28544"/>
    <n v="16000"/>
    <n v="10000"/>
    <x v="15"/>
    <n v="131"/>
    <n v="131"/>
    <n v="101157447"/>
    <n v="14400000"/>
    <x v="2925"/>
    <s v="Color"/>
    <x v="1"/>
    <s v="English"/>
    <x v="1"/>
    <x v="0"/>
    <s v="English"/>
    <n v="86757447"/>
    <n v="6.0248227083333337"/>
    <s v="131-150 minutes"/>
    <n v="6.0248227083333337"/>
    <x v="1"/>
    <n v="1"/>
  </r>
  <r>
    <s v="Unfriended"/>
    <x v="1450"/>
    <x v="1683"/>
    <n v="707"/>
    <n v="1565"/>
    <n v="6"/>
    <n v="13000"/>
    <x v="34"/>
    <n v="270"/>
    <n v="83"/>
    <n v="31537320"/>
    <n v="1000000"/>
    <x v="450"/>
    <s v="Color"/>
    <x v="0"/>
    <s v="English"/>
    <x v="1"/>
    <x v="0"/>
    <s v="English"/>
    <n v="30537320"/>
    <n v="30.537320000000001"/>
    <s v="&lt;90 minutes"/>
    <n v="30.537320000000001"/>
    <x v="0"/>
    <n v="1"/>
  </r>
  <r>
    <s v="United 93"/>
    <x v="1451"/>
    <x v="346"/>
    <n v="97"/>
    <n v="313"/>
    <n v="521"/>
    <n v="0"/>
    <x v="7"/>
    <n v="279"/>
    <n v="111"/>
    <n v="31471430"/>
    <n v="15000000"/>
    <x v="2926"/>
    <s v="Color"/>
    <x v="1"/>
    <s v="English"/>
    <x v="1"/>
    <x v="0"/>
    <s v="English"/>
    <n v="16471430"/>
    <n v="1.0980953333333332"/>
    <s v="111-130 minutes"/>
    <n v="1.0980953333333334"/>
    <x v="1"/>
    <n v="1"/>
  </r>
  <r>
    <s v="Universal Soldier: The Return"/>
    <x v="579"/>
    <x v="1684"/>
    <n v="2000"/>
    <n v="4024"/>
    <n v="7"/>
    <n v="401"/>
    <x v="56"/>
    <n v="75"/>
    <n v="83"/>
    <n v="10431220"/>
    <n v="24000000"/>
    <x v="862"/>
    <s v="Color"/>
    <x v="5"/>
    <s v="English"/>
    <x v="1"/>
    <x v="0"/>
    <s v="English"/>
    <n v="-13568780"/>
    <n v="-0.56536583333333335"/>
    <s v="&lt;90 minutes"/>
    <n v="-0.56536583333333335"/>
    <x v="1"/>
    <n v="0"/>
  </r>
  <r>
    <s v="Unknown"/>
    <x v="83"/>
    <x v="852"/>
    <n v="14000"/>
    <n v="17152"/>
    <n v="174"/>
    <n v="29000"/>
    <x v="31"/>
    <n v="349"/>
    <n v="113"/>
    <n v="61094903"/>
    <n v="30000000"/>
    <x v="337"/>
    <s v="Color"/>
    <x v="5"/>
    <s v="English"/>
    <x v="4"/>
    <x v="1"/>
    <s v="English"/>
    <n v="31094903"/>
    <n v="1.0364967666666667"/>
    <s v="111-130 minutes"/>
    <n v="1.0364967666666667"/>
    <x v="1"/>
    <n v="1"/>
  </r>
  <r>
    <s v="Unleashed"/>
    <x v="160"/>
    <x v="479"/>
    <n v="11000"/>
    <n v="22383"/>
    <n v="255"/>
    <n v="0"/>
    <x v="20"/>
    <n v="177"/>
    <n v="103"/>
    <n v="24520892"/>
    <n v="45000000"/>
    <x v="335"/>
    <s v="Color"/>
    <x v="5"/>
    <s v="English"/>
    <x v="8"/>
    <x v="0"/>
    <s v="English"/>
    <n v="-20479108"/>
    <n v="-0.45509128888888883"/>
    <s v="90-110 minutes"/>
    <n v="-0.45509128888888889"/>
    <x v="1"/>
    <n v="0"/>
  </r>
  <r>
    <s v="Unstoppable"/>
    <x v="15"/>
    <x v="307"/>
    <n v="18000"/>
    <n v="25780"/>
    <n v="12000"/>
    <n v="18000"/>
    <x v="9"/>
    <n v="316"/>
    <n v="98"/>
    <n v="81557479"/>
    <n v="100000000"/>
    <x v="2927"/>
    <s v="Color"/>
    <x v="5"/>
    <s v="English"/>
    <x v="1"/>
    <x v="1"/>
    <s v="English"/>
    <n v="-18442521"/>
    <n v="-0.18442521000000001"/>
    <s v="90-110 minutes"/>
    <n v="-0.18442521000000001"/>
    <x v="2"/>
    <n v="0"/>
  </r>
  <r>
    <s v="Untraceable"/>
    <x v="825"/>
    <x v="733"/>
    <n v="2000"/>
    <n v="3612"/>
    <n v="40"/>
    <n v="0"/>
    <x v="21"/>
    <n v="195"/>
    <n v="101"/>
    <n v="28687835"/>
    <n v="35000000"/>
    <x v="2513"/>
    <s v="Color"/>
    <x v="4"/>
    <s v="English"/>
    <x v="1"/>
    <x v="0"/>
    <s v="English"/>
    <n v="-6312165"/>
    <n v="-0.18034757142857138"/>
    <s v="90-110 minutes"/>
    <n v="-0.18034757142857144"/>
    <x v="1"/>
    <n v="0"/>
  </r>
  <r>
    <s v="Up"/>
    <x v="374"/>
    <x v="895"/>
    <n v="1000"/>
    <n v="2635"/>
    <n v="0"/>
    <n v="27000"/>
    <x v="15"/>
    <n v="408"/>
    <n v="96"/>
    <n v="292979556"/>
    <n v="175000000"/>
    <x v="2928"/>
    <s v="Color"/>
    <x v="3"/>
    <s v="English"/>
    <x v="1"/>
    <x v="3"/>
    <s v="English"/>
    <n v="117979556"/>
    <n v="0.6741688914285715"/>
    <s v="90-110 minutes"/>
    <n v="0.67416889142857139"/>
    <x v="2"/>
    <n v="1"/>
  </r>
  <r>
    <s v="Up Close &amp; Personal"/>
    <x v="240"/>
    <x v="54"/>
    <n v="1000"/>
    <n v="3653"/>
    <n v="50"/>
    <n v="829"/>
    <x v="8"/>
    <n v="34"/>
    <n v="124"/>
    <n v="51045801"/>
    <n v="60000000"/>
    <x v="2929"/>
    <s v="Color"/>
    <x v="1"/>
    <s v="English"/>
    <x v="1"/>
    <x v="1"/>
    <s v="English"/>
    <n v="-8954199"/>
    <n v="-0.14923664999999997"/>
    <s v="111-130 minutes"/>
    <n v="-0.14923665"/>
    <x v="2"/>
    <n v="0"/>
  </r>
  <r>
    <s v="Up in the Air"/>
    <x v="231"/>
    <x v="938"/>
    <n v="24000"/>
    <n v="35209"/>
    <n v="655"/>
    <n v="19000"/>
    <x v="14"/>
    <n v="391"/>
    <n v="108"/>
    <n v="83813460"/>
    <n v="25000000"/>
    <x v="2930"/>
    <s v="Color"/>
    <x v="1"/>
    <s v="English"/>
    <x v="1"/>
    <x v="0"/>
    <s v="English"/>
    <n v="58813460"/>
    <n v="2.3525383999999998"/>
    <s v="90-110 minutes"/>
    <n v="2.3525383999999998"/>
    <x v="1"/>
    <n v="1"/>
  </r>
  <r>
    <s v="Urban Legend"/>
    <x v="80"/>
    <x v="1685"/>
    <n v="975"/>
    <n v="3500"/>
    <n v="9"/>
    <n v="0"/>
    <x v="37"/>
    <n v="101"/>
    <n v="99"/>
    <n v="38048637"/>
    <n v="14000000"/>
    <x v="2931"/>
    <s v="Color"/>
    <x v="0"/>
    <s v="English"/>
    <x v="1"/>
    <x v="0"/>
    <s v="English"/>
    <n v="24048637"/>
    <n v="1.7177597857142857"/>
    <s v="90-110 minutes"/>
    <n v="1.7177597857142857"/>
    <x v="1"/>
    <n v="1"/>
  </r>
  <r>
    <s v="Urban Legends: Final Cut"/>
    <x v="534"/>
    <x v="1686"/>
    <n v="912"/>
    <n v="2682"/>
    <n v="83"/>
    <n v="243"/>
    <x v="56"/>
    <n v="108"/>
    <n v="97"/>
    <n v="21468807"/>
    <n v="14000000"/>
    <x v="2932"/>
    <s v="Color"/>
    <x v="0"/>
    <s v="English"/>
    <x v="1"/>
    <x v="0"/>
    <s v="English"/>
    <n v="7468807"/>
    <n v="0.53348621428571419"/>
    <s v="90-110 minutes"/>
    <n v="0.5334862142857143"/>
    <x v="1"/>
    <n v="1"/>
  </r>
  <r>
    <s v="Urbania"/>
    <x v="1452"/>
    <x v="1687"/>
    <n v="254"/>
    <n v="964"/>
    <n v="0"/>
    <n v="72"/>
    <x v="20"/>
    <n v="38"/>
    <n v="106"/>
    <n v="1027119"/>
    <n v="225000"/>
    <x v="2933"/>
    <s v="Color"/>
    <x v="1"/>
    <s v="English"/>
    <x v="1"/>
    <x v="0"/>
    <s v="English"/>
    <n v="802119"/>
    <n v="3.5649733333333335"/>
    <s v="90-110 minutes"/>
    <n v="3.5649733333333335"/>
    <x v="0"/>
    <n v="1"/>
  </r>
  <r>
    <s v="V for Vendetta"/>
    <x v="205"/>
    <x v="1118"/>
    <n v="20000"/>
    <n v="22417"/>
    <n v="160"/>
    <n v="48000"/>
    <x v="29"/>
    <n v="525"/>
    <n v="132"/>
    <n v="70496802"/>
    <n v="54000000"/>
    <x v="1202"/>
    <s v="Color"/>
    <x v="5"/>
    <s v="English"/>
    <x v="1"/>
    <x v="0"/>
    <s v="English"/>
    <n v="16496802"/>
    <n v="0.30549633333333337"/>
    <s v="131-150 minutes"/>
    <n v="0.30549633333333331"/>
    <x v="2"/>
    <n v="0"/>
  </r>
  <r>
    <s v="Vacation"/>
    <x v="92"/>
    <x v="1688"/>
    <n v="26000"/>
    <n v="40312"/>
    <n v="0"/>
    <n v="28000"/>
    <x v="8"/>
    <n v="204"/>
    <n v="99"/>
    <n v="58879132"/>
    <n v="31000000"/>
    <x v="2934"/>
    <s v="Color"/>
    <x v="3"/>
    <s v="English"/>
    <x v="1"/>
    <x v="0"/>
    <s v="English"/>
    <n v="27879132"/>
    <n v="0.89932683870967733"/>
    <s v="90-110 minutes"/>
    <n v="0.89932683870967745"/>
    <x v="1"/>
    <n v="1"/>
  </r>
  <r>
    <s v="Valentine"/>
    <x v="1453"/>
    <x v="1685"/>
    <n v="690"/>
    <n v="2402"/>
    <n v="9"/>
    <n v="0"/>
    <x v="32"/>
    <n v="120"/>
    <n v="96"/>
    <n v="20384136"/>
    <n v="10000000"/>
    <x v="2935"/>
    <s v="Color"/>
    <x v="0"/>
    <s v="English"/>
    <x v="1"/>
    <x v="0"/>
    <s v="English"/>
    <n v="10384136"/>
    <n v="1.0384136000000002"/>
    <s v="90-110 minutes"/>
    <n v="1.0384135999999999"/>
    <x v="1"/>
    <n v="1"/>
  </r>
  <r>
    <s v="Valentine's Day"/>
    <x v="148"/>
    <x v="755"/>
    <n v="14000"/>
    <n v="45696"/>
    <n v="0"/>
    <n v="9000"/>
    <x v="34"/>
    <n v="186"/>
    <n v="125"/>
    <n v="110476776"/>
    <n v="52000000"/>
    <x v="2936"/>
    <s v="Color"/>
    <x v="2"/>
    <s v="English"/>
    <x v="1"/>
    <x v="1"/>
    <s v="English"/>
    <n v="58476776"/>
    <n v="1.1245533846153846"/>
    <s v="111-130 minutes"/>
    <n v="1.1245533846153846"/>
    <x v="2"/>
    <n v="1"/>
  </r>
  <r>
    <s v="Valiant"/>
    <x v="200"/>
    <x v="1689"/>
    <n v="1000"/>
    <n v="1908"/>
    <n v="2"/>
    <n v="538"/>
    <x v="5"/>
    <n v="93"/>
    <n v="76"/>
    <n v="19447478"/>
    <n v="35000000"/>
    <x v="2937"/>
    <s v="Color"/>
    <x v="3"/>
    <s v="English"/>
    <x v="4"/>
    <x v="2"/>
    <s v="English"/>
    <n v="-15552522"/>
    <n v="-0.44435777142857147"/>
    <s v="&lt;90 minutes"/>
    <n v="-0.44435777142857141"/>
    <x v="1"/>
    <n v="0"/>
  </r>
  <r>
    <s v="Valkyrie"/>
    <x v="67"/>
    <x v="914"/>
    <n v="10000"/>
    <n v="14165"/>
    <n v="0"/>
    <n v="0"/>
    <x v="19"/>
    <n v="269"/>
    <n v="121"/>
    <n v="83077470"/>
    <n v="75000000"/>
    <x v="2938"/>
    <s v="Color"/>
    <x v="1"/>
    <s v="English"/>
    <x v="1"/>
    <x v="1"/>
    <s v="English"/>
    <n v="8077470"/>
    <n v="0.1076995999999999"/>
    <s v="111-130 minutes"/>
    <n v="0.10769960000000001"/>
    <x v="2"/>
    <n v="0"/>
  </r>
  <r>
    <s v="Valley of the Heart's Delight"/>
    <x v="66"/>
    <x v="1690"/>
    <n v="655"/>
    <n v="1064"/>
    <n v="10"/>
    <n v="144"/>
    <x v="0"/>
    <n v="3"/>
    <n v="100"/>
    <n v="118666"/>
    <n v="2500000"/>
    <x v="2939"/>
    <s v="Color"/>
    <x v="1"/>
    <s v="English"/>
    <x v="1"/>
    <x v="8"/>
    <s v="English"/>
    <n v="-2381334"/>
    <n v="-0.95253359999999998"/>
    <s v="90-110 minutes"/>
    <n v="-0.95253359999999998"/>
    <x v="0"/>
    <n v="0"/>
  </r>
  <r>
    <s v="Vampire in Brooklyn"/>
    <x v="325"/>
    <x v="87"/>
    <n v="723"/>
    <n v="2348"/>
    <n v="0"/>
    <n v="1000"/>
    <x v="42"/>
    <n v="34"/>
    <n v="100"/>
    <n v="19900000"/>
    <n v="20000000"/>
    <x v="2940"/>
    <s v="Color"/>
    <x v="2"/>
    <s v="English"/>
    <x v="1"/>
    <x v="0"/>
    <s v="English"/>
    <n v="-100000"/>
    <n v="-5.0000000000000044E-3"/>
    <s v="90-110 minutes"/>
    <n v="-5.0000000000000001E-3"/>
    <x v="1"/>
    <n v="0"/>
  </r>
  <r>
    <s v="Vampires"/>
    <x v="1454"/>
    <x v="320"/>
    <n v="2000"/>
    <n v="5123"/>
    <n v="0"/>
    <n v="0"/>
    <x v="8"/>
    <n v="114"/>
    <n v="104"/>
    <n v="20241395"/>
    <n v="20000000"/>
    <x v="2941"/>
    <s v="Color"/>
    <x v="5"/>
    <s v="English"/>
    <x v="1"/>
    <x v="0"/>
    <s v="English"/>
    <n v="241395"/>
    <n v="1.206974999999999E-2"/>
    <s v="90-110 minutes"/>
    <n v="1.2069750000000001E-2"/>
    <x v="1"/>
    <n v="0"/>
  </r>
  <r>
    <s v="Vampires Suck"/>
    <x v="1058"/>
    <x v="585"/>
    <n v="759"/>
    <n v="2898"/>
    <n v="82"/>
    <n v="16000"/>
    <x v="47"/>
    <n v="122"/>
    <n v="82"/>
    <n v="36658108"/>
    <n v="20000000"/>
    <x v="2942"/>
    <s v="Color"/>
    <x v="2"/>
    <s v="English"/>
    <x v="1"/>
    <x v="1"/>
    <s v="English"/>
    <n v="16658108"/>
    <n v="0.83290540000000002"/>
    <s v="&lt;90 minutes"/>
    <n v="0.83290540000000002"/>
    <x v="1"/>
    <n v="1"/>
  </r>
  <r>
    <s v="Vamps"/>
    <x v="389"/>
    <x v="487"/>
    <n v="1000"/>
    <n v="3086"/>
    <n v="143"/>
    <n v="0"/>
    <x v="17"/>
    <n v="54"/>
    <n v="92"/>
    <n v="2964"/>
    <n v="16000000"/>
    <x v="428"/>
    <s v="Color"/>
    <x v="2"/>
    <s v="English"/>
    <x v="1"/>
    <x v="1"/>
    <s v="English"/>
    <n v="-15997036"/>
    <n v="-0.99981474999999997"/>
    <s v="90-110 minutes"/>
    <n v="-0.99981474999999997"/>
    <x v="1"/>
    <n v="0"/>
  </r>
  <r>
    <s v="Van Wilder: Party Liaison"/>
    <x v="303"/>
    <x v="172"/>
    <n v="16000"/>
    <n v="19341"/>
    <n v="12"/>
    <n v="0"/>
    <x v="4"/>
    <n v="96"/>
    <n v="94"/>
    <n v="21005329"/>
    <n v="6000000"/>
    <x v="2943"/>
    <s v="Color"/>
    <x v="2"/>
    <s v="English"/>
    <x v="2"/>
    <x v="0"/>
    <s v="English"/>
    <n v="15005329"/>
    <n v="2.5008881666666665"/>
    <s v="90-110 minutes"/>
    <n v="2.5008881666666665"/>
    <x v="0"/>
    <n v="1"/>
  </r>
  <r>
    <s v="Vanilla Sky"/>
    <x v="67"/>
    <x v="163"/>
    <n v="10000"/>
    <n v="11458"/>
    <n v="488"/>
    <n v="0"/>
    <x v="31"/>
    <n v="153"/>
    <n v="141"/>
    <n v="100614858"/>
    <n v="68000000"/>
    <x v="2446"/>
    <s v="Color"/>
    <x v="7"/>
    <s v="English"/>
    <x v="1"/>
    <x v="0"/>
    <s v="English"/>
    <n v="32614858"/>
    <n v="0.47963026470588233"/>
    <s v="131-150 minutes"/>
    <n v="0.47963026470588233"/>
    <x v="2"/>
    <n v="0"/>
  </r>
  <r>
    <s v="Vanity Fair"/>
    <x v="1064"/>
    <x v="945"/>
    <n v="805"/>
    <n v="1618"/>
    <n v="300"/>
    <n v="767"/>
    <x v="21"/>
    <n v="118"/>
    <n v="141"/>
    <n v="16123851"/>
    <n v="23000000"/>
    <x v="1339"/>
    <s v="Color"/>
    <x v="1"/>
    <s v="English"/>
    <x v="1"/>
    <x v="1"/>
    <s v="English"/>
    <n v="-6876149"/>
    <n v="-0.29896299999999998"/>
    <s v="131-150 minutes"/>
    <n v="-0.29896299999999998"/>
    <x v="1"/>
    <n v="0"/>
  </r>
  <r>
    <s v="Vantage Point"/>
    <x v="530"/>
    <x v="628"/>
    <n v="2000"/>
    <n v="6775"/>
    <n v="38"/>
    <n v="0"/>
    <x v="0"/>
    <n v="235"/>
    <n v="90"/>
    <n v="72266306"/>
    <n v="40000000"/>
    <x v="2944"/>
    <s v="Color"/>
    <x v="4"/>
    <s v="English"/>
    <x v="1"/>
    <x v="1"/>
    <s v="English"/>
    <n v="32266306"/>
    <n v="0.80665765"/>
    <s v="90-110 minutes"/>
    <n v="0.80665765"/>
    <x v="1"/>
    <n v="1"/>
  </r>
  <r>
    <s v="Varsity Blues"/>
    <x v="14"/>
    <x v="103"/>
    <n v="23000"/>
    <n v="23369"/>
    <n v="48"/>
    <n v="0"/>
    <x v="4"/>
    <n v="67"/>
    <n v="106"/>
    <n v="52885587"/>
    <n v="16000000"/>
    <x v="2945"/>
    <s v="Color"/>
    <x v="2"/>
    <s v="English"/>
    <x v="1"/>
    <x v="0"/>
    <s v="English"/>
    <n v="36885587"/>
    <n v="2.3053491875000001"/>
    <s v="90-110 minutes"/>
    <n v="2.3053491875000001"/>
    <x v="1"/>
    <n v="1"/>
  </r>
  <r>
    <s v="Veer-Zaara"/>
    <x v="772"/>
    <x v="912"/>
    <n v="8000"/>
    <n v="9984"/>
    <n v="147"/>
    <n v="2000"/>
    <x v="25"/>
    <n v="29"/>
    <n v="192"/>
    <n v="2921738"/>
    <n v="7000000"/>
    <x v="2946"/>
    <s v="Color"/>
    <x v="1"/>
    <s v="Hindi"/>
    <x v="18"/>
    <x v="8"/>
    <s v="Other language"/>
    <n v="-4078262"/>
    <n v="-0.58260885714285715"/>
    <s v="&gt;150 minutes"/>
    <n v="-0.58260885714285715"/>
    <x v="0"/>
    <n v="0"/>
  </r>
  <r>
    <s v="Vera Drake"/>
    <x v="773"/>
    <x v="159"/>
    <n v="979"/>
    <n v="3133"/>
    <n v="608"/>
    <n v="0"/>
    <x v="18"/>
    <n v="169"/>
    <n v="125"/>
    <n v="3753806"/>
    <n v="11000000"/>
    <x v="2381"/>
    <s v="Color"/>
    <x v="4"/>
    <s v="English"/>
    <x v="4"/>
    <x v="0"/>
    <s v="English"/>
    <n v="-7246194"/>
    <n v="-0.6587449090909091"/>
    <s v="111-130 minutes"/>
    <n v="-0.6587449090909091"/>
    <x v="1"/>
    <n v="0"/>
  </r>
  <r>
    <s v="Veronica Guerin"/>
    <x v="1455"/>
    <x v="55"/>
    <n v="214"/>
    <n v="409"/>
    <n v="541"/>
    <n v="0"/>
    <x v="31"/>
    <n v="106"/>
    <n v="98"/>
    <n v="1569918"/>
    <n v="17000000"/>
    <x v="2947"/>
    <s v="Color"/>
    <x v="6"/>
    <s v="English"/>
    <x v="31"/>
    <x v="0"/>
    <s v="English"/>
    <n v="-15430082"/>
    <n v="-0.90765188235294114"/>
    <s v="90-110 minutes"/>
    <n v="-0.90765188235294114"/>
    <x v="1"/>
    <n v="0"/>
  </r>
  <r>
    <s v="Vertical Limit"/>
    <x v="1456"/>
    <x v="308"/>
    <n v="867"/>
    <n v="3424"/>
    <n v="258"/>
    <n v="0"/>
    <x v="11"/>
    <n v="134"/>
    <n v="124"/>
    <n v="68473360"/>
    <n v="75000000"/>
    <x v="2948"/>
    <s v="Color"/>
    <x v="5"/>
    <s v="English"/>
    <x v="1"/>
    <x v="1"/>
    <s v="English"/>
    <n v="-6526640"/>
    <n v="-8.702186666666667E-2"/>
    <s v="111-130 minutes"/>
    <n v="-8.702186666666667E-2"/>
    <x v="2"/>
    <n v="0"/>
  </r>
  <r>
    <s v="Very Bad Things"/>
    <x v="444"/>
    <x v="284"/>
    <n v="4000"/>
    <n v="6046"/>
    <n v="532"/>
    <n v="0"/>
    <x v="26"/>
    <n v="100"/>
    <n v="100"/>
    <n v="9801782"/>
    <n v="10000000"/>
    <x v="2949"/>
    <s v="Color"/>
    <x v="2"/>
    <s v="English"/>
    <x v="1"/>
    <x v="0"/>
    <s v="English"/>
    <n v="-198218"/>
    <n v="-1.9821800000000001E-2"/>
    <s v="90-110 minutes"/>
    <n v="-1.9821800000000001E-2"/>
    <x v="1"/>
    <n v="0"/>
  </r>
  <r>
    <s v="Vicky Cristina Barcelona"/>
    <x v="371"/>
    <x v="209"/>
    <n v="19000"/>
    <n v="19894"/>
    <n v="11000"/>
    <n v="14000"/>
    <x v="2"/>
    <n v="275"/>
    <n v="96"/>
    <n v="23213577"/>
    <n v="15500000"/>
    <x v="2950"/>
    <s v="Color"/>
    <x v="1"/>
    <s v="English"/>
    <x v="0"/>
    <x v="1"/>
    <s v="English"/>
    <n v="7713577"/>
    <n v="0.49765012903225814"/>
    <s v="90-110 minutes"/>
    <n v="0.49765012903225808"/>
    <x v="1"/>
    <n v="0"/>
  </r>
  <r>
    <s v="Victor Frankenstein"/>
    <x v="690"/>
    <x v="1016"/>
    <n v="11000"/>
    <n v="12876"/>
    <n v="118"/>
    <n v="11000"/>
    <x v="10"/>
    <n v="159"/>
    <n v="110"/>
    <n v="5773519"/>
    <n v="40000000"/>
    <x v="2212"/>
    <s v="Color"/>
    <x v="1"/>
    <s v="English"/>
    <x v="1"/>
    <x v="1"/>
    <s v="English"/>
    <n v="-34226481"/>
    <n v="-0.85566202499999999"/>
    <s v="90-110 minutes"/>
    <n v="-0.85566202499999999"/>
    <x v="1"/>
    <n v="0"/>
  </r>
  <r>
    <s v="Virtuosity"/>
    <x v="15"/>
    <x v="1528"/>
    <n v="18000"/>
    <n v="20772"/>
    <n v="32"/>
    <n v="0"/>
    <x v="37"/>
    <n v="44"/>
    <n v="106"/>
    <n v="24048000"/>
    <n v="30000000"/>
    <x v="2951"/>
    <s v="Color"/>
    <x v="5"/>
    <s v="English"/>
    <x v="1"/>
    <x v="0"/>
    <s v="English"/>
    <n v="-5952000"/>
    <n v="-0.19840000000000002"/>
    <s v="90-110 minutes"/>
    <n v="-0.19839999999999999"/>
    <x v="1"/>
    <n v="0"/>
  </r>
  <r>
    <s v="Volcano"/>
    <x v="323"/>
    <x v="1426"/>
    <n v="3000"/>
    <n v="5062"/>
    <n v="81"/>
    <n v="2000"/>
    <x v="33"/>
    <n v="84"/>
    <n v="104"/>
    <n v="47474112"/>
    <n v="90000000"/>
    <x v="2952"/>
    <s v="Color"/>
    <x v="5"/>
    <s v="English"/>
    <x v="1"/>
    <x v="1"/>
    <s v="English"/>
    <n v="-42525888"/>
    <n v="-0.47250986666666661"/>
    <s v="90-110 minutes"/>
    <n v="-0.47250986666666667"/>
    <x v="2"/>
    <n v="0"/>
  </r>
  <r>
    <s v="W."/>
    <x v="635"/>
    <x v="146"/>
    <n v="2000"/>
    <n v="4264"/>
    <n v="0"/>
    <n v="0"/>
    <x v="4"/>
    <n v="242"/>
    <n v="129"/>
    <n v="25517500"/>
    <n v="25100000"/>
    <x v="2953"/>
    <s v="Color"/>
    <x v="6"/>
    <s v="English"/>
    <x v="1"/>
    <x v="1"/>
    <s v="English"/>
    <n v="417500"/>
    <n v="1.663346613545813E-2"/>
    <s v="111-130 minutes"/>
    <n v="1.6633466135458169E-2"/>
    <x v="1"/>
    <n v="0"/>
  </r>
  <r>
    <s v="Wag the Dog"/>
    <x v="10"/>
    <x v="194"/>
    <n v="22000"/>
    <n v="29252"/>
    <n v="272"/>
    <n v="12000"/>
    <x v="19"/>
    <n v="130"/>
    <n v="97"/>
    <n v="43022524"/>
    <n v="15000000"/>
    <x v="2954"/>
    <s v="Color"/>
    <x v="2"/>
    <s v="English"/>
    <x v="1"/>
    <x v="0"/>
    <s v="English"/>
    <n v="28022524"/>
    <n v="1.8681682666666668"/>
    <s v="90-110 minutes"/>
    <n v="1.8681682666666666"/>
    <x v="1"/>
    <n v="1"/>
  </r>
  <r>
    <s v="Wah-Wah"/>
    <x v="191"/>
    <x v="1691"/>
    <n v="876"/>
    <n v="2544"/>
    <n v="554"/>
    <n v="311"/>
    <x v="31"/>
    <n v="49"/>
    <n v="97"/>
    <n v="233103"/>
    <n v="7000000"/>
    <x v="2955"/>
    <s v="Color"/>
    <x v="1"/>
    <s v="English"/>
    <x v="4"/>
    <x v="0"/>
    <s v="English"/>
    <n v="-6766897"/>
    <n v="-0.96669957142857144"/>
    <s v="90-110 minutes"/>
    <n v="-0.96669957142857144"/>
    <x v="0"/>
    <n v="0"/>
  </r>
  <r>
    <s v="Waiting for Guffman"/>
    <x v="234"/>
    <x v="303"/>
    <n v="925"/>
    <n v="3559"/>
    <n v="378"/>
    <n v="0"/>
    <x v="7"/>
    <n v="50"/>
    <n v="84"/>
    <n v="2892582"/>
    <n v="4000000"/>
    <x v="152"/>
    <s v="Color"/>
    <x v="2"/>
    <s v="English"/>
    <x v="1"/>
    <x v="0"/>
    <s v="English"/>
    <n v="-1107418"/>
    <n v="-0.2768545"/>
    <s v="&lt;90 minutes"/>
    <n v="-0.2768545"/>
    <x v="0"/>
    <n v="0"/>
  </r>
  <r>
    <s v="Waiting..."/>
    <x v="303"/>
    <x v="1692"/>
    <n v="16000"/>
    <n v="19957"/>
    <n v="6"/>
    <n v="0"/>
    <x v="9"/>
    <n v="91"/>
    <n v="94"/>
    <n v="16101109"/>
    <n v="3000000"/>
    <x v="2956"/>
    <s v="Color"/>
    <x v="2"/>
    <s v="English"/>
    <x v="1"/>
    <x v="0"/>
    <s v="English"/>
    <n v="13101109"/>
    <n v="4.3670363333333331"/>
    <s v="90-110 minutes"/>
    <n v="4.3670363333333331"/>
    <x v="0"/>
    <n v="1"/>
  </r>
  <r>
    <s v="Waitress"/>
    <x v="1457"/>
    <x v="1693"/>
    <n v="597"/>
    <n v="1981"/>
    <n v="191"/>
    <n v="0"/>
    <x v="19"/>
    <n v="173"/>
    <n v="108"/>
    <n v="19067631"/>
    <n v="2000000"/>
    <x v="2957"/>
    <s v="Color"/>
    <x v="2"/>
    <s v="English"/>
    <x v="1"/>
    <x v="1"/>
    <s v="English"/>
    <n v="17067631"/>
    <n v="8.5338154999999993"/>
    <s v="90-110 minutes"/>
    <n v="8.5338154999999993"/>
    <x v="0"/>
    <n v="1"/>
  </r>
  <r>
    <s v="Waking Ned Devine"/>
    <x v="313"/>
    <x v="675"/>
    <n v="773"/>
    <n v="1965"/>
    <n v="52"/>
    <n v="0"/>
    <x v="14"/>
    <n v="94"/>
    <n v="91"/>
    <n v="24788807"/>
    <n v="3000000"/>
    <x v="2958"/>
    <s v="Color"/>
    <x v="2"/>
    <s v="English"/>
    <x v="4"/>
    <x v="3"/>
    <s v="English"/>
    <n v="21788807"/>
    <n v="7.2629356666666673"/>
    <s v="90-110 minutes"/>
    <n v="7.2629356666666665"/>
    <x v="0"/>
    <n v="1"/>
  </r>
  <r>
    <s v="Walk Hard: The Dewey Cox Story"/>
    <x v="1458"/>
    <x v="267"/>
    <n v="553"/>
    <n v="1082"/>
    <n v="52"/>
    <n v="0"/>
    <x v="12"/>
    <n v="171"/>
    <n v="120"/>
    <n v="18317151"/>
    <n v="35000000"/>
    <x v="541"/>
    <s v="Color"/>
    <x v="2"/>
    <s v="English"/>
    <x v="1"/>
    <x v="0"/>
    <s v="English"/>
    <n v="-16682849"/>
    <n v="-0.47665282857142854"/>
    <s v="111-130 minutes"/>
    <n v="-0.47665282857142854"/>
    <x v="1"/>
    <n v="0"/>
  </r>
  <r>
    <s v="Walk the Line"/>
    <x v="1459"/>
    <x v="35"/>
    <n v="523"/>
    <n v="1383"/>
    <n v="446"/>
    <n v="11000"/>
    <x v="25"/>
    <n v="291"/>
    <n v="153"/>
    <n v="119518352"/>
    <n v="28000000"/>
    <x v="2540"/>
    <s v="Color"/>
    <x v="6"/>
    <s v="English"/>
    <x v="1"/>
    <x v="1"/>
    <s v="English"/>
    <n v="91518352"/>
    <n v="3.2685125714285714"/>
    <s v="&gt;150 minutes"/>
    <n v="3.2685125714285714"/>
    <x v="1"/>
    <n v="1"/>
  </r>
  <r>
    <s v="Walking and Talking"/>
    <x v="851"/>
    <x v="664"/>
    <n v="778"/>
    <n v="2400"/>
    <n v="132"/>
    <n v="227"/>
    <x v="9"/>
    <n v="18"/>
    <n v="86"/>
    <n v="1277257"/>
    <n v="1000000"/>
    <x v="2959"/>
    <s v="Color"/>
    <x v="2"/>
    <s v="English"/>
    <x v="4"/>
    <x v="0"/>
    <s v="English"/>
    <n v="277257"/>
    <n v="0.27725700000000009"/>
    <s v="&lt;90 minutes"/>
    <n v="0.27725699999999998"/>
    <x v="0"/>
    <n v="0"/>
  </r>
  <r>
    <s v="Walking Tall"/>
    <x v="260"/>
    <x v="158"/>
    <n v="12000"/>
    <n v="14146"/>
    <n v="10"/>
    <n v="0"/>
    <x v="21"/>
    <n v="117"/>
    <n v="86"/>
    <n v="45860039"/>
    <n v="56000000"/>
    <x v="2687"/>
    <s v="Color"/>
    <x v="5"/>
    <s v="English"/>
    <x v="1"/>
    <x v="1"/>
    <s v="English"/>
    <n v="-10139961"/>
    <n v="-0.18107073214285718"/>
    <s v="&lt;90 minutes"/>
    <n v="-0.18107073214285715"/>
    <x v="2"/>
    <n v="0"/>
  </r>
  <r>
    <s v="Walking with Dinosaurs 3D"/>
    <x v="1460"/>
    <x v="1694"/>
    <n v="882"/>
    <n v="1971"/>
    <n v="43"/>
    <n v="0"/>
    <x v="41"/>
    <n v="113"/>
    <n v="87"/>
    <n v="36073232"/>
    <n v="80000000"/>
    <x v="2960"/>
    <s v="Color"/>
    <x v="3"/>
    <s v="English"/>
    <x v="1"/>
    <x v="3"/>
    <s v="English"/>
    <n v="-43926768"/>
    <n v="-0.54908460000000003"/>
    <s v="&lt;90 minutes"/>
    <n v="-0.54908460000000003"/>
    <x v="2"/>
    <n v="0"/>
  </r>
  <r>
    <s v="Wall Street"/>
    <x v="1461"/>
    <x v="146"/>
    <n v="826"/>
    <n v="1607"/>
    <n v="0"/>
    <n v="0"/>
    <x v="14"/>
    <n v="114"/>
    <n v="126"/>
    <n v="43848100"/>
    <n v="15000000"/>
    <x v="2961"/>
    <s v="Color"/>
    <x v="4"/>
    <s v="English"/>
    <x v="1"/>
    <x v="0"/>
    <s v="English"/>
    <n v="28848100"/>
    <n v="1.9232066666666667"/>
    <s v="111-130 minutes"/>
    <n v="1.9232066666666667"/>
    <x v="1"/>
    <n v="1"/>
  </r>
  <r>
    <s v="Wall Street: Money Never Sleeps"/>
    <x v="1074"/>
    <x v="146"/>
    <n v="903"/>
    <n v="1579"/>
    <n v="0"/>
    <n v="13000"/>
    <x v="26"/>
    <n v="297"/>
    <n v="136"/>
    <n v="52474616"/>
    <n v="70000000"/>
    <x v="2962"/>
    <s v="Color"/>
    <x v="1"/>
    <s v="English"/>
    <x v="1"/>
    <x v="1"/>
    <s v="English"/>
    <n v="-17525384"/>
    <n v="-0.25036262857142855"/>
    <s v="131-150 minutes"/>
    <n v="-0.25036262857142855"/>
    <x v="2"/>
    <n v="0"/>
  </r>
  <r>
    <s v="WALLÂ·E"/>
    <x v="374"/>
    <x v="705"/>
    <n v="1000"/>
    <n v="2975"/>
    <n v="475"/>
    <n v="16000"/>
    <x v="35"/>
    <n v="421"/>
    <n v="98"/>
    <n v="223806889"/>
    <n v="180000000"/>
    <x v="1978"/>
    <s v="Color"/>
    <x v="3"/>
    <s v="English"/>
    <x v="1"/>
    <x v="2"/>
    <s v="English"/>
    <n v="43806889"/>
    <n v="0.24337160555555548"/>
    <s v="90-110 minutes"/>
    <n v="0.24337160555555556"/>
    <x v="2"/>
    <n v="0"/>
  </r>
  <r>
    <s v="Waltz with Bashir"/>
    <x v="1462"/>
    <x v="1695"/>
    <n v="56"/>
    <n v="56"/>
    <n v="56"/>
    <n v="0"/>
    <x v="30"/>
    <n v="231"/>
    <n v="90"/>
    <n v="2283276"/>
    <n v="1500000"/>
    <x v="2963"/>
    <s v="Color"/>
    <x v="10"/>
    <s v="Hebrew"/>
    <x v="21"/>
    <x v="0"/>
    <s v="Other language"/>
    <n v="783276"/>
    <n v="0.52218399999999998"/>
    <s v="90-110 minutes"/>
    <n v="0.52218399999999998"/>
    <x v="0"/>
    <n v="1"/>
  </r>
  <r>
    <s v="Wanted"/>
    <x v="82"/>
    <x v="117"/>
    <n v="11000"/>
    <n v="25763"/>
    <n v="335"/>
    <n v="0"/>
    <x v="12"/>
    <n v="316"/>
    <n v="110"/>
    <n v="134568845"/>
    <n v="75000000"/>
    <x v="2964"/>
    <s v="Color"/>
    <x v="5"/>
    <s v="English"/>
    <x v="1"/>
    <x v="0"/>
    <s v="English"/>
    <n v="59568845"/>
    <n v="0.79425126666666657"/>
    <s v="90-110 minutes"/>
    <n v="0.79425126666666668"/>
    <x v="2"/>
    <n v="1"/>
  </r>
  <r>
    <s v="War"/>
    <x v="448"/>
    <x v="1696"/>
    <n v="26000"/>
    <n v="33565"/>
    <n v="5"/>
    <n v="0"/>
    <x v="26"/>
    <n v="119"/>
    <n v="103"/>
    <n v="22466994"/>
    <n v="25000000"/>
    <x v="2965"/>
    <s v="Color"/>
    <x v="5"/>
    <s v="English"/>
    <x v="1"/>
    <x v="0"/>
    <s v="English"/>
    <n v="-2533006"/>
    <n v="-0.10132023999999995"/>
    <s v="90-110 minutes"/>
    <n v="-0.10132024000000001"/>
    <x v="1"/>
    <n v="0"/>
  </r>
  <r>
    <s v="War Horse"/>
    <x v="1179"/>
    <x v="110"/>
    <n v="25000"/>
    <n v="46726"/>
    <n v="14000"/>
    <n v="28000"/>
    <x v="2"/>
    <n v="388"/>
    <n v="146"/>
    <n v="79883359"/>
    <n v="66000000"/>
    <x v="120"/>
    <s v="Black and White"/>
    <x v="1"/>
    <s v="English"/>
    <x v="1"/>
    <x v="1"/>
    <s v="English"/>
    <n v="13883359"/>
    <n v="0.21035392424242416"/>
    <s v="131-150 minutes"/>
    <n v="0.21035392424242425"/>
    <x v="2"/>
    <n v="0"/>
  </r>
  <r>
    <s v="War of the Worlds"/>
    <x v="67"/>
    <x v="110"/>
    <n v="10000"/>
    <n v="12758"/>
    <n v="14000"/>
    <n v="0"/>
    <x v="27"/>
    <n v="401"/>
    <n v="116"/>
    <n v="234277056"/>
    <n v="132000000"/>
    <x v="2380"/>
    <s v="Color"/>
    <x v="3"/>
    <s v="English"/>
    <x v="1"/>
    <x v="1"/>
    <s v="English"/>
    <n v="102277056"/>
    <n v="0.77482618181818186"/>
    <s v="111-130 minutes"/>
    <n v="0.77482618181818186"/>
    <x v="2"/>
    <n v="1"/>
  </r>
  <r>
    <s v="War, Inc."/>
    <x v="1463"/>
    <x v="1697"/>
    <n v="603"/>
    <n v="988"/>
    <n v="0"/>
    <n v="883"/>
    <x v="34"/>
    <n v="79"/>
    <n v="107"/>
    <n v="578527"/>
    <n v="10000000"/>
    <x v="2966"/>
    <s v="Color"/>
    <x v="5"/>
    <s v="English"/>
    <x v="1"/>
    <x v="0"/>
    <s v="English"/>
    <n v="-9421473"/>
    <n v="-0.94214730000000002"/>
    <s v="90-110 minutes"/>
    <n v="-0.94214730000000002"/>
    <x v="1"/>
    <n v="0"/>
  </r>
  <r>
    <s v="WarGames"/>
    <x v="266"/>
    <x v="1698"/>
    <n v="2000"/>
    <n v="4537"/>
    <n v="139"/>
    <n v="0"/>
    <x v="19"/>
    <n v="84"/>
    <n v="114"/>
    <n v="79568000"/>
    <n v="12000000"/>
    <x v="2967"/>
    <s v="Color"/>
    <x v="11"/>
    <s v="English"/>
    <x v="1"/>
    <x v="3"/>
    <s v="English"/>
    <n v="67568000"/>
    <n v="5.6306666666666665"/>
    <s v="111-130 minutes"/>
    <n v="5.6306666666666665"/>
    <x v="1"/>
    <n v="1"/>
  </r>
  <r>
    <s v="Warlock"/>
    <x v="94"/>
    <x v="735"/>
    <n v="687"/>
    <n v="1990"/>
    <n v="49"/>
    <n v="0"/>
    <x v="21"/>
    <n v="31"/>
    <n v="103"/>
    <n v="9094451"/>
    <n v="7000000"/>
    <x v="2968"/>
    <s v="Color"/>
    <x v="5"/>
    <s v="English"/>
    <x v="1"/>
    <x v="0"/>
    <s v="English"/>
    <n v="2094451"/>
    <n v="0.29920728571428579"/>
    <s v="90-110 minutes"/>
    <n v="0.29920728571428573"/>
    <x v="0"/>
    <n v="0"/>
  </r>
  <r>
    <s v="Warlock: The Armageddon"/>
    <x v="94"/>
    <x v="1699"/>
    <n v="687"/>
    <n v="1806"/>
    <n v="16"/>
    <n v="217"/>
    <x v="13"/>
    <n v="22"/>
    <n v="98"/>
    <n v="3902679"/>
    <n v="3000000"/>
    <x v="2969"/>
    <s v="Color"/>
    <x v="7"/>
    <s v="English"/>
    <x v="1"/>
    <x v="0"/>
    <s v="English"/>
    <n v="902679"/>
    <n v="0.30089300000000008"/>
    <s v="90-110 minutes"/>
    <n v="0.30089300000000002"/>
    <x v="0"/>
    <n v="0"/>
  </r>
  <r>
    <s v="Warm Bodies"/>
    <x v="1464"/>
    <x v="47"/>
    <n v="303"/>
    <n v="337"/>
    <n v="129"/>
    <n v="81000"/>
    <x v="31"/>
    <n v="452"/>
    <n v="98"/>
    <n v="66359959"/>
    <n v="35000000"/>
    <x v="2970"/>
    <s v="Color"/>
    <x v="2"/>
    <s v="English"/>
    <x v="1"/>
    <x v="1"/>
    <s v="English"/>
    <n v="31359959"/>
    <n v="0.89599882857142865"/>
    <s v="90-110 minutes"/>
    <n v="0.89599882857142854"/>
    <x v="1"/>
    <n v="1"/>
  </r>
  <r>
    <s v="Warrior"/>
    <x v="402"/>
    <x v="1064"/>
    <n v="27000"/>
    <n v="29692"/>
    <n v="149"/>
    <n v="77000"/>
    <x v="29"/>
    <n v="317"/>
    <n v="140"/>
    <n v="13651662"/>
    <n v="25000000"/>
    <x v="1918"/>
    <s v="Color"/>
    <x v="1"/>
    <s v="English"/>
    <x v="1"/>
    <x v="1"/>
    <s v="English"/>
    <n v="-11348338"/>
    <n v="-0.45393351999999998"/>
    <s v="131-150 minutes"/>
    <n v="-0.45393351999999998"/>
    <x v="1"/>
    <n v="0"/>
  </r>
  <r>
    <s v="Warriors of Virtue"/>
    <x v="1453"/>
    <x v="380"/>
    <n v="690"/>
    <n v="1993"/>
    <n v="31"/>
    <n v="0"/>
    <x v="28"/>
    <n v="24"/>
    <n v="101"/>
    <n v="6448817"/>
    <n v="35000000"/>
    <x v="1579"/>
    <s v="Color"/>
    <x v="5"/>
    <s v="English"/>
    <x v="1"/>
    <x v="3"/>
    <s v="English"/>
    <n v="-28551183"/>
    <n v="-0.8157480857142857"/>
    <s v="90-110 minutes"/>
    <n v="-0.8157480857142857"/>
    <x v="1"/>
    <n v="0"/>
  </r>
  <r>
    <s v="Wasabi"/>
    <x v="1465"/>
    <x v="1700"/>
    <n v="235"/>
    <n v="303"/>
    <n v="7"/>
    <n v="0"/>
    <x v="0"/>
    <n v="40"/>
    <n v="94"/>
    <n v="81525"/>
    <n v="15300000"/>
    <x v="2935"/>
    <s v="Color"/>
    <x v="5"/>
    <s v="French"/>
    <x v="8"/>
    <x v="0"/>
    <s v="Other language"/>
    <n v="-15218475"/>
    <n v="-0.99467156862745099"/>
    <s v="90-110 minutes"/>
    <n v="-0.99467156862745099"/>
    <x v="1"/>
    <n v="0"/>
  </r>
  <r>
    <s v="Watchmen"/>
    <x v="1466"/>
    <x v="38"/>
    <n v="986"/>
    <n v="2530"/>
    <n v="0"/>
    <n v="18000"/>
    <x v="18"/>
    <n v="451"/>
    <n v="215"/>
    <n v="107503316"/>
    <n v="130000000"/>
    <x v="2971"/>
    <s v="Color"/>
    <x v="5"/>
    <s v="English"/>
    <x v="1"/>
    <x v="0"/>
    <s v="English"/>
    <n v="-22496684"/>
    <n v="-0.17305141538461544"/>
    <s v="&gt;150 minutes"/>
    <n v="-0.17305141538461538"/>
    <x v="2"/>
    <n v="0"/>
  </r>
  <r>
    <s v="Water for Elephants"/>
    <x v="691"/>
    <x v="861"/>
    <n v="21000"/>
    <n v="36062"/>
    <n v="508"/>
    <n v="33000"/>
    <x v="31"/>
    <n v="279"/>
    <n v="120"/>
    <n v="58700247"/>
    <n v="38000000"/>
    <x v="186"/>
    <s v="Color"/>
    <x v="1"/>
    <s v="English"/>
    <x v="1"/>
    <x v="1"/>
    <s v="English"/>
    <n v="20700247"/>
    <n v="0.54474334210526321"/>
    <s v="111-130 minutes"/>
    <n v="0.54474334210526321"/>
    <x v="1"/>
    <n v="1"/>
  </r>
  <r>
    <s v="Waterworld"/>
    <x v="903"/>
    <x v="1219"/>
    <n v="711"/>
    <n v="1004"/>
    <n v="58"/>
    <n v="0"/>
    <x v="8"/>
    <n v="91"/>
    <n v="176"/>
    <n v="88246220"/>
    <n v="175000000"/>
    <x v="2972"/>
    <s v="Color"/>
    <x v="5"/>
    <s v="English"/>
    <x v="1"/>
    <x v="1"/>
    <s v="English"/>
    <n v="-86753780"/>
    <n v="-0.49573588571428573"/>
    <s v="&gt;150 minutes"/>
    <n v="-0.49573588571428573"/>
    <x v="2"/>
    <n v="0"/>
  </r>
  <r>
    <s v="Wayne's World"/>
    <x v="16"/>
    <x v="1701"/>
    <n v="1000"/>
    <n v="4263"/>
    <n v="122"/>
    <n v="0"/>
    <x v="20"/>
    <n v="61"/>
    <n v="94"/>
    <n v="121697350"/>
    <n v="20000000"/>
    <x v="2973"/>
    <s v="Color"/>
    <x v="2"/>
    <s v="English"/>
    <x v="1"/>
    <x v="1"/>
    <s v="English"/>
    <n v="101697350"/>
    <n v="5.0848674999999997"/>
    <s v="90-110 minutes"/>
    <n v="5.0848674999999997"/>
    <x v="1"/>
    <n v="1"/>
  </r>
  <r>
    <s v="We Are Marshall"/>
    <x v="277"/>
    <x v="31"/>
    <n v="11000"/>
    <n v="12088"/>
    <n v="368"/>
    <n v="0"/>
    <x v="19"/>
    <n v="96"/>
    <n v="131"/>
    <n v="43532294"/>
    <n v="65000000"/>
    <x v="2974"/>
    <s v="Color"/>
    <x v="1"/>
    <s v="English"/>
    <x v="1"/>
    <x v="3"/>
    <s v="English"/>
    <n v="-21467706"/>
    <n v="-0.33027240000000002"/>
    <s v="131-150 minutes"/>
    <n v="-0.33027240000000002"/>
    <x v="2"/>
    <n v="0"/>
  </r>
  <r>
    <s v="We Are Your Friends"/>
    <x v="1467"/>
    <x v="1702"/>
    <n v="804"/>
    <n v="3013"/>
    <n v="31"/>
    <n v="0"/>
    <x v="8"/>
    <n v="158"/>
    <n v="96"/>
    <n v="3590010"/>
    <n v="2000000"/>
    <x v="2975"/>
    <s v="Color"/>
    <x v="1"/>
    <s v="English"/>
    <x v="4"/>
    <x v="0"/>
    <s v="English"/>
    <n v="1590010"/>
    <n v="0.79500499999999996"/>
    <s v="90-110 minutes"/>
    <n v="0.79500499999999996"/>
    <x v="0"/>
    <n v="1"/>
  </r>
  <r>
    <s v="We Need to Talk About Kevin"/>
    <x v="412"/>
    <x v="1703"/>
    <n v="3000"/>
    <n v="3547"/>
    <n v="159"/>
    <n v="38000"/>
    <x v="1"/>
    <n v="389"/>
    <n v="112"/>
    <n v="1738692"/>
    <n v="7000000"/>
    <x v="2976"/>
    <s v="Color"/>
    <x v="1"/>
    <s v="English"/>
    <x v="4"/>
    <x v="0"/>
    <s v="English"/>
    <n v="-5261308"/>
    <n v="-0.7516154285714286"/>
    <s v="111-130 minutes"/>
    <n v="-0.7516154285714286"/>
    <x v="0"/>
    <n v="0"/>
  </r>
  <r>
    <s v="We Own the Night"/>
    <x v="64"/>
    <x v="1505"/>
    <n v="3000"/>
    <n v="3681"/>
    <n v="115"/>
    <n v="0"/>
    <x v="31"/>
    <n v="222"/>
    <n v="117"/>
    <n v="28563179"/>
    <n v="21000000"/>
    <x v="362"/>
    <s v="Color"/>
    <x v="4"/>
    <s v="English"/>
    <x v="1"/>
    <x v="0"/>
    <s v="English"/>
    <n v="7563179"/>
    <n v="0.36015138095238086"/>
    <s v="111-130 minutes"/>
    <n v="0.36015138095238097"/>
    <x v="1"/>
    <n v="0"/>
  </r>
  <r>
    <s v="We Were Soldiers"/>
    <x v="907"/>
    <x v="813"/>
    <n v="4000"/>
    <n v="6181"/>
    <n v="130"/>
    <n v="5000"/>
    <x v="19"/>
    <n v="141"/>
    <n v="124"/>
    <n v="78120196"/>
    <n v="75000000"/>
    <x v="600"/>
    <s v="Color"/>
    <x v="5"/>
    <s v="English"/>
    <x v="1"/>
    <x v="0"/>
    <s v="English"/>
    <n v="3120196"/>
    <n v="4.1602613333333371E-2"/>
    <s v="111-130 minutes"/>
    <n v="4.1602613333333337E-2"/>
    <x v="2"/>
    <n v="0"/>
  </r>
  <r>
    <s v="Weekend"/>
    <x v="486"/>
    <x v="1704"/>
    <n v="507"/>
    <n v="654"/>
    <n v="131"/>
    <n v="0"/>
    <x v="18"/>
    <n v="143"/>
    <n v="97"/>
    <n v="469947"/>
    <n v="120000"/>
    <x v="630"/>
    <s v="Color"/>
    <x v="1"/>
    <s v="English"/>
    <x v="4"/>
    <x v="4"/>
    <s v="English"/>
    <n v="349947"/>
    <n v="2.9162249999999998"/>
    <s v="90-110 minutes"/>
    <n v="2.9162249999999998"/>
    <x v="0"/>
    <n v="1"/>
  </r>
  <r>
    <s v="Welcome Home, Roscoe Jenkins"/>
    <x v="35"/>
    <x v="1271"/>
    <n v="940"/>
    <n v="3565"/>
    <n v="92"/>
    <n v="464"/>
    <x v="13"/>
    <n v="76"/>
    <n v="114"/>
    <n v="42168445"/>
    <n v="35000000"/>
    <x v="2977"/>
    <s v="Color"/>
    <x v="2"/>
    <s v="English"/>
    <x v="1"/>
    <x v="1"/>
    <s v="English"/>
    <n v="7168445"/>
    <n v="0.20481271428571435"/>
    <s v="111-130 minutes"/>
    <n v="0.20481271428571429"/>
    <x v="1"/>
    <n v="0"/>
  </r>
  <r>
    <s v="Welcome to Collinwood"/>
    <x v="796"/>
    <x v="422"/>
    <n v="693"/>
    <n v="1373"/>
    <n v="94"/>
    <n v="423"/>
    <x v="4"/>
    <n v="72"/>
    <n v="86"/>
    <n v="333976"/>
    <n v="12000000"/>
    <x v="2978"/>
    <s v="Color"/>
    <x v="2"/>
    <s v="English"/>
    <x v="1"/>
    <x v="0"/>
    <s v="English"/>
    <n v="-11666024"/>
    <n v="-0.97216866666666668"/>
    <s v="&lt;90 minutes"/>
    <n v="-0.97216866666666668"/>
    <x v="1"/>
    <n v="0"/>
  </r>
  <r>
    <s v="Welcome to Mooseport"/>
    <x v="622"/>
    <x v="855"/>
    <n v="826"/>
    <n v="2466"/>
    <n v="80"/>
    <n v="260"/>
    <x v="41"/>
    <n v="82"/>
    <n v="110"/>
    <n v="14469428"/>
    <n v="26000000"/>
    <x v="138"/>
    <s v="Color"/>
    <x v="2"/>
    <s v="English"/>
    <x v="1"/>
    <x v="1"/>
    <s v="English"/>
    <n v="-11530572"/>
    <n v="-0.44348353846153843"/>
    <s v="90-110 minutes"/>
    <n v="-0.44348353846153848"/>
    <x v="1"/>
    <n v="0"/>
  </r>
  <r>
    <s v="Welcome to the Dollhouse"/>
    <x v="1157"/>
    <x v="799"/>
    <n v="529"/>
    <n v="1502"/>
    <n v="377"/>
    <n v="0"/>
    <x v="1"/>
    <n v="74"/>
    <n v="88"/>
    <n v="4771000"/>
    <n v="800000"/>
    <x v="2666"/>
    <s v="Color"/>
    <x v="2"/>
    <s v="English"/>
    <x v="1"/>
    <x v="0"/>
    <s v="English"/>
    <n v="3971000"/>
    <n v="4.9637500000000001"/>
    <s v="&lt;90 minutes"/>
    <n v="4.9637500000000001"/>
    <x v="0"/>
    <n v="1"/>
  </r>
  <r>
    <s v="Wendy and Lucy"/>
    <x v="1468"/>
    <x v="1134"/>
    <n v="375"/>
    <n v="460"/>
    <n v="129"/>
    <n v="0"/>
    <x v="19"/>
    <n v="189"/>
    <n v="80"/>
    <n v="856942"/>
    <n v="200000"/>
    <x v="2602"/>
    <s v="Color"/>
    <x v="1"/>
    <s v="English"/>
    <x v="1"/>
    <x v="0"/>
    <s v="English"/>
    <n v="656942"/>
    <n v="3.2847099999999996"/>
    <s v="&lt;90 minutes"/>
    <n v="3.28471"/>
    <x v="0"/>
    <n v="1"/>
  </r>
  <r>
    <s v="We're No Angels"/>
    <x v="10"/>
    <x v="884"/>
    <n v="22000"/>
    <n v="24887"/>
    <n v="277"/>
    <n v="855"/>
    <x v="10"/>
    <n v="20"/>
    <n v="106"/>
    <n v="10555348"/>
    <n v="20000000"/>
    <x v="2979"/>
    <s v="Color"/>
    <x v="2"/>
    <s v="English"/>
    <x v="1"/>
    <x v="1"/>
    <s v="English"/>
    <n v="-9444652"/>
    <n v="-0.4722326"/>
    <s v="90-110 minutes"/>
    <n v="-0.4722326"/>
    <x v="1"/>
    <n v="0"/>
  </r>
  <r>
    <s v="We're the Millers"/>
    <x v="1469"/>
    <x v="594"/>
    <n v="740"/>
    <n v="3425"/>
    <n v="43"/>
    <n v="35000"/>
    <x v="20"/>
    <n v="289"/>
    <n v="118"/>
    <n v="150368971"/>
    <n v="37000000"/>
    <x v="2980"/>
    <s v="Color"/>
    <x v="2"/>
    <s v="English"/>
    <x v="1"/>
    <x v="0"/>
    <s v="English"/>
    <n v="113368971"/>
    <n v="3.0640262432432435"/>
    <s v="111-130 minutes"/>
    <n v="3.0640262432432435"/>
    <x v="1"/>
    <n v="1"/>
  </r>
  <r>
    <s v="West Side Story"/>
    <x v="1470"/>
    <x v="1705"/>
    <n v="804"/>
    <n v="1802"/>
    <n v="34"/>
    <n v="0"/>
    <x v="7"/>
    <n v="120"/>
    <n v="152"/>
    <n v="43650000"/>
    <n v="6000000"/>
    <x v="2981"/>
    <s v="Color"/>
    <x v="4"/>
    <s v="English"/>
    <x v="1"/>
    <x v="5"/>
    <s v="English"/>
    <n v="37650000"/>
    <n v="6.2750000000000004"/>
    <s v="&gt;150 minutes"/>
    <n v="6.2750000000000004"/>
    <x v="0"/>
    <n v="1"/>
  </r>
  <r>
    <s v="Whale Rider"/>
    <x v="1339"/>
    <x v="1049"/>
    <n v="446"/>
    <n v="497"/>
    <n v="51"/>
    <n v="0"/>
    <x v="7"/>
    <n v="149"/>
    <n v="101"/>
    <n v="20772796"/>
    <n v="6000000"/>
    <x v="2982"/>
    <s v="Color"/>
    <x v="1"/>
    <s v="English"/>
    <x v="16"/>
    <x v="1"/>
    <s v="English"/>
    <n v="14772796"/>
    <n v="2.4621326666666667"/>
    <s v="90-110 minutes"/>
    <n v="2.4621326666666667"/>
    <x v="0"/>
    <n v="1"/>
  </r>
  <r>
    <s v="What a Girl Wants"/>
    <x v="100"/>
    <x v="927"/>
    <n v="14000"/>
    <n v="16400"/>
    <n v="29"/>
    <n v="0"/>
    <x v="16"/>
    <n v="66"/>
    <n v="105"/>
    <n v="35990505"/>
    <n v="20000000"/>
    <x v="2983"/>
    <s v="Color"/>
    <x v="2"/>
    <s v="English"/>
    <x v="1"/>
    <x v="3"/>
    <s v="English"/>
    <n v="15990505"/>
    <n v="0.79952525000000008"/>
    <s v="90-110 minutes"/>
    <n v="0.79952524999999997"/>
    <x v="1"/>
    <n v="1"/>
  </r>
  <r>
    <s v="What Dreams May Come"/>
    <x v="133"/>
    <x v="1706"/>
    <n v="49000"/>
    <n v="49631"/>
    <n v="25"/>
    <n v="32000"/>
    <x v="20"/>
    <n v="121"/>
    <n v="113"/>
    <n v="55350897"/>
    <n v="85000000"/>
    <x v="2984"/>
    <s v="Color"/>
    <x v="1"/>
    <s v="English"/>
    <x v="1"/>
    <x v="1"/>
    <s v="English"/>
    <n v="-29649103"/>
    <n v="-0.34881297647058829"/>
    <s v="111-130 minutes"/>
    <n v="-0.34881297647058823"/>
    <x v="2"/>
    <n v="0"/>
  </r>
  <r>
    <s v="What Happens in Vegas"/>
    <x v="1471"/>
    <x v="682"/>
    <n v="642"/>
    <n v="1026"/>
    <n v="12"/>
    <n v="0"/>
    <x v="8"/>
    <n v="148"/>
    <n v="101"/>
    <n v="80276912"/>
    <n v="35000000"/>
    <x v="1270"/>
    <s v="Color"/>
    <x v="2"/>
    <s v="English"/>
    <x v="1"/>
    <x v="1"/>
    <s v="English"/>
    <n v="45276912"/>
    <n v="1.2936260571428573"/>
    <s v="90-110 minutes"/>
    <n v="1.2936260571428571"/>
    <x v="1"/>
    <n v="1"/>
  </r>
  <r>
    <s v="What Just Happened"/>
    <x v="10"/>
    <x v="194"/>
    <n v="22000"/>
    <n v="71973"/>
    <n v="272"/>
    <n v="845"/>
    <x v="34"/>
    <n v="137"/>
    <n v="104"/>
    <n v="1089365"/>
    <n v="25000000"/>
    <x v="2985"/>
    <s v="Color"/>
    <x v="2"/>
    <s v="English"/>
    <x v="1"/>
    <x v="0"/>
    <s v="English"/>
    <n v="-23910635"/>
    <n v="-0.95642539999999998"/>
    <s v="90-110 minutes"/>
    <n v="-0.95642539999999998"/>
    <x v="1"/>
    <n v="0"/>
  </r>
  <r>
    <s v="What Lies Beneath"/>
    <x v="44"/>
    <x v="63"/>
    <n v="11000"/>
    <n v="12890"/>
    <n v="0"/>
    <n v="0"/>
    <x v="0"/>
    <n v="185"/>
    <n v="130"/>
    <n v="155370362"/>
    <n v="100000000"/>
    <x v="2986"/>
    <s v="Color"/>
    <x v="1"/>
    <s v="English"/>
    <x v="1"/>
    <x v="1"/>
    <s v="English"/>
    <n v="55370362"/>
    <n v="0.55370362000000006"/>
    <s v="111-130 minutes"/>
    <n v="0.55370361999999995"/>
    <x v="2"/>
    <n v="1"/>
  </r>
  <r>
    <s v="What Planet Are You From?"/>
    <x v="28"/>
    <x v="453"/>
    <n v="2000"/>
    <n v="3954"/>
    <n v="0"/>
    <n v="255"/>
    <x v="5"/>
    <n v="82"/>
    <n v="87"/>
    <n v="6291602"/>
    <n v="50000000"/>
    <x v="2987"/>
    <s v="Color"/>
    <x v="2"/>
    <s v="English"/>
    <x v="1"/>
    <x v="0"/>
    <s v="English"/>
    <n v="-43708398"/>
    <n v="-0.87416795999999997"/>
    <s v="&lt;90 minutes"/>
    <n v="-0.87416795999999997"/>
    <x v="1"/>
    <n v="0"/>
  </r>
  <r>
    <s v="What to Expect When You're Expecting"/>
    <x v="684"/>
    <x v="675"/>
    <n v="10000"/>
    <n v="13396"/>
    <n v="52"/>
    <n v="14000"/>
    <x v="34"/>
    <n v="170"/>
    <n v="110"/>
    <n v="41102171"/>
    <n v="40000000"/>
    <x v="2988"/>
    <s v="Color"/>
    <x v="2"/>
    <s v="English"/>
    <x v="1"/>
    <x v="1"/>
    <s v="English"/>
    <n v="1102171"/>
    <n v="2.7554274999999961E-2"/>
    <s v="90-110 minutes"/>
    <n v="2.7554275E-2"/>
    <x v="1"/>
    <n v="0"/>
  </r>
  <r>
    <s v="What Women Want"/>
    <x v="28"/>
    <x v="910"/>
    <n v="2000"/>
    <n v="5838"/>
    <n v="278"/>
    <n v="0"/>
    <x v="4"/>
    <n v="149"/>
    <n v="127"/>
    <n v="182805123"/>
    <n v="70000000"/>
    <x v="2424"/>
    <s v="Color"/>
    <x v="2"/>
    <s v="English"/>
    <x v="1"/>
    <x v="1"/>
    <s v="English"/>
    <n v="112805123"/>
    <n v="1.6115017571428569"/>
    <s v="111-130 minutes"/>
    <n v="1.6115017571428571"/>
    <x v="2"/>
    <n v="1"/>
  </r>
  <r>
    <s v="Whatever It Takes"/>
    <x v="7"/>
    <x v="1043"/>
    <n v="11000"/>
    <n v="13524"/>
    <n v="9"/>
    <n v="816"/>
    <x v="37"/>
    <n v="50"/>
    <n v="94"/>
    <n v="8735529"/>
    <n v="15000000"/>
    <x v="2989"/>
    <s v="Color"/>
    <x v="2"/>
    <s v="English"/>
    <x v="1"/>
    <x v="1"/>
    <s v="English"/>
    <n v="-6264471"/>
    <n v="-0.41763139999999999"/>
    <s v="90-110 minutes"/>
    <n v="-0.41763139999999999"/>
    <x v="1"/>
    <n v="0"/>
  </r>
  <r>
    <s v="Whatever Works"/>
    <x v="639"/>
    <x v="209"/>
    <n v="860"/>
    <n v="2717"/>
    <n v="11000"/>
    <n v="10000"/>
    <x v="2"/>
    <n v="218"/>
    <n v="92"/>
    <n v="5306447"/>
    <n v="15000000"/>
    <x v="2990"/>
    <s v="Color"/>
    <x v="2"/>
    <s v="English"/>
    <x v="1"/>
    <x v="1"/>
    <s v="English"/>
    <n v="-9693553"/>
    <n v="-0.64623686666666669"/>
    <s v="90-110 minutes"/>
    <n v="-0.64623686666666669"/>
    <x v="1"/>
    <n v="0"/>
  </r>
  <r>
    <s v="What's Eating Gilbert Grape"/>
    <x v="86"/>
    <x v="196"/>
    <n v="40000"/>
    <n v="69746"/>
    <n v="529"/>
    <n v="14000"/>
    <x v="24"/>
    <n v="80"/>
    <n v="118"/>
    <n v="9170214"/>
    <n v="11000000"/>
    <x v="2991"/>
    <s v="Color"/>
    <x v="1"/>
    <s v="English"/>
    <x v="1"/>
    <x v="1"/>
    <s v="English"/>
    <n v="-1829786"/>
    <n v="-0.16634418181818178"/>
    <s v="111-130 minutes"/>
    <n v="-0.16634418181818181"/>
    <x v="1"/>
    <n v="0"/>
  </r>
  <r>
    <s v="What's the Worst That Could Happen?"/>
    <x v="243"/>
    <x v="579"/>
    <n v="1000"/>
    <n v="3664"/>
    <n v="39"/>
    <n v="304"/>
    <x v="37"/>
    <n v="64"/>
    <n v="94"/>
    <n v="32095318"/>
    <n v="45000000"/>
    <x v="2992"/>
    <s v="Color"/>
    <x v="2"/>
    <s v="English"/>
    <x v="1"/>
    <x v="1"/>
    <s v="English"/>
    <n v="-12904682"/>
    <n v="-0.28677071111111108"/>
    <s v="90-110 minutes"/>
    <n v="-0.28677071111111113"/>
    <x v="1"/>
    <n v="0"/>
  </r>
  <r>
    <s v="What's Your Number?"/>
    <x v="370"/>
    <x v="1707"/>
    <n v="11000"/>
    <n v="15713"/>
    <n v="20"/>
    <n v="0"/>
    <x v="10"/>
    <n v="151"/>
    <n v="117"/>
    <n v="13987482"/>
    <n v="20000000"/>
    <x v="2993"/>
    <s v="Color"/>
    <x v="2"/>
    <s v="English"/>
    <x v="1"/>
    <x v="0"/>
    <s v="English"/>
    <n v="-6012518"/>
    <n v="-0.3006259"/>
    <s v="111-130 minutes"/>
    <n v="-0.3006259"/>
    <x v="1"/>
    <n v="0"/>
  </r>
  <r>
    <s v="When a Stranger Calls"/>
    <x v="613"/>
    <x v="494"/>
    <n v="1000"/>
    <n v="2452"/>
    <n v="165"/>
    <n v="0"/>
    <x v="39"/>
    <n v="152"/>
    <n v="87"/>
    <n v="47860214"/>
    <n v="15000000"/>
    <x v="907"/>
    <s v="Color"/>
    <x v="0"/>
    <s v="English"/>
    <x v="1"/>
    <x v="1"/>
    <s v="English"/>
    <n v="32860214"/>
    <n v="2.1906809333333332"/>
    <s v="&lt;90 minutes"/>
    <n v="2.1906809333333332"/>
    <x v="1"/>
    <n v="1"/>
  </r>
  <r>
    <s v="When Did You Last See Your Father?"/>
    <x v="100"/>
    <x v="982"/>
    <n v="14000"/>
    <n v="15848"/>
    <n v="14"/>
    <n v="429"/>
    <x v="31"/>
    <n v="90"/>
    <n v="92"/>
    <n v="1071240"/>
    <n v="8000000"/>
    <x v="2994"/>
    <s v="Color"/>
    <x v="6"/>
    <s v="English"/>
    <x v="4"/>
    <x v="1"/>
    <s v="English"/>
    <n v="-6928760"/>
    <n v="-0.86609500000000006"/>
    <s v="90-110 minutes"/>
    <n v="-0.86609499999999995"/>
    <x v="0"/>
    <n v="0"/>
  </r>
  <r>
    <s v="When Harry Met Sally..."/>
    <x v="1472"/>
    <x v="68"/>
    <n v="227"/>
    <n v="485"/>
    <n v="0"/>
    <n v="0"/>
    <x v="7"/>
    <n v="114"/>
    <n v="89"/>
    <n v="92823600"/>
    <n v="16000000"/>
    <x v="2995"/>
    <s v="Color"/>
    <x v="2"/>
    <s v="English"/>
    <x v="1"/>
    <x v="0"/>
    <s v="English"/>
    <n v="76823600"/>
    <n v="4.8014749999999999"/>
    <s v="&lt;90 minutes"/>
    <n v="4.8014749999999999"/>
    <x v="1"/>
    <n v="1"/>
  </r>
  <r>
    <s v="When the Cat's Away"/>
    <x v="1473"/>
    <x v="980"/>
    <n v="75"/>
    <n v="102"/>
    <n v="82"/>
    <n v="166"/>
    <x v="31"/>
    <n v="29"/>
    <n v="91"/>
    <n v="1652472"/>
    <n v="300000"/>
    <x v="2996"/>
    <s v="Color"/>
    <x v="2"/>
    <s v="French"/>
    <x v="8"/>
    <x v="0"/>
    <s v="Other language"/>
    <n v="1352472"/>
    <n v="4.5082399999999998"/>
    <s v="90-110 minutes"/>
    <n v="4.5082399999999998"/>
    <x v="0"/>
    <n v="1"/>
  </r>
  <r>
    <s v="When the Game Stands Tall"/>
    <x v="1474"/>
    <x v="488"/>
    <n v="116"/>
    <n v="525"/>
    <n v="49"/>
    <n v="0"/>
    <x v="12"/>
    <n v="50"/>
    <n v="115"/>
    <n v="30127963"/>
    <n v="15000000"/>
    <x v="2997"/>
    <s v="Color"/>
    <x v="1"/>
    <s v="English"/>
    <x v="1"/>
    <x v="3"/>
    <s v="English"/>
    <n v="15127963"/>
    <n v="1.0085308666666668"/>
    <s v="111-130 minutes"/>
    <n v="1.0085308666666666"/>
    <x v="1"/>
    <n v="1"/>
  </r>
  <r>
    <s v="Where the Heart Is"/>
    <x v="205"/>
    <x v="1708"/>
    <n v="20000"/>
    <n v="22383"/>
    <n v="18"/>
    <n v="0"/>
    <x v="9"/>
    <n v="78"/>
    <n v="120"/>
    <n v="33771174"/>
    <n v="15000000"/>
    <x v="1675"/>
    <s v="Color"/>
    <x v="2"/>
    <s v="English"/>
    <x v="1"/>
    <x v="1"/>
    <s v="English"/>
    <n v="18771174"/>
    <n v="1.2514116"/>
    <s v="111-130 minutes"/>
    <n v="1.2514116"/>
    <x v="1"/>
    <n v="1"/>
  </r>
  <r>
    <s v="Where the Truth Lies"/>
    <x v="100"/>
    <x v="467"/>
    <n v="14000"/>
    <n v="16090"/>
    <n v="460"/>
    <n v="507"/>
    <x v="27"/>
    <n v="97"/>
    <n v="107"/>
    <n v="871527"/>
    <n v="25000000"/>
    <x v="2413"/>
    <s v="Color"/>
    <x v="4"/>
    <s v="English"/>
    <x v="14"/>
    <x v="0"/>
    <s v="English"/>
    <n v="-24128473"/>
    <n v="-0.96513892000000001"/>
    <s v="90-110 minutes"/>
    <n v="-0.96513892000000001"/>
    <x v="1"/>
    <n v="0"/>
  </r>
  <r>
    <s v="Where the Wild Things Are"/>
    <x v="234"/>
    <x v="124"/>
    <n v="925"/>
    <n v="1738"/>
    <n v="0"/>
    <n v="11000"/>
    <x v="9"/>
    <n v="333"/>
    <n v="101"/>
    <n v="77222184"/>
    <n v="100000000"/>
    <x v="2998"/>
    <s v="Color"/>
    <x v="3"/>
    <s v="English"/>
    <x v="2"/>
    <x v="3"/>
    <s v="English"/>
    <n v="-22777816"/>
    <n v="-0.22777815999999995"/>
    <s v="90-110 minutes"/>
    <n v="-0.22777816000000001"/>
    <x v="2"/>
    <n v="0"/>
  </r>
  <r>
    <s v="While We're Young"/>
    <x v="25"/>
    <x v="1611"/>
    <n v="6000"/>
    <n v="6322"/>
    <n v="387"/>
    <n v="0"/>
    <x v="26"/>
    <n v="270"/>
    <n v="97"/>
    <n v="7574066"/>
    <n v="10000000"/>
    <x v="2999"/>
    <s v="Color"/>
    <x v="2"/>
    <s v="English"/>
    <x v="1"/>
    <x v="0"/>
    <s v="English"/>
    <n v="-2425934"/>
    <n v="-0.24259339999999996"/>
    <s v="90-110 minutes"/>
    <n v="-0.24259339999999999"/>
    <x v="1"/>
    <n v="0"/>
  </r>
  <r>
    <s v="Whip It"/>
    <x v="1475"/>
    <x v="1709"/>
    <n v="796"/>
    <n v="2633"/>
    <n v="0"/>
    <n v="10000"/>
    <x v="31"/>
    <n v="230"/>
    <n v="111"/>
    <n v="13034417"/>
    <n v="15000000"/>
    <x v="1134"/>
    <s v="Color"/>
    <x v="1"/>
    <s v="English"/>
    <x v="1"/>
    <x v="1"/>
    <s v="English"/>
    <n v="-1965583"/>
    <n v="-0.13103886666666664"/>
    <s v="111-130 minutes"/>
    <n v="-0.13103886666666667"/>
    <x v="1"/>
    <n v="0"/>
  </r>
  <r>
    <s v="Whiplash"/>
    <x v="231"/>
    <x v="1710"/>
    <n v="24000"/>
    <n v="26495"/>
    <n v="141"/>
    <n v="129000"/>
    <x v="43"/>
    <n v="535"/>
    <n v="107"/>
    <n v="13092000"/>
    <n v="3300000"/>
    <x v="2062"/>
    <s v="Color"/>
    <x v="1"/>
    <s v="English"/>
    <x v="1"/>
    <x v="0"/>
    <s v="English"/>
    <n v="9792000"/>
    <n v="2.9672727272727273"/>
    <s v="90-110 minutes"/>
    <n v="2.9672727272727273"/>
    <x v="0"/>
    <n v="1"/>
  </r>
  <r>
    <s v="Whipped"/>
    <x v="1476"/>
    <x v="1711"/>
    <n v="472"/>
    <n v="858"/>
    <n v="0"/>
    <n v="131"/>
    <x v="45"/>
    <n v="48"/>
    <n v="82"/>
    <n v="4142507"/>
    <n v="3000000"/>
    <x v="3000"/>
    <s v="Color"/>
    <x v="2"/>
    <s v="English"/>
    <x v="1"/>
    <x v="0"/>
    <s v="English"/>
    <n v="1142507"/>
    <n v="0.38083566666666657"/>
    <s v="&lt;90 minutes"/>
    <n v="0.38083566666666668"/>
    <x v="0"/>
    <n v="0"/>
  </r>
  <r>
    <s v="White Chicks"/>
    <x v="866"/>
    <x v="79"/>
    <n v="1000"/>
    <n v="6313"/>
    <n v="322"/>
    <n v="0"/>
    <x v="33"/>
    <n v="62"/>
    <n v="109"/>
    <n v="69148997"/>
    <n v="37000000"/>
    <x v="577"/>
    <s v="Color"/>
    <x v="2"/>
    <s v="English"/>
    <x v="1"/>
    <x v="1"/>
    <s v="English"/>
    <n v="32148997"/>
    <n v="0.86889181081081079"/>
    <s v="90-110 minutes"/>
    <n v="0.86889181081081079"/>
    <x v="1"/>
    <n v="1"/>
  </r>
  <r>
    <s v="White Fang"/>
    <x v="1254"/>
    <x v="780"/>
    <n v="327"/>
    <n v="552"/>
    <n v="116"/>
    <n v="0"/>
    <x v="12"/>
    <n v="10"/>
    <n v="107"/>
    <n v="34793160"/>
    <n v="14000000"/>
    <x v="3001"/>
    <s v="Color"/>
    <x v="3"/>
    <s v="English"/>
    <x v="1"/>
    <x v="3"/>
    <s v="English"/>
    <n v="20793160"/>
    <n v="1.4852257142857144"/>
    <s v="90-110 minutes"/>
    <n v="1.4852257142857144"/>
    <x v="1"/>
    <n v="1"/>
  </r>
  <r>
    <s v="White House Down"/>
    <x v="26"/>
    <x v="20"/>
    <n v="17000"/>
    <n v="18204"/>
    <n v="776"/>
    <n v="33000"/>
    <x v="4"/>
    <n v="339"/>
    <n v="131"/>
    <n v="73103784"/>
    <n v="150000000"/>
    <x v="85"/>
    <s v="Color"/>
    <x v="5"/>
    <s v="English"/>
    <x v="1"/>
    <x v="1"/>
    <s v="English"/>
    <n v="-76896216"/>
    <n v="-0.51264144"/>
    <s v="131-150 minutes"/>
    <n v="-0.51264144"/>
    <x v="2"/>
    <n v="0"/>
  </r>
  <r>
    <s v="White Noise"/>
    <x v="1273"/>
    <x v="145"/>
    <n v="494"/>
    <n v="2013"/>
    <n v="13"/>
    <n v="0"/>
    <x v="37"/>
    <n v="173"/>
    <n v="101"/>
    <n v="55865715"/>
    <n v="10000000"/>
    <x v="3002"/>
    <s v="Color"/>
    <x v="1"/>
    <s v="English"/>
    <x v="4"/>
    <x v="1"/>
    <s v="English"/>
    <n v="45865715"/>
    <n v="4.5865714999999998"/>
    <s v="90-110 minutes"/>
    <n v="4.5865714999999998"/>
    <x v="1"/>
    <n v="1"/>
  </r>
  <r>
    <s v="White Oleander"/>
    <x v="663"/>
    <x v="1712"/>
    <n v="835"/>
    <n v="2572"/>
    <n v="7"/>
    <n v="0"/>
    <x v="2"/>
    <n v="103"/>
    <n v="109"/>
    <n v="16346122"/>
    <n v="16000000"/>
    <x v="2699"/>
    <s v="Color"/>
    <x v="1"/>
    <s v="English"/>
    <x v="1"/>
    <x v="1"/>
    <s v="English"/>
    <n v="346122"/>
    <n v="2.1632625000000072E-2"/>
    <s v="90-110 minutes"/>
    <n v="2.1632624999999999E-2"/>
    <x v="1"/>
    <n v="0"/>
  </r>
  <r>
    <s v="White Squall"/>
    <x v="213"/>
    <x v="71"/>
    <n v="12000"/>
    <n v="16237"/>
    <n v="0"/>
    <n v="911"/>
    <x v="0"/>
    <n v="37"/>
    <n v="129"/>
    <n v="10300000"/>
    <n v="38000000"/>
    <x v="3003"/>
    <s v="Color"/>
    <x v="3"/>
    <s v="English"/>
    <x v="1"/>
    <x v="1"/>
    <s v="English"/>
    <n v="-27700000"/>
    <n v="-0.72894736842105257"/>
    <s v="111-130 minutes"/>
    <n v="-0.72894736842105268"/>
    <x v="1"/>
    <n v="0"/>
  </r>
  <r>
    <s v="Whiteout"/>
    <x v="141"/>
    <x v="770"/>
    <n v="1000"/>
    <n v="1947"/>
    <n v="57"/>
    <n v="0"/>
    <x v="37"/>
    <n v="166"/>
    <n v="101"/>
    <n v="10268846"/>
    <n v="35000000"/>
    <x v="2684"/>
    <s v="Color"/>
    <x v="5"/>
    <s v="English"/>
    <x v="1"/>
    <x v="0"/>
    <s v="English"/>
    <n v="-24731154"/>
    <n v="-0.70660440000000002"/>
    <s v="90-110 minutes"/>
    <n v="-0.70660440000000002"/>
    <x v="1"/>
    <n v="0"/>
  </r>
  <r>
    <s v="Who Killed the Electric Car?"/>
    <x v="230"/>
    <x v="1713"/>
    <n v="783"/>
    <n v="1447"/>
    <n v="2"/>
    <n v="0"/>
    <x v="18"/>
    <n v="87"/>
    <n v="92"/>
    <n v="1677838"/>
    <n v="1000000"/>
    <x v="964"/>
    <s v="Color"/>
    <x v="8"/>
    <s v="English"/>
    <x v="1"/>
    <x v="3"/>
    <s v="English"/>
    <n v="677838"/>
    <n v="0.67783799999999994"/>
    <s v="90-110 minutes"/>
    <n v="0.67783800000000005"/>
    <x v="0"/>
    <n v="1"/>
  </r>
  <r>
    <s v="Who's Your Caddy?"/>
    <x v="165"/>
    <x v="789"/>
    <n v="692"/>
    <n v="3128"/>
    <n v="70"/>
    <n v="446"/>
    <x v="73"/>
    <n v="25"/>
    <n v="93"/>
    <n v="5694308"/>
    <n v="7000000"/>
    <x v="3004"/>
    <s v="Color"/>
    <x v="2"/>
    <s v="English"/>
    <x v="1"/>
    <x v="1"/>
    <s v="English"/>
    <n v="-1305692"/>
    <n v="-0.18652742857142857"/>
    <s v="90-110 minutes"/>
    <n v="-0.18652742857142857"/>
    <x v="0"/>
    <n v="0"/>
  </r>
  <r>
    <s v="Why Did I Get Married Too?"/>
    <x v="579"/>
    <x v="80"/>
    <n v="2000"/>
    <n v="6657"/>
    <n v="0"/>
    <n v="0"/>
    <x v="45"/>
    <n v="40"/>
    <n v="121"/>
    <n v="60072596"/>
    <n v="20000000"/>
    <x v="2261"/>
    <s v="Color"/>
    <x v="2"/>
    <s v="English"/>
    <x v="1"/>
    <x v="1"/>
    <s v="English"/>
    <n v="40072596"/>
    <n v="2.0036298000000001"/>
    <s v="111-130 minutes"/>
    <n v="2.0036298000000001"/>
    <x v="1"/>
    <n v="1"/>
  </r>
  <r>
    <s v="Why Did I Get Married?"/>
    <x v="579"/>
    <x v="80"/>
    <n v="2000"/>
    <n v="6510"/>
    <n v="0"/>
    <n v="1000"/>
    <x v="5"/>
    <n v="41"/>
    <n v="113"/>
    <n v="55184721"/>
    <n v="15000000"/>
    <x v="3005"/>
    <s v="Color"/>
    <x v="2"/>
    <s v="English"/>
    <x v="1"/>
    <x v="1"/>
    <s v="English"/>
    <n v="40184721"/>
    <n v="2.6789814000000001"/>
    <s v="111-130 minutes"/>
    <n v="2.6789814000000001"/>
    <x v="1"/>
    <n v="1"/>
  </r>
  <r>
    <s v="Wicker Park"/>
    <x v="1477"/>
    <x v="1016"/>
    <n v="489"/>
    <n v="679"/>
    <n v="118"/>
    <n v="0"/>
    <x v="20"/>
    <n v="98"/>
    <n v="114"/>
    <n v="12831121"/>
    <n v="30000000"/>
    <x v="3006"/>
    <s v="Color"/>
    <x v="1"/>
    <s v="English"/>
    <x v="1"/>
    <x v="1"/>
    <s v="English"/>
    <n v="-17168879"/>
    <n v="-0.57229596666666671"/>
    <s v="111-130 minutes"/>
    <n v="-0.57229596666666671"/>
    <x v="1"/>
    <n v="0"/>
  </r>
  <r>
    <s v="Wild"/>
    <x v="296"/>
    <x v="538"/>
    <n v="2000"/>
    <n v="4896"/>
    <n v="212"/>
    <n v="38000"/>
    <x v="19"/>
    <n v="349"/>
    <n v="115"/>
    <n v="37877959"/>
    <n v="15000000"/>
    <x v="275"/>
    <s v="Color"/>
    <x v="3"/>
    <s v="English"/>
    <x v="1"/>
    <x v="0"/>
    <s v="English"/>
    <n v="22877959"/>
    <n v="1.5251972666666669"/>
    <s v="111-130 minutes"/>
    <n v="1.5251972666666667"/>
    <x v="1"/>
    <n v="1"/>
  </r>
  <r>
    <s v="Wild Target"/>
    <x v="1478"/>
    <x v="1094"/>
    <n v="10000"/>
    <n v="11770"/>
    <n v="36"/>
    <n v="0"/>
    <x v="31"/>
    <n v="68"/>
    <n v="98"/>
    <n v="117190"/>
    <n v="8000000"/>
    <x v="3007"/>
    <s v="Color"/>
    <x v="5"/>
    <s v="English"/>
    <x v="4"/>
    <x v="1"/>
    <s v="English"/>
    <n v="-7882810"/>
    <n v="-0.98535125000000001"/>
    <s v="90-110 minutes"/>
    <n v="-0.98535125000000001"/>
    <x v="0"/>
    <n v="0"/>
  </r>
  <r>
    <s v="Wild Things"/>
    <x v="365"/>
    <x v="1714"/>
    <n v="13000"/>
    <n v="14275"/>
    <n v="39"/>
    <n v="0"/>
    <x v="27"/>
    <n v="69"/>
    <n v="115"/>
    <n v="29753944"/>
    <n v="20000000"/>
    <x v="3008"/>
    <s v="Color"/>
    <x v="4"/>
    <s v="English"/>
    <x v="1"/>
    <x v="0"/>
    <s v="English"/>
    <n v="9753944"/>
    <n v="0.48769719999999994"/>
    <s v="111-130 minutes"/>
    <n v="0.4876972"/>
    <x v="1"/>
    <n v="0"/>
  </r>
  <r>
    <s v="Wild Wild West"/>
    <x v="124"/>
    <x v="319"/>
    <n v="10000"/>
    <n v="15870"/>
    <n v="188"/>
    <n v="0"/>
    <x v="3"/>
    <n v="85"/>
    <n v="106"/>
    <n v="113745408"/>
    <n v="170000000"/>
    <x v="3009"/>
    <s v="Color"/>
    <x v="5"/>
    <s v="English"/>
    <x v="1"/>
    <x v="1"/>
    <s v="English"/>
    <n v="-56254592"/>
    <n v="-0.33090936470588239"/>
    <s v="90-110 minutes"/>
    <n v="-0.33090936470588234"/>
    <x v="2"/>
    <n v="0"/>
  </r>
  <r>
    <s v="Willard"/>
    <x v="1360"/>
    <x v="327"/>
    <n v="669"/>
    <n v="1267"/>
    <n v="17"/>
    <n v="0"/>
    <x v="21"/>
    <n v="129"/>
    <n v="100"/>
    <n v="6852144"/>
    <n v="22000000"/>
    <x v="2038"/>
    <s v="Color"/>
    <x v="1"/>
    <s v="English"/>
    <x v="14"/>
    <x v="1"/>
    <s v="English"/>
    <n v="-15147856"/>
    <n v="-0.68853890909090909"/>
    <s v="90-110 minutes"/>
    <n v="-0.68853890909090909"/>
    <x v="1"/>
    <n v="0"/>
  </r>
  <r>
    <s v="Wimbledon"/>
    <x v="186"/>
    <x v="708"/>
    <n v="4000"/>
    <n v="9330"/>
    <n v="12"/>
    <n v="0"/>
    <x v="26"/>
    <n v="129"/>
    <n v="98"/>
    <n v="16831505"/>
    <n v="31000000"/>
    <x v="3010"/>
    <s v="Color"/>
    <x v="2"/>
    <s v="English"/>
    <x v="4"/>
    <x v="1"/>
    <s v="English"/>
    <n v="-14168495"/>
    <n v="-0.45704822580645166"/>
    <s v="90-110 minutes"/>
    <n v="-0.4570482258064516"/>
    <x v="1"/>
    <n v="0"/>
  </r>
  <r>
    <s v="Win a Date with Tad Hamilton!"/>
    <x v="1030"/>
    <x v="23"/>
    <n v="2000"/>
    <n v="4681"/>
    <n v="126"/>
    <n v="876"/>
    <x v="5"/>
    <n v="84"/>
    <n v="95"/>
    <n v="16964743"/>
    <n v="24000000"/>
    <x v="2533"/>
    <s v="Color"/>
    <x v="2"/>
    <s v="English"/>
    <x v="1"/>
    <x v="1"/>
    <s v="English"/>
    <n v="-7035257"/>
    <n v="-0.29313570833333336"/>
    <s v="90-110 minutes"/>
    <n v="-0.29313570833333336"/>
    <x v="1"/>
    <n v="0"/>
  </r>
  <r>
    <s v="Windtalkers"/>
    <x v="55"/>
    <x v="391"/>
    <n v="12000"/>
    <n v="15046"/>
    <n v="610"/>
    <n v="0"/>
    <x v="10"/>
    <n v="152"/>
    <n v="153"/>
    <n v="40911830"/>
    <n v="115000000"/>
    <x v="3011"/>
    <s v="Color"/>
    <x v="5"/>
    <s v="English"/>
    <x v="1"/>
    <x v="0"/>
    <s v="English"/>
    <n v="-74088170"/>
    <n v="-0.64424495652173919"/>
    <s v="&gt;150 minutes"/>
    <n v="-0.64424495652173908"/>
    <x v="2"/>
    <n v="0"/>
  </r>
  <r>
    <s v="Wing Commander"/>
    <x v="1479"/>
    <x v="1715"/>
    <n v="811"/>
    <n v="2497"/>
    <n v="38"/>
    <n v="858"/>
    <x v="56"/>
    <n v="85"/>
    <n v="100"/>
    <n v="11576087"/>
    <n v="30000000"/>
    <x v="3012"/>
    <s v="Color"/>
    <x v="5"/>
    <s v="English"/>
    <x v="1"/>
    <x v="1"/>
    <s v="English"/>
    <n v="-18423913"/>
    <n v="-0.61413043333333328"/>
    <s v="90-110 minutes"/>
    <n v="-0.61413043333333328"/>
    <x v="1"/>
    <n v="0"/>
  </r>
  <r>
    <s v="Winged Migration"/>
    <x v="1480"/>
    <x v="1130"/>
    <n v="63"/>
    <n v="66"/>
    <n v="63"/>
    <n v="1000"/>
    <x v="30"/>
    <n v="100"/>
    <n v="81"/>
    <n v="10762178"/>
    <n v="160000000"/>
    <x v="3013"/>
    <s v="Color"/>
    <x v="8"/>
    <s v="English"/>
    <x v="8"/>
    <x v="2"/>
    <s v="English"/>
    <n v="-149237822"/>
    <n v="-0.93273638749999999"/>
    <s v="&lt;90 minutes"/>
    <n v="-0.93273638749999999"/>
    <x v="2"/>
    <n v="0"/>
  </r>
  <r>
    <s v="Winnie the Pooh"/>
    <x v="1230"/>
    <x v="1716"/>
    <n v="759"/>
    <n v="1002"/>
    <n v="15"/>
    <n v="0"/>
    <x v="40"/>
    <n v="162"/>
    <n v="63"/>
    <n v="26687172"/>
    <n v="30000000"/>
    <x v="3014"/>
    <s v="Color"/>
    <x v="3"/>
    <s v="English"/>
    <x v="1"/>
    <x v="2"/>
    <s v="English"/>
    <n v="-3312828"/>
    <n v="-0.11042759999999996"/>
    <s v="&lt;90 minutes"/>
    <n v="-0.1104276"/>
    <x v="1"/>
    <n v="0"/>
  </r>
  <r>
    <s v="Winter in Wartime"/>
    <x v="1481"/>
    <x v="1717"/>
    <n v="163"/>
    <n v="219"/>
    <n v="12"/>
    <n v="0"/>
    <x v="19"/>
    <n v="111"/>
    <n v="103"/>
    <n v="542860"/>
    <n v="4000000"/>
    <x v="3015"/>
    <s v="Color"/>
    <x v="1"/>
    <s v="Dutch"/>
    <x v="19"/>
    <x v="0"/>
    <s v="Other language"/>
    <n v="-3457140"/>
    <n v="-0.86428499999999997"/>
    <s v="90-110 minutes"/>
    <n v="-0.86428499999999997"/>
    <x v="0"/>
    <n v="0"/>
  </r>
  <r>
    <s v="Winter Passing"/>
    <x v="155"/>
    <x v="1718"/>
    <n v="11000"/>
    <n v="20009"/>
    <n v="9"/>
    <n v="414"/>
    <x v="4"/>
    <n v="50"/>
    <n v="98"/>
    <n v="101228"/>
    <n v="3500000"/>
    <x v="633"/>
    <s v="Color"/>
    <x v="2"/>
    <s v="English"/>
    <x v="1"/>
    <x v="0"/>
    <s v="English"/>
    <n v="-3398772"/>
    <n v="-0.97107771428571432"/>
    <s v="90-110 minutes"/>
    <n v="-0.97107771428571432"/>
    <x v="0"/>
    <n v="0"/>
  </r>
  <r>
    <s v="Winter's Bone"/>
    <x v="169"/>
    <x v="1719"/>
    <n v="34000"/>
    <n v="34446"/>
    <n v="81"/>
    <n v="20000"/>
    <x v="2"/>
    <n v="365"/>
    <n v="100"/>
    <n v="6531491"/>
    <n v="2000000"/>
    <x v="1945"/>
    <s v="Color"/>
    <x v="1"/>
    <s v="English"/>
    <x v="1"/>
    <x v="0"/>
    <s v="English"/>
    <n v="4531491"/>
    <n v="2.2657455"/>
    <s v="90-110 minutes"/>
    <n v="2.2657455"/>
    <x v="0"/>
    <n v="1"/>
  </r>
  <r>
    <s v="Winter's Tale"/>
    <x v="756"/>
    <x v="1720"/>
    <n v="20000"/>
    <n v="22447"/>
    <n v="167"/>
    <n v="17000"/>
    <x v="21"/>
    <n v="189"/>
    <n v="118"/>
    <n v="22451"/>
    <n v="60000000"/>
    <x v="3016"/>
    <s v="Color"/>
    <x v="1"/>
    <s v="English"/>
    <x v="1"/>
    <x v="1"/>
    <s v="English"/>
    <n v="-59977549"/>
    <n v="-0.99962581666666672"/>
    <s v="111-130 minutes"/>
    <n v="-0.99962581666666672"/>
    <x v="2"/>
    <n v="0"/>
  </r>
  <r>
    <s v="Wish I Was Here"/>
    <x v="713"/>
    <x v="753"/>
    <n v="17000"/>
    <n v="18947"/>
    <n v="0"/>
    <n v="0"/>
    <x v="12"/>
    <n v="149"/>
    <n v="106"/>
    <n v="3588432"/>
    <n v="6000000"/>
    <x v="2528"/>
    <s v="Color"/>
    <x v="2"/>
    <s v="English"/>
    <x v="1"/>
    <x v="0"/>
    <s v="English"/>
    <n v="-2411568"/>
    <n v="-0.40192799999999995"/>
    <s v="90-110 minutes"/>
    <n v="-0.40192800000000001"/>
    <x v="0"/>
    <n v="0"/>
  </r>
  <r>
    <s v="Witchboard"/>
    <x v="1482"/>
    <x v="1721"/>
    <n v="265"/>
    <n v="901"/>
    <n v="85"/>
    <n v="0"/>
    <x v="34"/>
    <n v="65"/>
    <n v="98"/>
    <n v="7369373"/>
    <n v="2000000"/>
    <x v="1307"/>
    <s v="Color"/>
    <x v="0"/>
    <s v="English"/>
    <x v="4"/>
    <x v="0"/>
    <s v="English"/>
    <n v="5369373"/>
    <n v="2.6846865000000002"/>
    <s v="90-110 minutes"/>
    <n v="2.6846865000000002"/>
    <x v="0"/>
    <n v="1"/>
  </r>
  <r>
    <s v="Without a Paddle"/>
    <x v="1483"/>
    <x v="630"/>
    <n v="506"/>
    <n v="1266"/>
    <n v="65"/>
    <n v="0"/>
    <x v="11"/>
    <n v="94"/>
    <n v="95"/>
    <n v="58156435"/>
    <n v="19000000"/>
    <x v="2332"/>
    <s v="Color"/>
    <x v="3"/>
    <s v="English"/>
    <x v="1"/>
    <x v="1"/>
    <s v="English"/>
    <n v="39156435"/>
    <n v="2.0608650000000002"/>
    <s v="90-110 minutes"/>
    <n v="2.0608650000000002"/>
    <x v="1"/>
    <n v="1"/>
  </r>
  <r>
    <s v="Without Limits"/>
    <x v="825"/>
    <x v="1722"/>
    <n v="2000"/>
    <n v="4351"/>
    <n v="162"/>
    <n v="942"/>
    <x v="2"/>
    <n v="28"/>
    <n v="117"/>
    <n v="777423"/>
    <n v="25000000"/>
    <x v="3017"/>
    <s v="Color"/>
    <x v="6"/>
    <s v="English"/>
    <x v="1"/>
    <x v="1"/>
    <s v="English"/>
    <n v="-24222577"/>
    <n v="-0.96890308000000003"/>
    <s v="111-130 minutes"/>
    <n v="-0.96890308000000003"/>
    <x v="1"/>
    <n v="0"/>
  </r>
  <r>
    <s v="Witless Protection"/>
    <x v="856"/>
    <x v="1723"/>
    <n v="834"/>
    <n v="4091"/>
    <n v="18"/>
    <n v="140"/>
    <x v="65"/>
    <n v="35"/>
    <n v="97"/>
    <n v="4131640"/>
    <n v="7500000"/>
    <x v="1290"/>
    <s v="Color"/>
    <x v="2"/>
    <s v="English"/>
    <x v="1"/>
    <x v="1"/>
    <s v="English"/>
    <n v="-3368360"/>
    <n v="-0.44911466666666666"/>
    <s v="90-110 minutes"/>
    <n v="-0.44911466666666666"/>
    <x v="0"/>
    <n v="0"/>
  </r>
  <r>
    <s v="Witness"/>
    <x v="44"/>
    <x v="552"/>
    <n v="11000"/>
    <n v="22479"/>
    <n v="608"/>
    <n v="0"/>
    <x v="14"/>
    <n v="83"/>
    <n v="112"/>
    <n v="65500000"/>
    <n v="12000000"/>
    <x v="1802"/>
    <s v="Color"/>
    <x v="4"/>
    <s v="English"/>
    <x v="1"/>
    <x v="0"/>
    <s v="English"/>
    <n v="53500000"/>
    <n v="4.458333333333333"/>
    <s v="111-130 minutes"/>
    <n v="4.458333333333333"/>
    <x v="1"/>
    <n v="1"/>
  </r>
  <r>
    <s v="Wolf"/>
    <x v="1351"/>
    <x v="453"/>
    <n v="443"/>
    <n v="1439"/>
    <n v="0"/>
    <n v="0"/>
    <x v="21"/>
    <n v="59"/>
    <n v="125"/>
    <n v="65012000"/>
    <n v="70000000"/>
    <x v="3018"/>
    <s v="Color"/>
    <x v="1"/>
    <s v="English"/>
    <x v="1"/>
    <x v="0"/>
    <s v="English"/>
    <n v="-4988000"/>
    <n v="-7.1257142857142908E-2"/>
    <s v="111-130 minutes"/>
    <n v="-7.1257142857142852E-2"/>
    <x v="2"/>
    <n v="0"/>
  </r>
  <r>
    <s v="Woman in Gold"/>
    <x v="303"/>
    <x v="1100"/>
    <n v="16000"/>
    <n v="17866"/>
    <n v="64"/>
    <n v="34000"/>
    <x v="40"/>
    <n v="203"/>
    <n v="109"/>
    <n v="33305037"/>
    <n v="11000000"/>
    <x v="3019"/>
    <s v="Color"/>
    <x v="6"/>
    <s v="English"/>
    <x v="4"/>
    <x v="1"/>
    <s v="English"/>
    <n v="22305037"/>
    <n v="2.0277306363636365"/>
    <s v="90-110 minutes"/>
    <n v="2.0277306363636365"/>
    <x v="1"/>
    <n v="1"/>
  </r>
  <r>
    <s v="Woman on Top"/>
    <x v="307"/>
    <x v="1724"/>
    <n v="1000"/>
    <n v="2687"/>
    <n v="26"/>
    <n v="859"/>
    <x v="13"/>
    <n v="72"/>
    <n v="92"/>
    <n v="5018450"/>
    <n v="8000000"/>
    <x v="2073"/>
    <s v="Color"/>
    <x v="2"/>
    <s v="English"/>
    <x v="1"/>
    <x v="0"/>
    <s v="English"/>
    <n v="-2981550"/>
    <n v="-0.37269375000000005"/>
    <s v="90-110 minutes"/>
    <n v="-0.37269374999999999"/>
    <x v="0"/>
    <n v="0"/>
  </r>
  <r>
    <s v="Wonder Boys"/>
    <x v="95"/>
    <x v="51"/>
    <n v="21000"/>
    <n v="22974"/>
    <n v="161"/>
    <n v="0"/>
    <x v="14"/>
    <n v="173"/>
    <n v="107"/>
    <n v="19389454"/>
    <n v="55000000"/>
    <x v="3020"/>
    <s v="Color"/>
    <x v="2"/>
    <s v="English"/>
    <x v="1"/>
    <x v="0"/>
    <s v="English"/>
    <n v="-35610546"/>
    <n v="-0.6474644727272727"/>
    <s v="90-110 minutes"/>
    <n v="-0.6474644727272727"/>
    <x v="2"/>
    <n v="0"/>
  </r>
  <r>
    <s v="Wonderland"/>
    <x v="1484"/>
    <x v="1725"/>
    <n v="715"/>
    <n v="1315"/>
    <n v="10"/>
    <n v="1000"/>
    <x v="0"/>
    <n v="91"/>
    <n v="104"/>
    <n v="1056102"/>
    <n v="5000000"/>
    <x v="2889"/>
    <s v="Color"/>
    <x v="4"/>
    <s v="English"/>
    <x v="1"/>
    <x v="0"/>
    <s v="English"/>
    <n v="-3943898"/>
    <n v="-0.78877960000000003"/>
    <s v="90-110 minutes"/>
    <n v="-0.78877960000000003"/>
    <x v="0"/>
    <n v="0"/>
  </r>
  <r>
    <s v="Woo"/>
    <x v="481"/>
    <x v="1490"/>
    <n v="1000"/>
    <n v="3352"/>
    <n v="18"/>
    <n v="204"/>
    <x v="53"/>
    <n v="23"/>
    <n v="84"/>
    <n v="8026971"/>
    <n v="13000000"/>
    <x v="3021"/>
    <s v="Color"/>
    <x v="2"/>
    <s v="English"/>
    <x v="1"/>
    <x v="0"/>
    <s v="English"/>
    <n v="-4973029"/>
    <n v="-0.38254069230769228"/>
    <s v="&lt;90 minutes"/>
    <n v="-0.38254069230769233"/>
    <x v="1"/>
    <n v="0"/>
  </r>
  <r>
    <s v="Woodstock"/>
    <x v="1485"/>
    <x v="1726"/>
    <n v="262"/>
    <n v="778"/>
    <n v="14"/>
    <n v="0"/>
    <x v="6"/>
    <n v="53"/>
    <n v="215"/>
    <n v="13300000"/>
    <n v="600000"/>
    <x v="3022"/>
    <s v="Color"/>
    <x v="8"/>
    <s v="English"/>
    <x v="1"/>
    <x v="0"/>
    <s v="English"/>
    <n v="12700000"/>
    <n v="21.166666666666668"/>
    <s v="&gt;150 minutes"/>
    <n v="21.166666666666668"/>
    <x v="0"/>
    <n v="1"/>
  </r>
  <r>
    <s v="World Trade Center"/>
    <x v="55"/>
    <x v="146"/>
    <n v="12000"/>
    <n v="14421"/>
    <n v="0"/>
    <n v="0"/>
    <x v="10"/>
    <n v="242"/>
    <n v="129"/>
    <n v="70236496"/>
    <n v="63000000"/>
    <x v="3023"/>
    <s v="Color"/>
    <x v="1"/>
    <s v="English"/>
    <x v="1"/>
    <x v="1"/>
    <s v="English"/>
    <n v="7236496"/>
    <n v="0.11486501587301579"/>
    <s v="111-130 minutes"/>
    <n v="0.11486501587301587"/>
    <x v="2"/>
    <n v="0"/>
  </r>
  <r>
    <s v="World War Z"/>
    <x v="1486"/>
    <x v="706"/>
    <n v="17000"/>
    <n v="32392"/>
    <n v="395"/>
    <n v="129000"/>
    <x v="20"/>
    <n v="654"/>
    <n v="123"/>
    <n v="202351611"/>
    <n v="190000000"/>
    <x v="605"/>
    <s v="Color"/>
    <x v="5"/>
    <s v="English"/>
    <x v="1"/>
    <x v="1"/>
    <s v="English"/>
    <n v="12351611"/>
    <n v="6.5008478947368387E-2"/>
    <s v="111-130 minutes"/>
    <n v="6.5008478947368414E-2"/>
    <x v="2"/>
    <n v="0"/>
  </r>
  <r>
    <s v="Wrath of the Titans"/>
    <x v="83"/>
    <x v="281"/>
    <n v="14000"/>
    <n v="16184"/>
    <n v="473"/>
    <n v="19000"/>
    <x v="16"/>
    <n v="310"/>
    <n v="99"/>
    <n v="83640426"/>
    <n v="150000000"/>
    <x v="3024"/>
    <s v="Color"/>
    <x v="5"/>
    <s v="English"/>
    <x v="1"/>
    <x v="1"/>
    <s v="English"/>
    <n v="-66359574"/>
    <n v="-0.44239715999999996"/>
    <s v="90-110 minutes"/>
    <n v="-0.44239716000000001"/>
    <x v="2"/>
    <n v="0"/>
  </r>
  <r>
    <s v="Wreck-It Ralph"/>
    <x v="378"/>
    <x v="1727"/>
    <n v="975"/>
    <n v="4451"/>
    <n v="66"/>
    <n v="40000"/>
    <x v="24"/>
    <n v="377"/>
    <n v="101"/>
    <n v="189412677"/>
    <n v="165000000"/>
    <x v="492"/>
    <s v="Color"/>
    <x v="3"/>
    <s v="English"/>
    <x v="1"/>
    <x v="3"/>
    <s v="English"/>
    <n v="24412677"/>
    <n v="0.14795561818181824"/>
    <s v="90-110 minutes"/>
    <n v="0.14795561818181818"/>
    <x v="2"/>
    <n v="0"/>
  </r>
  <r>
    <s v="Wristcutters: A Love Story"/>
    <x v="955"/>
    <x v="1728"/>
    <n v="1000"/>
    <n v="4720"/>
    <n v="21"/>
    <n v="11000"/>
    <x v="14"/>
    <n v="117"/>
    <n v="88"/>
    <n v="104077"/>
    <n v="1000000"/>
    <x v="1196"/>
    <s v="Color"/>
    <x v="2"/>
    <s v="English"/>
    <x v="1"/>
    <x v="0"/>
    <s v="English"/>
    <n v="-895923"/>
    <n v="-0.89592300000000002"/>
    <s v="&lt;90 minutes"/>
    <n v="-0.89592300000000002"/>
    <x v="0"/>
    <n v="0"/>
  </r>
  <r>
    <s v="Wrong Turn"/>
    <x v="129"/>
    <x v="1729"/>
    <n v="2000"/>
    <n v="3416"/>
    <n v="36"/>
    <n v="0"/>
    <x v="8"/>
    <n v="191"/>
    <n v="84"/>
    <n v="15417771"/>
    <n v="12600000"/>
    <x v="3025"/>
    <s v="Color"/>
    <x v="0"/>
    <s v="English"/>
    <x v="1"/>
    <x v="0"/>
    <s v="English"/>
    <n v="2817771"/>
    <n v="0.223632619047619"/>
    <s v="&lt;90 minutes"/>
    <n v="0.22363261904761905"/>
    <x v="1"/>
    <n v="0"/>
  </r>
  <r>
    <s v="Wyatt Earp"/>
    <x v="530"/>
    <x v="624"/>
    <n v="2000"/>
    <n v="5708"/>
    <n v="759"/>
    <n v="0"/>
    <x v="0"/>
    <n v="40"/>
    <n v="212"/>
    <n v="25052000"/>
    <n v="63000000"/>
    <x v="3026"/>
    <s v="Color"/>
    <x v="3"/>
    <s v="English"/>
    <x v="1"/>
    <x v="1"/>
    <s v="English"/>
    <n v="-37948000"/>
    <n v="-0.60234920634920641"/>
    <s v="&gt;150 minutes"/>
    <n v="-0.6023492063492063"/>
    <x v="2"/>
    <n v="0"/>
  </r>
  <r>
    <s v="X-Men"/>
    <x v="391"/>
    <x v="914"/>
    <n v="20000"/>
    <n v="21397"/>
    <n v="0"/>
    <n v="0"/>
    <x v="14"/>
    <n v="290"/>
    <n v="104"/>
    <n v="157299717"/>
    <n v="75000000"/>
    <x v="3027"/>
    <s v="Color"/>
    <x v="5"/>
    <s v="English"/>
    <x v="1"/>
    <x v="1"/>
    <s v="English"/>
    <n v="82299717"/>
    <n v="1.0973295599999999"/>
    <s v="90-110 minutes"/>
    <n v="1.0973295599999999"/>
    <x v="2"/>
    <n v="1"/>
  </r>
  <r>
    <s v="X-Men 2"/>
    <x v="391"/>
    <x v="914"/>
    <n v="20000"/>
    <n v="20952"/>
    <n v="0"/>
    <n v="0"/>
    <x v="1"/>
    <n v="289"/>
    <n v="134"/>
    <n v="214948780"/>
    <n v="110000000"/>
    <x v="3028"/>
    <s v="Color"/>
    <x v="5"/>
    <s v="English"/>
    <x v="14"/>
    <x v="1"/>
    <s v="English"/>
    <n v="104948780"/>
    <n v="0.9540798181818182"/>
    <s v="131-150 minutes"/>
    <n v="0.9540798181818182"/>
    <x v="2"/>
    <n v="1"/>
  </r>
  <r>
    <s v="X-Men Origins: Wolverine"/>
    <x v="391"/>
    <x v="662"/>
    <n v="20000"/>
    <n v="40054"/>
    <n v="151"/>
    <n v="0"/>
    <x v="12"/>
    <n v="350"/>
    <n v="119"/>
    <n v="179883016"/>
    <n v="150000000"/>
    <x v="3029"/>
    <s v="Color"/>
    <x v="5"/>
    <s v="English"/>
    <x v="1"/>
    <x v="1"/>
    <s v="English"/>
    <n v="29883016"/>
    <n v="0.19922010666666656"/>
    <s v="111-130 minutes"/>
    <n v="0.19922010666666667"/>
    <x v="2"/>
    <n v="0"/>
  </r>
  <r>
    <s v="X-Men: Days of Future Past"/>
    <x v="169"/>
    <x v="914"/>
    <n v="34000"/>
    <n v="91434"/>
    <n v="0"/>
    <n v="82000"/>
    <x v="30"/>
    <n v="539"/>
    <n v="149"/>
    <n v="233914986"/>
    <n v="200000000"/>
    <x v="736"/>
    <s v="Color"/>
    <x v="5"/>
    <s v="English"/>
    <x v="1"/>
    <x v="1"/>
    <s v="English"/>
    <n v="33914986"/>
    <n v="0.16957493000000001"/>
    <s v="131-150 minutes"/>
    <n v="0.16957493000000001"/>
    <x v="2"/>
    <n v="0"/>
  </r>
  <r>
    <s v="X-Men: First Class"/>
    <x v="169"/>
    <x v="949"/>
    <n v="34000"/>
    <n v="50983"/>
    <n v="905"/>
    <n v="54000"/>
    <x v="24"/>
    <n v="500"/>
    <n v="132"/>
    <n v="146405371"/>
    <n v="160000000"/>
    <x v="2784"/>
    <s v="Color"/>
    <x v="5"/>
    <s v="English"/>
    <x v="1"/>
    <x v="1"/>
    <s v="English"/>
    <n v="-13594629"/>
    <n v="-8.496643125000003E-2"/>
    <s v="131-150 minutes"/>
    <n v="-8.4966431250000002E-2"/>
    <x v="2"/>
    <n v="0"/>
  </r>
  <r>
    <s v="X-Men: The Last Stand"/>
    <x v="391"/>
    <x v="129"/>
    <n v="20000"/>
    <n v="21714"/>
    <n v="420"/>
    <n v="0"/>
    <x v="9"/>
    <n v="334"/>
    <n v="104"/>
    <n v="234360014"/>
    <n v="210000000"/>
    <x v="3030"/>
    <s v="Color"/>
    <x v="5"/>
    <s v="English"/>
    <x v="14"/>
    <x v="1"/>
    <s v="English"/>
    <n v="24360014"/>
    <n v="0.11600006666666673"/>
    <s v="90-110 minutes"/>
    <n v="0.11600006666666667"/>
    <x v="2"/>
    <n v="0"/>
  </r>
  <r>
    <s v="xXx"/>
    <x v="81"/>
    <x v="144"/>
    <n v="14000"/>
    <n v="14790"/>
    <n v="357"/>
    <n v="10000"/>
    <x v="16"/>
    <n v="191"/>
    <n v="132"/>
    <n v="141204016"/>
    <n v="70000000"/>
    <x v="1863"/>
    <s v="Color"/>
    <x v="5"/>
    <s v="English"/>
    <x v="1"/>
    <x v="1"/>
    <s v="English"/>
    <n v="71204016"/>
    <n v="1.0172002285714288"/>
    <s v="131-150 minutes"/>
    <n v="1.0172002285714286"/>
    <x v="2"/>
    <n v="1"/>
  </r>
  <r>
    <s v="xXx: State of the Union"/>
    <x v="1487"/>
    <x v="167"/>
    <n v="287"/>
    <n v="993"/>
    <n v="93"/>
    <n v="0"/>
    <x v="22"/>
    <n v="77"/>
    <n v="101"/>
    <n v="26082914"/>
    <n v="87000000"/>
    <x v="3031"/>
    <s v="Color"/>
    <x v="5"/>
    <s v="English"/>
    <x v="1"/>
    <x v="1"/>
    <s v="English"/>
    <n v="-60917086"/>
    <n v="-0.70019639080459772"/>
    <s v="90-110 minutes"/>
    <n v="-0.70019639080459772"/>
    <x v="2"/>
    <n v="0"/>
  </r>
  <r>
    <s v="Y Tu MamÃ¡ TambiÃ©n"/>
    <x v="1488"/>
    <x v="463"/>
    <n v="269"/>
    <n v="361"/>
    <n v="0"/>
    <n v="0"/>
    <x v="18"/>
    <n v="173"/>
    <n v="106"/>
    <n v="13622333"/>
    <n v="2000000"/>
    <x v="3032"/>
    <s v="Color"/>
    <x v="3"/>
    <s v="Spanish"/>
    <x v="15"/>
    <x v="0"/>
    <s v="Other language"/>
    <n v="11622333"/>
    <n v="5.8111664999999997"/>
    <s v="90-110 minutes"/>
    <n v="5.8111664999999997"/>
    <x v="0"/>
    <n v="1"/>
  </r>
  <r>
    <s v="Year One"/>
    <x v="437"/>
    <x v="199"/>
    <n v="10000"/>
    <n v="12258"/>
    <n v="11000"/>
    <n v="0"/>
    <x v="38"/>
    <n v="170"/>
    <n v="100"/>
    <n v="43337279"/>
    <n v="60000000"/>
    <x v="3033"/>
    <s v="Color"/>
    <x v="3"/>
    <s v="English"/>
    <x v="1"/>
    <x v="1"/>
    <s v="English"/>
    <n v="-16662721"/>
    <n v="-0.27771201666666667"/>
    <s v="90-110 minutes"/>
    <n v="-0.27771201666666667"/>
    <x v="2"/>
    <n v="0"/>
  </r>
  <r>
    <s v="Yentl"/>
    <x v="237"/>
    <x v="1553"/>
    <n v="405"/>
    <n v="914"/>
    <n v="0"/>
    <n v="0"/>
    <x v="0"/>
    <n v="16"/>
    <n v="132"/>
    <n v="30400000"/>
    <n v="12000000"/>
    <x v="3034"/>
    <s v="Color"/>
    <x v="1"/>
    <s v="English"/>
    <x v="4"/>
    <x v="3"/>
    <s v="English"/>
    <n v="18400000"/>
    <n v="1.5333333333333332"/>
    <s v="131-150 minutes"/>
    <n v="1.5333333333333334"/>
    <x v="1"/>
    <n v="1"/>
  </r>
  <r>
    <s v="Yes"/>
    <x v="1342"/>
    <x v="1730"/>
    <n v="887"/>
    <n v="2721"/>
    <n v="87"/>
    <n v="305"/>
    <x v="31"/>
    <n v="76"/>
    <n v="100"/>
    <n v="396035"/>
    <n v="1000000"/>
    <x v="3035"/>
    <s v="Color"/>
    <x v="1"/>
    <s v="English"/>
    <x v="4"/>
    <x v="0"/>
    <s v="English"/>
    <n v="-603965"/>
    <n v="-0.60396499999999997"/>
    <s v="90-110 minutes"/>
    <n v="-0.60396499999999997"/>
    <x v="0"/>
    <n v="0"/>
  </r>
  <r>
    <s v="Yes Man"/>
    <x v="148"/>
    <x v="215"/>
    <n v="14000"/>
    <n v="29505"/>
    <n v="235"/>
    <n v="0"/>
    <x v="9"/>
    <n v="190"/>
    <n v="104"/>
    <n v="97680195"/>
    <n v="70000000"/>
    <x v="1775"/>
    <s v="Color"/>
    <x v="2"/>
    <s v="English"/>
    <x v="1"/>
    <x v="1"/>
    <s v="English"/>
    <n v="27680195"/>
    <n v="0.39543135714285715"/>
    <s v="90-110 minutes"/>
    <n v="0.39543135714285715"/>
    <x v="2"/>
    <n v="0"/>
  </r>
  <r>
    <s v="Yogi Bear"/>
    <x v="244"/>
    <x v="933"/>
    <n v="3000"/>
    <n v="4394"/>
    <n v="40"/>
    <n v="0"/>
    <x v="28"/>
    <n v="143"/>
    <n v="80"/>
    <n v="100169068"/>
    <n v="80000000"/>
    <x v="3036"/>
    <s v="Color"/>
    <x v="3"/>
    <s v="English"/>
    <x v="1"/>
    <x v="3"/>
    <s v="English"/>
    <n v="20169068"/>
    <n v="0.2521133499999999"/>
    <s v="&lt;90 minutes"/>
    <n v="0.25211335000000001"/>
    <x v="2"/>
    <n v="0"/>
  </r>
  <r>
    <s v="You Again"/>
    <x v="280"/>
    <x v="1169"/>
    <n v="2000"/>
    <n v="4813"/>
    <n v="99"/>
    <n v="0"/>
    <x v="16"/>
    <n v="91"/>
    <n v="105"/>
    <n v="25677801"/>
    <n v="20000000"/>
    <x v="2041"/>
    <s v="Color"/>
    <x v="2"/>
    <s v="English"/>
    <x v="1"/>
    <x v="3"/>
    <s v="English"/>
    <n v="5677801"/>
    <n v="0.28389004999999989"/>
    <s v="90-110 minutes"/>
    <n v="0.28389005"/>
    <x v="1"/>
    <n v="0"/>
  </r>
  <r>
    <s v="You Can Count on Me"/>
    <x v="266"/>
    <x v="1038"/>
    <n v="2000"/>
    <n v="4288"/>
    <n v="50"/>
    <n v="756"/>
    <x v="18"/>
    <n v="122"/>
    <n v="111"/>
    <n v="9180275"/>
    <n v="1200000"/>
    <x v="3037"/>
    <s v="Color"/>
    <x v="1"/>
    <s v="English"/>
    <x v="1"/>
    <x v="0"/>
    <s v="English"/>
    <n v="7980275"/>
    <n v="6.6502291666666666"/>
    <s v="111-130 minutes"/>
    <n v="6.6502291666666666"/>
    <x v="0"/>
    <n v="1"/>
  </r>
  <r>
    <s v="You Don't Mess with the Zohan"/>
    <x v="48"/>
    <x v="314"/>
    <n v="11000"/>
    <n v="13446"/>
    <n v="221"/>
    <n v="0"/>
    <x v="37"/>
    <n v="198"/>
    <n v="113"/>
    <n v="100018837"/>
    <n v="90000000"/>
    <x v="3038"/>
    <s v="Color"/>
    <x v="5"/>
    <s v="English"/>
    <x v="1"/>
    <x v="1"/>
    <s v="English"/>
    <n v="10018837"/>
    <n v="0.11132041111111102"/>
    <s v="111-130 minutes"/>
    <n v="0.11132041111111111"/>
    <x v="2"/>
    <n v="0"/>
  </r>
  <r>
    <s v="You Got Served"/>
    <x v="1489"/>
    <x v="1731"/>
    <n v="389"/>
    <n v="1792"/>
    <n v="548"/>
    <n v="0"/>
    <x v="47"/>
    <n v="58"/>
    <n v="95"/>
    <n v="40066497"/>
    <n v="8000000"/>
    <x v="3039"/>
    <s v="Color"/>
    <x v="1"/>
    <s v="English"/>
    <x v="1"/>
    <x v="1"/>
    <s v="English"/>
    <n v="32066497"/>
    <n v="4.0083121249999998"/>
    <s v="90-110 minutes"/>
    <n v="4.0083121249999998"/>
    <x v="0"/>
    <n v="1"/>
  </r>
  <r>
    <s v="You Kill Me"/>
    <x v="853"/>
    <x v="934"/>
    <n v="497"/>
    <n v="776"/>
    <n v="131"/>
    <n v="830"/>
    <x v="27"/>
    <n v="121"/>
    <n v="93"/>
    <n v="2426851"/>
    <n v="4000000"/>
    <x v="3040"/>
    <s v="Color"/>
    <x v="2"/>
    <s v="English"/>
    <x v="1"/>
    <x v="0"/>
    <s v="English"/>
    <n v="-1573149"/>
    <n v="-0.39328724999999998"/>
    <s v="90-110 minutes"/>
    <n v="-0.39328724999999998"/>
    <x v="0"/>
    <n v="0"/>
  </r>
  <r>
    <s v="You Only Live Twice"/>
    <x v="569"/>
    <x v="1082"/>
    <n v="742"/>
    <n v="2127"/>
    <n v="43"/>
    <n v="0"/>
    <x v="31"/>
    <n v="130"/>
    <n v="117"/>
    <n v="43100000"/>
    <n v="9500000"/>
    <x v="3041"/>
    <s v="Color"/>
    <x v="5"/>
    <s v="English"/>
    <x v="4"/>
    <x v="6"/>
    <s v="English"/>
    <n v="33600000"/>
    <n v="3.5368421052631582"/>
    <s v="111-130 minutes"/>
    <n v="3.5368421052631578"/>
    <x v="1"/>
    <n v="1"/>
  </r>
  <r>
    <s v="You Will Meet a Tall Dark Stranger"/>
    <x v="138"/>
    <x v="209"/>
    <n v="12000"/>
    <n v="19310"/>
    <n v="11000"/>
    <n v="0"/>
    <x v="26"/>
    <n v="223"/>
    <n v="98"/>
    <n v="3247816"/>
    <n v="22000000"/>
    <x v="3042"/>
    <s v="Color"/>
    <x v="2"/>
    <s v="English"/>
    <x v="1"/>
    <x v="0"/>
    <s v="English"/>
    <n v="-18752184"/>
    <n v="-0.85237200000000002"/>
    <s v="90-110 minutes"/>
    <n v="-0.85237200000000002"/>
    <x v="1"/>
    <n v="0"/>
  </r>
  <r>
    <s v="You, Me and Dupree"/>
    <x v="1490"/>
    <x v="422"/>
    <n v="277"/>
    <n v="847"/>
    <n v="94"/>
    <n v="0"/>
    <x v="5"/>
    <n v="136"/>
    <n v="110"/>
    <n v="75604320"/>
    <n v="54000000"/>
    <x v="1420"/>
    <s v="Color"/>
    <x v="2"/>
    <s v="English"/>
    <x v="1"/>
    <x v="1"/>
    <s v="English"/>
    <n v="21604320"/>
    <n v="0.40007999999999999"/>
    <s v="90-110 minutes"/>
    <n v="0.40007999999999999"/>
    <x v="2"/>
    <n v="0"/>
  </r>
  <r>
    <s v="Young Adult"/>
    <x v="108"/>
    <x v="938"/>
    <n v="9000"/>
    <n v="10575"/>
    <n v="655"/>
    <n v="0"/>
    <x v="26"/>
    <n v="325"/>
    <n v="94"/>
    <n v="16300302"/>
    <n v="12000000"/>
    <x v="111"/>
    <s v="Color"/>
    <x v="2"/>
    <s v="English"/>
    <x v="1"/>
    <x v="0"/>
    <s v="English"/>
    <n v="4300302"/>
    <n v="0.35835850000000002"/>
    <s v="90-110 minutes"/>
    <n v="0.35835850000000002"/>
    <x v="1"/>
    <n v="0"/>
  </r>
  <r>
    <s v="Young Frankenstein"/>
    <x v="304"/>
    <x v="338"/>
    <n v="1000"/>
    <n v="2703"/>
    <n v="0"/>
    <n v="14000"/>
    <x v="30"/>
    <n v="129"/>
    <n v="106"/>
    <n v="86300000"/>
    <n v="2800000"/>
    <x v="3043"/>
    <s v="Black and White"/>
    <x v="2"/>
    <s v="English"/>
    <x v="1"/>
    <x v="3"/>
    <s v="English"/>
    <n v="83500000"/>
    <n v="29.821428571428573"/>
    <s v="90-110 minutes"/>
    <n v="29.821428571428573"/>
    <x v="0"/>
    <n v="1"/>
  </r>
  <r>
    <s v="Young Guns"/>
    <x v="1491"/>
    <x v="1280"/>
    <n v="549"/>
    <n v="1747"/>
    <n v="58"/>
    <n v="0"/>
    <x v="9"/>
    <n v="50"/>
    <n v="107"/>
    <n v="44726644"/>
    <n v="13000000"/>
    <x v="3044"/>
    <s v="Color"/>
    <x v="5"/>
    <s v="English"/>
    <x v="1"/>
    <x v="0"/>
    <s v="English"/>
    <n v="31726644"/>
    <n v="2.4405110769230771"/>
    <s v="90-110 minutes"/>
    <n v="2.4405110769230771"/>
    <x v="1"/>
    <n v="1"/>
  </r>
  <r>
    <s v="Young Sherlock Holmes"/>
    <x v="1492"/>
    <x v="194"/>
    <n v="155"/>
    <n v="605"/>
    <n v="272"/>
    <n v="0"/>
    <x v="9"/>
    <n v="64"/>
    <n v="109"/>
    <n v="4250320"/>
    <n v="18000000"/>
    <x v="3045"/>
    <s v="Color"/>
    <x v="3"/>
    <s v="English"/>
    <x v="1"/>
    <x v="1"/>
    <s v="English"/>
    <n v="-13749680"/>
    <n v="-0.76387111111111117"/>
    <s v="90-110 minutes"/>
    <n v="-0.76387111111111106"/>
    <x v="1"/>
    <n v="0"/>
  </r>
  <r>
    <s v="Your Highness"/>
    <x v="205"/>
    <x v="162"/>
    <n v="20000"/>
    <n v="45202"/>
    <n v="234"/>
    <n v="18000"/>
    <x v="5"/>
    <n v="208"/>
    <n v="102"/>
    <n v="21557240"/>
    <n v="49900000"/>
    <x v="3046"/>
    <s v="Color"/>
    <x v="3"/>
    <s v="English"/>
    <x v="1"/>
    <x v="0"/>
    <s v="English"/>
    <n v="-28342760"/>
    <n v="-0.56799118236472945"/>
    <s v="90-110 minutes"/>
    <n v="-0.56799118236472945"/>
    <x v="1"/>
    <n v="0"/>
  </r>
  <r>
    <s v="Your Sister's Sister"/>
    <x v="1359"/>
    <x v="1732"/>
    <n v="830"/>
    <n v="973"/>
    <n v="100"/>
    <n v="3000"/>
    <x v="12"/>
    <n v="171"/>
    <n v="90"/>
    <n v="1573712"/>
    <n v="125000"/>
    <x v="3047"/>
    <s v="Color"/>
    <x v="2"/>
    <s v="English"/>
    <x v="1"/>
    <x v="0"/>
    <s v="English"/>
    <n v="1448712"/>
    <n v="11.589696"/>
    <s v="90-110 minutes"/>
    <n v="11.589696"/>
    <x v="0"/>
    <n v="1"/>
  </r>
  <r>
    <s v="Youth in Revolt"/>
    <x v="29"/>
    <x v="147"/>
    <n v="12000"/>
    <n v="16004"/>
    <n v="44"/>
    <n v="0"/>
    <x v="27"/>
    <n v="192"/>
    <n v="90"/>
    <n v="15281286"/>
    <n v="18000000"/>
    <x v="3048"/>
    <s v="Color"/>
    <x v="2"/>
    <s v="English"/>
    <x v="1"/>
    <x v="0"/>
    <s v="English"/>
    <n v="-2718714"/>
    <n v="-0.15103966666666668"/>
    <s v="90-110 minutes"/>
    <n v="-0.15103966666666666"/>
    <x v="1"/>
    <n v="0"/>
  </r>
  <r>
    <s v="You've Got Mail"/>
    <x v="76"/>
    <x v="936"/>
    <n v="15000"/>
    <n v="17768"/>
    <n v="0"/>
    <n v="0"/>
    <x v="27"/>
    <n v="153"/>
    <n v="119"/>
    <n v="115731542"/>
    <n v="65000000"/>
    <x v="3049"/>
    <s v="Color"/>
    <x v="2"/>
    <s v="English"/>
    <x v="1"/>
    <x v="3"/>
    <s v="English"/>
    <n v="50731542"/>
    <n v="0.78048526153846143"/>
    <s v="111-130 minutes"/>
    <n v="0.78048526153846154"/>
    <x v="2"/>
    <n v="1"/>
  </r>
  <r>
    <s v="Zack and Miri Make a Porno"/>
    <x v="1493"/>
    <x v="454"/>
    <n v="218"/>
    <n v="638"/>
    <n v="0"/>
    <n v="0"/>
    <x v="0"/>
    <n v="247"/>
    <n v="101"/>
    <n v="31452765"/>
    <n v="24000000"/>
    <x v="3050"/>
    <s v="Color"/>
    <x v="2"/>
    <s v="English"/>
    <x v="1"/>
    <x v="0"/>
    <s v="English"/>
    <n v="7452765"/>
    <n v="0.3105318749999999"/>
    <s v="90-110 minutes"/>
    <n v="0.31053187500000001"/>
    <x v="1"/>
    <n v="0"/>
  </r>
  <r>
    <s v="Zathura: A Space Adventure"/>
    <x v="376"/>
    <x v="654"/>
    <n v="17000"/>
    <n v="32232"/>
    <n v="4000"/>
    <n v="0"/>
    <x v="8"/>
    <n v="136"/>
    <n v="101"/>
    <n v="28045540"/>
    <n v="65000000"/>
    <x v="3051"/>
    <s v="Color"/>
    <x v="5"/>
    <s v="English"/>
    <x v="1"/>
    <x v="3"/>
    <s v="English"/>
    <n v="-36954460"/>
    <n v="-0.5685301538461538"/>
    <s v="90-110 minutes"/>
    <n v="-0.5685301538461538"/>
    <x v="2"/>
    <n v="0"/>
  </r>
  <r>
    <s v="Zero Dark Thirty"/>
    <x v="300"/>
    <x v="943"/>
    <n v="1000"/>
    <n v="2759"/>
    <n v="0"/>
    <n v="39000"/>
    <x v="14"/>
    <n v="558"/>
    <n v="157"/>
    <n v="95720716"/>
    <n v="40000000"/>
    <x v="2372"/>
    <s v="Color"/>
    <x v="1"/>
    <s v="English"/>
    <x v="1"/>
    <x v="0"/>
    <s v="English"/>
    <n v="55720716"/>
    <n v="1.3930178999999998"/>
    <s v="&gt;150 minutes"/>
    <n v="1.3930179"/>
    <x v="1"/>
    <n v="1"/>
  </r>
  <r>
    <s v="Zero Effect"/>
    <x v="1494"/>
    <x v="267"/>
    <n v="624"/>
    <n v="1209"/>
    <n v="52"/>
    <n v="507"/>
    <x v="20"/>
    <n v="81"/>
    <n v="116"/>
    <n v="1980338"/>
    <n v="5000000"/>
    <x v="3052"/>
    <s v="Color"/>
    <x v="2"/>
    <s v="English"/>
    <x v="1"/>
    <x v="0"/>
    <s v="English"/>
    <n v="-3019662"/>
    <n v="-0.60393239999999992"/>
    <s v="111-130 minutes"/>
    <n v="-0.60393240000000004"/>
    <x v="0"/>
    <n v="0"/>
  </r>
  <r>
    <s v="Zodiac"/>
    <x v="95"/>
    <x v="152"/>
    <n v="21000"/>
    <n v="36928"/>
    <n v="21000"/>
    <n v="12000"/>
    <x v="18"/>
    <n v="377"/>
    <n v="162"/>
    <n v="33048353"/>
    <n v="65000000"/>
    <x v="2801"/>
    <s v="Color"/>
    <x v="4"/>
    <s v="English"/>
    <x v="1"/>
    <x v="0"/>
    <s v="English"/>
    <n v="-31951647"/>
    <n v="-0.4915638"/>
    <s v="&gt;150 minutes"/>
    <n v="-0.4915638"/>
    <x v="2"/>
    <n v="0"/>
  </r>
  <r>
    <s v="Zombieland"/>
    <x v="157"/>
    <x v="37"/>
    <n v="15000"/>
    <n v="28011"/>
    <n v="181"/>
    <n v="26000"/>
    <x v="18"/>
    <n v="445"/>
    <n v="88"/>
    <n v="75590286"/>
    <n v="23600000"/>
    <x v="585"/>
    <s v="Color"/>
    <x v="3"/>
    <s v="English"/>
    <x v="1"/>
    <x v="0"/>
    <s v="English"/>
    <n v="51990286"/>
    <n v="2.2029782203389829"/>
    <s v="&lt;90 minutes"/>
    <n v="2.2029782203389829"/>
    <x v="1"/>
    <n v="1"/>
  </r>
  <r>
    <s v="Zookeeper"/>
    <x v="521"/>
    <x v="232"/>
    <n v="3000"/>
    <n v="5392"/>
    <n v="153"/>
    <n v="0"/>
    <x v="41"/>
    <n v="178"/>
    <n v="102"/>
    <n v="80360866"/>
    <n v="80000000"/>
    <x v="3053"/>
    <s v="Color"/>
    <x v="2"/>
    <s v="English"/>
    <x v="1"/>
    <x v="3"/>
    <s v="English"/>
    <n v="360866"/>
    <n v="4.5108250000001071E-3"/>
    <s v="90-110 minutes"/>
    <n v="4.5108250000000004E-3"/>
    <x v="2"/>
    <n v="0"/>
  </r>
  <r>
    <s v="Zoolander"/>
    <x v="474"/>
    <x v="1443"/>
    <n v="14000"/>
    <n v="34565"/>
    <n v="0"/>
    <n v="0"/>
    <x v="0"/>
    <n v="135"/>
    <n v="90"/>
    <n v="45162741"/>
    <n v="28000000"/>
    <x v="2070"/>
    <s v="Color"/>
    <x v="2"/>
    <s v="English"/>
    <x v="2"/>
    <x v="1"/>
    <s v="English"/>
    <n v="17162741"/>
    <n v="0.61295503571428567"/>
    <s v="90-110 minutes"/>
    <n v="0.61295503571428567"/>
    <x v="1"/>
    <n v="1"/>
  </r>
  <r>
    <s v="Zoom"/>
    <x v="129"/>
    <x v="321"/>
    <n v="2000"/>
    <n v="5022"/>
    <n v="12"/>
    <n v="494"/>
    <x v="36"/>
    <n v="63"/>
    <n v="83"/>
    <n v="11631245"/>
    <n v="35000000"/>
    <x v="3054"/>
    <s v="Color"/>
    <x v="5"/>
    <s v="English"/>
    <x v="1"/>
    <x v="3"/>
    <s v="English"/>
    <n v="-23368755"/>
    <n v="-0.66767871428571435"/>
    <s v="&lt;90 minutes"/>
    <n v="-0.66767871428571424"/>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2B1A17-A571-4715-9A04-40C6843E7E3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0" firstDataRow="1" firstDataCol="1" rowPageCount="1" colPageCount="1"/>
  <pivotFields count="28">
    <pivotField showAll="0"/>
    <pivotField showAll="0"/>
    <pivotField showAll="0"/>
    <pivotField showAll="0"/>
    <pivotField showAll="0"/>
    <pivotField showAll="0"/>
    <pivotField dataField="1" showAll="0"/>
    <pivotField dataField="1" showAll="0"/>
    <pivotField showAll="0"/>
    <pivotField showAll="0"/>
    <pivotField showAll="0"/>
    <pivotField dataField="1"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axis="axisRow" showAll="0" sortType="ascending">
      <items count="18">
        <item h="1" x="16"/>
        <item h="1" x="13"/>
        <item h="1" x="11"/>
        <item h="1" x="12"/>
        <item h="1" x="9"/>
        <item h="1" x="15"/>
        <item x="0"/>
        <item h="1" x="7"/>
        <item h="1" x="14"/>
        <item x="1"/>
        <item h="1" x="8"/>
        <item x="4"/>
        <item x="2"/>
        <item x="6"/>
        <item h="1" x="10"/>
        <item x="3"/>
        <item x="5"/>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numFmtId="10"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axis="axisPage" multipleItemSelectionAllowed="1" showAll="0" defaultSubtotal="0">
      <items count="98">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sd="0" x="86"/>
        <item sd="0" x="87"/>
        <item sd="0" x="88"/>
        <item sd="0" x="89"/>
        <item sd="0" x="90"/>
        <item sd="0" x="91"/>
        <item sd="0" x="92"/>
        <item sd="0" x="93"/>
        <item sd="0" x="94"/>
        <item sd="0" x="95"/>
        <item sd="0" x="96"/>
        <item h="1" x="0"/>
        <item h="1" x="97"/>
      </items>
    </pivotField>
  </pivotFields>
  <rowFields count="1">
    <field x="14"/>
  </rowFields>
  <rowItems count="8">
    <i>
      <x v="6"/>
    </i>
    <i>
      <x v="13"/>
    </i>
    <i>
      <x v="9"/>
    </i>
    <i>
      <x v="12"/>
    </i>
    <i>
      <x v="11"/>
    </i>
    <i>
      <x v="15"/>
    </i>
    <i>
      <x v="16"/>
    </i>
    <i t="grand">
      <x/>
    </i>
  </rowItems>
  <colFields count="1">
    <field x="-2"/>
  </colFields>
  <colItems count="3">
    <i>
      <x/>
    </i>
    <i i="1">
      <x v="1"/>
    </i>
    <i i="2">
      <x v="2"/>
    </i>
  </colItems>
  <pageFields count="1">
    <pageField fld="27" hier="-1"/>
  </pageFields>
  <dataFields count="3">
    <dataField name="Average of Movie FB Likes" fld="6" subtotal="average" baseField="0" baseItem="0"/>
    <dataField name="Average of IMDb Score (1-10)" fld="7" subtotal="average" baseField="0" baseItem="0"/>
    <dataField name="Average of Budget" fld="11" subtotal="average" baseField="14" baseItem="0"/>
  </dataFields>
  <formats count="1">
    <format dxfId="133">
      <pivotArea collapsedLevelsAreSubtotals="1" fieldPosition="0">
        <references count="2">
          <reference field="4294967294" count="1" selected="0">
            <x v="0"/>
          </reference>
          <reference field="14" count="0"/>
        </references>
      </pivotArea>
    </format>
  </formats>
  <conditionalFormats count="3">
    <conditionalFormat priority="5">
      <pivotAreas count="1">
        <pivotArea type="data" collapsedLevelsAreSubtotals="1" fieldPosition="0">
          <references count="2">
            <reference field="4294967294" count="1" selected="0">
              <x v="2"/>
            </reference>
            <reference field="14" count="15">
              <x v="0"/>
              <x v="1"/>
              <x v="2"/>
              <x v="3"/>
              <x v="4"/>
              <x v="6"/>
              <x v="7"/>
              <x v="9"/>
              <x v="10"/>
              <x v="11"/>
              <x v="12"/>
              <x v="13"/>
              <x v="14"/>
              <x v="15"/>
              <x v="16"/>
            </reference>
          </references>
        </pivotArea>
      </pivotAreas>
    </conditionalFormat>
    <conditionalFormat priority="2">
      <pivotAreas count="1">
        <pivotArea type="data" collapsedLevelsAreSubtotals="1" fieldPosition="0">
          <references count="2">
            <reference field="4294967294" count="1" selected="0">
              <x v="1"/>
            </reference>
            <reference field="14" count="7">
              <x v="6"/>
              <x v="9"/>
              <x v="11"/>
              <x v="12"/>
              <x v="13"/>
              <x v="15"/>
              <x v="16"/>
            </reference>
          </references>
        </pivotArea>
      </pivotAreas>
    </conditionalFormat>
    <conditionalFormat priority="1">
      <pivotAreas count="1">
        <pivotArea type="data" collapsedLevelsAreSubtotals="1" fieldPosition="0">
          <references count="2">
            <reference field="4294967294" count="1" selected="0">
              <x v="0"/>
            </reference>
            <reference field="14" count="7">
              <x v="6"/>
              <x v="9"/>
              <x v="11"/>
              <x v="12"/>
              <x v="13"/>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F60135-B126-4AF3-A907-26F9F9B3420D}"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527" firstHeaderRow="0" firstDataRow="1" firstDataCol="1" rowPageCount="2" colPageCount="1"/>
  <pivotFields count="28">
    <pivotField dataField="1" showAll="0"/>
    <pivotField axis="axisRow" showAll="0" sortType="descending">
      <items count="1496">
        <item x="646"/>
        <item x="1044"/>
        <item x="651"/>
        <item x="348"/>
        <item x="940"/>
        <item x="681"/>
        <item x="988"/>
        <item x="433"/>
        <item x="59"/>
        <item x="822"/>
        <item x="48"/>
        <item x="721"/>
        <item x="1277"/>
        <item x="176"/>
        <item x="1150"/>
        <item x="638"/>
        <item x="1156"/>
        <item x="1292"/>
        <item x="78"/>
        <item x="479"/>
        <item x="694"/>
        <item x="54"/>
        <item x="329"/>
        <item x="739"/>
        <item x="130"/>
        <item x="1377"/>
        <item x="1139"/>
        <item x="263"/>
        <item x="1181"/>
        <item x="424"/>
        <item x="1204"/>
        <item x="1373"/>
        <item x="582"/>
        <item x="137"/>
        <item x="826"/>
        <item x="120"/>
        <item x="510"/>
        <item x="600"/>
        <item x="896"/>
        <item x="593"/>
        <item x="343"/>
        <item x="1484"/>
        <item x="194"/>
        <item x="671"/>
        <item x="414"/>
        <item x="1262"/>
        <item x="393"/>
        <item x="1278"/>
        <item x="334"/>
        <item x="80"/>
        <item x="1186"/>
        <item x="1100"/>
        <item x="610"/>
        <item x="1079"/>
        <item x="1185"/>
        <item x="685"/>
        <item x="352"/>
        <item x="1370"/>
        <item x="172"/>
        <item x="1176"/>
        <item x="1091"/>
        <item x="385"/>
        <item x="1268"/>
        <item x="1051"/>
        <item x="993"/>
        <item x="878"/>
        <item x="959"/>
        <item x="384"/>
        <item x="163"/>
        <item x="1434"/>
        <item x="935"/>
        <item x="42"/>
        <item x="575"/>
        <item x="214"/>
        <item x="943"/>
        <item x="701"/>
        <item x="328"/>
        <item x="852"/>
        <item x="1312"/>
        <item x="82"/>
        <item x="1400"/>
        <item x="536"/>
        <item x="1013"/>
        <item x="349"/>
        <item x="632"/>
        <item x="1145"/>
        <item x="1238"/>
        <item x="358"/>
        <item x="182"/>
        <item x="684"/>
        <item x="396"/>
        <item x="500"/>
        <item x="264"/>
        <item x="138"/>
        <item x="985"/>
        <item x="1483"/>
        <item x="1213"/>
        <item x="69"/>
        <item x="1462"/>
        <item x="948"/>
        <item x="1162"/>
        <item x="1429"/>
        <item x="1390"/>
        <item x="274"/>
        <item x="1349"/>
        <item x="1027"/>
        <item x="73"/>
        <item x="1152"/>
        <item x="394"/>
        <item x="857"/>
        <item x="1112"/>
        <item x="923"/>
        <item x="814"/>
        <item x="1221"/>
        <item x="403"/>
        <item x="193"/>
        <item x="514"/>
        <item x="774"/>
        <item x="21"/>
        <item x="895"/>
        <item x="698"/>
        <item x="322"/>
        <item x="1463"/>
        <item x="1223"/>
        <item x="1095"/>
        <item x="1197"/>
        <item x="1371"/>
        <item x="139"/>
        <item x="446"/>
        <item x="218"/>
        <item x="1071"/>
        <item x="226"/>
        <item x="187"/>
        <item x="944"/>
        <item x="243"/>
        <item x="245"/>
        <item x="624"/>
        <item x="938"/>
        <item x="38"/>
        <item x="719"/>
        <item x="562"/>
        <item x="121"/>
        <item x="744"/>
        <item x="1389"/>
        <item x="1062"/>
        <item x="365"/>
        <item x="825"/>
        <item x="658"/>
        <item x="784"/>
        <item x="13"/>
        <item x="476"/>
        <item x="1375"/>
        <item x="642"/>
        <item x="987"/>
        <item x="1326"/>
        <item x="419"/>
        <item x="561"/>
        <item x="1060"/>
        <item x="1130"/>
        <item x="1007"/>
        <item x="491"/>
        <item x="1057"/>
        <item x="312"/>
        <item x="336"/>
        <item x="122"/>
        <item x="1200"/>
        <item x="238"/>
        <item x="1121"/>
        <item x="148"/>
        <item x="1248"/>
        <item x="292"/>
        <item x="1455"/>
        <item x="844"/>
        <item x="362"/>
        <item x="1270"/>
        <item x="265"/>
        <item x="702"/>
        <item x="1178"/>
        <item x="4"/>
        <item x="174"/>
        <item x="918"/>
        <item x="802"/>
        <item x="397"/>
        <item x="900"/>
        <item x="454"/>
        <item x="422"/>
        <item x="507"/>
        <item x="66"/>
        <item x="118"/>
        <item x="11"/>
        <item x="1472"/>
        <item x="797"/>
        <item x="1164"/>
        <item x="577"/>
        <item x="866"/>
        <item x="1251"/>
        <item x="706"/>
        <item x="745"/>
        <item x="1307"/>
        <item x="1476"/>
        <item x="426"/>
        <item x="294"/>
        <item x="1038"/>
        <item x="953"/>
        <item x="911"/>
        <item x="552"/>
        <item x="490"/>
        <item x="503"/>
        <item x="704"/>
        <item x="377"/>
        <item x="767"/>
        <item x="1465"/>
        <item x="1387"/>
        <item x="1383"/>
        <item x="1018"/>
        <item x="1175"/>
        <item x="880"/>
        <item x="52"/>
        <item x="1233"/>
        <item x="404"/>
        <item x="158"/>
        <item x="234"/>
        <item x="1229"/>
        <item x="232"/>
        <item x="366"/>
        <item x="749"/>
        <item x="1401"/>
        <item x="26"/>
        <item x="740"/>
        <item x="286"/>
        <item x="142"/>
        <item x="109"/>
        <item x="496"/>
        <item x="637"/>
        <item x="1460"/>
        <item x="108"/>
        <item x="111"/>
        <item x="1415"/>
        <item x="560"/>
        <item x="520"/>
        <item x="860"/>
        <item x="597"/>
        <item x="960"/>
        <item x="1189"/>
        <item x="455"/>
        <item x="1160"/>
        <item x="291"/>
        <item x="258"/>
        <item x="901"/>
        <item x="1148"/>
        <item x="370"/>
        <item x="284"/>
        <item x="92"/>
        <item x="1183"/>
        <item x="1276"/>
        <item x="267"/>
        <item x="1108"/>
        <item x="1119"/>
        <item x="179"/>
        <item x="36"/>
        <item x="835"/>
        <item x="1451"/>
        <item x="715"/>
        <item x="873"/>
        <item x="1253"/>
        <item x="1348"/>
        <item x="287"/>
        <item x="1"/>
        <item x="373"/>
        <item x="460"/>
        <item x="330"/>
        <item x="563"/>
        <item x="136"/>
        <item x="830"/>
        <item x="676"/>
        <item x="1320"/>
        <item x="212"/>
        <item x="871"/>
        <item x="1187"/>
        <item x="68"/>
        <item x="729"/>
        <item x="87"/>
        <item x="1000"/>
        <item x="100"/>
        <item x="1410"/>
        <item x="963"/>
        <item x="1090"/>
        <item x="400"/>
        <item x="471"/>
        <item x="32"/>
        <item x="1167"/>
        <item x="1089"/>
        <item x="870"/>
        <item x="1055"/>
        <item x="1464"/>
        <item x="1093"/>
        <item x="1230"/>
        <item x="1448"/>
        <item x="942"/>
        <item x="1287"/>
        <item x="1267"/>
        <item x="1214"/>
        <item x="1301"/>
        <item x="1009"/>
        <item x="738"/>
        <item x="551"/>
        <item x="879"/>
        <item x="289"/>
        <item x="63"/>
        <item x="1452"/>
        <item x="843"/>
        <item x="558"/>
        <item x="587"/>
        <item x="790"/>
        <item x="969"/>
        <item x="937"/>
        <item x="690"/>
        <item x="126"/>
        <item x="1249"/>
        <item x="1475"/>
        <item x="1274"/>
        <item x="1136"/>
        <item x="688"/>
        <item x="732"/>
        <item x="37"/>
        <item x="1324"/>
        <item x="1195"/>
        <item x="1341"/>
        <item x="188"/>
        <item x="1394"/>
        <item x="789"/>
        <item x="675"/>
        <item x="532"/>
        <item x="505"/>
        <item x="566"/>
        <item x="1442"/>
        <item x="458"/>
        <item x="1351"/>
        <item x="807"/>
        <item x="752"/>
        <item x="1087"/>
        <item x="480"/>
        <item x="58"/>
        <item x="1309"/>
        <item x="84"/>
        <item x="135"/>
        <item x="882"/>
        <item x="1140"/>
        <item x="1037"/>
        <item x="282"/>
        <item x="435"/>
        <item x="1273"/>
        <item x="337"/>
        <item x="1336"/>
        <item x="1431"/>
        <item x="309"/>
        <item x="395"/>
        <item x="60"/>
        <item x="104"/>
        <item x="746"/>
        <item x="485"/>
        <item x="530"/>
        <item x="15"/>
        <item x="375"/>
        <item x="1146"/>
        <item x="493"/>
        <item x="317"/>
        <item x="347"/>
        <item x="1058"/>
        <item x="1015"/>
        <item x="246"/>
        <item x="794"/>
        <item x="181"/>
        <item x="992"/>
        <item x="1016"/>
        <item x="323"/>
        <item x="356"/>
        <item x="305"/>
        <item x="502"/>
        <item x="594"/>
        <item x="423"/>
        <item x="1391"/>
        <item x="569"/>
        <item x="1357"/>
        <item x="445"/>
        <item x="1294"/>
        <item x="1443"/>
        <item x="438"/>
        <item x="467"/>
        <item x="428"/>
        <item x="431"/>
        <item x="306"/>
        <item x="9"/>
        <item x="53"/>
        <item x="1144"/>
        <item x="260"/>
        <item x="333"/>
        <item x="608"/>
        <item x="730"/>
        <item x="434"/>
        <item x="541"/>
        <item x="1264"/>
        <item x="230"/>
        <item x="1393"/>
        <item x="885"/>
        <item x="908"/>
        <item x="957"/>
        <item x="547"/>
        <item x="154"/>
        <item x="773"/>
        <item x="555"/>
        <item x="1134"/>
        <item x="733"/>
        <item x="780"/>
        <item x="913"/>
        <item x="543"/>
        <item x="1381"/>
        <item x="576"/>
        <item x="883"/>
        <item x="751"/>
        <item x="1080"/>
        <item x="808"/>
        <item x="327"/>
        <item x="332"/>
        <item x="508"/>
        <item x="824"/>
        <item x="1353"/>
        <item x="683"/>
        <item x="1409"/>
        <item x="1045"/>
        <item x="191"/>
        <item x="1279"/>
        <item x="598"/>
        <item x="157"/>
        <item x="1388"/>
        <item x="43"/>
        <item x="407"/>
        <item x="361"/>
        <item x="178"/>
        <item x="1408"/>
        <item x="736"/>
        <item x="1135"/>
        <item x="810"/>
        <item x="1008"/>
        <item x="612"/>
        <item x="823"/>
        <item x="72"/>
        <item x="229"/>
        <item x="804"/>
        <item x="368"/>
        <item x="168"/>
        <item x="763"/>
        <item x="1317"/>
        <item x="40"/>
        <item x="412"/>
        <item x="599"/>
        <item x="101"/>
        <item x="1116"/>
        <item x="554"/>
        <item x="850"/>
        <item x="1325"/>
        <item x="1247"/>
        <item x="950"/>
        <item x="1259"/>
        <item x="386"/>
        <item x="1445"/>
        <item x="1346"/>
        <item x="980"/>
        <item x="735"/>
        <item x="666"/>
        <item x="1444"/>
        <item x="847"/>
        <item x="1081"/>
        <item x="276"/>
        <item x="380"/>
        <item x="314"/>
        <item x="1350"/>
        <item x="931"/>
        <item x="1074"/>
        <item x="184"/>
        <item x="709"/>
        <item x="288"/>
        <item x="588"/>
        <item x="77"/>
        <item x="1263"/>
        <item x="98"/>
        <item x="143"/>
        <item x="793"/>
        <item x="254"/>
        <item x="1036"/>
        <item x="1422"/>
        <item x="1378"/>
        <item x="1190"/>
        <item x="1356"/>
        <item x="1343"/>
        <item x="379"/>
        <item x="1344"/>
        <item x="39"/>
        <item x="1493"/>
        <item x="1042"/>
        <item x="248"/>
        <item x="45"/>
        <item x="1354"/>
        <item x="975"/>
        <item x="1250"/>
        <item x="1113"/>
        <item x="1284"/>
        <item x="272"/>
        <item x="630"/>
        <item x="1203"/>
        <item x="621"/>
        <item x="629"/>
        <item x="710"/>
        <item x="1194"/>
        <item x="171"/>
        <item x="799"/>
        <item x="1210"/>
        <item x="1461"/>
        <item x="107"/>
        <item x="1078"/>
        <item x="269"/>
        <item x="307"/>
        <item x="816"/>
        <item x="44"/>
        <item x="251"/>
        <item x="978"/>
        <item x="1088"/>
        <item x="664"/>
        <item x="57"/>
        <item x="410"/>
        <item x="75"/>
        <item x="1232"/>
        <item x="603"/>
        <item x="1157"/>
        <item x="1022"/>
        <item x="644"/>
        <item x="357"/>
        <item x="128"/>
        <item x="750"/>
        <item x="707"/>
        <item x="548"/>
        <item x="692"/>
        <item x="659"/>
        <item x="846"/>
        <item x="662"/>
        <item x="114"/>
        <item x="391"/>
        <item x="761"/>
        <item x="1166"/>
        <item x="519"/>
        <item x="381"/>
        <item x="531"/>
        <item x="970"/>
        <item x="841"/>
        <item x="156"/>
        <item x="528"/>
        <item x="513"/>
        <item x="1365"/>
        <item x="147"/>
        <item x="401"/>
        <item x="342"/>
        <item x="968"/>
        <item x="3"/>
        <item x="939"/>
        <item x="1310"/>
        <item x="734"/>
        <item x="1235"/>
        <item x="1271"/>
        <item x="321"/>
        <item x="177"/>
        <item x="650"/>
        <item x="999"/>
        <item x="856"/>
        <item x="661"/>
        <item x="231"/>
        <item x="557"/>
        <item x="470"/>
        <item x="1403"/>
        <item x="378"/>
        <item x="1491"/>
        <item x="483"/>
        <item x="242"/>
        <item x="1380"/>
        <item x="696"/>
        <item x="986"/>
        <item x="1480"/>
        <item x="79"/>
        <item x="359"/>
        <item x="1170"/>
        <item x="350"/>
        <item x="699"/>
        <item x="1298"/>
        <item x="982"/>
        <item x="869"/>
        <item x="271"/>
        <item x="580"/>
        <item x="888"/>
        <item x="7"/>
        <item x="1133"/>
        <item x="966"/>
        <item x="1075"/>
        <item x="313"/>
        <item x="1385"/>
        <item x="1110"/>
        <item x="615"/>
        <item x="1155"/>
        <item x="280"/>
        <item x="465"/>
        <item x="392"/>
        <item x="1423"/>
        <item x="18"/>
        <item x="1019"/>
        <item x="1040"/>
        <item x="1115"/>
        <item x="910"/>
        <item x="1364"/>
        <item x="316"/>
        <item x="418"/>
        <item x="930"/>
        <item x="581"/>
        <item x="1316"/>
        <item x="448"/>
        <item x="861"/>
        <item x="872"/>
        <item x="718"/>
        <item x="473"/>
        <item x="1070"/>
        <item x="1246"/>
        <item x="903"/>
        <item x="831"/>
        <item x="559"/>
        <item x="213"/>
        <item x="1311"/>
        <item x="1291"/>
        <item x="725"/>
        <item x="1138"/>
        <item x="165"/>
        <item x="754"/>
        <item x="677"/>
        <item x="300"/>
        <item x="1330"/>
        <item x="1489"/>
        <item x="8"/>
        <item x="299"/>
        <item x="197"/>
        <item x="169"/>
        <item x="441"/>
        <item x="405"/>
        <item x="926"/>
        <item x="452"/>
        <item x="928"/>
        <item x="1056"/>
        <item x="1179"/>
        <item x="31"/>
        <item x="1205"/>
        <item x="1067"/>
        <item x="354"/>
        <item x="674"/>
        <item x="162"/>
        <item x="682"/>
        <item x="1289"/>
        <item x="1477"/>
        <item x="1474"/>
        <item x="743"/>
        <item x="447"/>
        <item x="1083"/>
        <item x="788"/>
        <item x="200"/>
        <item x="1347"/>
        <item x="720"/>
        <item x="1413"/>
        <item x="713"/>
        <item x="119"/>
        <item x="570"/>
        <item x="515"/>
        <item x="1076"/>
        <item x="1161"/>
        <item x="225"/>
        <item x="1485"/>
        <item x="1319"/>
        <item x="737"/>
        <item x="113"/>
        <item x="240"/>
        <item x="529"/>
        <item x="1188"/>
        <item x="1231"/>
        <item x="868"/>
        <item x="1004"/>
        <item x="1367"/>
        <item x="867"/>
        <item x="1206"/>
        <item x="927"/>
        <item x="1219"/>
        <item x="192"/>
        <item x="227"/>
        <item x="697"/>
        <item x="335"/>
        <item x="922"/>
        <item x="351"/>
        <item x="934"/>
        <item x="1286"/>
        <item x="755"/>
        <item x="102"/>
        <item x="1021"/>
        <item x="787"/>
        <item x="1368"/>
        <item x="1028"/>
        <item x="1123"/>
        <item x="278"/>
        <item x="374"/>
        <item x="1468"/>
        <item x="88"/>
        <item x="325"/>
        <item x="783"/>
        <item x="86"/>
        <item x="981"/>
        <item x="618"/>
        <item x="444"/>
        <item x="1358"/>
        <item x="1104"/>
        <item x="907"/>
        <item x="798"/>
        <item x="41"/>
        <item x="1103"/>
        <item x="995"/>
        <item x="0"/>
        <item x="770"/>
        <item x="462"/>
        <item x="159"/>
        <item x="429"/>
        <item x="409"/>
        <item x="1313"/>
        <item x="540"/>
        <item x="689"/>
        <item x="2"/>
        <item x="619"/>
        <item x="636"/>
        <item x="345"/>
        <item x="202"/>
        <item x="1033"/>
        <item x="657"/>
        <item x="281"/>
        <item x="628"/>
        <item x="779"/>
        <item x="1386"/>
        <item x="28"/>
        <item x="741"/>
        <item x="604"/>
        <item x="173"/>
        <item x="617"/>
        <item x="457"/>
        <item x="1193"/>
        <item x="94"/>
        <item x="1220"/>
        <item x="777"/>
        <item x="512"/>
        <item x="293"/>
        <item x="572"/>
        <item x="24"/>
        <item x="821"/>
        <item x="545"/>
        <item x="244"/>
        <item x="1256"/>
        <item x="626"/>
        <item x="1280"/>
        <item x="1352"/>
        <item x="606"/>
        <item x="983"/>
        <item x="1425"/>
        <item x="633"/>
        <item x="1275"/>
        <item x="152"/>
        <item x="1025"/>
        <item x="623"/>
        <item x="364"/>
        <item x="1131"/>
        <item x="340"/>
        <item x="239"/>
        <item x="1482"/>
        <item x="1109"/>
        <item x="1198"/>
        <item x="936"/>
        <item x="46"/>
        <item x="195"/>
        <item x="19"/>
        <item x="1339"/>
        <item x="649"/>
        <item x="1328"/>
        <item x="338"/>
        <item x="712"/>
        <item x="1099"/>
        <item x="584"/>
        <item x="110"/>
        <item x="533"/>
        <item x="216"/>
        <item x="1226"/>
        <item x="947"/>
        <item x="1182"/>
        <item x="851"/>
        <item x="497"/>
        <item x="484"/>
        <item x="1207"/>
        <item x="489"/>
        <item x="731"/>
        <item x="23"/>
        <item x="161"/>
        <item x="129"/>
        <item x="466"/>
        <item x="1332"/>
        <item x="747"/>
        <item x="1494"/>
        <item x="324"/>
        <item x="517"/>
        <item x="1440"/>
        <item x="748"/>
        <item x="1363"/>
        <item x="602"/>
        <item x="413"/>
        <item x="186"/>
        <item x="949"/>
        <item x="1269"/>
        <item x="376"/>
        <item x="1402"/>
        <item x="620"/>
        <item x="50"/>
        <item x="906"/>
        <item x="1031"/>
        <item x="1418"/>
        <item x="450"/>
        <item x="1137"/>
        <item x="967"/>
        <item x="1334"/>
        <item x="499"/>
        <item x="639"/>
        <item x="962"/>
        <item x="607"/>
        <item x="1360"/>
        <item x="1063"/>
        <item x="1252"/>
        <item x="1469"/>
        <item x="1041"/>
        <item x="106"/>
        <item x="542"/>
        <item x="1180"/>
        <item x="654"/>
        <item x="241"/>
        <item x="994"/>
        <item x="443"/>
        <item x="518"/>
        <item x="1295"/>
        <item x="1405"/>
        <item x="406"/>
        <item x="256"/>
        <item x="223"/>
        <item x="539"/>
        <item x="308"/>
        <item x="1143"/>
        <item x="585"/>
        <item x="151"/>
        <item x="955"/>
        <item x="1169"/>
        <item x="1417"/>
        <item x="1457"/>
        <item x="805"/>
        <item x="22"/>
        <item x="665"/>
        <item x="83"/>
        <item x="1054"/>
        <item x="1105"/>
        <item x="920"/>
        <item x="614"/>
        <item x="762"/>
        <item x="833"/>
        <item x="1046"/>
        <item x="537"/>
        <item x="806"/>
        <item x="90"/>
        <item x="481"/>
        <item x="463"/>
        <item x="355"/>
        <item x="717"/>
        <item x="475"/>
        <item x="792"/>
        <item x="534"/>
        <item x="893"/>
        <item x="573"/>
        <item x="965"/>
        <item x="283"/>
        <item x="765"/>
        <item x="757"/>
        <item x="705"/>
        <item x="326"/>
        <item x="914"/>
        <item x="1227"/>
        <item x="1043"/>
        <item x="219"/>
        <item x="1266"/>
        <item x="1048"/>
        <item x="1201"/>
        <item x="714"/>
        <item x="1211"/>
        <item x="568"/>
        <item x="613"/>
        <item x="304"/>
        <item x="417"/>
        <item x="1379"/>
        <item x="769"/>
        <item x="432"/>
        <item x="145"/>
        <item x="1296"/>
        <item x="99"/>
        <item x="894"/>
        <item x="855"/>
        <item x="589"/>
        <item x="546"/>
        <item x="1212"/>
        <item x="1406"/>
        <item x="1192"/>
        <item x="655"/>
        <item x="1488"/>
        <item x="1224"/>
        <item x="1407"/>
        <item x="990"/>
        <item x="1096"/>
        <item x="1073"/>
        <item x="1359"/>
        <item x="295"/>
        <item x="1014"/>
        <item x="1340"/>
        <item x="924"/>
        <item x="1453"/>
        <item x="974"/>
        <item x="1288"/>
        <item x="1168"/>
        <item x="760"/>
        <item x="1302"/>
        <item x="56"/>
        <item x="786"/>
        <item x="1172"/>
        <item x="845"/>
        <item x="834"/>
        <item x="464"/>
        <item x="946"/>
        <item x="164"/>
        <item x="367"/>
        <item x="1397"/>
        <item x="756"/>
        <item x="388"/>
        <item x="153"/>
        <item x="1466"/>
        <item x="344"/>
        <item x="875"/>
        <item x="1005"/>
        <item x="461"/>
        <item x="266"/>
        <item x="277"/>
        <item x="12"/>
        <item x="1299"/>
        <item x="687"/>
        <item x="839"/>
        <item x="127"/>
        <item x="311"/>
        <item x="1414"/>
        <item x="495"/>
        <item x="1084"/>
        <item x="51"/>
        <item x="1017"/>
        <item x="382"/>
        <item x="1321"/>
        <item x="1159"/>
        <item x="1260"/>
        <item x="961"/>
        <item x="1335"/>
        <item x="93"/>
        <item x="339"/>
        <item x="217"/>
        <item x="862"/>
        <item x="1424"/>
        <item x="134"/>
        <item x="1002"/>
        <item x="477"/>
        <item x="262"/>
        <item x="144"/>
        <item x="902"/>
        <item x="170"/>
        <item x="1092"/>
        <item x="65"/>
        <item x="255"/>
        <item x="1147"/>
        <item x="1420"/>
        <item x="653"/>
        <item x="1165"/>
        <item x="579"/>
        <item x="796"/>
        <item x="1281"/>
        <item x="408"/>
        <item x="1285"/>
        <item x="331"/>
        <item x="609"/>
        <item x="220"/>
        <item x="1433"/>
        <item x="859"/>
        <item x="1012"/>
        <item x="97"/>
        <item x="1199"/>
        <item x="1395"/>
        <item x="296"/>
        <item x="1069"/>
        <item x="149"/>
        <item x="1061"/>
        <item x="1329"/>
        <item x="972"/>
        <item x="766"/>
        <item x="421"/>
        <item x="945"/>
        <item x="310"/>
        <item x="474"/>
        <item x="921"/>
        <item x="183"/>
        <item x="827"/>
        <item x="222"/>
        <item x="1098"/>
        <item x="1163"/>
        <item x="1086"/>
        <item x="237"/>
        <item x="1416"/>
        <item x="1411"/>
        <item x="132"/>
        <item x="898"/>
        <item x="416"/>
        <item x="693"/>
        <item x="35"/>
        <item x="601"/>
        <item x="160"/>
        <item x="889"/>
        <item x="1082"/>
        <item x="221"/>
        <item x="1303"/>
        <item x="809"/>
        <item x="1228"/>
        <item x="201"/>
        <item x="891"/>
        <item x="884"/>
        <item x="25"/>
        <item x="916"/>
        <item x="1001"/>
        <item x="205"/>
        <item x="1304"/>
        <item x="590"/>
        <item x="887"/>
        <item x="363"/>
        <item x="210"/>
        <item x="1153"/>
        <item x="1184"/>
        <item x="1327"/>
        <item x="1151"/>
        <item x="211"/>
        <item x="925"/>
        <item x="185"/>
        <item x="1456"/>
        <item x="1492"/>
        <item x="1209"/>
        <item x="781"/>
        <item x="55"/>
        <item x="1300"/>
        <item x="984"/>
        <item x="917"/>
        <item x="1234"/>
        <item x="1439"/>
        <item x="30"/>
        <item x="1124"/>
        <item x="257"/>
        <item x="595"/>
        <item x="1243"/>
        <item x="449"/>
        <item x="1101"/>
        <item x="302"/>
        <item x="1077"/>
        <item x="1398"/>
        <item x="686"/>
        <item x="667"/>
        <item x="1241"/>
        <item x="297"/>
        <item x="1049"/>
        <item x="20"/>
        <item x="971"/>
        <item x="482"/>
        <item x="670"/>
        <item x="437"/>
        <item x="1290"/>
        <item x="1449"/>
        <item x="125"/>
        <item x="904"/>
        <item x="905"/>
        <item x="275"/>
        <item x="556"/>
        <item x="1426"/>
        <item x="583"/>
        <item x="1438"/>
        <item x="411"/>
        <item x="1208"/>
        <item x="1366"/>
        <item x="1039"/>
        <item x="279"/>
        <item x="215"/>
        <item x="663"/>
        <item x="105"/>
        <item x="103"/>
        <item x="1333"/>
        <item x="1106"/>
        <item x="451"/>
        <item x="71"/>
        <item x="876"/>
        <item x="643"/>
        <item x="815"/>
        <item x="14"/>
        <item x="912"/>
        <item x="564"/>
        <item x="964"/>
        <item x="976"/>
        <item x="1486"/>
        <item x="591"/>
        <item x="478"/>
        <item x="1318"/>
        <item x="1111"/>
        <item x="131"/>
        <item x="318"/>
        <item x="1127"/>
        <item x="776"/>
        <item x="1120"/>
        <item x="1272"/>
        <item x="669"/>
        <item x="958"/>
        <item x="791"/>
        <item x="853"/>
        <item x="27"/>
        <item x="672"/>
        <item x="1392"/>
        <item x="440"/>
        <item x="167"/>
        <item x="1222"/>
        <item x="1035"/>
        <item x="487"/>
        <item x="586"/>
        <item x="261"/>
        <item x="6"/>
        <item x="1125"/>
        <item x="175"/>
        <item x="673"/>
        <item x="854"/>
        <item x="932"/>
        <item x="941"/>
        <item x="1427"/>
        <item x="1446"/>
        <item x="641"/>
        <item x="523"/>
        <item x="1020"/>
        <item x="427"/>
        <item x="764"/>
        <item x="1437"/>
        <item x="647"/>
        <item x="1094"/>
        <item x="836"/>
        <item x="1361"/>
        <item x="951"/>
        <item x="625"/>
        <item x="383"/>
        <item x="1369"/>
        <item x="1006"/>
        <item x="47"/>
        <item x="1215"/>
        <item x="897"/>
        <item x="1236"/>
        <item x="728"/>
        <item x="259"/>
        <item x="91"/>
        <item x="1149"/>
        <item x="1412"/>
        <item x="622"/>
        <item x="1305"/>
        <item x="1470"/>
        <item x="253"/>
        <item x="660"/>
        <item x="832"/>
        <item x="874"/>
        <item x="840"/>
        <item x="10"/>
        <item x="95"/>
        <item x="64"/>
        <item x="527"/>
        <item x="605"/>
        <item x="691"/>
        <item x="224"/>
        <item x="1059"/>
        <item x="150"/>
        <item x="724"/>
        <item x="634"/>
        <item x="711"/>
        <item x="199"/>
        <item x="133"/>
        <item x="62"/>
        <item x="838"/>
        <item x="469"/>
        <item x="1362"/>
        <item x="1066"/>
        <item x="1154"/>
        <item x="829"/>
        <item x="1396"/>
        <item x="1064"/>
        <item x="991"/>
        <item x="1430"/>
        <item x="892"/>
        <item x="611"/>
        <item x="521"/>
        <item x="1068"/>
        <item x="1314"/>
        <item x="1047"/>
        <item x="778"/>
        <item x="509"/>
        <item x="206"/>
        <item x="116"/>
        <item x="1024"/>
        <item x="1132"/>
        <item x="886"/>
        <item x="1478"/>
        <item x="319"/>
        <item x="1177"/>
        <item x="516"/>
        <item x="61"/>
        <item x="303"/>
        <item x="1122"/>
        <item x="759"/>
        <item x="1479"/>
        <item x="1196"/>
        <item x="315"/>
        <item x="785"/>
        <item x="49"/>
        <item x="436"/>
        <item x="1173"/>
        <item x="146"/>
        <item x="1114"/>
        <item x="801"/>
        <item x="425"/>
        <item x="233"/>
        <item x="1459"/>
        <item x="140"/>
        <item x="616"/>
        <item x="1338"/>
        <item x="742"/>
        <item x="596"/>
        <item x="456"/>
        <item x="525"/>
        <item x="656"/>
        <item x="506"/>
        <item x="695"/>
        <item x="1315"/>
        <item x="1441"/>
        <item x="1023"/>
        <item x="1261"/>
        <item x="371"/>
        <item x="979"/>
        <item x="703"/>
        <item x="1191"/>
        <item x="813"/>
        <item x="1102"/>
        <item x="933"/>
        <item x="1010"/>
        <item x="249"/>
        <item x="678"/>
        <item x="268"/>
        <item x="1244"/>
        <item x="1374"/>
        <item x="250"/>
        <item x="571"/>
        <item x="117"/>
        <item x="166"/>
        <item x="782"/>
        <item x="700"/>
        <item x="1306"/>
        <item x="1254"/>
        <item x="952"/>
        <item x="772"/>
        <item x="96"/>
        <item x="1258"/>
        <item x="1029"/>
        <item x="1034"/>
        <item x="956"/>
        <item x="459"/>
        <item x="1239"/>
        <item x="504"/>
        <item x="112"/>
        <item x="1218"/>
        <item x="727"/>
        <item x="1421"/>
        <item x="1450"/>
        <item x="818"/>
        <item x="17"/>
        <item x="1454"/>
        <item x="1225"/>
        <item x="1342"/>
        <item x="526"/>
        <item x="722"/>
        <item x="1053"/>
        <item x="1473"/>
        <item x="578"/>
        <item x="180"/>
        <item x="819"/>
        <item x="1171"/>
        <item x="190"/>
        <item x="1142"/>
        <item x="1129"/>
        <item x="1419"/>
        <item x="501"/>
        <item x="1003"/>
        <item x="753"/>
        <item x="899"/>
        <item x="909"/>
        <item x="919"/>
        <item x="996"/>
        <item x="538"/>
        <item x="1257"/>
        <item x="550"/>
        <item x="1265"/>
        <item x="301"/>
        <item x="954"/>
        <item x="1331"/>
        <item x="29"/>
        <item x="488"/>
        <item x="680"/>
        <item x="369"/>
        <item x="511"/>
        <item x="1255"/>
        <item x="820"/>
        <item x="929"/>
        <item x="1050"/>
        <item x="1337"/>
        <item x="768"/>
        <item x="468"/>
        <item x="1487"/>
        <item x="842"/>
        <item x="390"/>
        <item x="204"/>
        <item x="915"/>
        <item x="1107"/>
        <item x="723"/>
        <item x="247"/>
        <item x="1032"/>
        <item x="236"/>
        <item x="209"/>
        <item x="800"/>
        <item x="1323"/>
        <item x="1126"/>
        <item x="865"/>
        <item x="849"/>
        <item x="5"/>
        <item x="399"/>
        <item x="389"/>
        <item x="290"/>
        <item x="574"/>
        <item x="973"/>
        <item x="1293"/>
        <item x="817"/>
        <item x="549"/>
        <item x="285"/>
        <item x="631"/>
        <item x="877"/>
        <item x="1128"/>
        <item x="1447"/>
        <item x="1297"/>
        <item x="208"/>
        <item x="522"/>
        <item x="70"/>
        <item x="640"/>
        <item x="16"/>
        <item x="1322"/>
        <item x="627"/>
        <item x="645"/>
        <item x="430"/>
        <item x="1382"/>
        <item x="997"/>
        <item x="1458"/>
        <item x="1372"/>
        <item x="123"/>
        <item x="864"/>
        <item x="1072"/>
        <item x="1097"/>
        <item x="635"/>
        <item x="498"/>
        <item x="652"/>
        <item x="1490"/>
        <item x="679"/>
        <item x="648"/>
        <item x="387"/>
        <item x="67"/>
        <item x="486"/>
        <item x="1202"/>
        <item x="76"/>
        <item x="402"/>
        <item x="115"/>
        <item x="33"/>
        <item x="141"/>
        <item x="398"/>
        <item x="298"/>
        <item x="1141"/>
        <item x="1345"/>
        <item x="1283"/>
        <item x="1282"/>
        <item x="1399"/>
        <item x="977"/>
        <item x="668"/>
        <item x="775"/>
        <item x="828"/>
        <item x="1030"/>
        <item x="592"/>
        <item x="812"/>
        <item x="1471"/>
        <item x="252"/>
        <item x="989"/>
        <item x="1435"/>
        <item x="89"/>
        <item x="472"/>
        <item x="1011"/>
        <item x="203"/>
        <item x="1085"/>
        <item x="1158"/>
        <item x="1245"/>
        <item x="1404"/>
        <item x="524"/>
        <item x="803"/>
        <item x="1467"/>
        <item x="198"/>
        <item x="567"/>
        <item x="228"/>
        <item x="270"/>
        <item x="863"/>
        <item x="1052"/>
        <item x="34"/>
        <item x="998"/>
        <item x="74"/>
        <item x="81"/>
        <item x="1240"/>
        <item x="442"/>
        <item x="1428"/>
        <item x="708"/>
        <item x="1217"/>
        <item x="544"/>
        <item x="320"/>
        <item x="1376"/>
        <item x="553"/>
        <item x="1436"/>
        <item x="1026"/>
        <item x="360"/>
        <item x="207"/>
        <item x="795"/>
        <item x="1118"/>
        <item x="1065"/>
        <item x="1308"/>
        <item x="453"/>
        <item x="346"/>
        <item x="85"/>
        <item x="420"/>
        <item x="565"/>
        <item x="124"/>
        <item x="1384"/>
        <item x="716"/>
        <item x="1237"/>
        <item x="1174"/>
        <item x="881"/>
        <item x="1242"/>
        <item x="439"/>
        <item x="858"/>
        <item x="726"/>
        <item x="353"/>
        <item x="273"/>
        <item x="535"/>
        <item x="196"/>
        <item x="811"/>
        <item x="1117"/>
        <item x="1216"/>
        <item x="848"/>
        <item x="372"/>
        <item x="189"/>
        <item x="415"/>
        <item x="1481"/>
        <item x="837"/>
        <item x="1355"/>
        <item x="492"/>
        <item x="494"/>
        <item x="1432"/>
        <item x="758"/>
        <item x="771"/>
        <item x="890"/>
        <item x="341"/>
        <item x="155"/>
        <item x="2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axis="axisPage" dataField="1" multipleItemSelectionAllowed="1" showAll="0">
      <items count="75">
        <item h="1" x="64"/>
        <item h="1" x="61"/>
        <item h="1" x="73"/>
        <item h="1" x="59"/>
        <item h="1" x="68"/>
        <item h="1" x="44"/>
        <item h="1" x="52"/>
        <item h="1" x="48"/>
        <item h="1" x="60"/>
        <item h="1" x="50"/>
        <item h="1" x="55"/>
        <item h="1" x="66"/>
        <item h="1" x="65"/>
        <item h="1" x="69"/>
        <item h="1" x="57"/>
        <item h="1" x="62"/>
        <item h="1" x="47"/>
        <item h="1" x="49"/>
        <item h="1" x="51"/>
        <item h="1" x="53"/>
        <item h="1" x="54"/>
        <item h="1" x="23"/>
        <item h="1" x="56"/>
        <item h="1" x="36"/>
        <item h="1" x="22"/>
        <item h="1" x="45"/>
        <item h="1" x="42"/>
        <item h="1" x="28"/>
        <item h="1" x="32"/>
        <item h="1" x="3"/>
        <item h="1" x="38"/>
        <item h="1" x="39"/>
        <item h="1" x="17"/>
        <item h="1" x="41"/>
        <item h="1" x="13"/>
        <item h="1" x="33"/>
        <item h="1" x="37"/>
        <item h="1" x="5"/>
        <item h="1" x="34"/>
        <item h="1" x="16"/>
        <item h="1" x="11"/>
        <item h="1" x="10"/>
        <item h="1" x="8"/>
        <item h="1" x="21"/>
        <item h="1" x="26"/>
        <item h="1" x="4"/>
        <item x="27"/>
        <item x="0"/>
        <item x="12"/>
        <item x="9"/>
        <item x="31"/>
        <item x="20"/>
        <item x="19"/>
        <item x="2"/>
        <item x="40"/>
        <item x="14"/>
        <item x="1"/>
        <item x="7"/>
        <item x="18"/>
        <item x="24"/>
        <item x="25"/>
        <item x="30"/>
        <item x="6"/>
        <item x="29"/>
        <item x="15"/>
        <item x="35"/>
        <item x="43"/>
        <item x="46"/>
        <item x="58"/>
        <item x="63"/>
        <item x="67"/>
        <item x="70"/>
        <item x="71"/>
        <item x="72"/>
        <item t="default"/>
      </items>
    </pivotField>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showAll="0"/>
    <pivotField showAll="0"/>
    <pivotField showAll="0"/>
    <pivotField showAll="0"/>
    <pivotField numFmtId="10" showAll="0"/>
    <pivotField showAll="0"/>
    <pivotField dataField="1" showAll="0"/>
    <pivotField showAll="0"/>
    <pivotField showAll="0"/>
    <pivotField showAll="0" defaultSubtotal="0"/>
    <pivotField showAll="0" defaultSubtotal="0"/>
    <pivotField axis="axisPage"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x="90"/>
        <item x="91"/>
        <item x="92"/>
        <item x="93"/>
        <item x="94"/>
        <item x="95"/>
        <item x="96"/>
        <item h="1" x="0"/>
        <item h="1" x="97"/>
      </items>
    </pivotField>
  </pivotFields>
  <rowFields count="1">
    <field x="1"/>
  </rowFields>
  <rowItems count="523">
    <i>
      <x v="1187"/>
    </i>
    <i>
      <x v="948"/>
    </i>
    <i>
      <x v="574"/>
    </i>
    <i>
      <x v="645"/>
    </i>
    <i>
      <x v="855"/>
    </i>
    <i>
      <x v="259"/>
    </i>
    <i>
      <x v="734"/>
    </i>
    <i>
      <x v="621"/>
    </i>
    <i>
      <x v="546"/>
    </i>
    <i>
      <x v="714"/>
    </i>
    <i>
      <x v="1225"/>
    </i>
    <i>
      <x v="362"/>
    </i>
    <i>
      <x v="497"/>
    </i>
    <i>
      <x v="252"/>
    </i>
    <i>
      <x v="1229"/>
    </i>
    <i>
      <x v="1396"/>
    </i>
    <i>
      <x v="1033"/>
    </i>
    <i>
      <x v="589"/>
    </i>
    <i>
      <x v="227"/>
    </i>
    <i>
      <x v="1326"/>
    </i>
    <i>
      <x v="955"/>
    </i>
    <i>
      <x v="1327"/>
    </i>
    <i>
      <x v="866"/>
    </i>
    <i>
      <x v="1135"/>
    </i>
    <i>
      <x v="1462"/>
    </i>
    <i>
      <x v="189"/>
    </i>
    <i>
      <x v="433"/>
    </i>
    <i>
      <x v="597"/>
    </i>
    <i>
      <x v="653"/>
    </i>
    <i>
      <x v="1393"/>
    </i>
    <i>
      <x v="1259"/>
    </i>
    <i>
      <x v="1046"/>
    </i>
    <i>
      <x v="1043"/>
    </i>
    <i>
      <x v="131"/>
    </i>
    <i>
      <x v="145"/>
    </i>
    <i>
      <x v="79"/>
    </i>
    <i>
      <x v="168"/>
    </i>
    <i>
      <x v="166"/>
    </i>
    <i>
      <x v="1213"/>
    </i>
    <i>
      <x v="1402"/>
    </i>
    <i>
      <x v="1397"/>
    </i>
    <i>
      <x v="771"/>
    </i>
    <i>
      <x v="1386"/>
    </i>
    <i>
      <x v="821"/>
    </i>
    <i>
      <x v="631"/>
    </i>
    <i>
      <x v="246"/>
    </i>
    <i>
      <x v="283"/>
    </i>
    <i>
      <x v="395"/>
    </i>
    <i>
      <x v="1122"/>
    </i>
    <i>
      <x v="1191"/>
    </i>
    <i>
      <x v="973"/>
    </i>
    <i>
      <x v="1186"/>
    </i>
    <i>
      <x v="737"/>
    </i>
    <i>
      <x v="986"/>
    </i>
    <i>
      <x v="1459"/>
    </i>
    <i>
      <x v="1015"/>
    </i>
    <i>
      <x v="804"/>
    </i>
    <i>
      <x v="1063"/>
    </i>
    <i>
      <x v="1115"/>
    </i>
    <i>
      <x v="372"/>
    </i>
    <i>
      <x v="250"/>
    </i>
    <i>
      <x v="92"/>
    </i>
    <i>
      <x v="89"/>
    </i>
    <i>
      <x v="523"/>
    </i>
    <i>
      <x v="639"/>
    </i>
    <i>
      <x v="1341"/>
    </i>
    <i>
      <x v="1236"/>
    </i>
    <i>
      <x v="1438"/>
    </i>
    <i>
      <x v="745"/>
    </i>
    <i>
      <x v="1283"/>
    </i>
    <i>
      <x v="995"/>
    </i>
    <i>
      <x v="1430"/>
    </i>
    <i>
      <x v="1006"/>
    </i>
    <i>
      <x v="1200"/>
    </i>
    <i>
      <x v="1149"/>
    </i>
    <i>
      <x v="430"/>
    </i>
    <i>
      <x v="642"/>
    </i>
    <i>
      <x v="38"/>
    </i>
    <i>
      <x v="3"/>
    </i>
    <i>
      <x v="410"/>
    </i>
    <i>
      <x v="538"/>
    </i>
    <i>
      <x v="74"/>
    </i>
    <i>
      <x v="11"/>
    </i>
    <i>
      <x v="667"/>
    </i>
    <i>
      <x v="17"/>
    </i>
    <i>
      <x v="709"/>
    </i>
    <i>
      <x v="361"/>
    </i>
    <i>
      <x v="344"/>
    </i>
    <i>
      <x v="1142"/>
    </i>
    <i>
      <x v="1320"/>
    </i>
    <i>
      <x v="782"/>
    </i>
    <i>
      <x v="871"/>
    </i>
    <i>
      <x v="1420"/>
    </i>
    <i>
      <x v="901"/>
    </i>
    <i>
      <x v="1487"/>
    </i>
    <i>
      <x v="925"/>
    </i>
    <i>
      <x v="788"/>
    </i>
    <i>
      <x v="936"/>
    </i>
    <i>
      <x v="1365"/>
    </i>
    <i>
      <x v="833"/>
    </i>
    <i>
      <x v="1460"/>
    </i>
    <i>
      <x v="978"/>
    </i>
    <i>
      <x v="1145"/>
    </i>
    <i>
      <x v="990"/>
    </i>
    <i>
      <x v="1488"/>
    </i>
    <i>
      <x v="1001"/>
    </i>
    <i>
      <x v="1199"/>
    </i>
    <i>
      <x v="1002"/>
    </i>
    <i>
      <x v="1281"/>
    </i>
    <i>
      <x v="1013"/>
    </i>
    <i>
      <x v="1328"/>
    </i>
    <i>
      <x v="756"/>
    </i>
    <i>
      <x v="1382"/>
    </i>
    <i>
      <x v="761"/>
    </i>
    <i>
      <x v="864"/>
    </i>
    <i>
      <x v="1051"/>
    </i>
    <i>
      <x v="1088"/>
    </i>
    <i>
      <x v="1494"/>
    </i>
    <i>
      <x v="375"/>
    </i>
    <i>
      <x v="664"/>
    </i>
    <i>
      <x v="68"/>
    </i>
    <i>
      <x v="127"/>
    </i>
    <i>
      <x v="673"/>
    </i>
    <i>
      <x v="21"/>
    </i>
    <i>
      <x v="549"/>
    </i>
    <i>
      <x v="148"/>
    </i>
    <i>
      <x v="644"/>
    </i>
    <i>
      <x v="156"/>
    </i>
    <i>
      <x v="671"/>
    </i>
    <i>
      <x v="160"/>
    </i>
    <i>
      <x v="366"/>
    </i>
    <i>
      <x v="22"/>
    </i>
    <i>
      <x v="454"/>
    </i>
    <i>
      <x v="191"/>
    </i>
    <i>
      <x v="586"/>
    </i>
    <i>
      <x v="221"/>
    </i>
    <i>
      <x v="594"/>
    </i>
    <i>
      <x v="231"/>
    </i>
    <i>
      <x v="652"/>
    </i>
    <i>
      <x v="266"/>
    </i>
    <i>
      <x v="93"/>
    </i>
    <i>
      <x v="278"/>
    </i>
    <i>
      <x v="672"/>
    </i>
    <i>
      <x v="357"/>
    </i>
    <i>
      <x v="359"/>
    </i>
    <i>
      <x v="97"/>
    </i>
    <i>
      <x v="1321"/>
    </i>
    <i>
      <x v="1224"/>
    </i>
    <i>
      <x v="1408"/>
    </i>
    <i>
      <x v="949"/>
    </i>
    <i>
      <x v="1273"/>
    </i>
    <i>
      <x v="950"/>
    </i>
    <i>
      <x v="1370"/>
    </i>
    <i>
      <x v="882"/>
    </i>
    <i>
      <x v="1478"/>
    </i>
    <i>
      <x v="960"/>
    </i>
    <i>
      <x v="1246"/>
    </i>
    <i>
      <x v="970"/>
    </i>
    <i>
      <x v="1301"/>
    </i>
    <i>
      <x v="746"/>
    </i>
    <i>
      <x v="1344"/>
    </i>
    <i>
      <x v="883"/>
    </i>
    <i>
      <x v="1394"/>
    </i>
    <i>
      <x v="983"/>
    </i>
    <i>
      <x v="1447"/>
    </i>
    <i>
      <x v="747"/>
    </i>
    <i>
      <x v="785"/>
    </i>
    <i>
      <x v="885"/>
    </i>
    <i>
      <x v="1234"/>
    </i>
    <i>
      <x v="835"/>
    </i>
    <i>
      <x v="1264"/>
    </i>
    <i>
      <x v="997"/>
    </i>
    <i>
      <x v="1282"/>
    </i>
    <i>
      <x v="889"/>
    </i>
    <i>
      <x v="1310"/>
    </i>
    <i>
      <x v="891"/>
    </i>
    <i>
      <x v="880"/>
    </i>
    <i>
      <x v="1003"/>
    </i>
    <i>
      <x v="1357"/>
    </i>
    <i>
      <x v="839"/>
    </i>
    <i>
      <x v="1381"/>
    </i>
    <i>
      <x v="1010"/>
    </i>
    <i>
      <x v="735"/>
    </i>
    <i>
      <x v="1012"/>
    </i>
    <i>
      <x v="1426"/>
    </i>
    <i>
      <x v="893"/>
    </i>
    <i>
      <x v="825"/>
    </i>
    <i>
      <x v="751"/>
    </i>
    <i>
      <x v="1208"/>
    </i>
    <i>
      <x v="1018"/>
    </i>
    <i>
      <x v="1220"/>
    </i>
    <i>
      <x v="1019"/>
    </i>
    <i>
      <x v="1226"/>
    </i>
    <i>
      <x v="1025"/>
    </i>
    <i>
      <x v="1237"/>
    </i>
    <i>
      <x v="1031"/>
    </i>
    <i>
      <x v="1253"/>
    </i>
    <i>
      <x v="894"/>
    </i>
    <i>
      <x v="1269"/>
    </i>
    <i>
      <x v="1034"/>
    </i>
    <i>
      <x v="1277"/>
    </i>
    <i>
      <x v="1035"/>
    </i>
    <i>
      <x v="1289"/>
    </i>
    <i>
      <x v="1037"/>
    </i>
    <i>
      <x v="1304"/>
    </i>
    <i>
      <x v="1038"/>
    </i>
    <i>
      <x v="1316"/>
    </i>
    <i>
      <x v="1040"/>
    </i>
    <i>
      <x v="798"/>
    </i>
    <i>
      <x v="1041"/>
    </i>
    <i>
      <x v="861"/>
    </i>
    <i>
      <x v="872"/>
    </i>
    <i>
      <x v="1347"/>
    </i>
    <i>
      <x v="764"/>
    </i>
    <i>
      <x v="937"/>
    </i>
    <i>
      <x v="1047"/>
    </i>
    <i>
      <x v="1376"/>
    </i>
    <i>
      <x v="902"/>
    </i>
    <i>
      <x v="806"/>
    </i>
    <i>
      <x v="1054"/>
    </i>
    <i>
      <x v="816"/>
    </i>
    <i>
      <x v="768"/>
    </i>
    <i>
      <x v="1405"/>
    </i>
    <i>
      <x v="1066"/>
    </i>
    <i>
      <x v="942"/>
    </i>
    <i>
      <x v="1068"/>
    </i>
    <i>
      <x v="1437"/>
    </i>
    <i>
      <x v="1072"/>
    </i>
    <i>
      <x v="823"/>
    </i>
    <i>
      <x v="1075"/>
    </i>
    <i>
      <x v="1470"/>
    </i>
    <i>
      <x v="1076"/>
    </i>
    <i>
      <x v="1206"/>
    </i>
    <i>
      <x v="1077"/>
    </i>
    <i>
      <x v="1211"/>
    </i>
    <i>
      <x v="1079"/>
    </i>
    <i>
      <x v="1219"/>
    </i>
    <i>
      <x v="1081"/>
    </i>
    <i>
      <x v="1221"/>
    </i>
    <i>
      <x v="1084"/>
    </i>
    <i>
      <x v="786"/>
    </i>
    <i>
      <x v="906"/>
    </i>
    <i>
      <x v="927"/>
    </i>
    <i>
      <x v="1092"/>
    </i>
    <i>
      <x v="858"/>
    </i>
    <i>
      <x v="1093"/>
    </i>
    <i>
      <x v="1244"/>
    </i>
    <i>
      <x v="1094"/>
    </i>
    <i>
      <x v="1247"/>
    </i>
    <i>
      <x v="1098"/>
    </i>
    <i>
      <x v="793"/>
    </i>
    <i>
      <x v="1099"/>
    </i>
    <i>
      <x v="1266"/>
    </i>
    <i>
      <x v="1105"/>
    </i>
    <i>
      <x v="1271"/>
    </i>
    <i>
      <x v="1112"/>
    </i>
    <i>
      <x v="1275"/>
    </i>
    <i>
      <x v="720"/>
    </i>
    <i>
      <x v="929"/>
    </i>
    <i>
      <x v="1117"/>
    </i>
    <i>
      <x v="859"/>
    </i>
    <i>
      <x v="1118"/>
    </i>
    <i>
      <x v="1296"/>
    </i>
    <i>
      <x v="1119"/>
    </i>
    <i>
      <x v="1302"/>
    </i>
    <i>
      <x v="1120"/>
    </i>
    <i>
      <x v="1306"/>
    </i>
    <i>
      <x v="769"/>
    </i>
    <i>
      <x v="1311"/>
    </i>
    <i>
      <x v="1131"/>
    </i>
    <i>
      <x v="934"/>
    </i>
    <i>
      <x v="1132"/>
    </i>
    <i>
      <x v="1324"/>
    </i>
    <i>
      <x v="1134"/>
    </i>
    <i>
      <x v="721"/>
    </i>
    <i>
      <x v="733"/>
    </i>
    <i>
      <x v="1339"/>
    </i>
    <i>
      <x v="1138"/>
    </i>
    <i>
      <x v="1342"/>
    </i>
    <i>
      <x v="909"/>
    </i>
    <i>
      <x v="1346"/>
    </i>
    <i>
      <x v="913"/>
    </i>
    <i>
      <x v="1351"/>
    </i>
    <i>
      <x v="1146"/>
    </i>
    <i>
      <x v="1360"/>
    </i>
    <i>
      <x v="915"/>
    </i>
    <i>
      <x v="1368"/>
    </i>
    <i>
      <x v="924"/>
    </i>
    <i>
      <x v="1374"/>
    </i>
    <i>
      <x v="1491"/>
    </i>
    <i>
      <x v="1380"/>
    </i>
    <i>
      <x v="1480"/>
    </i>
    <i>
      <x v="940"/>
    </i>
    <i>
      <x v="1482"/>
    </i>
    <i>
      <x v="808"/>
    </i>
    <i>
      <x v="1484"/>
    </i>
    <i>
      <x v="812"/>
    </i>
    <i>
      <x v="1172"/>
    </i>
    <i>
      <x v="1398"/>
    </i>
    <i>
      <x v="1182"/>
    </i>
    <i>
      <x v="1404"/>
    </i>
    <i>
      <x v="1184"/>
    </i>
    <i>
      <x v="1406"/>
    </i>
    <i>
      <x v="779"/>
    </i>
    <i>
      <x v="1410"/>
    </i>
    <i>
      <x v="780"/>
    </i>
    <i>
      <x v="1424"/>
    </i>
    <i>
      <x v="1188"/>
    </i>
    <i>
      <x v="862"/>
    </i>
    <i>
      <x v="879"/>
    </i>
    <i>
      <x v="944"/>
    </i>
    <i>
      <x v="1193"/>
    </i>
    <i>
      <x v="1448"/>
    </i>
    <i>
      <x v="1194"/>
    </i>
    <i>
      <x v="946"/>
    </i>
    <i>
      <x v="1198"/>
    </i>
    <i>
      <x v="1463"/>
    </i>
    <i>
      <x v="926"/>
    </i>
    <i>
      <x v="1474"/>
    </i>
    <i>
      <x v="736"/>
    </i>
    <i>
      <x v="738"/>
    </i>
    <i>
      <x v="1203"/>
    </i>
    <i>
      <x v="1483"/>
    </i>
    <i>
      <x v="1156"/>
    </i>
    <i>
      <x v="725"/>
    </i>
    <i>
      <x v="1164"/>
    </i>
    <i>
      <x v="1490"/>
    </i>
    <i>
      <x v="1151"/>
    </i>
    <i>
      <x v="1493"/>
    </i>
    <i>
      <x v="1152"/>
    </i>
    <i>
      <x v="830"/>
    </i>
    <i>
      <x v="1154"/>
    </i>
    <i>
      <x v="545"/>
    </i>
    <i>
      <x v="435"/>
    </i>
    <i>
      <x v="85"/>
    </i>
    <i>
      <x v="173"/>
    </i>
    <i>
      <x v="491"/>
    </i>
    <i>
      <x v="182"/>
    </i>
    <i>
      <x v="584"/>
    </i>
    <i>
      <x v="187"/>
    </i>
    <i>
      <x v="165"/>
    </i>
    <i>
      <x v="26"/>
    </i>
    <i>
      <x v="468"/>
    </i>
    <i>
      <x v="113"/>
    </i>
    <i>
      <x v="522"/>
    </i>
    <i>
      <x v="194"/>
    </i>
    <i>
      <x v="565"/>
    </i>
    <i>
      <x v="200"/>
    </i>
    <i>
      <x v="610"/>
    </i>
    <i>
      <x v="203"/>
    </i>
    <i>
      <x v="657"/>
    </i>
    <i>
      <x v="217"/>
    </i>
    <i>
      <x v="701"/>
    </i>
    <i>
      <x v="218"/>
    </i>
    <i>
      <x v="451"/>
    </i>
    <i>
      <x v="117"/>
    </i>
    <i>
      <x v="478"/>
    </i>
    <i>
      <x v="223"/>
    </i>
    <i>
      <x v="499"/>
    </i>
    <i>
      <x v="224"/>
    </i>
    <i>
      <x v="529"/>
    </i>
    <i>
      <x v="225"/>
    </i>
    <i>
      <x v="552"/>
    </i>
    <i>
      <x v="226"/>
    </i>
    <i>
      <x v="571"/>
    </i>
    <i>
      <x v="28"/>
    </i>
    <i>
      <x v="102"/>
    </i>
    <i>
      <x v="120"/>
    </i>
    <i>
      <x v="625"/>
    </i>
    <i>
      <x v="233"/>
    </i>
    <i>
      <x v="646"/>
    </i>
    <i>
      <x v="236"/>
    </i>
    <i>
      <x v="666"/>
    </i>
    <i>
      <x v="238"/>
    </i>
    <i>
      <x v="681"/>
    </i>
    <i>
      <x v="239"/>
    </i>
    <i>
      <x v="25"/>
    </i>
    <i>
      <x v="29"/>
    </i>
    <i>
      <x v="447"/>
    </i>
    <i>
      <x v="247"/>
    </i>
    <i>
      <x v="139"/>
    </i>
    <i>
      <x v="30"/>
    </i>
    <i>
      <x v="474"/>
    </i>
    <i>
      <x v="31"/>
    </i>
    <i>
      <x v="487"/>
    </i>
    <i>
      <x v="32"/>
    </i>
    <i>
      <x v="47"/>
    </i>
    <i>
      <x v="261"/>
    </i>
    <i>
      <x v="507"/>
    </i>
    <i>
      <x v="123"/>
    </i>
    <i>
      <x v="524"/>
    </i>
    <i>
      <x v="267"/>
    </i>
    <i>
      <x v="536"/>
    </i>
    <i>
      <x v="271"/>
    </i>
    <i>
      <x v="547"/>
    </i>
    <i>
      <x v="276"/>
    </i>
    <i>
      <x v="559"/>
    </i>
    <i>
      <x v="99"/>
    </i>
    <i>
      <x v="567"/>
    </i>
    <i>
      <x v="279"/>
    </i>
    <i>
      <x v="578"/>
    </i>
    <i>
      <x v="33"/>
    </i>
    <i>
      <x v="101"/>
    </i>
    <i>
      <x v="286"/>
    </i>
    <i>
      <x v="599"/>
    </i>
    <i>
      <x v="288"/>
    </i>
    <i>
      <x v="15"/>
    </i>
    <i>
      <x v="290"/>
    </i>
    <i>
      <x v="630"/>
    </i>
    <i>
      <x v="294"/>
    </i>
    <i>
      <x v="154"/>
    </i>
    <i>
      <x v="296"/>
    </i>
    <i>
      <x v="19"/>
    </i>
    <i>
      <x v="297"/>
    </i>
    <i>
      <x v="662"/>
    </i>
    <i>
      <x v="299"/>
    </i>
    <i>
      <x v="669"/>
    </i>
    <i>
      <x v="304"/>
    </i>
    <i>
      <x v="167"/>
    </i>
    <i>
      <x v="307"/>
    </i>
    <i>
      <x v="694"/>
    </i>
    <i>
      <x v="314"/>
    </i>
    <i>
      <x v="96"/>
    </i>
    <i>
      <x v="319"/>
    </i>
    <i>
      <x v="44"/>
    </i>
    <i>
      <x v="321"/>
    </i>
    <i>
      <x v="437"/>
    </i>
    <i>
      <x v="322"/>
    </i>
    <i>
      <x v="450"/>
    </i>
    <i>
      <x v="323"/>
    </i>
    <i>
      <x v="453"/>
    </i>
    <i>
      <x v="324"/>
    </i>
    <i>
      <x v="465"/>
    </i>
    <i>
      <x v="325"/>
    </i>
    <i>
      <x v="471"/>
    </i>
    <i>
      <x v="329"/>
    </i>
    <i>
      <x v="476"/>
    </i>
    <i>
      <x v="330"/>
    </i>
    <i>
      <x v="483"/>
    </i>
    <i>
      <x v="337"/>
    </i>
    <i>
      <x v="488"/>
    </i>
    <i>
      <x v="338"/>
    </i>
    <i>
      <x v="496"/>
    </i>
    <i>
      <x v="340"/>
    </i>
    <i>
      <x v="498"/>
    </i>
    <i>
      <x v="341"/>
    </i>
    <i>
      <x v="503"/>
    </i>
    <i>
      <x v="343"/>
    </i>
    <i>
      <x v="521"/>
    </i>
    <i>
      <x v="718"/>
    </i>
    <i>
      <x v="49"/>
    </i>
    <i>
      <x v="2"/>
    </i>
    <i>
      <x v="528"/>
    </i>
    <i>
      <x v="356"/>
    </i>
    <i>
      <x v="530"/>
    </i>
    <i>
      <x v="128"/>
    </i>
    <i>
      <x v="52"/>
    </i>
    <i>
      <x v="20"/>
    </i>
    <i>
      <x v="58"/>
    </i>
    <i>
      <x v="360"/>
    </i>
    <i>
      <x v="140"/>
    </i>
    <i>
      <x v="35"/>
    </i>
    <i>
      <x v="557"/>
    </i>
    <i>
      <x v="36"/>
    </i>
    <i>
      <x v="561"/>
    </i>
    <i>
      <x v="363"/>
    </i>
    <i>
      <x v="566"/>
    </i>
    <i>
      <x v="134"/>
    </i>
    <i>
      <x v="569"/>
    </i>
    <i>
      <x v="367"/>
    </i>
    <i>
      <x v="67"/>
    </i>
    <i>
      <x v="370"/>
    </i>
    <i>
      <x v="581"/>
    </i>
    <i>
      <x v="6"/>
    </i>
    <i>
      <x v="144"/>
    </i>
    <i>
      <x v="135"/>
    </i>
    <i>
      <x v="591"/>
    </i>
    <i>
      <x v="377"/>
    </i>
    <i>
      <x v="71"/>
    </i>
    <i>
      <x v="384"/>
    </i>
    <i>
      <x v="609"/>
    </i>
    <i>
      <x v="385"/>
    </i>
    <i>
      <x v="618"/>
    </i>
    <i>
      <x v="392"/>
    </i>
    <i>
      <x v="624"/>
    </i>
    <i>
      <x v="393"/>
    </i>
    <i>
      <x v="629"/>
    </i>
    <i>
      <x v="394"/>
    </i>
    <i>
      <x v="10"/>
    </i>
    <i>
      <x v="39"/>
    </i>
    <i>
      <x v="87"/>
    </i>
    <i>
      <x v="713"/>
    </i>
    <i>
      <x v="18"/>
    </i>
    <i>
      <x v="98"/>
    </i>
    <i>
      <x v="103"/>
    </i>
    <i>
      <x v="400"/>
    </i>
    <i>
      <x v="656"/>
    </i>
    <i>
      <x v="402"/>
    </i>
    <i>
      <x v="659"/>
    </i>
    <i>
      <x v="42"/>
    </i>
    <i>
      <x v="159"/>
    </i>
    <i>
      <x v="411"/>
    </i>
    <i>
      <x v="108"/>
    </i>
    <i>
      <x v="417"/>
    </i>
    <i>
      <x v="670"/>
    </i>
    <i>
      <x v="419"/>
    </i>
    <i>
      <x v="111"/>
    </i>
    <i>
      <x v="421"/>
    </i>
    <i>
      <x v="675"/>
    </i>
    <i>
      <x v="422"/>
    </i>
    <i>
      <x v="684"/>
    </i>
    <i>
      <x v="423"/>
    </i>
    <i>
      <x v="700"/>
    </i>
    <i>
      <x v="424"/>
    </i>
    <i>
      <x v="703"/>
    </i>
    <i>
      <x v="428"/>
    </i>
    <i>
      <x v="710"/>
    </i>
    <i>
      <x v="429"/>
    </i>
    <i>
      <x v="43"/>
    </i>
    <i>
      <x v="396"/>
    </i>
    <i>
      <x v="397"/>
    </i>
    <i>
      <x v="348"/>
    </i>
    <i t="grand">
      <x/>
    </i>
  </rowItems>
  <colFields count="1">
    <field x="-2"/>
  </colFields>
  <colItems count="4">
    <i>
      <x/>
    </i>
    <i i="1">
      <x v="1"/>
    </i>
    <i i="2">
      <x v="2"/>
    </i>
    <i i="3">
      <x v="3"/>
    </i>
  </colItems>
  <pageFields count="2">
    <pageField fld="27" hier="-1"/>
    <pageField fld="7" hier="-1"/>
  </pageFields>
  <dataFields count="4">
    <dataField name="Count of Title" fld="0" subtotal="count" baseField="0" baseItem="0"/>
    <dataField name="Average of ROI" fld="22" subtotal="average" baseField="1" baseItem="673"/>
    <dataField name="Average of Lead Actor FB Likes" fld="3" subtotal="average" baseField="1" baseItem="0"/>
    <dataField name="Average of IMDb Score (1-10)"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A112C-CF8B-A444-8E47-7948220816F2}"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E118" firstHeaderRow="0" firstDataRow="1" firstDataCol="1" rowPageCount="1" colPageCount="1"/>
  <pivotFields count="28">
    <pivotField dataField="1" compact="0" showAll="0"/>
    <pivotField compact="0" showAll="0"/>
    <pivotField axis="axisRow" compact="0" showAll="0" sortType="descending">
      <items count="1734">
        <item h="1" x="1029"/>
        <item h="1" x="757"/>
        <item h="1" x="547"/>
        <item h="1" x="1472"/>
        <item h="1" x="1239"/>
        <item h="1" x="867"/>
        <item h="1" x="917"/>
        <item x="201"/>
        <item h="1" x="1718"/>
        <item h="1" x="570"/>
        <item h="1" x="109"/>
        <item h="1" x="58"/>
        <item h="1" x="1693"/>
        <item h="1" x="505"/>
        <item h="1" x="130"/>
        <item h="1" x="981"/>
        <item h="1" x="1020"/>
        <item h="1" x="1720"/>
        <item h="1" x="1630"/>
        <item h="1" x="550"/>
        <item h="1" x="1460"/>
        <item h="1" x="1189"/>
        <item h="1" x="203"/>
        <item h="1" x="1408"/>
        <item h="1" x="377"/>
        <item h="1" x="716"/>
        <item h="1" x="1388"/>
        <item h="1" x="1556"/>
        <item h="1" x="742"/>
        <item h="1" x="1519"/>
        <item h="1" x="134"/>
        <item x="25"/>
        <item h="1" x="299"/>
        <item h="1" x="568"/>
        <item h="1" x="1569"/>
        <item h="1" x="678"/>
        <item h="1" x="1382"/>
        <item h="1" x="511"/>
        <item x="545"/>
        <item h="1" x="1306"/>
        <item h="1" x="1606"/>
        <item h="1" x="447"/>
        <item x="115"/>
        <item h="1" x="1232"/>
        <item h="1" x="826"/>
        <item x="463"/>
        <item h="1" x="1206"/>
        <item h="1" x="924"/>
        <item h="1" x="1264"/>
        <item h="1" x="1227"/>
        <item h="1" x="392"/>
        <item h="1" x="725"/>
        <item h="1" x="487"/>
        <item h="1" x="982"/>
        <item h="1" x="1669"/>
        <item h="1" x="1028"/>
        <item h="1" x="672"/>
        <item x="1293"/>
        <item h="1" x="907"/>
        <item h="1" x="698"/>
        <item x="446"/>
        <item h="1" x="954"/>
        <item h="1" x="1401"/>
        <item h="1" x="1073"/>
        <item h="1" x="578"/>
        <item h="1" x="1704"/>
        <item h="1" x="829"/>
        <item h="1" x="754"/>
        <item h="1" x="705"/>
        <item h="1" x="1634"/>
        <item h="1" x="1379"/>
        <item h="1" x="513"/>
        <item h="1" x="455"/>
        <item h="1" x="1169"/>
        <item h="1" x="1538"/>
        <item h="1" x="205"/>
        <item x="389"/>
        <item h="1" x="534"/>
        <item h="1" x="414"/>
        <item h="1" x="510"/>
        <item h="1" x="911"/>
        <item h="1" x="1600"/>
        <item h="1" x="1359"/>
        <item h="1" x="28"/>
        <item h="1" x="127"/>
        <item h="1" x="169"/>
        <item h="1" x="1224"/>
        <item h="1" x="1699"/>
        <item h="1" x="489"/>
        <item h="1" x="213"/>
        <item h="1" x="422"/>
        <item x="396"/>
        <item h="1" x="85"/>
        <item h="1" x="1220"/>
        <item h="1" x="517"/>
        <item h="1" x="1223"/>
        <item h="1" x="963"/>
        <item h="1" x="1695"/>
        <item h="1" x="1463"/>
        <item h="1" x="1447"/>
        <item h="1" x="1504"/>
        <item h="1" x="1106"/>
        <item h="1" x="190"/>
        <item h="1" x="1031"/>
        <item h="1" x="96"/>
        <item h="1" x="1363"/>
        <item h="1" x="467"/>
        <item h="1" x="1678"/>
        <item h="1" x="1061"/>
        <item h="1" x="15"/>
        <item h="1" x="958"/>
        <item h="1" x="1553"/>
        <item h="1" x="1694"/>
        <item h="1" x="194"/>
        <item h="1" x="1052"/>
        <item x="319"/>
        <item h="1" x="311"/>
        <item h="1" x="432"/>
        <item x="249"/>
        <item h="1" x="383"/>
        <item h="1" x="227"/>
        <item h="1" x="1376"/>
        <item h="1" x="1603"/>
        <item x="1443"/>
        <item h="1" x="951"/>
        <item h="1" x="356"/>
        <item h="1" x="1133"/>
        <item h="1" x="288"/>
        <item h="1" x="519"/>
        <item h="1" x="420"/>
        <item h="1" x="1113"/>
        <item h="1" x="282"/>
        <item h="1" x="1522"/>
        <item h="1" x="29"/>
        <item h="1" x="1286"/>
        <item x="626"/>
        <item h="1" x="1122"/>
        <item h="1" x="726"/>
        <item h="1" x="868"/>
        <item h="1" x="1310"/>
        <item h="1" x="125"/>
        <item h="1" x="160"/>
        <item h="1" x="1287"/>
        <item h="1" x="1317"/>
        <item h="1" x="401"/>
        <item h="1" x="546"/>
        <item h="1" x="1444"/>
        <item h="1" x="1046"/>
        <item h="1" x="259"/>
        <item h="1" x="1410"/>
        <item h="1" x="1438"/>
        <item h="1" x="341"/>
        <item h="1" x="584"/>
        <item h="1" x="1331"/>
        <item h="1" x="641"/>
        <item h="1" x="1233"/>
        <item h="1" x="649"/>
        <item x="1114"/>
        <item x="1067"/>
        <item h="1" x="1255"/>
        <item h="1" x="434"/>
        <item h="1" x="430"/>
        <item h="1" x="458"/>
        <item h="1" x="1010"/>
        <item h="1" x="1471"/>
        <item h="1" x="1258"/>
        <item h="1" x="1576"/>
        <item h="1" x="1155"/>
        <item h="1" x="1528"/>
        <item x="129"/>
        <item h="1" x="1659"/>
        <item h="1" x="1267"/>
        <item h="1" x="629"/>
        <item h="1" x="1515"/>
        <item x="43"/>
        <item h="1" x="1555"/>
        <item h="1" x="1641"/>
        <item h="1" x="1316"/>
        <item h="1" x="226"/>
        <item h="1" x="1429"/>
        <item h="1" x="103"/>
        <item h="1" x="885"/>
        <item h="1" x="1650"/>
        <item h="1" x="804"/>
        <item h="1" x="606"/>
        <item h="1" x="1098"/>
        <item h="1" x="999"/>
        <item h="1" x="1445"/>
        <item h="1" x="1346"/>
        <item h="1" x="1192"/>
        <item h="1" x="638"/>
        <item h="1" x="877"/>
        <item x="914"/>
        <item h="1" x="12"/>
        <item h="1" x="357"/>
        <item h="1" x="960"/>
        <item h="1" x="980"/>
        <item h="1" x="671"/>
        <item h="1" x="590"/>
        <item x="163"/>
        <item h="1" x="379"/>
        <item h="1" x="823"/>
        <item h="1" x="45"/>
        <item h="1" x="653"/>
        <item x="875"/>
        <item h="1" x="1378"/>
        <item h="1" x="765"/>
        <item h="1" x="1136"/>
        <item h="1" x="1125"/>
        <item h="1" x="639"/>
        <item h="1" x="1595"/>
        <item h="1" x="364"/>
        <item h="1" x="1006"/>
        <item h="1" x="1636"/>
        <item h="1" x="1485"/>
        <item h="1" x="975"/>
        <item h="1" x="1070"/>
        <item h="1" x="1119"/>
        <item h="1" x="961"/>
        <item h="1" x="136"/>
        <item h="1" x="1723"/>
        <item h="1" x="131"/>
        <item h="1" x="148"/>
        <item h="1" x="634"/>
        <item h="1" x="33"/>
        <item h="1" x="1368"/>
        <item h="1" x="1532"/>
        <item h="1" x="1530"/>
        <item h="1" x="743"/>
        <item h="1" x="1168"/>
        <item h="1" x="1645"/>
        <item x="313"/>
        <item h="1" x="1311"/>
        <item h="1" x="1458"/>
        <item h="1" x="1150"/>
        <item h="1" x="72"/>
        <item h="1" x="1210"/>
        <item h="1" x="959"/>
        <item h="1" x="257"/>
        <item h="1" x="1713"/>
        <item h="1" x="1715"/>
        <item h="1" x="809"/>
        <item h="1" x="1731"/>
        <item h="1" x="666"/>
        <item h="1" x="60"/>
        <item h="1" x="428"/>
        <item h="1" x="935"/>
        <item h="1" x="683"/>
        <item h="1" x="1592"/>
        <item h="1" x="1228"/>
        <item h="1" x="1358"/>
        <item h="1" x="1446"/>
        <item h="1" x="1295"/>
        <item h="1" x="1280"/>
        <item h="1" x="930"/>
        <item h="1" x="303"/>
        <item h="1" x="1167"/>
        <item h="1" x="1385"/>
        <item h="1" x="913"/>
        <item x="279"/>
        <item h="1" x="808"/>
        <item h="1" x="1281"/>
        <item h="1" x="1318"/>
        <item h="1" x="477"/>
        <item h="1" x="89"/>
        <item h="1" x="1222"/>
        <item h="1" x="1300"/>
        <item h="1" x="854"/>
        <item h="1" x="469"/>
        <item h="1" x="1257"/>
        <item h="1" x="1615"/>
        <item h="1" x="150"/>
        <item h="1" x="164"/>
        <item h="1" x="1400"/>
        <item x="118"/>
        <item h="1" x="818"/>
        <item h="1" x="485"/>
        <item h="1" x="1417"/>
        <item h="1" x="155"/>
        <item h="1" x="939"/>
        <item h="1" x="593"/>
        <item h="1" x="839"/>
        <item h="1" x="174"/>
        <item h="1" x="744"/>
        <item h="1" x="192"/>
        <item h="1" x="990"/>
        <item h="1" x="331"/>
        <item h="1" x="740"/>
        <item h="1" x="1360"/>
        <item h="1" x="123"/>
        <item h="1" x="493"/>
        <item h="1" x="41"/>
        <item x="51"/>
        <item x="587"/>
        <item h="1" x="1480"/>
        <item h="1" x="1490"/>
        <item h="1" x="1283"/>
        <item h="1" x="1710"/>
        <item h="1" x="539"/>
        <item h="1" x="647"/>
        <item h="1" x="1652"/>
        <item h="1" x="946"/>
        <item h="1" x="542"/>
        <item h="1" x="1115"/>
        <item h="1" x="879"/>
        <item h="1" x="676"/>
        <item h="1" x="1079"/>
        <item h="1" x="1174"/>
        <item h="1" x="805"/>
        <item h="1" x="286"/>
        <item h="1" x="461"/>
        <item h="1" x="619"/>
        <item h="1" x="1424"/>
        <item h="1" x="1477"/>
        <item h="1" x="1523"/>
        <item x="7"/>
        <item h="1" x="766"/>
        <item h="1" x="556"/>
        <item h="1" x="635"/>
        <item h="1" x="272"/>
        <item h="1" x="738"/>
        <item h="1" x="1675"/>
        <item h="1" x="416"/>
        <item h="1" x="332"/>
        <item h="1" x="575"/>
        <item h="1" x="1231"/>
        <item h="1" x="920"/>
        <item h="1" x="378"/>
        <item h="1" x="603"/>
        <item h="1" x="646"/>
        <item h="1" x="1065"/>
        <item h="1" x="718"/>
        <item h="1" x="1474"/>
        <item h="1" x="1124"/>
        <item x="661"/>
        <item x="239"/>
        <item h="1" x="837"/>
        <item h="1" x="1342"/>
        <item h="1" x="66"/>
        <item h="1" x="480"/>
        <item h="1" x="850"/>
        <item h="1" x="269"/>
        <item x="152"/>
        <item x="843"/>
        <item h="1" x="1483"/>
        <item h="1" x="1529"/>
        <item x="162"/>
        <item h="1" x="1270"/>
        <item h="1" x="611"/>
        <item h="1" x="897"/>
        <item h="1" x="763"/>
        <item h="1" x="91"/>
        <item h="1" x="643"/>
        <item h="1" x="1225"/>
        <item h="1" x="512"/>
        <item h="1" x="811"/>
        <item h="1" x="1467"/>
        <item h="1" x="989"/>
        <item h="1" x="588"/>
        <item x="179"/>
        <item h="1" x="830"/>
        <item h="1" x="439"/>
        <item h="1" x="1043"/>
        <item h="1" x="908"/>
        <item h="1" x="335"/>
        <item h="1" x="1025"/>
        <item h="1" x="1672"/>
        <item h="1" x="1604"/>
        <item h="1" x="889"/>
        <item h="1" x="36"/>
        <item h="1" x="1673"/>
        <item x="92"/>
        <item h="1" x="1245"/>
        <item h="1" x="1425"/>
        <item h="1" x="806"/>
        <item h="1" x="191"/>
        <item h="1" x="779"/>
        <item h="1" x="857"/>
        <item h="1" x="1202"/>
        <item h="1" x="747"/>
        <item h="1" x="721"/>
        <item h="1" x="490"/>
        <item h="1" x="1719"/>
        <item h="1" x="40"/>
        <item h="1" x="212"/>
        <item h="1" x="891"/>
        <item h="1" x="927"/>
        <item h="1" x="314"/>
        <item h="1" x="1525"/>
        <item h="1" x="1411"/>
        <item h="1" x="216"/>
        <item h="1" x="445"/>
        <item h="1" x="352"/>
        <item h="1" x="1513"/>
        <item h="1" x="1398"/>
        <item h="1" x="1304"/>
        <item h="1" x="1640"/>
        <item h="1" x="795"/>
        <item h="1" x="1036"/>
        <item h="1" x="21"/>
        <item h="1" x="1607"/>
        <item h="1" x="34"/>
        <item h="1" x="770"/>
        <item h="1" x="790"/>
        <item h="1" x="200"/>
        <item h="1" x="1177"/>
        <item h="1" x="316"/>
        <item h="1" x="1276"/>
        <item h="1" x="789"/>
        <item h="1" x="1507"/>
        <item h="1" x="670"/>
        <item h="1" x="855"/>
        <item h="1" x="1527"/>
        <item h="1" x="650"/>
        <item h="1" x="828"/>
        <item h="1" x="864"/>
        <item h="1" x="991"/>
        <item h="1" x="1709"/>
        <item h="1" x="1442"/>
        <item h="1" x="210"/>
        <item h="1" x="1081"/>
        <item h="1" x="1665"/>
        <item h="1" x="1211"/>
        <item h="1" x="198"/>
        <item h="1" x="1284"/>
        <item h="1" x="457"/>
        <item h="1" x="1558"/>
        <item h="1" x="1524"/>
        <item h="1" x="1190"/>
        <item h="1" x="700"/>
        <item h="1" x="846"/>
        <item h="1" x="1112"/>
        <item h="1" x="947"/>
        <item x="342"/>
        <item h="1" x="1414"/>
        <item h="1" x="1302"/>
        <item h="1" x="906"/>
        <item h="1" x="845"/>
        <item h="1" x="1140"/>
        <item h="1" x="224"/>
        <item h="1" x="1084"/>
        <item h="1" x="652"/>
        <item h="1" x="1562"/>
        <item h="1" x="354"/>
        <item h="1" x="1009"/>
        <item h="1" x="786"/>
        <item h="1" x="1441"/>
        <item h="1" x="933"/>
        <item h="1" x="1139"/>
        <item x="217"/>
        <item h="1" x="583"/>
        <item h="1" x="166"/>
        <item h="1" x="1108"/>
        <item h="1" x="627"/>
        <item h="1" x="1145"/>
        <item h="1" x="1188"/>
        <item h="1" x="1374"/>
        <item h="1" x="689"/>
        <item h="1" x="756"/>
        <item x="97"/>
        <item h="1" x="1019"/>
        <item h="1" x="1415"/>
        <item h="1" x="898"/>
        <item h="1" x="1509"/>
        <item h="1" x="1439"/>
        <item x="81"/>
        <item h="1" x="1117"/>
        <item h="1" x="1323"/>
        <item h="1" x="677"/>
        <item h="1" x="894"/>
        <item h="1" x="1074"/>
        <item h="1" x="339"/>
        <item h="1" x="1724"/>
        <item h="1" x="623"/>
        <item h="1" x="844"/>
        <item h="1" x="1596"/>
        <item h="1" x="1534"/>
        <item h="1" x="1647"/>
        <item h="1" x="842"/>
        <item h="1" x="1590"/>
        <item h="1" x="52"/>
        <item h="1" x="1069"/>
        <item h="1" x="1380"/>
        <item h="1" x="219"/>
        <item x="861"/>
        <item h="1" x="1034"/>
        <item h="1" x="1383"/>
        <item h="1" x="232"/>
        <item x="1487"/>
        <item h="1" x="974"/>
        <item h="1" x="156"/>
        <item h="1" x="1298"/>
        <item h="1" x="1193"/>
        <item h="1" x="368"/>
        <item h="1" x="293"/>
        <item h="1" x="1512"/>
        <item h="1" x="1330"/>
        <item h="1" x="1242"/>
        <item h="1" x="1537"/>
        <item h="1" x="535"/>
        <item h="1" x="979"/>
        <item h="1" x="222"/>
        <item h="1" x="1354"/>
        <item h="1" x="1542"/>
        <item h="1" x="1057"/>
        <item h="1" x="1700"/>
        <item h="1" x="382"/>
        <item x="1186"/>
        <item h="1" x="1078"/>
        <item h="1" x="1587"/>
        <item h="1" x="755"/>
        <item h="1" x="1496"/>
        <item h="1" x="1689"/>
        <item h="1" x="1091"/>
        <item h="1" x="602"/>
        <item h="1" x="1396"/>
        <item h="1" x="1437"/>
        <item h="1" x="953"/>
        <item h="1" x="1428"/>
        <item h="1" x="1274"/>
        <item h="1" x="1191"/>
        <item h="1" x="616"/>
        <item h="1" x="241"/>
        <item h="1" x="8"/>
        <item h="1" x="665"/>
        <item h="1" x="662"/>
        <item x="1064"/>
        <item h="1" x="997"/>
        <item h="1" x="231"/>
        <item h="1" x="848"/>
        <item h="1" x="1677"/>
        <item h="1" x="145"/>
        <item h="1" x="577"/>
        <item h="1" x="784"/>
        <item x="776"/>
        <item h="1" x="1095"/>
        <item h="1" x="607"/>
        <item h="1" x="429"/>
        <item h="1" x="853"/>
        <item h="1" x="177"/>
        <item h="1" x="258"/>
        <item h="1" x="1394"/>
        <item h="1" x="1218"/>
        <item h="1" x="1262"/>
        <item h="1" x="413"/>
        <item h="1" x="208"/>
        <item h="1" x="1486"/>
        <item x="694"/>
        <item h="1" x="2"/>
        <item h="1" x="475"/>
        <item h="1" x="1265"/>
        <item h="1" x="995"/>
        <item h="1" x="310"/>
        <item h="1" x="1419"/>
        <item h="1" x="327"/>
        <item h="1" x="518"/>
        <item h="1" x="221"/>
        <item h="1" x="1728"/>
        <item h="1" x="1547"/>
        <item x="1183"/>
        <item h="1" x="1431"/>
        <item h="1" x="1548"/>
        <item h="1" x="1436"/>
        <item h="1" x="659"/>
        <item h="1" x="783"/>
        <item h="1" x="1171"/>
        <item h="1" x="405"/>
        <item h="1" x="733"/>
        <item h="1" x="1023"/>
        <item h="1" x="1278"/>
        <item h="1" x="1660"/>
        <item h="1" x="1580"/>
        <item h="1" x="1198"/>
        <item h="1" x="344"/>
        <item x="334"/>
        <item h="1" x="301"/>
        <item x="704"/>
        <item h="1" x="574"/>
        <item h="1" x="617"/>
        <item x="998"/>
        <item h="1" x="1329"/>
        <item h="1" x="1054"/>
        <item h="1" x="932"/>
        <item h="1" x="502"/>
        <item h="1" x="113"/>
        <item h="1" x="132"/>
        <item h="1" x="964"/>
        <item h="1" x="1027"/>
        <item h="1" x="1335"/>
        <item h="1" x="473"/>
        <item h="1" x="199"/>
        <item h="1" x="1435"/>
        <item h="1" x="418"/>
        <item h="1" x="1158"/>
        <item h="1" x="1172"/>
        <item h="1" x="859"/>
        <item h="1" x="727"/>
        <item h="1" x="1090"/>
        <item h="1" x="1416"/>
        <item h="1" x="1022"/>
        <item h="1" x="1166"/>
        <item h="1" x="1591"/>
        <item h="1" x="506"/>
        <item h="1" x="719"/>
        <item h="1" x="1612"/>
        <item h="1" x="703"/>
        <item h="1" x="1214"/>
        <item h="1" x="1092"/>
        <item h="1" x="1096"/>
        <item h="1" x="760"/>
        <item h="1" x="1405"/>
        <item h="1" x="1625"/>
        <item h="1" x="1259"/>
        <item h="1" x="451"/>
        <item h="1" x="466"/>
        <item h="1" x="337"/>
        <item h="1" x="1002"/>
        <item h="1" x="620"/>
        <item h="1" x="787"/>
        <item h="1" x="1574"/>
        <item h="1" x="1594"/>
        <item h="1" x="1040"/>
        <item h="1" x="1110"/>
        <item x="240"/>
        <item h="1" x="1097"/>
        <item h="1" x="298"/>
        <item h="1" x="618"/>
        <item h="1" x="1506"/>
        <item h="1" x="182"/>
        <item h="1" x="84"/>
        <item x="1068"/>
        <item h="1" x="1469"/>
        <item h="1" x="88"/>
        <item h="1" x="1051"/>
        <item h="1" x="1130"/>
        <item h="1" x="1448"/>
        <item h="1" x="267"/>
        <item h="1" x="1481"/>
        <item h="1" x="1163"/>
        <item h="1" x="398"/>
        <item h="1" x="691"/>
        <item h="1" x="1180"/>
        <item h="1" x="1089"/>
        <item h="1" x="386"/>
        <item x="153"/>
        <item h="1" x="1725"/>
        <item h="1" x="443"/>
        <item h="1" x="1584"/>
        <item h="1" x="1567"/>
        <item h="1" x="426"/>
        <item h="1" x="499"/>
        <item h="1" x="1505"/>
        <item h="1" x="785"/>
        <item h="1" x="919"/>
        <item h="1" x="94"/>
        <item h="1" x="236"/>
        <item h="1" x="243"/>
        <item x="35"/>
        <item h="1" x="1032"/>
        <item h="1" x="1000"/>
        <item h="1" x="1118"/>
        <item h="1" x="1671"/>
        <item h="1" x="1608"/>
        <item h="1" x="807"/>
        <item h="1" x="555"/>
        <item h="1" x="1639"/>
        <item h="1" x="621"/>
        <item h="1" x="412"/>
        <item h="1" x="1685"/>
        <item h="1" x="720"/>
        <item h="1" x="976"/>
        <item h="1" x="387"/>
        <item h="1" x="1008"/>
        <item h="1" x="1102"/>
        <item h="1" x="940"/>
        <item h="1" x="268"/>
        <item h="1" x="832"/>
        <item h="1" x="585"/>
        <item h="1" x="1184"/>
        <item h="1" x="938"/>
        <item h="1" x="0"/>
        <item x="852"/>
        <item h="1" x="294"/>
        <item h="1" x="533"/>
        <item h="1" x="1676"/>
        <item x="248"/>
        <item h="1" x="973"/>
        <item h="1" x="1370"/>
        <item h="1" x="238"/>
        <item h="1" x="663"/>
        <item h="1" x="595"/>
        <item h="1" x="538"/>
        <item h="1" x="941"/>
        <item h="1" x="358"/>
        <item h="1" x="105"/>
        <item h="1" x="921"/>
        <item h="1" x="1367"/>
        <item h="1" x="1482"/>
        <item h="1" x="741"/>
        <item h="1" x="1012"/>
        <item h="1" x="871"/>
        <item h="1" x="1670"/>
        <item h="1" x="1157"/>
        <item h="1" x="1087"/>
        <item h="1" x="674"/>
        <item h="1" x="264"/>
        <item h="1" x="529"/>
        <item h="1" x="957"/>
        <item h="1" x="1116"/>
        <item h="1" x="1105"/>
        <item h="1" x="969"/>
        <item h="1" x="1653"/>
        <item h="1" x="597"/>
        <item h="1" x="351"/>
        <item h="1" x="1705"/>
        <item h="1" x="424"/>
        <item h="1" x="1044"/>
        <item h="1" x="709"/>
        <item h="1" x="185"/>
        <item h="1" x="710"/>
        <item h="1" x="942"/>
        <item h="1" x="863"/>
        <item h="1" x="1324"/>
        <item h="1" x="325"/>
        <item h="1" x="1649"/>
        <item h="1" x="139"/>
        <item h="1" x="1536"/>
        <item h="1" x="1289"/>
        <item h="1" x="866"/>
        <item h="1" x="1285"/>
        <item h="1" x="660"/>
        <item h="1" x="1339"/>
        <item h="1" x="399"/>
        <item h="1" x="1208"/>
        <item h="1" x="731"/>
        <item h="1" x="869"/>
        <item h="1" x="251"/>
        <item h="1" x="254"/>
        <item h="1" x="835"/>
        <item h="1" x="1129"/>
        <item h="1" x="361"/>
        <item h="1" x="302"/>
        <item h="1" x="1104"/>
        <item h="1" x="794"/>
        <item h="1" x="1631"/>
        <item h="1" x="245"/>
        <item h="1" x="781"/>
        <item h="1" x="421"/>
        <item h="1" x="1204"/>
        <item h="1" x="1327"/>
        <item h="1" x="186"/>
        <item h="1" x="800"/>
        <item x="244"/>
        <item h="1" x="900"/>
        <item h="1" x="1476"/>
        <item h="1" x="1120"/>
        <item h="1" x="55"/>
        <item h="1" x="695"/>
        <item h="1" x="492"/>
        <item h="1" x="956"/>
        <item h="1" x="925"/>
        <item h="1" x="1698"/>
        <item h="1" x="1544"/>
        <item h="1" x="1616"/>
        <item h="1" x="816"/>
        <item h="1" x="736"/>
        <item h="1" x="296"/>
        <item h="1" x="320"/>
        <item h="1" x="524"/>
        <item h="1" x="394"/>
        <item h="1" x="1352"/>
        <item h="1" x="934"/>
        <item h="1" x="1072"/>
        <item h="1" x="1252"/>
        <item h="1" x="235"/>
        <item h="1" x="86"/>
        <item h="1" x="1688"/>
        <item h="1" x="1226"/>
        <item h="1" x="1243"/>
        <item h="1" x="625"/>
        <item h="1" x="106"/>
        <item h="1" x="1478"/>
        <item h="1" x="168"/>
        <item h="1" x="10"/>
        <item h="1" x="1581"/>
        <item h="1" x="773"/>
        <item h="1" x="465"/>
        <item h="1" x="204"/>
        <item x="62"/>
        <item x="1268"/>
        <item h="1" x="1373"/>
        <item x="423"/>
        <item h="1" x="1511"/>
        <item h="1" x="1714"/>
        <item h="1" x="276"/>
        <item h="1" x="1489"/>
        <item h="1" x="495"/>
        <item h="1" x="70"/>
        <item h="1" x="1686"/>
        <item h="1" x="928"/>
        <item h="1" x="608"/>
        <item h="1" x="822"/>
        <item h="1" x="242"/>
        <item h="1" x="206"/>
        <item h="1" x="187"/>
        <item h="1" x="684"/>
        <item h="1" x="154"/>
        <item h="1" x="14"/>
        <item h="1" x="1454"/>
        <item h="1" x="349"/>
        <item h="1" x="438"/>
        <item h="1" x="247"/>
        <item h="1" x="318"/>
        <item h="1" x="391"/>
        <item h="1" x="681"/>
        <item h="1" x="803"/>
        <item h="1" x="504"/>
        <item h="1" x="54"/>
        <item x="654"/>
        <item h="1" x="592"/>
        <item h="1" x="679"/>
        <item h="1" x="184"/>
        <item h="1" x="888"/>
        <item h="1" x="24"/>
        <item h="1" x="751"/>
        <item h="1" x="452"/>
        <item h="1" x="1687"/>
        <item h="1" x="1248"/>
        <item x="503"/>
        <item h="1" x="1336"/>
        <item h="1" x="1111"/>
        <item h="1" x="1381"/>
        <item h="1" x="994"/>
        <item x="300"/>
        <item h="1" x="483"/>
        <item h="1" x="324"/>
        <item h="1" x="1583"/>
        <item h="1" x="390"/>
        <item h="1" x="1494"/>
        <item h="1" x="47"/>
        <item h="1" x="281"/>
        <item x="1094"/>
        <item h="1" x="376"/>
        <item h="1" x="1395"/>
        <item h="1" x="1588"/>
        <item h="1" x="1315"/>
        <item h="1" x="1185"/>
        <item h="1" x="1427"/>
        <item h="1" x="403"/>
        <item h="1" x="1018"/>
        <item h="1" x="1017"/>
        <item h="1" x="655"/>
        <item h="1" x="1618"/>
        <item h="1" x="1290"/>
        <item h="1" x="596"/>
        <item h="1" x="1663"/>
        <item h="1" x="1128"/>
        <item h="1" x="482"/>
        <item h="1" x="1075"/>
        <item h="1" x="922"/>
        <item h="1" x="739"/>
        <item h="1" x="1468"/>
        <item h="1" x="336"/>
        <item h="1" x="746"/>
        <item h="1" x="470"/>
        <item h="1" x="1039"/>
        <item h="1" x="1366"/>
        <item h="1" x="1393"/>
        <item h="1" x="1697"/>
        <item h="1" x="745"/>
        <item h="1" x="252"/>
        <item h="1" x="30"/>
        <item h="1" x="1601"/>
        <item x="748"/>
        <item h="1" x="291"/>
        <item h="1" x="278"/>
        <item h="1" x="1143"/>
        <item h="1" x="121"/>
        <item h="1" x="1479"/>
        <item h="1" x="1619"/>
        <item h="1" x="1033"/>
        <item h="1" x="417"/>
        <item h="1" x="860"/>
        <item h="1" x="304"/>
        <item h="1" x="1423"/>
        <item h="1" x="1579"/>
        <item h="1" x="22"/>
        <item h="1" x="944"/>
        <item h="1" x="348"/>
        <item h="1" x="881"/>
        <item h="1" x="750"/>
        <item h="1" x="111"/>
        <item h="1" x="329"/>
        <item h="1" x="970"/>
        <item h="1" x="1319"/>
        <item h="1" x="723"/>
        <item h="1" x="1083"/>
        <item h="1" x="943"/>
        <item h="1" x="140"/>
        <item h="1" x="1586"/>
        <item h="1" x="237"/>
        <item h="1" x="79"/>
        <item h="1" x="1605"/>
        <item h="1" x="1332"/>
        <item h="1" x="1060"/>
        <item h="1" x="1134"/>
        <item h="1" x="317"/>
        <item h="1" x="563"/>
        <item x="472"/>
        <item h="1" x="1347"/>
        <item h="1" x="1038"/>
        <item h="1" x="825"/>
        <item h="1" x="1279"/>
        <item h="1" x="1303"/>
        <item h="1" x="133"/>
        <item h="1" x="158"/>
        <item h="1" x="67"/>
        <item h="1" x="541"/>
        <item h="1" x="1624"/>
        <item h="1" x="1269"/>
        <item h="1" x="714"/>
        <item h="1" x="1309"/>
        <item h="1" x="3"/>
        <item h="1" x="1526"/>
        <item h="1" x="645"/>
        <item x="1219"/>
        <item h="1" x="274"/>
        <item h="1" x="454"/>
        <item h="1" x="143"/>
        <item h="1" x="690"/>
        <item h="1" x="1721"/>
        <item h="1" x="711"/>
        <item h="1" x="1667"/>
        <item h="1" x="77"/>
        <item h="1" x="372"/>
        <item h="1" x="637"/>
        <item h="1" x="1101"/>
        <item h="1" x="1326"/>
        <item x="675"/>
        <item h="1" x="1422"/>
        <item h="1" x="246"/>
        <item h="1" x="1455"/>
        <item h="1" x="693"/>
        <item h="1" x="612"/>
        <item h="1" x="1585"/>
        <item h="1" x="610"/>
        <item h="1" x="667"/>
        <item h="1" x="1063"/>
        <item h="1" x="1181"/>
        <item h="1" x="696"/>
        <item x="367"/>
        <item h="1" x="1144"/>
        <item h="1" x="1301"/>
        <item h="1" x="1539"/>
        <item x="363"/>
        <item h="1" x="950"/>
        <item h="1" x="540"/>
        <item x="196"/>
        <item h="1" x="1071"/>
        <item h="1" x="1288"/>
        <item h="1" x="433"/>
        <item h="1" x="624"/>
        <item h="1" x="984"/>
        <item h="1" x="167"/>
        <item h="1" x="1399"/>
        <item h="1" x="1664"/>
        <item h="1" x="896"/>
        <item h="1" x="996"/>
        <item h="1" x="1658"/>
        <item h="1" x="1247"/>
        <item h="1" x="1356"/>
        <item h="1" x="32"/>
        <item h="1" x="181"/>
        <item h="1" x="948"/>
        <item h="1" x="263"/>
        <item h="1" x="1683"/>
        <item h="1" x="1082"/>
        <item h="1" x="1209"/>
        <item h="1" x="13"/>
        <item h="1" x="1516"/>
        <item h="1" x="1372"/>
        <item h="1" x="44"/>
        <item h="1" x="1197"/>
        <item h="1" x="193"/>
        <item h="1" x="1277"/>
        <item h="1" x="1195"/>
        <item x="479"/>
        <item h="1" x="280"/>
        <item x="233"/>
        <item h="1" x="1035"/>
        <item h="1" x="862"/>
        <item h="1" x="1421"/>
        <item h="1" x="1048"/>
        <item h="1" x="1497"/>
        <item h="1" x="197"/>
        <item h="1" x="202"/>
        <item h="1" x="971"/>
        <item h="1" x="988"/>
        <item h="1" x="1732"/>
        <item h="1" x="1703"/>
        <item h="1" x="128"/>
        <item h="1" x="1680"/>
        <item h="1" x="1450"/>
        <item h="1" x="1620"/>
        <item h="1" x="1320"/>
        <item h="1" x="462"/>
        <item h="1" x="1271"/>
        <item h="1" x="581"/>
        <item h="1" x="713"/>
        <item h="1" x="561"/>
        <item h="1" x="1201"/>
        <item x="706"/>
        <item h="1" x="580"/>
        <item h="1" x="1305"/>
        <item h="1" x="1170"/>
        <item h="1" x="48"/>
        <item h="1" x="1357"/>
        <item h="1" x="1540"/>
        <item h="1" x="1679"/>
        <item h="1" x="1451"/>
        <item h="1" x="734"/>
        <item h="1" x="1508"/>
        <item h="1" x="1461"/>
        <item h="1" x="1566"/>
        <item h="1" x="1328"/>
        <item h="1" x="374"/>
        <item h="1" x="1598"/>
        <item h="1" x="49"/>
        <item h="1" x="435"/>
        <item h="1" x="775"/>
        <item h="1" x="1432"/>
        <item h="1" x="801"/>
        <item h="1" x="707"/>
        <item h="1" x="1707"/>
        <item h="1" x="515"/>
        <item h="1" x="968"/>
        <item h="1" x="228"/>
        <item h="1" x="819"/>
        <item h="1" x="1109"/>
        <item h="1" x="64"/>
        <item h="1" x="1593"/>
        <item h="1" x="1661"/>
        <item h="1" x="761"/>
        <item h="1" x="1297"/>
        <item h="1" x="849"/>
        <item h="1" x="728"/>
        <item h="1" x="1194"/>
        <item h="1" x="306"/>
        <item h="1" x="308"/>
        <item h="1" x="1717"/>
        <item h="1" x="102"/>
        <item h="1" x="883"/>
        <item x="388"/>
        <item h="1" x="1495"/>
        <item h="1" x="183"/>
        <item h="1" x="1176"/>
        <item h="1" x="1434"/>
        <item h="1" x="1294"/>
        <item h="1" x="261"/>
        <item h="1" x="573"/>
        <item h="1" x="476"/>
        <item h="1" x="223"/>
        <item h="1" x="427"/>
        <item h="1" x="486"/>
        <item h="1" x="1708"/>
        <item h="1" x="1564"/>
        <item h="1" x="531"/>
        <item h="1" x="622"/>
        <item h="1" x="949"/>
        <item h="1" x="1353"/>
        <item h="1" x="609"/>
        <item h="1" x="1292"/>
        <item h="1" x="135"/>
        <item h="1" x="1702"/>
        <item h="1" x="31"/>
        <item h="1" x="1682"/>
        <item h="1" x="338"/>
        <item h="1" x="220"/>
        <item h="1" x="824"/>
        <item h="1" x="1365"/>
        <item h="1" x="1199"/>
        <item h="1" x="1042"/>
        <item h="1" x="1684"/>
        <item h="1" x="1001"/>
        <item h="1" x="456"/>
        <item x="229"/>
        <item h="1" x="277"/>
        <item h="1" x="1449"/>
        <item h="1" x="815"/>
        <item h="1" x="673"/>
        <item h="1" x="395"/>
        <item h="1" x="1152"/>
        <item h="1" x="952"/>
        <item h="1" x="686"/>
        <item h="1" x="1453"/>
        <item h="1" x="965"/>
        <item h="1" x="1371"/>
        <item h="1" x="521"/>
        <item h="1" x="189"/>
        <item h="1" x="1621"/>
        <item h="1" x="1418"/>
        <item h="1" x="1296"/>
        <item h="1" x="1014"/>
        <item h="1" x="42"/>
        <item h="1" x="500"/>
        <item h="1" x="149"/>
        <item h="1" x="865"/>
        <item h="1" x="75"/>
        <item h="1" x="260"/>
        <item h="1" x="1260"/>
        <item h="1" x="1565"/>
        <item h="1" x="369"/>
        <item h="1" x="1146"/>
        <item h="1" x="632"/>
        <item h="1" x="1282"/>
        <item h="1" x="57"/>
        <item h="1" x="1386"/>
        <item h="1" x="1549"/>
        <item h="1" x="99"/>
        <item h="1" x="1123"/>
        <item h="1" x="890"/>
        <item h="1" x="1521"/>
        <item h="1" x="548"/>
        <item h="1" x="1627"/>
        <item h="1" x="74"/>
        <item h="1" x="1215"/>
        <item h="1" x="1726"/>
        <item h="1" x="82"/>
        <item x="285"/>
        <item h="1" x="1404"/>
        <item h="1" x="1557"/>
        <item h="1" x="1499"/>
        <item h="1" x="1426"/>
        <item h="1" x="1492"/>
        <item x="147"/>
        <item h="1" x="1230"/>
        <item x="9"/>
        <item h="1" x="802"/>
        <item h="1" x="571"/>
        <item h="1" x="330"/>
        <item h="1" x="1531"/>
        <item h="1" x="211"/>
        <item h="1" x="838"/>
        <item h="1" x="983"/>
        <item h="1" x="1131"/>
        <item h="1" x="1187"/>
        <item h="1" x="290"/>
        <item h="1" x="159"/>
        <item h="1" x="1644"/>
        <item h="1" x="122"/>
        <item h="1" x="297"/>
        <item h="1" x="171"/>
        <item h="1" x="931"/>
        <item x="599"/>
        <item h="1" x="453"/>
        <item h="1" x="450"/>
        <item h="1" x="173"/>
        <item h="1" x="558"/>
        <item x="945"/>
        <item h="1" x="1050"/>
        <item h="1" x="1568"/>
        <item h="1" x="557"/>
        <item h="1" x="440"/>
        <item h="1" x="564"/>
        <item h="1" x="17"/>
        <item h="1" x="1142"/>
        <item h="1" x="353"/>
        <item h="1" x="810"/>
        <item h="1" x="16"/>
        <item h="1" x="1656"/>
        <item h="1" x="425"/>
        <item x="910"/>
        <item h="1" x="419"/>
        <item h="1" x="769"/>
        <item h="1" x="1633"/>
        <item h="1" x="1377"/>
        <item h="1" x="478"/>
        <item x="589"/>
        <item h="1" x="884"/>
        <item h="1" x="887"/>
        <item h="1" x="604"/>
        <item h="1" x="449"/>
        <item h="1" x="437"/>
        <item h="1" x="1205"/>
        <item h="1" x="345"/>
        <item h="1" x="1013"/>
        <item h="1" x="441"/>
        <item h="1" x="225"/>
        <item h="1" x="1340"/>
        <item h="1" x="722"/>
        <item x="929"/>
        <item h="1" x="633"/>
        <item h="1" x="767"/>
        <item h="1" x="993"/>
        <item h="1" x="1614"/>
        <item h="1" x="1571"/>
        <item h="1" x="631"/>
        <item h="1" x="664"/>
        <item h="1" x="549"/>
        <item h="1" x="78"/>
        <item h="1" x="1049"/>
        <item h="1" x="1203"/>
        <item h="1" x="230"/>
        <item h="1" x="1178"/>
        <item h="1" x="1611"/>
        <item h="1" x="1554"/>
        <item h="1" x="39"/>
        <item h="1" x="1241"/>
        <item h="1" x="936"/>
        <item h="1" x="1182"/>
        <item h="1" x="355"/>
        <item h="1" x="880"/>
        <item h="1" x="1470"/>
        <item h="1" x="1575"/>
        <item h="1" x="712"/>
        <item h="1" x="598"/>
        <item h="1" x="613"/>
        <item h="1" x="195"/>
        <item h="1" x="146"/>
        <item h="1" x="481"/>
        <item h="1" x="491"/>
        <item h="1" x="1550"/>
        <item h="1" x="1164"/>
        <item h="1" x="1518"/>
        <item h="1" x="1093"/>
        <item h="1" x="255"/>
        <item h="1" x="309"/>
        <item h="1" x="1484"/>
        <item h="1" x="1147"/>
        <item h="1" x="1364"/>
        <item h="1" x="1635"/>
        <item h="1" x="1221"/>
        <item h="1" x="1390"/>
        <item h="1" x="962"/>
        <item h="1" x="1299"/>
        <item h="1" x="1465"/>
        <item h="1" x="615"/>
        <item h="1" x="262"/>
        <item h="1" x="1560"/>
        <item h="1" x="1681"/>
        <item h="1" x="1077"/>
        <item h="1" x="1162"/>
        <item h="1" x="798"/>
        <item h="1" x="1475"/>
        <item h="1" x="1141"/>
        <item h="1" x="381"/>
        <item x="346"/>
        <item h="1" x="1056"/>
        <item h="1" x="516"/>
        <item h="1" x="407"/>
        <item h="1" x="1161"/>
        <item h="1" x="688"/>
        <item h="1" x="1016"/>
        <item h="1" x="1597"/>
        <item h="1" x="250"/>
        <item h="1" x="360"/>
        <item h="1" x="1609"/>
        <item h="1" x="326"/>
        <item h="1" x="253"/>
        <item h="1" x="1021"/>
        <item h="1" x="126"/>
        <item h="1" x="1099"/>
        <item h="1" x="1701"/>
        <item h="1" x="76"/>
        <item h="1" x="1545"/>
        <item h="1" x="895"/>
        <item h="1" x="1350"/>
        <item h="1" x="628"/>
        <item x="284"/>
        <item h="1" x="509"/>
        <item h="1" x="1457"/>
        <item x="1015"/>
        <item h="1" x="796"/>
        <item h="1" x="523"/>
        <item h="1" x="640"/>
        <item h="1" x="1452"/>
        <item h="1" x="1179"/>
        <item h="1" x="321"/>
        <item h="1" x="1628"/>
        <item h="1" x="214"/>
        <item h="1" x="101"/>
        <item x="814"/>
        <item h="1" x="916"/>
        <item h="1" x="1712"/>
        <item h="1" x="497"/>
        <item h="1" x="1561"/>
        <item h="1" x="460"/>
        <item h="1" x="1711"/>
        <item h="1" x="1217"/>
        <item h="1" x="1246"/>
        <item h="1" x="1138"/>
        <item h="1" x="1236"/>
        <item h="1" x="46"/>
        <item h="1" x="732"/>
        <item h="1" x="560"/>
        <item h="1" x="797"/>
        <item h="1" x="552"/>
        <item h="1" x="658"/>
        <item x="215"/>
        <item h="1" x="1613"/>
        <item h="1" x="782"/>
        <item x="26"/>
        <item h="1" x="157"/>
        <item h="1" x="1696"/>
        <item h="1" x="1212"/>
        <item h="1" x="1626"/>
        <item x="431"/>
        <item h="1" x="1030"/>
        <item h="1" x="567"/>
        <item x="586"/>
        <item h="1" x="436"/>
        <item h="1" x="176"/>
        <item h="1" x="1582"/>
        <item h="1" x="526"/>
        <item h="1" x="1249"/>
        <item x="591"/>
        <item h="1" x="1160"/>
        <item h="1" x="878"/>
        <item h="1" x="373"/>
        <item h="1" x="730"/>
        <item h="1" x="471"/>
        <item h="1" x="305"/>
        <item h="1" x="752"/>
        <item h="1" x="1433"/>
        <item h="1" x="1406"/>
        <item h="1" x="780"/>
        <item h="1" x="366"/>
        <item x="813"/>
        <item h="1" x="594"/>
        <item h="1" x="872"/>
        <item h="1" x="926"/>
        <item h="1" x="474"/>
        <item h="1" x="1409"/>
        <item h="1" x="53"/>
        <item h="1" x="362"/>
        <item h="1" x="5"/>
        <item h="1" x="1005"/>
        <item h="1" x="1312"/>
        <item h="1" x="1655"/>
        <item h="1" x="1413"/>
        <item h="1" x="1727"/>
        <item h="1" x="61"/>
        <item h="1" x="1037"/>
        <item h="1" x="116"/>
        <item x="11"/>
        <item h="1" x="385"/>
        <item h="1" x="1691"/>
        <item h="1" x="904"/>
        <item h="1" x="496"/>
        <item h="1" x="1213"/>
        <item h="1" x="600"/>
        <item h="1" x="1159"/>
        <item x="289"/>
        <item h="1" x="73"/>
        <item h="1" x="95"/>
        <item h="1" x="708"/>
        <item h="1" x="1344"/>
        <item h="1" x="565"/>
        <item h="1" x="1503"/>
        <item h="1" x="1577"/>
        <item h="1" x="1391"/>
        <item h="1" x="1589"/>
        <item h="1" x="400"/>
        <item h="1" x="1337"/>
        <item h="1" x="793"/>
        <item h="1" x="1622"/>
        <item h="1" x="1510"/>
        <item h="1" x="71"/>
        <item h="1" x="1047"/>
        <item h="1" x="18"/>
        <item h="1" x="1541"/>
        <item h="1" x="138"/>
        <item h="1" x="144"/>
        <item h="1" x="737"/>
        <item h="1" x="777"/>
        <item x="459"/>
        <item h="1" x="1692"/>
        <item h="1" x="1086"/>
        <item h="1" x="507"/>
        <item x="68"/>
        <item h="1" x="1729"/>
        <item h="1" x="791"/>
        <item h="1" x="1651"/>
        <item h="1" x="93"/>
        <item h="1" x="856"/>
        <item h="1" x="1229"/>
        <item h="1" x="1674"/>
        <item h="1" x="903"/>
        <item h="1" x="1402"/>
        <item h="1" x="1637"/>
        <item h="1" x="1059"/>
        <item h="1" x="1126"/>
        <item h="1" x="371"/>
        <item h="1" x="1207"/>
        <item h="1" x="23"/>
        <item h="1" x="1563"/>
        <item h="1" x="4"/>
        <item h="1" x="992"/>
        <item h="1" x="566"/>
        <item x="715"/>
        <item h="1" x="1045"/>
        <item h="1" x="1026"/>
        <item h="1" x="1722"/>
        <item h="1" x="833"/>
        <item h="1" x="1343"/>
        <item x="63"/>
        <item h="1" x="1234"/>
        <item h="1" x="1638"/>
        <item h="1" x="569"/>
        <item h="1" x="876"/>
        <item h="1" x="409"/>
        <item h="1" x="142"/>
        <item h="1" x="1149"/>
        <item h="1" x="955"/>
        <item h="1" x="283"/>
        <item x="543"/>
        <item h="1" x="528"/>
        <item h="1" x="448"/>
        <item h="1" x="1668"/>
        <item h="1" x="1392"/>
        <item h="1" x="20"/>
        <item h="1" x="1599"/>
        <item h="1" x="1135"/>
        <item h="1" x="582"/>
        <item h="1" x="141"/>
        <item h="1" x="1263"/>
        <item x="59"/>
        <item h="1" x="759"/>
        <item h="1" x="544"/>
        <item h="1" x="1062"/>
        <item h="1" x="1273"/>
        <item h="1" x="380"/>
        <item h="1" x="295"/>
        <item h="1" x="1240"/>
        <item h="1" x="1520"/>
        <item h="1" x="893"/>
        <item h="1" x="37"/>
        <item h="1" x="1412"/>
        <item h="1" x="1313"/>
        <item h="1" x="1349"/>
        <item h="1" x="1237"/>
        <item h="1" x="312"/>
        <item h="1" x="1632"/>
        <item h="1" x="1642"/>
        <item h="1" x="827"/>
        <item h="1" x="1375"/>
        <item h="1" x="1551"/>
        <item h="1" x="520"/>
        <item h="1" x="788"/>
        <item h="1" x="1261"/>
        <item h="1" x="648"/>
        <item h="1" x="1543"/>
        <item h="1" x="1362"/>
        <item h="1" x="256"/>
        <item h="1" x="937"/>
        <item h="1" x="1730"/>
        <item h="1" x="972"/>
        <item h="1" x="1617"/>
        <item h="1" x="180"/>
        <item x="175"/>
        <item h="1" x="188"/>
        <item h="1" x="1024"/>
        <item x="98"/>
        <item h="1" x="699"/>
        <item h="1" x="579"/>
        <item h="1" x="1662"/>
        <item h="1" x="498"/>
        <item h="1" x="234"/>
        <item h="1" x="1462"/>
        <item h="1" x="1272"/>
        <item h="1" x="328"/>
        <item h="1" x="562"/>
        <item h="1" x="107"/>
        <item x="812"/>
        <item h="1" x="572"/>
        <item h="1" x="340"/>
        <item h="1" x="1348"/>
        <item h="1" x="986"/>
        <item h="1" x="1107"/>
        <item h="1" x="393"/>
        <item h="1" x="537"/>
        <item h="1" x="1216"/>
        <item h="1" x="899"/>
        <item h="1" x="1076"/>
        <item h="1" x="69"/>
        <item h="1" x="724"/>
        <item h="1" x="83"/>
        <item h="1" x="508"/>
        <item h="1" x="56"/>
        <item h="1" x="905"/>
        <item h="1" x="1200"/>
        <item h="1" x="1121"/>
        <item h="1" x="551"/>
        <item h="1" x="1466"/>
        <item h="1" x="384"/>
        <item h="1" x="315"/>
        <item h="1" x="656"/>
        <item h="1" x="605"/>
        <item h="1" x="1440"/>
        <item h="1" x="1369"/>
        <item h="1" x="1153"/>
        <item h="1" x="1361"/>
        <item h="1" x="522"/>
        <item h="1" x="1100"/>
        <item h="1" x="1041"/>
        <item h="1" x="494"/>
        <item h="1" x="525"/>
        <item h="1" x="1629"/>
        <item x="1007"/>
        <item h="1" x="1535"/>
        <item h="1" x="820"/>
        <item x="124"/>
        <item x="27"/>
        <item h="1" x="669"/>
        <item h="1" x="909"/>
        <item h="1" x="19"/>
        <item h="1" x="1254"/>
        <item h="1" x="161"/>
        <item h="1" x="1291"/>
        <item h="1" x="668"/>
        <item h="1" x="685"/>
        <item h="1" x="1325"/>
        <item h="1" x="1572"/>
        <item h="1" x="966"/>
        <item x="323"/>
        <item x="444"/>
        <item h="1" x="112"/>
        <item h="1" x="322"/>
        <item h="1" x="1610"/>
        <item h="1" x="90"/>
        <item h="1" x="1716"/>
        <item h="1" x="359"/>
        <item h="1" x="415"/>
        <item h="1" x="333"/>
        <item h="1" x="559"/>
        <item h="1" x="1643"/>
        <item h="1" x="410"/>
        <item h="1" x="1397"/>
        <item h="1" x="762"/>
        <item h="1" x="1085"/>
        <item h="1" x="1456"/>
        <item h="1" x="1053"/>
        <item h="1" x="1004"/>
        <item h="1" x="536"/>
        <item h="1" x="1003"/>
        <item h="1" x="275"/>
        <item h="1" x="292"/>
        <item h="1" x="840"/>
        <item h="1" x="874"/>
        <item h="1" x="6"/>
        <item h="1" x="735"/>
        <item h="1" x="120"/>
        <item h="1" x="114"/>
        <item h="1" x="817"/>
        <item h="1" x="350"/>
        <item h="1" x="1514"/>
        <item h="1" x="630"/>
        <item h="1" x="1355"/>
        <item h="1" x="702"/>
        <item h="1" x="870"/>
        <item h="1" x="1137"/>
        <item h="1" x="749"/>
        <item x="501"/>
        <item x="110"/>
        <item h="1" x="65"/>
        <item h="1" x="1322"/>
        <item h="1" x="1253"/>
        <item h="1" x="1154"/>
        <item h="1" x="680"/>
        <item h="1" x="873"/>
        <item h="1" x="1387"/>
        <item h="1" x="651"/>
        <item h="1" x="778"/>
        <item h="1" x="370"/>
        <item h="1" x="1578"/>
        <item h="1" x="1103"/>
        <item h="1" x="1648"/>
        <item h="1" x="1156"/>
        <item h="1" x="1623"/>
        <item h="1" x="1351"/>
        <item h="1" x="1244"/>
        <item h="1" x="287"/>
        <item h="1" x="768"/>
        <item h="1" x="1488"/>
        <item h="1" x="397"/>
        <item h="1" x="1308"/>
        <item h="1" x="527"/>
        <item h="1" x="882"/>
        <item h="1" x="758"/>
        <item h="1" x="343"/>
        <item h="1" x="347"/>
        <item h="1" x="967"/>
        <item h="1" x="1501"/>
        <item h="1" x="614"/>
        <item h="1" x="1559"/>
        <item h="1" x="847"/>
        <item h="1" x="375"/>
        <item h="1" x="266"/>
        <item h="1" x="1493"/>
        <item h="1" x="1338"/>
        <item h="1" x="1011"/>
        <item h="1" x="1080"/>
        <item h="1" x="488"/>
        <item h="1" x="554"/>
        <item h="1" x="576"/>
        <item h="1" x="1502"/>
        <item h="1" x="1127"/>
        <item h="1" x="1690"/>
        <item x="151"/>
        <item h="1" x="1552"/>
        <item h="1" x="1654"/>
        <item h="1" x="170"/>
        <item h="1" x="1238"/>
        <item h="1" x="834"/>
        <item h="1" x="1275"/>
        <item h="1" x="514"/>
        <item h="1" x="273"/>
        <item h="1" x="1384"/>
        <item h="1" x="1"/>
        <item h="1" x="117"/>
        <item h="1" x="1173"/>
        <item h="1" x="901"/>
        <item h="1" x="1165"/>
        <item h="1" x="886"/>
        <item h="1" x="271"/>
        <item h="1" x="692"/>
        <item h="1" x="1403"/>
        <item x="636"/>
        <item h="1" x="799"/>
        <item h="1" x="104"/>
        <item h="1" x="402"/>
        <item h="1" x="687"/>
        <item h="1" x="100"/>
        <item h="1" x="1389"/>
        <item h="1" x="729"/>
        <item h="1" x="977"/>
        <item h="1" x="464"/>
        <item h="1" x="987"/>
        <item h="1" x="1266"/>
        <item h="1" x="1334"/>
        <item h="1" x="1055"/>
        <item h="1" x="918"/>
        <item h="1" x="411"/>
        <item h="1" x="1517"/>
        <item h="1" x="50"/>
        <item h="1" x="119"/>
        <item h="1" x="484"/>
        <item h="1" x="682"/>
        <item h="1" x="1657"/>
        <item h="1" x="1602"/>
        <item h="1" x="1498"/>
        <item h="1" x="792"/>
        <item h="1" x="657"/>
        <item h="1" x="553"/>
        <item h="1" x="1088"/>
        <item h="1" x="717"/>
        <item h="1" x="644"/>
        <item h="1" x="108"/>
        <item h="1" x="1148"/>
        <item h="1" x="178"/>
        <item h="1" x="1333"/>
        <item h="1" x="1500"/>
        <item h="1" x="307"/>
        <item h="1" x="1473"/>
        <item h="1" x="978"/>
        <item h="1" x="1151"/>
        <item h="1" x="1430"/>
        <item h="1" x="642"/>
        <item h="1" x="601"/>
        <item h="1" x="821"/>
        <item h="1" x="80"/>
        <item h="1" x="1491"/>
        <item h="1" x="1646"/>
        <item h="1" x="1407"/>
        <item h="1" x="1459"/>
        <item h="1" x="165"/>
        <item h="1" x="851"/>
        <item h="1" x="985"/>
        <item h="1" x="772"/>
        <item h="1" x="1196"/>
        <item h="1" x="771"/>
        <item h="1" x="1250"/>
        <item h="1" x="923"/>
        <item h="1" x="404"/>
        <item h="1" x="1175"/>
        <item h="1" x="1706"/>
        <item h="1" x="1573"/>
        <item h="1" x="530"/>
        <item h="1" x="468"/>
        <item h="1" x="764"/>
        <item h="1" x="1321"/>
        <item h="1" x="1666"/>
        <item h="1" x="172"/>
        <item h="1" x="406"/>
        <item h="1" x="442"/>
        <item h="1" x="408"/>
        <item h="1" x="1307"/>
        <item h="1" x="1256"/>
        <item h="1" x="218"/>
        <item h="1" x="265"/>
        <item x="365"/>
        <item h="1" x="1546"/>
        <item h="1" x="87"/>
        <item h="1" x="1058"/>
        <item h="1" x="841"/>
        <item h="1" x="836"/>
        <item h="1" x="207"/>
        <item h="1" x="858"/>
        <item h="1" x="1533"/>
        <item h="1" x="1235"/>
        <item h="1" x="1345"/>
        <item h="1" x="1314"/>
        <item h="1" x="1570"/>
        <item h="1" x="915"/>
        <item h="1" x="1251"/>
        <item h="1" x="697"/>
        <item h="1" x="1341"/>
        <item h="1" x="1420"/>
        <item h="1" x="902"/>
        <item h="1" x="774"/>
        <item h="1" x="137"/>
        <item x="209"/>
        <item h="1" x="270"/>
        <item h="1" x="1132"/>
        <item h="1" x="831"/>
        <item h="1" x="912"/>
        <item h="1" x="532"/>
        <item h="1" x="701"/>
        <item h="1" x="753"/>
        <item h="1" x="1066"/>
        <item x="38"/>
        <item h="1" x="892"/>
        <item h="1" x="1464"/>
        <item t="default"/>
      </items>
      <autoSortScope>
        <pivotArea dataOnly="0" outline="0" fieldPosition="0">
          <references count="1">
            <reference field="4294967294" count="1" selected="0">
              <x v="3"/>
            </reference>
          </references>
        </pivotArea>
      </autoSortScope>
    </pivotField>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compact="0" showAll="0"/>
    <pivotField compact="0" showAll="0"/>
    <pivotField compact="0" showAll="0"/>
    <pivotField compact="0" showAll="0"/>
    <pivotField compact="0" showAll="0"/>
    <pivotField compact="0" showAll="0"/>
    <pivotField compact="0" showAll="0"/>
    <pivotField compact="0" numFmtId="10" showAll="0"/>
    <pivotField compact="0" showAll="0"/>
    <pivotField dataField="1" compact="0" showAll="0"/>
    <pivotField compact="0" showAll="0"/>
    <pivotField compact="0" showAll="0"/>
    <pivotField compact="0" showAll="0" defaultSubtotal="0"/>
    <pivotField compact="0" showAll="0" defaultSubtotal="0"/>
    <pivotField axis="axisPage" compact="0"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x="71"/>
        <item x="72"/>
        <item x="73"/>
        <item x="74"/>
        <item x="75"/>
        <item x="76"/>
        <item x="77"/>
        <item x="78"/>
        <item x="79"/>
        <item x="80"/>
        <item x="81"/>
        <item x="82"/>
        <item x="83"/>
        <item x="84"/>
        <item x="85"/>
        <item x="86"/>
        <item x="87"/>
        <item x="88"/>
        <item x="89"/>
        <item x="90"/>
        <item x="91"/>
        <item x="92"/>
        <item x="93"/>
        <item x="94"/>
        <item x="95"/>
        <item x="96"/>
        <item h="1" x="0"/>
        <item h="1" x="97"/>
      </items>
    </pivotField>
  </pivotFields>
  <rowFields count="1">
    <field x="2"/>
  </rowFields>
  <rowItems count="115">
    <i>
      <x v="274"/>
    </i>
    <i>
      <x v="1563"/>
    </i>
    <i>
      <x v="1721"/>
    </i>
    <i>
      <x v="1562"/>
    </i>
    <i>
      <x v="1426"/>
    </i>
    <i>
      <x v="1512"/>
    </i>
    <i>
      <x v="1608"/>
    </i>
    <i>
      <x v="1052"/>
    </i>
    <i>
      <x v="1405"/>
    </i>
    <i>
      <x v="231"/>
    </i>
    <i>
      <x v="1085"/>
    </i>
    <i>
      <x v="342"/>
    </i>
    <i>
      <x v="1281"/>
    </i>
    <i>
      <x v="1462"/>
    </i>
    <i>
      <x v="169"/>
    </i>
    <i>
      <x v="1306"/>
    </i>
    <i>
      <x v="76"/>
    </i>
    <i>
      <x v="657"/>
    </i>
    <i>
      <x v="465"/>
    </i>
    <i>
      <x v="259"/>
    </i>
    <i>
      <x v="315"/>
    </i>
    <i>
      <x v="91"/>
    </i>
    <i>
      <x v="1315"/>
    </i>
    <i>
      <x v="1379"/>
    </i>
    <i>
      <x v="957"/>
    </i>
    <i>
      <x v="579"/>
    </i>
    <i>
      <x v="1525"/>
    </i>
    <i>
      <x v="1459"/>
    </i>
    <i>
      <x v="1011"/>
    </i>
    <i>
      <x v="1627"/>
    </i>
    <i>
      <x v="359"/>
    </i>
    <i>
      <x v="115"/>
    </i>
    <i>
      <x v="1153"/>
    </i>
    <i>
      <x v="685"/>
    </i>
    <i>
      <x v="192"/>
    </i>
    <i>
      <x v="828"/>
    </i>
    <i>
      <x v="559"/>
    </i>
    <i>
      <x v="1700"/>
    </i>
    <i>
      <x v="1344"/>
    </i>
    <i>
      <x v="576"/>
    </i>
    <i>
      <x v="1415"/>
    </i>
    <i>
      <x v="950"/>
    </i>
    <i>
      <x v="1246"/>
    </i>
    <i>
      <x v="1268"/>
    </i>
    <i>
      <x v="346"/>
    </i>
    <i>
      <x v="1730"/>
    </i>
    <i>
      <x v="433"/>
    </i>
    <i>
      <x v="986"/>
    </i>
    <i>
      <x v="459"/>
    </i>
    <i>
      <x v="7"/>
    </i>
    <i>
      <x v="292"/>
    </i>
    <i>
      <x v="157"/>
    </i>
    <i>
      <x v="334"/>
    </i>
    <i>
      <x v="752"/>
    </i>
    <i>
      <x v="158"/>
    </i>
    <i>
      <x v="788"/>
    </i>
    <i>
      <x v="42"/>
    </i>
    <i>
      <x v="199"/>
    </i>
    <i>
      <x v="31"/>
    </i>
    <i>
      <x v="1375"/>
    </i>
    <i>
      <x v="1473"/>
    </i>
    <i>
      <x v="818"/>
    </i>
    <i>
      <x v="484"/>
    </i>
    <i>
      <x v="1399"/>
    </i>
    <i>
      <x v="574"/>
    </i>
    <i>
      <x v="135"/>
    </i>
    <i>
      <x v="1171"/>
    </i>
    <i>
      <x v="873"/>
    </i>
    <i>
      <x v="174"/>
    </i>
    <i>
      <x v="908"/>
    </i>
    <i>
      <x v="449"/>
    </i>
    <i>
      <x v="791"/>
    </i>
    <i>
      <x v="1511"/>
    </i>
    <i>
      <x v="293"/>
    </i>
    <i>
      <x v="988"/>
    </i>
    <i>
      <x v="1128"/>
    </i>
    <i>
      <x v="841"/>
    </i>
    <i>
      <x v="1134"/>
    </i>
    <i>
      <x v="526"/>
    </i>
    <i>
      <x v="1136"/>
    </i>
    <i>
      <x v="118"/>
    </i>
    <i>
      <x v="38"/>
    </i>
    <i>
      <x v="60"/>
    </i>
    <i>
      <x v="1158"/>
    </i>
    <i>
      <x v="507"/>
    </i>
    <i>
      <x v="623"/>
    </i>
    <i>
      <x v="1524"/>
    </i>
    <i>
      <x v="1177"/>
    </i>
    <i>
      <x v="534"/>
    </i>
    <i>
      <x v="1190"/>
    </i>
    <i>
      <x v="204"/>
    </i>
    <i>
      <x v="630"/>
    </i>
    <i>
      <x v="789"/>
    </i>
    <i>
      <x v="644"/>
    </i>
    <i>
      <x v="123"/>
    </i>
    <i>
      <x v="1271"/>
    </i>
    <i>
      <x v="833"/>
    </i>
    <i>
      <x v="45"/>
    </i>
    <i>
      <x v="488"/>
    </i>
    <i>
      <x v="1298"/>
    </i>
    <i>
      <x v="1508"/>
    </i>
    <i>
      <x v="1301"/>
    </i>
    <i>
      <x v="925"/>
    </i>
    <i>
      <x v="681"/>
    </i>
    <i>
      <x v="938"/>
    </i>
    <i>
      <x v="1309"/>
    </i>
    <i>
      <x v="954"/>
    </i>
    <i>
      <x v="371"/>
    </i>
    <i>
      <x v="547"/>
    </i>
    <i>
      <x v="1327"/>
    </i>
    <i>
      <x v="335"/>
    </i>
    <i>
      <x v="57"/>
    </i>
    <i>
      <x v="343"/>
    </i>
    <i>
      <x v="1352"/>
    </i>
    <i t="grand">
      <x/>
    </i>
  </rowItems>
  <colFields count="1">
    <field x="-2"/>
  </colFields>
  <colItems count="4">
    <i>
      <x/>
    </i>
    <i i="1">
      <x v="1"/>
    </i>
    <i i="2">
      <x v="2"/>
    </i>
    <i i="3">
      <x v="3"/>
    </i>
  </colItems>
  <pageFields count="1">
    <pageField fld="27" hier="-1"/>
  </pageFields>
  <dataFields count="4">
    <dataField name="Average of IMDb Score (1-10)" fld="7" subtotal="average" baseField="0" baseItem="0" numFmtId="167"/>
    <dataField name="Average of ROI" fld="22" subtotal="average" baseField="0" baseItem="0" numFmtId="164"/>
    <dataField name="StdDev of ROI" fld="22" subtotal="stdDev" baseField="0" baseItem="0" numFmtId="167"/>
    <dataField name="Count of Title" fld="0" subtotal="count" baseField="0" baseItem="0"/>
  </dataFields>
  <formats count="4">
    <format dxfId="131">
      <pivotArea fieldPosition="0">
        <references count="2">
          <reference field="4294967294" count="1" selected="0">
            <x v="0"/>
          </reference>
          <reference field="2" count="20">
            <x v="113"/>
            <x v="231"/>
            <x v="274"/>
            <x v="756"/>
            <x v="1052"/>
            <x v="1085"/>
            <x v="1218"/>
            <x v="1335"/>
            <x v="1354"/>
            <x v="1367"/>
            <x v="1379"/>
            <x v="1398"/>
            <x v="1405"/>
            <x v="1426"/>
            <x v="1462"/>
            <x v="1495"/>
            <x v="1512"/>
            <x v="1562"/>
            <x v="1608"/>
            <x v="1662"/>
          </reference>
        </references>
      </pivotArea>
    </format>
    <format dxfId="130">
      <pivotArea outline="0" fieldPosition="0">
        <references count="1">
          <reference field="4294967294" count="1" selected="0">
            <x v="0"/>
          </reference>
        </references>
      </pivotArea>
    </format>
    <format dxfId="129">
      <pivotArea outline="0" fieldPosition="0">
        <references count="1">
          <reference field="4294967294" count="1" selected="0">
            <x v="1"/>
          </reference>
        </references>
      </pivotArea>
    </format>
    <format dxfId="128">
      <pivotArea outline="0" fieldPosition="0">
        <references count="1">
          <reference field="4294967294" count="1" selected="0">
            <x v="2"/>
          </reference>
        </references>
      </pivotArea>
    </format>
  </formats>
  <conditionalFormats count="2">
    <conditionalFormat priority="1">
      <pivotAreas count="1">
        <pivotArea type="data" outline="0" collapsedLevelsAreSubtotals="1" fieldPosition="0">
          <references count="1">
            <reference field="4294967294" count="1" selected="0">
              <x v="2"/>
            </reference>
          </references>
        </pivotArea>
      </pivotAreas>
    </conditionalFormat>
    <conditionalFormat priority="7">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C752E8-700C-8341-8F0C-1BA314EC5E3C}"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rowPageCount="1" colPageCount="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showAll="0"/>
    <pivotField axis="axisRow" showAll="0" sortType="descending">
      <items count="14">
        <item h="1" x="8"/>
        <item h="1" x="6"/>
        <item x="2"/>
        <item h="1" x="11"/>
        <item h="1" x="10"/>
        <item x="12"/>
        <item h="1" x="4"/>
        <item h="1" x="9"/>
        <item x="3"/>
        <item x="1"/>
        <item x="0"/>
        <item h="1" x="5"/>
        <item h="1" x="7"/>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dataField="1" showAll="0"/>
    <pivotField showAll="0"/>
    <pivotField showAll="0"/>
    <pivotField showAll="0" defaultSubtotal="0"/>
    <pivotField showAll="0" defaultSubtotal="0"/>
    <pivotField axis="axisPage"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h="1" x="0"/>
        <item h="1" x="97"/>
      </items>
    </pivotField>
  </pivotFields>
  <rowFields count="1">
    <field x="17"/>
  </rowFields>
  <rowItems count="6">
    <i>
      <x v="10"/>
    </i>
    <i>
      <x v="8"/>
    </i>
    <i>
      <x v="2"/>
    </i>
    <i>
      <x v="9"/>
    </i>
    <i>
      <x v="5"/>
    </i>
    <i t="grand">
      <x/>
    </i>
  </rowItems>
  <colFields count="1">
    <field x="-2"/>
  </colFields>
  <colItems count="3">
    <i>
      <x/>
    </i>
    <i i="1">
      <x v="1"/>
    </i>
    <i i="2">
      <x v="2"/>
    </i>
  </colItems>
  <pageFields count="1">
    <pageField fld="27" hier="-1"/>
  </pageFields>
  <dataFields count="3">
    <dataField name="Average of ROI" fld="22" subtotal="average" baseField="0" baseItem="0"/>
    <dataField name="StdDev of ROI" fld="22" subtotal="stdDev" baseField="0" baseItem="0"/>
    <dataField name="Count of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6D85E-4536-4E44-B4C5-36451EA38F9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0" firstDataRow="1" firstDataCol="1" rowPageCount="1" colPageCount="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showAll="0"/>
    <pivotField showAll="0"/>
    <pivotField showAll="0"/>
    <pivotField showAll="0"/>
    <pivotField numFmtId="10" showAll="0"/>
    <pivotField showAll="0"/>
    <pivotField dataField="1" showAll="0"/>
    <pivotField axis="axisRow" showAll="0">
      <items count="4">
        <item x="2"/>
        <item x="1"/>
        <item x="0"/>
        <item t="default"/>
      </items>
    </pivotField>
    <pivotField dataField="1" showAll="0"/>
    <pivotField showAll="0" defaultSubtotal="0"/>
    <pivotField showAll="0" defaultSubtotal="0"/>
    <pivotField axis="axisPage"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x="0"/>
        <item x="97"/>
      </items>
    </pivotField>
  </pivotFields>
  <rowFields count="1">
    <field x="23"/>
  </rowFields>
  <rowItems count="4">
    <i>
      <x/>
    </i>
    <i>
      <x v="1"/>
    </i>
    <i>
      <x v="2"/>
    </i>
    <i t="grand">
      <x/>
    </i>
  </rowItems>
  <colFields count="1">
    <field x="-2"/>
  </colFields>
  <colItems count="4">
    <i>
      <x/>
    </i>
    <i i="1">
      <x v="1"/>
    </i>
    <i i="2">
      <x v="2"/>
    </i>
    <i i="3">
      <x v="3"/>
    </i>
  </colItems>
  <pageFields count="1">
    <pageField fld="27" hier="-1"/>
  </pageFields>
  <dataFields count="4">
    <dataField name="Count of Title" fld="0" subtotal="count" baseField="0" baseItem="0"/>
    <dataField name="Average of Good_Investment" fld="24" subtotal="average" baseField="0" baseItem="0"/>
    <dataField name="Average of ROI" fld="22" subtotal="average" baseField="0" baseItem="0"/>
    <dataField name="StdDev of ROI" fld="22" subtotal="stdDev" baseField="0" baseItem="0"/>
  </dataFields>
  <formats count="5">
    <format dxfId="37">
      <pivotArea collapsedLevelsAreSubtotals="1" fieldPosition="0">
        <references count="2">
          <reference field="4294967294" count="1" selected="0">
            <x v="3"/>
          </reference>
          <reference field="23" count="0"/>
        </references>
      </pivotArea>
    </format>
    <format dxfId="28">
      <pivotArea collapsedLevelsAreSubtotals="1" fieldPosition="0">
        <references count="2">
          <reference field="4294967294" count="1" selected="0">
            <x v="2"/>
          </reference>
          <reference field="23" count="0"/>
        </references>
      </pivotArea>
    </format>
    <format dxfId="15">
      <pivotArea grandRow="1" outline="0" collapsedLevelsAreSubtotals="1" fieldPosition="0"/>
    </format>
    <format dxfId="13">
      <pivotArea field="23" grandRow="1" outline="0" collapsedLevelsAreSubtotals="1" axis="axisRow" fieldPosition="0">
        <references count="1">
          <reference field="4294967294" count="1" selected="0">
            <x v="0"/>
          </reference>
        </references>
      </pivotArea>
    </format>
    <format dxfId="11">
      <pivotArea collapsedLevelsAreSubtotals="1" fieldPosition="0">
        <references count="2">
          <reference field="4294967294" count="1" selected="0">
            <x v="1"/>
          </reference>
          <reference field="23" count="0"/>
        </references>
      </pivotArea>
    </format>
  </formats>
  <conditionalFormats count="4">
    <conditionalFormat priority="3">
      <pivotAreas count="1">
        <pivotArea type="data" collapsedLevelsAreSubtotals="1" fieldPosition="0">
          <references count="2">
            <reference field="4294967294" count="1" selected="0">
              <x v="3"/>
            </reference>
            <reference field="23" count="3">
              <x v="0"/>
              <x v="1"/>
              <x v="2"/>
            </reference>
          </references>
        </pivotArea>
      </pivotAreas>
    </conditionalFormat>
    <conditionalFormat priority="4">
      <pivotAreas count="1">
        <pivotArea type="data" collapsedLevelsAreSubtotals="1" fieldPosition="0">
          <references count="2">
            <reference field="4294967294" count="1" selected="0">
              <x v="3"/>
            </reference>
            <reference field="23" count="3">
              <x v="0"/>
              <x v="1"/>
              <x v="2"/>
            </reference>
          </references>
        </pivotArea>
      </pivotAreas>
    </conditionalFormat>
    <conditionalFormat priority="2">
      <pivotAreas count="1">
        <pivotArea type="data" collapsedLevelsAreSubtotals="1" fieldPosition="0">
          <references count="2">
            <reference field="4294967294" count="1" selected="0">
              <x v="2"/>
            </reference>
            <reference field="23" count="3">
              <x v="0"/>
              <x v="1"/>
              <x v="2"/>
            </reference>
          </references>
        </pivotArea>
      </pivotAreas>
    </conditionalFormat>
    <conditionalFormat priority="1">
      <pivotAreas count="1">
        <pivotArea type="data" collapsedLevelsAreSubtotals="1" fieldPosition="0">
          <references count="2">
            <reference field="4294967294" count="1" selected="0">
              <x v="1"/>
            </reference>
            <reference field="23"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9D5375-1677-47A9-B87F-1AE4F92C376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4" firstHeaderRow="0" firstDataRow="1" firstDataCol="1" rowPageCount="1" colPageCount="1"/>
  <pivotFields count="29">
    <pivotField dataField="1" showAll="0"/>
    <pivotField axis="axisRow" showAll="0" sortType="descending">
      <items count="1496">
        <item h="1" x="646"/>
        <item h="1" x="1044"/>
        <item h="1" x="651"/>
        <item x="348"/>
        <item h="1" x="940"/>
        <item h="1" x="681"/>
        <item h="1" x="988"/>
        <item h="1" x="433"/>
        <item h="1" x="59"/>
        <item h="1" x="822"/>
        <item h="1" x="48"/>
        <item h="1" x="721"/>
        <item h="1" x="1277"/>
        <item h="1" x="176"/>
        <item h="1" x="1150"/>
        <item h="1" x="638"/>
        <item h="1" x="1156"/>
        <item x="1292"/>
        <item h="1" x="78"/>
        <item h="1" x="479"/>
        <item h="1" x="694"/>
        <item h="1" x="54"/>
        <item x="329"/>
        <item h="1" x="739"/>
        <item h="1" x="130"/>
        <item h="1" x="1377"/>
        <item h="1" x="1139"/>
        <item h="1" x="263"/>
        <item h="1" x="1181"/>
        <item h="1" x="424"/>
        <item h="1" x="1204"/>
        <item h="1" x="1373"/>
        <item h="1" x="582"/>
        <item h="1" x="137"/>
        <item h="1" x="826"/>
        <item h="1" x="120"/>
        <item h="1" x="510"/>
        <item h="1" x="600"/>
        <item h="1" x="896"/>
        <item h="1" x="593"/>
        <item h="1" x="343"/>
        <item h="1" x="1484"/>
        <item h="1" x="194"/>
        <item h="1" x="671"/>
        <item h="1" x="414"/>
        <item h="1" x="1262"/>
        <item h="1" x="393"/>
        <item h="1" x="1278"/>
        <item h="1" x="334"/>
        <item h="1" x="80"/>
        <item h="1" x="1186"/>
        <item h="1" x="1100"/>
        <item x="610"/>
        <item h="1" x="1079"/>
        <item h="1" x="1185"/>
        <item h="1" x="685"/>
        <item h="1" x="352"/>
        <item h="1" x="1370"/>
        <item h="1" x="172"/>
        <item h="1" x="1176"/>
        <item h="1" x="1091"/>
        <item h="1" x="385"/>
        <item h="1" x="1268"/>
        <item h="1" x="1051"/>
        <item h="1" x="993"/>
        <item h="1" x="878"/>
        <item h="1" x="959"/>
        <item h="1" x="384"/>
        <item h="1" x="163"/>
        <item h="1" x="1434"/>
        <item h="1" x="935"/>
        <item h="1" x="42"/>
        <item h="1" x="575"/>
        <item h="1" x="214"/>
        <item h="1" x="943"/>
        <item h="1" x="701"/>
        <item h="1" x="328"/>
        <item h="1" x="852"/>
        <item h="1" x="1312"/>
        <item h="1" x="82"/>
        <item h="1" x="1400"/>
        <item h="1" x="536"/>
        <item h="1" x="1013"/>
        <item h="1" x="349"/>
        <item h="1" x="632"/>
        <item h="1" x="1145"/>
        <item h="1" x="1238"/>
        <item h="1" x="358"/>
        <item h="1" x="182"/>
        <item x="684"/>
        <item h="1" x="396"/>
        <item h="1" x="500"/>
        <item x="264"/>
        <item h="1" x="138"/>
        <item h="1" x="985"/>
        <item h="1" x="1483"/>
        <item h="1" x="1213"/>
        <item x="69"/>
        <item h="1" x="1462"/>
        <item h="1" x="948"/>
        <item h="1" x="1162"/>
        <item h="1" x="1429"/>
        <item h="1" x="1390"/>
        <item h="1" x="274"/>
        <item h="1" x="1349"/>
        <item h="1" x="1027"/>
        <item h="1" x="73"/>
        <item h="1" x="1152"/>
        <item h="1" x="394"/>
        <item h="1" x="857"/>
        <item h="1" x="1112"/>
        <item h="1" x="923"/>
        <item h="1" x="814"/>
        <item h="1" x="1221"/>
        <item h="1" x="403"/>
        <item h="1" x="193"/>
        <item h="1" x="514"/>
        <item h="1" x="774"/>
        <item h="1" x="21"/>
        <item h="1" x="895"/>
        <item h="1" x="698"/>
        <item h="1" x="322"/>
        <item h="1" x="1463"/>
        <item h="1" x="1223"/>
        <item h="1" x="1095"/>
        <item h="1" x="1197"/>
        <item h="1" x="1371"/>
        <item h="1" x="139"/>
        <item h="1" x="446"/>
        <item h="1" x="218"/>
        <item h="1" x="1071"/>
        <item h="1" x="226"/>
        <item h="1" x="187"/>
        <item h="1" x="944"/>
        <item h="1" x="243"/>
        <item h="1" x="245"/>
        <item h="1" x="624"/>
        <item h="1" x="938"/>
        <item h="1" x="38"/>
        <item h="1" x="719"/>
        <item h="1" x="562"/>
        <item h="1" x="121"/>
        <item h="1" x="744"/>
        <item h="1" x="1389"/>
        <item h="1" x="1062"/>
        <item x="365"/>
        <item h="1" x="825"/>
        <item h="1" x="658"/>
        <item x="784"/>
        <item h="1" x="13"/>
        <item h="1" x="476"/>
        <item h="1" x="1375"/>
        <item h="1" x="642"/>
        <item h="1" x="987"/>
        <item h="1" x="1326"/>
        <item h="1" x="419"/>
        <item x="561"/>
        <item h="1" x="1060"/>
        <item h="1" x="1130"/>
        <item h="1" x="1007"/>
        <item x="491"/>
        <item h="1" x="1057"/>
        <item h="1" x="312"/>
        <item h="1" x="336"/>
        <item h="1" x="122"/>
        <item h="1" x="1200"/>
        <item h="1" x="238"/>
        <item h="1" x="1121"/>
        <item x="148"/>
        <item h="1" x="1248"/>
        <item h="1" x="292"/>
        <item h="1" x="1455"/>
        <item h="1" x="844"/>
        <item h="1" x="362"/>
        <item h="1" x="1270"/>
        <item h="1" x="265"/>
        <item h="1" x="702"/>
        <item h="1" x="1178"/>
        <item h="1" x="4"/>
        <item h="1" x="174"/>
        <item h="1" x="918"/>
        <item h="1" x="802"/>
        <item h="1" x="397"/>
        <item h="1" x="900"/>
        <item h="1" x="454"/>
        <item h="1" x="422"/>
        <item h="1" x="507"/>
        <item h="1" x="66"/>
        <item h="1" x="118"/>
        <item h="1" x="11"/>
        <item h="1" x="1472"/>
        <item h="1" x="797"/>
        <item h="1" x="1164"/>
        <item h="1" x="577"/>
        <item x="866"/>
        <item h="1" x="1251"/>
        <item h="1" x="706"/>
        <item h="1" x="745"/>
        <item h="1" x="1307"/>
        <item h="1" x="1476"/>
        <item h="1" x="426"/>
        <item h="1" x="294"/>
        <item h="1" x="1038"/>
        <item h="1" x="953"/>
        <item h="1" x="911"/>
        <item h="1" x="552"/>
        <item h="1" x="490"/>
        <item h="1" x="503"/>
        <item h="1" x="704"/>
        <item h="1" x="377"/>
        <item h="1" x="767"/>
        <item h="1" x="1465"/>
        <item h="1" x="1387"/>
        <item h="1" x="1383"/>
        <item h="1" x="1018"/>
        <item h="1" x="1175"/>
        <item h="1" x="880"/>
        <item h="1" x="52"/>
        <item h="1" x="1233"/>
        <item h="1" x="404"/>
        <item h="1" x="158"/>
        <item x="234"/>
        <item h="1" x="1229"/>
        <item h="1" x="232"/>
        <item h="1" x="366"/>
        <item h="1" x="749"/>
        <item h="1" x="1401"/>
        <item h="1" x="26"/>
        <item h="1" x="740"/>
        <item h="1" x="286"/>
        <item h="1" x="142"/>
        <item h="1" x="109"/>
        <item h="1" x="496"/>
        <item x="637"/>
        <item h="1" x="1460"/>
        <item h="1" x="108"/>
        <item h="1" x="111"/>
        <item h="1" x="1415"/>
        <item h="1" x="560"/>
        <item h="1" x="520"/>
        <item h="1" x="860"/>
        <item h="1" x="597"/>
        <item h="1" x="960"/>
        <item h="1" x="1189"/>
        <item h="1" x="455"/>
        <item h="1" x="1160"/>
        <item h="1" x="291"/>
        <item h="1" x="258"/>
        <item h="1" x="901"/>
        <item h="1" x="1148"/>
        <item x="370"/>
        <item h="1" x="284"/>
        <item h="1" x="92"/>
        <item h="1" x="1183"/>
        <item h="1" x="1276"/>
        <item h="1" x="267"/>
        <item h="1" x="1108"/>
        <item h="1" x="1119"/>
        <item h="1" x="179"/>
        <item h="1" x="36"/>
        <item h="1" x="835"/>
        <item h="1" x="1451"/>
        <item h="1" x="715"/>
        <item h="1" x="873"/>
        <item h="1" x="1253"/>
        <item h="1" x="1348"/>
        <item h="1" x="287"/>
        <item h="1" x="1"/>
        <item h="1" x="373"/>
        <item h="1" x="460"/>
        <item h="1" x="330"/>
        <item h="1" x="563"/>
        <item h="1" x="136"/>
        <item h="1" x="830"/>
        <item h="1" x="676"/>
        <item h="1" x="1320"/>
        <item h="1" x="212"/>
        <item h="1" x="871"/>
        <item x="1187"/>
        <item h="1" x="68"/>
        <item h="1" x="729"/>
        <item h="1" x="87"/>
        <item h="1" x="1000"/>
        <item x="100"/>
        <item h="1" x="1410"/>
        <item h="1" x="963"/>
        <item h="1" x="1090"/>
        <item h="1" x="400"/>
        <item h="1" x="471"/>
        <item h="1" x="32"/>
        <item h="1" x="1167"/>
        <item h="1" x="1089"/>
        <item h="1" x="870"/>
        <item h="1" x="1055"/>
        <item h="1" x="1464"/>
        <item h="1" x="1093"/>
        <item h="1" x="1230"/>
        <item h="1" x="1448"/>
        <item h="1" x="942"/>
        <item h="1" x="1287"/>
        <item h="1" x="1267"/>
        <item h="1" x="1214"/>
        <item h="1" x="1301"/>
        <item h="1" x="1009"/>
        <item h="1" x="738"/>
        <item h="1" x="551"/>
        <item h="1" x="879"/>
        <item h="1" x="289"/>
        <item h="1" x="63"/>
        <item h="1" x="1452"/>
        <item h="1" x="843"/>
        <item h="1" x="558"/>
        <item h="1" x="587"/>
        <item h="1" x="790"/>
        <item h="1" x="969"/>
        <item h="1" x="937"/>
        <item h="1" x="690"/>
        <item h="1" x="126"/>
        <item h="1" x="1249"/>
        <item h="1" x="1475"/>
        <item h="1" x="1274"/>
        <item h="1" x="1136"/>
        <item h="1" x="688"/>
        <item h="1" x="732"/>
        <item h="1" x="37"/>
        <item h="1" x="1324"/>
        <item h="1" x="1195"/>
        <item h="1" x="1341"/>
        <item h="1" x="188"/>
        <item h="1" x="1394"/>
        <item h="1" x="789"/>
        <item h="1" x="675"/>
        <item h="1" x="532"/>
        <item h="1" x="505"/>
        <item h="1" x="566"/>
        <item h="1" x="1442"/>
        <item h="1" x="458"/>
        <item h="1" x="1351"/>
        <item h="1" x="807"/>
        <item h="1" x="752"/>
        <item h="1" x="1087"/>
        <item h="1" x="480"/>
        <item h="1" x="58"/>
        <item h="1" x="1309"/>
        <item h="1" x="84"/>
        <item h="1" x="135"/>
        <item h="1" x="882"/>
        <item h="1" x="1140"/>
        <item h="1" x="1037"/>
        <item h="1" x="282"/>
        <item h="1" x="435"/>
        <item h="1" x="1273"/>
        <item h="1" x="337"/>
        <item h="1" x="1336"/>
        <item h="1" x="1431"/>
        <item h="1" x="309"/>
        <item h="1" x="395"/>
        <item h="1" x="60"/>
        <item h="1" x="104"/>
        <item h="1" x="746"/>
        <item h="1" x="485"/>
        <item h="1" x="530"/>
        <item h="1" x="15"/>
        <item h="1" x="375"/>
        <item h="1" x="1146"/>
        <item h="1" x="493"/>
        <item x="317"/>
        <item h="1" x="347"/>
        <item h="1" x="1058"/>
        <item h="1" x="1015"/>
        <item h="1" x="246"/>
        <item h="1" x="794"/>
        <item h="1" x="181"/>
        <item h="1" x="992"/>
        <item h="1" x="1016"/>
        <item x="323"/>
        <item h="1" x="356"/>
        <item h="1" x="305"/>
        <item h="1" x="502"/>
        <item h="1" x="594"/>
        <item h="1" x="423"/>
        <item h="1" x="1391"/>
        <item h="1" x="569"/>
        <item h="1" x="1357"/>
        <item h="1" x="445"/>
        <item h="1" x="1294"/>
        <item h="1" x="1443"/>
        <item h="1" x="438"/>
        <item h="1" x="467"/>
        <item h="1" x="428"/>
        <item h="1" x="431"/>
        <item h="1" x="306"/>
        <item h="1" x="9"/>
        <item h="1" x="53"/>
        <item h="1" x="1144"/>
        <item h="1" x="260"/>
        <item h="1" x="333"/>
        <item h="1" x="608"/>
        <item h="1" x="730"/>
        <item h="1" x="434"/>
        <item h="1" x="541"/>
        <item h="1" x="1264"/>
        <item h="1" x="230"/>
        <item h="1" x="1393"/>
        <item h="1" x="885"/>
        <item h="1" x="908"/>
        <item h="1" x="957"/>
        <item h="1" x="547"/>
        <item h="1" x="154"/>
        <item h="1" x="773"/>
        <item h="1" x="555"/>
        <item h="1" x="1134"/>
        <item h="1" x="733"/>
        <item h="1" x="780"/>
        <item h="1" x="913"/>
        <item h="1" x="543"/>
        <item h="1" x="1381"/>
        <item h="1" x="576"/>
        <item h="1" x="883"/>
        <item h="1" x="751"/>
        <item h="1" x="1080"/>
        <item h="1" x="808"/>
        <item h="1" x="327"/>
        <item h="1" x="332"/>
        <item h="1" x="508"/>
        <item h="1" x="824"/>
        <item h="1" x="1353"/>
        <item h="1" x="683"/>
        <item h="1" x="1409"/>
        <item h="1" x="1045"/>
        <item h="1" x="191"/>
        <item h="1" x="1279"/>
        <item h="1" x="598"/>
        <item x="157"/>
        <item h="1" x="1388"/>
        <item h="1" x="43"/>
        <item h="1" x="407"/>
        <item x="361"/>
        <item h="1" x="178"/>
        <item h="1" x="1408"/>
        <item h="1" x="736"/>
        <item h="1" x="1135"/>
        <item h="1" x="810"/>
        <item h="1" x="1008"/>
        <item h="1" x="612"/>
        <item h="1" x="823"/>
        <item h="1" x="72"/>
        <item h="1" x="229"/>
        <item h="1" x="804"/>
        <item h="1" x="368"/>
        <item h="1" x="168"/>
        <item h="1" x="763"/>
        <item h="1" x="1317"/>
        <item h="1" x="40"/>
        <item x="412"/>
        <item h="1" x="599"/>
        <item h="1" x="101"/>
        <item h="1" x="1116"/>
        <item h="1" x="554"/>
        <item h="1" x="850"/>
        <item h="1" x="1325"/>
        <item h="1" x="1247"/>
        <item h="1" x="950"/>
        <item h="1" x="1259"/>
        <item h="1" x="386"/>
        <item h="1" x="1445"/>
        <item h="1" x="1346"/>
        <item h="1" x="980"/>
        <item h="1" x="735"/>
        <item h="1" x="666"/>
        <item h="1" x="1444"/>
        <item h="1" x="847"/>
        <item h="1" x="1081"/>
        <item h="1" x="276"/>
        <item h="1" x="380"/>
        <item h="1" x="314"/>
        <item h="1" x="1350"/>
        <item h="1" x="931"/>
        <item h="1" x="1074"/>
        <item h="1" x="184"/>
        <item h="1" x="709"/>
        <item h="1" x="288"/>
        <item h="1" x="588"/>
        <item h="1" x="77"/>
        <item h="1" x="1263"/>
        <item h="1" x="98"/>
        <item h="1" x="143"/>
        <item h="1" x="793"/>
        <item h="1" x="254"/>
        <item h="1" x="1036"/>
        <item h="1" x="1422"/>
        <item h="1" x="1378"/>
        <item h="1" x="1190"/>
        <item h="1" x="1356"/>
        <item h="1" x="1343"/>
        <item h="1" x="379"/>
        <item h="1" x="1344"/>
        <item x="39"/>
        <item h="1" x="1493"/>
        <item h="1" x="1042"/>
        <item h="1" x="248"/>
        <item h="1" x="45"/>
        <item h="1" x="1354"/>
        <item h="1" x="975"/>
        <item h="1" x="1250"/>
        <item h="1" x="1113"/>
        <item h="1" x="1284"/>
        <item h="1" x="272"/>
        <item h="1" x="630"/>
        <item h="1" x="1203"/>
        <item h="1" x="621"/>
        <item h="1" x="629"/>
        <item h="1" x="710"/>
        <item h="1" x="1194"/>
        <item h="1" x="171"/>
        <item h="1" x="799"/>
        <item h="1" x="1210"/>
        <item h="1" x="1461"/>
        <item h="1" x="107"/>
        <item h="1" x="1078"/>
        <item h="1" x="269"/>
        <item h="1" x="307"/>
        <item h="1" x="816"/>
        <item h="1" x="44"/>
        <item h="1" x="251"/>
        <item h="1" x="978"/>
        <item h="1" x="1088"/>
        <item h="1" x="664"/>
        <item h="1" x="57"/>
        <item h="1" x="410"/>
        <item h="1" x="75"/>
        <item h="1" x="1232"/>
        <item h="1" x="603"/>
        <item h="1" x="1157"/>
        <item h="1" x="1022"/>
        <item h="1" x="644"/>
        <item h="1" x="357"/>
        <item h="1" x="128"/>
        <item h="1" x="750"/>
        <item h="1" x="707"/>
        <item h="1" x="548"/>
        <item h="1" x="692"/>
        <item h="1" x="659"/>
        <item h="1" x="846"/>
        <item h="1" x="662"/>
        <item h="1" x="114"/>
        <item x="391"/>
        <item h="1" x="761"/>
        <item h="1" x="1166"/>
        <item h="1" x="519"/>
        <item h="1" x="381"/>
        <item h="1" x="531"/>
        <item h="1" x="970"/>
        <item h="1" x="841"/>
        <item h="1" x="156"/>
        <item h="1" x="528"/>
        <item h="1" x="513"/>
        <item h="1" x="1365"/>
        <item h="1" x="147"/>
        <item h="1" x="401"/>
        <item h="1" x="342"/>
        <item h="1" x="968"/>
        <item h="1" x="3"/>
        <item h="1" x="939"/>
        <item h="1" x="1310"/>
        <item h="1" x="734"/>
        <item h="1" x="1235"/>
        <item h="1" x="1271"/>
        <item h="1" x="321"/>
        <item h="1" x="177"/>
        <item h="1" x="650"/>
        <item h="1" x="999"/>
        <item h="1" x="856"/>
        <item h="1" x="661"/>
        <item x="231"/>
        <item h="1" x="557"/>
        <item h="1" x="470"/>
        <item h="1" x="1403"/>
        <item h="1" x="378"/>
        <item h="1" x="1491"/>
        <item h="1" x="483"/>
        <item h="1" x="242"/>
        <item h="1" x="1380"/>
        <item h="1" x="696"/>
        <item h="1" x="986"/>
        <item h="1" x="1480"/>
        <item h="1" x="79"/>
        <item h="1" x="359"/>
        <item h="1" x="1170"/>
        <item h="1" x="350"/>
        <item h="1" x="699"/>
        <item h="1" x="1298"/>
        <item h="1" x="982"/>
        <item h="1" x="869"/>
        <item h="1" x="271"/>
        <item h="1" x="580"/>
        <item h="1" x="888"/>
        <item h="1" x="7"/>
        <item h="1" x="1133"/>
        <item h="1" x="966"/>
        <item h="1" x="1075"/>
        <item h="1" x="313"/>
        <item h="1" x="1385"/>
        <item h="1" x="1110"/>
        <item h="1" x="615"/>
        <item h="1" x="1155"/>
        <item h="1" x="280"/>
        <item h="1" x="465"/>
        <item h="1" x="392"/>
        <item h="1" x="1423"/>
        <item x="18"/>
        <item h="1" x="1019"/>
        <item h="1" x="1040"/>
        <item h="1" x="1115"/>
        <item h="1" x="910"/>
        <item h="1" x="1364"/>
        <item h="1" x="316"/>
        <item h="1" x="418"/>
        <item h="1" x="930"/>
        <item h="1" x="581"/>
        <item h="1" x="1316"/>
        <item h="1" x="448"/>
        <item h="1" x="861"/>
        <item h="1" x="872"/>
        <item h="1" x="718"/>
        <item h="1" x="473"/>
        <item h="1" x="1070"/>
        <item h="1" x="1246"/>
        <item h="1" x="903"/>
        <item h="1" x="831"/>
        <item h="1" x="559"/>
        <item x="213"/>
        <item h="1" x="1311"/>
        <item h="1" x="1291"/>
        <item h="1" x="725"/>
        <item h="1" x="1138"/>
        <item h="1" x="165"/>
        <item h="1" x="754"/>
        <item h="1" x="677"/>
        <item h="1" x="300"/>
        <item h="1" x="1330"/>
        <item h="1" x="1489"/>
        <item h="1" x="8"/>
        <item h="1" x="299"/>
        <item h="1" x="197"/>
        <item x="169"/>
        <item h="1" x="441"/>
        <item h="1" x="405"/>
        <item h="1" x="926"/>
        <item h="1" x="452"/>
        <item h="1" x="928"/>
        <item h="1" x="1056"/>
        <item h="1" x="1179"/>
        <item h="1" x="31"/>
        <item h="1" x="1205"/>
        <item h="1" x="1067"/>
        <item h="1" x="354"/>
        <item h="1" x="674"/>
        <item h="1" x="162"/>
        <item h="1" x="682"/>
        <item h="1" x="1289"/>
        <item h="1" x="1477"/>
        <item h="1" x="1474"/>
        <item h="1" x="743"/>
        <item h="1" x="447"/>
        <item h="1" x="1083"/>
        <item h="1" x="788"/>
        <item x="200"/>
        <item h="1" x="1347"/>
        <item h="1" x="720"/>
        <item h="1" x="1413"/>
        <item x="713"/>
        <item h="1" x="119"/>
        <item h="1" x="570"/>
        <item h="1" x="515"/>
        <item h="1" x="1076"/>
        <item h="1" x="1161"/>
        <item h="1" x="225"/>
        <item h="1" x="1485"/>
        <item h="1" x="1319"/>
        <item h="1" x="737"/>
        <item h="1" x="113"/>
        <item h="1" x="240"/>
        <item h="1" x="529"/>
        <item h="1" x="1188"/>
        <item h="1" x="1231"/>
        <item h="1" x="868"/>
        <item h="1" x="1004"/>
        <item h="1" x="1367"/>
        <item h="1" x="867"/>
        <item h="1" x="1206"/>
        <item h="1" x="927"/>
        <item h="1" x="1219"/>
        <item h="1" x="192"/>
        <item h="1" x="227"/>
        <item h="1" x="697"/>
        <item h="1" x="335"/>
        <item h="1" x="922"/>
        <item h="1" x="351"/>
        <item h="1" x="934"/>
        <item h="1" x="1286"/>
        <item h="1" x="755"/>
        <item h="1" x="102"/>
        <item h="1" x="1021"/>
        <item h="1" x="787"/>
        <item h="1" x="1368"/>
        <item h="1" x="1028"/>
        <item h="1" x="1123"/>
        <item h="1" x="278"/>
        <item x="374"/>
        <item h="1" x="1468"/>
        <item h="1" x="88"/>
        <item h="1" x="325"/>
        <item h="1" x="783"/>
        <item x="86"/>
        <item h="1" x="981"/>
        <item h="1" x="618"/>
        <item h="1" x="444"/>
        <item h="1" x="1358"/>
        <item h="1" x="1104"/>
        <item h="1" x="907"/>
        <item h="1" x="798"/>
        <item h="1" x="41"/>
        <item h="1" x="1103"/>
        <item h="1" x="995"/>
        <item h="1" x="0"/>
        <item h="1" x="770"/>
        <item h="1" x="462"/>
        <item h="1" x="159"/>
        <item h="1" x="429"/>
        <item h="1" x="409"/>
        <item h="1" x="1313"/>
        <item h="1" x="540"/>
        <item h="1" x="689"/>
        <item x="2"/>
        <item h="1" x="619"/>
        <item x="636"/>
        <item h="1" x="345"/>
        <item h="1" x="202"/>
        <item h="1" x="1033"/>
        <item h="1" x="657"/>
        <item h="1" x="281"/>
        <item h="1" x="628"/>
        <item h="1" x="779"/>
        <item h="1" x="1386"/>
        <item h="1" x="28"/>
        <item h="1" x="741"/>
        <item h="1" x="604"/>
        <item h="1" x="173"/>
        <item h="1" x="617"/>
        <item h="1" x="457"/>
        <item h="1" x="1193"/>
        <item h="1" x="94"/>
        <item h="1" x="1220"/>
        <item h="1" x="777"/>
        <item h="1" x="512"/>
        <item h="1" x="293"/>
        <item h="1" x="572"/>
        <item h="1" x="24"/>
        <item h="1" x="821"/>
        <item h="1" x="545"/>
        <item h="1" x="244"/>
        <item h="1" x="1256"/>
        <item h="1" x="626"/>
        <item h="1" x="1280"/>
        <item h="1" x="1352"/>
        <item h="1" x="606"/>
        <item h="1" x="983"/>
        <item h="1" x="1425"/>
        <item h="1" x="633"/>
        <item h="1" x="1275"/>
        <item x="152"/>
        <item h="1" x="1025"/>
        <item h="1" x="623"/>
        <item h="1" x="364"/>
        <item h="1" x="1131"/>
        <item h="1" x="340"/>
        <item h="1" x="239"/>
        <item h="1" x="1482"/>
        <item h="1" x="1109"/>
        <item h="1" x="1198"/>
        <item h="1" x="936"/>
        <item h="1" x="46"/>
        <item h="1" x="195"/>
        <item h="1" x="19"/>
        <item h="1" x="1339"/>
        <item h="1" x="649"/>
        <item h="1" x="1328"/>
        <item x="338"/>
        <item h="1" x="712"/>
        <item h="1" x="1099"/>
        <item h="1" x="584"/>
        <item h="1" x="110"/>
        <item h="1" x="533"/>
        <item h="1" x="216"/>
        <item h="1" x="1226"/>
        <item h="1" x="947"/>
        <item h="1" x="1182"/>
        <item h="1" x="851"/>
        <item h="1" x="497"/>
        <item h="1" x="484"/>
        <item h="1" x="1207"/>
        <item h="1" x="489"/>
        <item h="1" x="731"/>
        <item x="23"/>
        <item h="1" x="161"/>
        <item h="1" x="129"/>
        <item h="1" x="466"/>
        <item h="1" x="1332"/>
        <item h="1" x="747"/>
        <item h="1" x="1494"/>
        <item h="1" x="324"/>
        <item h="1" x="517"/>
        <item h="1" x="1440"/>
        <item h="1" x="748"/>
        <item h="1" x="1363"/>
        <item h="1" x="602"/>
        <item h="1" x="413"/>
        <item h="1" x="186"/>
        <item h="1" x="949"/>
        <item h="1" x="1269"/>
        <item h="1" x="376"/>
        <item h="1" x="1402"/>
        <item h="1" x="620"/>
        <item h="1" x="50"/>
        <item h="1" x="906"/>
        <item h="1" x="1031"/>
        <item h="1" x="1418"/>
        <item h="1" x="450"/>
        <item h="1" x="1137"/>
        <item h="1" x="967"/>
        <item h="1" x="1334"/>
        <item h="1" x="499"/>
        <item x="639"/>
        <item h="1" x="962"/>
        <item h="1" x="607"/>
        <item h="1" x="1360"/>
        <item h="1" x="1063"/>
        <item h="1" x="1252"/>
        <item h="1" x="1469"/>
        <item h="1" x="1041"/>
        <item h="1" x="106"/>
        <item h="1" x="542"/>
        <item h="1" x="1180"/>
        <item h="1" x="654"/>
        <item h="1" x="241"/>
        <item h="1" x="994"/>
        <item h="1" x="443"/>
        <item h="1" x="518"/>
        <item h="1" x="1295"/>
        <item h="1" x="1405"/>
        <item h="1" x="406"/>
        <item h="1" x="256"/>
        <item h="1" x="223"/>
        <item h="1" x="539"/>
        <item h="1" x="308"/>
        <item h="1" x="1143"/>
        <item h="1" x="585"/>
        <item h="1" x="151"/>
        <item x="955"/>
        <item h="1" x="1169"/>
        <item h="1" x="1417"/>
        <item h="1" x="1457"/>
        <item h="1" x="805"/>
        <item h="1" x="22"/>
        <item h="1" x="665"/>
        <item h="1" x="83"/>
        <item h="1" x="1054"/>
        <item h="1" x="1105"/>
        <item h="1" x="920"/>
        <item h="1" x="614"/>
        <item h="1" x="762"/>
        <item h="1" x="833"/>
        <item h="1" x="1046"/>
        <item h="1" x="537"/>
        <item h="1" x="806"/>
        <item h="1" x="90"/>
        <item h="1" x="481"/>
        <item h="1" x="463"/>
        <item h="1" x="355"/>
        <item h="1" x="717"/>
        <item h="1" x="475"/>
        <item h="1" x="792"/>
        <item h="1" x="534"/>
        <item h="1" x="893"/>
        <item h="1" x="573"/>
        <item h="1" x="965"/>
        <item h="1" x="283"/>
        <item h="1" x="765"/>
        <item h="1" x="757"/>
        <item h="1" x="705"/>
        <item h="1" x="326"/>
        <item h="1" x="914"/>
        <item h="1" x="1227"/>
        <item h="1" x="1043"/>
        <item h="1" x="219"/>
        <item h="1" x="1266"/>
        <item h="1" x="1048"/>
        <item h="1" x="1201"/>
        <item h="1" x="714"/>
        <item h="1" x="1211"/>
        <item x="568"/>
        <item h="1" x="613"/>
        <item h="1" x="304"/>
        <item h="1" x="417"/>
        <item h="1" x="1379"/>
        <item h="1" x="769"/>
        <item h="1" x="432"/>
        <item h="1" x="145"/>
        <item h="1" x="1296"/>
        <item h="1" x="99"/>
        <item h="1" x="894"/>
        <item h="1" x="855"/>
        <item h="1" x="589"/>
        <item h="1" x="546"/>
        <item h="1" x="1212"/>
        <item h="1" x="1406"/>
        <item h="1" x="1192"/>
        <item h="1" x="655"/>
        <item h="1" x="1488"/>
        <item h="1" x="1224"/>
        <item h="1" x="1407"/>
        <item h="1" x="990"/>
        <item h="1" x="1096"/>
        <item h="1" x="1073"/>
        <item x="1359"/>
        <item h="1" x="295"/>
        <item h="1" x="1014"/>
        <item h="1" x="1340"/>
        <item h="1" x="924"/>
        <item h="1" x="1453"/>
        <item h="1" x="974"/>
        <item h="1" x="1288"/>
        <item h="1" x="1168"/>
        <item h="1" x="760"/>
        <item h="1" x="1302"/>
        <item h="1" x="56"/>
        <item h="1" x="786"/>
        <item h="1" x="1172"/>
        <item h="1" x="845"/>
        <item h="1" x="834"/>
        <item h="1" x="464"/>
        <item h="1" x="946"/>
        <item h="1" x="164"/>
        <item h="1" x="367"/>
        <item h="1" x="1397"/>
        <item h="1" x="756"/>
        <item h="1" x="388"/>
        <item h="1" x="153"/>
        <item h="1" x="1466"/>
        <item h="1" x="344"/>
        <item h="1" x="875"/>
        <item h="1" x="1005"/>
        <item h="1" x="461"/>
        <item h="1" x="266"/>
        <item x="277"/>
        <item h="1" x="12"/>
        <item h="1" x="1299"/>
        <item h="1" x="687"/>
        <item h="1" x="839"/>
        <item h="1" x="127"/>
        <item h="1" x="311"/>
        <item h="1" x="1414"/>
        <item h="1" x="495"/>
        <item h="1" x="1084"/>
        <item h="1" x="51"/>
        <item h="1" x="1017"/>
        <item h="1" x="382"/>
        <item h="1" x="1321"/>
        <item h="1" x="1159"/>
        <item h="1" x="1260"/>
        <item h="1" x="961"/>
        <item h="1" x="1335"/>
        <item x="93"/>
        <item h="1" x="339"/>
        <item h="1" x="217"/>
        <item h="1" x="862"/>
        <item h="1" x="1424"/>
        <item h="1" x="134"/>
        <item h="1" x="1002"/>
        <item h="1" x="477"/>
        <item h="1" x="262"/>
        <item h="1" x="144"/>
        <item h="1" x="902"/>
        <item h="1" x="170"/>
        <item h="1" x="1092"/>
        <item x="65"/>
        <item h="1" x="255"/>
        <item h="1" x="1147"/>
        <item h="1" x="1420"/>
        <item h="1" x="653"/>
        <item h="1" x="1165"/>
        <item h="1" x="579"/>
        <item h="1" x="796"/>
        <item h="1" x="1281"/>
        <item x="408"/>
        <item h="1" x="1285"/>
        <item h="1" x="331"/>
        <item h="1" x="609"/>
        <item h="1" x="220"/>
        <item h="1" x="1433"/>
        <item x="859"/>
        <item h="1" x="1012"/>
        <item h="1" x="97"/>
        <item h="1" x="1199"/>
        <item h="1" x="1395"/>
        <item h="1" x="296"/>
        <item h="1" x="1069"/>
        <item h="1" x="149"/>
        <item h="1" x="1061"/>
        <item h="1" x="1329"/>
        <item h="1" x="972"/>
        <item h="1" x="766"/>
        <item x="421"/>
        <item h="1" x="945"/>
        <item x="310"/>
        <item h="1" x="474"/>
        <item h="1" x="921"/>
        <item h="1" x="183"/>
        <item h="1" x="827"/>
        <item h="1" x="222"/>
        <item h="1" x="1098"/>
        <item h="1" x="1163"/>
        <item h="1" x="1086"/>
        <item h="1" x="237"/>
        <item h="1" x="1416"/>
        <item h="1" x="1411"/>
        <item h="1" x="132"/>
        <item h="1" x="898"/>
        <item h="1" x="416"/>
        <item h="1" x="693"/>
        <item h="1" x="35"/>
        <item h="1" x="601"/>
        <item h="1" x="160"/>
        <item h="1" x="889"/>
        <item h="1" x="1082"/>
        <item h="1" x="221"/>
        <item h="1" x="1303"/>
        <item x="809"/>
        <item h="1" x="1228"/>
        <item h="1" x="201"/>
        <item h="1" x="891"/>
        <item h="1" x="884"/>
        <item h="1" x="25"/>
        <item h="1" x="916"/>
        <item h="1" x="1001"/>
        <item h="1" x="205"/>
        <item h="1" x="1304"/>
        <item h="1" x="590"/>
        <item h="1" x="887"/>
        <item h="1" x="363"/>
        <item h="1" x="210"/>
        <item h="1" x="1153"/>
        <item h="1" x="1184"/>
        <item h="1" x="1327"/>
        <item h="1" x="1151"/>
        <item h="1" x="211"/>
        <item h="1" x="925"/>
        <item h="1" x="185"/>
        <item h="1" x="1456"/>
        <item h="1" x="1492"/>
        <item h="1" x="1209"/>
        <item h="1" x="781"/>
        <item h="1" x="55"/>
        <item h="1" x="1300"/>
        <item h="1" x="984"/>
        <item h="1" x="917"/>
        <item h="1" x="1234"/>
        <item h="1" x="1439"/>
        <item h="1" x="30"/>
        <item h="1" x="1124"/>
        <item h="1" x="257"/>
        <item h="1" x="595"/>
        <item h="1" x="1243"/>
        <item h="1" x="449"/>
        <item h="1" x="1101"/>
        <item h="1" x="302"/>
        <item h="1" x="1077"/>
        <item h="1" x="1398"/>
        <item h="1" x="686"/>
        <item h="1" x="667"/>
        <item h="1" x="1241"/>
        <item h="1" x="297"/>
        <item h="1" x="1049"/>
        <item h="1" x="20"/>
        <item h="1" x="971"/>
        <item h="1" x="482"/>
        <item h="1" x="670"/>
        <item h="1" x="437"/>
        <item h="1" x="1290"/>
        <item h="1" x="1449"/>
        <item h="1" x="125"/>
        <item h="1" x="904"/>
        <item h="1" x="905"/>
        <item h="1" x="275"/>
        <item h="1" x="556"/>
        <item h="1" x="1426"/>
        <item h="1" x="583"/>
        <item h="1" x="1438"/>
        <item h="1" x="411"/>
        <item h="1" x="1208"/>
        <item h="1" x="1366"/>
        <item h="1" x="1039"/>
        <item h="1" x="279"/>
        <item h="1" x="215"/>
        <item h="1" x="663"/>
        <item h="1" x="105"/>
        <item h="1" x="103"/>
        <item h="1" x="1333"/>
        <item h="1" x="1106"/>
        <item h="1" x="451"/>
        <item h="1" x="71"/>
        <item h="1" x="876"/>
        <item h="1" x="643"/>
        <item h="1" x="815"/>
        <item h="1" x="14"/>
        <item h="1" x="912"/>
        <item h="1" x="564"/>
        <item h="1" x="964"/>
        <item h="1" x="976"/>
        <item h="1" x="1486"/>
        <item h="1" x="591"/>
        <item x="478"/>
        <item h="1" x="1318"/>
        <item h="1" x="1111"/>
        <item h="1" x="131"/>
        <item h="1" x="318"/>
        <item h="1" x="1127"/>
        <item h="1" x="776"/>
        <item h="1" x="1120"/>
        <item h="1" x="1272"/>
        <item h="1" x="669"/>
        <item h="1" x="958"/>
        <item h="1" x="791"/>
        <item h="1" x="853"/>
        <item h="1" x="27"/>
        <item h="1" x="672"/>
        <item h="1" x="1392"/>
        <item h="1" x="440"/>
        <item h="1" x="167"/>
        <item h="1" x="1222"/>
        <item h="1" x="1035"/>
        <item x="487"/>
        <item h="1" x="586"/>
        <item h="1" x="261"/>
        <item x="6"/>
        <item h="1" x="1125"/>
        <item h="1" x="175"/>
        <item h="1" x="673"/>
        <item h="1" x="854"/>
        <item h="1" x="932"/>
        <item h="1" x="941"/>
        <item h="1" x="1427"/>
        <item h="1" x="1446"/>
        <item h="1" x="641"/>
        <item h="1" x="523"/>
        <item h="1" x="1020"/>
        <item h="1" x="427"/>
        <item h="1" x="764"/>
        <item h="1" x="1437"/>
        <item h="1" x="647"/>
        <item h="1" x="1094"/>
        <item h="1" x="836"/>
        <item h="1" x="1361"/>
        <item h="1" x="951"/>
        <item h="1" x="625"/>
        <item h="1" x="383"/>
        <item h="1" x="1369"/>
        <item h="1" x="1006"/>
        <item h="1" x="47"/>
        <item h="1" x="1215"/>
        <item h="1" x="897"/>
        <item h="1" x="1236"/>
        <item h="1" x="728"/>
        <item h="1" x="259"/>
        <item h="1" x="91"/>
        <item h="1" x="1149"/>
        <item h="1" x="1412"/>
        <item h="1" x="622"/>
        <item h="1" x="1305"/>
        <item h="1" x="1470"/>
        <item h="1" x="253"/>
        <item x="660"/>
        <item h="1" x="832"/>
        <item h="1" x="874"/>
        <item h="1" x="840"/>
        <item h="1" x="10"/>
        <item x="95"/>
        <item h="1" x="64"/>
        <item h="1" x="527"/>
        <item h="1" x="605"/>
        <item h="1" x="691"/>
        <item h="1" x="224"/>
        <item h="1" x="1059"/>
        <item h="1" x="150"/>
        <item h="1" x="724"/>
        <item h="1" x="634"/>
        <item h="1" x="711"/>
        <item h="1" x="199"/>
        <item h="1" x="133"/>
        <item h="1" x="62"/>
        <item h="1" x="838"/>
        <item h="1" x="469"/>
        <item h="1" x="1362"/>
        <item h="1" x="1066"/>
        <item h="1" x="1154"/>
        <item h="1" x="829"/>
        <item h="1" x="1396"/>
        <item h="1" x="1064"/>
        <item h="1" x="991"/>
        <item h="1" x="1430"/>
        <item h="1" x="892"/>
        <item h="1" x="611"/>
        <item x="521"/>
        <item h="1" x="1068"/>
        <item h="1" x="1314"/>
        <item h="1" x="1047"/>
        <item h="1" x="778"/>
        <item h="1" x="509"/>
        <item h="1" x="206"/>
        <item h="1" x="116"/>
        <item h="1" x="1024"/>
        <item h="1" x="1132"/>
        <item h="1" x="886"/>
        <item h="1" x="1478"/>
        <item h="1" x="319"/>
        <item h="1" x="1177"/>
        <item h="1" x="516"/>
        <item h="1" x="61"/>
        <item x="303"/>
        <item h="1" x="1122"/>
        <item h="1" x="759"/>
        <item h="1" x="1479"/>
        <item h="1" x="1196"/>
        <item h="1" x="315"/>
        <item h="1" x="785"/>
        <item x="49"/>
        <item h="1" x="436"/>
        <item h="1" x="1173"/>
        <item h="1" x="146"/>
        <item h="1" x="1114"/>
        <item h="1" x="801"/>
        <item h="1" x="425"/>
        <item h="1" x="233"/>
        <item h="1" x="1459"/>
        <item h="1" x="140"/>
        <item h="1" x="616"/>
        <item h="1" x="1338"/>
        <item h="1" x="742"/>
        <item h="1" x="596"/>
        <item h="1" x="456"/>
        <item h="1" x="525"/>
        <item h="1" x="656"/>
        <item h="1" x="506"/>
        <item h="1" x="695"/>
        <item h="1" x="1315"/>
        <item h="1" x="1441"/>
        <item h="1" x="1023"/>
        <item h="1" x="1261"/>
        <item h="1" x="371"/>
        <item h="1" x="979"/>
        <item h="1" x="703"/>
        <item h="1" x="1191"/>
        <item h="1" x="813"/>
        <item h="1" x="1102"/>
        <item h="1" x="933"/>
        <item h="1" x="1010"/>
        <item h="1" x="249"/>
        <item h="1" x="678"/>
        <item h="1" x="268"/>
        <item h="1" x="1244"/>
        <item h="1" x="1374"/>
        <item h="1" x="250"/>
        <item h="1" x="571"/>
        <item h="1" x="117"/>
        <item h="1" x="166"/>
        <item h="1" x="782"/>
        <item h="1" x="700"/>
        <item h="1" x="1306"/>
        <item h="1" x="1254"/>
        <item h="1" x="952"/>
        <item h="1" x="772"/>
        <item h="1" x="96"/>
        <item x="1258"/>
        <item h="1" x="1029"/>
        <item h="1" x="1034"/>
        <item h="1" x="956"/>
        <item h="1" x="459"/>
        <item h="1" x="1239"/>
        <item h="1" x="504"/>
        <item h="1" x="112"/>
        <item h="1" x="1218"/>
        <item h="1" x="727"/>
        <item h="1" x="1421"/>
        <item h="1" x="1450"/>
        <item h="1" x="818"/>
        <item h="1" x="17"/>
        <item h="1" x="1454"/>
        <item h="1" x="1225"/>
        <item h="1" x="1342"/>
        <item h="1" x="526"/>
        <item h="1" x="722"/>
        <item h="1" x="1053"/>
        <item h="1" x="1473"/>
        <item h="1" x="578"/>
        <item h="1" x="180"/>
        <item h="1" x="819"/>
        <item h="1" x="1171"/>
        <item h="1" x="190"/>
        <item h="1" x="1142"/>
        <item h="1" x="1129"/>
        <item h="1" x="1419"/>
        <item h="1" x="501"/>
        <item h="1" x="1003"/>
        <item h="1" x="753"/>
        <item h="1" x="899"/>
        <item h="1" x="909"/>
        <item h="1" x="919"/>
        <item h="1" x="996"/>
        <item h="1" x="538"/>
        <item x="1257"/>
        <item h="1" x="550"/>
        <item h="1" x="1265"/>
        <item h="1" x="301"/>
        <item h="1" x="954"/>
        <item h="1" x="1331"/>
        <item x="29"/>
        <item x="488"/>
        <item x="680"/>
        <item h="1" x="369"/>
        <item h="1" x="511"/>
        <item h="1" x="1255"/>
        <item h="1" x="820"/>
        <item h="1" x="929"/>
        <item h="1" x="1050"/>
        <item h="1" x="1337"/>
        <item h="1" x="768"/>
        <item h="1" x="468"/>
        <item h="1" x="1487"/>
        <item h="1" x="842"/>
        <item h="1" x="390"/>
        <item h="1" x="204"/>
        <item h="1" x="915"/>
        <item h="1" x="1107"/>
        <item h="1" x="723"/>
        <item h="1" x="247"/>
        <item h="1" x="1032"/>
        <item h="1" x="236"/>
        <item h="1" x="209"/>
        <item h="1" x="800"/>
        <item h="1" x="1323"/>
        <item h="1" x="1126"/>
        <item h="1" x="865"/>
        <item h="1" x="849"/>
        <item h="1" x="5"/>
        <item h="1" x="399"/>
        <item h="1" x="389"/>
        <item h="1" x="290"/>
        <item h="1" x="574"/>
        <item h="1" x="973"/>
        <item h="1" x="1293"/>
        <item h="1" x="817"/>
        <item h="1" x="549"/>
        <item h="1" x="285"/>
        <item h="1" x="631"/>
        <item h="1" x="877"/>
        <item h="1" x="1128"/>
        <item h="1" x="1447"/>
        <item h="1" x="1297"/>
        <item h="1" x="208"/>
        <item h="1" x="522"/>
        <item h="1" x="70"/>
        <item h="1" x="640"/>
        <item h="1" x="16"/>
        <item h="1" x="1322"/>
        <item h="1" x="627"/>
        <item h="1" x="645"/>
        <item h="1" x="430"/>
        <item h="1" x="1382"/>
        <item h="1" x="997"/>
        <item h="1" x="1458"/>
        <item h="1" x="1372"/>
        <item h="1" x="123"/>
        <item h="1" x="864"/>
        <item h="1" x="1072"/>
        <item h="1" x="1097"/>
        <item x="635"/>
        <item h="1" x="498"/>
        <item h="1" x="652"/>
        <item h="1" x="1490"/>
        <item h="1" x="679"/>
        <item h="1" x="648"/>
        <item h="1" x="387"/>
        <item h="1" x="67"/>
        <item h="1" x="486"/>
        <item h="1" x="1202"/>
        <item x="76"/>
        <item h="1" x="402"/>
        <item h="1" x="115"/>
        <item h="1" x="33"/>
        <item h="1" x="141"/>
        <item h="1" x="398"/>
        <item x="298"/>
        <item h="1" x="1141"/>
        <item h="1" x="1345"/>
        <item h="1" x="1283"/>
        <item h="1" x="1282"/>
        <item h="1" x="1399"/>
        <item h="1" x="977"/>
        <item h="1" x="668"/>
        <item h="1" x="775"/>
        <item h="1" x="828"/>
        <item h="1" x="1030"/>
        <item h="1" x="592"/>
        <item h="1" x="812"/>
        <item h="1" x="1471"/>
        <item h="1" x="252"/>
        <item h="1" x="989"/>
        <item h="1" x="1435"/>
        <item h="1" x="89"/>
        <item x="472"/>
        <item h="1" x="1011"/>
        <item h="1" x="203"/>
        <item h="1" x="1085"/>
        <item h="1" x="1158"/>
        <item h="1" x="1245"/>
        <item h="1" x="1404"/>
        <item h="1" x="524"/>
        <item h="1" x="803"/>
        <item h="1" x="1467"/>
        <item h="1" x="198"/>
        <item h="1" x="567"/>
        <item h="1" x="228"/>
        <item h="1" x="270"/>
        <item h="1" x="863"/>
        <item h="1" x="1052"/>
        <item h="1" x="34"/>
        <item h="1" x="998"/>
        <item x="74"/>
        <item h="1" x="81"/>
        <item h="1" x="1240"/>
        <item h="1" x="442"/>
        <item h="1" x="1428"/>
        <item h="1" x="708"/>
        <item h="1" x="1217"/>
        <item h="1" x="544"/>
        <item h="1" x="320"/>
        <item h="1" x="1376"/>
        <item h="1" x="553"/>
        <item h="1" x="1436"/>
        <item h="1" x="1026"/>
        <item h="1" x="360"/>
        <item h="1" x="207"/>
        <item h="1" x="795"/>
        <item h="1" x="1118"/>
        <item h="1" x="1065"/>
        <item h="1" x="1308"/>
        <item h="1" x="453"/>
        <item h="1" x="346"/>
        <item h="1" x="85"/>
        <item h="1" x="420"/>
        <item h="1" x="565"/>
        <item h="1" x="124"/>
        <item h="1" x="1384"/>
        <item h="1" x="716"/>
        <item h="1" x="1237"/>
        <item h="1" x="1174"/>
        <item h="1" x="881"/>
        <item h="1" x="1242"/>
        <item h="1" x="439"/>
        <item h="1" x="858"/>
        <item h="1" x="726"/>
        <item h="1" x="353"/>
        <item h="1" x="273"/>
        <item h="1" x="535"/>
        <item h="1" x="196"/>
        <item h="1" x="811"/>
        <item h="1" x="1117"/>
        <item h="1" x="1216"/>
        <item h="1" x="848"/>
        <item h="1" x="372"/>
        <item h="1" x="189"/>
        <item h="1" x="415"/>
        <item h="1" x="1481"/>
        <item h="1" x="837"/>
        <item h="1" x="1355"/>
        <item h="1" x="492"/>
        <item x="494"/>
        <item h="1" x="1432"/>
        <item h="1" x="758"/>
        <item x="771"/>
        <item h="1" x="890"/>
        <item h="1" x="341"/>
        <item h="1" x="155"/>
        <item h="1" x="235"/>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dataField="1"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defaultSubtotal="0"/>
    <pivotField showAll="0" defaultSubtotal="0"/>
    <pivotField axis="axisPage"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x="90"/>
        <item x="91"/>
        <item x="92"/>
        <item x="93"/>
        <item x="94"/>
        <item x="95"/>
        <item x="96"/>
        <item h="1" x="0"/>
        <item h="1" x="97"/>
      </items>
    </pivotField>
  </pivotFields>
  <rowFields count="1">
    <field x="1"/>
  </rowFields>
  <rowItems count="71">
    <i>
      <x v="901"/>
    </i>
    <i>
      <x v="160"/>
    </i>
    <i>
      <x v="168"/>
    </i>
    <i>
      <x v="833"/>
    </i>
    <i>
      <x v="1490"/>
    </i>
    <i>
      <x v="1182"/>
    </i>
    <i>
      <x v="925"/>
    </i>
    <i>
      <x v="194"/>
    </i>
    <i>
      <x v="278"/>
    </i>
    <i>
      <x v="610"/>
    </i>
    <i>
      <x v="1487"/>
    </i>
    <i>
      <x v="22"/>
    </i>
    <i>
      <x v="671"/>
    </i>
    <i>
      <x v="736"/>
    </i>
    <i>
      <x v="221"/>
    </i>
    <i>
      <x v="1386"/>
    </i>
    <i>
      <x v="89"/>
    </i>
    <i>
      <x v="1326"/>
    </i>
    <i>
      <x v="667"/>
    </i>
    <i>
      <x v="375"/>
    </i>
    <i>
      <x v="1015"/>
    </i>
    <i>
      <x v="709"/>
    </i>
    <i>
      <x v="17"/>
    </i>
    <i>
      <x v="433"/>
    </i>
    <i>
      <x v="148"/>
    </i>
    <i>
      <x v="1013"/>
    </i>
    <i>
      <x v="1328"/>
    </i>
    <i>
      <x v="995"/>
    </i>
    <i>
      <x v="1327"/>
    </i>
    <i>
      <x v="1283"/>
    </i>
    <i>
      <x v="859"/>
    </i>
    <i>
      <x v="233"/>
    </i>
    <i>
      <x v="973"/>
    </i>
    <i>
      <x v="156"/>
    </i>
    <i>
      <x v="1142"/>
    </i>
    <i>
      <x v="1001"/>
    </i>
    <i>
      <x v="1420"/>
    </i>
    <i>
      <x v="145"/>
    </i>
    <i>
      <x v="1122"/>
    </i>
    <i>
      <x v="1038"/>
    </i>
    <i>
      <x v="366"/>
    </i>
    <i>
      <x v="788"/>
    </i>
    <i>
      <x v="574"/>
    </i>
    <i>
      <x v="1320"/>
    </i>
    <i>
      <x v="97"/>
    </i>
    <i>
      <x v="454"/>
    </i>
    <i>
      <x v="437"/>
    </i>
    <i>
      <x v="1229"/>
    </i>
    <i>
      <x v="804"/>
    </i>
    <i>
      <x v="1213"/>
    </i>
    <i>
      <x v="3"/>
    </i>
    <i>
      <x v="714"/>
    </i>
    <i>
      <x v="1396"/>
    </i>
    <i>
      <x v="734"/>
    </i>
    <i>
      <x v="1145"/>
    </i>
    <i>
      <x v="955"/>
    </i>
    <i>
      <x v="1187"/>
    </i>
    <i>
      <x v="1402"/>
    </i>
    <i>
      <x v="771"/>
    </i>
    <i>
      <x v="52"/>
    </i>
    <i>
      <x v="645"/>
    </i>
    <i>
      <x v="546"/>
    </i>
    <i>
      <x v="1236"/>
    </i>
    <i>
      <x v="497"/>
    </i>
    <i>
      <x v="986"/>
    </i>
    <i>
      <x v="283"/>
    </i>
    <i>
      <x v="250"/>
    </i>
    <i>
      <x v="631"/>
    </i>
    <i>
      <x v="92"/>
    </i>
    <i>
      <x v="1438"/>
    </i>
    <i t="grand">
      <x/>
    </i>
  </rowItems>
  <colFields count="1">
    <field x="-2"/>
  </colFields>
  <colItems count="4">
    <i>
      <x/>
    </i>
    <i i="1">
      <x v="1"/>
    </i>
    <i i="2">
      <x v="2"/>
    </i>
    <i i="3">
      <x v="3"/>
    </i>
  </colItems>
  <pageFields count="1">
    <pageField fld="28" hier="-1"/>
  </pageFields>
  <dataFields count="4">
    <dataField name="Count of Title" fld="0" subtotal="count" baseField="0" baseItem="0"/>
    <dataField name="Average of Median ROI" fld="24" subtotal="average" baseField="0" baseItem="0"/>
    <dataField name="Average of Lead Actor FB Likes" fld="3" subtotal="average" baseField="1" baseItem="1462"/>
    <dataField name="Average of IMDb Score (1-10)" fld="7" subtotal="average" baseField="1" baseItem="453"/>
  </dataFields>
  <formats count="2">
    <format dxfId="120">
      <pivotArea dataOnly="0" outline="0" fieldPosition="0">
        <references count="1">
          <reference field="4294967294" count="1">
            <x v="3"/>
          </reference>
        </references>
      </pivotArea>
    </format>
    <format dxfId="119">
      <pivotArea collapsedLevelsAreSubtotals="1" fieldPosition="0">
        <references count="2">
          <reference field="4294967294" count="1" selected="0">
            <x v="2"/>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473510-A968-48F8-AF51-98B9A693C2D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45" firstHeaderRow="0" firstDataRow="1" firstDataCol="1" rowPageCount="1" colPageCount="1"/>
  <pivotFields count="29">
    <pivotField dataField="1" showAll="0"/>
    <pivotField axis="axisRow" showAll="0" sortType="descending">
      <items count="1496">
        <item h="1" x="646"/>
        <item h="1" x="1044"/>
        <item h="1" x="651"/>
        <item x="348"/>
        <item h="1" x="940"/>
        <item h="1" x="681"/>
        <item h="1" x="988"/>
        <item h="1" x="433"/>
        <item h="1" x="59"/>
        <item h="1" x="822"/>
        <item h="1" x="48"/>
        <item h="1" x="721"/>
        <item h="1" x="1277"/>
        <item h="1" x="176"/>
        <item h="1" x="1150"/>
        <item h="1" x="638"/>
        <item h="1" x="1156"/>
        <item x="1292"/>
        <item h="1" x="78"/>
        <item h="1" x="479"/>
        <item h="1" x="694"/>
        <item h="1" x="54"/>
        <item x="329"/>
        <item h="1" x="739"/>
        <item h="1" x="130"/>
        <item h="1" x="1377"/>
        <item h="1" x="1139"/>
        <item h="1" x="263"/>
        <item h="1" x="1181"/>
        <item h="1" x="424"/>
        <item h="1" x="1204"/>
        <item h="1" x="1373"/>
        <item h="1" x="582"/>
        <item h="1" x="137"/>
        <item h="1" x="826"/>
        <item h="1" x="120"/>
        <item h="1" x="510"/>
        <item h="1" x="600"/>
        <item x="896"/>
        <item h="1" x="593"/>
        <item h="1" x="343"/>
        <item h="1" x="1484"/>
        <item h="1" x="194"/>
        <item h="1" x="671"/>
        <item x="414"/>
        <item h="1" x="1262"/>
        <item h="1" x="393"/>
        <item h="1" x="1278"/>
        <item h="1" x="334"/>
        <item h="1" x="80"/>
        <item h="1" x="1186"/>
        <item h="1" x="1100"/>
        <item x="610"/>
        <item h="1" x="1079"/>
        <item h="1" x="1185"/>
        <item h="1" x="685"/>
        <item h="1" x="352"/>
        <item h="1" x="1370"/>
        <item h="1" x="172"/>
        <item h="1" x="1176"/>
        <item h="1" x="1091"/>
        <item h="1" x="385"/>
        <item h="1" x="1268"/>
        <item h="1" x="1051"/>
        <item h="1" x="993"/>
        <item h="1" x="878"/>
        <item h="1" x="959"/>
        <item h="1" x="384"/>
        <item h="1" x="163"/>
        <item h="1" x="1434"/>
        <item h="1" x="935"/>
        <item h="1" x="42"/>
        <item h="1" x="575"/>
        <item h="1" x="214"/>
        <item x="943"/>
        <item h="1" x="701"/>
        <item h="1" x="328"/>
        <item h="1" x="852"/>
        <item h="1" x="1312"/>
        <item x="82"/>
        <item h="1" x="1400"/>
        <item h="1" x="536"/>
        <item h="1" x="1013"/>
        <item h="1" x="349"/>
        <item h="1" x="632"/>
        <item h="1" x="1145"/>
        <item h="1" x="1238"/>
        <item h="1" x="358"/>
        <item h="1" x="182"/>
        <item x="684"/>
        <item h="1" x="396"/>
        <item h="1" x="500"/>
        <item x="264"/>
        <item x="138"/>
        <item h="1" x="985"/>
        <item h="1" x="1483"/>
        <item h="1" x="1213"/>
        <item x="69"/>
        <item h="1" x="1462"/>
        <item h="1" x="948"/>
        <item h="1" x="1162"/>
        <item h="1" x="1429"/>
        <item h="1" x="1390"/>
        <item h="1" x="274"/>
        <item h="1" x="1349"/>
        <item h="1" x="1027"/>
        <item h="1" x="73"/>
        <item h="1" x="1152"/>
        <item h="1" x="394"/>
        <item h="1" x="857"/>
        <item h="1" x="1112"/>
        <item h="1" x="923"/>
        <item h="1" x="814"/>
        <item h="1" x="1221"/>
        <item h="1" x="403"/>
        <item h="1" x="193"/>
        <item h="1" x="514"/>
        <item h="1" x="774"/>
        <item h="1" x="21"/>
        <item h="1" x="895"/>
        <item h="1" x="698"/>
        <item h="1" x="322"/>
        <item h="1" x="1463"/>
        <item h="1" x="1223"/>
        <item h="1" x="1095"/>
        <item h="1" x="1197"/>
        <item h="1" x="1371"/>
        <item h="1" x="139"/>
        <item h="1" x="446"/>
        <item h="1" x="218"/>
        <item h="1" x="1071"/>
        <item x="226"/>
        <item h="1" x="187"/>
        <item h="1" x="944"/>
        <item h="1" x="243"/>
        <item h="1" x="245"/>
        <item h="1" x="624"/>
        <item h="1" x="938"/>
        <item h="1" x="38"/>
        <item h="1" x="719"/>
        <item h="1" x="562"/>
        <item h="1" x="121"/>
        <item h="1" x="744"/>
        <item h="1" x="1389"/>
        <item h="1" x="1062"/>
        <item x="365"/>
        <item h="1" x="825"/>
        <item h="1" x="658"/>
        <item x="784"/>
        <item h="1" x="13"/>
        <item h="1" x="476"/>
        <item h="1" x="1375"/>
        <item h="1" x="642"/>
        <item h="1" x="987"/>
        <item h="1" x="1326"/>
        <item h="1" x="419"/>
        <item x="561"/>
        <item h="1" x="1060"/>
        <item h="1" x="1130"/>
        <item h="1" x="1007"/>
        <item x="491"/>
        <item h="1" x="1057"/>
        <item h="1" x="312"/>
        <item h="1" x="336"/>
        <item h="1" x="122"/>
        <item h="1" x="1200"/>
        <item x="238"/>
        <item h="1" x="1121"/>
        <item x="148"/>
        <item h="1" x="1248"/>
        <item h="1" x="292"/>
        <item h="1" x="1455"/>
        <item h="1" x="844"/>
        <item h="1" x="362"/>
        <item h="1" x="1270"/>
        <item h="1" x="265"/>
        <item h="1" x="702"/>
        <item h="1" x="1178"/>
        <item h="1" x="4"/>
        <item h="1" x="174"/>
        <item h="1" x="918"/>
        <item h="1" x="802"/>
        <item h="1" x="397"/>
        <item h="1" x="900"/>
        <item h="1" x="454"/>
        <item h="1" x="422"/>
        <item h="1" x="507"/>
        <item x="66"/>
        <item h="1" x="118"/>
        <item x="11"/>
        <item h="1" x="1472"/>
        <item x="797"/>
        <item h="1" x="1164"/>
        <item h="1" x="577"/>
        <item x="866"/>
        <item h="1" x="1251"/>
        <item h="1" x="706"/>
        <item h="1" x="745"/>
        <item h="1" x="1307"/>
        <item h="1" x="1476"/>
        <item h="1" x="426"/>
        <item h="1" x="294"/>
        <item h="1" x="1038"/>
        <item h="1" x="953"/>
        <item h="1" x="911"/>
        <item h="1" x="552"/>
        <item h="1" x="490"/>
        <item h="1" x="503"/>
        <item h="1" x="704"/>
        <item h="1" x="377"/>
        <item h="1" x="767"/>
        <item h="1" x="1465"/>
        <item h="1" x="1387"/>
        <item h="1" x="1383"/>
        <item h="1" x="1018"/>
        <item h="1" x="1175"/>
        <item h="1" x="880"/>
        <item h="1" x="52"/>
        <item h="1" x="1233"/>
        <item h="1" x="404"/>
        <item h="1" x="158"/>
        <item x="234"/>
        <item h="1" x="1229"/>
        <item h="1" x="232"/>
        <item h="1" x="366"/>
        <item h="1" x="749"/>
        <item h="1" x="1401"/>
        <item h="1" x="26"/>
        <item h="1" x="740"/>
        <item h="1" x="286"/>
        <item h="1" x="142"/>
        <item x="109"/>
        <item h="1" x="496"/>
        <item x="637"/>
        <item h="1" x="1460"/>
        <item h="1" x="108"/>
        <item h="1" x="111"/>
        <item h="1" x="1415"/>
        <item h="1" x="560"/>
        <item h="1" x="520"/>
        <item h="1" x="860"/>
        <item h="1" x="597"/>
        <item h="1" x="960"/>
        <item h="1" x="1189"/>
        <item h="1" x="455"/>
        <item h="1" x="1160"/>
        <item h="1" x="291"/>
        <item h="1" x="258"/>
        <item h="1" x="901"/>
        <item h="1" x="1148"/>
        <item x="370"/>
        <item h="1" x="284"/>
        <item x="92"/>
        <item h="1" x="1183"/>
        <item h="1" x="1276"/>
        <item h="1" x="267"/>
        <item h="1" x="1108"/>
        <item h="1" x="1119"/>
        <item h="1" x="179"/>
        <item x="36"/>
        <item h="1" x="835"/>
        <item h="1" x="1451"/>
        <item h="1" x="715"/>
        <item h="1" x="873"/>
        <item h="1" x="1253"/>
        <item h="1" x="1348"/>
        <item x="287"/>
        <item h="1" x="1"/>
        <item h="1" x="373"/>
        <item h="1" x="460"/>
        <item h="1" x="330"/>
        <item h="1" x="563"/>
        <item h="1" x="136"/>
        <item h="1" x="830"/>
        <item h="1" x="676"/>
        <item h="1" x="1320"/>
        <item h="1" x="212"/>
        <item h="1" x="871"/>
        <item x="1187"/>
        <item h="1" x="68"/>
        <item h="1" x="729"/>
        <item h="1" x="87"/>
        <item h="1" x="1000"/>
        <item x="100"/>
        <item h="1" x="1410"/>
        <item h="1" x="963"/>
        <item h="1" x="1090"/>
        <item h="1" x="400"/>
        <item h="1" x="471"/>
        <item h="1" x="32"/>
        <item h="1" x="1167"/>
        <item h="1" x="1089"/>
        <item h="1" x="870"/>
        <item h="1" x="1055"/>
        <item h="1" x="1464"/>
        <item h="1" x="1093"/>
        <item h="1" x="1230"/>
        <item h="1" x="1448"/>
        <item h="1" x="942"/>
        <item h="1" x="1287"/>
        <item h="1" x="1267"/>
        <item h="1" x="1214"/>
        <item h="1" x="1301"/>
        <item h="1" x="1009"/>
        <item h="1" x="738"/>
        <item h="1" x="551"/>
        <item h="1" x="879"/>
        <item h="1" x="289"/>
        <item h="1" x="63"/>
        <item h="1" x="1452"/>
        <item h="1" x="843"/>
        <item h="1" x="558"/>
        <item h="1" x="587"/>
        <item h="1" x="790"/>
        <item h="1" x="969"/>
        <item h="1" x="937"/>
        <item h="1" x="690"/>
        <item h="1" x="126"/>
        <item h="1" x="1249"/>
        <item h="1" x="1475"/>
        <item h="1" x="1274"/>
        <item h="1" x="1136"/>
        <item h="1" x="688"/>
        <item h="1" x="732"/>
        <item h="1" x="37"/>
        <item h="1" x="1324"/>
        <item h="1" x="1195"/>
        <item h="1" x="1341"/>
        <item h="1" x="188"/>
        <item h="1" x="1394"/>
        <item h="1" x="789"/>
        <item h="1" x="675"/>
        <item h="1" x="532"/>
        <item h="1" x="505"/>
        <item h="1" x="566"/>
        <item h="1" x="1442"/>
        <item h="1" x="458"/>
        <item h="1" x="1351"/>
        <item h="1" x="807"/>
        <item h="1" x="752"/>
        <item h="1" x="1087"/>
        <item h="1" x="480"/>
        <item h="1" x="58"/>
        <item h="1" x="1309"/>
        <item h="1" x="84"/>
        <item h="1" x="135"/>
        <item h="1" x="882"/>
        <item h="1" x="1140"/>
        <item h="1" x="1037"/>
        <item h="1" x="282"/>
        <item h="1" x="435"/>
        <item h="1" x="1273"/>
        <item h="1" x="337"/>
        <item h="1" x="1336"/>
        <item h="1" x="1431"/>
        <item h="1" x="309"/>
        <item h="1" x="395"/>
        <item x="60"/>
        <item h="1" x="104"/>
        <item x="746"/>
        <item h="1" x="485"/>
        <item x="530"/>
        <item x="15"/>
        <item h="1" x="375"/>
        <item h="1" x="1146"/>
        <item h="1" x="493"/>
        <item x="317"/>
        <item h="1" x="347"/>
        <item h="1" x="1058"/>
        <item h="1" x="1015"/>
        <item h="1" x="246"/>
        <item h="1" x="794"/>
        <item x="181"/>
        <item h="1" x="992"/>
        <item h="1" x="1016"/>
        <item x="323"/>
        <item h="1" x="356"/>
        <item h="1" x="305"/>
        <item h="1" x="502"/>
        <item h="1" x="594"/>
        <item h="1" x="423"/>
        <item h="1" x="1391"/>
        <item h="1" x="569"/>
        <item h="1" x="1357"/>
        <item h="1" x="445"/>
        <item h="1" x="1294"/>
        <item h="1" x="1443"/>
        <item h="1" x="438"/>
        <item h="1" x="467"/>
        <item h="1" x="428"/>
        <item h="1" x="431"/>
        <item h="1" x="306"/>
        <item h="1" x="9"/>
        <item h="1" x="53"/>
        <item h="1" x="1144"/>
        <item h="1" x="260"/>
        <item h="1" x="333"/>
        <item h="1" x="608"/>
        <item h="1" x="730"/>
        <item h="1" x="434"/>
        <item h="1" x="541"/>
        <item h="1" x="1264"/>
        <item h="1" x="230"/>
        <item h="1" x="1393"/>
        <item h="1" x="885"/>
        <item h="1" x="908"/>
        <item h="1" x="957"/>
        <item h="1" x="547"/>
        <item h="1" x="154"/>
        <item h="1" x="773"/>
        <item x="555"/>
        <item h="1" x="1134"/>
        <item h="1" x="733"/>
        <item h="1" x="780"/>
        <item h="1" x="913"/>
        <item h="1" x="543"/>
        <item h="1" x="1381"/>
        <item h="1" x="576"/>
        <item h="1" x="883"/>
        <item h="1" x="751"/>
        <item h="1" x="1080"/>
        <item h="1" x="808"/>
        <item h="1" x="327"/>
        <item h="1" x="332"/>
        <item h="1" x="508"/>
        <item h="1" x="824"/>
        <item h="1" x="1353"/>
        <item h="1" x="683"/>
        <item h="1" x="1409"/>
        <item h="1" x="1045"/>
        <item x="191"/>
        <item h="1" x="1279"/>
        <item h="1" x="598"/>
        <item x="157"/>
        <item h="1" x="1388"/>
        <item h="1" x="43"/>
        <item h="1" x="407"/>
        <item x="361"/>
        <item h="1" x="178"/>
        <item h="1" x="1408"/>
        <item h="1" x="736"/>
        <item h="1" x="1135"/>
        <item h="1" x="810"/>
        <item h="1" x="1008"/>
        <item h="1" x="612"/>
        <item h="1" x="823"/>
        <item h="1" x="72"/>
        <item h="1" x="229"/>
        <item h="1" x="804"/>
        <item h="1" x="368"/>
        <item h="1" x="168"/>
        <item h="1" x="763"/>
        <item h="1" x="1317"/>
        <item x="40"/>
        <item x="412"/>
        <item h="1" x="599"/>
        <item h="1" x="101"/>
        <item h="1" x="1116"/>
        <item h="1" x="554"/>
        <item h="1" x="850"/>
        <item h="1" x="1325"/>
        <item h="1" x="1247"/>
        <item h="1" x="950"/>
        <item h="1" x="1259"/>
        <item h="1" x="386"/>
        <item h="1" x="1445"/>
        <item h="1" x="1346"/>
        <item h="1" x="980"/>
        <item h="1" x="735"/>
        <item h="1" x="666"/>
        <item h="1" x="1444"/>
        <item h="1" x="847"/>
        <item h="1" x="1081"/>
        <item h="1" x="276"/>
        <item h="1" x="380"/>
        <item h="1" x="314"/>
        <item h="1" x="1350"/>
        <item h="1" x="931"/>
        <item h="1" x="1074"/>
        <item h="1" x="184"/>
        <item h="1" x="709"/>
        <item h="1" x="288"/>
        <item h="1" x="588"/>
        <item h="1" x="77"/>
        <item h="1" x="1263"/>
        <item h="1" x="98"/>
        <item h="1" x="143"/>
        <item h="1" x="793"/>
        <item h="1" x="254"/>
        <item h="1" x="1036"/>
        <item h="1" x="1422"/>
        <item h="1" x="1378"/>
        <item h="1" x="1190"/>
        <item h="1" x="1356"/>
        <item h="1" x="1343"/>
        <item h="1" x="379"/>
        <item h="1" x="1344"/>
        <item x="39"/>
        <item h="1" x="1493"/>
        <item h="1" x="1042"/>
        <item h="1" x="248"/>
        <item h="1" x="45"/>
        <item h="1" x="1354"/>
        <item h="1" x="975"/>
        <item h="1" x="1250"/>
        <item h="1" x="1113"/>
        <item h="1" x="1284"/>
        <item h="1" x="272"/>
        <item h="1" x="630"/>
        <item h="1" x="1203"/>
        <item h="1" x="621"/>
        <item h="1" x="629"/>
        <item h="1" x="710"/>
        <item h="1" x="1194"/>
        <item h="1" x="171"/>
        <item h="1" x="799"/>
        <item h="1" x="1210"/>
        <item h="1" x="1461"/>
        <item h="1" x="107"/>
        <item h="1" x="1078"/>
        <item h="1" x="269"/>
        <item h="1" x="307"/>
        <item h="1" x="816"/>
        <item x="44"/>
        <item h="1" x="251"/>
        <item h="1" x="978"/>
        <item h="1" x="1088"/>
        <item h="1" x="664"/>
        <item h="1" x="57"/>
        <item x="410"/>
        <item h="1" x="75"/>
        <item h="1" x="1232"/>
        <item h="1" x="603"/>
        <item h="1" x="1157"/>
        <item h="1" x="1022"/>
        <item h="1" x="644"/>
        <item h="1" x="357"/>
        <item h="1" x="128"/>
        <item x="750"/>
        <item h="1" x="707"/>
        <item h="1" x="548"/>
        <item h="1" x="692"/>
        <item h="1" x="659"/>
        <item h="1" x="846"/>
        <item h="1" x="662"/>
        <item h="1" x="114"/>
        <item x="391"/>
        <item h="1" x="761"/>
        <item h="1" x="1166"/>
        <item x="519"/>
        <item h="1" x="381"/>
        <item h="1" x="531"/>
        <item h="1" x="970"/>
        <item h="1" x="841"/>
        <item h="1" x="156"/>
        <item h="1" x="528"/>
        <item h="1" x="513"/>
        <item h="1" x="1365"/>
        <item h="1" x="147"/>
        <item h="1" x="401"/>
        <item h="1" x="342"/>
        <item h="1" x="968"/>
        <item h="1" x="3"/>
        <item h="1" x="939"/>
        <item h="1" x="1310"/>
        <item h="1" x="734"/>
        <item h="1" x="1235"/>
        <item h="1" x="1271"/>
        <item h="1" x="321"/>
        <item h="1" x="177"/>
        <item h="1" x="650"/>
        <item h="1" x="999"/>
        <item h="1" x="856"/>
        <item h="1" x="661"/>
        <item x="231"/>
        <item h="1" x="557"/>
        <item h="1" x="470"/>
        <item h="1" x="1403"/>
        <item h="1" x="378"/>
        <item h="1" x="1491"/>
        <item h="1" x="483"/>
        <item h="1" x="242"/>
        <item h="1" x="1380"/>
        <item h="1" x="696"/>
        <item h="1" x="986"/>
        <item h="1" x="1480"/>
        <item h="1" x="79"/>
        <item h="1" x="359"/>
        <item h="1" x="1170"/>
        <item x="350"/>
        <item h="1" x="699"/>
        <item h="1" x="1298"/>
        <item h="1" x="982"/>
        <item h="1" x="869"/>
        <item h="1" x="271"/>
        <item h="1" x="580"/>
        <item h="1" x="888"/>
        <item x="7"/>
        <item h="1" x="1133"/>
        <item h="1" x="966"/>
        <item h="1" x="1075"/>
        <item h="1" x="313"/>
        <item h="1" x="1385"/>
        <item h="1" x="1110"/>
        <item h="1" x="615"/>
        <item h="1" x="1155"/>
        <item h="1" x="280"/>
        <item h="1" x="465"/>
        <item h="1" x="392"/>
        <item h="1" x="1423"/>
        <item x="18"/>
        <item h="1" x="1019"/>
        <item h="1" x="1040"/>
        <item h="1" x="1115"/>
        <item h="1" x="910"/>
        <item h="1" x="1364"/>
        <item h="1" x="316"/>
        <item h="1" x="418"/>
        <item h="1" x="930"/>
        <item h="1" x="581"/>
        <item h="1" x="1316"/>
        <item h="1" x="448"/>
        <item h="1" x="861"/>
        <item h="1" x="872"/>
        <item h="1" x="718"/>
        <item h="1" x="473"/>
        <item h="1" x="1070"/>
        <item h="1" x="1246"/>
        <item h="1" x="903"/>
        <item h="1" x="831"/>
        <item h="1" x="559"/>
        <item x="213"/>
        <item h="1" x="1311"/>
        <item h="1" x="1291"/>
        <item h="1" x="725"/>
        <item h="1" x="1138"/>
        <item h="1" x="165"/>
        <item h="1" x="754"/>
        <item h="1" x="677"/>
        <item h="1" x="300"/>
        <item h="1" x="1330"/>
        <item h="1" x="1489"/>
        <item h="1" x="8"/>
        <item h="1" x="299"/>
        <item x="197"/>
        <item x="169"/>
        <item h="1" x="441"/>
        <item h="1" x="405"/>
        <item h="1" x="926"/>
        <item h="1" x="452"/>
        <item h="1" x="928"/>
        <item h="1" x="1056"/>
        <item h="1" x="1179"/>
        <item x="31"/>
        <item h="1" x="1205"/>
        <item h="1" x="1067"/>
        <item x="354"/>
        <item h="1" x="674"/>
        <item h="1" x="162"/>
        <item h="1" x="682"/>
        <item h="1" x="1289"/>
        <item h="1" x="1477"/>
        <item h="1" x="1474"/>
        <item h="1" x="743"/>
        <item h="1" x="447"/>
        <item h="1" x="1083"/>
        <item h="1" x="788"/>
        <item x="200"/>
        <item h="1" x="1347"/>
        <item h="1" x="720"/>
        <item h="1" x="1413"/>
        <item x="713"/>
        <item x="119"/>
        <item h="1" x="570"/>
        <item h="1" x="515"/>
        <item h="1" x="1076"/>
        <item h="1" x="1161"/>
        <item h="1" x="225"/>
        <item h="1" x="1485"/>
        <item h="1" x="1319"/>
        <item h="1" x="737"/>
        <item h="1" x="113"/>
        <item h="1" x="240"/>
        <item h="1" x="529"/>
        <item h="1" x="1188"/>
        <item h="1" x="1231"/>
        <item h="1" x="868"/>
        <item h="1" x="1004"/>
        <item h="1" x="1367"/>
        <item h="1" x="867"/>
        <item h="1" x="1206"/>
        <item h="1" x="927"/>
        <item h="1" x="1219"/>
        <item h="1" x="192"/>
        <item h="1" x="227"/>
        <item h="1" x="697"/>
        <item h="1" x="335"/>
        <item h="1" x="922"/>
        <item h="1" x="351"/>
        <item h="1" x="934"/>
        <item h="1" x="1286"/>
        <item h="1" x="755"/>
        <item h="1" x="102"/>
        <item h="1" x="1021"/>
        <item h="1" x="787"/>
        <item h="1" x="1368"/>
        <item h="1" x="1028"/>
        <item h="1" x="1123"/>
        <item h="1" x="278"/>
        <item x="374"/>
        <item h="1" x="1468"/>
        <item h="1" x="88"/>
        <item h="1" x="325"/>
        <item h="1" x="783"/>
        <item x="86"/>
        <item h="1" x="981"/>
        <item h="1" x="618"/>
        <item h="1" x="444"/>
        <item h="1" x="1358"/>
        <item h="1" x="1104"/>
        <item h="1" x="907"/>
        <item h="1" x="798"/>
        <item h="1" x="41"/>
        <item h="1" x="1103"/>
        <item h="1" x="995"/>
        <item h="1" x="0"/>
        <item h="1" x="770"/>
        <item h="1" x="462"/>
        <item h="1" x="159"/>
        <item h="1" x="429"/>
        <item h="1" x="409"/>
        <item h="1" x="1313"/>
        <item h="1" x="540"/>
        <item x="689"/>
        <item x="2"/>
        <item h="1" x="619"/>
        <item x="636"/>
        <item h="1" x="345"/>
        <item h="1" x="202"/>
        <item h="1" x="1033"/>
        <item h="1" x="657"/>
        <item h="1" x="281"/>
        <item h="1" x="628"/>
        <item h="1" x="779"/>
        <item h="1" x="1386"/>
        <item h="1" x="28"/>
        <item h="1" x="741"/>
        <item h="1" x="604"/>
        <item h="1" x="173"/>
        <item h="1" x="617"/>
        <item h="1" x="457"/>
        <item h="1" x="1193"/>
        <item h="1" x="94"/>
        <item h="1" x="1220"/>
        <item h="1" x="777"/>
        <item h="1" x="512"/>
        <item x="293"/>
        <item h="1" x="572"/>
        <item h="1" x="24"/>
        <item h="1" x="821"/>
        <item h="1" x="545"/>
        <item h="1" x="244"/>
        <item h="1" x="1256"/>
        <item h="1" x="626"/>
        <item h="1" x="1280"/>
        <item h="1" x="1352"/>
        <item h="1" x="606"/>
        <item h="1" x="983"/>
        <item h="1" x="1425"/>
        <item h="1" x="633"/>
        <item h="1" x="1275"/>
        <item x="152"/>
        <item h="1" x="1025"/>
        <item h="1" x="623"/>
        <item h="1" x="364"/>
        <item h="1" x="1131"/>
        <item h="1" x="340"/>
        <item h="1" x="239"/>
        <item h="1" x="1482"/>
        <item h="1" x="1109"/>
        <item x="1198"/>
        <item h="1" x="936"/>
        <item h="1" x="46"/>
        <item h="1" x="195"/>
        <item h="1" x="19"/>
        <item h="1" x="1339"/>
        <item h="1" x="649"/>
        <item h="1" x="1328"/>
        <item x="338"/>
        <item h="1" x="712"/>
        <item h="1" x="1099"/>
        <item h="1" x="584"/>
        <item h="1" x="110"/>
        <item h="1" x="533"/>
        <item h="1" x="216"/>
        <item h="1" x="1226"/>
        <item h="1" x="947"/>
        <item h="1" x="1182"/>
        <item h="1" x="851"/>
        <item h="1" x="497"/>
        <item h="1" x="484"/>
        <item h="1" x="1207"/>
        <item h="1" x="489"/>
        <item h="1" x="731"/>
        <item x="23"/>
        <item h="1" x="161"/>
        <item h="1" x="129"/>
        <item h="1" x="466"/>
        <item x="1332"/>
        <item h="1" x="747"/>
        <item h="1" x="1494"/>
        <item h="1" x="324"/>
        <item h="1" x="517"/>
        <item h="1" x="1440"/>
        <item h="1" x="748"/>
        <item h="1" x="1363"/>
        <item h="1" x="602"/>
        <item h="1" x="413"/>
        <item h="1" x="186"/>
        <item h="1" x="949"/>
        <item h="1" x="1269"/>
        <item x="376"/>
        <item h="1" x="1402"/>
        <item h="1" x="620"/>
        <item h="1" x="50"/>
        <item h="1" x="906"/>
        <item h="1" x="1031"/>
        <item h="1" x="1418"/>
        <item h="1" x="450"/>
        <item h="1" x="1137"/>
        <item h="1" x="967"/>
        <item h="1" x="1334"/>
        <item h="1" x="499"/>
        <item x="639"/>
        <item h="1" x="962"/>
        <item h="1" x="607"/>
        <item h="1" x="1360"/>
        <item h="1" x="1063"/>
        <item h="1" x="1252"/>
        <item h="1" x="1469"/>
        <item h="1" x="1041"/>
        <item h="1" x="106"/>
        <item h="1" x="542"/>
        <item h="1" x="1180"/>
        <item h="1" x="654"/>
        <item h="1" x="241"/>
        <item h="1" x="994"/>
        <item h="1" x="443"/>
        <item h="1" x="518"/>
        <item h="1" x="1295"/>
        <item h="1" x="1405"/>
        <item h="1" x="406"/>
        <item h="1" x="256"/>
        <item h="1" x="223"/>
        <item h="1" x="539"/>
        <item x="308"/>
        <item h="1" x="1143"/>
        <item h="1" x="585"/>
        <item h="1" x="151"/>
        <item x="955"/>
        <item h="1" x="1169"/>
        <item h="1" x="1417"/>
        <item h="1" x="1457"/>
        <item h="1" x="805"/>
        <item x="22"/>
        <item h="1" x="665"/>
        <item x="83"/>
        <item h="1" x="1054"/>
        <item h="1" x="1105"/>
        <item h="1" x="920"/>
        <item h="1" x="614"/>
        <item h="1" x="762"/>
        <item h="1" x="833"/>
        <item h="1" x="1046"/>
        <item h="1" x="537"/>
        <item h="1" x="806"/>
        <item h="1" x="90"/>
        <item h="1" x="481"/>
        <item h="1" x="463"/>
        <item h="1" x="355"/>
        <item h="1" x="717"/>
        <item h="1" x="475"/>
        <item h="1" x="792"/>
        <item h="1" x="534"/>
        <item h="1" x="893"/>
        <item h="1" x="573"/>
        <item h="1" x="965"/>
        <item h="1" x="283"/>
        <item h="1" x="765"/>
        <item h="1" x="757"/>
        <item h="1" x="705"/>
        <item h="1" x="326"/>
        <item h="1" x="914"/>
        <item x="1227"/>
        <item h="1" x="1043"/>
        <item h="1" x="219"/>
        <item h="1" x="1266"/>
        <item h="1" x="1048"/>
        <item h="1" x="1201"/>
        <item h="1" x="714"/>
        <item h="1" x="1211"/>
        <item x="568"/>
        <item h="1" x="613"/>
        <item h="1" x="304"/>
        <item h="1" x="417"/>
        <item h="1" x="1379"/>
        <item h="1" x="769"/>
        <item h="1" x="432"/>
        <item h="1" x="145"/>
        <item h="1" x="1296"/>
        <item h="1" x="99"/>
        <item h="1" x="894"/>
        <item h="1" x="855"/>
        <item h="1" x="589"/>
        <item h="1" x="546"/>
        <item h="1" x="1212"/>
        <item h="1" x="1406"/>
        <item h="1" x="1192"/>
        <item h="1" x="655"/>
        <item h="1" x="1488"/>
        <item h="1" x="1224"/>
        <item h="1" x="1407"/>
        <item h="1" x="990"/>
        <item h="1" x="1096"/>
        <item h="1" x="1073"/>
        <item x="1359"/>
        <item h="1" x="295"/>
        <item h="1" x="1014"/>
        <item h="1" x="1340"/>
        <item h="1" x="924"/>
        <item h="1" x="1453"/>
        <item h="1" x="974"/>
        <item h="1" x="1288"/>
        <item h="1" x="1168"/>
        <item h="1" x="760"/>
        <item h="1" x="1302"/>
        <item x="56"/>
        <item h="1" x="786"/>
        <item h="1" x="1172"/>
        <item h="1" x="845"/>
        <item h="1" x="834"/>
        <item h="1" x="464"/>
        <item h="1" x="946"/>
        <item h="1" x="164"/>
        <item h="1" x="367"/>
        <item h="1" x="1397"/>
        <item h="1" x="756"/>
        <item h="1" x="388"/>
        <item x="153"/>
        <item h="1" x="1466"/>
        <item h="1" x="344"/>
        <item h="1" x="875"/>
        <item h="1" x="1005"/>
        <item h="1" x="461"/>
        <item h="1" x="266"/>
        <item x="277"/>
        <item h="1" x="12"/>
        <item h="1" x="1299"/>
        <item h="1" x="687"/>
        <item h="1" x="839"/>
        <item h="1" x="127"/>
        <item h="1" x="311"/>
        <item h="1" x="1414"/>
        <item h="1" x="495"/>
        <item h="1" x="1084"/>
        <item h="1" x="51"/>
        <item h="1" x="1017"/>
        <item h="1" x="382"/>
        <item h="1" x="1321"/>
        <item h="1" x="1159"/>
        <item h="1" x="1260"/>
        <item h="1" x="961"/>
        <item h="1" x="1335"/>
        <item x="93"/>
        <item h="1" x="339"/>
        <item h="1" x="217"/>
        <item h="1" x="862"/>
        <item h="1" x="1424"/>
        <item x="134"/>
        <item h="1" x="1002"/>
        <item h="1" x="477"/>
        <item h="1" x="262"/>
        <item h="1" x="144"/>
        <item h="1" x="902"/>
        <item h="1" x="170"/>
        <item h="1" x="1092"/>
        <item x="65"/>
        <item h="1" x="255"/>
        <item h="1" x="1147"/>
        <item h="1" x="1420"/>
        <item x="653"/>
        <item h="1" x="1165"/>
        <item h="1" x="579"/>
        <item h="1" x="796"/>
        <item h="1" x="1281"/>
        <item x="408"/>
        <item h="1" x="1285"/>
        <item h="1" x="331"/>
        <item h="1" x="609"/>
        <item h="1" x="220"/>
        <item h="1" x="1433"/>
        <item x="859"/>
        <item x="1012"/>
        <item h="1" x="97"/>
        <item h="1" x="1199"/>
        <item h="1" x="1395"/>
        <item x="296"/>
        <item h="1" x="1069"/>
        <item h="1" x="149"/>
        <item h="1" x="1061"/>
        <item h="1" x="1329"/>
        <item h="1" x="972"/>
        <item h="1" x="766"/>
        <item x="421"/>
        <item h="1" x="945"/>
        <item x="310"/>
        <item h="1" x="474"/>
        <item h="1" x="921"/>
        <item h="1" x="183"/>
        <item h="1" x="827"/>
        <item h="1" x="222"/>
        <item h="1" x="1098"/>
        <item h="1" x="1163"/>
        <item h="1" x="1086"/>
        <item h="1" x="237"/>
        <item h="1" x="1416"/>
        <item h="1" x="1411"/>
        <item h="1" x="132"/>
        <item h="1" x="898"/>
        <item h="1" x="416"/>
        <item h="1" x="693"/>
        <item h="1" x="35"/>
        <item h="1" x="601"/>
        <item x="160"/>
        <item h="1" x="889"/>
        <item h="1" x="1082"/>
        <item h="1" x="221"/>
        <item h="1" x="1303"/>
        <item x="809"/>
        <item h="1" x="1228"/>
        <item h="1" x="201"/>
        <item h="1" x="891"/>
        <item h="1" x="884"/>
        <item x="25"/>
        <item h="1" x="916"/>
        <item h="1" x="1001"/>
        <item x="205"/>
        <item h="1" x="1304"/>
        <item h="1" x="590"/>
        <item h="1" x="887"/>
        <item h="1" x="363"/>
        <item x="210"/>
        <item h="1" x="1153"/>
        <item h="1" x="1184"/>
        <item h="1" x="1327"/>
        <item h="1" x="1151"/>
        <item h="1" x="211"/>
        <item h="1" x="925"/>
        <item h="1" x="185"/>
        <item h="1" x="1456"/>
        <item h="1" x="1492"/>
        <item h="1" x="1209"/>
        <item h="1" x="781"/>
        <item h="1" x="55"/>
        <item h="1" x="1300"/>
        <item h="1" x="984"/>
        <item h="1" x="917"/>
        <item h="1" x="1234"/>
        <item h="1" x="1439"/>
        <item h="1" x="30"/>
        <item h="1" x="1124"/>
        <item h="1" x="257"/>
        <item h="1" x="595"/>
        <item h="1" x="1243"/>
        <item h="1" x="449"/>
        <item h="1" x="1101"/>
        <item x="302"/>
        <item h="1" x="1077"/>
        <item h="1" x="1398"/>
        <item h="1" x="686"/>
        <item h="1" x="667"/>
        <item h="1" x="1241"/>
        <item h="1" x="297"/>
        <item h="1" x="1049"/>
        <item h="1" x="20"/>
        <item h="1" x="971"/>
        <item h="1" x="482"/>
        <item h="1" x="670"/>
        <item h="1" x="437"/>
        <item h="1" x="1290"/>
        <item h="1" x="1449"/>
        <item h="1" x="125"/>
        <item h="1" x="904"/>
        <item h="1" x="905"/>
        <item h="1" x="275"/>
        <item h="1" x="556"/>
        <item h="1" x="1426"/>
        <item h="1" x="583"/>
        <item h="1" x="1438"/>
        <item h="1" x="411"/>
        <item h="1" x="1208"/>
        <item h="1" x="1366"/>
        <item h="1" x="1039"/>
        <item h="1" x="279"/>
        <item h="1" x="215"/>
        <item h="1" x="663"/>
        <item h="1" x="105"/>
        <item h="1" x="103"/>
        <item h="1" x="1333"/>
        <item h="1" x="1106"/>
        <item h="1" x="451"/>
        <item h="1" x="71"/>
        <item h="1" x="876"/>
        <item h="1" x="643"/>
        <item h="1" x="815"/>
        <item x="14"/>
        <item h="1" x="912"/>
        <item h="1" x="564"/>
        <item h="1" x="964"/>
        <item h="1" x="976"/>
        <item h="1" x="1486"/>
        <item h="1" x="591"/>
        <item x="478"/>
        <item h="1" x="1318"/>
        <item h="1" x="1111"/>
        <item h="1" x="131"/>
        <item h="1" x="318"/>
        <item h="1" x="1127"/>
        <item h="1" x="776"/>
        <item h="1" x="1120"/>
        <item h="1" x="1272"/>
        <item h="1" x="669"/>
        <item h="1" x="958"/>
        <item h="1" x="791"/>
        <item h="1" x="853"/>
        <item x="27"/>
        <item h="1" x="672"/>
        <item h="1" x="1392"/>
        <item h="1" x="440"/>
        <item h="1" x="167"/>
        <item h="1" x="1222"/>
        <item h="1" x="1035"/>
        <item x="487"/>
        <item h="1" x="586"/>
        <item h="1" x="261"/>
        <item x="6"/>
        <item h="1" x="1125"/>
        <item h="1" x="175"/>
        <item h="1" x="673"/>
        <item h="1" x="854"/>
        <item h="1" x="932"/>
        <item h="1" x="941"/>
        <item h="1" x="1427"/>
        <item h="1" x="1446"/>
        <item h="1" x="641"/>
        <item h="1" x="523"/>
        <item h="1" x="1020"/>
        <item h="1" x="427"/>
        <item h="1" x="764"/>
        <item h="1" x="1437"/>
        <item h="1" x="647"/>
        <item h="1" x="1094"/>
        <item h="1" x="836"/>
        <item h="1" x="1361"/>
        <item h="1" x="951"/>
        <item h="1" x="625"/>
        <item h="1" x="383"/>
        <item h="1" x="1369"/>
        <item h="1" x="1006"/>
        <item h="1" x="47"/>
        <item h="1" x="1215"/>
        <item h="1" x="897"/>
        <item h="1" x="1236"/>
        <item h="1" x="728"/>
        <item h="1" x="259"/>
        <item h="1" x="91"/>
        <item h="1" x="1149"/>
        <item h="1" x="1412"/>
        <item h="1" x="622"/>
        <item h="1" x="1305"/>
        <item h="1" x="1470"/>
        <item h="1" x="253"/>
        <item x="660"/>
        <item h="1" x="832"/>
        <item h="1" x="874"/>
        <item h="1" x="840"/>
        <item h="1" x="10"/>
        <item x="95"/>
        <item h="1" x="64"/>
        <item h="1" x="527"/>
        <item h="1" x="605"/>
        <item h="1" x="691"/>
        <item h="1" x="224"/>
        <item h="1" x="1059"/>
        <item h="1" x="150"/>
        <item h="1" x="724"/>
        <item h="1" x="634"/>
        <item h="1" x="711"/>
        <item h="1" x="199"/>
        <item h="1" x="133"/>
        <item x="62"/>
        <item h="1" x="838"/>
        <item h="1" x="469"/>
        <item h="1" x="1362"/>
        <item h="1" x="1066"/>
        <item h="1" x="1154"/>
        <item h="1" x="829"/>
        <item h="1" x="1396"/>
        <item h="1" x="1064"/>
        <item h="1" x="991"/>
        <item h="1" x="1430"/>
        <item h="1" x="892"/>
        <item h="1" x="611"/>
        <item x="521"/>
        <item h="1" x="1068"/>
        <item h="1" x="1314"/>
        <item h="1" x="1047"/>
        <item h="1" x="778"/>
        <item h="1" x="509"/>
        <item h="1" x="206"/>
        <item x="116"/>
        <item h="1" x="1024"/>
        <item h="1" x="1132"/>
        <item h="1" x="886"/>
        <item h="1" x="1478"/>
        <item x="319"/>
        <item h="1" x="1177"/>
        <item h="1" x="516"/>
        <item h="1" x="61"/>
        <item x="303"/>
        <item h="1" x="1122"/>
        <item h="1" x="759"/>
        <item h="1" x="1479"/>
        <item h="1" x="1196"/>
        <item h="1" x="315"/>
        <item h="1" x="785"/>
        <item x="49"/>
        <item h="1" x="436"/>
        <item h="1" x="1173"/>
        <item h="1" x="146"/>
        <item h="1" x="1114"/>
        <item h="1" x="801"/>
        <item h="1" x="425"/>
        <item h="1" x="233"/>
        <item h="1" x="1459"/>
        <item h="1" x="140"/>
        <item h="1" x="616"/>
        <item h="1" x="1338"/>
        <item h="1" x="742"/>
        <item h="1" x="596"/>
        <item h="1" x="456"/>
        <item h="1" x="525"/>
        <item h="1" x="656"/>
        <item h="1" x="506"/>
        <item h="1" x="695"/>
        <item h="1" x="1315"/>
        <item h="1" x="1441"/>
        <item h="1" x="1023"/>
        <item h="1" x="1261"/>
        <item x="371"/>
        <item h="1" x="979"/>
        <item h="1" x="703"/>
        <item h="1" x="1191"/>
        <item h="1" x="813"/>
        <item h="1" x="1102"/>
        <item h="1" x="933"/>
        <item h="1" x="1010"/>
        <item h="1" x="249"/>
        <item h="1" x="678"/>
        <item h="1" x="268"/>
        <item h="1" x="1244"/>
        <item h="1" x="1374"/>
        <item h="1" x="250"/>
        <item h="1" x="571"/>
        <item h="1" x="117"/>
        <item h="1" x="166"/>
        <item h="1" x="782"/>
        <item h="1" x="700"/>
        <item h="1" x="1306"/>
        <item h="1" x="1254"/>
        <item h="1" x="952"/>
        <item x="772"/>
        <item h="1" x="96"/>
        <item x="1258"/>
        <item h="1" x="1029"/>
        <item h="1" x="1034"/>
        <item h="1" x="956"/>
        <item h="1" x="459"/>
        <item h="1" x="1239"/>
        <item h="1" x="504"/>
        <item h="1" x="112"/>
        <item h="1" x="1218"/>
        <item h="1" x="727"/>
        <item h="1" x="1421"/>
        <item h="1" x="1450"/>
        <item h="1" x="818"/>
        <item h="1" x="17"/>
        <item h="1" x="1454"/>
        <item h="1" x="1225"/>
        <item h="1" x="1342"/>
        <item h="1" x="526"/>
        <item h="1" x="722"/>
        <item h="1" x="1053"/>
        <item h="1" x="1473"/>
        <item h="1" x="578"/>
        <item h="1" x="180"/>
        <item h="1" x="819"/>
        <item h="1" x="1171"/>
        <item h="1" x="190"/>
        <item h="1" x="1142"/>
        <item h="1" x="1129"/>
        <item h="1" x="1419"/>
        <item h="1" x="501"/>
        <item h="1" x="1003"/>
        <item h="1" x="753"/>
        <item h="1" x="899"/>
        <item h="1" x="909"/>
        <item h="1" x="919"/>
        <item h="1" x="996"/>
        <item h="1" x="538"/>
        <item x="1257"/>
        <item h="1" x="550"/>
        <item h="1" x="1265"/>
        <item h="1" x="301"/>
        <item h="1" x="954"/>
        <item h="1" x="1331"/>
        <item x="29"/>
        <item x="488"/>
        <item x="680"/>
        <item h="1" x="369"/>
        <item h="1" x="511"/>
        <item h="1" x="1255"/>
        <item h="1" x="820"/>
        <item h="1" x="929"/>
        <item h="1" x="1050"/>
        <item h="1" x="1337"/>
        <item h="1" x="768"/>
        <item h="1" x="468"/>
        <item h="1" x="1487"/>
        <item h="1" x="842"/>
        <item h="1" x="390"/>
        <item x="204"/>
        <item h="1" x="915"/>
        <item h="1" x="1107"/>
        <item h="1" x="723"/>
        <item h="1" x="247"/>
        <item h="1" x="1032"/>
        <item h="1" x="236"/>
        <item h="1" x="209"/>
        <item h="1" x="800"/>
        <item h="1" x="1323"/>
        <item h="1" x="1126"/>
        <item h="1" x="865"/>
        <item h="1" x="849"/>
        <item h="1" x="5"/>
        <item h="1" x="399"/>
        <item h="1" x="389"/>
        <item h="1" x="290"/>
        <item h="1" x="574"/>
        <item h="1" x="973"/>
        <item h="1" x="1293"/>
        <item h="1" x="817"/>
        <item h="1" x="549"/>
        <item h="1" x="285"/>
        <item h="1" x="631"/>
        <item x="877"/>
        <item h="1" x="1128"/>
        <item h="1" x="1447"/>
        <item h="1" x="1297"/>
        <item h="1" x="208"/>
        <item h="1" x="522"/>
        <item h="1" x="70"/>
        <item h="1" x="640"/>
        <item h="1" x="16"/>
        <item h="1" x="1322"/>
        <item h="1" x="627"/>
        <item h="1" x="645"/>
        <item h="1" x="430"/>
        <item h="1" x="1382"/>
        <item h="1" x="997"/>
        <item h="1" x="1458"/>
        <item h="1" x="1372"/>
        <item h="1" x="123"/>
        <item h="1" x="864"/>
        <item h="1" x="1072"/>
        <item h="1" x="1097"/>
        <item x="635"/>
        <item h="1" x="498"/>
        <item h="1" x="652"/>
        <item h="1" x="1490"/>
        <item h="1" x="679"/>
        <item h="1" x="648"/>
        <item h="1" x="387"/>
        <item x="67"/>
        <item x="486"/>
        <item h="1" x="1202"/>
        <item x="76"/>
        <item x="402"/>
        <item h="1" x="115"/>
        <item h="1" x="33"/>
        <item h="1" x="141"/>
        <item h="1" x="398"/>
        <item x="298"/>
        <item h="1" x="1141"/>
        <item h="1" x="1345"/>
        <item h="1" x="1283"/>
        <item h="1" x="1282"/>
        <item h="1" x="1399"/>
        <item x="977"/>
        <item h="1" x="668"/>
        <item h="1" x="775"/>
        <item h="1" x="828"/>
        <item h="1" x="1030"/>
        <item h="1" x="592"/>
        <item h="1" x="812"/>
        <item h="1" x="1471"/>
        <item h="1" x="252"/>
        <item h="1" x="989"/>
        <item h="1" x="1435"/>
        <item h="1" x="89"/>
        <item x="472"/>
        <item h="1" x="1011"/>
        <item h="1" x="203"/>
        <item h="1" x="1085"/>
        <item h="1" x="1158"/>
        <item h="1" x="1245"/>
        <item h="1" x="1404"/>
        <item h="1" x="524"/>
        <item h="1" x="803"/>
        <item h="1" x="1467"/>
        <item x="198"/>
        <item h="1" x="567"/>
        <item h="1" x="228"/>
        <item h="1" x="270"/>
        <item h="1" x="863"/>
        <item h="1" x="1052"/>
        <item h="1" x="34"/>
        <item h="1" x="998"/>
        <item x="74"/>
        <item h="1" x="81"/>
        <item h="1" x="1240"/>
        <item h="1" x="442"/>
        <item h="1" x="1428"/>
        <item h="1" x="708"/>
        <item h="1" x="1217"/>
        <item h="1" x="544"/>
        <item h="1" x="320"/>
        <item h="1" x="1376"/>
        <item x="553"/>
        <item h="1" x="1436"/>
        <item h="1" x="1026"/>
        <item h="1" x="360"/>
        <item h="1" x="207"/>
        <item h="1" x="795"/>
        <item h="1" x="1118"/>
        <item h="1" x="1065"/>
        <item h="1" x="1308"/>
        <item h="1" x="453"/>
        <item h="1" x="346"/>
        <item h="1" x="85"/>
        <item x="420"/>
        <item h="1" x="565"/>
        <item x="124"/>
        <item h="1" x="1384"/>
        <item h="1" x="716"/>
        <item h="1" x="1237"/>
        <item h="1" x="1174"/>
        <item h="1" x="881"/>
        <item h="1" x="1242"/>
        <item h="1" x="439"/>
        <item h="1" x="858"/>
        <item h="1" x="726"/>
        <item h="1" x="353"/>
        <item h="1" x="273"/>
        <item h="1" x="535"/>
        <item h="1" x="196"/>
        <item h="1" x="811"/>
        <item h="1" x="1117"/>
        <item h="1" x="1216"/>
        <item h="1" x="848"/>
        <item h="1" x="372"/>
        <item h="1" x="189"/>
        <item h="1" x="415"/>
        <item h="1" x="1481"/>
        <item h="1" x="837"/>
        <item h="1" x="1355"/>
        <item h="1" x="492"/>
        <item x="494"/>
        <item x="1432"/>
        <item h="1" x="758"/>
        <item x="771"/>
        <item h="1" x="890"/>
        <item h="1" x="341"/>
        <item h="1" x="155"/>
        <item x="235"/>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dataField="1"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defaultSubtotal="0"/>
    <pivotField showAll="0" defaultSubtotal="0"/>
    <pivotField axis="axisPage"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x="90"/>
        <item x="91"/>
        <item x="92"/>
        <item x="93"/>
        <item x="94"/>
        <item x="95"/>
        <item x="96"/>
        <item h="1" x="0"/>
        <item h="1" x="97"/>
      </items>
    </pivotField>
  </pivotFields>
  <rowFields count="1">
    <field x="1"/>
  </rowFields>
  <rowItems count="142">
    <i>
      <x v="714"/>
    </i>
    <i>
      <x v="645"/>
    </i>
    <i>
      <x v="1225"/>
    </i>
    <i>
      <x v="855"/>
    </i>
    <i>
      <x v="1397"/>
    </i>
    <i>
      <x v="252"/>
    </i>
    <i>
      <x v="22"/>
    </i>
    <i>
      <x v="574"/>
    </i>
    <i>
      <x v="1115"/>
    </i>
    <i>
      <x v="259"/>
    </i>
    <i>
      <x v="734"/>
    </i>
    <i>
      <x v="1135"/>
    </i>
    <i>
      <x v="1122"/>
    </i>
    <i>
      <x v="1187"/>
    </i>
    <i>
      <x v="1046"/>
    </i>
    <i>
      <x v="546"/>
    </i>
    <i>
      <x v="131"/>
    </i>
    <i>
      <x v="1259"/>
    </i>
    <i>
      <x v="804"/>
    </i>
    <i>
      <x v="497"/>
    </i>
    <i>
      <x v="1200"/>
    </i>
    <i>
      <x v="362"/>
    </i>
    <i>
      <x v="821"/>
    </i>
    <i>
      <x v="671"/>
    </i>
    <i>
      <x v="231"/>
    </i>
    <i>
      <x v="1229"/>
    </i>
    <i>
      <x v="1142"/>
    </i>
    <i>
      <x v="1015"/>
    </i>
    <i>
      <x v="538"/>
    </i>
    <i>
      <x v="589"/>
    </i>
    <i>
      <x v="433"/>
    </i>
    <i>
      <x v="1396"/>
    </i>
    <i>
      <x v="866"/>
    </i>
    <i>
      <x v="283"/>
    </i>
    <i>
      <x v="771"/>
    </i>
    <i>
      <x v="168"/>
    </i>
    <i>
      <x v="145"/>
    </i>
    <i>
      <x v="1341"/>
    </i>
    <i>
      <x v="410"/>
    </i>
    <i>
      <x v="189"/>
    </i>
    <i>
      <x v="986"/>
    </i>
    <i>
      <x v="948"/>
    </i>
    <i>
      <x v="93"/>
    </i>
    <i>
      <x v="1326"/>
    </i>
    <i>
      <x v="1076"/>
    </i>
    <i>
      <x v="631"/>
    </i>
    <i>
      <x v="79"/>
    </i>
    <i>
      <x v="166"/>
    </i>
    <i>
      <x v="250"/>
    </i>
    <i>
      <x v="523"/>
    </i>
    <i>
      <x v="597"/>
    </i>
    <i>
      <x v="92"/>
    </i>
    <i>
      <x v="1033"/>
    </i>
    <i>
      <x v="266"/>
    </i>
    <i>
      <x v="955"/>
    </i>
    <i>
      <x v="973"/>
    </i>
    <i>
      <x v="38"/>
    </i>
    <i>
      <x v="89"/>
    </i>
    <i>
      <x v="74"/>
    </i>
    <i>
      <x v="653"/>
    </i>
    <i>
      <x v="1393"/>
    </i>
    <i>
      <x v="1438"/>
    </i>
    <i>
      <x v="1462"/>
    </i>
    <i>
      <x v="1283"/>
    </i>
    <i>
      <x v="1281"/>
    </i>
    <i>
      <x v="1327"/>
    </i>
    <i>
      <x v="1043"/>
    </i>
    <i>
      <x v="453"/>
    </i>
    <i>
      <x v="901"/>
    </i>
    <i>
      <x v="17"/>
    </i>
    <i>
      <x v="156"/>
    </i>
    <i>
      <x v="672"/>
    </i>
    <i>
      <x v="1236"/>
    </i>
    <i>
      <x v="454"/>
    </i>
    <i>
      <x v="191"/>
    </i>
    <i>
      <x v="375"/>
    </i>
    <i>
      <x v="1213"/>
    </i>
    <i>
      <x v="978"/>
    </i>
    <i>
      <x v="1420"/>
    </i>
    <i>
      <x v="372"/>
    </i>
    <i>
      <x v="1220"/>
    </i>
    <i>
      <x v="529"/>
    </i>
    <i>
      <x v="1006"/>
    </i>
    <i>
      <x v="1386"/>
    </i>
    <i>
      <x v="1145"/>
    </i>
    <i>
      <x v="549"/>
    </i>
    <i>
      <x v="3"/>
    </i>
    <i>
      <x v="160"/>
    </i>
    <i>
      <x v="788"/>
    </i>
    <i>
      <x v="361"/>
    </i>
    <i>
      <x v="437"/>
    </i>
    <i>
      <x v="1013"/>
    </i>
    <i>
      <x v="709"/>
    </i>
    <i>
      <x v="736"/>
    </i>
    <i>
      <x v="194"/>
    </i>
    <i>
      <x v="1320"/>
    </i>
    <i>
      <x v="52"/>
    </i>
    <i>
      <x v="44"/>
    </i>
    <i>
      <x v="644"/>
    </i>
    <i>
      <x v="667"/>
    </i>
    <i>
      <x v="1402"/>
    </i>
    <i>
      <x v="1328"/>
    </i>
    <i>
      <x v="610"/>
    </i>
    <i>
      <x v="859"/>
    </i>
    <i>
      <x v="366"/>
    </i>
    <i>
      <x v="808"/>
    </i>
    <i>
      <x v="780"/>
    </i>
    <i>
      <x v="1487"/>
    </i>
    <i>
      <x v="1001"/>
    </i>
    <i>
      <x v="278"/>
    </i>
    <i>
      <x v="995"/>
    </i>
    <i>
      <x v="1490"/>
    </i>
    <i>
      <x v="936"/>
    </i>
    <i>
      <x v="221"/>
    </i>
    <i>
      <x v="1430"/>
    </i>
    <i>
      <x v="97"/>
    </i>
    <i>
      <x v="864"/>
    </i>
    <i>
      <x v="430"/>
    </i>
    <i>
      <x v="990"/>
    </i>
    <i>
      <x v="833"/>
    </i>
    <i>
      <x v="1408"/>
    </i>
    <i>
      <x v="1182"/>
    </i>
    <i>
      <x v="756"/>
    </i>
    <i>
      <x v="359"/>
    </i>
    <i>
      <x v="925"/>
    </i>
    <i>
      <x v="733"/>
    </i>
    <i>
      <x v="893"/>
    </i>
    <i>
      <x v="357"/>
    </i>
    <i>
      <x v="148"/>
    </i>
    <i>
      <x v="1051"/>
    </i>
    <i>
      <x v="1488"/>
    </i>
    <i>
      <x v="187"/>
    </i>
    <i>
      <x v="1460"/>
    </i>
    <i>
      <x v="1448"/>
    </i>
    <i>
      <x v="1038"/>
    </i>
    <i>
      <x v="1394"/>
    </i>
    <i>
      <x v="233"/>
    </i>
    <i>
      <x v="656"/>
    </i>
    <i>
      <x v="1002"/>
    </i>
    <i>
      <x v="1365"/>
    </i>
    <i>
      <x v="1494"/>
    </i>
    <i t="grand">
      <x/>
    </i>
  </rowItems>
  <colFields count="1">
    <field x="-2"/>
  </colFields>
  <colItems count="3">
    <i>
      <x/>
    </i>
    <i i="1">
      <x v="1"/>
    </i>
    <i i="2">
      <x v="2"/>
    </i>
  </colItems>
  <pageFields count="1">
    <pageField fld="28" hier="-1"/>
  </pageFields>
  <dataFields count="3">
    <dataField name="Count of Title" fld="0" subtotal="count" baseField="0" baseItem="0"/>
    <dataField name="Average of Lead Actor FB Likes" fld="3" subtotal="average" baseField="1" baseItem="1462"/>
    <dataField name="Average of IMDb Score (1-10)" fld="7" subtotal="average" baseField="1" baseItem="453"/>
  </dataFields>
  <formats count="2">
    <format dxfId="118">
      <pivotArea dataOnly="0" outline="0" fieldPosition="0">
        <references count="1">
          <reference field="4294967294" count="1">
            <x v="2"/>
          </reference>
        </references>
      </pivotArea>
    </format>
    <format dxfId="117">
      <pivotArea collapsedLevelsAreSubtotals="1" fieldPosition="0">
        <references count="2">
          <reference field="4294967294" count="1" selected="0">
            <x v="1"/>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19C79D-2A34-4485-BCA3-12137E31254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8" firstHeaderRow="0" firstDataRow="1" firstDataCol="1" rowPageCount="3" colPageCount="1"/>
  <pivotFields count="29">
    <pivotField dataField="1" showAll="0"/>
    <pivotField showAll="0"/>
    <pivotField showAll="0"/>
    <pivotField showAll="0"/>
    <pivotField showAll="0"/>
    <pivotField showAll="0"/>
    <pivotField showAll="0"/>
    <pivotField showAll="0"/>
    <pivotField showAll="0"/>
    <pivotField showAll="0"/>
    <pivotField showAll="0"/>
    <pivotField dataField="1"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axis="axisRow" showAll="0" sortType="descending">
      <items count="18">
        <item h="1" x="5"/>
        <item x="3"/>
        <item h="1" x="10"/>
        <item h="1" x="6"/>
        <item x="2"/>
        <item h="1" x="4"/>
        <item h="1" x="8"/>
        <item h="1" x="1"/>
        <item h="1" x="14"/>
        <item h="1" x="7"/>
        <item h="1" x="0"/>
        <item h="1" x="15"/>
        <item h="1" x="9"/>
        <item h="1" x="12"/>
        <item h="1" x="11"/>
        <item h="1" x="13"/>
        <item h="1" x="16"/>
        <item t="default"/>
      </items>
      <autoSortScope>
        <pivotArea dataOnly="0" outline="0" fieldPosition="0">
          <references count="1">
            <reference field="4294967294" count="1" selected="0">
              <x v="0"/>
            </reference>
          </references>
        </pivotArea>
      </autoSortScope>
    </pivotField>
    <pivotField showAll="0"/>
    <pivotField axis="axisPage" showAll="0">
      <items count="47">
        <item x="39"/>
        <item x="36"/>
        <item x="32"/>
        <item x="12"/>
        <item x="41"/>
        <item x="22"/>
        <item x="14"/>
        <item x="40"/>
        <item x="3"/>
        <item x="35"/>
        <item x="23"/>
        <item x="10"/>
        <item x="33"/>
        <item x="8"/>
        <item x="7"/>
        <item x="2"/>
        <item x="5"/>
        <item x="30"/>
        <item x="37"/>
        <item x="18"/>
        <item x="42"/>
        <item x="11"/>
        <item x="31"/>
        <item x="21"/>
        <item x="9"/>
        <item x="13"/>
        <item x="15"/>
        <item x="19"/>
        <item x="45"/>
        <item x="16"/>
        <item x="27"/>
        <item x="24"/>
        <item x="43"/>
        <item x="20"/>
        <item x="44"/>
        <item x="6"/>
        <item x="34"/>
        <item x="28"/>
        <item x="29"/>
        <item x="0"/>
        <item x="17"/>
        <item x="25"/>
        <item x="38"/>
        <item x="4"/>
        <item x="1"/>
        <item x="26"/>
        <item t="default"/>
      </items>
    </pivotField>
    <pivotField showAll="0"/>
    <pivotField axis="axisPage" multipleItemSelectionAllowed="1" showAll="0">
      <items count="3">
        <item x="1"/>
        <item h="1" x="0"/>
        <item t="default"/>
      </items>
    </pivotField>
    <pivotField dataField="1" showAll="0"/>
    <pivotField numFmtId="10" showAll="0"/>
    <pivotField showAll="0"/>
    <pivotField showAll="0"/>
    <pivotField dataField="1" showAll="0"/>
    <pivotField dataField="1" showAll="0"/>
    <pivotField showAll="0"/>
    <pivotField showAll="0" defaultSubtotal="0"/>
    <pivotField showAll="0" defaultSubtotal="0"/>
    <pivotField axis="axisPage"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x="90"/>
        <item x="91"/>
        <item x="92"/>
        <item x="93"/>
        <item x="94"/>
        <item x="95"/>
        <item x="96"/>
        <item h="1" x="0"/>
        <item h="1" x="97"/>
      </items>
    </pivotField>
  </pivotFields>
  <rowFields count="1">
    <field x="14"/>
  </rowFields>
  <rowItems count="3">
    <i>
      <x v="4"/>
    </i>
    <i>
      <x v="1"/>
    </i>
    <i t="grand">
      <x/>
    </i>
  </rowItems>
  <colFields count="1">
    <field x="-2"/>
  </colFields>
  <colItems count="5">
    <i>
      <x/>
    </i>
    <i i="1">
      <x v="1"/>
    </i>
    <i i="2">
      <x v="2"/>
    </i>
    <i i="3">
      <x v="3"/>
    </i>
    <i i="4">
      <x v="4"/>
    </i>
  </colItems>
  <pageFields count="3">
    <pageField fld="28" hier="-1"/>
    <pageField fld="16" item="44" hier="-1"/>
    <pageField fld="18" hier="-1"/>
  </pageFields>
  <dataFields count="5">
    <dataField name="Count of Title" fld="0" subtotal="count" baseField="0" baseItem="0"/>
    <dataField name="Median Of Profit" fld="23" subtotal="average" baseField="14" baseItem="4"/>
    <dataField name="Average of Profit" fld="19" subtotal="average" baseField="14" baseItem="4"/>
    <dataField name="Average of Budget" fld="11" subtotal="average" baseField="14" baseItem="4"/>
    <dataField name="Median of ROI" fld="24" subtotal="average" baseField="0" baseItem="0"/>
  </dataFields>
  <formats count="6">
    <format dxfId="116">
      <pivotArea dataOnly="0" labelOnly="1" outline="0" fieldPosition="0">
        <references count="1">
          <reference field="4294967294" count="1">
            <x v="2"/>
          </reference>
        </references>
      </pivotArea>
    </format>
    <format dxfId="115">
      <pivotArea collapsedLevelsAreSubtotals="1" fieldPosition="0">
        <references count="2">
          <reference field="4294967294" count="1" selected="0">
            <x v="2"/>
          </reference>
          <reference field="14" count="0"/>
        </references>
      </pivotArea>
    </format>
    <format dxfId="114">
      <pivotArea collapsedLevelsAreSubtotals="1" fieldPosition="0">
        <references count="2">
          <reference field="4294967294" count="1" selected="0">
            <x v="3"/>
          </reference>
          <reference field="14" count="0"/>
        </references>
      </pivotArea>
    </format>
    <format dxfId="113">
      <pivotArea collapsedLevelsAreSubtotals="1" fieldPosition="0">
        <references count="2">
          <reference field="4294967294" count="1" selected="0">
            <x v="4"/>
          </reference>
          <reference field="14" count="0"/>
        </references>
      </pivotArea>
    </format>
    <format dxfId="112">
      <pivotArea collapsedLevelsAreSubtotals="1" fieldPosition="0">
        <references count="2">
          <reference field="4294967294" count="1" selected="0">
            <x v="1"/>
          </reference>
          <reference field="14" count="1">
            <x v="1"/>
          </reference>
        </references>
      </pivotArea>
    </format>
    <format dxfId="111">
      <pivotArea collapsedLevelsAreSubtotals="1" fieldPosition="0">
        <references count="2">
          <reference field="4294967294" count="1" selected="0">
            <x v="1"/>
          </reference>
          <reference field="14" count="1">
            <x v="4"/>
          </reference>
        </references>
      </pivotArea>
    </format>
  </formats>
  <conditionalFormats count="4">
    <conditionalFormat priority="5">
      <pivotAreas count="1">
        <pivotArea type="data" collapsedLevelsAreSubtotals="1" fieldPosition="0">
          <references count="2">
            <reference field="4294967294" count="1" selected="0">
              <x v="1"/>
            </reference>
            <reference field="14" count="2">
              <x v="1"/>
              <x v="4"/>
            </reference>
          </references>
        </pivotArea>
      </pivotAreas>
    </conditionalFormat>
    <conditionalFormat priority="4">
      <pivotAreas count="1">
        <pivotArea type="data" collapsedLevelsAreSubtotals="1" fieldPosition="0">
          <references count="2">
            <reference field="4294967294" count="1" selected="0">
              <x v="2"/>
            </reference>
            <reference field="14" count="2">
              <x v="1"/>
              <x v="4"/>
            </reference>
          </references>
        </pivotArea>
      </pivotAreas>
    </conditionalFormat>
    <conditionalFormat priority="3">
      <pivotAreas count="1">
        <pivotArea type="data" collapsedLevelsAreSubtotals="1" fieldPosition="0">
          <references count="2">
            <reference field="4294967294" count="1" selected="0">
              <x v="3"/>
            </reference>
            <reference field="14" count="2">
              <x v="1"/>
              <x v="4"/>
            </reference>
          </references>
        </pivotArea>
      </pivotAreas>
    </conditionalFormat>
    <conditionalFormat priority="1">
      <pivotAreas count="1">
        <pivotArea type="data" collapsedLevelsAreSubtotals="1" fieldPosition="0">
          <references count="2">
            <reference field="4294967294" count="1" selected="0">
              <x v="4"/>
            </reference>
            <reference field="14" count="2">
              <x v="1"/>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E9BC2E-6A7E-4916-A1AF-BBFA83BCA79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6" firstHeaderRow="0" firstDataRow="1" firstDataCol="1" rowPageCount="1" colPageCount="1"/>
  <pivotFields count="29">
    <pivotField dataField="1" showAll="0"/>
    <pivotField showAll="0"/>
    <pivotField axis="axisRow" showAll="0" sortType="descending">
      <items count="1734">
        <item h="1" x="1029"/>
        <item h="1" x="1569"/>
        <item h="1" x="757"/>
        <item h="1" x="547"/>
        <item h="1" x="1472"/>
        <item h="1" x="1239"/>
        <item h="1" x="867"/>
        <item h="1" x="917"/>
        <item x="201"/>
        <item h="1" x="1718"/>
        <item h="1" x="570"/>
        <item h="1" x="109"/>
        <item h="1" x="58"/>
        <item h="1" x="1693"/>
        <item h="1" x="505"/>
        <item h="1" x="130"/>
        <item h="1" x="981"/>
        <item h="1" x="1020"/>
        <item h="1" x="1720"/>
        <item h="1" x="1630"/>
        <item h="1" x="550"/>
        <item h="1" x="1460"/>
        <item h="1" x="1189"/>
        <item h="1" x="203"/>
        <item h="1" x="1408"/>
        <item h="1" x="377"/>
        <item h="1" x="716"/>
        <item h="1" x="1388"/>
        <item h="1" x="1556"/>
        <item h="1" x="742"/>
        <item h="1" x="1519"/>
        <item h="1" x="134"/>
        <item x="25"/>
        <item h="1" x="299"/>
        <item h="1" x="568"/>
        <item h="1" x="678"/>
        <item h="1" x="1382"/>
        <item h="1" x="511"/>
        <item h="1" x="545"/>
        <item h="1" x="1306"/>
        <item h="1" x="1606"/>
        <item h="1" x="447"/>
        <item h="1" x="115"/>
        <item h="1" x="1232"/>
        <item h="1" x="826"/>
        <item h="1" x="463"/>
        <item h="1" x="1206"/>
        <item h="1" x="924"/>
        <item h="1" x="1264"/>
        <item h="1" x="1227"/>
        <item h="1" x="392"/>
        <item h="1" x="725"/>
        <item h="1" x="487"/>
        <item h="1" x="982"/>
        <item h="1" x="1669"/>
        <item h="1" x="1028"/>
        <item h="1" x="672"/>
        <item x="1293"/>
        <item h="1" x="907"/>
        <item h="1" x="698"/>
        <item h="1" x="446"/>
        <item h="1" x="954"/>
        <item h="1" x="1401"/>
        <item h="1" x="1073"/>
        <item h="1" x="578"/>
        <item h="1" x="1704"/>
        <item h="1" x="829"/>
        <item h="1" x="754"/>
        <item h="1" x="705"/>
        <item h="1" x="1634"/>
        <item h="1" x="1379"/>
        <item h="1" x="513"/>
        <item h="1" x="455"/>
        <item h="1" x="1169"/>
        <item h="1" x="1538"/>
        <item h="1" x="205"/>
        <item h="1" x="389"/>
        <item h="1" x="534"/>
        <item h="1" x="414"/>
        <item h="1" x="510"/>
        <item h="1" x="911"/>
        <item h="1" x="1600"/>
        <item h="1" x="1359"/>
        <item h="1" x="28"/>
        <item h="1" x="127"/>
        <item h="1" x="169"/>
        <item h="1" x="1224"/>
        <item h="1" x="1699"/>
        <item h="1" x="489"/>
        <item h="1" x="213"/>
        <item h="1" x="422"/>
        <item h="1" x="396"/>
        <item h="1" x="85"/>
        <item h="1" x="1220"/>
        <item h="1" x="517"/>
        <item h="1" x="1223"/>
        <item h="1" x="963"/>
        <item h="1" x="1695"/>
        <item h="1" x="1463"/>
        <item h="1" x="1447"/>
        <item h="1" x="1504"/>
        <item h="1" x="1106"/>
        <item h="1" x="190"/>
        <item h="1" x="1031"/>
        <item h="1" x="96"/>
        <item h="1" x="1363"/>
        <item h="1" x="467"/>
        <item h="1" x="1678"/>
        <item h="1" x="1061"/>
        <item x="15"/>
        <item h="1" x="958"/>
        <item h="1" x="1553"/>
        <item h="1" x="1694"/>
        <item h="1" x="194"/>
        <item h="1" x="1052"/>
        <item h="1" x="319"/>
        <item h="1" x="311"/>
        <item h="1" x="432"/>
        <item x="249"/>
        <item h="1" x="383"/>
        <item h="1" x="227"/>
        <item h="1" x="1376"/>
        <item h="1" x="1603"/>
        <item x="1443"/>
        <item h="1" x="951"/>
        <item h="1" x="356"/>
        <item h="1" x="1133"/>
        <item h="1" x="288"/>
        <item h="1" x="519"/>
        <item h="1" x="420"/>
        <item h="1" x="1113"/>
        <item h="1" x="282"/>
        <item h="1" x="1522"/>
        <item h="1" x="29"/>
        <item h="1" x="1286"/>
        <item h="1" x="626"/>
        <item h="1" x="1122"/>
        <item h="1" x="726"/>
        <item h="1" x="868"/>
        <item h="1" x="1310"/>
        <item h="1" x="125"/>
        <item h="1" x="160"/>
        <item h="1" x="1287"/>
        <item h="1" x="1317"/>
        <item h="1" x="401"/>
        <item h="1" x="546"/>
        <item h="1" x="1444"/>
        <item x="1046"/>
        <item h="1" x="259"/>
        <item h="1" x="1410"/>
        <item h="1" x="1438"/>
        <item h="1" x="341"/>
        <item h="1" x="584"/>
        <item h="1" x="1331"/>
        <item h="1" x="641"/>
        <item h="1" x="1233"/>
        <item h="1" x="649"/>
        <item h="1" x="1114"/>
        <item h="1" x="1067"/>
        <item h="1" x="1255"/>
        <item h="1" x="434"/>
        <item h="1" x="430"/>
        <item h="1" x="458"/>
        <item h="1" x="1010"/>
        <item h="1" x="1471"/>
        <item h="1" x="1258"/>
        <item h="1" x="1576"/>
        <item h="1" x="1155"/>
        <item h="1" x="1528"/>
        <item h="1" x="129"/>
        <item h="1" x="1659"/>
        <item h="1" x="1267"/>
        <item h="1" x="629"/>
        <item h="1" x="1515"/>
        <item h="1" x="43"/>
        <item h="1" x="1555"/>
        <item h="1" x="1641"/>
        <item h="1" x="1316"/>
        <item h="1" x="226"/>
        <item h="1" x="1429"/>
        <item h="1" x="103"/>
        <item h="1" x="885"/>
        <item h="1" x="1650"/>
        <item h="1" x="804"/>
        <item h="1" x="606"/>
        <item h="1" x="1098"/>
        <item h="1" x="999"/>
        <item h="1" x="1445"/>
        <item h="1" x="1346"/>
        <item h="1" x="1192"/>
        <item h="1" x="638"/>
        <item h="1" x="877"/>
        <item h="1" x="914"/>
        <item h="1" x="12"/>
        <item h="1" x="357"/>
        <item h="1" x="960"/>
        <item h="1" x="980"/>
        <item h="1" x="671"/>
        <item h="1" x="590"/>
        <item h="1" x="163"/>
        <item h="1" x="379"/>
        <item h="1" x="823"/>
        <item h="1" x="45"/>
        <item h="1" x="653"/>
        <item h="1" x="875"/>
        <item h="1" x="1378"/>
        <item h="1" x="765"/>
        <item h="1" x="1136"/>
        <item h="1" x="1125"/>
        <item h="1" x="639"/>
        <item h="1" x="1595"/>
        <item h="1" x="364"/>
        <item h="1" x="1006"/>
        <item h="1" x="1636"/>
        <item h="1" x="1485"/>
        <item h="1" x="975"/>
        <item h="1" x="1070"/>
        <item h="1" x="1119"/>
        <item h="1" x="961"/>
        <item h="1" x="136"/>
        <item h="1" x="1723"/>
        <item h="1" x="131"/>
        <item h="1" x="148"/>
        <item h="1" x="634"/>
        <item h="1" x="33"/>
        <item h="1" x="1368"/>
        <item h="1" x="1532"/>
        <item h="1" x="1530"/>
        <item h="1" x="743"/>
        <item h="1" x="1168"/>
        <item h="1" x="1645"/>
        <item h="1" x="313"/>
        <item h="1" x="1311"/>
        <item h="1" x="1458"/>
        <item h="1" x="1150"/>
        <item h="1" x="72"/>
        <item h="1" x="1210"/>
        <item h="1" x="959"/>
        <item h="1" x="257"/>
        <item h="1" x="1713"/>
        <item h="1" x="1715"/>
        <item h="1" x="809"/>
        <item h="1" x="1731"/>
        <item h="1" x="666"/>
        <item h="1" x="60"/>
        <item x="428"/>
        <item h="1" x="935"/>
        <item h="1" x="683"/>
        <item h="1" x="1592"/>
        <item h="1" x="1228"/>
        <item h="1" x="1358"/>
        <item h="1" x="1446"/>
        <item h="1" x="1295"/>
        <item h="1" x="1280"/>
        <item h="1" x="930"/>
        <item h="1" x="303"/>
        <item h="1" x="1167"/>
        <item h="1" x="1385"/>
        <item h="1" x="913"/>
        <item h="1" x="279"/>
        <item h="1" x="808"/>
        <item h="1" x="1281"/>
        <item h="1" x="1318"/>
        <item h="1" x="477"/>
        <item h="1" x="89"/>
        <item h="1" x="1222"/>
        <item h="1" x="1300"/>
        <item h="1" x="854"/>
        <item h="1" x="469"/>
        <item h="1" x="1257"/>
        <item h="1" x="1615"/>
        <item h="1" x="150"/>
        <item h="1" x="164"/>
        <item h="1" x="1400"/>
        <item h="1" x="118"/>
        <item h="1" x="818"/>
        <item h="1" x="485"/>
        <item h="1" x="1417"/>
        <item h="1" x="155"/>
        <item h="1" x="939"/>
        <item h="1" x="593"/>
        <item h="1" x="839"/>
        <item h="1" x="174"/>
        <item h="1" x="744"/>
        <item h="1" x="192"/>
        <item h="1" x="990"/>
        <item h="1" x="331"/>
        <item x="740"/>
        <item h="1" x="1360"/>
        <item h="1" x="123"/>
        <item h="1" x="493"/>
        <item h="1" x="41"/>
        <item h="1" x="51"/>
        <item h="1" x="587"/>
        <item h="1" x="1480"/>
        <item h="1" x="1490"/>
        <item h="1" x="1283"/>
        <item h="1" x="1710"/>
        <item h="1" x="539"/>
        <item h="1" x="647"/>
        <item h="1" x="1652"/>
        <item h="1" x="946"/>
        <item h="1" x="542"/>
        <item h="1" x="1115"/>
        <item h="1" x="879"/>
        <item h="1" x="676"/>
        <item h="1" x="1079"/>
        <item h="1" x="1174"/>
        <item h="1" x="805"/>
        <item h="1" x="286"/>
        <item h="1" x="461"/>
        <item h="1" x="619"/>
        <item h="1" x="1424"/>
        <item h="1" x="1477"/>
        <item h="1" x="1523"/>
        <item h="1" x="7"/>
        <item h="1" x="766"/>
        <item h="1" x="556"/>
        <item h="1" x="635"/>
        <item h="1" x="272"/>
        <item h="1" x="738"/>
        <item h="1" x="1675"/>
        <item h="1" x="416"/>
        <item h="1" x="332"/>
        <item h="1" x="575"/>
        <item h="1" x="1231"/>
        <item h="1" x="920"/>
        <item h="1" x="378"/>
        <item h="1" x="603"/>
        <item h="1" x="646"/>
        <item h="1" x="1065"/>
        <item h="1" x="718"/>
        <item h="1" x="1474"/>
        <item h="1" x="1124"/>
        <item h="1" x="661"/>
        <item h="1" x="239"/>
        <item h="1" x="837"/>
        <item h="1" x="1342"/>
        <item h="1" x="66"/>
        <item x="480"/>
        <item h="1" x="850"/>
        <item h="1" x="269"/>
        <item h="1" x="152"/>
        <item h="1" x="843"/>
        <item h="1" x="1483"/>
        <item h="1" x="1529"/>
        <item h="1" x="162"/>
        <item h="1" x="1270"/>
        <item h="1" x="611"/>
        <item h="1" x="897"/>
        <item h="1" x="763"/>
        <item h="1" x="91"/>
        <item h="1" x="643"/>
        <item h="1" x="1225"/>
        <item h="1" x="512"/>
        <item h="1" x="811"/>
        <item h="1" x="1467"/>
        <item h="1" x="989"/>
        <item h="1" x="588"/>
        <item x="179"/>
        <item h="1" x="830"/>
        <item h="1" x="439"/>
        <item h="1" x="1043"/>
        <item h="1" x="908"/>
        <item h="1" x="335"/>
        <item h="1" x="1025"/>
        <item h="1" x="1672"/>
        <item h="1" x="1604"/>
        <item h="1" x="889"/>
        <item h="1" x="36"/>
        <item h="1" x="1673"/>
        <item h="1" x="92"/>
        <item h="1" x="1245"/>
        <item h="1" x="1425"/>
        <item x="806"/>
        <item h="1" x="191"/>
        <item h="1" x="779"/>
        <item x="857"/>
        <item h="1" x="1202"/>
        <item h="1" x="747"/>
        <item h="1" x="721"/>
        <item h="1" x="490"/>
        <item h="1" x="1719"/>
        <item h="1" x="40"/>
        <item h="1" x="212"/>
        <item h="1" x="891"/>
        <item h="1" x="927"/>
        <item h="1" x="314"/>
        <item h="1" x="1525"/>
        <item h="1" x="1411"/>
        <item h="1" x="216"/>
        <item h="1" x="445"/>
        <item h="1" x="352"/>
        <item h="1" x="1513"/>
        <item h="1" x="1398"/>
        <item h="1" x="1304"/>
        <item h="1" x="1640"/>
        <item h="1" x="795"/>
        <item h="1" x="1036"/>
        <item h="1" x="21"/>
        <item h="1" x="1607"/>
        <item h="1" x="34"/>
        <item h="1" x="770"/>
        <item h="1" x="790"/>
        <item h="1" x="200"/>
        <item h="1" x="1177"/>
        <item h="1" x="316"/>
        <item h="1" x="1276"/>
        <item h="1" x="789"/>
        <item h="1" x="1507"/>
        <item h="1" x="670"/>
        <item h="1" x="855"/>
        <item h="1" x="1527"/>
        <item h="1" x="650"/>
        <item h="1" x="828"/>
        <item h="1" x="864"/>
        <item h="1" x="991"/>
        <item h="1" x="1709"/>
        <item h="1" x="1442"/>
        <item h="1" x="210"/>
        <item h="1" x="1081"/>
        <item h="1" x="1665"/>
        <item h="1" x="1211"/>
        <item h="1" x="198"/>
        <item h="1" x="1284"/>
        <item h="1" x="457"/>
        <item h="1" x="1558"/>
        <item h="1" x="1524"/>
        <item h="1" x="1190"/>
        <item h="1" x="700"/>
        <item h="1" x="846"/>
        <item h="1" x="1112"/>
        <item h="1" x="947"/>
        <item x="342"/>
        <item h="1" x="1414"/>
        <item h="1" x="1302"/>
        <item h="1" x="906"/>
        <item h="1" x="845"/>
        <item h="1" x="1140"/>
        <item h="1" x="224"/>
        <item h="1" x="1084"/>
        <item h="1" x="652"/>
        <item h="1" x="1562"/>
        <item h="1" x="354"/>
        <item h="1" x="1009"/>
        <item h="1" x="786"/>
        <item h="1" x="1441"/>
        <item h="1" x="933"/>
        <item h="1" x="1139"/>
        <item h="1" x="217"/>
        <item h="1" x="583"/>
        <item h="1" x="166"/>
        <item h="1" x="1108"/>
        <item h="1" x="627"/>
        <item h="1" x="1145"/>
        <item h="1" x="1188"/>
        <item h="1" x="1374"/>
        <item h="1" x="689"/>
        <item h="1" x="756"/>
        <item h="1" x="97"/>
        <item h="1" x="1019"/>
        <item h="1" x="1415"/>
        <item h="1" x="898"/>
        <item x="1509"/>
        <item h="1" x="1439"/>
        <item x="81"/>
        <item h="1" x="1117"/>
        <item h="1" x="1323"/>
        <item h="1" x="677"/>
        <item h="1" x="894"/>
        <item h="1" x="1074"/>
        <item h="1" x="339"/>
        <item h="1" x="1724"/>
        <item h="1" x="623"/>
        <item h="1" x="844"/>
        <item h="1" x="1596"/>
        <item h="1" x="1534"/>
        <item h="1" x="1647"/>
        <item h="1" x="842"/>
        <item h="1" x="1590"/>
        <item h="1" x="52"/>
        <item h="1" x="1069"/>
        <item h="1" x="1380"/>
        <item h="1" x="219"/>
        <item x="861"/>
        <item h="1" x="1034"/>
        <item h="1" x="1383"/>
        <item h="1" x="232"/>
        <item h="1" x="1487"/>
        <item h="1" x="974"/>
        <item h="1" x="156"/>
        <item h="1" x="1298"/>
        <item h="1" x="1193"/>
        <item h="1" x="368"/>
        <item h="1" x="293"/>
        <item h="1" x="1512"/>
        <item h="1" x="1330"/>
        <item h="1" x="1242"/>
        <item h="1" x="1537"/>
        <item h="1" x="535"/>
        <item h="1" x="979"/>
        <item h="1" x="222"/>
        <item h="1" x="1354"/>
        <item h="1" x="1542"/>
        <item h="1" x="1057"/>
        <item h="1" x="1700"/>
        <item h="1" x="382"/>
        <item x="1186"/>
        <item h="1" x="1078"/>
        <item h="1" x="1587"/>
        <item h="1" x="755"/>
        <item h="1" x="1496"/>
        <item h="1" x="1689"/>
        <item h="1" x="1091"/>
        <item h="1" x="602"/>
        <item h="1" x="1396"/>
        <item h="1" x="1437"/>
        <item h="1" x="953"/>
        <item h="1" x="1428"/>
        <item h="1" x="1274"/>
        <item h="1" x="1191"/>
        <item h="1" x="616"/>
        <item h="1" x="241"/>
        <item h="1" x="8"/>
        <item h="1" x="665"/>
        <item h="1" x="662"/>
        <item h="1" x="1064"/>
        <item h="1" x="997"/>
        <item h="1" x="231"/>
        <item h="1" x="848"/>
        <item h="1" x="1677"/>
        <item h="1" x="145"/>
        <item h="1" x="577"/>
        <item h="1" x="784"/>
        <item h="1" x="776"/>
        <item h="1" x="1095"/>
        <item h="1" x="607"/>
        <item h="1" x="429"/>
        <item h="1" x="853"/>
        <item h="1" x="177"/>
        <item h="1" x="258"/>
        <item h="1" x="1394"/>
        <item h="1" x="1218"/>
        <item h="1" x="1262"/>
        <item h="1" x="413"/>
        <item h="1" x="208"/>
        <item h="1" x="1486"/>
        <item h="1" x="694"/>
        <item h="1" x="2"/>
        <item x="475"/>
        <item h="1" x="1265"/>
        <item h="1" x="995"/>
        <item h="1" x="310"/>
        <item h="1" x="1419"/>
        <item h="1" x="327"/>
        <item x="518"/>
        <item h="1" x="221"/>
        <item h="1" x="1728"/>
        <item h="1" x="1547"/>
        <item x="1183"/>
        <item h="1" x="1431"/>
        <item h="1" x="1548"/>
        <item h="1" x="1436"/>
        <item h="1" x="659"/>
        <item h="1" x="783"/>
        <item h="1" x="1171"/>
        <item h="1" x="405"/>
        <item h="1" x="733"/>
        <item h="1" x="1023"/>
        <item h="1" x="1278"/>
        <item h="1" x="1660"/>
        <item h="1" x="1580"/>
        <item h="1" x="1198"/>
        <item h="1" x="344"/>
        <item h="1" x="334"/>
        <item h="1" x="301"/>
        <item h="1" x="704"/>
        <item h="1" x="574"/>
        <item h="1" x="617"/>
        <item h="1" x="998"/>
        <item h="1" x="1329"/>
        <item h="1" x="1054"/>
        <item h="1" x="932"/>
        <item h="1" x="502"/>
        <item h="1" x="113"/>
        <item h="1" x="132"/>
        <item h="1" x="964"/>
        <item h="1" x="1027"/>
        <item h="1" x="1335"/>
        <item h="1" x="473"/>
        <item h="1" x="199"/>
        <item h="1" x="1435"/>
        <item h="1" x="418"/>
        <item h="1" x="1158"/>
        <item h="1" x="1172"/>
        <item h="1" x="859"/>
        <item h="1" x="727"/>
        <item h="1" x="1090"/>
        <item h="1" x="1416"/>
        <item h="1" x="1022"/>
        <item h="1" x="1166"/>
        <item h="1" x="1591"/>
        <item h="1" x="506"/>
        <item h="1" x="719"/>
        <item h="1" x="1612"/>
        <item h="1" x="703"/>
        <item h="1" x="1214"/>
        <item h="1" x="1092"/>
        <item h="1" x="1096"/>
        <item h="1" x="760"/>
        <item h="1" x="1405"/>
        <item h="1" x="1625"/>
        <item h="1" x="1259"/>
        <item h="1" x="451"/>
        <item h="1" x="466"/>
        <item h="1" x="337"/>
        <item h="1" x="1002"/>
        <item h="1" x="620"/>
        <item h="1" x="787"/>
        <item h="1" x="1574"/>
        <item h="1" x="1594"/>
        <item h="1" x="1040"/>
        <item h="1" x="1110"/>
        <item h="1" x="240"/>
        <item h="1" x="1097"/>
        <item h="1" x="298"/>
        <item h="1" x="618"/>
        <item h="1" x="1506"/>
        <item h="1" x="182"/>
        <item h="1" x="84"/>
        <item h="1" x="1068"/>
        <item h="1" x="1469"/>
        <item h="1" x="88"/>
        <item h="1" x="1051"/>
        <item h="1" x="1130"/>
        <item h="1" x="1448"/>
        <item h="1" x="267"/>
        <item h="1" x="1481"/>
        <item h="1" x="1163"/>
        <item h="1" x="398"/>
        <item h="1" x="691"/>
        <item h="1" x="1180"/>
        <item h="1" x="1089"/>
        <item h="1" x="386"/>
        <item h="1" x="153"/>
        <item h="1" x="1725"/>
        <item h="1" x="443"/>
        <item h="1" x="1584"/>
        <item h="1" x="1567"/>
        <item h="1" x="426"/>
        <item h="1" x="499"/>
        <item h="1" x="1505"/>
        <item h="1" x="785"/>
        <item h="1" x="919"/>
        <item h="1" x="94"/>
        <item h="1" x="236"/>
        <item h="1" x="243"/>
        <item h="1" x="35"/>
        <item h="1" x="1032"/>
        <item h="1" x="1000"/>
        <item h="1" x="1118"/>
        <item h="1" x="1671"/>
        <item h="1" x="1608"/>
        <item h="1" x="807"/>
        <item h="1" x="555"/>
        <item h="1" x="1639"/>
        <item h="1" x="621"/>
        <item h="1" x="412"/>
        <item h="1" x="1685"/>
        <item h="1" x="720"/>
        <item h="1" x="976"/>
        <item h="1" x="387"/>
        <item h="1" x="1008"/>
        <item h="1" x="1102"/>
        <item h="1" x="940"/>
        <item h="1" x="268"/>
        <item h="1" x="832"/>
        <item h="1" x="585"/>
        <item h="1" x="1184"/>
        <item x="938"/>
        <item h="1" x="0"/>
        <item h="1" x="852"/>
        <item h="1" x="294"/>
        <item h="1" x="533"/>
        <item h="1" x="1676"/>
        <item h="1" x="248"/>
        <item h="1" x="973"/>
        <item h="1" x="238"/>
        <item h="1" x="663"/>
        <item h="1" x="595"/>
        <item h="1" x="538"/>
        <item h="1" x="941"/>
        <item h="1" x="921"/>
        <item h="1" x="358"/>
        <item h="1" x="105"/>
        <item h="1" x="1367"/>
        <item h="1" x="1482"/>
        <item h="1" x="741"/>
        <item h="1" x="1012"/>
        <item h="1" x="871"/>
        <item h="1" x="1670"/>
        <item h="1" x="1157"/>
        <item h="1" x="1087"/>
        <item h="1" x="674"/>
        <item h="1" x="264"/>
        <item h="1" x="529"/>
        <item h="1" x="957"/>
        <item h="1" x="1370"/>
        <item h="1" x="1116"/>
        <item h="1" x="1105"/>
        <item h="1" x="969"/>
        <item h="1" x="1653"/>
        <item h="1" x="597"/>
        <item h="1" x="351"/>
        <item h="1" x="1705"/>
        <item h="1" x="424"/>
        <item h="1" x="1044"/>
        <item h="1" x="709"/>
        <item h="1" x="185"/>
        <item h="1" x="710"/>
        <item h="1" x="942"/>
        <item h="1" x="863"/>
        <item h="1" x="1324"/>
        <item h="1" x="325"/>
        <item h="1" x="1649"/>
        <item h="1" x="139"/>
        <item h="1" x="1536"/>
        <item h="1" x="1289"/>
        <item h="1" x="866"/>
        <item h="1" x="1285"/>
        <item h="1" x="660"/>
        <item h="1" x="1339"/>
        <item h="1" x="399"/>
        <item h="1" x="1208"/>
        <item h="1" x="731"/>
        <item h="1" x="869"/>
        <item h="1" x="251"/>
        <item h="1" x="254"/>
        <item h="1" x="835"/>
        <item h="1" x="1129"/>
        <item h="1" x="361"/>
        <item h="1" x="302"/>
        <item h="1" x="1104"/>
        <item h="1" x="794"/>
        <item h="1" x="1631"/>
        <item h="1" x="245"/>
        <item h="1" x="781"/>
        <item h="1" x="421"/>
        <item h="1" x="1204"/>
        <item h="1" x="1327"/>
        <item h="1" x="186"/>
        <item h="1" x="800"/>
        <item h="1" x="244"/>
        <item h="1" x="900"/>
        <item h="1" x="1476"/>
        <item h="1" x="1120"/>
        <item h="1" x="55"/>
        <item h="1" x="695"/>
        <item h="1" x="492"/>
        <item h="1" x="925"/>
        <item h="1" x="1698"/>
        <item h="1" x="1544"/>
        <item h="1" x="1616"/>
        <item h="1" x="956"/>
        <item h="1" x="816"/>
        <item h="1" x="736"/>
        <item h="1" x="296"/>
        <item h="1" x="320"/>
        <item h="1" x="524"/>
        <item h="1" x="394"/>
        <item h="1" x="1352"/>
        <item h="1" x="934"/>
        <item h="1" x="1072"/>
        <item h="1" x="1252"/>
        <item h="1" x="235"/>
        <item h="1" x="86"/>
        <item h="1" x="1688"/>
        <item h="1" x="1226"/>
        <item h="1" x="1243"/>
        <item h="1" x="625"/>
        <item h="1" x="106"/>
        <item h="1" x="1478"/>
        <item h="1" x="168"/>
        <item h="1" x="10"/>
        <item h="1" x="1581"/>
        <item h="1" x="773"/>
        <item h="1" x="465"/>
        <item h="1" x="204"/>
        <item h="1" x="62"/>
        <item h="1" x="1268"/>
        <item h="1" x="1373"/>
        <item h="1" x="423"/>
        <item h="1" x="1511"/>
        <item h="1" x="1714"/>
        <item h="1" x="276"/>
        <item h="1" x="1489"/>
        <item h="1" x="495"/>
        <item h="1" x="70"/>
        <item h="1" x="1686"/>
        <item h="1" x="928"/>
        <item h="1" x="608"/>
        <item h="1" x="822"/>
        <item h="1" x="242"/>
        <item h="1" x="206"/>
        <item h="1" x="187"/>
        <item h="1" x="684"/>
        <item h="1" x="154"/>
        <item h="1" x="14"/>
        <item h="1" x="1454"/>
        <item h="1" x="349"/>
        <item h="1" x="438"/>
        <item x="247"/>
        <item h="1" x="318"/>
        <item h="1" x="391"/>
        <item h="1" x="681"/>
        <item h="1" x="803"/>
        <item h="1" x="504"/>
        <item h="1" x="54"/>
        <item h="1" x="654"/>
        <item h="1" x="592"/>
        <item h="1" x="679"/>
        <item h="1" x="184"/>
        <item h="1" x="888"/>
        <item h="1" x="24"/>
        <item h="1" x="751"/>
        <item h="1" x="452"/>
        <item h="1" x="1687"/>
        <item h="1" x="1248"/>
        <item h="1" x="503"/>
        <item h="1" x="1336"/>
        <item h="1" x="1111"/>
        <item h="1" x="1381"/>
        <item h="1" x="994"/>
        <item h="1" x="300"/>
        <item h="1" x="483"/>
        <item h="1" x="324"/>
        <item h="1" x="1583"/>
        <item h="1" x="390"/>
        <item h="1" x="1494"/>
        <item h="1" x="47"/>
        <item h="1" x="281"/>
        <item h="1" x="1094"/>
        <item h="1" x="376"/>
        <item h="1" x="1395"/>
        <item h="1" x="1588"/>
        <item h="1" x="1315"/>
        <item h="1" x="1185"/>
        <item h="1" x="1427"/>
        <item h="1" x="403"/>
        <item h="1" x="1018"/>
        <item h="1" x="1017"/>
        <item h="1" x="655"/>
        <item h="1" x="1618"/>
        <item h="1" x="1290"/>
        <item h="1" x="596"/>
        <item h="1" x="1663"/>
        <item h="1" x="1128"/>
        <item h="1" x="482"/>
        <item h="1" x="1075"/>
        <item h="1" x="922"/>
        <item h="1" x="739"/>
        <item h="1" x="1468"/>
        <item h="1" x="336"/>
        <item h="1" x="746"/>
        <item h="1" x="470"/>
        <item h="1" x="1039"/>
        <item h="1" x="1366"/>
        <item h="1" x="1393"/>
        <item h="1" x="1697"/>
        <item h="1" x="745"/>
        <item h="1" x="252"/>
        <item h="1" x="30"/>
        <item h="1" x="1601"/>
        <item h="1" x="748"/>
        <item h="1" x="291"/>
        <item h="1" x="278"/>
        <item h="1" x="1143"/>
        <item h="1" x="121"/>
        <item h="1" x="1479"/>
        <item h="1" x="1619"/>
        <item h="1" x="1033"/>
        <item h="1" x="417"/>
        <item h="1" x="860"/>
        <item h="1" x="304"/>
        <item h="1" x="1423"/>
        <item h="1" x="1579"/>
        <item h="1" x="944"/>
        <item h="1" x="348"/>
        <item h="1" x="881"/>
        <item h="1" x="750"/>
        <item h="1" x="22"/>
        <item h="1" x="111"/>
        <item h="1" x="329"/>
        <item h="1" x="970"/>
        <item h="1" x="1319"/>
        <item h="1" x="723"/>
        <item h="1" x="1083"/>
        <item h="1" x="943"/>
        <item h="1" x="140"/>
        <item h="1" x="1586"/>
        <item h="1" x="237"/>
        <item h="1" x="79"/>
        <item h="1" x="1605"/>
        <item h="1" x="1332"/>
        <item h="1" x="1060"/>
        <item h="1" x="1134"/>
        <item h="1" x="317"/>
        <item h="1" x="563"/>
        <item h="1" x="472"/>
        <item h="1" x="1347"/>
        <item h="1" x="1038"/>
        <item h="1" x="825"/>
        <item h="1" x="1279"/>
        <item h="1" x="1303"/>
        <item h="1" x="133"/>
        <item h="1" x="158"/>
        <item h="1" x="67"/>
        <item h="1" x="541"/>
        <item h="1" x="1624"/>
        <item h="1" x="1269"/>
        <item h="1" x="714"/>
        <item h="1" x="1309"/>
        <item h="1" x="3"/>
        <item h="1" x="1526"/>
        <item h="1" x="645"/>
        <item h="1" x="1219"/>
        <item h="1" x="274"/>
        <item h="1" x="454"/>
        <item h="1" x="143"/>
        <item h="1" x="690"/>
        <item h="1" x="1721"/>
        <item h="1" x="711"/>
        <item h="1" x="1667"/>
        <item h="1" x="77"/>
        <item h="1" x="372"/>
        <item h="1" x="637"/>
        <item h="1" x="1101"/>
        <item h="1" x="1326"/>
        <item x="675"/>
        <item h="1" x="1422"/>
        <item h="1" x="246"/>
        <item h="1" x="1455"/>
        <item h="1" x="693"/>
        <item h="1" x="612"/>
        <item h="1" x="1585"/>
        <item h="1" x="610"/>
        <item h="1" x="667"/>
        <item h="1" x="1063"/>
        <item h="1" x="1181"/>
        <item h="1" x="696"/>
        <item h="1" x="367"/>
        <item h="1" x="1144"/>
        <item h="1" x="1301"/>
        <item h="1" x="1539"/>
        <item h="1" x="363"/>
        <item h="1" x="950"/>
        <item h="1" x="540"/>
        <item h="1" x="196"/>
        <item h="1" x="1071"/>
        <item h="1" x="1288"/>
        <item h="1" x="433"/>
        <item h="1" x="624"/>
        <item h="1" x="984"/>
        <item h="1" x="167"/>
        <item h="1" x="1399"/>
        <item h="1" x="1664"/>
        <item h="1" x="896"/>
        <item h="1" x="996"/>
        <item h="1" x="1658"/>
        <item h="1" x="1247"/>
        <item h="1" x="1356"/>
        <item h="1" x="32"/>
        <item h="1" x="181"/>
        <item h="1" x="948"/>
        <item h="1" x="263"/>
        <item h="1" x="1683"/>
        <item h="1" x="1082"/>
        <item h="1" x="1209"/>
        <item h="1" x="13"/>
        <item h="1" x="1516"/>
        <item h="1" x="1372"/>
        <item h="1" x="44"/>
        <item h="1" x="1197"/>
        <item h="1" x="193"/>
        <item h="1" x="1277"/>
        <item h="1" x="1195"/>
        <item h="1" x="479"/>
        <item h="1" x="280"/>
        <item h="1" x="233"/>
        <item h="1" x="1035"/>
        <item h="1" x="862"/>
        <item h="1" x="1421"/>
        <item h="1" x="1048"/>
        <item h="1" x="1497"/>
        <item h="1" x="197"/>
        <item h="1" x="202"/>
        <item h="1" x="971"/>
        <item h="1" x="988"/>
        <item h="1" x="1732"/>
        <item h="1" x="1703"/>
        <item h="1" x="128"/>
        <item h="1" x="1680"/>
        <item h="1" x="1450"/>
        <item h="1" x="1620"/>
        <item h="1" x="1320"/>
        <item h="1" x="462"/>
        <item h="1" x="1271"/>
        <item h="1" x="581"/>
        <item h="1" x="713"/>
        <item h="1" x="561"/>
        <item h="1" x="1201"/>
        <item h="1" x="706"/>
        <item h="1" x="580"/>
        <item h="1" x="1305"/>
        <item h="1" x="1170"/>
        <item x="48"/>
        <item h="1" x="1357"/>
        <item h="1" x="1540"/>
        <item h="1" x="1679"/>
        <item h="1" x="1451"/>
        <item h="1" x="734"/>
        <item h="1" x="1508"/>
        <item h="1" x="1461"/>
        <item h="1" x="1566"/>
        <item h="1" x="1328"/>
        <item h="1" x="374"/>
        <item h="1" x="1598"/>
        <item h="1" x="49"/>
        <item h="1" x="435"/>
        <item h="1" x="775"/>
        <item h="1" x="1432"/>
        <item h="1" x="801"/>
        <item h="1" x="707"/>
        <item h="1" x="1707"/>
        <item h="1" x="515"/>
        <item x="968"/>
        <item h="1" x="228"/>
        <item h="1" x="819"/>
        <item h="1" x="1109"/>
        <item h="1" x="64"/>
        <item h="1" x="1593"/>
        <item h="1" x="1661"/>
        <item h="1" x="761"/>
        <item h="1" x="1297"/>
        <item h="1" x="849"/>
        <item h="1" x="728"/>
        <item h="1" x="1194"/>
        <item h="1" x="306"/>
        <item h="1" x="308"/>
        <item h="1" x="1717"/>
        <item h="1" x="102"/>
        <item h="1" x="883"/>
        <item x="388"/>
        <item h="1" x="1495"/>
        <item h="1" x="183"/>
        <item h="1" x="1176"/>
        <item h="1" x="1434"/>
        <item h="1" x="1294"/>
        <item h="1" x="261"/>
        <item h="1" x="573"/>
        <item h="1" x="476"/>
        <item h="1" x="223"/>
        <item h="1" x="427"/>
        <item h="1" x="486"/>
        <item h="1" x="1708"/>
        <item h="1" x="1564"/>
        <item h="1" x="531"/>
        <item h="1" x="622"/>
        <item x="949"/>
        <item h="1" x="1353"/>
        <item h="1" x="609"/>
        <item h="1" x="1292"/>
        <item h="1" x="135"/>
        <item h="1" x="1702"/>
        <item h="1" x="31"/>
        <item h="1" x="1682"/>
        <item h="1" x="338"/>
        <item h="1" x="220"/>
        <item h="1" x="824"/>
        <item h="1" x="1365"/>
        <item h="1" x="1199"/>
        <item h="1" x="1042"/>
        <item h="1" x="1684"/>
        <item h="1" x="1001"/>
        <item h="1" x="456"/>
        <item h="1" x="229"/>
        <item h="1" x="277"/>
        <item h="1" x="1449"/>
        <item h="1" x="815"/>
        <item h="1" x="673"/>
        <item h="1" x="395"/>
        <item h="1" x="1152"/>
        <item h="1" x="952"/>
        <item h="1" x="686"/>
        <item h="1" x="1453"/>
        <item h="1" x="965"/>
        <item h="1" x="1371"/>
        <item h="1" x="521"/>
        <item h="1" x="189"/>
        <item h="1" x="1621"/>
        <item h="1" x="1418"/>
        <item h="1" x="1296"/>
        <item h="1" x="1014"/>
        <item h="1" x="42"/>
        <item h="1" x="500"/>
        <item h="1" x="149"/>
        <item h="1" x="865"/>
        <item h="1" x="75"/>
        <item h="1" x="260"/>
        <item h="1" x="1260"/>
        <item h="1" x="1565"/>
        <item h="1" x="369"/>
        <item h="1" x="1146"/>
        <item h="1" x="632"/>
        <item h="1" x="1282"/>
        <item h="1" x="57"/>
        <item h="1" x="1386"/>
        <item h="1" x="1549"/>
        <item h="1" x="99"/>
        <item h="1" x="1123"/>
        <item h="1" x="890"/>
        <item h="1" x="1521"/>
        <item h="1" x="548"/>
        <item h="1" x="1627"/>
        <item h="1" x="74"/>
        <item h="1" x="1215"/>
        <item h="1" x="1726"/>
        <item h="1" x="82"/>
        <item h="1" x="285"/>
        <item h="1" x="1404"/>
        <item h="1" x="1557"/>
        <item h="1" x="1499"/>
        <item h="1" x="1426"/>
        <item h="1" x="1492"/>
        <item h="1" x="147"/>
        <item h="1" x="1230"/>
        <item h="1" x="9"/>
        <item h="1" x="802"/>
        <item h="1" x="571"/>
        <item h="1" x="330"/>
        <item h="1" x="1531"/>
        <item h="1" x="211"/>
        <item h="1" x="838"/>
        <item h="1" x="983"/>
        <item h="1" x="1131"/>
        <item h="1" x="1187"/>
        <item h="1" x="290"/>
        <item h="1" x="159"/>
        <item h="1" x="1644"/>
        <item h="1" x="122"/>
        <item h="1" x="297"/>
        <item h="1" x="171"/>
        <item h="1" x="931"/>
        <item h="1" x="599"/>
        <item h="1" x="453"/>
        <item h="1" x="450"/>
        <item h="1" x="173"/>
        <item h="1" x="558"/>
        <item h="1" x="945"/>
        <item h="1" x="1050"/>
        <item h="1" x="1568"/>
        <item h="1" x="557"/>
        <item h="1" x="440"/>
        <item h="1" x="564"/>
        <item h="1" x="17"/>
        <item h="1" x="1142"/>
        <item h="1" x="353"/>
        <item h="1" x="810"/>
        <item h="1" x="16"/>
        <item h="1" x="1656"/>
        <item h="1" x="425"/>
        <item x="910"/>
        <item h="1" x="419"/>
        <item h="1" x="769"/>
        <item h="1" x="1633"/>
        <item h="1" x="1377"/>
        <item h="1" x="478"/>
        <item h="1" x="589"/>
        <item h="1" x="884"/>
        <item h="1" x="887"/>
        <item h="1" x="604"/>
        <item h="1" x="449"/>
        <item h="1" x="437"/>
        <item h="1" x="1205"/>
        <item h="1" x="345"/>
        <item h="1" x="1013"/>
        <item h="1" x="441"/>
        <item h="1" x="225"/>
        <item h="1" x="1340"/>
        <item h="1" x="722"/>
        <item h="1" x="929"/>
        <item h="1" x="633"/>
        <item h="1" x="767"/>
        <item h="1" x="993"/>
        <item h="1" x="1614"/>
        <item h="1" x="1571"/>
        <item h="1" x="631"/>
        <item h="1" x="664"/>
        <item h="1" x="549"/>
        <item h="1" x="78"/>
        <item h="1" x="1049"/>
        <item h="1" x="1203"/>
        <item h="1" x="230"/>
        <item h="1" x="1178"/>
        <item h="1" x="1611"/>
        <item h="1" x="1554"/>
        <item h="1" x="39"/>
        <item h="1" x="1241"/>
        <item h="1" x="936"/>
        <item h="1" x="1182"/>
        <item h="1" x="355"/>
        <item h="1" x="880"/>
        <item h="1" x="1470"/>
        <item h="1" x="1575"/>
        <item h="1" x="712"/>
        <item h="1" x="598"/>
        <item h="1" x="613"/>
        <item h="1" x="195"/>
        <item h="1" x="146"/>
        <item h="1" x="481"/>
        <item h="1" x="491"/>
        <item h="1" x="1550"/>
        <item h="1" x="1164"/>
        <item h="1" x="1518"/>
        <item h="1" x="1093"/>
        <item h="1" x="255"/>
        <item h="1" x="309"/>
        <item h="1" x="1484"/>
        <item h="1" x="1147"/>
        <item h="1" x="1364"/>
        <item h="1" x="1635"/>
        <item h="1" x="1221"/>
        <item h="1" x="1390"/>
        <item h="1" x="962"/>
        <item h="1" x="1299"/>
        <item h="1" x="1465"/>
        <item h="1" x="615"/>
        <item h="1" x="262"/>
        <item h="1" x="1560"/>
        <item h="1" x="1681"/>
        <item h="1" x="1077"/>
        <item h="1" x="1162"/>
        <item h="1" x="798"/>
        <item h="1" x="1475"/>
        <item h="1" x="1141"/>
        <item h="1" x="381"/>
        <item h="1" x="346"/>
        <item h="1" x="1056"/>
        <item h="1" x="516"/>
        <item h="1" x="407"/>
        <item h="1" x="1161"/>
        <item h="1" x="688"/>
        <item h="1" x="1016"/>
        <item h="1" x="1597"/>
        <item h="1" x="250"/>
        <item h="1" x="360"/>
        <item h="1" x="1609"/>
        <item h="1" x="326"/>
        <item h="1" x="253"/>
        <item h="1" x="1021"/>
        <item h="1" x="126"/>
        <item h="1" x="1099"/>
        <item h="1" x="1701"/>
        <item h="1" x="76"/>
        <item h="1" x="1545"/>
        <item h="1" x="895"/>
        <item h="1" x="1350"/>
        <item h="1" x="628"/>
        <item h="1" x="284"/>
        <item h="1" x="509"/>
        <item h="1" x="1457"/>
        <item h="1" x="1015"/>
        <item h="1" x="796"/>
        <item h="1" x="523"/>
        <item h="1" x="640"/>
        <item h="1" x="1452"/>
        <item h="1" x="1179"/>
        <item h="1" x="321"/>
        <item h="1" x="1628"/>
        <item h="1" x="214"/>
        <item h="1" x="101"/>
        <item h="1" x="814"/>
        <item h="1" x="916"/>
        <item h="1" x="1712"/>
        <item h="1" x="497"/>
        <item h="1" x="1561"/>
        <item h="1" x="460"/>
        <item h="1" x="1711"/>
        <item h="1" x="1217"/>
        <item h="1" x="1246"/>
        <item h="1" x="1138"/>
        <item h="1" x="1236"/>
        <item h="1" x="46"/>
        <item h="1" x="732"/>
        <item h="1" x="560"/>
        <item h="1" x="797"/>
        <item h="1" x="552"/>
        <item h="1" x="658"/>
        <item h="1" x="215"/>
        <item h="1" x="1613"/>
        <item h="1" x="782"/>
        <item h="1" x="26"/>
        <item h="1" x="157"/>
        <item h="1" x="1696"/>
        <item h="1" x="1212"/>
        <item h="1" x="1626"/>
        <item h="1" x="431"/>
        <item h="1" x="1030"/>
        <item h="1" x="567"/>
        <item h="1" x="586"/>
        <item h="1" x="436"/>
        <item h="1" x="176"/>
        <item h="1" x="1582"/>
        <item h="1" x="526"/>
        <item h="1" x="1249"/>
        <item x="591"/>
        <item h="1" x="1160"/>
        <item h="1" x="878"/>
        <item h="1" x="373"/>
        <item h="1" x="730"/>
        <item h="1" x="471"/>
        <item h="1" x="305"/>
        <item h="1" x="752"/>
        <item h="1" x="1433"/>
        <item h="1" x="1406"/>
        <item h="1" x="780"/>
        <item h="1" x="366"/>
        <item h="1" x="813"/>
        <item h="1" x="594"/>
        <item h="1" x="872"/>
        <item h="1" x="926"/>
        <item h="1" x="474"/>
        <item h="1" x="1409"/>
        <item h="1" x="53"/>
        <item h="1" x="362"/>
        <item h="1" x="5"/>
        <item x="1005"/>
        <item h="1" x="1312"/>
        <item h="1" x="1655"/>
        <item h="1" x="1413"/>
        <item h="1" x="1727"/>
        <item h="1" x="61"/>
        <item h="1" x="1037"/>
        <item h="1" x="116"/>
        <item h="1" x="11"/>
        <item h="1" x="385"/>
        <item h="1" x="1691"/>
        <item h="1" x="904"/>
        <item h="1" x="496"/>
        <item h="1" x="1213"/>
        <item h="1" x="600"/>
        <item h="1" x="1159"/>
        <item h="1" x="289"/>
        <item h="1" x="73"/>
        <item h="1" x="95"/>
        <item h="1" x="708"/>
        <item h="1" x="1344"/>
        <item h="1" x="565"/>
        <item h="1" x="1503"/>
        <item h="1" x="1577"/>
        <item h="1" x="1391"/>
        <item h="1" x="1589"/>
        <item h="1" x="400"/>
        <item h="1" x="1337"/>
        <item h="1" x="793"/>
        <item h="1" x="1622"/>
        <item h="1" x="1510"/>
        <item x="71"/>
        <item h="1" x="1047"/>
        <item h="1" x="18"/>
        <item h="1" x="1541"/>
        <item h="1" x="138"/>
        <item h="1" x="144"/>
        <item h="1" x="737"/>
        <item h="1" x="777"/>
        <item h="1" x="459"/>
        <item h="1" x="1692"/>
        <item h="1" x="1086"/>
        <item h="1" x="507"/>
        <item h="1" x="68"/>
        <item h="1" x="1729"/>
        <item h="1" x="791"/>
        <item h="1" x="1651"/>
        <item h="1" x="93"/>
        <item h="1" x="856"/>
        <item h="1" x="1229"/>
        <item h="1" x="1674"/>
        <item h="1" x="903"/>
        <item h="1" x="1402"/>
        <item h="1" x="1637"/>
        <item h="1" x="1059"/>
        <item h="1" x="1126"/>
        <item h="1" x="371"/>
        <item h="1" x="1207"/>
        <item h="1" x="23"/>
        <item h="1" x="1563"/>
        <item h="1" x="4"/>
        <item h="1" x="992"/>
        <item h="1" x="566"/>
        <item h="1" x="715"/>
        <item h="1" x="1045"/>
        <item h="1" x="1026"/>
        <item h="1" x="1722"/>
        <item h="1" x="833"/>
        <item h="1" x="1343"/>
        <item h="1" x="63"/>
        <item h="1" x="1234"/>
        <item h="1" x="1638"/>
        <item h="1" x="569"/>
        <item h="1" x="876"/>
        <item h="1" x="409"/>
        <item h="1" x="142"/>
        <item h="1" x="1149"/>
        <item h="1" x="955"/>
        <item h="1" x="283"/>
        <item h="1" x="543"/>
        <item h="1" x="528"/>
        <item h="1" x="448"/>
        <item h="1" x="1668"/>
        <item h="1" x="1392"/>
        <item h="1" x="20"/>
        <item h="1" x="1599"/>
        <item h="1" x="1135"/>
        <item h="1" x="582"/>
        <item h="1" x="141"/>
        <item h="1" x="1263"/>
        <item h="1" x="59"/>
        <item h="1" x="759"/>
        <item h="1" x="544"/>
        <item h="1" x="1062"/>
        <item h="1" x="1273"/>
        <item h="1" x="380"/>
        <item h="1" x="295"/>
        <item h="1" x="1240"/>
        <item h="1" x="1520"/>
        <item h="1" x="893"/>
        <item x="37"/>
        <item h="1" x="1412"/>
        <item h="1" x="1313"/>
        <item h="1" x="1349"/>
        <item h="1" x="1237"/>
        <item h="1" x="312"/>
        <item h="1" x="1632"/>
        <item h="1" x="1642"/>
        <item h="1" x="827"/>
        <item h="1" x="1375"/>
        <item h="1" x="1551"/>
        <item h="1" x="520"/>
        <item h="1" x="788"/>
        <item h="1" x="1261"/>
        <item h="1" x="648"/>
        <item h="1" x="1543"/>
        <item h="1" x="1362"/>
        <item h="1" x="256"/>
        <item h="1" x="937"/>
        <item h="1" x="1730"/>
        <item h="1" x="972"/>
        <item h="1" x="1617"/>
        <item h="1" x="180"/>
        <item h="1" x="175"/>
        <item h="1" x="188"/>
        <item h="1" x="1024"/>
        <item h="1" x="98"/>
        <item h="1" x="699"/>
        <item h="1" x="579"/>
        <item h="1" x="1662"/>
        <item h="1" x="498"/>
        <item h="1" x="234"/>
        <item h="1" x="1462"/>
        <item h="1" x="1272"/>
        <item h="1" x="328"/>
        <item h="1" x="562"/>
        <item h="1" x="107"/>
        <item h="1" x="812"/>
        <item h="1" x="572"/>
        <item h="1" x="340"/>
        <item h="1" x="1348"/>
        <item h="1" x="986"/>
        <item h="1" x="1107"/>
        <item h="1" x="393"/>
        <item h="1" x="537"/>
        <item h="1" x="1216"/>
        <item h="1" x="899"/>
        <item h="1" x="1076"/>
        <item h="1" x="69"/>
        <item h="1" x="724"/>
        <item x="83"/>
        <item h="1" x="508"/>
        <item h="1" x="56"/>
        <item x="905"/>
        <item h="1" x="1200"/>
        <item h="1" x="1121"/>
        <item h="1" x="551"/>
        <item h="1" x="1466"/>
        <item h="1" x="384"/>
        <item h="1" x="315"/>
        <item h="1" x="656"/>
        <item h="1" x="605"/>
        <item h="1" x="1440"/>
        <item h="1" x="1369"/>
        <item h="1" x="1153"/>
        <item h="1" x="1361"/>
        <item h="1" x="522"/>
        <item h="1" x="1100"/>
        <item h="1" x="1041"/>
        <item h="1" x="494"/>
        <item h="1" x="525"/>
        <item h="1" x="1629"/>
        <item h="1" x="1007"/>
        <item h="1" x="1535"/>
        <item h="1" x="820"/>
        <item h="1" x="124"/>
        <item h="1" x="27"/>
        <item h="1" x="669"/>
        <item h="1" x="909"/>
        <item h="1" x="19"/>
        <item h="1" x="1254"/>
        <item h="1" x="161"/>
        <item h="1" x="1291"/>
        <item h="1" x="668"/>
        <item h="1" x="685"/>
        <item h="1" x="1325"/>
        <item h="1" x="1572"/>
        <item h="1" x="966"/>
        <item x="323"/>
        <item h="1" x="444"/>
        <item h="1" x="112"/>
        <item h="1" x="322"/>
        <item h="1" x="1610"/>
        <item h="1" x="90"/>
        <item h="1" x="1716"/>
        <item h="1" x="359"/>
        <item h="1" x="415"/>
        <item h="1" x="333"/>
        <item h="1" x="559"/>
        <item h="1" x="1643"/>
        <item h="1" x="410"/>
        <item h="1" x="1397"/>
        <item h="1" x="762"/>
        <item h="1" x="1085"/>
        <item h="1" x="1456"/>
        <item h="1" x="1053"/>
        <item h="1" x="1004"/>
        <item h="1" x="536"/>
        <item h="1" x="1003"/>
        <item h="1" x="275"/>
        <item h="1" x="292"/>
        <item h="1" x="840"/>
        <item x="874"/>
        <item h="1" x="6"/>
        <item h="1" x="735"/>
        <item h="1" x="120"/>
        <item h="1" x="114"/>
        <item h="1" x="817"/>
        <item h="1" x="350"/>
        <item h="1" x="1514"/>
        <item h="1" x="630"/>
        <item h="1" x="1355"/>
        <item h="1" x="702"/>
        <item h="1" x="870"/>
        <item h="1" x="1137"/>
        <item h="1" x="749"/>
        <item h="1" x="501"/>
        <item h="1" x="110"/>
        <item h="1" x="65"/>
        <item h="1" x="1322"/>
        <item h="1" x="1253"/>
        <item h="1" x="1154"/>
        <item h="1" x="680"/>
        <item h="1" x="873"/>
        <item h="1" x="1387"/>
        <item h="1" x="651"/>
        <item h="1" x="778"/>
        <item h="1" x="370"/>
        <item h="1" x="1578"/>
        <item h="1" x="1103"/>
        <item h="1" x="1648"/>
        <item h="1" x="1156"/>
        <item h="1" x="1623"/>
        <item h="1" x="1351"/>
        <item h="1" x="1244"/>
        <item h="1" x="287"/>
        <item h="1" x="768"/>
        <item h="1" x="1488"/>
        <item h="1" x="397"/>
        <item h="1" x="1308"/>
        <item h="1" x="527"/>
        <item h="1" x="882"/>
        <item h="1" x="758"/>
        <item h="1" x="343"/>
        <item h="1" x="347"/>
        <item h="1" x="967"/>
        <item h="1" x="1501"/>
        <item h="1" x="614"/>
        <item h="1" x="1559"/>
        <item h="1" x="847"/>
        <item h="1" x="375"/>
        <item h="1" x="266"/>
        <item h="1" x="1493"/>
        <item h="1" x="1338"/>
        <item h="1" x="1011"/>
        <item h="1" x="1080"/>
        <item h="1" x="488"/>
        <item h="1" x="554"/>
        <item h="1" x="576"/>
        <item h="1" x="1502"/>
        <item h="1" x="1127"/>
        <item h="1" x="1690"/>
        <item x="151"/>
        <item h="1" x="1552"/>
        <item h="1" x="1654"/>
        <item h="1" x="170"/>
        <item h="1" x="1238"/>
        <item x="834"/>
        <item h="1" x="1275"/>
        <item h="1" x="514"/>
        <item h="1" x="273"/>
        <item h="1" x="1384"/>
        <item h="1" x="1"/>
        <item h="1" x="117"/>
        <item h="1" x="1173"/>
        <item h="1" x="901"/>
        <item h="1" x="1165"/>
        <item h="1" x="886"/>
        <item h="1" x="271"/>
        <item h="1" x="692"/>
        <item h="1" x="1403"/>
        <item x="636"/>
        <item h="1" x="799"/>
        <item h="1" x="104"/>
        <item h="1" x="402"/>
        <item h="1" x="687"/>
        <item h="1" x="100"/>
        <item h="1" x="1389"/>
        <item h="1" x="729"/>
        <item h="1" x="977"/>
        <item h="1" x="464"/>
        <item h="1" x="987"/>
        <item h="1" x="1266"/>
        <item h="1" x="1334"/>
        <item h="1" x="1055"/>
        <item h="1" x="918"/>
        <item h="1" x="411"/>
        <item h="1" x="1517"/>
        <item h="1" x="50"/>
        <item h="1" x="119"/>
        <item h="1" x="484"/>
        <item h="1" x="682"/>
        <item h="1" x="1657"/>
        <item h="1" x="1602"/>
        <item h="1" x="1498"/>
        <item h="1" x="792"/>
        <item h="1" x="657"/>
        <item h="1" x="553"/>
        <item h="1" x="1088"/>
        <item h="1" x="717"/>
        <item h="1" x="644"/>
        <item h="1" x="108"/>
        <item h="1" x="1148"/>
        <item h="1" x="178"/>
        <item h="1" x="1333"/>
        <item h="1" x="1500"/>
        <item h="1" x="307"/>
        <item h="1" x="1473"/>
        <item h="1" x="978"/>
        <item h="1" x="1151"/>
        <item h="1" x="1430"/>
        <item h="1" x="642"/>
        <item h="1" x="601"/>
        <item h="1" x="821"/>
        <item h="1" x="80"/>
        <item h="1" x="1491"/>
        <item h="1" x="1646"/>
        <item h="1" x="1407"/>
        <item h="1" x="1459"/>
        <item h="1" x="165"/>
        <item h="1" x="851"/>
        <item h="1" x="985"/>
        <item h="1" x="772"/>
        <item h="1" x="1196"/>
        <item h="1" x="771"/>
        <item h="1" x="1250"/>
        <item h="1" x="923"/>
        <item h="1" x="404"/>
        <item h="1" x="1175"/>
        <item h="1" x="1706"/>
        <item h="1" x="1573"/>
        <item h="1" x="530"/>
        <item h="1" x="468"/>
        <item h="1" x="764"/>
        <item h="1" x="1321"/>
        <item h="1" x="1666"/>
        <item h="1" x="172"/>
        <item h="1" x="406"/>
        <item h="1" x="442"/>
        <item h="1" x="408"/>
        <item h="1" x="1307"/>
        <item h="1" x="1256"/>
        <item h="1" x="218"/>
        <item x="265"/>
        <item x="365"/>
        <item h="1" x="1546"/>
        <item h="1" x="87"/>
        <item h="1" x="1058"/>
        <item h="1" x="841"/>
        <item h="1" x="836"/>
        <item h="1" x="207"/>
        <item h="1" x="858"/>
        <item h="1" x="1533"/>
        <item h="1" x="1235"/>
        <item h="1" x="1345"/>
        <item h="1" x="1314"/>
        <item h="1" x="1570"/>
        <item h="1" x="915"/>
        <item h="1" x="1251"/>
        <item h="1" x="697"/>
        <item h="1" x="1341"/>
        <item h="1" x="1420"/>
        <item h="1" x="902"/>
        <item h="1" x="774"/>
        <item h="1" x="137"/>
        <item h="1" x="209"/>
        <item h="1" x="270"/>
        <item h="1" x="1132"/>
        <item h="1" x="831"/>
        <item h="1" x="912"/>
        <item h="1" x="532"/>
        <item h="1" x="701"/>
        <item h="1" x="753"/>
        <item h="1" x="1066"/>
        <item h="1" x="38"/>
        <item h="1" x="892"/>
        <item h="1" x="1464"/>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dataField="1"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defaultSubtotal="0"/>
    <pivotField showAll="0" defaultSubtotal="0"/>
    <pivotField axis="axisPage" multipleItemSelectionAllowed="1" showAll="0" defaultSubtotal="0">
      <items count="98">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h="1" x="0"/>
        <item h="1" x="97"/>
      </items>
    </pivotField>
  </pivotFields>
  <rowFields count="1">
    <field x="2"/>
  </rowFields>
  <rowItems count="43">
    <i>
      <x v="8"/>
    </i>
    <i>
      <x v="559"/>
    </i>
    <i>
      <x v="1052"/>
    </i>
    <i>
      <x v="484"/>
    </i>
    <i>
      <x v="359"/>
    </i>
    <i>
      <x v="1608"/>
    </i>
    <i>
      <x v="374"/>
    </i>
    <i>
      <x v="1489"/>
    </i>
    <i>
      <x v="679"/>
    </i>
    <i>
      <x v="147"/>
    </i>
    <i>
      <x v="1068"/>
    </i>
    <i>
      <x v="433"/>
    </i>
    <i>
      <x v="1315"/>
    </i>
    <i>
      <x v="1015"/>
    </i>
    <i>
      <x v="1699"/>
    </i>
    <i>
      <x v="811"/>
    </i>
    <i>
      <x v="1436"/>
    </i>
    <i>
      <x v="938"/>
    </i>
    <i>
      <x v="1613"/>
    </i>
    <i>
      <x v="555"/>
    </i>
    <i>
      <x v="1486"/>
    </i>
    <i>
      <x v="109"/>
    </i>
    <i>
      <x v="465"/>
    </i>
    <i>
      <x v="463"/>
    </i>
    <i>
      <x v="1171"/>
    </i>
    <i>
      <x v="245"/>
    </i>
    <i>
      <x v="1700"/>
    </i>
    <i>
      <x v="123"/>
    </i>
    <i>
      <x v="287"/>
    </i>
    <i>
      <x v="549"/>
    </i>
    <i>
      <x v="339"/>
    </i>
    <i>
      <x v="377"/>
    </i>
    <i>
      <x v="32"/>
    </i>
    <i>
      <x v="1336"/>
    </i>
    <i>
      <x v="1367"/>
    </i>
    <i>
      <x v="1035"/>
    </i>
    <i>
      <x v="1548"/>
    </i>
    <i>
      <x v="1524"/>
    </i>
    <i>
      <x v="118"/>
    </i>
    <i>
      <x v="507"/>
    </i>
    <i>
      <x v="1627"/>
    </i>
    <i>
      <x v="57"/>
    </i>
    <i t="grand">
      <x/>
    </i>
  </rowItems>
  <colFields count="1">
    <field x="-2"/>
  </colFields>
  <colItems count="4">
    <i>
      <x/>
    </i>
    <i i="1">
      <x v="1"/>
    </i>
    <i i="2">
      <x v="2"/>
    </i>
    <i i="3">
      <x v="3"/>
    </i>
  </colItems>
  <pageFields count="1">
    <pageField fld="28" hier="-1"/>
  </pageFields>
  <dataFields count="4">
    <dataField name="Median Of ROI" fld="24" subtotal="average" baseField="2" baseItem="1"/>
    <dataField name="Average of Lead Actor FB Likes" fld="3" subtotal="average" baseField="2" baseItem="954"/>
    <dataField name="Average of IMDb Score (1-10)" fld="7" subtotal="average" baseField="2" baseItem="1"/>
    <dataField name="Count of Title" fld="0" subtotal="count" baseField="0" baseItem="0"/>
  </dataFields>
  <formats count="1">
    <format dxfId="110">
      <pivotArea collapsedLevelsAreSubtotals="1" fieldPosition="0">
        <references count="2">
          <reference field="4294967294" count="1" selected="0">
            <x v="1"/>
          </reference>
          <reference field="2" count="0"/>
        </references>
      </pivotArea>
    </format>
  </formats>
  <conditionalFormats count="3">
    <conditionalFormat priority="1">
      <pivotAreas count="1">
        <pivotArea type="data" collapsedLevelsAreSubtotals="1" fieldPosition="0">
          <references count="2">
            <reference field="4294967294" count="1" selected="0">
              <x v="1"/>
            </reference>
            <reference field="2" count="42">
              <x v="8"/>
              <x v="32"/>
              <x v="57"/>
              <x v="109"/>
              <x v="118"/>
              <x v="123"/>
              <x v="147"/>
              <x v="245"/>
              <x v="287"/>
              <x v="339"/>
              <x v="359"/>
              <x v="374"/>
              <x v="377"/>
              <x v="433"/>
              <x v="463"/>
              <x v="465"/>
              <x v="484"/>
              <x v="507"/>
              <x v="549"/>
              <x v="555"/>
              <x v="559"/>
              <x v="679"/>
              <x v="811"/>
              <x v="938"/>
              <x v="1015"/>
              <x v="1035"/>
              <x v="1052"/>
              <x v="1068"/>
              <x v="1171"/>
              <x v="1315"/>
              <x v="1336"/>
              <x v="1367"/>
              <x v="1436"/>
              <x v="1486"/>
              <x v="1489"/>
              <x v="1524"/>
              <x v="1548"/>
              <x v="1608"/>
              <x v="1613"/>
              <x v="1627"/>
              <x v="1699"/>
              <x v="1700"/>
            </reference>
          </references>
        </pivotArea>
      </pivotAreas>
    </conditionalFormat>
    <conditionalFormat priority="2">
      <pivotAreas count="1">
        <pivotArea type="data" collapsedLevelsAreSubtotals="1" fieldPosition="0">
          <references count="2">
            <reference field="4294967294" count="1" selected="0">
              <x v="2"/>
            </reference>
            <reference field="2" count="101">
              <x v="8"/>
              <x v="32"/>
              <x v="42"/>
              <x v="45"/>
              <x v="53"/>
              <x v="57"/>
              <x v="68"/>
              <x v="76"/>
              <x v="90"/>
              <x v="109"/>
              <x v="118"/>
              <x v="123"/>
              <x v="147"/>
              <x v="204"/>
              <x v="243"/>
              <x v="245"/>
              <x v="279"/>
              <x v="287"/>
              <x v="315"/>
              <x v="335"/>
              <x v="339"/>
              <x v="343"/>
              <x v="359"/>
              <x v="374"/>
              <x v="377"/>
              <x v="433"/>
              <x v="449"/>
              <x v="459"/>
              <x v="463"/>
              <x v="465"/>
              <x v="484"/>
              <x v="507"/>
              <x v="549"/>
              <x v="555"/>
              <x v="559"/>
              <x v="565"/>
              <x v="573"/>
              <x v="638"/>
              <x v="642"/>
              <x v="652"/>
              <x v="664"/>
              <x v="679"/>
              <x v="690"/>
              <x v="704"/>
              <x v="764"/>
              <x v="771"/>
              <x v="784"/>
              <x v="788"/>
              <x v="791"/>
              <x v="811"/>
              <x v="821"/>
              <x v="839"/>
              <x v="845"/>
              <x v="873"/>
              <x v="883"/>
              <x v="886"/>
              <x v="938"/>
              <x v="954"/>
              <x v="957"/>
              <x v="1015"/>
              <x v="1035"/>
              <x v="1051"/>
              <x v="1052"/>
              <x v="1068"/>
              <x v="1084"/>
              <x v="1127"/>
              <x v="1147"/>
              <x v="1150"/>
              <x v="1171"/>
              <x v="1177"/>
              <x v="1180"/>
              <x v="1189"/>
              <x v="1190"/>
              <x v="1197"/>
              <x v="1199"/>
              <x v="1204"/>
              <x v="1265"/>
              <x v="1281"/>
              <x v="1293"/>
              <x v="1298"/>
              <x v="1315"/>
              <x v="1336"/>
              <x v="1358"/>
              <x v="1367"/>
              <x v="1377"/>
              <x v="1379"/>
              <x v="1436"/>
              <x v="1486"/>
              <x v="1489"/>
              <x v="1511"/>
              <x v="1524"/>
              <x v="1525"/>
              <x v="1548"/>
              <x v="1608"/>
              <x v="1613"/>
              <x v="1627"/>
              <x v="1650"/>
              <x v="1656"/>
              <x v="1699"/>
              <x v="1700"/>
              <x v="1721"/>
            </reference>
          </references>
        </pivotArea>
      </pivotAreas>
    </conditionalFormat>
    <conditionalFormat priority="3">
      <pivotAreas count="1">
        <pivotArea type="data" collapsedLevelsAreSubtotals="1" fieldPosition="0">
          <references count="2">
            <reference field="4294967294" count="1" selected="0">
              <x v="0"/>
            </reference>
            <reference field="2" count="101">
              <x v="8"/>
              <x v="32"/>
              <x v="42"/>
              <x v="45"/>
              <x v="53"/>
              <x v="57"/>
              <x v="68"/>
              <x v="76"/>
              <x v="90"/>
              <x v="109"/>
              <x v="118"/>
              <x v="123"/>
              <x v="147"/>
              <x v="204"/>
              <x v="243"/>
              <x v="245"/>
              <x v="279"/>
              <x v="287"/>
              <x v="315"/>
              <x v="335"/>
              <x v="339"/>
              <x v="343"/>
              <x v="359"/>
              <x v="374"/>
              <x v="377"/>
              <x v="433"/>
              <x v="449"/>
              <x v="459"/>
              <x v="463"/>
              <x v="465"/>
              <x v="484"/>
              <x v="507"/>
              <x v="549"/>
              <x v="555"/>
              <x v="559"/>
              <x v="565"/>
              <x v="573"/>
              <x v="638"/>
              <x v="642"/>
              <x v="652"/>
              <x v="664"/>
              <x v="679"/>
              <x v="690"/>
              <x v="704"/>
              <x v="764"/>
              <x v="771"/>
              <x v="784"/>
              <x v="788"/>
              <x v="791"/>
              <x v="811"/>
              <x v="821"/>
              <x v="839"/>
              <x v="845"/>
              <x v="873"/>
              <x v="883"/>
              <x v="886"/>
              <x v="938"/>
              <x v="954"/>
              <x v="957"/>
              <x v="1015"/>
              <x v="1035"/>
              <x v="1051"/>
              <x v="1052"/>
              <x v="1068"/>
              <x v="1084"/>
              <x v="1127"/>
              <x v="1147"/>
              <x v="1150"/>
              <x v="1171"/>
              <x v="1177"/>
              <x v="1180"/>
              <x v="1189"/>
              <x v="1190"/>
              <x v="1197"/>
              <x v="1199"/>
              <x v="1204"/>
              <x v="1265"/>
              <x v="1281"/>
              <x v="1293"/>
              <x v="1298"/>
              <x v="1315"/>
              <x v="1336"/>
              <x v="1358"/>
              <x v="1367"/>
              <x v="1377"/>
              <x v="1379"/>
              <x v="1436"/>
              <x v="1486"/>
              <x v="1489"/>
              <x v="1511"/>
              <x v="1524"/>
              <x v="1525"/>
              <x v="1548"/>
              <x v="1608"/>
              <x v="1613"/>
              <x v="1627"/>
              <x v="1650"/>
              <x v="1656"/>
              <x v="1699"/>
              <x v="1700"/>
              <x v="17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0CE643-FEDD-4224-A394-0DD63616F6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8" firstHeaderRow="0" firstDataRow="1" firstDataCol="1" rowPageCount="2" colPageCount="1"/>
  <pivotFields count="29">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showAll="0"/>
    <pivotField dataField="1" showAll="0"/>
    <pivotField dataField="1" showAll="0"/>
    <pivotField axis="axisRow" showAll="0" sortType="ascending">
      <items count="4">
        <item x="0"/>
        <item x="2"/>
        <item x="1"/>
        <item t="default"/>
      </items>
    </pivotField>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x="86"/>
        <item x="87"/>
        <item x="88"/>
        <item x="89"/>
        <item x="90"/>
        <item x="91"/>
        <item x="92"/>
        <item x="93"/>
        <item x="94"/>
        <item x="95"/>
        <item x="96"/>
        <item h="1" x="97"/>
      </items>
    </pivotField>
  </pivotFields>
  <rowFields count="1">
    <field x="25"/>
  </rowFields>
  <rowItems count="4">
    <i>
      <x/>
    </i>
    <i>
      <x v="1"/>
    </i>
    <i>
      <x v="2"/>
    </i>
    <i t="grand">
      <x/>
    </i>
  </rowItems>
  <colFields count="1">
    <field x="-2"/>
  </colFields>
  <colItems count="3">
    <i>
      <x/>
    </i>
    <i i="1">
      <x v="1"/>
    </i>
    <i i="2">
      <x v="2"/>
    </i>
  </colItems>
  <pageFields count="2">
    <pageField fld="28" hier="-1"/>
    <pageField fld="16" hier="-1"/>
  </pageFields>
  <dataFields count="3">
    <dataField name="Average of Median ROI" fld="24" subtotal="average" baseField="25" baseItem="0"/>
    <dataField name="Average of Median Profit" fld="23" subtotal="average" baseField="25" baseItem="0"/>
    <dataField name="Count of Title" fld="0" subtotal="count" baseField="0" baseItem="0"/>
  </dataFields>
  <formats count="2">
    <format dxfId="109">
      <pivotArea collapsedLevelsAreSubtotals="1" fieldPosition="0">
        <references count="2">
          <reference field="4294967294" count="1" selected="0">
            <x v="1"/>
          </reference>
          <reference field="25" count="0"/>
        </references>
      </pivotArea>
    </format>
    <format dxfId="108">
      <pivotArea collapsedLevelsAreSubtotals="1" fieldPosition="0">
        <references count="2">
          <reference field="4294967294" count="1" selected="0">
            <x v="0"/>
          </reference>
          <reference field="25" count="0"/>
        </references>
      </pivotArea>
    </format>
  </formats>
  <conditionalFormats count="2">
    <conditionalFormat priority="1">
      <pivotAreas count="1">
        <pivotArea type="data" collapsedLevelsAreSubtotals="1" fieldPosition="0">
          <references count="2">
            <reference field="4294967294" count="1" selected="0">
              <x v="0"/>
            </reference>
            <reference field="25" count="3">
              <x v="0"/>
              <x v="1"/>
              <x v="2"/>
            </reference>
          </references>
        </pivotArea>
      </pivotAreas>
    </conditionalFormat>
    <conditionalFormat priority="4">
      <pivotAreas count="1">
        <pivotArea type="data" collapsedLevelsAreSubtotals="1" fieldPosition="0">
          <references count="1">
            <reference field="25"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C64042-D0BC-4D45-B41D-312500F1DEF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ntry">
  <location ref="A3:C12" firstHeaderRow="0" firstDataRow="1" firstDataCol="1" rowPageCount="1" colPageCount="1"/>
  <pivotFields count="29">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axis="axisRow" showAll="0">
      <items count="47">
        <item h="1" x="39"/>
        <item h="1" x="36"/>
        <item h="1" x="32"/>
        <item x="12"/>
        <item h="1" x="41"/>
        <item h="1" x="22"/>
        <item x="14"/>
        <item h="1" x="40"/>
        <item h="1" x="3"/>
        <item h="1" x="35"/>
        <item h="1" x="23"/>
        <item h="1" x="10"/>
        <item h="1" x="33"/>
        <item x="8"/>
        <item h="1" x="7"/>
        <item x="2"/>
        <item h="1" x="5"/>
        <item h="1" x="30"/>
        <item h="1" x="37"/>
        <item x="18"/>
        <item h="1" x="42"/>
        <item h="1" x="11"/>
        <item h="1" x="31"/>
        <item h="1" x="21"/>
        <item h="1" x="9"/>
        <item h="1" x="13"/>
        <item h="1" x="15"/>
        <item h="1" x="19"/>
        <item h="1" x="45"/>
        <item h="1" x="16"/>
        <item h="1" x="27"/>
        <item h="1" x="24"/>
        <item h="1" x="43"/>
        <item h="1" x="20"/>
        <item h="1" x="44"/>
        <item h="1" x="6"/>
        <item h="1" x="34"/>
        <item h="1" x="28"/>
        <item h="1" x="29"/>
        <item x="0"/>
        <item h="1" x="17"/>
        <item h="1" x="25"/>
        <item h="1" x="38"/>
        <item x="4"/>
        <item x="1"/>
        <item h="1" x="26"/>
        <item t="default"/>
      </items>
    </pivotField>
    <pivotField showAll="0"/>
    <pivotField showAll="0"/>
    <pivotField showAll="0"/>
    <pivotField dataField="1" numFmtId="10" showAll="0"/>
    <pivotField showAll="0"/>
    <pivotField showAll="0"/>
    <pivotField showAll="0"/>
    <pivotField dataField="1"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h="1" x="97"/>
      </items>
    </pivotField>
  </pivotFields>
  <rowFields count="1">
    <field x="16"/>
  </rowFields>
  <rowItems count="9">
    <i>
      <x v="3"/>
    </i>
    <i>
      <x v="6"/>
    </i>
    <i>
      <x v="13"/>
    </i>
    <i>
      <x v="15"/>
    </i>
    <i>
      <x v="19"/>
    </i>
    <i>
      <x v="39"/>
    </i>
    <i>
      <x v="43"/>
    </i>
    <i>
      <x v="44"/>
    </i>
    <i t="grand">
      <x/>
    </i>
  </rowItems>
  <colFields count="1">
    <field x="-2"/>
  </colFields>
  <colItems count="2">
    <i>
      <x/>
    </i>
    <i i="1">
      <x v="1"/>
    </i>
  </colItems>
  <pageFields count="1">
    <pageField fld="28" hier="-1"/>
  </pageFields>
  <dataFields count="2">
    <dataField name="Average of %Profit" fld="20" subtotal="average" baseField="16" baseItem="44" numFmtId="10"/>
    <dataField name="Average of Median ROI" fld="24" subtotal="average" baseField="16" baseItem="1"/>
  </dataFields>
  <formats count="2">
    <format dxfId="107">
      <pivotArea dataOnly="0" fieldPosition="0">
        <references count="1">
          <reference field="16" count="1">
            <x v="44"/>
          </reference>
        </references>
      </pivotArea>
    </format>
    <format dxfId="106">
      <pivotArea collapsedLevelsAreSubtotals="1" fieldPosition="0">
        <references count="2">
          <reference field="4294967294" count="1" selected="0">
            <x v="1"/>
          </reference>
          <reference field="16" count="0"/>
        </references>
      </pivotArea>
    </format>
  </format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73B3C4-49BE-4B33-AC62-FB4C8467263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re">
  <location ref="A5:E13" firstHeaderRow="0" firstDataRow="1" firstDataCol="1" rowPageCount="2" colPageCount="1"/>
  <pivotFields count="29">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371">
        <item h="1" x="326"/>
        <item h="1" x="276"/>
        <item h="1" x="154"/>
        <item h="1" x="145"/>
        <item h="1" x="278"/>
        <item h="1" x="294"/>
        <item h="1" x="260"/>
        <item h="1" x="138"/>
        <item h="1" x="309"/>
        <item h="1" x="235"/>
        <item h="1" x="295"/>
        <item h="1" x="340"/>
        <item h="1" x="268"/>
        <item h="1" x="311"/>
        <item h="1" x="209"/>
        <item h="1" x="290"/>
        <item h="1" x="14"/>
        <item h="1" x="323"/>
        <item h="1" x="221"/>
        <item h="1" x="351"/>
        <item h="1" x="92"/>
        <item h="1" x="365"/>
        <item h="1" x="368"/>
        <item h="1" x="93"/>
        <item h="1" x="283"/>
        <item h="1" x="308"/>
        <item h="1" x="150"/>
        <item h="1" x="47"/>
        <item h="1" x="331"/>
        <item h="1" x="142"/>
        <item h="1" x="272"/>
        <item h="1" x="156"/>
        <item h="1" x="80"/>
        <item h="1" x="163"/>
        <item h="1" x="110"/>
        <item h="1" x="359"/>
        <item h="1" x="82"/>
        <item h="1" x="170"/>
        <item h="1" x="357"/>
        <item h="1" x="332"/>
        <item h="1" x="232"/>
        <item h="1" x="197"/>
        <item h="1" x="34"/>
        <item h="1" x="146"/>
        <item h="1" x="58"/>
        <item h="1" x="49"/>
        <item h="1" x="31"/>
        <item h="1" x="103"/>
        <item h="1" x="355"/>
        <item h="1" x="225"/>
        <item h="1" x="176"/>
        <item h="1" x="220"/>
        <item h="1" x="97"/>
        <item h="1" x="81"/>
        <item h="1" x="304"/>
        <item h="1" x="178"/>
        <item h="1" x="299"/>
        <item h="1" x="354"/>
        <item h="1" x="204"/>
        <item h="1" x="310"/>
        <item h="1" x="127"/>
        <item h="1" x="285"/>
        <item h="1" x="253"/>
        <item h="1" x="223"/>
        <item h="1" x="259"/>
        <item h="1" x="15"/>
        <item h="1" x="134"/>
        <item h="1" x="126"/>
        <item h="1" x="133"/>
        <item h="1" x="206"/>
        <item h="1" x="144"/>
        <item h="1" x="238"/>
        <item h="1" x="135"/>
        <item h="1" x="244"/>
        <item h="1" x="186"/>
        <item h="1" x="230"/>
        <item h="1" x="85"/>
        <item h="1" x="275"/>
        <item h="1" x="53"/>
        <item h="1" x="140"/>
        <item h="1" x="86"/>
        <item h="1" x="270"/>
        <item h="1" x="54"/>
        <item h="1" x="195"/>
        <item h="1" x="182"/>
        <item h="1" x="210"/>
        <item h="1" x="212"/>
        <item h="1" x="18"/>
        <item h="1" x="69"/>
        <item h="1" x="123"/>
        <item h="1" x="121"/>
        <item h="1" x="313"/>
        <item h="1" x="147"/>
        <item h="1" x="38"/>
        <item h="1" x="124"/>
        <item h="1" x="115"/>
        <item h="1" x="345"/>
        <item h="1" x="70"/>
        <item h="1" x="125"/>
        <item h="1" x="194"/>
        <item h="1" x="348"/>
        <item h="1" x="91"/>
        <item h="1" x="264"/>
        <item h="1" x="257"/>
        <item h="1" x="215"/>
        <item h="1" x="50"/>
        <item h="1" x="281"/>
        <item h="1" x="286"/>
        <item h="1" x="55"/>
        <item h="1" x="305"/>
        <item h="1" x="254"/>
        <item h="1" x="216"/>
        <item h="1" x="273"/>
        <item x="40"/>
        <item h="1" x="350"/>
        <item h="1" x="256"/>
        <item h="1" x="149"/>
        <item h="1" x="0"/>
        <item h="1" x="16"/>
        <item h="1" x="296"/>
        <item h="1" x="277"/>
        <item x="51"/>
        <item h="1" x="245"/>
        <item h="1" x="236"/>
        <item h="1" x="175"/>
        <item x="46"/>
        <item h="1" x="179"/>
        <item h="1" x="240"/>
        <item h="1" x="224"/>
        <item h="1" x="269"/>
        <item h="1" x="37"/>
        <item h="1" x="234"/>
        <item x="4"/>
        <item h="1" x="203"/>
        <item h="1" x="88"/>
        <item x="352"/>
        <item x="113"/>
        <item h="1" x="160"/>
        <item h="1" x="109"/>
        <item h="1" x="57"/>
        <item h="1" x="165"/>
        <item h="1" x="87"/>
        <item x="75"/>
        <item h="1" x="336"/>
        <item h="1" x="239"/>
        <item h="1" x="279"/>
        <item h="1" x="193"/>
        <item h="1" x="349"/>
        <item x="42"/>
        <item h="1" x="168"/>
        <item x="174"/>
        <item h="1" x="297"/>
        <item x="306"/>
        <item h="1" x="205"/>
        <item x="26"/>
        <item h="1" x="287"/>
        <item h="1" x="289"/>
        <item h="1" x="293"/>
        <item h="1" x="262"/>
        <item x="1"/>
        <item h="1" x="261"/>
        <item h="1" x="63"/>
        <item x="366"/>
        <item h="1" x="172"/>
        <item h="1" x="20"/>
        <item h="1" x="282"/>
        <item h="1" x="339"/>
        <item h="1" x="185"/>
        <item h="1" x="334"/>
        <item x="56"/>
        <item h="1" x="267"/>
        <item h="1" x="362"/>
        <item h="1" x="303"/>
        <item h="1" x="218"/>
        <item h="1" x="263"/>
        <item x="22"/>
        <item h="1" x="364"/>
        <item h="1" x="189"/>
        <item h="1" x="248"/>
        <item h="1" x="166"/>
        <item x="2"/>
        <item h="1" x="177"/>
        <item h="1" x="120"/>
        <item h="1" x="207"/>
        <item x="32"/>
        <item h="1" x="122"/>
        <item h="1" x="242"/>
        <item x="7"/>
        <item h="1" x="111"/>
        <item h="1" x="74"/>
        <item h="1" x="59"/>
        <item h="1" x="346"/>
        <item h="1" x="157"/>
        <item h="1" x="161"/>
        <item h="1" x="217"/>
        <item h="1" x="358"/>
        <item x="6"/>
        <item h="1" x="130"/>
        <item h="1" x="167"/>
        <item h="1" x="100"/>
        <item h="1" x="5"/>
        <item h="1" x="353"/>
        <item h="1" x="314"/>
        <item h="1" x="95"/>
        <item h="1" x="302"/>
        <item h="1" x="369"/>
        <item h="1" x="184"/>
        <item h="1" x="9"/>
        <item h="1" x="363"/>
        <item h="1" x="132"/>
        <item h="1" x="200"/>
        <item h="1" x="43"/>
        <item h="1" x="102"/>
        <item h="1" x="284"/>
        <item h="1" x="318"/>
        <item h="1" x="25"/>
        <item h="1" x="169"/>
        <item h="1" x="23"/>
        <item h="1" x="211"/>
        <item h="1" x="227"/>
        <item h="1" x="98"/>
        <item h="1" x="155"/>
        <item h="1" x="96"/>
        <item h="1" x="28"/>
        <item h="1" x="139"/>
        <item h="1" x="106"/>
        <item h="1" x="151"/>
        <item h="1" x="128"/>
        <item h="1" x="19"/>
        <item h="1" x="226"/>
        <item h="1" x="52"/>
        <item h="1" x="8"/>
        <item h="1" x="89"/>
        <item h="1" x="335"/>
        <item h="1" x="67"/>
        <item h="1" x="312"/>
        <item h="1" x="33"/>
        <item h="1" x="39"/>
        <item h="1" x="10"/>
        <item h="1" x="24"/>
        <item h="1" x="117"/>
        <item h="1" x="99"/>
        <item h="1" x="65"/>
        <item h="1" x="164"/>
        <item h="1" x="60"/>
        <item h="1" x="84"/>
        <item h="1" x="148"/>
        <item h="1" x="367"/>
        <item h="1" x="21"/>
        <item h="1" x="202"/>
        <item h="1" x="328"/>
        <item h="1" x="114"/>
        <item h="1" x="11"/>
        <item h="1" x="274"/>
        <item h="1" x="119"/>
        <item h="1" x="131"/>
        <item h="1" x="27"/>
        <item h="1" x="213"/>
        <item h="1" x="76"/>
        <item h="1" x="41"/>
        <item h="1" x="83"/>
        <item h="1" x="233"/>
        <item h="1" x="361"/>
        <item h="1" x="45"/>
        <item h="1" x="13"/>
        <item h="1" x="62"/>
        <item h="1" x="105"/>
        <item h="1" x="258"/>
        <item h="1" x="29"/>
        <item h="1" x="192"/>
        <item h="1" x="187"/>
        <item h="1" x="64"/>
        <item h="1" x="327"/>
        <item h="1" x="68"/>
        <item h="1" x="360"/>
        <item h="1" x="183"/>
        <item h="1" x="137"/>
        <item h="1" x="324"/>
        <item h="1" x="271"/>
        <item h="1" x="36"/>
        <item h="1" x="12"/>
        <item h="1" x="78"/>
        <item h="1" x="159"/>
        <item h="1" x="162"/>
        <item h="1" x="112"/>
        <item h="1" x="141"/>
        <item h="1" x="342"/>
        <item h="1" x="322"/>
        <item h="1" x="191"/>
        <item h="1" x="300"/>
        <item h="1" x="231"/>
        <item h="1" x="3"/>
        <item h="1" x="104"/>
        <item h="1" x="307"/>
        <item h="1" x="153"/>
        <item h="1" x="77"/>
        <item h="1" x="48"/>
        <item h="1" x="247"/>
        <item h="1" x="199"/>
        <item h="1" x="152"/>
        <item h="1" x="171"/>
        <item h="1" x="347"/>
        <item h="1" x="61"/>
        <item h="1" x="158"/>
        <item h="1" x="79"/>
        <item h="1" x="94"/>
        <item h="1" x="73"/>
        <item h="1" x="343"/>
        <item h="1" x="333"/>
        <item h="1" x="30"/>
        <item h="1" x="219"/>
        <item h="1" x="319"/>
        <item h="1" x="190"/>
        <item h="1" x="173"/>
        <item h="1" x="252"/>
        <item h="1" x="44"/>
        <item h="1" x="228"/>
        <item h="1" x="116"/>
        <item h="1" x="338"/>
        <item h="1" x="280"/>
        <item h="1" x="181"/>
        <item h="1" x="66"/>
        <item h="1" x="292"/>
        <item h="1" x="321"/>
        <item h="1" x="222"/>
        <item h="1" x="198"/>
        <item h="1" x="316"/>
        <item h="1" x="101"/>
        <item h="1" x="180"/>
        <item h="1" x="229"/>
        <item h="1" x="201"/>
        <item h="1" x="90"/>
        <item h="1" x="72"/>
        <item h="1" x="237"/>
        <item h="1" x="129"/>
        <item h="1" x="143"/>
        <item h="1" x="35"/>
        <item h="1" x="246"/>
        <item h="1" x="188"/>
        <item h="1" x="265"/>
        <item h="1" x="136"/>
        <item h="1" x="208"/>
        <item h="1" x="241"/>
        <item h="1" x="17"/>
        <item h="1" x="250"/>
        <item h="1" x="118"/>
        <item h="1" x="356"/>
        <item h="1" x="291"/>
        <item h="1" x="330"/>
        <item h="1" x="266"/>
        <item h="1" x="329"/>
        <item h="1" x="107"/>
        <item h="1" x="315"/>
        <item h="1" x="108"/>
        <item h="1" x="317"/>
        <item h="1" x="325"/>
        <item h="1" x="243"/>
        <item h="1" x="288"/>
        <item h="1" x="344"/>
        <item h="1" x="341"/>
        <item h="1" x="301"/>
        <item h="1" x="251"/>
        <item h="1" x="249"/>
        <item h="1" x="214"/>
        <item h="1" x="71"/>
        <item h="1" x="320"/>
        <item h="1" x="298"/>
        <item h="1" x="196"/>
        <item h="1" x="255"/>
        <item h="1" x="337"/>
        <item t="default"/>
      </items>
    </pivotField>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axis="axisRow" showAll="0" sortType="descending">
      <items count="18">
        <item sd="0" x="5"/>
        <item sd="0" x="3"/>
        <item h="1" x="10"/>
        <item sd="0" x="6"/>
        <item sd="0" x="2"/>
        <item sd="0" x="4"/>
        <item h="1" x="8"/>
        <item sd="0" x="1"/>
        <item h="1" x="14"/>
        <item h="1" x="7"/>
        <item sd="0" x="0"/>
        <item h="1" x="15"/>
        <item h="1" x="9"/>
        <item h="1" x="12"/>
        <item h="1" x="11"/>
        <item h="1" x="13"/>
        <item h="1" x="16"/>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dataField="1" showAll="0"/>
    <pivotField showAll="0"/>
    <pivotField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h="1" x="97"/>
      </items>
    </pivotField>
  </pivotFields>
  <rowFields count="2">
    <field x="14"/>
    <field x="11"/>
  </rowFields>
  <rowItems count="8">
    <i>
      <x v="3"/>
    </i>
    <i>
      <x v="5"/>
    </i>
    <i>
      <x v="1"/>
    </i>
    <i>
      <x v="10"/>
    </i>
    <i>
      <x v="7"/>
    </i>
    <i>
      <x/>
    </i>
    <i>
      <x v="4"/>
    </i>
    <i t="grand">
      <x/>
    </i>
  </rowItems>
  <colFields count="1">
    <field x="-2"/>
  </colFields>
  <colItems count="4">
    <i>
      <x/>
    </i>
    <i i="1">
      <x v="1"/>
    </i>
    <i i="2">
      <x v="2"/>
    </i>
    <i i="3">
      <x v="3"/>
    </i>
  </colItems>
  <pageFields count="2">
    <pageField fld="28" hier="-1"/>
    <pageField fld="16" hier="-1"/>
  </pageFields>
  <dataFields count="4">
    <dataField name="Average of Movie FB Likes" fld="6" subtotal="average" baseField="14" baseItem="10"/>
    <dataField name="Average of Budget" fld="11" subtotal="average" baseField="14" baseItem="7"/>
    <dataField name="Average of ROI" fld="22" subtotal="average" baseField="14" baseItem="10"/>
    <dataField name="StdDev of ROI" fld="22" subtotal="stdDev" baseField="14" baseItem="10"/>
  </dataFields>
  <formats count="10">
    <format dxfId="105">
      <pivotArea collapsedLevelsAreSubtotals="1" fieldPosition="0">
        <references count="2">
          <reference field="4294967294" count="1" selected="0">
            <x v="1"/>
          </reference>
          <reference field="14" count="0"/>
        </references>
      </pivotArea>
    </format>
    <format dxfId="104">
      <pivotArea dataOnly="0" labelOnly="1" fieldPosition="0">
        <references count="2">
          <reference field="11" count="0"/>
          <reference field="14" count="1" selected="0">
            <x v="10"/>
          </reference>
        </references>
      </pivotArea>
    </format>
    <format dxfId="103">
      <pivotArea collapsedLevelsAreSubtotals="1" fieldPosition="0">
        <references count="2">
          <reference field="4294967294" count="1" selected="0">
            <x v="0"/>
          </reference>
          <reference field="14" count="1">
            <x v="10"/>
          </reference>
        </references>
      </pivotArea>
    </format>
    <format dxfId="102">
      <pivotArea collapsedLevelsAreSubtotals="1" fieldPosition="0">
        <references count="2">
          <reference field="4294967294" count="1" selected="0">
            <x v="0"/>
          </reference>
          <reference field="14" count="1">
            <x v="4"/>
          </reference>
        </references>
      </pivotArea>
    </format>
    <format dxfId="101">
      <pivotArea collapsedLevelsAreSubtotals="1" fieldPosition="0">
        <references count="2">
          <reference field="4294967294" count="1" selected="0">
            <x v="0"/>
          </reference>
          <reference field="14" count="1">
            <x v="1"/>
          </reference>
        </references>
      </pivotArea>
    </format>
    <format dxfId="100">
      <pivotArea collapsedLevelsAreSubtotals="1" fieldPosition="0">
        <references count="2">
          <reference field="4294967294" count="1" selected="0">
            <x v="0"/>
          </reference>
          <reference field="14" count="1">
            <x v="5"/>
          </reference>
        </references>
      </pivotArea>
    </format>
    <format dxfId="99">
      <pivotArea collapsedLevelsAreSubtotals="1" fieldPosition="0">
        <references count="2">
          <reference field="4294967294" count="1" selected="0">
            <x v="0"/>
          </reference>
          <reference field="14" count="1">
            <x v="0"/>
          </reference>
        </references>
      </pivotArea>
    </format>
    <format dxfId="98">
      <pivotArea collapsedLevelsAreSubtotals="1" fieldPosition="0">
        <references count="2">
          <reference field="4294967294" count="1" selected="0">
            <x v="0"/>
          </reference>
          <reference field="14" count="1">
            <x v="3"/>
          </reference>
        </references>
      </pivotArea>
    </format>
    <format dxfId="97">
      <pivotArea collapsedLevelsAreSubtotals="1" fieldPosition="0">
        <references count="2">
          <reference field="4294967294" count="1" selected="0">
            <x v="0"/>
          </reference>
          <reference field="14" count="1">
            <x v="7"/>
          </reference>
        </references>
      </pivotArea>
    </format>
    <format dxfId="96">
      <pivotArea field="14" grandRow="1" outline="0" collapsedLevelsAreSubtotals="1" axis="axisRow" fieldPosition="0">
        <references count="1">
          <reference field="4294967294" count="1" selected="0">
            <x v="0"/>
          </reference>
        </references>
      </pivotArea>
    </format>
  </formats>
  <conditionalFormats count="4">
    <conditionalFormat priority="6">
      <pivotAreas count="1">
        <pivotArea type="data" collapsedLevelsAreSubtotals="1" fieldPosition="0">
          <references count="2">
            <reference field="4294967294" count="1" selected="0">
              <x v="1"/>
            </reference>
            <reference field="14" count="7">
              <x v="0"/>
              <x v="1"/>
              <x v="3"/>
              <x v="4"/>
              <x v="5"/>
              <x v="7"/>
              <x v="10"/>
            </reference>
          </references>
        </pivotArea>
      </pivotAreas>
    </conditionalFormat>
    <conditionalFormat priority="3">
      <pivotAreas count="1">
        <pivotArea type="data" collapsedLevelsAreSubtotals="1" fieldPosition="0">
          <references count="2">
            <reference field="4294967294" count="1" selected="0">
              <x v="3"/>
            </reference>
            <reference field="14" count="7">
              <x v="0"/>
              <x v="1"/>
              <x v="3"/>
              <x v="4"/>
              <x v="5"/>
              <x v="7"/>
              <x v="10"/>
            </reference>
          </references>
        </pivotArea>
      </pivotAreas>
    </conditionalFormat>
    <conditionalFormat priority="2">
      <pivotAreas count="7">
        <pivotArea type="data" collapsedLevelsAreSubtotals="1" fieldPosition="0">
          <references count="2">
            <reference field="4294967294" count="1" selected="0">
              <x v="2"/>
            </reference>
            <reference field="14" count="1">
              <x v="10"/>
            </reference>
          </references>
        </pivotArea>
        <pivotArea type="data" collapsedLevelsAreSubtotals="1" fieldPosition="0">
          <references count="2">
            <reference field="4294967294" count="1" selected="0">
              <x v="2"/>
            </reference>
            <reference field="14" count="1">
              <x v="4"/>
            </reference>
          </references>
        </pivotArea>
        <pivotArea type="data" collapsedLevelsAreSubtotals="1" fieldPosition="0">
          <references count="2">
            <reference field="4294967294" count="1" selected="0">
              <x v="2"/>
            </reference>
            <reference field="14" count="1">
              <x v="1"/>
            </reference>
          </references>
        </pivotArea>
        <pivotArea type="data" collapsedLevelsAreSubtotals="1" fieldPosition="0">
          <references count="2">
            <reference field="4294967294" count="1" selected="0">
              <x v="2"/>
            </reference>
            <reference field="14" count="1">
              <x v="5"/>
            </reference>
          </references>
        </pivotArea>
        <pivotArea type="data" collapsedLevelsAreSubtotals="1" fieldPosition="0">
          <references count="2">
            <reference field="4294967294" count="1" selected="0">
              <x v="2"/>
            </reference>
            <reference field="14" count="1">
              <x v="0"/>
            </reference>
          </references>
        </pivotArea>
        <pivotArea type="data" collapsedLevelsAreSubtotals="1" fieldPosition="0">
          <references count="2">
            <reference field="4294967294" count="1" selected="0">
              <x v="2"/>
            </reference>
            <reference field="14" count="1">
              <x v="3"/>
            </reference>
          </references>
        </pivotArea>
        <pivotArea type="data" collapsedLevelsAreSubtotals="1" fieldPosition="0">
          <references count="2">
            <reference field="4294967294" count="1" selected="0">
              <x v="2"/>
            </reference>
            <reference field="14" count="1">
              <x v="7"/>
            </reference>
          </references>
        </pivotArea>
      </pivotAreas>
    </conditionalFormat>
    <conditionalFormat priority="1">
      <pivotAreas count="7">
        <pivotArea type="data" collapsedLevelsAreSubtotals="1" fieldPosition="0">
          <references count="2">
            <reference field="4294967294" count="1" selected="0">
              <x v="0"/>
            </reference>
            <reference field="14" count="1">
              <x v="10"/>
            </reference>
          </references>
        </pivotArea>
        <pivotArea type="data" collapsedLevelsAreSubtotals="1" fieldPosition="0">
          <references count="2">
            <reference field="4294967294" count="1" selected="0">
              <x v="0"/>
            </reference>
            <reference field="14" count="1">
              <x v="4"/>
            </reference>
          </references>
        </pivotArea>
        <pivotArea type="data" collapsedLevelsAreSubtotals="1" fieldPosition="0">
          <references count="2">
            <reference field="4294967294" count="1" selected="0">
              <x v="0"/>
            </reference>
            <reference field="14" count="1">
              <x v="1"/>
            </reference>
          </references>
        </pivotArea>
        <pivotArea type="data" collapsedLevelsAreSubtotals="1" fieldPosition="0">
          <references count="2">
            <reference field="4294967294" count="1" selected="0">
              <x v="0"/>
            </reference>
            <reference field="14" count="1">
              <x v="5"/>
            </reference>
          </references>
        </pivotArea>
        <pivotArea type="data" collapsedLevelsAreSubtotals="1" fieldPosition="0">
          <references count="2">
            <reference field="4294967294" count="1" selected="0">
              <x v="0"/>
            </reference>
            <reference field="14" count="1">
              <x v="0"/>
            </reference>
          </references>
        </pivotArea>
        <pivotArea type="data" collapsedLevelsAreSubtotals="1" fieldPosition="0">
          <references count="2">
            <reference field="4294967294" count="1" selected="0">
              <x v="0"/>
            </reference>
            <reference field="14" count="1">
              <x v="3"/>
            </reference>
          </references>
        </pivotArea>
        <pivotArea type="data" collapsedLevelsAreSubtotals="1" fieldPosition="0">
          <references count="2">
            <reference field="4294967294" count="1" selected="0">
              <x v="0"/>
            </reference>
            <reference field="14" count="1">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68F19A-5452-4464-8476-04380F2043F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rectors">
  <location ref="A4:B50" firstHeaderRow="1" firstDataRow="1" firstDataCol="1" rowPageCount="2" colPageCount="1"/>
  <pivotFields count="29">
    <pivotField dataField="1" showAll="0"/>
    <pivotField showAll="0">
      <items count="1496">
        <item h="1" x="646"/>
        <item h="1" x="1044"/>
        <item h="1" x="651"/>
        <item h="1" x="348"/>
        <item h="1" x="940"/>
        <item h="1" x="681"/>
        <item h="1" x="988"/>
        <item h="1" x="433"/>
        <item h="1" x="59"/>
        <item h="1" x="822"/>
        <item x="48"/>
        <item x="721"/>
        <item h="1" x="1277"/>
        <item h="1" x="176"/>
        <item h="1" x="1150"/>
        <item h="1" x="638"/>
        <item h="1" x="1156"/>
        <item x="1292"/>
        <item h="1" x="78"/>
        <item h="1" x="479"/>
        <item h="1" x="694"/>
        <item x="54"/>
        <item h="1" x="329"/>
        <item h="1" x="739"/>
        <item h="1" x="130"/>
        <item h="1" x="1377"/>
        <item h="1" x="1139"/>
        <item h="1" x="263"/>
        <item h="1" x="1181"/>
        <item h="1" x="424"/>
        <item h="1" x="1204"/>
        <item h="1" x="1373"/>
        <item h="1" x="582"/>
        <item x="137"/>
        <item h="1" x="826"/>
        <item h="1" x="120"/>
        <item x="510"/>
        <item h="1" x="600"/>
        <item h="1" x="896"/>
        <item h="1" x="593"/>
        <item h="1" x="343"/>
        <item h="1" x="1484"/>
        <item h="1" x="194"/>
        <item h="1" x="671"/>
        <item h="1" x="414"/>
        <item h="1" x="1262"/>
        <item h="1" x="393"/>
        <item h="1" x="1278"/>
        <item h="1" x="334"/>
        <item h="1" x="80"/>
        <item h="1" x="1186"/>
        <item h="1" x="1100"/>
        <item h="1" x="610"/>
        <item h="1" x="1079"/>
        <item h="1" x="1185"/>
        <item h="1" x="685"/>
        <item h="1" x="352"/>
        <item h="1" x="1370"/>
        <item h="1" x="172"/>
        <item h="1" x="1176"/>
        <item h="1" x="1091"/>
        <item h="1" x="385"/>
        <item h="1" x="1268"/>
        <item h="1" x="1051"/>
        <item h="1" x="993"/>
        <item h="1" x="878"/>
        <item h="1" x="959"/>
        <item h="1" x="384"/>
        <item x="163"/>
        <item h="1" x="1434"/>
        <item h="1" x="935"/>
        <item h="1" x="42"/>
        <item h="1" x="575"/>
        <item h="1" x="214"/>
        <item h="1" x="943"/>
        <item h="1" x="701"/>
        <item h="1" x="328"/>
        <item h="1" x="852"/>
        <item h="1" x="1312"/>
        <item x="82"/>
        <item h="1" x="1400"/>
        <item h="1" x="536"/>
        <item h="1" x="1013"/>
        <item h="1" x="349"/>
        <item h="1" x="632"/>
        <item h="1" x="1145"/>
        <item h="1" x="1238"/>
        <item h="1" x="358"/>
        <item h="1" x="182"/>
        <item x="684"/>
        <item h="1" x="396"/>
        <item h="1" x="500"/>
        <item x="264"/>
        <item x="138"/>
        <item h="1" x="985"/>
        <item h="1" x="1483"/>
        <item h="1" x="1213"/>
        <item h="1" x="69"/>
        <item h="1" x="1462"/>
        <item h="1" x="948"/>
        <item h="1" x="1162"/>
        <item h="1" x="1429"/>
        <item h="1" x="1390"/>
        <item h="1" x="274"/>
        <item h="1" x="1349"/>
        <item h="1" x="1027"/>
        <item h="1" x="73"/>
        <item h="1" x="1152"/>
        <item h="1" x="394"/>
        <item h="1" x="857"/>
        <item h="1" x="1112"/>
        <item h="1" x="923"/>
        <item h="1" x="814"/>
        <item h="1" x="1221"/>
        <item h="1" x="403"/>
        <item h="1" x="193"/>
        <item h="1" x="514"/>
        <item h="1" x="774"/>
        <item h="1" x="21"/>
        <item h="1" x="895"/>
        <item h="1" x="698"/>
        <item h="1" x="322"/>
        <item h="1" x="1463"/>
        <item h="1" x="1223"/>
        <item h="1" x="1095"/>
        <item h="1" x="1197"/>
        <item h="1" x="1371"/>
        <item x="139"/>
        <item h="1" x="446"/>
        <item h="1" x="218"/>
        <item h="1" x="1071"/>
        <item x="226"/>
        <item h="1" x="187"/>
        <item h="1" x="944"/>
        <item h="1" x="243"/>
        <item h="1" x="245"/>
        <item h="1" x="624"/>
        <item h="1" x="938"/>
        <item h="1" x="38"/>
        <item h="1" x="719"/>
        <item h="1" x="562"/>
        <item h="1" x="121"/>
        <item h="1" x="744"/>
        <item h="1" x="1389"/>
        <item h="1" x="1062"/>
        <item x="365"/>
        <item h="1" x="825"/>
        <item h="1" x="658"/>
        <item h="1" x="784"/>
        <item h="1" x="13"/>
        <item h="1" x="476"/>
        <item h="1" x="1375"/>
        <item h="1" x="642"/>
        <item h="1" x="987"/>
        <item h="1" x="1326"/>
        <item h="1" x="419"/>
        <item h="1" x="561"/>
        <item h="1" x="1060"/>
        <item h="1" x="1130"/>
        <item h="1" x="1007"/>
        <item h="1" x="491"/>
        <item h="1" x="1057"/>
        <item h="1" x="312"/>
        <item h="1" x="336"/>
        <item h="1" x="122"/>
        <item h="1" x="1200"/>
        <item x="238"/>
        <item h="1" x="1121"/>
        <item x="148"/>
        <item h="1" x="1248"/>
        <item h="1" x="292"/>
        <item h="1" x="1455"/>
        <item h="1" x="844"/>
        <item h="1" x="362"/>
        <item h="1" x="1270"/>
        <item h="1" x="265"/>
        <item h="1" x="702"/>
        <item h="1" x="1178"/>
        <item h="1" x="4"/>
        <item h="1" x="174"/>
        <item h="1" x="918"/>
        <item h="1" x="802"/>
        <item h="1" x="397"/>
        <item h="1" x="900"/>
        <item h="1" x="454"/>
        <item h="1" x="422"/>
        <item h="1" x="507"/>
        <item h="1" x="66"/>
        <item h="1" x="118"/>
        <item x="11"/>
        <item h="1" x="1472"/>
        <item h="1" x="797"/>
        <item h="1" x="1164"/>
        <item h="1" x="577"/>
        <item h="1" x="866"/>
        <item h="1" x="1251"/>
        <item h="1" x="706"/>
        <item h="1" x="745"/>
        <item h="1" x="1307"/>
        <item h="1" x="1476"/>
        <item h="1" x="426"/>
        <item h="1" x="294"/>
        <item h="1" x="1038"/>
        <item h="1" x="953"/>
        <item h="1" x="911"/>
        <item h="1" x="552"/>
        <item h="1" x="490"/>
        <item h="1" x="503"/>
        <item h="1" x="704"/>
        <item h="1" x="377"/>
        <item h="1" x="767"/>
        <item h="1" x="1465"/>
        <item h="1" x="1387"/>
        <item h="1" x="1383"/>
        <item h="1" x="1018"/>
        <item h="1" x="1175"/>
        <item h="1" x="880"/>
        <item h="1" x="52"/>
        <item h="1" x="1233"/>
        <item h="1" x="404"/>
        <item h="1" x="158"/>
        <item h="1" x="234"/>
        <item h="1" x="1229"/>
        <item h="1" x="232"/>
        <item h="1" x="366"/>
        <item h="1" x="749"/>
        <item h="1" x="1401"/>
        <item x="26"/>
        <item h="1" x="740"/>
        <item h="1" x="286"/>
        <item h="1" x="142"/>
        <item x="109"/>
        <item h="1" x="496"/>
        <item h="1" x="637"/>
        <item h="1" x="1460"/>
        <item h="1" x="108"/>
        <item h="1" x="111"/>
        <item h="1" x="1415"/>
        <item h="1" x="560"/>
        <item h="1" x="520"/>
        <item h="1" x="860"/>
        <item h="1" x="597"/>
        <item h="1" x="960"/>
        <item h="1" x="1189"/>
        <item h="1" x="455"/>
        <item h="1" x="1160"/>
        <item x="291"/>
        <item h="1" x="258"/>
        <item h="1" x="901"/>
        <item h="1" x="1148"/>
        <item x="370"/>
        <item h="1" x="284"/>
        <item x="92"/>
        <item h="1" x="1183"/>
        <item h="1" x="1276"/>
        <item h="1" x="267"/>
        <item h="1" x="1108"/>
        <item h="1" x="1119"/>
        <item h="1" x="179"/>
        <item x="36"/>
        <item h="1" x="835"/>
        <item h="1" x="1451"/>
        <item h="1" x="715"/>
        <item h="1" x="873"/>
        <item h="1" x="1253"/>
        <item h="1" x="1348"/>
        <item h="1" x="287"/>
        <item h="1" x="1"/>
        <item h="1" x="373"/>
        <item h="1" x="460"/>
        <item h="1" x="330"/>
        <item h="1" x="563"/>
        <item h="1" x="136"/>
        <item h="1" x="830"/>
        <item h="1" x="676"/>
        <item h="1" x="1320"/>
        <item h="1" x="212"/>
        <item h="1" x="871"/>
        <item h="1" x="1187"/>
        <item h="1" x="68"/>
        <item h="1" x="729"/>
        <item h="1" x="87"/>
        <item h="1" x="1000"/>
        <item h="1" x="100"/>
        <item h="1" x="1410"/>
        <item h="1" x="963"/>
        <item h="1" x="1090"/>
        <item h="1" x="400"/>
        <item h="1" x="471"/>
        <item h="1" x="32"/>
        <item h="1" x="1167"/>
        <item h="1" x="1089"/>
        <item h="1" x="870"/>
        <item h="1" x="1055"/>
        <item h="1" x="1464"/>
        <item h="1" x="1093"/>
        <item h="1" x="1230"/>
        <item h="1" x="1448"/>
        <item h="1" x="942"/>
        <item h="1" x="1287"/>
        <item h="1" x="1267"/>
        <item h="1" x="1214"/>
        <item h="1" x="1301"/>
        <item h="1" x="1009"/>
        <item h="1" x="738"/>
        <item h="1" x="551"/>
        <item h="1" x="879"/>
        <item h="1" x="289"/>
        <item h="1" x="63"/>
        <item h="1" x="1452"/>
        <item h="1" x="843"/>
        <item x="558"/>
        <item h="1" x="587"/>
        <item h="1" x="790"/>
        <item h="1" x="969"/>
        <item h="1" x="937"/>
        <item h="1" x="690"/>
        <item h="1" x="126"/>
        <item h="1" x="1249"/>
        <item h="1" x="1475"/>
        <item h="1" x="1274"/>
        <item h="1" x="1136"/>
        <item h="1" x="688"/>
        <item h="1" x="732"/>
        <item h="1" x="37"/>
        <item h="1" x="1324"/>
        <item h="1" x="1195"/>
        <item h="1" x="1341"/>
        <item h="1" x="188"/>
        <item h="1" x="1394"/>
        <item h="1" x="789"/>
        <item h="1" x="675"/>
        <item h="1" x="532"/>
        <item h="1" x="505"/>
        <item h="1" x="566"/>
        <item h="1" x="1442"/>
        <item h="1" x="458"/>
        <item h="1" x="1351"/>
        <item h="1" x="807"/>
        <item h="1" x="752"/>
        <item h="1" x="1087"/>
        <item h="1" x="480"/>
        <item h="1" x="58"/>
        <item h="1" x="1309"/>
        <item x="84"/>
        <item h="1" x="135"/>
        <item h="1" x="882"/>
        <item h="1" x="1140"/>
        <item h="1" x="1037"/>
        <item h="1" x="282"/>
        <item h="1" x="435"/>
        <item h="1" x="1273"/>
        <item h="1" x="337"/>
        <item h="1" x="1336"/>
        <item h="1" x="1431"/>
        <item h="1" x="309"/>
        <item h="1" x="395"/>
        <item h="1" x="60"/>
        <item h="1" x="104"/>
        <item h="1" x="746"/>
        <item h="1" x="485"/>
        <item x="530"/>
        <item x="15"/>
        <item h="1" x="375"/>
        <item h="1" x="1146"/>
        <item h="1" x="493"/>
        <item h="1" x="317"/>
        <item h="1" x="347"/>
        <item h="1" x="1058"/>
        <item h="1" x="1015"/>
        <item x="246"/>
        <item h="1" x="794"/>
        <item h="1" x="181"/>
        <item h="1" x="992"/>
        <item h="1" x="1016"/>
        <item h="1" x="323"/>
        <item h="1" x="356"/>
        <item h="1" x="305"/>
        <item h="1" x="502"/>
        <item h="1" x="594"/>
        <item h="1" x="423"/>
        <item h="1" x="1391"/>
        <item h="1" x="569"/>
        <item h="1" x="1357"/>
        <item h="1" x="445"/>
        <item h="1" x="1294"/>
        <item h="1" x="1443"/>
        <item h="1" x="438"/>
        <item h="1" x="467"/>
        <item h="1" x="428"/>
        <item h="1" x="431"/>
        <item h="1" x="306"/>
        <item h="1" x="9"/>
        <item h="1" x="53"/>
        <item h="1" x="1144"/>
        <item x="260"/>
        <item h="1" x="333"/>
        <item h="1" x="608"/>
        <item h="1" x="730"/>
        <item h="1" x="434"/>
        <item h="1" x="541"/>
        <item h="1" x="1264"/>
        <item h="1" x="230"/>
        <item h="1" x="1393"/>
        <item h="1" x="885"/>
        <item h="1" x="908"/>
        <item h="1" x="957"/>
        <item h="1" x="547"/>
        <item h="1" x="154"/>
        <item h="1" x="773"/>
        <item h="1" x="555"/>
        <item h="1" x="1134"/>
        <item h="1" x="733"/>
        <item h="1" x="780"/>
        <item h="1" x="913"/>
        <item h="1" x="543"/>
        <item h="1" x="1381"/>
        <item h="1" x="576"/>
        <item h="1" x="883"/>
        <item h="1" x="751"/>
        <item h="1" x="1080"/>
        <item h="1" x="808"/>
        <item h="1" x="327"/>
        <item h="1" x="332"/>
        <item h="1" x="508"/>
        <item h="1" x="824"/>
        <item h="1" x="1353"/>
        <item h="1" x="683"/>
        <item h="1" x="1409"/>
        <item h="1" x="1045"/>
        <item h="1" x="191"/>
        <item h="1" x="1279"/>
        <item h="1" x="598"/>
        <item x="157"/>
        <item h="1" x="1388"/>
        <item h="1" x="43"/>
        <item h="1" x="407"/>
        <item h="1" x="361"/>
        <item h="1" x="178"/>
        <item h="1" x="1408"/>
        <item h="1" x="736"/>
        <item h="1" x="1135"/>
        <item h="1" x="810"/>
        <item h="1" x="1008"/>
        <item h="1" x="612"/>
        <item h="1" x="823"/>
        <item h="1" x="72"/>
        <item h="1" x="229"/>
        <item h="1" x="804"/>
        <item h="1" x="368"/>
        <item h="1" x="168"/>
        <item h="1" x="763"/>
        <item h="1" x="1317"/>
        <item h="1" x="40"/>
        <item h="1" x="412"/>
        <item h="1" x="599"/>
        <item h="1" x="101"/>
        <item h="1" x="1116"/>
        <item h="1" x="554"/>
        <item h="1" x="850"/>
        <item h="1" x="1325"/>
        <item h="1" x="1247"/>
        <item h="1" x="950"/>
        <item h="1" x="1259"/>
        <item h="1" x="386"/>
        <item h="1" x="1445"/>
        <item h="1" x="1346"/>
        <item h="1" x="980"/>
        <item h="1" x="735"/>
        <item h="1" x="666"/>
        <item h="1" x="1444"/>
        <item h="1" x="847"/>
        <item h="1" x="1081"/>
        <item h="1" x="276"/>
        <item h="1" x="380"/>
        <item h="1" x="314"/>
        <item h="1" x="1350"/>
        <item h="1" x="931"/>
        <item h="1" x="1074"/>
        <item h="1" x="184"/>
        <item h="1" x="709"/>
        <item h="1" x="288"/>
        <item h="1" x="588"/>
        <item h="1" x="77"/>
        <item h="1" x="1263"/>
        <item h="1" x="98"/>
        <item h="1" x="143"/>
        <item h="1" x="793"/>
        <item x="254"/>
        <item h="1" x="1036"/>
        <item h="1" x="1422"/>
        <item h="1" x="1378"/>
        <item h="1" x="1190"/>
        <item h="1" x="1356"/>
        <item h="1" x="1343"/>
        <item h="1" x="379"/>
        <item h="1" x="1344"/>
        <item x="39"/>
        <item h="1" x="1493"/>
        <item h="1" x="1042"/>
        <item h="1" x="248"/>
        <item h="1" x="45"/>
        <item h="1" x="1354"/>
        <item h="1" x="975"/>
        <item h="1" x="1250"/>
        <item h="1" x="1113"/>
        <item h="1" x="1284"/>
        <item h="1" x="272"/>
        <item h="1" x="630"/>
        <item h="1" x="1203"/>
        <item h="1" x="621"/>
        <item h="1" x="629"/>
        <item h="1" x="710"/>
        <item h="1" x="1194"/>
        <item h="1" x="171"/>
        <item h="1" x="799"/>
        <item h="1" x="1210"/>
        <item h="1" x="1461"/>
        <item h="1" x="107"/>
        <item h="1" x="1078"/>
        <item h="1" x="269"/>
        <item h="1" x="307"/>
        <item h="1" x="816"/>
        <item x="44"/>
        <item h="1" x="251"/>
        <item h="1" x="978"/>
        <item h="1" x="1088"/>
        <item h="1" x="664"/>
        <item x="57"/>
        <item h="1" x="410"/>
        <item h="1" x="75"/>
        <item h="1" x="1232"/>
        <item h="1" x="603"/>
        <item h="1" x="1157"/>
        <item h="1" x="1022"/>
        <item h="1" x="644"/>
        <item h="1" x="357"/>
        <item h="1" x="128"/>
        <item x="750"/>
        <item h="1" x="707"/>
        <item h="1" x="548"/>
        <item h="1" x="692"/>
        <item h="1" x="659"/>
        <item h="1" x="846"/>
        <item h="1" x="662"/>
        <item h="1" x="114"/>
        <item x="391"/>
        <item h="1" x="761"/>
        <item h="1" x="1166"/>
        <item h="1" x="519"/>
        <item h="1" x="381"/>
        <item h="1" x="531"/>
        <item h="1" x="970"/>
        <item h="1" x="841"/>
        <item h="1" x="156"/>
        <item h="1" x="528"/>
        <item h="1" x="513"/>
        <item h="1" x="1365"/>
        <item h="1" x="147"/>
        <item h="1" x="401"/>
        <item h="1" x="342"/>
        <item h="1" x="968"/>
        <item h="1" x="3"/>
        <item h="1" x="939"/>
        <item h="1" x="1310"/>
        <item h="1" x="734"/>
        <item h="1" x="1235"/>
        <item h="1" x="1271"/>
        <item h="1" x="321"/>
        <item h="1" x="177"/>
        <item h="1" x="650"/>
        <item h="1" x="999"/>
        <item h="1" x="856"/>
        <item h="1" x="661"/>
        <item x="231"/>
        <item h="1" x="557"/>
        <item h="1" x="470"/>
        <item h="1" x="1403"/>
        <item h="1" x="378"/>
        <item h="1" x="1491"/>
        <item h="1" x="483"/>
        <item h="1" x="242"/>
        <item h="1" x="1380"/>
        <item h="1" x="696"/>
        <item h="1" x="986"/>
        <item h="1" x="1480"/>
        <item h="1" x="79"/>
        <item h="1" x="359"/>
        <item h="1" x="1170"/>
        <item x="350"/>
        <item h="1" x="699"/>
        <item h="1" x="1298"/>
        <item h="1" x="982"/>
        <item h="1" x="869"/>
        <item h="1" x="271"/>
        <item h="1" x="580"/>
        <item h="1" x="888"/>
        <item x="7"/>
        <item h="1" x="1133"/>
        <item h="1" x="966"/>
        <item h="1" x="1075"/>
        <item h="1" x="313"/>
        <item h="1" x="1385"/>
        <item h="1" x="1110"/>
        <item h="1" x="615"/>
        <item h="1" x="1155"/>
        <item h="1" x="280"/>
        <item h="1" x="465"/>
        <item h="1" x="392"/>
        <item h="1" x="1423"/>
        <item h="1" x="18"/>
        <item h="1" x="1019"/>
        <item h="1" x="1040"/>
        <item h="1" x="1115"/>
        <item h="1" x="910"/>
        <item h="1" x="1364"/>
        <item h="1" x="316"/>
        <item h="1" x="418"/>
        <item h="1" x="930"/>
        <item h="1" x="581"/>
        <item h="1" x="1316"/>
        <item x="448"/>
        <item h="1" x="861"/>
        <item h="1" x="872"/>
        <item x="718"/>
        <item h="1" x="473"/>
        <item h="1" x="1070"/>
        <item h="1" x="1246"/>
        <item h="1" x="903"/>
        <item h="1" x="831"/>
        <item h="1" x="559"/>
        <item x="213"/>
        <item h="1" x="1311"/>
        <item h="1" x="1291"/>
        <item h="1" x="725"/>
        <item h="1" x="1138"/>
        <item h="1" x="165"/>
        <item h="1" x="754"/>
        <item h="1" x="677"/>
        <item x="300"/>
        <item h="1" x="1330"/>
        <item h="1" x="1489"/>
        <item x="8"/>
        <item h="1" x="299"/>
        <item h="1" x="197"/>
        <item x="169"/>
        <item h="1" x="441"/>
        <item h="1" x="405"/>
        <item h="1" x="926"/>
        <item h="1" x="452"/>
        <item h="1" x="928"/>
        <item h="1" x="1056"/>
        <item h="1" x="1179"/>
        <item x="31"/>
        <item h="1" x="1205"/>
        <item h="1" x="1067"/>
        <item h="1" x="354"/>
        <item h="1" x="674"/>
        <item h="1" x="162"/>
        <item h="1" x="682"/>
        <item h="1" x="1289"/>
        <item h="1" x="1477"/>
        <item h="1" x="1474"/>
        <item h="1" x="743"/>
        <item h="1" x="447"/>
        <item h="1" x="1083"/>
        <item h="1" x="788"/>
        <item h="1" x="200"/>
        <item h="1" x="1347"/>
        <item h="1" x="720"/>
        <item h="1" x="1413"/>
        <item h="1" x="713"/>
        <item h="1" x="119"/>
        <item x="570"/>
        <item h="1" x="515"/>
        <item h="1" x="1076"/>
        <item h="1" x="1161"/>
        <item h="1" x="225"/>
        <item h="1" x="1485"/>
        <item h="1" x="1319"/>
        <item h="1" x="737"/>
        <item h="1" x="113"/>
        <item h="1" x="240"/>
        <item h="1" x="529"/>
        <item h="1" x="1188"/>
        <item h="1" x="1231"/>
        <item h="1" x="868"/>
        <item h="1" x="1004"/>
        <item h="1" x="1367"/>
        <item h="1" x="867"/>
        <item h="1" x="1206"/>
        <item h="1" x="927"/>
        <item h="1" x="1219"/>
        <item h="1" x="192"/>
        <item h="1" x="227"/>
        <item h="1" x="697"/>
        <item h="1" x="335"/>
        <item h="1" x="922"/>
        <item h="1" x="351"/>
        <item h="1" x="934"/>
        <item h="1" x="1286"/>
        <item h="1" x="755"/>
        <item h="1" x="102"/>
        <item h="1" x="1021"/>
        <item h="1" x="787"/>
        <item h="1" x="1368"/>
        <item h="1" x="1028"/>
        <item h="1" x="1123"/>
        <item h="1" x="278"/>
        <item x="374"/>
        <item h="1" x="1468"/>
        <item h="1" x="88"/>
        <item h="1" x="325"/>
        <item h="1" x="783"/>
        <item x="86"/>
        <item h="1" x="981"/>
        <item h="1" x="618"/>
        <item x="444"/>
        <item h="1" x="1358"/>
        <item h="1" x="1104"/>
        <item x="907"/>
        <item h="1" x="798"/>
        <item h="1" x="41"/>
        <item h="1" x="1103"/>
        <item h="1" x="995"/>
        <item h="1" x="0"/>
        <item h="1" x="770"/>
        <item h="1" x="462"/>
        <item h="1" x="159"/>
        <item h="1" x="429"/>
        <item h="1" x="409"/>
        <item h="1" x="1313"/>
        <item h="1" x="540"/>
        <item h="1" x="689"/>
        <item x="2"/>
        <item h="1" x="619"/>
        <item h="1" x="636"/>
        <item x="345"/>
        <item h="1" x="202"/>
        <item h="1" x="1033"/>
        <item h="1" x="657"/>
        <item h="1" x="281"/>
        <item h="1" x="628"/>
        <item h="1" x="779"/>
        <item h="1" x="1386"/>
        <item x="28"/>
        <item h="1" x="741"/>
        <item h="1" x="604"/>
        <item h="1" x="173"/>
        <item h="1" x="617"/>
        <item h="1" x="457"/>
        <item h="1" x="1193"/>
        <item h="1" x="94"/>
        <item h="1" x="1220"/>
        <item h="1" x="777"/>
        <item h="1" x="512"/>
        <item h="1" x="293"/>
        <item h="1" x="572"/>
        <item h="1" x="24"/>
        <item h="1" x="821"/>
        <item h="1" x="545"/>
        <item x="244"/>
        <item h="1" x="1256"/>
        <item h="1" x="626"/>
        <item h="1" x="1280"/>
        <item h="1" x="1352"/>
        <item h="1" x="606"/>
        <item h="1" x="983"/>
        <item h="1" x="1425"/>
        <item h="1" x="633"/>
        <item h="1" x="1275"/>
        <item x="152"/>
        <item h="1" x="1025"/>
        <item h="1" x="623"/>
        <item h="1" x="364"/>
        <item h="1" x="1131"/>
        <item h="1" x="340"/>
        <item h="1" x="239"/>
        <item h="1" x="1482"/>
        <item h="1" x="1109"/>
        <item h="1" x="1198"/>
        <item h="1" x="936"/>
        <item x="46"/>
        <item h="1" x="195"/>
        <item h="1" x="19"/>
        <item h="1" x="1339"/>
        <item h="1" x="649"/>
        <item h="1" x="1328"/>
        <item h="1" x="338"/>
        <item h="1" x="712"/>
        <item h="1" x="1099"/>
        <item h="1" x="584"/>
        <item h="1" x="110"/>
        <item h="1" x="533"/>
        <item h="1" x="216"/>
        <item h="1" x="1226"/>
        <item h="1" x="947"/>
        <item h="1" x="1182"/>
        <item h="1" x="851"/>
        <item h="1" x="497"/>
        <item h="1" x="484"/>
        <item h="1" x="1207"/>
        <item h="1" x="489"/>
        <item h="1" x="731"/>
        <item x="23"/>
        <item h="1" x="161"/>
        <item h="1" x="129"/>
        <item h="1" x="466"/>
        <item h="1" x="1332"/>
        <item h="1" x="747"/>
        <item h="1" x="1494"/>
        <item h="1" x="324"/>
        <item h="1" x="517"/>
        <item h="1" x="1440"/>
        <item h="1" x="748"/>
        <item h="1" x="1363"/>
        <item h="1" x="602"/>
        <item h="1" x="413"/>
        <item h="1" x="186"/>
        <item h="1" x="949"/>
        <item h="1" x="1269"/>
        <item x="376"/>
        <item h="1" x="1402"/>
        <item h="1" x="620"/>
        <item h="1" x="50"/>
        <item h="1" x="906"/>
        <item h="1" x="1031"/>
        <item h="1" x="1418"/>
        <item h="1" x="450"/>
        <item h="1" x="1137"/>
        <item h="1" x="967"/>
        <item h="1" x="1334"/>
        <item h="1" x="499"/>
        <item h="1" x="639"/>
        <item h="1" x="962"/>
        <item h="1" x="607"/>
        <item h="1" x="1360"/>
        <item h="1" x="1063"/>
        <item h="1" x="1252"/>
        <item h="1" x="1469"/>
        <item h="1" x="1041"/>
        <item h="1" x="106"/>
        <item h="1" x="542"/>
        <item h="1" x="1180"/>
        <item h="1" x="654"/>
        <item h="1" x="241"/>
        <item h="1" x="994"/>
        <item h="1" x="443"/>
        <item h="1" x="518"/>
        <item h="1" x="1295"/>
        <item h="1" x="1405"/>
        <item h="1" x="406"/>
        <item h="1" x="256"/>
        <item h="1" x="223"/>
        <item h="1" x="539"/>
        <item x="308"/>
        <item h="1" x="1143"/>
        <item h="1" x="585"/>
        <item h="1" x="151"/>
        <item h="1" x="955"/>
        <item h="1" x="1169"/>
        <item h="1" x="1417"/>
        <item h="1" x="1457"/>
        <item h="1" x="805"/>
        <item h="1" x="22"/>
        <item h="1" x="665"/>
        <item x="83"/>
        <item h="1" x="1054"/>
        <item h="1" x="1105"/>
        <item h="1" x="920"/>
        <item h="1" x="614"/>
        <item h="1" x="762"/>
        <item h="1" x="833"/>
        <item h="1" x="1046"/>
        <item h="1" x="537"/>
        <item h="1" x="806"/>
        <item h="1" x="90"/>
        <item h="1" x="481"/>
        <item h="1" x="463"/>
        <item h="1" x="355"/>
        <item x="717"/>
        <item h="1" x="475"/>
        <item h="1" x="792"/>
        <item h="1" x="534"/>
        <item h="1" x="893"/>
        <item h="1" x="573"/>
        <item h="1" x="965"/>
        <item h="1" x="283"/>
        <item h="1" x="765"/>
        <item h="1" x="757"/>
        <item h="1" x="705"/>
        <item h="1" x="326"/>
        <item h="1" x="914"/>
        <item h="1" x="1227"/>
        <item h="1" x="1043"/>
        <item h="1" x="219"/>
        <item h="1" x="1266"/>
        <item h="1" x="1048"/>
        <item h="1" x="1201"/>
        <item h="1" x="714"/>
        <item h="1" x="1211"/>
        <item h="1" x="568"/>
        <item x="613"/>
        <item h="1" x="304"/>
        <item h="1" x="417"/>
        <item h="1" x="1379"/>
        <item h="1" x="769"/>
        <item h="1" x="432"/>
        <item h="1" x="145"/>
        <item h="1" x="1296"/>
        <item h="1" x="99"/>
        <item h="1" x="894"/>
        <item h="1" x="855"/>
        <item h="1" x="589"/>
        <item h="1" x="546"/>
        <item h="1" x="1212"/>
        <item h="1" x="1406"/>
        <item h="1" x="1192"/>
        <item h="1" x="655"/>
        <item h="1" x="1488"/>
        <item h="1" x="1224"/>
        <item h="1" x="1407"/>
        <item h="1" x="990"/>
        <item h="1" x="1096"/>
        <item h="1" x="1073"/>
        <item h="1" x="1359"/>
        <item h="1" x="295"/>
        <item h="1" x="1014"/>
        <item h="1" x="1340"/>
        <item h="1" x="924"/>
        <item h="1" x="1453"/>
        <item h="1" x="974"/>
        <item h="1" x="1288"/>
        <item h="1" x="1168"/>
        <item h="1" x="760"/>
        <item h="1" x="1302"/>
        <item h="1" x="56"/>
        <item h="1" x="786"/>
        <item h="1" x="1172"/>
        <item h="1" x="845"/>
        <item h="1" x="834"/>
        <item h="1" x="464"/>
        <item h="1" x="946"/>
        <item h="1" x="164"/>
        <item h="1" x="367"/>
        <item h="1" x="1397"/>
        <item x="756"/>
        <item h="1" x="388"/>
        <item x="153"/>
        <item h="1" x="1466"/>
        <item h="1" x="344"/>
        <item h="1" x="875"/>
        <item h="1" x="1005"/>
        <item h="1" x="461"/>
        <item h="1" x="266"/>
        <item x="277"/>
        <item h="1" x="12"/>
        <item h="1" x="1299"/>
        <item h="1" x="687"/>
        <item h="1" x="839"/>
        <item h="1" x="127"/>
        <item h="1" x="311"/>
        <item h="1" x="1414"/>
        <item h="1" x="495"/>
        <item h="1" x="1084"/>
        <item h="1" x="51"/>
        <item h="1" x="1017"/>
        <item h="1" x="382"/>
        <item h="1" x="1321"/>
        <item h="1" x="1159"/>
        <item h="1" x="1260"/>
        <item h="1" x="961"/>
        <item h="1" x="1335"/>
        <item x="93"/>
        <item h="1" x="339"/>
        <item h="1" x="217"/>
        <item h="1" x="862"/>
        <item h="1" x="1424"/>
        <item h="1" x="134"/>
        <item h="1" x="1002"/>
        <item h="1" x="477"/>
        <item h="1" x="262"/>
        <item h="1" x="144"/>
        <item h="1" x="902"/>
        <item h="1" x="170"/>
        <item h="1" x="1092"/>
        <item x="65"/>
        <item h="1" x="255"/>
        <item h="1" x="1147"/>
        <item h="1" x="1420"/>
        <item h="1" x="653"/>
        <item h="1" x="1165"/>
        <item x="579"/>
        <item h="1" x="796"/>
        <item h="1" x="1281"/>
        <item h="1" x="408"/>
        <item h="1" x="1285"/>
        <item h="1" x="331"/>
        <item h="1" x="609"/>
        <item h="1" x="220"/>
        <item h="1" x="1433"/>
        <item h="1" x="859"/>
        <item h="1" x="1012"/>
        <item h="1" x="97"/>
        <item h="1" x="1199"/>
        <item h="1" x="1395"/>
        <item h="1" x="296"/>
        <item h="1" x="1069"/>
        <item h="1" x="149"/>
        <item h="1" x="1061"/>
        <item h="1" x="1329"/>
        <item h="1" x="972"/>
        <item h="1" x="766"/>
        <item h="1" x="421"/>
        <item h="1" x="945"/>
        <item x="310"/>
        <item h="1" x="474"/>
        <item h="1" x="921"/>
        <item h="1" x="183"/>
        <item h="1" x="827"/>
        <item h="1" x="222"/>
        <item h="1" x="1098"/>
        <item h="1" x="1163"/>
        <item h="1" x="1086"/>
        <item h="1" x="237"/>
        <item h="1" x="1416"/>
        <item h="1" x="1411"/>
        <item h="1" x="132"/>
        <item h="1" x="898"/>
        <item h="1" x="416"/>
        <item h="1" x="693"/>
        <item h="1" x="35"/>
        <item h="1" x="601"/>
        <item x="160"/>
        <item h="1" x="889"/>
        <item h="1" x="1082"/>
        <item h="1" x="221"/>
        <item h="1" x="1303"/>
        <item h="1" x="809"/>
        <item h="1" x="1228"/>
        <item h="1" x="201"/>
        <item h="1" x="891"/>
        <item h="1" x="884"/>
        <item x="25"/>
        <item h="1" x="916"/>
        <item h="1" x="1001"/>
        <item x="205"/>
        <item h="1" x="1304"/>
        <item h="1" x="590"/>
        <item h="1" x="887"/>
        <item h="1" x="363"/>
        <item h="1" x="210"/>
        <item h="1" x="1153"/>
        <item h="1" x="1184"/>
        <item h="1" x="1327"/>
        <item h="1" x="1151"/>
        <item h="1" x="211"/>
        <item h="1" x="925"/>
        <item h="1" x="185"/>
        <item h="1" x="1456"/>
        <item h="1" x="1492"/>
        <item h="1" x="1209"/>
        <item h="1" x="781"/>
        <item x="55"/>
        <item h="1" x="1300"/>
        <item h="1" x="984"/>
        <item h="1" x="917"/>
        <item h="1" x="1234"/>
        <item h="1" x="1439"/>
        <item h="1" x="30"/>
        <item h="1" x="1124"/>
        <item h="1" x="257"/>
        <item h="1" x="595"/>
        <item h="1" x="1243"/>
        <item h="1" x="449"/>
        <item h="1" x="1101"/>
        <item h="1" x="302"/>
        <item h="1" x="1077"/>
        <item h="1" x="1398"/>
        <item h="1" x="686"/>
        <item h="1" x="667"/>
        <item h="1" x="1241"/>
        <item h="1" x="297"/>
        <item h="1" x="1049"/>
        <item h="1" x="20"/>
        <item h="1" x="971"/>
        <item h="1" x="482"/>
        <item h="1" x="670"/>
        <item x="437"/>
        <item h="1" x="1290"/>
        <item h="1" x="1449"/>
        <item h="1" x="125"/>
        <item h="1" x="904"/>
        <item x="905"/>
        <item h="1" x="275"/>
        <item h="1" x="556"/>
        <item h="1" x="1426"/>
        <item h="1" x="583"/>
        <item h="1" x="1438"/>
        <item h="1" x="411"/>
        <item h="1" x="1208"/>
        <item h="1" x="1366"/>
        <item h="1" x="1039"/>
        <item h="1" x="279"/>
        <item h="1" x="215"/>
        <item h="1" x="663"/>
        <item h="1" x="105"/>
        <item h="1" x="103"/>
        <item h="1" x="1333"/>
        <item h="1" x="1106"/>
        <item h="1" x="451"/>
        <item h="1" x="71"/>
        <item h="1" x="876"/>
        <item h="1" x="643"/>
        <item h="1" x="815"/>
        <item x="14"/>
        <item h="1" x="912"/>
        <item h="1" x="564"/>
        <item h="1" x="964"/>
        <item h="1" x="976"/>
        <item h="1" x="1486"/>
        <item h="1" x="591"/>
        <item x="478"/>
        <item h="1" x="1318"/>
        <item h="1" x="1111"/>
        <item h="1" x="131"/>
        <item h="1" x="318"/>
        <item h="1" x="1127"/>
        <item h="1" x="776"/>
        <item h="1" x="1120"/>
        <item h="1" x="1272"/>
        <item h="1" x="669"/>
        <item h="1" x="958"/>
        <item h="1" x="791"/>
        <item h="1" x="853"/>
        <item x="27"/>
        <item h="1" x="672"/>
        <item h="1" x="1392"/>
        <item h="1" x="440"/>
        <item h="1" x="167"/>
        <item h="1" x="1222"/>
        <item h="1" x="1035"/>
        <item h="1" x="487"/>
        <item h="1" x="586"/>
        <item h="1" x="261"/>
        <item x="6"/>
        <item h="1" x="1125"/>
        <item h="1" x="175"/>
        <item h="1" x="673"/>
        <item h="1" x="854"/>
        <item h="1" x="932"/>
        <item h="1" x="941"/>
        <item h="1" x="1427"/>
        <item h="1" x="1446"/>
        <item h="1" x="641"/>
        <item h="1" x="523"/>
        <item h="1" x="1020"/>
        <item h="1" x="427"/>
        <item h="1" x="764"/>
        <item h="1" x="1437"/>
        <item h="1" x="647"/>
        <item h="1" x="1094"/>
        <item h="1" x="836"/>
        <item h="1" x="1361"/>
        <item h="1" x="951"/>
        <item h="1" x="625"/>
        <item h="1" x="383"/>
        <item h="1" x="1369"/>
        <item h="1" x="1006"/>
        <item h="1" x="47"/>
        <item h="1" x="1215"/>
        <item h="1" x="897"/>
        <item h="1" x="1236"/>
        <item h="1" x="728"/>
        <item h="1" x="259"/>
        <item h="1" x="91"/>
        <item h="1" x="1149"/>
        <item h="1" x="1412"/>
        <item h="1" x="622"/>
        <item h="1" x="1305"/>
        <item h="1" x="1470"/>
        <item h="1" x="253"/>
        <item h="1" x="660"/>
        <item h="1" x="832"/>
        <item h="1" x="874"/>
        <item h="1" x="840"/>
        <item x="10"/>
        <item x="95"/>
        <item h="1" x="64"/>
        <item h="1" x="527"/>
        <item h="1" x="605"/>
        <item x="691"/>
        <item h="1" x="224"/>
        <item h="1" x="1059"/>
        <item h="1" x="150"/>
        <item h="1" x="724"/>
        <item h="1" x="634"/>
        <item h="1" x="711"/>
        <item h="1" x="199"/>
        <item x="133"/>
        <item x="62"/>
        <item h="1" x="838"/>
        <item h="1" x="469"/>
        <item h="1" x="1362"/>
        <item h="1" x="1066"/>
        <item h="1" x="1154"/>
        <item h="1" x="829"/>
        <item h="1" x="1396"/>
        <item h="1" x="1064"/>
        <item h="1" x="991"/>
        <item h="1" x="1430"/>
        <item h="1" x="892"/>
        <item h="1" x="611"/>
        <item x="521"/>
        <item h="1" x="1068"/>
        <item h="1" x="1314"/>
        <item h="1" x="1047"/>
        <item h="1" x="778"/>
        <item h="1" x="509"/>
        <item h="1" x="206"/>
        <item h="1" x="116"/>
        <item h="1" x="1024"/>
        <item h="1" x="1132"/>
        <item h="1" x="886"/>
        <item h="1" x="1478"/>
        <item x="319"/>
        <item h="1" x="1177"/>
        <item h="1" x="516"/>
        <item h="1" x="61"/>
        <item x="303"/>
        <item h="1" x="1122"/>
        <item h="1" x="759"/>
        <item h="1" x="1479"/>
        <item h="1" x="1196"/>
        <item h="1" x="315"/>
        <item h="1" x="785"/>
        <item h="1" x="49"/>
        <item h="1" x="436"/>
        <item h="1" x="1173"/>
        <item h="1" x="146"/>
        <item h="1" x="1114"/>
        <item h="1" x="801"/>
        <item h="1" x="425"/>
        <item h="1" x="233"/>
        <item h="1" x="1459"/>
        <item h="1" x="140"/>
        <item h="1" x="616"/>
        <item h="1" x="1338"/>
        <item h="1" x="742"/>
        <item h="1" x="596"/>
        <item h="1" x="456"/>
        <item h="1" x="525"/>
        <item h="1" x="656"/>
        <item h="1" x="506"/>
        <item h="1" x="695"/>
        <item h="1" x="1315"/>
        <item h="1" x="1441"/>
        <item h="1" x="1023"/>
        <item h="1" x="1261"/>
        <item x="371"/>
        <item h="1" x="979"/>
        <item h="1" x="703"/>
        <item h="1" x="1191"/>
        <item h="1" x="813"/>
        <item h="1" x="1102"/>
        <item h="1" x="933"/>
        <item h="1" x="1010"/>
        <item h="1" x="249"/>
        <item h="1" x="678"/>
        <item h="1" x="268"/>
        <item h="1" x="1244"/>
        <item h="1" x="1374"/>
        <item h="1" x="250"/>
        <item h="1" x="571"/>
        <item h="1" x="117"/>
        <item h="1" x="166"/>
        <item h="1" x="782"/>
        <item h="1" x="700"/>
        <item h="1" x="1306"/>
        <item h="1" x="1254"/>
        <item h="1" x="952"/>
        <item h="1" x="772"/>
        <item h="1" x="96"/>
        <item x="1258"/>
        <item h="1" x="1029"/>
        <item h="1" x="1034"/>
        <item h="1" x="956"/>
        <item h="1" x="459"/>
        <item h="1" x="1239"/>
        <item h="1" x="504"/>
        <item h="1" x="112"/>
        <item h="1" x="1218"/>
        <item h="1" x="727"/>
        <item h="1" x="1421"/>
        <item h="1" x="1450"/>
        <item h="1" x="818"/>
        <item h="1" x="17"/>
        <item h="1" x="1454"/>
        <item h="1" x="1225"/>
        <item h="1" x="1342"/>
        <item h="1" x="526"/>
        <item h="1" x="722"/>
        <item h="1" x="1053"/>
        <item h="1" x="1473"/>
        <item h="1" x="578"/>
        <item h="1" x="180"/>
        <item h="1" x="819"/>
        <item h="1" x="1171"/>
        <item h="1" x="190"/>
        <item h="1" x="1142"/>
        <item h="1" x="1129"/>
        <item h="1" x="1419"/>
        <item h="1" x="501"/>
        <item h="1" x="1003"/>
        <item h="1" x="753"/>
        <item h="1" x="899"/>
        <item h="1" x="909"/>
        <item h="1" x="919"/>
        <item h="1" x="996"/>
        <item h="1" x="538"/>
        <item h="1" x="1257"/>
        <item h="1" x="550"/>
        <item h="1" x="1265"/>
        <item h="1" x="301"/>
        <item h="1" x="954"/>
        <item h="1" x="1331"/>
        <item x="29"/>
        <item x="488"/>
        <item h="1" x="680"/>
        <item h="1" x="369"/>
        <item h="1" x="511"/>
        <item h="1" x="1255"/>
        <item h="1" x="820"/>
        <item h="1" x="929"/>
        <item h="1" x="1050"/>
        <item h="1" x="1337"/>
        <item h="1" x="768"/>
        <item h="1" x="468"/>
        <item h="1" x="1487"/>
        <item h="1" x="842"/>
        <item h="1" x="390"/>
        <item x="204"/>
        <item h="1" x="915"/>
        <item h="1" x="1107"/>
        <item h="1" x="723"/>
        <item h="1" x="247"/>
        <item h="1" x="1032"/>
        <item h="1" x="236"/>
        <item h="1" x="209"/>
        <item h="1" x="800"/>
        <item h="1" x="1323"/>
        <item h="1" x="1126"/>
        <item h="1" x="865"/>
        <item h="1" x="849"/>
        <item h="1" x="5"/>
        <item h="1" x="399"/>
        <item h="1" x="389"/>
        <item h="1" x="290"/>
        <item h="1" x="574"/>
        <item h="1" x="973"/>
        <item h="1" x="1293"/>
        <item h="1" x="817"/>
        <item h="1" x="549"/>
        <item h="1" x="285"/>
        <item h="1" x="631"/>
        <item h="1" x="877"/>
        <item h="1" x="1128"/>
        <item h="1" x="1447"/>
        <item h="1" x="1297"/>
        <item h="1" x="208"/>
        <item h="1" x="522"/>
        <item h="1" x="70"/>
        <item h="1" x="640"/>
        <item h="1" x="16"/>
        <item h="1" x="1322"/>
        <item h="1" x="627"/>
        <item h="1" x="645"/>
        <item h="1" x="430"/>
        <item h="1" x="1382"/>
        <item h="1" x="997"/>
        <item h="1" x="1458"/>
        <item h="1" x="1372"/>
        <item x="123"/>
        <item h="1" x="864"/>
        <item h="1" x="1072"/>
        <item h="1" x="1097"/>
        <item x="635"/>
        <item h="1" x="498"/>
        <item h="1" x="652"/>
        <item h="1" x="1490"/>
        <item h="1" x="679"/>
        <item h="1" x="648"/>
        <item h="1" x="387"/>
        <item x="67"/>
        <item h="1" x="486"/>
        <item h="1" x="1202"/>
        <item x="76"/>
        <item x="402"/>
        <item h="1" x="115"/>
        <item h="1" x="33"/>
        <item h="1" x="141"/>
        <item h="1" x="398"/>
        <item x="298"/>
        <item h="1" x="1141"/>
        <item h="1" x="1345"/>
        <item h="1" x="1283"/>
        <item h="1" x="1282"/>
        <item h="1" x="1399"/>
        <item h="1" x="977"/>
        <item h="1" x="668"/>
        <item h="1" x="775"/>
        <item h="1" x="828"/>
        <item h="1" x="1030"/>
        <item h="1" x="592"/>
        <item h="1" x="812"/>
        <item h="1" x="1471"/>
        <item h="1" x="252"/>
        <item h="1" x="989"/>
        <item h="1" x="1435"/>
        <item h="1" x="89"/>
        <item x="472"/>
        <item h="1" x="1011"/>
        <item h="1" x="203"/>
        <item h="1" x="1085"/>
        <item h="1" x="1158"/>
        <item h="1" x="1245"/>
        <item h="1" x="1404"/>
        <item h="1" x="524"/>
        <item h="1" x="803"/>
        <item h="1" x="1467"/>
        <item h="1" x="198"/>
        <item h="1" x="567"/>
        <item h="1" x="228"/>
        <item h="1" x="270"/>
        <item h="1" x="863"/>
        <item h="1" x="1052"/>
        <item h="1" x="34"/>
        <item h="1" x="998"/>
        <item h="1" x="74"/>
        <item h="1" x="81"/>
        <item h="1" x="1240"/>
        <item h="1" x="442"/>
        <item h="1" x="1428"/>
        <item h="1" x="708"/>
        <item h="1" x="1217"/>
        <item h="1" x="544"/>
        <item h="1" x="320"/>
        <item h="1" x="1376"/>
        <item h="1" x="553"/>
        <item h="1" x="1436"/>
        <item h="1" x="1026"/>
        <item h="1" x="360"/>
        <item h="1" x="207"/>
        <item h="1" x="795"/>
        <item h="1" x="1118"/>
        <item h="1" x="1065"/>
        <item h="1" x="1308"/>
        <item h="1" x="453"/>
        <item h="1" x="346"/>
        <item x="85"/>
        <item h="1" x="420"/>
        <item h="1" x="565"/>
        <item x="124"/>
        <item h="1" x="1384"/>
        <item h="1" x="716"/>
        <item h="1" x="1237"/>
        <item h="1" x="1174"/>
        <item h="1" x="881"/>
        <item h="1" x="1242"/>
        <item h="1" x="439"/>
        <item h="1" x="858"/>
        <item h="1" x="726"/>
        <item h="1" x="353"/>
        <item h="1" x="273"/>
        <item h="1" x="535"/>
        <item h="1" x="196"/>
        <item h="1" x="811"/>
        <item h="1" x="1117"/>
        <item h="1" x="1216"/>
        <item h="1" x="848"/>
        <item h="1" x="372"/>
        <item h="1" x="189"/>
        <item h="1" x="415"/>
        <item h="1" x="1481"/>
        <item h="1" x="837"/>
        <item h="1" x="1355"/>
        <item h="1" x="492"/>
        <item h="1" x="494"/>
        <item h="1" x="1432"/>
        <item h="1" x="758"/>
        <item h="1" x="771"/>
        <item h="1" x="890"/>
        <item h="1" x="341"/>
        <item h="1" x="155"/>
        <item h="1" x="235"/>
        <item t="default"/>
      </items>
    </pivotField>
    <pivotField axis="axisRow" showAll="0">
      <items count="1734">
        <item h="1" x="1029"/>
        <item h="1" x="1569"/>
        <item h="1" x="757"/>
        <item h="1" x="547"/>
        <item h="1" x="1472"/>
        <item h="1" x="1239"/>
        <item h="1" x="867"/>
        <item h="1" x="917"/>
        <item h="1" x="201"/>
        <item h="1" x="1718"/>
        <item h="1" x="570"/>
        <item h="1" x="109"/>
        <item h="1" x="58"/>
        <item h="1" x="1693"/>
        <item h="1" x="505"/>
        <item h="1" x="130"/>
        <item h="1" x="981"/>
        <item h="1" x="1020"/>
        <item h="1" x="1720"/>
        <item h="1" x="1630"/>
        <item h="1" x="550"/>
        <item h="1" x="1460"/>
        <item h="1" x="1189"/>
        <item h="1" x="203"/>
        <item h="1" x="1408"/>
        <item h="1" x="377"/>
        <item h="1" x="716"/>
        <item h="1" x="1388"/>
        <item h="1" x="1556"/>
        <item h="1" x="742"/>
        <item h="1" x="1519"/>
        <item h="1" x="134"/>
        <item h="1" x="25"/>
        <item h="1" x="299"/>
        <item h="1" x="568"/>
        <item h="1" x="678"/>
        <item h="1" x="1382"/>
        <item h="1" x="511"/>
        <item h="1" x="545"/>
        <item h="1" x="1306"/>
        <item h="1" x="1606"/>
        <item h="1" x="447"/>
        <item h="1" x="115"/>
        <item h="1" x="1232"/>
        <item h="1" x="826"/>
        <item h="1" x="463"/>
        <item h="1" x="1206"/>
        <item h="1" x="924"/>
        <item h="1" x="1264"/>
        <item h="1" x="1227"/>
        <item h="1" x="392"/>
        <item h="1" x="725"/>
        <item h="1" x="487"/>
        <item h="1" x="982"/>
        <item h="1" x="1669"/>
        <item h="1" x="1028"/>
        <item h="1" x="672"/>
        <item h="1" x="1293"/>
        <item h="1" x="907"/>
        <item h="1" x="698"/>
        <item h="1" x="446"/>
        <item h="1" x="954"/>
        <item h="1" x="1401"/>
        <item h="1" x="1073"/>
        <item h="1" x="578"/>
        <item h="1" x="1704"/>
        <item h="1" x="829"/>
        <item h="1" x="754"/>
        <item h="1" x="705"/>
        <item h="1" x="1634"/>
        <item h="1" x="1379"/>
        <item h="1" x="513"/>
        <item h="1" x="455"/>
        <item h="1" x="1169"/>
        <item h="1" x="1538"/>
        <item h="1" x="205"/>
        <item h="1" x="389"/>
        <item h="1" x="534"/>
        <item x="414"/>
        <item h="1" x="510"/>
        <item h="1" x="911"/>
        <item h="1" x="1600"/>
        <item h="1" x="1359"/>
        <item h="1" x="28"/>
        <item h="1" x="127"/>
        <item h="1" x="169"/>
        <item h="1" x="1224"/>
        <item h="1" x="1699"/>
        <item h="1" x="489"/>
        <item h="1" x="213"/>
        <item h="1" x="422"/>
        <item h="1" x="396"/>
        <item h="1" x="85"/>
        <item h="1" x="1220"/>
        <item h="1" x="517"/>
        <item h="1" x="1223"/>
        <item h="1" x="963"/>
        <item h="1" x="1695"/>
        <item h="1" x="1463"/>
        <item h="1" x="1447"/>
        <item h="1" x="1504"/>
        <item h="1" x="1106"/>
        <item h="1" x="190"/>
        <item h="1" x="1031"/>
        <item h="1" x="96"/>
        <item h="1" x="1363"/>
        <item h="1" x="467"/>
        <item h="1" x="1678"/>
        <item h="1" x="1061"/>
        <item h="1" x="15"/>
        <item h="1" x="958"/>
        <item h="1" x="1553"/>
        <item h="1" x="1694"/>
        <item h="1" x="194"/>
        <item h="1" x="1052"/>
        <item h="1" x="319"/>
        <item h="1" x="311"/>
        <item h="1" x="432"/>
        <item h="1" x="249"/>
        <item h="1" x="383"/>
        <item h="1" x="227"/>
        <item h="1" x="1376"/>
        <item h="1" x="1603"/>
        <item h="1" x="1443"/>
        <item h="1" x="951"/>
        <item h="1" x="356"/>
        <item h="1" x="1133"/>
        <item h="1" x="288"/>
        <item h="1" x="519"/>
        <item h="1" x="420"/>
        <item h="1" x="1113"/>
        <item h="1" x="282"/>
        <item h="1" x="1522"/>
        <item h="1" x="29"/>
        <item h="1" x="1286"/>
        <item h="1" x="626"/>
        <item h="1" x="1122"/>
        <item h="1" x="726"/>
        <item h="1" x="868"/>
        <item h="1" x="1310"/>
        <item h="1" x="125"/>
        <item h="1" x="160"/>
        <item h="1" x="1287"/>
        <item h="1" x="1317"/>
        <item h="1" x="401"/>
        <item h="1" x="546"/>
        <item h="1" x="1444"/>
        <item h="1" x="1046"/>
        <item h="1" x="259"/>
        <item h="1" x="1410"/>
        <item h="1" x="1438"/>
        <item h="1" x="341"/>
        <item h="1" x="584"/>
        <item h="1" x="1331"/>
        <item h="1" x="641"/>
        <item h="1" x="1233"/>
        <item h="1" x="649"/>
        <item h="1" x="1114"/>
        <item h="1" x="1067"/>
        <item h="1" x="1255"/>
        <item h="1" x="434"/>
        <item h="1" x="430"/>
        <item h="1" x="458"/>
        <item h="1" x="1010"/>
        <item h="1" x="1471"/>
        <item h="1" x="1258"/>
        <item h="1" x="1576"/>
        <item h="1" x="1155"/>
        <item h="1" x="1528"/>
        <item h="1" x="129"/>
        <item h="1" x="1659"/>
        <item h="1" x="1267"/>
        <item h="1" x="629"/>
        <item h="1" x="1515"/>
        <item h="1" x="43"/>
        <item h="1" x="1555"/>
        <item h="1" x="1641"/>
        <item h="1" x="1316"/>
        <item h="1" x="226"/>
        <item h="1" x="1429"/>
        <item h="1" x="103"/>
        <item h="1" x="885"/>
        <item h="1" x="1650"/>
        <item h="1" x="804"/>
        <item h="1" x="606"/>
        <item h="1" x="1098"/>
        <item h="1" x="999"/>
        <item h="1" x="1445"/>
        <item h="1" x="1346"/>
        <item h="1" x="1192"/>
        <item h="1" x="638"/>
        <item h="1" x="877"/>
        <item h="1" x="914"/>
        <item h="1" x="12"/>
        <item h="1" x="357"/>
        <item h="1" x="960"/>
        <item h="1" x="980"/>
        <item h="1" x="671"/>
        <item h="1" x="590"/>
        <item h="1" x="163"/>
        <item h="1" x="379"/>
        <item h="1" x="823"/>
        <item h="1" x="45"/>
        <item h="1" x="653"/>
        <item h="1" x="875"/>
        <item h="1" x="1378"/>
        <item h="1" x="765"/>
        <item h="1" x="1136"/>
        <item h="1" x="1125"/>
        <item h="1" x="639"/>
        <item h="1" x="1595"/>
        <item h="1" x="364"/>
        <item h="1" x="1006"/>
        <item h="1" x="1636"/>
        <item h="1" x="1485"/>
        <item h="1" x="975"/>
        <item h="1" x="1070"/>
        <item h="1" x="1119"/>
        <item h="1" x="961"/>
        <item h="1" x="136"/>
        <item h="1" x="1723"/>
        <item h="1" x="131"/>
        <item h="1" x="148"/>
        <item h="1" x="634"/>
        <item h="1" x="33"/>
        <item h="1" x="1368"/>
        <item h="1" x="1532"/>
        <item h="1" x="1530"/>
        <item h="1" x="743"/>
        <item h="1" x="1168"/>
        <item h="1" x="1645"/>
        <item h="1" x="313"/>
        <item h="1" x="1311"/>
        <item h="1" x="1458"/>
        <item h="1" x="1150"/>
        <item h="1" x="72"/>
        <item h="1" x="1210"/>
        <item h="1" x="959"/>
        <item h="1" x="257"/>
        <item h="1" x="1713"/>
        <item h="1" x="1715"/>
        <item h="1" x="809"/>
        <item h="1" x="1731"/>
        <item h="1" x="666"/>
        <item h="1" x="60"/>
        <item h="1" x="428"/>
        <item h="1" x="935"/>
        <item h="1" x="683"/>
        <item h="1" x="1592"/>
        <item h="1" x="1228"/>
        <item h="1" x="1358"/>
        <item h="1" x="1446"/>
        <item h="1" x="1295"/>
        <item h="1" x="1280"/>
        <item h="1" x="930"/>
        <item h="1" x="303"/>
        <item h="1" x="1167"/>
        <item h="1" x="1385"/>
        <item h="1" x="913"/>
        <item x="279"/>
        <item h="1" x="808"/>
        <item h="1" x="1281"/>
        <item h="1" x="1318"/>
        <item h="1" x="477"/>
        <item h="1" x="89"/>
        <item h="1" x="1222"/>
        <item h="1" x="1300"/>
        <item h="1" x="854"/>
        <item h="1" x="469"/>
        <item h="1" x="1257"/>
        <item h="1" x="1615"/>
        <item h="1" x="150"/>
        <item h="1" x="164"/>
        <item h="1" x="1400"/>
        <item x="118"/>
        <item h="1" x="818"/>
        <item h="1" x="485"/>
        <item h="1" x="1417"/>
        <item h="1" x="155"/>
        <item h="1" x="939"/>
        <item h="1" x="593"/>
        <item h="1" x="839"/>
        <item h="1" x="174"/>
        <item h="1" x="744"/>
        <item h="1" x="192"/>
        <item h="1" x="990"/>
        <item h="1" x="331"/>
        <item h="1" x="740"/>
        <item h="1" x="1360"/>
        <item h="1" x="123"/>
        <item h="1" x="493"/>
        <item h="1" x="41"/>
        <item h="1" x="51"/>
        <item h="1" x="587"/>
        <item h="1" x="1480"/>
        <item h="1" x="1490"/>
        <item h="1" x="1283"/>
        <item h="1" x="1710"/>
        <item h="1" x="539"/>
        <item h="1" x="647"/>
        <item h="1" x="1652"/>
        <item h="1" x="946"/>
        <item h="1" x="542"/>
        <item h="1" x="1115"/>
        <item h="1" x="879"/>
        <item h="1" x="676"/>
        <item h="1" x="1079"/>
        <item h="1" x="1174"/>
        <item h="1" x="805"/>
        <item h="1" x="286"/>
        <item h="1" x="461"/>
        <item h="1" x="619"/>
        <item h="1" x="1424"/>
        <item h="1" x="1477"/>
        <item h="1" x="1523"/>
        <item h="1" x="7"/>
        <item h="1" x="766"/>
        <item h="1" x="556"/>
        <item h="1" x="635"/>
        <item h="1" x="272"/>
        <item h="1" x="738"/>
        <item h="1" x="1675"/>
        <item h="1" x="416"/>
        <item h="1" x="332"/>
        <item h="1" x="575"/>
        <item h="1" x="1231"/>
        <item h="1" x="920"/>
        <item h="1" x="378"/>
        <item h="1" x="603"/>
        <item h="1" x="646"/>
        <item h="1" x="1065"/>
        <item h="1" x="718"/>
        <item h="1" x="1474"/>
        <item h="1" x="1124"/>
        <item h="1" x="661"/>
        <item h="1" x="239"/>
        <item h="1" x="837"/>
        <item h="1" x="1342"/>
        <item h="1" x="66"/>
        <item h="1" x="480"/>
        <item h="1" x="850"/>
        <item h="1" x="269"/>
        <item x="152"/>
        <item h="1" x="843"/>
        <item h="1" x="1483"/>
        <item h="1" x="1529"/>
        <item h="1" x="162"/>
        <item h="1" x="1270"/>
        <item h="1" x="611"/>
        <item h="1" x="897"/>
        <item h="1" x="763"/>
        <item h="1" x="91"/>
        <item h="1" x="643"/>
        <item h="1" x="1225"/>
        <item h="1" x="512"/>
        <item h="1" x="811"/>
        <item h="1" x="1467"/>
        <item h="1" x="989"/>
        <item h="1" x="588"/>
        <item h="1" x="179"/>
        <item h="1" x="830"/>
        <item h="1" x="439"/>
        <item h="1" x="1043"/>
        <item h="1" x="908"/>
        <item h="1" x="335"/>
        <item h="1" x="1025"/>
        <item h="1" x="1672"/>
        <item h="1" x="1604"/>
        <item h="1" x="889"/>
        <item h="1" x="36"/>
        <item h="1" x="1673"/>
        <item h="1" x="92"/>
        <item h="1" x="1245"/>
        <item h="1" x="1425"/>
        <item h="1" x="806"/>
        <item h="1" x="191"/>
        <item h="1" x="779"/>
        <item h="1" x="857"/>
        <item h="1" x="1202"/>
        <item h="1" x="747"/>
        <item h="1" x="721"/>
        <item h="1" x="490"/>
        <item h="1" x="1719"/>
        <item h="1" x="40"/>
        <item h="1" x="212"/>
        <item h="1" x="891"/>
        <item h="1" x="927"/>
        <item h="1" x="314"/>
        <item h="1" x="1525"/>
        <item h="1" x="1411"/>
        <item h="1" x="216"/>
        <item h="1" x="445"/>
        <item h="1" x="352"/>
        <item h="1" x="1513"/>
        <item h="1" x="1398"/>
        <item h="1" x="1304"/>
        <item h="1" x="1640"/>
        <item h="1" x="795"/>
        <item h="1" x="1036"/>
        <item h="1" x="21"/>
        <item h="1" x="1607"/>
        <item h="1" x="34"/>
        <item h="1" x="770"/>
        <item h="1" x="790"/>
        <item h="1" x="200"/>
        <item h="1" x="1177"/>
        <item h="1" x="316"/>
        <item h="1" x="1276"/>
        <item h="1" x="789"/>
        <item h="1" x="1507"/>
        <item h="1" x="670"/>
        <item h="1" x="855"/>
        <item h="1" x="1527"/>
        <item h="1" x="650"/>
        <item h="1" x="828"/>
        <item h="1" x="864"/>
        <item h="1" x="991"/>
        <item h="1" x="1709"/>
        <item h="1" x="1442"/>
        <item h="1" x="210"/>
        <item h="1" x="1081"/>
        <item h="1" x="1665"/>
        <item h="1" x="1211"/>
        <item h="1" x="198"/>
        <item h="1" x="1284"/>
        <item h="1" x="457"/>
        <item h="1" x="1558"/>
        <item h="1" x="1524"/>
        <item h="1" x="1190"/>
        <item h="1" x="700"/>
        <item h="1" x="846"/>
        <item h="1" x="1112"/>
        <item h="1" x="947"/>
        <item h="1" x="342"/>
        <item h="1" x="1414"/>
        <item h="1" x="1302"/>
        <item h="1" x="906"/>
        <item h="1" x="845"/>
        <item h="1" x="1140"/>
        <item h="1" x="224"/>
        <item h="1" x="1084"/>
        <item h="1" x="652"/>
        <item h="1" x="1562"/>
        <item h="1" x="354"/>
        <item h="1" x="1009"/>
        <item h="1" x="786"/>
        <item h="1" x="1441"/>
        <item h="1" x="933"/>
        <item h="1" x="1139"/>
        <item h="1" x="217"/>
        <item h="1" x="583"/>
        <item h="1" x="166"/>
        <item h="1" x="1108"/>
        <item h="1" x="627"/>
        <item h="1" x="1145"/>
        <item h="1" x="1188"/>
        <item h="1" x="1374"/>
        <item h="1" x="689"/>
        <item h="1" x="756"/>
        <item x="97"/>
        <item h="1" x="1019"/>
        <item h="1" x="1415"/>
        <item h="1" x="898"/>
        <item h="1" x="1509"/>
        <item h="1" x="1439"/>
        <item h="1" x="81"/>
        <item h="1" x="1117"/>
        <item h="1" x="1323"/>
        <item h="1" x="677"/>
        <item h="1" x="894"/>
        <item h="1" x="1074"/>
        <item h="1" x="339"/>
        <item h="1" x="1724"/>
        <item h="1" x="623"/>
        <item h="1" x="844"/>
        <item h="1" x="1596"/>
        <item h="1" x="1534"/>
        <item h="1" x="1647"/>
        <item h="1" x="842"/>
        <item h="1" x="1590"/>
        <item h="1" x="52"/>
        <item h="1" x="1069"/>
        <item h="1" x="1380"/>
        <item h="1" x="219"/>
        <item h="1" x="861"/>
        <item h="1" x="1034"/>
        <item h="1" x="1383"/>
        <item h="1" x="232"/>
        <item h="1" x="1487"/>
        <item h="1" x="974"/>
        <item h="1" x="156"/>
        <item h="1" x="1298"/>
        <item h="1" x="1193"/>
        <item h="1" x="368"/>
        <item h="1" x="293"/>
        <item h="1" x="1512"/>
        <item h="1" x="1330"/>
        <item h="1" x="1242"/>
        <item h="1" x="1537"/>
        <item h="1" x="535"/>
        <item h="1" x="979"/>
        <item h="1" x="222"/>
        <item h="1" x="1354"/>
        <item h="1" x="1542"/>
        <item h="1" x="1057"/>
        <item h="1" x="1700"/>
        <item h="1" x="382"/>
        <item h="1" x="1186"/>
        <item h="1" x="1078"/>
        <item h="1" x="1587"/>
        <item h="1" x="755"/>
        <item h="1" x="1496"/>
        <item h="1" x="1689"/>
        <item h="1" x="1091"/>
        <item h="1" x="602"/>
        <item h="1" x="1396"/>
        <item h="1" x="1437"/>
        <item h="1" x="953"/>
        <item h="1" x="1428"/>
        <item h="1" x="1274"/>
        <item h="1" x="1191"/>
        <item h="1" x="616"/>
        <item h="1" x="241"/>
        <item h="1" x="8"/>
        <item h="1" x="665"/>
        <item h="1" x="662"/>
        <item h="1" x="1064"/>
        <item h="1" x="997"/>
        <item h="1" x="231"/>
        <item h="1" x="848"/>
        <item h="1" x="1677"/>
        <item h="1" x="145"/>
        <item h="1" x="577"/>
        <item h="1" x="784"/>
        <item h="1" x="776"/>
        <item h="1" x="1095"/>
        <item h="1" x="607"/>
        <item h="1" x="429"/>
        <item h="1" x="853"/>
        <item h="1" x="177"/>
        <item h="1" x="258"/>
        <item h="1" x="1394"/>
        <item h="1" x="1218"/>
        <item h="1" x="1262"/>
        <item h="1" x="413"/>
        <item h="1" x="208"/>
        <item h="1" x="1486"/>
        <item h="1" x="694"/>
        <item h="1" x="2"/>
        <item h="1" x="475"/>
        <item h="1" x="1265"/>
        <item h="1" x="995"/>
        <item h="1" x="310"/>
        <item h="1" x="1419"/>
        <item h="1" x="327"/>
        <item h="1" x="518"/>
        <item h="1" x="221"/>
        <item h="1" x="1728"/>
        <item h="1" x="1547"/>
        <item h="1" x="1183"/>
        <item h="1" x="1431"/>
        <item h="1" x="1548"/>
        <item h="1" x="1436"/>
        <item h="1" x="659"/>
        <item h="1" x="783"/>
        <item h="1" x="1171"/>
        <item h="1" x="405"/>
        <item h="1" x="733"/>
        <item h="1" x="1023"/>
        <item h="1" x="1278"/>
        <item h="1" x="1660"/>
        <item h="1" x="1580"/>
        <item h="1" x="1198"/>
        <item h="1" x="344"/>
        <item h="1" x="334"/>
        <item h="1" x="301"/>
        <item h="1" x="704"/>
        <item h="1" x="574"/>
        <item h="1" x="617"/>
        <item h="1" x="998"/>
        <item h="1" x="1329"/>
        <item h="1" x="1054"/>
        <item h="1" x="932"/>
        <item h="1" x="502"/>
        <item h="1" x="113"/>
        <item h="1" x="132"/>
        <item h="1" x="964"/>
        <item h="1" x="1027"/>
        <item h="1" x="1335"/>
        <item h="1" x="473"/>
        <item h="1" x="199"/>
        <item h="1" x="1435"/>
        <item h="1" x="418"/>
        <item h="1" x="1158"/>
        <item h="1" x="1172"/>
        <item h="1" x="859"/>
        <item h="1" x="727"/>
        <item h="1" x="1090"/>
        <item h="1" x="1416"/>
        <item h="1" x="1022"/>
        <item h="1" x="1166"/>
        <item h="1" x="1591"/>
        <item h="1" x="506"/>
        <item h="1" x="719"/>
        <item h="1" x="1612"/>
        <item h="1" x="703"/>
        <item h="1" x="1214"/>
        <item h="1" x="1092"/>
        <item h="1" x="1096"/>
        <item h="1" x="760"/>
        <item h="1" x="1405"/>
        <item h="1" x="1625"/>
        <item h="1" x="1259"/>
        <item h="1" x="451"/>
        <item h="1" x="466"/>
        <item h="1" x="337"/>
        <item h="1" x="1002"/>
        <item h="1" x="620"/>
        <item h="1" x="787"/>
        <item h="1" x="1574"/>
        <item h="1" x="1594"/>
        <item h="1" x="1040"/>
        <item h="1" x="1110"/>
        <item h="1" x="240"/>
        <item h="1" x="1097"/>
        <item h="1" x="298"/>
        <item h="1" x="618"/>
        <item h="1" x="1506"/>
        <item h="1" x="182"/>
        <item h="1" x="84"/>
        <item x="1068"/>
        <item h="1" x="1469"/>
        <item h="1" x="88"/>
        <item h="1" x="1051"/>
        <item h="1" x="1130"/>
        <item h="1" x="1448"/>
        <item h="1" x="267"/>
        <item h="1" x="1481"/>
        <item h="1" x="1163"/>
        <item h="1" x="398"/>
        <item h="1" x="691"/>
        <item h="1" x="1180"/>
        <item h="1" x="1089"/>
        <item h="1" x="386"/>
        <item h="1" x="153"/>
        <item h="1" x="1725"/>
        <item h="1" x="443"/>
        <item h="1" x="1584"/>
        <item h="1" x="1567"/>
        <item h="1" x="426"/>
        <item h="1" x="499"/>
        <item h="1" x="1505"/>
        <item h="1" x="785"/>
        <item h="1" x="919"/>
        <item h="1" x="94"/>
        <item h="1" x="236"/>
        <item h="1" x="243"/>
        <item h="1" x="35"/>
        <item h="1" x="1032"/>
        <item h="1" x="1000"/>
        <item h="1" x="1118"/>
        <item h="1" x="1671"/>
        <item h="1" x="1608"/>
        <item h="1" x="807"/>
        <item h="1" x="555"/>
        <item h="1" x="1639"/>
        <item h="1" x="621"/>
        <item h="1" x="412"/>
        <item h="1" x="1685"/>
        <item h="1" x="720"/>
        <item h="1" x="976"/>
        <item h="1" x="387"/>
        <item h="1" x="1008"/>
        <item h="1" x="1102"/>
        <item h="1" x="940"/>
        <item h="1" x="268"/>
        <item h="1" x="832"/>
        <item h="1" x="585"/>
        <item h="1" x="1184"/>
        <item h="1" x="938"/>
        <item h="1" x="0"/>
        <item h="1" x="852"/>
        <item h="1" x="294"/>
        <item h="1" x="533"/>
        <item h="1" x="1676"/>
        <item h="1" x="248"/>
        <item h="1" x="973"/>
        <item h="1" x="238"/>
        <item h="1" x="663"/>
        <item h="1" x="595"/>
        <item h="1" x="538"/>
        <item h="1" x="941"/>
        <item h="1" x="921"/>
        <item h="1" x="358"/>
        <item h="1" x="105"/>
        <item h="1" x="1367"/>
        <item h="1" x="1482"/>
        <item h="1" x="741"/>
        <item h="1" x="1012"/>
        <item h="1" x="871"/>
        <item h="1" x="1670"/>
        <item h="1" x="1157"/>
        <item h="1" x="1087"/>
        <item h="1" x="674"/>
        <item h="1" x="264"/>
        <item h="1" x="529"/>
        <item h="1" x="957"/>
        <item h="1" x="1370"/>
        <item h="1" x="1116"/>
        <item h="1" x="1105"/>
        <item h="1" x="969"/>
        <item h="1" x="1653"/>
        <item h="1" x="597"/>
        <item h="1" x="351"/>
        <item h="1" x="1705"/>
        <item h="1" x="424"/>
        <item h="1" x="1044"/>
        <item h="1" x="709"/>
        <item h="1" x="185"/>
        <item h="1" x="710"/>
        <item h="1" x="942"/>
        <item h="1" x="863"/>
        <item h="1" x="1324"/>
        <item h="1" x="325"/>
        <item h="1" x="1649"/>
        <item h="1" x="139"/>
        <item h="1" x="1536"/>
        <item h="1" x="1289"/>
        <item h="1" x="866"/>
        <item h="1" x="1285"/>
        <item h="1" x="660"/>
        <item h="1" x="1339"/>
        <item h="1" x="399"/>
        <item h="1" x="1208"/>
        <item h="1" x="731"/>
        <item h="1" x="869"/>
        <item h="1" x="251"/>
        <item h="1" x="254"/>
        <item h="1" x="835"/>
        <item h="1" x="1129"/>
        <item h="1" x="361"/>
        <item h="1" x="302"/>
        <item h="1" x="1104"/>
        <item h="1" x="794"/>
        <item h="1" x="1631"/>
        <item h="1" x="245"/>
        <item h="1" x="781"/>
        <item h="1" x="421"/>
        <item h="1" x="1204"/>
        <item h="1" x="1327"/>
        <item h="1" x="186"/>
        <item h="1" x="800"/>
        <item h="1" x="244"/>
        <item h="1" x="900"/>
        <item h="1" x="1476"/>
        <item h="1" x="1120"/>
        <item h="1" x="55"/>
        <item h="1" x="695"/>
        <item h="1" x="492"/>
        <item h="1" x="925"/>
        <item h="1" x="1698"/>
        <item h="1" x="1544"/>
        <item h="1" x="1616"/>
        <item h="1" x="956"/>
        <item h="1" x="816"/>
        <item h="1" x="736"/>
        <item h="1" x="296"/>
        <item h="1" x="320"/>
        <item h="1" x="524"/>
        <item h="1" x="394"/>
        <item h="1" x="1352"/>
        <item h="1" x="934"/>
        <item h="1" x="1072"/>
        <item h="1" x="1252"/>
        <item h="1" x="235"/>
        <item h="1" x="86"/>
        <item h="1" x="1688"/>
        <item h="1" x="1226"/>
        <item h="1" x="1243"/>
        <item h="1" x="625"/>
        <item h="1" x="106"/>
        <item h="1" x="1478"/>
        <item h="1" x="168"/>
        <item h="1" x="10"/>
        <item h="1" x="1581"/>
        <item h="1" x="773"/>
        <item h="1" x="465"/>
        <item h="1" x="204"/>
        <item h="1" x="62"/>
        <item h="1" x="1268"/>
        <item h="1" x="1373"/>
        <item h="1" x="423"/>
        <item h="1" x="1511"/>
        <item h="1" x="1714"/>
        <item h="1" x="276"/>
        <item h="1" x="1489"/>
        <item h="1" x="495"/>
        <item h="1" x="70"/>
        <item h="1" x="1686"/>
        <item h="1" x="928"/>
        <item h="1" x="608"/>
        <item h="1" x="822"/>
        <item h="1" x="242"/>
        <item h="1" x="206"/>
        <item h="1" x="187"/>
        <item h="1" x="684"/>
        <item h="1" x="154"/>
        <item h="1" x="14"/>
        <item h="1" x="1454"/>
        <item h="1" x="349"/>
        <item h="1" x="438"/>
        <item h="1" x="247"/>
        <item h="1" x="318"/>
        <item h="1" x="391"/>
        <item h="1" x="681"/>
        <item h="1" x="803"/>
        <item h="1" x="504"/>
        <item h="1" x="54"/>
        <item h="1" x="654"/>
        <item h="1" x="592"/>
        <item h="1" x="679"/>
        <item h="1" x="184"/>
        <item h="1" x="888"/>
        <item h="1" x="24"/>
        <item h="1" x="751"/>
        <item h="1" x="452"/>
        <item h="1" x="1687"/>
        <item h="1" x="1248"/>
        <item h="1" x="503"/>
        <item h="1" x="1336"/>
        <item h="1" x="1111"/>
        <item h="1" x="1381"/>
        <item h="1" x="994"/>
        <item h="1" x="300"/>
        <item h="1" x="483"/>
        <item h="1" x="324"/>
        <item h="1" x="1583"/>
        <item h="1" x="390"/>
        <item h="1" x="1494"/>
        <item h="1" x="47"/>
        <item h="1" x="281"/>
        <item h="1" x="1094"/>
        <item h="1" x="376"/>
        <item h="1" x="1395"/>
        <item h="1" x="1588"/>
        <item h="1" x="1315"/>
        <item h="1" x="1185"/>
        <item h="1" x="1427"/>
        <item h="1" x="403"/>
        <item h="1" x="1018"/>
        <item h="1" x="1017"/>
        <item h="1" x="655"/>
        <item h="1" x="1618"/>
        <item h="1" x="1290"/>
        <item h="1" x="596"/>
        <item h="1" x="1663"/>
        <item h="1" x="1128"/>
        <item h="1" x="482"/>
        <item h="1" x="1075"/>
        <item h="1" x="922"/>
        <item h="1" x="739"/>
        <item h="1" x="1468"/>
        <item h="1" x="336"/>
        <item h="1" x="746"/>
        <item h="1" x="470"/>
        <item h="1" x="1039"/>
        <item h="1" x="1366"/>
        <item h="1" x="1393"/>
        <item h="1" x="1697"/>
        <item h="1" x="745"/>
        <item h="1" x="252"/>
        <item h="1" x="30"/>
        <item h="1" x="1601"/>
        <item h="1" x="748"/>
        <item h="1" x="291"/>
        <item h="1" x="278"/>
        <item h="1" x="1143"/>
        <item h="1" x="121"/>
        <item h="1" x="1479"/>
        <item h="1" x="1619"/>
        <item h="1" x="1033"/>
        <item h="1" x="417"/>
        <item h="1" x="860"/>
        <item h="1" x="304"/>
        <item h="1" x="1423"/>
        <item h="1" x="1579"/>
        <item h="1" x="944"/>
        <item h="1" x="348"/>
        <item h="1" x="881"/>
        <item h="1" x="750"/>
        <item h="1" x="22"/>
        <item h="1" x="111"/>
        <item h="1" x="329"/>
        <item h="1" x="970"/>
        <item h="1" x="1319"/>
        <item h="1" x="723"/>
        <item h="1" x="1083"/>
        <item h="1" x="943"/>
        <item h="1" x="140"/>
        <item h="1" x="1586"/>
        <item h="1" x="237"/>
        <item h="1" x="79"/>
        <item h="1" x="1605"/>
        <item h="1" x="1332"/>
        <item h="1" x="1060"/>
        <item h="1" x="1134"/>
        <item h="1" x="317"/>
        <item h="1" x="563"/>
        <item h="1" x="472"/>
        <item h="1" x="1347"/>
        <item h="1" x="1038"/>
        <item h="1" x="825"/>
        <item h="1" x="1279"/>
        <item h="1" x="1303"/>
        <item h="1" x="133"/>
        <item h="1" x="158"/>
        <item h="1" x="67"/>
        <item h="1" x="541"/>
        <item h="1" x="1624"/>
        <item h="1" x="1269"/>
        <item h="1" x="714"/>
        <item h="1" x="1309"/>
        <item h="1" x="3"/>
        <item h="1" x="1526"/>
        <item h="1" x="645"/>
        <item h="1" x="1219"/>
        <item h="1" x="274"/>
        <item h="1" x="454"/>
        <item h="1" x="143"/>
        <item h="1" x="690"/>
        <item h="1" x="1721"/>
        <item h="1" x="711"/>
        <item h="1" x="1667"/>
        <item h="1" x="77"/>
        <item h="1" x="372"/>
        <item h="1" x="637"/>
        <item h="1" x="1101"/>
        <item h="1" x="1326"/>
        <item h="1" x="675"/>
        <item h="1" x="1422"/>
        <item h="1" x="246"/>
        <item h="1" x="1455"/>
        <item h="1" x="693"/>
        <item h="1" x="612"/>
        <item h="1" x="1585"/>
        <item h="1" x="610"/>
        <item h="1" x="667"/>
        <item h="1" x="1063"/>
        <item h="1" x="1181"/>
        <item h="1" x="696"/>
        <item h="1" x="367"/>
        <item h="1" x="1144"/>
        <item h="1" x="1301"/>
        <item h="1" x="1539"/>
        <item h="1" x="363"/>
        <item h="1" x="950"/>
        <item h="1" x="540"/>
        <item h="1" x="196"/>
        <item h="1" x="1071"/>
        <item h="1" x="1288"/>
        <item h="1" x="433"/>
        <item h="1" x="624"/>
        <item h="1" x="984"/>
        <item h="1" x="167"/>
        <item h="1" x="1399"/>
        <item h="1" x="1664"/>
        <item h="1" x="896"/>
        <item h="1" x="996"/>
        <item h="1" x="1658"/>
        <item h="1" x="1247"/>
        <item h="1" x="1356"/>
        <item h="1" x="32"/>
        <item h="1" x="181"/>
        <item h="1" x="948"/>
        <item h="1" x="263"/>
        <item h="1" x="1683"/>
        <item h="1" x="1082"/>
        <item h="1" x="1209"/>
        <item h="1" x="13"/>
        <item h="1" x="1516"/>
        <item h="1" x="1372"/>
        <item h="1" x="44"/>
        <item h="1" x="1197"/>
        <item h="1" x="193"/>
        <item h="1" x="1277"/>
        <item h="1" x="1195"/>
        <item h="1" x="479"/>
        <item h="1" x="280"/>
        <item h="1" x="233"/>
        <item h="1" x="1035"/>
        <item h="1" x="862"/>
        <item h="1" x="1421"/>
        <item h="1" x="1048"/>
        <item h="1" x="1497"/>
        <item h="1" x="197"/>
        <item h="1" x="202"/>
        <item h="1" x="971"/>
        <item h="1" x="988"/>
        <item h="1" x="1732"/>
        <item h="1" x="1703"/>
        <item h="1" x="128"/>
        <item h="1" x="1680"/>
        <item h="1" x="1450"/>
        <item h="1" x="1620"/>
        <item h="1" x="1320"/>
        <item h="1" x="462"/>
        <item h="1" x="1271"/>
        <item h="1" x="581"/>
        <item h="1" x="713"/>
        <item h="1" x="561"/>
        <item h="1" x="1201"/>
        <item h="1" x="706"/>
        <item h="1" x="580"/>
        <item h="1" x="1305"/>
        <item h="1" x="1170"/>
        <item h="1" x="48"/>
        <item h="1" x="1357"/>
        <item h="1" x="1540"/>
        <item h="1" x="1679"/>
        <item h="1" x="1451"/>
        <item h="1" x="734"/>
        <item h="1" x="1508"/>
        <item h="1" x="1461"/>
        <item h="1" x="1566"/>
        <item h="1" x="1328"/>
        <item h="1" x="374"/>
        <item h="1" x="1598"/>
        <item h="1" x="49"/>
        <item h="1" x="435"/>
        <item h="1" x="775"/>
        <item h="1" x="1432"/>
        <item h="1" x="801"/>
        <item h="1" x="707"/>
        <item h="1" x="1707"/>
        <item h="1" x="515"/>
        <item h="1" x="968"/>
        <item h="1" x="228"/>
        <item h="1" x="819"/>
        <item h="1" x="1109"/>
        <item h="1" x="64"/>
        <item h="1" x="1593"/>
        <item h="1" x="1661"/>
        <item h="1" x="761"/>
        <item h="1" x="1297"/>
        <item h="1" x="849"/>
        <item h="1" x="728"/>
        <item h="1" x="1194"/>
        <item h="1" x="306"/>
        <item h="1" x="308"/>
        <item h="1" x="1717"/>
        <item h="1" x="102"/>
        <item h="1" x="883"/>
        <item x="388"/>
        <item h="1" x="1495"/>
        <item h="1" x="183"/>
        <item h="1" x="1176"/>
        <item h="1" x="1434"/>
        <item h="1" x="1294"/>
        <item h="1" x="261"/>
        <item h="1" x="573"/>
        <item h="1" x="476"/>
        <item h="1" x="223"/>
        <item h="1" x="427"/>
        <item h="1" x="486"/>
        <item h="1" x="1708"/>
        <item h="1" x="1564"/>
        <item h="1" x="531"/>
        <item h="1" x="622"/>
        <item h="1" x="949"/>
        <item h="1" x="1353"/>
        <item h="1" x="609"/>
        <item h="1" x="1292"/>
        <item h="1" x="135"/>
        <item h="1" x="1702"/>
        <item h="1" x="31"/>
        <item h="1" x="1682"/>
        <item h="1" x="338"/>
        <item h="1" x="220"/>
        <item h="1" x="824"/>
        <item h="1" x="1365"/>
        <item h="1" x="1199"/>
        <item h="1" x="1042"/>
        <item h="1" x="1684"/>
        <item h="1" x="1001"/>
        <item h="1" x="456"/>
        <item h="1" x="229"/>
        <item h="1" x="277"/>
        <item h="1" x="1449"/>
        <item h="1" x="815"/>
        <item h="1" x="673"/>
        <item h="1" x="395"/>
        <item h="1" x="1152"/>
        <item h="1" x="952"/>
        <item h="1" x="686"/>
        <item h="1" x="1453"/>
        <item h="1" x="965"/>
        <item h="1" x="1371"/>
        <item h="1" x="521"/>
        <item h="1" x="189"/>
        <item h="1" x="1621"/>
        <item h="1" x="1418"/>
        <item h="1" x="1296"/>
        <item h="1" x="1014"/>
        <item h="1" x="42"/>
        <item h="1" x="500"/>
        <item h="1" x="149"/>
        <item h="1" x="865"/>
        <item h="1" x="75"/>
        <item h="1" x="260"/>
        <item h="1" x="1260"/>
        <item h="1" x="1565"/>
        <item h="1" x="369"/>
        <item h="1" x="1146"/>
        <item h="1" x="632"/>
        <item h="1" x="1282"/>
        <item h="1" x="57"/>
        <item h="1" x="1386"/>
        <item h="1" x="1549"/>
        <item h="1" x="99"/>
        <item h="1" x="1123"/>
        <item h="1" x="890"/>
        <item h="1" x="1521"/>
        <item h="1" x="548"/>
        <item h="1" x="1627"/>
        <item h="1" x="74"/>
        <item h="1" x="1215"/>
        <item h="1" x="1726"/>
        <item h="1" x="82"/>
        <item h="1" x="285"/>
        <item h="1" x="1404"/>
        <item h="1" x="1557"/>
        <item h="1" x="1499"/>
        <item h="1" x="1426"/>
        <item h="1" x="1492"/>
        <item h="1" x="147"/>
        <item h="1" x="1230"/>
        <item h="1" x="9"/>
        <item h="1" x="802"/>
        <item h="1" x="571"/>
        <item h="1" x="330"/>
        <item h="1" x="1531"/>
        <item h="1" x="211"/>
        <item h="1" x="838"/>
        <item h="1" x="983"/>
        <item h="1" x="1131"/>
        <item h="1" x="1187"/>
        <item h="1" x="290"/>
        <item h="1" x="159"/>
        <item h="1" x="1644"/>
        <item h="1" x="122"/>
        <item h="1" x="297"/>
        <item h="1" x="171"/>
        <item h="1" x="931"/>
        <item h="1" x="599"/>
        <item h="1" x="453"/>
        <item h="1" x="450"/>
        <item h="1" x="173"/>
        <item h="1" x="558"/>
        <item h="1" x="945"/>
        <item h="1" x="1050"/>
        <item h="1" x="1568"/>
        <item h="1" x="557"/>
        <item h="1" x="440"/>
        <item h="1" x="564"/>
        <item h="1" x="17"/>
        <item h="1" x="1142"/>
        <item h="1" x="353"/>
        <item h="1" x="810"/>
        <item h="1" x="16"/>
        <item h="1" x="1656"/>
        <item h="1" x="425"/>
        <item h="1" x="910"/>
        <item h="1" x="419"/>
        <item h="1" x="769"/>
        <item h="1" x="1633"/>
        <item h="1" x="1377"/>
        <item h="1" x="478"/>
        <item h="1" x="589"/>
        <item h="1" x="884"/>
        <item h="1" x="887"/>
        <item h="1" x="604"/>
        <item h="1" x="449"/>
        <item h="1" x="437"/>
        <item h="1" x="1205"/>
        <item h="1" x="345"/>
        <item h="1" x="1013"/>
        <item h="1" x="441"/>
        <item h="1" x="225"/>
        <item h="1" x="1340"/>
        <item h="1" x="722"/>
        <item h="1" x="929"/>
        <item h="1" x="633"/>
        <item h="1" x="767"/>
        <item h="1" x="993"/>
        <item h="1" x="1614"/>
        <item h="1" x="1571"/>
        <item h="1" x="631"/>
        <item h="1" x="664"/>
        <item h="1" x="549"/>
        <item h="1" x="78"/>
        <item h="1" x="1049"/>
        <item h="1" x="1203"/>
        <item h="1" x="230"/>
        <item h="1" x="1178"/>
        <item h="1" x="1611"/>
        <item h="1" x="1554"/>
        <item h="1" x="39"/>
        <item h="1" x="1241"/>
        <item h="1" x="936"/>
        <item h="1" x="1182"/>
        <item h="1" x="355"/>
        <item h="1" x="880"/>
        <item h="1" x="1470"/>
        <item h="1" x="1575"/>
        <item h="1" x="712"/>
        <item h="1" x="598"/>
        <item h="1" x="613"/>
        <item h="1" x="195"/>
        <item h="1" x="146"/>
        <item h="1" x="481"/>
        <item h="1" x="491"/>
        <item h="1" x="1550"/>
        <item h="1" x="1164"/>
        <item h="1" x="1518"/>
        <item h="1" x="1093"/>
        <item h="1" x="255"/>
        <item h="1" x="309"/>
        <item h="1" x="1484"/>
        <item h="1" x="1147"/>
        <item h="1" x="1364"/>
        <item h="1" x="1635"/>
        <item h="1" x="1221"/>
        <item h="1" x="1390"/>
        <item h="1" x="962"/>
        <item h="1" x="1299"/>
        <item h="1" x="1465"/>
        <item h="1" x="615"/>
        <item h="1" x="262"/>
        <item h="1" x="1560"/>
        <item h="1" x="1681"/>
        <item h="1" x="1077"/>
        <item h="1" x="1162"/>
        <item h="1" x="798"/>
        <item h="1" x="1475"/>
        <item h="1" x="1141"/>
        <item h="1" x="381"/>
        <item h="1" x="346"/>
        <item h="1" x="1056"/>
        <item h="1" x="516"/>
        <item h="1" x="407"/>
        <item h="1" x="1161"/>
        <item h="1" x="688"/>
        <item h="1" x="1016"/>
        <item h="1" x="1597"/>
        <item h="1" x="250"/>
        <item h="1" x="360"/>
        <item h="1" x="1609"/>
        <item h="1" x="326"/>
        <item h="1" x="253"/>
        <item h="1" x="1021"/>
        <item h="1" x="126"/>
        <item h="1" x="1099"/>
        <item h="1" x="1701"/>
        <item h="1" x="76"/>
        <item h="1" x="1545"/>
        <item h="1" x="895"/>
        <item h="1" x="1350"/>
        <item h="1" x="628"/>
        <item h="1" x="284"/>
        <item h="1" x="509"/>
        <item h="1" x="1457"/>
        <item h="1" x="1015"/>
        <item h="1" x="796"/>
        <item h="1" x="523"/>
        <item h="1" x="640"/>
        <item h="1" x="1452"/>
        <item h="1" x="1179"/>
        <item h="1" x="321"/>
        <item h="1" x="1628"/>
        <item h="1" x="214"/>
        <item h="1" x="101"/>
        <item h="1" x="814"/>
        <item h="1" x="916"/>
        <item h="1" x="1712"/>
        <item h="1" x="497"/>
        <item h="1" x="1561"/>
        <item h="1" x="460"/>
        <item h="1" x="1711"/>
        <item h="1" x="1217"/>
        <item h="1" x="1246"/>
        <item h="1" x="1138"/>
        <item h="1" x="1236"/>
        <item h="1" x="46"/>
        <item h="1" x="732"/>
        <item h="1" x="560"/>
        <item h="1" x="797"/>
        <item h="1" x="552"/>
        <item h="1" x="658"/>
        <item h="1" x="215"/>
        <item h="1" x="1613"/>
        <item h="1" x="782"/>
        <item h="1" x="26"/>
        <item h="1" x="157"/>
        <item h="1" x="1696"/>
        <item h="1" x="1212"/>
        <item h="1" x="1626"/>
        <item h="1" x="431"/>
        <item h="1" x="1030"/>
        <item h="1" x="567"/>
        <item h="1" x="586"/>
        <item h="1" x="436"/>
        <item h="1" x="176"/>
        <item h="1" x="1582"/>
        <item h="1" x="526"/>
        <item h="1" x="1249"/>
        <item x="591"/>
        <item h="1" x="1160"/>
        <item h="1" x="878"/>
        <item h="1" x="373"/>
        <item h="1" x="730"/>
        <item h="1" x="471"/>
        <item h="1" x="305"/>
        <item h="1" x="752"/>
        <item h="1" x="1433"/>
        <item h="1" x="1406"/>
        <item h="1" x="780"/>
        <item h="1" x="366"/>
        <item h="1" x="813"/>
        <item h="1" x="594"/>
        <item h="1" x="872"/>
        <item h="1" x="926"/>
        <item h="1" x="474"/>
        <item h="1" x="1409"/>
        <item h="1" x="53"/>
        <item h="1" x="362"/>
        <item h="1" x="5"/>
        <item h="1" x="1005"/>
        <item h="1" x="1312"/>
        <item h="1" x="1655"/>
        <item h="1" x="1413"/>
        <item h="1" x="1727"/>
        <item h="1" x="61"/>
        <item h="1" x="1037"/>
        <item h="1" x="116"/>
        <item h="1" x="11"/>
        <item h="1" x="385"/>
        <item h="1" x="1691"/>
        <item h="1" x="904"/>
        <item h="1" x="496"/>
        <item h="1" x="1213"/>
        <item h="1" x="600"/>
        <item h="1" x="1159"/>
        <item h="1" x="289"/>
        <item h="1" x="73"/>
        <item h="1" x="95"/>
        <item h="1" x="708"/>
        <item h="1" x="1344"/>
        <item h="1" x="565"/>
        <item h="1" x="1503"/>
        <item h="1" x="1577"/>
        <item h="1" x="1391"/>
        <item h="1" x="1589"/>
        <item h="1" x="400"/>
        <item h="1" x="1337"/>
        <item h="1" x="793"/>
        <item h="1" x="1622"/>
        <item h="1" x="1510"/>
        <item h="1" x="71"/>
        <item h="1" x="1047"/>
        <item h="1" x="18"/>
        <item h="1" x="1541"/>
        <item h="1" x="138"/>
        <item h="1" x="144"/>
        <item h="1" x="737"/>
        <item h="1" x="777"/>
        <item h="1" x="459"/>
        <item h="1" x="1692"/>
        <item h="1" x="1086"/>
        <item h="1" x="507"/>
        <item h="1" x="68"/>
        <item h="1" x="1729"/>
        <item h="1" x="791"/>
        <item h="1" x="1651"/>
        <item h="1" x="93"/>
        <item h="1" x="856"/>
        <item h="1" x="1229"/>
        <item h="1" x="1674"/>
        <item h="1" x="903"/>
        <item h="1" x="1402"/>
        <item h="1" x="1637"/>
        <item h="1" x="1059"/>
        <item h="1" x="1126"/>
        <item h="1" x="371"/>
        <item h="1" x="1207"/>
        <item h="1" x="23"/>
        <item h="1" x="1563"/>
        <item h="1" x="4"/>
        <item h="1" x="992"/>
        <item h="1" x="566"/>
        <item h="1" x="715"/>
        <item h="1" x="1045"/>
        <item h="1" x="1026"/>
        <item h="1" x="1722"/>
        <item h="1" x="833"/>
        <item h="1" x="1343"/>
        <item h="1" x="63"/>
        <item h="1" x="1234"/>
        <item h="1" x="1638"/>
        <item h="1" x="569"/>
        <item h="1" x="876"/>
        <item h="1" x="409"/>
        <item h="1" x="142"/>
        <item h="1" x="1149"/>
        <item h="1" x="955"/>
        <item h="1" x="283"/>
        <item h="1" x="543"/>
        <item h="1" x="528"/>
        <item h="1" x="448"/>
        <item h="1" x="1668"/>
        <item h="1" x="1392"/>
        <item h="1" x="20"/>
        <item h="1" x="1599"/>
        <item h="1" x="1135"/>
        <item h="1" x="582"/>
        <item h="1" x="141"/>
        <item h="1" x="1263"/>
        <item x="59"/>
        <item h="1" x="759"/>
        <item h="1" x="544"/>
        <item h="1" x="1062"/>
        <item h="1" x="1273"/>
        <item h="1" x="380"/>
        <item h="1" x="295"/>
        <item h="1" x="1240"/>
        <item h="1" x="1520"/>
        <item h="1" x="893"/>
        <item h="1" x="37"/>
        <item h="1" x="1412"/>
        <item h="1" x="1313"/>
        <item h="1" x="1349"/>
        <item h="1" x="1237"/>
        <item h="1" x="312"/>
        <item h="1" x="1632"/>
        <item h="1" x="1642"/>
        <item h="1" x="827"/>
        <item h="1" x="1375"/>
        <item h="1" x="1551"/>
        <item h="1" x="520"/>
        <item h="1" x="788"/>
        <item h="1" x="1261"/>
        <item h="1" x="648"/>
        <item h="1" x="1543"/>
        <item h="1" x="1362"/>
        <item h="1" x="256"/>
        <item h="1" x="937"/>
        <item h="1" x="1730"/>
        <item h="1" x="972"/>
        <item h="1" x="1617"/>
        <item h="1" x="180"/>
        <item h="1" x="175"/>
        <item h="1" x="188"/>
        <item h="1" x="1024"/>
        <item h="1" x="98"/>
        <item h="1" x="699"/>
        <item h="1" x="579"/>
        <item h="1" x="1662"/>
        <item h="1" x="498"/>
        <item h="1" x="234"/>
        <item h="1" x="1462"/>
        <item h="1" x="1272"/>
        <item h="1" x="328"/>
        <item h="1" x="562"/>
        <item h="1" x="107"/>
        <item h="1" x="812"/>
        <item h="1" x="572"/>
        <item h="1" x="340"/>
        <item h="1" x="1348"/>
        <item h="1" x="986"/>
        <item h="1" x="1107"/>
        <item h="1" x="393"/>
        <item h="1" x="537"/>
        <item h="1" x="1216"/>
        <item h="1" x="899"/>
        <item h="1" x="1076"/>
        <item h="1" x="69"/>
        <item h="1" x="724"/>
        <item x="83"/>
        <item h="1" x="508"/>
        <item h="1" x="56"/>
        <item h="1" x="905"/>
        <item h="1" x="1200"/>
        <item h="1" x="1121"/>
        <item h="1" x="551"/>
        <item h="1" x="1466"/>
        <item h="1" x="384"/>
        <item h="1" x="315"/>
        <item h="1" x="656"/>
        <item h="1" x="605"/>
        <item h="1" x="1440"/>
        <item h="1" x="1369"/>
        <item h="1" x="1153"/>
        <item h="1" x="1361"/>
        <item h="1" x="522"/>
        <item h="1" x="1100"/>
        <item h="1" x="1041"/>
        <item h="1" x="494"/>
        <item h="1" x="525"/>
        <item h="1" x="1629"/>
        <item h="1" x="1007"/>
        <item h="1" x="1535"/>
        <item h="1" x="820"/>
        <item h="1" x="124"/>
        <item h="1" x="27"/>
        <item h="1" x="669"/>
        <item h="1" x="909"/>
        <item h="1" x="19"/>
        <item h="1" x="1254"/>
        <item h="1" x="161"/>
        <item h="1" x="1291"/>
        <item h="1" x="668"/>
        <item h="1" x="685"/>
        <item h="1" x="1325"/>
        <item h="1" x="1572"/>
        <item h="1" x="966"/>
        <item h="1" x="323"/>
        <item h="1" x="444"/>
        <item h="1" x="112"/>
        <item h="1" x="322"/>
        <item h="1" x="1610"/>
        <item h="1" x="90"/>
        <item h="1" x="1716"/>
        <item h="1" x="359"/>
        <item h="1" x="415"/>
        <item h="1" x="333"/>
        <item h="1" x="559"/>
        <item h="1" x="1643"/>
        <item h="1" x="410"/>
        <item h="1" x="1397"/>
        <item h="1" x="762"/>
        <item h="1" x="1085"/>
        <item h="1" x="1456"/>
        <item h="1" x="1053"/>
        <item h="1" x="1004"/>
        <item h="1" x="536"/>
        <item h="1" x="1003"/>
        <item h="1" x="275"/>
        <item h="1" x="292"/>
        <item h="1" x="840"/>
        <item h="1" x="874"/>
        <item h="1" x="6"/>
        <item h="1" x="735"/>
        <item h="1" x="120"/>
        <item h="1" x="114"/>
        <item h="1" x="817"/>
        <item h="1" x="350"/>
        <item h="1" x="1514"/>
        <item h="1" x="630"/>
        <item h="1" x="1355"/>
        <item h="1" x="702"/>
        <item h="1" x="870"/>
        <item h="1" x="1137"/>
        <item h="1" x="749"/>
        <item h="1" x="501"/>
        <item x="110"/>
        <item h="1" x="65"/>
        <item h="1" x="1322"/>
        <item h="1" x="1253"/>
        <item h="1" x="1154"/>
        <item h="1" x="680"/>
        <item h="1" x="873"/>
        <item h="1" x="1387"/>
        <item h="1" x="651"/>
        <item h="1" x="778"/>
        <item h="1" x="370"/>
        <item h="1" x="1578"/>
        <item h="1" x="1103"/>
        <item h="1" x="1648"/>
        <item h="1" x="1156"/>
        <item h="1" x="1623"/>
        <item h="1" x="1351"/>
        <item h="1" x="1244"/>
        <item h="1" x="287"/>
        <item h="1" x="768"/>
        <item h="1" x="1488"/>
        <item h="1" x="397"/>
        <item h="1" x="1308"/>
        <item h="1" x="527"/>
        <item h="1" x="882"/>
        <item h="1" x="758"/>
        <item h="1" x="343"/>
        <item h="1" x="347"/>
        <item h="1" x="967"/>
        <item h="1" x="1501"/>
        <item h="1" x="614"/>
        <item h="1" x="1559"/>
        <item h="1" x="847"/>
        <item h="1" x="375"/>
        <item h="1" x="266"/>
        <item h="1" x="1493"/>
        <item h="1" x="1338"/>
        <item h="1" x="1011"/>
        <item h="1" x="1080"/>
        <item h="1" x="488"/>
        <item h="1" x="554"/>
        <item h="1" x="576"/>
        <item h="1" x="1502"/>
        <item h="1" x="1127"/>
        <item h="1" x="1690"/>
        <item x="151"/>
        <item h="1" x="1552"/>
        <item h="1" x="1654"/>
        <item h="1" x="170"/>
        <item h="1" x="1238"/>
        <item h="1" x="834"/>
        <item h="1" x="1275"/>
        <item h="1" x="514"/>
        <item h="1" x="273"/>
        <item h="1" x="1384"/>
        <item h="1" x="1"/>
        <item h="1" x="117"/>
        <item h="1" x="1173"/>
        <item h="1" x="901"/>
        <item h="1" x="1165"/>
        <item h="1" x="886"/>
        <item h="1" x="271"/>
        <item h="1" x="692"/>
        <item h="1" x="1403"/>
        <item h="1" x="636"/>
        <item h="1" x="799"/>
        <item h="1" x="104"/>
        <item h="1" x="402"/>
        <item h="1" x="687"/>
        <item h="1" x="100"/>
        <item h="1" x="1389"/>
        <item h="1" x="729"/>
        <item h="1" x="977"/>
        <item h="1" x="464"/>
        <item h="1" x="987"/>
        <item h="1" x="1266"/>
        <item h="1" x="1334"/>
        <item h="1" x="1055"/>
        <item h="1" x="918"/>
        <item h="1" x="411"/>
        <item h="1" x="1517"/>
        <item h="1" x="50"/>
        <item h="1" x="119"/>
        <item h="1" x="484"/>
        <item h="1" x="682"/>
        <item h="1" x="1657"/>
        <item h="1" x="1602"/>
        <item h="1" x="1498"/>
        <item h="1" x="792"/>
        <item h="1" x="657"/>
        <item h="1" x="553"/>
        <item h="1" x="1088"/>
        <item h="1" x="717"/>
        <item h="1" x="644"/>
        <item h="1" x="108"/>
        <item h="1" x="1148"/>
        <item h="1" x="178"/>
        <item h="1" x="1333"/>
        <item h="1" x="1500"/>
        <item h="1" x="307"/>
        <item h="1" x="1473"/>
        <item h="1" x="978"/>
        <item h="1" x="1151"/>
        <item h="1" x="1430"/>
        <item h="1" x="642"/>
        <item h="1" x="601"/>
        <item h="1" x="821"/>
        <item h="1" x="80"/>
        <item h="1" x="1491"/>
        <item h="1" x="1646"/>
        <item h="1" x="1407"/>
        <item h="1" x="1459"/>
        <item h="1" x="165"/>
        <item h="1" x="851"/>
        <item h="1" x="985"/>
        <item h="1" x="772"/>
        <item h="1" x="1196"/>
        <item h="1" x="771"/>
        <item h="1" x="1250"/>
        <item h="1" x="923"/>
        <item h="1" x="404"/>
        <item h="1" x="1175"/>
        <item h="1" x="1706"/>
        <item h="1" x="1573"/>
        <item h="1" x="530"/>
        <item h="1" x="468"/>
        <item h="1" x="764"/>
        <item h="1" x="1321"/>
        <item h="1" x="1666"/>
        <item h="1" x="172"/>
        <item h="1" x="406"/>
        <item h="1" x="442"/>
        <item h="1" x="408"/>
        <item h="1" x="1307"/>
        <item h="1" x="1256"/>
        <item h="1" x="218"/>
        <item h="1" x="265"/>
        <item h="1" x="365"/>
        <item h="1" x="1546"/>
        <item h="1" x="87"/>
        <item h="1" x="1058"/>
        <item h="1" x="841"/>
        <item h="1" x="836"/>
        <item h="1" x="207"/>
        <item h="1" x="858"/>
        <item h="1" x="1533"/>
        <item h="1" x="1235"/>
        <item h="1" x="1345"/>
        <item h="1" x="1314"/>
        <item h="1" x="1570"/>
        <item h="1" x="915"/>
        <item h="1" x="1251"/>
        <item h="1" x="697"/>
        <item h="1" x="1341"/>
        <item h="1" x="1420"/>
        <item h="1" x="902"/>
        <item h="1" x="774"/>
        <item h="1" x="137"/>
        <item x="209"/>
        <item h="1" x="270"/>
        <item h="1" x="1132"/>
        <item h="1" x="831"/>
        <item h="1" x="912"/>
        <item h="1" x="532"/>
        <item h="1" x="701"/>
        <item h="1" x="753"/>
        <item h="1" x="1066"/>
        <item h="1" x="38"/>
        <item h="1" x="892"/>
        <item h="1" x="1464"/>
        <item t="default"/>
      </items>
    </pivotField>
    <pivotField showAll="0"/>
    <pivotField showAll="0"/>
    <pivotField showAll="0"/>
    <pivotField showAll="0"/>
    <pivotField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axis="axisRow" showAll="0" measureFilter="1" sortType="descending">
      <items count="18">
        <item x="5"/>
        <item x="3"/>
        <item x="10"/>
        <item x="6"/>
        <item x="2"/>
        <item x="4"/>
        <item x="8"/>
        <item x="1"/>
        <item x="14"/>
        <item x="7"/>
        <item x="0"/>
        <item x="15"/>
        <item x="9"/>
        <item x="12"/>
        <item x="11"/>
        <item x="13"/>
        <item x="16"/>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showAll="0"/>
    <pivotField showAll="0"/>
    <pivotField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x="87"/>
        <item x="88"/>
        <item x="89"/>
        <item x="90"/>
        <item x="91"/>
        <item x="92"/>
        <item x="93"/>
        <item x="94"/>
        <item x="95"/>
        <item x="96"/>
        <item h="1" x="97"/>
      </items>
    </pivotField>
  </pivotFields>
  <rowFields count="2">
    <field x="14"/>
    <field x="2"/>
  </rowFields>
  <rowItems count="46">
    <i>
      <x v="7"/>
    </i>
    <i r="1">
      <x v="78"/>
    </i>
    <i r="1">
      <x v="259"/>
    </i>
    <i r="1">
      <x v="274"/>
    </i>
    <i r="1">
      <x v="342"/>
    </i>
    <i r="1">
      <x v="459"/>
    </i>
    <i r="1">
      <x v="1315"/>
    </i>
    <i r="1">
      <x v="1426"/>
    </i>
    <i r="1">
      <x v="1563"/>
    </i>
    <i r="1">
      <x v="1721"/>
    </i>
    <i>
      <x/>
    </i>
    <i r="1">
      <x v="259"/>
    </i>
    <i r="1">
      <x v="274"/>
    </i>
    <i r="1">
      <x v="630"/>
    </i>
    <i r="1">
      <x v="1426"/>
    </i>
    <i r="1">
      <x v="1563"/>
    </i>
    <i>
      <x v="4"/>
    </i>
    <i r="1">
      <x v="459"/>
    </i>
    <i r="1">
      <x v="1426"/>
    </i>
    <i r="1">
      <x v="1486"/>
    </i>
    <i r="1">
      <x v="1608"/>
    </i>
    <i r="1">
      <x v="1721"/>
    </i>
    <i>
      <x v="3"/>
    </i>
    <i r="1">
      <x v="78"/>
    </i>
    <i r="1">
      <x v="274"/>
    </i>
    <i r="1">
      <x v="342"/>
    </i>
    <i r="1">
      <x v="1052"/>
    </i>
    <i r="1">
      <x v="1563"/>
    </i>
    <i r="1">
      <x v="1608"/>
    </i>
    <i>
      <x v="5"/>
    </i>
    <i r="1">
      <x v="274"/>
    </i>
    <i r="1">
      <x v="342"/>
    </i>
    <i r="1">
      <x v="459"/>
    </i>
    <i r="1">
      <x v="1052"/>
    </i>
    <i r="1">
      <x v="1315"/>
    </i>
    <i>
      <x v="1"/>
    </i>
    <i r="1">
      <x v="259"/>
    </i>
    <i r="1">
      <x v="459"/>
    </i>
    <i r="1">
      <x v="1052"/>
    </i>
    <i r="1">
      <x v="1315"/>
    </i>
    <i r="1">
      <x v="1608"/>
    </i>
    <i>
      <x v="12"/>
    </i>
    <i r="1">
      <x v="630"/>
    </i>
    <i r="1">
      <x v="1052"/>
    </i>
    <i r="1">
      <x v="1426"/>
    </i>
    <i t="grand">
      <x/>
    </i>
  </rowItems>
  <colItems count="1">
    <i/>
  </colItems>
  <pageFields count="2">
    <pageField fld="28" hier="-1"/>
    <pageField fld="16" hier="-1"/>
  </pageFields>
  <dataFields count="1">
    <dataField name="Count of Title" fld="0" subtotal="count" baseField="0" baseItem="0"/>
  </dataFields>
  <pivotTableStyleInfo name="PivotStyleLight16" showRowHeaders="1" showColHeaders="1" showRowStripes="0" showColStripes="0" showLastColumn="1"/>
  <filters count="1">
    <filter fld="14" type="valueGreaterThanOrEqual" evalOrder="-1" id="1" iMeasureFld="0">
      <autoFilter ref="A1">
        <filterColumn colId="0">
          <customFilters>
            <customFilter operator="greaterThanOrEqual" val="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049DE92-34D4-4F0A-AC82-A0FC053D600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706" firstHeaderRow="0" firstDataRow="1" firstDataCol="1" rowPageCount="2" colPageCount="1"/>
  <pivotFields count="29">
    <pivotField dataField="1" showAll="0"/>
    <pivotField axis="axisRow" showAll="0" sortType="descending">
      <items count="1496">
        <item h="1" x="646"/>
        <item h="1" x="1044"/>
        <item h="1" x="651"/>
        <item h="1" x="348"/>
        <item h="1" x="940"/>
        <item h="1" x="681"/>
        <item h="1" x="988"/>
        <item h="1" x="433"/>
        <item h="1" x="59"/>
        <item h="1" x="822"/>
        <item x="48"/>
        <item x="721"/>
        <item h="1" x="1277"/>
        <item h="1" x="176"/>
        <item h="1" x="1150"/>
        <item h="1" x="638"/>
        <item h="1" x="1156"/>
        <item x="1292"/>
        <item h="1" x="78"/>
        <item h="1" x="479"/>
        <item h="1" x="694"/>
        <item x="54"/>
        <item h="1" x="329"/>
        <item h="1" x="739"/>
        <item h="1" x="130"/>
        <item h="1" x="1377"/>
        <item h="1" x="1139"/>
        <item h="1" x="263"/>
        <item h="1" x="1181"/>
        <item h="1" x="424"/>
        <item h="1" x="1204"/>
        <item h="1" x="1373"/>
        <item h="1" x="582"/>
        <item x="137"/>
        <item h="1" x="826"/>
        <item h="1" x="120"/>
        <item x="510"/>
        <item h="1" x="600"/>
        <item h="1" x="896"/>
        <item h="1" x="593"/>
        <item h="1" x="343"/>
        <item h="1" x="1484"/>
        <item h="1" x="194"/>
        <item h="1" x="671"/>
        <item h="1" x="414"/>
        <item h="1" x="1262"/>
        <item h="1" x="393"/>
        <item h="1" x="1278"/>
        <item h="1" x="334"/>
        <item h="1" x="80"/>
        <item h="1" x="1186"/>
        <item h="1" x="1100"/>
        <item h="1" x="610"/>
        <item h="1" x="1079"/>
        <item h="1" x="1185"/>
        <item h="1" x="685"/>
        <item h="1" x="352"/>
        <item h="1" x="1370"/>
        <item h="1" x="172"/>
        <item h="1" x="1176"/>
        <item h="1" x="1091"/>
        <item h="1" x="385"/>
        <item h="1" x="1268"/>
        <item h="1" x="1051"/>
        <item h="1" x="993"/>
        <item h="1" x="878"/>
        <item h="1" x="959"/>
        <item h="1" x="384"/>
        <item x="163"/>
        <item h="1" x="1434"/>
        <item h="1" x="935"/>
        <item h="1" x="42"/>
        <item h="1" x="575"/>
        <item h="1" x="214"/>
        <item h="1" x="943"/>
        <item h="1" x="701"/>
        <item h="1" x="328"/>
        <item h="1" x="852"/>
        <item h="1" x="1312"/>
        <item x="82"/>
        <item h="1" x="1400"/>
        <item h="1" x="536"/>
        <item h="1" x="1013"/>
        <item h="1" x="349"/>
        <item h="1" x="632"/>
        <item h="1" x="1145"/>
        <item h="1" x="1238"/>
        <item h="1" x="358"/>
        <item h="1" x="182"/>
        <item x="684"/>
        <item h="1" x="396"/>
        <item h="1" x="500"/>
        <item x="264"/>
        <item x="138"/>
        <item h="1" x="985"/>
        <item h="1" x="1483"/>
        <item h="1" x="1213"/>
        <item h="1" x="69"/>
        <item h="1" x="1462"/>
        <item h="1" x="948"/>
        <item h="1" x="1162"/>
        <item h="1" x="1429"/>
        <item h="1" x="1390"/>
        <item h="1" x="274"/>
        <item h="1" x="1349"/>
        <item h="1" x="1027"/>
        <item h="1" x="73"/>
        <item h="1" x="1152"/>
        <item h="1" x="394"/>
        <item h="1" x="857"/>
        <item h="1" x="1112"/>
        <item h="1" x="923"/>
        <item h="1" x="814"/>
        <item h="1" x="1221"/>
        <item h="1" x="403"/>
        <item h="1" x="193"/>
        <item h="1" x="514"/>
        <item h="1" x="774"/>
        <item h="1" x="21"/>
        <item h="1" x="895"/>
        <item h="1" x="698"/>
        <item h="1" x="322"/>
        <item h="1" x="1463"/>
        <item h="1" x="1223"/>
        <item h="1" x="1095"/>
        <item h="1" x="1197"/>
        <item h="1" x="1371"/>
        <item x="139"/>
        <item h="1" x="446"/>
        <item h="1" x="218"/>
        <item h="1" x="1071"/>
        <item x="226"/>
        <item h="1" x="187"/>
        <item h="1" x="944"/>
        <item h="1" x="243"/>
        <item h="1" x="245"/>
        <item h="1" x="624"/>
        <item h="1" x="938"/>
        <item h="1" x="38"/>
        <item h="1" x="719"/>
        <item h="1" x="562"/>
        <item h="1" x="121"/>
        <item h="1" x="744"/>
        <item h="1" x="1389"/>
        <item h="1" x="1062"/>
        <item x="365"/>
        <item h="1" x="825"/>
        <item h="1" x="658"/>
        <item h="1" x="784"/>
        <item h="1" x="13"/>
        <item h="1" x="476"/>
        <item h="1" x="1375"/>
        <item h="1" x="642"/>
        <item h="1" x="987"/>
        <item h="1" x="1326"/>
        <item h="1" x="419"/>
        <item h="1" x="561"/>
        <item h="1" x="1060"/>
        <item h="1" x="1130"/>
        <item h="1" x="1007"/>
        <item h="1" x="491"/>
        <item h="1" x="1057"/>
        <item h="1" x="312"/>
        <item h="1" x="336"/>
        <item h="1" x="122"/>
        <item h="1" x="1200"/>
        <item x="238"/>
        <item h="1" x="1121"/>
        <item x="148"/>
        <item h="1" x="1248"/>
        <item h="1" x="292"/>
        <item h="1" x="1455"/>
        <item h="1" x="844"/>
        <item h="1" x="362"/>
        <item h="1" x="1270"/>
        <item h="1" x="265"/>
        <item h="1" x="702"/>
        <item h="1" x="1178"/>
        <item h="1" x="4"/>
        <item h="1" x="174"/>
        <item h="1" x="918"/>
        <item h="1" x="802"/>
        <item h="1" x="397"/>
        <item h="1" x="900"/>
        <item h="1" x="454"/>
        <item h="1" x="422"/>
        <item h="1" x="507"/>
        <item h="1" x="66"/>
        <item h="1" x="118"/>
        <item x="11"/>
        <item h="1" x="1472"/>
        <item h="1" x="797"/>
        <item h="1" x="1164"/>
        <item h="1" x="577"/>
        <item h="1" x="866"/>
        <item h="1" x="1251"/>
        <item h="1" x="706"/>
        <item h="1" x="745"/>
        <item h="1" x="1307"/>
        <item h="1" x="1476"/>
        <item h="1" x="426"/>
        <item h="1" x="294"/>
        <item h="1" x="1038"/>
        <item h="1" x="953"/>
        <item h="1" x="911"/>
        <item h="1" x="552"/>
        <item h="1" x="490"/>
        <item h="1" x="503"/>
        <item h="1" x="704"/>
        <item h="1" x="377"/>
        <item h="1" x="767"/>
        <item h="1" x="1465"/>
        <item h="1" x="1387"/>
        <item h="1" x="1383"/>
        <item h="1" x="1018"/>
        <item h="1" x="1175"/>
        <item h="1" x="880"/>
        <item h="1" x="52"/>
        <item h="1" x="1233"/>
        <item h="1" x="404"/>
        <item h="1" x="158"/>
        <item h="1" x="234"/>
        <item h="1" x="1229"/>
        <item h="1" x="232"/>
        <item h="1" x="366"/>
        <item h="1" x="749"/>
        <item h="1" x="1401"/>
        <item x="26"/>
        <item h="1" x="740"/>
        <item h="1" x="286"/>
        <item h="1" x="142"/>
        <item x="109"/>
        <item h="1" x="496"/>
        <item h="1" x="637"/>
        <item h="1" x="1460"/>
        <item h="1" x="108"/>
        <item h="1" x="111"/>
        <item h="1" x="1415"/>
        <item h="1" x="560"/>
        <item h="1" x="520"/>
        <item h="1" x="860"/>
        <item h="1" x="597"/>
        <item h="1" x="960"/>
        <item h="1" x="1189"/>
        <item h="1" x="455"/>
        <item h="1" x="1160"/>
        <item x="291"/>
        <item h="1" x="258"/>
        <item h="1" x="901"/>
        <item h="1" x="1148"/>
        <item x="370"/>
        <item h="1" x="284"/>
        <item x="92"/>
        <item h="1" x="1183"/>
        <item h="1" x="1276"/>
        <item h="1" x="267"/>
        <item h="1" x="1108"/>
        <item h="1" x="1119"/>
        <item h="1" x="179"/>
        <item x="36"/>
        <item h="1" x="835"/>
        <item h="1" x="1451"/>
        <item h="1" x="715"/>
        <item h="1" x="873"/>
        <item h="1" x="1253"/>
        <item h="1" x="1348"/>
        <item h="1" x="287"/>
        <item h="1" x="1"/>
        <item h="1" x="373"/>
        <item h="1" x="460"/>
        <item h="1" x="330"/>
        <item h="1" x="563"/>
        <item h="1" x="136"/>
        <item h="1" x="830"/>
        <item h="1" x="676"/>
        <item h="1" x="1320"/>
        <item h="1" x="212"/>
        <item h="1" x="871"/>
        <item h="1" x="1187"/>
        <item h="1" x="68"/>
        <item h="1" x="729"/>
        <item h="1" x="87"/>
        <item h="1" x="1000"/>
        <item h="1" x="100"/>
        <item h="1" x="1410"/>
        <item h="1" x="963"/>
        <item h="1" x="1090"/>
        <item h="1" x="400"/>
        <item h="1" x="471"/>
        <item h="1" x="32"/>
        <item h="1" x="1167"/>
        <item h="1" x="1089"/>
        <item h="1" x="870"/>
        <item h="1" x="1055"/>
        <item h="1" x="1464"/>
        <item h="1" x="1093"/>
        <item h="1" x="1230"/>
        <item h="1" x="1448"/>
        <item h="1" x="942"/>
        <item h="1" x="1287"/>
        <item h="1" x="1267"/>
        <item h="1" x="1214"/>
        <item h="1" x="1301"/>
        <item h="1" x="1009"/>
        <item h="1" x="738"/>
        <item h="1" x="551"/>
        <item h="1" x="879"/>
        <item h="1" x="289"/>
        <item h="1" x="63"/>
        <item h="1" x="1452"/>
        <item h="1" x="843"/>
        <item x="558"/>
        <item h="1" x="587"/>
        <item h="1" x="790"/>
        <item h="1" x="969"/>
        <item h="1" x="937"/>
        <item h="1" x="690"/>
        <item h="1" x="126"/>
        <item h="1" x="1249"/>
        <item h="1" x="1475"/>
        <item h="1" x="1274"/>
        <item h="1" x="1136"/>
        <item h="1" x="688"/>
        <item h="1" x="732"/>
        <item h="1" x="37"/>
        <item h="1" x="1324"/>
        <item h="1" x="1195"/>
        <item h="1" x="1341"/>
        <item h="1" x="188"/>
        <item h="1" x="1394"/>
        <item h="1" x="789"/>
        <item h="1" x="675"/>
        <item h="1" x="532"/>
        <item h="1" x="505"/>
        <item h="1" x="566"/>
        <item h="1" x="1442"/>
        <item h="1" x="458"/>
        <item h="1" x="1351"/>
        <item h="1" x="807"/>
        <item h="1" x="752"/>
        <item h="1" x="1087"/>
        <item h="1" x="480"/>
        <item h="1" x="58"/>
        <item h="1" x="1309"/>
        <item x="84"/>
        <item h="1" x="135"/>
        <item h="1" x="882"/>
        <item h="1" x="1140"/>
        <item h="1" x="1037"/>
        <item h="1" x="282"/>
        <item h="1" x="435"/>
        <item h="1" x="1273"/>
        <item h="1" x="337"/>
        <item h="1" x="1336"/>
        <item h="1" x="1431"/>
        <item h="1" x="309"/>
        <item h="1" x="395"/>
        <item h="1" x="60"/>
        <item h="1" x="104"/>
        <item h="1" x="746"/>
        <item h="1" x="485"/>
        <item x="530"/>
        <item x="15"/>
        <item h="1" x="375"/>
        <item h="1" x="1146"/>
        <item h="1" x="493"/>
        <item h="1" x="317"/>
        <item h="1" x="347"/>
        <item h="1" x="1058"/>
        <item h="1" x="1015"/>
        <item x="246"/>
        <item h="1" x="794"/>
        <item h="1" x="181"/>
        <item h="1" x="992"/>
        <item h="1" x="1016"/>
        <item h="1" x="323"/>
        <item h="1" x="356"/>
        <item h="1" x="305"/>
        <item h="1" x="502"/>
        <item h="1" x="594"/>
        <item h="1" x="423"/>
        <item h="1" x="1391"/>
        <item h="1" x="569"/>
        <item h="1" x="1357"/>
        <item h="1" x="445"/>
        <item h="1" x="1294"/>
        <item h="1" x="1443"/>
        <item h="1" x="438"/>
        <item h="1" x="467"/>
        <item h="1" x="428"/>
        <item h="1" x="431"/>
        <item h="1" x="306"/>
        <item h="1" x="9"/>
        <item h="1" x="53"/>
        <item h="1" x="1144"/>
        <item x="260"/>
        <item h="1" x="333"/>
        <item h="1" x="608"/>
        <item h="1" x="730"/>
        <item h="1" x="434"/>
        <item h="1" x="541"/>
        <item h="1" x="1264"/>
        <item h="1" x="230"/>
        <item h="1" x="1393"/>
        <item h="1" x="885"/>
        <item h="1" x="908"/>
        <item h="1" x="957"/>
        <item h="1" x="547"/>
        <item h="1" x="154"/>
        <item h="1" x="773"/>
        <item h="1" x="555"/>
        <item h="1" x="1134"/>
        <item h="1" x="733"/>
        <item h="1" x="780"/>
        <item h="1" x="913"/>
        <item h="1" x="543"/>
        <item h="1" x="1381"/>
        <item h="1" x="576"/>
        <item h="1" x="883"/>
        <item h="1" x="751"/>
        <item h="1" x="1080"/>
        <item h="1" x="808"/>
        <item h="1" x="327"/>
        <item h="1" x="332"/>
        <item h="1" x="508"/>
        <item h="1" x="824"/>
        <item h="1" x="1353"/>
        <item h="1" x="683"/>
        <item h="1" x="1409"/>
        <item h="1" x="1045"/>
        <item h="1" x="191"/>
        <item h="1" x="1279"/>
        <item h="1" x="598"/>
        <item x="157"/>
        <item h="1" x="1388"/>
        <item h="1" x="43"/>
        <item h="1" x="407"/>
        <item h="1" x="361"/>
        <item h="1" x="178"/>
        <item h="1" x="1408"/>
        <item h="1" x="736"/>
        <item h="1" x="1135"/>
        <item h="1" x="810"/>
        <item h="1" x="1008"/>
        <item h="1" x="612"/>
        <item h="1" x="823"/>
        <item h="1" x="72"/>
        <item h="1" x="229"/>
        <item h="1" x="804"/>
        <item h="1" x="368"/>
        <item h="1" x="168"/>
        <item h="1" x="763"/>
        <item h="1" x="1317"/>
        <item h="1" x="40"/>
        <item h="1" x="412"/>
        <item h="1" x="599"/>
        <item h="1" x="101"/>
        <item h="1" x="1116"/>
        <item h="1" x="554"/>
        <item h="1" x="850"/>
        <item h="1" x="1325"/>
        <item h="1" x="1247"/>
        <item h="1" x="950"/>
        <item h="1" x="1259"/>
        <item h="1" x="386"/>
        <item h="1" x="1445"/>
        <item h="1" x="1346"/>
        <item h="1" x="980"/>
        <item h="1" x="735"/>
        <item h="1" x="666"/>
        <item h="1" x="1444"/>
        <item h="1" x="847"/>
        <item h="1" x="1081"/>
        <item h="1" x="276"/>
        <item h="1" x="380"/>
        <item h="1" x="314"/>
        <item h="1" x="1350"/>
        <item h="1" x="931"/>
        <item h="1" x="1074"/>
        <item h="1" x="184"/>
        <item h="1" x="709"/>
        <item h="1" x="288"/>
        <item h="1" x="588"/>
        <item h="1" x="77"/>
        <item h="1" x="1263"/>
        <item h="1" x="98"/>
        <item h="1" x="143"/>
        <item h="1" x="793"/>
        <item x="254"/>
        <item h="1" x="1036"/>
        <item h="1" x="1422"/>
        <item h="1" x="1378"/>
        <item h="1" x="1190"/>
        <item h="1" x="1356"/>
        <item h="1" x="1343"/>
        <item h="1" x="379"/>
        <item h="1" x="1344"/>
        <item x="39"/>
        <item h="1" x="1493"/>
        <item h="1" x="1042"/>
        <item h="1" x="248"/>
        <item h="1" x="45"/>
        <item h="1" x="1354"/>
        <item h="1" x="975"/>
        <item h="1" x="1250"/>
        <item h="1" x="1113"/>
        <item h="1" x="1284"/>
        <item h="1" x="272"/>
        <item h="1" x="630"/>
        <item h="1" x="1203"/>
        <item h="1" x="621"/>
        <item h="1" x="629"/>
        <item h="1" x="710"/>
        <item h="1" x="1194"/>
        <item h="1" x="171"/>
        <item h="1" x="799"/>
        <item h="1" x="1210"/>
        <item h="1" x="1461"/>
        <item h="1" x="107"/>
        <item h="1" x="1078"/>
        <item h="1" x="269"/>
        <item h="1" x="307"/>
        <item h="1" x="816"/>
        <item x="44"/>
        <item h="1" x="251"/>
        <item h="1" x="978"/>
        <item h="1" x="1088"/>
        <item h="1" x="664"/>
        <item x="57"/>
        <item h="1" x="410"/>
        <item h="1" x="75"/>
        <item h="1" x="1232"/>
        <item h="1" x="603"/>
        <item h="1" x="1157"/>
        <item h="1" x="1022"/>
        <item h="1" x="644"/>
        <item h="1" x="357"/>
        <item h="1" x="128"/>
        <item x="750"/>
        <item h="1" x="707"/>
        <item h="1" x="548"/>
        <item h="1" x="692"/>
        <item h="1" x="659"/>
        <item h="1" x="846"/>
        <item h="1" x="662"/>
        <item h="1" x="114"/>
        <item x="391"/>
        <item h="1" x="761"/>
        <item h="1" x="1166"/>
        <item h="1" x="519"/>
        <item h="1" x="381"/>
        <item h="1" x="531"/>
        <item h="1" x="970"/>
        <item h="1" x="841"/>
        <item h="1" x="156"/>
        <item h="1" x="528"/>
        <item h="1" x="513"/>
        <item h="1" x="1365"/>
        <item h="1" x="147"/>
        <item h="1" x="401"/>
        <item h="1" x="342"/>
        <item h="1" x="968"/>
        <item h="1" x="3"/>
        <item h="1" x="939"/>
        <item h="1" x="1310"/>
        <item h="1" x="734"/>
        <item h="1" x="1235"/>
        <item h="1" x="1271"/>
        <item h="1" x="321"/>
        <item h="1" x="177"/>
        <item h="1" x="650"/>
        <item h="1" x="999"/>
        <item h="1" x="856"/>
        <item h="1" x="661"/>
        <item x="231"/>
        <item h="1" x="557"/>
        <item h="1" x="470"/>
        <item h="1" x="1403"/>
        <item h="1" x="378"/>
        <item h="1" x="1491"/>
        <item h="1" x="483"/>
        <item h="1" x="242"/>
        <item h="1" x="1380"/>
        <item h="1" x="696"/>
        <item h="1" x="986"/>
        <item h="1" x="1480"/>
        <item h="1" x="79"/>
        <item h="1" x="359"/>
        <item h="1" x="1170"/>
        <item x="350"/>
        <item h="1" x="699"/>
        <item h="1" x="1298"/>
        <item h="1" x="982"/>
        <item h="1" x="869"/>
        <item h="1" x="271"/>
        <item h="1" x="580"/>
        <item h="1" x="888"/>
        <item x="7"/>
        <item h="1" x="1133"/>
        <item h="1" x="966"/>
        <item h="1" x="1075"/>
        <item h="1" x="313"/>
        <item h="1" x="1385"/>
        <item h="1" x="1110"/>
        <item h="1" x="615"/>
        <item h="1" x="1155"/>
        <item h="1" x="280"/>
        <item h="1" x="465"/>
        <item h="1" x="392"/>
        <item h="1" x="1423"/>
        <item h="1" x="18"/>
        <item h="1" x="1019"/>
        <item h="1" x="1040"/>
        <item h="1" x="1115"/>
        <item h="1" x="910"/>
        <item h="1" x="1364"/>
        <item h="1" x="316"/>
        <item h="1" x="418"/>
        <item h="1" x="930"/>
        <item h="1" x="581"/>
        <item h="1" x="1316"/>
        <item x="448"/>
        <item h="1" x="861"/>
        <item h="1" x="872"/>
        <item x="718"/>
        <item h="1" x="473"/>
        <item h="1" x="1070"/>
        <item h="1" x="1246"/>
        <item h="1" x="903"/>
        <item h="1" x="831"/>
        <item h="1" x="559"/>
        <item x="213"/>
        <item h="1" x="1311"/>
        <item h="1" x="1291"/>
        <item h="1" x="725"/>
        <item h="1" x="1138"/>
        <item h="1" x="165"/>
        <item h="1" x="754"/>
        <item h="1" x="677"/>
        <item x="300"/>
        <item h="1" x="1330"/>
        <item h="1" x="1489"/>
        <item x="8"/>
        <item h="1" x="299"/>
        <item h="1" x="197"/>
        <item x="169"/>
        <item h="1" x="441"/>
        <item h="1" x="405"/>
        <item h="1" x="926"/>
        <item h="1" x="452"/>
        <item h="1" x="928"/>
        <item h="1" x="1056"/>
        <item h="1" x="1179"/>
        <item x="31"/>
        <item h="1" x="1205"/>
        <item h="1" x="1067"/>
        <item h="1" x="354"/>
        <item h="1" x="674"/>
        <item h="1" x="162"/>
        <item h="1" x="682"/>
        <item h="1" x="1289"/>
        <item h="1" x="1477"/>
        <item h="1" x="1474"/>
        <item h="1" x="743"/>
        <item h="1" x="447"/>
        <item h="1" x="1083"/>
        <item h="1" x="788"/>
        <item h="1" x="200"/>
        <item h="1" x="1347"/>
        <item h="1" x="720"/>
        <item h="1" x="1413"/>
        <item h="1" x="713"/>
        <item h="1" x="119"/>
        <item x="570"/>
        <item h="1" x="515"/>
        <item h="1" x="1076"/>
        <item h="1" x="1161"/>
        <item h="1" x="225"/>
        <item h="1" x="1485"/>
        <item h="1" x="1319"/>
        <item h="1" x="737"/>
        <item h="1" x="113"/>
        <item h="1" x="240"/>
        <item h="1" x="529"/>
        <item h="1" x="1188"/>
        <item h="1" x="1231"/>
        <item h="1" x="868"/>
        <item h="1" x="1004"/>
        <item h="1" x="1367"/>
        <item h="1" x="867"/>
        <item h="1" x="1206"/>
        <item h="1" x="927"/>
        <item h="1" x="1219"/>
        <item h="1" x="192"/>
        <item h="1" x="227"/>
        <item h="1" x="697"/>
        <item h="1" x="335"/>
        <item h="1" x="922"/>
        <item h="1" x="351"/>
        <item h="1" x="934"/>
        <item h="1" x="1286"/>
        <item h="1" x="755"/>
        <item h="1" x="102"/>
        <item h="1" x="1021"/>
        <item h="1" x="787"/>
        <item h="1" x="1368"/>
        <item h="1" x="1028"/>
        <item h="1" x="1123"/>
        <item h="1" x="278"/>
        <item x="374"/>
        <item h="1" x="1468"/>
        <item h="1" x="88"/>
        <item h="1" x="325"/>
        <item h="1" x="783"/>
        <item x="86"/>
        <item h="1" x="981"/>
        <item h="1" x="618"/>
        <item x="444"/>
        <item h="1" x="1358"/>
        <item h="1" x="1104"/>
        <item x="907"/>
        <item h="1" x="798"/>
        <item h="1" x="41"/>
        <item h="1" x="1103"/>
        <item h="1" x="995"/>
        <item h="1" x="0"/>
        <item h="1" x="770"/>
        <item h="1" x="462"/>
        <item h="1" x="159"/>
        <item h="1" x="429"/>
        <item h="1" x="409"/>
        <item h="1" x="1313"/>
        <item h="1" x="540"/>
        <item h="1" x="689"/>
        <item x="2"/>
        <item h="1" x="619"/>
        <item h="1" x="636"/>
        <item x="345"/>
        <item h="1" x="202"/>
        <item h="1" x="1033"/>
        <item h="1" x="657"/>
        <item h="1" x="281"/>
        <item h="1" x="628"/>
        <item h="1" x="779"/>
        <item h="1" x="1386"/>
        <item x="28"/>
        <item h="1" x="741"/>
        <item h="1" x="604"/>
        <item h="1" x="173"/>
        <item h="1" x="617"/>
        <item h="1" x="457"/>
        <item h="1" x="1193"/>
        <item h="1" x="94"/>
        <item h="1" x="1220"/>
        <item h="1" x="777"/>
        <item h="1" x="512"/>
        <item h="1" x="293"/>
        <item h="1" x="572"/>
        <item h="1" x="24"/>
        <item h="1" x="821"/>
        <item h="1" x="545"/>
        <item x="244"/>
        <item h="1" x="1256"/>
        <item h="1" x="626"/>
        <item h="1" x="1280"/>
        <item h="1" x="1352"/>
        <item h="1" x="606"/>
        <item h="1" x="983"/>
        <item h="1" x="1425"/>
        <item h="1" x="633"/>
        <item h="1" x="1275"/>
        <item x="152"/>
        <item h="1" x="1025"/>
        <item h="1" x="623"/>
        <item h="1" x="364"/>
        <item h="1" x="1131"/>
        <item h="1" x="340"/>
        <item h="1" x="239"/>
        <item h="1" x="1482"/>
        <item h="1" x="1109"/>
        <item h="1" x="1198"/>
        <item h="1" x="936"/>
        <item x="46"/>
        <item h="1" x="195"/>
        <item h="1" x="19"/>
        <item h="1" x="1339"/>
        <item h="1" x="649"/>
        <item h="1" x="1328"/>
        <item h="1" x="338"/>
        <item h="1" x="712"/>
        <item h="1" x="1099"/>
        <item h="1" x="584"/>
        <item h="1" x="110"/>
        <item h="1" x="533"/>
        <item h="1" x="216"/>
        <item h="1" x="1226"/>
        <item h="1" x="947"/>
        <item h="1" x="1182"/>
        <item h="1" x="851"/>
        <item h="1" x="497"/>
        <item h="1" x="484"/>
        <item h="1" x="1207"/>
        <item h="1" x="489"/>
        <item h="1" x="731"/>
        <item x="23"/>
        <item h="1" x="161"/>
        <item h="1" x="129"/>
        <item h="1" x="466"/>
        <item h="1" x="1332"/>
        <item h="1" x="747"/>
        <item h="1" x="1494"/>
        <item h="1" x="324"/>
        <item h="1" x="517"/>
        <item h="1" x="1440"/>
        <item h="1" x="748"/>
        <item h="1" x="1363"/>
        <item h="1" x="602"/>
        <item h="1" x="413"/>
        <item h="1" x="186"/>
        <item h="1" x="949"/>
        <item h="1" x="1269"/>
        <item x="376"/>
        <item h="1" x="1402"/>
        <item h="1" x="620"/>
        <item h="1" x="50"/>
        <item h="1" x="906"/>
        <item h="1" x="1031"/>
        <item h="1" x="1418"/>
        <item h="1" x="450"/>
        <item h="1" x="1137"/>
        <item h="1" x="967"/>
        <item h="1" x="1334"/>
        <item h="1" x="499"/>
        <item h="1" x="639"/>
        <item h="1" x="962"/>
        <item h="1" x="607"/>
        <item h="1" x="1360"/>
        <item h="1" x="1063"/>
        <item h="1" x="1252"/>
        <item h="1" x="1469"/>
        <item h="1" x="1041"/>
        <item h="1" x="106"/>
        <item h="1" x="542"/>
        <item h="1" x="1180"/>
        <item h="1" x="654"/>
        <item h="1" x="241"/>
        <item h="1" x="994"/>
        <item h="1" x="443"/>
        <item h="1" x="518"/>
        <item h="1" x="1295"/>
        <item h="1" x="1405"/>
        <item h="1" x="406"/>
        <item h="1" x="256"/>
        <item h="1" x="223"/>
        <item h="1" x="539"/>
        <item x="308"/>
        <item h="1" x="1143"/>
        <item h="1" x="585"/>
        <item h="1" x="151"/>
        <item h="1" x="955"/>
        <item h="1" x="1169"/>
        <item h="1" x="1417"/>
        <item h="1" x="1457"/>
        <item h="1" x="805"/>
        <item h="1" x="22"/>
        <item h="1" x="665"/>
        <item x="83"/>
        <item h="1" x="1054"/>
        <item h="1" x="1105"/>
        <item h="1" x="920"/>
        <item h="1" x="614"/>
        <item h="1" x="762"/>
        <item h="1" x="833"/>
        <item h="1" x="1046"/>
        <item h="1" x="537"/>
        <item h="1" x="806"/>
        <item h="1" x="90"/>
        <item h="1" x="481"/>
        <item h="1" x="463"/>
        <item h="1" x="355"/>
        <item x="717"/>
        <item h="1" x="475"/>
        <item h="1" x="792"/>
        <item h="1" x="534"/>
        <item h="1" x="893"/>
        <item h="1" x="573"/>
        <item h="1" x="965"/>
        <item h="1" x="283"/>
        <item h="1" x="765"/>
        <item h="1" x="757"/>
        <item h="1" x="705"/>
        <item h="1" x="326"/>
        <item h="1" x="914"/>
        <item h="1" x="1227"/>
        <item h="1" x="1043"/>
        <item h="1" x="219"/>
        <item h="1" x="1266"/>
        <item h="1" x="1048"/>
        <item h="1" x="1201"/>
        <item h="1" x="714"/>
        <item h="1" x="1211"/>
        <item h="1" x="568"/>
        <item x="613"/>
        <item h="1" x="304"/>
        <item h="1" x="417"/>
        <item h="1" x="1379"/>
        <item h="1" x="769"/>
        <item h="1" x="432"/>
        <item h="1" x="145"/>
        <item h="1" x="1296"/>
        <item h="1" x="99"/>
        <item h="1" x="894"/>
        <item h="1" x="855"/>
        <item h="1" x="589"/>
        <item h="1" x="546"/>
        <item h="1" x="1212"/>
        <item h="1" x="1406"/>
        <item h="1" x="1192"/>
        <item h="1" x="655"/>
        <item h="1" x="1488"/>
        <item h="1" x="1224"/>
        <item h="1" x="1407"/>
        <item h="1" x="990"/>
        <item h="1" x="1096"/>
        <item h="1" x="1073"/>
        <item h="1" x="1359"/>
        <item h="1" x="295"/>
        <item h="1" x="1014"/>
        <item h="1" x="1340"/>
        <item h="1" x="924"/>
        <item h="1" x="1453"/>
        <item h="1" x="974"/>
        <item h="1" x="1288"/>
        <item h="1" x="1168"/>
        <item h="1" x="760"/>
        <item h="1" x="1302"/>
        <item h="1" x="56"/>
        <item h="1" x="786"/>
        <item h="1" x="1172"/>
        <item h="1" x="845"/>
        <item h="1" x="834"/>
        <item h="1" x="464"/>
        <item h="1" x="946"/>
        <item h="1" x="164"/>
        <item h="1" x="367"/>
        <item h="1" x="1397"/>
        <item x="756"/>
        <item h="1" x="388"/>
        <item x="153"/>
        <item h="1" x="1466"/>
        <item h="1" x="344"/>
        <item h="1" x="875"/>
        <item h="1" x="1005"/>
        <item h="1" x="461"/>
        <item h="1" x="266"/>
        <item x="277"/>
        <item h="1" x="12"/>
        <item h="1" x="1299"/>
        <item h="1" x="687"/>
        <item h="1" x="839"/>
        <item h="1" x="127"/>
        <item h="1" x="311"/>
        <item h="1" x="1414"/>
        <item h="1" x="495"/>
        <item h="1" x="1084"/>
        <item h="1" x="51"/>
        <item h="1" x="1017"/>
        <item h="1" x="382"/>
        <item h="1" x="1321"/>
        <item h="1" x="1159"/>
        <item h="1" x="1260"/>
        <item h="1" x="961"/>
        <item h="1" x="1335"/>
        <item x="93"/>
        <item h="1" x="339"/>
        <item h="1" x="217"/>
        <item h="1" x="862"/>
        <item h="1" x="1424"/>
        <item h="1" x="134"/>
        <item h="1" x="1002"/>
        <item h="1" x="477"/>
        <item h="1" x="262"/>
        <item h="1" x="144"/>
        <item h="1" x="902"/>
        <item h="1" x="170"/>
        <item h="1" x="1092"/>
        <item x="65"/>
        <item h="1" x="255"/>
        <item h="1" x="1147"/>
        <item h="1" x="1420"/>
        <item h="1" x="653"/>
        <item h="1" x="1165"/>
        <item x="579"/>
        <item h="1" x="796"/>
        <item h="1" x="1281"/>
        <item h="1" x="408"/>
        <item h="1" x="1285"/>
        <item h="1" x="331"/>
        <item h="1" x="609"/>
        <item h="1" x="220"/>
        <item h="1" x="1433"/>
        <item h="1" x="859"/>
        <item h="1" x="1012"/>
        <item h="1" x="97"/>
        <item h="1" x="1199"/>
        <item h="1" x="1395"/>
        <item h="1" x="296"/>
        <item h="1" x="1069"/>
        <item h="1" x="149"/>
        <item h="1" x="1061"/>
        <item h="1" x="1329"/>
        <item h="1" x="972"/>
        <item h="1" x="766"/>
        <item h="1" x="421"/>
        <item h="1" x="945"/>
        <item x="310"/>
        <item h="1" x="474"/>
        <item h="1" x="921"/>
        <item h="1" x="183"/>
        <item h="1" x="827"/>
        <item h="1" x="222"/>
        <item h="1" x="1098"/>
        <item h="1" x="1163"/>
        <item h="1" x="1086"/>
        <item h="1" x="237"/>
        <item h="1" x="1416"/>
        <item h="1" x="1411"/>
        <item h="1" x="132"/>
        <item h="1" x="898"/>
        <item h="1" x="416"/>
        <item h="1" x="693"/>
        <item h="1" x="35"/>
        <item h="1" x="601"/>
        <item x="160"/>
        <item h="1" x="889"/>
        <item h="1" x="1082"/>
        <item h="1" x="221"/>
        <item h="1" x="1303"/>
        <item h="1" x="809"/>
        <item h="1" x="1228"/>
        <item h="1" x="201"/>
        <item h="1" x="891"/>
        <item h="1" x="884"/>
        <item x="25"/>
        <item h="1" x="916"/>
        <item h="1" x="1001"/>
        <item x="205"/>
        <item h="1" x="1304"/>
        <item h="1" x="590"/>
        <item h="1" x="887"/>
        <item h="1" x="363"/>
        <item h="1" x="210"/>
        <item h="1" x="1153"/>
        <item h="1" x="1184"/>
        <item h="1" x="1327"/>
        <item h="1" x="1151"/>
        <item h="1" x="211"/>
        <item h="1" x="925"/>
        <item h="1" x="185"/>
        <item h="1" x="1456"/>
        <item h="1" x="1492"/>
        <item h="1" x="1209"/>
        <item h="1" x="781"/>
        <item x="55"/>
        <item h="1" x="1300"/>
        <item h="1" x="984"/>
        <item h="1" x="917"/>
        <item h="1" x="1234"/>
        <item h="1" x="1439"/>
        <item h="1" x="30"/>
        <item h="1" x="1124"/>
        <item h="1" x="257"/>
        <item h="1" x="595"/>
        <item h="1" x="1243"/>
        <item h="1" x="449"/>
        <item h="1" x="1101"/>
        <item h="1" x="302"/>
        <item h="1" x="1077"/>
        <item h="1" x="1398"/>
        <item h="1" x="686"/>
        <item h="1" x="667"/>
        <item h="1" x="1241"/>
        <item h="1" x="297"/>
        <item h="1" x="1049"/>
        <item h="1" x="20"/>
        <item h="1" x="971"/>
        <item h="1" x="482"/>
        <item h="1" x="670"/>
        <item x="437"/>
        <item h="1" x="1290"/>
        <item h="1" x="1449"/>
        <item h="1" x="125"/>
        <item h="1" x="904"/>
        <item x="905"/>
        <item h="1" x="275"/>
        <item h="1" x="556"/>
        <item h="1" x="1426"/>
        <item h="1" x="583"/>
        <item h="1" x="1438"/>
        <item h="1" x="411"/>
        <item h="1" x="1208"/>
        <item h="1" x="1366"/>
        <item h="1" x="1039"/>
        <item h="1" x="279"/>
        <item h="1" x="215"/>
        <item h="1" x="663"/>
        <item h="1" x="105"/>
        <item h="1" x="103"/>
        <item h="1" x="1333"/>
        <item h="1" x="1106"/>
        <item h="1" x="451"/>
        <item h="1" x="71"/>
        <item h="1" x="876"/>
        <item h="1" x="643"/>
        <item h="1" x="815"/>
        <item x="14"/>
        <item h="1" x="912"/>
        <item h="1" x="564"/>
        <item h="1" x="964"/>
        <item h="1" x="976"/>
        <item h="1" x="1486"/>
        <item h="1" x="591"/>
        <item x="478"/>
        <item h="1" x="1318"/>
        <item h="1" x="1111"/>
        <item h="1" x="131"/>
        <item h="1" x="318"/>
        <item h="1" x="1127"/>
        <item h="1" x="776"/>
        <item h="1" x="1120"/>
        <item h="1" x="1272"/>
        <item h="1" x="669"/>
        <item h="1" x="958"/>
        <item h="1" x="791"/>
        <item h="1" x="853"/>
        <item x="27"/>
        <item h="1" x="672"/>
        <item h="1" x="1392"/>
        <item h="1" x="440"/>
        <item h="1" x="167"/>
        <item h="1" x="1222"/>
        <item h="1" x="1035"/>
        <item h="1" x="487"/>
        <item h="1" x="586"/>
        <item h="1" x="261"/>
        <item x="6"/>
        <item h="1" x="1125"/>
        <item h="1" x="175"/>
        <item h="1" x="673"/>
        <item h="1" x="854"/>
        <item h="1" x="932"/>
        <item h="1" x="941"/>
        <item h="1" x="1427"/>
        <item h="1" x="1446"/>
        <item h="1" x="641"/>
        <item h="1" x="523"/>
        <item h="1" x="1020"/>
        <item h="1" x="427"/>
        <item h="1" x="764"/>
        <item h="1" x="1437"/>
        <item h="1" x="647"/>
        <item h="1" x="1094"/>
        <item h="1" x="836"/>
        <item h="1" x="1361"/>
        <item h="1" x="951"/>
        <item h="1" x="625"/>
        <item h="1" x="383"/>
        <item h="1" x="1369"/>
        <item h="1" x="1006"/>
        <item h="1" x="47"/>
        <item h="1" x="1215"/>
        <item h="1" x="897"/>
        <item h="1" x="1236"/>
        <item h="1" x="728"/>
        <item h="1" x="259"/>
        <item h="1" x="91"/>
        <item h="1" x="1149"/>
        <item h="1" x="1412"/>
        <item h="1" x="622"/>
        <item h="1" x="1305"/>
        <item h="1" x="1470"/>
        <item h="1" x="253"/>
        <item h="1" x="660"/>
        <item h="1" x="832"/>
        <item h="1" x="874"/>
        <item h="1" x="840"/>
        <item x="10"/>
        <item x="95"/>
        <item h="1" x="64"/>
        <item h="1" x="527"/>
        <item h="1" x="605"/>
        <item x="691"/>
        <item h="1" x="224"/>
        <item h="1" x="1059"/>
        <item h="1" x="150"/>
        <item h="1" x="724"/>
        <item h="1" x="634"/>
        <item h="1" x="711"/>
        <item h="1" x="199"/>
        <item x="133"/>
        <item x="62"/>
        <item h="1" x="838"/>
        <item h="1" x="469"/>
        <item h="1" x="1362"/>
        <item h="1" x="1066"/>
        <item h="1" x="1154"/>
        <item h="1" x="829"/>
        <item h="1" x="1396"/>
        <item h="1" x="1064"/>
        <item h="1" x="991"/>
        <item h="1" x="1430"/>
        <item h="1" x="892"/>
        <item h="1" x="611"/>
        <item x="521"/>
        <item h="1" x="1068"/>
        <item h="1" x="1314"/>
        <item h="1" x="1047"/>
        <item h="1" x="778"/>
        <item h="1" x="509"/>
        <item h="1" x="206"/>
        <item h="1" x="116"/>
        <item h="1" x="1024"/>
        <item h="1" x="1132"/>
        <item h="1" x="886"/>
        <item h="1" x="1478"/>
        <item x="319"/>
        <item h="1" x="1177"/>
        <item h="1" x="516"/>
        <item h="1" x="61"/>
        <item x="303"/>
        <item h="1" x="1122"/>
        <item h="1" x="759"/>
        <item h="1" x="1479"/>
        <item h="1" x="1196"/>
        <item h="1" x="315"/>
        <item h="1" x="785"/>
        <item h="1" x="49"/>
        <item h="1" x="436"/>
        <item h="1" x="1173"/>
        <item h="1" x="146"/>
        <item h="1" x="1114"/>
        <item h="1" x="801"/>
        <item h="1" x="425"/>
        <item h="1" x="233"/>
        <item h="1" x="1459"/>
        <item h="1" x="140"/>
        <item h="1" x="616"/>
        <item h="1" x="1338"/>
        <item h="1" x="742"/>
        <item h="1" x="596"/>
        <item h="1" x="456"/>
        <item h="1" x="525"/>
        <item h="1" x="656"/>
        <item h="1" x="506"/>
        <item h="1" x="695"/>
        <item h="1" x="1315"/>
        <item h="1" x="1441"/>
        <item h="1" x="1023"/>
        <item h="1" x="1261"/>
        <item x="371"/>
        <item h="1" x="979"/>
        <item h="1" x="703"/>
        <item h="1" x="1191"/>
        <item h="1" x="813"/>
        <item h="1" x="1102"/>
        <item h="1" x="933"/>
        <item h="1" x="1010"/>
        <item h="1" x="249"/>
        <item h="1" x="678"/>
        <item h="1" x="268"/>
        <item h="1" x="1244"/>
        <item h="1" x="1374"/>
        <item h="1" x="250"/>
        <item h="1" x="571"/>
        <item h="1" x="117"/>
        <item h="1" x="166"/>
        <item h="1" x="782"/>
        <item h="1" x="700"/>
        <item h="1" x="1306"/>
        <item h="1" x="1254"/>
        <item h="1" x="952"/>
        <item h="1" x="772"/>
        <item h="1" x="96"/>
        <item sd="0" x="1258"/>
        <item h="1" x="1029"/>
        <item h="1" x="1034"/>
        <item h="1" x="956"/>
        <item h="1" x="459"/>
        <item h="1" x="1239"/>
        <item h="1" x="504"/>
        <item h="1" x="112"/>
        <item h="1" x="1218"/>
        <item h="1" x="727"/>
        <item h="1" x="1421"/>
        <item h="1" x="1450"/>
        <item h="1" x="818"/>
        <item h="1" x="17"/>
        <item h="1" x="1454"/>
        <item h="1" x="1225"/>
        <item h="1" x="1342"/>
        <item h="1" x="526"/>
        <item h="1" x="722"/>
        <item h="1" x="1053"/>
        <item h="1" x="1473"/>
        <item h="1" x="578"/>
        <item h="1" x="180"/>
        <item h="1" x="819"/>
        <item h="1" x="1171"/>
        <item h="1" x="190"/>
        <item h="1" x="1142"/>
        <item h="1" x="1129"/>
        <item h="1" x="1419"/>
        <item h="1" x="501"/>
        <item h="1" x="1003"/>
        <item h="1" x="753"/>
        <item h="1" x="899"/>
        <item h="1" x="909"/>
        <item h="1" x="919"/>
        <item h="1" x="996"/>
        <item h="1" x="538"/>
        <item h="1" x="1257"/>
        <item h="1" x="550"/>
        <item h="1" x="1265"/>
        <item h="1" x="301"/>
        <item h="1" x="954"/>
        <item h="1" x="1331"/>
        <item x="29"/>
        <item x="488"/>
        <item h="1" x="680"/>
        <item h="1" x="369"/>
        <item h="1" x="511"/>
        <item h="1" x="1255"/>
        <item h="1" x="820"/>
        <item h="1" x="929"/>
        <item h="1" x="1050"/>
        <item h="1" x="1337"/>
        <item h="1" x="768"/>
        <item h="1" x="468"/>
        <item h="1" x="1487"/>
        <item h="1" x="842"/>
        <item h="1" x="390"/>
        <item x="204"/>
        <item h="1" x="915"/>
        <item h="1" x="1107"/>
        <item h="1" x="723"/>
        <item h="1" x="247"/>
        <item h="1" x="1032"/>
        <item h="1" x="236"/>
        <item h="1" x="209"/>
        <item h="1" x="800"/>
        <item h="1" x="1323"/>
        <item h="1" x="1126"/>
        <item h="1" x="865"/>
        <item h="1" x="849"/>
        <item h="1" x="5"/>
        <item h="1" x="399"/>
        <item h="1" x="389"/>
        <item h="1" x="290"/>
        <item h="1" x="574"/>
        <item h="1" x="973"/>
        <item h="1" x="1293"/>
        <item h="1" x="817"/>
        <item h="1" x="549"/>
        <item h="1" x="285"/>
        <item h="1" x="631"/>
        <item h="1" x="877"/>
        <item h="1" x="1128"/>
        <item h="1" x="1447"/>
        <item h="1" x="1297"/>
        <item h="1" x="208"/>
        <item h="1" x="522"/>
        <item h="1" x="70"/>
        <item h="1" x="640"/>
        <item h="1" x="16"/>
        <item h="1" x="1322"/>
        <item h="1" x="627"/>
        <item h="1" x="645"/>
        <item h="1" x="430"/>
        <item h="1" x="1382"/>
        <item h="1" x="997"/>
        <item h="1" x="1458"/>
        <item h="1" x="1372"/>
        <item x="123"/>
        <item h="1" x="864"/>
        <item h="1" x="1072"/>
        <item h="1" x="1097"/>
        <item x="635"/>
        <item h="1" x="498"/>
        <item h="1" x="652"/>
        <item h="1" x="1490"/>
        <item h="1" x="679"/>
        <item h="1" x="648"/>
        <item h="1" x="387"/>
        <item x="67"/>
        <item h="1" x="486"/>
        <item h="1" x="1202"/>
        <item x="76"/>
        <item x="402"/>
        <item h="1" x="115"/>
        <item h="1" x="33"/>
        <item h="1" x="141"/>
        <item h="1" x="398"/>
        <item x="298"/>
        <item h="1" x="1141"/>
        <item h="1" x="1345"/>
        <item h="1" x="1283"/>
        <item h="1" x="1282"/>
        <item h="1" x="1399"/>
        <item h="1" x="977"/>
        <item h="1" x="668"/>
        <item h="1" x="775"/>
        <item h="1" x="828"/>
        <item h="1" x="1030"/>
        <item h="1" x="592"/>
        <item h="1" x="812"/>
        <item h="1" x="1471"/>
        <item h="1" x="252"/>
        <item h="1" x="989"/>
        <item h="1" x="1435"/>
        <item h="1" x="89"/>
        <item x="472"/>
        <item h="1" x="1011"/>
        <item h="1" x="203"/>
        <item h="1" x="1085"/>
        <item h="1" x="1158"/>
        <item h="1" x="1245"/>
        <item h="1" x="1404"/>
        <item h="1" x="524"/>
        <item h="1" x="803"/>
        <item h="1" x="1467"/>
        <item h="1" x="198"/>
        <item h="1" x="567"/>
        <item h="1" x="228"/>
        <item h="1" x="270"/>
        <item h="1" x="863"/>
        <item h="1" x="1052"/>
        <item h="1" x="34"/>
        <item h="1" x="998"/>
        <item h="1" x="74"/>
        <item h="1" x="81"/>
        <item h="1" x="1240"/>
        <item h="1" x="442"/>
        <item h="1" x="1428"/>
        <item h="1" x="708"/>
        <item h="1" x="1217"/>
        <item h="1" x="544"/>
        <item h="1" x="320"/>
        <item h="1" x="1376"/>
        <item h="1" x="553"/>
        <item h="1" x="1436"/>
        <item h="1" x="1026"/>
        <item h="1" x="360"/>
        <item h="1" x="207"/>
        <item h="1" x="795"/>
        <item h="1" x="1118"/>
        <item h="1" x="1065"/>
        <item h="1" x="1308"/>
        <item h="1" x="453"/>
        <item h="1" x="346"/>
        <item x="85"/>
        <item h="1" x="420"/>
        <item h="1" x="565"/>
        <item x="124"/>
        <item h="1" x="1384"/>
        <item h="1" x="716"/>
        <item h="1" x="1237"/>
        <item h="1" x="1174"/>
        <item h="1" x="881"/>
        <item h="1" x="1242"/>
        <item h="1" x="439"/>
        <item h="1" x="858"/>
        <item h="1" x="726"/>
        <item h="1" x="353"/>
        <item h="1" x="273"/>
        <item h="1" x="535"/>
        <item h="1" x="196"/>
        <item h="1" x="811"/>
        <item h="1" x="1117"/>
        <item h="1" x="1216"/>
        <item h="1" x="848"/>
        <item h="1" x="372"/>
        <item h="1" x="189"/>
        <item h="1" x="415"/>
        <item h="1" x="1481"/>
        <item h="1" x="837"/>
        <item h="1" x="1355"/>
        <item h="1" x="492"/>
        <item h="1" x="494"/>
        <item h="1" x="1432"/>
        <item h="1" x="758"/>
        <item h="1" x="771"/>
        <item h="1" x="890"/>
        <item h="1" x="341"/>
        <item h="1" x="155"/>
        <item h="1" x="235"/>
        <item t="default"/>
      </items>
      <autoSortScope>
        <pivotArea dataOnly="0" outline="0" fieldPosition="0">
          <references count="1">
            <reference field="4294967294" count="1" selected="0">
              <x v="2"/>
            </reference>
          </references>
        </pivotArea>
      </autoSortScope>
    </pivotField>
    <pivotField axis="axisRow" showAll="0">
      <items count="1734">
        <item x="1029"/>
        <item x="1569"/>
        <item x="757"/>
        <item x="547"/>
        <item x="1472"/>
        <item x="1239"/>
        <item x="867"/>
        <item x="917"/>
        <item x="201"/>
        <item x="1718"/>
        <item x="570"/>
        <item x="109"/>
        <item x="58"/>
        <item x="1693"/>
        <item x="505"/>
        <item x="130"/>
        <item x="981"/>
        <item x="1020"/>
        <item x="1720"/>
        <item x="1630"/>
        <item x="550"/>
        <item x="1460"/>
        <item x="1189"/>
        <item x="203"/>
        <item x="1408"/>
        <item x="377"/>
        <item x="716"/>
        <item x="1388"/>
        <item x="1556"/>
        <item x="742"/>
        <item x="1519"/>
        <item x="134"/>
        <item x="25"/>
        <item x="299"/>
        <item x="568"/>
        <item x="678"/>
        <item x="1382"/>
        <item x="511"/>
        <item x="545"/>
        <item x="1306"/>
        <item x="1606"/>
        <item x="447"/>
        <item x="115"/>
        <item x="1232"/>
        <item x="826"/>
        <item x="463"/>
        <item x="1206"/>
        <item x="924"/>
        <item x="1264"/>
        <item x="1227"/>
        <item x="392"/>
        <item x="725"/>
        <item x="487"/>
        <item x="982"/>
        <item x="1669"/>
        <item x="1028"/>
        <item x="672"/>
        <item x="1293"/>
        <item x="907"/>
        <item x="698"/>
        <item x="446"/>
        <item x="954"/>
        <item x="1401"/>
        <item x="1073"/>
        <item x="578"/>
        <item x="1704"/>
        <item x="829"/>
        <item x="754"/>
        <item x="705"/>
        <item x="1634"/>
        <item x="1379"/>
        <item x="513"/>
        <item x="455"/>
        <item x="1169"/>
        <item x="1538"/>
        <item x="205"/>
        <item x="389"/>
        <item x="534"/>
        <item x="414"/>
        <item x="510"/>
        <item x="911"/>
        <item x="1600"/>
        <item x="1359"/>
        <item x="28"/>
        <item x="127"/>
        <item x="169"/>
        <item x="1224"/>
        <item x="1699"/>
        <item x="489"/>
        <item x="213"/>
        <item x="422"/>
        <item x="396"/>
        <item x="85"/>
        <item x="1220"/>
        <item x="517"/>
        <item x="1223"/>
        <item x="963"/>
        <item x="1695"/>
        <item x="1463"/>
        <item x="1447"/>
        <item x="1504"/>
        <item x="1106"/>
        <item x="190"/>
        <item x="1031"/>
        <item x="96"/>
        <item x="1363"/>
        <item x="467"/>
        <item x="1678"/>
        <item x="1061"/>
        <item x="15"/>
        <item x="958"/>
        <item x="1553"/>
        <item x="1694"/>
        <item x="194"/>
        <item x="1052"/>
        <item x="319"/>
        <item x="311"/>
        <item x="432"/>
        <item x="249"/>
        <item x="383"/>
        <item x="227"/>
        <item x="1376"/>
        <item x="1603"/>
        <item x="1443"/>
        <item x="951"/>
        <item x="356"/>
        <item x="1133"/>
        <item x="288"/>
        <item x="519"/>
        <item x="420"/>
        <item x="1113"/>
        <item x="282"/>
        <item x="1522"/>
        <item x="29"/>
        <item x="1286"/>
        <item x="626"/>
        <item x="1122"/>
        <item x="726"/>
        <item x="868"/>
        <item x="1310"/>
        <item x="125"/>
        <item x="160"/>
        <item x="1287"/>
        <item x="1317"/>
        <item x="401"/>
        <item x="546"/>
        <item x="1444"/>
        <item x="1046"/>
        <item x="259"/>
        <item x="1410"/>
        <item x="1438"/>
        <item x="341"/>
        <item x="584"/>
        <item x="1331"/>
        <item x="641"/>
        <item x="1233"/>
        <item x="649"/>
        <item x="1114"/>
        <item x="1067"/>
        <item x="1255"/>
        <item x="434"/>
        <item x="430"/>
        <item x="458"/>
        <item x="1010"/>
        <item x="1471"/>
        <item x="1258"/>
        <item x="1576"/>
        <item x="1155"/>
        <item x="1528"/>
        <item x="129"/>
        <item x="1659"/>
        <item x="1267"/>
        <item x="629"/>
        <item x="1515"/>
        <item x="43"/>
        <item x="1555"/>
        <item x="1641"/>
        <item x="1316"/>
        <item x="226"/>
        <item x="1429"/>
        <item x="103"/>
        <item x="885"/>
        <item x="1650"/>
        <item x="804"/>
        <item x="606"/>
        <item x="1098"/>
        <item x="999"/>
        <item x="1445"/>
        <item x="1346"/>
        <item x="1192"/>
        <item x="638"/>
        <item x="877"/>
        <item x="914"/>
        <item x="12"/>
        <item x="357"/>
        <item x="960"/>
        <item x="980"/>
        <item x="671"/>
        <item x="590"/>
        <item x="163"/>
        <item x="379"/>
        <item x="823"/>
        <item x="45"/>
        <item x="653"/>
        <item x="875"/>
        <item x="1378"/>
        <item x="765"/>
        <item x="1136"/>
        <item x="1125"/>
        <item x="639"/>
        <item x="1595"/>
        <item x="364"/>
        <item x="1006"/>
        <item x="1636"/>
        <item x="1485"/>
        <item x="975"/>
        <item x="1070"/>
        <item x="1119"/>
        <item x="961"/>
        <item x="136"/>
        <item x="1723"/>
        <item x="131"/>
        <item x="148"/>
        <item x="634"/>
        <item x="33"/>
        <item x="1368"/>
        <item x="1532"/>
        <item x="1530"/>
        <item x="743"/>
        <item x="1168"/>
        <item x="1645"/>
        <item x="313"/>
        <item x="1311"/>
        <item x="1458"/>
        <item x="1150"/>
        <item x="72"/>
        <item x="1210"/>
        <item x="959"/>
        <item x="257"/>
        <item x="1713"/>
        <item x="1715"/>
        <item x="809"/>
        <item x="1731"/>
        <item x="666"/>
        <item x="60"/>
        <item x="428"/>
        <item x="935"/>
        <item x="683"/>
        <item x="1592"/>
        <item x="1228"/>
        <item x="1358"/>
        <item x="1446"/>
        <item x="1295"/>
        <item x="1280"/>
        <item x="930"/>
        <item x="303"/>
        <item x="1167"/>
        <item x="1385"/>
        <item x="913"/>
        <item x="279"/>
        <item x="808"/>
        <item x="1281"/>
        <item x="1318"/>
        <item x="477"/>
        <item x="89"/>
        <item x="1222"/>
        <item x="1300"/>
        <item x="854"/>
        <item x="469"/>
        <item x="1257"/>
        <item x="1615"/>
        <item x="150"/>
        <item x="164"/>
        <item x="1400"/>
        <item x="118"/>
        <item x="818"/>
        <item x="485"/>
        <item x="1417"/>
        <item x="155"/>
        <item x="939"/>
        <item x="593"/>
        <item x="839"/>
        <item x="174"/>
        <item x="744"/>
        <item x="192"/>
        <item x="990"/>
        <item x="331"/>
        <item x="740"/>
        <item x="1360"/>
        <item x="123"/>
        <item x="493"/>
        <item x="41"/>
        <item x="51"/>
        <item x="587"/>
        <item x="1480"/>
        <item x="1490"/>
        <item x="1283"/>
        <item x="1710"/>
        <item x="539"/>
        <item x="647"/>
        <item x="1652"/>
        <item x="946"/>
        <item x="542"/>
        <item x="1115"/>
        <item x="879"/>
        <item x="676"/>
        <item x="1079"/>
        <item x="1174"/>
        <item x="805"/>
        <item x="286"/>
        <item x="461"/>
        <item x="619"/>
        <item x="1424"/>
        <item x="1477"/>
        <item x="1523"/>
        <item x="7"/>
        <item x="766"/>
        <item x="556"/>
        <item x="635"/>
        <item x="272"/>
        <item x="738"/>
        <item x="1675"/>
        <item x="416"/>
        <item x="332"/>
        <item x="575"/>
        <item x="1231"/>
        <item x="920"/>
        <item x="378"/>
        <item x="603"/>
        <item x="646"/>
        <item x="1065"/>
        <item x="718"/>
        <item x="1474"/>
        <item x="1124"/>
        <item x="661"/>
        <item x="239"/>
        <item x="837"/>
        <item x="1342"/>
        <item x="66"/>
        <item x="480"/>
        <item x="850"/>
        <item x="269"/>
        <item x="152"/>
        <item x="843"/>
        <item x="1483"/>
        <item x="1529"/>
        <item x="162"/>
        <item x="1270"/>
        <item x="611"/>
        <item x="897"/>
        <item x="763"/>
        <item x="91"/>
        <item x="643"/>
        <item x="1225"/>
        <item x="512"/>
        <item x="811"/>
        <item x="1467"/>
        <item x="989"/>
        <item x="588"/>
        <item x="179"/>
        <item x="830"/>
        <item x="439"/>
        <item x="1043"/>
        <item x="908"/>
        <item x="335"/>
        <item x="1025"/>
        <item x="1672"/>
        <item x="1604"/>
        <item x="889"/>
        <item x="36"/>
        <item x="1673"/>
        <item x="92"/>
        <item x="1245"/>
        <item x="1425"/>
        <item x="806"/>
        <item x="191"/>
        <item x="779"/>
        <item x="857"/>
        <item x="1202"/>
        <item x="747"/>
        <item x="721"/>
        <item x="490"/>
        <item x="1719"/>
        <item x="40"/>
        <item x="212"/>
        <item x="891"/>
        <item x="927"/>
        <item x="314"/>
        <item x="1525"/>
        <item x="1411"/>
        <item x="216"/>
        <item x="445"/>
        <item x="352"/>
        <item x="1513"/>
        <item x="1398"/>
        <item x="1304"/>
        <item x="1640"/>
        <item x="795"/>
        <item x="1036"/>
        <item x="21"/>
        <item x="1607"/>
        <item x="34"/>
        <item x="770"/>
        <item x="790"/>
        <item x="200"/>
        <item x="1177"/>
        <item x="316"/>
        <item x="1276"/>
        <item x="789"/>
        <item x="1507"/>
        <item x="670"/>
        <item x="855"/>
        <item x="1527"/>
        <item x="650"/>
        <item x="828"/>
        <item x="864"/>
        <item x="991"/>
        <item x="1709"/>
        <item x="1442"/>
        <item x="210"/>
        <item x="1081"/>
        <item x="1665"/>
        <item x="1211"/>
        <item x="198"/>
        <item x="1284"/>
        <item x="457"/>
        <item x="1558"/>
        <item x="1524"/>
        <item x="1190"/>
        <item x="700"/>
        <item x="846"/>
        <item x="1112"/>
        <item x="947"/>
        <item x="342"/>
        <item x="1414"/>
        <item x="1302"/>
        <item x="906"/>
        <item x="845"/>
        <item x="1140"/>
        <item x="224"/>
        <item x="1084"/>
        <item x="652"/>
        <item x="1562"/>
        <item x="354"/>
        <item x="1009"/>
        <item x="786"/>
        <item x="1441"/>
        <item x="933"/>
        <item x="1139"/>
        <item x="217"/>
        <item x="583"/>
        <item x="166"/>
        <item x="1108"/>
        <item x="627"/>
        <item x="1145"/>
        <item x="1188"/>
        <item x="1374"/>
        <item x="689"/>
        <item x="756"/>
        <item x="97"/>
        <item x="1019"/>
        <item x="1415"/>
        <item x="898"/>
        <item x="1509"/>
        <item x="1439"/>
        <item x="81"/>
        <item x="1117"/>
        <item x="1323"/>
        <item x="677"/>
        <item x="894"/>
        <item x="1074"/>
        <item x="339"/>
        <item x="1724"/>
        <item x="623"/>
        <item x="844"/>
        <item x="1596"/>
        <item x="1534"/>
        <item x="1647"/>
        <item x="842"/>
        <item x="1590"/>
        <item x="52"/>
        <item x="1069"/>
        <item x="1380"/>
        <item x="219"/>
        <item x="861"/>
        <item x="1034"/>
        <item x="1383"/>
        <item x="232"/>
        <item x="1487"/>
        <item x="974"/>
        <item x="156"/>
        <item x="1298"/>
        <item x="1193"/>
        <item x="368"/>
        <item x="293"/>
        <item x="1512"/>
        <item x="1330"/>
        <item x="1242"/>
        <item x="1537"/>
        <item x="535"/>
        <item x="979"/>
        <item x="222"/>
        <item x="1354"/>
        <item x="1542"/>
        <item x="1057"/>
        <item x="1700"/>
        <item x="382"/>
        <item x="1186"/>
        <item x="1078"/>
        <item x="1587"/>
        <item x="755"/>
        <item x="1496"/>
        <item x="1689"/>
        <item x="1091"/>
        <item x="602"/>
        <item x="1396"/>
        <item x="1437"/>
        <item x="953"/>
        <item x="1428"/>
        <item x="1274"/>
        <item x="1191"/>
        <item x="616"/>
        <item x="241"/>
        <item x="8"/>
        <item x="665"/>
        <item x="662"/>
        <item x="1064"/>
        <item x="997"/>
        <item x="231"/>
        <item x="848"/>
        <item x="1677"/>
        <item x="145"/>
        <item x="577"/>
        <item x="784"/>
        <item x="776"/>
        <item x="1095"/>
        <item x="607"/>
        <item x="429"/>
        <item x="853"/>
        <item x="177"/>
        <item x="258"/>
        <item x="1394"/>
        <item x="1218"/>
        <item x="1262"/>
        <item x="413"/>
        <item x="208"/>
        <item x="1486"/>
        <item x="694"/>
        <item x="2"/>
        <item x="475"/>
        <item x="1265"/>
        <item x="995"/>
        <item x="310"/>
        <item x="1419"/>
        <item x="327"/>
        <item x="518"/>
        <item x="221"/>
        <item x="1728"/>
        <item x="1547"/>
        <item x="1183"/>
        <item x="1431"/>
        <item x="1548"/>
        <item x="1436"/>
        <item x="659"/>
        <item x="783"/>
        <item x="1171"/>
        <item x="405"/>
        <item x="733"/>
        <item x="1023"/>
        <item x="1278"/>
        <item x="1660"/>
        <item x="1580"/>
        <item x="1198"/>
        <item x="344"/>
        <item x="334"/>
        <item x="301"/>
        <item x="704"/>
        <item x="574"/>
        <item x="617"/>
        <item x="998"/>
        <item x="1329"/>
        <item x="1054"/>
        <item x="932"/>
        <item x="502"/>
        <item x="113"/>
        <item x="132"/>
        <item x="964"/>
        <item x="1027"/>
        <item x="1335"/>
        <item x="473"/>
        <item x="199"/>
        <item x="1435"/>
        <item x="418"/>
        <item x="1158"/>
        <item x="1172"/>
        <item x="859"/>
        <item x="727"/>
        <item x="1090"/>
        <item x="1416"/>
        <item x="1022"/>
        <item x="1166"/>
        <item x="1591"/>
        <item x="506"/>
        <item x="719"/>
        <item x="1612"/>
        <item x="703"/>
        <item x="1214"/>
        <item x="1092"/>
        <item x="1096"/>
        <item x="760"/>
        <item x="1405"/>
        <item x="1625"/>
        <item x="1259"/>
        <item x="451"/>
        <item x="466"/>
        <item x="337"/>
        <item x="1002"/>
        <item x="620"/>
        <item x="787"/>
        <item x="1574"/>
        <item x="1594"/>
        <item x="1040"/>
        <item x="1110"/>
        <item x="240"/>
        <item x="1097"/>
        <item x="298"/>
        <item x="618"/>
        <item x="1506"/>
        <item x="182"/>
        <item x="84"/>
        <item x="1068"/>
        <item x="1469"/>
        <item x="88"/>
        <item x="1051"/>
        <item x="1130"/>
        <item x="1448"/>
        <item x="267"/>
        <item x="1481"/>
        <item x="1163"/>
        <item x="398"/>
        <item x="691"/>
        <item x="1180"/>
        <item x="1089"/>
        <item x="386"/>
        <item x="153"/>
        <item x="1725"/>
        <item x="443"/>
        <item x="1584"/>
        <item x="1567"/>
        <item x="426"/>
        <item x="499"/>
        <item x="1505"/>
        <item x="785"/>
        <item x="919"/>
        <item x="94"/>
        <item x="236"/>
        <item x="243"/>
        <item x="35"/>
        <item x="1032"/>
        <item x="1000"/>
        <item x="1118"/>
        <item x="1671"/>
        <item x="1608"/>
        <item x="807"/>
        <item x="555"/>
        <item x="1639"/>
        <item x="621"/>
        <item x="412"/>
        <item x="1685"/>
        <item x="720"/>
        <item x="976"/>
        <item x="387"/>
        <item x="1008"/>
        <item x="1102"/>
        <item x="940"/>
        <item x="268"/>
        <item x="832"/>
        <item x="585"/>
        <item x="1184"/>
        <item x="938"/>
        <item x="0"/>
        <item x="852"/>
        <item x="294"/>
        <item x="533"/>
        <item x="1676"/>
        <item x="248"/>
        <item x="973"/>
        <item x="238"/>
        <item x="663"/>
        <item x="595"/>
        <item x="538"/>
        <item x="941"/>
        <item x="921"/>
        <item x="358"/>
        <item x="105"/>
        <item x="1367"/>
        <item x="1482"/>
        <item x="741"/>
        <item x="1012"/>
        <item x="871"/>
        <item x="1670"/>
        <item x="1157"/>
        <item x="1087"/>
        <item x="674"/>
        <item x="264"/>
        <item x="529"/>
        <item x="957"/>
        <item x="1370"/>
        <item x="1116"/>
        <item x="1105"/>
        <item x="969"/>
        <item x="1653"/>
        <item x="597"/>
        <item x="351"/>
        <item x="1705"/>
        <item x="424"/>
        <item x="1044"/>
        <item x="709"/>
        <item x="185"/>
        <item x="710"/>
        <item x="942"/>
        <item x="863"/>
        <item x="1324"/>
        <item x="325"/>
        <item x="1649"/>
        <item x="139"/>
        <item x="1536"/>
        <item x="1289"/>
        <item x="866"/>
        <item x="1285"/>
        <item x="660"/>
        <item x="1339"/>
        <item x="399"/>
        <item x="1208"/>
        <item x="731"/>
        <item x="869"/>
        <item x="251"/>
        <item x="254"/>
        <item x="835"/>
        <item x="1129"/>
        <item x="361"/>
        <item x="302"/>
        <item x="1104"/>
        <item x="794"/>
        <item x="1631"/>
        <item x="245"/>
        <item x="781"/>
        <item x="421"/>
        <item x="1204"/>
        <item x="1327"/>
        <item x="186"/>
        <item x="800"/>
        <item x="244"/>
        <item x="900"/>
        <item x="1476"/>
        <item x="1120"/>
        <item x="55"/>
        <item x="695"/>
        <item x="492"/>
        <item x="925"/>
        <item x="1698"/>
        <item x="1544"/>
        <item x="1616"/>
        <item x="956"/>
        <item x="816"/>
        <item x="736"/>
        <item x="296"/>
        <item x="320"/>
        <item x="524"/>
        <item x="394"/>
        <item x="1352"/>
        <item x="934"/>
        <item x="1072"/>
        <item x="1252"/>
        <item x="235"/>
        <item x="86"/>
        <item x="1688"/>
        <item x="1226"/>
        <item x="1243"/>
        <item x="625"/>
        <item x="106"/>
        <item x="1478"/>
        <item x="168"/>
        <item x="10"/>
        <item x="1581"/>
        <item x="773"/>
        <item x="465"/>
        <item x="204"/>
        <item x="62"/>
        <item x="1268"/>
        <item x="1373"/>
        <item x="423"/>
        <item x="1511"/>
        <item x="1714"/>
        <item x="276"/>
        <item x="1489"/>
        <item x="495"/>
        <item x="70"/>
        <item x="1686"/>
        <item x="928"/>
        <item x="608"/>
        <item x="822"/>
        <item x="242"/>
        <item x="206"/>
        <item x="187"/>
        <item x="684"/>
        <item x="154"/>
        <item x="14"/>
        <item x="1454"/>
        <item x="349"/>
        <item x="438"/>
        <item x="247"/>
        <item x="318"/>
        <item x="391"/>
        <item x="681"/>
        <item x="803"/>
        <item x="504"/>
        <item x="54"/>
        <item x="654"/>
        <item x="592"/>
        <item x="679"/>
        <item x="184"/>
        <item x="888"/>
        <item x="24"/>
        <item x="751"/>
        <item x="452"/>
        <item x="1687"/>
        <item x="1248"/>
        <item x="503"/>
        <item x="1336"/>
        <item x="1111"/>
        <item x="1381"/>
        <item x="994"/>
        <item x="300"/>
        <item x="483"/>
        <item x="324"/>
        <item x="1583"/>
        <item x="390"/>
        <item x="1494"/>
        <item x="47"/>
        <item x="281"/>
        <item x="1094"/>
        <item x="376"/>
        <item x="1395"/>
        <item x="1588"/>
        <item x="1315"/>
        <item x="1185"/>
        <item x="1427"/>
        <item x="403"/>
        <item x="1018"/>
        <item x="1017"/>
        <item x="655"/>
        <item x="1618"/>
        <item x="1290"/>
        <item x="596"/>
        <item x="1663"/>
        <item x="1128"/>
        <item x="482"/>
        <item x="1075"/>
        <item x="922"/>
        <item x="739"/>
        <item x="1468"/>
        <item x="336"/>
        <item x="746"/>
        <item x="470"/>
        <item x="1039"/>
        <item x="1366"/>
        <item x="1393"/>
        <item x="1697"/>
        <item x="745"/>
        <item x="252"/>
        <item x="30"/>
        <item x="1601"/>
        <item x="748"/>
        <item x="291"/>
        <item x="278"/>
        <item x="1143"/>
        <item x="121"/>
        <item x="1479"/>
        <item x="1619"/>
        <item x="1033"/>
        <item x="417"/>
        <item x="860"/>
        <item x="304"/>
        <item x="1423"/>
        <item x="1579"/>
        <item x="944"/>
        <item x="348"/>
        <item x="881"/>
        <item x="750"/>
        <item x="22"/>
        <item x="111"/>
        <item x="329"/>
        <item x="970"/>
        <item x="1319"/>
        <item x="723"/>
        <item x="1083"/>
        <item x="943"/>
        <item x="140"/>
        <item x="1586"/>
        <item x="237"/>
        <item x="79"/>
        <item x="1605"/>
        <item x="1332"/>
        <item x="1060"/>
        <item x="1134"/>
        <item x="317"/>
        <item x="563"/>
        <item x="472"/>
        <item x="1347"/>
        <item x="1038"/>
        <item x="825"/>
        <item x="1279"/>
        <item x="1303"/>
        <item x="133"/>
        <item x="158"/>
        <item x="67"/>
        <item x="541"/>
        <item x="1624"/>
        <item x="1269"/>
        <item x="714"/>
        <item x="1309"/>
        <item x="3"/>
        <item x="1526"/>
        <item x="645"/>
        <item x="1219"/>
        <item x="274"/>
        <item x="454"/>
        <item x="143"/>
        <item x="690"/>
        <item x="1721"/>
        <item x="711"/>
        <item x="1667"/>
        <item x="77"/>
        <item x="372"/>
        <item x="637"/>
        <item x="1101"/>
        <item x="1326"/>
        <item x="675"/>
        <item x="1422"/>
        <item x="246"/>
        <item x="1455"/>
        <item x="693"/>
        <item x="612"/>
        <item x="1585"/>
        <item x="610"/>
        <item x="667"/>
        <item x="1063"/>
        <item x="1181"/>
        <item x="696"/>
        <item x="367"/>
        <item x="1144"/>
        <item x="1301"/>
        <item x="1539"/>
        <item x="363"/>
        <item x="950"/>
        <item x="540"/>
        <item x="196"/>
        <item x="1071"/>
        <item x="1288"/>
        <item x="433"/>
        <item x="624"/>
        <item x="984"/>
        <item x="167"/>
        <item x="1399"/>
        <item x="1664"/>
        <item x="896"/>
        <item x="996"/>
        <item x="1658"/>
        <item x="1247"/>
        <item x="1356"/>
        <item x="32"/>
        <item x="181"/>
        <item x="948"/>
        <item x="263"/>
        <item x="1683"/>
        <item x="1082"/>
        <item x="1209"/>
        <item x="13"/>
        <item x="1516"/>
        <item x="1372"/>
        <item x="44"/>
        <item x="1197"/>
        <item x="193"/>
        <item x="1277"/>
        <item x="1195"/>
        <item x="479"/>
        <item x="280"/>
        <item x="233"/>
        <item x="1035"/>
        <item x="862"/>
        <item x="1421"/>
        <item x="1048"/>
        <item x="1497"/>
        <item x="197"/>
        <item x="202"/>
        <item x="971"/>
        <item x="988"/>
        <item x="1732"/>
        <item x="1703"/>
        <item x="128"/>
        <item x="1680"/>
        <item x="1450"/>
        <item x="1620"/>
        <item x="1320"/>
        <item x="462"/>
        <item x="1271"/>
        <item x="581"/>
        <item x="713"/>
        <item x="561"/>
        <item x="1201"/>
        <item x="706"/>
        <item x="580"/>
        <item x="1305"/>
        <item x="1170"/>
        <item x="48"/>
        <item x="1357"/>
        <item x="1540"/>
        <item x="1679"/>
        <item x="1451"/>
        <item x="734"/>
        <item x="1508"/>
        <item x="1461"/>
        <item x="1566"/>
        <item x="1328"/>
        <item x="374"/>
        <item x="1598"/>
        <item x="49"/>
        <item x="435"/>
        <item x="775"/>
        <item x="1432"/>
        <item x="801"/>
        <item x="707"/>
        <item x="1707"/>
        <item x="515"/>
        <item x="968"/>
        <item x="228"/>
        <item x="819"/>
        <item x="1109"/>
        <item x="64"/>
        <item x="1593"/>
        <item x="1661"/>
        <item x="761"/>
        <item x="1297"/>
        <item x="849"/>
        <item x="728"/>
        <item x="1194"/>
        <item x="306"/>
        <item x="308"/>
        <item x="1717"/>
        <item x="102"/>
        <item x="883"/>
        <item x="388"/>
        <item x="1495"/>
        <item x="183"/>
        <item x="1176"/>
        <item x="1434"/>
        <item x="1294"/>
        <item x="261"/>
        <item x="573"/>
        <item x="476"/>
        <item x="223"/>
        <item x="427"/>
        <item x="486"/>
        <item x="1708"/>
        <item x="1564"/>
        <item x="531"/>
        <item x="622"/>
        <item x="949"/>
        <item x="1353"/>
        <item x="609"/>
        <item x="1292"/>
        <item x="135"/>
        <item x="1702"/>
        <item x="31"/>
        <item x="1682"/>
        <item x="338"/>
        <item x="220"/>
        <item x="824"/>
        <item x="1365"/>
        <item x="1199"/>
        <item x="1042"/>
        <item x="1684"/>
        <item x="1001"/>
        <item x="456"/>
        <item x="229"/>
        <item x="277"/>
        <item x="1449"/>
        <item x="815"/>
        <item x="673"/>
        <item x="395"/>
        <item x="1152"/>
        <item x="952"/>
        <item x="686"/>
        <item x="1453"/>
        <item x="965"/>
        <item x="1371"/>
        <item x="521"/>
        <item x="189"/>
        <item x="1621"/>
        <item x="1418"/>
        <item x="1296"/>
        <item x="1014"/>
        <item x="42"/>
        <item x="500"/>
        <item x="149"/>
        <item x="865"/>
        <item x="75"/>
        <item x="260"/>
        <item x="1260"/>
        <item x="1565"/>
        <item x="369"/>
        <item x="1146"/>
        <item x="632"/>
        <item x="1282"/>
        <item x="57"/>
        <item x="1386"/>
        <item x="1549"/>
        <item x="99"/>
        <item x="1123"/>
        <item x="890"/>
        <item x="1521"/>
        <item x="548"/>
        <item x="1627"/>
        <item x="74"/>
        <item x="1215"/>
        <item x="1726"/>
        <item x="82"/>
        <item x="285"/>
        <item x="1404"/>
        <item x="1557"/>
        <item x="1499"/>
        <item x="1426"/>
        <item x="1492"/>
        <item x="147"/>
        <item x="1230"/>
        <item x="9"/>
        <item x="802"/>
        <item x="571"/>
        <item x="330"/>
        <item x="1531"/>
        <item x="211"/>
        <item x="838"/>
        <item x="983"/>
        <item x="1131"/>
        <item x="1187"/>
        <item x="290"/>
        <item x="159"/>
        <item x="1644"/>
        <item x="122"/>
        <item x="297"/>
        <item x="171"/>
        <item x="931"/>
        <item x="599"/>
        <item x="453"/>
        <item x="450"/>
        <item x="173"/>
        <item x="558"/>
        <item x="945"/>
        <item x="1050"/>
        <item x="1568"/>
        <item x="557"/>
        <item x="440"/>
        <item x="564"/>
        <item x="17"/>
        <item x="1142"/>
        <item x="353"/>
        <item x="810"/>
        <item x="16"/>
        <item x="1656"/>
        <item x="425"/>
        <item x="910"/>
        <item x="419"/>
        <item x="769"/>
        <item x="1633"/>
        <item x="1377"/>
        <item x="478"/>
        <item x="589"/>
        <item x="884"/>
        <item x="887"/>
        <item x="604"/>
        <item x="449"/>
        <item x="437"/>
        <item x="1205"/>
        <item x="345"/>
        <item x="1013"/>
        <item x="441"/>
        <item x="225"/>
        <item x="1340"/>
        <item x="722"/>
        <item x="929"/>
        <item x="633"/>
        <item x="767"/>
        <item x="993"/>
        <item x="1614"/>
        <item x="1571"/>
        <item x="631"/>
        <item x="664"/>
        <item x="549"/>
        <item x="78"/>
        <item x="1049"/>
        <item x="1203"/>
        <item x="230"/>
        <item x="1178"/>
        <item x="1611"/>
        <item x="1554"/>
        <item x="39"/>
        <item x="1241"/>
        <item x="936"/>
        <item x="1182"/>
        <item x="355"/>
        <item x="880"/>
        <item x="1470"/>
        <item x="1575"/>
        <item x="712"/>
        <item x="598"/>
        <item x="613"/>
        <item x="195"/>
        <item x="146"/>
        <item x="481"/>
        <item x="491"/>
        <item x="1550"/>
        <item x="1164"/>
        <item x="1518"/>
        <item x="1093"/>
        <item x="255"/>
        <item x="309"/>
        <item x="1484"/>
        <item x="1147"/>
        <item x="1364"/>
        <item x="1635"/>
        <item x="1221"/>
        <item x="1390"/>
        <item x="962"/>
        <item x="1299"/>
        <item x="1465"/>
        <item x="615"/>
        <item x="262"/>
        <item x="1560"/>
        <item x="1681"/>
        <item x="1077"/>
        <item x="1162"/>
        <item x="798"/>
        <item x="1475"/>
        <item x="1141"/>
        <item x="381"/>
        <item x="346"/>
        <item x="1056"/>
        <item x="516"/>
        <item x="407"/>
        <item x="1161"/>
        <item x="688"/>
        <item x="1016"/>
        <item x="1597"/>
        <item x="250"/>
        <item x="360"/>
        <item x="1609"/>
        <item x="326"/>
        <item x="253"/>
        <item x="1021"/>
        <item x="126"/>
        <item x="1099"/>
        <item x="1701"/>
        <item x="76"/>
        <item x="1545"/>
        <item x="895"/>
        <item x="1350"/>
        <item x="628"/>
        <item x="284"/>
        <item x="509"/>
        <item x="1457"/>
        <item x="1015"/>
        <item x="796"/>
        <item x="523"/>
        <item x="640"/>
        <item x="1452"/>
        <item x="1179"/>
        <item x="321"/>
        <item x="1628"/>
        <item x="214"/>
        <item x="101"/>
        <item x="814"/>
        <item x="916"/>
        <item x="1712"/>
        <item x="497"/>
        <item x="1561"/>
        <item x="460"/>
        <item x="1711"/>
        <item x="1217"/>
        <item x="1246"/>
        <item x="1138"/>
        <item x="1236"/>
        <item x="46"/>
        <item x="732"/>
        <item x="560"/>
        <item x="797"/>
        <item x="552"/>
        <item x="658"/>
        <item x="215"/>
        <item x="1613"/>
        <item x="782"/>
        <item x="26"/>
        <item x="157"/>
        <item x="1696"/>
        <item x="1212"/>
        <item x="1626"/>
        <item x="431"/>
        <item x="1030"/>
        <item x="567"/>
        <item x="586"/>
        <item x="436"/>
        <item x="176"/>
        <item x="1582"/>
        <item x="526"/>
        <item x="1249"/>
        <item x="591"/>
        <item x="1160"/>
        <item x="878"/>
        <item x="373"/>
        <item x="730"/>
        <item x="471"/>
        <item x="305"/>
        <item x="752"/>
        <item x="1433"/>
        <item x="1406"/>
        <item x="780"/>
        <item x="366"/>
        <item x="813"/>
        <item x="594"/>
        <item x="872"/>
        <item x="926"/>
        <item x="474"/>
        <item x="1409"/>
        <item x="53"/>
        <item x="362"/>
        <item x="5"/>
        <item x="1005"/>
        <item x="1312"/>
        <item x="1655"/>
        <item x="1413"/>
        <item x="1727"/>
        <item x="61"/>
        <item x="1037"/>
        <item x="116"/>
        <item x="11"/>
        <item x="385"/>
        <item x="1691"/>
        <item x="904"/>
        <item x="496"/>
        <item x="1213"/>
        <item x="600"/>
        <item x="1159"/>
        <item x="289"/>
        <item x="73"/>
        <item x="95"/>
        <item x="708"/>
        <item x="1344"/>
        <item x="565"/>
        <item x="1503"/>
        <item x="1577"/>
        <item x="1391"/>
        <item x="1589"/>
        <item x="400"/>
        <item x="1337"/>
        <item x="793"/>
        <item x="1622"/>
        <item x="1510"/>
        <item x="71"/>
        <item x="1047"/>
        <item x="18"/>
        <item x="1541"/>
        <item x="138"/>
        <item x="144"/>
        <item x="737"/>
        <item x="777"/>
        <item x="459"/>
        <item x="1692"/>
        <item x="1086"/>
        <item x="507"/>
        <item x="68"/>
        <item x="1729"/>
        <item x="791"/>
        <item x="1651"/>
        <item x="93"/>
        <item x="856"/>
        <item x="1229"/>
        <item x="1674"/>
        <item x="903"/>
        <item x="1402"/>
        <item x="1637"/>
        <item x="1059"/>
        <item x="1126"/>
        <item x="371"/>
        <item x="1207"/>
        <item x="23"/>
        <item x="1563"/>
        <item x="4"/>
        <item x="992"/>
        <item x="566"/>
        <item x="715"/>
        <item x="1045"/>
        <item x="1026"/>
        <item x="1722"/>
        <item x="833"/>
        <item x="1343"/>
        <item x="63"/>
        <item x="1234"/>
        <item x="1638"/>
        <item x="569"/>
        <item x="876"/>
        <item x="409"/>
        <item x="142"/>
        <item x="1149"/>
        <item x="955"/>
        <item x="283"/>
        <item x="543"/>
        <item x="528"/>
        <item x="448"/>
        <item x="1668"/>
        <item x="1392"/>
        <item x="20"/>
        <item x="1599"/>
        <item x="1135"/>
        <item x="582"/>
        <item x="141"/>
        <item x="1263"/>
        <item x="59"/>
        <item x="759"/>
        <item x="544"/>
        <item x="1062"/>
        <item x="1273"/>
        <item x="380"/>
        <item x="295"/>
        <item x="1240"/>
        <item x="1520"/>
        <item x="893"/>
        <item x="37"/>
        <item x="1412"/>
        <item x="1313"/>
        <item x="1349"/>
        <item x="1237"/>
        <item x="312"/>
        <item x="1632"/>
        <item x="1642"/>
        <item x="827"/>
        <item x="1375"/>
        <item x="1551"/>
        <item x="520"/>
        <item x="788"/>
        <item x="1261"/>
        <item x="648"/>
        <item x="1543"/>
        <item x="1362"/>
        <item x="256"/>
        <item x="937"/>
        <item x="1730"/>
        <item x="972"/>
        <item x="1617"/>
        <item x="180"/>
        <item x="175"/>
        <item x="188"/>
        <item x="1024"/>
        <item x="98"/>
        <item x="699"/>
        <item x="579"/>
        <item x="1662"/>
        <item x="498"/>
        <item x="234"/>
        <item x="1462"/>
        <item x="1272"/>
        <item x="328"/>
        <item x="562"/>
        <item x="107"/>
        <item x="812"/>
        <item x="572"/>
        <item x="340"/>
        <item x="1348"/>
        <item x="986"/>
        <item x="1107"/>
        <item x="393"/>
        <item x="537"/>
        <item x="1216"/>
        <item x="899"/>
        <item x="1076"/>
        <item x="69"/>
        <item x="724"/>
        <item x="83"/>
        <item x="508"/>
        <item x="56"/>
        <item x="905"/>
        <item x="1200"/>
        <item x="1121"/>
        <item x="551"/>
        <item x="1466"/>
        <item x="384"/>
        <item x="315"/>
        <item x="656"/>
        <item x="605"/>
        <item x="1440"/>
        <item x="1369"/>
        <item x="1153"/>
        <item x="1361"/>
        <item x="522"/>
        <item x="1100"/>
        <item x="1041"/>
        <item x="494"/>
        <item x="525"/>
        <item x="1629"/>
        <item x="1007"/>
        <item x="1535"/>
        <item x="820"/>
        <item x="124"/>
        <item x="27"/>
        <item x="669"/>
        <item x="909"/>
        <item x="19"/>
        <item x="1254"/>
        <item x="161"/>
        <item x="1291"/>
        <item x="668"/>
        <item x="685"/>
        <item x="1325"/>
        <item x="1572"/>
        <item x="966"/>
        <item x="323"/>
        <item x="444"/>
        <item x="112"/>
        <item x="322"/>
        <item x="1610"/>
        <item x="90"/>
        <item x="1716"/>
        <item x="359"/>
        <item x="415"/>
        <item x="333"/>
        <item x="559"/>
        <item x="1643"/>
        <item x="410"/>
        <item x="1397"/>
        <item x="762"/>
        <item x="1085"/>
        <item x="1456"/>
        <item x="1053"/>
        <item x="1004"/>
        <item x="536"/>
        <item x="1003"/>
        <item x="275"/>
        <item x="292"/>
        <item x="840"/>
        <item x="874"/>
        <item x="6"/>
        <item x="735"/>
        <item x="120"/>
        <item x="114"/>
        <item x="817"/>
        <item x="350"/>
        <item x="1514"/>
        <item x="630"/>
        <item x="1355"/>
        <item x="702"/>
        <item x="870"/>
        <item x="1137"/>
        <item x="749"/>
        <item x="501"/>
        <item x="110"/>
        <item x="65"/>
        <item x="1322"/>
        <item x="1253"/>
        <item x="1154"/>
        <item x="680"/>
        <item x="873"/>
        <item x="1387"/>
        <item x="651"/>
        <item x="778"/>
        <item x="370"/>
        <item x="1578"/>
        <item x="1103"/>
        <item x="1648"/>
        <item x="1156"/>
        <item x="1623"/>
        <item x="1351"/>
        <item x="1244"/>
        <item x="287"/>
        <item x="768"/>
        <item x="1488"/>
        <item x="397"/>
        <item x="1308"/>
        <item x="527"/>
        <item x="882"/>
        <item x="758"/>
        <item x="343"/>
        <item x="347"/>
        <item x="967"/>
        <item x="1501"/>
        <item x="614"/>
        <item x="1559"/>
        <item x="847"/>
        <item x="375"/>
        <item x="266"/>
        <item x="1493"/>
        <item x="1338"/>
        <item x="1011"/>
        <item x="1080"/>
        <item x="488"/>
        <item x="554"/>
        <item x="576"/>
        <item x="1502"/>
        <item x="1127"/>
        <item x="1690"/>
        <item x="151"/>
        <item x="1552"/>
        <item x="1654"/>
        <item x="170"/>
        <item x="1238"/>
        <item x="834"/>
        <item x="1275"/>
        <item x="514"/>
        <item x="273"/>
        <item x="1384"/>
        <item x="1"/>
        <item x="117"/>
        <item x="1173"/>
        <item x="901"/>
        <item x="1165"/>
        <item x="886"/>
        <item x="271"/>
        <item x="692"/>
        <item x="1403"/>
        <item x="636"/>
        <item x="799"/>
        <item x="104"/>
        <item x="402"/>
        <item x="687"/>
        <item x="100"/>
        <item x="1389"/>
        <item x="729"/>
        <item x="977"/>
        <item x="464"/>
        <item x="987"/>
        <item x="1266"/>
        <item x="1334"/>
        <item x="1055"/>
        <item x="918"/>
        <item x="411"/>
        <item x="1517"/>
        <item x="50"/>
        <item x="119"/>
        <item x="484"/>
        <item x="682"/>
        <item x="1657"/>
        <item x="1602"/>
        <item x="1498"/>
        <item x="792"/>
        <item x="657"/>
        <item x="553"/>
        <item x="1088"/>
        <item x="717"/>
        <item x="644"/>
        <item x="108"/>
        <item x="1148"/>
        <item x="178"/>
        <item x="1333"/>
        <item x="1500"/>
        <item x="307"/>
        <item x="1473"/>
        <item x="978"/>
        <item x="1151"/>
        <item x="1430"/>
        <item x="642"/>
        <item x="601"/>
        <item x="821"/>
        <item x="80"/>
        <item x="1491"/>
        <item x="1646"/>
        <item x="1407"/>
        <item x="1459"/>
        <item x="165"/>
        <item x="851"/>
        <item x="985"/>
        <item x="772"/>
        <item x="1196"/>
        <item x="771"/>
        <item x="1250"/>
        <item x="923"/>
        <item x="404"/>
        <item x="1175"/>
        <item x="1706"/>
        <item x="1573"/>
        <item x="530"/>
        <item x="468"/>
        <item x="764"/>
        <item x="1321"/>
        <item x="1666"/>
        <item x="172"/>
        <item x="406"/>
        <item x="442"/>
        <item x="408"/>
        <item x="1307"/>
        <item x="1256"/>
        <item x="218"/>
        <item x="265"/>
        <item x="365"/>
        <item x="1546"/>
        <item x="87"/>
        <item x="1058"/>
        <item x="841"/>
        <item x="836"/>
        <item x="207"/>
        <item x="858"/>
        <item x="1533"/>
        <item x="1235"/>
        <item x="1345"/>
        <item x="1314"/>
        <item x="1570"/>
        <item x="915"/>
        <item x="1251"/>
        <item x="697"/>
        <item x="1341"/>
        <item x="1420"/>
        <item x="902"/>
        <item x="774"/>
        <item x="137"/>
        <item x="209"/>
        <item x="270"/>
        <item x="1132"/>
        <item x="831"/>
        <item x="912"/>
        <item x="532"/>
        <item x="701"/>
        <item x="753"/>
        <item x="1066"/>
        <item x="38"/>
        <item x="892"/>
        <item x="1464"/>
        <item t="default"/>
      </items>
    </pivotField>
    <pivotField dataField="1" showAll="0"/>
    <pivotField showAll="0"/>
    <pivotField showAll="0"/>
    <pivotField showAll="0"/>
    <pivotField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dataField="1" showAll="0"/>
    <pivotField showAll="0"/>
    <pivotField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x="87"/>
        <item x="88"/>
        <item x="89"/>
        <item x="90"/>
        <item x="91"/>
        <item x="92"/>
        <item x="93"/>
        <item x="94"/>
        <item x="95"/>
        <item x="96"/>
        <item h="1" x="97"/>
      </items>
    </pivotField>
  </pivotFields>
  <rowFields count="2">
    <field x="1"/>
    <field x="2"/>
  </rowFields>
  <rowItems count="702">
    <i>
      <x v="1283"/>
    </i>
    <i>
      <x v="1145"/>
    </i>
    <i r="1">
      <x v="127"/>
    </i>
    <i r="1">
      <x v="1549"/>
    </i>
    <i r="1">
      <x v="1706"/>
    </i>
    <i>
      <x v="1327"/>
    </i>
    <i r="1">
      <x v="832"/>
    </i>
    <i r="1">
      <x v="947"/>
    </i>
    <i r="1">
      <x v="984"/>
    </i>
    <i r="1">
      <x v="1174"/>
    </i>
    <i r="1">
      <x v="1293"/>
    </i>
    <i r="1">
      <x v="1308"/>
    </i>
    <i>
      <x v="645"/>
    </i>
    <i r="1">
      <x v="192"/>
    </i>
    <i r="1">
      <x v="359"/>
    </i>
    <i r="1">
      <x v="382"/>
    </i>
    <i r="1">
      <x v="416"/>
    </i>
    <i r="1">
      <x v="484"/>
    </i>
    <i r="1">
      <x v="519"/>
    </i>
    <i r="1">
      <x v="738"/>
    </i>
    <i r="1">
      <x v="1068"/>
    </i>
    <i>
      <x v="1046"/>
    </i>
    <i r="1">
      <x v="323"/>
    </i>
    <i r="1">
      <x v="346"/>
    </i>
    <i r="1">
      <x v="626"/>
    </i>
    <i r="1">
      <x v="732"/>
    </i>
    <i>
      <x v="1382"/>
    </i>
    <i r="1">
      <x v="1061"/>
    </i>
    <i r="1">
      <x v="1108"/>
    </i>
    <i r="1">
      <x v="1260"/>
    </i>
    <i r="1">
      <x v="1495"/>
    </i>
    <i>
      <x v="1191"/>
    </i>
    <i r="1">
      <x v="49"/>
    </i>
    <i r="1">
      <x v="135"/>
    </i>
    <i r="1">
      <x v="244"/>
    </i>
    <i r="1">
      <x v="369"/>
    </i>
    <i r="1">
      <x v="484"/>
    </i>
    <i>
      <x v="227"/>
    </i>
    <i r="1">
      <x v="73"/>
    </i>
    <i r="1">
      <x v="83"/>
    </i>
    <i r="1">
      <x v="400"/>
    </i>
    <i r="1">
      <x v="463"/>
    </i>
    <i r="1">
      <x v="824"/>
    </i>
    <i r="1">
      <x v="847"/>
    </i>
    <i r="1">
      <x v="950"/>
    </i>
    <i r="1">
      <x v="957"/>
    </i>
    <i r="1">
      <x v="1123"/>
    </i>
    <i r="1">
      <x v="1301"/>
    </i>
    <i r="1">
      <x v="1420"/>
    </i>
    <i r="1">
      <x v="1426"/>
    </i>
    <i r="1">
      <x v="1562"/>
    </i>
    <i>
      <x v="168"/>
    </i>
    <i r="1">
      <x v="245"/>
    </i>
    <i r="1">
      <x v="274"/>
    </i>
    <i r="1">
      <x v="360"/>
    </i>
    <i r="1">
      <x v="510"/>
    </i>
    <i r="1">
      <x v="652"/>
    </i>
    <i r="1">
      <x v="811"/>
    </i>
    <i r="1">
      <x v="1298"/>
    </i>
    <i r="1">
      <x v="1302"/>
    </i>
    <i r="1">
      <x v="1446"/>
    </i>
    <i r="1">
      <x v="1627"/>
    </i>
    <i r="1">
      <x v="1631"/>
    </i>
    <i>
      <x v="433"/>
    </i>
    <i r="1">
      <x v="32"/>
    </i>
    <i r="1">
      <x v="199"/>
    </i>
    <i r="1">
      <x v="502"/>
    </i>
    <i r="1">
      <x v="565"/>
    </i>
    <i r="1">
      <x v="1015"/>
    </i>
    <i r="1">
      <x v="1271"/>
    </i>
    <i r="1">
      <x v="1436"/>
    </i>
    <i r="1">
      <x v="1588"/>
    </i>
    <i r="1">
      <x v="1631"/>
    </i>
    <i r="1">
      <x v="1706"/>
    </i>
    <i>
      <x v="1088"/>
    </i>
    <i r="1">
      <x v="345"/>
    </i>
    <i r="1">
      <x v="590"/>
    </i>
    <i r="1">
      <x v="721"/>
    </i>
    <i r="1">
      <x v="1248"/>
    </i>
    <i>
      <x v="737"/>
    </i>
    <i r="1">
      <x v="160"/>
    </i>
    <i r="1">
      <x v="243"/>
    </i>
    <i r="1">
      <x v="447"/>
    </i>
    <i r="1">
      <x v="506"/>
    </i>
    <i r="1">
      <x v="979"/>
    </i>
    <i r="1">
      <x v="1260"/>
    </i>
    <i>
      <x v="574"/>
    </i>
    <i r="1">
      <x v="27"/>
    </i>
    <i r="1">
      <x v="109"/>
    </i>
    <i r="1">
      <x v="176"/>
    </i>
    <i r="1">
      <x v="297"/>
    </i>
    <i r="1">
      <x v="459"/>
    </i>
    <i r="1">
      <x v="525"/>
    </i>
    <i r="1">
      <x v="679"/>
    </i>
    <i r="1">
      <x v="782"/>
    </i>
    <i r="1">
      <x v="830"/>
    </i>
    <i r="1">
      <x v="891"/>
    </i>
    <i r="1">
      <x v="1115"/>
    </i>
    <i r="1">
      <x v="1146"/>
    </i>
    <i r="1">
      <x v="1462"/>
    </i>
    <i r="1">
      <x v="1640"/>
    </i>
    <i r="1">
      <x v="1679"/>
    </i>
    <i>
      <x v="1015"/>
    </i>
    <i r="1">
      <x v="1189"/>
    </i>
    <i r="1">
      <x v="1486"/>
    </i>
    <i r="1">
      <x v="1495"/>
    </i>
    <i r="1">
      <x v="1706"/>
    </i>
    <i>
      <x v="589"/>
    </i>
    <i r="1">
      <x v="91"/>
    </i>
    <i r="1">
      <x v="303"/>
    </i>
    <i r="1">
      <x v="334"/>
    </i>
    <i r="1">
      <x v="420"/>
    </i>
    <i r="1">
      <x v="433"/>
    </i>
    <i r="1">
      <x v="1153"/>
    </i>
    <i>
      <x v="36"/>
    </i>
    <i r="1">
      <x v="325"/>
    </i>
    <i r="1">
      <x v="819"/>
    </i>
    <i r="1">
      <x v="1398"/>
    </i>
    <i>
      <x v="717"/>
    </i>
    <i r="1">
      <x v="1269"/>
    </i>
    <i r="1">
      <x v="1298"/>
    </i>
    <i r="1">
      <x v="1412"/>
    </i>
    <i r="1">
      <x v="1485"/>
    </i>
    <i>
      <x v="992"/>
    </i>
    <i r="1">
      <x v="457"/>
    </i>
    <i r="1">
      <x v="1670"/>
    </i>
    <i>
      <x v="89"/>
    </i>
    <i r="1">
      <x v="229"/>
    </i>
    <i r="1">
      <x v="430"/>
    </i>
    <i r="1">
      <x v="440"/>
    </i>
    <i r="1">
      <x v="678"/>
    </i>
    <i r="1">
      <x v="751"/>
    </i>
    <i r="1">
      <x v="938"/>
    </i>
    <i>
      <x v="127"/>
    </i>
    <i r="1">
      <x v="98"/>
    </i>
    <i r="1">
      <x v="487"/>
    </i>
    <i r="1">
      <x v="1134"/>
    </i>
    <i r="1">
      <x v="1692"/>
    </i>
    <i>
      <x v="1225"/>
    </i>
    <i r="1">
      <x v="8"/>
    </i>
    <i r="1">
      <x v="287"/>
    </i>
    <i r="1">
      <x v="392"/>
    </i>
    <i r="1">
      <x v="534"/>
    </i>
    <i r="1">
      <x v="555"/>
    </i>
    <i r="1">
      <x v="1196"/>
    </i>
    <i r="1">
      <x v="1436"/>
    </i>
    <i r="1">
      <x v="1448"/>
    </i>
    <i>
      <x v="246"/>
    </i>
    <i r="1">
      <x v="194"/>
    </i>
    <i r="1">
      <x v="356"/>
    </i>
    <i r="1">
      <x v="705"/>
    </i>
    <i r="1">
      <x v="812"/>
    </i>
    <i r="1">
      <x v="934"/>
    </i>
    <i r="1">
      <x v="1052"/>
    </i>
    <i r="1">
      <x v="1317"/>
    </i>
    <i r="1">
      <x v="1604"/>
    </i>
    <i>
      <x v="734"/>
    </i>
    <i r="1">
      <x v="350"/>
    </i>
    <i r="1">
      <x v="491"/>
    </i>
    <i r="1">
      <x v="839"/>
    </i>
    <i r="1">
      <x v="854"/>
    </i>
    <i r="1">
      <x v="934"/>
    </i>
    <i r="1">
      <x v="1015"/>
    </i>
    <i r="1">
      <x v="1336"/>
    </i>
    <i r="1">
      <x v="1405"/>
    </i>
    <i r="1">
      <x v="1510"/>
    </i>
    <i r="1">
      <x v="1512"/>
    </i>
    <i r="1">
      <x v="1534"/>
    </i>
    <i r="1">
      <x v="1563"/>
    </i>
    <i>
      <x v="973"/>
    </i>
    <i r="1">
      <x v="343"/>
    </i>
    <i r="1">
      <x v="1171"/>
    </i>
    <i r="1">
      <x v="1208"/>
    </i>
    <i r="1">
      <x v="1383"/>
    </i>
    <i r="1">
      <x v="1397"/>
    </i>
    <i>
      <x v="946"/>
    </i>
    <i r="1">
      <x v="18"/>
    </i>
    <i r="1">
      <x v="67"/>
    </i>
    <i r="1">
      <x v="568"/>
    </i>
    <i r="1">
      <x v="840"/>
    </i>
    <i>
      <x v="33"/>
    </i>
    <i r="1">
      <x v="293"/>
    </i>
    <i r="1">
      <x v="309"/>
    </i>
    <i r="1">
      <x v="962"/>
    </i>
    <i r="1">
      <x v="1487"/>
    </i>
    <i>
      <x v="639"/>
    </i>
    <i r="1">
      <x v="526"/>
    </i>
    <i r="1">
      <x v="897"/>
    </i>
    <i r="1">
      <x v="1139"/>
    </i>
    <i r="1">
      <x v="1463"/>
    </i>
    <i r="1">
      <x v="1487"/>
    </i>
    <i>
      <x v="624"/>
    </i>
    <i r="1">
      <x v="147"/>
    </i>
    <i r="1">
      <x v="437"/>
    </i>
    <i r="1">
      <x v="1179"/>
    </i>
    <i>
      <x v="821"/>
    </i>
    <i r="1">
      <x v="212"/>
    </i>
    <i r="1">
      <x v="413"/>
    </i>
    <i r="1">
      <x v="475"/>
    </i>
    <i r="1">
      <x v="822"/>
    </i>
    <i r="1">
      <x v="1349"/>
    </i>
    <i r="1">
      <x v="1482"/>
    </i>
    <i r="1">
      <x v="1672"/>
    </i>
    <i>
      <x v="804"/>
    </i>
    <i r="1">
      <x v="192"/>
    </i>
    <i r="1">
      <x v="561"/>
    </i>
    <i r="1">
      <x v="629"/>
    </i>
    <i r="1">
      <x v="1394"/>
    </i>
    <i r="1">
      <x v="1480"/>
    </i>
    <i r="1">
      <x v="1485"/>
    </i>
    <i>
      <x v="1115"/>
    </i>
    <i r="1">
      <x v="274"/>
    </i>
    <i r="1">
      <x v="490"/>
    </i>
    <i r="1">
      <x v="790"/>
    </i>
    <i r="1">
      <x v="883"/>
    </i>
    <i>
      <x v="395"/>
    </i>
    <i r="1">
      <x v="8"/>
    </i>
    <i r="1">
      <x v="73"/>
    </i>
    <i r="1">
      <x v="160"/>
    </i>
    <i r="1">
      <x v="169"/>
    </i>
    <i r="1">
      <x v="547"/>
    </i>
    <i r="1">
      <x v="1085"/>
    </i>
    <i r="1">
      <x v="1300"/>
    </i>
    <i r="1">
      <x v="1337"/>
    </i>
    <i>
      <x v="597"/>
    </i>
    <i r="1">
      <x v="315"/>
    </i>
    <i r="1">
      <x v="346"/>
    </i>
    <i r="1">
      <x v="463"/>
    </i>
    <i r="1">
      <x v="576"/>
    </i>
    <i r="1">
      <x v="588"/>
    </i>
    <i r="1">
      <x v="1440"/>
    </i>
    <i r="1">
      <x v="1450"/>
    </i>
    <i>
      <x v="1093"/>
    </i>
    <i r="1">
      <x v="108"/>
    </i>
    <i r="1">
      <x v="130"/>
    </i>
    <i r="1">
      <x v="1454"/>
    </i>
    <i>
      <x v="1341"/>
    </i>
    <i r="1">
      <x v="1136"/>
    </i>
    <i r="1">
      <x v="1447"/>
    </i>
    <i r="1">
      <x v="1580"/>
    </i>
    <i r="1">
      <x v="1693"/>
    </i>
    <i>
      <x v="709"/>
    </i>
    <i r="1">
      <x v="68"/>
    </i>
    <i r="1">
      <x v="788"/>
    </i>
    <i r="1">
      <x v="1265"/>
    </i>
    <i>
      <x v="761"/>
    </i>
    <i r="1">
      <x v="159"/>
    </i>
    <i r="1">
      <x v="236"/>
    </i>
    <i r="1">
      <x v="286"/>
    </i>
    <i r="1">
      <x v="447"/>
    </i>
    <i r="1">
      <x v="459"/>
    </i>
    <i r="1">
      <x v="636"/>
    </i>
    <i r="1">
      <x v="1017"/>
    </i>
    <i>
      <x v="145"/>
    </i>
    <i r="1">
      <x v="2"/>
    </i>
    <i r="1">
      <x v="154"/>
    </i>
    <i r="1">
      <x v="534"/>
    </i>
    <i r="1">
      <x v="549"/>
    </i>
    <i r="1">
      <x v="1292"/>
    </i>
    <i r="1">
      <x v="1599"/>
    </i>
    <i r="1">
      <x v="1700"/>
    </i>
    <i>
      <x v="1396"/>
    </i>
    <i r="1">
      <x v="789"/>
    </i>
    <i r="1">
      <x v="965"/>
    </i>
    <i r="1">
      <x v="1246"/>
    </i>
    <i r="1">
      <x v="1426"/>
    </i>
    <i r="1">
      <x v="1524"/>
    </i>
    <i r="1">
      <x v="1563"/>
    </i>
    <i r="1">
      <x v="1635"/>
    </i>
    <i>
      <x v="362"/>
    </i>
    <i r="1">
      <x v="29"/>
    </i>
    <i r="1">
      <x v="91"/>
    </i>
    <i r="1">
      <x v="109"/>
    </i>
    <i r="1">
      <x v="310"/>
    </i>
    <i r="1">
      <x v="390"/>
    </i>
    <i r="1">
      <x v="1367"/>
    </i>
    <i r="1">
      <x v="1405"/>
    </i>
    <i r="1">
      <x v="1512"/>
    </i>
    <i r="1">
      <x v="1662"/>
    </i>
    <i>
      <x v="955"/>
    </i>
    <i r="1">
      <x v="75"/>
    </i>
    <i r="1">
      <x v="159"/>
    </i>
    <i r="1">
      <x v="259"/>
    </i>
    <i r="1">
      <x v="690"/>
    </i>
    <i r="1">
      <x v="702"/>
    </i>
    <i r="1">
      <x v="1074"/>
    </i>
    <i r="1">
      <x v="1354"/>
    </i>
    <i r="1">
      <x v="1452"/>
    </i>
    <i r="1">
      <x v="1713"/>
    </i>
    <i>
      <x v="68"/>
    </i>
    <i r="1">
      <x v="133"/>
    </i>
    <i r="1">
      <x v="734"/>
    </i>
    <i r="1">
      <x v="1142"/>
    </i>
    <i r="1">
      <x v="1151"/>
    </i>
    <i r="1">
      <x v="1265"/>
    </i>
    <i r="1">
      <x v="1374"/>
    </i>
    <i>
      <x v="361"/>
    </i>
    <i r="1">
      <x v="514"/>
    </i>
    <i r="1">
      <x v="1267"/>
    </i>
    <i r="1">
      <x v="1477"/>
    </i>
    <i r="1">
      <x v="1481"/>
    </i>
    <i>
      <x v="1033"/>
    </i>
    <i r="1">
      <x v="219"/>
    </i>
    <i r="1">
      <x v="856"/>
    </i>
    <i r="1">
      <x v="986"/>
    </i>
    <i r="1">
      <x v="1379"/>
    </i>
    <i>
      <x v="631"/>
    </i>
    <i r="1">
      <x v="105"/>
    </i>
    <i r="1">
      <x v="856"/>
    </i>
    <i r="1">
      <x v="1110"/>
    </i>
    <i r="1">
      <x v="1470"/>
    </i>
    <i r="1">
      <x v="1483"/>
    </i>
    <i>
      <x v="1213"/>
    </i>
    <i r="1">
      <x v="241"/>
    </i>
    <i r="1">
      <x v="293"/>
    </i>
    <i r="1">
      <x v="487"/>
    </i>
    <i>
      <x v="311"/>
    </i>
    <i r="1">
      <x v="563"/>
    </i>
    <i r="1">
      <x v="607"/>
    </i>
    <i r="1">
      <x v="1029"/>
    </i>
    <i>
      <x v="1462"/>
    </i>
    <i r="1">
      <x v="115"/>
    </i>
    <i r="1">
      <x v="484"/>
    </i>
    <i r="1">
      <x v="507"/>
    </i>
    <i r="1">
      <x v="555"/>
    </i>
    <i r="1">
      <x v="1000"/>
    </i>
    <i r="1">
      <x v="1268"/>
    </i>
    <i>
      <x v="948"/>
    </i>
    <i r="1">
      <x v="274"/>
    </i>
    <i r="1">
      <x v="459"/>
    </i>
    <i r="1">
      <x v="541"/>
    </i>
    <i r="1">
      <x v="576"/>
    </i>
    <i r="1">
      <x v="910"/>
    </i>
    <i r="1">
      <x v="1181"/>
    </i>
    <i r="1">
      <x v="1246"/>
    </i>
    <i r="1">
      <x v="1367"/>
    </i>
    <i r="1">
      <x v="1562"/>
    </i>
    <i>
      <x v="1459"/>
    </i>
    <i r="1">
      <x v="8"/>
    </i>
    <i r="1">
      <x v="161"/>
    </i>
    <i r="1">
      <x v="305"/>
    </i>
    <i r="1">
      <x v="458"/>
    </i>
    <i r="1">
      <x v="685"/>
    </i>
    <i r="1">
      <x v="862"/>
    </i>
    <i r="1">
      <x v="912"/>
    </i>
    <i r="1">
      <x v="1011"/>
    </i>
    <i r="1">
      <x v="1062"/>
    </i>
    <i r="1">
      <x v="1066"/>
    </i>
    <i r="1">
      <x v="1480"/>
    </i>
    <i>
      <x v="259"/>
    </i>
    <i r="1">
      <x v="259"/>
    </i>
    <i r="1">
      <x v="359"/>
    </i>
    <i r="1">
      <x v="657"/>
    </i>
    <i r="1">
      <x v="1074"/>
    </i>
    <i r="1">
      <x v="1470"/>
    </i>
    <i r="1">
      <x v="1625"/>
    </i>
    <i r="1">
      <x v="1699"/>
    </i>
    <i>
      <x v="488"/>
    </i>
    <i r="1">
      <x v="212"/>
    </i>
    <i r="1">
      <x v="364"/>
    </i>
    <i r="1">
      <x v="851"/>
    </i>
    <i r="1">
      <x v="1063"/>
    </i>
    <i>
      <x v="189"/>
    </i>
    <i r="1">
      <x v="379"/>
    </i>
    <i r="1">
      <x v="797"/>
    </i>
    <i r="1">
      <x v="842"/>
    </i>
    <i r="1">
      <x v="927"/>
    </i>
    <i r="1">
      <x v="967"/>
    </i>
    <i r="1">
      <x v="1399"/>
    </i>
    <i r="1">
      <x v="1613"/>
    </i>
    <i r="1">
      <x v="1700"/>
    </i>
    <i>
      <x v="1199"/>
    </i>
    <i r="1">
      <x v="113"/>
    </i>
    <i r="1">
      <x v="540"/>
    </i>
    <i r="1">
      <x v="646"/>
    </i>
    <i r="1">
      <x v="884"/>
    </i>
    <i r="1">
      <x v="906"/>
    </i>
    <i r="1">
      <x v="940"/>
    </i>
    <i r="1">
      <x v="1238"/>
    </i>
    <i r="1">
      <x v="1495"/>
    </i>
    <i r="1">
      <x v="1692"/>
    </i>
    <i>
      <x v="497"/>
    </i>
    <i r="1">
      <x v="75"/>
    </i>
    <i r="1">
      <x v="91"/>
    </i>
    <i r="1">
      <x v="377"/>
    </i>
    <i r="1">
      <x v="465"/>
    </i>
    <i r="1">
      <x v="507"/>
    </i>
    <i r="1">
      <x v="708"/>
    </i>
    <i r="1">
      <x v="1011"/>
    </i>
    <i r="1">
      <x v="1034"/>
    </i>
    <i r="1">
      <x v="1084"/>
    </i>
    <i r="1">
      <x v="1352"/>
    </i>
    <i r="1">
      <x v="1394"/>
    </i>
    <i r="1">
      <x v="1730"/>
    </i>
    <i>
      <x v="1326"/>
    </i>
    <i r="1">
      <x v="306"/>
    </i>
    <i r="1">
      <x v="387"/>
    </i>
    <i r="1">
      <x v="409"/>
    </i>
    <i r="1">
      <x v="529"/>
    </i>
    <i r="1">
      <x v="549"/>
    </i>
    <i r="1">
      <x v="1134"/>
    </i>
    <i r="1">
      <x v="1221"/>
    </i>
    <i>
      <x v="1402"/>
    </i>
    <i r="1">
      <x v="791"/>
    </i>
    <i r="1">
      <x v="907"/>
    </i>
    <i r="1">
      <x v="1656"/>
    </i>
    <i>
      <x v="855"/>
    </i>
    <i r="1">
      <x v="32"/>
    </i>
    <i r="1">
      <x v="259"/>
    </i>
    <i r="1">
      <x v="274"/>
    </i>
    <i r="1">
      <x v="1052"/>
    </i>
    <i r="1">
      <x v="1315"/>
    </i>
    <i r="1">
      <x v="1367"/>
    </i>
    <i r="1">
      <x v="1459"/>
    </i>
    <i>
      <x v="902"/>
    </i>
    <i r="1">
      <x v="178"/>
    </i>
    <i r="1">
      <x v="866"/>
    </i>
    <i r="1">
      <x v="1045"/>
    </i>
    <i r="1">
      <x v="1379"/>
    </i>
    <i r="1">
      <x v="1505"/>
    </i>
    <i>
      <x v="642"/>
    </i>
    <i r="1">
      <x v="626"/>
    </i>
    <i r="1">
      <x v="1268"/>
    </i>
    <i r="1">
      <x v="1276"/>
    </i>
    <i r="1">
      <x v="1366"/>
    </i>
    <i>
      <x v="252"/>
    </i>
    <i r="1">
      <x v="27"/>
    </i>
    <i r="1">
      <x v="371"/>
    </i>
    <i r="1">
      <x v="418"/>
    </i>
    <i r="1">
      <x v="630"/>
    </i>
    <i r="1">
      <x v="776"/>
    </i>
    <i r="1">
      <x v="870"/>
    </i>
    <i r="1">
      <x v="908"/>
    </i>
    <i r="1">
      <x v="1105"/>
    </i>
    <i r="1">
      <x v="1426"/>
    </i>
    <i r="1">
      <x v="1438"/>
    </i>
    <i r="1">
      <x v="1532"/>
    </i>
    <i>
      <x v="79"/>
    </i>
    <i r="1">
      <x v="274"/>
    </i>
    <i r="1">
      <x v="710"/>
    </i>
    <i r="1">
      <x v="1035"/>
    </i>
    <i r="1">
      <x v="1127"/>
    </i>
    <i r="1">
      <x v="1306"/>
    </i>
    <i r="1">
      <x v="1401"/>
    </i>
    <i r="1">
      <x v="1619"/>
    </i>
    <i>
      <x v="1229"/>
    </i>
    <i r="1">
      <x v="83"/>
    </i>
    <i r="1">
      <x v="339"/>
    </i>
    <i r="1">
      <x v="370"/>
    </i>
    <i r="1">
      <x v="937"/>
    </i>
    <i r="1">
      <x v="1048"/>
    </i>
    <i r="1">
      <x v="1399"/>
    </i>
    <i r="1">
      <x v="1587"/>
    </i>
    <i>
      <x v="1187"/>
    </i>
    <i r="1">
      <x v="123"/>
    </i>
    <i r="1">
      <x v="180"/>
    </i>
    <i r="1">
      <x v="292"/>
    </i>
    <i r="1">
      <x v="339"/>
    </i>
    <i r="1">
      <x v="342"/>
    </i>
    <i r="1">
      <x v="579"/>
    </i>
    <i r="1">
      <x v="818"/>
    </i>
    <i r="1">
      <x v="825"/>
    </i>
    <i r="1">
      <x v="1354"/>
    </i>
    <i r="1">
      <x v="1489"/>
    </i>
    <i r="1">
      <x v="1561"/>
    </i>
    <i r="1">
      <x v="1627"/>
    </i>
    <i>
      <x v="714"/>
    </i>
    <i r="1">
      <x v="476"/>
    </i>
    <i r="1">
      <x v="559"/>
    </i>
    <i r="1">
      <x v="927"/>
    </i>
    <i r="1">
      <x v="1105"/>
    </i>
    <i r="1">
      <x v="1375"/>
    </i>
    <i r="1">
      <x v="1470"/>
    </i>
    <i r="1">
      <x v="1608"/>
    </i>
    <i>
      <x v="1186"/>
    </i>
    <i r="1">
      <x v="113"/>
    </i>
    <i r="1">
      <x v="460"/>
    </i>
    <i r="1">
      <x v="510"/>
    </i>
    <i r="1">
      <x v="770"/>
    </i>
    <i r="1">
      <x v="817"/>
    </i>
    <i r="1">
      <x v="828"/>
    </i>
    <i r="1">
      <x v="938"/>
    </i>
    <i r="1">
      <x v="1171"/>
    </i>
    <i r="1">
      <x v="1260"/>
    </i>
    <i r="1">
      <x v="1292"/>
    </i>
    <i>
      <x v="10"/>
    </i>
    <i r="1">
      <x v="11"/>
    </i>
    <i r="1">
      <x v="387"/>
    </i>
    <i r="1">
      <x v="487"/>
    </i>
    <i r="1">
      <x v="873"/>
    </i>
    <i r="1">
      <x v="1139"/>
    </i>
    <i r="1">
      <x v="1480"/>
    </i>
    <i>
      <x v="523"/>
    </i>
    <i r="1">
      <x v="8"/>
    </i>
    <i r="1">
      <x v="174"/>
    </i>
    <i r="1">
      <x v="525"/>
    </i>
    <i r="1">
      <x v="964"/>
    </i>
    <i r="1">
      <x v="1563"/>
    </i>
    <i r="1">
      <x v="1647"/>
    </i>
    <i>
      <x v="92"/>
    </i>
    <i r="1">
      <x v="204"/>
    </i>
    <i r="1">
      <x v="523"/>
    </i>
    <i r="1">
      <x v="894"/>
    </i>
    <i r="1">
      <x v="983"/>
    </i>
    <i>
      <x v="17"/>
    </i>
    <i r="1">
      <x v="585"/>
    </i>
    <i r="1">
      <x v="1281"/>
    </i>
    <i>
      <x v="745"/>
    </i>
    <i r="1">
      <x v="83"/>
    </i>
    <i r="1">
      <x v="158"/>
    </i>
    <i r="1">
      <x v="163"/>
    </i>
    <i r="1">
      <x v="683"/>
    </i>
    <i r="1">
      <x v="1260"/>
    </i>
    <i r="1">
      <x v="1298"/>
    </i>
    <i>
      <x v="1397"/>
    </i>
    <i r="1">
      <x v="259"/>
    </i>
    <i r="1">
      <x v="526"/>
    </i>
    <i r="1">
      <x v="1074"/>
    </i>
    <i>
      <x v="1135"/>
    </i>
    <i r="1">
      <x v="129"/>
    </i>
    <i r="1">
      <x v="225"/>
    </i>
    <i r="1">
      <x v="630"/>
    </i>
    <i r="1">
      <x v="800"/>
    </i>
    <i r="1">
      <x v="1154"/>
    </i>
    <i>
      <x v="1393"/>
    </i>
    <i r="1">
      <x v="158"/>
    </i>
    <i r="1">
      <x v="192"/>
    </i>
    <i r="1">
      <x v="258"/>
    </i>
    <i r="1">
      <x v="413"/>
    </i>
    <i r="1">
      <x v="657"/>
    </i>
    <i>
      <x v="546"/>
    </i>
    <i r="1">
      <x v="323"/>
    </i>
    <i r="1">
      <x v="385"/>
    </i>
    <i r="1">
      <x v="440"/>
    </i>
    <i r="1">
      <x v="525"/>
    </i>
    <i r="1">
      <x v="657"/>
    </i>
    <i r="1">
      <x v="752"/>
    </i>
    <i r="1">
      <x v="1181"/>
    </i>
    <i r="1">
      <x v="1291"/>
    </i>
    <i r="1">
      <x v="1495"/>
    </i>
    <i r="1">
      <x v="1637"/>
    </i>
    <i>
      <x v="653"/>
    </i>
    <i r="1">
      <x v="120"/>
    </i>
    <i r="1">
      <x v="651"/>
    </i>
    <i r="1">
      <x v="897"/>
    </i>
    <i r="1">
      <x v="1092"/>
    </i>
    <i r="1">
      <x v="1656"/>
    </i>
    <i>
      <x v="771"/>
    </i>
    <i r="1">
      <x v="1171"/>
    </i>
    <i r="1">
      <x v="1177"/>
    </i>
    <i r="1">
      <x v="1399"/>
    </i>
    <i r="1">
      <x v="1524"/>
    </i>
    <i r="1">
      <x v="1623"/>
    </i>
    <i>
      <x v="621"/>
    </i>
    <i r="1">
      <x v="147"/>
    </i>
    <i r="1">
      <x v="514"/>
    </i>
    <i r="1">
      <x v="664"/>
    </i>
    <i r="1">
      <x v="1034"/>
    </i>
    <i r="1">
      <x v="1235"/>
    </i>
    <i r="1">
      <x v="1258"/>
    </i>
    <i r="1">
      <x v="1303"/>
    </i>
    <i r="1">
      <x v="1505"/>
    </i>
    <i r="1">
      <x v="1580"/>
    </i>
    <i r="1">
      <x v="1589"/>
    </i>
    <i>
      <x v="1259"/>
    </i>
    <i r="1">
      <x v="90"/>
    </i>
    <i r="1">
      <x v="491"/>
    </i>
    <i r="1">
      <x v="1511"/>
    </i>
    <i>
      <x v="782"/>
    </i>
    <i r="1">
      <x v="30"/>
    </i>
    <i r="1">
      <x v="202"/>
    </i>
    <i r="1">
      <x v="334"/>
    </i>
    <i r="1">
      <x v="1471"/>
    </i>
    <i>
      <x v="528"/>
    </i>
    <i r="1">
      <x v="537"/>
    </i>
    <i r="1">
      <x v="737"/>
    </i>
    <i r="1">
      <x v="1115"/>
    </i>
    <i>
      <x v="370"/>
    </i>
    <i r="1">
      <x v="341"/>
    </i>
    <i r="1">
      <x v="705"/>
    </i>
    <i r="1">
      <x v="877"/>
    </i>
    <i r="1">
      <x v="1034"/>
    </i>
    <i r="1">
      <x v="1519"/>
    </i>
    <i>
      <x v="880"/>
    </i>
    <i r="1">
      <x v="756"/>
    </i>
    <i r="1">
      <x v="1522"/>
    </i>
    <i r="1">
      <x v="1604"/>
    </i>
    <i r="1">
      <x v="1704"/>
    </i>
    <i>
      <x v="11"/>
    </i>
    <i r="1">
      <x v="44"/>
    </i>
    <i r="1">
      <x v="53"/>
    </i>
    <i r="1">
      <x v="123"/>
    </i>
    <i r="1">
      <x v="1095"/>
    </i>
    <i r="1">
      <x v="1185"/>
    </i>
    <i r="1">
      <x v="1552"/>
    </i>
    <i>
      <x v="1420"/>
    </i>
    <i r="1">
      <x v="642"/>
    </i>
    <i r="1">
      <x v="986"/>
    </i>
    <i r="1">
      <x v="1377"/>
    </i>
    <i>
      <x v="720"/>
    </i>
    <i r="1">
      <x v="287"/>
    </i>
    <i r="1">
      <x v="372"/>
    </i>
    <i r="1">
      <x v="1151"/>
    </i>
    <i r="1">
      <x v="1730"/>
    </i>
    <i>
      <x v="986"/>
    </i>
    <i r="1">
      <x v="734"/>
    </i>
    <i r="1">
      <x v="1315"/>
    </i>
    <i r="1">
      <x v="1367"/>
    </i>
    <i>
      <x v="131"/>
    </i>
    <i r="1">
      <x v="135"/>
    </i>
    <i r="1">
      <x v="449"/>
    </i>
    <i r="1">
      <x v="630"/>
    </i>
    <i r="1">
      <x v="811"/>
    </i>
    <i>
      <x v="21"/>
    </i>
    <i r="1">
      <x v="302"/>
    </i>
    <i r="1">
      <x v="387"/>
    </i>
    <i r="1">
      <x v="817"/>
    </i>
    <i r="1">
      <x v="1562"/>
    </i>
    <i>
      <x v="1122"/>
    </i>
    <i r="1">
      <x v="57"/>
    </i>
    <i r="1">
      <x v="231"/>
    </i>
    <i r="1">
      <x v="493"/>
    </i>
    <i r="1">
      <x v="612"/>
    </i>
    <i r="1">
      <x v="1548"/>
    </i>
    <i>
      <x v="866"/>
    </i>
    <i r="1">
      <x v="15"/>
    </i>
    <i r="1">
      <x v="106"/>
    </i>
    <i r="1">
      <x v="681"/>
    </i>
    <i r="1">
      <x v="742"/>
    </i>
    <i r="1">
      <x v="840"/>
    </i>
    <i r="1">
      <x v="986"/>
    </i>
    <i r="1">
      <x v="1268"/>
    </i>
    <i r="1">
      <x v="1472"/>
    </i>
    <i r="1">
      <x v="1486"/>
    </i>
    <i>
      <x v="250"/>
    </i>
    <i r="1">
      <x v="100"/>
    </i>
    <i r="1">
      <x v="747"/>
    </i>
    <i r="1">
      <x v="1033"/>
    </i>
    <i r="1">
      <x v="1579"/>
    </i>
    <i r="1">
      <x v="1616"/>
    </i>
    <i>
      <x v="344"/>
    </i>
    <i r="1">
      <x v="86"/>
    </i>
    <i r="1">
      <x v="629"/>
    </i>
    <i r="1">
      <x v="715"/>
    </i>
    <i>
      <x v="538"/>
    </i>
    <i r="1">
      <x v="579"/>
    </i>
    <i r="1">
      <x v="1002"/>
    </i>
    <i r="1">
      <x v="1587"/>
    </i>
    <i r="1">
      <x v="1730"/>
    </i>
    <i>
      <x v="1386"/>
    </i>
    <i r="1">
      <x v="415"/>
    </i>
    <i r="1">
      <x v="488"/>
    </i>
    <i r="1">
      <x v="1218"/>
    </i>
    <i r="1">
      <x v="1426"/>
    </i>
    <i r="1">
      <x v="1563"/>
    </i>
    <i>
      <x v="1200"/>
    </i>
    <i r="1">
      <x v="342"/>
    </i>
    <i r="1">
      <x v="1397"/>
    </i>
    <i r="1">
      <x v="1405"/>
    </i>
    <i>
      <x v="166"/>
    </i>
    <i r="1">
      <x v="61"/>
    </i>
    <i r="1">
      <x v="78"/>
    </i>
    <i r="1">
      <x v="334"/>
    </i>
    <i r="1">
      <x v="342"/>
    </i>
    <i r="1">
      <x v="1594"/>
    </i>
    <i>
      <x v="93"/>
    </i>
    <i r="1">
      <x v="323"/>
    </i>
    <i r="1">
      <x v="443"/>
    </i>
    <i r="1">
      <x v="747"/>
    </i>
    <i r="1">
      <x v="1136"/>
    </i>
    <i r="1">
      <x v="1721"/>
    </i>
    <i>
      <x v="1063"/>
    </i>
    <i r="1">
      <x v="38"/>
    </i>
    <i r="1">
      <x v="319"/>
    </i>
    <i r="1">
      <x v="346"/>
    </i>
    <i r="1">
      <x v="759"/>
    </i>
    <i r="1">
      <x v="828"/>
    </i>
    <i r="1">
      <x v="1034"/>
    </i>
    <i r="1">
      <x v="1042"/>
    </i>
    <i r="1">
      <x v="1218"/>
    </i>
    <i r="1">
      <x v="1236"/>
    </i>
    <i r="1">
      <x v="1505"/>
    </i>
    <i r="1">
      <x v="1677"/>
    </i>
    <i r="1">
      <x v="1699"/>
    </i>
    <i>
      <x v="673"/>
    </i>
    <i r="1">
      <x v="661"/>
    </i>
    <i r="1">
      <x v="1355"/>
    </i>
    <i r="1">
      <x v="1398"/>
    </i>
    <i r="1">
      <x v="1645"/>
    </i>
    <i r="1">
      <x v="1720"/>
    </i>
    <i>
      <x v="1043"/>
    </i>
    <i r="1">
      <x v="413"/>
    </i>
    <i r="1">
      <x v="732"/>
    </i>
    <i r="1">
      <x v="1098"/>
    </i>
    <i r="1">
      <x v="1204"/>
    </i>
    <i r="1">
      <x v="1411"/>
    </i>
    <i r="1">
      <x v="1646"/>
    </i>
    <i>
      <x v="231"/>
    </i>
    <i r="1">
      <x v="45"/>
    </i>
    <i r="1">
      <x v="574"/>
    </i>
    <i r="1">
      <x v="1517"/>
    </i>
    <i t="grand">
      <x/>
    </i>
  </rowItems>
  <colFields count="1">
    <field x="-2"/>
  </colFields>
  <colItems count="3">
    <i>
      <x/>
    </i>
    <i i="1">
      <x v="1"/>
    </i>
    <i i="2">
      <x v="2"/>
    </i>
  </colItems>
  <pageFields count="2">
    <pageField fld="28" hier="-1"/>
    <pageField fld="16" hier="-1"/>
  </pageFields>
  <dataFields count="3">
    <dataField name="Average of Lead Actor FB Likes" fld="3" subtotal="average" baseField="1" baseItem="2"/>
    <dataField name="Count of Title" fld="0" subtotal="count" baseField="0" baseItem="0"/>
    <dataField name="Average of ROI" fld="22" subtotal="average" baseField="1" baseItem="0"/>
  </dataFields>
  <formats count="3">
    <format dxfId="95">
      <pivotArea collapsedLevelsAreSubtotals="1" fieldPosition="0">
        <references count="2">
          <reference field="4294967294" count="1" selected="0">
            <x v="0"/>
          </reference>
          <reference field="1" count="0"/>
        </references>
      </pivotArea>
    </format>
    <format dxfId="94">
      <pivotArea field="1" grandRow="1" outline="0" collapsedLevelsAreSubtotals="1" axis="axisRow" fieldPosition="0">
        <references count="1">
          <reference field="4294967294" count="1" selected="0">
            <x v="0"/>
          </reference>
        </references>
      </pivotArea>
    </format>
    <format dxfId="93">
      <pivotArea collapsedLevelsAreSubtotals="1" fieldPosition="0">
        <references count="2">
          <reference field="4294967294" count="1" selected="0">
            <x v="2"/>
          </reference>
          <reference field="1" count="0"/>
        </references>
      </pivotArea>
    </format>
  </formats>
  <conditionalFormats count="1">
    <conditionalFormat priority="1">
      <pivotAreas count="1">
        <pivotArea type="data" collapsedLevelsAreSubtotals="1" fieldPosition="0">
          <references count="2">
            <reference field="4294967294" count="1" selected="0">
              <x v="2"/>
            </reference>
            <reference field="1" count="102">
              <x v="10"/>
              <x v="11"/>
              <x v="17"/>
              <x v="21"/>
              <x v="33"/>
              <x v="36"/>
              <x v="68"/>
              <x v="79"/>
              <x v="89"/>
              <x v="92"/>
              <x v="93"/>
              <x v="127"/>
              <x v="131"/>
              <x v="145"/>
              <x v="166"/>
              <x v="168"/>
              <x v="189"/>
              <x v="227"/>
              <x v="231"/>
              <x v="246"/>
              <x v="250"/>
              <x v="252"/>
              <x v="259"/>
              <x v="311"/>
              <x v="344"/>
              <x v="361"/>
              <x v="362"/>
              <x v="370"/>
              <x v="395"/>
              <x v="433"/>
              <x v="488"/>
              <x v="497"/>
              <x v="523"/>
              <x v="528"/>
              <x v="538"/>
              <x v="546"/>
              <x v="574"/>
              <x v="589"/>
              <x v="597"/>
              <x v="621"/>
              <x v="624"/>
              <x v="631"/>
              <x v="639"/>
              <x v="642"/>
              <x v="645"/>
              <x v="653"/>
              <x v="673"/>
              <x v="709"/>
              <x v="714"/>
              <x v="717"/>
              <x v="720"/>
              <x v="734"/>
              <x v="737"/>
              <x v="745"/>
              <x v="761"/>
              <x v="771"/>
              <x v="782"/>
              <x v="804"/>
              <x v="821"/>
              <x v="855"/>
              <x v="866"/>
              <x v="880"/>
              <x v="902"/>
              <x v="946"/>
              <x v="948"/>
              <x v="955"/>
              <x v="973"/>
              <x v="986"/>
              <x v="992"/>
              <x v="1015"/>
              <x v="1033"/>
              <x v="1043"/>
              <x v="1046"/>
              <x v="1063"/>
              <x v="1088"/>
              <x v="1093"/>
              <x v="1115"/>
              <x v="1122"/>
              <x v="1135"/>
              <x v="1145"/>
              <x v="1186"/>
              <x v="1187"/>
              <x v="1191"/>
              <x v="1199"/>
              <x v="1200"/>
              <x v="1213"/>
              <x v="1225"/>
              <x v="1229"/>
              <x v="1259"/>
              <x v="1283"/>
              <x v="1326"/>
              <x v="1327"/>
              <x v="1341"/>
              <x v="1382"/>
              <x v="1386"/>
              <x v="1393"/>
              <x v="1396"/>
              <x v="1397"/>
              <x v="1402"/>
              <x v="1420"/>
              <x v="1459"/>
              <x v="146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2B9775-6B68-44A6-971C-E3D7D5D4903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07" firstHeaderRow="0" firstDataRow="1" firstDataCol="1" rowPageCount="2" colPageCount="1"/>
  <pivotFields count="29">
    <pivotField dataField="1" showAll="0"/>
    <pivotField axis="axisRow" showAll="0" sortType="descending">
      <items count="1496">
        <item h="1" x="646"/>
        <item h="1" x="1044"/>
        <item h="1" x="651"/>
        <item h="1" x="348"/>
        <item h="1" x="940"/>
        <item h="1" x="681"/>
        <item h="1" x="988"/>
        <item h="1" x="433"/>
        <item h="1" x="59"/>
        <item h="1" x="822"/>
        <item x="48"/>
        <item x="721"/>
        <item h="1" x="1277"/>
        <item h="1" x="176"/>
        <item h="1" x="1150"/>
        <item h="1" x="638"/>
        <item h="1" x="1156"/>
        <item x="1292"/>
        <item h="1" x="78"/>
        <item h="1" x="479"/>
        <item h="1" x="694"/>
        <item x="54"/>
        <item h="1" x="329"/>
        <item h="1" x="739"/>
        <item h="1" x="130"/>
        <item h="1" x="1377"/>
        <item h="1" x="1139"/>
        <item h="1" x="263"/>
        <item h="1" x="1181"/>
        <item h="1" x="424"/>
        <item h="1" x="1204"/>
        <item h="1" x="1373"/>
        <item h="1" x="582"/>
        <item x="137"/>
        <item h="1" x="826"/>
        <item h="1" x="120"/>
        <item x="510"/>
        <item h="1" x="600"/>
        <item h="1" x="896"/>
        <item h="1" x="593"/>
        <item h="1" x="343"/>
        <item h="1" x="1484"/>
        <item h="1" x="194"/>
        <item h="1" x="671"/>
        <item h="1" x="414"/>
        <item h="1" x="1262"/>
        <item h="1" x="393"/>
        <item h="1" x="1278"/>
        <item h="1" x="334"/>
        <item h="1" x="80"/>
        <item h="1" x="1186"/>
        <item h="1" x="1100"/>
        <item h="1" x="610"/>
        <item h="1" x="1079"/>
        <item h="1" x="1185"/>
        <item h="1" x="685"/>
        <item h="1" x="352"/>
        <item h="1" x="1370"/>
        <item h="1" x="172"/>
        <item h="1" x="1176"/>
        <item h="1" x="1091"/>
        <item h="1" x="385"/>
        <item h="1" x="1268"/>
        <item h="1" x="1051"/>
        <item h="1" x="993"/>
        <item h="1" x="878"/>
        <item h="1" x="959"/>
        <item h="1" x="384"/>
        <item x="163"/>
        <item h="1" x="1434"/>
        <item h="1" x="935"/>
        <item h="1" x="42"/>
        <item h="1" x="575"/>
        <item h="1" x="214"/>
        <item h="1" x="943"/>
        <item h="1" x="701"/>
        <item h="1" x="328"/>
        <item h="1" x="852"/>
        <item h="1" x="1312"/>
        <item x="82"/>
        <item h="1" x="1400"/>
        <item h="1" x="536"/>
        <item h="1" x="1013"/>
        <item h="1" x="349"/>
        <item h="1" x="632"/>
        <item h="1" x="1145"/>
        <item h="1" x="1238"/>
        <item h="1" x="358"/>
        <item h="1" x="182"/>
        <item x="684"/>
        <item h="1" x="396"/>
        <item h="1" x="500"/>
        <item x="264"/>
        <item x="138"/>
        <item h="1" x="985"/>
        <item h="1" x="1483"/>
        <item h="1" x="1213"/>
        <item h="1" x="69"/>
        <item h="1" x="1462"/>
        <item h="1" x="948"/>
        <item h="1" x="1162"/>
        <item h="1" x="1429"/>
        <item h="1" x="1390"/>
        <item h="1" x="274"/>
        <item h="1" x="1349"/>
        <item h="1" x="1027"/>
        <item h="1" x="73"/>
        <item h="1" x="1152"/>
        <item h="1" x="394"/>
        <item h="1" x="857"/>
        <item h="1" x="1112"/>
        <item h="1" x="923"/>
        <item h="1" x="814"/>
        <item h="1" x="1221"/>
        <item h="1" x="403"/>
        <item h="1" x="193"/>
        <item h="1" x="514"/>
        <item h="1" x="774"/>
        <item h="1" x="21"/>
        <item h="1" x="895"/>
        <item h="1" x="698"/>
        <item h="1" x="322"/>
        <item h="1" x="1463"/>
        <item h="1" x="1223"/>
        <item h="1" x="1095"/>
        <item h="1" x="1197"/>
        <item h="1" x="1371"/>
        <item x="139"/>
        <item h="1" x="446"/>
        <item h="1" x="218"/>
        <item h="1" x="1071"/>
        <item x="226"/>
        <item h="1" x="187"/>
        <item h="1" x="944"/>
        <item h="1" x="243"/>
        <item h="1" x="245"/>
        <item h="1" x="624"/>
        <item h="1" x="938"/>
        <item h="1" x="38"/>
        <item h="1" x="719"/>
        <item h="1" x="562"/>
        <item h="1" x="121"/>
        <item h="1" x="744"/>
        <item h="1" x="1389"/>
        <item h="1" x="1062"/>
        <item x="365"/>
        <item h="1" x="825"/>
        <item h="1" x="658"/>
        <item h="1" x="784"/>
        <item h="1" x="13"/>
        <item h="1" x="476"/>
        <item h="1" x="1375"/>
        <item h="1" x="642"/>
        <item h="1" x="987"/>
        <item h="1" x="1326"/>
        <item h="1" x="419"/>
        <item h="1" x="561"/>
        <item h="1" x="1060"/>
        <item h="1" x="1130"/>
        <item h="1" x="1007"/>
        <item h="1" x="491"/>
        <item h="1" x="1057"/>
        <item h="1" x="312"/>
        <item h="1" x="336"/>
        <item h="1" x="122"/>
        <item h="1" x="1200"/>
        <item x="238"/>
        <item h="1" x="1121"/>
        <item x="148"/>
        <item h="1" x="1248"/>
        <item h="1" x="292"/>
        <item h="1" x="1455"/>
        <item h="1" x="844"/>
        <item h="1" x="362"/>
        <item h="1" x="1270"/>
        <item h="1" x="265"/>
        <item h="1" x="702"/>
        <item h="1" x="1178"/>
        <item h="1" x="4"/>
        <item h="1" x="174"/>
        <item h="1" x="918"/>
        <item h="1" x="802"/>
        <item h="1" x="397"/>
        <item h="1" x="900"/>
        <item h="1" x="454"/>
        <item h="1" x="422"/>
        <item h="1" x="507"/>
        <item h="1" x="66"/>
        <item h="1" x="118"/>
        <item x="11"/>
        <item h="1" x="1472"/>
        <item h="1" x="797"/>
        <item h="1" x="1164"/>
        <item h="1" x="577"/>
        <item h="1" x="866"/>
        <item h="1" x="1251"/>
        <item h="1" x="706"/>
        <item h="1" x="745"/>
        <item h="1" x="1307"/>
        <item h="1" x="1476"/>
        <item h="1" x="426"/>
        <item h="1" x="294"/>
        <item h="1" x="1038"/>
        <item h="1" x="953"/>
        <item h="1" x="911"/>
        <item h="1" x="552"/>
        <item h="1" x="490"/>
        <item h="1" x="503"/>
        <item h="1" x="704"/>
        <item h="1" x="377"/>
        <item h="1" x="767"/>
        <item h="1" x="1465"/>
        <item h="1" x="1387"/>
        <item h="1" x="1383"/>
        <item h="1" x="1018"/>
        <item h="1" x="1175"/>
        <item h="1" x="880"/>
        <item h="1" x="52"/>
        <item h="1" x="1233"/>
        <item h="1" x="404"/>
        <item h="1" x="158"/>
        <item h="1" x="234"/>
        <item h="1" x="1229"/>
        <item h="1" x="232"/>
        <item h="1" x="366"/>
        <item h="1" x="749"/>
        <item h="1" x="1401"/>
        <item x="26"/>
        <item h="1" x="740"/>
        <item h="1" x="286"/>
        <item h="1" x="142"/>
        <item x="109"/>
        <item h="1" x="496"/>
        <item h="1" x="637"/>
        <item h="1" x="1460"/>
        <item h="1" x="108"/>
        <item h="1" x="111"/>
        <item h="1" x="1415"/>
        <item h="1" x="560"/>
        <item h="1" x="520"/>
        <item h="1" x="860"/>
        <item h="1" x="597"/>
        <item h="1" x="960"/>
        <item h="1" x="1189"/>
        <item h="1" x="455"/>
        <item h="1" x="1160"/>
        <item x="291"/>
        <item h="1" x="258"/>
        <item h="1" x="901"/>
        <item h="1" x="1148"/>
        <item x="370"/>
        <item h="1" x="284"/>
        <item x="92"/>
        <item h="1" x="1183"/>
        <item h="1" x="1276"/>
        <item h="1" x="267"/>
        <item h="1" x="1108"/>
        <item h="1" x="1119"/>
        <item h="1" x="179"/>
        <item x="36"/>
        <item h="1" x="835"/>
        <item h="1" x="1451"/>
        <item h="1" x="715"/>
        <item h="1" x="873"/>
        <item h="1" x="1253"/>
        <item h="1" x="1348"/>
        <item h="1" x="287"/>
        <item h="1" x="1"/>
        <item h="1" x="373"/>
        <item h="1" x="460"/>
        <item h="1" x="330"/>
        <item h="1" x="563"/>
        <item h="1" x="136"/>
        <item h="1" x="830"/>
        <item h="1" x="676"/>
        <item h="1" x="1320"/>
        <item h="1" x="212"/>
        <item h="1" x="871"/>
        <item h="1" x="1187"/>
        <item h="1" x="68"/>
        <item h="1" x="729"/>
        <item h="1" x="87"/>
        <item h="1" x="1000"/>
        <item h="1" x="100"/>
        <item h="1" x="1410"/>
        <item h="1" x="963"/>
        <item h="1" x="1090"/>
        <item h="1" x="400"/>
        <item h="1" x="471"/>
        <item h="1" x="32"/>
        <item h="1" x="1167"/>
        <item h="1" x="1089"/>
        <item h="1" x="870"/>
        <item h="1" x="1055"/>
        <item h="1" x="1464"/>
        <item h="1" x="1093"/>
        <item h="1" x="1230"/>
        <item h="1" x="1448"/>
        <item h="1" x="942"/>
        <item h="1" x="1287"/>
        <item h="1" x="1267"/>
        <item h="1" x="1214"/>
        <item h="1" x="1301"/>
        <item h="1" x="1009"/>
        <item h="1" x="738"/>
        <item h="1" x="551"/>
        <item h="1" x="879"/>
        <item h="1" x="289"/>
        <item h="1" x="63"/>
        <item h="1" x="1452"/>
        <item h="1" x="843"/>
        <item x="558"/>
        <item h="1" x="587"/>
        <item h="1" x="790"/>
        <item h="1" x="969"/>
        <item h="1" x="937"/>
        <item h="1" x="690"/>
        <item h="1" x="126"/>
        <item h="1" x="1249"/>
        <item h="1" x="1475"/>
        <item h="1" x="1274"/>
        <item h="1" x="1136"/>
        <item h="1" x="688"/>
        <item h="1" x="732"/>
        <item h="1" x="37"/>
        <item h="1" x="1324"/>
        <item h="1" x="1195"/>
        <item h="1" x="1341"/>
        <item h="1" x="188"/>
        <item h="1" x="1394"/>
        <item h="1" x="789"/>
        <item h="1" x="675"/>
        <item h="1" x="532"/>
        <item h="1" x="505"/>
        <item h="1" x="566"/>
        <item h="1" x="1442"/>
        <item h="1" x="458"/>
        <item h="1" x="1351"/>
        <item h="1" x="807"/>
        <item h="1" x="752"/>
        <item h="1" x="1087"/>
        <item h="1" x="480"/>
        <item h="1" x="58"/>
        <item h="1" x="1309"/>
        <item x="84"/>
        <item h="1" x="135"/>
        <item h="1" x="882"/>
        <item h="1" x="1140"/>
        <item h="1" x="1037"/>
        <item h="1" x="282"/>
        <item h="1" x="435"/>
        <item h="1" x="1273"/>
        <item h="1" x="337"/>
        <item h="1" x="1336"/>
        <item h="1" x="1431"/>
        <item h="1" x="309"/>
        <item h="1" x="395"/>
        <item h="1" x="60"/>
        <item h="1" x="104"/>
        <item h="1" x="746"/>
        <item h="1" x="485"/>
        <item x="530"/>
        <item x="15"/>
        <item h="1" x="375"/>
        <item h="1" x="1146"/>
        <item h="1" x="493"/>
        <item h="1" x="317"/>
        <item h="1" x="347"/>
        <item h="1" x="1058"/>
        <item h="1" x="1015"/>
        <item x="246"/>
        <item h="1" x="794"/>
        <item h="1" x="181"/>
        <item h="1" x="992"/>
        <item h="1" x="1016"/>
        <item h="1" x="323"/>
        <item h="1" x="356"/>
        <item h="1" x="305"/>
        <item h="1" x="502"/>
        <item h="1" x="594"/>
        <item h="1" x="423"/>
        <item h="1" x="1391"/>
        <item h="1" x="569"/>
        <item h="1" x="1357"/>
        <item h="1" x="445"/>
        <item h="1" x="1294"/>
        <item h="1" x="1443"/>
        <item h="1" x="438"/>
        <item h="1" x="467"/>
        <item h="1" x="428"/>
        <item h="1" x="431"/>
        <item h="1" x="306"/>
        <item h="1" x="9"/>
        <item h="1" x="53"/>
        <item h="1" x="1144"/>
        <item x="260"/>
        <item h="1" x="333"/>
        <item h="1" x="608"/>
        <item h="1" x="730"/>
        <item h="1" x="434"/>
        <item h="1" x="541"/>
        <item h="1" x="1264"/>
        <item h="1" x="230"/>
        <item h="1" x="1393"/>
        <item h="1" x="885"/>
        <item h="1" x="908"/>
        <item h="1" x="957"/>
        <item h="1" x="547"/>
        <item h="1" x="154"/>
        <item h="1" x="773"/>
        <item h="1" x="555"/>
        <item h="1" x="1134"/>
        <item h="1" x="733"/>
        <item h="1" x="780"/>
        <item h="1" x="913"/>
        <item h="1" x="543"/>
        <item h="1" x="1381"/>
        <item h="1" x="576"/>
        <item h="1" x="883"/>
        <item h="1" x="751"/>
        <item h="1" x="1080"/>
        <item h="1" x="808"/>
        <item h="1" x="327"/>
        <item h="1" x="332"/>
        <item h="1" x="508"/>
        <item h="1" x="824"/>
        <item h="1" x="1353"/>
        <item h="1" x="683"/>
        <item h="1" x="1409"/>
        <item h="1" x="1045"/>
        <item h="1" x="191"/>
        <item h="1" x="1279"/>
        <item h="1" x="598"/>
        <item x="157"/>
        <item h="1" x="1388"/>
        <item h="1" x="43"/>
        <item h="1" x="407"/>
        <item h="1" x="361"/>
        <item h="1" x="178"/>
        <item h="1" x="1408"/>
        <item h="1" x="736"/>
        <item h="1" x="1135"/>
        <item h="1" x="810"/>
        <item h="1" x="1008"/>
        <item h="1" x="612"/>
        <item h="1" x="823"/>
        <item h="1" x="72"/>
        <item h="1" x="229"/>
        <item h="1" x="804"/>
        <item h="1" x="368"/>
        <item h="1" x="168"/>
        <item h="1" x="763"/>
        <item h="1" x="1317"/>
        <item h="1" x="40"/>
        <item h="1" x="412"/>
        <item h="1" x="599"/>
        <item h="1" x="101"/>
        <item h="1" x="1116"/>
        <item h="1" x="554"/>
        <item h="1" x="850"/>
        <item h="1" x="1325"/>
        <item h="1" x="1247"/>
        <item h="1" x="950"/>
        <item h="1" x="1259"/>
        <item h="1" x="386"/>
        <item h="1" x="1445"/>
        <item h="1" x="1346"/>
        <item h="1" x="980"/>
        <item h="1" x="735"/>
        <item h="1" x="666"/>
        <item h="1" x="1444"/>
        <item h="1" x="847"/>
        <item h="1" x="1081"/>
        <item h="1" x="276"/>
        <item h="1" x="380"/>
        <item h="1" x="314"/>
        <item h="1" x="1350"/>
        <item h="1" x="931"/>
        <item h="1" x="1074"/>
        <item h="1" x="184"/>
        <item h="1" x="709"/>
        <item h="1" x="288"/>
        <item h="1" x="588"/>
        <item h="1" x="77"/>
        <item h="1" x="1263"/>
        <item h="1" x="98"/>
        <item h="1" x="143"/>
        <item h="1" x="793"/>
        <item x="254"/>
        <item h="1" x="1036"/>
        <item h="1" x="1422"/>
        <item h="1" x="1378"/>
        <item h="1" x="1190"/>
        <item h="1" x="1356"/>
        <item h="1" x="1343"/>
        <item h="1" x="379"/>
        <item h="1" x="1344"/>
        <item x="39"/>
        <item h="1" x="1493"/>
        <item h="1" x="1042"/>
        <item h="1" x="248"/>
        <item h="1" x="45"/>
        <item h="1" x="1354"/>
        <item h="1" x="975"/>
        <item h="1" x="1250"/>
        <item h="1" x="1113"/>
        <item h="1" x="1284"/>
        <item h="1" x="272"/>
        <item h="1" x="630"/>
        <item h="1" x="1203"/>
        <item h="1" x="621"/>
        <item h="1" x="629"/>
        <item h="1" x="710"/>
        <item h="1" x="1194"/>
        <item h="1" x="171"/>
        <item h="1" x="799"/>
        <item h="1" x="1210"/>
        <item h="1" x="1461"/>
        <item h="1" x="107"/>
        <item h="1" x="1078"/>
        <item h="1" x="269"/>
        <item h="1" x="307"/>
        <item h="1" x="816"/>
        <item x="44"/>
        <item h="1" x="251"/>
        <item h="1" x="978"/>
        <item h="1" x="1088"/>
        <item h="1" x="664"/>
        <item x="57"/>
        <item h="1" x="410"/>
        <item h="1" x="75"/>
        <item h="1" x="1232"/>
        <item h="1" x="603"/>
        <item h="1" x="1157"/>
        <item h="1" x="1022"/>
        <item h="1" x="644"/>
        <item h="1" x="357"/>
        <item h="1" x="128"/>
        <item x="750"/>
        <item h="1" x="707"/>
        <item h="1" x="548"/>
        <item h="1" x="692"/>
        <item h="1" x="659"/>
        <item h="1" x="846"/>
        <item h="1" x="662"/>
        <item h="1" x="114"/>
        <item x="391"/>
        <item h="1" x="761"/>
        <item h="1" x="1166"/>
        <item h="1" x="519"/>
        <item h="1" x="381"/>
        <item h="1" x="531"/>
        <item h="1" x="970"/>
        <item h="1" x="841"/>
        <item h="1" x="156"/>
        <item h="1" x="528"/>
        <item h="1" x="513"/>
        <item h="1" x="1365"/>
        <item h="1" x="147"/>
        <item h="1" x="401"/>
        <item h="1" x="342"/>
        <item h="1" x="968"/>
        <item h="1" x="3"/>
        <item h="1" x="939"/>
        <item h="1" x="1310"/>
        <item h="1" x="734"/>
        <item h="1" x="1235"/>
        <item h="1" x="1271"/>
        <item h="1" x="321"/>
        <item h="1" x="177"/>
        <item h="1" x="650"/>
        <item h="1" x="999"/>
        <item h="1" x="856"/>
        <item h="1" x="661"/>
        <item x="231"/>
        <item h="1" x="557"/>
        <item h="1" x="470"/>
        <item h="1" x="1403"/>
        <item h="1" x="378"/>
        <item h="1" x="1491"/>
        <item h="1" x="483"/>
        <item h="1" x="242"/>
        <item h="1" x="1380"/>
        <item h="1" x="696"/>
        <item h="1" x="986"/>
        <item h="1" x="1480"/>
        <item h="1" x="79"/>
        <item h="1" x="359"/>
        <item h="1" x="1170"/>
        <item x="350"/>
        <item h="1" x="699"/>
        <item h="1" x="1298"/>
        <item h="1" x="982"/>
        <item h="1" x="869"/>
        <item h="1" x="271"/>
        <item h="1" x="580"/>
        <item h="1" x="888"/>
        <item x="7"/>
        <item h="1" x="1133"/>
        <item h="1" x="966"/>
        <item h="1" x="1075"/>
        <item h="1" x="313"/>
        <item h="1" x="1385"/>
        <item h="1" x="1110"/>
        <item h="1" x="615"/>
        <item h="1" x="1155"/>
        <item h="1" x="280"/>
        <item h="1" x="465"/>
        <item h="1" x="392"/>
        <item h="1" x="1423"/>
        <item h="1" x="18"/>
        <item h="1" x="1019"/>
        <item h="1" x="1040"/>
        <item h="1" x="1115"/>
        <item h="1" x="910"/>
        <item h="1" x="1364"/>
        <item h="1" x="316"/>
        <item h="1" x="418"/>
        <item h="1" x="930"/>
        <item h="1" x="581"/>
        <item h="1" x="1316"/>
        <item x="448"/>
        <item h="1" x="861"/>
        <item h="1" x="872"/>
        <item x="718"/>
        <item h="1" x="473"/>
        <item h="1" x="1070"/>
        <item h="1" x="1246"/>
        <item h="1" x="903"/>
        <item h="1" x="831"/>
        <item h="1" x="559"/>
        <item x="213"/>
        <item h="1" x="1311"/>
        <item h="1" x="1291"/>
        <item h="1" x="725"/>
        <item h="1" x="1138"/>
        <item h="1" x="165"/>
        <item h="1" x="754"/>
        <item h="1" x="677"/>
        <item x="300"/>
        <item h="1" x="1330"/>
        <item h="1" x="1489"/>
        <item x="8"/>
        <item h="1" x="299"/>
        <item h="1" x="197"/>
        <item x="169"/>
        <item h="1" x="441"/>
        <item h="1" x="405"/>
        <item h="1" x="926"/>
        <item h="1" x="452"/>
        <item h="1" x="928"/>
        <item h="1" x="1056"/>
        <item h="1" x="1179"/>
        <item x="31"/>
        <item h="1" x="1205"/>
        <item h="1" x="1067"/>
        <item h="1" x="354"/>
        <item h="1" x="674"/>
        <item h="1" x="162"/>
        <item h="1" x="682"/>
        <item h="1" x="1289"/>
        <item h="1" x="1477"/>
        <item h="1" x="1474"/>
        <item h="1" x="743"/>
        <item h="1" x="447"/>
        <item h="1" x="1083"/>
        <item h="1" x="788"/>
        <item h="1" x="200"/>
        <item h="1" x="1347"/>
        <item h="1" x="720"/>
        <item h="1" x="1413"/>
        <item h="1" x="713"/>
        <item h="1" x="119"/>
        <item x="570"/>
        <item h="1" x="515"/>
        <item h="1" x="1076"/>
        <item h="1" x="1161"/>
        <item h="1" x="225"/>
        <item h="1" x="1485"/>
        <item h="1" x="1319"/>
        <item h="1" x="737"/>
        <item h="1" x="113"/>
        <item h="1" x="240"/>
        <item h="1" x="529"/>
        <item h="1" x="1188"/>
        <item h="1" x="1231"/>
        <item h="1" x="868"/>
        <item h="1" x="1004"/>
        <item h="1" x="1367"/>
        <item h="1" x="867"/>
        <item h="1" x="1206"/>
        <item h="1" x="927"/>
        <item h="1" x="1219"/>
        <item h="1" x="192"/>
        <item h="1" x="227"/>
        <item h="1" x="697"/>
        <item h="1" x="335"/>
        <item h="1" x="922"/>
        <item h="1" x="351"/>
        <item h="1" x="934"/>
        <item h="1" x="1286"/>
        <item h="1" x="755"/>
        <item h="1" x="102"/>
        <item h="1" x="1021"/>
        <item h="1" x="787"/>
        <item h="1" x="1368"/>
        <item h="1" x="1028"/>
        <item h="1" x="1123"/>
        <item h="1" x="278"/>
        <item x="374"/>
        <item h="1" x="1468"/>
        <item h="1" x="88"/>
        <item h="1" x="325"/>
        <item h="1" x="783"/>
        <item x="86"/>
        <item h="1" x="981"/>
        <item h="1" x="618"/>
        <item x="444"/>
        <item h="1" x="1358"/>
        <item h="1" x="1104"/>
        <item x="907"/>
        <item h="1" x="798"/>
        <item h="1" x="41"/>
        <item h="1" x="1103"/>
        <item h="1" x="995"/>
        <item h="1" x="0"/>
        <item h="1" x="770"/>
        <item h="1" x="462"/>
        <item h="1" x="159"/>
        <item h="1" x="429"/>
        <item h="1" x="409"/>
        <item h="1" x="1313"/>
        <item h="1" x="540"/>
        <item h="1" x="689"/>
        <item x="2"/>
        <item h="1" x="619"/>
        <item h="1" x="636"/>
        <item x="345"/>
        <item h="1" x="202"/>
        <item h="1" x="1033"/>
        <item h="1" x="657"/>
        <item h="1" x="281"/>
        <item h="1" x="628"/>
        <item h="1" x="779"/>
        <item h="1" x="1386"/>
        <item x="28"/>
        <item h="1" x="741"/>
        <item h="1" x="604"/>
        <item h="1" x="173"/>
        <item h="1" x="617"/>
        <item h="1" x="457"/>
        <item h="1" x="1193"/>
        <item h="1" x="94"/>
        <item h="1" x="1220"/>
        <item h="1" x="777"/>
        <item h="1" x="512"/>
        <item h="1" x="293"/>
        <item h="1" x="572"/>
        <item h="1" x="24"/>
        <item h="1" x="821"/>
        <item h="1" x="545"/>
        <item x="244"/>
        <item h="1" x="1256"/>
        <item h="1" x="626"/>
        <item h="1" x="1280"/>
        <item h="1" x="1352"/>
        <item h="1" x="606"/>
        <item h="1" x="983"/>
        <item h="1" x="1425"/>
        <item h="1" x="633"/>
        <item h="1" x="1275"/>
        <item x="152"/>
        <item h="1" x="1025"/>
        <item h="1" x="623"/>
        <item h="1" x="364"/>
        <item h="1" x="1131"/>
        <item h="1" x="340"/>
        <item h="1" x="239"/>
        <item h="1" x="1482"/>
        <item h="1" x="1109"/>
        <item h="1" x="1198"/>
        <item h="1" x="936"/>
        <item x="46"/>
        <item h="1" x="195"/>
        <item h="1" x="19"/>
        <item h="1" x="1339"/>
        <item h="1" x="649"/>
        <item h="1" x="1328"/>
        <item h="1" x="338"/>
        <item h="1" x="712"/>
        <item h="1" x="1099"/>
        <item h="1" x="584"/>
        <item h="1" x="110"/>
        <item h="1" x="533"/>
        <item h="1" x="216"/>
        <item h="1" x="1226"/>
        <item h="1" x="947"/>
        <item h="1" x="1182"/>
        <item h="1" x="851"/>
        <item h="1" x="497"/>
        <item h="1" x="484"/>
        <item h="1" x="1207"/>
        <item h="1" x="489"/>
        <item h="1" x="731"/>
        <item x="23"/>
        <item h="1" x="161"/>
        <item h="1" x="129"/>
        <item h="1" x="466"/>
        <item h="1" x="1332"/>
        <item h="1" x="747"/>
        <item h="1" x="1494"/>
        <item h="1" x="324"/>
        <item h="1" x="517"/>
        <item h="1" x="1440"/>
        <item h="1" x="748"/>
        <item h="1" x="1363"/>
        <item h="1" x="602"/>
        <item h="1" x="413"/>
        <item h="1" x="186"/>
        <item h="1" x="949"/>
        <item h="1" x="1269"/>
        <item x="376"/>
        <item h="1" x="1402"/>
        <item h="1" x="620"/>
        <item h="1" x="50"/>
        <item h="1" x="906"/>
        <item h="1" x="1031"/>
        <item h="1" x="1418"/>
        <item h="1" x="450"/>
        <item h="1" x="1137"/>
        <item h="1" x="967"/>
        <item h="1" x="1334"/>
        <item h="1" x="499"/>
        <item h="1" x="639"/>
        <item h="1" x="962"/>
        <item h="1" x="607"/>
        <item h="1" x="1360"/>
        <item h="1" x="1063"/>
        <item h="1" x="1252"/>
        <item h="1" x="1469"/>
        <item h="1" x="1041"/>
        <item h="1" x="106"/>
        <item h="1" x="542"/>
        <item h="1" x="1180"/>
        <item h="1" x="654"/>
        <item h="1" x="241"/>
        <item h="1" x="994"/>
        <item h="1" x="443"/>
        <item h="1" x="518"/>
        <item h="1" x="1295"/>
        <item h="1" x="1405"/>
        <item h="1" x="406"/>
        <item h="1" x="256"/>
        <item h="1" x="223"/>
        <item h="1" x="539"/>
        <item x="308"/>
        <item h="1" x="1143"/>
        <item h="1" x="585"/>
        <item h="1" x="151"/>
        <item h="1" x="955"/>
        <item h="1" x="1169"/>
        <item h="1" x="1417"/>
        <item h="1" x="1457"/>
        <item h="1" x="805"/>
        <item h="1" x="22"/>
        <item h="1" x="665"/>
        <item x="83"/>
        <item h="1" x="1054"/>
        <item h="1" x="1105"/>
        <item h="1" x="920"/>
        <item h="1" x="614"/>
        <item h="1" x="762"/>
        <item h="1" x="833"/>
        <item h="1" x="1046"/>
        <item h="1" x="537"/>
        <item h="1" x="806"/>
        <item h="1" x="90"/>
        <item h="1" x="481"/>
        <item h="1" x="463"/>
        <item h="1" x="355"/>
        <item x="717"/>
        <item h="1" x="475"/>
        <item h="1" x="792"/>
        <item h="1" x="534"/>
        <item h="1" x="893"/>
        <item h="1" x="573"/>
        <item h="1" x="965"/>
        <item h="1" x="283"/>
        <item h="1" x="765"/>
        <item h="1" x="757"/>
        <item h="1" x="705"/>
        <item h="1" x="326"/>
        <item h="1" x="914"/>
        <item h="1" x="1227"/>
        <item h="1" x="1043"/>
        <item h="1" x="219"/>
        <item h="1" x="1266"/>
        <item h="1" x="1048"/>
        <item h="1" x="1201"/>
        <item h="1" x="714"/>
        <item h="1" x="1211"/>
        <item h="1" x="568"/>
        <item x="613"/>
        <item h="1" x="304"/>
        <item h="1" x="417"/>
        <item h="1" x="1379"/>
        <item h="1" x="769"/>
        <item h="1" x="432"/>
        <item h="1" x="145"/>
        <item h="1" x="1296"/>
        <item h="1" x="99"/>
        <item h="1" x="894"/>
        <item h="1" x="855"/>
        <item h="1" x="589"/>
        <item h="1" x="546"/>
        <item h="1" x="1212"/>
        <item h="1" x="1406"/>
        <item h="1" x="1192"/>
        <item h="1" x="655"/>
        <item h="1" x="1488"/>
        <item h="1" x="1224"/>
        <item h="1" x="1407"/>
        <item h="1" x="990"/>
        <item h="1" x="1096"/>
        <item h="1" x="1073"/>
        <item h="1" x="1359"/>
        <item h="1" x="295"/>
        <item h="1" x="1014"/>
        <item h="1" x="1340"/>
        <item h="1" x="924"/>
        <item h="1" x="1453"/>
        <item h="1" x="974"/>
        <item h="1" x="1288"/>
        <item h="1" x="1168"/>
        <item h="1" x="760"/>
        <item h="1" x="1302"/>
        <item h="1" x="56"/>
        <item h="1" x="786"/>
        <item h="1" x="1172"/>
        <item h="1" x="845"/>
        <item h="1" x="834"/>
        <item h="1" x="464"/>
        <item h="1" x="946"/>
        <item h="1" x="164"/>
        <item h="1" x="367"/>
        <item h="1" x="1397"/>
        <item x="756"/>
        <item h="1" x="388"/>
        <item x="153"/>
        <item h="1" x="1466"/>
        <item h="1" x="344"/>
        <item h="1" x="875"/>
        <item h="1" x="1005"/>
        <item h="1" x="461"/>
        <item h="1" x="266"/>
        <item x="277"/>
        <item h="1" x="12"/>
        <item h="1" x="1299"/>
        <item h="1" x="687"/>
        <item h="1" x="839"/>
        <item h="1" x="127"/>
        <item h="1" x="311"/>
        <item h="1" x="1414"/>
        <item h="1" x="495"/>
        <item h="1" x="1084"/>
        <item h="1" x="51"/>
        <item h="1" x="1017"/>
        <item h="1" x="382"/>
        <item h="1" x="1321"/>
        <item h="1" x="1159"/>
        <item h="1" x="1260"/>
        <item h="1" x="961"/>
        <item h="1" x="1335"/>
        <item x="93"/>
        <item h="1" x="339"/>
        <item h="1" x="217"/>
        <item h="1" x="862"/>
        <item h="1" x="1424"/>
        <item h="1" x="134"/>
        <item h="1" x="1002"/>
        <item h="1" x="477"/>
        <item h="1" x="262"/>
        <item h="1" x="144"/>
        <item h="1" x="902"/>
        <item h="1" x="170"/>
        <item h="1" x="1092"/>
        <item x="65"/>
        <item h="1" x="255"/>
        <item h="1" x="1147"/>
        <item h="1" x="1420"/>
        <item h="1" x="653"/>
        <item h="1" x="1165"/>
        <item x="579"/>
        <item h="1" x="796"/>
        <item h="1" x="1281"/>
        <item h="1" x="408"/>
        <item h="1" x="1285"/>
        <item h="1" x="331"/>
        <item h="1" x="609"/>
        <item h="1" x="220"/>
        <item h="1" x="1433"/>
        <item h="1" x="859"/>
        <item h="1" x="1012"/>
        <item h="1" x="97"/>
        <item h="1" x="1199"/>
        <item h="1" x="1395"/>
        <item h="1" x="296"/>
        <item h="1" x="1069"/>
        <item h="1" x="149"/>
        <item h="1" x="1061"/>
        <item h="1" x="1329"/>
        <item h="1" x="972"/>
        <item h="1" x="766"/>
        <item h="1" x="421"/>
        <item h="1" x="945"/>
        <item x="310"/>
        <item h="1" x="474"/>
        <item h="1" x="921"/>
        <item h="1" x="183"/>
        <item h="1" x="827"/>
        <item h="1" x="222"/>
        <item h="1" x="1098"/>
        <item h="1" x="1163"/>
        <item h="1" x="1086"/>
        <item h="1" x="237"/>
        <item h="1" x="1416"/>
        <item h="1" x="1411"/>
        <item h="1" x="132"/>
        <item h="1" x="898"/>
        <item h="1" x="416"/>
        <item h="1" x="693"/>
        <item h="1" x="35"/>
        <item h="1" x="601"/>
        <item x="160"/>
        <item h="1" x="889"/>
        <item h="1" x="1082"/>
        <item h="1" x="221"/>
        <item h="1" x="1303"/>
        <item h="1" x="809"/>
        <item h="1" x="1228"/>
        <item h="1" x="201"/>
        <item h="1" x="891"/>
        <item h="1" x="884"/>
        <item x="25"/>
        <item h="1" x="916"/>
        <item h="1" x="1001"/>
        <item x="205"/>
        <item h="1" x="1304"/>
        <item h="1" x="590"/>
        <item h="1" x="887"/>
        <item h="1" x="363"/>
        <item h="1" x="210"/>
        <item h="1" x="1153"/>
        <item h="1" x="1184"/>
        <item h="1" x="1327"/>
        <item h="1" x="1151"/>
        <item h="1" x="211"/>
        <item h="1" x="925"/>
        <item h="1" x="185"/>
        <item h="1" x="1456"/>
        <item h="1" x="1492"/>
        <item h="1" x="1209"/>
        <item h="1" x="781"/>
        <item x="55"/>
        <item h="1" x="1300"/>
        <item h="1" x="984"/>
        <item h="1" x="917"/>
        <item h="1" x="1234"/>
        <item h="1" x="1439"/>
        <item h="1" x="30"/>
        <item h="1" x="1124"/>
        <item h="1" x="257"/>
        <item h="1" x="595"/>
        <item h="1" x="1243"/>
        <item h="1" x="449"/>
        <item h="1" x="1101"/>
        <item h="1" x="302"/>
        <item h="1" x="1077"/>
        <item h="1" x="1398"/>
        <item h="1" x="686"/>
        <item h="1" x="667"/>
        <item h="1" x="1241"/>
        <item h="1" x="297"/>
        <item h="1" x="1049"/>
        <item h="1" x="20"/>
        <item h="1" x="971"/>
        <item h="1" x="482"/>
        <item h="1" x="670"/>
        <item x="437"/>
        <item h="1" x="1290"/>
        <item h="1" x="1449"/>
        <item h="1" x="125"/>
        <item h="1" x="904"/>
        <item x="905"/>
        <item h="1" x="275"/>
        <item h="1" x="556"/>
        <item h="1" x="1426"/>
        <item h="1" x="583"/>
        <item h="1" x="1438"/>
        <item h="1" x="411"/>
        <item h="1" x="1208"/>
        <item h="1" x="1366"/>
        <item h="1" x="1039"/>
        <item h="1" x="279"/>
        <item h="1" x="215"/>
        <item h="1" x="663"/>
        <item h="1" x="105"/>
        <item h="1" x="103"/>
        <item h="1" x="1333"/>
        <item h="1" x="1106"/>
        <item h="1" x="451"/>
        <item h="1" x="71"/>
        <item h="1" x="876"/>
        <item h="1" x="643"/>
        <item h="1" x="815"/>
        <item x="14"/>
        <item h="1" x="912"/>
        <item h="1" x="564"/>
        <item h="1" x="964"/>
        <item h="1" x="976"/>
        <item h="1" x="1486"/>
        <item h="1" x="591"/>
        <item x="478"/>
        <item h="1" x="1318"/>
        <item h="1" x="1111"/>
        <item h="1" x="131"/>
        <item h="1" x="318"/>
        <item h="1" x="1127"/>
        <item h="1" x="776"/>
        <item h="1" x="1120"/>
        <item h="1" x="1272"/>
        <item h="1" x="669"/>
        <item h="1" x="958"/>
        <item h="1" x="791"/>
        <item h="1" x="853"/>
        <item x="27"/>
        <item h="1" x="672"/>
        <item h="1" x="1392"/>
        <item h="1" x="440"/>
        <item h="1" x="167"/>
        <item h="1" x="1222"/>
        <item h="1" x="1035"/>
        <item h="1" x="487"/>
        <item h="1" x="586"/>
        <item h="1" x="261"/>
        <item x="6"/>
        <item h="1" x="1125"/>
        <item h="1" x="175"/>
        <item h="1" x="673"/>
        <item h="1" x="854"/>
        <item h="1" x="932"/>
        <item h="1" x="941"/>
        <item h="1" x="1427"/>
        <item h="1" x="1446"/>
        <item h="1" x="641"/>
        <item h="1" x="523"/>
        <item h="1" x="1020"/>
        <item h="1" x="427"/>
        <item h="1" x="764"/>
        <item h="1" x="1437"/>
        <item h="1" x="647"/>
        <item h="1" x="1094"/>
        <item h="1" x="836"/>
        <item h="1" x="1361"/>
        <item h="1" x="951"/>
        <item h="1" x="625"/>
        <item h="1" x="383"/>
        <item h="1" x="1369"/>
        <item h="1" x="1006"/>
        <item h="1" x="47"/>
        <item h="1" x="1215"/>
        <item h="1" x="897"/>
        <item h="1" x="1236"/>
        <item h="1" x="728"/>
        <item h="1" x="259"/>
        <item h="1" x="91"/>
        <item h="1" x="1149"/>
        <item h="1" x="1412"/>
        <item h="1" x="622"/>
        <item h="1" x="1305"/>
        <item h="1" x="1470"/>
        <item h="1" x="253"/>
        <item h="1" x="660"/>
        <item h="1" x="832"/>
        <item h="1" x="874"/>
        <item h="1" x="840"/>
        <item x="10"/>
        <item x="95"/>
        <item h="1" x="64"/>
        <item h="1" x="527"/>
        <item h="1" x="605"/>
        <item x="691"/>
        <item h="1" x="224"/>
        <item h="1" x="1059"/>
        <item h="1" x="150"/>
        <item h="1" x="724"/>
        <item h="1" x="634"/>
        <item h="1" x="711"/>
        <item h="1" x="199"/>
        <item x="133"/>
        <item x="62"/>
        <item h="1" x="838"/>
        <item h="1" x="469"/>
        <item h="1" x="1362"/>
        <item h="1" x="1066"/>
        <item h="1" x="1154"/>
        <item h="1" x="829"/>
        <item h="1" x="1396"/>
        <item h="1" x="1064"/>
        <item h="1" x="991"/>
        <item h="1" x="1430"/>
        <item h="1" x="892"/>
        <item h="1" x="611"/>
        <item x="521"/>
        <item h="1" x="1068"/>
        <item h="1" x="1314"/>
        <item h="1" x="1047"/>
        <item h="1" x="778"/>
        <item h="1" x="509"/>
        <item h="1" x="206"/>
        <item h="1" x="116"/>
        <item h="1" x="1024"/>
        <item h="1" x="1132"/>
        <item h="1" x="886"/>
        <item h="1" x="1478"/>
        <item x="319"/>
        <item h="1" x="1177"/>
        <item h="1" x="516"/>
        <item h="1" x="61"/>
        <item x="303"/>
        <item h="1" x="1122"/>
        <item h="1" x="759"/>
        <item h="1" x="1479"/>
        <item h="1" x="1196"/>
        <item h="1" x="315"/>
        <item h="1" x="785"/>
        <item h="1" x="49"/>
        <item h="1" x="436"/>
        <item h="1" x="1173"/>
        <item h="1" x="146"/>
        <item h="1" x="1114"/>
        <item h="1" x="801"/>
        <item h="1" x="425"/>
        <item h="1" x="233"/>
        <item h="1" x="1459"/>
        <item h="1" x="140"/>
        <item h="1" x="616"/>
        <item h="1" x="1338"/>
        <item h="1" x="742"/>
        <item h="1" x="596"/>
        <item h="1" x="456"/>
        <item h="1" x="525"/>
        <item h="1" x="656"/>
        <item h="1" x="506"/>
        <item h="1" x="695"/>
        <item h="1" x="1315"/>
        <item h="1" x="1441"/>
        <item h="1" x="1023"/>
        <item h="1" x="1261"/>
        <item x="371"/>
        <item h="1" x="979"/>
        <item h="1" x="703"/>
        <item h="1" x="1191"/>
        <item h="1" x="813"/>
        <item h="1" x="1102"/>
        <item h="1" x="933"/>
        <item h="1" x="1010"/>
        <item h="1" x="249"/>
        <item h="1" x="678"/>
        <item h="1" x="268"/>
        <item h="1" x="1244"/>
        <item h="1" x="1374"/>
        <item h="1" x="250"/>
        <item h="1" x="571"/>
        <item h="1" x="117"/>
        <item h="1" x="166"/>
        <item h="1" x="782"/>
        <item h="1" x="700"/>
        <item h="1" x="1306"/>
        <item h="1" x="1254"/>
        <item h="1" x="952"/>
        <item h="1" x="772"/>
        <item h="1" x="96"/>
        <item x="1258"/>
        <item h="1" x="1029"/>
        <item h="1" x="1034"/>
        <item h="1" x="956"/>
        <item h="1" x="459"/>
        <item h="1" x="1239"/>
        <item h="1" x="504"/>
        <item h="1" x="112"/>
        <item h="1" x="1218"/>
        <item h="1" x="727"/>
        <item h="1" x="1421"/>
        <item h="1" x="1450"/>
        <item h="1" x="818"/>
        <item h="1" x="17"/>
        <item h="1" x="1454"/>
        <item h="1" x="1225"/>
        <item h="1" x="1342"/>
        <item h="1" x="526"/>
        <item h="1" x="722"/>
        <item h="1" x="1053"/>
        <item h="1" x="1473"/>
        <item h="1" x="578"/>
        <item h="1" x="180"/>
        <item h="1" x="819"/>
        <item h="1" x="1171"/>
        <item h="1" x="190"/>
        <item h="1" x="1142"/>
        <item h="1" x="1129"/>
        <item h="1" x="1419"/>
        <item h="1" x="501"/>
        <item h="1" x="1003"/>
        <item h="1" x="753"/>
        <item h="1" x="899"/>
        <item h="1" x="909"/>
        <item h="1" x="919"/>
        <item h="1" x="996"/>
        <item h="1" x="538"/>
        <item h="1" x="1257"/>
        <item h="1" x="550"/>
        <item h="1" x="1265"/>
        <item h="1" x="301"/>
        <item h="1" x="954"/>
        <item h="1" x="1331"/>
        <item x="29"/>
        <item x="488"/>
        <item h="1" x="680"/>
        <item h="1" x="369"/>
        <item h="1" x="511"/>
        <item h="1" x="1255"/>
        <item h="1" x="820"/>
        <item h="1" x="929"/>
        <item h="1" x="1050"/>
        <item h="1" x="1337"/>
        <item h="1" x="768"/>
        <item h="1" x="468"/>
        <item h="1" x="1487"/>
        <item h="1" x="842"/>
        <item h="1" x="390"/>
        <item x="204"/>
        <item h="1" x="915"/>
        <item h="1" x="1107"/>
        <item h="1" x="723"/>
        <item h="1" x="247"/>
        <item h="1" x="1032"/>
        <item h="1" x="236"/>
        <item h="1" x="209"/>
        <item h="1" x="800"/>
        <item h="1" x="1323"/>
        <item h="1" x="1126"/>
        <item h="1" x="865"/>
        <item h="1" x="849"/>
        <item h="1" x="5"/>
        <item h="1" x="399"/>
        <item h="1" x="389"/>
        <item h="1" x="290"/>
        <item h="1" x="574"/>
        <item h="1" x="973"/>
        <item h="1" x="1293"/>
        <item h="1" x="817"/>
        <item h="1" x="549"/>
        <item h="1" x="285"/>
        <item h="1" x="631"/>
        <item h="1" x="877"/>
        <item h="1" x="1128"/>
        <item h="1" x="1447"/>
        <item h="1" x="1297"/>
        <item h="1" x="208"/>
        <item h="1" x="522"/>
        <item h="1" x="70"/>
        <item h="1" x="640"/>
        <item h="1" x="16"/>
        <item h="1" x="1322"/>
        <item h="1" x="627"/>
        <item h="1" x="645"/>
        <item h="1" x="430"/>
        <item h="1" x="1382"/>
        <item h="1" x="997"/>
        <item h="1" x="1458"/>
        <item h="1" x="1372"/>
        <item x="123"/>
        <item h="1" x="864"/>
        <item h="1" x="1072"/>
        <item h="1" x="1097"/>
        <item x="635"/>
        <item h="1" x="498"/>
        <item h="1" x="652"/>
        <item h="1" x="1490"/>
        <item h="1" x="679"/>
        <item h="1" x="648"/>
        <item h="1" x="387"/>
        <item x="67"/>
        <item h="1" x="486"/>
        <item h="1" x="1202"/>
        <item x="76"/>
        <item x="402"/>
        <item h="1" x="115"/>
        <item h="1" x="33"/>
        <item h="1" x="141"/>
        <item h="1" x="398"/>
        <item x="298"/>
        <item h="1" x="1141"/>
        <item h="1" x="1345"/>
        <item h="1" x="1283"/>
        <item h="1" x="1282"/>
        <item h="1" x="1399"/>
        <item h="1" x="977"/>
        <item h="1" x="668"/>
        <item h="1" x="775"/>
        <item h="1" x="828"/>
        <item h="1" x="1030"/>
        <item h="1" x="592"/>
        <item h="1" x="812"/>
        <item h="1" x="1471"/>
        <item h="1" x="252"/>
        <item h="1" x="989"/>
        <item h="1" x="1435"/>
        <item h="1" x="89"/>
        <item x="472"/>
        <item h="1" x="1011"/>
        <item h="1" x="203"/>
        <item h="1" x="1085"/>
        <item h="1" x="1158"/>
        <item h="1" x="1245"/>
        <item h="1" x="1404"/>
        <item h="1" x="524"/>
        <item h="1" x="803"/>
        <item h="1" x="1467"/>
        <item h="1" x="198"/>
        <item h="1" x="567"/>
        <item h="1" x="228"/>
        <item h="1" x="270"/>
        <item h="1" x="863"/>
        <item h="1" x="1052"/>
        <item h="1" x="34"/>
        <item h="1" x="998"/>
        <item h="1" x="74"/>
        <item h="1" x="81"/>
        <item h="1" x="1240"/>
        <item h="1" x="442"/>
        <item h="1" x="1428"/>
        <item h="1" x="708"/>
        <item h="1" x="1217"/>
        <item h="1" x="544"/>
        <item h="1" x="320"/>
        <item h="1" x="1376"/>
        <item h="1" x="553"/>
        <item h="1" x="1436"/>
        <item h="1" x="1026"/>
        <item h="1" x="360"/>
        <item h="1" x="207"/>
        <item h="1" x="795"/>
        <item h="1" x="1118"/>
        <item h="1" x="1065"/>
        <item h="1" x="1308"/>
        <item h="1" x="453"/>
        <item h="1" x="346"/>
        <item x="85"/>
        <item h="1" x="420"/>
        <item h="1" x="565"/>
        <item x="124"/>
        <item h="1" x="1384"/>
        <item h="1" x="716"/>
        <item h="1" x="1237"/>
        <item h="1" x="1174"/>
        <item h="1" x="881"/>
        <item h="1" x="1242"/>
        <item h="1" x="439"/>
        <item h="1" x="858"/>
        <item h="1" x="726"/>
        <item h="1" x="353"/>
        <item h="1" x="273"/>
        <item h="1" x="535"/>
        <item h="1" x="196"/>
        <item h="1" x="811"/>
        <item h="1" x="1117"/>
        <item h="1" x="1216"/>
        <item h="1" x="848"/>
        <item h="1" x="372"/>
        <item h="1" x="189"/>
        <item h="1" x="415"/>
        <item h="1" x="1481"/>
        <item h="1" x="837"/>
        <item h="1" x="1355"/>
        <item h="1" x="492"/>
        <item h="1" x="494"/>
        <item h="1" x="1432"/>
        <item h="1" x="758"/>
        <item h="1" x="771"/>
        <item h="1" x="890"/>
        <item h="1" x="341"/>
        <item h="1" x="155"/>
        <item h="1" x="235"/>
        <item t="default"/>
      </items>
      <autoSortScope>
        <pivotArea dataOnly="0" outline="0" fieldPosition="0">
          <references count="1">
            <reference field="4294967294" count="1" selected="0">
              <x v="2"/>
            </reference>
          </references>
        </pivotArea>
      </autoSortScope>
    </pivotField>
    <pivotField showAll="0"/>
    <pivotField dataField="1" showAll="0"/>
    <pivotField showAll="0"/>
    <pivotField showAll="0"/>
    <pivotField showAll="0"/>
    <pivotField showAll="0"/>
    <pivotField showAll="0"/>
    <pivotField showAll="0"/>
    <pivotField showAll="0"/>
    <pivotField showAll="0"/>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showAll="0"/>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dataField="1" showAll="0"/>
    <pivotField showAll="0"/>
    <pivotField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x="87"/>
        <item x="88"/>
        <item x="89"/>
        <item x="90"/>
        <item x="91"/>
        <item x="92"/>
        <item x="93"/>
        <item x="94"/>
        <item x="95"/>
        <item x="96"/>
        <item h="1" x="97"/>
      </items>
    </pivotField>
  </pivotFields>
  <rowFields count="1">
    <field x="1"/>
  </rowFields>
  <rowItems count="103">
    <i>
      <x v="1283"/>
    </i>
    <i>
      <x v="1145"/>
    </i>
    <i>
      <x v="1327"/>
    </i>
    <i>
      <x v="645"/>
    </i>
    <i>
      <x v="1046"/>
    </i>
    <i>
      <x v="1382"/>
    </i>
    <i>
      <x v="1191"/>
    </i>
    <i>
      <x v="227"/>
    </i>
    <i>
      <x v="168"/>
    </i>
    <i>
      <x v="433"/>
    </i>
    <i>
      <x v="1088"/>
    </i>
    <i>
      <x v="737"/>
    </i>
    <i>
      <x v="574"/>
    </i>
    <i>
      <x v="1015"/>
    </i>
    <i>
      <x v="589"/>
    </i>
    <i>
      <x v="36"/>
    </i>
    <i>
      <x v="717"/>
    </i>
    <i>
      <x v="992"/>
    </i>
    <i>
      <x v="89"/>
    </i>
    <i>
      <x v="127"/>
    </i>
    <i>
      <x v="1225"/>
    </i>
    <i>
      <x v="246"/>
    </i>
    <i>
      <x v="734"/>
    </i>
    <i>
      <x v="973"/>
    </i>
    <i>
      <x v="946"/>
    </i>
    <i>
      <x v="33"/>
    </i>
    <i>
      <x v="639"/>
    </i>
    <i>
      <x v="624"/>
    </i>
    <i>
      <x v="821"/>
    </i>
    <i>
      <x v="804"/>
    </i>
    <i>
      <x v="1115"/>
    </i>
    <i>
      <x v="395"/>
    </i>
    <i>
      <x v="597"/>
    </i>
    <i>
      <x v="1093"/>
    </i>
    <i>
      <x v="1341"/>
    </i>
    <i>
      <x v="709"/>
    </i>
    <i>
      <x v="761"/>
    </i>
    <i>
      <x v="145"/>
    </i>
    <i>
      <x v="1396"/>
    </i>
    <i>
      <x v="362"/>
    </i>
    <i>
      <x v="955"/>
    </i>
    <i>
      <x v="68"/>
    </i>
    <i>
      <x v="361"/>
    </i>
    <i>
      <x v="1033"/>
    </i>
    <i>
      <x v="631"/>
    </i>
    <i>
      <x v="1213"/>
    </i>
    <i>
      <x v="311"/>
    </i>
    <i>
      <x v="1462"/>
    </i>
    <i>
      <x v="948"/>
    </i>
    <i>
      <x v="1459"/>
    </i>
    <i>
      <x v="259"/>
    </i>
    <i>
      <x v="488"/>
    </i>
    <i>
      <x v="189"/>
    </i>
    <i>
      <x v="1199"/>
    </i>
    <i>
      <x v="497"/>
    </i>
    <i>
      <x v="1326"/>
    </i>
    <i>
      <x v="1402"/>
    </i>
    <i>
      <x v="855"/>
    </i>
    <i>
      <x v="902"/>
    </i>
    <i>
      <x v="642"/>
    </i>
    <i>
      <x v="252"/>
    </i>
    <i>
      <x v="79"/>
    </i>
    <i>
      <x v="1229"/>
    </i>
    <i>
      <x v="1187"/>
    </i>
    <i>
      <x v="714"/>
    </i>
    <i>
      <x v="1186"/>
    </i>
    <i>
      <x v="10"/>
    </i>
    <i>
      <x v="523"/>
    </i>
    <i>
      <x v="92"/>
    </i>
    <i>
      <x v="17"/>
    </i>
    <i>
      <x v="745"/>
    </i>
    <i>
      <x v="1397"/>
    </i>
    <i>
      <x v="1135"/>
    </i>
    <i>
      <x v="1393"/>
    </i>
    <i>
      <x v="546"/>
    </i>
    <i>
      <x v="653"/>
    </i>
    <i>
      <x v="771"/>
    </i>
    <i>
      <x v="621"/>
    </i>
    <i>
      <x v="1259"/>
    </i>
    <i>
      <x v="782"/>
    </i>
    <i>
      <x v="528"/>
    </i>
    <i>
      <x v="370"/>
    </i>
    <i>
      <x v="880"/>
    </i>
    <i>
      <x v="11"/>
    </i>
    <i>
      <x v="1420"/>
    </i>
    <i>
      <x v="720"/>
    </i>
    <i>
      <x v="986"/>
    </i>
    <i>
      <x v="131"/>
    </i>
    <i>
      <x v="21"/>
    </i>
    <i>
      <x v="1122"/>
    </i>
    <i>
      <x v="866"/>
    </i>
    <i>
      <x v="250"/>
    </i>
    <i>
      <x v="344"/>
    </i>
    <i>
      <x v="538"/>
    </i>
    <i>
      <x v="1386"/>
    </i>
    <i>
      <x v="1200"/>
    </i>
    <i>
      <x v="166"/>
    </i>
    <i>
      <x v="93"/>
    </i>
    <i>
      <x v="1063"/>
    </i>
    <i>
      <x v="673"/>
    </i>
    <i>
      <x v="1043"/>
    </i>
    <i>
      <x v="231"/>
    </i>
    <i t="grand">
      <x/>
    </i>
  </rowItems>
  <colFields count="1">
    <field x="-2"/>
  </colFields>
  <colItems count="3">
    <i>
      <x/>
    </i>
    <i i="1">
      <x v="1"/>
    </i>
    <i i="2">
      <x v="2"/>
    </i>
  </colItems>
  <pageFields count="2">
    <pageField fld="28" hier="-1"/>
    <pageField fld="16" hier="-1"/>
  </pageFields>
  <dataFields count="3">
    <dataField name="Average of Lead Actor FB Likes" fld="3" subtotal="average" baseField="1" baseItem="2"/>
    <dataField name="Count of Title" fld="0" subtotal="count" baseField="0" baseItem="0"/>
    <dataField name="Average of ROI" fld="22" subtotal="average" baseField="1" baseItem="0"/>
  </dataFields>
  <formats count="3">
    <format dxfId="92">
      <pivotArea collapsedLevelsAreSubtotals="1" fieldPosition="0">
        <references count="2">
          <reference field="4294967294" count="1" selected="0">
            <x v="0"/>
          </reference>
          <reference field="1" count="0"/>
        </references>
      </pivotArea>
    </format>
    <format dxfId="91">
      <pivotArea field="1" grandRow="1" outline="0" collapsedLevelsAreSubtotals="1" axis="axisRow" fieldPosition="0">
        <references count="1">
          <reference field="4294967294" count="1" selected="0">
            <x v="0"/>
          </reference>
        </references>
      </pivotArea>
    </format>
    <format dxfId="90">
      <pivotArea collapsedLevelsAreSubtotals="1" fieldPosition="0">
        <references count="2">
          <reference field="4294967294" count="1" selected="0">
            <x v="2"/>
          </reference>
          <reference field="1" count="0"/>
        </references>
      </pivotArea>
    </format>
  </formats>
  <conditionalFormats count="1">
    <conditionalFormat priority="1">
      <pivotAreas count="1">
        <pivotArea type="data" collapsedLevelsAreSubtotals="1" fieldPosition="0">
          <references count="2">
            <reference field="4294967294" count="1" selected="0">
              <x v="2"/>
            </reference>
            <reference field="1" count="102">
              <x v="10"/>
              <x v="11"/>
              <x v="17"/>
              <x v="21"/>
              <x v="33"/>
              <x v="36"/>
              <x v="68"/>
              <x v="79"/>
              <x v="89"/>
              <x v="92"/>
              <x v="93"/>
              <x v="127"/>
              <x v="131"/>
              <x v="145"/>
              <x v="166"/>
              <x v="168"/>
              <x v="189"/>
              <x v="227"/>
              <x v="231"/>
              <x v="246"/>
              <x v="250"/>
              <x v="252"/>
              <x v="259"/>
              <x v="311"/>
              <x v="344"/>
              <x v="361"/>
              <x v="362"/>
              <x v="370"/>
              <x v="395"/>
              <x v="433"/>
              <x v="488"/>
              <x v="497"/>
              <x v="523"/>
              <x v="528"/>
              <x v="538"/>
              <x v="546"/>
              <x v="574"/>
              <x v="589"/>
              <x v="597"/>
              <x v="621"/>
              <x v="624"/>
              <x v="631"/>
              <x v="639"/>
              <x v="642"/>
              <x v="645"/>
              <x v="653"/>
              <x v="673"/>
              <x v="709"/>
              <x v="714"/>
              <x v="717"/>
              <x v="720"/>
              <x v="734"/>
              <x v="737"/>
              <x v="745"/>
              <x v="761"/>
              <x v="771"/>
              <x v="782"/>
              <x v="804"/>
              <x v="821"/>
              <x v="855"/>
              <x v="866"/>
              <x v="880"/>
              <x v="902"/>
              <x v="946"/>
              <x v="948"/>
              <x v="955"/>
              <x v="973"/>
              <x v="986"/>
              <x v="992"/>
              <x v="1015"/>
              <x v="1033"/>
              <x v="1043"/>
              <x v="1046"/>
              <x v="1063"/>
              <x v="1088"/>
              <x v="1093"/>
              <x v="1115"/>
              <x v="1122"/>
              <x v="1135"/>
              <x v="1145"/>
              <x v="1186"/>
              <x v="1187"/>
              <x v="1191"/>
              <x v="1199"/>
              <x v="1200"/>
              <x v="1213"/>
              <x v="1225"/>
              <x v="1229"/>
              <x v="1259"/>
              <x v="1283"/>
              <x v="1326"/>
              <x v="1327"/>
              <x v="1341"/>
              <x v="1382"/>
              <x v="1386"/>
              <x v="1393"/>
              <x v="1396"/>
              <x v="1397"/>
              <x v="1402"/>
              <x v="1420"/>
              <x v="1459"/>
              <x v="146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5E38539-FCA1-C74C-95A3-65ADE0991827}"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C21" firstHeaderRow="0" firstDataRow="1" firstDataCol="1" rowPageCount="1" colPageCount="1"/>
  <pivotFields count="28">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compact="0" showAll="0"/>
    <pivotField axis="axisRow" compact="0" showAll="0" sortType="descending">
      <items count="18">
        <item x="5"/>
        <item x="3"/>
        <item x="10"/>
        <item x="6"/>
        <item x="2"/>
        <item x="4"/>
        <item x="8"/>
        <item x="1"/>
        <item x="14"/>
        <item x="7"/>
        <item x="0"/>
        <item x="15"/>
        <item x="9"/>
        <item x="12"/>
        <item x="11"/>
        <item x="13"/>
        <item x="16"/>
        <item t="default"/>
      </items>
      <autoSortScope>
        <pivotArea dataOnly="0" outline="0" fieldPosition="0">
          <references count="1">
            <reference field="4294967294" count="1" selected="0">
              <x v="1"/>
            </reference>
          </references>
        </pivotArea>
      </autoSortScope>
    </pivotField>
    <pivotField compact="0" showAll="0"/>
    <pivotField axis="axisPage" compact="0"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compact="0" showAll="0"/>
    <pivotField compact="0" showAll="0"/>
    <pivotField compact="0" showAll="0"/>
    <pivotField compact="0" numFmtId="10" showAll="0"/>
    <pivotField compact="0" showAll="0"/>
    <pivotField dataField="1"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1"/>
        <item x="2"/>
        <item x="3"/>
        <item x="4"/>
        <item x="0"/>
        <item x="5"/>
        <item t="default"/>
      </items>
    </pivotField>
    <pivotField compact="0" showAll="0">
      <items count="9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0"/>
        <item x="97"/>
        <item t="default"/>
      </items>
    </pivotField>
  </pivotFields>
  <rowFields count="1">
    <field x="14"/>
  </rowFields>
  <rowItems count="18">
    <i>
      <x v="4"/>
    </i>
    <i>
      <x/>
    </i>
    <i>
      <x v="7"/>
    </i>
    <i>
      <x v="1"/>
    </i>
    <i>
      <x v="5"/>
    </i>
    <i>
      <x v="3"/>
    </i>
    <i>
      <x v="10"/>
    </i>
    <i>
      <x v="2"/>
    </i>
    <i>
      <x v="6"/>
    </i>
    <i>
      <x v="9"/>
    </i>
    <i>
      <x v="12"/>
    </i>
    <i>
      <x v="14"/>
    </i>
    <i>
      <x v="8"/>
    </i>
    <i>
      <x v="13"/>
    </i>
    <i>
      <x v="16"/>
    </i>
    <i>
      <x v="11"/>
    </i>
    <i>
      <x v="15"/>
    </i>
    <i t="grand">
      <x/>
    </i>
  </rowItems>
  <colFields count="1">
    <field x="-2"/>
  </colFields>
  <colItems count="2">
    <i>
      <x/>
    </i>
    <i i="1">
      <x v="1"/>
    </i>
  </colItems>
  <pageFields count="1">
    <pageField fld="16" hier="-1"/>
  </pageFields>
  <dataFields count="2">
    <dataField name="Average of ROI" fld="22" subtotal="average" baseField="0" baseItem="0"/>
    <dataField name="Number of movies" fld="0" subtotal="count" baseField="0" baseItem="0"/>
  </dataFields>
  <formats count="2">
    <format dxfId="79">
      <pivotArea fieldPosition="0">
        <references count="1">
          <reference field="14" count="0"/>
        </references>
      </pivotArea>
    </format>
    <format dxfId="78">
      <pivotArea fieldPosition="0">
        <references count="2">
          <reference field="4294967294" count="1" selected="0">
            <x v="0"/>
          </reference>
          <reference field="14" count="0"/>
        </references>
      </pivotArea>
    </format>
  </formats>
  <conditionalFormats count="1">
    <conditionalFormat priority="1">
      <pivotAreas count="1">
        <pivotArea type="data" collapsedLevelsAreSubtotals="1" fieldPosition="0">
          <references count="2">
            <reference field="4294967294" count="1" selected="0">
              <x v="0"/>
            </reference>
            <reference field="14" count="17">
              <x v="0"/>
              <x v="1"/>
              <x v="2"/>
              <x v="3"/>
              <x v="4"/>
              <x v="5"/>
              <x v="6"/>
              <x v="7"/>
              <x v="8"/>
              <x v="9"/>
              <x v="10"/>
              <x v="11"/>
              <x v="12"/>
              <x v="13"/>
              <x v="14"/>
              <x v="15"/>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E5E039F-DC34-914B-B159-B1E19A72EDD0}" name="PivotTable2" cacheId="1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D11" firstHeaderRow="0" firstDataRow="1" firstDataCol="1"/>
  <pivotFields count="28">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compact="0" showAll="0"/>
    <pivotField axis="axisRow" compact="0" showAll="0" sortType="descending">
      <items count="18">
        <item x="5"/>
        <item x="3"/>
        <item h="1" x="10"/>
        <item x="6"/>
        <item x="2"/>
        <item x="4"/>
        <item h="1" x="8"/>
        <item x="1"/>
        <item h="1" x="14"/>
        <item h="1" x="7"/>
        <item x="0"/>
        <item h="1" x="15"/>
        <item h="1" x="9"/>
        <item h="1" x="12"/>
        <item h="1" x="11"/>
        <item h="1" x="13"/>
        <item h="1" x="16"/>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dataField="1" compact="0" showAll="0"/>
    <pivotField compact="0" numFmtId="10" showAll="0"/>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1"/>
        <item x="2"/>
        <item x="3"/>
        <item x="4"/>
        <item x="0"/>
        <item x="5"/>
        <item t="default"/>
      </items>
    </pivotField>
    <pivotField compact="0" showAll="0">
      <items count="9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0"/>
        <item x="97"/>
        <item t="default"/>
      </items>
    </pivotField>
  </pivotFields>
  <rowFields count="1">
    <field x="14"/>
  </rowFields>
  <rowItems count="8">
    <i>
      <x v="10"/>
    </i>
    <i>
      <x v="1"/>
    </i>
    <i>
      <x v="3"/>
    </i>
    <i>
      <x/>
    </i>
    <i>
      <x v="4"/>
    </i>
    <i>
      <x v="7"/>
    </i>
    <i>
      <x v="5"/>
    </i>
    <i t="grand">
      <x/>
    </i>
  </rowItems>
  <colFields count="1">
    <field x="-2"/>
  </colFields>
  <colItems count="3">
    <i>
      <x/>
    </i>
    <i i="1">
      <x v="1"/>
    </i>
    <i i="2">
      <x v="2"/>
    </i>
  </colItems>
  <dataFields count="3">
    <dataField name="Average of Profit" fld="19" subtotal="average" baseField="0" baseItem="0"/>
    <dataField name="Number of movies" fld="0" subtotal="count" baseField="0" baseItem="0"/>
    <dataField name="Average of Budget" fld="11" subtotal="average" baseField="0" baseItem="0"/>
  </dataFields>
  <formats count="1">
    <format dxfId="77">
      <pivotArea collapsedLevelsAreSubtotals="1" fieldPosition="0">
        <references count="1">
          <reference field="14" count="0"/>
        </references>
      </pivotArea>
    </format>
  </formats>
  <conditionalFormats count="2">
    <conditionalFormat priority="2">
      <pivotAreas count="1">
        <pivotArea type="data" collapsedLevelsAreSubtotals="1" fieldPosition="0">
          <references count="2">
            <reference field="4294967294" count="1" selected="0">
              <x v="0"/>
            </reference>
            <reference field="14" count="7">
              <x v="0"/>
              <x v="1"/>
              <x v="3"/>
              <x v="4"/>
              <x v="5"/>
              <x v="7"/>
              <x v="10"/>
            </reference>
          </references>
        </pivotArea>
      </pivotAreas>
    </conditionalFormat>
    <conditionalFormat priority="1">
      <pivotAreas count="1">
        <pivotArea type="data" collapsedLevelsAreSubtotals="1" fieldPosition="0">
          <references count="2">
            <reference field="4294967294" count="1" selected="0">
              <x v="2"/>
            </reference>
            <reference field="14" count="7">
              <x v="0"/>
              <x v="1"/>
              <x v="3"/>
              <x v="4"/>
              <x v="5"/>
              <x v="7"/>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42E1AB-CC55-F946-BBF0-9849FFC9FAE4}" name="PivotTable2"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H11" firstHeaderRow="0" firstDataRow="1" firstDataCol="1"/>
  <pivotFields count="29">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compact="0" showAll="0"/>
    <pivotField axis="axisRow" compact="0" showAll="0" sortType="descending">
      <items count="18">
        <item x="5"/>
        <item x="3"/>
        <item h="1" x="10"/>
        <item x="6"/>
        <item x="2"/>
        <item x="4"/>
        <item h="1" x="8"/>
        <item x="1"/>
        <item h="1" x="14"/>
        <item h="1" x="7"/>
        <item x="0"/>
        <item h="1" x="15"/>
        <item h="1" x="9"/>
        <item h="1" x="12"/>
        <item h="1" x="11"/>
        <item h="1" x="13"/>
        <item h="1" x="16"/>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dataField="1" compact="0" showAll="0"/>
    <pivotField compact="0" numFmtId="10" showAll="0"/>
    <pivotField compact="0" showAll="0"/>
    <pivotField dataField="1" compact="0" showAll="0"/>
    <pivotField dataField="1" compact="0" showAll="0"/>
    <pivotField dataField="1"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1"/>
        <item x="2"/>
        <item x="3"/>
        <item x="4"/>
        <item x="0"/>
        <item x="5"/>
        <item t="default"/>
      </items>
    </pivotField>
    <pivotField compact="0" showAll="0">
      <items count="9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0"/>
        <item x="97"/>
        <item t="default"/>
      </items>
    </pivotField>
  </pivotFields>
  <rowFields count="1">
    <field x="14"/>
  </rowFields>
  <rowItems count="8">
    <i>
      <x v="10"/>
    </i>
    <i>
      <x v="1"/>
    </i>
    <i>
      <x v="3"/>
    </i>
    <i>
      <x/>
    </i>
    <i>
      <x v="4"/>
    </i>
    <i>
      <x v="7"/>
    </i>
    <i>
      <x v="5"/>
    </i>
    <i t="grand">
      <x/>
    </i>
  </rowItems>
  <colFields count="1">
    <field x="-2"/>
  </colFields>
  <colItems count="7">
    <i>
      <x/>
    </i>
    <i i="1">
      <x v="1"/>
    </i>
    <i i="2">
      <x v="2"/>
    </i>
    <i i="3">
      <x v="3"/>
    </i>
    <i i="4">
      <x v="4"/>
    </i>
    <i i="5">
      <x v="5"/>
    </i>
    <i i="6">
      <x v="6"/>
    </i>
  </colItems>
  <dataFields count="7">
    <dataField name="Average of Profit" fld="19" subtotal="average" baseField="0" baseItem="0"/>
    <dataField name="Average of Median Profit" fld="23" subtotal="average" baseField="0" baseItem="0"/>
    <dataField name="Average of ROI" fld="22" subtotal="average" baseField="0" baseItem="0"/>
    <dataField name="Average of Median ROI" fld="24" subtotal="average" baseField="0" baseItem="0"/>
    <dataField name="StdDev of ROI" fld="22" subtotal="stdDev" baseField="0" baseItem="0"/>
    <dataField name="Average of Budget" fld="11" subtotal="average" baseField="0" baseItem="0"/>
    <dataField name="Number of movies" fld="0" subtotal="count" baseField="0" baseItem="0"/>
  </dataFields>
  <formats count="4">
    <format dxfId="76">
      <pivotArea collapsedLevelsAreSubtotals="1" fieldPosition="0">
        <references count="1">
          <reference field="14" count="0"/>
        </references>
      </pivotArea>
    </format>
    <format dxfId="75">
      <pivotArea fieldPosition="0">
        <references count="2">
          <reference field="4294967294" count="1" selected="0">
            <x v="2"/>
          </reference>
          <reference field="14" count="0"/>
        </references>
      </pivotArea>
    </format>
    <format dxfId="74">
      <pivotArea fieldPosition="0">
        <references count="2">
          <reference field="4294967294" count="1" selected="0">
            <x v="4"/>
          </reference>
          <reference field="14" count="0"/>
        </references>
      </pivotArea>
    </format>
    <format dxfId="73">
      <pivotArea fieldPosition="0">
        <references count="2">
          <reference field="4294967294" count="1" selected="0">
            <x v="3"/>
          </reference>
          <reference field="14" count="0"/>
        </references>
      </pivotArea>
    </format>
  </formats>
  <conditionalFormats count="6">
    <conditionalFormat priority="1">
      <pivotAreas count="1">
        <pivotArea type="data" collapsedLevelsAreSubtotals="1" fieldPosition="0">
          <references count="2">
            <reference field="4294967294" count="1" selected="0">
              <x v="1"/>
            </reference>
            <reference field="14" count="7">
              <x v="0"/>
              <x v="1"/>
              <x v="3"/>
              <x v="4"/>
              <x v="5"/>
              <x v="7"/>
              <x v="10"/>
            </reference>
          </references>
        </pivotArea>
      </pivotAreas>
    </conditionalFormat>
    <conditionalFormat priority="2">
      <pivotAreas count="1">
        <pivotArea type="data" collapsedLevelsAreSubtotals="1" fieldPosition="0">
          <references count="2">
            <reference field="4294967294" count="1" selected="0">
              <x v="3"/>
            </reference>
            <reference field="14" count="7">
              <x v="0"/>
              <x v="1"/>
              <x v="3"/>
              <x v="4"/>
              <x v="5"/>
              <x v="7"/>
              <x v="10"/>
            </reference>
          </references>
        </pivotArea>
      </pivotAreas>
    </conditionalFormat>
    <conditionalFormat priority="5">
      <pivotAreas count="1">
        <pivotArea type="data" collapsedLevelsAreSubtotals="1" fieldPosition="0">
          <references count="2">
            <reference field="4294967294" count="1" selected="0">
              <x v="4"/>
            </reference>
            <reference field="14" count="7">
              <x v="0"/>
              <x v="1"/>
              <x v="3"/>
              <x v="4"/>
              <x v="5"/>
              <x v="7"/>
              <x v="10"/>
            </reference>
          </references>
        </pivotArea>
      </pivotAreas>
    </conditionalFormat>
    <conditionalFormat priority="6">
      <pivotAreas count="1">
        <pivotArea type="data" collapsedLevelsAreSubtotals="1" fieldPosition="0">
          <references count="2">
            <reference field="4294967294" count="1" selected="0">
              <x v="2"/>
            </reference>
            <reference field="14" count="7">
              <x v="0"/>
              <x v="1"/>
              <x v="3"/>
              <x v="4"/>
              <x v="5"/>
              <x v="7"/>
              <x v="10"/>
            </reference>
          </references>
        </pivotArea>
      </pivotAreas>
    </conditionalFormat>
    <conditionalFormat priority="7">
      <pivotAreas count="1">
        <pivotArea type="data" collapsedLevelsAreSubtotals="1" fieldPosition="0">
          <references count="2">
            <reference field="4294967294" count="1" selected="0">
              <x v="5"/>
            </reference>
            <reference field="14" count="7">
              <x v="0"/>
              <x v="1"/>
              <x v="3"/>
              <x v="4"/>
              <x v="5"/>
              <x v="7"/>
              <x v="10"/>
            </reference>
          </references>
        </pivotArea>
      </pivotAreas>
    </conditionalFormat>
    <conditionalFormat priority="8">
      <pivotAreas count="1">
        <pivotArea type="data" collapsedLevelsAreSubtotals="1" fieldPosition="0">
          <references count="2">
            <reference field="4294967294" count="1" selected="0">
              <x v="0"/>
            </reference>
            <reference field="14" count="7">
              <x v="0"/>
              <x v="1"/>
              <x v="3"/>
              <x v="4"/>
              <x v="5"/>
              <x v="7"/>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A0505C8-F99B-384C-AEBC-978F64D8CFAC}" name="PivotTable3" cacheId="1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F88" firstHeaderRow="0" firstDataRow="1" firstDataCol="2"/>
  <pivotFields count="28">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compact="0" showAll="0"/>
    <pivotField axis="axisRow" compact="0" showAll="0">
      <items count="18">
        <item x="5"/>
        <item x="3"/>
        <item h="1" x="10"/>
        <item x="6"/>
        <item x="2"/>
        <item x="4"/>
        <item h="1" x="8"/>
        <item x="1"/>
        <item h="1" x="14"/>
        <item h="1" x="7"/>
        <item x="0"/>
        <item h="1" x="15"/>
        <item h="1" x="9"/>
        <item h="1" x="12"/>
        <item h="1" x="11"/>
        <item h="1" x="13"/>
        <item h="1" x="16"/>
        <item t="default"/>
      </items>
    </pivotField>
    <pivotField compact="0" showAll="0"/>
    <pivotField compact="0" showAll="0"/>
    <pivotField compact="0" showAll="0"/>
    <pivotField compact="0" showAll="0"/>
    <pivotField compact="0" showAll="0"/>
    <pivotField compact="0" numFmtId="10" showAll="0"/>
    <pivotField compact="0" showAll="0"/>
    <pivotField compact="0" showAll="0"/>
    <pivotField compact="0" showAll="0"/>
    <pivotField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1"/>
        <item sd="0" x="2"/>
        <item sd="0" x="3"/>
        <item sd="0" x="4"/>
        <item x="0"/>
        <item x="5"/>
        <item t="default"/>
      </items>
    </pivotField>
    <pivotField axis="axisRow" compact="0" showAll="0">
      <items count="99">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sd="0" x="86"/>
        <item sd="0" x="87"/>
        <item sd="0" x="88"/>
        <item sd="0" x="89"/>
        <item sd="0" x="90"/>
        <item sd="0" x="91"/>
        <item sd="0" x="92"/>
        <item sd="0" x="93"/>
        <item sd="0" x="94"/>
        <item sd="0" x="95"/>
        <item sd="0" x="96"/>
        <item h="1" x="0"/>
        <item h="1" x="97"/>
        <item t="default"/>
      </items>
    </pivotField>
  </pivotFields>
  <rowFields count="2">
    <field x="14"/>
    <field x="27"/>
  </rowFields>
  <rowItems count="85">
    <i>
      <x/>
    </i>
    <i r="1">
      <x v="85"/>
    </i>
    <i r="1">
      <x v="86"/>
    </i>
    <i r="1">
      <x v="87"/>
    </i>
    <i r="1">
      <x v="88"/>
    </i>
    <i r="1">
      <x v="89"/>
    </i>
    <i r="1">
      <x v="90"/>
    </i>
    <i r="1">
      <x v="91"/>
    </i>
    <i r="1">
      <x v="92"/>
    </i>
    <i r="1">
      <x v="93"/>
    </i>
    <i r="1">
      <x v="94"/>
    </i>
    <i r="1">
      <x v="95"/>
    </i>
    <i>
      <x v="1"/>
    </i>
    <i r="1">
      <x v="85"/>
    </i>
    <i r="1">
      <x v="86"/>
    </i>
    <i r="1">
      <x v="87"/>
    </i>
    <i r="1">
      <x v="88"/>
    </i>
    <i r="1">
      <x v="89"/>
    </i>
    <i r="1">
      <x v="90"/>
    </i>
    <i r="1">
      <x v="91"/>
    </i>
    <i r="1">
      <x v="92"/>
    </i>
    <i r="1">
      <x v="93"/>
    </i>
    <i r="1">
      <x v="94"/>
    </i>
    <i r="1">
      <x v="95"/>
    </i>
    <i>
      <x v="3"/>
    </i>
    <i r="1">
      <x v="85"/>
    </i>
    <i r="1">
      <x v="86"/>
    </i>
    <i r="1">
      <x v="87"/>
    </i>
    <i r="1">
      <x v="88"/>
    </i>
    <i r="1">
      <x v="89"/>
    </i>
    <i r="1">
      <x v="90"/>
    </i>
    <i r="1">
      <x v="91"/>
    </i>
    <i r="1">
      <x v="92"/>
    </i>
    <i r="1">
      <x v="93"/>
    </i>
    <i r="1">
      <x v="94"/>
    </i>
    <i r="1">
      <x v="95"/>
    </i>
    <i>
      <x v="4"/>
    </i>
    <i r="1">
      <x v="85"/>
    </i>
    <i r="1">
      <x v="86"/>
    </i>
    <i r="1">
      <x v="87"/>
    </i>
    <i r="1">
      <x v="88"/>
    </i>
    <i r="1">
      <x v="89"/>
    </i>
    <i r="1">
      <x v="90"/>
    </i>
    <i r="1">
      <x v="91"/>
    </i>
    <i r="1">
      <x v="92"/>
    </i>
    <i r="1">
      <x v="93"/>
    </i>
    <i r="1">
      <x v="94"/>
    </i>
    <i r="1">
      <x v="95"/>
    </i>
    <i>
      <x v="5"/>
    </i>
    <i r="1">
      <x v="85"/>
    </i>
    <i r="1">
      <x v="86"/>
    </i>
    <i r="1">
      <x v="87"/>
    </i>
    <i r="1">
      <x v="88"/>
    </i>
    <i r="1">
      <x v="89"/>
    </i>
    <i r="1">
      <x v="90"/>
    </i>
    <i r="1">
      <x v="91"/>
    </i>
    <i r="1">
      <x v="92"/>
    </i>
    <i r="1">
      <x v="93"/>
    </i>
    <i r="1">
      <x v="94"/>
    </i>
    <i r="1">
      <x v="95"/>
    </i>
    <i>
      <x v="7"/>
    </i>
    <i r="1">
      <x v="85"/>
    </i>
    <i r="1">
      <x v="86"/>
    </i>
    <i r="1">
      <x v="87"/>
    </i>
    <i r="1">
      <x v="88"/>
    </i>
    <i r="1">
      <x v="89"/>
    </i>
    <i r="1">
      <x v="90"/>
    </i>
    <i r="1">
      <x v="91"/>
    </i>
    <i r="1">
      <x v="92"/>
    </i>
    <i r="1">
      <x v="93"/>
    </i>
    <i r="1">
      <x v="94"/>
    </i>
    <i r="1">
      <x v="95"/>
    </i>
    <i>
      <x v="10"/>
    </i>
    <i r="1">
      <x v="85"/>
    </i>
    <i r="1">
      <x v="86"/>
    </i>
    <i r="1">
      <x v="87"/>
    </i>
    <i r="1">
      <x v="88"/>
    </i>
    <i r="1">
      <x v="89"/>
    </i>
    <i r="1">
      <x v="90"/>
    </i>
    <i r="1">
      <x v="91"/>
    </i>
    <i r="1">
      <x v="92"/>
    </i>
    <i r="1">
      <x v="93"/>
    </i>
    <i r="1">
      <x v="94"/>
    </i>
    <i r="1">
      <x v="95"/>
    </i>
    <i t="grand">
      <x/>
    </i>
  </rowItems>
  <colFields count="1">
    <field x="-2"/>
  </colFields>
  <colItems count="4">
    <i>
      <x/>
    </i>
    <i i="1">
      <x v="1"/>
    </i>
    <i i="2">
      <x v="2"/>
    </i>
    <i i="3">
      <x v="3"/>
    </i>
  </colItems>
  <dataFields count="4">
    <dataField name="Average of Gross Revenue" fld="10" subtotal="average" baseField="0" baseItem="0"/>
    <dataField name="Sum of Gross Revenue" fld="10" showDataAs="percentOfTotal" baseField="0" baseItem="0" numFmtId="10"/>
    <dataField name="Sum of Gross Revenue2" fld="10" baseField="14" baseItem="0" numFmtId="10">
      <extLst>
        <ext xmlns:x14="http://schemas.microsoft.com/office/spreadsheetml/2009/9/main" uri="{E15A36E0-9728-4e99-A89B-3F7291B0FE68}">
          <x14:dataField pivotShowAs="percentOfParent"/>
        </ext>
      </extLst>
    </dataField>
    <dataField name="Sum of Gross Revenue3" fld="10" showDataAs="percentDiff" baseField="27" baseItem="1048828" numFmtId="10"/>
  </dataFields>
  <conditionalFormats count="1">
    <conditionalFormat priority="1">
      <pivotAreas count="13">
        <pivotArea type="data" collapsedLevelsAreSubtotals="1" fieldPosition="0">
          <references count="3">
            <reference field="4294967294" count="1" selected="0">
              <x v="3"/>
            </reference>
            <reference field="14" count="1" selected="0">
              <x v="0"/>
            </reference>
            <reference field="27" count="10">
              <x v="86"/>
              <x v="87"/>
              <x v="88"/>
              <x v="89"/>
              <x v="90"/>
              <x v="91"/>
              <x v="92"/>
              <x v="93"/>
              <x v="94"/>
              <x v="95"/>
            </reference>
          </references>
        </pivotArea>
        <pivotArea type="data" collapsedLevelsAreSubtotals="1" fieldPosition="0">
          <references count="2">
            <reference field="4294967294" count="1" selected="0">
              <x v="3"/>
            </reference>
            <reference field="14" count="1">
              <x v="1"/>
            </reference>
          </references>
        </pivotArea>
        <pivotArea type="data" collapsedLevelsAreSubtotals="1" fieldPosition="0">
          <references count="3">
            <reference field="4294967294" count="1" selected="0">
              <x v="3"/>
            </reference>
            <reference field="14" count="1" selected="0">
              <x v="1"/>
            </reference>
            <reference field="27" count="11">
              <x v="85"/>
              <x v="86"/>
              <x v="87"/>
              <x v="88"/>
              <x v="89"/>
              <x v="90"/>
              <x v="91"/>
              <x v="92"/>
              <x v="93"/>
              <x v="94"/>
              <x v="95"/>
            </reference>
          </references>
        </pivotArea>
        <pivotArea type="data" collapsedLevelsAreSubtotals="1" fieldPosition="0">
          <references count="2">
            <reference field="4294967294" count="1" selected="0">
              <x v="3"/>
            </reference>
            <reference field="14" count="1">
              <x v="3"/>
            </reference>
          </references>
        </pivotArea>
        <pivotArea type="data" collapsedLevelsAreSubtotals="1" fieldPosition="0">
          <references count="3">
            <reference field="4294967294" count="1" selected="0">
              <x v="3"/>
            </reference>
            <reference field="14" count="1" selected="0">
              <x v="3"/>
            </reference>
            <reference field="27" count="11">
              <x v="85"/>
              <x v="86"/>
              <x v="87"/>
              <x v="88"/>
              <x v="89"/>
              <x v="90"/>
              <x v="91"/>
              <x v="92"/>
              <x v="93"/>
              <x v="94"/>
              <x v="95"/>
            </reference>
          </references>
        </pivotArea>
        <pivotArea type="data" collapsedLevelsAreSubtotals="1" fieldPosition="0">
          <references count="2">
            <reference field="4294967294" count="1" selected="0">
              <x v="3"/>
            </reference>
            <reference field="14" count="1">
              <x v="4"/>
            </reference>
          </references>
        </pivotArea>
        <pivotArea type="data" collapsedLevelsAreSubtotals="1" fieldPosition="0">
          <references count="3">
            <reference field="4294967294" count="1" selected="0">
              <x v="3"/>
            </reference>
            <reference field="14" count="1" selected="0">
              <x v="4"/>
            </reference>
            <reference field="27" count="11">
              <x v="85"/>
              <x v="86"/>
              <x v="87"/>
              <x v="88"/>
              <x v="89"/>
              <x v="90"/>
              <x v="91"/>
              <x v="92"/>
              <x v="93"/>
              <x v="94"/>
              <x v="95"/>
            </reference>
          </references>
        </pivotArea>
        <pivotArea type="data" collapsedLevelsAreSubtotals="1" fieldPosition="0">
          <references count="2">
            <reference field="4294967294" count="1" selected="0">
              <x v="3"/>
            </reference>
            <reference field="14" count="1">
              <x v="5"/>
            </reference>
          </references>
        </pivotArea>
        <pivotArea type="data" collapsedLevelsAreSubtotals="1" fieldPosition="0">
          <references count="3">
            <reference field="4294967294" count="1" selected="0">
              <x v="3"/>
            </reference>
            <reference field="14" count="1" selected="0">
              <x v="5"/>
            </reference>
            <reference field="27" count="11">
              <x v="85"/>
              <x v="86"/>
              <x v="87"/>
              <x v="88"/>
              <x v="89"/>
              <x v="90"/>
              <x v="91"/>
              <x v="92"/>
              <x v="93"/>
              <x v="94"/>
              <x v="95"/>
            </reference>
          </references>
        </pivotArea>
        <pivotArea type="data" collapsedLevelsAreSubtotals="1" fieldPosition="0">
          <references count="2">
            <reference field="4294967294" count="1" selected="0">
              <x v="3"/>
            </reference>
            <reference field="14" count="1">
              <x v="7"/>
            </reference>
          </references>
        </pivotArea>
        <pivotArea type="data" collapsedLevelsAreSubtotals="1" fieldPosition="0">
          <references count="3">
            <reference field="4294967294" count="1" selected="0">
              <x v="3"/>
            </reference>
            <reference field="14" count="1" selected="0">
              <x v="7"/>
            </reference>
            <reference field="27" count="11">
              <x v="85"/>
              <x v="86"/>
              <x v="87"/>
              <x v="88"/>
              <x v="89"/>
              <x v="90"/>
              <x v="91"/>
              <x v="92"/>
              <x v="93"/>
              <x v="94"/>
              <x v="95"/>
            </reference>
          </references>
        </pivotArea>
        <pivotArea type="data" collapsedLevelsAreSubtotals="1" fieldPosition="0">
          <references count="2">
            <reference field="4294967294" count="1" selected="0">
              <x v="3"/>
            </reference>
            <reference field="14" count="1">
              <x v="10"/>
            </reference>
          </references>
        </pivotArea>
        <pivotArea type="data" collapsedLevelsAreSubtotals="1" fieldPosition="0">
          <references count="3">
            <reference field="4294967294" count="1" selected="0">
              <x v="3"/>
            </reference>
            <reference field="14" count="1" selected="0">
              <x v="10"/>
            </reference>
            <reference field="27" count="11">
              <x v="85"/>
              <x v="86"/>
              <x v="87"/>
              <x v="88"/>
              <x v="89"/>
              <x v="90"/>
              <x v="91"/>
              <x v="92"/>
              <x v="93"/>
              <x v="94"/>
              <x v="9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2B1D889-DACB-42E7-9D12-0FBE71E7AA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re">
  <location ref="A5:E13" firstHeaderRow="0" firstDataRow="1" firstDataCol="1" rowPageCount="2" colPageCount="1"/>
  <pivotFields count="29">
    <pivotField showAll="0"/>
    <pivotField showAll="0"/>
    <pivotField showAll="0"/>
    <pivotField showAll="0"/>
    <pivotField showAll="0"/>
    <pivotField showAll="0"/>
    <pivotField showAll="0"/>
    <pivotField showAll="0"/>
    <pivotField showAll="0"/>
    <pivotField showAll="0"/>
    <pivotField showAll="0"/>
    <pivotField axis="axisRow" dataField="1" showAll="0">
      <items count="371">
        <item h="1" x="326"/>
        <item h="1" x="276"/>
        <item h="1" x="154"/>
        <item h="1" x="145"/>
        <item h="1" x="278"/>
        <item h="1" x="294"/>
        <item h="1" x="260"/>
        <item h="1" x="138"/>
        <item h="1" x="309"/>
        <item h="1" x="235"/>
        <item h="1" x="295"/>
        <item h="1" x="340"/>
        <item h="1" x="268"/>
        <item h="1" x="311"/>
        <item h="1" x="209"/>
        <item h="1" x="290"/>
        <item h="1" x="14"/>
        <item h="1" x="323"/>
        <item h="1" x="221"/>
        <item h="1" x="351"/>
        <item h="1" x="92"/>
        <item h="1" x="365"/>
        <item h="1" x="368"/>
        <item h="1" x="93"/>
        <item h="1" x="283"/>
        <item h="1" x="308"/>
        <item h="1" x="150"/>
        <item h="1" x="47"/>
        <item h="1" x="331"/>
        <item h="1" x="142"/>
        <item h="1" x="272"/>
        <item h="1" x="156"/>
        <item h="1" x="80"/>
        <item h="1" x="163"/>
        <item h="1" x="110"/>
        <item h="1" x="359"/>
        <item h="1" x="82"/>
        <item h="1" x="170"/>
        <item h="1" x="357"/>
        <item h="1" x="332"/>
        <item h="1" x="232"/>
        <item h="1" x="197"/>
        <item h="1" x="34"/>
        <item h="1" x="146"/>
        <item h="1" x="58"/>
        <item h="1" x="49"/>
        <item h="1" x="31"/>
        <item h="1" x="103"/>
        <item h="1" x="355"/>
        <item h="1" x="225"/>
        <item h="1" x="176"/>
        <item h="1" x="220"/>
        <item h="1" x="97"/>
        <item h="1" x="81"/>
        <item h="1" x="304"/>
        <item h="1" x="178"/>
        <item h="1" x="299"/>
        <item h="1" x="354"/>
        <item h="1" x="204"/>
        <item h="1" x="310"/>
        <item h="1" x="127"/>
        <item h="1" x="285"/>
        <item h="1" x="253"/>
        <item h="1" x="223"/>
        <item h="1" x="259"/>
        <item h="1" x="15"/>
        <item h="1" x="134"/>
        <item h="1" x="126"/>
        <item h="1" x="133"/>
        <item h="1" x="206"/>
        <item h="1" x="144"/>
        <item h="1" x="238"/>
        <item h="1" x="135"/>
        <item h="1" x="244"/>
        <item h="1" x="186"/>
        <item h="1" x="230"/>
        <item h="1" x="85"/>
        <item h="1" x="275"/>
        <item h="1" x="53"/>
        <item h="1" x="140"/>
        <item h="1" x="86"/>
        <item h="1" x="270"/>
        <item h="1" x="54"/>
        <item h="1" x="195"/>
        <item h="1" x="182"/>
        <item h="1" x="210"/>
        <item h="1" x="212"/>
        <item h="1" x="18"/>
        <item h="1" x="69"/>
        <item h="1" x="123"/>
        <item h="1" x="121"/>
        <item h="1" x="313"/>
        <item h="1" x="147"/>
        <item h="1" x="38"/>
        <item h="1" x="124"/>
        <item h="1" x="115"/>
        <item h="1" x="345"/>
        <item h="1" x="70"/>
        <item h="1" x="125"/>
        <item h="1" x="194"/>
        <item h="1" x="348"/>
        <item h="1" x="91"/>
        <item h="1" x="264"/>
        <item h="1" x="257"/>
        <item h="1" x="215"/>
        <item h="1" x="50"/>
        <item h="1" x="281"/>
        <item h="1" x="286"/>
        <item h="1" x="55"/>
        <item h="1" x="305"/>
        <item h="1" x="254"/>
        <item h="1" x="216"/>
        <item h="1" x="273"/>
        <item x="40"/>
        <item h="1" x="350"/>
        <item h="1" x="256"/>
        <item h="1" x="149"/>
        <item h="1" x="0"/>
        <item h="1" x="16"/>
        <item h="1" x="296"/>
        <item h="1" x="277"/>
        <item x="51"/>
        <item h="1" x="245"/>
        <item h="1" x="236"/>
        <item h="1" x="175"/>
        <item x="46"/>
        <item h="1" x="179"/>
        <item h="1" x="240"/>
        <item h="1" x="224"/>
        <item h="1" x="269"/>
        <item h="1" x="37"/>
        <item h="1" x="234"/>
        <item x="4"/>
        <item h="1" x="203"/>
        <item h="1" x="88"/>
        <item x="352"/>
        <item x="113"/>
        <item h="1" x="160"/>
        <item h="1" x="109"/>
        <item h="1" x="57"/>
        <item h="1" x="165"/>
        <item h="1" x="87"/>
        <item x="75"/>
        <item h="1" x="336"/>
        <item h="1" x="239"/>
        <item h="1" x="279"/>
        <item h="1" x="193"/>
        <item h="1" x="349"/>
        <item x="42"/>
        <item h="1" x="168"/>
        <item x="174"/>
        <item h="1" x="297"/>
        <item x="306"/>
        <item h="1" x="205"/>
        <item x="26"/>
        <item h="1" x="287"/>
        <item h="1" x="289"/>
        <item h="1" x="293"/>
        <item h="1" x="262"/>
        <item x="1"/>
        <item h="1" x="261"/>
        <item h="1" x="63"/>
        <item x="366"/>
        <item h="1" x="172"/>
        <item h="1" x="20"/>
        <item h="1" x="282"/>
        <item h="1" x="339"/>
        <item h="1" x="185"/>
        <item h="1" x="334"/>
        <item x="56"/>
        <item h="1" x="267"/>
        <item h="1" x="362"/>
        <item h="1" x="303"/>
        <item h="1" x="218"/>
        <item h="1" x="263"/>
        <item x="22"/>
        <item h="1" x="364"/>
        <item h="1" x="189"/>
        <item h="1" x="248"/>
        <item h="1" x="166"/>
        <item x="2"/>
        <item h="1" x="177"/>
        <item h="1" x="120"/>
        <item h="1" x="207"/>
        <item x="32"/>
        <item h="1" x="122"/>
        <item h="1" x="242"/>
        <item x="7"/>
        <item h="1" x="111"/>
        <item h="1" x="74"/>
        <item h="1" x="59"/>
        <item h="1" x="346"/>
        <item h="1" x="157"/>
        <item h="1" x="161"/>
        <item h="1" x="217"/>
        <item h="1" x="358"/>
        <item x="6"/>
        <item h="1" x="130"/>
        <item h="1" x="167"/>
        <item h="1" x="100"/>
        <item h="1" x="5"/>
        <item h="1" x="353"/>
        <item h="1" x="314"/>
        <item h="1" x="95"/>
        <item h="1" x="302"/>
        <item h="1" x="369"/>
        <item h="1" x="184"/>
        <item h="1" x="9"/>
        <item h="1" x="363"/>
        <item h="1" x="132"/>
        <item h="1" x="200"/>
        <item h="1" x="43"/>
        <item h="1" x="102"/>
        <item h="1" x="284"/>
        <item h="1" x="318"/>
        <item h="1" x="25"/>
        <item h="1" x="169"/>
        <item h="1" x="23"/>
        <item h="1" x="211"/>
        <item h="1" x="227"/>
        <item h="1" x="98"/>
        <item h="1" x="155"/>
        <item h="1" x="96"/>
        <item h="1" x="28"/>
        <item h="1" x="139"/>
        <item h="1" x="106"/>
        <item h="1" x="151"/>
        <item h="1" x="128"/>
        <item h="1" x="19"/>
        <item h="1" x="226"/>
        <item h="1" x="52"/>
        <item h="1" x="8"/>
        <item h="1" x="89"/>
        <item h="1" x="335"/>
        <item h="1" x="67"/>
        <item h="1" x="312"/>
        <item h="1" x="33"/>
        <item h="1" x="39"/>
        <item h="1" x="10"/>
        <item h="1" x="24"/>
        <item h="1" x="117"/>
        <item h="1" x="99"/>
        <item h="1" x="65"/>
        <item h="1" x="164"/>
        <item h="1" x="60"/>
        <item h="1" x="84"/>
        <item h="1" x="148"/>
        <item h="1" x="367"/>
        <item h="1" x="21"/>
        <item h="1" x="202"/>
        <item h="1" x="328"/>
        <item h="1" x="114"/>
        <item h="1" x="11"/>
        <item h="1" x="274"/>
        <item h="1" x="119"/>
        <item h="1" x="131"/>
        <item h="1" x="27"/>
        <item h="1" x="213"/>
        <item h="1" x="76"/>
        <item h="1" x="41"/>
        <item h="1" x="83"/>
        <item h="1" x="233"/>
        <item h="1" x="361"/>
        <item h="1" x="45"/>
        <item h="1" x="13"/>
        <item h="1" x="62"/>
        <item h="1" x="105"/>
        <item h="1" x="258"/>
        <item h="1" x="29"/>
        <item h="1" x="192"/>
        <item h="1" x="187"/>
        <item h="1" x="64"/>
        <item h="1" x="327"/>
        <item h="1" x="68"/>
        <item h="1" x="360"/>
        <item h="1" x="183"/>
        <item h="1" x="137"/>
        <item h="1" x="324"/>
        <item h="1" x="271"/>
        <item h="1" x="36"/>
        <item h="1" x="12"/>
        <item h="1" x="78"/>
        <item h="1" x="159"/>
        <item h="1" x="162"/>
        <item h="1" x="112"/>
        <item h="1" x="141"/>
        <item h="1" x="342"/>
        <item h="1" x="322"/>
        <item h="1" x="191"/>
        <item h="1" x="300"/>
        <item h="1" x="231"/>
        <item h="1" x="3"/>
        <item h="1" x="104"/>
        <item h="1" x="307"/>
        <item h="1" x="153"/>
        <item h="1" x="77"/>
        <item h="1" x="48"/>
        <item h="1" x="247"/>
        <item h="1" x="199"/>
        <item h="1" x="152"/>
        <item h="1" x="171"/>
        <item h="1" x="347"/>
        <item h="1" x="61"/>
        <item h="1" x="158"/>
        <item h="1" x="79"/>
        <item h="1" x="94"/>
        <item h="1" x="73"/>
        <item h="1" x="343"/>
        <item h="1" x="333"/>
        <item h="1" x="30"/>
        <item h="1" x="219"/>
        <item h="1" x="319"/>
        <item h="1" x="190"/>
        <item h="1" x="173"/>
        <item h="1" x="252"/>
        <item h="1" x="44"/>
        <item h="1" x="228"/>
        <item h="1" x="116"/>
        <item h="1" x="338"/>
        <item h="1" x="280"/>
        <item h="1" x="181"/>
        <item h="1" x="66"/>
        <item h="1" x="292"/>
        <item h="1" x="321"/>
        <item h="1" x="222"/>
        <item h="1" x="198"/>
        <item h="1" x="316"/>
        <item h="1" x="101"/>
        <item h="1" x="180"/>
        <item h="1" x="229"/>
        <item h="1" x="201"/>
        <item h="1" x="90"/>
        <item h="1" x="72"/>
        <item h="1" x="237"/>
        <item h="1" x="129"/>
        <item h="1" x="143"/>
        <item h="1" x="35"/>
        <item h="1" x="246"/>
        <item h="1" x="188"/>
        <item h="1" x="265"/>
        <item h="1" x="136"/>
        <item h="1" x="208"/>
        <item h="1" x="241"/>
        <item h="1" x="17"/>
        <item h="1" x="250"/>
        <item h="1" x="118"/>
        <item h="1" x="356"/>
        <item h="1" x="291"/>
        <item h="1" x="330"/>
        <item h="1" x="266"/>
        <item h="1" x="329"/>
        <item h="1" x="107"/>
        <item h="1" x="315"/>
        <item h="1" x="108"/>
        <item h="1" x="317"/>
        <item h="1" x="325"/>
        <item h="1" x="243"/>
        <item h="1" x="288"/>
        <item h="1" x="344"/>
        <item h="1" x="341"/>
        <item h="1" x="301"/>
        <item h="1" x="251"/>
        <item h="1" x="249"/>
        <item h="1" x="214"/>
        <item h="1" x="71"/>
        <item h="1" x="320"/>
        <item h="1" x="298"/>
        <item h="1" x="196"/>
        <item h="1" x="255"/>
        <item h="1" x="337"/>
        <item t="default"/>
      </items>
    </pivotField>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axis="axisRow" showAll="0" sortType="descending">
      <items count="18">
        <item sd="0" x="5"/>
        <item sd="0" x="3"/>
        <item h="1" x="10"/>
        <item sd="0" x="6"/>
        <item sd="0" x="2"/>
        <item sd="0" x="4"/>
        <item h="1" x="8"/>
        <item sd="0" x="1"/>
        <item h="1" x="14"/>
        <item h="1" x="7"/>
        <item sd="0" x="0"/>
        <item h="1" x="15"/>
        <item h="1" x="9"/>
        <item h="1" x="12"/>
        <item h="1" x="11"/>
        <item h="1" x="13"/>
        <item h="1" x="16"/>
        <item t="default"/>
      </items>
      <autoSortScope>
        <pivotArea dataOnly="0" outline="0" fieldPosition="0">
          <references count="1">
            <reference field="4294967294" count="1" selected="0">
              <x v="2"/>
            </reference>
          </references>
        </pivotArea>
      </autoSortScope>
    </pivotField>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dataField="1" showAll="0"/>
    <pivotField showAll="0"/>
    <pivotField dataField="1"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h="1" x="97"/>
      </items>
    </pivotField>
  </pivotFields>
  <rowFields count="2">
    <field x="14"/>
    <field x="11"/>
  </rowFields>
  <rowItems count="8">
    <i>
      <x v="10"/>
    </i>
    <i>
      <x v="4"/>
    </i>
    <i>
      <x v="1"/>
    </i>
    <i>
      <x v="5"/>
    </i>
    <i>
      <x/>
    </i>
    <i>
      <x v="3"/>
    </i>
    <i>
      <x v="7"/>
    </i>
    <i t="grand">
      <x/>
    </i>
  </rowItems>
  <colFields count="1">
    <field x="-2"/>
  </colFields>
  <colItems count="4">
    <i>
      <x/>
    </i>
    <i i="1">
      <x v="1"/>
    </i>
    <i i="2">
      <x v="2"/>
    </i>
    <i i="3">
      <x v="3"/>
    </i>
  </colItems>
  <pageFields count="2">
    <pageField fld="28" hier="-1"/>
    <pageField fld="16" hier="-1"/>
  </pageFields>
  <dataFields count="4">
    <dataField name="Average of Budget" fld="11" subtotal="average" baseField="14" baseItem="7"/>
    <dataField name="Average of ROI" fld="22" subtotal="average" baseField="14" baseItem="10"/>
    <dataField name="Average of Median ROI" fld="24" subtotal="average" baseField="14" baseItem="7"/>
    <dataField name="StdDev of ROI" fld="22" subtotal="stdDev" baseField="14" baseItem="10"/>
  </dataFields>
  <formats count="3">
    <format dxfId="67">
      <pivotArea collapsedLevelsAreSubtotals="1" fieldPosition="0">
        <references count="2">
          <reference field="4294967294" count="1" selected="0">
            <x v="0"/>
          </reference>
          <reference field="14" count="0"/>
        </references>
      </pivotArea>
    </format>
    <format dxfId="66">
      <pivotArea collapsedLevelsAreSubtotals="1" fieldPosition="0">
        <references count="2">
          <reference field="4294967294" count="1" selected="0">
            <x v="2"/>
          </reference>
          <reference field="14" count="0"/>
        </references>
      </pivotArea>
    </format>
    <format dxfId="65">
      <pivotArea dataOnly="0" labelOnly="1" fieldPosition="0">
        <references count="2">
          <reference field="11" count="0"/>
          <reference field="14" count="1" selected="0">
            <x v="10"/>
          </reference>
        </references>
      </pivotArea>
    </format>
  </formats>
  <conditionalFormats count="4">
    <conditionalFormat priority="4">
      <pivotAreas count="1">
        <pivotArea type="data" collapsedLevelsAreSubtotals="1" fieldPosition="0">
          <references count="2">
            <reference field="4294967294" count="1" selected="0">
              <x v="0"/>
            </reference>
            <reference field="14" count="7">
              <x v="0"/>
              <x v="1"/>
              <x v="3"/>
              <x v="4"/>
              <x v="5"/>
              <x v="7"/>
              <x v="10"/>
            </reference>
          </references>
        </pivotArea>
      </pivotAreas>
    </conditionalFormat>
    <conditionalFormat priority="3">
      <pivotAreas count="1">
        <pivotArea type="data" collapsedLevelsAreSubtotals="1" fieldPosition="0">
          <references count="2">
            <reference field="4294967294" count="1" selected="0">
              <x v="2"/>
            </reference>
            <reference field="14" count="7">
              <x v="0"/>
              <x v="1"/>
              <x v="3"/>
              <x v="4"/>
              <x v="5"/>
              <x v="7"/>
              <x v="10"/>
            </reference>
          </references>
        </pivotArea>
      </pivotAreas>
    </conditionalFormat>
    <conditionalFormat priority="2">
      <pivotAreas count="1">
        <pivotArea type="data" collapsedLevelsAreSubtotals="1" fieldPosition="0">
          <references count="2">
            <reference field="4294967294" count="1" selected="0">
              <x v="3"/>
            </reference>
            <reference field="14" count="7">
              <x v="0"/>
              <x v="1"/>
              <x v="3"/>
              <x v="4"/>
              <x v="5"/>
              <x v="7"/>
              <x v="10"/>
            </reference>
          </references>
        </pivotArea>
      </pivotAreas>
    </conditionalFormat>
    <conditionalFormat priority="1">
      <pivotAreas count="7">
        <pivotArea type="data" collapsedLevelsAreSubtotals="1" fieldPosition="0">
          <references count="2">
            <reference field="4294967294" count="1" selected="0">
              <x v="1"/>
            </reference>
            <reference field="14" count="1">
              <x v="10"/>
            </reference>
          </references>
        </pivotArea>
        <pivotArea type="data" collapsedLevelsAreSubtotals="1" fieldPosition="0">
          <references count="2">
            <reference field="4294967294" count="1" selected="0">
              <x v="1"/>
            </reference>
            <reference field="14" count="1">
              <x v="4"/>
            </reference>
          </references>
        </pivotArea>
        <pivotArea type="data" collapsedLevelsAreSubtotals="1" fieldPosition="0">
          <references count="2">
            <reference field="4294967294" count="1" selected="0">
              <x v="1"/>
            </reference>
            <reference field="14" count="1">
              <x v="1"/>
            </reference>
          </references>
        </pivotArea>
        <pivotArea type="data" collapsedLevelsAreSubtotals="1" fieldPosition="0">
          <references count="2">
            <reference field="4294967294" count="1" selected="0">
              <x v="1"/>
            </reference>
            <reference field="14" count="1">
              <x v="5"/>
            </reference>
          </references>
        </pivotArea>
        <pivotArea type="data" collapsedLevelsAreSubtotals="1" fieldPosition="0">
          <references count="2">
            <reference field="4294967294" count="1" selected="0">
              <x v="1"/>
            </reference>
            <reference field="14" count="1">
              <x v="0"/>
            </reference>
          </references>
        </pivotArea>
        <pivotArea type="data" collapsedLevelsAreSubtotals="1" fieldPosition="0">
          <references count="2">
            <reference field="4294967294" count="1" selected="0">
              <x v="1"/>
            </reference>
            <reference field="14" count="1">
              <x v="3"/>
            </reference>
          </references>
        </pivotArea>
        <pivotArea type="data" collapsedLevelsAreSubtotals="1" fieldPosition="0">
          <references count="2">
            <reference field="4294967294" count="1" selected="0">
              <x v="1"/>
            </reference>
            <reference field="14" count="1">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7CC4E9F-9FF4-4AAA-861D-730E850112F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re">
  <location ref="A5:E13" firstHeaderRow="0" firstDataRow="1" firstDataCol="1" rowPageCount="2" colPageCount="1"/>
  <pivotFields count="29">
    <pivotField showAll="0"/>
    <pivotField showAll="0"/>
    <pivotField showAll="0"/>
    <pivotField showAll="0"/>
    <pivotField showAll="0"/>
    <pivotField showAll="0"/>
    <pivotField showAll="0"/>
    <pivotField showAll="0"/>
    <pivotField showAll="0"/>
    <pivotField showAll="0"/>
    <pivotField showAll="0"/>
    <pivotField dataField="1" showAll="0">
      <items count="371">
        <item h="1" x="326"/>
        <item h="1" x="276"/>
        <item h="1" x="154"/>
        <item h="1" x="145"/>
        <item h="1" x="278"/>
        <item h="1" x="294"/>
        <item h="1" x="260"/>
        <item h="1" x="138"/>
        <item h="1" x="309"/>
        <item h="1" x="235"/>
        <item h="1" x="295"/>
        <item h="1" x="340"/>
        <item h="1" x="268"/>
        <item h="1" x="311"/>
        <item h="1" x="209"/>
        <item h="1" x="290"/>
        <item h="1" x="14"/>
        <item h="1" x="323"/>
        <item h="1" x="221"/>
        <item h="1" x="351"/>
        <item h="1" x="92"/>
        <item h="1" x="365"/>
        <item h="1" x="368"/>
        <item h="1" x="93"/>
        <item h="1" x="283"/>
        <item h="1" x="308"/>
        <item h="1" x="150"/>
        <item h="1" x="47"/>
        <item h="1" x="331"/>
        <item h="1" x="142"/>
        <item h="1" x="272"/>
        <item h="1" x="156"/>
        <item h="1" x="80"/>
        <item h="1" x="163"/>
        <item h="1" x="110"/>
        <item h="1" x="359"/>
        <item h="1" x="82"/>
        <item h="1" x="170"/>
        <item h="1" x="357"/>
        <item h="1" x="332"/>
        <item h="1" x="232"/>
        <item h="1" x="197"/>
        <item h="1" x="34"/>
        <item h="1" x="146"/>
        <item h="1" x="58"/>
        <item h="1" x="49"/>
        <item h="1" x="31"/>
        <item h="1" x="103"/>
        <item h="1" x="355"/>
        <item h="1" x="225"/>
        <item h="1" x="176"/>
        <item h="1" x="220"/>
        <item h="1" x="97"/>
        <item h="1" x="81"/>
        <item h="1" x="304"/>
        <item h="1" x="178"/>
        <item h="1" x="299"/>
        <item h="1" x="354"/>
        <item h="1" x="204"/>
        <item h="1" x="310"/>
        <item h="1" x="127"/>
        <item h="1" x="285"/>
        <item h="1" x="253"/>
        <item h="1" x="223"/>
        <item h="1" x="259"/>
        <item h="1" x="15"/>
        <item h="1" x="134"/>
        <item h="1" x="126"/>
        <item h="1" x="133"/>
        <item h="1" x="206"/>
        <item h="1" x="144"/>
        <item h="1" x="238"/>
        <item h="1" x="135"/>
        <item h="1" x="244"/>
        <item h="1" x="186"/>
        <item h="1" x="230"/>
        <item h="1" x="85"/>
        <item h="1" x="275"/>
        <item h="1" x="53"/>
        <item h="1" x="140"/>
        <item h="1" x="86"/>
        <item h="1" x="270"/>
        <item h="1" x="54"/>
        <item h="1" x="195"/>
        <item h="1" x="182"/>
        <item h="1" x="210"/>
        <item h="1" x="212"/>
        <item h="1" x="18"/>
        <item h="1" x="69"/>
        <item h="1" x="123"/>
        <item h="1" x="121"/>
        <item h="1" x="313"/>
        <item h="1" x="147"/>
        <item h="1" x="38"/>
        <item h="1" x="124"/>
        <item h="1" x="115"/>
        <item h="1" x="345"/>
        <item h="1" x="70"/>
        <item h="1" x="125"/>
        <item h="1" x="194"/>
        <item h="1" x="348"/>
        <item h="1" x="91"/>
        <item h="1" x="264"/>
        <item h="1" x="257"/>
        <item h="1" x="215"/>
        <item h="1" x="50"/>
        <item h="1" x="281"/>
        <item h="1" x="286"/>
        <item h="1" x="55"/>
        <item h="1" x="305"/>
        <item h="1" x="254"/>
        <item h="1" x="216"/>
        <item h="1" x="273"/>
        <item x="40"/>
        <item h="1" x="350"/>
        <item h="1" x="256"/>
        <item h="1" x="149"/>
        <item h="1" x="0"/>
        <item h="1" x="16"/>
        <item h="1" x="296"/>
        <item h="1" x="277"/>
        <item x="51"/>
        <item h="1" x="245"/>
        <item h="1" x="236"/>
        <item h="1" x="175"/>
        <item x="46"/>
        <item h="1" x="179"/>
        <item h="1" x="240"/>
        <item h="1" x="224"/>
        <item h="1" x="269"/>
        <item h="1" x="37"/>
        <item h="1" x="234"/>
        <item x="4"/>
        <item h="1" x="203"/>
        <item h="1" x="88"/>
        <item x="352"/>
        <item x="113"/>
        <item h="1" x="160"/>
        <item h="1" x="109"/>
        <item h="1" x="57"/>
        <item h="1" x="165"/>
        <item h="1" x="87"/>
        <item x="75"/>
        <item h="1" x="336"/>
        <item h="1" x="239"/>
        <item h="1" x="279"/>
        <item h="1" x="193"/>
        <item h="1" x="349"/>
        <item x="42"/>
        <item h="1" x="168"/>
        <item x="174"/>
        <item h="1" x="297"/>
        <item x="306"/>
        <item h="1" x="205"/>
        <item x="26"/>
        <item h="1" x="287"/>
        <item h="1" x="289"/>
        <item h="1" x="293"/>
        <item h="1" x="262"/>
        <item x="1"/>
        <item h="1" x="261"/>
        <item h="1" x="63"/>
        <item x="366"/>
        <item h="1" x="172"/>
        <item h="1" x="20"/>
        <item h="1" x="282"/>
        <item h="1" x="339"/>
        <item h="1" x="185"/>
        <item h="1" x="334"/>
        <item x="56"/>
        <item h="1" x="267"/>
        <item h="1" x="362"/>
        <item h="1" x="303"/>
        <item h="1" x="218"/>
        <item h="1" x="263"/>
        <item x="22"/>
        <item h="1" x="364"/>
        <item h="1" x="189"/>
        <item h="1" x="248"/>
        <item h="1" x="166"/>
        <item x="2"/>
        <item h="1" x="177"/>
        <item h="1" x="120"/>
        <item h="1" x="207"/>
        <item x="32"/>
        <item h="1" x="122"/>
        <item h="1" x="242"/>
        <item x="7"/>
        <item h="1" x="111"/>
        <item h="1" x="74"/>
        <item h="1" x="59"/>
        <item h="1" x="346"/>
        <item h="1" x="157"/>
        <item h="1" x="161"/>
        <item h="1" x="217"/>
        <item h="1" x="358"/>
        <item x="6"/>
        <item h="1" x="130"/>
        <item h="1" x="167"/>
        <item h="1" x="100"/>
        <item h="1" x="5"/>
        <item h="1" x="353"/>
        <item h="1" x="314"/>
        <item h="1" x="95"/>
        <item h="1" x="302"/>
        <item h="1" x="369"/>
        <item h="1" x="184"/>
        <item h="1" x="9"/>
        <item h="1" x="363"/>
        <item h="1" x="132"/>
        <item h="1" x="200"/>
        <item h="1" x="43"/>
        <item h="1" x="102"/>
        <item h="1" x="284"/>
        <item h="1" x="318"/>
        <item h="1" x="25"/>
        <item h="1" x="169"/>
        <item h="1" x="23"/>
        <item h="1" x="211"/>
        <item h="1" x="227"/>
        <item h="1" x="98"/>
        <item h="1" x="155"/>
        <item h="1" x="96"/>
        <item h="1" x="28"/>
        <item h="1" x="139"/>
        <item h="1" x="106"/>
        <item h="1" x="151"/>
        <item h="1" x="128"/>
        <item h="1" x="19"/>
        <item h="1" x="226"/>
        <item h="1" x="52"/>
        <item h="1" x="8"/>
        <item h="1" x="89"/>
        <item h="1" x="335"/>
        <item h="1" x="67"/>
        <item h="1" x="312"/>
        <item h="1" x="33"/>
        <item h="1" x="39"/>
        <item h="1" x="10"/>
        <item h="1" x="24"/>
        <item h="1" x="117"/>
        <item h="1" x="99"/>
        <item h="1" x="65"/>
        <item h="1" x="164"/>
        <item h="1" x="60"/>
        <item h="1" x="84"/>
        <item h="1" x="148"/>
        <item h="1" x="367"/>
        <item h="1" x="21"/>
        <item h="1" x="202"/>
        <item h="1" x="328"/>
        <item h="1" x="114"/>
        <item h="1" x="11"/>
        <item h="1" x="274"/>
        <item h="1" x="119"/>
        <item h="1" x="131"/>
        <item h="1" x="27"/>
        <item h="1" x="213"/>
        <item h="1" x="76"/>
        <item h="1" x="41"/>
        <item h="1" x="83"/>
        <item h="1" x="233"/>
        <item h="1" x="361"/>
        <item h="1" x="45"/>
        <item h="1" x="13"/>
        <item h="1" x="62"/>
        <item h="1" x="105"/>
        <item h="1" x="258"/>
        <item h="1" x="29"/>
        <item h="1" x="192"/>
        <item h="1" x="187"/>
        <item h="1" x="64"/>
        <item h="1" x="327"/>
        <item h="1" x="68"/>
        <item h="1" x="360"/>
        <item h="1" x="183"/>
        <item h="1" x="137"/>
        <item h="1" x="324"/>
        <item h="1" x="271"/>
        <item h="1" x="36"/>
        <item h="1" x="12"/>
        <item h="1" x="78"/>
        <item h="1" x="159"/>
        <item h="1" x="162"/>
        <item h="1" x="112"/>
        <item h="1" x="141"/>
        <item h="1" x="342"/>
        <item h="1" x="322"/>
        <item h="1" x="191"/>
        <item h="1" x="300"/>
        <item h="1" x="231"/>
        <item h="1" x="3"/>
        <item h="1" x="104"/>
        <item h="1" x="307"/>
        <item h="1" x="153"/>
        <item h="1" x="77"/>
        <item h="1" x="48"/>
        <item h="1" x="247"/>
        <item h="1" x="199"/>
        <item h="1" x="152"/>
        <item h="1" x="171"/>
        <item h="1" x="347"/>
        <item h="1" x="61"/>
        <item h="1" x="158"/>
        <item h="1" x="79"/>
        <item h="1" x="94"/>
        <item h="1" x="73"/>
        <item h="1" x="343"/>
        <item h="1" x="333"/>
        <item h="1" x="30"/>
        <item h="1" x="219"/>
        <item h="1" x="319"/>
        <item h="1" x="190"/>
        <item h="1" x="173"/>
        <item h="1" x="252"/>
        <item h="1" x="44"/>
        <item h="1" x="228"/>
        <item h="1" x="116"/>
        <item h="1" x="338"/>
        <item h="1" x="280"/>
        <item h="1" x="181"/>
        <item h="1" x="66"/>
        <item h="1" x="292"/>
        <item h="1" x="321"/>
        <item h="1" x="222"/>
        <item h="1" x="198"/>
        <item h="1" x="316"/>
        <item h="1" x="101"/>
        <item h="1" x="180"/>
        <item h="1" x="229"/>
        <item h="1" x="201"/>
        <item h="1" x="90"/>
        <item h="1" x="72"/>
        <item h="1" x="237"/>
        <item h="1" x="129"/>
        <item h="1" x="143"/>
        <item h="1" x="35"/>
        <item h="1" x="246"/>
        <item h="1" x="188"/>
        <item h="1" x="265"/>
        <item h="1" x="136"/>
        <item h="1" x="208"/>
        <item h="1" x="241"/>
        <item h="1" x="17"/>
        <item h="1" x="250"/>
        <item h="1" x="118"/>
        <item h="1" x="356"/>
        <item h="1" x="291"/>
        <item h="1" x="330"/>
        <item h="1" x="266"/>
        <item h="1" x="329"/>
        <item h="1" x="107"/>
        <item h="1" x="315"/>
        <item h="1" x="108"/>
        <item h="1" x="317"/>
        <item h="1" x="325"/>
        <item h="1" x="243"/>
        <item h="1" x="288"/>
        <item h="1" x="344"/>
        <item h="1" x="341"/>
        <item h="1" x="301"/>
        <item h="1" x="251"/>
        <item h="1" x="249"/>
        <item h="1" x="214"/>
        <item h="1" x="71"/>
        <item h="1" x="320"/>
        <item h="1" x="298"/>
        <item h="1" x="196"/>
        <item h="1" x="255"/>
        <item h="1" x="337"/>
        <item t="default"/>
      </items>
    </pivotField>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axis="axisRow" showAll="0" sortType="descending">
      <items count="18">
        <item sd="0" x="5"/>
        <item sd="0" x="3"/>
        <item h="1" x="10"/>
        <item sd="0" x="6"/>
        <item sd="0" x="2"/>
        <item sd="0" x="4"/>
        <item h="1" x="8"/>
        <item sd="0" x="1"/>
        <item h="1" x="14"/>
        <item h="1" x="7"/>
        <item sd="0" x="0"/>
        <item h="1" x="15"/>
        <item h="1" x="9"/>
        <item h="1" x="12"/>
        <item h="1" x="11"/>
        <item h="1" x="13"/>
        <item h="1" x="16"/>
        <item t="default"/>
      </items>
      <autoSortScope>
        <pivotArea dataOnly="0" outline="0" fieldPosition="0">
          <references count="1">
            <reference field="4294967294" count="1" selected="0">
              <x v="2"/>
            </reference>
          </references>
        </pivotArea>
      </autoSortScope>
    </pivotField>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dataField="1" showAll="0"/>
    <pivotField showAll="0"/>
    <pivotField dataField="1"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h="1" x="97"/>
      </items>
    </pivotField>
  </pivotFields>
  <rowFields count="1">
    <field x="14"/>
  </rowFields>
  <rowItems count="8">
    <i>
      <x v="10"/>
    </i>
    <i>
      <x v="4"/>
    </i>
    <i>
      <x v="1"/>
    </i>
    <i>
      <x v="5"/>
    </i>
    <i>
      <x v="3"/>
    </i>
    <i>
      <x/>
    </i>
    <i>
      <x v="7"/>
    </i>
    <i t="grand">
      <x/>
    </i>
  </rowItems>
  <colFields count="1">
    <field x="-2"/>
  </colFields>
  <colItems count="4">
    <i>
      <x/>
    </i>
    <i i="1">
      <x v="1"/>
    </i>
    <i i="2">
      <x v="2"/>
    </i>
    <i i="3">
      <x v="3"/>
    </i>
  </colItems>
  <pageFields count="2">
    <pageField fld="28" hier="-1"/>
    <pageField fld="16" hier="-1"/>
  </pageFields>
  <dataFields count="4">
    <dataField name="Average of Budget" fld="11" subtotal="average" baseField="14" baseItem="7"/>
    <dataField name="Average of ROI" fld="22" subtotal="average" baseField="14" baseItem="10"/>
    <dataField name="Average of Median ROI" fld="24" subtotal="average" baseField="14" baseItem="7"/>
    <dataField name="StdDev of ROI" fld="22" subtotal="stdDev" baseField="14" baseItem="10"/>
  </dataFields>
  <formats count="2">
    <format dxfId="64">
      <pivotArea collapsedLevelsAreSubtotals="1" fieldPosition="0">
        <references count="2">
          <reference field="4294967294" count="1" selected="0">
            <x v="0"/>
          </reference>
          <reference field="14" count="0"/>
        </references>
      </pivotArea>
    </format>
    <format dxfId="63">
      <pivotArea collapsedLevelsAreSubtotals="1" fieldPosition="0">
        <references count="2">
          <reference field="4294967294" count="1" selected="0">
            <x v="2"/>
          </reference>
          <reference field="14" count="0"/>
        </references>
      </pivotArea>
    </format>
  </formats>
  <conditionalFormats count="4">
    <conditionalFormat priority="4">
      <pivotAreas count="1">
        <pivotArea type="data" collapsedLevelsAreSubtotals="1" fieldPosition="0">
          <references count="2">
            <reference field="4294967294" count="1" selected="0">
              <x v="0"/>
            </reference>
            <reference field="14" count="7">
              <x v="0"/>
              <x v="1"/>
              <x v="3"/>
              <x v="4"/>
              <x v="5"/>
              <x v="7"/>
              <x v="10"/>
            </reference>
          </references>
        </pivotArea>
      </pivotAreas>
    </conditionalFormat>
    <conditionalFormat priority="3">
      <pivotAreas count="1">
        <pivotArea type="data" collapsedLevelsAreSubtotals="1" fieldPosition="0">
          <references count="2">
            <reference field="4294967294" count="1" selected="0">
              <x v="2"/>
            </reference>
            <reference field="14" count="7">
              <x v="0"/>
              <x v="1"/>
              <x v="3"/>
              <x v="4"/>
              <x v="5"/>
              <x v="7"/>
              <x v="10"/>
            </reference>
          </references>
        </pivotArea>
      </pivotAreas>
    </conditionalFormat>
    <conditionalFormat priority="2">
      <pivotAreas count="1">
        <pivotArea type="data" collapsedLevelsAreSubtotals="1" fieldPosition="0">
          <references count="2">
            <reference field="4294967294" count="1" selected="0">
              <x v="3"/>
            </reference>
            <reference field="14" count="7">
              <x v="0"/>
              <x v="1"/>
              <x v="3"/>
              <x v="4"/>
              <x v="5"/>
              <x v="7"/>
              <x v="10"/>
            </reference>
          </references>
        </pivotArea>
      </pivotAreas>
    </conditionalFormat>
    <conditionalFormat priority="1">
      <pivotAreas count="7">
        <pivotArea type="data" collapsedLevelsAreSubtotals="1" fieldPosition="0">
          <references count="2">
            <reference field="4294967294" count="1" selected="0">
              <x v="1"/>
            </reference>
            <reference field="14" count="1">
              <x v="10"/>
            </reference>
          </references>
        </pivotArea>
        <pivotArea type="data" collapsedLevelsAreSubtotals="1" fieldPosition="0">
          <references count="2">
            <reference field="4294967294" count="1" selected="0">
              <x v="1"/>
            </reference>
            <reference field="14" count="1">
              <x v="4"/>
            </reference>
          </references>
        </pivotArea>
        <pivotArea type="data" collapsedLevelsAreSubtotals="1" fieldPosition="0">
          <references count="2">
            <reference field="4294967294" count="1" selected="0">
              <x v="1"/>
            </reference>
            <reference field="14" count="1">
              <x v="1"/>
            </reference>
          </references>
        </pivotArea>
        <pivotArea type="data" collapsedLevelsAreSubtotals="1" fieldPosition="0">
          <references count="2">
            <reference field="4294967294" count="1" selected="0">
              <x v="1"/>
            </reference>
            <reference field="14" count="1">
              <x v="5"/>
            </reference>
          </references>
        </pivotArea>
        <pivotArea type="data" collapsedLevelsAreSubtotals="1" fieldPosition="0">
          <references count="2">
            <reference field="4294967294" count="1" selected="0">
              <x v="1"/>
            </reference>
            <reference field="14" count="1">
              <x v="0"/>
            </reference>
          </references>
        </pivotArea>
        <pivotArea type="data" collapsedLevelsAreSubtotals="1" fieldPosition="0">
          <references count="2">
            <reference field="4294967294" count="1" selected="0">
              <x v="1"/>
            </reference>
            <reference field="14" count="1">
              <x v="3"/>
            </reference>
          </references>
        </pivotArea>
        <pivotArea type="data" collapsedLevelsAreSubtotals="1" fieldPosition="0">
          <references count="2">
            <reference field="4294967294" count="1" selected="0">
              <x v="1"/>
            </reference>
            <reference field="14" count="1">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EB207A9-E3C3-4B03-BF4C-2D628FA21D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re">
  <location ref="A5:D13" firstHeaderRow="0" firstDataRow="1" firstDataCol="1" rowPageCount="2" colPageCount="1"/>
  <pivotFields count="29">
    <pivotField showAll="0"/>
    <pivotField showAll="0"/>
    <pivotField showAll="0"/>
    <pivotField showAll="0"/>
    <pivotField showAll="0"/>
    <pivotField showAll="0"/>
    <pivotField showAll="0"/>
    <pivotField dataField="1" showAll="0"/>
    <pivotField showAll="0"/>
    <pivotField showAll="0"/>
    <pivotField showAll="0"/>
    <pivotField showAll="0">
      <items count="371">
        <item h="1" x="326"/>
        <item h="1" x="276"/>
        <item h="1" x="154"/>
        <item h="1" x="145"/>
        <item h="1" x="278"/>
        <item h="1" x="294"/>
        <item h="1" x="260"/>
        <item h="1" x="138"/>
        <item h="1" x="309"/>
        <item h="1" x="235"/>
        <item h="1" x="295"/>
        <item h="1" x="340"/>
        <item h="1" x="268"/>
        <item h="1" x="311"/>
        <item h="1" x="209"/>
        <item h="1" x="290"/>
        <item h="1" x="14"/>
        <item h="1" x="323"/>
        <item h="1" x="221"/>
        <item h="1" x="351"/>
        <item h="1" x="92"/>
        <item h="1" x="365"/>
        <item h="1" x="368"/>
        <item h="1" x="93"/>
        <item h="1" x="283"/>
        <item h="1" x="308"/>
        <item h="1" x="150"/>
        <item h="1" x="47"/>
        <item h="1" x="331"/>
        <item h="1" x="142"/>
        <item h="1" x="272"/>
        <item h="1" x="156"/>
        <item h="1" x="80"/>
        <item h="1" x="163"/>
        <item h="1" x="110"/>
        <item h="1" x="359"/>
        <item h="1" x="82"/>
        <item h="1" x="170"/>
        <item h="1" x="357"/>
        <item h="1" x="332"/>
        <item h="1" x="232"/>
        <item h="1" x="197"/>
        <item h="1" x="34"/>
        <item h="1" x="146"/>
        <item h="1" x="58"/>
        <item h="1" x="49"/>
        <item h="1" x="31"/>
        <item h="1" x="103"/>
        <item h="1" x="355"/>
        <item h="1" x="225"/>
        <item h="1" x="176"/>
        <item h="1" x="220"/>
        <item h="1" x="97"/>
        <item h="1" x="81"/>
        <item h="1" x="304"/>
        <item h="1" x="178"/>
        <item h="1" x="299"/>
        <item h="1" x="354"/>
        <item h="1" x="204"/>
        <item h="1" x="310"/>
        <item h="1" x="127"/>
        <item h="1" x="285"/>
        <item h="1" x="253"/>
        <item h="1" x="223"/>
        <item h="1" x="259"/>
        <item h="1" x="15"/>
        <item h="1" x="134"/>
        <item h="1" x="126"/>
        <item h="1" x="133"/>
        <item h="1" x="206"/>
        <item h="1" x="144"/>
        <item h="1" x="238"/>
        <item h="1" x="135"/>
        <item h="1" x="244"/>
        <item h="1" x="186"/>
        <item h="1" x="230"/>
        <item h="1" x="85"/>
        <item h="1" x="275"/>
        <item h="1" x="53"/>
        <item h="1" x="140"/>
        <item h="1" x="86"/>
        <item h="1" x="270"/>
        <item h="1" x="54"/>
        <item h="1" x="195"/>
        <item h="1" x="182"/>
        <item h="1" x="210"/>
        <item h="1" x="212"/>
        <item h="1" x="18"/>
        <item h="1" x="69"/>
        <item h="1" x="123"/>
        <item h="1" x="121"/>
        <item h="1" x="313"/>
        <item h="1" x="147"/>
        <item h="1" x="38"/>
        <item h="1" x="124"/>
        <item h="1" x="115"/>
        <item h="1" x="345"/>
        <item h="1" x="70"/>
        <item h="1" x="125"/>
        <item h="1" x="194"/>
        <item h="1" x="348"/>
        <item h="1" x="91"/>
        <item h="1" x="264"/>
        <item h="1" x="257"/>
        <item h="1" x="215"/>
        <item h="1" x="50"/>
        <item h="1" x="281"/>
        <item h="1" x="286"/>
        <item h="1" x="55"/>
        <item h="1" x="305"/>
        <item h="1" x="254"/>
        <item h="1" x="216"/>
        <item h="1" x="273"/>
        <item x="40"/>
        <item h="1" x="350"/>
        <item h="1" x="256"/>
        <item h="1" x="149"/>
        <item h="1" x="0"/>
        <item h="1" x="16"/>
        <item h="1" x="296"/>
        <item h="1" x="277"/>
        <item x="51"/>
        <item h="1" x="245"/>
        <item h="1" x="236"/>
        <item h="1" x="175"/>
        <item x="46"/>
        <item h="1" x="179"/>
        <item h="1" x="240"/>
        <item h="1" x="224"/>
        <item h="1" x="269"/>
        <item h="1" x="37"/>
        <item h="1" x="234"/>
        <item x="4"/>
        <item h="1" x="203"/>
        <item h="1" x="88"/>
        <item x="352"/>
        <item x="113"/>
        <item h="1" x="160"/>
        <item h="1" x="109"/>
        <item h="1" x="57"/>
        <item h="1" x="165"/>
        <item h="1" x="87"/>
        <item x="75"/>
        <item h="1" x="336"/>
        <item h="1" x="239"/>
        <item h="1" x="279"/>
        <item h="1" x="193"/>
        <item h="1" x="349"/>
        <item x="42"/>
        <item h="1" x="168"/>
        <item x="174"/>
        <item h="1" x="297"/>
        <item x="306"/>
        <item h="1" x="205"/>
        <item x="26"/>
        <item h="1" x="287"/>
        <item h="1" x="289"/>
        <item h="1" x="293"/>
        <item h="1" x="262"/>
        <item x="1"/>
        <item h="1" x="261"/>
        <item h="1" x="63"/>
        <item x="366"/>
        <item h="1" x="172"/>
        <item h="1" x="20"/>
        <item h="1" x="282"/>
        <item h="1" x="339"/>
        <item h="1" x="185"/>
        <item h="1" x="334"/>
        <item x="56"/>
        <item h="1" x="267"/>
        <item h="1" x="362"/>
        <item h="1" x="303"/>
        <item h="1" x="218"/>
        <item h="1" x="263"/>
        <item x="22"/>
        <item h="1" x="364"/>
        <item h="1" x="189"/>
        <item h="1" x="248"/>
        <item h="1" x="166"/>
        <item x="2"/>
        <item h="1" x="177"/>
        <item h="1" x="120"/>
        <item h="1" x="207"/>
        <item x="32"/>
        <item h="1" x="122"/>
        <item h="1" x="242"/>
        <item x="7"/>
        <item h="1" x="111"/>
        <item h="1" x="74"/>
        <item h="1" x="59"/>
        <item h="1" x="346"/>
        <item h="1" x="157"/>
        <item h="1" x="161"/>
        <item h="1" x="217"/>
        <item h="1" x="358"/>
        <item x="6"/>
        <item h="1" x="130"/>
        <item h="1" x="167"/>
        <item h="1" x="100"/>
        <item h="1" x="5"/>
        <item h="1" x="353"/>
        <item h="1" x="314"/>
        <item h="1" x="95"/>
        <item h="1" x="302"/>
        <item h="1" x="369"/>
        <item h="1" x="184"/>
        <item h="1" x="9"/>
        <item h="1" x="363"/>
        <item h="1" x="132"/>
        <item h="1" x="200"/>
        <item h="1" x="43"/>
        <item h="1" x="102"/>
        <item h="1" x="284"/>
        <item h="1" x="318"/>
        <item h="1" x="25"/>
        <item h="1" x="169"/>
        <item h="1" x="23"/>
        <item h="1" x="211"/>
        <item h="1" x="227"/>
        <item h="1" x="98"/>
        <item h="1" x="155"/>
        <item h="1" x="96"/>
        <item h="1" x="28"/>
        <item h="1" x="139"/>
        <item h="1" x="106"/>
        <item h="1" x="151"/>
        <item h="1" x="128"/>
        <item h="1" x="19"/>
        <item h="1" x="226"/>
        <item h="1" x="52"/>
        <item h="1" x="8"/>
        <item h="1" x="89"/>
        <item h="1" x="335"/>
        <item h="1" x="67"/>
        <item h="1" x="312"/>
        <item h="1" x="33"/>
        <item h="1" x="39"/>
        <item h="1" x="10"/>
        <item h="1" x="24"/>
        <item h="1" x="117"/>
        <item h="1" x="99"/>
        <item h="1" x="65"/>
        <item h="1" x="164"/>
        <item h="1" x="60"/>
        <item h="1" x="84"/>
        <item h="1" x="148"/>
        <item h="1" x="367"/>
        <item h="1" x="21"/>
        <item h="1" x="202"/>
        <item h="1" x="328"/>
        <item h="1" x="114"/>
        <item h="1" x="11"/>
        <item h="1" x="274"/>
        <item h="1" x="119"/>
        <item h="1" x="131"/>
        <item h="1" x="27"/>
        <item h="1" x="213"/>
        <item h="1" x="76"/>
        <item h="1" x="41"/>
        <item h="1" x="83"/>
        <item h="1" x="233"/>
        <item h="1" x="361"/>
        <item h="1" x="45"/>
        <item h="1" x="13"/>
        <item h="1" x="62"/>
        <item h="1" x="105"/>
        <item h="1" x="258"/>
        <item h="1" x="29"/>
        <item h="1" x="192"/>
        <item h="1" x="187"/>
        <item h="1" x="64"/>
        <item h="1" x="327"/>
        <item h="1" x="68"/>
        <item h="1" x="360"/>
        <item h="1" x="183"/>
        <item h="1" x="137"/>
        <item h="1" x="324"/>
        <item h="1" x="271"/>
        <item h="1" x="36"/>
        <item h="1" x="12"/>
        <item h="1" x="78"/>
        <item h="1" x="159"/>
        <item h="1" x="162"/>
        <item h="1" x="112"/>
        <item h="1" x="141"/>
        <item h="1" x="342"/>
        <item h="1" x="322"/>
        <item h="1" x="191"/>
        <item h="1" x="300"/>
        <item h="1" x="231"/>
        <item h="1" x="3"/>
        <item h="1" x="104"/>
        <item h="1" x="307"/>
        <item h="1" x="153"/>
        <item h="1" x="77"/>
        <item h="1" x="48"/>
        <item h="1" x="247"/>
        <item h="1" x="199"/>
        <item h="1" x="152"/>
        <item h="1" x="171"/>
        <item h="1" x="347"/>
        <item h="1" x="61"/>
        <item h="1" x="158"/>
        <item h="1" x="79"/>
        <item h="1" x="94"/>
        <item h="1" x="73"/>
        <item h="1" x="343"/>
        <item h="1" x="333"/>
        <item h="1" x="30"/>
        <item h="1" x="219"/>
        <item h="1" x="319"/>
        <item h="1" x="190"/>
        <item h="1" x="173"/>
        <item h="1" x="252"/>
        <item h="1" x="44"/>
        <item h="1" x="228"/>
        <item h="1" x="116"/>
        <item h="1" x="338"/>
        <item h="1" x="280"/>
        <item h="1" x="181"/>
        <item h="1" x="66"/>
        <item h="1" x="292"/>
        <item h="1" x="321"/>
        <item h="1" x="222"/>
        <item h="1" x="198"/>
        <item h="1" x="316"/>
        <item h="1" x="101"/>
        <item h="1" x="180"/>
        <item h="1" x="229"/>
        <item h="1" x="201"/>
        <item h="1" x="90"/>
        <item h="1" x="72"/>
        <item h="1" x="237"/>
        <item h="1" x="129"/>
        <item h="1" x="143"/>
        <item h="1" x="35"/>
        <item h="1" x="246"/>
        <item h="1" x="188"/>
        <item h="1" x="265"/>
        <item h="1" x="136"/>
        <item h="1" x="208"/>
        <item h="1" x="241"/>
        <item h="1" x="17"/>
        <item h="1" x="250"/>
        <item h="1" x="118"/>
        <item h="1" x="356"/>
        <item h="1" x="291"/>
        <item h="1" x="330"/>
        <item h="1" x="266"/>
        <item h="1" x="329"/>
        <item h="1" x="107"/>
        <item h="1" x="315"/>
        <item h="1" x="108"/>
        <item h="1" x="317"/>
        <item h="1" x="325"/>
        <item h="1" x="243"/>
        <item h="1" x="288"/>
        <item h="1" x="344"/>
        <item h="1" x="341"/>
        <item h="1" x="301"/>
        <item h="1" x="251"/>
        <item h="1" x="249"/>
        <item h="1" x="214"/>
        <item h="1" x="71"/>
        <item h="1" x="320"/>
        <item h="1" x="298"/>
        <item h="1" x="196"/>
        <item h="1" x="255"/>
        <item h="1" x="337"/>
        <item t="default"/>
      </items>
    </pivotField>
    <pivotField numFmtId="14" showAll="0">
      <items count="3056">
        <item x="1795"/>
        <item x="1587"/>
        <item x="2361"/>
        <item x="46"/>
        <item x="2869"/>
        <item x="1620"/>
        <item x="2129"/>
        <item x="2816"/>
        <item x="1073"/>
        <item x="915"/>
        <item x="1843"/>
        <item x="2330"/>
        <item x="820"/>
        <item x="2558"/>
        <item x="2675"/>
        <item x="236"/>
        <item x="2484"/>
        <item x="2718"/>
        <item x="2323"/>
        <item x="2056"/>
        <item x="1762"/>
        <item x="2359"/>
        <item x="2131"/>
        <item x="1886"/>
        <item x="2981"/>
        <item x="1428"/>
        <item x="794"/>
        <item x="1010"/>
        <item x="1312"/>
        <item x="595"/>
        <item x="71"/>
        <item x="1550"/>
        <item x="1735"/>
        <item x="75"/>
        <item x="1070"/>
        <item x="1676"/>
        <item x="2485"/>
        <item x="2849"/>
        <item x="766"/>
        <item x="2747"/>
        <item x="1521"/>
        <item x="2473"/>
        <item x="3041"/>
        <item x="19"/>
        <item x="1757"/>
        <item x="1760"/>
        <item x="1618"/>
        <item x="502"/>
        <item x="375"/>
        <item x="2871"/>
        <item x="3022"/>
        <item x="692"/>
        <item x="929"/>
        <item x="2245"/>
        <item x="1841"/>
        <item x="737"/>
        <item x="2464"/>
        <item x="1840"/>
        <item x="196"/>
        <item x="1471"/>
        <item x="2760"/>
        <item x="1566"/>
        <item x="2427"/>
        <item x="2614"/>
        <item x="411"/>
        <item x="2771"/>
        <item x="2465"/>
        <item x="3043"/>
        <item x="361"/>
        <item x="1330"/>
        <item x="1769"/>
        <item x="1640"/>
        <item x="1478"/>
        <item x="1979"/>
        <item x="1390"/>
        <item x="2186"/>
        <item x="237"/>
        <item x="1537"/>
        <item x="2755"/>
        <item x="64"/>
        <item x="601"/>
        <item x="518"/>
        <item x="2233"/>
        <item x="1331"/>
        <item x="2815"/>
        <item x="1088"/>
        <item x="1109"/>
        <item x="232"/>
        <item x="871"/>
        <item x="2723"/>
        <item x="250"/>
        <item x="1642"/>
        <item x="162"/>
        <item x="2183"/>
        <item x="1152"/>
        <item x="1780"/>
        <item x="2187"/>
        <item x="810"/>
        <item x="148"/>
        <item x="1881"/>
        <item x="1908"/>
        <item x="2445"/>
        <item x="2343"/>
        <item x="1911"/>
        <item x="505"/>
        <item x="509"/>
        <item x="996"/>
        <item x="2579"/>
        <item x="973"/>
        <item x="2852"/>
        <item x="803"/>
        <item x="2159"/>
        <item x="1909"/>
        <item x="2514"/>
        <item x="693"/>
        <item x="1865"/>
        <item x="2917"/>
        <item x="550"/>
        <item x="1968"/>
        <item x="1505"/>
        <item x="873"/>
        <item x="2218"/>
        <item x="2331"/>
        <item x="997"/>
        <item x="2794"/>
        <item x="2775"/>
        <item x="1574"/>
        <item x="753"/>
        <item x="1113"/>
        <item x="942"/>
        <item x="1860"/>
        <item x="621"/>
        <item x="2866"/>
        <item x="831"/>
        <item x="2327"/>
        <item x="2174"/>
        <item x="407"/>
        <item x="952"/>
        <item x="2903"/>
        <item x="1750"/>
        <item x="2660"/>
        <item x="2022"/>
        <item x="2714"/>
        <item x="1705"/>
        <item x="1695"/>
        <item x="2967"/>
        <item x="1481"/>
        <item x="2234"/>
        <item x="3034"/>
        <item x="2188"/>
        <item x="367"/>
        <item x="2350"/>
        <item x="190"/>
        <item x="1001"/>
        <item x="1857"/>
        <item x="969"/>
        <item x="92"/>
        <item x="622"/>
        <item x="2770"/>
        <item x="826"/>
        <item x="944"/>
        <item x="1764"/>
        <item x="2511"/>
        <item x="2164"/>
        <item x="2175"/>
        <item x="2550"/>
        <item x="1092"/>
        <item x="1285"/>
        <item x="2394"/>
        <item x="97"/>
        <item x="1802"/>
        <item x="460"/>
        <item x="93"/>
        <item x="113"/>
        <item x="3045"/>
        <item x="2388"/>
        <item x="1000"/>
        <item x="2564"/>
        <item x="1506"/>
        <item x="100"/>
        <item x="1789"/>
        <item x="301"/>
        <item x="1915"/>
        <item x="2100"/>
        <item x="2080"/>
        <item x="1468"/>
        <item x="61"/>
        <item x="2384"/>
        <item x="2173"/>
        <item x="1852"/>
        <item x="2467"/>
        <item x="387"/>
        <item x="1327"/>
        <item x="165"/>
        <item x="2177"/>
        <item x="1436"/>
        <item x="1169"/>
        <item x="253"/>
        <item x="1307"/>
        <item x="661"/>
        <item x="2868"/>
        <item x="2074"/>
        <item x="2387"/>
        <item x="1824"/>
        <item x="1226"/>
        <item x="2772"/>
        <item x="2823"/>
        <item x="1332"/>
        <item x="1554"/>
        <item x="1527"/>
        <item x="1311"/>
        <item x="1077"/>
        <item x="2727"/>
        <item x="2961"/>
        <item x="888"/>
        <item x="1005"/>
        <item x="1156"/>
        <item x="1182"/>
        <item x="199"/>
        <item x="2587"/>
        <item x="368"/>
        <item x="34"/>
        <item x="2685"/>
        <item x="1906"/>
        <item x="669"/>
        <item x="94"/>
        <item x="658"/>
        <item x="2235"/>
        <item x="1869"/>
        <item x="2791"/>
        <item x="1410"/>
        <item x="2149"/>
        <item x="2319"/>
        <item x="95"/>
        <item x="683"/>
        <item x="2560"/>
        <item x="1684"/>
        <item x="1832"/>
        <item x="2571"/>
        <item x="1110"/>
        <item x="662"/>
        <item x="1414"/>
        <item x="377"/>
        <item x="472"/>
        <item x="570"/>
        <item x="998"/>
        <item x="3044"/>
        <item x="1689"/>
        <item x="132"/>
        <item x="1910"/>
        <item x="1597"/>
        <item x="748"/>
        <item x="2831"/>
        <item x="349"/>
        <item x="2027"/>
        <item x="1914"/>
        <item x="422"/>
        <item x="1861"/>
        <item x="2905"/>
        <item x="149"/>
        <item x="706"/>
        <item x="2342"/>
        <item x="1111"/>
        <item x="443"/>
        <item x="2178"/>
        <item x="1522"/>
        <item x="2291"/>
        <item x="815"/>
        <item x="389"/>
        <item x="999"/>
        <item x="2894"/>
        <item x="2913"/>
        <item x="325"/>
        <item x="2268"/>
        <item x="2995"/>
        <item x="1284"/>
        <item x="1061"/>
        <item x="1831"/>
        <item x="1710"/>
        <item x="2968"/>
        <item x="302"/>
        <item x="96"/>
        <item x="2979"/>
        <item x="1157"/>
        <item x="1965"/>
        <item x="2063"/>
        <item x="2037"/>
        <item x="2781"/>
        <item x="401"/>
        <item x="1981"/>
        <item x="762"/>
        <item x="1453"/>
        <item x="1046"/>
        <item x="1543"/>
        <item x="700"/>
        <item x="1588"/>
        <item x="1619"/>
        <item x="303"/>
        <item x="2520"/>
        <item x="2466"/>
        <item x="2150"/>
        <item x="2892"/>
        <item x="1093"/>
        <item x="1870"/>
        <item x="256"/>
        <item x="1080"/>
        <item x="571"/>
        <item x="1873"/>
        <item x="682"/>
        <item x="2293"/>
        <item x="2909"/>
        <item x="749"/>
        <item x="2873"/>
        <item x="744"/>
        <item x="1387"/>
        <item x="953"/>
        <item x="1185"/>
        <item x="842"/>
        <item x="1897"/>
        <item x="1971"/>
        <item x="1217"/>
        <item x="2441"/>
        <item x="1228"/>
        <item x="388"/>
        <item x="2277"/>
        <item x="2090"/>
        <item x="1341"/>
        <item x="2179"/>
        <item x="2279"/>
        <item x="2211"/>
        <item x="2638"/>
        <item x="510"/>
        <item x="2742"/>
        <item x="2208"/>
        <item x="2420"/>
        <item x="3001"/>
        <item x="2111"/>
        <item x="1131"/>
        <item x="338"/>
        <item x="988"/>
        <item x="958"/>
        <item x="454"/>
        <item x="1953"/>
        <item x="784"/>
        <item x="1678"/>
        <item x="1681"/>
        <item x="262"/>
        <item x="1567"/>
        <item x="1059"/>
        <item x="81"/>
        <item x="2635"/>
        <item x="1186"/>
        <item x="329"/>
        <item x="456"/>
        <item x="2402"/>
        <item x="1949"/>
        <item x="1912"/>
        <item x="2344"/>
        <item x="2573"/>
        <item x="70"/>
        <item x="1673"/>
        <item x="1177"/>
        <item x="2973"/>
        <item x="1578"/>
        <item x="2925"/>
        <item x="978"/>
        <item x="1523"/>
        <item x="845"/>
        <item x="2165"/>
        <item x="711"/>
        <item x="2566"/>
        <item x="1458"/>
        <item x="1447"/>
        <item x="1907"/>
        <item x="150"/>
        <item x="163"/>
        <item x="441"/>
        <item x="2863"/>
        <item x="599"/>
        <item x="2969"/>
        <item x="2649"/>
        <item x="2230"/>
        <item x="1990"/>
        <item x="1386"/>
        <item x="418"/>
        <item x="1776"/>
        <item x="2224"/>
        <item x="2991"/>
        <item x="2898"/>
        <item x="2278"/>
        <item x="1096"/>
        <item x="1446"/>
        <item x="2300"/>
        <item x="2683"/>
        <item x="1176"/>
        <item x="1044"/>
        <item x="1973"/>
        <item x="168"/>
        <item x="1474"/>
        <item x="891"/>
        <item x="1326"/>
        <item x="2710"/>
        <item x="1361"/>
        <item x="1584"/>
        <item x="1422"/>
        <item x="701"/>
        <item x="1509"/>
        <item x="1740"/>
        <item x="147"/>
        <item x="1657"/>
        <item x="2067"/>
        <item x="2673"/>
        <item x="634"/>
        <item x="2294"/>
        <item x="2439"/>
        <item x="1855"/>
        <item x="1985"/>
        <item x="2026"/>
        <item x="2665"/>
        <item x="1659"/>
        <item x="1834"/>
        <item x="897"/>
        <item x="3026"/>
        <item x="2897"/>
        <item x="2730"/>
        <item x="2617"/>
        <item x="3018"/>
        <item x="2215"/>
        <item x="1195"/>
        <item x="84"/>
        <item x="837"/>
        <item x="2051"/>
        <item x="664"/>
        <item x="1920"/>
        <item x="2855"/>
        <item x="1707"/>
        <item x="2740"/>
        <item x="2715"/>
        <item x="774"/>
        <item x="596"/>
        <item x="2576"/>
        <item x="594"/>
        <item x="2583"/>
        <item x="1941"/>
        <item x="1151"/>
        <item x="2515"/>
        <item x="2748"/>
        <item x="1889"/>
        <item x="1858"/>
        <item x="299"/>
        <item x="2385"/>
        <item x="2155"/>
        <item x="2442"/>
        <item x="494"/>
        <item x="1171"/>
        <item x="823"/>
        <item x="2739"/>
        <item x="128"/>
        <item x="1759"/>
        <item x="1820"/>
        <item x="1442"/>
        <item x="35"/>
        <item x="369"/>
        <item x="976"/>
        <item x="1955"/>
        <item x="981"/>
        <item x="946"/>
        <item x="2666"/>
        <item x="659"/>
        <item x="726"/>
        <item x="2688"/>
        <item x="750"/>
        <item x="352"/>
        <item x="1041"/>
        <item x="2916"/>
        <item x="269"/>
        <item x="459"/>
        <item x="2731"/>
        <item x="328"/>
        <item x="2048"/>
        <item x="1526"/>
        <item x="2697"/>
        <item x="2874"/>
        <item x="1115"/>
        <item x="2832"/>
        <item x="1645"/>
        <item x="674"/>
        <item x="1956"/>
        <item x="292"/>
        <item x="2793"/>
        <item x="1069"/>
        <item x="1722"/>
        <item x="2861"/>
        <item x="526"/>
        <item x="2154"/>
        <item x="1969"/>
        <item x="2269"/>
        <item x="2641"/>
        <item x="994"/>
        <item x="524"/>
        <item x="1187"/>
        <item x="2940"/>
        <item x="626"/>
        <item x="980"/>
        <item x="1626"/>
        <item x="251"/>
        <item x="1652"/>
        <item x="2951"/>
        <item x="704"/>
        <item x="2972"/>
        <item x="129"/>
        <item x="1394"/>
        <item x="1323"/>
        <item x="1854"/>
        <item x="1991"/>
        <item x="637"/>
        <item x="608"/>
        <item x="2036"/>
        <item x="2263"/>
        <item x="1104"/>
        <item x="304"/>
        <item x="2534"/>
        <item x="1381"/>
        <item x="2535"/>
        <item x="1792"/>
        <item x="2360"/>
        <item x="1433"/>
        <item x="2305"/>
        <item x="802"/>
        <item x="1551"/>
        <item x="2996"/>
        <item x="2180"/>
        <item x="1491"/>
        <item x="961"/>
        <item x="2591"/>
        <item x="872"/>
        <item x="2671"/>
        <item x="912"/>
        <item x="544"/>
        <item x="2434"/>
        <item x="584"/>
        <item x="900"/>
        <item x="2398"/>
        <item x="1919"/>
        <item x="955"/>
        <item x="1391"/>
        <item x="478"/>
        <item x="1133"/>
        <item x="1480"/>
        <item x="892"/>
        <item x="1337"/>
        <item x="341"/>
        <item x="699"/>
        <item x="903"/>
        <item x="1372"/>
        <item x="2249"/>
        <item x="2857"/>
        <item x="2219"/>
        <item x="1558"/>
        <item x="868"/>
        <item x="1343"/>
        <item x="1591"/>
        <item x="1283"/>
        <item x="1053"/>
        <item x="645"/>
        <item x="435"/>
        <item x="1374"/>
        <item x="1055"/>
        <item x="2456"/>
        <item x="889"/>
        <item x="2054"/>
        <item x="2929"/>
        <item x="108"/>
        <item x="2906"/>
        <item x="2083"/>
        <item x="1037"/>
        <item x="2463"/>
        <item x="1126"/>
        <item x="2033"/>
        <item x="1549"/>
        <item x="884"/>
        <item x="962"/>
        <item x="2650"/>
        <item x="1677"/>
        <item x="1662"/>
        <item x="1658"/>
        <item x="2114"/>
        <item x="2371"/>
        <item x="2169"/>
        <item x="3003"/>
        <item x="2064"/>
        <item x="1613"/>
        <item x="1984"/>
        <item x="1006"/>
        <item x="2959"/>
        <item x="447"/>
        <item x="1833"/>
        <item x="2834"/>
        <item x="324"/>
        <item x="2440"/>
        <item x="2449"/>
        <item x="110"/>
        <item x="416"/>
        <item x="2719"/>
        <item x="2630"/>
        <item x="2082"/>
        <item x="445"/>
        <item x="152"/>
        <item x="1579"/>
        <item x="620"/>
        <item x="2190"/>
        <item x="2086"/>
        <item x="439"/>
        <item x="776"/>
        <item x="1273"/>
        <item x="1646"/>
        <item x="2901"/>
        <item x="2704"/>
        <item x="2864"/>
        <item x="164"/>
        <item x="1032"/>
        <item x="1408"/>
        <item x="1783"/>
        <item x="2349"/>
        <item x="660"/>
        <item x="2859"/>
        <item x="1625"/>
        <item x="1736"/>
        <item x="671"/>
        <item x="947"/>
        <item x="105"/>
        <item x="1596"/>
        <item x="2914"/>
        <item x="2152"/>
        <item x="1232"/>
        <item x="1024"/>
        <item x="2417"/>
        <item x="146"/>
        <item x="2524"/>
        <item x="2954"/>
        <item x="1269"/>
        <item x="213"/>
        <item x="1504"/>
        <item x="1079"/>
        <item x="2613"/>
        <item x="53"/>
        <item x="715"/>
        <item x="2196"/>
        <item x="1143"/>
        <item x="2057"/>
        <item x="2764"/>
        <item x="1031"/>
        <item x="2448"/>
        <item x="886"/>
        <item x="2728"/>
        <item x="2910"/>
        <item x="557"/>
        <item x="635"/>
        <item x="1879"/>
        <item x="906"/>
        <item x="2250"/>
        <item x="880"/>
        <item x="2044"/>
        <item x="2034"/>
        <item x="629"/>
        <item x="685"/>
        <item x="2308"/>
        <item x="2452"/>
        <item x="2680"/>
        <item x="2572"/>
        <item x="2545"/>
        <item x="1247"/>
        <item x="568"/>
        <item x="1452"/>
        <item x="2138"/>
        <item x="2952"/>
        <item x="2709"/>
        <item x="145"/>
        <item x="549"/>
        <item x="2891"/>
        <item x="2156"/>
        <item x="1781"/>
        <item x="963"/>
        <item x="1322"/>
        <item x="461"/>
        <item x="326"/>
        <item x="209"/>
        <item x="127"/>
        <item x="2601"/>
        <item x="2403"/>
        <item x="1242"/>
        <item x="2416"/>
        <item x="267"/>
        <item x="2759"/>
        <item x="533"/>
        <item x="628"/>
        <item x="220"/>
        <item x="224"/>
        <item x="2119"/>
        <item x="1403"/>
        <item x="1475"/>
        <item x="2941"/>
        <item x="1473"/>
        <item x="1816"/>
        <item x="479"/>
        <item x="1987"/>
        <item x="464"/>
        <item x="2931"/>
        <item x="881"/>
        <item x="2644"/>
        <item x="261"/>
        <item x="1697"/>
        <item x="859"/>
        <item x="1486"/>
        <item x="2117"/>
        <item x="293"/>
        <item x="1240"/>
        <item x="1398"/>
        <item x="1122"/>
        <item x="2711"/>
        <item x="2984"/>
        <item x="3052"/>
        <item x="495"/>
        <item x="3008"/>
        <item x="1790"/>
        <item x="2334"/>
        <item x="1993"/>
        <item x="2612"/>
        <item x="1411"/>
        <item x="2431"/>
        <item x="2267"/>
        <item x="2181"/>
        <item x="2113"/>
        <item x="2787"/>
        <item x="593"/>
        <item x="1570"/>
        <item x="1774"/>
        <item x="2805"/>
        <item x="755"/>
        <item x="2708"/>
        <item x="3017"/>
        <item x="210"/>
        <item x="1251"/>
        <item x="2375"/>
        <item x="765"/>
        <item x="586"/>
        <item x="2682"/>
        <item x="3021"/>
        <item x="545"/>
        <item x="16"/>
        <item x="197"/>
        <item x="724"/>
        <item x="850"/>
        <item x="490"/>
        <item x="2949"/>
        <item x="1183"/>
        <item x="2618"/>
        <item x="1448"/>
        <item x="1219"/>
        <item x="2105"/>
        <item x="91"/>
        <item x="1569"/>
        <item x="2201"/>
        <item x="2004"/>
        <item x="1444"/>
        <item x="1999"/>
        <item x="1598"/>
        <item x="540"/>
        <item x="2333"/>
        <item x="1198"/>
        <item x="703"/>
        <item x="2510"/>
        <item x="246"/>
        <item x="717"/>
        <item x="2069"/>
        <item x="1145"/>
        <item x="1712"/>
        <item x="1988"/>
        <item x="1867"/>
        <item x="2106"/>
        <item x="687"/>
        <item x="718"/>
        <item x="104"/>
        <item x="67"/>
        <item x="2825"/>
        <item x="1188"/>
        <item x="2640"/>
        <item x="2122"/>
        <item x="320"/>
        <item x="360"/>
        <item x="2158"/>
        <item x="537"/>
        <item x="52"/>
        <item x="1837"/>
        <item x="2120"/>
        <item x="926"/>
        <item x="65"/>
        <item x="1877"/>
        <item x="508"/>
        <item x="2958"/>
        <item x="3049"/>
        <item x="2724"/>
        <item x="1129"/>
        <item x="405"/>
        <item x="2608"/>
        <item x="1065"/>
        <item x="2741"/>
        <item x="477"/>
        <item x="788"/>
        <item x="376"/>
        <item x="1592"/>
        <item x="2320"/>
        <item x="894"/>
        <item x="2870"/>
        <item x="233"/>
        <item x="1994"/>
        <item x="3009"/>
        <item x="1586"/>
        <item x="462"/>
        <item x="69"/>
        <item x="1027"/>
        <item x="378"/>
        <item x="2272"/>
        <item x="410"/>
        <item x="1366"/>
        <item x="58"/>
        <item x="2287"/>
        <item x="2819"/>
        <item x="668"/>
        <item x="862"/>
        <item x="2599"/>
        <item x="954"/>
        <item x="1687"/>
        <item x="201"/>
        <item x="1324"/>
        <item x="115"/>
        <item x="2777"/>
        <item x="808"/>
        <item x="833"/>
        <item x="572"/>
        <item x="2"/>
        <item x="1279"/>
        <item x="1216"/>
        <item x="218"/>
        <item x="932"/>
        <item x="1062"/>
        <item x="1737"/>
        <item x="1923"/>
        <item x="2626"/>
        <item x="260"/>
        <item x="743"/>
        <item x="2225"/>
        <item x="2846"/>
        <item x="653"/>
        <item x="272"/>
        <item x="2904"/>
        <item x="249"/>
        <item x="18"/>
        <item x="2336"/>
        <item x="1340"/>
        <item x="330"/>
        <item x="223"/>
        <item x="768"/>
        <item x="856"/>
        <item x="846"/>
        <item x="1664"/>
        <item x="2875"/>
        <item x="1127"/>
        <item x="2144"/>
        <item x="2701"/>
        <item x="731"/>
        <item x="813"/>
        <item x="501"/>
        <item x="247"/>
        <item x="430"/>
        <item x="1329"/>
        <item x="1056"/>
        <item x="1771"/>
        <item x="373"/>
        <item x="2647"/>
        <item x="1753"/>
        <item x="296"/>
        <item x="2522"/>
        <item x="2340"/>
        <item x="1457"/>
        <item x="2488"/>
        <item x="2796"/>
        <item x="730"/>
        <item x="2425"/>
        <item x="1067"/>
        <item x="281"/>
        <item x="2537"/>
        <item x="2454"/>
        <item x="1494"/>
        <item x="2582"/>
        <item x="192"/>
        <item x="1688"/>
        <item x="785"/>
        <item x="2762"/>
        <item x="2238"/>
        <item x="916"/>
        <item x="1917"/>
        <item x="716"/>
        <item x="2410"/>
        <item x="2744"/>
        <item x="2651"/>
        <item x="453"/>
        <item x="144"/>
        <item x="230"/>
        <item x="357"/>
        <item x="733"/>
        <item x="476"/>
        <item x="1231"/>
        <item x="905"/>
        <item x="1262"/>
        <item x="3012"/>
        <item x="2761"/>
        <item x="1153"/>
        <item x="2312"/>
        <item x="1298"/>
        <item x="1461"/>
        <item x="2945"/>
        <item x="2637"/>
        <item x="1793"/>
        <item x="1893"/>
        <item x="967"/>
        <item x="2345"/>
        <item x="648"/>
        <item x="2776"/>
        <item x="2127"/>
        <item x="2220"/>
        <item x="1959"/>
        <item x="1663"/>
        <item x="448"/>
        <item x="2202"/>
        <item x="1416"/>
        <item x="2621"/>
        <item x="2847"/>
        <item x="1519"/>
        <item x="2932"/>
        <item x="284"/>
        <item x="2811"/>
        <item x="2148"/>
        <item x="795"/>
        <item x="1741"/>
        <item x="2669"/>
        <item x="2551"/>
        <item x="1940"/>
        <item x="751"/>
        <item x="1572"/>
        <item x="474"/>
        <item x="667"/>
        <item x="2296"/>
        <item x="121"/>
        <item x="539"/>
        <item x="792"/>
        <item x="203"/>
        <item x="1563"/>
        <item x="1609"/>
        <item x="3020"/>
        <item x="818"/>
        <item x="333"/>
        <item x="2362"/>
        <item x="2322"/>
        <item x="1467"/>
        <item x="174"/>
        <item x="938"/>
        <item x="1932"/>
        <item x="1033"/>
        <item x="2290"/>
        <item x="934"/>
        <item x="2813"/>
        <item x="2986"/>
        <item x="2424"/>
        <item x="2645"/>
        <item x="2066"/>
        <item x="527"/>
        <item x="681"/>
        <item x="1485"/>
        <item x="2443"/>
        <item x="364"/>
        <item x="2068"/>
        <item x="1170"/>
        <item x="1585"/>
        <item x="344"/>
        <item x="1220"/>
        <item x="1488"/>
        <item x="1925"/>
        <item x="2376"/>
        <item x="177"/>
        <item x="821"/>
        <item x="2124"/>
        <item x="816"/>
        <item x="1616"/>
        <item x="1497"/>
        <item x="1947"/>
        <item x="2749"/>
        <item x="2432"/>
        <item x="225"/>
        <item x="1675"/>
        <item x="2126"/>
        <item x="2663"/>
        <item x="3"/>
        <item x="1166"/>
        <item x="1951"/>
        <item x="314"/>
        <item x="452"/>
        <item x="2585"/>
        <item x="2383"/>
        <item x="2118"/>
        <item x="30"/>
        <item x="1083"/>
        <item x="566"/>
        <item x="384"/>
        <item x="3000"/>
        <item x="1848"/>
        <item x="1986"/>
        <item x="2877"/>
        <item x="992"/>
        <item x="574"/>
        <item x="1887"/>
        <item x="555"/>
        <item x="1967"/>
        <item x="390"/>
        <item x="579"/>
        <item x="2933"/>
        <item x="2987"/>
        <item x="2712"/>
        <item x="2806"/>
        <item x="211"/>
        <item x="1576"/>
        <item x="1582"/>
        <item x="1239"/>
        <item x="3037"/>
        <item x="2237"/>
        <item x="2948"/>
        <item x="1743"/>
        <item x="482"/>
        <item x="869"/>
        <item x="2575"/>
        <item x="1179"/>
        <item x="2803"/>
        <item x="2654"/>
        <item x="2557"/>
        <item x="1720"/>
        <item x="413"/>
        <item x="36"/>
        <item x="217"/>
        <item x="2255"/>
        <item x="948"/>
        <item x="1072"/>
        <item x="536"/>
        <item x="1936"/>
        <item x="436"/>
        <item x="2073"/>
        <item x="2717"/>
        <item x="2989"/>
        <item x="3027"/>
        <item x="1898"/>
        <item x="1118"/>
        <item x="1612"/>
        <item x="1500"/>
        <item x="440"/>
        <item x="2912"/>
        <item x="1057"/>
        <item x="1103"/>
        <item x="1859"/>
        <item x="2935"/>
        <item x="1328"/>
        <item x="2633"/>
        <item x="1742"/>
        <item x="1635"/>
        <item x="1355"/>
        <item x="1928"/>
        <item x="10"/>
        <item x="393"/>
        <item x="1342"/>
        <item x="1401"/>
        <item x="243"/>
        <item x="1369"/>
        <item x="1051"/>
        <item x="1060"/>
        <item x="2627"/>
        <item x="2678"/>
        <item x="2908"/>
        <item x="982"/>
        <item x="207"/>
        <item x="2325"/>
        <item x="1409"/>
        <item x="1822"/>
        <item x="1345"/>
        <item x="470"/>
        <item x="1788"/>
        <item x="182"/>
        <item x="202"/>
        <item x="2835"/>
        <item x="491"/>
        <item x="2043"/>
        <item x="487"/>
        <item x="937"/>
        <item x="193"/>
        <item x="1738"/>
        <item x="1921"/>
        <item x="2462"/>
        <item x="514"/>
        <item x="1731"/>
        <item x="663"/>
        <item x="1565"/>
        <item x="396"/>
        <item x="1039"/>
        <item x="2404"/>
        <item x="1782"/>
        <item x="655"/>
        <item x="1437"/>
        <item x="2021"/>
        <item x="2163"/>
        <item x="814"/>
        <item x="160"/>
        <item x="1513"/>
        <item x="2600"/>
        <item x="1147"/>
        <item x="2652"/>
        <item x="2562"/>
        <item x="1395"/>
        <item x="471"/>
        <item x="2878"/>
        <item x="1702"/>
        <item x="1237"/>
        <item x="1784"/>
        <item x="1629"/>
        <item x="786"/>
        <item x="2016"/>
        <item x="1334"/>
        <item x="315"/>
        <item x="80"/>
        <item x="2446"/>
        <item x="424"/>
        <item x="229"/>
        <item x="779"/>
        <item x="2547"/>
        <item x="1455"/>
        <item x="397"/>
        <item x="1351"/>
        <item x="273"/>
        <item x="2070"/>
        <item x="1496"/>
        <item x="1960"/>
        <item x="295"/>
        <item x="2132"/>
        <item x="1575"/>
        <item x="853"/>
        <item x="1977"/>
        <item x="1149"/>
        <item x="2283"/>
        <item x="1309"/>
        <item x="1375"/>
        <item x="1333"/>
        <item x="791"/>
        <item x="2142"/>
        <item x="62"/>
        <item x="1007"/>
        <item x="986"/>
        <item x="1638"/>
        <item x="2251"/>
        <item x="2686"/>
        <item x="290"/>
        <item x="2307"/>
        <item x="1556"/>
        <item x="1142"/>
        <item x="1052"/>
        <item x="42"/>
        <item x="2733"/>
        <item x="1268"/>
        <item x="858"/>
        <item x="1272"/>
        <item x="159"/>
        <item x="777"/>
        <item x="1630"/>
        <item x="1424"/>
        <item x="1167"/>
        <item x="2992"/>
        <item x="189"/>
        <item x="1362"/>
        <item x="1661"/>
        <item x="200"/>
        <item x="772"/>
        <item x="2594"/>
        <item x="117"/>
        <item x="789"/>
        <item x="3032"/>
        <item x="975"/>
        <item x="1747"/>
        <item x="2609"/>
        <item x="356"/>
        <item x="640"/>
        <item x="531"/>
        <item x="175"/>
        <item x="3013"/>
        <item x="1864"/>
        <item x="2053"/>
        <item x="2168"/>
        <item x="365"/>
        <item x="1460"/>
        <item x="2911"/>
        <item x="547"/>
        <item x="2221"/>
        <item x="1161"/>
        <item x="901"/>
        <item x="1983"/>
        <item x="1826"/>
        <item x="1301"/>
        <item x="1107"/>
        <item x="1029"/>
        <item x="2244"/>
        <item x="2978"/>
        <item x="2161"/>
        <item x="2170"/>
        <item x="1666"/>
        <item x="119"/>
        <item x="1371"/>
        <item x="2228"/>
        <item x="44"/>
        <item x="1406"/>
        <item x="600"/>
        <item x="734"/>
        <item x="995"/>
        <item x="2596"/>
        <item x="591"/>
        <item x="754"/>
        <item x="860"/>
        <item x="31"/>
        <item x="2642"/>
        <item x="1559"/>
        <item x="1035"/>
        <item x="2160"/>
        <item x="796"/>
        <item x="1016"/>
        <item x="2030"/>
        <item x="1641"/>
        <item x="54"/>
        <item x="2400"/>
        <item x="423"/>
        <item x="133"/>
        <item x="1297"/>
        <item x="2943"/>
        <item x="406"/>
        <item x="588"/>
        <item x="380"/>
        <item x="2982"/>
        <item x="283"/>
        <item x="866"/>
        <item x="55"/>
        <item x="2397"/>
        <item x="1141"/>
        <item x="2492"/>
        <item x="1624"/>
        <item x="2734"/>
        <item x="2205"/>
        <item x="1427"/>
        <item x="1520"/>
        <item x="1694"/>
        <item x="1581"/>
        <item x="1583"/>
        <item x="124"/>
        <item x="2729"/>
        <item x="2782"/>
        <item x="1927"/>
        <item x="2788"/>
        <item x="280"/>
        <item x="122"/>
        <item x="2496"/>
        <item x="1803"/>
        <item x="2890"/>
        <item x="2317"/>
        <item x="747"/>
        <item x="2246"/>
        <item x="1180"/>
        <item x="172"/>
        <item x="1049"/>
        <item x="2699"/>
        <item x="2672"/>
        <item x="993"/>
        <item x="927"/>
        <item x="2472"/>
        <item x="28"/>
        <item x="1135"/>
        <item x="1114"/>
        <item x="2368"/>
        <item x="1669"/>
        <item x="1256"/>
        <item x="1548"/>
        <item x="1263"/>
        <item x="1863"/>
        <item x="2469"/>
        <item x="485"/>
        <item x="666"/>
        <item x="2530"/>
        <item x="2042"/>
        <item x="1891"/>
        <item x="2919"/>
        <item x="564"/>
        <item x="2184"/>
        <item x="920"/>
        <item x="2182"/>
        <item x="615"/>
        <item x="589"/>
        <item x="928"/>
        <item x="2052"/>
        <item x="686"/>
        <item x="1913"/>
        <item x="313"/>
        <item x="1952"/>
        <item x="425"/>
        <item x="245"/>
        <item x="432"/>
        <item x="817"/>
        <item x="844"/>
        <item x="191"/>
        <item x="170"/>
        <item x="2853"/>
        <item x="1651"/>
        <item x="2193"/>
        <item x="2721"/>
        <item x="2923"/>
        <item x="2295"/>
        <item x="222"/>
        <item x="1903"/>
        <item x="318"/>
        <item x="1250"/>
        <item x="1836"/>
        <item x="2512"/>
        <item x="2396"/>
        <item x="306"/>
        <item x="449"/>
        <item x="1966"/>
        <item x="2763"/>
        <item x="529"/>
        <item x="420"/>
        <item x="760"/>
        <item x="116"/>
        <item x="426"/>
        <item x="690"/>
        <item x="2247"/>
        <item x="3011"/>
        <item x="1603"/>
        <item x="1163"/>
        <item x="1755"/>
        <item x="613"/>
        <item x="305"/>
        <item x="2567"/>
        <item x="2743"/>
        <item x="611"/>
        <item x="1373"/>
        <item x="1008"/>
        <item x="2007"/>
        <item x="14"/>
        <item x="830"/>
        <item x="1487"/>
        <item x="1939"/>
        <item x="1426"/>
        <item x="827"/>
        <item x="1438"/>
        <item x="2726"/>
        <item x="1274"/>
        <item x="1178"/>
        <item x="745"/>
        <item x="2786"/>
        <item x="691"/>
        <item x="2836"/>
        <item x="1181"/>
        <item x="1490"/>
        <item x="2521"/>
        <item x="805"/>
        <item x="309"/>
        <item x="2589"/>
        <item x="2072"/>
        <item x="1054"/>
        <item x="1631"/>
        <item x="2039"/>
        <item x="1765"/>
        <item x="1084"/>
        <item x="1730"/>
        <item x="2038"/>
        <item x="1306"/>
        <item x="2366"/>
        <item x="1672"/>
        <item x="2029"/>
        <item x="1529"/>
        <item x="2581"/>
        <item x="2624"/>
        <item x="74"/>
        <item x="1838"/>
        <item x="2757"/>
        <item x="2549"/>
        <item x="2393"/>
        <item x="2889"/>
        <item x="381"/>
        <item x="2280"/>
        <item x="25"/>
        <item x="2065"/>
        <item x="1230"/>
        <item x="2000"/>
        <item x="153"/>
        <item x="1192"/>
        <item x="987"/>
        <item x="2707"/>
        <item x="1347"/>
        <item x="2274"/>
        <item x="2134"/>
        <item x="322"/>
        <item x="2918"/>
        <item x="677"/>
        <item x="1367"/>
        <item x="2171"/>
        <item x="939"/>
        <item x="825"/>
        <item x="1623"/>
        <item x="2947"/>
        <item x="438"/>
        <item x="1754"/>
        <item x="1146"/>
        <item x="2318"/>
        <item x="2077"/>
        <item x="2920"/>
        <item x="647"/>
        <item x="935"/>
        <item x="141"/>
        <item x="248"/>
        <item x="1246"/>
        <item x="2222"/>
        <item x="1222"/>
        <item x="2983"/>
        <item x="206"/>
        <item x="486"/>
        <item x="2595"/>
        <item x="475"/>
        <item x="1214"/>
        <item x="1779"/>
        <item x="561"/>
        <item x="2700"/>
        <item x="370"/>
        <item x="1260"/>
        <item x="1905"/>
        <item x="3025"/>
        <item x="1690"/>
        <item x="1221"/>
        <item x="2392"/>
        <item x="86"/>
        <item x="1525"/>
        <item x="2622"/>
        <item x="2498"/>
        <item x="1075"/>
        <item x="2321"/>
        <item x="176"/>
        <item x="2023"/>
        <item x="3028"/>
        <item x="1815"/>
        <item x="556"/>
        <item x="1847"/>
        <item x="1082"/>
        <item x="493"/>
        <item x="1382"/>
        <item x="985"/>
        <item x="1538"/>
        <item x="848"/>
        <item x="1552"/>
        <item x="625"/>
        <item x="1796"/>
        <item x="2087"/>
        <item x="1601"/>
        <item x="959"/>
        <item x="374"/>
        <item x="896"/>
        <item x="1674"/>
        <item x="2907"/>
        <item x="2006"/>
        <item x="2191"/>
        <item x="319"/>
        <item x="1189"/>
        <item x="264"/>
        <item x="112"/>
        <item x="1132"/>
        <item x="1878"/>
        <item x="2872"/>
        <item x="1693"/>
        <item x="2256"/>
        <item x="1139"/>
        <item x="3039"/>
        <item x="921"/>
        <item x="2758"/>
        <item x="1227"/>
        <item x="1685"/>
        <item x="2625"/>
        <item x="2243"/>
        <item x="3035"/>
        <item x="2679"/>
        <item x="3010"/>
        <item x="140"/>
        <item x="2091"/>
        <item x="2607"/>
        <item x="2352"/>
        <item x="538"/>
        <item x="2559"/>
        <item x="1717"/>
        <item x="1412"/>
        <item x="1030"/>
        <item x="183"/>
        <item x="1564"/>
        <item x="2615"/>
        <item x="2273"/>
        <item x="287"/>
        <item x="863"/>
        <item x="2769"/>
        <item x="156"/>
        <item x="1696"/>
        <item x="2195"/>
        <item x="268"/>
        <item x="79"/>
        <item x="463"/>
        <item x="2017"/>
        <item x="227"/>
        <item x="469"/>
        <item x="723"/>
        <item x="3006"/>
        <item x="1924"/>
        <item x="651"/>
        <item x="767"/>
        <item x="1749"/>
        <item x="2112"/>
        <item x="1066"/>
        <item x="2140"/>
        <item x="8"/>
        <item x="1429"/>
        <item x="49"/>
        <item x="2489"/>
        <item x="2162"/>
        <item x="2381"/>
        <item x="2850"/>
        <item x="358"/>
        <item x="2076"/>
        <item x="2031"/>
        <item x="1709"/>
        <item x="2946"/>
        <item x="2231"/>
        <item x="558"/>
        <item x="2226"/>
        <item x="2533"/>
        <item x="1265"/>
        <item x="1349"/>
        <item x="2753"/>
        <item x="1600"/>
        <item x="2812"/>
        <item x="1282"/>
        <item x="1339"/>
        <item x="1541"/>
        <item x="2687"/>
        <item x="607"/>
        <item x="138"/>
        <item x="705"/>
        <item x="2314"/>
        <item x="940"/>
        <item x="2332"/>
        <item x="1212"/>
        <item x="2648"/>
        <item x="2358"/>
        <item x="924"/>
        <item x="877"/>
        <item x="697"/>
        <item x="577"/>
        <item x="1271"/>
        <item x="909"/>
        <item x="878"/>
        <item x="627"/>
        <item x="2692"/>
        <item x="602"/>
        <item x="1154"/>
        <item x="1164"/>
        <item x="392"/>
        <item x="876"/>
        <item x="1604"/>
        <item x="1950"/>
        <item x="530"/>
        <item x="624"/>
        <item x="221"/>
        <item x="1571"/>
        <item x="757"/>
        <item x="2459"/>
        <item x="534"/>
        <item x="2895"/>
        <item x="1430"/>
        <item x="2097"/>
        <item x="793"/>
        <item x="142"/>
        <item x="353"/>
        <item x="2795"/>
        <item x="158"/>
        <item x="614"/>
        <item x="852"/>
        <item x="2108"/>
        <item x="22"/>
        <item x="1805"/>
        <item x="2040"/>
        <item x="2507"/>
        <item x="1213"/>
        <item x="408"/>
        <item x="1255"/>
        <item x="2301"/>
        <item x="2369"/>
        <item x="1241"/>
        <item x="2151"/>
        <item x="2422"/>
        <item x="1101"/>
        <item x="2136"/>
        <item x="2109"/>
        <item x="1302"/>
        <item x="2544"/>
        <item x="2116"/>
        <item x="2380"/>
        <item x="1215"/>
        <item x="696"/>
        <item x="270"/>
        <item x="851"/>
        <item x="1136"/>
        <item x="822"/>
        <item x="1266"/>
        <item x="107"/>
        <item x="2807"/>
        <item x="2185"/>
        <item x="1482"/>
        <item x="2284"/>
        <item x="609"/>
        <item x="2194"/>
        <item x="2822"/>
        <item x="2955"/>
        <item x="575"/>
        <item x="1536"/>
        <item x="2418"/>
        <item x="2364"/>
        <item x="1510"/>
        <item x="219"/>
        <item x="1165"/>
        <item x="2050"/>
        <item x="1874"/>
        <item x="180"/>
        <item x="673"/>
        <item x="451"/>
        <item x="2501"/>
        <item x="2453"/>
        <item x="1534"/>
        <item x="1380"/>
        <item x="2756"/>
        <item x="2698"/>
        <item x="1692"/>
        <item x="752"/>
        <item x="1577"/>
        <item x="2405"/>
        <item x="1392"/>
        <item x="2620"/>
        <item x="511"/>
        <item x="1553"/>
        <item x="1064"/>
        <item x="1158"/>
        <item x="633"/>
        <item x="2810"/>
        <item x="2808"/>
        <item x="1975"/>
        <item x="960"/>
        <item x="1607"/>
        <item x="2937"/>
        <item x="1633"/>
        <item x="2900"/>
        <item x="1128"/>
        <item x="2956"/>
        <item x="2887"/>
        <item x="806"/>
        <item x="2382"/>
        <item x="2643"/>
        <item x="2297"/>
        <item x="781"/>
        <item x="258"/>
        <item x="925"/>
        <item x="2881"/>
        <item x="535"/>
        <item x="670"/>
        <item x="2610"/>
        <item x="1388"/>
        <item x="562"/>
        <item x="1415"/>
        <item x="1389"/>
        <item x="1140"/>
        <item x="1667"/>
        <item x="3031"/>
        <item x="689"/>
        <item x="83"/>
        <item x="1729"/>
        <item x="2391"/>
        <item x="1862"/>
        <item x="2792"/>
        <item x="2592"/>
        <item x="421"/>
        <item x="2101"/>
        <item x="2306"/>
        <item x="1931"/>
        <item x="2661"/>
        <item x="2413"/>
        <item x="2374"/>
        <item x="2809"/>
        <item x="1203"/>
        <item x="118"/>
        <item x="1040"/>
        <item x="1291"/>
        <item x="1944"/>
        <item x="1173"/>
        <item x="1727"/>
        <item x="3002"/>
        <item x="342"/>
        <item x="3051"/>
        <item x="2481"/>
        <item x="841"/>
        <item x="732"/>
        <item x="2433"/>
        <item x="2546"/>
        <item x="1479"/>
        <item x="1325"/>
        <item x="2580"/>
        <item x="2691"/>
        <item x="738"/>
        <item x="582"/>
        <item x="565"/>
        <item x="1484"/>
        <item x="1656"/>
        <item x="1698"/>
        <item x="790"/>
        <item x="78"/>
        <item x="1194"/>
        <item x="2848"/>
        <item x="1483"/>
        <item x="641"/>
        <item x="2540"/>
        <item x="1393"/>
        <item x="1202"/>
        <item x="1078"/>
        <item x="215"/>
        <item x="1756"/>
        <item x="1562"/>
        <item x="2845"/>
        <item x="847"/>
        <item x="1365"/>
        <item x="327"/>
        <item x="2690"/>
        <item x="1233"/>
        <item x="335"/>
        <item x="551"/>
        <item x="1542"/>
        <item x="2490"/>
        <item x="2646"/>
        <item x="972"/>
        <item x="520"/>
        <item x="2915"/>
        <item x="255"/>
        <item x="2527"/>
        <item x="1611"/>
        <item x="638"/>
        <item x="780"/>
        <item x="867"/>
        <item x="73"/>
        <item x="1813"/>
        <item x="1124"/>
        <item x="910"/>
        <item x="2258"/>
        <item x="1829"/>
        <item x="2695"/>
        <item x="1632"/>
        <item x="442"/>
        <item x="2785"/>
        <item x="2326"/>
        <item x="1287"/>
        <item x="598"/>
        <item x="694"/>
        <item x="1196"/>
        <item x="321"/>
        <item x="907"/>
        <item x="2018"/>
        <item x="2921"/>
        <item x="672"/>
        <item x="155"/>
        <item x="908"/>
        <item x="2088"/>
        <item x="1890"/>
        <item x="395"/>
        <item x="294"/>
        <item x="965"/>
        <item x="3054"/>
        <item x="1252"/>
        <item x="1773"/>
        <item x="665"/>
        <item x="417"/>
        <item x="904"/>
        <item x="1794"/>
        <item x="3023"/>
        <item x="2153"/>
        <item x="1777"/>
        <item x="843"/>
        <item x="1804"/>
        <item x="1714"/>
        <item x="2565"/>
        <item x="1996"/>
        <item x="1352"/>
        <item x="949"/>
        <item x="2506"/>
        <item x="4"/>
        <item x="854"/>
        <item x="2123"/>
        <item x="964"/>
        <item x="1020"/>
        <item x="3030"/>
        <item x="1686"/>
        <item x="2696"/>
        <item x="2406"/>
        <item x="2674"/>
        <item x="1995"/>
        <item x="1248"/>
        <item x="2586"/>
        <item x="1465"/>
        <item x="2662"/>
        <item x="101"/>
        <item x="1821"/>
        <item x="385"/>
        <item x="1899"/>
        <item x="1470"/>
        <item x="2681"/>
        <item x="2214"/>
        <item x="2264"/>
        <item x="40"/>
        <item x="2311"/>
        <item x="936"/>
        <item x="2028"/>
        <item x="2974"/>
        <item x="597"/>
        <item x="1948"/>
        <item x="2773"/>
        <item x="2145"/>
        <item x="2192"/>
        <item x="2838"/>
        <item x="528"/>
        <item x="2500"/>
        <item x="569"/>
        <item x="1734"/>
        <item x="433"/>
        <item x="348"/>
        <item x="2115"/>
        <item x="1368"/>
        <item x="1094"/>
        <item x="618"/>
        <item x="764"/>
        <item x="2939"/>
        <item x="1450"/>
        <item x="2411"/>
        <item x="1106"/>
        <item x="2121"/>
        <item x="1003"/>
        <item x="2098"/>
        <item x="347"/>
        <item x="2236"/>
        <item x="2926"/>
        <item x="1778"/>
        <item x="2059"/>
        <item x="2024"/>
        <item x="2079"/>
        <item x="359"/>
        <item x="2081"/>
        <item x="2844"/>
        <item x="930"/>
        <item x="2357"/>
        <item x="956"/>
        <item x="394"/>
        <item x="2502"/>
        <item x="945"/>
        <item x="11"/>
        <item x="1617"/>
        <item x="1420"/>
        <item x="2415"/>
        <item x="99"/>
        <item x="2032"/>
        <item x="1423"/>
        <item x="893"/>
        <item x="173"/>
        <item x="323"/>
        <item x="402"/>
        <item x="2468"/>
        <item x="807"/>
        <item x="2339"/>
        <item x="1413"/>
        <item x="2367"/>
        <item x="2197"/>
        <item x="194"/>
        <item x="181"/>
        <item x="2435"/>
        <item x="1980"/>
        <item x="649"/>
        <item x="1259"/>
        <item x="1845"/>
        <item x="1085"/>
        <item x="2206"/>
        <item x="1463"/>
        <item x="1276"/>
        <item x="343"/>
        <item x="87"/>
        <item x="1399"/>
        <item x="37"/>
        <item x="1421"/>
        <item x="3040"/>
        <item x="713"/>
        <item x="468"/>
        <item x="1174"/>
        <item x="2837"/>
        <item x="2232"/>
        <item x="2254"/>
        <item x="1472"/>
        <item x="917"/>
        <item x="1304"/>
        <item x="676"/>
        <item x="2965"/>
        <item x="2833"/>
        <item x="849"/>
        <item x="9"/>
        <item x="758"/>
        <item x="278"/>
        <item x="409"/>
        <item x="2471"/>
        <item x="2240"/>
        <item x="1680"/>
        <item x="1922"/>
        <item x="1095"/>
        <item x="481"/>
        <item x="1264"/>
        <item x="2353"/>
        <item x="195"/>
        <item x="362"/>
        <item x="2801"/>
        <item x="2093"/>
        <item x="415"/>
        <item x="554"/>
        <item x="2014"/>
        <item x="834"/>
        <item x="1998"/>
        <item x="1726"/>
        <item x="1763"/>
        <item x="1498"/>
        <item x="800"/>
        <item x="2768"/>
        <item x="2631"/>
        <item x="1830"/>
        <item x="43"/>
        <item x="1359"/>
        <item x="1723"/>
        <item x="167"/>
        <item x="1493"/>
        <item x="1943"/>
        <item x="2856"/>
        <item x="1454"/>
        <item x="1671"/>
        <item x="2085"/>
        <item x="2365"/>
        <item x="710"/>
        <item x="130"/>
        <item x="2479"/>
        <item x="1204"/>
        <item x="941"/>
        <item x="1234"/>
        <item x="517"/>
        <item x="254"/>
        <item x="2577"/>
        <item x="1047"/>
        <item x="1547"/>
        <item x="1935"/>
        <item x="276"/>
        <item x="2588"/>
        <item x="1621"/>
        <item x="1628"/>
        <item x="263"/>
        <item x="541"/>
        <item x="1590"/>
        <item x="185"/>
        <item x="1120"/>
        <item x="2883"/>
        <item x="2252"/>
        <item x="3005"/>
        <item x="1277"/>
        <item x="1650"/>
        <item x="32"/>
        <item x="1691"/>
        <item x="2860"/>
        <item x="865"/>
        <item x="57"/>
        <item x="2568"/>
        <item x="1105"/>
        <item x="346"/>
        <item x="1138"/>
        <item x="742"/>
        <item x="2493"/>
        <item x="552"/>
        <item x="612"/>
        <item x="2189"/>
        <item x="2554"/>
        <item x="990"/>
        <item x="38"/>
        <item x="288"/>
        <item x="1748"/>
        <item x="2049"/>
        <item x="1034"/>
        <item x="2994"/>
        <item x="1545"/>
        <item x="1018"/>
        <item x="3004"/>
        <item x="855"/>
        <item x="879"/>
        <item x="1942"/>
        <item x="1807"/>
        <item x="2957"/>
        <item x="1798"/>
        <item x="2271"/>
        <item x="1076"/>
        <item x="632"/>
        <item x="1961"/>
        <item x="2751"/>
        <item x="1561"/>
        <item x="951"/>
        <item x="1775"/>
        <item x="2750"/>
        <item x="1013"/>
        <item x="2977"/>
        <item x="1954"/>
        <item x="1557"/>
        <item x="2019"/>
        <item x="787"/>
        <item x="1668"/>
        <item x="1086"/>
        <item x="1568"/>
        <item x="1290"/>
        <item x="1946"/>
        <item x="1405"/>
        <item x="546"/>
        <item x="782"/>
        <item x="756"/>
        <item x="1074"/>
        <item x="1155"/>
        <item x="2213"/>
        <item x="2634"/>
        <item x="2902"/>
        <item x="499"/>
        <item x="2593"/>
        <item x="1270"/>
        <item x="2157"/>
        <item x="974"/>
        <item x="1050"/>
        <item x="366"/>
        <item x="1417"/>
        <item x="2474"/>
        <item x="1599"/>
        <item x="2379"/>
        <item x="2061"/>
        <item x="1116"/>
        <item x="950"/>
        <item x="2938"/>
        <item x="1839"/>
        <item x="2766"/>
        <item x="1223"/>
        <item x="2513"/>
        <item x="2820"/>
        <item x="336"/>
        <item x="1817"/>
        <item x="1353"/>
        <item x="3050"/>
        <item x="1573"/>
        <item x="2963"/>
        <item x="1544"/>
        <item x="1718"/>
        <item x="214"/>
        <item x="2239"/>
        <item x="943"/>
        <item x="1042"/>
        <item x="968"/>
        <item x="434"/>
        <item x="298"/>
        <item x="1713"/>
        <item x="616"/>
        <item x="2047"/>
        <item x="2966"/>
        <item x="2248"/>
        <item x="1508"/>
        <item x="2628"/>
        <item x="771"/>
        <item x="1530"/>
        <item x="3038"/>
        <item x="2605"/>
        <item x="2355"/>
        <item x="1982"/>
        <item x="2198"/>
        <item x="1934"/>
        <item x="297"/>
        <item x="1978"/>
        <item x="2227"/>
        <item x="979"/>
        <item x="1608"/>
        <item x="2495"/>
        <item x="2147"/>
        <item x="1875"/>
        <item x="1605"/>
        <item x="720"/>
        <item x="1895"/>
        <item x="1892"/>
        <item x="2217"/>
        <item x="345"/>
        <item x="2950"/>
        <item x="1772"/>
        <item x="2944"/>
        <item x="2706"/>
        <item x="1703"/>
        <item x="2888"/>
        <item x="507"/>
        <item x="1168"/>
        <item x="2523"/>
        <item x="414"/>
        <item x="23"/>
        <item x="2210"/>
        <item x="576"/>
        <item x="1495"/>
        <item x="1930"/>
        <item x="446"/>
        <item x="2363"/>
        <item x="606"/>
        <item x="587"/>
        <item x="3015"/>
        <item x="1884"/>
        <item x="2985"/>
        <item x="775"/>
        <item x="437"/>
        <item x="2602"/>
        <item x="1532"/>
        <item x="2824"/>
        <item x="2953"/>
        <item x="1117"/>
        <item x="2253"/>
        <item x="1396"/>
        <item x="29"/>
        <item x="2378"/>
        <item x="2720"/>
        <item x="1512"/>
        <item x="712"/>
        <item x="2826"/>
        <item x="2827"/>
        <item x="1011"/>
        <item x="282"/>
        <item x="2315"/>
        <item x="506"/>
        <item x="2657"/>
        <item x="2964"/>
        <item x="317"/>
        <item x="1937"/>
        <item x="2655"/>
        <item x="1015"/>
        <item x="590"/>
        <item x="2270"/>
        <item x="2790"/>
        <item x="2779"/>
        <item x="1400"/>
        <item x="51"/>
        <item x="2971"/>
        <item x="914"/>
        <item x="1026"/>
        <item x="1313"/>
        <item x="643"/>
        <item x="2922"/>
        <item x="1866"/>
        <item x="828"/>
        <item x="103"/>
        <item x="707"/>
        <item x="2536"/>
        <item x="2242"/>
        <item x="583"/>
        <item x="20"/>
        <item x="2886"/>
        <item x="1682"/>
        <item x="143"/>
        <item x="139"/>
        <item x="465"/>
        <item x="271"/>
        <item x="1851"/>
        <item x="231"/>
        <item x="573"/>
        <item x="1288"/>
        <item x="1308"/>
        <item x="2998"/>
        <item x="1019"/>
        <item x="1134"/>
        <item x="2570"/>
        <item x="1648"/>
        <item x="484"/>
        <item x="2716"/>
        <item x="610"/>
        <item x="2089"/>
        <item x="0"/>
        <item x="680"/>
        <item x="2667"/>
        <item x="2930"/>
        <item x="585"/>
        <item x="1733"/>
        <item x="1904"/>
        <item x="216"/>
        <item x="2746"/>
        <item x="1245"/>
        <item x="285"/>
        <item x="2542"/>
        <item x="861"/>
        <item x="59"/>
        <item x="316"/>
        <item x="12"/>
        <item x="746"/>
        <item x="2839"/>
        <item x="1637"/>
        <item x="2990"/>
        <item x="166"/>
        <item x="1746"/>
        <item x="1670"/>
        <item x="604"/>
        <item x="2737"/>
        <item x="542"/>
        <item x="66"/>
        <item x="188"/>
        <item x="1492"/>
        <item x="2653"/>
        <item x="308"/>
        <item x="719"/>
        <item x="1711"/>
        <item x="1715"/>
        <item x="1647"/>
        <item x="2139"/>
        <item x="3029"/>
        <item x="652"/>
        <item x="1235"/>
        <item x="1357"/>
        <item x="169"/>
        <item x="457"/>
        <item x="2603"/>
        <item x="1243"/>
        <item x="898"/>
        <item x="1868"/>
        <item x="1036"/>
        <item x="2020"/>
        <item x="523"/>
        <item x="1336"/>
        <item x="2354"/>
        <item x="1238"/>
        <item x="639"/>
        <item x="1112"/>
        <item x="2438"/>
        <item x="798"/>
        <item x="1745"/>
        <item x="2341"/>
        <item x="1610"/>
        <item x="2482"/>
        <item x="1028"/>
        <item x="455"/>
        <item x="1045"/>
        <item x="3033"/>
        <item x="1706"/>
        <item x="1208"/>
        <item x="1258"/>
        <item x="2738"/>
        <item x="2928"/>
        <item x="106"/>
        <item x="473"/>
        <item x="2765"/>
        <item x="289"/>
        <item x="1799"/>
        <item x="1721"/>
        <item x="1766"/>
        <item x="1679"/>
        <item x="650"/>
        <item x="2262"/>
        <item x="1593"/>
        <item x="1244"/>
        <item x="1719"/>
        <item x="5"/>
        <item x="2509"/>
        <item x="2689"/>
        <item x="1418"/>
        <item x="2494"/>
        <item x="2241"/>
        <item x="1888"/>
        <item x="2629"/>
        <item x="801"/>
        <item x="2407"/>
        <item x="883"/>
        <item x="2470"/>
        <item x="543"/>
        <item x="3048"/>
        <item x="98"/>
        <item x="1137"/>
        <item x="2684"/>
        <item x="2216"/>
        <item x="2829"/>
        <item x="919"/>
        <item x="1310"/>
        <item x="2893"/>
        <item x="1945"/>
        <item x="835"/>
        <item x="56"/>
        <item x="2266"/>
        <item x="2390"/>
        <item x="2725"/>
        <item x="1704"/>
        <item x="2927"/>
        <item x="2876"/>
        <item x="208"/>
        <item x="2555"/>
        <item x="184"/>
        <item x="1218"/>
        <item x="403"/>
        <item x="1249"/>
        <item x="2229"/>
        <item x="1432"/>
        <item x="2899"/>
        <item x="1281"/>
        <item x="504"/>
        <item x="1938"/>
        <item x="1162"/>
        <item x="2399"/>
        <item x="1021"/>
        <item x="2092"/>
        <item x="2962"/>
        <item x="2896"/>
        <item x="1350"/>
        <item x="161"/>
        <item x="1097"/>
        <item x="2199"/>
        <item x="2668"/>
        <item x="1385"/>
        <item x="371"/>
        <item x="709"/>
        <item x="2346"/>
        <item x="592"/>
        <item x="2936"/>
        <item x="1916"/>
        <item x="1206"/>
        <item x="885"/>
        <item x="2172"/>
        <item x="2207"/>
        <item x="2598"/>
        <item x="1844"/>
        <item x="7"/>
        <item x="1469"/>
        <item x="1068"/>
        <item x="3007"/>
        <item x="1902"/>
        <item x="2008"/>
        <item x="497"/>
        <item x="355"/>
        <item x="1253"/>
        <item x="1871"/>
        <item x="3042"/>
        <item x="2135"/>
        <item x="1160"/>
        <item x="1091"/>
        <item x="1102"/>
        <item x="836"/>
        <item x="2561"/>
        <item x="525"/>
        <item x="2430"/>
        <item x="431"/>
        <item x="829"/>
        <item x="2457"/>
        <item x="2316"/>
        <item x="1314"/>
        <item x="675"/>
        <item x="1009"/>
        <item x="2552"/>
        <item x="2013"/>
        <item x="2060"/>
        <item x="1989"/>
        <item x="1501"/>
        <item x="1280"/>
        <item x="899"/>
        <item x="636"/>
        <item x="1224"/>
        <item x="695"/>
        <item x="1294"/>
        <item x="1443"/>
        <item x="2351"/>
        <item x="496"/>
        <item x="2261"/>
        <item x="1970"/>
        <item x="727"/>
        <item x="241"/>
        <item x="2754"/>
        <item x="984"/>
        <item x="2041"/>
        <item x="1378"/>
        <item x="642"/>
        <item x="2797"/>
        <item x="1683"/>
        <item x="778"/>
        <item x="1466"/>
        <item x="2094"/>
        <item x="2789"/>
        <item x="911"/>
        <item x="2289"/>
        <item x="1397"/>
        <item x="1634"/>
        <item x="1451"/>
        <item x="2553"/>
        <item x="2475"/>
        <item x="1644"/>
        <item x="1489"/>
        <item x="2437"/>
        <item x="1808"/>
        <item x="3036"/>
        <item x="532"/>
        <item x="1321"/>
        <item x="2658"/>
        <item x="839"/>
        <item x="1514"/>
        <item x="2858"/>
        <item x="1827"/>
        <item x="2767"/>
        <item x="2942"/>
        <item x="735"/>
        <item x="2639"/>
        <item x="1440"/>
        <item x="2780"/>
        <item x="739"/>
        <item x="923"/>
        <item x="553"/>
        <item x="819"/>
        <item x="2722"/>
        <item x="1193"/>
        <item x="2830"/>
        <item x="1503"/>
        <item x="617"/>
        <item x="111"/>
        <item x="151"/>
        <item x="1818"/>
        <item x="2412"/>
        <item x="2843"/>
        <item x="2338"/>
        <item x="2078"/>
        <item x="363"/>
        <item x="1894"/>
        <item x="1419"/>
        <item x="2324"/>
        <item x="331"/>
        <item x="2993"/>
        <item x="1364"/>
        <item x="2035"/>
        <item x="2885"/>
        <item x="2499"/>
        <item x="3046"/>
        <item x="804"/>
        <item x="239"/>
        <item x="3047"/>
        <item x="277"/>
        <item x="1315"/>
        <item x="337"/>
        <item x="2483"/>
        <item x="2447"/>
        <item x="1200"/>
        <item x="2223"/>
        <item x="2075"/>
        <item x="1654"/>
        <item x="1639"/>
        <item x="769"/>
        <item x="1876"/>
        <item x="3053"/>
        <item x="120"/>
        <item x="2976"/>
        <item x="2526"/>
        <item x="2543"/>
        <item x="2012"/>
        <item x="2486"/>
        <item x="1933"/>
        <item x="2702"/>
        <item x="50"/>
        <item x="1144"/>
        <item x="2133"/>
        <item x="1962"/>
        <item x="654"/>
        <item x="2778"/>
        <item x="2141"/>
        <item x="521"/>
        <item x="68"/>
        <item x="1335"/>
        <item x="2377"/>
        <item x="1431"/>
        <item x="1787"/>
        <item x="1708"/>
        <item x="646"/>
        <item x="1119"/>
        <item x="1229"/>
        <item x="1546"/>
        <item x="1175"/>
        <item x="1058"/>
        <item x="2084"/>
        <item x="1348"/>
        <item x="488"/>
        <item x="1883"/>
        <item x="1767"/>
        <item x="922"/>
        <item x="102"/>
        <item x="1089"/>
        <item x="1614"/>
        <item x="902"/>
        <item x="386"/>
        <item x="265"/>
        <item x="1004"/>
        <item x="1278"/>
        <item x="1125"/>
        <item x="252"/>
        <item x="3014"/>
        <item x="1539"/>
        <item x="240"/>
        <item x="1384"/>
        <item x="2636"/>
        <item x="2298"/>
        <item x="186"/>
        <item x="1197"/>
        <item x="1370"/>
        <item x="1918"/>
        <item x="812"/>
        <item x="1540"/>
        <item x="63"/>
        <item x="2143"/>
        <item x="1317"/>
        <item x="2745"/>
        <item x="39"/>
        <item x="811"/>
        <item x="1407"/>
        <item x="1842"/>
        <item x="2257"/>
        <item x="1627"/>
        <item x="1358"/>
        <item x="1148"/>
        <item x="1048"/>
        <item x="512"/>
        <item x="466"/>
        <item x="310"/>
        <item x="630"/>
        <item x="13"/>
        <item x="2409"/>
        <item x="741"/>
        <item x="1846"/>
        <item x="1267"/>
        <item x="48"/>
        <item x="1063"/>
        <item x="2071"/>
        <item x="1236"/>
        <item x="1926"/>
        <item x="2444"/>
        <item x="1002"/>
        <item x="1108"/>
        <item x="2460"/>
        <item x="1595"/>
        <item x="977"/>
        <item x="2010"/>
        <item x="2784"/>
        <item x="1459"/>
        <item x="2009"/>
        <item x="259"/>
        <item x="2128"/>
        <item x="1515"/>
        <item x="1594"/>
        <item x="983"/>
        <item x="1535"/>
        <item x="1811"/>
        <item x="1159"/>
        <item x="109"/>
        <item x="1809"/>
        <item x="1517"/>
        <item x="1853"/>
        <item x="714"/>
        <item x="1257"/>
        <item x="559"/>
        <item x="2055"/>
        <item x="2619"/>
        <item x="1172"/>
        <item x="688"/>
        <item x="204"/>
        <item x="458"/>
        <item x="2428"/>
        <item x="2988"/>
        <item x="1660"/>
        <item x="2531"/>
        <item x="809"/>
        <item x="2851"/>
        <item x="563"/>
        <item x="1761"/>
        <item x="2370"/>
        <item x="21"/>
        <item x="1849"/>
        <item x="1872"/>
        <item x="1606"/>
        <item x="1316"/>
        <item x="274"/>
        <item x="740"/>
        <item x="2525"/>
        <item x="933"/>
        <item x="2503"/>
        <item x="2015"/>
        <item x="2204"/>
        <item x="2259"/>
        <item x="2286"/>
        <item x="2309"/>
        <item x="2604"/>
        <item x="2386"/>
        <item x="631"/>
        <item x="2670"/>
        <item x="257"/>
        <item x="1882"/>
        <item x="2110"/>
        <item x="522"/>
        <item x="578"/>
        <item x="212"/>
        <item x="1976"/>
        <item x="1318"/>
        <item x="708"/>
        <item x="428"/>
        <item x="1356"/>
        <item x="2005"/>
        <item x="1199"/>
        <item x="603"/>
        <item x="334"/>
        <item x="1580"/>
        <item x="2676"/>
        <item x="2656"/>
        <item x="1812"/>
        <item x="2200"/>
        <item x="957"/>
        <item x="2408"/>
        <item x="2455"/>
        <item x="2313"/>
        <item x="838"/>
        <item x="1445"/>
        <item x="2372"/>
        <item x="1770"/>
        <item x="2802"/>
        <item x="339"/>
        <item x="1896"/>
        <item x="1130"/>
        <item x="1211"/>
        <item x="729"/>
        <item x="154"/>
        <item x="2275"/>
        <item x="1346"/>
        <item x="2003"/>
        <item x="1376"/>
        <item x="2799"/>
        <item x="2292"/>
        <item x="1511"/>
        <item x="126"/>
        <item x="2705"/>
        <item x="492"/>
        <item x="619"/>
        <item x="2677"/>
        <item x="1456"/>
        <item x="300"/>
        <item x="970"/>
        <item x="131"/>
        <item x="870"/>
        <item x="1017"/>
        <item x="2303"/>
        <item x="2414"/>
        <item x="2519"/>
        <item x="1643"/>
        <item x="2821"/>
        <item x="26"/>
        <item x="2597"/>
        <item x="498"/>
        <item x="2862"/>
        <item x="2516"/>
        <item x="1963"/>
        <item x="3024"/>
        <item x="1885"/>
        <item x="2167"/>
        <item x="1477"/>
        <item x="2099"/>
        <item x="1974"/>
        <item x="971"/>
        <item x="1209"/>
        <item x="1462"/>
        <item x="2103"/>
        <item x="2842"/>
        <item x="1286"/>
        <item x="383"/>
        <item x="761"/>
        <item x="399"/>
        <item x="72"/>
        <item x="2478"/>
        <item x="1099"/>
        <item x="2176"/>
        <item x="419"/>
        <item x="2487"/>
        <item x="2818"/>
        <item x="311"/>
        <item x="1929"/>
        <item x="45"/>
        <item x="1531"/>
        <item x="332"/>
        <item x="17"/>
        <item x="2505"/>
        <item x="1823"/>
        <item x="1649"/>
        <item x="1292"/>
        <item x="137"/>
        <item x="1299"/>
        <item x="2703"/>
        <item x="47"/>
        <item x="85"/>
        <item x="580"/>
        <item x="1261"/>
        <item x="679"/>
        <item x="1434"/>
        <item x="864"/>
        <item x="1699"/>
        <item x="2817"/>
        <item x="1012"/>
        <item x="1043"/>
        <item x="1814"/>
        <item x="1900"/>
        <item x="2096"/>
        <item x="76"/>
        <item x="1377"/>
        <item x="1087"/>
        <item x="722"/>
        <item x="875"/>
        <item x="2539"/>
        <item x="1797"/>
        <item x="1739"/>
        <item x="2395"/>
        <item x="125"/>
        <item x="2556"/>
        <item x="24"/>
        <item x="136"/>
        <item x="515"/>
        <item x="2529"/>
        <item x="1344"/>
        <item x="1425"/>
        <item x="2348"/>
        <item x="1098"/>
        <item x="1014"/>
        <item x="279"/>
        <item x="1957"/>
        <item x="354"/>
        <item x="1801"/>
        <item x="2563"/>
        <item x="2480"/>
        <item x="198"/>
        <item x="2606"/>
        <item x="2401"/>
        <item x="2569"/>
        <item x="489"/>
        <item x="1752"/>
        <item x="307"/>
        <item x="728"/>
        <item x="2477"/>
        <item x="1758"/>
        <item x="2002"/>
        <item x="429"/>
        <item x="2497"/>
        <item x="1636"/>
        <item x="135"/>
        <item x="1295"/>
        <item x="171"/>
        <item x="1502"/>
        <item x="2828"/>
        <item x="1379"/>
        <item x="1880"/>
        <item x="1441"/>
        <item x="2423"/>
        <item x="1121"/>
        <item x="340"/>
        <item x="2980"/>
        <item x="2880"/>
        <item x="1768"/>
        <item x="427"/>
        <item x="2840"/>
        <item x="702"/>
        <item x="519"/>
        <item x="1997"/>
        <item x="1800"/>
        <item x="1533"/>
        <item x="2532"/>
        <item x="1190"/>
        <item x="2337"/>
        <item x="857"/>
        <item x="1320"/>
        <item x="351"/>
        <item x="1791"/>
        <item x="1744"/>
        <item x="887"/>
        <item x="2125"/>
        <item x="1828"/>
        <item x="1751"/>
        <item x="1191"/>
        <item x="773"/>
        <item x="2389"/>
        <item x="2282"/>
        <item x="1835"/>
        <item x="2329"/>
        <item x="2960"/>
        <item x="6"/>
        <item x="605"/>
        <item x="2373"/>
        <item x="2328"/>
        <item x="226"/>
        <item x="874"/>
        <item x="1025"/>
        <item x="1528"/>
        <item x="2302"/>
        <item x="2130"/>
        <item x="2693"/>
        <item x="15"/>
        <item x="312"/>
        <item x="989"/>
        <item x="560"/>
        <item x="1901"/>
        <item x="2590"/>
        <item x="2970"/>
        <item x="2025"/>
        <item x="1716"/>
        <item x="1732"/>
        <item x="90"/>
        <item x="228"/>
        <item x="2774"/>
        <item x="840"/>
        <item x="721"/>
        <item x="1225"/>
        <item x="1150"/>
        <item x="2508"/>
        <item x="2528"/>
        <item x="235"/>
        <item x="2265"/>
        <item x="205"/>
        <item x="770"/>
        <item x="2882"/>
        <item x="1701"/>
        <item x="157"/>
        <item x="1653"/>
        <item x="350"/>
        <item x="797"/>
        <item x="1524"/>
        <item x="2694"/>
        <item x="1338"/>
        <item x="2285"/>
        <item x="123"/>
        <item x="2260"/>
        <item x="2517"/>
        <item x="913"/>
        <item x="895"/>
        <item x="2659"/>
        <item x="3016"/>
        <item x="134"/>
        <item x="513"/>
        <item x="1038"/>
        <item x="2884"/>
        <item x="2062"/>
        <item x="2867"/>
        <item x="2541"/>
        <item x="698"/>
        <item x="382"/>
        <item x="2102"/>
        <item x="77"/>
        <item x="832"/>
        <item x="379"/>
        <item x="1254"/>
        <item x="1728"/>
        <item x="1725"/>
        <item x="2997"/>
        <item x="1655"/>
        <item x="2347"/>
        <item x="275"/>
        <item x="1022"/>
        <item x="2426"/>
        <item x="2046"/>
        <item x="33"/>
        <item x="400"/>
        <item x="372"/>
        <item x="2304"/>
        <item x="2137"/>
        <item x="1289"/>
        <item x="1303"/>
        <item x="1201"/>
        <item x="450"/>
        <item x="1100"/>
        <item x="1319"/>
        <item x="1071"/>
        <item x="2504"/>
        <item x="1123"/>
        <item x="1825"/>
        <item x="444"/>
        <item x="391"/>
        <item x="2436"/>
        <item x="759"/>
        <item x="89"/>
        <item x="1499"/>
        <item x="1449"/>
        <item x="2429"/>
        <item x="1700"/>
        <item x="2841"/>
        <item x="2107"/>
        <item x="1972"/>
        <item x="2804"/>
        <item x="114"/>
        <item x="824"/>
        <item x="2623"/>
        <item x="2001"/>
        <item x="1404"/>
        <item x="1383"/>
        <item x="725"/>
        <item x="1305"/>
        <item x="88"/>
        <item x="1785"/>
        <item x="2058"/>
        <item x="1435"/>
        <item x="2461"/>
        <item x="2476"/>
        <item x="736"/>
        <item x="2578"/>
        <item x="2451"/>
        <item x="1958"/>
        <item x="1622"/>
        <item x="2632"/>
        <item x="234"/>
        <item x="27"/>
        <item x="82"/>
        <item x="1023"/>
        <item x="1476"/>
        <item x="1665"/>
        <item x="266"/>
        <item x="2203"/>
        <item x="1810"/>
        <item x="412"/>
        <item x="178"/>
        <item x="41"/>
        <item x="2999"/>
        <item x="2548"/>
        <item x="1300"/>
        <item x="1184"/>
        <item x="2310"/>
        <item x="2419"/>
        <item x="581"/>
        <item x="1724"/>
        <item x="2209"/>
        <item x="1205"/>
        <item x="2518"/>
        <item x="657"/>
        <item x="2736"/>
        <item x="244"/>
        <item x="2104"/>
        <item x="179"/>
        <item x="1360"/>
        <item x="890"/>
        <item x="2574"/>
        <item x="3019"/>
        <item x="286"/>
        <item x="242"/>
        <item x="1464"/>
        <item x="2924"/>
        <item x="783"/>
        <item x="2783"/>
        <item x="187"/>
        <item x="918"/>
        <item x="2212"/>
        <item x="2879"/>
        <item x="931"/>
        <item x="1518"/>
        <item x="2798"/>
        <item x="1507"/>
        <item x="2166"/>
        <item x="467"/>
        <item x="1293"/>
        <item x="1850"/>
        <item x="2664"/>
        <item x="398"/>
        <item x="2752"/>
        <item x="2854"/>
        <item x="2335"/>
        <item x="1207"/>
        <item x="1"/>
        <item x="684"/>
        <item x="2146"/>
        <item x="2975"/>
        <item x="678"/>
        <item x="2735"/>
        <item x="2616"/>
        <item x="2045"/>
        <item x="480"/>
        <item x="2281"/>
        <item x="2713"/>
        <item x="2732"/>
        <item x="2584"/>
        <item x="966"/>
        <item x="644"/>
        <item x="503"/>
        <item x="291"/>
        <item x="2611"/>
        <item x="882"/>
        <item x="1363"/>
        <item x="2800"/>
        <item x="1560"/>
        <item x="483"/>
        <item x="238"/>
        <item x="500"/>
        <item x="2934"/>
        <item x="1602"/>
        <item x="2356"/>
        <item x="1589"/>
        <item x="1090"/>
        <item x="1081"/>
        <item x="799"/>
        <item x="1555"/>
        <item x="2491"/>
        <item x="1275"/>
        <item x="656"/>
        <item x="548"/>
        <item x="1439"/>
        <item x="404"/>
        <item x="2011"/>
        <item x="763"/>
        <item x="991"/>
        <item x="60"/>
        <item x="567"/>
        <item x="2299"/>
        <item x="1786"/>
        <item x="1992"/>
        <item x="1402"/>
        <item x="1856"/>
        <item x="1806"/>
        <item x="2458"/>
        <item x="1615"/>
        <item x="1296"/>
        <item x="1964"/>
        <item x="2865"/>
        <item x="1516"/>
        <item x="2276"/>
        <item x="2095"/>
        <item x="1210"/>
        <item x="2288"/>
        <item x="623"/>
        <item x="1354"/>
        <item x="2538"/>
        <item x="1819"/>
        <item x="2814"/>
        <item x="516"/>
        <item x="2450"/>
        <item x="2421"/>
        <item t="default"/>
      </items>
    </pivotField>
    <pivotField showAll="0"/>
    <pivotField axis="axisRow" showAll="0">
      <items count="18">
        <item sd="0" x="5"/>
        <item sd="0" x="3"/>
        <item h="1" x="10"/>
        <item sd="0" x="6"/>
        <item sd="0" x="2"/>
        <item sd="0" x="4"/>
        <item h="1" x="8"/>
        <item sd="0" x="1"/>
        <item h="1" x="14"/>
        <item h="1" x="7"/>
        <item sd="0" x="0"/>
        <item h="1" x="15"/>
        <item h="1" x="9"/>
        <item h="1" x="12"/>
        <item h="1" x="11"/>
        <item h="1" x="13"/>
        <item h="1" x="16"/>
        <item t="default"/>
      </items>
    </pivotField>
    <pivotField showAll="0"/>
    <pivotField axis="axisPage" multipleItemSelectionAllowed="1" showAll="0">
      <items count="47">
        <item h="1" x="39"/>
        <item h="1" x="36"/>
        <item h="1" x="32"/>
        <item h="1"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0"/>
        <item h="1" x="17"/>
        <item h="1" x="25"/>
        <item h="1" x="38"/>
        <item h="1" x="4"/>
        <item x="1"/>
        <item h="1" x="26"/>
        <item t="default"/>
      </items>
    </pivotField>
    <pivotField showAll="0"/>
    <pivotField showAll="0"/>
    <pivotField showAll="0"/>
    <pivotField numFmtId="10" showAll="0"/>
    <pivotField showAll="0"/>
    <pivotField dataField="1" showAll="0"/>
    <pivotField showAll="0"/>
    <pivotField showAll="0"/>
    <pivotField showAll="0"/>
    <pivotField showAll="0" defaultSubtotal="0"/>
    <pivotField showAll="0" defaultSubtotal="0"/>
    <pivotField axis="axisPage" multipleItemSelectionAllowed="1" showAll="0" defaultSubtotal="0">
      <items count="98">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x="81"/>
        <item x="82"/>
        <item x="83"/>
        <item x="84"/>
        <item x="85"/>
        <item x="86"/>
        <item x="87"/>
        <item x="88"/>
        <item x="89"/>
        <item x="90"/>
        <item x="91"/>
        <item x="92"/>
        <item x="93"/>
        <item x="94"/>
        <item x="95"/>
        <item x="96"/>
        <item h="1" x="97"/>
      </items>
    </pivotField>
  </pivotFields>
  <rowFields count="1">
    <field x="14"/>
  </rowFields>
  <rowItems count="8">
    <i>
      <x/>
    </i>
    <i>
      <x v="1"/>
    </i>
    <i>
      <x v="3"/>
    </i>
    <i>
      <x v="4"/>
    </i>
    <i>
      <x v="5"/>
    </i>
    <i>
      <x v="7"/>
    </i>
    <i>
      <x v="10"/>
    </i>
    <i t="grand">
      <x/>
    </i>
  </rowItems>
  <colFields count="1">
    <field x="-2"/>
  </colFields>
  <colItems count="3">
    <i>
      <x/>
    </i>
    <i i="1">
      <x v="1"/>
    </i>
    <i i="2">
      <x v="2"/>
    </i>
  </colItems>
  <pageFields count="2">
    <pageField fld="28" hier="-1"/>
    <pageField fld="16" hier="-1"/>
  </pageFields>
  <dataFields count="3">
    <dataField name="Average of IMDb Score (1-10)" fld="7" subtotal="average" baseField="14" baseItem="0"/>
    <dataField name="Average of ROI" fld="22" subtotal="average" baseField="14" baseItem="10"/>
    <dataField name="StdDev of ROI" fld="22" subtotal="stdDev" baseField="14" baseItem="10"/>
  </dataFields>
  <formats count="4">
    <format dxfId="62">
      <pivotArea dataOnly="0" labelOnly="1" outline="0" fieldPosition="0">
        <references count="1">
          <reference field="4294967294" count="1">
            <x v="1"/>
          </reference>
        </references>
      </pivotArea>
    </format>
    <format dxfId="61">
      <pivotArea collapsedLevelsAreSubtotals="1" fieldPosition="0">
        <references count="2">
          <reference field="4294967294" count="1" selected="0">
            <x v="1"/>
          </reference>
          <reference field="14" count="0"/>
        </references>
      </pivotArea>
    </format>
    <format dxfId="60">
      <pivotArea collapsedLevelsAreSubtotals="1" fieldPosition="0">
        <references count="2">
          <reference field="4294967294" count="1" selected="0">
            <x v="2"/>
          </reference>
          <reference field="14" count="0"/>
        </references>
      </pivotArea>
    </format>
    <format dxfId="59">
      <pivotArea collapsedLevelsAreSubtotals="1" fieldPosition="0">
        <references count="2">
          <reference field="4294967294" count="1" selected="0">
            <x v="0"/>
          </reference>
          <reference field="14" count="0"/>
        </references>
      </pivotArea>
    </format>
  </formats>
  <conditionalFormats count="2">
    <conditionalFormat priority="3">
      <pivotAreas count="1">
        <pivotArea type="data" collapsedLevelsAreSubtotals="1" fieldPosition="0">
          <references count="2">
            <reference field="4294967294" count="1" selected="0">
              <x v="2"/>
            </reference>
            <reference field="14" count="7">
              <x v="0"/>
              <x v="1"/>
              <x v="3"/>
              <x v="4"/>
              <x v="5"/>
              <x v="7"/>
              <x v="10"/>
            </reference>
          </references>
        </pivotArea>
      </pivotAreas>
    </conditionalFormat>
    <conditionalFormat priority="2">
      <pivotAreas count="7">
        <pivotArea type="data" collapsedLevelsAreSubtotals="1" fieldPosition="0">
          <references count="2">
            <reference field="4294967294" count="1" selected="0">
              <x v="1"/>
            </reference>
            <reference field="14" count="1">
              <x v="10"/>
            </reference>
          </references>
        </pivotArea>
        <pivotArea type="data" collapsedLevelsAreSubtotals="1" fieldPosition="0">
          <references count="2">
            <reference field="4294967294" count="1" selected="0">
              <x v="1"/>
            </reference>
            <reference field="14" count="1">
              <x v="4"/>
            </reference>
          </references>
        </pivotArea>
        <pivotArea type="data" collapsedLevelsAreSubtotals="1" fieldPosition="0">
          <references count="2">
            <reference field="4294967294" count="1" selected="0">
              <x v="1"/>
            </reference>
            <reference field="14" count="1">
              <x v="1"/>
            </reference>
          </references>
        </pivotArea>
        <pivotArea type="data" collapsedLevelsAreSubtotals="1" fieldPosition="0">
          <references count="2">
            <reference field="4294967294" count="1" selected="0">
              <x v="1"/>
            </reference>
            <reference field="14" count="1">
              <x v="5"/>
            </reference>
          </references>
        </pivotArea>
        <pivotArea type="data" collapsedLevelsAreSubtotals="1" fieldPosition="0">
          <references count="2">
            <reference field="4294967294" count="1" selected="0">
              <x v="1"/>
            </reference>
            <reference field="14" count="1">
              <x v="0"/>
            </reference>
          </references>
        </pivotArea>
        <pivotArea type="data" collapsedLevelsAreSubtotals="1" fieldPosition="0">
          <references count="2">
            <reference field="4294967294" count="1" selected="0">
              <x v="1"/>
            </reference>
            <reference field="14" count="1">
              <x v="3"/>
            </reference>
          </references>
        </pivotArea>
        <pivotArea type="data" collapsedLevelsAreSubtotals="1" fieldPosition="0">
          <references count="2">
            <reference field="4294967294" count="1" selected="0">
              <x v="1"/>
            </reference>
            <reference field="14" count="1">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E8CF7E-1F34-5C44-A2A7-6B461B7C3528}" name="Table2" displayName="Table2" ref="A3:W6" totalsRowShown="0">
  <autoFilter ref="A3:W6" xr:uid="{88E8CF7E-1F34-5C44-A2A7-6B461B7C3528}"/>
  <tableColumns count="23">
    <tableColumn id="1" xr3:uid="{03B13F2A-5358-AD45-B620-16C9CDE9F189}" name="Title"/>
    <tableColumn id="2" xr3:uid="{7F2646F5-E7B8-4A4A-8530-CFCC5FE699DD}" name="Lead Actor"/>
    <tableColumn id="3" xr3:uid="{8CC62BA1-6ADF-9B4F-B0F2-2EF13CDFB8FD}" name="Director Name"/>
    <tableColumn id="4" xr3:uid="{ECF3CABC-6CE9-9946-A4FE-26ED29E93230}" name="Lead Actor FB Likes"/>
    <tableColumn id="5" xr3:uid="{7DA922DB-58F4-7844-A051-88C4540C26EB}" name="Cast FB Likes"/>
    <tableColumn id="6" xr3:uid="{27669D88-D597-414D-8F6A-5FFDB14C8B43}" name="Director FB Likes"/>
    <tableColumn id="7" xr3:uid="{731B5BDC-D26E-E149-901A-866919997178}" name="Movie FB Likes"/>
    <tableColumn id="8" xr3:uid="{2511DE7D-C19B-E44E-A53F-455579752739}" name="IMDb Score (1-10)"/>
    <tableColumn id="9" xr3:uid="{F1EE0F44-1EFF-7644-B32A-8C2185131AEB}" name="Total Reviews"/>
    <tableColumn id="10" xr3:uid="{E3752913-1420-7643-BA13-3902D5DA0E67}" name="Duration (min)"/>
    <tableColumn id="11" xr3:uid="{B6790630-E03C-7F4C-8810-A626CC7B7867}" name="Gross Revenue"/>
    <tableColumn id="12" xr3:uid="{F75E29FA-0485-CF49-A15C-2614E1096827}" name="Budget"/>
    <tableColumn id="13" xr3:uid="{5CDBDD5D-0E4B-5E4E-9139-4B5087524D11}" name="Release Date" dataDxfId="132"/>
    <tableColumn id="14" xr3:uid="{D634C703-7482-F14E-9977-3EB5D99C84B2}" name="Color/B&amp;W"/>
    <tableColumn id="15" xr3:uid="{00709E95-12C7-2049-B281-12AE74C99428}" name="Genre"/>
    <tableColumn id="16" xr3:uid="{622FDBD2-C423-E643-9EFD-C08F8177F30D}" name="Language"/>
    <tableColumn id="17" xr3:uid="{4BD49E76-8FBB-0E4E-9A4F-49BC3FE7D95F}" name="Country"/>
    <tableColumn id="18" xr3:uid="{B894D5E9-BD5D-DD44-9DAA-3579CA24F169}" name="Rating"/>
    <tableColumn id="19" xr3:uid="{57190D68-152D-9541-AE71-9CE38EFECA4B}" name="Is _English"/>
    <tableColumn id="20" xr3:uid="{0B3049DC-DFCB-8845-81A8-D927D369070E}" name="Profit"/>
    <tableColumn id="21" xr3:uid="{83BBD3F6-53E8-F945-A9E5-2119BDE5B81D}" name="%Profit"/>
    <tableColumn id="22" xr3:uid="{0EC88AC8-D1B4-AA44-896E-4B991E2FC01D}" name="Duration_Class"/>
    <tableColumn id="23" xr3:uid="{7A0F284E-CE13-5644-AB32-AC05FD85E9D6}" name="ROI"/>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06B369-1E30-EA46-8D32-0AE1A92C747F}" name="Table1" displayName="Table1" ref="A1:Y3726" totalsRowShown="0">
  <autoFilter ref="A1:Y3726" xr:uid="{6D06B369-1E30-EA46-8D32-0AE1A92C747F}"/>
  <tableColumns count="25">
    <tableColumn id="1" xr3:uid="{33F903A3-CB55-0444-8852-DD7A89931F24}" name="Title"/>
    <tableColumn id="2" xr3:uid="{E8AF0CEA-D0B1-3A48-8EA5-B13A3324CDC2}" name="Lead Actor"/>
    <tableColumn id="3" xr3:uid="{89A8B427-10B6-E54C-AC6D-60D09CD9F8D2}" name="Director Name"/>
    <tableColumn id="4" xr3:uid="{B53CF633-B4EB-9A4E-989C-1CBA8E847F09}" name="Lead Actor FB Likes"/>
    <tableColumn id="5" xr3:uid="{78C148C9-3114-3549-BD73-9CD432B3740A}" name="Cast FB Likes"/>
    <tableColumn id="6" xr3:uid="{6C0393F8-49D5-644E-952A-DD5FD1E84E93}" name="Director FB Likes"/>
    <tableColumn id="7" xr3:uid="{45371CF8-CB48-2F45-AD51-D5FECE6B1519}" name="Movie FB Likes"/>
    <tableColumn id="8" xr3:uid="{94257BAB-61F2-E94B-AEF5-65A91433724C}" name="IMDb Score (1-10)"/>
    <tableColumn id="9" xr3:uid="{E1D465BA-1297-9146-BCCB-DB8E0A1E2954}" name="Total Reviews"/>
    <tableColumn id="10" xr3:uid="{07CFC948-5562-834A-A59B-98DD114D5ADC}" name="Duration (min)"/>
    <tableColumn id="11" xr3:uid="{ADB7FE57-7FDB-BE42-9EA2-922B9EF3BCCD}" name="Gross Revenue"/>
    <tableColumn id="12" xr3:uid="{69BD42C1-D273-5E48-84D0-937BCC7A7B01}" name="Budget"/>
    <tableColumn id="13" xr3:uid="{3A11519A-60AF-5942-BE20-C1256C836B12}" name="Release Date" dataDxfId="127">
      <calculatedColumnFormula>VLOOKUP(A2,Sheet2!$A$1:G3726,2,0)</calculatedColumnFormula>
    </tableColumn>
    <tableColumn id="14" xr3:uid="{0175A14E-42FB-C547-B6C2-E0826A037673}" name="Color/B&amp;W" dataDxfId="126">
      <calculatedColumnFormula>VLOOKUP(A2,Sheet2!$A$1:G3726,3,0)</calculatedColumnFormula>
    </tableColumn>
    <tableColumn id="15" xr3:uid="{252F0D35-E68B-E64F-8847-84555D9F4961}" name="Genre">
      <calculatedColumnFormula>VLOOKUP(A2,Sheet2!$A$1:G3726,4,0)</calculatedColumnFormula>
    </tableColumn>
    <tableColumn id="16" xr3:uid="{35F8A254-5E64-554D-925F-3469E3E03C09}" name="Language">
      <calculatedColumnFormula>VLOOKUP(A2,Sheet2!$A$1:G3726,5,0)</calculatedColumnFormula>
    </tableColumn>
    <tableColumn id="17" xr3:uid="{EDDC7F85-620E-9E49-8ADE-9DF869841463}" name="Country">
      <calculatedColumnFormula>VLOOKUP(A2,Sheet2!$A$1:G3726,6,0)</calculatedColumnFormula>
    </tableColumn>
    <tableColumn id="18" xr3:uid="{C633CC7B-CF60-4E4E-8B83-E198AB5EB774}" name="Rating">
      <calculatedColumnFormula>VLOOKUP(A2,Sheet2!$A$1:G3726,7,0)</calculatedColumnFormula>
    </tableColumn>
    <tableColumn id="19" xr3:uid="{4A553504-F2F8-A342-8588-4C4C34FB1908}" name="Is _English" dataDxfId="125">
      <calculatedColumnFormula>IF(Table1[[#This Row],[Language]]="English","English","Other language")</calculatedColumnFormula>
    </tableColumn>
    <tableColumn id="20" xr3:uid="{1341E401-11E6-794F-B994-7B22164C1543}" name="Profit" dataDxfId="124">
      <calculatedColumnFormula>Table1[[#This Row],[Gross Revenue]]-Table1[[#This Row],[Budget]]</calculatedColumnFormula>
    </tableColumn>
    <tableColumn id="21" xr3:uid="{1B3ED220-D667-EF46-A27C-EC6BB04CF37D}" name="%Profit" dataDxfId="123">
      <calculatedColumnFormula>(Table1[[#This Row],[Gross Revenue]]/Table1[[#This Row],[Budget]])-1</calculatedColumnFormula>
    </tableColumn>
    <tableColumn id="22" xr3:uid="{B4B40835-651F-4243-8752-95033EF5B8B4}" name="Duration_Class" dataDxfId="122">
      <calculatedColumnFormula>IF(J2="","",IF(J2&lt;90,"&lt;90 minutes",IF(J2&lt;=110,"90-110 minutes",IF(J2&lt;=130,"111-130 minutes",IF(J2&lt;=150,"131-150 minutes","&gt;150 minutes")))))</calculatedColumnFormula>
    </tableColumn>
    <tableColumn id="23" xr3:uid="{5D7E08FC-7315-0445-A256-9E921BC80716}" name="ROI" dataDxfId="121">
      <calculatedColumnFormula>Table1[[#This Row],[Profit]]/Table1[[#This Row],[Budget]]</calculatedColumnFormula>
    </tableColumn>
    <tableColumn id="24" xr3:uid="{16B415C9-0B98-374A-9280-37448F06164D}" name="Budget Tier" dataDxfId="58">
      <calculatedColumnFormula>IF(L2="","",
IF(L2&lt;Predictability!$B$1,"Low",
IF(L2&lt;=Predictability!$B$2,"Mid","High")))</calculatedColumnFormula>
    </tableColumn>
    <tableColumn id="25" xr3:uid="{8859F168-14AF-C642-B3E7-99F28B16FC9B}" name="Good_Investment" dataDxfId="57">
      <calculatedColumnFormula>IF(W2&gt;=0.5,1,0)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A32B5A-2229-0C44-8A2E-CAF1CC0E3FB7}" name="Table19" displayName="Table19" ref="A1:Z3726" totalsRowShown="0">
  <tableColumns count="26">
    <tableColumn id="1" xr3:uid="{CAEDE207-7DEA-6348-AF65-893873E18FDE}" name="Title"/>
    <tableColumn id="2" xr3:uid="{3522A1D4-AD64-4743-BCF7-5804934B1E2E}" name="Lead Actor"/>
    <tableColumn id="3" xr3:uid="{90195D69-FA6C-3B44-B85D-5D54767DF832}" name="Director Name"/>
    <tableColumn id="4" xr3:uid="{33E97291-51D2-064E-A281-686504311680}" name="Lead Actor FB Likes"/>
    <tableColumn id="5" xr3:uid="{FD498B78-C3B1-F046-B8B6-E2F44E8DC053}" name="Cast FB Likes"/>
    <tableColumn id="6" xr3:uid="{4578CC9B-D75B-2643-BA1D-89095DA06A8E}" name="Director FB Likes"/>
    <tableColumn id="7" xr3:uid="{8A8938C1-43A8-3944-9FBC-C34DF4EB495F}" name="Movie FB Likes"/>
    <tableColumn id="8" xr3:uid="{7DA4586A-3F93-3448-BAE2-5BC530154B19}" name="IMDb Score (1-10)"/>
    <tableColumn id="9" xr3:uid="{F65254F4-7DC8-3C43-B46E-B93D58E5115E}" name="Total Reviews"/>
    <tableColumn id="10" xr3:uid="{A094DB10-7028-CB42-8B6C-95ED7DDDC332}" name="Duration (min)"/>
    <tableColumn id="11" xr3:uid="{B80797AB-4666-364F-B271-B478C1BE90F5}" name="Gross Revenue"/>
    <tableColumn id="12" xr3:uid="{6E174280-5EB2-0F40-94DC-ADE49139BF87}" name="Budget"/>
    <tableColumn id="13" xr3:uid="{606B17DC-B542-904A-AB5A-0CE46EDD599A}" name="Release Date" dataDxfId="89">
      <calculatedColumnFormula>VLOOKUP(A2,Sheet2!$A$1:G3726,2,0)</calculatedColumnFormula>
    </tableColumn>
    <tableColumn id="14" xr3:uid="{8E86D386-BC9C-9F43-B3C1-51A282C49413}" name="Color/B&amp;W" dataDxfId="88">
      <calculatedColumnFormula>VLOOKUP(A2,Sheet2!$A$1:G3726,3,0)</calculatedColumnFormula>
    </tableColumn>
    <tableColumn id="15" xr3:uid="{623E1E07-FA7F-7342-A637-56953BC577FC}" name="Genre">
      <calculatedColumnFormula>VLOOKUP(A2,Sheet2!$A$1:G3726,4,0)</calculatedColumnFormula>
    </tableColumn>
    <tableColumn id="16" xr3:uid="{0279EF42-6FAA-A640-8838-64F12C369A1E}" name="Language">
      <calculatedColumnFormula>VLOOKUP(A2,Sheet2!$A$1:G3726,5,0)</calculatedColumnFormula>
    </tableColumn>
    <tableColumn id="17" xr3:uid="{E9981FAC-454F-A44C-9DE9-03CB7C0A35DE}" name="Country">
      <calculatedColumnFormula>VLOOKUP(A2,Sheet2!$A$1:G3726,6,0)</calculatedColumnFormula>
    </tableColumn>
    <tableColumn id="18" xr3:uid="{BE843896-83D3-5148-B45C-6BC5CD2E1B82}" name="Rating">
      <calculatedColumnFormula>VLOOKUP(A2,Sheet2!$A$1:G3726,7,0)</calculatedColumnFormula>
    </tableColumn>
    <tableColumn id="19" xr3:uid="{50888B5B-E6C9-164A-8C5D-754EBB25BA8D}" name="Is _English" dataDxfId="87">
      <calculatedColumnFormula>IF(Table19[[#This Row],[Language]]="English","English","Other language")</calculatedColumnFormula>
    </tableColumn>
    <tableColumn id="20" xr3:uid="{901D087A-E03D-2246-A062-E90AFA9554C8}" name="Profit" dataDxfId="86">
      <calculatedColumnFormula>Table19[[#This Row],[Gross Revenue]]-Table19[[#This Row],[Budget]]</calculatedColumnFormula>
    </tableColumn>
    <tableColumn id="21" xr3:uid="{B3F07E4C-4F92-0C42-A42A-EA0D3561CFE5}" name="%Profit" dataDxfId="85">
      <calculatedColumnFormula>(Table19[[#This Row],[Gross Revenue]]/Table19[[#This Row],[Budget]])-1</calculatedColumnFormula>
    </tableColumn>
    <tableColumn id="22" xr3:uid="{B294EFB3-D80D-4B47-B6A1-F38448F58B7B}" name="Duration_Class" dataDxfId="84">
      <calculatedColumnFormula>IF(J2="","",IF(J2&lt;90,"&lt;90 minutes",IF(J2&lt;=110,"90-110 minutes",IF(J2&lt;=130,"111-130 minutes",IF(J2&lt;=150,"131-150 minutes","&gt;150 minutes")))))</calculatedColumnFormula>
    </tableColumn>
    <tableColumn id="23" xr3:uid="{D361A293-C72B-B540-BE31-C6B2AEC2AA5C}" name="ROI" dataDxfId="83">
      <calculatedColumnFormula>Table19[[#This Row],[Profit]]/Table19[[#This Row],[Budget]]*100</calculatedColumnFormula>
    </tableColumn>
    <tableColumn id="27" xr3:uid="{2E8E35B6-5DB6-8D45-863A-FCC4A89AB41A}" name="Median Profit" dataDxfId="82"/>
    <tableColumn id="28" xr3:uid="{E144DB88-699F-A04B-9B28-3FFFE585F860}" name="Median ROI" dataDxfId="81"/>
    <tableColumn id="24" xr3:uid="{BD8D16C1-943B-4489-B734-F7BD686F8EE6}" name="Budget Tier" dataDxfId="80">
      <calculatedColumnFormula>IF(L2="","",IF(L2&lt;=$AA$26,"Low",IF(L2&lt;=$AA$28,"Medium","High")))</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C3CBB7-0891-7247-8C21-4C5A48CE7653}" name="Table3" displayName="Table3" ref="A3:Z149" totalsRowShown="0">
  <autoFilter ref="A3:Z149" xr:uid="{50C3CBB7-0891-7247-8C21-4C5A48CE7653}"/>
  <sortState xmlns:xlrd2="http://schemas.microsoft.com/office/spreadsheetml/2017/richdata2" ref="A4:W149">
    <sortCondition descending="1" ref="W3:W149"/>
  </sortState>
  <tableColumns count="26">
    <tableColumn id="1" xr3:uid="{269E4B78-FA1D-434E-970A-62AF4238F214}" name="Title"/>
    <tableColumn id="2" xr3:uid="{A78B9A6D-ADCE-9E4D-890D-965EEE25A838}" name="Lead Actor"/>
    <tableColumn id="3" xr3:uid="{CF5C0654-2282-254D-B1E4-28914C07F321}" name="Director Name"/>
    <tableColumn id="4" xr3:uid="{3FE7C9C0-7AE0-BE45-8E3C-00C0DBE47BE8}" name="Lead Actor FB Likes"/>
    <tableColumn id="5" xr3:uid="{8375120B-D47A-854B-8A18-B36C4ED92D1A}" name="Cast FB Likes"/>
    <tableColumn id="6" xr3:uid="{BEF7059D-5AD9-A54C-BC61-B871B81453B3}" name="Director FB Likes"/>
    <tableColumn id="7" xr3:uid="{8A1AE985-F314-3C45-9252-02C65F9EDC1F}" name="Movie FB Likes"/>
    <tableColumn id="8" xr3:uid="{53A7D90E-4063-DD4B-B831-7EBE7595D0FB}" name="IMDb Score (1-10)"/>
    <tableColumn id="9" xr3:uid="{20E11939-C601-B742-AB29-B2387A9E9183}" name="Total Reviews"/>
    <tableColumn id="10" xr3:uid="{A189ED88-99D9-3140-B371-1EFF07AAB594}" name="Duration (min)"/>
    <tableColumn id="11" xr3:uid="{C25EB800-C5B0-ED44-99B3-17C8A1EFA64B}" name="Gross Revenue"/>
    <tableColumn id="12" xr3:uid="{3964463D-172A-B84B-B4DE-8A625DB99562}" name="Budget"/>
    <tableColumn id="13" xr3:uid="{9DBAD6CA-9700-E847-A0C9-FA290D8A0808}" name="Release Date" dataDxfId="72"/>
    <tableColumn id="14" xr3:uid="{76D006B6-A0B6-8440-AFC3-E37D2ADF2CC0}" name="Color/B&amp;W"/>
    <tableColumn id="15" xr3:uid="{B5659625-FAD5-8D4C-B4C1-334B3A02656E}" name="Genre"/>
    <tableColumn id="16" xr3:uid="{0D7AF3B0-3296-2640-B709-48963CF567F9}" name="Language"/>
    <tableColumn id="17" xr3:uid="{2322FBB4-9059-CD43-A18E-F3001CE24934}" name="Country"/>
    <tableColumn id="18" xr3:uid="{11DE0EAD-2481-AD43-9E68-FAFA596BCE5F}" name="Rating"/>
    <tableColumn id="19" xr3:uid="{6F43A440-16FE-2943-AF19-2C4C49852357}" name="Is _English"/>
    <tableColumn id="20" xr3:uid="{3F4B8A31-1F48-CF48-AE0F-0B433DC05FC9}" name="Profit"/>
    <tableColumn id="21" xr3:uid="{CEC53DD9-587E-4049-83F0-2DB0BE43603A}" name="%Profit"/>
    <tableColumn id="22" xr3:uid="{6105A08C-82E7-684D-A191-14E3C603A760}" name="Duration_Class"/>
    <tableColumn id="23" xr3:uid="{3CD9E575-BA14-F549-A6AC-0E4D73AA6234}" name="ROI"/>
    <tableColumn id="24" xr3:uid="{8D374532-8F91-F041-8246-F7FAAFB540F7}" name="Column1" dataDxfId="71">
      <calculatedColumnFormula>AVERAGE(Table3[ROI])</calculatedColumnFormula>
    </tableColumn>
    <tableColumn id="25" xr3:uid="{CB314D7D-0125-1A46-9493-08940E2A2F96}" name="Column2" dataDxfId="70">
      <calculatedColumnFormula>STDEV(Table3[ROI])</calculatedColumnFormula>
    </tableColumn>
    <tableColumn id="26" xr3:uid="{A94D12CA-6AD4-B84B-871B-A159D8AA87C9}" name="Column3" dataDxfId="69">
      <calculatedColumnFormula>AVERAGE(Table3[Profit])</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5C4D17-2160-FC46-ACF8-3BD05C68D4D0}" name="Table7" displayName="Table7" ref="A3:W207" totalsRowShown="0">
  <autoFilter ref="A3:W207" xr:uid="{555C4D17-2160-FC46-ACF8-3BD05C68D4D0}"/>
  <sortState xmlns:xlrd2="http://schemas.microsoft.com/office/spreadsheetml/2017/richdata2" ref="A4:W207">
    <sortCondition descending="1" ref="W3:W207"/>
  </sortState>
  <tableColumns count="23">
    <tableColumn id="1" xr3:uid="{8961C52F-9DCB-B748-8A3A-5659D505CA5B}" name="Title"/>
    <tableColumn id="2" xr3:uid="{FF869566-2A56-AC41-B975-1A455D7AF8E7}" name="Lead Actor"/>
    <tableColumn id="3" xr3:uid="{A736676C-7D37-7D49-BA2B-DF9C5D150DF2}" name="Director Name"/>
    <tableColumn id="4" xr3:uid="{B1219610-3351-7242-94D5-3E204157CEE4}" name="Lead Actor FB Likes"/>
    <tableColumn id="5" xr3:uid="{EDBF2C02-7554-C64C-A0B0-8B95340E1388}" name="Cast FB Likes"/>
    <tableColumn id="6" xr3:uid="{9FCDA145-4A73-774D-BBC9-29DC59BAA891}" name="Director FB Likes"/>
    <tableColumn id="7" xr3:uid="{871BD54F-2100-AE4A-B054-8A4E3841B91E}" name="Movie FB Likes"/>
    <tableColumn id="8" xr3:uid="{1E5B6CBA-A9CE-3F4E-BC90-CD4C65D868FD}" name="IMDb Score (1-10)"/>
    <tableColumn id="9" xr3:uid="{6E056C74-77AE-EF4A-B0E0-925344C558F2}" name="Total Reviews"/>
    <tableColumn id="10" xr3:uid="{13F3BF9D-41D5-2746-B650-F5200EE18327}" name="Duration (min)"/>
    <tableColumn id="11" xr3:uid="{BDEF0288-3766-FE46-B7C0-F3016B38114C}" name="Gross Revenue"/>
    <tableColumn id="12" xr3:uid="{68B11167-6312-F944-BC88-3FC95FD2B41F}" name="Budget"/>
    <tableColumn id="13" xr3:uid="{ED8A83E2-793F-A040-B8B1-F2D937439CB0}" name="Release Date" dataDxfId="68"/>
    <tableColumn id="14" xr3:uid="{9BD8B0AE-A0A3-DA42-93D9-7A87D21A6376}" name="Color/B&amp;W"/>
    <tableColumn id="15" xr3:uid="{906EA271-6271-0149-9BB2-1BF9EC96F378}" name="Genre"/>
    <tableColumn id="16" xr3:uid="{34F3476A-8222-B24D-B903-5E8310241FEF}" name="Language"/>
    <tableColumn id="17" xr3:uid="{6C0297F4-1987-A243-A589-452DD16D64CF}" name="Country"/>
    <tableColumn id="18" xr3:uid="{E6EFBE79-5E87-1241-866C-F0367A320768}" name="Rating"/>
    <tableColumn id="19" xr3:uid="{BE6AF70F-D3A2-C041-AA05-67AD4C8B53A1}" name="Is _English"/>
    <tableColumn id="20" xr3:uid="{8A8A0E39-7102-534E-BFDF-F6022DEA0221}" name="Profit"/>
    <tableColumn id="21" xr3:uid="{BF895C9A-5F9A-1641-9B0F-C584B05E8AF1}" name="%Profit"/>
    <tableColumn id="22" xr3:uid="{4C10B2FF-897F-0447-B99C-92BEF3D34DD3}" name="Duration_Class"/>
    <tableColumn id="23" xr3:uid="{10324FF7-D021-6043-AEC9-CBA68A5B3601}" name="RO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4" dT="2026-01-05T11:54:55.83" personId="{A3CCC2CC-1F47-4E00-A1DD-85F20E8D9DEF}" id="{13488B21-F38C-4D20-B74E-EA6AACD174D9}">
    <text xml:space="preserve">ממצאי הניתוח מצביעים כי עבור משקיע סולידי, הבחירה המומלצת היא בשחקנים בעלי פופולריות גבוהה במדיה החברתית ודירוג IMDb ממוצע יציב לאורך השנים האחרונות, שכן שילוב זה משקף ביקוש עקבי, איכות נתפסת וסיכון השקעה נמוך יחסית. </text>
  </threadedComment>
</ThreadedComments>
</file>

<file path=xl/threadedComments/threadedComment2.xml><?xml version="1.0" encoding="utf-8"?>
<ThreadedComments xmlns="http://schemas.microsoft.com/office/spreadsheetml/2018/threadedcomments" xmlns:x="http://schemas.openxmlformats.org/spreadsheetml/2006/main">
  <threadedComment ref="G6" dT="2026-01-06T12:16:45.66" personId="{A3CCC2CC-1F47-4E00-A1DD-85F20E8D9DEF}" id="{22D0CBC4-7D6F-45C1-8CF5-D29851CBC151}">
    <text xml:space="preserve">לצורך בחינת השפעת שחקנים מובילים על כדאיות ההשקעה, בוצע ניתוח Pivot לפי שחקן, תוך פילטור הסרטים לעשור 2005–2015 ולדירוג IMDb ממוצע מעל 6.4.
הניתוח משלב מדדי רווחיות (Median ROI), איכות תוכן (IMDb Score) ופופולריות ברשת (Lead Actor Facebook Likes).
מהממצאים עולה כי שחקנים מסוימים מציגים שילוב מאוזן של ROI חיובי, דירוגי IMDb יציבים ופופולריות מתונה, בעוד ששחקנים בעלי נוכחות גבוהה מאוד ברשת אינם בהכרח מניבים החזר השקעה גבוה.
ממצא זה מחזק את ההמלצה למשקיע סולידי להתמקד בשחקנים עם פרופיל מאוזן ולא בהכרח בכוכבים בעלי חשיפה גבוהה בלבד, תוך העדפת יציבות על פני סיכון. </text>
  </threadedComment>
  <threadedComment ref="H9" dT="2026-01-07T19:04:27.31" personId="{A3CCC2CC-1F47-4E00-A1DD-85F20E8D9DEF}" id="{5DEDDA78-D3BF-47FC-B10E-2868A64C1DC8}">
    <text xml:space="preserve">מהטבלה עולה כי קיימים שחקנים שמצליחים לייצר החזר השקעה חציוני גבוה גם ללא רמת פופולריות גבוהה ברשתות החברתיות. דוגמאות בולטות הן Mackenzie Foy ו־Bojana Novakovic, שמציגות ערכי ROI חציוניים גבוהים מאוד לצד מספר סרטים מצומצם וחשיפה נמוכה יחסית בפייסבוק, אך עם ציוני IMDb טובים. מנגד, שחקנים מוכרים יותר כמו Bradley Cooper ו־Anna Kendrick מציגים ROI חיובי אך נמוך יותר, למרות פופולריות גבוהה בהרבה. הממצאים מחזקים את ההבנה שפופולריות ברשת אינה תנאי הכרחי להחזר השקעה מוצלח, ועבור משקיע סולידי עדיף להתמקד בשחקנים שמציגים עקביות ב־ROI ובאיכות, גם אם אינם בעלי חשיפה תקשורתית רחבה. </text>
  </threadedComment>
</ThreadedComments>
</file>

<file path=xl/threadedComments/threadedComment3.xml><?xml version="1.0" encoding="utf-8"?>
<ThreadedComments xmlns="http://schemas.microsoft.com/office/spreadsheetml/2018/threadedcomments" xmlns:x="http://schemas.openxmlformats.org/spreadsheetml/2006/main">
  <threadedComment ref="G9" dT="2026-01-07T19:01:42.20" personId="{A3CCC2CC-1F47-4E00-A1DD-85F20E8D9DEF}" id="{72864672-7994-4C3B-98AD-8441F85F60DC}">
    <text xml:space="preserve">מהטבלה עולה כי שחקנים בעלי נוכחות גבוהה ברשת החברתית אינם בהכרח אלה שמובילים לאיכות קולנועית גבוהה יותר או להצלחה עקבית. ניתן לראות כי שחקנים כמו Leonardo DiCaprio, Tom Hardy ו־Christian Bale מציגים ציוני IMDb ממוצעים גבוהים יחסית לצד רמת פופולריות גבוהה, מה שמעיד על שילוב של איכות ותדמית ציבורית חזקה. לעומתם, שחקנים עם מספר לייקים גבוה מאוד כמו Johnny Depp או Jennifer Lawrence מציגים ציוני IMDb נמוכים או בינוניים יותר בממוצע. המסקנה היא שפופולריות ברשת לבדה אינה מדד מספק להצלחה או איכות, ועבור משקיע סולידי כדאי להעדיף שחקנים שמציגים עקביות באיכות הסרטים ולא רק חשיפה תקשורתית רחבה. </text>
  </threadedComment>
</ThreadedComments>
</file>

<file path=xl/threadedComments/threadedComment4.xml><?xml version="1.0" encoding="utf-8"?>
<ThreadedComments xmlns="http://schemas.microsoft.com/office/spreadsheetml/2018/threadedcomments" xmlns:x="http://schemas.openxmlformats.org/spreadsheetml/2006/main">
  <threadedComment ref="H10" dT="2026-01-07T17:46:18.89" personId="{A3CCC2CC-1F47-4E00-A1DD-85F20E8D9DEF}" id="{3D1F240B-805F-4E21-8758-CB7378579F53}">
    <text xml:space="preserve">הממצאים האמפיריים תומכים בספרות, לפיה תרומת הבמאי לרווחיות יציבה יותר מתרומת כוכב יחיד.
</text>
  </threadedComment>
  <threadedComment ref="H12" dT="2026-01-07T19:00:31.42" personId="{A3CCC2CC-1F47-4E00-A1DD-85F20E8D9DEF}" id="{D38193D1-3037-4B44-A659-6AEBC54150E8}">
    <text xml:space="preserve">הטבלה מציגה כי במאים מסוימים מצליחים לייצר שילוב יציב בין איכות, פופולריות והחזר השקעה. ניתן לראות שבמאים כמו Nancy Meyers, Edward Zwick ו־David Yates מציגים ערכי ROI חציוניים גבוהים יחסית, גם כאשר רמת הפופולריות ברשת אינה הגבוהה ביותר. לעומתם, במאים מוכרים מאוד כמו Quentin Tarantino ו־Martin Scorsese נהנים מציוני IMDb גבוהים ופופולריות גבוהה, אך ה־ROI החציוני שלהם נמוך יותר, מה שמעיד על עלויות גבוהות וסיכון גדול יותר. עבור משקיע סולידי, הממצאים תומכים בגישה של בחירה בבמאים שמספקים עקביות ורווחיות טיפוסית, ולא בהכרח את המוניטין או החשיפה הציבורית הגבוהים ביותר. </text>
  </threadedComment>
</ThreadedComments>
</file>

<file path=xl/threadedComments/threadedComment5.xml><?xml version="1.0" encoding="utf-8"?>
<ThreadedComments xmlns="http://schemas.microsoft.com/office/spreadsheetml/2018/threadedcomments" xmlns:x="http://schemas.openxmlformats.org/spreadsheetml/2006/main">
  <threadedComment ref="G7" dT="2026-01-07T18:38:16.02" personId="{A3CCC2CC-1F47-4E00-A1DD-85F20E8D9DEF}" id="{72857978-2146-4D11-AF0C-A5ABE7DFDFF8}">
    <text xml:space="preserve">הקבוצה של Low budget נותנת את Median ROI הכי גבוה (0.1826 בערך), וגם Median Profit הכי גבוה (בערך 2.35M).
לעומת זאת High budget נותנת גם ROI חציוני נמוך (0.0349) וגם רווח חציוני נמוך יותר (בערך 549K).
כלומר אצלך בדאטה של 2005-2015 USA, דווקא סרטים זולים נראים כמו עסקה יותר “בטוחה” יחסית: השקעה קטנה, והחזר טיפוסי (חציון) טוב יותר. </text>
  </threadedComment>
  <threadedComment ref="G9" dT="2026-01-07T18:57:05.68" personId="{A3CCC2CC-1F47-4E00-A1DD-85F20E8D9DEF}" id="{468EC4F2-4E93-45B2-8E66-8769DF9E46A3}">
    <text xml:space="preserve">מהטבלה אפשר לראות תמונה מאוד ברורה עבור משקיע סולידי. סרטים בתקציב Low מציגים את החציון הגבוה ביותר של ROI וגם את הרווח החציוני הגבוה ביותר, למרות שמספר הסרטים בקבוצה הזו אינו הגבוה ביותר. לעומת זאת, סרטים בתקציב High כוללים את מספר הסרטים הגדול ביותר, אך מציגים ROI חציוני נמוך משמעותית ורווח חציוני נמוך יחסית, מה שמעיד על סיכון גבוה יותר ופיזור רחב של תוצאות. קבוצת Medium נמצאת באמצע הן בהיקף והן בביצועים. המסקנה היא שעבור שוק ה־USA בשנים שנבחנו, אסטרטגיה המתמקדת בסרטים בעלי תקציב נמוך מספקת שילוב עדיף של יציבות והחזר השקעה טיפוסי גבוה, ומתאימה יותר לפרופיל של משקיע שמחפש סיכון נמוך והחזר יעיל. 
</text>
  </threadedComment>
</ThreadedComments>
</file>

<file path=xl/threadedComments/threadedComment6.xml><?xml version="1.0" encoding="utf-8"?>
<ThreadedComments xmlns="http://schemas.microsoft.com/office/spreadsheetml/2018/threadedcomments" xmlns:x="http://schemas.openxmlformats.org/spreadsheetml/2006/main">
  <threadedComment ref="I7" dT="2026-01-07T18:51:01.49" personId="{A3CCC2CC-1F47-4E00-A1DD-85F20E8D9DEF}" id="{B7BABEBF-4E1E-40E2-B4CD-25525CCC3732}">
    <text xml:space="preserve">הנתונים תומכים בספרות המצביעה על דומיננטיות אמריקאית לא רק בהיקף הפקה אלא גם ביציבות כלכלית. 
</text>
  </threadedComment>
  <threadedComment ref="L9" dT="2026-01-07T18:56:02.19" personId="{A3CCC2CC-1F47-4E00-A1DD-85F20E8D9DEF}" id="{E6D801AB-96A7-46BD-BAEE-560F17283E3C}">
    <text xml:space="preserve">מהטבלה עולה כי שוק הסרטים בארה״ב (USA) הוא הדומיננטי ביותר הן מבחינת היקף הפעילות והן מבחינת פוטנציאל ההחזר, עם מספר הסרטים הגבוה ביותר במדגם ומדד ROI חציוני יציב יחסית. עם זאת, מדינות כמו קנדה וספרד מציגות ערכי ROI חציוניים גבוהים יותר, אך על בסיס מספר מצומצם של סרטים, מה שמרמז על פוטנציאל גבוה לצד אי־ודאות גדולה יותר. עבור משקיע סולידי, הנתונים מצביעים על כך שארה״ב מהווה שוק מאוזן ובשל יותר להשקעה, בעוד ששווקים קטנים יותר עשויים להציע הזדמנויות נקודתיות אך ברמת סיכון גבוהה יותר. 
</text>
  </threadedComment>
</ThreadedComments>
</file>

<file path=xl/threadedComments/threadedComment7.xml><?xml version="1.0" encoding="utf-8"?>
<ThreadedComments xmlns="http://schemas.microsoft.com/office/spreadsheetml/2018/threadedcomments" xmlns:x="http://schemas.openxmlformats.org/spreadsheetml/2006/main">
  <threadedComment ref="L8" dT="2026-01-06T10:50:37.72" personId="{A3CCC2CC-1F47-4E00-A1DD-85F20E8D9DEF}" id="{F4580B6F-2235-447F-94CF-49A8540E3643}">
    <text xml:space="preserve">מהטבלה עולה כי קיימים פערים משמעותיים בין הז’אנרים הן ברמת הרווחיות והן ברמת הסיכון.
ז’אנר Horror בולט במיוחד עם ROI ממוצע גבוה מאוד (72.24) ותקציב ממוצע נמוך יחסית, מה שמעיד על פוטנציאל החזר השקעה חריג. עם זאת, סטיית התקן הגבוהה מצביעה על תנודתיות גבוהה, כלומר לצד הצלחות גדולות קיימים גם סיכונים.
ז’אנרים כמו Biography ו־Comedy מציגים שילוב מאוזן יותר: ROI ממוצע חיובי, חציון קרוב לממוצע וסטיית תקן נמוכה יחסית. נתונים אלו מעידים על רווחיות יציבה יותר ופחות תלות בהצלחות קיצון.
לעומת זאת, ז’אנרים עתירי תקציב כגון Action ו־Adventure מציגים ROI ממוצע נמוך, חציון קרוב לאפס ולעיתים שלילי, ותקציב הפקה גבוה משמעותית. ממצאים אלו מצביעים על סיכון גבוה יותר ורווחיות פחות צפויה.
</text>
  </threadedComment>
  <threadedComment ref="L9" dT="2026-01-06T10:51:56.10" personId="{A3CCC2CC-1F47-4E00-A1DD-85F20E8D9DEF}" id="{A7DC76E4-5C9B-4B17-8EEF-07842B28A881}">
    <text xml:space="preserve">ז’אנרים עם חציון ROI חיובי ויציב
אלה הז’אנרים שבהם לפחות חצי מהסרטים מחזירים השקעה.
מהטבלה שלך:
Comedy – חציון ROI חיובי
Biography – חציון ROI חיובי
Horror – חציון חיובי, אבל תנודתי
כלומר:
Comedy ו-Biography = יציבות
Horror = פוטנציאל, אבל פחות בטוח
</text>
  </threadedComment>
  <threadedComment ref="L10" dT="2026-01-06T10:52:13.57" personId="{A3CCC2CC-1F47-4E00-A1DD-85F20E8D9DEF}" id="{64728BFB-8B0D-4049-92F2-1BD516A1384B}">
    <text xml:space="preserve">מאחר והמשקיע בפרויקט הוא משקיע סולידי, הניתוח התמקד במדד חציון ה-ROI, המייצג את התוצאה הטיפוסית ולא מושפע מערכי קיצון. מהנתונים עולה כי ז’אנרים כגון Comedy ו-Biography מציגים חציון ROI חיובי ויציב, לצד תקציבי הפקה נמוכים יחסית, ולכן מהווים בחירה מועדפת להשקעה בסיכון נמוך. לעומת זאת, ז’אנרים עתירי תקציב מציגים חציון ROI נמוך או שלילי, מה שמצביע על סיכון גבוה יותר.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6.xm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ivotTable" Target="../pivotTables/pivotTable7.xml"/><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ivotTable" Target="../pivotTables/pivotTable9.xml"/><Relationship Id="rId4" Type="http://schemas.microsoft.com/office/2017/10/relationships/threadedComment" Target="../threadedComments/threadedComment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ivotTable" Target="../pivotTables/pivotTable10.xml"/><Relationship Id="rId4" Type="http://schemas.microsoft.com/office/2017/10/relationships/threadedComment" Target="../threadedComments/threadedComment5.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ivotTable" Target="../pivotTables/pivotTable11.xml"/><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ivotTable" Target="../pivotTables/pivotTable18.xml"/><Relationship Id="rId4" Type="http://schemas.microsoft.com/office/2017/10/relationships/threadedComment" Target="../threadedComments/threadedComment7.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EBD3-48B6-46DD-974D-A809C82B1A3A}">
  <dimension ref="A1:D11"/>
  <sheetViews>
    <sheetView workbookViewId="0">
      <selection activeCell="B20" sqref="B20"/>
    </sheetView>
  </sheetViews>
  <sheetFormatPr baseColWidth="10" defaultColWidth="8.83203125" defaultRowHeight="15" x14ac:dyDescent="0.2"/>
  <cols>
    <col min="1" max="1" width="15.6640625" bestFit="1" customWidth="1"/>
    <col min="2" max="2" width="21.1640625" bestFit="1" customWidth="1"/>
    <col min="3" max="3" width="23.83203125" bestFit="1" customWidth="1"/>
    <col min="4" max="4" width="15.1640625" bestFit="1" customWidth="1"/>
    <col min="5" max="5" width="16.6640625" bestFit="1" customWidth="1"/>
  </cols>
  <sheetData>
    <row r="1" spans="1:4" x14ac:dyDescent="0.2">
      <c r="A1" s="3" t="s">
        <v>7054</v>
      </c>
      <c r="B1" t="s">
        <v>7086</v>
      </c>
    </row>
    <row r="3" spans="1:4" x14ac:dyDescent="0.2">
      <c r="A3" s="3" t="s">
        <v>7082</v>
      </c>
      <c r="B3" t="s">
        <v>7085</v>
      </c>
      <c r="C3" t="s">
        <v>7084</v>
      </c>
      <c r="D3" t="s">
        <v>7042</v>
      </c>
    </row>
    <row r="4" spans="1:4" x14ac:dyDescent="0.2">
      <c r="A4" s="9" t="s">
        <v>3270</v>
      </c>
      <c r="B4" s="10">
        <v>10134.938271604939</v>
      </c>
      <c r="C4" s="22">
        <v>5.6148148148148138</v>
      </c>
      <c r="D4" s="22">
        <v>13306913.580246914</v>
      </c>
    </row>
    <row r="5" spans="1:4" x14ac:dyDescent="0.2">
      <c r="A5" s="9" t="s">
        <v>3433</v>
      </c>
      <c r="B5" s="10">
        <v>18670.169491525423</v>
      </c>
      <c r="C5" s="22">
        <v>7.0788135593220343</v>
      </c>
      <c r="D5" s="22">
        <v>25454237.288135592</v>
      </c>
    </row>
    <row r="6" spans="1:4" x14ac:dyDescent="0.2">
      <c r="A6" s="9" t="s">
        <v>3263</v>
      </c>
      <c r="B6" s="10">
        <v>14965.734104046243</v>
      </c>
      <c r="C6" s="22">
        <v>6.7473988439306343</v>
      </c>
      <c r="D6" s="22">
        <v>31003423.049132947</v>
      </c>
    </row>
    <row r="7" spans="1:4" x14ac:dyDescent="0.2">
      <c r="A7" s="9" t="s">
        <v>3259</v>
      </c>
      <c r="B7" s="10">
        <v>7798.5206971677562</v>
      </c>
      <c r="C7" s="22">
        <v>6.107407407407405</v>
      </c>
      <c r="D7" s="22">
        <v>50957132.897603489</v>
      </c>
    </row>
    <row r="8" spans="1:4" x14ac:dyDescent="0.2">
      <c r="A8" s="9" t="s">
        <v>3300</v>
      </c>
      <c r="B8" s="10">
        <v>14144.435185185184</v>
      </c>
      <c r="C8" s="22">
        <v>6.8194444444444464</v>
      </c>
      <c r="D8" s="22">
        <v>64732557.101851851</v>
      </c>
    </row>
    <row r="9" spans="1:4" x14ac:dyDescent="0.2">
      <c r="A9" s="9" t="s">
        <v>3272</v>
      </c>
      <c r="B9" s="10">
        <v>22174.010256410256</v>
      </c>
      <c r="C9" s="22">
        <v>6.5589743589743588</v>
      </c>
      <c r="D9" s="22">
        <v>78553076.923076928</v>
      </c>
    </row>
    <row r="10" spans="1:4" x14ac:dyDescent="0.2">
      <c r="A10" s="9" t="s">
        <v>3266</v>
      </c>
      <c r="B10" s="10">
        <v>20679.960465116281</v>
      </c>
      <c r="C10" s="22">
        <v>6.3162790697674325</v>
      </c>
      <c r="D10" s="22">
        <v>82117925.925581396</v>
      </c>
    </row>
    <row r="11" spans="1:4" x14ac:dyDescent="0.2">
      <c r="A11" s="9" t="s">
        <v>7038</v>
      </c>
      <c r="B11" s="22">
        <v>15270.920552677029</v>
      </c>
      <c r="C11" s="22">
        <v>6.4245826137017801</v>
      </c>
      <c r="D11" s="22">
        <v>55162718.877374783</v>
      </c>
    </row>
  </sheetData>
  <conditionalFormatting pivot="1" sqref="D4:D10">
    <cfRule type="dataBar" priority="5">
      <dataBar>
        <cfvo type="min"/>
        <cfvo type="max"/>
        <color rgb="FFFFB628"/>
      </dataBar>
      <extLst>
        <ext xmlns:x14="http://schemas.microsoft.com/office/spreadsheetml/2009/9/main" uri="{B025F937-C7B1-47D3-B67F-A62EFF666E3E}">
          <x14:id>{C7308CEE-4989-43CB-8EF7-2F79409F6830}</x14:id>
        </ext>
      </extLst>
    </cfRule>
  </conditionalFormatting>
  <conditionalFormatting sqref="D3">
    <cfRule type="dataBar" priority="3">
      <dataBar>
        <cfvo type="min"/>
        <cfvo type="max"/>
        <color rgb="FFD6007B"/>
      </dataBar>
      <extLst>
        <ext xmlns:x14="http://schemas.microsoft.com/office/spreadsheetml/2009/9/main" uri="{B025F937-C7B1-47D3-B67F-A62EFF666E3E}">
          <x14:id>{30A60ADA-B6C5-4DAA-B0D0-57C0AE696541}</x14:id>
        </ext>
      </extLst>
    </cfRule>
  </conditionalFormatting>
  <conditionalFormatting pivot="1" sqref="C4:C10">
    <cfRule type="dataBar" priority="2">
      <dataBar>
        <cfvo type="min"/>
        <cfvo type="max"/>
        <color rgb="FF008AEF"/>
      </dataBar>
      <extLst>
        <ext xmlns:x14="http://schemas.microsoft.com/office/spreadsheetml/2009/9/main" uri="{B025F937-C7B1-47D3-B67F-A62EFF666E3E}">
          <x14:id>{BB3A0F42-0816-495B-ACBB-1B552D31699C}</x14:id>
        </ext>
      </extLst>
    </cfRule>
  </conditionalFormatting>
  <conditionalFormatting pivot="1" sqref="B4:B10">
    <cfRule type="dataBar" priority="1">
      <dataBar>
        <cfvo type="min"/>
        <cfvo type="max"/>
        <color rgb="FF63C384"/>
      </dataBar>
      <extLst>
        <ext xmlns:x14="http://schemas.microsoft.com/office/spreadsheetml/2009/9/main" uri="{B025F937-C7B1-47D3-B67F-A62EFF666E3E}">
          <x14:id>{04DF74A7-E4F3-464F-8D82-3E5D5972DE80}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7308CEE-4989-43CB-8EF7-2F79409F6830}">
            <x14:dataBar minLength="0" maxLength="100" border="1" negativeBarBorderColorSameAsPositive="0">
              <x14:cfvo type="autoMin"/>
              <x14:cfvo type="autoMax"/>
              <x14:borderColor rgb="FFFFB628"/>
              <x14:negativeFillColor rgb="FFFF0000"/>
              <x14:negativeBorderColor rgb="FFFF0000"/>
              <x14:axisColor rgb="FF000000"/>
            </x14:dataBar>
          </x14:cfRule>
          <xm:sqref>D4:D10</xm:sqref>
        </x14:conditionalFormatting>
        <x14:conditionalFormatting xmlns:xm="http://schemas.microsoft.com/office/excel/2006/main">
          <x14:cfRule type="dataBar" id="{30A60ADA-B6C5-4DAA-B0D0-57C0AE696541}">
            <x14:dataBar minLength="0" maxLength="100" border="1" negativeBarBorderColorSameAsPositive="0">
              <x14:cfvo type="autoMin"/>
              <x14:cfvo type="autoMax"/>
              <x14:borderColor rgb="FFD6007B"/>
              <x14:negativeFillColor rgb="FFFF0000"/>
              <x14:negativeBorderColor rgb="FFFF0000"/>
              <x14:axisColor rgb="FF000000"/>
            </x14:dataBar>
          </x14:cfRule>
          <xm:sqref>D3</xm:sqref>
        </x14:conditionalFormatting>
        <x14:conditionalFormatting xmlns:xm="http://schemas.microsoft.com/office/excel/2006/main" pivot="1">
          <x14:cfRule type="dataBar" id="{BB3A0F42-0816-495B-ACBB-1B552D31699C}">
            <x14:dataBar minLength="0" maxLength="100" border="1" negativeBarBorderColorSameAsPositive="0">
              <x14:cfvo type="autoMin"/>
              <x14:cfvo type="autoMax"/>
              <x14:borderColor rgb="FF008AEF"/>
              <x14:negativeFillColor rgb="FFFF0000"/>
              <x14:negativeBorderColor rgb="FFFF0000"/>
              <x14:axisColor rgb="FF000000"/>
            </x14:dataBar>
          </x14:cfRule>
          <xm:sqref>C4:C10</xm:sqref>
        </x14:conditionalFormatting>
        <x14:conditionalFormatting xmlns:xm="http://schemas.microsoft.com/office/excel/2006/main" pivot="1">
          <x14:cfRule type="dataBar" id="{04DF74A7-E4F3-464F-8D82-3E5D5972DE80}">
            <x14:dataBar minLength="0" maxLength="100" border="1" negativeBarBorderColorSameAsPositive="0">
              <x14:cfvo type="autoMin"/>
              <x14:cfvo type="autoMax"/>
              <x14:borderColor rgb="FF63C384"/>
              <x14:negativeFillColor rgb="FFFF0000"/>
              <x14:negativeBorderColor rgb="FFFF0000"/>
              <x14:axisColor rgb="FF000000"/>
            </x14:dataBar>
          </x14:cfRule>
          <xm:sqref>B4:B10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CCA7C-207C-4FF6-AC60-72751A15F3F4}">
  <dimension ref="A1:K527"/>
  <sheetViews>
    <sheetView workbookViewId="0">
      <selection activeCell="K12" sqref="K12"/>
    </sheetView>
  </sheetViews>
  <sheetFormatPr baseColWidth="10" defaultColWidth="8.83203125" defaultRowHeight="15" x14ac:dyDescent="0.2"/>
  <cols>
    <col min="1" max="1" width="22.1640625" bestFit="1" customWidth="1"/>
    <col min="2" max="2" width="15.6640625" bestFit="1" customWidth="1"/>
    <col min="3" max="3" width="13" bestFit="1" customWidth="1"/>
    <col min="4" max="4" width="24.6640625" bestFit="1" customWidth="1"/>
    <col min="5" max="5" width="23.83203125" bestFit="1" customWidth="1"/>
    <col min="7" max="7" width="0.83203125" customWidth="1"/>
    <col min="8" max="10" width="8.6640625" hidden="1" customWidth="1"/>
    <col min="11" max="11" width="46.33203125" customWidth="1"/>
  </cols>
  <sheetData>
    <row r="1" spans="1:11" x14ac:dyDescent="0.2">
      <c r="A1" s="3" t="s">
        <v>7054</v>
      </c>
      <c r="B1" t="s">
        <v>7086</v>
      </c>
    </row>
    <row r="2" spans="1:11" x14ac:dyDescent="0.2">
      <c r="A2" s="3" t="s">
        <v>8</v>
      </c>
      <c r="B2" t="s">
        <v>7086</v>
      </c>
      <c r="C2" t="s">
        <v>7089</v>
      </c>
    </row>
    <row r="4" spans="1:11" x14ac:dyDescent="0.2">
      <c r="A4" s="3" t="s">
        <v>7082</v>
      </c>
      <c r="B4" t="s">
        <v>7088</v>
      </c>
      <c r="C4" t="s">
        <v>7058</v>
      </c>
      <c r="D4" t="s">
        <v>7087</v>
      </c>
      <c r="E4" t="s">
        <v>7084</v>
      </c>
      <c r="F4">
        <f>_xlfn.PERCENTILE.EXC(B4:B892,0.25)</f>
        <v>1</v>
      </c>
    </row>
    <row r="5" spans="1:11" x14ac:dyDescent="0.2">
      <c r="A5" s="9" t="s">
        <v>315</v>
      </c>
      <c r="B5" s="22">
        <v>15</v>
      </c>
      <c r="C5" s="22">
        <v>0.32498085043304609</v>
      </c>
      <c r="D5" s="22">
        <v>21000</v>
      </c>
      <c r="E5" s="22">
        <v>7.22</v>
      </c>
      <c r="F5">
        <f>_xlfn.PERCENTILE.EXC(B4:B892,0.75)</f>
        <v>2</v>
      </c>
    </row>
    <row r="6" spans="1:11" x14ac:dyDescent="0.2">
      <c r="A6" s="9" t="s">
        <v>1241</v>
      </c>
      <c r="B6" s="22">
        <v>13</v>
      </c>
      <c r="C6" s="22">
        <v>0.28724496173696512</v>
      </c>
      <c r="D6" s="22">
        <v>13000</v>
      </c>
      <c r="E6" s="22">
        <v>7.0461538461538469</v>
      </c>
    </row>
    <row r="7" spans="1:11" x14ac:dyDescent="0.2">
      <c r="A7" s="9" t="s">
        <v>661</v>
      </c>
      <c r="B7" s="22">
        <v>13</v>
      </c>
      <c r="C7" s="22">
        <v>2.2867593252420488</v>
      </c>
      <c r="D7" s="22">
        <v>24000</v>
      </c>
      <c r="E7" s="22">
        <v>7.1769230769230763</v>
      </c>
    </row>
    <row r="8" spans="1:11" x14ac:dyDescent="0.2">
      <c r="A8" s="9" t="s">
        <v>493</v>
      </c>
      <c r="B8" s="22">
        <v>12</v>
      </c>
      <c r="C8" s="22">
        <v>2.5739128476276711</v>
      </c>
      <c r="D8" s="22">
        <v>34000</v>
      </c>
      <c r="E8" s="22">
        <v>7.1916666666666664</v>
      </c>
    </row>
    <row r="9" spans="1:11" x14ac:dyDescent="0.2">
      <c r="A9" s="9" t="s">
        <v>691</v>
      </c>
      <c r="B9" s="22">
        <v>11</v>
      </c>
      <c r="C9" s="22">
        <v>0.20826122385101015</v>
      </c>
      <c r="D9" s="22">
        <v>29000</v>
      </c>
      <c r="E9" s="22">
        <v>7.8636363636363624</v>
      </c>
    </row>
    <row r="10" spans="1:11" x14ac:dyDescent="0.2">
      <c r="A10" s="9" t="s">
        <v>1347</v>
      </c>
      <c r="B10" s="22">
        <v>11</v>
      </c>
      <c r="C10" s="22">
        <v>0.1463224750286175</v>
      </c>
      <c r="D10" s="22">
        <v>23000</v>
      </c>
      <c r="E10" s="22">
        <v>7.5909090909090908</v>
      </c>
    </row>
    <row r="11" spans="1:11" x14ac:dyDescent="0.2">
      <c r="A11" s="9" t="s">
        <v>1079</v>
      </c>
      <c r="B11" s="22">
        <v>10</v>
      </c>
      <c r="C11" s="22">
        <v>1.3438164097344323</v>
      </c>
      <c r="D11" s="22">
        <v>23000</v>
      </c>
      <c r="E11" s="22">
        <v>7.08</v>
      </c>
    </row>
    <row r="12" spans="1:11" x14ac:dyDescent="0.2">
      <c r="A12" s="9" t="s">
        <v>150</v>
      </c>
      <c r="B12" s="22">
        <v>10</v>
      </c>
      <c r="C12" s="22">
        <v>0.1693757883617765</v>
      </c>
      <c r="D12" s="22">
        <v>26000</v>
      </c>
      <c r="E12" s="22">
        <v>6.74</v>
      </c>
    </row>
    <row r="13" spans="1:11" x14ac:dyDescent="0.2">
      <c r="A13" s="9" t="s">
        <v>279</v>
      </c>
      <c r="B13" s="22">
        <v>10</v>
      </c>
      <c r="C13" s="22">
        <v>4.0657429817626545E-3</v>
      </c>
      <c r="D13" s="22">
        <v>20000</v>
      </c>
      <c r="E13" s="22">
        <v>7.12</v>
      </c>
    </row>
    <row r="14" spans="1:11" x14ac:dyDescent="0.2">
      <c r="A14" s="9" t="s">
        <v>546</v>
      </c>
      <c r="B14" s="22">
        <v>10</v>
      </c>
      <c r="C14" s="22">
        <v>0.17351893693387288</v>
      </c>
      <c r="D14" s="22">
        <v>40000</v>
      </c>
      <c r="E14" s="22">
        <v>6.94</v>
      </c>
    </row>
    <row r="15" spans="1:11" x14ac:dyDescent="0.2">
      <c r="A15" s="9" t="s">
        <v>1531</v>
      </c>
      <c r="B15" s="22">
        <v>9</v>
      </c>
      <c r="C15" s="22">
        <v>1.1241229884126982</v>
      </c>
      <c r="D15" s="22">
        <v>33000</v>
      </c>
      <c r="E15" s="22">
        <v>7.3444444444444441</v>
      </c>
    </row>
    <row r="16" spans="1:11" x14ac:dyDescent="0.2">
      <c r="A16" s="9" t="s">
        <v>968</v>
      </c>
      <c r="B16" s="22">
        <v>9</v>
      </c>
      <c r="C16" s="22">
        <v>0.65302025271647601</v>
      </c>
      <c r="D16" s="22">
        <v>18000</v>
      </c>
      <c r="E16" s="22">
        <v>7.1888888888888891</v>
      </c>
    </row>
    <row r="17" spans="1:5" x14ac:dyDescent="0.2">
      <c r="A17" s="9" t="s">
        <v>529</v>
      </c>
      <c r="B17" s="22">
        <v>9</v>
      </c>
      <c r="C17" s="22">
        <v>0.45611238144033006</v>
      </c>
      <c r="D17" s="22">
        <v>18000</v>
      </c>
      <c r="E17" s="22">
        <v>7.2555555555555555</v>
      </c>
    </row>
    <row r="18" spans="1:5" x14ac:dyDescent="0.2">
      <c r="A18" s="9" t="s">
        <v>850</v>
      </c>
      <c r="B18" s="22">
        <v>9</v>
      </c>
      <c r="C18" s="22">
        <v>0.36366696405028909</v>
      </c>
      <c r="D18" s="22">
        <v>26000</v>
      </c>
      <c r="E18" s="22">
        <v>7.366666666666668</v>
      </c>
    </row>
    <row r="19" spans="1:5" x14ac:dyDescent="0.2">
      <c r="A19" s="9" t="s">
        <v>1026</v>
      </c>
      <c r="B19" s="22">
        <v>8</v>
      </c>
      <c r="C19" s="22">
        <v>1.1757630227848337</v>
      </c>
      <c r="D19" s="22">
        <v>16000</v>
      </c>
      <c r="E19" s="22">
        <v>6.8500000000000005</v>
      </c>
    </row>
    <row r="20" spans="1:5" x14ac:dyDescent="0.2">
      <c r="A20" s="9" t="s">
        <v>606</v>
      </c>
      <c r="B20" s="22">
        <v>8</v>
      </c>
      <c r="C20" s="22">
        <v>0.48761349284546091</v>
      </c>
      <c r="D20" s="22">
        <v>15000</v>
      </c>
      <c r="E20" s="22">
        <v>7.375</v>
      </c>
    </row>
    <row r="21" spans="1:5" x14ac:dyDescent="0.2">
      <c r="A21" s="9" t="s">
        <v>498</v>
      </c>
      <c r="B21" s="22">
        <v>8</v>
      </c>
      <c r="C21" s="22">
        <v>1.6429219360585585</v>
      </c>
      <c r="D21" s="22">
        <v>11000</v>
      </c>
      <c r="E21" s="22">
        <v>7.25</v>
      </c>
    </row>
    <row r="22" spans="1:5" x14ac:dyDescent="0.2">
      <c r="A22" s="9" t="s">
        <v>1037</v>
      </c>
      <c r="B22" s="22">
        <v>8</v>
      </c>
      <c r="C22" s="22">
        <v>1.683334582210259</v>
      </c>
      <c r="D22" s="22">
        <v>15000</v>
      </c>
      <c r="E22" s="22">
        <v>7.3375000000000004</v>
      </c>
    </row>
    <row r="23" spans="1:5" x14ac:dyDescent="0.2">
      <c r="A23" s="9" t="s">
        <v>800</v>
      </c>
      <c r="B23" s="22">
        <v>8</v>
      </c>
      <c r="C23" s="22">
        <v>2.0278069845386906</v>
      </c>
      <c r="D23" s="22">
        <v>17000</v>
      </c>
      <c r="E23" s="22">
        <v>6.9875000000000007</v>
      </c>
    </row>
    <row r="24" spans="1:5" x14ac:dyDescent="0.2">
      <c r="A24" s="9" t="s">
        <v>677</v>
      </c>
      <c r="B24" s="22">
        <v>7</v>
      </c>
      <c r="C24" s="22">
        <v>6.0494495773540172E-2</v>
      </c>
      <c r="D24" s="22">
        <v>12000</v>
      </c>
      <c r="E24" s="22">
        <v>6.9571428571428573</v>
      </c>
    </row>
    <row r="25" spans="1:5" x14ac:dyDescent="0.2">
      <c r="A25" s="9" t="s">
        <v>408</v>
      </c>
      <c r="B25" s="22">
        <v>7</v>
      </c>
      <c r="C25" s="22">
        <v>0.84259920227272722</v>
      </c>
      <c r="D25" s="22">
        <v>11000</v>
      </c>
      <c r="E25" s="22">
        <v>7.4142857142857155</v>
      </c>
    </row>
    <row r="26" spans="1:5" x14ac:dyDescent="0.2">
      <c r="A26" s="9" t="s">
        <v>805</v>
      </c>
      <c r="B26" s="22">
        <v>7</v>
      </c>
      <c r="C26" s="22">
        <v>2.6019862151001609</v>
      </c>
      <c r="D26" s="22">
        <v>7000</v>
      </c>
      <c r="E26" s="22">
        <v>7.2571428571428571</v>
      </c>
    </row>
    <row r="27" spans="1:5" x14ac:dyDescent="0.2">
      <c r="A27" s="9" t="s">
        <v>528</v>
      </c>
      <c r="B27" s="22">
        <v>7</v>
      </c>
      <c r="C27" s="22">
        <v>0.93540952671376254</v>
      </c>
      <c r="D27" s="22">
        <v>14000</v>
      </c>
      <c r="E27" s="22">
        <v>6.9857142857142867</v>
      </c>
    </row>
    <row r="28" spans="1:5" x14ac:dyDescent="0.2">
      <c r="A28" s="9" t="s">
        <v>1276</v>
      </c>
      <c r="B28" s="22">
        <v>7</v>
      </c>
      <c r="C28" s="22">
        <v>0.48052025918367353</v>
      </c>
      <c r="D28" s="22">
        <v>22000</v>
      </c>
      <c r="E28" s="22">
        <v>7.257142857142858</v>
      </c>
    </row>
    <row r="29" spans="1:5" x14ac:dyDescent="0.2">
      <c r="A29" s="9" t="s">
        <v>469</v>
      </c>
      <c r="B29" s="22">
        <v>7</v>
      </c>
      <c r="C29" s="22">
        <v>0.61872157253567084</v>
      </c>
      <c r="D29" s="22">
        <v>10000</v>
      </c>
      <c r="E29" s="22">
        <v>7.1428571428571432</v>
      </c>
    </row>
    <row r="30" spans="1:5" x14ac:dyDescent="0.2">
      <c r="A30" s="9" t="s">
        <v>362</v>
      </c>
      <c r="B30" s="22">
        <v>7</v>
      </c>
      <c r="C30" s="22">
        <v>0.39123962027466008</v>
      </c>
      <c r="D30" s="22">
        <v>13000</v>
      </c>
      <c r="E30" s="22">
        <v>7.1428571428571432</v>
      </c>
    </row>
    <row r="31" spans="1:5" x14ac:dyDescent="0.2">
      <c r="A31" s="9" t="s">
        <v>247</v>
      </c>
      <c r="B31" s="22">
        <v>7</v>
      </c>
      <c r="C31" s="22">
        <v>2.9814375199621597</v>
      </c>
      <c r="D31" s="22">
        <v>15000</v>
      </c>
      <c r="E31" s="22">
        <v>7.4285714285714288</v>
      </c>
    </row>
    <row r="32" spans="1:5" x14ac:dyDescent="0.2">
      <c r="A32" s="9" t="s">
        <v>963</v>
      </c>
      <c r="B32" s="22">
        <v>7</v>
      </c>
      <c r="C32" s="22">
        <v>0.17562573928183525</v>
      </c>
      <c r="D32" s="22">
        <v>11000</v>
      </c>
      <c r="E32" s="22">
        <v>7.1000000000000005</v>
      </c>
    </row>
    <row r="33" spans="1:5" x14ac:dyDescent="0.2">
      <c r="A33" s="9" t="s">
        <v>1333</v>
      </c>
      <c r="B33" s="22">
        <v>7</v>
      </c>
      <c r="C33" s="22">
        <v>6.9864686063155032E-2</v>
      </c>
      <c r="D33" s="22">
        <v>10000</v>
      </c>
      <c r="E33" s="22">
        <v>7.1142857142857139</v>
      </c>
    </row>
    <row r="34" spans="1:5" x14ac:dyDescent="0.2">
      <c r="A34" s="9" t="s">
        <v>1137</v>
      </c>
      <c r="B34" s="22">
        <v>6</v>
      </c>
      <c r="C34" s="22">
        <v>0.25386400509165657</v>
      </c>
      <c r="D34" s="22">
        <v>10000</v>
      </c>
      <c r="E34" s="22">
        <v>7.2166666666666659</v>
      </c>
    </row>
    <row r="35" spans="1:5" x14ac:dyDescent="0.2">
      <c r="A35" s="9" t="s">
        <v>456</v>
      </c>
      <c r="B35" s="22">
        <v>6</v>
      </c>
      <c r="C35" s="22">
        <v>0.43150817937050312</v>
      </c>
      <c r="D35" s="22">
        <v>19000</v>
      </c>
      <c r="E35" s="22">
        <v>7.3833333333333337</v>
      </c>
    </row>
    <row r="36" spans="1:5" x14ac:dyDescent="0.2">
      <c r="A36" s="9" t="s">
        <v>1041</v>
      </c>
      <c r="B36" s="22">
        <v>6</v>
      </c>
      <c r="C36" s="22">
        <v>1.474465089827331</v>
      </c>
      <c r="D36" s="22">
        <v>20000</v>
      </c>
      <c r="E36" s="22">
        <v>7.3833333333333337</v>
      </c>
    </row>
    <row r="37" spans="1:5" x14ac:dyDescent="0.2">
      <c r="A37" s="9" t="s">
        <v>695</v>
      </c>
      <c r="B37" s="22">
        <v>6</v>
      </c>
      <c r="C37" s="22">
        <v>-0.54432268451582733</v>
      </c>
      <c r="D37" s="22">
        <v>6000</v>
      </c>
      <c r="E37" s="22">
        <v>6.9666666666666659</v>
      </c>
    </row>
    <row r="38" spans="1:5" x14ac:dyDescent="0.2">
      <c r="A38" s="9" t="s">
        <v>1667</v>
      </c>
      <c r="B38" s="22">
        <v>6</v>
      </c>
      <c r="C38" s="22">
        <v>1.1260365733443458</v>
      </c>
      <c r="D38" s="22">
        <v>19000</v>
      </c>
      <c r="E38" s="22">
        <v>7.4666666666666677</v>
      </c>
    </row>
    <row r="39" spans="1:5" x14ac:dyDescent="0.2">
      <c r="A39" s="9" t="s">
        <v>588</v>
      </c>
      <c r="B39" s="22">
        <v>6</v>
      </c>
      <c r="C39" s="22">
        <v>0.54641652745920744</v>
      </c>
      <c r="D39" s="22">
        <v>13000</v>
      </c>
      <c r="E39" s="22">
        <v>7.2166666666666659</v>
      </c>
    </row>
    <row r="40" spans="1:5" x14ac:dyDescent="0.2">
      <c r="A40" s="9" t="s">
        <v>258</v>
      </c>
      <c r="B40" s="22">
        <v>6</v>
      </c>
      <c r="C40" s="22">
        <v>0.18605794856967106</v>
      </c>
      <c r="D40" s="22">
        <v>11000</v>
      </c>
      <c r="E40" s="22">
        <v>7.1833333333333336</v>
      </c>
    </row>
    <row r="41" spans="1:5" x14ac:dyDescent="0.2">
      <c r="A41" s="9" t="s">
        <v>479</v>
      </c>
      <c r="B41" s="22">
        <v>6</v>
      </c>
      <c r="C41" s="22">
        <v>2.515996962810124</v>
      </c>
      <c r="D41" s="22">
        <v>14000</v>
      </c>
      <c r="E41" s="22">
        <v>7.1833333333333336</v>
      </c>
    </row>
    <row r="42" spans="1:5" x14ac:dyDescent="0.2">
      <c r="A42" s="9" t="s">
        <v>89</v>
      </c>
      <c r="B42" s="22">
        <v>6</v>
      </c>
      <c r="C42" s="22">
        <v>-6.9822678590686291E-2</v>
      </c>
      <c r="D42" s="22">
        <v>11000</v>
      </c>
      <c r="E42" s="22">
        <v>7.2666666666666666</v>
      </c>
    </row>
    <row r="43" spans="1:5" x14ac:dyDescent="0.2">
      <c r="A43" s="9" t="s">
        <v>148</v>
      </c>
      <c r="B43" s="22">
        <v>5</v>
      </c>
      <c r="C43" s="22">
        <v>0.21314619083333333</v>
      </c>
      <c r="D43" s="22">
        <v>3000</v>
      </c>
      <c r="E43" s="22">
        <v>7.0400000000000009</v>
      </c>
    </row>
    <row r="44" spans="1:5" x14ac:dyDescent="0.2">
      <c r="A44" s="9" t="s">
        <v>467</v>
      </c>
      <c r="B44" s="22">
        <v>5</v>
      </c>
      <c r="C44" s="22">
        <v>1.4461336220000001</v>
      </c>
      <c r="D44" s="22">
        <v>1000</v>
      </c>
      <c r="E44" s="22">
        <v>7.12</v>
      </c>
    </row>
    <row r="45" spans="1:5" x14ac:dyDescent="0.2">
      <c r="A45" s="9" t="s">
        <v>1827</v>
      </c>
      <c r="B45" s="22">
        <v>5</v>
      </c>
      <c r="C45" s="22">
        <v>-0.25173326151111108</v>
      </c>
      <c r="D45" s="22">
        <v>27000</v>
      </c>
      <c r="E45" s="22">
        <v>7.82</v>
      </c>
    </row>
    <row r="46" spans="1:5" x14ac:dyDescent="0.2">
      <c r="A46" s="9" t="s">
        <v>1671</v>
      </c>
      <c r="B46" s="22">
        <v>5</v>
      </c>
      <c r="C46" s="22">
        <v>-0.12236951958144796</v>
      </c>
      <c r="D46" s="22">
        <v>14000</v>
      </c>
      <c r="E46" s="22">
        <v>7.2</v>
      </c>
    </row>
    <row r="47" spans="1:5" x14ac:dyDescent="0.2">
      <c r="A47" s="9" t="s">
        <v>1935</v>
      </c>
      <c r="B47" s="22">
        <v>5</v>
      </c>
      <c r="C47" s="22">
        <v>-0.39381674808252454</v>
      </c>
      <c r="D47" s="22">
        <v>2000</v>
      </c>
      <c r="E47" s="22">
        <v>7.3800000000000008</v>
      </c>
    </row>
    <row r="48" spans="1:5" x14ac:dyDescent="0.2">
      <c r="A48" s="9" t="s">
        <v>718</v>
      </c>
      <c r="B48" s="22">
        <v>5</v>
      </c>
      <c r="C48" s="22">
        <v>0.28734982537634413</v>
      </c>
      <c r="D48" s="22">
        <v>17000</v>
      </c>
      <c r="E48" s="22">
        <v>7.1199999999999992</v>
      </c>
    </row>
    <row r="49" spans="1:5" x14ac:dyDescent="0.2">
      <c r="A49" s="9" t="s">
        <v>930</v>
      </c>
      <c r="B49" s="22">
        <v>5</v>
      </c>
      <c r="C49" s="22">
        <v>0.81165827157113879</v>
      </c>
      <c r="D49" s="22">
        <v>12000</v>
      </c>
      <c r="E49" s="22">
        <v>7.0400000000000009</v>
      </c>
    </row>
    <row r="50" spans="1:5" x14ac:dyDescent="0.2">
      <c r="A50" s="9" t="s">
        <v>392</v>
      </c>
      <c r="B50" s="22">
        <v>5</v>
      </c>
      <c r="C50" s="22">
        <v>0.48311101911739246</v>
      </c>
      <c r="D50" s="22">
        <v>17000</v>
      </c>
      <c r="E50" s="22">
        <v>7</v>
      </c>
    </row>
    <row r="51" spans="1:5" x14ac:dyDescent="0.2">
      <c r="A51" s="9" t="s">
        <v>856</v>
      </c>
      <c r="B51" s="22">
        <v>5</v>
      </c>
      <c r="C51" s="22">
        <v>1.5232633474285715</v>
      </c>
      <c r="D51" s="22">
        <v>14000</v>
      </c>
      <c r="E51" s="22">
        <v>7.12</v>
      </c>
    </row>
    <row r="52" spans="1:5" x14ac:dyDescent="0.2">
      <c r="A52" s="9" t="s">
        <v>700</v>
      </c>
      <c r="B52" s="22">
        <v>5</v>
      </c>
      <c r="C52" s="22">
        <v>0.64411597843589752</v>
      </c>
      <c r="D52" s="22">
        <v>12000</v>
      </c>
      <c r="E52" s="22">
        <v>6.62</v>
      </c>
    </row>
    <row r="53" spans="1:5" x14ac:dyDescent="0.2">
      <c r="A53" s="9" t="s">
        <v>1073</v>
      </c>
      <c r="B53" s="22">
        <v>4</v>
      </c>
      <c r="C53" s="22">
        <v>-0.15725374578947368</v>
      </c>
      <c r="D53" s="22">
        <v>22000</v>
      </c>
      <c r="E53" s="22">
        <v>6.9250000000000007</v>
      </c>
    </row>
    <row r="54" spans="1:5" x14ac:dyDescent="0.2">
      <c r="A54" s="9" t="s">
        <v>402</v>
      </c>
      <c r="B54" s="22">
        <v>4</v>
      </c>
      <c r="C54" s="22">
        <v>0.65394394052631577</v>
      </c>
      <c r="D54" s="22">
        <v>21000</v>
      </c>
      <c r="E54" s="22">
        <v>7.3000000000000007</v>
      </c>
    </row>
    <row r="55" spans="1:5" x14ac:dyDescent="0.2">
      <c r="A55" s="9" t="s">
        <v>1685</v>
      </c>
      <c r="B55" s="22">
        <v>4</v>
      </c>
      <c r="C55" s="22">
        <v>1.3191796601890757</v>
      </c>
      <c r="D55" s="22">
        <v>11000</v>
      </c>
      <c r="E55" s="22">
        <v>6.8000000000000007</v>
      </c>
    </row>
    <row r="56" spans="1:5" x14ac:dyDescent="0.2">
      <c r="A56" s="9" t="s">
        <v>211</v>
      </c>
      <c r="B56" s="22">
        <v>4</v>
      </c>
      <c r="C56" s="22">
        <v>0.84682545297619038</v>
      </c>
      <c r="D56" s="22">
        <v>22000</v>
      </c>
      <c r="E56" s="22">
        <v>6.9249999999999998</v>
      </c>
    </row>
    <row r="57" spans="1:5" x14ac:dyDescent="0.2">
      <c r="A57" s="9" t="s">
        <v>1082</v>
      </c>
      <c r="B57" s="22">
        <v>4</v>
      </c>
      <c r="C57" s="22">
        <v>1.9656309189705883</v>
      </c>
      <c r="D57" s="22">
        <v>14000</v>
      </c>
      <c r="E57" s="22">
        <v>6.9</v>
      </c>
    </row>
    <row r="58" spans="1:5" x14ac:dyDescent="0.2">
      <c r="A58" s="9" t="s">
        <v>419</v>
      </c>
      <c r="B58" s="22">
        <v>4</v>
      </c>
      <c r="C58" s="22">
        <v>-0.10616212205128206</v>
      </c>
      <c r="D58" s="22">
        <v>13000</v>
      </c>
      <c r="E58" s="22">
        <v>7.2750000000000004</v>
      </c>
    </row>
    <row r="59" spans="1:5" x14ac:dyDescent="0.2">
      <c r="A59" s="9" t="s">
        <v>589</v>
      </c>
      <c r="B59" s="22">
        <v>4</v>
      </c>
      <c r="C59" s="22">
        <v>0.44974563362403636</v>
      </c>
      <c r="D59" s="22">
        <v>8000</v>
      </c>
      <c r="E59" s="22">
        <v>6.9250000000000007</v>
      </c>
    </row>
    <row r="60" spans="1:5" x14ac:dyDescent="0.2">
      <c r="A60" s="9" t="s">
        <v>900</v>
      </c>
      <c r="B60" s="22">
        <v>4</v>
      </c>
      <c r="C60" s="22">
        <v>1.0161151642156863</v>
      </c>
      <c r="D60" s="22">
        <v>15000</v>
      </c>
      <c r="E60" s="22">
        <v>6.8250000000000002</v>
      </c>
    </row>
    <row r="61" spans="1:5" x14ac:dyDescent="0.2">
      <c r="A61" s="9" t="s">
        <v>971</v>
      </c>
      <c r="B61" s="22">
        <v>4</v>
      </c>
      <c r="C61" s="22">
        <v>1.0521152857142857</v>
      </c>
      <c r="D61" s="22">
        <v>18000</v>
      </c>
      <c r="E61" s="22">
        <v>7.1749999999999989</v>
      </c>
    </row>
    <row r="62" spans="1:5" x14ac:dyDescent="0.2">
      <c r="A62" s="9" t="s">
        <v>74</v>
      </c>
      <c r="B62" s="22">
        <v>4</v>
      </c>
      <c r="C62" s="22">
        <v>-0.69319011477272729</v>
      </c>
      <c r="D62" s="22">
        <v>12000</v>
      </c>
      <c r="E62" s="22">
        <v>6.9499999999999993</v>
      </c>
    </row>
    <row r="63" spans="1:5" x14ac:dyDescent="0.2">
      <c r="A63" s="9" t="s">
        <v>170</v>
      </c>
      <c r="B63" s="22">
        <v>4</v>
      </c>
      <c r="C63" s="22">
        <v>0.12364242531862751</v>
      </c>
      <c r="D63" s="22">
        <v>23000</v>
      </c>
      <c r="E63" s="22">
        <v>7.2750000000000004</v>
      </c>
    </row>
    <row r="64" spans="1:5" x14ac:dyDescent="0.2">
      <c r="A64" s="9" t="s">
        <v>1823</v>
      </c>
      <c r="B64" s="22">
        <v>4</v>
      </c>
      <c r="C64" s="22">
        <v>0.38359723981481475</v>
      </c>
      <c r="D64" s="22">
        <v>3000</v>
      </c>
      <c r="E64" s="22">
        <v>6.9</v>
      </c>
    </row>
    <row r="65" spans="1:5" x14ac:dyDescent="0.2">
      <c r="A65" s="9" t="s">
        <v>1077</v>
      </c>
      <c r="B65" s="22">
        <v>4</v>
      </c>
      <c r="C65" s="22">
        <v>-0.57165290826138149</v>
      </c>
      <c r="D65" s="22">
        <v>11000</v>
      </c>
      <c r="E65" s="22">
        <v>7.0250000000000004</v>
      </c>
    </row>
    <row r="66" spans="1:5" x14ac:dyDescent="0.2">
      <c r="A66" s="9" t="s">
        <v>908</v>
      </c>
      <c r="B66" s="22">
        <v>4</v>
      </c>
      <c r="C66" s="22">
        <v>0.64049986681096682</v>
      </c>
      <c r="D66" s="22">
        <v>11000</v>
      </c>
      <c r="E66" s="22">
        <v>6.9</v>
      </c>
    </row>
    <row r="67" spans="1:5" x14ac:dyDescent="0.2">
      <c r="A67" s="9" t="s">
        <v>1039</v>
      </c>
      <c r="B67" s="22">
        <v>4</v>
      </c>
      <c r="C67" s="22">
        <v>1.901743235556119</v>
      </c>
      <c r="D67" s="22">
        <v>10000</v>
      </c>
      <c r="E67" s="22">
        <v>7.05</v>
      </c>
    </row>
    <row r="68" spans="1:5" x14ac:dyDescent="0.2">
      <c r="A68" s="9" t="s">
        <v>628</v>
      </c>
      <c r="B68" s="22">
        <v>4</v>
      </c>
      <c r="C68" s="22">
        <v>0.25427171699046924</v>
      </c>
      <c r="D68" s="22">
        <v>11000</v>
      </c>
      <c r="E68" s="22">
        <v>6.9749999999999996</v>
      </c>
    </row>
    <row r="69" spans="1:5" x14ac:dyDescent="0.2">
      <c r="A69" s="9" t="s">
        <v>229</v>
      </c>
      <c r="B69" s="22">
        <v>4</v>
      </c>
      <c r="C69" s="22">
        <v>0.33313362777777777</v>
      </c>
      <c r="D69" s="22">
        <v>1000</v>
      </c>
      <c r="E69" s="22">
        <v>6.8500000000000005</v>
      </c>
    </row>
    <row r="70" spans="1:5" x14ac:dyDescent="0.2">
      <c r="A70" s="9" t="s">
        <v>226</v>
      </c>
      <c r="B70" s="22">
        <v>3</v>
      </c>
      <c r="C70" s="22">
        <v>1.1883206007142857</v>
      </c>
      <c r="D70" s="22">
        <v>13000</v>
      </c>
      <c r="E70" s="22">
        <v>7.2</v>
      </c>
    </row>
    <row r="71" spans="1:5" x14ac:dyDescent="0.2">
      <c r="A71" s="9" t="s">
        <v>798</v>
      </c>
      <c r="B71" s="22">
        <v>3</v>
      </c>
      <c r="C71" s="22">
        <v>-6.9711191885891907E-2</v>
      </c>
      <c r="D71" s="22">
        <v>4000</v>
      </c>
      <c r="E71" s="22">
        <v>6.6333333333333329</v>
      </c>
    </row>
    <row r="72" spans="1:5" x14ac:dyDescent="0.2">
      <c r="A72" s="9" t="s">
        <v>1274</v>
      </c>
      <c r="B72" s="22">
        <v>3</v>
      </c>
      <c r="C72" s="22">
        <v>-0.44298545083333335</v>
      </c>
      <c r="D72" s="22">
        <v>10000</v>
      </c>
      <c r="E72" s="22">
        <v>7.5</v>
      </c>
    </row>
    <row r="73" spans="1:5" x14ac:dyDescent="0.2">
      <c r="A73" s="9" t="s">
        <v>845</v>
      </c>
      <c r="B73" s="22">
        <v>3</v>
      </c>
      <c r="C73" s="22">
        <v>-0.23260734466936575</v>
      </c>
      <c r="D73" s="22">
        <v>2000</v>
      </c>
      <c r="E73" s="22">
        <v>6.8</v>
      </c>
    </row>
    <row r="74" spans="1:5" x14ac:dyDescent="0.2">
      <c r="A74" s="9" t="s">
        <v>2659</v>
      </c>
      <c r="B74" s="22">
        <v>3</v>
      </c>
      <c r="C74" s="22">
        <v>4.7592573555555555</v>
      </c>
      <c r="D74" s="22">
        <v>8000</v>
      </c>
      <c r="E74" s="22">
        <v>7.3999999999999995</v>
      </c>
    </row>
    <row r="75" spans="1:5" x14ac:dyDescent="0.2">
      <c r="A75" s="9" t="s">
        <v>421</v>
      </c>
      <c r="B75" s="22">
        <v>3</v>
      </c>
      <c r="C75" s="22">
        <v>1.059365847041847</v>
      </c>
      <c r="D75" s="22">
        <v>963</v>
      </c>
      <c r="E75" s="22">
        <v>7</v>
      </c>
    </row>
    <row r="76" spans="1:5" x14ac:dyDescent="0.2">
      <c r="A76" s="9" t="s">
        <v>2061</v>
      </c>
      <c r="B76" s="22">
        <v>3</v>
      </c>
      <c r="C76" s="22">
        <v>-0.32656563055555554</v>
      </c>
      <c r="D76" s="22">
        <v>898</v>
      </c>
      <c r="E76" s="22">
        <v>6.7</v>
      </c>
    </row>
    <row r="77" spans="1:5" x14ac:dyDescent="0.2">
      <c r="A77" s="9" t="s">
        <v>2656</v>
      </c>
      <c r="B77" s="22">
        <v>3</v>
      </c>
      <c r="C77" s="22">
        <v>1.6227987301587327E-2</v>
      </c>
      <c r="D77" s="22">
        <v>2000</v>
      </c>
      <c r="E77" s="22">
        <v>7.3999999999999995</v>
      </c>
    </row>
    <row r="78" spans="1:5" x14ac:dyDescent="0.2">
      <c r="A78" s="9" t="s">
        <v>1061</v>
      </c>
      <c r="B78" s="22">
        <v>3</v>
      </c>
      <c r="C78" s="22">
        <v>-0.2367189977777778</v>
      </c>
      <c r="D78" s="22">
        <v>18000</v>
      </c>
      <c r="E78" s="22">
        <v>7.2</v>
      </c>
    </row>
    <row r="79" spans="1:5" x14ac:dyDescent="0.2">
      <c r="A79" s="9" t="s">
        <v>574</v>
      </c>
      <c r="B79" s="22">
        <v>3</v>
      </c>
      <c r="C79" s="22">
        <v>-2.6494911666666673E-2</v>
      </c>
      <c r="D79" s="22">
        <v>991.33333333333337</v>
      </c>
      <c r="E79" s="22">
        <v>6.7333333333333334</v>
      </c>
    </row>
    <row r="80" spans="1:5" x14ac:dyDescent="0.2">
      <c r="A80" s="9" t="s">
        <v>2419</v>
      </c>
      <c r="B80" s="22">
        <v>3</v>
      </c>
      <c r="C80" s="22">
        <v>-0.5789396518796992</v>
      </c>
      <c r="D80" s="22">
        <v>876</v>
      </c>
      <c r="E80" s="22">
        <v>7.166666666666667</v>
      </c>
    </row>
    <row r="81" spans="1:5" x14ac:dyDescent="0.2">
      <c r="A81" s="9" t="s">
        <v>461</v>
      </c>
      <c r="B81" s="22">
        <v>3</v>
      </c>
      <c r="C81" s="22">
        <v>0.30177769523809522</v>
      </c>
      <c r="D81" s="22">
        <v>3000</v>
      </c>
      <c r="E81" s="22">
        <v>6.833333333333333</v>
      </c>
    </row>
    <row r="82" spans="1:5" x14ac:dyDescent="0.2">
      <c r="A82" s="9" t="s">
        <v>1248</v>
      </c>
      <c r="B82" s="22">
        <v>3</v>
      </c>
      <c r="C82" s="22">
        <v>-0.50102949757449755</v>
      </c>
      <c r="D82" s="22">
        <v>10000</v>
      </c>
      <c r="E82" s="22">
        <v>6.9666666666666659</v>
      </c>
    </row>
    <row r="83" spans="1:5" x14ac:dyDescent="0.2">
      <c r="A83" s="9" t="s">
        <v>2531</v>
      </c>
      <c r="B83" s="22">
        <v>3</v>
      </c>
      <c r="C83" s="22">
        <v>-0.26080217524509802</v>
      </c>
      <c r="D83" s="22">
        <v>2000</v>
      </c>
      <c r="E83" s="22">
        <v>7.0666666666666664</v>
      </c>
    </row>
    <row r="84" spans="1:5" x14ac:dyDescent="0.2">
      <c r="A84" s="9" t="s">
        <v>1325</v>
      </c>
      <c r="B84" s="22">
        <v>3</v>
      </c>
      <c r="C84" s="22">
        <v>0.65634881950757562</v>
      </c>
      <c r="D84" s="22">
        <v>13000</v>
      </c>
      <c r="E84" s="22">
        <v>7.2</v>
      </c>
    </row>
    <row r="85" spans="1:5" x14ac:dyDescent="0.2">
      <c r="A85" s="9" t="s">
        <v>500</v>
      </c>
      <c r="B85" s="22">
        <v>3</v>
      </c>
      <c r="C85" s="22">
        <v>-0.18432892582010582</v>
      </c>
      <c r="D85" s="22">
        <v>15000</v>
      </c>
      <c r="E85" s="22">
        <v>7.3999999999999995</v>
      </c>
    </row>
    <row r="86" spans="1:5" x14ac:dyDescent="0.2">
      <c r="A86" s="9" t="s">
        <v>2339</v>
      </c>
      <c r="B86" s="22">
        <v>3</v>
      </c>
      <c r="C86" s="22">
        <v>-7.4671041666666646E-2</v>
      </c>
      <c r="D86" s="22">
        <v>10000</v>
      </c>
      <c r="E86" s="22">
        <v>7.2333333333333334</v>
      </c>
    </row>
    <row r="87" spans="1:5" x14ac:dyDescent="0.2">
      <c r="A87" s="9" t="s">
        <v>655</v>
      </c>
      <c r="B87" s="22">
        <v>3</v>
      </c>
      <c r="C87" s="22">
        <v>-0.35700719259259261</v>
      </c>
      <c r="D87" s="22">
        <v>3000</v>
      </c>
      <c r="E87" s="22">
        <v>7.1333333333333329</v>
      </c>
    </row>
    <row r="88" spans="1:5" x14ac:dyDescent="0.2">
      <c r="A88" s="9" t="s">
        <v>133</v>
      </c>
      <c r="B88" s="22">
        <v>3</v>
      </c>
      <c r="C88" s="22">
        <v>-0.19815348000000002</v>
      </c>
      <c r="D88" s="22">
        <v>1000</v>
      </c>
      <c r="E88" s="22">
        <v>7.0999999999999988</v>
      </c>
    </row>
    <row r="89" spans="1:5" x14ac:dyDescent="0.2">
      <c r="A89" s="9" t="s">
        <v>1471</v>
      </c>
      <c r="B89" s="22">
        <v>3</v>
      </c>
      <c r="C89" s="22">
        <v>0.28400655296296295</v>
      </c>
      <c r="D89" s="22">
        <v>5000</v>
      </c>
      <c r="E89" s="22">
        <v>7.7666666666666666</v>
      </c>
    </row>
    <row r="90" spans="1:5" x14ac:dyDescent="0.2">
      <c r="A90" s="9" t="s">
        <v>2748</v>
      </c>
      <c r="B90" s="22">
        <v>3</v>
      </c>
      <c r="C90" s="22">
        <v>0.65043786288359795</v>
      </c>
      <c r="D90" s="22">
        <v>1000</v>
      </c>
      <c r="E90" s="22">
        <v>7.9666666666666677</v>
      </c>
    </row>
    <row r="91" spans="1:5" x14ac:dyDescent="0.2">
      <c r="A91" s="9" t="s">
        <v>730</v>
      </c>
      <c r="B91" s="22">
        <v>3</v>
      </c>
      <c r="C91" s="22">
        <v>0.49423528611111117</v>
      </c>
      <c r="D91" s="22">
        <v>2000</v>
      </c>
      <c r="E91" s="22">
        <v>7</v>
      </c>
    </row>
    <row r="92" spans="1:5" x14ac:dyDescent="0.2">
      <c r="A92" s="9" t="s">
        <v>233</v>
      </c>
      <c r="B92" s="22">
        <v>3</v>
      </c>
      <c r="C92" s="22">
        <v>0.94168895555555554</v>
      </c>
      <c r="D92" s="22">
        <v>1000</v>
      </c>
      <c r="E92" s="22">
        <v>7.3999999999999995</v>
      </c>
    </row>
    <row r="93" spans="1:5" x14ac:dyDescent="0.2">
      <c r="A93" s="9" t="s">
        <v>1007</v>
      </c>
      <c r="B93" s="22">
        <v>2</v>
      </c>
      <c r="C93" s="22">
        <v>-0.55103280817610067</v>
      </c>
      <c r="D93" s="22">
        <v>16000</v>
      </c>
      <c r="E93" s="22">
        <v>7.1</v>
      </c>
    </row>
    <row r="94" spans="1:5" x14ac:dyDescent="0.2">
      <c r="A94" s="9" t="s">
        <v>1308</v>
      </c>
      <c r="B94" s="22">
        <v>2</v>
      </c>
      <c r="C94" s="22">
        <v>-0.86821576666666667</v>
      </c>
      <c r="D94" s="22">
        <v>1000</v>
      </c>
      <c r="E94" s="22">
        <v>7.65</v>
      </c>
    </row>
    <row r="95" spans="1:5" x14ac:dyDescent="0.2">
      <c r="A95" s="9" t="s">
        <v>976</v>
      </c>
      <c r="B95" s="22">
        <v>2</v>
      </c>
      <c r="C95" s="22">
        <v>0.31440346250000001</v>
      </c>
      <c r="D95" s="22">
        <v>18000</v>
      </c>
      <c r="E95" s="22">
        <v>6.8</v>
      </c>
    </row>
    <row r="96" spans="1:5" x14ac:dyDescent="0.2">
      <c r="A96" s="9" t="s">
        <v>325</v>
      </c>
      <c r="B96" s="22">
        <v>2</v>
      </c>
      <c r="C96" s="22">
        <v>25.354528766666665</v>
      </c>
      <c r="D96" s="22">
        <v>852</v>
      </c>
      <c r="E96" s="22">
        <v>6.6999999999999993</v>
      </c>
    </row>
    <row r="97" spans="1:5" x14ac:dyDescent="0.2">
      <c r="A97" s="9" t="s">
        <v>1936</v>
      </c>
      <c r="B97" s="22">
        <v>2</v>
      </c>
      <c r="C97" s="22">
        <v>-0.1671031528735632</v>
      </c>
      <c r="D97" s="22">
        <v>3000</v>
      </c>
      <c r="E97" s="22">
        <v>6.85</v>
      </c>
    </row>
    <row r="98" spans="1:5" x14ac:dyDescent="0.2">
      <c r="A98" s="9" t="s">
        <v>2948</v>
      </c>
      <c r="B98" s="22">
        <v>2</v>
      </c>
      <c r="C98" s="22">
        <v>2.4384027374999997</v>
      </c>
      <c r="D98" s="22">
        <v>6000</v>
      </c>
      <c r="E98" s="22">
        <v>7.7</v>
      </c>
    </row>
    <row r="99" spans="1:5" x14ac:dyDescent="0.2">
      <c r="A99" s="9" t="s">
        <v>1963</v>
      </c>
      <c r="B99" s="22">
        <v>2</v>
      </c>
      <c r="C99" s="22">
        <v>0.34253850833333332</v>
      </c>
      <c r="D99" s="22">
        <v>975</v>
      </c>
      <c r="E99" s="22">
        <v>6.75</v>
      </c>
    </row>
    <row r="100" spans="1:5" x14ac:dyDescent="0.2">
      <c r="A100" s="9" t="s">
        <v>2197</v>
      </c>
      <c r="B100" s="22">
        <v>2</v>
      </c>
      <c r="C100" s="22">
        <v>11.710414666666667</v>
      </c>
      <c r="D100" s="22">
        <v>830</v>
      </c>
      <c r="E100" s="22">
        <v>6.65</v>
      </c>
    </row>
    <row r="101" spans="1:5" x14ac:dyDescent="0.2">
      <c r="A101" s="9" t="s">
        <v>848</v>
      </c>
      <c r="B101" s="22">
        <v>2</v>
      </c>
      <c r="C101" s="22">
        <v>1.1267732945945945</v>
      </c>
      <c r="D101" s="22">
        <v>2000</v>
      </c>
      <c r="E101" s="22">
        <v>7.65</v>
      </c>
    </row>
    <row r="102" spans="1:5" x14ac:dyDescent="0.2">
      <c r="A102" s="9" t="s">
        <v>790</v>
      </c>
      <c r="B102" s="22">
        <v>2</v>
      </c>
      <c r="C102" s="22">
        <v>-1.8536928205128207E-2</v>
      </c>
      <c r="D102" s="22">
        <v>940</v>
      </c>
      <c r="E102" s="22">
        <v>7.05</v>
      </c>
    </row>
    <row r="103" spans="1:5" x14ac:dyDescent="0.2">
      <c r="A103" s="9" t="s">
        <v>2618</v>
      </c>
      <c r="B103" s="22">
        <v>2</v>
      </c>
      <c r="C103" s="22">
        <v>-0.3956811952380952</v>
      </c>
      <c r="D103" s="22">
        <v>113</v>
      </c>
      <c r="E103" s="22">
        <v>7.1999999999999993</v>
      </c>
    </row>
    <row r="104" spans="1:5" x14ac:dyDescent="0.2">
      <c r="A104" s="9" t="s">
        <v>2713</v>
      </c>
      <c r="B104" s="22">
        <v>2</v>
      </c>
      <c r="C104" s="22">
        <v>-0.78836183333333332</v>
      </c>
      <c r="D104" s="22">
        <v>860</v>
      </c>
      <c r="E104" s="22">
        <v>7.4</v>
      </c>
    </row>
    <row r="105" spans="1:5" x14ac:dyDescent="0.2">
      <c r="A105" s="9" t="s">
        <v>1152</v>
      </c>
      <c r="B105" s="22">
        <v>2</v>
      </c>
      <c r="C105" s="22">
        <v>0.39225885576923075</v>
      </c>
      <c r="D105" s="22">
        <v>622</v>
      </c>
      <c r="E105" s="22">
        <v>6.75</v>
      </c>
    </row>
    <row r="106" spans="1:5" x14ac:dyDescent="0.2">
      <c r="A106" s="9" t="s">
        <v>2232</v>
      </c>
      <c r="B106" s="22">
        <v>2</v>
      </c>
      <c r="C106" s="22">
        <v>-0.74066297916666657</v>
      </c>
      <c r="D106" s="22">
        <v>3000</v>
      </c>
      <c r="E106" s="22">
        <v>6.75</v>
      </c>
    </row>
    <row r="107" spans="1:5" x14ac:dyDescent="0.2">
      <c r="A107" s="9" t="s">
        <v>727</v>
      </c>
      <c r="B107" s="22">
        <v>2</v>
      </c>
      <c r="C107" s="22">
        <v>3.9679181388888889</v>
      </c>
      <c r="D107" s="22">
        <v>2000</v>
      </c>
      <c r="E107" s="22">
        <v>7.6999999999999993</v>
      </c>
    </row>
    <row r="108" spans="1:5" x14ac:dyDescent="0.2">
      <c r="A108" s="9" t="s">
        <v>561</v>
      </c>
      <c r="B108" s="22">
        <v>2</v>
      </c>
      <c r="C108" s="22">
        <v>1.3334210153846155</v>
      </c>
      <c r="D108" s="22">
        <v>873</v>
      </c>
      <c r="E108" s="22">
        <v>6.7</v>
      </c>
    </row>
    <row r="109" spans="1:5" x14ac:dyDescent="0.2">
      <c r="A109" s="9" t="s">
        <v>2653</v>
      </c>
      <c r="B109" s="22">
        <v>2</v>
      </c>
      <c r="C109" s="22">
        <v>7.1458130000000009E-2</v>
      </c>
      <c r="D109" s="22">
        <v>662</v>
      </c>
      <c r="E109" s="22">
        <v>7.3</v>
      </c>
    </row>
    <row r="110" spans="1:5" x14ac:dyDescent="0.2">
      <c r="A110" s="9" t="s">
        <v>558</v>
      </c>
      <c r="B110" s="22">
        <v>2</v>
      </c>
      <c r="C110" s="22">
        <v>0.85875573255813964</v>
      </c>
      <c r="D110" s="22">
        <v>975</v>
      </c>
      <c r="E110" s="22">
        <v>6.75</v>
      </c>
    </row>
    <row r="111" spans="1:5" x14ac:dyDescent="0.2">
      <c r="A111" s="9" t="s">
        <v>725</v>
      </c>
      <c r="B111" s="22">
        <v>2</v>
      </c>
      <c r="C111" s="22">
        <v>0.51754898500000002</v>
      </c>
      <c r="D111" s="22">
        <v>49000</v>
      </c>
      <c r="E111" s="22">
        <v>7</v>
      </c>
    </row>
    <row r="112" spans="1:5" x14ac:dyDescent="0.2">
      <c r="A112" s="9" t="s">
        <v>2551</v>
      </c>
      <c r="B112" s="22">
        <v>2</v>
      </c>
      <c r="C112" s="22">
        <v>-0.32783188500000005</v>
      </c>
      <c r="D112" s="22">
        <v>177</v>
      </c>
      <c r="E112" s="22">
        <v>7.25</v>
      </c>
    </row>
    <row r="113" spans="1:5" x14ac:dyDescent="0.2">
      <c r="A113" s="9" t="s">
        <v>1434</v>
      </c>
      <c r="B113" s="22">
        <v>2</v>
      </c>
      <c r="C113" s="22">
        <v>-0.62143578987475068</v>
      </c>
      <c r="D113" s="22">
        <v>8000</v>
      </c>
      <c r="E113" s="22">
        <v>7.45</v>
      </c>
    </row>
    <row r="114" spans="1:5" x14ac:dyDescent="0.2">
      <c r="A114" s="9" t="s">
        <v>1955</v>
      </c>
      <c r="B114" s="22">
        <v>2</v>
      </c>
      <c r="C114" s="22">
        <v>1.3808608600000001</v>
      </c>
      <c r="D114" s="22">
        <v>2000</v>
      </c>
      <c r="E114" s="22">
        <v>6.8</v>
      </c>
    </row>
    <row r="115" spans="1:5" x14ac:dyDescent="0.2">
      <c r="A115" s="9" t="s">
        <v>1369</v>
      </c>
      <c r="B115" s="22">
        <v>2</v>
      </c>
      <c r="C115" s="22">
        <v>0.79391442261904754</v>
      </c>
      <c r="D115" s="22">
        <v>1000</v>
      </c>
      <c r="E115" s="22">
        <v>7.1999999999999993</v>
      </c>
    </row>
    <row r="116" spans="1:5" x14ac:dyDescent="0.2">
      <c r="A116" s="9" t="s">
        <v>2736</v>
      </c>
      <c r="B116" s="22">
        <v>2</v>
      </c>
      <c r="C116" s="22">
        <v>1.4338652727272727</v>
      </c>
      <c r="D116" s="22">
        <v>838</v>
      </c>
      <c r="E116" s="22">
        <v>7.35</v>
      </c>
    </row>
    <row r="117" spans="1:5" x14ac:dyDescent="0.2">
      <c r="A117" s="9" t="s">
        <v>1180</v>
      </c>
      <c r="B117" s="22">
        <v>2</v>
      </c>
      <c r="C117" s="22">
        <v>3.5451913434343436</v>
      </c>
      <c r="D117" s="22">
        <v>2000</v>
      </c>
      <c r="E117" s="22">
        <v>6.75</v>
      </c>
    </row>
    <row r="118" spans="1:5" x14ac:dyDescent="0.2">
      <c r="A118" s="9" t="s">
        <v>156</v>
      </c>
      <c r="B118" s="22">
        <v>2</v>
      </c>
      <c r="C118" s="22">
        <v>-8.6135812121212116E-2</v>
      </c>
      <c r="D118" s="22">
        <v>3000</v>
      </c>
      <c r="E118" s="22">
        <v>7.2</v>
      </c>
    </row>
    <row r="119" spans="1:5" x14ac:dyDescent="0.2">
      <c r="A119" s="9" t="s">
        <v>2277</v>
      </c>
      <c r="B119" s="22">
        <v>2</v>
      </c>
      <c r="C119" s="22">
        <v>-0.59169209673202605</v>
      </c>
      <c r="D119" s="22">
        <v>879</v>
      </c>
      <c r="E119" s="22">
        <v>7.15</v>
      </c>
    </row>
    <row r="120" spans="1:5" x14ac:dyDescent="0.2">
      <c r="A120" s="9" t="s">
        <v>2151</v>
      </c>
      <c r="B120" s="22">
        <v>2</v>
      </c>
      <c r="C120" s="22">
        <v>1.0465807310606061</v>
      </c>
      <c r="D120" s="22">
        <v>664</v>
      </c>
      <c r="E120" s="22">
        <v>6.9499999999999993</v>
      </c>
    </row>
    <row r="121" spans="1:5" x14ac:dyDescent="0.2">
      <c r="A121" s="9" t="s">
        <v>522</v>
      </c>
      <c r="B121" s="22">
        <v>2</v>
      </c>
      <c r="C121" s="22">
        <v>-0.27690550476190473</v>
      </c>
      <c r="D121" s="22">
        <v>10000</v>
      </c>
      <c r="E121" s="22">
        <v>7.25</v>
      </c>
    </row>
    <row r="122" spans="1:5" x14ac:dyDescent="0.2">
      <c r="A122" s="9" t="s">
        <v>7083</v>
      </c>
      <c r="B122" s="22">
        <v>2</v>
      </c>
      <c r="C122" s="22">
        <v>-0.98766886904761908</v>
      </c>
      <c r="D122" s="22"/>
      <c r="E122" s="22">
        <v>7.3000000000000007</v>
      </c>
    </row>
    <row r="123" spans="1:5" x14ac:dyDescent="0.2">
      <c r="A123" s="9" t="s">
        <v>870</v>
      </c>
      <c r="B123" s="22">
        <v>2</v>
      </c>
      <c r="C123" s="22">
        <v>0.24530742156862742</v>
      </c>
      <c r="D123" s="22">
        <v>3000</v>
      </c>
      <c r="E123" s="22">
        <v>7</v>
      </c>
    </row>
    <row r="124" spans="1:5" x14ac:dyDescent="0.2">
      <c r="A124" s="9" t="s">
        <v>710</v>
      </c>
      <c r="B124" s="22">
        <v>2</v>
      </c>
      <c r="C124" s="22">
        <v>-0.77074874772727275</v>
      </c>
      <c r="D124" s="22">
        <v>5000</v>
      </c>
      <c r="E124" s="22">
        <v>6.85</v>
      </c>
    </row>
    <row r="125" spans="1:5" x14ac:dyDescent="0.2">
      <c r="A125" s="9" t="s">
        <v>319</v>
      </c>
      <c r="B125" s="22">
        <v>2</v>
      </c>
      <c r="C125" s="22">
        <v>0.58510427142857147</v>
      </c>
      <c r="D125" s="22">
        <v>1000</v>
      </c>
      <c r="E125" s="22">
        <v>7.4</v>
      </c>
    </row>
    <row r="126" spans="1:5" x14ac:dyDescent="0.2">
      <c r="A126" s="9" t="s">
        <v>576</v>
      </c>
      <c r="B126" s="22">
        <v>2</v>
      </c>
      <c r="C126" s="22">
        <v>1.5795565727941177</v>
      </c>
      <c r="D126" s="22">
        <v>35000</v>
      </c>
      <c r="E126" s="22">
        <v>6.5</v>
      </c>
    </row>
    <row r="127" spans="1:5" x14ac:dyDescent="0.2">
      <c r="A127" s="9" t="s">
        <v>516</v>
      </c>
      <c r="B127" s="22">
        <v>2</v>
      </c>
      <c r="C127" s="22">
        <v>-0.65391577884615382</v>
      </c>
      <c r="D127" s="22">
        <v>87000</v>
      </c>
      <c r="E127" s="22">
        <v>6.65</v>
      </c>
    </row>
    <row r="128" spans="1:5" x14ac:dyDescent="0.2">
      <c r="A128" s="9" t="s">
        <v>101</v>
      </c>
      <c r="B128" s="22">
        <v>2</v>
      </c>
      <c r="C128" s="22">
        <v>-4.349906176470586E-2</v>
      </c>
      <c r="D128" s="22">
        <v>14000</v>
      </c>
      <c r="E128" s="22">
        <v>7</v>
      </c>
    </row>
    <row r="129" spans="1:5" x14ac:dyDescent="0.2">
      <c r="A129" s="9" t="s">
        <v>1993</v>
      </c>
      <c r="B129" s="22">
        <v>2</v>
      </c>
      <c r="C129" s="22">
        <v>-9.346530059523811E-2</v>
      </c>
      <c r="D129" s="22">
        <v>2000</v>
      </c>
      <c r="E129" s="22">
        <v>7</v>
      </c>
    </row>
    <row r="130" spans="1:5" x14ac:dyDescent="0.2">
      <c r="A130" s="9" t="s">
        <v>1139</v>
      </c>
      <c r="B130" s="22">
        <v>2</v>
      </c>
      <c r="C130" s="22">
        <v>0.12844850000000002</v>
      </c>
      <c r="D130" s="22">
        <v>745</v>
      </c>
      <c r="E130" s="22">
        <v>7.8</v>
      </c>
    </row>
    <row r="131" spans="1:5" x14ac:dyDescent="0.2">
      <c r="A131" s="9" t="s">
        <v>777</v>
      </c>
      <c r="B131" s="22">
        <v>2</v>
      </c>
      <c r="C131" s="22">
        <v>-0.67618356034482763</v>
      </c>
      <c r="D131" s="22">
        <v>1000</v>
      </c>
      <c r="E131" s="22">
        <v>7.1999999999999993</v>
      </c>
    </row>
    <row r="132" spans="1:5" x14ac:dyDescent="0.2">
      <c r="A132" s="9" t="s">
        <v>185</v>
      </c>
      <c r="B132" s="22">
        <v>2</v>
      </c>
      <c r="C132" s="22">
        <v>-0.64811146111111106</v>
      </c>
      <c r="D132" s="22">
        <v>5000</v>
      </c>
      <c r="E132" s="22">
        <v>7.15</v>
      </c>
    </row>
    <row r="133" spans="1:5" x14ac:dyDescent="0.2">
      <c r="A133" s="9" t="s">
        <v>2250</v>
      </c>
      <c r="B133" s="22">
        <v>2</v>
      </c>
      <c r="C133" s="22">
        <v>-4.4135574074074091E-2</v>
      </c>
      <c r="D133" s="22">
        <v>17000</v>
      </c>
      <c r="E133" s="22">
        <v>6.7</v>
      </c>
    </row>
    <row r="134" spans="1:5" x14ac:dyDescent="0.2">
      <c r="A134" s="9" t="s">
        <v>1869</v>
      </c>
      <c r="B134" s="22">
        <v>2</v>
      </c>
      <c r="C134" s="22">
        <v>-2.8475727083333319E-2</v>
      </c>
      <c r="D134" s="22">
        <v>2000</v>
      </c>
      <c r="E134" s="22">
        <v>6.6</v>
      </c>
    </row>
    <row r="135" spans="1:5" x14ac:dyDescent="0.2">
      <c r="A135" s="9" t="s">
        <v>3100</v>
      </c>
      <c r="B135" s="22">
        <v>2</v>
      </c>
      <c r="C135" s="22">
        <v>-0.14505866154880051</v>
      </c>
      <c r="D135" s="22">
        <v>1000</v>
      </c>
      <c r="E135" s="22">
        <v>7.4499999999999993</v>
      </c>
    </row>
    <row r="136" spans="1:5" x14ac:dyDescent="0.2">
      <c r="A136" s="9" t="s">
        <v>2359</v>
      </c>
      <c r="B136" s="22">
        <v>2</v>
      </c>
      <c r="C136" s="22">
        <v>7.9727599999999954E-3</v>
      </c>
      <c r="D136" s="22">
        <v>25000</v>
      </c>
      <c r="E136" s="22">
        <v>7.15</v>
      </c>
    </row>
    <row r="137" spans="1:5" x14ac:dyDescent="0.2">
      <c r="A137" s="9" t="s">
        <v>2877</v>
      </c>
      <c r="B137" s="22">
        <v>2</v>
      </c>
      <c r="C137" s="22">
        <v>-0.31991504761904765</v>
      </c>
      <c r="D137" s="22">
        <v>3000</v>
      </c>
      <c r="E137" s="22">
        <v>7.45</v>
      </c>
    </row>
    <row r="138" spans="1:5" x14ac:dyDescent="0.2">
      <c r="A138" s="9" t="s">
        <v>1055</v>
      </c>
      <c r="B138" s="22">
        <v>2</v>
      </c>
      <c r="C138" s="22">
        <v>1.1765370887793427</v>
      </c>
      <c r="D138" s="22">
        <v>3000</v>
      </c>
      <c r="E138" s="22">
        <v>7.2</v>
      </c>
    </row>
    <row r="139" spans="1:5" x14ac:dyDescent="0.2">
      <c r="A139" s="9" t="s">
        <v>537</v>
      </c>
      <c r="B139" s="22">
        <v>2</v>
      </c>
      <c r="C139" s="22">
        <v>1.0336703094252875</v>
      </c>
      <c r="D139" s="22">
        <v>851</v>
      </c>
      <c r="E139" s="22">
        <v>6.9</v>
      </c>
    </row>
    <row r="140" spans="1:5" x14ac:dyDescent="0.2">
      <c r="A140" s="9" t="s">
        <v>568</v>
      </c>
      <c r="B140" s="22">
        <v>2</v>
      </c>
      <c r="C140" s="22">
        <v>-0.33650708000000001</v>
      </c>
      <c r="D140" s="22">
        <v>925</v>
      </c>
      <c r="E140" s="22">
        <v>6.9499999999999993</v>
      </c>
    </row>
    <row r="141" spans="1:5" x14ac:dyDescent="0.2">
      <c r="A141" s="9" t="s">
        <v>508</v>
      </c>
      <c r="B141" s="22">
        <v>2</v>
      </c>
      <c r="C141" s="22">
        <v>6.1946182870370403E-2</v>
      </c>
      <c r="D141" s="22">
        <v>480</v>
      </c>
      <c r="E141" s="22">
        <v>6.95</v>
      </c>
    </row>
    <row r="142" spans="1:5" x14ac:dyDescent="0.2">
      <c r="A142" s="9" t="s">
        <v>513</v>
      </c>
      <c r="B142" s="22">
        <v>2</v>
      </c>
      <c r="C142" s="22">
        <v>-0.49999591578947367</v>
      </c>
      <c r="D142" s="22">
        <v>16000</v>
      </c>
      <c r="E142" s="22">
        <v>7.45</v>
      </c>
    </row>
    <row r="143" spans="1:5" x14ac:dyDescent="0.2">
      <c r="A143" s="9" t="s">
        <v>329</v>
      </c>
      <c r="B143" s="22">
        <v>2</v>
      </c>
      <c r="C143" s="22">
        <v>-0.27162628787878784</v>
      </c>
      <c r="D143" s="22">
        <v>25000</v>
      </c>
      <c r="E143" s="22">
        <v>7.15</v>
      </c>
    </row>
    <row r="144" spans="1:5" x14ac:dyDescent="0.2">
      <c r="A144" s="9" t="s">
        <v>1262</v>
      </c>
      <c r="B144" s="22">
        <v>2</v>
      </c>
      <c r="C144" s="22">
        <v>0.13230344285714285</v>
      </c>
      <c r="D144" s="22">
        <v>11000</v>
      </c>
      <c r="E144" s="22">
        <v>6.9</v>
      </c>
    </row>
    <row r="145" spans="1:5" x14ac:dyDescent="0.2">
      <c r="A145" s="9" t="s">
        <v>784</v>
      </c>
      <c r="B145" s="22">
        <v>2</v>
      </c>
      <c r="C145" s="22">
        <v>-0.49727684142857143</v>
      </c>
      <c r="D145" s="22">
        <v>12000</v>
      </c>
      <c r="E145" s="22">
        <v>7.45</v>
      </c>
    </row>
    <row r="146" spans="1:5" x14ac:dyDescent="0.2">
      <c r="A146" s="9" t="s">
        <v>1064</v>
      </c>
      <c r="B146" s="22">
        <v>2</v>
      </c>
      <c r="C146" s="22">
        <v>-0.20297795000000002</v>
      </c>
      <c r="D146" s="22">
        <v>968</v>
      </c>
      <c r="E146" s="22">
        <v>6.95</v>
      </c>
    </row>
    <row r="147" spans="1:5" x14ac:dyDescent="0.2">
      <c r="A147" s="9" t="s">
        <v>2868</v>
      </c>
      <c r="B147" s="22">
        <v>2</v>
      </c>
      <c r="C147" s="22">
        <v>-0.72635055925925929</v>
      </c>
      <c r="D147" s="22">
        <v>5000</v>
      </c>
      <c r="E147" s="22">
        <v>7.6</v>
      </c>
    </row>
    <row r="148" spans="1:5" x14ac:dyDescent="0.2">
      <c r="A148" s="9" t="s">
        <v>1887</v>
      </c>
      <c r="B148" s="22">
        <v>2</v>
      </c>
      <c r="C148" s="22">
        <v>-0.38664460555555558</v>
      </c>
      <c r="D148" s="22">
        <v>749</v>
      </c>
      <c r="E148" s="22">
        <v>6.85</v>
      </c>
    </row>
    <row r="149" spans="1:5" x14ac:dyDescent="0.2">
      <c r="A149" s="9" t="s">
        <v>2474</v>
      </c>
      <c r="B149" s="22">
        <v>2</v>
      </c>
      <c r="C149" s="22">
        <v>1.312887157638889</v>
      </c>
      <c r="D149" s="22">
        <v>835</v>
      </c>
      <c r="E149" s="22">
        <v>6.95</v>
      </c>
    </row>
    <row r="150" spans="1:5" x14ac:dyDescent="0.2">
      <c r="A150" s="9" t="s">
        <v>2313</v>
      </c>
      <c r="B150" s="22">
        <v>2</v>
      </c>
      <c r="C150" s="22">
        <v>0.22539253333333331</v>
      </c>
      <c r="D150" s="22">
        <v>883</v>
      </c>
      <c r="E150" s="22">
        <v>7.2</v>
      </c>
    </row>
    <row r="151" spans="1:5" x14ac:dyDescent="0.2">
      <c r="A151" s="9" t="s">
        <v>1120</v>
      </c>
      <c r="B151" s="22">
        <v>1</v>
      </c>
      <c r="C151" s="22">
        <v>-0.99768133333333331</v>
      </c>
      <c r="D151" s="22">
        <v>413</v>
      </c>
      <c r="E151" s="22">
        <v>6.7</v>
      </c>
    </row>
    <row r="152" spans="1:5" x14ac:dyDescent="0.2">
      <c r="A152" s="9" t="s">
        <v>2417</v>
      </c>
      <c r="B152" s="22">
        <v>1</v>
      </c>
      <c r="C152" s="22">
        <v>-0.98535125000000001</v>
      </c>
      <c r="D152" s="22">
        <v>10000</v>
      </c>
      <c r="E152" s="22">
        <v>6.9</v>
      </c>
    </row>
    <row r="153" spans="1:5" x14ac:dyDescent="0.2">
      <c r="A153" s="9" t="s">
        <v>1535</v>
      </c>
      <c r="B153" s="22">
        <v>1</v>
      </c>
      <c r="C153" s="22">
        <v>-0.95425550000000003</v>
      </c>
      <c r="D153" s="22">
        <v>845</v>
      </c>
      <c r="E153" s="22">
        <v>6.8</v>
      </c>
    </row>
    <row r="154" spans="1:5" x14ac:dyDescent="0.2">
      <c r="A154" s="9" t="s">
        <v>3039</v>
      </c>
      <c r="B154" s="22">
        <v>1</v>
      </c>
      <c r="C154" s="22">
        <v>-0.17305141538461538</v>
      </c>
      <c r="D154" s="22">
        <v>986</v>
      </c>
      <c r="E154" s="22">
        <v>7.7</v>
      </c>
    </row>
    <row r="155" spans="1:5" x14ac:dyDescent="0.2">
      <c r="A155" s="9" t="s">
        <v>2238</v>
      </c>
      <c r="B155" s="22">
        <v>1</v>
      </c>
      <c r="C155" s="22">
        <v>-0.57194230000000001</v>
      </c>
      <c r="D155" s="22">
        <v>722</v>
      </c>
      <c r="E155" s="22">
        <v>6.8</v>
      </c>
    </row>
    <row r="156" spans="1:5" x14ac:dyDescent="0.2">
      <c r="A156" s="9" t="s">
        <v>2398</v>
      </c>
      <c r="B156" s="22">
        <v>1</v>
      </c>
      <c r="C156" s="22">
        <v>4.2023613846153847</v>
      </c>
      <c r="D156" s="22">
        <v>722</v>
      </c>
      <c r="E156" s="22">
        <v>6.8</v>
      </c>
    </row>
    <row r="157" spans="1:5" x14ac:dyDescent="0.2">
      <c r="A157" s="9" t="s">
        <v>2949</v>
      </c>
      <c r="B157" s="22">
        <v>1</v>
      </c>
      <c r="C157" s="22">
        <v>-0.85309060000000003</v>
      </c>
      <c r="D157" s="22">
        <v>918</v>
      </c>
      <c r="E157" s="22">
        <v>6.7</v>
      </c>
    </row>
    <row r="158" spans="1:5" x14ac:dyDescent="0.2">
      <c r="A158" s="9" t="s">
        <v>2865</v>
      </c>
      <c r="B158" s="22">
        <v>1</v>
      </c>
      <c r="C158" s="22">
        <v>-0.59864886934673367</v>
      </c>
      <c r="D158" s="22">
        <v>51</v>
      </c>
      <c r="E158" s="22">
        <v>7.4</v>
      </c>
    </row>
    <row r="159" spans="1:5" x14ac:dyDescent="0.2">
      <c r="A159" s="9" t="s">
        <v>2498</v>
      </c>
      <c r="B159" s="22">
        <v>1</v>
      </c>
      <c r="C159" s="22">
        <v>-0.99132461538461536</v>
      </c>
      <c r="D159" s="22">
        <v>31</v>
      </c>
      <c r="E159" s="22">
        <v>7</v>
      </c>
    </row>
    <row r="160" spans="1:5" x14ac:dyDescent="0.2">
      <c r="A160" s="9" t="s">
        <v>520</v>
      </c>
      <c r="B160" s="22">
        <v>1</v>
      </c>
      <c r="C160" s="22">
        <v>-0.99117371428571432</v>
      </c>
      <c r="D160" s="22">
        <v>614</v>
      </c>
      <c r="E160" s="22">
        <v>7.2</v>
      </c>
    </row>
    <row r="161" spans="1:5" x14ac:dyDescent="0.2">
      <c r="A161" s="9" t="s">
        <v>2143</v>
      </c>
      <c r="B161" s="22">
        <v>1</v>
      </c>
      <c r="C161" s="22">
        <v>-0.47599603467120816</v>
      </c>
      <c r="D161" s="22">
        <v>639</v>
      </c>
      <c r="E161" s="22">
        <v>6.6</v>
      </c>
    </row>
    <row r="162" spans="1:5" x14ac:dyDescent="0.2">
      <c r="A162" s="9" t="s">
        <v>2605</v>
      </c>
      <c r="B162" s="22">
        <v>1</v>
      </c>
      <c r="C162" s="22">
        <v>-0.90953053333333334</v>
      </c>
      <c r="D162" s="22">
        <v>31000</v>
      </c>
      <c r="E162" s="22">
        <v>7.1</v>
      </c>
    </row>
    <row r="163" spans="1:5" x14ac:dyDescent="0.2">
      <c r="A163" s="9" t="s">
        <v>627</v>
      </c>
      <c r="B163" s="22">
        <v>1</v>
      </c>
      <c r="C163" s="22">
        <v>1.4144465714285714</v>
      </c>
      <c r="D163" s="22">
        <v>1000</v>
      </c>
      <c r="E163" s="22">
        <v>6.9</v>
      </c>
    </row>
    <row r="164" spans="1:5" x14ac:dyDescent="0.2">
      <c r="A164" s="9" t="s">
        <v>2854</v>
      </c>
      <c r="B164" s="22">
        <v>1</v>
      </c>
      <c r="C164" s="22">
        <v>-0.99269120189461224</v>
      </c>
      <c r="D164" s="22">
        <v>61</v>
      </c>
      <c r="E164" s="22">
        <v>7.4</v>
      </c>
    </row>
    <row r="165" spans="1:5" x14ac:dyDescent="0.2">
      <c r="A165" s="9" t="s">
        <v>2853</v>
      </c>
      <c r="B165" s="22">
        <v>1</v>
      </c>
      <c r="C165" s="22">
        <v>-0.99886782375296224</v>
      </c>
      <c r="D165" s="22">
        <v>755</v>
      </c>
      <c r="E165" s="22">
        <v>7.4</v>
      </c>
    </row>
    <row r="166" spans="1:5" x14ac:dyDescent="0.2">
      <c r="A166" s="9" t="s">
        <v>219</v>
      </c>
      <c r="B166" s="22">
        <v>1</v>
      </c>
      <c r="C166" s="22">
        <v>0.47626197142857141</v>
      </c>
      <c r="D166" s="22">
        <v>912</v>
      </c>
      <c r="E166" s="22">
        <v>6.5</v>
      </c>
    </row>
    <row r="167" spans="1:5" x14ac:dyDescent="0.2">
      <c r="A167" s="9" t="s">
        <v>1440</v>
      </c>
      <c r="B167" s="22">
        <v>1</v>
      </c>
      <c r="C167" s="22">
        <v>2.9162249999999998</v>
      </c>
      <c r="D167" s="22">
        <v>507</v>
      </c>
      <c r="E167" s="22">
        <v>7.7</v>
      </c>
    </row>
    <row r="168" spans="1:5" x14ac:dyDescent="0.2">
      <c r="A168" s="9" t="s">
        <v>3245</v>
      </c>
      <c r="B168" s="22">
        <v>1</v>
      </c>
      <c r="C168" s="22">
        <v>-0.9984142857142857</v>
      </c>
      <c r="D168" s="22">
        <v>128</v>
      </c>
      <c r="E168" s="22">
        <v>7.2</v>
      </c>
    </row>
    <row r="169" spans="1:5" x14ac:dyDescent="0.2">
      <c r="A169" s="9" t="s">
        <v>2766</v>
      </c>
      <c r="B169" s="22">
        <v>1</v>
      </c>
      <c r="C169" s="22">
        <v>4.997134</v>
      </c>
      <c r="D169" s="22">
        <v>422</v>
      </c>
      <c r="E169" s="22">
        <v>7.2</v>
      </c>
    </row>
    <row r="170" spans="1:5" x14ac:dyDescent="0.2">
      <c r="A170" s="9" t="s">
        <v>1360</v>
      </c>
      <c r="B170" s="22">
        <v>1</v>
      </c>
      <c r="C170" s="22">
        <v>0.76552010000000004</v>
      </c>
      <c r="D170" s="22">
        <v>918</v>
      </c>
      <c r="E170" s="22">
        <v>6.7</v>
      </c>
    </row>
    <row r="171" spans="1:5" x14ac:dyDescent="0.2">
      <c r="A171" s="9" t="s">
        <v>2369</v>
      </c>
      <c r="B171" s="22">
        <v>1</v>
      </c>
      <c r="C171" s="22">
        <v>0.25393156666666666</v>
      </c>
      <c r="D171" s="22">
        <v>446</v>
      </c>
      <c r="E171" s="22">
        <v>6.8</v>
      </c>
    </row>
    <row r="172" spans="1:5" x14ac:dyDescent="0.2">
      <c r="A172" s="9" t="s">
        <v>2075</v>
      </c>
      <c r="B172" s="22">
        <v>1</v>
      </c>
      <c r="C172" s="22">
        <v>2.1905797647058822</v>
      </c>
      <c r="D172" s="22">
        <v>394</v>
      </c>
      <c r="E172" s="22">
        <v>6.5</v>
      </c>
    </row>
    <row r="173" spans="1:5" x14ac:dyDescent="0.2">
      <c r="A173" s="9" t="s">
        <v>2834</v>
      </c>
      <c r="B173" s="22">
        <v>1</v>
      </c>
      <c r="C173" s="22">
        <v>0.85582616666666667</v>
      </c>
      <c r="D173" s="22">
        <v>594</v>
      </c>
      <c r="E173" s="22">
        <v>7.3</v>
      </c>
    </row>
    <row r="174" spans="1:5" x14ac:dyDescent="0.2">
      <c r="A174" s="9" t="s">
        <v>2782</v>
      </c>
      <c r="B174" s="22">
        <v>1</v>
      </c>
      <c r="C174" s="22">
        <v>-0.99677535555555552</v>
      </c>
      <c r="D174" s="22">
        <v>573</v>
      </c>
      <c r="E174" s="22">
        <v>7.3</v>
      </c>
    </row>
    <row r="175" spans="1:5" x14ac:dyDescent="0.2">
      <c r="A175" s="9" t="s">
        <v>2733</v>
      </c>
      <c r="B175" s="22">
        <v>1</v>
      </c>
      <c r="C175" s="22">
        <v>0.70570037142857145</v>
      </c>
      <c r="D175" s="22">
        <v>826</v>
      </c>
      <c r="E175" s="22">
        <v>7.2</v>
      </c>
    </row>
    <row r="176" spans="1:5" x14ac:dyDescent="0.2">
      <c r="A176" s="9" t="s">
        <v>2473</v>
      </c>
      <c r="B176" s="22">
        <v>1</v>
      </c>
      <c r="C176" s="22">
        <v>1.7256125555555555</v>
      </c>
      <c r="D176" s="22">
        <v>909</v>
      </c>
      <c r="E176" s="22">
        <v>8</v>
      </c>
    </row>
    <row r="177" spans="1:5" x14ac:dyDescent="0.2">
      <c r="A177" s="9" t="s">
        <v>3218</v>
      </c>
      <c r="B177" s="22">
        <v>1</v>
      </c>
      <c r="C177" s="22">
        <v>13.196984</v>
      </c>
      <c r="D177" s="22">
        <v>786</v>
      </c>
      <c r="E177" s="22">
        <v>8.4</v>
      </c>
    </row>
    <row r="178" spans="1:5" x14ac:dyDescent="0.2">
      <c r="A178" s="9" t="s">
        <v>3191</v>
      </c>
      <c r="B178" s="22">
        <v>1</v>
      </c>
      <c r="C178" s="22">
        <v>8.3964705882352934E-3</v>
      </c>
      <c r="D178" s="22">
        <v>131</v>
      </c>
      <c r="E178" s="22">
        <v>8.1999999999999993</v>
      </c>
    </row>
    <row r="179" spans="1:5" x14ac:dyDescent="0.2">
      <c r="A179" s="9" t="s">
        <v>2039</v>
      </c>
      <c r="B179" s="22">
        <v>1</v>
      </c>
      <c r="C179" s="22">
        <v>-7.8110000000000002E-3</v>
      </c>
      <c r="D179" s="22">
        <v>71</v>
      </c>
      <c r="E179" s="22">
        <v>6.5</v>
      </c>
    </row>
    <row r="180" spans="1:5" x14ac:dyDescent="0.2">
      <c r="A180" s="9" t="s">
        <v>2846</v>
      </c>
      <c r="B180" s="22">
        <v>1</v>
      </c>
      <c r="C180" s="22">
        <v>6.1392198888888885</v>
      </c>
      <c r="D180" s="22">
        <v>332</v>
      </c>
      <c r="E180" s="22">
        <v>7.3</v>
      </c>
    </row>
    <row r="181" spans="1:5" x14ac:dyDescent="0.2">
      <c r="A181" s="9" t="s">
        <v>1047</v>
      </c>
      <c r="B181" s="22">
        <v>1</v>
      </c>
      <c r="C181" s="22">
        <v>0.36450538461538462</v>
      </c>
      <c r="D181" s="22">
        <v>8000</v>
      </c>
      <c r="E181" s="22">
        <v>8</v>
      </c>
    </row>
    <row r="182" spans="1:5" x14ac:dyDescent="0.2">
      <c r="A182" s="9" t="s">
        <v>2553</v>
      </c>
      <c r="B182" s="22">
        <v>1</v>
      </c>
      <c r="C182" s="22">
        <v>0.31293214285714288</v>
      </c>
      <c r="D182" s="22">
        <v>816</v>
      </c>
      <c r="E182" s="22">
        <v>7</v>
      </c>
    </row>
    <row r="183" spans="1:5" x14ac:dyDescent="0.2">
      <c r="A183" s="9" t="s">
        <v>2020</v>
      </c>
      <c r="B183" s="22">
        <v>1</v>
      </c>
      <c r="C183" s="22">
        <v>-0.49715087499999999</v>
      </c>
      <c r="D183" s="22">
        <v>875</v>
      </c>
      <c r="E183" s="22">
        <v>6.5</v>
      </c>
    </row>
    <row r="184" spans="1:5" x14ac:dyDescent="0.2">
      <c r="A184" s="9" t="s">
        <v>2575</v>
      </c>
      <c r="B184" s="22">
        <v>1</v>
      </c>
      <c r="C184" s="22">
        <v>3.0640262432432435</v>
      </c>
      <c r="D184" s="22">
        <v>740</v>
      </c>
      <c r="E184" s="22">
        <v>7</v>
      </c>
    </row>
    <row r="185" spans="1:5" x14ac:dyDescent="0.2">
      <c r="A185" s="9" t="s">
        <v>2192</v>
      </c>
      <c r="B185" s="22">
        <v>1</v>
      </c>
      <c r="C185" s="22">
        <v>2.3071557999999999</v>
      </c>
      <c r="D185" s="22">
        <v>220</v>
      </c>
      <c r="E185" s="22">
        <v>6.6</v>
      </c>
    </row>
    <row r="186" spans="1:5" x14ac:dyDescent="0.2">
      <c r="A186" s="9" t="s">
        <v>2632</v>
      </c>
      <c r="B186" s="22">
        <v>1</v>
      </c>
      <c r="C186" s="22">
        <v>-0.4882101875</v>
      </c>
      <c r="D186" s="22">
        <v>378</v>
      </c>
      <c r="E186" s="22">
        <v>7.1</v>
      </c>
    </row>
    <row r="187" spans="1:5" x14ac:dyDescent="0.2">
      <c r="A187" s="9" t="s">
        <v>1697</v>
      </c>
      <c r="B187" s="22">
        <v>1</v>
      </c>
      <c r="C187" s="22">
        <v>0.65520373333333337</v>
      </c>
      <c r="D187" s="22">
        <v>1000</v>
      </c>
      <c r="E187" s="22">
        <v>6.9</v>
      </c>
    </row>
    <row r="188" spans="1:5" x14ac:dyDescent="0.2">
      <c r="A188" s="9" t="s">
        <v>2695</v>
      </c>
      <c r="B188" s="22">
        <v>1</v>
      </c>
      <c r="C188" s="22">
        <v>-0.94093024999999997</v>
      </c>
      <c r="D188" s="22">
        <v>461</v>
      </c>
      <c r="E188" s="22">
        <v>7.2</v>
      </c>
    </row>
    <row r="189" spans="1:5" x14ac:dyDescent="0.2">
      <c r="A189" s="9" t="s">
        <v>3078</v>
      </c>
      <c r="B189" s="22">
        <v>1</v>
      </c>
      <c r="C189" s="22">
        <v>-0.81477941666666664</v>
      </c>
      <c r="D189" s="22">
        <v>63</v>
      </c>
      <c r="E189" s="22">
        <v>7.8</v>
      </c>
    </row>
    <row r="190" spans="1:5" x14ac:dyDescent="0.2">
      <c r="A190" s="9" t="s">
        <v>1856</v>
      </c>
      <c r="B190" s="22">
        <v>1</v>
      </c>
      <c r="C190" s="22">
        <v>2.9280115384615384E-2</v>
      </c>
      <c r="D190" s="22">
        <v>775</v>
      </c>
      <c r="E190" s="22">
        <v>6.7</v>
      </c>
    </row>
    <row r="191" spans="1:5" x14ac:dyDescent="0.2">
      <c r="A191" s="9" t="s">
        <v>3060</v>
      </c>
      <c r="B191" s="22">
        <v>1</v>
      </c>
      <c r="C191" s="22">
        <v>2.3421565882352939</v>
      </c>
      <c r="D191" s="22">
        <v>617</v>
      </c>
      <c r="E191" s="22">
        <v>7.7</v>
      </c>
    </row>
    <row r="192" spans="1:5" x14ac:dyDescent="0.2">
      <c r="A192" s="9" t="s">
        <v>553</v>
      </c>
      <c r="B192" s="22">
        <v>1</v>
      </c>
      <c r="C192" s="22">
        <v>6.1823691428571426</v>
      </c>
      <c r="D192" s="22">
        <v>648</v>
      </c>
      <c r="E192" s="22">
        <v>6.8</v>
      </c>
    </row>
    <row r="193" spans="1:5" x14ac:dyDescent="0.2">
      <c r="A193" s="9" t="s">
        <v>932</v>
      </c>
      <c r="B193" s="22">
        <v>1</v>
      </c>
      <c r="C193" s="22">
        <v>-0.99548142857142852</v>
      </c>
      <c r="D193" s="22">
        <v>805</v>
      </c>
      <c r="E193" s="22">
        <v>6.7</v>
      </c>
    </row>
    <row r="194" spans="1:5" x14ac:dyDescent="0.2">
      <c r="A194" s="9" t="s">
        <v>1655</v>
      </c>
      <c r="B194" s="22">
        <v>1</v>
      </c>
      <c r="C194" s="22">
        <v>1.0875485714285715</v>
      </c>
      <c r="D194" s="22">
        <v>893</v>
      </c>
      <c r="E194" s="22">
        <v>6.9</v>
      </c>
    </row>
    <row r="195" spans="1:5" x14ac:dyDescent="0.2">
      <c r="A195" s="9" t="s">
        <v>333</v>
      </c>
      <c r="B195" s="22">
        <v>1</v>
      </c>
      <c r="C195" s="22">
        <v>1.4891123749999999</v>
      </c>
      <c r="D195" s="22">
        <v>3000</v>
      </c>
      <c r="E195" s="22">
        <v>7.6</v>
      </c>
    </row>
    <row r="196" spans="1:5" x14ac:dyDescent="0.2">
      <c r="A196" s="9" t="s">
        <v>3144</v>
      </c>
      <c r="B196" s="22">
        <v>1</v>
      </c>
      <c r="C196" s="22">
        <v>-0.99994960309523806</v>
      </c>
      <c r="D196" s="22">
        <v>717</v>
      </c>
      <c r="E196" s="22">
        <v>7.7</v>
      </c>
    </row>
    <row r="197" spans="1:5" x14ac:dyDescent="0.2">
      <c r="A197" s="9" t="s">
        <v>404</v>
      </c>
      <c r="B197" s="22">
        <v>1</v>
      </c>
      <c r="C197" s="22">
        <v>6.2343393939393942E-2</v>
      </c>
      <c r="D197" s="22">
        <v>3000</v>
      </c>
      <c r="E197" s="22">
        <v>6.5</v>
      </c>
    </row>
    <row r="198" spans="1:5" x14ac:dyDescent="0.2">
      <c r="A198" s="9" t="s">
        <v>2825</v>
      </c>
      <c r="B198" s="22">
        <v>1</v>
      </c>
      <c r="C198" s="22">
        <v>0.19740706666666666</v>
      </c>
      <c r="D198" s="22">
        <v>433</v>
      </c>
      <c r="E198" s="22">
        <v>7.3</v>
      </c>
    </row>
    <row r="199" spans="1:5" x14ac:dyDescent="0.2">
      <c r="A199" s="9" t="s">
        <v>3028</v>
      </c>
      <c r="B199" s="22">
        <v>1</v>
      </c>
      <c r="C199" s="22">
        <v>-0.80631622222222221</v>
      </c>
      <c r="D199" s="22">
        <v>845</v>
      </c>
      <c r="E199" s="22">
        <v>7.7</v>
      </c>
    </row>
    <row r="200" spans="1:5" x14ac:dyDescent="0.2">
      <c r="A200" s="9" t="s">
        <v>70</v>
      </c>
      <c r="B200" s="22">
        <v>1</v>
      </c>
      <c r="C200" s="22">
        <v>3.7536958999999999</v>
      </c>
      <c r="D200" s="22">
        <v>940</v>
      </c>
      <c r="E200" s="22">
        <v>7.3</v>
      </c>
    </row>
    <row r="201" spans="1:5" x14ac:dyDescent="0.2">
      <c r="A201" s="9" t="s">
        <v>2479</v>
      </c>
      <c r="B201" s="22">
        <v>1</v>
      </c>
      <c r="C201" s="22">
        <v>3.0025085499999999</v>
      </c>
      <c r="D201" s="22">
        <v>884</v>
      </c>
      <c r="E201" s="22">
        <v>6.9</v>
      </c>
    </row>
    <row r="202" spans="1:5" x14ac:dyDescent="0.2">
      <c r="A202" s="9" t="s">
        <v>2375</v>
      </c>
      <c r="B202" s="22">
        <v>1</v>
      </c>
      <c r="C202" s="22">
        <v>0.6710715454545455</v>
      </c>
      <c r="D202" s="22">
        <v>358</v>
      </c>
      <c r="E202" s="22">
        <v>6.8</v>
      </c>
    </row>
    <row r="203" spans="1:5" x14ac:dyDescent="0.2">
      <c r="A203" s="9" t="s">
        <v>3131</v>
      </c>
      <c r="B203" s="22">
        <v>1</v>
      </c>
      <c r="C203" s="22">
        <v>1.7048356666666666</v>
      </c>
      <c r="D203" s="22">
        <v>140</v>
      </c>
      <c r="E203" s="22">
        <v>7.9</v>
      </c>
    </row>
    <row r="204" spans="1:5" x14ac:dyDescent="0.2">
      <c r="A204" s="9" t="s">
        <v>2891</v>
      </c>
      <c r="B204" s="22">
        <v>1</v>
      </c>
      <c r="C204" s="22">
        <v>1.6158589411764706</v>
      </c>
      <c r="D204" s="22">
        <v>427</v>
      </c>
      <c r="E204" s="22">
        <v>7.4</v>
      </c>
    </row>
    <row r="205" spans="1:5" x14ac:dyDescent="0.2">
      <c r="A205" s="9" t="s">
        <v>1592</v>
      </c>
      <c r="B205" s="22">
        <v>1</v>
      </c>
      <c r="C205" s="22">
        <v>-0.10876858823529412</v>
      </c>
      <c r="D205" s="22">
        <v>3000</v>
      </c>
      <c r="E205" s="22">
        <v>7</v>
      </c>
    </row>
    <row r="206" spans="1:5" x14ac:dyDescent="0.2">
      <c r="A206" s="9" t="s">
        <v>2843</v>
      </c>
      <c r="B206" s="22">
        <v>1</v>
      </c>
      <c r="C206" s="22">
        <v>-0.97618649999999996</v>
      </c>
      <c r="D206" s="22">
        <v>486</v>
      </c>
      <c r="E206" s="22">
        <v>7.4</v>
      </c>
    </row>
    <row r="207" spans="1:5" x14ac:dyDescent="0.2">
      <c r="A207" s="9" t="s">
        <v>3157</v>
      </c>
      <c r="B207" s="22">
        <v>1</v>
      </c>
      <c r="C207" s="22">
        <v>2.8548745000000002</v>
      </c>
      <c r="D207" s="22">
        <v>2000</v>
      </c>
      <c r="E207" s="22">
        <v>8</v>
      </c>
    </row>
    <row r="208" spans="1:5" x14ac:dyDescent="0.2">
      <c r="A208" s="9" t="s">
        <v>2975</v>
      </c>
      <c r="B208" s="22">
        <v>1</v>
      </c>
      <c r="C208" s="22">
        <v>-0.21010465</v>
      </c>
      <c r="D208" s="22">
        <v>283</v>
      </c>
      <c r="E208" s="22">
        <v>7.6</v>
      </c>
    </row>
    <row r="209" spans="1:5" x14ac:dyDescent="0.2">
      <c r="A209" s="9" t="s">
        <v>2777</v>
      </c>
      <c r="B209" s="22">
        <v>1</v>
      </c>
      <c r="C209" s="22">
        <v>-0.99858820000000004</v>
      </c>
      <c r="D209" s="22">
        <v>155</v>
      </c>
      <c r="E209" s="22">
        <v>7.3</v>
      </c>
    </row>
    <row r="210" spans="1:5" x14ac:dyDescent="0.2">
      <c r="A210" s="9" t="s">
        <v>2768</v>
      </c>
      <c r="B210" s="22">
        <v>1</v>
      </c>
      <c r="C210" s="22">
        <v>6.4302594285714285</v>
      </c>
      <c r="D210" s="22">
        <v>513</v>
      </c>
      <c r="E210" s="22">
        <v>7.2</v>
      </c>
    </row>
    <row r="211" spans="1:5" x14ac:dyDescent="0.2">
      <c r="A211" s="9" t="s">
        <v>2428</v>
      </c>
      <c r="B211" s="22">
        <v>1</v>
      </c>
      <c r="C211" s="22">
        <v>-0.78376025000000005</v>
      </c>
      <c r="D211" s="22">
        <v>420</v>
      </c>
      <c r="E211" s="22">
        <v>6.9</v>
      </c>
    </row>
    <row r="212" spans="1:5" x14ac:dyDescent="0.2">
      <c r="A212" s="9" t="s">
        <v>2505</v>
      </c>
      <c r="B212" s="22">
        <v>1</v>
      </c>
      <c r="C212" s="22">
        <v>-0.96723999999999999</v>
      </c>
      <c r="D212" s="22">
        <v>0</v>
      </c>
      <c r="E212" s="22">
        <v>7</v>
      </c>
    </row>
    <row r="213" spans="1:5" x14ac:dyDescent="0.2">
      <c r="A213" s="9" t="s">
        <v>2133</v>
      </c>
      <c r="B213" s="22">
        <v>1</v>
      </c>
      <c r="C213" s="22">
        <v>-0.69184599999999996</v>
      </c>
      <c r="D213" s="22">
        <v>778</v>
      </c>
      <c r="E213" s="22">
        <v>6.6</v>
      </c>
    </row>
    <row r="214" spans="1:5" x14ac:dyDescent="0.2">
      <c r="A214" s="9" t="s">
        <v>2884</v>
      </c>
      <c r="B214" s="22">
        <v>1</v>
      </c>
      <c r="C214" s="22">
        <v>0.94256700000000004</v>
      </c>
      <c r="D214" s="22">
        <v>538</v>
      </c>
      <c r="E214" s="22">
        <v>7.4</v>
      </c>
    </row>
    <row r="215" spans="1:5" x14ac:dyDescent="0.2">
      <c r="A215" s="9" t="s">
        <v>2917</v>
      </c>
      <c r="B215" s="22">
        <v>1</v>
      </c>
      <c r="C215" s="22">
        <v>-0.66511500000000001</v>
      </c>
      <c r="D215" s="22">
        <v>572</v>
      </c>
      <c r="E215" s="22">
        <v>7.5</v>
      </c>
    </row>
    <row r="216" spans="1:5" x14ac:dyDescent="0.2">
      <c r="A216" s="9" t="s">
        <v>1752</v>
      </c>
      <c r="B216" s="22">
        <v>1</v>
      </c>
      <c r="C216" s="22">
        <v>-0.87113719999999994</v>
      </c>
      <c r="D216" s="22">
        <v>2000</v>
      </c>
      <c r="E216" s="22">
        <v>6.8</v>
      </c>
    </row>
    <row r="217" spans="1:5" x14ac:dyDescent="0.2">
      <c r="A217" s="9" t="s">
        <v>3211</v>
      </c>
      <c r="B217" s="22">
        <v>1</v>
      </c>
      <c r="C217" s="22">
        <v>-0.6395236519748978</v>
      </c>
      <c r="D217" s="22">
        <v>218</v>
      </c>
      <c r="E217" s="22">
        <v>8.4</v>
      </c>
    </row>
    <row r="218" spans="1:5" x14ac:dyDescent="0.2">
      <c r="A218" s="9" t="s">
        <v>2785</v>
      </c>
      <c r="B218" s="22">
        <v>1</v>
      </c>
      <c r="C218" s="22">
        <v>-0.98715140000000001</v>
      </c>
      <c r="D218" s="22">
        <v>398</v>
      </c>
      <c r="E218" s="22">
        <v>7.3</v>
      </c>
    </row>
    <row r="219" spans="1:5" x14ac:dyDescent="0.2">
      <c r="A219" s="9" t="s">
        <v>1511</v>
      </c>
      <c r="B219" s="22">
        <v>1</v>
      </c>
      <c r="C219" s="22">
        <v>-0.2094589</v>
      </c>
      <c r="D219" s="22">
        <v>770</v>
      </c>
      <c r="E219" s="22">
        <v>6.6</v>
      </c>
    </row>
    <row r="220" spans="1:5" x14ac:dyDescent="0.2">
      <c r="A220" s="9" t="s">
        <v>2683</v>
      </c>
      <c r="B220" s="22">
        <v>1</v>
      </c>
      <c r="C220" s="22">
        <v>-0.9968083333333333</v>
      </c>
      <c r="D220" s="22">
        <v>3</v>
      </c>
      <c r="E220" s="22">
        <v>7.2</v>
      </c>
    </row>
    <row r="221" spans="1:5" x14ac:dyDescent="0.2">
      <c r="A221" s="9" t="s">
        <v>2453</v>
      </c>
      <c r="B221" s="22">
        <v>1</v>
      </c>
      <c r="C221" s="22">
        <v>1.7131333333333332E-2</v>
      </c>
      <c r="D221" s="22">
        <v>521</v>
      </c>
      <c r="E221" s="22">
        <v>6.9</v>
      </c>
    </row>
    <row r="222" spans="1:5" x14ac:dyDescent="0.2">
      <c r="A222" s="9" t="s">
        <v>592</v>
      </c>
      <c r="B222" s="22">
        <v>1</v>
      </c>
      <c r="C222" s="22">
        <v>-0.87484185714285712</v>
      </c>
      <c r="D222" s="22">
        <v>1000</v>
      </c>
      <c r="E222" s="22">
        <v>7.7</v>
      </c>
    </row>
    <row r="223" spans="1:5" x14ac:dyDescent="0.2">
      <c r="A223" s="9" t="s">
        <v>245</v>
      </c>
      <c r="B223" s="22">
        <v>1</v>
      </c>
      <c r="C223" s="22">
        <v>8.0131130000000006</v>
      </c>
      <c r="D223" s="22">
        <v>2000</v>
      </c>
      <c r="E223" s="22">
        <v>7.4</v>
      </c>
    </row>
    <row r="224" spans="1:5" x14ac:dyDescent="0.2">
      <c r="A224" s="9" t="s">
        <v>3108</v>
      </c>
      <c r="B224" s="22">
        <v>1</v>
      </c>
      <c r="C224" s="22">
        <v>3.2315</v>
      </c>
      <c r="D224" s="22">
        <v>638</v>
      </c>
      <c r="E224" s="22">
        <v>7.8</v>
      </c>
    </row>
    <row r="225" spans="1:5" x14ac:dyDescent="0.2">
      <c r="A225" s="9" t="s">
        <v>2093</v>
      </c>
      <c r="B225" s="22">
        <v>1</v>
      </c>
      <c r="C225" s="22">
        <v>65.902957999999998</v>
      </c>
      <c r="D225" s="22">
        <v>848</v>
      </c>
      <c r="E225" s="22">
        <v>6.5</v>
      </c>
    </row>
    <row r="226" spans="1:5" x14ac:dyDescent="0.2">
      <c r="A226" s="9" t="s">
        <v>2688</v>
      </c>
      <c r="B226" s="22">
        <v>1</v>
      </c>
      <c r="C226" s="22">
        <v>-0.98534307692307688</v>
      </c>
      <c r="D226" s="22">
        <v>123</v>
      </c>
      <c r="E226" s="22">
        <v>7.2</v>
      </c>
    </row>
    <row r="227" spans="1:5" x14ac:dyDescent="0.2">
      <c r="A227" s="9" t="s">
        <v>3032</v>
      </c>
      <c r="B227" s="22">
        <v>1</v>
      </c>
      <c r="C227" s="22">
        <v>-0.69175152173913046</v>
      </c>
      <c r="D227" s="22">
        <v>211</v>
      </c>
      <c r="E227" s="22">
        <v>7.7</v>
      </c>
    </row>
    <row r="228" spans="1:5" x14ac:dyDescent="0.2">
      <c r="A228" s="9" t="s">
        <v>2032</v>
      </c>
      <c r="B228" s="22">
        <v>1</v>
      </c>
      <c r="C228" s="22">
        <v>-0.22516140000000001</v>
      </c>
      <c r="D228" s="22">
        <v>293</v>
      </c>
      <c r="E228" s="22">
        <v>6.5</v>
      </c>
    </row>
    <row r="229" spans="1:5" x14ac:dyDescent="0.2">
      <c r="A229" s="9" t="s">
        <v>459</v>
      </c>
      <c r="B229" s="22">
        <v>1</v>
      </c>
      <c r="C229" s="22">
        <v>-0.65382566666666664</v>
      </c>
      <c r="D229" s="22">
        <v>976</v>
      </c>
      <c r="E229" s="22">
        <v>7</v>
      </c>
    </row>
    <row r="230" spans="1:5" x14ac:dyDescent="0.2">
      <c r="A230" s="9" t="s">
        <v>3201</v>
      </c>
      <c r="B230" s="22">
        <v>1</v>
      </c>
      <c r="C230" s="22">
        <v>-0.9938722105263158</v>
      </c>
      <c r="D230" s="22">
        <v>617</v>
      </c>
      <c r="E230" s="22">
        <v>7</v>
      </c>
    </row>
    <row r="231" spans="1:5" x14ac:dyDescent="0.2">
      <c r="A231" s="9" t="s">
        <v>2679</v>
      </c>
      <c r="B231" s="22">
        <v>1</v>
      </c>
      <c r="C231" s="22">
        <v>-0.99867181333333332</v>
      </c>
      <c r="D231" s="22">
        <v>464</v>
      </c>
      <c r="E231" s="22">
        <v>7.2</v>
      </c>
    </row>
    <row r="232" spans="1:5" x14ac:dyDescent="0.2">
      <c r="A232" s="9" t="s">
        <v>1205</v>
      </c>
      <c r="B232" s="22">
        <v>1</v>
      </c>
      <c r="C232" s="22">
        <v>6.9465811111111115</v>
      </c>
      <c r="D232" s="22">
        <v>2000</v>
      </c>
      <c r="E232" s="22">
        <v>6.5</v>
      </c>
    </row>
    <row r="233" spans="1:5" x14ac:dyDescent="0.2">
      <c r="A233" s="9" t="s">
        <v>2676</v>
      </c>
      <c r="B233" s="22">
        <v>1</v>
      </c>
      <c r="C233" s="22">
        <v>-0.23083000000000001</v>
      </c>
      <c r="D233" s="22">
        <v>1000</v>
      </c>
      <c r="E233" s="22">
        <v>7.5</v>
      </c>
    </row>
    <row r="234" spans="1:5" x14ac:dyDescent="0.2">
      <c r="A234" s="9" t="s">
        <v>2445</v>
      </c>
      <c r="B234" s="22">
        <v>1</v>
      </c>
      <c r="C234" s="22">
        <v>-0.18519540000000001</v>
      </c>
      <c r="D234" s="22">
        <v>55</v>
      </c>
      <c r="E234" s="22">
        <v>6.9</v>
      </c>
    </row>
    <row r="235" spans="1:5" x14ac:dyDescent="0.2">
      <c r="A235" s="9" t="s">
        <v>2700</v>
      </c>
      <c r="B235" s="22">
        <v>1</v>
      </c>
      <c r="C235" s="22">
        <v>-0.91575799999999996</v>
      </c>
      <c r="D235" s="22">
        <v>702</v>
      </c>
      <c r="E235" s="22">
        <v>7.2</v>
      </c>
    </row>
    <row r="236" spans="1:5" x14ac:dyDescent="0.2">
      <c r="A236" s="9" t="s">
        <v>1056</v>
      </c>
      <c r="B236" s="22">
        <v>1</v>
      </c>
      <c r="C236" s="22">
        <v>-0.68708903030303026</v>
      </c>
      <c r="D236" s="22">
        <v>12000</v>
      </c>
      <c r="E236" s="22">
        <v>6.8</v>
      </c>
    </row>
    <row r="237" spans="1:5" x14ac:dyDescent="0.2">
      <c r="A237" s="9" t="s">
        <v>2790</v>
      </c>
      <c r="B237" s="22">
        <v>1</v>
      </c>
      <c r="C237" s="22">
        <v>-0.96035768749999995</v>
      </c>
      <c r="D237" s="22">
        <v>809</v>
      </c>
      <c r="E237" s="22">
        <v>7.3</v>
      </c>
    </row>
    <row r="238" spans="1:5" x14ac:dyDescent="0.2">
      <c r="A238" s="9" t="s">
        <v>2148</v>
      </c>
      <c r="B238" s="22">
        <v>1</v>
      </c>
      <c r="C238" s="22">
        <v>-0.38130180000000002</v>
      </c>
      <c r="D238" s="22">
        <v>374</v>
      </c>
      <c r="E238" s="22">
        <v>6.6</v>
      </c>
    </row>
    <row r="239" spans="1:5" x14ac:dyDescent="0.2">
      <c r="A239" s="9" t="s">
        <v>2295</v>
      </c>
      <c r="B239" s="22">
        <v>1</v>
      </c>
      <c r="C239" s="22">
        <v>-0.99271676470588233</v>
      </c>
      <c r="D239" s="22">
        <v>710</v>
      </c>
      <c r="E239" s="22">
        <v>7</v>
      </c>
    </row>
    <row r="240" spans="1:5" x14ac:dyDescent="0.2">
      <c r="A240" s="9" t="s">
        <v>3031</v>
      </c>
      <c r="B240" s="22">
        <v>1</v>
      </c>
      <c r="C240" s="22">
        <v>6.1012631578947367E-2</v>
      </c>
      <c r="D240" s="22">
        <v>109</v>
      </c>
      <c r="E240" s="22">
        <v>7.1</v>
      </c>
    </row>
    <row r="241" spans="1:5" x14ac:dyDescent="0.2">
      <c r="A241" s="9" t="s">
        <v>3097</v>
      </c>
      <c r="B241" s="22">
        <v>1</v>
      </c>
      <c r="C241" s="22">
        <v>0.27149722500000001</v>
      </c>
      <c r="D241" s="22">
        <v>708</v>
      </c>
      <c r="E241" s="22">
        <v>7.8</v>
      </c>
    </row>
    <row r="242" spans="1:5" x14ac:dyDescent="0.2">
      <c r="A242" s="9" t="s">
        <v>2804</v>
      </c>
      <c r="B242" s="22">
        <v>1</v>
      </c>
      <c r="C242" s="22">
        <v>-0.89601866666666663</v>
      </c>
      <c r="D242" s="22">
        <v>53</v>
      </c>
      <c r="E242" s="22">
        <v>7.3</v>
      </c>
    </row>
    <row r="243" spans="1:5" x14ac:dyDescent="0.2">
      <c r="A243" s="9" t="s">
        <v>3034</v>
      </c>
      <c r="B243" s="22">
        <v>1</v>
      </c>
      <c r="C243" s="22">
        <v>-0.55641814705882353</v>
      </c>
      <c r="D243" s="22">
        <v>6</v>
      </c>
      <c r="E243" s="22">
        <v>7.7</v>
      </c>
    </row>
    <row r="244" spans="1:5" x14ac:dyDescent="0.2">
      <c r="A244" s="9" t="s">
        <v>788</v>
      </c>
      <c r="B244" s="22">
        <v>1</v>
      </c>
      <c r="C244" s="22">
        <v>-0.72270718518518517</v>
      </c>
      <c r="D244" s="22">
        <v>1000</v>
      </c>
      <c r="E244" s="22">
        <v>6.8</v>
      </c>
    </row>
    <row r="245" spans="1:5" x14ac:dyDescent="0.2">
      <c r="A245" s="9" t="s">
        <v>651</v>
      </c>
      <c r="B245" s="22">
        <v>1</v>
      </c>
      <c r="C245" s="22">
        <v>-0.66873174999999996</v>
      </c>
      <c r="D245" s="22">
        <v>730</v>
      </c>
      <c r="E245" s="22">
        <v>6.6</v>
      </c>
    </row>
    <row r="246" spans="1:5" x14ac:dyDescent="0.2">
      <c r="A246" s="9" t="s">
        <v>2484</v>
      </c>
      <c r="B246" s="22">
        <v>1</v>
      </c>
      <c r="C246" s="22">
        <v>6.3366505000000002</v>
      </c>
      <c r="D246" s="22">
        <v>314</v>
      </c>
      <c r="E246" s="22">
        <v>6.9</v>
      </c>
    </row>
    <row r="247" spans="1:5" x14ac:dyDescent="0.2">
      <c r="A247" s="9" t="s">
        <v>1603</v>
      </c>
      <c r="B247" s="22">
        <v>1</v>
      </c>
      <c r="C247" s="22">
        <v>3.3727671666666668</v>
      </c>
      <c r="D247" s="22">
        <v>1000</v>
      </c>
      <c r="E247" s="22">
        <v>7.9</v>
      </c>
    </row>
    <row r="248" spans="1:5" x14ac:dyDescent="0.2">
      <c r="A248" s="9" t="s">
        <v>2694</v>
      </c>
      <c r="B248" s="22">
        <v>1</v>
      </c>
      <c r="C248" s="22">
        <v>-0.95329937037037038</v>
      </c>
      <c r="D248" s="22">
        <v>1000</v>
      </c>
      <c r="E248" s="22">
        <v>7.2</v>
      </c>
    </row>
    <row r="249" spans="1:5" x14ac:dyDescent="0.2">
      <c r="A249" s="9" t="s">
        <v>2351</v>
      </c>
      <c r="B249" s="22">
        <v>1</v>
      </c>
      <c r="C249" s="22">
        <v>-0.51725609756097557</v>
      </c>
      <c r="D249" s="22">
        <v>149</v>
      </c>
      <c r="E249" s="22">
        <v>6.8</v>
      </c>
    </row>
    <row r="250" spans="1:5" x14ac:dyDescent="0.2">
      <c r="A250" s="9" t="s">
        <v>1181</v>
      </c>
      <c r="B250" s="22">
        <v>1</v>
      </c>
      <c r="C250" s="22">
        <v>-0.60985</v>
      </c>
      <c r="D250" s="22">
        <v>1000</v>
      </c>
      <c r="E250" s="22">
        <v>6.5</v>
      </c>
    </row>
    <row r="251" spans="1:5" x14ac:dyDescent="0.2">
      <c r="A251" s="9" t="s">
        <v>3138</v>
      </c>
      <c r="B251" s="22">
        <v>1</v>
      </c>
      <c r="C251" s="22">
        <v>3.2685125714285714</v>
      </c>
      <c r="D251" s="22">
        <v>523</v>
      </c>
      <c r="E251" s="22">
        <v>7.9</v>
      </c>
    </row>
    <row r="252" spans="1:5" x14ac:dyDescent="0.2">
      <c r="A252" s="9" t="s">
        <v>1343</v>
      </c>
      <c r="B252" s="22">
        <v>1</v>
      </c>
      <c r="C252" s="22">
        <v>-5.9608857142857139E-3</v>
      </c>
      <c r="D252" s="22">
        <v>852</v>
      </c>
      <c r="E252" s="22">
        <v>7.1</v>
      </c>
    </row>
    <row r="253" spans="1:5" x14ac:dyDescent="0.2">
      <c r="A253" s="9" t="s">
        <v>2703</v>
      </c>
      <c r="B253" s="22">
        <v>1</v>
      </c>
      <c r="C253" s="22">
        <v>-0.88829652173913043</v>
      </c>
      <c r="D253" s="22">
        <v>74</v>
      </c>
      <c r="E253" s="22">
        <v>7.2</v>
      </c>
    </row>
    <row r="254" spans="1:5" x14ac:dyDescent="0.2">
      <c r="A254" s="9" t="s">
        <v>2501</v>
      </c>
      <c r="B254" s="22">
        <v>1</v>
      </c>
      <c r="C254" s="22">
        <v>-0.98730391959798991</v>
      </c>
      <c r="D254" s="22">
        <v>29</v>
      </c>
      <c r="E254" s="22">
        <v>7</v>
      </c>
    </row>
    <row r="255" spans="1:5" x14ac:dyDescent="0.2">
      <c r="A255" s="9" t="s">
        <v>1297</v>
      </c>
      <c r="B255" s="22">
        <v>1</v>
      </c>
      <c r="C255" s="22">
        <v>2.1909000000000001E-2</v>
      </c>
      <c r="D255" s="22">
        <v>649</v>
      </c>
      <c r="E255" s="22">
        <v>6.9</v>
      </c>
    </row>
    <row r="256" spans="1:5" x14ac:dyDescent="0.2">
      <c r="A256" s="9" t="s">
        <v>2354</v>
      </c>
      <c r="B256" s="22">
        <v>1</v>
      </c>
      <c r="C256" s="22">
        <v>-0.29949635227272725</v>
      </c>
      <c r="D256" s="22">
        <v>680</v>
      </c>
      <c r="E256" s="22">
        <v>8</v>
      </c>
    </row>
    <row r="257" spans="1:5" x14ac:dyDescent="0.2">
      <c r="A257" s="9" t="s">
        <v>2806</v>
      </c>
      <c r="B257" s="22">
        <v>1</v>
      </c>
      <c r="C257" s="22">
        <v>-0.89443459999999997</v>
      </c>
      <c r="D257" s="22">
        <v>634</v>
      </c>
      <c r="E257" s="22">
        <v>7.3</v>
      </c>
    </row>
    <row r="258" spans="1:5" x14ac:dyDescent="0.2">
      <c r="A258" s="9" t="s">
        <v>235</v>
      </c>
      <c r="B258" s="22">
        <v>1</v>
      </c>
      <c r="C258" s="22">
        <v>1.7497605901639344</v>
      </c>
      <c r="D258" s="22">
        <v>835</v>
      </c>
      <c r="E258" s="22">
        <v>8.1</v>
      </c>
    </row>
    <row r="259" spans="1:5" x14ac:dyDescent="0.2">
      <c r="A259" s="9" t="s">
        <v>3025</v>
      </c>
      <c r="B259" s="22">
        <v>1</v>
      </c>
      <c r="C259" s="22">
        <v>-0.89440261538461541</v>
      </c>
      <c r="D259" s="22">
        <v>61</v>
      </c>
      <c r="E259" s="22">
        <v>7.7</v>
      </c>
    </row>
    <row r="260" spans="1:5" x14ac:dyDescent="0.2">
      <c r="A260" s="9" t="s">
        <v>3107</v>
      </c>
      <c r="B260" s="22">
        <v>1</v>
      </c>
      <c r="C260" s="22">
        <v>1.957978</v>
      </c>
      <c r="D260" s="22">
        <v>41</v>
      </c>
      <c r="E260" s="22">
        <v>7.8</v>
      </c>
    </row>
    <row r="261" spans="1:5" x14ac:dyDescent="0.2">
      <c r="A261" s="9" t="s">
        <v>2780</v>
      </c>
      <c r="B261" s="22">
        <v>1</v>
      </c>
      <c r="C261" s="22">
        <v>4.6423284999999996</v>
      </c>
      <c r="D261" s="22">
        <v>380</v>
      </c>
      <c r="E261" s="22">
        <v>8.5</v>
      </c>
    </row>
    <row r="262" spans="1:5" x14ac:dyDescent="0.2">
      <c r="A262" s="9" t="s">
        <v>556</v>
      </c>
      <c r="B262" s="22">
        <v>1</v>
      </c>
      <c r="C262" s="22">
        <v>0.45791836000000002</v>
      </c>
      <c r="D262" s="22">
        <v>4000</v>
      </c>
      <c r="E262" s="22">
        <v>7</v>
      </c>
    </row>
    <row r="263" spans="1:5" x14ac:dyDescent="0.2">
      <c r="A263" s="9" t="s">
        <v>3093</v>
      </c>
      <c r="B263" s="22">
        <v>1</v>
      </c>
      <c r="C263" s="22">
        <v>-0.129314694056888</v>
      </c>
      <c r="D263" s="22">
        <v>15</v>
      </c>
      <c r="E263" s="22">
        <v>7.8</v>
      </c>
    </row>
    <row r="264" spans="1:5" x14ac:dyDescent="0.2">
      <c r="A264" s="9" t="s">
        <v>2787</v>
      </c>
      <c r="B264" s="22">
        <v>1</v>
      </c>
      <c r="C264" s="22">
        <v>-0.97411792307692313</v>
      </c>
      <c r="D264" s="22">
        <v>488</v>
      </c>
      <c r="E264" s="22">
        <v>7.3</v>
      </c>
    </row>
    <row r="265" spans="1:5" x14ac:dyDescent="0.2">
      <c r="A265" s="9" t="s">
        <v>894</v>
      </c>
      <c r="B265" s="22">
        <v>1</v>
      </c>
      <c r="C265" s="22">
        <v>-0.89592300000000002</v>
      </c>
      <c r="D265" s="22">
        <v>1000</v>
      </c>
      <c r="E265" s="22">
        <v>7.4</v>
      </c>
    </row>
    <row r="266" spans="1:5" x14ac:dyDescent="0.2">
      <c r="A266" s="9" t="s">
        <v>3081</v>
      </c>
      <c r="B266" s="22">
        <v>1</v>
      </c>
      <c r="C266" s="22">
        <v>-0.51483984999999999</v>
      </c>
      <c r="D266" s="22">
        <v>67</v>
      </c>
      <c r="E266" s="22">
        <v>7.8</v>
      </c>
    </row>
    <row r="267" spans="1:5" x14ac:dyDescent="0.2">
      <c r="A267" s="9" t="s">
        <v>2900</v>
      </c>
      <c r="B267" s="22">
        <v>1</v>
      </c>
      <c r="C267" s="22">
        <v>3.94625</v>
      </c>
      <c r="D267" s="22">
        <v>130</v>
      </c>
      <c r="E267" s="22">
        <v>7.4</v>
      </c>
    </row>
    <row r="268" spans="1:5" x14ac:dyDescent="0.2">
      <c r="A268" s="9" t="s">
        <v>2807</v>
      </c>
      <c r="B268" s="22">
        <v>1</v>
      </c>
      <c r="C268" s="22">
        <v>-0.85556900000000002</v>
      </c>
      <c r="D268" s="22">
        <v>102</v>
      </c>
      <c r="E268" s="22">
        <v>7.3</v>
      </c>
    </row>
    <row r="269" spans="1:5" x14ac:dyDescent="0.2">
      <c r="A269" s="9" t="s">
        <v>2282</v>
      </c>
      <c r="B269" s="22">
        <v>1</v>
      </c>
      <c r="C269" s="22">
        <v>0.74409373333333328</v>
      </c>
      <c r="D269" s="22">
        <v>512</v>
      </c>
      <c r="E269" s="22">
        <v>6.7</v>
      </c>
    </row>
    <row r="270" spans="1:5" x14ac:dyDescent="0.2">
      <c r="A270" s="9" t="s">
        <v>2544</v>
      </c>
      <c r="B270" s="22">
        <v>1</v>
      </c>
      <c r="C270" s="22">
        <v>6.5008478947368414E-2</v>
      </c>
      <c r="D270" s="22">
        <v>17000</v>
      </c>
      <c r="E270" s="22">
        <v>7</v>
      </c>
    </row>
    <row r="271" spans="1:5" x14ac:dyDescent="0.2">
      <c r="A271" s="9" t="s">
        <v>1981</v>
      </c>
      <c r="B271" s="22">
        <v>1</v>
      </c>
      <c r="C271" s="22">
        <v>-0.99483540000000004</v>
      </c>
      <c r="D271" s="22">
        <v>79</v>
      </c>
      <c r="E271" s="22">
        <v>6.5</v>
      </c>
    </row>
    <row r="272" spans="1:5" x14ac:dyDescent="0.2">
      <c r="A272" s="9" t="s">
        <v>2015</v>
      </c>
      <c r="B272" s="22">
        <v>1</v>
      </c>
      <c r="C272" s="22">
        <v>-0.55144873076923073</v>
      </c>
      <c r="D272" s="22">
        <v>211</v>
      </c>
      <c r="E272" s="22">
        <v>6.5</v>
      </c>
    </row>
    <row r="273" spans="1:5" x14ac:dyDescent="0.2">
      <c r="A273" s="9" t="s">
        <v>239</v>
      </c>
      <c r="B273" s="22">
        <v>1</v>
      </c>
      <c r="C273" s="22">
        <v>0.2463775</v>
      </c>
      <c r="D273" s="22">
        <v>956</v>
      </c>
      <c r="E273" s="22">
        <v>6.8</v>
      </c>
    </row>
    <row r="274" spans="1:5" x14ac:dyDescent="0.2">
      <c r="A274" s="9" t="s">
        <v>3106</v>
      </c>
      <c r="B274" s="22">
        <v>1</v>
      </c>
      <c r="C274" s="22">
        <v>1.7408495100000001</v>
      </c>
      <c r="D274" s="22">
        <v>39</v>
      </c>
      <c r="E274" s="22">
        <v>7.8</v>
      </c>
    </row>
    <row r="275" spans="1:5" x14ac:dyDescent="0.2">
      <c r="A275" s="9" t="s">
        <v>2234</v>
      </c>
      <c r="B275" s="22">
        <v>1</v>
      </c>
      <c r="C275" s="22">
        <v>-0.59533409999999998</v>
      </c>
      <c r="D275" s="22">
        <v>204</v>
      </c>
      <c r="E275" s="22">
        <v>6.7</v>
      </c>
    </row>
    <row r="276" spans="1:5" x14ac:dyDescent="0.2">
      <c r="A276" s="9" t="s">
        <v>2569</v>
      </c>
      <c r="B276" s="22">
        <v>1</v>
      </c>
      <c r="C276" s="22">
        <v>0.16724466666666668</v>
      </c>
      <c r="D276" s="22">
        <v>386</v>
      </c>
      <c r="E276" s="22">
        <v>7.4</v>
      </c>
    </row>
    <row r="277" spans="1:5" x14ac:dyDescent="0.2">
      <c r="A277" s="9" t="s">
        <v>2400</v>
      </c>
      <c r="B277" s="22">
        <v>1</v>
      </c>
      <c r="C277" s="22">
        <v>4.4571905999999997</v>
      </c>
      <c r="D277" s="22">
        <v>155</v>
      </c>
      <c r="E277" s="22">
        <v>6.8</v>
      </c>
    </row>
    <row r="278" spans="1:5" x14ac:dyDescent="0.2">
      <c r="A278" s="9" t="s">
        <v>465</v>
      </c>
      <c r="B278" s="22">
        <v>1</v>
      </c>
      <c r="C278" s="22">
        <v>-0.39328724999999998</v>
      </c>
      <c r="D278" s="22">
        <v>497</v>
      </c>
      <c r="E278" s="22">
        <v>6.5</v>
      </c>
    </row>
    <row r="279" spans="1:5" x14ac:dyDescent="0.2">
      <c r="A279" s="9" t="s">
        <v>1375</v>
      </c>
      <c r="B279" s="22">
        <v>1</v>
      </c>
      <c r="C279" s="22">
        <v>-0.16738579310344828</v>
      </c>
      <c r="D279" s="22">
        <v>970</v>
      </c>
      <c r="E279" s="22">
        <v>6.7</v>
      </c>
    </row>
    <row r="280" spans="1:5" x14ac:dyDescent="0.2">
      <c r="A280" s="9" t="s">
        <v>1574</v>
      </c>
      <c r="B280" s="22">
        <v>1</v>
      </c>
      <c r="C280" s="22">
        <v>-0.75086561643835614</v>
      </c>
      <c r="D280" s="22">
        <v>788</v>
      </c>
      <c r="E280" s="22">
        <v>7.2</v>
      </c>
    </row>
    <row r="281" spans="1:5" x14ac:dyDescent="0.2">
      <c r="A281" s="9" t="s">
        <v>3147</v>
      </c>
      <c r="B281" s="22">
        <v>1</v>
      </c>
      <c r="C281" s="22">
        <v>4.147195E-2</v>
      </c>
      <c r="D281" s="22">
        <v>774</v>
      </c>
      <c r="E281" s="22">
        <v>8</v>
      </c>
    </row>
    <row r="282" spans="1:5" x14ac:dyDescent="0.2">
      <c r="A282" s="9" t="s">
        <v>2325</v>
      </c>
      <c r="B282" s="22">
        <v>1</v>
      </c>
      <c r="C282" s="22">
        <v>-0.96792854545454543</v>
      </c>
      <c r="D282" s="22">
        <v>60</v>
      </c>
      <c r="E282" s="22">
        <v>6.8</v>
      </c>
    </row>
    <row r="283" spans="1:5" x14ac:dyDescent="0.2">
      <c r="A283" s="9" t="s">
        <v>2809</v>
      </c>
      <c r="B283" s="22">
        <v>1</v>
      </c>
      <c r="C283" s="22">
        <v>-0.71491784999999997</v>
      </c>
      <c r="D283" s="22">
        <v>627</v>
      </c>
      <c r="E283" s="22">
        <v>7.3</v>
      </c>
    </row>
    <row r="284" spans="1:5" x14ac:dyDescent="0.2">
      <c r="A284" s="9" t="s">
        <v>2838</v>
      </c>
      <c r="B284" s="22">
        <v>1</v>
      </c>
      <c r="C284" s="22">
        <v>1.4652473181818182</v>
      </c>
      <c r="D284" s="22">
        <v>820</v>
      </c>
      <c r="E284" s="22">
        <v>7.3</v>
      </c>
    </row>
    <row r="285" spans="1:5" x14ac:dyDescent="0.2">
      <c r="A285" s="9" t="s">
        <v>3099</v>
      </c>
      <c r="B285" s="22">
        <v>1</v>
      </c>
      <c r="C285" s="22">
        <v>0.37045221428571429</v>
      </c>
      <c r="D285" s="22">
        <v>422</v>
      </c>
      <c r="E285" s="22">
        <v>7.8</v>
      </c>
    </row>
    <row r="286" spans="1:5" x14ac:dyDescent="0.2">
      <c r="A286" s="9" t="s">
        <v>2590</v>
      </c>
      <c r="B286" s="22">
        <v>1</v>
      </c>
      <c r="C286" s="22">
        <v>-0.99992164480000001</v>
      </c>
      <c r="D286" s="22">
        <v>9</v>
      </c>
      <c r="E286" s="22">
        <v>7.1</v>
      </c>
    </row>
    <row r="287" spans="1:5" x14ac:dyDescent="0.2">
      <c r="A287" s="9" t="s">
        <v>2716</v>
      </c>
      <c r="B287" s="22">
        <v>1</v>
      </c>
      <c r="C287" s="22">
        <v>-0.22991503278688524</v>
      </c>
      <c r="D287" s="22">
        <v>650</v>
      </c>
      <c r="E287" s="22">
        <v>7.2</v>
      </c>
    </row>
    <row r="288" spans="1:5" x14ac:dyDescent="0.2">
      <c r="A288" s="9" t="s">
        <v>2379</v>
      </c>
      <c r="B288" s="22">
        <v>1</v>
      </c>
      <c r="C288" s="22">
        <v>0.81333200000000005</v>
      </c>
      <c r="D288" s="22">
        <v>399</v>
      </c>
      <c r="E288" s="22">
        <v>6.8</v>
      </c>
    </row>
    <row r="289" spans="1:5" x14ac:dyDescent="0.2">
      <c r="A289" s="9" t="s">
        <v>2875</v>
      </c>
      <c r="B289" s="22">
        <v>1</v>
      </c>
      <c r="C289" s="22">
        <v>-2.5100000000000001E-2</v>
      </c>
      <c r="D289" s="22">
        <v>58</v>
      </c>
      <c r="E289" s="22">
        <v>7.4</v>
      </c>
    </row>
    <row r="290" spans="1:5" x14ac:dyDescent="0.2">
      <c r="A290" s="9" t="s">
        <v>2439</v>
      </c>
      <c r="B290" s="22">
        <v>1</v>
      </c>
      <c r="C290" s="22">
        <v>-0.53120607692307698</v>
      </c>
      <c r="D290" s="22">
        <v>562</v>
      </c>
      <c r="E290" s="22">
        <v>6.9</v>
      </c>
    </row>
    <row r="291" spans="1:5" x14ac:dyDescent="0.2">
      <c r="A291" s="9" t="s">
        <v>3199</v>
      </c>
      <c r="B291" s="22">
        <v>1</v>
      </c>
      <c r="C291" s="22">
        <v>-0.83921894736842106</v>
      </c>
      <c r="D291" s="22">
        <v>74</v>
      </c>
      <c r="E291" s="22">
        <v>8.3000000000000007</v>
      </c>
    </row>
    <row r="292" spans="1:5" x14ac:dyDescent="0.2">
      <c r="A292" s="9" t="s">
        <v>1366</v>
      </c>
      <c r="B292" s="22">
        <v>1</v>
      </c>
      <c r="C292" s="22">
        <v>-0.47390132499999998</v>
      </c>
      <c r="D292" s="22">
        <v>891</v>
      </c>
      <c r="E292" s="22">
        <v>6.7</v>
      </c>
    </row>
    <row r="293" spans="1:5" x14ac:dyDescent="0.2">
      <c r="A293" s="9" t="s">
        <v>2641</v>
      </c>
      <c r="B293" s="22">
        <v>1</v>
      </c>
      <c r="C293" s="22">
        <v>0.10094997058823529</v>
      </c>
      <c r="D293" s="22">
        <v>989</v>
      </c>
      <c r="E293" s="22">
        <v>7.1</v>
      </c>
    </row>
    <row r="294" spans="1:5" x14ac:dyDescent="0.2">
      <c r="A294" s="9" t="s">
        <v>2332</v>
      </c>
      <c r="B294" s="22">
        <v>1</v>
      </c>
      <c r="C294" s="22">
        <v>-0.95252172000000002</v>
      </c>
      <c r="D294" s="22">
        <v>962</v>
      </c>
      <c r="E294" s="22">
        <v>6.8</v>
      </c>
    </row>
    <row r="295" spans="1:5" x14ac:dyDescent="0.2">
      <c r="A295" s="9" t="s">
        <v>2244</v>
      </c>
      <c r="B295" s="22">
        <v>1</v>
      </c>
      <c r="C295" s="22">
        <v>-0.47665282857142854</v>
      </c>
      <c r="D295" s="22">
        <v>553</v>
      </c>
      <c r="E295" s="22">
        <v>6.7</v>
      </c>
    </row>
    <row r="296" spans="1:5" x14ac:dyDescent="0.2">
      <c r="A296" s="9" t="s">
        <v>2719</v>
      </c>
      <c r="B296" s="22">
        <v>1</v>
      </c>
      <c r="C296" s="22">
        <v>-0.18416076923076924</v>
      </c>
      <c r="D296" s="22">
        <v>227</v>
      </c>
      <c r="E296" s="22">
        <v>7.2</v>
      </c>
    </row>
    <row r="297" spans="1:5" x14ac:dyDescent="0.2">
      <c r="A297" s="9" t="s">
        <v>394</v>
      </c>
      <c r="B297" s="22">
        <v>1</v>
      </c>
      <c r="C297" s="22">
        <v>4.3437226666666664</v>
      </c>
      <c r="D297" s="22">
        <v>934</v>
      </c>
      <c r="E297" s="22">
        <v>7</v>
      </c>
    </row>
    <row r="298" spans="1:5" x14ac:dyDescent="0.2">
      <c r="A298" s="9" t="s">
        <v>3019</v>
      </c>
      <c r="B298" s="22">
        <v>1</v>
      </c>
      <c r="C298" s="22">
        <v>-0.99000650000000001</v>
      </c>
      <c r="D298" s="22">
        <v>52</v>
      </c>
      <c r="E298" s="22">
        <v>7.7</v>
      </c>
    </row>
    <row r="299" spans="1:5" x14ac:dyDescent="0.2">
      <c r="A299" s="9" t="s">
        <v>1951</v>
      </c>
      <c r="B299" s="22">
        <v>1</v>
      </c>
      <c r="C299" s="22">
        <v>2.0121648823529412</v>
      </c>
      <c r="D299" s="22">
        <v>988</v>
      </c>
      <c r="E299" s="22">
        <v>6.8</v>
      </c>
    </row>
    <row r="300" spans="1:5" x14ac:dyDescent="0.2">
      <c r="A300" s="9" t="s">
        <v>3124</v>
      </c>
      <c r="B300" s="22">
        <v>1</v>
      </c>
      <c r="C300" s="22">
        <v>-0.27610889473684208</v>
      </c>
      <c r="D300" s="22">
        <v>378</v>
      </c>
      <c r="E300" s="22">
        <v>7.9</v>
      </c>
    </row>
    <row r="301" spans="1:5" x14ac:dyDescent="0.2">
      <c r="A301" s="9" t="s">
        <v>2840</v>
      </c>
      <c r="B301" s="22">
        <v>1</v>
      </c>
      <c r="C301" s="22">
        <v>1.4963010000000001</v>
      </c>
      <c r="D301" s="22">
        <v>637</v>
      </c>
      <c r="E301" s="22">
        <v>7.3</v>
      </c>
    </row>
    <row r="302" spans="1:5" x14ac:dyDescent="0.2">
      <c r="A302" s="9" t="s">
        <v>3084</v>
      </c>
      <c r="B302" s="22">
        <v>1</v>
      </c>
      <c r="C302" s="22">
        <v>-0.27755352</v>
      </c>
      <c r="D302" s="22">
        <v>77</v>
      </c>
      <c r="E302" s="22">
        <v>7.8</v>
      </c>
    </row>
    <row r="303" spans="1:5" x14ac:dyDescent="0.2">
      <c r="A303" s="9" t="s">
        <v>3098</v>
      </c>
      <c r="B303" s="22">
        <v>1</v>
      </c>
      <c r="C303" s="22">
        <v>0.27454608333333336</v>
      </c>
      <c r="D303" s="22">
        <v>565</v>
      </c>
      <c r="E303" s="22">
        <v>7.8</v>
      </c>
    </row>
    <row r="304" spans="1:5" x14ac:dyDescent="0.2">
      <c r="A304" s="9" t="s">
        <v>1809</v>
      </c>
      <c r="B304" s="22">
        <v>1</v>
      </c>
      <c r="C304" s="22">
        <v>3.846444705882353</v>
      </c>
      <c r="D304" s="22">
        <v>839</v>
      </c>
      <c r="E304" s="22">
        <v>6.5</v>
      </c>
    </row>
    <row r="305" spans="1:5" x14ac:dyDescent="0.2">
      <c r="A305" s="9" t="s">
        <v>3209</v>
      </c>
      <c r="B305" s="22">
        <v>1</v>
      </c>
      <c r="C305" s="22">
        <v>-0.73244399999999998</v>
      </c>
      <c r="D305" s="22">
        <v>14</v>
      </c>
      <c r="E305" s="22">
        <v>8.4</v>
      </c>
    </row>
    <row r="306" spans="1:5" x14ac:dyDescent="0.2">
      <c r="A306" s="9" t="s">
        <v>2141</v>
      </c>
      <c r="B306" s="22">
        <v>1</v>
      </c>
      <c r="C306" s="22">
        <v>-0.55712116666666667</v>
      </c>
      <c r="D306" s="22">
        <v>107</v>
      </c>
      <c r="E306" s="22">
        <v>6.6</v>
      </c>
    </row>
    <row r="307" spans="1:5" x14ac:dyDescent="0.2">
      <c r="A307" s="9" t="s">
        <v>2002</v>
      </c>
      <c r="B307" s="22">
        <v>1</v>
      </c>
      <c r="C307" s="22">
        <v>-0.82916746113989637</v>
      </c>
      <c r="D307" s="22">
        <v>643</v>
      </c>
      <c r="E307" s="22">
        <v>6.5</v>
      </c>
    </row>
    <row r="308" spans="1:5" x14ac:dyDescent="0.2">
      <c r="A308" s="9" t="s">
        <v>2014</v>
      </c>
      <c r="B308" s="22">
        <v>1</v>
      </c>
      <c r="C308" s="22">
        <v>-0.55805568421052631</v>
      </c>
      <c r="D308" s="22">
        <v>948</v>
      </c>
      <c r="E308" s="22">
        <v>6.5</v>
      </c>
    </row>
    <row r="309" spans="1:5" x14ac:dyDescent="0.2">
      <c r="A309" s="9" t="s">
        <v>1424</v>
      </c>
      <c r="B309" s="22">
        <v>1</v>
      </c>
      <c r="C309" s="22">
        <v>1.1814423333333333</v>
      </c>
      <c r="D309" s="22">
        <v>956</v>
      </c>
      <c r="E309" s="22">
        <v>6.6</v>
      </c>
    </row>
    <row r="310" spans="1:5" x14ac:dyDescent="0.2">
      <c r="A310" s="9" t="s">
        <v>1909</v>
      </c>
      <c r="B310" s="22">
        <v>1</v>
      </c>
      <c r="C310" s="22">
        <v>-0.65400619999999998</v>
      </c>
      <c r="D310" s="22">
        <v>982</v>
      </c>
      <c r="E310" s="22">
        <v>7.4</v>
      </c>
    </row>
    <row r="311" spans="1:5" x14ac:dyDescent="0.2">
      <c r="A311" s="9" t="s">
        <v>2798</v>
      </c>
      <c r="B311" s="22">
        <v>1</v>
      </c>
      <c r="C311" s="22">
        <v>-0.93140374999999997</v>
      </c>
      <c r="D311" s="22">
        <v>595</v>
      </c>
      <c r="E311" s="22">
        <v>7.3</v>
      </c>
    </row>
    <row r="312" spans="1:5" x14ac:dyDescent="0.2">
      <c r="A312" s="9" t="s">
        <v>1344</v>
      </c>
      <c r="B312" s="22">
        <v>1</v>
      </c>
      <c r="C312" s="22">
        <v>0.36015138095238097</v>
      </c>
      <c r="D312" s="22">
        <v>3000</v>
      </c>
      <c r="E312" s="22">
        <v>6.9</v>
      </c>
    </row>
    <row r="313" spans="1:5" x14ac:dyDescent="0.2">
      <c r="A313" s="9" t="s">
        <v>2674</v>
      </c>
      <c r="B313" s="22">
        <v>1</v>
      </c>
      <c r="C313" s="22">
        <v>8.5338154999999993</v>
      </c>
      <c r="D313" s="22">
        <v>597</v>
      </c>
      <c r="E313" s="22">
        <v>7.1</v>
      </c>
    </row>
    <row r="314" spans="1:5" x14ac:dyDescent="0.2">
      <c r="A314" s="9" t="s">
        <v>2709</v>
      </c>
      <c r="B314" s="22">
        <v>1</v>
      </c>
      <c r="C314" s="22">
        <v>-0.76629263157894734</v>
      </c>
      <c r="D314" s="22">
        <v>628</v>
      </c>
      <c r="E314" s="22">
        <v>7.2</v>
      </c>
    </row>
    <row r="315" spans="1:5" x14ac:dyDescent="0.2">
      <c r="A315" s="9" t="s">
        <v>2927</v>
      </c>
      <c r="B315" s="22">
        <v>1</v>
      </c>
      <c r="C315" s="22">
        <v>7.5925000000000006E-2</v>
      </c>
      <c r="D315" s="22">
        <v>178</v>
      </c>
      <c r="E315" s="22">
        <v>7.5</v>
      </c>
    </row>
    <row r="316" spans="1:5" x14ac:dyDescent="0.2">
      <c r="A316" s="9" t="s">
        <v>2067</v>
      </c>
      <c r="B316" s="22">
        <v>1</v>
      </c>
      <c r="C316" s="22">
        <v>1.2253501923076924</v>
      </c>
      <c r="D316" s="22">
        <v>332</v>
      </c>
      <c r="E316" s="22">
        <v>6.5</v>
      </c>
    </row>
    <row r="317" spans="1:5" x14ac:dyDescent="0.2">
      <c r="A317" s="9" t="s">
        <v>1526</v>
      </c>
      <c r="B317" s="22">
        <v>1</v>
      </c>
      <c r="C317" s="22">
        <v>-0.99798500000000001</v>
      </c>
      <c r="D317" s="22">
        <v>585</v>
      </c>
      <c r="E317" s="22">
        <v>8.1</v>
      </c>
    </row>
    <row r="318" spans="1:5" x14ac:dyDescent="0.2">
      <c r="A318" s="9" t="s">
        <v>1686</v>
      </c>
      <c r="B318" s="22">
        <v>1</v>
      </c>
      <c r="C318" s="22">
        <v>-0.30411755555555553</v>
      </c>
      <c r="D318" s="22">
        <v>0</v>
      </c>
      <c r="E318" s="22">
        <v>6.9</v>
      </c>
    </row>
    <row r="319" spans="1:5" x14ac:dyDescent="0.2">
      <c r="A319" s="9" t="s">
        <v>1200</v>
      </c>
      <c r="B319" s="22">
        <v>1</v>
      </c>
      <c r="C319" s="22">
        <v>-6.1151700000000003E-2</v>
      </c>
      <c r="D319" s="22">
        <v>20000</v>
      </c>
      <c r="E319" s="22">
        <v>6.7</v>
      </c>
    </row>
    <row r="320" spans="1:5" x14ac:dyDescent="0.2">
      <c r="A320" s="9" t="s">
        <v>2583</v>
      </c>
      <c r="B320" s="22">
        <v>1</v>
      </c>
      <c r="C320" s="22">
        <v>12.160740000000001</v>
      </c>
      <c r="D320" s="22">
        <v>574</v>
      </c>
      <c r="E320" s="22">
        <v>7</v>
      </c>
    </row>
    <row r="321" spans="1:5" x14ac:dyDescent="0.2">
      <c r="A321" s="9" t="s">
        <v>2899</v>
      </c>
      <c r="B321" s="22">
        <v>1</v>
      </c>
      <c r="C321" s="22">
        <v>3.9080666666666666</v>
      </c>
      <c r="D321" s="22">
        <v>436</v>
      </c>
      <c r="E321" s="22">
        <v>7.4</v>
      </c>
    </row>
    <row r="322" spans="1:5" x14ac:dyDescent="0.2">
      <c r="A322" s="9" t="s">
        <v>1553</v>
      </c>
      <c r="B322" s="22">
        <v>1</v>
      </c>
      <c r="C322" s="22">
        <v>0.86895156666666662</v>
      </c>
      <c r="D322" s="22">
        <v>567</v>
      </c>
      <c r="E322" s="22">
        <v>7.5</v>
      </c>
    </row>
    <row r="323" spans="1:5" x14ac:dyDescent="0.2">
      <c r="A323" s="9" t="s">
        <v>2627</v>
      </c>
      <c r="B323" s="22">
        <v>1</v>
      </c>
      <c r="C323" s="22">
        <v>-0.61709477142857139</v>
      </c>
      <c r="D323" s="22">
        <v>409</v>
      </c>
      <c r="E323" s="22">
        <v>7.1</v>
      </c>
    </row>
    <row r="324" spans="1:5" x14ac:dyDescent="0.2">
      <c r="A324" s="9" t="s">
        <v>1822</v>
      </c>
      <c r="B324" s="22">
        <v>1</v>
      </c>
      <c r="C324" s="22">
        <v>1.6715773333333332</v>
      </c>
      <c r="D324" s="22">
        <v>1000</v>
      </c>
      <c r="E324" s="22">
        <v>7.6</v>
      </c>
    </row>
    <row r="325" spans="1:5" x14ac:dyDescent="0.2">
      <c r="A325" s="9" t="s">
        <v>2972</v>
      </c>
      <c r="B325" s="22">
        <v>1</v>
      </c>
      <c r="C325" s="22">
        <v>-0.71223899999999996</v>
      </c>
      <c r="D325" s="22">
        <v>53</v>
      </c>
      <c r="E325" s="22">
        <v>7.6</v>
      </c>
    </row>
    <row r="326" spans="1:5" x14ac:dyDescent="0.2">
      <c r="A326" s="9" t="s">
        <v>2844</v>
      </c>
      <c r="B326" s="22">
        <v>1</v>
      </c>
      <c r="C326" s="22">
        <v>4.7589741836734696</v>
      </c>
      <c r="D326" s="22">
        <v>326</v>
      </c>
      <c r="E326" s="22">
        <v>7.3</v>
      </c>
    </row>
    <row r="327" spans="1:5" x14ac:dyDescent="0.2">
      <c r="A327" s="9" t="s">
        <v>2607</v>
      </c>
      <c r="B327" s="22">
        <v>1</v>
      </c>
      <c r="C327" s="22">
        <v>-0.86428499999999997</v>
      </c>
      <c r="D327" s="22">
        <v>163</v>
      </c>
      <c r="E327" s="22">
        <v>7.1</v>
      </c>
    </row>
    <row r="328" spans="1:5" x14ac:dyDescent="0.2">
      <c r="A328" s="9" t="s">
        <v>772</v>
      </c>
      <c r="B328" s="22">
        <v>1</v>
      </c>
      <c r="C328" s="22">
        <v>-4.9637500000000001E-2</v>
      </c>
      <c r="D328" s="22">
        <v>1000</v>
      </c>
      <c r="E328" s="22">
        <v>7.4</v>
      </c>
    </row>
    <row r="329" spans="1:5" x14ac:dyDescent="0.2">
      <c r="A329" s="9" t="s">
        <v>2100</v>
      </c>
      <c r="B329" s="22">
        <v>1</v>
      </c>
      <c r="C329" s="22">
        <v>-0.99517428571428568</v>
      </c>
      <c r="D329" s="22">
        <v>37</v>
      </c>
      <c r="E329" s="22">
        <v>6.6</v>
      </c>
    </row>
    <row r="330" spans="1:5" x14ac:dyDescent="0.2">
      <c r="A330" s="9" t="s">
        <v>2988</v>
      </c>
      <c r="B330" s="22">
        <v>1</v>
      </c>
      <c r="C330" s="22">
        <v>9.0837120000000002</v>
      </c>
      <c r="D330" s="22">
        <v>827</v>
      </c>
      <c r="E330" s="22">
        <v>8.1999999999999993</v>
      </c>
    </row>
    <row r="331" spans="1:5" x14ac:dyDescent="0.2">
      <c r="A331" s="9" t="s">
        <v>1853</v>
      </c>
      <c r="B331" s="22">
        <v>1</v>
      </c>
      <c r="C331" s="22">
        <v>-0.20624275</v>
      </c>
      <c r="D331" s="22">
        <v>943</v>
      </c>
      <c r="E331" s="22">
        <v>7.2</v>
      </c>
    </row>
    <row r="332" spans="1:5" x14ac:dyDescent="0.2">
      <c r="A332" s="9" t="s">
        <v>2027</v>
      </c>
      <c r="B332" s="22">
        <v>1</v>
      </c>
      <c r="C332" s="22">
        <v>-0.33987110606060605</v>
      </c>
      <c r="D332" s="22">
        <v>3000</v>
      </c>
      <c r="E332" s="22">
        <v>6.5</v>
      </c>
    </row>
    <row r="333" spans="1:5" x14ac:dyDescent="0.2">
      <c r="A333" s="9" t="s">
        <v>583</v>
      </c>
      <c r="B333" s="22">
        <v>1</v>
      </c>
      <c r="C333" s="22">
        <v>2.0382239999999999E-2</v>
      </c>
      <c r="D333" s="22">
        <v>11000</v>
      </c>
      <c r="E333" s="22">
        <v>6.8</v>
      </c>
    </row>
    <row r="334" spans="1:5" x14ac:dyDescent="0.2">
      <c r="A334" s="9" t="s">
        <v>2665</v>
      </c>
      <c r="B334" s="22">
        <v>1</v>
      </c>
      <c r="C334" s="22">
        <v>2.773863</v>
      </c>
      <c r="D334" s="22">
        <v>984</v>
      </c>
      <c r="E334" s="22">
        <v>7.1</v>
      </c>
    </row>
    <row r="335" spans="1:5" x14ac:dyDescent="0.2">
      <c r="A335" s="9" t="s">
        <v>2724</v>
      </c>
      <c r="B335" s="22">
        <v>1</v>
      </c>
      <c r="C335" s="22">
        <v>-1.249275E-2</v>
      </c>
      <c r="D335" s="22">
        <v>186</v>
      </c>
      <c r="E335" s="22">
        <v>7.2</v>
      </c>
    </row>
    <row r="336" spans="1:5" x14ac:dyDescent="0.2">
      <c r="A336" s="9" t="s">
        <v>3073</v>
      </c>
      <c r="B336" s="22">
        <v>1</v>
      </c>
      <c r="C336" s="22">
        <v>-0.99752099999999999</v>
      </c>
      <c r="D336" s="22">
        <v>29</v>
      </c>
      <c r="E336" s="22">
        <v>7.8</v>
      </c>
    </row>
    <row r="337" spans="1:5" x14ac:dyDescent="0.2">
      <c r="A337" s="9" t="s">
        <v>2219</v>
      </c>
      <c r="B337" s="22">
        <v>1</v>
      </c>
      <c r="C337" s="22">
        <v>-0.71372268000000005</v>
      </c>
      <c r="D337" s="22">
        <v>442</v>
      </c>
      <c r="E337" s="22">
        <v>6.7</v>
      </c>
    </row>
    <row r="338" spans="1:5" x14ac:dyDescent="0.2">
      <c r="A338" s="9" t="s">
        <v>1104</v>
      </c>
      <c r="B338" s="22">
        <v>1</v>
      </c>
      <c r="C338" s="22">
        <v>20.75627325</v>
      </c>
      <c r="D338" s="22">
        <v>1000</v>
      </c>
      <c r="E338" s="22">
        <v>6.6</v>
      </c>
    </row>
    <row r="339" spans="1:5" x14ac:dyDescent="0.2">
      <c r="A339" s="9" t="s">
        <v>3162</v>
      </c>
      <c r="B339" s="22">
        <v>1</v>
      </c>
      <c r="C339" s="22">
        <v>8.4212796666666669</v>
      </c>
      <c r="D339" s="22">
        <v>668</v>
      </c>
      <c r="E339" s="22">
        <v>8</v>
      </c>
    </row>
    <row r="340" spans="1:5" x14ac:dyDescent="0.2">
      <c r="A340" s="9" t="s">
        <v>2919</v>
      </c>
      <c r="B340" s="22">
        <v>1</v>
      </c>
      <c r="C340" s="22">
        <v>-0.5053333333333333</v>
      </c>
      <c r="D340" s="22">
        <v>2</v>
      </c>
      <c r="E340" s="22">
        <v>7.5</v>
      </c>
    </row>
    <row r="341" spans="1:5" x14ac:dyDescent="0.2">
      <c r="A341" s="9" t="s">
        <v>2050</v>
      </c>
      <c r="B341" s="22">
        <v>1</v>
      </c>
      <c r="C341" s="22">
        <v>0.1117743023255814</v>
      </c>
      <c r="D341" s="22">
        <v>545</v>
      </c>
      <c r="E341" s="22">
        <v>6.5</v>
      </c>
    </row>
    <row r="342" spans="1:5" x14ac:dyDescent="0.2">
      <c r="A342" s="9" t="s">
        <v>2347</v>
      </c>
      <c r="B342" s="22">
        <v>1</v>
      </c>
      <c r="C342" s="22">
        <v>-0.70310499999999998</v>
      </c>
      <c r="D342" s="22">
        <v>3000</v>
      </c>
      <c r="E342" s="22">
        <v>6.8</v>
      </c>
    </row>
    <row r="343" spans="1:5" x14ac:dyDescent="0.2">
      <c r="A343" s="9" t="s">
        <v>2097</v>
      </c>
      <c r="B343" s="22">
        <v>1</v>
      </c>
      <c r="C343" s="22">
        <v>-0.99879377192982455</v>
      </c>
      <c r="D343" s="22">
        <v>185</v>
      </c>
      <c r="E343" s="22">
        <v>6.6</v>
      </c>
    </row>
    <row r="344" spans="1:5" x14ac:dyDescent="0.2">
      <c r="A344" s="9" t="s">
        <v>1753</v>
      </c>
      <c r="B344" s="22">
        <v>1</v>
      </c>
      <c r="C344" s="22">
        <v>-0.95253359999999998</v>
      </c>
      <c r="D344" s="22">
        <v>655</v>
      </c>
      <c r="E344" s="22">
        <v>6.6</v>
      </c>
    </row>
    <row r="345" spans="1:5" x14ac:dyDescent="0.2">
      <c r="A345" s="9" t="s">
        <v>3088</v>
      </c>
      <c r="B345" s="22">
        <v>1</v>
      </c>
      <c r="C345" s="22">
        <v>-0.22766437692307692</v>
      </c>
      <c r="D345" s="22">
        <v>799</v>
      </c>
      <c r="E345" s="22">
        <v>7.8</v>
      </c>
    </row>
    <row r="346" spans="1:5" x14ac:dyDescent="0.2">
      <c r="A346" s="9" t="s">
        <v>3101</v>
      </c>
      <c r="B346" s="22">
        <v>1</v>
      </c>
      <c r="C346" s="22">
        <v>0.52180138499999995</v>
      </c>
      <c r="D346" s="22">
        <v>883</v>
      </c>
      <c r="E346" s="22">
        <v>7.8</v>
      </c>
    </row>
    <row r="347" spans="1:5" x14ac:dyDescent="0.2">
      <c r="A347" s="9" t="s">
        <v>2527</v>
      </c>
      <c r="B347" s="22">
        <v>1</v>
      </c>
      <c r="C347" s="22">
        <v>-0.49953520000000001</v>
      </c>
      <c r="D347" s="22">
        <v>144</v>
      </c>
      <c r="E347" s="22">
        <v>7</v>
      </c>
    </row>
    <row r="348" spans="1:5" x14ac:dyDescent="0.2">
      <c r="A348" s="9" t="s">
        <v>3153</v>
      </c>
      <c r="B348" s="22">
        <v>1</v>
      </c>
      <c r="C348" s="22">
        <v>1.9778063333333333</v>
      </c>
      <c r="D348" s="22">
        <v>996</v>
      </c>
      <c r="E348" s="22">
        <v>8</v>
      </c>
    </row>
    <row r="349" spans="1:5" x14ac:dyDescent="0.2">
      <c r="A349" s="9" t="s">
        <v>523</v>
      </c>
      <c r="B349" s="22">
        <v>1</v>
      </c>
      <c r="C349" s="22">
        <v>3.9578074999999999</v>
      </c>
      <c r="D349" s="22">
        <v>11000</v>
      </c>
      <c r="E349" s="22">
        <v>7</v>
      </c>
    </row>
    <row r="350" spans="1:5" x14ac:dyDescent="0.2">
      <c r="A350" s="9" t="s">
        <v>907</v>
      </c>
      <c r="B350" s="22">
        <v>1</v>
      </c>
      <c r="C350" s="22">
        <v>7.7542581999999998</v>
      </c>
      <c r="D350" s="22">
        <v>1000</v>
      </c>
      <c r="E350" s="22">
        <v>7.1</v>
      </c>
    </row>
    <row r="351" spans="1:5" x14ac:dyDescent="0.2">
      <c r="A351" s="9" t="s">
        <v>2460</v>
      </c>
      <c r="B351" s="22">
        <v>1</v>
      </c>
      <c r="C351" s="22">
        <v>1.7752045000000001</v>
      </c>
      <c r="D351" s="22">
        <v>275</v>
      </c>
      <c r="E351" s="22">
        <v>7.4</v>
      </c>
    </row>
    <row r="352" spans="1:5" x14ac:dyDescent="0.2">
      <c r="A352" s="9" t="s">
        <v>338</v>
      </c>
      <c r="B352" s="22">
        <v>1</v>
      </c>
      <c r="C352" s="22">
        <v>-0.99698600000000004</v>
      </c>
      <c r="D352" s="22">
        <v>716</v>
      </c>
      <c r="E352" s="22">
        <v>7.1</v>
      </c>
    </row>
    <row r="353" spans="1:5" x14ac:dyDescent="0.2">
      <c r="A353" s="9" t="s">
        <v>936</v>
      </c>
      <c r="B353" s="22">
        <v>1</v>
      </c>
      <c r="C353" s="22">
        <v>0.37623662000000002</v>
      </c>
      <c r="D353" s="22">
        <v>1000</v>
      </c>
      <c r="E353" s="22">
        <v>8</v>
      </c>
    </row>
    <row r="354" spans="1:5" x14ac:dyDescent="0.2">
      <c r="A354" s="9" t="s">
        <v>2969</v>
      </c>
      <c r="B354" s="22">
        <v>1</v>
      </c>
      <c r="C354" s="22">
        <v>-0.28490749999999998</v>
      </c>
      <c r="D354" s="22">
        <v>393</v>
      </c>
      <c r="E354" s="22">
        <v>8.3000000000000007</v>
      </c>
    </row>
    <row r="355" spans="1:5" x14ac:dyDescent="0.2">
      <c r="A355" s="9" t="s">
        <v>207</v>
      </c>
      <c r="B355" s="22">
        <v>1</v>
      </c>
      <c r="C355" s="22">
        <v>0.58430788</v>
      </c>
      <c r="D355" s="22">
        <v>719</v>
      </c>
      <c r="E355" s="22">
        <v>6.7</v>
      </c>
    </row>
    <row r="356" spans="1:5" x14ac:dyDescent="0.2">
      <c r="A356" s="9" t="s">
        <v>427</v>
      </c>
      <c r="B356" s="22">
        <v>1</v>
      </c>
      <c r="C356" s="22">
        <v>-0.3913146575342466</v>
      </c>
      <c r="D356" s="22">
        <v>963</v>
      </c>
      <c r="E356" s="22">
        <v>8</v>
      </c>
    </row>
    <row r="357" spans="1:5" x14ac:dyDescent="0.2">
      <c r="A357" s="9" t="s">
        <v>3168</v>
      </c>
      <c r="B357" s="22">
        <v>1</v>
      </c>
      <c r="C357" s="22">
        <v>-0.43297550000000001</v>
      </c>
      <c r="D357" s="22">
        <v>168</v>
      </c>
      <c r="E357" s="22">
        <v>8.1</v>
      </c>
    </row>
    <row r="358" spans="1:5" x14ac:dyDescent="0.2">
      <c r="A358" s="9" t="s">
        <v>3069</v>
      </c>
      <c r="B358" s="22">
        <v>1</v>
      </c>
      <c r="C358" s="22">
        <v>7.8258749999999999</v>
      </c>
      <c r="D358" s="22">
        <v>768</v>
      </c>
      <c r="E358" s="22">
        <v>7.7</v>
      </c>
    </row>
    <row r="359" spans="1:5" x14ac:dyDescent="0.2">
      <c r="A359" s="9" t="s">
        <v>3010</v>
      </c>
      <c r="B359" s="22">
        <v>1</v>
      </c>
      <c r="C359" s="22">
        <v>7.8913017999999999</v>
      </c>
      <c r="D359" s="22">
        <v>399</v>
      </c>
      <c r="E359" s="22">
        <v>7.6</v>
      </c>
    </row>
    <row r="360" spans="1:5" x14ac:dyDescent="0.2">
      <c r="A360" s="9" t="s">
        <v>2198</v>
      </c>
      <c r="B360" s="22">
        <v>1</v>
      </c>
      <c r="C360" s="22">
        <v>4.8612135500000004</v>
      </c>
      <c r="D360" s="22">
        <v>608</v>
      </c>
      <c r="E360" s="22">
        <v>7.1</v>
      </c>
    </row>
    <row r="361" spans="1:5" x14ac:dyDescent="0.2">
      <c r="A361" s="9" t="s">
        <v>693</v>
      </c>
      <c r="B361" s="22">
        <v>1</v>
      </c>
      <c r="C361" s="22">
        <v>0.33025520000000003</v>
      </c>
      <c r="D361" s="22">
        <v>902</v>
      </c>
      <c r="E361" s="22">
        <v>7.1</v>
      </c>
    </row>
    <row r="362" spans="1:5" x14ac:dyDescent="0.2">
      <c r="A362" s="9" t="s">
        <v>176</v>
      </c>
      <c r="B362" s="22">
        <v>1</v>
      </c>
      <c r="C362" s="22">
        <v>2.2088854303797469</v>
      </c>
      <c r="D362" s="22">
        <v>1000</v>
      </c>
      <c r="E362" s="22">
        <v>7.9</v>
      </c>
    </row>
    <row r="363" spans="1:5" x14ac:dyDescent="0.2">
      <c r="A363" s="9" t="s">
        <v>2261</v>
      </c>
      <c r="B363" s="22">
        <v>1</v>
      </c>
      <c r="C363" s="22">
        <v>-0.15815786500000001</v>
      </c>
      <c r="D363" s="22">
        <v>451</v>
      </c>
      <c r="E363" s="22">
        <v>6.7</v>
      </c>
    </row>
    <row r="364" spans="1:5" x14ac:dyDescent="0.2">
      <c r="A364" s="9" t="s">
        <v>1812</v>
      </c>
      <c r="B364" s="22">
        <v>1</v>
      </c>
      <c r="C364" s="22">
        <v>-0.32214858333333335</v>
      </c>
      <c r="D364" s="22">
        <v>436</v>
      </c>
      <c r="E364" s="22">
        <v>7</v>
      </c>
    </row>
    <row r="365" spans="1:5" x14ac:dyDescent="0.2">
      <c r="A365" s="9" t="s">
        <v>1528</v>
      </c>
      <c r="B365" s="22">
        <v>1</v>
      </c>
      <c r="C365" s="22">
        <v>1.1173490421052632</v>
      </c>
      <c r="D365" s="22">
        <v>2000</v>
      </c>
      <c r="E365" s="22">
        <v>7</v>
      </c>
    </row>
    <row r="366" spans="1:5" x14ac:dyDescent="0.2">
      <c r="A366" s="9" t="s">
        <v>2421</v>
      </c>
      <c r="B366" s="22">
        <v>1</v>
      </c>
      <c r="C366" s="22">
        <v>-0.91503291139240506</v>
      </c>
      <c r="D366" s="22">
        <v>186</v>
      </c>
      <c r="E366" s="22">
        <v>6.9</v>
      </c>
    </row>
    <row r="367" spans="1:5" x14ac:dyDescent="0.2">
      <c r="A367" s="9" t="s">
        <v>2965</v>
      </c>
      <c r="B367" s="22">
        <v>1</v>
      </c>
      <c r="C367" s="22">
        <v>-0.96025426000000003</v>
      </c>
      <c r="D367" s="22">
        <v>268</v>
      </c>
      <c r="E367" s="22">
        <v>6.9</v>
      </c>
    </row>
    <row r="368" spans="1:5" x14ac:dyDescent="0.2">
      <c r="A368" s="9" t="s">
        <v>2614</v>
      </c>
      <c r="B368" s="22">
        <v>1</v>
      </c>
      <c r="C368" s="22">
        <v>-0.81375422222222227</v>
      </c>
      <c r="D368" s="22">
        <v>523</v>
      </c>
      <c r="E368" s="22">
        <v>7.1</v>
      </c>
    </row>
    <row r="369" spans="1:5" x14ac:dyDescent="0.2">
      <c r="A369" s="9" t="s">
        <v>3192</v>
      </c>
      <c r="B369" s="22">
        <v>1</v>
      </c>
      <c r="C369" s="22">
        <v>1.7868994814814816</v>
      </c>
      <c r="D369" s="22">
        <v>634</v>
      </c>
      <c r="E369" s="22">
        <v>8.1999999999999993</v>
      </c>
    </row>
    <row r="370" spans="1:5" x14ac:dyDescent="0.2">
      <c r="A370" s="9" t="s">
        <v>3140</v>
      </c>
      <c r="B370" s="22">
        <v>1</v>
      </c>
      <c r="C370" s="22">
        <v>4.751045357142857</v>
      </c>
      <c r="D370" s="22">
        <v>559</v>
      </c>
      <c r="E370" s="22">
        <v>7.9</v>
      </c>
    </row>
    <row r="371" spans="1:5" x14ac:dyDescent="0.2">
      <c r="A371" s="9" t="s">
        <v>2649</v>
      </c>
      <c r="B371" s="22">
        <v>1</v>
      </c>
      <c r="C371" s="22">
        <v>0.62593533333333329</v>
      </c>
      <c r="D371" s="22">
        <v>152</v>
      </c>
      <c r="E371" s="22">
        <v>7.1</v>
      </c>
    </row>
    <row r="372" spans="1:5" x14ac:dyDescent="0.2">
      <c r="A372" s="9" t="s">
        <v>635</v>
      </c>
      <c r="B372" s="22">
        <v>1</v>
      </c>
      <c r="C372" s="22">
        <v>-0.84819481249999995</v>
      </c>
      <c r="D372" s="22">
        <v>883</v>
      </c>
      <c r="E372" s="22">
        <v>6.6</v>
      </c>
    </row>
    <row r="373" spans="1:5" x14ac:dyDescent="0.2">
      <c r="A373" s="9" t="s">
        <v>2056</v>
      </c>
      <c r="B373" s="22">
        <v>1</v>
      </c>
      <c r="C373" s="22">
        <v>0.49879895000000002</v>
      </c>
      <c r="D373" s="22">
        <v>125</v>
      </c>
      <c r="E373" s="22">
        <v>6.5</v>
      </c>
    </row>
    <row r="374" spans="1:5" x14ac:dyDescent="0.2">
      <c r="A374" s="9" t="s">
        <v>1954</v>
      </c>
      <c r="B374" s="22">
        <v>1</v>
      </c>
      <c r="C374" s="22">
        <v>1.5088410000000001</v>
      </c>
      <c r="D374" s="22">
        <v>496</v>
      </c>
      <c r="E374" s="22">
        <v>7.2</v>
      </c>
    </row>
    <row r="375" spans="1:5" x14ac:dyDescent="0.2">
      <c r="A375" s="9" t="s">
        <v>3048</v>
      </c>
      <c r="B375" s="22">
        <v>1</v>
      </c>
      <c r="C375" s="22">
        <v>0.25466763333333331</v>
      </c>
      <c r="D375" s="22">
        <v>309</v>
      </c>
      <c r="E375" s="22">
        <v>7.7</v>
      </c>
    </row>
    <row r="376" spans="1:5" x14ac:dyDescent="0.2">
      <c r="A376" s="9" t="s">
        <v>1657</v>
      </c>
      <c r="B376" s="22">
        <v>1</v>
      </c>
      <c r="C376" s="22">
        <v>0.25314599999999998</v>
      </c>
      <c r="D376" s="22">
        <v>844</v>
      </c>
      <c r="E376" s="22">
        <v>6.5</v>
      </c>
    </row>
    <row r="377" spans="1:5" x14ac:dyDescent="0.2">
      <c r="A377" s="9" t="s">
        <v>895</v>
      </c>
      <c r="B377" s="22">
        <v>1</v>
      </c>
      <c r="C377" s="22">
        <v>-0.65504071111111106</v>
      </c>
      <c r="D377" s="22">
        <v>854</v>
      </c>
      <c r="E377" s="22">
        <v>7.2</v>
      </c>
    </row>
    <row r="378" spans="1:5" x14ac:dyDescent="0.2">
      <c r="A378" s="9" t="s">
        <v>2545</v>
      </c>
      <c r="B378" s="22">
        <v>1</v>
      </c>
      <c r="C378" s="22">
        <v>0.1703287</v>
      </c>
      <c r="D378" s="22">
        <v>772</v>
      </c>
      <c r="E378" s="22">
        <v>7</v>
      </c>
    </row>
    <row r="379" spans="1:5" x14ac:dyDescent="0.2">
      <c r="A379" s="9" t="s">
        <v>1444</v>
      </c>
      <c r="B379" s="22">
        <v>1</v>
      </c>
      <c r="C379" s="22">
        <v>1.4023678571428571</v>
      </c>
      <c r="D379" s="22">
        <v>833</v>
      </c>
      <c r="E379" s="22">
        <v>6.9</v>
      </c>
    </row>
    <row r="380" spans="1:5" x14ac:dyDescent="0.2">
      <c r="A380" s="9" t="s">
        <v>275</v>
      </c>
      <c r="B380" s="22">
        <v>1</v>
      </c>
      <c r="C380" s="22">
        <v>-0.94678614999999999</v>
      </c>
      <c r="D380" s="22">
        <v>979</v>
      </c>
      <c r="E380" s="22">
        <v>6.7</v>
      </c>
    </row>
    <row r="381" spans="1:5" x14ac:dyDescent="0.2">
      <c r="A381" s="9" t="s">
        <v>1070</v>
      </c>
      <c r="B381" s="22">
        <v>1</v>
      </c>
      <c r="C381" s="22">
        <v>1.4417649333333333</v>
      </c>
      <c r="D381" s="22">
        <v>745</v>
      </c>
      <c r="E381" s="22">
        <v>7.4</v>
      </c>
    </row>
    <row r="382" spans="1:5" x14ac:dyDescent="0.2">
      <c r="A382" s="9" t="s">
        <v>2225</v>
      </c>
      <c r="B382" s="22">
        <v>1</v>
      </c>
      <c r="C382" s="22">
        <v>-0.68558543489449308</v>
      </c>
      <c r="D382" s="22">
        <v>527</v>
      </c>
      <c r="E382" s="22">
        <v>6.7</v>
      </c>
    </row>
    <row r="383" spans="1:5" x14ac:dyDescent="0.2">
      <c r="A383" s="9" t="s">
        <v>2138</v>
      </c>
      <c r="B383" s="22">
        <v>1</v>
      </c>
      <c r="C383" s="22">
        <v>-0.61883336923076926</v>
      </c>
      <c r="D383" s="22">
        <v>309</v>
      </c>
      <c r="E383" s="22">
        <v>6.6</v>
      </c>
    </row>
    <row r="384" spans="1:5" x14ac:dyDescent="0.2">
      <c r="A384" s="9" t="s">
        <v>563</v>
      </c>
      <c r="B384" s="22">
        <v>1</v>
      </c>
      <c r="C384" s="22">
        <v>6.6289337499999998</v>
      </c>
      <c r="D384" s="22">
        <v>997</v>
      </c>
      <c r="E384" s="22">
        <v>6.6</v>
      </c>
    </row>
    <row r="385" spans="1:5" x14ac:dyDescent="0.2">
      <c r="A385" s="9" t="s">
        <v>3132</v>
      </c>
      <c r="B385" s="22">
        <v>1</v>
      </c>
      <c r="C385" s="22">
        <v>1.95234825</v>
      </c>
      <c r="D385" s="22">
        <v>175</v>
      </c>
      <c r="E385" s="22">
        <v>7.9</v>
      </c>
    </row>
    <row r="386" spans="1:5" x14ac:dyDescent="0.2">
      <c r="A386" s="9" t="s">
        <v>3127</v>
      </c>
      <c r="B386" s="22">
        <v>1</v>
      </c>
      <c r="C386" s="22">
        <v>-0.72533899999999996</v>
      </c>
      <c r="D386" s="22">
        <v>141</v>
      </c>
      <c r="E386" s="22">
        <v>7.7</v>
      </c>
    </row>
    <row r="387" spans="1:5" x14ac:dyDescent="0.2">
      <c r="A387" s="9" t="s">
        <v>91</v>
      </c>
      <c r="B387" s="22">
        <v>1</v>
      </c>
      <c r="C387" s="22">
        <v>-0.93707600000000002</v>
      </c>
      <c r="D387" s="22">
        <v>827</v>
      </c>
      <c r="E387" s="22">
        <v>6.5</v>
      </c>
    </row>
    <row r="388" spans="1:5" x14ac:dyDescent="0.2">
      <c r="A388" s="9" t="s">
        <v>3120</v>
      </c>
      <c r="B388" s="22">
        <v>1</v>
      </c>
      <c r="C388" s="22">
        <v>-0.90606925000000005</v>
      </c>
      <c r="D388" s="22">
        <v>61</v>
      </c>
      <c r="E388" s="22">
        <v>7.9</v>
      </c>
    </row>
    <row r="389" spans="1:5" x14ac:dyDescent="0.2">
      <c r="A389" s="9" t="s">
        <v>3076</v>
      </c>
      <c r="B389" s="22">
        <v>1</v>
      </c>
      <c r="C389" s="22">
        <v>-0.95225249999999995</v>
      </c>
      <c r="D389" s="22">
        <v>203</v>
      </c>
      <c r="E389" s="22">
        <v>7.8</v>
      </c>
    </row>
    <row r="390" spans="1:5" x14ac:dyDescent="0.2">
      <c r="A390" s="9" t="s">
        <v>912</v>
      </c>
      <c r="B390" s="22">
        <v>1</v>
      </c>
      <c r="C390" s="22">
        <v>100.74663</v>
      </c>
      <c r="D390" s="22">
        <v>589</v>
      </c>
      <c r="E390" s="22">
        <v>6.7</v>
      </c>
    </row>
    <row r="391" spans="1:5" x14ac:dyDescent="0.2">
      <c r="A391" s="9" t="s">
        <v>2414</v>
      </c>
      <c r="B391" s="22">
        <v>1</v>
      </c>
      <c r="C391" s="22">
        <v>-0.99474763157894741</v>
      </c>
      <c r="D391" s="22">
        <v>117</v>
      </c>
      <c r="E391" s="22">
        <v>6.9</v>
      </c>
    </row>
    <row r="392" spans="1:5" x14ac:dyDescent="0.2">
      <c r="A392" s="9" t="s">
        <v>2986</v>
      </c>
      <c r="B392" s="22">
        <v>1</v>
      </c>
      <c r="C392" s="22">
        <v>1.0980953333333334</v>
      </c>
      <c r="D392" s="22">
        <v>97</v>
      </c>
      <c r="E392" s="22">
        <v>7.6</v>
      </c>
    </row>
    <row r="393" spans="1:5" x14ac:dyDescent="0.2">
      <c r="A393" s="9" t="s">
        <v>1587</v>
      </c>
      <c r="B393" s="22">
        <v>1</v>
      </c>
      <c r="C393" s="22">
        <v>0.805098125</v>
      </c>
      <c r="D393" s="22">
        <v>1000</v>
      </c>
      <c r="E393" s="22">
        <v>7.2</v>
      </c>
    </row>
    <row r="394" spans="1:5" x14ac:dyDescent="0.2">
      <c r="A394" s="9" t="s">
        <v>2240</v>
      </c>
      <c r="B394" s="22">
        <v>1</v>
      </c>
      <c r="C394" s="22">
        <v>-0.52513733333333334</v>
      </c>
      <c r="D394" s="22">
        <v>552</v>
      </c>
      <c r="E394" s="22">
        <v>6.7</v>
      </c>
    </row>
    <row r="395" spans="1:5" x14ac:dyDescent="0.2">
      <c r="A395" s="9" t="s">
        <v>1197</v>
      </c>
      <c r="B395" s="22">
        <v>1</v>
      </c>
      <c r="C395" s="22">
        <v>-0.75619815384615385</v>
      </c>
      <c r="D395" s="22">
        <v>748</v>
      </c>
      <c r="E395" s="22">
        <v>6.8</v>
      </c>
    </row>
    <row r="396" spans="1:5" x14ac:dyDescent="0.2">
      <c r="A396" s="9" t="s">
        <v>267</v>
      </c>
      <c r="B396" s="22">
        <v>1</v>
      </c>
      <c r="C396" s="22">
        <v>-0.99878199999999995</v>
      </c>
      <c r="D396" s="22">
        <v>1000</v>
      </c>
      <c r="E396" s="22">
        <v>7.5</v>
      </c>
    </row>
    <row r="397" spans="1:5" x14ac:dyDescent="0.2">
      <c r="A397" s="9" t="s">
        <v>3021</v>
      </c>
      <c r="B397" s="22">
        <v>1</v>
      </c>
      <c r="C397" s="22">
        <v>-0.97489700000000001</v>
      </c>
      <c r="D397" s="22">
        <v>623</v>
      </c>
      <c r="E397" s="22">
        <v>7.7</v>
      </c>
    </row>
    <row r="398" spans="1:5" x14ac:dyDescent="0.2">
      <c r="A398" s="9" t="s">
        <v>2654</v>
      </c>
      <c r="B398" s="22">
        <v>1</v>
      </c>
      <c r="C398" s="22">
        <v>1.1920984999999999</v>
      </c>
      <c r="D398" s="22">
        <v>434</v>
      </c>
      <c r="E398" s="22">
        <v>7.1</v>
      </c>
    </row>
    <row r="399" spans="1:5" x14ac:dyDescent="0.2">
      <c r="A399" s="9" t="s">
        <v>649</v>
      </c>
      <c r="B399" s="22">
        <v>1</v>
      </c>
      <c r="C399" s="22">
        <v>-0.6731895</v>
      </c>
      <c r="D399" s="22">
        <v>373</v>
      </c>
      <c r="E399" s="22">
        <v>6.8</v>
      </c>
    </row>
    <row r="400" spans="1:5" x14ac:dyDescent="0.2">
      <c r="A400" s="9" t="s">
        <v>2833</v>
      </c>
      <c r="B400" s="22">
        <v>1</v>
      </c>
      <c r="C400" s="22">
        <v>2.056616808988764</v>
      </c>
      <c r="D400" s="22">
        <v>1000</v>
      </c>
      <c r="E400" s="22">
        <v>7.7</v>
      </c>
    </row>
    <row r="401" spans="1:5" x14ac:dyDescent="0.2">
      <c r="A401" s="9" t="s">
        <v>2216</v>
      </c>
      <c r="B401" s="22">
        <v>1</v>
      </c>
      <c r="C401" s="22">
        <v>-0.75189976666666669</v>
      </c>
      <c r="D401" s="22">
        <v>579</v>
      </c>
      <c r="E401" s="22">
        <v>6.7</v>
      </c>
    </row>
    <row r="402" spans="1:5" x14ac:dyDescent="0.2">
      <c r="A402" s="9" t="s">
        <v>2296</v>
      </c>
      <c r="B402" s="22">
        <v>1</v>
      </c>
      <c r="C402" s="22">
        <v>2.4985881111111112</v>
      </c>
      <c r="D402" s="22">
        <v>904</v>
      </c>
      <c r="E402" s="22">
        <v>6.7</v>
      </c>
    </row>
    <row r="403" spans="1:5" x14ac:dyDescent="0.2">
      <c r="A403" s="9" t="s">
        <v>2621</v>
      </c>
      <c r="B403" s="22">
        <v>1</v>
      </c>
      <c r="C403" s="22">
        <v>-0.73762649999999996</v>
      </c>
      <c r="D403" s="22">
        <v>812</v>
      </c>
      <c r="E403" s="22">
        <v>7.1</v>
      </c>
    </row>
    <row r="404" spans="1:5" x14ac:dyDescent="0.2">
      <c r="A404" s="9" t="s">
        <v>1356</v>
      </c>
      <c r="B404" s="22">
        <v>1</v>
      </c>
      <c r="C404" s="22">
        <v>3.4874471212121212</v>
      </c>
      <c r="D404" s="22">
        <v>16000</v>
      </c>
      <c r="E404" s="22">
        <v>8.1999999999999993</v>
      </c>
    </row>
    <row r="405" spans="1:5" x14ac:dyDescent="0.2">
      <c r="A405" s="9" t="s">
        <v>265</v>
      </c>
      <c r="B405" s="22">
        <v>1</v>
      </c>
      <c r="C405" s="22">
        <v>0.14795561818181818</v>
      </c>
      <c r="D405" s="22">
        <v>975</v>
      </c>
      <c r="E405" s="22">
        <v>7.8</v>
      </c>
    </row>
    <row r="406" spans="1:5" x14ac:dyDescent="0.2">
      <c r="A406" s="9" t="s">
        <v>608</v>
      </c>
      <c r="B406" s="22">
        <v>1</v>
      </c>
      <c r="C406" s="22">
        <v>2.8877103333333332</v>
      </c>
      <c r="D406" s="22">
        <v>15000</v>
      </c>
      <c r="E406" s="22">
        <v>7.2</v>
      </c>
    </row>
    <row r="407" spans="1:5" x14ac:dyDescent="0.2">
      <c r="A407" s="9" t="s">
        <v>2597</v>
      </c>
      <c r="B407" s="22">
        <v>1</v>
      </c>
      <c r="C407" s="22">
        <v>-0.96094666666666662</v>
      </c>
      <c r="D407" s="22">
        <v>0</v>
      </c>
      <c r="E407" s="22">
        <v>7.1</v>
      </c>
    </row>
    <row r="408" spans="1:5" x14ac:dyDescent="0.2">
      <c r="A408" s="9" t="s">
        <v>3220</v>
      </c>
      <c r="B408" s="22">
        <v>1</v>
      </c>
      <c r="C408" s="22">
        <v>-0.34953824999999999</v>
      </c>
      <c r="D408" s="22">
        <v>48</v>
      </c>
      <c r="E408" s="22">
        <v>8.5</v>
      </c>
    </row>
    <row r="409" spans="1:5" x14ac:dyDescent="0.2">
      <c r="A409" s="9" t="s">
        <v>2084</v>
      </c>
      <c r="B409" s="22">
        <v>1</v>
      </c>
      <c r="C409" s="22">
        <v>4.5378948000000001</v>
      </c>
      <c r="D409" s="22">
        <v>972</v>
      </c>
      <c r="E409" s="22">
        <v>6.5</v>
      </c>
    </row>
    <row r="410" spans="1:5" x14ac:dyDescent="0.2">
      <c r="A410" s="9" t="s">
        <v>2762</v>
      </c>
      <c r="B410" s="22">
        <v>1</v>
      </c>
      <c r="C410" s="22">
        <v>2.8981759999999999</v>
      </c>
      <c r="D410" s="22">
        <v>989</v>
      </c>
      <c r="E410" s="22">
        <v>7.2</v>
      </c>
    </row>
    <row r="411" spans="1:5" x14ac:dyDescent="0.2">
      <c r="A411" s="9" t="s">
        <v>2953</v>
      </c>
      <c r="B411" s="22">
        <v>1</v>
      </c>
      <c r="C411" s="22">
        <v>16.886491111111113</v>
      </c>
      <c r="D411" s="22">
        <v>282</v>
      </c>
      <c r="E411" s="22">
        <v>7.5</v>
      </c>
    </row>
    <row r="412" spans="1:5" x14ac:dyDescent="0.2">
      <c r="A412" s="9" t="s">
        <v>1987</v>
      </c>
      <c r="B412" s="22">
        <v>1</v>
      </c>
      <c r="C412" s="22">
        <v>-0.97158615384615388</v>
      </c>
      <c r="D412" s="22">
        <v>530</v>
      </c>
      <c r="E412" s="22">
        <v>6.5</v>
      </c>
    </row>
    <row r="413" spans="1:5" x14ac:dyDescent="0.2">
      <c r="A413" s="9" t="s">
        <v>2647</v>
      </c>
      <c r="B413" s="22">
        <v>1</v>
      </c>
      <c r="C413" s="22">
        <v>0.50243384705882355</v>
      </c>
      <c r="D413" s="22">
        <v>283</v>
      </c>
      <c r="E413" s="22">
        <v>7.1</v>
      </c>
    </row>
    <row r="414" spans="1:5" x14ac:dyDescent="0.2">
      <c r="A414" s="9" t="s">
        <v>2469</v>
      </c>
      <c r="B414" s="22">
        <v>1</v>
      </c>
      <c r="C414" s="22">
        <v>0.89599882857142854</v>
      </c>
      <c r="D414" s="22">
        <v>303</v>
      </c>
      <c r="E414" s="22">
        <v>6.9</v>
      </c>
    </row>
    <row r="415" spans="1:5" x14ac:dyDescent="0.2">
      <c r="A415" s="9" t="s">
        <v>2069</v>
      </c>
      <c r="B415" s="22">
        <v>1</v>
      </c>
      <c r="C415" s="22">
        <v>1.41772948</v>
      </c>
      <c r="D415" s="22">
        <v>713</v>
      </c>
      <c r="E415" s="22">
        <v>6.5</v>
      </c>
    </row>
    <row r="416" spans="1:5" x14ac:dyDescent="0.2">
      <c r="A416" s="9" t="s">
        <v>1769</v>
      </c>
      <c r="B416" s="22">
        <v>1</v>
      </c>
      <c r="C416" s="22">
        <v>-0.1104276</v>
      </c>
      <c r="D416" s="22">
        <v>759</v>
      </c>
      <c r="E416" s="22">
        <v>7.3</v>
      </c>
    </row>
    <row r="417" spans="1:5" x14ac:dyDescent="0.2">
      <c r="A417" s="9" t="s">
        <v>2350</v>
      </c>
      <c r="B417" s="22">
        <v>1</v>
      </c>
      <c r="C417" s="22">
        <v>-0.52373619999999999</v>
      </c>
      <c r="D417" s="22">
        <v>856</v>
      </c>
      <c r="E417" s="22">
        <v>6.8</v>
      </c>
    </row>
    <row r="418" spans="1:5" x14ac:dyDescent="0.2">
      <c r="A418" s="9" t="s">
        <v>2172</v>
      </c>
      <c r="B418" s="22">
        <v>1</v>
      </c>
      <c r="C418" s="22">
        <v>0.30863757142857146</v>
      </c>
      <c r="D418" s="22">
        <v>978</v>
      </c>
      <c r="E418" s="22">
        <v>6.6</v>
      </c>
    </row>
    <row r="419" spans="1:5" x14ac:dyDescent="0.2">
      <c r="A419" s="9" t="s">
        <v>2286</v>
      </c>
      <c r="B419" s="22">
        <v>1</v>
      </c>
      <c r="C419" s="22">
        <v>1.0085308666666666</v>
      </c>
      <c r="D419" s="22">
        <v>116</v>
      </c>
      <c r="E419" s="22">
        <v>6.7</v>
      </c>
    </row>
    <row r="420" spans="1:5" x14ac:dyDescent="0.2">
      <c r="A420" s="9" t="s">
        <v>1834</v>
      </c>
      <c r="B420" s="22">
        <v>1</v>
      </c>
      <c r="C420" s="22">
        <v>0.22991343181818183</v>
      </c>
      <c r="D420" s="22">
        <v>46000</v>
      </c>
      <c r="E420" s="22">
        <v>7.9</v>
      </c>
    </row>
    <row r="421" spans="1:5" x14ac:dyDescent="0.2">
      <c r="A421" s="9" t="s">
        <v>659</v>
      </c>
      <c r="B421" s="22">
        <v>1</v>
      </c>
      <c r="C421" s="22">
        <v>-0.97589000000000004</v>
      </c>
      <c r="D421" s="22">
        <v>472</v>
      </c>
      <c r="E421" s="22">
        <v>6.5</v>
      </c>
    </row>
    <row r="422" spans="1:5" x14ac:dyDescent="0.2">
      <c r="A422" s="9" t="s">
        <v>2127</v>
      </c>
      <c r="B422" s="22">
        <v>1</v>
      </c>
      <c r="C422" s="22">
        <v>-0.843418</v>
      </c>
      <c r="D422" s="22">
        <v>170</v>
      </c>
      <c r="E422" s="22">
        <v>6.6</v>
      </c>
    </row>
    <row r="423" spans="1:5" x14ac:dyDescent="0.2">
      <c r="A423" s="9" t="s">
        <v>2117</v>
      </c>
      <c r="B423" s="22">
        <v>1</v>
      </c>
      <c r="C423" s="22">
        <v>-0.9007965</v>
      </c>
      <c r="D423" s="22">
        <v>363</v>
      </c>
      <c r="E423" s="22">
        <v>6.6</v>
      </c>
    </row>
    <row r="424" spans="1:5" x14ac:dyDescent="0.2">
      <c r="A424" s="9" t="s">
        <v>111</v>
      </c>
      <c r="B424" s="22">
        <v>1</v>
      </c>
      <c r="C424" s="22">
        <v>0.3484103696969697</v>
      </c>
      <c r="D424" s="22">
        <v>756</v>
      </c>
      <c r="E424" s="22">
        <v>7.9</v>
      </c>
    </row>
    <row r="425" spans="1:5" x14ac:dyDescent="0.2">
      <c r="A425" s="9" t="s">
        <v>2114</v>
      </c>
      <c r="B425" s="22">
        <v>1</v>
      </c>
      <c r="C425" s="22">
        <v>-0.9212173076923077</v>
      </c>
      <c r="D425" s="22">
        <v>1000</v>
      </c>
      <c r="E425" s="22">
        <v>6.6</v>
      </c>
    </row>
    <row r="426" spans="1:5" x14ac:dyDescent="0.2">
      <c r="A426" s="9" t="s">
        <v>2263</v>
      </c>
      <c r="B426" s="22">
        <v>1</v>
      </c>
      <c r="C426" s="22">
        <v>-0.14882666666666666</v>
      </c>
      <c r="D426" s="22">
        <v>52</v>
      </c>
      <c r="E426" s="22">
        <v>6.7</v>
      </c>
    </row>
    <row r="427" spans="1:5" x14ac:dyDescent="0.2">
      <c r="A427" s="9" t="s">
        <v>3189</v>
      </c>
      <c r="B427" s="22">
        <v>1</v>
      </c>
      <c r="C427" s="22">
        <v>-0.51577899999999999</v>
      </c>
      <c r="D427" s="22">
        <v>3</v>
      </c>
      <c r="E427" s="22">
        <v>8.1999999999999993</v>
      </c>
    </row>
    <row r="428" spans="1:5" x14ac:dyDescent="0.2">
      <c r="A428" s="9" t="s">
        <v>2447</v>
      </c>
      <c r="B428" s="22">
        <v>1</v>
      </c>
      <c r="C428" s="22">
        <v>-0.13103886666666667</v>
      </c>
      <c r="D428" s="22">
        <v>796</v>
      </c>
      <c r="E428" s="22">
        <v>6.9</v>
      </c>
    </row>
    <row r="429" spans="1:5" x14ac:dyDescent="0.2">
      <c r="A429" s="9" t="s">
        <v>1802</v>
      </c>
      <c r="B429" s="22">
        <v>1</v>
      </c>
      <c r="C429" s="22">
        <v>-0.66502185714285711</v>
      </c>
      <c r="D429" s="22">
        <v>1000</v>
      </c>
      <c r="E429" s="22">
        <v>6.8</v>
      </c>
    </row>
    <row r="430" spans="1:5" x14ac:dyDescent="0.2">
      <c r="A430" s="9" t="s">
        <v>2406</v>
      </c>
      <c r="B430" s="22">
        <v>1</v>
      </c>
      <c r="C430" s="22">
        <v>15.018980000000001</v>
      </c>
      <c r="D430" s="22">
        <v>1000</v>
      </c>
      <c r="E430" s="22">
        <v>6.8</v>
      </c>
    </row>
    <row r="431" spans="1:5" x14ac:dyDescent="0.2">
      <c r="A431" s="9" t="s">
        <v>1920</v>
      </c>
      <c r="B431" s="22">
        <v>1</v>
      </c>
      <c r="C431" s="22">
        <v>1.3858578833333333</v>
      </c>
      <c r="D431" s="22">
        <v>2000</v>
      </c>
      <c r="E431" s="22">
        <v>7.1</v>
      </c>
    </row>
    <row r="432" spans="1:5" x14ac:dyDescent="0.2">
      <c r="A432" s="9" t="s">
        <v>814</v>
      </c>
      <c r="B432" s="22">
        <v>1</v>
      </c>
      <c r="C432" s="22">
        <v>2.1739471666666668</v>
      </c>
      <c r="D432" s="22">
        <v>1000</v>
      </c>
      <c r="E432" s="22">
        <v>6.6</v>
      </c>
    </row>
    <row r="433" spans="1:5" x14ac:dyDescent="0.2">
      <c r="A433" s="9" t="s">
        <v>1660</v>
      </c>
      <c r="B433" s="22">
        <v>1</v>
      </c>
      <c r="C433" s="22">
        <v>3.8277694000000002</v>
      </c>
      <c r="D433" s="22">
        <v>1000</v>
      </c>
      <c r="E433" s="22">
        <v>7.4</v>
      </c>
    </row>
    <row r="434" spans="1:5" x14ac:dyDescent="0.2">
      <c r="A434" s="9" t="s">
        <v>2109</v>
      </c>
      <c r="B434" s="22">
        <v>1</v>
      </c>
      <c r="C434" s="22">
        <v>-0.97271359999999996</v>
      </c>
      <c r="D434" s="22">
        <v>798</v>
      </c>
      <c r="E434" s="22">
        <v>6.6</v>
      </c>
    </row>
    <row r="435" spans="1:5" x14ac:dyDescent="0.2">
      <c r="A435" s="9" t="s">
        <v>1712</v>
      </c>
      <c r="B435" s="22">
        <v>1</v>
      </c>
      <c r="C435" s="22">
        <v>0.11338122666666667</v>
      </c>
      <c r="D435" s="22">
        <v>6000</v>
      </c>
      <c r="E435" s="22">
        <v>8</v>
      </c>
    </row>
    <row r="436" spans="1:5" x14ac:dyDescent="0.2">
      <c r="A436" s="9" t="s">
        <v>2171</v>
      </c>
      <c r="B436" s="22">
        <v>1</v>
      </c>
      <c r="C436" s="22">
        <v>0.23653112500000001</v>
      </c>
      <c r="D436" s="22">
        <v>430</v>
      </c>
      <c r="E436" s="22">
        <v>6.6</v>
      </c>
    </row>
    <row r="437" spans="1:5" x14ac:dyDescent="0.2">
      <c r="A437" s="9" t="s">
        <v>2742</v>
      </c>
      <c r="B437" s="22">
        <v>1</v>
      </c>
      <c r="C437" s="22">
        <v>0.77852276923076924</v>
      </c>
      <c r="D437" s="22">
        <v>769</v>
      </c>
      <c r="E437" s="22">
        <v>7.2</v>
      </c>
    </row>
    <row r="438" spans="1:5" x14ac:dyDescent="0.2">
      <c r="A438" s="9" t="s">
        <v>2217</v>
      </c>
      <c r="B438" s="22">
        <v>1</v>
      </c>
      <c r="C438" s="22">
        <v>-0.74125468750000001</v>
      </c>
      <c r="D438" s="22">
        <v>786</v>
      </c>
      <c r="E438" s="22">
        <v>6.7</v>
      </c>
    </row>
    <row r="439" spans="1:5" x14ac:dyDescent="0.2">
      <c r="A439" s="9" t="s">
        <v>2593</v>
      </c>
      <c r="B439" s="22">
        <v>1</v>
      </c>
      <c r="C439" s="22">
        <v>-0.99265351999999996</v>
      </c>
      <c r="D439" s="22">
        <v>541</v>
      </c>
      <c r="E439" s="22">
        <v>7.1</v>
      </c>
    </row>
    <row r="440" spans="1:5" x14ac:dyDescent="0.2">
      <c r="A440" s="9" t="s">
        <v>3247</v>
      </c>
      <c r="B440" s="22">
        <v>1</v>
      </c>
      <c r="C440" s="22">
        <v>-0.99444500000000002</v>
      </c>
      <c r="D440" s="22">
        <v>2</v>
      </c>
      <c r="E440" s="22">
        <v>7.7</v>
      </c>
    </row>
    <row r="441" spans="1:5" x14ac:dyDescent="0.2">
      <c r="A441" s="9" t="s">
        <v>2735</v>
      </c>
      <c r="B441" s="22">
        <v>1</v>
      </c>
      <c r="C441" s="22">
        <v>0.31489794949494948</v>
      </c>
      <c r="D441" s="22">
        <v>144</v>
      </c>
      <c r="E441" s="22">
        <v>7.2</v>
      </c>
    </row>
    <row r="442" spans="1:5" x14ac:dyDescent="0.2">
      <c r="A442" s="9" t="s">
        <v>901</v>
      </c>
      <c r="B442" s="22">
        <v>1</v>
      </c>
      <c r="C442" s="22">
        <v>-0.72294774744027301</v>
      </c>
      <c r="D442" s="22">
        <v>640</v>
      </c>
      <c r="E442" s="22">
        <v>6.6</v>
      </c>
    </row>
    <row r="443" spans="1:5" x14ac:dyDescent="0.2">
      <c r="A443" s="9" t="s">
        <v>2336</v>
      </c>
      <c r="B443" s="22">
        <v>1</v>
      </c>
      <c r="C443" s="22">
        <v>-0.89976</v>
      </c>
      <c r="D443" s="22">
        <v>20</v>
      </c>
      <c r="E443" s="22">
        <v>6.8</v>
      </c>
    </row>
    <row r="444" spans="1:5" x14ac:dyDescent="0.2">
      <c r="A444" s="9" t="s">
        <v>1707</v>
      </c>
      <c r="B444" s="22">
        <v>1</v>
      </c>
      <c r="C444" s="22">
        <v>-0.90314000000000005</v>
      </c>
      <c r="D444" s="22">
        <v>443</v>
      </c>
      <c r="E444" s="22">
        <v>6.8</v>
      </c>
    </row>
    <row r="445" spans="1:5" x14ac:dyDescent="0.2">
      <c r="A445" s="9" t="s">
        <v>487</v>
      </c>
      <c r="B445" s="22">
        <v>1</v>
      </c>
      <c r="C445" s="22">
        <v>0.22672820588235293</v>
      </c>
      <c r="D445" s="22">
        <v>10000</v>
      </c>
      <c r="E445" s="22">
        <v>7.6</v>
      </c>
    </row>
    <row r="446" spans="1:5" x14ac:dyDescent="0.2">
      <c r="A446" s="9" t="s">
        <v>2315</v>
      </c>
      <c r="B446" s="22">
        <v>1</v>
      </c>
      <c r="C446" s="22">
        <v>11.892362800000001</v>
      </c>
      <c r="D446" s="22">
        <v>1000</v>
      </c>
      <c r="E446" s="22">
        <v>6.7</v>
      </c>
    </row>
    <row r="447" spans="1:5" x14ac:dyDescent="0.2">
      <c r="A447" s="9" t="s">
        <v>2941</v>
      </c>
      <c r="B447" s="22">
        <v>1</v>
      </c>
      <c r="C447" s="22">
        <v>1.1056314705882353</v>
      </c>
      <c r="D447" s="22">
        <v>382</v>
      </c>
      <c r="E447" s="22">
        <v>7.5</v>
      </c>
    </row>
    <row r="448" spans="1:5" x14ac:dyDescent="0.2">
      <c r="A448" s="9" t="s">
        <v>2293</v>
      </c>
      <c r="B448" s="22">
        <v>1</v>
      </c>
      <c r="C448" s="22">
        <v>1.5481046428571428</v>
      </c>
      <c r="D448" s="22">
        <v>576</v>
      </c>
      <c r="E448" s="22">
        <v>6.7</v>
      </c>
    </row>
    <row r="449" spans="1:5" x14ac:dyDescent="0.2">
      <c r="A449" s="9" t="s">
        <v>2174</v>
      </c>
      <c r="B449" s="22">
        <v>1</v>
      </c>
      <c r="C449" s="22">
        <v>0.31053187500000001</v>
      </c>
      <c r="D449" s="22">
        <v>218</v>
      </c>
      <c r="E449" s="22">
        <v>6.6</v>
      </c>
    </row>
    <row r="450" spans="1:5" x14ac:dyDescent="0.2">
      <c r="A450" s="9" t="s">
        <v>2349</v>
      </c>
      <c r="B450" s="22">
        <v>1</v>
      </c>
      <c r="C450" s="22">
        <v>-0.69722200000000001</v>
      </c>
      <c r="D450" s="22">
        <v>342</v>
      </c>
      <c r="E450" s="22">
        <v>7.1</v>
      </c>
    </row>
    <row r="451" spans="1:5" x14ac:dyDescent="0.2">
      <c r="A451" s="9" t="s">
        <v>3143</v>
      </c>
      <c r="B451" s="22">
        <v>1</v>
      </c>
      <c r="C451" s="22">
        <v>51.432961111111112</v>
      </c>
      <c r="D451" s="22">
        <v>200</v>
      </c>
      <c r="E451" s="22">
        <v>7.9</v>
      </c>
    </row>
    <row r="452" spans="1:5" x14ac:dyDescent="0.2">
      <c r="A452" s="9" t="s">
        <v>2529</v>
      </c>
      <c r="B452" s="22">
        <v>1</v>
      </c>
      <c r="C452" s="22">
        <v>-0.49110938461538461</v>
      </c>
      <c r="D452" s="22">
        <v>577</v>
      </c>
      <c r="E452" s="22">
        <v>7</v>
      </c>
    </row>
    <row r="453" spans="1:5" x14ac:dyDescent="0.2">
      <c r="A453" s="9" t="s">
        <v>794</v>
      </c>
      <c r="B453" s="22">
        <v>1</v>
      </c>
      <c r="C453" s="22">
        <v>3.1466285294117649</v>
      </c>
      <c r="D453" s="22">
        <v>1000</v>
      </c>
      <c r="E453" s="22">
        <v>6.7</v>
      </c>
    </row>
    <row r="454" spans="1:5" x14ac:dyDescent="0.2">
      <c r="A454" s="9" t="s">
        <v>2603</v>
      </c>
      <c r="B454" s="22">
        <v>1</v>
      </c>
      <c r="C454" s="22">
        <v>-0.94047240499999996</v>
      </c>
      <c r="D454" s="22">
        <v>778</v>
      </c>
      <c r="E454" s="22">
        <v>7.1</v>
      </c>
    </row>
    <row r="455" spans="1:5" x14ac:dyDescent="0.2">
      <c r="A455" s="9" t="s">
        <v>437</v>
      </c>
      <c r="B455" s="22">
        <v>1</v>
      </c>
      <c r="C455" s="22">
        <v>1.0846658888888889</v>
      </c>
      <c r="D455" s="22">
        <v>975</v>
      </c>
      <c r="E455" s="22">
        <v>6.9</v>
      </c>
    </row>
    <row r="456" spans="1:5" x14ac:dyDescent="0.2">
      <c r="A456" s="9" t="s">
        <v>2254</v>
      </c>
      <c r="B456" s="22">
        <v>1</v>
      </c>
      <c r="C456" s="22">
        <v>-0.3392985</v>
      </c>
      <c r="D456" s="22">
        <v>346</v>
      </c>
      <c r="E456" s="22">
        <v>6.7</v>
      </c>
    </row>
    <row r="457" spans="1:5" x14ac:dyDescent="0.2">
      <c r="A457" s="9" t="s">
        <v>379</v>
      </c>
      <c r="B457" s="22">
        <v>1</v>
      </c>
      <c r="C457" s="22">
        <v>0.67137500000000006</v>
      </c>
      <c r="D457" s="22">
        <v>4000</v>
      </c>
      <c r="E457" s="22">
        <v>6.5</v>
      </c>
    </row>
    <row r="458" spans="1:5" x14ac:dyDescent="0.2">
      <c r="A458" s="9" t="s">
        <v>272</v>
      </c>
      <c r="B458" s="22">
        <v>1</v>
      </c>
      <c r="C458" s="22">
        <v>-0.70509840000000001</v>
      </c>
      <c r="D458" s="22">
        <v>2000</v>
      </c>
      <c r="E458" s="22">
        <v>6.5</v>
      </c>
    </row>
    <row r="459" spans="1:5" x14ac:dyDescent="0.2">
      <c r="A459" s="9" t="s">
        <v>615</v>
      </c>
      <c r="B459" s="22">
        <v>1</v>
      </c>
      <c r="C459" s="22">
        <v>-0.55966271999999995</v>
      </c>
      <c r="D459" s="22">
        <v>13000</v>
      </c>
      <c r="E459" s="22">
        <v>7.1</v>
      </c>
    </row>
    <row r="460" spans="1:5" x14ac:dyDescent="0.2">
      <c r="A460" s="9" t="s">
        <v>2587</v>
      </c>
      <c r="B460" s="22">
        <v>1</v>
      </c>
      <c r="C460" s="22">
        <v>16.261110500000001</v>
      </c>
      <c r="D460" s="22">
        <v>690</v>
      </c>
      <c r="E460" s="22">
        <v>7</v>
      </c>
    </row>
    <row r="461" spans="1:5" x14ac:dyDescent="0.2">
      <c r="A461" s="9" t="s">
        <v>1727</v>
      </c>
      <c r="B461" s="22">
        <v>1</v>
      </c>
      <c r="C461" s="22">
        <v>-0.82192862499999997</v>
      </c>
      <c r="D461" s="22">
        <v>1000</v>
      </c>
      <c r="E461" s="22">
        <v>7.2</v>
      </c>
    </row>
    <row r="462" spans="1:5" x14ac:dyDescent="0.2">
      <c r="A462" s="9" t="s">
        <v>3008</v>
      </c>
      <c r="B462" s="22">
        <v>1</v>
      </c>
      <c r="C462" s="22">
        <v>-0.96050323432343232</v>
      </c>
      <c r="D462" s="22">
        <v>286</v>
      </c>
      <c r="E462" s="22">
        <v>7.6</v>
      </c>
    </row>
    <row r="463" spans="1:5" x14ac:dyDescent="0.2">
      <c r="A463" s="9" t="s">
        <v>50</v>
      </c>
      <c r="B463" s="22">
        <v>1</v>
      </c>
      <c r="C463" s="22">
        <v>0.13448160000000001</v>
      </c>
      <c r="D463" s="22">
        <v>3000</v>
      </c>
      <c r="E463" s="22">
        <v>6.7</v>
      </c>
    </row>
    <row r="464" spans="1:5" x14ac:dyDescent="0.2">
      <c r="A464" s="9" t="s">
        <v>2178</v>
      </c>
      <c r="B464" s="22">
        <v>1</v>
      </c>
      <c r="C464" s="22">
        <v>0.63727559090909092</v>
      </c>
      <c r="D464" s="22">
        <v>896</v>
      </c>
      <c r="E464" s="22">
        <v>6.6</v>
      </c>
    </row>
    <row r="465" spans="1:5" x14ac:dyDescent="0.2">
      <c r="A465" s="9" t="s">
        <v>1401</v>
      </c>
      <c r="B465" s="22">
        <v>1</v>
      </c>
      <c r="C465" s="22">
        <v>0.96946493333333328</v>
      </c>
      <c r="D465" s="22">
        <v>970</v>
      </c>
      <c r="E465" s="22">
        <v>7.1</v>
      </c>
    </row>
    <row r="466" spans="1:5" x14ac:dyDescent="0.2">
      <c r="A466" s="9" t="s">
        <v>2086</v>
      </c>
      <c r="B466" s="22">
        <v>1</v>
      </c>
      <c r="C466" s="22">
        <v>4.834256083333333</v>
      </c>
      <c r="D466" s="22">
        <v>93</v>
      </c>
      <c r="E466" s="22">
        <v>6.5</v>
      </c>
    </row>
    <row r="467" spans="1:5" x14ac:dyDescent="0.2">
      <c r="A467" s="9" t="s">
        <v>2993</v>
      </c>
      <c r="B467" s="22">
        <v>1</v>
      </c>
      <c r="C467" s="22">
        <v>2.7319300000000002</v>
      </c>
      <c r="D467" s="22">
        <v>1000</v>
      </c>
      <c r="E467" s="22">
        <v>7.6</v>
      </c>
    </row>
    <row r="468" spans="1:5" x14ac:dyDescent="0.2">
      <c r="A468" s="9" t="s">
        <v>135</v>
      </c>
      <c r="B468" s="22">
        <v>1</v>
      </c>
      <c r="C468" s="22">
        <v>-0.98350070588235294</v>
      </c>
      <c r="D468" s="22">
        <v>2000</v>
      </c>
      <c r="E468" s="22">
        <v>6.7</v>
      </c>
    </row>
    <row r="469" spans="1:5" x14ac:dyDescent="0.2">
      <c r="A469" s="9" t="s">
        <v>2410</v>
      </c>
      <c r="B469" s="22">
        <v>1</v>
      </c>
      <c r="C469" s="22">
        <v>-0.9988165</v>
      </c>
      <c r="D469" s="22">
        <v>63</v>
      </c>
      <c r="E469" s="22">
        <v>6.9</v>
      </c>
    </row>
    <row r="470" spans="1:5" x14ac:dyDescent="0.2">
      <c r="A470" s="9" t="s">
        <v>2224</v>
      </c>
      <c r="B470" s="22">
        <v>1</v>
      </c>
      <c r="C470" s="22">
        <v>-0.69343107142857141</v>
      </c>
      <c r="D470" s="22">
        <v>543</v>
      </c>
      <c r="E470" s="22">
        <v>6.7</v>
      </c>
    </row>
    <row r="471" spans="1:5" x14ac:dyDescent="0.2">
      <c r="A471" s="9" t="s">
        <v>2361</v>
      </c>
      <c r="B471" s="22">
        <v>1</v>
      </c>
      <c r="C471" s="22">
        <v>-0.15320601666666667</v>
      </c>
      <c r="D471" s="22">
        <v>874</v>
      </c>
      <c r="E471" s="22">
        <v>6.8</v>
      </c>
    </row>
    <row r="472" spans="1:5" x14ac:dyDescent="0.2">
      <c r="A472" s="9" t="s">
        <v>898</v>
      </c>
      <c r="B472" s="22">
        <v>1</v>
      </c>
      <c r="C472" s="22">
        <v>0.19988645333333332</v>
      </c>
      <c r="D472" s="22">
        <v>1000</v>
      </c>
      <c r="E472" s="22">
        <v>6.7</v>
      </c>
    </row>
    <row r="473" spans="1:5" x14ac:dyDescent="0.2">
      <c r="A473" s="9" t="s">
        <v>2098</v>
      </c>
      <c r="B473" s="22">
        <v>1</v>
      </c>
      <c r="C473" s="22">
        <v>-0.97467674157303374</v>
      </c>
      <c r="D473" s="22">
        <v>678</v>
      </c>
      <c r="E473" s="22">
        <v>7.9</v>
      </c>
    </row>
    <row r="474" spans="1:5" x14ac:dyDescent="0.2">
      <c r="A474" s="9" t="s">
        <v>1062</v>
      </c>
      <c r="B474" s="22">
        <v>1</v>
      </c>
      <c r="C474" s="22">
        <v>-0.55563819999999997</v>
      </c>
      <c r="D474" s="22">
        <v>967</v>
      </c>
      <c r="E474" s="22">
        <v>7</v>
      </c>
    </row>
    <row r="475" spans="1:5" x14ac:dyDescent="0.2">
      <c r="A475" s="9" t="s">
        <v>2698</v>
      </c>
      <c r="B475" s="22">
        <v>1</v>
      </c>
      <c r="C475" s="22">
        <v>-0.92410888888888887</v>
      </c>
      <c r="D475" s="22">
        <v>3</v>
      </c>
      <c r="E475" s="22">
        <v>7.2</v>
      </c>
    </row>
    <row r="476" spans="1:5" x14ac:dyDescent="0.2">
      <c r="A476" s="9" t="s">
        <v>335</v>
      </c>
      <c r="B476" s="22">
        <v>1</v>
      </c>
      <c r="C476" s="22">
        <v>0.24241460000000001</v>
      </c>
      <c r="D476" s="22">
        <v>3000</v>
      </c>
      <c r="E476" s="22">
        <v>6.6</v>
      </c>
    </row>
    <row r="477" spans="1:5" x14ac:dyDescent="0.2">
      <c r="A477" s="9" t="s">
        <v>2194</v>
      </c>
      <c r="B477" s="22">
        <v>1</v>
      </c>
      <c r="C477" s="22">
        <v>5.7985893333333332</v>
      </c>
      <c r="D477" s="22">
        <v>925</v>
      </c>
      <c r="E477" s="22">
        <v>6.6</v>
      </c>
    </row>
    <row r="478" spans="1:5" x14ac:dyDescent="0.2">
      <c r="A478" s="9" t="s">
        <v>1704</v>
      </c>
      <c r="B478" s="22">
        <v>1</v>
      </c>
      <c r="C478" s="22">
        <v>-0.36660162499999999</v>
      </c>
      <c r="D478" s="22">
        <v>2000</v>
      </c>
      <c r="E478" s="22">
        <v>8</v>
      </c>
    </row>
    <row r="479" spans="1:5" x14ac:dyDescent="0.2">
      <c r="A479" s="9" t="s">
        <v>3062</v>
      </c>
      <c r="B479" s="22">
        <v>1</v>
      </c>
      <c r="C479" s="22">
        <v>4.1982692000000004</v>
      </c>
      <c r="D479" s="22">
        <v>334</v>
      </c>
      <c r="E479" s="22">
        <v>7.7</v>
      </c>
    </row>
    <row r="480" spans="1:5" x14ac:dyDescent="0.2">
      <c r="A480" s="9" t="s">
        <v>1681</v>
      </c>
      <c r="B480" s="22">
        <v>1</v>
      </c>
      <c r="C480" s="22">
        <v>-0.2235973</v>
      </c>
      <c r="D480" s="22">
        <v>628</v>
      </c>
      <c r="E480" s="22">
        <v>6.7</v>
      </c>
    </row>
    <row r="481" spans="1:5" x14ac:dyDescent="0.2">
      <c r="A481" s="9" t="s">
        <v>2420</v>
      </c>
      <c r="B481" s="22">
        <v>1</v>
      </c>
      <c r="C481" s="22">
        <v>-0.96493315999999996</v>
      </c>
      <c r="D481" s="22">
        <v>499</v>
      </c>
      <c r="E481" s="22">
        <v>6.9</v>
      </c>
    </row>
    <row r="482" spans="1:5" x14ac:dyDescent="0.2">
      <c r="A482" s="9" t="s">
        <v>2121</v>
      </c>
      <c r="B482" s="22">
        <v>1</v>
      </c>
      <c r="C482" s="22">
        <v>-0.87706432000000001</v>
      </c>
      <c r="D482" s="22">
        <v>45</v>
      </c>
      <c r="E482" s="22">
        <v>6.6</v>
      </c>
    </row>
    <row r="483" spans="1:5" x14ac:dyDescent="0.2">
      <c r="A483" s="9" t="s">
        <v>3129</v>
      </c>
      <c r="B483" s="22">
        <v>1</v>
      </c>
      <c r="C483" s="22">
        <v>1.0098016949152542</v>
      </c>
      <c r="D483" s="22">
        <v>131</v>
      </c>
      <c r="E483" s="22">
        <v>7.9</v>
      </c>
    </row>
    <row r="484" spans="1:5" x14ac:dyDescent="0.2">
      <c r="A484" s="9" t="s">
        <v>2509</v>
      </c>
      <c r="B484" s="22">
        <v>1</v>
      </c>
      <c r="C484" s="22">
        <v>-0.88770000000000004</v>
      </c>
      <c r="D484" s="22">
        <v>2000</v>
      </c>
      <c r="E484" s="22">
        <v>7</v>
      </c>
    </row>
    <row r="485" spans="1:5" x14ac:dyDescent="0.2">
      <c r="A485" s="9" t="s">
        <v>2496</v>
      </c>
      <c r="B485" s="22">
        <v>1</v>
      </c>
      <c r="C485" s="22">
        <v>-0.9916477142857143</v>
      </c>
      <c r="D485" s="22">
        <v>21</v>
      </c>
      <c r="E485" s="22">
        <v>7</v>
      </c>
    </row>
    <row r="486" spans="1:5" x14ac:dyDescent="0.2">
      <c r="A486" s="9" t="s">
        <v>2492</v>
      </c>
      <c r="B486" s="22">
        <v>1</v>
      </c>
      <c r="C486" s="22">
        <v>-0.99981978535467231</v>
      </c>
      <c r="D486" s="22">
        <v>629</v>
      </c>
      <c r="E486" s="22">
        <v>7</v>
      </c>
    </row>
    <row r="487" spans="1:5" x14ac:dyDescent="0.2">
      <c r="A487" s="9" t="s">
        <v>138</v>
      </c>
      <c r="B487" s="22">
        <v>1</v>
      </c>
      <c r="C487" s="22">
        <v>0.63953326666666666</v>
      </c>
      <c r="D487" s="22">
        <v>673</v>
      </c>
      <c r="E487" s="22">
        <v>7.4</v>
      </c>
    </row>
    <row r="488" spans="1:5" x14ac:dyDescent="0.2">
      <c r="A488" s="9" t="s">
        <v>2389</v>
      </c>
      <c r="B488" s="22">
        <v>1</v>
      </c>
      <c r="C488" s="22">
        <v>1.87902444</v>
      </c>
      <c r="D488" s="22">
        <v>129</v>
      </c>
      <c r="E488" s="22">
        <v>6.8</v>
      </c>
    </row>
    <row r="489" spans="1:5" x14ac:dyDescent="0.2">
      <c r="A489" s="9" t="s">
        <v>906</v>
      </c>
      <c r="B489" s="22">
        <v>1</v>
      </c>
      <c r="C489" s="22">
        <v>1.13260015</v>
      </c>
      <c r="D489" s="22">
        <v>1000</v>
      </c>
      <c r="E489" s="22">
        <v>6.8</v>
      </c>
    </row>
    <row r="490" spans="1:5" x14ac:dyDescent="0.2">
      <c r="A490" s="9" t="s">
        <v>2599</v>
      </c>
      <c r="B490" s="22">
        <v>1</v>
      </c>
      <c r="C490" s="22">
        <v>-0.96005960000000001</v>
      </c>
      <c r="D490" s="22">
        <v>191</v>
      </c>
      <c r="E490" s="22">
        <v>7.1</v>
      </c>
    </row>
    <row r="491" spans="1:5" x14ac:dyDescent="0.2">
      <c r="A491" s="9" t="s">
        <v>2706</v>
      </c>
      <c r="B491" s="22">
        <v>1</v>
      </c>
      <c r="C491" s="22">
        <v>-0.84111454545454545</v>
      </c>
      <c r="D491" s="22">
        <v>232</v>
      </c>
      <c r="E491" s="22">
        <v>7.2</v>
      </c>
    </row>
    <row r="492" spans="1:5" x14ac:dyDescent="0.2">
      <c r="A492" s="9" t="s">
        <v>2018</v>
      </c>
      <c r="B492" s="22">
        <v>1</v>
      </c>
      <c r="C492" s="22">
        <v>-0.49840451612903225</v>
      </c>
      <c r="D492" s="22">
        <v>499</v>
      </c>
      <c r="E492" s="22">
        <v>6.5</v>
      </c>
    </row>
    <row r="493" spans="1:5" x14ac:dyDescent="0.2">
      <c r="A493" s="9" t="s">
        <v>786</v>
      </c>
      <c r="B493" s="22">
        <v>1</v>
      </c>
      <c r="C493" s="22">
        <v>-1.690065E-2</v>
      </c>
      <c r="D493" s="22">
        <v>11000</v>
      </c>
      <c r="E493" s="22">
        <v>7.5</v>
      </c>
    </row>
    <row r="494" spans="1:5" x14ac:dyDescent="0.2">
      <c r="A494" s="9" t="s">
        <v>2328</v>
      </c>
      <c r="B494" s="22">
        <v>1</v>
      </c>
      <c r="C494" s="22">
        <v>-0.96273624999999996</v>
      </c>
      <c r="D494" s="22">
        <v>553</v>
      </c>
      <c r="E494" s="22">
        <v>6.8</v>
      </c>
    </row>
    <row r="495" spans="1:5" x14ac:dyDescent="0.2">
      <c r="A495" s="9" t="s">
        <v>987</v>
      </c>
      <c r="B495" s="22">
        <v>1</v>
      </c>
      <c r="C495" s="22">
        <v>-2.4478333333333335E-2</v>
      </c>
      <c r="D495" s="22">
        <v>1000</v>
      </c>
      <c r="E495" s="22">
        <v>6.5</v>
      </c>
    </row>
    <row r="496" spans="1:5" x14ac:dyDescent="0.2">
      <c r="A496" s="9" t="s">
        <v>2458</v>
      </c>
      <c r="B496" s="22">
        <v>1</v>
      </c>
      <c r="C496" s="22">
        <v>0.17585680000000001</v>
      </c>
      <c r="D496" s="22">
        <v>880</v>
      </c>
      <c r="E496" s="22">
        <v>6.9</v>
      </c>
    </row>
    <row r="497" spans="1:5" x14ac:dyDescent="0.2">
      <c r="A497" s="9" t="s">
        <v>2158</v>
      </c>
      <c r="B497" s="22">
        <v>1</v>
      </c>
      <c r="C497" s="22">
        <v>-0.27214053333333332</v>
      </c>
      <c r="D497" s="22">
        <v>618</v>
      </c>
      <c r="E497" s="22">
        <v>6.6</v>
      </c>
    </row>
    <row r="498" spans="1:5" x14ac:dyDescent="0.2">
      <c r="A498" s="9" t="s">
        <v>3149</v>
      </c>
      <c r="B498" s="22">
        <v>1</v>
      </c>
      <c r="C498" s="22">
        <v>0.52218399999999998</v>
      </c>
      <c r="D498" s="22">
        <v>56</v>
      </c>
      <c r="E498" s="22">
        <v>8</v>
      </c>
    </row>
    <row r="499" spans="1:5" x14ac:dyDescent="0.2">
      <c r="A499" s="9" t="s">
        <v>2890</v>
      </c>
      <c r="B499" s="22">
        <v>1</v>
      </c>
      <c r="C499" s="22">
        <v>1.4570445454545455</v>
      </c>
      <c r="D499" s="22">
        <v>625</v>
      </c>
      <c r="E499" s="22">
        <v>7.4</v>
      </c>
    </row>
    <row r="500" spans="1:5" x14ac:dyDescent="0.2">
      <c r="A500" s="9" t="s">
        <v>2800</v>
      </c>
      <c r="B500" s="22">
        <v>1</v>
      </c>
      <c r="C500" s="22">
        <v>-0.92833316666666665</v>
      </c>
      <c r="D500" s="22">
        <v>706</v>
      </c>
      <c r="E500" s="22">
        <v>7.3</v>
      </c>
    </row>
    <row r="501" spans="1:5" x14ac:dyDescent="0.2">
      <c r="A501" s="9" t="s">
        <v>2991</v>
      </c>
      <c r="B501" s="22">
        <v>1</v>
      </c>
      <c r="C501" s="22">
        <v>2.1267423999999999</v>
      </c>
      <c r="D501" s="22">
        <v>480</v>
      </c>
      <c r="E501" s="22">
        <v>7.6</v>
      </c>
    </row>
    <row r="502" spans="1:5" x14ac:dyDescent="0.2">
      <c r="A502" s="9" t="s">
        <v>1568</v>
      </c>
      <c r="B502" s="22">
        <v>1</v>
      </c>
      <c r="C502" s="22">
        <v>0.67783800000000005</v>
      </c>
      <c r="D502" s="22">
        <v>783</v>
      </c>
      <c r="E502" s="22">
        <v>7.7</v>
      </c>
    </row>
    <row r="503" spans="1:5" x14ac:dyDescent="0.2">
      <c r="A503" s="9" t="s">
        <v>2372</v>
      </c>
      <c r="B503" s="22">
        <v>1</v>
      </c>
      <c r="C503" s="22">
        <v>0.34158373333333331</v>
      </c>
      <c r="D503" s="22">
        <v>157</v>
      </c>
      <c r="E503" s="22">
        <v>6.8</v>
      </c>
    </row>
    <row r="504" spans="1:5" x14ac:dyDescent="0.2">
      <c r="A504" s="9" t="s">
        <v>734</v>
      </c>
      <c r="B504" s="22">
        <v>1</v>
      </c>
      <c r="C504" s="22">
        <v>0.15677426666666666</v>
      </c>
      <c r="D504" s="22">
        <v>1000</v>
      </c>
      <c r="E504" s="22">
        <v>6.7</v>
      </c>
    </row>
    <row r="505" spans="1:5" x14ac:dyDescent="0.2">
      <c r="A505" s="9" t="s">
        <v>2541</v>
      </c>
      <c r="B505" s="22">
        <v>1</v>
      </c>
      <c r="C505" s="22">
        <v>-6.5715375000000006E-2</v>
      </c>
      <c r="D505" s="22">
        <v>176</v>
      </c>
      <c r="E505" s="22">
        <v>7</v>
      </c>
    </row>
    <row r="506" spans="1:5" x14ac:dyDescent="0.2">
      <c r="A506" s="9" t="s">
        <v>2982</v>
      </c>
      <c r="B506" s="22">
        <v>1</v>
      </c>
      <c r="C506" s="22">
        <v>0.5625156</v>
      </c>
      <c r="D506" s="22">
        <v>455</v>
      </c>
      <c r="E506" s="22">
        <v>7.6</v>
      </c>
    </row>
    <row r="507" spans="1:5" x14ac:dyDescent="0.2">
      <c r="A507" s="9" t="s">
        <v>2030</v>
      </c>
      <c r="B507" s="22">
        <v>1</v>
      </c>
      <c r="C507" s="22">
        <v>-0.29234204545454545</v>
      </c>
      <c r="D507" s="22">
        <v>405</v>
      </c>
      <c r="E507" s="22">
        <v>6.5</v>
      </c>
    </row>
    <row r="508" spans="1:5" x14ac:dyDescent="0.2">
      <c r="A508" s="9" t="s">
        <v>3054</v>
      </c>
      <c r="B508" s="22">
        <v>1</v>
      </c>
      <c r="C508" s="22">
        <v>0.6960647333333333</v>
      </c>
      <c r="D508" s="22">
        <v>149</v>
      </c>
      <c r="E508" s="22">
        <v>7.7</v>
      </c>
    </row>
    <row r="509" spans="1:5" x14ac:dyDescent="0.2">
      <c r="A509" s="9" t="s">
        <v>3173</v>
      </c>
      <c r="B509" s="22">
        <v>1</v>
      </c>
      <c r="C509" s="22">
        <v>0.60875612000000001</v>
      </c>
      <c r="D509" s="22">
        <v>272</v>
      </c>
      <c r="E509" s="22">
        <v>8.1</v>
      </c>
    </row>
    <row r="510" spans="1:5" x14ac:dyDescent="0.2">
      <c r="A510" s="9" t="s">
        <v>3145</v>
      </c>
      <c r="B510" s="22">
        <v>1</v>
      </c>
      <c r="C510" s="22">
        <v>-0.48285800000000001</v>
      </c>
      <c r="D510" s="22">
        <v>65</v>
      </c>
      <c r="E510" s="22">
        <v>8</v>
      </c>
    </row>
    <row r="511" spans="1:5" x14ac:dyDescent="0.2">
      <c r="A511" s="9" t="s">
        <v>2974</v>
      </c>
      <c r="B511" s="22">
        <v>1</v>
      </c>
      <c r="C511" s="22">
        <v>-0.32315585714285716</v>
      </c>
      <c r="D511" s="22">
        <v>745</v>
      </c>
      <c r="E511" s="22">
        <v>7.6</v>
      </c>
    </row>
    <row r="512" spans="1:5" x14ac:dyDescent="0.2">
      <c r="A512" s="9" t="s">
        <v>3050</v>
      </c>
      <c r="B512" s="22">
        <v>1</v>
      </c>
      <c r="C512" s="22">
        <v>0.60145016666666662</v>
      </c>
      <c r="D512" s="22">
        <v>553</v>
      </c>
      <c r="E512" s="22">
        <v>7.7</v>
      </c>
    </row>
    <row r="513" spans="1:5" x14ac:dyDescent="0.2">
      <c r="A513" s="9" t="s">
        <v>2918</v>
      </c>
      <c r="B513" s="22">
        <v>1</v>
      </c>
      <c r="C513" s="22">
        <v>0.12905030769230769</v>
      </c>
      <c r="D513" s="22">
        <v>805</v>
      </c>
      <c r="E513" s="22">
        <v>8.3000000000000007</v>
      </c>
    </row>
    <row r="514" spans="1:5" x14ac:dyDescent="0.2">
      <c r="A514" s="9" t="s">
        <v>2330</v>
      </c>
      <c r="B514" s="22">
        <v>1</v>
      </c>
      <c r="C514" s="22">
        <v>-0.95760199999999995</v>
      </c>
      <c r="D514" s="22">
        <v>0</v>
      </c>
      <c r="E514" s="22">
        <v>6.8</v>
      </c>
    </row>
    <row r="515" spans="1:5" x14ac:dyDescent="0.2">
      <c r="A515" s="9" t="s">
        <v>2658</v>
      </c>
      <c r="B515" s="22">
        <v>1</v>
      </c>
      <c r="C515" s="22">
        <v>1.53950338</v>
      </c>
      <c r="D515" s="22">
        <v>1000</v>
      </c>
      <c r="E515" s="22">
        <v>7.1</v>
      </c>
    </row>
    <row r="516" spans="1:5" x14ac:dyDescent="0.2">
      <c r="A516" s="9" t="s">
        <v>3160</v>
      </c>
      <c r="B516" s="22">
        <v>1</v>
      </c>
      <c r="C516" s="22">
        <v>5.3398000000000003</v>
      </c>
      <c r="D516" s="22">
        <v>230</v>
      </c>
      <c r="E516" s="22">
        <v>8</v>
      </c>
    </row>
    <row r="517" spans="1:5" x14ac:dyDescent="0.2">
      <c r="A517" s="9" t="s">
        <v>2811</v>
      </c>
      <c r="B517" s="22">
        <v>1</v>
      </c>
      <c r="C517" s="22">
        <v>-0.47924941176470587</v>
      </c>
      <c r="D517" s="22">
        <v>465</v>
      </c>
      <c r="E517" s="22">
        <v>7.3</v>
      </c>
    </row>
    <row r="518" spans="1:5" x14ac:dyDescent="0.2">
      <c r="A518" s="9" t="s">
        <v>1509</v>
      </c>
      <c r="B518" s="22">
        <v>1</v>
      </c>
      <c r="C518" s="22">
        <v>-0.73006828571428573</v>
      </c>
      <c r="D518" s="22">
        <v>1000</v>
      </c>
      <c r="E518" s="22">
        <v>6.5</v>
      </c>
    </row>
    <row r="519" spans="1:5" x14ac:dyDescent="0.2">
      <c r="A519" s="9" t="s">
        <v>2500</v>
      </c>
      <c r="B519" s="22">
        <v>1</v>
      </c>
      <c r="C519" s="22">
        <v>-0.98779413333333332</v>
      </c>
      <c r="D519" s="22">
        <v>697</v>
      </c>
      <c r="E519" s="22">
        <v>7</v>
      </c>
    </row>
    <row r="520" spans="1:5" x14ac:dyDescent="0.2">
      <c r="A520" s="9" t="s">
        <v>2134</v>
      </c>
      <c r="B520" s="22">
        <v>1</v>
      </c>
      <c r="C520" s="22">
        <v>-0.68848399999999998</v>
      </c>
      <c r="D520" s="22">
        <v>1000</v>
      </c>
      <c r="E520" s="22">
        <v>6.6</v>
      </c>
    </row>
    <row r="521" spans="1:5" x14ac:dyDescent="0.2">
      <c r="A521" s="9" t="s">
        <v>2669</v>
      </c>
      <c r="B521" s="22">
        <v>1</v>
      </c>
      <c r="C521" s="22">
        <v>3.28471</v>
      </c>
      <c r="D521" s="22">
        <v>375</v>
      </c>
      <c r="E521" s="22">
        <v>7.1</v>
      </c>
    </row>
    <row r="522" spans="1:5" x14ac:dyDescent="0.2">
      <c r="A522" s="9" t="s">
        <v>2667</v>
      </c>
      <c r="B522" s="22">
        <v>1</v>
      </c>
      <c r="C522" s="22">
        <v>3.2249975000000002</v>
      </c>
      <c r="D522" s="22">
        <v>231</v>
      </c>
      <c r="E522" s="22">
        <v>7.1</v>
      </c>
    </row>
    <row r="523" spans="1:5" x14ac:dyDescent="0.2">
      <c r="A523" s="9" t="s">
        <v>2893</v>
      </c>
      <c r="B523" s="22">
        <v>1</v>
      </c>
      <c r="C523" s="22">
        <v>-0.35619420000000002</v>
      </c>
      <c r="D523" s="22">
        <v>727</v>
      </c>
      <c r="E523" s="22">
        <v>7.1</v>
      </c>
    </row>
    <row r="524" spans="1:5" x14ac:dyDescent="0.2">
      <c r="A524" s="9" t="s">
        <v>2065</v>
      </c>
      <c r="B524" s="22">
        <v>1</v>
      </c>
      <c r="C524" s="22">
        <v>1.0824993333333333</v>
      </c>
      <c r="D524" s="22">
        <v>267</v>
      </c>
      <c r="E524" s="22">
        <v>6.5</v>
      </c>
    </row>
    <row r="525" spans="1:5" x14ac:dyDescent="0.2">
      <c r="A525" s="9" t="s">
        <v>2518</v>
      </c>
      <c r="B525" s="22">
        <v>1</v>
      </c>
      <c r="C525" s="22">
        <v>-0.78829800000000005</v>
      </c>
      <c r="D525" s="22">
        <v>20</v>
      </c>
      <c r="E525" s="22">
        <v>7</v>
      </c>
    </row>
    <row r="526" spans="1:5" x14ac:dyDescent="0.2">
      <c r="A526" s="9" t="s">
        <v>2305</v>
      </c>
      <c r="B526" s="22">
        <v>1</v>
      </c>
      <c r="C526" s="22">
        <v>3.5603560000000001</v>
      </c>
      <c r="D526" s="22">
        <v>971</v>
      </c>
      <c r="E526" s="22">
        <v>6.7</v>
      </c>
    </row>
    <row r="527" spans="1:5" x14ac:dyDescent="0.2">
      <c r="A527" s="9" t="s">
        <v>7038</v>
      </c>
      <c r="B527" s="22">
        <v>994</v>
      </c>
      <c r="C527" s="22">
        <v>0.9764819364415197</v>
      </c>
      <c r="D527" s="22">
        <v>9182.520161290322</v>
      </c>
      <c r="E527" s="22">
        <v>7.1568410462776662</v>
      </c>
    </row>
  </sheetData>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11D7F-0336-744E-A6C6-22A1AF15B91D}">
  <dimension ref="A1:W6"/>
  <sheetViews>
    <sheetView topLeftCell="E1" workbookViewId="0">
      <selection activeCell="T5" sqref="T5"/>
    </sheetView>
  </sheetViews>
  <sheetFormatPr baseColWidth="10" defaultRowHeight="15" x14ac:dyDescent="0.2"/>
  <cols>
    <col min="1" max="1" width="18.83203125" bestFit="1" customWidth="1"/>
    <col min="2" max="2" width="12.1640625" bestFit="1" customWidth="1"/>
    <col min="3" max="3" width="15" bestFit="1" customWidth="1"/>
    <col min="4" max="4" width="18.33203125" bestFit="1" customWidth="1"/>
    <col min="5" max="5" width="13.1640625" bestFit="1" customWidth="1"/>
    <col min="6" max="6" width="16.5" bestFit="1" customWidth="1"/>
    <col min="7" max="7" width="15" bestFit="1" customWidth="1"/>
    <col min="8" max="8" width="17.5" bestFit="1" customWidth="1"/>
    <col min="9" max="9" width="14.1640625" bestFit="1" customWidth="1"/>
    <col min="10" max="10" width="14.83203125" bestFit="1" customWidth="1"/>
    <col min="11" max="11" width="15" bestFit="1" customWidth="1"/>
    <col min="12" max="12" width="11" bestFit="1" customWidth="1"/>
    <col min="13" max="13" width="13.6640625" bestFit="1" customWidth="1"/>
    <col min="14" max="14" width="12.6640625" bestFit="1" customWidth="1"/>
    <col min="15" max="18" width="11" bestFit="1" customWidth="1"/>
    <col min="19" max="19" width="11.33203125" bestFit="1" customWidth="1"/>
    <col min="20" max="21" width="11" bestFit="1" customWidth="1"/>
    <col min="22" max="22" width="15" bestFit="1" customWidth="1"/>
    <col min="23" max="23" width="11" bestFit="1" customWidth="1"/>
  </cols>
  <sheetData>
    <row r="1" spans="1:23" x14ac:dyDescent="0.2">
      <c r="A1" s="6" t="s">
        <v>7103</v>
      </c>
    </row>
    <row r="3" spans="1:23" x14ac:dyDescent="0.2">
      <c r="A3" t="s">
        <v>3249</v>
      </c>
      <c r="B3" t="s">
        <v>2</v>
      </c>
      <c r="C3" t="s">
        <v>3</v>
      </c>
      <c r="D3" t="s">
        <v>4</v>
      </c>
      <c r="E3" t="s">
        <v>5</v>
      </c>
      <c r="F3" t="s">
        <v>6</v>
      </c>
      <c r="G3" t="s">
        <v>7</v>
      </c>
      <c r="H3" t="s">
        <v>8</v>
      </c>
      <c r="I3" t="s">
        <v>9</v>
      </c>
      <c r="J3" t="s">
        <v>10</v>
      </c>
      <c r="K3" t="s">
        <v>11</v>
      </c>
      <c r="L3" t="s">
        <v>12</v>
      </c>
      <c r="M3" t="s">
        <v>3250</v>
      </c>
      <c r="N3" t="s">
        <v>3251</v>
      </c>
      <c r="O3" t="s">
        <v>3252</v>
      </c>
      <c r="P3" t="s">
        <v>3253</v>
      </c>
      <c r="Q3" t="s">
        <v>0</v>
      </c>
      <c r="R3" t="s">
        <v>1</v>
      </c>
      <c r="S3" t="s">
        <v>7034</v>
      </c>
      <c r="T3" t="s">
        <v>7035</v>
      </c>
      <c r="U3" t="s">
        <v>7036</v>
      </c>
      <c r="V3" t="s">
        <v>7037</v>
      </c>
      <c r="W3" t="s">
        <v>7057</v>
      </c>
    </row>
    <row r="4" spans="1:23" x14ac:dyDescent="0.2">
      <c r="A4" t="s">
        <v>5292</v>
      </c>
      <c r="B4" t="s">
        <v>2201</v>
      </c>
      <c r="C4" t="s">
        <v>1619</v>
      </c>
      <c r="D4">
        <v>138</v>
      </c>
      <c r="E4">
        <v>388</v>
      </c>
      <c r="F4">
        <v>0</v>
      </c>
      <c r="G4">
        <v>265</v>
      </c>
      <c r="H4">
        <v>6.6</v>
      </c>
      <c r="I4">
        <v>36</v>
      </c>
      <c r="J4">
        <v>98</v>
      </c>
      <c r="K4">
        <v>10246600</v>
      </c>
      <c r="L4">
        <v>25000</v>
      </c>
      <c r="M4" s="2">
        <v>34894</v>
      </c>
      <c r="N4" t="s">
        <v>3255</v>
      </c>
      <c r="O4" t="s">
        <v>3259</v>
      </c>
      <c r="P4" t="s">
        <v>3257</v>
      </c>
      <c r="Q4" t="s">
        <v>13</v>
      </c>
      <c r="R4" t="s">
        <v>37</v>
      </c>
      <c r="S4" t="s">
        <v>3257</v>
      </c>
      <c r="T4">
        <v>10221600</v>
      </c>
      <c r="U4">
        <v>408.86399999999998</v>
      </c>
      <c r="V4" t="s">
        <v>7062</v>
      </c>
      <c r="W4">
        <v>408.86399999999998</v>
      </c>
    </row>
    <row r="5" spans="1:23" x14ac:dyDescent="0.2">
      <c r="A5" t="s">
        <v>4526</v>
      </c>
      <c r="B5" t="s">
        <v>1618</v>
      </c>
      <c r="C5" t="s">
        <v>1619</v>
      </c>
      <c r="D5">
        <v>385</v>
      </c>
      <c r="E5">
        <v>995</v>
      </c>
      <c r="F5">
        <v>0</v>
      </c>
      <c r="G5">
        <v>453</v>
      </c>
      <c r="H5">
        <v>6.1</v>
      </c>
      <c r="I5">
        <v>43</v>
      </c>
      <c r="J5">
        <v>96</v>
      </c>
      <c r="K5">
        <v>9449219</v>
      </c>
      <c r="L5">
        <v>3500000</v>
      </c>
      <c r="M5" s="2">
        <v>35418</v>
      </c>
      <c r="N5" t="s">
        <v>3255</v>
      </c>
      <c r="O5" t="s">
        <v>3259</v>
      </c>
      <c r="P5" t="s">
        <v>3257</v>
      </c>
      <c r="Q5" t="s">
        <v>13</v>
      </c>
      <c r="R5" t="s">
        <v>37</v>
      </c>
      <c r="S5" t="s">
        <v>3257</v>
      </c>
      <c r="T5">
        <v>5949219</v>
      </c>
      <c r="U5">
        <v>1.6997768571428571</v>
      </c>
      <c r="V5" t="s">
        <v>7062</v>
      </c>
      <c r="W5">
        <v>1.6997768571428571</v>
      </c>
    </row>
    <row r="6" spans="1:23" x14ac:dyDescent="0.2">
      <c r="A6" t="s">
        <v>4864</v>
      </c>
      <c r="B6" t="s">
        <v>1914</v>
      </c>
      <c r="C6" t="s">
        <v>1619</v>
      </c>
      <c r="D6">
        <v>296</v>
      </c>
      <c r="E6">
        <v>690</v>
      </c>
      <c r="F6">
        <v>0</v>
      </c>
      <c r="G6">
        <v>413</v>
      </c>
      <c r="H6">
        <v>6.4</v>
      </c>
      <c r="I6">
        <v>14</v>
      </c>
      <c r="J6">
        <v>95</v>
      </c>
      <c r="K6">
        <v>4584</v>
      </c>
      <c r="L6">
        <v>9000</v>
      </c>
      <c r="M6" s="2">
        <v>40842</v>
      </c>
      <c r="N6" t="s">
        <v>3255</v>
      </c>
      <c r="O6" t="s">
        <v>3259</v>
      </c>
      <c r="P6" t="s">
        <v>3257</v>
      </c>
      <c r="Q6" t="s">
        <v>13</v>
      </c>
      <c r="R6" t="s">
        <v>359</v>
      </c>
      <c r="S6" t="s">
        <v>3257</v>
      </c>
      <c r="T6">
        <v>-4416</v>
      </c>
      <c r="U6">
        <v>-0.4906666666666667</v>
      </c>
      <c r="V6" t="s">
        <v>7062</v>
      </c>
      <c r="W6">
        <v>-0.49066666666666664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7D5C-4440-2E4D-95B9-A650C68222DE}">
  <dimension ref="A1:I435"/>
  <sheetViews>
    <sheetView zoomScale="120" zoomScaleNormal="120" workbookViewId="0">
      <selection activeCell="C4" sqref="C4"/>
    </sheetView>
  </sheetViews>
  <sheetFormatPr baseColWidth="10" defaultRowHeight="15" x14ac:dyDescent="0.2"/>
  <cols>
    <col min="1" max="1" width="18.33203125" bestFit="1" customWidth="1"/>
    <col min="2" max="2" width="23.83203125" bestFit="1" customWidth="1"/>
    <col min="3" max="3" width="12.33203125" bestFit="1" customWidth="1"/>
    <col min="4" max="6" width="11.5" bestFit="1" customWidth="1"/>
    <col min="8" max="8" width="18.33203125" bestFit="1" customWidth="1"/>
  </cols>
  <sheetData>
    <row r="1" spans="1:9" x14ac:dyDescent="0.2">
      <c r="A1" s="3" t="s">
        <v>7054</v>
      </c>
      <c r="B1" t="s">
        <v>7086</v>
      </c>
    </row>
    <row r="3" spans="1:9" x14ac:dyDescent="0.2">
      <c r="A3" s="3" t="s">
        <v>3</v>
      </c>
      <c r="B3" t="s">
        <v>7084</v>
      </c>
      <c r="C3" t="s">
        <v>7058</v>
      </c>
      <c r="D3" t="s">
        <v>7059</v>
      </c>
      <c r="E3" t="s">
        <v>7088</v>
      </c>
      <c r="H3" t="s">
        <v>7109</v>
      </c>
      <c r="I3" t="s">
        <v>7110</v>
      </c>
    </row>
    <row r="4" spans="1:9" x14ac:dyDescent="0.2">
      <c r="A4" t="s">
        <v>1356</v>
      </c>
      <c r="B4" s="21">
        <v>7.276470588235294</v>
      </c>
      <c r="C4" s="8">
        <v>1.0862411118415811</v>
      </c>
      <c r="D4" s="21">
        <v>2.0554456106416592</v>
      </c>
      <c r="E4" s="22">
        <v>17</v>
      </c>
      <c r="H4" t="s">
        <v>7107</v>
      </c>
      <c r="I4" s="9">
        <v>4</v>
      </c>
    </row>
    <row r="5" spans="1:9" x14ac:dyDescent="0.2">
      <c r="A5" t="s">
        <v>1734</v>
      </c>
      <c r="B5" s="21">
        <v>7.4117647058823533</v>
      </c>
      <c r="C5" s="8">
        <v>1.1340740959503428</v>
      </c>
      <c r="D5" s="21">
        <v>1.3903771312313173</v>
      </c>
      <c r="E5" s="22">
        <v>17</v>
      </c>
      <c r="H5" t="s">
        <v>7106</v>
      </c>
      <c r="I5" s="9">
        <v>6.5</v>
      </c>
    </row>
    <row r="6" spans="1:9" x14ac:dyDescent="0.2">
      <c r="A6" t="s">
        <v>1781</v>
      </c>
      <c r="B6" s="21">
        <v>6.9312499999999995</v>
      </c>
      <c r="C6" s="8">
        <v>1.0409785425548674E-2</v>
      </c>
      <c r="D6" s="21">
        <v>0.93657552927772802</v>
      </c>
      <c r="E6" s="22">
        <v>16</v>
      </c>
      <c r="H6" t="s">
        <v>7105</v>
      </c>
      <c r="I6" s="9" t="s">
        <v>7104</v>
      </c>
    </row>
    <row r="7" spans="1:9" x14ac:dyDescent="0.2">
      <c r="A7" t="s">
        <v>90</v>
      </c>
      <c r="B7" s="21">
        <v>6.6428571428571415</v>
      </c>
      <c r="C7" s="8">
        <v>1.3635790531067722</v>
      </c>
      <c r="D7" s="21">
        <v>4.0598708092561999</v>
      </c>
      <c r="E7" s="22">
        <v>14</v>
      </c>
      <c r="H7" t="s">
        <v>7108</v>
      </c>
      <c r="I7" s="9">
        <v>6.5</v>
      </c>
    </row>
    <row r="8" spans="1:9" x14ac:dyDescent="0.2">
      <c r="A8" t="s">
        <v>614</v>
      </c>
      <c r="B8" s="21">
        <v>6.9916666666666663</v>
      </c>
      <c r="C8" s="8">
        <v>0.28798214032428576</v>
      </c>
      <c r="D8" s="21">
        <v>0.93598557585093922</v>
      </c>
      <c r="E8" s="22">
        <v>12</v>
      </c>
    </row>
    <row r="9" spans="1:9" x14ac:dyDescent="0.2">
      <c r="A9" t="s">
        <v>562</v>
      </c>
      <c r="B9" s="21">
        <v>6.7333333333333334</v>
      </c>
      <c r="C9" s="8">
        <v>1.044935485407648</v>
      </c>
      <c r="D9" s="21">
        <v>3.4306193584944009</v>
      </c>
      <c r="E9" s="22">
        <v>12</v>
      </c>
    </row>
    <row r="10" spans="1:9" x14ac:dyDescent="0.2">
      <c r="A10" t="s">
        <v>1186</v>
      </c>
      <c r="B10" s="21">
        <v>6.9666666666666677</v>
      </c>
      <c r="C10" s="8">
        <v>0.33310320763380136</v>
      </c>
      <c r="D10" s="21">
        <v>0.69465898806018511</v>
      </c>
      <c r="E10" s="22">
        <v>12</v>
      </c>
    </row>
    <row r="11" spans="1:9" x14ac:dyDescent="0.2">
      <c r="A11" t="s">
        <v>692</v>
      </c>
      <c r="B11" s="21">
        <v>7.708333333333333</v>
      </c>
      <c r="C11" s="8">
        <v>7.4941927647865489E-2</v>
      </c>
      <c r="D11" s="21">
        <v>0.63502065636712413</v>
      </c>
      <c r="E11" s="22">
        <v>12</v>
      </c>
    </row>
    <row r="12" spans="1:9" x14ac:dyDescent="0.2">
      <c r="A12" t="s">
        <v>1808</v>
      </c>
      <c r="B12" s="21">
        <v>7.1545454545454552</v>
      </c>
      <c r="C12" s="8">
        <v>0.7339379701207932</v>
      </c>
      <c r="D12" s="21">
        <v>1.7089596922425871</v>
      </c>
      <c r="E12" s="22">
        <v>11</v>
      </c>
    </row>
    <row r="13" spans="1:9" x14ac:dyDescent="0.2">
      <c r="A13" t="s">
        <v>808</v>
      </c>
      <c r="B13" s="21">
        <v>6.6545454545454552</v>
      </c>
      <c r="C13" s="8">
        <v>3.1116611829668939</v>
      </c>
      <c r="D13" s="21">
        <v>5.0576461209424934</v>
      </c>
      <c r="E13" s="22">
        <v>11</v>
      </c>
    </row>
    <row r="14" spans="1:9" x14ac:dyDescent="0.2">
      <c r="A14" t="s">
        <v>1176</v>
      </c>
      <c r="B14" s="21">
        <v>6.5454545454545459</v>
      </c>
      <c r="C14" s="8">
        <v>0.68057581721310856</v>
      </c>
      <c r="D14" s="21">
        <v>0.79293058940096783</v>
      </c>
      <c r="E14" s="22">
        <v>11</v>
      </c>
    </row>
    <row r="15" spans="1:9" x14ac:dyDescent="0.2">
      <c r="A15" t="s">
        <v>236</v>
      </c>
      <c r="B15" s="21">
        <v>7.7499999999999982</v>
      </c>
      <c r="C15" s="8">
        <v>0.53522960096264172</v>
      </c>
      <c r="D15" s="21">
        <v>0.93079326002623364</v>
      </c>
      <c r="E15" s="22">
        <v>10</v>
      </c>
    </row>
    <row r="16" spans="1:9" x14ac:dyDescent="0.2">
      <c r="A16" t="s">
        <v>2256</v>
      </c>
      <c r="B16" s="21">
        <v>7.8888888888888893</v>
      </c>
      <c r="C16" s="8">
        <v>0.91105001563928034</v>
      </c>
      <c r="D16" s="21">
        <v>1.3628213164263396</v>
      </c>
      <c r="E16" s="22">
        <v>9</v>
      </c>
    </row>
    <row r="17" spans="1:5" x14ac:dyDescent="0.2">
      <c r="A17" t="s">
        <v>1723</v>
      </c>
      <c r="B17" s="21">
        <v>6.8666666666666663</v>
      </c>
      <c r="C17" s="8">
        <v>0.30001014307482726</v>
      </c>
      <c r="D17" s="21">
        <v>0.71659868310092223</v>
      </c>
      <c r="E17" s="22">
        <v>9</v>
      </c>
    </row>
    <row r="18" spans="1:5" x14ac:dyDescent="0.2">
      <c r="A18" t="s">
        <v>1277</v>
      </c>
      <c r="B18" s="21">
        <v>6.4555555555555566</v>
      </c>
      <c r="C18" s="8">
        <v>0.22013405241117334</v>
      </c>
      <c r="D18" s="21">
        <v>0.58333466180716786</v>
      </c>
      <c r="E18" s="22">
        <v>9</v>
      </c>
    </row>
    <row r="19" spans="1:5" x14ac:dyDescent="0.2">
      <c r="A19" t="s">
        <v>1617</v>
      </c>
      <c r="B19" s="21">
        <v>6.7666666666666666</v>
      </c>
      <c r="C19" s="8">
        <v>0.19471259952400272</v>
      </c>
      <c r="D19" s="21">
        <v>0.60540532812685688</v>
      </c>
      <c r="E19" s="22">
        <v>9</v>
      </c>
    </row>
    <row r="20" spans="1:5" x14ac:dyDescent="0.2">
      <c r="A20" t="s">
        <v>1172</v>
      </c>
      <c r="B20" s="21">
        <v>7.25</v>
      </c>
      <c r="C20" s="8">
        <v>1.470446323725985</v>
      </c>
      <c r="D20" s="21">
        <v>3.1214303035459401</v>
      </c>
      <c r="E20" s="22">
        <v>8</v>
      </c>
    </row>
    <row r="21" spans="1:5" x14ac:dyDescent="0.2">
      <c r="A21" t="s">
        <v>1815</v>
      </c>
      <c r="B21" s="21">
        <v>7.0749999999999993</v>
      </c>
      <c r="C21" s="8">
        <v>0.92361561771960687</v>
      </c>
      <c r="D21" s="21">
        <v>1.5452678685563233</v>
      </c>
      <c r="E21" s="22">
        <v>8</v>
      </c>
    </row>
    <row r="22" spans="1:5" x14ac:dyDescent="0.2">
      <c r="A22" t="s">
        <v>1174</v>
      </c>
      <c r="B22" s="21">
        <v>6.9374999999999991</v>
      </c>
      <c r="C22" s="8">
        <v>1.9541941246589549</v>
      </c>
      <c r="D22" s="21">
        <v>2.6873599839524895</v>
      </c>
      <c r="E22" s="22">
        <v>8</v>
      </c>
    </row>
    <row r="23" spans="1:5" x14ac:dyDescent="0.2">
      <c r="A23" t="s">
        <v>2739</v>
      </c>
      <c r="B23" s="21">
        <v>8.4250000000000007</v>
      </c>
      <c r="C23" s="8">
        <v>0.82978056304913972</v>
      </c>
      <c r="D23" s="21">
        <v>0.67623964542063375</v>
      </c>
      <c r="E23" s="22">
        <v>8</v>
      </c>
    </row>
    <row r="24" spans="1:5" x14ac:dyDescent="0.2">
      <c r="A24" t="s">
        <v>2160</v>
      </c>
      <c r="B24" s="21">
        <v>7.4375</v>
      </c>
      <c r="C24" s="8">
        <v>1.8039914407119964</v>
      </c>
      <c r="D24" s="21">
        <v>3.4199998649852876</v>
      </c>
      <c r="E24" s="22">
        <v>8</v>
      </c>
    </row>
    <row r="25" spans="1:5" x14ac:dyDescent="0.2">
      <c r="A25" t="s">
        <v>1492</v>
      </c>
      <c r="B25" s="21">
        <v>6.9375000000000009</v>
      </c>
      <c r="C25" s="8">
        <v>0.29010414741572982</v>
      </c>
      <c r="D25" s="21">
        <v>0.52683629608146343</v>
      </c>
      <c r="E25" s="22">
        <v>8</v>
      </c>
    </row>
    <row r="26" spans="1:5" x14ac:dyDescent="0.2">
      <c r="A26" t="s">
        <v>1007</v>
      </c>
      <c r="B26" s="21">
        <v>8.2000000000000011</v>
      </c>
      <c r="C26" s="8">
        <v>2.5183804043939393</v>
      </c>
      <c r="D26" s="21">
        <v>4.0789562984659993</v>
      </c>
      <c r="E26" s="22">
        <v>8</v>
      </c>
    </row>
    <row r="27" spans="1:5" x14ac:dyDescent="0.2">
      <c r="A27" t="s">
        <v>1044</v>
      </c>
      <c r="B27" s="21">
        <v>6.6750000000000007</v>
      </c>
      <c r="C27" s="8">
        <v>0.12541018967613929</v>
      </c>
      <c r="D27" s="21">
        <v>1.1425878447987734</v>
      </c>
      <c r="E27" s="22">
        <v>8</v>
      </c>
    </row>
    <row r="28" spans="1:5" x14ac:dyDescent="0.2">
      <c r="A28" t="s">
        <v>1868</v>
      </c>
      <c r="B28" s="21">
        <v>6.9874999999999989</v>
      </c>
      <c r="C28" s="8">
        <v>0.59958363252164504</v>
      </c>
      <c r="D28" s="21">
        <v>1.2786687414791207</v>
      </c>
      <c r="E28" s="22">
        <v>8</v>
      </c>
    </row>
    <row r="29" spans="1:5" x14ac:dyDescent="0.2">
      <c r="A29" t="s">
        <v>124</v>
      </c>
      <c r="B29" s="21">
        <v>7.1142857142857139</v>
      </c>
      <c r="C29" s="8">
        <v>0.94534331115873016</v>
      </c>
      <c r="D29" s="21">
        <v>1.880799097340669</v>
      </c>
      <c r="E29" s="22">
        <v>7</v>
      </c>
    </row>
    <row r="30" spans="1:5" x14ac:dyDescent="0.2">
      <c r="A30" t="s">
        <v>1229</v>
      </c>
      <c r="B30" s="21">
        <v>7</v>
      </c>
      <c r="C30" s="8">
        <v>0.69498441297973934</v>
      </c>
      <c r="D30" s="21">
        <v>2.0728235137260946</v>
      </c>
      <c r="E30" s="22">
        <v>7</v>
      </c>
    </row>
    <row r="31" spans="1:5" x14ac:dyDescent="0.2">
      <c r="A31" t="s">
        <v>1043</v>
      </c>
      <c r="B31" s="21">
        <v>7.4571428571428573</v>
      </c>
      <c r="C31" s="8">
        <v>1.0590041538095236</v>
      </c>
      <c r="D31" s="21">
        <v>2.9357632902159896</v>
      </c>
      <c r="E31" s="22">
        <v>7</v>
      </c>
    </row>
    <row r="32" spans="1:5" x14ac:dyDescent="0.2">
      <c r="A32" t="s">
        <v>2262</v>
      </c>
      <c r="B32" s="21">
        <v>7.2285714285714278</v>
      </c>
      <c r="C32" s="8">
        <v>0.95017540006265655</v>
      </c>
      <c r="D32" s="21">
        <v>2.6545582580479894</v>
      </c>
      <c r="E32" s="22">
        <v>7</v>
      </c>
    </row>
    <row r="33" spans="1:5" x14ac:dyDescent="0.2">
      <c r="A33" t="s">
        <v>1376</v>
      </c>
      <c r="B33" s="21">
        <v>6.6571428571428575</v>
      </c>
      <c r="C33" s="8">
        <v>2.2158358103872318</v>
      </c>
      <c r="D33" s="21">
        <v>2.4084689765655476</v>
      </c>
      <c r="E33" s="22">
        <v>7</v>
      </c>
    </row>
    <row r="34" spans="1:5" x14ac:dyDescent="0.2">
      <c r="A34" t="s">
        <v>494</v>
      </c>
      <c r="B34" s="21">
        <v>7.1714285714285708</v>
      </c>
      <c r="C34" s="8">
        <v>1.6712118865769945</v>
      </c>
      <c r="D34" s="21">
        <v>2.0434522321743089</v>
      </c>
      <c r="E34" s="22">
        <v>7</v>
      </c>
    </row>
    <row r="35" spans="1:5" x14ac:dyDescent="0.2">
      <c r="A35" t="s">
        <v>470</v>
      </c>
      <c r="B35" s="21">
        <v>6.4571428571428573</v>
      </c>
      <c r="C35" s="8">
        <v>0.59363718302991253</v>
      </c>
      <c r="D35" s="21">
        <v>1.1187764069445671</v>
      </c>
      <c r="E35" s="22">
        <v>7</v>
      </c>
    </row>
    <row r="36" spans="1:5" x14ac:dyDescent="0.2">
      <c r="A36" t="s">
        <v>1453</v>
      </c>
      <c r="B36" s="21">
        <v>6.8428571428571425</v>
      </c>
      <c r="C36" s="8">
        <v>1.3714461419243622</v>
      </c>
      <c r="D36" s="21">
        <v>4.1670975164838211</v>
      </c>
      <c r="E36" s="22">
        <v>7</v>
      </c>
    </row>
    <row r="37" spans="1:5" x14ac:dyDescent="0.2">
      <c r="A37" t="s">
        <v>1706</v>
      </c>
      <c r="B37" s="21">
        <v>6.5714285714285712</v>
      </c>
      <c r="C37" s="8">
        <v>1.9313072131745599</v>
      </c>
      <c r="D37" s="21">
        <v>1.9288143420330395</v>
      </c>
      <c r="E37" s="22">
        <v>7</v>
      </c>
    </row>
    <row r="38" spans="1:5" x14ac:dyDescent="0.2">
      <c r="A38" t="s">
        <v>1586</v>
      </c>
      <c r="B38" s="21">
        <v>7.2857142857142856</v>
      </c>
      <c r="C38" s="8">
        <v>0.64269801946457061</v>
      </c>
      <c r="D38" s="21">
        <v>1.1543715093956897</v>
      </c>
      <c r="E38" s="22">
        <v>7</v>
      </c>
    </row>
    <row r="39" spans="1:5" x14ac:dyDescent="0.2">
      <c r="A39" t="s">
        <v>1555</v>
      </c>
      <c r="B39" s="21">
        <v>6.5</v>
      </c>
      <c r="C39" s="8">
        <v>1.0107374238675015</v>
      </c>
      <c r="D39" s="21">
        <v>1.5041846242342303</v>
      </c>
      <c r="E39" s="22">
        <v>7</v>
      </c>
    </row>
    <row r="40" spans="1:5" x14ac:dyDescent="0.2">
      <c r="A40" t="s">
        <v>1607</v>
      </c>
      <c r="B40" s="21">
        <v>6.9857142857142858</v>
      </c>
      <c r="C40" s="8">
        <v>0.27893665439140936</v>
      </c>
      <c r="D40" s="21">
        <v>0.71820188795088846</v>
      </c>
      <c r="E40" s="22">
        <v>7</v>
      </c>
    </row>
    <row r="41" spans="1:5" x14ac:dyDescent="0.2">
      <c r="A41" t="s">
        <v>2610</v>
      </c>
      <c r="B41" s="21">
        <v>7.6285714285714272</v>
      </c>
      <c r="C41" s="8">
        <v>0.53622036537981854</v>
      </c>
      <c r="D41" s="21">
        <v>1.1184008261240959</v>
      </c>
      <c r="E41" s="22">
        <v>7</v>
      </c>
    </row>
    <row r="42" spans="1:5" x14ac:dyDescent="0.2">
      <c r="A42" t="s">
        <v>1025</v>
      </c>
      <c r="B42" s="21">
        <v>6.4857142857142867</v>
      </c>
      <c r="C42" s="8">
        <v>0.10973295376111984</v>
      </c>
      <c r="D42" s="21">
        <v>1.3732231355108837</v>
      </c>
      <c r="E42" s="22">
        <v>7</v>
      </c>
    </row>
    <row r="43" spans="1:5" x14ac:dyDescent="0.2">
      <c r="A43" t="s">
        <v>1662</v>
      </c>
      <c r="B43" s="21">
        <v>7.128571428571429</v>
      </c>
      <c r="C43" s="8">
        <v>1.9745117385540265</v>
      </c>
      <c r="D43" s="21">
        <v>4.8539631008719706</v>
      </c>
      <c r="E43" s="22">
        <v>7</v>
      </c>
    </row>
    <row r="44" spans="1:5" x14ac:dyDescent="0.2">
      <c r="A44" t="s">
        <v>1252</v>
      </c>
      <c r="B44" s="21">
        <v>6.7333333333333334</v>
      </c>
      <c r="C44" s="8">
        <v>1.6511160335249037E-2</v>
      </c>
      <c r="D44" s="21">
        <v>0.6836637665629165</v>
      </c>
      <c r="E44" s="22">
        <v>6</v>
      </c>
    </row>
    <row r="45" spans="1:5" x14ac:dyDescent="0.2">
      <c r="A45" t="s">
        <v>858</v>
      </c>
      <c r="B45" s="21">
        <v>6.916666666666667</v>
      </c>
      <c r="C45" s="8">
        <v>0.16745967890752766</v>
      </c>
      <c r="D45" s="21">
        <v>0.95134157060981994</v>
      </c>
      <c r="E45" s="22">
        <v>6</v>
      </c>
    </row>
    <row r="46" spans="1:5" x14ac:dyDescent="0.2">
      <c r="A46" t="s">
        <v>2433</v>
      </c>
      <c r="B46" s="21">
        <v>7.666666666666667</v>
      </c>
      <c r="C46" s="8">
        <v>0.53197587095959598</v>
      </c>
      <c r="D46" s="21">
        <v>0.91170603999158195</v>
      </c>
      <c r="E46" s="22">
        <v>6</v>
      </c>
    </row>
    <row r="47" spans="1:5" x14ac:dyDescent="0.2">
      <c r="A47" t="s">
        <v>1335</v>
      </c>
      <c r="B47" s="21">
        <v>6.666666666666667</v>
      </c>
      <c r="C47" s="8">
        <v>0.19604343367527552</v>
      </c>
      <c r="D47" s="21">
        <v>1.0328426750938242</v>
      </c>
      <c r="E47" s="22">
        <v>6</v>
      </c>
    </row>
    <row r="48" spans="1:5" x14ac:dyDescent="0.2">
      <c r="A48" t="s">
        <v>1042</v>
      </c>
      <c r="B48" s="21">
        <v>6.666666666666667</v>
      </c>
      <c r="C48" s="8">
        <v>0.66446629099035814</v>
      </c>
      <c r="D48" s="21">
        <v>2.3365217420349906</v>
      </c>
      <c r="E48" s="22">
        <v>6</v>
      </c>
    </row>
    <row r="49" spans="1:5" x14ac:dyDescent="0.2">
      <c r="A49" t="s">
        <v>1557</v>
      </c>
      <c r="B49" s="21">
        <v>7.1833333333333336</v>
      </c>
      <c r="C49" s="8">
        <v>0.46078200061540198</v>
      </c>
      <c r="D49" s="21">
        <v>1.0826796341362717</v>
      </c>
      <c r="E49" s="22">
        <v>6</v>
      </c>
    </row>
    <row r="50" spans="1:5" x14ac:dyDescent="0.2">
      <c r="A50" t="s">
        <v>1811</v>
      </c>
      <c r="B50" s="21">
        <v>7.1333333333333337</v>
      </c>
      <c r="C50" s="8">
        <v>8.8184533440303636E-2</v>
      </c>
      <c r="D50" s="21">
        <v>0.61931949290388666</v>
      </c>
      <c r="E50" s="22">
        <v>6</v>
      </c>
    </row>
    <row r="51" spans="1:5" x14ac:dyDescent="0.2">
      <c r="A51" t="s">
        <v>823</v>
      </c>
      <c r="B51" s="21">
        <v>6.666666666666667</v>
      </c>
      <c r="C51" s="8">
        <v>0.14464728178835978</v>
      </c>
      <c r="D51" s="21">
        <v>0.36654741856650969</v>
      </c>
      <c r="E51" s="22">
        <v>6</v>
      </c>
    </row>
    <row r="52" spans="1:5" x14ac:dyDescent="0.2">
      <c r="A52" t="s">
        <v>1497</v>
      </c>
      <c r="B52" s="21">
        <v>7.2333333333333334</v>
      </c>
      <c r="C52" s="8">
        <v>1.125139187520706</v>
      </c>
      <c r="D52" s="21">
        <v>1.3490036818976818</v>
      </c>
      <c r="E52" s="22">
        <v>6</v>
      </c>
    </row>
    <row r="53" spans="1:5" x14ac:dyDescent="0.2">
      <c r="A53" t="s">
        <v>1766</v>
      </c>
      <c r="B53" s="21">
        <v>6.916666666666667</v>
      </c>
      <c r="C53" s="8">
        <v>0.75935655166992821</v>
      </c>
      <c r="D53" s="21">
        <v>1.106936538195239</v>
      </c>
      <c r="E53" s="22">
        <v>6</v>
      </c>
    </row>
    <row r="54" spans="1:5" x14ac:dyDescent="0.2">
      <c r="A54" t="s">
        <v>1327</v>
      </c>
      <c r="B54" s="21">
        <v>6.9800000000000013</v>
      </c>
      <c r="C54" s="8">
        <v>0.23806243814310352</v>
      </c>
      <c r="D54" s="21">
        <v>1.1253616234127093</v>
      </c>
      <c r="E54" s="22">
        <v>5</v>
      </c>
    </row>
    <row r="55" spans="1:5" x14ac:dyDescent="0.2">
      <c r="A55" t="s">
        <v>1881</v>
      </c>
      <c r="B55" s="21">
        <v>6.8600000000000012</v>
      </c>
      <c r="C55" s="8">
        <v>0.5979020912820513</v>
      </c>
      <c r="D55" s="21">
        <v>1.9206378444188261</v>
      </c>
      <c r="E55" s="22">
        <v>5</v>
      </c>
    </row>
    <row r="56" spans="1:5" x14ac:dyDescent="0.2">
      <c r="A56" t="s">
        <v>1146</v>
      </c>
      <c r="B56" s="21">
        <v>6.9600000000000009</v>
      </c>
      <c r="C56" s="8">
        <v>1.0807628457983194</v>
      </c>
      <c r="D56" s="21">
        <v>2.1699560579686077</v>
      </c>
      <c r="E56" s="22">
        <v>5</v>
      </c>
    </row>
    <row r="57" spans="1:5" x14ac:dyDescent="0.2">
      <c r="A57" t="s">
        <v>1235</v>
      </c>
      <c r="B57" s="21">
        <v>6.9799999999999995</v>
      </c>
      <c r="C57" s="8">
        <v>3.4074970190476173E-2</v>
      </c>
      <c r="D57" s="21">
        <v>0.62159623757329729</v>
      </c>
      <c r="E57" s="22">
        <v>5</v>
      </c>
    </row>
    <row r="58" spans="1:5" x14ac:dyDescent="0.2">
      <c r="A58" t="s">
        <v>2017</v>
      </c>
      <c r="B58" s="21">
        <v>7.58</v>
      </c>
      <c r="C58" s="8">
        <v>0.29687312384286058</v>
      </c>
      <c r="D58" s="21">
        <v>0.99949953362640598</v>
      </c>
      <c r="E58" s="22">
        <v>5</v>
      </c>
    </row>
    <row r="59" spans="1:5" x14ac:dyDescent="0.2">
      <c r="A59" t="s">
        <v>1832</v>
      </c>
      <c r="B59" s="21">
        <v>7.38</v>
      </c>
      <c r="C59" s="8">
        <v>1.6944423905555557</v>
      </c>
      <c r="D59" s="21">
        <v>2.1752208121257541</v>
      </c>
      <c r="E59" s="22">
        <v>5</v>
      </c>
    </row>
    <row r="60" spans="1:5" x14ac:dyDescent="0.2">
      <c r="A60" t="s">
        <v>2750</v>
      </c>
      <c r="B60" s="21">
        <v>7.42</v>
      </c>
      <c r="C60" s="8">
        <v>2.1169019333333332</v>
      </c>
      <c r="D60" s="21">
        <v>1.8911336377593642</v>
      </c>
      <c r="E60" s="22">
        <v>5</v>
      </c>
    </row>
    <row r="61" spans="1:5" x14ac:dyDescent="0.2">
      <c r="A61" t="s">
        <v>876</v>
      </c>
      <c r="B61" s="21">
        <v>6.7800000000000011</v>
      </c>
      <c r="C61" s="8">
        <v>0.22645451825744009</v>
      </c>
      <c r="D61" s="21">
        <v>1.1119209069826852</v>
      </c>
      <c r="E61" s="22">
        <v>5</v>
      </c>
    </row>
    <row r="62" spans="1:5" x14ac:dyDescent="0.2">
      <c r="A62" t="s">
        <v>2933</v>
      </c>
      <c r="B62" s="21">
        <v>7.839999999999999</v>
      </c>
      <c r="C62" s="8">
        <v>0.71772644022222221</v>
      </c>
      <c r="D62" s="21">
        <v>0.77752246981549855</v>
      </c>
      <c r="E62" s="22">
        <v>5</v>
      </c>
    </row>
    <row r="63" spans="1:5" x14ac:dyDescent="0.2">
      <c r="A63" t="s">
        <v>1239</v>
      </c>
      <c r="B63" s="21">
        <v>6.6</v>
      </c>
      <c r="C63" s="8">
        <v>0.64676503952941178</v>
      </c>
      <c r="D63" s="21">
        <v>1.4850120111696758</v>
      </c>
      <c r="E63" s="22">
        <v>5</v>
      </c>
    </row>
    <row r="64" spans="1:5" x14ac:dyDescent="0.2">
      <c r="A64" t="s">
        <v>1854</v>
      </c>
      <c r="B64" s="21">
        <v>6.8400000000000007</v>
      </c>
      <c r="C64" s="8">
        <v>1.3295399940007449</v>
      </c>
      <c r="D64" s="21">
        <v>2.4619349870951854</v>
      </c>
      <c r="E64" s="22">
        <v>5</v>
      </c>
    </row>
    <row r="65" spans="1:5" x14ac:dyDescent="0.2">
      <c r="A65" t="s">
        <v>988</v>
      </c>
      <c r="B65" s="21">
        <v>6.8599999999999994</v>
      </c>
      <c r="C65" s="8">
        <v>1.1162077618844488</v>
      </c>
      <c r="D65" s="21">
        <v>1.8794730029057884</v>
      </c>
      <c r="E65" s="22">
        <v>5</v>
      </c>
    </row>
    <row r="66" spans="1:5" x14ac:dyDescent="0.2">
      <c r="A66" t="s">
        <v>2180</v>
      </c>
      <c r="B66" s="21">
        <v>7</v>
      </c>
      <c r="C66" s="8">
        <v>1.1955466134133601</v>
      </c>
      <c r="D66" s="21">
        <v>0.74960250867446698</v>
      </c>
      <c r="E66" s="22">
        <v>5</v>
      </c>
    </row>
    <row r="67" spans="1:5" x14ac:dyDescent="0.2">
      <c r="A67" t="s">
        <v>1027</v>
      </c>
      <c r="B67" s="21">
        <v>6.4599999999999991</v>
      </c>
      <c r="C67" s="8">
        <v>0.25100633409372236</v>
      </c>
      <c r="D67" s="21">
        <v>0.58506777029891344</v>
      </c>
      <c r="E67" s="22">
        <v>5</v>
      </c>
    </row>
    <row r="68" spans="1:5" x14ac:dyDescent="0.2">
      <c r="A68" t="s">
        <v>2276</v>
      </c>
      <c r="B68" s="21">
        <v>7.1399999999999988</v>
      </c>
      <c r="C68" s="8">
        <v>0.32405249767812283</v>
      </c>
      <c r="D68" s="21">
        <v>0.89002512952071067</v>
      </c>
      <c r="E68" s="22">
        <v>5</v>
      </c>
    </row>
    <row r="69" spans="1:5" x14ac:dyDescent="0.2">
      <c r="A69" t="s">
        <v>1001</v>
      </c>
      <c r="B69" s="21">
        <v>6.56</v>
      </c>
      <c r="C69" s="8">
        <v>0.35652689192640696</v>
      </c>
      <c r="D69" s="21">
        <v>0.88329536273517606</v>
      </c>
      <c r="E69" s="22">
        <v>5</v>
      </c>
    </row>
    <row r="70" spans="1:5" x14ac:dyDescent="0.2">
      <c r="A70" t="s">
        <v>1967</v>
      </c>
      <c r="B70" s="21">
        <v>6.76</v>
      </c>
      <c r="C70" s="8">
        <v>0.67786815445378157</v>
      </c>
      <c r="D70" s="21">
        <v>0.7256156033449308</v>
      </c>
      <c r="E70" s="22">
        <v>5</v>
      </c>
    </row>
    <row r="71" spans="1:5" x14ac:dyDescent="0.2">
      <c r="A71" t="s">
        <v>1740</v>
      </c>
      <c r="B71" s="21">
        <v>6.6</v>
      </c>
      <c r="C71" s="8">
        <v>1.9845336623443224</v>
      </c>
      <c r="D71" s="21">
        <v>1.7157345723254152</v>
      </c>
      <c r="E71" s="22">
        <v>5</v>
      </c>
    </row>
    <row r="72" spans="1:5" x14ac:dyDescent="0.2">
      <c r="A72" t="s">
        <v>616</v>
      </c>
      <c r="B72" s="21">
        <v>6.7200000000000006</v>
      </c>
      <c r="C72" s="8">
        <v>2.6395479458839421E-2</v>
      </c>
      <c r="D72" s="21">
        <v>0.97728689242931921</v>
      </c>
      <c r="E72" s="22">
        <v>5</v>
      </c>
    </row>
    <row r="73" spans="1:5" x14ac:dyDescent="0.2">
      <c r="A73" t="s">
        <v>1702</v>
      </c>
      <c r="B73" s="21">
        <v>7.08</v>
      </c>
      <c r="C73" s="8">
        <v>0.44614574197660817</v>
      </c>
      <c r="D73" s="21">
        <v>1.0245430006962037</v>
      </c>
      <c r="E73" s="22">
        <v>5</v>
      </c>
    </row>
    <row r="74" spans="1:5" x14ac:dyDescent="0.2">
      <c r="A74" t="s">
        <v>2162</v>
      </c>
      <c r="B74" s="21">
        <v>6.76</v>
      </c>
      <c r="C74" s="8">
        <v>0.35239175971816689</v>
      </c>
      <c r="D74" s="21">
        <v>0.75778413903755437</v>
      </c>
      <c r="E74" s="22">
        <v>5</v>
      </c>
    </row>
    <row r="75" spans="1:5" x14ac:dyDescent="0.2">
      <c r="A75" t="s">
        <v>1348</v>
      </c>
      <c r="B75" s="21">
        <v>6.7799999999999994</v>
      </c>
      <c r="C75" s="8">
        <v>1.7919415426666672</v>
      </c>
      <c r="D75" s="21">
        <v>1.7445663939806191</v>
      </c>
      <c r="E75" s="22">
        <v>5</v>
      </c>
    </row>
    <row r="76" spans="1:5" x14ac:dyDescent="0.2">
      <c r="A76" t="s">
        <v>2358</v>
      </c>
      <c r="B76" s="21">
        <v>7.5750000000000002</v>
      </c>
      <c r="C76" s="8">
        <v>0.20314220335504313</v>
      </c>
      <c r="D76" s="21">
        <v>0.40967043216491039</v>
      </c>
      <c r="E76" s="22">
        <v>4</v>
      </c>
    </row>
    <row r="77" spans="1:5" x14ac:dyDescent="0.2">
      <c r="A77" t="s">
        <v>1584</v>
      </c>
      <c r="B77" s="21">
        <v>6.6999999999999993</v>
      </c>
      <c r="C77" s="8">
        <v>0.55555366979166665</v>
      </c>
      <c r="D77" s="21">
        <v>1.7110478126622626</v>
      </c>
      <c r="E77" s="22">
        <v>4</v>
      </c>
    </row>
    <row r="78" spans="1:5" x14ac:dyDescent="0.2">
      <c r="A78" t="s">
        <v>1447</v>
      </c>
      <c r="B78" s="21">
        <v>6.625</v>
      </c>
      <c r="C78" s="8">
        <v>1.4769110403923147E-2</v>
      </c>
      <c r="D78" s="21">
        <v>1.4593210782846031</v>
      </c>
      <c r="E78" s="22">
        <v>4</v>
      </c>
    </row>
    <row r="79" spans="1:5" x14ac:dyDescent="0.2">
      <c r="A79" t="s">
        <v>1263</v>
      </c>
      <c r="B79" s="21">
        <v>6.9249999999999998</v>
      </c>
      <c r="C79" s="8">
        <v>0.74653161666666668</v>
      </c>
      <c r="D79" s="21">
        <v>1.5160550348548576</v>
      </c>
      <c r="E79" s="22">
        <v>4</v>
      </c>
    </row>
    <row r="80" spans="1:5" x14ac:dyDescent="0.2">
      <c r="A80" t="s">
        <v>1162</v>
      </c>
      <c r="B80" s="21">
        <v>6.7</v>
      </c>
      <c r="C80" s="8">
        <v>0.9979539104020978</v>
      </c>
      <c r="D80" s="21">
        <v>2.1202278197964208</v>
      </c>
      <c r="E80" s="22">
        <v>4</v>
      </c>
    </row>
    <row r="81" spans="1:5" x14ac:dyDescent="0.2">
      <c r="A81" t="s">
        <v>1742</v>
      </c>
      <c r="B81" s="21">
        <v>6.4499999999999993</v>
      </c>
      <c r="C81" s="8">
        <v>1.5614015529761904</v>
      </c>
      <c r="D81" s="21">
        <v>1.3799496490720695</v>
      </c>
      <c r="E81" s="22">
        <v>4</v>
      </c>
    </row>
    <row r="82" spans="1:5" x14ac:dyDescent="0.2">
      <c r="A82" t="s">
        <v>2301</v>
      </c>
      <c r="B82" s="21">
        <v>7.2749999999999995</v>
      </c>
      <c r="C82" s="8">
        <v>0.86875418249999992</v>
      </c>
      <c r="D82" s="21">
        <v>1.7078900319594466</v>
      </c>
      <c r="E82" s="22">
        <v>4</v>
      </c>
    </row>
    <row r="83" spans="1:5" x14ac:dyDescent="0.2">
      <c r="A83" t="s">
        <v>1485</v>
      </c>
      <c r="B83" s="21">
        <v>6.5250000000000004</v>
      </c>
      <c r="C83" s="8">
        <v>0.47790953029484029</v>
      </c>
      <c r="D83" s="21">
        <v>1.0459940718061209</v>
      </c>
      <c r="E83" s="22">
        <v>4</v>
      </c>
    </row>
    <row r="84" spans="1:5" x14ac:dyDescent="0.2">
      <c r="A84" t="s">
        <v>2139</v>
      </c>
      <c r="B84" s="21">
        <v>7.0749999999999993</v>
      </c>
      <c r="C84" s="8">
        <v>0.51229603913729949</v>
      </c>
      <c r="D84" s="21">
        <v>1.1981962828985309</v>
      </c>
      <c r="E84" s="22">
        <v>4</v>
      </c>
    </row>
    <row r="85" spans="1:5" x14ac:dyDescent="0.2">
      <c r="A85" t="s">
        <v>1732</v>
      </c>
      <c r="B85" s="21">
        <v>7.1499999999999995</v>
      </c>
      <c r="C85" s="8">
        <v>0.38516553571256029</v>
      </c>
      <c r="D85" s="21">
        <v>0.70183556234552735</v>
      </c>
      <c r="E85" s="22">
        <v>4</v>
      </c>
    </row>
    <row r="86" spans="1:5" x14ac:dyDescent="0.2">
      <c r="A86" t="s">
        <v>959</v>
      </c>
      <c r="B86" s="21">
        <v>6.5</v>
      </c>
      <c r="C86" s="8">
        <v>1.1068608956283423</v>
      </c>
      <c r="D86" s="21">
        <v>1.9520325128351725</v>
      </c>
      <c r="E86" s="22">
        <v>4</v>
      </c>
    </row>
    <row r="87" spans="1:5" x14ac:dyDescent="0.2">
      <c r="A87" t="s">
        <v>1680</v>
      </c>
      <c r="B87" s="21">
        <v>6.45</v>
      </c>
      <c r="C87" s="8">
        <v>7.7672456709956678E-2</v>
      </c>
      <c r="D87" s="21">
        <v>0.75682330208212656</v>
      </c>
      <c r="E87" s="22">
        <v>4</v>
      </c>
    </row>
    <row r="88" spans="1:5" x14ac:dyDescent="0.2">
      <c r="A88" t="s">
        <v>1147</v>
      </c>
      <c r="B88" s="21">
        <v>6.9749999999999996</v>
      </c>
      <c r="C88" s="8">
        <v>0.16176375844155844</v>
      </c>
      <c r="D88" s="21">
        <v>1.3037803529924727</v>
      </c>
      <c r="E88" s="22">
        <v>4</v>
      </c>
    </row>
    <row r="89" spans="1:5" x14ac:dyDescent="0.2">
      <c r="A89" t="s">
        <v>1298</v>
      </c>
      <c r="B89" s="21">
        <v>6.4499999999999993</v>
      </c>
      <c r="C89" s="8">
        <v>5.2330520454545448E-2</v>
      </c>
      <c r="D89" s="21">
        <v>0.85980428077329407</v>
      </c>
      <c r="E89" s="22">
        <v>4</v>
      </c>
    </row>
    <row r="90" spans="1:5" x14ac:dyDescent="0.2">
      <c r="A90" t="s">
        <v>2444</v>
      </c>
      <c r="B90" s="21">
        <v>7.4499999999999993</v>
      </c>
      <c r="C90" s="8">
        <v>0.98174220937500001</v>
      </c>
      <c r="D90" s="21">
        <v>1.6517550218344379</v>
      </c>
      <c r="E90" s="22">
        <v>4</v>
      </c>
    </row>
    <row r="91" spans="1:5" x14ac:dyDescent="0.2">
      <c r="A91" t="s">
        <v>2113</v>
      </c>
      <c r="B91" s="21">
        <v>6.9749999999999996</v>
      </c>
      <c r="C91" s="8">
        <v>8.4730020220588231E-2</v>
      </c>
      <c r="D91" s="21">
        <v>1.2439309552077216</v>
      </c>
      <c r="E91" s="22">
        <v>4</v>
      </c>
    </row>
    <row r="92" spans="1:5" x14ac:dyDescent="0.2">
      <c r="A92" t="s">
        <v>1473</v>
      </c>
      <c r="B92" s="21">
        <v>6.6749999999999998</v>
      </c>
      <c r="C92" s="8">
        <v>1.2824550121428571</v>
      </c>
      <c r="D92" s="21">
        <v>1.7391283501514248</v>
      </c>
      <c r="E92" s="22">
        <v>4</v>
      </c>
    </row>
    <row r="93" spans="1:5" x14ac:dyDescent="0.2">
      <c r="A93" t="s">
        <v>1501</v>
      </c>
      <c r="B93" s="21">
        <v>7.0750000000000002</v>
      </c>
      <c r="C93" s="8">
        <v>0.42809121187739463</v>
      </c>
      <c r="D93" s="21">
        <v>0.97005543341738876</v>
      </c>
      <c r="E93" s="22">
        <v>4</v>
      </c>
    </row>
    <row r="94" spans="1:5" x14ac:dyDescent="0.2">
      <c r="A94" t="s">
        <v>1949</v>
      </c>
      <c r="B94" s="21">
        <v>6.8250000000000002</v>
      </c>
      <c r="C94" s="8">
        <v>0.87464571641383493</v>
      </c>
      <c r="D94" s="21">
        <v>0.532965277966715</v>
      </c>
      <c r="E94" s="22">
        <v>4</v>
      </c>
    </row>
    <row r="95" spans="1:5" x14ac:dyDescent="0.2">
      <c r="A95" t="s">
        <v>2451</v>
      </c>
      <c r="B95" s="21">
        <v>7.4499999999999993</v>
      </c>
      <c r="C95" s="8">
        <v>0.5876815671052632</v>
      </c>
      <c r="D95" s="21">
        <v>0.7206563073092197</v>
      </c>
      <c r="E95" s="22">
        <v>4</v>
      </c>
    </row>
    <row r="96" spans="1:5" x14ac:dyDescent="0.2">
      <c r="A96" t="s">
        <v>1450</v>
      </c>
      <c r="B96" s="21">
        <v>7.05</v>
      </c>
      <c r="C96" s="8">
        <v>2.7987813809412549</v>
      </c>
      <c r="D96" s="21">
        <v>3.6591715614561511</v>
      </c>
      <c r="E96" s="22">
        <v>4</v>
      </c>
    </row>
    <row r="97" spans="1:5" x14ac:dyDescent="0.2">
      <c r="A97" t="s">
        <v>2732</v>
      </c>
      <c r="B97" s="21">
        <v>7.8249999999999993</v>
      </c>
      <c r="C97" s="8">
        <v>1.4456340107130101</v>
      </c>
      <c r="D97" s="21">
        <v>0.97806801578314551</v>
      </c>
      <c r="E97" s="22">
        <v>4</v>
      </c>
    </row>
    <row r="98" spans="1:5" x14ac:dyDescent="0.2">
      <c r="A98" t="s">
        <v>1489</v>
      </c>
      <c r="B98" s="21">
        <v>6.7249999999999996</v>
      </c>
      <c r="C98" s="8">
        <v>0.18500207801326668</v>
      </c>
      <c r="D98" s="21">
        <v>0.40076302802022734</v>
      </c>
      <c r="E98" s="22">
        <v>4</v>
      </c>
    </row>
    <row r="99" spans="1:5" x14ac:dyDescent="0.2">
      <c r="A99" t="s">
        <v>1642</v>
      </c>
      <c r="B99" s="21">
        <v>6.55</v>
      </c>
      <c r="C99" s="8">
        <v>2.3849292641604012</v>
      </c>
      <c r="D99" s="21">
        <v>6.4811898057113693</v>
      </c>
      <c r="E99" s="22">
        <v>4</v>
      </c>
    </row>
    <row r="100" spans="1:5" x14ac:dyDescent="0.2">
      <c r="A100" t="s">
        <v>785</v>
      </c>
      <c r="B100" s="21">
        <v>7.2</v>
      </c>
      <c r="C100" s="8">
        <v>1.7735179166486474</v>
      </c>
      <c r="D100" s="21">
        <v>2.9589807165709954</v>
      </c>
      <c r="E100" s="22">
        <v>4</v>
      </c>
    </row>
    <row r="101" spans="1:5" x14ac:dyDescent="0.2">
      <c r="A101" t="s">
        <v>3068</v>
      </c>
      <c r="B101" s="21">
        <v>7.8000000000000007</v>
      </c>
      <c r="C101" s="8">
        <v>1.983613792277328</v>
      </c>
      <c r="D101" s="21">
        <v>2.719760200054175</v>
      </c>
      <c r="E101" s="22">
        <v>4</v>
      </c>
    </row>
    <row r="102" spans="1:5" x14ac:dyDescent="0.2">
      <c r="A102" t="s">
        <v>607</v>
      </c>
      <c r="B102" s="21">
        <v>7.9749999999999996</v>
      </c>
      <c r="C102" s="8">
        <v>0.30538767194444449</v>
      </c>
      <c r="D102" s="21">
        <v>0.78275793316013231</v>
      </c>
      <c r="E102" s="22">
        <v>4</v>
      </c>
    </row>
    <row r="103" spans="1:5" x14ac:dyDescent="0.2">
      <c r="A103" t="s">
        <v>1294</v>
      </c>
      <c r="B103" s="21">
        <v>6.4749999999999996</v>
      </c>
      <c r="C103" s="8">
        <v>1.9748109575549451</v>
      </c>
      <c r="D103" s="21">
        <v>2.6077930257910356</v>
      </c>
      <c r="E103" s="22">
        <v>4</v>
      </c>
    </row>
    <row r="104" spans="1:5" x14ac:dyDescent="0.2">
      <c r="A104" t="s">
        <v>1792</v>
      </c>
      <c r="B104" s="21">
        <v>6.9249999999999998</v>
      </c>
      <c r="C104" s="8">
        <v>2.1507765330357143</v>
      </c>
      <c r="D104" s="21">
        <v>5.3323698420242724</v>
      </c>
      <c r="E104" s="22">
        <v>4</v>
      </c>
    </row>
    <row r="105" spans="1:5" x14ac:dyDescent="0.2">
      <c r="A105" t="s">
        <v>2550</v>
      </c>
      <c r="B105" s="21">
        <v>7.2750000000000004</v>
      </c>
      <c r="C105" s="8">
        <v>2.1683342876190475</v>
      </c>
      <c r="D105" s="21">
        <v>1.3433477482361278</v>
      </c>
      <c r="E105" s="22">
        <v>4</v>
      </c>
    </row>
    <row r="106" spans="1:5" x14ac:dyDescent="0.2">
      <c r="A106" t="s">
        <v>1559</v>
      </c>
      <c r="B106" s="21">
        <v>6.7750000000000004</v>
      </c>
      <c r="C106" s="8">
        <v>0.37920217023809522</v>
      </c>
      <c r="D106" s="21">
        <v>1.5203520241831996</v>
      </c>
      <c r="E106" s="22">
        <v>4</v>
      </c>
    </row>
    <row r="107" spans="1:5" x14ac:dyDescent="0.2">
      <c r="A107" t="s">
        <v>813</v>
      </c>
      <c r="B107" s="21">
        <v>6.45</v>
      </c>
      <c r="C107" s="8">
        <v>0.36560585499999998</v>
      </c>
      <c r="D107" s="21">
        <v>0.69598744407879432</v>
      </c>
      <c r="E107" s="22">
        <v>4</v>
      </c>
    </row>
    <row r="108" spans="1:5" x14ac:dyDescent="0.2">
      <c r="A108" t="s">
        <v>1173</v>
      </c>
      <c r="B108" s="21">
        <v>6.7250000000000005</v>
      </c>
      <c r="C108" s="8">
        <v>1.8992908425595236</v>
      </c>
      <c r="D108" s="21">
        <v>3.6258050739288503</v>
      </c>
      <c r="E108" s="22">
        <v>4</v>
      </c>
    </row>
    <row r="109" spans="1:5" x14ac:dyDescent="0.2">
      <c r="A109" t="s">
        <v>1240</v>
      </c>
      <c r="B109" s="21">
        <v>6.85</v>
      </c>
      <c r="C109" s="8">
        <v>0.65360561355769242</v>
      </c>
      <c r="D109" s="21">
        <v>2.7679558492827487</v>
      </c>
      <c r="E109" s="22">
        <v>4</v>
      </c>
    </row>
    <row r="110" spans="1:5" x14ac:dyDescent="0.2">
      <c r="A110" t="s">
        <v>1285</v>
      </c>
      <c r="B110" s="21">
        <v>6.8000000000000007</v>
      </c>
      <c r="C110" s="8">
        <v>2.6707684495115993</v>
      </c>
      <c r="D110" s="21">
        <v>2.9985470167414365</v>
      </c>
      <c r="E110" s="22">
        <v>4</v>
      </c>
    </row>
    <row r="111" spans="1:5" x14ac:dyDescent="0.2">
      <c r="A111" t="s">
        <v>1941</v>
      </c>
      <c r="B111" s="21">
        <v>6.6750000000000007</v>
      </c>
      <c r="C111" s="8">
        <v>0.11649349068322981</v>
      </c>
      <c r="D111" s="21">
        <v>0.47248880092780782</v>
      </c>
      <c r="E111" s="22">
        <v>4</v>
      </c>
    </row>
    <row r="112" spans="1:5" x14ac:dyDescent="0.2">
      <c r="A112" t="s">
        <v>2036</v>
      </c>
      <c r="B112" s="21">
        <v>6.9249999999999998</v>
      </c>
      <c r="C112" s="8">
        <v>1.3482091087928922</v>
      </c>
      <c r="D112" s="21">
        <v>2.3125706569626887</v>
      </c>
      <c r="E112" s="22">
        <v>4</v>
      </c>
    </row>
    <row r="113" spans="1:5" x14ac:dyDescent="0.2">
      <c r="A113" t="s">
        <v>1306</v>
      </c>
      <c r="B113" s="21">
        <v>6.625</v>
      </c>
      <c r="C113" s="8">
        <v>1.9981532670238096</v>
      </c>
      <c r="D113" s="21">
        <v>3.0955850737213577</v>
      </c>
      <c r="E113" s="22">
        <v>4</v>
      </c>
    </row>
    <row r="114" spans="1:5" x14ac:dyDescent="0.2">
      <c r="A114" t="s">
        <v>1794</v>
      </c>
      <c r="B114" s="21">
        <v>6.5</v>
      </c>
      <c r="C114" s="8">
        <v>0.36746216342477434</v>
      </c>
      <c r="D114" s="21">
        <v>1.1625635306731164</v>
      </c>
      <c r="E114" s="22">
        <v>4</v>
      </c>
    </row>
    <row r="115" spans="1:5" x14ac:dyDescent="0.2">
      <c r="A115" t="s">
        <v>2150</v>
      </c>
      <c r="B115" s="21">
        <v>7.15</v>
      </c>
      <c r="C115" s="8">
        <v>1.4051699369444446</v>
      </c>
      <c r="D115" s="21">
        <v>1.6582578011375857</v>
      </c>
      <c r="E115" s="22">
        <v>4</v>
      </c>
    </row>
    <row r="116" spans="1:5" x14ac:dyDescent="0.2">
      <c r="A116" t="s">
        <v>1675</v>
      </c>
      <c r="B116" s="21">
        <v>6.6000000000000005</v>
      </c>
      <c r="C116" s="8">
        <v>1.0608086284698026</v>
      </c>
      <c r="D116" s="21">
        <v>1.4049302169147335</v>
      </c>
      <c r="E116" s="22">
        <v>4</v>
      </c>
    </row>
    <row r="117" spans="1:5" x14ac:dyDescent="0.2">
      <c r="A117" t="s">
        <v>1684</v>
      </c>
      <c r="B117" s="21">
        <v>6.85</v>
      </c>
      <c r="C117" s="8">
        <v>0.23266589345238092</v>
      </c>
      <c r="D117" s="21">
        <v>0.687898856302263</v>
      </c>
      <c r="E117" s="22">
        <v>4</v>
      </c>
    </row>
    <row r="118" spans="1:5" x14ac:dyDescent="0.2">
      <c r="A118" t="s">
        <v>7038</v>
      </c>
      <c r="B118" s="21">
        <v>7.0144475920679907</v>
      </c>
      <c r="C118" s="8">
        <v>0.88193794670866632</v>
      </c>
      <c r="D118" s="21">
        <v>2.0242906859609939</v>
      </c>
      <c r="E118" s="22">
        <v>706</v>
      </c>
    </row>
    <row r="435" ht="17" customHeight="1" x14ac:dyDescent="0.2"/>
  </sheetData>
  <sortState xmlns:xlrd2="http://schemas.microsoft.com/office/spreadsheetml/2017/richdata2" columnSort="1" ref="A3:C1737">
    <sortCondition descending="1" ref="C3"/>
  </sortState>
  <conditionalFormatting pivot="1" sqref="C4:C118">
    <cfRule type="dataBar" priority="7">
      <dataBar>
        <cfvo type="min"/>
        <cfvo type="max"/>
        <color rgb="FF63C384"/>
      </dataBar>
      <extLst>
        <ext xmlns:x14="http://schemas.microsoft.com/office/spreadsheetml/2009/9/main" uri="{B025F937-C7B1-47D3-B67F-A62EFF666E3E}">
          <x14:id>{30171B20-167B-8346-926A-6AAF6F994F2A}</x14:id>
        </ext>
      </extLst>
    </cfRule>
  </conditionalFormatting>
  <conditionalFormatting pivot="1" sqref="D4:D118">
    <cfRule type="colorScale" priority="1">
      <colorScale>
        <cfvo type="min"/>
        <cfvo type="percentile" val="50"/>
        <cfvo type="max"/>
        <color rgb="FF63BE7B"/>
        <color rgb="FFFFEB84"/>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30171B20-167B-8346-926A-6AAF6F994F2A}">
            <x14:dataBar minLength="0" maxLength="100" border="1" negativeBarBorderColorSameAsPositive="0">
              <x14:cfvo type="autoMin"/>
              <x14:cfvo type="autoMax"/>
              <x14:borderColor rgb="FF63C384"/>
              <x14:negativeFillColor rgb="FFFF0000"/>
              <x14:negativeBorderColor rgb="FFFF0000"/>
              <x14:axisColor rgb="FF000000"/>
            </x14:dataBar>
          </x14:cfRule>
          <xm:sqref>C4:C118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DEDA-5F21-9C49-9890-C98F8A2F33EE}">
  <dimension ref="A1:D9"/>
  <sheetViews>
    <sheetView workbookViewId="0">
      <selection activeCell="B5" sqref="B5"/>
    </sheetView>
  </sheetViews>
  <sheetFormatPr baseColWidth="10" defaultRowHeight="15" x14ac:dyDescent="0.2"/>
  <cols>
    <col min="1" max="2" width="15.6640625" bestFit="1" customWidth="1"/>
    <col min="3" max="3" width="12.1640625" bestFit="1" customWidth="1"/>
    <col min="4" max="4" width="11.5" bestFit="1" customWidth="1"/>
  </cols>
  <sheetData>
    <row r="1" spans="1:4" x14ac:dyDescent="0.2">
      <c r="A1" s="3" t="s">
        <v>7054</v>
      </c>
      <c r="B1" t="s">
        <v>7086</v>
      </c>
    </row>
    <row r="3" spans="1:4" x14ac:dyDescent="0.2">
      <c r="A3" s="3" t="s">
        <v>7082</v>
      </c>
      <c r="B3" t="s">
        <v>7058</v>
      </c>
      <c r="C3" t="s">
        <v>7059</v>
      </c>
      <c r="D3" t="s">
        <v>7088</v>
      </c>
    </row>
    <row r="4" spans="1:4" x14ac:dyDescent="0.2">
      <c r="A4" s="9" t="s">
        <v>37</v>
      </c>
      <c r="B4" s="22">
        <v>7.4212967418951763</v>
      </c>
      <c r="C4" s="22">
        <v>213.35567027045923</v>
      </c>
      <c r="D4" s="22">
        <v>1138</v>
      </c>
    </row>
    <row r="5" spans="1:4" x14ac:dyDescent="0.2">
      <c r="A5" s="9" t="s">
        <v>18</v>
      </c>
      <c r="B5" s="22">
        <v>1.9363192896688135</v>
      </c>
      <c r="C5" s="22">
        <v>13.16132279755395</v>
      </c>
      <c r="D5" s="22">
        <v>377</v>
      </c>
    </row>
    <row r="6" spans="1:4" x14ac:dyDescent="0.2">
      <c r="A6" s="9" t="s">
        <v>14</v>
      </c>
      <c r="B6" s="22">
        <v>0.79352176451040757</v>
      </c>
      <c r="C6" s="22">
        <v>1.7814766562409103</v>
      </c>
      <c r="D6" s="22">
        <v>54</v>
      </c>
    </row>
    <row r="7" spans="1:4" x14ac:dyDescent="0.2">
      <c r="A7" s="9" t="s">
        <v>21</v>
      </c>
      <c r="B7" s="22">
        <v>0.74566812711883601</v>
      </c>
      <c r="C7" s="22">
        <v>3.0877622614081446</v>
      </c>
      <c r="D7" s="22">
        <v>1026</v>
      </c>
    </row>
    <row r="8" spans="1:4" x14ac:dyDescent="0.2">
      <c r="A8" s="9" t="s">
        <v>370</v>
      </c>
      <c r="B8" s="22">
        <v>-0.14219127655677655</v>
      </c>
      <c r="C8" s="22">
        <v>0.68513343517712166</v>
      </c>
      <c r="D8" s="22">
        <v>3</v>
      </c>
    </row>
    <row r="9" spans="1:4" x14ac:dyDescent="0.2">
      <c r="A9" s="9" t="s">
        <v>7038</v>
      </c>
      <c r="B9" s="22">
        <v>3.8425354751191967</v>
      </c>
      <c r="C9" s="22">
        <v>141.31019181421709</v>
      </c>
      <c r="D9" s="22">
        <v>2598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0360-1E1C-FC46-9E15-CB0B21A807E0}">
  <dimension ref="A1:E7"/>
  <sheetViews>
    <sheetView workbookViewId="0">
      <selection activeCell="C22" sqref="C22"/>
    </sheetView>
  </sheetViews>
  <sheetFormatPr baseColWidth="10" defaultRowHeight="15" x14ac:dyDescent="0.2"/>
  <cols>
    <col min="1" max="2" width="15.6640625" bestFit="1" customWidth="1"/>
    <col min="3" max="3" width="23.83203125" bestFit="1" customWidth="1"/>
    <col min="4" max="4" width="12.33203125" bestFit="1" customWidth="1"/>
    <col min="5" max="5" width="11.5" bestFit="1" customWidth="1"/>
  </cols>
  <sheetData>
    <row r="1" spans="1:5" x14ac:dyDescent="0.2">
      <c r="A1" s="3" t="s">
        <v>7054</v>
      </c>
      <c r="B1" t="s">
        <v>7086</v>
      </c>
    </row>
    <row r="3" spans="1:5" x14ac:dyDescent="0.2">
      <c r="A3" s="3" t="s">
        <v>7082</v>
      </c>
      <c r="B3" t="s">
        <v>7088</v>
      </c>
      <c r="C3" t="s">
        <v>7122</v>
      </c>
      <c r="D3" t="s">
        <v>7058</v>
      </c>
      <c r="E3" t="s">
        <v>7059</v>
      </c>
    </row>
    <row r="4" spans="1:5" x14ac:dyDescent="0.2">
      <c r="A4" s="9" t="s">
        <v>7092</v>
      </c>
      <c r="B4" s="22">
        <v>709</v>
      </c>
      <c r="C4" s="1">
        <v>0.24682651622002821</v>
      </c>
      <c r="D4" s="5">
        <v>0.12221870543490818</v>
      </c>
      <c r="E4" s="5">
        <v>0.83916759676097596</v>
      </c>
    </row>
    <row r="5" spans="1:5" x14ac:dyDescent="0.2">
      <c r="A5" s="9" t="s">
        <v>7115</v>
      </c>
      <c r="B5" s="22">
        <v>1386</v>
      </c>
      <c r="C5" s="1">
        <v>0.34776334776334777</v>
      </c>
      <c r="D5" s="5">
        <v>0.42800722462476398</v>
      </c>
      <c r="E5" s="5">
        <v>1.4814130666319625</v>
      </c>
    </row>
    <row r="6" spans="1:5" x14ac:dyDescent="0.2">
      <c r="A6" s="9" t="s">
        <v>7091</v>
      </c>
      <c r="B6" s="22">
        <v>594</v>
      </c>
      <c r="C6" s="1">
        <v>0.39393939393939392</v>
      </c>
      <c r="D6" s="5">
        <v>20.287267492565903</v>
      </c>
      <c r="E6" s="5">
        <v>315.48691277874411</v>
      </c>
    </row>
    <row r="7" spans="1:5" x14ac:dyDescent="0.2">
      <c r="A7" s="9" t="s">
        <v>7038</v>
      </c>
      <c r="B7" s="4">
        <v>2689</v>
      </c>
      <c r="C7" s="5">
        <v>0.33134994421718111</v>
      </c>
      <c r="D7" s="5">
        <v>4.734290801810122</v>
      </c>
      <c r="E7" s="5">
        <v>148.41734320577734</v>
      </c>
    </row>
  </sheetData>
  <conditionalFormatting pivot="1" sqref="E4:E6">
    <cfRule type="colorScale" priority="3">
      <colorScale>
        <cfvo type="min"/>
        <cfvo type="percentile" val="50"/>
        <cfvo type="max"/>
        <color rgb="FF63BE7B"/>
        <color rgb="FFFFEB84"/>
        <color rgb="FFF8696B"/>
      </colorScale>
    </cfRule>
  </conditionalFormatting>
  <conditionalFormatting pivot="1" sqref="E4:E6">
    <cfRule type="colorScale" priority="4">
      <colorScale>
        <cfvo type="min"/>
        <cfvo type="max"/>
        <color rgb="FF63BE7B"/>
        <color rgb="FFFFEF9C"/>
      </colorScale>
    </cfRule>
  </conditionalFormatting>
  <conditionalFormatting pivot="1" sqref="D4:D6">
    <cfRule type="dataBar" priority="2">
      <dataBar>
        <cfvo type="min"/>
        <cfvo type="max"/>
        <color rgb="FF638EC6"/>
      </dataBar>
      <extLst>
        <ext xmlns:x14="http://schemas.microsoft.com/office/spreadsheetml/2009/9/main" uri="{B025F937-C7B1-47D3-B67F-A62EFF666E3E}">
          <x14:id>{43848365-7DE3-E64F-9373-6F4A0A6D24B5}</x14:id>
        </ext>
      </extLst>
    </cfRule>
  </conditionalFormatting>
  <conditionalFormatting pivot="1" sqref="C4:C6">
    <cfRule type="dataBar" priority="1">
      <dataBar>
        <cfvo type="min"/>
        <cfvo type="max"/>
        <color rgb="FF63C384"/>
      </dataBar>
      <extLst>
        <ext xmlns:x14="http://schemas.microsoft.com/office/spreadsheetml/2009/9/main" uri="{B025F937-C7B1-47D3-B67F-A62EFF666E3E}">
          <x14:id>{1253EB24-A2B5-5A48-A6FE-F5A5A966DEB6}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3848365-7DE3-E64F-9373-6F4A0A6D24B5}">
            <x14:dataBar minLength="0" maxLength="100" border="1" negativeBarBorderColorSameAsPositive="0">
              <x14:cfvo type="autoMin"/>
              <x14:cfvo type="autoMax"/>
              <x14:borderColor rgb="FF638EC6"/>
              <x14:negativeFillColor rgb="FFFF0000"/>
              <x14:negativeBorderColor rgb="FFFF0000"/>
              <x14:axisColor rgb="FF000000"/>
            </x14:dataBar>
          </x14:cfRule>
          <xm:sqref>D4:D6</xm:sqref>
        </x14:conditionalFormatting>
        <x14:conditionalFormatting xmlns:xm="http://schemas.microsoft.com/office/excel/2006/main" pivot="1">
          <x14:cfRule type="dataBar" id="{1253EB24-A2B5-5A48-A6FE-F5A5A966DEB6}">
            <x14:dataBar minLength="0" maxLength="100" border="1" negativeBarBorderColorSameAsPositive="0">
              <x14:cfvo type="autoMin"/>
              <x14:cfvo type="autoMax"/>
              <x14:borderColor rgb="FF63C384"/>
              <x14:negativeFillColor rgb="FFFF0000"/>
              <x14:negativeBorderColor rgb="FFFF0000"/>
              <x14:axisColor rgb="FF000000"/>
            </x14:dataBar>
          </x14:cfRule>
          <xm:sqref>C4:C6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26"/>
  <sheetViews>
    <sheetView topLeftCell="C3673" zoomScale="80" zoomScaleNormal="80" workbookViewId="0">
      <selection activeCell="C3726" sqref="C3726"/>
    </sheetView>
  </sheetViews>
  <sheetFormatPr baseColWidth="10" defaultColWidth="8.83203125" defaultRowHeight="15" x14ac:dyDescent="0.2"/>
  <cols>
    <col min="2" max="2" width="11.5" customWidth="1"/>
    <col min="3" max="3" width="14.5" customWidth="1"/>
    <col min="4" max="4" width="17.6640625" customWidth="1"/>
    <col min="5" max="5" width="12.83203125" customWidth="1"/>
    <col min="6" max="6" width="16" customWidth="1"/>
    <col min="7" max="7" width="14.33203125" customWidth="1"/>
    <col min="8" max="8" width="17" customWidth="1"/>
    <col min="9" max="9" width="13.6640625" customWidth="1"/>
    <col min="10" max="10" width="14.6640625" customWidth="1"/>
    <col min="11" max="11" width="14.33203125" customWidth="1"/>
    <col min="13" max="13" width="12.83203125" style="2" customWidth="1"/>
    <col min="14" max="14" width="12.33203125" customWidth="1"/>
    <col min="16" max="16" width="10.5" customWidth="1"/>
    <col min="17" max="17" width="9.6640625" customWidth="1"/>
    <col min="20" max="20" width="12.6640625" bestFit="1" customWidth="1"/>
    <col min="21" max="21" width="11" bestFit="1" customWidth="1"/>
    <col min="22" max="22" width="15" bestFit="1" customWidth="1"/>
    <col min="25" max="25" width="7.1640625" bestFit="1" customWidth="1"/>
  </cols>
  <sheetData>
    <row r="1" spans="1:26" x14ac:dyDescent="0.2">
      <c r="A1" t="s">
        <v>3249</v>
      </c>
      <c r="B1" t="s">
        <v>2</v>
      </c>
      <c r="C1" t="s">
        <v>3</v>
      </c>
      <c r="D1" t="s">
        <v>4</v>
      </c>
      <c r="E1" t="s">
        <v>5</v>
      </c>
      <c r="F1" t="s">
        <v>6</v>
      </c>
      <c r="G1" t="s">
        <v>7</v>
      </c>
      <c r="H1" t="s">
        <v>8</v>
      </c>
      <c r="I1" t="s">
        <v>9</v>
      </c>
      <c r="J1" t="s">
        <v>10</v>
      </c>
      <c r="K1" t="s">
        <v>11</v>
      </c>
      <c r="L1" t="s">
        <v>12</v>
      </c>
      <c r="M1" s="2" t="s">
        <v>3250</v>
      </c>
      <c r="N1" t="s">
        <v>3251</v>
      </c>
      <c r="O1" t="s">
        <v>3252</v>
      </c>
      <c r="P1" t="s">
        <v>3253</v>
      </c>
      <c r="Q1" t="s">
        <v>0</v>
      </c>
      <c r="R1" t="s">
        <v>1</v>
      </c>
      <c r="S1" t="s">
        <v>7034</v>
      </c>
      <c r="T1" t="s">
        <v>7035</v>
      </c>
      <c r="U1" t="s">
        <v>7036</v>
      </c>
      <c r="V1" t="s">
        <v>7037</v>
      </c>
      <c r="W1" t="s">
        <v>7057</v>
      </c>
      <c r="X1" t="s">
        <v>7090</v>
      </c>
      <c r="Y1" t="s">
        <v>7121</v>
      </c>
    </row>
    <row r="2" spans="1:26" x14ac:dyDescent="0.2">
      <c r="A2" t="s">
        <v>5136</v>
      </c>
      <c r="B2" t="s">
        <v>2100</v>
      </c>
      <c r="C2" t="s">
        <v>916</v>
      </c>
      <c r="D2">
        <v>37</v>
      </c>
      <c r="E2">
        <v>73</v>
      </c>
      <c r="F2">
        <v>57</v>
      </c>
      <c r="G2">
        <v>4000</v>
      </c>
      <c r="H2">
        <v>6.6</v>
      </c>
      <c r="I2">
        <v>222</v>
      </c>
      <c r="J2">
        <v>85</v>
      </c>
      <c r="K2">
        <v>27024</v>
      </c>
      <c r="L2">
        <v>5600000</v>
      </c>
      <c r="M2" s="2">
        <f>VLOOKUP(A2,Sheet2!$A$1:G3726,2,0)</f>
        <v>39921</v>
      </c>
      <c r="N2" t="str">
        <f>VLOOKUP(A2,Sheet2!$A$1:G3726,3,0)</f>
        <v>Color</v>
      </c>
      <c r="O2" t="str">
        <f>VLOOKUP(A2,Sheet2!$A$1:G3726,4,0)</f>
        <v>Horror</v>
      </c>
      <c r="P2" t="str">
        <f>VLOOKUP(A2,Sheet2!$A$1:G3726,5,0)</f>
        <v>Spanish</v>
      </c>
      <c r="Q2" t="str">
        <f>VLOOKUP(A2,Sheet2!$A$1:G3726,6,0)</f>
        <v>Spain</v>
      </c>
      <c r="R2" t="str">
        <f>VLOOKUP(A2,Sheet2!$A$1:G3726,7,0)</f>
        <v>R</v>
      </c>
      <c r="S2" t="str">
        <f>IF(Table1[[#This Row],[Language]]="English","English","Other language")</f>
        <v>Other language</v>
      </c>
      <c r="T2">
        <f>Table1[[#This Row],[Gross Revenue]]-Table1[[#This Row],[Budget]]</f>
        <v>-5572976</v>
      </c>
      <c r="U2" s="1">
        <f>(Table1[[#This Row],[Gross Revenue]]/Table1[[#This Row],[Budget]])-1</f>
        <v>-0.99517428571428568</v>
      </c>
      <c r="V2" t="str">
        <f t="shared" ref="V2:V65" si="0">IF(J2="","",IF(J2&lt;90,"&lt;90 minutes",IF(J2&lt;=110,"90-110 minutes",IF(J2&lt;=130,"111-130 minutes",IF(J2&lt;=150,"131-150 minutes","&gt;150 minutes")))))</f>
        <v>&lt;90 minutes</v>
      </c>
      <c r="W2">
        <f>Table1[[#This Row],[Profit]]/Table1[[#This Row],[Budget]]</f>
        <v>-0.99517428571428568</v>
      </c>
      <c r="X2" s="22" t="str">
        <f>IF(L2="","",
IF(L2&lt;Predictability!$B$1,"Low",
IF(L2&lt;=Predictability!$B$2,"Mid","High")))</f>
        <v>Low</v>
      </c>
      <c r="Y2" s="22">
        <f t="shared" ref="Y2:Y65" si="1">IF(W2&gt;=0.5,1,0)</f>
        <v>0</v>
      </c>
      <c r="Z2">
        <f>CORREL(Table1[IMDb Score (1-10)],Table1[ROI])</f>
        <v>8.739331070778884E-3</v>
      </c>
    </row>
    <row r="3" spans="1:26" x14ac:dyDescent="0.2">
      <c r="A3" t="s">
        <v>6400</v>
      </c>
      <c r="B3" t="s">
        <v>267</v>
      </c>
      <c r="C3" t="s">
        <v>2907</v>
      </c>
      <c r="D3">
        <v>1000</v>
      </c>
      <c r="E3">
        <v>2059</v>
      </c>
      <c r="F3">
        <v>0</v>
      </c>
      <c r="G3">
        <v>26000</v>
      </c>
      <c r="H3">
        <v>7.5</v>
      </c>
      <c r="I3">
        <v>1</v>
      </c>
      <c r="J3">
        <v>111</v>
      </c>
      <c r="K3">
        <v>14616</v>
      </c>
      <c r="L3">
        <v>12000000</v>
      </c>
      <c r="M3" s="2">
        <f>VLOOKUP(A3,Sheet2!$A$1:G3727,2,0)</f>
        <v>42130</v>
      </c>
      <c r="N3" t="str">
        <f>VLOOKUP(A3,Sheet2!$A$1:G3727,3,0)</f>
        <v>Color</v>
      </c>
      <c r="O3" t="str">
        <f>VLOOKUP(A3,Sheet2!$A$1:G3727,4,0)</f>
        <v>Drama</v>
      </c>
      <c r="P3" t="str">
        <f>VLOOKUP(A3,Sheet2!$A$1:G3727,5,0)</f>
        <v>English</v>
      </c>
      <c r="Q3" t="str">
        <f>VLOOKUP(A3,Sheet2!$A$1:G3727,6,0)</f>
        <v>USA</v>
      </c>
      <c r="R3" t="str">
        <f>VLOOKUP(A3,Sheet2!$A$1:G3727,7,0)</f>
        <v>R</v>
      </c>
      <c r="S3" t="str">
        <f>IF(Table1[[#This Row],[Language]]="English","English","Other language")</f>
        <v>English</v>
      </c>
      <c r="T3">
        <f>Table1[[#This Row],[Gross Revenue]]-Table1[[#This Row],[Budget]]</f>
        <v>-11985384</v>
      </c>
      <c r="U3" s="1">
        <f>(Table1[[#This Row],[Gross Revenue]]/Table1[[#This Row],[Budget]])-1</f>
        <v>-0.99878199999999995</v>
      </c>
      <c r="V3" t="str">
        <f>IF(J3="","",IF(J3&lt;90,"&lt;90 minutes",IF(J3&lt;=110,"90-110 minutes",IF(J3&lt;=130,"111-130 minutes",IF(J3&lt;=150,"131-150 minutes","&gt;150 minutes")))))</f>
        <v>111-130 minutes</v>
      </c>
      <c r="W3">
        <f>Table1[[#This Row],[Profit]]/Table1[[#This Row],[Budget]]</f>
        <v>-0.99878199999999995</v>
      </c>
      <c r="X3" s="22" t="str">
        <f>IF(L3="","",
IF(L3&lt;Predictability!$B$1,"Low",
IF(L3&lt;=Predictability!$B$2,"Mid","High")))</f>
        <v>Mid</v>
      </c>
      <c r="Y3" s="22">
        <f t="shared" si="1"/>
        <v>0</v>
      </c>
    </row>
    <row r="4" spans="1:26" x14ac:dyDescent="0.2">
      <c r="A4" t="s">
        <v>6123</v>
      </c>
      <c r="B4" t="s">
        <v>1079</v>
      </c>
      <c r="C4" t="s">
        <v>468</v>
      </c>
      <c r="D4">
        <v>23000</v>
      </c>
      <c r="E4">
        <v>37907</v>
      </c>
      <c r="F4">
        <v>19</v>
      </c>
      <c r="G4">
        <v>10000</v>
      </c>
      <c r="H4">
        <v>7.2</v>
      </c>
      <c r="I4">
        <v>133</v>
      </c>
      <c r="J4">
        <v>97</v>
      </c>
      <c r="K4">
        <v>38176108</v>
      </c>
      <c r="L4">
        <v>16000000</v>
      </c>
      <c r="M4" s="2">
        <f>VLOOKUP(A4,Sheet2!$A$1:G3728,2,0)</f>
        <v>36245</v>
      </c>
      <c r="N4" t="str">
        <f>VLOOKUP(A4,Sheet2!$A$1:G3728,3,0)</f>
        <v>Color</v>
      </c>
      <c r="O4" t="str">
        <f>VLOOKUP(A4,Sheet2!$A$1:G3728,4,0)</f>
        <v>Comedy</v>
      </c>
      <c r="P4" t="str">
        <f>VLOOKUP(A4,Sheet2!$A$1:G3728,5,0)</f>
        <v>English</v>
      </c>
      <c r="Q4" t="str">
        <f>VLOOKUP(A4,Sheet2!$A$1:G3728,6,0)</f>
        <v>USA</v>
      </c>
      <c r="R4" t="str">
        <f>VLOOKUP(A4,Sheet2!$A$1:G3728,7,0)</f>
        <v>PG-13</v>
      </c>
      <c r="S4" t="str">
        <f>IF(Table1[[#This Row],[Language]]="English","English","Other language")</f>
        <v>English</v>
      </c>
      <c r="T4">
        <f>Table1[[#This Row],[Gross Revenue]]-Table1[[#This Row],[Budget]]</f>
        <v>22176108</v>
      </c>
      <c r="U4" s="1">
        <f>(Table1[[#This Row],[Gross Revenue]]/Table1[[#This Row],[Budget]])-1</f>
        <v>1.38600675</v>
      </c>
      <c r="V4" t="str">
        <f t="shared" si="0"/>
        <v>90-110 minutes</v>
      </c>
      <c r="W4">
        <f>Table1[[#This Row],[Profit]]/Table1[[#This Row],[Budget]]</f>
        <v>1.38600675</v>
      </c>
      <c r="X4" s="22" t="str">
        <f>IF(L4="","",
IF(L4&lt;Predictability!$B$1,"Low",
IF(L4&lt;=Predictability!$B$2,"Mid","High")))</f>
        <v>Mid</v>
      </c>
      <c r="Y4" s="22">
        <f t="shared" si="1"/>
        <v>1</v>
      </c>
    </row>
    <row r="5" spans="1:26" x14ac:dyDescent="0.2">
      <c r="A5" t="s">
        <v>3521</v>
      </c>
      <c r="B5" t="s">
        <v>473</v>
      </c>
      <c r="C5" t="s">
        <v>474</v>
      </c>
      <c r="D5">
        <v>2000</v>
      </c>
      <c r="E5">
        <v>4182</v>
      </c>
      <c r="F5">
        <v>36</v>
      </c>
      <c r="G5">
        <v>372</v>
      </c>
      <c r="H5">
        <v>4.8</v>
      </c>
      <c r="I5">
        <v>84</v>
      </c>
      <c r="J5">
        <v>100</v>
      </c>
      <c r="K5">
        <v>66941559</v>
      </c>
      <c r="L5">
        <v>85000000</v>
      </c>
      <c r="M5" s="2">
        <f>VLOOKUP(A5,Sheet2!$A$1:G3729,2,0)</f>
        <v>36715</v>
      </c>
      <c r="N5" t="str">
        <f>VLOOKUP(A5,Sheet2!$A$1:G3729,3,0)</f>
        <v>Color</v>
      </c>
      <c r="O5" t="str">
        <f>VLOOKUP(A5,Sheet2!$A$1:G3729,4,0)</f>
        <v>Adventure</v>
      </c>
      <c r="P5" t="str">
        <f>VLOOKUP(A5,Sheet2!$A$1:G3729,5,0)</f>
        <v>English</v>
      </c>
      <c r="Q5" t="str">
        <f>VLOOKUP(A5,Sheet2!$A$1:G3729,6,0)</f>
        <v>USA</v>
      </c>
      <c r="R5" t="str">
        <f>VLOOKUP(A5,Sheet2!$A$1:G3729,7,0)</f>
        <v>G</v>
      </c>
      <c r="S5" t="str">
        <f>IF(Table1[[#This Row],[Language]]="English","English","Other language")</f>
        <v>English</v>
      </c>
      <c r="T5">
        <f>Table1[[#This Row],[Gross Revenue]]-Table1[[#This Row],[Budget]]</f>
        <v>-18058441</v>
      </c>
      <c r="U5" s="1">
        <f>(Table1[[#This Row],[Gross Revenue]]/Table1[[#This Row],[Budget]])-1</f>
        <v>-0.21245224705882348</v>
      </c>
      <c r="V5" t="str">
        <f t="shared" si="0"/>
        <v>90-110 minutes</v>
      </c>
      <c r="W5">
        <f>Table1[[#This Row],[Profit]]/Table1[[#This Row],[Budget]]</f>
        <v>-0.21245224705882354</v>
      </c>
      <c r="X5" s="22" t="str">
        <f>IF(L5="","",
IF(L5&lt;Predictability!$B$1,"Low",
IF(L5&lt;=Predictability!$B$2,"Mid","High")))</f>
        <v>High</v>
      </c>
      <c r="Y5" s="22">
        <f t="shared" si="1"/>
        <v>0</v>
      </c>
    </row>
    <row r="6" spans="1:26" x14ac:dyDescent="0.2">
      <c r="A6" t="s">
        <v>6955</v>
      </c>
      <c r="B6" t="s">
        <v>1383</v>
      </c>
      <c r="C6" t="s">
        <v>3203</v>
      </c>
      <c r="D6">
        <v>954</v>
      </c>
      <c r="E6">
        <v>2512</v>
      </c>
      <c r="F6">
        <v>53</v>
      </c>
      <c r="G6">
        <v>294</v>
      </c>
      <c r="H6">
        <v>6.4</v>
      </c>
      <c r="I6">
        <v>26</v>
      </c>
      <c r="J6">
        <v>107</v>
      </c>
      <c r="K6">
        <v>53481</v>
      </c>
      <c r="L6">
        <v>8000000</v>
      </c>
      <c r="M6" s="2">
        <f>VLOOKUP(A6,Sheet2!$A$1:G3730,2,0)</f>
        <v>38850</v>
      </c>
      <c r="N6" t="str">
        <f>VLOOKUP(A6,Sheet2!$A$1:G3730,3,0)</f>
        <v>Color</v>
      </c>
      <c r="O6" t="str">
        <f>VLOOKUP(A6,Sheet2!$A$1:G3730,4,0)</f>
        <v>Crime</v>
      </c>
      <c r="P6" t="str">
        <f>VLOOKUP(A6,Sheet2!$A$1:G3730,5,0)</f>
        <v>English</v>
      </c>
      <c r="Q6" t="str">
        <f>VLOOKUP(A6,Sheet2!$A$1:G3730,6,0)</f>
        <v>USA</v>
      </c>
      <c r="R6" t="str">
        <f>VLOOKUP(A6,Sheet2!$A$1:G3730,7,0)</f>
        <v>R</v>
      </c>
      <c r="S6" t="str">
        <f>IF(Table1[[#This Row],[Language]]="English","English","Other language")</f>
        <v>English</v>
      </c>
      <c r="T6">
        <f>Table1[[#This Row],[Gross Revenue]]-Table1[[#This Row],[Budget]]</f>
        <v>-7946519</v>
      </c>
      <c r="U6" s="1">
        <f>(Table1[[#This Row],[Gross Revenue]]/Table1[[#This Row],[Budget]])-1</f>
        <v>-0.99331487500000004</v>
      </c>
      <c r="V6" t="str">
        <f t="shared" si="0"/>
        <v>90-110 minutes</v>
      </c>
      <c r="W6">
        <f>Table1[[#This Row],[Profit]]/Table1[[#This Row],[Budget]]</f>
        <v>-0.99331487500000004</v>
      </c>
      <c r="X6" s="22" t="str">
        <f>IF(L6="","",
IF(L6&lt;Predictability!$B$1,"Low",
IF(L6&lt;=Predictability!$B$2,"Mid","High")))</f>
        <v>Low</v>
      </c>
      <c r="Y6" s="22">
        <f t="shared" si="1"/>
        <v>0</v>
      </c>
    </row>
    <row r="7" spans="1:26" x14ac:dyDescent="0.2">
      <c r="A7" t="s">
        <v>3950</v>
      </c>
      <c r="B7" t="s">
        <v>1050</v>
      </c>
      <c r="C7" t="s">
        <v>242</v>
      </c>
      <c r="D7">
        <v>969</v>
      </c>
      <c r="E7">
        <v>2799</v>
      </c>
      <c r="F7">
        <v>212</v>
      </c>
      <c r="G7">
        <v>0</v>
      </c>
      <c r="H7">
        <v>5.6</v>
      </c>
      <c r="I7">
        <v>113</v>
      </c>
      <c r="J7">
        <v>108</v>
      </c>
      <c r="K7">
        <v>12232937</v>
      </c>
      <c r="L7">
        <v>22000000</v>
      </c>
      <c r="M7" s="2">
        <f>VLOOKUP(A7,Sheet2!$A$1:G3731,2,0)</f>
        <v>40137</v>
      </c>
      <c r="N7" t="str">
        <f>VLOOKUP(A7,Sheet2!$A$1:G3731,3,0)</f>
        <v>Color</v>
      </c>
      <c r="O7" t="str">
        <f>VLOOKUP(A7,Sheet2!$A$1:G3731,4,0)</f>
        <v>Action</v>
      </c>
      <c r="P7" t="str">
        <f>VLOOKUP(A7,Sheet2!$A$1:G3731,5,0)</f>
        <v>English</v>
      </c>
      <c r="Q7" t="str">
        <f>VLOOKUP(A7,Sheet2!$A$1:G3731,6,0)</f>
        <v>USA</v>
      </c>
      <c r="R7" t="str">
        <f>VLOOKUP(A7,Sheet2!$A$1:G3731,7,0)</f>
        <v>PG-13</v>
      </c>
      <c r="S7" t="str">
        <f>IF(Table1[[#This Row],[Language]]="English","English","Other language")</f>
        <v>English</v>
      </c>
      <c r="T7">
        <f>Table1[[#This Row],[Gross Revenue]]-Table1[[#This Row],[Budget]]</f>
        <v>-9767063</v>
      </c>
      <c r="U7" s="1">
        <f>(Table1[[#This Row],[Gross Revenue]]/Table1[[#This Row],[Budget]])-1</f>
        <v>-0.44395740909090908</v>
      </c>
      <c r="V7" t="str">
        <f t="shared" si="0"/>
        <v>90-110 minutes</v>
      </c>
      <c r="W7">
        <f>Table1[[#This Row],[Profit]]/Table1[[#This Row],[Budget]]</f>
        <v>-0.44395740909090908</v>
      </c>
      <c r="X7" s="22" t="str">
        <f>IF(L7="","",
IF(L7&lt;Predictability!$B$1,"Low",
IF(L7&lt;=Predictability!$B$2,"Mid","High")))</f>
        <v>Mid</v>
      </c>
      <c r="Y7" s="22">
        <f t="shared" si="1"/>
        <v>0</v>
      </c>
    </row>
    <row r="8" spans="1:26" x14ac:dyDescent="0.2">
      <c r="A8" t="s">
        <v>6904</v>
      </c>
      <c r="B8" t="s">
        <v>727</v>
      </c>
      <c r="C8" t="s">
        <v>2814</v>
      </c>
      <c r="D8">
        <v>2000</v>
      </c>
      <c r="E8">
        <v>4251</v>
      </c>
      <c r="F8">
        <v>0</v>
      </c>
      <c r="G8">
        <v>83000</v>
      </c>
      <c r="H8">
        <v>8.1</v>
      </c>
      <c r="I8">
        <v>597</v>
      </c>
      <c r="J8">
        <v>134</v>
      </c>
      <c r="K8">
        <v>56667870</v>
      </c>
      <c r="L8">
        <v>20000000</v>
      </c>
      <c r="M8" s="2">
        <f>VLOOKUP(A8,Sheet2!$A$1:G3732,2,0)</f>
        <v>41587</v>
      </c>
      <c r="N8" t="str">
        <f>VLOOKUP(A8,Sheet2!$A$1:G3732,3,0)</f>
        <v>Color</v>
      </c>
      <c r="O8" t="str">
        <f>VLOOKUP(A8,Sheet2!$A$1:G3732,4,0)</f>
        <v>Biography</v>
      </c>
      <c r="P8" t="str">
        <f>VLOOKUP(A8,Sheet2!$A$1:G3732,5,0)</f>
        <v>English</v>
      </c>
      <c r="Q8" t="str">
        <f>VLOOKUP(A8,Sheet2!$A$1:G3732,6,0)</f>
        <v>USA</v>
      </c>
      <c r="R8" t="str">
        <f>VLOOKUP(A8,Sheet2!$A$1:G3732,7,0)</f>
        <v>R</v>
      </c>
      <c r="S8" t="str">
        <f>IF(Table1[[#This Row],[Language]]="English","English","Other language")</f>
        <v>English</v>
      </c>
      <c r="T8">
        <f>Table1[[#This Row],[Gross Revenue]]-Table1[[#This Row],[Budget]]</f>
        <v>36667870</v>
      </c>
      <c r="U8" s="1">
        <f>(Table1[[#This Row],[Gross Revenue]]/Table1[[#This Row],[Budget]])-1</f>
        <v>1.8333935000000001</v>
      </c>
      <c r="V8" t="str">
        <f t="shared" si="0"/>
        <v>131-150 minutes</v>
      </c>
      <c r="W8">
        <f>Table1[[#This Row],[Profit]]/Table1[[#This Row],[Budget]]</f>
        <v>1.8333934999999999</v>
      </c>
      <c r="X8" s="22" t="str">
        <f>IF(L8="","",
IF(L8&lt;Predictability!$B$1,"Low",
IF(L8&lt;=Predictability!$B$2,"Mid","High")))</f>
        <v>Mid</v>
      </c>
      <c r="Y8" s="22">
        <f t="shared" si="1"/>
        <v>1</v>
      </c>
    </row>
    <row r="9" spans="1:26" x14ac:dyDescent="0.2">
      <c r="A9" t="s">
        <v>6522</v>
      </c>
      <c r="B9" t="s">
        <v>963</v>
      </c>
      <c r="C9" t="s">
        <v>2160</v>
      </c>
      <c r="D9">
        <v>11000</v>
      </c>
      <c r="E9">
        <v>11984</v>
      </c>
      <c r="F9">
        <v>0</v>
      </c>
      <c r="G9">
        <v>63000</v>
      </c>
      <c r="H9">
        <v>7.6</v>
      </c>
      <c r="I9">
        <v>450</v>
      </c>
      <c r="J9">
        <v>94</v>
      </c>
      <c r="K9">
        <v>18329466</v>
      </c>
      <c r="L9">
        <v>18000000</v>
      </c>
      <c r="M9" s="2">
        <f>VLOOKUP(A9,Sheet2!$A$1:G3733,2,0)</f>
        <v>40312</v>
      </c>
      <c r="N9" t="str">
        <f>VLOOKUP(A9,Sheet2!$A$1:G3733,3,0)</f>
        <v>Color</v>
      </c>
      <c r="O9" t="str">
        <f>VLOOKUP(A9,Sheet2!$A$1:G3733,4,0)</f>
        <v>Adventure</v>
      </c>
      <c r="P9" t="str">
        <f>VLOOKUP(A9,Sheet2!$A$1:G3733,5,0)</f>
        <v>English</v>
      </c>
      <c r="Q9" t="str">
        <f>VLOOKUP(A9,Sheet2!$A$1:G3733,6,0)</f>
        <v>USA</v>
      </c>
      <c r="R9" t="str">
        <f>VLOOKUP(A9,Sheet2!$A$1:G3733,7,0)</f>
        <v>R</v>
      </c>
      <c r="S9" t="str">
        <f>IF(Table1[[#This Row],[Language]]="English","English","Other language")</f>
        <v>English</v>
      </c>
      <c r="T9">
        <f>Table1[[#This Row],[Gross Revenue]]-Table1[[#This Row],[Budget]]</f>
        <v>329466</v>
      </c>
      <c r="U9" s="1">
        <f>(Table1[[#This Row],[Gross Revenue]]/Table1[[#This Row],[Budget]])-1</f>
        <v>1.8303666666666718E-2</v>
      </c>
      <c r="V9" t="str">
        <f t="shared" si="0"/>
        <v>90-110 minutes</v>
      </c>
      <c r="W9">
        <f>Table1[[#This Row],[Profit]]/Table1[[#This Row],[Budget]]</f>
        <v>1.8303666666666666E-2</v>
      </c>
      <c r="X9" s="22" t="str">
        <f>IF(L9="","",
IF(L9&lt;Predictability!$B$1,"Low",
IF(L9&lt;=Predictability!$B$2,"Mid","High")))</f>
        <v>Mid</v>
      </c>
      <c r="Y9" s="22">
        <f t="shared" si="1"/>
        <v>0</v>
      </c>
    </row>
    <row r="10" spans="1:26" x14ac:dyDescent="0.2">
      <c r="A10" t="s">
        <v>4507</v>
      </c>
      <c r="B10" t="s">
        <v>461</v>
      </c>
      <c r="C10" t="s">
        <v>909</v>
      </c>
      <c r="D10">
        <v>3000</v>
      </c>
      <c r="E10">
        <v>6742</v>
      </c>
      <c r="F10">
        <v>56</v>
      </c>
      <c r="G10">
        <v>0</v>
      </c>
      <c r="H10">
        <v>6.1</v>
      </c>
      <c r="I10">
        <v>119</v>
      </c>
      <c r="J10">
        <v>98</v>
      </c>
      <c r="K10">
        <v>56044241</v>
      </c>
      <c r="L10">
        <v>37000000</v>
      </c>
      <c r="M10" s="2">
        <f>VLOOKUP(A10,Sheet2!$A$1:G3734,2,0)</f>
        <v>38154</v>
      </c>
      <c r="N10" t="str">
        <f>VLOOKUP(A10,Sheet2!$A$1:G3734,3,0)</f>
        <v>Color</v>
      </c>
      <c r="O10" t="str">
        <f>VLOOKUP(A10,Sheet2!$A$1:G3734,4,0)</f>
        <v>Comedy</v>
      </c>
      <c r="P10" t="str">
        <f>VLOOKUP(A10,Sheet2!$A$1:G3734,5,0)</f>
        <v>English</v>
      </c>
      <c r="Q10" t="str">
        <f>VLOOKUP(A10,Sheet2!$A$1:G3734,6,0)</f>
        <v>USA</v>
      </c>
      <c r="R10" t="str">
        <f>VLOOKUP(A10,Sheet2!$A$1:G3734,7,0)</f>
        <v>PG-13</v>
      </c>
      <c r="S10" t="str">
        <f>IF(Table1[[#This Row],[Language]]="English","English","Other language")</f>
        <v>English</v>
      </c>
      <c r="T10">
        <f>Table1[[#This Row],[Gross Revenue]]-Table1[[#This Row],[Budget]]</f>
        <v>19044241</v>
      </c>
      <c r="U10" s="1">
        <f>(Table1[[#This Row],[Gross Revenue]]/Table1[[#This Row],[Budget]])-1</f>
        <v>0.51470921621621613</v>
      </c>
      <c r="V10" t="str">
        <f t="shared" si="0"/>
        <v>90-110 minutes</v>
      </c>
      <c r="W10">
        <f>Table1[[#This Row],[Profit]]/Table1[[#This Row],[Budget]]</f>
        <v>0.51470921621621624</v>
      </c>
      <c r="X10" s="22" t="str">
        <f>IF(L10="","",
IF(L10&lt;Predictability!$B$1,"Low",
IF(L10&lt;=Predictability!$B$2,"Mid","High")))</f>
        <v>Mid</v>
      </c>
      <c r="Y10" s="22">
        <f t="shared" si="1"/>
        <v>1</v>
      </c>
    </row>
    <row r="11" spans="1:26" x14ac:dyDescent="0.2">
      <c r="A11" t="s">
        <v>5572</v>
      </c>
      <c r="B11" t="s">
        <v>2389</v>
      </c>
      <c r="C11" t="s">
        <v>1485</v>
      </c>
      <c r="D11">
        <v>129</v>
      </c>
      <c r="E11">
        <v>214</v>
      </c>
      <c r="F11">
        <v>101</v>
      </c>
      <c r="G11">
        <v>11000</v>
      </c>
      <c r="H11">
        <v>6.8</v>
      </c>
      <c r="I11">
        <v>314</v>
      </c>
      <c r="J11">
        <v>114</v>
      </c>
      <c r="K11">
        <v>71975611</v>
      </c>
      <c r="L11">
        <v>25000000</v>
      </c>
      <c r="M11" s="2">
        <f>VLOOKUP(A11,Sheet2!$A$1:G3735,2,0)</f>
        <v>39152</v>
      </c>
      <c r="N11" t="str">
        <f>VLOOKUP(A11,Sheet2!$A$1:G3735,3,0)</f>
        <v>Color</v>
      </c>
      <c r="O11" t="str">
        <f>VLOOKUP(A11,Sheet2!$A$1:G3735,4,0)</f>
        <v>Fantasy</v>
      </c>
      <c r="P11" t="str">
        <f>VLOOKUP(A11,Sheet2!$A$1:G3735,5,0)</f>
        <v>English</v>
      </c>
      <c r="Q11" t="str">
        <f>VLOOKUP(A11,Sheet2!$A$1:G3735,6,0)</f>
        <v>USA</v>
      </c>
      <c r="R11" t="str">
        <f>VLOOKUP(A11,Sheet2!$A$1:G3735,7,0)</f>
        <v>PG-13</v>
      </c>
      <c r="S11" t="str">
        <f>IF(Table1[[#This Row],[Language]]="English","English","Other language")</f>
        <v>English</v>
      </c>
      <c r="T11">
        <f>Table1[[#This Row],[Gross Revenue]]-Table1[[#This Row],[Budget]]</f>
        <v>46975611</v>
      </c>
      <c r="U11" s="1">
        <f>(Table1[[#This Row],[Gross Revenue]]/Table1[[#This Row],[Budget]])-1</f>
        <v>1.8790244399999998</v>
      </c>
      <c r="V11" t="str">
        <f t="shared" si="0"/>
        <v>111-130 minutes</v>
      </c>
      <c r="W11">
        <f>Table1[[#This Row],[Profit]]/Table1[[#This Row],[Budget]]</f>
        <v>1.87902444</v>
      </c>
      <c r="X11" s="22" t="str">
        <f>IF(L11="","",
IF(L11&lt;Predictability!$B$1,"Low",
IF(L11&lt;=Predictability!$B$2,"Mid","High")))</f>
        <v>Mid</v>
      </c>
      <c r="Y11" s="22">
        <f t="shared" si="1"/>
        <v>1</v>
      </c>
    </row>
    <row r="12" spans="1:26" x14ac:dyDescent="0.2">
      <c r="A12" t="s">
        <v>4460</v>
      </c>
      <c r="B12" t="s">
        <v>211</v>
      </c>
      <c r="C12" t="s">
        <v>1565</v>
      </c>
      <c r="D12">
        <v>22000</v>
      </c>
      <c r="E12">
        <v>33585</v>
      </c>
      <c r="F12">
        <v>17</v>
      </c>
      <c r="G12">
        <v>748</v>
      </c>
      <c r="H12">
        <v>6.1</v>
      </c>
      <c r="I12">
        <v>151</v>
      </c>
      <c r="J12">
        <v>120</v>
      </c>
      <c r="K12">
        <v>24375436</v>
      </c>
      <c r="L12">
        <v>42000000</v>
      </c>
      <c r="M12" s="2">
        <f>VLOOKUP(A12,Sheet2!$A$1:G3736,2,0)</f>
        <v>36908</v>
      </c>
      <c r="N12" t="str">
        <f>VLOOKUP(A12,Sheet2!$A$1:G3736,3,0)</f>
        <v>Color</v>
      </c>
      <c r="O12" t="str">
        <f>VLOOKUP(A12,Sheet2!$A$1:G3736,4,0)</f>
        <v>Action</v>
      </c>
      <c r="P12" t="str">
        <f>VLOOKUP(A12,Sheet2!$A$1:G3736,5,0)</f>
        <v>English</v>
      </c>
      <c r="Q12" t="str">
        <f>VLOOKUP(A12,Sheet2!$A$1:G3736,6,0)</f>
        <v>USA</v>
      </c>
      <c r="R12" t="str">
        <f>VLOOKUP(A12,Sheet2!$A$1:G3736,7,0)</f>
        <v>R</v>
      </c>
      <c r="S12" t="str">
        <f>IF(Table1[[#This Row],[Language]]="English","English","Other language")</f>
        <v>English</v>
      </c>
      <c r="T12">
        <f>Table1[[#This Row],[Gross Revenue]]-Table1[[#This Row],[Budget]]</f>
        <v>-17624564</v>
      </c>
      <c r="U12" s="1">
        <f>(Table1[[#This Row],[Gross Revenue]]/Table1[[#This Row],[Budget]])-1</f>
        <v>-0.41963247619047617</v>
      </c>
      <c r="V12" t="str">
        <f t="shared" si="0"/>
        <v>111-130 minutes</v>
      </c>
      <c r="W12">
        <f>Table1[[#This Row],[Profit]]/Table1[[#This Row],[Budget]]</f>
        <v>-0.41963247619047617</v>
      </c>
      <c r="X12" s="22" t="str">
        <f>IF(L12="","",
IF(L12&lt;Predictability!$B$1,"Low",
IF(L12&lt;=Predictability!$B$2,"Mid","High")))</f>
        <v>Mid</v>
      </c>
      <c r="Y12" s="22">
        <f t="shared" si="1"/>
        <v>0</v>
      </c>
    </row>
    <row r="13" spans="1:26" x14ac:dyDescent="0.2">
      <c r="A13" t="s">
        <v>5196</v>
      </c>
      <c r="B13" t="s">
        <v>362</v>
      </c>
      <c r="C13" t="s">
        <v>1025</v>
      </c>
      <c r="D13">
        <v>13000</v>
      </c>
      <c r="E13">
        <v>15053</v>
      </c>
      <c r="F13">
        <v>503</v>
      </c>
      <c r="G13">
        <v>0</v>
      </c>
      <c r="H13">
        <v>6.6</v>
      </c>
      <c r="I13">
        <v>199</v>
      </c>
      <c r="J13">
        <v>102</v>
      </c>
      <c r="K13">
        <v>36883539</v>
      </c>
      <c r="L13">
        <v>52000000</v>
      </c>
      <c r="M13" s="2">
        <f>VLOOKUP(A13,Sheet2!$A$1:G3737,2,0)</f>
        <v>39029</v>
      </c>
      <c r="N13" t="str">
        <f>VLOOKUP(A13,Sheet2!$A$1:G3737,3,0)</f>
        <v>Color</v>
      </c>
      <c r="O13" t="str">
        <f>VLOOKUP(A13,Sheet2!$A$1:G3737,4,0)</f>
        <v>Action</v>
      </c>
      <c r="P13" t="str">
        <f>VLOOKUP(A13,Sheet2!$A$1:G3737,5,0)</f>
        <v>English</v>
      </c>
      <c r="Q13" t="str">
        <f>VLOOKUP(A13,Sheet2!$A$1:G3737,6,0)</f>
        <v>Germany</v>
      </c>
      <c r="R13" t="str">
        <f>VLOOKUP(A13,Sheet2!$A$1:G3737,7,0)</f>
        <v>PG-13</v>
      </c>
      <c r="S13" t="str">
        <f>IF(Table1[[#This Row],[Language]]="English","English","Other language")</f>
        <v>English</v>
      </c>
      <c r="T13">
        <f>Table1[[#This Row],[Gross Revenue]]-Table1[[#This Row],[Budget]]</f>
        <v>-15116461</v>
      </c>
      <c r="U13" s="1">
        <f>(Table1[[#This Row],[Gross Revenue]]/Table1[[#This Row],[Budget]])-1</f>
        <v>-0.29070117307692311</v>
      </c>
      <c r="V13" t="str">
        <f t="shared" si="0"/>
        <v>90-110 minutes</v>
      </c>
      <c r="W13">
        <f>Table1[[#This Row],[Profit]]/Table1[[#This Row],[Budget]]</f>
        <v>-0.29070117307692306</v>
      </c>
      <c r="X13" s="22" t="str">
        <f>IF(L13="","",
IF(L13&lt;Predictability!$B$1,"Low",
IF(L13&lt;=Predictability!$B$2,"Mid","High")))</f>
        <v>High</v>
      </c>
      <c r="Y13" s="22">
        <f t="shared" si="1"/>
        <v>0</v>
      </c>
    </row>
    <row r="14" spans="1:26" x14ac:dyDescent="0.2">
      <c r="A14" t="s">
        <v>4958</v>
      </c>
      <c r="B14" t="s">
        <v>789</v>
      </c>
      <c r="C14" t="s">
        <v>1971</v>
      </c>
      <c r="D14">
        <v>2000</v>
      </c>
      <c r="E14">
        <v>7009</v>
      </c>
      <c r="F14">
        <v>23</v>
      </c>
      <c r="G14">
        <v>0</v>
      </c>
      <c r="H14">
        <v>6.4</v>
      </c>
      <c r="I14">
        <v>191</v>
      </c>
      <c r="J14">
        <v>102</v>
      </c>
      <c r="K14">
        <v>64149837</v>
      </c>
      <c r="L14">
        <v>20000000</v>
      </c>
      <c r="M14" s="2">
        <f>VLOOKUP(A14,Sheet2!$A$1:G3738,2,0)</f>
        <v>39958</v>
      </c>
      <c r="N14" t="str">
        <f>VLOOKUP(A14,Sheet2!$A$1:G3738,3,0)</f>
        <v>Color</v>
      </c>
      <c r="O14" t="str">
        <f>VLOOKUP(A14,Sheet2!$A$1:G3738,4,0)</f>
        <v>Comedy</v>
      </c>
      <c r="P14" t="str">
        <f>VLOOKUP(A14,Sheet2!$A$1:G3738,5,0)</f>
        <v>English</v>
      </c>
      <c r="Q14" t="str">
        <f>VLOOKUP(A14,Sheet2!$A$1:G3738,6,0)</f>
        <v>USA</v>
      </c>
      <c r="R14" t="str">
        <f>VLOOKUP(A14,Sheet2!$A$1:G3738,7,0)</f>
        <v>PG-13</v>
      </c>
      <c r="S14" t="str">
        <f>IF(Table1[[#This Row],[Language]]="English","English","Other language")</f>
        <v>English</v>
      </c>
      <c r="T14">
        <f>Table1[[#This Row],[Gross Revenue]]-Table1[[#This Row],[Budget]]</f>
        <v>44149837</v>
      </c>
      <c r="U14" s="1">
        <f>(Table1[[#This Row],[Gross Revenue]]/Table1[[#This Row],[Budget]])-1</f>
        <v>2.2074918499999998</v>
      </c>
      <c r="V14" t="str">
        <f t="shared" si="0"/>
        <v>90-110 minutes</v>
      </c>
      <c r="W14">
        <f>Table1[[#This Row],[Profit]]/Table1[[#This Row],[Budget]]</f>
        <v>2.2074918499999998</v>
      </c>
      <c r="X14" s="22" t="str">
        <f>IF(L14="","",
IF(L14&lt;Predictability!$B$1,"Low",
IF(L14&lt;=Predictability!$B$2,"Mid","High")))</f>
        <v>Mid</v>
      </c>
      <c r="Y14" s="22">
        <f t="shared" si="1"/>
        <v>1</v>
      </c>
    </row>
    <row r="15" spans="1:26" x14ac:dyDescent="0.2">
      <c r="A15" t="s">
        <v>4320</v>
      </c>
      <c r="B15" t="s">
        <v>1175</v>
      </c>
      <c r="C15" t="s">
        <v>1437</v>
      </c>
      <c r="D15">
        <v>974</v>
      </c>
      <c r="E15">
        <v>1887</v>
      </c>
      <c r="F15">
        <v>0</v>
      </c>
      <c r="G15">
        <v>0</v>
      </c>
      <c r="H15">
        <v>6</v>
      </c>
      <c r="I15">
        <v>63</v>
      </c>
      <c r="J15">
        <v>121</v>
      </c>
      <c r="K15">
        <v>127437</v>
      </c>
      <c r="L15">
        <v>18000000</v>
      </c>
      <c r="M15" s="2">
        <f>VLOOKUP(A15,Sheet2!$A$1:G3739,2,0)</f>
        <v>40858</v>
      </c>
      <c r="N15" t="str">
        <f>VLOOKUP(A15,Sheet2!$A$1:G3739,3,0)</f>
        <v>Color</v>
      </c>
      <c r="O15" t="str">
        <f>VLOOKUP(A15,Sheet2!$A$1:G3739,4,0)</f>
        <v>Action</v>
      </c>
      <c r="P15" t="str">
        <f>VLOOKUP(A15,Sheet2!$A$1:G3739,5,0)</f>
        <v>Mandarin</v>
      </c>
      <c r="Q15" t="str">
        <f>VLOOKUP(A15,Sheet2!$A$1:G3739,6,0)</f>
        <v>China</v>
      </c>
      <c r="R15" t="str">
        <f>VLOOKUP(A15,Sheet2!$A$1:G3739,7,0)</f>
        <v>R</v>
      </c>
      <c r="S15" t="str">
        <f>IF(Table1[[#This Row],[Language]]="English","English","Other language")</f>
        <v>Other language</v>
      </c>
      <c r="T15">
        <f>Table1[[#This Row],[Gross Revenue]]-Table1[[#This Row],[Budget]]</f>
        <v>-17872563</v>
      </c>
      <c r="U15" s="1">
        <f>(Table1[[#This Row],[Gross Revenue]]/Table1[[#This Row],[Budget]])-1</f>
        <v>-0.99292016666666671</v>
      </c>
      <c r="V15" t="str">
        <f t="shared" si="0"/>
        <v>111-130 minutes</v>
      </c>
      <c r="W15">
        <f>Table1[[#This Row],[Profit]]/Table1[[#This Row],[Budget]]</f>
        <v>-0.99292016666666671</v>
      </c>
      <c r="X15" s="22" t="str">
        <f>IF(L15="","",
IF(L15&lt;Predictability!$B$1,"Low",
IF(L15&lt;=Predictability!$B$2,"Mid","High")))</f>
        <v>Mid</v>
      </c>
      <c r="Y15" s="22">
        <f t="shared" si="1"/>
        <v>0</v>
      </c>
    </row>
    <row r="16" spans="1:26" x14ac:dyDescent="0.2">
      <c r="A16" t="s">
        <v>4273</v>
      </c>
      <c r="B16" t="s">
        <v>170</v>
      </c>
      <c r="C16" t="s">
        <v>573</v>
      </c>
      <c r="D16">
        <v>23000</v>
      </c>
      <c r="E16">
        <v>25296</v>
      </c>
      <c r="F16">
        <v>309</v>
      </c>
      <c r="G16">
        <v>0</v>
      </c>
      <c r="H16">
        <v>5.9</v>
      </c>
      <c r="I16">
        <v>150</v>
      </c>
      <c r="J16">
        <v>107</v>
      </c>
      <c r="K16">
        <v>127083765</v>
      </c>
      <c r="L16">
        <v>76000000</v>
      </c>
      <c r="M16" s="2">
        <f>VLOOKUP(A16,Sheet2!$A$1:G3740,2,0)</f>
        <v>37649</v>
      </c>
      <c r="N16" t="str">
        <f>VLOOKUP(A16,Sheet2!$A$1:G3740,3,0)</f>
        <v>Color</v>
      </c>
      <c r="O16" t="str">
        <f>VLOOKUP(A16,Sheet2!$A$1:G3740,4,0)</f>
        <v>Action</v>
      </c>
      <c r="P16" t="str">
        <f>VLOOKUP(A16,Sheet2!$A$1:G3740,5,0)</f>
        <v>English</v>
      </c>
      <c r="Q16" t="str">
        <f>VLOOKUP(A16,Sheet2!$A$1:G3740,6,0)</f>
        <v>USA</v>
      </c>
      <c r="R16" t="str">
        <f>VLOOKUP(A16,Sheet2!$A$1:G3740,7,0)</f>
        <v>PG-13</v>
      </c>
      <c r="S16" t="str">
        <f>IF(Table1[[#This Row],[Language]]="English","English","Other language")</f>
        <v>English</v>
      </c>
      <c r="T16">
        <f>Table1[[#This Row],[Gross Revenue]]-Table1[[#This Row],[Budget]]</f>
        <v>51083765</v>
      </c>
      <c r="U16" s="1">
        <f>(Table1[[#This Row],[Gross Revenue]]/Table1[[#This Row],[Budget]])-1</f>
        <v>0.6721548026315789</v>
      </c>
      <c r="V16" t="str">
        <f t="shared" si="0"/>
        <v>90-110 minutes</v>
      </c>
      <c r="W16">
        <f>Table1[[#This Row],[Profit]]/Table1[[#This Row],[Budget]]</f>
        <v>0.6721548026315789</v>
      </c>
      <c r="X16" s="22" t="str">
        <f>IF(L16="","",
IF(L16&lt;Predictability!$B$1,"Low",
IF(L16&lt;=Predictability!$B$2,"Mid","High")))</f>
        <v>High</v>
      </c>
      <c r="Y16" s="22">
        <f t="shared" si="1"/>
        <v>1</v>
      </c>
    </row>
    <row r="17" spans="1:25" x14ac:dyDescent="0.2">
      <c r="A17" t="s">
        <v>5395</v>
      </c>
      <c r="B17" t="s">
        <v>968</v>
      </c>
      <c r="C17" t="s">
        <v>2072</v>
      </c>
      <c r="D17">
        <v>18000</v>
      </c>
      <c r="E17">
        <v>20148</v>
      </c>
      <c r="F17">
        <v>175</v>
      </c>
      <c r="G17">
        <v>22000</v>
      </c>
      <c r="H17">
        <v>6.7</v>
      </c>
      <c r="I17">
        <v>265</v>
      </c>
      <c r="J17">
        <v>109</v>
      </c>
      <c r="K17">
        <v>75573300</v>
      </c>
      <c r="L17">
        <v>61000000</v>
      </c>
      <c r="M17" s="2">
        <f>VLOOKUP(A17,Sheet2!$A$1:G3741,2,0)</f>
        <v>41615</v>
      </c>
      <c r="N17" t="str">
        <f>VLOOKUP(A17,Sheet2!$A$1:G3741,3,0)</f>
        <v>Color</v>
      </c>
      <c r="O17" t="str">
        <f>VLOOKUP(A17,Sheet2!$A$1:G3741,4,0)</f>
        <v>Action</v>
      </c>
      <c r="P17" t="str">
        <f>VLOOKUP(A17,Sheet2!$A$1:G3741,5,0)</f>
        <v>English</v>
      </c>
      <c r="Q17" t="str">
        <f>VLOOKUP(A17,Sheet2!$A$1:G3741,6,0)</f>
        <v>USA</v>
      </c>
      <c r="R17" t="str">
        <f>VLOOKUP(A17,Sheet2!$A$1:G3741,7,0)</f>
        <v>R</v>
      </c>
      <c r="S17" t="str">
        <f>IF(Table1[[#This Row],[Language]]="English","English","Other language")</f>
        <v>English</v>
      </c>
      <c r="T17">
        <f>Table1[[#This Row],[Gross Revenue]]-Table1[[#This Row],[Budget]]</f>
        <v>14573300</v>
      </c>
      <c r="U17" s="1">
        <f>(Table1[[#This Row],[Gross Revenue]]/Table1[[#This Row],[Budget]])-1</f>
        <v>0.23890655737704924</v>
      </c>
      <c r="V17" t="str">
        <f t="shared" si="0"/>
        <v>90-110 minutes</v>
      </c>
      <c r="W17">
        <f>Table1[[#This Row],[Profit]]/Table1[[#This Row],[Budget]]</f>
        <v>0.23890655737704919</v>
      </c>
      <c r="X17" s="22" t="str">
        <f>IF(L17="","",
IF(L17&lt;Predictability!$B$1,"Low",
IF(L17&lt;=Predictability!$B$2,"Mid","High")))</f>
        <v>High</v>
      </c>
      <c r="Y17" s="22">
        <f t="shared" si="1"/>
        <v>0</v>
      </c>
    </row>
    <row r="18" spans="1:25" x14ac:dyDescent="0.2">
      <c r="A18" t="s">
        <v>3771</v>
      </c>
      <c r="B18" t="s">
        <v>840</v>
      </c>
      <c r="C18" t="s">
        <v>841</v>
      </c>
      <c r="D18">
        <v>1000</v>
      </c>
      <c r="E18">
        <v>1362</v>
      </c>
      <c r="F18">
        <v>0</v>
      </c>
      <c r="G18">
        <v>30</v>
      </c>
      <c r="H18">
        <v>5.3</v>
      </c>
      <c r="I18">
        <v>32</v>
      </c>
      <c r="J18">
        <v>87</v>
      </c>
      <c r="K18">
        <v>536767</v>
      </c>
      <c r="L18">
        <v>60000</v>
      </c>
      <c r="M18" s="2">
        <f>VLOOKUP(A18,Sheet2!$A$1:G3742,2,0)</f>
        <v>35974</v>
      </c>
      <c r="N18" t="str">
        <f>VLOOKUP(A18,Sheet2!$A$1:G3742,3,0)</f>
        <v>Color</v>
      </c>
      <c r="O18" t="str">
        <f>VLOOKUP(A18,Sheet2!$A$1:G3742,4,0)</f>
        <v>Biography</v>
      </c>
      <c r="P18" t="str">
        <f>VLOOKUP(A18,Sheet2!$A$1:G3742,5,0)</f>
        <v>English</v>
      </c>
      <c r="Q18" t="str">
        <f>VLOOKUP(A18,Sheet2!$A$1:G3742,6,0)</f>
        <v>USA</v>
      </c>
      <c r="R18" t="str">
        <f>VLOOKUP(A18,Sheet2!$A$1:G3742,7,0)</f>
        <v>R</v>
      </c>
      <c r="S18" t="str">
        <f>IF(Table1[[#This Row],[Language]]="English","English","Other language")</f>
        <v>English</v>
      </c>
      <c r="T18">
        <f>Table1[[#This Row],[Gross Revenue]]-Table1[[#This Row],[Budget]]</f>
        <v>476767</v>
      </c>
      <c r="U18" s="1">
        <f>(Table1[[#This Row],[Gross Revenue]]/Table1[[#This Row],[Budget]])-1</f>
        <v>7.9461166666666667</v>
      </c>
      <c r="V18" t="str">
        <f t="shared" si="0"/>
        <v>&lt;90 minutes</v>
      </c>
      <c r="W18">
        <f>Table1[[#This Row],[Profit]]/Table1[[#This Row],[Budget]]</f>
        <v>7.9461166666666667</v>
      </c>
      <c r="X18" s="22" t="str">
        <f>IF(L18="","",
IF(L18&lt;Predictability!$B$1,"Low",
IF(L18&lt;=Predictability!$B$2,"Mid","High")))</f>
        <v>Low</v>
      </c>
      <c r="Y18" s="22">
        <f t="shared" si="1"/>
        <v>1</v>
      </c>
    </row>
    <row r="19" spans="1:25" x14ac:dyDescent="0.2">
      <c r="A19" t="s">
        <v>6388</v>
      </c>
      <c r="B19" t="s">
        <v>2900</v>
      </c>
      <c r="C19" t="s">
        <v>2901</v>
      </c>
      <c r="D19">
        <v>130</v>
      </c>
      <c r="E19">
        <v>198</v>
      </c>
      <c r="F19">
        <v>9</v>
      </c>
      <c r="G19">
        <v>14000</v>
      </c>
      <c r="H19">
        <v>7.4</v>
      </c>
      <c r="I19">
        <v>149</v>
      </c>
      <c r="J19">
        <v>91</v>
      </c>
      <c r="K19">
        <v>4946250</v>
      </c>
      <c r="L19">
        <v>1000000</v>
      </c>
      <c r="M19" s="2">
        <f>VLOOKUP(A19,Sheet2!$A$1:G3743,2,0)</f>
        <v>41299</v>
      </c>
      <c r="N19" t="str">
        <f>VLOOKUP(A19,Sheet2!$A$1:G3743,3,0)</f>
        <v>Color</v>
      </c>
      <c r="O19" t="str">
        <f>VLOOKUP(A19,Sheet2!$A$1:G3743,4,0)</f>
        <v>Documentary</v>
      </c>
      <c r="P19" t="str">
        <f>VLOOKUP(A19,Sheet2!$A$1:G3743,5,0)</f>
        <v>English</v>
      </c>
      <c r="Q19" t="str">
        <f>VLOOKUP(A19,Sheet2!$A$1:G3743,6,0)</f>
        <v>USA</v>
      </c>
      <c r="R19" t="str">
        <f>VLOOKUP(A19,Sheet2!$A$1:G3743,7,0)</f>
        <v>PG-13</v>
      </c>
      <c r="S19" t="str">
        <f>IF(Table1[[#This Row],[Language]]="English","English","Other language")</f>
        <v>English</v>
      </c>
      <c r="T19">
        <f>Table1[[#This Row],[Gross Revenue]]-Table1[[#This Row],[Budget]]</f>
        <v>3946250</v>
      </c>
      <c r="U19" s="1">
        <f>(Table1[[#This Row],[Gross Revenue]]/Table1[[#This Row],[Budget]])-1</f>
        <v>3.94625</v>
      </c>
      <c r="V19" t="str">
        <f t="shared" si="0"/>
        <v>90-110 minutes</v>
      </c>
      <c r="W19">
        <f>Table1[[#This Row],[Profit]]/Table1[[#This Row],[Budget]]</f>
        <v>3.94625</v>
      </c>
      <c r="X19" s="22" t="str">
        <f>IF(L19="","",
IF(L19&lt;Predictability!$B$1,"Low",
IF(L19&lt;=Predictability!$B$2,"Mid","High")))</f>
        <v>Low</v>
      </c>
      <c r="Y19" s="22">
        <f t="shared" si="1"/>
        <v>1</v>
      </c>
    </row>
    <row r="20" spans="1:25" x14ac:dyDescent="0.2">
      <c r="A20" t="s">
        <v>4259</v>
      </c>
      <c r="B20" t="s">
        <v>936</v>
      </c>
      <c r="C20" t="s">
        <v>1381</v>
      </c>
      <c r="D20">
        <v>1000</v>
      </c>
      <c r="E20">
        <v>2697</v>
      </c>
      <c r="F20">
        <v>112</v>
      </c>
      <c r="G20">
        <v>0</v>
      </c>
      <c r="H20">
        <v>5.9</v>
      </c>
      <c r="I20">
        <v>67</v>
      </c>
      <c r="J20">
        <v>101</v>
      </c>
      <c r="K20">
        <v>6851636</v>
      </c>
      <c r="L20">
        <v>6000000</v>
      </c>
      <c r="M20" s="2">
        <f>VLOOKUP(A20,Sheet2!$A$1:G3744,2,0)</f>
        <v>36288</v>
      </c>
      <c r="N20" t="str">
        <f>VLOOKUP(A20,Sheet2!$A$1:G3744,3,0)</f>
        <v>Color</v>
      </c>
      <c r="O20" t="str">
        <f>VLOOKUP(A20,Sheet2!$A$1:G3744,4,0)</f>
        <v>Comedy</v>
      </c>
      <c r="P20" t="str">
        <f>VLOOKUP(A20,Sheet2!$A$1:G3744,5,0)</f>
        <v>English</v>
      </c>
      <c r="Q20" t="str">
        <f>VLOOKUP(A20,Sheet2!$A$1:G3744,6,0)</f>
        <v>USA</v>
      </c>
      <c r="R20" t="str">
        <f>VLOOKUP(A20,Sheet2!$A$1:G3744,7,0)</f>
        <v>R</v>
      </c>
      <c r="S20" t="str">
        <f>IF(Table1[[#This Row],[Language]]="English","English","Other language")</f>
        <v>English</v>
      </c>
      <c r="T20">
        <f>Table1[[#This Row],[Gross Revenue]]-Table1[[#This Row],[Budget]]</f>
        <v>851636</v>
      </c>
      <c r="U20" s="1">
        <f>(Table1[[#This Row],[Gross Revenue]]/Table1[[#This Row],[Budget]])-1</f>
        <v>0.14193933333333342</v>
      </c>
      <c r="V20" t="str">
        <f t="shared" si="0"/>
        <v>90-110 minutes</v>
      </c>
      <c r="W20">
        <f>Table1[[#This Row],[Profit]]/Table1[[#This Row],[Budget]]</f>
        <v>0.14193933333333333</v>
      </c>
      <c r="X20" s="22" t="str">
        <f>IF(L20="","",
IF(L20&lt;Predictability!$B$1,"Low",
IF(L20&lt;=Predictability!$B$2,"Mid","High")))</f>
        <v>Low</v>
      </c>
      <c r="Y20" s="22">
        <f t="shared" si="1"/>
        <v>0</v>
      </c>
    </row>
    <row r="21" spans="1:25" x14ac:dyDescent="0.2">
      <c r="A21" t="s">
        <v>6960</v>
      </c>
      <c r="B21" t="s">
        <v>3205</v>
      </c>
      <c r="C21" t="s">
        <v>2818</v>
      </c>
      <c r="D21">
        <v>273</v>
      </c>
      <c r="E21">
        <v>727</v>
      </c>
      <c r="F21">
        <v>0</v>
      </c>
      <c r="G21">
        <v>24000</v>
      </c>
      <c r="H21">
        <v>8.3000000000000007</v>
      </c>
      <c r="I21">
        <v>285</v>
      </c>
      <c r="J21">
        <v>161</v>
      </c>
      <c r="K21">
        <v>56715371</v>
      </c>
      <c r="L21">
        <v>12000000</v>
      </c>
      <c r="M21" s="2">
        <f>VLOOKUP(A21,Sheet2!$A$1:G3745,2,0)</f>
        <v>25031</v>
      </c>
      <c r="N21" t="str">
        <f>VLOOKUP(A21,Sheet2!$A$1:G3745,3,0)</f>
        <v>Color</v>
      </c>
      <c r="O21" t="str">
        <f>VLOOKUP(A21,Sheet2!$A$1:G3745,4,0)</f>
        <v>Adventure</v>
      </c>
      <c r="P21" t="str">
        <f>VLOOKUP(A21,Sheet2!$A$1:G3745,5,0)</f>
        <v>English</v>
      </c>
      <c r="Q21" t="str">
        <f>VLOOKUP(A21,Sheet2!$A$1:G3745,6,0)</f>
        <v>UK</v>
      </c>
      <c r="R21" t="str">
        <f>VLOOKUP(A21,Sheet2!$A$1:G3745,7,0)</f>
        <v>G</v>
      </c>
      <c r="S21" t="str">
        <f>IF(Table1[[#This Row],[Language]]="English","English","Other language")</f>
        <v>English</v>
      </c>
      <c r="T21">
        <f>Table1[[#This Row],[Gross Revenue]]-Table1[[#This Row],[Budget]]</f>
        <v>44715371</v>
      </c>
      <c r="U21" s="1">
        <f>(Table1[[#This Row],[Gross Revenue]]/Table1[[#This Row],[Budget]])-1</f>
        <v>3.7262809166666671</v>
      </c>
      <c r="V21" t="str">
        <f t="shared" si="0"/>
        <v>&gt;150 minutes</v>
      </c>
      <c r="W21">
        <f>Table1[[#This Row],[Profit]]/Table1[[#This Row],[Budget]]</f>
        <v>3.7262809166666666</v>
      </c>
      <c r="X21" s="22" t="str">
        <f>IF(L21="","",
IF(L21&lt;Predictability!$B$1,"Low",
IF(L21&lt;=Predictability!$B$2,"Mid","High")))</f>
        <v>Mid</v>
      </c>
      <c r="Y21" s="22">
        <f t="shared" si="1"/>
        <v>1</v>
      </c>
    </row>
    <row r="22" spans="1:25" x14ac:dyDescent="0.2">
      <c r="A22" t="s">
        <v>4141</v>
      </c>
      <c r="B22" t="s">
        <v>788</v>
      </c>
      <c r="C22" t="s">
        <v>330</v>
      </c>
      <c r="D22">
        <v>1000</v>
      </c>
      <c r="E22">
        <v>2144</v>
      </c>
      <c r="F22">
        <v>776</v>
      </c>
      <c r="G22">
        <v>13000</v>
      </c>
      <c r="H22">
        <v>5.8</v>
      </c>
      <c r="I22">
        <v>367</v>
      </c>
      <c r="J22">
        <v>158</v>
      </c>
      <c r="K22">
        <v>166112167</v>
      </c>
      <c r="L22">
        <v>200000000</v>
      </c>
      <c r="M22" s="2">
        <f>VLOOKUP(A22,Sheet2!$A$1:G3746,2,0)</f>
        <v>39865</v>
      </c>
      <c r="N22" t="str">
        <f>VLOOKUP(A22,Sheet2!$A$1:G3746,3,0)</f>
        <v>Color</v>
      </c>
      <c r="O22" t="str">
        <f>VLOOKUP(A22,Sheet2!$A$1:G3746,4,0)</f>
        <v>Action</v>
      </c>
      <c r="P22" t="str">
        <f>VLOOKUP(A22,Sheet2!$A$1:G3746,5,0)</f>
        <v>English</v>
      </c>
      <c r="Q22" t="str">
        <f>VLOOKUP(A22,Sheet2!$A$1:G3746,6,0)</f>
        <v>USA</v>
      </c>
      <c r="R22" t="str">
        <f>VLOOKUP(A22,Sheet2!$A$1:G3746,7,0)</f>
        <v>PG-13</v>
      </c>
      <c r="S22" t="str">
        <f>IF(Table1[[#This Row],[Language]]="English","English","Other language")</f>
        <v>English</v>
      </c>
      <c r="T22">
        <f>Table1[[#This Row],[Gross Revenue]]-Table1[[#This Row],[Budget]]</f>
        <v>-33887833</v>
      </c>
      <c r="U22" s="1">
        <f>(Table1[[#This Row],[Gross Revenue]]/Table1[[#This Row],[Budget]])-1</f>
        <v>-0.169439165</v>
      </c>
      <c r="V22" t="str">
        <f t="shared" si="0"/>
        <v>&gt;150 minutes</v>
      </c>
      <c r="W22">
        <f>Table1[[#This Row],[Profit]]/Table1[[#This Row],[Budget]]</f>
        <v>-0.169439165</v>
      </c>
      <c r="X22" s="22" t="str">
        <f>IF(L22="","",
IF(L22&lt;Predictability!$B$1,"Low",
IF(L22&lt;=Predictability!$B$2,"Mid","High")))</f>
        <v>High</v>
      </c>
      <c r="Y22" s="22">
        <f t="shared" si="1"/>
        <v>0</v>
      </c>
    </row>
    <row r="23" spans="1:25" x14ac:dyDescent="0.2">
      <c r="A23" t="s">
        <v>3657</v>
      </c>
      <c r="B23" t="s">
        <v>685</v>
      </c>
      <c r="C23" t="s">
        <v>686</v>
      </c>
      <c r="D23">
        <v>871</v>
      </c>
      <c r="E23">
        <v>1111</v>
      </c>
      <c r="F23">
        <v>67</v>
      </c>
      <c r="G23">
        <v>0</v>
      </c>
      <c r="H23">
        <v>5.0999999999999996</v>
      </c>
      <c r="I23">
        <v>30</v>
      </c>
      <c r="J23">
        <v>87</v>
      </c>
      <c r="K23">
        <v>33349949</v>
      </c>
      <c r="L23">
        <v>2500000</v>
      </c>
      <c r="M23" s="2">
        <f>VLOOKUP(A23,Sheet2!$A$1:G3747,2,0)</f>
        <v>41014</v>
      </c>
      <c r="N23" t="str">
        <f>VLOOKUP(A23,Sheet2!$A$1:G3747,3,0)</f>
        <v>Color</v>
      </c>
      <c r="O23" t="str">
        <f>VLOOKUP(A23,Sheet2!$A$1:G3747,4,0)</f>
        <v>Documentary</v>
      </c>
      <c r="P23" t="str">
        <f>VLOOKUP(A23,Sheet2!$A$1:G3747,5,0)</f>
        <v>English</v>
      </c>
      <c r="Q23" t="str">
        <f>VLOOKUP(A23,Sheet2!$A$1:G3747,6,0)</f>
        <v>USA</v>
      </c>
      <c r="R23" t="str">
        <f>VLOOKUP(A23,Sheet2!$A$1:G3747,7,0)</f>
        <v>PG</v>
      </c>
      <c r="S23" t="str">
        <f>IF(Table1[[#This Row],[Language]]="English","English","Other language")</f>
        <v>English</v>
      </c>
      <c r="T23">
        <f>Table1[[#This Row],[Gross Revenue]]-Table1[[#This Row],[Budget]]</f>
        <v>30849949</v>
      </c>
      <c r="U23" s="1">
        <f>(Table1[[#This Row],[Gross Revenue]]/Table1[[#This Row],[Budget]])-1</f>
        <v>12.339979599999999</v>
      </c>
      <c r="V23" t="str">
        <f t="shared" si="0"/>
        <v>&lt;90 minutes</v>
      </c>
      <c r="W23">
        <f>Table1[[#This Row],[Profit]]/Table1[[#This Row],[Budget]]</f>
        <v>12.339979599999999</v>
      </c>
      <c r="X23" s="22" t="str">
        <f>IF(L23="","",
IF(L23&lt;Predictability!$B$1,"Low",
IF(L23&lt;=Predictability!$B$2,"Mid","High")))</f>
        <v>Low</v>
      </c>
      <c r="Y23" s="22">
        <f t="shared" si="1"/>
        <v>1</v>
      </c>
    </row>
    <row r="24" spans="1:25" x14ac:dyDescent="0.2">
      <c r="A24" t="s">
        <v>6404</v>
      </c>
      <c r="B24" t="s">
        <v>2277</v>
      </c>
      <c r="C24" t="s">
        <v>2003</v>
      </c>
      <c r="D24">
        <v>878</v>
      </c>
      <c r="E24">
        <v>2378</v>
      </c>
      <c r="F24">
        <v>0</v>
      </c>
      <c r="G24">
        <v>0</v>
      </c>
      <c r="H24">
        <v>7.5</v>
      </c>
      <c r="I24">
        <v>194</v>
      </c>
      <c r="J24">
        <v>129</v>
      </c>
      <c r="K24">
        <v>261481</v>
      </c>
      <c r="L24">
        <v>12000000</v>
      </c>
      <c r="M24" s="2">
        <f>VLOOKUP(A24,Sheet2!$A$1:G3748,2,0)</f>
        <v>38325</v>
      </c>
      <c r="N24" t="str">
        <f>VLOOKUP(A24,Sheet2!$A$1:G3748,3,0)</f>
        <v>Black and White</v>
      </c>
      <c r="O24" t="str">
        <f>VLOOKUP(A24,Sheet2!$A$1:G3748,4,0)</f>
        <v>Drama</v>
      </c>
      <c r="P24" t="str">
        <f>VLOOKUP(A24,Sheet2!$A$1:G3748,5,0)</f>
        <v>Cantonese</v>
      </c>
      <c r="Q24" t="str">
        <f>VLOOKUP(A24,Sheet2!$A$1:G3748,6,0)</f>
        <v>Hong Kong</v>
      </c>
      <c r="R24" t="str">
        <f>VLOOKUP(A24,Sheet2!$A$1:G3748,7,0)</f>
        <v>R</v>
      </c>
      <c r="S24" t="str">
        <f>IF(Table1[[#This Row],[Language]]="English","English","Other language")</f>
        <v>Other language</v>
      </c>
      <c r="T24">
        <f>Table1[[#This Row],[Gross Revenue]]-Table1[[#This Row],[Budget]]</f>
        <v>-11738519</v>
      </c>
      <c r="U24" s="1">
        <f>(Table1[[#This Row],[Gross Revenue]]/Table1[[#This Row],[Budget]])-1</f>
        <v>-0.97820991666666668</v>
      </c>
      <c r="V24" t="str">
        <f t="shared" si="0"/>
        <v>111-130 minutes</v>
      </c>
      <c r="W24">
        <f>Table1[[#This Row],[Profit]]/Table1[[#This Row],[Budget]]</f>
        <v>-0.97820991666666668</v>
      </c>
      <c r="X24" s="22" t="str">
        <f>IF(L24="","",
IF(L24&lt;Predictability!$B$1,"Low",
IF(L24&lt;=Predictability!$B$2,"Mid","High")))</f>
        <v>Mid</v>
      </c>
      <c r="Y24" s="22">
        <f t="shared" si="1"/>
        <v>0</v>
      </c>
    </row>
    <row r="25" spans="1:25" x14ac:dyDescent="0.2">
      <c r="A25" t="s">
        <v>4304</v>
      </c>
      <c r="B25" t="s">
        <v>971</v>
      </c>
      <c r="C25" t="s">
        <v>881</v>
      </c>
      <c r="D25">
        <v>18000</v>
      </c>
      <c r="E25">
        <v>25661</v>
      </c>
      <c r="F25">
        <v>126</v>
      </c>
      <c r="G25">
        <v>0</v>
      </c>
      <c r="H25">
        <v>6.8</v>
      </c>
      <c r="I25">
        <v>144</v>
      </c>
      <c r="J25">
        <v>123</v>
      </c>
      <c r="K25">
        <v>81159365</v>
      </c>
      <c r="L25">
        <v>35000000</v>
      </c>
      <c r="M25" s="2">
        <f>VLOOKUP(A25,Sheet2!$A$1:G3749,2,0)</f>
        <v>39703</v>
      </c>
      <c r="N25" t="str">
        <f>VLOOKUP(A25,Sheet2!$A$1:G3749,3,0)</f>
        <v>Color</v>
      </c>
      <c r="O25" t="str">
        <f>VLOOKUP(A25,Sheet2!$A$1:G3749,4,0)</f>
        <v>Crime</v>
      </c>
      <c r="P25" t="str">
        <f>VLOOKUP(A25,Sheet2!$A$1:G3749,5,0)</f>
        <v>English</v>
      </c>
      <c r="Q25" t="str">
        <f>VLOOKUP(A25,Sheet2!$A$1:G3749,6,0)</f>
        <v>USA</v>
      </c>
      <c r="R25" t="str">
        <f>VLOOKUP(A25,Sheet2!$A$1:G3749,7,0)</f>
        <v>PG-13</v>
      </c>
      <c r="S25" t="str">
        <f>IF(Table1[[#This Row],[Language]]="English","English","Other language")</f>
        <v>English</v>
      </c>
      <c r="T25">
        <f>Table1[[#This Row],[Gross Revenue]]-Table1[[#This Row],[Budget]]</f>
        <v>46159365</v>
      </c>
      <c r="U25" s="1">
        <f>(Table1[[#This Row],[Gross Revenue]]/Table1[[#This Row],[Budget]])-1</f>
        <v>1.3188390000000001</v>
      </c>
      <c r="V25" t="str">
        <f t="shared" si="0"/>
        <v>111-130 minutes</v>
      </c>
      <c r="W25">
        <f>Table1[[#This Row],[Profit]]/Table1[[#This Row],[Budget]]</f>
        <v>1.3188390000000001</v>
      </c>
      <c r="X25" s="22" t="str">
        <f>IF(L25="","",
IF(L25&lt;Predictability!$B$1,"Low",
IF(L25&lt;=Predictability!$B$2,"Mid","High")))</f>
        <v>Mid</v>
      </c>
      <c r="Y25" s="22">
        <f t="shared" si="1"/>
        <v>1</v>
      </c>
    </row>
    <row r="26" spans="1:25" x14ac:dyDescent="0.2">
      <c r="A26" t="s">
        <v>4282</v>
      </c>
      <c r="B26" t="s">
        <v>360</v>
      </c>
      <c r="C26" t="s">
        <v>1400</v>
      </c>
      <c r="D26">
        <v>552</v>
      </c>
      <c r="E26">
        <v>2730</v>
      </c>
      <c r="F26">
        <v>24</v>
      </c>
      <c r="G26">
        <v>11000</v>
      </c>
      <c r="H26">
        <v>5.9</v>
      </c>
      <c r="I26">
        <v>168</v>
      </c>
      <c r="J26">
        <v>93</v>
      </c>
      <c r="K26">
        <v>25675765</v>
      </c>
      <c r="L26">
        <v>13000000</v>
      </c>
      <c r="M26" s="2">
        <f>VLOOKUP(A26,Sheet2!$A$1:G3750,2,0)</f>
        <v>41390</v>
      </c>
      <c r="N26" t="str">
        <f>VLOOKUP(A26,Sheet2!$A$1:G3750,3,0)</f>
        <v>Color</v>
      </c>
      <c r="O26" t="str">
        <f>VLOOKUP(A26,Sheet2!$A$1:G3750,4,0)</f>
        <v>Comedy</v>
      </c>
      <c r="P26" t="str">
        <f>VLOOKUP(A26,Sheet2!$A$1:G3750,5,0)</f>
        <v>English</v>
      </c>
      <c r="Q26" t="str">
        <f>VLOOKUP(A26,Sheet2!$A$1:G3750,6,0)</f>
        <v>USA</v>
      </c>
      <c r="R26" t="str">
        <f>VLOOKUP(A26,Sheet2!$A$1:G3750,7,0)</f>
        <v>R</v>
      </c>
      <c r="S26" t="str">
        <f>IF(Table1[[#This Row],[Language]]="English","English","Other language")</f>
        <v>English</v>
      </c>
      <c r="T26">
        <f>Table1[[#This Row],[Gross Revenue]]-Table1[[#This Row],[Budget]]</f>
        <v>12675765</v>
      </c>
      <c r="U26" s="1">
        <f>(Table1[[#This Row],[Gross Revenue]]/Table1[[#This Row],[Budget]])-1</f>
        <v>0.97505884615384608</v>
      </c>
      <c r="V26" t="str">
        <f t="shared" si="0"/>
        <v>90-110 minutes</v>
      </c>
      <c r="W26">
        <f>Table1[[#This Row],[Profit]]/Table1[[#This Row],[Budget]]</f>
        <v>0.97505884615384619</v>
      </c>
      <c r="X26" s="22" t="str">
        <f>IF(L26="","",
IF(L26&lt;Predictability!$B$1,"Low",
IF(L26&lt;=Predictability!$B$2,"Mid","High")))</f>
        <v>Mid</v>
      </c>
      <c r="Y26" s="22">
        <f t="shared" si="1"/>
        <v>1</v>
      </c>
    </row>
    <row r="27" spans="1:25" x14ac:dyDescent="0.2">
      <c r="A27" t="s">
        <v>6628</v>
      </c>
      <c r="B27" t="s">
        <v>695</v>
      </c>
      <c r="C27" t="s">
        <v>2933</v>
      </c>
      <c r="D27">
        <v>6000</v>
      </c>
      <c r="E27">
        <v>7567</v>
      </c>
      <c r="F27">
        <v>0</v>
      </c>
      <c r="G27">
        <v>0</v>
      </c>
      <c r="H27">
        <v>7.7</v>
      </c>
      <c r="I27">
        <v>192</v>
      </c>
      <c r="J27">
        <v>124</v>
      </c>
      <c r="K27">
        <v>16248701</v>
      </c>
      <c r="L27">
        <v>20000000</v>
      </c>
      <c r="M27" s="2">
        <f>VLOOKUP(A27,Sheet2!$A$1:G3751,2,0)</f>
        <v>37788</v>
      </c>
      <c r="N27" t="str">
        <f>VLOOKUP(A27,Sheet2!$A$1:G3751,3,0)</f>
        <v>Color</v>
      </c>
      <c r="O27" t="str">
        <f>VLOOKUP(A27,Sheet2!$A$1:G3751,4,0)</f>
        <v>Drama</v>
      </c>
      <c r="P27" t="str">
        <f>VLOOKUP(A27,Sheet2!$A$1:G3751,5,0)</f>
        <v>English</v>
      </c>
      <c r="Q27" t="str">
        <f>VLOOKUP(A27,Sheet2!$A$1:G3751,6,0)</f>
        <v>USA</v>
      </c>
      <c r="R27" t="str">
        <f>VLOOKUP(A27,Sheet2!$A$1:G3751,7,0)</f>
        <v>R</v>
      </c>
      <c r="S27" t="str">
        <f>IF(Table1[[#This Row],[Language]]="English","English","Other language")</f>
        <v>English</v>
      </c>
      <c r="T27">
        <f>Table1[[#This Row],[Gross Revenue]]-Table1[[#This Row],[Budget]]</f>
        <v>-3751299</v>
      </c>
      <c r="U27" s="1">
        <f>(Table1[[#This Row],[Gross Revenue]]/Table1[[#This Row],[Budget]])-1</f>
        <v>-0.18756494999999995</v>
      </c>
      <c r="V27" t="str">
        <f t="shared" si="0"/>
        <v>111-130 minutes</v>
      </c>
      <c r="W27">
        <f>Table1[[#This Row],[Profit]]/Table1[[#This Row],[Budget]]</f>
        <v>-0.18756495000000001</v>
      </c>
      <c r="X27" s="22" t="str">
        <f>IF(L27="","",
IF(L27&lt;Predictability!$B$1,"Low",
IF(L27&lt;=Predictability!$B$2,"Mid","High")))</f>
        <v>Mid</v>
      </c>
      <c r="Y27" s="22">
        <f t="shared" si="1"/>
        <v>0</v>
      </c>
    </row>
    <row r="28" spans="1:25" x14ac:dyDescent="0.2">
      <c r="A28" t="s">
        <v>6137</v>
      </c>
      <c r="B28" t="s">
        <v>800</v>
      </c>
      <c r="C28" t="s">
        <v>2550</v>
      </c>
      <c r="D28">
        <v>17000</v>
      </c>
      <c r="E28">
        <v>19968</v>
      </c>
      <c r="F28">
        <v>97</v>
      </c>
      <c r="G28">
        <v>39000</v>
      </c>
      <c r="H28">
        <v>7.2</v>
      </c>
      <c r="I28">
        <v>375</v>
      </c>
      <c r="J28">
        <v>109</v>
      </c>
      <c r="K28">
        <v>138447667</v>
      </c>
      <c r="L28">
        <v>42000000</v>
      </c>
      <c r="M28" s="2">
        <f>VLOOKUP(A28,Sheet2!$A$1:G3752,2,0)</f>
        <v>41218</v>
      </c>
      <c r="N28" t="str">
        <f>VLOOKUP(A28,Sheet2!$A$1:G3752,3,0)</f>
        <v>Color</v>
      </c>
      <c r="O28" t="str">
        <f>VLOOKUP(A28,Sheet2!$A$1:G3752,4,0)</f>
        <v>Action</v>
      </c>
      <c r="P28" t="str">
        <f>VLOOKUP(A28,Sheet2!$A$1:G3752,5,0)</f>
        <v>English</v>
      </c>
      <c r="Q28" t="str">
        <f>VLOOKUP(A28,Sheet2!$A$1:G3752,6,0)</f>
        <v>USA</v>
      </c>
      <c r="R28" t="str">
        <f>VLOOKUP(A28,Sheet2!$A$1:G3752,7,0)</f>
        <v>R</v>
      </c>
      <c r="S28" t="str">
        <f>IF(Table1[[#This Row],[Language]]="English","English","Other language")</f>
        <v>English</v>
      </c>
      <c r="T28">
        <f>Table1[[#This Row],[Gross Revenue]]-Table1[[#This Row],[Budget]]</f>
        <v>96447667</v>
      </c>
      <c r="U28" s="1">
        <f>(Table1[[#This Row],[Gross Revenue]]/Table1[[#This Row],[Budget]])-1</f>
        <v>2.2963730238095237</v>
      </c>
      <c r="V28" t="str">
        <f t="shared" si="0"/>
        <v>90-110 minutes</v>
      </c>
      <c r="W28">
        <f>Table1[[#This Row],[Profit]]/Table1[[#This Row],[Budget]]</f>
        <v>2.2963730238095237</v>
      </c>
      <c r="X28" s="22" t="str">
        <f>IF(L28="","",
IF(L28&lt;Predictability!$B$1,"Low",
IF(L28&lt;=Predictability!$B$2,"Mid","High")))</f>
        <v>Mid</v>
      </c>
      <c r="Y28" s="22">
        <f t="shared" si="1"/>
        <v>1</v>
      </c>
    </row>
    <row r="29" spans="1:25" x14ac:dyDescent="0.2">
      <c r="A29" t="s">
        <v>6002</v>
      </c>
      <c r="B29" t="s">
        <v>800</v>
      </c>
      <c r="C29" t="s">
        <v>2550</v>
      </c>
      <c r="D29">
        <v>17000</v>
      </c>
      <c r="E29">
        <v>19428</v>
      </c>
      <c r="F29">
        <v>97</v>
      </c>
      <c r="G29">
        <v>24000</v>
      </c>
      <c r="H29">
        <v>7.1</v>
      </c>
      <c r="I29">
        <v>330</v>
      </c>
      <c r="J29">
        <v>112</v>
      </c>
      <c r="K29">
        <v>191616238</v>
      </c>
      <c r="L29">
        <v>50000000</v>
      </c>
      <c r="M29" s="2">
        <f>VLOOKUP(A29,Sheet2!$A$1:G3753,2,0)</f>
        <v>41962</v>
      </c>
      <c r="N29" t="str">
        <f>VLOOKUP(A29,Sheet2!$A$1:G3753,3,0)</f>
        <v>Color</v>
      </c>
      <c r="O29" t="str">
        <f>VLOOKUP(A29,Sheet2!$A$1:G3753,4,0)</f>
        <v>Action</v>
      </c>
      <c r="P29" t="str">
        <f>VLOOKUP(A29,Sheet2!$A$1:G3753,5,0)</f>
        <v>English</v>
      </c>
      <c r="Q29" t="str">
        <f>VLOOKUP(A29,Sheet2!$A$1:G3753,6,0)</f>
        <v>USA</v>
      </c>
      <c r="R29" t="str">
        <f>VLOOKUP(A29,Sheet2!$A$1:G3753,7,0)</f>
        <v>R</v>
      </c>
      <c r="S29" t="str">
        <f>IF(Table1[[#This Row],[Language]]="English","English","Other language")</f>
        <v>English</v>
      </c>
      <c r="T29">
        <f>Table1[[#This Row],[Gross Revenue]]-Table1[[#This Row],[Budget]]</f>
        <v>141616238</v>
      </c>
      <c r="U29" s="1">
        <f>(Table1[[#This Row],[Gross Revenue]]/Table1[[#This Row],[Budget]])-1</f>
        <v>2.8323247600000001</v>
      </c>
      <c r="V29" t="str">
        <f t="shared" si="0"/>
        <v>111-130 minutes</v>
      </c>
      <c r="W29">
        <f>Table1[[#This Row],[Profit]]/Table1[[#This Row],[Budget]]</f>
        <v>2.8323247600000001</v>
      </c>
      <c r="X29" s="22" t="str">
        <f>IF(L29="","",
IF(L29&lt;Predictability!$B$1,"Low",
IF(L29&lt;=Predictability!$B$2,"Mid","High")))</f>
        <v>Mid</v>
      </c>
      <c r="Y29" s="22">
        <f t="shared" si="1"/>
        <v>1</v>
      </c>
    </row>
    <row r="30" spans="1:25" x14ac:dyDescent="0.2">
      <c r="A30" t="s">
        <v>6632</v>
      </c>
      <c r="B30" t="s">
        <v>1276</v>
      </c>
      <c r="C30" t="s">
        <v>562</v>
      </c>
      <c r="D30">
        <v>22000</v>
      </c>
      <c r="E30">
        <v>26050</v>
      </c>
      <c r="F30">
        <v>0</v>
      </c>
      <c r="G30">
        <v>0</v>
      </c>
      <c r="H30">
        <v>7.7</v>
      </c>
      <c r="I30">
        <v>202</v>
      </c>
      <c r="J30">
        <v>108</v>
      </c>
      <c r="K30">
        <v>13060843</v>
      </c>
      <c r="L30">
        <v>15000000</v>
      </c>
      <c r="M30" s="2">
        <f>VLOOKUP(A30,Sheet2!$A$1:G3754,2,0)</f>
        <v>37455</v>
      </c>
      <c r="N30" t="str">
        <f>VLOOKUP(A30,Sheet2!$A$1:G3754,3,0)</f>
        <v>Color</v>
      </c>
      <c r="O30" t="str">
        <f>VLOOKUP(A30,Sheet2!$A$1:G3754,4,0)</f>
        <v>Drama</v>
      </c>
      <c r="P30" t="str">
        <f>VLOOKUP(A30,Sheet2!$A$1:G3754,5,0)</f>
        <v>English</v>
      </c>
      <c r="Q30" t="str">
        <f>VLOOKUP(A30,Sheet2!$A$1:G3754,6,0)</f>
        <v>USA</v>
      </c>
      <c r="R30" t="str">
        <f>VLOOKUP(A30,Sheet2!$A$1:G3754,7,0)</f>
        <v>R</v>
      </c>
      <c r="S30" t="str">
        <f>IF(Table1[[#This Row],[Language]]="English","English","Other language")</f>
        <v>English</v>
      </c>
      <c r="T30">
        <f>Table1[[#This Row],[Gross Revenue]]-Table1[[#This Row],[Budget]]</f>
        <v>-1939157</v>
      </c>
      <c r="U30" s="1">
        <f>(Table1[[#This Row],[Gross Revenue]]/Table1[[#This Row],[Budget]])-1</f>
        <v>-0.12927713333333335</v>
      </c>
      <c r="V30" t="str">
        <f t="shared" si="0"/>
        <v>90-110 minutes</v>
      </c>
      <c r="W30">
        <f>Table1[[#This Row],[Profit]]/Table1[[#This Row],[Budget]]</f>
        <v>-0.12927713333333332</v>
      </c>
      <c r="X30" s="22" t="str">
        <f>IF(L30="","",
IF(L30&lt;Predictability!$B$1,"Low",
IF(L30&lt;=Predictability!$B$2,"Mid","High")))</f>
        <v>Mid</v>
      </c>
      <c r="Y30" s="22">
        <f t="shared" si="1"/>
        <v>0</v>
      </c>
    </row>
    <row r="31" spans="1:25" x14ac:dyDescent="0.2">
      <c r="A31" t="s">
        <v>4524</v>
      </c>
      <c r="B31" t="s">
        <v>845</v>
      </c>
      <c r="C31" t="s">
        <v>660</v>
      </c>
      <c r="D31">
        <v>2000</v>
      </c>
      <c r="E31">
        <v>2978</v>
      </c>
      <c r="F31">
        <v>98</v>
      </c>
      <c r="G31">
        <v>0</v>
      </c>
      <c r="H31">
        <v>6.1</v>
      </c>
      <c r="I31">
        <v>175</v>
      </c>
      <c r="J31">
        <v>111</v>
      </c>
      <c r="K31">
        <v>76806312</v>
      </c>
      <c r="L31">
        <v>30000000</v>
      </c>
      <c r="M31" s="2">
        <f>VLOOKUP(A31,Sheet2!$A$1:G3755,2,0)</f>
        <v>39784</v>
      </c>
      <c r="N31" t="str">
        <f>VLOOKUP(A31,Sheet2!$A$1:G3755,3,0)</f>
        <v>Color</v>
      </c>
      <c r="O31" t="str">
        <f>VLOOKUP(A31,Sheet2!$A$1:G3755,4,0)</f>
        <v>Comedy</v>
      </c>
      <c r="P31" t="str">
        <f>VLOOKUP(A31,Sheet2!$A$1:G3755,5,0)</f>
        <v>English</v>
      </c>
      <c r="Q31" t="str">
        <f>VLOOKUP(A31,Sheet2!$A$1:G3755,6,0)</f>
        <v>USA</v>
      </c>
      <c r="R31" t="str">
        <f>VLOOKUP(A31,Sheet2!$A$1:G3755,7,0)</f>
        <v>PG-13</v>
      </c>
      <c r="S31" t="str">
        <f>IF(Table1[[#This Row],[Language]]="English","English","Other language")</f>
        <v>English</v>
      </c>
      <c r="T31">
        <f>Table1[[#This Row],[Gross Revenue]]-Table1[[#This Row],[Budget]]</f>
        <v>46806312</v>
      </c>
      <c r="U31" s="1">
        <f>(Table1[[#This Row],[Gross Revenue]]/Table1[[#This Row],[Budget]])-1</f>
        <v>1.5602103999999999</v>
      </c>
      <c r="V31" t="str">
        <f t="shared" si="0"/>
        <v>111-130 minutes</v>
      </c>
      <c r="W31">
        <f>Table1[[#This Row],[Profit]]/Table1[[#This Row],[Budget]]</f>
        <v>1.5602104000000001</v>
      </c>
      <c r="X31" s="22" t="str">
        <f>IF(L31="","",
IF(L31&lt;Predictability!$B$1,"Low",
IF(L31&lt;=Predictability!$B$2,"Mid","High")))</f>
        <v>Mid</v>
      </c>
      <c r="Y31" s="22">
        <f t="shared" si="1"/>
        <v>1</v>
      </c>
    </row>
    <row r="32" spans="1:25" x14ac:dyDescent="0.2">
      <c r="A32" t="s">
        <v>4370</v>
      </c>
      <c r="B32" t="s">
        <v>677</v>
      </c>
      <c r="C32" t="s">
        <v>356</v>
      </c>
      <c r="D32">
        <v>12000</v>
      </c>
      <c r="E32">
        <v>23864</v>
      </c>
      <c r="F32">
        <v>84</v>
      </c>
      <c r="G32">
        <v>0</v>
      </c>
      <c r="H32">
        <v>6</v>
      </c>
      <c r="I32">
        <v>116</v>
      </c>
      <c r="J32">
        <v>103</v>
      </c>
      <c r="K32">
        <v>37035515</v>
      </c>
      <c r="L32">
        <v>43000000</v>
      </c>
      <c r="M32" s="2">
        <f>VLOOKUP(A32,Sheet2!$A$1:G3756,2,0)</f>
        <v>36730</v>
      </c>
      <c r="N32" t="str">
        <f>VLOOKUP(A32,Sheet2!$A$1:G3756,3,0)</f>
        <v>Color</v>
      </c>
      <c r="O32" t="str">
        <f>VLOOKUP(A32,Sheet2!$A$1:G3756,4,0)</f>
        <v>Comedy</v>
      </c>
      <c r="P32" t="str">
        <f>VLOOKUP(A32,Sheet2!$A$1:G3756,5,0)</f>
        <v>English</v>
      </c>
      <c r="Q32" t="str">
        <f>VLOOKUP(A32,Sheet2!$A$1:G3756,6,0)</f>
        <v>USA</v>
      </c>
      <c r="R32" t="str">
        <f>VLOOKUP(A32,Sheet2!$A$1:G3756,7,0)</f>
        <v>PG-13</v>
      </c>
      <c r="S32" t="str">
        <f>IF(Table1[[#This Row],[Language]]="English","English","Other language")</f>
        <v>English</v>
      </c>
      <c r="T32">
        <f>Table1[[#This Row],[Gross Revenue]]-Table1[[#This Row],[Budget]]</f>
        <v>-5964485</v>
      </c>
      <c r="U32" s="1">
        <f>(Table1[[#This Row],[Gross Revenue]]/Table1[[#This Row],[Budget]])-1</f>
        <v>-0.13870895348837209</v>
      </c>
      <c r="V32" t="str">
        <f t="shared" si="0"/>
        <v>90-110 minutes</v>
      </c>
      <c r="W32">
        <f>Table1[[#This Row],[Profit]]/Table1[[#This Row],[Budget]]</f>
        <v>-0.13870895348837209</v>
      </c>
      <c r="X32" s="22" t="str">
        <f>IF(L32="","",
IF(L32&lt;Predictability!$B$1,"Low",
IF(L32&lt;=Predictability!$B$2,"Mid","High")))</f>
        <v>Mid</v>
      </c>
      <c r="Y32" s="22">
        <f t="shared" si="1"/>
        <v>0</v>
      </c>
    </row>
    <row r="33" spans="1:25" x14ac:dyDescent="0.2">
      <c r="A33" t="s">
        <v>6582</v>
      </c>
      <c r="B33" t="s">
        <v>3000</v>
      </c>
      <c r="C33" t="s">
        <v>2160</v>
      </c>
      <c r="D33">
        <v>133</v>
      </c>
      <c r="E33">
        <v>241</v>
      </c>
      <c r="F33">
        <v>0</v>
      </c>
      <c r="G33">
        <v>11000</v>
      </c>
      <c r="H33">
        <v>7.6</v>
      </c>
      <c r="I33">
        <v>224</v>
      </c>
      <c r="J33">
        <v>113</v>
      </c>
      <c r="K33">
        <v>45063889</v>
      </c>
      <c r="L33">
        <v>8000000</v>
      </c>
      <c r="M33" s="2">
        <f>VLOOKUP(A33,Sheet2!$A$1:G3757,2,0)</f>
        <v>37326</v>
      </c>
      <c r="N33" t="str">
        <f>VLOOKUP(A33,Sheet2!$A$1:G3757,3,0)</f>
        <v>Color</v>
      </c>
      <c r="O33" t="str">
        <f>VLOOKUP(A33,Sheet2!$A$1:G3757,4,0)</f>
        <v>Drama</v>
      </c>
      <c r="P33" t="str">
        <f>VLOOKUP(A33,Sheet2!$A$1:G3757,5,0)</f>
        <v>English</v>
      </c>
      <c r="Q33" t="str">
        <f>VLOOKUP(A33,Sheet2!$A$1:G3757,6,0)</f>
        <v>UK</v>
      </c>
      <c r="R33" t="str">
        <f>VLOOKUP(A33,Sheet2!$A$1:G3757,7,0)</f>
        <v>R</v>
      </c>
      <c r="S33" t="str">
        <f>IF(Table1[[#This Row],[Language]]="English","English","Other language")</f>
        <v>English</v>
      </c>
      <c r="T33">
        <f>Table1[[#This Row],[Gross Revenue]]-Table1[[#This Row],[Budget]]</f>
        <v>37063889</v>
      </c>
      <c r="U33" s="1">
        <f>(Table1[[#This Row],[Gross Revenue]]/Table1[[#This Row],[Budget]])-1</f>
        <v>4.6329861250000004</v>
      </c>
      <c r="V33" t="str">
        <f t="shared" si="0"/>
        <v>111-130 minutes</v>
      </c>
      <c r="W33">
        <f>Table1[[#This Row],[Profit]]/Table1[[#This Row],[Budget]]</f>
        <v>4.6329861250000004</v>
      </c>
      <c r="X33" s="22" t="str">
        <f>IF(L33="","",
IF(L33&lt;Predictability!$B$1,"Low",
IF(L33&lt;=Predictability!$B$2,"Mid","High")))</f>
        <v>Low</v>
      </c>
      <c r="Y33" s="22">
        <f t="shared" si="1"/>
        <v>1</v>
      </c>
    </row>
    <row r="34" spans="1:25" x14ac:dyDescent="0.2">
      <c r="A34" t="s">
        <v>5834</v>
      </c>
      <c r="B34" t="s">
        <v>1333</v>
      </c>
      <c r="C34" t="s">
        <v>2563</v>
      </c>
      <c r="D34">
        <v>10000</v>
      </c>
      <c r="E34">
        <v>11471</v>
      </c>
      <c r="F34">
        <v>35</v>
      </c>
      <c r="G34">
        <v>0</v>
      </c>
      <c r="H34">
        <v>7</v>
      </c>
      <c r="I34">
        <v>274</v>
      </c>
      <c r="J34">
        <v>100</v>
      </c>
      <c r="K34">
        <v>28637507</v>
      </c>
      <c r="L34">
        <v>15000000</v>
      </c>
      <c r="M34" s="2">
        <f>VLOOKUP(A34,Sheet2!$A$1:G3758,2,0)</f>
        <v>39356</v>
      </c>
      <c r="N34" t="str">
        <f>VLOOKUP(A34,Sheet2!$A$1:G3758,3,0)</f>
        <v>Color</v>
      </c>
      <c r="O34" t="str">
        <f>VLOOKUP(A34,Sheet2!$A$1:G3758,4,0)</f>
        <v>Drama</v>
      </c>
      <c r="P34" t="str">
        <f>VLOOKUP(A34,Sheet2!$A$1:G3758,5,0)</f>
        <v>English</v>
      </c>
      <c r="Q34" t="str">
        <f>VLOOKUP(A34,Sheet2!$A$1:G3758,6,0)</f>
        <v>UK</v>
      </c>
      <c r="R34" t="str">
        <f>VLOOKUP(A34,Sheet2!$A$1:G3758,7,0)</f>
        <v>R</v>
      </c>
      <c r="S34" t="str">
        <f>IF(Table1[[#This Row],[Language]]="English","English","Other language")</f>
        <v>English</v>
      </c>
      <c r="T34">
        <f>Table1[[#This Row],[Gross Revenue]]-Table1[[#This Row],[Budget]]</f>
        <v>13637507</v>
      </c>
      <c r="U34" s="1">
        <f>(Table1[[#This Row],[Gross Revenue]]/Table1[[#This Row],[Budget]])-1</f>
        <v>0.90916713333333332</v>
      </c>
      <c r="V34" t="str">
        <f t="shared" si="0"/>
        <v>90-110 minutes</v>
      </c>
      <c r="W34">
        <f>Table1[[#This Row],[Profit]]/Table1[[#This Row],[Budget]]</f>
        <v>0.90916713333333332</v>
      </c>
      <c r="X34" s="22" t="str">
        <f>IF(L34="","",
IF(L34&lt;Predictability!$B$1,"Low",
IF(L34&lt;=Predictability!$B$2,"Mid","High")))</f>
        <v>Mid</v>
      </c>
      <c r="Y34" s="22">
        <f t="shared" si="1"/>
        <v>1</v>
      </c>
    </row>
    <row r="35" spans="1:25" x14ac:dyDescent="0.2">
      <c r="A35" t="s">
        <v>4636</v>
      </c>
      <c r="B35" t="s">
        <v>1448</v>
      </c>
      <c r="C35" t="s">
        <v>475</v>
      </c>
      <c r="D35">
        <v>933</v>
      </c>
      <c r="E35">
        <v>1286</v>
      </c>
      <c r="F35">
        <v>368</v>
      </c>
      <c r="G35">
        <v>10000</v>
      </c>
      <c r="H35">
        <v>6.2</v>
      </c>
      <c r="I35">
        <v>211</v>
      </c>
      <c r="J35">
        <v>123</v>
      </c>
      <c r="K35">
        <v>30688364</v>
      </c>
      <c r="L35">
        <v>28000000</v>
      </c>
      <c r="M35" s="2">
        <f>VLOOKUP(A35,Sheet2!$A$1:G3759,2,0)</f>
        <v>41815</v>
      </c>
      <c r="N35" t="str">
        <f>VLOOKUP(A35,Sheet2!$A$1:G3759,3,0)</f>
        <v>Color</v>
      </c>
      <c r="O35" t="str">
        <f>VLOOKUP(A35,Sheet2!$A$1:G3759,4,0)</f>
        <v>Action</v>
      </c>
      <c r="P35" t="str">
        <f>VLOOKUP(A35,Sheet2!$A$1:G3759,5,0)</f>
        <v>English</v>
      </c>
      <c r="Q35" t="str">
        <f>VLOOKUP(A35,Sheet2!$A$1:G3759,6,0)</f>
        <v>USA</v>
      </c>
      <c r="R35" t="str">
        <f>VLOOKUP(A35,Sheet2!$A$1:G3759,7,0)</f>
        <v>PG-13</v>
      </c>
      <c r="S35" t="str">
        <f>IF(Table1[[#This Row],[Language]]="English","English","Other language")</f>
        <v>English</v>
      </c>
      <c r="T35">
        <f>Table1[[#This Row],[Gross Revenue]]-Table1[[#This Row],[Budget]]</f>
        <v>2688364</v>
      </c>
      <c r="U35" s="1">
        <f>(Table1[[#This Row],[Gross Revenue]]/Table1[[#This Row],[Budget]])-1</f>
        <v>9.6012999999999904E-2</v>
      </c>
      <c r="V35" t="str">
        <f t="shared" si="0"/>
        <v>111-130 minutes</v>
      </c>
      <c r="W35">
        <f>Table1[[#This Row],[Profit]]/Table1[[#This Row],[Budget]]</f>
        <v>9.6013000000000001E-2</v>
      </c>
      <c r="X35" s="22" t="str">
        <f>IF(L35="","",
IF(L35&lt;Predictability!$B$1,"Low",
IF(L35&lt;=Predictability!$B$2,"Mid","High")))</f>
        <v>Mid</v>
      </c>
      <c r="Y35" s="22">
        <f t="shared" si="1"/>
        <v>0</v>
      </c>
    </row>
    <row r="36" spans="1:25" x14ac:dyDescent="0.2">
      <c r="A36" t="s">
        <v>4311</v>
      </c>
      <c r="B36" t="s">
        <v>880</v>
      </c>
      <c r="C36" t="s">
        <v>910</v>
      </c>
      <c r="D36">
        <v>19000</v>
      </c>
      <c r="E36">
        <v>21499</v>
      </c>
      <c r="F36">
        <v>12000</v>
      </c>
      <c r="G36">
        <v>3000</v>
      </c>
      <c r="H36">
        <v>5.9</v>
      </c>
      <c r="I36">
        <v>21</v>
      </c>
      <c r="J36">
        <v>102</v>
      </c>
      <c r="K36">
        <v>167780960</v>
      </c>
      <c r="L36">
        <v>11000000</v>
      </c>
      <c r="M36" s="2">
        <f>VLOOKUP(A36,Sheet2!$A$1:G3760,2,0)</f>
        <v>31968</v>
      </c>
      <c r="N36" t="str">
        <f>VLOOKUP(A36,Sheet2!$A$1:G3760,3,0)</f>
        <v>Color</v>
      </c>
      <c r="O36" t="str">
        <f>VLOOKUP(A36,Sheet2!$A$1:G3760,4,0)</f>
        <v>Comedy</v>
      </c>
      <c r="P36" t="str">
        <f>VLOOKUP(A36,Sheet2!$A$1:G3760,5,0)</f>
        <v>English</v>
      </c>
      <c r="Q36" t="str">
        <f>VLOOKUP(A36,Sheet2!$A$1:G3760,6,0)</f>
        <v>USA</v>
      </c>
      <c r="R36" t="str">
        <f>VLOOKUP(A36,Sheet2!$A$1:G3760,7,0)</f>
        <v>PG</v>
      </c>
      <c r="S36" t="str">
        <f>IF(Table1[[#This Row],[Language]]="English","English","Other language")</f>
        <v>English</v>
      </c>
      <c r="T36">
        <f>Table1[[#This Row],[Gross Revenue]]-Table1[[#This Row],[Budget]]</f>
        <v>156780960</v>
      </c>
      <c r="U36" s="1">
        <f>(Table1[[#This Row],[Gross Revenue]]/Table1[[#This Row],[Budget]])-1</f>
        <v>14.252814545454546</v>
      </c>
      <c r="V36" t="str">
        <f t="shared" si="0"/>
        <v>90-110 minutes</v>
      </c>
      <c r="W36">
        <f>Table1[[#This Row],[Profit]]/Table1[[#This Row],[Budget]]</f>
        <v>14.252814545454546</v>
      </c>
      <c r="X36" s="22" t="str">
        <f>IF(L36="","",
IF(L36&lt;Predictability!$B$1,"Low",
IF(L36&lt;=Predictability!$B$2,"Mid","High")))</f>
        <v>Mid</v>
      </c>
      <c r="Y36" s="22">
        <f t="shared" si="1"/>
        <v>1</v>
      </c>
    </row>
    <row r="37" spans="1:25" x14ac:dyDescent="0.2">
      <c r="A37" t="s">
        <v>3398</v>
      </c>
      <c r="B37" t="s">
        <v>66</v>
      </c>
      <c r="C37" t="s">
        <v>271</v>
      </c>
      <c r="D37">
        <v>400</v>
      </c>
      <c r="E37">
        <v>1151</v>
      </c>
      <c r="F37">
        <v>18</v>
      </c>
      <c r="G37">
        <v>444</v>
      </c>
      <c r="H37">
        <v>4.3</v>
      </c>
      <c r="I37">
        <v>5</v>
      </c>
      <c r="J37">
        <v>93</v>
      </c>
      <c r="K37">
        <v>11784000</v>
      </c>
      <c r="L37">
        <v>20000000</v>
      </c>
      <c r="M37" s="2">
        <f>VLOOKUP(A37,Sheet2!$A$1:G3761,2,0)</f>
        <v>34641</v>
      </c>
      <c r="N37" t="str">
        <f>VLOOKUP(A37,Sheet2!$A$1:G3761,3,0)</f>
        <v>Color</v>
      </c>
      <c r="O37" t="str">
        <f>VLOOKUP(A37,Sheet2!$A$1:G3761,4,0)</f>
        <v>Action</v>
      </c>
      <c r="P37" t="str">
        <f>VLOOKUP(A37,Sheet2!$A$1:G3761,5,0)</f>
        <v>English</v>
      </c>
      <c r="Q37" t="str">
        <f>VLOOKUP(A37,Sheet2!$A$1:G3761,6,0)</f>
        <v>USA</v>
      </c>
      <c r="R37" t="str">
        <f>VLOOKUP(A37,Sheet2!$A$1:G3761,7,0)</f>
        <v>PG</v>
      </c>
      <c r="S37" t="str">
        <f>IF(Table1[[#This Row],[Language]]="English","English","Other language")</f>
        <v>English</v>
      </c>
      <c r="T37">
        <f>Table1[[#This Row],[Gross Revenue]]-Table1[[#This Row],[Budget]]</f>
        <v>-8216000</v>
      </c>
      <c r="U37" s="1">
        <f>(Table1[[#This Row],[Gross Revenue]]/Table1[[#This Row],[Budget]])-1</f>
        <v>-0.41080000000000005</v>
      </c>
      <c r="V37" t="str">
        <f t="shared" si="0"/>
        <v>90-110 minutes</v>
      </c>
      <c r="W37">
        <f>Table1[[#This Row],[Profit]]/Table1[[#This Row],[Budget]]</f>
        <v>-0.4108</v>
      </c>
      <c r="X37" s="22" t="str">
        <f>IF(L37="","",
IF(L37&lt;Predictability!$B$1,"Low",
IF(L37&lt;=Predictability!$B$2,"Mid","High")))</f>
        <v>Mid</v>
      </c>
      <c r="Y37" s="22">
        <f t="shared" si="1"/>
        <v>0</v>
      </c>
    </row>
    <row r="38" spans="1:25" x14ac:dyDescent="0.2">
      <c r="A38" t="s">
        <v>3354</v>
      </c>
      <c r="B38" t="s">
        <v>70</v>
      </c>
      <c r="C38" t="s">
        <v>191</v>
      </c>
      <c r="D38">
        <v>939</v>
      </c>
      <c r="E38">
        <v>3354</v>
      </c>
      <c r="F38">
        <v>69</v>
      </c>
      <c r="G38">
        <v>118</v>
      </c>
      <c r="H38">
        <v>4</v>
      </c>
      <c r="I38">
        <v>22</v>
      </c>
      <c r="J38">
        <v>82</v>
      </c>
      <c r="K38">
        <v>9821335</v>
      </c>
      <c r="L38">
        <v>6000000</v>
      </c>
      <c r="M38" s="2">
        <f>VLOOKUP(A38,Sheet2!$A$1:G3762,2,0)</f>
        <v>36835</v>
      </c>
      <c r="N38" t="str">
        <f>VLOOKUP(A38,Sheet2!$A$1:G3762,3,0)</f>
        <v>Color</v>
      </c>
      <c r="O38" t="str">
        <f>VLOOKUP(A38,Sheet2!$A$1:G3762,4,0)</f>
        <v>Comedy</v>
      </c>
      <c r="P38" t="str">
        <f>VLOOKUP(A38,Sheet2!$A$1:G3762,5,0)</f>
        <v>English</v>
      </c>
      <c r="Q38" t="str">
        <f>VLOOKUP(A38,Sheet2!$A$1:G3762,6,0)</f>
        <v>USA</v>
      </c>
      <c r="R38" t="str">
        <f>VLOOKUP(A38,Sheet2!$A$1:G3762,7,0)</f>
        <v>R</v>
      </c>
      <c r="S38" t="str">
        <f>IF(Table1[[#This Row],[Language]]="English","English","Other language")</f>
        <v>English</v>
      </c>
      <c r="T38">
        <f>Table1[[#This Row],[Gross Revenue]]-Table1[[#This Row],[Budget]]</f>
        <v>3821335</v>
      </c>
      <c r="U38" s="1">
        <f>(Table1[[#This Row],[Gross Revenue]]/Table1[[#This Row],[Budget]])-1</f>
        <v>0.63688916666666673</v>
      </c>
      <c r="V38" t="str">
        <f t="shared" si="0"/>
        <v>&lt;90 minutes</v>
      </c>
      <c r="W38">
        <f>Table1[[#This Row],[Profit]]/Table1[[#This Row],[Budget]]</f>
        <v>0.63688916666666662</v>
      </c>
      <c r="X38" s="22" t="str">
        <f>IF(L38="","",
IF(L38&lt;Predictability!$B$1,"Low",
IF(L38&lt;=Predictability!$B$2,"Mid","High")))</f>
        <v>Low</v>
      </c>
      <c r="Y38" s="22">
        <f t="shared" si="1"/>
        <v>1</v>
      </c>
    </row>
    <row r="39" spans="1:25" x14ac:dyDescent="0.2">
      <c r="A39" t="s">
        <v>6713</v>
      </c>
      <c r="B39" t="s">
        <v>1347</v>
      </c>
      <c r="C39" t="s">
        <v>1815</v>
      </c>
      <c r="D39">
        <v>23000</v>
      </c>
      <c r="E39">
        <v>33548</v>
      </c>
      <c r="F39">
        <v>446</v>
      </c>
      <c r="G39">
        <v>0</v>
      </c>
      <c r="H39">
        <v>7.8</v>
      </c>
      <c r="I39">
        <v>295</v>
      </c>
      <c r="J39">
        <v>122</v>
      </c>
      <c r="K39">
        <v>53574088</v>
      </c>
      <c r="L39">
        <v>55000000</v>
      </c>
      <c r="M39" s="2">
        <f>VLOOKUP(A39,Sheet2!$A$1:G3763,2,0)</f>
        <v>39112</v>
      </c>
      <c r="N39" t="str">
        <f>VLOOKUP(A39,Sheet2!$A$1:G3763,3,0)</f>
        <v>Color</v>
      </c>
      <c r="O39" t="str">
        <f>VLOOKUP(A39,Sheet2!$A$1:G3763,4,0)</f>
        <v>Adventure</v>
      </c>
      <c r="P39" t="str">
        <f>VLOOKUP(A39,Sheet2!$A$1:G3763,5,0)</f>
        <v>English</v>
      </c>
      <c r="Q39" t="str">
        <f>VLOOKUP(A39,Sheet2!$A$1:G3763,6,0)</f>
        <v>USA</v>
      </c>
      <c r="R39" t="str">
        <f>VLOOKUP(A39,Sheet2!$A$1:G3763,7,0)</f>
        <v>R</v>
      </c>
      <c r="S39" t="str">
        <f>IF(Table1[[#This Row],[Language]]="English","English","Other language")</f>
        <v>English</v>
      </c>
      <c r="T39">
        <f>Table1[[#This Row],[Gross Revenue]]-Table1[[#This Row],[Budget]]</f>
        <v>-1425912</v>
      </c>
      <c r="U39" s="1">
        <f>(Table1[[#This Row],[Gross Revenue]]/Table1[[#This Row],[Budget]])-1</f>
        <v>-2.5925672727272753E-2</v>
      </c>
      <c r="V39" t="str">
        <f t="shared" si="0"/>
        <v>111-130 minutes</v>
      </c>
      <c r="W39">
        <f>Table1[[#This Row],[Profit]]/Table1[[#This Row],[Budget]]</f>
        <v>-2.5925672727272728E-2</v>
      </c>
      <c r="X39" s="22" t="str">
        <f>IF(L39="","",
IF(L39&lt;Predictability!$B$1,"Low",
IF(L39&lt;=Predictability!$B$2,"Mid","High")))</f>
        <v>High</v>
      </c>
      <c r="Y39" s="22">
        <f t="shared" si="1"/>
        <v>0</v>
      </c>
    </row>
    <row r="40" spans="1:25" x14ac:dyDescent="0.2">
      <c r="A40" t="s">
        <v>5225</v>
      </c>
      <c r="B40" t="s">
        <v>2171</v>
      </c>
      <c r="C40" t="s">
        <v>550</v>
      </c>
      <c r="D40">
        <v>430</v>
      </c>
      <c r="E40">
        <v>814</v>
      </c>
      <c r="F40">
        <v>171</v>
      </c>
      <c r="G40">
        <v>0</v>
      </c>
      <c r="H40">
        <v>6.6</v>
      </c>
      <c r="I40">
        <v>304</v>
      </c>
      <c r="J40">
        <v>113</v>
      </c>
      <c r="K40">
        <v>39568996</v>
      </c>
      <c r="L40">
        <v>32000000</v>
      </c>
      <c r="M40" s="2">
        <f>VLOOKUP(A40,Sheet2!$A$1:G3764,2,0)</f>
        <v>39392</v>
      </c>
      <c r="N40" t="str">
        <f>VLOOKUP(A40,Sheet2!$A$1:G3764,3,0)</f>
        <v>Color</v>
      </c>
      <c r="O40" t="str">
        <f>VLOOKUP(A40,Sheet2!$A$1:G3764,4,0)</f>
        <v>Horror</v>
      </c>
      <c r="P40" t="str">
        <f>VLOOKUP(A40,Sheet2!$A$1:G3764,5,0)</f>
        <v>English</v>
      </c>
      <c r="Q40" t="str">
        <f>VLOOKUP(A40,Sheet2!$A$1:G3764,6,0)</f>
        <v>USA</v>
      </c>
      <c r="R40" t="str">
        <f>VLOOKUP(A40,Sheet2!$A$1:G3764,7,0)</f>
        <v>R</v>
      </c>
      <c r="S40" t="str">
        <f>IF(Table1[[#This Row],[Language]]="English","English","Other language")</f>
        <v>English</v>
      </c>
      <c r="T40">
        <f>Table1[[#This Row],[Gross Revenue]]-Table1[[#This Row],[Budget]]</f>
        <v>7568996</v>
      </c>
      <c r="U40" s="1">
        <f>(Table1[[#This Row],[Gross Revenue]]/Table1[[#This Row],[Budget]])-1</f>
        <v>0.23653112499999995</v>
      </c>
      <c r="V40" t="str">
        <f t="shared" si="0"/>
        <v>111-130 minutes</v>
      </c>
      <c r="W40">
        <f>Table1[[#This Row],[Profit]]/Table1[[#This Row],[Budget]]</f>
        <v>0.23653112500000001</v>
      </c>
      <c r="X40" s="22" t="str">
        <f>IF(L40="","",
IF(L40&lt;Predictability!$B$1,"Low",
IF(L40&lt;=Predictability!$B$2,"Mid","High")))</f>
        <v>Mid</v>
      </c>
      <c r="Y40" s="22">
        <f t="shared" si="1"/>
        <v>0</v>
      </c>
    </row>
    <row r="41" spans="1:25" x14ac:dyDescent="0.2">
      <c r="A41" t="s">
        <v>4499</v>
      </c>
      <c r="B41" t="s">
        <v>1597</v>
      </c>
      <c r="C41" t="s">
        <v>1598</v>
      </c>
      <c r="D41">
        <v>731</v>
      </c>
      <c r="E41">
        <v>1987</v>
      </c>
      <c r="F41">
        <v>181</v>
      </c>
      <c r="G41">
        <v>0</v>
      </c>
      <c r="H41">
        <v>6.1</v>
      </c>
      <c r="I41">
        <v>220</v>
      </c>
      <c r="J41">
        <v>83</v>
      </c>
      <c r="K41">
        <v>37053924</v>
      </c>
      <c r="L41">
        <v>28000000</v>
      </c>
      <c r="M41" s="2">
        <f>VLOOKUP(A41,Sheet2!$A$1:G3765,2,0)</f>
        <v>40817</v>
      </c>
      <c r="N41" t="str">
        <f>VLOOKUP(A41,Sheet2!$A$1:G3765,3,0)</f>
        <v>Color</v>
      </c>
      <c r="O41" t="str">
        <f>VLOOKUP(A41,Sheet2!$A$1:G3765,4,0)</f>
        <v>Action</v>
      </c>
      <c r="P41" t="str">
        <f>VLOOKUP(A41,Sheet2!$A$1:G3765,5,0)</f>
        <v>English</v>
      </c>
      <c r="Q41" t="str">
        <f>VLOOKUP(A41,Sheet2!$A$1:G3765,6,0)</f>
        <v>Germany</v>
      </c>
      <c r="R41" t="str">
        <f>VLOOKUP(A41,Sheet2!$A$1:G3765,7,0)</f>
        <v>R</v>
      </c>
      <c r="S41" t="str">
        <f>IF(Table1[[#This Row],[Language]]="English","English","Other language")</f>
        <v>English</v>
      </c>
      <c r="T41">
        <f>Table1[[#This Row],[Gross Revenue]]-Table1[[#This Row],[Budget]]</f>
        <v>9053924</v>
      </c>
      <c r="U41" s="1">
        <f>(Table1[[#This Row],[Gross Revenue]]/Table1[[#This Row],[Budget]])-1</f>
        <v>0.32335442857142849</v>
      </c>
      <c r="V41" t="str">
        <f t="shared" si="0"/>
        <v>&lt;90 minutes</v>
      </c>
      <c r="W41">
        <f>Table1[[#This Row],[Profit]]/Table1[[#This Row],[Budget]]</f>
        <v>0.3233544285714286</v>
      </c>
      <c r="X41" s="22" t="str">
        <f>IF(L41="","",
IF(L41&lt;Predictability!$B$1,"Low",
IF(L41&lt;=Predictability!$B$2,"Mid","High")))</f>
        <v>Mid</v>
      </c>
      <c r="Y41" s="22">
        <f t="shared" si="1"/>
        <v>0</v>
      </c>
    </row>
    <row r="42" spans="1:25" x14ac:dyDescent="0.2">
      <c r="A42" t="s">
        <v>6667</v>
      </c>
      <c r="B42" t="s">
        <v>529</v>
      </c>
      <c r="C42" t="s">
        <v>1557</v>
      </c>
      <c r="D42">
        <v>18000</v>
      </c>
      <c r="E42">
        <v>32360</v>
      </c>
      <c r="F42">
        <v>0</v>
      </c>
      <c r="G42">
        <v>13000</v>
      </c>
      <c r="H42">
        <v>7.7</v>
      </c>
      <c r="I42">
        <v>460</v>
      </c>
      <c r="J42">
        <v>117</v>
      </c>
      <c r="K42">
        <v>210592590</v>
      </c>
      <c r="L42">
        <v>65000000</v>
      </c>
      <c r="M42" s="2">
        <f>VLOOKUP(A42,Sheet2!$A$1:G3766,2,0)</f>
        <v>38907</v>
      </c>
      <c r="N42" t="str">
        <f>VLOOKUP(A42,Sheet2!$A$1:G3766,3,0)</f>
        <v>Color</v>
      </c>
      <c r="O42" t="str">
        <f>VLOOKUP(A42,Sheet2!$A$1:G3766,4,0)</f>
        <v>Action</v>
      </c>
      <c r="P42" t="str">
        <f>VLOOKUP(A42,Sheet2!$A$1:G3766,5,0)</f>
        <v>English</v>
      </c>
      <c r="Q42" t="str">
        <f>VLOOKUP(A42,Sheet2!$A$1:G3766,6,0)</f>
        <v>USA</v>
      </c>
      <c r="R42" t="str">
        <f>VLOOKUP(A42,Sheet2!$A$1:G3766,7,0)</f>
        <v>R</v>
      </c>
      <c r="S42" t="str">
        <f>IF(Table1[[#This Row],[Language]]="English","English","Other language")</f>
        <v>English</v>
      </c>
      <c r="T42">
        <f>Table1[[#This Row],[Gross Revenue]]-Table1[[#This Row],[Budget]]</f>
        <v>145592590</v>
      </c>
      <c r="U42" s="1">
        <f>(Table1[[#This Row],[Gross Revenue]]/Table1[[#This Row],[Budget]])-1</f>
        <v>2.2398859999999998</v>
      </c>
      <c r="V42" t="str">
        <f t="shared" si="0"/>
        <v>111-130 minutes</v>
      </c>
      <c r="W42">
        <f>Table1[[#This Row],[Profit]]/Table1[[#This Row],[Budget]]</f>
        <v>2.2398859999999998</v>
      </c>
      <c r="X42" s="22" t="str">
        <f>IF(L42="","",
IF(L42&lt;Predictability!$B$1,"Low",
IF(L42&lt;=Predictability!$B$2,"Mid","High")))</f>
        <v>High</v>
      </c>
      <c r="Y42" s="22">
        <f t="shared" si="1"/>
        <v>1</v>
      </c>
    </row>
    <row r="43" spans="1:25" x14ac:dyDescent="0.2">
      <c r="A43" t="s">
        <v>4630</v>
      </c>
      <c r="B43" t="s">
        <v>1712</v>
      </c>
      <c r="C43" t="s">
        <v>1713</v>
      </c>
      <c r="D43">
        <v>6000</v>
      </c>
      <c r="E43">
        <v>10583</v>
      </c>
      <c r="F43">
        <v>263</v>
      </c>
      <c r="G43">
        <v>71000</v>
      </c>
      <c r="H43">
        <v>6.2</v>
      </c>
      <c r="I43">
        <v>366</v>
      </c>
      <c r="J43">
        <v>102</v>
      </c>
      <c r="K43">
        <v>106369117</v>
      </c>
      <c r="L43">
        <v>110000000</v>
      </c>
      <c r="M43" s="2">
        <f>VLOOKUP(A43,Sheet2!$A$1:G3767,2,0)</f>
        <v>41988</v>
      </c>
      <c r="N43" t="str">
        <f>VLOOKUP(A43,Sheet2!$A$1:G3767,3,0)</f>
        <v>Color</v>
      </c>
      <c r="O43" t="str">
        <f>VLOOKUP(A43,Sheet2!$A$1:G3767,4,0)</f>
        <v>Action</v>
      </c>
      <c r="P43" t="str">
        <f>VLOOKUP(A43,Sheet2!$A$1:G3767,5,0)</f>
        <v>English</v>
      </c>
      <c r="Q43" t="str">
        <f>VLOOKUP(A43,Sheet2!$A$1:G3767,6,0)</f>
        <v>USA</v>
      </c>
      <c r="R43" t="str">
        <f>VLOOKUP(A43,Sheet2!$A$1:G3767,7,0)</f>
        <v>R</v>
      </c>
      <c r="S43" t="str">
        <f>IF(Table1[[#This Row],[Language]]="English","English","Other language")</f>
        <v>English</v>
      </c>
      <c r="T43">
        <f>Table1[[#This Row],[Gross Revenue]]-Table1[[#This Row],[Budget]]</f>
        <v>-3630883</v>
      </c>
      <c r="U43" s="1">
        <f>(Table1[[#This Row],[Gross Revenue]]/Table1[[#This Row],[Budget]])-1</f>
        <v>-3.3008027272727225E-2</v>
      </c>
      <c r="V43" t="str">
        <f t="shared" si="0"/>
        <v>90-110 minutes</v>
      </c>
      <c r="W43">
        <f>Table1[[#This Row],[Profit]]/Table1[[#This Row],[Budget]]</f>
        <v>-3.3008027272727274E-2</v>
      </c>
      <c r="X43" s="22" t="str">
        <f>IF(L43="","",
IF(L43&lt;Predictability!$B$1,"Low",
IF(L43&lt;=Predictability!$B$2,"Mid","High")))</f>
        <v>High</v>
      </c>
      <c r="Y43" s="22">
        <f t="shared" si="1"/>
        <v>0</v>
      </c>
    </row>
    <row r="44" spans="1:25" x14ac:dyDescent="0.2">
      <c r="A44" t="s">
        <v>4215</v>
      </c>
      <c r="B44" t="s">
        <v>708</v>
      </c>
      <c r="C44" t="s">
        <v>1340</v>
      </c>
      <c r="D44">
        <v>11000</v>
      </c>
      <c r="E44">
        <v>14536</v>
      </c>
      <c r="F44">
        <v>11</v>
      </c>
      <c r="G44">
        <v>0</v>
      </c>
      <c r="H44">
        <v>5.9</v>
      </c>
      <c r="I44">
        <v>113</v>
      </c>
      <c r="J44">
        <v>125</v>
      </c>
      <c r="K44">
        <v>15738632</v>
      </c>
      <c r="L44">
        <v>42000000</v>
      </c>
      <c r="M44" s="2">
        <f>VLOOKUP(A44,Sheet2!$A$1:G3768,2,0)</f>
        <v>37148</v>
      </c>
      <c r="N44" t="str">
        <f>VLOOKUP(A44,Sheet2!$A$1:G3768,3,0)</f>
        <v>Color</v>
      </c>
      <c r="O44" t="str">
        <f>VLOOKUP(A44,Sheet2!$A$1:G3768,4,0)</f>
        <v>Action</v>
      </c>
      <c r="P44" t="str">
        <f>VLOOKUP(A44,Sheet2!$A$1:G3768,5,0)</f>
        <v>English</v>
      </c>
      <c r="Q44" t="str">
        <f>VLOOKUP(A44,Sheet2!$A$1:G3768,6,0)</f>
        <v>USA</v>
      </c>
      <c r="R44" t="str">
        <f>VLOOKUP(A44,Sheet2!$A$1:G3768,7,0)</f>
        <v>R</v>
      </c>
      <c r="S44" t="str">
        <f>IF(Table1[[#This Row],[Language]]="English","English","Other language")</f>
        <v>English</v>
      </c>
      <c r="T44">
        <f>Table1[[#This Row],[Gross Revenue]]-Table1[[#This Row],[Budget]]</f>
        <v>-26261368</v>
      </c>
      <c r="U44" s="1">
        <f>(Table1[[#This Row],[Gross Revenue]]/Table1[[#This Row],[Budget]])-1</f>
        <v>-0.62527066666666664</v>
      </c>
      <c r="V44" t="str">
        <f t="shared" si="0"/>
        <v>111-130 minutes</v>
      </c>
      <c r="W44">
        <f>Table1[[#This Row],[Profit]]/Table1[[#This Row],[Budget]]</f>
        <v>-0.62527066666666664</v>
      </c>
      <c r="X44" s="22" t="str">
        <f>IF(L44="","",
IF(L44&lt;Predictability!$B$1,"Low",
IF(L44&lt;=Predictability!$B$2,"Mid","High")))</f>
        <v>Mid</v>
      </c>
      <c r="Y44" s="22">
        <f t="shared" si="1"/>
        <v>0</v>
      </c>
    </row>
    <row r="45" spans="1:25" x14ac:dyDescent="0.2">
      <c r="A45" t="s">
        <v>6796</v>
      </c>
      <c r="B45" t="s">
        <v>3129</v>
      </c>
      <c r="C45" t="s">
        <v>3130</v>
      </c>
      <c r="D45">
        <v>131</v>
      </c>
      <c r="E45">
        <v>264</v>
      </c>
      <c r="F45">
        <v>163</v>
      </c>
      <c r="G45">
        <v>14000</v>
      </c>
      <c r="H45">
        <v>7.9</v>
      </c>
      <c r="I45">
        <v>233</v>
      </c>
      <c r="J45">
        <v>113</v>
      </c>
      <c r="K45">
        <v>1185783</v>
      </c>
      <c r="L45">
        <v>590000</v>
      </c>
      <c r="M45" s="2">
        <f>VLOOKUP(A45,Sheet2!$A$1:G3769,2,0)</f>
        <v>39242</v>
      </c>
      <c r="N45" t="str">
        <f>VLOOKUP(A45,Sheet2!$A$1:G3769,3,0)</f>
        <v>Color</v>
      </c>
      <c r="O45" t="str">
        <f>VLOOKUP(A45,Sheet2!$A$1:G3769,4,0)</f>
        <v>Drama</v>
      </c>
      <c r="P45" t="str">
        <f>VLOOKUP(A45,Sheet2!$A$1:G3769,5,0)</f>
        <v>Romanian</v>
      </c>
      <c r="Q45" t="str">
        <f>VLOOKUP(A45,Sheet2!$A$1:G3769,6,0)</f>
        <v>Romania</v>
      </c>
      <c r="R45" t="str">
        <f>VLOOKUP(A45,Sheet2!$A$1:G3769,7,0)</f>
        <v>Not Rated</v>
      </c>
      <c r="S45" t="str">
        <f>IF(Table1[[#This Row],[Language]]="English","English","Other language")</f>
        <v>Other language</v>
      </c>
      <c r="T45">
        <f>Table1[[#This Row],[Gross Revenue]]-Table1[[#This Row],[Budget]]</f>
        <v>595783</v>
      </c>
      <c r="U45" s="1">
        <f>(Table1[[#This Row],[Gross Revenue]]/Table1[[#This Row],[Budget]])-1</f>
        <v>1.0098016949152542</v>
      </c>
      <c r="V45" t="str">
        <f t="shared" si="0"/>
        <v>111-130 minutes</v>
      </c>
      <c r="W45">
        <f>Table1[[#This Row],[Profit]]/Table1[[#This Row],[Budget]]</f>
        <v>1.0098016949152542</v>
      </c>
      <c r="X45" s="22" t="str">
        <f>IF(L45="","",
IF(L45&lt;Predictability!$B$1,"Low",
IF(L45&lt;=Predictability!$B$2,"Mid","High")))</f>
        <v>Low</v>
      </c>
      <c r="Y45" s="22">
        <f t="shared" si="1"/>
        <v>1</v>
      </c>
    </row>
    <row r="46" spans="1:25" x14ac:dyDescent="0.2">
      <c r="A46" t="s">
        <v>3998</v>
      </c>
      <c r="B46" t="s">
        <v>1104</v>
      </c>
      <c r="C46" t="s">
        <v>1105</v>
      </c>
      <c r="D46">
        <v>1000</v>
      </c>
      <c r="E46">
        <v>3294</v>
      </c>
      <c r="F46">
        <v>36</v>
      </c>
      <c r="G46">
        <v>2000</v>
      </c>
      <c r="H46">
        <v>5.6</v>
      </c>
      <c r="I46">
        <v>140</v>
      </c>
      <c r="J46">
        <v>96</v>
      </c>
      <c r="K46">
        <v>37939782</v>
      </c>
      <c r="L46">
        <v>17000000</v>
      </c>
      <c r="M46" s="2">
        <f>VLOOKUP(A46,Sheet2!$A$1:G3770,2,0)</f>
        <v>37304</v>
      </c>
      <c r="N46" t="str">
        <f>VLOOKUP(A46,Sheet2!$A$1:G3770,3,0)</f>
        <v>Color</v>
      </c>
      <c r="O46" t="str">
        <f>VLOOKUP(A46,Sheet2!$A$1:G3770,4,0)</f>
        <v>Comedy</v>
      </c>
      <c r="P46" t="str">
        <f>VLOOKUP(A46,Sheet2!$A$1:G3770,5,0)</f>
        <v>English</v>
      </c>
      <c r="Q46" t="str">
        <f>VLOOKUP(A46,Sheet2!$A$1:G3770,6,0)</f>
        <v>USA</v>
      </c>
      <c r="R46" t="str">
        <f>VLOOKUP(A46,Sheet2!$A$1:G3770,7,0)</f>
        <v>R</v>
      </c>
      <c r="S46" t="str">
        <f>IF(Table1[[#This Row],[Language]]="English","English","Other language")</f>
        <v>English</v>
      </c>
      <c r="T46">
        <f>Table1[[#This Row],[Gross Revenue]]-Table1[[#This Row],[Budget]]</f>
        <v>20939782</v>
      </c>
      <c r="U46" s="1">
        <f>(Table1[[#This Row],[Gross Revenue]]/Table1[[#This Row],[Budget]])-1</f>
        <v>1.231751882352941</v>
      </c>
      <c r="V46" t="str">
        <f t="shared" si="0"/>
        <v>90-110 minutes</v>
      </c>
      <c r="W46">
        <f>Table1[[#This Row],[Profit]]/Table1[[#This Row],[Budget]]</f>
        <v>1.2317518823529412</v>
      </c>
      <c r="X46" s="22" t="str">
        <f>IF(L46="","",
IF(L46&lt;Predictability!$B$1,"Low",
IF(L46&lt;=Predictability!$B$2,"Mid","High")))</f>
        <v>Mid</v>
      </c>
      <c r="Y46" s="22">
        <f t="shared" si="1"/>
        <v>1</v>
      </c>
    </row>
    <row r="47" spans="1:25" x14ac:dyDescent="0.2">
      <c r="A47" t="s">
        <v>6462</v>
      </c>
      <c r="B47" t="s">
        <v>628</v>
      </c>
      <c r="C47" t="s">
        <v>616</v>
      </c>
      <c r="D47">
        <v>11000</v>
      </c>
      <c r="E47">
        <v>16911</v>
      </c>
      <c r="F47">
        <v>241</v>
      </c>
      <c r="G47">
        <v>28000</v>
      </c>
      <c r="H47">
        <v>7.5</v>
      </c>
      <c r="I47">
        <v>216</v>
      </c>
      <c r="J47">
        <v>128</v>
      </c>
      <c r="K47">
        <v>95001343</v>
      </c>
      <c r="L47">
        <v>40000000</v>
      </c>
      <c r="M47" s="2">
        <f>VLOOKUP(A47,Sheet2!$A$1:G3771,2,0)</f>
        <v>41296</v>
      </c>
      <c r="N47" t="str">
        <f>VLOOKUP(A47,Sheet2!$A$1:G3771,3,0)</f>
        <v>Color</v>
      </c>
      <c r="O47" t="str">
        <f>VLOOKUP(A47,Sheet2!$A$1:G3771,4,0)</f>
        <v>Biography</v>
      </c>
      <c r="P47" t="str">
        <f>VLOOKUP(A47,Sheet2!$A$1:G3771,5,0)</f>
        <v>English</v>
      </c>
      <c r="Q47" t="str">
        <f>VLOOKUP(A47,Sheet2!$A$1:G3771,6,0)</f>
        <v>USA</v>
      </c>
      <c r="R47" t="str">
        <f>VLOOKUP(A47,Sheet2!$A$1:G3771,7,0)</f>
        <v>PG-13</v>
      </c>
      <c r="S47" t="str">
        <f>IF(Table1[[#This Row],[Language]]="English","English","Other language")</f>
        <v>English</v>
      </c>
      <c r="T47">
        <f>Table1[[#This Row],[Gross Revenue]]-Table1[[#This Row],[Budget]]</f>
        <v>55001343</v>
      </c>
      <c r="U47" s="1">
        <f>(Table1[[#This Row],[Gross Revenue]]/Table1[[#This Row],[Budget]])-1</f>
        <v>1.3750335749999998</v>
      </c>
      <c r="V47" t="str">
        <f t="shared" si="0"/>
        <v>111-130 minutes</v>
      </c>
      <c r="W47">
        <f>Table1[[#This Row],[Profit]]/Table1[[#This Row],[Budget]]</f>
        <v>1.375033575</v>
      </c>
      <c r="X47" s="22" t="str">
        <f>IF(L47="","",
IF(L47&lt;Predictability!$B$1,"Low",
IF(L47&lt;=Predictability!$B$2,"Mid","High")))</f>
        <v>Mid</v>
      </c>
      <c r="Y47" s="22">
        <f t="shared" si="1"/>
        <v>1</v>
      </c>
    </row>
    <row r="48" spans="1:25" x14ac:dyDescent="0.2">
      <c r="A48" t="s">
        <v>6677</v>
      </c>
      <c r="B48" t="s">
        <v>3063</v>
      </c>
      <c r="C48" t="s">
        <v>3064</v>
      </c>
      <c r="D48">
        <v>610</v>
      </c>
      <c r="E48">
        <v>995</v>
      </c>
      <c r="F48">
        <v>24</v>
      </c>
      <c r="G48">
        <v>439</v>
      </c>
      <c r="H48">
        <v>7.7</v>
      </c>
      <c r="I48">
        <v>65</v>
      </c>
      <c r="J48">
        <v>89</v>
      </c>
      <c r="K48">
        <v>2300000</v>
      </c>
      <c r="L48">
        <v>439000</v>
      </c>
      <c r="M48" s="2">
        <f>VLOOKUP(A48,Sheet2!$A$1:G3772,2,0)</f>
        <v>12295</v>
      </c>
      <c r="N48" t="str">
        <f>VLOOKUP(A48,Sheet2!$A$1:G3772,3,0)</f>
        <v>Black and White</v>
      </c>
      <c r="O48" t="str">
        <f>VLOOKUP(A48,Sheet2!$A$1:G3772,4,0)</f>
        <v>Comedy</v>
      </c>
      <c r="P48" t="str">
        <f>VLOOKUP(A48,Sheet2!$A$1:G3772,5,0)</f>
        <v>English</v>
      </c>
      <c r="Q48" t="str">
        <f>VLOOKUP(A48,Sheet2!$A$1:G3772,6,0)</f>
        <v>USA</v>
      </c>
      <c r="R48" t="str">
        <f>VLOOKUP(A48,Sheet2!$A$1:G3772,7,0)</f>
        <v>Unrated</v>
      </c>
      <c r="S48" t="str">
        <f>IF(Table1[[#This Row],[Language]]="English","English","Other language")</f>
        <v>English</v>
      </c>
      <c r="T48">
        <f>Table1[[#This Row],[Gross Revenue]]-Table1[[#This Row],[Budget]]</f>
        <v>1861000</v>
      </c>
      <c r="U48" s="1">
        <f>(Table1[[#This Row],[Gross Revenue]]/Table1[[#This Row],[Budget]])-1</f>
        <v>4.2391799544419131</v>
      </c>
      <c r="V48" t="str">
        <f t="shared" si="0"/>
        <v>&lt;90 minutes</v>
      </c>
      <c r="W48">
        <f>Table1[[#This Row],[Profit]]/Table1[[#This Row],[Budget]]</f>
        <v>4.2391799544419131</v>
      </c>
      <c r="X48" s="22" t="str">
        <f>IF(L48="","",
IF(L48&lt;Predictability!$B$1,"Low",
IF(L48&lt;=Predictability!$B$2,"Mid","High")))</f>
        <v>Low</v>
      </c>
      <c r="Y48" s="22">
        <f t="shared" si="1"/>
        <v>1</v>
      </c>
    </row>
    <row r="49" spans="1:25" x14ac:dyDescent="0.2">
      <c r="A49" t="s">
        <v>4714</v>
      </c>
      <c r="B49" t="s">
        <v>976</v>
      </c>
      <c r="C49" t="s">
        <v>1787</v>
      </c>
      <c r="D49">
        <v>18000</v>
      </c>
      <c r="E49">
        <v>20965</v>
      </c>
      <c r="F49">
        <v>47</v>
      </c>
      <c r="G49">
        <v>35000</v>
      </c>
      <c r="H49">
        <v>6.3</v>
      </c>
      <c r="I49">
        <v>218</v>
      </c>
      <c r="J49">
        <v>128</v>
      </c>
      <c r="K49">
        <v>38297305</v>
      </c>
      <c r="L49">
        <v>175000000</v>
      </c>
      <c r="M49" s="2">
        <f>VLOOKUP(A49,Sheet2!$A$1:G3773,2,0)</f>
        <v>41342</v>
      </c>
      <c r="N49" t="str">
        <f>VLOOKUP(A49,Sheet2!$A$1:G3773,3,0)</f>
        <v>Color</v>
      </c>
      <c r="O49" t="str">
        <f>VLOOKUP(A49,Sheet2!$A$1:G3773,4,0)</f>
        <v>Action</v>
      </c>
      <c r="P49" t="str">
        <f>VLOOKUP(A49,Sheet2!$A$1:G3773,5,0)</f>
        <v>English</v>
      </c>
      <c r="Q49" t="str">
        <f>VLOOKUP(A49,Sheet2!$A$1:G3773,6,0)</f>
        <v>USA</v>
      </c>
      <c r="R49" t="str">
        <f>VLOOKUP(A49,Sheet2!$A$1:G3773,7,0)</f>
        <v>PG-13</v>
      </c>
      <c r="S49" t="str">
        <f>IF(Table1[[#This Row],[Language]]="English","English","Other language")</f>
        <v>English</v>
      </c>
      <c r="T49">
        <f>Table1[[#This Row],[Gross Revenue]]-Table1[[#This Row],[Budget]]</f>
        <v>-136702695</v>
      </c>
      <c r="U49" s="1">
        <f>(Table1[[#This Row],[Gross Revenue]]/Table1[[#This Row],[Budget]])-1</f>
        <v>-0.78115825714285714</v>
      </c>
      <c r="V49" t="str">
        <f t="shared" si="0"/>
        <v>111-130 minutes</v>
      </c>
      <c r="W49">
        <f>Table1[[#This Row],[Profit]]/Table1[[#This Row],[Budget]]</f>
        <v>-0.78115825714285714</v>
      </c>
      <c r="X49" s="22" t="str">
        <f>IF(L49="","",
IF(L49&lt;Predictability!$B$1,"Low",
IF(L49&lt;=Predictability!$B$2,"Mid","High")))</f>
        <v>High</v>
      </c>
      <c r="Y49" s="22">
        <f t="shared" si="1"/>
        <v>0</v>
      </c>
    </row>
    <row r="50" spans="1:25" x14ac:dyDescent="0.2">
      <c r="A50" t="s">
        <v>3918</v>
      </c>
      <c r="B50" t="s">
        <v>1009</v>
      </c>
      <c r="C50" t="s">
        <v>242</v>
      </c>
      <c r="D50">
        <v>567</v>
      </c>
      <c r="E50">
        <v>708</v>
      </c>
      <c r="F50">
        <v>212</v>
      </c>
      <c r="G50">
        <v>0</v>
      </c>
      <c r="H50">
        <v>5.6</v>
      </c>
      <c r="I50">
        <v>74</v>
      </c>
      <c r="J50">
        <v>113</v>
      </c>
      <c r="K50">
        <v>17149</v>
      </c>
      <c r="L50">
        <v>20000000</v>
      </c>
      <c r="M50" s="2">
        <f>VLOOKUP(A50,Sheet2!$A$1:G3774,2,0)</f>
        <v>40871</v>
      </c>
      <c r="N50" t="str">
        <f>VLOOKUP(A50,Sheet2!$A$1:G3774,3,0)</f>
        <v>Color</v>
      </c>
      <c r="O50" t="str">
        <f>VLOOKUP(A50,Sheet2!$A$1:G3774,4,0)</f>
        <v>Action</v>
      </c>
      <c r="P50" t="str">
        <f>VLOOKUP(A50,Sheet2!$A$1:G3774,5,0)</f>
        <v>English</v>
      </c>
      <c r="Q50" t="str">
        <f>VLOOKUP(A50,Sheet2!$A$1:G3774,6,0)</f>
        <v>Georgia</v>
      </c>
      <c r="R50" t="str">
        <f>VLOOKUP(A50,Sheet2!$A$1:G3774,7,0)</f>
        <v>R</v>
      </c>
      <c r="S50" t="str">
        <f>IF(Table1[[#This Row],[Language]]="English","English","Other language")</f>
        <v>English</v>
      </c>
      <c r="T50">
        <f>Table1[[#This Row],[Gross Revenue]]-Table1[[#This Row],[Budget]]</f>
        <v>-19982851</v>
      </c>
      <c r="U50" s="1">
        <f>(Table1[[#This Row],[Gross Revenue]]/Table1[[#This Row],[Budget]])-1</f>
        <v>-0.99914254999999996</v>
      </c>
      <c r="V50" t="str">
        <f t="shared" si="0"/>
        <v>111-130 minutes</v>
      </c>
      <c r="W50">
        <f>Table1[[#This Row],[Profit]]/Table1[[#This Row],[Budget]]</f>
        <v>-0.99914254999999996</v>
      </c>
      <c r="X50" s="22" t="str">
        <f>IF(L50="","",
IF(L50&lt;Predictability!$B$1,"Low",
IF(L50&lt;=Predictability!$B$2,"Mid","High")))</f>
        <v>Mid</v>
      </c>
      <c r="Y50" s="22">
        <f t="shared" si="1"/>
        <v>0</v>
      </c>
    </row>
    <row r="51" spans="1:25" x14ac:dyDescent="0.2">
      <c r="A51" t="s">
        <v>5551</v>
      </c>
      <c r="B51" t="s">
        <v>786</v>
      </c>
      <c r="C51" t="s">
        <v>284</v>
      </c>
      <c r="D51">
        <v>11000</v>
      </c>
      <c r="E51">
        <v>12952</v>
      </c>
      <c r="F51">
        <v>88</v>
      </c>
      <c r="G51">
        <v>11000</v>
      </c>
      <c r="H51">
        <v>6.8</v>
      </c>
      <c r="I51">
        <v>147</v>
      </c>
      <c r="J51">
        <v>99</v>
      </c>
      <c r="K51">
        <v>120776832</v>
      </c>
      <c r="L51">
        <v>75000000</v>
      </c>
      <c r="M51" s="2">
        <f>VLOOKUP(A51,Sheet2!$A$1:G3775,2,0)</f>
        <v>38158</v>
      </c>
      <c r="N51" t="str">
        <f>VLOOKUP(A51,Sheet2!$A$1:G3775,3,0)</f>
        <v>Color</v>
      </c>
      <c r="O51" t="str">
        <f>VLOOKUP(A51,Sheet2!$A$1:G3775,4,0)</f>
        <v>Comedy</v>
      </c>
      <c r="P51" t="str">
        <f>VLOOKUP(A51,Sheet2!$A$1:G3775,5,0)</f>
        <v>English</v>
      </c>
      <c r="Q51" t="str">
        <f>VLOOKUP(A51,Sheet2!$A$1:G3775,6,0)</f>
        <v>USA</v>
      </c>
      <c r="R51" t="str">
        <f>VLOOKUP(A51,Sheet2!$A$1:G3775,7,0)</f>
        <v>PG-13</v>
      </c>
      <c r="S51" t="str">
        <f>IF(Table1[[#This Row],[Language]]="English","English","Other language")</f>
        <v>English</v>
      </c>
      <c r="T51">
        <f>Table1[[#This Row],[Gross Revenue]]-Table1[[#This Row],[Budget]]</f>
        <v>45776832</v>
      </c>
      <c r="U51" s="1">
        <f>(Table1[[#This Row],[Gross Revenue]]/Table1[[#This Row],[Budget]])-1</f>
        <v>0.61035776000000008</v>
      </c>
      <c r="V51" t="str">
        <f t="shared" si="0"/>
        <v>90-110 minutes</v>
      </c>
      <c r="W51">
        <f>Table1[[#This Row],[Profit]]/Table1[[#This Row],[Budget]]</f>
        <v>0.61035775999999997</v>
      </c>
      <c r="X51" s="22" t="str">
        <f>IF(L51="","",
IF(L51&lt;Predictability!$B$1,"Low",
IF(L51&lt;=Predictability!$B$2,"Mid","High")))</f>
        <v>High</v>
      </c>
      <c r="Y51" s="22">
        <f t="shared" si="1"/>
        <v>1</v>
      </c>
    </row>
    <row r="52" spans="1:25" x14ac:dyDescent="0.2">
      <c r="A52" t="s">
        <v>6673</v>
      </c>
      <c r="B52" t="s">
        <v>1079</v>
      </c>
      <c r="C52" t="s">
        <v>2470</v>
      </c>
      <c r="D52">
        <v>23000</v>
      </c>
      <c r="E52">
        <v>39807</v>
      </c>
      <c r="F52">
        <v>129</v>
      </c>
      <c r="G52">
        <v>40000</v>
      </c>
      <c r="H52">
        <v>7.7</v>
      </c>
      <c r="I52">
        <v>327</v>
      </c>
      <c r="J52">
        <v>100</v>
      </c>
      <c r="K52">
        <v>34963967</v>
      </c>
      <c r="L52">
        <v>8000000</v>
      </c>
      <c r="M52" s="2">
        <f>VLOOKUP(A52,Sheet2!$A$1:G3776,2,0)</f>
        <v>40656</v>
      </c>
      <c r="N52" t="str">
        <f>VLOOKUP(A52,Sheet2!$A$1:G3776,3,0)</f>
        <v>Color</v>
      </c>
      <c r="O52" t="str">
        <f>VLOOKUP(A52,Sheet2!$A$1:G3776,4,0)</f>
        <v>Comedy</v>
      </c>
      <c r="P52" t="str">
        <f>VLOOKUP(A52,Sheet2!$A$1:G3776,5,0)</f>
        <v>English</v>
      </c>
      <c r="Q52" t="str">
        <f>VLOOKUP(A52,Sheet2!$A$1:G3776,6,0)</f>
        <v>USA</v>
      </c>
      <c r="R52" t="str">
        <f>VLOOKUP(A52,Sheet2!$A$1:G3776,7,0)</f>
        <v>R</v>
      </c>
      <c r="S52" t="str">
        <f>IF(Table1[[#This Row],[Language]]="English","English","Other language")</f>
        <v>English</v>
      </c>
      <c r="T52">
        <f>Table1[[#This Row],[Gross Revenue]]-Table1[[#This Row],[Budget]]</f>
        <v>26963967</v>
      </c>
      <c r="U52" s="1">
        <f>(Table1[[#This Row],[Gross Revenue]]/Table1[[#This Row],[Budget]])-1</f>
        <v>3.3704958749999996</v>
      </c>
      <c r="V52" t="str">
        <f t="shared" si="0"/>
        <v>90-110 minutes</v>
      </c>
      <c r="W52">
        <f>Table1[[#This Row],[Profit]]/Table1[[#This Row],[Budget]]</f>
        <v>3.370495875</v>
      </c>
      <c r="X52" s="22" t="str">
        <f>IF(L52="","",
IF(L52&lt;Predictability!$B$1,"Low",
IF(L52&lt;=Predictability!$B$2,"Mid","High")))</f>
        <v>Low</v>
      </c>
      <c r="Y52" s="22">
        <f t="shared" si="1"/>
        <v>1</v>
      </c>
    </row>
    <row r="53" spans="1:25" x14ac:dyDescent="0.2">
      <c r="A53" t="s">
        <v>6672</v>
      </c>
      <c r="B53" t="s">
        <v>1079</v>
      </c>
      <c r="C53" t="s">
        <v>2267</v>
      </c>
      <c r="D53">
        <v>23000</v>
      </c>
      <c r="E53">
        <v>54075</v>
      </c>
      <c r="F53">
        <v>464</v>
      </c>
      <c r="G53">
        <v>40000</v>
      </c>
      <c r="H53">
        <v>7.7</v>
      </c>
      <c r="I53">
        <v>331</v>
      </c>
      <c r="J53">
        <v>95</v>
      </c>
      <c r="K53">
        <v>32391374</v>
      </c>
      <c r="L53">
        <v>7500000</v>
      </c>
      <c r="M53" s="2">
        <f>VLOOKUP(A53,Sheet2!$A$1:G3777,2,0)</f>
        <v>39838</v>
      </c>
      <c r="N53" t="str">
        <f>VLOOKUP(A53,Sheet2!$A$1:G3777,3,0)</f>
        <v>Color</v>
      </c>
      <c r="O53" t="str">
        <f>VLOOKUP(A53,Sheet2!$A$1:G3777,4,0)</f>
        <v>Comedy</v>
      </c>
      <c r="P53" t="str">
        <f>VLOOKUP(A53,Sheet2!$A$1:G3777,5,0)</f>
        <v>English</v>
      </c>
      <c r="Q53" t="str">
        <f>VLOOKUP(A53,Sheet2!$A$1:G3777,6,0)</f>
        <v>USA</v>
      </c>
      <c r="R53" t="str">
        <f>VLOOKUP(A53,Sheet2!$A$1:G3777,7,0)</f>
        <v>PG-13</v>
      </c>
      <c r="S53" t="str">
        <f>IF(Table1[[#This Row],[Language]]="English","English","Other language")</f>
        <v>English</v>
      </c>
      <c r="T53">
        <f>Table1[[#This Row],[Gross Revenue]]-Table1[[#This Row],[Budget]]</f>
        <v>24891374</v>
      </c>
      <c r="U53" s="1">
        <f>(Table1[[#This Row],[Gross Revenue]]/Table1[[#This Row],[Budget]])-1</f>
        <v>3.3188498666666666</v>
      </c>
      <c r="V53" t="str">
        <f t="shared" si="0"/>
        <v>90-110 minutes</v>
      </c>
      <c r="W53">
        <f>Table1[[#This Row],[Profit]]/Table1[[#This Row],[Budget]]</f>
        <v>3.3188498666666666</v>
      </c>
      <c r="X53" s="22" t="str">
        <f>IF(L53="","",
IF(L53&lt;Predictability!$B$1,"Low",
IF(L53&lt;=Predictability!$B$2,"Mid","High")))</f>
        <v>Low</v>
      </c>
      <c r="Y53" s="22">
        <f t="shared" si="1"/>
        <v>1</v>
      </c>
    </row>
    <row r="54" spans="1:25" x14ac:dyDescent="0.2">
      <c r="A54" t="s">
        <v>4157</v>
      </c>
      <c r="B54" t="s">
        <v>798</v>
      </c>
      <c r="C54" t="s">
        <v>1281</v>
      </c>
      <c r="D54">
        <v>4000</v>
      </c>
      <c r="E54">
        <v>6910</v>
      </c>
      <c r="F54">
        <v>15</v>
      </c>
      <c r="G54">
        <v>0</v>
      </c>
      <c r="H54">
        <v>5.8</v>
      </c>
      <c r="I54">
        <v>63</v>
      </c>
      <c r="J54">
        <v>121</v>
      </c>
      <c r="K54">
        <v>16574731</v>
      </c>
      <c r="L54">
        <v>13000000</v>
      </c>
      <c r="M54" s="2">
        <f>VLOOKUP(A54,Sheet2!$A$1:G3778,2,0)</f>
        <v>36112</v>
      </c>
      <c r="N54" t="str">
        <f>VLOOKUP(A54,Sheet2!$A$1:G3778,3,0)</f>
        <v>Color</v>
      </c>
      <c r="O54" t="str">
        <f>VLOOKUP(A54,Sheet2!$A$1:G3778,4,0)</f>
        <v>Drama</v>
      </c>
      <c r="P54" t="str">
        <f>VLOOKUP(A54,Sheet2!$A$1:G3778,5,0)</f>
        <v>English</v>
      </c>
      <c r="Q54" t="str">
        <f>VLOOKUP(A54,Sheet2!$A$1:G3778,6,0)</f>
        <v>USA</v>
      </c>
      <c r="R54" t="str">
        <f>VLOOKUP(A54,Sheet2!$A$1:G3778,7,0)</f>
        <v>R</v>
      </c>
      <c r="S54" t="str">
        <f>IF(Table1[[#This Row],[Language]]="English","English","Other language")</f>
        <v>English</v>
      </c>
      <c r="T54">
        <f>Table1[[#This Row],[Gross Revenue]]-Table1[[#This Row],[Budget]]</f>
        <v>3574731</v>
      </c>
      <c r="U54" s="1">
        <f>(Table1[[#This Row],[Gross Revenue]]/Table1[[#This Row],[Budget]])-1</f>
        <v>0.27497930769230772</v>
      </c>
      <c r="V54" t="str">
        <f t="shared" si="0"/>
        <v>111-130 minutes</v>
      </c>
      <c r="W54">
        <f>Table1[[#This Row],[Profit]]/Table1[[#This Row],[Budget]]</f>
        <v>0.27497930769230772</v>
      </c>
      <c r="X54" s="22" t="str">
        <f>IF(L54="","",
IF(L54&lt;Predictability!$B$1,"Low",
IF(L54&lt;=Predictability!$B$2,"Mid","High")))</f>
        <v>Mid</v>
      </c>
      <c r="Y54" s="22">
        <f t="shared" si="1"/>
        <v>0</v>
      </c>
    </row>
    <row r="55" spans="1:25" x14ac:dyDescent="0.2">
      <c r="A55" t="s">
        <v>3751</v>
      </c>
      <c r="B55" t="s">
        <v>816</v>
      </c>
      <c r="C55" t="s">
        <v>817</v>
      </c>
      <c r="D55">
        <v>578</v>
      </c>
      <c r="E55">
        <v>1363</v>
      </c>
      <c r="F55">
        <v>45</v>
      </c>
      <c r="G55">
        <v>417</v>
      </c>
      <c r="H55">
        <v>5.3</v>
      </c>
      <c r="I55">
        <v>30</v>
      </c>
      <c r="J55">
        <v>95</v>
      </c>
      <c r="K55">
        <v>3559990</v>
      </c>
      <c r="L55">
        <v>3000000</v>
      </c>
      <c r="M55" s="2">
        <f>VLOOKUP(A55,Sheet2!$A$1:G3779,2,0)</f>
        <v>35569</v>
      </c>
      <c r="N55" t="str">
        <f>VLOOKUP(A55,Sheet2!$A$1:G3779,3,0)</f>
        <v>Color</v>
      </c>
      <c r="O55" t="str">
        <f>VLOOKUP(A55,Sheet2!$A$1:G3779,4,0)</f>
        <v>Comedy</v>
      </c>
      <c r="P55" t="str">
        <f>VLOOKUP(A55,Sheet2!$A$1:G3779,5,0)</f>
        <v>English</v>
      </c>
      <c r="Q55" t="str">
        <f>VLOOKUP(A55,Sheet2!$A$1:G3779,6,0)</f>
        <v>USA</v>
      </c>
      <c r="R55" t="str">
        <f>VLOOKUP(A55,Sheet2!$A$1:G3779,7,0)</f>
        <v>R</v>
      </c>
      <c r="S55" t="str">
        <f>IF(Table1[[#This Row],[Language]]="English","English","Other language")</f>
        <v>English</v>
      </c>
      <c r="T55">
        <f>Table1[[#This Row],[Gross Revenue]]-Table1[[#This Row],[Budget]]</f>
        <v>559990</v>
      </c>
      <c r="U55" s="1">
        <f>(Table1[[#This Row],[Gross Revenue]]/Table1[[#This Row],[Budget]])-1</f>
        <v>0.1866633333333334</v>
      </c>
      <c r="V55" t="str">
        <f t="shared" si="0"/>
        <v>90-110 minutes</v>
      </c>
      <c r="W55">
        <f>Table1[[#This Row],[Profit]]/Table1[[#This Row],[Budget]]</f>
        <v>0.18666333333333332</v>
      </c>
      <c r="X55" s="22" t="str">
        <f>IF(L55="","",
IF(L55&lt;Predictability!$B$1,"Low",
IF(L55&lt;=Predictability!$B$2,"Mid","High")))</f>
        <v>Low</v>
      </c>
      <c r="Y55" s="22">
        <f t="shared" si="1"/>
        <v>0</v>
      </c>
    </row>
    <row r="56" spans="1:25" x14ac:dyDescent="0.2">
      <c r="A56" t="s">
        <v>5851</v>
      </c>
      <c r="B56" t="s">
        <v>1323</v>
      </c>
      <c r="C56" t="s">
        <v>1327</v>
      </c>
      <c r="D56">
        <v>1000</v>
      </c>
      <c r="E56">
        <v>1954</v>
      </c>
      <c r="F56">
        <v>161</v>
      </c>
      <c r="G56">
        <v>0</v>
      </c>
      <c r="H56">
        <v>7</v>
      </c>
      <c r="I56">
        <v>119</v>
      </c>
      <c r="J56">
        <v>110</v>
      </c>
      <c r="K56">
        <v>116724075</v>
      </c>
      <c r="L56">
        <v>41000000</v>
      </c>
      <c r="M56" s="2">
        <f>VLOOKUP(A56,Sheet2!$A$1:G3780,2,0)</f>
        <v>37352</v>
      </c>
      <c r="N56" t="str">
        <f>VLOOKUP(A56,Sheet2!$A$1:G3780,3,0)</f>
        <v>Color</v>
      </c>
      <c r="O56" t="str">
        <f>VLOOKUP(A56,Sheet2!$A$1:G3780,4,0)</f>
        <v>Drama</v>
      </c>
      <c r="P56" t="str">
        <f>VLOOKUP(A56,Sheet2!$A$1:G3780,5,0)</f>
        <v>English</v>
      </c>
      <c r="Q56" t="str">
        <f>VLOOKUP(A56,Sheet2!$A$1:G3780,6,0)</f>
        <v>USA</v>
      </c>
      <c r="R56" t="str">
        <f>VLOOKUP(A56,Sheet2!$A$1:G3780,7,0)</f>
        <v>R</v>
      </c>
      <c r="S56" t="str">
        <f>IF(Table1[[#This Row],[Language]]="English","English","Other language")</f>
        <v>English</v>
      </c>
      <c r="T56">
        <f>Table1[[#This Row],[Gross Revenue]]-Table1[[#This Row],[Budget]]</f>
        <v>75724075</v>
      </c>
      <c r="U56" s="1">
        <f>(Table1[[#This Row],[Gross Revenue]]/Table1[[#This Row],[Budget]])-1</f>
        <v>1.8469286585365854</v>
      </c>
      <c r="V56" t="str">
        <f t="shared" si="0"/>
        <v>90-110 minutes</v>
      </c>
      <c r="W56">
        <f>Table1[[#This Row],[Profit]]/Table1[[#This Row],[Budget]]</f>
        <v>1.8469286585365854</v>
      </c>
      <c r="X56" s="22" t="str">
        <f>IF(L56="","",
IF(L56&lt;Predictability!$B$1,"Low",
IF(L56&lt;=Predictability!$B$2,"Mid","High")))</f>
        <v>Mid</v>
      </c>
      <c r="Y56" s="22">
        <f t="shared" si="1"/>
        <v>1</v>
      </c>
    </row>
    <row r="57" spans="1:25" x14ac:dyDescent="0.2">
      <c r="A57" t="s">
        <v>5917</v>
      </c>
      <c r="B57" t="s">
        <v>427</v>
      </c>
      <c r="C57" t="s">
        <v>2628</v>
      </c>
      <c r="D57">
        <v>963</v>
      </c>
      <c r="E57">
        <v>3543</v>
      </c>
      <c r="F57">
        <v>341</v>
      </c>
      <c r="G57">
        <v>0</v>
      </c>
      <c r="H57">
        <v>7.1</v>
      </c>
      <c r="I57">
        <v>128</v>
      </c>
      <c r="J57">
        <v>111</v>
      </c>
      <c r="K57">
        <v>3076425</v>
      </c>
      <c r="L57">
        <v>8000000</v>
      </c>
      <c r="M57" s="2">
        <f>VLOOKUP(A57,Sheet2!$A$1:G3781,2,0)</f>
        <v>37378</v>
      </c>
      <c r="N57" t="str">
        <f>VLOOKUP(A57,Sheet2!$A$1:G3781,3,0)</f>
        <v>Color</v>
      </c>
      <c r="O57" t="str">
        <f>VLOOKUP(A57,Sheet2!$A$1:G3781,4,0)</f>
        <v>Comedy</v>
      </c>
      <c r="P57" t="str">
        <f>VLOOKUP(A57,Sheet2!$A$1:G3781,5,0)</f>
        <v>French</v>
      </c>
      <c r="Q57" t="str">
        <f>VLOOKUP(A57,Sheet2!$A$1:G3781,6,0)</f>
        <v>France</v>
      </c>
      <c r="R57" t="str">
        <f>VLOOKUP(A57,Sheet2!$A$1:G3781,7,0)</f>
        <v>R</v>
      </c>
      <c r="S57" t="str">
        <f>IF(Table1[[#This Row],[Language]]="English","English","Other language")</f>
        <v>Other language</v>
      </c>
      <c r="T57">
        <f>Table1[[#This Row],[Gross Revenue]]-Table1[[#This Row],[Budget]]</f>
        <v>-4923575</v>
      </c>
      <c r="U57" s="1">
        <f>(Table1[[#This Row],[Gross Revenue]]/Table1[[#This Row],[Budget]])-1</f>
        <v>-0.61544687499999995</v>
      </c>
      <c r="V57" t="str">
        <f t="shared" si="0"/>
        <v>111-130 minutes</v>
      </c>
      <c r="W57">
        <f>Table1[[#This Row],[Profit]]/Table1[[#This Row],[Budget]]</f>
        <v>-0.61544687499999995</v>
      </c>
      <c r="X57" s="22" t="str">
        <f>IF(L57="","",
IF(L57&lt;Predictability!$B$1,"Low",
IF(L57&lt;=Predictability!$B$2,"Mid","High")))</f>
        <v>Low</v>
      </c>
      <c r="Y57" s="22">
        <f t="shared" si="1"/>
        <v>0</v>
      </c>
    </row>
    <row r="58" spans="1:25" x14ac:dyDescent="0.2">
      <c r="A58" t="s">
        <v>5888</v>
      </c>
      <c r="B58" t="s">
        <v>2599</v>
      </c>
      <c r="C58" t="s">
        <v>2600</v>
      </c>
      <c r="D58">
        <v>191</v>
      </c>
      <c r="E58">
        <v>210</v>
      </c>
      <c r="F58">
        <v>0</v>
      </c>
      <c r="G58">
        <v>0</v>
      </c>
      <c r="H58">
        <v>7.1</v>
      </c>
      <c r="I58">
        <v>28</v>
      </c>
      <c r="J58">
        <v>80</v>
      </c>
      <c r="K58">
        <v>99851</v>
      </c>
      <c r="L58">
        <v>2500000</v>
      </c>
      <c r="M58" s="2">
        <f>VLOOKUP(A58,Sheet2!$A$1:G3782,2,0)</f>
        <v>40190</v>
      </c>
      <c r="N58" t="str">
        <f>VLOOKUP(A58,Sheet2!$A$1:G3782,3,0)</f>
        <v>Color</v>
      </c>
      <c r="O58" t="str">
        <f>VLOOKUP(A58,Sheet2!$A$1:G3782,4,0)</f>
        <v>Documentary</v>
      </c>
      <c r="P58" t="str">
        <f>VLOOKUP(A58,Sheet2!$A$1:G3782,5,0)</f>
        <v>English</v>
      </c>
      <c r="Q58" t="str">
        <f>VLOOKUP(A58,Sheet2!$A$1:G3782,6,0)</f>
        <v>USA</v>
      </c>
      <c r="R58" t="str">
        <f>VLOOKUP(A58,Sheet2!$A$1:G3782,7,0)</f>
        <v>R</v>
      </c>
      <c r="S58" t="str">
        <f>IF(Table1[[#This Row],[Language]]="English","English","Other language")</f>
        <v>English</v>
      </c>
      <c r="T58">
        <f>Table1[[#This Row],[Gross Revenue]]-Table1[[#This Row],[Budget]]</f>
        <v>-2400149</v>
      </c>
      <c r="U58" s="1">
        <f>(Table1[[#This Row],[Gross Revenue]]/Table1[[#This Row],[Budget]])-1</f>
        <v>-0.96005960000000001</v>
      </c>
      <c r="V58" t="str">
        <f t="shared" si="0"/>
        <v>&lt;90 minutes</v>
      </c>
      <c r="W58">
        <f>Table1[[#This Row],[Profit]]/Table1[[#This Row],[Budget]]</f>
        <v>-0.96005960000000001</v>
      </c>
      <c r="X58" s="22" t="str">
        <f>IF(L58="","",
IF(L58&lt;Predictability!$B$1,"Low",
IF(L58&lt;=Predictability!$B$2,"Mid","High")))</f>
        <v>Low</v>
      </c>
      <c r="Y58" s="22">
        <f t="shared" si="1"/>
        <v>0</v>
      </c>
    </row>
    <row r="59" spans="1:25" x14ac:dyDescent="0.2">
      <c r="A59" t="s">
        <v>5956</v>
      </c>
      <c r="B59" t="s">
        <v>101</v>
      </c>
      <c r="C59" t="s">
        <v>1478</v>
      </c>
      <c r="D59">
        <v>14000</v>
      </c>
      <c r="E59">
        <v>16722</v>
      </c>
      <c r="F59">
        <v>50</v>
      </c>
      <c r="G59">
        <v>0</v>
      </c>
      <c r="H59">
        <v>5.9</v>
      </c>
      <c r="I59">
        <v>158</v>
      </c>
      <c r="J59">
        <v>108</v>
      </c>
      <c r="K59">
        <v>16930884</v>
      </c>
      <c r="L59">
        <v>30000000</v>
      </c>
      <c r="M59" s="2">
        <f>VLOOKUP(A59,Sheet2!$A$1:G3783,2,0)</f>
        <v>39367</v>
      </c>
      <c r="N59" t="str">
        <f>VLOOKUP(A59,Sheet2!$A$1:G3783,3,0)</f>
        <v>Color</v>
      </c>
      <c r="O59" t="str">
        <f>VLOOKUP(A59,Sheet2!$A$1:G3783,4,0)</f>
        <v>Crime</v>
      </c>
      <c r="P59" t="str">
        <f>VLOOKUP(A59,Sheet2!$A$1:G3783,5,0)</f>
        <v>English</v>
      </c>
      <c r="Q59" t="str">
        <f>VLOOKUP(A59,Sheet2!$A$1:G3783,6,0)</f>
        <v>USA</v>
      </c>
      <c r="R59" t="str">
        <f>VLOOKUP(A59,Sheet2!$A$1:G3783,7,0)</f>
        <v>R</v>
      </c>
      <c r="S59" t="str">
        <f>IF(Table1[[#This Row],[Language]]="English","English","Other language")</f>
        <v>English</v>
      </c>
      <c r="T59">
        <f>Table1[[#This Row],[Gross Revenue]]-Table1[[#This Row],[Budget]]</f>
        <v>-13069116</v>
      </c>
      <c r="U59" s="1">
        <f>(Table1[[#This Row],[Gross Revenue]]/Table1[[#This Row],[Budget]])-1</f>
        <v>-0.43563719999999995</v>
      </c>
      <c r="V59" t="str">
        <f t="shared" si="0"/>
        <v>90-110 minutes</v>
      </c>
      <c r="W59">
        <f>Table1[[#This Row],[Profit]]/Table1[[#This Row],[Budget]]</f>
        <v>-0.4356372</v>
      </c>
      <c r="X59" s="22" t="str">
        <f>IF(L59="","",
IF(L59&lt;Predictability!$B$1,"Low",
IF(L59&lt;=Predictability!$B$2,"Mid","High")))</f>
        <v>Mid</v>
      </c>
      <c r="Y59" s="22">
        <f t="shared" si="1"/>
        <v>0</v>
      </c>
    </row>
    <row r="60" spans="1:25" x14ac:dyDescent="0.2">
      <c r="A60" t="s">
        <v>5045</v>
      </c>
      <c r="B60" t="s">
        <v>74</v>
      </c>
      <c r="C60" t="s">
        <v>143</v>
      </c>
      <c r="D60">
        <v>12000</v>
      </c>
      <c r="E60">
        <v>12970</v>
      </c>
      <c r="F60">
        <v>541</v>
      </c>
      <c r="G60">
        <v>0</v>
      </c>
      <c r="H60">
        <v>6.5</v>
      </c>
      <c r="I60">
        <v>138</v>
      </c>
      <c r="J60">
        <v>123</v>
      </c>
      <c r="K60">
        <v>36283504</v>
      </c>
      <c r="L60">
        <v>40000000</v>
      </c>
      <c r="M60" s="2">
        <f>VLOOKUP(A60,Sheet2!$A$1:G3784,2,0)</f>
        <v>36208</v>
      </c>
      <c r="N60" t="str">
        <f>VLOOKUP(A60,Sheet2!$A$1:G3784,3,0)</f>
        <v>Color</v>
      </c>
      <c r="O60" t="str">
        <f>VLOOKUP(A60,Sheet2!$A$1:G3784,4,0)</f>
        <v>Mystery</v>
      </c>
      <c r="P60" t="str">
        <f>VLOOKUP(A60,Sheet2!$A$1:G3784,5,0)</f>
        <v>English</v>
      </c>
      <c r="Q60" t="str">
        <f>VLOOKUP(A60,Sheet2!$A$1:G3784,6,0)</f>
        <v>Germany</v>
      </c>
      <c r="R60" t="str">
        <f>VLOOKUP(A60,Sheet2!$A$1:G3784,7,0)</f>
        <v>R</v>
      </c>
      <c r="S60" t="str">
        <f>IF(Table1[[#This Row],[Language]]="English","English","Other language")</f>
        <v>English</v>
      </c>
      <c r="T60">
        <f>Table1[[#This Row],[Gross Revenue]]-Table1[[#This Row],[Budget]]</f>
        <v>-3716496</v>
      </c>
      <c r="U60" s="1">
        <f>(Table1[[#This Row],[Gross Revenue]]/Table1[[#This Row],[Budget]])-1</f>
        <v>-9.2912400000000006E-2</v>
      </c>
      <c r="V60" t="str">
        <f t="shared" si="0"/>
        <v>111-130 minutes</v>
      </c>
      <c r="W60">
        <f>Table1[[#This Row],[Profit]]/Table1[[#This Row],[Budget]]</f>
        <v>-9.2912400000000006E-2</v>
      </c>
      <c r="X60" s="22" t="str">
        <f>IF(L60="","",
IF(L60&lt;Predictability!$B$1,"Low",
IF(L60&lt;=Predictability!$B$2,"Mid","High")))</f>
        <v>Mid</v>
      </c>
      <c r="Y60" s="22">
        <f t="shared" si="1"/>
        <v>0</v>
      </c>
    </row>
    <row r="61" spans="1:25" x14ac:dyDescent="0.2">
      <c r="A61" t="s">
        <v>5949</v>
      </c>
      <c r="B61" t="s">
        <v>790</v>
      </c>
      <c r="C61" t="s">
        <v>2639</v>
      </c>
      <c r="D61">
        <v>940</v>
      </c>
      <c r="E61">
        <v>1594</v>
      </c>
      <c r="F61">
        <v>30</v>
      </c>
      <c r="G61">
        <v>13000</v>
      </c>
      <c r="H61">
        <v>7.1</v>
      </c>
      <c r="I61">
        <v>263</v>
      </c>
      <c r="J61">
        <v>79</v>
      </c>
      <c r="K61">
        <v>31743332</v>
      </c>
      <c r="L61">
        <v>30000000</v>
      </c>
      <c r="M61" s="2">
        <f>VLOOKUP(A61,Sheet2!$A$1:G3785,2,0)</f>
        <v>39954</v>
      </c>
      <c r="N61" t="str">
        <f>VLOOKUP(A61,Sheet2!$A$1:G3785,3,0)</f>
        <v>Color</v>
      </c>
      <c r="O61" t="str">
        <f>VLOOKUP(A61,Sheet2!$A$1:G3785,4,0)</f>
        <v>Action</v>
      </c>
      <c r="P61" t="str">
        <f>VLOOKUP(A61,Sheet2!$A$1:G3785,5,0)</f>
        <v>English</v>
      </c>
      <c r="Q61" t="str">
        <f>VLOOKUP(A61,Sheet2!$A$1:G3785,6,0)</f>
        <v>USA</v>
      </c>
      <c r="R61" t="str">
        <f>VLOOKUP(A61,Sheet2!$A$1:G3785,7,0)</f>
        <v>PG-13</v>
      </c>
      <c r="S61" t="str">
        <f>IF(Table1[[#This Row],[Language]]="English","English","Other language")</f>
        <v>English</v>
      </c>
      <c r="T61">
        <f>Table1[[#This Row],[Gross Revenue]]-Table1[[#This Row],[Budget]]</f>
        <v>1743332</v>
      </c>
      <c r="U61" s="1">
        <f>(Table1[[#This Row],[Gross Revenue]]/Table1[[#This Row],[Budget]])-1</f>
        <v>5.8111066666666655E-2</v>
      </c>
      <c r="V61" t="str">
        <f t="shared" si="0"/>
        <v>&lt;90 minutes</v>
      </c>
      <c r="W61">
        <f>Table1[[#This Row],[Profit]]/Table1[[#This Row],[Budget]]</f>
        <v>5.8111066666666669E-2</v>
      </c>
      <c r="X61" s="22" t="str">
        <f>IF(L61="","",
IF(L61&lt;Predictability!$B$1,"Low",
IF(L61&lt;=Predictability!$B$2,"Mid","High")))</f>
        <v>Mid</v>
      </c>
      <c r="Y61" s="22">
        <f t="shared" si="1"/>
        <v>0</v>
      </c>
    </row>
    <row r="62" spans="1:25" x14ac:dyDescent="0.2">
      <c r="A62" t="s">
        <v>3462</v>
      </c>
      <c r="B62" t="s">
        <v>379</v>
      </c>
      <c r="C62" t="s">
        <v>380</v>
      </c>
      <c r="D62">
        <v>4000</v>
      </c>
      <c r="E62">
        <v>6617</v>
      </c>
      <c r="F62">
        <v>35</v>
      </c>
      <c r="G62">
        <v>0</v>
      </c>
      <c r="H62">
        <v>4.5999999999999996</v>
      </c>
      <c r="I62">
        <v>12</v>
      </c>
      <c r="J62">
        <v>121</v>
      </c>
      <c r="K62">
        <v>4700361</v>
      </c>
      <c r="L62">
        <v>5000000</v>
      </c>
      <c r="M62" s="2">
        <f>VLOOKUP(A62,Sheet2!$A$1:G3786,2,0)</f>
        <v>42276</v>
      </c>
      <c r="N62" t="str">
        <f>VLOOKUP(A62,Sheet2!$A$1:G3786,3,0)</f>
        <v>Color</v>
      </c>
      <c r="O62" t="str">
        <f>VLOOKUP(A62,Sheet2!$A$1:G3786,4,0)</f>
        <v>Drama</v>
      </c>
      <c r="P62" t="str">
        <f>VLOOKUP(A62,Sheet2!$A$1:G3786,5,0)</f>
        <v>English</v>
      </c>
      <c r="Q62" t="str">
        <f>VLOOKUP(A62,Sheet2!$A$1:G3786,6,0)</f>
        <v>USA</v>
      </c>
      <c r="R62" t="str">
        <f>VLOOKUP(A62,Sheet2!$A$1:G3786,7,0)</f>
        <v>PG-13</v>
      </c>
      <c r="S62" t="str">
        <f>IF(Table1[[#This Row],[Language]]="English","English","Other language")</f>
        <v>English</v>
      </c>
      <c r="T62">
        <f>Table1[[#This Row],[Gross Revenue]]-Table1[[#This Row],[Budget]]</f>
        <v>-299639</v>
      </c>
      <c r="U62" s="1">
        <f>(Table1[[#This Row],[Gross Revenue]]/Table1[[#This Row],[Budget]])-1</f>
        <v>-5.9927799999999976E-2</v>
      </c>
      <c r="V62" t="str">
        <f t="shared" si="0"/>
        <v>111-130 minutes</v>
      </c>
      <c r="W62">
        <f>Table1[[#This Row],[Profit]]/Table1[[#This Row],[Budget]]</f>
        <v>-5.9927800000000003E-2</v>
      </c>
      <c r="X62" s="22" t="str">
        <f>IF(L62="","",
IF(L62&lt;Predictability!$B$1,"Low",
IF(L62&lt;=Predictability!$B$2,"Mid","High")))</f>
        <v>Low</v>
      </c>
      <c r="Y62" s="22">
        <f t="shared" si="1"/>
        <v>0</v>
      </c>
    </row>
    <row r="63" spans="1:25" x14ac:dyDescent="0.2">
      <c r="A63" t="s">
        <v>4216</v>
      </c>
      <c r="B63" t="s">
        <v>1341</v>
      </c>
      <c r="C63" t="s">
        <v>1342</v>
      </c>
      <c r="D63">
        <v>567</v>
      </c>
      <c r="E63">
        <v>711</v>
      </c>
      <c r="F63">
        <v>213</v>
      </c>
      <c r="G63">
        <v>0</v>
      </c>
      <c r="H63">
        <v>5.9</v>
      </c>
      <c r="I63">
        <v>38</v>
      </c>
      <c r="J63">
        <v>112</v>
      </c>
      <c r="K63">
        <v>6734844</v>
      </c>
      <c r="L63">
        <v>17000000</v>
      </c>
      <c r="M63" s="2">
        <f>VLOOKUP(A63,Sheet2!$A$1:G3787,2,0)</f>
        <v>31489</v>
      </c>
      <c r="N63" t="str">
        <f>VLOOKUP(A63,Sheet2!$A$1:G3787,3,0)</f>
        <v>Color</v>
      </c>
      <c r="O63" t="str">
        <f>VLOOKUP(A63,Sheet2!$A$1:G3787,4,0)</f>
        <v>Drama</v>
      </c>
      <c r="P63" t="str">
        <f>VLOOKUP(A63,Sheet2!$A$1:G3787,5,0)</f>
        <v>English</v>
      </c>
      <c r="Q63" t="str">
        <f>VLOOKUP(A63,Sheet2!$A$1:G3787,6,0)</f>
        <v>USA</v>
      </c>
      <c r="R63" t="str">
        <f>VLOOKUP(A63,Sheet2!$A$1:G3787,7,0)</f>
        <v>R</v>
      </c>
      <c r="S63" t="str">
        <f>IF(Table1[[#This Row],[Language]]="English","English","Other language")</f>
        <v>English</v>
      </c>
      <c r="T63">
        <f>Table1[[#This Row],[Gross Revenue]]-Table1[[#This Row],[Budget]]</f>
        <v>-10265156</v>
      </c>
      <c r="U63" s="1">
        <f>(Table1[[#This Row],[Gross Revenue]]/Table1[[#This Row],[Budget]])-1</f>
        <v>-0.60383270588235294</v>
      </c>
      <c r="V63" t="str">
        <f t="shared" si="0"/>
        <v>111-130 minutes</v>
      </c>
      <c r="W63">
        <f>Table1[[#This Row],[Profit]]/Table1[[#This Row],[Budget]]</f>
        <v>-0.60383270588235294</v>
      </c>
      <c r="X63" s="22" t="str">
        <f>IF(L63="","",
IF(L63&lt;Predictability!$B$1,"Low",
IF(L63&lt;=Predictability!$B$2,"Mid","High")))</f>
        <v>Mid</v>
      </c>
      <c r="Y63" s="22">
        <f t="shared" si="1"/>
        <v>0</v>
      </c>
    </row>
    <row r="64" spans="1:25" x14ac:dyDescent="0.2">
      <c r="A64" t="s">
        <v>6935</v>
      </c>
      <c r="B64" t="s">
        <v>679</v>
      </c>
      <c r="C64" t="s">
        <v>614</v>
      </c>
      <c r="D64">
        <v>1000</v>
      </c>
      <c r="E64">
        <v>2827</v>
      </c>
      <c r="F64">
        <v>2000</v>
      </c>
      <c r="G64">
        <v>29000</v>
      </c>
      <c r="H64">
        <v>8.1999999999999993</v>
      </c>
      <c r="I64">
        <v>205</v>
      </c>
      <c r="J64">
        <v>135</v>
      </c>
      <c r="K64">
        <v>170708996</v>
      </c>
      <c r="L64">
        <v>58000000</v>
      </c>
      <c r="M64" s="2">
        <f>VLOOKUP(A64,Sheet2!$A$1:G3788,2,0)</f>
        <v>37123</v>
      </c>
      <c r="N64" t="str">
        <f>VLOOKUP(A64,Sheet2!$A$1:G3788,3,0)</f>
        <v>Color</v>
      </c>
      <c r="O64" t="str">
        <f>VLOOKUP(A64,Sheet2!$A$1:G3788,4,0)</f>
        <v>Biography</v>
      </c>
      <c r="P64" t="str">
        <f>VLOOKUP(A64,Sheet2!$A$1:G3788,5,0)</f>
        <v>English</v>
      </c>
      <c r="Q64" t="str">
        <f>VLOOKUP(A64,Sheet2!$A$1:G3788,6,0)</f>
        <v>USA</v>
      </c>
      <c r="R64" t="str">
        <f>VLOOKUP(A64,Sheet2!$A$1:G3788,7,0)</f>
        <v>PG-13</v>
      </c>
      <c r="S64" t="str">
        <f>IF(Table1[[#This Row],[Language]]="English","English","Other language")</f>
        <v>English</v>
      </c>
      <c r="T64">
        <f>Table1[[#This Row],[Gross Revenue]]-Table1[[#This Row],[Budget]]</f>
        <v>112708996</v>
      </c>
      <c r="U64" s="1">
        <f>(Table1[[#This Row],[Gross Revenue]]/Table1[[#This Row],[Budget]])-1</f>
        <v>1.9432585517241381</v>
      </c>
      <c r="V64" t="str">
        <f t="shared" si="0"/>
        <v>131-150 minutes</v>
      </c>
      <c r="W64">
        <f>Table1[[#This Row],[Profit]]/Table1[[#This Row],[Budget]]</f>
        <v>1.9432585517241379</v>
      </c>
      <c r="X64" s="22" t="str">
        <f>IF(L64="","",
IF(L64&lt;Predictability!$B$1,"Low",
IF(L64&lt;=Predictability!$B$2,"Mid","High")))</f>
        <v>High</v>
      </c>
      <c r="Y64" s="22">
        <f t="shared" si="1"/>
        <v>1</v>
      </c>
    </row>
    <row r="65" spans="1:25" x14ac:dyDescent="0.2">
      <c r="A65" t="s">
        <v>6046</v>
      </c>
      <c r="B65" t="s">
        <v>1887</v>
      </c>
      <c r="C65" t="s">
        <v>403</v>
      </c>
      <c r="D65">
        <v>749</v>
      </c>
      <c r="E65">
        <v>2214</v>
      </c>
      <c r="F65">
        <v>129</v>
      </c>
      <c r="G65">
        <v>0</v>
      </c>
      <c r="H65">
        <v>7.2</v>
      </c>
      <c r="I65">
        <v>94</v>
      </c>
      <c r="J65">
        <v>98</v>
      </c>
      <c r="K65">
        <v>1754319</v>
      </c>
      <c r="L65">
        <v>10000000</v>
      </c>
      <c r="M65" s="2">
        <f>VLOOKUP(A65,Sheet2!$A$1:G3789,2,0)</f>
        <v>40805</v>
      </c>
      <c r="N65" t="str">
        <f>VLOOKUP(A65,Sheet2!$A$1:G3789,3,0)</f>
        <v>Color</v>
      </c>
      <c r="O65" t="str">
        <f>VLOOKUP(A65,Sheet2!$A$1:G3789,4,0)</f>
        <v>Drama</v>
      </c>
      <c r="P65" t="str">
        <f>VLOOKUP(A65,Sheet2!$A$1:G3789,5,0)</f>
        <v>English</v>
      </c>
      <c r="Q65" t="str">
        <f>VLOOKUP(A65,Sheet2!$A$1:G3789,6,0)</f>
        <v>USA</v>
      </c>
      <c r="R65" t="str">
        <f>VLOOKUP(A65,Sheet2!$A$1:G3789,7,0)</f>
        <v>PG-13</v>
      </c>
      <c r="S65" t="str">
        <f>IF(Table1[[#This Row],[Language]]="English","English","Other language")</f>
        <v>English</v>
      </c>
      <c r="T65">
        <f>Table1[[#This Row],[Gross Revenue]]-Table1[[#This Row],[Budget]]</f>
        <v>-8245681</v>
      </c>
      <c r="U65" s="1">
        <f>(Table1[[#This Row],[Gross Revenue]]/Table1[[#This Row],[Budget]])-1</f>
        <v>-0.82456810000000003</v>
      </c>
      <c r="V65" t="str">
        <f t="shared" si="0"/>
        <v>90-110 minutes</v>
      </c>
      <c r="W65">
        <f>Table1[[#This Row],[Profit]]/Table1[[#This Row],[Budget]]</f>
        <v>-0.82456810000000003</v>
      </c>
      <c r="X65" s="22" t="str">
        <f>IF(L65="","",
IF(L65&lt;Predictability!$B$1,"Low",
IF(L65&lt;=Predictability!$B$2,"Mid","High")))</f>
        <v>Mid</v>
      </c>
      <c r="Y65" s="22">
        <f t="shared" si="1"/>
        <v>0</v>
      </c>
    </row>
    <row r="66" spans="1:25" x14ac:dyDescent="0.2">
      <c r="A66" t="s">
        <v>6358</v>
      </c>
      <c r="B66" t="s">
        <v>2886</v>
      </c>
      <c r="C66" t="s">
        <v>2879</v>
      </c>
      <c r="D66">
        <v>385</v>
      </c>
      <c r="E66">
        <v>669</v>
      </c>
      <c r="F66">
        <v>0</v>
      </c>
      <c r="G66">
        <v>0</v>
      </c>
      <c r="H66">
        <v>7.4</v>
      </c>
      <c r="I66">
        <v>56</v>
      </c>
      <c r="J66">
        <v>175</v>
      </c>
      <c r="K66">
        <v>50800000</v>
      </c>
      <c r="L66">
        <v>26000000</v>
      </c>
      <c r="M66" s="2">
        <f>VLOOKUP(A66,Sheet2!$A$1:G3790,2,0)</f>
        <v>28358</v>
      </c>
      <c r="N66" t="str">
        <f>VLOOKUP(A66,Sheet2!$A$1:G3790,3,0)</f>
        <v>Black and White</v>
      </c>
      <c r="O66" t="str">
        <f>VLOOKUP(A66,Sheet2!$A$1:G3790,4,0)</f>
        <v>Drama</v>
      </c>
      <c r="P66" t="str">
        <f>VLOOKUP(A66,Sheet2!$A$1:G3790,5,0)</f>
        <v>English</v>
      </c>
      <c r="Q66" t="str">
        <f>VLOOKUP(A66,Sheet2!$A$1:G3790,6,0)</f>
        <v>USA</v>
      </c>
      <c r="R66" t="str">
        <f>VLOOKUP(A66,Sheet2!$A$1:G3790,7,0)</f>
        <v>PG</v>
      </c>
      <c r="S66" t="str">
        <f>IF(Table1[[#This Row],[Language]]="English","English","Other language")</f>
        <v>English</v>
      </c>
      <c r="T66">
        <f>Table1[[#This Row],[Gross Revenue]]-Table1[[#This Row],[Budget]]</f>
        <v>24800000</v>
      </c>
      <c r="U66" s="1">
        <f>(Table1[[#This Row],[Gross Revenue]]/Table1[[#This Row],[Budget]])-1</f>
        <v>0.95384615384615379</v>
      </c>
      <c r="V66" t="str">
        <f t="shared" ref="V66:V129" si="2">IF(J66="","",IF(J66&lt;90,"&lt;90 minutes",IF(J66&lt;=110,"90-110 minutes",IF(J66&lt;=130,"111-130 minutes",IF(J66&lt;=150,"131-150 minutes","&gt;150 minutes")))))</f>
        <v>&gt;150 minutes</v>
      </c>
      <c r="W66">
        <f>Table1[[#This Row],[Profit]]/Table1[[#This Row],[Budget]]</f>
        <v>0.9538461538461539</v>
      </c>
      <c r="X66" s="22" t="str">
        <f>IF(L66="","",
IF(L66&lt;Predictability!$B$1,"Low",
IF(L66&lt;=Predictability!$B$2,"Mid","High")))</f>
        <v>Mid</v>
      </c>
      <c r="Y66" s="22">
        <f t="shared" ref="Y66:Y129" si="3">IF(W66&gt;=0.5,1,0)</f>
        <v>1</v>
      </c>
    </row>
    <row r="67" spans="1:25" x14ac:dyDescent="0.2">
      <c r="A67" t="s">
        <v>6097</v>
      </c>
      <c r="B67" t="s">
        <v>971</v>
      </c>
      <c r="C67" t="s">
        <v>1832</v>
      </c>
      <c r="D67">
        <v>18000</v>
      </c>
      <c r="E67">
        <v>24205</v>
      </c>
      <c r="F67">
        <v>487</v>
      </c>
      <c r="G67">
        <v>0</v>
      </c>
      <c r="H67">
        <v>7.2</v>
      </c>
      <c r="I67">
        <v>117</v>
      </c>
      <c r="J67">
        <v>95</v>
      </c>
      <c r="K67">
        <v>162792677</v>
      </c>
      <c r="L67">
        <v>120000000</v>
      </c>
      <c r="M67" s="2">
        <f>VLOOKUP(A67,Sheet2!$A$1:G3791,2,0)</f>
        <v>36121</v>
      </c>
      <c r="N67" t="str">
        <f>VLOOKUP(A67,Sheet2!$A$1:G3791,3,0)</f>
        <v>Color</v>
      </c>
      <c r="O67" t="str">
        <f>VLOOKUP(A67,Sheet2!$A$1:G3791,4,0)</f>
        <v>Adventure</v>
      </c>
      <c r="P67" t="str">
        <f>VLOOKUP(A67,Sheet2!$A$1:G3791,5,0)</f>
        <v>English</v>
      </c>
      <c r="Q67" t="str">
        <f>VLOOKUP(A67,Sheet2!$A$1:G3791,6,0)</f>
        <v>USA</v>
      </c>
      <c r="R67" t="str">
        <f>VLOOKUP(A67,Sheet2!$A$1:G3791,7,0)</f>
        <v>G</v>
      </c>
      <c r="S67" t="str">
        <f>IF(Table1[[#This Row],[Language]]="English","English","Other language")</f>
        <v>English</v>
      </c>
      <c r="T67">
        <f>Table1[[#This Row],[Gross Revenue]]-Table1[[#This Row],[Budget]]</f>
        <v>42792677</v>
      </c>
      <c r="U67" s="1">
        <f>(Table1[[#This Row],[Gross Revenue]]/Table1[[#This Row],[Budget]])-1</f>
        <v>0.35660564166666675</v>
      </c>
      <c r="V67" t="str">
        <f t="shared" si="2"/>
        <v>90-110 minutes</v>
      </c>
      <c r="W67">
        <f>Table1[[#This Row],[Profit]]/Table1[[#This Row],[Budget]]</f>
        <v>0.35660564166666664</v>
      </c>
      <c r="X67" s="22" t="str">
        <f>IF(L67="","",
IF(L67&lt;Predictability!$B$1,"Low",
IF(L67&lt;=Predictability!$B$2,"Mid","High")))</f>
        <v>High</v>
      </c>
      <c r="Y67" s="22">
        <f t="shared" si="3"/>
        <v>0</v>
      </c>
    </row>
    <row r="68" spans="1:25" x14ac:dyDescent="0.2">
      <c r="A68" t="s">
        <v>5514</v>
      </c>
      <c r="B68" t="s">
        <v>1061</v>
      </c>
      <c r="C68" t="s">
        <v>1808</v>
      </c>
      <c r="D68">
        <v>18000</v>
      </c>
      <c r="E68">
        <v>48878</v>
      </c>
      <c r="F68">
        <v>0</v>
      </c>
      <c r="G68">
        <v>0</v>
      </c>
      <c r="H68">
        <v>6.8</v>
      </c>
      <c r="I68">
        <v>240</v>
      </c>
      <c r="J68">
        <v>96</v>
      </c>
      <c r="K68">
        <v>137850096</v>
      </c>
      <c r="L68">
        <v>200000000</v>
      </c>
      <c r="M68" s="2">
        <f>VLOOKUP(A68,Sheet2!$A$1:G3792,2,0)</f>
        <v>39990</v>
      </c>
      <c r="N68" t="str">
        <f>VLOOKUP(A68,Sheet2!$A$1:G3792,3,0)</f>
        <v>Color</v>
      </c>
      <c r="O68" t="str">
        <f>VLOOKUP(A68,Sheet2!$A$1:G3792,4,0)</f>
        <v>Animation</v>
      </c>
      <c r="P68" t="str">
        <f>VLOOKUP(A68,Sheet2!$A$1:G3792,5,0)</f>
        <v>English</v>
      </c>
      <c r="Q68" t="str">
        <f>VLOOKUP(A68,Sheet2!$A$1:G3792,6,0)</f>
        <v>USA</v>
      </c>
      <c r="R68" t="str">
        <f>VLOOKUP(A68,Sheet2!$A$1:G3792,7,0)</f>
        <v>PG</v>
      </c>
      <c r="S68" t="str">
        <f>IF(Table1[[#This Row],[Language]]="English","English","Other language")</f>
        <v>English</v>
      </c>
      <c r="T68">
        <f>Table1[[#This Row],[Gross Revenue]]-Table1[[#This Row],[Budget]]</f>
        <v>-62149904</v>
      </c>
      <c r="U68" s="1">
        <f>(Table1[[#This Row],[Gross Revenue]]/Table1[[#This Row],[Budget]])-1</f>
        <v>-0.31074952</v>
      </c>
      <c r="V68" t="str">
        <f t="shared" si="2"/>
        <v>90-110 minutes</v>
      </c>
      <c r="W68">
        <f>Table1[[#This Row],[Profit]]/Table1[[#This Row],[Budget]]</f>
        <v>-0.31074952</v>
      </c>
      <c r="X68" s="22" t="str">
        <f>IF(L68="","",
IF(L68&lt;Predictability!$B$1,"Low",
IF(L68&lt;=Predictability!$B$2,"Mid","High")))</f>
        <v>High</v>
      </c>
      <c r="Y68" s="22">
        <f t="shared" si="3"/>
        <v>0</v>
      </c>
    </row>
    <row r="69" spans="1:25" x14ac:dyDescent="0.2">
      <c r="A69" t="s">
        <v>4295</v>
      </c>
      <c r="B69" t="s">
        <v>1416</v>
      </c>
      <c r="C69" t="s">
        <v>965</v>
      </c>
      <c r="D69">
        <v>1000</v>
      </c>
      <c r="E69">
        <v>3092</v>
      </c>
      <c r="F69">
        <v>15</v>
      </c>
      <c r="G69">
        <v>0</v>
      </c>
      <c r="H69">
        <v>5.9</v>
      </c>
      <c r="I69">
        <v>69</v>
      </c>
      <c r="J69">
        <v>95</v>
      </c>
      <c r="K69">
        <v>51431160</v>
      </c>
      <c r="L69">
        <v>20000000</v>
      </c>
      <c r="M69" s="2">
        <f>VLOOKUP(A69,Sheet2!$A$1:G3793,2,0)</f>
        <v>38154</v>
      </c>
      <c r="N69" t="str">
        <f>VLOOKUP(A69,Sheet2!$A$1:G3793,3,0)</f>
        <v>Color</v>
      </c>
      <c r="O69" t="str">
        <f>VLOOKUP(A69,Sheet2!$A$1:G3793,4,0)</f>
        <v>Comedy</v>
      </c>
      <c r="P69" t="str">
        <f>VLOOKUP(A69,Sheet2!$A$1:G3793,5,0)</f>
        <v>English</v>
      </c>
      <c r="Q69" t="str">
        <f>VLOOKUP(A69,Sheet2!$A$1:G3793,6,0)</f>
        <v>USA</v>
      </c>
      <c r="R69" t="str">
        <f>VLOOKUP(A69,Sheet2!$A$1:G3793,7,0)</f>
        <v>PG</v>
      </c>
      <c r="S69" t="str">
        <f>IF(Table1[[#This Row],[Language]]="English","English","Other language")</f>
        <v>English</v>
      </c>
      <c r="T69">
        <f>Table1[[#This Row],[Gross Revenue]]-Table1[[#This Row],[Budget]]</f>
        <v>31431160</v>
      </c>
      <c r="U69" s="1">
        <f>(Table1[[#This Row],[Gross Revenue]]/Table1[[#This Row],[Budget]])-1</f>
        <v>1.571558</v>
      </c>
      <c r="V69" t="str">
        <f t="shared" si="2"/>
        <v>90-110 minutes</v>
      </c>
      <c r="W69">
        <f>Table1[[#This Row],[Profit]]/Table1[[#This Row],[Budget]]</f>
        <v>1.571558</v>
      </c>
      <c r="X69" s="22" t="str">
        <f>IF(L69="","",
IF(L69&lt;Predictability!$B$1,"Low",
IF(L69&lt;=Predictability!$B$2,"Mid","High")))</f>
        <v>Mid</v>
      </c>
      <c r="Y69" s="22">
        <f t="shared" si="3"/>
        <v>1</v>
      </c>
    </row>
    <row r="70" spans="1:25" x14ac:dyDescent="0.2">
      <c r="A70" t="s">
        <v>5047</v>
      </c>
      <c r="B70" t="s">
        <v>1344</v>
      </c>
      <c r="C70" t="s">
        <v>1672</v>
      </c>
      <c r="D70">
        <v>3000</v>
      </c>
      <c r="E70">
        <v>4713</v>
      </c>
      <c r="F70">
        <v>234</v>
      </c>
      <c r="G70">
        <v>1000</v>
      </c>
      <c r="H70">
        <v>6.5</v>
      </c>
      <c r="I70">
        <v>110</v>
      </c>
      <c r="J70">
        <v>115</v>
      </c>
      <c r="K70">
        <v>56702901</v>
      </c>
      <c r="L70">
        <v>60000000</v>
      </c>
      <c r="M70" s="2">
        <f>VLOOKUP(A70,Sheet2!$A$1:G3794,2,0)</f>
        <v>36080</v>
      </c>
      <c r="N70" t="str">
        <f>VLOOKUP(A70,Sheet2!$A$1:G3794,3,0)</f>
        <v>Color</v>
      </c>
      <c r="O70" t="str">
        <f>VLOOKUP(A70,Sheet2!$A$1:G3794,4,0)</f>
        <v>Drama</v>
      </c>
      <c r="P70" t="str">
        <f>VLOOKUP(A70,Sheet2!$A$1:G3794,5,0)</f>
        <v>English</v>
      </c>
      <c r="Q70" t="str">
        <f>VLOOKUP(A70,Sheet2!$A$1:G3794,6,0)</f>
        <v>USA</v>
      </c>
      <c r="R70" t="str">
        <f>VLOOKUP(A70,Sheet2!$A$1:G3794,7,0)</f>
        <v>PG-13</v>
      </c>
      <c r="S70" t="str">
        <f>IF(Table1[[#This Row],[Language]]="English","English","Other language")</f>
        <v>English</v>
      </c>
      <c r="T70">
        <f>Table1[[#This Row],[Gross Revenue]]-Table1[[#This Row],[Budget]]</f>
        <v>-3297099</v>
      </c>
      <c r="U70" s="1">
        <f>(Table1[[#This Row],[Gross Revenue]]/Table1[[#This Row],[Budget]])-1</f>
        <v>-5.4951650000000019E-2</v>
      </c>
      <c r="V70" t="str">
        <f t="shared" si="2"/>
        <v>111-130 minutes</v>
      </c>
      <c r="W70">
        <f>Table1[[#This Row],[Profit]]/Table1[[#This Row],[Budget]]</f>
        <v>-5.4951649999999998E-2</v>
      </c>
      <c r="X70" s="22" t="str">
        <f>IF(L70="","",
IF(L70&lt;Predictability!$B$1,"Low",
IF(L70&lt;=Predictability!$B$2,"Mid","High")))</f>
        <v>High</v>
      </c>
      <c r="Y70" s="22">
        <f t="shared" si="3"/>
        <v>0</v>
      </c>
    </row>
    <row r="71" spans="1:25" x14ac:dyDescent="0.2">
      <c r="A71" t="s">
        <v>5008</v>
      </c>
      <c r="B71" t="s">
        <v>419</v>
      </c>
      <c r="C71" t="s">
        <v>2012</v>
      </c>
      <c r="D71">
        <v>13000</v>
      </c>
      <c r="E71">
        <v>23755</v>
      </c>
      <c r="F71">
        <v>0</v>
      </c>
      <c r="G71">
        <v>36000</v>
      </c>
      <c r="H71">
        <v>6.5</v>
      </c>
      <c r="I71">
        <v>345</v>
      </c>
      <c r="J71">
        <v>99</v>
      </c>
      <c r="K71">
        <v>5702083</v>
      </c>
      <c r="L71">
        <v>15000000</v>
      </c>
      <c r="M71" s="2">
        <f>VLOOKUP(A71,Sheet2!$A$1:G3795,2,0)</f>
        <v>40691</v>
      </c>
      <c r="N71" t="str">
        <f>VLOOKUP(A71,Sheet2!$A$1:G3795,3,0)</f>
        <v>Color</v>
      </c>
      <c r="O71" t="str">
        <f>VLOOKUP(A71,Sheet2!$A$1:G3795,4,0)</f>
        <v>Biography</v>
      </c>
      <c r="P71" t="str">
        <f>VLOOKUP(A71,Sheet2!$A$1:G3795,5,0)</f>
        <v>English</v>
      </c>
      <c r="Q71" t="str">
        <f>VLOOKUP(A71,Sheet2!$A$1:G3795,6,0)</f>
        <v>UK</v>
      </c>
      <c r="R71" t="str">
        <f>VLOOKUP(A71,Sheet2!$A$1:G3795,7,0)</f>
        <v>R</v>
      </c>
      <c r="S71" t="str">
        <f>IF(Table1[[#This Row],[Language]]="English","English","Other language")</f>
        <v>English</v>
      </c>
      <c r="T71">
        <f>Table1[[#This Row],[Gross Revenue]]-Table1[[#This Row],[Budget]]</f>
        <v>-9297917</v>
      </c>
      <c r="U71" s="1">
        <f>(Table1[[#This Row],[Gross Revenue]]/Table1[[#This Row],[Budget]])-1</f>
        <v>-0.61986113333333326</v>
      </c>
      <c r="V71" t="str">
        <f t="shared" si="2"/>
        <v>90-110 minutes</v>
      </c>
      <c r="W71">
        <f>Table1[[#This Row],[Profit]]/Table1[[#This Row],[Budget]]</f>
        <v>-0.61986113333333337</v>
      </c>
      <c r="X71" s="22" t="str">
        <f>IF(L71="","",
IF(L71&lt;Predictability!$B$1,"Low",
IF(L71&lt;=Predictability!$B$2,"Mid","High")))</f>
        <v>Mid</v>
      </c>
      <c r="Y71" s="22">
        <f t="shared" si="3"/>
        <v>0</v>
      </c>
    </row>
    <row r="72" spans="1:25" x14ac:dyDescent="0.2">
      <c r="A72" t="s">
        <v>4721</v>
      </c>
      <c r="B72" t="s">
        <v>1753</v>
      </c>
      <c r="C72" t="s">
        <v>1796</v>
      </c>
      <c r="D72">
        <v>655</v>
      </c>
      <c r="E72">
        <v>1906</v>
      </c>
      <c r="F72">
        <v>0</v>
      </c>
      <c r="G72">
        <v>157</v>
      </c>
      <c r="H72">
        <v>6.3</v>
      </c>
      <c r="I72">
        <v>25</v>
      </c>
      <c r="J72">
        <v>100</v>
      </c>
      <c r="K72">
        <v>2148212</v>
      </c>
      <c r="L72">
        <v>7000000</v>
      </c>
      <c r="M72" s="2">
        <f>VLOOKUP(A72,Sheet2!$A$1:G3796,2,0)</f>
        <v>36190</v>
      </c>
      <c r="N72" t="str">
        <f>VLOOKUP(A72,Sheet2!$A$1:G3796,3,0)</f>
        <v>Color</v>
      </c>
      <c r="O72" t="str">
        <f>VLOOKUP(A72,Sheet2!$A$1:G3796,4,0)</f>
        <v>Drama</v>
      </c>
      <c r="P72" t="str">
        <f>VLOOKUP(A72,Sheet2!$A$1:G3796,5,0)</f>
        <v>English</v>
      </c>
      <c r="Q72" t="str">
        <f>VLOOKUP(A72,Sheet2!$A$1:G3796,6,0)</f>
        <v>USA</v>
      </c>
      <c r="R72" t="str">
        <f>VLOOKUP(A72,Sheet2!$A$1:G3796,7,0)</f>
        <v>PG</v>
      </c>
      <c r="S72" t="str">
        <f>IF(Table1[[#This Row],[Language]]="English","English","Other language")</f>
        <v>English</v>
      </c>
      <c r="T72">
        <f>Table1[[#This Row],[Gross Revenue]]-Table1[[#This Row],[Budget]]</f>
        <v>-4851788</v>
      </c>
      <c r="U72" s="1">
        <f>(Table1[[#This Row],[Gross Revenue]]/Table1[[#This Row],[Budget]])-1</f>
        <v>-0.69311257142857141</v>
      </c>
      <c r="V72" t="str">
        <f t="shared" si="2"/>
        <v>90-110 minutes</v>
      </c>
      <c r="W72">
        <f>Table1[[#This Row],[Profit]]/Table1[[#This Row],[Budget]]</f>
        <v>-0.69311257142857141</v>
      </c>
      <c r="X72" s="22" t="str">
        <f>IF(L72="","",
IF(L72&lt;Predictability!$B$1,"Low",
IF(L72&lt;=Predictability!$B$2,"Mid","High")))</f>
        <v>Low</v>
      </c>
      <c r="Y72" s="22">
        <f t="shared" si="3"/>
        <v>0</v>
      </c>
    </row>
    <row r="73" spans="1:25" x14ac:dyDescent="0.2">
      <c r="A73" t="s">
        <v>6572</v>
      </c>
      <c r="B73" t="s">
        <v>1137</v>
      </c>
      <c r="C73" t="s">
        <v>1044</v>
      </c>
      <c r="D73">
        <v>10000</v>
      </c>
      <c r="E73">
        <v>14619</v>
      </c>
      <c r="F73">
        <v>0</v>
      </c>
      <c r="G73">
        <v>0</v>
      </c>
      <c r="H73">
        <v>7.6</v>
      </c>
      <c r="I73">
        <v>81</v>
      </c>
      <c r="J73">
        <v>138</v>
      </c>
      <c r="K73">
        <v>141340178</v>
      </c>
      <c r="L73">
        <v>40000000</v>
      </c>
      <c r="M73" s="2">
        <f>VLOOKUP(A73,Sheet2!$A$1:G3797,2,0)</f>
        <v>33765</v>
      </c>
      <c r="N73" t="str">
        <f>VLOOKUP(A73,Sheet2!$A$1:G3797,3,0)</f>
        <v>Color</v>
      </c>
      <c r="O73" t="str">
        <f>VLOOKUP(A73,Sheet2!$A$1:G3797,4,0)</f>
        <v>Drama</v>
      </c>
      <c r="P73" t="str">
        <f>VLOOKUP(A73,Sheet2!$A$1:G3797,5,0)</f>
        <v>English</v>
      </c>
      <c r="Q73" t="str">
        <f>VLOOKUP(A73,Sheet2!$A$1:G3797,6,0)</f>
        <v>USA</v>
      </c>
      <c r="R73" t="str">
        <f>VLOOKUP(A73,Sheet2!$A$1:G3797,7,0)</f>
        <v>R</v>
      </c>
      <c r="S73" t="str">
        <f>IF(Table1[[#This Row],[Language]]="English","English","Other language")</f>
        <v>English</v>
      </c>
      <c r="T73">
        <f>Table1[[#This Row],[Gross Revenue]]-Table1[[#This Row],[Budget]]</f>
        <v>101340178</v>
      </c>
      <c r="U73" s="1">
        <f>(Table1[[#This Row],[Gross Revenue]]/Table1[[#This Row],[Budget]])-1</f>
        <v>2.5335044500000001</v>
      </c>
      <c r="V73" t="str">
        <f t="shared" si="2"/>
        <v>131-150 minutes</v>
      </c>
      <c r="W73">
        <f>Table1[[#This Row],[Profit]]/Table1[[#This Row],[Budget]]</f>
        <v>2.5335044500000001</v>
      </c>
      <c r="X73" s="22" t="str">
        <f>IF(L73="","",
IF(L73&lt;Predictability!$B$1,"Low",
IF(L73&lt;=Predictability!$B$2,"Mid","High")))</f>
        <v>Mid</v>
      </c>
      <c r="Y73" s="22">
        <f t="shared" si="3"/>
        <v>1</v>
      </c>
    </row>
    <row r="74" spans="1:25" x14ac:dyDescent="0.2">
      <c r="A74" t="s">
        <v>6868</v>
      </c>
      <c r="B74" t="s">
        <v>1356</v>
      </c>
      <c r="C74" t="s">
        <v>2873</v>
      </c>
      <c r="D74">
        <v>16000</v>
      </c>
      <c r="E74">
        <v>16534</v>
      </c>
      <c r="F74">
        <v>0</v>
      </c>
      <c r="G74">
        <v>0</v>
      </c>
      <c r="H74">
        <v>8</v>
      </c>
      <c r="I74">
        <v>122</v>
      </c>
      <c r="J74">
        <v>99</v>
      </c>
      <c r="K74">
        <v>3500000</v>
      </c>
      <c r="L74">
        <v>200000</v>
      </c>
      <c r="M74" s="2">
        <f>VLOOKUP(A74,Sheet2!$A$1:G3798,2,0)</f>
        <v>23389</v>
      </c>
      <c r="N74" t="str">
        <f>VLOOKUP(A74,Sheet2!$A$1:G3798,3,0)</f>
        <v>Color</v>
      </c>
      <c r="O74" t="str">
        <f>VLOOKUP(A74,Sheet2!$A$1:G3798,4,0)</f>
        <v>Action</v>
      </c>
      <c r="P74" t="str">
        <f>VLOOKUP(A74,Sheet2!$A$1:G3798,5,0)</f>
        <v>Italian</v>
      </c>
      <c r="Q74" t="str">
        <f>VLOOKUP(A74,Sheet2!$A$1:G3798,6,0)</f>
        <v>Italy</v>
      </c>
      <c r="R74" t="str">
        <f>VLOOKUP(A74,Sheet2!$A$1:G3798,7,0)</f>
        <v>R</v>
      </c>
      <c r="S74" t="str">
        <f>IF(Table1[[#This Row],[Language]]="English","English","Other language")</f>
        <v>Other language</v>
      </c>
      <c r="T74">
        <f>Table1[[#This Row],[Gross Revenue]]-Table1[[#This Row],[Budget]]</f>
        <v>3300000</v>
      </c>
      <c r="U74" s="1">
        <f>(Table1[[#This Row],[Gross Revenue]]/Table1[[#This Row],[Budget]])-1</f>
        <v>16.5</v>
      </c>
      <c r="V74" t="str">
        <f t="shared" si="2"/>
        <v>90-110 minutes</v>
      </c>
      <c r="W74">
        <f>Table1[[#This Row],[Profit]]/Table1[[#This Row],[Budget]]</f>
        <v>16.5</v>
      </c>
      <c r="X74" s="22" t="str">
        <f>IF(L74="","",
IF(L74&lt;Predictability!$B$1,"Low",
IF(L74&lt;=Predictability!$B$2,"Mid","High")))</f>
        <v>Low</v>
      </c>
      <c r="Y74" s="22">
        <f t="shared" si="3"/>
        <v>1</v>
      </c>
    </row>
    <row r="75" spans="1:25" x14ac:dyDescent="0.2">
      <c r="A75" t="s">
        <v>3741</v>
      </c>
      <c r="B75" t="s">
        <v>362</v>
      </c>
      <c r="C75" t="s">
        <v>802</v>
      </c>
      <c r="D75">
        <v>13000</v>
      </c>
      <c r="E75">
        <v>15481</v>
      </c>
      <c r="F75">
        <v>212</v>
      </c>
      <c r="G75">
        <v>66000</v>
      </c>
      <c r="H75">
        <v>5.3</v>
      </c>
      <c r="I75">
        <v>412</v>
      </c>
      <c r="J75">
        <v>101</v>
      </c>
      <c r="K75">
        <v>67344392</v>
      </c>
      <c r="L75">
        <v>92000000</v>
      </c>
      <c r="M75" s="2">
        <f>VLOOKUP(A75,Sheet2!$A$1:G3799,2,0)</f>
        <v>41278</v>
      </c>
      <c r="N75" t="str">
        <f>VLOOKUP(A75,Sheet2!$A$1:G3799,3,0)</f>
        <v>Color</v>
      </c>
      <c r="O75" t="str">
        <f>VLOOKUP(A75,Sheet2!$A$1:G3799,4,0)</f>
        <v>Action</v>
      </c>
      <c r="P75" t="str">
        <f>VLOOKUP(A75,Sheet2!$A$1:G3799,5,0)</f>
        <v>English</v>
      </c>
      <c r="Q75" t="str">
        <f>VLOOKUP(A75,Sheet2!$A$1:G3799,6,0)</f>
        <v>USA</v>
      </c>
      <c r="R75" t="str">
        <f>VLOOKUP(A75,Sheet2!$A$1:G3799,7,0)</f>
        <v>R</v>
      </c>
      <c r="S75" t="str">
        <f>IF(Table1[[#This Row],[Language]]="English","English","Other language")</f>
        <v>English</v>
      </c>
      <c r="T75">
        <f>Table1[[#This Row],[Gross Revenue]]-Table1[[#This Row],[Budget]]</f>
        <v>-24655608</v>
      </c>
      <c r="U75" s="1">
        <f>(Table1[[#This Row],[Gross Revenue]]/Table1[[#This Row],[Budget]])-1</f>
        <v>-0.26799573913043473</v>
      </c>
      <c r="V75" t="str">
        <f t="shared" si="2"/>
        <v>90-110 minutes</v>
      </c>
      <c r="W75">
        <f>Table1[[#This Row],[Profit]]/Table1[[#This Row],[Budget]]</f>
        <v>-0.26799573913043478</v>
      </c>
      <c r="X75" s="22" t="str">
        <f>IF(L75="","",
IF(L75&lt;Predictability!$B$1,"Low",
IF(L75&lt;=Predictability!$B$2,"Mid","High")))</f>
        <v>High</v>
      </c>
      <c r="Y75" s="22">
        <f t="shared" si="3"/>
        <v>0</v>
      </c>
    </row>
    <row r="76" spans="1:25" x14ac:dyDescent="0.2">
      <c r="A76" t="s">
        <v>5626</v>
      </c>
      <c r="B76" t="s">
        <v>2313</v>
      </c>
      <c r="C76" t="s">
        <v>1275</v>
      </c>
      <c r="D76">
        <v>883</v>
      </c>
      <c r="E76">
        <v>3611</v>
      </c>
      <c r="F76">
        <v>0</v>
      </c>
      <c r="G76">
        <v>9000</v>
      </c>
      <c r="H76">
        <v>6.9</v>
      </c>
      <c r="I76">
        <v>147</v>
      </c>
      <c r="J76">
        <v>117</v>
      </c>
      <c r="K76">
        <v>7458269</v>
      </c>
      <c r="L76">
        <v>35000000</v>
      </c>
      <c r="M76" s="2">
        <f>VLOOKUP(A76,Sheet2!$A$1:G3800,2,0)</f>
        <v>38756</v>
      </c>
      <c r="N76" t="str">
        <f>VLOOKUP(A76,Sheet2!$A$1:G3800,3,0)</f>
        <v>Color</v>
      </c>
      <c r="O76" t="str">
        <f>VLOOKUP(A76,Sheet2!$A$1:G3800,4,0)</f>
        <v>Comedy</v>
      </c>
      <c r="P76" t="str">
        <f>VLOOKUP(A76,Sheet2!$A$1:G3800,5,0)</f>
        <v>English</v>
      </c>
      <c r="Q76" t="str">
        <f>VLOOKUP(A76,Sheet2!$A$1:G3800,6,0)</f>
        <v>USA</v>
      </c>
      <c r="R76" t="str">
        <f>VLOOKUP(A76,Sheet2!$A$1:G3800,7,0)</f>
        <v>PG-13</v>
      </c>
      <c r="S76" t="str">
        <f>IF(Table1[[#This Row],[Language]]="English","English","Other language")</f>
        <v>English</v>
      </c>
      <c r="T76">
        <f>Table1[[#This Row],[Gross Revenue]]-Table1[[#This Row],[Budget]]</f>
        <v>-27541731</v>
      </c>
      <c r="U76" s="1">
        <f>(Table1[[#This Row],[Gross Revenue]]/Table1[[#This Row],[Budget]])-1</f>
        <v>-0.78690660000000001</v>
      </c>
      <c r="V76" t="str">
        <f t="shared" si="2"/>
        <v>111-130 minutes</v>
      </c>
      <c r="W76">
        <f>Table1[[#This Row],[Profit]]/Table1[[#This Row],[Budget]]</f>
        <v>-0.78690660000000001</v>
      </c>
      <c r="X76" s="22" t="str">
        <f>IF(L76="","",
IF(L76&lt;Predictability!$B$1,"Low",
IF(L76&lt;=Predictability!$B$2,"Mid","High")))</f>
        <v>Mid</v>
      </c>
      <c r="Y76" s="22">
        <f t="shared" si="3"/>
        <v>0</v>
      </c>
    </row>
    <row r="77" spans="1:25" x14ac:dyDescent="0.2">
      <c r="A77" t="s">
        <v>3965</v>
      </c>
      <c r="B77" t="s">
        <v>1069</v>
      </c>
      <c r="C77" t="s">
        <v>552</v>
      </c>
      <c r="D77">
        <v>651</v>
      </c>
      <c r="E77">
        <v>2698</v>
      </c>
      <c r="F77">
        <v>13</v>
      </c>
      <c r="G77">
        <v>401</v>
      </c>
      <c r="H77">
        <v>5.6</v>
      </c>
      <c r="I77">
        <v>81</v>
      </c>
      <c r="J77">
        <v>101</v>
      </c>
      <c r="K77">
        <v>15408822</v>
      </c>
      <c r="L77">
        <v>20000000</v>
      </c>
      <c r="M77" s="2">
        <f>VLOOKUP(A77,Sheet2!$A$1:G3801,2,0)</f>
        <v>37759</v>
      </c>
      <c r="N77" t="str">
        <f>VLOOKUP(A77,Sheet2!$A$1:G3801,3,0)</f>
        <v>Color</v>
      </c>
      <c r="O77" t="str">
        <f>VLOOKUP(A77,Sheet2!$A$1:G3801,4,0)</f>
        <v>Comedy</v>
      </c>
      <c r="P77" t="str">
        <f>VLOOKUP(A77,Sheet2!$A$1:G3801,5,0)</f>
        <v>English</v>
      </c>
      <c r="Q77" t="str">
        <f>VLOOKUP(A77,Sheet2!$A$1:G3801,6,0)</f>
        <v>USA</v>
      </c>
      <c r="R77" t="str">
        <f>VLOOKUP(A77,Sheet2!$A$1:G3801,7,0)</f>
        <v>PG-13</v>
      </c>
      <c r="S77" t="str">
        <f>IF(Table1[[#This Row],[Language]]="English","English","Other language")</f>
        <v>English</v>
      </c>
      <c r="T77">
        <f>Table1[[#This Row],[Gross Revenue]]-Table1[[#This Row],[Budget]]</f>
        <v>-4591178</v>
      </c>
      <c r="U77" s="1">
        <f>(Table1[[#This Row],[Gross Revenue]]/Table1[[#This Row],[Budget]])-1</f>
        <v>-0.22955890000000001</v>
      </c>
      <c r="V77" t="str">
        <f t="shared" si="2"/>
        <v>90-110 minutes</v>
      </c>
      <c r="W77">
        <f>Table1[[#This Row],[Profit]]/Table1[[#This Row],[Budget]]</f>
        <v>-0.22955890000000001</v>
      </c>
      <c r="X77" s="22" t="str">
        <f>IF(L77="","",
IF(L77&lt;Predictability!$B$1,"Low",
IF(L77&lt;=Predictability!$B$2,"Mid","High")))</f>
        <v>Mid</v>
      </c>
      <c r="Y77" s="22">
        <f t="shared" si="3"/>
        <v>0</v>
      </c>
    </row>
    <row r="78" spans="1:25" x14ac:dyDescent="0.2">
      <c r="A78" t="s">
        <v>6634</v>
      </c>
      <c r="B78" t="s">
        <v>3044</v>
      </c>
      <c r="C78" t="s">
        <v>536</v>
      </c>
      <c r="D78">
        <v>785</v>
      </c>
      <c r="E78">
        <v>2538</v>
      </c>
      <c r="F78">
        <v>44</v>
      </c>
      <c r="G78">
        <v>0</v>
      </c>
      <c r="H78">
        <v>7.7</v>
      </c>
      <c r="I78">
        <v>105</v>
      </c>
      <c r="J78">
        <v>87</v>
      </c>
      <c r="K78">
        <v>515005</v>
      </c>
      <c r="L78">
        <v>560000</v>
      </c>
      <c r="M78" s="2">
        <f>VLOOKUP(A78,Sheet2!$A$1:G3802,2,0)</f>
        <v>23519</v>
      </c>
      <c r="N78" t="str">
        <f>VLOOKUP(A78,Sheet2!$A$1:G3802,3,0)</f>
        <v>Black and White</v>
      </c>
      <c r="O78" t="str">
        <f>VLOOKUP(A78,Sheet2!$A$1:G3802,4,0)</f>
        <v>Comedy</v>
      </c>
      <c r="P78" t="str">
        <f>VLOOKUP(A78,Sheet2!$A$1:G3802,5,0)</f>
        <v>English</v>
      </c>
      <c r="Q78" t="str">
        <f>VLOOKUP(A78,Sheet2!$A$1:G3802,6,0)</f>
        <v>UK</v>
      </c>
      <c r="R78" t="str">
        <f>VLOOKUP(A78,Sheet2!$A$1:G3802,7,0)</f>
        <v>Approved</v>
      </c>
      <c r="S78" t="str">
        <f>IF(Table1[[#This Row],[Language]]="English","English","Other language")</f>
        <v>English</v>
      </c>
      <c r="T78">
        <f>Table1[[#This Row],[Gross Revenue]]-Table1[[#This Row],[Budget]]</f>
        <v>-44995</v>
      </c>
      <c r="U78" s="1">
        <f>(Table1[[#This Row],[Gross Revenue]]/Table1[[#This Row],[Budget]])-1</f>
        <v>-8.0348214285714259E-2</v>
      </c>
      <c r="V78" t="str">
        <f t="shared" si="2"/>
        <v>&lt;90 minutes</v>
      </c>
      <c r="W78">
        <f>Table1[[#This Row],[Profit]]/Table1[[#This Row],[Budget]]</f>
        <v>-8.0348214285714287E-2</v>
      </c>
      <c r="X78" s="22" t="str">
        <f>IF(L78="","",
IF(L78&lt;Predictability!$B$1,"Low",
IF(L78&lt;=Predictability!$B$2,"Mid","High")))</f>
        <v>Low</v>
      </c>
      <c r="Y78" s="22">
        <f t="shared" si="3"/>
        <v>0</v>
      </c>
    </row>
    <row r="79" spans="1:25" x14ac:dyDescent="0.2">
      <c r="A79" t="s">
        <v>3658</v>
      </c>
      <c r="B79" t="s">
        <v>687</v>
      </c>
      <c r="C79" t="s">
        <v>439</v>
      </c>
      <c r="D79">
        <v>713</v>
      </c>
      <c r="E79">
        <v>3421</v>
      </c>
      <c r="F79">
        <v>89</v>
      </c>
      <c r="G79">
        <v>0</v>
      </c>
      <c r="H79">
        <v>5.0999999999999996</v>
      </c>
      <c r="I79">
        <v>129</v>
      </c>
      <c r="J79">
        <v>86</v>
      </c>
      <c r="K79">
        <v>40041683</v>
      </c>
      <c r="L79">
        <v>2500000</v>
      </c>
      <c r="M79" s="2">
        <f>VLOOKUP(A79,Sheet2!$A$1:G3803,2,0)</f>
        <v>41366</v>
      </c>
      <c r="N79" t="str">
        <f>VLOOKUP(A79,Sheet2!$A$1:G3803,3,0)</f>
        <v>Color</v>
      </c>
      <c r="O79" t="str">
        <f>VLOOKUP(A79,Sheet2!$A$1:G3803,4,0)</f>
        <v>Comedy</v>
      </c>
      <c r="P79" t="str">
        <f>VLOOKUP(A79,Sheet2!$A$1:G3803,5,0)</f>
        <v>English</v>
      </c>
      <c r="Q79" t="str">
        <f>VLOOKUP(A79,Sheet2!$A$1:G3803,6,0)</f>
        <v>USA</v>
      </c>
      <c r="R79" t="str">
        <f>VLOOKUP(A79,Sheet2!$A$1:G3803,7,0)</f>
        <v>R</v>
      </c>
      <c r="S79" t="str">
        <f>IF(Table1[[#This Row],[Language]]="English","English","Other language")</f>
        <v>English</v>
      </c>
      <c r="T79">
        <f>Table1[[#This Row],[Gross Revenue]]-Table1[[#This Row],[Budget]]</f>
        <v>37541683</v>
      </c>
      <c r="U79" s="1">
        <f>(Table1[[#This Row],[Gross Revenue]]/Table1[[#This Row],[Budget]])-1</f>
        <v>15.0166732</v>
      </c>
      <c r="V79" t="str">
        <f t="shared" si="2"/>
        <v>&lt;90 minutes</v>
      </c>
      <c r="W79">
        <f>Table1[[#This Row],[Profit]]/Table1[[#This Row],[Budget]]</f>
        <v>15.0166732</v>
      </c>
      <c r="X79" s="22" t="str">
        <f>IF(L79="","",
IF(L79&lt;Predictability!$B$1,"Low",
IF(L79&lt;=Predictability!$B$2,"Mid","High")))</f>
        <v>Low</v>
      </c>
      <c r="Y79" s="22">
        <f t="shared" si="3"/>
        <v>1</v>
      </c>
    </row>
    <row r="80" spans="1:25" x14ac:dyDescent="0.2">
      <c r="A80" t="s">
        <v>3499</v>
      </c>
      <c r="B80" t="s">
        <v>438</v>
      </c>
      <c r="C80" t="s">
        <v>439</v>
      </c>
      <c r="D80">
        <v>986</v>
      </c>
      <c r="E80">
        <v>4073</v>
      </c>
      <c r="F80">
        <v>89</v>
      </c>
      <c r="G80">
        <v>0</v>
      </c>
      <c r="H80">
        <v>4.7</v>
      </c>
      <c r="I80">
        <v>69</v>
      </c>
      <c r="J80">
        <v>86</v>
      </c>
      <c r="K80">
        <v>17314483</v>
      </c>
      <c r="L80">
        <v>4000000</v>
      </c>
      <c r="M80" s="2">
        <f>VLOOKUP(A80,Sheet2!$A$1:G3804,2,0)</f>
        <v>41770</v>
      </c>
      <c r="N80" t="str">
        <f>VLOOKUP(A80,Sheet2!$A$1:G3804,3,0)</f>
        <v>Color</v>
      </c>
      <c r="O80" t="str">
        <f>VLOOKUP(A80,Sheet2!$A$1:G3804,4,0)</f>
        <v>Comedy</v>
      </c>
      <c r="P80" t="str">
        <f>VLOOKUP(A80,Sheet2!$A$1:G3804,5,0)</f>
        <v>English</v>
      </c>
      <c r="Q80" t="str">
        <f>VLOOKUP(A80,Sheet2!$A$1:G3804,6,0)</f>
        <v>USA</v>
      </c>
      <c r="R80" t="str">
        <f>VLOOKUP(A80,Sheet2!$A$1:G3804,7,0)</f>
        <v>R</v>
      </c>
      <c r="S80" t="str">
        <f>IF(Table1[[#This Row],[Language]]="English","English","Other language")</f>
        <v>English</v>
      </c>
      <c r="T80">
        <f>Table1[[#This Row],[Gross Revenue]]-Table1[[#This Row],[Budget]]</f>
        <v>13314483</v>
      </c>
      <c r="U80" s="1">
        <f>(Table1[[#This Row],[Gross Revenue]]/Table1[[#This Row],[Budget]])-1</f>
        <v>3.3286207499999998</v>
      </c>
      <c r="V80" t="str">
        <f t="shared" si="2"/>
        <v>&lt;90 minutes</v>
      </c>
      <c r="W80">
        <f>Table1[[#This Row],[Profit]]/Table1[[#This Row],[Budget]]</f>
        <v>3.3286207499999998</v>
      </c>
      <c r="X80" s="22" t="str">
        <f>IF(L80="","",
IF(L80&lt;Predictability!$B$1,"Low",
IF(L80&lt;=Predictability!$B$2,"Mid","High")))</f>
        <v>Low</v>
      </c>
      <c r="Y80" s="22">
        <f t="shared" si="3"/>
        <v>1</v>
      </c>
    </row>
    <row r="81" spans="1:25" x14ac:dyDescent="0.2">
      <c r="A81" t="s">
        <v>5248</v>
      </c>
      <c r="B81" t="s">
        <v>1274</v>
      </c>
      <c r="C81" t="s">
        <v>2012</v>
      </c>
      <c r="D81">
        <v>10000</v>
      </c>
      <c r="E81">
        <v>12754</v>
      </c>
      <c r="F81">
        <v>0</v>
      </c>
      <c r="G81">
        <v>0</v>
      </c>
      <c r="H81">
        <v>7.5</v>
      </c>
      <c r="I81">
        <v>441</v>
      </c>
      <c r="J81">
        <v>96</v>
      </c>
      <c r="K81">
        <v>31493782</v>
      </c>
      <c r="L81">
        <v>32000000</v>
      </c>
      <c r="M81" s="2">
        <f>VLOOKUP(A81,Sheet2!$A$1:G3805,2,0)</f>
        <v>38667</v>
      </c>
      <c r="N81" t="str">
        <f>VLOOKUP(A81,Sheet2!$A$1:G3805,3,0)</f>
        <v>Color</v>
      </c>
      <c r="O81" t="str">
        <f>VLOOKUP(A81,Sheet2!$A$1:G3805,4,0)</f>
        <v>Crime</v>
      </c>
      <c r="P81" t="str">
        <f>VLOOKUP(A81,Sheet2!$A$1:G3805,5,0)</f>
        <v>English</v>
      </c>
      <c r="Q81" t="str">
        <f>VLOOKUP(A81,Sheet2!$A$1:G3805,6,0)</f>
        <v>USA</v>
      </c>
      <c r="R81" t="str">
        <f>VLOOKUP(A81,Sheet2!$A$1:G3805,7,0)</f>
        <v>R</v>
      </c>
      <c r="S81" t="str">
        <f>IF(Table1[[#This Row],[Language]]="English","English","Other language")</f>
        <v>English</v>
      </c>
      <c r="T81">
        <f>Table1[[#This Row],[Gross Revenue]]-Table1[[#This Row],[Budget]]</f>
        <v>-506218</v>
      </c>
      <c r="U81" s="1">
        <f>(Table1[[#This Row],[Gross Revenue]]/Table1[[#This Row],[Budget]])-1</f>
        <v>-1.5819312500000016E-2</v>
      </c>
      <c r="V81" t="str">
        <f t="shared" si="2"/>
        <v>90-110 minutes</v>
      </c>
      <c r="W81">
        <f>Table1[[#This Row],[Profit]]/Table1[[#This Row],[Budget]]</f>
        <v>-1.5819312499999998E-2</v>
      </c>
      <c r="X81" s="22" t="str">
        <f>IF(L81="","",
IF(L81&lt;Predictability!$B$1,"Low",
IF(L81&lt;=Predictability!$B$2,"Mid","High")))</f>
        <v>Mid</v>
      </c>
      <c r="Y81" s="22">
        <f t="shared" si="3"/>
        <v>0</v>
      </c>
    </row>
    <row r="82" spans="1:25" x14ac:dyDescent="0.2">
      <c r="A82" t="s">
        <v>5482</v>
      </c>
      <c r="B82" t="s">
        <v>1061</v>
      </c>
      <c r="C82" t="s">
        <v>1728</v>
      </c>
      <c r="D82">
        <v>18000</v>
      </c>
      <c r="E82">
        <v>21107</v>
      </c>
      <c r="F82">
        <v>15</v>
      </c>
      <c r="G82">
        <v>1000</v>
      </c>
      <c r="H82">
        <v>6.8</v>
      </c>
      <c r="I82">
        <v>84</v>
      </c>
      <c r="J82">
        <v>97</v>
      </c>
      <c r="K82">
        <v>1029017</v>
      </c>
      <c r="L82">
        <v>6500000</v>
      </c>
      <c r="M82" s="2">
        <f>VLOOKUP(A82,Sheet2!$A$1:G3806,2,0)</f>
        <v>38120</v>
      </c>
      <c r="N82" t="str">
        <f>VLOOKUP(A82,Sheet2!$A$1:G3806,3,0)</f>
        <v>Color</v>
      </c>
      <c r="O82" t="str">
        <f>VLOOKUP(A82,Sheet2!$A$1:G3806,4,0)</f>
        <v>Drama</v>
      </c>
      <c r="P82" t="str">
        <f>VLOOKUP(A82,Sheet2!$A$1:G3806,5,0)</f>
        <v>English</v>
      </c>
      <c r="Q82" t="str">
        <f>VLOOKUP(A82,Sheet2!$A$1:G3806,6,0)</f>
        <v>USA</v>
      </c>
      <c r="R82" t="str">
        <f>VLOOKUP(A82,Sheet2!$A$1:G3806,7,0)</f>
        <v>R</v>
      </c>
      <c r="S82" t="str">
        <f>IF(Table1[[#This Row],[Language]]="English","English","Other language")</f>
        <v>English</v>
      </c>
      <c r="T82">
        <f>Table1[[#This Row],[Gross Revenue]]-Table1[[#This Row],[Budget]]</f>
        <v>-5470983</v>
      </c>
      <c r="U82" s="1">
        <f>(Table1[[#This Row],[Gross Revenue]]/Table1[[#This Row],[Budget]])-1</f>
        <v>-0.84168969230769231</v>
      </c>
      <c r="V82" t="str">
        <f t="shared" si="2"/>
        <v>90-110 minutes</v>
      </c>
      <c r="W82">
        <f>Table1[[#This Row],[Profit]]/Table1[[#This Row],[Budget]]</f>
        <v>-0.84168969230769231</v>
      </c>
      <c r="X82" s="22" t="str">
        <f>IF(L82="","",
IF(L82&lt;Predictability!$B$1,"Low",
IF(L82&lt;=Predictability!$B$2,"Mid","High")))</f>
        <v>Low</v>
      </c>
      <c r="Y82" s="22">
        <f t="shared" si="3"/>
        <v>0</v>
      </c>
    </row>
    <row r="83" spans="1:25" x14ac:dyDescent="0.2">
      <c r="A83" t="s">
        <v>5655</v>
      </c>
      <c r="B83" t="s">
        <v>615</v>
      </c>
      <c r="C83" t="s">
        <v>616</v>
      </c>
      <c r="D83">
        <v>13000</v>
      </c>
      <c r="E83">
        <v>18761</v>
      </c>
      <c r="F83">
        <v>241</v>
      </c>
      <c r="G83">
        <v>0</v>
      </c>
      <c r="H83">
        <v>6.9</v>
      </c>
      <c r="I83">
        <v>167</v>
      </c>
      <c r="J83">
        <v>144</v>
      </c>
      <c r="K83">
        <v>56083966</v>
      </c>
      <c r="L83">
        <v>65000000</v>
      </c>
      <c r="M83" s="2">
        <f>VLOOKUP(A83,Sheet2!$A$1:G3807,2,0)</f>
        <v>37068</v>
      </c>
      <c r="N83" t="str">
        <f>VLOOKUP(A83,Sheet2!$A$1:G3807,3,0)</f>
        <v>Color</v>
      </c>
      <c r="O83" t="str">
        <f>VLOOKUP(A83,Sheet2!$A$1:G3807,4,0)</f>
        <v>Action</v>
      </c>
      <c r="P83" t="str">
        <f>VLOOKUP(A83,Sheet2!$A$1:G3807,5,0)</f>
        <v>English</v>
      </c>
      <c r="Q83" t="str">
        <f>VLOOKUP(A83,Sheet2!$A$1:G3807,6,0)</f>
        <v>USA</v>
      </c>
      <c r="R83" t="str">
        <f>VLOOKUP(A83,Sheet2!$A$1:G3807,7,0)</f>
        <v>PG-13</v>
      </c>
      <c r="S83" t="str">
        <f>IF(Table1[[#This Row],[Language]]="English","English","Other language")</f>
        <v>English</v>
      </c>
      <c r="T83">
        <f>Table1[[#This Row],[Gross Revenue]]-Table1[[#This Row],[Budget]]</f>
        <v>-8916034</v>
      </c>
      <c r="U83" s="1">
        <f>(Table1[[#This Row],[Gross Revenue]]/Table1[[#This Row],[Budget]])-1</f>
        <v>-0.13716975384615382</v>
      </c>
      <c r="V83" t="str">
        <f t="shared" si="2"/>
        <v>131-150 minutes</v>
      </c>
      <c r="W83">
        <f>Table1[[#This Row],[Profit]]/Table1[[#This Row],[Budget]]</f>
        <v>-0.13716975384615385</v>
      </c>
      <c r="X83" s="22" t="str">
        <f>IF(L83="","",
IF(L83&lt;Predictability!$B$1,"Low",
IF(L83&lt;=Predictability!$B$2,"Mid","High")))</f>
        <v>High</v>
      </c>
      <c r="Y83" s="22">
        <f t="shared" si="3"/>
        <v>0</v>
      </c>
    </row>
    <row r="84" spans="1:25" x14ac:dyDescent="0.2">
      <c r="A84" t="s">
        <v>6129</v>
      </c>
      <c r="B84" t="s">
        <v>606</v>
      </c>
      <c r="C84" t="s">
        <v>1569</v>
      </c>
      <c r="D84">
        <v>15000</v>
      </c>
      <c r="E84">
        <v>16751</v>
      </c>
      <c r="F84">
        <v>545</v>
      </c>
      <c r="G84">
        <v>0</v>
      </c>
      <c r="H84">
        <v>7.2</v>
      </c>
      <c r="I84">
        <v>41</v>
      </c>
      <c r="J84">
        <v>128</v>
      </c>
      <c r="K84">
        <v>107458785</v>
      </c>
      <c r="L84">
        <v>40000000</v>
      </c>
      <c r="M84" s="2">
        <f>VLOOKUP(A84,Sheet2!$A$1:G3808,2,0)</f>
        <v>33630</v>
      </c>
      <c r="N84" t="str">
        <f>VLOOKUP(A84,Sheet2!$A$1:G3808,3,0)</f>
        <v>Black and White</v>
      </c>
      <c r="O84" t="str">
        <f>VLOOKUP(A84,Sheet2!$A$1:G3808,4,0)</f>
        <v>Comedy</v>
      </c>
      <c r="P84" t="str">
        <f>VLOOKUP(A84,Sheet2!$A$1:G3808,5,0)</f>
        <v>English</v>
      </c>
      <c r="Q84" t="str">
        <f>VLOOKUP(A84,Sheet2!$A$1:G3808,6,0)</f>
        <v>USA</v>
      </c>
      <c r="R84" t="str">
        <f>VLOOKUP(A84,Sheet2!$A$1:G3808,7,0)</f>
        <v>PG</v>
      </c>
      <c r="S84" t="str">
        <f>IF(Table1[[#This Row],[Language]]="English","English","Other language")</f>
        <v>English</v>
      </c>
      <c r="T84">
        <f>Table1[[#This Row],[Gross Revenue]]-Table1[[#This Row],[Budget]]</f>
        <v>67458785</v>
      </c>
      <c r="U84" s="1">
        <f>(Table1[[#This Row],[Gross Revenue]]/Table1[[#This Row],[Budget]])-1</f>
        <v>1.686469625</v>
      </c>
      <c r="V84" t="str">
        <f t="shared" si="2"/>
        <v>111-130 minutes</v>
      </c>
      <c r="W84">
        <f>Table1[[#This Row],[Profit]]/Table1[[#This Row],[Budget]]</f>
        <v>1.686469625</v>
      </c>
      <c r="X84" s="22" t="str">
        <f>IF(L84="","",
IF(L84&lt;Predictability!$B$1,"Low",
IF(L84&lt;=Predictability!$B$2,"Mid","High")))</f>
        <v>Mid</v>
      </c>
      <c r="Y84" s="22">
        <f t="shared" si="3"/>
        <v>1</v>
      </c>
    </row>
    <row r="85" spans="1:25" x14ac:dyDescent="0.2">
      <c r="A85" t="s">
        <v>5479</v>
      </c>
      <c r="B85" t="s">
        <v>2336</v>
      </c>
      <c r="C85" t="s">
        <v>2337</v>
      </c>
      <c r="D85">
        <v>20</v>
      </c>
      <c r="E85">
        <v>28</v>
      </c>
      <c r="F85">
        <v>0</v>
      </c>
      <c r="G85">
        <v>0</v>
      </c>
      <c r="H85">
        <v>6.8</v>
      </c>
      <c r="I85">
        <v>43</v>
      </c>
      <c r="J85">
        <v>93</v>
      </c>
      <c r="K85">
        <v>100240</v>
      </c>
      <c r="L85">
        <v>1000000</v>
      </c>
      <c r="M85" s="2">
        <f>VLOOKUP(A85,Sheet2!$A$1:G3809,2,0)</f>
        <v>41966</v>
      </c>
      <c r="N85" t="str">
        <f>VLOOKUP(A85,Sheet2!$A$1:G3809,3,0)</f>
        <v>Color</v>
      </c>
      <c r="O85" t="str">
        <f>VLOOKUP(A85,Sheet2!$A$1:G3809,4,0)</f>
        <v>Documentary</v>
      </c>
      <c r="P85" t="str">
        <f>VLOOKUP(A85,Sheet2!$A$1:G3809,5,0)</f>
        <v>English</v>
      </c>
      <c r="Q85" t="str">
        <f>VLOOKUP(A85,Sheet2!$A$1:G3809,6,0)</f>
        <v>Denmark</v>
      </c>
      <c r="R85" t="str">
        <f>VLOOKUP(A85,Sheet2!$A$1:G3809,7,0)</f>
        <v>G</v>
      </c>
      <c r="S85" t="str">
        <f>IF(Table1[[#This Row],[Language]]="English","English","Other language")</f>
        <v>English</v>
      </c>
      <c r="T85">
        <f>Table1[[#This Row],[Gross Revenue]]-Table1[[#This Row],[Budget]]</f>
        <v>-899760</v>
      </c>
      <c r="U85" s="1">
        <f>(Table1[[#This Row],[Gross Revenue]]/Table1[[#This Row],[Budget]])-1</f>
        <v>-0.89976</v>
      </c>
      <c r="V85" t="str">
        <f t="shared" si="2"/>
        <v>90-110 minutes</v>
      </c>
      <c r="W85">
        <f>Table1[[#This Row],[Profit]]/Table1[[#This Row],[Budget]]</f>
        <v>-0.89976</v>
      </c>
      <c r="X85" s="22" t="str">
        <f>IF(L85="","",
IF(L85&lt;Predictability!$B$1,"Low",
IF(L85&lt;=Predictability!$B$2,"Mid","High")))</f>
        <v>Low</v>
      </c>
      <c r="Y85" s="22">
        <f t="shared" si="3"/>
        <v>0</v>
      </c>
    </row>
    <row r="86" spans="1:25" x14ac:dyDescent="0.2">
      <c r="A86" t="s">
        <v>5198</v>
      </c>
      <c r="B86" t="s">
        <v>2158</v>
      </c>
      <c r="C86" t="s">
        <v>2159</v>
      </c>
      <c r="D86">
        <v>618</v>
      </c>
      <c r="E86">
        <v>1095</v>
      </c>
      <c r="F86">
        <v>13</v>
      </c>
      <c r="G86">
        <v>0</v>
      </c>
      <c r="H86">
        <v>6.6</v>
      </c>
      <c r="I86">
        <v>112</v>
      </c>
      <c r="J86">
        <v>107</v>
      </c>
      <c r="K86">
        <v>21835784</v>
      </c>
      <c r="L86">
        <v>30000000</v>
      </c>
      <c r="M86" s="2">
        <f>VLOOKUP(A86,Sheet2!$A$1:G3810,2,0)</f>
        <v>38574</v>
      </c>
      <c r="N86" t="str">
        <f>VLOOKUP(A86,Sheet2!$A$1:G3810,3,0)</f>
        <v>Color</v>
      </c>
      <c r="O86" t="str">
        <f>VLOOKUP(A86,Sheet2!$A$1:G3810,4,0)</f>
        <v>Comedy</v>
      </c>
      <c r="P86" t="str">
        <f>VLOOKUP(A86,Sheet2!$A$1:G3810,5,0)</f>
        <v>English</v>
      </c>
      <c r="Q86" t="str">
        <f>VLOOKUP(A86,Sheet2!$A$1:G3810,6,0)</f>
        <v>USA</v>
      </c>
      <c r="R86" t="str">
        <f>VLOOKUP(A86,Sheet2!$A$1:G3810,7,0)</f>
        <v>PG-13</v>
      </c>
      <c r="S86" t="str">
        <f>IF(Table1[[#This Row],[Language]]="English","English","Other language")</f>
        <v>English</v>
      </c>
      <c r="T86">
        <f>Table1[[#This Row],[Gross Revenue]]-Table1[[#This Row],[Budget]]</f>
        <v>-8164216</v>
      </c>
      <c r="U86" s="1">
        <f>(Table1[[#This Row],[Gross Revenue]]/Table1[[#This Row],[Budget]])-1</f>
        <v>-0.27214053333333332</v>
      </c>
      <c r="V86" t="str">
        <f t="shared" si="2"/>
        <v>90-110 minutes</v>
      </c>
      <c r="W86">
        <f>Table1[[#This Row],[Profit]]/Table1[[#This Row],[Budget]]</f>
        <v>-0.27214053333333332</v>
      </c>
      <c r="X86" s="22" t="str">
        <f>IF(L86="","",
IF(L86&lt;Predictability!$B$1,"Low",
IF(L86&lt;=Predictability!$B$2,"Mid","High")))</f>
        <v>Mid</v>
      </c>
      <c r="Y86" s="22">
        <f t="shared" si="3"/>
        <v>0</v>
      </c>
    </row>
    <row r="87" spans="1:25" x14ac:dyDescent="0.2">
      <c r="A87" t="s">
        <v>4182</v>
      </c>
      <c r="B87" t="s">
        <v>537</v>
      </c>
      <c r="C87" t="s">
        <v>276</v>
      </c>
      <c r="D87">
        <v>851</v>
      </c>
      <c r="E87">
        <v>3190</v>
      </c>
      <c r="F87">
        <v>322</v>
      </c>
      <c r="G87">
        <v>368</v>
      </c>
      <c r="H87">
        <v>5.8</v>
      </c>
      <c r="I87">
        <v>8</v>
      </c>
      <c r="J87">
        <v>100</v>
      </c>
      <c r="K87">
        <v>29392418</v>
      </c>
      <c r="L87">
        <v>10000000</v>
      </c>
      <c r="M87" s="2">
        <f>VLOOKUP(A87,Sheet2!$A$1:G3811,2,0)</f>
        <v>34364</v>
      </c>
      <c r="N87" t="str">
        <f>VLOOKUP(A87,Sheet2!$A$1:G3811,3,0)</f>
        <v>Color</v>
      </c>
      <c r="O87" t="str">
        <f>VLOOKUP(A87,Sheet2!$A$1:G3811,4,0)</f>
        <v>Action</v>
      </c>
      <c r="P87" t="str">
        <f>VLOOKUP(A87,Sheet2!$A$1:G3811,5,0)</f>
        <v>English</v>
      </c>
      <c r="Q87" t="str">
        <f>VLOOKUP(A87,Sheet2!$A$1:G3811,6,0)</f>
        <v>USA</v>
      </c>
      <c r="R87" t="str">
        <f>VLOOKUP(A87,Sheet2!$A$1:G3811,7,0)</f>
        <v>R</v>
      </c>
      <c r="S87" t="str">
        <f>IF(Table1[[#This Row],[Language]]="English","English","Other language")</f>
        <v>English</v>
      </c>
      <c r="T87">
        <f>Table1[[#This Row],[Gross Revenue]]-Table1[[#This Row],[Budget]]</f>
        <v>19392418</v>
      </c>
      <c r="U87" s="1">
        <f>(Table1[[#This Row],[Gross Revenue]]/Table1[[#This Row],[Budget]])-1</f>
        <v>1.9392418</v>
      </c>
      <c r="V87" t="str">
        <f t="shared" si="2"/>
        <v>90-110 minutes</v>
      </c>
      <c r="W87">
        <f>Table1[[#This Row],[Profit]]/Table1[[#This Row],[Budget]]</f>
        <v>1.9392418</v>
      </c>
      <c r="X87" s="22" t="str">
        <f>IF(L87="","",
IF(L87&lt;Predictability!$B$1,"Low",
IF(L87&lt;=Predictability!$B$2,"Mid","High")))</f>
        <v>Mid</v>
      </c>
      <c r="Y87" s="22">
        <f t="shared" si="3"/>
        <v>1</v>
      </c>
    </row>
    <row r="88" spans="1:25" x14ac:dyDescent="0.2">
      <c r="A88" t="s">
        <v>3498</v>
      </c>
      <c r="B88" t="s">
        <v>437</v>
      </c>
      <c r="C88" t="s">
        <v>228</v>
      </c>
      <c r="D88">
        <v>975</v>
      </c>
      <c r="E88">
        <v>3202</v>
      </c>
      <c r="F88">
        <v>0</v>
      </c>
      <c r="G88">
        <v>0</v>
      </c>
      <c r="H88">
        <v>4.7</v>
      </c>
      <c r="I88">
        <v>24</v>
      </c>
      <c r="J88">
        <v>100</v>
      </c>
      <c r="K88">
        <v>52528330</v>
      </c>
      <c r="L88">
        <v>25000000</v>
      </c>
      <c r="M88" s="2">
        <f>VLOOKUP(A88,Sheet2!$A$1:G3812,2,0)</f>
        <v>41345</v>
      </c>
      <c r="N88" t="str">
        <f>VLOOKUP(A88,Sheet2!$A$1:G3812,3,0)</f>
        <v>Color</v>
      </c>
      <c r="O88" t="str">
        <f>VLOOKUP(A88,Sheet2!$A$1:G3812,4,0)</f>
        <v>Comedy</v>
      </c>
      <c r="P88" t="str">
        <f>VLOOKUP(A88,Sheet2!$A$1:G3812,5,0)</f>
        <v>English</v>
      </c>
      <c r="Q88" t="str">
        <f>VLOOKUP(A88,Sheet2!$A$1:G3812,6,0)</f>
        <v>USA</v>
      </c>
      <c r="R88" t="str">
        <f>VLOOKUP(A88,Sheet2!$A$1:G3812,7,0)</f>
        <v>PG-13</v>
      </c>
      <c r="S88" t="str">
        <f>IF(Table1[[#This Row],[Language]]="English","English","Other language")</f>
        <v>English</v>
      </c>
      <c r="T88">
        <f>Table1[[#This Row],[Gross Revenue]]-Table1[[#This Row],[Budget]]</f>
        <v>27528330</v>
      </c>
      <c r="U88" s="1">
        <f>(Table1[[#This Row],[Gross Revenue]]/Table1[[#This Row],[Budget]])-1</f>
        <v>1.1011332</v>
      </c>
      <c r="V88" t="str">
        <f t="shared" si="2"/>
        <v>90-110 minutes</v>
      </c>
      <c r="W88">
        <f>Table1[[#This Row],[Profit]]/Table1[[#This Row],[Budget]]</f>
        <v>1.1011332</v>
      </c>
      <c r="X88" s="22" t="str">
        <f>IF(L88="","",
IF(L88&lt;Predictability!$B$1,"Low",
IF(L88&lt;=Predictability!$B$2,"Mid","High")))</f>
        <v>Mid</v>
      </c>
      <c r="Y88" s="22">
        <f t="shared" si="3"/>
        <v>1</v>
      </c>
    </row>
    <row r="89" spans="1:25" x14ac:dyDescent="0.2">
      <c r="A89" t="s">
        <v>4470</v>
      </c>
      <c r="B89" t="s">
        <v>994</v>
      </c>
      <c r="C89" t="s">
        <v>1174</v>
      </c>
      <c r="D89">
        <v>14000</v>
      </c>
      <c r="E89">
        <v>16611</v>
      </c>
      <c r="F89">
        <v>473</v>
      </c>
      <c r="G89">
        <v>0</v>
      </c>
      <c r="H89">
        <v>6.1</v>
      </c>
      <c r="I89">
        <v>110</v>
      </c>
      <c r="J89">
        <v>109</v>
      </c>
      <c r="K89">
        <v>26183197</v>
      </c>
      <c r="L89">
        <v>36000000</v>
      </c>
      <c r="M89" s="2">
        <f>VLOOKUP(A89,Sheet2!$A$1:G3813,2,0)</f>
        <v>37917</v>
      </c>
      <c r="N89" t="str">
        <f>VLOOKUP(A89,Sheet2!$A$1:G3813,3,0)</f>
        <v>Color</v>
      </c>
      <c r="O89" t="str">
        <f>VLOOKUP(A89,Sheet2!$A$1:G3813,4,0)</f>
        <v>Action</v>
      </c>
      <c r="P89" t="str">
        <f>VLOOKUP(A89,Sheet2!$A$1:G3813,5,0)</f>
        <v>English</v>
      </c>
      <c r="Q89" t="str">
        <f>VLOOKUP(A89,Sheet2!$A$1:G3813,6,0)</f>
        <v>USA</v>
      </c>
      <c r="R89" t="str">
        <f>VLOOKUP(A89,Sheet2!$A$1:G3813,7,0)</f>
        <v>R</v>
      </c>
      <c r="S89" t="str">
        <f>IF(Table1[[#This Row],[Language]]="English","English","Other language")</f>
        <v>English</v>
      </c>
      <c r="T89">
        <f>Table1[[#This Row],[Gross Revenue]]-Table1[[#This Row],[Budget]]</f>
        <v>-9816803</v>
      </c>
      <c r="U89" s="1">
        <f>(Table1[[#This Row],[Gross Revenue]]/Table1[[#This Row],[Budget]])-1</f>
        <v>-0.27268897222222221</v>
      </c>
      <c r="V89" t="str">
        <f t="shared" si="2"/>
        <v>90-110 minutes</v>
      </c>
      <c r="W89">
        <f>Table1[[#This Row],[Profit]]/Table1[[#This Row],[Budget]]</f>
        <v>-0.27268897222222221</v>
      </c>
      <c r="X89" s="22" t="str">
        <f>IF(L89="","",
IF(L89&lt;Predictability!$B$1,"Low",
IF(L89&lt;=Predictability!$B$2,"Mid","High")))</f>
        <v>Mid</v>
      </c>
      <c r="Y89" s="22">
        <f t="shared" si="3"/>
        <v>0</v>
      </c>
    </row>
    <row r="90" spans="1:25" x14ac:dyDescent="0.2">
      <c r="A90" t="s">
        <v>5351</v>
      </c>
      <c r="B90" t="s">
        <v>258</v>
      </c>
      <c r="C90" t="s">
        <v>1765</v>
      </c>
      <c r="D90">
        <v>11000</v>
      </c>
      <c r="E90">
        <v>12178</v>
      </c>
      <c r="F90">
        <v>187</v>
      </c>
      <c r="G90">
        <v>923</v>
      </c>
      <c r="H90">
        <v>6.7</v>
      </c>
      <c r="I90">
        <v>190</v>
      </c>
      <c r="J90">
        <v>108</v>
      </c>
      <c r="K90">
        <v>9172810</v>
      </c>
      <c r="L90">
        <v>16000000</v>
      </c>
      <c r="M90" s="2">
        <f>VLOOKUP(A90,Sheet2!$A$1:G3814,2,0)</f>
        <v>39110</v>
      </c>
      <c r="N90" t="str">
        <f>VLOOKUP(A90,Sheet2!$A$1:G3814,3,0)</f>
        <v>Color</v>
      </c>
      <c r="O90" t="str">
        <f>VLOOKUP(A90,Sheet2!$A$1:G3814,4,0)</f>
        <v>Biography</v>
      </c>
      <c r="P90" t="str">
        <f>VLOOKUP(A90,Sheet2!$A$1:G3814,5,0)</f>
        <v>English</v>
      </c>
      <c r="Q90" t="str">
        <f>VLOOKUP(A90,Sheet2!$A$1:G3814,6,0)</f>
        <v>USA</v>
      </c>
      <c r="R90" t="str">
        <f>VLOOKUP(A90,Sheet2!$A$1:G3814,7,0)</f>
        <v>R</v>
      </c>
      <c r="S90" t="str">
        <f>IF(Table1[[#This Row],[Language]]="English","English","Other language")</f>
        <v>English</v>
      </c>
      <c r="T90">
        <f>Table1[[#This Row],[Gross Revenue]]-Table1[[#This Row],[Budget]]</f>
        <v>-6827190</v>
      </c>
      <c r="U90" s="1">
        <f>(Table1[[#This Row],[Gross Revenue]]/Table1[[#This Row],[Budget]])-1</f>
        <v>-0.42669937499999999</v>
      </c>
      <c r="V90" t="str">
        <f t="shared" si="2"/>
        <v>90-110 minutes</v>
      </c>
      <c r="W90">
        <f>Table1[[#This Row],[Profit]]/Table1[[#This Row],[Budget]]</f>
        <v>-0.42669937499999999</v>
      </c>
      <c r="X90" s="22" t="str">
        <f>IF(L90="","",
IF(L90&lt;Predictability!$B$1,"Low",
IF(L90&lt;=Predictability!$B$2,"Mid","High")))</f>
        <v>Mid</v>
      </c>
      <c r="Y90" s="22">
        <f t="shared" si="3"/>
        <v>0</v>
      </c>
    </row>
    <row r="91" spans="1:25" x14ac:dyDescent="0.2">
      <c r="A91" t="s">
        <v>4487</v>
      </c>
      <c r="B91" t="s">
        <v>528</v>
      </c>
      <c r="C91" t="s">
        <v>1592</v>
      </c>
      <c r="D91">
        <v>14000</v>
      </c>
      <c r="E91">
        <v>28927</v>
      </c>
      <c r="F91">
        <v>3000</v>
      </c>
      <c r="G91">
        <v>24000</v>
      </c>
      <c r="H91">
        <v>6.1</v>
      </c>
      <c r="I91">
        <v>303</v>
      </c>
      <c r="J91">
        <v>136</v>
      </c>
      <c r="K91">
        <v>42615685</v>
      </c>
      <c r="L91">
        <v>40000000</v>
      </c>
      <c r="M91" s="2">
        <f>VLOOKUP(A91,Sheet2!$A$1:G3815,2,0)</f>
        <v>41917</v>
      </c>
      <c r="N91" t="str">
        <f>VLOOKUP(A91,Sheet2!$A$1:G3815,3,0)</f>
        <v>Color</v>
      </c>
      <c r="O91" t="str">
        <f>VLOOKUP(A91,Sheet2!$A$1:G3815,4,0)</f>
        <v>Comedy</v>
      </c>
      <c r="P91" t="str">
        <f>VLOOKUP(A91,Sheet2!$A$1:G3815,5,0)</f>
        <v>English</v>
      </c>
      <c r="Q91" t="str">
        <f>VLOOKUP(A91,Sheet2!$A$1:G3815,6,0)</f>
        <v>USA</v>
      </c>
      <c r="R91" t="str">
        <f>VLOOKUP(A91,Sheet2!$A$1:G3815,7,0)</f>
        <v>R</v>
      </c>
      <c r="S91" t="str">
        <f>IF(Table1[[#This Row],[Language]]="English","English","Other language")</f>
        <v>English</v>
      </c>
      <c r="T91">
        <f>Table1[[#This Row],[Gross Revenue]]-Table1[[#This Row],[Budget]]</f>
        <v>2615685</v>
      </c>
      <c r="U91" s="1">
        <f>(Table1[[#This Row],[Gross Revenue]]/Table1[[#This Row],[Budget]])-1</f>
        <v>6.5392125000000023E-2</v>
      </c>
      <c r="V91" t="str">
        <f t="shared" si="2"/>
        <v>131-150 minutes</v>
      </c>
      <c r="W91">
        <f>Table1[[#This Row],[Profit]]/Table1[[#This Row],[Budget]]</f>
        <v>6.5392124999999995E-2</v>
      </c>
      <c r="X91" s="22" t="str">
        <f>IF(L91="","",
IF(L91&lt;Predictability!$B$1,"Low",
IF(L91&lt;=Predictability!$B$2,"Mid","High")))</f>
        <v>Mid</v>
      </c>
      <c r="Y91" s="22">
        <f t="shared" si="3"/>
        <v>0</v>
      </c>
    </row>
    <row r="92" spans="1:25" x14ac:dyDescent="0.2">
      <c r="A92" t="s">
        <v>5765</v>
      </c>
      <c r="B92" t="s">
        <v>233</v>
      </c>
      <c r="C92" t="s">
        <v>2441</v>
      </c>
      <c r="D92">
        <v>1000</v>
      </c>
      <c r="E92">
        <v>3979</v>
      </c>
      <c r="F92">
        <v>78</v>
      </c>
      <c r="G92">
        <v>0</v>
      </c>
      <c r="H92">
        <v>7</v>
      </c>
      <c r="I92">
        <v>350</v>
      </c>
      <c r="J92">
        <v>125</v>
      </c>
      <c r="K92">
        <v>5749134</v>
      </c>
      <c r="L92">
        <v>20000000</v>
      </c>
      <c r="M92" s="2">
        <f>VLOOKUP(A92,Sheet2!$A$1:G3816,2,0)</f>
        <v>41868</v>
      </c>
      <c r="N92" t="str">
        <f>VLOOKUP(A92,Sheet2!$A$1:G3816,3,0)</f>
        <v>Color</v>
      </c>
      <c r="O92" t="str">
        <f>VLOOKUP(A92,Sheet2!$A$1:G3816,4,0)</f>
        <v>Action</v>
      </c>
      <c r="P92" t="str">
        <f>VLOOKUP(A92,Sheet2!$A$1:G3816,5,0)</f>
        <v>English</v>
      </c>
      <c r="Q92" t="str">
        <f>VLOOKUP(A92,Sheet2!$A$1:G3816,6,0)</f>
        <v>USA</v>
      </c>
      <c r="R92" t="str">
        <f>VLOOKUP(A92,Sheet2!$A$1:G3816,7,0)</f>
        <v>R</v>
      </c>
      <c r="S92" t="str">
        <f>IF(Table1[[#This Row],[Language]]="English","English","Other language")</f>
        <v>English</v>
      </c>
      <c r="T92">
        <f>Table1[[#This Row],[Gross Revenue]]-Table1[[#This Row],[Budget]]</f>
        <v>-14250866</v>
      </c>
      <c r="U92" s="1">
        <f>(Table1[[#This Row],[Gross Revenue]]/Table1[[#This Row],[Budget]])-1</f>
        <v>-0.71254329999999999</v>
      </c>
      <c r="V92" t="str">
        <f t="shared" si="2"/>
        <v>111-130 minutes</v>
      </c>
      <c r="W92">
        <f>Table1[[#This Row],[Profit]]/Table1[[#This Row],[Budget]]</f>
        <v>-0.71254329999999999</v>
      </c>
      <c r="X92" s="22" t="str">
        <f>IF(L92="","",
IF(L92&lt;Predictability!$B$1,"Low",
IF(L92&lt;=Predictability!$B$2,"Mid","High")))</f>
        <v>Mid</v>
      </c>
      <c r="Y92" s="22">
        <f t="shared" si="3"/>
        <v>0</v>
      </c>
    </row>
    <row r="93" spans="1:25" x14ac:dyDescent="0.2">
      <c r="A93" t="s">
        <v>5914</v>
      </c>
      <c r="B93" t="s">
        <v>1276</v>
      </c>
      <c r="C93" t="s">
        <v>2083</v>
      </c>
      <c r="D93">
        <v>22000</v>
      </c>
      <c r="E93">
        <v>22574</v>
      </c>
      <c r="F93">
        <v>210</v>
      </c>
      <c r="G93">
        <v>13000</v>
      </c>
      <c r="H93">
        <v>6.8</v>
      </c>
      <c r="I93">
        <v>291</v>
      </c>
      <c r="J93">
        <v>122</v>
      </c>
      <c r="K93">
        <v>17237244</v>
      </c>
      <c r="L93">
        <v>15000000</v>
      </c>
      <c r="M93" s="2">
        <f>VLOOKUP(A93,Sheet2!$A$1:G3817,2,0)</f>
        <v>41656</v>
      </c>
      <c r="N93" t="str">
        <f>VLOOKUP(A93,Sheet2!$A$1:G3817,3,0)</f>
        <v>Color</v>
      </c>
      <c r="O93" t="str">
        <f>VLOOKUP(A93,Sheet2!$A$1:G3817,4,0)</f>
        <v>Crime</v>
      </c>
      <c r="P93" t="str">
        <f>VLOOKUP(A93,Sheet2!$A$1:G3817,5,0)</f>
        <v>English</v>
      </c>
      <c r="Q93" t="str">
        <f>VLOOKUP(A93,Sheet2!$A$1:G3817,6,0)</f>
        <v>UK</v>
      </c>
      <c r="R93" t="str">
        <f>VLOOKUP(A93,Sheet2!$A$1:G3817,7,0)</f>
        <v>R</v>
      </c>
      <c r="S93" t="str">
        <f>IF(Table1[[#This Row],[Language]]="English","English","Other language")</f>
        <v>English</v>
      </c>
      <c r="T93">
        <f>Table1[[#This Row],[Gross Revenue]]-Table1[[#This Row],[Budget]]</f>
        <v>2237244</v>
      </c>
      <c r="U93" s="1">
        <f>(Table1[[#This Row],[Gross Revenue]]/Table1[[#This Row],[Budget]])-1</f>
        <v>0.1491496000000001</v>
      </c>
      <c r="V93" t="str">
        <f t="shared" si="2"/>
        <v>111-130 minutes</v>
      </c>
      <c r="W93">
        <f>Table1[[#This Row],[Profit]]/Table1[[#This Row],[Budget]]</f>
        <v>0.14914959999999999</v>
      </c>
      <c r="X93" s="22" t="str">
        <f>IF(L93="","",
IF(L93&lt;Predictability!$B$1,"Low",
IF(L93&lt;=Predictability!$B$2,"Mid","High")))</f>
        <v>Mid</v>
      </c>
      <c r="Y93" s="22">
        <f t="shared" si="3"/>
        <v>0</v>
      </c>
    </row>
    <row r="94" spans="1:25" x14ac:dyDescent="0.2">
      <c r="A94" t="s">
        <v>4658</v>
      </c>
      <c r="B94" t="s">
        <v>589</v>
      </c>
      <c r="C94" t="s">
        <v>1736</v>
      </c>
      <c r="D94">
        <v>8000</v>
      </c>
      <c r="E94">
        <v>9271</v>
      </c>
      <c r="F94">
        <v>12</v>
      </c>
      <c r="G94">
        <v>0</v>
      </c>
      <c r="H94">
        <v>6.2</v>
      </c>
      <c r="I94">
        <v>63</v>
      </c>
      <c r="J94">
        <v>82</v>
      </c>
      <c r="K94">
        <v>30324946</v>
      </c>
      <c r="L94">
        <v>17000000</v>
      </c>
      <c r="M94" s="2">
        <f>VLOOKUP(A94,Sheet2!$A$1:G3818,2,0)</f>
        <v>35997</v>
      </c>
      <c r="N94" t="str">
        <f>VLOOKUP(A94,Sheet2!$A$1:G3818,3,0)</f>
        <v>Color</v>
      </c>
      <c r="O94" t="str">
        <f>VLOOKUP(A94,Sheet2!$A$1:G3818,4,0)</f>
        <v>Comedy</v>
      </c>
      <c r="P94" t="str">
        <f>VLOOKUP(A94,Sheet2!$A$1:G3818,5,0)</f>
        <v>English</v>
      </c>
      <c r="Q94" t="str">
        <f>VLOOKUP(A94,Sheet2!$A$1:G3818,6,0)</f>
        <v>USA</v>
      </c>
      <c r="R94" t="str">
        <f>VLOOKUP(A94,Sheet2!$A$1:G3818,7,0)</f>
        <v>PG-13</v>
      </c>
      <c r="S94" t="str">
        <f>IF(Table1[[#This Row],[Language]]="English","English","Other language")</f>
        <v>English</v>
      </c>
      <c r="T94">
        <f>Table1[[#This Row],[Gross Revenue]]-Table1[[#This Row],[Budget]]</f>
        <v>13324946</v>
      </c>
      <c r="U94" s="1">
        <f>(Table1[[#This Row],[Gross Revenue]]/Table1[[#This Row],[Budget]])-1</f>
        <v>0.78382035294117647</v>
      </c>
      <c r="V94" t="str">
        <f t="shared" si="2"/>
        <v>&lt;90 minutes</v>
      </c>
      <c r="W94">
        <f>Table1[[#This Row],[Profit]]/Table1[[#This Row],[Budget]]</f>
        <v>0.78382035294117647</v>
      </c>
      <c r="X94" s="22" t="str">
        <f>IF(L94="","",
IF(L94&lt;Predictability!$B$1,"Low",
IF(L94&lt;=Predictability!$B$2,"Mid","High")))</f>
        <v>Mid</v>
      </c>
      <c r="Y94" s="22">
        <f t="shared" si="3"/>
        <v>1</v>
      </c>
    </row>
    <row r="95" spans="1:25" x14ac:dyDescent="0.2">
      <c r="A95" t="s">
        <v>6482</v>
      </c>
      <c r="B95" t="s">
        <v>546</v>
      </c>
      <c r="C95" t="s">
        <v>350</v>
      </c>
      <c r="D95">
        <v>40000</v>
      </c>
      <c r="E95">
        <v>42918</v>
      </c>
      <c r="F95">
        <v>0</v>
      </c>
      <c r="G95">
        <v>10000</v>
      </c>
      <c r="H95">
        <v>7.5</v>
      </c>
      <c r="I95">
        <v>256</v>
      </c>
      <c r="J95">
        <v>101</v>
      </c>
      <c r="K95">
        <v>26505000</v>
      </c>
      <c r="L95">
        <v>1800000</v>
      </c>
      <c r="M95" s="2">
        <f>VLOOKUP(A95,Sheet2!$A$1:G3819,2,0)</f>
        <v>30785</v>
      </c>
      <c r="N95" t="str">
        <f>VLOOKUP(A95,Sheet2!$A$1:G3819,3,0)</f>
        <v>Color</v>
      </c>
      <c r="O95" t="str">
        <f>VLOOKUP(A95,Sheet2!$A$1:G3819,4,0)</f>
        <v>Horror</v>
      </c>
      <c r="P95" t="str">
        <f>VLOOKUP(A95,Sheet2!$A$1:G3819,5,0)</f>
        <v>English</v>
      </c>
      <c r="Q95" t="str">
        <f>VLOOKUP(A95,Sheet2!$A$1:G3819,6,0)</f>
        <v>USA</v>
      </c>
      <c r="R95" t="str">
        <f>VLOOKUP(A95,Sheet2!$A$1:G3819,7,0)</f>
        <v>X</v>
      </c>
      <c r="S95" t="str">
        <f>IF(Table1[[#This Row],[Language]]="English","English","Other language")</f>
        <v>English</v>
      </c>
      <c r="T95">
        <f>Table1[[#This Row],[Gross Revenue]]-Table1[[#This Row],[Budget]]</f>
        <v>24705000</v>
      </c>
      <c r="U95" s="1">
        <f>(Table1[[#This Row],[Gross Revenue]]/Table1[[#This Row],[Budget]])-1</f>
        <v>13.725</v>
      </c>
      <c r="V95" t="str">
        <f t="shared" si="2"/>
        <v>90-110 minutes</v>
      </c>
      <c r="W95">
        <f>Table1[[#This Row],[Profit]]/Table1[[#This Row],[Budget]]</f>
        <v>13.725</v>
      </c>
      <c r="X95" s="22" t="str">
        <f>IF(L95="","",
IF(L95&lt;Predictability!$B$1,"Low",
IF(L95&lt;=Predictability!$B$2,"Mid","High")))</f>
        <v>Low</v>
      </c>
      <c r="Y95" s="22">
        <f t="shared" si="3"/>
        <v>1</v>
      </c>
    </row>
    <row r="96" spans="1:25" x14ac:dyDescent="0.2">
      <c r="A96" t="s">
        <v>3844</v>
      </c>
      <c r="B96" t="s">
        <v>928</v>
      </c>
      <c r="C96" t="s">
        <v>929</v>
      </c>
      <c r="D96">
        <v>426</v>
      </c>
      <c r="E96">
        <v>1472</v>
      </c>
      <c r="F96">
        <v>28</v>
      </c>
      <c r="G96">
        <v>0</v>
      </c>
      <c r="H96">
        <v>5.4</v>
      </c>
      <c r="I96">
        <v>138</v>
      </c>
      <c r="J96">
        <v>87</v>
      </c>
      <c r="K96">
        <v>30000000</v>
      </c>
      <c r="L96">
        <v>2200000</v>
      </c>
      <c r="M96" s="2">
        <f>VLOOKUP(A96,Sheet2!$A$1:G3820,2,0)</f>
        <v>31134</v>
      </c>
      <c r="N96" t="str">
        <f>VLOOKUP(A96,Sheet2!$A$1:G3820,3,0)</f>
        <v>Color</v>
      </c>
      <c r="O96" t="str">
        <f>VLOOKUP(A96,Sheet2!$A$1:G3820,4,0)</f>
        <v>Fantasy</v>
      </c>
      <c r="P96" t="str">
        <f>VLOOKUP(A96,Sheet2!$A$1:G3820,5,0)</f>
        <v>English</v>
      </c>
      <c r="Q96" t="str">
        <f>VLOOKUP(A96,Sheet2!$A$1:G3820,6,0)</f>
        <v>USA</v>
      </c>
      <c r="R96" t="str">
        <f>VLOOKUP(A96,Sheet2!$A$1:G3820,7,0)</f>
        <v>R</v>
      </c>
      <c r="S96" t="str">
        <f>IF(Table1[[#This Row],[Language]]="English","English","Other language")</f>
        <v>English</v>
      </c>
      <c r="T96">
        <f>Table1[[#This Row],[Gross Revenue]]-Table1[[#This Row],[Budget]]</f>
        <v>27800000</v>
      </c>
      <c r="U96" s="1">
        <f>(Table1[[#This Row],[Gross Revenue]]/Table1[[#This Row],[Budget]])-1</f>
        <v>12.636363636363637</v>
      </c>
      <c r="V96" t="str">
        <f t="shared" si="2"/>
        <v>&lt;90 minutes</v>
      </c>
      <c r="W96">
        <f>Table1[[#This Row],[Profit]]/Table1[[#This Row],[Budget]]</f>
        <v>12.636363636363637</v>
      </c>
      <c r="X96" s="22" t="str">
        <f>IF(L96="","",
IF(L96&lt;Predictability!$B$1,"Low",
IF(L96&lt;=Predictability!$B$2,"Mid","High")))</f>
        <v>Low</v>
      </c>
      <c r="Y96" s="22">
        <f t="shared" si="3"/>
        <v>1</v>
      </c>
    </row>
    <row r="97" spans="1:25" x14ac:dyDescent="0.2">
      <c r="A97" t="s">
        <v>5283</v>
      </c>
      <c r="B97" t="s">
        <v>2196</v>
      </c>
      <c r="C97" t="s">
        <v>984</v>
      </c>
      <c r="D97">
        <v>506</v>
      </c>
      <c r="E97">
        <v>1584</v>
      </c>
      <c r="F97">
        <v>55</v>
      </c>
      <c r="G97">
        <v>0</v>
      </c>
      <c r="H97">
        <v>6.6</v>
      </c>
      <c r="I97">
        <v>131</v>
      </c>
      <c r="J97">
        <v>88</v>
      </c>
      <c r="K97">
        <v>44793200</v>
      </c>
      <c r="L97">
        <v>4500000</v>
      </c>
      <c r="M97" s="2">
        <f>VLOOKUP(A97,Sheet2!$A$1:G3821,2,0)</f>
        <v>32008</v>
      </c>
      <c r="N97" t="str">
        <f>VLOOKUP(A97,Sheet2!$A$1:G3821,3,0)</f>
        <v>Color</v>
      </c>
      <c r="O97" t="str">
        <f>VLOOKUP(A97,Sheet2!$A$1:G3821,4,0)</f>
        <v>Action</v>
      </c>
      <c r="P97" t="str">
        <f>VLOOKUP(A97,Sheet2!$A$1:G3821,5,0)</f>
        <v>English</v>
      </c>
      <c r="Q97" t="str">
        <f>VLOOKUP(A97,Sheet2!$A$1:G3821,6,0)</f>
        <v>USA</v>
      </c>
      <c r="R97" t="str">
        <f>VLOOKUP(A97,Sheet2!$A$1:G3821,7,0)</f>
        <v>X</v>
      </c>
      <c r="S97" t="str">
        <f>IF(Table1[[#This Row],[Language]]="English","English","Other language")</f>
        <v>English</v>
      </c>
      <c r="T97">
        <f>Table1[[#This Row],[Gross Revenue]]-Table1[[#This Row],[Budget]]</f>
        <v>40293200</v>
      </c>
      <c r="U97" s="1">
        <f>(Table1[[#This Row],[Gross Revenue]]/Table1[[#This Row],[Budget]])-1</f>
        <v>8.9540444444444436</v>
      </c>
      <c r="V97" t="str">
        <f t="shared" si="2"/>
        <v>&lt;90 minutes</v>
      </c>
      <c r="W97">
        <f>Table1[[#This Row],[Profit]]/Table1[[#This Row],[Budget]]</f>
        <v>8.9540444444444436</v>
      </c>
      <c r="X97" s="22" t="str">
        <f>IF(L97="","",
IF(L97&lt;Predictability!$B$1,"Low",
IF(L97&lt;=Predictability!$B$2,"Mid","High")))</f>
        <v>Low</v>
      </c>
      <c r="Y97" s="22">
        <f t="shared" si="3"/>
        <v>1</v>
      </c>
    </row>
    <row r="98" spans="1:25" x14ac:dyDescent="0.2">
      <c r="A98" t="s">
        <v>4090</v>
      </c>
      <c r="B98" t="s">
        <v>1207</v>
      </c>
      <c r="C98" t="s">
        <v>242</v>
      </c>
      <c r="D98">
        <v>130</v>
      </c>
      <c r="E98">
        <v>450</v>
      </c>
      <c r="F98">
        <v>212</v>
      </c>
      <c r="G98">
        <v>0</v>
      </c>
      <c r="H98">
        <v>5.7</v>
      </c>
      <c r="I98">
        <v>102</v>
      </c>
      <c r="J98">
        <v>99</v>
      </c>
      <c r="K98">
        <v>49369900</v>
      </c>
      <c r="L98">
        <v>7000000</v>
      </c>
      <c r="M98" s="2">
        <f>VLOOKUP(A98,Sheet2!$A$1:G3822,2,0)</f>
        <v>32143</v>
      </c>
      <c r="N98" t="str">
        <f>VLOOKUP(A98,Sheet2!$A$1:G3822,3,0)</f>
        <v>Color</v>
      </c>
      <c r="O98" t="str">
        <f>VLOOKUP(A98,Sheet2!$A$1:G3822,4,0)</f>
        <v>Fantasy</v>
      </c>
      <c r="P98" t="str">
        <f>VLOOKUP(A98,Sheet2!$A$1:G3822,5,0)</f>
        <v>English</v>
      </c>
      <c r="Q98" t="str">
        <f>VLOOKUP(A98,Sheet2!$A$1:G3822,6,0)</f>
        <v>USA</v>
      </c>
      <c r="R98" t="str">
        <f>VLOOKUP(A98,Sheet2!$A$1:G3822,7,0)</f>
        <v>R</v>
      </c>
      <c r="S98" t="str">
        <f>IF(Table1[[#This Row],[Language]]="English","English","Other language")</f>
        <v>English</v>
      </c>
      <c r="T98">
        <f>Table1[[#This Row],[Gross Revenue]]-Table1[[#This Row],[Budget]]</f>
        <v>42369900</v>
      </c>
      <c r="U98" s="1">
        <f>(Table1[[#This Row],[Gross Revenue]]/Table1[[#This Row],[Budget]])-1</f>
        <v>6.0528428571428572</v>
      </c>
      <c r="V98" t="str">
        <f t="shared" si="2"/>
        <v>90-110 minutes</v>
      </c>
      <c r="W98">
        <f>Table1[[#This Row],[Profit]]/Table1[[#This Row],[Budget]]</f>
        <v>6.0528428571428572</v>
      </c>
      <c r="X98" s="22" t="str">
        <f>IF(L98="","",
IF(L98&lt;Predictability!$B$1,"Low",
IF(L98&lt;=Predictability!$B$2,"Mid","High")))</f>
        <v>Low</v>
      </c>
      <c r="Y98" s="22">
        <f t="shared" si="3"/>
        <v>1</v>
      </c>
    </row>
    <row r="99" spans="1:25" x14ac:dyDescent="0.2">
      <c r="A99" t="s">
        <v>3653</v>
      </c>
      <c r="B99" t="s">
        <v>681</v>
      </c>
      <c r="C99" t="s">
        <v>654</v>
      </c>
      <c r="D99">
        <v>321</v>
      </c>
      <c r="E99">
        <v>584</v>
      </c>
      <c r="F99">
        <v>81</v>
      </c>
      <c r="G99">
        <v>1000</v>
      </c>
      <c r="H99">
        <v>5.0999999999999996</v>
      </c>
      <c r="I99">
        <v>88</v>
      </c>
      <c r="J99">
        <v>89</v>
      </c>
      <c r="K99">
        <v>22168359</v>
      </c>
      <c r="L99">
        <v>8000000</v>
      </c>
      <c r="M99" s="2">
        <f>VLOOKUP(A99,Sheet2!$A$1:G3823,2,0)</f>
        <v>32701</v>
      </c>
      <c r="N99" t="str">
        <f>VLOOKUP(A99,Sheet2!$A$1:G3823,3,0)</f>
        <v>Black and White</v>
      </c>
      <c r="O99" t="str">
        <f>VLOOKUP(A99,Sheet2!$A$1:G3823,4,0)</f>
        <v>Fantasy</v>
      </c>
      <c r="P99" t="str">
        <f>VLOOKUP(A99,Sheet2!$A$1:G3823,5,0)</f>
        <v>English</v>
      </c>
      <c r="Q99" t="str">
        <f>VLOOKUP(A99,Sheet2!$A$1:G3823,6,0)</f>
        <v>USA</v>
      </c>
      <c r="R99" t="str">
        <f>VLOOKUP(A99,Sheet2!$A$1:G3823,7,0)</f>
        <v>X</v>
      </c>
      <c r="S99" t="str">
        <f>IF(Table1[[#This Row],[Language]]="English","English","Other language")</f>
        <v>English</v>
      </c>
      <c r="T99">
        <f>Table1[[#This Row],[Gross Revenue]]-Table1[[#This Row],[Budget]]</f>
        <v>14168359</v>
      </c>
      <c r="U99" s="1">
        <f>(Table1[[#This Row],[Gross Revenue]]/Table1[[#This Row],[Budget]])-1</f>
        <v>1.7710448749999999</v>
      </c>
      <c r="V99" t="str">
        <f t="shared" si="2"/>
        <v>&lt;90 minutes</v>
      </c>
      <c r="W99">
        <f>Table1[[#This Row],[Profit]]/Table1[[#This Row],[Budget]]</f>
        <v>1.7710448750000001</v>
      </c>
      <c r="X99" s="22" t="str">
        <f>IF(L99="","",
IF(L99&lt;Predictability!$B$1,"Low",
IF(L99&lt;=Predictability!$B$2,"Mid","High")))</f>
        <v>Low</v>
      </c>
      <c r="Y99" s="22">
        <f t="shared" si="3"/>
        <v>1</v>
      </c>
    </row>
    <row r="100" spans="1:25" x14ac:dyDescent="0.2">
      <c r="A100" t="s">
        <v>6352</v>
      </c>
      <c r="B100" t="s">
        <v>2881</v>
      </c>
      <c r="C100" t="s">
        <v>2882</v>
      </c>
      <c r="D100">
        <v>358</v>
      </c>
      <c r="E100">
        <v>1334</v>
      </c>
      <c r="F100">
        <v>767</v>
      </c>
      <c r="G100">
        <v>845</v>
      </c>
      <c r="H100">
        <v>7.4</v>
      </c>
      <c r="I100">
        <v>52</v>
      </c>
      <c r="J100">
        <v>164</v>
      </c>
      <c r="K100">
        <v>26400000</v>
      </c>
      <c r="L100">
        <v>16000000</v>
      </c>
      <c r="M100" s="2">
        <f>VLOOKUP(A100,Sheet2!$A$1:G3824,2,0)</f>
        <v>31040</v>
      </c>
      <c r="N100" t="str">
        <f>VLOOKUP(A100,Sheet2!$A$1:G3824,3,0)</f>
        <v>Color</v>
      </c>
      <c r="O100" t="str">
        <f>VLOOKUP(A100,Sheet2!$A$1:G3824,4,0)</f>
        <v>Adventure</v>
      </c>
      <c r="P100" t="str">
        <f>VLOOKUP(A100,Sheet2!$A$1:G3824,5,0)</f>
        <v>English</v>
      </c>
      <c r="Q100" t="str">
        <f>VLOOKUP(A100,Sheet2!$A$1:G3824,6,0)</f>
        <v>UK</v>
      </c>
      <c r="R100" t="str">
        <f>VLOOKUP(A100,Sheet2!$A$1:G3824,7,0)</f>
        <v>PG</v>
      </c>
      <c r="S100" t="str">
        <f>IF(Table1[[#This Row],[Language]]="English","English","Other language")</f>
        <v>English</v>
      </c>
      <c r="T100">
        <f>Table1[[#This Row],[Gross Revenue]]-Table1[[#This Row],[Budget]]</f>
        <v>10400000</v>
      </c>
      <c r="U100" s="1">
        <f>(Table1[[#This Row],[Gross Revenue]]/Table1[[#This Row],[Budget]])-1</f>
        <v>0.64999999999999991</v>
      </c>
      <c r="V100" t="str">
        <f t="shared" si="2"/>
        <v>&gt;150 minutes</v>
      </c>
      <c r="W100">
        <f>Table1[[#This Row],[Profit]]/Table1[[#This Row],[Budget]]</f>
        <v>0.65</v>
      </c>
      <c r="X100" s="22" t="str">
        <f>IF(L100="","",
IF(L100&lt;Predictability!$B$1,"Low",
IF(L100&lt;=Predictability!$B$2,"Mid","High")))</f>
        <v>Mid</v>
      </c>
      <c r="Y100" s="22">
        <f t="shared" si="3"/>
        <v>1</v>
      </c>
    </row>
    <row r="101" spans="1:25" x14ac:dyDescent="0.2">
      <c r="A101" t="s">
        <v>5061</v>
      </c>
      <c r="B101" t="s">
        <v>850</v>
      </c>
      <c r="C101" t="s">
        <v>1941</v>
      </c>
      <c r="D101">
        <v>26000</v>
      </c>
      <c r="E101">
        <v>41359</v>
      </c>
      <c r="F101">
        <v>123</v>
      </c>
      <c r="G101">
        <v>4000</v>
      </c>
      <c r="H101">
        <v>6.5</v>
      </c>
      <c r="I101">
        <v>160</v>
      </c>
      <c r="J101">
        <v>108</v>
      </c>
      <c r="K101">
        <v>15483540</v>
      </c>
      <c r="L101">
        <v>14000000</v>
      </c>
      <c r="M101" s="2">
        <f>VLOOKUP(A101,Sheet2!$A$1:G3825,2,0)</f>
        <v>40165</v>
      </c>
      <c r="N101" t="str">
        <f>VLOOKUP(A101,Sheet2!$A$1:G3825,3,0)</f>
        <v>Color</v>
      </c>
      <c r="O101" t="str">
        <f>VLOOKUP(A101,Sheet2!$A$1:G3825,4,0)</f>
        <v>Adventure</v>
      </c>
      <c r="P101" t="str">
        <f>VLOOKUP(A101,Sheet2!$A$1:G3825,5,0)</f>
        <v>English</v>
      </c>
      <c r="Q101" t="str">
        <f>VLOOKUP(A101,Sheet2!$A$1:G3825,6,0)</f>
        <v>USA</v>
      </c>
      <c r="R101" t="str">
        <f>VLOOKUP(A101,Sheet2!$A$1:G3825,7,0)</f>
        <v>R</v>
      </c>
      <c r="S101" t="str">
        <f>IF(Table1[[#This Row],[Language]]="English","English","Other language")</f>
        <v>English</v>
      </c>
      <c r="T101">
        <f>Table1[[#This Row],[Gross Revenue]]-Table1[[#This Row],[Budget]]</f>
        <v>1483540</v>
      </c>
      <c r="U101" s="1">
        <f>(Table1[[#This Row],[Gross Revenue]]/Table1[[#This Row],[Budget]])-1</f>
        <v>0.10596714285714293</v>
      </c>
      <c r="V101" t="str">
        <f t="shared" si="2"/>
        <v>90-110 minutes</v>
      </c>
      <c r="W101">
        <f>Table1[[#This Row],[Profit]]/Table1[[#This Row],[Budget]]</f>
        <v>0.10596714285714286</v>
      </c>
      <c r="X101" s="22" t="str">
        <f>IF(L101="","",
IF(L101&lt;Predictability!$B$1,"Low",
IF(L101&lt;=Predictability!$B$2,"Mid","High")))</f>
        <v>Mid</v>
      </c>
      <c r="Y101" s="22">
        <f t="shared" si="3"/>
        <v>0</v>
      </c>
    </row>
    <row r="102" spans="1:25" x14ac:dyDescent="0.2">
      <c r="A102" t="s">
        <v>5561</v>
      </c>
      <c r="B102" t="s">
        <v>1685</v>
      </c>
      <c r="C102" t="s">
        <v>2381</v>
      </c>
      <c r="D102">
        <v>11000</v>
      </c>
      <c r="E102">
        <v>12946</v>
      </c>
      <c r="F102">
        <v>500</v>
      </c>
      <c r="G102">
        <v>683</v>
      </c>
      <c r="H102">
        <v>6.8</v>
      </c>
      <c r="I102">
        <v>211</v>
      </c>
      <c r="J102">
        <v>105</v>
      </c>
      <c r="K102">
        <v>20338609</v>
      </c>
      <c r="L102">
        <v>10000000</v>
      </c>
      <c r="M102" s="2">
        <f>VLOOKUP(A102,Sheet2!$A$1:G3826,2,0)</f>
        <v>39036</v>
      </c>
      <c r="N102" t="str">
        <f>VLOOKUP(A102,Sheet2!$A$1:G3826,3,0)</f>
        <v>Color</v>
      </c>
      <c r="O102" t="str">
        <f>VLOOKUP(A102,Sheet2!$A$1:G3826,4,0)</f>
        <v>Comedy</v>
      </c>
      <c r="P102" t="str">
        <f>VLOOKUP(A102,Sheet2!$A$1:G3826,5,0)</f>
        <v>English</v>
      </c>
      <c r="Q102" t="str">
        <f>VLOOKUP(A102,Sheet2!$A$1:G3826,6,0)</f>
        <v>USA</v>
      </c>
      <c r="R102" t="str">
        <f>VLOOKUP(A102,Sheet2!$A$1:G3826,7,0)</f>
        <v>PG-13</v>
      </c>
      <c r="S102" t="str">
        <f>IF(Table1[[#This Row],[Language]]="English","English","Other language")</f>
        <v>English</v>
      </c>
      <c r="T102">
        <f>Table1[[#This Row],[Gross Revenue]]-Table1[[#This Row],[Budget]]</f>
        <v>10338609</v>
      </c>
      <c r="U102" s="1">
        <f>(Table1[[#This Row],[Gross Revenue]]/Table1[[#This Row],[Budget]])-1</f>
        <v>1.0338609000000001</v>
      </c>
      <c r="V102" t="str">
        <f t="shared" si="2"/>
        <v>90-110 minutes</v>
      </c>
      <c r="W102">
        <f>Table1[[#This Row],[Profit]]/Table1[[#This Row],[Budget]]</f>
        <v>1.0338609000000001</v>
      </c>
      <c r="X102" s="22" t="str">
        <f>IF(L102="","",
IF(L102&lt;Predictability!$B$1,"Low",
IF(L102&lt;=Predictability!$B$2,"Mid","High")))</f>
        <v>Mid</v>
      </c>
      <c r="Y102" s="22">
        <f t="shared" si="3"/>
        <v>1</v>
      </c>
    </row>
    <row r="103" spans="1:25" x14ac:dyDescent="0.2">
      <c r="A103" t="s">
        <v>6391</v>
      </c>
      <c r="B103" t="s">
        <v>702</v>
      </c>
      <c r="C103" t="s">
        <v>1141</v>
      </c>
      <c r="D103">
        <v>687</v>
      </c>
      <c r="E103">
        <v>1665</v>
      </c>
      <c r="F103">
        <v>133</v>
      </c>
      <c r="G103">
        <v>0</v>
      </c>
      <c r="H103">
        <v>7.4</v>
      </c>
      <c r="I103">
        <v>55</v>
      </c>
      <c r="J103">
        <v>117</v>
      </c>
      <c r="K103">
        <v>20966644</v>
      </c>
      <c r="L103">
        <v>3000000</v>
      </c>
      <c r="M103" s="2">
        <f>VLOOKUP(A103,Sheet2!$A$1:G3827,2,0)</f>
        <v>31367</v>
      </c>
      <c r="N103" t="str">
        <f>VLOOKUP(A103,Sheet2!$A$1:G3827,3,0)</f>
        <v>Color</v>
      </c>
      <c r="O103" t="str">
        <f>VLOOKUP(A103,Sheet2!$A$1:G3827,4,0)</f>
        <v>Drama</v>
      </c>
      <c r="P103" t="str">
        <f>VLOOKUP(A103,Sheet2!$A$1:G3827,5,0)</f>
        <v>English</v>
      </c>
      <c r="Q103" t="str">
        <f>VLOOKUP(A103,Sheet2!$A$1:G3827,6,0)</f>
        <v>UK</v>
      </c>
      <c r="R103" t="str">
        <f>VLOOKUP(A103,Sheet2!$A$1:G3827,7,0)</f>
        <v>Unrated</v>
      </c>
      <c r="S103" t="str">
        <f>IF(Table1[[#This Row],[Language]]="English","English","Other language")</f>
        <v>English</v>
      </c>
      <c r="T103">
        <f>Table1[[#This Row],[Gross Revenue]]-Table1[[#This Row],[Budget]]</f>
        <v>17966644</v>
      </c>
      <c r="U103" s="1">
        <f>(Table1[[#This Row],[Gross Revenue]]/Table1[[#This Row],[Budget]])-1</f>
        <v>5.9888813333333335</v>
      </c>
      <c r="V103" t="str">
        <f t="shared" si="2"/>
        <v>111-130 minutes</v>
      </c>
      <c r="W103">
        <f>Table1[[#This Row],[Profit]]/Table1[[#This Row],[Budget]]</f>
        <v>5.9888813333333335</v>
      </c>
      <c r="X103" s="22" t="str">
        <f>IF(L103="","",
IF(L103&lt;Predictability!$B$1,"Low",
IF(L103&lt;=Predictability!$B$2,"Mid","High")))</f>
        <v>Low</v>
      </c>
      <c r="Y103" s="22">
        <f t="shared" si="3"/>
        <v>1</v>
      </c>
    </row>
    <row r="104" spans="1:25" x14ac:dyDescent="0.2">
      <c r="A104" t="s">
        <v>5930</v>
      </c>
      <c r="B104" t="s">
        <v>315</v>
      </c>
      <c r="C104" t="s">
        <v>1461</v>
      </c>
      <c r="D104">
        <v>21000</v>
      </c>
      <c r="E104">
        <v>39507</v>
      </c>
      <c r="F104">
        <v>0</v>
      </c>
      <c r="G104">
        <v>0</v>
      </c>
      <c r="H104">
        <v>7.1</v>
      </c>
      <c r="I104">
        <v>232</v>
      </c>
      <c r="J104">
        <v>100</v>
      </c>
      <c r="K104">
        <v>5480996</v>
      </c>
      <c r="L104">
        <v>8700000</v>
      </c>
      <c r="M104" s="2">
        <f>VLOOKUP(A104,Sheet2!$A$1:G3828,2,0)</f>
        <v>38889</v>
      </c>
      <c r="N104" t="str">
        <f>VLOOKUP(A104,Sheet2!$A$1:G3828,3,0)</f>
        <v>Color</v>
      </c>
      <c r="O104" t="str">
        <f>VLOOKUP(A104,Sheet2!$A$1:G3828,4,0)</f>
        <v>Animation</v>
      </c>
      <c r="P104" t="str">
        <f>VLOOKUP(A104,Sheet2!$A$1:G3828,5,0)</f>
        <v>English</v>
      </c>
      <c r="Q104" t="str">
        <f>VLOOKUP(A104,Sheet2!$A$1:G3828,6,0)</f>
        <v>USA</v>
      </c>
      <c r="R104" t="str">
        <f>VLOOKUP(A104,Sheet2!$A$1:G3828,7,0)</f>
        <v>R</v>
      </c>
      <c r="S104" t="str">
        <f>IF(Table1[[#This Row],[Language]]="English","English","Other language")</f>
        <v>English</v>
      </c>
      <c r="T104">
        <f>Table1[[#This Row],[Gross Revenue]]-Table1[[#This Row],[Budget]]</f>
        <v>-3219004</v>
      </c>
      <c r="U104" s="1">
        <f>(Table1[[#This Row],[Gross Revenue]]/Table1[[#This Row],[Budget]])-1</f>
        <v>-0.37000045977011498</v>
      </c>
      <c r="V104" t="str">
        <f t="shared" si="2"/>
        <v>90-110 minutes</v>
      </c>
      <c r="W104">
        <f>Table1[[#This Row],[Profit]]/Table1[[#This Row],[Budget]]</f>
        <v>-0.37000045977011492</v>
      </c>
      <c r="X104" s="22" t="str">
        <f>IF(L104="","",
IF(L104&lt;Predictability!$B$1,"Low",
IF(L104&lt;=Predictability!$B$2,"Mid","High")))</f>
        <v>Low</v>
      </c>
      <c r="Y104" s="22">
        <f t="shared" si="3"/>
        <v>0</v>
      </c>
    </row>
    <row r="105" spans="1:25" x14ac:dyDescent="0.2">
      <c r="A105" t="s">
        <v>6985</v>
      </c>
      <c r="B105" t="s">
        <v>3218</v>
      </c>
      <c r="C105" t="s">
        <v>3219</v>
      </c>
      <c r="D105">
        <v>786</v>
      </c>
      <c r="E105">
        <v>2501</v>
      </c>
      <c r="F105">
        <v>0</v>
      </c>
      <c r="G105">
        <v>48000</v>
      </c>
      <c r="H105">
        <v>8.4</v>
      </c>
      <c r="I105">
        <v>354</v>
      </c>
      <c r="J105">
        <v>123</v>
      </c>
      <c r="K105">
        <v>7098492</v>
      </c>
      <c r="L105">
        <v>500000</v>
      </c>
      <c r="M105" s="2">
        <f>VLOOKUP(A105,Sheet2!$A$1:G3829,2,0)</f>
        <v>40738</v>
      </c>
      <c r="N105" t="str">
        <f>VLOOKUP(A105,Sheet2!$A$1:G3829,3,0)</f>
        <v>Color</v>
      </c>
      <c r="O105" t="str">
        <f>VLOOKUP(A105,Sheet2!$A$1:G3829,4,0)</f>
        <v>Drama</v>
      </c>
      <c r="P105" t="str">
        <f>VLOOKUP(A105,Sheet2!$A$1:G3829,5,0)</f>
        <v>Persian</v>
      </c>
      <c r="Q105" t="str">
        <f>VLOOKUP(A105,Sheet2!$A$1:G3829,6,0)</f>
        <v>Iran</v>
      </c>
      <c r="R105" t="str">
        <f>VLOOKUP(A105,Sheet2!$A$1:G3829,7,0)</f>
        <v>PG-13</v>
      </c>
      <c r="S105" t="str">
        <f>IF(Table1[[#This Row],[Language]]="English","English","Other language")</f>
        <v>Other language</v>
      </c>
      <c r="T105">
        <f>Table1[[#This Row],[Gross Revenue]]-Table1[[#This Row],[Budget]]</f>
        <v>6598492</v>
      </c>
      <c r="U105" s="1">
        <f>(Table1[[#This Row],[Gross Revenue]]/Table1[[#This Row],[Budget]])-1</f>
        <v>13.196984</v>
      </c>
      <c r="V105" t="str">
        <f t="shared" si="2"/>
        <v>111-130 minutes</v>
      </c>
      <c r="W105">
        <f>Table1[[#This Row],[Profit]]/Table1[[#This Row],[Budget]]</f>
        <v>13.196984</v>
      </c>
      <c r="X105" s="22" t="str">
        <f>IF(L105="","",
IF(L105&lt;Predictability!$B$1,"Low",
IF(L105&lt;=Predictability!$B$2,"Mid","High")))</f>
        <v>Low</v>
      </c>
      <c r="Y105" s="22">
        <f t="shared" si="3"/>
        <v>1</v>
      </c>
    </row>
    <row r="106" spans="1:25" x14ac:dyDescent="0.2">
      <c r="A106" t="s">
        <v>5815</v>
      </c>
      <c r="B106" t="s">
        <v>2553</v>
      </c>
      <c r="C106" t="s">
        <v>1497</v>
      </c>
      <c r="D106">
        <v>816</v>
      </c>
      <c r="E106">
        <v>1120</v>
      </c>
      <c r="F106">
        <v>1000</v>
      </c>
      <c r="G106">
        <v>10000</v>
      </c>
      <c r="H106">
        <v>7</v>
      </c>
      <c r="I106">
        <v>341</v>
      </c>
      <c r="J106">
        <v>106</v>
      </c>
      <c r="K106">
        <v>9190525</v>
      </c>
      <c r="L106">
        <v>7000000</v>
      </c>
      <c r="M106" s="2">
        <f>VLOOKUP(A106,Sheet2!$A$1:G3830,2,0)</f>
        <v>39859</v>
      </c>
      <c r="N106" t="str">
        <f>VLOOKUP(A106,Sheet2!$A$1:G3830,3,0)</f>
        <v>Color</v>
      </c>
      <c r="O106" t="str">
        <f>VLOOKUP(A106,Sheet2!$A$1:G3830,4,0)</f>
        <v>Comedy</v>
      </c>
      <c r="P106" t="str">
        <f>VLOOKUP(A106,Sheet2!$A$1:G3830,5,0)</f>
        <v>English</v>
      </c>
      <c r="Q106" t="str">
        <f>VLOOKUP(A106,Sheet2!$A$1:G3830,6,0)</f>
        <v>USA</v>
      </c>
      <c r="R106" t="str">
        <f>VLOOKUP(A106,Sheet2!$A$1:G3830,7,0)</f>
        <v>R</v>
      </c>
      <c r="S106" t="str">
        <f>IF(Table1[[#This Row],[Language]]="English","English","Other language")</f>
        <v>English</v>
      </c>
      <c r="T106">
        <f>Table1[[#This Row],[Gross Revenue]]-Table1[[#This Row],[Budget]]</f>
        <v>2190525</v>
      </c>
      <c r="U106" s="1">
        <f>(Table1[[#This Row],[Gross Revenue]]/Table1[[#This Row],[Budget]])-1</f>
        <v>0.31293214285714277</v>
      </c>
      <c r="V106" t="str">
        <f t="shared" si="2"/>
        <v>90-110 minutes</v>
      </c>
      <c r="W106">
        <f>Table1[[#This Row],[Profit]]/Table1[[#This Row],[Budget]]</f>
        <v>0.31293214285714288</v>
      </c>
      <c r="X106" s="22" t="str">
        <f>IF(L106="","",
IF(L106&lt;Predictability!$B$1,"Low",
IF(L106&lt;=Predictability!$B$2,"Mid","High")))</f>
        <v>Low</v>
      </c>
      <c r="Y106" s="22">
        <f t="shared" si="3"/>
        <v>0</v>
      </c>
    </row>
    <row r="107" spans="1:25" x14ac:dyDescent="0.2">
      <c r="A107" t="s">
        <v>6000</v>
      </c>
      <c r="B107" t="s">
        <v>548</v>
      </c>
      <c r="C107" t="s">
        <v>1723</v>
      </c>
      <c r="D107">
        <v>989</v>
      </c>
      <c r="E107">
        <v>2365</v>
      </c>
      <c r="F107">
        <v>0</v>
      </c>
      <c r="G107">
        <v>0</v>
      </c>
      <c r="H107">
        <v>7.5</v>
      </c>
      <c r="I107">
        <v>125</v>
      </c>
      <c r="J107">
        <v>121</v>
      </c>
      <c r="K107">
        <v>16311763</v>
      </c>
      <c r="L107">
        <v>17000000</v>
      </c>
      <c r="M107" s="2">
        <f>VLOOKUP(A107,Sheet2!$A$1:G3831,2,0)</f>
        <v>36076</v>
      </c>
      <c r="N107" t="str">
        <f>VLOOKUP(A107,Sheet2!$A$1:G3831,3,0)</f>
        <v>Color</v>
      </c>
      <c r="O107" t="str">
        <f>VLOOKUP(A107,Sheet2!$A$1:G3831,4,0)</f>
        <v>Crime</v>
      </c>
      <c r="P107" t="str">
        <f>VLOOKUP(A107,Sheet2!$A$1:G3831,5,0)</f>
        <v>English</v>
      </c>
      <c r="Q107" t="str">
        <f>VLOOKUP(A107,Sheet2!$A$1:G3831,6,0)</f>
        <v>UK</v>
      </c>
      <c r="R107" t="str">
        <f>VLOOKUP(A107,Sheet2!$A$1:G3831,7,0)</f>
        <v>R</v>
      </c>
      <c r="S107" t="str">
        <f>IF(Table1[[#This Row],[Language]]="English","English","Other language")</f>
        <v>English</v>
      </c>
      <c r="T107">
        <f>Table1[[#This Row],[Gross Revenue]]-Table1[[#This Row],[Budget]]</f>
        <v>-688237</v>
      </c>
      <c r="U107" s="1">
        <f>(Table1[[#This Row],[Gross Revenue]]/Table1[[#This Row],[Budget]])-1</f>
        <v>-4.0484529411764725E-2</v>
      </c>
      <c r="V107" t="str">
        <f t="shared" si="2"/>
        <v>111-130 minutes</v>
      </c>
      <c r="W107">
        <f>Table1[[#This Row],[Profit]]/Table1[[#This Row],[Budget]]</f>
        <v>-4.0484529411764704E-2</v>
      </c>
      <c r="X107" s="22" t="str">
        <f>IF(L107="","",
IF(L107&lt;Predictability!$B$1,"Low",
IF(L107&lt;=Predictability!$B$2,"Mid","High")))</f>
        <v>Mid</v>
      </c>
      <c r="Y107" s="22">
        <f t="shared" si="3"/>
        <v>0</v>
      </c>
    </row>
    <row r="108" spans="1:25" x14ac:dyDescent="0.2">
      <c r="A108" t="s">
        <v>3784</v>
      </c>
      <c r="B108" t="s">
        <v>131</v>
      </c>
      <c r="C108" t="s">
        <v>860</v>
      </c>
      <c r="D108">
        <v>1000</v>
      </c>
      <c r="E108">
        <v>5535</v>
      </c>
      <c r="F108">
        <v>23</v>
      </c>
      <c r="G108">
        <v>517</v>
      </c>
      <c r="H108">
        <v>5.4</v>
      </c>
      <c r="I108">
        <v>21</v>
      </c>
      <c r="J108">
        <v>89</v>
      </c>
      <c r="K108">
        <v>8119205</v>
      </c>
      <c r="L108">
        <v>28000000</v>
      </c>
      <c r="M108" s="2">
        <f>VLOOKUP(A108,Sheet2!$A$1:G3832,2,0)</f>
        <v>35519</v>
      </c>
      <c r="N108" t="str">
        <f>VLOOKUP(A108,Sheet2!$A$1:G3832,3,0)</f>
        <v>Color</v>
      </c>
      <c r="O108" t="str">
        <f>VLOOKUP(A108,Sheet2!$A$1:G3832,4,0)</f>
        <v>Comedy</v>
      </c>
      <c r="P108" t="str">
        <f>VLOOKUP(A108,Sheet2!$A$1:G3832,5,0)</f>
        <v>English</v>
      </c>
      <c r="Q108" t="str">
        <f>VLOOKUP(A108,Sheet2!$A$1:G3832,6,0)</f>
        <v>USA</v>
      </c>
      <c r="R108" t="str">
        <f>VLOOKUP(A108,Sheet2!$A$1:G3832,7,0)</f>
        <v>PG</v>
      </c>
      <c r="S108" t="str">
        <f>IF(Table1[[#This Row],[Language]]="English","English","Other language")</f>
        <v>English</v>
      </c>
      <c r="T108">
        <f>Table1[[#This Row],[Gross Revenue]]-Table1[[#This Row],[Budget]]</f>
        <v>-19880795</v>
      </c>
      <c r="U108" s="1">
        <f>(Table1[[#This Row],[Gross Revenue]]/Table1[[#This Row],[Budget]])-1</f>
        <v>-0.71002839285714292</v>
      </c>
      <c r="V108" t="str">
        <f t="shared" si="2"/>
        <v>&lt;90 minutes</v>
      </c>
      <c r="W108">
        <f>Table1[[#This Row],[Profit]]/Table1[[#This Row],[Budget]]</f>
        <v>-0.71002839285714281</v>
      </c>
      <c r="X108" s="22" t="str">
        <f>IF(L108="","",
IF(L108&lt;Predictability!$B$1,"Low",
IF(L108&lt;=Predictability!$B$2,"Mid","High")))</f>
        <v>Mid</v>
      </c>
      <c r="Y108" s="22">
        <f t="shared" si="3"/>
        <v>0</v>
      </c>
    </row>
    <row r="109" spans="1:25" x14ac:dyDescent="0.2">
      <c r="A109" t="s">
        <v>6534</v>
      </c>
      <c r="B109" t="s">
        <v>856</v>
      </c>
      <c r="C109" t="s">
        <v>2978</v>
      </c>
      <c r="D109">
        <v>14000</v>
      </c>
      <c r="E109">
        <v>14816</v>
      </c>
      <c r="F109">
        <v>192</v>
      </c>
      <c r="G109">
        <v>16000</v>
      </c>
      <c r="H109">
        <v>7.6</v>
      </c>
      <c r="I109">
        <v>281</v>
      </c>
      <c r="J109">
        <v>99</v>
      </c>
      <c r="K109">
        <v>9166863</v>
      </c>
      <c r="L109">
        <v>7000000</v>
      </c>
      <c r="M109" s="2">
        <f>VLOOKUP(A109,Sheet2!$A$1:G3833,2,0)</f>
        <v>40110</v>
      </c>
      <c r="N109" t="str">
        <f>VLOOKUP(A109,Sheet2!$A$1:G3833,3,0)</f>
        <v>Color</v>
      </c>
      <c r="O109" t="str">
        <f>VLOOKUP(A109,Sheet2!$A$1:G3833,4,0)</f>
        <v>Drama</v>
      </c>
      <c r="P109" t="str">
        <f>VLOOKUP(A109,Sheet2!$A$1:G3833,5,0)</f>
        <v>English</v>
      </c>
      <c r="Q109" t="str">
        <f>VLOOKUP(A109,Sheet2!$A$1:G3833,6,0)</f>
        <v>USA</v>
      </c>
      <c r="R109" t="str">
        <f>VLOOKUP(A109,Sheet2!$A$1:G3833,7,0)</f>
        <v>R</v>
      </c>
      <c r="S109" t="str">
        <f>IF(Table1[[#This Row],[Language]]="English","English","Other language")</f>
        <v>English</v>
      </c>
      <c r="T109">
        <f>Table1[[#This Row],[Gross Revenue]]-Table1[[#This Row],[Budget]]</f>
        <v>2166863</v>
      </c>
      <c r="U109" s="1">
        <f>(Table1[[#This Row],[Gross Revenue]]/Table1[[#This Row],[Budget]])-1</f>
        <v>0.30955185714285705</v>
      </c>
      <c r="V109" t="str">
        <f t="shared" si="2"/>
        <v>90-110 minutes</v>
      </c>
      <c r="W109">
        <f>Table1[[#This Row],[Profit]]/Table1[[#This Row],[Budget]]</f>
        <v>0.30955185714285716</v>
      </c>
      <c r="X109" s="22" t="str">
        <f>IF(L109="","",
IF(L109&lt;Predictability!$B$1,"Low",
IF(L109&lt;=Predictability!$B$2,"Mid","High")))</f>
        <v>Low</v>
      </c>
      <c r="Y109" s="22">
        <f t="shared" si="3"/>
        <v>0</v>
      </c>
    </row>
    <row r="110" spans="1:25" x14ac:dyDescent="0.2">
      <c r="A110" t="s">
        <v>3378</v>
      </c>
      <c r="B110" t="s">
        <v>233</v>
      </c>
      <c r="C110" t="s">
        <v>234</v>
      </c>
      <c r="D110">
        <v>1000</v>
      </c>
      <c r="E110">
        <v>1890</v>
      </c>
      <c r="F110">
        <v>0</v>
      </c>
      <c r="G110">
        <v>785</v>
      </c>
      <c r="H110">
        <v>4.2</v>
      </c>
      <c r="I110">
        <v>113</v>
      </c>
      <c r="J110">
        <v>102</v>
      </c>
      <c r="K110">
        <v>1891821</v>
      </c>
      <c r="L110">
        <v>52000000</v>
      </c>
      <c r="M110" s="2">
        <f>VLOOKUP(A110,Sheet2!$A$1:G3834,2,0)</f>
        <v>38401</v>
      </c>
      <c r="N110" t="str">
        <f>VLOOKUP(A110,Sheet2!$A$1:G3834,3,0)</f>
        <v>Color</v>
      </c>
      <c r="O110" t="str">
        <f>VLOOKUP(A110,Sheet2!$A$1:G3834,4,0)</f>
        <v>Action</v>
      </c>
      <c r="P110" t="str">
        <f>VLOOKUP(A110,Sheet2!$A$1:G3834,5,0)</f>
        <v>English</v>
      </c>
      <c r="Q110" t="str">
        <f>VLOOKUP(A110,Sheet2!$A$1:G3834,6,0)</f>
        <v>UK</v>
      </c>
      <c r="R110" t="str">
        <f>VLOOKUP(A110,Sheet2!$A$1:G3834,7,0)</f>
        <v>PG-13</v>
      </c>
      <c r="S110" t="str">
        <f>IF(Table1[[#This Row],[Language]]="English","English","Other language")</f>
        <v>English</v>
      </c>
      <c r="T110">
        <f>Table1[[#This Row],[Gross Revenue]]-Table1[[#This Row],[Budget]]</f>
        <v>-50108179</v>
      </c>
      <c r="U110" s="1">
        <f>(Table1[[#This Row],[Gross Revenue]]/Table1[[#This Row],[Budget]])-1</f>
        <v>-0.96361882692307688</v>
      </c>
      <c r="V110" t="str">
        <f t="shared" si="2"/>
        <v>90-110 minutes</v>
      </c>
      <c r="W110">
        <f>Table1[[#This Row],[Profit]]/Table1[[#This Row],[Budget]]</f>
        <v>-0.96361882692307688</v>
      </c>
      <c r="X110" s="22" t="str">
        <f>IF(L110="","",
IF(L110&lt;Predictability!$B$1,"Low",
IF(L110&lt;=Predictability!$B$2,"Mid","High")))</f>
        <v>High</v>
      </c>
      <c r="Y110" s="22">
        <f t="shared" si="3"/>
        <v>0</v>
      </c>
    </row>
    <row r="111" spans="1:25" x14ac:dyDescent="0.2">
      <c r="A111" t="s">
        <v>4007</v>
      </c>
      <c r="B111" t="s">
        <v>1086</v>
      </c>
      <c r="C111" t="s">
        <v>1112</v>
      </c>
      <c r="D111">
        <v>585</v>
      </c>
      <c r="E111">
        <v>3023</v>
      </c>
      <c r="F111">
        <v>0</v>
      </c>
      <c r="G111">
        <v>559</v>
      </c>
      <c r="H111">
        <v>5.6</v>
      </c>
      <c r="I111">
        <v>11</v>
      </c>
      <c r="J111">
        <v>108</v>
      </c>
      <c r="K111">
        <v>34746109</v>
      </c>
      <c r="L111">
        <v>8000000</v>
      </c>
      <c r="M111" s="2">
        <f>VLOOKUP(A111,Sheet2!$A$1:G3835,2,0)</f>
        <v>35240</v>
      </c>
      <c r="N111" t="str">
        <f>VLOOKUP(A111,Sheet2!$A$1:G3835,3,0)</f>
        <v>Color</v>
      </c>
      <c r="O111" t="str">
        <f>VLOOKUP(A111,Sheet2!$A$1:G3835,4,0)</f>
        <v>Comedy</v>
      </c>
      <c r="P111" t="str">
        <f>VLOOKUP(A111,Sheet2!$A$1:G3835,5,0)</f>
        <v>English</v>
      </c>
      <c r="Q111" t="str">
        <f>VLOOKUP(A111,Sheet2!$A$1:G3835,6,0)</f>
        <v>USA</v>
      </c>
      <c r="R111" t="str">
        <f>VLOOKUP(A111,Sheet2!$A$1:G3835,7,0)</f>
        <v>R</v>
      </c>
      <c r="S111" t="str">
        <f>IF(Table1[[#This Row],[Language]]="English","English","Other language")</f>
        <v>English</v>
      </c>
      <c r="T111">
        <f>Table1[[#This Row],[Gross Revenue]]-Table1[[#This Row],[Budget]]</f>
        <v>26746109</v>
      </c>
      <c r="U111" s="1">
        <f>(Table1[[#This Row],[Gross Revenue]]/Table1[[#This Row],[Budget]])-1</f>
        <v>3.3432636249999996</v>
      </c>
      <c r="V111" t="str">
        <f t="shared" si="2"/>
        <v>90-110 minutes</v>
      </c>
      <c r="W111">
        <f>Table1[[#This Row],[Profit]]/Table1[[#This Row],[Budget]]</f>
        <v>3.3432636250000001</v>
      </c>
      <c r="X111" s="22" t="str">
        <f>IF(L111="","",
IF(L111&lt;Predictability!$B$1,"Low",
IF(L111&lt;=Predictability!$B$2,"Mid","High")))</f>
        <v>Low</v>
      </c>
      <c r="Y111" s="22">
        <f t="shared" si="3"/>
        <v>1</v>
      </c>
    </row>
    <row r="112" spans="1:25" x14ac:dyDescent="0.2">
      <c r="A112" t="s">
        <v>4221</v>
      </c>
      <c r="B112" t="s">
        <v>1349</v>
      </c>
      <c r="C112" t="s">
        <v>316</v>
      </c>
      <c r="D112">
        <v>61</v>
      </c>
      <c r="E112">
        <v>222</v>
      </c>
      <c r="F112">
        <v>48</v>
      </c>
      <c r="G112">
        <v>0</v>
      </c>
      <c r="H112">
        <v>5.9</v>
      </c>
      <c r="I112">
        <v>70</v>
      </c>
      <c r="J112">
        <v>91</v>
      </c>
      <c r="K112">
        <v>18438149</v>
      </c>
      <c r="L112">
        <v>40000000</v>
      </c>
      <c r="M112" s="2">
        <f>VLOOKUP(A112,Sheet2!$A$1:G3836,2,0)</f>
        <v>40943</v>
      </c>
      <c r="N112" t="str">
        <f>VLOOKUP(A112,Sheet2!$A$1:G3836,3,0)</f>
        <v>Color</v>
      </c>
      <c r="O112" t="str">
        <f>VLOOKUP(A112,Sheet2!$A$1:G3836,4,0)</f>
        <v>Comedy</v>
      </c>
      <c r="P112" t="str">
        <f>VLOOKUP(A112,Sheet2!$A$1:G3836,5,0)</f>
        <v>English</v>
      </c>
      <c r="Q112" t="str">
        <f>VLOOKUP(A112,Sheet2!$A$1:G3836,6,0)</f>
        <v>USA</v>
      </c>
      <c r="R112" t="str">
        <f>VLOOKUP(A112,Sheet2!$A$1:G3836,7,0)</f>
        <v>PG-13</v>
      </c>
      <c r="S112" t="str">
        <f>IF(Table1[[#This Row],[Language]]="English","English","Other language")</f>
        <v>English</v>
      </c>
      <c r="T112">
        <f>Table1[[#This Row],[Gross Revenue]]-Table1[[#This Row],[Budget]]</f>
        <v>-21561851</v>
      </c>
      <c r="U112" s="1">
        <f>(Table1[[#This Row],[Gross Revenue]]/Table1[[#This Row],[Budget]])-1</f>
        <v>-0.53904627500000002</v>
      </c>
      <c r="V112" t="str">
        <f t="shared" si="2"/>
        <v>90-110 minutes</v>
      </c>
      <c r="W112">
        <f>Table1[[#This Row],[Profit]]/Table1[[#This Row],[Budget]]</f>
        <v>-0.53904627500000002</v>
      </c>
      <c r="X112" s="22" t="str">
        <f>IF(L112="","",
IF(L112&lt;Predictability!$B$1,"Low",
IF(L112&lt;=Predictability!$B$2,"Mid","High")))</f>
        <v>Mid</v>
      </c>
      <c r="Y112" s="22">
        <f t="shared" si="3"/>
        <v>0</v>
      </c>
    </row>
    <row r="113" spans="1:25" x14ac:dyDescent="0.2">
      <c r="A113" t="s">
        <v>3879</v>
      </c>
      <c r="B113" t="s">
        <v>971</v>
      </c>
      <c r="C113" t="s">
        <v>143</v>
      </c>
      <c r="D113">
        <v>18000</v>
      </c>
      <c r="E113">
        <v>31349</v>
      </c>
      <c r="F113">
        <v>541</v>
      </c>
      <c r="G113">
        <v>0</v>
      </c>
      <c r="H113">
        <v>7.4</v>
      </c>
      <c r="I113">
        <v>71</v>
      </c>
      <c r="J113">
        <v>149</v>
      </c>
      <c r="K113">
        <v>108706165</v>
      </c>
      <c r="L113">
        <v>40000000</v>
      </c>
      <c r="M113" s="2">
        <f>VLOOKUP(A113,Sheet2!$A$1:G3837,2,0)</f>
        <v>35397</v>
      </c>
      <c r="N113" t="str">
        <f>VLOOKUP(A113,Sheet2!$A$1:G3837,3,0)</f>
        <v>Color</v>
      </c>
      <c r="O113" t="str">
        <f>VLOOKUP(A113,Sheet2!$A$1:G3837,4,0)</f>
        <v>Crime</v>
      </c>
      <c r="P113" t="str">
        <f>VLOOKUP(A113,Sheet2!$A$1:G3837,5,0)</f>
        <v>English</v>
      </c>
      <c r="Q113" t="str">
        <f>VLOOKUP(A113,Sheet2!$A$1:G3837,6,0)</f>
        <v>USA</v>
      </c>
      <c r="R113" t="str">
        <f>VLOOKUP(A113,Sheet2!$A$1:G3837,7,0)</f>
        <v>R</v>
      </c>
      <c r="S113" t="str">
        <f>IF(Table1[[#This Row],[Language]]="English","English","Other language")</f>
        <v>English</v>
      </c>
      <c r="T113">
        <f>Table1[[#This Row],[Gross Revenue]]-Table1[[#This Row],[Budget]]</f>
        <v>68706165</v>
      </c>
      <c r="U113" s="1">
        <f>(Table1[[#This Row],[Gross Revenue]]/Table1[[#This Row],[Budget]])-1</f>
        <v>1.7176541250000001</v>
      </c>
      <c r="V113" t="str">
        <f t="shared" si="2"/>
        <v>131-150 minutes</v>
      </c>
      <c r="W113">
        <f>Table1[[#This Row],[Profit]]/Table1[[#This Row],[Budget]]</f>
        <v>1.7176541249999999</v>
      </c>
      <c r="X113" s="22" t="str">
        <f>IF(L113="","",
IF(L113&lt;Predictability!$B$1,"Low",
IF(L113&lt;=Predictability!$B$2,"Mid","High")))</f>
        <v>Mid</v>
      </c>
      <c r="Y113" s="22">
        <f t="shared" si="3"/>
        <v>1</v>
      </c>
    </row>
    <row r="114" spans="1:25" x14ac:dyDescent="0.2">
      <c r="A114" t="s">
        <v>4797</v>
      </c>
      <c r="B114" t="s">
        <v>1860</v>
      </c>
      <c r="C114" t="s">
        <v>1861</v>
      </c>
      <c r="D114">
        <v>786</v>
      </c>
      <c r="E114">
        <v>2462</v>
      </c>
      <c r="F114">
        <v>12</v>
      </c>
      <c r="G114">
        <v>21000</v>
      </c>
      <c r="H114">
        <v>6.3</v>
      </c>
      <c r="I114">
        <v>161</v>
      </c>
      <c r="J114">
        <v>90</v>
      </c>
      <c r="K114">
        <v>35033759</v>
      </c>
      <c r="L114">
        <v>19000000</v>
      </c>
      <c r="M114" s="2">
        <f>VLOOKUP(A114,Sheet2!$A$1:G3838,2,0)</f>
        <v>40557</v>
      </c>
      <c r="N114" t="str">
        <f>VLOOKUP(A114,Sheet2!$A$1:G3838,3,0)</f>
        <v>Color</v>
      </c>
      <c r="O114" t="str">
        <f>VLOOKUP(A114,Sheet2!$A$1:G3838,4,0)</f>
        <v>Adventure</v>
      </c>
      <c r="P114" t="str">
        <f>VLOOKUP(A114,Sheet2!$A$1:G3838,5,0)</f>
        <v>English</v>
      </c>
      <c r="Q114" t="str">
        <f>VLOOKUP(A114,Sheet2!$A$1:G3838,6,0)</f>
        <v>USA</v>
      </c>
      <c r="R114" t="str">
        <f>VLOOKUP(A114,Sheet2!$A$1:G3838,7,0)</f>
        <v>R</v>
      </c>
      <c r="S114" t="str">
        <f>IF(Table1[[#This Row],[Language]]="English","English","Other language")</f>
        <v>English</v>
      </c>
      <c r="T114">
        <f>Table1[[#This Row],[Gross Revenue]]-Table1[[#This Row],[Budget]]</f>
        <v>16033759</v>
      </c>
      <c r="U114" s="1">
        <f>(Table1[[#This Row],[Gross Revenue]]/Table1[[#This Row],[Budget]])-1</f>
        <v>0.84388205263157889</v>
      </c>
      <c r="V114" t="str">
        <f t="shared" si="2"/>
        <v>90-110 minutes</v>
      </c>
      <c r="W114">
        <f>Table1[[#This Row],[Profit]]/Table1[[#This Row],[Budget]]</f>
        <v>0.84388205263157889</v>
      </c>
      <c r="X114" s="22" t="str">
        <f>IF(L114="","",
IF(L114&lt;Predictability!$B$1,"Low",
IF(L114&lt;=Predictability!$B$2,"Mid","High")))</f>
        <v>Mid</v>
      </c>
      <c r="Y114" s="22">
        <f t="shared" si="3"/>
        <v>1</v>
      </c>
    </row>
    <row r="115" spans="1:25" x14ac:dyDescent="0.2">
      <c r="A115" t="s">
        <v>6608</v>
      </c>
      <c r="B115" t="s">
        <v>3027</v>
      </c>
      <c r="C115" t="s">
        <v>1814</v>
      </c>
      <c r="D115">
        <v>226</v>
      </c>
      <c r="E115">
        <v>405</v>
      </c>
      <c r="F115">
        <v>0</v>
      </c>
      <c r="G115">
        <v>0</v>
      </c>
      <c r="H115">
        <v>7.7</v>
      </c>
      <c r="I115">
        <v>186</v>
      </c>
      <c r="J115">
        <v>133</v>
      </c>
      <c r="K115">
        <v>6167817</v>
      </c>
      <c r="L115">
        <v>47000000</v>
      </c>
      <c r="M115" s="2">
        <f>VLOOKUP(A115,Sheet2!$A$1:G3839,2,0)</f>
        <v>38021</v>
      </c>
      <c r="N115" t="str">
        <f>VLOOKUP(A115,Sheet2!$A$1:G3839,3,0)</f>
        <v>Color</v>
      </c>
      <c r="O115" t="str">
        <f>VLOOKUP(A115,Sheet2!$A$1:G3839,4,0)</f>
        <v>Drama</v>
      </c>
      <c r="P115" t="str">
        <f>VLOOKUP(A115,Sheet2!$A$1:G3839,5,0)</f>
        <v>French</v>
      </c>
      <c r="Q115" t="str">
        <f>VLOOKUP(A115,Sheet2!$A$1:G3839,6,0)</f>
        <v>France</v>
      </c>
      <c r="R115" t="str">
        <f>VLOOKUP(A115,Sheet2!$A$1:G3839,7,0)</f>
        <v>R</v>
      </c>
      <c r="S115" t="str">
        <f>IF(Table1[[#This Row],[Language]]="English","English","Other language")</f>
        <v>Other language</v>
      </c>
      <c r="T115">
        <f>Table1[[#This Row],[Gross Revenue]]-Table1[[#This Row],[Budget]]</f>
        <v>-40832183</v>
      </c>
      <c r="U115" s="1">
        <f>(Table1[[#This Row],[Gross Revenue]]/Table1[[#This Row],[Budget]])-1</f>
        <v>-0.86876985106382976</v>
      </c>
      <c r="V115" t="str">
        <f t="shared" si="2"/>
        <v>131-150 minutes</v>
      </c>
      <c r="W115">
        <f>Table1[[#This Row],[Profit]]/Table1[[#This Row],[Budget]]</f>
        <v>-0.86876985106382976</v>
      </c>
      <c r="X115" s="22" t="str">
        <f>IF(L115="","",
IF(L115&lt;Predictability!$B$1,"Low",
IF(L115&lt;=Predictability!$B$2,"Mid","High")))</f>
        <v>Mid</v>
      </c>
      <c r="Y115" s="22">
        <f t="shared" si="3"/>
        <v>0</v>
      </c>
    </row>
    <row r="116" spans="1:25" x14ac:dyDescent="0.2">
      <c r="A116" t="s">
        <v>4790</v>
      </c>
      <c r="B116" t="s">
        <v>1857</v>
      </c>
      <c r="C116" t="s">
        <v>1858</v>
      </c>
      <c r="D116">
        <v>1000</v>
      </c>
      <c r="E116">
        <v>2943</v>
      </c>
      <c r="F116">
        <v>46</v>
      </c>
      <c r="G116">
        <v>0</v>
      </c>
      <c r="H116">
        <v>6.3</v>
      </c>
      <c r="I116">
        <v>108</v>
      </c>
      <c r="J116">
        <v>131</v>
      </c>
      <c r="K116">
        <v>50300000</v>
      </c>
      <c r="L116">
        <v>30000000</v>
      </c>
      <c r="M116" s="2">
        <f>VLOOKUP(A116,Sheet2!$A$1:G3840,2,0)</f>
        <v>31143</v>
      </c>
      <c r="N116" t="str">
        <f>VLOOKUP(A116,Sheet2!$A$1:G3840,3,0)</f>
        <v>Color</v>
      </c>
      <c r="O116" t="str">
        <f>VLOOKUP(A116,Sheet2!$A$1:G3840,4,0)</f>
        <v>Action</v>
      </c>
      <c r="P116" t="str">
        <f>VLOOKUP(A116,Sheet2!$A$1:G3840,5,0)</f>
        <v>English</v>
      </c>
      <c r="Q116" t="str">
        <f>VLOOKUP(A116,Sheet2!$A$1:G3840,6,0)</f>
        <v>UK</v>
      </c>
      <c r="R116" t="str">
        <f>VLOOKUP(A116,Sheet2!$A$1:G3840,7,0)</f>
        <v>PG</v>
      </c>
      <c r="S116" t="str">
        <f>IF(Table1[[#This Row],[Language]]="English","English","Other language")</f>
        <v>English</v>
      </c>
      <c r="T116">
        <f>Table1[[#This Row],[Gross Revenue]]-Table1[[#This Row],[Budget]]</f>
        <v>20300000</v>
      </c>
      <c r="U116" s="1">
        <f>(Table1[[#This Row],[Gross Revenue]]/Table1[[#This Row],[Budget]])-1</f>
        <v>0.67666666666666675</v>
      </c>
      <c r="V116" t="str">
        <f t="shared" si="2"/>
        <v>131-150 minutes</v>
      </c>
      <c r="W116">
        <f>Table1[[#This Row],[Profit]]/Table1[[#This Row],[Budget]]</f>
        <v>0.67666666666666664</v>
      </c>
      <c r="X116" s="22" t="str">
        <f>IF(L116="","",
IF(L116&lt;Predictability!$B$1,"Low",
IF(L116&lt;=Predictability!$B$2,"Mid","High")))</f>
        <v>Mid</v>
      </c>
      <c r="Y116" s="22">
        <f t="shared" si="3"/>
        <v>1</v>
      </c>
    </row>
    <row r="117" spans="1:25" x14ac:dyDescent="0.2">
      <c r="A117" t="s">
        <v>5446</v>
      </c>
      <c r="B117" t="s">
        <v>528</v>
      </c>
      <c r="C117" t="s">
        <v>2299</v>
      </c>
      <c r="D117">
        <v>14000</v>
      </c>
      <c r="E117">
        <v>15428</v>
      </c>
      <c r="F117">
        <v>71</v>
      </c>
      <c r="G117">
        <v>15000</v>
      </c>
      <c r="H117">
        <v>6.5</v>
      </c>
      <c r="I117">
        <v>253</v>
      </c>
      <c r="J117">
        <v>114</v>
      </c>
      <c r="K117">
        <v>25977365</v>
      </c>
      <c r="L117">
        <v>28000000</v>
      </c>
      <c r="M117" s="2">
        <f>VLOOKUP(A117,Sheet2!$A$1:G3841,2,0)</f>
        <v>41894</v>
      </c>
      <c r="N117" t="str">
        <f>VLOOKUP(A117,Sheet2!$A$1:G3841,3,0)</f>
        <v>Color</v>
      </c>
      <c r="O117" t="str">
        <f>VLOOKUP(A117,Sheet2!$A$1:G3841,4,0)</f>
        <v>Crime</v>
      </c>
      <c r="P117" t="str">
        <f>VLOOKUP(A117,Sheet2!$A$1:G3841,5,0)</f>
        <v>English</v>
      </c>
      <c r="Q117" t="str">
        <f>VLOOKUP(A117,Sheet2!$A$1:G3841,6,0)</f>
        <v>USA</v>
      </c>
      <c r="R117" t="str">
        <f>VLOOKUP(A117,Sheet2!$A$1:G3841,7,0)</f>
        <v>R</v>
      </c>
      <c r="S117" t="str">
        <f>IF(Table1[[#This Row],[Language]]="English","English","Other language")</f>
        <v>English</v>
      </c>
      <c r="T117">
        <f>Table1[[#This Row],[Gross Revenue]]-Table1[[#This Row],[Budget]]</f>
        <v>-2022635</v>
      </c>
      <c r="U117" s="1">
        <f>(Table1[[#This Row],[Gross Revenue]]/Table1[[#This Row],[Budget]])-1</f>
        <v>-7.2236964285714245E-2</v>
      </c>
      <c r="V117" t="str">
        <f t="shared" si="2"/>
        <v>111-130 minutes</v>
      </c>
      <c r="W117">
        <f>Table1[[#This Row],[Profit]]/Table1[[#This Row],[Budget]]</f>
        <v>-7.2236964285714286E-2</v>
      </c>
      <c r="X117" s="22" t="str">
        <f>IF(L117="","",
IF(L117&lt;Predictability!$B$1,"Low",
IF(L117&lt;=Predictability!$B$2,"Mid","High")))</f>
        <v>Mid</v>
      </c>
      <c r="Y117" s="22">
        <f t="shared" si="3"/>
        <v>0</v>
      </c>
    </row>
    <row r="118" spans="1:25" x14ac:dyDescent="0.2">
      <c r="A118" t="s">
        <v>5167</v>
      </c>
      <c r="B118" t="s">
        <v>1274</v>
      </c>
      <c r="C118" t="s">
        <v>1424</v>
      </c>
      <c r="D118">
        <v>10000</v>
      </c>
      <c r="E118">
        <v>10368</v>
      </c>
      <c r="F118">
        <v>956</v>
      </c>
      <c r="G118">
        <v>860</v>
      </c>
      <c r="H118">
        <v>6.6</v>
      </c>
      <c r="I118">
        <v>47</v>
      </c>
      <c r="J118">
        <v>107</v>
      </c>
      <c r="K118">
        <v>4741987</v>
      </c>
      <c r="L118">
        <v>14000000</v>
      </c>
      <c r="M118" s="2">
        <f>VLOOKUP(A118,Sheet2!$A$1:G3842,2,0)</f>
        <v>36230</v>
      </c>
      <c r="N118" t="str">
        <f>VLOOKUP(A118,Sheet2!$A$1:G3842,3,0)</f>
        <v>Color</v>
      </c>
      <c r="O118" t="str">
        <f>VLOOKUP(A118,Sheet2!$A$1:G3842,4,0)</f>
        <v>Drama</v>
      </c>
      <c r="P118" t="str">
        <f>VLOOKUP(A118,Sheet2!$A$1:G3842,5,0)</f>
        <v>English</v>
      </c>
      <c r="Q118" t="str">
        <f>VLOOKUP(A118,Sheet2!$A$1:G3842,6,0)</f>
        <v>USA</v>
      </c>
      <c r="R118" t="str">
        <f>VLOOKUP(A118,Sheet2!$A$1:G3842,7,0)</f>
        <v>R</v>
      </c>
      <c r="S118" t="str">
        <f>IF(Table1[[#This Row],[Language]]="English","English","Other language")</f>
        <v>English</v>
      </c>
      <c r="T118">
        <f>Table1[[#This Row],[Gross Revenue]]-Table1[[#This Row],[Budget]]</f>
        <v>-9258013</v>
      </c>
      <c r="U118" s="1">
        <f>(Table1[[#This Row],[Gross Revenue]]/Table1[[#This Row],[Budget]])-1</f>
        <v>-0.66128664285714289</v>
      </c>
      <c r="V118" t="str">
        <f t="shared" si="2"/>
        <v>90-110 minutes</v>
      </c>
      <c r="W118">
        <f>Table1[[#This Row],[Profit]]/Table1[[#This Row],[Budget]]</f>
        <v>-0.66128664285714289</v>
      </c>
      <c r="X118" s="22" t="str">
        <f>IF(L118="","",
IF(L118&lt;Predictability!$B$1,"Low",
IF(L118&lt;=Predictability!$B$2,"Mid","High")))</f>
        <v>Mid</v>
      </c>
      <c r="Y118" s="22">
        <f t="shared" si="3"/>
        <v>0</v>
      </c>
    </row>
    <row r="119" spans="1:25" x14ac:dyDescent="0.2">
      <c r="A119" t="s">
        <v>6382</v>
      </c>
      <c r="B119" t="s">
        <v>2895</v>
      </c>
      <c r="C119" t="s">
        <v>737</v>
      </c>
      <c r="D119">
        <v>683</v>
      </c>
      <c r="E119">
        <v>2436</v>
      </c>
      <c r="F119">
        <v>163</v>
      </c>
      <c r="G119">
        <v>19000</v>
      </c>
      <c r="H119">
        <v>7.4</v>
      </c>
      <c r="I119">
        <v>80</v>
      </c>
      <c r="J119">
        <v>101</v>
      </c>
      <c r="K119">
        <v>41227069</v>
      </c>
      <c r="L119">
        <v>11000000</v>
      </c>
      <c r="M119" s="2">
        <f>VLOOKUP(A119,Sheet2!$A$1:G3843,2,0)</f>
        <v>37594</v>
      </c>
      <c r="N119" t="str">
        <f>VLOOKUP(A119,Sheet2!$A$1:G3843,3,0)</f>
        <v>Color</v>
      </c>
      <c r="O119" t="str">
        <f>VLOOKUP(A119,Sheet2!$A$1:G3843,4,0)</f>
        <v>Drama</v>
      </c>
      <c r="P119" t="str">
        <f>VLOOKUP(A119,Sheet2!$A$1:G3843,5,0)</f>
        <v>English</v>
      </c>
      <c r="Q119" t="str">
        <f>VLOOKUP(A119,Sheet2!$A$1:G3843,6,0)</f>
        <v>USA</v>
      </c>
      <c r="R119" t="str">
        <f>VLOOKUP(A119,Sheet2!$A$1:G3843,7,0)</f>
        <v>PG</v>
      </c>
      <c r="S119" t="str">
        <f>IF(Table1[[#This Row],[Language]]="English","English","Other language")</f>
        <v>English</v>
      </c>
      <c r="T119">
        <f>Table1[[#This Row],[Gross Revenue]]-Table1[[#This Row],[Budget]]</f>
        <v>30227069</v>
      </c>
      <c r="U119" s="1">
        <f>(Table1[[#This Row],[Gross Revenue]]/Table1[[#This Row],[Budget]])-1</f>
        <v>2.7479153636363636</v>
      </c>
      <c r="V119" t="str">
        <f t="shared" si="2"/>
        <v>90-110 minutes</v>
      </c>
      <c r="W119">
        <f>Table1[[#This Row],[Profit]]/Table1[[#This Row],[Budget]]</f>
        <v>2.7479153636363636</v>
      </c>
      <c r="X119" s="22" t="str">
        <f>IF(L119="","",
IF(L119&lt;Predictability!$B$1,"Low",
IF(L119&lt;=Predictability!$B$2,"Mid","High")))</f>
        <v>Mid</v>
      </c>
      <c r="Y119" s="22">
        <f t="shared" si="3"/>
        <v>1</v>
      </c>
    </row>
    <row r="120" spans="1:25" x14ac:dyDescent="0.2">
      <c r="A120" t="s">
        <v>5936</v>
      </c>
      <c r="B120" t="s">
        <v>183</v>
      </c>
      <c r="C120" t="s">
        <v>1734</v>
      </c>
      <c r="D120">
        <v>3000</v>
      </c>
      <c r="E120">
        <v>6217</v>
      </c>
      <c r="F120">
        <v>14000</v>
      </c>
      <c r="G120">
        <v>11000</v>
      </c>
      <c r="H120">
        <v>7.1</v>
      </c>
      <c r="I120">
        <v>281</v>
      </c>
      <c r="J120">
        <v>146</v>
      </c>
      <c r="K120">
        <v>78616689</v>
      </c>
      <c r="L120">
        <v>100000000</v>
      </c>
      <c r="M120" s="2">
        <f>VLOOKUP(A120,Sheet2!$A$1:G3844,2,0)</f>
        <v>37212</v>
      </c>
      <c r="N120" t="str">
        <f>VLOOKUP(A120,Sheet2!$A$1:G3844,3,0)</f>
        <v>Color</v>
      </c>
      <c r="O120" t="str">
        <f>VLOOKUP(A120,Sheet2!$A$1:G3844,4,0)</f>
        <v>Adventure</v>
      </c>
      <c r="P120" t="str">
        <f>VLOOKUP(A120,Sheet2!$A$1:G3844,5,0)</f>
        <v>English</v>
      </c>
      <c r="Q120" t="str">
        <f>VLOOKUP(A120,Sheet2!$A$1:G3844,6,0)</f>
        <v>USA</v>
      </c>
      <c r="R120" t="str">
        <f>VLOOKUP(A120,Sheet2!$A$1:G3844,7,0)</f>
        <v>PG-13</v>
      </c>
      <c r="S120" t="str">
        <f>IF(Table1[[#This Row],[Language]]="English","English","Other language")</f>
        <v>English</v>
      </c>
      <c r="T120">
        <f>Table1[[#This Row],[Gross Revenue]]-Table1[[#This Row],[Budget]]</f>
        <v>-21383311</v>
      </c>
      <c r="U120" s="1">
        <f>(Table1[[#This Row],[Gross Revenue]]/Table1[[#This Row],[Budget]])-1</f>
        <v>-0.21383311000000005</v>
      </c>
      <c r="V120" t="str">
        <f t="shared" si="2"/>
        <v>131-150 minutes</v>
      </c>
      <c r="W120">
        <f>Table1[[#This Row],[Profit]]/Table1[[#This Row],[Budget]]</f>
        <v>-0.21383310999999999</v>
      </c>
      <c r="X120" s="22" t="str">
        <f>IF(L120="","",
IF(L120&lt;Predictability!$B$1,"Low",
IF(L120&lt;=Predictability!$B$2,"Mid","High")))</f>
        <v>High</v>
      </c>
      <c r="Y120" s="22">
        <f t="shared" si="3"/>
        <v>0</v>
      </c>
    </row>
    <row r="121" spans="1:25" x14ac:dyDescent="0.2">
      <c r="A121" t="s">
        <v>3865</v>
      </c>
      <c r="B121" t="s">
        <v>956</v>
      </c>
      <c r="C121" t="s">
        <v>662</v>
      </c>
      <c r="D121">
        <v>9000</v>
      </c>
      <c r="E121">
        <v>10185</v>
      </c>
      <c r="F121">
        <v>45</v>
      </c>
      <c r="G121">
        <v>0</v>
      </c>
      <c r="H121">
        <v>5.5</v>
      </c>
      <c r="I121">
        <v>178</v>
      </c>
      <c r="J121">
        <v>93</v>
      </c>
      <c r="K121">
        <v>25857987</v>
      </c>
      <c r="L121">
        <v>62000000</v>
      </c>
      <c r="M121" s="2">
        <f>VLOOKUP(A121,Sheet2!$A$1:G3845,2,0)</f>
        <v>38608</v>
      </c>
      <c r="N121" t="str">
        <f>VLOOKUP(A121,Sheet2!$A$1:G3845,3,0)</f>
        <v>Color</v>
      </c>
      <c r="O121" t="str">
        <f>VLOOKUP(A121,Sheet2!$A$1:G3845,4,0)</f>
        <v>Action</v>
      </c>
      <c r="P121" t="str">
        <f>VLOOKUP(A121,Sheet2!$A$1:G3845,5,0)</f>
        <v>English</v>
      </c>
      <c r="Q121" t="str">
        <f>VLOOKUP(A121,Sheet2!$A$1:G3845,6,0)</f>
        <v>USA</v>
      </c>
      <c r="R121" t="str">
        <f>VLOOKUP(A121,Sheet2!$A$1:G3845,7,0)</f>
        <v>PG-13</v>
      </c>
      <c r="S121" t="str">
        <f>IF(Table1[[#This Row],[Language]]="English","English","Other language")</f>
        <v>English</v>
      </c>
      <c r="T121">
        <f>Table1[[#This Row],[Gross Revenue]]-Table1[[#This Row],[Budget]]</f>
        <v>-36142013</v>
      </c>
      <c r="U121" s="1">
        <f>(Table1[[#This Row],[Gross Revenue]]/Table1[[#This Row],[Budget]])-1</f>
        <v>-0.58293569354838715</v>
      </c>
      <c r="V121" t="str">
        <f t="shared" si="2"/>
        <v>90-110 minutes</v>
      </c>
      <c r="W121">
        <f>Table1[[#This Row],[Profit]]/Table1[[#This Row],[Budget]]</f>
        <v>-0.58293569354838715</v>
      </c>
      <c r="X121" s="22" t="str">
        <f>IF(L121="","",
IF(L121&lt;Predictability!$B$1,"Low",
IF(L121&lt;=Predictability!$B$2,"Mid","High")))</f>
        <v>High</v>
      </c>
      <c r="Y121" s="22">
        <f t="shared" si="3"/>
        <v>0</v>
      </c>
    </row>
    <row r="122" spans="1:25" x14ac:dyDescent="0.2">
      <c r="A122" t="s">
        <v>3544</v>
      </c>
      <c r="B122" t="s">
        <v>513</v>
      </c>
      <c r="C122" t="s">
        <v>514</v>
      </c>
      <c r="D122">
        <v>16000</v>
      </c>
      <c r="E122">
        <v>28987</v>
      </c>
      <c r="F122">
        <v>79</v>
      </c>
      <c r="G122">
        <v>261</v>
      </c>
      <c r="H122">
        <v>4.9000000000000004</v>
      </c>
      <c r="I122">
        <v>72</v>
      </c>
      <c r="J122">
        <v>99</v>
      </c>
      <c r="K122">
        <v>10719367</v>
      </c>
      <c r="L122">
        <v>25000000</v>
      </c>
      <c r="M122" s="2">
        <f>VLOOKUP(A122,Sheet2!$A$1:G3846,2,0)</f>
        <v>37297</v>
      </c>
      <c r="N122" t="str">
        <f>VLOOKUP(A122,Sheet2!$A$1:G3846,3,0)</f>
        <v>Color</v>
      </c>
      <c r="O122" t="str">
        <f>VLOOKUP(A122,Sheet2!$A$1:G3846,4,0)</f>
        <v>Drama</v>
      </c>
      <c r="P122" t="str">
        <f>VLOOKUP(A122,Sheet2!$A$1:G3846,5,0)</f>
        <v>English</v>
      </c>
      <c r="Q122" t="str">
        <f>VLOOKUP(A122,Sheet2!$A$1:G3846,6,0)</f>
        <v>USA</v>
      </c>
      <c r="R122" t="str">
        <f>VLOOKUP(A122,Sheet2!$A$1:G3846,7,0)</f>
        <v>PG-13</v>
      </c>
      <c r="S122" t="str">
        <f>IF(Table1[[#This Row],[Language]]="English","English","Other language")</f>
        <v>English</v>
      </c>
      <c r="T122">
        <f>Table1[[#This Row],[Gross Revenue]]-Table1[[#This Row],[Budget]]</f>
        <v>-14280633</v>
      </c>
      <c r="U122" s="1">
        <f>(Table1[[#This Row],[Gross Revenue]]/Table1[[#This Row],[Budget]])-1</f>
        <v>-0.57122531999999993</v>
      </c>
      <c r="V122" t="str">
        <f t="shared" si="2"/>
        <v>90-110 minutes</v>
      </c>
      <c r="W122">
        <f>Table1[[#This Row],[Profit]]/Table1[[#This Row],[Budget]]</f>
        <v>-0.57122532000000004</v>
      </c>
      <c r="X122" s="22" t="str">
        <f>IF(L122="","",
IF(L122&lt;Predictability!$B$1,"Low",
IF(L122&lt;=Predictability!$B$2,"Mid","High")))</f>
        <v>Mid</v>
      </c>
      <c r="Y122" s="22">
        <f t="shared" si="3"/>
        <v>0</v>
      </c>
    </row>
    <row r="123" spans="1:25" x14ac:dyDescent="0.2">
      <c r="A123" t="s">
        <v>3581</v>
      </c>
      <c r="B123" t="s">
        <v>572</v>
      </c>
      <c r="C123" t="s">
        <v>573</v>
      </c>
      <c r="D123">
        <v>327</v>
      </c>
      <c r="E123">
        <v>561</v>
      </c>
      <c r="F123">
        <v>309</v>
      </c>
      <c r="G123">
        <v>13000</v>
      </c>
      <c r="H123">
        <v>5</v>
      </c>
      <c r="I123">
        <v>180</v>
      </c>
      <c r="J123">
        <v>106</v>
      </c>
      <c r="K123">
        <v>28064226</v>
      </c>
      <c r="L123">
        <v>35000000</v>
      </c>
      <c r="M123" s="2">
        <f>VLOOKUP(A123,Sheet2!$A$1:G3847,2,0)</f>
        <v>40642</v>
      </c>
      <c r="N123" t="str">
        <f>VLOOKUP(A123,Sheet2!$A$1:G3847,3,0)</f>
        <v>Color</v>
      </c>
      <c r="O123" t="str">
        <f>VLOOKUP(A123,Sheet2!$A$1:G3847,4,0)</f>
        <v>Action</v>
      </c>
      <c r="P123" t="str">
        <f>VLOOKUP(A123,Sheet2!$A$1:G3847,5,0)</f>
        <v>English</v>
      </c>
      <c r="Q123" t="str">
        <f>VLOOKUP(A123,Sheet2!$A$1:G3847,6,0)</f>
        <v>USA</v>
      </c>
      <c r="R123" t="str">
        <f>VLOOKUP(A123,Sheet2!$A$1:G3847,7,0)</f>
        <v>PG-13</v>
      </c>
      <c r="S123" t="str">
        <f>IF(Table1[[#This Row],[Language]]="English","English","Other language")</f>
        <v>English</v>
      </c>
      <c r="T123">
        <f>Table1[[#This Row],[Gross Revenue]]-Table1[[#This Row],[Budget]]</f>
        <v>-6935774</v>
      </c>
      <c r="U123" s="1">
        <f>(Table1[[#This Row],[Gross Revenue]]/Table1[[#This Row],[Budget]])-1</f>
        <v>-0.19816497142857148</v>
      </c>
      <c r="V123" t="str">
        <f t="shared" si="2"/>
        <v>90-110 minutes</v>
      </c>
      <c r="W123">
        <f>Table1[[#This Row],[Profit]]/Table1[[#This Row],[Budget]]</f>
        <v>-0.19816497142857142</v>
      </c>
      <c r="X123" s="22" t="str">
        <f>IF(L123="","",
IF(L123&lt;Predictability!$B$1,"Low",
IF(L123&lt;=Predictability!$B$2,"Mid","High")))</f>
        <v>Mid</v>
      </c>
      <c r="Y123" s="22">
        <f t="shared" si="3"/>
        <v>0</v>
      </c>
    </row>
    <row r="124" spans="1:25" x14ac:dyDescent="0.2">
      <c r="A124" t="s">
        <v>6168</v>
      </c>
      <c r="B124" t="s">
        <v>1657</v>
      </c>
      <c r="C124" t="s">
        <v>2784</v>
      </c>
      <c r="D124">
        <v>844</v>
      </c>
      <c r="E124">
        <v>846</v>
      </c>
      <c r="F124">
        <v>19</v>
      </c>
      <c r="G124">
        <v>260</v>
      </c>
      <c r="H124">
        <v>7.3</v>
      </c>
      <c r="I124">
        <v>28</v>
      </c>
      <c r="J124">
        <v>106</v>
      </c>
      <c r="K124">
        <v>64148</v>
      </c>
      <c r="L124">
        <v>6500000</v>
      </c>
      <c r="M124" s="2">
        <f>VLOOKUP(A124,Sheet2!$A$1:G3848,2,0)</f>
        <v>36567</v>
      </c>
      <c r="N124" t="str">
        <f>VLOOKUP(A124,Sheet2!$A$1:G3848,3,0)</f>
        <v>Color</v>
      </c>
      <c r="O124" t="str">
        <f>VLOOKUP(A124,Sheet2!$A$1:G3848,4,0)</f>
        <v>Drama</v>
      </c>
      <c r="P124" t="str">
        <f>VLOOKUP(A124,Sheet2!$A$1:G3848,5,0)</f>
        <v>English</v>
      </c>
      <c r="Q124" t="str">
        <f>VLOOKUP(A124,Sheet2!$A$1:G3848,6,0)</f>
        <v>UK</v>
      </c>
      <c r="R124">
        <f>VLOOKUP(A124,Sheet2!$A$1:G3848,7,0)</f>
        <v>0</v>
      </c>
      <c r="S124" t="str">
        <f>IF(Table1[[#This Row],[Language]]="English","English","Other language")</f>
        <v>English</v>
      </c>
      <c r="T124">
        <f>Table1[[#This Row],[Gross Revenue]]-Table1[[#This Row],[Budget]]</f>
        <v>-6435852</v>
      </c>
      <c r="U124" s="1">
        <f>(Table1[[#This Row],[Gross Revenue]]/Table1[[#This Row],[Budget]])-1</f>
        <v>-0.99013107692307689</v>
      </c>
      <c r="V124" t="str">
        <f t="shared" si="2"/>
        <v>90-110 minutes</v>
      </c>
      <c r="W124">
        <f>Table1[[#This Row],[Profit]]/Table1[[#This Row],[Budget]]</f>
        <v>-0.99013107692307689</v>
      </c>
      <c r="X124" s="22" t="str">
        <f>IF(L124="","",
IF(L124&lt;Predictability!$B$1,"Low",
IF(L124&lt;=Predictability!$B$2,"Mid","High")))</f>
        <v>Low</v>
      </c>
      <c r="Y124" s="22">
        <f t="shared" si="3"/>
        <v>0</v>
      </c>
    </row>
    <row r="125" spans="1:25" x14ac:dyDescent="0.2">
      <c r="A125" t="s">
        <v>5966</v>
      </c>
      <c r="B125" t="s">
        <v>2646</v>
      </c>
      <c r="C125" t="s">
        <v>403</v>
      </c>
      <c r="D125">
        <v>66</v>
      </c>
      <c r="E125">
        <v>74</v>
      </c>
      <c r="F125">
        <v>129</v>
      </c>
      <c r="G125">
        <v>0</v>
      </c>
      <c r="H125">
        <v>7.1</v>
      </c>
      <c r="I125">
        <v>158</v>
      </c>
      <c r="J125">
        <v>101</v>
      </c>
      <c r="K125">
        <v>40566655</v>
      </c>
      <c r="L125">
        <v>30000000</v>
      </c>
      <c r="M125" s="2">
        <f>VLOOKUP(A125,Sheet2!$A$1:G3849,2,0)</f>
        <v>37424</v>
      </c>
      <c r="N125" t="str">
        <f>VLOOKUP(A125,Sheet2!$A$1:G3849,3,0)</f>
        <v>Color</v>
      </c>
      <c r="O125" t="str">
        <f>VLOOKUP(A125,Sheet2!$A$1:G3849,4,0)</f>
        <v>Comedy</v>
      </c>
      <c r="P125" t="str">
        <f>VLOOKUP(A125,Sheet2!$A$1:G3849,5,0)</f>
        <v>English</v>
      </c>
      <c r="Q125" t="str">
        <f>VLOOKUP(A125,Sheet2!$A$1:G3849,6,0)</f>
        <v>UK</v>
      </c>
      <c r="R125" t="str">
        <f>VLOOKUP(A125,Sheet2!$A$1:G3849,7,0)</f>
        <v>PG-13</v>
      </c>
      <c r="S125" t="str">
        <f>IF(Table1[[#This Row],[Language]]="English","English","Other language")</f>
        <v>English</v>
      </c>
      <c r="T125">
        <f>Table1[[#This Row],[Gross Revenue]]-Table1[[#This Row],[Budget]]</f>
        <v>10566655</v>
      </c>
      <c r="U125" s="1">
        <f>(Table1[[#This Row],[Gross Revenue]]/Table1[[#This Row],[Budget]])-1</f>
        <v>0.35222183333333335</v>
      </c>
      <c r="V125" t="str">
        <f t="shared" si="2"/>
        <v>90-110 minutes</v>
      </c>
      <c r="W125">
        <f>Table1[[#This Row],[Profit]]/Table1[[#This Row],[Budget]]</f>
        <v>0.35222183333333335</v>
      </c>
      <c r="X125" s="22" t="str">
        <f>IF(L125="","",
IF(L125&lt;Predictability!$B$1,"Low",
IF(L125&lt;=Predictability!$B$2,"Mid","High")))</f>
        <v>Mid</v>
      </c>
      <c r="Y125" s="22">
        <f t="shared" si="3"/>
        <v>0</v>
      </c>
    </row>
    <row r="126" spans="1:25" x14ac:dyDescent="0.2">
      <c r="A126" t="s">
        <v>4535</v>
      </c>
      <c r="B126" t="s">
        <v>1444</v>
      </c>
      <c r="C126" t="s">
        <v>656</v>
      </c>
      <c r="D126">
        <v>833</v>
      </c>
      <c r="E126">
        <v>2800</v>
      </c>
      <c r="F126">
        <v>38</v>
      </c>
      <c r="G126">
        <v>0</v>
      </c>
      <c r="H126">
        <v>6.1</v>
      </c>
      <c r="I126">
        <v>90</v>
      </c>
      <c r="J126">
        <v>100</v>
      </c>
      <c r="K126">
        <v>48637684</v>
      </c>
      <c r="L126">
        <v>12500000</v>
      </c>
      <c r="M126" s="2">
        <f>VLOOKUP(A126,Sheet2!$A$1:G3850,2,0)</f>
        <v>41713</v>
      </c>
      <c r="N126" t="str">
        <f>VLOOKUP(A126,Sheet2!$A$1:G3850,3,0)</f>
        <v>Color</v>
      </c>
      <c r="O126" t="str">
        <f>VLOOKUP(A126,Sheet2!$A$1:G3850,4,0)</f>
        <v>Comedy</v>
      </c>
      <c r="P126" t="str">
        <f>VLOOKUP(A126,Sheet2!$A$1:G3850,5,0)</f>
        <v>English</v>
      </c>
      <c r="Q126" t="str">
        <f>VLOOKUP(A126,Sheet2!$A$1:G3850,6,0)</f>
        <v>USA</v>
      </c>
      <c r="R126" t="str">
        <f>VLOOKUP(A126,Sheet2!$A$1:G3850,7,0)</f>
        <v>R</v>
      </c>
      <c r="S126" t="str">
        <f>IF(Table1[[#This Row],[Language]]="English","English","Other language")</f>
        <v>English</v>
      </c>
      <c r="T126">
        <f>Table1[[#This Row],[Gross Revenue]]-Table1[[#This Row],[Budget]]</f>
        <v>36137684</v>
      </c>
      <c r="U126" s="1">
        <f>(Table1[[#This Row],[Gross Revenue]]/Table1[[#This Row],[Budget]])-1</f>
        <v>2.8910147199999998</v>
      </c>
      <c r="V126" t="str">
        <f t="shared" si="2"/>
        <v>90-110 minutes</v>
      </c>
      <c r="W126">
        <f>Table1[[#This Row],[Profit]]/Table1[[#This Row],[Budget]]</f>
        <v>2.8910147199999998</v>
      </c>
      <c r="X126" s="22" t="str">
        <f>IF(L126="","",
IF(L126&lt;Predictability!$B$1,"Low",
IF(L126&lt;=Predictability!$B$2,"Mid","High")))</f>
        <v>Mid</v>
      </c>
      <c r="Y126" s="22">
        <f t="shared" si="3"/>
        <v>1</v>
      </c>
    </row>
    <row r="127" spans="1:25" x14ac:dyDescent="0.2">
      <c r="A127" t="s">
        <v>6121</v>
      </c>
      <c r="B127" t="s">
        <v>2219</v>
      </c>
      <c r="C127" t="s">
        <v>2750</v>
      </c>
      <c r="D127">
        <v>442</v>
      </c>
      <c r="E127">
        <v>1556</v>
      </c>
      <c r="F127">
        <v>729</v>
      </c>
      <c r="G127">
        <v>0</v>
      </c>
      <c r="H127">
        <v>7.2</v>
      </c>
      <c r="I127">
        <v>217</v>
      </c>
      <c r="J127">
        <v>125</v>
      </c>
      <c r="K127">
        <v>65010106</v>
      </c>
      <c r="L127">
        <v>30000000</v>
      </c>
      <c r="M127" s="2">
        <f>VLOOKUP(A127,Sheet2!$A$1:G3851,2,0)</f>
        <v>37405</v>
      </c>
      <c r="N127" t="str">
        <f>VLOOKUP(A127,Sheet2!$A$1:G3851,3,0)</f>
        <v>Color</v>
      </c>
      <c r="O127" t="str">
        <f>VLOOKUP(A127,Sheet2!$A$1:G3851,4,0)</f>
        <v>Comedy</v>
      </c>
      <c r="P127" t="str">
        <f>VLOOKUP(A127,Sheet2!$A$1:G3851,5,0)</f>
        <v>English</v>
      </c>
      <c r="Q127" t="str">
        <f>VLOOKUP(A127,Sheet2!$A$1:G3851,6,0)</f>
        <v>USA</v>
      </c>
      <c r="R127" t="str">
        <f>VLOOKUP(A127,Sheet2!$A$1:G3851,7,0)</f>
        <v>R</v>
      </c>
      <c r="S127" t="str">
        <f>IF(Table1[[#This Row],[Language]]="English","English","Other language")</f>
        <v>English</v>
      </c>
      <c r="T127">
        <f>Table1[[#This Row],[Gross Revenue]]-Table1[[#This Row],[Budget]]</f>
        <v>35010106</v>
      </c>
      <c r="U127" s="1">
        <f>(Table1[[#This Row],[Gross Revenue]]/Table1[[#This Row],[Budget]])-1</f>
        <v>1.1670035333333333</v>
      </c>
      <c r="V127" t="str">
        <f t="shared" si="2"/>
        <v>111-130 minutes</v>
      </c>
      <c r="W127">
        <f>Table1[[#This Row],[Profit]]/Table1[[#This Row],[Budget]]</f>
        <v>1.1670035333333333</v>
      </c>
      <c r="X127" s="22" t="str">
        <f>IF(L127="","",
IF(L127&lt;Predictability!$B$1,"Low",
IF(L127&lt;=Predictability!$B$2,"Mid","High")))</f>
        <v>Mid</v>
      </c>
      <c r="Y127" s="22">
        <f t="shared" si="3"/>
        <v>1</v>
      </c>
    </row>
    <row r="128" spans="1:25" x14ac:dyDescent="0.2">
      <c r="A128" t="s">
        <v>6723</v>
      </c>
      <c r="B128" t="s">
        <v>3098</v>
      </c>
      <c r="C128" t="s">
        <v>3049</v>
      </c>
      <c r="D128">
        <v>565</v>
      </c>
      <c r="E128">
        <v>1595</v>
      </c>
      <c r="F128">
        <v>628</v>
      </c>
      <c r="G128">
        <v>105000</v>
      </c>
      <c r="H128">
        <v>7.8</v>
      </c>
      <c r="I128">
        <v>274</v>
      </c>
      <c r="J128">
        <v>123</v>
      </c>
      <c r="K128">
        <v>15294553</v>
      </c>
      <c r="L128">
        <v>12000000</v>
      </c>
      <c r="M128" s="2">
        <f>VLOOKUP(A128,Sheet2!$A$1:G3852,2,0)</f>
        <v>41385</v>
      </c>
      <c r="N128" t="str">
        <f>VLOOKUP(A128,Sheet2!$A$1:G3852,3,0)</f>
        <v>Color</v>
      </c>
      <c r="O128" t="str">
        <f>VLOOKUP(A128,Sheet2!$A$1:G3852,4,0)</f>
        <v>Drama</v>
      </c>
      <c r="P128" t="str">
        <f>VLOOKUP(A128,Sheet2!$A$1:G3852,5,0)</f>
        <v>English</v>
      </c>
      <c r="Q128" t="str">
        <f>VLOOKUP(A128,Sheet2!$A$1:G3852,6,0)</f>
        <v>UK</v>
      </c>
      <c r="R128" t="str">
        <f>VLOOKUP(A128,Sheet2!$A$1:G3852,7,0)</f>
        <v>R</v>
      </c>
      <c r="S128" t="str">
        <f>IF(Table1[[#This Row],[Language]]="English","English","Other language")</f>
        <v>English</v>
      </c>
      <c r="T128">
        <f>Table1[[#This Row],[Gross Revenue]]-Table1[[#This Row],[Budget]]</f>
        <v>3294553</v>
      </c>
      <c r="U128" s="1">
        <f>(Table1[[#This Row],[Gross Revenue]]/Table1[[#This Row],[Budget]])-1</f>
        <v>0.2745460833333333</v>
      </c>
      <c r="V128" t="str">
        <f t="shared" si="2"/>
        <v>111-130 minutes</v>
      </c>
      <c r="W128">
        <f>Table1[[#This Row],[Profit]]/Table1[[#This Row],[Budget]]</f>
        <v>0.27454608333333336</v>
      </c>
      <c r="X128" s="22" t="str">
        <f>IF(L128="","",
IF(L128&lt;Predictability!$B$1,"Low",
IF(L128&lt;=Predictability!$B$2,"Mid","High")))</f>
        <v>Mid</v>
      </c>
      <c r="Y128" s="22">
        <f t="shared" si="3"/>
        <v>0</v>
      </c>
    </row>
    <row r="129" spans="1:25" x14ac:dyDescent="0.2">
      <c r="A129" t="s">
        <v>4228</v>
      </c>
      <c r="B129" t="s">
        <v>333</v>
      </c>
      <c r="C129" t="s">
        <v>1352</v>
      </c>
      <c r="D129">
        <v>3000</v>
      </c>
      <c r="E129">
        <v>8281</v>
      </c>
      <c r="F129">
        <v>335</v>
      </c>
      <c r="G129">
        <v>98000</v>
      </c>
      <c r="H129">
        <v>5.9</v>
      </c>
      <c r="I129">
        <v>393</v>
      </c>
      <c r="J129">
        <v>105</v>
      </c>
      <c r="K129">
        <v>37516013</v>
      </c>
      <c r="L129">
        <v>69000000</v>
      </c>
      <c r="M129" s="2">
        <f>VLOOKUP(A129,Sheet2!$A$1:G3853,2,0)</f>
        <v>41168</v>
      </c>
      <c r="N129" t="str">
        <f>VLOOKUP(A129,Sheet2!$A$1:G3853,3,0)</f>
        <v>Color</v>
      </c>
      <c r="O129" t="str">
        <f>VLOOKUP(A129,Sheet2!$A$1:G3853,4,0)</f>
        <v>Action</v>
      </c>
      <c r="P129" t="str">
        <f>VLOOKUP(A129,Sheet2!$A$1:G3853,5,0)</f>
        <v>English</v>
      </c>
      <c r="Q129" t="str">
        <f>VLOOKUP(A129,Sheet2!$A$1:G3853,6,0)</f>
        <v>USA</v>
      </c>
      <c r="R129" t="str">
        <f>VLOOKUP(A129,Sheet2!$A$1:G3853,7,0)</f>
        <v>R</v>
      </c>
      <c r="S129" t="str">
        <f>IF(Table1[[#This Row],[Language]]="English","English","Other language")</f>
        <v>English</v>
      </c>
      <c r="T129">
        <f>Table1[[#This Row],[Gross Revenue]]-Table1[[#This Row],[Budget]]</f>
        <v>-31483987</v>
      </c>
      <c r="U129" s="1">
        <f>(Table1[[#This Row],[Gross Revenue]]/Table1[[#This Row],[Budget]])-1</f>
        <v>-0.4562896666666667</v>
      </c>
      <c r="V129" t="str">
        <f t="shared" si="2"/>
        <v>90-110 minutes</v>
      </c>
      <c r="W129">
        <f>Table1[[#This Row],[Profit]]/Table1[[#This Row],[Budget]]</f>
        <v>-0.45628966666666665</v>
      </c>
      <c r="X129" s="22" t="str">
        <f>IF(L129="","",
IF(L129&lt;Predictability!$B$1,"Low",
IF(L129&lt;=Predictability!$B$2,"Mid","High")))</f>
        <v>High</v>
      </c>
      <c r="Y129" s="22">
        <f t="shared" si="3"/>
        <v>0</v>
      </c>
    </row>
    <row r="130" spans="1:25" x14ac:dyDescent="0.2">
      <c r="A130" t="s">
        <v>5379</v>
      </c>
      <c r="B130" t="s">
        <v>1356</v>
      </c>
      <c r="C130" t="s">
        <v>1356</v>
      </c>
      <c r="D130">
        <v>16000</v>
      </c>
      <c r="E130">
        <v>19139</v>
      </c>
      <c r="F130">
        <v>16000</v>
      </c>
      <c r="G130">
        <v>1000</v>
      </c>
      <c r="H130">
        <v>6.7</v>
      </c>
      <c r="I130">
        <v>76</v>
      </c>
      <c r="J130">
        <v>121</v>
      </c>
      <c r="K130">
        <v>50007168</v>
      </c>
      <c r="L130">
        <v>50000000</v>
      </c>
      <c r="M130" s="2">
        <f>VLOOKUP(A130,Sheet2!$A$1:G3854,2,0)</f>
        <v>35763</v>
      </c>
      <c r="N130" t="str">
        <f>VLOOKUP(A130,Sheet2!$A$1:G3854,3,0)</f>
        <v>Color</v>
      </c>
      <c r="O130" t="str">
        <f>VLOOKUP(A130,Sheet2!$A$1:G3854,4,0)</f>
        <v>Action</v>
      </c>
      <c r="P130" t="str">
        <f>VLOOKUP(A130,Sheet2!$A$1:G3854,5,0)</f>
        <v>English</v>
      </c>
      <c r="Q130" t="str">
        <f>VLOOKUP(A130,Sheet2!$A$1:G3854,6,0)</f>
        <v>USA</v>
      </c>
      <c r="R130" t="str">
        <f>VLOOKUP(A130,Sheet2!$A$1:G3854,7,0)</f>
        <v>R</v>
      </c>
      <c r="S130" t="str">
        <f>IF(Table1[[#This Row],[Language]]="English","English","Other language")</f>
        <v>English</v>
      </c>
      <c r="T130">
        <f>Table1[[#This Row],[Gross Revenue]]-Table1[[#This Row],[Budget]]</f>
        <v>7168</v>
      </c>
      <c r="U130" s="1">
        <f>(Table1[[#This Row],[Gross Revenue]]/Table1[[#This Row],[Budget]])-1</f>
        <v>1.4336000000003679E-4</v>
      </c>
      <c r="V130" t="str">
        <f t="shared" ref="V130:V193" si="4">IF(J130="","",IF(J130&lt;90,"&lt;90 minutes",IF(J130&lt;=110,"90-110 minutes",IF(J130&lt;=130,"111-130 minutes",IF(J130&lt;=150,"131-150 minutes","&gt;150 minutes")))))</f>
        <v>111-130 minutes</v>
      </c>
      <c r="W130">
        <f>Table1[[#This Row],[Profit]]/Table1[[#This Row],[Budget]]</f>
        <v>1.4336000000000001E-4</v>
      </c>
      <c r="X130" s="22" t="str">
        <f>IF(L130="","",
IF(L130&lt;Predictability!$B$1,"Low",
IF(L130&lt;=Predictability!$B$2,"Mid","High")))</f>
        <v>Mid</v>
      </c>
      <c r="Y130" s="22">
        <f t="shared" ref="Y130:Y193" si="5">IF(W130&gt;=0.5,1,0)</f>
        <v>0</v>
      </c>
    </row>
    <row r="131" spans="1:25" x14ac:dyDescent="0.2">
      <c r="A131" t="s">
        <v>5725</v>
      </c>
      <c r="B131" t="s">
        <v>2483</v>
      </c>
      <c r="C131" t="s">
        <v>877</v>
      </c>
      <c r="D131">
        <v>759</v>
      </c>
      <c r="E131">
        <v>2462</v>
      </c>
      <c r="F131">
        <v>293</v>
      </c>
      <c r="G131">
        <v>0</v>
      </c>
      <c r="H131">
        <v>6.9</v>
      </c>
      <c r="I131">
        <v>61</v>
      </c>
      <c r="J131">
        <v>78</v>
      </c>
      <c r="K131">
        <v>72217000</v>
      </c>
      <c r="L131">
        <v>12000000</v>
      </c>
      <c r="M131" s="2">
        <f>VLOOKUP(A131,Sheet2!$A$1:G3855,2,0)</f>
        <v>34608</v>
      </c>
      <c r="N131" t="str">
        <f>VLOOKUP(A131,Sheet2!$A$1:G3855,3,0)</f>
        <v>Color</v>
      </c>
      <c r="O131" t="str">
        <f>VLOOKUP(A131,Sheet2!$A$1:G3855,4,0)</f>
        <v>Comedy</v>
      </c>
      <c r="P131" t="str">
        <f>VLOOKUP(A131,Sheet2!$A$1:G3855,5,0)</f>
        <v>English</v>
      </c>
      <c r="Q131" t="str">
        <f>VLOOKUP(A131,Sheet2!$A$1:G3855,6,0)</f>
        <v>USA</v>
      </c>
      <c r="R131" t="str">
        <f>VLOOKUP(A131,Sheet2!$A$1:G3855,7,0)</f>
        <v>PG-13</v>
      </c>
      <c r="S131" t="str">
        <f>IF(Table1[[#This Row],[Language]]="English","English","Other language")</f>
        <v>English</v>
      </c>
      <c r="T131">
        <f>Table1[[#This Row],[Gross Revenue]]-Table1[[#This Row],[Budget]]</f>
        <v>60217000</v>
      </c>
      <c r="U131" s="1">
        <f>(Table1[[#This Row],[Gross Revenue]]/Table1[[#This Row],[Budget]])-1</f>
        <v>5.0180833333333332</v>
      </c>
      <c r="V131" t="str">
        <f t="shared" si="4"/>
        <v>&lt;90 minutes</v>
      </c>
      <c r="W131">
        <f>Table1[[#This Row],[Profit]]/Table1[[#This Row],[Budget]]</f>
        <v>5.0180833333333332</v>
      </c>
      <c r="X131" s="22" t="str">
        <f>IF(L131="","",
IF(L131&lt;Predictability!$B$1,"Low",
IF(L131&lt;=Predictability!$B$2,"Mid","High")))</f>
        <v>Mid</v>
      </c>
      <c r="Y131" s="22">
        <f t="shared" si="5"/>
        <v>1</v>
      </c>
    </row>
    <row r="132" spans="1:25" x14ac:dyDescent="0.2">
      <c r="A132" t="s">
        <v>4815</v>
      </c>
      <c r="B132" t="s">
        <v>1818</v>
      </c>
      <c r="C132" t="s">
        <v>1094</v>
      </c>
      <c r="D132">
        <v>531</v>
      </c>
      <c r="E132">
        <v>2203</v>
      </c>
      <c r="F132">
        <v>176</v>
      </c>
      <c r="G132">
        <v>0</v>
      </c>
      <c r="H132">
        <v>6.3</v>
      </c>
      <c r="I132">
        <v>59</v>
      </c>
      <c r="J132">
        <v>90</v>
      </c>
      <c r="K132">
        <v>108360000</v>
      </c>
      <c r="L132">
        <v>30000000</v>
      </c>
      <c r="M132" s="2">
        <f>VLOOKUP(A132,Sheet2!$A$1:G3856,2,0)</f>
        <v>34981</v>
      </c>
      <c r="N132" t="str">
        <f>VLOOKUP(A132,Sheet2!$A$1:G3856,3,0)</f>
        <v>Color</v>
      </c>
      <c r="O132" t="str">
        <f>VLOOKUP(A132,Sheet2!$A$1:G3856,4,0)</f>
        <v>Adventure</v>
      </c>
      <c r="P132" t="str">
        <f>VLOOKUP(A132,Sheet2!$A$1:G3856,5,0)</f>
        <v>English</v>
      </c>
      <c r="Q132" t="str">
        <f>VLOOKUP(A132,Sheet2!$A$1:G3856,6,0)</f>
        <v>USA</v>
      </c>
      <c r="R132" t="str">
        <f>VLOOKUP(A132,Sheet2!$A$1:G3856,7,0)</f>
        <v>PG-13</v>
      </c>
      <c r="S132" t="str">
        <f>IF(Table1[[#This Row],[Language]]="English","English","Other language")</f>
        <v>English</v>
      </c>
      <c r="T132">
        <f>Table1[[#This Row],[Gross Revenue]]-Table1[[#This Row],[Budget]]</f>
        <v>78360000</v>
      </c>
      <c r="U132" s="1">
        <f>(Table1[[#This Row],[Gross Revenue]]/Table1[[#This Row],[Budget]])-1</f>
        <v>2.6120000000000001</v>
      </c>
      <c r="V132" t="str">
        <f t="shared" si="4"/>
        <v>90-110 minutes</v>
      </c>
      <c r="W132">
        <f>Table1[[#This Row],[Profit]]/Table1[[#This Row],[Budget]]</f>
        <v>2.6120000000000001</v>
      </c>
      <c r="X132" s="22" t="str">
        <f>IF(L132="","",
IF(L132&lt;Predictability!$B$1,"Low",
IF(L132&lt;=Predictability!$B$2,"Mid","High")))</f>
        <v>Mid</v>
      </c>
      <c r="Y132" s="22">
        <f t="shared" si="5"/>
        <v>1</v>
      </c>
    </row>
    <row r="133" spans="1:25" x14ac:dyDescent="0.2">
      <c r="A133" t="s">
        <v>6321</v>
      </c>
      <c r="B133" t="s">
        <v>2868</v>
      </c>
      <c r="C133" t="s">
        <v>846</v>
      </c>
      <c r="D133">
        <v>5000</v>
      </c>
      <c r="E133">
        <v>5405</v>
      </c>
      <c r="F133">
        <v>278</v>
      </c>
      <c r="G133">
        <v>14000</v>
      </c>
      <c r="H133">
        <v>7.4</v>
      </c>
      <c r="I133">
        <v>156</v>
      </c>
      <c r="J133">
        <v>133</v>
      </c>
      <c r="K133">
        <v>24343673</v>
      </c>
      <c r="L133">
        <v>45000000</v>
      </c>
      <c r="M133" s="2">
        <f>VLOOKUP(A133,Sheet2!$A$1:G3857,2,0)</f>
        <v>39274</v>
      </c>
      <c r="N133" t="str">
        <f>VLOOKUP(A133,Sheet2!$A$1:G3857,3,0)</f>
        <v>Color</v>
      </c>
      <c r="O133" t="str">
        <f>VLOOKUP(A133,Sheet2!$A$1:G3857,4,0)</f>
        <v>Drama</v>
      </c>
      <c r="P133" t="str">
        <f>VLOOKUP(A133,Sheet2!$A$1:G3857,5,0)</f>
        <v>English</v>
      </c>
      <c r="Q133" t="str">
        <f>VLOOKUP(A133,Sheet2!$A$1:G3857,6,0)</f>
        <v>USA</v>
      </c>
      <c r="R133" t="str">
        <f>VLOOKUP(A133,Sheet2!$A$1:G3857,7,0)</f>
        <v>PG-13</v>
      </c>
      <c r="S133" t="str">
        <f>IF(Table1[[#This Row],[Language]]="English","English","Other language")</f>
        <v>English</v>
      </c>
      <c r="T133">
        <f>Table1[[#This Row],[Gross Revenue]]-Table1[[#This Row],[Budget]]</f>
        <v>-20656327</v>
      </c>
      <c r="U133" s="1">
        <f>(Table1[[#This Row],[Gross Revenue]]/Table1[[#This Row],[Budget]])-1</f>
        <v>-0.45902948888888884</v>
      </c>
      <c r="V133" t="str">
        <f t="shared" si="4"/>
        <v>131-150 minutes</v>
      </c>
      <c r="W133">
        <f>Table1[[#This Row],[Profit]]/Table1[[#This Row],[Budget]]</f>
        <v>-0.45902948888888889</v>
      </c>
      <c r="X133" s="22" t="str">
        <f>IF(L133="","",
IF(L133&lt;Predictability!$B$1,"Low",
IF(L133&lt;=Predictability!$B$2,"Mid","High")))</f>
        <v>Mid</v>
      </c>
      <c r="Y133" s="22">
        <f t="shared" si="5"/>
        <v>0</v>
      </c>
    </row>
    <row r="134" spans="1:25" x14ac:dyDescent="0.2">
      <c r="A134" t="s">
        <v>5123</v>
      </c>
      <c r="B134" t="s">
        <v>2086</v>
      </c>
      <c r="C134" t="s">
        <v>2087</v>
      </c>
      <c r="D134">
        <v>93</v>
      </c>
      <c r="E134">
        <v>146</v>
      </c>
      <c r="F134">
        <v>16</v>
      </c>
      <c r="G134">
        <v>15000</v>
      </c>
      <c r="H134">
        <v>6.5</v>
      </c>
      <c r="I134">
        <v>216</v>
      </c>
      <c r="J134">
        <v>110</v>
      </c>
      <c r="K134">
        <v>70011073</v>
      </c>
      <c r="L134">
        <v>12000000</v>
      </c>
      <c r="M134" s="2">
        <f>VLOOKUP(A134,Sheet2!$A$1:G3858,2,0)</f>
        <v>41194</v>
      </c>
      <c r="N134" t="str">
        <f>VLOOKUP(A134,Sheet2!$A$1:G3858,3,0)</f>
        <v>Color</v>
      </c>
      <c r="O134" t="str">
        <f>VLOOKUP(A134,Sheet2!$A$1:G3858,4,0)</f>
        <v>Action</v>
      </c>
      <c r="P134" t="str">
        <f>VLOOKUP(A134,Sheet2!$A$1:G3858,5,0)</f>
        <v>English</v>
      </c>
      <c r="Q134" t="str">
        <f>VLOOKUP(A134,Sheet2!$A$1:G3858,6,0)</f>
        <v>USA</v>
      </c>
      <c r="R134" t="str">
        <f>VLOOKUP(A134,Sheet2!$A$1:G3858,7,0)</f>
        <v>R</v>
      </c>
      <c r="S134" t="str">
        <f>IF(Table1[[#This Row],[Language]]="English","English","Other language")</f>
        <v>English</v>
      </c>
      <c r="T134">
        <f>Table1[[#This Row],[Gross Revenue]]-Table1[[#This Row],[Budget]]</f>
        <v>58011073</v>
      </c>
      <c r="U134" s="1">
        <f>(Table1[[#This Row],[Gross Revenue]]/Table1[[#This Row],[Budget]])-1</f>
        <v>4.834256083333333</v>
      </c>
      <c r="V134" t="str">
        <f t="shared" si="4"/>
        <v>90-110 minutes</v>
      </c>
      <c r="W134">
        <f>Table1[[#This Row],[Profit]]/Table1[[#This Row],[Budget]]</f>
        <v>4.834256083333333</v>
      </c>
      <c r="X134" s="22" t="str">
        <f>IF(L134="","",
IF(L134&lt;Predictability!$B$1,"Low",
IF(L134&lt;=Predictability!$B$2,"Mid","High")))</f>
        <v>Mid</v>
      </c>
      <c r="Y134" s="22">
        <f t="shared" si="5"/>
        <v>1</v>
      </c>
    </row>
    <row r="135" spans="1:25" x14ac:dyDescent="0.2">
      <c r="A135" t="s">
        <v>3695</v>
      </c>
      <c r="B135" t="s">
        <v>740</v>
      </c>
      <c r="C135" t="s">
        <v>741</v>
      </c>
      <c r="D135">
        <v>1000</v>
      </c>
      <c r="E135">
        <v>5282</v>
      </c>
      <c r="F135">
        <v>22</v>
      </c>
      <c r="G135">
        <v>978</v>
      </c>
      <c r="H135">
        <v>5.2</v>
      </c>
      <c r="I135">
        <v>35</v>
      </c>
      <c r="J135">
        <v>96</v>
      </c>
      <c r="K135">
        <v>20257000</v>
      </c>
      <c r="L135">
        <v>7000000</v>
      </c>
      <c r="M135" s="2">
        <f>VLOOKUP(A135,Sheet2!$A$1:G3859,2,0)</f>
        <v>32333</v>
      </c>
      <c r="N135" t="str">
        <f>VLOOKUP(A135,Sheet2!$A$1:G3859,3,0)</f>
        <v>Color</v>
      </c>
      <c r="O135" t="str">
        <f>VLOOKUP(A135,Sheet2!$A$1:G3859,4,0)</f>
        <v>Action</v>
      </c>
      <c r="P135" t="str">
        <f>VLOOKUP(A135,Sheet2!$A$1:G3859,5,0)</f>
        <v>English</v>
      </c>
      <c r="Q135" t="str">
        <f>VLOOKUP(A135,Sheet2!$A$1:G3859,6,0)</f>
        <v>USA</v>
      </c>
      <c r="R135" t="str">
        <f>VLOOKUP(A135,Sheet2!$A$1:G3859,7,0)</f>
        <v>R</v>
      </c>
      <c r="S135" t="str">
        <f>IF(Table1[[#This Row],[Language]]="English","English","Other language")</f>
        <v>English</v>
      </c>
      <c r="T135">
        <f>Table1[[#This Row],[Gross Revenue]]-Table1[[#This Row],[Budget]]</f>
        <v>13257000</v>
      </c>
      <c r="U135" s="1">
        <f>(Table1[[#This Row],[Gross Revenue]]/Table1[[#This Row],[Budget]])-1</f>
        <v>1.8938571428571427</v>
      </c>
      <c r="V135" t="str">
        <f t="shared" si="4"/>
        <v>90-110 minutes</v>
      </c>
      <c r="W135">
        <f>Table1[[#This Row],[Profit]]/Table1[[#This Row],[Budget]]</f>
        <v>1.8938571428571429</v>
      </c>
      <c r="X135" s="22" t="str">
        <f>IF(L135="","",
IF(L135&lt;Predictability!$B$1,"Low",
IF(L135&lt;=Predictability!$B$2,"Mid","High")))</f>
        <v>Low</v>
      </c>
      <c r="Y135" s="22">
        <f t="shared" si="5"/>
        <v>1</v>
      </c>
    </row>
    <row r="136" spans="1:25" x14ac:dyDescent="0.2">
      <c r="A136" t="s">
        <v>6639</v>
      </c>
      <c r="B136" t="s">
        <v>74</v>
      </c>
      <c r="C136" t="s">
        <v>2358</v>
      </c>
      <c r="D136">
        <v>12000</v>
      </c>
      <c r="E136">
        <v>25489</v>
      </c>
      <c r="F136">
        <v>0</v>
      </c>
      <c r="G136">
        <v>0</v>
      </c>
      <c r="H136">
        <v>7.7</v>
      </c>
      <c r="I136">
        <v>241</v>
      </c>
      <c r="J136">
        <v>81</v>
      </c>
      <c r="K136">
        <v>22245861</v>
      </c>
      <c r="L136">
        <v>19000000</v>
      </c>
      <c r="M136" s="2">
        <f>VLOOKUP(A136,Sheet2!$A$1:G3860,2,0)</f>
        <v>37359</v>
      </c>
      <c r="N136" t="str">
        <f>VLOOKUP(A136,Sheet2!$A$1:G3860,3,0)</f>
        <v>Color</v>
      </c>
      <c r="O136" t="str">
        <f>VLOOKUP(A136,Sheet2!$A$1:G3860,4,0)</f>
        <v>Comedy</v>
      </c>
      <c r="P136" t="str">
        <f>VLOOKUP(A136,Sheet2!$A$1:G3860,5,0)</f>
        <v>English</v>
      </c>
      <c r="Q136" t="str">
        <f>VLOOKUP(A136,Sheet2!$A$1:G3860,6,0)</f>
        <v>USA</v>
      </c>
      <c r="R136" t="str">
        <f>VLOOKUP(A136,Sheet2!$A$1:G3860,7,0)</f>
        <v>R</v>
      </c>
      <c r="S136" t="str">
        <f>IF(Table1[[#This Row],[Language]]="English","English","Other language")</f>
        <v>English</v>
      </c>
      <c r="T136">
        <f>Table1[[#This Row],[Gross Revenue]]-Table1[[#This Row],[Budget]]</f>
        <v>3245861</v>
      </c>
      <c r="U136" s="1">
        <f>(Table1[[#This Row],[Gross Revenue]]/Table1[[#This Row],[Budget]])-1</f>
        <v>0.17083478947368413</v>
      </c>
      <c r="V136" t="str">
        <f t="shared" si="4"/>
        <v>&lt;90 minutes</v>
      </c>
      <c r="W136">
        <f>Table1[[#This Row],[Profit]]/Table1[[#This Row],[Budget]]</f>
        <v>0.17083478947368422</v>
      </c>
      <c r="X136" s="22" t="str">
        <f>IF(L136="","",
IF(L136&lt;Predictability!$B$1,"Low",
IF(L136&lt;=Predictability!$B$2,"Mid","High")))</f>
        <v>Mid</v>
      </c>
      <c r="Y136" s="22">
        <f t="shared" si="5"/>
        <v>0</v>
      </c>
    </row>
    <row r="137" spans="1:25" x14ac:dyDescent="0.2">
      <c r="A137" t="s">
        <v>3697</v>
      </c>
      <c r="B137" t="s">
        <v>599</v>
      </c>
      <c r="C137" t="s">
        <v>744</v>
      </c>
      <c r="D137">
        <v>1000</v>
      </c>
      <c r="E137">
        <v>2840</v>
      </c>
      <c r="F137">
        <v>23</v>
      </c>
      <c r="G137">
        <v>0</v>
      </c>
      <c r="H137">
        <v>5.2</v>
      </c>
      <c r="I137">
        <v>9</v>
      </c>
      <c r="J137">
        <v>106</v>
      </c>
      <c r="K137">
        <v>17382982</v>
      </c>
      <c r="L137">
        <v>5000000</v>
      </c>
      <c r="M137" s="2">
        <f>VLOOKUP(A137,Sheet2!$A$1:G3861,2,0)</f>
        <v>41735</v>
      </c>
      <c r="N137" t="str">
        <f>VLOOKUP(A137,Sheet2!$A$1:G3861,3,0)</f>
        <v>Color</v>
      </c>
      <c r="O137" t="str">
        <f>VLOOKUP(A137,Sheet2!$A$1:G3861,4,0)</f>
        <v>Drama</v>
      </c>
      <c r="P137" t="str">
        <f>VLOOKUP(A137,Sheet2!$A$1:G3861,5,0)</f>
        <v>Spanish</v>
      </c>
      <c r="Q137" t="str">
        <f>VLOOKUP(A137,Sheet2!$A$1:G3861,6,0)</f>
        <v>USA</v>
      </c>
      <c r="R137" t="str">
        <f>VLOOKUP(A137,Sheet2!$A$1:G3861,7,0)</f>
        <v>R</v>
      </c>
      <c r="S137" t="str">
        <f>IF(Table1[[#This Row],[Language]]="English","English","Other language")</f>
        <v>Other language</v>
      </c>
      <c r="T137">
        <f>Table1[[#This Row],[Gross Revenue]]-Table1[[#This Row],[Budget]]</f>
        <v>12382982</v>
      </c>
      <c r="U137" s="1">
        <f>(Table1[[#This Row],[Gross Revenue]]/Table1[[#This Row],[Budget]])-1</f>
        <v>2.4765964</v>
      </c>
      <c r="V137" t="str">
        <f t="shared" si="4"/>
        <v>90-110 minutes</v>
      </c>
      <c r="W137">
        <f>Table1[[#This Row],[Profit]]/Table1[[#This Row],[Budget]]</f>
        <v>2.4765964</v>
      </c>
      <c r="X137" s="22" t="str">
        <f>IF(L137="","",
IF(L137&lt;Predictability!$B$1,"Low",
IF(L137&lt;=Predictability!$B$2,"Mid","High")))</f>
        <v>Low</v>
      </c>
      <c r="Y137" s="22">
        <f t="shared" si="5"/>
        <v>1</v>
      </c>
    </row>
    <row r="138" spans="1:25" x14ac:dyDescent="0.2">
      <c r="A138" t="s">
        <v>4065</v>
      </c>
      <c r="B138" t="s">
        <v>1180</v>
      </c>
      <c r="C138" t="s">
        <v>951</v>
      </c>
      <c r="D138">
        <v>2000</v>
      </c>
      <c r="E138">
        <v>3004</v>
      </c>
      <c r="F138">
        <v>80</v>
      </c>
      <c r="G138">
        <v>5000</v>
      </c>
      <c r="H138">
        <v>5.7</v>
      </c>
      <c r="I138">
        <v>150</v>
      </c>
      <c r="J138">
        <v>107</v>
      </c>
      <c r="K138">
        <v>18004225</v>
      </c>
      <c r="L138">
        <v>13000000</v>
      </c>
      <c r="M138" s="2">
        <f>VLOOKUP(A138,Sheet2!$A$1:G3862,2,0)</f>
        <v>41461</v>
      </c>
      <c r="N138" t="str">
        <f>VLOOKUP(A138,Sheet2!$A$1:G3862,3,0)</f>
        <v>Color</v>
      </c>
      <c r="O138" t="str">
        <f>VLOOKUP(A138,Sheet2!$A$1:G3862,4,0)</f>
        <v>Comedy</v>
      </c>
      <c r="P138" t="str">
        <f>VLOOKUP(A138,Sheet2!$A$1:G3862,5,0)</f>
        <v>English</v>
      </c>
      <c r="Q138" t="str">
        <f>VLOOKUP(A138,Sheet2!$A$1:G3862,6,0)</f>
        <v>USA</v>
      </c>
      <c r="R138" t="str">
        <f>VLOOKUP(A138,Sheet2!$A$1:G3862,7,0)</f>
        <v>PG-13</v>
      </c>
      <c r="S138" t="str">
        <f>IF(Table1[[#This Row],[Language]]="English","English","Other language")</f>
        <v>English</v>
      </c>
      <c r="T138">
        <f>Table1[[#This Row],[Gross Revenue]]-Table1[[#This Row],[Budget]]</f>
        <v>5004225</v>
      </c>
      <c r="U138" s="1">
        <f>(Table1[[#This Row],[Gross Revenue]]/Table1[[#This Row],[Budget]])-1</f>
        <v>0.38494038461538471</v>
      </c>
      <c r="V138" t="str">
        <f t="shared" si="4"/>
        <v>90-110 minutes</v>
      </c>
      <c r="W138">
        <f>Table1[[#This Row],[Profit]]/Table1[[#This Row],[Budget]]</f>
        <v>0.3849403846153846</v>
      </c>
      <c r="X138" s="22" t="str">
        <f>IF(L138="","",
IF(L138&lt;Predictability!$B$1,"Low",
IF(L138&lt;=Predictability!$B$2,"Mid","High")))</f>
        <v>Mid</v>
      </c>
      <c r="Y138" s="22">
        <f t="shared" si="5"/>
        <v>0</v>
      </c>
    </row>
    <row r="139" spans="1:25" x14ac:dyDescent="0.2">
      <c r="A139" t="s">
        <v>4564</v>
      </c>
      <c r="B139" t="s">
        <v>1061</v>
      </c>
      <c r="C139" t="s">
        <v>1652</v>
      </c>
      <c r="D139">
        <v>18000</v>
      </c>
      <c r="E139">
        <v>25269</v>
      </c>
      <c r="F139">
        <v>105</v>
      </c>
      <c r="G139">
        <v>0</v>
      </c>
      <c r="H139">
        <v>6.2</v>
      </c>
      <c r="I139">
        <v>141</v>
      </c>
      <c r="J139">
        <v>112</v>
      </c>
      <c r="K139">
        <v>317125</v>
      </c>
      <c r="L139">
        <v>16000000</v>
      </c>
      <c r="M139" s="2">
        <f>VLOOKUP(A139,Sheet2!$A$1:G3863,2,0)</f>
        <v>41391</v>
      </c>
      <c r="N139" t="str">
        <f>VLOOKUP(A139,Sheet2!$A$1:G3863,3,0)</f>
        <v>Color</v>
      </c>
      <c r="O139" t="str">
        <f>VLOOKUP(A139,Sheet2!$A$1:G3863,4,0)</f>
        <v>Drama</v>
      </c>
      <c r="P139" t="str">
        <f>VLOOKUP(A139,Sheet2!$A$1:G3863,5,0)</f>
        <v>English</v>
      </c>
      <c r="Q139" t="str">
        <f>VLOOKUP(A139,Sheet2!$A$1:G3863,6,0)</f>
        <v>Australia</v>
      </c>
      <c r="R139" t="str">
        <f>VLOOKUP(A139,Sheet2!$A$1:G3863,7,0)</f>
        <v>R</v>
      </c>
      <c r="S139" t="str">
        <f>IF(Table1[[#This Row],[Language]]="English","English","Other language")</f>
        <v>English</v>
      </c>
      <c r="T139">
        <f>Table1[[#This Row],[Gross Revenue]]-Table1[[#This Row],[Budget]]</f>
        <v>-15682875</v>
      </c>
      <c r="U139" s="1">
        <f>(Table1[[#This Row],[Gross Revenue]]/Table1[[#This Row],[Budget]])-1</f>
        <v>-0.98017968749999995</v>
      </c>
      <c r="V139" t="str">
        <f t="shared" si="4"/>
        <v>111-130 minutes</v>
      </c>
      <c r="W139">
        <f>Table1[[#This Row],[Profit]]/Table1[[#This Row],[Budget]]</f>
        <v>-0.98017968749999995</v>
      </c>
      <c r="X139" s="22" t="str">
        <f>IF(L139="","",
IF(L139&lt;Predictability!$B$1,"Low",
IF(L139&lt;=Predictability!$B$2,"Mid","High")))</f>
        <v>Mid</v>
      </c>
      <c r="Y139" s="22">
        <f t="shared" si="5"/>
        <v>0</v>
      </c>
    </row>
    <row r="140" spans="1:25" x14ac:dyDescent="0.2">
      <c r="A140" t="s">
        <v>3546</v>
      </c>
      <c r="B140" t="s">
        <v>469</v>
      </c>
      <c r="C140" t="s">
        <v>250</v>
      </c>
      <c r="D140">
        <v>10000</v>
      </c>
      <c r="E140">
        <v>14168</v>
      </c>
      <c r="F140">
        <v>0</v>
      </c>
      <c r="G140">
        <v>37000</v>
      </c>
      <c r="H140">
        <v>4.9000000000000004</v>
      </c>
      <c r="I140">
        <v>349</v>
      </c>
      <c r="J140">
        <v>100</v>
      </c>
      <c r="K140">
        <v>60522097</v>
      </c>
      <c r="L140">
        <v>130000000</v>
      </c>
      <c r="M140" s="2">
        <f>VLOOKUP(A140,Sheet2!$A$1:G3864,2,0)</f>
        <v>41333</v>
      </c>
      <c r="N140" t="str">
        <f>VLOOKUP(A140,Sheet2!$A$1:G3864,3,0)</f>
        <v>Color</v>
      </c>
      <c r="O140" t="str">
        <f>VLOOKUP(A140,Sheet2!$A$1:G3864,4,0)</f>
        <v>Action</v>
      </c>
      <c r="P140" t="str">
        <f>VLOOKUP(A140,Sheet2!$A$1:G3864,5,0)</f>
        <v>English</v>
      </c>
      <c r="Q140" t="str">
        <f>VLOOKUP(A140,Sheet2!$A$1:G3864,6,0)</f>
        <v>USA</v>
      </c>
      <c r="R140" t="str">
        <f>VLOOKUP(A140,Sheet2!$A$1:G3864,7,0)</f>
        <v>PG-13</v>
      </c>
      <c r="S140" t="str">
        <f>IF(Table1[[#This Row],[Language]]="English","English","Other language")</f>
        <v>English</v>
      </c>
      <c r="T140">
        <f>Table1[[#This Row],[Gross Revenue]]-Table1[[#This Row],[Budget]]</f>
        <v>-69477903</v>
      </c>
      <c r="U140" s="1">
        <f>(Table1[[#This Row],[Gross Revenue]]/Table1[[#This Row],[Budget]])-1</f>
        <v>-0.53444540769230775</v>
      </c>
      <c r="V140" t="str">
        <f t="shared" si="4"/>
        <v>90-110 minutes</v>
      </c>
      <c r="W140">
        <f>Table1[[#This Row],[Profit]]/Table1[[#This Row],[Budget]]</f>
        <v>-0.53444540769230764</v>
      </c>
      <c r="X140" s="22" t="str">
        <f>IF(L140="","",
IF(L140&lt;Predictability!$B$1,"Low",
IF(L140&lt;=Predictability!$B$2,"Mid","High")))</f>
        <v>High</v>
      </c>
      <c r="Y140" s="22">
        <f t="shared" si="5"/>
        <v>0</v>
      </c>
    </row>
    <row r="141" spans="1:25" x14ac:dyDescent="0.2">
      <c r="A141" t="s">
        <v>4731</v>
      </c>
      <c r="B141" t="s">
        <v>798</v>
      </c>
      <c r="C141" t="s">
        <v>1277</v>
      </c>
      <c r="D141">
        <v>4000</v>
      </c>
      <c r="E141">
        <v>9814</v>
      </c>
      <c r="F141">
        <v>420</v>
      </c>
      <c r="G141">
        <v>782</v>
      </c>
      <c r="H141">
        <v>6.3</v>
      </c>
      <c r="I141">
        <v>117</v>
      </c>
      <c r="J141">
        <v>97</v>
      </c>
      <c r="K141">
        <v>28328132</v>
      </c>
      <c r="L141">
        <v>58000000</v>
      </c>
      <c r="M141" s="2">
        <f>VLOOKUP(A141,Sheet2!$A$1:G3865,2,0)</f>
        <v>38218</v>
      </c>
      <c r="N141" t="str">
        <f>VLOOKUP(A141,Sheet2!$A$1:G3865,3,0)</f>
        <v>Color</v>
      </c>
      <c r="O141" t="str">
        <f>VLOOKUP(A141,Sheet2!$A$1:G3865,4,0)</f>
        <v>Action</v>
      </c>
      <c r="P141" t="str">
        <f>VLOOKUP(A141,Sheet2!$A$1:G3865,5,0)</f>
        <v>English</v>
      </c>
      <c r="Q141" t="str">
        <f>VLOOKUP(A141,Sheet2!$A$1:G3865,6,0)</f>
        <v>USA</v>
      </c>
      <c r="R141" t="str">
        <f>VLOOKUP(A141,Sheet2!$A$1:G3865,7,0)</f>
        <v>PG-13</v>
      </c>
      <c r="S141" t="str">
        <f>IF(Table1[[#This Row],[Language]]="English","English","Other language")</f>
        <v>English</v>
      </c>
      <c r="T141">
        <f>Table1[[#This Row],[Gross Revenue]]-Table1[[#This Row],[Budget]]</f>
        <v>-29671868</v>
      </c>
      <c r="U141" s="1">
        <f>(Table1[[#This Row],[Gross Revenue]]/Table1[[#This Row],[Budget]])-1</f>
        <v>-0.51158393103448274</v>
      </c>
      <c r="V141" t="str">
        <f t="shared" si="4"/>
        <v>90-110 minutes</v>
      </c>
      <c r="W141">
        <f>Table1[[#This Row],[Profit]]/Table1[[#This Row],[Budget]]</f>
        <v>-0.51158393103448274</v>
      </c>
      <c r="X141" s="22" t="str">
        <f>IF(L141="","",
IF(L141&lt;Predictability!$B$1,"Low",
IF(L141&lt;=Predictability!$B$2,"Mid","High")))</f>
        <v>High</v>
      </c>
      <c r="Y141" s="22">
        <f t="shared" si="5"/>
        <v>0</v>
      </c>
    </row>
    <row r="142" spans="1:25" x14ac:dyDescent="0.2">
      <c r="A142" t="s">
        <v>4194</v>
      </c>
      <c r="B142" t="s">
        <v>528</v>
      </c>
      <c r="C142" t="s">
        <v>1314</v>
      </c>
      <c r="D142">
        <v>14000</v>
      </c>
      <c r="E142">
        <v>15860</v>
      </c>
      <c r="F142">
        <v>0</v>
      </c>
      <c r="G142">
        <v>7000</v>
      </c>
      <c r="H142">
        <v>5.9</v>
      </c>
      <c r="I142">
        <v>138</v>
      </c>
      <c r="J142">
        <v>104</v>
      </c>
      <c r="K142">
        <v>108229</v>
      </c>
      <c r="L142">
        <v>4500000</v>
      </c>
      <c r="M142" s="2">
        <f>VLOOKUP(A142,Sheet2!$A$1:G3866,2,0)</f>
        <v>39875</v>
      </c>
      <c r="N142" t="str">
        <f>VLOOKUP(A142,Sheet2!$A$1:G3866,3,0)</f>
        <v>Color</v>
      </c>
      <c r="O142" t="str">
        <f>VLOOKUP(A142,Sheet2!$A$1:G3866,4,0)</f>
        <v>Drama</v>
      </c>
      <c r="P142" t="str">
        <f>VLOOKUP(A142,Sheet2!$A$1:G3866,5,0)</f>
        <v>English</v>
      </c>
      <c r="Q142" t="str">
        <f>VLOOKUP(A142,Sheet2!$A$1:G3866,6,0)</f>
        <v>USA</v>
      </c>
      <c r="R142" t="str">
        <f>VLOOKUP(A142,Sheet2!$A$1:G3866,7,0)</f>
        <v>R</v>
      </c>
      <c r="S142" t="str">
        <f>IF(Table1[[#This Row],[Language]]="English","English","Other language")</f>
        <v>English</v>
      </c>
      <c r="T142">
        <f>Table1[[#This Row],[Gross Revenue]]-Table1[[#This Row],[Budget]]</f>
        <v>-4391771</v>
      </c>
      <c r="U142" s="1">
        <f>(Table1[[#This Row],[Gross Revenue]]/Table1[[#This Row],[Budget]])-1</f>
        <v>-0.97594911111111116</v>
      </c>
      <c r="V142" t="str">
        <f t="shared" si="4"/>
        <v>90-110 minutes</v>
      </c>
      <c r="W142">
        <f>Table1[[#This Row],[Profit]]/Table1[[#This Row],[Budget]]</f>
        <v>-0.97594911111111116</v>
      </c>
      <c r="X142" s="22" t="str">
        <f>IF(L142="","",
IF(L142&lt;Predictability!$B$1,"Low",
IF(L142&lt;=Predictability!$B$2,"Mid","High")))</f>
        <v>Low</v>
      </c>
      <c r="Y142" s="22">
        <f t="shared" si="5"/>
        <v>0</v>
      </c>
    </row>
    <row r="143" spans="1:25" x14ac:dyDescent="0.2">
      <c r="A143" t="s">
        <v>3716</v>
      </c>
      <c r="B143" t="s">
        <v>768</v>
      </c>
      <c r="C143" t="s">
        <v>769</v>
      </c>
      <c r="D143">
        <v>865</v>
      </c>
      <c r="E143">
        <v>2972</v>
      </c>
      <c r="F143">
        <v>534</v>
      </c>
      <c r="G143">
        <v>177</v>
      </c>
      <c r="H143">
        <v>5.3</v>
      </c>
      <c r="I143">
        <v>76</v>
      </c>
      <c r="J143">
        <v>110</v>
      </c>
      <c r="K143">
        <v>5881504</v>
      </c>
      <c r="L143">
        <v>39000000</v>
      </c>
      <c r="M143" s="2">
        <f>VLOOKUP(A143,Sheet2!$A$1:G3867,2,0)</f>
        <v>38072</v>
      </c>
      <c r="N143" t="str">
        <f>VLOOKUP(A143,Sheet2!$A$1:G3867,3,0)</f>
        <v>Color</v>
      </c>
      <c r="O143" t="str">
        <f>VLOOKUP(A143,Sheet2!$A$1:G3867,4,0)</f>
        <v>Biography</v>
      </c>
      <c r="P143" t="str">
        <f>VLOOKUP(A143,Sheet2!$A$1:G3867,5,0)</f>
        <v>English</v>
      </c>
      <c r="Q143" t="str">
        <f>VLOOKUP(A143,Sheet2!$A$1:G3867,6,0)</f>
        <v>USA</v>
      </c>
      <c r="R143" t="str">
        <f>VLOOKUP(A143,Sheet2!$A$1:G3867,7,0)</f>
        <v>PG-13</v>
      </c>
      <c r="S143" t="str">
        <f>IF(Table1[[#This Row],[Language]]="English","English","Other language")</f>
        <v>English</v>
      </c>
      <c r="T143">
        <f>Table1[[#This Row],[Gross Revenue]]-Table1[[#This Row],[Budget]]</f>
        <v>-33118496</v>
      </c>
      <c r="U143" s="1">
        <f>(Table1[[#This Row],[Gross Revenue]]/Table1[[#This Row],[Budget]])-1</f>
        <v>-0.84919220512820515</v>
      </c>
      <c r="V143" t="str">
        <f t="shared" si="4"/>
        <v>90-110 minutes</v>
      </c>
      <c r="W143">
        <f>Table1[[#This Row],[Profit]]/Table1[[#This Row],[Budget]]</f>
        <v>-0.84919220512820515</v>
      </c>
      <c r="X143" s="22" t="str">
        <f>IF(L143="","",
IF(L143&lt;Predictability!$B$1,"Low",
IF(L143&lt;=Predictability!$B$2,"Mid","High")))</f>
        <v>Mid</v>
      </c>
      <c r="Y143" s="22">
        <f t="shared" si="5"/>
        <v>0</v>
      </c>
    </row>
    <row r="144" spans="1:25" x14ac:dyDescent="0.2">
      <c r="A144" t="s">
        <v>3590</v>
      </c>
      <c r="B144" t="s">
        <v>345</v>
      </c>
      <c r="C144" t="s">
        <v>586</v>
      </c>
      <c r="D144">
        <v>1000</v>
      </c>
      <c r="E144">
        <v>3037</v>
      </c>
      <c r="F144">
        <v>91</v>
      </c>
      <c r="G144">
        <v>542</v>
      </c>
      <c r="H144">
        <v>5</v>
      </c>
      <c r="I144">
        <v>79</v>
      </c>
      <c r="J144">
        <v>102</v>
      </c>
      <c r="K144">
        <v>47285499</v>
      </c>
      <c r="L144">
        <v>26000000</v>
      </c>
      <c r="M144" s="2">
        <f>VLOOKUP(A144,Sheet2!$A$1:G3868,2,0)</f>
        <v>37869</v>
      </c>
      <c r="N144" t="str">
        <f>VLOOKUP(A144,Sheet2!$A$1:G3868,3,0)</f>
        <v>Color</v>
      </c>
      <c r="O144" t="str">
        <f>VLOOKUP(A144,Sheet2!$A$1:G3868,4,0)</f>
        <v>Action</v>
      </c>
      <c r="P144" t="str">
        <f>VLOOKUP(A144,Sheet2!$A$1:G3868,5,0)</f>
        <v>English</v>
      </c>
      <c r="Q144" t="str">
        <f>VLOOKUP(A144,Sheet2!$A$1:G3868,6,0)</f>
        <v>USA</v>
      </c>
      <c r="R144" t="str">
        <f>VLOOKUP(A144,Sheet2!$A$1:G3868,7,0)</f>
        <v>PG</v>
      </c>
      <c r="S144" t="str">
        <f>IF(Table1[[#This Row],[Language]]="English","English","Other language")</f>
        <v>English</v>
      </c>
      <c r="T144">
        <f>Table1[[#This Row],[Gross Revenue]]-Table1[[#This Row],[Budget]]</f>
        <v>21285499</v>
      </c>
      <c r="U144" s="1">
        <f>(Table1[[#This Row],[Gross Revenue]]/Table1[[#This Row],[Budget]])-1</f>
        <v>0.81867303846153838</v>
      </c>
      <c r="V144" t="str">
        <f t="shared" si="4"/>
        <v>90-110 minutes</v>
      </c>
      <c r="W144">
        <f>Table1[[#This Row],[Profit]]/Table1[[#This Row],[Budget]]</f>
        <v>0.81867303846153849</v>
      </c>
      <c r="X144" s="22" t="str">
        <f>IF(L144="","",
IF(L144&lt;Predictability!$B$1,"Low",
IF(L144&lt;=Predictability!$B$2,"Mid","High")))</f>
        <v>Mid</v>
      </c>
      <c r="Y144" s="22">
        <f t="shared" si="5"/>
        <v>1</v>
      </c>
    </row>
    <row r="145" spans="1:25" x14ac:dyDescent="0.2">
      <c r="A145" t="s">
        <v>3442</v>
      </c>
      <c r="B145" t="s">
        <v>345</v>
      </c>
      <c r="C145" t="s">
        <v>346</v>
      </c>
      <c r="D145">
        <v>1000</v>
      </c>
      <c r="E145">
        <v>3742</v>
      </c>
      <c r="F145">
        <v>8</v>
      </c>
      <c r="G145">
        <v>167</v>
      </c>
      <c r="H145">
        <v>4.5</v>
      </c>
      <c r="I145">
        <v>55</v>
      </c>
      <c r="J145">
        <v>100</v>
      </c>
      <c r="K145">
        <v>23222861</v>
      </c>
      <c r="L145">
        <v>26000000</v>
      </c>
      <c r="M145" s="2">
        <f>VLOOKUP(A145,Sheet2!$A$1:G3869,2,0)</f>
        <v>38312</v>
      </c>
      <c r="N145" t="str">
        <f>VLOOKUP(A145,Sheet2!$A$1:G3869,3,0)</f>
        <v>Color</v>
      </c>
      <c r="O145" t="str">
        <f>VLOOKUP(A145,Sheet2!$A$1:G3869,4,0)</f>
        <v>Action</v>
      </c>
      <c r="P145" t="str">
        <f>VLOOKUP(A145,Sheet2!$A$1:G3869,5,0)</f>
        <v>English</v>
      </c>
      <c r="Q145" t="str">
        <f>VLOOKUP(A145,Sheet2!$A$1:G3869,6,0)</f>
        <v>USA</v>
      </c>
      <c r="R145" t="str">
        <f>VLOOKUP(A145,Sheet2!$A$1:G3869,7,0)</f>
        <v>PG</v>
      </c>
      <c r="S145" t="str">
        <f>IF(Table1[[#This Row],[Language]]="English","English","Other language")</f>
        <v>English</v>
      </c>
      <c r="T145">
        <f>Table1[[#This Row],[Gross Revenue]]-Table1[[#This Row],[Budget]]</f>
        <v>-2777139</v>
      </c>
      <c r="U145" s="1">
        <f>(Table1[[#This Row],[Gross Revenue]]/Table1[[#This Row],[Budget]])-1</f>
        <v>-0.10681303846153845</v>
      </c>
      <c r="V145" t="str">
        <f t="shared" si="4"/>
        <v>90-110 minutes</v>
      </c>
      <c r="W145">
        <f>Table1[[#This Row],[Profit]]/Table1[[#This Row],[Budget]]</f>
        <v>-0.10681303846153846</v>
      </c>
      <c r="X145" s="22" t="str">
        <f>IF(L145="","",
IF(L145&lt;Predictability!$B$1,"Low",
IF(L145&lt;=Predictability!$B$2,"Mid","High")))</f>
        <v>Mid</v>
      </c>
      <c r="Y145" s="22">
        <f t="shared" si="5"/>
        <v>0</v>
      </c>
    </row>
    <row r="146" spans="1:25" x14ac:dyDescent="0.2">
      <c r="A146" t="s">
        <v>6026</v>
      </c>
      <c r="B146" t="s">
        <v>520</v>
      </c>
      <c r="C146" t="s">
        <v>2686</v>
      </c>
      <c r="D146">
        <v>614</v>
      </c>
      <c r="E146">
        <v>1829</v>
      </c>
      <c r="F146">
        <v>448</v>
      </c>
      <c r="G146">
        <v>29000</v>
      </c>
      <c r="H146">
        <v>7.2</v>
      </c>
      <c r="I146">
        <v>180</v>
      </c>
      <c r="J146">
        <v>141</v>
      </c>
      <c r="K146">
        <v>617840</v>
      </c>
      <c r="L146">
        <v>70000000</v>
      </c>
      <c r="M146" s="2">
        <f>VLOOKUP(A146,Sheet2!$A$1:G3870,2,0)</f>
        <v>39874</v>
      </c>
      <c r="N146" t="str">
        <f>VLOOKUP(A146,Sheet2!$A$1:G3870,3,0)</f>
        <v>Color</v>
      </c>
      <c r="O146" t="str">
        <f>VLOOKUP(A146,Sheet2!$A$1:G3870,4,0)</f>
        <v>Adventure</v>
      </c>
      <c r="P146" t="str">
        <f>VLOOKUP(A146,Sheet2!$A$1:G3870,5,0)</f>
        <v>English</v>
      </c>
      <c r="Q146" t="str">
        <f>VLOOKUP(A146,Sheet2!$A$1:G3870,6,0)</f>
        <v>Spain</v>
      </c>
      <c r="R146" t="str">
        <f>VLOOKUP(A146,Sheet2!$A$1:G3870,7,0)</f>
        <v>R</v>
      </c>
      <c r="S146" t="str">
        <f>IF(Table1[[#This Row],[Language]]="English","English","Other language")</f>
        <v>English</v>
      </c>
      <c r="T146">
        <f>Table1[[#This Row],[Gross Revenue]]-Table1[[#This Row],[Budget]]</f>
        <v>-69382160</v>
      </c>
      <c r="U146" s="1">
        <f>(Table1[[#This Row],[Gross Revenue]]/Table1[[#This Row],[Budget]])-1</f>
        <v>-0.99117371428571432</v>
      </c>
      <c r="V146" t="str">
        <f t="shared" si="4"/>
        <v>131-150 minutes</v>
      </c>
      <c r="W146">
        <f>Table1[[#This Row],[Profit]]/Table1[[#This Row],[Budget]]</f>
        <v>-0.99117371428571432</v>
      </c>
      <c r="X146" s="22" t="str">
        <f>IF(L146="","",
IF(L146&lt;Predictability!$B$1,"Low",
IF(L146&lt;=Predictability!$B$2,"Mid","High")))</f>
        <v>High</v>
      </c>
      <c r="Y146" s="22">
        <f t="shared" si="5"/>
        <v>0</v>
      </c>
    </row>
    <row r="147" spans="1:25" x14ac:dyDescent="0.2">
      <c r="A147" t="s">
        <v>6176</v>
      </c>
      <c r="B147" t="s">
        <v>2796</v>
      </c>
      <c r="C147" t="s">
        <v>2797</v>
      </c>
      <c r="D147">
        <v>177</v>
      </c>
      <c r="E147">
        <v>333</v>
      </c>
      <c r="F147">
        <v>4</v>
      </c>
      <c r="G147">
        <v>687</v>
      </c>
      <c r="H147">
        <v>7.3</v>
      </c>
      <c r="I147">
        <v>63</v>
      </c>
      <c r="J147">
        <v>125</v>
      </c>
      <c r="K147">
        <v>927107</v>
      </c>
      <c r="L147">
        <v>15000000</v>
      </c>
      <c r="M147" s="2">
        <f>VLOOKUP(A147,Sheet2!$A$1:G3871,2,0)</f>
        <v>36455</v>
      </c>
      <c r="N147" t="str">
        <f>VLOOKUP(A147,Sheet2!$A$1:G3871,3,0)</f>
        <v>Color</v>
      </c>
      <c r="O147" t="str">
        <f>VLOOKUP(A147,Sheet2!$A$1:G3871,4,0)</f>
        <v>Biography</v>
      </c>
      <c r="P147" t="str">
        <f>VLOOKUP(A147,Sheet2!$A$1:G3871,5,0)</f>
        <v>German</v>
      </c>
      <c r="Q147" t="str">
        <f>VLOOKUP(A147,Sheet2!$A$1:G3871,6,0)</f>
        <v>Germany</v>
      </c>
      <c r="R147">
        <f>VLOOKUP(A147,Sheet2!$A$1:G3871,7,0)</f>
        <v>0</v>
      </c>
      <c r="S147" t="str">
        <f>IF(Table1[[#This Row],[Language]]="English","English","Other language")</f>
        <v>Other language</v>
      </c>
      <c r="T147">
        <f>Table1[[#This Row],[Gross Revenue]]-Table1[[#This Row],[Budget]]</f>
        <v>-14072893</v>
      </c>
      <c r="U147" s="1">
        <f>(Table1[[#This Row],[Gross Revenue]]/Table1[[#This Row],[Budget]])-1</f>
        <v>-0.93819286666666668</v>
      </c>
      <c r="V147" t="str">
        <f t="shared" si="4"/>
        <v>111-130 minutes</v>
      </c>
      <c r="W147">
        <f>Table1[[#This Row],[Profit]]/Table1[[#This Row],[Budget]]</f>
        <v>-0.93819286666666668</v>
      </c>
      <c r="X147" s="22" t="str">
        <f>IF(L147="","",
IF(L147&lt;Predictability!$B$1,"Low",
IF(L147&lt;=Predictability!$B$2,"Mid","High")))</f>
        <v>Mid</v>
      </c>
      <c r="Y147" s="22">
        <f t="shared" si="5"/>
        <v>0</v>
      </c>
    </row>
    <row r="148" spans="1:25" x14ac:dyDescent="0.2">
      <c r="A148" t="s">
        <v>3656</v>
      </c>
      <c r="B148" t="s">
        <v>245</v>
      </c>
      <c r="C148" t="s">
        <v>684</v>
      </c>
      <c r="D148">
        <v>2000</v>
      </c>
      <c r="E148">
        <v>4277</v>
      </c>
      <c r="F148">
        <v>188</v>
      </c>
      <c r="G148">
        <v>902</v>
      </c>
      <c r="H148">
        <v>5.0999999999999996</v>
      </c>
      <c r="I148">
        <v>35</v>
      </c>
      <c r="J148">
        <v>98</v>
      </c>
      <c r="K148">
        <v>24629916</v>
      </c>
      <c r="L148">
        <v>3000000</v>
      </c>
      <c r="M148" s="2">
        <f>VLOOKUP(A148,Sheet2!$A$1:G3872,2,0)</f>
        <v>35717</v>
      </c>
      <c r="N148" t="str">
        <f>VLOOKUP(A148,Sheet2!$A$1:G3872,3,0)</f>
        <v>Color</v>
      </c>
      <c r="O148" t="str">
        <f>VLOOKUP(A148,Sheet2!$A$1:G3872,4,0)</f>
        <v>Comedy</v>
      </c>
      <c r="P148" t="str">
        <f>VLOOKUP(A148,Sheet2!$A$1:G3872,5,0)</f>
        <v>English</v>
      </c>
      <c r="Q148" t="str">
        <f>VLOOKUP(A148,Sheet2!$A$1:G3872,6,0)</f>
        <v>USA</v>
      </c>
      <c r="R148" t="str">
        <f>VLOOKUP(A148,Sheet2!$A$1:G3872,7,0)</f>
        <v>PG</v>
      </c>
      <c r="S148" t="str">
        <f>IF(Table1[[#This Row],[Language]]="English","English","Other language")</f>
        <v>English</v>
      </c>
      <c r="T148">
        <f>Table1[[#This Row],[Gross Revenue]]-Table1[[#This Row],[Budget]]</f>
        <v>21629916</v>
      </c>
      <c r="U148" s="1">
        <f>(Table1[[#This Row],[Gross Revenue]]/Table1[[#This Row],[Budget]])-1</f>
        <v>7.2099720000000005</v>
      </c>
      <c r="V148" t="str">
        <f t="shared" si="4"/>
        <v>90-110 minutes</v>
      </c>
      <c r="W148">
        <f>Table1[[#This Row],[Profit]]/Table1[[#This Row],[Budget]]</f>
        <v>7.2099719999999996</v>
      </c>
      <c r="X148" s="22" t="str">
        <f>IF(L148="","",
IF(L148&lt;Predictability!$B$1,"Low",
IF(L148&lt;=Predictability!$B$2,"Mid","High")))</f>
        <v>Low</v>
      </c>
      <c r="Y148" s="22">
        <f t="shared" si="5"/>
        <v>1</v>
      </c>
    </row>
    <row r="149" spans="1:25" x14ac:dyDescent="0.2">
      <c r="A149" t="s">
        <v>4942</v>
      </c>
      <c r="B149" t="s">
        <v>628</v>
      </c>
      <c r="C149" t="s">
        <v>1036</v>
      </c>
      <c r="D149">
        <v>11000</v>
      </c>
      <c r="E149">
        <v>23603</v>
      </c>
      <c r="F149">
        <v>249</v>
      </c>
      <c r="G149">
        <v>0</v>
      </c>
      <c r="H149">
        <v>6.4</v>
      </c>
      <c r="I149">
        <v>142</v>
      </c>
      <c r="J149">
        <v>124</v>
      </c>
      <c r="K149">
        <v>172620724</v>
      </c>
      <c r="L149">
        <v>85000000</v>
      </c>
      <c r="M149" s="2">
        <f>VLOOKUP(A149,Sheet2!$A$1:G3873,2,0)</f>
        <v>35541</v>
      </c>
      <c r="N149" t="str">
        <f>VLOOKUP(A149,Sheet2!$A$1:G3873,3,0)</f>
        <v>Color</v>
      </c>
      <c r="O149" t="str">
        <f>VLOOKUP(A149,Sheet2!$A$1:G3873,4,0)</f>
        <v>Action</v>
      </c>
      <c r="P149" t="str">
        <f>VLOOKUP(A149,Sheet2!$A$1:G3873,5,0)</f>
        <v>English</v>
      </c>
      <c r="Q149" t="str">
        <f>VLOOKUP(A149,Sheet2!$A$1:G3873,6,0)</f>
        <v>USA</v>
      </c>
      <c r="R149" t="str">
        <f>VLOOKUP(A149,Sheet2!$A$1:G3873,7,0)</f>
        <v>R</v>
      </c>
      <c r="S149" t="str">
        <f>IF(Table1[[#This Row],[Language]]="English","English","Other language")</f>
        <v>English</v>
      </c>
      <c r="T149">
        <f>Table1[[#This Row],[Gross Revenue]]-Table1[[#This Row],[Budget]]</f>
        <v>87620724</v>
      </c>
      <c r="U149" s="1">
        <f>(Table1[[#This Row],[Gross Revenue]]/Table1[[#This Row],[Budget]])-1</f>
        <v>1.0308320470588237</v>
      </c>
      <c r="V149" t="str">
        <f t="shared" si="4"/>
        <v>111-130 minutes</v>
      </c>
      <c r="W149">
        <f>Table1[[#This Row],[Profit]]/Table1[[#This Row],[Budget]]</f>
        <v>1.0308320470588235</v>
      </c>
      <c r="X149" s="22" t="str">
        <f>IF(L149="","",
IF(L149&lt;Predictability!$B$1,"Low",
IF(L149&lt;=Predictability!$B$2,"Mid","High")))</f>
        <v>High</v>
      </c>
      <c r="Y149" s="22">
        <f t="shared" si="5"/>
        <v>1</v>
      </c>
    </row>
    <row r="150" spans="1:25" x14ac:dyDescent="0.2">
      <c r="A150" t="s">
        <v>4637</v>
      </c>
      <c r="B150" t="s">
        <v>1717</v>
      </c>
      <c r="C150" t="s">
        <v>462</v>
      </c>
      <c r="D150">
        <v>584</v>
      </c>
      <c r="E150">
        <v>1218</v>
      </c>
      <c r="F150">
        <v>38</v>
      </c>
      <c r="G150">
        <v>0</v>
      </c>
      <c r="H150">
        <v>6.2</v>
      </c>
      <c r="I150">
        <v>9</v>
      </c>
      <c r="J150">
        <v>91</v>
      </c>
      <c r="K150">
        <v>2850263</v>
      </c>
      <c r="L150">
        <v>2600000</v>
      </c>
      <c r="M150" s="2">
        <f>VLOOKUP(A150,Sheet2!$A$1:G3874,2,0)</f>
        <v>34221</v>
      </c>
      <c r="N150" t="str">
        <f>VLOOKUP(A150,Sheet2!$A$1:G3874,3,0)</f>
        <v>Color</v>
      </c>
      <c r="O150" t="str">
        <f>VLOOKUP(A150,Sheet2!$A$1:G3874,4,0)</f>
        <v>Adventure</v>
      </c>
      <c r="P150" t="str">
        <f>VLOOKUP(A150,Sheet2!$A$1:G3874,5,0)</f>
        <v>English</v>
      </c>
      <c r="Q150" t="str">
        <f>VLOOKUP(A150,Sheet2!$A$1:G3874,6,0)</f>
        <v>USA</v>
      </c>
      <c r="R150" t="str">
        <f>VLOOKUP(A150,Sheet2!$A$1:G3874,7,0)</f>
        <v>PG</v>
      </c>
      <c r="S150" t="str">
        <f>IF(Table1[[#This Row],[Language]]="English","English","Other language")</f>
        <v>English</v>
      </c>
      <c r="T150">
        <f>Table1[[#This Row],[Gross Revenue]]-Table1[[#This Row],[Budget]]</f>
        <v>250263</v>
      </c>
      <c r="U150" s="1">
        <f>(Table1[[#This Row],[Gross Revenue]]/Table1[[#This Row],[Budget]])-1</f>
        <v>9.6254999999999979E-2</v>
      </c>
      <c r="V150" t="str">
        <f t="shared" si="4"/>
        <v>90-110 minutes</v>
      </c>
      <c r="W150">
        <f>Table1[[#This Row],[Profit]]/Table1[[#This Row],[Budget]]</f>
        <v>9.6254999999999993E-2</v>
      </c>
      <c r="X150" s="22" t="str">
        <f>IF(L150="","",
IF(L150&lt;Predictability!$B$1,"Low",
IF(L150&lt;=Predictability!$B$2,"Mid","High")))</f>
        <v>Low</v>
      </c>
      <c r="Y150" s="22">
        <f t="shared" si="5"/>
        <v>0</v>
      </c>
    </row>
    <row r="151" spans="1:25" x14ac:dyDescent="0.2">
      <c r="A151" t="s">
        <v>6766</v>
      </c>
      <c r="B151" t="s">
        <v>3115</v>
      </c>
      <c r="C151" t="s">
        <v>3116</v>
      </c>
      <c r="D151">
        <v>628</v>
      </c>
      <c r="E151">
        <v>2726</v>
      </c>
      <c r="F151">
        <v>104</v>
      </c>
      <c r="G151">
        <v>16000</v>
      </c>
      <c r="H151">
        <v>7.8</v>
      </c>
      <c r="I151">
        <v>134</v>
      </c>
      <c r="J151">
        <v>88</v>
      </c>
      <c r="K151">
        <v>83400000</v>
      </c>
      <c r="L151">
        <v>3500000</v>
      </c>
      <c r="M151" s="2">
        <f>VLOOKUP(A151,Sheet2!$A$1:G3875,2,0)</f>
        <v>29411</v>
      </c>
      <c r="N151" t="str">
        <f>VLOOKUP(A151,Sheet2!$A$1:G3875,3,0)</f>
        <v>Color</v>
      </c>
      <c r="O151" t="str">
        <f>VLOOKUP(A151,Sheet2!$A$1:G3875,4,0)</f>
        <v>Comedy</v>
      </c>
      <c r="P151" t="str">
        <f>VLOOKUP(A151,Sheet2!$A$1:G3875,5,0)</f>
        <v>English</v>
      </c>
      <c r="Q151" t="str">
        <f>VLOOKUP(A151,Sheet2!$A$1:G3875,6,0)</f>
        <v>USA</v>
      </c>
      <c r="R151" t="str">
        <f>VLOOKUP(A151,Sheet2!$A$1:G3875,7,0)</f>
        <v>PG</v>
      </c>
      <c r="S151" t="str">
        <f>IF(Table1[[#This Row],[Language]]="English","English","Other language")</f>
        <v>English</v>
      </c>
      <c r="T151">
        <f>Table1[[#This Row],[Gross Revenue]]-Table1[[#This Row],[Budget]]</f>
        <v>79900000</v>
      </c>
      <c r="U151" s="1">
        <f>(Table1[[#This Row],[Gross Revenue]]/Table1[[#This Row],[Budget]])-1</f>
        <v>22.828571428571429</v>
      </c>
      <c r="V151" t="str">
        <f t="shared" si="4"/>
        <v>&lt;90 minutes</v>
      </c>
      <c r="W151">
        <f>Table1[[#This Row],[Profit]]/Table1[[#This Row],[Budget]]</f>
        <v>22.828571428571429</v>
      </c>
      <c r="X151" s="22" t="str">
        <f>IF(L151="","",
IF(L151&lt;Predictability!$B$1,"Low",
IF(L151&lt;=Predictability!$B$2,"Mid","High")))</f>
        <v>Low</v>
      </c>
      <c r="Y151" s="22">
        <f t="shared" si="5"/>
        <v>1</v>
      </c>
    </row>
    <row r="152" spans="1:25" x14ac:dyDescent="0.2">
      <c r="A152" t="s">
        <v>6874</v>
      </c>
      <c r="B152" t="s">
        <v>3164</v>
      </c>
      <c r="C152" t="s">
        <v>2408</v>
      </c>
      <c r="D152">
        <v>6</v>
      </c>
      <c r="E152">
        <v>28</v>
      </c>
      <c r="F152">
        <v>78</v>
      </c>
      <c r="G152">
        <v>0</v>
      </c>
      <c r="H152">
        <v>8.1</v>
      </c>
      <c r="I152">
        <v>150</v>
      </c>
      <c r="J152">
        <v>124</v>
      </c>
      <c r="K152">
        <v>439162</v>
      </c>
      <c r="L152">
        <v>1100000000</v>
      </c>
      <c r="M152" s="2">
        <f>VLOOKUP(A152,Sheet2!$A$1:G3876,2,0)</f>
        <v>32491</v>
      </c>
      <c r="N152" t="str">
        <f>VLOOKUP(A152,Sheet2!$A$1:G3876,3,0)</f>
        <v>Color</v>
      </c>
      <c r="O152" t="str">
        <f>VLOOKUP(A152,Sheet2!$A$1:G3876,4,0)</f>
        <v>Action</v>
      </c>
      <c r="P152" t="str">
        <f>VLOOKUP(A152,Sheet2!$A$1:G3876,5,0)</f>
        <v>Japanese</v>
      </c>
      <c r="Q152" t="str">
        <f>VLOOKUP(A152,Sheet2!$A$1:G3876,6,0)</f>
        <v>Japan</v>
      </c>
      <c r="R152" t="str">
        <f>VLOOKUP(A152,Sheet2!$A$1:G3876,7,0)</f>
        <v>R</v>
      </c>
      <c r="S152" t="str">
        <f>IF(Table1[[#This Row],[Language]]="English","English","Other language")</f>
        <v>Other language</v>
      </c>
      <c r="T152">
        <f>Table1[[#This Row],[Gross Revenue]]-Table1[[#This Row],[Budget]]</f>
        <v>-1099560838</v>
      </c>
      <c r="U152" s="1">
        <f>(Table1[[#This Row],[Gross Revenue]]/Table1[[#This Row],[Budget]])-1</f>
        <v>-0.9996007618181818</v>
      </c>
      <c r="V152" t="str">
        <f t="shared" si="4"/>
        <v>111-130 minutes</v>
      </c>
      <c r="W152">
        <f>Table1[[#This Row],[Profit]]/Table1[[#This Row],[Budget]]</f>
        <v>-0.9996007618181818</v>
      </c>
      <c r="X152" s="22" t="str">
        <f>IF(L152="","",
IF(L152&lt;Predictability!$B$1,"Low",
IF(L152&lt;=Predictability!$B$2,"Mid","High")))</f>
        <v>High</v>
      </c>
      <c r="Y152" s="22">
        <f t="shared" si="5"/>
        <v>0</v>
      </c>
    </row>
    <row r="153" spans="1:25" x14ac:dyDescent="0.2">
      <c r="A153" t="s">
        <v>6862</v>
      </c>
      <c r="B153" t="s">
        <v>725</v>
      </c>
      <c r="C153" t="s">
        <v>2622</v>
      </c>
      <c r="D153">
        <v>49000</v>
      </c>
      <c r="E153">
        <v>52970</v>
      </c>
      <c r="F153">
        <v>63</v>
      </c>
      <c r="G153">
        <v>0</v>
      </c>
      <c r="H153">
        <v>8</v>
      </c>
      <c r="I153">
        <v>124</v>
      </c>
      <c r="J153">
        <v>90</v>
      </c>
      <c r="K153">
        <v>217350219</v>
      </c>
      <c r="L153">
        <v>28000000</v>
      </c>
      <c r="M153" s="2">
        <f>VLOOKUP(A153,Sheet2!$A$1:G3877,2,0)</f>
        <v>33910</v>
      </c>
      <c r="N153" t="str">
        <f>VLOOKUP(A153,Sheet2!$A$1:G3877,3,0)</f>
        <v>Color</v>
      </c>
      <c r="O153" t="str">
        <f>VLOOKUP(A153,Sheet2!$A$1:G3877,4,0)</f>
        <v>Adventure</v>
      </c>
      <c r="P153" t="str">
        <f>VLOOKUP(A153,Sheet2!$A$1:G3877,5,0)</f>
        <v>English</v>
      </c>
      <c r="Q153" t="str">
        <f>VLOOKUP(A153,Sheet2!$A$1:G3877,6,0)</f>
        <v>USA</v>
      </c>
      <c r="R153" t="str">
        <f>VLOOKUP(A153,Sheet2!$A$1:G3877,7,0)</f>
        <v>G</v>
      </c>
      <c r="S153" t="str">
        <f>IF(Table1[[#This Row],[Language]]="English","English","Other language")</f>
        <v>English</v>
      </c>
      <c r="T153">
        <f>Table1[[#This Row],[Gross Revenue]]-Table1[[#This Row],[Budget]]</f>
        <v>189350219</v>
      </c>
      <c r="U153" s="1">
        <f>(Table1[[#This Row],[Gross Revenue]]/Table1[[#This Row],[Budget]])-1</f>
        <v>6.7625078214285717</v>
      </c>
      <c r="V153" t="str">
        <f t="shared" si="4"/>
        <v>90-110 minutes</v>
      </c>
      <c r="W153">
        <f>Table1[[#This Row],[Profit]]/Table1[[#This Row],[Budget]]</f>
        <v>6.7625078214285717</v>
      </c>
      <c r="X153" s="22" t="str">
        <f>IF(L153="","",
IF(L153&lt;Predictability!$B$1,"Low",
IF(L153&lt;=Predictability!$B$2,"Mid","High")))</f>
        <v>Mid</v>
      </c>
      <c r="Y153" s="22">
        <f t="shared" si="5"/>
        <v>1</v>
      </c>
    </row>
    <row r="154" spans="1:25" x14ac:dyDescent="0.2">
      <c r="A154" t="s">
        <v>5327</v>
      </c>
      <c r="B154" t="s">
        <v>2232</v>
      </c>
      <c r="C154" t="s">
        <v>2233</v>
      </c>
      <c r="D154">
        <v>3000</v>
      </c>
      <c r="E154">
        <v>4370</v>
      </c>
      <c r="F154">
        <v>127</v>
      </c>
      <c r="G154">
        <v>0</v>
      </c>
      <c r="H154">
        <v>6.7</v>
      </c>
      <c r="I154">
        <v>222</v>
      </c>
      <c r="J154">
        <v>113</v>
      </c>
      <c r="K154">
        <v>3014541</v>
      </c>
      <c r="L154">
        <v>8000000</v>
      </c>
      <c r="M154" s="2">
        <f>VLOOKUP(A154,Sheet2!$A$1:G3878,2,0)</f>
        <v>40558</v>
      </c>
      <c r="N154" t="str">
        <f>VLOOKUP(A154,Sheet2!$A$1:G3878,3,0)</f>
        <v>Color</v>
      </c>
      <c r="O154" t="str">
        <f>VLOOKUP(A154,Sheet2!$A$1:G3878,4,0)</f>
        <v>Drama</v>
      </c>
      <c r="P154" t="str">
        <f>VLOOKUP(A154,Sheet2!$A$1:G3878,5,0)</f>
        <v>English</v>
      </c>
      <c r="Q154" t="str">
        <f>VLOOKUP(A154,Sheet2!$A$1:G3878,6,0)</f>
        <v>UK</v>
      </c>
      <c r="R154" t="str">
        <f>VLOOKUP(A154,Sheet2!$A$1:G3878,7,0)</f>
        <v>R</v>
      </c>
      <c r="S154" t="str">
        <f>IF(Table1[[#This Row],[Language]]="English","English","Other language")</f>
        <v>English</v>
      </c>
      <c r="T154">
        <f>Table1[[#This Row],[Gross Revenue]]-Table1[[#This Row],[Budget]]</f>
        <v>-4985459</v>
      </c>
      <c r="U154" s="1">
        <f>(Table1[[#This Row],[Gross Revenue]]/Table1[[#This Row],[Budget]])-1</f>
        <v>-0.62318237500000007</v>
      </c>
      <c r="V154" t="str">
        <f t="shared" si="4"/>
        <v>111-130 minutes</v>
      </c>
      <c r="W154">
        <f>Table1[[#This Row],[Profit]]/Table1[[#This Row],[Budget]]</f>
        <v>-0.62318237499999996</v>
      </c>
      <c r="X154" s="22" t="str">
        <f>IF(L154="","",
IF(L154&lt;Predictability!$B$1,"Low",
IF(L154&lt;=Predictability!$B$2,"Mid","High")))</f>
        <v>Low</v>
      </c>
      <c r="Y154" s="22">
        <f t="shared" si="5"/>
        <v>0</v>
      </c>
    </row>
    <row r="155" spans="1:25" x14ac:dyDescent="0.2">
      <c r="A155" t="s">
        <v>6760</v>
      </c>
      <c r="B155" t="s">
        <v>1274</v>
      </c>
      <c r="C155" t="s">
        <v>971</v>
      </c>
      <c r="D155">
        <v>10000</v>
      </c>
      <c r="E155">
        <v>13718</v>
      </c>
      <c r="F155">
        <v>18000</v>
      </c>
      <c r="G155">
        <v>225</v>
      </c>
      <c r="H155">
        <v>6.1</v>
      </c>
      <c r="I155">
        <v>37</v>
      </c>
      <c r="J155">
        <v>97</v>
      </c>
      <c r="K155">
        <v>326308</v>
      </c>
      <c r="L155">
        <v>5000000</v>
      </c>
      <c r="M155" s="2">
        <f>VLOOKUP(A155,Sheet2!$A$1:G3879,2,0)</f>
        <v>35428</v>
      </c>
      <c r="N155" t="str">
        <f>VLOOKUP(A155,Sheet2!$A$1:G3879,3,0)</f>
        <v>Color</v>
      </c>
      <c r="O155" t="str">
        <f>VLOOKUP(A155,Sheet2!$A$1:G3879,4,0)</f>
        <v>Crime</v>
      </c>
      <c r="P155" t="str">
        <f>VLOOKUP(A155,Sheet2!$A$1:G3879,5,0)</f>
        <v>English</v>
      </c>
      <c r="Q155" t="str">
        <f>VLOOKUP(A155,Sheet2!$A$1:G3879,6,0)</f>
        <v>USA</v>
      </c>
      <c r="R155" t="str">
        <f>VLOOKUP(A155,Sheet2!$A$1:G3879,7,0)</f>
        <v>R</v>
      </c>
      <c r="S155" t="str">
        <f>IF(Table1[[#This Row],[Language]]="English","English","Other language")</f>
        <v>English</v>
      </c>
      <c r="T155">
        <f>Table1[[#This Row],[Gross Revenue]]-Table1[[#This Row],[Budget]]</f>
        <v>-4673692</v>
      </c>
      <c r="U155" s="1">
        <f>(Table1[[#This Row],[Gross Revenue]]/Table1[[#This Row],[Budget]])-1</f>
        <v>-0.93473839999999997</v>
      </c>
      <c r="V155" t="str">
        <f t="shared" si="4"/>
        <v>90-110 minutes</v>
      </c>
      <c r="W155">
        <f>Table1[[#This Row],[Profit]]/Table1[[#This Row],[Budget]]</f>
        <v>-0.93473839999999997</v>
      </c>
      <c r="X155" s="22" t="str">
        <f>IF(L155="","",
IF(L155&lt;Predictability!$B$1,"Low",
IF(L155&lt;=Predictability!$B$2,"Mid","High")))</f>
        <v>Low</v>
      </c>
      <c r="Y155" s="22">
        <f t="shared" si="5"/>
        <v>0</v>
      </c>
    </row>
    <row r="156" spans="1:25" x14ac:dyDescent="0.2">
      <c r="A156" t="s">
        <v>3945</v>
      </c>
      <c r="B156" t="s">
        <v>696</v>
      </c>
      <c r="C156" t="s">
        <v>1044</v>
      </c>
      <c r="D156">
        <v>372</v>
      </c>
      <c r="E156">
        <v>977</v>
      </c>
      <c r="F156">
        <v>0</v>
      </c>
      <c r="G156">
        <v>625</v>
      </c>
      <c r="H156">
        <v>5.6</v>
      </c>
      <c r="I156">
        <v>73</v>
      </c>
      <c r="J156">
        <v>96</v>
      </c>
      <c r="K156">
        <v>14208384</v>
      </c>
      <c r="L156">
        <v>30000000</v>
      </c>
      <c r="M156" s="2">
        <f>VLOOKUP(A156,Sheet2!$A$1:G3880,2,0)</f>
        <v>37798</v>
      </c>
      <c r="N156" t="str">
        <f>VLOOKUP(A156,Sheet2!$A$1:G3880,3,0)</f>
        <v>Color</v>
      </c>
      <c r="O156" t="str">
        <f>VLOOKUP(A156,Sheet2!$A$1:G3880,4,0)</f>
        <v>Comedy</v>
      </c>
      <c r="P156" t="str">
        <f>VLOOKUP(A156,Sheet2!$A$1:G3880,5,0)</f>
        <v>English</v>
      </c>
      <c r="Q156" t="str">
        <f>VLOOKUP(A156,Sheet2!$A$1:G3880,6,0)</f>
        <v>USA</v>
      </c>
      <c r="R156" t="str">
        <f>VLOOKUP(A156,Sheet2!$A$1:G3880,7,0)</f>
        <v>PG-13</v>
      </c>
      <c r="S156" t="str">
        <f>IF(Table1[[#This Row],[Language]]="English","English","Other language")</f>
        <v>English</v>
      </c>
      <c r="T156">
        <f>Table1[[#This Row],[Gross Revenue]]-Table1[[#This Row],[Budget]]</f>
        <v>-15791616</v>
      </c>
      <c r="U156" s="1">
        <f>(Table1[[#This Row],[Gross Revenue]]/Table1[[#This Row],[Budget]])-1</f>
        <v>-0.52638720000000006</v>
      </c>
      <c r="V156" t="str">
        <f t="shared" si="4"/>
        <v>90-110 minutes</v>
      </c>
      <c r="W156">
        <f>Table1[[#This Row],[Profit]]/Table1[[#This Row],[Budget]]</f>
        <v>-0.52638720000000006</v>
      </c>
      <c r="X156" s="22" t="str">
        <f>IF(L156="","",
IF(L156&lt;Predictability!$B$1,"Low",
IF(L156&lt;=Predictability!$B$2,"Mid","High")))</f>
        <v>Mid</v>
      </c>
      <c r="Y156" s="22">
        <f t="shared" si="5"/>
        <v>0</v>
      </c>
    </row>
    <row r="157" spans="1:25" x14ac:dyDescent="0.2">
      <c r="A157" t="s">
        <v>3629</v>
      </c>
      <c r="B157" t="s">
        <v>643</v>
      </c>
      <c r="C157" t="s">
        <v>405</v>
      </c>
      <c r="D157">
        <v>907</v>
      </c>
      <c r="E157">
        <v>2471</v>
      </c>
      <c r="F157">
        <v>357</v>
      </c>
      <c r="G157">
        <v>11000</v>
      </c>
      <c r="H157">
        <v>5.0999999999999996</v>
      </c>
      <c r="I157">
        <v>211</v>
      </c>
      <c r="J157">
        <v>101</v>
      </c>
      <c r="K157">
        <v>25863915</v>
      </c>
      <c r="L157">
        <v>35000000</v>
      </c>
      <c r="M157" s="2">
        <f>VLOOKUP(A157,Sheet2!$A$1:G3881,2,0)</f>
        <v>41154</v>
      </c>
      <c r="N157" t="str">
        <f>VLOOKUP(A157,Sheet2!$A$1:G3881,3,0)</f>
        <v>Color</v>
      </c>
      <c r="O157" t="str">
        <f>VLOOKUP(A157,Sheet2!$A$1:G3881,4,0)</f>
        <v>Action</v>
      </c>
      <c r="P157" t="str">
        <f>VLOOKUP(A157,Sheet2!$A$1:G3881,5,0)</f>
        <v>English</v>
      </c>
      <c r="Q157" t="str">
        <f>VLOOKUP(A157,Sheet2!$A$1:G3881,6,0)</f>
        <v>USA</v>
      </c>
      <c r="R157" t="str">
        <f>VLOOKUP(A157,Sheet2!$A$1:G3881,7,0)</f>
        <v>PG-13</v>
      </c>
      <c r="S157" t="str">
        <f>IF(Table1[[#This Row],[Language]]="English","English","Other language")</f>
        <v>English</v>
      </c>
      <c r="T157">
        <f>Table1[[#This Row],[Gross Revenue]]-Table1[[#This Row],[Budget]]</f>
        <v>-9136085</v>
      </c>
      <c r="U157" s="1">
        <f>(Table1[[#This Row],[Gross Revenue]]/Table1[[#This Row],[Budget]])-1</f>
        <v>-0.26103100000000001</v>
      </c>
      <c r="V157" t="str">
        <f t="shared" si="4"/>
        <v>90-110 minutes</v>
      </c>
      <c r="W157">
        <f>Table1[[#This Row],[Profit]]/Table1[[#This Row],[Budget]]</f>
        <v>-0.26103100000000001</v>
      </c>
      <c r="X157" s="22" t="str">
        <f>IF(L157="","",
IF(L157&lt;Predictability!$B$1,"Low",
IF(L157&lt;=Predictability!$B$2,"Mid","High")))</f>
        <v>Mid</v>
      </c>
      <c r="Y157" s="22">
        <f t="shared" si="5"/>
        <v>0</v>
      </c>
    </row>
    <row r="158" spans="1:25" x14ac:dyDescent="0.2">
      <c r="A158" t="s">
        <v>3606</v>
      </c>
      <c r="B158" t="s">
        <v>608</v>
      </c>
      <c r="C158" t="s">
        <v>609</v>
      </c>
      <c r="D158">
        <v>15000</v>
      </c>
      <c r="E158">
        <v>15638</v>
      </c>
      <c r="F158">
        <v>13</v>
      </c>
      <c r="G158">
        <v>823</v>
      </c>
      <c r="H158">
        <v>5.0999999999999996</v>
      </c>
      <c r="I158">
        <v>66</v>
      </c>
      <c r="J158">
        <v>93</v>
      </c>
      <c r="K158">
        <v>652526</v>
      </c>
      <c r="L158">
        <v>40000000</v>
      </c>
      <c r="M158" s="2">
        <f>VLOOKUP(A158,Sheet2!$A$1:G3882,2,0)</f>
        <v>38793</v>
      </c>
      <c r="N158" t="str">
        <f>VLOOKUP(A158,Sheet2!$A$1:G3882,3,0)</f>
        <v>Color</v>
      </c>
      <c r="O158" t="str">
        <f>VLOOKUP(A158,Sheet2!$A$1:G3882,4,0)</f>
        <v>Action</v>
      </c>
      <c r="P158" t="str">
        <f>VLOOKUP(A158,Sheet2!$A$1:G3882,5,0)</f>
        <v>English</v>
      </c>
      <c r="Q158" t="str">
        <f>VLOOKUP(A158,Sheet2!$A$1:G3882,6,0)</f>
        <v>Germany</v>
      </c>
      <c r="R158" t="str">
        <f>VLOOKUP(A158,Sheet2!$A$1:G3882,7,0)</f>
        <v>PG</v>
      </c>
      <c r="S158" t="str">
        <f>IF(Table1[[#This Row],[Language]]="English","English","Other language")</f>
        <v>English</v>
      </c>
      <c r="T158">
        <f>Table1[[#This Row],[Gross Revenue]]-Table1[[#This Row],[Budget]]</f>
        <v>-39347474</v>
      </c>
      <c r="U158" s="1">
        <f>(Table1[[#This Row],[Gross Revenue]]/Table1[[#This Row],[Budget]])-1</f>
        <v>-0.98368685</v>
      </c>
      <c r="V158" t="str">
        <f t="shared" si="4"/>
        <v>90-110 minutes</v>
      </c>
      <c r="W158">
        <f>Table1[[#This Row],[Profit]]/Table1[[#This Row],[Budget]]</f>
        <v>-0.98368685</v>
      </c>
      <c r="X158" s="22" t="str">
        <f>IF(L158="","",
IF(L158&lt;Predictability!$B$1,"Low",
IF(L158&lt;=Predictability!$B$2,"Mid","High")))</f>
        <v>Mid</v>
      </c>
      <c r="Y158" s="22">
        <f t="shared" si="5"/>
        <v>0</v>
      </c>
    </row>
    <row r="159" spans="1:25" x14ac:dyDescent="0.2">
      <c r="A159" t="s">
        <v>3857</v>
      </c>
      <c r="B159" t="s">
        <v>784</v>
      </c>
      <c r="C159" t="s">
        <v>946</v>
      </c>
      <c r="D159">
        <v>12000</v>
      </c>
      <c r="E159">
        <v>24598</v>
      </c>
      <c r="F159">
        <v>0</v>
      </c>
      <c r="G159">
        <v>0</v>
      </c>
      <c r="H159">
        <v>5.5</v>
      </c>
      <c r="I159">
        <v>248</v>
      </c>
      <c r="J159">
        <v>206</v>
      </c>
      <c r="K159">
        <v>34293771</v>
      </c>
      <c r="L159">
        <v>155000000</v>
      </c>
      <c r="M159" s="2">
        <f>VLOOKUP(A159,Sheet2!$A$1:G3883,2,0)</f>
        <v>38110</v>
      </c>
      <c r="N159" t="str">
        <f>VLOOKUP(A159,Sheet2!$A$1:G3883,3,0)</f>
        <v>Color</v>
      </c>
      <c r="O159" t="str">
        <f>VLOOKUP(A159,Sheet2!$A$1:G3883,4,0)</f>
        <v>Action</v>
      </c>
      <c r="P159" t="str">
        <f>VLOOKUP(A159,Sheet2!$A$1:G3883,5,0)</f>
        <v>English</v>
      </c>
      <c r="Q159" t="str">
        <f>VLOOKUP(A159,Sheet2!$A$1:G3883,6,0)</f>
        <v>Germany</v>
      </c>
      <c r="R159" t="str">
        <f>VLOOKUP(A159,Sheet2!$A$1:G3883,7,0)</f>
        <v>R</v>
      </c>
      <c r="S159" t="str">
        <f>IF(Table1[[#This Row],[Language]]="English","English","Other language")</f>
        <v>English</v>
      </c>
      <c r="T159">
        <f>Table1[[#This Row],[Gross Revenue]]-Table1[[#This Row],[Budget]]</f>
        <v>-120706229</v>
      </c>
      <c r="U159" s="1">
        <f>(Table1[[#This Row],[Gross Revenue]]/Table1[[#This Row],[Budget]])-1</f>
        <v>-0.77874986451612904</v>
      </c>
      <c r="V159" t="str">
        <f t="shared" si="4"/>
        <v>&gt;150 minutes</v>
      </c>
      <c r="W159">
        <f>Table1[[#This Row],[Profit]]/Table1[[#This Row],[Budget]]</f>
        <v>-0.77874986451612904</v>
      </c>
      <c r="X159" s="22" t="str">
        <f>IF(L159="","",
IF(L159&lt;Predictability!$B$1,"Low",
IF(L159&lt;=Predictability!$B$2,"Mid","High")))</f>
        <v>High</v>
      </c>
      <c r="Y159" s="22">
        <f t="shared" si="5"/>
        <v>0</v>
      </c>
    </row>
    <row r="160" spans="1:25" x14ac:dyDescent="0.2">
      <c r="A160" t="s">
        <v>4666</v>
      </c>
      <c r="B160" t="s">
        <v>576</v>
      </c>
      <c r="C160" t="s">
        <v>1742</v>
      </c>
      <c r="D160">
        <v>35000</v>
      </c>
      <c r="E160">
        <v>47677</v>
      </c>
      <c r="F160">
        <v>44</v>
      </c>
      <c r="G160">
        <v>12000</v>
      </c>
      <c r="H160">
        <v>6.2</v>
      </c>
      <c r="I160">
        <v>119</v>
      </c>
      <c r="J160">
        <v>81</v>
      </c>
      <c r="K160">
        <v>66950483</v>
      </c>
      <c r="L160">
        <v>28000000</v>
      </c>
      <c r="M160" s="2">
        <f>VLOOKUP(A160,Sheet2!$A$1:G3884,2,0)</f>
        <v>41696</v>
      </c>
      <c r="N160" t="str">
        <f>VLOOKUP(A160,Sheet2!$A$1:G3884,3,0)</f>
        <v>Color</v>
      </c>
      <c r="O160" t="str">
        <f>VLOOKUP(A160,Sheet2!$A$1:G3884,4,0)</f>
        <v>Comedy</v>
      </c>
      <c r="P160" t="str">
        <f>VLOOKUP(A160,Sheet2!$A$1:G3884,5,0)</f>
        <v>English</v>
      </c>
      <c r="Q160" t="str">
        <f>VLOOKUP(A160,Sheet2!$A$1:G3884,6,0)</f>
        <v>USA</v>
      </c>
      <c r="R160" t="str">
        <f>VLOOKUP(A160,Sheet2!$A$1:G3884,7,0)</f>
        <v>PG</v>
      </c>
      <c r="S160" t="str">
        <f>IF(Table1[[#This Row],[Language]]="English","English","Other language")</f>
        <v>English</v>
      </c>
      <c r="T160">
        <f>Table1[[#This Row],[Gross Revenue]]-Table1[[#This Row],[Budget]]</f>
        <v>38950483</v>
      </c>
      <c r="U160" s="1">
        <f>(Table1[[#This Row],[Gross Revenue]]/Table1[[#This Row],[Budget]])-1</f>
        <v>1.3910886785714287</v>
      </c>
      <c r="V160" t="str">
        <f t="shared" si="4"/>
        <v>&lt;90 minutes</v>
      </c>
      <c r="W160">
        <f>Table1[[#This Row],[Profit]]/Table1[[#This Row],[Budget]]</f>
        <v>1.3910886785714285</v>
      </c>
      <c r="X160" s="22" t="str">
        <f>IF(L160="","",
IF(L160&lt;Predictability!$B$1,"Low",
IF(L160&lt;=Predictability!$B$2,"Mid","High")))</f>
        <v>Mid</v>
      </c>
      <c r="Y160" s="22">
        <f t="shared" si="5"/>
        <v>1</v>
      </c>
    </row>
    <row r="161" spans="1:25" x14ac:dyDescent="0.2">
      <c r="A161" t="s">
        <v>4585</v>
      </c>
      <c r="B161" t="s">
        <v>768</v>
      </c>
      <c r="C161" t="s">
        <v>1679</v>
      </c>
      <c r="D161">
        <v>865</v>
      </c>
      <c r="E161">
        <v>3639</v>
      </c>
      <c r="F161">
        <v>14</v>
      </c>
      <c r="G161">
        <v>0</v>
      </c>
      <c r="H161">
        <v>6.2</v>
      </c>
      <c r="I161">
        <v>135</v>
      </c>
      <c r="J161">
        <v>103</v>
      </c>
      <c r="K161">
        <v>13395939</v>
      </c>
      <c r="L161">
        <v>60000000</v>
      </c>
      <c r="M161" s="2">
        <f>VLOOKUP(A161,Sheet2!$A$1:G3885,2,0)</f>
        <v>38318</v>
      </c>
      <c r="N161" t="str">
        <f>VLOOKUP(A161,Sheet2!$A$1:G3885,3,0)</f>
        <v>Color</v>
      </c>
      <c r="O161" t="str">
        <f>VLOOKUP(A161,Sheet2!$A$1:G3885,4,0)</f>
        <v>Comedy</v>
      </c>
      <c r="P161" t="str">
        <f>VLOOKUP(A161,Sheet2!$A$1:G3885,5,0)</f>
        <v>English</v>
      </c>
      <c r="Q161" t="str">
        <f>VLOOKUP(A161,Sheet2!$A$1:G3885,6,0)</f>
        <v>UK</v>
      </c>
      <c r="R161" t="str">
        <f>VLOOKUP(A161,Sheet2!$A$1:G3885,7,0)</f>
        <v>R</v>
      </c>
      <c r="S161" t="str">
        <f>IF(Table1[[#This Row],[Language]]="English","English","Other language")</f>
        <v>English</v>
      </c>
      <c r="T161">
        <f>Table1[[#This Row],[Gross Revenue]]-Table1[[#This Row],[Budget]]</f>
        <v>-46604061</v>
      </c>
      <c r="U161" s="1">
        <f>(Table1[[#This Row],[Gross Revenue]]/Table1[[#This Row],[Budget]])-1</f>
        <v>-0.77673435000000002</v>
      </c>
      <c r="V161" t="str">
        <f t="shared" si="4"/>
        <v>90-110 minutes</v>
      </c>
      <c r="W161">
        <f>Table1[[#This Row],[Profit]]/Table1[[#This Row],[Budget]]</f>
        <v>-0.77673435000000002</v>
      </c>
      <c r="X161" s="22" t="str">
        <f>IF(L161="","",
IF(L161&lt;Predictability!$B$1,"Low",
IF(L161&lt;=Predictability!$B$2,"Mid","High")))</f>
        <v>High</v>
      </c>
      <c r="Y161" s="22">
        <f t="shared" si="5"/>
        <v>0</v>
      </c>
    </row>
    <row r="162" spans="1:25" x14ac:dyDescent="0.2">
      <c r="A162" t="s">
        <v>5509</v>
      </c>
      <c r="B162" t="s">
        <v>469</v>
      </c>
      <c r="C162" t="s">
        <v>851</v>
      </c>
      <c r="D162">
        <v>10000</v>
      </c>
      <c r="E162">
        <v>14196</v>
      </c>
      <c r="F162">
        <v>0</v>
      </c>
      <c r="G162">
        <v>0</v>
      </c>
      <c r="H162">
        <v>6.8</v>
      </c>
      <c r="I162">
        <v>174</v>
      </c>
      <c r="J162">
        <v>165</v>
      </c>
      <c r="K162">
        <v>58183966</v>
      </c>
      <c r="L162">
        <v>107000000</v>
      </c>
      <c r="M162" s="2">
        <f>VLOOKUP(A162,Sheet2!$A$1:G3886,2,0)</f>
        <v>37172</v>
      </c>
      <c r="N162" t="str">
        <f>VLOOKUP(A162,Sheet2!$A$1:G3886,3,0)</f>
        <v>Black and White</v>
      </c>
      <c r="O162" t="str">
        <f>VLOOKUP(A162,Sheet2!$A$1:G3886,4,0)</f>
        <v>Biography</v>
      </c>
      <c r="P162" t="str">
        <f>VLOOKUP(A162,Sheet2!$A$1:G3886,5,0)</f>
        <v>English</v>
      </c>
      <c r="Q162" t="str">
        <f>VLOOKUP(A162,Sheet2!$A$1:G3886,6,0)</f>
        <v>USA</v>
      </c>
      <c r="R162" t="str">
        <f>VLOOKUP(A162,Sheet2!$A$1:G3886,7,0)</f>
        <v>R</v>
      </c>
      <c r="S162" t="str">
        <f>IF(Table1[[#This Row],[Language]]="English","English","Other language")</f>
        <v>English</v>
      </c>
      <c r="T162">
        <f>Table1[[#This Row],[Gross Revenue]]-Table1[[#This Row],[Budget]]</f>
        <v>-48816034</v>
      </c>
      <c r="U162" s="1">
        <f>(Table1[[#This Row],[Gross Revenue]]/Table1[[#This Row],[Budget]])-1</f>
        <v>-0.45622461682242987</v>
      </c>
      <c r="V162" t="str">
        <f t="shared" si="4"/>
        <v>&gt;150 minutes</v>
      </c>
      <c r="W162">
        <f>Table1[[#This Row],[Profit]]/Table1[[#This Row],[Budget]]</f>
        <v>-0.45622461682242993</v>
      </c>
      <c r="X162" s="22" t="str">
        <f>IF(L162="","",
IF(L162&lt;Predictability!$B$1,"Low",
IF(L162&lt;=Predictability!$B$2,"Mid","High")))</f>
        <v>High</v>
      </c>
      <c r="Y162" s="22">
        <f t="shared" si="5"/>
        <v>0</v>
      </c>
    </row>
    <row r="163" spans="1:25" x14ac:dyDescent="0.2">
      <c r="A163" t="s">
        <v>5606</v>
      </c>
      <c r="B163" t="s">
        <v>2412</v>
      </c>
      <c r="C163" t="s">
        <v>2413</v>
      </c>
      <c r="D163">
        <v>71</v>
      </c>
      <c r="E163">
        <v>262</v>
      </c>
      <c r="F163">
        <v>27</v>
      </c>
      <c r="G163">
        <v>26</v>
      </c>
      <c r="H163">
        <v>6.9</v>
      </c>
      <c r="I163">
        <v>38</v>
      </c>
      <c r="J163">
        <v>103</v>
      </c>
      <c r="K163">
        <v>206400</v>
      </c>
      <c r="L163">
        <v>50000000</v>
      </c>
      <c r="M163" s="2">
        <f>VLOOKUP(A163,Sheet2!$A$1:G3887,2,0)</f>
        <v>37005</v>
      </c>
      <c r="N163" t="str">
        <f>VLOOKUP(A163,Sheet2!$A$1:G3887,3,0)</f>
        <v>Color</v>
      </c>
      <c r="O163" t="str">
        <f>VLOOKUP(A163,Sheet2!$A$1:G3887,4,0)</f>
        <v>Comedy</v>
      </c>
      <c r="P163" t="str">
        <f>VLOOKUP(A163,Sheet2!$A$1:G3887,5,0)</f>
        <v>French</v>
      </c>
      <c r="Q163" t="str">
        <f>VLOOKUP(A163,Sheet2!$A$1:G3887,6,0)</f>
        <v>France</v>
      </c>
      <c r="R163">
        <f>VLOOKUP(A163,Sheet2!$A$1:G3887,7,0)</f>
        <v>0</v>
      </c>
      <c r="S163" t="str">
        <f>IF(Table1[[#This Row],[Language]]="English","English","Other language")</f>
        <v>Other language</v>
      </c>
      <c r="T163">
        <f>Table1[[#This Row],[Gross Revenue]]-Table1[[#This Row],[Budget]]</f>
        <v>-49793600</v>
      </c>
      <c r="U163" s="1">
        <f>(Table1[[#This Row],[Gross Revenue]]/Table1[[#This Row],[Budget]])-1</f>
        <v>-0.99587199999999998</v>
      </c>
      <c r="V163" t="str">
        <f t="shared" si="4"/>
        <v>90-110 minutes</v>
      </c>
      <c r="W163">
        <f>Table1[[#This Row],[Profit]]/Table1[[#This Row],[Budget]]</f>
        <v>-0.99587199999999998</v>
      </c>
      <c r="X163" s="22" t="str">
        <f>IF(L163="","",
IF(L163&lt;Predictability!$B$1,"Low",
IF(L163&lt;=Predictability!$B$2,"Mid","High")))</f>
        <v>Mid</v>
      </c>
      <c r="Y163" s="22">
        <f t="shared" si="5"/>
        <v>0</v>
      </c>
    </row>
    <row r="164" spans="1:25" x14ac:dyDescent="0.2">
      <c r="A164" t="s">
        <v>5084</v>
      </c>
      <c r="B164" t="s">
        <v>546</v>
      </c>
      <c r="C164" t="s">
        <v>1186</v>
      </c>
      <c r="D164">
        <v>40000</v>
      </c>
      <c r="E164">
        <v>79957</v>
      </c>
      <c r="F164">
        <v>13000</v>
      </c>
      <c r="G164">
        <v>24000</v>
      </c>
      <c r="H164">
        <v>6.5</v>
      </c>
      <c r="I164">
        <v>451</v>
      </c>
      <c r="J164">
        <v>108</v>
      </c>
      <c r="K164">
        <v>334185206</v>
      </c>
      <c r="L164">
        <v>200000000</v>
      </c>
      <c r="M164" s="2">
        <f>VLOOKUP(A164,Sheet2!$A$1:G3888,2,0)</f>
        <v>40266</v>
      </c>
      <c r="N164" t="str">
        <f>VLOOKUP(A164,Sheet2!$A$1:G3888,3,0)</f>
        <v>Color</v>
      </c>
      <c r="O164" t="str">
        <f>VLOOKUP(A164,Sheet2!$A$1:G3888,4,0)</f>
        <v>Adventure</v>
      </c>
      <c r="P164" t="str">
        <f>VLOOKUP(A164,Sheet2!$A$1:G3888,5,0)</f>
        <v>English</v>
      </c>
      <c r="Q164" t="str">
        <f>VLOOKUP(A164,Sheet2!$A$1:G3888,6,0)</f>
        <v>USA</v>
      </c>
      <c r="R164" t="str">
        <f>VLOOKUP(A164,Sheet2!$A$1:G3888,7,0)</f>
        <v>PG</v>
      </c>
      <c r="S164" t="str">
        <f>IF(Table1[[#This Row],[Language]]="English","English","Other language")</f>
        <v>English</v>
      </c>
      <c r="T164">
        <f>Table1[[#This Row],[Gross Revenue]]-Table1[[#This Row],[Budget]]</f>
        <v>134185206</v>
      </c>
      <c r="U164" s="1">
        <f>(Table1[[#This Row],[Gross Revenue]]/Table1[[#This Row],[Budget]])-1</f>
        <v>0.67092602999999995</v>
      </c>
      <c r="V164" t="str">
        <f t="shared" si="4"/>
        <v>90-110 minutes</v>
      </c>
      <c r="W164">
        <f>Table1[[#This Row],[Profit]]/Table1[[#This Row],[Budget]]</f>
        <v>0.67092602999999995</v>
      </c>
      <c r="X164" s="22" t="str">
        <f>IF(L164="","",
IF(L164&lt;Predictability!$B$1,"Low",
IF(L164&lt;=Predictability!$B$2,"Mid","High")))</f>
        <v>High</v>
      </c>
      <c r="Y164" s="22">
        <f t="shared" si="5"/>
        <v>1</v>
      </c>
    </row>
    <row r="165" spans="1:25" x14ac:dyDescent="0.2">
      <c r="A165" t="s">
        <v>7001</v>
      </c>
      <c r="B165" t="s">
        <v>351</v>
      </c>
      <c r="C165" t="s">
        <v>1275</v>
      </c>
      <c r="D165">
        <v>1000</v>
      </c>
      <c r="E165">
        <v>2524</v>
      </c>
      <c r="F165">
        <v>0</v>
      </c>
      <c r="G165">
        <v>23000</v>
      </c>
      <c r="H165">
        <v>8.5</v>
      </c>
      <c r="I165">
        <v>392</v>
      </c>
      <c r="J165">
        <v>116</v>
      </c>
      <c r="K165">
        <v>78900000</v>
      </c>
      <c r="L165">
        <v>11000000</v>
      </c>
      <c r="M165" s="2">
        <f>VLOOKUP(A165,Sheet2!$A$1:G3889,2,0)</f>
        <v>29131</v>
      </c>
      <c r="N165" t="str">
        <f>VLOOKUP(A165,Sheet2!$A$1:G3889,3,0)</f>
        <v>Color</v>
      </c>
      <c r="O165" t="str">
        <f>VLOOKUP(A165,Sheet2!$A$1:G3889,4,0)</f>
        <v>Horror</v>
      </c>
      <c r="P165" t="str">
        <f>VLOOKUP(A165,Sheet2!$A$1:G3889,5,0)</f>
        <v>English</v>
      </c>
      <c r="Q165" t="str">
        <f>VLOOKUP(A165,Sheet2!$A$1:G3889,6,0)</f>
        <v>UK</v>
      </c>
      <c r="R165" t="str">
        <f>VLOOKUP(A165,Sheet2!$A$1:G3889,7,0)</f>
        <v>R</v>
      </c>
      <c r="S165" t="str">
        <f>IF(Table1[[#This Row],[Language]]="English","English","Other language")</f>
        <v>English</v>
      </c>
      <c r="T165">
        <f>Table1[[#This Row],[Gross Revenue]]-Table1[[#This Row],[Budget]]</f>
        <v>67900000</v>
      </c>
      <c r="U165" s="1">
        <f>(Table1[[#This Row],[Gross Revenue]]/Table1[[#This Row],[Budget]])-1</f>
        <v>6.1727272727272728</v>
      </c>
      <c r="V165" t="str">
        <f t="shared" si="4"/>
        <v>111-130 minutes</v>
      </c>
      <c r="W165">
        <f>Table1[[#This Row],[Profit]]/Table1[[#This Row],[Budget]]</f>
        <v>6.1727272727272728</v>
      </c>
      <c r="X165" s="22" t="str">
        <f>IF(L165="","",
IF(L165&lt;Predictability!$B$1,"Low",
IF(L165&lt;=Predictability!$B$2,"Mid","High")))</f>
        <v>Mid</v>
      </c>
      <c r="Y165" s="22">
        <f t="shared" si="5"/>
        <v>1</v>
      </c>
    </row>
    <row r="166" spans="1:25" x14ac:dyDescent="0.2">
      <c r="A166" t="s">
        <v>4907</v>
      </c>
      <c r="B166" t="s">
        <v>769</v>
      </c>
      <c r="C166" t="s">
        <v>236</v>
      </c>
      <c r="D166">
        <v>534</v>
      </c>
      <c r="E166">
        <v>1543</v>
      </c>
      <c r="F166">
        <v>21000</v>
      </c>
      <c r="G166">
        <v>0</v>
      </c>
      <c r="H166">
        <v>6.4</v>
      </c>
      <c r="I166">
        <v>210</v>
      </c>
      <c r="J166">
        <v>145</v>
      </c>
      <c r="K166">
        <v>55473600</v>
      </c>
      <c r="L166">
        <v>50000000</v>
      </c>
      <c r="M166" s="2">
        <f>VLOOKUP(A166,Sheet2!$A$1:G3890,2,0)</f>
        <v>33950</v>
      </c>
      <c r="N166" t="str">
        <f>VLOOKUP(A166,Sheet2!$A$1:G3890,3,0)</f>
        <v>Color</v>
      </c>
      <c r="O166" t="str">
        <f>VLOOKUP(A166,Sheet2!$A$1:G3890,4,0)</f>
        <v>Action</v>
      </c>
      <c r="P166" t="str">
        <f>VLOOKUP(A166,Sheet2!$A$1:G3890,5,0)</f>
        <v>English</v>
      </c>
      <c r="Q166" t="str">
        <f>VLOOKUP(A166,Sheet2!$A$1:G3890,6,0)</f>
        <v>USA</v>
      </c>
      <c r="R166" t="str">
        <f>VLOOKUP(A166,Sheet2!$A$1:G3890,7,0)</f>
        <v>R</v>
      </c>
      <c r="S166" t="str">
        <f>IF(Table1[[#This Row],[Language]]="English","English","Other language")</f>
        <v>English</v>
      </c>
      <c r="T166">
        <f>Table1[[#This Row],[Gross Revenue]]-Table1[[#This Row],[Budget]]</f>
        <v>5473600</v>
      </c>
      <c r="U166" s="1">
        <f>(Table1[[#This Row],[Gross Revenue]]/Table1[[#This Row],[Budget]])-1</f>
        <v>0.10947200000000001</v>
      </c>
      <c r="V166" t="str">
        <f t="shared" si="4"/>
        <v>131-150 minutes</v>
      </c>
      <c r="W166">
        <f>Table1[[#This Row],[Profit]]/Table1[[#This Row],[Budget]]</f>
        <v>0.109472</v>
      </c>
      <c r="X166" s="22" t="str">
        <f>IF(L166="","",
IF(L166&lt;Predictability!$B$1,"Low",
IF(L166&lt;=Predictability!$B$2,"Mid","High")))</f>
        <v>Mid</v>
      </c>
      <c r="Y166" s="22">
        <f t="shared" si="5"/>
        <v>0</v>
      </c>
    </row>
    <row r="167" spans="1:25" x14ac:dyDescent="0.2">
      <c r="A167" t="s">
        <v>4740</v>
      </c>
      <c r="B167" t="s">
        <v>1204</v>
      </c>
      <c r="C167" t="s">
        <v>1814</v>
      </c>
      <c r="D167">
        <v>1000</v>
      </c>
      <c r="E167">
        <v>3090</v>
      </c>
      <c r="F167">
        <v>0</v>
      </c>
      <c r="G167">
        <v>0</v>
      </c>
      <c r="H167">
        <v>6.3</v>
      </c>
      <c r="I167">
        <v>223</v>
      </c>
      <c r="J167">
        <v>116</v>
      </c>
      <c r="K167">
        <v>47748610</v>
      </c>
      <c r="L167">
        <v>75000000</v>
      </c>
      <c r="M167" s="2">
        <f>VLOOKUP(A167,Sheet2!$A$1:G3891,2,0)</f>
        <v>35466</v>
      </c>
      <c r="N167" t="str">
        <f>VLOOKUP(A167,Sheet2!$A$1:G3891,3,0)</f>
        <v>Color</v>
      </c>
      <c r="O167" t="str">
        <f>VLOOKUP(A167,Sheet2!$A$1:G3891,4,0)</f>
        <v>Action</v>
      </c>
      <c r="P167" t="str">
        <f>VLOOKUP(A167,Sheet2!$A$1:G3891,5,0)</f>
        <v>English</v>
      </c>
      <c r="Q167" t="str">
        <f>VLOOKUP(A167,Sheet2!$A$1:G3891,6,0)</f>
        <v>USA</v>
      </c>
      <c r="R167" t="str">
        <f>VLOOKUP(A167,Sheet2!$A$1:G3891,7,0)</f>
        <v>R</v>
      </c>
      <c r="S167" t="str">
        <f>IF(Table1[[#This Row],[Language]]="English","English","Other language")</f>
        <v>English</v>
      </c>
      <c r="T167">
        <f>Table1[[#This Row],[Gross Revenue]]-Table1[[#This Row],[Budget]]</f>
        <v>-27251390</v>
      </c>
      <c r="U167" s="1">
        <f>(Table1[[#This Row],[Gross Revenue]]/Table1[[#This Row],[Budget]])-1</f>
        <v>-0.36335186666666663</v>
      </c>
      <c r="V167" t="str">
        <f t="shared" si="4"/>
        <v>111-130 minutes</v>
      </c>
      <c r="W167">
        <f>Table1[[#This Row],[Profit]]/Table1[[#This Row],[Budget]]</f>
        <v>-0.36335186666666669</v>
      </c>
      <c r="X167" s="22" t="str">
        <f>IF(L167="","",
IF(L167&lt;Predictability!$B$1,"Low",
IF(L167&lt;=Predictability!$B$2,"Mid","High")))</f>
        <v>High</v>
      </c>
      <c r="Y167" s="22">
        <f t="shared" si="5"/>
        <v>0</v>
      </c>
    </row>
    <row r="168" spans="1:25" x14ac:dyDescent="0.2">
      <c r="A168" t="s">
        <v>6982</v>
      </c>
      <c r="B168" t="s">
        <v>206</v>
      </c>
      <c r="C168" t="s">
        <v>2732</v>
      </c>
      <c r="D168">
        <v>2000</v>
      </c>
      <c r="E168">
        <v>4228</v>
      </c>
      <c r="F168">
        <v>0</v>
      </c>
      <c r="G168">
        <v>18000</v>
      </c>
      <c r="H168">
        <v>8.4</v>
      </c>
      <c r="I168">
        <v>250</v>
      </c>
      <c r="J168">
        <v>154</v>
      </c>
      <c r="K168">
        <v>85200000</v>
      </c>
      <c r="L168">
        <v>18500000</v>
      </c>
      <c r="M168" s="2">
        <f>VLOOKUP(A168,Sheet2!$A$1:G3892,2,0)</f>
        <v>31619</v>
      </c>
      <c r="N168" t="str">
        <f>VLOOKUP(A168,Sheet2!$A$1:G3892,3,0)</f>
        <v>Color</v>
      </c>
      <c r="O168" t="str">
        <f>VLOOKUP(A168,Sheet2!$A$1:G3892,4,0)</f>
        <v>Action</v>
      </c>
      <c r="P168" t="str">
        <f>VLOOKUP(A168,Sheet2!$A$1:G3892,5,0)</f>
        <v>English</v>
      </c>
      <c r="Q168" t="str">
        <f>VLOOKUP(A168,Sheet2!$A$1:G3892,6,0)</f>
        <v>USA</v>
      </c>
      <c r="R168" t="str">
        <f>VLOOKUP(A168,Sheet2!$A$1:G3892,7,0)</f>
        <v>R</v>
      </c>
      <c r="S168" t="str">
        <f>IF(Table1[[#This Row],[Language]]="English","English","Other language")</f>
        <v>English</v>
      </c>
      <c r="T168">
        <f>Table1[[#This Row],[Gross Revenue]]-Table1[[#This Row],[Budget]]</f>
        <v>66700000</v>
      </c>
      <c r="U168" s="1">
        <f>(Table1[[#This Row],[Gross Revenue]]/Table1[[#This Row],[Budget]])-1</f>
        <v>3.6054054054054054</v>
      </c>
      <c r="V168" t="str">
        <f t="shared" si="4"/>
        <v>&gt;150 minutes</v>
      </c>
      <c r="W168">
        <f>Table1[[#This Row],[Profit]]/Table1[[#This Row],[Budget]]</f>
        <v>3.6054054054054054</v>
      </c>
      <c r="X168" s="22" t="str">
        <f>IF(L168="","",
IF(L168&lt;Predictability!$B$1,"Low",
IF(L168&lt;=Predictability!$B$2,"Mid","High")))</f>
        <v>Mid</v>
      </c>
      <c r="Y168" s="22">
        <f t="shared" si="5"/>
        <v>1</v>
      </c>
    </row>
    <row r="169" spans="1:25" x14ac:dyDescent="0.2">
      <c r="A169" t="s">
        <v>3796</v>
      </c>
      <c r="B169" t="s">
        <v>873</v>
      </c>
      <c r="C169" t="s">
        <v>672</v>
      </c>
      <c r="D169">
        <v>1000</v>
      </c>
      <c r="E169">
        <v>3423</v>
      </c>
      <c r="F169">
        <v>13</v>
      </c>
      <c r="G169">
        <v>916</v>
      </c>
      <c r="H169">
        <v>5.4</v>
      </c>
      <c r="I169">
        <v>82</v>
      </c>
      <c r="J169">
        <v>86</v>
      </c>
      <c r="K169">
        <v>25200412</v>
      </c>
      <c r="L169">
        <v>45000000</v>
      </c>
      <c r="M169" s="2">
        <f>VLOOKUP(A169,Sheet2!$A$1:G3893,2,0)</f>
        <v>39967</v>
      </c>
      <c r="N169" t="str">
        <f>VLOOKUP(A169,Sheet2!$A$1:G3893,3,0)</f>
        <v>Color</v>
      </c>
      <c r="O169" t="str">
        <f>VLOOKUP(A169,Sheet2!$A$1:G3893,4,0)</f>
        <v>Adventure</v>
      </c>
      <c r="P169" t="str">
        <f>VLOOKUP(A169,Sheet2!$A$1:G3893,5,0)</f>
        <v>English</v>
      </c>
      <c r="Q169" t="str">
        <f>VLOOKUP(A169,Sheet2!$A$1:G3893,6,0)</f>
        <v>USA</v>
      </c>
      <c r="R169" t="str">
        <f>VLOOKUP(A169,Sheet2!$A$1:G3893,7,0)</f>
        <v>PG</v>
      </c>
      <c r="S169" t="str">
        <f>IF(Table1[[#This Row],[Language]]="English","English","Other language")</f>
        <v>English</v>
      </c>
      <c r="T169">
        <f>Table1[[#This Row],[Gross Revenue]]-Table1[[#This Row],[Budget]]</f>
        <v>-19799588</v>
      </c>
      <c r="U169" s="1">
        <f>(Table1[[#This Row],[Gross Revenue]]/Table1[[#This Row],[Budget]])-1</f>
        <v>-0.43999084444444447</v>
      </c>
      <c r="V169" t="str">
        <f t="shared" si="4"/>
        <v>&lt;90 minutes</v>
      </c>
      <c r="W169">
        <f>Table1[[#This Row],[Profit]]/Table1[[#This Row],[Budget]]</f>
        <v>-0.43999084444444442</v>
      </c>
      <c r="X169" s="22" t="str">
        <f>IF(L169="","",
IF(L169&lt;Predictability!$B$1,"Low",
IF(L169&lt;=Predictability!$B$2,"Mid","High")))</f>
        <v>Mid</v>
      </c>
      <c r="Y169" s="22">
        <f t="shared" si="5"/>
        <v>0</v>
      </c>
    </row>
    <row r="170" spans="1:25" x14ac:dyDescent="0.2">
      <c r="A170" t="s">
        <v>3494</v>
      </c>
      <c r="B170" t="s">
        <v>432</v>
      </c>
      <c r="C170" t="s">
        <v>322</v>
      </c>
      <c r="D170">
        <v>1000</v>
      </c>
      <c r="E170">
        <v>4324</v>
      </c>
      <c r="F170">
        <v>25</v>
      </c>
      <c r="G170">
        <v>0</v>
      </c>
      <c r="H170">
        <v>4.7</v>
      </c>
      <c r="I170">
        <v>211</v>
      </c>
      <c r="J170">
        <v>102</v>
      </c>
      <c r="K170">
        <v>41797066</v>
      </c>
      <c r="L170">
        <v>40000000</v>
      </c>
      <c r="M170" s="2">
        <f>VLOOKUP(A170,Sheet2!$A$1:G3894,2,0)</f>
        <v>39249</v>
      </c>
      <c r="N170" t="str">
        <f>VLOOKUP(A170,Sheet2!$A$1:G3894,3,0)</f>
        <v>Color</v>
      </c>
      <c r="O170" t="str">
        <f>VLOOKUP(A170,Sheet2!$A$1:G3894,4,0)</f>
        <v>Action</v>
      </c>
      <c r="P170" t="str">
        <f>VLOOKUP(A170,Sheet2!$A$1:G3894,5,0)</f>
        <v>English</v>
      </c>
      <c r="Q170" t="str">
        <f>VLOOKUP(A170,Sheet2!$A$1:G3894,6,0)</f>
        <v>USA</v>
      </c>
      <c r="R170" t="str">
        <f>VLOOKUP(A170,Sheet2!$A$1:G3894,7,0)</f>
        <v>R</v>
      </c>
      <c r="S170" t="str">
        <f>IF(Table1[[#This Row],[Language]]="English","English","Other language")</f>
        <v>English</v>
      </c>
      <c r="T170">
        <f>Table1[[#This Row],[Gross Revenue]]-Table1[[#This Row],[Budget]]</f>
        <v>1797066</v>
      </c>
      <c r="U170" s="1">
        <f>(Table1[[#This Row],[Gross Revenue]]/Table1[[#This Row],[Budget]])-1</f>
        <v>4.4926650000000068E-2</v>
      </c>
      <c r="V170" t="str">
        <f t="shared" si="4"/>
        <v>90-110 minutes</v>
      </c>
      <c r="W170">
        <f>Table1[[#This Row],[Profit]]/Table1[[#This Row],[Budget]]</f>
        <v>4.4926649999999999E-2</v>
      </c>
      <c r="X170" s="22" t="str">
        <f>IF(L170="","",
IF(L170&lt;Predictability!$B$1,"Low",
IF(L170&lt;=Predictability!$B$2,"Mid","High")))</f>
        <v>Mid</v>
      </c>
      <c r="Y170" s="22">
        <f t="shared" si="5"/>
        <v>0</v>
      </c>
    </row>
    <row r="171" spans="1:25" x14ac:dyDescent="0.2">
      <c r="A171" t="s">
        <v>5957</v>
      </c>
      <c r="B171" t="s">
        <v>2561</v>
      </c>
      <c r="C171" t="s">
        <v>585</v>
      </c>
      <c r="D171">
        <v>344</v>
      </c>
      <c r="E171">
        <v>2054</v>
      </c>
      <c r="F171">
        <v>155</v>
      </c>
      <c r="G171">
        <v>0</v>
      </c>
      <c r="H171">
        <v>7.1</v>
      </c>
      <c r="I171">
        <v>43</v>
      </c>
      <c r="J171">
        <v>120</v>
      </c>
      <c r="K171">
        <v>36733909</v>
      </c>
      <c r="L171">
        <v>32000000</v>
      </c>
      <c r="M171" s="2">
        <f>VLOOKUP(A171,Sheet2!$A$1:G3895,2,0)</f>
        <v>34162</v>
      </c>
      <c r="N171" t="str">
        <f>VLOOKUP(A171,Sheet2!$A$1:G3895,3,0)</f>
        <v>Color</v>
      </c>
      <c r="O171" t="str">
        <f>VLOOKUP(A171,Sheet2!$A$1:G3895,4,0)</f>
        <v>Adventure</v>
      </c>
      <c r="P171" t="str">
        <f>VLOOKUP(A171,Sheet2!$A$1:G3895,5,0)</f>
        <v>English</v>
      </c>
      <c r="Q171" t="str">
        <f>VLOOKUP(A171,Sheet2!$A$1:G3895,6,0)</f>
        <v>USA</v>
      </c>
      <c r="R171" t="str">
        <f>VLOOKUP(A171,Sheet2!$A$1:G3895,7,0)</f>
        <v>R</v>
      </c>
      <c r="S171" t="str">
        <f>IF(Table1[[#This Row],[Language]]="English","English","Other language")</f>
        <v>English</v>
      </c>
      <c r="T171">
        <f>Table1[[#This Row],[Gross Revenue]]-Table1[[#This Row],[Budget]]</f>
        <v>4733909</v>
      </c>
      <c r="U171" s="1">
        <f>(Table1[[#This Row],[Gross Revenue]]/Table1[[#This Row],[Budget]])-1</f>
        <v>0.14793465624999991</v>
      </c>
      <c r="V171" t="str">
        <f t="shared" si="4"/>
        <v>111-130 minutes</v>
      </c>
      <c r="W171">
        <f>Table1[[#This Row],[Profit]]/Table1[[#This Row],[Budget]]</f>
        <v>0.14793465624999999</v>
      </c>
      <c r="X171" s="22" t="str">
        <f>IF(L171="","",
IF(L171&lt;Predictability!$B$1,"Low",
IF(L171&lt;=Predictability!$B$2,"Mid","High")))</f>
        <v>Mid</v>
      </c>
      <c r="Y171" s="22">
        <f t="shared" si="5"/>
        <v>0</v>
      </c>
    </row>
    <row r="172" spans="1:25" x14ac:dyDescent="0.2">
      <c r="A172" t="s">
        <v>3524</v>
      </c>
      <c r="B172" t="s">
        <v>479</v>
      </c>
      <c r="C172" t="s">
        <v>480</v>
      </c>
      <c r="D172">
        <v>14000</v>
      </c>
      <c r="E172">
        <v>16461</v>
      </c>
      <c r="F172">
        <v>3</v>
      </c>
      <c r="G172">
        <v>0</v>
      </c>
      <c r="H172">
        <v>4.8</v>
      </c>
      <c r="I172">
        <v>128</v>
      </c>
      <c r="J172">
        <v>99</v>
      </c>
      <c r="K172">
        <v>33860010</v>
      </c>
      <c r="L172">
        <v>15000000</v>
      </c>
      <c r="M172" s="2">
        <f>VLOOKUP(A172,Sheet2!$A$1:G3896,2,0)</f>
        <v>40034</v>
      </c>
      <c r="N172" t="str">
        <f>VLOOKUP(A172,Sheet2!$A$1:G3896,3,0)</f>
        <v>Color</v>
      </c>
      <c r="O172" t="str">
        <f>VLOOKUP(A172,Sheet2!$A$1:G3896,4,0)</f>
        <v>Comedy</v>
      </c>
      <c r="P172" t="str">
        <f>VLOOKUP(A172,Sheet2!$A$1:G3896,5,0)</f>
        <v>English</v>
      </c>
      <c r="Q172" t="str">
        <f>VLOOKUP(A172,Sheet2!$A$1:G3896,6,0)</f>
        <v>USA</v>
      </c>
      <c r="R172" t="str">
        <f>VLOOKUP(A172,Sheet2!$A$1:G3896,7,0)</f>
        <v>PG-13</v>
      </c>
      <c r="S172" t="str">
        <f>IF(Table1[[#This Row],[Language]]="English","English","Other language")</f>
        <v>English</v>
      </c>
      <c r="T172">
        <f>Table1[[#This Row],[Gross Revenue]]-Table1[[#This Row],[Budget]]</f>
        <v>18860010</v>
      </c>
      <c r="U172" s="1">
        <f>(Table1[[#This Row],[Gross Revenue]]/Table1[[#This Row],[Budget]])-1</f>
        <v>1.2573340000000002</v>
      </c>
      <c r="V172" t="str">
        <f t="shared" si="4"/>
        <v>90-110 minutes</v>
      </c>
      <c r="W172">
        <f>Table1[[#This Row],[Profit]]/Table1[[#This Row],[Budget]]</f>
        <v>1.257334</v>
      </c>
      <c r="X172" s="22" t="str">
        <f>IF(L172="","",
IF(L172&lt;Predictability!$B$1,"Low",
IF(L172&lt;=Predictability!$B$2,"Mid","High")))</f>
        <v>Mid</v>
      </c>
      <c r="Y172" s="22">
        <f t="shared" si="5"/>
        <v>1</v>
      </c>
    </row>
    <row r="173" spans="1:25" x14ac:dyDescent="0.2">
      <c r="A173" t="s">
        <v>4070</v>
      </c>
      <c r="B173" t="s">
        <v>1187</v>
      </c>
      <c r="C173" t="s">
        <v>1188</v>
      </c>
      <c r="D173">
        <v>706</v>
      </c>
      <c r="E173">
        <v>1421</v>
      </c>
      <c r="F173">
        <v>10</v>
      </c>
      <c r="G173">
        <v>530</v>
      </c>
      <c r="H173">
        <v>5.7</v>
      </c>
      <c r="I173">
        <v>40</v>
      </c>
      <c r="J173">
        <v>95</v>
      </c>
      <c r="K173">
        <v>25482931</v>
      </c>
      <c r="L173">
        <v>14000000</v>
      </c>
      <c r="M173" s="2">
        <f>VLOOKUP(A173,Sheet2!$A$1:G3897,2,0)</f>
        <v>37539</v>
      </c>
      <c r="N173" t="str">
        <f>VLOOKUP(A173,Sheet2!$A$1:G3897,3,0)</f>
        <v>Color</v>
      </c>
      <c r="O173" t="str">
        <f>VLOOKUP(A173,Sheet2!$A$1:G3897,4,0)</f>
        <v>Action</v>
      </c>
      <c r="P173" t="str">
        <f>VLOOKUP(A173,Sheet2!$A$1:G3897,5,0)</f>
        <v>English</v>
      </c>
      <c r="Q173" t="str">
        <f>VLOOKUP(A173,Sheet2!$A$1:G3897,6,0)</f>
        <v>USA</v>
      </c>
      <c r="R173" t="str">
        <f>VLOOKUP(A173,Sheet2!$A$1:G3897,7,0)</f>
        <v>R</v>
      </c>
      <c r="S173" t="str">
        <f>IF(Table1[[#This Row],[Language]]="English","English","Other language")</f>
        <v>English</v>
      </c>
      <c r="T173">
        <f>Table1[[#This Row],[Gross Revenue]]-Table1[[#This Row],[Budget]]</f>
        <v>11482931</v>
      </c>
      <c r="U173" s="1">
        <f>(Table1[[#This Row],[Gross Revenue]]/Table1[[#This Row],[Budget]])-1</f>
        <v>0.82020935714285725</v>
      </c>
      <c r="V173" t="str">
        <f t="shared" si="4"/>
        <v>90-110 minutes</v>
      </c>
      <c r="W173">
        <f>Table1[[#This Row],[Profit]]/Table1[[#This Row],[Budget]]</f>
        <v>0.82020935714285714</v>
      </c>
      <c r="X173" s="22" t="str">
        <f>IF(L173="","",
IF(L173&lt;Predictability!$B$1,"Low",
IF(L173&lt;=Predictability!$B$2,"Mid","High")))</f>
        <v>Mid</v>
      </c>
      <c r="Y173" s="22">
        <f t="shared" si="5"/>
        <v>1</v>
      </c>
    </row>
    <row r="174" spans="1:25" x14ac:dyDescent="0.2">
      <c r="A174" t="s">
        <v>5645</v>
      </c>
      <c r="B174" t="s">
        <v>1686</v>
      </c>
      <c r="C174" t="s">
        <v>2441</v>
      </c>
      <c r="D174">
        <v>0</v>
      </c>
      <c r="E174">
        <v>0</v>
      </c>
      <c r="F174">
        <v>78</v>
      </c>
      <c r="G174">
        <v>18000</v>
      </c>
      <c r="H174">
        <v>6.9</v>
      </c>
      <c r="I174">
        <v>346</v>
      </c>
      <c r="J174">
        <v>106</v>
      </c>
      <c r="K174">
        <v>6262942</v>
      </c>
      <c r="L174">
        <v>9000000</v>
      </c>
      <c r="M174" s="2">
        <f>VLOOKUP(A174,Sheet2!$A$1:G3898,2,0)</f>
        <v>41467</v>
      </c>
      <c r="N174" t="str">
        <f>VLOOKUP(A174,Sheet2!$A$1:G3898,3,0)</f>
        <v>Color</v>
      </c>
      <c r="O174" t="str">
        <f>VLOOKUP(A174,Sheet2!$A$1:G3898,4,0)</f>
        <v>Action</v>
      </c>
      <c r="P174" t="str">
        <f>VLOOKUP(A174,Sheet2!$A$1:G3898,5,0)</f>
        <v>English</v>
      </c>
      <c r="Q174" t="str">
        <f>VLOOKUP(A174,Sheet2!$A$1:G3898,6,0)</f>
        <v>USA</v>
      </c>
      <c r="R174" t="str">
        <f>VLOOKUP(A174,Sheet2!$A$1:G3898,7,0)</f>
        <v>PG-13</v>
      </c>
      <c r="S174" t="str">
        <f>IF(Table1[[#This Row],[Language]]="English","English","Other language")</f>
        <v>English</v>
      </c>
      <c r="T174">
        <f>Table1[[#This Row],[Gross Revenue]]-Table1[[#This Row],[Budget]]</f>
        <v>-2737058</v>
      </c>
      <c r="U174" s="1">
        <f>(Table1[[#This Row],[Gross Revenue]]/Table1[[#This Row],[Budget]])-1</f>
        <v>-0.30411755555555553</v>
      </c>
      <c r="V174" t="str">
        <f t="shared" si="4"/>
        <v>90-110 minutes</v>
      </c>
      <c r="W174">
        <f>Table1[[#This Row],[Profit]]/Table1[[#This Row],[Budget]]</f>
        <v>-0.30411755555555553</v>
      </c>
      <c r="X174" s="22" t="str">
        <f>IF(L174="","",
IF(L174&lt;Predictability!$B$1,"Low",
IF(L174&lt;=Predictability!$B$2,"Mid","High")))</f>
        <v>Mid</v>
      </c>
      <c r="Y174" s="22">
        <f t="shared" si="5"/>
        <v>0</v>
      </c>
    </row>
    <row r="175" spans="1:25" x14ac:dyDescent="0.2">
      <c r="A175" t="s">
        <v>6498</v>
      </c>
      <c r="B175" t="s">
        <v>2351</v>
      </c>
      <c r="C175" t="s">
        <v>2352</v>
      </c>
      <c r="D175">
        <v>149</v>
      </c>
      <c r="E175">
        <v>251</v>
      </c>
      <c r="F175">
        <v>608</v>
      </c>
      <c r="G175">
        <v>484</v>
      </c>
      <c r="H175">
        <v>7.6</v>
      </c>
      <c r="I175">
        <v>81</v>
      </c>
      <c r="J175">
        <v>121</v>
      </c>
      <c r="K175">
        <v>112935</v>
      </c>
      <c r="L175">
        <v>9000000</v>
      </c>
      <c r="M175" s="2">
        <f>VLOOKUP(A175,Sheet2!$A$1:G3899,2,0)</f>
        <v>37438</v>
      </c>
      <c r="N175" t="str">
        <f>VLOOKUP(A175,Sheet2!$A$1:G3899,3,0)</f>
        <v>Color</v>
      </c>
      <c r="O175" t="str">
        <f>VLOOKUP(A175,Sheet2!$A$1:G3899,4,0)</f>
        <v>Drama</v>
      </c>
      <c r="P175" t="str">
        <f>VLOOKUP(A175,Sheet2!$A$1:G3899,5,0)</f>
        <v>English</v>
      </c>
      <c r="Q175" t="str">
        <f>VLOOKUP(A175,Sheet2!$A$1:G3899,6,0)</f>
        <v>UK</v>
      </c>
      <c r="R175" t="str">
        <f>VLOOKUP(A175,Sheet2!$A$1:G3899,7,0)</f>
        <v>R</v>
      </c>
      <c r="S175" t="str">
        <f>IF(Table1[[#This Row],[Language]]="English","English","Other language")</f>
        <v>English</v>
      </c>
      <c r="T175">
        <f>Table1[[#This Row],[Gross Revenue]]-Table1[[#This Row],[Budget]]</f>
        <v>-8887065</v>
      </c>
      <c r="U175" s="1">
        <f>(Table1[[#This Row],[Gross Revenue]]/Table1[[#This Row],[Budget]])-1</f>
        <v>-0.98745166666666662</v>
      </c>
      <c r="V175" t="str">
        <f t="shared" si="4"/>
        <v>111-130 minutes</v>
      </c>
      <c r="W175">
        <f>Table1[[#This Row],[Profit]]/Table1[[#This Row],[Budget]]</f>
        <v>-0.98745166666666662</v>
      </c>
      <c r="X175" s="22" t="str">
        <f>IF(L175="","",
IF(L175&lt;Predictability!$B$1,"Low",
IF(L175&lt;=Predictability!$B$2,"Mid","High")))</f>
        <v>Mid</v>
      </c>
      <c r="Y175" s="22">
        <f t="shared" si="5"/>
        <v>0</v>
      </c>
    </row>
    <row r="176" spans="1:25" x14ac:dyDescent="0.2">
      <c r="A176" t="s">
        <v>4578</v>
      </c>
      <c r="B176" t="s">
        <v>1671</v>
      </c>
      <c r="C176" t="s">
        <v>1672</v>
      </c>
      <c r="D176">
        <v>14000</v>
      </c>
      <c r="E176">
        <v>27614</v>
      </c>
      <c r="F176">
        <v>234</v>
      </c>
      <c r="G176">
        <v>0</v>
      </c>
      <c r="H176">
        <v>6.2</v>
      </c>
      <c r="I176">
        <v>127</v>
      </c>
      <c r="J176">
        <v>128</v>
      </c>
      <c r="K176">
        <v>7221458</v>
      </c>
      <c r="L176">
        <v>55000000</v>
      </c>
      <c r="M176" s="2">
        <f>VLOOKUP(A176,Sheet2!$A$1:G3900,2,0)</f>
        <v>39041</v>
      </c>
      <c r="N176" t="str">
        <f>VLOOKUP(A176,Sheet2!$A$1:G3900,3,0)</f>
        <v>Black and White</v>
      </c>
      <c r="O176" t="str">
        <f>VLOOKUP(A176,Sheet2!$A$1:G3900,4,0)</f>
        <v>Drama</v>
      </c>
      <c r="P176" t="str">
        <f>VLOOKUP(A176,Sheet2!$A$1:G3900,5,0)</f>
        <v>English</v>
      </c>
      <c r="Q176" t="str">
        <f>VLOOKUP(A176,Sheet2!$A$1:G3900,6,0)</f>
        <v>Germany</v>
      </c>
      <c r="R176" t="str">
        <f>VLOOKUP(A176,Sheet2!$A$1:G3900,7,0)</f>
        <v>PG-13</v>
      </c>
      <c r="S176" t="str">
        <f>IF(Table1[[#This Row],[Language]]="English","English","Other language")</f>
        <v>English</v>
      </c>
      <c r="T176">
        <f>Table1[[#This Row],[Gross Revenue]]-Table1[[#This Row],[Budget]]</f>
        <v>-47778542</v>
      </c>
      <c r="U176" s="1">
        <f>(Table1[[#This Row],[Gross Revenue]]/Table1[[#This Row],[Budget]])-1</f>
        <v>-0.86870076363636362</v>
      </c>
      <c r="V176" t="str">
        <f t="shared" si="4"/>
        <v>111-130 minutes</v>
      </c>
      <c r="W176">
        <f>Table1[[#This Row],[Profit]]/Table1[[#This Row],[Budget]]</f>
        <v>-0.86870076363636362</v>
      </c>
      <c r="X176" s="22" t="str">
        <f>IF(L176="","",
IF(L176&lt;Predictability!$B$1,"Low",
IF(L176&lt;=Predictability!$B$2,"Mid","High")))</f>
        <v>High</v>
      </c>
      <c r="Y176" s="22">
        <f t="shared" si="5"/>
        <v>0</v>
      </c>
    </row>
    <row r="177" spans="1:25" x14ac:dyDescent="0.2">
      <c r="A177" t="s">
        <v>4116</v>
      </c>
      <c r="B177" t="s">
        <v>1241</v>
      </c>
      <c r="C177" t="s">
        <v>1242</v>
      </c>
      <c r="D177">
        <v>13000</v>
      </c>
      <c r="E177">
        <v>15006</v>
      </c>
      <c r="F177">
        <v>0</v>
      </c>
      <c r="G177">
        <v>652</v>
      </c>
      <c r="H177">
        <v>5.8</v>
      </c>
      <c r="I177">
        <v>85</v>
      </c>
      <c r="J177">
        <v>220</v>
      </c>
      <c r="K177">
        <v>15527125</v>
      </c>
      <c r="L177">
        <v>57000000</v>
      </c>
      <c r="M177" s="2">
        <f>VLOOKUP(A177,Sheet2!$A$1:G3901,2,0)</f>
        <v>36599</v>
      </c>
      <c r="N177" t="str">
        <f>VLOOKUP(A177,Sheet2!$A$1:G3901,3,0)</f>
        <v>Color</v>
      </c>
      <c r="O177" t="str">
        <f>VLOOKUP(A177,Sheet2!$A$1:G3901,4,0)</f>
        <v>Drama</v>
      </c>
      <c r="P177" t="str">
        <f>VLOOKUP(A177,Sheet2!$A$1:G3901,5,0)</f>
        <v>English</v>
      </c>
      <c r="Q177" t="str">
        <f>VLOOKUP(A177,Sheet2!$A$1:G3901,6,0)</f>
        <v>USA</v>
      </c>
      <c r="R177" t="str">
        <f>VLOOKUP(A177,Sheet2!$A$1:G3901,7,0)</f>
        <v>PG-13</v>
      </c>
      <c r="S177" t="str">
        <f>IF(Table1[[#This Row],[Language]]="English","English","Other language")</f>
        <v>English</v>
      </c>
      <c r="T177">
        <f>Table1[[#This Row],[Gross Revenue]]-Table1[[#This Row],[Budget]]</f>
        <v>-41472875</v>
      </c>
      <c r="U177" s="1">
        <f>(Table1[[#This Row],[Gross Revenue]]/Table1[[#This Row],[Budget]])-1</f>
        <v>-0.72759429824561406</v>
      </c>
      <c r="V177" t="str">
        <f t="shared" si="4"/>
        <v>&gt;150 minutes</v>
      </c>
      <c r="W177">
        <f>Table1[[#This Row],[Profit]]/Table1[[#This Row],[Budget]]</f>
        <v>-0.72759429824561406</v>
      </c>
      <c r="X177" s="22" t="str">
        <f>IF(L177="","",
IF(L177&lt;Predictability!$B$1,"Low",
IF(L177&lt;=Predictability!$B$2,"Mid","High")))</f>
        <v>High</v>
      </c>
      <c r="Y177" s="22">
        <f t="shared" si="5"/>
        <v>0</v>
      </c>
    </row>
    <row r="178" spans="1:25" x14ac:dyDescent="0.2">
      <c r="A178" t="s">
        <v>3430</v>
      </c>
      <c r="B178" t="s">
        <v>327</v>
      </c>
      <c r="C178" t="s">
        <v>328</v>
      </c>
      <c r="D178">
        <v>776</v>
      </c>
      <c r="E178">
        <v>1732</v>
      </c>
      <c r="F178">
        <v>24</v>
      </c>
      <c r="G178">
        <v>193</v>
      </c>
      <c r="H178">
        <v>4.5</v>
      </c>
      <c r="I178">
        <v>19</v>
      </c>
      <c r="J178">
        <v>105</v>
      </c>
      <c r="K178">
        <v>22723</v>
      </c>
      <c r="L178">
        <v>25000000</v>
      </c>
      <c r="M178" s="2">
        <f>VLOOKUP(A178,Sheet2!$A$1:G3902,2,0)</f>
        <v>37243</v>
      </c>
      <c r="N178" t="str">
        <f>VLOOKUP(A178,Sheet2!$A$1:G3902,3,0)</f>
        <v>Color</v>
      </c>
      <c r="O178" t="str">
        <f>VLOOKUP(A178,Sheet2!$A$1:G3902,4,0)</f>
        <v>Action</v>
      </c>
      <c r="P178" t="str">
        <f>VLOOKUP(A178,Sheet2!$A$1:G3902,5,0)</f>
        <v>English</v>
      </c>
      <c r="Q178" t="str">
        <f>VLOOKUP(A178,Sheet2!$A$1:G3902,6,0)</f>
        <v>Germany</v>
      </c>
      <c r="R178" t="str">
        <f>VLOOKUP(A178,Sheet2!$A$1:G3902,7,0)</f>
        <v>PG-13</v>
      </c>
      <c r="S178" t="str">
        <f>IF(Table1[[#This Row],[Language]]="English","English","Other language")</f>
        <v>English</v>
      </c>
      <c r="T178">
        <f>Table1[[#This Row],[Gross Revenue]]-Table1[[#This Row],[Budget]]</f>
        <v>-24977277</v>
      </c>
      <c r="U178" s="1">
        <f>(Table1[[#This Row],[Gross Revenue]]/Table1[[#This Row],[Budget]])-1</f>
        <v>-0.99909108000000002</v>
      </c>
      <c r="V178" t="str">
        <f t="shared" si="4"/>
        <v>90-110 minutes</v>
      </c>
      <c r="W178">
        <f>Table1[[#This Row],[Profit]]/Table1[[#This Row],[Budget]]</f>
        <v>-0.99909108000000002</v>
      </c>
      <c r="X178" s="22" t="str">
        <f>IF(L178="","",
IF(L178&lt;Predictability!$B$1,"Low",
IF(L178&lt;=Predictability!$B$2,"Mid","High")))</f>
        <v>Mid</v>
      </c>
      <c r="Y178" s="22">
        <f t="shared" si="5"/>
        <v>0</v>
      </c>
    </row>
    <row r="179" spans="1:25" x14ac:dyDescent="0.2">
      <c r="A179" t="s">
        <v>5628</v>
      </c>
      <c r="B179" t="s">
        <v>583</v>
      </c>
      <c r="C179" t="s">
        <v>1042</v>
      </c>
      <c r="D179">
        <v>11000</v>
      </c>
      <c r="E179">
        <v>12385</v>
      </c>
      <c r="F179">
        <v>234</v>
      </c>
      <c r="G179">
        <v>571</v>
      </c>
      <c r="H179">
        <v>6.9</v>
      </c>
      <c r="I179">
        <v>88</v>
      </c>
      <c r="J179">
        <v>108</v>
      </c>
      <c r="K179">
        <v>548712</v>
      </c>
      <c r="L179">
        <v>2500000</v>
      </c>
      <c r="M179" s="2">
        <f>VLOOKUP(A179,Sheet2!$A$1:G3903,2,0)</f>
        <v>37938</v>
      </c>
      <c r="N179" t="str">
        <f>VLOOKUP(A179,Sheet2!$A$1:G3903,3,0)</f>
        <v>Color</v>
      </c>
      <c r="O179" t="str">
        <f>VLOOKUP(A179,Sheet2!$A$1:G3903,4,0)</f>
        <v>Drama</v>
      </c>
      <c r="P179" t="str">
        <f>VLOOKUP(A179,Sheet2!$A$1:G3903,5,0)</f>
        <v>English</v>
      </c>
      <c r="Q179" t="str">
        <f>VLOOKUP(A179,Sheet2!$A$1:G3903,6,0)</f>
        <v>USA</v>
      </c>
      <c r="R179" t="str">
        <f>VLOOKUP(A179,Sheet2!$A$1:G3903,7,0)</f>
        <v>R</v>
      </c>
      <c r="S179" t="str">
        <f>IF(Table1[[#This Row],[Language]]="English","English","Other language")</f>
        <v>English</v>
      </c>
      <c r="T179">
        <f>Table1[[#This Row],[Gross Revenue]]-Table1[[#This Row],[Budget]]</f>
        <v>-1951288</v>
      </c>
      <c r="U179" s="1">
        <f>(Table1[[#This Row],[Gross Revenue]]/Table1[[#This Row],[Budget]])-1</f>
        <v>-0.78051519999999996</v>
      </c>
      <c r="V179" t="str">
        <f t="shared" si="4"/>
        <v>90-110 minutes</v>
      </c>
      <c r="W179">
        <f>Table1[[#This Row],[Profit]]/Table1[[#This Row],[Budget]]</f>
        <v>-0.78051519999999996</v>
      </c>
      <c r="X179" s="22" t="str">
        <f>IF(L179="","",
IF(L179&lt;Predictability!$B$1,"Low",
IF(L179&lt;=Predictability!$B$2,"Mid","High")))</f>
        <v>Low</v>
      </c>
      <c r="Y179" s="22">
        <f t="shared" si="5"/>
        <v>0</v>
      </c>
    </row>
    <row r="180" spans="1:25" x14ac:dyDescent="0.2">
      <c r="A180" t="s">
        <v>6779</v>
      </c>
      <c r="B180" t="s">
        <v>1276</v>
      </c>
      <c r="C180" t="s">
        <v>876</v>
      </c>
      <c r="D180">
        <v>22000</v>
      </c>
      <c r="E180">
        <v>36897</v>
      </c>
      <c r="F180">
        <v>488</v>
      </c>
      <c r="G180">
        <v>15000</v>
      </c>
      <c r="H180">
        <v>7.9</v>
      </c>
      <c r="I180">
        <v>149</v>
      </c>
      <c r="J180">
        <v>152</v>
      </c>
      <c r="K180">
        <v>32522352</v>
      </c>
      <c r="L180">
        <v>60000000</v>
      </c>
      <c r="M180" s="2">
        <f>VLOOKUP(A180,Sheet2!$A$1:G3904,2,0)</f>
        <v>36683</v>
      </c>
      <c r="N180" t="str">
        <f>VLOOKUP(A180,Sheet2!$A$1:G3904,3,0)</f>
        <v>Color</v>
      </c>
      <c r="O180" t="str">
        <f>VLOOKUP(A180,Sheet2!$A$1:G3904,4,0)</f>
        <v>Adventure</v>
      </c>
      <c r="P180" t="str">
        <f>VLOOKUP(A180,Sheet2!$A$1:G3904,5,0)</f>
        <v>English</v>
      </c>
      <c r="Q180" t="str">
        <f>VLOOKUP(A180,Sheet2!$A$1:G3904,6,0)</f>
        <v>USA</v>
      </c>
      <c r="R180" t="str">
        <f>VLOOKUP(A180,Sheet2!$A$1:G3904,7,0)</f>
        <v>R</v>
      </c>
      <c r="S180" t="str">
        <f>IF(Table1[[#This Row],[Language]]="English","English","Other language")</f>
        <v>English</v>
      </c>
      <c r="T180">
        <f>Table1[[#This Row],[Gross Revenue]]-Table1[[#This Row],[Budget]]</f>
        <v>-27477648</v>
      </c>
      <c r="U180" s="1">
        <f>(Table1[[#This Row],[Gross Revenue]]/Table1[[#This Row],[Budget]])-1</f>
        <v>-0.45796079999999995</v>
      </c>
      <c r="V180" t="str">
        <f t="shared" si="4"/>
        <v>&gt;150 minutes</v>
      </c>
      <c r="W180">
        <f>Table1[[#This Row],[Profit]]/Table1[[#This Row],[Budget]]</f>
        <v>-0.4579608</v>
      </c>
      <c r="X180" s="22" t="str">
        <f>IF(L180="","",
IF(L180&lt;Predictability!$B$1,"Low",
IF(L180&lt;=Predictability!$B$2,"Mid","High")))</f>
        <v>High</v>
      </c>
      <c r="Y180" s="22">
        <f t="shared" si="5"/>
        <v>0</v>
      </c>
    </row>
    <row r="181" spans="1:25" x14ac:dyDescent="0.2">
      <c r="A181" t="s">
        <v>3707</v>
      </c>
      <c r="B181" t="s">
        <v>755</v>
      </c>
      <c r="C181" t="s">
        <v>756</v>
      </c>
      <c r="D181">
        <v>144</v>
      </c>
      <c r="E181">
        <v>326</v>
      </c>
      <c r="F181">
        <v>43</v>
      </c>
      <c r="G181">
        <v>675</v>
      </c>
      <c r="H181">
        <v>5.3</v>
      </c>
      <c r="I181">
        <v>56</v>
      </c>
      <c r="J181">
        <v>97</v>
      </c>
      <c r="K181">
        <v>52961</v>
      </c>
      <c r="L181">
        <v>8000000</v>
      </c>
      <c r="M181" s="2">
        <f>VLOOKUP(A181,Sheet2!$A$1:G3905,2,0)</f>
        <v>41986</v>
      </c>
      <c r="N181" t="str">
        <f>VLOOKUP(A181,Sheet2!$A$1:G3905,3,0)</f>
        <v>Color</v>
      </c>
      <c r="O181" t="str">
        <f>VLOOKUP(A181,Sheet2!$A$1:G3905,4,0)</f>
        <v>Drama</v>
      </c>
      <c r="P181" t="str">
        <f>VLOOKUP(A181,Sheet2!$A$1:G3905,5,0)</f>
        <v>English</v>
      </c>
      <c r="Q181" t="str">
        <f>VLOOKUP(A181,Sheet2!$A$1:G3905,6,0)</f>
        <v>Spain</v>
      </c>
      <c r="R181" t="str">
        <f>VLOOKUP(A181,Sheet2!$A$1:G3905,7,0)</f>
        <v>R</v>
      </c>
      <c r="S181" t="str">
        <f>IF(Table1[[#This Row],[Language]]="English","English","Other language")</f>
        <v>English</v>
      </c>
      <c r="T181">
        <f>Table1[[#This Row],[Gross Revenue]]-Table1[[#This Row],[Budget]]</f>
        <v>-7947039</v>
      </c>
      <c r="U181" s="1">
        <f>(Table1[[#This Row],[Gross Revenue]]/Table1[[#This Row],[Budget]])-1</f>
        <v>-0.99337987500000002</v>
      </c>
      <c r="V181" t="str">
        <f t="shared" si="4"/>
        <v>90-110 minutes</v>
      </c>
      <c r="W181">
        <f>Table1[[#This Row],[Profit]]/Table1[[#This Row],[Budget]]</f>
        <v>-0.99337987500000002</v>
      </c>
      <c r="X181" s="22" t="str">
        <f>IF(L181="","",
IF(L181&lt;Predictability!$B$1,"Low",
IF(L181&lt;=Predictability!$B$2,"Mid","High")))</f>
        <v>Low</v>
      </c>
      <c r="Y181" s="22">
        <f t="shared" si="5"/>
        <v>0</v>
      </c>
    </row>
    <row r="182" spans="1:25" x14ac:dyDescent="0.2">
      <c r="A182" t="s">
        <v>3798</v>
      </c>
      <c r="B182" t="s">
        <v>247</v>
      </c>
      <c r="C182" t="s">
        <v>876</v>
      </c>
      <c r="D182">
        <v>15000</v>
      </c>
      <c r="E182">
        <v>44037</v>
      </c>
      <c r="F182">
        <v>488</v>
      </c>
      <c r="G182">
        <v>11000</v>
      </c>
      <c r="H182">
        <v>5.4</v>
      </c>
      <c r="I182">
        <v>138</v>
      </c>
      <c r="J182">
        <v>105</v>
      </c>
      <c r="K182">
        <v>20991497</v>
      </c>
      <c r="L182">
        <v>37000000</v>
      </c>
      <c r="M182" s="2">
        <f>VLOOKUP(A182,Sheet2!$A$1:G3906,2,0)</f>
        <v>42042</v>
      </c>
      <c r="N182" t="str">
        <f>VLOOKUP(A182,Sheet2!$A$1:G3906,3,0)</f>
        <v>Color</v>
      </c>
      <c r="O182" t="str">
        <f>VLOOKUP(A182,Sheet2!$A$1:G3906,4,0)</f>
        <v>Comedy</v>
      </c>
      <c r="P182" t="str">
        <f>VLOOKUP(A182,Sheet2!$A$1:G3906,5,0)</f>
        <v>English</v>
      </c>
      <c r="Q182" t="str">
        <f>VLOOKUP(A182,Sheet2!$A$1:G3906,6,0)</f>
        <v>USA</v>
      </c>
      <c r="R182" t="str">
        <f>VLOOKUP(A182,Sheet2!$A$1:G3906,7,0)</f>
        <v>PG-13</v>
      </c>
      <c r="S182" t="str">
        <f>IF(Table1[[#This Row],[Language]]="English","English","Other language")</f>
        <v>English</v>
      </c>
      <c r="T182">
        <f>Table1[[#This Row],[Gross Revenue]]-Table1[[#This Row],[Budget]]</f>
        <v>-16008503</v>
      </c>
      <c r="U182" s="1">
        <f>(Table1[[#This Row],[Gross Revenue]]/Table1[[#This Row],[Budget]])-1</f>
        <v>-0.43266224324324321</v>
      </c>
      <c r="V182" t="str">
        <f t="shared" si="4"/>
        <v>90-110 minutes</v>
      </c>
      <c r="W182">
        <f>Table1[[#This Row],[Profit]]/Table1[[#This Row],[Budget]]</f>
        <v>-0.43266224324324326</v>
      </c>
      <c r="X182" s="22" t="str">
        <f>IF(L182="","",
IF(L182&lt;Predictability!$B$1,"Low",
IF(L182&lt;=Predictability!$B$2,"Mid","High")))</f>
        <v>Mid</v>
      </c>
      <c r="Y182" s="22">
        <f t="shared" si="5"/>
        <v>0</v>
      </c>
    </row>
    <row r="183" spans="1:25" x14ac:dyDescent="0.2">
      <c r="A183" t="s">
        <v>3269</v>
      </c>
      <c r="B183" t="s">
        <v>38</v>
      </c>
      <c r="C183" t="s">
        <v>39</v>
      </c>
      <c r="D183">
        <v>310</v>
      </c>
      <c r="E183">
        <v>838</v>
      </c>
      <c r="F183">
        <v>892</v>
      </c>
      <c r="G183">
        <v>1000</v>
      </c>
      <c r="H183">
        <v>2.2999999999999998</v>
      </c>
      <c r="I183">
        <v>148</v>
      </c>
      <c r="J183">
        <v>94</v>
      </c>
      <c r="K183">
        <v>5132655</v>
      </c>
      <c r="L183">
        <v>20000000</v>
      </c>
      <c r="M183" s="2">
        <f>VLOOKUP(A183,Sheet2!$A$1:G3907,2,0)</f>
        <v>38455</v>
      </c>
      <c r="N183" t="str">
        <f>VLOOKUP(A183,Sheet2!$A$1:G3907,3,0)</f>
        <v>Color</v>
      </c>
      <c r="O183" t="str">
        <f>VLOOKUP(A183,Sheet2!$A$1:G3907,4,0)</f>
        <v>Horror</v>
      </c>
      <c r="P183" t="str">
        <f>VLOOKUP(A183,Sheet2!$A$1:G3907,5,0)</f>
        <v>English</v>
      </c>
      <c r="Q183" t="str">
        <f>VLOOKUP(A183,Sheet2!$A$1:G3907,6,0)</f>
        <v>Canada</v>
      </c>
      <c r="R183" t="str">
        <f>VLOOKUP(A183,Sheet2!$A$1:G3907,7,0)</f>
        <v>R</v>
      </c>
      <c r="S183" t="str">
        <f>IF(Table1[[#This Row],[Language]]="English","English","Other language")</f>
        <v>English</v>
      </c>
      <c r="T183">
        <f>Table1[[#This Row],[Gross Revenue]]-Table1[[#This Row],[Budget]]</f>
        <v>-14867345</v>
      </c>
      <c r="U183" s="1">
        <f>(Table1[[#This Row],[Gross Revenue]]/Table1[[#This Row],[Budget]])-1</f>
        <v>-0.74336724999999992</v>
      </c>
      <c r="V183" t="str">
        <f t="shared" si="4"/>
        <v>90-110 minutes</v>
      </c>
      <c r="W183">
        <f>Table1[[#This Row],[Profit]]/Table1[[#This Row],[Budget]]</f>
        <v>-0.74336725000000003</v>
      </c>
      <c r="X183" s="22" t="str">
        <f>IF(L183="","",
IF(L183&lt;Predictability!$B$1,"Low",
IF(L183&lt;=Predictability!$B$2,"Mid","High")))</f>
        <v>Mid</v>
      </c>
      <c r="Y183" s="22">
        <f t="shared" si="5"/>
        <v>0</v>
      </c>
    </row>
    <row r="184" spans="1:25" x14ac:dyDescent="0.2">
      <c r="A184" t="s">
        <v>7013</v>
      </c>
      <c r="B184" t="s">
        <v>3237</v>
      </c>
      <c r="C184" t="s">
        <v>3238</v>
      </c>
      <c r="D184">
        <v>262</v>
      </c>
      <c r="E184">
        <v>509</v>
      </c>
      <c r="F184">
        <v>0</v>
      </c>
      <c r="G184">
        <v>244</v>
      </c>
      <c r="H184">
        <v>6.1</v>
      </c>
      <c r="I184">
        <v>71</v>
      </c>
      <c r="J184">
        <v>78</v>
      </c>
      <c r="K184">
        <v>10018</v>
      </c>
      <c r="L184">
        <v>1000000</v>
      </c>
      <c r="M184" s="2">
        <f>VLOOKUP(A184,Sheet2!$A$1:G3908,2,0)</f>
        <v>39065</v>
      </c>
      <c r="N184" t="str">
        <f>VLOOKUP(A184,Sheet2!$A$1:G3908,3,0)</f>
        <v>Black and White</v>
      </c>
      <c r="O184" t="str">
        <f>VLOOKUP(A184,Sheet2!$A$1:G3908,4,0)</f>
        <v>Crime</v>
      </c>
      <c r="P184" t="str">
        <f>VLOOKUP(A184,Sheet2!$A$1:G3908,5,0)</f>
        <v>English</v>
      </c>
      <c r="Q184" t="str">
        <f>VLOOKUP(A184,Sheet2!$A$1:G3908,6,0)</f>
        <v>USA</v>
      </c>
      <c r="R184" t="str">
        <f>VLOOKUP(A184,Sheet2!$A$1:G3908,7,0)</f>
        <v>Not Rated</v>
      </c>
      <c r="S184" t="str">
        <f>IF(Table1[[#This Row],[Language]]="English","English","Other language")</f>
        <v>English</v>
      </c>
      <c r="T184">
        <f>Table1[[#This Row],[Gross Revenue]]-Table1[[#This Row],[Budget]]</f>
        <v>-989982</v>
      </c>
      <c r="U184" s="1">
        <f>(Table1[[#This Row],[Gross Revenue]]/Table1[[#This Row],[Budget]])-1</f>
        <v>-0.98998200000000003</v>
      </c>
      <c r="V184" t="str">
        <f t="shared" si="4"/>
        <v>&lt;90 minutes</v>
      </c>
      <c r="W184">
        <f>Table1[[#This Row],[Profit]]/Table1[[#This Row],[Budget]]</f>
        <v>-0.98998200000000003</v>
      </c>
      <c r="X184" s="22" t="str">
        <f>IF(L184="","",
IF(L184&lt;Predictability!$B$1,"Low",
IF(L184&lt;=Predictability!$B$2,"Mid","High")))</f>
        <v>Low</v>
      </c>
      <c r="Y184" s="22">
        <f t="shared" si="5"/>
        <v>0</v>
      </c>
    </row>
    <row r="185" spans="1:25" x14ac:dyDescent="0.2">
      <c r="A185" t="s">
        <v>4421</v>
      </c>
      <c r="B185" t="s">
        <v>498</v>
      </c>
      <c r="C185" t="s">
        <v>262</v>
      </c>
      <c r="D185">
        <v>11000</v>
      </c>
      <c r="E185">
        <v>17109</v>
      </c>
      <c r="F185">
        <v>93</v>
      </c>
      <c r="G185">
        <v>0</v>
      </c>
      <c r="H185">
        <v>6.3</v>
      </c>
      <c r="I185">
        <v>133</v>
      </c>
      <c r="J185">
        <v>104</v>
      </c>
      <c r="K185">
        <v>74058698</v>
      </c>
      <c r="L185">
        <v>60000000</v>
      </c>
      <c r="M185" s="2">
        <f>VLOOKUP(A185,Sheet2!$A$1:G3909,2,0)</f>
        <v>36948</v>
      </c>
      <c r="N185" t="str">
        <f>VLOOKUP(A185,Sheet2!$A$1:G3909,3,0)</f>
        <v>Color</v>
      </c>
      <c r="O185" t="str">
        <f>VLOOKUP(A185,Sheet2!$A$1:G3909,4,0)</f>
        <v>Crime</v>
      </c>
      <c r="P185" t="str">
        <f>VLOOKUP(A185,Sheet2!$A$1:G3909,5,0)</f>
        <v>English</v>
      </c>
      <c r="Q185" t="str">
        <f>VLOOKUP(A185,Sheet2!$A$1:G3909,6,0)</f>
        <v>USA</v>
      </c>
      <c r="R185" t="str">
        <f>VLOOKUP(A185,Sheet2!$A$1:G3909,7,0)</f>
        <v>R</v>
      </c>
      <c r="S185" t="str">
        <f>IF(Table1[[#This Row],[Language]]="English","English","Other language")</f>
        <v>English</v>
      </c>
      <c r="T185">
        <f>Table1[[#This Row],[Gross Revenue]]-Table1[[#This Row],[Budget]]</f>
        <v>14058698</v>
      </c>
      <c r="U185" s="1">
        <f>(Table1[[#This Row],[Gross Revenue]]/Table1[[#This Row],[Budget]])-1</f>
        <v>0.23431163333333327</v>
      </c>
      <c r="V185" t="str">
        <f t="shared" si="4"/>
        <v>90-110 minutes</v>
      </c>
      <c r="W185">
        <f>Table1[[#This Row],[Profit]]/Table1[[#This Row],[Budget]]</f>
        <v>0.23431163333333332</v>
      </c>
      <c r="X185" s="22" t="str">
        <f>IF(L185="","",
IF(L185&lt;Predictability!$B$1,"Low",
IF(L185&lt;=Predictability!$B$2,"Mid","High")))</f>
        <v>High</v>
      </c>
      <c r="Y185" s="22">
        <f t="shared" si="5"/>
        <v>0</v>
      </c>
    </row>
    <row r="186" spans="1:25" x14ac:dyDescent="0.2">
      <c r="A186" t="s">
        <v>4287</v>
      </c>
      <c r="B186" t="s">
        <v>1276</v>
      </c>
      <c r="C186" t="s">
        <v>1409</v>
      </c>
      <c r="D186">
        <v>22000</v>
      </c>
      <c r="E186">
        <v>24534</v>
      </c>
      <c r="F186">
        <v>29</v>
      </c>
      <c r="G186">
        <v>0</v>
      </c>
      <c r="H186">
        <v>5.9</v>
      </c>
      <c r="I186">
        <v>108</v>
      </c>
      <c r="J186">
        <v>90</v>
      </c>
      <c r="K186">
        <v>87856565</v>
      </c>
      <c r="L186">
        <v>42000000</v>
      </c>
      <c r="M186" s="2">
        <f>VLOOKUP(A186,Sheet2!$A$1:G3910,2,0)</f>
        <v>38091</v>
      </c>
      <c r="N186" t="str">
        <f>VLOOKUP(A186,Sheet2!$A$1:G3910,3,0)</f>
        <v>Color</v>
      </c>
      <c r="O186" t="str">
        <f>VLOOKUP(A186,Sheet2!$A$1:G3910,4,0)</f>
        <v>Comedy</v>
      </c>
      <c r="P186" t="str">
        <f>VLOOKUP(A186,Sheet2!$A$1:G3910,5,0)</f>
        <v>English</v>
      </c>
      <c r="Q186" t="str">
        <f>VLOOKUP(A186,Sheet2!$A$1:G3910,6,0)</f>
        <v>USA</v>
      </c>
      <c r="R186" t="str">
        <f>VLOOKUP(A186,Sheet2!$A$1:G3910,7,0)</f>
        <v>PG-13</v>
      </c>
      <c r="S186" t="str">
        <f>IF(Table1[[#This Row],[Language]]="English","English","Other language")</f>
        <v>English</v>
      </c>
      <c r="T186">
        <f>Table1[[#This Row],[Gross Revenue]]-Table1[[#This Row],[Budget]]</f>
        <v>45856565</v>
      </c>
      <c r="U186" s="1">
        <f>(Table1[[#This Row],[Gross Revenue]]/Table1[[#This Row],[Budget]])-1</f>
        <v>1.0918229761904761</v>
      </c>
      <c r="V186" t="str">
        <f t="shared" si="4"/>
        <v>90-110 minutes</v>
      </c>
      <c r="W186">
        <f>Table1[[#This Row],[Profit]]/Table1[[#This Row],[Budget]]</f>
        <v>1.0918229761904761</v>
      </c>
      <c r="X186" s="22" t="str">
        <f>IF(L186="","",
IF(L186&lt;Predictability!$B$1,"Low",
IF(L186&lt;=Predictability!$B$2,"Mid","High")))</f>
        <v>Mid</v>
      </c>
      <c r="Y186" s="22">
        <f t="shared" si="5"/>
        <v>1</v>
      </c>
    </row>
    <row r="187" spans="1:25" x14ac:dyDescent="0.2">
      <c r="A187" t="s">
        <v>3756</v>
      </c>
      <c r="B187" t="s">
        <v>821</v>
      </c>
      <c r="C187" t="s">
        <v>822</v>
      </c>
      <c r="D187">
        <v>681</v>
      </c>
      <c r="E187">
        <v>2486</v>
      </c>
      <c r="F187">
        <v>0</v>
      </c>
      <c r="G187">
        <v>0</v>
      </c>
      <c r="H187">
        <v>5.3</v>
      </c>
      <c r="I187">
        <v>84</v>
      </c>
      <c r="J187">
        <v>90</v>
      </c>
      <c r="K187">
        <v>25077977</v>
      </c>
      <c r="L187">
        <v>20000000</v>
      </c>
      <c r="M187" s="2">
        <f>VLOOKUP(A187,Sheet2!$A$1:G3911,2,0)</f>
        <v>40225</v>
      </c>
      <c r="N187" t="str">
        <f>VLOOKUP(A187,Sheet2!$A$1:G3911,3,0)</f>
        <v>Color</v>
      </c>
      <c r="O187" t="str">
        <f>VLOOKUP(A187,Sheet2!$A$1:G3911,4,0)</f>
        <v>Adventure</v>
      </c>
      <c r="P187" t="str">
        <f>VLOOKUP(A187,Sheet2!$A$1:G3911,5,0)</f>
        <v>English</v>
      </c>
      <c r="Q187" t="str">
        <f>VLOOKUP(A187,Sheet2!$A$1:G3911,6,0)</f>
        <v>USA</v>
      </c>
      <c r="R187" t="str">
        <f>VLOOKUP(A187,Sheet2!$A$1:G3911,7,0)</f>
        <v>PG</v>
      </c>
      <c r="S187" t="str">
        <f>IF(Table1[[#This Row],[Language]]="English","English","Other language")</f>
        <v>English</v>
      </c>
      <c r="T187">
        <f>Table1[[#This Row],[Gross Revenue]]-Table1[[#This Row],[Budget]]</f>
        <v>5077977</v>
      </c>
      <c r="U187" s="1">
        <f>(Table1[[#This Row],[Gross Revenue]]/Table1[[#This Row],[Budget]])-1</f>
        <v>0.2538988499999999</v>
      </c>
      <c r="V187" t="str">
        <f t="shared" si="4"/>
        <v>90-110 minutes</v>
      </c>
      <c r="W187">
        <f>Table1[[#This Row],[Profit]]/Table1[[#This Row],[Budget]]</f>
        <v>0.25389885000000001</v>
      </c>
      <c r="X187" s="22" t="str">
        <f>IF(L187="","",
IF(L187&lt;Predictability!$B$1,"Low",
IF(L187&lt;=Predictability!$B$2,"Mid","High")))</f>
        <v>Mid</v>
      </c>
      <c r="Y187" s="22">
        <f t="shared" si="5"/>
        <v>0</v>
      </c>
    </row>
    <row r="188" spans="1:25" x14ac:dyDescent="0.2">
      <c r="A188" t="s">
        <v>3700</v>
      </c>
      <c r="B188" t="s">
        <v>600</v>
      </c>
      <c r="C188" t="s">
        <v>747</v>
      </c>
      <c r="D188">
        <v>1000</v>
      </c>
      <c r="E188">
        <v>2847</v>
      </c>
      <c r="F188">
        <v>25</v>
      </c>
      <c r="G188">
        <v>0</v>
      </c>
      <c r="H188">
        <v>5.2</v>
      </c>
      <c r="I188">
        <v>131</v>
      </c>
      <c r="J188">
        <v>92</v>
      </c>
      <c r="K188">
        <v>217326336</v>
      </c>
      <c r="L188">
        <v>60000000</v>
      </c>
      <c r="M188" s="2">
        <f>VLOOKUP(A188,Sheet2!$A$1:G3912,2,0)</f>
        <v>39327</v>
      </c>
      <c r="N188" t="str">
        <f>VLOOKUP(A188,Sheet2!$A$1:G3912,3,0)</f>
        <v>Color</v>
      </c>
      <c r="O188" t="str">
        <f>VLOOKUP(A188,Sheet2!$A$1:G3912,4,0)</f>
        <v>Animation</v>
      </c>
      <c r="P188" t="str">
        <f>VLOOKUP(A188,Sheet2!$A$1:G3912,5,0)</f>
        <v>English</v>
      </c>
      <c r="Q188" t="str">
        <f>VLOOKUP(A188,Sheet2!$A$1:G3912,6,0)</f>
        <v>USA</v>
      </c>
      <c r="R188" t="str">
        <f>VLOOKUP(A188,Sheet2!$A$1:G3912,7,0)</f>
        <v>PG</v>
      </c>
      <c r="S188" t="str">
        <f>IF(Table1[[#This Row],[Language]]="English","English","Other language")</f>
        <v>English</v>
      </c>
      <c r="T188">
        <f>Table1[[#This Row],[Gross Revenue]]-Table1[[#This Row],[Budget]]</f>
        <v>157326336</v>
      </c>
      <c r="U188" s="1">
        <f>(Table1[[#This Row],[Gross Revenue]]/Table1[[#This Row],[Budget]])-1</f>
        <v>2.6221055999999998</v>
      </c>
      <c r="V188" t="str">
        <f t="shared" si="4"/>
        <v>90-110 minutes</v>
      </c>
      <c r="W188">
        <f>Table1[[#This Row],[Profit]]/Table1[[#This Row],[Budget]]</f>
        <v>2.6221055999999998</v>
      </c>
      <c r="X188" s="22" t="str">
        <f>IF(L188="","",
IF(L188&lt;Predictability!$B$1,"Low",
IF(L188&lt;=Predictability!$B$2,"Mid","High")))</f>
        <v>High</v>
      </c>
      <c r="Y188" s="22">
        <f t="shared" si="5"/>
        <v>1</v>
      </c>
    </row>
    <row r="189" spans="1:25" x14ac:dyDescent="0.2">
      <c r="A189" t="s">
        <v>3425</v>
      </c>
      <c r="B189" t="s">
        <v>319</v>
      </c>
      <c r="C189" t="s">
        <v>320</v>
      </c>
      <c r="D189">
        <v>1000</v>
      </c>
      <c r="E189">
        <v>4073</v>
      </c>
      <c r="F189">
        <v>31</v>
      </c>
      <c r="G189">
        <v>0</v>
      </c>
      <c r="H189">
        <v>4.4000000000000004</v>
      </c>
      <c r="I189">
        <v>91</v>
      </c>
      <c r="J189">
        <v>87</v>
      </c>
      <c r="K189">
        <v>133103929</v>
      </c>
      <c r="L189">
        <v>75000000</v>
      </c>
      <c r="M189" s="2">
        <f>VLOOKUP(A189,Sheet2!$A$1:G3913,2,0)</f>
        <v>40784</v>
      </c>
      <c r="N189" t="str">
        <f>VLOOKUP(A189,Sheet2!$A$1:G3913,3,0)</f>
        <v>Color</v>
      </c>
      <c r="O189" t="str">
        <f>VLOOKUP(A189,Sheet2!$A$1:G3913,4,0)</f>
        <v>Adventure</v>
      </c>
      <c r="P189" t="str">
        <f>VLOOKUP(A189,Sheet2!$A$1:G3913,5,0)</f>
        <v>English</v>
      </c>
      <c r="Q189" t="str">
        <f>VLOOKUP(A189,Sheet2!$A$1:G3913,6,0)</f>
        <v>USA</v>
      </c>
      <c r="R189" t="str">
        <f>VLOOKUP(A189,Sheet2!$A$1:G3913,7,0)</f>
        <v>G</v>
      </c>
      <c r="S189" t="str">
        <f>IF(Table1[[#This Row],[Language]]="English","English","Other language")</f>
        <v>English</v>
      </c>
      <c r="T189">
        <f>Table1[[#This Row],[Gross Revenue]]-Table1[[#This Row],[Budget]]</f>
        <v>58103929</v>
      </c>
      <c r="U189" s="1">
        <f>(Table1[[#This Row],[Gross Revenue]]/Table1[[#This Row],[Budget]])-1</f>
        <v>0.77471905333333324</v>
      </c>
      <c r="V189" t="str">
        <f t="shared" si="4"/>
        <v>&lt;90 minutes</v>
      </c>
      <c r="W189">
        <f>Table1[[#This Row],[Profit]]/Table1[[#This Row],[Budget]]</f>
        <v>0.77471905333333335</v>
      </c>
      <c r="X189" s="22" t="str">
        <f>IF(L189="","",
IF(L189&lt;Predictability!$B$1,"Low",
IF(L189&lt;=Predictability!$B$2,"Mid","High")))</f>
        <v>High</v>
      </c>
      <c r="Y189" s="22">
        <f t="shared" si="5"/>
        <v>1</v>
      </c>
    </row>
    <row r="190" spans="1:25" x14ac:dyDescent="0.2">
      <c r="A190" t="s">
        <v>3583</v>
      </c>
      <c r="B190" t="s">
        <v>576</v>
      </c>
      <c r="C190" t="s">
        <v>577</v>
      </c>
      <c r="D190">
        <v>35000</v>
      </c>
      <c r="E190">
        <v>38450</v>
      </c>
      <c r="F190">
        <v>12</v>
      </c>
      <c r="G190">
        <v>0</v>
      </c>
      <c r="H190">
        <v>5</v>
      </c>
      <c r="I190">
        <v>70</v>
      </c>
      <c r="J190">
        <v>92</v>
      </c>
      <c r="K190">
        <v>85884815</v>
      </c>
      <c r="L190">
        <v>90000000</v>
      </c>
      <c r="M190" s="2">
        <f>VLOOKUP(A190,Sheet2!$A$1:G3914,2,0)</f>
        <v>42068</v>
      </c>
      <c r="N190" t="str">
        <f>VLOOKUP(A190,Sheet2!$A$1:G3914,3,0)</f>
        <v>Color</v>
      </c>
      <c r="O190" t="str">
        <f>VLOOKUP(A190,Sheet2!$A$1:G3914,4,0)</f>
        <v>Adventure</v>
      </c>
      <c r="P190" t="str">
        <f>VLOOKUP(A190,Sheet2!$A$1:G3914,5,0)</f>
        <v>English</v>
      </c>
      <c r="Q190" t="str">
        <f>VLOOKUP(A190,Sheet2!$A$1:G3914,6,0)</f>
        <v>USA</v>
      </c>
      <c r="R190" t="str">
        <f>VLOOKUP(A190,Sheet2!$A$1:G3914,7,0)</f>
        <v>PG</v>
      </c>
      <c r="S190" t="str">
        <f>IF(Table1[[#This Row],[Language]]="English","English","Other language")</f>
        <v>English</v>
      </c>
      <c r="T190">
        <f>Table1[[#This Row],[Gross Revenue]]-Table1[[#This Row],[Budget]]</f>
        <v>-4115185</v>
      </c>
      <c r="U190" s="1">
        <f>(Table1[[#This Row],[Gross Revenue]]/Table1[[#This Row],[Budget]])-1</f>
        <v>-4.5724277777777766E-2</v>
      </c>
      <c r="V190" t="str">
        <f t="shared" si="4"/>
        <v>90-110 minutes</v>
      </c>
      <c r="W190">
        <f>Table1[[#This Row],[Profit]]/Table1[[#This Row],[Budget]]</f>
        <v>-4.572427777777778E-2</v>
      </c>
      <c r="X190" s="22" t="str">
        <f>IF(L190="","",
IF(L190&lt;Predictability!$B$1,"Low",
IF(L190&lt;=Predictability!$B$2,"Mid","High")))</f>
        <v>High</v>
      </c>
      <c r="Y190" s="22">
        <f t="shared" si="5"/>
        <v>0</v>
      </c>
    </row>
    <row r="191" spans="1:25" x14ac:dyDescent="0.2">
      <c r="A191" t="s">
        <v>3448</v>
      </c>
      <c r="B191" t="s">
        <v>319</v>
      </c>
      <c r="C191" t="s">
        <v>356</v>
      </c>
      <c r="D191">
        <v>1000</v>
      </c>
      <c r="E191">
        <v>5227</v>
      </c>
      <c r="F191">
        <v>84</v>
      </c>
      <c r="G191">
        <v>2000</v>
      </c>
      <c r="H191">
        <v>4.5</v>
      </c>
      <c r="I191">
        <v>107</v>
      </c>
      <c r="J191">
        <v>88</v>
      </c>
      <c r="K191">
        <v>219613391</v>
      </c>
      <c r="L191">
        <v>75000000</v>
      </c>
      <c r="M191" s="2">
        <f>VLOOKUP(A191,Sheet2!$A$1:G3915,2,0)</f>
        <v>39996</v>
      </c>
      <c r="N191" t="str">
        <f>VLOOKUP(A191,Sheet2!$A$1:G3915,3,0)</f>
        <v>Color</v>
      </c>
      <c r="O191" t="str">
        <f>VLOOKUP(A191,Sheet2!$A$1:G3915,4,0)</f>
        <v>Animation</v>
      </c>
      <c r="P191" t="str">
        <f>VLOOKUP(A191,Sheet2!$A$1:G3915,5,0)</f>
        <v>English</v>
      </c>
      <c r="Q191" t="str">
        <f>VLOOKUP(A191,Sheet2!$A$1:G3915,6,0)</f>
        <v>USA</v>
      </c>
      <c r="R191" t="str">
        <f>VLOOKUP(A191,Sheet2!$A$1:G3915,7,0)</f>
        <v>PG</v>
      </c>
      <c r="S191" t="str">
        <f>IF(Table1[[#This Row],[Language]]="English","English","Other language")</f>
        <v>English</v>
      </c>
      <c r="T191">
        <f>Table1[[#This Row],[Gross Revenue]]-Table1[[#This Row],[Budget]]</f>
        <v>144613391</v>
      </c>
      <c r="U191" s="1">
        <f>(Table1[[#This Row],[Gross Revenue]]/Table1[[#This Row],[Budget]])-1</f>
        <v>1.9281785466666665</v>
      </c>
      <c r="V191" t="str">
        <f t="shared" si="4"/>
        <v>&lt;90 minutes</v>
      </c>
      <c r="W191">
        <f>Table1[[#This Row],[Profit]]/Table1[[#This Row],[Budget]]</f>
        <v>1.9281785466666668</v>
      </c>
      <c r="X191" s="22" t="str">
        <f>IF(L191="","",
IF(L191&lt;Predictability!$B$1,"Low",
IF(L191&lt;=Predictability!$B$2,"Mid","High")))</f>
        <v>High</v>
      </c>
      <c r="Y191" s="22">
        <f t="shared" si="5"/>
        <v>1</v>
      </c>
    </row>
    <row r="192" spans="1:25" x14ac:dyDescent="0.2">
      <c r="A192" t="s">
        <v>6975</v>
      </c>
      <c r="B192" t="s">
        <v>1034</v>
      </c>
      <c r="C192" t="s">
        <v>1814</v>
      </c>
      <c r="D192">
        <v>326</v>
      </c>
      <c r="E192">
        <v>809</v>
      </c>
      <c r="F192">
        <v>0</v>
      </c>
      <c r="G192">
        <v>39000</v>
      </c>
      <c r="H192">
        <v>8.4</v>
      </c>
      <c r="I192">
        <v>242</v>
      </c>
      <c r="J192">
        <v>122</v>
      </c>
      <c r="K192">
        <v>33201661</v>
      </c>
      <c r="L192">
        <v>77000000</v>
      </c>
      <c r="M192" s="2">
        <f>VLOOKUP(A192,Sheet2!$A$1:G3916,2,0)</f>
        <v>37190</v>
      </c>
      <c r="N192" t="str">
        <f>VLOOKUP(A192,Sheet2!$A$1:G3916,3,0)</f>
        <v>Black and White</v>
      </c>
      <c r="O192" t="str">
        <f>VLOOKUP(A192,Sheet2!$A$1:G3916,4,0)</f>
        <v>Comedy</v>
      </c>
      <c r="P192" t="str">
        <f>VLOOKUP(A192,Sheet2!$A$1:G3916,5,0)</f>
        <v>French</v>
      </c>
      <c r="Q192" t="str">
        <f>VLOOKUP(A192,Sheet2!$A$1:G3916,6,0)</f>
        <v>France</v>
      </c>
      <c r="R192" t="str">
        <f>VLOOKUP(A192,Sheet2!$A$1:G3916,7,0)</f>
        <v>R</v>
      </c>
      <c r="S192" t="str">
        <f>IF(Table1[[#This Row],[Language]]="English","English","Other language")</f>
        <v>Other language</v>
      </c>
      <c r="T192">
        <f>Table1[[#This Row],[Gross Revenue]]-Table1[[#This Row],[Budget]]</f>
        <v>-43798339</v>
      </c>
      <c r="U192" s="1">
        <f>(Table1[[#This Row],[Gross Revenue]]/Table1[[#This Row],[Budget]])-1</f>
        <v>-0.5688095974025974</v>
      </c>
      <c r="V192" t="str">
        <f t="shared" si="4"/>
        <v>111-130 minutes</v>
      </c>
      <c r="W192">
        <f>Table1[[#This Row],[Profit]]/Table1[[#This Row],[Budget]]</f>
        <v>-0.5688095974025974</v>
      </c>
      <c r="X192" s="22" t="str">
        <f>IF(L192="","",
IF(L192&lt;Predictability!$B$1,"Low",
IF(L192&lt;=Predictability!$B$2,"Mid","High")))</f>
        <v>High</v>
      </c>
      <c r="Y192" s="22">
        <f t="shared" si="5"/>
        <v>0</v>
      </c>
    </row>
    <row r="193" spans="1:25" x14ac:dyDescent="0.2">
      <c r="A193" t="s">
        <v>6958</v>
      </c>
      <c r="B193" t="s">
        <v>24</v>
      </c>
      <c r="C193" t="s">
        <v>2872</v>
      </c>
      <c r="D193">
        <v>692</v>
      </c>
      <c r="E193">
        <v>3076</v>
      </c>
      <c r="F193">
        <v>869</v>
      </c>
      <c r="G193">
        <v>16000</v>
      </c>
      <c r="H193">
        <v>8.3000000000000007</v>
      </c>
      <c r="I193">
        <v>134</v>
      </c>
      <c r="J193">
        <v>180</v>
      </c>
      <c r="K193">
        <v>51600000</v>
      </c>
      <c r="L193">
        <v>18000000</v>
      </c>
      <c r="M193" s="2">
        <f>VLOOKUP(A193,Sheet2!$A$1:G3917,2,0)</f>
        <v>30731</v>
      </c>
      <c r="N193" t="str">
        <f>VLOOKUP(A193,Sheet2!$A$1:G3917,3,0)</f>
        <v>Color</v>
      </c>
      <c r="O193" t="str">
        <f>VLOOKUP(A193,Sheet2!$A$1:G3917,4,0)</f>
        <v>Biography</v>
      </c>
      <c r="P193" t="str">
        <f>VLOOKUP(A193,Sheet2!$A$1:G3917,5,0)</f>
        <v>English</v>
      </c>
      <c r="Q193" t="str">
        <f>VLOOKUP(A193,Sheet2!$A$1:G3917,6,0)</f>
        <v>USA</v>
      </c>
      <c r="R193" t="str">
        <f>VLOOKUP(A193,Sheet2!$A$1:G3917,7,0)</f>
        <v>R</v>
      </c>
      <c r="S193" t="str">
        <f>IF(Table1[[#This Row],[Language]]="English","English","Other language")</f>
        <v>English</v>
      </c>
      <c r="T193">
        <f>Table1[[#This Row],[Gross Revenue]]-Table1[[#This Row],[Budget]]</f>
        <v>33600000</v>
      </c>
      <c r="U193" s="1">
        <f>(Table1[[#This Row],[Gross Revenue]]/Table1[[#This Row],[Budget]])-1</f>
        <v>1.8666666666666667</v>
      </c>
      <c r="V193" t="str">
        <f t="shared" si="4"/>
        <v>&gt;150 minutes</v>
      </c>
      <c r="W193">
        <f>Table1[[#This Row],[Profit]]/Table1[[#This Row],[Budget]]</f>
        <v>1.8666666666666667</v>
      </c>
      <c r="X193" s="22" t="str">
        <f>IF(L193="","",
IF(L193&lt;Predictability!$B$1,"Low",
IF(L193&lt;=Predictability!$B$2,"Mid","High")))</f>
        <v>Mid</v>
      </c>
      <c r="Y193" s="22">
        <f t="shared" si="5"/>
        <v>1</v>
      </c>
    </row>
    <row r="194" spans="1:25" x14ac:dyDescent="0.2">
      <c r="A194" t="s">
        <v>6165</v>
      </c>
      <c r="B194" t="s">
        <v>2780</v>
      </c>
      <c r="C194" t="s">
        <v>2781</v>
      </c>
      <c r="D194">
        <v>380</v>
      </c>
      <c r="E194">
        <v>1429</v>
      </c>
      <c r="F194">
        <v>333</v>
      </c>
      <c r="G194">
        <v>0</v>
      </c>
      <c r="H194">
        <v>7.3</v>
      </c>
      <c r="I194">
        <v>69</v>
      </c>
      <c r="J194">
        <v>132</v>
      </c>
      <c r="K194">
        <v>274299</v>
      </c>
      <c r="L194">
        <v>103000000</v>
      </c>
      <c r="M194" s="2">
        <f>VLOOKUP(A194,Sheet2!$A$1:G3918,2,0)</f>
        <v>37533</v>
      </c>
      <c r="N194" t="str">
        <f>VLOOKUP(A194,Sheet2!$A$1:G3918,3,0)</f>
        <v>Color</v>
      </c>
      <c r="O194" t="str">
        <f>VLOOKUP(A194,Sheet2!$A$1:G3918,4,0)</f>
        <v>Biography</v>
      </c>
      <c r="P194" t="str">
        <f>VLOOKUP(A194,Sheet2!$A$1:G3918,5,0)</f>
        <v>English</v>
      </c>
      <c r="Q194" t="str">
        <f>VLOOKUP(A194,Sheet2!$A$1:G3918,6,0)</f>
        <v>France</v>
      </c>
      <c r="R194" t="str">
        <f>VLOOKUP(A194,Sheet2!$A$1:G3918,7,0)</f>
        <v>Unrated</v>
      </c>
      <c r="S194" t="str">
        <f>IF(Table1[[#This Row],[Language]]="English","English","Other language")</f>
        <v>English</v>
      </c>
      <c r="T194">
        <f>Table1[[#This Row],[Gross Revenue]]-Table1[[#This Row],[Budget]]</f>
        <v>-102725701</v>
      </c>
      <c r="U194" s="1">
        <f>(Table1[[#This Row],[Gross Revenue]]/Table1[[#This Row],[Budget]])-1</f>
        <v>-0.99733690291262134</v>
      </c>
      <c r="V194" t="str">
        <f t="shared" ref="V194:V257" si="6">IF(J194="","",IF(J194&lt;90,"&lt;90 minutes",IF(J194&lt;=110,"90-110 minutes",IF(J194&lt;=130,"111-130 minutes",IF(J194&lt;=150,"131-150 minutes","&gt;150 minutes")))))</f>
        <v>131-150 minutes</v>
      </c>
      <c r="W194">
        <f>Table1[[#This Row],[Profit]]/Table1[[#This Row],[Budget]]</f>
        <v>-0.99733690291262134</v>
      </c>
      <c r="X194" s="22" t="str">
        <f>IF(L194="","",
IF(L194&lt;Predictability!$B$1,"Low",
IF(L194&lt;=Predictability!$B$2,"Mid","High")))</f>
        <v>High</v>
      </c>
      <c r="Y194" s="22">
        <f t="shared" ref="Y194:Y257" si="7">IF(W194&gt;=0.5,1,0)</f>
        <v>0</v>
      </c>
    </row>
    <row r="195" spans="1:25" x14ac:dyDescent="0.2">
      <c r="A195" t="s">
        <v>6983</v>
      </c>
      <c r="B195" t="s">
        <v>971</v>
      </c>
      <c r="C195" t="s">
        <v>1043</v>
      </c>
      <c r="D195">
        <v>18000</v>
      </c>
      <c r="E195">
        <v>19078</v>
      </c>
      <c r="F195">
        <v>0</v>
      </c>
      <c r="G195">
        <v>22000</v>
      </c>
      <c r="H195">
        <v>8.4</v>
      </c>
      <c r="I195">
        <v>176</v>
      </c>
      <c r="J195">
        <v>122</v>
      </c>
      <c r="K195">
        <v>130058047</v>
      </c>
      <c r="L195">
        <v>15000000</v>
      </c>
      <c r="M195" s="2">
        <f>VLOOKUP(A195,Sheet2!$A$1:G3919,2,0)</f>
        <v>36415</v>
      </c>
      <c r="N195" t="str">
        <f>VLOOKUP(A195,Sheet2!$A$1:G3919,3,0)</f>
        <v>Color</v>
      </c>
      <c r="O195" t="str">
        <f>VLOOKUP(A195,Sheet2!$A$1:G3919,4,0)</f>
        <v>Drama</v>
      </c>
      <c r="P195" t="str">
        <f>VLOOKUP(A195,Sheet2!$A$1:G3919,5,0)</f>
        <v>English</v>
      </c>
      <c r="Q195" t="str">
        <f>VLOOKUP(A195,Sheet2!$A$1:G3919,6,0)</f>
        <v>USA</v>
      </c>
      <c r="R195" t="str">
        <f>VLOOKUP(A195,Sheet2!$A$1:G3919,7,0)</f>
        <v>R</v>
      </c>
      <c r="S195" t="str">
        <f>IF(Table1[[#This Row],[Language]]="English","English","Other language")</f>
        <v>English</v>
      </c>
      <c r="T195">
        <f>Table1[[#This Row],[Gross Revenue]]-Table1[[#This Row],[Budget]]</f>
        <v>115058047</v>
      </c>
      <c r="U195" s="1">
        <f>(Table1[[#This Row],[Gross Revenue]]/Table1[[#This Row],[Budget]])-1</f>
        <v>7.6705364666666664</v>
      </c>
      <c r="V195" t="str">
        <f t="shared" si="6"/>
        <v>111-130 minutes</v>
      </c>
      <c r="W195">
        <f>Table1[[#This Row],[Profit]]/Table1[[#This Row],[Budget]]</f>
        <v>7.6705364666666664</v>
      </c>
      <c r="X195" s="22" t="str">
        <f>IF(L195="","",
IF(L195&lt;Predictability!$B$1,"Low",
IF(L195&lt;=Predictability!$B$2,"Mid","High")))</f>
        <v>Mid</v>
      </c>
      <c r="Y195" s="22">
        <f t="shared" si="7"/>
        <v>1</v>
      </c>
    </row>
    <row r="196" spans="1:25" x14ac:dyDescent="0.2">
      <c r="A196" t="s">
        <v>5442</v>
      </c>
      <c r="B196" t="s">
        <v>2297</v>
      </c>
      <c r="C196" t="s">
        <v>2298</v>
      </c>
      <c r="D196">
        <v>250</v>
      </c>
      <c r="E196">
        <v>454</v>
      </c>
      <c r="F196">
        <v>0</v>
      </c>
      <c r="G196">
        <v>133</v>
      </c>
      <c r="H196">
        <v>6.7</v>
      </c>
      <c r="I196">
        <v>9</v>
      </c>
      <c r="J196">
        <v>100</v>
      </c>
      <c r="K196">
        <v>902835</v>
      </c>
      <c r="L196">
        <v>250000</v>
      </c>
      <c r="M196" s="2">
        <f>VLOOKUP(A196,Sheet2!$A$1:G3920,2,0)</f>
        <v>36973</v>
      </c>
      <c r="N196" t="str">
        <f>VLOOKUP(A196,Sheet2!$A$1:G3920,3,0)</f>
        <v>Color</v>
      </c>
      <c r="O196" t="str">
        <f>VLOOKUP(A196,Sheet2!$A$1:G3920,4,0)</f>
        <v>Comedy</v>
      </c>
      <c r="P196" t="str">
        <f>VLOOKUP(A196,Sheet2!$A$1:G3920,5,0)</f>
        <v>English</v>
      </c>
      <c r="Q196" t="str">
        <f>VLOOKUP(A196,Sheet2!$A$1:G3920,6,0)</f>
        <v>USA</v>
      </c>
      <c r="R196" t="str">
        <f>VLOOKUP(A196,Sheet2!$A$1:G3920,7,0)</f>
        <v>Unrated</v>
      </c>
      <c r="S196" t="str">
        <f>IF(Table1[[#This Row],[Language]]="English","English","Other language")</f>
        <v>English</v>
      </c>
      <c r="T196">
        <f>Table1[[#This Row],[Gross Revenue]]-Table1[[#This Row],[Budget]]</f>
        <v>652835</v>
      </c>
      <c r="U196" s="1">
        <f>(Table1[[#This Row],[Gross Revenue]]/Table1[[#This Row],[Budget]])-1</f>
        <v>2.6113400000000002</v>
      </c>
      <c r="V196" t="str">
        <f t="shared" si="6"/>
        <v>90-110 minutes</v>
      </c>
      <c r="W196">
        <f>Table1[[#This Row],[Profit]]/Table1[[#This Row],[Budget]]</f>
        <v>2.6113400000000002</v>
      </c>
      <c r="X196" s="22" t="str">
        <f>IF(L196="","",
IF(L196&lt;Predictability!$B$1,"Low",
IF(L196&lt;=Predictability!$B$2,"Mid","High")))</f>
        <v>Low</v>
      </c>
      <c r="Y196" s="22">
        <f t="shared" si="7"/>
        <v>1</v>
      </c>
    </row>
    <row r="197" spans="1:25" x14ac:dyDescent="0.2">
      <c r="A197" t="s">
        <v>3861</v>
      </c>
      <c r="B197" t="s">
        <v>845</v>
      </c>
      <c r="C197" t="s">
        <v>951</v>
      </c>
      <c r="D197">
        <v>2000</v>
      </c>
      <c r="E197">
        <v>5992</v>
      </c>
      <c r="F197">
        <v>80</v>
      </c>
      <c r="G197">
        <v>300</v>
      </c>
      <c r="H197">
        <v>5.5</v>
      </c>
      <c r="I197">
        <v>153</v>
      </c>
      <c r="J197">
        <v>107</v>
      </c>
      <c r="K197">
        <v>7156725</v>
      </c>
      <c r="L197">
        <v>19000000</v>
      </c>
      <c r="M197" s="2">
        <f>VLOOKUP(A197,Sheet2!$A$1:G3921,2,0)</f>
        <v>39064</v>
      </c>
      <c r="N197" t="str">
        <f>VLOOKUP(A197,Sheet2!$A$1:G3921,3,0)</f>
        <v>Color</v>
      </c>
      <c r="O197" t="str">
        <f>VLOOKUP(A197,Sheet2!$A$1:G3921,4,0)</f>
        <v>Comedy</v>
      </c>
      <c r="P197" t="str">
        <f>VLOOKUP(A197,Sheet2!$A$1:G3921,5,0)</f>
        <v>English</v>
      </c>
      <c r="Q197" t="str">
        <f>VLOOKUP(A197,Sheet2!$A$1:G3921,6,0)</f>
        <v>USA</v>
      </c>
      <c r="R197" t="str">
        <f>VLOOKUP(A197,Sheet2!$A$1:G3921,7,0)</f>
        <v>PG-13</v>
      </c>
      <c r="S197" t="str">
        <f>IF(Table1[[#This Row],[Language]]="English","English","Other language")</f>
        <v>English</v>
      </c>
      <c r="T197">
        <f>Table1[[#This Row],[Gross Revenue]]-Table1[[#This Row],[Budget]]</f>
        <v>-11843275</v>
      </c>
      <c r="U197" s="1">
        <f>(Table1[[#This Row],[Gross Revenue]]/Table1[[#This Row],[Budget]])-1</f>
        <v>-0.62333026315789475</v>
      </c>
      <c r="V197" t="str">
        <f t="shared" si="6"/>
        <v>90-110 minutes</v>
      </c>
      <c r="W197">
        <f>Table1[[#This Row],[Profit]]/Table1[[#This Row],[Budget]]</f>
        <v>-0.62333026315789475</v>
      </c>
      <c r="X197" s="22" t="str">
        <f>IF(L197="","",
IF(L197&lt;Predictability!$B$1,"Low",
IF(L197&lt;=Predictability!$B$2,"Mid","High")))</f>
        <v>Mid</v>
      </c>
      <c r="Y197" s="22">
        <f t="shared" si="7"/>
        <v>0</v>
      </c>
    </row>
    <row r="198" spans="1:25" x14ac:dyDescent="0.2">
      <c r="A198" t="s">
        <v>6724</v>
      </c>
      <c r="B198" t="s">
        <v>968</v>
      </c>
      <c r="C198" t="s">
        <v>1275</v>
      </c>
      <c r="D198">
        <v>18000</v>
      </c>
      <c r="E198">
        <v>20354</v>
      </c>
      <c r="F198">
        <v>0</v>
      </c>
      <c r="G198">
        <v>0</v>
      </c>
      <c r="H198">
        <v>7.8</v>
      </c>
      <c r="I198">
        <v>300</v>
      </c>
      <c r="J198">
        <v>176</v>
      </c>
      <c r="K198">
        <v>130127620</v>
      </c>
      <c r="L198">
        <v>100000000</v>
      </c>
      <c r="M198" s="2">
        <f>VLOOKUP(A198,Sheet2!$A$1:G3922,2,0)</f>
        <v>39182</v>
      </c>
      <c r="N198" t="str">
        <f>VLOOKUP(A198,Sheet2!$A$1:G3922,3,0)</f>
        <v>Color</v>
      </c>
      <c r="O198" t="str">
        <f>VLOOKUP(A198,Sheet2!$A$1:G3922,4,0)</f>
        <v>Biography</v>
      </c>
      <c r="P198" t="str">
        <f>VLOOKUP(A198,Sheet2!$A$1:G3922,5,0)</f>
        <v>English</v>
      </c>
      <c r="Q198" t="str">
        <f>VLOOKUP(A198,Sheet2!$A$1:G3922,6,0)</f>
        <v>USA</v>
      </c>
      <c r="R198" t="str">
        <f>VLOOKUP(A198,Sheet2!$A$1:G3922,7,0)</f>
        <v>R</v>
      </c>
      <c r="S198" t="str">
        <f>IF(Table1[[#This Row],[Language]]="English","English","Other language")</f>
        <v>English</v>
      </c>
      <c r="T198">
        <f>Table1[[#This Row],[Gross Revenue]]-Table1[[#This Row],[Budget]]</f>
        <v>30127620</v>
      </c>
      <c r="U198" s="1">
        <f>(Table1[[#This Row],[Gross Revenue]]/Table1[[#This Row],[Budget]])-1</f>
        <v>0.30127619999999999</v>
      </c>
      <c r="V198" t="str">
        <f t="shared" si="6"/>
        <v>&gt;150 minutes</v>
      </c>
      <c r="W198">
        <f>Table1[[#This Row],[Profit]]/Table1[[#This Row],[Budget]]</f>
        <v>0.30127619999999999</v>
      </c>
      <c r="X198" s="22" t="str">
        <f>IF(L198="","",
IF(L198&lt;Predictability!$B$1,"Low",
IF(L198&lt;=Predictability!$B$2,"Mid","High")))</f>
        <v>High</v>
      </c>
      <c r="Y198" s="22">
        <f t="shared" si="7"/>
        <v>0</v>
      </c>
    </row>
    <row r="199" spans="1:25" x14ac:dyDescent="0.2">
      <c r="A199" t="s">
        <v>6493</v>
      </c>
      <c r="B199" t="s">
        <v>628</v>
      </c>
      <c r="C199" t="s">
        <v>2081</v>
      </c>
      <c r="D199">
        <v>11000</v>
      </c>
      <c r="E199">
        <v>14954</v>
      </c>
      <c r="F199">
        <v>0</v>
      </c>
      <c r="G199">
        <v>0</v>
      </c>
      <c r="H199">
        <v>7.5</v>
      </c>
      <c r="I199">
        <v>100</v>
      </c>
      <c r="J199">
        <v>112</v>
      </c>
      <c r="K199">
        <v>115000000</v>
      </c>
      <c r="L199">
        <v>777000</v>
      </c>
      <c r="M199" s="2">
        <f>VLOOKUP(A199,Sheet2!$A$1:G3923,2,0)</f>
        <v>26828</v>
      </c>
      <c r="N199" t="str">
        <f>VLOOKUP(A199,Sheet2!$A$1:G3923,3,0)</f>
        <v>Color</v>
      </c>
      <c r="O199" t="str">
        <f>VLOOKUP(A199,Sheet2!$A$1:G3923,4,0)</f>
        <v>Comedy</v>
      </c>
      <c r="P199" t="str">
        <f>VLOOKUP(A199,Sheet2!$A$1:G3923,5,0)</f>
        <v>English</v>
      </c>
      <c r="Q199" t="str">
        <f>VLOOKUP(A199,Sheet2!$A$1:G3923,6,0)</f>
        <v>USA</v>
      </c>
      <c r="R199" t="str">
        <f>VLOOKUP(A199,Sheet2!$A$1:G3923,7,0)</f>
        <v>PG</v>
      </c>
      <c r="S199" t="str">
        <f>IF(Table1[[#This Row],[Language]]="English","English","Other language")</f>
        <v>English</v>
      </c>
      <c r="T199">
        <f>Table1[[#This Row],[Gross Revenue]]-Table1[[#This Row],[Budget]]</f>
        <v>114223000</v>
      </c>
      <c r="U199" s="1">
        <f>(Table1[[#This Row],[Gross Revenue]]/Table1[[#This Row],[Budget]])-1</f>
        <v>147.00514800514802</v>
      </c>
      <c r="V199" t="str">
        <f t="shared" si="6"/>
        <v>111-130 minutes</v>
      </c>
      <c r="W199">
        <f>Table1[[#This Row],[Profit]]/Table1[[#This Row],[Budget]]</f>
        <v>147.00514800514802</v>
      </c>
      <c r="X199" s="22" t="str">
        <f>IF(L199="","",
IF(L199&lt;Predictability!$B$1,"Low",
IF(L199&lt;=Predictability!$B$2,"Mid","High")))</f>
        <v>Low</v>
      </c>
      <c r="Y199" s="22">
        <f t="shared" si="7"/>
        <v>1</v>
      </c>
    </row>
    <row r="200" spans="1:25" x14ac:dyDescent="0.2">
      <c r="A200" t="s">
        <v>6297</v>
      </c>
      <c r="B200" t="s">
        <v>1660</v>
      </c>
      <c r="C200" t="s">
        <v>2850</v>
      </c>
      <c r="D200">
        <v>1000</v>
      </c>
      <c r="E200">
        <v>3858</v>
      </c>
      <c r="F200">
        <v>194</v>
      </c>
      <c r="G200">
        <v>35000</v>
      </c>
      <c r="H200">
        <v>8.6</v>
      </c>
      <c r="I200">
        <v>162</v>
      </c>
      <c r="J200">
        <v>101</v>
      </c>
      <c r="K200">
        <v>6712241</v>
      </c>
      <c r="L200">
        <v>7500000</v>
      </c>
      <c r="M200" s="2">
        <f>VLOOKUP(A200,Sheet2!$A$1:G3924,2,0)</f>
        <v>35976</v>
      </c>
      <c r="N200" t="str">
        <f>VLOOKUP(A200,Sheet2!$A$1:G3924,3,0)</f>
        <v>Black and White</v>
      </c>
      <c r="O200" t="str">
        <f>VLOOKUP(A200,Sheet2!$A$1:G3924,4,0)</f>
        <v>Crime</v>
      </c>
      <c r="P200" t="str">
        <f>VLOOKUP(A200,Sheet2!$A$1:G3924,5,0)</f>
        <v>English</v>
      </c>
      <c r="Q200" t="str">
        <f>VLOOKUP(A200,Sheet2!$A$1:G3924,6,0)</f>
        <v>USA</v>
      </c>
      <c r="R200" t="str">
        <f>VLOOKUP(A200,Sheet2!$A$1:G3924,7,0)</f>
        <v>R</v>
      </c>
      <c r="S200" t="str">
        <f>IF(Table1[[#This Row],[Language]]="English","English","Other language")</f>
        <v>English</v>
      </c>
      <c r="T200">
        <f>Table1[[#This Row],[Gross Revenue]]-Table1[[#This Row],[Budget]]</f>
        <v>-787759</v>
      </c>
      <c r="U200" s="1">
        <f>(Table1[[#This Row],[Gross Revenue]]/Table1[[#This Row],[Budget]])-1</f>
        <v>-0.10503453333333335</v>
      </c>
      <c r="V200" t="str">
        <f t="shared" si="6"/>
        <v>90-110 minutes</v>
      </c>
      <c r="W200">
        <f>Table1[[#This Row],[Profit]]/Table1[[#This Row],[Budget]]</f>
        <v>-0.10503453333333333</v>
      </c>
      <c r="X200" s="22" t="str">
        <f>IF(L200="","",
IF(L200&lt;Predictability!$B$1,"Low",
IF(L200&lt;=Predictability!$B$2,"Mid","High")))</f>
        <v>Low</v>
      </c>
      <c r="Y200" s="22">
        <f t="shared" si="7"/>
        <v>0</v>
      </c>
    </row>
    <row r="201" spans="1:25" x14ac:dyDescent="0.2">
      <c r="A201" t="s">
        <v>3532</v>
      </c>
      <c r="B201" t="s">
        <v>493</v>
      </c>
      <c r="C201" t="s">
        <v>494</v>
      </c>
      <c r="D201">
        <v>34000</v>
      </c>
      <c r="E201">
        <v>83012</v>
      </c>
      <c r="F201">
        <v>737</v>
      </c>
      <c r="G201">
        <v>63000</v>
      </c>
      <c r="H201">
        <v>7.3</v>
      </c>
      <c r="I201">
        <v>538</v>
      </c>
      <c r="J201">
        <v>138</v>
      </c>
      <c r="K201">
        <v>150117807</v>
      </c>
      <c r="L201">
        <v>40000000</v>
      </c>
      <c r="M201" s="2">
        <f>VLOOKUP(A201,Sheet2!$A$1:G3925,2,0)</f>
        <v>41424</v>
      </c>
      <c r="N201" t="str">
        <f>VLOOKUP(A201,Sheet2!$A$1:G3925,3,0)</f>
        <v>Color</v>
      </c>
      <c r="O201" t="str">
        <f>VLOOKUP(A201,Sheet2!$A$1:G3925,4,0)</f>
        <v>Crime</v>
      </c>
      <c r="P201" t="str">
        <f>VLOOKUP(A201,Sheet2!$A$1:G3925,5,0)</f>
        <v>English</v>
      </c>
      <c r="Q201" t="str">
        <f>VLOOKUP(A201,Sheet2!$A$1:G3925,6,0)</f>
        <v>USA</v>
      </c>
      <c r="R201" t="str">
        <f>VLOOKUP(A201,Sheet2!$A$1:G3925,7,0)</f>
        <v>R</v>
      </c>
      <c r="S201" t="str">
        <f>IF(Table1[[#This Row],[Language]]="English","English","Other language")</f>
        <v>English</v>
      </c>
      <c r="T201">
        <f>Table1[[#This Row],[Gross Revenue]]-Table1[[#This Row],[Budget]]</f>
        <v>110117807</v>
      </c>
      <c r="U201" s="1">
        <f>(Table1[[#This Row],[Gross Revenue]]/Table1[[#This Row],[Budget]])-1</f>
        <v>2.7529451749999998</v>
      </c>
      <c r="V201" t="str">
        <f t="shared" si="6"/>
        <v>131-150 minutes</v>
      </c>
      <c r="W201">
        <f>Table1[[#This Row],[Profit]]/Table1[[#This Row],[Budget]]</f>
        <v>2.7529451749999998</v>
      </c>
      <c r="X201" s="22" t="str">
        <f>IF(L201="","",
IF(L201&lt;Predictability!$B$1,"Low",
IF(L201&lt;=Predictability!$B$2,"Mid","High")))</f>
        <v>Mid</v>
      </c>
      <c r="Y201" s="22">
        <f t="shared" si="7"/>
        <v>1</v>
      </c>
    </row>
    <row r="202" spans="1:25" x14ac:dyDescent="0.2">
      <c r="A202" t="s">
        <v>3501</v>
      </c>
      <c r="B202" t="s">
        <v>442</v>
      </c>
      <c r="C202" t="s">
        <v>443</v>
      </c>
      <c r="D202">
        <v>615</v>
      </c>
      <c r="E202">
        <v>872</v>
      </c>
      <c r="F202">
        <v>44</v>
      </c>
      <c r="G202">
        <v>583</v>
      </c>
      <c r="H202">
        <v>4.7</v>
      </c>
      <c r="I202">
        <v>40</v>
      </c>
      <c r="J202">
        <v>90</v>
      </c>
      <c r="K202">
        <v>4000000</v>
      </c>
      <c r="L202">
        <v>350000</v>
      </c>
      <c r="M202" s="2">
        <f>VLOOKUP(A202,Sheet2!$A$1:G3926,2,0)</f>
        <v>31944</v>
      </c>
      <c r="N202" t="str">
        <f>VLOOKUP(A202,Sheet2!$A$1:G3926,3,0)</f>
        <v>Color</v>
      </c>
      <c r="O202" t="str">
        <f>VLOOKUP(A202,Sheet2!$A$1:G3926,4,0)</f>
        <v>Action</v>
      </c>
      <c r="P202" t="str">
        <f>VLOOKUP(A202,Sheet2!$A$1:G3926,5,0)</f>
        <v>English</v>
      </c>
      <c r="Q202" t="str">
        <f>VLOOKUP(A202,Sheet2!$A$1:G3926,6,0)</f>
        <v>USA</v>
      </c>
      <c r="R202" t="str">
        <f>VLOOKUP(A202,Sheet2!$A$1:G3926,7,0)</f>
        <v>R</v>
      </c>
      <c r="S202" t="str">
        <f>IF(Table1[[#This Row],[Language]]="English","English","Other language")</f>
        <v>English</v>
      </c>
      <c r="T202">
        <f>Table1[[#This Row],[Gross Revenue]]-Table1[[#This Row],[Budget]]</f>
        <v>3650000</v>
      </c>
      <c r="U202" s="1">
        <f>(Table1[[#This Row],[Gross Revenue]]/Table1[[#This Row],[Budget]])-1</f>
        <v>10.428571428571429</v>
      </c>
      <c r="V202" t="str">
        <f t="shared" si="6"/>
        <v>90-110 minutes</v>
      </c>
      <c r="W202">
        <f>Table1[[#This Row],[Profit]]/Table1[[#This Row],[Budget]]</f>
        <v>10.428571428571429</v>
      </c>
      <c r="X202" s="22" t="str">
        <f>IF(L202="","",
IF(L202&lt;Predictability!$B$1,"Low",
IF(L202&lt;=Predictability!$B$2,"Mid","High")))</f>
        <v>Low</v>
      </c>
      <c r="Y202" s="22">
        <f t="shared" si="7"/>
        <v>1</v>
      </c>
    </row>
    <row r="203" spans="1:25" x14ac:dyDescent="0.2">
      <c r="A203" t="s">
        <v>4345</v>
      </c>
      <c r="B203" t="s">
        <v>1405</v>
      </c>
      <c r="C203" t="s">
        <v>339</v>
      </c>
      <c r="D203">
        <v>694</v>
      </c>
      <c r="E203">
        <v>1668</v>
      </c>
      <c r="F203">
        <v>10</v>
      </c>
      <c r="G203">
        <v>433</v>
      </c>
      <c r="H203">
        <v>6</v>
      </c>
      <c r="I203">
        <v>44</v>
      </c>
      <c r="J203">
        <v>94</v>
      </c>
      <c r="K203">
        <v>13264986</v>
      </c>
      <c r="L203">
        <v>35000000</v>
      </c>
      <c r="M203" s="2">
        <f>VLOOKUP(A203,Sheet2!$A$1:G3927,2,0)</f>
        <v>37193</v>
      </c>
      <c r="N203" t="str">
        <f>VLOOKUP(A203,Sheet2!$A$1:G3927,3,0)</f>
        <v>Color</v>
      </c>
      <c r="O203" t="str">
        <f>VLOOKUP(A203,Sheet2!$A$1:G3927,4,0)</f>
        <v>Action</v>
      </c>
      <c r="P203" t="str">
        <f>VLOOKUP(A203,Sheet2!$A$1:G3927,5,0)</f>
        <v>English</v>
      </c>
      <c r="Q203" t="str">
        <f>VLOOKUP(A203,Sheet2!$A$1:G3927,6,0)</f>
        <v>USA</v>
      </c>
      <c r="R203" t="str">
        <f>VLOOKUP(A203,Sheet2!$A$1:G3927,7,0)</f>
        <v>PG-13</v>
      </c>
      <c r="S203" t="str">
        <f>IF(Table1[[#This Row],[Language]]="English","English","Other language")</f>
        <v>English</v>
      </c>
      <c r="T203">
        <f>Table1[[#This Row],[Gross Revenue]]-Table1[[#This Row],[Budget]]</f>
        <v>-21735014</v>
      </c>
      <c r="U203" s="1">
        <f>(Table1[[#This Row],[Gross Revenue]]/Table1[[#This Row],[Budget]])-1</f>
        <v>-0.62100040000000001</v>
      </c>
      <c r="V203" t="str">
        <f t="shared" si="6"/>
        <v>90-110 minutes</v>
      </c>
      <c r="W203">
        <f>Table1[[#This Row],[Profit]]/Table1[[#This Row],[Budget]]</f>
        <v>-0.62100040000000001</v>
      </c>
      <c r="X203" s="22" t="str">
        <f>IF(L203="","",
IF(L203&lt;Predictability!$B$1,"Low",
IF(L203&lt;=Predictability!$B$2,"Mid","High")))</f>
        <v>Mid</v>
      </c>
      <c r="Y203" s="22">
        <f t="shared" si="7"/>
        <v>0</v>
      </c>
    </row>
    <row r="204" spans="1:25" x14ac:dyDescent="0.2">
      <c r="A204" t="s">
        <v>5872</v>
      </c>
      <c r="B204" t="s">
        <v>50</v>
      </c>
      <c r="C204" t="s">
        <v>951</v>
      </c>
      <c r="D204">
        <v>3000</v>
      </c>
      <c r="E204">
        <v>8134</v>
      </c>
      <c r="F204">
        <v>80</v>
      </c>
      <c r="G204">
        <v>0</v>
      </c>
      <c r="H204">
        <v>7</v>
      </c>
      <c r="I204">
        <v>145</v>
      </c>
      <c r="J204">
        <v>95</v>
      </c>
      <c r="K204">
        <v>101736215</v>
      </c>
      <c r="L204">
        <v>11000000</v>
      </c>
      <c r="M204" s="2">
        <f>VLOOKUP(A204,Sheet2!$A$1:G3928,2,0)</f>
        <v>36227</v>
      </c>
      <c r="N204" t="str">
        <f>VLOOKUP(A204,Sheet2!$A$1:G3928,3,0)</f>
        <v>Color</v>
      </c>
      <c r="O204" t="str">
        <f>VLOOKUP(A204,Sheet2!$A$1:G3928,4,0)</f>
        <v>Comedy</v>
      </c>
      <c r="P204" t="str">
        <f>VLOOKUP(A204,Sheet2!$A$1:G3928,5,0)</f>
        <v>English</v>
      </c>
      <c r="Q204" t="str">
        <f>VLOOKUP(A204,Sheet2!$A$1:G3928,6,0)</f>
        <v>USA</v>
      </c>
      <c r="R204" t="str">
        <f>VLOOKUP(A204,Sheet2!$A$1:G3928,7,0)</f>
        <v>R</v>
      </c>
      <c r="S204" t="str">
        <f>IF(Table1[[#This Row],[Language]]="English","English","Other language")</f>
        <v>English</v>
      </c>
      <c r="T204">
        <f>Table1[[#This Row],[Gross Revenue]]-Table1[[#This Row],[Budget]]</f>
        <v>90736215</v>
      </c>
      <c r="U204" s="1">
        <f>(Table1[[#This Row],[Gross Revenue]]/Table1[[#This Row],[Budget]])-1</f>
        <v>8.248746818181818</v>
      </c>
      <c r="V204" t="str">
        <f t="shared" si="6"/>
        <v>90-110 minutes</v>
      </c>
      <c r="W204">
        <f>Table1[[#This Row],[Profit]]/Table1[[#This Row],[Budget]]</f>
        <v>8.248746818181818</v>
      </c>
      <c r="X204" s="22" t="str">
        <f>IF(L204="","",
IF(L204&lt;Predictability!$B$1,"Low",
IF(L204&lt;=Predictability!$B$2,"Mid","High")))</f>
        <v>Mid</v>
      </c>
      <c r="Y204" s="22">
        <f t="shared" si="7"/>
        <v>1</v>
      </c>
    </row>
    <row r="205" spans="1:25" x14ac:dyDescent="0.2">
      <c r="A205" t="s">
        <v>4965</v>
      </c>
      <c r="B205" t="s">
        <v>50</v>
      </c>
      <c r="C205" t="s">
        <v>506</v>
      </c>
      <c r="D205">
        <v>3000</v>
      </c>
      <c r="E205">
        <v>7872</v>
      </c>
      <c r="F205">
        <v>6</v>
      </c>
      <c r="G205">
        <v>0</v>
      </c>
      <c r="H205">
        <v>6.4</v>
      </c>
      <c r="I205">
        <v>142</v>
      </c>
      <c r="J205">
        <v>108</v>
      </c>
      <c r="K205">
        <v>145096820</v>
      </c>
      <c r="L205">
        <v>30000000</v>
      </c>
      <c r="M205" s="2">
        <f>VLOOKUP(A205,Sheet2!$A$1:G3929,2,0)</f>
        <v>36953</v>
      </c>
      <c r="N205" t="str">
        <f>VLOOKUP(A205,Sheet2!$A$1:G3929,3,0)</f>
        <v>Color</v>
      </c>
      <c r="O205" t="str">
        <f>VLOOKUP(A205,Sheet2!$A$1:G3929,4,0)</f>
        <v>Comedy</v>
      </c>
      <c r="P205" t="str">
        <f>VLOOKUP(A205,Sheet2!$A$1:G3929,5,0)</f>
        <v>English</v>
      </c>
      <c r="Q205" t="str">
        <f>VLOOKUP(A205,Sheet2!$A$1:G3929,6,0)</f>
        <v>USA</v>
      </c>
      <c r="R205" t="str">
        <f>VLOOKUP(A205,Sheet2!$A$1:G3929,7,0)</f>
        <v>R</v>
      </c>
      <c r="S205" t="str">
        <f>IF(Table1[[#This Row],[Language]]="English","English","Other language")</f>
        <v>English</v>
      </c>
      <c r="T205">
        <f>Table1[[#This Row],[Gross Revenue]]-Table1[[#This Row],[Budget]]</f>
        <v>115096820</v>
      </c>
      <c r="U205" s="1">
        <f>(Table1[[#This Row],[Gross Revenue]]/Table1[[#This Row],[Budget]])-1</f>
        <v>3.8365606666666663</v>
      </c>
      <c r="V205" t="str">
        <f t="shared" si="6"/>
        <v>90-110 minutes</v>
      </c>
      <c r="W205">
        <f>Table1[[#This Row],[Profit]]/Table1[[#This Row],[Budget]]</f>
        <v>3.8365606666666667</v>
      </c>
      <c r="X205" s="22" t="str">
        <f>IF(L205="","",
IF(L205&lt;Predictability!$B$1,"Low",
IF(L205&lt;=Predictability!$B$2,"Mid","High")))</f>
        <v>Mid</v>
      </c>
      <c r="Y205" s="22">
        <f t="shared" si="7"/>
        <v>1</v>
      </c>
    </row>
    <row r="206" spans="1:25" x14ac:dyDescent="0.2">
      <c r="A206" t="s">
        <v>6033</v>
      </c>
      <c r="B206" t="s">
        <v>1347</v>
      </c>
      <c r="C206" t="s">
        <v>2693</v>
      </c>
      <c r="D206">
        <v>23000</v>
      </c>
      <c r="E206">
        <v>25462</v>
      </c>
      <c r="F206">
        <v>126</v>
      </c>
      <c r="G206">
        <v>18000</v>
      </c>
      <c r="H206">
        <v>7.6</v>
      </c>
      <c r="I206">
        <v>288</v>
      </c>
      <c r="J206">
        <v>102</v>
      </c>
      <c r="K206">
        <v>15047419</v>
      </c>
      <c r="L206">
        <v>7000000</v>
      </c>
      <c r="M206" s="2">
        <f>VLOOKUP(A206,Sheet2!$A$1:G3930,2,0)</f>
        <v>36572</v>
      </c>
      <c r="N206" t="str">
        <f>VLOOKUP(A206,Sheet2!$A$1:G3930,3,0)</f>
        <v>Color</v>
      </c>
      <c r="O206" t="str">
        <f>VLOOKUP(A206,Sheet2!$A$1:G3930,4,0)</f>
        <v>Crime</v>
      </c>
      <c r="P206" t="str">
        <f>VLOOKUP(A206,Sheet2!$A$1:G3930,5,0)</f>
        <v>English</v>
      </c>
      <c r="Q206" t="str">
        <f>VLOOKUP(A206,Sheet2!$A$1:G3930,6,0)</f>
        <v>USA</v>
      </c>
      <c r="R206" t="str">
        <f>VLOOKUP(A206,Sheet2!$A$1:G3930,7,0)</f>
        <v>R</v>
      </c>
      <c r="S206" t="str">
        <f>IF(Table1[[#This Row],[Language]]="English","English","Other language")</f>
        <v>English</v>
      </c>
      <c r="T206">
        <f>Table1[[#This Row],[Gross Revenue]]-Table1[[#This Row],[Budget]]</f>
        <v>8047419</v>
      </c>
      <c r="U206" s="1">
        <f>(Table1[[#This Row],[Gross Revenue]]/Table1[[#This Row],[Budget]])-1</f>
        <v>1.1496312857142859</v>
      </c>
      <c r="V206" t="str">
        <f t="shared" si="6"/>
        <v>90-110 minutes</v>
      </c>
      <c r="W206">
        <f>Table1[[#This Row],[Profit]]/Table1[[#This Row],[Budget]]</f>
        <v>1.1496312857142856</v>
      </c>
      <c r="X206" s="22" t="str">
        <f>IF(L206="","",
IF(L206&lt;Predictability!$B$1,"Low",
IF(L206&lt;=Predictability!$B$2,"Mid","High")))</f>
        <v>Low</v>
      </c>
      <c r="Y206" s="22">
        <f t="shared" si="7"/>
        <v>1</v>
      </c>
    </row>
    <row r="207" spans="1:25" x14ac:dyDescent="0.2">
      <c r="A207" t="s">
        <v>5388</v>
      </c>
      <c r="B207" t="s">
        <v>50</v>
      </c>
      <c r="C207" t="s">
        <v>2191</v>
      </c>
      <c r="D207">
        <v>3000</v>
      </c>
      <c r="E207">
        <v>8398</v>
      </c>
      <c r="F207">
        <v>22</v>
      </c>
      <c r="G207">
        <v>39000</v>
      </c>
      <c r="H207">
        <v>6.7</v>
      </c>
      <c r="I207">
        <v>291</v>
      </c>
      <c r="J207">
        <v>113</v>
      </c>
      <c r="K207">
        <v>56724080</v>
      </c>
      <c r="L207">
        <v>50000000</v>
      </c>
      <c r="M207" s="2">
        <f>VLOOKUP(A207,Sheet2!$A$1:G3931,2,0)</f>
        <v>40982</v>
      </c>
      <c r="N207" t="str">
        <f>VLOOKUP(A207,Sheet2!$A$1:G3931,3,0)</f>
        <v>Color</v>
      </c>
      <c r="O207" t="str">
        <f>VLOOKUP(A207,Sheet2!$A$1:G3931,4,0)</f>
        <v>Comedy</v>
      </c>
      <c r="P207" t="str">
        <f>VLOOKUP(A207,Sheet2!$A$1:G3931,5,0)</f>
        <v>English</v>
      </c>
      <c r="Q207" t="str">
        <f>VLOOKUP(A207,Sheet2!$A$1:G3931,6,0)</f>
        <v>USA</v>
      </c>
      <c r="R207" t="str">
        <f>VLOOKUP(A207,Sheet2!$A$1:G3931,7,0)</f>
        <v>R</v>
      </c>
      <c r="S207" t="str">
        <f>IF(Table1[[#This Row],[Language]]="English","English","Other language")</f>
        <v>English</v>
      </c>
      <c r="T207">
        <f>Table1[[#This Row],[Gross Revenue]]-Table1[[#This Row],[Budget]]</f>
        <v>6724080</v>
      </c>
      <c r="U207" s="1">
        <f>(Table1[[#This Row],[Gross Revenue]]/Table1[[#This Row],[Budget]])-1</f>
        <v>0.13448159999999998</v>
      </c>
      <c r="V207" t="str">
        <f t="shared" si="6"/>
        <v>111-130 minutes</v>
      </c>
      <c r="W207">
        <f>Table1[[#This Row],[Profit]]/Table1[[#This Row],[Budget]]</f>
        <v>0.13448160000000001</v>
      </c>
      <c r="X207" s="22" t="str">
        <f>IF(L207="","",
IF(L207&lt;Predictability!$B$1,"Low",
IF(L207&lt;=Predictability!$B$2,"Mid","High")))</f>
        <v>Mid</v>
      </c>
      <c r="Y207" s="22">
        <f t="shared" si="7"/>
        <v>0</v>
      </c>
    </row>
    <row r="208" spans="1:25" x14ac:dyDescent="0.2">
      <c r="A208" t="s">
        <v>6285</v>
      </c>
      <c r="B208" t="s">
        <v>479</v>
      </c>
      <c r="C208" t="s">
        <v>1356</v>
      </c>
      <c r="D208">
        <v>14000</v>
      </c>
      <c r="E208">
        <v>16277</v>
      </c>
      <c r="F208">
        <v>16000</v>
      </c>
      <c r="G208">
        <v>112000</v>
      </c>
      <c r="H208">
        <v>7.3</v>
      </c>
      <c r="I208">
        <v>490</v>
      </c>
      <c r="J208">
        <v>133</v>
      </c>
      <c r="K208">
        <v>350123553</v>
      </c>
      <c r="L208">
        <v>58800000</v>
      </c>
      <c r="M208" s="2">
        <f>VLOOKUP(A208,Sheet2!$A$1:G3932,2,0)</f>
        <v>41689</v>
      </c>
      <c r="N208" t="str">
        <f>VLOOKUP(A208,Sheet2!$A$1:G3932,3,0)</f>
        <v>Color</v>
      </c>
      <c r="O208" t="str">
        <f>VLOOKUP(A208,Sheet2!$A$1:G3932,4,0)</f>
        <v>Action</v>
      </c>
      <c r="P208" t="str">
        <f>VLOOKUP(A208,Sheet2!$A$1:G3932,5,0)</f>
        <v>English</v>
      </c>
      <c r="Q208" t="str">
        <f>VLOOKUP(A208,Sheet2!$A$1:G3932,6,0)</f>
        <v>USA</v>
      </c>
      <c r="R208" t="str">
        <f>VLOOKUP(A208,Sheet2!$A$1:G3932,7,0)</f>
        <v>R</v>
      </c>
      <c r="S208" t="str">
        <f>IF(Table1[[#This Row],[Language]]="English","English","Other language")</f>
        <v>English</v>
      </c>
      <c r="T208">
        <f>Table1[[#This Row],[Gross Revenue]]-Table1[[#This Row],[Budget]]</f>
        <v>291323553</v>
      </c>
      <c r="U208" s="1">
        <f>(Table1[[#This Row],[Gross Revenue]]/Table1[[#This Row],[Budget]])-1</f>
        <v>4.954482193877551</v>
      </c>
      <c r="V208" t="str">
        <f t="shared" si="6"/>
        <v>131-150 minutes</v>
      </c>
      <c r="W208">
        <f>Table1[[#This Row],[Profit]]/Table1[[#This Row],[Budget]]</f>
        <v>4.954482193877551</v>
      </c>
      <c r="X208" s="22" t="str">
        <f>IF(L208="","",
IF(L208&lt;Predictability!$B$1,"Low",
IF(L208&lt;=Predictability!$B$2,"Mid","High")))</f>
        <v>High</v>
      </c>
      <c r="Y208" s="22">
        <f t="shared" si="7"/>
        <v>1</v>
      </c>
    </row>
    <row r="209" spans="1:25" x14ac:dyDescent="0.2">
      <c r="A209" t="s">
        <v>4800</v>
      </c>
      <c r="B209" t="s">
        <v>50</v>
      </c>
      <c r="C209" t="s">
        <v>1083</v>
      </c>
      <c r="D209">
        <v>3000</v>
      </c>
      <c r="E209">
        <v>5713</v>
      </c>
      <c r="F209">
        <v>58</v>
      </c>
      <c r="G209">
        <v>0</v>
      </c>
      <c r="H209">
        <v>6.3</v>
      </c>
      <c r="I209">
        <v>153</v>
      </c>
      <c r="J209">
        <v>74</v>
      </c>
      <c r="K209">
        <v>104354205</v>
      </c>
      <c r="L209">
        <v>55000000</v>
      </c>
      <c r="M209" s="2">
        <f>VLOOKUP(A209,Sheet2!$A$1:G3933,2,0)</f>
        <v>37883</v>
      </c>
      <c r="N209" t="str">
        <f>VLOOKUP(A209,Sheet2!$A$1:G3933,3,0)</f>
        <v>Color</v>
      </c>
      <c r="O209" t="str">
        <f>VLOOKUP(A209,Sheet2!$A$1:G3933,4,0)</f>
        <v>Comedy</v>
      </c>
      <c r="P209" t="str">
        <f>VLOOKUP(A209,Sheet2!$A$1:G3933,5,0)</f>
        <v>English</v>
      </c>
      <c r="Q209" t="str">
        <f>VLOOKUP(A209,Sheet2!$A$1:G3933,6,0)</f>
        <v>USA</v>
      </c>
      <c r="R209" t="str">
        <f>VLOOKUP(A209,Sheet2!$A$1:G3933,7,0)</f>
        <v>R</v>
      </c>
      <c r="S209" t="str">
        <f>IF(Table1[[#This Row],[Language]]="English","English","Other language")</f>
        <v>English</v>
      </c>
      <c r="T209">
        <f>Table1[[#This Row],[Gross Revenue]]-Table1[[#This Row],[Budget]]</f>
        <v>49354205</v>
      </c>
      <c r="U209" s="1">
        <f>(Table1[[#This Row],[Gross Revenue]]/Table1[[#This Row],[Budget]])-1</f>
        <v>0.8973491818181818</v>
      </c>
      <c r="V209" t="str">
        <f t="shared" si="6"/>
        <v>&lt;90 minutes</v>
      </c>
      <c r="W209">
        <f>Table1[[#This Row],[Profit]]/Table1[[#This Row],[Budget]]</f>
        <v>0.8973491818181818</v>
      </c>
      <c r="X209" s="22" t="str">
        <f>IF(L209="","",
IF(L209&lt;Predictability!$B$1,"Low",
IF(L209&lt;=Predictability!$B$2,"Mid","High")))</f>
        <v>High</v>
      </c>
      <c r="Y209" s="22">
        <f t="shared" si="7"/>
        <v>1</v>
      </c>
    </row>
    <row r="210" spans="1:25" x14ac:dyDescent="0.2">
      <c r="A210" t="s">
        <v>4071</v>
      </c>
      <c r="B210" t="s">
        <v>433</v>
      </c>
      <c r="C210" t="s">
        <v>726</v>
      </c>
      <c r="D210">
        <v>8000</v>
      </c>
      <c r="E210">
        <v>9176</v>
      </c>
      <c r="F210">
        <v>148</v>
      </c>
      <c r="G210">
        <v>881</v>
      </c>
      <c r="H210">
        <v>5.7</v>
      </c>
      <c r="I210">
        <v>142</v>
      </c>
      <c r="J210">
        <v>102</v>
      </c>
      <c r="K210">
        <v>93607673</v>
      </c>
      <c r="L210">
        <v>48000000</v>
      </c>
      <c r="M210" s="2">
        <f>VLOOKUP(A210,Sheet2!$A$1:G3934,2,0)</f>
        <v>36936</v>
      </c>
      <c r="N210" t="str">
        <f>VLOOKUP(A210,Sheet2!$A$1:G3934,3,0)</f>
        <v>Color</v>
      </c>
      <c r="O210" t="str">
        <f>VLOOKUP(A210,Sheet2!$A$1:G3934,4,0)</f>
        <v>Comedy</v>
      </c>
      <c r="P210" t="str">
        <f>VLOOKUP(A210,Sheet2!$A$1:G3934,5,0)</f>
        <v>English</v>
      </c>
      <c r="Q210" t="str">
        <f>VLOOKUP(A210,Sheet2!$A$1:G3934,6,0)</f>
        <v>USA</v>
      </c>
      <c r="R210" t="str">
        <f>VLOOKUP(A210,Sheet2!$A$1:G3934,7,0)</f>
        <v>PG-13</v>
      </c>
      <c r="S210" t="str">
        <f>IF(Table1[[#This Row],[Language]]="English","English","Other language")</f>
        <v>English</v>
      </c>
      <c r="T210">
        <f>Table1[[#This Row],[Gross Revenue]]-Table1[[#This Row],[Budget]]</f>
        <v>45607673</v>
      </c>
      <c r="U210" s="1">
        <f>(Table1[[#This Row],[Gross Revenue]]/Table1[[#This Row],[Budget]])-1</f>
        <v>0.95015985416666671</v>
      </c>
      <c r="V210" t="str">
        <f t="shared" si="6"/>
        <v>90-110 minutes</v>
      </c>
      <c r="W210">
        <f>Table1[[#This Row],[Profit]]/Table1[[#This Row],[Budget]]</f>
        <v>0.95015985416666671</v>
      </c>
      <c r="X210" s="22" t="str">
        <f>IF(L210="","",
IF(L210&lt;Predictability!$B$1,"Low",
IF(L210&lt;=Predictability!$B$2,"Mid","High")))</f>
        <v>Mid</v>
      </c>
      <c r="Y210" s="22">
        <f t="shared" si="7"/>
        <v>1</v>
      </c>
    </row>
    <row r="211" spans="1:25" x14ac:dyDescent="0.2">
      <c r="A211" t="s">
        <v>4105</v>
      </c>
      <c r="B211" t="s">
        <v>1227</v>
      </c>
      <c r="C211" t="s">
        <v>1228</v>
      </c>
      <c r="D211">
        <v>38</v>
      </c>
      <c r="E211">
        <v>60</v>
      </c>
      <c r="F211">
        <v>407</v>
      </c>
      <c r="G211">
        <v>594</v>
      </c>
      <c r="H211">
        <v>5.8</v>
      </c>
      <c r="I211">
        <v>35</v>
      </c>
      <c r="J211">
        <v>124</v>
      </c>
      <c r="K211">
        <v>183490</v>
      </c>
      <c r="L211">
        <v>1700000</v>
      </c>
      <c r="M211" s="2">
        <f>VLOOKUP(A211,Sheet2!$A$1:G3935,2,0)</f>
        <v>40218</v>
      </c>
      <c r="N211" t="str">
        <f>VLOOKUP(A211,Sheet2!$A$1:G3935,3,0)</f>
        <v>Color</v>
      </c>
      <c r="O211" t="str">
        <f>VLOOKUP(A211,Sheet2!$A$1:G3935,4,0)</f>
        <v>Drama</v>
      </c>
      <c r="P211" t="str">
        <f>VLOOKUP(A211,Sheet2!$A$1:G3935,5,0)</f>
        <v>English</v>
      </c>
      <c r="Q211" t="str">
        <f>VLOOKUP(A211,Sheet2!$A$1:G3935,6,0)</f>
        <v>USA</v>
      </c>
      <c r="R211" t="str">
        <f>VLOOKUP(A211,Sheet2!$A$1:G3935,7,0)</f>
        <v>R</v>
      </c>
      <c r="S211" t="str">
        <f>IF(Table1[[#This Row],[Language]]="English","English","Other language")</f>
        <v>English</v>
      </c>
      <c r="T211">
        <f>Table1[[#This Row],[Gross Revenue]]-Table1[[#This Row],[Budget]]</f>
        <v>-1516510</v>
      </c>
      <c r="U211" s="1">
        <f>(Table1[[#This Row],[Gross Revenue]]/Table1[[#This Row],[Budget]])-1</f>
        <v>-0.89206470588235298</v>
      </c>
      <c r="V211" t="str">
        <f t="shared" si="6"/>
        <v>111-130 minutes</v>
      </c>
      <c r="W211">
        <f>Table1[[#This Row],[Profit]]/Table1[[#This Row],[Budget]]</f>
        <v>-0.89206470588235298</v>
      </c>
      <c r="X211" s="22" t="str">
        <f>IF(L211="","",
IF(L211&lt;Predictability!$B$1,"Low",
IF(L211&lt;=Predictability!$B$2,"Mid","High")))</f>
        <v>Low</v>
      </c>
      <c r="Y211" s="22">
        <f t="shared" si="7"/>
        <v>0</v>
      </c>
    </row>
    <row r="212" spans="1:25" x14ac:dyDescent="0.2">
      <c r="A212" t="s">
        <v>6089</v>
      </c>
      <c r="B212" t="s">
        <v>784</v>
      </c>
      <c r="C212" t="s">
        <v>1734</v>
      </c>
      <c r="D212">
        <v>12000</v>
      </c>
      <c r="E212">
        <v>37570</v>
      </c>
      <c r="F212">
        <v>14000</v>
      </c>
      <c r="G212">
        <v>0</v>
      </c>
      <c r="H212">
        <v>7.2</v>
      </c>
      <c r="I212">
        <v>77</v>
      </c>
      <c r="J212">
        <v>155</v>
      </c>
      <c r="K212">
        <v>44175394</v>
      </c>
      <c r="L212">
        <v>36000000</v>
      </c>
      <c r="M212" s="2">
        <f>VLOOKUP(A212,Sheet2!$A$1:G3936,2,0)</f>
        <v>35762</v>
      </c>
      <c r="N212" t="str">
        <f>VLOOKUP(A212,Sheet2!$A$1:G3936,3,0)</f>
        <v>Color</v>
      </c>
      <c r="O212" t="str">
        <f>VLOOKUP(A212,Sheet2!$A$1:G3936,4,0)</f>
        <v>Drama</v>
      </c>
      <c r="P212" t="str">
        <f>VLOOKUP(A212,Sheet2!$A$1:G3936,5,0)</f>
        <v>English</v>
      </c>
      <c r="Q212" t="str">
        <f>VLOOKUP(A212,Sheet2!$A$1:G3936,6,0)</f>
        <v>USA</v>
      </c>
      <c r="R212" t="str">
        <f>VLOOKUP(A212,Sheet2!$A$1:G3936,7,0)</f>
        <v>R</v>
      </c>
      <c r="S212" t="str">
        <f>IF(Table1[[#This Row],[Language]]="English","English","Other language")</f>
        <v>English</v>
      </c>
      <c r="T212">
        <f>Table1[[#This Row],[Gross Revenue]]-Table1[[#This Row],[Budget]]</f>
        <v>8175394</v>
      </c>
      <c r="U212" s="1">
        <f>(Table1[[#This Row],[Gross Revenue]]/Table1[[#This Row],[Budget]])-1</f>
        <v>0.2270942777777778</v>
      </c>
      <c r="V212" t="str">
        <f t="shared" si="6"/>
        <v>&gt;150 minutes</v>
      </c>
      <c r="W212">
        <f>Table1[[#This Row],[Profit]]/Table1[[#This Row],[Budget]]</f>
        <v>0.22709427777777777</v>
      </c>
      <c r="X212" s="22" t="str">
        <f>IF(L212="","",
IF(L212&lt;Predictability!$B$1,"Low",
IF(L212&lt;=Predictability!$B$2,"Mid","High")))</f>
        <v>Mid</v>
      </c>
      <c r="Y212" s="22">
        <f t="shared" si="7"/>
        <v>0</v>
      </c>
    </row>
    <row r="213" spans="1:25" x14ac:dyDescent="0.2">
      <c r="A213" t="s">
        <v>4196</v>
      </c>
      <c r="B213" t="s">
        <v>1317</v>
      </c>
      <c r="C213" t="s">
        <v>1318</v>
      </c>
      <c r="D213">
        <v>578</v>
      </c>
      <c r="E213">
        <v>643</v>
      </c>
      <c r="F213">
        <v>12</v>
      </c>
      <c r="G213">
        <v>108</v>
      </c>
      <c r="H213">
        <v>5.9</v>
      </c>
      <c r="I213">
        <v>31</v>
      </c>
      <c r="J213">
        <v>93</v>
      </c>
      <c r="K213">
        <v>64359</v>
      </c>
      <c r="L213">
        <v>2500000</v>
      </c>
      <c r="M213" s="2">
        <f>VLOOKUP(A213,Sheet2!$A$1:G3937,2,0)</f>
        <v>35958</v>
      </c>
      <c r="N213" t="str">
        <f>VLOOKUP(A213,Sheet2!$A$1:G3937,3,0)</f>
        <v>Color</v>
      </c>
      <c r="O213" t="str">
        <f>VLOOKUP(A213,Sheet2!$A$1:G3937,4,0)</f>
        <v>Comedy</v>
      </c>
      <c r="P213" t="str">
        <f>VLOOKUP(A213,Sheet2!$A$1:G3937,5,0)</f>
        <v>English</v>
      </c>
      <c r="Q213" t="str">
        <f>VLOOKUP(A213,Sheet2!$A$1:G3937,6,0)</f>
        <v>UK</v>
      </c>
      <c r="R213" t="str">
        <f>VLOOKUP(A213,Sheet2!$A$1:G3937,7,0)</f>
        <v>R</v>
      </c>
      <c r="S213" t="str">
        <f>IF(Table1[[#This Row],[Language]]="English","English","Other language")</f>
        <v>English</v>
      </c>
      <c r="T213">
        <f>Table1[[#This Row],[Gross Revenue]]-Table1[[#This Row],[Budget]]</f>
        <v>-2435641</v>
      </c>
      <c r="U213" s="1">
        <f>(Table1[[#This Row],[Gross Revenue]]/Table1[[#This Row],[Budget]])-1</f>
        <v>-0.97425640000000002</v>
      </c>
      <c r="V213" t="str">
        <f t="shared" si="6"/>
        <v>90-110 minutes</v>
      </c>
      <c r="W213">
        <f>Table1[[#This Row],[Profit]]/Table1[[#This Row],[Budget]]</f>
        <v>-0.97425640000000002</v>
      </c>
      <c r="X213" s="22" t="str">
        <f>IF(L213="","",
IF(L213&lt;Predictability!$B$1,"Low",
IF(L213&lt;=Predictability!$B$2,"Mid","High")))</f>
        <v>Low</v>
      </c>
      <c r="Y213" s="22">
        <f t="shared" si="7"/>
        <v>0</v>
      </c>
    </row>
    <row r="214" spans="1:25" x14ac:dyDescent="0.2">
      <c r="A214" t="s">
        <v>6901</v>
      </c>
      <c r="B214" t="s">
        <v>3178</v>
      </c>
      <c r="C214" t="s">
        <v>2933</v>
      </c>
      <c r="D214">
        <v>85</v>
      </c>
      <c r="E214">
        <v>318</v>
      </c>
      <c r="F214">
        <v>0</v>
      </c>
      <c r="G214">
        <v>11000</v>
      </c>
      <c r="H214">
        <v>8.1</v>
      </c>
      <c r="I214">
        <v>157</v>
      </c>
      <c r="J214">
        <v>115</v>
      </c>
      <c r="K214">
        <v>5383834</v>
      </c>
      <c r="L214">
        <v>2000000</v>
      </c>
      <c r="M214" s="2">
        <f>VLOOKUP(A214,Sheet2!$A$1:G3938,2,0)</f>
        <v>36786</v>
      </c>
      <c r="N214" t="str">
        <f>VLOOKUP(A214,Sheet2!$A$1:G3938,3,0)</f>
        <v>Color</v>
      </c>
      <c r="O214" t="str">
        <f>VLOOKUP(A214,Sheet2!$A$1:G3938,4,0)</f>
        <v>Drama</v>
      </c>
      <c r="P214" t="str">
        <f>VLOOKUP(A214,Sheet2!$A$1:G3938,5,0)</f>
        <v>Spanish</v>
      </c>
      <c r="Q214" t="str">
        <f>VLOOKUP(A214,Sheet2!$A$1:G3938,6,0)</f>
        <v>Mexico</v>
      </c>
      <c r="R214" t="str">
        <f>VLOOKUP(A214,Sheet2!$A$1:G3938,7,0)</f>
        <v>R</v>
      </c>
      <c r="S214" t="str">
        <f>IF(Table1[[#This Row],[Language]]="English","English","Other language")</f>
        <v>Other language</v>
      </c>
      <c r="T214">
        <f>Table1[[#This Row],[Gross Revenue]]-Table1[[#This Row],[Budget]]</f>
        <v>3383834</v>
      </c>
      <c r="U214" s="1">
        <f>(Table1[[#This Row],[Gross Revenue]]/Table1[[#This Row],[Budget]])-1</f>
        <v>1.6919170000000001</v>
      </c>
      <c r="V214" t="str">
        <f t="shared" si="6"/>
        <v>111-130 minutes</v>
      </c>
      <c r="W214">
        <f>Table1[[#This Row],[Profit]]/Table1[[#This Row],[Budget]]</f>
        <v>1.6919169999999999</v>
      </c>
      <c r="X214" s="22" t="str">
        <f>IF(L214="","",
IF(L214&lt;Predictability!$B$1,"Low",
IF(L214&lt;=Predictability!$B$2,"Mid","High")))</f>
        <v>Low</v>
      </c>
      <c r="Y214" s="22">
        <f t="shared" si="7"/>
        <v>1</v>
      </c>
    </row>
    <row r="215" spans="1:25" x14ac:dyDescent="0.2">
      <c r="A215" t="s">
        <v>6772</v>
      </c>
      <c r="B215" t="s">
        <v>2098</v>
      </c>
      <c r="C215" t="s">
        <v>2985</v>
      </c>
      <c r="D215">
        <v>678</v>
      </c>
      <c r="E215">
        <v>1557</v>
      </c>
      <c r="F215">
        <v>0</v>
      </c>
      <c r="G215">
        <v>33000</v>
      </c>
      <c r="H215">
        <v>7.9</v>
      </c>
      <c r="I215">
        <v>447</v>
      </c>
      <c r="J215">
        <v>127</v>
      </c>
      <c r="K215">
        <v>225377</v>
      </c>
      <c r="L215">
        <v>8900000</v>
      </c>
      <c r="M215" s="2">
        <f>VLOOKUP(A215,Sheet2!$A$1:G3939,2,0)</f>
        <v>41064</v>
      </c>
      <c r="N215" t="str">
        <f>VLOOKUP(A215,Sheet2!$A$1:G3939,3,0)</f>
        <v>Color</v>
      </c>
      <c r="O215" t="str">
        <f>VLOOKUP(A215,Sheet2!$A$1:G3939,4,0)</f>
        <v>Drama</v>
      </c>
      <c r="P215" t="str">
        <f>VLOOKUP(A215,Sheet2!$A$1:G3939,5,0)</f>
        <v>French</v>
      </c>
      <c r="Q215" t="str">
        <f>VLOOKUP(A215,Sheet2!$A$1:G3939,6,0)</f>
        <v>France</v>
      </c>
      <c r="R215" t="str">
        <f>VLOOKUP(A215,Sheet2!$A$1:G3939,7,0)</f>
        <v>PG-13</v>
      </c>
      <c r="S215" t="str">
        <f>IF(Table1[[#This Row],[Language]]="English","English","Other language")</f>
        <v>Other language</v>
      </c>
      <c r="T215">
        <f>Table1[[#This Row],[Gross Revenue]]-Table1[[#This Row],[Budget]]</f>
        <v>-8674623</v>
      </c>
      <c r="U215" s="1">
        <f>(Table1[[#This Row],[Gross Revenue]]/Table1[[#This Row],[Budget]])-1</f>
        <v>-0.97467674157303374</v>
      </c>
      <c r="V215" t="str">
        <f t="shared" si="6"/>
        <v>111-130 minutes</v>
      </c>
      <c r="W215">
        <f>Table1[[#This Row],[Profit]]/Table1[[#This Row],[Budget]]</f>
        <v>-0.97467674157303374</v>
      </c>
      <c r="X215" s="22" t="str">
        <f>IF(L215="","",
IF(L215&lt;Predictability!$B$1,"Low",
IF(L215&lt;=Predictability!$B$2,"Mid","High")))</f>
        <v>Low</v>
      </c>
      <c r="Y215" s="22">
        <f t="shared" si="7"/>
        <v>0</v>
      </c>
    </row>
    <row r="216" spans="1:25" x14ac:dyDescent="0.2">
      <c r="A216" t="s">
        <v>3308</v>
      </c>
      <c r="B216" t="s">
        <v>105</v>
      </c>
      <c r="C216" t="s">
        <v>106</v>
      </c>
      <c r="D216">
        <v>795</v>
      </c>
      <c r="E216">
        <v>2655</v>
      </c>
      <c r="F216">
        <v>71</v>
      </c>
      <c r="G216">
        <v>89</v>
      </c>
      <c r="H216">
        <v>3.5</v>
      </c>
      <c r="I216">
        <v>29</v>
      </c>
      <c r="J216">
        <v>86</v>
      </c>
      <c r="K216">
        <v>15447</v>
      </c>
      <c r="L216">
        <v>10000000</v>
      </c>
      <c r="M216" s="2">
        <f>VLOOKUP(A216,Sheet2!$A$1:G3940,2,0)</f>
        <v>35558</v>
      </c>
      <c r="N216" t="str">
        <f>VLOOKUP(A216,Sheet2!$A$1:G3940,3,0)</f>
        <v>Color</v>
      </c>
      <c r="O216" t="str">
        <f>VLOOKUP(A216,Sheet2!$A$1:G3940,4,0)</f>
        <v>Comedy</v>
      </c>
      <c r="P216" t="str">
        <f>VLOOKUP(A216,Sheet2!$A$1:G3940,5,0)</f>
        <v>English</v>
      </c>
      <c r="Q216" t="str">
        <f>VLOOKUP(A216,Sheet2!$A$1:G3940,6,0)</f>
        <v>USA</v>
      </c>
      <c r="R216" t="str">
        <f>VLOOKUP(A216,Sheet2!$A$1:G3940,7,0)</f>
        <v>R</v>
      </c>
      <c r="S216" t="str">
        <f>IF(Table1[[#This Row],[Language]]="English","English","Other language")</f>
        <v>English</v>
      </c>
      <c r="T216">
        <f>Table1[[#This Row],[Gross Revenue]]-Table1[[#This Row],[Budget]]</f>
        <v>-9984553</v>
      </c>
      <c r="U216" s="1">
        <f>(Table1[[#This Row],[Gross Revenue]]/Table1[[#This Row],[Budget]])-1</f>
        <v>-0.99845530000000005</v>
      </c>
      <c r="V216" t="str">
        <f t="shared" si="6"/>
        <v>&lt;90 minutes</v>
      </c>
      <c r="W216">
        <f>Table1[[#This Row],[Profit]]/Table1[[#This Row],[Budget]]</f>
        <v>-0.99845530000000005</v>
      </c>
      <c r="X216" s="22" t="str">
        <f>IF(L216="","",
IF(L216&lt;Predictability!$B$1,"Low",
IF(L216&lt;=Predictability!$B$2,"Mid","High")))</f>
        <v>Mid</v>
      </c>
      <c r="Y216" s="22">
        <f t="shared" si="7"/>
        <v>0</v>
      </c>
    </row>
    <row r="217" spans="1:25" x14ac:dyDescent="0.2">
      <c r="A217" t="s">
        <v>3397</v>
      </c>
      <c r="B217" t="s">
        <v>269</v>
      </c>
      <c r="C217" t="s">
        <v>270</v>
      </c>
      <c r="D217">
        <v>885</v>
      </c>
      <c r="E217">
        <v>2907</v>
      </c>
      <c r="F217">
        <v>119</v>
      </c>
      <c r="G217">
        <v>797</v>
      </c>
      <c r="H217">
        <v>4.3</v>
      </c>
      <c r="I217">
        <v>45</v>
      </c>
      <c r="J217">
        <v>83</v>
      </c>
      <c r="K217">
        <v>7001720</v>
      </c>
      <c r="L217">
        <v>12000000</v>
      </c>
      <c r="M217" s="2">
        <f>VLOOKUP(A217,Sheet2!$A$1:G3941,2,0)</f>
        <v>39585</v>
      </c>
      <c r="N217" t="str">
        <f>VLOOKUP(A217,Sheet2!$A$1:G3941,3,0)</f>
        <v>Color</v>
      </c>
      <c r="O217" t="str">
        <f>VLOOKUP(A217,Sheet2!$A$1:G3941,4,0)</f>
        <v>Comedy</v>
      </c>
      <c r="P217" t="str">
        <f>VLOOKUP(A217,Sheet2!$A$1:G3941,5,0)</f>
        <v>English</v>
      </c>
      <c r="Q217" t="str">
        <f>VLOOKUP(A217,Sheet2!$A$1:G3941,6,0)</f>
        <v>USA</v>
      </c>
      <c r="R217" t="str">
        <f>VLOOKUP(A217,Sheet2!$A$1:G3941,7,0)</f>
        <v>PG-13</v>
      </c>
      <c r="S217" t="str">
        <f>IF(Table1[[#This Row],[Language]]="English","English","Other language")</f>
        <v>English</v>
      </c>
      <c r="T217">
        <f>Table1[[#This Row],[Gross Revenue]]-Table1[[#This Row],[Budget]]</f>
        <v>-4998280</v>
      </c>
      <c r="U217" s="1">
        <f>(Table1[[#This Row],[Gross Revenue]]/Table1[[#This Row],[Budget]])-1</f>
        <v>-0.41652333333333336</v>
      </c>
      <c r="V217" t="str">
        <f t="shared" si="6"/>
        <v>&lt;90 minutes</v>
      </c>
      <c r="W217">
        <f>Table1[[#This Row],[Profit]]/Table1[[#This Row],[Budget]]</f>
        <v>-0.41652333333333336</v>
      </c>
      <c r="X217" s="22" t="str">
        <f>IF(L217="","",
IF(L217&lt;Predictability!$B$1,"Low",
IF(L217&lt;=Predictability!$B$2,"Mid","High")))</f>
        <v>Mid</v>
      </c>
      <c r="Y217" s="22">
        <f t="shared" si="7"/>
        <v>0</v>
      </c>
    </row>
    <row r="218" spans="1:25" x14ac:dyDescent="0.2">
      <c r="A218" t="s">
        <v>3585</v>
      </c>
      <c r="B218" t="s">
        <v>580</v>
      </c>
      <c r="C218" t="s">
        <v>301</v>
      </c>
      <c r="D218">
        <v>874</v>
      </c>
      <c r="E218">
        <v>1608</v>
      </c>
      <c r="F218">
        <v>31</v>
      </c>
      <c r="G218">
        <v>0</v>
      </c>
      <c r="H218">
        <v>5</v>
      </c>
      <c r="I218">
        <v>125</v>
      </c>
      <c r="J218">
        <v>91</v>
      </c>
      <c r="K218">
        <v>16298046</v>
      </c>
      <c r="L218">
        <v>14000000</v>
      </c>
      <c r="M218" s="2">
        <f>VLOOKUP(A218,Sheet2!$A$1:G3942,2,0)</f>
        <v>38684</v>
      </c>
      <c r="N218" t="str">
        <f>VLOOKUP(A218,Sheet2!$A$1:G3942,3,0)</f>
        <v>Color</v>
      </c>
      <c r="O218" t="str">
        <f>VLOOKUP(A218,Sheet2!$A$1:G3942,4,0)</f>
        <v>Horror</v>
      </c>
      <c r="P218" t="str">
        <f>VLOOKUP(A218,Sheet2!$A$1:G3942,5,0)</f>
        <v>English</v>
      </c>
      <c r="Q218" t="str">
        <f>VLOOKUP(A218,Sheet2!$A$1:G3942,6,0)</f>
        <v>UK</v>
      </c>
      <c r="R218" t="str">
        <f>VLOOKUP(A218,Sheet2!$A$1:G3942,7,0)</f>
        <v>PG-13</v>
      </c>
      <c r="S218" t="str">
        <f>IF(Table1[[#This Row],[Language]]="English","English","Other language")</f>
        <v>English</v>
      </c>
      <c r="T218">
        <f>Table1[[#This Row],[Gross Revenue]]-Table1[[#This Row],[Budget]]</f>
        <v>2298046</v>
      </c>
      <c r="U218" s="1">
        <f>(Table1[[#This Row],[Gross Revenue]]/Table1[[#This Row],[Budget]])-1</f>
        <v>0.16414614285714291</v>
      </c>
      <c r="V218" t="str">
        <f t="shared" si="6"/>
        <v>90-110 minutes</v>
      </c>
      <c r="W218">
        <f>Table1[[#This Row],[Profit]]/Table1[[#This Row],[Budget]]</f>
        <v>0.16414614285714285</v>
      </c>
      <c r="X218" s="22" t="str">
        <f>IF(L218="","",
IF(L218&lt;Predictability!$B$1,"Low",
IF(L218&lt;=Predictability!$B$2,"Mid","High")))</f>
        <v>Mid</v>
      </c>
      <c r="Y218" s="22">
        <f t="shared" si="7"/>
        <v>0</v>
      </c>
    </row>
    <row r="219" spans="1:25" x14ac:dyDescent="0.2">
      <c r="A219" t="s">
        <v>6266</v>
      </c>
      <c r="B219" t="s">
        <v>1823</v>
      </c>
      <c r="C219" t="s">
        <v>2539</v>
      </c>
      <c r="D219">
        <v>3000</v>
      </c>
      <c r="E219">
        <v>4198</v>
      </c>
      <c r="F219">
        <v>92</v>
      </c>
      <c r="G219">
        <v>12000</v>
      </c>
      <c r="H219">
        <v>7.3</v>
      </c>
      <c r="I219">
        <v>278</v>
      </c>
      <c r="J219">
        <v>100</v>
      </c>
      <c r="K219">
        <v>12574715</v>
      </c>
      <c r="L219">
        <v>4500000</v>
      </c>
      <c r="M219" s="2">
        <f>VLOOKUP(A219,Sheet2!$A$1:G3943,2,0)</f>
        <v>39941</v>
      </c>
      <c r="N219" t="str">
        <f>VLOOKUP(A219,Sheet2!$A$1:G3943,3,0)</f>
        <v>Color</v>
      </c>
      <c r="O219" t="str">
        <f>VLOOKUP(A219,Sheet2!$A$1:G3943,4,0)</f>
        <v>Drama</v>
      </c>
      <c r="P219" t="str">
        <f>VLOOKUP(A219,Sheet2!$A$1:G3943,5,0)</f>
        <v>English</v>
      </c>
      <c r="Q219" t="str">
        <f>VLOOKUP(A219,Sheet2!$A$1:G3943,6,0)</f>
        <v>UK</v>
      </c>
      <c r="R219" t="str">
        <f>VLOOKUP(A219,Sheet2!$A$1:G3943,7,0)</f>
        <v>PG-13</v>
      </c>
      <c r="S219" t="str">
        <f>IF(Table1[[#This Row],[Language]]="English","English","Other language")</f>
        <v>English</v>
      </c>
      <c r="T219">
        <f>Table1[[#This Row],[Gross Revenue]]-Table1[[#This Row],[Budget]]</f>
        <v>8074715</v>
      </c>
      <c r="U219" s="1">
        <f>(Table1[[#This Row],[Gross Revenue]]/Table1[[#This Row],[Budget]])-1</f>
        <v>1.794381111111111</v>
      </c>
      <c r="V219" t="str">
        <f t="shared" si="6"/>
        <v>90-110 minutes</v>
      </c>
      <c r="W219">
        <f>Table1[[#This Row],[Profit]]/Table1[[#This Row],[Budget]]</f>
        <v>1.7943811111111112</v>
      </c>
      <c r="X219" s="22" t="str">
        <f>IF(L219="","",
IF(L219&lt;Predictability!$B$1,"Low",
IF(L219&lt;=Predictability!$B$2,"Mid","High")))</f>
        <v>Low</v>
      </c>
      <c r="Y219" s="22">
        <f t="shared" si="7"/>
        <v>1</v>
      </c>
    </row>
    <row r="220" spans="1:25" x14ac:dyDescent="0.2">
      <c r="A220" t="s">
        <v>4691</v>
      </c>
      <c r="B220" t="s">
        <v>1760</v>
      </c>
      <c r="C220" t="s">
        <v>455</v>
      </c>
      <c r="D220">
        <v>736</v>
      </c>
      <c r="E220">
        <v>1403</v>
      </c>
      <c r="F220">
        <v>272</v>
      </c>
      <c r="G220">
        <v>132</v>
      </c>
      <c r="H220">
        <v>6.3</v>
      </c>
      <c r="I220">
        <v>34</v>
      </c>
      <c r="J220">
        <v>103</v>
      </c>
      <c r="K220">
        <v>75078</v>
      </c>
      <c r="L220">
        <v>14000000</v>
      </c>
      <c r="M220" s="2">
        <f>VLOOKUP(A220,Sheet2!$A$1:G3944,2,0)</f>
        <v>36837</v>
      </c>
      <c r="N220" t="str">
        <f>VLOOKUP(A220,Sheet2!$A$1:G3944,3,0)</f>
        <v>Color</v>
      </c>
      <c r="O220" t="str">
        <f>VLOOKUP(A220,Sheet2!$A$1:G3944,4,0)</f>
        <v>Comedy</v>
      </c>
      <c r="P220" t="str">
        <f>VLOOKUP(A220,Sheet2!$A$1:G3944,5,0)</f>
        <v>English</v>
      </c>
      <c r="Q220" t="str">
        <f>VLOOKUP(A220,Sheet2!$A$1:G3944,6,0)</f>
        <v>USA</v>
      </c>
      <c r="R220" t="str">
        <f>VLOOKUP(A220,Sheet2!$A$1:G3944,7,0)</f>
        <v>R</v>
      </c>
      <c r="S220" t="str">
        <f>IF(Table1[[#This Row],[Language]]="English","English","Other language")</f>
        <v>English</v>
      </c>
      <c r="T220">
        <f>Table1[[#This Row],[Gross Revenue]]-Table1[[#This Row],[Budget]]</f>
        <v>-13924922</v>
      </c>
      <c r="U220" s="1">
        <f>(Table1[[#This Row],[Gross Revenue]]/Table1[[#This Row],[Budget]])-1</f>
        <v>-0.99463728571428567</v>
      </c>
      <c r="V220" t="str">
        <f t="shared" si="6"/>
        <v>90-110 minutes</v>
      </c>
      <c r="W220">
        <f>Table1[[#This Row],[Profit]]/Table1[[#This Row],[Budget]]</f>
        <v>-0.99463728571428567</v>
      </c>
      <c r="X220" s="22" t="str">
        <f>IF(L220="","",
IF(L220&lt;Predictability!$B$1,"Low",
IF(L220&lt;=Predictability!$B$2,"Mid","High")))</f>
        <v>Mid</v>
      </c>
      <c r="Y220" s="22">
        <f t="shared" si="7"/>
        <v>0</v>
      </c>
    </row>
    <row r="221" spans="1:25" x14ac:dyDescent="0.2">
      <c r="A221" t="s">
        <v>5675</v>
      </c>
      <c r="B221" t="s">
        <v>1655</v>
      </c>
      <c r="C221" t="s">
        <v>1785</v>
      </c>
      <c r="D221">
        <v>893</v>
      </c>
      <c r="E221">
        <v>2640</v>
      </c>
      <c r="F221">
        <v>32</v>
      </c>
      <c r="G221">
        <v>646</v>
      </c>
      <c r="H221">
        <v>6.9</v>
      </c>
      <c r="I221">
        <v>105</v>
      </c>
      <c r="J221">
        <v>97</v>
      </c>
      <c r="K221">
        <v>18535191</v>
      </c>
      <c r="L221">
        <v>14000000</v>
      </c>
      <c r="M221" s="2">
        <f>VLOOKUP(A221,Sheet2!$A$1:G3945,2,0)</f>
        <v>36251</v>
      </c>
      <c r="N221" t="str">
        <f>VLOOKUP(A221,Sheet2!$A$1:G3945,3,0)</f>
        <v>Color</v>
      </c>
      <c r="O221" t="str">
        <f>VLOOKUP(A221,Sheet2!$A$1:G3945,4,0)</f>
        <v>Comedy</v>
      </c>
      <c r="P221" t="str">
        <f>VLOOKUP(A221,Sheet2!$A$1:G3945,5,0)</f>
        <v>English</v>
      </c>
      <c r="Q221" t="str">
        <f>VLOOKUP(A221,Sheet2!$A$1:G3945,6,0)</f>
        <v>UK</v>
      </c>
      <c r="R221" t="str">
        <f>VLOOKUP(A221,Sheet2!$A$1:G3945,7,0)</f>
        <v>PG-13</v>
      </c>
      <c r="S221" t="str">
        <f>IF(Table1[[#This Row],[Language]]="English","English","Other language")</f>
        <v>English</v>
      </c>
      <c r="T221">
        <f>Table1[[#This Row],[Gross Revenue]]-Table1[[#This Row],[Budget]]</f>
        <v>4535191</v>
      </c>
      <c r="U221" s="1">
        <f>(Table1[[#This Row],[Gross Revenue]]/Table1[[#This Row],[Budget]])-1</f>
        <v>0.32394221428571424</v>
      </c>
      <c r="V221" t="str">
        <f t="shared" si="6"/>
        <v>90-110 minutes</v>
      </c>
      <c r="W221">
        <f>Table1[[#This Row],[Profit]]/Table1[[#This Row],[Budget]]</f>
        <v>0.32394221428571429</v>
      </c>
      <c r="X221" s="22" t="str">
        <f>IF(L221="","",
IF(L221&lt;Predictability!$B$1,"Low",
IF(L221&lt;=Predictability!$B$2,"Mid","High")))</f>
        <v>Mid</v>
      </c>
      <c r="Y221" s="22">
        <f t="shared" si="7"/>
        <v>0</v>
      </c>
    </row>
    <row r="222" spans="1:25" x14ac:dyDescent="0.2">
      <c r="A222" t="s">
        <v>5764</v>
      </c>
      <c r="B222" t="s">
        <v>498</v>
      </c>
      <c r="C222" t="s">
        <v>1868</v>
      </c>
      <c r="D222">
        <v>11000</v>
      </c>
      <c r="E222">
        <v>11519</v>
      </c>
      <c r="F222">
        <v>529</v>
      </c>
      <c r="G222">
        <v>0</v>
      </c>
      <c r="H222">
        <v>7</v>
      </c>
      <c r="I222">
        <v>107</v>
      </c>
      <c r="J222">
        <v>108</v>
      </c>
      <c r="K222">
        <v>8535575</v>
      </c>
      <c r="L222">
        <v>30000000</v>
      </c>
      <c r="M222" s="2">
        <f>VLOOKUP(A222,Sheet2!$A$1:G3946,2,0)</f>
        <v>38436</v>
      </c>
      <c r="N222" t="str">
        <f>VLOOKUP(A222,Sheet2!$A$1:G3946,3,0)</f>
        <v>Color</v>
      </c>
      <c r="O222" t="str">
        <f>VLOOKUP(A222,Sheet2!$A$1:G3946,4,0)</f>
        <v>Drama</v>
      </c>
      <c r="P222" t="str">
        <f>VLOOKUP(A222,Sheet2!$A$1:G3946,5,0)</f>
        <v>English</v>
      </c>
      <c r="Q222" t="str">
        <f>VLOOKUP(A222,Sheet2!$A$1:G3946,6,0)</f>
        <v>USA</v>
      </c>
      <c r="R222" t="str">
        <f>VLOOKUP(A222,Sheet2!$A$1:G3946,7,0)</f>
        <v>PG-13</v>
      </c>
      <c r="S222" t="str">
        <f>IF(Table1[[#This Row],[Language]]="English","English","Other language")</f>
        <v>English</v>
      </c>
      <c r="T222">
        <f>Table1[[#This Row],[Gross Revenue]]-Table1[[#This Row],[Budget]]</f>
        <v>-21464425</v>
      </c>
      <c r="U222" s="1">
        <f>(Table1[[#This Row],[Gross Revenue]]/Table1[[#This Row],[Budget]])-1</f>
        <v>-0.71548083333333334</v>
      </c>
      <c r="V222" t="str">
        <f t="shared" si="6"/>
        <v>90-110 minutes</v>
      </c>
      <c r="W222">
        <f>Table1[[#This Row],[Profit]]/Table1[[#This Row],[Budget]]</f>
        <v>-0.71548083333333334</v>
      </c>
      <c r="X222" s="22" t="str">
        <f>IF(L222="","",
IF(L222&lt;Predictability!$B$1,"Low",
IF(L222&lt;=Predictability!$B$2,"Mid","High")))</f>
        <v>Mid</v>
      </c>
      <c r="Y222" s="22">
        <f t="shared" si="7"/>
        <v>0</v>
      </c>
    </row>
    <row r="223" spans="1:25" x14ac:dyDescent="0.2">
      <c r="A223" t="s">
        <v>3468</v>
      </c>
      <c r="B223" t="s">
        <v>387</v>
      </c>
      <c r="C223" t="s">
        <v>388</v>
      </c>
      <c r="D223">
        <v>2000</v>
      </c>
      <c r="E223">
        <v>3717</v>
      </c>
      <c r="F223">
        <v>49</v>
      </c>
      <c r="G223">
        <v>0</v>
      </c>
      <c r="H223">
        <v>4.5999999999999996</v>
      </c>
      <c r="I223">
        <v>119</v>
      </c>
      <c r="J223">
        <v>89</v>
      </c>
      <c r="K223">
        <v>65557989</v>
      </c>
      <c r="L223">
        <v>45000000</v>
      </c>
      <c r="M223" s="2">
        <f>VLOOKUP(A223,Sheet2!$A$1:G3947,2,0)</f>
        <v>35785</v>
      </c>
      <c r="N223" t="str">
        <f>VLOOKUP(A223,Sheet2!$A$1:G3947,3,0)</f>
        <v>Color</v>
      </c>
      <c r="O223" t="str">
        <f>VLOOKUP(A223,Sheet2!$A$1:G3947,4,0)</f>
        <v>Action</v>
      </c>
      <c r="P223" t="str">
        <f>VLOOKUP(A223,Sheet2!$A$1:G3947,5,0)</f>
        <v>English</v>
      </c>
      <c r="Q223" t="str">
        <f>VLOOKUP(A223,Sheet2!$A$1:G3947,6,0)</f>
        <v>USA</v>
      </c>
      <c r="R223" t="str">
        <f>VLOOKUP(A223,Sheet2!$A$1:G3947,7,0)</f>
        <v>PG-13</v>
      </c>
      <c r="S223" t="str">
        <f>IF(Table1[[#This Row],[Language]]="English","English","Other language")</f>
        <v>English</v>
      </c>
      <c r="T223">
        <f>Table1[[#This Row],[Gross Revenue]]-Table1[[#This Row],[Budget]]</f>
        <v>20557989</v>
      </c>
      <c r="U223" s="1">
        <f>(Table1[[#This Row],[Gross Revenue]]/Table1[[#This Row],[Budget]])-1</f>
        <v>0.45684419999999992</v>
      </c>
      <c r="V223" t="str">
        <f t="shared" si="6"/>
        <v>&lt;90 minutes</v>
      </c>
      <c r="W223">
        <f>Table1[[#This Row],[Profit]]/Table1[[#This Row],[Budget]]</f>
        <v>0.45684419999999998</v>
      </c>
      <c r="X223" s="22" t="str">
        <f>IF(L223="","",
IF(L223&lt;Predictability!$B$1,"Low",
IF(L223&lt;=Predictability!$B$2,"Mid","High")))</f>
        <v>Mid</v>
      </c>
      <c r="Y223" s="22">
        <f t="shared" si="7"/>
        <v>0</v>
      </c>
    </row>
    <row r="224" spans="1:25" x14ac:dyDescent="0.2">
      <c r="A224" t="s">
        <v>3467</v>
      </c>
      <c r="B224" t="s">
        <v>385</v>
      </c>
      <c r="C224" t="s">
        <v>386</v>
      </c>
      <c r="D224">
        <v>601</v>
      </c>
      <c r="E224">
        <v>2730</v>
      </c>
      <c r="F224">
        <v>27</v>
      </c>
      <c r="G224">
        <v>686</v>
      </c>
      <c r="H224">
        <v>4.5999999999999996</v>
      </c>
      <c r="I224">
        <v>94</v>
      </c>
      <c r="J224">
        <v>97</v>
      </c>
      <c r="K224">
        <v>31526393</v>
      </c>
      <c r="L224">
        <v>25000000</v>
      </c>
      <c r="M224" s="2">
        <f>VLOOKUP(A224,Sheet2!$A$1:G3948,2,0)</f>
        <v>38282</v>
      </c>
      <c r="N224" t="str">
        <f>VLOOKUP(A224,Sheet2!$A$1:G3948,3,0)</f>
        <v>Color</v>
      </c>
      <c r="O224" t="str">
        <f>VLOOKUP(A224,Sheet2!$A$1:G3948,4,0)</f>
        <v>Action</v>
      </c>
      <c r="P224" t="str">
        <f>VLOOKUP(A224,Sheet2!$A$1:G3948,5,0)</f>
        <v>English</v>
      </c>
      <c r="Q224" t="str">
        <f>VLOOKUP(A224,Sheet2!$A$1:G3948,6,0)</f>
        <v>USA</v>
      </c>
      <c r="R224" t="str">
        <f>VLOOKUP(A224,Sheet2!$A$1:G3948,7,0)</f>
        <v>PG-13</v>
      </c>
      <c r="S224" t="str">
        <f>IF(Table1[[#This Row],[Language]]="English","English","Other language")</f>
        <v>English</v>
      </c>
      <c r="T224">
        <f>Table1[[#This Row],[Gross Revenue]]-Table1[[#This Row],[Budget]]</f>
        <v>6526393</v>
      </c>
      <c r="U224" s="1">
        <f>(Table1[[#This Row],[Gross Revenue]]/Table1[[#This Row],[Budget]])-1</f>
        <v>0.2610557200000001</v>
      </c>
      <c r="V224" t="str">
        <f t="shared" si="6"/>
        <v>90-110 minutes</v>
      </c>
      <c r="W224">
        <f>Table1[[#This Row],[Profit]]/Table1[[#This Row],[Budget]]</f>
        <v>0.26105571999999999</v>
      </c>
      <c r="X224" s="22" t="str">
        <f>IF(L224="","",
IF(L224&lt;Predictability!$B$1,"Low",
IF(L224&lt;=Predictability!$B$2,"Mid","High")))</f>
        <v>Mid</v>
      </c>
      <c r="Y224" s="22">
        <f t="shared" si="7"/>
        <v>0</v>
      </c>
    </row>
    <row r="225" spans="1:25" x14ac:dyDescent="0.2">
      <c r="A225" t="s">
        <v>4226</v>
      </c>
      <c r="B225" t="s">
        <v>211</v>
      </c>
      <c r="C225" t="s">
        <v>523</v>
      </c>
      <c r="D225">
        <v>22000</v>
      </c>
      <c r="E225">
        <v>22889</v>
      </c>
      <c r="F225">
        <v>11000</v>
      </c>
      <c r="G225">
        <v>846</v>
      </c>
      <c r="H225">
        <v>5.9</v>
      </c>
      <c r="I225">
        <v>105</v>
      </c>
      <c r="J225">
        <v>96</v>
      </c>
      <c r="K225">
        <v>32122249</v>
      </c>
      <c r="L225">
        <v>60000000</v>
      </c>
      <c r="M225" s="2">
        <f>VLOOKUP(A225,Sheet2!$A$1:G3949,2,0)</f>
        <v>37555</v>
      </c>
      <c r="N225" t="str">
        <f>VLOOKUP(A225,Sheet2!$A$1:G3949,3,0)</f>
        <v>Color</v>
      </c>
      <c r="O225" t="str">
        <f>VLOOKUP(A225,Sheet2!$A$1:G3949,4,0)</f>
        <v>Comedy</v>
      </c>
      <c r="P225" t="str">
        <f>VLOOKUP(A225,Sheet2!$A$1:G3949,5,0)</f>
        <v>English</v>
      </c>
      <c r="Q225" t="str">
        <f>VLOOKUP(A225,Sheet2!$A$1:G3949,6,0)</f>
        <v>USA</v>
      </c>
      <c r="R225" t="str">
        <f>VLOOKUP(A225,Sheet2!$A$1:G3949,7,0)</f>
        <v>R</v>
      </c>
      <c r="S225" t="str">
        <f>IF(Table1[[#This Row],[Language]]="English","English","Other language")</f>
        <v>English</v>
      </c>
      <c r="T225">
        <f>Table1[[#This Row],[Gross Revenue]]-Table1[[#This Row],[Budget]]</f>
        <v>-27877751</v>
      </c>
      <c r="U225" s="1">
        <f>(Table1[[#This Row],[Gross Revenue]]/Table1[[#This Row],[Budget]])-1</f>
        <v>-0.46462918333333336</v>
      </c>
      <c r="V225" t="str">
        <f t="shared" si="6"/>
        <v>90-110 minutes</v>
      </c>
      <c r="W225">
        <f>Table1[[#This Row],[Profit]]/Table1[[#This Row],[Budget]]</f>
        <v>-0.46462918333333331</v>
      </c>
      <c r="X225" s="22" t="str">
        <f>IF(L225="","",
IF(L225&lt;Predictability!$B$1,"Low",
IF(L225&lt;=Predictability!$B$2,"Mid","High")))</f>
        <v>High</v>
      </c>
      <c r="Y225" s="22">
        <f t="shared" si="7"/>
        <v>0</v>
      </c>
    </row>
    <row r="226" spans="1:25" x14ac:dyDescent="0.2">
      <c r="A226" t="s">
        <v>5441</v>
      </c>
      <c r="B226" t="s">
        <v>211</v>
      </c>
      <c r="C226" t="s">
        <v>523</v>
      </c>
      <c r="D226">
        <v>22000</v>
      </c>
      <c r="E226">
        <v>24333</v>
      </c>
      <c r="F226">
        <v>11000</v>
      </c>
      <c r="G226">
        <v>0</v>
      </c>
      <c r="H226">
        <v>6.7</v>
      </c>
      <c r="I226">
        <v>145</v>
      </c>
      <c r="J226">
        <v>103</v>
      </c>
      <c r="K226">
        <v>106694016</v>
      </c>
      <c r="L226">
        <v>30000000</v>
      </c>
      <c r="M226" s="2">
        <f>VLOOKUP(A226,Sheet2!$A$1:G3950,2,0)</f>
        <v>36301</v>
      </c>
      <c r="N226" t="str">
        <f>VLOOKUP(A226,Sheet2!$A$1:G3950,3,0)</f>
        <v>Color</v>
      </c>
      <c r="O226" t="str">
        <f>VLOOKUP(A226,Sheet2!$A$1:G3950,4,0)</f>
        <v>Comedy</v>
      </c>
      <c r="P226" t="str">
        <f>VLOOKUP(A226,Sheet2!$A$1:G3950,5,0)</f>
        <v>English</v>
      </c>
      <c r="Q226" t="str">
        <f>VLOOKUP(A226,Sheet2!$A$1:G3950,6,0)</f>
        <v>USA</v>
      </c>
      <c r="R226" t="str">
        <f>VLOOKUP(A226,Sheet2!$A$1:G3950,7,0)</f>
        <v>R</v>
      </c>
      <c r="S226" t="str">
        <f>IF(Table1[[#This Row],[Language]]="English","English","Other language")</f>
        <v>English</v>
      </c>
      <c r="T226">
        <f>Table1[[#This Row],[Gross Revenue]]-Table1[[#This Row],[Budget]]</f>
        <v>76694016</v>
      </c>
      <c r="U226" s="1">
        <f>(Table1[[#This Row],[Gross Revenue]]/Table1[[#This Row],[Budget]])-1</f>
        <v>2.5564672000000002</v>
      </c>
      <c r="V226" t="str">
        <f t="shared" si="6"/>
        <v>90-110 minutes</v>
      </c>
      <c r="W226">
        <f>Table1[[#This Row],[Profit]]/Table1[[#This Row],[Budget]]</f>
        <v>2.5564672000000002</v>
      </c>
      <c r="X226" s="22" t="str">
        <f>IF(L226="","",
IF(L226&lt;Predictability!$B$1,"Low",
IF(L226&lt;=Predictability!$B$2,"Mid","High")))</f>
        <v>Mid</v>
      </c>
      <c r="Y226" s="22">
        <f t="shared" si="7"/>
        <v>1</v>
      </c>
    </row>
    <row r="227" spans="1:25" x14ac:dyDescent="0.2">
      <c r="A227" t="s">
        <v>5958</v>
      </c>
      <c r="B227" t="s">
        <v>765</v>
      </c>
      <c r="C227" t="s">
        <v>2132</v>
      </c>
      <c r="D227">
        <v>4000</v>
      </c>
      <c r="E227">
        <v>6017</v>
      </c>
      <c r="F227">
        <v>383</v>
      </c>
      <c r="G227">
        <v>0</v>
      </c>
      <c r="H227">
        <v>7.1</v>
      </c>
      <c r="I227">
        <v>78</v>
      </c>
      <c r="J227">
        <v>94</v>
      </c>
      <c r="K227">
        <v>58297830</v>
      </c>
      <c r="L227">
        <v>50000000</v>
      </c>
      <c r="M227" s="2">
        <f>VLOOKUP(A227,Sheet2!$A$1:G3951,2,0)</f>
        <v>35786</v>
      </c>
      <c r="N227" t="str">
        <f>VLOOKUP(A227,Sheet2!$A$1:G3951,3,0)</f>
        <v>Color</v>
      </c>
      <c r="O227" t="str">
        <f>VLOOKUP(A227,Sheet2!$A$1:G3951,4,0)</f>
        <v>Adventure</v>
      </c>
      <c r="P227" t="str">
        <f>VLOOKUP(A227,Sheet2!$A$1:G3951,5,0)</f>
        <v>English</v>
      </c>
      <c r="Q227" t="str">
        <f>VLOOKUP(A227,Sheet2!$A$1:G3951,6,0)</f>
        <v>USA</v>
      </c>
      <c r="R227" t="str">
        <f>VLOOKUP(A227,Sheet2!$A$1:G3951,7,0)</f>
        <v>G</v>
      </c>
      <c r="S227" t="str">
        <f>IF(Table1[[#This Row],[Language]]="English","English","Other language")</f>
        <v>English</v>
      </c>
      <c r="T227">
        <f>Table1[[#This Row],[Gross Revenue]]-Table1[[#This Row],[Budget]]</f>
        <v>8297830</v>
      </c>
      <c r="U227" s="1">
        <f>(Table1[[#This Row],[Gross Revenue]]/Table1[[#This Row],[Budget]])-1</f>
        <v>0.1659565999999999</v>
      </c>
      <c r="V227" t="str">
        <f t="shared" si="6"/>
        <v>90-110 minutes</v>
      </c>
      <c r="W227">
        <f>Table1[[#This Row],[Profit]]/Table1[[#This Row],[Budget]]</f>
        <v>0.16595660000000001</v>
      </c>
      <c r="X227" s="22" t="str">
        <f>IF(L227="","",
IF(L227&lt;Predictability!$B$1,"Low",
IF(L227&lt;=Predictability!$B$2,"Mid","High")))</f>
        <v>Mid</v>
      </c>
      <c r="Y227" s="22">
        <f t="shared" si="7"/>
        <v>0</v>
      </c>
    </row>
    <row r="228" spans="1:25" x14ac:dyDescent="0.2">
      <c r="A228" t="s">
        <v>4412</v>
      </c>
      <c r="B228" t="s">
        <v>1517</v>
      </c>
      <c r="C228" t="s">
        <v>328</v>
      </c>
      <c r="D228">
        <v>127</v>
      </c>
      <c r="E228">
        <v>163</v>
      </c>
      <c r="F228">
        <v>24</v>
      </c>
      <c r="G228">
        <v>560</v>
      </c>
      <c r="H228">
        <v>6.1</v>
      </c>
      <c r="I228">
        <v>62</v>
      </c>
      <c r="J228">
        <v>103</v>
      </c>
      <c r="K228">
        <v>5725</v>
      </c>
      <c r="L228">
        <v>8400000</v>
      </c>
      <c r="M228" s="2">
        <f>VLOOKUP(A228,Sheet2!$A$1:G3952,2,0)</f>
        <v>36709</v>
      </c>
      <c r="N228" t="str">
        <f>VLOOKUP(A228,Sheet2!$A$1:G3952,3,0)</f>
        <v>Color</v>
      </c>
      <c r="O228" t="str">
        <f>VLOOKUP(A228,Sheet2!$A$1:G3952,4,0)</f>
        <v>Horror</v>
      </c>
      <c r="P228" t="str">
        <f>VLOOKUP(A228,Sheet2!$A$1:G3952,5,0)</f>
        <v>German</v>
      </c>
      <c r="Q228" t="str">
        <f>VLOOKUP(A228,Sheet2!$A$1:G3952,6,0)</f>
        <v>Germany</v>
      </c>
      <c r="R228" t="str">
        <f>VLOOKUP(A228,Sheet2!$A$1:G3952,7,0)</f>
        <v>R</v>
      </c>
      <c r="S228" t="str">
        <f>IF(Table1[[#This Row],[Language]]="English","English","Other language")</f>
        <v>Other language</v>
      </c>
      <c r="T228">
        <f>Table1[[#This Row],[Gross Revenue]]-Table1[[#This Row],[Budget]]</f>
        <v>-8394275</v>
      </c>
      <c r="U228" s="1">
        <f>(Table1[[#This Row],[Gross Revenue]]/Table1[[#This Row],[Budget]])-1</f>
        <v>-0.9993184523809524</v>
      </c>
      <c r="V228" t="str">
        <f t="shared" si="6"/>
        <v>90-110 minutes</v>
      </c>
      <c r="W228">
        <f>Table1[[#This Row],[Profit]]/Table1[[#This Row],[Budget]]</f>
        <v>-0.9993184523809524</v>
      </c>
      <c r="X228" s="22" t="str">
        <f>IF(L228="","",
IF(L228&lt;Predictability!$B$1,"Low",
IF(L228&lt;=Predictability!$B$2,"Mid","High")))</f>
        <v>Low</v>
      </c>
      <c r="Y228" s="22">
        <f t="shared" si="7"/>
        <v>0</v>
      </c>
    </row>
    <row r="229" spans="1:25" x14ac:dyDescent="0.2">
      <c r="A229" t="s">
        <v>4696</v>
      </c>
      <c r="B229" t="s">
        <v>628</v>
      </c>
      <c r="C229" t="s">
        <v>1766</v>
      </c>
      <c r="D229">
        <v>11000</v>
      </c>
      <c r="E229">
        <v>28176</v>
      </c>
      <c r="F229">
        <v>285</v>
      </c>
      <c r="G229">
        <v>41000</v>
      </c>
      <c r="H229">
        <v>6.3</v>
      </c>
      <c r="I229">
        <v>272</v>
      </c>
      <c r="J229">
        <v>143</v>
      </c>
      <c r="K229">
        <v>2175312</v>
      </c>
      <c r="L229">
        <v>50000000</v>
      </c>
      <c r="M229" s="2">
        <f>VLOOKUP(A229,Sheet2!$A$1:G3953,2,0)</f>
        <v>41592</v>
      </c>
      <c r="N229" t="str">
        <f>VLOOKUP(A229,Sheet2!$A$1:G3953,3,0)</f>
        <v>Color</v>
      </c>
      <c r="O229" t="str">
        <f>VLOOKUP(A229,Sheet2!$A$1:G3953,4,0)</f>
        <v>Comedy</v>
      </c>
      <c r="P229" t="str">
        <f>VLOOKUP(A229,Sheet2!$A$1:G3953,5,0)</f>
        <v>English</v>
      </c>
      <c r="Q229" t="str">
        <f>VLOOKUP(A229,Sheet2!$A$1:G3953,6,0)</f>
        <v>USA</v>
      </c>
      <c r="R229" t="str">
        <f>VLOOKUP(A229,Sheet2!$A$1:G3953,7,0)</f>
        <v>PG-13</v>
      </c>
      <c r="S229" t="str">
        <f>IF(Table1[[#This Row],[Language]]="English","English","Other language")</f>
        <v>English</v>
      </c>
      <c r="T229">
        <f>Table1[[#This Row],[Gross Revenue]]-Table1[[#This Row],[Budget]]</f>
        <v>-47824688</v>
      </c>
      <c r="U229" s="1">
        <f>(Table1[[#This Row],[Gross Revenue]]/Table1[[#This Row],[Budget]])-1</f>
        <v>-0.95649375999999997</v>
      </c>
      <c r="V229" t="str">
        <f t="shared" si="6"/>
        <v>131-150 minutes</v>
      </c>
      <c r="W229">
        <f>Table1[[#This Row],[Profit]]/Table1[[#This Row],[Budget]]</f>
        <v>-0.95649375999999997</v>
      </c>
      <c r="X229" s="22" t="str">
        <f>IF(L229="","",
IF(L229&lt;Predictability!$B$1,"Low",
IF(L229&lt;=Predictability!$B$2,"Mid","High")))</f>
        <v>Mid</v>
      </c>
      <c r="Y229" s="22">
        <f t="shared" si="7"/>
        <v>0</v>
      </c>
    </row>
    <row r="230" spans="1:25" x14ac:dyDescent="0.2">
      <c r="A230" t="s">
        <v>6135</v>
      </c>
      <c r="B230" t="s">
        <v>2755</v>
      </c>
      <c r="C230" t="s">
        <v>1766</v>
      </c>
      <c r="D230">
        <v>640000</v>
      </c>
      <c r="E230">
        <v>656730</v>
      </c>
      <c r="F230">
        <v>285</v>
      </c>
      <c r="G230">
        <v>0</v>
      </c>
      <c r="H230">
        <v>7.2</v>
      </c>
      <c r="I230">
        <v>181</v>
      </c>
      <c r="J230">
        <v>98</v>
      </c>
      <c r="K230">
        <v>84136909</v>
      </c>
      <c r="L230">
        <v>26000000</v>
      </c>
      <c r="M230" s="2">
        <f>VLOOKUP(A230,Sheet2!$A$1:G3954,2,0)</f>
        <v>38129</v>
      </c>
      <c r="N230" t="str">
        <f>VLOOKUP(A230,Sheet2!$A$1:G3954,3,0)</f>
        <v>Color</v>
      </c>
      <c r="O230" t="str">
        <f>VLOOKUP(A230,Sheet2!$A$1:G3954,4,0)</f>
        <v>Comedy</v>
      </c>
      <c r="P230" t="str">
        <f>VLOOKUP(A230,Sheet2!$A$1:G3954,5,0)</f>
        <v>English</v>
      </c>
      <c r="Q230" t="str">
        <f>VLOOKUP(A230,Sheet2!$A$1:G3954,6,0)</f>
        <v>USA</v>
      </c>
      <c r="R230" t="str">
        <f>VLOOKUP(A230,Sheet2!$A$1:G3954,7,0)</f>
        <v>PG-13</v>
      </c>
      <c r="S230" t="str">
        <f>IF(Table1[[#This Row],[Language]]="English","English","Other language")</f>
        <v>English</v>
      </c>
      <c r="T230">
        <f>Table1[[#This Row],[Gross Revenue]]-Table1[[#This Row],[Budget]]</f>
        <v>58136909</v>
      </c>
      <c r="U230" s="1">
        <f>(Table1[[#This Row],[Gross Revenue]]/Table1[[#This Row],[Budget]])-1</f>
        <v>2.2360349615384614</v>
      </c>
      <c r="V230" t="str">
        <f t="shared" si="6"/>
        <v>90-110 minutes</v>
      </c>
      <c r="W230">
        <f>Table1[[#This Row],[Profit]]/Table1[[#This Row],[Budget]]</f>
        <v>2.2360349615384614</v>
      </c>
      <c r="X230" s="22" t="str">
        <f>IF(L230="","",
IF(L230&lt;Predictability!$B$1,"Low",
IF(L230&lt;=Predictability!$B$2,"Mid","High")))</f>
        <v>Mid</v>
      </c>
      <c r="Y230" s="22">
        <f t="shared" si="7"/>
        <v>1</v>
      </c>
    </row>
    <row r="231" spans="1:25" x14ac:dyDescent="0.2">
      <c r="A231" t="s">
        <v>4050</v>
      </c>
      <c r="B231" t="s">
        <v>1164</v>
      </c>
      <c r="C231" t="s">
        <v>1044</v>
      </c>
      <c r="D231">
        <v>712</v>
      </c>
      <c r="E231">
        <v>1673</v>
      </c>
      <c r="F231">
        <v>0</v>
      </c>
      <c r="G231">
        <v>3000</v>
      </c>
      <c r="H231">
        <v>5.7</v>
      </c>
      <c r="I231">
        <v>107</v>
      </c>
      <c r="J231">
        <v>94</v>
      </c>
      <c r="K231">
        <v>15155772</v>
      </c>
      <c r="L231">
        <v>18000000</v>
      </c>
      <c r="M231" s="2">
        <f>VLOOKUP(A231,Sheet2!$A$1:G3955,2,0)</f>
        <v>41660</v>
      </c>
      <c r="N231" t="str">
        <f>VLOOKUP(A231,Sheet2!$A$1:G3955,3,0)</f>
        <v>Color</v>
      </c>
      <c r="O231" t="str">
        <f>VLOOKUP(A231,Sheet2!$A$1:G3955,4,0)</f>
        <v>Comedy</v>
      </c>
      <c r="P231" t="str">
        <f>VLOOKUP(A231,Sheet2!$A$1:G3955,5,0)</f>
        <v>English</v>
      </c>
      <c r="Q231" t="str">
        <f>VLOOKUP(A231,Sheet2!$A$1:G3955,6,0)</f>
        <v>USA</v>
      </c>
      <c r="R231" t="str">
        <f>VLOOKUP(A231,Sheet2!$A$1:G3955,7,0)</f>
        <v>PG-13</v>
      </c>
      <c r="S231" t="str">
        <f>IF(Table1[[#This Row],[Language]]="English","English","Other language")</f>
        <v>English</v>
      </c>
      <c r="T231">
        <f>Table1[[#This Row],[Gross Revenue]]-Table1[[#This Row],[Budget]]</f>
        <v>-2844228</v>
      </c>
      <c r="U231" s="1">
        <f>(Table1[[#This Row],[Gross Revenue]]/Table1[[#This Row],[Budget]])-1</f>
        <v>-0.15801266666666669</v>
      </c>
      <c r="V231" t="str">
        <f t="shared" si="6"/>
        <v>90-110 minutes</v>
      </c>
      <c r="W231">
        <f>Table1[[#This Row],[Profit]]/Table1[[#This Row],[Budget]]</f>
        <v>-0.15801266666666666</v>
      </c>
      <c r="X231" s="22" t="str">
        <f>IF(L231="","",
IF(L231&lt;Predictability!$B$1,"Low",
IF(L231&lt;=Predictability!$B$2,"Mid","High")))</f>
        <v>Mid</v>
      </c>
      <c r="Y231" s="22">
        <f t="shared" si="7"/>
        <v>0</v>
      </c>
    </row>
    <row r="232" spans="1:25" x14ac:dyDescent="0.2">
      <c r="A232" t="s">
        <v>3958</v>
      </c>
      <c r="B232" t="s">
        <v>1059</v>
      </c>
      <c r="C232" t="s">
        <v>1060</v>
      </c>
      <c r="D232">
        <v>308</v>
      </c>
      <c r="E232">
        <v>1440</v>
      </c>
      <c r="F232">
        <v>43</v>
      </c>
      <c r="G232">
        <v>689</v>
      </c>
      <c r="H232">
        <v>5.6</v>
      </c>
      <c r="I232">
        <v>106</v>
      </c>
      <c r="J232">
        <v>102</v>
      </c>
      <c r="K232">
        <v>24044532</v>
      </c>
      <c r="L232">
        <v>38000000</v>
      </c>
      <c r="M232" s="2">
        <f>VLOOKUP(A232,Sheet2!$A$1:G3956,2,0)</f>
        <v>37073</v>
      </c>
      <c r="N232" t="str">
        <f>VLOOKUP(A232,Sheet2!$A$1:G3956,3,0)</f>
        <v>Color</v>
      </c>
      <c r="O232" t="str">
        <f>VLOOKUP(A232,Sheet2!$A$1:G3956,4,0)</f>
        <v>Drama</v>
      </c>
      <c r="P232" t="str">
        <f>VLOOKUP(A232,Sheet2!$A$1:G3956,5,0)</f>
        <v>English</v>
      </c>
      <c r="Q232" t="str">
        <f>VLOOKUP(A232,Sheet2!$A$1:G3956,6,0)</f>
        <v>USA</v>
      </c>
      <c r="R232" t="str">
        <f>VLOOKUP(A232,Sheet2!$A$1:G3956,7,0)</f>
        <v>R</v>
      </c>
      <c r="S232" t="str">
        <f>IF(Table1[[#This Row],[Language]]="English","English","Other language")</f>
        <v>English</v>
      </c>
      <c r="T232">
        <f>Table1[[#This Row],[Gross Revenue]]-Table1[[#This Row],[Budget]]</f>
        <v>-13955468</v>
      </c>
      <c r="U232" s="1">
        <f>(Table1[[#This Row],[Gross Revenue]]/Table1[[#This Row],[Budget]])-1</f>
        <v>-0.36724915789473689</v>
      </c>
      <c r="V232" t="str">
        <f t="shared" si="6"/>
        <v>90-110 minutes</v>
      </c>
      <c r="W232">
        <f>Table1[[#This Row],[Profit]]/Table1[[#This Row],[Budget]]</f>
        <v>-0.36724915789473683</v>
      </c>
      <c r="X232" s="22" t="str">
        <f>IF(L232="","",
IF(L232&lt;Predictability!$B$1,"Low",
IF(L232&lt;=Predictability!$B$2,"Mid","High")))</f>
        <v>Mid</v>
      </c>
      <c r="Y232" s="22">
        <f t="shared" si="7"/>
        <v>0</v>
      </c>
    </row>
    <row r="233" spans="1:25" x14ac:dyDescent="0.2">
      <c r="A233" t="s">
        <v>6198</v>
      </c>
      <c r="B233" t="s">
        <v>2419</v>
      </c>
      <c r="C233" t="s">
        <v>1830</v>
      </c>
      <c r="D233">
        <v>876</v>
      </c>
      <c r="E233">
        <v>1282</v>
      </c>
      <c r="F233">
        <v>317</v>
      </c>
      <c r="G233">
        <v>0</v>
      </c>
      <c r="H233">
        <v>7.3</v>
      </c>
      <c r="I233">
        <v>99</v>
      </c>
      <c r="J233">
        <v>145</v>
      </c>
      <c r="K233">
        <v>13038660</v>
      </c>
      <c r="L233">
        <v>25000000</v>
      </c>
      <c r="M233" s="2">
        <f>VLOOKUP(A233,Sheet2!$A$1:G3957,2,0)</f>
        <v>36462</v>
      </c>
      <c r="N233" t="str">
        <f>VLOOKUP(A233,Sheet2!$A$1:G3957,3,0)</f>
        <v>Color</v>
      </c>
      <c r="O233" t="str">
        <f>VLOOKUP(A233,Sheet2!$A$1:G3957,4,0)</f>
        <v>Drama</v>
      </c>
      <c r="P233" t="str">
        <f>VLOOKUP(A233,Sheet2!$A$1:G3957,5,0)</f>
        <v>English</v>
      </c>
      <c r="Q233" t="str">
        <f>VLOOKUP(A233,Sheet2!$A$1:G3957,6,0)</f>
        <v>USA</v>
      </c>
      <c r="R233" t="str">
        <f>VLOOKUP(A233,Sheet2!$A$1:G3957,7,0)</f>
        <v>R</v>
      </c>
      <c r="S233" t="str">
        <f>IF(Table1[[#This Row],[Language]]="English","English","Other language")</f>
        <v>English</v>
      </c>
      <c r="T233">
        <f>Table1[[#This Row],[Gross Revenue]]-Table1[[#This Row],[Budget]]</f>
        <v>-11961340</v>
      </c>
      <c r="U233" s="1">
        <f>(Table1[[#This Row],[Gross Revenue]]/Table1[[#This Row],[Budget]])-1</f>
        <v>-0.47845360000000003</v>
      </c>
      <c r="V233" t="str">
        <f t="shared" si="6"/>
        <v>131-150 minutes</v>
      </c>
      <c r="W233">
        <f>Table1[[#This Row],[Profit]]/Table1[[#This Row],[Budget]]</f>
        <v>-0.47845359999999998</v>
      </c>
      <c r="X233" s="22" t="str">
        <f>IF(L233="","",
IF(L233&lt;Predictability!$B$1,"Low",
IF(L233&lt;=Predictability!$B$2,"Mid","High")))</f>
        <v>Mid</v>
      </c>
      <c r="Y233" s="22">
        <f t="shared" si="7"/>
        <v>0</v>
      </c>
    </row>
    <row r="234" spans="1:25" x14ac:dyDescent="0.2">
      <c r="A234" t="s">
        <v>5371</v>
      </c>
      <c r="B234" t="s">
        <v>606</v>
      </c>
      <c r="C234" t="s">
        <v>614</v>
      </c>
      <c r="D234">
        <v>15000</v>
      </c>
      <c r="E234">
        <v>16948</v>
      </c>
      <c r="F234">
        <v>2000</v>
      </c>
      <c r="G234">
        <v>0</v>
      </c>
      <c r="H234">
        <v>6.7</v>
      </c>
      <c r="I234">
        <v>298</v>
      </c>
      <c r="J234">
        <v>146</v>
      </c>
      <c r="K234">
        <v>133375846</v>
      </c>
      <c r="L234">
        <v>150000000</v>
      </c>
      <c r="M234" s="2">
        <f>VLOOKUP(A234,Sheet2!$A$1:G3958,2,0)</f>
        <v>39885</v>
      </c>
      <c r="N234" t="str">
        <f>VLOOKUP(A234,Sheet2!$A$1:G3958,3,0)</f>
        <v>Color</v>
      </c>
      <c r="O234" t="str">
        <f>VLOOKUP(A234,Sheet2!$A$1:G3958,4,0)</f>
        <v>Mystery</v>
      </c>
      <c r="P234" t="str">
        <f>VLOOKUP(A234,Sheet2!$A$1:G3958,5,0)</f>
        <v>English</v>
      </c>
      <c r="Q234" t="str">
        <f>VLOOKUP(A234,Sheet2!$A$1:G3958,6,0)</f>
        <v>USA</v>
      </c>
      <c r="R234" t="str">
        <f>VLOOKUP(A234,Sheet2!$A$1:G3958,7,0)</f>
        <v>PG-13</v>
      </c>
      <c r="S234" t="str">
        <f>IF(Table1[[#This Row],[Language]]="English","English","Other language")</f>
        <v>English</v>
      </c>
      <c r="T234">
        <f>Table1[[#This Row],[Gross Revenue]]-Table1[[#This Row],[Budget]]</f>
        <v>-16624154</v>
      </c>
      <c r="U234" s="1">
        <f>(Table1[[#This Row],[Gross Revenue]]/Table1[[#This Row],[Budget]])-1</f>
        <v>-0.11082769333333331</v>
      </c>
      <c r="V234" t="str">
        <f t="shared" si="6"/>
        <v>131-150 minutes</v>
      </c>
      <c r="W234">
        <f>Table1[[#This Row],[Profit]]/Table1[[#This Row],[Budget]]</f>
        <v>-0.11082769333333334</v>
      </c>
      <c r="X234" s="22" t="str">
        <f>IF(L234="","",
IF(L234&lt;Predictability!$B$1,"Low",
IF(L234&lt;=Predictability!$B$2,"Mid","High")))</f>
        <v>High</v>
      </c>
      <c r="Y234" s="22">
        <f t="shared" si="7"/>
        <v>0</v>
      </c>
    </row>
    <row r="235" spans="1:25" x14ac:dyDescent="0.2">
      <c r="A235" t="s">
        <v>6597</v>
      </c>
      <c r="B235" t="s">
        <v>3012</v>
      </c>
      <c r="C235" t="s">
        <v>967</v>
      </c>
      <c r="D235">
        <v>1000</v>
      </c>
      <c r="E235">
        <v>3468</v>
      </c>
      <c r="F235">
        <v>644</v>
      </c>
      <c r="G235">
        <v>0</v>
      </c>
      <c r="H235">
        <v>7.6</v>
      </c>
      <c r="I235">
        <v>94</v>
      </c>
      <c r="J235">
        <v>109</v>
      </c>
      <c r="K235">
        <v>141600000</v>
      </c>
      <c r="L235">
        <v>3000000</v>
      </c>
      <c r="M235" s="2">
        <f>VLOOKUP(A235,Sheet2!$A$1:G3959,2,0)</f>
        <v>28739</v>
      </c>
      <c r="N235" t="str">
        <f>VLOOKUP(A235,Sheet2!$A$1:G3959,3,0)</f>
        <v>Color</v>
      </c>
      <c r="O235" t="str">
        <f>VLOOKUP(A235,Sheet2!$A$1:G3959,4,0)</f>
        <v>Comedy</v>
      </c>
      <c r="P235" t="str">
        <f>VLOOKUP(A235,Sheet2!$A$1:G3959,5,0)</f>
        <v>English</v>
      </c>
      <c r="Q235" t="str">
        <f>VLOOKUP(A235,Sheet2!$A$1:G3959,6,0)</f>
        <v>USA</v>
      </c>
      <c r="R235" t="str">
        <f>VLOOKUP(A235,Sheet2!$A$1:G3959,7,0)</f>
        <v>R</v>
      </c>
      <c r="S235" t="str">
        <f>IF(Table1[[#This Row],[Language]]="English","English","Other language")</f>
        <v>English</v>
      </c>
      <c r="T235">
        <f>Table1[[#This Row],[Gross Revenue]]-Table1[[#This Row],[Budget]]</f>
        <v>138600000</v>
      </c>
      <c r="U235" s="1">
        <f>(Table1[[#This Row],[Gross Revenue]]/Table1[[#This Row],[Budget]])-1</f>
        <v>46.2</v>
      </c>
      <c r="V235" t="str">
        <f t="shared" si="6"/>
        <v>90-110 minutes</v>
      </c>
      <c r="W235">
        <f>Table1[[#This Row],[Profit]]/Table1[[#This Row],[Budget]]</f>
        <v>46.2</v>
      </c>
      <c r="X235" s="22" t="str">
        <f>IF(L235="","",
IF(L235&lt;Predictability!$B$1,"Low",
IF(L235&lt;=Predictability!$B$2,"Mid","High")))</f>
        <v>Low</v>
      </c>
      <c r="Y235" s="22">
        <f t="shared" si="7"/>
        <v>1</v>
      </c>
    </row>
    <row r="236" spans="1:25" x14ac:dyDescent="0.2">
      <c r="A236" t="s">
        <v>5341</v>
      </c>
      <c r="B236" t="s">
        <v>2245</v>
      </c>
      <c r="C236" t="s">
        <v>985</v>
      </c>
      <c r="D236">
        <v>582</v>
      </c>
      <c r="E236">
        <v>804</v>
      </c>
      <c r="F236">
        <v>72</v>
      </c>
      <c r="G236">
        <v>0</v>
      </c>
      <c r="H236">
        <v>6.7</v>
      </c>
      <c r="I236">
        <v>91</v>
      </c>
      <c r="J236">
        <v>148</v>
      </c>
      <c r="K236">
        <v>39251128</v>
      </c>
      <c r="L236">
        <v>75000000</v>
      </c>
      <c r="M236" s="2">
        <f>VLOOKUP(A236,Sheet2!$A$1:G3960,2,0)</f>
        <v>36174</v>
      </c>
      <c r="N236" t="str">
        <f>VLOOKUP(A236,Sheet2!$A$1:G3960,3,0)</f>
        <v>Color</v>
      </c>
      <c r="O236" t="str">
        <f>VLOOKUP(A236,Sheet2!$A$1:G3960,4,0)</f>
        <v>Drama</v>
      </c>
      <c r="P236" t="str">
        <f>VLOOKUP(A236,Sheet2!$A$1:G3960,5,0)</f>
        <v>English</v>
      </c>
      <c r="Q236" t="str">
        <f>VLOOKUP(A236,Sheet2!$A$1:G3960,6,0)</f>
        <v>USA</v>
      </c>
      <c r="R236" t="str">
        <f>VLOOKUP(A236,Sheet2!$A$1:G3960,7,0)</f>
        <v>PG-13</v>
      </c>
      <c r="S236" t="str">
        <f>IF(Table1[[#This Row],[Language]]="English","English","Other language")</f>
        <v>English</v>
      </c>
      <c r="T236">
        <f>Table1[[#This Row],[Gross Revenue]]-Table1[[#This Row],[Budget]]</f>
        <v>-35748872</v>
      </c>
      <c r="U236" s="1">
        <f>(Table1[[#This Row],[Gross Revenue]]/Table1[[#This Row],[Budget]])-1</f>
        <v>-0.47665162666666672</v>
      </c>
      <c r="V236" t="str">
        <f t="shared" si="6"/>
        <v>131-150 minutes</v>
      </c>
      <c r="W236">
        <f>Table1[[#This Row],[Profit]]/Table1[[#This Row],[Budget]]</f>
        <v>-0.47665162666666666</v>
      </c>
      <c r="X236" s="22" t="str">
        <f>IF(L236="","",
IF(L236&lt;Predictability!$B$1,"Low",
IF(L236&lt;=Predictability!$B$2,"Mid","High")))</f>
        <v>High</v>
      </c>
      <c r="Y236" s="22">
        <f t="shared" si="7"/>
        <v>0</v>
      </c>
    </row>
    <row r="237" spans="1:25" x14ac:dyDescent="0.2">
      <c r="A237" t="s">
        <v>3843</v>
      </c>
      <c r="B237" t="s">
        <v>734</v>
      </c>
      <c r="C237" t="s">
        <v>145</v>
      </c>
      <c r="D237">
        <v>1000</v>
      </c>
      <c r="E237">
        <v>2323</v>
      </c>
      <c r="F237">
        <v>40</v>
      </c>
      <c r="G237">
        <v>45000</v>
      </c>
      <c r="H237">
        <v>5.4</v>
      </c>
      <c r="I237">
        <v>271</v>
      </c>
      <c r="J237">
        <v>99</v>
      </c>
      <c r="K237">
        <v>84263837</v>
      </c>
      <c r="L237">
        <v>6500000</v>
      </c>
      <c r="M237" s="2">
        <f>VLOOKUP(A237,Sheet2!$A$1:G3961,2,0)</f>
        <v>41959</v>
      </c>
      <c r="N237" t="str">
        <f>VLOOKUP(A237,Sheet2!$A$1:G3961,3,0)</f>
        <v>Color</v>
      </c>
      <c r="O237" t="str">
        <f>VLOOKUP(A237,Sheet2!$A$1:G3961,4,0)</f>
        <v>Horror</v>
      </c>
      <c r="P237" t="str">
        <f>VLOOKUP(A237,Sheet2!$A$1:G3961,5,0)</f>
        <v>English</v>
      </c>
      <c r="Q237" t="str">
        <f>VLOOKUP(A237,Sheet2!$A$1:G3961,6,0)</f>
        <v>USA</v>
      </c>
      <c r="R237" t="str">
        <f>VLOOKUP(A237,Sheet2!$A$1:G3961,7,0)</f>
        <v>R</v>
      </c>
      <c r="S237" t="str">
        <f>IF(Table1[[#This Row],[Language]]="English","English","Other language")</f>
        <v>English</v>
      </c>
      <c r="T237">
        <f>Table1[[#This Row],[Gross Revenue]]-Table1[[#This Row],[Budget]]</f>
        <v>77763837</v>
      </c>
      <c r="U237" s="1">
        <f>(Table1[[#This Row],[Gross Revenue]]/Table1[[#This Row],[Budget]])-1</f>
        <v>11.96366723076923</v>
      </c>
      <c r="V237" t="str">
        <f t="shared" si="6"/>
        <v>90-110 minutes</v>
      </c>
      <c r="W237">
        <f>Table1[[#This Row],[Profit]]/Table1[[#This Row],[Budget]]</f>
        <v>11.96366723076923</v>
      </c>
      <c r="X237" s="22" t="str">
        <f>IF(L237="","",
IF(L237&lt;Predictability!$B$1,"Low",
IF(L237&lt;=Predictability!$B$2,"Mid","High")))</f>
        <v>Low</v>
      </c>
      <c r="Y237" s="22">
        <f t="shared" si="7"/>
        <v>1</v>
      </c>
    </row>
    <row r="238" spans="1:25" x14ac:dyDescent="0.2">
      <c r="A238" t="s">
        <v>3685</v>
      </c>
      <c r="B238" t="s">
        <v>727</v>
      </c>
      <c r="C238" t="s">
        <v>728</v>
      </c>
      <c r="D238">
        <v>2000</v>
      </c>
      <c r="E238">
        <v>4796</v>
      </c>
      <c r="F238">
        <v>87</v>
      </c>
      <c r="G238">
        <v>16000</v>
      </c>
      <c r="H238">
        <v>5.2</v>
      </c>
      <c r="I238">
        <v>176</v>
      </c>
      <c r="J238">
        <v>118</v>
      </c>
      <c r="K238">
        <v>85911262</v>
      </c>
      <c r="L238">
        <v>65000000</v>
      </c>
      <c r="M238" s="2">
        <f>VLOOKUP(A238,Sheet2!$A$1:G3962,2,0)</f>
        <v>41680</v>
      </c>
      <c r="N238" t="str">
        <f>VLOOKUP(A238,Sheet2!$A$1:G3962,3,0)</f>
        <v>Color</v>
      </c>
      <c r="O238" t="str">
        <f>VLOOKUP(A238,Sheet2!$A$1:G3962,4,0)</f>
        <v>Comedy</v>
      </c>
      <c r="P238" t="str">
        <f>VLOOKUP(A238,Sheet2!$A$1:G3962,5,0)</f>
        <v>English</v>
      </c>
      <c r="Q238" t="str">
        <f>VLOOKUP(A238,Sheet2!$A$1:G3962,6,0)</f>
        <v>USA</v>
      </c>
      <c r="R238" t="str">
        <f>VLOOKUP(A238,Sheet2!$A$1:G3962,7,0)</f>
        <v>PG</v>
      </c>
      <c r="S238" t="str">
        <f>IF(Table1[[#This Row],[Language]]="English","English","Other language")</f>
        <v>English</v>
      </c>
      <c r="T238">
        <f>Table1[[#This Row],[Gross Revenue]]-Table1[[#This Row],[Budget]]</f>
        <v>20911262</v>
      </c>
      <c r="U238" s="1">
        <f>(Table1[[#This Row],[Gross Revenue]]/Table1[[#This Row],[Budget]])-1</f>
        <v>0.32171172307692308</v>
      </c>
      <c r="V238" t="str">
        <f t="shared" si="6"/>
        <v>111-130 minutes</v>
      </c>
      <c r="W238">
        <f>Table1[[#This Row],[Profit]]/Table1[[#This Row],[Budget]]</f>
        <v>0.32171172307692308</v>
      </c>
      <c r="X238" s="22" t="str">
        <f>IF(L238="","",
IF(L238&lt;Predictability!$B$1,"Low",
IF(L238&lt;=Predictability!$B$2,"Mid","High")))</f>
        <v>High</v>
      </c>
      <c r="Y238" s="22">
        <f t="shared" si="7"/>
        <v>0</v>
      </c>
    </row>
    <row r="239" spans="1:25" x14ac:dyDescent="0.2">
      <c r="A239" t="s">
        <v>5840</v>
      </c>
      <c r="B239" t="s">
        <v>2566</v>
      </c>
      <c r="C239" t="s">
        <v>2567</v>
      </c>
      <c r="D239">
        <v>277</v>
      </c>
      <c r="E239">
        <v>731</v>
      </c>
      <c r="F239">
        <v>24</v>
      </c>
      <c r="G239">
        <v>456</v>
      </c>
      <c r="H239">
        <v>7</v>
      </c>
      <c r="I239">
        <v>21</v>
      </c>
      <c r="J239">
        <v>107</v>
      </c>
      <c r="K239">
        <v>8000000</v>
      </c>
      <c r="L239">
        <v>3768785</v>
      </c>
      <c r="M239" s="2">
        <f>VLOOKUP(A239,Sheet2!$A$1:G3963,2,0)</f>
        <v>18355</v>
      </c>
      <c r="N239" t="str">
        <f>VLOOKUP(A239,Sheet2!$A$1:G3963,3,0)</f>
        <v>Color</v>
      </c>
      <c r="O239" t="str">
        <f>VLOOKUP(A239,Sheet2!$A$1:G3963,4,0)</f>
        <v>Biography</v>
      </c>
      <c r="P239" t="str">
        <f>VLOOKUP(A239,Sheet2!$A$1:G3963,5,0)</f>
        <v>English</v>
      </c>
      <c r="Q239" t="str">
        <f>VLOOKUP(A239,Sheet2!$A$1:G3963,6,0)</f>
        <v>USA</v>
      </c>
      <c r="R239" t="str">
        <f>VLOOKUP(A239,Sheet2!$A$1:G3963,7,0)</f>
        <v>Passed</v>
      </c>
      <c r="S239" t="str">
        <f>IF(Table1[[#This Row],[Language]]="English","English","Other language")</f>
        <v>English</v>
      </c>
      <c r="T239">
        <f>Table1[[#This Row],[Gross Revenue]]-Table1[[#This Row],[Budget]]</f>
        <v>4231215</v>
      </c>
      <c r="U239" s="1">
        <f>(Table1[[#This Row],[Gross Revenue]]/Table1[[#This Row],[Budget]])-1</f>
        <v>1.1227000213596692</v>
      </c>
      <c r="V239" t="str">
        <f t="shared" si="6"/>
        <v>90-110 minutes</v>
      </c>
      <c r="W239">
        <f>Table1[[#This Row],[Profit]]/Table1[[#This Row],[Budget]]</f>
        <v>1.122700021359669</v>
      </c>
      <c r="X239" s="22" t="str">
        <f>IF(L239="","",
IF(L239&lt;Predictability!$B$1,"Low",
IF(L239&lt;=Predictability!$B$2,"Mid","High")))</f>
        <v>Low</v>
      </c>
      <c r="Y239" s="22">
        <f t="shared" si="7"/>
        <v>1</v>
      </c>
    </row>
    <row r="240" spans="1:25" x14ac:dyDescent="0.2">
      <c r="A240" t="s">
        <v>6915</v>
      </c>
      <c r="B240" t="s">
        <v>1781</v>
      </c>
      <c r="C240" t="s">
        <v>1781</v>
      </c>
      <c r="D240">
        <v>11000</v>
      </c>
      <c r="E240">
        <v>12691</v>
      </c>
      <c r="F240">
        <v>11000</v>
      </c>
      <c r="G240">
        <v>0</v>
      </c>
      <c r="H240">
        <v>8.1</v>
      </c>
      <c r="I240">
        <v>154</v>
      </c>
      <c r="J240">
        <v>93</v>
      </c>
      <c r="K240">
        <v>39200000</v>
      </c>
      <c r="L240">
        <v>4000000</v>
      </c>
      <c r="M240" s="2">
        <f>VLOOKUP(A240,Sheet2!$A$1:G3964,2,0)</f>
        <v>28262</v>
      </c>
      <c r="N240" t="str">
        <f>VLOOKUP(A240,Sheet2!$A$1:G3964,3,0)</f>
        <v>Color</v>
      </c>
      <c r="O240" t="str">
        <f>VLOOKUP(A240,Sheet2!$A$1:G3964,4,0)</f>
        <v>Comedy</v>
      </c>
      <c r="P240" t="str">
        <f>VLOOKUP(A240,Sheet2!$A$1:G3964,5,0)</f>
        <v>English</v>
      </c>
      <c r="Q240" t="str">
        <f>VLOOKUP(A240,Sheet2!$A$1:G3964,6,0)</f>
        <v>USA</v>
      </c>
      <c r="R240" t="str">
        <f>VLOOKUP(A240,Sheet2!$A$1:G3964,7,0)</f>
        <v>PG</v>
      </c>
      <c r="S240" t="str">
        <f>IF(Table1[[#This Row],[Language]]="English","English","Other language")</f>
        <v>English</v>
      </c>
      <c r="T240">
        <f>Table1[[#This Row],[Gross Revenue]]-Table1[[#This Row],[Budget]]</f>
        <v>35200000</v>
      </c>
      <c r="U240" s="1">
        <f>(Table1[[#This Row],[Gross Revenue]]/Table1[[#This Row],[Budget]])-1</f>
        <v>8.8000000000000007</v>
      </c>
      <c r="V240" t="str">
        <f t="shared" si="6"/>
        <v>90-110 minutes</v>
      </c>
      <c r="W240">
        <f>Table1[[#This Row],[Profit]]/Table1[[#This Row],[Budget]]</f>
        <v>8.8000000000000007</v>
      </c>
      <c r="X240" s="22" t="str">
        <f>IF(L240="","",
IF(L240&lt;Predictability!$B$1,"Low",
IF(L240&lt;=Predictability!$B$2,"Mid","High")))</f>
        <v>Low</v>
      </c>
      <c r="Y240" s="22">
        <f t="shared" si="7"/>
        <v>1</v>
      </c>
    </row>
    <row r="241" spans="1:25" x14ac:dyDescent="0.2">
      <c r="A241" t="s">
        <v>6193</v>
      </c>
      <c r="B241" t="s">
        <v>777</v>
      </c>
      <c r="C241" t="s">
        <v>2810</v>
      </c>
      <c r="D241">
        <v>1000</v>
      </c>
      <c r="E241">
        <v>1442</v>
      </c>
      <c r="F241">
        <v>26</v>
      </c>
      <c r="G241">
        <v>0</v>
      </c>
      <c r="H241">
        <v>7.3</v>
      </c>
      <c r="I241">
        <v>328</v>
      </c>
      <c r="J241">
        <v>90</v>
      </c>
      <c r="K241">
        <v>3442820</v>
      </c>
      <c r="L241">
        <v>8000000</v>
      </c>
      <c r="M241" s="2">
        <f>VLOOKUP(A241,Sheet2!$A$1:G3965,2,0)</f>
        <v>42205</v>
      </c>
      <c r="N241" t="str">
        <f>VLOOKUP(A241,Sheet2!$A$1:G3965,3,0)</f>
        <v>Color</v>
      </c>
      <c r="O241" t="str">
        <f>VLOOKUP(A241,Sheet2!$A$1:G3965,4,0)</f>
        <v>Animation</v>
      </c>
      <c r="P241" t="str">
        <f>VLOOKUP(A241,Sheet2!$A$1:G3965,5,0)</f>
        <v>English</v>
      </c>
      <c r="Q241" t="str">
        <f>VLOOKUP(A241,Sheet2!$A$1:G3965,6,0)</f>
        <v>USA</v>
      </c>
      <c r="R241" t="str">
        <f>VLOOKUP(A241,Sheet2!$A$1:G3965,7,0)</f>
        <v>R</v>
      </c>
      <c r="S241" t="str">
        <f>IF(Table1[[#This Row],[Language]]="English","English","Other language")</f>
        <v>English</v>
      </c>
      <c r="T241">
        <f>Table1[[#This Row],[Gross Revenue]]-Table1[[#This Row],[Budget]]</f>
        <v>-4557180</v>
      </c>
      <c r="U241" s="1">
        <f>(Table1[[#This Row],[Gross Revenue]]/Table1[[#This Row],[Budget]])-1</f>
        <v>-0.56964749999999997</v>
      </c>
      <c r="V241" t="str">
        <f t="shared" si="6"/>
        <v>90-110 minutes</v>
      </c>
      <c r="W241">
        <f>Table1[[#This Row],[Profit]]/Table1[[#This Row],[Budget]]</f>
        <v>-0.56964749999999997</v>
      </c>
      <c r="X241" s="22" t="str">
        <f>IF(L241="","",
IF(L241&lt;Predictability!$B$1,"Low",
IF(L241&lt;=Predictability!$B$2,"Mid","High")))</f>
        <v>Low</v>
      </c>
      <c r="Y241" s="22">
        <f t="shared" si="7"/>
        <v>0</v>
      </c>
    </row>
    <row r="242" spans="1:25" x14ac:dyDescent="0.2">
      <c r="A242" t="s">
        <v>5622</v>
      </c>
      <c r="B242" t="s">
        <v>2061</v>
      </c>
      <c r="C242" t="s">
        <v>330</v>
      </c>
      <c r="D242">
        <v>898</v>
      </c>
      <c r="E242">
        <v>2452</v>
      </c>
      <c r="F242">
        <v>776</v>
      </c>
      <c r="G242">
        <v>15000</v>
      </c>
      <c r="H242">
        <v>6.9</v>
      </c>
      <c r="I242">
        <v>288</v>
      </c>
      <c r="J242">
        <v>130</v>
      </c>
      <c r="K242">
        <v>4463292</v>
      </c>
      <c r="L242">
        <v>30000000</v>
      </c>
      <c r="M242" s="2">
        <f>VLOOKUP(A242,Sheet2!$A$1:G3966,2,0)</f>
        <v>40594</v>
      </c>
      <c r="N242" t="str">
        <f>VLOOKUP(A242,Sheet2!$A$1:G3966,3,0)</f>
        <v>Color</v>
      </c>
      <c r="O242" t="str">
        <f>VLOOKUP(A242,Sheet2!$A$1:G3966,4,0)</f>
        <v>Drama</v>
      </c>
      <c r="P242" t="str">
        <f>VLOOKUP(A242,Sheet2!$A$1:G3966,5,0)</f>
        <v>English</v>
      </c>
      <c r="Q242" t="str">
        <f>VLOOKUP(A242,Sheet2!$A$1:G3966,6,0)</f>
        <v>UK</v>
      </c>
      <c r="R242" t="str">
        <f>VLOOKUP(A242,Sheet2!$A$1:G3966,7,0)</f>
        <v>PG-13</v>
      </c>
      <c r="S242" t="str">
        <f>IF(Table1[[#This Row],[Language]]="English","English","Other language")</f>
        <v>English</v>
      </c>
      <c r="T242">
        <f>Table1[[#This Row],[Gross Revenue]]-Table1[[#This Row],[Budget]]</f>
        <v>-25536708</v>
      </c>
      <c r="U242" s="1">
        <f>(Table1[[#This Row],[Gross Revenue]]/Table1[[#This Row],[Budget]])-1</f>
        <v>-0.85122359999999997</v>
      </c>
      <c r="V242" t="str">
        <f t="shared" si="6"/>
        <v>111-130 minutes</v>
      </c>
      <c r="W242">
        <f>Table1[[#This Row],[Profit]]/Table1[[#This Row],[Budget]]</f>
        <v>-0.85122359999999997</v>
      </c>
      <c r="X242" s="22" t="str">
        <f>IF(L242="","",
IF(L242&lt;Predictability!$B$1,"Low",
IF(L242&lt;=Predictability!$B$2,"Mid","High")))</f>
        <v>Mid</v>
      </c>
      <c r="Y242" s="22">
        <f t="shared" si="7"/>
        <v>0</v>
      </c>
    </row>
    <row r="243" spans="1:25" x14ac:dyDescent="0.2">
      <c r="A243" t="s">
        <v>5874</v>
      </c>
      <c r="B243" t="s">
        <v>2583</v>
      </c>
      <c r="C243" t="s">
        <v>2584</v>
      </c>
      <c r="D243">
        <v>574</v>
      </c>
      <c r="E243">
        <v>1303</v>
      </c>
      <c r="F243">
        <v>135</v>
      </c>
      <c r="G243">
        <v>21000</v>
      </c>
      <c r="H243">
        <v>7</v>
      </c>
      <c r="I243">
        <v>242</v>
      </c>
      <c r="J243">
        <v>92</v>
      </c>
      <c r="K243">
        <v>1316074</v>
      </c>
      <c r="L243">
        <v>100000</v>
      </c>
      <c r="M243" s="2">
        <f>VLOOKUP(A243,Sheet2!$A$1:G3967,2,0)</f>
        <v>40776</v>
      </c>
      <c r="N243" t="str">
        <f>VLOOKUP(A243,Sheet2!$A$1:G3967,3,0)</f>
        <v>Color</v>
      </c>
      <c r="O243" t="str">
        <f>VLOOKUP(A243,Sheet2!$A$1:G3967,4,0)</f>
        <v>Drama</v>
      </c>
      <c r="P243" t="str">
        <f>VLOOKUP(A243,Sheet2!$A$1:G3967,5,0)</f>
        <v>English</v>
      </c>
      <c r="Q243" t="str">
        <f>VLOOKUP(A243,Sheet2!$A$1:G3967,6,0)</f>
        <v>USA</v>
      </c>
      <c r="R243" t="str">
        <f>VLOOKUP(A243,Sheet2!$A$1:G3967,7,0)</f>
        <v>PG-13</v>
      </c>
      <c r="S243" t="str">
        <f>IF(Table1[[#This Row],[Language]]="English","English","Other language")</f>
        <v>English</v>
      </c>
      <c r="T243">
        <f>Table1[[#This Row],[Gross Revenue]]-Table1[[#This Row],[Budget]]</f>
        <v>1216074</v>
      </c>
      <c r="U243" s="1">
        <f>(Table1[[#This Row],[Gross Revenue]]/Table1[[#This Row],[Budget]])-1</f>
        <v>12.160740000000001</v>
      </c>
      <c r="V243" t="str">
        <f t="shared" si="6"/>
        <v>90-110 minutes</v>
      </c>
      <c r="W243">
        <f>Table1[[#This Row],[Profit]]/Table1[[#This Row],[Budget]]</f>
        <v>12.160740000000001</v>
      </c>
      <c r="X243" s="22" t="str">
        <f>IF(L243="","",
IF(L243&lt;Predictability!$B$1,"Low",
IF(L243&lt;=Predictability!$B$2,"Mid","High")))</f>
        <v>Low</v>
      </c>
      <c r="Y243" s="22">
        <f t="shared" si="7"/>
        <v>1</v>
      </c>
    </row>
    <row r="244" spans="1:25" x14ac:dyDescent="0.2">
      <c r="A244" t="s">
        <v>6191</v>
      </c>
      <c r="B244" t="s">
        <v>133</v>
      </c>
      <c r="C244" t="s">
        <v>2352</v>
      </c>
      <c r="D244">
        <v>1000</v>
      </c>
      <c r="E244">
        <v>2265</v>
      </c>
      <c r="F244">
        <v>608</v>
      </c>
      <c r="G244">
        <v>0</v>
      </c>
      <c r="H244">
        <v>7.3</v>
      </c>
      <c r="I244">
        <v>248</v>
      </c>
      <c r="J244">
        <v>129</v>
      </c>
      <c r="K244">
        <v>3205244</v>
      </c>
      <c r="L244">
        <v>10000000</v>
      </c>
      <c r="M244" s="2">
        <f>VLOOKUP(A244,Sheet2!$A$1:G3968,2,0)</f>
        <v>40446</v>
      </c>
      <c r="N244" t="str">
        <f>VLOOKUP(A244,Sheet2!$A$1:G3968,3,0)</f>
        <v>Color</v>
      </c>
      <c r="O244" t="str">
        <f>VLOOKUP(A244,Sheet2!$A$1:G3968,4,0)</f>
        <v>Comedy</v>
      </c>
      <c r="P244" t="str">
        <f>VLOOKUP(A244,Sheet2!$A$1:G3968,5,0)</f>
        <v>English</v>
      </c>
      <c r="Q244" t="str">
        <f>VLOOKUP(A244,Sheet2!$A$1:G3968,6,0)</f>
        <v>UK</v>
      </c>
      <c r="R244" t="str">
        <f>VLOOKUP(A244,Sheet2!$A$1:G3968,7,0)</f>
        <v>PG-13</v>
      </c>
      <c r="S244" t="str">
        <f>IF(Table1[[#This Row],[Language]]="English","English","Other language")</f>
        <v>English</v>
      </c>
      <c r="T244">
        <f>Table1[[#This Row],[Gross Revenue]]-Table1[[#This Row],[Budget]]</f>
        <v>-6794756</v>
      </c>
      <c r="U244" s="1">
        <f>(Table1[[#This Row],[Gross Revenue]]/Table1[[#This Row],[Budget]])-1</f>
        <v>-0.67947559999999996</v>
      </c>
      <c r="V244" t="str">
        <f t="shared" si="6"/>
        <v>111-130 minutes</v>
      </c>
      <c r="W244">
        <f>Table1[[#This Row],[Profit]]/Table1[[#This Row],[Budget]]</f>
        <v>-0.67947559999999996</v>
      </c>
      <c r="X244" s="22" t="str">
        <f>IF(L244="","",
IF(L244&lt;Predictability!$B$1,"Low",
IF(L244&lt;=Predictability!$B$2,"Mid","High")))</f>
        <v>Mid</v>
      </c>
      <c r="Y244" s="22">
        <f t="shared" si="7"/>
        <v>0</v>
      </c>
    </row>
    <row r="245" spans="1:25" x14ac:dyDescent="0.2">
      <c r="A245" t="s">
        <v>5749</v>
      </c>
      <c r="B245" t="s">
        <v>2505</v>
      </c>
      <c r="C245" t="s">
        <v>2506</v>
      </c>
      <c r="D245">
        <v>0</v>
      </c>
      <c r="E245">
        <v>0</v>
      </c>
      <c r="F245">
        <v>0</v>
      </c>
      <c r="G245">
        <v>215</v>
      </c>
      <c r="H245">
        <v>7</v>
      </c>
      <c r="I245">
        <v>5</v>
      </c>
      <c r="J245">
        <v>72</v>
      </c>
      <c r="K245">
        <v>4914</v>
      </c>
      <c r="L245">
        <v>150000</v>
      </c>
      <c r="M245" s="2">
        <f>VLOOKUP(A245,Sheet2!$A$1:G3969,2,0)</f>
        <v>42057</v>
      </c>
      <c r="N245" t="str">
        <f>VLOOKUP(A245,Sheet2!$A$1:G3969,3,0)</f>
        <v>Color</v>
      </c>
      <c r="O245" t="str">
        <f>VLOOKUP(A245,Sheet2!$A$1:G3969,4,0)</f>
        <v>Adventure</v>
      </c>
      <c r="P245" t="str">
        <f>VLOOKUP(A245,Sheet2!$A$1:G3969,5,0)</f>
        <v>English</v>
      </c>
      <c r="Q245" t="str">
        <f>VLOOKUP(A245,Sheet2!$A$1:G3969,6,0)</f>
        <v>USA</v>
      </c>
      <c r="R245">
        <f>VLOOKUP(A245,Sheet2!$A$1:G3969,7,0)</f>
        <v>0</v>
      </c>
      <c r="S245" t="str">
        <f>IF(Table1[[#This Row],[Language]]="English","English","Other language")</f>
        <v>English</v>
      </c>
      <c r="T245">
        <f>Table1[[#This Row],[Gross Revenue]]-Table1[[#This Row],[Budget]]</f>
        <v>-145086</v>
      </c>
      <c r="U245" s="1">
        <f>(Table1[[#This Row],[Gross Revenue]]/Table1[[#This Row],[Budget]])-1</f>
        <v>-0.96723999999999999</v>
      </c>
      <c r="V245" t="str">
        <f t="shared" si="6"/>
        <v>&lt;90 minutes</v>
      </c>
      <c r="W245">
        <f>Table1[[#This Row],[Profit]]/Table1[[#This Row],[Budget]]</f>
        <v>-0.96723999999999999</v>
      </c>
      <c r="X245" s="22" t="str">
        <f>IF(L245="","",
IF(L245&lt;Predictability!$B$1,"Low",
IF(L245&lt;=Predictability!$B$2,"Mid","High")))</f>
        <v>Low</v>
      </c>
      <c r="Y245" s="22">
        <f t="shared" si="7"/>
        <v>0</v>
      </c>
    </row>
    <row r="246" spans="1:25" x14ac:dyDescent="0.2">
      <c r="A246" t="s">
        <v>6509</v>
      </c>
      <c r="B246" t="s">
        <v>2972</v>
      </c>
      <c r="C246" t="s">
        <v>2973</v>
      </c>
      <c r="D246">
        <v>53</v>
      </c>
      <c r="E246">
        <v>86</v>
      </c>
      <c r="F246">
        <v>9</v>
      </c>
      <c r="G246">
        <v>0</v>
      </c>
      <c r="H246">
        <v>7.6</v>
      </c>
      <c r="I246">
        <v>31</v>
      </c>
      <c r="J246">
        <v>91</v>
      </c>
      <c r="K246">
        <v>287761</v>
      </c>
      <c r="L246">
        <v>1000000</v>
      </c>
      <c r="M246" s="2">
        <f>VLOOKUP(A246,Sheet2!$A$1:G3970,2,0)</f>
        <v>41385</v>
      </c>
      <c r="N246" t="str">
        <f>VLOOKUP(A246,Sheet2!$A$1:G3970,3,0)</f>
        <v>Color</v>
      </c>
      <c r="O246" t="str">
        <f>VLOOKUP(A246,Sheet2!$A$1:G3970,4,0)</f>
        <v>Adventure</v>
      </c>
      <c r="P246" t="str">
        <f>VLOOKUP(A246,Sheet2!$A$1:G3970,5,0)</f>
        <v>English</v>
      </c>
      <c r="Q246" t="str">
        <f>VLOOKUP(A246,Sheet2!$A$1:G3970,6,0)</f>
        <v>New Zealand</v>
      </c>
      <c r="R246" t="str">
        <f>VLOOKUP(A246,Sheet2!$A$1:G3970,7,0)</f>
        <v>PG</v>
      </c>
      <c r="S246" t="str">
        <f>IF(Table1[[#This Row],[Language]]="English","English","Other language")</f>
        <v>English</v>
      </c>
      <c r="T246">
        <f>Table1[[#This Row],[Gross Revenue]]-Table1[[#This Row],[Budget]]</f>
        <v>-712239</v>
      </c>
      <c r="U246" s="1">
        <f>(Table1[[#This Row],[Gross Revenue]]/Table1[[#This Row],[Budget]])-1</f>
        <v>-0.71223900000000007</v>
      </c>
      <c r="V246" t="str">
        <f t="shared" si="6"/>
        <v>90-110 minutes</v>
      </c>
      <c r="W246">
        <f>Table1[[#This Row],[Profit]]/Table1[[#This Row],[Budget]]</f>
        <v>-0.71223899999999996</v>
      </c>
      <c r="X246" s="22" t="str">
        <f>IF(L246="","",
IF(L246&lt;Predictability!$B$1,"Low",
IF(L246&lt;=Predictability!$B$2,"Mid","High")))</f>
        <v>Low</v>
      </c>
      <c r="Y246" s="22">
        <f t="shared" si="7"/>
        <v>0</v>
      </c>
    </row>
    <row r="247" spans="1:25" x14ac:dyDescent="0.2">
      <c r="A247" t="s">
        <v>4440</v>
      </c>
      <c r="B247" t="s">
        <v>1551</v>
      </c>
      <c r="C247" t="s">
        <v>1359</v>
      </c>
      <c r="D247">
        <v>779</v>
      </c>
      <c r="E247">
        <v>1297</v>
      </c>
      <c r="F247">
        <v>29</v>
      </c>
      <c r="G247">
        <v>0</v>
      </c>
      <c r="H247">
        <v>6.1</v>
      </c>
      <c r="I247">
        <v>123</v>
      </c>
      <c r="J247">
        <v>109</v>
      </c>
      <c r="K247">
        <v>10965209</v>
      </c>
      <c r="L247">
        <v>30000000</v>
      </c>
      <c r="M247" s="2">
        <f>VLOOKUP(A247,Sheet2!$A$1:G3971,2,0)</f>
        <v>36914</v>
      </c>
      <c r="N247" t="str">
        <f>VLOOKUP(A247,Sheet2!$A$1:G3971,3,0)</f>
        <v>Color</v>
      </c>
      <c r="O247" t="str">
        <f>VLOOKUP(A247,Sheet2!$A$1:G3971,4,0)</f>
        <v>Action</v>
      </c>
      <c r="P247" t="str">
        <f>VLOOKUP(A247,Sheet2!$A$1:G3971,5,0)</f>
        <v>English</v>
      </c>
      <c r="Q247" t="str">
        <f>VLOOKUP(A247,Sheet2!$A$1:G3971,6,0)</f>
        <v>USA</v>
      </c>
      <c r="R247" t="str">
        <f>VLOOKUP(A247,Sheet2!$A$1:G3971,7,0)</f>
        <v>PG-13</v>
      </c>
      <c r="S247" t="str">
        <f>IF(Table1[[#This Row],[Language]]="English","English","Other language")</f>
        <v>English</v>
      </c>
      <c r="T247">
        <f>Table1[[#This Row],[Gross Revenue]]-Table1[[#This Row],[Budget]]</f>
        <v>-19034791</v>
      </c>
      <c r="U247" s="1">
        <f>(Table1[[#This Row],[Gross Revenue]]/Table1[[#This Row],[Budget]])-1</f>
        <v>-0.6344930333333334</v>
      </c>
      <c r="V247" t="str">
        <f t="shared" si="6"/>
        <v>90-110 minutes</v>
      </c>
      <c r="W247">
        <f>Table1[[#This Row],[Profit]]/Table1[[#This Row],[Budget]]</f>
        <v>-0.63449303333333329</v>
      </c>
      <c r="X247" s="22" t="str">
        <f>IF(L247="","",
IF(L247&lt;Predictability!$B$1,"Low",
IF(L247&lt;=Predictability!$B$2,"Mid","High")))</f>
        <v>Mid</v>
      </c>
      <c r="Y247" s="22">
        <f t="shared" si="7"/>
        <v>0</v>
      </c>
    </row>
    <row r="248" spans="1:25" x14ac:dyDescent="0.2">
      <c r="A248" t="s">
        <v>6348</v>
      </c>
      <c r="B248" t="s">
        <v>845</v>
      </c>
      <c r="C248" t="s">
        <v>1294</v>
      </c>
      <c r="D248">
        <v>2000</v>
      </c>
      <c r="E248">
        <v>5730</v>
      </c>
      <c r="F248">
        <v>235</v>
      </c>
      <c r="G248">
        <v>61000</v>
      </c>
      <c r="H248">
        <v>7.4</v>
      </c>
      <c r="I248">
        <v>517</v>
      </c>
      <c r="J248">
        <v>117</v>
      </c>
      <c r="K248">
        <v>180191634</v>
      </c>
      <c r="L248">
        <v>130000000</v>
      </c>
      <c r="M248" s="2">
        <f>VLOOKUP(A248,Sheet2!$A$1:G3972,2,0)</f>
        <v>42040</v>
      </c>
      <c r="N248" t="str">
        <f>VLOOKUP(A248,Sheet2!$A$1:G3972,3,0)</f>
        <v>Color</v>
      </c>
      <c r="O248" t="str">
        <f>VLOOKUP(A248,Sheet2!$A$1:G3972,4,0)</f>
        <v>Action</v>
      </c>
      <c r="P248" t="str">
        <f>VLOOKUP(A248,Sheet2!$A$1:G3972,5,0)</f>
        <v>English</v>
      </c>
      <c r="Q248" t="str">
        <f>VLOOKUP(A248,Sheet2!$A$1:G3972,6,0)</f>
        <v>USA</v>
      </c>
      <c r="R248" t="str">
        <f>VLOOKUP(A248,Sheet2!$A$1:G3972,7,0)</f>
        <v>PG-13</v>
      </c>
      <c r="S248" t="str">
        <f>IF(Table1[[#This Row],[Language]]="English","English","Other language")</f>
        <v>English</v>
      </c>
      <c r="T248">
        <f>Table1[[#This Row],[Gross Revenue]]-Table1[[#This Row],[Budget]]</f>
        <v>50191634</v>
      </c>
      <c r="U248" s="1">
        <f>(Table1[[#This Row],[Gross Revenue]]/Table1[[#This Row],[Budget]])-1</f>
        <v>0.38608949230769229</v>
      </c>
      <c r="V248" t="str">
        <f t="shared" si="6"/>
        <v>111-130 minutes</v>
      </c>
      <c r="W248">
        <f>Table1[[#This Row],[Profit]]/Table1[[#This Row],[Budget]]</f>
        <v>0.38608949230769229</v>
      </c>
      <c r="X248" s="22" t="str">
        <f>IF(L248="","",
IF(L248&lt;Predictability!$B$1,"Low",
IF(L248&lt;=Predictability!$B$2,"Mid","High")))</f>
        <v>High</v>
      </c>
      <c r="Y248" s="22">
        <f t="shared" si="7"/>
        <v>0</v>
      </c>
    </row>
    <row r="249" spans="1:25" x14ac:dyDescent="0.2">
      <c r="A249" t="s">
        <v>6245</v>
      </c>
      <c r="B249" t="s">
        <v>968</v>
      </c>
      <c r="C249" t="s">
        <v>968</v>
      </c>
      <c r="D249">
        <v>18000</v>
      </c>
      <c r="E249">
        <v>20456</v>
      </c>
      <c r="F249">
        <v>18000</v>
      </c>
      <c r="G249">
        <v>0</v>
      </c>
      <c r="H249">
        <v>7.3</v>
      </c>
      <c r="I249">
        <v>121</v>
      </c>
      <c r="J249">
        <v>117</v>
      </c>
      <c r="K249">
        <v>21078145</v>
      </c>
      <c r="L249">
        <v>12500000</v>
      </c>
      <c r="M249" s="2">
        <f>VLOOKUP(A249,Sheet2!$A$1:G3973,2,0)</f>
        <v>37526</v>
      </c>
      <c r="N249" t="str">
        <f>VLOOKUP(A249,Sheet2!$A$1:G3973,3,0)</f>
        <v>Color</v>
      </c>
      <c r="O249" t="str">
        <f>VLOOKUP(A249,Sheet2!$A$1:G3973,4,0)</f>
        <v>Biography</v>
      </c>
      <c r="P249" t="str">
        <f>VLOOKUP(A249,Sheet2!$A$1:G3973,5,0)</f>
        <v>English</v>
      </c>
      <c r="Q249" t="str">
        <f>VLOOKUP(A249,Sheet2!$A$1:G3973,6,0)</f>
        <v>USA</v>
      </c>
      <c r="R249" t="str">
        <f>VLOOKUP(A249,Sheet2!$A$1:G3973,7,0)</f>
        <v>PG-13</v>
      </c>
      <c r="S249" t="str">
        <f>IF(Table1[[#This Row],[Language]]="English","English","Other language")</f>
        <v>English</v>
      </c>
      <c r="T249">
        <f>Table1[[#This Row],[Gross Revenue]]-Table1[[#This Row],[Budget]]</f>
        <v>8578145</v>
      </c>
      <c r="U249" s="1">
        <f>(Table1[[#This Row],[Gross Revenue]]/Table1[[#This Row],[Budget]])-1</f>
        <v>0.68625160000000007</v>
      </c>
      <c r="V249" t="str">
        <f t="shared" si="6"/>
        <v>111-130 minutes</v>
      </c>
      <c r="W249">
        <f>Table1[[#This Row],[Profit]]/Table1[[#This Row],[Budget]]</f>
        <v>0.68625159999999996</v>
      </c>
      <c r="X249" s="22" t="str">
        <f>IF(L249="","",
IF(L249&lt;Predictability!$B$1,"Low",
IF(L249&lt;=Predictability!$B$2,"Mid","High")))</f>
        <v>Mid</v>
      </c>
      <c r="Y249" s="22">
        <f t="shared" si="7"/>
        <v>1</v>
      </c>
    </row>
    <row r="250" spans="1:25" x14ac:dyDescent="0.2">
      <c r="A250" t="s">
        <v>5206</v>
      </c>
      <c r="B250" t="s">
        <v>226</v>
      </c>
      <c r="C250" t="s">
        <v>2162</v>
      </c>
      <c r="D250">
        <v>13000</v>
      </c>
      <c r="E250">
        <v>25788</v>
      </c>
      <c r="F250">
        <v>35</v>
      </c>
      <c r="G250">
        <v>0</v>
      </c>
      <c r="H250">
        <v>6.6</v>
      </c>
      <c r="I250">
        <v>131</v>
      </c>
      <c r="J250">
        <v>83</v>
      </c>
      <c r="K250">
        <v>90646554</v>
      </c>
      <c r="L250">
        <v>105000000</v>
      </c>
      <c r="M250" s="2">
        <f>VLOOKUP(A250,Sheet2!$A$1:G3974,2,0)</f>
        <v>36046</v>
      </c>
      <c r="N250" t="str">
        <f>VLOOKUP(A250,Sheet2!$A$1:G3974,3,0)</f>
        <v>Color</v>
      </c>
      <c r="O250" t="str">
        <f>VLOOKUP(A250,Sheet2!$A$1:G3974,4,0)</f>
        <v>Adventure</v>
      </c>
      <c r="P250" t="str">
        <f>VLOOKUP(A250,Sheet2!$A$1:G3974,5,0)</f>
        <v>English</v>
      </c>
      <c r="Q250" t="str">
        <f>VLOOKUP(A250,Sheet2!$A$1:G3974,6,0)</f>
        <v>USA</v>
      </c>
      <c r="R250" t="str">
        <f>VLOOKUP(A250,Sheet2!$A$1:G3974,7,0)</f>
        <v>PG</v>
      </c>
      <c r="S250" t="str">
        <f>IF(Table1[[#This Row],[Language]]="English","English","Other language")</f>
        <v>English</v>
      </c>
      <c r="T250">
        <f>Table1[[#This Row],[Gross Revenue]]-Table1[[#This Row],[Budget]]</f>
        <v>-14353446</v>
      </c>
      <c r="U250" s="1">
        <f>(Table1[[#This Row],[Gross Revenue]]/Table1[[#This Row],[Budget]])-1</f>
        <v>-0.1366994857142857</v>
      </c>
      <c r="V250" t="str">
        <f t="shared" si="6"/>
        <v>&lt;90 minutes</v>
      </c>
      <c r="W250">
        <f>Table1[[#This Row],[Profit]]/Table1[[#This Row],[Budget]]</f>
        <v>-0.13669948571428572</v>
      </c>
      <c r="X250" s="22" t="str">
        <f>IF(L250="","",
IF(L250&lt;Predictability!$B$1,"Low",
IF(L250&lt;=Predictability!$B$2,"Mid","High")))</f>
        <v>High</v>
      </c>
      <c r="Y250" s="22">
        <f t="shared" si="7"/>
        <v>0</v>
      </c>
    </row>
    <row r="251" spans="1:25" x14ac:dyDescent="0.2">
      <c r="A251" t="s">
        <v>5547</v>
      </c>
      <c r="B251" t="s">
        <v>101</v>
      </c>
      <c r="C251" t="s">
        <v>946</v>
      </c>
      <c r="D251">
        <v>14000</v>
      </c>
      <c r="E251">
        <v>20761</v>
      </c>
      <c r="F251">
        <v>0</v>
      </c>
      <c r="G251">
        <v>0</v>
      </c>
      <c r="H251">
        <v>6.8</v>
      </c>
      <c r="I251">
        <v>171</v>
      </c>
      <c r="J251">
        <v>156</v>
      </c>
      <c r="K251">
        <v>75530832</v>
      </c>
      <c r="L251">
        <v>55000000</v>
      </c>
      <c r="M251" s="2">
        <f>VLOOKUP(A251,Sheet2!$A$1:G3975,2,0)</f>
        <v>36333</v>
      </c>
      <c r="N251" t="str">
        <f>VLOOKUP(A251,Sheet2!$A$1:G3975,3,0)</f>
        <v>Color</v>
      </c>
      <c r="O251" t="str">
        <f>VLOOKUP(A251,Sheet2!$A$1:G3975,4,0)</f>
        <v>Drama</v>
      </c>
      <c r="P251" t="str">
        <f>VLOOKUP(A251,Sheet2!$A$1:G3975,5,0)</f>
        <v>English</v>
      </c>
      <c r="Q251" t="str">
        <f>VLOOKUP(A251,Sheet2!$A$1:G3975,6,0)</f>
        <v>USA</v>
      </c>
      <c r="R251" t="str">
        <f>VLOOKUP(A251,Sheet2!$A$1:G3975,7,0)</f>
        <v>R</v>
      </c>
      <c r="S251" t="str">
        <f>IF(Table1[[#This Row],[Language]]="English","English","Other language")</f>
        <v>English</v>
      </c>
      <c r="T251">
        <f>Table1[[#This Row],[Gross Revenue]]-Table1[[#This Row],[Budget]]</f>
        <v>20530832</v>
      </c>
      <c r="U251" s="1">
        <f>(Table1[[#This Row],[Gross Revenue]]/Table1[[#This Row],[Budget]])-1</f>
        <v>0.37328785454545454</v>
      </c>
      <c r="V251" t="str">
        <f t="shared" si="6"/>
        <v>&gt;150 minutes</v>
      </c>
      <c r="W251">
        <f>Table1[[#This Row],[Profit]]/Table1[[#This Row],[Budget]]</f>
        <v>0.37328785454545454</v>
      </c>
      <c r="X251" s="22" t="str">
        <f>IF(L251="","",
IF(L251&lt;Predictability!$B$1,"Low",
IF(L251&lt;=Predictability!$B$2,"Mid","High")))</f>
        <v>High</v>
      </c>
      <c r="Y251" s="22">
        <f t="shared" si="7"/>
        <v>0</v>
      </c>
    </row>
    <row r="252" spans="1:25" x14ac:dyDescent="0.2">
      <c r="A252" t="s">
        <v>4850</v>
      </c>
      <c r="B252" t="s">
        <v>1781</v>
      </c>
      <c r="C252" t="s">
        <v>1781</v>
      </c>
      <c r="D252">
        <v>11000</v>
      </c>
      <c r="E252">
        <v>14843</v>
      </c>
      <c r="F252">
        <v>11000</v>
      </c>
      <c r="G252">
        <v>827</v>
      </c>
      <c r="H252">
        <v>6.4</v>
      </c>
      <c r="I252">
        <v>128</v>
      </c>
      <c r="J252">
        <v>108</v>
      </c>
      <c r="K252">
        <v>3203044</v>
      </c>
      <c r="L252">
        <v>18000000</v>
      </c>
      <c r="M252" s="2">
        <f>VLOOKUP(A252,Sheet2!$A$1:G3976,2,0)</f>
        <v>37872</v>
      </c>
      <c r="N252" t="str">
        <f>VLOOKUP(A252,Sheet2!$A$1:G3976,3,0)</f>
        <v>Color</v>
      </c>
      <c r="O252" t="str">
        <f>VLOOKUP(A252,Sheet2!$A$1:G3976,4,0)</f>
        <v>Comedy</v>
      </c>
      <c r="P252" t="str">
        <f>VLOOKUP(A252,Sheet2!$A$1:G3976,5,0)</f>
        <v>English</v>
      </c>
      <c r="Q252" t="str">
        <f>VLOOKUP(A252,Sheet2!$A$1:G3976,6,0)</f>
        <v>USA</v>
      </c>
      <c r="R252" t="str">
        <f>VLOOKUP(A252,Sheet2!$A$1:G3976,7,0)</f>
        <v>R</v>
      </c>
      <c r="S252" t="str">
        <f>IF(Table1[[#This Row],[Language]]="English","English","Other language")</f>
        <v>English</v>
      </c>
      <c r="T252">
        <f>Table1[[#This Row],[Gross Revenue]]-Table1[[#This Row],[Budget]]</f>
        <v>-14796956</v>
      </c>
      <c r="U252" s="1">
        <f>(Table1[[#This Row],[Gross Revenue]]/Table1[[#This Row],[Budget]])-1</f>
        <v>-0.82205311111111112</v>
      </c>
      <c r="V252" t="str">
        <f t="shared" si="6"/>
        <v>90-110 minutes</v>
      </c>
      <c r="W252">
        <f>Table1[[#This Row],[Profit]]/Table1[[#This Row],[Budget]]</f>
        <v>-0.82205311111111112</v>
      </c>
      <c r="X252" s="22" t="str">
        <f>IF(L252="","",
IF(L252&lt;Predictability!$B$1,"Low",
IF(L252&lt;=Predictability!$B$2,"Mid","High")))</f>
        <v>Mid</v>
      </c>
      <c r="Y252" s="22">
        <f t="shared" si="7"/>
        <v>0</v>
      </c>
    </row>
    <row r="253" spans="1:25" x14ac:dyDescent="0.2">
      <c r="A253" t="s">
        <v>4474</v>
      </c>
      <c r="B253" t="s">
        <v>1041</v>
      </c>
      <c r="C253" t="s">
        <v>670</v>
      </c>
      <c r="D253">
        <v>20000</v>
      </c>
      <c r="E253">
        <v>22040</v>
      </c>
      <c r="F253">
        <v>61</v>
      </c>
      <c r="G253">
        <v>638</v>
      </c>
      <c r="H253">
        <v>6.1</v>
      </c>
      <c r="I253">
        <v>36</v>
      </c>
      <c r="J253">
        <v>114</v>
      </c>
      <c r="K253">
        <v>18653615</v>
      </c>
      <c r="L253">
        <v>23000000</v>
      </c>
      <c r="M253" s="2">
        <f>VLOOKUP(A253,Sheet2!$A$1:G3977,2,0)</f>
        <v>36287</v>
      </c>
      <c r="N253" t="str">
        <f>VLOOKUP(A253,Sheet2!$A$1:G3977,3,0)</f>
        <v>Color</v>
      </c>
      <c r="O253" t="str">
        <f>VLOOKUP(A253,Sheet2!$A$1:G3977,4,0)</f>
        <v>Comedy</v>
      </c>
      <c r="P253" t="str">
        <f>VLOOKUP(A253,Sheet2!$A$1:G3977,5,0)</f>
        <v>English</v>
      </c>
      <c r="Q253" t="str">
        <f>VLOOKUP(A253,Sheet2!$A$1:G3977,6,0)</f>
        <v>USA</v>
      </c>
      <c r="R253" t="str">
        <f>VLOOKUP(A253,Sheet2!$A$1:G3977,7,0)</f>
        <v>PG-13</v>
      </c>
      <c r="S253" t="str">
        <f>IF(Table1[[#This Row],[Language]]="English","English","Other language")</f>
        <v>English</v>
      </c>
      <c r="T253">
        <f>Table1[[#This Row],[Gross Revenue]]-Table1[[#This Row],[Budget]]</f>
        <v>-4346385</v>
      </c>
      <c r="U253" s="1">
        <f>(Table1[[#This Row],[Gross Revenue]]/Table1[[#This Row],[Budget]])-1</f>
        <v>-0.18897326086956523</v>
      </c>
      <c r="V253" t="str">
        <f t="shared" si="6"/>
        <v>111-130 minutes</v>
      </c>
      <c r="W253">
        <f>Table1[[#This Row],[Profit]]/Table1[[#This Row],[Budget]]</f>
        <v>-0.18897326086956523</v>
      </c>
      <c r="X253" s="22" t="str">
        <f>IF(L253="","",
IF(L253&lt;Predictability!$B$1,"Low",
IF(L253&lt;=Predictability!$B$2,"Mid","High")))</f>
        <v>Mid</v>
      </c>
      <c r="Y253" s="22">
        <f t="shared" si="7"/>
        <v>0</v>
      </c>
    </row>
    <row r="254" spans="1:25" x14ac:dyDescent="0.2">
      <c r="A254" t="s">
        <v>6996</v>
      </c>
      <c r="B254" t="s">
        <v>628</v>
      </c>
      <c r="C254" t="s">
        <v>642</v>
      </c>
      <c r="D254">
        <v>11000</v>
      </c>
      <c r="E254">
        <v>25313</v>
      </c>
      <c r="F254">
        <v>0</v>
      </c>
      <c r="G254">
        <v>19000</v>
      </c>
      <c r="H254">
        <v>8.5</v>
      </c>
      <c r="I254">
        <v>261</v>
      </c>
      <c r="J254">
        <v>289</v>
      </c>
      <c r="K254">
        <v>78800000</v>
      </c>
      <c r="L254">
        <v>31500000</v>
      </c>
      <c r="M254" s="2">
        <f>VLOOKUP(A254,Sheet2!$A$1:G3978,2,0)</f>
        <v>29106</v>
      </c>
      <c r="N254" t="str">
        <f>VLOOKUP(A254,Sheet2!$A$1:G3978,3,0)</f>
        <v>Color</v>
      </c>
      <c r="O254" t="str">
        <f>VLOOKUP(A254,Sheet2!$A$1:G3978,4,0)</f>
        <v>Drama</v>
      </c>
      <c r="P254" t="str">
        <f>VLOOKUP(A254,Sheet2!$A$1:G3978,5,0)</f>
        <v>English</v>
      </c>
      <c r="Q254" t="str">
        <f>VLOOKUP(A254,Sheet2!$A$1:G3978,6,0)</f>
        <v>USA</v>
      </c>
      <c r="R254" t="str">
        <f>VLOOKUP(A254,Sheet2!$A$1:G3978,7,0)</f>
        <v>R</v>
      </c>
      <c r="S254" t="str">
        <f>IF(Table1[[#This Row],[Language]]="English","English","Other language")</f>
        <v>English</v>
      </c>
      <c r="T254">
        <f>Table1[[#This Row],[Gross Revenue]]-Table1[[#This Row],[Budget]]</f>
        <v>47300000</v>
      </c>
      <c r="U254" s="1">
        <f>(Table1[[#This Row],[Gross Revenue]]/Table1[[#This Row],[Budget]])-1</f>
        <v>1.5015873015873016</v>
      </c>
      <c r="V254" t="str">
        <f t="shared" si="6"/>
        <v>&gt;150 minutes</v>
      </c>
      <c r="W254">
        <f>Table1[[#This Row],[Profit]]/Table1[[#This Row],[Budget]]</f>
        <v>1.5015873015873016</v>
      </c>
      <c r="X254" s="22" t="str">
        <f>IF(L254="","",
IF(L254&lt;Predictability!$B$1,"Low",
IF(L254&lt;=Predictability!$B$2,"Mid","High")))</f>
        <v>Mid</v>
      </c>
      <c r="Y254" s="22">
        <f t="shared" si="7"/>
        <v>1</v>
      </c>
    </row>
    <row r="255" spans="1:25" x14ac:dyDescent="0.2">
      <c r="A255" t="s">
        <v>6721</v>
      </c>
      <c r="B255" t="s">
        <v>3097</v>
      </c>
      <c r="C255" t="s">
        <v>2596</v>
      </c>
      <c r="D255">
        <v>708</v>
      </c>
      <c r="E255">
        <v>848</v>
      </c>
      <c r="F255">
        <v>0</v>
      </c>
      <c r="G255">
        <v>14000</v>
      </c>
      <c r="H255">
        <v>7.8</v>
      </c>
      <c r="I255">
        <v>283</v>
      </c>
      <c r="J255">
        <v>139</v>
      </c>
      <c r="K255">
        <v>50859889</v>
      </c>
      <c r="L255">
        <v>40000000</v>
      </c>
      <c r="M255" s="2">
        <f>VLOOKUP(A255,Sheet2!$A$1:G3979,2,0)</f>
        <v>38850</v>
      </c>
      <c r="N255" t="str">
        <f>VLOOKUP(A255,Sheet2!$A$1:G3979,3,0)</f>
        <v>Color</v>
      </c>
      <c r="O255" t="str">
        <f>VLOOKUP(A255,Sheet2!$A$1:G3979,4,0)</f>
        <v>Action</v>
      </c>
      <c r="P255" t="str">
        <f>VLOOKUP(A255,Sheet2!$A$1:G3979,5,0)</f>
        <v>Maya</v>
      </c>
      <c r="Q255" t="str">
        <f>VLOOKUP(A255,Sheet2!$A$1:G3979,6,0)</f>
        <v>USA</v>
      </c>
      <c r="R255" t="str">
        <f>VLOOKUP(A255,Sheet2!$A$1:G3979,7,0)</f>
        <v>R</v>
      </c>
      <c r="S255" t="str">
        <f>IF(Table1[[#This Row],[Language]]="English","English","Other language")</f>
        <v>Other language</v>
      </c>
      <c r="T255">
        <f>Table1[[#This Row],[Gross Revenue]]-Table1[[#This Row],[Budget]]</f>
        <v>10859889</v>
      </c>
      <c r="U255" s="1">
        <f>(Table1[[#This Row],[Gross Revenue]]/Table1[[#This Row],[Budget]])-1</f>
        <v>0.27149722500000006</v>
      </c>
      <c r="V255" t="str">
        <f t="shared" si="6"/>
        <v>131-150 minutes</v>
      </c>
      <c r="W255">
        <f>Table1[[#This Row],[Profit]]/Table1[[#This Row],[Budget]]</f>
        <v>0.27149722500000001</v>
      </c>
      <c r="X255" s="22" t="str">
        <f>IF(L255="","",
IF(L255&lt;Predictability!$B$1,"Low",
IF(L255&lt;=Predictability!$B$2,"Mid","High")))</f>
        <v>Mid</v>
      </c>
      <c r="Y255" s="22">
        <f t="shared" si="7"/>
        <v>0</v>
      </c>
    </row>
    <row r="256" spans="1:25" x14ac:dyDescent="0.2">
      <c r="A256" t="s">
        <v>6565</v>
      </c>
      <c r="B256" t="s">
        <v>606</v>
      </c>
      <c r="C256" t="s">
        <v>614</v>
      </c>
      <c r="D256">
        <v>15000</v>
      </c>
      <c r="E256">
        <v>17171</v>
      </c>
      <c r="F256">
        <v>2000</v>
      </c>
      <c r="G256">
        <v>5000</v>
      </c>
      <c r="H256">
        <v>7.6</v>
      </c>
      <c r="I256">
        <v>159</v>
      </c>
      <c r="J256">
        <v>140</v>
      </c>
      <c r="K256">
        <v>172071312</v>
      </c>
      <c r="L256">
        <v>62000000</v>
      </c>
      <c r="M256" s="2">
        <f>VLOOKUP(A256,Sheet2!$A$1:G3980,2,0)</f>
        <v>34940</v>
      </c>
      <c r="N256" t="str">
        <f>VLOOKUP(A256,Sheet2!$A$1:G3980,3,0)</f>
        <v>Color</v>
      </c>
      <c r="O256" t="str">
        <f>VLOOKUP(A256,Sheet2!$A$1:G3980,4,0)</f>
        <v>Adventure</v>
      </c>
      <c r="P256" t="str">
        <f>VLOOKUP(A256,Sheet2!$A$1:G3980,5,0)</f>
        <v>English</v>
      </c>
      <c r="Q256" t="str">
        <f>VLOOKUP(A256,Sheet2!$A$1:G3980,6,0)</f>
        <v>USA</v>
      </c>
      <c r="R256" t="str">
        <f>VLOOKUP(A256,Sheet2!$A$1:G3980,7,0)</f>
        <v>PG</v>
      </c>
      <c r="S256" t="str">
        <f>IF(Table1[[#This Row],[Language]]="English","English","Other language")</f>
        <v>English</v>
      </c>
      <c r="T256">
        <f>Table1[[#This Row],[Gross Revenue]]-Table1[[#This Row],[Budget]]</f>
        <v>110071312</v>
      </c>
      <c r="U256" s="1">
        <f>(Table1[[#This Row],[Gross Revenue]]/Table1[[#This Row],[Budget]])-1</f>
        <v>1.7753437419354841</v>
      </c>
      <c r="V256" t="str">
        <f t="shared" si="6"/>
        <v>131-150 minutes</v>
      </c>
      <c r="W256">
        <f>Table1[[#This Row],[Profit]]/Table1[[#This Row],[Budget]]</f>
        <v>1.7753437419354838</v>
      </c>
      <c r="X256" s="22" t="str">
        <f>IF(L256="","",
IF(L256&lt;Predictability!$B$1,"Low",
IF(L256&lt;=Predictability!$B$2,"Mid","High")))</f>
        <v>High</v>
      </c>
      <c r="Y256" s="22">
        <f t="shared" si="7"/>
        <v>1</v>
      </c>
    </row>
    <row r="257" spans="1:25" x14ac:dyDescent="0.2">
      <c r="A257" t="s">
        <v>3699</v>
      </c>
      <c r="B257" t="s">
        <v>745</v>
      </c>
      <c r="C257" t="s">
        <v>746</v>
      </c>
      <c r="D257">
        <v>520</v>
      </c>
      <c r="E257">
        <v>1520</v>
      </c>
      <c r="F257">
        <v>17</v>
      </c>
      <c r="G257">
        <v>0</v>
      </c>
      <c r="H257">
        <v>5.2</v>
      </c>
      <c r="I257">
        <v>228</v>
      </c>
      <c r="J257">
        <v>86</v>
      </c>
      <c r="K257">
        <v>17683670</v>
      </c>
      <c r="L257">
        <v>5000000</v>
      </c>
      <c r="M257" s="2">
        <f>VLOOKUP(A257,Sheet2!$A$1:G3981,2,0)</f>
        <v>40773</v>
      </c>
      <c r="N257" t="str">
        <f>VLOOKUP(A257,Sheet2!$A$1:G3981,3,0)</f>
        <v>Color</v>
      </c>
      <c r="O257" t="str">
        <f>VLOOKUP(A257,Sheet2!$A$1:G3981,4,0)</f>
        <v>Horror</v>
      </c>
      <c r="P257" t="str">
        <f>VLOOKUP(A257,Sheet2!$A$1:G3981,5,0)</f>
        <v>English</v>
      </c>
      <c r="Q257" t="str">
        <f>VLOOKUP(A257,Sheet2!$A$1:G3981,6,0)</f>
        <v>USA</v>
      </c>
      <c r="R257" t="str">
        <f>VLOOKUP(A257,Sheet2!$A$1:G3981,7,0)</f>
        <v>PG-13</v>
      </c>
      <c r="S257" t="str">
        <f>IF(Table1[[#This Row],[Language]]="English","English","Other language")</f>
        <v>English</v>
      </c>
      <c r="T257">
        <f>Table1[[#This Row],[Gross Revenue]]-Table1[[#This Row],[Budget]]</f>
        <v>12683670</v>
      </c>
      <c r="U257" s="1">
        <f>(Table1[[#This Row],[Gross Revenue]]/Table1[[#This Row],[Budget]])-1</f>
        <v>2.536734</v>
      </c>
      <c r="V257" t="str">
        <f t="shared" si="6"/>
        <v>&lt;90 minutes</v>
      </c>
      <c r="W257">
        <f>Table1[[#This Row],[Profit]]/Table1[[#This Row],[Budget]]</f>
        <v>2.536734</v>
      </c>
      <c r="X257" s="22" t="str">
        <f>IF(L257="","",
IF(L257&lt;Predictability!$B$1,"Low",
IF(L257&lt;=Predictability!$B$2,"Mid","High")))</f>
        <v>Low</v>
      </c>
      <c r="Y257" s="22">
        <f t="shared" si="7"/>
        <v>1</v>
      </c>
    </row>
    <row r="258" spans="1:25" x14ac:dyDescent="0.2">
      <c r="A258" t="s">
        <v>4668</v>
      </c>
      <c r="B258" t="s">
        <v>76</v>
      </c>
      <c r="C258" t="s">
        <v>1744</v>
      </c>
      <c r="D258">
        <v>690</v>
      </c>
      <c r="E258">
        <v>1160</v>
      </c>
      <c r="F258">
        <v>17</v>
      </c>
      <c r="G258">
        <v>0</v>
      </c>
      <c r="H258">
        <v>6.2</v>
      </c>
      <c r="I258">
        <v>96</v>
      </c>
      <c r="J258">
        <v>89</v>
      </c>
      <c r="K258">
        <v>12947763</v>
      </c>
      <c r="L258">
        <v>5000000</v>
      </c>
      <c r="M258" s="2">
        <f>VLOOKUP(A258,Sheet2!$A$1:G3982,2,0)</f>
        <v>31662</v>
      </c>
      <c r="N258" t="str">
        <f>VLOOKUP(A258,Sheet2!$A$1:G3982,3,0)</f>
        <v>Color</v>
      </c>
      <c r="O258" t="str">
        <f>VLOOKUP(A258,Sheet2!$A$1:G3982,4,0)</f>
        <v>Horror</v>
      </c>
      <c r="P258" t="str">
        <f>VLOOKUP(A258,Sheet2!$A$1:G3982,5,0)</f>
        <v>English</v>
      </c>
      <c r="Q258" t="str">
        <f>VLOOKUP(A258,Sheet2!$A$1:G3982,6,0)</f>
        <v>USA</v>
      </c>
      <c r="R258" t="str">
        <f>VLOOKUP(A258,Sheet2!$A$1:G3982,7,0)</f>
        <v>R</v>
      </c>
      <c r="S258" t="str">
        <f>IF(Table1[[#This Row],[Language]]="English","English","Other language")</f>
        <v>English</v>
      </c>
      <c r="T258">
        <f>Table1[[#This Row],[Gross Revenue]]-Table1[[#This Row],[Budget]]</f>
        <v>7947763</v>
      </c>
      <c r="U258" s="1">
        <f>(Table1[[#This Row],[Gross Revenue]]/Table1[[#This Row],[Budget]])-1</f>
        <v>1.5895526000000002</v>
      </c>
      <c r="V258" t="str">
        <f t="shared" ref="V258:V321" si="8">IF(J258="","",IF(J258&lt;90,"&lt;90 minutes",IF(J258&lt;=110,"90-110 minutes",IF(J258&lt;=130,"111-130 minutes",IF(J258&lt;=150,"131-150 minutes","&gt;150 minutes")))))</f>
        <v>&lt;90 minutes</v>
      </c>
      <c r="W258">
        <f>Table1[[#This Row],[Profit]]/Table1[[#This Row],[Budget]]</f>
        <v>1.5895526</v>
      </c>
      <c r="X258" s="22" t="str">
        <f>IF(L258="","",
IF(L258&lt;Predictability!$B$1,"Low",
IF(L258&lt;=Predictability!$B$2,"Mid","High")))</f>
        <v>Low</v>
      </c>
      <c r="Y258" s="22">
        <f t="shared" ref="Y258:Y321" si="9">IF(W258&gt;=0.5,1,0)</f>
        <v>1</v>
      </c>
    </row>
    <row r="259" spans="1:25" x14ac:dyDescent="0.2">
      <c r="A259" t="s">
        <v>5728</v>
      </c>
      <c r="B259" t="s">
        <v>1180</v>
      </c>
      <c r="C259" t="s">
        <v>2486</v>
      </c>
      <c r="D259">
        <v>2000</v>
      </c>
      <c r="E259">
        <v>3071</v>
      </c>
      <c r="F259">
        <v>8</v>
      </c>
      <c r="G259">
        <v>307</v>
      </c>
      <c r="H259">
        <v>6.9</v>
      </c>
      <c r="I259">
        <v>82</v>
      </c>
      <c r="J259">
        <v>86</v>
      </c>
      <c r="K259">
        <v>5518918</v>
      </c>
      <c r="L259">
        <v>750000</v>
      </c>
      <c r="M259" s="2">
        <f>VLOOKUP(A259,Sheet2!$A$1:G3983,2,0)</f>
        <v>39296</v>
      </c>
      <c r="N259" t="str">
        <f>VLOOKUP(A259,Sheet2!$A$1:G3983,3,0)</f>
        <v>Color</v>
      </c>
      <c r="O259" t="str">
        <f>VLOOKUP(A259,Sheet2!$A$1:G3983,4,0)</f>
        <v>Action</v>
      </c>
      <c r="P259" t="str">
        <f>VLOOKUP(A259,Sheet2!$A$1:G3983,5,0)</f>
        <v>English</v>
      </c>
      <c r="Q259" t="str">
        <f>VLOOKUP(A259,Sheet2!$A$1:G3983,6,0)</f>
        <v>USA</v>
      </c>
      <c r="R259" t="str">
        <f>VLOOKUP(A259,Sheet2!$A$1:G3983,7,0)</f>
        <v>R</v>
      </c>
      <c r="S259" t="str">
        <f>IF(Table1[[#This Row],[Language]]="English","English","Other language")</f>
        <v>English</v>
      </c>
      <c r="T259">
        <f>Table1[[#This Row],[Gross Revenue]]-Table1[[#This Row],[Budget]]</f>
        <v>4768918</v>
      </c>
      <c r="U259" s="1">
        <f>(Table1[[#This Row],[Gross Revenue]]/Table1[[#This Row],[Budget]])-1</f>
        <v>6.3585573333333336</v>
      </c>
      <c r="V259" t="str">
        <f t="shared" si="8"/>
        <v>&lt;90 minutes</v>
      </c>
      <c r="W259">
        <f>Table1[[#This Row],[Profit]]/Table1[[#This Row],[Budget]]</f>
        <v>6.3585573333333336</v>
      </c>
      <c r="X259" s="22" t="str">
        <f>IF(L259="","",
IF(L259&lt;Predictability!$B$1,"Low",
IF(L259&lt;=Predictability!$B$2,"Mid","High")))</f>
        <v>Low</v>
      </c>
      <c r="Y259" s="22">
        <f t="shared" si="9"/>
        <v>1</v>
      </c>
    </row>
    <row r="260" spans="1:25" x14ac:dyDescent="0.2">
      <c r="A260" t="s">
        <v>3764</v>
      </c>
      <c r="B260" t="s">
        <v>831</v>
      </c>
      <c r="C260" t="s">
        <v>832</v>
      </c>
      <c r="D260">
        <v>836</v>
      </c>
      <c r="E260">
        <v>3963</v>
      </c>
      <c r="F260">
        <v>20</v>
      </c>
      <c r="G260">
        <v>0</v>
      </c>
      <c r="H260">
        <v>5.3</v>
      </c>
      <c r="I260">
        <v>66</v>
      </c>
      <c r="J260">
        <v>104</v>
      </c>
      <c r="K260">
        <v>18595716</v>
      </c>
      <c r="L260">
        <v>12000000</v>
      </c>
      <c r="M260" s="2">
        <f>VLOOKUP(A260,Sheet2!$A$1:G3984,2,0)</f>
        <v>38740</v>
      </c>
      <c r="N260" t="str">
        <f>VLOOKUP(A260,Sheet2!$A$1:G3984,3,0)</f>
        <v>Color</v>
      </c>
      <c r="O260" t="str">
        <f>VLOOKUP(A260,Sheet2!$A$1:G3984,4,0)</f>
        <v>Comedy</v>
      </c>
      <c r="P260" t="str">
        <f>VLOOKUP(A260,Sheet2!$A$1:G3984,5,0)</f>
        <v>English</v>
      </c>
      <c r="Q260" t="str">
        <f>VLOOKUP(A260,Sheet2!$A$1:G3984,6,0)</f>
        <v>USA</v>
      </c>
      <c r="R260" t="str">
        <f>VLOOKUP(A260,Sheet2!$A$1:G3984,7,0)</f>
        <v>PG</v>
      </c>
      <c r="S260" t="str">
        <f>IF(Table1[[#This Row],[Language]]="English","English","Other language")</f>
        <v>English</v>
      </c>
      <c r="T260">
        <f>Table1[[#This Row],[Gross Revenue]]-Table1[[#This Row],[Budget]]</f>
        <v>6595716</v>
      </c>
      <c r="U260" s="1">
        <f>(Table1[[#This Row],[Gross Revenue]]/Table1[[#This Row],[Budget]])-1</f>
        <v>0.5496430000000001</v>
      </c>
      <c r="V260" t="str">
        <f t="shared" si="8"/>
        <v>90-110 minutes</v>
      </c>
      <c r="W260">
        <f>Table1[[#This Row],[Profit]]/Table1[[#This Row],[Budget]]</f>
        <v>0.54964299999999999</v>
      </c>
      <c r="X260" s="22" t="str">
        <f>IF(L260="","",
IF(L260&lt;Predictability!$B$1,"Low",
IF(L260&lt;=Predictability!$B$2,"Mid","High")))</f>
        <v>Mid</v>
      </c>
      <c r="Y260" s="22">
        <f t="shared" si="9"/>
        <v>1</v>
      </c>
    </row>
    <row r="261" spans="1:25" x14ac:dyDescent="0.2">
      <c r="A261" t="s">
        <v>4792</v>
      </c>
      <c r="B261" t="s">
        <v>702</v>
      </c>
      <c r="C261" t="s">
        <v>585</v>
      </c>
      <c r="D261">
        <v>687</v>
      </c>
      <c r="E261">
        <v>1440</v>
      </c>
      <c r="F261">
        <v>155</v>
      </c>
      <c r="G261">
        <v>0</v>
      </c>
      <c r="H261">
        <v>6.3</v>
      </c>
      <c r="I261">
        <v>74</v>
      </c>
      <c r="J261">
        <v>103</v>
      </c>
      <c r="K261">
        <v>53133888</v>
      </c>
      <c r="L261">
        <v>31000000</v>
      </c>
      <c r="M261" s="2">
        <f>VLOOKUP(A261,Sheet2!$A$1:G3985,2,0)</f>
        <v>33065</v>
      </c>
      <c r="N261" t="str">
        <f>VLOOKUP(A261,Sheet2!$A$1:G3985,3,0)</f>
        <v>Color</v>
      </c>
      <c r="O261" t="str">
        <f>VLOOKUP(A261,Sheet2!$A$1:G3985,4,0)</f>
        <v>Comedy</v>
      </c>
      <c r="P261" t="str">
        <f>VLOOKUP(A261,Sheet2!$A$1:G3985,5,0)</f>
        <v>English</v>
      </c>
      <c r="Q261" t="str">
        <f>VLOOKUP(A261,Sheet2!$A$1:G3985,6,0)</f>
        <v>USA</v>
      </c>
      <c r="R261" t="str">
        <f>VLOOKUP(A261,Sheet2!$A$1:G3985,7,0)</f>
        <v>PG-13</v>
      </c>
      <c r="S261" t="str">
        <f>IF(Table1[[#This Row],[Language]]="English","English","Other language")</f>
        <v>English</v>
      </c>
      <c r="T261">
        <f>Table1[[#This Row],[Gross Revenue]]-Table1[[#This Row],[Budget]]</f>
        <v>22133888</v>
      </c>
      <c r="U261" s="1">
        <f>(Table1[[#This Row],[Gross Revenue]]/Table1[[#This Row],[Budget]])-1</f>
        <v>0.71399638709677427</v>
      </c>
      <c r="V261" t="str">
        <f t="shared" si="8"/>
        <v>90-110 minutes</v>
      </c>
      <c r="W261">
        <f>Table1[[#This Row],[Profit]]/Table1[[#This Row],[Budget]]</f>
        <v>0.71399638709677415</v>
      </c>
      <c r="X261" s="22" t="str">
        <f>IF(L261="","",
IF(L261&lt;Predictability!$B$1,"Low",
IF(L261&lt;=Predictability!$B$2,"Mid","High")))</f>
        <v>Mid</v>
      </c>
      <c r="Y261" s="22">
        <f t="shared" si="9"/>
        <v>1</v>
      </c>
    </row>
    <row r="262" spans="1:25" x14ac:dyDescent="0.2">
      <c r="A262" t="s">
        <v>5188</v>
      </c>
      <c r="B262" t="s">
        <v>2151</v>
      </c>
      <c r="C262" t="s">
        <v>2152</v>
      </c>
      <c r="D262">
        <v>664</v>
      </c>
      <c r="E262">
        <v>2440</v>
      </c>
      <c r="F262">
        <v>27</v>
      </c>
      <c r="G262">
        <v>0</v>
      </c>
      <c r="H262">
        <v>6.6</v>
      </c>
      <c r="I262">
        <v>288</v>
      </c>
      <c r="J262">
        <v>107</v>
      </c>
      <c r="K262">
        <v>7918283</v>
      </c>
      <c r="L262">
        <v>12000000</v>
      </c>
      <c r="M262" s="2">
        <f>VLOOKUP(A262,Sheet2!$A$1:G3986,2,0)</f>
        <v>41053</v>
      </c>
      <c r="N262" t="str">
        <f>VLOOKUP(A262,Sheet2!$A$1:G3986,3,0)</f>
        <v>Color</v>
      </c>
      <c r="O262" t="str">
        <f>VLOOKUP(A262,Sheet2!$A$1:G3986,4,0)</f>
        <v>Drama</v>
      </c>
      <c r="P262" t="str">
        <f>VLOOKUP(A262,Sheet2!$A$1:G3986,5,0)</f>
        <v>English</v>
      </c>
      <c r="Q262" t="str">
        <f>VLOOKUP(A262,Sheet2!$A$1:G3986,6,0)</f>
        <v>USA</v>
      </c>
      <c r="R262" t="str">
        <f>VLOOKUP(A262,Sheet2!$A$1:G3986,7,0)</f>
        <v>R</v>
      </c>
      <c r="S262" t="str">
        <f>IF(Table1[[#This Row],[Language]]="English","English","Other language")</f>
        <v>English</v>
      </c>
      <c r="T262">
        <f>Table1[[#This Row],[Gross Revenue]]-Table1[[#This Row],[Budget]]</f>
        <v>-4081717</v>
      </c>
      <c r="U262" s="1">
        <f>(Table1[[#This Row],[Gross Revenue]]/Table1[[#This Row],[Budget]])-1</f>
        <v>-0.34014308333333332</v>
      </c>
      <c r="V262" t="str">
        <f t="shared" si="8"/>
        <v>90-110 minutes</v>
      </c>
      <c r="W262">
        <f>Table1[[#This Row],[Profit]]/Table1[[#This Row],[Budget]]</f>
        <v>-0.34014308333333332</v>
      </c>
      <c r="X262" s="22" t="str">
        <f>IF(L262="","",
IF(L262&lt;Predictability!$B$1,"Low",
IF(L262&lt;=Predictability!$B$2,"Mid","High")))</f>
        <v>Mid</v>
      </c>
      <c r="Y262" s="22">
        <f t="shared" si="9"/>
        <v>0</v>
      </c>
    </row>
    <row r="263" spans="1:25" x14ac:dyDescent="0.2">
      <c r="A263" t="s">
        <v>3476</v>
      </c>
      <c r="B263" t="s">
        <v>399</v>
      </c>
      <c r="C263" t="s">
        <v>130</v>
      </c>
      <c r="D263">
        <v>826</v>
      </c>
      <c r="E263">
        <v>3558</v>
      </c>
      <c r="F263">
        <v>32</v>
      </c>
      <c r="G263">
        <v>773</v>
      </c>
      <c r="H263">
        <v>4.5999999999999996</v>
      </c>
      <c r="I263">
        <v>75</v>
      </c>
      <c r="J263">
        <v>95</v>
      </c>
      <c r="K263">
        <v>82301521</v>
      </c>
      <c r="L263">
        <v>32000000</v>
      </c>
      <c r="M263" s="2">
        <f>VLOOKUP(A263,Sheet2!$A$1:G3987,2,0)</f>
        <v>38548</v>
      </c>
      <c r="N263" t="str">
        <f>VLOOKUP(A263,Sheet2!$A$1:G3987,3,0)</f>
        <v>Color</v>
      </c>
      <c r="O263" t="str">
        <f>VLOOKUP(A263,Sheet2!$A$1:G3987,4,0)</f>
        <v>Adventure</v>
      </c>
      <c r="P263" t="str">
        <f>VLOOKUP(A263,Sheet2!$A$1:G3987,5,0)</f>
        <v>English</v>
      </c>
      <c r="Q263" t="str">
        <f>VLOOKUP(A263,Sheet2!$A$1:G3987,6,0)</f>
        <v>USA</v>
      </c>
      <c r="R263" t="str">
        <f>VLOOKUP(A263,Sheet2!$A$1:G3987,7,0)</f>
        <v>PG</v>
      </c>
      <c r="S263" t="str">
        <f>IF(Table1[[#This Row],[Language]]="English","English","Other language")</f>
        <v>English</v>
      </c>
      <c r="T263">
        <f>Table1[[#This Row],[Gross Revenue]]-Table1[[#This Row],[Budget]]</f>
        <v>50301521</v>
      </c>
      <c r="U263" s="1">
        <f>(Table1[[#This Row],[Gross Revenue]]/Table1[[#This Row],[Budget]])-1</f>
        <v>1.5719225312499998</v>
      </c>
      <c r="V263" t="str">
        <f t="shared" si="8"/>
        <v>90-110 minutes</v>
      </c>
      <c r="W263">
        <f>Table1[[#This Row],[Profit]]/Table1[[#This Row],[Budget]]</f>
        <v>1.57192253125</v>
      </c>
      <c r="X263" s="22" t="str">
        <f>IF(L263="","",
IF(L263&lt;Predictability!$B$1,"Low",
IF(L263&lt;=Predictability!$B$2,"Mid","High")))</f>
        <v>Mid</v>
      </c>
      <c r="Y263" s="22">
        <f t="shared" si="9"/>
        <v>1</v>
      </c>
    </row>
    <row r="264" spans="1:25" x14ac:dyDescent="0.2">
      <c r="A264" t="s">
        <v>6664</v>
      </c>
      <c r="B264" t="s">
        <v>2833</v>
      </c>
      <c r="C264" t="s">
        <v>1334</v>
      </c>
      <c r="D264">
        <v>1000</v>
      </c>
      <c r="E264">
        <v>3133</v>
      </c>
      <c r="F264">
        <v>0</v>
      </c>
      <c r="G264">
        <v>89000</v>
      </c>
      <c r="H264">
        <v>7.7</v>
      </c>
      <c r="I264">
        <v>656</v>
      </c>
      <c r="J264">
        <v>130</v>
      </c>
      <c r="K264">
        <v>136019448</v>
      </c>
      <c r="L264">
        <v>44500000</v>
      </c>
      <c r="M264" s="2">
        <f>VLOOKUP(A264,Sheet2!$A$1:G3988,2,0)</f>
        <v>40916</v>
      </c>
      <c r="N264" t="str">
        <f>VLOOKUP(A264,Sheet2!$A$1:G3988,3,0)</f>
        <v>Color</v>
      </c>
      <c r="O264" t="str">
        <f>VLOOKUP(A264,Sheet2!$A$1:G3988,4,0)</f>
        <v>Biography</v>
      </c>
      <c r="P264" t="str">
        <f>VLOOKUP(A264,Sheet2!$A$1:G3988,5,0)</f>
        <v>English</v>
      </c>
      <c r="Q264" t="str">
        <f>VLOOKUP(A264,Sheet2!$A$1:G3988,6,0)</f>
        <v>USA</v>
      </c>
      <c r="R264" t="str">
        <f>VLOOKUP(A264,Sheet2!$A$1:G3988,7,0)</f>
        <v>R</v>
      </c>
      <c r="S264" t="str">
        <f>IF(Table1[[#This Row],[Language]]="English","English","Other language")</f>
        <v>English</v>
      </c>
      <c r="T264">
        <f>Table1[[#This Row],[Gross Revenue]]-Table1[[#This Row],[Budget]]</f>
        <v>91519448</v>
      </c>
      <c r="U264" s="1">
        <f>(Table1[[#This Row],[Gross Revenue]]/Table1[[#This Row],[Budget]])-1</f>
        <v>2.056616808988764</v>
      </c>
      <c r="V264" t="str">
        <f t="shared" si="8"/>
        <v>111-130 minutes</v>
      </c>
      <c r="W264">
        <f>Table1[[#This Row],[Profit]]/Table1[[#This Row],[Budget]]</f>
        <v>2.056616808988764</v>
      </c>
      <c r="X264" s="22" t="str">
        <f>IF(L264="","",
IF(L264&lt;Predictability!$B$1,"Low",
IF(L264&lt;=Predictability!$B$2,"Mid","High")))</f>
        <v>Mid</v>
      </c>
      <c r="Y264" s="22">
        <f t="shared" si="9"/>
        <v>1</v>
      </c>
    </row>
    <row r="265" spans="1:25" x14ac:dyDescent="0.2">
      <c r="A265" t="s">
        <v>5530</v>
      </c>
      <c r="B265" t="s">
        <v>930</v>
      </c>
      <c r="C265" t="s">
        <v>2048</v>
      </c>
      <c r="D265">
        <v>12000</v>
      </c>
      <c r="E265">
        <v>13576</v>
      </c>
      <c r="F265">
        <v>89</v>
      </c>
      <c r="G265">
        <v>0</v>
      </c>
      <c r="H265">
        <v>7.2</v>
      </c>
      <c r="I265">
        <v>155</v>
      </c>
      <c r="J265">
        <v>117</v>
      </c>
      <c r="K265">
        <v>24362501</v>
      </c>
      <c r="L265">
        <v>21500000</v>
      </c>
      <c r="M265" s="2">
        <f>VLOOKUP(A265,Sheet2!$A$1:G3989,2,0)</f>
        <v>36258</v>
      </c>
      <c r="N265" t="str">
        <f>VLOOKUP(A265,Sheet2!$A$1:G3989,3,0)</f>
        <v>Color</v>
      </c>
      <c r="O265" t="str">
        <f>VLOOKUP(A265,Sheet2!$A$1:G3989,4,0)</f>
        <v>Crime</v>
      </c>
      <c r="P265" t="str">
        <f>VLOOKUP(A265,Sheet2!$A$1:G3989,5,0)</f>
        <v>English</v>
      </c>
      <c r="Q265" t="str">
        <f>VLOOKUP(A265,Sheet2!$A$1:G3989,6,0)</f>
        <v>USA</v>
      </c>
      <c r="R265" t="str">
        <f>VLOOKUP(A265,Sheet2!$A$1:G3989,7,0)</f>
        <v>R</v>
      </c>
      <c r="S265" t="str">
        <f>IF(Table1[[#This Row],[Language]]="English","English","Other language")</f>
        <v>English</v>
      </c>
      <c r="T265">
        <f>Table1[[#This Row],[Gross Revenue]]-Table1[[#This Row],[Budget]]</f>
        <v>2862501</v>
      </c>
      <c r="U265" s="1">
        <f>(Table1[[#This Row],[Gross Revenue]]/Table1[[#This Row],[Budget]])-1</f>
        <v>0.13313958139534887</v>
      </c>
      <c r="V265" t="str">
        <f t="shared" si="8"/>
        <v>111-130 minutes</v>
      </c>
      <c r="W265">
        <f>Table1[[#This Row],[Profit]]/Table1[[#This Row],[Budget]]</f>
        <v>0.13313958139534884</v>
      </c>
      <c r="X265" s="22" t="str">
        <f>IF(L265="","",
IF(L265&lt;Predictability!$B$1,"Low",
IF(L265&lt;=Predictability!$B$2,"Mid","High")))</f>
        <v>Mid</v>
      </c>
      <c r="Y265" s="22">
        <f t="shared" si="9"/>
        <v>0</v>
      </c>
    </row>
    <row r="266" spans="1:25" x14ac:dyDescent="0.2">
      <c r="A266" t="s">
        <v>5237</v>
      </c>
      <c r="B266" t="s">
        <v>362</v>
      </c>
      <c r="C266" t="s">
        <v>1176</v>
      </c>
      <c r="D266">
        <v>13000</v>
      </c>
      <c r="E266">
        <v>26029</v>
      </c>
      <c r="F266">
        <v>0</v>
      </c>
      <c r="G266">
        <v>11000</v>
      </c>
      <c r="H266">
        <v>6.6</v>
      </c>
      <c r="I266">
        <v>167</v>
      </c>
      <c r="J266">
        <v>153</v>
      </c>
      <c r="K266">
        <v>201573391</v>
      </c>
      <c r="L266">
        <v>140000000</v>
      </c>
      <c r="M266" s="2">
        <f>VLOOKUP(A266,Sheet2!$A$1:G3990,2,0)</f>
        <v>35848</v>
      </c>
      <c r="N266" t="str">
        <f>VLOOKUP(A266,Sheet2!$A$1:G3990,3,0)</f>
        <v>Color</v>
      </c>
      <c r="O266" t="str">
        <f>VLOOKUP(A266,Sheet2!$A$1:G3990,4,0)</f>
        <v>Action</v>
      </c>
      <c r="P266" t="str">
        <f>VLOOKUP(A266,Sheet2!$A$1:G3990,5,0)</f>
        <v>English</v>
      </c>
      <c r="Q266" t="str">
        <f>VLOOKUP(A266,Sheet2!$A$1:G3990,6,0)</f>
        <v>USA</v>
      </c>
      <c r="R266" t="str">
        <f>VLOOKUP(A266,Sheet2!$A$1:G3990,7,0)</f>
        <v>PG-13</v>
      </c>
      <c r="S266" t="str">
        <f>IF(Table1[[#This Row],[Language]]="English","English","Other language")</f>
        <v>English</v>
      </c>
      <c r="T266">
        <f>Table1[[#This Row],[Gross Revenue]]-Table1[[#This Row],[Budget]]</f>
        <v>61573391</v>
      </c>
      <c r="U266" s="1">
        <f>(Table1[[#This Row],[Gross Revenue]]/Table1[[#This Row],[Budget]])-1</f>
        <v>0.43980993571428573</v>
      </c>
      <c r="V266" t="str">
        <f t="shared" si="8"/>
        <v>&gt;150 minutes</v>
      </c>
      <c r="W266">
        <f>Table1[[#This Row],[Profit]]/Table1[[#This Row],[Budget]]</f>
        <v>0.43980993571428573</v>
      </c>
      <c r="X266" s="22" t="str">
        <f>IF(L266="","",
IF(L266&lt;Predictability!$B$1,"Low",
IF(L266&lt;=Predictability!$B$2,"Mid","High")))</f>
        <v>High</v>
      </c>
      <c r="Y266" s="22">
        <f t="shared" si="9"/>
        <v>0</v>
      </c>
    </row>
    <row r="267" spans="1:25" x14ac:dyDescent="0.2">
      <c r="A267" t="s">
        <v>4039</v>
      </c>
      <c r="B267" t="s">
        <v>1154</v>
      </c>
      <c r="C267" t="s">
        <v>1155</v>
      </c>
      <c r="D267">
        <v>137000</v>
      </c>
      <c r="E267">
        <v>137712</v>
      </c>
      <c r="F267">
        <v>190</v>
      </c>
      <c r="G267">
        <v>0</v>
      </c>
      <c r="H267">
        <v>5.7</v>
      </c>
      <c r="I267">
        <v>107</v>
      </c>
      <c r="J267">
        <v>88</v>
      </c>
      <c r="K267">
        <v>15988876</v>
      </c>
      <c r="L267">
        <v>27000000</v>
      </c>
      <c r="M267" s="2">
        <f>VLOOKUP(A267,Sheet2!$A$1:G3991,2,0)</f>
        <v>39838</v>
      </c>
      <c r="N267" t="str">
        <f>VLOOKUP(A267,Sheet2!$A$1:G3991,3,0)</f>
        <v>Color</v>
      </c>
      <c r="O267" t="str">
        <f>VLOOKUP(A267,Sheet2!$A$1:G3991,4,0)</f>
        <v>Action</v>
      </c>
      <c r="P267" t="str">
        <f>VLOOKUP(A267,Sheet2!$A$1:G3991,5,0)</f>
        <v>English</v>
      </c>
      <c r="Q267" t="str">
        <f>VLOOKUP(A267,Sheet2!$A$1:G3991,6,0)</f>
        <v>USA</v>
      </c>
      <c r="R267" t="str">
        <f>VLOOKUP(A267,Sheet2!$A$1:G3991,7,0)</f>
        <v>PG-13</v>
      </c>
      <c r="S267" t="str">
        <f>IF(Table1[[#This Row],[Language]]="English","English","Other language")</f>
        <v>English</v>
      </c>
      <c r="T267">
        <f>Table1[[#This Row],[Gross Revenue]]-Table1[[#This Row],[Budget]]</f>
        <v>-11011124</v>
      </c>
      <c r="U267" s="1">
        <f>(Table1[[#This Row],[Gross Revenue]]/Table1[[#This Row],[Budget]])-1</f>
        <v>-0.40781940740740741</v>
      </c>
      <c r="V267" t="str">
        <f t="shared" si="8"/>
        <v>&lt;90 minutes</v>
      </c>
      <c r="W267">
        <f>Table1[[#This Row],[Profit]]/Table1[[#This Row],[Budget]]</f>
        <v>-0.40781940740740741</v>
      </c>
      <c r="X267" s="22" t="str">
        <f>IF(L267="","",
IF(L267&lt;Predictability!$B$1,"Low",
IF(L267&lt;=Predictability!$B$2,"Mid","High")))</f>
        <v>Mid</v>
      </c>
      <c r="Y267" s="22">
        <f t="shared" si="9"/>
        <v>0</v>
      </c>
    </row>
    <row r="268" spans="1:25" x14ac:dyDescent="0.2">
      <c r="A268" t="s">
        <v>6520</v>
      </c>
      <c r="B268" t="s">
        <v>2976</v>
      </c>
      <c r="C268" t="s">
        <v>1723</v>
      </c>
      <c r="D268">
        <v>901</v>
      </c>
      <c r="E268">
        <v>3913</v>
      </c>
      <c r="F268">
        <v>0</v>
      </c>
      <c r="G268">
        <v>10000</v>
      </c>
      <c r="H268">
        <v>7.6</v>
      </c>
      <c r="I268">
        <v>221</v>
      </c>
      <c r="J268">
        <v>88</v>
      </c>
      <c r="K268">
        <v>11501093</v>
      </c>
      <c r="L268">
        <v>13000000</v>
      </c>
      <c r="M268" s="2">
        <f>VLOOKUP(A268,Sheet2!$A$1:G3992,2,0)</f>
        <v>33605</v>
      </c>
      <c r="N268" t="str">
        <f>VLOOKUP(A268,Sheet2!$A$1:G3992,3,0)</f>
        <v>Color</v>
      </c>
      <c r="O268" t="str">
        <f>VLOOKUP(A268,Sheet2!$A$1:G3992,4,0)</f>
        <v>Comedy</v>
      </c>
      <c r="P268" t="str">
        <f>VLOOKUP(A268,Sheet2!$A$1:G3992,5,0)</f>
        <v>English</v>
      </c>
      <c r="Q268" t="str">
        <f>VLOOKUP(A268,Sheet2!$A$1:G3992,6,0)</f>
        <v>USA</v>
      </c>
      <c r="R268" t="str">
        <f>VLOOKUP(A268,Sheet2!$A$1:G3992,7,0)</f>
        <v>R</v>
      </c>
      <c r="S268" t="str">
        <f>IF(Table1[[#This Row],[Language]]="English","English","Other language")</f>
        <v>English</v>
      </c>
      <c r="T268">
        <f>Table1[[#This Row],[Gross Revenue]]-Table1[[#This Row],[Budget]]</f>
        <v>-1498907</v>
      </c>
      <c r="U268" s="1">
        <f>(Table1[[#This Row],[Gross Revenue]]/Table1[[#This Row],[Budget]])-1</f>
        <v>-0.11530053846153843</v>
      </c>
      <c r="V268" t="str">
        <f t="shared" si="8"/>
        <v>&lt;90 minutes</v>
      </c>
      <c r="W268">
        <f>Table1[[#This Row],[Profit]]/Table1[[#This Row],[Budget]]</f>
        <v>-0.11530053846153847</v>
      </c>
      <c r="X268" s="22" t="str">
        <f>IF(L268="","",
IF(L268&lt;Predictability!$B$1,"Low",
IF(L268&lt;=Predictability!$B$2,"Mid","High")))</f>
        <v>Mid</v>
      </c>
      <c r="Y268" s="22">
        <f t="shared" si="9"/>
        <v>0</v>
      </c>
    </row>
    <row r="269" spans="1:25" x14ac:dyDescent="0.2">
      <c r="A269" t="s">
        <v>3923</v>
      </c>
      <c r="B269" t="s">
        <v>1017</v>
      </c>
      <c r="C269" t="s">
        <v>1018</v>
      </c>
      <c r="D269">
        <v>23</v>
      </c>
      <c r="E269">
        <v>85</v>
      </c>
      <c r="F269">
        <v>0</v>
      </c>
      <c r="G269">
        <v>11</v>
      </c>
      <c r="H269">
        <v>5.6</v>
      </c>
      <c r="J269">
        <v>103</v>
      </c>
      <c r="K269">
        <v>23616</v>
      </c>
      <c r="L269">
        <v>600000</v>
      </c>
      <c r="M269" s="2">
        <f>VLOOKUP(A269,Sheet2!$A$1:G3993,2,0)</f>
        <v>39322</v>
      </c>
      <c r="N269" t="str">
        <f>VLOOKUP(A269,Sheet2!$A$1:G3993,3,0)</f>
        <v>Color</v>
      </c>
      <c r="O269" t="str">
        <f>VLOOKUP(A269,Sheet2!$A$1:G3993,4,0)</f>
        <v>Mystery</v>
      </c>
      <c r="P269" t="str">
        <f>VLOOKUP(A269,Sheet2!$A$1:G3993,5,0)</f>
        <v>English</v>
      </c>
      <c r="Q269" t="str">
        <f>VLOOKUP(A269,Sheet2!$A$1:G3993,6,0)</f>
        <v>USA</v>
      </c>
      <c r="R269" t="str">
        <f>VLOOKUP(A269,Sheet2!$A$1:G3993,7,0)</f>
        <v>PG-13</v>
      </c>
      <c r="S269" t="str">
        <f>IF(Table1[[#This Row],[Language]]="English","English","Other language")</f>
        <v>English</v>
      </c>
      <c r="T269">
        <f>Table1[[#This Row],[Gross Revenue]]-Table1[[#This Row],[Budget]]</f>
        <v>-576384</v>
      </c>
      <c r="U269" s="1">
        <f>(Table1[[#This Row],[Gross Revenue]]/Table1[[#This Row],[Budget]])-1</f>
        <v>-0.96064000000000005</v>
      </c>
      <c r="V269" t="str">
        <f t="shared" si="8"/>
        <v>90-110 minutes</v>
      </c>
      <c r="W269">
        <f>Table1[[#This Row],[Profit]]/Table1[[#This Row],[Budget]]</f>
        <v>-0.96064000000000005</v>
      </c>
      <c r="X269" s="22" t="str">
        <f>IF(L269="","",
IF(L269&lt;Predictability!$B$1,"Low",
IF(L269&lt;=Predictability!$B$2,"Mid","High")))</f>
        <v>Low</v>
      </c>
      <c r="Y269" s="22">
        <f t="shared" si="9"/>
        <v>0</v>
      </c>
    </row>
    <row r="270" spans="1:25" x14ac:dyDescent="0.2">
      <c r="A270" t="s">
        <v>4109</v>
      </c>
      <c r="B270" t="s">
        <v>133</v>
      </c>
      <c r="C270" t="s">
        <v>721</v>
      </c>
      <c r="D270">
        <v>1000</v>
      </c>
      <c r="E270">
        <v>3175</v>
      </c>
      <c r="F270">
        <v>153</v>
      </c>
      <c r="G270">
        <v>0</v>
      </c>
      <c r="H270">
        <v>5.8</v>
      </c>
      <c r="I270">
        <v>188</v>
      </c>
      <c r="J270">
        <v>120</v>
      </c>
      <c r="K270">
        <v>24004159</v>
      </c>
      <c r="L270">
        <v>110000000</v>
      </c>
      <c r="M270" s="2">
        <f>VLOOKUP(A270,Sheet2!$A$1:G3994,2,0)</f>
        <v>38020</v>
      </c>
      <c r="N270" t="str">
        <f>VLOOKUP(A270,Sheet2!$A$1:G3994,3,0)</f>
        <v>Color</v>
      </c>
      <c r="O270" t="str">
        <f>VLOOKUP(A270,Sheet2!$A$1:G3994,4,0)</f>
        <v>Action</v>
      </c>
      <c r="P270" t="str">
        <f>VLOOKUP(A270,Sheet2!$A$1:G3994,5,0)</f>
        <v>English</v>
      </c>
      <c r="Q270" t="str">
        <f>VLOOKUP(A270,Sheet2!$A$1:G3994,6,0)</f>
        <v>USA</v>
      </c>
      <c r="R270" t="str">
        <f>VLOOKUP(A270,Sheet2!$A$1:G3994,7,0)</f>
        <v>PG</v>
      </c>
      <c r="S270" t="str">
        <f>IF(Table1[[#This Row],[Language]]="English","English","Other language")</f>
        <v>English</v>
      </c>
      <c r="T270">
        <f>Table1[[#This Row],[Gross Revenue]]-Table1[[#This Row],[Budget]]</f>
        <v>-85995841</v>
      </c>
      <c r="U270" s="1">
        <f>(Table1[[#This Row],[Gross Revenue]]/Table1[[#This Row],[Budget]])-1</f>
        <v>-0.78178037272727274</v>
      </c>
      <c r="V270" t="str">
        <f t="shared" si="8"/>
        <v>111-130 minutes</v>
      </c>
      <c r="W270">
        <f>Table1[[#This Row],[Profit]]/Table1[[#This Row],[Budget]]</f>
        <v>-0.78178037272727274</v>
      </c>
      <c r="X270" s="22" t="str">
        <f>IF(L270="","",
IF(L270&lt;Predictability!$B$1,"Low",
IF(L270&lt;=Predictability!$B$2,"Mid","High")))</f>
        <v>High</v>
      </c>
      <c r="Y270" s="22">
        <f t="shared" si="9"/>
        <v>0</v>
      </c>
    </row>
    <row r="271" spans="1:25" x14ac:dyDescent="0.2">
      <c r="A271" t="s">
        <v>4331</v>
      </c>
      <c r="B271" t="s">
        <v>1446</v>
      </c>
      <c r="C271" t="s">
        <v>1447</v>
      </c>
      <c r="D271">
        <v>563</v>
      </c>
      <c r="E271">
        <v>683</v>
      </c>
      <c r="F271">
        <v>0</v>
      </c>
      <c r="G271">
        <v>941</v>
      </c>
      <c r="H271">
        <v>6</v>
      </c>
      <c r="I271">
        <v>101</v>
      </c>
      <c r="J271">
        <v>94</v>
      </c>
      <c r="K271">
        <v>15131330</v>
      </c>
      <c r="L271">
        <v>86000000</v>
      </c>
      <c r="M271" s="2">
        <f>VLOOKUP(A271,Sheet2!$A$1:G3995,2,0)</f>
        <v>39041</v>
      </c>
      <c r="N271" t="str">
        <f>VLOOKUP(A271,Sheet2!$A$1:G3995,3,0)</f>
        <v>Color</v>
      </c>
      <c r="O271" t="str">
        <f>VLOOKUP(A271,Sheet2!$A$1:G3995,4,0)</f>
        <v>Adventure</v>
      </c>
      <c r="P271" t="str">
        <f>VLOOKUP(A271,Sheet2!$A$1:G3995,5,0)</f>
        <v>English</v>
      </c>
      <c r="Q271" t="str">
        <f>VLOOKUP(A271,Sheet2!$A$1:G3995,6,0)</f>
        <v>France</v>
      </c>
      <c r="R271" t="str">
        <f>VLOOKUP(A271,Sheet2!$A$1:G3995,7,0)</f>
        <v>PG</v>
      </c>
      <c r="S271" t="str">
        <f>IF(Table1[[#This Row],[Language]]="English","English","Other language")</f>
        <v>English</v>
      </c>
      <c r="T271">
        <f>Table1[[#This Row],[Gross Revenue]]-Table1[[#This Row],[Budget]]</f>
        <v>-70868670</v>
      </c>
      <c r="U271" s="1">
        <f>(Table1[[#This Row],[Gross Revenue]]/Table1[[#This Row],[Budget]])-1</f>
        <v>-0.82405430232558141</v>
      </c>
      <c r="V271" t="str">
        <f t="shared" si="8"/>
        <v>90-110 minutes</v>
      </c>
      <c r="W271">
        <f>Table1[[#This Row],[Profit]]/Table1[[#This Row],[Budget]]</f>
        <v>-0.82405430232558141</v>
      </c>
      <c r="X271" s="22" t="str">
        <f>IF(L271="","",
IF(L271&lt;Predictability!$B$1,"Low",
IF(L271&lt;=Predictability!$B$2,"Mid","High")))</f>
        <v>High</v>
      </c>
      <c r="Y271" s="22">
        <f t="shared" si="9"/>
        <v>0</v>
      </c>
    </row>
    <row r="272" spans="1:25" x14ac:dyDescent="0.2">
      <c r="A272" t="s">
        <v>5923</v>
      </c>
      <c r="B272" t="s">
        <v>133</v>
      </c>
      <c r="C272" t="s">
        <v>2631</v>
      </c>
      <c r="D272">
        <v>1000</v>
      </c>
      <c r="E272">
        <v>2707</v>
      </c>
      <c r="F272">
        <v>6</v>
      </c>
      <c r="G272">
        <v>0</v>
      </c>
      <c r="H272">
        <v>7.1</v>
      </c>
      <c r="I272">
        <v>190</v>
      </c>
      <c r="J272">
        <v>97</v>
      </c>
      <c r="K272">
        <v>46440491</v>
      </c>
      <c r="L272">
        <v>100000000</v>
      </c>
      <c r="M272" s="2">
        <f>VLOOKUP(A272,Sheet2!$A$1:G3996,2,0)</f>
        <v>40761</v>
      </c>
      <c r="N272" t="str">
        <f>VLOOKUP(A272,Sheet2!$A$1:G3996,3,0)</f>
        <v>Color</v>
      </c>
      <c r="O272" t="str">
        <f>VLOOKUP(A272,Sheet2!$A$1:G3996,4,0)</f>
        <v>Adventure</v>
      </c>
      <c r="P272" t="str">
        <f>VLOOKUP(A272,Sheet2!$A$1:G3996,5,0)</f>
        <v>English</v>
      </c>
      <c r="Q272" t="str">
        <f>VLOOKUP(A272,Sheet2!$A$1:G3996,6,0)</f>
        <v>UK</v>
      </c>
      <c r="R272" t="str">
        <f>VLOOKUP(A272,Sheet2!$A$1:G3996,7,0)</f>
        <v>PG</v>
      </c>
      <c r="S272" t="str">
        <f>IF(Table1[[#This Row],[Language]]="English","English","Other language")</f>
        <v>English</v>
      </c>
      <c r="T272">
        <f>Table1[[#This Row],[Gross Revenue]]-Table1[[#This Row],[Budget]]</f>
        <v>-53559509</v>
      </c>
      <c r="U272" s="1">
        <f>(Table1[[#This Row],[Gross Revenue]]/Table1[[#This Row],[Budget]])-1</f>
        <v>-0.53559508999999994</v>
      </c>
      <c r="V272" t="str">
        <f t="shared" si="8"/>
        <v>90-110 minutes</v>
      </c>
      <c r="W272">
        <f>Table1[[#This Row],[Profit]]/Table1[[#This Row],[Budget]]</f>
        <v>-0.53559509000000005</v>
      </c>
      <c r="X272" s="22" t="str">
        <f>IF(L272="","",
IF(L272&lt;Predictability!$B$1,"Low",
IF(L272&lt;=Predictability!$B$2,"Mid","High")))</f>
        <v>High</v>
      </c>
      <c r="Y272" s="22">
        <f t="shared" si="9"/>
        <v>0</v>
      </c>
    </row>
    <row r="273" spans="1:25" x14ac:dyDescent="0.2">
      <c r="A273" t="s">
        <v>4538</v>
      </c>
      <c r="B273" t="s">
        <v>964</v>
      </c>
      <c r="C273" t="s">
        <v>1510</v>
      </c>
      <c r="D273">
        <v>1000</v>
      </c>
      <c r="E273">
        <v>1410</v>
      </c>
      <c r="F273">
        <v>66</v>
      </c>
      <c r="G273">
        <v>14000</v>
      </c>
      <c r="H273">
        <v>6.1</v>
      </c>
      <c r="I273">
        <v>196</v>
      </c>
      <c r="J273">
        <v>93</v>
      </c>
      <c r="K273">
        <v>21197315</v>
      </c>
      <c r="L273">
        <v>5000000</v>
      </c>
      <c r="M273" s="2">
        <f>VLOOKUP(A273,Sheet2!$A$1:G3997,2,0)</f>
        <v>41977</v>
      </c>
      <c r="N273" t="str">
        <f>VLOOKUP(A273,Sheet2!$A$1:G3997,3,0)</f>
        <v>Color</v>
      </c>
      <c r="O273" t="str">
        <f>VLOOKUP(A273,Sheet2!$A$1:G3997,4,0)</f>
        <v>Horror</v>
      </c>
      <c r="P273" t="str">
        <f>VLOOKUP(A273,Sheet2!$A$1:G3997,5,0)</f>
        <v>English</v>
      </c>
      <c r="Q273" t="str">
        <f>VLOOKUP(A273,Sheet2!$A$1:G3997,6,0)</f>
        <v>USA</v>
      </c>
      <c r="R273" t="str">
        <f>VLOOKUP(A273,Sheet2!$A$1:G3997,7,0)</f>
        <v>R</v>
      </c>
      <c r="S273" t="str">
        <f>IF(Table1[[#This Row],[Language]]="English","English","Other language")</f>
        <v>English</v>
      </c>
      <c r="T273">
        <f>Table1[[#This Row],[Gross Revenue]]-Table1[[#This Row],[Budget]]</f>
        <v>16197315</v>
      </c>
      <c r="U273" s="1">
        <f>(Table1[[#This Row],[Gross Revenue]]/Table1[[#This Row],[Budget]])-1</f>
        <v>3.2394629999999998</v>
      </c>
      <c r="V273" t="str">
        <f t="shared" si="8"/>
        <v>90-110 minutes</v>
      </c>
      <c r="W273">
        <f>Table1[[#This Row],[Profit]]/Table1[[#This Row],[Budget]]</f>
        <v>3.2394630000000002</v>
      </c>
      <c r="X273" s="22" t="str">
        <f>IF(L273="","",
IF(L273&lt;Predictability!$B$1,"Low",
IF(L273&lt;=Predictability!$B$2,"Mid","High")))</f>
        <v>Low</v>
      </c>
      <c r="Y273" s="22">
        <f t="shared" si="9"/>
        <v>1</v>
      </c>
    </row>
    <row r="274" spans="1:25" x14ac:dyDescent="0.2">
      <c r="A274" t="s">
        <v>6662</v>
      </c>
      <c r="B274" t="s">
        <v>2193</v>
      </c>
      <c r="C274" t="s">
        <v>771</v>
      </c>
      <c r="D274">
        <v>625</v>
      </c>
      <c r="E274">
        <v>1474</v>
      </c>
      <c r="F274">
        <v>274</v>
      </c>
      <c r="G274">
        <v>11000</v>
      </c>
      <c r="H274">
        <v>7.7</v>
      </c>
      <c r="I274">
        <v>156</v>
      </c>
      <c r="J274">
        <v>139</v>
      </c>
      <c r="K274">
        <v>147637474</v>
      </c>
      <c r="L274">
        <v>50000000</v>
      </c>
      <c r="M274" s="2">
        <f>VLOOKUP(A274,Sheet2!$A$1:G3998,2,0)</f>
        <v>35778</v>
      </c>
      <c r="N274" t="str">
        <f>VLOOKUP(A274,Sheet2!$A$1:G3998,3,0)</f>
        <v>Color</v>
      </c>
      <c r="O274" t="str">
        <f>VLOOKUP(A274,Sheet2!$A$1:G3998,4,0)</f>
        <v>Comedy</v>
      </c>
      <c r="P274" t="str">
        <f>VLOOKUP(A274,Sheet2!$A$1:G3998,5,0)</f>
        <v>English</v>
      </c>
      <c r="Q274" t="str">
        <f>VLOOKUP(A274,Sheet2!$A$1:G3998,6,0)</f>
        <v>USA</v>
      </c>
      <c r="R274" t="str">
        <f>VLOOKUP(A274,Sheet2!$A$1:G3998,7,0)</f>
        <v>PG-13</v>
      </c>
      <c r="S274" t="str">
        <f>IF(Table1[[#This Row],[Language]]="English","English","Other language")</f>
        <v>English</v>
      </c>
      <c r="T274">
        <f>Table1[[#This Row],[Gross Revenue]]-Table1[[#This Row],[Budget]]</f>
        <v>97637474</v>
      </c>
      <c r="U274" s="1">
        <f>(Table1[[#This Row],[Gross Revenue]]/Table1[[#This Row],[Budget]])-1</f>
        <v>1.95274948</v>
      </c>
      <c r="V274" t="str">
        <f t="shared" si="8"/>
        <v>131-150 minutes</v>
      </c>
      <c r="W274">
        <f>Table1[[#This Row],[Profit]]/Table1[[#This Row],[Budget]]</f>
        <v>1.95274948</v>
      </c>
      <c r="X274" s="22" t="str">
        <f>IF(L274="","",
IF(L274&lt;Predictability!$B$1,"Low",
IF(L274&lt;=Predictability!$B$2,"Mid","High")))</f>
        <v>Mid</v>
      </c>
      <c r="Y274" s="22">
        <f t="shared" si="9"/>
        <v>1</v>
      </c>
    </row>
    <row r="275" spans="1:25" x14ac:dyDescent="0.2">
      <c r="A275" t="s">
        <v>6496</v>
      </c>
      <c r="B275" t="s">
        <v>2961</v>
      </c>
      <c r="C275" t="s">
        <v>2962</v>
      </c>
      <c r="D275">
        <v>690</v>
      </c>
      <c r="E275">
        <v>774</v>
      </c>
      <c r="F275">
        <v>10</v>
      </c>
      <c r="G275">
        <v>0</v>
      </c>
      <c r="H275">
        <v>7.6</v>
      </c>
      <c r="I275">
        <v>34</v>
      </c>
      <c r="J275">
        <v>133</v>
      </c>
      <c r="K275">
        <v>9910</v>
      </c>
      <c r="L275">
        <v>25000000</v>
      </c>
      <c r="M275" s="2">
        <f>VLOOKUP(A275,Sheet2!$A$1:G3999,2,0)</f>
        <v>38117</v>
      </c>
      <c r="N275" t="str">
        <f>VLOOKUP(A275,Sheet2!$A$1:G3999,3,0)</f>
        <v>Color</v>
      </c>
      <c r="O275" t="str">
        <f>VLOOKUP(A275,Sheet2!$A$1:G3999,4,0)</f>
        <v>Comedy</v>
      </c>
      <c r="P275" t="str">
        <f>VLOOKUP(A275,Sheet2!$A$1:G3999,5,0)</f>
        <v>Swedish</v>
      </c>
      <c r="Q275" t="str">
        <f>VLOOKUP(A275,Sheet2!$A$1:G3999,6,0)</f>
        <v>Sweden</v>
      </c>
      <c r="R275">
        <f>VLOOKUP(A275,Sheet2!$A$1:G3999,7,0)</f>
        <v>0</v>
      </c>
      <c r="S275" t="str">
        <f>IF(Table1[[#This Row],[Language]]="English","English","Other language")</f>
        <v>Other language</v>
      </c>
      <c r="T275">
        <f>Table1[[#This Row],[Gross Revenue]]-Table1[[#This Row],[Budget]]</f>
        <v>-24990090</v>
      </c>
      <c r="U275" s="1">
        <f>(Table1[[#This Row],[Gross Revenue]]/Table1[[#This Row],[Budget]])-1</f>
        <v>-0.99960360000000004</v>
      </c>
      <c r="V275" t="str">
        <f t="shared" si="8"/>
        <v>131-150 minutes</v>
      </c>
      <c r="W275">
        <f>Table1[[#This Row],[Profit]]/Table1[[#This Row],[Budget]]</f>
        <v>-0.99960360000000004</v>
      </c>
      <c r="X275" s="22" t="str">
        <f>IF(L275="","",
IF(L275&lt;Predictability!$B$1,"Low",
IF(L275&lt;=Predictability!$B$2,"Mid","High")))</f>
        <v>Mid</v>
      </c>
      <c r="Y275" s="22">
        <f t="shared" si="9"/>
        <v>0</v>
      </c>
    </row>
    <row r="276" spans="1:25" x14ac:dyDescent="0.2">
      <c r="A276" t="s">
        <v>4739</v>
      </c>
      <c r="B276" t="s">
        <v>197</v>
      </c>
      <c r="C276" t="s">
        <v>1025</v>
      </c>
      <c r="D276">
        <v>45000</v>
      </c>
      <c r="E276">
        <v>58528</v>
      </c>
      <c r="F276">
        <v>503</v>
      </c>
      <c r="G276">
        <v>0</v>
      </c>
      <c r="H276">
        <v>6.3</v>
      </c>
      <c r="I276">
        <v>61</v>
      </c>
      <c r="J276">
        <v>132</v>
      </c>
      <c r="K276">
        <v>30306268</v>
      </c>
      <c r="L276">
        <v>50000000</v>
      </c>
      <c r="M276" s="2">
        <f>VLOOKUP(A276,Sheet2!$A$1:G4000,2,0)</f>
        <v>34751</v>
      </c>
      <c r="N276" t="str">
        <f>VLOOKUP(A276,Sheet2!$A$1:G4000,3,0)</f>
        <v>Black and White</v>
      </c>
      <c r="O276" t="str">
        <f>VLOOKUP(A276,Sheet2!$A$1:G4000,4,0)</f>
        <v>Action</v>
      </c>
      <c r="P276" t="str">
        <f>VLOOKUP(A276,Sheet2!$A$1:G4000,5,0)</f>
        <v>English</v>
      </c>
      <c r="Q276" t="str">
        <f>VLOOKUP(A276,Sheet2!$A$1:G4000,6,0)</f>
        <v>France</v>
      </c>
      <c r="R276" t="str">
        <f>VLOOKUP(A276,Sheet2!$A$1:G4000,7,0)</f>
        <v>R</v>
      </c>
      <c r="S276" t="str">
        <f>IF(Table1[[#This Row],[Language]]="English","English","Other language")</f>
        <v>English</v>
      </c>
      <c r="T276">
        <f>Table1[[#This Row],[Gross Revenue]]-Table1[[#This Row],[Budget]]</f>
        <v>-19693732</v>
      </c>
      <c r="U276" s="1">
        <f>(Table1[[#This Row],[Gross Revenue]]/Table1[[#This Row],[Budget]])-1</f>
        <v>-0.39387464000000005</v>
      </c>
      <c r="V276" t="str">
        <f t="shared" si="8"/>
        <v>131-150 minutes</v>
      </c>
      <c r="W276">
        <f>Table1[[#This Row],[Profit]]/Table1[[#This Row],[Budget]]</f>
        <v>-0.39387464</v>
      </c>
      <c r="X276" s="22" t="str">
        <f>IF(L276="","",
IF(L276&lt;Predictability!$B$1,"Low",
IF(L276&lt;=Predictability!$B$2,"Mid","High")))</f>
        <v>Mid</v>
      </c>
      <c r="Y276" s="22">
        <f t="shared" si="9"/>
        <v>0</v>
      </c>
    </row>
    <row r="277" spans="1:25" x14ac:dyDescent="0.2">
      <c r="A277" t="s">
        <v>4762</v>
      </c>
      <c r="B277" t="s">
        <v>1383</v>
      </c>
      <c r="C277" t="s">
        <v>1835</v>
      </c>
      <c r="D277">
        <v>954</v>
      </c>
      <c r="E277">
        <v>3148</v>
      </c>
      <c r="F277">
        <v>25</v>
      </c>
      <c r="G277">
        <v>999</v>
      </c>
      <c r="H277">
        <v>6.3</v>
      </c>
      <c r="I277">
        <v>152</v>
      </c>
      <c r="J277">
        <v>109</v>
      </c>
      <c r="K277">
        <v>19976073</v>
      </c>
      <c r="L277">
        <v>20000000</v>
      </c>
      <c r="M277" s="2">
        <f>VLOOKUP(A277,Sheet2!$A$1:G4001,2,0)</f>
        <v>38390</v>
      </c>
      <c r="N277" t="str">
        <f>VLOOKUP(A277,Sheet2!$A$1:G4001,3,0)</f>
        <v>Color</v>
      </c>
      <c r="O277" t="str">
        <f>VLOOKUP(A277,Sheet2!$A$1:G4001,4,0)</f>
        <v>Action</v>
      </c>
      <c r="P277" t="str">
        <f>VLOOKUP(A277,Sheet2!$A$1:G4001,5,0)</f>
        <v>English</v>
      </c>
      <c r="Q277" t="str">
        <f>VLOOKUP(A277,Sheet2!$A$1:G4001,6,0)</f>
        <v>USA</v>
      </c>
      <c r="R277" t="str">
        <f>VLOOKUP(A277,Sheet2!$A$1:G4001,7,0)</f>
        <v>R</v>
      </c>
      <c r="S277" t="str">
        <f>IF(Table1[[#This Row],[Language]]="English","English","Other language")</f>
        <v>English</v>
      </c>
      <c r="T277">
        <f>Table1[[#This Row],[Gross Revenue]]-Table1[[#This Row],[Budget]]</f>
        <v>-23927</v>
      </c>
      <c r="U277" s="1">
        <f>(Table1[[#This Row],[Gross Revenue]]/Table1[[#This Row],[Budget]])-1</f>
        <v>-1.1963499999999572E-3</v>
      </c>
      <c r="V277" t="str">
        <f t="shared" si="8"/>
        <v>90-110 minutes</v>
      </c>
      <c r="W277">
        <f>Table1[[#This Row],[Profit]]/Table1[[#This Row],[Budget]]</f>
        <v>-1.1963500000000001E-3</v>
      </c>
      <c r="X277" s="22" t="str">
        <f>IF(L277="","",
IF(L277&lt;Predictability!$B$1,"Low",
IF(L277&lt;=Predictability!$B$2,"Mid","High")))</f>
        <v>Mid</v>
      </c>
      <c r="Y277" s="22">
        <f t="shared" si="9"/>
        <v>0</v>
      </c>
    </row>
    <row r="278" spans="1:25" x14ac:dyDescent="0.2">
      <c r="A278" t="s">
        <v>4719</v>
      </c>
      <c r="B278" t="s">
        <v>74</v>
      </c>
      <c r="C278" t="s">
        <v>1794</v>
      </c>
      <c r="D278">
        <v>12000</v>
      </c>
      <c r="E278">
        <v>23365</v>
      </c>
      <c r="F278">
        <v>42</v>
      </c>
      <c r="G278">
        <v>0</v>
      </c>
      <c r="H278">
        <v>6.3</v>
      </c>
      <c r="I278">
        <v>138</v>
      </c>
      <c r="J278">
        <v>94</v>
      </c>
      <c r="K278">
        <v>19548064</v>
      </c>
      <c r="L278">
        <v>65000000</v>
      </c>
      <c r="M278" s="2">
        <f>VLOOKUP(A278,Sheet2!$A$1:G4002,2,0)</f>
        <v>39881</v>
      </c>
      <c r="N278" t="str">
        <f>VLOOKUP(A278,Sheet2!$A$1:G4002,3,0)</f>
        <v>Color</v>
      </c>
      <c r="O278" t="str">
        <f>VLOOKUP(A278,Sheet2!$A$1:G4002,4,0)</f>
        <v>Action</v>
      </c>
      <c r="P278" t="str">
        <f>VLOOKUP(A278,Sheet2!$A$1:G4002,5,0)</f>
        <v>English</v>
      </c>
      <c r="Q278" t="str">
        <f>VLOOKUP(A278,Sheet2!$A$1:G4002,6,0)</f>
        <v>Hong Kong</v>
      </c>
      <c r="R278" t="str">
        <f>VLOOKUP(A278,Sheet2!$A$1:G4002,7,0)</f>
        <v>PG</v>
      </c>
      <c r="S278" t="str">
        <f>IF(Table1[[#This Row],[Language]]="English","English","Other language")</f>
        <v>English</v>
      </c>
      <c r="T278">
        <f>Table1[[#This Row],[Gross Revenue]]-Table1[[#This Row],[Budget]]</f>
        <v>-45451936</v>
      </c>
      <c r="U278" s="1">
        <f>(Table1[[#This Row],[Gross Revenue]]/Table1[[#This Row],[Budget]])-1</f>
        <v>-0.69926055384615382</v>
      </c>
      <c r="V278" t="str">
        <f t="shared" si="8"/>
        <v>90-110 minutes</v>
      </c>
      <c r="W278">
        <f>Table1[[#This Row],[Profit]]/Table1[[#This Row],[Budget]]</f>
        <v>-0.69926055384615382</v>
      </c>
      <c r="X278" s="22" t="str">
        <f>IF(L278="","",
IF(L278&lt;Predictability!$B$1,"Low",
IF(L278&lt;=Predictability!$B$2,"Mid","High")))</f>
        <v>High</v>
      </c>
      <c r="Y278" s="22">
        <f t="shared" si="9"/>
        <v>0</v>
      </c>
    </row>
    <row r="279" spans="1:25" x14ac:dyDescent="0.2">
      <c r="A279" t="s">
        <v>4213</v>
      </c>
      <c r="B279" t="s">
        <v>1338</v>
      </c>
      <c r="C279" t="s">
        <v>1298</v>
      </c>
      <c r="D279">
        <v>978</v>
      </c>
      <c r="E279">
        <v>3821</v>
      </c>
      <c r="F279">
        <v>34</v>
      </c>
      <c r="G279">
        <v>0</v>
      </c>
      <c r="H279">
        <v>5.9</v>
      </c>
      <c r="I279">
        <v>55</v>
      </c>
      <c r="J279">
        <v>128</v>
      </c>
      <c r="K279">
        <v>22326247</v>
      </c>
      <c r="L279">
        <v>60000000</v>
      </c>
      <c r="M279" s="2">
        <f>VLOOKUP(A279,Sheet2!$A$1:G4003,2,0)</f>
        <v>36284</v>
      </c>
      <c r="N279" t="str">
        <f>VLOOKUP(A279,Sheet2!$A$1:G4003,3,0)</f>
        <v>Black and White</v>
      </c>
      <c r="O279" t="str">
        <f>VLOOKUP(A279,Sheet2!$A$1:G4003,4,0)</f>
        <v>Drama</v>
      </c>
      <c r="P279" t="str">
        <f>VLOOKUP(A279,Sheet2!$A$1:G4003,5,0)</f>
        <v>English</v>
      </c>
      <c r="Q279" t="str">
        <f>VLOOKUP(A279,Sheet2!$A$1:G4003,6,0)</f>
        <v>USA</v>
      </c>
      <c r="R279" t="str">
        <f>VLOOKUP(A279,Sheet2!$A$1:G4003,7,0)</f>
        <v>PG-13</v>
      </c>
      <c r="S279" t="str">
        <f>IF(Table1[[#This Row],[Language]]="English","English","Other language")</f>
        <v>English</v>
      </c>
      <c r="T279">
        <f>Table1[[#This Row],[Gross Revenue]]-Table1[[#This Row],[Budget]]</f>
        <v>-37673753</v>
      </c>
      <c r="U279" s="1">
        <f>(Table1[[#This Row],[Gross Revenue]]/Table1[[#This Row],[Budget]])-1</f>
        <v>-0.62789588333333335</v>
      </c>
      <c r="V279" t="str">
        <f t="shared" si="8"/>
        <v>111-130 minutes</v>
      </c>
      <c r="W279">
        <f>Table1[[#This Row],[Profit]]/Table1[[#This Row],[Budget]]</f>
        <v>-0.62789588333333335</v>
      </c>
      <c r="X279" s="22" t="str">
        <f>IF(L279="","",
IF(L279&lt;Predictability!$B$1,"Low",
IF(L279&lt;=Predictability!$B$2,"Mid","High")))</f>
        <v>High</v>
      </c>
      <c r="Y279" s="22">
        <f t="shared" si="9"/>
        <v>0</v>
      </c>
    </row>
    <row r="280" spans="1:25" x14ac:dyDescent="0.2">
      <c r="A280" t="s">
        <v>5515</v>
      </c>
      <c r="B280" t="s">
        <v>910</v>
      </c>
      <c r="C280" t="s">
        <v>2357</v>
      </c>
      <c r="D280">
        <v>12000</v>
      </c>
      <c r="E280">
        <v>15237</v>
      </c>
      <c r="F280">
        <v>21</v>
      </c>
      <c r="G280">
        <v>0</v>
      </c>
      <c r="H280">
        <v>6.8</v>
      </c>
      <c r="I280">
        <v>146</v>
      </c>
      <c r="J280">
        <v>95</v>
      </c>
      <c r="K280">
        <v>84037039</v>
      </c>
      <c r="L280">
        <v>120000000</v>
      </c>
      <c r="M280" s="2">
        <f>VLOOKUP(A280,Sheet2!$A$1:G4004,2,0)</f>
        <v>37085</v>
      </c>
      <c r="N280" t="str">
        <f>VLOOKUP(A280,Sheet2!$A$1:G4004,3,0)</f>
        <v>Color</v>
      </c>
      <c r="O280" t="str">
        <f>VLOOKUP(A280,Sheet2!$A$1:G4004,4,0)</f>
        <v>Action</v>
      </c>
      <c r="P280" t="str">
        <f>VLOOKUP(A280,Sheet2!$A$1:G4004,5,0)</f>
        <v>English</v>
      </c>
      <c r="Q280" t="str">
        <f>VLOOKUP(A280,Sheet2!$A$1:G4004,6,0)</f>
        <v>USA</v>
      </c>
      <c r="R280" t="str">
        <f>VLOOKUP(A280,Sheet2!$A$1:G4004,7,0)</f>
        <v>PG</v>
      </c>
      <c r="S280" t="str">
        <f>IF(Table1[[#This Row],[Language]]="English","English","Other language")</f>
        <v>English</v>
      </c>
      <c r="T280">
        <f>Table1[[#This Row],[Gross Revenue]]-Table1[[#This Row],[Budget]]</f>
        <v>-35962961</v>
      </c>
      <c r="U280" s="1">
        <f>(Table1[[#This Row],[Gross Revenue]]/Table1[[#This Row],[Budget]])-1</f>
        <v>-0.29969134166666667</v>
      </c>
      <c r="V280" t="str">
        <f t="shared" si="8"/>
        <v>90-110 minutes</v>
      </c>
      <c r="W280">
        <f>Table1[[#This Row],[Profit]]/Table1[[#This Row],[Budget]]</f>
        <v>-0.29969134166666667</v>
      </c>
      <c r="X280" s="22" t="str">
        <f>IF(L280="","",
IF(L280&lt;Predictability!$B$1,"Low",
IF(L280&lt;=Predictability!$B$2,"Mid","High")))</f>
        <v>High</v>
      </c>
      <c r="Y280" s="22">
        <f t="shared" si="9"/>
        <v>0</v>
      </c>
    </row>
    <row r="281" spans="1:25" x14ac:dyDescent="0.2">
      <c r="A281" t="s">
        <v>3860</v>
      </c>
      <c r="B281" t="s">
        <v>949</v>
      </c>
      <c r="C281" t="s">
        <v>950</v>
      </c>
      <c r="D281">
        <v>823</v>
      </c>
      <c r="E281">
        <v>5262</v>
      </c>
      <c r="F281">
        <v>60</v>
      </c>
      <c r="G281">
        <v>0</v>
      </c>
      <c r="H281">
        <v>5.5</v>
      </c>
      <c r="I281">
        <v>23</v>
      </c>
      <c r="J281">
        <v>111</v>
      </c>
      <c r="K281">
        <v>3333823</v>
      </c>
      <c r="L281">
        <v>10000000</v>
      </c>
      <c r="M281" s="2">
        <f>VLOOKUP(A281,Sheet2!$A$1:G4005,2,0)</f>
        <v>41026</v>
      </c>
      <c r="N281" t="str">
        <f>VLOOKUP(A281,Sheet2!$A$1:G4005,3,0)</f>
        <v>Color</v>
      </c>
      <c r="O281" t="str">
        <f>VLOOKUP(A281,Sheet2!$A$1:G4005,4,0)</f>
        <v>Drama</v>
      </c>
      <c r="P281" t="str">
        <f>VLOOKUP(A281,Sheet2!$A$1:G4005,5,0)</f>
        <v>English</v>
      </c>
      <c r="Q281" t="str">
        <f>VLOOKUP(A281,Sheet2!$A$1:G4005,6,0)</f>
        <v>USA</v>
      </c>
      <c r="R281" t="str">
        <f>VLOOKUP(A281,Sheet2!$A$1:G4005,7,0)</f>
        <v>PG-13</v>
      </c>
      <c r="S281" t="str">
        <f>IF(Table1[[#This Row],[Language]]="English","English","Other language")</f>
        <v>English</v>
      </c>
      <c r="T281">
        <f>Table1[[#This Row],[Gross Revenue]]-Table1[[#This Row],[Budget]]</f>
        <v>-6666177</v>
      </c>
      <c r="U281" s="1">
        <f>(Table1[[#This Row],[Gross Revenue]]/Table1[[#This Row],[Budget]])-1</f>
        <v>-0.66661769999999998</v>
      </c>
      <c r="V281" t="str">
        <f t="shared" si="8"/>
        <v>111-130 minutes</v>
      </c>
      <c r="W281">
        <f>Table1[[#This Row],[Profit]]/Table1[[#This Row],[Budget]]</f>
        <v>-0.66661769999999998</v>
      </c>
      <c r="X281" s="22" t="str">
        <f>IF(L281="","",
IF(L281&lt;Predictability!$B$1,"Low",
IF(L281&lt;=Predictability!$B$2,"Mid","High")))</f>
        <v>Mid</v>
      </c>
      <c r="Y281" s="22">
        <f t="shared" si="9"/>
        <v>0</v>
      </c>
    </row>
    <row r="282" spans="1:25" x14ac:dyDescent="0.2">
      <c r="A282" t="s">
        <v>3413</v>
      </c>
      <c r="B282" t="s">
        <v>296</v>
      </c>
      <c r="C282" t="s">
        <v>297</v>
      </c>
      <c r="D282">
        <v>578</v>
      </c>
      <c r="E282">
        <v>3382</v>
      </c>
      <c r="F282">
        <v>0</v>
      </c>
      <c r="G282">
        <v>0</v>
      </c>
      <c r="H282">
        <v>4.4000000000000004</v>
      </c>
      <c r="I282">
        <v>12</v>
      </c>
      <c r="J282">
        <v>99</v>
      </c>
      <c r="K282">
        <v>830210</v>
      </c>
      <c r="L282">
        <v>5000000</v>
      </c>
      <c r="M282" s="2">
        <f>VLOOKUP(A282,Sheet2!$A$1:G4006,2,0)</f>
        <v>41802</v>
      </c>
      <c r="N282" t="str">
        <f>VLOOKUP(A282,Sheet2!$A$1:G4006,3,0)</f>
        <v>Color</v>
      </c>
      <c r="O282" t="str">
        <f>VLOOKUP(A282,Sheet2!$A$1:G4006,4,0)</f>
        <v>Drama</v>
      </c>
      <c r="P282" t="str">
        <f>VLOOKUP(A282,Sheet2!$A$1:G4006,5,0)</f>
        <v>English</v>
      </c>
      <c r="Q282" t="str">
        <f>VLOOKUP(A282,Sheet2!$A$1:G4006,6,0)</f>
        <v>USA</v>
      </c>
      <c r="R282" t="str">
        <f>VLOOKUP(A282,Sheet2!$A$1:G4006,7,0)</f>
        <v>PG-13</v>
      </c>
      <c r="S282" t="str">
        <f>IF(Table1[[#This Row],[Language]]="English","English","Other language")</f>
        <v>English</v>
      </c>
      <c r="T282">
        <f>Table1[[#This Row],[Gross Revenue]]-Table1[[#This Row],[Budget]]</f>
        <v>-4169790</v>
      </c>
      <c r="U282" s="1">
        <f>(Table1[[#This Row],[Gross Revenue]]/Table1[[#This Row],[Budget]])-1</f>
        <v>-0.83395799999999998</v>
      </c>
      <c r="V282" t="str">
        <f t="shared" si="8"/>
        <v>90-110 minutes</v>
      </c>
      <c r="W282">
        <f>Table1[[#This Row],[Profit]]/Table1[[#This Row],[Budget]]</f>
        <v>-0.83395799999999998</v>
      </c>
      <c r="X282" s="22" t="str">
        <f>IF(L282="","",
IF(L282&lt;Predictability!$B$1,"Low",
IF(L282&lt;=Predictability!$B$2,"Mid","High")))</f>
        <v>Low</v>
      </c>
      <c r="Y282" s="22">
        <f t="shared" si="9"/>
        <v>0</v>
      </c>
    </row>
    <row r="283" spans="1:25" x14ac:dyDescent="0.2">
      <c r="A283" t="s">
        <v>6730</v>
      </c>
      <c r="B283" t="s">
        <v>1667</v>
      </c>
      <c r="C283" t="s">
        <v>1235</v>
      </c>
      <c r="D283">
        <v>19000</v>
      </c>
      <c r="E283">
        <v>20499</v>
      </c>
      <c r="F283">
        <v>456</v>
      </c>
      <c r="G283">
        <v>12000</v>
      </c>
      <c r="H283">
        <v>7.8</v>
      </c>
      <c r="I283">
        <v>316</v>
      </c>
      <c r="J283">
        <v>123</v>
      </c>
      <c r="K283">
        <v>50921738</v>
      </c>
      <c r="L283">
        <v>30000000</v>
      </c>
      <c r="M283" s="2">
        <f>VLOOKUP(A283,Sheet2!$A$1:G4007,2,0)</f>
        <v>39314</v>
      </c>
      <c r="N283" t="str">
        <f>VLOOKUP(A283,Sheet2!$A$1:G4007,3,0)</f>
        <v>Color</v>
      </c>
      <c r="O283" t="str">
        <f>VLOOKUP(A283,Sheet2!$A$1:G4007,4,0)</f>
        <v>Drama</v>
      </c>
      <c r="P283" t="str">
        <f>VLOOKUP(A283,Sheet2!$A$1:G4007,5,0)</f>
        <v>English</v>
      </c>
      <c r="Q283" t="str">
        <f>VLOOKUP(A283,Sheet2!$A$1:G4007,6,0)</f>
        <v>UK</v>
      </c>
      <c r="R283" t="str">
        <f>VLOOKUP(A283,Sheet2!$A$1:G4007,7,0)</f>
        <v>R</v>
      </c>
      <c r="S283" t="str">
        <f>IF(Table1[[#This Row],[Language]]="English","English","Other language")</f>
        <v>English</v>
      </c>
      <c r="T283">
        <f>Table1[[#This Row],[Gross Revenue]]-Table1[[#This Row],[Budget]]</f>
        <v>20921738</v>
      </c>
      <c r="U283" s="1">
        <f>(Table1[[#This Row],[Gross Revenue]]/Table1[[#This Row],[Budget]])-1</f>
        <v>0.69739126666666662</v>
      </c>
      <c r="V283" t="str">
        <f t="shared" si="8"/>
        <v>111-130 minutes</v>
      </c>
      <c r="W283">
        <f>Table1[[#This Row],[Profit]]/Table1[[#This Row],[Budget]]</f>
        <v>0.69739126666666662</v>
      </c>
      <c r="X283" s="22" t="str">
        <f>IF(L283="","",
IF(L283&lt;Predictability!$B$1,"Low",
IF(L283&lt;=Predictability!$B$2,"Mid","High")))</f>
        <v>Mid</v>
      </c>
      <c r="Y283" s="22">
        <f t="shared" si="9"/>
        <v>1</v>
      </c>
    </row>
    <row r="284" spans="1:25" x14ac:dyDescent="0.2">
      <c r="A284" t="s">
        <v>5145</v>
      </c>
      <c r="B284" t="s">
        <v>2114</v>
      </c>
      <c r="C284" t="s">
        <v>2115</v>
      </c>
      <c r="D284">
        <v>1000</v>
      </c>
      <c r="E284">
        <v>2011</v>
      </c>
      <c r="F284">
        <v>115</v>
      </c>
      <c r="G284">
        <v>18000</v>
      </c>
      <c r="H284">
        <v>6.6</v>
      </c>
      <c r="I284">
        <v>399</v>
      </c>
      <c r="J284">
        <v>88</v>
      </c>
      <c r="K284">
        <v>1024175</v>
      </c>
      <c r="L284">
        <v>13000000</v>
      </c>
      <c r="M284" s="2">
        <f>VLOOKUP(A284,Sheet2!$A$1:G4008,2,0)</f>
        <v>40597</v>
      </c>
      <c r="N284" t="str">
        <f>VLOOKUP(A284,Sheet2!$A$1:G4008,3,0)</f>
        <v>Color</v>
      </c>
      <c r="O284" t="str">
        <f>VLOOKUP(A284,Sheet2!$A$1:G4008,4,0)</f>
        <v>Action</v>
      </c>
      <c r="P284" t="str">
        <f>VLOOKUP(A284,Sheet2!$A$1:G4008,5,0)</f>
        <v>English</v>
      </c>
      <c r="Q284" t="str">
        <f>VLOOKUP(A284,Sheet2!$A$1:G4008,6,0)</f>
        <v>UK</v>
      </c>
      <c r="R284" t="str">
        <f>VLOOKUP(A284,Sheet2!$A$1:G4008,7,0)</f>
        <v>R</v>
      </c>
      <c r="S284" t="str">
        <f>IF(Table1[[#This Row],[Language]]="English","English","Other language")</f>
        <v>English</v>
      </c>
      <c r="T284">
        <f>Table1[[#This Row],[Gross Revenue]]-Table1[[#This Row],[Budget]]</f>
        <v>-11975825</v>
      </c>
      <c r="U284" s="1">
        <f>(Table1[[#This Row],[Gross Revenue]]/Table1[[#This Row],[Budget]])-1</f>
        <v>-0.9212173076923077</v>
      </c>
      <c r="V284" t="str">
        <f t="shared" si="8"/>
        <v>&lt;90 minutes</v>
      </c>
      <c r="W284">
        <f>Table1[[#This Row],[Profit]]/Table1[[#This Row],[Budget]]</f>
        <v>-0.9212173076923077</v>
      </c>
      <c r="X284" s="22" t="str">
        <f>IF(L284="","",
IF(L284&lt;Predictability!$B$1,"Low",
IF(L284&lt;=Predictability!$B$2,"Mid","High")))</f>
        <v>Mid</v>
      </c>
      <c r="Y284" s="22">
        <f t="shared" si="9"/>
        <v>0</v>
      </c>
    </row>
    <row r="285" spans="1:25" x14ac:dyDescent="0.2">
      <c r="A285" t="s">
        <v>6434</v>
      </c>
      <c r="B285" t="s">
        <v>725</v>
      </c>
      <c r="C285" t="s">
        <v>2926</v>
      </c>
      <c r="D285">
        <v>49000</v>
      </c>
      <c r="E285">
        <v>50927</v>
      </c>
      <c r="F285">
        <v>59</v>
      </c>
      <c r="G285">
        <v>18000</v>
      </c>
      <c r="H285">
        <v>7.5</v>
      </c>
      <c r="I285">
        <v>148</v>
      </c>
      <c r="J285">
        <v>114</v>
      </c>
      <c r="K285">
        <v>31655091</v>
      </c>
      <c r="L285">
        <v>30000000</v>
      </c>
      <c r="M285" s="2">
        <f>VLOOKUP(A285,Sheet2!$A$1:G4009,2,0)</f>
        <v>39161</v>
      </c>
      <c r="N285" t="str">
        <f>VLOOKUP(A285,Sheet2!$A$1:G4009,3,0)</f>
        <v>Color</v>
      </c>
      <c r="O285" t="str">
        <f>VLOOKUP(A285,Sheet2!$A$1:G4009,4,0)</f>
        <v>Drama</v>
      </c>
      <c r="P285" t="str">
        <f>VLOOKUP(A285,Sheet2!$A$1:G4009,5,0)</f>
        <v>English</v>
      </c>
      <c r="Q285" t="str">
        <f>VLOOKUP(A285,Sheet2!$A$1:G4009,6,0)</f>
        <v>USA</v>
      </c>
      <c r="R285" t="str">
        <f>VLOOKUP(A285,Sheet2!$A$1:G4009,7,0)</f>
        <v>PG</v>
      </c>
      <c r="S285" t="str">
        <f>IF(Table1[[#This Row],[Language]]="English","English","Other language")</f>
        <v>English</v>
      </c>
      <c r="T285">
        <f>Table1[[#This Row],[Gross Revenue]]-Table1[[#This Row],[Budget]]</f>
        <v>1655091</v>
      </c>
      <c r="U285" s="1">
        <f>(Table1[[#This Row],[Gross Revenue]]/Table1[[#This Row],[Budget]])-1</f>
        <v>5.5169699999999988E-2</v>
      </c>
      <c r="V285" t="str">
        <f t="shared" si="8"/>
        <v>111-130 minutes</v>
      </c>
      <c r="W285">
        <f>Table1[[#This Row],[Profit]]/Table1[[#This Row],[Budget]]</f>
        <v>5.5169700000000002E-2</v>
      </c>
      <c r="X285" s="22" t="str">
        <f>IF(L285="","",
IF(L285&lt;Predictability!$B$1,"Low",
IF(L285&lt;=Predictability!$B$2,"Mid","High")))</f>
        <v>Mid</v>
      </c>
      <c r="Y285" s="22">
        <f t="shared" si="9"/>
        <v>0</v>
      </c>
    </row>
    <row r="286" spans="1:25" x14ac:dyDescent="0.2">
      <c r="A286" t="s">
        <v>6241</v>
      </c>
      <c r="B286" t="s">
        <v>1667</v>
      </c>
      <c r="C286" t="s">
        <v>2154</v>
      </c>
      <c r="D286">
        <v>19000</v>
      </c>
      <c r="E286">
        <v>39690</v>
      </c>
      <c r="F286">
        <v>53</v>
      </c>
      <c r="G286">
        <v>30000</v>
      </c>
      <c r="H286">
        <v>7.3</v>
      </c>
      <c r="I286">
        <v>322</v>
      </c>
      <c r="J286">
        <v>121</v>
      </c>
      <c r="K286">
        <v>37738400</v>
      </c>
      <c r="L286">
        <v>25000000</v>
      </c>
      <c r="M286" s="2">
        <f>VLOOKUP(A286,Sheet2!$A$1:G4010,2,0)</f>
        <v>41409</v>
      </c>
      <c r="N286" t="str">
        <f>VLOOKUP(A286,Sheet2!$A$1:G4010,3,0)</f>
        <v>Color</v>
      </c>
      <c r="O286" t="str">
        <f>VLOOKUP(A286,Sheet2!$A$1:G4010,4,0)</f>
        <v>Drama</v>
      </c>
      <c r="P286" t="str">
        <f>VLOOKUP(A286,Sheet2!$A$1:G4010,5,0)</f>
        <v>English</v>
      </c>
      <c r="Q286" t="str">
        <f>VLOOKUP(A286,Sheet2!$A$1:G4010,6,0)</f>
        <v>USA</v>
      </c>
      <c r="R286" t="str">
        <f>VLOOKUP(A286,Sheet2!$A$1:G4010,7,0)</f>
        <v>R</v>
      </c>
      <c r="S286" t="str">
        <f>IF(Table1[[#This Row],[Language]]="English","English","Other language")</f>
        <v>English</v>
      </c>
      <c r="T286">
        <f>Table1[[#This Row],[Gross Revenue]]-Table1[[#This Row],[Budget]]</f>
        <v>12738400</v>
      </c>
      <c r="U286" s="1">
        <f>(Table1[[#This Row],[Gross Revenue]]/Table1[[#This Row],[Budget]])-1</f>
        <v>0.50953599999999999</v>
      </c>
      <c r="V286" t="str">
        <f t="shared" si="8"/>
        <v>111-130 minutes</v>
      </c>
      <c r="W286">
        <f>Table1[[#This Row],[Profit]]/Table1[[#This Row],[Budget]]</f>
        <v>0.50953599999999999</v>
      </c>
      <c r="X286" s="22" t="str">
        <f>IF(L286="","",
IF(L286&lt;Predictability!$B$1,"Low",
IF(L286&lt;=Predictability!$B$2,"Mid","High")))</f>
        <v>Mid</v>
      </c>
      <c r="Y286" s="22">
        <f t="shared" si="9"/>
        <v>1</v>
      </c>
    </row>
    <row r="287" spans="1:25" x14ac:dyDescent="0.2">
      <c r="A287" t="s">
        <v>4676</v>
      </c>
      <c r="B287" t="s">
        <v>1747</v>
      </c>
      <c r="C287" t="s">
        <v>1706</v>
      </c>
      <c r="D287">
        <v>645</v>
      </c>
      <c r="E287">
        <v>2725</v>
      </c>
      <c r="F287">
        <v>116</v>
      </c>
      <c r="G287">
        <v>0</v>
      </c>
      <c r="H287">
        <v>6.2</v>
      </c>
      <c r="I287">
        <v>194</v>
      </c>
      <c r="J287">
        <v>94</v>
      </c>
      <c r="K287">
        <v>213079163</v>
      </c>
      <c r="L287">
        <v>63000000</v>
      </c>
      <c r="M287" s="2">
        <f>VLOOKUP(A287,Sheet2!$A$1:G4011,2,0)</f>
        <v>37423</v>
      </c>
      <c r="N287" t="str">
        <f>VLOOKUP(A287,Sheet2!$A$1:G4011,3,0)</f>
        <v>Color</v>
      </c>
      <c r="O287" t="str">
        <f>VLOOKUP(A287,Sheet2!$A$1:G4011,4,0)</f>
        <v>Action</v>
      </c>
      <c r="P287" t="str">
        <f>VLOOKUP(A287,Sheet2!$A$1:G4011,5,0)</f>
        <v>English</v>
      </c>
      <c r="Q287" t="str">
        <f>VLOOKUP(A287,Sheet2!$A$1:G4011,6,0)</f>
        <v>USA</v>
      </c>
      <c r="R287" t="str">
        <f>VLOOKUP(A287,Sheet2!$A$1:G4011,7,0)</f>
        <v>PG-13</v>
      </c>
      <c r="S287" t="str">
        <f>IF(Table1[[#This Row],[Language]]="English","English","Other language")</f>
        <v>English</v>
      </c>
      <c r="T287">
        <f>Table1[[#This Row],[Gross Revenue]]-Table1[[#This Row],[Budget]]</f>
        <v>150079163</v>
      </c>
      <c r="U287" s="1">
        <f>(Table1[[#This Row],[Gross Revenue]]/Table1[[#This Row],[Budget]])-1</f>
        <v>2.3822089365079364</v>
      </c>
      <c r="V287" t="str">
        <f t="shared" si="8"/>
        <v>90-110 minutes</v>
      </c>
      <c r="W287">
        <f>Table1[[#This Row],[Profit]]/Table1[[#This Row],[Budget]]</f>
        <v>2.3822089365079364</v>
      </c>
      <c r="X287" s="22" t="str">
        <f>IF(L287="","",
IF(L287&lt;Predictability!$B$1,"Low",
IF(L287&lt;=Predictability!$B$2,"Mid","High")))</f>
        <v>High</v>
      </c>
      <c r="Y287" s="22">
        <f t="shared" si="9"/>
        <v>1</v>
      </c>
    </row>
    <row r="288" spans="1:25" x14ac:dyDescent="0.2">
      <c r="A288" t="s">
        <v>5854</v>
      </c>
      <c r="B288" t="s">
        <v>589</v>
      </c>
      <c r="C288" t="s">
        <v>1706</v>
      </c>
      <c r="D288">
        <v>8000</v>
      </c>
      <c r="E288">
        <v>10557</v>
      </c>
      <c r="F288">
        <v>116</v>
      </c>
      <c r="G288">
        <v>0</v>
      </c>
      <c r="H288">
        <v>7</v>
      </c>
      <c r="I288">
        <v>129</v>
      </c>
      <c r="J288">
        <v>68</v>
      </c>
      <c r="K288">
        <v>53868030</v>
      </c>
      <c r="L288">
        <v>17000000</v>
      </c>
      <c r="M288" s="2">
        <f>VLOOKUP(A288,Sheet2!$A$1:G4012,2,0)</f>
        <v>35763</v>
      </c>
      <c r="N288" t="str">
        <f>VLOOKUP(A288,Sheet2!$A$1:G4012,3,0)</f>
        <v>Color</v>
      </c>
      <c r="O288" t="str">
        <f>VLOOKUP(A288,Sheet2!$A$1:G4012,4,0)</f>
        <v>Comedy</v>
      </c>
      <c r="P288" t="str">
        <f>VLOOKUP(A288,Sheet2!$A$1:G4012,5,0)</f>
        <v>English</v>
      </c>
      <c r="Q288" t="str">
        <f>VLOOKUP(A288,Sheet2!$A$1:G4012,6,0)</f>
        <v>USA</v>
      </c>
      <c r="R288" t="str">
        <f>VLOOKUP(A288,Sheet2!$A$1:G4012,7,0)</f>
        <v>PG-13</v>
      </c>
      <c r="S288" t="str">
        <f>IF(Table1[[#This Row],[Language]]="English","English","Other language")</f>
        <v>English</v>
      </c>
      <c r="T288">
        <f>Table1[[#This Row],[Gross Revenue]]-Table1[[#This Row],[Budget]]</f>
        <v>36868030</v>
      </c>
      <c r="U288" s="1">
        <f>(Table1[[#This Row],[Gross Revenue]]/Table1[[#This Row],[Budget]])-1</f>
        <v>2.1687076470588234</v>
      </c>
      <c r="V288" t="str">
        <f t="shared" si="8"/>
        <v>&lt;90 minutes</v>
      </c>
      <c r="W288">
        <f>Table1[[#This Row],[Profit]]/Table1[[#This Row],[Budget]]</f>
        <v>2.1687076470588234</v>
      </c>
      <c r="X288" s="22" t="str">
        <f>IF(L288="","",
IF(L288&lt;Predictability!$B$1,"Low",
IF(L288&lt;=Predictability!$B$2,"Mid","High")))</f>
        <v>Mid</v>
      </c>
      <c r="Y288" s="22">
        <f t="shared" si="9"/>
        <v>1</v>
      </c>
    </row>
    <row r="289" spans="1:25" x14ac:dyDescent="0.2">
      <c r="A289" t="s">
        <v>5278</v>
      </c>
      <c r="B289" t="s">
        <v>197</v>
      </c>
      <c r="C289" t="s">
        <v>1706</v>
      </c>
      <c r="D289">
        <v>45000</v>
      </c>
      <c r="E289">
        <v>47203</v>
      </c>
      <c r="F289">
        <v>116</v>
      </c>
      <c r="G289">
        <v>0</v>
      </c>
      <c r="H289">
        <v>6.6</v>
      </c>
      <c r="I289">
        <v>199</v>
      </c>
      <c r="J289">
        <v>95</v>
      </c>
      <c r="K289">
        <v>205399422</v>
      </c>
      <c r="L289">
        <v>33000000</v>
      </c>
      <c r="M289" s="2">
        <f>VLOOKUP(A289,Sheet2!$A$1:G4013,2,0)</f>
        <v>36397</v>
      </c>
      <c r="N289" t="str">
        <f>VLOOKUP(A289,Sheet2!$A$1:G4013,3,0)</f>
        <v>Color</v>
      </c>
      <c r="O289" t="str">
        <f>VLOOKUP(A289,Sheet2!$A$1:G4013,4,0)</f>
        <v>Action</v>
      </c>
      <c r="P289" t="str">
        <f>VLOOKUP(A289,Sheet2!$A$1:G4013,5,0)</f>
        <v>English</v>
      </c>
      <c r="Q289" t="str">
        <f>VLOOKUP(A289,Sheet2!$A$1:G4013,6,0)</f>
        <v>USA</v>
      </c>
      <c r="R289" t="str">
        <f>VLOOKUP(A289,Sheet2!$A$1:G4013,7,0)</f>
        <v>PG-13</v>
      </c>
      <c r="S289" t="str">
        <f>IF(Table1[[#This Row],[Language]]="English","English","Other language")</f>
        <v>English</v>
      </c>
      <c r="T289">
        <f>Table1[[#This Row],[Gross Revenue]]-Table1[[#This Row],[Budget]]</f>
        <v>172399422</v>
      </c>
      <c r="U289" s="1">
        <f>(Table1[[#This Row],[Gross Revenue]]/Table1[[#This Row],[Budget]])-1</f>
        <v>5.2242249090909088</v>
      </c>
      <c r="V289" t="str">
        <f t="shared" si="8"/>
        <v>90-110 minutes</v>
      </c>
      <c r="W289">
        <f>Table1[[#This Row],[Profit]]/Table1[[#This Row],[Budget]]</f>
        <v>5.2242249090909088</v>
      </c>
      <c r="X289" s="22" t="str">
        <f>IF(L289="","",
IF(L289&lt;Predictability!$B$1,"Low",
IF(L289&lt;=Predictability!$B$2,"Mid","High")))</f>
        <v>Mid</v>
      </c>
      <c r="Y289" s="22">
        <f t="shared" si="9"/>
        <v>1</v>
      </c>
    </row>
    <row r="290" spans="1:25" x14ac:dyDescent="0.2">
      <c r="A290" t="s">
        <v>476</v>
      </c>
      <c r="B290" t="s">
        <v>2138</v>
      </c>
      <c r="C290" t="s">
        <v>2139</v>
      </c>
      <c r="D290">
        <v>309</v>
      </c>
      <c r="E290">
        <v>921</v>
      </c>
      <c r="F290">
        <v>1000</v>
      </c>
      <c r="G290">
        <v>0</v>
      </c>
      <c r="H290">
        <v>6.6</v>
      </c>
      <c r="I290">
        <v>245</v>
      </c>
      <c r="J290">
        <v>165</v>
      </c>
      <c r="K290">
        <v>49551662</v>
      </c>
      <c r="L290">
        <v>130000000</v>
      </c>
      <c r="M290" s="2">
        <f>VLOOKUP(A290,Sheet2!$A$1:G4014,2,0)</f>
        <v>39801</v>
      </c>
      <c r="N290" t="str">
        <f>VLOOKUP(A290,Sheet2!$A$1:G4014,3,0)</f>
        <v>Color</v>
      </c>
      <c r="O290" t="str">
        <f>VLOOKUP(A290,Sheet2!$A$1:G4014,4,0)</f>
        <v>Adventure</v>
      </c>
      <c r="P290" t="str">
        <f>VLOOKUP(A290,Sheet2!$A$1:G4014,5,0)</f>
        <v>English</v>
      </c>
      <c r="Q290" t="str">
        <f>VLOOKUP(A290,Sheet2!$A$1:G4014,6,0)</f>
        <v>Australia</v>
      </c>
      <c r="R290" t="str">
        <f>VLOOKUP(A290,Sheet2!$A$1:G4014,7,0)</f>
        <v>PG-13</v>
      </c>
      <c r="S290" t="str">
        <f>IF(Table1[[#This Row],[Language]]="English","English","Other language")</f>
        <v>English</v>
      </c>
      <c r="T290">
        <f>Table1[[#This Row],[Gross Revenue]]-Table1[[#This Row],[Budget]]</f>
        <v>-80448338</v>
      </c>
      <c r="U290" s="1">
        <f>(Table1[[#This Row],[Gross Revenue]]/Table1[[#This Row],[Budget]])-1</f>
        <v>-0.61883336923076926</v>
      </c>
      <c r="V290" t="str">
        <f t="shared" si="8"/>
        <v>&gt;150 minutes</v>
      </c>
      <c r="W290">
        <f>Table1[[#This Row],[Profit]]/Table1[[#This Row],[Budget]]</f>
        <v>-0.61883336923076926</v>
      </c>
      <c r="X290" s="22" t="str">
        <f>IF(L290="","",
IF(L290&lt;Predictability!$B$1,"Low",
IF(L290&lt;=Predictability!$B$2,"Mid","High")))</f>
        <v>High</v>
      </c>
      <c r="Y290" s="22">
        <f t="shared" si="9"/>
        <v>0</v>
      </c>
    </row>
    <row r="291" spans="1:25" x14ac:dyDescent="0.2">
      <c r="A291" t="s">
        <v>5161</v>
      </c>
      <c r="B291" t="s">
        <v>1568</v>
      </c>
      <c r="C291" t="s">
        <v>173</v>
      </c>
      <c r="D291">
        <v>783</v>
      </c>
      <c r="E291">
        <v>2684</v>
      </c>
      <c r="F291">
        <v>261</v>
      </c>
      <c r="G291">
        <v>357</v>
      </c>
      <c r="H291">
        <v>6.6</v>
      </c>
      <c r="I291">
        <v>97</v>
      </c>
      <c r="J291">
        <v>105</v>
      </c>
      <c r="K291">
        <v>2062066</v>
      </c>
      <c r="L291">
        <v>7000000</v>
      </c>
      <c r="M291" s="2">
        <f>VLOOKUP(A291,Sheet2!$A$1:G4015,2,0)</f>
        <v>37375</v>
      </c>
      <c r="N291" t="str">
        <f>VLOOKUP(A291,Sheet2!$A$1:G4015,3,0)</f>
        <v>Color</v>
      </c>
      <c r="O291" t="str">
        <f>VLOOKUP(A291,Sheet2!$A$1:G4015,4,0)</f>
        <v>Biography</v>
      </c>
      <c r="P291" t="str">
        <f>VLOOKUP(A291,Sheet2!$A$1:G4015,5,0)</f>
        <v>English</v>
      </c>
      <c r="Q291" t="str">
        <f>VLOOKUP(A291,Sheet2!$A$1:G4015,6,0)</f>
        <v>USA</v>
      </c>
      <c r="R291" t="str">
        <f>VLOOKUP(A291,Sheet2!$A$1:G4015,7,0)</f>
        <v>R</v>
      </c>
      <c r="S291" t="str">
        <f>IF(Table1[[#This Row],[Language]]="English","English","Other language")</f>
        <v>English</v>
      </c>
      <c r="T291">
        <f>Table1[[#This Row],[Gross Revenue]]-Table1[[#This Row],[Budget]]</f>
        <v>-4937934</v>
      </c>
      <c r="U291" s="1">
        <f>(Table1[[#This Row],[Gross Revenue]]/Table1[[#This Row],[Budget]])-1</f>
        <v>-0.7054191428571428</v>
      </c>
      <c r="V291" t="str">
        <f t="shared" si="8"/>
        <v>90-110 minutes</v>
      </c>
      <c r="W291">
        <f>Table1[[#This Row],[Profit]]/Table1[[#This Row],[Budget]]</f>
        <v>-0.70541914285714291</v>
      </c>
      <c r="X291" s="22" t="str">
        <f>IF(L291="","",
IF(L291&lt;Predictability!$B$1,"Low",
IF(L291&lt;=Predictability!$B$2,"Mid","High")))</f>
        <v>Low</v>
      </c>
      <c r="Y291" s="22">
        <f t="shared" si="9"/>
        <v>0</v>
      </c>
    </row>
    <row r="292" spans="1:25" x14ac:dyDescent="0.2">
      <c r="A292" t="s">
        <v>3881</v>
      </c>
      <c r="B292" t="s">
        <v>661</v>
      </c>
      <c r="C292" t="s">
        <v>974</v>
      </c>
      <c r="D292">
        <v>24000</v>
      </c>
      <c r="E292">
        <v>26938</v>
      </c>
      <c r="F292">
        <v>643</v>
      </c>
      <c r="G292">
        <v>0</v>
      </c>
      <c r="H292">
        <v>5.5</v>
      </c>
      <c r="I292">
        <v>101</v>
      </c>
      <c r="J292">
        <v>103</v>
      </c>
      <c r="K292">
        <v>37752931</v>
      </c>
      <c r="L292">
        <v>40000000</v>
      </c>
      <c r="M292" s="2">
        <f>VLOOKUP(A292,Sheet2!$A$1:G4016,2,0)</f>
        <v>36530</v>
      </c>
      <c r="N292" t="str">
        <f>VLOOKUP(A292,Sheet2!$A$1:G4016,3,0)</f>
        <v>Color</v>
      </c>
      <c r="O292" t="str">
        <f>VLOOKUP(A292,Sheet2!$A$1:G4016,4,0)</f>
        <v>Drama</v>
      </c>
      <c r="P292" t="str">
        <f>VLOOKUP(A292,Sheet2!$A$1:G4016,5,0)</f>
        <v>English</v>
      </c>
      <c r="Q292" t="str">
        <f>VLOOKUP(A292,Sheet2!$A$1:G4016,6,0)</f>
        <v>USA</v>
      </c>
      <c r="R292" t="str">
        <f>VLOOKUP(A292,Sheet2!$A$1:G4016,7,0)</f>
        <v>PG-13</v>
      </c>
      <c r="S292" t="str">
        <f>IF(Table1[[#This Row],[Language]]="English","English","Other language")</f>
        <v>English</v>
      </c>
      <c r="T292">
        <f>Table1[[#This Row],[Gross Revenue]]-Table1[[#This Row],[Budget]]</f>
        <v>-2247069</v>
      </c>
      <c r="U292" s="1">
        <f>(Table1[[#This Row],[Gross Revenue]]/Table1[[#This Row],[Budget]])-1</f>
        <v>-5.6176725000000038E-2</v>
      </c>
      <c r="V292" t="str">
        <f t="shared" si="8"/>
        <v>90-110 minutes</v>
      </c>
      <c r="W292">
        <f>Table1[[#This Row],[Profit]]/Table1[[#This Row],[Budget]]</f>
        <v>-5.6176724999999997E-2</v>
      </c>
      <c r="X292" s="22" t="str">
        <f>IF(L292="","",
IF(L292&lt;Predictability!$B$1,"Low",
IF(L292&lt;=Predictability!$B$2,"Mid","High")))</f>
        <v>Mid</v>
      </c>
      <c r="Y292" s="22">
        <f t="shared" si="9"/>
        <v>0</v>
      </c>
    </row>
    <row r="293" spans="1:25" x14ac:dyDescent="0.2">
      <c r="A293" t="s">
        <v>6805</v>
      </c>
      <c r="B293" t="s">
        <v>176</v>
      </c>
      <c r="C293" t="s">
        <v>2732</v>
      </c>
      <c r="D293">
        <v>1000</v>
      </c>
      <c r="E293">
        <v>4834</v>
      </c>
      <c r="F293">
        <v>0</v>
      </c>
      <c r="G293">
        <v>33000</v>
      </c>
      <c r="H293">
        <v>7.9</v>
      </c>
      <c r="I293">
        <v>723</v>
      </c>
      <c r="J293">
        <v>178</v>
      </c>
      <c r="K293">
        <v>760505847</v>
      </c>
      <c r="L293">
        <v>237000000</v>
      </c>
      <c r="M293" s="2">
        <f>VLOOKUP(A293,Sheet2!$A$1:G4017,2,0)</f>
        <v>39950</v>
      </c>
      <c r="N293" t="str">
        <f>VLOOKUP(A293,Sheet2!$A$1:G4017,3,0)</f>
        <v>Color</v>
      </c>
      <c r="O293" t="str">
        <f>VLOOKUP(A293,Sheet2!$A$1:G4017,4,0)</f>
        <v>Action</v>
      </c>
      <c r="P293" t="str">
        <f>VLOOKUP(A293,Sheet2!$A$1:G4017,5,0)</f>
        <v>English</v>
      </c>
      <c r="Q293" t="str">
        <f>VLOOKUP(A293,Sheet2!$A$1:G4017,6,0)</f>
        <v>USA</v>
      </c>
      <c r="R293" t="str">
        <f>VLOOKUP(A293,Sheet2!$A$1:G4017,7,0)</f>
        <v>PG-13</v>
      </c>
      <c r="S293" t="str">
        <f>IF(Table1[[#This Row],[Language]]="English","English","Other language")</f>
        <v>English</v>
      </c>
      <c r="T293">
        <f>Table1[[#This Row],[Gross Revenue]]-Table1[[#This Row],[Budget]]</f>
        <v>523505847</v>
      </c>
      <c r="U293" s="1">
        <f>(Table1[[#This Row],[Gross Revenue]]/Table1[[#This Row],[Budget]])-1</f>
        <v>2.2088854303797469</v>
      </c>
      <c r="V293" t="str">
        <f t="shared" si="8"/>
        <v>&gt;150 minutes</v>
      </c>
      <c r="W293">
        <f>Table1[[#This Row],[Profit]]/Table1[[#This Row],[Budget]]</f>
        <v>2.2088854303797469</v>
      </c>
      <c r="X293" s="22" t="str">
        <f>IF(L293="","",
IF(L293&lt;Predictability!$B$1,"Low",
IF(L293&lt;=Predictability!$B$2,"Mid","High")))</f>
        <v>High</v>
      </c>
      <c r="Y293" s="22">
        <f t="shared" si="9"/>
        <v>1</v>
      </c>
    </row>
    <row r="294" spans="1:25" x14ac:dyDescent="0.2">
      <c r="A294" t="s">
        <v>6450</v>
      </c>
      <c r="B294" t="s">
        <v>850</v>
      </c>
      <c r="C294" t="s">
        <v>2938</v>
      </c>
      <c r="D294">
        <v>26000</v>
      </c>
      <c r="E294">
        <v>92000</v>
      </c>
      <c r="F294">
        <v>0</v>
      </c>
      <c r="G294">
        <v>118000</v>
      </c>
      <c r="H294">
        <v>7.5</v>
      </c>
      <c r="I294">
        <v>635</v>
      </c>
      <c r="J294">
        <v>141</v>
      </c>
      <c r="K294">
        <v>458991599</v>
      </c>
      <c r="L294">
        <v>250000000</v>
      </c>
      <c r="M294" s="2">
        <f>VLOOKUP(A294,Sheet2!$A$1:G4018,2,0)</f>
        <v>42055</v>
      </c>
      <c r="N294" t="str">
        <f>VLOOKUP(A294,Sheet2!$A$1:G4018,3,0)</f>
        <v>Color</v>
      </c>
      <c r="O294" t="str">
        <f>VLOOKUP(A294,Sheet2!$A$1:G4018,4,0)</f>
        <v>Action</v>
      </c>
      <c r="P294" t="str">
        <f>VLOOKUP(A294,Sheet2!$A$1:G4018,5,0)</f>
        <v>English</v>
      </c>
      <c r="Q294" t="str">
        <f>VLOOKUP(A294,Sheet2!$A$1:G4018,6,0)</f>
        <v>USA</v>
      </c>
      <c r="R294" t="str">
        <f>VLOOKUP(A294,Sheet2!$A$1:G4018,7,0)</f>
        <v>PG-13</v>
      </c>
      <c r="S294" t="str">
        <f>IF(Table1[[#This Row],[Language]]="English","English","Other language")</f>
        <v>English</v>
      </c>
      <c r="T294">
        <f>Table1[[#This Row],[Gross Revenue]]-Table1[[#This Row],[Budget]]</f>
        <v>208991599</v>
      </c>
      <c r="U294" s="1">
        <f>(Table1[[#This Row],[Gross Revenue]]/Table1[[#This Row],[Budget]])-1</f>
        <v>0.83596639599999989</v>
      </c>
      <c r="V294" t="str">
        <f t="shared" si="8"/>
        <v>131-150 minutes</v>
      </c>
      <c r="W294">
        <f>Table1[[#This Row],[Profit]]/Table1[[#This Row],[Budget]]</f>
        <v>0.835966396</v>
      </c>
      <c r="X294" s="22" t="str">
        <f>IF(L294="","",
IF(L294&lt;Predictability!$B$1,"Low",
IF(L294&lt;=Predictability!$B$2,"Mid","High")))</f>
        <v>High</v>
      </c>
      <c r="Y294" s="22">
        <f t="shared" si="9"/>
        <v>1</v>
      </c>
    </row>
    <row r="295" spans="1:25" x14ac:dyDescent="0.2">
      <c r="A295" t="s">
        <v>3984</v>
      </c>
      <c r="B295" t="s">
        <v>1089</v>
      </c>
      <c r="C295" t="s">
        <v>882</v>
      </c>
      <c r="D295">
        <v>886</v>
      </c>
      <c r="E295">
        <v>3222</v>
      </c>
      <c r="F295">
        <v>545</v>
      </c>
      <c r="G295">
        <v>0</v>
      </c>
      <c r="H295">
        <v>5.6</v>
      </c>
      <c r="I295">
        <v>247</v>
      </c>
      <c r="J295">
        <v>109</v>
      </c>
      <c r="K295">
        <v>80281096</v>
      </c>
      <c r="L295">
        <v>60000000</v>
      </c>
      <c r="M295" s="2">
        <f>VLOOKUP(A295,Sheet2!$A$1:G4019,2,0)</f>
        <v>38102</v>
      </c>
      <c r="N295" t="str">
        <f>VLOOKUP(A295,Sheet2!$A$1:G4019,3,0)</f>
        <v>Color</v>
      </c>
      <c r="O295" t="str">
        <f>VLOOKUP(A295,Sheet2!$A$1:G4019,4,0)</f>
        <v>Action</v>
      </c>
      <c r="P295" t="str">
        <f>VLOOKUP(A295,Sheet2!$A$1:G4019,5,0)</f>
        <v>English</v>
      </c>
      <c r="Q295" t="str">
        <f>VLOOKUP(A295,Sheet2!$A$1:G4019,6,0)</f>
        <v>USA</v>
      </c>
      <c r="R295" t="str">
        <f>VLOOKUP(A295,Sheet2!$A$1:G4019,7,0)</f>
        <v>PG-13</v>
      </c>
      <c r="S295" t="str">
        <f>IF(Table1[[#This Row],[Language]]="English","English","Other language")</f>
        <v>English</v>
      </c>
      <c r="T295">
        <f>Table1[[#This Row],[Gross Revenue]]-Table1[[#This Row],[Budget]]</f>
        <v>20281096</v>
      </c>
      <c r="U295" s="1">
        <f>(Table1[[#This Row],[Gross Revenue]]/Table1[[#This Row],[Budget]])-1</f>
        <v>0.33801826666666668</v>
      </c>
      <c r="V295" t="str">
        <f t="shared" si="8"/>
        <v>90-110 minutes</v>
      </c>
      <c r="W295">
        <f>Table1[[#This Row],[Profit]]/Table1[[#This Row],[Budget]]</f>
        <v>0.33801826666666668</v>
      </c>
      <c r="X295" s="22" t="str">
        <f>IF(L295="","",
IF(L295&lt;Predictability!$B$1,"Low",
IF(L295&lt;=Predictability!$B$2,"Mid","High")))</f>
        <v>High</v>
      </c>
      <c r="Y295" s="22">
        <f t="shared" si="9"/>
        <v>0</v>
      </c>
    </row>
    <row r="296" spans="1:25" x14ac:dyDescent="0.2">
      <c r="A296" t="s">
        <v>6068</v>
      </c>
      <c r="B296" t="s">
        <v>379</v>
      </c>
      <c r="C296" t="s">
        <v>2718</v>
      </c>
      <c r="D296">
        <v>4000</v>
      </c>
      <c r="E296">
        <v>6954</v>
      </c>
      <c r="F296">
        <v>8</v>
      </c>
      <c r="G296">
        <v>0</v>
      </c>
      <c r="H296">
        <v>6.5</v>
      </c>
      <c r="I296">
        <v>133</v>
      </c>
      <c r="J296">
        <v>84</v>
      </c>
      <c r="K296">
        <v>14373825</v>
      </c>
      <c r="L296">
        <v>8600000</v>
      </c>
      <c r="M296" s="2">
        <f>VLOOKUP(A296,Sheet2!$A$1:G4020,2,0)</f>
        <v>39394</v>
      </c>
      <c r="N296" t="str">
        <f>VLOOKUP(A296,Sheet2!$A$1:G4020,3,0)</f>
        <v>Color</v>
      </c>
      <c r="O296" t="str">
        <f>VLOOKUP(A296,Sheet2!$A$1:G4020,4,0)</f>
        <v>Crime</v>
      </c>
      <c r="P296" t="str">
        <f>VLOOKUP(A296,Sheet2!$A$1:G4020,5,0)</f>
        <v>English</v>
      </c>
      <c r="Q296" t="str">
        <f>VLOOKUP(A296,Sheet2!$A$1:G4020,6,0)</f>
        <v>USA</v>
      </c>
      <c r="R296" t="str">
        <f>VLOOKUP(A296,Sheet2!$A$1:G4020,7,0)</f>
        <v>R</v>
      </c>
      <c r="S296" t="str">
        <f>IF(Table1[[#This Row],[Language]]="English","English","Other language")</f>
        <v>English</v>
      </c>
      <c r="T296">
        <f>Table1[[#This Row],[Gross Revenue]]-Table1[[#This Row],[Budget]]</f>
        <v>5773825</v>
      </c>
      <c r="U296" s="1">
        <f>(Table1[[#This Row],[Gross Revenue]]/Table1[[#This Row],[Budget]])-1</f>
        <v>0.67137500000000006</v>
      </c>
      <c r="V296" t="str">
        <f t="shared" si="8"/>
        <v>&lt;90 minutes</v>
      </c>
      <c r="W296">
        <f>Table1[[#This Row],[Profit]]/Table1[[#This Row],[Budget]]</f>
        <v>0.67137500000000006</v>
      </c>
      <c r="X296" s="22" t="str">
        <f>IF(L296="","",
IF(L296&lt;Predictability!$B$1,"Low",
IF(L296&lt;=Predictability!$B$2,"Mid","High")))</f>
        <v>Low</v>
      </c>
      <c r="Y296" s="22">
        <f t="shared" si="9"/>
        <v>1</v>
      </c>
    </row>
    <row r="297" spans="1:25" x14ac:dyDescent="0.2">
      <c r="A297" t="s">
        <v>5928</v>
      </c>
      <c r="B297" t="s">
        <v>568</v>
      </c>
      <c r="C297" t="s">
        <v>1043</v>
      </c>
      <c r="D297">
        <v>925</v>
      </c>
      <c r="E297">
        <v>1997</v>
      </c>
      <c r="F297">
        <v>0</v>
      </c>
      <c r="G297">
        <v>7000</v>
      </c>
      <c r="H297">
        <v>7.1</v>
      </c>
      <c r="I297">
        <v>217</v>
      </c>
      <c r="J297">
        <v>98</v>
      </c>
      <c r="K297">
        <v>9430988</v>
      </c>
      <c r="L297">
        <v>17000000</v>
      </c>
      <c r="M297" s="2">
        <f>VLOOKUP(A297,Sheet2!$A$1:G4021,2,0)</f>
        <v>40118</v>
      </c>
      <c r="N297" t="str">
        <f>VLOOKUP(A297,Sheet2!$A$1:G4021,3,0)</f>
        <v>Color</v>
      </c>
      <c r="O297" t="str">
        <f>VLOOKUP(A297,Sheet2!$A$1:G4021,4,0)</f>
        <v>Comedy</v>
      </c>
      <c r="P297" t="str">
        <f>VLOOKUP(A297,Sheet2!$A$1:G4021,5,0)</f>
        <v>English</v>
      </c>
      <c r="Q297" t="str">
        <f>VLOOKUP(A297,Sheet2!$A$1:G4021,6,0)</f>
        <v>USA</v>
      </c>
      <c r="R297" t="str">
        <f>VLOOKUP(A297,Sheet2!$A$1:G4021,7,0)</f>
        <v>R</v>
      </c>
      <c r="S297" t="str">
        <f>IF(Table1[[#This Row],[Language]]="English","English","Other language")</f>
        <v>English</v>
      </c>
      <c r="T297">
        <f>Table1[[#This Row],[Gross Revenue]]-Table1[[#This Row],[Budget]]</f>
        <v>-7569012</v>
      </c>
      <c r="U297" s="1">
        <f>(Table1[[#This Row],[Gross Revenue]]/Table1[[#This Row],[Budget]])-1</f>
        <v>-0.44523599999999997</v>
      </c>
      <c r="V297" t="str">
        <f t="shared" si="8"/>
        <v>90-110 minutes</v>
      </c>
      <c r="W297">
        <f>Table1[[#This Row],[Profit]]/Table1[[#This Row],[Budget]]</f>
        <v>-0.44523600000000002</v>
      </c>
      <c r="X297" s="22" t="str">
        <f>IF(L297="","",
IF(L297&lt;Predictability!$B$1,"Low",
IF(L297&lt;=Predictability!$B$2,"Mid","High")))</f>
        <v>Mid</v>
      </c>
      <c r="Y297" s="22">
        <f t="shared" si="9"/>
        <v>0</v>
      </c>
    </row>
    <row r="298" spans="1:25" x14ac:dyDescent="0.2">
      <c r="A298" t="s">
        <v>6502</v>
      </c>
      <c r="C298" t="s">
        <v>2967</v>
      </c>
      <c r="E298">
        <v>0</v>
      </c>
      <c r="F298">
        <v>95</v>
      </c>
      <c r="G298">
        <v>379</v>
      </c>
      <c r="H298">
        <v>7.6</v>
      </c>
      <c r="I298">
        <v>15</v>
      </c>
      <c r="J298">
        <v>102</v>
      </c>
      <c r="K298">
        <v>16892</v>
      </c>
      <c r="L298">
        <v>300000</v>
      </c>
      <c r="M298" s="2">
        <f>VLOOKUP(A298,Sheet2!$A$1:G4022,2,0)</f>
        <v>37138</v>
      </c>
      <c r="N298" t="str">
        <f>VLOOKUP(A298,Sheet2!$A$1:G4022,3,0)</f>
        <v>Color</v>
      </c>
      <c r="O298" t="str">
        <f>VLOOKUP(A298,Sheet2!$A$1:G4022,4,0)</f>
        <v>Documentary</v>
      </c>
      <c r="P298" t="str">
        <f>VLOOKUP(A298,Sheet2!$A$1:G4022,5,0)</f>
        <v>English</v>
      </c>
      <c r="Q298" t="str">
        <f>VLOOKUP(A298,Sheet2!$A$1:G4022,6,0)</f>
        <v>India</v>
      </c>
      <c r="R298">
        <f>VLOOKUP(A298,Sheet2!$A$1:G4022,7,0)</f>
        <v>0</v>
      </c>
      <c r="S298" t="str">
        <f>IF(Table1[[#This Row],[Language]]="English","English","Other language")</f>
        <v>English</v>
      </c>
      <c r="T298">
        <f>Table1[[#This Row],[Gross Revenue]]-Table1[[#This Row],[Budget]]</f>
        <v>-283108</v>
      </c>
      <c r="U298" s="1">
        <f>(Table1[[#This Row],[Gross Revenue]]/Table1[[#This Row],[Budget]])-1</f>
        <v>-0.94369333333333338</v>
      </c>
      <c r="V298" t="str">
        <f t="shared" si="8"/>
        <v>90-110 minutes</v>
      </c>
      <c r="W298">
        <f>Table1[[#This Row],[Profit]]/Table1[[#This Row],[Budget]]</f>
        <v>-0.94369333333333338</v>
      </c>
      <c r="X298" s="22" t="str">
        <f>IF(L298="","",
IF(L298&lt;Predictability!$B$1,"Low",
IF(L298&lt;=Predictability!$B$2,"Mid","High")))</f>
        <v>Low</v>
      </c>
      <c r="Y298" s="22">
        <f t="shared" si="9"/>
        <v>0</v>
      </c>
    </row>
    <row r="299" spans="1:25" x14ac:dyDescent="0.2">
      <c r="A299" t="s">
        <v>6972</v>
      </c>
      <c r="B299" t="s">
        <v>3211</v>
      </c>
      <c r="C299" t="s">
        <v>3212</v>
      </c>
      <c r="D299">
        <v>218</v>
      </c>
      <c r="E299">
        <v>554</v>
      </c>
      <c r="F299">
        <v>50</v>
      </c>
      <c r="G299">
        <v>21000</v>
      </c>
      <c r="H299">
        <v>8.4</v>
      </c>
      <c r="I299">
        <v>44</v>
      </c>
      <c r="J299">
        <v>159</v>
      </c>
      <c r="K299">
        <v>6498000</v>
      </c>
      <c r="L299">
        <v>18026148</v>
      </c>
      <c r="M299" s="2">
        <f>VLOOKUP(A299,Sheet2!$A$1:G4023,2,0)</f>
        <v>42182</v>
      </c>
      <c r="N299" t="str">
        <f>VLOOKUP(A299,Sheet2!$A$1:G4023,3,0)</f>
        <v>Color</v>
      </c>
      <c r="O299" t="str">
        <f>VLOOKUP(A299,Sheet2!$A$1:G4023,4,0)</f>
        <v>Action</v>
      </c>
      <c r="P299" t="str">
        <f>VLOOKUP(A299,Sheet2!$A$1:G4023,5,0)</f>
        <v>Telugu</v>
      </c>
      <c r="Q299" t="str">
        <f>VLOOKUP(A299,Sheet2!$A$1:G4023,6,0)</f>
        <v>India</v>
      </c>
      <c r="R299">
        <f>VLOOKUP(A299,Sheet2!$A$1:G4023,7,0)</f>
        <v>0</v>
      </c>
      <c r="S299" t="str">
        <f>IF(Table1[[#This Row],[Language]]="English","English","Other language")</f>
        <v>Other language</v>
      </c>
      <c r="T299">
        <f>Table1[[#This Row],[Gross Revenue]]-Table1[[#This Row],[Budget]]</f>
        <v>-11528148</v>
      </c>
      <c r="U299" s="1">
        <f>(Table1[[#This Row],[Gross Revenue]]/Table1[[#This Row],[Budget]])-1</f>
        <v>-0.6395236519748978</v>
      </c>
      <c r="V299" t="str">
        <f t="shared" si="8"/>
        <v>&gt;150 minutes</v>
      </c>
      <c r="W299">
        <f>Table1[[#This Row],[Profit]]/Table1[[#This Row],[Budget]]</f>
        <v>-0.6395236519748978</v>
      </c>
      <c r="X299" s="22" t="str">
        <f>IF(L299="","",
IF(L299&lt;Predictability!$B$1,"Low",
IF(L299&lt;=Predictability!$B$2,"Mid","High")))</f>
        <v>Mid</v>
      </c>
      <c r="Y299" s="22">
        <f t="shared" si="9"/>
        <v>0</v>
      </c>
    </row>
    <row r="300" spans="1:25" x14ac:dyDescent="0.2">
      <c r="A300" t="s">
        <v>5565</v>
      </c>
      <c r="B300" t="s">
        <v>1270</v>
      </c>
      <c r="C300" t="s">
        <v>2383</v>
      </c>
      <c r="D300">
        <v>405</v>
      </c>
      <c r="E300">
        <v>1185</v>
      </c>
      <c r="F300">
        <v>108</v>
      </c>
      <c r="G300">
        <v>5000</v>
      </c>
      <c r="H300">
        <v>6.8</v>
      </c>
      <c r="I300">
        <v>79</v>
      </c>
      <c r="J300">
        <v>91</v>
      </c>
      <c r="K300">
        <v>66600000</v>
      </c>
      <c r="L300">
        <v>30000000</v>
      </c>
      <c r="M300" s="2">
        <f>VLOOKUP(A300,Sheet2!$A$1:G4024,2,0)</f>
        <v>34858</v>
      </c>
      <c r="N300" t="str">
        <f>VLOOKUP(A300,Sheet2!$A$1:G4024,3,0)</f>
        <v>Color</v>
      </c>
      <c r="O300" t="str">
        <f>VLOOKUP(A300,Sheet2!$A$1:G4024,4,0)</f>
        <v>Comedy</v>
      </c>
      <c r="P300" t="str">
        <f>VLOOKUP(A300,Sheet2!$A$1:G4024,5,0)</f>
        <v>English</v>
      </c>
      <c r="Q300" t="str">
        <f>VLOOKUP(A300,Sheet2!$A$1:G4024,6,0)</f>
        <v>Australia</v>
      </c>
      <c r="R300" t="str">
        <f>VLOOKUP(A300,Sheet2!$A$1:G4024,7,0)</f>
        <v>G</v>
      </c>
      <c r="S300" t="str">
        <f>IF(Table1[[#This Row],[Language]]="English","English","Other language")</f>
        <v>English</v>
      </c>
      <c r="T300">
        <f>Table1[[#This Row],[Gross Revenue]]-Table1[[#This Row],[Budget]]</f>
        <v>36600000</v>
      </c>
      <c r="U300" s="1">
        <f>(Table1[[#This Row],[Gross Revenue]]/Table1[[#This Row],[Budget]])-1</f>
        <v>1.2200000000000002</v>
      </c>
      <c r="V300" t="str">
        <f t="shared" si="8"/>
        <v>90-110 minutes</v>
      </c>
      <c r="W300">
        <f>Table1[[#This Row],[Profit]]/Table1[[#This Row],[Budget]]</f>
        <v>1.22</v>
      </c>
      <c r="X300" s="22" t="str">
        <f>IF(L300="","",
IF(L300&lt;Predictability!$B$1,"Low",
IF(L300&lt;=Predictability!$B$2,"Mid","High")))</f>
        <v>Mid</v>
      </c>
      <c r="Y300" s="22">
        <f t="shared" si="9"/>
        <v>1</v>
      </c>
    </row>
    <row r="301" spans="1:25" x14ac:dyDescent="0.2">
      <c r="A301" t="s">
        <v>4110</v>
      </c>
      <c r="B301" t="s">
        <v>679</v>
      </c>
      <c r="C301" t="s">
        <v>1234</v>
      </c>
      <c r="D301">
        <v>1000</v>
      </c>
      <c r="E301">
        <v>2521</v>
      </c>
      <c r="F301">
        <v>750</v>
      </c>
      <c r="G301">
        <v>964</v>
      </c>
      <c r="H301">
        <v>5.8</v>
      </c>
      <c r="I301">
        <v>61</v>
      </c>
      <c r="J301">
        <v>97</v>
      </c>
      <c r="K301">
        <v>18318000</v>
      </c>
      <c r="L301">
        <v>80000000</v>
      </c>
      <c r="M301" s="2">
        <f>VLOOKUP(A301,Sheet2!$A$1:G4025,2,0)</f>
        <v>35864</v>
      </c>
      <c r="N301" t="str">
        <f>VLOOKUP(A301,Sheet2!$A$1:G4025,3,0)</f>
        <v>Color</v>
      </c>
      <c r="O301" t="str">
        <f>VLOOKUP(A301,Sheet2!$A$1:G4025,4,0)</f>
        <v>Adventure</v>
      </c>
      <c r="P301" t="str">
        <f>VLOOKUP(A301,Sheet2!$A$1:G4025,5,0)</f>
        <v>English</v>
      </c>
      <c r="Q301" t="str">
        <f>VLOOKUP(A301,Sheet2!$A$1:G4025,6,0)</f>
        <v>Australia</v>
      </c>
      <c r="R301" t="str">
        <f>VLOOKUP(A301,Sheet2!$A$1:G4025,7,0)</f>
        <v>G</v>
      </c>
      <c r="S301" t="str">
        <f>IF(Table1[[#This Row],[Language]]="English","English","Other language")</f>
        <v>English</v>
      </c>
      <c r="T301">
        <f>Table1[[#This Row],[Gross Revenue]]-Table1[[#This Row],[Budget]]</f>
        <v>-61682000</v>
      </c>
      <c r="U301" s="1">
        <f>(Table1[[#This Row],[Gross Revenue]]/Table1[[#This Row],[Budget]])-1</f>
        <v>-0.77102499999999996</v>
      </c>
      <c r="V301" t="str">
        <f t="shared" si="8"/>
        <v>90-110 minutes</v>
      </c>
      <c r="W301">
        <f>Table1[[#This Row],[Profit]]/Table1[[#This Row],[Budget]]</f>
        <v>-0.77102499999999996</v>
      </c>
      <c r="X301" s="22" t="str">
        <f>IF(L301="","",
IF(L301&lt;Predictability!$B$1,"Low",
IF(L301&lt;=Predictability!$B$2,"Mid","High")))</f>
        <v>High</v>
      </c>
      <c r="Y301" s="22">
        <f t="shared" si="9"/>
        <v>0</v>
      </c>
    </row>
    <row r="302" spans="1:25" x14ac:dyDescent="0.2">
      <c r="A302" t="s">
        <v>6441</v>
      </c>
      <c r="B302" t="s">
        <v>89</v>
      </c>
      <c r="C302" t="s">
        <v>2933</v>
      </c>
      <c r="D302">
        <v>11000</v>
      </c>
      <c r="E302">
        <v>11248</v>
      </c>
      <c r="F302">
        <v>0</v>
      </c>
      <c r="G302">
        <v>0</v>
      </c>
      <c r="H302">
        <v>7.5</v>
      </c>
      <c r="I302">
        <v>285</v>
      </c>
      <c r="J302">
        <v>143</v>
      </c>
      <c r="K302">
        <v>34300771</v>
      </c>
      <c r="L302">
        <v>25000000</v>
      </c>
      <c r="M302" s="2">
        <f>VLOOKUP(A302,Sheet2!$A$1:G4026,2,0)</f>
        <v>38804</v>
      </c>
      <c r="N302" t="str">
        <f>VLOOKUP(A302,Sheet2!$A$1:G4026,3,0)</f>
        <v>Color</v>
      </c>
      <c r="O302" t="str">
        <f>VLOOKUP(A302,Sheet2!$A$1:G4026,4,0)</f>
        <v>Drama</v>
      </c>
      <c r="P302" t="str">
        <f>VLOOKUP(A302,Sheet2!$A$1:G4026,5,0)</f>
        <v>English</v>
      </c>
      <c r="Q302" t="str">
        <f>VLOOKUP(A302,Sheet2!$A$1:G4026,6,0)</f>
        <v>France</v>
      </c>
      <c r="R302" t="str">
        <f>VLOOKUP(A302,Sheet2!$A$1:G4026,7,0)</f>
        <v>R</v>
      </c>
      <c r="S302" t="str">
        <f>IF(Table1[[#This Row],[Language]]="English","English","Other language")</f>
        <v>English</v>
      </c>
      <c r="T302">
        <f>Table1[[#This Row],[Gross Revenue]]-Table1[[#This Row],[Budget]]</f>
        <v>9300771</v>
      </c>
      <c r="U302" s="1">
        <f>(Table1[[#This Row],[Gross Revenue]]/Table1[[#This Row],[Budget]])-1</f>
        <v>0.37203084000000008</v>
      </c>
      <c r="V302" t="str">
        <f t="shared" si="8"/>
        <v>131-150 minutes</v>
      </c>
      <c r="W302">
        <f>Table1[[#This Row],[Profit]]/Table1[[#This Row],[Budget]]</f>
        <v>0.37203083999999997</v>
      </c>
      <c r="X302" s="22" t="str">
        <f>IF(L302="","",
IF(L302&lt;Predictability!$B$1,"Low",
IF(L302&lt;=Predictability!$B$2,"Mid","High")))</f>
        <v>Mid</v>
      </c>
      <c r="Y302" s="22">
        <f t="shared" si="9"/>
        <v>0</v>
      </c>
    </row>
    <row r="303" spans="1:25" x14ac:dyDescent="0.2">
      <c r="A303" t="s">
        <v>5310</v>
      </c>
      <c r="B303" t="s">
        <v>70</v>
      </c>
      <c r="C303" t="s">
        <v>573</v>
      </c>
      <c r="D303">
        <v>939</v>
      </c>
      <c r="E303">
        <v>3107</v>
      </c>
      <c r="F303">
        <v>309</v>
      </c>
      <c r="G303">
        <v>1000</v>
      </c>
      <c r="H303">
        <v>6.4</v>
      </c>
      <c r="I303">
        <v>41</v>
      </c>
      <c r="J303">
        <v>130</v>
      </c>
      <c r="K303">
        <v>28734552</v>
      </c>
      <c r="L303">
        <v>16000000</v>
      </c>
      <c r="M303" s="2">
        <f>VLOOKUP(A303,Sheet2!$A$1:G4027,2,0)</f>
        <v>37100</v>
      </c>
      <c r="N303" t="str">
        <f>VLOOKUP(A303,Sheet2!$A$1:G4027,3,0)</f>
        <v>Black and White</v>
      </c>
      <c r="O303" t="str">
        <f>VLOOKUP(A303,Sheet2!$A$1:G4027,4,0)</f>
        <v>Crime</v>
      </c>
      <c r="P303" t="str">
        <f>VLOOKUP(A303,Sheet2!$A$1:G4027,5,0)</f>
        <v>English</v>
      </c>
      <c r="Q303" t="str">
        <f>VLOOKUP(A303,Sheet2!$A$1:G4027,6,0)</f>
        <v>USA</v>
      </c>
      <c r="R303" t="str">
        <f>VLOOKUP(A303,Sheet2!$A$1:G4027,7,0)</f>
        <v>R</v>
      </c>
      <c r="S303" t="str">
        <f>IF(Table1[[#This Row],[Language]]="English","English","Other language")</f>
        <v>English</v>
      </c>
      <c r="T303">
        <f>Table1[[#This Row],[Gross Revenue]]-Table1[[#This Row],[Budget]]</f>
        <v>12734552</v>
      </c>
      <c r="U303" s="1">
        <f>(Table1[[#This Row],[Gross Revenue]]/Table1[[#This Row],[Budget]])-1</f>
        <v>0.79590950000000005</v>
      </c>
      <c r="V303" t="str">
        <f t="shared" si="8"/>
        <v>111-130 minutes</v>
      </c>
      <c r="W303">
        <f>Table1[[#This Row],[Profit]]/Table1[[#This Row],[Budget]]</f>
        <v>0.79590950000000005</v>
      </c>
      <c r="X303" s="22" t="str">
        <f>IF(L303="","",
IF(L303&lt;Predictability!$B$1,"Low",
IF(L303&lt;=Predictability!$B$2,"Mid","High")))</f>
        <v>Mid</v>
      </c>
      <c r="Y303" s="22">
        <f t="shared" si="9"/>
        <v>1</v>
      </c>
    </row>
    <row r="304" spans="1:25" x14ac:dyDescent="0.2">
      <c r="A304" t="s">
        <v>3275</v>
      </c>
      <c r="B304" t="s">
        <v>45</v>
      </c>
      <c r="C304" t="s">
        <v>20</v>
      </c>
      <c r="D304">
        <v>899</v>
      </c>
      <c r="E304">
        <v>2936</v>
      </c>
      <c r="F304">
        <v>84</v>
      </c>
      <c r="G304">
        <v>0</v>
      </c>
      <c r="H304">
        <v>2.5</v>
      </c>
      <c r="I304">
        <v>45</v>
      </c>
      <c r="J304">
        <v>97</v>
      </c>
      <c r="K304">
        <v>27141959</v>
      </c>
      <c r="L304">
        <v>18000000</v>
      </c>
      <c r="M304" s="2">
        <f>VLOOKUP(A304,Sheet2!$A$1:G4028,2,0)</f>
        <v>36362</v>
      </c>
      <c r="N304" t="str">
        <f>VLOOKUP(A304,Sheet2!$A$1:G4028,3,0)</f>
        <v>Color</v>
      </c>
      <c r="O304" t="str">
        <f>VLOOKUP(A304,Sheet2!$A$1:G4028,4,0)</f>
        <v>Comedy</v>
      </c>
      <c r="P304" t="str">
        <f>VLOOKUP(A304,Sheet2!$A$1:G4028,5,0)</f>
        <v>English</v>
      </c>
      <c r="Q304" t="str">
        <f>VLOOKUP(A304,Sheet2!$A$1:G4028,6,0)</f>
        <v>USA</v>
      </c>
      <c r="R304" t="str">
        <f>VLOOKUP(A304,Sheet2!$A$1:G4028,7,0)</f>
        <v>PG</v>
      </c>
      <c r="S304" t="str">
        <f>IF(Table1[[#This Row],[Language]]="English","English","Other language")</f>
        <v>English</v>
      </c>
      <c r="T304">
        <f>Table1[[#This Row],[Gross Revenue]]-Table1[[#This Row],[Budget]]</f>
        <v>9141959</v>
      </c>
      <c r="U304" s="1">
        <f>(Table1[[#This Row],[Gross Revenue]]/Table1[[#This Row],[Budget]])-1</f>
        <v>0.50788661111111111</v>
      </c>
      <c r="V304" t="str">
        <f t="shared" si="8"/>
        <v>90-110 minutes</v>
      </c>
      <c r="W304">
        <f>Table1[[#This Row],[Profit]]/Table1[[#This Row],[Budget]]</f>
        <v>0.50788661111111111</v>
      </c>
      <c r="X304" s="22" t="str">
        <f>IF(L304="","",
IF(L304&lt;Predictability!$B$1,"Low",
IF(L304&lt;=Predictability!$B$2,"Mid","High")))</f>
        <v>Mid</v>
      </c>
      <c r="Y304" s="22">
        <f t="shared" si="9"/>
        <v>1</v>
      </c>
    </row>
    <row r="305" spans="1:25" x14ac:dyDescent="0.2">
      <c r="A305" t="s">
        <v>4391</v>
      </c>
      <c r="B305" t="s">
        <v>1180</v>
      </c>
      <c r="C305" t="s">
        <v>1500</v>
      </c>
      <c r="D305">
        <v>2000</v>
      </c>
      <c r="E305">
        <v>6930</v>
      </c>
      <c r="F305">
        <v>5</v>
      </c>
      <c r="G305">
        <v>0</v>
      </c>
      <c r="H305">
        <v>6</v>
      </c>
      <c r="I305">
        <v>145</v>
      </c>
      <c r="J305">
        <v>99</v>
      </c>
      <c r="K305">
        <v>60269340</v>
      </c>
      <c r="L305">
        <v>30000000</v>
      </c>
      <c r="M305" s="2">
        <f>VLOOKUP(A305,Sheet2!$A$1:G4029,2,0)</f>
        <v>39645</v>
      </c>
      <c r="N305" t="str">
        <f>VLOOKUP(A305,Sheet2!$A$1:G4029,3,0)</f>
        <v>Color</v>
      </c>
      <c r="O305" t="str">
        <f>VLOOKUP(A305,Sheet2!$A$1:G4029,4,0)</f>
        <v>Comedy</v>
      </c>
      <c r="P305" t="str">
        <f>VLOOKUP(A305,Sheet2!$A$1:G4029,5,0)</f>
        <v>English</v>
      </c>
      <c r="Q305" t="str">
        <f>VLOOKUP(A305,Sheet2!$A$1:G4029,6,0)</f>
        <v>USA</v>
      </c>
      <c r="R305" t="str">
        <f>VLOOKUP(A305,Sheet2!$A$1:G4029,7,0)</f>
        <v>PG-13</v>
      </c>
      <c r="S305" t="str">
        <f>IF(Table1[[#This Row],[Language]]="English","English","Other language")</f>
        <v>English</v>
      </c>
      <c r="T305">
        <f>Table1[[#This Row],[Gross Revenue]]-Table1[[#This Row],[Budget]]</f>
        <v>30269340</v>
      </c>
      <c r="U305" s="1">
        <f>(Table1[[#This Row],[Gross Revenue]]/Table1[[#This Row],[Budget]])-1</f>
        <v>1.0089779999999999</v>
      </c>
      <c r="V305" t="str">
        <f t="shared" si="8"/>
        <v>90-110 minutes</v>
      </c>
      <c r="W305">
        <f>Table1[[#This Row],[Profit]]/Table1[[#This Row],[Budget]]</f>
        <v>1.0089779999999999</v>
      </c>
      <c r="X305" s="22" t="str">
        <f>IF(L305="","",
IF(L305&lt;Predictability!$B$1,"Low",
IF(L305&lt;=Predictability!$B$2,"Mid","High")))</f>
        <v>Mid</v>
      </c>
      <c r="Y305" s="22">
        <f t="shared" si="9"/>
        <v>1</v>
      </c>
    </row>
    <row r="306" spans="1:25" x14ac:dyDescent="0.2">
      <c r="A306" t="s">
        <v>3936</v>
      </c>
      <c r="B306" t="s">
        <v>994</v>
      </c>
      <c r="C306" t="s">
        <v>1034</v>
      </c>
      <c r="D306">
        <v>14000</v>
      </c>
      <c r="E306">
        <v>15990</v>
      </c>
      <c r="F306">
        <v>326</v>
      </c>
      <c r="G306">
        <v>0</v>
      </c>
      <c r="H306">
        <v>5.6</v>
      </c>
      <c r="I306">
        <v>164</v>
      </c>
      <c r="J306">
        <v>101</v>
      </c>
      <c r="K306">
        <v>22531698</v>
      </c>
      <c r="L306">
        <v>70000000</v>
      </c>
      <c r="M306" s="2">
        <f>VLOOKUP(A306,Sheet2!$A$1:G4030,2,0)</f>
        <v>39601</v>
      </c>
      <c r="N306" t="str">
        <f>VLOOKUP(A306,Sheet2!$A$1:G4030,3,0)</f>
        <v>Color</v>
      </c>
      <c r="O306" t="str">
        <f>VLOOKUP(A306,Sheet2!$A$1:G4030,4,0)</f>
        <v>Action</v>
      </c>
      <c r="P306" t="str">
        <f>VLOOKUP(A306,Sheet2!$A$1:G4030,5,0)</f>
        <v>English</v>
      </c>
      <c r="Q306" t="str">
        <f>VLOOKUP(A306,Sheet2!$A$1:G4030,6,0)</f>
        <v>France</v>
      </c>
      <c r="R306" t="str">
        <f>VLOOKUP(A306,Sheet2!$A$1:G4030,7,0)</f>
        <v>PG-13</v>
      </c>
      <c r="S306" t="str">
        <f>IF(Table1[[#This Row],[Language]]="English","English","Other language")</f>
        <v>English</v>
      </c>
      <c r="T306">
        <f>Table1[[#This Row],[Gross Revenue]]-Table1[[#This Row],[Budget]]</f>
        <v>-47468302</v>
      </c>
      <c r="U306" s="1">
        <f>(Table1[[#This Row],[Gross Revenue]]/Table1[[#This Row],[Budget]])-1</f>
        <v>-0.67811860000000002</v>
      </c>
      <c r="V306" t="str">
        <f t="shared" si="8"/>
        <v>90-110 minutes</v>
      </c>
      <c r="W306">
        <f>Table1[[#This Row],[Profit]]/Table1[[#This Row],[Budget]]</f>
        <v>-0.67811860000000002</v>
      </c>
      <c r="X306" s="22" t="str">
        <f>IF(L306="","",
IF(L306&lt;Predictability!$B$1,"Low",
IF(L306&lt;=Predictability!$B$2,"Mid","High")))</f>
        <v>High</v>
      </c>
      <c r="Y306" s="22">
        <f t="shared" si="9"/>
        <v>0</v>
      </c>
    </row>
    <row r="307" spans="1:25" x14ac:dyDescent="0.2">
      <c r="A307" t="s">
        <v>4210</v>
      </c>
      <c r="B307" t="s">
        <v>1184</v>
      </c>
      <c r="C307" t="s">
        <v>836</v>
      </c>
      <c r="D307">
        <v>1000</v>
      </c>
      <c r="E307">
        <v>2949</v>
      </c>
      <c r="F307">
        <v>32</v>
      </c>
      <c r="G307">
        <v>0</v>
      </c>
      <c r="H307">
        <v>5.9</v>
      </c>
      <c r="I307">
        <v>22</v>
      </c>
      <c r="J307">
        <v>99</v>
      </c>
      <c r="K307">
        <v>16671505</v>
      </c>
      <c r="L307">
        <v>50000000</v>
      </c>
      <c r="M307" s="2">
        <f>VLOOKUP(A307,Sheet2!$A$1:G4031,2,0)</f>
        <v>34530</v>
      </c>
      <c r="N307" t="str">
        <f>VLOOKUP(A307,Sheet2!$A$1:G4031,3,0)</f>
        <v>Color</v>
      </c>
      <c r="O307" t="str">
        <f>VLOOKUP(A307,Sheet2!$A$1:G4031,4,0)</f>
        <v>Adventure</v>
      </c>
      <c r="P307" t="str">
        <f>VLOOKUP(A307,Sheet2!$A$1:G4031,5,0)</f>
        <v>English</v>
      </c>
      <c r="Q307" t="str">
        <f>VLOOKUP(A307,Sheet2!$A$1:G4031,6,0)</f>
        <v>USA</v>
      </c>
      <c r="R307" t="str">
        <f>VLOOKUP(A307,Sheet2!$A$1:G4031,7,0)</f>
        <v>PG</v>
      </c>
      <c r="S307" t="str">
        <f>IF(Table1[[#This Row],[Language]]="English","English","Other language")</f>
        <v>English</v>
      </c>
      <c r="T307">
        <f>Table1[[#This Row],[Gross Revenue]]-Table1[[#This Row],[Budget]]</f>
        <v>-33328495</v>
      </c>
      <c r="U307" s="1">
        <f>(Table1[[#This Row],[Gross Revenue]]/Table1[[#This Row],[Budget]])-1</f>
        <v>-0.66656990000000005</v>
      </c>
      <c r="V307" t="str">
        <f t="shared" si="8"/>
        <v>90-110 minutes</v>
      </c>
      <c r="W307">
        <f>Table1[[#This Row],[Profit]]/Table1[[#This Row],[Budget]]</f>
        <v>-0.66656990000000005</v>
      </c>
      <c r="X307" s="22" t="str">
        <f>IF(L307="","",
IF(L307&lt;Predictability!$B$1,"Low",
IF(L307&lt;=Predictability!$B$2,"Mid","High")))</f>
        <v>Mid</v>
      </c>
      <c r="Y307" s="22">
        <f t="shared" si="9"/>
        <v>0</v>
      </c>
    </row>
    <row r="308" spans="1:25" x14ac:dyDescent="0.2">
      <c r="A308" t="s">
        <v>3714</v>
      </c>
      <c r="B308" t="s">
        <v>765</v>
      </c>
      <c r="C308" t="s">
        <v>766</v>
      </c>
      <c r="D308">
        <v>4000</v>
      </c>
      <c r="E308">
        <v>8353</v>
      </c>
      <c r="F308">
        <v>21</v>
      </c>
      <c r="G308">
        <v>0</v>
      </c>
      <c r="H308">
        <v>5.3</v>
      </c>
      <c r="I308">
        <v>156</v>
      </c>
      <c r="J308">
        <v>87</v>
      </c>
      <c r="K308">
        <v>418268</v>
      </c>
      <c r="L308">
        <v>3000000</v>
      </c>
      <c r="M308" s="2">
        <f>VLOOKUP(A308,Sheet2!$A$1:G4032,2,0)</f>
        <v>41185</v>
      </c>
      <c r="N308" t="str">
        <f>VLOOKUP(A308,Sheet2!$A$1:G4032,3,0)</f>
        <v>Color</v>
      </c>
      <c r="O308" t="str">
        <f>VLOOKUP(A308,Sheet2!$A$1:G4032,4,0)</f>
        <v>Comedy</v>
      </c>
      <c r="P308" t="str">
        <f>VLOOKUP(A308,Sheet2!$A$1:G4032,5,0)</f>
        <v>English</v>
      </c>
      <c r="Q308" t="str">
        <f>VLOOKUP(A308,Sheet2!$A$1:G4032,6,0)</f>
        <v>USA</v>
      </c>
      <c r="R308" t="str">
        <f>VLOOKUP(A308,Sheet2!$A$1:G4032,7,0)</f>
        <v>R</v>
      </c>
      <c r="S308" t="str">
        <f>IF(Table1[[#This Row],[Language]]="English","English","Other language")</f>
        <v>English</v>
      </c>
      <c r="T308">
        <f>Table1[[#This Row],[Gross Revenue]]-Table1[[#This Row],[Budget]]</f>
        <v>-2581732</v>
      </c>
      <c r="U308" s="1">
        <f>(Table1[[#This Row],[Gross Revenue]]/Table1[[#This Row],[Budget]])-1</f>
        <v>-0.86057733333333331</v>
      </c>
      <c r="V308" t="str">
        <f t="shared" si="8"/>
        <v>&lt;90 minutes</v>
      </c>
      <c r="W308">
        <f>Table1[[#This Row],[Profit]]/Table1[[#This Row],[Budget]]</f>
        <v>-0.86057733333333331</v>
      </c>
      <c r="X308" s="22" t="str">
        <f>IF(L308="","",
IF(L308&lt;Predictability!$B$1,"Low",
IF(L308&lt;=Predictability!$B$2,"Mid","High")))</f>
        <v>Low</v>
      </c>
      <c r="Y308" s="22">
        <f t="shared" si="9"/>
        <v>0</v>
      </c>
    </row>
    <row r="309" spans="1:25" x14ac:dyDescent="0.2">
      <c r="A309" t="s">
        <v>7003</v>
      </c>
      <c r="B309" t="s">
        <v>373</v>
      </c>
      <c r="C309" t="s">
        <v>1808</v>
      </c>
      <c r="D309">
        <v>1000</v>
      </c>
      <c r="E309">
        <v>3230</v>
      </c>
      <c r="F309">
        <v>0</v>
      </c>
      <c r="G309">
        <v>39000</v>
      </c>
      <c r="H309">
        <v>8.5</v>
      </c>
      <c r="I309">
        <v>198</v>
      </c>
      <c r="J309">
        <v>116</v>
      </c>
      <c r="K309">
        <v>210609762</v>
      </c>
      <c r="L309">
        <v>19000000</v>
      </c>
      <c r="M309" s="2">
        <f>VLOOKUP(A309,Sheet2!$A$1:G4033,2,0)</f>
        <v>31386</v>
      </c>
      <c r="N309" t="str">
        <f>VLOOKUP(A309,Sheet2!$A$1:G4033,3,0)</f>
        <v>Color</v>
      </c>
      <c r="O309" t="str">
        <f>VLOOKUP(A309,Sheet2!$A$1:G4033,4,0)</f>
        <v>Adventure</v>
      </c>
      <c r="P309" t="str">
        <f>VLOOKUP(A309,Sheet2!$A$1:G4033,5,0)</f>
        <v>English</v>
      </c>
      <c r="Q309" t="str">
        <f>VLOOKUP(A309,Sheet2!$A$1:G4033,6,0)</f>
        <v>USA</v>
      </c>
      <c r="R309" t="str">
        <f>VLOOKUP(A309,Sheet2!$A$1:G4033,7,0)</f>
        <v>PG</v>
      </c>
      <c r="S309" t="str">
        <f>IF(Table1[[#This Row],[Language]]="English","English","Other language")</f>
        <v>English</v>
      </c>
      <c r="T309">
        <f>Table1[[#This Row],[Gross Revenue]]-Table1[[#This Row],[Budget]]</f>
        <v>191609762</v>
      </c>
      <c r="U309" s="1">
        <f>(Table1[[#This Row],[Gross Revenue]]/Table1[[#This Row],[Budget]])-1</f>
        <v>10.084724315789474</v>
      </c>
      <c r="V309" t="str">
        <f t="shared" si="8"/>
        <v>111-130 minutes</v>
      </c>
      <c r="W309">
        <f>Table1[[#This Row],[Profit]]/Table1[[#This Row],[Budget]]</f>
        <v>10.084724315789474</v>
      </c>
      <c r="X309" s="22" t="str">
        <f>IF(L309="","",
IF(L309&lt;Predictability!$B$1,"Low",
IF(L309&lt;=Predictability!$B$2,"Mid","High")))</f>
        <v>Mid</v>
      </c>
      <c r="Y309" s="22">
        <f t="shared" si="9"/>
        <v>1</v>
      </c>
    </row>
    <row r="310" spans="1:25" x14ac:dyDescent="0.2">
      <c r="A310" t="s">
        <v>6748</v>
      </c>
      <c r="B310" t="s">
        <v>373</v>
      </c>
      <c r="C310" t="s">
        <v>1808</v>
      </c>
      <c r="D310">
        <v>1000</v>
      </c>
      <c r="E310">
        <v>3660</v>
      </c>
      <c r="F310">
        <v>0</v>
      </c>
      <c r="G310">
        <v>12000</v>
      </c>
      <c r="H310">
        <v>7.8</v>
      </c>
      <c r="I310">
        <v>125</v>
      </c>
      <c r="J310">
        <v>108</v>
      </c>
      <c r="K310">
        <v>118500000</v>
      </c>
      <c r="L310">
        <v>40000000</v>
      </c>
      <c r="M310" s="2">
        <f>VLOOKUP(A310,Sheet2!$A$1:G4034,2,0)</f>
        <v>32698</v>
      </c>
      <c r="N310" t="str">
        <f>VLOOKUP(A310,Sheet2!$A$1:G4034,3,0)</f>
        <v>Color</v>
      </c>
      <c r="O310" t="str">
        <f>VLOOKUP(A310,Sheet2!$A$1:G4034,4,0)</f>
        <v>Adventure</v>
      </c>
      <c r="P310" t="str">
        <f>VLOOKUP(A310,Sheet2!$A$1:G4034,5,0)</f>
        <v>English</v>
      </c>
      <c r="Q310" t="str">
        <f>VLOOKUP(A310,Sheet2!$A$1:G4034,6,0)</f>
        <v>USA</v>
      </c>
      <c r="R310" t="str">
        <f>VLOOKUP(A310,Sheet2!$A$1:G4034,7,0)</f>
        <v>PG</v>
      </c>
      <c r="S310" t="str">
        <f>IF(Table1[[#This Row],[Language]]="English","English","Other language")</f>
        <v>English</v>
      </c>
      <c r="T310">
        <f>Table1[[#This Row],[Gross Revenue]]-Table1[[#This Row],[Budget]]</f>
        <v>78500000</v>
      </c>
      <c r="U310" s="1">
        <f>(Table1[[#This Row],[Gross Revenue]]/Table1[[#This Row],[Budget]])-1</f>
        <v>1.9624999999999999</v>
      </c>
      <c r="V310" t="str">
        <f t="shared" si="8"/>
        <v>90-110 minutes</v>
      </c>
      <c r="W310">
        <f>Table1[[#This Row],[Profit]]/Table1[[#This Row],[Budget]]</f>
        <v>1.9624999999999999</v>
      </c>
      <c r="X310" s="22" t="str">
        <f>IF(L310="","",
IF(L310&lt;Predictability!$B$1,"Low",
IF(L310&lt;=Predictability!$B$2,"Mid","High")))</f>
        <v>Mid</v>
      </c>
      <c r="Y310" s="22">
        <f t="shared" si="9"/>
        <v>1</v>
      </c>
    </row>
    <row r="311" spans="1:25" x14ac:dyDescent="0.2">
      <c r="A311" t="s">
        <v>6365</v>
      </c>
      <c r="B311" t="s">
        <v>373</v>
      </c>
      <c r="C311" t="s">
        <v>1808</v>
      </c>
      <c r="D311">
        <v>1000</v>
      </c>
      <c r="E311">
        <v>3986</v>
      </c>
      <c r="F311">
        <v>0</v>
      </c>
      <c r="G311">
        <v>0</v>
      </c>
      <c r="H311">
        <v>7.4</v>
      </c>
      <c r="I311">
        <v>111</v>
      </c>
      <c r="J311">
        <v>118</v>
      </c>
      <c r="K311">
        <v>87666629</v>
      </c>
      <c r="L311">
        <v>40000000</v>
      </c>
      <c r="M311" s="2">
        <f>VLOOKUP(A311,Sheet2!$A$1:G4035,2,0)</f>
        <v>32978</v>
      </c>
      <c r="N311" t="str">
        <f>VLOOKUP(A311,Sheet2!$A$1:G4035,3,0)</f>
        <v>Color</v>
      </c>
      <c r="O311" t="str">
        <f>VLOOKUP(A311,Sheet2!$A$1:G4035,4,0)</f>
        <v>Adventure</v>
      </c>
      <c r="P311" t="str">
        <f>VLOOKUP(A311,Sheet2!$A$1:G4035,5,0)</f>
        <v>English</v>
      </c>
      <c r="Q311" t="str">
        <f>VLOOKUP(A311,Sheet2!$A$1:G4035,6,0)</f>
        <v>USA</v>
      </c>
      <c r="R311" t="str">
        <f>VLOOKUP(A311,Sheet2!$A$1:G4035,7,0)</f>
        <v>PG</v>
      </c>
      <c r="S311" t="str">
        <f>IF(Table1[[#This Row],[Language]]="English","English","Other language")</f>
        <v>English</v>
      </c>
      <c r="T311">
        <f>Table1[[#This Row],[Gross Revenue]]-Table1[[#This Row],[Budget]]</f>
        <v>47666629</v>
      </c>
      <c r="U311" s="1">
        <f>(Table1[[#This Row],[Gross Revenue]]/Table1[[#This Row],[Budget]])-1</f>
        <v>1.191665725</v>
      </c>
      <c r="V311" t="str">
        <f t="shared" si="8"/>
        <v>111-130 minutes</v>
      </c>
      <c r="W311">
        <f>Table1[[#This Row],[Profit]]/Table1[[#This Row],[Budget]]</f>
        <v>1.191665725</v>
      </c>
      <c r="X311" s="22" t="str">
        <f>IF(L311="","",
IF(L311&lt;Predictability!$B$1,"Low",
IF(L311&lt;=Predictability!$B$2,"Mid","High")))</f>
        <v>Mid</v>
      </c>
      <c r="Y311" s="22">
        <f t="shared" si="9"/>
        <v>1</v>
      </c>
    </row>
    <row r="312" spans="1:25" x14ac:dyDescent="0.2">
      <c r="A312" t="s">
        <v>5581</v>
      </c>
      <c r="B312" t="s">
        <v>469</v>
      </c>
      <c r="C312" t="s">
        <v>1176</v>
      </c>
      <c r="D312">
        <v>10000</v>
      </c>
      <c r="E312">
        <v>11013</v>
      </c>
      <c r="F312">
        <v>0</v>
      </c>
      <c r="G312">
        <v>0</v>
      </c>
      <c r="H312">
        <v>6.8</v>
      </c>
      <c r="I312">
        <v>63</v>
      </c>
      <c r="J312">
        <v>119</v>
      </c>
      <c r="K312">
        <v>65807024</v>
      </c>
      <c r="L312">
        <v>19000000</v>
      </c>
      <c r="M312" s="2">
        <f>VLOOKUP(A312,Sheet2!$A$1:G4036,2,0)</f>
        <v>35032</v>
      </c>
      <c r="N312" t="str">
        <f>VLOOKUP(A312,Sheet2!$A$1:G4036,3,0)</f>
        <v>Color</v>
      </c>
      <c r="O312" t="str">
        <f>VLOOKUP(A312,Sheet2!$A$1:G4036,4,0)</f>
        <v>Action</v>
      </c>
      <c r="P312" t="str">
        <f>VLOOKUP(A312,Sheet2!$A$1:G4036,5,0)</f>
        <v>English</v>
      </c>
      <c r="Q312" t="str">
        <f>VLOOKUP(A312,Sheet2!$A$1:G4036,6,0)</f>
        <v>USA</v>
      </c>
      <c r="R312" t="str">
        <f>VLOOKUP(A312,Sheet2!$A$1:G4036,7,0)</f>
        <v>R</v>
      </c>
      <c r="S312" t="str">
        <f>IF(Table1[[#This Row],[Language]]="English","English","Other language")</f>
        <v>English</v>
      </c>
      <c r="T312">
        <f>Table1[[#This Row],[Gross Revenue]]-Table1[[#This Row],[Budget]]</f>
        <v>46807024</v>
      </c>
      <c r="U312" s="1">
        <f>(Table1[[#This Row],[Gross Revenue]]/Table1[[#This Row],[Budget]])-1</f>
        <v>2.4635275789473683</v>
      </c>
      <c r="V312" t="str">
        <f t="shared" si="8"/>
        <v>111-130 minutes</v>
      </c>
      <c r="W312">
        <f>Table1[[#This Row],[Profit]]/Table1[[#This Row],[Budget]]</f>
        <v>2.4635275789473683</v>
      </c>
      <c r="X312" s="22" t="str">
        <f>IF(L312="","",
IF(L312&lt;Predictability!$B$1,"Low",
IF(L312&lt;=Predictability!$B$2,"Mid","High")))</f>
        <v>Mid</v>
      </c>
      <c r="Y312" s="22">
        <f t="shared" si="9"/>
        <v>1</v>
      </c>
    </row>
    <row r="313" spans="1:25" x14ac:dyDescent="0.2">
      <c r="A313" t="s">
        <v>5217</v>
      </c>
      <c r="B313" t="s">
        <v>469</v>
      </c>
      <c r="C313" t="s">
        <v>1176</v>
      </c>
      <c r="D313">
        <v>10000</v>
      </c>
      <c r="E313">
        <v>12954</v>
      </c>
      <c r="F313">
        <v>0</v>
      </c>
      <c r="G313">
        <v>0</v>
      </c>
      <c r="H313">
        <v>6.6</v>
      </c>
      <c r="I313">
        <v>94</v>
      </c>
      <c r="J313">
        <v>147</v>
      </c>
      <c r="K313">
        <v>138396624</v>
      </c>
      <c r="L313">
        <v>130000000</v>
      </c>
      <c r="M313" s="2">
        <f>VLOOKUP(A313,Sheet2!$A$1:G4037,2,0)</f>
        <v>37631</v>
      </c>
      <c r="N313" t="str">
        <f>VLOOKUP(A313,Sheet2!$A$1:G4037,3,0)</f>
        <v>Color</v>
      </c>
      <c r="O313" t="str">
        <f>VLOOKUP(A313,Sheet2!$A$1:G4037,4,0)</f>
        <v>Action</v>
      </c>
      <c r="P313" t="str">
        <f>VLOOKUP(A313,Sheet2!$A$1:G4037,5,0)</f>
        <v>English</v>
      </c>
      <c r="Q313" t="str">
        <f>VLOOKUP(A313,Sheet2!$A$1:G4037,6,0)</f>
        <v>USA</v>
      </c>
      <c r="R313" t="str">
        <f>VLOOKUP(A313,Sheet2!$A$1:G4037,7,0)</f>
        <v>R</v>
      </c>
      <c r="S313" t="str">
        <f>IF(Table1[[#This Row],[Language]]="English","English","Other language")</f>
        <v>English</v>
      </c>
      <c r="T313">
        <f>Table1[[#This Row],[Gross Revenue]]-Table1[[#This Row],[Budget]]</f>
        <v>8396624</v>
      </c>
      <c r="U313" s="1">
        <f>(Table1[[#This Row],[Gross Revenue]]/Table1[[#This Row],[Budget]])-1</f>
        <v>6.4589415384615378E-2</v>
      </c>
      <c r="V313" t="str">
        <f t="shared" si="8"/>
        <v>131-150 minutes</v>
      </c>
      <c r="W313">
        <f>Table1[[#This Row],[Profit]]/Table1[[#This Row],[Budget]]</f>
        <v>6.4589415384615378E-2</v>
      </c>
      <c r="X313" s="22" t="str">
        <f>IF(L313="","",
IF(L313&lt;Predictability!$B$1,"Low",
IF(L313&lt;=Predictability!$B$2,"Mid","High")))</f>
        <v>High</v>
      </c>
      <c r="Y313" s="22">
        <f t="shared" si="9"/>
        <v>0</v>
      </c>
    </row>
    <row r="314" spans="1:25" x14ac:dyDescent="0.2">
      <c r="A314" t="s">
        <v>3942</v>
      </c>
      <c r="B314" t="s">
        <v>784</v>
      </c>
      <c r="C314" t="s">
        <v>143</v>
      </c>
      <c r="D314">
        <v>12000</v>
      </c>
      <c r="E314">
        <v>12993</v>
      </c>
      <c r="F314">
        <v>541</v>
      </c>
      <c r="G314">
        <v>792</v>
      </c>
      <c r="H314">
        <v>5.6</v>
      </c>
      <c r="I314">
        <v>128</v>
      </c>
      <c r="J314">
        <v>116</v>
      </c>
      <c r="K314">
        <v>30157016</v>
      </c>
      <c r="L314">
        <v>70000000</v>
      </c>
      <c r="M314" s="2">
        <f>VLOOKUP(A314,Sheet2!$A$1:G4038,2,0)</f>
        <v>37576</v>
      </c>
      <c r="N314" t="str">
        <f>VLOOKUP(A314,Sheet2!$A$1:G4038,3,0)</f>
        <v>Color</v>
      </c>
      <c r="O314" t="str">
        <f>VLOOKUP(A314,Sheet2!$A$1:G4038,4,0)</f>
        <v>Action</v>
      </c>
      <c r="P314" t="str">
        <f>VLOOKUP(A314,Sheet2!$A$1:G4038,5,0)</f>
        <v>English</v>
      </c>
      <c r="Q314" t="str">
        <f>VLOOKUP(A314,Sheet2!$A$1:G4038,6,0)</f>
        <v>USA</v>
      </c>
      <c r="R314" t="str">
        <f>VLOOKUP(A314,Sheet2!$A$1:G4038,7,0)</f>
        <v>PG-13</v>
      </c>
      <c r="S314" t="str">
        <f>IF(Table1[[#This Row],[Language]]="English","English","Other language")</f>
        <v>English</v>
      </c>
      <c r="T314">
        <f>Table1[[#This Row],[Gross Revenue]]-Table1[[#This Row],[Budget]]</f>
        <v>-39842984</v>
      </c>
      <c r="U314" s="1">
        <f>(Table1[[#This Row],[Gross Revenue]]/Table1[[#This Row],[Budget]])-1</f>
        <v>-0.56918548571428573</v>
      </c>
      <c r="V314" t="str">
        <f t="shared" si="8"/>
        <v>111-130 minutes</v>
      </c>
      <c r="W314">
        <f>Table1[[#This Row],[Profit]]/Table1[[#This Row],[Budget]]</f>
        <v>-0.56918548571428573</v>
      </c>
      <c r="X314" s="22" t="str">
        <f>IF(L314="","",
IF(L314&lt;Predictability!$B$1,"Low",
IF(L314&lt;=Predictability!$B$2,"Mid","High")))</f>
        <v>High</v>
      </c>
      <c r="Y314" s="22">
        <f t="shared" si="9"/>
        <v>0</v>
      </c>
    </row>
    <row r="315" spans="1:25" x14ac:dyDescent="0.2">
      <c r="A315" t="s">
        <v>5279</v>
      </c>
      <c r="B315" t="s">
        <v>2194</v>
      </c>
      <c r="C315" t="s">
        <v>2195</v>
      </c>
      <c r="D315">
        <v>925</v>
      </c>
      <c r="E315">
        <v>1018</v>
      </c>
      <c r="F315">
        <v>79</v>
      </c>
      <c r="G315">
        <v>26000</v>
      </c>
      <c r="H315">
        <v>6.6</v>
      </c>
      <c r="I315">
        <v>157</v>
      </c>
      <c r="J315">
        <v>102</v>
      </c>
      <c r="K315">
        <v>101978840</v>
      </c>
      <c r="L315">
        <v>15000000</v>
      </c>
      <c r="M315" s="2">
        <f>VLOOKUP(A315,Sheet2!$A$1:G4039,2,0)</f>
        <v>41438</v>
      </c>
      <c r="N315" t="str">
        <f>VLOOKUP(A315,Sheet2!$A$1:G4039,3,0)</f>
        <v>Color</v>
      </c>
      <c r="O315" t="str">
        <f>VLOOKUP(A315,Sheet2!$A$1:G4039,4,0)</f>
        <v>Comedy</v>
      </c>
      <c r="P315" t="str">
        <f>VLOOKUP(A315,Sheet2!$A$1:G4039,5,0)</f>
        <v>English</v>
      </c>
      <c r="Q315" t="str">
        <f>VLOOKUP(A315,Sheet2!$A$1:G4039,6,0)</f>
        <v>USA</v>
      </c>
      <c r="R315" t="str">
        <f>VLOOKUP(A315,Sheet2!$A$1:G4039,7,0)</f>
        <v>R</v>
      </c>
      <c r="S315" t="str">
        <f>IF(Table1[[#This Row],[Language]]="English","English","Other language")</f>
        <v>English</v>
      </c>
      <c r="T315">
        <f>Table1[[#This Row],[Gross Revenue]]-Table1[[#This Row],[Budget]]</f>
        <v>86978840</v>
      </c>
      <c r="U315" s="1">
        <f>(Table1[[#This Row],[Gross Revenue]]/Table1[[#This Row],[Budget]])-1</f>
        <v>5.7985893333333332</v>
      </c>
      <c r="V315" t="str">
        <f t="shared" si="8"/>
        <v>90-110 minutes</v>
      </c>
      <c r="W315">
        <f>Table1[[#This Row],[Profit]]/Table1[[#This Row],[Budget]]</f>
        <v>5.7985893333333332</v>
      </c>
      <c r="X315" s="22" t="str">
        <f>IF(L315="","",
IF(L315&lt;Predictability!$B$1,"Low",
IF(L315&lt;=Predictability!$B$2,"Mid","High")))</f>
        <v>Mid</v>
      </c>
      <c r="Y315" s="22">
        <f t="shared" si="9"/>
        <v>1</v>
      </c>
    </row>
    <row r="316" spans="1:25" x14ac:dyDescent="0.2">
      <c r="A316" t="s">
        <v>6531</v>
      </c>
      <c r="B316" t="s">
        <v>74</v>
      </c>
      <c r="C316" t="s">
        <v>2813</v>
      </c>
      <c r="D316">
        <v>12000</v>
      </c>
      <c r="E316">
        <v>13809</v>
      </c>
      <c r="F316">
        <v>0</v>
      </c>
      <c r="G316">
        <v>6000</v>
      </c>
      <c r="H316">
        <v>6.7</v>
      </c>
      <c r="I316">
        <v>280</v>
      </c>
      <c r="J316">
        <v>122</v>
      </c>
      <c r="K316">
        <v>1697956</v>
      </c>
      <c r="L316">
        <v>20000000</v>
      </c>
      <c r="M316" s="2">
        <f>VLOOKUP(A316,Sheet2!$A$1:G4040,2,0)</f>
        <v>40006</v>
      </c>
      <c r="N316" t="str">
        <f>VLOOKUP(A316,Sheet2!$A$1:G4040,3,0)</f>
        <v>Color</v>
      </c>
      <c r="O316" t="str">
        <f>VLOOKUP(A316,Sheet2!$A$1:G4040,4,0)</f>
        <v>Crime</v>
      </c>
      <c r="P316" t="str">
        <f>VLOOKUP(A316,Sheet2!$A$1:G4040,5,0)</f>
        <v>English</v>
      </c>
      <c r="Q316" t="str">
        <f>VLOOKUP(A316,Sheet2!$A$1:G4040,6,0)</f>
        <v>USA</v>
      </c>
      <c r="R316" t="str">
        <f>VLOOKUP(A316,Sheet2!$A$1:G4040,7,0)</f>
        <v>R</v>
      </c>
      <c r="S316" t="str">
        <f>IF(Table1[[#This Row],[Language]]="English","English","Other language")</f>
        <v>English</v>
      </c>
      <c r="T316">
        <f>Table1[[#This Row],[Gross Revenue]]-Table1[[#This Row],[Budget]]</f>
        <v>-18302044</v>
      </c>
      <c r="U316" s="1">
        <f>(Table1[[#This Row],[Gross Revenue]]/Table1[[#This Row],[Budget]])-1</f>
        <v>-0.91510219999999998</v>
      </c>
      <c r="V316" t="str">
        <f t="shared" si="8"/>
        <v>111-130 minutes</v>
      </c>
      <c r="W316">
        <f>Table1[[#This Row],[Profit]]/Table1[[#This Row],[Budget]]</f>
        <v>-0.91510219999999998</v>
      </c>
      <c r="X316" s="22" t="str">
        <f>IF(L316="","",
IF(L316&lt;Predictability!$B$1,"Low",
IF(L316&lt;=Predictability!$B$2,"Mid","High")))</f>
        <v>Mid</v>
      </c>
      <c r="Y316" s="22">
        <f t="shared" si="9"/>
        <v>0</v>
      </c>
    </row>
    <row r="317" spans="1:25" x14ac:dyDescent="0.2">
      <c r="A317" t="s">
        <v>5996</v>
      </c>
      <c r="B317" t="s">
        <v>898</v>
      </c>
      <c r="C317" t="s">
        <v>2661</v>
      </c>
      <c r="D317">
        <v>1000</v>
      </c>
      <c r="E317">
        <v>3151</v>
      </c>
      <c r="F317">
        <v>72</v>
      </c>
      <c r="G317">
        <v>10000</v>
      </c>
      <c r="H317">
        <v>7.1</v>
      </c>
      <c r="I317">
        <v>195</v>
      </c>
      <c r="J317">
        <v>98</v>
      </c>
      <c r="K317">
        <v>60057639</v>
      </c>
      <c r="L317">
        <v>18000000</v>
      </c>
      <c r="M317" s="2">
        <f>VLOOKUP(A317,Sheet2!$A$1:G4041,2,0)</f>
        <v>37713</v>
      </c>
      <c r="N317" t="str">
        <f>VLOOKUP(A317,Sheet2!$A$1:G4041,3,0)</f>
        <v>Color</v>
      </c>
      <c r="O317" t="str">
        <f>VLOOKUP(A317,Sheet2!$A$1:G4041,4,0)</f>
        <v>Comedy</v>
      </c>
      <c r="P317" t="str">
        <f>VLOOKUP(A317,Sheet2!$A$1:G4041,5,0)</f>
        <v>English</v>
      </c>
      <c r="Q317" t="str">
        <f>VLOOKUP(A317,Sheet2!$A$1:G4041,6,0)</f>
        <v>USA</v>
      </c>
      <c r="R317" t="str">
        <f>VLOOKUP(A317,Sheet2!$A$1:G4041,7,0)</f>
        <v>R</v>
      </c>
      <c r="S317" t="str">
        <f>IF(Table1[[#This Row],[Language]]="English","English","Other language")</f>
        <v>English</v>
      </c>
      <c r="T317">
        <f>Table1[[#This Row],[Gross Revenue]]-Table1[[#This Row],[Budget]]</f>
        <v>42057639</v>
      </c>
      <c r="U317" s="1">
        <f>(Table1[[#This Row],[Gross Revenue]]/Table1[[#This Row],[Budget]])-1</f>
        <v>2.3365355000000001</v>
      </c>
      <c r="V317" t="str">
        <f t="shared" si="8"/>
        <v>90-110 minutes</v>
      </c>
      <c r="W317">
        <f>Table1[[#This Row],[Profit]]/Table1[[#This Row],[Budget]]</f>
        <v>2.3365355000000001</v>
      </c>
      <c r="X317" s="22" t="str">
        <f>IF(L317="","",
IF(L317&lt;Predictability!$B$1,"Low",
IF(L317&lt;=Predictability!$B$2,"Mid","High")))</f>
        <v>Mid</v>
      </c>
      <c r="Y317" s="22">
        <f t="shared" si="9"/>
        <v>1</v>
      </c>
    </row>
    <row r="318" spans="1:25" x14ac:dyDescent="0.2">
      <c r="A318" t="s">
        <v>4086</v>
      </c>
      <c r="B318" t="s">
        <v>156</v>
      </c>
      <c r="C318" t="s">
        <v>658</v>
      </c>
      <c r="D318">
        <v>3000</v>
      </c>
      <c r="E318">
        <v>5547</v>
      </c>
      <c r="F318">
        <v>52</v>
      </c>
      <c r="G318">
        <v>16000</v>
      </c>
      <c r="H318">
        <v>5.7</v>
      </c>
      <c r="I318">
        <v>286</v>
      </c>
      <c r="J318">
        <v>97</v>
      </c>
      <c r="K318">
        <v>100292856</v>
      </c>
      <c r="L318">
        <v>20000000</v>
      </c>
      <c r="M318" s="2">
        <f>VLOOKUP(A318,Sheet2!$A$1:G4042,2,0)</f>
        <v>40849</v>
      </c>
      <c r="N318" t="str">
        <f>VLOOKUP(A318,Sheet2!$A$1:G4042,3,0)</f>
        <v>Color</v>
      </c>
      <c r="O318" t="str">
        <f>VLOOKUP(A318,Sheet2!$A$1:G4042,4,0)</f>
        <v>Comedy</v>
      </c>
      <c r="P318" t="str">
        <f>VLOOKUP(A318,Sheet2!$A$1:G4042,5,0)</f>
        <v>English</v>
      </c>
      <c r="Q318" t="str">
        <f>VLOOKUP(A318,Sheet2!$A$1:G4042,6,0)</f>
        <v>USA</v>
      </c>
      <c r="R318" t="str">
        <f>VLOOKUP(A318,Sheet2!$A$1:G4042,7,0)</f>
        <v>R</v>
      </c>
      <c r="S318" t="str">
        <f>IF(Table1[[#This Row],[Language]]="English","English","Other language")</f>
        <v>English</v>
      </c>
      <c r="T318">
        <f>Table1[[#This Row],[Gross Revenue]]-Table1[[#This Row],[Budget]]</f>
        <v>80292856</v>
      </c>
      <c r="U318" s="1">
        <f>(Table1[[#This Row],[Gross Revenue]]/Table1[[#This Row],[Budget]])-1</f>
        <v>4.0146427999999998</v>
      </c>
      <c r="V318" t="str">
        <f t="shared" si="8"/>
        <v>90-110 minutes</v>
      </c>
      <c r="W318">
        <f>Table1[[#This Row],[Profit]]/Table1[[#This Row],[Budget]]</f>
        <v>4.0146427999999998</v>
      </c>
      <c r="X318" s="22" t="str">
        <f>IF(L318="","",
IF(L318&lt;Predictability!$B$1,"Low",
IF(L318&lt;=Predictability!$B$2,"Mid","High")))</f>
        <v>Mid</v>
      </c>
      <c r="Y318" s="22">
        <f t="shared" si="9"/>
        <v>1</v>
      </c>
    </row>
    <row r="319" spans="1:25" x14ac:dyDescent="0.2">
      <c r="A319" t="s">
        <v>5366</v>
      </c>
      <c r="B319" t="s">
        <v>1681</v>
      </c>
      <c r="C319" t="s">
        <v>2260</v>
      </c>
      <c r="D319">
        <v>628</v>
      </c>
      <c r="E319">
        <v>2061</v>
      </c>
      <c r="F319">
        <v>0</v>
      </c>
      <c r="G319">
        <v>0</v>
      </c>
      <c r="H319">
        <v>6.7</v>
      </c>
      <c r="I319">
        <v>126</v>
      </c>
      <c r="J319">
        <v>89</v>
      </c>
      <c r="K319">
        <v>7764027</v>
      </c>
      <c r="L319">
        <v>10000000</v>
      </c>
      <c r="M319" s="2">
        <f>VLOOKUP(A319,Sheet2!$A$1:G4043,2,0)</f>
        <v>41294</v>
      </c>
      <c r="N319" t="str">
        <f>VLOOKUP(A319,Sheet2!$A$1:G4043,3,0)</f>
        <v>Color</v>
      </c>
      <c r="O319" t="str">
        <f>VLOOKUP(A319,Sheet2!$A$1:G4043,4,0)</f>
        <v>Comedy</v>
      </c>
      <c r="P319" t="str">
        <f>VLOOKUP(A319,Sheet2!$A$1:G4043,5,0)</f>
        <v>English</v>
      </c>
      <c r="Q319" t="str">
        <f>VLOOKUP(A319,Sheet2!$A$1:G4043,6,0)</f>
        <v>USA</v>
      </c>
      <c r="R319" t="str">
        <f>VLOOKUP(A319,Sheet2!$A$1:G4043,7,0)</f>
        <v>R</v>
      </c>
      <c r="S319" t="str">
        <f>IF(Table1[[#This Row],[Language]]="English","English","Other language")</f>
        <v>English</v>
      </c>
      <c r="T319">
        <f>Table1[[#This Row],[Gross Revenue]]-Table1[[#This Row],[Budget]]</f>
        <v>-2235973</v>
      </c>
      <c r="U319" s="1">
        <f>(Table1[[#This Row],[Gross Revenue]]/Table1[[#This Row],[Budget]])-1</f>
        <v>-0.2235973</v>
      </c>
      <c r="V319" t="str">
        <f t="shared" si="8"/>
        <v>&lt;90 minutes</v>
      </c>
      <c r="W319">
        <f>Table1[[#This Row],[Profit]]/Table1[[#This Row],[Budget]]</f>
        <v>-0.2235973</v>
      </c>
      <c r="X319" s="22" t="str">
        <f>IF(L319="","",
IF(L319&lt;Predictability!$B$1,"Low",
IF(L319&lt;=Predictability!$B$2,"Mid","High")))</f>
        <v>Mid</v>
      </c>
      <c r="Y319" s="22">
        <f t="shared" si="9"/>
        <v>0</v>
      </c>
    </row>
    <row r="320" spans="1:25" x14ac:dyDescent="0.2">
      <c r="A320" t="s">
        <v>3594</v>
      </c>
      <c r="B320" t="s">
        <v>335</v>
      </c>
      <c r="C320" t="s">
        <v>591</v>
      </c>
      <c r="D320">
        <v>3000</v>
      </c>
      <c r="E320">
        <v>8097</v>
      </c>
      <c r="F320">
        <v>68</v>
      </c>
      <c r="G320">
        <v>0</v>
      </c>
      <c r="H320">
        <v>5</v>
      </c>
      <c r="I320">
        <v>52</v>
      </c>
      <c r="J320">
        <v>96</v>
      </c>
      <c r="K320">
        <v>21564616</v>
      </c>
      <c r="L320">
        <v>8500000</v>
      </c>
      <c r="M320" s="2">
        <f>VLOOKUP(A320,Sheet2!$A$1:G4044,2,0)</f>
        <v>41616</v>
      </c>
      <c r="N320" t="str">
        <f>VLOOKUP(A320,Sheet2!$A$1:G4044,3,0)</f>
        <v>Color</v>
      </c>
      <c r="O320" t="str">
        <f>VLOOKUP(A320,Sheet2!$A$1:G4044,4,0)</f>
        <v>Comedy</v>
      </c>
      <c r="P320" t="str">
        <f>VLOOKUP(A320,Sheet2!$A$1:G4044,5,0)</f>
        <v>English</v>
      </c>
      <c r="Q320" t="str">
        <f>VLOOKUP(A320,Sheet2!$A$1:G4044,6,0)</f>
        <v>USA</v>
      </c>
      <c r="R320" t="str">
        <f>VLOOKUP(A320,Sheet2!$A$1:G4044,7,0)</f>
        <v>PG-13</v>
      </c>
      <c r="S320" t="str">
        <f>IF(Table1[[#This Row],[Language]]="English","English","Other language")</f>
        <v>English</v>
      </c>
      <c r="T320">
        <f>Table1[[#This Row],[Gross Revenue]]-Table1[[#This Row],[Budget]]</f>
        <v>13064616</v>
      </c>
      <c r="U320" s="1">
        <f>(Table1[[#This Row],[Gross Revenue]]/Table1[[#This Row],[Budget]])-1</f>
        <v>1.5370136470588234</v>
      </c>
      <c r="V320" t="str">
        <f t="shared" si="8"/>
        <v>90-110 minutes</v>
      </c>
      <c r="W320">
        <f>Table1[[#This Row],[Profit]]/Table1[[#This Row],[Budget]]</f>
        <v>1.5370136470588236</v>
      </c>
      <c r="X320" s="22" t="str">
        <f>IF(L320="","",
IF(L320&lt;Predictability!$B$1,"Low",
IF(L320&lt;=Predictability!$B$2,"Mid","High")))</f>
        <v>Low</v>
      </c>
      <c r="Y320" s="22">
        <f t="shared" si="9"/>
        <v>1</v>
      </c>
    </row>
    <row r="321" spans="1:25" x14ac:dyDescent="0.2">
      <c r="A321" t="s">
        <v>3318</v>
      </c>
      <c r="B321" t="s">
        <v>125</v>
      </c>
      <c r="C321" t="s">
        <v>126</v>
      </c>
      <c r="D321">
        <v>349</v>
      </c>
      <c r="E321">
        <v>1846</v>
      </c>
      <c r="F321">
        <v>8</v>
      </c>
      <c r="G321">
        <v>391</v>
      </c>
      <c r="H321">
        <v>3.6</v>
      </c>
      <c r="I321">
        <v>92</v>
      </c>
      <c r="J321">
        <v>91</v>
      </c>
      <c r="K321">
        <v>14294842</v>
      </c>
      <c r="L321">
        <v>70000000</v>
      </c>
      <c r="M321" s="2">
        <f>VLOOKUP(A321,Sheet2!$A$1:G4045,2,0)</f>
        <v>37520</v>
      </c>
      <c r="N321" t="str">
        <f>VLOOKUP(A321,Sheet2!$A$1:G4045,3,0)</f>
        <v>Color</v>
      </c>
      <c r="O321" t="str">
        <f>VLOOKUP(A321,Sheet2!$A$1:G4045,4,0)</f>
        <v>Action</v>
      </c>
      <c r="P321" t="str">
        <f>VLOOKUP(A321,Sheet2!$A$1:G4045,5,0)</f>
        <v>English</v>
      </c>
      <c r="Q321" t="str">
        <f>VLOOKUP(A321,Sheet2!$A$1:G4045,6,0)</f>
        <v>USA</v>
      </c>
      <c r="R321" t="str">
        <f>VLOOKUP(A321,Sheet2!$A$1:G4045,7,0)</f>
        <v>R</v>
      </c>
      <c r="S321" t="str">
        <f>IF(Table1[[#This Row],[Language]]="English","English","Other language")</f>
        <v>English</v>
      </c>
      <c r="T321">
        <f>Table1[[#This Row],[Gross Revenue]]-Table1[[#This Row],[Budget]]</f>
        <v>-55705158</v>
      </c>
      <c r="U321" s="1">
        <f>(Table1[[#This Row],[Gross Revenue]]/Table1[[#This Row],[Budget]])-1</f>
        <v>-0.79578797142857138</v>
      </c>
      <c r="V321" t="str">
        <f t="shared" si="8"/>
        <v>90-110 minutes</v>
      </c>
      <c r="W321">
        <f>Table1[[#This Row],[Profit]]/Table1[[#This Row],[Budget]]</f>
        <v>-0.79578797142857138</v>
      </c>
      <c r="X321" s="22" t="str">
        <f>IF(L321="","",
IF(L321&lt;Predictability!$B$1,"Low",
IF(L321&lt;=Predictability!$B$2,"Mid","High")))</f>
        <v>High</v>
      </c>
      <c r="Y321" s="22">
        <f t="shared" si="9"/>
        <v>0</v>
      </c>
    </row>
    <row r="322" spans="1:25" x14ac:dyDescent="0.2">
      <c r="A322" t="s">
        <v>4999</v>
      </c>
      <c r="B322" t="s">
        <v>2005</v>
      </c>
      <c r="C322" t="s">
        <v>562</v>
      </c>
      <c r="D322">
        <v>1000</v>
      </c>
      <c r="E322">
        <v>4266</v>
      </c>
      <c r="F322">
        <v>0</v>
      </c>
      <c r="G322">
        <v>1000</v>
      </c>
      <c r="H322">
        <v>6.5</v>
      </c>
      <c r="I322">
        <v>57</v>
      </c>
      <c r="J322">
        <v>135</v>
      </c>
      <c r="K322">
        <v>2185266</v>
      </c>
      <c r="L322">
        <v>10000000</v>
      </c>
      <c r="M322" s="2">
        <f>VLOOKUP(A322,Sheet2!$A$1:G4046,2,0)</f>
        <v>36721</v>
      </c>
      <c r="N322" t="str">
        <f>VLOOKUP(A322,Sheet2!$A$1:G4046,3,0)</f>
        <v>Color</v>
      </c>
      <c r="O322" t="str">
        <f>VLOOKUP(A322,Sheet2!$A$1:G4046,4,0)</f>
        <v>Comedy</v>
      </c>
      <c r="P322" t="str">
        <f>VLOOKUP(A322,Sheet2!$A$1:G4046,5,0)</f>
        <v>English</v>
      </c>
      <c r="Q322" t="str">
        <f>VLOOKUP(A322,Sheet2!$A$1:G4046,6,0)</f>
        <v>USA</v>
      </c>
      <c r="R322" t="str">
        <f>VLOOKUP(A322,Sheet2!$A$1:G4046,7,0)</f>
        <v>R</v>
      </c>
      <c r="S322" t="str">
        <f>IF(Table1[[#This Row],[Language]]="English","English","Other language")</f>
        <v>English</v>
      </c>
      <c r="T322">
        <f>Table1[[#This Row],[Gross Revenue]]-Table1[[#This Row],[Budget]]</f>
        <v>-7814734</v>
      </c>
      <c r="U322" s="1">
        <f>(Table1[[#This Row],[Gross Revenue]]/Table1[[#This Row],[Budget]])-1</f>
        <v>-0.78147339999999998</v>
      </c>
      <c r="V322" t="str">
        <f t="shared" ref="V322:V385" si="10">IF(J322="","",IF(J322&lt;90,"&lt;90 minutes",IF(J322&lt;=110,"90-110 minutes",IF(J322&lt;=130,"111-130 minutes",IF(J322&lt;=150,"131-150 minutes","&gt;150 minutes")))))</f>
        <v>131-150 minutes</v>
      </c>
      <c r="W322">
        <f>Table1[[#This Row],[Profit]]/Table1[[#This Row],[Budget]]</f>
        <v>-0.78147339999999998</v>
      </c>
      <c r="X322" s="22" t="str">
        <f>IF(L322="","",
IF(L322&lt;Predictability!$B$1,"Low",
IF(L322&lt;=Predictability!$B$2,"Mid","High")))</f>
        <v>Mid</v>
      </c>
      <c r="Y322" s="22">
        <f t="shared" ref="Y322:Y385" si="11">IF(W322&gt;=0.5,1,0)</f>
        <v>0</v>
      </c>
    </row>
    <row r="323" spans="1:25" x14ac:dyDescent="0.2">
      <c r="A323" t="s">
        <v>5177</v>
      </c>
      <c r="B323" t="s">
        <v>362</v>
      </c>
      <c r="C323" t="s">
        <v>455</v>
      </c>
      <c r="D323">
        <v>13000</v>
      </c>
      <c r="E323">
        <v>13934</v>
      </c>
      <c r="F323">
        <v>272</v>
      </c>
      <c r="G323">
        <v>0</v>
      </c>
      <c r="H323">
        <v>6.6</v>
      </c>
      <c r="I323">
        <v>132</v>
      </c>
      <c r="J323">
        <v>123</v>
      </c>
      <c r="K323">
        <v>41523271</v>
      </c>
      <c r="L323">
        <v>80000000</v>
      </c>
      <c r="M323" s="2">
        <f>VLOOKUP(A323,Sheet2!$A$1:G4047,2,0)</f>
        <v>37067</v>
      </c>
      <c r="N323" t="str">
        <f>VLOOKUP(A323,Sheet2!$A$1:G4047,3,0)</f>
        <v>Color</v>
      </c>
      <c r="O323" t="str">
        <f>VLOOKUP(A323,Sheet2!$A$1:G4047,4,0)</f>
        <v>Comedy</v>
      </c>
      <c r="P323" t="str">
        <f>VLOOKUP(A323,Sheet2!$A$1:G4047,5,0)</f>
        <v>English</v>
      </c>
      <c r="Q323" t="str">
        <f>VLOOKUP(A323,Sheet2!$A$1:G4047,6,0)</f>
        <v>USA</v>
      </c>
      <c r="R323" t="str">
        <f>VLOOKUP(A323,Sheet2!$A$1:G4047,7,0)</f>
        <v>PG-13</v>
      </c>
      <c r="S323" t="str">
        <f>IF(Table1[[#This Row],[Language]]="English","English","Other language")</f>
        <v>English</v>
      </c>
      <c r="T323">
        <f>Table1[[#This Row],[Gross Revenue]]-Table1[[#This Row],[Budget]]</f>
        <v>-38476729</v>
      </c>
      <c r="U323" s="1">
        <f>(Table1[[#This Row],[Gross Revenue]]/Table1[[#This Row],[Budget]])-1</f>
        <v>-0.48095911250000001</v>
      </c>
      <c r="V323" t="str">
        <f t="shared" si="10"/>
        <v>111-130 minutes</v>
      </c>
      <c r="W323">
        <f>Table1[[#This Row],[Profit]]/Table1[[#This Row],[Budget]]</f>
        <v>-0.48095911250000001</v>
      </c>
      <c r="X323" s="22" t="str">
        <f>IF(L323="","",
IF(L323&lt;Predictability!$B$1,"Low",
IF(L323&lt;=Predictability!$B$2,"Mid","High")))</f>
        <v>High</v>
      </c>
      <c r="Y323" s="22">
        <f t="shared" si="11"/>
        <v>0</v>
      </c>
    </row>
    <row r="324" spans="1:25" x14ac:dyDescent="0.2">
      <c r="A324" t="s">
        <v>4853</v>
      </c>
      <c r="B324" t="s">
        <v>1552</v>
      </c>
      <c r="C324" t="s">
        <v>1178</v>
      </c>
      <c r="D324">
        <v>690</v>
      </c>
      <c r="E324">
        <v>1573</v>
      </c>
      <c r="F324">
        <v>650</v>
      </c>
      <c r="G324">
        <v>1000</v>
      </c>
      <c r="H324">
        <v>6.4</v>
      </c>
      <c r="I324">
        <v>79</v>
      </c>
      <c r="J324">
        <v>111</v>
      </c>
      <c r="K324">
        <v>5205343</v>
      </c>
      <c r="L324">
        <v>20000000</v>
      </c>
      <c r="M324" s="2">
        <f>VLOOKUP(A324,Sheet2!$A$1:G4048,2,0)</f>
        <v>39956</v>
      </c>
      <c r="N324" t="str">
        <f>VLOOKUP(A324,Sheet2!$A$1:G4048,3,0)</f>
        <v>Color</v>
      </c>
      <c r="O324" t="str">
        <f>VLOOKUP(A324,Sheet2!$A$1:G4048,4,0)</f>
        <v>Comedy</v>
      </c>
      <c r="P324" t="str">
        <f>VLOOKUP(A324,Sheet2!$A$1:G4048,5,0)</f>
        <v>English</v>
      </c>
      <c r="Q324" t="str">
        <f>VLOOKUP(A324,Sheet2!$A$1:G4048,6,0)</f>
        <v>USA</v>
      </c>
      <c r="R324" t="str">
        <f>VLOOKUP(A324,Sheet2!$A$1:G4048,7,0)</f>
        <v>PG</v>
      </c>
      <c r="S324" t="str">
        <f>IF(Table1[[#This Row],[Language]]="English","English","Other language")</f>
        <v>English</v>
      </c>
      <c r="T324">
        <f>Table1[[#This Row],[Gross Revenue]]-Table1[[#This Row],[Budget]]</f>
        <v>-14794657</v>
      </c>
      <c r="U324" s="1">
        <f>(Table1[[#This Row],[Gross Revenue]]/Table1[[#This Row],[Budget]])-1</f>
        <v>-0.73973285</v>
      </c>
      <c r="V324" t="str">
        <f t="shared" si="10"/>
        <v>111-130 minutes</v>
      </c>
      <c r="W324">
        <f>Table1[[#This Row],[Profit]]/Table1[[#This Row],[Budget]]</f>
        <v>-0.73973285</v>
      </c>
      <c r="X324" s="22" t="str">
        <f>IF(L324="","",
IF(L324&lt;Predictability!$B$1,"Low",
IF(L324&lt;=Predictability!$B$2,"Mid","High")))</f>
        <v>Mid</v>
      </c>
      <c r="Y324" s="22">
        <f t="shared" si="11"/>
        <v>0</v>
      </c>
    </row>
    <row r="325" spans="1:25" x14ac:dyDescent="0.2">
      <c r="A325" t="s">
        <v>3787</v>
      </c>
      <c r="B325" t="s">
        <v>74</v>
      </c>
      <c r="C325" t="s">
        <v>863</v>
      </c>
      <c r="D325">
        <v>12000</v>
      </c>
      <c r="E325">
        <v>12166</v>
      </c>
      <c r="F325">
        <v>15</v>
      </c>
      <c r="G325">
        <v>0</v>
      </c>
      <c r="H325">
        <v>5.4</v>
      </c>
      <c r="I325">
        <v>125</v>
      </c>
      <c r="J325">
        <v>99</v>
      </c>
      <c r="K325">
        <v>15279680</v>
      </c>
      <c r="L325">
        <v>40000000</v>
      </c>
      <c r="M325" s="2">
        <f>VLOOKUP(A325,Sheet2!$A$1:G4049,2,0)</f>
        <v>39808</v>
      </c>
      <c r="N325" t="str">
        <f>VLOOKUP(A325,Sheet2!$A$1:G4049,3,0)</f>
        <v>Color</v>
      </c>
      <c r="O325" t="str">
        <f>VLOOKUP(A325,Sheet2!$A$1:G4049,4,0)</f>
        <v>Action</v>
      </c>
      <c r="P325" t="str">
        <f>VLOOKUP(A325,Sheet2!$A$1:G4049,5,0)</f>
        <v>English</v>
      </c>
      <c r="Q325" t="str">
        <f>VLOOKUP(A325,Sheet2!$A$1:G4049,6,0)</f>
        <v>USA</v>
      </c>
      <c r="R325" t="str">
        <f>VLOOKUP(A325,Sheet2!$A$1:G4049,7,0)</f>
        <v>R</v>
      </c>
      <c r="S325" t="str">
        <f>IF(Table1[[#This Row],[Language]]="English","English","Other language")</f>
        <v>English</v>
      </c>
      <c r="T325">
        <f>Table1[[#This Row],[Gross Revenue]]-Table1[[#This Row],[Budget]]</f>
        <v>-24720320</v>
      </c>
      <c r="U325" s="1">
        <f>(Table1[[#This Row],[Gross Revenue]]/Table1[[#This Row],[Budget]])-1</f>
        <v>-0.618008</v>
      </c>
      <c r="V325" t="str">
        <f t="shared" si="10"/>
        <v>90-110 minutes</v>
      </c>
      <c r="W325">
        <f>Table1[[#This Row],[Profit]]/Table1[[#This Row],[Budget]]</f>
        <v>-0.618008</v>
      </c>
      <c r="X325" s="22" t="str">
        <f>IF(L325="","",
IF(L325&lt;Predictability!$B$1,"Low",
IF(L325&lt;=Predictability!$B$2,"Mid","High")))</f>
        <v>Mid</v>
      </c>
      <c r="Y325" s="22">
        <f t="shared" si="11"/>
        <v>0</v>
      </c>
    </row>
    <row r="326" spans="1:25" x14ac:dyDescent="0.2">
      <c r="A326" t="s">
        <v>4818</v>
      </c>
      <c r="B326" t="s">
        <v>1627</v>
      </c>
      <c r="C326" t="s">
        <v>1078</v>
      </c>
      <c r="D326">
        <v>656</v>
      </c>
      <c r="E326">
        <v>2754</v>
      </c>
      <c r="F326">
        <v>167</v>
      </c>
      <c r="G326">
        <v>770</v>
      </c>
      <c r="H326">
        <v>6.3</v>
      </c>
      <c r="I326">
        <v>91</v>
      </c>
      <c r="J326">
        <v>102</v>
      </c>
      <c r="K326">
        <v>75074950</v>
      </c>
      <c r="L326">
        <v>12000000</v>
      </c>
      <c r="M326" s="2">
        <f>VLOOKUP(A326,Sheet2!$A$1:G4050,2,0)</f>
        <v>37559</v>
      </c>
      <c r="N326" t="str">
        <f>VLOOKUP(A326,Sheet2!$A$1:G4050,3,0)</f>
        <v>Color</v>
      </c>
      <c r="O326" t="str">
        <f>VLOOKUP(A326,Sheet2!$A$1:G4050,4,0)</f>
        <v>Comedy</v>
      </c>
      <c r="P326" t="str">
        <f>VLOOKUP(A326,Sheet2!$A$1:G4050,5,0)</f>
        <v>English</v>
      </c>
      <c r="Q326" t="str">
        <f>VLOOKUP(A326,Sheet2!$A$1:G4050,6,0)</f>
        <v>USA</v>
      </c>
      <c r="R326" t="str">
        <f>VLOOKUP(A326,Sheet2!$A$1:G4050,7,0)</f>
        <v>PG-13</v>
      </c>
      <c r="S326" t="str">
        <f>IF(Table1[[#This Row],[Language]]="English","English","Other language")</f>
        <v>English</v>
      </c>
      <c r="T326">
        <f>Table1[[#This Row],[Gross Revenue]]-Table1[[#This Row],[Budget]]</f>
        <v>63074950</v>
      </c>
      <c r="U326" s="1">
        <f>(Table1[[#This Row],[Gross Revenue]]/Table1[[#This Row],[Budget]])-1</f>
        <v>5.2562458333333337</v>
      </c>
      <c r="V326" t="str">
        <f t="shared" si="10"/>
        <v>90-110 minutes</v>
      </c>
      <c r="W326">
        <f>Table1[[#This Row],[Profit]]/Table1[[#This Row],[Budget]]</f>
        <v>5.2562458333333337</v>
      </c>
      <c r="X326" s="22" t="str">
        <f>IF(L326="","",
IF(L326&lt;Predictability!$B$1,"Low",
IF(L326&lt;=Predictability!$B$2,"Mid","High")))</f>
        <v>Mid</v>
      </c>
      <c r="Y326" s="22">
        <f t="shared" si="11"/>
        <v>1</v>
      </c>
    </row>
    <row r="327" spans="1:25" x14ac:dyDescent="0.2">
      <c r="A327" t="s">
        <v>4081</v>
      </c>
      <c r="B327" t="s">
        <v>1197</v>
      </c>
      <c r="C327" t="s">
        <v>991</v>
      </c>
      <c r="D327">
        <v>748</v>
      </c>
      <c r="E327">
        <v>3956</v>
      </c>
      <c r="F327">
        <v>8</v>
      </c>
      <c r="G327">
        <v>265</v>
      </c>
      <c r="H327">
        <v>5.7</v>
      </c>
      <c r="I327">
        <v>50</v>
      </c>
      <c r="J327">
        <v>106</v>
      </c>
      <c r="K327">
        <v>64955956</v>
      </c>
      <c r="L327">
        <v>18000000</v>
      </c>
      <c r="M327" s="2">
        <f>VLOOKUP(A327,Sheet2!$A$1:G4051,2,0)</f>
        <v>38012</v>
      </c>
      <c r="N327" t="str">
        <f>VLOOKUP(A327,Sheet2!$A$1:G4051,3,0)</f>
        <v>Black and White</v>
      </c>
      <c r="O327" t="str">
        <f>VLOOKUP(A327,Sheet2!$A$1:G4051,4,0)</f>
        <v>Comedy</v>
      </c>
      <c r="P327" t="str">
        <f>VLOOKUP(A327,Sheet2!$A$1:G4051,5,0)</f>
        <v>English</v>
      </c>
      <c r="Q327" t="str">
        <f>VLOOKUP(A327,Sheet2!$A$1:G4051,6,0)</f>
        <v>USA</v>
      </c>
      <c r="R327" t="str">
        <f>VLOOKUP(A327,Sheet2!$A$1:G4051,7,0)</f>
        <v>PG-13</v>
      </c>
      <c r="S327" t="str">
        <f>IF(Table1[[#This Row],[Language]]="English","English","Other language")</f>
        <v>English</v>
      </c>
      <c r="T327">
        <f>Table1[[#This Row],[Gross Revenue]]-Table1[[#This Row],[Budget]]</f>
        <v>46955956</v>
      </c>
      <c r="U327" s="1">
        <f>(Table1[[#This Row],[Gross Revenue]]/Table1[[#This Row],[Budget]])-1</f>
        <v>2.6086642222222221</v>
      </c>
      <c r="V327" t="str">
        <f t="shared" si="10"/>
        <v>90-110 minutes</v>
      </c>
      <c r="W327">
        <f>Table1[[#This Row],[Profit]]/Table1[[#This Row],[Budget]]</f>
        <v>2.6086642222222221</v>
      </c>
      <c r="X327" s="22" t="str">
        <f>IF(L327="","",
IF(L327&lt;Predictability!$B$1,"Low",
IF(L327&lt;=Predictability!$B$2,"Mid","High")))</f>
        <v>Mid</v>
      </c>
      <c r="Y327" s="22">
        <f t="shared" si="11"/>
        <v>1</v>
      </c>
    </row>
    <row r="328" spans="1:25" x14ac:dyDescent="0.2">
      <c r="A328" t="s">
        <v>3283</v>
      </c>
      <c r="B328" t="s">
        <v>58</v>
      </c>
      <c r="C328" t="s">
        <v>59</v>
      </c>
      <c r="D328">
        <v>595</v>
      </c>
      <c r="E328">
        <v>1139</v>
      </c>
      <c r="F328">
        <v>9</v>
      </c>
      <c r="G328">
        <v>436</v>
      </c>
      <c r="H328">
        <v>2.8</v>
      </c>
      <c r="I328">
        <v>24</v>
      </c>
      <c r="J328">
        <v>76</v>
      </c>
      <c r="K328">
        <v>11144518</v>
      </c>
      <c r="L328">
        <v>15000000</v>
      </c>
      <c r="M328" s="2">
        <f>VLOOKUP(A328,Sheet2!$A$1:G4052,2,0)</f>
        <v>36094</v>
      </c>
      <c r="N328" t="str">
        <f>VLOOKUP(A328,Sheet2!$A$1:G4052,3,0)</f>
        <v>Color</v>
      </c>
      <c r="O328" t="str">
        <f>VLOOKUP(A328,Sheet2!$A$1:G4052,4,0)</f>
        <v>Adventure</v>
      </c>
      <c r="P328" t="str">
        <f>VLOOKUP(A328,Sheet2!$A$1:G4052,5,0)</f>
        <v>English</v>
      </c>
      <c r="Q328" t="str">
        <f>VLOOKUP(A328,Sheet2!$A$1:G4052,6,0)</f>
        <v>Canada</v>
      </c>
      <c r="R328" t="str">
        <f>VLOOKUP(A328,Sheet2!$A$1:G4052,7,0)</f>
        <v>G</v>
      </c>
      <c r="S328" t="str">
        <f>IF(Table1[[#This Row],[Language]]="English","English","Other language")</f>
        <v>English</v>
      </c>
      <c r="T328">
        <f>Table1[[#This Row],[Gross Revenue]]-Table1[[#This Row],[Budget]]</f>
        <v>-3855482</v>
      </c>
      <c r="U328" s="1">
        <f>(Table1[[#This Row],[Gross Revenue]]/Table1[[#This Row],[Budget]])-1</f>
        <v>-0.2570321333333333</v>
      </c>
      <c r="V328" t="str">
        <f t="shared" si="10"/>
        <v>&lt;90 minutes</v>
      </c>
      <c r="W328">
        <f>Table1[[#This Row],[Profit]]/Table1[[#This Row],[Budget]]</f>
        <v>-0.25703213333333336</v>
      </c>
      <c r="X328" s="22" t="str">
        <f>IF(L328="","",
IF(L328&lt;Predictability!$B$1,"Low",
IF(L328&lt;=Predictability!$B$2,"Mid","High")))</f>
        <v>Mid</v>
      </c>
      <c r="Y328" s="22">
        <f t="shared" si="11"/>
        <v>0</v>
      </c>
    </row>
    <row r="329" spans="1:25" x14ac:dyDescent="0.2">
      <c r="A329" t="s">
        <v>3988</v>
      </c>
      <c r="B329" t="s">
        <v>1093</v>
      </c>
      <c r="C329" t="s">
        <v>1094</v>
      </c>
      <c r="D329">
        <v>677</v>
      </c>
      <c r="E329">
        <v>2055</v>
      </c>
      <c r="F329">
        <v>176</v>
      </c>
      <c r="G329">
        <v>605</v>
      </c>
      <c r="H329">
        <v>5.6</v>
      </c>
      <c r="I329">
        <v>98</v>
      </c>
      <c r="J329">
        <v>90</v>
      </c>
      <c r="K329">
        <v>72601713</v>
      </c>
      <c r="L329">
        <v>51000000</v>
      </c>
      <c r="M329" s="2">
        <f>VLOOKUP(A329,Sheet2!$A$1:G4053,2,0)</f>
        <v>38784</v>
      </c>
      <c r="N329" t="str">
        <f>VLOOKUP(A329,Sheet2!$A$1:G4053,3,0)</f>
        <v>Color</v>
      </c>
      <c r="O329" t="str">
        <f>VLOOKUP(A329,Sheet2!$A$1:G4053,4,0)</f>
        <v>Animation</v>
      </c>
      <c r="P329" t="str">
        <f>VLOOKUP(A329,Sheet2!$A$1:G4053,5,0)</f>
        <v>English</v>
      </c>
      <c r="Q329" t="str">
        <f>VLOOKUP(A329,Sheet2!$A$1:G4053,6,0)</f>
        <v>Germany</v>
      </c>
      <c r="R329" t="str">
        <f>VLOOKUP(A329,Sheet2!$A$1:G4053,7,0)</f>
        <v>PG</v>
      </c>
      <c r="S329" t="str">
        <f>IF(Table1[[#This Row],[Language]]="English","English","Other language")</f>
        <v>English</v>
      </c>
      <c r="T329">
        <f>Table1[[#This Row],[Gross Revenue]]-Table1[[#This Row],[Budget]]</f>
        <v>21601713</v>
      </c>
      <c r="U329" s="1">
        <f>(Table1[[#This Row],[Gross Revenue]]/Table1[[#This Row],[Budget]])-1</f>
        <v>0.42356299999999991</v>
      </c>
      <c r="V329" t="str">
        <f t="shared" si="10"/>
        <v>90-110 minutes</v>
      </c>
      <c r="W329">
        <f>Table1[[#This Row],[Profit]]/Table1[[#This Row],[Budget]]</f>
        <v>0.42356300000000002</v>
      </c>
      <c r="X329" s="22" t="str">
        <f>IF(L329="","",
IF(L329&lt;Predictability!$B$1,"Low",
IF(L329&lt;=Predictability!$B$2,"Mid","High")))</f>
        <v>High</v>
      </c>
      <c r="Y329" s="22">
        <f t="shared" si="11"/>
        <v>0</v>
      </c>
    </row>
    <row r="330" spans="1:25" x14ac:dyDescent="0.2">
      <c r="A330" t="s">
        <v>5025</v>
      </c>
      <c r="B330" t="s">
        <v>1448</v>
      </c>
      <c r="C330" t="s">
        <v>69</v>
      </c>
      <c r="D330">
        <v>933</v>
      </c>
      <c r="E330">
        <v>3357</v>
      </c>
      <c r="F330">
        <v>323</v>
      </c>
      <c r="G330">
        <v>0</v>
      </c>
      <c r="H330">
        <v>6.5</v>
      </c>
      <c r="I330">
        <v>131</v>
      </c>
      <c r="J330">
        <v>98</v>
      </c>
      <c r="K330">
        <v>26536120</v>
      </c>
      <c r="L330">
        <v>50000000</v>
      </c>
      <c r="M330" s="2">
        <f>VLOOKUP(A330,Sheet2!$A$1:G4054,2,0)</f>
        <v>37817</v>
      </c>
      <c r="N330" t="str">
        <f>VLOOKUP(A330,Sheet2!$A$1:G4054,3,0)</f>
        <v>Color</v>
      </c>
      <c r="O330" t="str">
        <f>VLOOKUP(A330,Sheet2!$A$1:G4054,4,0)</f>
        <v>Action</v>
      </c>
      <c r="P330" t="str">
        <f>VLOOKUP(A330,Sheet2!$A$1:G4054,5,0)</f>
        <v>English</v>
      </c>
      <c r="Q330" t="str">
        <f>VLOOKUP(A330,Sheet2!$A$1:G4054,6,0)</f>
        <v>Germany</v>
      </c>
      <c r="R330" t="str">
        <f>VLOOKUP(A330,Sheet2!$A$1:G4054,7,0)</f>
        <v>R</v>
      </c>
      <c r="S330" t="str">
        <f>IF(Table1[[#This Row],[Language]]="English","English","Other language")</f>
        <v>English</v>
      </c>
      <c r="T330">
        <f>Table1[[#This Row],[Gross Revenue]]-Table1[[#This Row],[Budget]]</f>
        <v>-23463880</v>
      </c>
      <c r="U330" s="1">
        <f>(Table1[[#This Row],[Gross Revenue]]/Table1[[#This Row],[Budget]])-1</f>
        <v>-0.46927759999999996</v>
      </c>
      <c r="V330" t="str">
        <f t="shared" si="10"/>
        <v>90-110 minutes</v>
      </c>
      <c r="W330">
        <f>Table1[[#This Row],[Profit]]/Table1[[#This Row],[Budget]]</f>
        <v>-0.46927760000000002</v>
      </c>
      <c r="X330" s="22" t="str">
        <f>IF(L330="","",
IF(L330&lt;Predictability!$B$1,"Low",
IF(L330&lt;=Predictability!$B$2,"Mid","High")))</f>
        <v>Mid</v>
      </c>
      <c r="Y330" s="22">
        <f t="shared" si="11"/>
        <v>0</v>
      </c>
    </row>
    <row r="331" spans="1:25" x14ac:dyDescent="0.2">
      <c r="A331" t="s">
        <v>6324</v>
      </c>
      <c r="B331" t="s">
        <v>1657</v>
      </c>
      <c r="C331" t="s">
        <v>1831</v>
      </c>
      <c r="D331">
        <v>844</v>
      </c>
      <c r="E331">
        <v>1899</v>
      </c>
      <c r="F331">
        <v>105</v>
      </c>
      <c r="G331">
        <v>764</v>
      </c>
      <c r="H331">
        <v>4.2</v>
      </c>
      <c r="I331">
        <v>159</v>
      </c>
      <c r="J331">
        <v>116</v>
      </c>
      <c r="K331">
        <v>5851188</v>
      </c>
      <c r="L331">
        <v>70000000</v>
      </c>
      <c r="M331" s="2">
        <f>VLOOKUP(A331,Sheet2!$A$1:G4055,2,0)</f>
        <v>39048</v>
      </c>
      <c r="N331" t="str">
        <f>VLOOKUP(A331,Sheet2!$A$1:G4055,3,0)</f>
        <v>Color</v>
      </c>
      <c r="O331" t="str">
        <f>VLOOKUP(A331,Sheet2!$A$1:G4055,4,0)</f>
        <v>Crime</v>
      </c>
      <c r="P331" t="str">
        <f>VLOOKUP(A331,Sheet2!$A$1:G4055,5,0)</f>
        <v>English</v>
      </c>
      <c r="Q331" t="str">
        <f>VLOOKUP(A331,Sheet2!$A$1:G4055,6,0)</f>
        <v>UK</v>
      </c>
      <c r="R331" t="str">
        <f>VLOOKUP(A331,Sheet2!$A$1:G4055,7,0)</f>
        <v>R</v>
      </c>
      <c r="S331" t="str">
        <f>IF(Table1[[#This Row],[Language]]="English","English","Other language")</f>
        <v>English</v>
      </c>
      <c r="T331">
        <f>Table1[[#This Row],[Gross Revenue]]-Table1[[#This Row],[Budget]]</f>
        <v>-64148812</v>
      </c>
      <c r="U331" s="1">
        <f>(Table1[[#This Row],[Gross Revenue]]/Table1[[#This Row],[Budget]])-1</f>
        <v>-0.91641159999999999</v>
      </c>
      <c r="V331" t="str">
        <f t="shared" si="10"/>
        <v>111-130 minutes</v>
      </c>
      <c r="W331">
        <f>Table1[[#This Row],[Profit]]/Table1[[#This Row],[Budget]]</f>
        <v>-0.91641159999999999</v>
      </c>
      <c r="X331" s="22" t="str">
        <f>IF(L331="","",
IF(L331&lt;Predictability!$B$1,"Low",
IF(L331&lt;=Predictability!$B$2,"Mid","High")))</f>
        <v>High</v>
      </c>
      <c r="Y331" s="22">
        <f t="shared" si="11"/>
        <v>0</v>
      </c>
    </row>
    <row r="332" spans="1:25" x14ac:dyDescent="0.2">
      <c r="A332" t="s">
        <v>5659</v>
      </c>
      <c r="B332" t="s">
        <v>487</v>
      </c>
      <c r="C332" t="s">
        <v>2452</v>
      </c>
      <c r="D332">
        <v>10000</v>
      </c>
      <c r="E332">
        <v>11459</v>
      </c>
      <c r="F332">
        <v>232</v>
      </c>
      <c r="G332">
        <v>0</v>
      </c>
      <c r="H332">
        <v>6.9</v>
      </c>
      <c r="I332">
        <v>42</v>
      </c>
      <c r="J332">
        <v>108</v>
      </c>
      <c r="K332">
        <v>2961991</v>
      </c>
      <c r="L332">
        <v>3300000</v>
      </c>
      <c r="M332" s="2">
        <f>VLOOKUP(A332,Sheet2!$A$1:G4056,2,0)</f>
        <v>35390</v>
      </c>
      <c r="N332" t="str">
        <f>VLOOKUP(A332,Sheet2!$A$1:G4056,3,0)</f>
        <v>Color</v>
      </c>
      <c r="O332" t="str">
        <f>VLOOKUP(A332,Sheet2!$A$1:G4056,4,0)</f>
        <v>Biography</v>
      </c>
      <c r="P332" t="str">
        <f>VLOOKUP(A332,Sheet2!$A$1:G4056,5,0)</f>
        <v>English</v>
      </c>
      <c r="Q332" t="str">
        <f>VLOOKUP(A332,Sheet2!$A$1:G4056,6,0)</f>
        <v>USA</v>
      </c>
      <c r="R332" t="str">
        <f>VLOOKUP(A332,Sheet2!$A$1:G4056,7,0)</f>
        <v>R</v>
      </c>
      <c r="S332" t="str">
        <f>IF(Table1[[#This Row],[Language]]="English","English","Other language")</f>
        <v>English</v>
      </c>
      <c r="T332">
        <f>Table1[[#This Row],[Gross Revenue]]-Table1[[#This Row],[Budget]]</f>
        <v>-338009</v>
      </c>
      <c r="U332" s="1">
        <f>(Table1[[#This Row],[Gross Revenue]]/Table1[[#This Row],[Budget]])-1</f>
        <v>-0.10242696969696974</v>
      </c>
      <c r="V332" t="str">
        <f t="shared" si="10"/>
        <v>90-110 minutes</v>
      </c>
      <c r="W332">
        <f>Table1[[#This Row],[Profit]]/Table1[[#This Row],[Budget]]</f>
        <v>-0.1024269696969697</v>
      </c>
      <c r="X332" s="22" t="str">
        <f>IF(L332="","",
IF(L332&lt;Predictability!$B$1,"Low",
IF(L332&lt;=Predictability!$B$2,"Mid","High")))</f>
        <v>Low</v>
      </c>
      <c r="Y332" s="22">
        <f t="shared" si="11"/>
        <v>0</v>
      </c>
    </row>
    <row r="333" spans="1:25" x14ac:dyDescent="0.2">
      <c r="A333" t="s">
        <v>6591</v>
      </c>
      <c r="B333" t="s">
        <v>142</v>
      </c>
      <c r="C333" t="s">
        <v>1186</v>
      </c>
      <c r="D333">
        <v>920</v>
      </c>
      <c r="E333">
        <v>2725</v>
      </c>
      <c r="F333">
        <v>13000</v>
      </c>
      <c r="G333">
        <v>12000</v>
      </c>
      <c r="H333">
        <v>7.6</v>
      </c>
      <c r="I333">
        <v>186</v>
      </c>
      <c r="J333">
        <v>126</v>
      </c>
      <c r="K333">
        <v>251188924</v>
      </c>
      <c r="L333">
        <v>35000000</v>
      </c>
      <c r="M333" s="2">
        <f>VLOOKUP(A333,Sheet2!$A$1:G4057,2,0)</f>
        <v>32619</v>
      </c>
      <c r="N333" t="str">
        <f>VLOOKUP(A333,Sheet2!$A$1:G4057,3,0)</f>
        <v>Color</v>
      </c>
      <c r="O333" t="str">
        <f>VLOOKUP(A333,Sheet2!$A$1:G4057,4,0)</f>
        <v>Action</v>
      </c>
      <c r="P333" t="str">
        <f>VLOOKUP(A333,Sheet2!$A$1:G4057,5,0)</f>
        <v>English</v>
      </c>
      <c r="Q333" t="str">
        <f>VLOOKUP(A333,Sheet2!$A$1:G4057,6,0)</f>
        <v>USA</v>
      </c>
      <c r="R333" t="str">
        <f>VLOOKUP(A333,Sheet2!$A$1:G4057,7,0)</f>
        <v>PG-13</v>
      </c>
      <c r="S333" t="str">
        <f>IF(Table1[[#This Row],[Language]]="English","English","Other language")</f>
        <v>English</v>
      </c>
      <c r="T333">
        <f>Table1[[#This Row],[Gross Revenue]]-Table1[[#This Row],[Budget]]</f>
        <v>216188924</v>
      </c>
      <c r="U333" s="1">
        <f>(Table1[[#This Row],[Gross Revenue]]/Table1[[#This Row],[Budget]])-1</f>
        <v>6.1768264000000004</v>
      </c>
      <c r="V333" t="str">
        <f t="shared" si="10"/>
        <v>111-130 minutes</v>
      </c>
      <c r="W333">
        <f>Table1[[#This Row],[Profit]]/Table1[[#This Row],[Budget]]</f>
        <v>6.1768264000000004</v>
      </c>
      <c r="X333" s="22" t="str">
        <f>IF(L333="","",
IF(L333&lt;Predictability!$B$1,"Low",
IF(L333&lt;=Predictability!$B$2,"Mid","High")))</f>
        <v>Mid</v>
      </c>
      <c r="Y333" s="22">
        <f t="shared" si="11"/>
        <v>1</v>
      </c>
    </row>
    <row r="334" spans="1:25" x14ac:dyDescent="0.2">
      <c r="A334" t="s">
        <v>3328</v>
      </c>
      <c r="B334" t="s">
        <v>142</v>
      </c>
      <c r="C334" t="s">
        <v>143</v>
      </c>
      <c r="D334">
        <v>920</v>
      </c>
      <c r="E334">
        <v>2699</v>
      </c>
      <c r="F334">
        <v>541</v>
      </c>
      <c r="G334">
        <v>0</v>
      </c>
      <c r="H334">
        <v>3.7</v>
      </c>
      <c r="I334">
        <v>183</v>
      </c>
      <c r="J334">
        <v>125</v>
      </c>
      <c r="K334">
        <v>107285004</v>
      </c>
      <c r="L334">
        <v>125000000</v>
      </c>
      <c r="M334" s="2">
        <f>VLOOKUP(A334,Sheet2!$A$1:G4058,2,0)</f>
        <v>35754</v>
      </c>
      <c r="N334" t="str">
        <f>VLOOKUP(A334,Sheet2!$A$1:G4058,3,0)</f>
        <v>Color</v>
      </c>
      <c r="O334" t="str">
        <f>VLOOKUP(A334,Sheet2!$A$1:G4058,4,0)</f>
        <v>Action</v>
      </c>
      <c r="P334" t="str">
        <f>VLOOKUP(A334,Sheet2!$A$1:G4058,5,0)</f>
        <v>English</v>
      </c>
      <c r="Q334" t="str">
        <f>VLOOKUP(A334,Sheet2!$A$1:G4058,6,0)</f>
        <v>USA</v>
      </c>
      <c r="R334" t="str">
        <f>VLOOKUP(A334,Sheet2!$A$1:G4058,7,0)</f>
        <v>PG-13</v>
      </c>
      <c r="S334" t="str">
        <f>IF(Table1[[#This Row],[Language]]="English","English","Other language")</f>
        <v>English</v>
      </c>
      <c r="T334">
        <f>Table1[[#This Row],[Gross Revenue]]-Table1[[#This Row],[Budget]]</f>
        <v>-17714996</v>
      </c>
      <c r="U334" s="1">
        <f>(Table1[[#This Row],[Gross Revenue]]/Table1[[#This Row],[Budget]])-1</f>
        <v>-0.14171996799999997</v>
      </c>
      <c r="V334" t="str">
        <f t="shared" si="10"/>
        <v>111-130 minutes</v>
      </c>
      <c r="W334">
        <f>Table1[[#This Row],[Profit]]/Table1[[#This Row],[Budget]]</f>
        <v>-0.141719968</v>
      </c>
      <c r="X334" s="22" t="str">
        <f>IF(L334="","",
IF(L334&lt;Predictability!$B$1,"Low",
IF(L334&lt;=Predictability!$B$2,"Mid","High")))</f>
        <v>High</v>
      </c>
      <c r="Y334" s="22">
        <f t="shared" si="11"/>
        <v>0</v>
      </c>
    </row>
    <row r="335" spans="1:25" x14ac:dyDescent="0.2">
      <c r="A335" t="s">
        <v>6950</v>
      </c>
      <c r="B335" t="s">
        <v>1347</v>
      </c>
      <c r="C335" t="s">
        <v>2739</v>
      </c>
      <c r="D335">
        <v>23000</v>
      </c>
      <c r="E335">
        <v>59558</v>
      </c>
      <c r="F335">
        <v>22000</v>
      </c>
      <c r="G335">
        <v>15000</v>
      </c>
      <c r="H335">
        <v>8.3000000000000007</v>
      </c>
      <c r="I335">
        <v>478</v>
      </c>
      <c r="J335">
        <v>128</v>
      </c>
      <c r="K335">
        <v>205343774</v>
      </c>
      <c r="L335">
        <v>150000000</v>
      </c>
      <c r="M335" s="2">
        <f>VLOOKUP(A335,Sheet2!$A$1:G4059,2,0)</f>
        <v>38699</v>
      </c>
      <c r="N335" t="str">
        <f>VLOOKUP(A335,Sheet2!$A$1:G4059,3,0)</f>
        <v>Color</v>
      </c>
      <c r="O335" t="str">
        <f>VLOOKUP(A335,Sheet2!$A$1:G4059,4,0)</f>
        <v>Action</v>
      </c>
      <c r="P335" t="str">
        <f>VLOOKUP(A335,Sheet2!$A$1:G4059,5,0)</f>
        <v>English</v>
      </c>
      <c r="Q335" t="str">
        <f>VLOOKUP(A335,Sheet2!$A$1:G4059,6,0)</f>
        <v>USA</v>
      </c>
      <c r="R335" t="str">
        <f>VLOOKUP(A335,Sheet2!$A$1:G4059,7,0)</f>
        <v>PG-13</v>
      </c>
      <c r="S335" t="str">
        <f>IF(Table1[[#This Row],[Language]]="English","English","Other language")</f>
        <v>English</v>
      </c>
      <c r="T335">
        <f>Table1[[#This Row],[Gross Revenue]]-Table1[[#This Row],[Budget]]</f>
        <v>55343774</v>
      </c>
      <c r="U335" s="1">
        <f>(Table1[[#This Row],[Gross Revenue]]/Table1[[#This Row],[Budget]])-1</f>
        <v>0.36895849333333341</v>
      </c>
      <c r="V335" t="str">
        <f t="shared" si="10"/>
        <v>111-130 minutes</v>
      </c>
      <c r="W335">
        <f>Table1[[#This Row],[Profit]]/Table1[[#This Row],[Budget]]</f>
        <v>0.36895849333333336</v>
      </c>
      <c r="X335" s="22" t="str">
        <f>IF(L335="","",
IF(L335&lt;Predictability!$B$1,"Low",
IF(L335&lt;=Predictability!$B$2,"Mid","High")))</f>
        <v>High</v>
      </c>
      <c r="Y335" s="22">
        <f t="shared" si="11"/>
        <v>0</v>
      </c>
    </row>
    <row r="336" spans="1:25" x14ac:dyDescent="0.2">
      <c r="A336" t="s">
        <v>3826</v>
      </c>
      <c r="B336" t="s">
        <v>142</v>
      </c>
      <c r="C336" t="s">
        <v>143</v>
      </c>
      <c r="D336">
        <v>920</v>
      </c>
      <c r="E336">
        <v>2880</v>
      </c>
      <c r="F336">
        <v>541</v>
      </c>
      <c r="G336">
        <v>0</v>
      </c>
      <c r="H336">
        <v>5.4</v>
      </c>
      <c r="I336">
        <v>144</v>
      </c>
      <c r="J336">
        <v>121</v>
      </c>
      <c r="K336">
        <v>184031112</v>
      </c>
      <c r="L336">
        <v>100000000</v>
      </c>
      <c r="M336" s="2">
        <f>VLOOKUP(A336,Sheet2!$A$1:G4060,2,0)</f>
        <v>34782</v>
      </c>
      <c r="N336" t="str">
        <f>VLOOKUP(A336,Sheet2!$A$1:G4060,3,0)</f>
        <v>Color</v>
      </c>
      <c r="O336" t="str">
        <f>VLOOKUP(A336,Sheet2!$A$1:G4060,4,0)</f>
        <v>Action</v>
      </c>
      <c r="P336" t="str">
        <f>VLOOKUP(A336,Sheet2!$A$1:G4060,5,0)</f>
        <v>English</v>
      </c>
      <c r="Q336" t="str">
        <f>VLOOKUP(A336,Sheet2!$A$1:G4060,6,0)</f>
        <v>USA</v>
      </c>
      <c r="R336" t="str">
        <f>VLOOKUP(A336,Sheet2!$A$1:G4060,7,0)</f>
        <v>PG-13</v>
      </c>
      <c r="S336" t="str">
        <f>IF(Table1[[#This Row],[Language]]="English","English","Other language")</f>
        <v>English</v>
      </c>
      <c r="T336">
        <f>Table1[[#This Row],[Gross Revenue]]-Table1[[#This Row],[Budget]]</f>
        <v>84031112</v>
      </c>
      <c r="U336" s="1">
        <f>(Table1[[#This Row],[Gross Revenue]]/Table1[[#This Row],[Budget]])-1</f>
        <v>0.84031111999999997</v>
      </c>
      <c r="V336" t="str">
        <f t="shared" si="10"/>
        <v>111-130 minutes</v>
      </c>
      <c r="W336">
        <f>Table1[[#This Row],[Profit]]/Table1[[#This Row],[Budget]]</f>
        <v>0.84031111999999997</v>
      </c>
      <c r="X336" s="22" t="str">
        <f>IF(L336="","",
IF(L336&lt;Predictability!$B$1,"Low",
IF(L336&lt;=Predictability!$B$2,"Mid","High")))</f>
        <v>High</v>
      </c>
      <c r="Y336" s="22">
        <f t="shared" si="11"/>
        <v>1</v>
      </c>
    </row>
    <row r="337" spans="1:25" x14ac:dyDescent="0.2">
      <c r="A337" t="s">
        <v>5837</v>
      </c>
      <c r="B337" t="s">
        <v>142</v>
      </c>
      <c r="C337" t="s">
        <v>1186</v>
      </c>
      <c r="D337">
        <v>920</v>
      </c>
      <c r="E337">
        <v>2899</v>
      </c>
      <c r="F337">
        <v>13000</v>
      </c>
      <c r="G337">
        <v>0</v>
      </c>
      <c r="H337">
        <v>7</v>
      </c>
      <c r="I337">
        <v>153</v>
      </c>
      <c r="J337">
        <v>126</v>
      </c>
      <c r="K337">
        <v>162831698</v>
      </c>
      <c r="L337">
        <v>80000000</v>
      </c>
      <c r="M337" s="2">
        <f>VLOOKUP(A337,Sheet2!$A$1:G4061,2,0)</f>
        <v>33644</v>
      </c>
      <c r="N337" t="str">
        <f>VLOOKUP(A337,Sheet2!$A$1:G4061,3,0)</f>
        <v>Color</v>
      </c>
      <c r="O337" t="str">
        <f>VLOOKUP(A337,Sheet2!$A$1:G4061,4,0)</f>
        <v>Action</v>
      </c>
      <c r="P337" t="str">
        <f>VLOOKUP(A337,Sheet2!$A$1:G4061,5,0)</f>
        <v>English</v>
      </c>
      <c r="Q337" t="str">
        <f>VLOOKUP(A337,Sheet2!$A$1:G4061,6,0)</f>
        <v>USA</v>
      </c>
      <c r="R337" t="str">
        <f>VLOOKUP(A337,Sheet2!$A$1:G4061,7,0)</f>
        <v>PG-13</v>
      </c>
      <c r="S337" t="str">
        <f>IF(Table1[[#This Row],[Language]]="English","English","Other language")</f>
        <v>English</v>
      </c>
      <c r="T337">
        <f>Table1[[#This Row],[Gross Revenue]]-Table1[[#This Row],[Budget]]</f>
        <v>82831698</v>
      </c>
      <c r="U337" s="1">
        <f>(Table1[[#This Row],[Gross Revenue]]/Table1[[#This Row],[Budget]])-1</f>
        <v>1.0353962249999999</v>
      </c>
      <c r="V337" t="str">
        <f t="shared" si="10"/>
        <v>111-130 minutes</v>
      </c>
      <c r="W337">
        <f>Table1[[#This Row],[Profit]]/Table1[[#This Row],[Budget]]</f>
        <v>1.0353962249999999</v>
      </c>
      <c r="X337" s="22" t="str">
        <f>IF(L337="","",
IF(L337&lt;Predictability!$B$1,"Low",
IF(L337&lt;=Predictability!$B$2,"Mid","High")))</f>
        <v>High</v>
      </c>
      <c r="Y337" s="22">
        <f t="shared" si="11"/>
        <v>1</v>
      </c>
    </row>
    <row r="338" spans="1:25" x14ac:dyDescent="0.2">
      <c r="A338" t="s">
        <v>3325</v>
      </c>
      <c r="B338" t="s">
        <v>136</v>
      </c>
      <c r="C338" t="s">
        <v>137</v>
      </c>
      <c r="D338">
        <v>730</v>
      </c>
      <c r="E338">
        <v>1405</v>
      </c>
      <c r="F338">
        <v>38</v>
      </c>
      <c r="G338">
        <v>342</v>
      </c>
      <c r="H338">
        <v>3.6</v>
      </c>
      <c r="I338">
        <v>97</v>
      </c>
      <c r="J338">
        <v>91</v>
      </c>
      <c r="K338">
        <v>10149779</v>
      </c>
      <c r="L338">
        <v>6500000</v>
      </c>
      <c r="M338" s="2">
        <f>VLOOKUP(A338,Sheet2!$A$1:G4062,2,0)</f>
        <v>36299</v>
      </c>
      <c r="N338" t="str">
        <f>VLOOKUP(A338,Sheet2!$A$1:G4062,3,0)</f>
        <v>Color</v>
      </c>
      <c r="O338" t="str">
        <f>VLOOKUP(A338,Sheet2!$A$1:G4062,4,0)</f>
        <v>Horror</v>
      </c>
      <c r="P338" t="str">
        <f>VLOOKUP(A338,Sheet2!$A$1:G4062,5,0)</f>
        <v>English</v>
      </c>
      <c r="Q338" t="str">
        <f>VLOOKUP(A338,Sheet2!$A$1:G4062,6,0)</f>
        <v>USA</v>
      </c>
      <c r="R338" t="str">
        <f>VLOOKUP(A338,Sheet2!$A$1:G4062,7,0)</f>
        <v>PG-13</v>
      </c>
      <c r="S338" t="str">
        <f>IF(Table1[[#This Row],[Language]]="English","English","Other language")</f>
        <v>English</v>
      </c>
      <c r="T338">
        <f>Table1[[#This Row],[Gross Revenue]]-Table1[[#This Row],[Budget]]</f>
        <v>3649779</v>
      </c>
      <c r="U338" s="1">
        <f>(Table1[[#This Row],[Gross Revenue]]/Table1[[#This Row],[Budget]])-1</f>
        <v>0.56150446153846145</v>
      </c>
      <c r="V338" t="str">
        <f t="shared" si="10"/>
        <v>90-110 minutes</v>
      </c>
      <c r="W338">
        <f>Table1[[#This Row],[Profit]]/Table1[[#This Row],[Budget]]</f>
        <v>0.56150446153846156</v>
      </c>
      <c r="X338" s="22" t="str">
        <f>IF(L338="","",
IF(L338&lt;Predictability!$B$1,"Low",
IF(L338&lt;=Predictability!$B$2,"Mid","High")))</f>
        <v>Low</v>
      </c>
      <c r="Y338" s="22">
        <f t="shared" si="11"/>
        <v>1</v>
      </c>
    </row>
    <row r="339" spans="1:25" x14ac:dyDescent="0.2">
      <c r="A339" t="s">
        <v>4155</v>
      </c>
      <c r="B339" t="s">
        <v>828</v>
      </c>
      <c r="C339" t="s">
        <v>543</v>
      </c>
      <c r="D339">
        <v>833</v>
      </c>
      <c r="E339">
        <v>4001</v>
      </c>
      <c r="F339">
        <v>473</v>
      </c>
      <c r="G339">
        <v>25000</v>
      </c>
      <c r="H339">
        <v>5.8</v>
      </c>
      <c r="I339">
        <v>355</v>
      </c>
      <c r="J339">
        <v>116</v>
      </c>
      <c r="K339">
        <v>83552429</v>
      </c>
      <c r="L339">
        <v>70000000</v>
      </c>
      <c r="M339" s="2">
        <f>VLOOKUP(A339,Sheet2!$A$1:G4063,2,0)</f>
        <v>40579</v>
      </c>
      <c r="N339" t="str">
        <f>VLOOKUP(A339,Sheet2!$A$1:G4063,3,0)</f>
        <v>Color</v>
      </c>
      <c r="O339" t="str">
        <f>VLOOKUP(A339,Sheet2!$A$1:G4063,4,0)</f>
        <v>Action</v>
      </c>
      <c r="P339" t="str">
        <f>VLOOKUP(A339,Sheet2!$A$1:G4063,5,0)</f>
        <v>English</v>
      </c>
      <c r="Q339" t="str">
        <f>VLOOKUP(A339,Sheet2!$A$1:G4063,6,0)</f>
        <v>USA</v>
      </c>
      <c r="R339" t="str">
        <f>VLOOKUP(A339,Sheet2!$A$1:G4063,7,0)</f>
        <v>PG-13</v>
      </c>
      <c r="S339" t="str">
        <f>IF(Table1[[#This Row],[Language]]="English","English","Other language")</f>
        <v>English</v>
      </c>
      <c r="T339">
        <f>Table1[[#This Row],[Gross Revenue]]-Table1[[#This Row],[Budget]]</f>
        <v>13552429</v>
      </c>
      <c r="U339" s="1">
        <f>(Table1[[#This Row],[Gross Revenue]]/Table1[[#This Row],[Budget]])-1</f>
        <v>0.19360612857142856</v>
      </c>
      <c r="V339" t="str">
        <f t="shared" si="10"/>
        <v>111-130 minutes</v>
      </c>
      <c r="W339">
        <f>Table1[[#This Row],[Profit]]/Table1[[#This Row],[Budget]]</f>
        <v>0.19360612857142856</v>
      </c>
      <c r="X339" s="22" t="str">
        <f>IF(L339="","",
IF(L339&lt;Predictability!$B$1,"Low",
IF(L339&lt;=Predictability!$B$2,"Mid","High")))</f>
        <v>High</v>
      </c>
      <c r="Y339" s="22">
        <f t="shared" si="11"/>
        <v>0</v>
      </c>
    </row>
    <row r="340" spans="1:25" x14ac:dyDescent="0.2">
      <c r="A340" t="s">
        <v>3576</v>
      </c>
      <c r="B340" t="s">
        <v>563</v>
      </c>
      <c r="C340" t="s">
        <v>564</v>
      </c>
      <c r="D340">
        <v>997</v>
      </c>
      <c r="E340">
        <v>3177</v>
      </c>
      <c r="F340">
        <v>9</v>
      </c>
      <c r="G340">
        <v>0</v>
      </c>
      <c r="H340">
        <v>5</v>
      </c>
      <c r="I340">
        <v>65</v>
      </c>
      <c r="J340">
        <v>110</v>
      </c>
      <c r="K340">
        <v>8888355</v>
      </c>
      <c r="L340">
        <v>20000000</v>
      </c>
      <c r="M340" s="2">
        <f>VLOOKUP(A340,Sheet2!$A$1:G4064,2,0)</f>
        <v>41298</v>
      </c>
      <c r="N340" t="str">
        <f>VLOOKUP(A340,Sheet2!$A$1:G4064,3,0)</f>
        <v>Color</v>
      </c>
      <c r="O340" t="str">
        <f>VLOOKUP(A340,Sheet2!$A$1:G4064,4,0)</f>
        <v>Drama</v>
      </c>
      <c r="P340" t="str">
        <f>VLOOKUP(A340,Sheet2!$A$1:G4064,5,0)</f>
        <v>English</v>
      </c>
      <c r="Q340" t="str">
        <f>VLOOKUP(A340,Sheet2!$A$1:G4064,6,0)</f>
        <v>USA</v>
      </c>
      <c r="R340" t="str">
        <f>VLOOKUP(A340,Sheet2!$A$1:G4064,7,0)</f>
        <v>PG-13</v>
      </c>
      <c r="S340" t="str">
        <f>IF(Table1[[#This Row],[Language]]="English","English","Other language")</f>
        <v>English</v>
      </c>
      <c r="T340">
        <f>Table1[[#This Row],[Gross Revenue]]-Table1[[#This Row],[Budget]]</f>
        <v>-11111645</v>
      </c>
      <c r="U340" s="1">
        <f>(Table1[[#This Row],[Gross Revenue]]/Table1[[#This Row],[Budget]])-1</f>
        <v>-0.55558225000000006</v>
      </c>
      <c r="V340" t="str">
        <f t="shared" si="10"/>
        <v>90-110 minutes</v>
      </c>
      <c r="W340">
        <f>Table1[[#This Row],[Profit]]/Table1[[#This Row],[Budget]]</f>
        <v>-0.55558225000000006</v>
      </c>
      <c r="X340" s="22" t="str">
        <f>IF(L340="","",
IF(L340&lt;Predictability!$B$1,"Low",
IF(L340&lt;=Predictability!$B$2,"Mid","High")))</f>
        <v>Mid</v>
      </c>
      <c r="Y340" s="22">
        <f t="shared" si="11"/>
        <v>0</v>
      </c>
    </row>
    <row r="341" spans="1:25" x14ac:dyDescent="0.2">
      <c r="A341" t="s">
        <v>3274</v>
      </c>
      <c r="B341" t="s">
        <v>43</v>
      </c>
      <c r="C341" t="s">
        <v>44</v>
      </c>
      <c r="D341">
        <v>743</v>
      </c>
      <c r="E341">
        <v>971</v>
      </c>
      <c r="F341">
        <v>64</v>
      </c>
      <c r="G341">
        <v>0</v>
      </c>
      <c r="H341">
        <v>2.4</v>
      </c>
      <c r="I341">
        <v>174</v>
      </c>
      <c r="J341">
        <v>119</v>
      </c>
      <c r="K341">
        <v>21471685</v>
      </c>
      <c r="L341">
        <v>44000000</v>
      </c>
      <c r="M341" s="2">
        <f>VLOOKUP(A341,Sheet2!$A$1:G4065,2,0)</f>
        <v>36587</v>
      </c>
      <c r="N341" t="str">
        <f>VLOOKUP(A341,Sheet2!$A$1:G4065,3,0)</f>
        <v>Color</v>
      </c>
      <c r="O341" t="str">
        <f>VLOOKUP(A341,Sheet2!$A$1:G4065,4,0)</f>
        <v>Action</v>
      </c>
      <c r="P341" t="str">
        <f>VLOOKUP(A341,Sheet2!$A$1:G4065,5,0)</f>
        <v>English</v>
      </c>
      <c r="Q341" t="str">
        <f>VLOOKUP(A341,Sheet2!$A$1:G4065,6,0)</f>
        <v>USA</v>
      </c>
      <c r="R341" t="str">
        <f>VLOOKUP(A341,Sheet2!$A$1:G4065,7,0)</f>
        <v>PG-13</v>
      </c>
      <c r="S341" t="str">
        <f>IF(Table1[[#This Row],[Language]]="English","English","Other language")</f>
        <v>English</v>
      </c>
      <c r="T341">
        <f>Table1[[#This Row],[Gross Revenue]]-Table1[[#This Row],[Budget]]</f>
        <v>-22528315</v>
      </c>
      <c r="U341" s="1">
        <f>(Table1[[#This Row],[Gross Revenue]]/Table1[[#This Row],[Budget]])-1</f>
        <v>-0.5120071590909091</v>
      </c>
      <c r="V341" t="str">
        <f t="shared" si="10"/>
        <v>111-130 minutes</v>
      </c>
      <c r="W341">
        <f>Table1[[#This Row],[Profit]]/Table1[[#This Row],[Budget]]</f>
        <v>-0.5120071590909091</v>
      </c>
      <c r="X341" s="22" t="str">
        <f>IF(L341="","",
IF(L341&lt;Predictability!$B$1,"Low",
IF(L341&lt;=Predictability!$B$2,"Mid","High")))</f>
        <v>Mid</v>
      </c>
      <c r="Y341" s="22">
        <f t="shared" si="11"/>
        <v>0</v>
      </c>
    </row>
    <row r="342" spans="1:25" x14ac:dyDescent="0.2">
      <c r="A342" t="s">
        <v>4208</v>
      </c>
      <c r="B342" t="s">
        <v>528</v>
      </c>
      <c r="C342" t="s">
        <v>1335</v>
      </c>
      <c r="D342">
        <v>14000</v>
      </c>
      <c r="E342">
        <v>26679</v>
      </c>
      <c r="F342">
        <v>532</v>
      </c>
      <c r="G342">
        <v>44000</v>
      </c>
      <c r="H342">
        <v>5.9</v>
      </c>
      <c r="I342">
        <v>377</v>
      </c>
      <c r="J342">
        <v>131</v>
      </c>
      <c r="K342">
        <v>65173160</v>
      </c>
      <c r="L342">
        <v>209000000</v>
      </c>
      <c r="M342" s="2">
        <f>VLOOKUP(A342,Sheet2!$A$1:G4066,2,0)</f>
        <v>41091</v>
      </c>
      <c r="N342" t="str">
        <f>VLOOKUP(A342,Sheet2!$A$1:G4066,3,0)</f>
        <v>Color</v>
      </c>
      <c r="O342" t="str">
        <f>VLOOKUP(A342,Sheet2!$A$1:G4066,4,0)</f>
        <v>Action</v>
      </c>
      <c r="P342" t="str">
        <f>VLOOKUP(A342,Sheet2!$A$1:G4066,5,0)</f>
        <v>English</v>
      </c>
      <c r="Q342" t="str">
        <f>VLOOKUP(A342,Sheet2!$A$1:G4066,6,0)</f>
        <v>USA</v>
      </c>
      <c r="R342" t="str">
        <f>VLOOKUP(A342,Sheet2!$A$1:G4066,7,0)</f>
        <v>PG-13</v>
      </c>
      <c r="S342" t="str">
        <f>IF(Table1[[#This Row],[Language]]="English","English","Other language")</f>
        <v>English</v>
      </c>
      <c r="T342">
        <f>Table1[[#This Row],[Gross Revenue]]-Table1[[#This Row],[Budget]]</f>
        <v>-143826840</v>
      </c>
      <c r="U342" s="1">
        <f>(Table1[[#This Row],[Gross Revenue]]/Table1[[#This Row],[Budget]])-1</f>
        <v>-0.68816669856459334</v>
      </c>
      <c r="V342" t="str">
        <f t="shared" si="10"/>
        <v>131-150 minutes</v>
      </c>
      <c r="W342">
        <f>Table1[[#This Row],[Profit]]/Table1[[#This Row],[Budget]]</f>
        <v>-0.68816669856459334</v>
      </c>
      <c r="X342" s="22" t="str">
        <f>IF(L342="","",
IF(L342&lt;Predictability!$B$1,"Low",
IF(L342&lt;=Predictability!$B$2,"Mid","High")))</f>
        <v>High</v>
      </c>
      <c r="Y342" s="22">
        <f t="shared" si="11"/>
        <v>0</v>
      </c>
    </row>
    <row r="343" spans="1:25" x14ac:dyDescent="0.2">
      <c r="A343" t="s">
        <v>4059</v>
      </c>
      <c r="B343" t="s">
        <v>700</v>
      </c>
      <c r="C343" t="s">
        <v>1174</v>
      </c>
      <c r="D343">
        <v>12000</v>
      </c>
      <c r="E343">
        <v>15889</v>
      </c>
      <c r="F343">
        <v>473</v>
      </c>
      <c r="G343">
        <v>0</v>
      </c>
      <c r="H343">
        <v>5.7</v>
      </c>
      <c r="I343">
        <v>161</v>
      </c>
      <c r="J343">
        <v>118</v>
      </c>
      <c r="K343">
        <v>55808744</v>
      </c>
      <c r="L343">
        <v>53000000</v>
      </c>
      <c r="M343" s="2">
        <f>VLOOKUP(A343,Sheet2!$A$1:G4067,2,0)</f>
        <v>38708</v>
      </c>
      <c r="N343" t="str">
        <f>VLOOKUP(A343,Sheet2!$A$1:G4067,3,0)</f>
        <v>Color</v>
      </c>
      <c r="O343" t="str">
        <f>VLOOKUP(A343,Sheet2!$A$1:G4067,4,0)</f>
        <v>Comedy</v>
      </c>
      <c r="P343" t="str">
        <f>VLOOKUP(A343,Sheet2!$A$1:G4067,5,0)</f>
        <v>English</v>
      </c>
      <c r="Q343" t="str">
        <f>VLOOKUP(A343,Sheet2!$A$1:G4067,6,0)</f>
        <v>USA</v>
      </c>
      <c r="R343" t="str">
        <f>VLOOKUP(A343,Sheet2!$A$1:G4067,7,0)</f>
        <v>PG-13</v>
      </c>
      <c r="S343" t="str">
        <f>IF(Table1[[#This Row],[Language]]="English","English","Other language")</f>
        <v>English</v>
      </c>
      <c r="T343">
        <f>Table1[[#This Row],[Gross Revenue]]-Table1[[#This Row],[Budget]]</f>
        <v>2808744</v>
      </c>
      <c r="U343" s="1">
        <f>(Table1[[#This Row],[Gross Revenue]]/Table1[[#This Row],[Budget]])-1</f>
        <v>5.2995169811320686E-2</v>
      </c>
      <c r="V343" t="str">
        <f t="shared" si="10"/>
        <v>111-130 minutes</v>
      </c>
      <c r="W343">
        <f>Table1[[#This Row],[Profit]]/Table1[[#This Row],[Budget]]</f>
        <v>5.2995169811320755E-2</v>
      </c>
      <c r="X343" s="22" t="str">
        <f>IF(L343="","",
IF(L343&lt;Predictability!$B$1,"Low",
IF(L343&lt;=Predictability!$B$2,"Mid","High")))</f>
        <v>High</v>
      </c>
      <c r="Y343" s="22">
        <f t="shared" si="11"/>
        <v>0</v>
      </c>
    </row>
    <row r="344" spans="1:25" x14ac:dyDescent="0.2">
      <c r="A344" t="s">
        <v>4868</v>
      </c>
      <c r="B344" t="s">
        <v>1916</v>
      </c>
      <c r="C344" t="s">
        <v>1263</v>
      </c>
      <c r="D344">
        <v>734</v>
      </c>
      <c r="E344">
        <v>1778</v>
      </c>
      <c r="F344">
        <v>1000</v>
      </c>
      <c r="G344">
        <v>0</v>
      </c>
      <c r="H344">
        <v>6.4</v>
      </c>
      <c r="I344">
        <v>248</v>
      </c>
      <c r="J344">
        <v>102</v>
      </c>
      <c r="K344">
        <v>11169531</v>
      </c>
      <c r="L344">
        <v>20000000</v>
      </c>
      <c r="M344" s="2">
        <f>VLOOKUP(A344,Sheet2!$A$1:G4068,2,0)</f>
        <v>39569</v>
      </c>
      <c r="N344" t="str">
        <f>VLOOKUP(A344,Sheet2!$A$1:G4068,3,0)</f>
        <v>Color</v>
      </c>
      <c r="O344" t="str">
        <f>VLOOKUP(A344,Sheet2!$A$1:G4068,4,0)</f>
        <v>Comedy</v>
      </c>
      <c r="P344" t="str">
        <f>VLOOKUP(A344,Sheet2!$A$1:G4068,5,0)</f>
        <v>English</v>
      </c>
      <c r="Q344" t="str">
        <f>VLOOKUP(A344,Sheet2!$A$1:G4068,6,0)</f>
        <v>UK</v>
      </c>
      <c r="R344" t="str">
        <f>VLOOKUP(A344,Sheet2!$A$1:G4068,7,0)</f>
        <v>PG-13</v>
      </c>
      <c r="S344" t="str">
        <f>IF(Table1[[#This Row],[Language]]="English","English","Other language")</f>
        <v>English</v>
      </c>
      <c r="T344">
        <f>Table1[[#This Row],[Gross Revenue]]-Table1[[#This Row],[Budget]]</f>
        <v>-8830469</v>
      </c>
      <c r="U344" s="1">
        <f>(Table1[[#This Row],[Gross Revenue]]/Table1[[#This Row],[Budget]])-1</f>
        <v>-0.44152345000000004</v>
      </c>
      <c r="V344" t="str">
        <f t="shared" si="10"/>
        <v>90-110 minutes</v>
      </c>
      <c r="W344">
        <f>Table1[[#This Row],[Profit]]/Table1[[#This Row],[Budget]]</f>
        <v>-0.44152344999999998</v>
      </c>
      <c r="X344" s="22" t="str">
        <f>IF(L344="","",
IF(L344&lt;Predictability!$B$1,"Low",
IF(L344&lt;=Predictability!$B$2,"Mid","High")))</f>
        <v>Mid</v>
      </c>
      <c r="Y344" s="22">
        <f t="shared" si="11"/>
        <v>0</v>
      </c>
    </row>
    <row r="345" spans="1:25" x14ac:dyDescent="0.2">
      <c r="A345" t="s">
        <v>3991</v>
      </c>
      <c r="B345" t="s">
        <v>608</v>
      </c>
      <c r="C345" t="s">
        <v>1098</v>
      </c>
      <c r="D345">
        <v>15000</v>
      </c>
      <c r="E345">
        <v>17396</v>
      </c>
      <c r="F345">
        <v>33</v>
      </c>
      <c r="G345">
        <v>16000</v>
      </c>
      <c r="H345">
        <v>5.6</v>
      </c>
      <c r="I345">
        <v>148</v>
      </c>
      <c r="J345">
        <v>86</v>
      </c>
      <c r="K345">
        <v>27854896</v>
      </c>
      <c r="L345">
        <v>17000000</v>
      </c>
      <c r="M345" s="2">
        <f>VLOOKUP(A345,Sheet2!$A$1:G4069,2,0)</f>
        <v>40608</v>
      </c>
      <c r="N345" t="str">
        <f>VLOOKUP(A345,Sheet2!$A$1:G4069,3,0)</f>
        <v>Color</v>
      </c>
      <c r="O345" t="str">
        <f>VLOOKUP(A345,Sheet2!$A$1:G4069,4,0)</f>
        <v>Drama</v>
      </c>
      <c r="P345" t="str">
        <f>VLOOKUP(A345,Sheet2!$A$1:G4069,5,0)</f>
        <v>English</v>
      </c>
      <c r="Q345" t="str">
        <f>VLOOKUP(A345,Sheet2!$A$1:G4069,6,0)</f>
        <v>USA</v>
      </c>
      <c r="R345" t="str">
        <f>VLOOKUP(A345,Sheet2!$A$1:G4069,7,0)</f>
        <v>PG-13</v>
      </c>
      <c r="S345" t="str">
        <f>IF(Table1[[#This Row],[Language]]="English","English","Other language")</f>
        <v>English</v>
      </c>
      <c r="T345">
        <f>Table1[[#This Row],[Gross Revenue]]-Table1[[#This Row],[Budget]]</f>
        <v>10854896</v>
      </c>
      <c r="U345" s="1">
        <f>(Table1[[#This Row],[Gross Revenue]]/Table1[[#This Row],[Budget]])-1</f>
        <v>0.63852329411764708</v>
      </c>
      <c r="V345" t="str">
        <f t="shared" si="10"/>
        <v>&lt;90 minutes</v>
      </c>
      <c r="W345">
        <f>Table1[[#This Row],[Profit]]/Table1[[#This Row],[Budget]]</f>
        <v>0.63852329411764708</v>
      </c>
      <c r="X345" s="22" t="str">
        <f>IF(L345="","",
IF(L345&lt;Predictability!$B$1,"Low",
IF(L345&lt;=Predictability!$B$2,"Mid","High")))</f>
        <v>Mid</v>
      </c>
      <c r="Y345" s="22">
        <f t="shared" si="11"/>
        <v>1</v>
      </c>
    </row>
    <row r="346" spans="1:25" x14ac:dyDescent="0.2">
      <c r="A346" t="s">
        <v>3333</v>
      </c>
      <c r="B346" t="s">
        <v>151</v>
      </c>
      <c r="C346" t="s">
        <v>152</v>
      </c>
      <c r="D346">
        <v>721</v>
      </c>
      <c r="E346">
        <v>2000</v>
      </c>
      <c r="F346">
        <v>0</v>
      </c>
      <c r="G346">
        <v>125</v>
      </c>
      <c r="H346">
        <v>3.8</v>
      </c>
      <c r="I346">
        <v>17</v>
      </c>
      <c r="J346">
        <v>107</v>
      </c>
      <c r="K346">
        <v>869325</v>
      </c>
      <c r="L346">
        <v>6000000</v>
      </c>
      <c r="M346" s="2">
        <f>VLOOKUP(A346,Sheet2!$A$1:G4070,2,0)</f>
        <v>33505</v>
      </c>
      <c r="N346" t="str">
        <f>VLOOKUP(A346,Sheet2!$A$1:G4070,3,0)</f>
        <v>Color</v>
      </c>
      <c r="O346" t="str">
        <f>VLOOKUP(A346,Sheet2!$A$1:G4070,4,0)</f>
        <v>Action</v>
      </c>
      <c r="P346" t="str">
        <f>VLOOKUP(A346,Sheet2!$A$1:G4070,5,0)</f>
        <v>English</v>
      </c>
      <c r="Q346" t="str">
        <f>VLOOKUP(A346,Sheet2!$A$1:G4070,6,0)</f>
        <v>USA</v>
      </c>
      <c r="R346" t="str">
        <f>VLOOKUP(A346,Sheet2!$A$1:G4070,7,0)</f>
        <v>PG-13</v>
      </c>
      <c r="S346" t="str">
        <f>IF(Table1[[#This Row],[Language]]="English","English","Other language")</f>
        <v>English</v>
      </c>
      <c r="T346">
        <f>Table1[[#This Row],[Gross Revenue]]-Table1[[#This Row],[Budget]]</f>
        <v>-5130675</v>
      </c>
      <c r="U346" s="1">
        <f>(Table1[[#This Row],[Gross Revenue]]/Table1[[#This Row],[Budget]])-1</f>
        <v>-0.85511249999999994</v>
      </c>
      <c r="V346" t="str">
        <f t="shared" si="10"/>
        <v>90-110 minutes</v>
      </c>
      <c r="W346">
        <f>Table1[[#This Row],[Profit]]/Table1[[#This Row],[Budget]]</f>
        <v>-0.85511250000000005</v>
      </c>
      <c r="X346" s="22" t="str">
        <f>IF(L346="","",
IF(L346&lt;Predictability!$B$1,"Low",
IF(L346&lt;=Predictability!$B$2,"Mid","High")))</f>
        <v>Low</v>
      </c>
      <c r="Y346" s="22">
        <f t="shared" si="11"/>
        <v>0</v>
      </c>
    </row>
    <row r="347" spans="1:25" x14ac:dyDescent="0.2">
      <c r="A347" t="s">
        <v>6288</v>
      </c>
      <c r="B347" t="s">
        <v>727</v>
      </c>
      <c r="C347" t="s">
        <v>2845</v>
      </c>
      <c r="D347">
        <v>2000</v>
      </c>
      <c r="E347">
        <v>2658</v>
      </c>
      <c r="F347">
        <v>188</v>
      </c>
      <c r="G347">
        <v>31000</v>
      </c>
      <c r="H347">
        <v>7.3</v>
      </c>
      <c r="I347">
        <v>663</v>
      </c>
      <c r="J347">
        <v>93</v>
      </c>
      <c r="K347">
        <v>12784397</v>
      </c>
      <c r="L347">
        <v>1800000</v>
      </c>
      <c r="M347" s="2">
        <f>VLOOKUP(A347,Sheet2!$A$1:G4071,2,0)</f>
        <v>41130</v>
      </c>
      <c r="N347" t="str">
        <f>VLOOKUP(A347,Sheet2!$A$1:G4071,3,0)</f>
        <v>Color</v>
      </c>
      <c r="O347" t="str">
        <f>VLOOKUP(A347,Sheet2!$A$1:G4071,4,0)</f>
        <v>Drama</v>
      </c>
      <c r="P347" t="str">
        <f>VLOOKUP(A347,Sheet2!$A$1:G4071,5,0)</f>
        <v>English</v>
      </c>
      <c r="Q347" t="str">
        <f>VLOOKUP(A347,Sheet2!$A$1:G4071,6,0)</f>
        <v>USA</v>
      </c>
      <c r="R347" t="str">
        <f>VLOOKUP(A347,Sheet2!$A$1:G4071,7,0)</f>
        <v>PG-13</v>
      </c>
      <c r="S347" t="str">
        <f>IF(Table1[[#This Row],[Language]]="English","English","Other language")</f>
        <v>English</v>
      </c>
      <c r="T347">
        <f>Table1[[#This Row],[Gross Revenue]]-Table1[[#This Row],[Budget]]</f>
        <v>10984397</v>
      </c>
      <c r="U347" s="1">
        <f>(Table1[[#This Row],[Gross Revenue]]/Table1[[#This Row],[Budget]])-1</f>
        <v>6.1024427777777781</v>
      </c>
      <c r="V347" t="str">
        <f t="shared" si="10"/>
        <v>90-110 minutes</v>
      </c>
      <c r="W347">
        <f>Table1[[#This Row],[Profit]]/Table1[[#This Row],[Budget]]</f>
        <v>6.1024427777777781</v>
      </c>
      <c r="X347" s="22" t="str">
        <f>IF(L347="","",
IF(L347&lt;Predictability!$B$1,"Low",
IF(L347&lt;=Predictability!$B$2,"Mid","High")))</f>
        <v>Low</v>
      </c>
      <c r="Y347" s="22">
        <f t="shared" si="11"/>
        <v>1</v>
      </c>
    </row>
    <row r="348" spans="1:25" x14ac:dyDescent="0.2">
      <c r="A348" t="s">
        <v>4589</v>
      </c>
      <c r="B348" t="s">
        <v>1683</v>
      </c>
      <c r="C348" t="s">
        <v>1684</v>
      </c>
      <c r="D348">
        <v>1000</v>
      </c>
      <c r="E348">
        <v>3580</v>
      </c>
      <c r="F348">
        <v>98</v>
      </c>
      <c r="G348">
        <v>14000</v>
      </c>
      <c r="H348">
        <v>6.2</v>
      </c>
      <c r="I348">
        <v>231</v>
      </c>
      <c r="J348">
        <v>124</v>
      </c>
      <c r="K348">
        <v>19445217</v>
      </c>
      <c r="L348">
        <v>60000000</v>
      </c>
      <c r="M348" s="2">
        <f>VLOOKUP(A348,Sheet2!$A$1:G4072,2,0)</f>
        <v>41499</v>
      </c>
      <c r="N348" t="str">
        <f>VLOOKUP(A348,Sheet2!$A$1:G4072,3,0)</f>
        <v>Color</v>
      </c>
      <c r="O348" t="str">
        <f>VLOOKUP(A348,Sheet2!$A$1:G4072,4,0)</f>
        <v>Drama</v>
      </c>
      <c r="P348" t="str">
        <f>VLOOKUP(A348,Sheet2!$A$1:G4072,5,0)</f>
        <v>English</v>
      </c>
      <c r="Q348" t="str">
        <f>VLOOKUP(A348,Sheet2!$A$1:G4072,6,0)</f>
        <v>USA</v>
      </c>
      <c r="R348" t="str">
        <f>VLOOKUP(A348,Sheet2!$A$1:G4072,7,0)</f>
        <v>PG-13</v>
      </c>
      <c r="S348" t="str">
        <f>IF(Table1[[#This Row],[Language]]="English","English","Other language")</f>
        <v>English</v>
      </c>
      <c r="T348">
        <f>Table1[[#This Row],[Gross Revenue]]-Table1[[#This Row],[Budget]]</f>
        <v>-40554783</v>
      </c>
      <c r="U348" s="1">
        <f>(Table1[[#This Row],[Gross Revenue]]/Table1[[#This Row],[Budget]])-1</f>
        <v>-0.67591305000000002</v>
      </c>
      <c r="V348" t="str">
        <f t="shared" si="10"/>
        <v>111-130 minutes</v>
      </c>
      <c r="W348">
        <f>Table1[[#This Row],[Profit]]/Table1[[#This Row],[Budget]]</f>
        <v>-0.67591305000000002</v>
      </c>
      <c r="X348" s="22" t="str">
        <f>IF(L348="","",
IF(L348&lt;Predictability!$B$1,"Low",
IF(L348&lt;=Predictability!$B$2,"Mid","High")))</f>
        <v>High</v>
      </c>
      <c r="Y348" s="22">
        <f t="shared" si="11"/>
        <v>0</v>
      </c>
    </row>
    <row r="349" spans="1:25" x14ac:dyDescent="0.2">
      <c r="A349" t="s">
        <v>5593</v>
      </c>
      <c r="B349" t="s">
        <v>362</v>
      </c>
      <c r="C349" t="s">
        <v>1725</v>
      </c>
      <c r="D349">
        <v>13000</v>
      </c>
      <c r="E349">
        <v>17035</v>
      </c>
      <c r="F349">
        <v>406</v>
      </c>
      <c r="G349">
        <v>0</v>
      </c>
      <c r="H349">
        <v>6.8</v>
      </c>
      <c r="I349">
        <v>63</v>
      </c>
      <c r="J349">
        <v>81</v>
      </c>
      <c r="K349">
        <v>63071133</v>
      </c>
      <c r="L349">
        <v>12000000</v>
      </c>
      <c r="M349" s="2">
        <f>VLOOKUP(A349,Sheet2!$A$1:G4073,2,0)</f>
        <v>35169</v>
      </c>
      <c r="N349" t="str">
        <f>VLOOKUP(A349,Sheet2!$A$1:G4073,3,0)</f>
        <v>Color</v>
      </c>
      <c r="O349" t="str">
        <f>VLOOKUP(A349,Sheet2!$A$1:G4073,4,0)</f>
        <v>Adventure</v>
      </c>
      <c r="P349" t="str">
        <f>VLOOKUP(A349,Sheet2!$A$1:G4073,5,0)</f>
        <v>English</v>
      </c>
      <c r="Q349" t="str">
        <f>VLOOKUP(A349,Sheet2!$A$1:G4073,6,0)</f>
        <v>USA</v>
      </c>
      <c r="R349" t="str">
        <f>VLOOKUP(A349,Sheet2!$A$1:G4073,7,0)</f>
        <v>PG-13</v>
      </c>
      <c r="S349" t="str">
        <f>IF(Table1[[#This Row],[Language]]="English","English","Other language")</f>
        <v>English</v>
      </c>
      <c r="T349">
        <f>Table1[[#This Row],[Gross Revenue]]-Table1[[#This Row],[Budget]]</f>
        <v>51071133</v>
      </c>
      <c r="U349" s="1">
        <f>(Table1[[#This Row],[Gross Revenue]]/Table1[[#This Row],[Budget]])-1</f>
        <v>4.2559277499999997</v>
      </c>
      <c r="V349" t="str">
        <f t="shared" si="10"/>
        <v>&lt;90 minutes</v>
      </c>
      <c r="W349">
        <f>Table1[[#This Row],[Profit]]/Table1[[#This Row],[Budget]]</f>
        <v>4.2559277499999997</v>
      </c>
      <c r="X349" s="22" t="str">
        <f>IF(L349="","",
IF(L349&lt;Predictability!$B$1,"Low",
IF(L349&lt;=Predictability!$B$2,"Mid","High")))</f>
        <v>Mid</v>
      </c>
      <c r="Y349" s="22">
        <f t="shared" si="11"/>
        <v>1</v>
      </c>
    </row>
    <row r="350" spans="1:25" x14ac:dyDescent="0.2">
      <c r="A350" t="s">
        <v>4948</v>
      </c>
      <c r="B350" t="s">
        <v>643</v>
      </c>
      <c r="C350" t="s">
        <v>670</v>
      </c>
      <c r="D350">
        <v>907</v>
      </c>
      <c r="E350">
        <v>3462</v>
      </c>
      <c r="F350">
        <v>61</v>
      </c>
      <c r="G350">
        <v>1000</v>
      </c>
      <c r="H350">
        <v>6.4</v>
      </c>
      <c r="I350">
        <v>96</v>
      </c>
      <c r="J350">
        <v>106</v>
      </c>
      <c r="K350">
        <v>32645546</v>
      </c>
      <c r="L350">
        <v>14000000</v>
      </c>
      <c r="M350" s="2">
        <f>VLOOKUP(A350,Sheet2!$A$1:G4074,2,0)</f>
        <v>38621</v>
      </c>
      <c r="N350" t="str">
        <f>VLOOKUP(A350,Sheet2!$A$1:G4074,3,0)</f>
        <v>Color</v>
      </c>
      <c r="O350" t="str">
        <f>VLOOKUP(A350,Sheet2!$A$1:G4074,4,0)</f>
        <v>Comedy</v>
      </c>
      <c r="P350" t="str">
        <f>VLOOKUP(A350,Sheet2!$A$1:G4074,5,0)</f>
        <v>English</v>
      </c>
      <c r="Q350" t="str">
        <f>VLOOKUP(A350,Sheet2!$A$1:G4074,6,0)</f>
        <v>USA</v>
      </c>
      <c r="R350" t="str">
        <f>VLOOKUP(A350,Sheet2!$A$1:G4074,7,0)</f>
        <v>PG</v>
      </c>
      <c r="S350" t="str">
        <f>IF(Table1[[#This Row],[Language]]="English","English","Other language")</f>
        <v>English</v>
      </c>
      <c r="T350">
        <f>Table1[[#This Row],[Gross Revenue]]-Table1[[#This Row],[Budget]]</f>
        <v>18645546</v>
      </c>
      <c r="U350" s="1">
        <f>(Table1[[#This Row],[Gross Revenue]]/Table1[[#This Row],[Budget]])-1</f>
        <v>1.3318247142857143</v>
      </c>
      <c r="V350" t="str">
        <f t="shared" si="10"/>
        <v>90-110 minutes</v>
      </c>
      <c r="W350">
        <f>Table1[[#This Row],[Profit]]/Table1[[#This Row],[Budget]]</f>
        <v>1.3318247142857143</v>
      </c>
      <c r="X350" s="22" t="str">
        <f>IF(L350="","",
IF(L350&lt;Predictability!$B$1,"Low",
IF(L350&lt;=Predictability!$B$2,"Mid","High")))</f>
        <v>Mid</v>
      </c>
      <c r="Y350" s="22">
        <f t="shared" si="11"/>
        <v>1</v>
      </c>
    </row>
    <row r="351" spans="1:25" x14ac:dyDescent="0.2">
      <c r="A351" t="s">
        <v>5955</v>
      </c>
      <c r="B351" t="s">
        <v>908</v>
      </c>
      <c r="C351" t="s">
        <v>2642</v>
      </c>
      <c r="D351">
        <v>11000</v>
      </c>
      <c r="E351">
        <v>12554</v>
      </c>
      <c r="F351">
        <v>11</v>
      </c>
      <c r="G351">
        <v>0</v>
      </c>
      <c r="H351">
        <v>7.1</v>
      </c>
      <c r="I351">
        <v>150</v>
      </c>
      <c r="J351">
        <v>120</v>
      </c>
      <c r="K351">
        <v>18663911</v>
      </c>
      <c r="L351">
        <v>16500000</v>
      </c>
      <c r="M351" s="2">
        <f>VLOOKUP(A351,Sheet2!$A$1:G4075,2,0)</f>
        <v>39104</v>
      </c>
      <c r="N351" t="str">
        <f>VLOOKUP(A351,Sheet2!$A$1:G4075,3,0)</f>
        <v>Color</v>
      </c>
      <c r="O351" t="str">
        <f>VLOOKUP(A351,Sheet2!$A$1:G4075,4,0)</f>
        <v>Biography</v>
      </c>
      <c r="P351" t="str">
        <f>VLOOKUP(A351,Sheet2!$A$1:G4075,5,0)</f>
        <v>English</v>
      </c>
      <c r="Q351" t="str">
        <f>VLOOKUP(A351,Sheet2!$A$1:G4075,6,0)</f>
        <v>UK</v>
      </c>
      <c r="R351" t="str">
        <f>VLOOKUP(A351,Sheet2!$A$1:G4075,7,0)</f>
        <v>PG</v>
      </c>
      <c r="S351" t="str">
        <f>IF(Table1[[#This Row],[Language]]="English","English","Other language")</f>
        <v>English</v>
      </c>
      <c r="T351">
        <f>Table1[[#This Row],[Gross Revenue]]-Table1[[#This Row],[Budget]]</f>
        <v>2163911</v>
      </c>
      <c r="U351" s="1">
        <f>(Table1[[#This Row],[Gross Revenue]]/Table1[[#This Row],[Budget]])-1</f>
        <v>0.13114612121212121</v>
      </c>
      <c r="V351" t="str">
        <f t="shared" si="10"/>
        <v>111-130 minutes</v>
      </c>
      <c r="W351">
        <f>Table1[[#This Row],[Profit]]/Table1[[#This Row],[Budget]]</f>
        <v>0.13114612121212121</v>
      </c>
      <c r="X351" s="22" t="str">
        <f>IF(L351="","",
IF(L351&lt;Predictability!$B$1,"Low",
IF(L351&lt;=Predictability!$B$2,"Mid","High")))</f>
        <v>Mid</v>
      </c>
      <c r="Y351" s="22">
        <f t="shared" si="11"/>
        <v>0</v>
      </c>
    </row>
    <row r="352" spans="1:25" x14ac:dyDescent="0.2">
      <c r="A352" t="s">
        <v>4369</v>
      </c>
      <c r="B352" t="s">
        <v>153</v>
      </c>
      <c r="C352" t="s">
        <v>523</v>
      </c>
      <c r="D352">
        <v>3000</v>
      </c>
      <c r="E352">
        <v>5390</v>
      </c>
      <c r="F352">
        <v>11000</v>
      </c>
      <c r="G352">
        <v>0</v>
      </c>
      <c r="H352">
        <v>6</v>
      </c>
      <c r="I352">
        <v>125</v>
      </c>
      <c r="J352">
        <v>93</v>
      </c>
      <c r="K352">
        <v>37879996</v>
      </c>
      <c r="L352">
        <v>48000000</v>
      </c>
      <c r="M352" s="2">
        <f>VLOOKUP(A352,Sheet2!$A$1:G4076,2,0)</f>
        <v>36656</v>
      </c>
      <c r="N352" t="str">
        <f>VLOOKUP(A352,Sheet2!$A$1:G4076,3,0)</f>
        <v>Color</v>
      </c>
      <c r="O352" t="str">
        <f>VLOOKUP(A352,Sheet2!$A$1:G4076,4,0)</f>
        <v>Comedy</v>
      </c>
      <c r="P352" t="str">
        <f>VLOOKUP(A352,Sheet2!$A$1:G4076,5,0)</f>
        <v>English</v>
      </c>
      <c r="Q352" t="str">
        <f>VLOOKUP(A352,Sheet2!$A$1:G4076,6,0)</f>
        <v>USA</v>
      </c>
      <c r="R352" t="str">
        <f>VLOOKUP(A352,Sheet2!$A$1:G4076,7,0)</f>
        <v>PG-13</v>
      </c>
      <c r="S352" t="str">
        <f>IF(Table1[[#This Row],[Language]]="English","English","Other language")</f>
        <v>English</v>
      </c>
      <c r="T352">
        <f>Table1[[#This Row],[Gross Revenue]]-Table1[[#This Row],[Budget]]</f>
        <v>-10120004</v>
      </c>
      <c r="U352" s="1">
        <f>(Table1[[#This Row],[Gross Revenue]]/Table1[[#This Row],[Budget]])-1</f>
        <v>-0.21083341666666666</v>
      </c>
      <c r="V352" t="str">
        <f t="shared" si="10"/>
        <v>90-110 minutes</v>
      </c>
      <c r="W352">
        <f>Table1[[#This Row],[Profit]]/Table1[[#This Row],[Budget]]</f>
        <v>-0.21083341666666666</v>
      </c>
      <c r="X352" s="22" t="str">
        <f>IF(L352="","",
IF(L352&lt;Predictability!$B$1,"Low",
IF(L352&lt;=Predictability!$B$2,"Mid","High")))</f>
        <v>Mid</v>
      </c>
      <c r="Y352" s="22">
        <f t="shared" si="11"/>
        <v>0</v>
      </c>
    </row>
    <row r="353" spans="1:25" x14ac:dyDescent="0.2">
      <c r="A353" t="s">
        <v>4502</v>
      </c>
      <c r="B353" t="s">
        <v>786</v>
      </c>
      <c r="C353" t="s">
        <v>737</v>
      </c>
      <c r="D353">
        <v>11000</v>
      </c>
      <c r="E353">
        <v>12831</v>
      </c>
      <c r="F353">
        <v>163</v>
      </c>
      <c r="G353">
        <v>0</v>
      </c>
      <c r="H353">
        <v>6.1</v>
      </c>
      <c r="I353">
        <v>144</v>
      </c>
      <c r="J353">
        <v>99</v>
      </c>
      <c r="K353">
        <v>109993847</v>
      </c>
      <c r="L353">
        <v>80000000</v>
      </c>
      <c r="M353" s="2">
        <f>VLOOKUP(A353,Sheet2!$A$1:G4077,2,0)</f>
        <v>39684</v>
      </c>
      <c r="N353" t="str">
        <f>VLOOKUP(A353,Sheet2!$A$1:G4077,3,0)</f>
        <v>Color</v>
      </c>
      <c r="O353" t="str">
        <f>VLOOKUP(A353,Sheet2!$A$1:G4077,4,0)</f>
        <v>Comedy</v>
      </c>
      <c r="P353" t="str">
        <f>VLOOKUP(A353,Sheet2!$A$1:G4077,5,0)</f>
        <v>English</v>
      </c>
      <c r="Q353" t="str">
        <f>VLOOKUP(A353,Sheet2!$A$1:G4077,6,0)</f>
        <v>USA</v>
      </c>
      <c r="R353" t="str">
        <f>VLOOKUP(A353,Sheet2!$A$1:G4077,7,0)</f>
        <v>PG</v>
      </c>
      <c r="S353" t="str">
        <f>IF(Table1[[#This Row],[Language]]="English","English","Other language")</f>
        <v>English</v>
      </c>
      <c r="T353">
        <f>Table1[[#This Row],[Gross Revenue]]-Table1[[#This Row],[Budget]]</f>
        <v>29993847</v>
      </c>
      <c r="U353" s="1">
        <f>(Table1[[#This Row],[Gross Revenue]]/Table1[[#This Row],[Budget]])-1</f>
        <v>0.37492308750000003</v>
      </c>
      <c r="V353" t="str">
        <f t="shared" si="10"/>
        <v>90-110 minutes</v>
      </c>
      <c r="W353">
        <f>Table1[[#This Row],[Profit]]/Table1[[#This Row],[Budget]]</f>
        <v>0.37492308749999997</v>
      </c>
      <c r="X353" s="22" t="str">
        <f>IF(L353="","",
IF(L353&lt;Predictability!$B$1,"Low",
IF(L353&lt;=Predictability!$B$2,"Mid","High")))</f>
        <v>High</v>
      </c>
      <c r="Y353" s="22">
        <f t="shared" si="11"/>
        <v>0</v>
      </c>
    </row>
    <row r="354" spans="1:25" x14ac:dyDescent="0.2">
      <c r="A354" t="s">
        <v>4620</v>
      </c>
      <c r="B354" t="s">
        <v>217</v>
      </c>
      <c r="C354" t="s">
        <v>1703</v>
      </c>
      <c r="D354">
        <v>2000</v>
      </c>
      <c r="E354">
        <v>6576</v>
      </c>
      <c r="F354">
        <v>58</v>
      </c>
      <c r="G354">
        <v>0</v>
      </c>
      <c r="H354">
        <v>6.2</v>
      </c>
      <c r="I354">
        <v>194</v>
      </c>
      <c r="J354">
        <v>91</v>
      </c>
      <c r="K354">
        <v>126597121</v>
      </c>
      <c r="L354">
        <v>150000000</v>
      </c>
      <c r="M354" s="2">
        <f>VLOOKUP(A354,Sheet2!$A$1:G4078,2,0)</f>
        <v>39373</v>
      </c>
      <c r="N354" t="str">
        <f>VLOOKUP(A354,Sheet2!$A$1:G4078,3,0)</f>
        <v>Color</v>
      </c>
      <c r="O354" t="str">
        <f>VLOOKUP(A354,Sheet2!$A$1:G4078,4,0)</f>
        <v>Adventure</v>
      </c>
      <c r="P354" t="str">
        <f>VLOOKUP(A354,Sheet2!$A$1:G4078,5,0)</f>
        <v>English</v>
      </c>
      <c r="Q354" t="str">
        <f>VLOOKUP(A354,Sheet2!$A$1:G4078,6,0)</f>
        <v>USA</v>
      </c>
      <c r="R354" t="str">
        <f>VLOOKUP(A354,Sheet2!$A$1:G4078,7,0)</f>
        <v>PG</v>
      </c>
      <c r="S354" t="str">
        <f>IF(Table1[[#This Row],[Language]]="English","English","Other language")</f>
        <v>English</v>
      </c>
      <c r="T354">
        <f>Table1[[#This Row],[Gross Revenue]]-Table1[[#This Row],[Budget]]</f>
        <v>-23402879</v>
      </c>
      <c r="U354" s="1">
        <f>(Table1[[#This Row],[Gross Revenue]]/Table1[[#This Row],[Budget]])-1</f>
        <v>-0.15601919333333336</v>
      </c>
      <c r="V354" t="str">
        <f t="shared" si="10"/>
        <v>90-110 minutes</v>
      </c>
      <c r="W354">
        <f>Table1[[#This Row],[Profit]]/Table1[[#This Row],[Budget]]</f>
        <v>-0.15601919333333333</v>
      </c>
      <c r="X354" s="22" t="str">
        <f>IF(L354="","",
IF(L354&lt;Predictability!$B$1,"Low",
IF(L354&lt;=Predictability!$B$2,"Mid","High")))</f>
        <v>High</v>
      </c>
      <c r="Y354" s="22">
        <f t="shared" si="11"/>
        <v>0</v>
      </c>
    </row>
    <row r="355" spans="1:25" x14ac:dyDescent="0.2">
      <c r="A355" t="s">
        <v>4329</v>
      </c>
      <c r="B355" t="s">
        <v>1444</v>
      </c>
      <c r="C355" t="s">
        <v>1445</v>
      </c>
      <c r="D355">
        <v>833</v>
      </c>
      <c r="E355">
        <v>2753</v>
      </c>
      <c r="F355">
        <v>3</v>
      </c>
      <c r="G355">
        <v>323</v>
      </c>
      <c r="H355">
        <v>6</v>
      </c>
      <c r="I355">
        <v>20</v>
      </c>
      <c r="J355">
        <v>86</v>
      </c>
      <c r="K355">
        <v>475000</v>
      </c>
      <c r="L355">
        <v>2800000</v>
      </c>
      <c r="M355" s="2">
        <f>VLOOKUP(A355,Sheet2!$A$1:G4079,2,0)</f>
        <v>38990</v>
      </c>
      <c r="N355" t="str">
        <f>VLOOKUP(A355,Sheet2!$A$1:G4079,3,0)</f>
        <v>Color</v>
      </c>
      <c r="O355" t="str">
        <f>VLOOKUP(A355,Sheet2!$A$1:G4079,4,0)</f>
        <v>Comedy</v>
      </c>
      <c r="P355" t="str">
        <f>VLOOKUP(A355,Sheet2!$A$1:G4079,5,0)</f>
        <v>English</v>
      </c>
      <c r="Q355" t="str">
        <f>VLOOKUP(A355,Sheet2!$A$1:G4079,6,0)</f>
        <v>USA</v>
      </c>
      <c r="R355" t="str">
        <f>VLOOKUP(A355,Sheet2!$A$1:G4079,7,0)</f>
        <v>R</v>
      </c>
      <c r="S355" t="str">
        <f>IF(Table1[[#This Row],[Language]]="English","English","Other language")</f>
        <v>English</v>
      </c>
      <c r="T355">
        <f>Table1[[#This Row],[Gross Revenue]]-Table1[[#This Row],[Budget]]</f>
        <v>-2325000</v>
      </c>
      <c r="U355" s="1">
        <f>(Table1[[#This Row],[Gross Revenue]]/Table1[[#This Row],[Budget]])-1</f>
        <v>-0.83035714285714279</v>
      </c>
      <c r="V355" t="str">
        <f t="shared" si="10"/>
        <v>&lt;90 minutes</v>
      </c>
      <c r="W355">
        <f>Table1[[#This Row],[Profit]]/Table1[[#This Row],[Budget]]</f>
        <v>-0.8303571428571429</v>
      </c>
      <c r="X355" s="22" t="str">
        <f>IF(L355="","",
IF(L355&lt;Predictability!$B$1,"Low",
IF(L355&lt;=Predictability!$B$2,"Mid","High")))</f>
        <v>Low</v>
      </c>
      <c r="Y355" s="22">
        <f t="shared" si="11"/>
        <v>0</v>
      </c>
    </row>
    <row r="356" spans="1:25" x14ac:dyDescent="0.2">
      <c r="A356" t="s">
        <v>4768</v>
      </c>
      <c r="B356" t="s">
        <v>1839</v>
      </c>
      <c r="C356" t="s">
        <v>669</v>
      </c>
      <c r="D356">
        <v>33000</v>
      </c>
      <c r="E356">
        <v>35345</v>
      </c>
      <c r="F356">
        <v>422</v>
      </c>
      <c r="G356">
        <v>0</v>
      </c>
      <c r="H356">
        <v>6.3</v>
      </c>
      <c r="I356">
        <v>91</v>
      </c>
      <c r="J356">
        <v>110</v>
      </c>
      <c r="K356">
        <v>19179969</v>
      </c>
      <c r="L356">
        <v>17500000</v>
      </c>
      <c r="M356" s="2">
        <f>VLOOKUP(A356,Sheet2!$A$1:G4080,2,0)</f>
        <v>38955</v>
      </c>
      <c r="N356" t="str">
        <f>VLOOKUP(A356,Sheet2!$A$1:G4080,3,0)</f>
        <v>Color</v>
      </c>
      <c r="O356" t="str">
        <f>VLOOKUP(A356,Sheet2!$A$1:G4080,4,0)</f>
        <v>Comedy</v>
      </c>
      <c r="P356" t="str">
        <f>VLOOKUP(A356,Sheet2!$A$1:G4080,5,0)</f>
        <v>English</v>
      </c>
      <c r="Q356" t="str">
        <f>VLOOKUP(A356,Sheet2!$A$1:G4080,6,0)</f>
        <v>USA</v>
      </c>
      <c r="R356" t="str">
        <f>VLOOKUP(A356,Sheet2!$A$1:G4080,7,0)</f>
        <v>R</v>
      </c>
      <c r="S356" t="str">
        <f>IF(Table1[[#This Row],[Language]]="English","English","Other language")</f>
        <v>English</v>
      </c>
      <c r="T356">
        <f>Table1[[#This Row],[Gross Revenue]]-Table1[[#This Row],[Budget]]</f>
        <v>1679969</v>
      </c>
      <c r="U356" s="1">
        <f>(Table1[[#This Row],[Gross Revenue]]/Table1[[#This Row],[Budget]])-1</f>
        <v>9.5998228571428479E-2</v>
      </c>
      <c r="V356" t="str">
        <f t="shared" si="10"/>
        <v>90-110 minutes</v>
      </c>
      <c r="W356">
        <f>Table1[[#This Row],[Profit]]/Table1[[#This Row],[Budget]]</f>
        <v>9.5998228571428576E-2</v>
      </c>
      <c r="X356" s="22" t="str">
        <f>IF(L356="","",
IF(L356&lt;Predictability!$B$1,"Low",
IF(L356&lt;=Predictability!$B$2,"Mid","High")))</f>
        <v>Mid</v>
      </c>
      <c r="Y356" s="22">
        <f t="shared" si="11"/>
        <v>0</v>
      </c>
    </row>
    <row r="357" spans="1:25" x14ac:dyDescent="0.2">
      <c r="A357" t="s">
        <v>6474</v>
      </c>
      <c r="B357" t="s">
        <v>568</v>
      </c>
      <c r="C357" t="s">
        <v>1186</v>
      </c>
      <c r="D357">
        <v>925</v>
      </c>
      <c r="E357">
        <v>1953</v>
      </c>
      <c r="F357">
        <v>13000</v>
      </c>
      <c r="G357">
        <v>15000</v>
      </c>
      <c r="H357">
        <v>7.5</v>
      </c>
      <c r="I357">
        <v>109</v>
      </c>
      <c r="J357">
        <v>92</v>
      </c>
      <c r="K357">
        <v>73326666</v>
      </c>
      <c r="L357">
        <v>15000000</v>
      </c>
      <c r="M357" s="2">
        <f>VLOOKUP(A357,Sheet2!$A$1:G4081,2,0)</f>
        <v>32444</v>
      </c>
      <c r="N357" t="str">
        <f>VLOOKUP(A357,Sheet2!$A$1:G4081,3,0)</f>
        <v>Color</v>
      </c>
      <c r="O357" t="str">
        <f>VLOOKUP(A357,Sheet2!$A$1:G4081,4,0)</f>
        <v>Comedy</v>
      </c>
      <c r="P357" t="str">
        <f>VLOOKUP(A357,Sheet2!$A$1:G4081,5,0)</f>
        <v>English</v>
      </c>
      <c r="Q357" t="str">
        <f>VLOOKUP(A357,Sheet2!$A$1:G4081,6,0)</f>
        <v>USA</v>
      </c>
      <c r="R357" t="str">
        <f>VLOOKUP(A357,Sheet2!$A$1:G4081,7,0)</f>
        <v>PG</v>
      </c>
      <c r="S357" t="str">
        <f>IF(Table1[[#This Row],[Language]]="English","English","Other language")</f>
        <v>English</v>
      </c>
      <c r="T357">
        <f>Table1[[#This Row],[Gross Revenue]]-Table1[[#This Row],[Budget]]</f>
        <v>58326666</v>
      </c>
      <c r="U357" s="1">
        <f>(Table1[[#This Row],[Gross Revenue]]/Table1[[#This Row],[Budget]])-1</f>
        <v>3.8884444</v>
      </c>
      <c r="V357" t="str">
        <f t="shared" si="10"/>
        <v>90-110 minutes</v>
      </c>
      <c r="W357">
        <f>Table1[[#This Row],[Profit]]/Table1[[#This Row],[Budget]]</f>
        <v>3.8884444</v>
      </c>
      <c r="X357" s="22" t="str">
        <f>IF(L357="","",
IF(L357&lt;Predictability!$B$1,"Low",
IF(L357&lt;=Predictability!$B$2,"Mid","High")))</f>
        <v>Mid</v>
      </c>
      <c r="Y357" s="22">
        <f t="shared" si="11"/>
        <v>1</v>
      </c>
    </row>
    <row r="358" spans="1:25" x14ac:dyDescent="0.2">
      <c r="A358" t="s">
        <v>4708</v>
      </c>
      <c r="B358" t="s">
        <v>856</v>
      </c>
      <c r="C358" t="s">
        <v>1780</v>
      </c>
      <c r="D358">
        <v>14000</v>
      </c>
      <c r="E358">
        <v>14617</v>
      </c>
      <c r="F358">
        <v>17</v>
      </c>
      <c r="G358">
        <v>11000</v>
      </c>
      <c r="H358">
        <v>6.3</v>
      </c>
      <c r="I358">
        <v>149</v>
      </c>
      <c r="J358">
        <v>92</v>
      </c>
      <c r="K358">
        <v>2963012</v>
      </c>
      <c r="L358">
        <v>22000000</v>
      </c>
      <c r="M358" s="2">
        <f>VLOOKUP(A358,Sheet2!$A$1:G4082,2,0)</f>
        <v>41702</v>
      </c>
      <c r="N358" t="str">
        <f>VLOOKUP(A358,Sheet2!$A$1:G4082,3,0)</f>
        <v>Color</v>
      </c>
      <c r="O358" t="str">
        <f>VLOOKUP(A358,Sheet2!$A$1:G4082,4,0)</f>
        <v>Drama</v>
      </c>
      <c r="P358" t="str">
        <f>VLOOKUP(A358,Sheet2!$A$1:G4082,5,0)</f>
        <v>English</v>
      </c>
      <c r="Q358" t="str">
        <f>VLOOKUP(A358,Sheet2!$A$1:G4082,6,0)</f>
        <v>UK</v>
      </c>
      <c r="R358" t="str">
        <f>VLOOKUP(A358,Sheet2!$A$1:G4082,7,0)</f>
        <v>R</v>
      </c>
      <c r="S358" t="str">
        <f>IF(Table1[[#This Row],[Language]]="English","English","Other language")</f>
        <v>English</v>
      </c>
      <c r="T358">
        <f>Table1[[#This Row],[Gross Revenue]]-Table1[[#This Row],[Budget]]</f>
        <v>-19036988</v>
      </c>
      <c r="U358" s="1">
        <f>(Table1[[#This Row],[Gross Revenue]]/Table1[[#This Row],[Budget]])-1</f>
        <v>-0.86531763636363634</v>
      </c>
      <c r="V358" t="str">
        <f t="shared" si="10"/>
        <v>90-110 minutes</v>
      </c>
      <c r="W358">
        <f>Table1[[#This Row],[Profit]]/Table1[[#This Row],[Budget]]</f>
        <v>-0.86531763636363634</v>
      </c>
      <c r="X358" s="22" t="str">
        <f>IF(L358="","",
IF(L358&lt;Predictability!$B$1,"Low",
IF(L358&lt;=Predictability!$B$2,"Mid","High")))</f>
        <v>Mid</v>
      </c>
      <c r="Y358" s="22">
        <f t="shared" si="11"/>
        <v>0</v>
      </c>
    </row>
    <row r="359" spans="1:25" x14ac:dyDescent="0.2">
      <c r="A359" t="s">
        <v>6800</v>
      </c>
      <c r="B359" t="s">
        <v>3131</v>
      </c>
      <c r="C359" t="s">
        <v>1461</v>
      </c>
      <c r="D359">
        <v>140</v>
      </c>
      <c r="E359">
        <v>328</v>
      </c>
      <c r="F359">
        <v>0</v>
      </c>
      <c r="G359">
        <v>62000</v>
      </c>
      <c r="H359">
        <v>7.9</v>
      </c>
      <c r="I359">
        <v>405</v>
      </c>
      <c r="J359">
        <v>109</v>
      </c>
      <c r="K359">
        <v>8114507</v>
      </c>
      <c r="L359">
        <v>3000000</v>
      </c>
      <c r="M359" s="2">
        <f>VLOOKUP(A359,Sheet2!$A$1:G4083,2,0)</f>
        <v>41542</v>
      </c>
      <c r="N359" t="str">
        <f>VLOOKUP(A359,Sheet2!$A$1:G4083,3,0)</f>
        <v>Color</v>
      </c>
      <c r="O359" t="str">
        <f>VLOOKUP(A359,Sheet2!$A$1:G4083,4,0)</f>
        <v>Drama</v>
      </c>
      <c r="P359" t="str">
        <f>VLOOKUP(A359,Sheet2!$A$1:G4083,5,0)</f>
        <v>English</v>
      </c>
      <c r="Q359" t="str">
        <f>VLOOKUP(A359,Sheet2!$A$1:G4083,6,0)</f>
        <v>USA</v>
      </c>
      <c r="R359" t="str">
        <f>VLOOKUP(A359,Sheet2!$A$1:G4083,7,0)</f>
        <v>R</v>
      </c>
      <c r="S359" t="str">
        <f>IF(Table1[[#This Row],[Language]]="English","English","Other language")</f>
        <v>English</v>
      </c>
      <c r="T359">
        <f>Table1[[#This Row],[Gross Revenue]]-Table1[[#This Row],[Budget]]</f>
        <v>5114507</v>
      </c>
      <c r="U359" s="1">
        <f>(Table1[[#This Row],[Gross Revenue]]/Table1[[#This Row],[Budget]])-1</f>
        <v>1.7048356666666669</v>
      </c>
      <c r="V359" t="str">
        <f t="shared" si="10"/>
        <v>90-110 minutes</v>
      </c>
      <c r="W359">
        <f>Table1[[#This Row],[Profit]]/Table1[[#This Row],[Budget]]</f>
        <v>1.7048356666666666</v>
      </c>
      <c r="X359" s="22" t="str">
        <f>IF(L359="","",
IF(L359&lt;Predictability!$B$1,"Low",
IF(L359&lt;=Predictability!$B$2,"Mid","High")))</f>
        <v>Low</v>
      </c>
      <c r="Y359" s="22">
        <f t="shared" si="11"/>
        <v>1</v>
      </c>
    </row>
    <row r="360" spans="1:25" x14ac:dyDescent="0.2">
      <c r="A360" t="s">
        <v>6895</v>
      </c>
      <c r="B360" t="s">
        <v>3176</v>
      </c>
      <c r="C360" t="s">
        <v>1461</v>
      </c>
      <c r="D360">
        <v>15</v>
      </c>
      <c r="E360">
        <v>36</v>
      </c>
      <c r="F360">
        <v>0</v>
      </c>
      <c r="G360">
        <v>22000</v>
      </c>
      <c r="H360">
        <v>8.1</v>
      </c>
      <c r="I360">
        <v>121</v>
      </c>
      <c r="J360">
        <v>105</v>
      </c>
      <c r="K360">
        <v>5400000</v>
      </c>
      <c r="L360">
        <v>2500000</v>
      </c>
      <c r="M360" s="2">
        <f>VLOOKUP(A360,Sheet2!$A$1:G4084,2,0)</f>
        <v>34732</v>
      </c>
      <c r="N360" t="str">
        <f>VLOOKUP(A360,Sheet2!$A$1:G4084,3,0)</f>
        <v>Color</v>
      </c>
      <c r="O360" t="str">
        <f>VLOOKUP(A360,Sheet2!$A$1:G4084,4,0)</f>
        <v>Drama</v>
      </c>
      <c r="P360" t="str">
        <f>VLOOKUP(A360,Sheet2!$A$1:G4084,5,0)</f>
        <v>English</v>
      </c>
      <c r="Q360" t="str">
        <f>VLOOKUP(A360,Sheet2!$A$1:G4084,6,0)</f>
        <v>USA</v>
      </c>
      <c r="R360" t="str">
        <f>VLOOKUP(A360,Sheet2!$A$1:G4084,7,0)</f>
        <v>R</v>
      </c>
      <c r="S360" t="str">
        <f>IF(Table1[[#This Row],[Language]]="English","English","Other language")</f>
        <v>English</v>
      </c>
      <c r="T360">
        <f>Table1[[#This Row],[Gross Revenue]]-Table1[[#This Row],[Budget]]</f>
        <v>2900000</v>
      </c>
      <c r="U360" s="1">
        <f>(Table1[[#This Row],[Gross Revenue]]/Table1[[#This Row],[Budget]])-1</f>
        <v>1.1600000000000001</v>
      </c>
      <c r="V360" t="str">
        <f t="shared" si="10"/>
        <v>90-110 minutes</v>
      </c>
      <c r="W360">
        <f>Table1[[#This Row],[Profit]]/Table1[[#This Row],[Budget]]</f>
        <v>1.1599999999999999</v>
      </c>
      <c r="X360" s="22" t="str">
        <f>IF(L360="","",
IF(L360&lt;Predictability!$B$1,"Low",
IF(L360&lt;=Predictability!$B$2,"Mid","High")))</f>
        <v>Low</v>
      </c>
      <c r="Y360" s="22">
        <f t="shared" si="11"/>
        <v>1</v>
      </c>
    </row>
    <row r="361" spans="1:25" x14ac:dyDescent="0.2">
      <c r="A361" t="s">
        <v>6846</v>
      </c>
      <c r="B361" t="s">
        <v>3152</v>
      </c>
      <c r="C361" t="s">
        <v>1461</v>
      </c>
      <c r="D361">
        <v>50</v>
      </c>
      <c r="E361">
        <v>65</v>
      </c>
      <c r="F361">
        <v>0</v>
      </c>
      <c r="G361">
        <v>13000</v>
      </c>
      <c r="H361">
        <v>8</v>
      </c>
      <c r="I361">
        <v>211</v>
      </c>
      <c r="J361">
        <v>80</v>
      </c>
      <c r="K361">
        <v>5792822</v>
      </c>
      <c r="L361">
        <v>2700000</v>
      </c>
      <c r="M361" s="2">
        <f>VLOOKUP(A361,Sheet2!$A$1:G4085,2,0)</f>
        <v>38314</v>
      </c>
      <c r="N361" t="str">
        <f>VLOOKUP(A361,Sheet2!$A$1:G4085,3,0)</f>
        <v>Color</v>
      </c>
      <c r="O361" t="str">
        <f>VLOOKUP(A361,Sheet2!$A$1:G4085,4,0)</f>
        <v>Drama</v>
      </c>
      <c r="P361" t="str">
        <f>VLOOKUP(A361,Sheet2!$A$1:G4085,5,0)</f>
        <v>English</v>
      </c>
      <c r="Q361" t="str">
        <f>VLOOKUP(A361,Sheet2!$A$1:G4085,6,0)</f>
        <v>USA</v>
      </c>
      <c r="R361" t="str">
        <f>VLOOKUP(A361,Sheet2!$A$1:G4085,7,0)</f>
        <v>R</v>
      </c>
      <c r="S361" t="str">
        <f>IF(Table1[[#This Row],[Language]]="English","English","Other language")</f>
        <v>English</v>
      </c>
      <c r="T361">
        <f>Table1[[#This Row],[Gross Revenue]]-Table1[[#This Row],[Budget]]</f>
        <v>3092822</v>
      </c>
      <c r="U361" s="1">
        <f>(Table1[[#This Row],[Gross Revenue]]/Table1[[#This Row],[Budget]])-1</f>
        <v>1.1454896296296297</v>
      </c>
      <c r="V361" t="str">
        <f t="shared" si="10"/>
        <v>&lt;90 minutes</v>
      </c>
      <c r="W361">
        <f>Table1[[#This Row],[Profit]]/Table1[[#This Row],[Budget]]</f>
        <v>1.1454896296296295</v>
      </c>
      <c r="X361" s="22" t="str">
        <f>IF(L361="","",
IF(L361&lt;Predictability!$B$1,"Low",
IF(L361&lt;=Predictability!$B$2,"Mid","High")))</f>
        <v>Low</v>
      </c>
      <c r="Y361" s="22">
        <f t="shared" si="11"/>
        <v>1</v>
      </c>
    </row>
    <row r="362" spans="1:25" x14ac:dyDescent="0.2">
      <c r="A362" t="s">
        <v>6360</v>
      </c>
      <c r="B362" t="s">
        <v>508</v>
      </c>
      <c r="C362" t="s">
        <v>2888</v>
      </c>
      <c r="D362">
        <v>480</v>
      </c>
      <c r="E362">
        <v>517</v>
      </c>
      <c r="F362">
        <v>109</v>
      </c>
      <c r="G362">
        <v>43000</v>
      </c>
      <c r="H362">
        <v>7.4</v>
      </c>
      <c r="I362">
        <v>283</v>
      </c>
      <c r="J362">
        <v>104</v>
      </c>
      <c r="K362">
        <v>16168741</v>
      </c>
      <c r="L362">
        <v>8000000</v>
      </c>
      <c r="M362" s="2">
        <f>VLOOKUP(A362,Sheet2!$A$1:G4086,2,0)</f>
        <v>41416</v>
      </c>
      <c r="N362" t="str">
        <f>VLOOKUP(A362,Sheet2!$A$1:G4086,3,0)</f>
        <v>Color</v>
      </c>
      <c r="O362" t="str">
        <f>VLOOKUP(A362,Sheet2!$A$1:G4086,4,0)</f>
        <v>Drama</v>
      </c>
      <c r="P362" t="str">
        <f>VLOOKUP(A362,Sheet2!$A$1:G4086,5,0)</f>
        <v>English</v>
      </c>
      <c r="Q362" t="str">
        <f>VLOOKUP(A362,Sheet2!$A$1:G4086,6,0)</f>
        <v>USA</v>
      </c>
      <c r="R362" t="str">
        <f>VLOOKUP(A362,Sheet2!$A$1:G4086,7,0)</f>
        <v>R</v>
      </c>
      <c r="S362" t="str">
        <f>IF(Table1[[#This Row],[Language]]="English","English","Other language")</f>
        <v>English</v>
      </c>
      <c r="T362">
        <f>Table1[[#This Row],[Gross Revenue]]-Table1[[#This Row],[Budget]]</f>
        <v>8168741</v>
      </c>
      <c r="U362" s="1">
        <f>(Table1[[#This Row],[Gross Revenue]]/Table1[[#This Row],[Budget]])-1</f>
        <v>1.0210926250000001</v>
      </c>
      <c r="V362" t="str">
        <f t="shared" si="10"/>
        <v>90-110 minutes</v>
      </c>
      <c r="W362">
        <f>Table1[[#This Row],[Profit]]/Table1[[#This Row],[Budget]]</f>
        <v>1.0210926250000001</v>
      </c>
      <c r="X362" s="22" t="str">
        <f>IF(L362="","",
IF(L362&lt;Predictability!$B$1,"Low",
IF(L362&lt;=Predictability!$B$2,"Mid","High")))</f>
        <v>Low</v>
      </c>
      <c r="Y362" s="22">
        <f t="shared" si="11"/>
        <v>1</v>
      </c>
    </row>
    <row r="363" spans="1:25" x14ac:dyDescent="0.2">
      <c r="A363" t="s">
        <v>6109</v>
      </c>
      <c r="B363" t="s">
        <v>1587</v>
      </c>
      <c r="C363" t="s">
        <v>2136</v>
      </c>
      <c r="D363">
        <v>1000</v>
      </c>
      <c r="E363">
        <v>2016</v>
      </c>
      <c r="F363">
        <v>101</v>
      </c>
      <c r="G363">
        <v>15000</v>
      </c>
      <c r="H363">
        <v>7.2</v>
      </c>
      <c r="I363">
        <v>261</v>
      </c>
      <c r="J363">
        <v>105</v>
      </c>
      <c r="K363">
        <v>5776314</v>
      </c>
      <c r="L363">
        <v>3200000</v>
      </c>
      <c r="M363" s="2">
        <f>VLOOKUP(A363,Sheet2!$A$1:G4087,2,0)</f>
        <v>40331</v>
      </c>
      <c r="N363" t="str">
        <f>VLOOKUP(A363,Sheet2!$A$1:G4087,3,0)</f>
        <v>Color</v>
      </c>
      <c r="O363" t="str">
        <f>VLOOKUP(A363,Sheet2!$A$1:G4087,4,0)</f>
        <v>Comedy</v>
      </c>
      <c r="P363" t="str">
        <f>VLOOKUP(A363,Sheet2!$A$1:G4087,5,0)</f>
        <v>English</v>
      </c>
      <c r="Q363" t="str">
        <f>VLOOKUP(A363,Sheet2!$A$1:G4087,6,0)</f>
        <v>USA</v>
      </c>
      <c r="R363" t="str">
        <f>VLOOKUP(A363,Sheet2!$A$1:G4087,7,0)</f>
        <v>R</v>
      </c>
      <c r="S363" t="str">
        <f>IF(Table1[[#This Row],[Language]]="English","English","Other language")</f>
        <v>English</v>
      </c>
      <c r="T363">
        <f>Table1[[#This Row],[Gross Revenue]]-Table1[[#This Row],[Budget]]</f>
        <v>2576314</v>
      </c>
      <c r="U363" s="1">
        <f>(Table1[[#This Row],[Gross Revenue]]/Table1[[#This Row],[Budget]])-1</f>
        <v>0.805098125</v>
      </c>
      <c r="V363" t="str">
        <f t="shared" si="10"/>
        <v>90-110 minutes</v>
      </c>
      <c r="W363">
        <f>Table1[[#This Row],[Profit]]/Table1[[#This Row],[Budget]]</f>
        <v>0.805098125</v>
      </c>
      <c r="X363" s="22" t="str">
        <f>IF(L363="","",
IF(L363&lt;Predictability!$B$1,"Low",
IF(L363&lt;=Predictability!$B$2,"Mid","High")))</f>
        <v>Low</v>
      </c>
      <c r="Y363" s="22">
        <f t="shared" si="11"/>
        <v>1</v>
      </c>
    </row>
    <row r="364" spans="1:25" x14ac:dyDescent="0.2">
      <c r="A364" t="s">
        <v>4928</v>
      </c>
      <c r="B364" t="s">
        <v>296</v>
      </c>
      <c r="C364" t="s">
        <v>802</v>
      </c>
      <c r="D364">
        <v>578</v>
      </c>
      <c r="E364">
        <v>2544</v>
      </c>
      <c r="F364">
        <v>212</v>
      </c>
      <c r="G364">
        <v>0</v>
      </c>
      <c r="H364">
        <v>6.4</v>
      </c>
      <c r="I364">
        <v>131</v>
      </c>
      <c r="J364">
        <v>106</v>
      </c>
      <c r="K364">
        <v>59068786</v>
      </c>
      <c r="L364">
        <v>40000000</v>
      </c>
      <c r="M364" s="2">
        <f>VLOOKUP(A364,Sheet2!$A$1:G4088,2,0)</f>
        <v>37231</v>
      </c>
      <c r="N364" t="str">
        <f>VLOOKUP(A364,Sheet2!$A$1:G4088,3,0)</f>
        <v>Color</v>
      </c>
      <c r="O364" t="str">
        <f>VLOOKUP(A364,Sheet2!$A$1:G4088,4,0)</f>
        <v>Action</v>
      </c>
      <c r="P364" t="str">
        <f>VLOOKUP(A364,Sheet2!$A$1:G4088,5,0)</f>
        <v>English</v>
      </c>
      <c r="Q364" t="str">
        <f>VLOOKUP(A364,Sheet2!$A$1:G4088,6,0)</f>
        <v>USA</v>
      </c>
      <c r="R364" t="str">
        <f>VLOOKUP(A364,Sheet2!$A$1:G4088,7,0)</f>
        <v>PG-13</v>
      </c>
      <c r="S364" t="str">
        <f>IF(Table1[[#This Row],[Language]]="English","English","Other language")</f>
        <v>English</v>
      </c>
      <c r="T364">
        <f>Table1[[#This Row],[Gross Revenue]]-Table1[[#This Row],[Budget]]</f>
        <v>19068786</v>
      </c>
      <c r="U364" s="1">
        <f>(Table1[[#This Row],[Gross Revenue]]/Table1[[#This Row],[Budget]])-1</f>
        <v>0.47671964999999994</v>
      </c>
      <c r="V364" t="str">
        <f t="shared" si="10"/>
        <v>90-110 minutes</v>
      </c>
      <c r="W364">
        <f>Table1[[#This Row],[Profit]]/Table1[[#This Row],[Budget]]</f>
        <v>0.47671964999999999</v>
      </c>
      <c r="X364" s="22" t="str">
        <f>IF(L364="","",
IF(L364&lt;Predictability!$B$1,"Low",
IF(L364&lt;=Predictability!$B$2,"Mid","High")))</f>
        <v>Mid</v>
      </c>
      <c r="Y364" s="22">
        <f t="shared" si="11"/>
        <v>0</v>
      </c>
    </row>
    <row r="365" spans="1:25" x14ac:dyDescent="0.2">
      <c r="A365" t="s">
        <v>6732</v>
      </c>
      <c r="B365" t="s">
        <v>862</v>
      </c>
      <c r="C365" t="s">
        <v>2358</v>
      </c>
      <c r="D365">
        <v>512</v>
      </c>
      <c r="E365">
        <v>1171</v>
      </c>
      <c r="F365">
        <v>0</v>
      </c>
      <c r="G365">
        <v>0</v>
      </c>
      <c r="H365">
        <v>7.8</v>
      </c>
      <c r="I365">
        <v>242</v>
      </c>
      <c r="J365">
        <v>112</v>
      </c>
      <c r="K365">
        <v>22858926</v>
      </c>
      <c r="L365">
        <v>13000000</v>
      </c>
      <c r="M365" s="2">
        <f>VLOOKUP(A365,Sheet2!$A$1:G4089,2,0)</f>
        <v>36463</v>
      </c>
      <c r="N365" t="str">
        <f>VLOOKUP(A365,Sheet2!$A$1:G4089,3,0)</f>
        <v>Color</v>
      </c>
      <c r="O365" t="str">
        <f>VLOOKUP(A365,Sheet2!$A$1:G4089,4,0)</f>
        <v>Comedy</v>
      </c>
      <c r="P365" t="str">
        <f>VLOOKUP(A365,Sheet2!$A$1:G4089,5,0)</f>
        <v>English</v>
      </c>
      <c r="Q365" t="str">
        <f>VLOOKUP(A365,Sheet2!$A$1:G4089,6,0)</f>
        <v>USA</v>
      </c>
      <c r="R365" t="str">
        <f>VLOOKUP(A365,Sheet2!$A$1:G4089,7,0)</f>
        <v>R</v>
      </c>
      <c r="S365" t="str">
        <f>IF(Table1[[#This Row],[Language]]="English","English","Other language")</f>
        <v>English</v>
      </c>
      <c r="T365">
        <f>Table1[[#This Row],[Gross Revenue]]-Table1[[#This Row],[Budget]]</f>
        <v>9858926</v>
      </c>
      <c r="U365" s="1">
        <f>(Table1[[#This Row],[Gross Revenue]]/Table1[[#This Row],[Budget]])-1</f>
        <v>0.75837892307692312</v>
      </c>
      <c r="V365" t="str">
        <f t="shared" si="10"/>
        <v>111-130 minutes</v>
      </c>
      <c r="W365">
        <f>Table1[[#This Row],[Profit]]/Table1[[#This Row],[Budget]]</f>
        <v>0.75837892307692312</v>
      </c>
      <c r="X365" s="22" t="str">
        <f>IF(L365="","",
IF(L365&lt;Predictability!$B$1,"Low",
IF(L365&lt;=Predictability!$B$2,"Mid","High")))</f>
        <v>Mid</v>
      </c>
      <c r="Y365" s="22">
        <f t="shared" si="11"/>
        <v>1</v>
      </c>
    </row>
    <row r="366" spans="1:25" x14ac:dyDescent="0.2">
      <c r="A366" t="s">
        <v>5920</v>
      </c>
      <c r="B366" t="s">
        <v>1270</v>
      </c>
      <c r="C366" t="s">
        <v>2630</v>
      </c>
      <c r="D366">
        <v>405</v>
      </c>
      <c r="E366">
        <v>847</v>
      </c>
      <c r="F366">
        <v>109</v>
      </c>
      <c r="G366">
        <v>562</v>
      </c>
      <c r="H366">
        <v>7.1</v>
      </c>
      <c r="I366">
        <v>93</v>
      </c>
      <c r="J366">
        <v>104</v>
      </c>
      <c r="K366">
        <v>7739049</v>
      </c>
      <c r="L366">
        <v>18000000</v>
      </c>
      <c r="M366" s="2">
        <f>VLOOKUP(A366,Sheet2!$A$1:G4090,2,0)</f>
        <v>38168</v>
      </c>
      <c r="N366" t="str">
        <f>VLOOKUP(A366,Sheet2!$A$1:G4090,3,0)</f>
        <v>Color</v>
      </c>
      <c r="O366" t="str">
        <f>VLOOKUP(A366,Sheet2!$A$1:G4090,4,0)</f>
        <v>Comedy</v>
      </c>
      <c r="P366" t="str">
        <f>VLOOKUP(A366,Sheet2!$A$1:G4090,5,0)</f>
        <v>English</v>
      </c>
      <c r="Q366" t="str">
        <f>VLOOKUP(A366,Sheet2!$A$1:G4090,6,0)</f>
        <v>Canada</v>
      </c>
      <c r="R366" t="str">
        <f>VLOOKUP(A366,Sheet2!$A$1:G4090,7,0)</f>
        <v>R</v>
      </c>
      <c r="S366" t="str">
        <f>IF(Table1[[#This Row],[Language]]="English","English","Other language")</f>
        <v>English</v>
      </c>
      <c r="T366">
        <f>Table1[[#This Row],[Gross Revenue]]-Table1[[#This Row],[Budget]]</f>
        <v>-10260951</v>
      </c>
      <c r="U366" s="1">
        <f>(Table1[[#This Row],[Gross Revenue]]/Table1[[#This Row],[Budget]])-1</f>
        <v>-0.57005283333333334</v>
      </c>
      <c r="V366" t="str">
        <f t="shared" si="10"/>
        <v>90-110 minutes</v>
      </c>
      <c r="W366">
        <f>Table1[[#This Row],[Profit]]/Table1[[#This Row],[Budget]]</f>
        <v>-0.57005283333333334</v>
      </c>
      <c r="X366" s="22" t="str">
        <f>IF(L366="","",
IF(L366&lt;Predictability!$B$1,"Low",
IF(L366&lt;=Predictability!$B$2,"Mid","High")))</f>
        <v>Mid</v>
      </c>
      <c r="Y366" s="22">
        <f t="shared" si="11"/>
        <v>0</v>
      </c>
    </row>
    <row r="367" spans="1:25" x14ac:dyDescent="0.2">
      <c r="A367" t="s">
        <v>6370</v>
      </c>
      <c r="B367" t="s">
        <v>2890</v>
      </c>
      <c r="C367" t="s">
        <v>2863</v>
      </c>
      <c r="D367">
        <v>625</v>
      </c>
      <c r="E367">
        <v>2747</v>
      </c>
      <c r="F367">
        <v>38</v>
      </c>
      <c r="G367">
        <v>0</v>
      </c>
      <c r="H367">
        <v>7.4</v>
      </c>
      <c r="I367">
        <v>60</v>
      </c>
      <c r="J367">
        <v>91</v>
      </c>
      <c r="K367">
        <v>8108247</v>
      </c>
      <c r="L367">
        <v>3300000</v>
      </c>
      <c r="M367" s="2">
        <f>VLOOKUP(A367,Sheet2!$A$1:G4091,2,0)</f>
        <v>39010</v>
      </c>
      <c r="N367" t="str">
        <f>VLOOKUP(A367,Sheet2!$A$1:G4091,3,0)</f>
        <v>Color</v>
      </c>
      <c r="O367" t="str">
        <f>VLOOKUP(A367,Sheet2!$A$1:G4091,4,0)</f>
        <v>Drama</v>
      </c>
      <c r="P367" t="str">
        <f>VLOOKUP(A367,Sheet2!$A$1:G4091,5,0)</f>
        <v>English</v>
      </c>
      <c r="Q367" t="str">
        <f>VLOOKUP(A367,Sheet2!$A$1:G4091,6,0)</f>
        <v>USA</v>
      </c>
      <c r="R367" t="str">
        <f>VLOOKUP(A367,Sheet2!$A$1:G4091,7,0)</f>
        <v>PG-13</v>
      </c>
      <c r="S367" t="str">
        <f>IF(Table1[[#This Row],[Language]]="English","English","Other language")</f>
        <v>English</v>
      </c>
      <c r="T367">
        <f>Table1[[#This Row],[Gross Revenue]]-Table1[[#This Row],[Budget]]</f>
        <v>4808247</v>
      </c>
      <c r="U367" s="1">
        <f>(Table1[[#This Row],[Gross Revenue]]/Table1[[#This Row],[Budget]])-1</f>
        <v>1.4570445454545453</v>
      </c>
      <c r="V367" t="str">
        <f t="shared" si="10"/>
        <v>90-110 minutes</v>
      </c>
      <c r="W367">
        <f>Table1[[#This Row],[Profit]]/Table1[[#This Row],[Budget]]</f>
        <v>1.4570445454545455</v>
      </c>
      <c r="X367" s="22" t="str">
        <f>IF(L367="","",
IF(L367&lt;Predictability!$B$1,"Low",
IF(L367&lt;=Predictability!$B$2,"Mid","High")))</f>
        <v>Low</v>
      </c>
      <c r="Y367" s="22">
        <f t="shared" si="11"/>
        <v>1</v>
      </c>
    </row>
    <row r="368" spans="1:25" x14ac:dyDescent="0.2">
      <c r="A368" t="s">
        <v>4217</v>
      </c>
      <c r="B368" t="s">
        <v>1343</v>
      </c>
      <c r="C368" t="s">
        <v>785</v>
      </c>
      <c r="D368">
        <v>852</v>
      </c>
      <c r="E368">
        <v>2397</v>
      </c>
      <c r="F368">
        <v>438</v>
      </c>
      <c r="G368">
        <v>853</v>
      </c>
      <c r="H368">
        <v>5.9</v>
      </c>
      <c r="I368">
        <v>78</v>
      </c>
      <c r="J368">
        <v>172</v>
      </c>
      <c r="K368">
        <v>22843047</v>
      </c>
      <c r="L368">
        <v>55000000</v>
      </c>
      <c r="M368" s="2">
        <f>VLOOKUP(A368,Sheet2!$A$1:G4092,2,0)</f>
        <v>36095</v>
      </c>
      <c r="N368" t="str">
        <f>VLOOKUP(A368,Sheet2!$A$1:G4092,3,0)</f>
        <v>Color</v>
      </c>
      <c r="O368" t="str">
        <f>VLOOKUP(A368,Sheet2!$A$1:G4092,4,0)</f>
        <v>Drama</v>
      </c>
      <c r="P368" t="str">
        <f>VLOOKUP(A368,Sheet2!$A$1:G4092,5,0)</f>
        <v>English</v>
      </c>
      <c r="Q368" t="str">
        <f>VLOOKUP(A368,Sheet2!$A$1:G4092,6,0)</f>
        <v>USA</v>
      </c>
      <c r="R368" t="str">
        <f>VLOOKUP(A368,Sheet2!$A$1:G4092,7,0)</f>
        <v>R</v>
      </c>
      <c r="S368" t="str">
        <f>IF(Table1[[#This Row],[Language]]="English","English","Other language")</f>
        <v>English</v>
      </c>
      <c r="T368">
        <f>Table1[[#This Row],[Gross Revenue]]-Table1[[#This Row],[Budget]]</f>
        <v>-32156953</v>
      </c>
      <c r="U368" s="1">
        <f>(Table1[[#This Row],[Gross Revenue]]/Table1[[#This Row],[Budget]])-1</f>
        <v>-0.58467187272727272</v>
      </c>
      <c r="V368" t="str">
        <f t="shared" si="10"/>
        <v>&gt;150 minutes</v>
      </c>
      <c r="W368">
        <f>Table1[[#This Row],[Profit]]/Table1[[#This Row],[Budget]]</f>
        <v>-0.58467187272727272</v>
      </c>
      <c r="X368" s="22" t="str">
        <f>IF(L368="","",
IF(L368&lt;Predictability!$B$1,"Low",
IF(L368&lt;=Predictability!$B$2,"Mid","High")))</f>
        <v>High</v>
      </c>
      <c r="Y368" s="22">
        <f t="shared" si="11"/>
        <v>0</v>
      </c>
    </row>
    <row r="369" spans="1:25" x14ac:dyDescent="0.2">
      <c r="A369" t="s">
        <v>5457</v>
      </c>
      <c r="B369" t="s">
        <v>2313</v>
      </c>
      <c r="C369" t="s">
        <v>1709</v>
      </c>
      <c r="D369">
        <v>883</v>
      </c>
      <c r="E369">
        <v>2201</v>
      </c>
      <c r="F369">
        <v>98</v>
      </c>
      <c r="G369">
        <v>0</v>
      </c>
      <c r="H369">
        <v>6.7</v>
      </c>
      <c r="I369">
        <v>161</v>
      </c>
      <c r="J369">
        <v>112</v>
      </c>
      <c r="K369">
        <v>32541719</v>
      </c>
      <c r="L369">
        <v>3500159</v>
      </c>
      <c r="M369" s="2">
        <f>VLOOKUP(A369,Sheet2!$A$1:G4093,2,0)</f>
        <v>37326</v>
      </c>
      <c r="N369" t="str">
        <f>VLOOKUP(A369,Sheet2!$A$1:G4093,3,0)</f>
        <v>Color</v>
      </c>
      <c r="O369" t="str">
        <f>VLOOKUP(A369,Sheet2!$A$1:G4093,4,0)</f>
        <v>Comedy</v>
      </c>
      <c r="P369" t="str">
        <f>VLOOKUP(A369,Sheet2!$A$1:G4093,5,0)</f>
        <v>English</v>
      </c>
      <c r="Q369" t="str">
        <f>VLOOKUP(A369,Sheet2!$A$1:G4093,6,0)</f>
        <v>UK</v>
      </c>
      <c r="R369" t="str">
        <f>VLOOKUP(A369,Sheet2!$A$1:G4093,7,0)</f>
        <v>PG-13</v>
      </c>
      <c r="S369" t="str">
        <f>IF(Table1[[#This Row],[Language]]="English","English","Other language")</f>
        <v>English</v>
      </c>
      <c r="T369">
        <f>Table1[[#This Row],[Gross Revenue]]-Table1[[#This Row],[Budget]]</f>
        <v>29041560</v>
      </c>
      <c r="U369" s="1">
        <f>(Table1[[#This Row],[Gross Revenue]]/Table1[[#This Row],[Budget]])-1</f>
        <v>8.297211640956883</v>
      </c>
      <c r="V369" t="str">
        <f t="shared" si="10"/>
        <v>111-130 minutes</v>
      </c>
      <c r="W369">
        <f>Table1[[#This Row],[Profit]]/Table1[[#This Row],[Budget]]</f>
        <v>8.297211640956883</v>
      </c>
      <c r="X369" s="22" t="str">
        <f>IF(L369="","",
IF(L369&lt;Predictability!$B$1,"Low",
IF(L369&lt;=Predictability!$B$2,"Mid","High")))</f>
        <v>Low</v>
      </c>
      <c r="Y369" s="22">
        <f t="shared" si="11"/>
        <v>1</v>
      </c>
    </row>
    <row r="370" spans="1:25" x14ac:dyDescent="0.2">
      <c r="A370" t="s">
        <v>4550</v>
      </c>
      <c r="B370" t="s">
        <v>1633</v>
      </c>
      <c r="C370" t="s">
        <v>1634</v>
      </c>
      <c r="D370">
        <v>407</v>
      </c>
      <c r="E370">
        <v>1090</v>
      </c>
      <c r="F370">
        <v>24</v>
      </c>
      <c r="G370">
        <v>816</v>
      </c>
      <c r="H370">
        <v>6.1</v>
      </c>
      <c r="I370">
        <v>5</v>
      </c>
      <c r="J370">
        <v>86</v>
      </c>
      <c r="K370">
        <v>39552600</v>
      </c>
      <c r="L370">
        <v>500000</v>
      </c>
      <c r="M370" s="2">
        <f>VLOOKUP(A370,Sheet2!$A$1:G4094,2,0)</f>
        <v>27262</v>
      </c>
      <c r="N370" t="str">
        <f>VLOOKUP(A370,Sheet2!$A$1:G4094,3,0)</f>
        <v>Color</v>
      </c>
      <c r="O370" t="str">
        <f>VLOOKUP(A370,Sheet2!$A$1:G4094,4,0)</f>
        <v>Adventure</v>
      </c>
      <c r="P370" t="str">
        <f>VLOOKUP(A370,Sheet2!$A$1:G4094,5,0)</f>
        <v>English</v>
      </c>
      <c r="Q370" t="str">
        <f>VLOOKUP(A370,Sheet2!$A$1:G4094,6,0)</f>
        <v>USA</v>
      </c>
      <c r="R370" t="str">
        <f>VLOOKUP(A370,Sheet2!$A$1:G4094,7,0)</f>
        <v>G</v>
      </c>
      <c r="S370" t="str">
        <f>IF(Table1[[#This Row],[Language]]="English","English","Other language")</f>
        <v>English</v>
      </c>
      <c r="T370">
        <f>Table1[[#This Row],[Gross Revenue]]-Table1[[#This Row],[Budget]]</f>
        <v>39052600</v>
      </c>
      <c r="U370" s="1">
        <f>(Table1[[#This Row],[Gross Revenue]]/Table1[[#This Row],[Budget]])-1</f>
        <v>78.105199999999996</v>
      </c>
      <c r="V370" t="str">
        <f t="shared" si="10"/>
        <v>&lt;90 minutes</v>
      </c>
      <c r="W370">
        <f>Table1[[#This Row],[Profit]]/Table1[[#This Row],[Budget]]</f>
        <v>78.105199999999996</v>
      </c>
      <c r="X370" s="22" t="str">
        <f>IF(L370="","",
IF(L370&lt;Predictability!$B$1,"Low",
IF(L370&lt;=Predictability!$B$2,"Mid","High")))</f>
        <v>Low</v>
      </c>
      <c r="Y370" s="22">
        <f t="shared" si="11"/>
        <v>1</v>
      </c>
    </row>
    <row r="371" spans="1:25" x14ac:dyDescent="0.2">
      <c r="A371" t="s">
        <v>4735</v>
      </c>
      <c r="B371" t="s">
        <v>1061</v>
      </c>
      <c r="C371" t="s">
        <v>1808</v>
      </c>
      <c r="D371">
        <v>18000</v>
      </c>
      <c r="E371">
        <v>31523</v>
      </c>
      <c r="F371">
        <v>0</v>
      </c>
      <c r="G371">
        <v>3000</v>
      </c>
      <c r="H371">
        <v>6.3</v>
      </c>
      <c r="I371">
        <v>287</v>
      </c>
      <c r="J371">
        <v>115</v>
      </c>
      <c r="K371">
        <v>82161969</v>
      </c>
      <c r="L371">
        <v>150000000</v>
      </c>
      <c r="M371" s="2">
        <f>VLOOKUP(A371,Sheet2!$A$1:G4095,2,0)</f>
        <v>39185</v>
      </c>
      <c r="N371" t="str">
        <f>VLOOKUP(A371,Sheet2!$A$1:G4095,3,0)</f>
        <v>Color</v>
      </c>
      <c r="O371" t="str">
        <f>VLOOKUP(A371,Sheet2!$A$1:G4095,4,0)</f>
        <v>Action</v>
      </c>
      <c r="P371" t="str">
        <f>VLOOKUP(A371,Sheet2!$A$1:G4095,5,0)</f>
        <v>English</v>
      </c>
      <c r="Q371" t="str">
        <f>VLOOKUP(A371,Sheet2!$A$1:G4095,6,0)</f>
        <v>USA</v>
      </c>
      <c r="R371" t="str">
        <f>VLOOKUP(A371,Sheet2!$A$1:G4095,7,0)</f>
        <v>PG-13</v>
      </c>
      <c r="S371" t="str">
        <f>IF(Table1[[#This Row],[Language]]="English","English","Other language")</f>
        <v>English</v>
      </c>
      <c r="T371">
        <f>Table1[[#This Row],[Gross Revenue]]-Table1[[#This Row],[Budget]]</f>
        <v>-67838031</v>
      </c>
      <c r="U371" s="1">
        <f>(Table1[[#This Row],[Gross Revenue]]/Table1[[#This Row],[Budget]])-1</f>
        <v>-0.45225353999999995</v>
      </c>
      <c r="V371" t="str">
        <f t="shared" si="10"/>
        <v>111-130 minutes</v>
      </c>
      <c r="W371">
        <f>Table1[[#This Row],[Profit]]/Table1[[#This Row],[Budget]]</f>
        <v>-0.45225354000000001</v>
      </c>
      <c r="X371" s="22" t="str">
        <f>IF(L371="","",
IF(L371&lt;Predictability!$B$1,"Low",
IF(L371&lt;=Predictability!$B$2,"Mid","High")))</f>
        <v>High</v>
      </c>
      <c r="Y371" s="22">
        <f t="shared" si="11"/>
        <v>0</v>
      </c>
    </row>
    <row r="372" spans="1:25" x14ac:dyDescent="0.2">
      <c r="A372" t="s">
        <v>5557</v>
      </c>
      <c r="B372" t="s">
        <v>408</v>
      </c>
      <c r="C372" t="s">
        <v>1461</v>
      </c>
      <c r="D372">
        <v>11000</v>
      </c>
      <c r="E372">
        <v>11328</v>
      </c>
      <c r="F372">
        <v>0</v>
      </c>
      <c r="G372">
        <v>15000</v>
      </c>
      <c r="H372">
        <v>6.8</v>
      </c>
      <c r="I372">
        <v>231</v>
      </c>
      <c r="J372">
        <v>99</v>
      </c>
      <c r="K372">
        <v>9203192</v>
      </c>
      <c r="L372">
        <v>5000000</v>
      </c>
      <c r="M372" s="2">
        <f>VLOOKUP(A372,Sheet2!$A$1:G4096,2,0)</f>
        <v>40572</v>
      </c>
      <c r="N372" t="str">
        <f>VLOOKUP(A372,Sheet2!$A$1:G4096,3,0)</f>
        <v>Color</v>
      </c>
      <c r="O372" t="str">
        <f>VLOOKUP(A372,Sheet2!$A$1:G4096,4,0)</f>
        <v>Comedy</v>
      </c>
      <c r="P372" t="str">
        <f>VLOOKUP(A372,Sheet2!$A$1:G4096,5,0)</f>
        <v>English</v>
      </c>
      <c r="Q372" t="str">
        <f>VLOOKUP(A372,Sheet2!$A$1:G4096,6,0)</f>
        <v>USA</v>
      </c>
      <c r="R372" t="str">
        <f>VLOOKUP(A372,Sheet2!$A$1:G4096,7,0)</f>
        <v>PG-13</v>
      </c>
      <c r="S372" t="str">
        <f>IF(Table1[[#This Row],[Language]]="English","English","Other language")</f>
        <v>English</v>
      </c>
      <c r="T372">
        <f>Table1[[#This Row],[Gross Revenue]]-Table1[[#This Row],[Budget]]</f>
        <v>4203192</v>
      </c>
      <c r="U372" s="1">
        <f>(Table1[[#This Row],[Gross Revenue]]/Table1[[#This Row],[Budget]])-1</f>
        <v>0.84063840000000001</v>
      </c>
      <c r="V372" t="str">
        <f t="shared" si="10"/>
        <v>90-110 minutes</v>
      </c>
      <c r="W372">
        <f>Table1[[#This Row],[Profit]]/Table1[[#This Row],[Budget]]</f>
        <v>0.84063840000000001</v>
      </c>
      <c r="X372" s="22" t="str">
        <f>IF(L372="","",
IF(L372&lt;Predictability!$B$1,"Low",
IF(L372&lt;=Predictability!$B$2,"Mid","High")))</f>
        <v>Low</v>
      </c>
      <c r="Y372" s="22">
        <f t="shared" si="11"/>
        <v>1</v>
      </c>
    </row>
    <row r="373" spans="1:25" x14ac:dyDescent="0.2">
      <c r="A373" t="s">
        <v>6467</v>
      </c>
      <c r="B373" t="s">
        <v>1593</v>
      </c>
      <c r="C373" t="s">
        <v>1804</v>
      </c>
      <c r="D373">
        <v>957</v>
      </c>
      <c r="E373">
        <v>4611</v>
      </c>
      <c r="F373">
        <v>378</v>
      </c>
      <c r="G373">
        <v>0</v>
      </c>
      <c r="H373">
        <v>7.5</v>
      </c>
      <c r="I373">
        <v>119</v>
      </c>
      <c r="J373">
        <v>90</v>
      </c>
      <c r="K373">
        <v>18621249</v>
      </c>
      <c r="L373">
        <v>6000000</v>
      </c>
      <c r="M373" s="2">
        <f>VLOOKUP(A373,Sheet2!$A$1:G4097,2,0)</f>
        <v>36640</v>
      </c>
      <c r="N373" t="str">
        <f>VLOOKUP(A373,Sheet2!$A$1:G4097,3,0)</f>
        <v>Color</v>
      </c>
      <c r="O373" t="str">
        <f>VLOOKUP(A373,Sheet2!$A$1:G4097,4,0)</f>
        <v>Comedy</v>
      </c>
      <c r="P373" t="str">
        <f>VLOOKUP(A373,Sheet2!$A$1:G4097,5,0)</f>
        <v>English</v>
      </c>
      <c r="Q373" t="str">
        <f>VLOOKUP(A373,Sheet2!$A$1:G4097,6,0)</f>
        <v>USA</v>
      </c>
      <c r="R373" t="str">
        <f>VLOOKUP(A373,Sheet2!$A$1:G4097,7,0)</f>
        <v>PG-13</v>
      </c>
      <c r="S373" t="str">
        <f>IF(Table1[[#This Row],[Language]]="English","English","Other language")</f>
        <v>English</v>
      </c>
      <c r="T373">
        <f>Table1[[#This Row],[Gross Revenue]]-Table1[[#This Row],[Budget]]</f>
        <v>12621249</v>
      </c>
      <c r="U373" s="1">
        <f>(Table1[[#This Row],[Gross Revenue]]/Table1[[#This Row],[Budget]])-1</f>
        <v>2.1035415</v>
      </c>
      <c r="V373" t="str">
        <f t="shared" si="10"/>
        <v>90-110 minutes</v>
      </c>
      <c r="W373">
        <f>Table1[[#This Row],[Profit]]/Table1[[#This Row],[Budget]]</f>
        <v>2.1035415</v>
      </c>
      <c r="X373" s="22" t="str">
        <f>IF(L373="","",
IF(L373&lt;Predictability!$B$1,"Low",
IF(L373&lt;=Predictability!$B$2,"Mid","High")))</f>
        <v>Low</v>
      </c>
      <c r="Y373" s="22">
        <f t="shared" si="11"/>
        <v>1</v>
      </c>
    </row>
    <row r="374" spans="1:25" x14ac:dyDescent="0.2">
      <c r="A374" t="s">
        <v>6356</v>
      </c>
      <c r="B374" t="s">
        <v>2883</v>
      </c>
      <c r="C374" t="s">
        <v>1483</v>
      </c>
      <c r="D374">
        <v>94</v>
      </c>
      <c r="E374">
        <v>139</v>
      </c>
      <c r="F374">
        <v>681</v>
      </c>
      <c r="G374">
        <v>661</v>
      </c>
      <c r="H374">
        <v>7.2</v>
      </c>
      <c r="I374">
        <v>51</v>
      </c>
      <c r="J374">
        <v>98</v>
      </c>
      <c r="K374">
        <v>3799339</v>
      </c>
      <c r="L374">
        <v>250000</v>
      </c>
      <c r="M374" s="2">
        <f>VLOOKUP(A374,Sheet2!$A$1:G4098,2,0)</f>
        <v>37258</v>
      </c>
      <c r="N374" t="str">
        <f>VLOOKUP(A374,Sheet2!$A$1:G4098,3,0)</f>
        <v>Color</v>
      </c>
      <c r="O374" t="str">
        <f>VLOOKUP(A374,Sheet2!$A$1:G4098,4,0)</f>
        <v>Crime</v>
      </c>
      <c r="P374" t="str">
        <f>VLOOKUP(A374,Sheet2!$A$1:G4098,5,0)</f>
        <v>English</v>
      </c>
      <c r="Q374" t="str">
        <f>VLOOKUP(A374,Sheet2!$A$1:G4098,6,0)</f>
        <v>USA</v>
      </c>
      <c r="R374" t="str">
        <f>VLOOKUP(A374,Sheet2!$A$1:G4098,7,0)</f>
        <v>R</v>
      </c>
      <c r="S374" t="str">
        <f>IF(Table1[[#This Row],[Language]]="English","English","Other language")</f>
        <v>English</v>
      </c>
      <c r="T374">
        <f>Table1[[#This Row],[Gross Revenue]]-Table1[[#This Row],[Budget]]</f>
        <v>3549339</v>
      </c>
      <c r="U374" s="1">
        <f>(Table1[[#This Row],[Gross Revenue]]/Table1[[#This Row],[Budget]])-1</f>
        <v>14.197355999999999</v>
      </c>
      <c r="V374" t="str">
        <f t="shared" si="10"/>
        <v>90-110 minutes</v>
      </c>
      <c r="W374">
        <f>Table1[[#This Row],[Profit]]/Table1[[#This Row],[Budget]]</f>
        <v>14.197355999999999</v>
      </c>
      <c r="X374" s="22" t="str">
        <f>IF(L374="","",
IF(L374&lt;Predictability!$B$1,"Low",
IF(L374&lt;=Predictability!$B$2,"Mid","High")))</f>
        <v>Low</v>
      </c>
      <c r="Y374" s="22">
        <f t="shared" si="11"/>
        <v>1</v>
      </c>
    </row>
    <row r="375" spans="1:25" x14ac:dyDescent="0.2">
      <c r="A375" t="s">
        <v>3330</v>
      </c>
      <c r="B375" t="s">
        <v>146</v>
      </c>
      <c r="C375" t="s">
        <v>147</v>
      </c>
      <c r="D375">
        <v>2000</v>
      </c>
      <c r="E375">
        <v>4729</v>
      </c>
      <c r="F375">
        <v>67</v>
      </c>
      <c r="G375">
        <v>0</v>
      </c>
      <c r="H375">
        <v>3.7</v>
      </c>
      <c r="I375">
        <v>100</v>
      </c>
      <c r="J375">
        <v>91</v>
      </c>
      <c r="K375">
        <v>94497271</v>
      </c>
      <c r="L375">
        <v>20000000</v>
      </c>
      <c r="M375" s="2">
        <f>VLOOKUP(A375,Sheet2!$A$1:G4099,2,0)</f>
        <v>39541</v>
      </c>
      <c r="N375" t="str">
        <f>VLOOKUP(A375,Sheet2!$A$1:G4099,3,0)</f>
        <v>Color</v>
      </c>
      <c r="O375" t="str">
        <f>VLOOKUP(A375,Sheet2!$A$1:G4099,4,0)</f>
        <v>Adventure</v>
      </c>
      <c r="P375" t="str">
        <f>VLOOKUP(A375,Sheet2!$A$1:G4099,5,0)</f>
        <v>English</v>
      </c>
      <c r="Q375" t="str">
        <f>VLOOKUP(A375,Sheet2!$A$1:G4099,6,0)</f>
        <v>USA</v>
      </c>
      <c r="R375" t="str">
        <f>VLOOKUP(A375,Sheet2!$A$1:G4099,7,0)</f>
        <v>PG</v>
      </c>
      <c r="S375" t="str">
        <f>IF(Table1[[#This Row],[Language]]="English","English","Other language")</f>
        <v>English</v>
      </c>
      <c r="T375">
        <f>Table1[[#This Row],[Gross Revenue]]-Table1[[#This Row],[Budget]]</f>
        <v>74497271</v>
      </c>
      <c r="U375" s="1">
        <f>(Table1[[#This Row],[Gross Revenue]]/Table1[[#This Row],[Budget]])-1</f>
        <v>3.7248635500000002</v>
      </c>
      <c r="V375" t="str">
        <f t="shared" si="10"/>
        <v>90-110 minutes</v>
      </c>
      <c r="W375">
        <f>Table1[[#This Row],[Profit]]/Table1[[#This Row],[Budget]]</f>
        <v>3.7248635499999998</v>
      </c>
      <c r="X375" s="22" t="str">
        <f>IF(L375="","",
IF(L375&lt;Predictability!$B$1,"Low",
IF(L375&lt;=Predictability!$B$2,"Mid","High")))</f>
        <v>Mid</v>
      </c>
      <c r="Y375" s="22">
        <f t="shared" si="11"/>
        <v>1</v>
      </c>
    </row>
    <row r="376" spans="1:25" x14ac:dyDescent="0.2">
      <c r="A376" t="s">
        <v>6296</v>
      </c>
      <c r="B376" t="s">
        <v>998</v>
      </c>
      <c r="C376" t="s">
        <v>42</v>
      </c>
      <c r="D376">
        <v>901</v>
      </c>
      <c r="E376">
        <v>3464</v>
      </c>
      <c r="F376">
        <v>102</v>
      </c>
      <c r="G376">
        <v>0</v>
      </c>
      <c r="H376">
        <v>7.3</v>
      </c>
      <c r="I376">
        <v>94</v>
      </c>
      <c r="J376">
        <v>105</v>
      </c>
      <c r="K376">
        <v>234760500</v>
      </c>
      <c r="L376">
        <v>14000000</v>
      </c>
      <c r="M376" s="2">
        <f>VLOOKUP(A376,Sheet2!$A$1:G4100,2,0)</f>
        <v>30716</v>
      </c>
      <c r="N376" t="str">
        <f>VLOOKUP(A376,Sheet2!$A$1:G4100,3,0)</f>
        <v>Color</v>
      </c>
      <c r="O376" t="str">
        <f>VLOOKUP(A376,Sheet2!$A$1:G4100,4,0)</f>
        <v>Action</v>
      </c>
      <c r="P376" t="str">
        <f>VLOOKUP(A376,Sheet2!$A$1:G4100,5,0)</f>
        <v>English</v>
      </c>
      <c r="Q376" t="str">
        <f>VLOOKUP(A376,Sheet2!$A$1:G4100,6,0)</f>
        <v>USA</v>
      </c>
      <c r="R376" t="str">
        <f>VLOOKUP(A376,Sheet2!$A$1:G4100,7,0)</f>
        <v>R</v>
      </c>
      <c r="S376" t="str">
        <f>IF(Table1[[#This Row],[Language]]="English","English","Other language")</f>
        <v>English</v>
      </c>
      <c r="T376">
        <f>Table1[[#This Row],[Gross Revenue]]-Table1[[#This Row],[Budget]]</f>
        <v>220760500</v>
      </c>
      <c r="U376" s="1">
        <f>(Table1[[#This Row],[Gross Revenue]]/Table1[[#This Row],[Budget]])-1</f>
        <v>15.768607142857142</v>
      </c>
      <c r="V376" t="str">
        <f t="shared" si="10"/>
        <v>90-110 minutes</v>
      </c>
      <c r="W376">
        <f>Table1[[#This Row],[Profit]]/Table1[[#This Row],[Budget]]</f>
        <v>15.768607142857142</v>
      </c>
      <c r="X376" s="22" t="str">
        <f>IF(L376="","",
IF(L376&lt;Predictability!$B$1,"Low",
IF(L376&lt;=Predictability!$B$2,"Mid","High")))</f>
        <v>Mid</v>
      </c>
      <c r="Y376" s="22">
        <f t="shared" si="11"/>
        <v>1</v>
      </c>
    </row>
    <row r="377" spans="1:25" x14ac:dyDescent="0.2">
      <c r="A377" t="s">
        <v>4968</v>
      </c>
      <c r="B377" t="s">
        <v>1974</v>
      </c>
      <c r="C377" t="s">
        <v>1246</v>
      </c>
      <c r="D377">
        <v>936</v>
      </c>
      <c r="E377">
        <v>4121</v>
      </c>
      <c r="F377">
        <v>12000</v>
      </c>
      <c r="G377">
        <v>0</v>
      </c>
      <c r="H377">
        <v>6.4</v>
      </c>
      <c r="I377">
        <v>50</v>
      </c>
      <c r="J377">
        <v>100</v>
      </c>
      <c r="K377">
        <v>153665036</v>
      </c>
      <c r="L377">
        <v>28000000</v>
      </c>
      <c r="M377" s="2">
        <f>VLOOKUP(A377,Sheet2!$A$1:G4101,2,0)</f>
        <v>31959</v>
      </c>
      <c r="N377" t="str">
        <f>VLOOKUP(A377,Sheet2!$A$1:G4101,3,0)</f>
        <v>Color</v>
      </c>
      <c r="O377" t="str">
        <f>VLOOKUP(A377,Sheet2!$A$1:G4101,4,0)</f>
        <v>Action</v>
      </c>
      <c r="P377" t="str">
        <f>VLOOKUP(A377,Sheet2!$A$1:G4101,5,0)</f>
        <v>English</v>
      </c>
      <c r="Q377" t="str">
        <f>VLOOKUP(A377,Sheet2!$A$1:G4101,6,0)</f>
        <v>USA</v>
      </c>
      <c r="R377" t="str">
        <f>VLOOKUP(A377,Sheet2!$A$1:G4101,7,0)</f>
        <v>R</v>
      </c>
      <c r="S377" t="str">
        <f>IF(Table1[[#This Row],[Language]]="English","English","Other language")</f>
        <v>English</v>
      </c>
      <c r="T377">
        <f>Table1[[#This Row],[Gross Revenue]]-Table1[[#This Row],[Budget]]</f>
        <v>125665036</v>
      </c>
      <c r="U377" s="1">
        <f>(Table1[[#This Row],[Gross Revenue]]/Table1[[#This Row],[Budget]])-1</f>
        <v>4.4880370000000003</v>
      </c>
      <c r="V377" t="str">
        <f t="shared" si="10"/>
        <v>90-110 minutes</v>
      </c>
      <c r="W377">
        <f>Table1[[#This Row],[Profit]]/Table1[[#This Row],[Budget]]</f>
        <v>4.4880370000000003</v>
      </c>
      <c r="X377" s="22" t="str">
        <f>IF(L377="","",
IF(L377&lt;Predictability!$B$1,"Low",
IF(L377&lt;=Predictability!$B$2,"Mid","High")))</f>
        <v>Mid</v>
      </c>
      <c r="Y377" s="22">
        <f t="shared" si="11"/>
        <v>1</v>
      </c>
    </row>
    <row r="378" spans="1:25" x14ac:dyDescent="0.2">
      <c r="A378" t="s">
        <v>3876</v>
      </c>
      <c r="B378" t="s">
        <v>485</v>
      </c>
      <c r="C378" t="s">
        <v>967</v>
      </c>
      <c r="D378">
        <v>437</v>
      </c>
      <c r="E378">
        <v>1093</v>
      </c>
      <c r="F378">
        <v>644</v>
      </c>
      <c r="G378">
        <v>669</v>
      </c>
      <c r="H378">
        <v>5.5</v>
      </c>
      <c r="I378">
        <v>36</v>
      </c>
      <c r="J378">
        <v>104</v>
      </c>
      <c r="K378">
        <v>42610000</v>
      </c>
      <c r="L378">
        <v>55000000</v>
      </c>
      <c r="M378" s="2">
        <f>VLOOKUP(A378,Sheet2!$A$1:G4102,2,0)</f>
        <v>34649</v>
      </c>
      <c r="N378" t="str">
        <f>VLOOKUP(A378,Sheet2!$A$1:G4102,3,0)</f>
        <v>Color</v>
      </c>
      <c r="O378" t="str">
        <f>VLOOKUP(A378,Sheet2!$A$1:G4102,4,0)</f>
        <v>Action</v>
      </c>
      <c r="P378" t="str">
        <f>VLOOKUP(A378,Sheet2!$A$1:G4102,5,0)</f>
        <v>English</v>
      </c>
      <c r="Q378" t="str">
        <f>VLOOKUP(A378,Sheet2!$A$1:G4102,6,0)</f>
        <v>USA</v>
      </c>
      <c r="R378" t="str">
        <f>VLOOKUP(A378,Sheet2!$A$1:G4102,7,0)</f>
        <v>R</v>
      </c>
      <c r="S378" t="str">
        <f>IF(Table1[[#This Row],[Language]]="English","English","Other language")</f>
        <v>English</v>
      </c>
      <c r="T378">
        <f>Table1[[#This Row],[Gross Revenue]]-Table1[[#This Row],[Budget]]</f>
        <v>-12390000</v>
      </c>
      <c r="U378" s="1">
        <f>(Table1[[#This Row],[Gross Revenue]]/Table1[[#This Row],[Budget]])-1</f>
        <v>-0.22527272727272729</v>
      </c>
      <c r="V378" t="str">
        <f t="shared" si="10"/>
        <v>90-110 minutes</v>
      </c>
      <c r="W378">
        <f>Table1[[#This Row],[Profit]]/Table1[[#This Row],[Budget]]</f>
        <v>-0.22527272727272726</v>
      </c>
      <c r="X378" s="22" t="str">
        <f>IF(L378="","",
IF(L378&lt;Predictability!$B$1,"Low",
IF(L378&lt;=Predictability!$B$2,"Mid","High")))</f>
        <v>High</v>
      </c>
      <c r="Y378" s="22">
        <f t="shared" si="11"/>
        <v>0</v>
      </c>
    </row>
    <row r="379" spans="1:25" x14ac:dyDescent="0.2">
      <c r="A379" t="s">
        <v>4993</v>
      </c>
      <c r="B379" t="s">
        <v>258</v>
      </c>
      <c r="C379" t="s">
        <v>1053</v>
      </c>
      <c r="D379">
        <v>11000</v>
      </c>
      <c r="E379">
        <v>12947</v>
      </c>
      <c r="F379">
        <v>258</v>
      </c>
      <c r="G379">
        <v>0</v>
      </c>
      <c r="H379">
        <v>6.5</v>
      </c>
      <c r="I379">
        <v>54</v>
      </c>
      <c r="J379">
        <v>127</v>
      </c>
      <c r="K379">
        <v>4426297</v>
      </c>
      <c r="L379">
        <v>35000000</v>
      </c>
      <c r="M379" s="2">
        <f>VLOOKUP(A379,Sheet2!$A$1:G4103,2,0)</f>
        <v>37900</v>
      </c>
      <c r="N379" t="str">
        <f>VLOOKUP(A379,Sheet2!$A$1:G4103,3,0)</f>
        <v>Color</v>
      </c>
      <c r="O379" t="str">
        <f>VLOOKUP(A379,Sheet2!$A$1:G4103,4,0)</f>
        <v>Adventure</v>
      </c>
      <c r="P379" t="str">
        <f>VLOOKUP(A379,Sheet2!$A$1:G4103,5,0)</f>
        <v>English</v>
      </c>
      <c r="Q379" t="str">
        <f>VLOOKUP(A379,Sheet2!$A$1:G4103,6,0)</f>
        <v>USA</v>
      </c>
      <c r="R379" t="str">
        <f>VLOOKUP(A379,Sheet2!$A$1:G4103,7,0)</f>
        <v>R</v>
      </c>
      <c r="S379" t="str">
        <f>IF(Table1[[#This Row],[Language]]="English","English","Other language")</f>
        <v>English</v>
      </c>
      <c r="T379">
        <f>Table1[[#This Row],[Gross Revenue]]-Table1[[#This Row],[Budget]]</f>
        <v>-30573703</v>
      </c>
      <c r="U379" s="1">
        <f>(Table1[[#This Row],[Gross Revenue]]/Table1[[#This Row],[Budget]])-1</f>
        <v>-0.87353437142857149</v>
      </c>
      <c r="V379" t="str">
        <f t="shared" si="10"/>
        <v>111-130 minutes</v>
      </c>
      <c r="W379">
        <f>Table1[[#This Row],[Profit]]/Table1[[#This Row],[Budget]]</f>
        <v>-0.87353437142857138</v>
      </c>
      <c r="X379" s="22" t="str">
        <f>IF(L379="","",
IF(L379&lt;Predictability!$B$1,"Low",
IF(L379&lt;=Predictability!$B$2,"Mid","High")))</f>
        <v>Mid</v>
      </c>
      <c r="Y379" s="22">
        <f t="shared" si="11"/>
        <v>0</v>
      </c>
    </row>
    <row r="380" spans="1:25" x14ac:dyDescent="0.2">
      <c r="A380" t="s">
        <v>4431</v>
      </c>
      <c r="B380" t="s">
        <v>1539</v>
      </c>
      <c r="C380" t="s">
        <v>1540</v>
      </c>
      <c r="D380">
        <v>434</v>
      </c>
      <c r="E380">
        <v>645</v>
      </c>
      <c r="F380">
        <v>22</v>
      </c>
      <c r="G380">
        <v>0</v>
      </c>
      <c r="H380">
        <v>6.1</v>
      </c>
      <c r="I380">
        <v>97</v>
      </c>
      <c r="J380">
        <v>110</v>
      </c>
      <c r="K380">
        <v>56129</v>
      </c>
      <c r="L380">
        <v>1100000</v>
      </c>
      <c r="M380" s="2">
        <f>VLOOKUP(A380,Sheet2!$A$1:G4104,2,0)</f>
        <v>40281</v>
      </c>
      <c r="N380" t="str">
        <f>VLOOKUP(A380,Sheet2!$A$1:G4104,3,0)</f>
        <v>Color</v>
      </c>
      <c r="O380" t="str">
        <f>VLOOKUP(A380,Sheet2!$A$1:G4104,4,0)</f>
        <v>Sci-Fi</v>
      </c>
      <c r="P380" t="str">
        <f>VLOOKUP(A380,Sheet2!$A$1:G4104,5,0)</f>
        <v>English</v>
      </c>
      <c r="Q380" t="str">
        <f>VLOOKUP(A380,Sheet2!$A$1:G4104,6,0)</f>
        <v>Canada</v>
      </c>
      <c r="R380" t="str">
        <f>VLOOKUP(A380,Sheet2!$A$1:G4104,7,0)</f>
        <v>R</v>
      </c>
      <c r="S380" t="str">
        <f>IF(Table1[[#This Row],[Language]]="English","English","Other language")</f>
        <v>English</v>
      </c>
      <c r="T380">
        <f>Table1[[#This Row],[Gross Revenue]]-Table1[[#This Row],[Budget]]</f>
        <v>-1043871</v>
      </c>
      <c r="U380" s="1">
        <f>(Table1[[#This Row],[Gross Revenue]]/Table1[[#This Row],[Budget]])-1</f>
        <v>-0.94897363636363641</v>
      </c>
      <c r="V380" t="str">
        <f t="shared" si="10"/>
        <v>90-110 minutes</v>
      </c>
      <c r="W380">
        <f>Table1[[#This Row],[Profit]]/Table1[[#This Row],[Budget]]</f>
        <v>-0.94897363636363641</v>
      </c>
      <c r="X380" s="22" t="str">
        <f>IF(L380="","",
IF(L380&lt;Predictability!$B$1,"Low",
IF(L380&lt;=Predictability!$B$2,"Mid","High")))</f>
        <v>Low</v>
      </c>
      <c r="Y380" s="22">
        <f t="shared" si="11"/>
        <v>0</v>
      </c>
    </row>
    <row r="381" spans="1:25" x14ac:dyDescent="0.2">
      <c r="A381" t="s">
        <v>5702</v>
      </c>
      <c r="B381" t="s">
        <v>1655</v>
      </c>
      <c r="C381" t="s">
        <v>2471</v>
      </c>
      <c r="D381">
        <v>893</v>
      </c>
      <c r="E381">
        <v>3110</v>
      </c>
      <c r="F381">
        <v>107</v>
      </c>
      <c r="G381">
        <v>0</v>
      </c>
      <c r="H381">
        <v>6.9</v>
      </c>
      <c r="I381">
        <v>71</v>
      </c>
      <c r="J381">
        <v>116</v>
      </c>
      <c r="K381">
        <v>14612840</v>
      </c>
      <c r="L381">
        <v>7000000</v>
      </c>
      <c r="M381" s="2">
        <f>VLOOKUP(A381,Sheet2!$A$1:G4105,2,0)</f>
        <v>41817</v>
      </c>
      <c r="N381" t="str">
        <f>VLOOKUP(A381,Sheet2!$A$1:G4105,3,0)</f>
        <v>Color</v>
      </c>
      <c r="O381" t="str">
        <f>VLOOKUP(A381,Sheet2!$A$1:G4105,4,0)</f>
        <v>Drama</v>
      </c>
      <c r="P381" t="str">
        <f>VLOOKUP(A381,Sheet2!$A$1:G4105,5,0)</f>
        <v>English</v>
      </c>
      <c r="Q381" t="str">
        <f>VLOOKUP(A381,Sheet2!$A$1:G4105,6,0)</f>
        <v>USA</v>
      </c>
      <c r="R381" t="str">
        <f>VLOOKUP(A381,Sheet2!$A$1:G4105,7,0)</f>
        <v>PG-13</v>
      </c>
      <c r="S381" t="str">
        <f>IF(Table1[[#This Row],[Language]]="English","English","Other language")</f>
        <v>English</v>
      </c>
      <c r="T381">
        <f>Table1[[#This Row],[Gross Revenue]]-Table1[[#This Row],[Budget]]</f>
        <v>7612840</v>
      </c>
      <c r="U381" s="1">
        <f>(Table1[[#This Row],[Gross Revenue]]/Table1[[#This Row],[Budget]])-1</f>
        <v>1.0875485714285715</v>
      </c>
      <c r="V381" t="str">
        <f t="shared" si="10"/>
        <v>111-130 minutes</v>
      </c>
      <c r="W381">
        <f>Table1[[#This Row],[Profit]]/Table1[[#This Row],[Budget]]</f>
        <v>1.0875485714285715</v>
      </c>
      <c r="X381" s="22" t="str">
        <f>IF(L381="","",
IF(L381&lt;Predictability!$B$1,"Low",
IF(L381&lt;=Predictability!$B$2,"Mid","High")))</f>
        <v>Low</v>
      </c>
      <c r="Y381" s="22">
        <f t="shared" si="11"/>
        <v>1</v>
      </c>
    </row>
    <row r="382" spans="1:25" x14ac:dyDescent="0.2">
      <c r="A382" t="s">
        <v>6578</v>
      </c>
      <c r="B382" t="s">
        <v>2995</v>
      </c>
      <c r="C382" t="s">
        <v>2996</v>
      </c>
      <c r="D382">
        <v>54</v>
      </c>
      <c r="E382">
        <v>194</v>
      </c>
      <c r="F382">
        <v>6</v>
      </c>
      <c r="G382">
        <v>491</v>
      </c>
      <c r="H382">
        <v>7.6</v>
      </c>
      <c r="I382">
        <v>70</v>
      </c>
      <c r="J382">
        <v>108</v>
      </c>
      <c r="K382">
        <v>2047570</v>
      </c>
      <c r="L382">
        <v>500000</v>
      </c>
      <c r="M382" s="2">
        <f>VLOOKUP(A382,Sheet2!$A$1:G4106,2,0)</f>
        <v>36354</v>
      </c>
      <c r="N382" t="str">
        <f>VLOOKUP(A382,Sheet2!$A$1:G4106,3,0)</f>
        <v>Color</v>
      </c>
      <c r="O382" t="str">
        <f>VLOOKUP(A382,Sheet2!$A$1:G4106,4,0)</f>
        <v>Biography</v>
      </c>
      <c r="P382" t="str">
        <f>VLOOKUP(A382,Sheet2!$A$1:G4106,5,0)</f>
        <v>English</v>
      </c>
      <c r="Q382" t="str">
        <f>VLOOKUP(A382,Sheet2!$A$1:G4106,6,0)</f>
        <v>USA</v>
      </c>
      <c r="R382" t="str">
        <f>VLOOKUP(A382,Sheet2!$A$1:G4106,7,0)</f>
        <v>R</v>
      </c>
      <c r="S382" t="str">
        <f>IF(Table1[[#This Row],[Language]]="English","English","Other language")</f>
        <v>English</v>
      </c>
      <c r="T382">
        <f>Table1[[#This Row],[Gross Revenue]]-Table1[[#This Row],[Budget]]</f>
        <v>1547570</v>
      </c>
      <c r="U382" s="1">
        <f>(Table1[[#This Row],[Gross Revenue]]/Table1[[#This Row],[Budget]])-1</f>
        <v>3.0951399999999998</v>
      </c>
      <c r="V382" t="str">
        <f t="shared" si="10"/>
        <v>90-110 minutes</v>
      </c>
      <c r="W382">
        <f>Table1[[#This Row],[Profit]]/Table1[[#This Row],[Budget]]</f>
        <v>3.0951399999999998</v>
      </c>
      <c r="X382" s="22" t="str">
        <f>IF(L382="","",
IF(L382&lt;Predictability!$B$1,"Low",
IF(L382&lt;=Predictability!$B$2,"Mid","High")))</f>
        <v>Low</v>
      </c>
      <c r="Y382" s="22">
        <f t="shared" si="11"/>
        <v>1</v>
      </c>
    </row>
    <row r="383" spans="1:25" x14ac:dyDescent="0.2">
      <c r="A383" t="s">
        <v>5315</v>
      </c>
      <c r="B383" t="s">
        <v>971</v>
      </c>
      <c r="C383" t="s">
        <v>971</v>
      </c>
      <c r="D383">
        <v>18000</v>
      </c>
      <c r="E383">
        <v>23689</v>
      </c>
      <c r="F383">
        <v>18000</v>
      </c>
      <c r="G383">
        <v>0</v>
      </c>
      <c r="H383">
        <v>6.7</v>
      </c>
      <c r="I383">
        <v>113</v>
      </c>
      <c r="J383">
        <v>118</v>
      </c>
      <c r="K383">
        <v>6144806</v>
      </c>
      <c r="L383">
        <v>23000000</v>
      </c>
      <c r="M383" s="2">
        <f>VLOOKUP(A383,Sheet2!$A$1:G4107,2,0)</f>
        <v>37993</v>
      </c>
      <c r="N383" t="str">
        <f>VLOOKUP(A383,Sheet2!$A$1:G4107,3,0)</f>
        <v>Black and White</v>
      </c>
      <c r="O383" t="str">
        <f>VLOOKUP(A383,Sheet2!$A$1:G4107,4,0)</f>
        <v>Biography</v>
      </c>
      <c r="P383" t="str">
        <f>VLOOKUP(A383,Sheet2!$A$1:G4107,5,0)</f>
        <v>English</v>
      </c>
      <c r="Q383" t="str">
        <f>VLOOKUP(A383,Sheet2!$A$1:G4107,6,0)</f>
        <v>USA</v>
      </c>
      <c r="R383" t="str">
        <f>VLOOKUP(A383,Sheet2!$A$1:G4107,7,0)</f>
        <v>PG-13</v>
      </c>
      <c r="S383" t="str">
        <f>IF(Table1[[#This Row],[Language]]="English","English","Other language")</f>
        <v>English</v>
      </c>
      <c r="T383">
        <f>Table1[[#This Row],[Gross Revenue]]-Table1[[#This Row],[Budget]]</f>
        <v>-16855194</v>
      </c>
      <c r="U383" s="1">
        <f>(Table1[[#This Row],[Gross Revenue]]/Table1[[#This Row],[Budget]])-1</f>
        <v>-0.73283452173913044</v>
      </c>
      <c r="V383" t="str">
        <f t="shared" si="10"/>
        <v>111-130 minutes</v>
      </c>
      <c r="W383">
        <f>Table1[[#This Row],[Profit]]/Table1[[#This Row],[Budget]]</f>
        <v>-0.73283452173913044</v>
      </c>
      <c r="X383" s="22" t="str">
        <f>IF(L383="","",
IF(L383&lt;Predictability!$B$1,"Low",
IF(L383&lt;=Predictability!$B$2,"Mid","High")))</f>
        <v>Mid</v>
      </c>
      <c r="Y383" s="22">
        <f t="shared" si="11"/>
        <v>0</v>
      </c>
    </row>
    <row r="384" spans="1:25" x14ac:dyDescent="0.2">
      <c r="A384" t="s">
        <v>4687</v>
      </c>
      <c r="B384" t="s">
        <v>54</v>
      </c>
      <c r="C384" t="s">
        <v>1754</v>
      </c>
      <c r="D384">
        <v>503</v>
      </c>
      <c r="E384">
        <v>731</v>
      </c>
      <c r="F384">
        <v>199</v>
      </c>
      <c r="G384">
        <v>0</v>
      </c>
      <c r="H384">
        <v>6.2</v>
      </c>
      <c r="I384">
        <v>101</v>
      </c>
      <c r="J384">
        <v>109</v>
      </c>
      <c r="K384">
        <v>9000000</v>
      </c>
      <c r="L384">
        <v>900000</v>
      </c>
      <c r="M384" s="2">
        <f>VLOOKUP(A384,Sheet2!$A$1:G4108,2,0)</f>
        <v>25674</v>
      </c>
      <c r="N384" t="str">
        <f>VLOOKUP(A384,Sheet2!$A$1:G4108,3,0)</f>
        <v>Color</v>
      </c>
      <c r="O384" t="str">
        <f>VLOOKUP(A384,Sheet2!$A$1:G4108,4,0)</f>
        <v>Comedy</v>
      </c>
      <c r="P384" t="str">
        <f>VLOOKUP(A384,Sheet2!$A$1:G4108,5,0)</f>
        <v>English</v>
      </c>
      <c r="Q384" t="str">
        <f>VLOOKUP(A384,Sheet2!$A$1:G4108,6,0)</f>
        <v>USA</v>
      </c>
      <c r="R384" t="str">
        <f>VLOOKUP(A384,Sheet2!$A$1:G4108,7,0)</f>
        <v>X</v>
      </c>
      <c r="S384" t="str">
        <f>IF(Table1[[#This Row],[Language]]="English","English","Other language")</f>
        <v>English</v>
      </c>
      <c r="T384">
        <f>Table1[[#This Row],[Gross Revenue]]-Table1[[#This Row],[Budget]]</f>
        <v>8100000</v>
      </c>
      <c r="U384" s="1">
        <f>(Table1[[#This Row],[Gross Revenue]]/Table1[[#This Row],[Budget]])-1</f>
        <v>9</v>
      </c>
      <c r="V384" t="str">
        <f t="shared" si="10"/>
        <v>90-110 minutes</v>
      </c>
      <c r="W384">
        <f>Table1[[#This Row],[Profit]]/Table1[[#This Row],[Budget]]</f>
        <v>9</v>
      </c>
      <c r="X384" s="22" t="str">
        <f>IF(L384="","",
IF(L384&lt;Predictability!$B$1,"Low",
IF(L384&lt;=Predictability!$B$2,"Mid","High")))</f>
        <v>Low</v>
      </c>
      <c r="Y384" s="22">
        <f t="shared" si="11"/>
        <v>1</v>
      </c>
    </row>
    <row r="385" spans="1:25" x14ac:dyDescent="0.2">
      <c r="A385" t="s">
        <v>5510</v>
      </c>
      <c r="B385" t="s">
        <v>725</v>
      </c>
      <c r="C385" t="s">
        <v>808</v>
      </c>
      <c r="D385">
        <v>49000</v>
      </c>
      <c r="E385">
        <v>55254</v>
      </c>
      <c r="F385">
        <v>0</v>
      </c>
      <c r="G385">
        <v>0</v>
      </c>
      <c r="H385">
        <v>6.8</v>
      </c>
      <c r="I385">
        <v>93</v>
      </c>
      <c r="J385">
        <v>132</v>
      </c>
      <c r="K385">
        <v>58220776</v>
      </c>
      <c r="L385">
        <v>100000000</v>
      </c>
      <c r="M385" s="2">
        <f>VLOOKUP(A385,Sheet2!$A$1:G4109,2,0)</f>
        <v>36164</v>
      </c>
      <c r="N385" t="str">
        <f>VLOOKUP(A385,Sheet2!$A$1:G4109,3,0)</f>
        <v>Color</v>
      </c>
      <c r="O385" t="str">
        <f>VLOOKUP(A385,Sheet2!$A$1:G4109,4,0)</f>
        <v>Comedy</v>
      </c>
      <c r="P385" t="str">
        <f>VLOOKUP(A385,Sheet2!$A$1:G4109,5,0)</f>
        <v>English</v>
      </c>
      <c r="Q385" t="str">
        <f>VLOOKUP(A385,Sheet2!$A$1:G4109,6,0)</f>
        <v>USA</v>
      </c>
      <c r="R385" t="str">
        <f>VLOOKUP(A385,Sheet2!$A$1:G4109,7,0)</f>
        <v>PG</v>
      </c>
      <c r="S385" t="str">
        <f>IF(Table1[[#This Row],[Language]]="English","English","Other language")</f>
        <v>English</v>
      </c>
      <c r="T385">
        <f>Table1[[#This Row],[Gross Revenue]]-Table1[[#This Row],[Budget]]</f>
        <v>-41779224</v>
      </c>
      <c r="U385" s="1">
        <f>(Table1[[#This Row],[Gross Revenue]]/Table1[[#This Row],[Budget]])-1</f>
        <v>-0.41779224000000004</v>
      </c>
      <c r="V385" t="str">
        <f t="shared" si="10"/>
        <v>131-150 minutes</v>
      </c>
      <c r="W385">
        <f>Table1[[#This Row],[Profit]]/Table1[[#This Row],[Budget]]</f>
        <v>-0.41779223999999998</v>
      </c>
      <c r="X385" s="22" t="str">
        <f>IF(L385="","",
IF(L385&lt;Predictability!$B$1,"Low",
IF(L385&lt;=Predictability!$B$2,"Mid","High")))</f>
        <v>High</v>
      </c>
      <c r="Y385" s="22">
        <f t="shared" si="11"/>
        <v>0</v>
      </c>
    </row>
    <row r="386" spans="1:25" x14ac:dyDescent="0.2">
      <c r="A386" t="s">
        <v>6287</v>
      </c>
      <c r="B386" t="s">
        <v>606</v>
      </c>
      <c r="C386" t="s">
        <v>1569</v>
      </c>
      <c r="D386">
        <v>15000</v>
      </c>
      <c r="E386">
        <v>28018</v>
      </c>
      <c r="F386">
        <v>545</v>
      </c>
      <c r="G386">
        <v>0</v>
      </c>
      <c r="H386">
        <v>7.3</v>
      </c>
      <c r="I386">
        <v>99</v>
      </c>
      <c r="J386">
        <v>130</v>
      </c>
      <c r="K386">
        <v>114968774</v>
      </c>
      <c r="L386">
        <v>18000000</v>
      </c>
      <c r="M386" s="2">
        <f>VLOOKUP(A386,Sheet2!$A$1:G4110,2,0)</f>
        <v>32274</v>
      </c>
      <c r="N386" t="str">
        <f>VLOOKUP(A386,Sheet2!$A$1:G4110,3,0)</f>
        <v>Color</v>
      </c>
      <c r="O386" t="str">
        <f>VLOOKUP(A386,Sheet2!$A$1:G4110,4,0)</f>
        <v>Comedy</v>
      </c>
      <c r="P386" t="str">
        <f>VLOOKUP(A386,Sheet2!$A$1:G4110,5,0)</f>
        <v>English</v>
      </c>
      <c r="Q386" t="str">
        <f>VLOOKUP(A386,Sheet2!$A$1:G4110,6,0)</f>
        <v>USA</v>
      </c>
      <c r="R386" t="str">
        <f>VLOOKUP(A386,Sheet2!$A$1:G4110,7,0)</f>
        <v>PG</v>
      </c>
      <c r="S386" t="str">
        <f>IF(Table1[[#This Row],[Language]]="English","English","Other language")</f>
        <v>English</v>
      </c>
      <c r="T386">
        <f>Table1[[#This Row],[Gross Revenue]]-Table1[[#This Row],[Budget]]</f>
        <v>96968774</v>
      </c>
      <c r="U386" s="1">
        <f>(Table1[[#This Row],[Gross Revenue]]/Table1[[#This Row],[Budget]])-1</f>
        <v>5.3871541111111112</v>
      </c>
      <c r="V386" t="str">
        <f t="shared" ref="V386:V449" si="12">IF(J386="","",IF(J386&lt;90,"&lt;90 minutes",IF(J386&lt;=110,"90-110 minutes",IF(J386&lt;=130,"111-130 minutes",IF(J386&lt;=150,"131-150 minutes","&gt;150 minutes")))))</f>
        <v>111-130 minutes</v>
      </c>
      <c r="W386">
        <f>Table1[[#This Row],[Profit]]/Table1[[#This Row],[Budget]]</f>
        <v>5.3871541111111112</v>
      </c>
      <c r="X386" s="22" t="str">
        <f>IF(L386="","",
IF(L386&lt;Predictability!$B$1,"Low",
IF(L386&lt;=Predictability!$B$2,"Mid","High")))</f>
        <v>Mid</v>
      </c>
      <c r="Y386" s="22">
        <f t="shared" ref="Y386:Y449" si="13">IF(W386&gt;=0.5,1,0)</f>
        <v>1</v>
      </c>
    </row>
    <row r="387" spans="1:25" x14ac:dyDescent="0.2">
      <c r="A387" t="s">
        <v>4964</v>
      </c>
      <c r="B387" t="s">
        <v>677</v>
      </c>
      <c r="C387" t="s">
        <v>102</v>
      </c>
      <c r="D387">
        <v>12000</v>
      </c>
      <c r="E387">
        <v>26760</v>
      </c>
      <c r="F387">
        <v>221</v>
      </c>
      <c r="G387">
        <v>0</v>
      </c>
      <c r="H387">
        <v>6.4</v>
      </c>
      <c r="I387">
        <v>112</v>
      </c>
      <c r="J387">
        <v>93</v>
      </c>
      <c r="K387">
        <v>163479795</v>
      </c>
      <c r="L387">
        <v>34200000</v>
      </c>
      <c r="M387" s="2">
        <f>VLOOKUP(A387,Sheet2!$A$1:G4111,2,0)</f>
        <v>36199</v>
      </c>
      <c r="N387" t="str">
        <f>VLOOKUP(A387,Sheet2!$A$1:G4111,3,0)</f>
        <v>Color</v>
      </c>
      <c r="O387" t="str">
        <f>VLOOKUP(A387,Sheet2!$A$1:G4111,4,0)</f>
        <v>Comedy</v>
      </c>
      <c r="P387" t="str">
        <f>VLOOKUP(A387,Sheet2!$A$1:G4111,5,0)</f>
        <v>English</v>
      </c>
      <c r="Q387" t="str">
        <f>VLOOKUP(A387,Sheet2!$A$1:G4111,6,0)</f>
        <v>USA</v>
      </c>
      <c r="R387" t="str">
        <f>VLOOKUP(A387,Sheet2!$A$1:G4111,7,0)</f>
        <v>PG-13</v>
      </c>
      <c r="S387" t="str">
        <f>IF(Table1[[#This Row],[Language]]="English","English","Other language")</f>
        <v>English</v>
      </c>
      <c r="T387">
        <f>Table1[[#This Row],[Gross Revenue]]-Table1[[#This Row],[Budget]]</f>
        <v>129279795</v>
      </c>
      <c r="U387" s="1">
        <f>(Table1[[#This Row],[Gross Revenue]]/Table1[[#This Row],[Budget]])-1</f>
        <v>3.7801109649122804</v>
      </c>
      <c r="V387" t="str">
        <f t="shared" si="12"/>
        <v>90-110 minutes</v>
      </c>
      <c r="W387">
        <f>Table1[[#This Row],[Profit]]/Table1[[#This Row],[Budget]]</f>
        <v>3.7801109649122808</v>
      </c>
      <c r="X387" s="22" t="str">
        <f>IF(L387="","",
IF(L387&lt;Predictability!$B$1,"Low",
IF(L387&lt;=Predictability!$B$2,"Mid","High")))</f>
        <v>Mid</v>
      </c>
      <c r="Y387" s="22">
        <f t="shared" si="13"/>
        <v>1</v>
      </c>
    </row>
    <row r="388" spans="1:25" x14ac:dyDescent="0.2">
      <c r="A388" t="s">
        <v>5821</v>
      </c>
      <c r="B388" t="s">
        <v>1262</v>
      </c>
      <c r="C388" t="s">
        <v>1186</v>
      </c>
      <c r="D388">
        <v>11000</v>
      </c>
      <c r="E388">
        <v>12418</v>
      </c>
      <c r="F388">
        <v>13000</v>
      </c>
      <c r="G388">
        <v>20000</v>
      </c>
      <c r="H388">
        <v>7</v>
      </c>
      <c r="I388">
        <v>325</v>
      </c>
      <c r="J388">
        <v>106</v>
      </c>
      <c r="K388">
        <v>14479776</v>
      </c>
      <c r="L388">
        <v>10000000</v>
      </c>
      <c r="M388" s="2">
        <f>VLOOKUP(A388,Sheet2!$A$1:G4112,2,0)</f>
        <v>41778</v>
      </c>
      <c r="N388" t="str">
        <f>VLOOKUP(A388,Sheet2!$A$1:G4112,3,0)</f>
        <v>Color</v>
      </c>
      <c r="O388" t="str">
        <f>VLOOKUP(A388,Sheet2!$A$1:G4112,4,0)</f>
        <v>Biography</v>
      </c>
      <c r="P388" t="str">
        <f>VLOOKUP(A388,Sheet2!$A$1:G4112,5,0)</f>
        <v>English</v>
      </c>
      <c r="Q388" t="str">
        <f>VLOOKUP(A388,Sheet2!$A$1:G4112,6,0)</f>
        <v>USA</v>
      </c>
      <c r="R388" t="str">
        <f>VLOOKUP(A388,Sheet2!$A$1:G4112,7,0)</f>
        <v>PG-13</v>
      </c>
      <c r="S388" t="str">
        <f>IF(Table1[[#This Row],[Language]]="English","English","Other language")</f>
        <v>English</v>
      </c>
      <c r="T388">
        <f>Table1[[#This Row],[Gross Revenue]]-Table1[[#This Row],[Budget]]</f>
        <v>4479776</v>
      </c>
      <c r="U388" s="1">
        <f>(Table1[[#This Row],[Gross Revenue]]/Table1[[#This Row],[Budget]])-1</f>
        <v>0.44797759999999998</v>
      </c>
      <c r="V388" t="str">
        <f t="shared" si="12"/>
        <v>90-110 minutes</v>
      </c>
      <c r="W388">
        <f>Table1[[#This Row],[Profit]]/Table1[[#This Row],[Budget]]</f>
        <v>0.44797759999999998</v>
      </c>
      <c r="X388" s="22" t="str">
        <f>IF(L388="","",
IF(L388&lt;Predictability!$B$1,"Low",
IF(L388&lt;=Predictability!$B$2,"Mid","High")))</f>
        <v>Mid</v>
      </c>
      <c r="Y388" s="22">
        <f t="shared" si="13"/>
        <v>0</v>
      </c>
    </row>
    <row r="389" spans="1:25" x14ac:dyDescent="0.2">
      <c r="A389" t="s">
        <v>3839</v>
      </c>
      <c r="B389" t="s">
        <v>923</v>
      </c>
      <c r="C389" t="s">
        <v>922</v>
      </c>
      <c r="D389">
        <v>934</v>
      </c>
      <c r="E389">
        <v>3707</v>
      </c>
      <c r="F389">
        <v>189</v>
      </c>
      <c r="G389">
        <v>896</v>
      </c>
      <c r="H389">
        <v>5.4</v>
      </c>
      <c r="I389">
        <v>69</v>
      </c>
      <c r="J389">
        <v>88</v>
      </c>
      <c r="K389">
        <v>47811275</v>
      </c>
      <c r="L389">
        <v>15000000</v>
      </c>
      <c r="M389" s="2">
        <f>VLOOKUP(A389,Sheet2!$A$1:G4113,2,0)</f>
        <v>37372</v>
      </c>
      <c r="N389" t="str">
        <f>VLOOKUP(A389,Sheet2!$A$1:G4113,3,0)</f>
        <v>Color</v>
      </c>
      <c r="O389" t="str">
        <f>VLOOKUP(A389,Sheet2!$A$1:G4113,4,0)</f>
        <v>Adventure</v>
      </c>
      <c r="P389" t="str">
        <f>VLOOKUP(A389,Sheet2!$A$1:G4113,5,0)</f>
        <v>English</v>
      </c>
      <c r="Q389" t="str">
        <f>VLOOKUP(A389,Sheet2!$A$1:G4113,6,0)</f>
        <v>USA</v>
      </c>
      <c r="R389" t="str">
        <f>VLOOKUP(A389,Sheet2!$A$1:G4113,7,0)</f>
        <v>PG</v>
      </c>
      <c r="S389" t="str">
        <f>IF(Table1[[#This Row],[Language]]="English","English","Other language")</f>
        <v>English</v>
      </c>
      <c r="T389">
        <f>Table1[[#This Row],[Gross Revenue]]-Table1[[#This Row],[Budget]]</f>
        <v>32811275</v>
      </c>
      <c r="U389" s="1">
        <f>(Table1[[#This Row],[Gross Revenue]]/Table1[[#This Row],[Budget]])-1</f>
        <v>2.1874183333333335</v>
      </c>
      <c r="V389" t="str">
        <f t="shared" si="12"/>
        <v>&lt;90 minutes</v>
      </c>
      <c r="W389">
        <f>Table1[[#This Row],[Profit]]/Table1[[#This Row],[Budget]]</f>
        <v>2.1874183333333335</v>
      </c>
      <c r="X389" s="22" t="str">
        <f>IF(L389="","",
IF(L389&lt;Predictability!$B$1,"Low",
IF(L389&lt;=Predictability!$B$2,"Mid","High")))</f>
        <v>Mid</v>
      </c>
      <c r="Y389" s="22">
        <f t="shared" si="13"/>
        <v>1</v>
      </c>
    </row>
    <row r="390" spans="1:25" x14ac:dyDescent="0.2">
      <c r="A390" t="s">
        <v>6835</v>
      </c>
      <c r="B390" t="s">
        <v>677</v>
      </c>
      <c r="C390" t="s">
        <v>1186</v>
      </c>
      <c r="D390">
        <v>12000</v>
      </c>
      <c r="E390">
        <v>16138</v>
      </c>
      <c r="F390">
        <v>13000</v>
      </c>
      <c r="G390">
        <v>26000</v>
      </c>
      <c r="H390">
        <v>8</v>
      </c>
      <c r="I390">
        <v>235</v>
      </c>
      <c r="J390">
        <v>125</v>
      </c>
      <c r="K390">
        <v>66257002</v>
      </c>
      <c r="L390">
        <v>70000000</v>
      </c>
      <c r="M390" s="2">
        <f>VLOOKUP(A390,Sheet2!$A$1:G4114,2,0)</f>
        <v>37777</v>
      </c>
      <c r="N390" t="str">
        <f>VLOOKUP(A390,Sheet2!$A$1:G4114,3,0)</f>
        <v>Color</v>
      </c>
      <c r="O390" t="str">
        <f>VLOOKUP(A390,Sheet2!$A$1:G4114,4,0)</f>
        <v>Adventure</v>
      </c>
      <c r="P390" t="str">
        <f>VLOOKUP(A390,Sheet2!$A$1:G4114,5,0)</f>
        <v>English</v>
      </c>
      <c r="Q390" t="str">
        <f>VLOOKUP(A390,Sheet2!$A$1:G4114,6,0)</f>
        <v>USA</v>
      </c>
      <c r="R390" t="str">
        <f>VLOOKUP(A390,Sheet2!$A$1:G4114,7,0)</f>
        <v>PG-13</v>
      </c>
      <c r="S390" t="str">
        <f>IF(Table1[[#This Row],[Language]]="English","English","Other language")</f>
        <v>English</v>
      </c>
      <c r="T390">
        <f>Table1[[#This Row],[Gross Revenue]]-Table1[[#This Row],[Budget]]</f>
        <v>-3742998</v>
      </c>
      <c r="U390" s="1">
        <f>(Table1[[#This Row],[Gross Revenue]]/Table1[[#This Row],[Budget]])-1</f>
        <v>-5.3471399999999947E-2</v>
      </c>
      <c r="V390" t="str">
        <f t="shared" si="12"/>
        <v>111-130 minutes</v>
      </c>
      <c r="W390">
        <f>Table1[[#This Row],[Profit]]/Table1[[#This Row],[Budget]]</f>
        <v>-5.3471400000000002E-2</v>
      </c>
      <c r="X390" s="22" t="str">
        <f>IF(L390="","",
IF(L390&lt;Predictability!$B$1,"Low",
IF(L390&lt;=Predictability!$B$2,"Mid","High")))</f>
        <v>High</v>
      </c>
      <c r="Y390" s="22">
        <f t="shared" si="13"/>
        <v>0</v>
      </c>
    </row>
    <row r="391" spans="1:25" x14ac:dyDescent="0.2">
      <c r="A391" t="s">
        <v>6789</v>
      </c>
      <c r="B391" t="s">
        <v>111</v>
      </c>
      <c r="C391" t="s">
        <v>3128</v>
      </c>
      <c r="D391">
        <v>756</v>
      </c>
      <c r="E391">
        <v>2963</v>
      </c>
      <c r="F391">
        <v>38</v>
      </c>
      <c r="G391">
        <v>41000</v>
      </c>
      <c r="H391">
        <v>7.9</v>
      </c>
      <c r="I391">
        <v>384</v>
      </c>
      <c r="J391">
        <v>102</v>
      </c>
      <c r="K391">
        <v>222487711</v>
      </c>
      <c r="L391">
        <v>165000000</v>
      </c>
      <c r="M391" s="2">
        <f>VLOOKUP(A391,Sheet2!$A$1:G4115,2,0)</f>
        <v>41768</v>
      </c>
      <c r="N391" t="str">
        <f>VLOOKUP(A391,Sheet2!$A$1:G4115,3,0)</f>
        <v>Color</v>
      </c>
      <c r="O391" t="str">
        <f>VLOOKUP(A391,Sheet2!$A$1:G4115,4,0)</f>
        <v>Action</v>
      </c>
      <c r="P391" t="str">
        <f>VLOOKUP(A391,Sheet2!$A$1:G4115,5,0)</f>
        <v>English</v>
      </c>
      <c r="Q391" t="str">
        <f>VLOOKUP(A391,Sheet2!$A$1:G4115,6,0)</f>
        <v>USA</v>
      </c>
      <c r="R391" t="str">
        <f>VLOOKUP(A391,Sheet2!$A$1:G4115,7,0)</f>
        <v>PG</v>
      </c>
      <c r="S391" t="str">
        <f>IF(Table1[[#This Row],[Language]]="English","English","Other language")</f>
        <v>English</v>
      </c>
      <c r="T391">
        <f>Table1[[#This Row],[Gross Revenue]]-Table1[[#This Row],[Budget]]</f>
        <v>57487711</v>
      </c>
      <c r="U391" s="1">
        <f>(Table1[[#This Row],[Gross Revenue]]/Table1[[#This Row],[Budget]])-1</f>
        <v>0.34841036969696959</v>
      </c>
      <c r="V391" t="str">
        <f t="shared" si="12"/>
        <v>90-110 minutes</v>
      </c>
      <c r="W391">
        <f>Table1[[#This Row],[Profit]]/Table1[[#This Row],[Budget]]</f>
        <v>0.3484103696969697</v>
      </c>
      <c r="X391" s="22" t="str">
        <f>IF(L391="","",
IF(L391&lt;Predictability!$B$1,"Low",
IF(L391&lt;=Predictability!$B$2,"Mid","High")))</f>
        <v>High</v>
      </c>
      <c r="Y391" s="22">
        <f t="shared" si="13"/>
        <v>0</v>
      </c>
    </row>
    <row r="392" spans="1:25" x14ac:dyDescent="0.2">
      <c r="A392" t="s">
        <v>5021</v>
      </c>
      <c r="B392" t="s">
        <v>2020</v>
      </c>
      <c r="C392" t="s">
        <v>820</v>
      </c>
      <c r="D392">
        <v>875</v>
      </c>
      <c r="E392">
        <v>1702</v>
      </c>
      <c r="F392">
        <v>42</v>
      </c>
      <c r="G392">
        <v>0</v>
      </c>
      <c r="H392">
        <v>6.5</v>
      </c>
      <c r="I392">
        <v>125</v>
      </c>
      <c r="J392">
        <v>107</v>
      </c>
      <c r="K392">
        <v>20113965</v>
      </c>
      <c r="L392">
        <v>40000000</v>
      </c>
      <c r="M392" s="2">
        <f>VLOOKUP(A392,Sheet2!$A$1:G4116,2,0)</f>
        <v>41269</v>
      </c>
      <c r="N392" t="str">
        <f>VLOOKUP(A392,Sheet2!$A$1:G4116,3,0)</f>
        <v>Color</v>
      </c>
      <c r="O392" t="str">
        <f>VLOOKUP(A392,Sheet2!$A$1:G4116,4,0)</f>
        <v>Biography</v>
      </c>
      <c r="P392" t="str">
        <f>VLOOKUP(A392,Sheet2!$A$1:G4116,5,0)</f>
        <v>English</v>
      </c>
      <c r="Q392" t="str">
        <f>VLOOKUP(A392,Sheet2!$A$1:G4116,6,0)</f>
        <v>USA</v>
      </c>
      <c r="R392" t="str">
        <f>VLOOKUP(A392,Sheet2!$A$1:G4116,7,0)</f>
        <v>PG</v>
      </c>
      <c r="S392" t="str">
        <f>IF(Table1[[#This Row],[Language]]="English","English","Other language")</f>
        <v>English</v>
      </c>
      <c r="T392">
        <f>Table1[[#This Row],[Gross Revenue]]-Table1[[#This Row],[Budget]]</f>
        <v>-19886035</v>
      </c>
      <c r="U392" s="1">
        <f>(Table1[[#This Row],[Gross Revenue]]/Table1[[#This Row],[Budget]])-1</f>
        <v>-0.49715087499999999</v>
      </c>
      <c r="V392" t="str">
        <f t="shared" si="12"/>
        <v>90-110 minutes</v>
      </c>
      <c r="W392">
        <f>Table1[[#This Row],[Profit]]/Table1[[#This Row],[Budget]]</f>
        <v>-0.49715087499999999</v>
      </c>
      <c r="X392" s="22" t="str">
        <f>IF(L392="","",
IF(L392&lt;Predictability!$B$1,"Low",
IF(L392&lt;=Predictability!$B$2,"Mid","High")))</f>
        <v>Mid</v>
      </c>
      <c r="Y392" s="22">
        <f t="shared" si="13"/>
        <v>0</v>
      </c>
    </row>
    <row r="393" spans="1:25" x14ac:dyDescent="0.2">
      <c r="A393" t="s">
        <v>3655</v>
      </c>
      <c r="B393" t="s">
        <v>399</v>
      </c>
      <c r="C393" t="s">
        <v>147</v>
      </c>
      <c r="D393">
        <v>826</v>
      </c>
      <c r="E393">
        <v>1790</v>
      </c>
      <c r="F393">
        <v>67</v>
      </c>
      <c r="G393">
        <v>1000</v>
      </c>
      <c r="H393">
        <v>5.0999999999999996</v>
      </c>
      <c r="I393">
        <v>100</v>
      </c>
      <c r="J393">
        <v>99</v>
      </c>
      <c r="K393">
        <v>117559438</v>
      </c>
      <c r="L393">
        <v>30000000</v>
      </c>
      <c r="M393" s="2">
        <f>VLOOKUP(A393,Sheet2!$A$1:G4117,2,0)</f>
        <v>36736</v>
      </c>
      <c r="N393" t="str">
        <f>VLOOKUP(A393,Sheet2!$A$1:G4117,3,0)</f>
        <v>Color</v>
      </c>
      <c r="O393" t="str">
        <f>VLOOKUP(A393,Sheet2!$A$1:G4117,4,0)</f>
        <v>Action</v>
      </c>
      <c r="P393" t="str">
        <f>VLOOKUP(A393,Sheet2!$A$1:G4117,5,0)</f>
        <v>English</v>
      </c>
      <c r="Q393" t="str">
        <f>VLOOKUP(A393,Sheet2!$A$1:G4117,6,0)</f>
        <v>USA</v>
      </c>
      <c r="R393" t="str">
        <f>VLOOKUP(A393,Sheet2!$A$1:G4117,7,0)</f>
        <v>PG-13</v>
      </c>
      <c r="S393" t="str">
        <f>IF(Table1[[#This Row],[Language]]="English","English","Other language")</f>
        <v>English</v>
      </c>
      <c r="T393">
        <f>Table1[[#This Row],[Gross Revenue]]-Table1[[#This Row],[Budget]]</f>
        <v>87559438</v>
      </c>
      <c r="U393" s="1">
        <f>(Table1[[#This Row],[Gross Revenue]]/Table1[[#This Row],[Budget]])-1</f>
        <v>2.9186479333333333</v>
      </c>
      <c r="V393" t="str">
        <f t="shared" si="12"/>
        <v>90-110 minutes</v>
      </c>
      <c r="W393">
        <f>Table1[[#This Row],[Profit]]/Table1[[#This Row],[Budget]]</f>
        <v>2.9186479333333333</v>
      </c>
      <c r="X393" s="22" t="str">
        <f>IF(L393="","",
IF(L393&lt;Predictability!$B$1,"Low",
IF(L393&lt;=Predictability!$B$2,"Mid","High")))</f>
        <v>Mid</v>
      </c>
      <c r="Y393" s="22">
        <f t="shared" si="13"/>
        <v>1</v>
      </c>
    </row>
    <row r="394" spans="1:25" x14ac:dyDescent="0.2">
      <c r="A394" t="s">
        <v>3471</v>
      </c>
      <c r="B394" t="s">
        <v>392</v>
      </c>
      <c r="C394" t="s">
        <v>314</v>
      </c>
      <c r="D394">
        <v>17000</v>
      </c>
      <c r="E394">
        <v>19334</v>
      </c>
      <c r="F394">
        <v>14</v>
      </c>
      <c r="G394">
        <v>663</v>
      </c>
      <c r="H394">
        <v>4.5999999999999996</v>
      </c>
      <c r="I394">
        <v>65</v>
      </c>
      <c r="J394">
        <v>99</v>
      </c>
      <c r="K394">
        <v>70163652</v>
      </c>
      <c r="L394">
        <v>40000000</v>
      </c>
      <c r="M394" s="2">
        <f>VLOOKUP(A394,Sheet2!$A$1:G4118,2,0)</f>
        <v>38892</v>
      </c>
      <c r="N394" t="str">
        <f>VLOOKUP(A394,Sheet2!$A$1:G4118,3,0)</f>
        <v>Color</v>
      </c>
      <c r="O394" t="str">
        <f>VLOOKUP(A394,Sheet2!$A$1:G4118,4,0)</f>
        <v>Comedy</v>
      </c>
      <c r="P394" t="str">
        <f>VLOOKUP(A394,Sheet2!$A$1:G4118,5,0)</f>
        <v>English</v>
      </c>
      <c r="Q394" t="str">
        <f>VLOOKUP(A394,Sheet2!$A$1:G4118,6,0)</f>
        <v>USA</v>
      </c>
      <c r="R394" t="str">
        <f>VLOOKUP(A394,Sheet2!$A$1:G4118,7,0)</f>
        <v>PG-13</v>
      </c>
      <c r="S394" t="str">
        <f>IF(Table1[[#This Row],[Language]]="English","English","Other language")</f>
        <v>English</v>
      </c>
      <c r="T394">
        <f>Table1[[#This Row],[Gross Revenue]]-Table1[[#This Row],[Budget]]</f>
        <v>30163652</v>
      </c>
      <c r="U394" s="1">
        <f>(Table1[[#This Row],[Gross Revenue]]/Table1[[#This Row],[Budget]])-1</f>
        <v>0.75409130000000002</v>
      </c>
      <c r="V394" t="str">
        <f t="shared" si="12"/>
        <v>90-110 minutes</v>
      </c>
      <c r="W394">
        <f>Table1[[#This Row],[Profit]]/Table1[[#This Row],[Budget]]</f>
        <v>0.75409130000000002</v>
      </c>
      <c r="X394" s="22" t="str">
        <f>IF(L394="","",
IF(L394&lt;Predictability!$B$1,"Low",
IF(L394&lt;=Predictability!$B$2,"Mid","High")))</f>
        <v>Mid</v>
      </c>
      <c r="Y394" s="22">
        <f t="shared" si="13"/>
        <v>1</v>
      </c>
    </row>
    <row r="395" spans="1:25" x14ac:dyDescent="0.2">
      <c r="A395" t="s">
        <v>3422</v>
      </c>
      <c r="B395" t="s">
        <v>313</v>
      </c>
      <c r="C395" t="s">
        <v>314</v>
      </c>
      <c r="D395">
        <v>918</v>
      </c>
      <c r="E395">
        <v>3500</v>
      </c>
      <c r="F395">
        <v>14</v>
      </c>
      <c r="G395">
        <v>0</v>
      </c>
      <c r="H395">
        <v>4.4000000000000004</v>
      </c>
      <c r="I395">
        <v>88</v>
      </c>
      <c r="J395">
        <v>113</v>
      </c>
      <c r="K395">
        <v>37911876</v>
      </c>
      <c r="L395">
        <v>32000000</v>
      </c>
      <c r="M395" s="2">
        <f>VLOOKUP(A395,Sheet2!$A$1:G4119,2,0)</f>
        <v>40752</v>
      </c>
      <c r="N395" t="str">
        <f>VLOOKUP(A395,Sheet2!$A$1:G4119,3,0)</f>
        <v>Color</v>
      </c>
      <c r="O395" t="str">
        <f>VLOOKUP(A395,Sheet2!$A$1:G4119,4,0)</f>
        <v>Action</v>
      </c>
      <c r="P395" t="str">
        <f>VLOOKUP(A395,Sheet2!$A$1:G4119,5,0)</f>
        <v>English</v>
      </c>
      <c r="Q395" t="str">
        <f>VLOOKUP(A395,Sheet2!$A$1:G4119,6,0)</f>
        <v>USA</v>
      </c>
      <c r="R395" t="str">
        <f>VLOOKUP(A395,Sheet2!$A$1:G4119,7,0)</f>
        <v>PG-13</v>
      </c>
      <c r="S395" t="str">
        <f>IF(Table1[[#This Row],[Language]]="English","English","Other language")</f>
        <v>English</v>
      </c>
      <c r="T395">
        <f>Table1[[#This Row],[Gross Revenue]]-Table1[[#This Row],[Budget]]</f>
        <v>5911876</v>
      </c>
      <c r="U395" s="1">
        <f>(Table1[[#This Row],[Gross Revenue]]/Table1[[#This Row],[Budget]])-1</f>
        <v>0.18474612499999998</v>
      </c>
      <c r="V395" t="str">
        <f t="shared" si="12"/>
        <v>111-130 minutes</v>
      </c>
      <c r="W395">
        <f>Table1[[#This Row],[Profit]]/Table1[[#This Row],[Budget]]</f>
        <v>0.18474612500000001</v>
      </c>
      <c r="X395" s="22" t="str">
        <f>IF(L395="","",
IF(L395&lt;Predictability!$B$1,"Low",
IF(L395&lt;=Predictability!$B$2,"Mid","High")))</f>
        <v>Mid</v>
      </c>
      <c r="Y395" s="22">
        <f t="shared" si="13"/>
        <v>0</v>
      </c>
    </row>
    <row r="396" spans="1:25" x14ac:dyDescent="0.2">
      <c r="A396" t="s">
        <v>4997</v>
      </c>
      <c r="B396" t="s">
        <v>583</v>
      </c>
      <c r="C396" t="s">
        <v>470</v>
      </c>
      <c r="D396">
        <v>11000</v>
      </c>
      <c r="E396">
        <v>13917</v>
      </c>
      <c r="F396">
        <v>188</v>
      </c>
      <c r="G396">
        <v>892</v>
      </c>
      <c r="H396">
        <v>6.5</v>
      </c>
      <c r="I396">
        <v>87</v>
      </c>
      <c r="J396">
        <v>74</v>
      </c>
      <c r="K396">
        <v>7262288</v>
      </c>
      <c r="L396">
        <v>40000000</v>
      </c>
      <c r="M396" s="2">
        <f>VLOOKUP(A396,Sheet2!$A$1:G4120,2,0)</f>
        <v>37372</v>
      </c>
      <c r="N396" t="str">
        <f>VLOOKUP(A396,Sheet2!$A$1:G4120,3,0)</f>
        <v>Color</v>
      </c>
      <c r="O396" t="str">
        <f>VLOOKUP(A396,Sheet2!$A$1:G4120,4,0)</f>
        <v>Comedy</v>
      </c>
      <c r="P396" t="str">
        <f>VLOOKUP(A396,Sheet2!$A$1:G4120,5,0)</f>
        <v>English</v>
      </c>
      <c r="Q396" t="str">
        <f>VLOOKUP(A396,Sheet2!$A$1:G4120,6,0)</f>
        <v>USA</v>
      </c>
      <c r="R396" t="str">
        <f>VLOOKUP(A396,Sheet2!$A$1:G4120,7,0)</f>
        <v>PG-13</v>
      </c>
      <c r="S396" t="str">
        <f>IF(Table1[[#This Row],[Language]]="English","English","Other language")</f>
        <v>English</v>
      </c>
      <c r="T396">
        <f>Table1[[#This Row],[Gross Revenue]]-Table1[[#This Row],[Budget]]</f>
        <v>-32737712</v>
      </c>
      <c r="U396" s="1">
        <f>(Table1[[#This Row],[Gross Revenue]]/Table1[[#This Row],[Budget]])-1</f>
        <v>-0.81844280000000003</v>
      </c>
      <c r="V396" t="str">
        <f t="shared" si="12"/>
        <v>&lt;90 minutes</v>
      </c>
      <c r="W396">
        <f>Table1[[#This Row],[Profit]]/Table1[[#This Row],[Budget]]</f>
        <v>-0.81844280000000003</v>
      </c>
      <c r="X396" s="22" t="str">
        <f>IF(L396="","",
IF(L396&lt;Predictability!$B$1,"Low",
IF(L396&lt;=Predictability!$B$2,"Mid","High")))</f>
        <v>Mid</v>
      </c>
      <c r="Y396" s="22">
        <f t="shared" si="13"/>
        <v>0</v>
      </c>
    </row>
    <row r="397" spans="1:25" x14ac:dyDescent="0.2">
      <c r="A397" t="s">
        <v>6195</v>
      </c>
      <c r="B397" t="s">
        <v>66</v>
      </c>
      <c r="C397" t="s">
        <v>507</v>
      </c>
      <c r="D397">
        <v>400</v>
      </c>
      <c r="E397">
        <v>896</v>
      </c>
      <c r="F397">
        <v>0</v>
      </c>
      <c r="G397">
        <v>19000</v>
      </c>
      <c r="H397">
        <v>7.3</v>
      </c>
      <c r="I397">
        <v>180</v>
      </c>
      <c r="J397">
        <v>99</v>
      </c>
      <c r="K397">
        <v>11100000</v>
      </c>
      <c r="L397">
        <v>25000000</v>
      </c>
      <c r="M397" s="2">
        <f>VLOOKUP(A397,Sheet2!$A$1:G4121,2,0)</f>
        <v>31559</v>
      </c>
      <c r="N397" t="str">
        <f>VLOOKUP(A397,Sheet2!$A$1:G4121,3,0)</f>
        <v>Color</v>
      </c>
      <c r="O397" t="str">
        <f>VLOOKUP(A397,Sheet2!$A$1:G4121,4,0)</f>
        <v>Action</v>
      </c>
      <c r="P397" t="str">
        <f>VLOOKUP(A397,Sheet2!$A$1:G4121,5,0)</f>
        <v>English</v>
      </c>
      <c r="Q397" t="str">
        <f>VLOOKUP(A397,Sheet2!$A$1:G4121,6,0)</f>
        <v>USA</v>
      </c>
      <c r="R397" t="str">
        <f>VLOOKUP(A397,Sheet2!$A$1:G4121,7,0)</f>
        <v>PG-13</v>
      </c>
      <c r="S397" t="str">
        <f>IF(Table1[[#This Row],[Language]]="English","English","Other language")</f>
        <v>English</v>
      </c>
      <c r="T397">
        <f>Table1[[#This Row],[Gross Revenue]]-Table1[[#This Row],[Budget]]</f>
        <v>-13900000</v>
      </c>
      <c r="U397" s="1">
        <f>(Table1[[#This Row],[Gross Revenue]]/Table1[[#This Row],[Budget]])-1</f>
        <v>-0.55600000000000005</v>
      </c>
      <c r="V397" t="str">
        <f t="shared" si="12"/>
        <v>90-110 minutes</v>
      </c>
      <c r="W397">
        <f>Table1[[#This Row],[Profit]]/Table1[[#This Row],[Budget]]</f>
        <v>-0.55600000000000005</v>
      </c>
      <c r="X397" s="22" t="str">
        <f>IF(L397="","",
IF(L397&lt;Predictability!$B$1,"Low",
IF(L397&lt;=Predictability!$B$2,"Mid","High")))</f>
        <v>Mid</v>
      </c>
      <c r="Y397" s="22">
        <f t="shared" si="13"/>
        <v>0</v>
      </c>
    </row>
    <row r="398" spans="1:25" x14ac:dyDescent="0.2">
      <c r="A398" t="s">
        <v>4662</v>
      </c>
      <c r="B398" t="s">
        <v>976</v>
      </c>
      <c r="C398" t="s">
        <v>246</v>
      </c>
      <c r="D398">
        <v>18000</v>
      </c>
      <c r="E398">
        <v>20188</v>
      </c>
      <c r="F398">
        <v>12</v>
      </c>
      <c r="G398">
        <v>0</v>
      </c>
      <c r="H398">
        <v>6.2</v>
      </c>
      <c r="I398">
        <v>43</v>
      </c>
      <c r="J398">
        <v>93</v>
      </c>
      <c r="K398">
        <v>38037513</v>
      </c>
      <c r="L398">
        <v>20000000</v>
      </c>
      <c r="M398" s="2">
        <f>VLOOKUP(A398,Sheet2!$A$1:G4122,2,0)</f>
        <v>33307</v>
      </c>
      <c r="N398" t="str">
        <f>VLOOKUP(A398,Sheet2!$A$1:G4122,3,0)</f>
        <v>Color</v>
      </c>
      <c r="O398" t="str">
        <f>VLOOKUP(A398,Sheet2!$A$1:G4122,4,0)</f>
        <v>Adventure</v>
      </c>
      <c r="P398" t="str">
        <f>VLOOKUP(A398,Sheet2!$A$1:G4122,5,0)</f>
        <v>English</v>
      </c>
      <c r="Q398" t="str">
        <f>VLOOKUP(A398,Sheet2!$A$1:G4122,6,0)</f>
        <v>USA</v>
      </c>
      <c r="R398" t="str">
        <f>VLOOKUP(A398,Sheet2!$A$1:G4122,7,0)</f>
        <v>PG</v>
      </c>
      <c r="S398" t="str">
        <f>IF(Table1[[#This Row],[Language]]="English","English","Other language")</f>
        <v>English</v>
      </c>
      <c r="T398">
        <f>Table1[[#This Row],[Gross Revenue]]-Table1[[#This Row],[Budget]]</f>
        <v>18037513</v>
      </c>
      <c r="U398" s="1">
        <f>(Table1[[#This Row],[Gross Revenue]]/Table1[[#This Row],[Budget]])-1</f>
        <v>0.90187565000000003</v>
      </c>
      <c r="V398" t="str">
        <f t="shared" si="12"/>
        <v>90-110 minutes</v>
      </c>
      <c r="W398">
        <f>Table1[[#This Row],[Profit]]/Table1[[#This Row],[Budget]]</f>
        <v>0.90187565000000003</v>
      </c>
      <c r="X398" s="22" t="str">
        <f>IF(L398="","",
IF(L398&lt;Predictability!$B$1,"Low",
IF(L398&lt;=Predictability!$B$2,"Mid","High")))</f>
        <v>Mid</v>
      </c>
      <c r="Y398" s="22">
        <f t="shared" si="13"/>
        <v>1</v>
      </c>
    </row>
    <row r="399" spans="1:25" x14ac:dyDescent="0.2">
      <c r="A399" t="s">
        <v>5716</v>
      </c>
      <c r="B399" t="s">
        <v>976</v>
      </c>
      <c r="C399" t="s">
        <v>504</v>
      </c>
      <c r="D399">
        <v>18000</v>
      </c>
      <c r="E399">
        <v>20795</v>
      </c>
      <c r="F399">
        <v>65</v>
      </c>
      <c r="G399">
        <v>0</v>
      </c>
      <c r="H399">
        <v>6.9</v>
      </c>
      <c r="I399">
        <v>81</v>
      </c>
      <c r="J399">
        <v>90</v>
      </c>
      <c r="K399">
        <v>40485039</v>
      </c>
      <c r="L399">
        <v>10000000</v>
      </c>
      <c r="M399" s="2">
        <f>VLOOKUP(A399,Sheet2!$A$1:G4123,2,0)</f>
        <v>32587</v>
      </c>
      <c r="N399" t="str">
        <f>VLOOKUP(A399,Sheet2!$A$1:G4123,3,0)</f>
        <v>Color</v>
      </c>
      <c r="O399" t="str">
        <f>VLOOKUP(A399,Sheet2!$A$1:G4123,4,0)</f>
        <v>Adventure</v>
      </c>
      <c r="P399" t="str">
        <f>VLOOKUP(A399,Sheet2!$A$1:G4123,5,0)</f>
        <v>English</v>
      </c>
      <c r="Q399" t="str">
        <f>VLOOKUP(A399,Sheet2!$A$1:G4123,6,0)</f>
        <v>USA</v>
      </c>
      <c r="R399" t="str">
        <f>VLOOKUP(A399,Sheet2!$A$1:G4123,7,0)</f>
        <v>PG</v>
      </c>
      <c r="S399" t="str">
        <f>IF(Table1[[#This Row],[Language]]="English","English","Other language")</f>
        <v>English</v>
      </c>
      <c r="T399">
        <f>Table1[[#This Row],[Gross Revenue]]-Table1[[#This Row],[Budget]]</f>
        <v>30485039</v>
      </c>
      <c r="U399" s="1">
        <f>(Table1[[#This Row],[Gross Revenue]]/Table1[[#This Row],[Budget]])-1</f>
        <v>3.0485039</v>
      </c>
      <c r="V399" t="str">
        <f t="shared" si="12"/>
        <v>90-110 minutes</v>
      </c>
      <c r="W399">
        <f>Table1[[#This Row],[Profit]]/Table1[[#This Row],[Budget]]</f>
        <v>3.0485039</v>
      </c>
      <c r="X399" s="22" t="str">
        <f>IF(L399="","",
IF(L399&lt;Predictability!$B$1,"Low",
IF(L399&lt;=Predictability!$B$2,"Mid","High")))</f>
        <v>Mid</v>
      </c>
      <c r="Y399" s="22">
        <f t="shared" si="13"/>
        <v>1</v>
      </c>
    </row>
    <row r="400" spans="1:25" x14ac:dyDescent="0.2">
      <c r="A400" t="s">
        <v>6674</v>
      </c>
      <c r="B400" t="s">
        <v>2736</v>
      </c>
      <c r="C400" t="s">
        <v>2444</v>
      </c>
      <c r="D400">
        <v>838</v>
      </c>
      <c r="E400">
        <v>1122</v>
      </c>
      <c r="F400">
        <v>335</v>
      </c>
      <c r="G400">
        <v>0</v>
      </c>
      <c r="H400">
        <v>7.7</v>
      </c>
      <c r="I400">
        <v>151</v>
      </c>
      <c r="J400">
        <v>110</v>
      </c>
      <c r="K400">
        <v>21994911</v>
      </c>
      <c r="L400">
        <v>5000000</v>
      </c>
      <c r="M400" s="2">
        <f>VLOOKUP(A400,Sheet2!$A$1:G4124,2,0)</f>
        <v>36779</v>
      </c>
      <c r="N400" t="str">
        <f>VLOOKUP(A400,Sheet2!$A$1:G4124,3,0)</f>
        <v>Color</v>
      </c>
      <c r="O400" t="str">
        <f>VLOOKUP(A400,Sheet2!$A$1:G4124,4,0)</f>
        <v>Drama</v>
      </c>
      <c r="P400" t="str">
        <f>VLOOKUP(A400,Sheet2!$A$1:G4124,5,0)</f>
        <v>English</v>
      </c>
      <c r="Q400" t="str">
        <f>VLOOKUP(A400,Sheet2!$A$1:G4124,6,0)</f>
        <v>UK</v>
      </c>
      <c r="R400" t="str">
        <f>VLOOKUP(A400,Sheet2!$A$1:G4124,7,0)</f>
        <v>R</v>
      </c>
      <c r="S400" t="str">
        <f>IF(Table1[[#This Row],[Language]]="English","English","Other language")</f>
        <v>English</v>
      </c>
      <c r="T400">
        <f>Table1[[#This Row],[Gross Revenue]]-Table1[[#This Row],[Budget]]</f>
        <v>16994911</v>
      </c>
      <c r="U400" s="1">
        <f>(Table1[[#This Row],[Gross Revenue]]/Table1[[#This Row],[Budget]])-1</f>
        <v>3.3989821999999998</v>
      </c>
      <c r="V400" t="str">
        <f t="shared" si="12"/>
        <v>90-110 minutes</v>
      </c>
      <c r="W400">
        <f>Table1[[#This Row],[Profit]]/Table1[[#This Row],[Budget]]</f>
        <v>3.3989821999999998</v>
      </c>
      <c r="X400" s="22" t="str">
        <f>IF(L400="","",
IF(L400&lt;Predictability!$B$1,"Low",
IF(L400&lt;=Predictability!$B$2,"Mid","High")))</f>
        <v>Low</v>
      </c>
      <c r="Y400" s="22">
        <f t="shared" si="13"/>
        <v>1</v>
      </c>
    </row>
    <row r="401" spans="1:25" x14ac:dyDescent="0.2">
      <c r="A401" t="s">
        <v>6742</v>
      </c>
      <c r="B401" t="s">
        <v>247</v>
      </c>
      <c r="C401" t="s">
        <v>2933</v>
      </c>
      <c r="D401">
        <v>15000</v>
      </c>
      <c r="E401">
        <v>21668</v>
      </c>
      <c r="F401">
        <v>0</v>
      </c>
      <c r="G401">
        <v>114000</v>
      </c>
      <c r="H401">
        <v>7.8</v>
      </c>
      <c r="I401">
        <v>588</v>
      </c>
      <c r="J401">
        <v>119</v>
      </c>
      <c r="K401">
        <v>42335698</v>
      </c>
      <c r="L401">
        <v>18000000</v>
      </c>
      <c r="M401" s="2">
        <f>VLOOKUP(A401,Sheet2!$A$1:G4125,2,0)</f>
        <v>41860</v>
      </c>
      <c r="N401" t="str">
        <f>VLOOKUP(A401,Sheet2!$A$1:G4125,3,0)</f>
        <v>Color</v>
      </c>
      <c r="O401" t="str">
        <f>VLOOKUP(A401,Sheet2!$A$1:G4125,4,0)</f>
        <v>Comedy</v>
      </c>
      <c r="P401" t="str">
        <f>VLOOKUP(A401,Sheet2!$A$1:G4125,5,0)</f>
        <v>English</v>
      </c>
      <c r="Q401" t="str">
        <f>VLOOKUP(A401,Sheet2!$A$1:G4125,6,0)</f>
        <v>USA</v>
      </c>
      <c r="R401" t="str">
        <f>VLOOKUP(A401,Sheet2!$A$1:G4125,7,0)</f>
        <v>R</v>
      </c>
      <c r="S401" t="str">
        <f>IF(Table1[[#This Row],[Language]]="English","English","Other language")</f>
        <v>English</v>
      </c>
      <c r="T401">
        <f>Table1[[#This Row],[Gross Revenue]]-Table1[[#This Row],[Budget]]</f>
        <v>24335698</v>
      </c>
      <c r="U401" s="1">
        <f>(Table1[[#This Row],[Gross Revenue]]/Table1[[#This Row],[Budget]])-1</f>
        <v>1.3519832222222221</v>
      </c>
      <c r="V401" t="str">
        <f t="shared" si="12"/>
        <v>111-130 minutes</v>
      </c>
      <c r="W401">
        <f>Table1[[#This Row],[Profit]]/Table1[[#This Row],[Budget]]</f>
        <v>1.3519832222222221</v>
      </c>
      <c r="X401" s="22" t="str">
        <f>IF(L401="","",
IF(L401&lt;Predictability!$B$1,"Low",
IF(L401&lt;=Predictability!$B$2,"Mid","High")))</f>
        <v>Mid</v>
      </c>
      <c r="Y401" s="22">
        <f t="shared" si="13"/>
        <v>1</v>
      </c>
    </row>
    <row r="402" spans="1:25" x14ac:dyDescent="0.2">
      <c r="A402" t="s">
        <v>4437</v>
      </c>
      <c r="B402" t="s">
        <v>1546</v>
      </c>
      <c r="C402" t="s">
        <v>1547</v>
      </c>
      <c r="D402">
        <v>829</v>
      </c>
      <c r="E402">
        <v>2295</v>
      </c>
      <c r="F402">
        <v>143</v>
      </c>
      <c r="G402">
        <v>0</v>
      </c>
      <c r="H402">
        <v>6.1</v>
      </c>
      <c r="I402">
        <v>167</v>
      </c>
      <c r="J402">
        <v>100</v>
      </c>
      <c r="K402">
        <v>5005883</v>
      </c>
      <c r="L402">
        <v>20000000</v>
      </c>
      <c r="M402" s="2">
        <f>VLOOKUP(A402,Sheet2!$A$1:G4126,2,0)</f>
        <v>38267</v>
      </c>
      <c r="N402" t="str">
        <f>VLOOKUP(A402,Sheet2!$A$1:G4126,3,0)</f>
        <v>Color</v>
      </c>
      <c r="O402" t="str">
        <f>VLOOKUP(A402,Sheet2!$A$1:G4126,4,0)</f>
        <v>Drama</v>
      </c>
      <c r="P402" t="str">
        <f>VLOOKUP(A402,Sheet2!$A$1:G4126,5,0)</f>
        <v>English</v>
      </c>
      <c r="Q402" t="str">
        <f>VLOOKUP(A402,Sheet2!$A$1:G4126,6,0)</f>
        <v>USA</v>
      </c>
      <c r="R402" t="str">
        <f>VLOOKUP(A402,Sheet2!$A$1:G4126,7,0)</f>
        <v>R</v>
      </c>
      <c r="S402" t="str">
        <f>IF(Table1[[#This Row],[Language]]="English","English","Other language")</f>
        <v>English</v>
      </c>
      <c r="T402">
        <f>Table1[[#This Row],[Gross Revenue]]-Table1[[#This Row],[Budget]]</f>
        <v>-14994117</v>
      </c>
      <c r="U402" s="1">
        <f>(Table1[[#This Row],[Gross Revenue]]/Table1[[#This Row],[Budget]])-1</f>
        <v>-0.74970585000000001</v>
      </c>
      <c r="V402" t="str">
        <f t="shared" si="12"/>
        <v>90-110 minutes</v>
      </c>
      <c r="W402">
        <f>Table1[[#This Row],[Profit]]/Table1[[#This Row],[Budget]]</f>
        <v>-0.74970585000000001</v>
      </c>
      <c r="X402" s="22" t="str">
        <f>IF(L402="","",
IF(L402&lt;Predictability!$B$1,"Low",
IF(L402&lt;=Predictability!$B$2,"Mid","High")))</f>
        <v>Mid</v>
      </c>
      <c r="Y402" s="22">
        <f t="shared" si="13"/>
        <v>0</v>
      </c>
    </row>
    <row r="403" spans="1:25" x14ac:dyDescent="0.2">
      <c r="A403" t="s">
        <v>4442</v>
      </c>
      <c r="B403" t="s">
        <v>1553</v>
      </c>
      <c r="C403" t="s">
        <v>1554</v>
      </c>
      <c r="D403">
        <v>567</v>
      </c>
      <c r="E403">
        <v>1775</v>
      </c>
      <c r="F403">
        <v>16</v>
      </c>
      <c r="G403">
        <v>618</v>
      </c>
      <c r="H403">
        <v>6.1</v>
      </c>
      <c r="I403">
        <v>111</v>
      </c>
      <c r="J403">
        <v>93</v>
      </c>
      <c r="K403">
        <v>4919896</v>
      </c>
      <c r="L403">
        <v>13000000</v>
      </c>
      <c r="M403" s="2">
        <f>VLOOKUP(A403,Sheet2!$A$1:G4127,2,0)</f>
        <v>36910</v>
      </c>
      <c r="N403" t="str">
        <f>VLOOKUP(A403,Sheet2!$A$1:G4127,3,0)</f>
        <v>Color</v>
      </c>
      <c r="O403" t="str">
        <f>VLOOKUP(A403,Sheet2!$A$1:G4127,4,0)</f>
        <v>Comedy</v>
      </c>
      <c r="P403" t="str">
        <f>VLOOKUP(A403,Sheet2!$A$1:G4127,5,0)</f>
        <v>English</v>
      </c>
      <c r="Q403" t="str">
        <f>VLOOKUP(A403,Sheet2!$A$1:G4127,6,0)</f>
        <v>UK</v>
      </c>
      <c r="R403" t="str">
        <f>VLOOKUP(A403,Sheet2!$A$1:G4127,7,0)</f>
        <v>R</v>
      </c>
      <c r="S403" t="str">
        <f>IF(Table1[[#This Row],[Language]]="English","English","Other language")</f>
        <v>English</v>
      </c>
      <c r="T403">
        <f>Table1[[#This Row],[Gross Revenue]]-Table1[[#This Row],[Budget]]</f>
        <v>-8080104</v>
      </c>
      <c r="U403" s="1">
        <f>(Table1[[#This Row],[Gross Revenue]]/Table1[[#This Row],[Budget]])-1</f>
        <v>-0.6215464615384616</v>
      </c>
      <c r="V403" t="str">
        <f t="shared" si="12"/>
        <v>90-110 minutes</v>
      </c>
      <c r="W403">
        <f>Table1[[#This Row],[Profit]]/Table1[[#This Row],[Budget]]</f>
        <v>-0.62154646153846149</v>
      </c>
      <c r="X403" s="22" t="str">
        <f>IF(L403="","",
IF(L403&lt;Predictability!$B$1,"Low",
IF(L403&lt;=Predictability!$B$2,"Mid","High")))</f>
        <v>Mid</v>
      </c>
      <c r="Y403" s="22">
        <f t="shared" si="13"/>
        <v>0</v>
      </c>
    </row>
    <row r="404" spans="1:25" x14ac:dyDescent="0.2">
      <c r="A404" t="s">
        <v>6695</v>
      </c>
      <c r="B404" t="s">
        <v>2656</v>
      </c>
      <c r="C404" t="s">
        <v>372</v>
      </c>
      <c r="D404">
        <v>2000</v>
      </c>
      <c r="E404">
        <v>2590</v>
      </c>
      <c r="F404">
        <v>719</v>
      </c>
      <c r="G404">
        <v>0</v>
      </c>
      <c r="H404">
        <v>7.8</v>
      </c>
      <c r="I404">
        <v>231</v>
      </c>
      <c r="J404">
        <v>145</v>
      </c>
      <c r="K404">
        <v>4398392</v>
      </c>
      <c r="L404">
        <v>21000000</v>
      </c>
      <c r="M404" s="2">
        <f>VLOOKUP(A404,Sheet2!$A$1:G4128,2,0)</f>
        <v>39024</v>
      </c>
      <c r="N404" t="str">
        <f>VLOOKUP(A404,Sheet2!$A$1:G4128,3,0)</f>
        <v>Color</v>
      </c>
      <c r="O404" t="str">
        <f>VLOOKUP(A404,Sheet2!$A$1:G4128,4,0)</f>
        <v>Drama</v>
      </c>
      <c r="P404" t="str">
        <f>VLOOKUP(A404,Sheet2!$A$1:G4128,5,0)</f>
        <v>Dutch</v>
      </c>
      <c r="Q404" t="str">
        <f>VLOOKUP(A404,Sheet2!$A$1:G4128,6,0)</f>
        <v>Netherlands</v>
      </c>
      <c r="R404" t="str">
        <f>VLOOKUP(A404,Sheet2!$A$1:G4128,7,0)</f>
        <v>R</v>
      </c>
      <c r="S404" t="str">
        <f>IF(Table1[[#This Row],[Language]]="English","English","Other language")</f>
        <v>Other language</v>
      </c>
      <c r="T404">
        <f>Table1[[#This Row],[Gross Revenue]]-Table1[[#This Row],[Budget]]</f>
        <v>-16601608</v>
      </c>
      <c r="U404" s="1">
        <f>(Table1[[#This Row],[Gross Revenue]]/Table1[[#This Row],[Budget]])-1</f>
        <v>-0.79055276190476187</v>
      </c>
      <c r="V404" t="str">
        <f t="shared" si="12"/>
        <v>131-150 minutes</v>
      </c>
      <c r="W404">
        <f>Table1[[#This Row],[Profit]]/Table1[[#This Row],[Budget]]</f>
        <v>-0.79055276190476187</v>
      </c>
      <c r="X404" s="22" t="str">
        <f>IF(L404="","",
IF(L404&lt;Predictability!$B$1,"Low",
IF(L404&lt;=Predictability!$B$2,"Mid","High")))</f>
        <v>Mid</v>
      </c>
      <c r="Y404" s="22">
        <f t="shared" si="13"/>
        <v>0</v>
      </c>
    </row>
    <row r="405" spans="1:25" x14ac:dyDescent="0.2">
      <c r="A405" t="s">
        <v>3446</v>
      </c>
      <c r="B405" t="s">
        <v>353</v>
      </c>
      <c r="C405" t="s">
        <v>354</v>
      </c>
      <c r="D405">
        <v>607</v>
      </c>
      <c r="E405">
        <v>1611</v>
      </c>
      <c r="F405">
        <v>17</v>
      </c>
      <c r="G405">
        <v>0</v>
      </c>
      <c r="H405">
        <v>4.5</v>
      </c>
      <c r="I405">
        <v>186</v>
      </c>
      <c r="J405">
        <v>94</v>
      </c>
      <c r="K405">
        <v>16235293</v>
      </c>
      <c r="L405">
        <v>9000000</v>
      </c>
      <c r="M405" s="2">
        <f>VLOOKUP(A405,Sheet2!$A$1:G4129,2,0)</f>
        <v>38802</v>
      </c>
      <c r="N405" t="str">
        <f>VLOOKUP(A405,Sheet2!$A$1:G4129,3,0)</f>
        <v>Color</v>
      </c>
      <c r="O405" t="str">
        <f>VLOOKUP(A405,Sheet2!$A$1:G4129,4,0)</f>
        <v>Horror</v>
      </c>
      <c r="P405" t="str">
        <f>VLOOKUP(A405,Sheet2!$A$1:G4129,5,0)</f>
        <v>English</v>
      </c>
      <c r="Q405" t="str">
        <f>VLOOKUP(A405,Sheet2!$A$1:G4129,6,0)</f>
        <v>USA</v>
      </c>
      <c r="R405" t="str">
        <f>VLOOKUP(A405,Sheet2!$A$1:G4129,7,0)</f>
        <v>R</v>
      </c>
      <c r="S405" t="str">
        <f>IF(Table1[[#This Row],[Language]]="English","English","Other language")</f>
        <v>English</v>
      </c>
      <c r="T405">
        <f>Table1[[#This Row],[Gross Revenue]]-Table1[[#This Row],[Budget]]</f>
        <v>7235293</v>
      </c>
      <c r="U405" s="1">
        <f>(Table1[[#This Row],[Gross Revenue]]/Table1[[#This Row],[Budget]])-1</f>
        <v>0.80392144444444447</v>
      </c>
      <c r="V405" t="str">
        <f t="shared" si="12"/>
        <v>90-110 minutes</v>
      </c>
      <c r="W405">
        <f>Table1[[#This Row],[Profit]]/Table1[[#This Row],[Budget]]</f>
        <v>0.80392144444444447</v>
      </c>
      <c r="X405" s="22" t="str">
        <f>IF(L405="","",
IF(L405&lt;Predictability!$B$1,"Low",
IF(L405&lt;=Predictability!$B$2,"Mid","High")))</f>
        <v>Mid</v>
      </c>
      <c r="Y405" s="22">
        <f t="shared" si="13"/>
        <v>1</v>
      </c>
    </row>
    <row r="406" spans="1:25" x14ac:dyDescent="0.2">
      <c r="A406" t="s">
        <v>6640</v>
      </c>
      <c r="B406" t="s">
        <v>473</v>
      </c>
      <c r="C406" t="s">
        <v>1275</v>
      </c>
      <c r="D406">
        <v>2000</v>
      </c>
      <c r="E406">
        <v>4270</v>
      </c>
      <c r="F406">
        <v>0</v>
      </c>
      <c r="G406">
        <v>10000</v>
      </c>
      <c r="H406">
        <v>7.7</v>
      </c>
      <c r="I406">
        <v>200</v>
      </c>
      <c r="J406">
        <v>152</v>
      </c>
      <c r="K406">
        <v>108638745</v>
      </c>
      <c r="L406">
        <v>92000000</v>
      </c>
      <c r="M406" s="2">
        <f>VLOOKUP(A406,Sheet2!$A$1:G4130,2,0)</f>
        <v>36989</v>
      </c>
      <c r="N406" t="str">
        <f>VLOOKUP(A406,Sheet2!$A$1:G4130,3,0)</f>
        <v>Color</v>
      </c>
      <c r="O406" t="str">
        <f>VLOOKUP(A406,Sheet2!$A$1:G4130,4,0)</f>
        <v>Drama</v>
      </c>
      <c r="P406" t="str">
        <f>VLOOKUP(A406,Sheet2!$A$1:G4130,5,0)</f>
        <v>English</v>
      </c>
      <c r="Q406" t="str">
        <f>VLOOKUP(A406,Sheet2!$A$1:G4130,6,0)</f>
        <v>USA</v>
      </c>
      <c r="R406" t="str">
        <f>VLOOKUP(A406,Sheet2!$A$1:G4130,7,0)</f>
        <v>R</v>
      </c>
      <c r="S406" t="str">
        <f>IF(Table1[[#This Row],[Language]]="English","English","Other language")</f>
        <v>English</v>
      </c>
      <c r="T406">
        <f>Table1[[#This Row],[Gross Revenue]]-Table1[[#This Row],[Budget]]</f>
        <v>16638745</v>
      </c>
      <c r="U406" s="1">
        <f>(Table1[[#This Row],[Gross Revenue]]/Table1[[#This Row],[Budget]])-1</f>
        <v>0.18085592391304339</v>
      </c>
      <c r="V406" t="str">
        <f t="shared" si="12"/>
        <v>&gt;150 minutes</v>
      </c>
      <c r="W406">
        <f>Table1[[#This Row],[Profit]]/Table1[[#This Row],[Budget]]</f>
        <v>0.18085592391304348</v>
      </c>
      <c r="X406" s="22" t="str">
        <f>IF(L406="","",
IF(L406&lt;Predictability!$B$1,"Low",
IF(L406&lt;=Predictability!$B$2,"Mid","High")))</f>
        <v>High</v>
      </c>
      <c r="Y406" s="22">
        <f t="shared" si="13"/>
        <v>0</v>
      </c>
    </row>
    <row r="407" spans="1:25" x14ac:dyDescent="0.2">
      <c r="A407" t="s">
        <v>3518</v>
      </c>
      <c r="B407" t="s">
        <v>467</v>
      </c>
      <c r="C407" t="s">
        <v>468</v>
      </c>
      <c r="D407">
        <v>1000</v>
      </c>
      <c r="E407">
        <v>2643</v>
      </c>
      <c r="F407">
        <v>19</v>
      </c>
      <c r="G407">
        <v>0</v>
      </c>
      <c r="H407">
        <v>4.8</v>
      </c>
      <c r="I407">
        <v>46</v>
      </c>
      <c r="J407">
        <v>95</v>
      </c>
      <c r="K407">
        <v>33422806</v>
      </c>
      <c r="L407">
        <v>50000000</v>
      </c>
      <c r="M407" s="2">
        <f>VLOOKUP(A407,Sheet2!$A$1:G4131,2,0)</f>
        <v>37080</v>
      </c>
      <c r="N407" t="str">
        <f>VLOOKUP(A407,Sheet2!$A$1:G4131,3,0)</f>
        <v>Color</v>
      </c>
      <c r="O407" t="str">
        <f>VLOOKUP(A407,Sheet2!$A$1:G4131,4,0)</f>
        <v>Adventure</v>
      </c>
      <c r="P407" t="str">
        <f>VLOOKUP(A407,Sheet2!$A$1:G4131,5,0)</f>
        <v>English</v>
      </c>
      <c r="Q407" t="str">
        <f>VLOOKUP(A407,Sheet2!$A$1:G4131,6,0)</f>
        <v>USA</v>
      </c>
      <c r="R407" t="str">
        <f>VLOOKUP(A407,Sheet2!$A$1:G4131,7,0)</f>
        <v>PG-13</v>
      </c>
      <c r="S407" t="str">
        <f>IF(Table1[[#This Row],[Language]]="English","English","Other language")</f>
        <v>English</v>
      </c>
      <c r="T407">
        <f>Table1[[#This Row],[Gross Revenue]]-Table1[[#This Row],[Budget]]</f>
        <v>-16577194</v>
      </c>
      <c r="U407" s="1">
        <f>(Table1[[#This Row],[Gross Revenue]]/Table1[[#This Row],[Budget]])-1</f>
        <v>-0.33154388000000001</v>
      </c>
      <c r="V407" t="str">
        <f t="shared" si="12"/>
        <v>90-110 minutes</v>
      </c>
      <c r="W407">
        <f>Table1[[#This Row],[Profit]]/Table1[[#This Row],[Budget]]</f>
        <v>-0.33154388000000001</v>
      </c>
      <c r="X407" s="22" t="str">
        <f>IF(L407="","",
IF(L407&lt;Predictability!$B$1,"Low",
IF(L407&lt;=Predictability!$B$2,"Mid","High")))</f>
        <v>Mid</v>
      </c>
      <c r="Y407" s="22">
        <f t="shared" si="13"/>
        <v>0</v>
      </c>
    </row>
    <row r="408" spans="1:25" x14ac:dyDescent="0.2">
      <c r="A408" t="s">
        <v>5808</v>
      </c>
      <c r="B408" t="s">
        <v>546</v>
      </c>
      <c r="C408" t="s">
        <v>2547</v>
      </c>
      <c r="D408">
        <v>40000</v>
      </c>
      <c r="E408">
        <v>63769</v>
      </c>
      <c r="F408">
        <v>108</v>
      </c>
      <c r="G408">
        <v>44000</v>
      </c>
      <c r="H408">
        <v>7</v>
      </c>
      <c r="I408">
        <v>391</v>
      </c>
      <c r="J408">
        <v>123</v>
      </c>
      <c r="K408">
        <v>62563543</v>
      </c>
      <c r="L408">
        <v>53000000</v>
      </c>
      <c r="M408" s="2">
        <f>VLOOKUP(A408,Sheet2!$A$1:G4132,2,0)</f>
        <v>42115</v>
      </c>
      <c r="N408" t="str">
        <f>VLOOKUP(A408,Sheet2!$A$1:G4132,3,0)</f>
        <v>Color</v>
      </c>
      <c r="O408" t="str">
        <f>VLOOKUP(A408,Sheet2!$A$1:G4132,4,0)</f>
        <v>Biography</v>
      </c>
      <c r="P408" t="str">
        <f>VLOOKUP(A408,Sheet2!$A$1:G4132,5,0)</f>
        <v>English</v>
      </c>
      <c r="Q408" t="str">
        <f>VLOOKUP(A408,Sheet2!$A$1:G4132,6,0)</f>
        <v>USA</v>
      </c>
      <c r="R408" t="str">
        <f>VLOOKUP(A408,Sheet2!$A$1:G4132,7,0)</f>
        <v>R</v>
      </c>
      <c r="S408" t="str">
        <f>IF(Table1[[#This Row],[Language]]="English","English","Other language")</f>
        <v>English</v>
      </c>
      <c r="T408">
        <f>Table1[[#This Row],[Gross Revenue]]-Table1[[#This Row],[Budget]]</f>
        <v>9563543</v>
      </c>
      <c r="U408" s="1">
        <f>(Table1[[#This Row],[Gross Revenue]]/Table1[[#This Row],[Budget]])-1</f>
        <v>0.18044420754716972</v>
      </c>
      <c r="V408" t="str">
        <f t="shared" si="12"/>
        <v>111-130 minutes</v>
      </c>
      <c r="W408">
        <f>Table1[[#This Row],[Profit]]/Table1[[#This Row],[Budget]]</f>
        <v>0.1804442075471698</v>
      </c>
      <c r="X408" s="22" t="str">
        <f>IF(L408="","",
IF(L408&lt;Predictability!$B$1,"Low",
IF(L408&lt;=Predictability!$B$2,"Mid","High")))</f>
        <v>High</v>
      </c>
      <c r="Y408" s="22">
        <f t="shared" si="13"/>
        <v>0</v>
      </c>
    </row>
    <row r="409" spans="1:25" x14ac:dyDescent="0.2">
      <c r="A409" t="s">
        <v>3414</v>
      </c>
      <c r="B409" t="s">
        <v>298</v>
      </c>
      <c r="C409" t="s">
        <v>299</v>
      </c>
      <c r="D409">
        <v>549</v>
      </c>
      <c r="E409">
        <v>1373</v>
      </c>
      <c r="F409">
        <v>148</v>
      </c>
      <c r="G409">
        <v>0</v>
      </c>
      <c r="H409">
        <v>4.4000000000000004</v>
      </c>
      <c r="I409">
        <v>40</v>
      </c>
      <c r="J409">
        <v>93</v>
      </c>
      <c r="K409">
        <v>7017178</v>
      </c>
      <c r="L409">
        <v>17500000</v>
      </c>
      <c r="M409" s="2">
        <f>VLOOKUP(A409,Sheet2!$A$1:G4133,2,0)</f>
        <v>41275</v>
      </c>
      <c r="N409" t="str">
        <f>VLOOKUP(A409,Sheet2!$A$1:G4133,3,0)</f>
        <v>Color</v>
      </c>
      <c r="O409" t="str">
        <f>VLOOKUP(A409,Sheet2!$A$1:G4133,4,0)</f>
        <v>Drama</v>
      </c>
      <c r="P409" t="str">
        <f>VLOOKUP(A409,Sheet2!$A$1:G4133,5,0)</f>
        <v>English</v>
      </c>
      <c r="Q409" t="str">
        <f>VLOOKUP(A409,Sheet2!$A$1:G4133,6,0)</f>
        <v>USA</v>
      </c>
      <c r="R409" t="str">
        <f>VLOOKUP(A409,Sheet2!$A$1:G4133,7,0)</f>
        <v>PG</v>
      </c>
      <c r="S409" t="str">
        <f>IF(Table1[[#This Row],[Language]]="English","English","Other language")</f>
        <v>English</v>
      </c>
      <c r="T409">
        <f>Table1[[#This Row],[Gross Revenue]]-Table1[[#This Row],[Budget]]</f>
        <v>-10482822</v>
      </c>
      <c r="U409" s="1">
        <f>(Table1[[#This Row],[Gross Revenue]]/Table1[[#This Row],[Budget]])-1</f>
        <v>-0.59901840000000006</v>
      </c>
      <c r="V409" t="str">
        <f t="shared" si="12"/>
        <v>90-110 minutes</v>
      </c>
      <c r="W409">
        <f>Table1[[#This Row],[Profit]]/Table1[[#This Row],[Budget]]</f>
        <v>-0.59901839999999995</v>
      </c>
      <c r="X409" s="22" t="str">
        <f>IF(L409="","",
IF(L409&lt;Predictability!$B$1,"Low",
IF(L409&lt;=Predictability!$B$2,"Mid","High")))</f>
        <v>Mid</v>
      </c>
      <c r="Y409" s="22">
        <f t="shared" si="13"/>
        <v>0</v>
      </c>
    </row>
    <row r="410" spans="1:25" x14ac:dyDescent="0.2">
      <c r="A410" t="s">
        <v>5264</v>
      </c>
      <c r="B410" t="s">
        <v>229</v>
      </c>
      <c r="C410" t="s">
        <v>2186</v>
      </c>
      <c r="D410">
        <v>1000</v>
      </c>
      <c r="E410">
        <v>3745</v>
      </c>
      <c r="F410">
        <v>57</v>
      </c>
      <c r="G410">
        <v>0</v>
      </c>
      <c r="H410">
        <v>6.6</v>
      </c>
      <c r="I410">
        <v>91</v>
      </c>
      <c r="J410">
        <v>121</v>
      </c>
      <c r="K410">
        <v>21569041</v>
      </c>
      <c r="L410">
        <v>9000000</v>
      </c>
      <c r="M410" s="2">
        <f>VLOOKUP(A410,Sheet2!$A$1:G4134,2,0)</f>
        <v>41816</v>
      </c>
      <c r="N410" t="str">
        <f>VLOOKUP(A410,Sheet2!$A$1:G4134,3,0)</f>
        <v>Color</v>
      </c>
      <c r="O410" t="str">
        <f>VLOOKUP(A410,Sheet2!$A$1:G4134,4,0)</f>
        <v>Drama</v>
      </c>
      <c r="P410" t="str">
        <f>VLOOKUP(A410,Sheet2!$A$1:G4134,5,0)</f>
        <v>English</v>
      </c>
      <c r="Q410" t="str">
        <f>VLOOKUP(A410,Sheet2!$A$1:G4134,6,0)</f>
        <v>USA</v>
      </c>
      <c r="R410" t="str">
        <f>VLOOKUP(A410,Sheet2!$A$1:G4134,7,0)</f>
        <v>PG-13</v>
      </c>
      <c r="S410" t="str">
        <f>IF(Table1[[#This Row],[Language]]="English","English","Other language")</f>
        <v>English</v>
      </c>
      <c r="T410">
        <f>Table1[[#This Row],[Gross Revenue]]-Table1[[#This Row],[Budget]]</f>
        <v>12569041</v>
      </c>
      <c r="U410" s="1">
        <f>(Table1[[#This Row],[Gross Revenue]]/Table1[[#This Row],[Budget]])-1</f>
        <v>1.396560111111111</v>
      </c>
      <c r="V410" t="str">
        <f t="shared" si="12"/>
        <v>111-130 minutes</v>
      </c>
      <c r="W410">
        <f>Table1[[#This Row],[Profit]]/Table1[[#This Row],[Budget]]</f>
        <v>1.396560111111111</v>
      </c>
      <c r="X410" s="22" t="str">
        <f>IF(L410="","",
IF(L410&lt;Predictability!$B$1,"Low",
IF(L410&lt;=Predictability!$B$2,"Mid","High")))</f>
        <v>Mid</v>
      </c>
      <c r="Y410" s="22">
        <f t="shared" si="13"/>
        <v>1</v>
      </c>
    </row>
    <row r="411" spans="1:25" x14ac:dyDescent="0.2">
      <c r="A411" t="s">
        <v>5239</v>
      </c>
      <c r="B411" t="s">
        <v>711</v>
      </c>
      <c r="C411" t="s">
        <v>1275</v>
      </c>
      <c r="D411">
        <v>939</v>
      </c>
      <c r="E411">
        <v>1748</v>
      </c>
      <c r="F411">
        <v>0</v>
      </c>
      <c r="G411">
        <v>0</v>
      </c>
      <c r="H411">
        <v>6.6</v>
      </c>
      <c r="I411">
        <v>63</v>
      </c>
      <c r="J411">
        <v>125</v>
      </c>
      <c r="K411">
        <v>45645204</v>
      </c>
      <c r="L411">
        <v>30000000</v>
      </c>
      <c r="M411" s="2">
        <f>VLOOKUP(A411,Sheet2!$A$1:G4135,2,0)</f>
        <v>32790</v>
      </c>
      <c r="N411" t="str">
        <f>VLOOKUP(A411,Sheet2!$A$1:G4135,3,0)</f>
        <v>Color</v>
      </c>
      <c r="O411" t="str">
        <f>VLOOKUP(A411,Sheet2!$A$1:G4135,4,0)</f>
        <v>Action</v>
      </c>
      <c r="P411" t="str">
        <f>VLOOKUP(A411,Sheet2!$A$1:G4135,5,0)</f>
        <v>English</v>
      </c>
      <c r="Q411" t="str">
        <f>VLOOKUP(A411,Sheet2!$A$1:G4135,6,0)</f>
        <v>USA</v>
      </c>
      <c r="R411" t="str">
        <f>VLOOKUP(A411,Sheet2!$A$1:G4135,7,0)</f>
        <v>R</v>
      </c>
      <c r="S411" t="str">
        <f>IF(Table1[[#This Row],[Language]]="English","English","Other language")</f>
        <v>English</v>
      </c>
      <c r="T411">
        <f>Table1[[#This Row],[Gross Revenue]]-Table1[[#This Row],[Budget]]</f>
        <v>15645204</v>
      </c>
      <c r="U411" s="1">
        <f>(Table1[[#This Row],[Gross Revenue]]/Table1[[#This Row],[Budget]])-1</f>
        <v>0.52150680000000005</v>
      </c>
      <c r="V411" t="str">
        <f t="shared" si="12"/>
        <v>111-130 minutes</v>
      </c>
      <c r="W411">
        <f>Table1[[#This Row],[Profit]]/Table1[[#This Row],[Budget]]</f>
        <v>0.52150680000000005</v>
      </c>
      <c r="X411" s="22" t="str">
        <f>IF(L411="","",
IF(L411&lt;Predictability!$B$1,"Low",
IF(L411&lt;=Predictability!$B$2,"Mid","High")))</f>
        <v>Mid</v>
      </c>
      <c r="Y411" s="22">
        <f t="shared" si="13"/>
        <v>1</v>
      </c>
    </row>
    <row r="412" spans="1:25" x14ac:dyDescent="0.2">
      <c r="A412" t="s">
        <v>5784</v>
      </c>
      <c r="B412" t="s">
        <v>156</v>
      </c>
      <c r="C412" t="s">
        <v>2461</v>
      </c>
      <c r="D412">
        <v>3000</v>
      </c>
      <c r="E412">
        <v>5012</v>
      </c>
      <c r="F412">
        <v>153</v>
      </c>
      <c r="G412">
        <v>0</v>
      </c>
      <c r="H412">
        <v>7</v>
      </c>
      <c r="I412">
        <v>197</v>
      </c>
      <c r="J412">
        <v>116</v>
      </c>
      <c r="K412">
        <v>9396487</v>
      </c>
      <c r="L412">
        <v>15000000</v>
      </c>
      <c r="M412" s="2">
        <f>VLOOKUP(A412,Sheet2!$A$1:G4136,2,0)</f>
        <v>39051</v>
      </c>
      <c r="N412" t="str">
        <f>VLOOKUP(A412,Sheet2!$A$1:G4136,3,0)</f>
        <v>Black and White</v>
      </c>
      <c r="O412" t="str">
        <f>VLOOKUP(A412,Sheet2!$A$1:G4136,4,0)</f>
        <v>Drama</v>
      </c>
      <c r="P412" t="str">
        <f>VLOOKUP(A412,Sheet2!$A$1:G4136,5,0)</f>
        <v>English</v>
      </c>
      <c r="Q412" t="str">
        <f>VLOOKUP(A412,Sheet2!$A$1:G4136,6,0)</f>
        <v>USA</v>
      </c>
      <c r="R412" t="str">
        <f>VLOOKUP(A412,Sheet2!$A$1:G4136,7,0)</f>
        <v>R</v>
      </c>
      <c r="S412" t="str">
        <f>IF(Table1[[#This Row],[Language]]="English","English","Other language")</f>
        <v>English</v>
      </c>
      <c r="T412">
        <f>Table1[[#This Row],[Gross Revenue]]-Table1[[#This Row],[Budget]]</f>
        <v>-5603513</v>
      </c>
      <c r="U412" s="1">
        <f>(Table1[[#This Row],[Gross Revenue]]/Table1[[#This Row],[Budget]])-1</f>
        <v>-0.37356753333333337</v>
      </c>
      <c r="V412" t="str">
        <f t="shared" si="12"/>
        <v>111-130 minutes</v>
      </c>
      <c r="W412">
        <f>Table1[[#This Row],[Profit]]/Table1[[#This Row],[Budget]]</f>
        <v>-0.37356753333333331</v>
      </c>
      <c r="X412" s="22" t="str">
        <f>IF(L412="","",
IF(L412&lt;Predictability!$B$1,"Low",
IF(L412&lt;=Predictability!$B$2,"Mid","High")))</f>
        <v>Mid</v>
      </c>
      <c r="Y412" s="22">
        <f t="shared" si="13"/>
        <v>0</v>
      </c>
    </row>
    <row r="413" spans="1:25" x14ac:dyDescent="0.2">
      <c r="A413" t="s">
        <v>6863</v>
      </c>
      <c r="B413" t="s">
        <v>1041</v>
      </c>
      <c r="C413" t="s">
        <v>1261</v>
      </c>
      <c r="D413">
        <v>20000</v>
      </c>
      <c r="E413">
        <v>38072</v>
      </c>
      <c r="F413">
        <v>0</v>
      </c>
      <c r="G413">
        <v>106000</v>
      </c>
      <c r="H413">
        <v>8</v>
      </c>
      <c r="I413">
        <v>669</v>
      </c>
      <c r="J413">
        <v>108</v>
      </c>
      <c r="K413">
        <v>106952327</v>
      </c>
      <c r="L413">
        <v>13000000</v>
      </c>
      <c r="M413" s="2">
        <f>VLOOKUP(A413,Sheet2!$A$1:G4137,2,0)</f>
        <v>40228</v>
      </c>
      <c r="N413" t="str">
        <f>VLOOKUP(A413,Sheet2!$A$1:G4137,3,0)</f>
        <v>Color</v>
      </c>
      <c r="O413" t="str">
        <f>VLOOKUP(A413,Sheet2!$A$1:G4137,4,0)</f>
        <v>Drama</v>
      </c>
      <c r="P413" t="str">
        <f>VLOOKUP(A413,Sheet2!$A$1:G4137,5,0)</f>
        <v>English</v>
      </c>
      <c r="Q413" t="str">
        <f>VLOOKUP(A413,Sheet2!$A$1:G4137,6,0)</f>
        <v>USA</v>
      </c>
      <c r="R413" t="str">
        <f>VLOOKUP(A413,Sheet2!$A$1:G4137,7,0)</f>
        <v>R</v>
      </c>
      <c r="S413" t="str">
        <f>IF(Table1[[#This Row],[Language]]="English","English","Other language")</f>
        <v>English</v>
      </c>
      <c r="T413">
        <f>Table1[[#This Row],[Gross Revenue]]-Table1[[#This Row],[Budget]]</f>
        <v>93952327</v>
      </c>
      <c r="U413" s="1">
        <f>(Table1[[#This Row],[Gross Revenue]]/Table1[[#This Row],[Budget]])-1</f>
        <v>7.2271020769230763</v>
      </c>
      <c r="V413" t="str">
        <f t="shared" si="12"/>
        <v>90-110 minutes</v>
      </c>
      <c r="W413">
        <f>Table1[[#This Row],[Profit]]/Table1[[#This Row],[Budget]]</f>
        <v>7.2271020769230772</v>
      </c>
      <c r="X413" s="22" t="str">
        <f>IF(L413="","",
IF(L413&lt;Predictability!$B$1,"Low",
IF(L413&lt;=Predictability!$B$2,"Mid","High")))</f>
        <v>Mid</v>
      </c>
      <c r="Y413" s="22">
        <f t="shared" si="13"/>
        <v>1</v>
      </c>
    </row>
    <row r="414" spans="1:25" x14ac:dyDescent="0.2">
      <c r="A414" t="s">
        <v>3778</v>
      </c>
      <c r="B414" t="s">
        <v>850</v>
      </c>
      <c r="C414" t="s">
        <v>851</v>
      </c>
      <c r="D414">
        <v>26000</v>
      </c>
      <c r="E414">
        <v>28129</v>
      </c>
      <c r="F414">
        <v>0</v>
      </c>
      <c r="G414">
        <v>11000</v>
      </c>
      <c r="H414">
        <v>5.4</v>
      </c>
      <c r="I414">
        <v>261</v>
      </c>
      <c r="J414">
        <v>133</v>
      </c>
      <c r="K414">
        <v>7097125</v>
      </c>
      <c r="L414">
        <v>70000000</v>
      </c>
      <c r="M414" s="2">
        <f>VLOOKUP(A414,Sheet2!$A$1:G4138,2,0)</f>
        <v>42257</v>
      </c>
      <c r="N414" t="str">
        <f>VLOOKUP(A414,Sheet2!$A$1:G4138,3,0)</f>
        <v>Color</v>
      </c>
      <c r="O414" t="str">
        <f>VLOOKUP(A414,Sheet2!$A$1:G4138,4,0)</f>
        <v>Action</v>
      </c>
      <c r="P414" t="str">
        <f>VLOOKUP(A414,Sheet2!$A$1:G4138,5,0)</f>
        <v>English</v>
      </c>
      <c r="Q414" t="str">
        <f>VLOOKUP(A414,Sheet2!$A$1:G4138,6,0)</f>
        <v>USA</v>
      </c>
      <c r="R414" t="str">
        <f>VLOOKUP(A414,Sheet2!$A$1:G4138,7,0)</f>
        <v>R</v>
      </c>
      <c r="S414" t="str">
        <f>IF(Table1[[#This Row],[Language]]="English","English","Other language")</f>
        <v>English</v>
      </c>
      <c r="T414">
        <f>Table1[[#This Row],[Gross Revenue]]-Table1[[#This Row],[Budget]]</f>
        <v>-62902875</v>
      </c>
      <c r="U414" s="1">
        <f>(Table1[[#This Row],[Gross Revenue]]/Table1[[#This Row],[Budget]])-1</f>
        <v>-0.89861250000000004</v>
      </c>
      <c r="V414" t="str">
        <f t="shared" si="12"/>
        <v>131-150 minutes</v>
      </c>
      <c r="W414">
        <f>Table1[[#This Row],[Profit]]/Table1[[#This Row],[Budget]]</f>
        <v>-0.89861250000000004</v>
      </c>
      <c r="X414" s="22" t="str">
        <f>IF(L414="","",
IF(L414&lt;Predictability!$B$1,"Low",
IF(L414&lt;=Predictability!$B$2,"Mid","High")))</f>
        <v>High</v>
      </c>
      <c r="Y414" s="22">
        <f t="shared" si="13"/>
        <v>0</v>
      </c>
    </row>
    <row r="415" spans="1:25" x14ac:dyDescent="0.2">
      <c r="A415" t="s">
        <v>5970</v>
      </c>
      <c r="B415" t="s">
        <v>1089</v>
      </c>
      <c r="C415" t="s">
        <v>1267</v>
      </c>
      <c r="D415">
        <v>886</v>
      </c>
      <c r="E415">
        <v>3174</v>
      </c>
      <c r="F415">
        <v>45</v>
      </c>
      <c r="G415">
        <v>0</v>
      </c>
      <c r="H415">
        <v>7.1</v>
      </c>
      <c r="I415">
        <v>184</v>
      </c>
      <c r="J415">
        <v>110</v>
      </c>
      <c r="K415">
        <v>70001065</v>
      </c>
      <c r="L415">
        <v>45000000</v>
      </c>
      <c r="M415" s="2">
        <f>VLOOKUP(A415,Sheet2!$A$1:G4139,2,0)</f>
        <v>36152</v>
      </c>
      <c r="N415" t="str">
        <f>VLOOKUP(A415,Sheet2!$A$1:G4139,3,0)</f>
        <v>Color</v>
      </c>
      <c r="O415" t="str">
        <f>VLOOKUP(A415,Sheet2!$A$1:G4139,4,0)</f>
        <v>Action</v>
      </c>
      <c r="P415" t="str">
        <f>VLOOKUP(A415,Sheet2!$A$1:G4139,5,0)</f>
        <v>English</v>
      </c>
      <c r="Q415" t="str">
        <f>VLOOKUP(A415,Sheet2!$A$1:G4139,6,0)</f>
        <v>USA</v>
      </c>
      <c r="R415" t="str">
        <f>VLOOKUP(A415,Sheet2!$A$1:G4139,7,0)</f>
        <v>R</v>
      </c>
      <c r="S415" t="str">
        <f>IF(Table1[[#This Row],[Language]]="English","English","Other language")</f>
        <v>English</v>
      </c>
      <c r="T415">
        <f>Table1[[#This Row],[Gross Revenue]]-Table1[[#This Row],[Budget]]</f>
        <v>25001065</v>
      </c>
      <c r="U415" s="1">
        <f>(Table1[[#This Row],[Gross Revenue]]/Table1[[#This Row],[Budget]])-1</f>
        <v>0.55557922222222222</v>
      </c>
      <c r="V415" t="str">
        <f t="shared" si="12"/>
        <v>90-110 minutes</v>
      </c>
      <c r="W415">
        <f>Table1[[#This Row],[Profit]]/Table1[[#This Row],[Budget]]</f>
        <v>0.55557922222222222</v>
      </c>
      <c r="X415" s="22" t="str">
        <f>IF(L415="","",
IF(L415&lt;Predictability!$B$1,"Low",
IF(L415&lt;=Predictability!$B$2,"Mid","High")))</f>
        <v>Mid</v>
      </c>
      <c r="Y415" s="22">
        <f t="shared" si="13"/>
        <v>1</v>
      </c>
    </row>
    <row r="416" spans="1:25" x14ac:dyDescent="0.2">
      <c r="A416" t="s">
        <v>5405</v>
      </c>
      <c r="B416" t="s">
        <v>1056</v>
      </c>
      <c r="C416" t="s">
        <v>2276</v>
      </c>
      <c r="D416">
        <v>12000</v>
      </c>
      <c r="E416">
        <v>15371</v>
      </c>
      <c r="F416">
        <v>0</v>
      </c>
      <c r="G416">
        <v>0</v>
      </c>
      <c r="H416">
        <v>6.7</v>
      </c>
      <c r="I416">
        <v>224</v>
      </c>
      <c r="J416">
        <v>117</v>
      </c>
      <c r="K416">
        <v>81645152</v>
      </c>
      <c r="L416">
        <v>54000000</v>
      </c>
      <c r="M416" s="2">
        <f>VLOOKUP(A416,Sheet2!$A$1:G4140,2,0)</f>
        <v>37367</v>
      </c>
      <c r="N416" t="str">
        <f>VLOOKUP(A416,Sheet2!$A$1:G4140,3,0)</f>
        <v>Color</v>
      </c>
      <c r="O416" t="str">
        <f>VLOOKUP(A416,Sheet2!$A$1:G4140,4,0)</f>
        <v>Action</v>
      </c>
      <c r="P416" t="str">
        <f>VLOOKUP(A416,Sheet2!$A$1:G4140,5,0)</f>
        <v>English</v>
      </c>
      <c r="Q416" t="str">
        <f>VLOOKUP(A416,Sheet2!$A$1:G4140,6,0)</f>
        <v>USA</v>
      </c>
      <c r="R416" t="str">
        <f>VLOOKUP(A416,Sheet2!$A$1:G4140,7,0)</f>
        <v>R</v>
      </c>
      <c r="S416" t="str">
        <f>IF(Table1[[#This Row],[Language]]="English","English","Other language")</f>
        <v>English</v>
      </c>
      <c r="T416">
        <f>Table1[[#This Row],[Gross Revenue]]-Table1[[#This Row],[Budget]]</f>
        <v>27645152</v>
      </c>
      <c r="U416" s="1">
        <f>(Table1[[#This Row],[Gross Revenue]]/Table1[[#This Row],[Budget]])-1</f>
        <v>0.51194725925925932</v>
      </c>
      <c r="V416" t="str">
        <f t="shared" si="12"/>
        <v>111-130 minutes</v>
      </c>
      <c r="W416">
        <f>Table1[[#This Row],[Profit]]/Table1[[#This Row],[Budget]]</f>
        <v>0.51194725925925921</v>
      </c>
      <c r="X416" s="22" t="str">
        <f>IF(L416="","",
IF(L416&lt;Predictability!$B$1,"Low",
IF(L416&lt;=Predictability!$B$2,"Mid","High")))</f>
        <v>High</v>
      </c>
      <c r="Y416" s="22">
        <f t="shared" si="13"/>
        <v>1</v>
      </c>
    </row>
    <row r="417" spans="1:25" x14ac:dyDescent="0.2">
      <c r="A417" t="s">
        <v>6926</v>
      </c>
      <c r="B417" t="s">
        <v>628</v>
      </c>
      <c r="C417" t="s">
        <v>1275</v>
      </c>
      <c r="D417">
        <v>11000</v>
      </c>
      <c r="E417">
        <v>13877</v>
      </c>
      <c r="F417">
        <v>0</v>
      </c>
      <c r="G417">
        <v>34000</v>
      </c>
      <c r="H417">
        <v>8.1999999999999993</v>
      </c>
      <c r="I417">
        <v>302</v>
      </c>
      <c r="J417">
        <v>117</v>
      </c>
      <c r="K417">
        <v>27000000</v>
      </c>
      <c r="L417">
        <v>28000000</v>
      </c>
      <c r="M417" s="2">
        <f>VLOOKUP(A417,Sheet2!$A$1:G4141,2,0)</f>
        <v>30294</v>
      </c>
      <c r="N417" t="str">
        <f>VLOOKUP(A417,Sheet2!$A$1:G4141,3,0)</f>
        <v>Color</v>
      </c>
      <c r="O417" t="str">
        <f>VLOOKUP(A417,Sheet2!$A$1:G4141,4,0)</f>
        <v>Sci-Fi</v>
      </c>
      <c r="P417" t="str">
        <f>VLOOKUP(A417,Sheet2!$A$1:G4141,5,0)</f>
        <v>English</v>
      </c>
      <c r="Q417" t="str">
        <f>VLOOKUP(A417,Sheet2!$A$1:G4141,6,0)</f>
        <v>USA</v>
      </c>
      <c r="R417" t="str">
        <f>VLOOKUP(A417,Sheet2!$A$1:G4141,7,0)</f>
        <v>R</v>
      </c>
      <c r="S417" t="str">
        <f>IF(Table1[[#This Row],[Language]]="English","English","Other language")</f>
        <v>English</v>
      </c>
      <c r="T417">
        <f>Table1[[#This Row],[Gross Revenue]]-Table1[[#This Row],[Budget]]</f>
        <v>-1000000</v>
      </c>
      <c r="U417" s="1">
        <f>(Table1[[#This Row],[Gross Revenue]]/Table1[[#This Row],[Budget]])-1</f>
        <v>-3.5714285714285698E-2</v>
      </c>
      <c r="V417" t="str">
        <f t="shared" si="12"/>
        <v>111-130 minutes</v>
      </c>
      <c r="W417">
        <f>Table1[[#This Row],[Profit]]/Table1[[#This Row],[Budget]]</f>
        <v>-3.5714285714285712E-2</v>
      </c>
      <c r="X417" s="22" t="str">
        <f>IF(L417="","",
IF(L417&lt;Predictability!$B$1,"Low",
IF(L417&lt;=Predictability!$B$2,"Mid","High")))</f>
        <v>Mid</v>
      </c>
      <c r="Y417" s="22">
        <f t="shared" si="13"/>
        <v>0</v>
      </c>
    </row>
    <row r="418" spans="1:25" x14ac:dyDescent="0.2">
      <c r="A418" t="s">
        <v>4243</v>
      </c>
      <c r="B418" t="s">
        <v>1026</v>
      </c>
      <c r="C418" t="s">
        <v>488</v>
      </c>
      <c r="D418">
        <v>16000</v>
      </c>
      <c r="E418">
        <v>19764</v>
      </c>
      <c r="F418">
        <v>687</v>
      </c>
      <c r="G418">
        <v>0</v>
      </c>
      <c r="H418">
        <v>5.9</v>
      </c>
      <c r="I418">
        <v>185</v>
      </c>
      <c r="J418">
        <v>122</v>
      </c>
      <c r="K418">
        <v>52397389</v>
      </c>
      <c r="L418">
        <v>65000000</v>
      </c>
      <c r="M418" s="2">
        <f>VLOOKUP(A418,Sheet2!$A$1:G4142,2,0)</f>
        <v>38336</v>
      </c>
      <c r="N418" t="str">
        <f>VLOOKUP(A418,Sheet2!$A$1:G4142,3,0)</f>
        <v>Color</v>
      </c>
      <c r="O418" t="str">
        <f>VLOOKUP(A418,Sheet2!$A$1:G4142,4,0)</f>
        <v>Action</v>
      </c>
      <c r="P418" t="str">
        <f>VLOOKUP(A418,Sheet2!$A$1:G4142,5,0)</f>
        <v>English</v>
      </c>
      <c r="Q418" t="str">
        <f>VLOOKUP(A418,Sheet2!$A$1:G4142,6,0)</f>
        <v>USA</v>
      </c>
      <c r="R418" t="str">
        <f>VLOOKUP(A418,Sheet2!$A$1:G4142,7,0)</f>
        <v>R</v>
      </c>
      <c r="S418" t="str">
        <f>IF(Table1[[#This Row],[Language]]="English","English","Other language")</f>
        <v>English</v>
      </c>
      <c r="T418">
        <f>Table1[[#This Row],[Gross Revenue]]-Table1[[#This Row],[Budget]]</f>
        <v>-12602611</v>
      </c>
      <c r="U418" s="1">
        <f>(Table1[[#This Row],[Gross Revenue]]/Table1[[#This Row],[Budget]])-1</f>
        <v>-0.19388632307692311</v>
      </c>
      <c r="V418" t="str">
        <f t="shared" si="12"/>
        <v>111-130 minutes</v>
      </c>
      <c r="W418">
        <f>Table1[[#This Row],[Profit]]/Table1[[#This Row],[Budget]]</f>
        <v>-0.19388632307692308</v>
      </c>
      <c r="X418" s="22" t="str">
        <f>IF(L418="","",
IF(L418&lt;Predictability!$B$1,"Low",
IF(L418&lt;=Predictability!$B$2,"Mid","High")))</f>
        <v>High</v>
      </c>
      <c r="Y418" s="22">
        <f t="shared" si="13"/>
        <v>0</v>
      </c>
    </row>
    <row r="419" spans="1:25" x14ac:dyDescent="0.2">
      <c r="A419" t="s">
        <v>4802</v>
      </c>
      <c r="B419" t="s">
        <v>589</v>
      </c>
      <c r="C419" t="s">
        <v>1600</v>
      </c>
      <c r="D419">
        <v>8000</v>
      </c>
      <c r="E419">
        <v>13232</v>
      </c>
      <c r="F419">
        <v>8</v>
      </c>
      <c r="G419">
        <v>0</v>
      </c>
      <c r="H419">
        <v>6.3</v>
      </c>
      <c r="I419">
        <v>191</v>
      </c>
      <c r="J419">
        <v>93</v>
      </c>
      <c r="K419">
        <v>118153533</v>
      </c>
      <c r="L419">
        <v>61000000</v>
      </c>
      <c r="M419" s="2">
        <f>VLOOKUP(A419,Sheet2!$A$1:G4143,2,0)</f>
        <v>39162</v>
      </c>
      <c r="N419" t="str">
        <f>VLOOKUP(A419,Sheet2!$A$1:G4143,3,0)</f>
        <v>Color</v>
      </c>
      <c r="O419" t="str">
        <f>VLOOKUP(A419,Sheet2!$A$1:G4143,4,0)</f>
        <v>Comedy</v>
      </c>
      <c r="P419" t="str">
        <f>VLOOKUP(A419,Sheet2!$A$1:G4143,5,0)</f>
        <v>English</v>
      </c>
      <c r="Q419" t="str">
        <f>VLOOKUP(A419,Sheet2!$A$1:G4143,6,0)</f>
        <v>USA</v>
      </c>
      <c r="R419" t="str">
        <f>VLOOKUP(A419,Sheet2!$A$1:G4143,7,0)</f>
        <v>PG-13</v>
      </c>
      <c r="S419" t="str">
        <f>IF(Table1[[#This Row],[Language]]="English","English","Other language")</f>
        <v>English</v>
      </c>
      <c r="T419">
        <f>Table1[[#This Row],[Gross Revenue]]-Table1[[#This Row],[Budget]]</f>
        <v>57153533</v>
      </c>
      <c r="U419" s="1">
        <f>(Table1[[#This Row],[Gross Revenue]]/Table1[[#This Row],[Budget]])-1</f>
        <v>0.93694316393442634</v>
      </c>
      <c r="V419" t="str">
        <f t="shared" si="12"/>
        <v>90-110 minutes</v>
      </c>
      <c r="W419">
        <f>Table1[[#This Row],[Profit]]/Table1[[#This Row],[Budget]]</f>
        <v>0.93694316393442623</v>
      </c>
      <c r="X419" s="22" t="str">
        <f>IF(L419="","",
IF(L419&lt;Predictability!$B$1,"Low",
IF(L419&lt;=Predictability!$B$2,"Mid","High")))</f>
        <v>High</v>
      </c>
      <c r="Y419" s="22">
        <f t="shared" si="13"/>
        <v>1</v>
      </c>
    </row>
    <row r="420" spans="1:25" x14ac:dyDescent="0.2">
      <c r="A420" t="s">
        <v>5200</v>
      </c>
      <c r="B420" t="s">
        <v>153</v>
      </c>
      <c r="C420" t="s">
        <v>154</v>
      </c>
      <c r="D420">
        <v>3000</v>
      </c>
      <c r="E420">
        <v>5709</v>
      </c>
      <c r="F420">
        <v>37</v>
      </c>
      <c r="G420">
        <v>0</v>
      </c>
      <c r="H420">
        <v>6.6</v>
      </c>
      <c r="I420">
        <v>95</v>
      </c>
      <c r="J420">
        <v>112</v>
      </c>
      <c r="K420">
        <v>26494611</v>
      </c>
      <c r="L420">
        <v>35000000</v>
      </c>
      <c r="M420" s="2">
        <f>VLOOKUP(A420,Sheet2!$A$1:G4144,2,0)</f>
        <v>36204</v>
      </c>
      <c r="N420" t="str">
        <f>VLOOKUP(A420,Sheet2!$A$1:G4144,3,0)</f>
        <v>Color</v>
      </c>
      <c r="O420" t="str">
        <f>VLOOKUP(A420,Sheet2!$A$1:G4144,4,0)</f>
        <v>Comedy</v>
      </c>
      <c r="P420" t="str">
        <f>VLOOKUP(A420,Sheet2!$A$1:G4144,5,0)</f>
        <v>English</v>
      </c>
      <c r="Q420" t="str">
        <f>VLOOKUP(A420,Sheet2!$A$1:G4144,6,0)</f>
        <v>USA</v>
      </c>
      <c r="R420" t="str">
        <f>VLOOKUP(A420,Sheet2!$A$1:G4144,7,0)</f>
        <v>PG-13</v>
      </c>
      <c r="S420" t="str">
        <f>IF(Table1[[#This Row],[Language]]="English","English","Other language")</f>
        <v>English</v>
      </c>
      <c r="T420">
        <f>Table1[[#This Row],[Gross Revenue]]-Table1[[#This Row],[Budget]]</f>
        <v>-8505389</v>
      </c>
      <c r="U420" s="1">
        <f>(Table1[[#This Row],[Gross Revenue]]/Table1[[#This Row],[Budget]])-1</f>
        <v>-0.24301111428571431</v>
      </c>
      <c r="V420" t="str">
        <f t="shared" si="12"/>
        <v>111-130 minutes</v>
      </c>
      <c r="W420">
        <f>Table1[[#This Row],[Profit]]/Table1[[#This Row],[Budget]]</f>
        <v>-0.24301111428571429</v>
      </c>
      <c r="X420" s="22" t="str">
        <f>IF(L420="","",
IF(L420&lt;Predictability!$B$1,"Low",
IF(L420&lt;=Predictability!$B$2,"Mid","High")))</f>
        <v>Mid</v>
      </c>
      <c r="Y420" s="22">
        <f t="shared" si="13"/>
        <v>0</v>
      </c>
    </row>
    <row r="421" spans="1:25" x14ac:dyDescent="0.2">
      <c r="A421" t="s">
        <v>6768</v>
      </c>
      <c r="B421" t="s">
        <v>3118</v>
      </c>
      <c r="C421" t="s">
        <v>2651</v>
      </c>
      <c r="D421">
        <v>1000</v>
      </c>
      <c r="E421">
        <v>4701</v>
      </c>
      <c r="F421">
        <v>0</v>
      </c>
      <c r="G421">
        <v>12000</v>
      </c>
      <c r="H421">
        <v>7.8</v>
      </c>
      <c r="I421">
        <v>121</v>
      </c>
      <c r="J421">
        <v>93</v>
      </c>
      <c r="K421">
        <v>119500000</v>
      </c>
      <c r="L421">
        <v>2600000</v>
      </c>
      <c r="M421" s="2">
        <f>VLOOKUP(A421,Sheet2!$A$1:G4145,2,0)</f>
        <v>27089</v>
      </c>
      <c r="N421" t="str">
        <f>VLOOKUP(A421,Sheet2!$A$1:G4145,3,0)</f>
        <v>Color</v>
      </c>
      <c r="O421" t="str">
        <f>VLOOKUP(A421,Sheet2!$A$1:G4145,4,0)</f>
        <v>Comedy</v>
      </c>
      <c r="P421" t="str">
        <f>VLOOKUP(A421,Sheet2!$A$1:G4145,5,0)</f>
        <v>English</v>
      </c>
      <c r="Q421" t="str">
        <f>VLOOKUP(A421,Sheet2!$A$1:G4145,6,0)</f>
        <v>USA</v>
      </c>
      <c r="R421" t="str">
        <f>VLOOKUP(A421,Sheet2!$A$1:G4145,7,0)</f>
        <v>R</v>
      </c>
      <c r="S421" t="str">
        <f>IF(Table1[[#This Row],[Language]]="English","English","Other language")</f>
        <v>English</v>
      </c>
      <c r="T421">
        <f>Table1[[#This Row],[Gross Revenue]]-Table1[[#This Row],[Budget]]</f>
        <v>116900000</v>
      </c>
      <c r="U421" s="1">
        <f>(Table1[[#This Row],[Gross Revenue]]/Table1[[#This Row],[Budget]])-1</f>
        <v>44.96153846153846</v>
      </c>
      <c r="V421" t="str">
        <f t="shared" si="12"/>
        <v>90-110 minutes</v>
      </c>
      <c r="W421">
        <f>Table1[[#This Row],[Profit]]/Table1[[#This Row],[Budget]]</f>
        <v>44.96153846153846</v>
      </c>
      <c r="X421" s="22" t="str">
        <f>IF(L421="","",
IF(L421&lt;Predictability!$B$1,"Low",
IF(L421&lt;=Predictability!$B$2,"Mid","High")))</f>
        <v>Low</v>
      </c>
      <c r="Y421" s="22">
        <f t="shared" si="13"/>
        <v>1</v>
      </c>
    </row>
    <row r="422" spans="1:25" x14ac:dyDescent="0.2">
      <c r="A422" t="s">
        <v>5066</v>
      </c>
      <c r="B422" t="s">
        <v>576</v>
      </c>
      <c r="C422" t="s">
        <v>721</v>
      </c>
      <c r="D422">
        <v>35000</v>
      </c>
      <c r="E422">
        <v>49743</v>
      </c>
      <c r="F422">
        <v>153</v>
      </c>
      <c r="G422">
        <v>12000</v>
      </c>
      <c r="H422">
        <v>6.5</v>
      </c>
      <c r="I422">
        <v>173</v>
      </c>
      <c r="J422">
        <v>117</v>
      </c>
      <c r="K422">
        <v>46280507</v>
      </c>
      <c r="L422">
        <v>40000000</v>
      </c>
      <c r="M422" s="2">
        <f>VLOOKUP(A422,Sheet2!$A$1:G4146,2,0)</f>
        <v>41982</v>
      </c>
      <c r="N422" t="str">
        <f>VLOOKUP(A422,Sheet2!$A$1:G4146,3,0)</f>
        <v>Color</v>
      </c>
      <c r="O422" t="str">
        <f>VLOOKUP(A422,Sheet2!$A$1:G4146,4,0)</f>
        <v>Comedy</v>
      </c>
      <c r="P422" t="str">
        <f>VLOOKUP(A422,Sheet2!$A$1:G4146,5,0)</f>
        <v>English</v>
      </c>
      <c r="Q422" t="str">
        <f>VLOOKUP(A422,Sheet2!$A$1:G4146,6,0)</f>
        <v>USA</v>
      </c>
      <c r="R422" t="str">
        <f>VLOOKUP(A422,Sheet2!$A$1:G4146,7,0)</f>
        <v>PG-13</v>
      </c>
      <c r="S422" t="str">
        <f>IF(Table1[[#This Row],[Language]]="English","English","Other language")</f>
        <v>English</v>
      </c>
      <c r="T422">
        <f>Table1[[#This Row],[Gross Revenue]]-Table1[[#This Row],[Budget]]</f>
        <v>6280507</v>
      </c>
      <c r="U422" s="1">
        <f>(Table1[[#This Row],[Gross Revenue]]/Table1[[#This Row],[Budget]])-1</f>
        <v>0.15701267500000005</v>
      </c>
      <c r="V422" t="str">
        <f t="shared" si="12"/>
        <v>111-130 minutes</v>
      </c>
      <c r="W422">
        <f>Table1[[#This Row],[Profit]]/Table1[[#This Row],[Budget]]</f>
        <v>0.15701267499999999</v>
      </c>
      <c r="X422" s="22" t="str">
        <f>IF(L422="","",
IF(L422&lt;Predictability!$B$1,"Low",
IF(L422&lt;=Predictability!$B$2,"Mid","High")))</f>
        <v>Mid</v>
      </c>
      <c r="Y422" s="22">
        <f t="shared" si="13"/>
        <v>0</v>
      </c>
    </row>
    <row r="423" spans="1:25" x14ac:dyDescent="0.2">
      <c r="A423" t="s">
        <v>5261</v>
      </c>
      <c r="B423" t="s">
        <v>333</v>
      </c>
      <c r="C423" t="s">
        <v>984</v>
      </c>
      <c r="D423">
        <v>3000</v>
      </c>
      <c r="E423">
        <v>4565</v>
      </c>
      <c r="F423">
        <v>55</v>
      </c>
      <c r="G423">
        <v>394</v>
      </c>
      <c r="H423">
        <v>5.0999999999999996</v>
      </c>
      <c r="I423">
        <v>100</v>
      </c>
      <c r="J423">
        <v>107</v>
      </c>
      <c r="K423">
        <v>29374178</v>
      </c>
      <c r="L423">
        <v>40000000</v>
      </c>
      <c r="M423" s="2">
        <f>VLOOKUP(A423,Sheet2!$A$1:G4147,2,0)</f>
        <v>36832</v>
      </c>
      <c r="N423" t="str">
        <f>VLOOKUP(A423,Sheet2!$A$1:G4147,3,0)</f>
        <v>Color</v>
      </c>
      <c r="O423" t="str">
        <f>VLOOKUP(A423,Sheet2!$A$1:G4147,4,0)</f>
        <v>Crime</v>
      </c>
      <c r="P423" t="str">
        <f>VLOOKUP(A423,Sheet2!$A$1:G4147,5,0)</f>
        <v>English</v>
      </c>
      <c r="Q423" t="str">
        <f>VLOOKUP(A423,Sheet2!$A$1:G4147,6,0)</f>
        <v>USA</v>
      </c>
      <c r="R423" t="str">
        <f>VLOOKUP(A423,Sheet2!$A$1:G4147,7,0)</f>
        <v>R</v>
      </c>
      <c r="S423" t="str">
        <f>IF(Table1[[#This Row],[Language]]="English","English","Other language")</f>
        <v>English</v>
      </c>
      <c r="T423">
        <f>Table1[[#This Row],[Gross Revenue]]-Table1[[#This Row],[Budget]]</f>
        <v>-10625822</v>
      </c>
      <c r="U423" s="1">
        <f>(Table1[[#This Row],[Gross Revenue]]/Table1[[#This Row],[Budget]])-1</f>
        <v>-0.26564555000000001</v>
      </c>
      <c r="V423" t="str">
        <f t="shared" si="12"/>
        <v>90-110 minutes</v>
      </c>
      <c r="W423">
        <f>Table1[[#This Row],[Profit]]/Table1[[#This Row],[Budget]]</f>
        <v>-0.26564555000000001</v>
      </c>
      <c r="X423" s="22" t="str">
        <f>IF(L423="","",
IF(L423&lt;Predictability!$B$1,"Low",
IF(L423&lt;=Predictability!$B$2,"Mid","High")))</f>
        <v>Mid</v>
      </c>
      <c r="Y423" s="22">
        <f t="shared" si="13"/>
        <v>0</v>
      </c>
    </row>
    <row r="424" spans="1:25" x14ac:dyDescent="0.2">
      <c r="A424" t="s">
        <v>5149</v>
      </c>
      <c r="B424" t="s">
        <v>2121</v>
      </c>
      <c r="C424" t="s">
        <v>2122</v>
      </c>
      <c r="D424">
        <v>45</v>
      </c>
      <c r="E424">
        <v>142</v>
      </c>
      <c r="F424">
        <v>353</v>
      </c>
      <c r="G424">
        <v>0</v>
      </c>
      <c r="H424">
        <v>6.6</v>
      </c>
      <c r="I424">
        <v>229</v>
      </c>
      <c r="J424">
        <v>121</v>
      </c>
      <c r="K424">
        <v>3073392</v>
      </c>
      <c r="L424">
        <v>25000000</v>
      </c>
      <c r="M424" s="2">
        <f>VLOOKUP(A424,Sheet2!$A$1:G4148,2,0)</f>
        <v>39702</v>
      </c>
      <c r="N424" t="str">
        <f>VLOOKUP(A424,Sheet2!$A$1:G4148,3,0)</f>
        <v>Color</v>
      </c>
      <c r="O424" t="str">
        <f>VLOOKUP(A424,Sheet2!$A$1:G4148,4,0)</f>
        <v>Drama</v>
      </c>
      <c r="P424" t="str">
        <f>VLOOKUP(A424,Sheet2!$A$1:G4148,5,0)</f>
        <v>English</v>
      </c>
      <c r="Q424" t="str">
        <f>VLOOKUP(A424,Sheet2!$A$1:G4148,6,0)</f>
        <v>Canada</v>
      </c>
      <c r="R424" t="str">
        <f>VLOOKUP(A424,Sheet2!$A$1:G4148,7,0)</f>
        <v>R</v>
      </c>
      <c r="S424" t="str">
        <f>IF(Table1[[#This Row],[Language]]="English","English","Other language")</f>
        <v>English</v>
      </c>
      <c r="T424">
        <f>Table1[[#This Row],[Gross Revenue]]-Table1[[#This Row],[Budget]]</f>
        <v>-21926608</v>
      </c>
      <c r="U424" s="1">
        <f>(Table1[[#This Row],[Gross Revenue]]/Table1[[#This Row],[Budget]])-1</f>
        <v>-0.87706432000000001</v>
      </c>
      <c r="V424" t="str">
        <f t="shared" si="12"/>
        <v>111-130 minutes</v>
      </c>
      <c r="W424">
        <f>Table1[[#This Row],[Profit]]/Table1[[#This Row],[Budget]]</f>
        <v>-0.87706432000000001</v>
      </c>
      <c r="X424" s="22" t="str">
        <f>IF(L424="","",
IF(L424&lt;Predictability!$B$1,"Low",
IF(L424&lt;=Predictability!$B$2,"Mid","High")))</f>
        <v>Mid</v>
      </c>
      <c r="Y424" s="22">
        <f t="shared" si="13"/>
        <v>0</v>
      </c>
    </row>
    <row r="425" spans="1:25" x14ac:dyDescent="0.2">
      <c r="A425" t="s">
        <v>3341</v>
      </c>
      <c r="B425" t="s">
        <v>166</v>
      </c>
      <c r="C425" t="s">
        <v>167</v>
      </c>
      <c r="D425">
        <v>906</v>
      </c>
      <c r="E425">
        <v>4725</v>
      </c>
      <c r="F425">
        <v>7</v>
      </c>
      <c r="G425">
        <v>160</v>
      </c>
      <c r="H425">
        <v>3.9</v>
      </c>
      <c r="I425">
        <v>20</v>
      </c>
      <c r="J425">
        <v>93</v>
      </c>
      <c r="K425">
        <v>5561</v>
      </c>
      <c r="L425">
        <v>10000000</v>
      </c>
      <c r="M425" s="2">
        <f>VLOOKUP(A425,Sheet2!$A$1:G4149,2,0)</f>
        <v>39190</v>
      </c>
      <c r="N425" t="str">
        <f>VLOOKUP(A425,Sheet2!$A$1:G4149,3,0)</f>
        <v>Color</v>
      </c>
      <c r="O425" t="str">
        <f>VLOOKUP(A425,Sheet2!$A$1:G4149,4,0)</f>
        <v>Comedy</v>
      </c>
      <c r="P425" t="str">
        <f>VLOOKUP(A425,Sheet2!$A$1:G4149,5,0)</f>
        <v>English</v>
      </c>
      <c r="Q425" t="str">
        <f>VLOOKUP(A425,Sheet2!$A$1:G4149,6,0)</f>
        <v>USA</v>
      </c>
      <c r="R425" t="str">
        <f>VLOOKUP(A425,Sheet2!$A$1:G4149,7,0)</f>
        <v>PG-13</v>
      </c>
      <c r="S425" t="str">
        <f>IF(Table1[[#This Row],[Language]]="English","English","Other language")</f>
        <v>English</v>
      </c>
      <c r="T425">
        <f>Table1[[#This Row],[Gross Revenue]]-Table1[[#This Row],[Budget]]</f>
        <v>-9994439</v>
      </c>
      <c r="U425" s="1">
        <f>(Table1[[#This Row],[Gross Revenue]]/Table1[[#This Row],[Budget]])-1</f>
        <v>-0.99944390000000005</v>
      </c>
      <c r="V425" t="str">
        <f t="shared" si="12"/>
        <v>90-110 minutes</v>
      </c>
      <c r="W425">
        <f>Table1[[#This Row],[Profit]]/Table1[[#This Row],[Budget]]</f>
        <v>-0.99944390000000005</v>
      </c>
      <c r="X425" s="22" t="str">
        <f>IF(L425="","",
IF(L425&lt;Predictability!$B$1,"Low",
IF(L425&lt;=Predictability!$B$2,"Mid","High")))</f>
        <v>Mid</v>
      </c>
      <c r="Y425" s="22">
        <f t="shared" si="13"/>
        <v>0</v>
      </c>
    </row>
    <row r="426" spans="1:25" x14ac:dyDescent="0.2">
      <c r="A426" t="s">
        <v>6601</v>
      </c>
      <c r="B426" t="s">
        <v>794</v>
      </c>
      <c r="C426" t="s">
        <v>3016</v>
      </c>
      <c r="D426">
        <v>1000</v>
      </c>
      <c r="E426">
        <v>2228</v>
      </c>
      <c r="F426">
        <v>30</v>
      </c>
      <c r="G426">
        <v>145</v>
      </c>
      <c r="H426">
        <v>6.1</v>
      </c>
      <c r="I426">
        <v>42</v>
      </c>
      <c r="J426">
        <v>101</v>
      </c>
      <c r="K426">
        <v>1075288</v>
      </c>
      <c r="L426">
        <v>22000000</v>
      </c>
      <c r="M426" s="2">
        <f>VLOOKUP(A426,Sheet2!$A$1:G4150,2,0)</f>
        <v>35399</v>
      </c>
      <c r="N426" t="str">
        <f>VLOOKUP(A426,Sheet2!$A$1:G4150,3,0)</f>
        <v>Color</v>
      </c>
      <c r="O426" t="str">
        <f>VLOOKUP(A426,Sheet2!$A$1:G4150,4,0)</f>
        <v>Crime</v>
      </c>
      <c r="P426" t="str">
        <f>VLOOKUP(A426,Sheet2!$A$1:G4150,5,0)</f>
        <v>English</v>
      </c>
      <c r="Q426" t="str">
        <f>VLOOKUP(A426,Sheet2!$A$1:G4150,6,0)</f>
        <v>USA</v>
      </c>
      <c r="R426" t="str">
        <f>VLOOKUP(A426,Sheet2!$A$1:G4150,7,0)</f>
        <v>R</v>
      </c>
      <c r="S426" t="str">
        <f>IF(Table1[[#This Row],[Language]]="English","English","Other language")</f>
        <v>English</v>
      </c>
      <c r="T426">
        <f>Table1[[#This Row],[Gross Revenue]]-Table1[[#This Row],[Budget]]</f>
        <v>-20924712</v>
      </c>
      <c r="U426" s="1">
        <f>(Table1[[#This Row],[Gross Revenue]]/Table1[[#This Row],[Budget]])-1</f>
        <v>-0.95112327272727271</v>
      </c>
      <c r="V426" t="str">
        <f t="shared" si="12"/>
        <v>90-110 minutes</v>
      </c>
      <c r="W426">
        <f>Table1[[#This Row],[Profit]]/Table1[[#This Row],[Budget]]</f>
        <v>-0.95112327272727271</v>
      </c>
      <c r="X426" s="22" t="str">
        <f>IF(L426="","",
IF(L426&lt;Predictability!$B$1,"Low",
IF(L426&lt;=Predictability!$B$2,"Mid","High")))</f>
        <v>Mid</v>
      </c>
      <c r="Y426" s="22">
        <f t="shared" si="13"/>
        <v>0</v>
      </c>
    </row>
    <row r="427" spans="1:25" x14ac:dyDescent="0.2">
      <c r="A427" t="s">
        <v>6828</v>
      </c>
      <c r="B427" t="s">
        <v>691</v>
      </c>
      <c r="C427" t="s">
        <v>1811</v>
      </c>
      <c r="D427">
        <v>29000</v>
      </c>
      <c r="E427">
        <v>33160</v>
      </c>
      <c r="F427">
        <v>380</v>
      </c>
      <c r="G427">
        <v>14000</v>
      </c>
      <c r="H427">
        <v>8</v>
      </c>
      <c r="I427">
        <v>166</v>
      </c>
      <c r="J427">
        <v>143</v>
      </c>
      <c r="K427">
        <v>57366262</v>
      </c>
      <c r="L427">
        <v>100000000</v>
      </c>
      <c r="M427" s="2">
        <f>VLOOKUP(A427,Sheet2!$A$1:G4151,2,0)</f>
        <v>38818</v>
      </c>
      <c r="N427" t="str">
        <f>VLOOKUP(A427,Sheet2!$A$1:G4151,3,0)</f>
        <v>Color</v>
      </c>
      <c r="O427" t="str">
        <f>VLOOKUP(A427,Sheet2!$A$1:G4151,4,0)</f>
        <v>Adventure</v>
      </c>
      <c r="P427" t="str">
        <f>VLOOKUP(A427,Sheet2!$A$1:G4151,5,0)</f>
        <v>English</v>
      </c>
      <c r="Q427" t="str">
        <f>VLOOKUP(A427,Sheet2!$A$1:G4151,6,0)</f>
        <v>Germany</v>
      </c>
      <c r="R427" t="str">
        <f>VLOOKUP(A427,Sheet2!$A$1:G4151,7,0)</f>
        <v>R</v>
      </c>
      <c r="S427" t="str">
        <f>IF(Table1[[#This Row],[Language]]="English","English","Other language")</f>
        <v>English</v>
      </c>
      <c r="T427">
        <f>Table1[[#This Row],[Gross Revenue]]-Table1[[#This Row],[Budget]]</f>
        <v>-42633738</v>
      </c>
      <c r="U427" s="1">
        <f>(Table1[[#This Row],[Gross Revenue]]/Table1[[#This Row],[Budget]])-1</f>
        <v>-0.42633737999999999</v>
      </c>
      <c r="V427" t="str">
        <f t="shared" si="12"/>
        <v>131-150 minutes</v>
      </c>
      <c r="W427">
        <f>Table1[[#This Row],[Profit]]/Table1[[#This Row],[Budget]]</f>
        <v>-0.42633737999999999</v>
      </c>
      <c r="X427" s="22" t="str">
        <f>IF(L427="","",
IF(L427&lt;Predictability!$B$1,"Low",
IF(L427&lt;=Predictability!$B$2,"Mid","High")))</f>
        <v>High</v>
      </c>
      <c r="Y427" s="22">
        <f t="shared" si="13"/>
        <v>0</v>
      </c>
    </row>
    <row r="428" spans="1:25" x14ac:dyDescent="0.2">
      <c r="A428" t="s">
        <v>6334</v>
      </c>
      <c r="B428" t="s">
        <v>1493</v>
      </c>
      <c r="C428" t="s">
        <v>1124</v>
      </c>
      <c r="D428">
        <v>848</v>
      </c>
      <c r="E428">
        <v>3227</v>
      </c>
      <c r="F428">
        <v>138</v>
      </c>
      <c r="G428">
        <v>6000</v>
      </c>
      <c r="H428">
        <v>8</v>
      </c>
      <c r="I428">
        <v>12</v>
      </c>
      <c r="J428">
        <v>330</v>
      </c>
      <c r="K428">
        <v>4496583</v>
      </c>
      <c r="L428">
        <v>35000000</v>
      </c>
      <c r="M428" s="2">
        <f>VLOOKUP(A428,Sheet2!$A$1:G4152,2,0)</f>
        <v>34071</v>
      </c>
      <c r="N428" t="str">
        <f>VLOOKUP(A428,Sheet2!$A$1:G4152,3,0)</f>
        <v>Color</v>
      </c>
      <c r="O428" t="str">
        <f>VLOOKUP(A428,Sheet2!$A$1:G4152,4,0)</f>
        <v>Crime</v>
      </c>
      <c r="P428" t="str">
        <f>VLOOKUP(A428,Sheet2!$A$1:G4152,5,0)</f>
        <v>English</v>
      </c>
      <c r="Q428" t="str">
        <f>VLOOKUP(A428,Sheet2!$A$1:G4152,6,0)</f>
        <v>USA</v>
      </c>
      <c r="R428" t="str">
        <f>VLOOKUP(A428,Sheet2!$A$1:G4152,7,0)</f>
        <v>R</v>
      </c>
      <c r="S428" t="str">
        <f>IF(Table1[[#This Row],[Language]]="English","English","Other language")</f>
        <v>English</v>
      </c>
      <c r="T428">
        <f>Table1[[#This Row],[Gross Revenue]]-Table1[[#This Row],[Budget]]</f>
        <v>-30503417</v>
      </c>
      <c r="U428" s="1">
        <f>(Table1[[#This Row],[Gross Revenue]]/Table1[[#This Row],[Budget]])-1</f>
        <v>-0.87152620000000003</v>
      </c>
      <c r="V428" t="str">
        <f t="shared" si="12"/>
        <v>&gt;150 minutes</v>
      </c>
      <c r="W428">
        <f>Table1[[#This Row],[Profit]]/Table1[[#This Row],[Budget]]</f>
        <v>-0.87152620000000003</v>
      </c>
      <c r="X428" s="22" t="str">
        <f>IF(L428="","",
IF(L428&lt;Predictability!$B$1,"Low",
IF(L428&lt;=Predictability!$B$2,"Mid","High")))</f>
        <v>Mid</v>
      </c>
      <c r="Y428" s="22">
        <f t="shared" si="13"/>
        <v>0</v>
      </c>
    </row>
    <row r="429" spans="1:25" x14ac:dyDescent="0.2">
      <c r="A429" t="s">
        <v>6970</v>
      </c>
      <c r="B429" t="s">
        <v>900</v>
      </c>
      <c r="C429" t="s">
        <v>2594</v>
      </c>
      <c r="D429">
        <v>15000</v>
      </c>
      <c r="E429">
        <v>18442</v>
      </c>
      <c r="F429">
        <v>0</v>
      </c>
      <c r="G429">
        <v>0</v>
      </c>
      <c r="H429">
        <v>6.5</v>
      </c>
      <c r="I429">
        <v>91</v>
      </c>
      <c r="J429">
        <v>144</v>
      </c>
      <c r="K429">
        <v>41229</v>
      </c>
      <c r="L429">
        <v>25500000</v>
      </c>
      <c r="M429" s="2">
        <f>VLOOKUP(A429,Sheet2!$A$1:G4153,2,0)</f>
        <v>41291</v>
      </c>
      <c r="N429" t="str">
        <f>VLOOKUP(A429,Sheet2!$A$1:G4153,3,0)</f>
        <v>Color</v>
      </c>
      <c r="O429" t="str">
        <f>VLOOKUP(A429,Sheet2!$A$1:G4153,4,0)</f>
        <v>Crime</v>
      </c>
      <c r="P429" t="str">
        <f>VLOOKUP(A429,Sheet2!$A$1:G4153,5,0)</f>
        <v>English</v>
      </c>
      <c r="Q429" t="str">
        <f>VLOOKUP(A429,Sheet2!$A$1:G4153,6,0)</f>
        <v>France</v>
      </c>
      <c r="R429" t="str">
        <f>VLOOKUP(A429,Sheet2!$A$1:G4153,7,0)</f>
        <v>R</v>
      </c>
      <c r="S429" t="str">
        <f>IF(Table1[[#This Row],[Language]]="English","English","Other language")</f>
        <v>English</v>
      </c>
      <c r="T429">
        <f>Table1[[#This Row],[Gross Revenue]]-Table1[[#This Row],[Budget]]</f>
        <v>-25458771</v>
      </c>
      <c r="U429" s="1">
        <f>(Table1[[#This Row],[Gross Revenue]]/Table1[[#This Row],[Budget]])-1</f>
        <v>-0.99838317647058827</v>
      </c>
      <c r="V429" t="str">
        <f t="shared" si="12"/>
        <v>131-150 minutes</v>
      </c>
      <c r="W429">
        <f>Table1[[#This Row],[Profit]]/Table1[[#This Row],[Budget]]</f>
        <v>-0.99838317647058827</v>
      </c>
      <c r="X429" s="22" t="str">
        <f>IF(L429="","",
IF(L429&lt;Predictability!$B$1,"Low",
IF(L429&lt;=Predictability!$B$2,"Mid","High")))</f>
        <v>Mid</v>
      </c>
      <c r="Y429" s="22">
        <f t="shared" si="13"/>
        <v>0</v>
      </c>
    </row>
    <row r="430" spans="1:25" x14ac:dyDescent="0.2">
      <c r="A430" t="s">
        <v>4865</v>
      </c>
      <c r="B430" t="s">
        <v>1356</v>
      </c>
      <c r="C430" t="s">
        <v>1356</v>
      </c>
      <c r="D430">
        <v>16000</v>
      </c>
      <c r="E430">
        <v>18635</v>
      </c>
      <c r="F430">
        <v>16000</v>
      </c>
      <c r="G430">
        <v>705</v>
      </c>
      <c r="H430">
        <v>6.4</v>
      </c>
      <c r="I430">
        <v>146</v>
      </c>
      <c r="J430">
        <v>110</v>
      </c>
      <c r="K430">
        <v>26199517</v>
      </c>
      <c r="L430">
        <v>50000000</v>
      </c>
      <c r="M430" s="2">
        <f>VLOOKUP(A430,Sheet2!$A$1:G4154,2,0)</f>
        <v>37586</v>
      </c>
      <c r="N430" t="str">
        <f>VLOOKUP(A430,Sheet2!$A$1:G4154,3,0)</f>
        <v>Color</v>
      </c>
      <c r="O430" t="str">
        <f>VLOOKUP(A430,Sheet2!$A$1:G4154,4,0)</f>
        <v>Action</v>
      </c>
      <c r="P430" t="str">
        <f>VLOOKUP(A430,Sheet2!$A$1:G4154,5,0)</f>
        <v>English</v>
      </c>
      <c r="Q430" t="str">
        <f>VLOOKUP(A430,Sheet2!$A$1:G4154,6,0)</f>
        <v>USA</v>
      </c>
      <c r="R430" t="str">
        <f>VLOOKUP(A430,Sheet2!$A$1:G4154,7,0)</f>
        <v>R</v>
      </c>
      <c r="S430" t="str">
        <f>IF(Table1[[#This Row],[Language]]="English","English","Other language")</f>
        <v>English</v>
      </c>
      <c r="T430">
        <f>Table1[[#This Row],[Gross Revenue]]-Table1[[#This Row],[Budget]]</f>
        <v>-23800483</v>
      </c>
      <c r="U430" s="1">
        <f>(Table1[[#This Row],[Gross Revenue]]/Table1[[#This Row],[Budget]])-1</f>
        <v>-0.47600966</v>
      </c>
      <c r="V430" t="str">
        <f t="shared" si="12"/>
        <v>90-110 minutes</v>
      </c>
      <c r="W430">
        <f>Table1[[#This Row],[Profit]]/Table1[[#This Row],[Budget]]</f>
        <v>-0.47600966</v>
      </c>
      <c r="X430" s="22" t="str">
        <f>IF(L430="","",
IF(L430&lt;Predictability!$B$1,"Low",
IF(L430&lt;=Predictability!$B$2,"Mid","High")))</f>
        <v>Mid</v>
      </c>
      <c r="Y430" s="22">
        <f t="shared" si="13"/>
        <v>0</v>
      </c>
    </row>
    <row r="431" spans="1:25" x14ac:dyDescent="0.2">
      <c r="A431" t="s">
        <v>3285</v>
      </c>
      <c r="B431" t="s">
        <v>62</v>
      </c>
      <c r="C431" t="s">
        <v>39</v>
      </c>
      <c r="D431">
        <v>783</v>
      </c>
      <c r="E431">
        <v>2930</v>
      </c>
      <c r="F431">
        <v>892</v>
      </c>
      <c r="G431">
        <v>937</v>
      </c>
      <c r="H431">
        <v>2.9</v>
      </c>
      <c r="I431">
        <v>143</v>
      </c>
      <c r="J431">
        <v>92</v>
      </c>
      <c r="K431">
        <v>1550000</v>
      </c>
      <c r="L431">
        <v>25000000</v>
      </c>
      <c r="M431" s="2">
        <f>VLOOKUP(A431,Sheet2!$A$1:G4155,2,0)</f>
        <v>38586</v>
      </c>
      <c r="N431" t="str">
        <f>VLOOKUP(A431,Sheet2!$A$1:G4155,3,0)</f>
        <v>Color</v>
      </c>
      <c r="O431" t="str">
        <f>VLOOKUP(A431,Sheet2!$A$1:G4155,4,0)</f>
        <v>Action</v>
      </c>
      <c r="P431" t="str">
        <f>VLOOKUP(A431,Sheet2!$A$1:G4155,5,0)</f>
        <v>English</v>
      </c>
      <c r="Q431" t="str">
        <f>VLOOKUP(A431,Sheet2!$A$1:G4155,6,0)</f>
        <v>USA</v>
      </c>
      <c r="R431" t="str">
        <f>VLOOKUP(A431,Sheet2!$A$1:G4155,7,0)</f>
        <v>R</v>
      </c>
      <c r="S431" t="str">
        <f>IF(Table1[[#This Row],[Language]]="English","English","Other language")</f>
        <v>English</v>
      </c>
      <c r="T431">
        <f>Table1[[#This Row],[Gross Revenue]]-Table1[[#This Row],[Budget]]</f>
        <v>-23450000</v>
      </c>
      <c r="U431" s="1">
        <f>(Table1[[#This Row],[Gross Revenue]]/Table1[[#This Row],[Budget]])-1</f>
        <v>-0.93799999999999994</v>
      </c>
      <c r="V431" t="str">
        <f t="shared" si="12"/>
        <v>90-110 minutes</v>
      </c>
      <c r="W431">
        <f>Table1[[#This Row],[Profit]]/Table1[[#This Row],[Budget]]</f>
        <v>-0.93799999999999994</v>
      </c>
      <c r="X431" s="22" t="str">
        <f>IF(L431="","",
IF(L431&lt;Predictability!$B$1,"Low",
IF(L431&lt;=Predictability!$B$2,"Mid","High")))</f>
        <v>Mid</v>
      </c>
      <c r="Y431" s="22">
        <f t="shared" si="13"/>
        <v>0</v>
      </c>
    </row>
    <row r="432" spans="1:25" x14ac:dyDescent="0.2">
      <c r="A432" t="s">
        <v>5599</v>
      </c>
      <c r="B432" t="s">
        <v>992</v>
      </c>
      <c r="C432" t="s">
        <v>2405</v>
      </c>
      <c r="D432">
        <v>633</v>
      </c>
      <c r="E432">
        <v>1168</v>
      </c>
      <c r="F432">
        <v>15</v>
      </c>
      <c r="G432">
        <v>0</v>
      </c>
      <c r="H432">
        <v>6.8</v>
      </c>
      <c r="I432">
        <v>61</v>
      </c>
      <c r="J432">
        <v>92</v>
      </c>
      <c r="K432">
        <v>11806119</v>
      </c>
      <c r="L432">
        <v>1100000</v>
      </c>
      <c r="M432" s="2">
        <f>VLOOKUP(A432,Sheet2!$A$1:G4156,2,0)</f>
        <v>32467</v>
      </c>
      <c r="N432" t="str">
        <f>VLOOKUP(A432,Sheet2!$A$1:G4156,3,0)</f>
        <v>Color</v>
      </c>
      <c r="O432" t="str">
        <f>VLOOKUP(A432,Sheet2!$A$1:G4156,4,0)</f>
        <v>Action</v>
      </c>
      <c r="P432" t="str">
        <f>VLOOKUP(A432,Sheet2!$A$1:G4156,5,0)</f>
        <v>English</v>
      </c>
      <c r="Q432" t="str">
        <f>VLOOKUP(A432,Sheet2!$A$1:G4156,6,0)</f>
        <v>USA</v>
      </c>
      <c r="R432" t="str">
        <f>VLOOKUP(A432,Sheet2!$A$1:G4156,7,0)</f>
        <v>R</v>
      </c>
      <c r="S432" t="str">
        <f>IF(Table1[[#This Row],[Language]]="English","English","Other language")</f>
        <v>English</v>
      </c>
      <c r="T432">
        <f>Table1[[#This Row],[Gross Revenue]]-Table1[[#This Row],[Budget]]</f>
        <v>10706119</v>
      </c>
      <c r="U432" s="1">
        <f>(Table1[[#This Row],[Gross Revenue]]/Table1[[#This Row],[Budget]])-1</f>
        <v>9.7328354545454552</v>
      </c>
      <c r="V432" t="str">
        <f t="shared" si="12"/>
        <v>90-110 minutes</v>
      </c>
      <c r="W432">
        <f>Table1[[#This Row],[Profit]]/Table1[[#This Row],[Budget]]</f>
        <v>9.7328354545454552</v>
      </c>
      <c r="X432" s="22" t="str">
        <f>IF(L432="","",
IF(L432&lt;Predictability!$B$1,"Low",
IF(L432&lt;=Predictability!$B$2,"Mid","High")))</f>
        <v>Low</v>
      </c>
      <c r="Y432" s="22">
        <f t="shared" si="13"/>
        <v>1</v>
      </c>
    </row>
    <row r="433" spans="1:25" x14ac:dyDescent="0.2">
      <c r="A433" t="s">
        <v>6616</v>
      </c>
      <c r="B433" t="s">
        <v>1641</v>
      </c>
      <c r="C433" t="s">
        <v>2433</v>
      </c>
      <c r="D433">
        <v>773</v>
      </c>
      <c r="E433">
        <v>976</v>
      </c>
      <c r="F433">
        <v>521</v>
      </c>
      <c r="G433">
        <v>0</v>
      </c>
      <c r="H433">
        <v>7.7</v>
      </c>
      <c r="I433">
        <v>92</v>
      </c>
      <c r="J433">
        <v>107</v>
      </c>
      <c r="K433">
        <v>768045</v>
      </c>
      <c r="L433">
        <v>2000000</v>
      </c>
      <c r="M433" s="2">
        <f>VLOOKUP(A433,Sheet2!$A$1:G4157,2,0)</f>
        <v>37356</v>
      </c>
      <c r="N433" t="str">
        <f>VLOOKUP(A433,Sheet2!$A$1:G4157,3,0)</f>
        <v>Color</v>
      </c>
      <c r="O433" t="str">
        <f>VLOOKUP(A433,Sheet2!$A$1:G4157,4,0)</f>
        <v>Drama</v>
      </c>
      <c r="P433" t="str">
        <f>VLOOKUP(A433,Sheet2!$A$1:G4157,5,0)</f>
        <v>English</v>
      </c>
      <c r="Q433" t="str">
        <f>VLOOKUP(A433,Sheet2!$A$1:G4157,6,0)</f>
        <v>UK</v>
      </c>
      <c r="R433" t="str">
        <f>VLOOKUP(A433,Sheet2!$A$1:G4157,7,0)</f>
        <v>R</v>
      </c>
      <c r="S433" t="str">
        <f>IF(Table1[[#This Row],[Language]]="English","English","Other language")</f>
        <v>English</v>
      </c>
      <c r="T433">
        <f>Table1[[#This Row],[Gross Revenue]]-Table1[[#This Row],[Budget]]</f>
        <v>-1231955</v>
      </c>
      <c r="U433" s="1">
        <f>(Table1[[#This Row],[Gross Revenue]]/Table1[[#This Row],[Budget]])-1</f>
        <v>-0.61597750000000007</v>
      </c>
      <c r="V433" t="str">
        <f t="shared" si="12"/>
        <v>90-110 minutes</v>
      </c>
      <c r="W433">
        <f>Table1[[#This Row],[Profit]]/Table1[[#This Row],[Budget]]</f>
        <v>-0.61597749999999996</v>
      </c>
      <c r="X433" s="22" t="str">
        <f>IF(L433="","",
IF(L433&lt;Predictability!$B$1,"Low",
IF(L433&lt;=Predictability!$B$2,"Mid","High")))</f>
        <v>Low</v>
      </c>
      <c r="Y433" s="22">
        <f t="shared" si="13"/>
        <v>0</v>
      </c>
    </row>
    <row r="434" spans="1:25" x14ac:dyDescent="0.2">
      <c r="A434" t="s">
        <v>6546</v>
      </c>
      <c r="B434" t="s">
        <v>546</v>
      </c>
      <c r="C434" t="s">
        <v>2984</v>
      </c>
      <c r="D434">
        <v>40000</v>
      </c>
      <c r="E434">
        <v>43453</v>
      </c>
      <c r="F434">
        <v>47</v>
      </c>
      <c r="G434">
        <v>13000</v>
      </c>
      <c r="H434">
        <v>7.6</v>
      </c>
      <c r="I434">
        <v>147</v>
      </c>
      <c r="J434">
        <v>124</v>
      </c>
      <c r="K434">
        <v>52937130</v>
      </c>
      <c r="L434">
        <v>30000000</v>
      </c>
      <c r="M434" s="2">
        <f>VLOOKUP(A434,Sheet2!$A$1:G4158,2,0)</f>
        <v>37071</v>
      </c>
      <c r="N434" t="str">
        <f>VLOOKUP(A434,Sheet2!$A$1:G4158,3,0)</f>
        <v>Color</v>
      </c>
      <c r="O434" t="str">
        <f>VLOOKUP(A434,Sheet2!$A$1:G4158,4,0)</f>
        <v>Biography</v>
      </c>
      <c r="P434" t="str">
        <f>VLOOKUP(A434,Sheet2!$A$1:G4158,5,0)</f>
        <v>English</v>
      </c>
      <c r="Q434" t="str">
        <f>VLOOKUP(A434,Sheet2!$A$1:G4158,6,0)</f>
        <v>USA</v>
      </c>
      <c r="R434" t="str">
        <f>VLOOKUP(A434,Sheet2!$A$1:G4158,7,0)</f>
        <v>R</v>
      </c>
      <c r="S434" t="str">
        <f>IF(Table1[[#This Row],[Language]]="English","English","Other language")</f>
        <v>English</v>
      </c>
      <c r="T434">
        <f>Table1[[#This Row],[Gross Revenue]]-Table1[[#This Row],[Budget]]</f>
        <v>22937130</v>
      </c>
      <c r="U434" s="1">
        <f>(Table1[[#This Row],[Gross Revenue]]/Table1[[#This Row],[Budget]])-1</f>
        <v>0.76457099999999989</v>
      </c>
      <c r="V434" t="str">
        <f t="shared" si="12"/>
        <v>111-130 minutes</v>
      </c>
      <c r="W434">
        <f>Table1[[#This Row],[Profit]]/Table1[[#This Row],[Budget]]</f>
        <v>0.764571</v>
      </c>
      <c r="X434" s="22" t="str">
        <f>IF(L434="","",
IF(L434&lt;Predictability!$B$1,"Low",
IF(L434&lt;=Predictability!$B$2,"Mid","High")))</f>
        <v>Mid</v>
      </c>
      <c r="Y434" s="22">
        <f t="shared" si="13"/>
        <v>1</v>
      </c>
    </row>
    <row r="435" spans="1:25" x14ac:dyDescent="0.2">
      <c r="A435" t="s">
        <v>5334</v>
      </c>
      <c r="B435" t="s">
        <v>1358</v>
      </c>
      <c r="C435" t="s">
        <v>2239</v>
      </c>
      <c r="D435">
        <v>638</v>
      </c>
      <c r="E435">
        <v>1641</v>
      </c>
      <c r="F435">
        <v>22</v>
      </c>
      <c r="G435">
        <v>115</v>
      </c>
      <c r="H435">
        <v>6.7</v>
      </c>
      <c r="I435">
        <v>44</v>
      </c>
      <c r="J435">
        <v>88</v>
      </c>
      <c r="K435">
        <v>464126</v>
      </c>
      <c r="L435">
        <v>1000000</v>
      </c>
      <c r="M435" s="2">
        <f>VLOOKUP(A435,Sheet2!$A$1:G4159,2,0)</f>
        <v>37523</v>
      </c>
      <c r="N435" t="str">
        <f>VLOOKUP(A435,Sheet2!$A$1:G4159,3,0)</f>
        <v>Color</v>
      </c>
      <c r="O435" t="str">
        <f>VLOOKUP(A435,Sheet2!$A$1:G4159,4,0)</f>
        <v>Drama</v>
      </c>
      <c r="P435" t="str">
        <f>VLOOKUP(A435,Sheet2!$A$1:G4159,5,0)</f>
        <v>English</v>
      </c>
      <c r="Q435" t="str">
        <f>VLOOKUP(A435,Sheet2!$A$1:G4159,6,0)</f>
        <v>USA</v>
      </c>
      <c r="R435" t="str">
        <f>VLOOKUP(A435,Sheet2!$A$1:G4159,7,0)</f>
        <v>R</v>
      </c>
      <c r="S435" t="str">
        <f>IF(Table1[[#This Row],[Language]]="English","English","Other language")</f>
        <v>English</v>
      </c>
      <c r="T435">
        <f>Table1[[#This Row],[Gross Revenue]]-Table1[[#This Row],[Budget]]</f>
        <v>-535874</v>
      </c>
      <c r="U435" s="1">
        <f>(Table1[[#This Row],[Gross Revenue]]/Table1[[#This Row],[Budget]])-1</f>
        <v>-0.53587399999999996</v>
      </c>
      <c r="V435" t="str">
        <f t="shared" si="12"/>
        <v>&lt;90 minutes</v>
      </c>
      <c r="W435">
        <f>Table1[[#This Row],[Profit]]/Table1[[#This Row],[Budget]]</f>
        <v>-0.53587399999999996</v>
      </c>
      <c r="X435" s="22" t="str">
        <f>IF(L435="","",
IF(L435&lt;Predictability!$B$1,"Low",
IF(L435&lt;=Predictability!$B$2,"Mid","High")))</f>
        <v>Low</v>
      </c>
      <c r="Y435" s="22">
        <f t="shared" si="13"/>
        <v>0</v>
      </c>
    </row>
    <row r="436" spans="1:25" x14ac:dyDescent="0.2">
      <c r="A436" t="s">
        <v>3982</v>
      </c>
      <c r="B436" t="s">
        <v>1086</v>
      </c>
      <c r="C436" t="s">
        <v>1087</v>
      </c>
      <c r="D436">
        <v>585</v>
      </c>
      <c r="E436">
        <v>1165</v>
      </c>
      <c r="F436">
        <v>134</v>
      </c>
      <c r="G436">
        <v>0</v>
      </c>
      <c r="H436">
        <v>5.6</v>
      </c>
      <c r="I436">
        <v>69</v>
      </c>
      <c r="J436">
        <v>104</v>
      </c>
      <c r="K436">
        <v>40118420</v>
      </c>
      <c r="L436">
        <v>30000000</v>
      </c>
      <c r="M436" s="2">
        <f>VLOOKUP(A436,Sheet2!$A$1:G4160,2,0)</f>
        <v>37596</v>
      </c>
      <c r="N436" t="str">
        <f>VLOOKUP(A436,Sheet2!$A$1:G4160,3,0)</f>
        <v>Color</v>
      </c>
      <c r="O436" t="str">
        <f>VLOOKUP(A436,Sheet2!$A$1:G4160,4,0)</f>
        <v>Drama</v>
      </c>
      <c r="P436" t="str">
        <f>VLOOKUP(A436,Sheet2!$A$1:G4160,5,0)</f>
        <v>English</v>
      </c>
      <c r="Q436" t="str">
        <f>VLOOKUP(A436,Sheet2!$A$1:G4160,6,0)</f>
        <v>USA</v>
      </c>
      <c r="R436" t="str">
        <f>VLOOKUP(A436,Sheet2!$A$1:G4160,7,0)</f>
        <v>PG-13</v>
      </c>
      <c r="S436" t="str">
        <f>IF(Table1[[#This Row],[Language]]="English","English","Other language")</f>
        <v>English</v>
      </c>
      <c r="T436">
        <f>Table1[[#This Row],[Gross Revenue]]-Table1[[#This Row],[Budget]]</f>
        <v>10118420</v>
      </c>
      <c r="U436" s="1">
        <f>(Table1[[#This Row],[Gross Revenue]]/Table1[[#This Row],[Budget]])-1</f>
        <v>0.33728066666666656</v>
      </c>
      <c r="V436" t="str">
        <f t="shared" si="12"/>
        <v>90-110 minutes</v>
      </c>
      <c r="W436">
        <f>Table1[[#This Row],[Profit]]/Table1[[#This Row],[Budget]]</f>
        <v>0.33728066666666667</v>
      </c>
      <c r="X436" s="22" t="str">
        <f>IF(L436="","",
IF(L436&lt;Predictability!$B$1,"Low",
IF(L436&lt;=Predictability!$B$2,"Mid","High")))</f>
        <v>Mid</v>
      </c>
      <c r="Y436" s="22">
        <f t="shared" si="13"/>
        <v>0</v>
      </c>
    </row>
    <row r="437" spans="1:25" x14ac:dyDescent="0.2">
      <c r="A437" t="s">
        <v>6249</v>
      </c>
      <c r="B437" t="s">
        <v>2834</v>
      </c>
      <c r="C437" t="s">
        <v>1781</v>
      </c>
      <c r="D437">
        <v>594</v>
      </c>
      <c r="E437">
        <v>1353</v>
      </c>
      <c r="F437">
        <v>11000</v>
      </c>
      <c r="G437">
        <v>36000</v>
      </c>
      <c r="H437">
        <v>7.3</v>
      </c>
      <c r="I437">
        <v>415</v>
      </c>
      <c r="J437">
        <v>98</v>
      </c>
      <c r="K437">
        <v>33404871</v>
      </c>
      <c r="L437">
        <v>18000000</v>
      </c>
      <c r="M437" s="2">
        <f>VLOOKUP(A437,Sheet2!$A$1:G4161,2,0)</f>
        <v>41514</v>
      </c>
      <c r="N437" t="str">
        <f>VLOOKUP(A437,Sheet2!$A$1:G4161,3,0)</f>
        <v>Color</v>
      </c>
      <c r="O437" t="str">
        <f>VLOOKUP(A437,Sheet2!$A$1:G4161,4,0)</f>
        <v>Drama</v>
      </c>
      <c r="P437" t="str">
        <f>VLOOKUP(A437,Sheet2!$A$1:G4161,5,0)</f>
        <v>English</v>
      </c>
      <c r="Q437" t="str">
        <f>VLOOKUP(A437,Sheet2!$A$1:G4161,6,0)</f>
        <v>USA</v>
      </c>
      <c r="R437" t="str">
        <f>VLOOKUP(A437,Sheet2!$A$1:G4161,7,0)</f>
        <v>PG-13</v>
      </c>
      <c r="S437" t="str">
        <f>IF(Table1[[#This Row],[Language]]="English","English","Other language")</f>
        <v>English</v>
      </c>
      <c r="T437">
        <f>Table1[[#This Row],[Gross Revenue]]-Table1[[#This Row],[Budget]]</f>
        <v>15404871</v>
      </c>
      <c r="U437" s="1">
        <f>(Table1[[#This Row],[Gross Revenue]]/Table1[[#This Row],[Budget]])-1</f>
        <v>0.85582616666666667</v>
      </c>
      <c r="V437" t="str">
        <f t="shared" si="12"/>
        <v>90-110 minutes</v>
      </c>
      <c r="W437">
        <f>Table1[[#This Row],[Profit]]/Table1[[#This Row],[Budget]]</f>
        <v>0.85582616666666667</v>
      </c>
      <c r="X437" s="22" t="str">
        <f>IF(L437="","",
IF(L437&lt;Predictability!$B$1,"Low",
IF(L437&lt;=Predictability!$B$2,"Mid","High")))</f>
        <v>Mid</v>
      </c>
      <c r="Y437" s="22">
        <f t="shared" si="13"/>
        <v>1</v>
      </c>
    </row>
    <row r="438" spans="1:25" x14ac:dyDescent="0.2">
      <c r="A438" t="s">
        <v>4353</v>
      </c>
      <c r="B438" t="s">
        <v>1467</v>
      </c>
      <c r="C438" t="s">
        <v>1468</v>
      </c>
      <c r="D438">
        <v>1000</v>
      </c>
      <c r="E438">
        <v>1805</v>
      </c>
      <c r="F438">
        <v>14</v>
      </c>
      <c r="G438">
        <v>0</v>
      </c>
      <c r="H438">
        <v>6</v>
      </c>
      <c r="I438">
        <v>38</v>
      </c>
      <c r="J438">
        <v>108</v>
      </c>
      <c r="K438">
        <v>594904</v>
      </c>
      <c r="L438">
        <v>1200000</v>
      </c>
      <c r="M438" s="2">
        <f>VLOOKUP(A438,Sheet2!$A$1:G4162,2,0)</f>
        <v>41072</v>
      </c>
      <c r="N438" t="str">
        <f>VLOOKUP(A438,Sheet2!$A$1:G4162,3,0)</f>
        <v>Color</v>
      </c>
      <c r="O438" t="str">
        <f>VLOOKUP(A438,Sheet2!$A$1:G4162,4,0)</f>
        <v>Comedy</v>
      </c>
      <c r="P438" t="str">
        <f>VLOOKUP(A438,Sheet2!$A$1:G4162,5,0)</f>
        <v>English</v>
      </c>
      <c r="Q438" t="str">
        <f>VLOOKUP(A438,Sheet2!$A$1:G4162,6,0)</f>
        <v>USA</v>
      </c>
      <c r="R438" t="str">
        <f>VLOOKUP(A438,Sheet2!$A$1:G4162,7,0)</f>
        <v>PG-13</v>
      </c>
      <c r="S438" t="str">
        <f>IF(Table1[[#This Row],[Language]]="English","English","Other language")</f>
        <v>English</v>
      </c>
      <c r="T438">
        <f>Table1[[#This Row],[Gross Revenue]]-Table1[[#This Row],[Budget]]</f>
        <v>-605096</v>
      </c>
      <c r="U438" s="1">
        <f>(Table1[[#This Row],[Gross Revenue]]/Table1[[#This Row],[Budget]])-1</f>
        <v>-0.50424666666666673</v>
      </c>
      <c r="V438" t="str">
        <f t="shared" si="12"/>
        <v>90-110 minutes</v>
      </c>
      <c r="W438">
        <f>Table1[[#This Row],[Profit]]/Table1[[#This Row],[Budget]]</f>
        <v>-0.50424666666666662</v>
      </c>
      <c r="X438" s="22" t="str">
        <f>IF(L438="","",
IF(L438&lt;Predictability!$B$1,"Low",
IF(L438&lt;=Predictability!$B$2,"Mid","High")))</f>
        <v>Low</v>
      </c>
      <c r="Y438" s="22">
        <f t="shared" si="13"/>
        <v>0</v>
      </c>
    </row>
    <row r="439" spans="1:25" x14ac:dyDescent="0.2">
      <c r="A439" t="s">
        <v>6804</v>
      </c>
      <c r="B439" t="s">
        <v>3100</v>
      </c>
      <c r="C439" t="s">
        <v>2894</v>
      </c>
      <c r="D439">
        <v>1000</v>
      </c>
      <c r="E439">
        <v>1528</v>
      </c>
      <c r="F439">
        <v>57</v>
      </c>
      <c r="G439">
        <v>0</v>
      </c>
      <c r="H439">
        <v>7.1</v>
      </c>
      <c r="I439">
        <v>279</v>
      </c>
      <c r="J439">
        <v>90</v>
      </c>
      <c r="K439">
        <v>258113</v>
      </c>
      <c r="L439">
        <v>1066167</v>
      </c>
      <c r="M439" s="2">
        <f>VLOOKUP(A439,Sheet2!$A$1:G4163,2,0)</f>
        <v>41447</v>
      </c>
      <c r="N439" t="str">
        <f>VLOOKUP(A439,Sheet2!$A$1:G4163,3,0)</f>
        <v>Color</v>
      </c>
      <c r="O439" t="str">
        <f>VLOOKUP(A439,Sheet2!$A$1:G4163,4,0)</f>
        <v>Crime</v>
      </c>
      <c r="P439" t="str">
        <f>VLOOKUP(A439,Sheet2!$A$1:G4163,5,0)</f>
        <v>English</v>
      </c>
      <c r="Q439" t="str">
        <f>VLOOKUP(A439,Sheet2!$A$1:G4163,6,0)</f>
        <v>USA</v>
      </c>
      <c r="R439" t="str">
        <f>VLOOKUP(A439,Sheet2!$A$1:G4163,7,0)</f>
        <v>R</v>
      </c>
      <c r="S439" t="str">
        <f>IF(Table1[[#This Row],[Language]]="English","English","Other language")</f>
        <v>English</v>
      </c>
      <c r="T439">
        <f>Table1[[#This Row],[Gross Revenue]]-Table1[[#This Row],[Budget]]</f>
        <v>-808054</v>
      </c>
      <c r="U439" s="1">
        <f>(Table1[[#This Row],[Gross Revenue]]/Table1[[#This Row],[Budget]])-1</f>
        <v>-0.75790565643093433</v>
      </c>
      <c r="V439" t="str">
        <f t="shared" si="12"/>
        <v>90-110 minutes</v>
      </c>
      <c r="W439">
        <f>Table1[[#This Row],[Profit]]/Table1[[#This Row],[Budget]]</f>
        <v>-0.75790565643093433</v>
      </c>
      <c r="X439" s="22" t="str">
        <f>IF(L439="","",
IF(L439&lt;Predictability!$B$1,"Low",
IF(L439&lt;=Predictability!$B$2,"Mid","High")))</f>
        <v>Low</v>
      </c>
      <c r="Y439" s="22">
        <f t="shared" si="13"/>
        <v>0</v>
      </c>
    </row>
    <row r="440" spans="1:25" x14ac:dyDescent="0.2">
      <c r="A440" t="s">
        <v>4765</v>
      </c>
      <c r="B440" t="s">
        <v>888</v>
      </c>
      <c r="C440" t="s">
        <v>339</v>
      </c>
      <c r="D440">
        <v>789</v>
      </c>
      <c r="E440">
        <v>2986</v>
      </c>
      <c r="F440">
        <v>10</v>
      </c>
      <c r="G440">
        <v>0</v>
      </c>
      <c r="H440">
        <v>6.3</v>
      </c>
      <c r="I440">
        <v>40</v>
      </c>
      <c r="J440">
        <v>93</v>
      </c>
      <c r="K440">
        <v>68208190</v>
      </c>
      <c r="L440">
        <v>65000000</v>
      </c>
      <c r="M440" s="2">
        <f>VLOOKUP(A440,Sheet2!$A$1:G4164,2,0)</f>
        <v>36337</v>
      </c>
      <c r="N440" t="str">
        <f>VLOOKUP(A440,Sheet2!$A$1:G4164,3,0)</f>
        <v>Color</v>
      </c>
      <c r="O440" t="str">
        <f>VLOOKUP(A440,Sheet2!$A$1:G4164,4,0)</f>
        <v>Action</v>
      </c>
      <c r="P440" t="str">
        <f>VLOOKUP(A440,Sheet2!$A$1:G4164,5,0)</f>
        <v>English</v>
      </c>
      <c r="Q440" t="str">
        <f>VLOOKUP(A440,Sheet2!$A$1:G4164,6,0)</f>
        <v>USA</v>
      </c>
      <c r="R440" t="str">
        <f>VLOOKUP(A440,Sheet2!$A$1:G4164,7,0)</f>
        <v>PG-13</v>
      </c>
      <c r="S440" t="str">
        <f>IF(Table1[[#This Row],[Language]]="English","English","Other language")</f>
        <v>English</v>
      </c>
      <c r="T440">
        <f>Table1[[#This Row],[Gross Revenue]]-Table1[[#This Row],[Budget]]</f>
        <v>3208190</v>
      </c>
      <c r="U440" s="1">
        <f>(Table1[[#This Row],[Gross Revenue]]/Table1[[#This Row],[Budget]])-1</f>
        <v>4.935676923076926E-2</v>
      </c>
      <c r="V440" t="str">
        <f t="shared" si="12"/>
        <v>90-110 minutes</v>
      </c>
      <c r="W440">
        <f>Table1[[#This Row],[Profit]]/Table1[[#This Row],[Budget]]</f>
        <v>4.9356769230769232E-2</v>
      </c>
      <c r="X440" s="22" t="str">
        <f>IF(L440="","",
IF(L440&lt;Predictability!$B$1,"Low",
IF(L440&lt;=Predictability!$B$2,"Mid","High")))</f>
        <v>High</v>
      </c>
      <c r="Y440" s="22">
        <f t="shared" si="13"/>
        <v>0</v>
      </c>
    </row>
    <row r="441" spans="1:25" x14ac:dyDescent="0.2">
      <c r="A441" t="s">
        <v>6374</v>
      </c>
      <c r="B441" t="s">
        <v>1531</v>
      </c>
      <c r="C441" t="s">
        <v>2462</v>
      </c>
      <c r="D441">
        <v>33000</v>
      </c>
      <c r="E441">
        <v>35941</v>
      </c>
      <c r="F441">
        <v>310</v>
      </c>
      <c r="G441">
        <v>25000</v>
      </c>
      <c r="H441">
        <v>7.4</v>
      </c>
      <c r="I441">
        <v>377</v>
      </c>
      <c r="J441">
        <v>112</v>
      </c>
      <c r="K441">
        <v>9701559</v>
      </c>
      <c r="L441">
        <v>3500000</v>
      </c>
      <c r="M441" s="2">
        <f>VLOOKUP(A441,Sheet2!$A$1:G4165,2,0)</f>
        <v>40382</v>
      </c>
      <c r="N441" t="str">
        <f>VLOOKUP(A441,Sheet2!$A$1:G4165,3,0)</f>
        <v>Color</v>
      </c>
      <c r="O441" t="str">
        <f>VLOOKUP(A441,Sheet2!$A$1:G4165,4,0)</f>
        <v>Drama</v>
      </c>
      <c r="P441" t="str">
        <f>VLOOKUP(A441,Sheet2!$A$1:G4165,5,0)</f>
        <v>English</v>
      </c>
      <c r="Q441" t="str">
        <f>VLOOKUP(A441,Sheet2!$A$1:G4165,6,0)</f>
        <v>USA</v>
      </c>
      <c r="R441" t="str">
        <f>VLOOKUP(A441,Sheet2!$A$1:G4165,7,0)</f>
        <v>R</v>
      </c>
      <c r="S441" t="str">
        <f>IF(Table1[[#This Row],[Language]]="English","English","Other language")</f>
        <v>English</v>
      </c>
      <c r="T441">
        <f>Table1[[#This Row],[Gross Revenue]]-Table1[[#This Row],[Budget]]</f>
        <v>6201559</v>
      </c>
      <c r="U441" s="1">
        <f>(Table1[[#This Row],[Gross Revenue]]/Table1[[#This Row],[Budget]])-1</f>
        <v>1.7718739999999999</v>
      </c>
      <c r="V441" t="str">
        <f t="shared" si="12"/>
        <v>111-130 minutes</v>
      </c>
      <c r="W441">
        <f>Table1[[#This Row],[Profit]]/Table1[[#This Row],[Budget]]</f>
        <v>1.7718739999999999</v>
      </c>
      <c r="X441" s="22" t="str">
        <f>IF(L441="","",
IF(L441&lt;Predictability!$B$1,"Low",
IF(L441&lt;=Predictability!$B$2,"Mid","High")))</f>
        <v>Low</v>
      </c>
      <c r="Y441" s="22">
        <f t="shared" si="13"/>
        <v>1</v>
      </c>
    </row>
    <row r="442" spans="1:25" x14ac:dyDescent="0.2">
      <c r="A442" t="s">
        <v>3545</v>
      </c>
      <c r="B442" t="s">
        <v>259</v>
      </c>
      <c r="C442" t="s">
        <v>515</v>
      </c>
      <c r="D442">
        <v>890</v>
      </c>
      <c r="E442">
        <v>3161</v>
      </c>
      <c r="F442">
        <v>2</v>
      </c>
      <c r="G442">
        <v>1000</v>
      </c>
      <c r="H442">
        <v>4.9000000000000004</v>
      </c>
      <c r="I442">
        <v>63</v>
      </c>
      <c r="J442">
        <v>97</v>
      </c>
      <c r="K442">
        <v>8586376</v>
      </c>
      <c r="L442">
        <v>20000000</v>
      </c>
      <c r="M442" s="2">
        <f>VLOOKUP(A442,Sheet2!$A$1:G4166,2,0)</f>
        <v>37527</v>
      </c>
      <c r="N442" t="str">
        <f>VLOOKUP(A442,Sheet2!$A$1:G4166,3,0)</f>
        <v>Color</v>
      </c>
      <c r="O442" t="str">
        <f>VLOOKUP(A442,Sheet2!$A$1:G4166,4,0)</f>
        <v>Comedy</v>
      </c>
      <c r="P442" t="str">
        <f>VLOOKUP(A442,Sheet2!$A$1:G4166,5,0)</f>
        <v>English</v>
      </c>
      <c r="Q442" t="str">
        <f>VLOOKUP(A442,Sheet2!$A$1:G4166,6,0)</f>
        <v>USA</v>
      </c>
      <c r="R442" t="str">
        <f>VLOOKUP(A442,Sheet2!$A$1:G4166,7,0)</f>
        <v>R</v>
      </c>
      <c r="S442" t="str">
        <f>IF(Table1[[#This Row],[Language]]="English","English","Other language")</f>
        <v>English</v>
      </c>
      <c r="T442">
        <f>Table1[[#This Row],[Gross Revenue]]-Table1[[#This Row],[Budget]]</f>
        <v>-11413624</v>
      </c>
      <c r="U442" s="1">
        <f>(Table1[[#This Row],[Gross Revenue]]/Table1[[#This Row],[Budget]])-1</f>
        <v>-0.5706812</v>
      </c>
      <c r="V442" t="str">
        <f t="shared" si="12"/>
        <v>90-110 minutes</v>
      </c>
      <c r="W442">
        <f>Table1[[#This Row],[Profit]]/Table1[[#This Row],[Budget]]</f>
        <v>-0.5706812</v>
      </c>
      <c r="X442" s="22" t="str">
        <f>IF(L442="","",
IF(L442&lt;Predictability!$B$1,"Low",
IF(L442&lt;=Predictability!$B$2,"Mid","High")))</f>
        <v>Mid</v>
      </c>
      <c r="Y442" s="22">
        <f t="shared" si="13"/>
        <v>0</v>
      </c>
    </row>
    <row r="443" spans="1:25" x14ac:dyDescent="0.2">
      <c r="A443" t="s">
        <v>5792</v>
      </c>
      <c r="B443" t="s">
        <v>784</v>
      </c>
      <c r="C443" t="s">
        <v>2535</v>
      </c>
      <c r="D443">
        <v>12000</v>
      </c>
      <c r="E443">
        <v>13528</v>
      </c>
      <c r="F443">
        <v>0</v>
      </c>
      <c r="G443">
        <v>0</v>
      </c>
      <c r="H443">
        <v>7</v>
      </c>
      <c r="I443">
        <v>195</v>
      </c>
      <c r="J443">
        <v>112</v>
      </c>
      <c r="K443">
        <v>11204499</v>
      </c>
      <c r="L443">
        <v>14000000</v>
      </c>
      <c r="M443" s="2">
        <f>VLOOKUP(A443,Sheet2!$A$1:G4167,2,0)</f>
        <v>38952</v>
      </c>
      <c r="N443" t="str">
        <f>VLOOKUP(A443,Sheet2!$A$1:G4167,3,0)</f>
        <v>Color</v>
      </c>
      <c r="O443" t="str">
        <f>VLOOKUP(A443,Sheet2!$A$1:G4167,4,0)</f>
        <v>Drama</v>
      </c>
      <c r="P443" t="str">
        <f>VLOOKUP(A443,Sheet2!$A$1:G4167,5,0)</f>
        <v>English</v>
      </c>
      <c r="Q443" t="str">
        <f>VLOOKUP(A443,Sheet2!$A$1:G4167,6,0)</f>
        <v>USA</v>
      </c>
      <c r="R443" t="str">
        <f>VLOOKUP(A443,Sheet2!$A$1:G4167,7,0)</f>
        <v>R</v>
      </c>
      <c r="S443" t="str">
        <f>IF(Table1[[#This Row],[Language]]="English","English","Other language")</f>
        <v>English</v>
      </c>
      <c r="T443">
        <f>Table1[[#This Row],[Gross Revenue]]-Table1[[#This Row],[Budget]]</f>
        <v>-2795501</v>
      </c>
      <c r="U443" s="1">
        <f>(Table1[[#This Row],[Gross Revenue]]/Table1[[#This Row],[Budget]])-1</f>
        <v>-0.19967864285714287</v>
      </c>
      <c r="V443" t="str">
        <f t="shared" si="12"/>
        <v>111-130 minutes</v>
      </c>
      <c r="W443">
        <f>Table1[[#This Row],[Profit]]/Table1[[#This Row],[Budget]]</f>
        <v>-0.19967864285714285</v>
      </c>
      <c r="X443" s="22" t="str">
        <f>IF(L443="","",
IF(L443&lt;Predictability!$B$1,"Low",
IF(L443&lt;=Predictability!$B$2,"Mid","High")))</f>
        <v>Mid</v>
      </c>
      <c r="Y443" s="22">
        <f t="shared" si="13"/>
        <v>0</v>
      </c>
    </row>
    <row r="444" spans="1:25" x14ac:dyDescent="0.2">
      <c r="A444" t="s">
        <v>5929</v>
      </c>
      <c r="B444" t="s">
        <v>691</v>
      </c>
      <c r="C444" t="s">
        <v>1275</v>
      </c>
      <c r="D444">
        <v>29000</v>
      </c>
      <c r="E444">
        <v>29824</v>
      </c>
      <c r="F444">
        <v>0</v>
      </c>
      <c r="G444">
        <v>0</v>
      </c>
      <c r="H444">
        <v>7.1</v>
      </c>
      <c r="I444">
        <v>238</v>
      </c>
      <c r="J444">
        <v>128</v>
      </c>
      <c r="K444">
        <v>39380442</v>
      </c>
      <c r="L444">
        <v>70000000</v>
      </c>
      <c r="M444" s="2">
        <f>VLOOKUP(A444,Sheet2!$A$1:G4168,2,0)</f>
        <v>39598</v>
      </c>
      <c r="N444" t="str">
        <f>VLOOKUP(A444,Sheet2!$A$1:G4168,3,0)</f>
        <v>Color</v>
      </c>
      <c r="O444" t="str">
        <f>VLOOKUP(A444,Sheet2!$A$1:G4168,4,0)</f>
        <v>Action</v>
      </c>
      <c r="P444" t="str">
        <f>VLOOKUP(A444,Sheet2!$A$1:G4168,5,0)</f>
        <v>English</v>
      </c>
      <c r="Q444" t="str">
        <f>VLOOKUP(A444,Sheet2!$A$1:G4168,6,0)</f>
        <v>USA</v>
      </c>
      <c r="R444" t="str">
        <f>VLOOKUP(A444,Sheet2!$A$1:G4168,7,0)</f>
        <v>R</v>
      </c>
      <c r="S444" t="str">
        <f>IF(Table1[[#This Row],[Language]]="English","English","Other language")</f>
        <v>English</v>
      </c>
      <c r="T444">
        <f>Table1[[#This Row],[Gross Revenue]]-Table1[[#This Row],[Budget]]</f>
        <v>-30619558</v>
      </c>
      <c r="U444" s="1">
        <f>(Table1[[#This Row],[Gross Revenue]]/Table1[[#This Row],[Budget]])-1</f>
        <v>-0.4374222571428571</v>
      </c>
      <c r="V444" t="str">
        <f t="shared" si="12"/>
        <v>111-130 minutes</v>
      </c>
      <c r="W444">
        <f>Table1[[#This Row],[Profit]]/Table1[[#This Row],[Budget]]</f>
        <v>-0.43742225714285715</v>
      </c>
      <c r="X444" s="22" t="str">
        <f>IF(L444="","",
IF(L444&lt;Predictability!$B$1,"Low",
IF(L444&lt;=Predictability!$B$2,"Mid","High")))</f>
        <v>High</v>
      </c>
      <c r="Y444" s="22">
        <f t="shared" si="13"/>
        <v>0</v>
      </c>
    </row>
    <row r="445" spans="1:25" x14ac:dyDescent="0.2">
      <c r="A445" t="s">
        <v>3715</v>
      </c>
      <c r="B445" t="s">
        <v>183</v>
      </c>
      <c r="C445" t="s">
        <v>767</v>
      </c>
      <c r="D445">
        <v>3000</v>
      </c>
      <c r="E445">
        <v>3864</v>
      </c>
      <c r="F445">
        <v>278</v>
      </c>
      <c r="G445">
        <v>350</v>
      </c>
      <c r="H445">
        <v>5.3</v>
      </c>
      <c r="I445">
        <v>15</v>
      </c>
      <c r="J445">
        <v>110</v>
      </c>
      <c r="K445">
        <v>4357000</v>
      </c>
      <c r="L445">
        <v>30000000</v>
      </c>
      <c r="M445" s="2">
        <f>VLOOKUP(A445,Sheet2!$A$1:G4169,2,0)</f>
        <v>35222</v>
      </c>
      <c r="N445" t="str">
        <f>VLOOKUP(A445,Sheet2!$A$1:G4169,3,0)</f>
        <v>Color</v>
      </c>
      <c r="O445" t="str">
        <f>VLOOKUP(A445,Sheet2!$A$1:G4169,4,0)</f>
        <v>Comedy</v>
      </c>
      <c r="P445" t="str">
        <f>VLOOKUP(A445,Sheet2!$A$1:G4169,5,0)</f>
        <v>English</v>
      </c>
      <c r="Q445" t="str">
        <f>VLOOKUP(A445,Sheet2!$A$1:G4169,6,0)</f>
        <v>USA</v>
      </c>
      <c r="R445" t="str">
        <f>VLOOKUP(A445,Sheet2!$A$1:G4169,7,0)</f>
        <v>PG</v>
      </c>
      <c r="S445" t="str">
        <f>IF(Table1[[#This Row],[Language]]="English","English","Other language")</f>
        <v>English</v>
      </c>
      <c r="T445">
        <f>Table1[[#This Row],[Gross Revenue]]-Table1[[#This Row],[Budget]]</f>
        <v>-25643000</v>
      </c>
      <c r="U445" s="1">
        <f>(Table1[[#This Row],[Gross Revenue]]/Table1[[#This Row],[Budget]])-1</f>
        <v>-0.85476666666666667</v>
      </c>
      <c r="V445" t="str">
        <f t="shared" si="12"/>
        <v>90-110 minutes</v>
      </c>
      <c r="W445">
        <f>Table1[[#This Row],[Profit]]/Table1[[#This Row],[Budget]]</f>
        <v>-0.85476666666666667</v>
      </c>
      <c r="X445" s="22" t="str">
        <f>IF(L445="","",
IF(L445&lt;Predictability!$B$1,"Low",
IF(L445&lt;=Predictability!$B$2,"Mid","High")))</f>
        <v>Mid</v>
      </c>
      <c r="Y445" s="22">
        <f t="shared" si="13"/>
        <v>0</v>
      </c>
    </row>
    <row r="446" spans="1:25" x14ac:dyDescent="0.2">
      <c r="A446" t="s">
        <v>5951</v>
      </c>
      <c r="B446" t="s">
        <v>994</v>
      </c>
      <c r="C446" t="s">
        <v>2640</v>
      </c>
      <c r="D446">
        <v>14000</v>
      </c>
      <c r="E446">
        <v>17336</v>
      </c>
      <c r="F446">
        <v>46</v>
      </c>
      <c r="G446">
        <v>0</v>
      </c>
      <c r="H446">
        <v>7</v>
      </c>
      <c r="I446">
        <v>132</v>
      </c>
      <c r="J446">
        <v>120</v>
      </c>
      <c r="K446">
        <v>16938179</v>
      </c>
      <c r="L446">
        <v>8000000</v>
      </c>
      <c r="M446" s="2">
        <f>VLOOKUP(A446,Sheet2!$A$1:G4170,2,0)</f>
        <v>36849</v>
      </c>
      <c r="N446" t="str">
        <f>VLOOKUP(A446,Sheet2!$A$1:G4170,3,0)</f>
        <v>Color</v>
      </c>
      <c r="O446" t="str">
        <f>VLOOKUP(A446,Sheet2!$A$1:G4170,4,0)</f>
        <v>Crime</v>
      </c>
      <c r="P446" t="str">
        <f>VLOOKUP(A446,Sheet2!$A$1:G4170,5,0)</f>
        <v>English</v>
      </c>
      <c r="Q446" t="str">
        <f>VLOOKUP(A446,Sheet2!$A$1:G4170,6,0)</f>
        <v>USA</v>
      </c>
      <c r="R446" t="str">
        <f>VLOOKUP(A446,Sheet2!$A$1:G4170,7,0)</f>
        <v>R</v>
      </c>
      <c r="S446" t="str">
        <f>IF(Table1[[#This Row],[Language]]="English","English","Other language")</f>
        <v>English</v>
      </c>
      <c r="T446">
        <f>Table1[[#This Row],[Gross Revenue]]-Table1[[#This Row],[Budget]]</f>
        <v>8938179</v>
      </c>
      <c r="U446" s="1">
        <f>(Table1[[#This Row],[Gross Revenue]]/Table1[[#This Row],[Budget]])-1</f>
        <v>1.1172723750000002</v>
      </c>
      <c r="V446" t="str">
        <f t="shared" si="12"/>
        <v>111-130 minutes</v>
      </c>
      <c r="W446">
        <f>Table1[[#This Row],[Profit]]/Table1[[#This Row],[Budget]]</f>
        <v>1.117272375</v>
      </c>
      <c r="X446" s="22" t="str">
        <f>IF(L446="","",
IF(L446&lt;Predictability!$B$1,"Low",
IF(L446&lt;=Predictability!$B$2,"Mid","High")))</f>
        <v>Low</v>
      </c>
      <c r="Y446" s="22">
        <f t="shared" si="13"/>
        <v>1</v>
      </c>
    </row>
    <row r="447" spans="1:25" x14ac:dyDescent="0.2">
      <c r="A447" t="s">
        <v>5649</v>
      </c>
      <c r="B447" t="s">
        <v>392</v>
      </c>
      <c r="C447" t="s">
        <v>2443</v>
      </c>
      <c r="D447">
        <v>17000</v>
      </c>
      <c r="E447">
        <v>20007</v>
      </c>
      <c r="F447">
        <v>59</v>
      </c>
      <c r="G447">
        <v>0</v>
      </c>
      <c r="H447">
        <v>6.9</v>
      </c>
      <c r="I447">
        <v>225</v>
      </c>
      <c r="J447">
        <v>96</v>
      </c>
      <c r="K447">
        <v>114053579</v>
      </c>
      <c r="L447">
        <v>150000000</v>
      </c>
      <c r="M447" s="2">
        <f>VLOOKUP(A447,Sheet2!$A$1:G4171,2,0)</f>
        <v>39753</v>
      </c>
      <c r="N447" t="str">
        <f>VLOOKUP(A447,Sheet2!$A$1:G4171,3,0)</f>
        <v>Color</v>
      </c>
      <c r="O447" t="str">
        <f>VLOOKUP(A447,Sheet2!$A$1:G4171,4,0)</f>
        <v>Adventure</v>
      </c>
      <c r="P447" t="str">
        <f>VLOOKUP(A447,Sheet2!$A$1:G4171,5,0)</f>
        <v>English</v>
      </c>
      <c r="Q447" t="str">
        <f>VLOOKUP(A447,Sheet2!$A$1:G4171,6,0)</f>
        <v>USA</v>
      </c>
      <c r="R447" t="str">
        <f>VLOOKUP(A447,Sheet2!$A$1:G4171,7,0)</f>
        <v>PG</v>
      </c>
      <c r="S447" t="str">
        <f>IF(Table1[[#This Row],[Language]]="English","English","Other language")</f>
        <v>English</v>
      </c>
      <c r="T447">
        <f>Table1[[#This Row],[Gross Revenue]]-Table1[[#This Row],[Budget]]</f>
        <v>-35946421</v>
      </c>
      <c r="U447" s="1">
        <f>(Table1[[#This Row],[Gross Revenue]]/Table1[[#This Row],[Budget]])-1</f>
        <v>-0.23964280666666671</v>
      </c>
      <c r="V447" t="str">
        <f t="shared" si="12"/>
        <v>90-110 minutes</v>
      </c>
      <c r="W447">
        <f>Table1[[#This Row],[Profit]]/Table1[[#This Row],[Budget]]</f>
        <v>-0.23964280666666668</v>
      </c>
      <c r="X447" s="22" t="str">
        <f>IF(L447="","",
IF(L447&lt;Predictability!$B$1,"Low",
IF(L447&lt;=Predictability!$B$2,"Mid","High")))</f>
        <v>High</v>
      </c>
      <c r="Y447" s="22">
        <f t="shared" si="13"/>
        <v>0</v>
      </c>
    </row>
    <row r="448" spans="1:25" x14ac:dyDescent="0.2">
      <c r="A448" t="s">
        <v>5619</v>
      </c>
      <c r="B448" t="s">
        <v>2424</v>
      </c>
      <c r="C448" t="s">
        <v>2425</v>
      </c>
      <c r="D448">
        <v>572</v>
      </c>
      <c r="E448">
        <v>1776</v>
      </c>
      <c r="F448">
        <v>22</v>
      </c>
      <c r="G448">
        <v>235</v>
      </c>
      <c r="H448">
        <v>6.9</v>
      </c>
      <c r="I448">
        <v>69</v>
      </c>
      <c r="J448">
        <v>114</v>
      </c>
      <c r="K448">
        <v>2353728</v>
      </c>
      <c r="L448">
        <v>20000000</v>
      </c>
      <c r="M448" s="2">
        <f>VLOOKUP(A448,Sheet2!$A$1:G4172,2,0)</f>
        <v>37848</v>
      </c>
      <c r="N448" t="str">
        <f>VLOOKUP(A448,Sheet2!$A$1:G4172,3,0)</f>
        <v>Black and White</v>
      </c>
      <c r="O448" t="str">
        <f>VLOOKUP(A448,Sheet2!$A$1:G4172,4,0)</f>
        <v>Comedy</v>
      </c>
      <c r="P448" t="str">
        <f>VLOOKUP(A448,Sheet2!$A$1:G4172,5,0)</f>
        <v>French</v>
      </c>
      <c r="Q448" t="str">
        <f>VLOOKUP(A448,Sheet2!$A$1:G4172,6,0)</f>
        <v>France</v>
      </c>
      <c r="R448" t="str">
        <f>VLOOKUP(A448,Sheet2!$A$1:G4172,7,0)</f>
        <v>PG-13</v>
      </c>
      <c r="S448" t="str">
        <f>IF(Table1[[#This Row],[Language]]="English","English","Other language")</f>
        <v>Other language</v>
      </c>
      <c r="T448">
        <f>Table1[[#This Row],[Gross Revenue]]-Table1[[#This Row],[Budget]]</f>
        <v>-17646272</v>
      </c>
      <c r="U448" s="1">
        <f>(Table1[[#This Row],[Gross Revenue]]/Table1[[#This Row],[Budget]])-1</f>
        <v>-0.88231360000000003</v>
      </c>
      <c r="V448" t="str">
        <f t="shared" si="12"/>
        <v>111-130 minutes</v>
      </c>
      <c r="W448">
        <f>Table1[[#This Row],[Profit]]/Table1[[#This Row],[Budget]]</f>
        <v>-0.88231360000000003</v>
      </c>
      <c r="X448" s="22" t="str">
        <f>IF(L448="","",
IF(L448&lt;Predictability!$B$1,"Low",
IF(L448&lt;=Predictability!$B$2,"Mid","High")))</f>
        <v>Mid</v>
      </c>
      <c r="Y448" s="22">
        <f t="shared" si="13"/>
        <v>0</v>
      </c>
    </row>
    <row r="449" spans="1:25" x14ac:dyDescent="0.2">
      <c r="A449" t="s">
        <v>3371</v>
      </c>
      <c r="B449" t="s">
        <v>222</v>
      </c>
      <c r="C449" t="s">
        <v>223</v>
      </c>
      <c r="D449">
        <v>526</v>
      </c>
      <c r="E449">
        <v>1383</v>
      </c>
      <c r="F449">
        <v>19</v>
      </c>
      <c r="G449">
        <v>1000</v>
      </c>
      <c r="H449">
        <v>4.0999999999999996</v>
      </c>
      <c r="I449">
        <v>140</v>
      </c>
      <c r="J449">
        <v>89</v>
      </c>
      <c r="K449">
        <v>46363118</v>
      </c>
      <c r="L449">
        <v>20000000</v>
      </c>
      <c r="M449" s="2">
        <f>VLOOKUP(A449,Sheet2!$A$1:G4173,2,0)</f>
        <v>38608</v>
      </c>
      <c r="N449" t="str">
        <f>VLOOKUP(A449,Sheet2!$A$1:G4173,3,0)</f>
        <v>Color</v>
      </c>
      <c r="O449" t="str">
        <f>VLOOKUP(A449,Sheet2!$A$1:G4173,4,0)</f>
        <v>Drama</v>
      </c>
      <c r="P449" t="str">
        <f>VLOOKUP(A449,Sheet2!$A$1:G4173,5,0)</f>
        <v>English</v>
      </c>
      <c r="Q449" t="str">
        <f>VLOOKUP(A449,Sheet2!$A$1:G4173,6,0)</f>
        <v>USA</v>
      </c>
      <c r="R449" t="str">
        <f>VLOOKUP(A449,Sheet2!$A$1:G4173,7,0)</f>
        <v>PG-13</v>
      </c>
      <c r="S449" t="str">
        <f>IF(Table1[[#This Row],[Language]]="English","English","Other language")</f>
        <v>English</v>
      </c>
      <c r="T449">
        <f>Table1[[#This Row],[Gross Revenue]]-Table1[[#This Row],[Budget]]</f>
        <v>26363118</v>
      </c>
      <c r="U449" s="1">
        <f>(Table1[[#This Row],[Gross Revenue]]/Table1[[#This Row],[Budget]])-1</f>
        <v>1.3181558999999998</v>
      </c>
      <c r="V449" t="str">
        <f t="shared" si="12"/>
        <v>&lt;90 minutes</v>
      </c>
      <c r="W449">
        <f>Table1[[#This Row],[Profit]]/Table1[[#This Row],[Budget]]</f>
        <v>1.3181559</v>
      </c>
      <c r="X449" s="22" t="str">
        <f>IF(L449="","",
IF(L449&lt;Predictability!$B$1,"Low",
IF(L449&lt;=Predictability!$B$2,"Mid","High")))</f>
        <v>Mid</v>
      </c>
      <c r="Y449" s="22">
        <f t="shared" si="13"/>
        <v>1</v>
      </c>
    </row>
    <row r="450" spans="1:25" x14ac:dyDescent="0.2">
      <c r="A450" t="s">
        <v>6792</v>
      </c>
      <c r="B450" t="s">
        <v>870</v>
      </c>
      <c r="C450" t="s">
        <v>2235</v>
      </c>
      <c r="D450">
        <v>3000</v>
      </c>
      <c r="E450">
        <v>3677</v>
      </c>
      <c r="F450">
        <v>0</v>
      </c>
      <c r="G450">
        <v>0</v>
      </c>
      <c r="H450">
        <v>7.9</v>
      </c>
      <c r="I450">
        <v>153</v>
      </c>
      <c r="J450">
        <v>155</v>
      </c>
      <c r="K450">
        <v>26384919</v>
      </c>
      <c r="L450">
        <v>15000000</v>
      </c>
      <c r="M450" s="2">
        <f>VLOOKUP(A450,Sheet2!$A$1:G4174,2,0)</f>
        <v>35441</v>
      </c>
      <c r="N450" t="str">
        <f>VLOOKUP(A450,Sheet2!$A$1:G4174,3,0)</f>
        <v>Color</v>
      </c>
      <c r="O450" t="str">
        <f>VLOOKUP(A450,Sheet2!$A$1:G4174,4,0)</f>
        <v>Drama</v>
      </c>
      <c r="P450" t="str">
        <f>VLOOKUP(A450,Sheet2!$A$1:G4174,5,0)</f>
        <v>English</v>
      </c>
      <c r="Q450" t="str">
        <f>VLOOKUP(A450,Sheet2!$A$1:G4174,6,0)</f>
        <v>USA</v>
      </c>
      <c r="R450" t="str">
        <f>VLOOKUP(A450,Sheet2!$A$1:G4174,7,0)</f>
        <v>R</v>
      </c>
      <c r="S450" t="str">
        <f>IF(Table1[[#This Row],[Language]]="English","English","Other language")</f>
        <v>English</v>
      </c>
      <c r="T450">
        <f>Table1[[#This Row],[Gross Revenue]]-Table1[[#This Row],[Budget]]</f>
        <v>11384919</v>
      </c>
      <c r="U450" s="1">
        <f>(Table1[[#This Row],[Gross Revenue]]/Table1[[#This Row],[Budget]])-1</f>
        <v>0.75899460000000007</v>
      </c>
      <c r="V450" t="str">
        <f t="shared" ref="V450:V513" si="14">IF(J450="","",IF(J450&lt;90,"&lt;90 minutes",IF(J450&lt;=110,"90-110 minutes",IF(J450&lt;=130,"111-130 minutes",IF(J450&lt;=150,"131-150 minutes","&gt;150 minutes")))))</f>
        <v>&gt;150 minutes</v>
      </c>
      <c r="W450">
        <f>Table1[[#This Row],[Profit]]/Table1[[#This Row],[Budget]]</f>
        <v>0.75899459999999996</v>
      </c>
      <c r="X450" s="22" t="str">
        <f>IF(L450="","",
IF(L450&lt;Predictability!$B$1,"Low",
IF(L450&lt;=Predictability!$B$2,"Mid","High")))</f>
        <v>Mid</v>
      </c>
      <c r="Y450" s="22">
        <f t="shared" ref="Y450:Y513" si="15">IF(W450&gt;=0.5,1,0)</f>
        <v>1</v>
      </c>
    </row>
    <row r="451" spans="1:25" x14ac:dyDescent="0.2">
      <c r="A451" t="s">
        <v>3355</v>
      </c>
      <c r="B451" t="s">
        <v>192</v>
      </c>
      <c r="C451" t="s">
        <v>193</v>
      </c>
      <c r="D451">
        <v>193</v>
      </c>
      <c r="E451">
        <v>608</v>
      </c>
      <c r="F451">
        <v>31</v>
      </c>
      <c r="G451">
        <v>949</v>
      </c>
      <c r="H451">
        <v>4</v>
      </c>
      <c r="I451">
        <v>160</v>
      </c>
      <c r="J451">
        <v>90</v>
      </c>
      <c r="K451">
        <v>26421314</v>
      </c>
      <c r="L451">
        <v>15000000</v>
      </c>
      <c r="M451" s="2">
        <f>VLOOKUP(A451,Sheet2!$A$1:G4175,2,0)</f>
        <v>36871</v>
      </c>
      <c r="N451" t="str">
        <f>VLOOKUP(A451,Sheet2!$A$1:G4175,3,0)</f>
        <v>Color</v>
      </c>
      <c r="O451" t="str">
        <f>VLOOKUP(A451,Sheet2!$A$1:G4175,4,0)</f>
        <v>Adventure</v>
      </c>
      <c r="P451" t="str">
        <f>VLOOKUP(A451,Sheet2!$A$1:G4175,5,0)</f>
        <v>English</v>
      </c>
      <c r="Q451" t="str">
        <f>VLOOKUP(A451,Sheet2!$A$1:G4175,6,0)</f>
        <v>USA</v>
      </c>
      <c r="R451" t="str">
        <f>VLOOKUP(A451,Sheet2!$A$1:G4175,7,0)</f>
        <v>R</v>
      </c>
      <c r="S451" t="str">
        <f>IF(Table1[[#This Row],[Language]]="English","English","Other language")</f>
        <v>English</v>
      </c>
      <c r="T451">
        <f>Table1[[#This Row],[Gross Revenue]]-Table1[[#This Row],[Budget]]</f>
        <v>11421314</v>
      </c>
      <c r="U451" s="1">
        <f>(Table1[[#This Row],[Gross Revenue]]/Table1[[#This Row],[Budget]])-1</f>
        <v>0.76142093333333327</v>
      </c>
      <c r="V451" t="str">
        <f t="shared" si="14"/>
        <v>90-110 minutes</v>
      </c>
      <c r="W451">
        <f>Table1[[#This Row],[Profit]]/Table1[[#This Row],[Budget]]</f>
        <v>0.76142093333333338</v>
      </c>
      <c r="X451" s="22" t="str">
        <f>IF(L451="","",
IF(L451&lt;Predictability!$B$1,"Low",
IF(L451&lt;=Predictability!$B$2,"Mid","High")))</f>
        <v>Mid</v>
      </c>
      <c r="Y451" s="22">
        <f t="shared" si="15"/>
        <v>1</v>
      </c>
    </row>
    <row r="452" spans="1:25" x14ac:dyDescent="0.2">
      <c r="A452" t="s">
        <v>3824</v>
      </c>
      <c r="B452" t="s">
        <v>349</v>
      </c>
      <c r="C452" t="s">
        <v>665</v>
      </c>
      <c r="D452">
        <v>723</v>
      </c>
      <c r="E452">
        <v>3841</v>
      </c>
      <c r="F452">
        <v>71</v>
      </c>
      <c r="G452">
        <v>0</v>
      </c>
      <c r="H452">
        <v>5.4</v>
      </c>
      <c r="I452">
        <v>21</v>
      </c>
      <c r="J452">
        <v>117</v>
      </c>
      <c r="K452">
        <v>70100000</v>
      </c>
      <c r="L452">
        <v>40000000</v>
      </c>
      <c r="M452" s="2">
        <f>VLOOKUP(A452,Sheet2!$A$1:G4176,2,0)</f>
        <v>33952</v>
      </c>
      <c r="N452" t="str">
        <f>VLOOKUP(A452,Sheet2!$A$1:G4176,3,0)</f>
        <v>Color</v>
      </c>
      <c r="O452" t="str">
        <f>VLOOKUP(A452,Sheet2!$A$1:G4176,4,0)</f>
        <v>Comedy</v>
      </c>
      <c r="P452" t="str">
        <f>VLOOKUP(A452,Sheet2!$A$1:G4176,5,0)</f>
        <v>English</v>
      </c>
      <c r="Q452" t="str">
        <f>VLOOKUP(A452,Sheet2!$A$1:G4176,6,0)</f>
        <v>USA</v>
      </c>
      <c r="R452" t="str">
        <f>VLOOKUP(A452,Sheet2!$A$1:G4176,7,0)</f>
        <v>R</v>
      </c>
      <c r="S452" t="str">
        <f>IF(Table1[[#This Row],[Language]]="English","English","Other language")</f>
        <v>English</v>
      </c>
      <c r="T452">
        <f>Table1[[#This Row],[Gross Revenue]]-Table1[[#This Row],[Budget]]</f>
        <v>30100000</v>
      </c>
      <c r="U452" s="1">
        <f>(Table1[[#This Row],[Gross Revenue]]/Table1[[#This Row],[Budget]])-1</f>
        <v>0.75249999999999995</v>
      </c>
      <c r="V452" t="str">
        <f t="shared" si="14"/>
        <v>111-130 minutes</v>
      </c>
      <c r="W452">
        <f>Table1[[#This Row],[Profit]]/Table1[[#This Row],[Budget]]</f>
        <v>0.75249999999999995</v>
      </c>
      <c r="X452" s="22" t="str">
        <f>IF(L452="","",
IF(L452&lt;Predictability!$B$1,"Low",
IF(L452&lt;=Predictability!$B$2,"Mid","High")))</f>
        <v>Mid</v>
      </c>
      <c r="Y452" s="22">
        <f t="shared" si="15"/>
        <v>1</v>
      </c>
    </row>
    <row r="453" spans="1:25" x14ac:dyDescent="0.2">
      <c r="A453" t="s">
        <v>6289</v>
      </c>
      <c r="B453" t="s">
        <v>2846</v>
      </c>
      <c r="C453" t="s">
        <v>1285</v>
      </c>
      <c r="D453">
        <v>332</v>
      </c>
      <c r="E453">
        <v>505</v>
      </c>
      <c r="F453">
        <v>119</v>
      </c>
      <c r="G453">
        <v>0</v>
      </c>
      <c r="H453">
        <v>7.3</v>
      </c>
      <c r="I453">
        <v>343</v>
      </c>
      <c r="J453">
        <v>82</v>
      </c>
      <c r="K453">
        <v>128505958</v>
      </c>
      <c r="L453">
        <v>18000000</v>
      </c>
      <c r="M453" s="2">
        <f>VLOOKUP(A453,Sheet2!$A$1:G4177,2,0)</f>
        <v>38772</v>
      </c>
      <c r="N453" t="str">
        <f>VLOOKUP(A453,Sheet2!$A$1:G4177,3,0)</f>
        <v>Color</v>
      </c>
      <c r="O453" t="str">
        <f>VLOOKUP(A453,Sheet2!$A$1:G4177,4,0)</f>
        <v>Comedy</v>
      </c>
      <c r="P453" t="str">
        <f>VLOOKUP(A453,Sheet2!$A$1:G4177,5,0)</f>
        <v>English</v>
      </c>
      <c r="Q453" t="str">
        <f>VLOOKUP(A453,Sheet2!$A$1:G4177,6,0)</f>
        <v>USA</v>
      </c>
      <c r="R453" t="str">
        <f>VLOOKUP(A453,Sheet2!$A$1:G4177,7,0)</f>
        <v>R</v>
      </c>
      <c r="S453" t="str">
        <f>IF(Table1[[#This Row],[Language]]="English","English","Other language")</f>
        <v>English</v>
      </c>
      <c r="T453">
        <f>Table1[[#This Row],[Gross Revenue]]-Table1[[#This Row],[Budget]]</f>
        <v>110505958</v>
      </c>
      <c r="U453" s="1">
        <f>(Table1[[#This Row],[Gross Revenue]]/Table1[[#This Row],[Budget]])-1</f>
        <v>6.1392198888888885</v>
      </c>
      <c r="V453" t="str">
        <f t="shared" si="14"/>
        <v>&lt;90 minutes</v>
      </c>
      <c r="W453">
        <f>Table1[[#This Row],[Profit]]/Table1[[#This Row],[Budget]]</f>
        <v>6.1392198888888885</v>
      </c>
      <c r="X453" s="22" t="str">
        <f>IF(L453="","",
IF(L453&lt;Predictability!$B$1,"Low",
IF(L453&lt;=Predictability!$B$2,"Mid","High")))</f>
        <v>Mid</v>
      </c>
      <c r="Y453" s="22">
        <f t="shared" si="15"/>
        <v>1</v>
      </c>
    </row>
    <row r="454" spans="1:25" x14ac:dyDescent="0.2">
      <c r="A454" t="s">
        <v>6151</v>
      </c>
      <c r="B454" t="s">
        <v>1137</v>
      </c>
      <c r="C454" t="s">
        <v>946</v>
      </c>
      <c r="D454">
        <v>10000</v>
      </c>
      <c r="E454">
        <v>12098</v>
      </c>
      <c r="F454">
        <v>0</v>
      </c>
      <c r="G454">
        <v>4000</v>
      </c>
      <c r="H454">
        <v>7.2</v>
      </c>
      <c r="I454">
        <v>72</v>
      </c>
      <c r="J454">
        <v>145</v>
      </c>
      <c r="K454">
        <v>70001698</v>
      </c>
      <c r="L454">
        <v>14000000</v>
      </c>
      <c r="M454" s="2">
        <f>VLOOKUP(A454,Sheet2!$A$1:G4178,2,0)</f>
        <v>32551</v>
      </c>
      <c r="N454" t="str">
        <f>VLOOKUP(A454,Sheet2!$A$1:G4178,3,0)</f>
        <v>Color</v>
      </c>
      <c r="O454" t="str">
        <f>VLOOKUP(A454,Sheet2!$A$1:G4178,4,0)</f>
        <v>Biography</v>
      </c>
      <c r="P454" t="str">
        <f>VLOOKUP(A454,Sheet2!$A$1:G4178,5,0)</f>
        <v>English</v>
      </c>
      <c r="Q454" t="str">
        <f>VLOOKUP(A454,Sheet2!$A$1:G4178,6,0)</f>
        <v>USA</v>
      </c>
      <c r="R454" t="str">
        <f>VLOOKUP(A454,Sheet2!$A$1:G4178,7,0)</f>
        <v>R</v>
      </c>
      <c r="S454" t="str">
        <f>IF(Table1[[#This Row],[Language]]="English","English","Other language")</f>
        <v>English</v>
      </c>
      <c r="T454">
        <f>Table1[[#This Row],[Gross Revenue]]-Table1[[#This Row],[Budget]]</f>
        <v>56001698</v>
      </c>
      <c r="U454" s="1">
        <f>(Table1[[#This Row],[Gross Revenue]]/Table1[[#This Row],[Budget]])-1</f>
        <v>4.000121285714286</v>
      </c>
      <c r="V454" t="str">
        <f t="shared" si="14"/>
        <v>131-150 minutes</v>
      </c>
      <c r="W454">
        <f>Table1[[#This Row],[Profit]]/Table1[[#This Row],[Budget]]</f>
        <v>4.000121285714286</v>
      </c>
      <c r="X454" s="22" t="str">
        <f>IF(L454="","",
IF(L454&lt;Predictability!$B$1,"Low",
IF(L454&lt;=Predictability!$B$2,"Mid","High")))</f>
        <v>Mid</v>
      </c>
      <c r="Y454" s="22">
        <f t="shared" si="15"/>
        <v>1</v>
      </c>
    </row>
    <row r="455" spans="1:25" x14ac:dyDescent="0.2">
      <c r="A455" t="s">
        <v>5472</v>
      </c>
      <c r="B455" t="s">
        <v>2330</v>
      </c>
      <c r="C455" t="s">
        <v>2331</v>
      </c>
      <c r="D455">
        <v>0</v>
      </c>
      <c r="E455">
        <v>0</v>
      </c>
      <c r="F455">
        <v>0</v>
      </c>
      <c r="G455">
        <v>44</v>
      </c>
      <c r="H455">
        <v>6.8</v>
      </c>
      <c r="I455">
        <v>10</v>
      </c>
      <c r="J455">
        <v>82</v>
      </c>
      <c r="K455">
        <v>21199</v>
      </c>
      <c r="L455">
        <v>500000</v>
      </c>
      <c r="M455" s="2">
        <f>VLOOKUP(A455,Sheet2!$A$1:G4179,2,0)</f>
        <v>41854</v>
      </c>
      <c r="N455" t="str">
        <f>VLOOKUP(A455,Sheet2!$A$1:G4179,3,0)</f>
        <v>Color</v>
      </c>
      <c r="O455" t="str">
        <f>VLOOKUP(A455,Sheet2!$A$1:G4179,4,0)</f>
        <v>Action</v>
      </c>
      <c r="P455" t="str">
        <f>VLOOKUP(A455,Sheet2!$A$1:G4179,5,0)</f>
        <v>English</v>
      </c>
      <c r="Q455" t="str">
        <f>VLOOKUP(A455,Sheet2!$A$1:G4179,6,0)</f>
        <v>USA</v>
      </c>
      <c r="R455">
        <f>VLOOKUP(A455,Sheet2!$A$1:G4179,7,0)</f>
        <v>0</v>
      </c>
      <c r="S455" t="str">
        <f>IF(Table1[[#This Row],[Language]]="English","English","Other language")</f>
        <v>English</v>
      </c>
      <c r="T455">
        <f>Table1[[#This Row],[Gross Revenue]]-Table1[[#This Row],[Budget]]</f>
        <v>-478801</v>
      </c>
      <c r="U455" s="1">
        <f>(Table1[[#This Row],[Gross Revenue]]/Table1[[#This Row],[Budget]])-1</f>
        <v>-0.95760199999999995</v>
      </c>
      <c r="V455" t="str">
        <f t="shared" si="14"/>
        <v>&lt;90 minutes</v>
      </c>
      <c r="W455">
        <f>Table1[[#This Row],[Profit]]/Table1[[#This Row],[Budget]]</f>
        <v>-0.95760199999999995</v>
      </c>
      <c r="X455" s="22" t="str">
        <f>IF(L455="","",
IF(L455&lt;Predictability!$B$1,"Low",
IF(L455&lt;=Predictability!$B$2,"Mid","High")))</f>
        <v>Low</v>
      </c>
      <c r="Y455" s="22">
        <f t="shared" si="15"/>
        <v>0</v>
      </c>
    </row>
    <row r="456" spans="1:25" x14ac:dyDescent="0.2">
      <c r="A456" t="s">
        <v>5898</v>
      </c>
      <c r="B456" t="s">
        <v>935</v>
      </c>
      <c r="C456" t="s">
        <v>2610</v>
      </c>
      <c r="D456">
        <v>387</v>
      </c>
      <c r="E456">
        <v>648</v>
      </c>
      <c r="F456">
        <v>0</v>
      </c>
      <c r="G456">
        <v>0</v>
      </c>
      <c r="H456">
        <v>7.1</v>
      </c>
      <c r="I456">
        <v>83</v>
      </c>
      <c r="J456">
        <v>91</v>
      </c>
      <c r="K456">
        <v>1040879</v>
      </c>
      <c r="L456">
        <v>7000000</v>
      </c>
      <c r="M456" s="2">
        <f>VLOOKUP(A456,Sheet2!$A$1:G4180,2,0)</f>
        <v>35427</v>
      </c>
      <c r="N456" t="str">
        <f>VLOOKUP(A456,Sheet2!$A$1:G4180,3,0)</f>
        <v>Color</v>
      </c>
      <c r="O456" t="str">
        <f>VLOOKUP(A456,Sheet2!$A$1:G4180,4,0)</f>
        <v>Comedy</v>
      </c>
      <c r="P456" t="str">
        <f>VLOOKUP(A456,Sheet2!$A$1:G4180,5,0)</f>
        <v>English</v>
      </c>
      <c r="Q456" t="str">
        <f>VLOOKUP(A456,Sheet2!$A$1:G4180,6,0)</f>
        <v>USA</v>
      </c>
      <c r="R456" t="str">
        <f>VLOOKUP(A456,Sheet2!$A$1:G4180,7,0)</f>
        <v>R</v>
      </c>
      <c r="S456" t="str">
        <f>IF(Table1[[#This Row],[Language]]="English","English","Other language")</f>
        <v>English</v>
      </c>
      <c r="T456">
        <f>Table1[[#This Row],[Gross Revenue]]-Table1[[#This Row],[Budget]]</f>
        <v>-5959121</v>
      </c>
      <c r="U456" s="1">
        <f>(Table1[[#This Row],[Gross Revenue]]/Table1[[#This Row],[Budget]])-1</f>
        <v>-0.85130300000000003</v>
      </c>
      <c r="V456" t="str">
        <f t="shared" si="14"/>
        <v>90-110 minutes</v>
      </c>
      <c r="W456">
        <f>Table1[[#This Row],[Profit]]/Table1[[#This Row],[Budget]]</f>
        <v>-0.85130300000000003</v>
      </c>
      <c r="X456" s="22" t="str">
        <f>IF(L456="","",
IF(L456&lt;Predictability!$B$1,"Low",
IF(L456&lt;=Predictability!$B$2,"Mid","High")))</f>
        <v>Low</v>
      </c>
      <c r="Y456" s="22">
        <f t="shared" si="15"/>
        <v>0</v>
      </c>
    </row>
    <row r="457" spans="1:25" x14ac:dyDescent="0.2">
      <c r="A457" t="s">
        <v>5519</v>
      </c>
      <c r="B457" t="s">
        <v>2359</v>
      </c>
      <c r="C457" t="s">
        <v>2360</v>
      </c>
      <c r="D457">
        <v>25000</v>
      </c>
      <c r="E457">
        <v>25676</v>
      </c>
      <c r="F457">
        <v>19</v>
      </c>
      <c r="G457">
        <v>0</v>
      </c>
      <c r="H457">
        <v>6.8</v>
      </c>
      <c r="I457">
        <v>109</v>
      </c>
      <c r="J457">
        <v>110</v>
      </c>
      <c r="K457">
        <v>4040588</v>
      </c>
      <c r="L457">
        <v>5000000</v>
      </c>
      <c r="M457" s="2">
        <f>VLOOKUP(A457,Sheet2!$A$1:G4181,2,0)</f>
        <v>39728</v>
      </c>
      <c r="N457" t="str">
        <f>VLOOKUP(A457,Sheet2!$A$1:G4181,3,0)</f>
        <v>Color</v>
      </c>
      <c r="O457" t="str">
        <f>VLOOKUP(A457,Sheet2!$A$1:G4181,4,0)</f>
        <v>Comedy</v>
      </c>
      <c r="P457" t="str">
        <f>VLOOKUP(A457,Sheet2!$A$1:G4181,5,0)</f>
        <v>English</v>
      </c>
      <c r="Q457" t="str">
        <f>VLOOKUP(A457,Sheet2!$A$1:G4181,6,0)</f>
        <v>USA</v>
      </c>
      <c r="R457" t="str">
        <f>VLOOKUP(A457,Sheet2!$A$1:G4181,7,0)</f>
        <v>PG-13</v>
      </c>
      <c r="S457" t="str">
        <f>IF(Table1[[#This Row],[Language]]="English","English","Other language")</f>
        <v>English</v>
      </c>
      <c r="T457">
        <f>Table1[[#This Row],[Gross Revenue]]-Table1[[#This Row],[Budget]]</f>
        <v>-959412</v>
      </c>
      <c r="U457" s="1">
        <f>(Table1[[#This Row],[Gross Revenue]]/Table1[[#This Row],[Budget]])-1</f>
        <v>-0.19188240000000001</v>
      </c>
      <c r="V457" t="str">
        <f t="shared" si="14"/>
        <v>90-110 minutes</v>
      </c>
      <c r="W457">
        <f>Table1[[#This Row],[Profit]]/Table1[[#This Row],[Budget]]</f>
        <v>-0.19188240000000001</v>
      </c>
      <c r="X457" s="22" t="str">
        <f>IF(L457="","",
IF(L457&lt;Predictability!$B$1,"Low",
IF(L457&lt;=Predictability!$B$2,"Mid","High")))</f>
        <v>Low</v>
      </c>
      <c r="Y457" s="22">
        <f t="shared" si="15"/>
        <v>0</v>
      </c>
    </row>
    <row r="458" spans="1:25" x14ac:dyDescent="0.2">
      <c r="A458" t="s">
        <v>6373</v>
      </c>
      <c r="B458" t="s">
        <v>2892</v>
      </c>
      <c r="C458" t="s">
        <v>858</v>
      </c>
      <c r="D458">
        <v>3000</v>
      </c>
      <c r="E458">
        <v>3668</v>
      </c>
      <c r="F458">
        <v>0</v>
      </c>
      <c r="G458">
        <v>2000</v>
      </c>
      <c r="H458">
        <v>7.4</v>
      </c>
      <c r="I458">
        <v>120</v>
      </c>
      <c r="J458">
        <v>109</v>
      </c>
      <c r="K458">
        <v>3798532</v>
      </c>
      <c r="L458">
        <v>4500000</v>
      </c>
      <c r="M458" s="2">
        <f>VLOOKUP(A458,Sheet2!$A$1:G4182,2,0)</f>
        <v>35383</v>
      </c>
      <c r="N458" t="str">
        <f>VLOOKUP(A458,Sheet2!$A$1:G4182,3,0)</f>
        <v>Color</v>
      </c>
      <c r="O458" t="str">
        <f>VLOOKUP(A458,Sheet2!$A$1:G4182,4,0)</f>
        <v>Crime</v>
      </c>
      <c r="P458" t="str">
        <f>VLOOKUP(A458,Sheet2!$A$1:G4182,5,0)</f>
        <v>English</v>
      </c>
      <c r="Q458" t="str">
        <f>VLOOKUP(A458,Sheet2!$A$1:G4182,6,0)</f>
        <v>USA</v>
      </c>
      <c r="R458" t="str">
        <f>VLOOKUP(A458,Sheet2!$A$1:G4182,7,0)</f>
        <v>R</v>
      </c>
      <c r="S458" t="str">
        <f>IF(Table1[[#This Row],[Language]]="English","English","Other language")</f>
        <v>English</v>
      </c>
      <c r="T458">
        <f>Table1[[#This Row],[Gross Revenue]]-Table1[[#This Row],[Budget]]</f>
        <v>-701468</v>
      </c>
      <c r="U458" s="1">
        <f>(Table1[[#This Row],[Gross Revenue]]/Table1[[#This Row],[Budget]])-1</f>
        <v>-0.15588177777777779</v>
      </c>
      <c r="V458" t="str">
        <f t="shared" si="14"/>
        <v>90-110 minutes</v>
      </c>
      <c r="W458">
        <f>Table1[[#This Row],[Profit]]/Table1[[#This Row],[Budget]]</f>
        <v>-0.15588177777777779</v>
      </c>
      <c r="X458" s="22" t="str">
        <f>IF(L458="","",
IF(L458&lt;Predictability!$B$1,"Low",
IF(L458&lt;=Predictability!$B$2,"Mid","High")))</f>
        <v>Low</v>
      </c>
      <c r="Y458" s="22">
        <f t="shared" si="15"/>
        <v>0</v>
      </c>
    </row>
    <row r="459" spans="1:25" x14ac:dyDescent="0.2">
      <c r="A459" t="s">
        <v>4915</v>
      </c>
      <c r="B459" t="s">
        <v>315</v>
      </c>
      <c r="C459" t="s">
        <v>709</v>
      </c>
      <c r="D459">
        <v>21000</v>
      </c>
      <c r="E459">
        <v>22458</v>
      </c>
      <c r="F459">
        <v>0</v>
      </c>
      <c r="G459">
        <v>0</v>
      </c>
      <c r="H459">
        <v>6.4</v>
      </c>
      <c r="I459">
        <v>140</v>
      </c>
      <c r="J459">
        <v>85</v>
      </c>
      <c r="K459">
        <v>66365290</v>
      </c>
      <c r="L459">
        <v>55000000</v>
      </c>
      <c r="M459" s="2">
        <f>VLOOKUP(A459,Sheet2!$A$1:G4183,2,0)</f>
        <v>36516</v>
      </c>
      <c r="N459" t="str">
        <f>VLOOKUP(A459,Sheet2!$A$1:G4183,3,0)</f>
        <v>Color</v>
      </c>
      <c r="O459" t="str">
        <f>VLOOKUP(A459,Sheet2!$A$1:G4183,4,0)</f>
        <v>Comedy</v>
      </c>
      <c r="P459" t="str">
        <f>VLOOKUP(A459,Sheet2!$A$1:G4183,5,0)</f>
        <v>English</v>
      </c>
      <c r="Q459" t="str">
        <f>VLOOKUP(A459,Sheet2!$A$1:G4183,6,0)</f>
        <v>USA</v>
      </c>
      <c r="R459" t="str">
        <f>VLOOKUP(A459,Sheet2!$A$1:G4183,7,0)</f>
        <v>PG-13</v>
      </c>
      <c r="S459" t="str">
        <f>IF(Table1[[#This Row],[Language]]="English","English","Other language")</f>
        <v>English</v>
      </c>
      <c r="T459">
        <f>Table1[[#This Row],[Gross Revenue]]-Table1[[#This Row],[Budget]]</f>
        <v>11365290</v>
      </c>
      <c r="U459" s="1">
        <f>(Table1[[#This Row],[Gross Revenue]]/Table1[[#This Row],[Budget]])-1</f>
        <v>0.20664163636363631</v>
      </c>
      <c r="V459" t="str">
        <f t="shared" si="14"/>
        <v>&lt;90 minutes</v>
      </c>
      <c r="W459">
        <f>Table1[[#This Row],[Profit]]/Table1[[#This Row],[Budget]]</f>
        <v>0.20664163636363636</v>
      </c>
      <c r="X459" s="22" t="str">
        <f>IF(L459="","",
IF(L459&lt;Predictability!$B$1,"Low",
IF(L459&lt;=Predictability!$B$2,"Mid","High")))</f>
        <v>High</v>
      </c>
      <c r="Y459" s="22">
        <f t="shared" si="15"/>
        <v>0</v>
      </c>
    </row>
    <row r="460" spans="1:25" x14ac:dyDescent="0.2">
      <c r="A460" t="s">
        <v>5706</v>
      </c>
      <c r="B460" t="s">
        <v>2473</v>
      </c>
      <c r="C460" t="s">
        <v>2473</v>
      </c>
      <c r="D460">
        <v>909</v>
      </c>
      <c r="E460">
        <v>1779</v>
      </c>
      <c r="F460">
        <v>909</v>
      </c>
      <c r="G460">
        <v>4000</v>
      </c>
      <c r="H460">
        <v>8</v>
      </c>
      <c r="I460">
        <v>215</v>
      </c>
      <c r="J460">
        <v>120</v>
      </c>
      <c r="K460">
        <v>21244913</v>
      </c>
      <c r="L460">
        <v>4000000</v>
      </c>
      <c r="M460" s="2">
        <f>VLOOKUP(A460,Sheet2!$A$1:G4184,2,0)</f>
        <v>37578</v>
      </c>
      <c r="N460" t="str">
        <f>VLOOKUP(A460,Sheet2!$A$1:G4184,3,0)</f>
        <v>Black and White</v>
      </c>
      <c r="O460" t="str">
        <f>VLOOKUP(A460,Sheet2!$A$1:G4184,4,0)</f>
        <v>Crime</v>
      </c>
      <c r="P460" t="str">
        <f>VLOOKUP(A460,Sheet2!$A$1:G4184,5,0)</f>
        <v>English</v>
      </c>
      <c r="Q460" t="str">
        <f>VLOOKUP(A460,Sheet2!$A$1:G4184,6,0)</f>
        <v>Germany</v>
      </c>
      <c r="R460" t="str">
        <f>VLOOKUP(A460,Sheet2!$A$1:G4184,7,0)</f>
        <v>R</v>
      </c>
      <c r="S460" t="str">
        <f>IF(Table1[[#This Row],[Language]]="English","English","Other language")</f>
        <v>English</v>
      </c>
      <c r="T460">
        <f>Table1[[#This Row],[Gross Revenue]]-Table1[[#This Row],[Budget]]</f>
        <v>17244913</v>
      </c>
      <c r="U460" s="1">
        <f>(Table1[[#This Row],[Gross Revenue]]/Table1[[#This Row],[Budget]])-1</f>
        <v>4.3112282500000001</v>
      </c>
      <c r="V460" t="str">
        <f t="shared" si="14"/>
        <v>111-130 minutes</v>
      </c>
      <c r="W460">
        <f>Table1[[#This Row],[Profit]]/Table1[[#This Row],[Budget]]</f>
        <v>4.3112282500000001</v>
      </c>
      <c r="X460" s="22" t="str">
        <f>IF(L460="","",
IF(L460&lt;Predictability!$B$1,"Low",
IF(L460&lt;=Predictability!$B$2,"Mid","High")))</f>
        <v>Low</v>
      </c>
      <c r="Y460" s="22">
        <f t="shared" si="15"/>
        <v>1</v>
      </c>
    </row>
    <row r="461" spans="1:25" x14ac:dyDescent="0.2">
      <c r="A461" t="s">
        <v>6860</v>
      </c>
      <c r="B461" t="s">
        <v>3160</v>
      </c>
      <c r="C461" t="s">
        <v>1461</v>
      </c>
      <c r="D461">
        <v>230</v>
      </c>
      <c r="E461">
        <v>673</v>
      </c>
      <c r="F461">
        <v>0</v>
      </c>
      <c r="G461">
        <v>92000</v>
      </c>
      <c r="H461">
        <v>8</v>
      </c>
      <c r="I461">
        <v>548</v>
      </c>
      <c r="J461">
        <v>165</v>
      </c>
      <c r="K461">
        <v>25359200</v>
      </c>
      <c r="L461">
        <v>4000000</v>
      </c>
      <c r="M461" s="2">
        <f>VLOOKUP(A461,Sheet2!$A$1:G4185,2,0)</f>
        <v>41830</v>
      </c>
      <c r="N461" t="str">
        <f>VLOOKUP(A461,Sheet2!$A$1:G4185,3,0)</f>
        <v>Color</v>
      </c>
      <c r="O461" t="str">
        <f>VLOOKUP(A461,Sheet2!$A$1:G4185,4,0)</f>
        <v>Drama</v>
      </c>
      <c r="P461" t="str">
        <f>VLOOKUP(A461,Sheet2!$A$1:G4185,5,0)</f>
        <v>English</v>
      </c>
      <c r="Q461" t="str">
        <f>VLOOKUP(A461,Sheet2!$A$1:G4185,6,0)</f>
        <v>USA</v>
      </c>
      <c r="R461" t="str">
        <f>VLOOKUP(A461,Sheet2!$A$1:G4185,7,0)</f>
        <v>R</v>
      </c>
      <c r="S461" t="str">
        <f>IF(Table1[[#This Row],[Language]]="English","English","Other language")</f>
        <v>English</v>
      </c>
      <c r="T461">
        <f>Table1[[#This Row],[Gross Revenue]]-Table1[[#This Row],[Budget]]</f>
        <v>21359200</v>
      </c>
      <c r="U461" s="1">
        <f>(Table1[[#This Row],[Gross Revenue]]/Table1[[#This Row],[Budget]])-1</f>
        <v>5.3398000000000003</v>
      </c>
      <c r="V461" t="str">
        <f t="shared" si="14"/>
        <v>&gt;150 minutes</v>
      </c>
      <c r="W461">
        <f>Table1[[#This Row],[Profit]]/Table1[[#This Row],[Budget]]</f>
        <v>5.3398000000000003</v>
      </c>
      <c r="X461" s="22" t="str">
        <f>IF(L461="","",
IF(L461&lt;Predictability!$B$1,"Low",
IF(L461&lt;=Predictability!$B$2,"Mid","High")))</f>
        <v>Low</v>
      </c>
      <c r="Y461" s="22">
        <f t="shared" si="15"/>
        <v>1</v>
      </c>
    </row>
    <row r="462" spans="1:25" x14ac:dyDescent="0.2">
      <c r="A462" t="s">
        <v>5097</v>
      </c>
      <c r="B462" t="s">
        <v>2065</v>
      </c>
      <c r="C462" t="s">
        <v>2066</v>
      </c>
      <c r="D462">
        <v>267</v>
      </c>
      <c r="E462">
        <v>1231</v>
      </c>
      <c r="F462">
        <v>39</v>
      </c>
      <c r="G462">
        <v>88</v>
      </c>
      <c r="H462">
        <v>6.5</v>
      </c>
      <c r="I462">
        <v>35</v>
      </c>
      <c r="J462">
        <v>105</v>
      </c>
      <c r="K462">
        <v>3123749</v>
      </c>
      <c r="L462">
        <v>1500000</v>
      </c>
      <c r="M462" s="2">
        <f>VLOOKUP(A462,Sheet2!$A$1:G4186,2,0)</f>
        <v>38457</v>
      </c>
      <c r="N462" t="str">
        <f>VLOOKUP(A462,Sheet2!$A$1:G4186,3,0)</f>
        <v>Color</v>
      </c>
      <c r="O462" t="str">
        <f>VLOOKUP(A462,Sheet2!$A$1:G4186,4,0)</f>
        <v>Comedy</v>
      </c>
      <c r="P462" t="str">
        <f>VLOOKUP(A462,Sheet2!$A$1:G4186,5,0)</f>
        <v>English</v>
      </c>
      <c r="Q462" t="str">
        <f>VLOOKUP(A462,Sheet2!$A$1:G4186,6,0)</f>
        <v>USA</v>
      </c>
      <c r="R462" t="str">
        <f>VLOOKUP(A462,Sheet2!$A$1:G4186,7,0)</f>
        <v>R</v>
      </c>
      <c r="S462" t="str">
        <f>IF(Table1[[#This Row],[Language]]="English","English","Other language")</f>
        <v>English</v>
      </c>
      <c r="T462">
        <f>Table1[[#This Row],[Gross Revenue]]-Table1[[#This Row],[Budget]]</f>
        <v>1623749</v>
      </c>
      <c r="U462" s="1">
        <f>(Table1[[#This Row],[Gross Revenue]]/Table1[[#This Row],[Budget]])-1</f>
        <v>1.0824993333333333</v>
      </c>
      <c r="V462" t="str">
        <f t="shared" si="14"/>
        <v>90-110 minutes</v>
      </c>
      <c r="W462">
        <f>Table1[[#This Row],[Profit]]/Table1[[#This Row],[Budget]]</f>
        <v>1.0824993333333333</v>
      </c>
      <c r="X462" s="22" t="str">
        <f>IF(L462="","",
IF(L462&lt;Predictability!$B$1,"Low",
IF(L462&lt;=Predictability!$B$2,"Mid","High")))</f>
        <v>Low</v>
      </c>
      <c r="Y462" s="22">
        <f t="shared" si="15"/>
        <v>1</v>
      </c>
    </row>
    <row r="463" spans="1:25" x14ac:dyDescent="0.2">
      <c r="A463" t="s">
        <v>3758</v>
      </c>
      <c r="B463" t="s">
        <v>50</v>
      </c>
      <c r="C463" t="s">
        <v>29</v>
      </c>
      <c r="D463">
        <v>3000</v>
      </c>
      <c r="E463">
        <v>3451</v>
      </c>
      <c r="F463">
        <v>7</v>
      </c>
      <c r="G463">
        <v>487</v>
      </c>
      <c r="H463">
        <v>5.3</v>
      </c>
      <c r="I463">
        <v>67</v>
      </c>
      <c r="J463">
        <v>94</v>
      </c>
      <c r="K463">
        <v>20627372</v>
      </c>
      <c r="L463">
        <v>16000000</v>
      </c>
      <c r="M463" s="2">
        <f>VLOOKUP(A463,Sheet2!$A$1:G4187,2,0)</f>
        <v>36723</v>
      </c>
      <c r="N463" t="str">
        <f>VLOOKUP(A463,Sheet2!$A$1:G4187,3,0)</f>
        <v>Color</v>
      </c>
      <c r="O463" t="str">
        <f>VLOOKUP(A463,Sheet2!$A$1:G4187,4,0)</f>
        <v>Comedy</v>
      </c>
      <c r="P463" t="str">
        <f>VLOOKUP(A463,Sheet2!$A$1:G4187,5,0)</f>
        <v>English</v>
      </c>
      <c r="Q463" t="str">
        <f>VLOOKUP(A463,Sheet2!$A$1:G4187,6,0)</f>
        <v>USA</v>
      </c>
      <c r="R463" t="str">
        <f>VLOOKUP(A463,Sheet2!$A$1:G4187,7,0)</f>
        <v>PG-13</v>
      </c>
      <c r="S463" t="str">
        <f>IF(Table1[[#This Row],[Language]]="English","English","Other language")</f>
        <v>English</v>
      </c>
      <c r="T463">
        <f>Table1[[#This Row],[Gross Revenue]]-Table1[[#This Row],[Budget]]</f>
        <v>4627372</v>
      </c>
      <c r="U463" s="1">
        <f>(Table1[[#This Row],[Gross Revenue]]/Table1[[#This Row],[Budget]])-1</f>
        <v>0.28921075000000007</v>
      </c>
      <c r="V463" t="str">
        <f t="shared" si="14"/>
        <v>90-110 minutes</v>
      </c>
      <c r="W463">
        <f>Table1[[#This Row],[Profit]]/Table1[[#This Row],[Budget]]</f>
        <v>0.28921075000000002</v>
      </c>
      <c r="X463" s="22" t="str">
        <f>IF(L463="","",
IF(L463&lt;Predictability!$B$1,"Low",
IF(L463&lt;=Predictability!$B$2,"Mid","High")))</f>
        <v>Mid</v>
      </c>
      <c r="Y463" s="22">
        <f t="shared" si="15"/>
        <v>0</v>
      </c>
    </row>
    <row r="464" spans="1:25" x14ac:dyDescent="0.2">
      <c r="A464" t="s">
        <v>6585</v>
      </c>
      <c r="B464" t="s">
        <v>3002</v>
      </c>
      <c r="C464" t="s">
        <v>1382</v>
      </c>
      <c r="D464">
        <v>173</v>
      </c>
      <c r="E464">
        <v>563</v>
      </c>
      <c r="F464">
        <v>108</v>
      </c>
      <c r="G464">
        <v>0</v>
      </c>
      <c r="H464">
        <v>7.6</v>
      </c>
      <c r="I464">
        <v>123</v>
      </c>
      <c r="J464">
        <v>118</v>
      </c>
      <c r="K464">
        <v>11533945</v>
      </c>
      <c r="L464">
        <v>2000000</v>
      </c>
      <c r="M464" s="2">
        <f>VLOOKUP(A464,Sheet2!$A$1:G4188,2,0)</f>
        <v>36454</v>
      </c>
      <c r="N464" t="str">
        <f>VLOOKUP(A464,Sheet2!$A$1:G4188,3,0)</f>
        <v>Color</v>
      </c>
      <c r="O464" t="str">
        <f>VLOOKUP(A464,Sheet2!$A$1:G4188,4,0)</f>
        <v>Biography</v>
      </c>
      <c r="P464" t="str">
        <f>VLOOKUP(A464,Sheet2!$A$1:G4188,5,0)</f>
        <v>English</v>
      </c>
      <c r="Q464" t="str">
        <f>VLOOKUP(A464,Sheet2!$A$1:G4188,6,0)</f>
        <v>USA</v>
      </c>
      <c r="R464" t="str">
        <f>VLOOKUP(A464,Sheet2!$A$1:G4188,7,0)</f>
        <v>R</v>
      </c>
      <c r="S464" t="str">
        <f>IF(Table1[[#This Row],[Language]]="English","English","Other language")</f>
        <v>English</v>
      </c>
      <c r="T464">
        <f>Table1[[#This Row],[Gross Revenue]]-Table1[[#This Row],[Budget]]</f>
        <v>9533945</v>
      </c>
      <c r="U464" s="1">
        <f>(Table1[[#This Row],[Gross Revenue]]/Table1[[#This Row],[Budget]])-1</f>
        <v>4.7669724999999996</v>
      </c>
      <c r="V464" t="str">
        <f t="shared" si="14"/>
        <v>111-130 minutes</v>
      </c>
      <c r="W464">
        <f>Table1[[#This Row],[Profit]]/Table1[[#This Row],[Budget]]</f>
        <v>4.7669724999999996</v>
      </c>
      <c r="X464" s="22" t="str">
        <f>IF(L464="","",
IF(L464&lt;Predictability!$B$1,"Low",
IF(L464&lt;=Predictability!$B$2,"Mid","High")))</f>
        <v>Low</v>
      </c>
      <c r="Y464" s="22">
        <f t="shared" si="15"/>
        <v>1</v>
      </c>
    </row>
    <row r="465" spans="1:25" x14ac:dyDescent="0.2">
      <c r="A465" t="s">
        <v>4692</v>
      </c>
      <c r="B465" t="s">
        <v>1761</v>
      </c>
      <c r="C465" t="s">
        <v>573</v>
      </c>
      <c r="D465">
        <v>27</v>
      </c>
      <c r="E465">
        <v>106</v>
      </c>
      <c r="F465">
        <v>309</v>
      </c>
      <c r="G465">
        <v>0</v>
      </c>
      <c r="H465">
        <v>7.8</v>
      </c>
      <c r="I465">
        <v>64</v>
      </c>
      <c r="J465">
        <v>112</v>
      </c>
      <c r="K465">
        <v>57504069</v>
      </c>
      <c r="L465">
        <v>6000000</v>
      </c>
      <c r="M465" s="2">
        <f>VLOOKUP(A465,Sheet2!$A$1:G4189,2,0)</f>
        <v>33533</v>
      </c>
      <c r="N465" t="str">
        <f>VLOOKUP(A465,Sheet2!$A$1:G4189,3,0)</f>
        <v>Color</v>
      </c>
      <c r="O465" t="str">
        <f>VLOOKUP(A465,Sheet2!$A$1:G4189,4,0)</f>
        <v>Crime</v>
      </c>
      <c r="P465" t="str">
        <f>VLOOKUP(A465,Sheet2!$A$1:G4189,5,0)</f>
        <v>English</v>
      </c>
      <c r="Q465" t="str">
        <f>VLOOKUP(A465,Sheet2!$A$1:G4189,6,0)</f>
        <v>USA</v>
      </c>
      <c r="R465" t="str">
        <f>VLOOKUP(A465,Sheet2!$A$1:G4189,7,0)</f>
        <v>R</v>
      </c>
      <c r="S465" t="str">
        <f>IF(Table1[[#This Row],[Language]]="English","English","Other language")</f>
        <v>English</v>
      </c>
      <c r="T465">
        <f>Table1[[#This Row],[Gross Revenue]]-Table1[[#This Row],[Budget]]</f>
        <v>51504069</v>
      </c>
      <c r="U465" s="1">
        <f>(Table1[[#This Row],[Gross Revenue]]/Table1[[#This Row],[Budget]])-1</f>
        <v>8.5840115000000008</v>
      </c>
      <c r="V465" t="str">
        <f t="shared" si="14"/>
        <v>111-130 minutes</v>
      </c>
      <c r="W465">
        <f>Table1[[#This Row],[Profit]]/Table1[[#This Row],[Budget]]</f>
        <v>8.5840115000000008</v>
      </c>
      <c r="X465" s="22" t="str">
        <f>IF(L465="","",
IF(L465&lt;Predictability!$B$1,"Low",
IF(L465&lt;=Predictability!$B$2,"Mid","High")))</f>
        <v>Low</v>
      </c>
      <c r="Y465" s="22">
        <f t="shared" si="15"/>
        <v>1</v>
      </c>
    </row>
    <row r="466" spans="1:25" x14ac:dyDescent="0.2">
      <c r="A466" t="s">
        <v>4162</v>
      </c>
      <c r="B466" t="s">
        <v>1284</v>
      </c>
      <c r="C466" t="s">
        <v>1285</v>
      </c>
      <c r="D466">
        <v>468</v>
      </c>
      <c r="E466">
        <v>2134</v>
      </c>
      <c r="F466">
        <v>119</v>
      </c>
      <c r="G466">
        <v>0</v>
      </c>
      <c r="H466">
        <v>5.8</v>
      </c>
      <c r="I466">
        <v>288</v>
      </c>
      <c r="J466">
        <v>81</v>
      </c>
      <c r="K466">
        <v>59992760</v>
      </c>
      <c r="L466">
        <v>42000000</v>
      </c>
      <c r="M466" s="2">
        <f>VLOOKUP(A466,Sheet2!$A$1:G4190,2,0)</f>
        <v>40089</v>
      </c>
      <c r="N466" t="str">
        <f>VLOOKUP(A466,Sheet2!$A$1:G4190,3,0)</f>
        <v>Color</v>
      </c>
      <c r="O466" t="str">
        <f>VLOOKUP(A466,Sheet2!$A$1:G4190,4,0)</f>
        <v>Comedy</v>
      </c>
      <c r="P466" t="str">
        <f>VLOOKUP(A466,Sheet2!$A$1:G4190,5,0)</f>
        <v>English</v>
      </c>
      <c r="Q466" t="str">
        <f>VLOOKUP(A466,Sheet2!$A$1:G4190,6,0)</f>
        <v>USA</v>
      </c>
      <c r="R466" t="str">
        <f>VLOOKUP(A466,Sheet2!$A$1:G4190,7,0)</f>
        <v>R</v>
      </c>
      <c r="S466" t="str">
        <f>IF(Table1[[#This Row],[Language]]="English","English","Other language")</f>
        <v>English</v>
      </c>
      <c r="T466">
        <f>Table1[[#This Row],[Gross Revenue]]-Table1[[#This Row],[Budget]]</f>
        <v>17992760</v>
      </c>
      <c r="U466" s="1">
        <f>(Table1[[#This Row],[Gross Revenue]]/Table1[[#This Row],[Budget]])-1</f>
        <v>0.42839904761904757</v>
      </c>
      <c r="V466" t="str">
        <f t="shared" si="14"/>
        <v>&lt;90 minutes</v>
      </c>
      <c r="W466">
        <f>Table1[[#This Row],[Profit]]/Table1[[#This Row],[Budget]]</f>
        <v>0.42839904761904762</v>
      </c>
      <c r="X466" s="22" t="str">
        <f>IF(L466="","",
IF(L466&lt;Predictability!$B$1,"Low",
IF(L466&lt;=Predictability!$B$2,"Mid","High")))</f>
        <v>Mid</v>
      </c>
      <c r="Y466" s="22">
        <f t="shared" si="15"/>
        <v>0</v>
      </c>
    </row>
    <row r="467" spans="1:25" x14ac:dyDescent="0.2">
      <c r="A467" t="s">
        <v>6456</v>
      </c>
      <c r="B467" t="s">
        <v>976</v>
      </c>
      <c r="C467" t="s">
        <v>642</v>
      </c>
      <c r="D467">
        <v>18000</v>
      </c>
      <c r="E467">
        <v>42220</v>
      </c>
      <c r="F467">
        <v>0</v>
      </c>
      <c r="G467">
        <v>14000</v>
      </c>
      <c r="H467">
        <v>7.5</v>
      </c>
      <c r="I467">
        <v>181</v>
      </c>
      <c r="J467">
        <v>155</v>
      </c>
      <c r="K467">
        <v>82522790</v>
      </c>
      <c r="L467">
        <v>40000000</v>
      </c>
      <c r="M467" s="2">
        <f>VLOOKUP(A467,Sheet2!$A$1:G4191,2,0)</f>
        <v>33669</v>
      </c>
      <c r="N467" t="str">
        <f>VLOOKUP(A467,Sheet2!$A$1:G4191,3,0)</f>
        <v>Color</v>
      </c>
      <c r="O467" t="str">
        <f>VLOOKUP(A467,Sheet2!$A$1:G4191,4,0)</f>
        <v>Fantasy</v>
      </c>
      <c r="P467" t="str">
        <f>VLOOKUP(A467,Sheet2!$A$1:G4191,5,0)</f>
        <v>English</v>
      </c>
      <c r="Q467" t="str">
        <f>VLOOKUP(A467,Sheet2!$A$1:G4191,6,0)</f>
        <v>USA</v>
      </c>
      <c r="R467" t="str">
        <f>VLOOKUP(A467,Sheet2!$A$1:G4191,7,0)</f>
        <v>R</v>
      </c>
      <c r="S467" t="str">
        <f>IF(Table1[[#This Row],[Language]]="English","English","Other language")</f>
        <v>English</v>
      </c>
      <c r="T467">
        <f>Table1[[#This Row],[Gross Revenue]]-Table1[[#This Row],[Budget]]</f>
        <v>42522790</v>
      </c>
      <c r="U467" s="1">
        <f>(Table1[[#This Row],[Gross Revenue]]/Table1[[#This Row],[Budget]])-1</f>
        <v>1.0630697499999999</v>
      </c>
      <c r="V467" t="str">
        <f t="shared" si="14"/>
        <v>&gt;150 minutes</v>
      </c>
      <c r="W467">
        <f>Table1[[#This Row],[Profit]]/Table1[[#This Row],[Budget]]</f>
        <v>1.0630697499999999</v>
      </c>
      <c r="X467" s="22" t="str">
        <f>IF(L467="","",
IF(L467&lt;Predictability!$B$1,"Low",
IF(L467&lt;=Predictability!$B$2,"Mid","High")))</f>
        <v>Mid</v>
      </c>
      <c r="Y467" s="22">
        <f t="shared" si="15"/>
        <v>1</v>
      </c>
    </row>
    <row r="468" spans="1:25" x14ac:dyDescent="0.2">
      <c r="A468" t="s">
        <v>4694</v>
      </c>
      <c r="B468" t="s">
        <v>1762</v>
      </c>
      <c r="C468" t="s">
        <v>1763</v>
      </c>
      <c r="D468">
        <v>46</v>
      </c>
      <c r="E468">
        <v>225</v>
      </c>
      <c r="F468">
        <v>3</v>
      </c>
      <c r="G468">
        <v>479</v>
      </c>
      <c r="H468">
        <v>6.3</v>
      </c>
      <c r="I468">
        <v>33</v>
      </c>
      <c r="J468">
        <v>88</v>
      </c>
      <c r="K468">
        <v>110029</v>
      </c>
      <c r="L468">
        <v>6500000</v>
      </c>
      <c r="M468" s="2">
        <f>VLOOKUP(A468,Sheet2!$A$1:G4192,2,0)</f>
        <v>40042</v>
      </c>
      <c r="N468" t="str">
        <f>VLOOKUP(A468,Sheet2!$A$1:G4192,3,0)</f>
        <v>Color</v>
      </c>
      <c r="O468" t="str">
        <f>VLOOKUP(A468,Sheet2!$A$1:G4192,4,0)</f>
        <v>Comedy</v>
      </c>
      <c r="P468" t="str">
        <f>VLOOKUP(A468,Sheet2!$A$1:G4192,5,0)</f>
        <v>English</v>
      </c>
      <c r="Q468" t="str">
        <f>VLOOKUP(A468,Sheet2!$A$1:G4192,6,0)</f>
        <v>Australia</v>
      </c>
      <c r="R468" t="str">
        <f>VLOOKUP(A468,Sheet2!$A$1:G4192,7,0)</f>
        <v>PG-13</v>
      </c>
      <c r="S468" t="str">
        <f>IF(Table1[[#This Row],[Language]]="English","English","Other language")</f>
        <v>English</v>
      </c>
      <c r="T468">
        <f>Table1[[#This Row],[Gross Revenue]]-Table1[[#This Row],[Budget]]</f>
        <v>-6389971</v>
      </c>
      <c r="U468" s="1">
        <f>(Table1[[#This Row],[Gross Revenue]]/Table1[[#This Row],[Budget]])-1</f>
        <v>-0.98307246153846151</v>
      </c>
      <c r="V468" t="str">
        <f t="shared" si="14"/>
        <v>&lt;90 minutes</v>
      </c>
      <c r="W468">
        <f>Table1[[#This Row],[Profit]]/Table1[[#This Row],[Budget]]</f>
        <v>-0.98307246153846151</v>
      </c>
      <c r="X468" s="22" t="str">
        <f>IF(L468="","",
IF(L468&lt;Predictability!$B$1,"Low",
IF(L468&lt;=Predictability!$B$2,"Mid","High")))</f>
        <v>Low</v>
      </c>
      <c r="Y468" s="22">
        <f t="shared" si="15"/>
        <v>0</v>
      </c>
    </row>
    <row r="469" spans="1:25" x14ac:dyDescent="0.2">
      <c r="A469" t="s">
        <v>6094</v>
      </c>
      <c r="B469" t="s">
        <v>848</v>
      </c>
      <c r="C469" t="s">
        <v>2734</v>
      </c>
      <c r="D469">
        <v>2000</v>
      </c>
      <c r="E469">
        <v>5005</v>
      </c>
      <c r="F469">
        <v>56</v>
      </c>
      <c r="G469">
        <v>39000</v>
      </c>
      <c r="H469">
        <v>7.2</v>
      </c>
      <c r="I469">
        <v>488</v>
      </c>
      <c r="J469">
        <v>93</v>
      </c>
      <c r="K469">
        <v>237282182</v>
      </c>
      <c r="L469">
        <v>185000000</v>
      </c>
      <c r="M469" s="2">
        <f>VLOOKUP(A469,Sheet2!$A$1:G4193,2,0)</f>
        <v>40984</v>
      </c>
      <c r="N469" t="str">
        <f>VLOOKUP(A469,Sheet2!$A$1:G4193,3,0)</f>
        <v>Color</v>
      </c>
      <c r="O469" t="str">
        <f>VLOOKUP(A469,Sheet2!$A$1:G4193,4,0)</f>
        <v>Adventure</v>
      </c>
      <c r="P469" t="str">
        <f>VLOOKUP(A469,Sheet2!$A$1:G4193,5,0)</f>
        <v>English</v>
      </c>
      <c r="Q469" t="str">
        <f>VLOOKUP(A469,Sheet2!$A$1:G4193,6,0)</f>
        <v>USA</v>
      </c>
      <c r="R469" t="str">
        <f>VLOOKUP(A469,Sheet2!$A$1:G4193,7,0)</f>
        <v>PG</v>
      </c>
      <c r="S469" t="str">
        <f>IF(Table1[[#This Row],[Language]]="English","English","Other language")</f>
        <v>English</v>
      </c>
      <c r="T469">
        <f>Table1[[#This Row],[Gross Revenue]]-Table1[[#This Row],[Budget]]</f>
        <v>52282182</v>
      </c>
      <c r="U469" s="1">
        <f>(Table1[[#This Row],[Gross Revenue]]/Table1[[#This Row],[Budget]])-1</f>
        <v>0.28260638918918923</v>
      </c>
      <c r="V469" t="str">
        <f t="shared" si="14"/>
        <v>90-110 minutes</v>
      </c>
      <c r="W469">
        <f>Table1[[#This Row],[Profit]]/Table1[[#This Row],[Budget]]</f>
        <v>0.28260638918918918</v>
      </c>
      <c r="X469" s="22" t="str">
        <f>IF(L469="","",
IF(L469&lt;Predictability!$B$1,"Low",
IF(L469&lt;=Predictability!$B$2,"Mid","High")))</f>
        <v>High</v>
      </c>
      <c r="Y469" s="22">
        <f t="shared" si="15"/>
        <v>0</v>
      </c>
    </row>
    <row r="470" spans="1:25" x14ac:dyDescent="0.2">
      <c r="A470" t="s">
        <v>6979</v>
      </c>
      <c r="B470" t="s">
        <v>3216</v>
      </c>
      <c r="C470" t="s">
        <v>2596</v>
      </c>
      <c r="D470">
        <v>906</v>
      </c>
      <c r="E470">
        <v>1976</v>
      </c>
      <c r="F470">
        <v>0</v>
      </c>
      <c r="G470">
        <v>17000</v>
      </c>
      <c r="H470">
        <v>8.4</v>
      </c>
      <c r="I470">
        <v>132</v>
      </c>
      <c r="J470">
        <v>178</v>
      </c>
      <c r="K470">
        <v>75600000</v>
      </c>
      <c r="L470">
        <v>72000000</v>
      </c>
      <c r="M470" s="2">
        <f>VLOOKUP(A470,Sheet2!$A$1:G4194,2,0)</f>
        <v>34755</v>
      </c>
      <c r="N470" t="str">
        <f>VLOOKUP(A470,Sheet2!$A$1:G4194,3,0)</f>
        <v>Color</v>
      </c>
      <c r="O470" t="str">
        <f>VLOOKUP(A470,Sheet2!$A$1:G4194,4,0)</f>
        <v>Biography</v>
      </c>
      <c r="P470" t="str">
        <f>VLOOKUP(A470,Sheet2!$A$1:G4194,5,0)</f>
        <v>English</v>
      </c>
      <c r="Q470" t="str">
        <f>VLOOKUP(A470,Sheet2!$A$1:G4194,6,0)</f>
        <v>USA</v>
      </c>
      <c r="R470" t="str">
        <f>VLOOKUP(A470,Sheet2!$A$1:G4194,7,0)</f>
        <v>R</v>
      </c>
      <c r="S470" t="str">
        <f>IF(Table1[[#This Row],[Language]]="English","English","Other language")</f>
        <v>English</v>
      </c>
      <c r="T470">
        <f>Table1[[#This Row],[Gross Revenue]]-Table1[[#This Row],[Budget]]</f>
        <v>3600000</v>
      </c>
      <c r="U470" s="1">
        <f>(Table1[[#This Row],[Gross Revenue]]/Table1[[#This Row],[Budget]])-1</f>
        <v>5.0000000000000044E-2</v>
      </c>
      <c r="V470" t="str">
        <f t="shared" si="14"/>
        <v>&gt;150 minutes</v>
      </c>
      <c r="W470">
        <f>Table1[[#This Row],[Profit]]/Table1[[#This Row],[Budget]]</f>
        <v>0.05</v>
      </c>
      <c r="X470" s="22" t="str">
        <f>IF(L470="","",
IF(L470&lt;Predictability!$B$1,"Low",
IF(L470&lt;=Predictability!$B$2,"Mid","High")))</f>
        <v>High</v>
      </c>
      <c r="Y470" s="22">
        <f t="shared" si="15"/>
        <v>0</v>
      </c>
    </row>
    <row r="471" spans="1:25" x14ac:dyDescent="0.2">
      <c r="A471" t="s">
        <v>1525</v>
      </c>
      <c r="B471" t="s">
        <v>211</v>
      </c>
      <c r="C471" t="s">
        <v>1346</v>
      </c>
      <c r="D471">
        <v>22000</v>
      </c>
      <c r="E471">
        <v>29475</v>
      </c>
      <c r="F471">
        <v>0</v>
      </c>
      <c r="G471">
        <v>16000</v>
      </c>
      <c r="H471">
        <v>8</v>
      </c>
      <c r="I471">
        <v>230</v>
      </c>
      <c r="J471">
        <v>142</v>
      </c>
      <c r="K471">
        <v>9929000</v>
      </c>
      <c r="L471">
        <v>15000000</v>
      </c>
      <c r="M471" s="2">
        <f>VLOOKUP(A471,Sheet2!$A$1:G4195,2,0)</f>
        <v>31095</v>
      </c>
      <c r="N471" t="str">
        <f>VLOOKUP(A471,Sheet2!$A$1:G4195,3,0)</f>
        <v>Color</v>
      </c>
      <c r="O471" t="str">
        <f>VLOOKUP(A471,Sheet2!$A$1:G4195,4,0)</f>
        <v>Drama</v>
      </c>
      <c r="P471" t="str">
        <f>VLOOKUP(A471,Sheet2!$A$1:G4195,5,0)</f>
        <v>English</v>
      </c>
      <c r="Q471" t="str">
        <f>VLOOKUP(A471,Sheet2!$A$1:G4195,6,0)</f>
        <v>UK</v>
      </c>
      <c r="R471" t="str">
        <f>VLOOKUP(A471,Sheet2!$A$1:G4195,7,0)</f>
        <v>R</v>
      </c>
      <c r="S471" t="str">
        <f>IF(Table1[[#This Row],[Language]]="English","English","Other language")</f>
        <v>English</v>
      </c>
      <c r="T471">
        <f>Table1[[#This Row],[Gross Revenue]]-Table1[[#This Row],[Budget]]</f>
        <v>-5071000</v>
      </c>
      <c r="U471" s="1">
        <f>(Table1[[#This Row],[Gross Revenue]]/Table1[[#This Row],[Budget]])-1</f>
        <v>-0.33806666666666663</v>
      </c>
      <c r="V471" t="str">
        <f t="shared" si="14"/>
        <v>131-150 minutes</v>
      </c>
      <c r="W471">
        <f>Table1[[#This Row],[Profit]]/Table1[[#This Row],[Budget]]</f>
        <v>-0.33806666666666668</v>
      </c>
      <c r="X471" s="22" t="str">
        <f>IF(L471="","",
IF(L471&lt;Predictability!$B$1,"Low",
IF(L471&lt;=Predictability!$B$2,"Mid","High")))</f>
        <v>Mid</v>
      </c>
      <c r="Y471" s="22">
        <f t="shared" si="15"/>
        <v>0</v>
      </c>
    </row>
    <row r="472" spans="1:25" x14ac:dyDescent="0.2">
      <c r="A472" t="s">
        <v>5681</v>
      </c>
      <c r="B472" t="s">
        <v>2465</v>
      </c>
      <c r="C472" t="s">
        <v>1805</v>
      </c>
      <c r="D472">
        <v>551</v>
      </c>
      <c r="E472">
        <v>1874</v>
      </c>
      <c r="F472">
        <v>84</v>
      </c>
      <c r="G472">
        <v>0</v>
      </c>
      <c r="H472">
        <v>6.9</v>
      </c>
      <c r="I472">
        <v>72</v>
      </c>
      <c r="J472">
        <v>93</v>
      </c>
      <c r="K472">
        <v>50129186</v>
      </c>
      <c r="L472">
        <v>36000000</v>
      </c>
      <c r="M472" s="2">
        <f>VLOOKUP(A472,Sheet2!$A$1:G4196,2,0)</f>
        <v>35748</v>
      </c>
      <c r="N472" t="str">
        <f>VLOOKUP(A472,Sheet2!$A$1:G4196,3,0)</f>
        <v>Color</v>
      </c>
      <c r="O472" t="str">
        <f>VLOOKUP(A472,Sheet2!$A$1:G4196,4,0)</f>
        <v>Action</v>
      </c>
      <c r="P472" t="str">
        <f>VLOOKUP(A472,Sheet2!$A$1:G4196,5,0)</f>
        <v>English</v>
      </c>
      <c r="Q472" t="str">
        <f>VLOOKUP(A472,Sheet2!$A$1:G4196,6,0)</f>
        <v>USA</v>
      </c>
      <c r="R472" t="str">
        <f>VLOOKUP(A472,Sheet2!$A$1:G4196,7,0)</f>
        <v>R</v>
      </c>
      <c r="S472" t="str">
        <f>IF(Table1[[#This Row],[Language]]="English","English","Other language")</f>
        <v>English</v>
      </c>
      <c r="T472">
        <f>Table1[[#This Row],[Gross Revenue]]-Table1[[#This Row],[Budget]]</f>
        <v>14129186</v>
      </c>
      <c r="U472" s="1">
        <f>(Table1[[#This Row],[Gross Revenue]]/Table1[[#This Row],[Budget]])-1</f>
        <v>0.39247738888888883</v>
      </c>
      <c r="V472" t="str">
        <f t="shared" si="14"/>
        <v>90-110 minutes</v>
      </c>
      <c r="W472">
        <f>Table1[[#This Row],[Profit]]/Table1[[#This Row],[Budget]]</f>
        <v>0.39247738888888889</v>
      </c>
      <c r="X472" s="22" t="str">
        <f>IF(L472="","",
IF(L472&lt;Predictability!$B$1,"Low",
IF(L472&lt;=Predictability!$B$2,"Mid","High")))</f>
        <v>Mid</v>
      </c>
      <c r="Y472" s="22">
        <f t="shared" si="15"/>
        <v>0</v>
      </c>
    </row>
    <row r="473" spans="1:25" x14ac:dyDescent="0.2">
      <c r="A473" t="s">
        <v>3452</v>
      </c>
      <c r="B473" t="s">
        <v>362</v>
      </c>
      <c r="C473" t="s">
        <v>363</v>
      </c>
      <c r="D473">
        <v>13000</v>
      </c>
      <c r="E473">
        <v>17417</v>
      </c>
      <c r="F473">
        <v>18</v>
      </c>
      <c r="G473">
        <v>458</v>
      </c>
      <c r="H473">
        <v>4.5999999999999996</v>
      </c>
      <c r="I473">
        <v>42</v>
      </c>
      <c r="J473">
        <v>110</v>
      </c>
      <c r="K473">
        <v>175370</v>
      </c>
      <c r="L473">
        <v>12000000</v>
      </c>
      <c r="M473" s="2">
        <f>VLOOKUP(A473,Sheet2!$A$1:G4197,2,0)</f>
        <v>36187</v>
      </c>
      <c r="N473" t="str">
        <f>VLOOKUP(A473,Sheet2!$A$1:G4197,3,0)</f>
        <v>Color</v>
      </c>
      <c r="O473" t="str">
        <f>VLOOKUP(A473,Sheet2!$A$1:G4197,4,0)</f>
        <v>Comedy</v>
      </c>
      <c r="P473" t="str">
        <f>VLOOKUP(A473,Sheet2!$A$1:G4197,5,0)</f>
        <v>English</v>
      </c>
      <c r="Q473" t="str">
        <f>VLOOKUP(A473,Sheet2!$A$1:G4197,6,0)</f>
        <v>USA</v>
      </c>
      <c r="R473" t="str">
        <f>VLOOKUP(A473,Sheet2!$A$1:G4197,7,0)</f>
        <v>R</v>
      </c>
      <c r="S473" t="str">
        <f>IF(Table1[[#This Row],[Language]]="English","English","Other language")</f>
        <v>English</v>
      </c>
      <c r="T473">
        <f>Table1[[#This Row],[Gross Revenue]]-Table1[[#This Row],[Budget]]</f>
        <v>-11824630</v>
      </c>
      <c r="U473" s="1">
        <f>(Table1[[#This Row],[Gross Revenue]]/Table1[[#This Row],[Budget]])-1</f>
        <v>-0.98538583333333329</v>
      </c>
      <c r="V473" t="str">
        <f t="shared" si="14"/>
        <v>90-110 minutes</v>
      </c>
      <c r="W473">
        <f>Table1[[#This Row],[Profit]]/Table1[[#This Row],[Budget]]</f>
        <v>-0.98538583333333329</v>
      </c>
      <c r="X473" s="22" t="str">
        <f>IF(L473="","",
IF(L473&lt;Predictability!$B$1,"Low",
IF(L473&lt;=Predictability!$B$2,"Mid","High")))</f>
        <v>Mid</v>
      </c>
      <c r="Y473" s="22">
        <f t="shared" si="15"/>
        <v>0</v>
      </c>
    </row>
    <row r="474" spans="1:25" x14ac:dyDescent="0.2">
      <c r="A474" t="s">
        <v>4682</v>
      </c>
      <c r="B474" t="s">
        <v>1750</v>
      </c>
      <c r="C474" t="s">
        <v>1751</v>
      </c>
      <c r="D474">
        <v>331</v>
      </c>
      <c r="E474">
        <v>1546</v>
      </c>
      <c r="F474">
        <v>38</v>
      </c>
      <c r="G474">
        <v>324</v>
      </c>
      <c r="H474">
        <v>6.2</v>
      </c>
      <c r="I474">
        <v>22</v>
      </c>
      <c r="J474">
        <v>88</v>
      </c>
      <c r="K474">
        <v>76382</v>
      </c>
      <c r="L474">
        <v>15000</v>
      </c>
      <c r="M474" s="2">
        <f>VLOOKUP(A474,Sheet2!$A$1:G4198,2,0)</f>
        <v>39967</v>
      </c>
      <c r="N474" t="str">
        <f>VLOOKUP(A474,Sheet2!$A$1:G4198,3,0)</f>
        <v>Color</v>
      </c>
      <c r="O474" t="str">
        <f>VLOOKUP(A474,Sheet2!$A$1:G4198,4,0)</f>
        <v>Romance</v>
      </c>
      <c r="P474" t="str">
        <f>VLOOKUP(A474,Sheet2!$A$1:G4198,5,0)</f>
        <v>English</v>
      </c>
      <c r="Q474" t="str">
        <f>VLOOKUP(A474,Sheet2!$A$1:G4198,6,0)</f>
        <v>USA</v>
      </c>
      <c r="R474">
        <f>VLOOKUP(A474,Sheet2!$A$1:G4198,7,0)</f>
        <v>0</v>
      </c>
      <c r="S474" t="str">
        <f>IF(Table1[[#This Row],[Language]]="English","English","Other language")</f>
        <v>English</v>
      </c>
      <c r="T474">
        <f>Table1[[#This Row],[Gross Revenue]]-Table1[[#This Row],[Budget]]</f>
        <v>61382</v>
      </c>
      <c r="U474" s="1">
        <f>(Table1[[#This Row],[Gross Revenue]]/Table1[[#This Row],[Budget]])-1</f>
        <v>4.092133333333333</v>
      </c>
      <c r="V474" t="str">
        <f t="shared" si="14"/>
        <v>&lt;90 minutes</v>
      </c>
      <c r="W474">
        <f>Table1[[#This Row],[Profit]]/Table1[[#This Row],[Budget]]</f>
        <v>4.092133333333333</v>
      </c>
      <c r="X474" s="22" t="str">
        <f>IF(L474="","",
IF(L474&lt;Predictability!$B$1,"Low",
IF(L474&lt;=Predictability!$B$2,"Mid","High")))</f>
        <v>Low</v>
      </c>
      <c r="Y474" s="22">
        <f t="shared" si="15"/>
        <v>1</v>
      </c>
    </row>
    <row r="475" spans="1:25" x14ac:dyDescent="0.2">
      <c r="A475" t="s">
        <v>4044</v>
      </c>
      <c r="B475" t="s">
        <v>170</v>
      </c>
      <c r="C475" t="s">
        <v>640</v>
      </c>
      <c r="D475">
        <v>23000</v>
      </c>
      <c r="E475">
        <v>25387</v>
      </c>
      <c r="F475">
        <v>11</v>
      </c>
      <c r="G475">
        <v>0</v>
      </c>
      <c r="H475">
        <v>5.7</v>
      </c>
      <c r="I475">
        <v>177</v>
      </c>
      <c r="J475">
        <v>100</v>
      </c>
      <c r="K475">
        <v>20285518</v>
      </c>
      <c r="L475">
        <v>28000000</v>
      </c>
      <c r="M475" s="2">
        <f>VLOOKUP(A475,Sheet2!$A$1:G4199,2,0)</f>
        <v>41816</v>
      </c>
      <c r="N475" t="str">
        <f>VLOOKUP(A475,Sheet2!$A$1:G4199,3,0)</f>
        <v>Color</v>
      </c>
      <c r="O475" t="str">
        <f>VLOOKUP(A475,Sheet2!$A$1:G4199,4,0)</f>
        <v>Action</v>
      </c>
      <c r="P475" t="str">
        <f>VLOOKUP(A475,Sheet2!$A$1:G4199,5,0)</f>
        <v>English</v>
      </c>
      <c r="Q475" t="str">
        <f>VLOOKUP(A475,Sheet2!$A$1:G4199,6,0)</f>
        <v>France</v>
      </c>
      <c r="R475" t="str">
        <f>VLOOKUP(A475,Sheet2!$A$1:G4199,7,0)</f>
        <v>PG-13</v>
      </c>
      <c r="S475" t="str">
        <f>IF(Table1[[#This Row],[Language]]="English","English","Other language")</f>
        <v>English</v>
      </c>
      <c r="T475">
        <f>Table1[[#This Row],[Gross Revenue]]-Table1[[#This Row],[Budget]]</f>
        <v>-7714482</v>
      </c>
      <c r="U475" s="1">
        <f>(Table1[[#This Row],[Gross Revenue]]/Table1[[#This Row],[Budget]])-1</f>
        <v>-0.2755172142857143</v>
      </c>
      <c r="V475" t="str">
        <f t="shared" si="14"/>
        <v>90-110 minutes</v>
      </c>
      <c r="W475">
        <f>Table1[[#This Row],[Profit]]/Table1[[#This Row],[Budget]]</f>
        <v>-0.2755172142857143</v>
      </c>
      <c r="X475" s="22" t="str">
        <f>IF(L475="","",
IF(L475&lt;Predictability!$B$1,"Low",
IF(L475&lt;=Predictability!$B$2,"Mid","High")))</f>
        <v>Mid</v>
      </c>
      <c r="Y475" s="22">
        <f t="shared" si="15"/>
        <v>0</v>
      </c>
    </row>
    <row r="476" spans="1:25" x14ac:dyDescent="0.2">
      <c r="A476" t="s">
        <v>4627</v>
      </c>
      <c r="B476" t="s">
        <v>1708</v>
      </c>
      <c r="C476" t="s">
        <v>1709</v>
      </c>
      <c r="D476">
        <v>729</v>
      </c>
      <c r="E476">
        <v>2321</v>
      </c>
      <c r="F476">
        <v>98</v>
      </c>
      <c r="G476">
        <v>0</v>
      </c>
      <c r="H476">
        <v>6.2</v>
      </c>
      <c r="I476">
        <v>119</v>
      </c>
      <c r="J476">
        <v>122</v>
      </c>
      <c r="K476">
        <v>6601079</v>
      </c>
      <c r="L476">
        <v>7000000</v>
      </c>
      <c r="M476" s="2">
        <f>VLOOKUP(A476,Sheet2!$A$1:G4200,2,0)</f>
        <v>38124</v>
      </c>
      <c r="N476" t="str">
        <f>VLOOKUP(A476,Sheet2!$A$1:G4200,3,0)</f>
        <v>Color</v>
      </c>
      <c r="O476" t="str">
        <f>VLOOKUP(A476,Sheet2!$A$1:G4200,4,0)</f>
        <v>Comedy</v>
      </c>
      <c r="P476" t="str">
        <f>VLOOKUP(A476,Sheet2!$A$1:G4200,5,0)</f>
        <v>English</v>
      </c>
      <c r="Q476" t="str">
        <f>VLOOKUP(A476,Sheet2!$A$1:G4200,6,0)</f>
        <v>UK</v>
      </c>
      <c r="R476" t="str">
        <f>VLOOKUP(A476,Sheet2!$A$1:G4200,7,0)</f>
        <v>PG-13</v>
      </c>
      <c r="S476" t="str">
        <f>IF(Table1[[#This Row],[Language]]="English","English","Other language")</f>
        <v>English</v>
      </c>
      <c r="T476">
        <f>Table1[[#This Row],[Gross Revenue]]-Table1[[#This Row],[Budget]]</f>
        <v>-398921</v>
      </c>
      <c r="U476" s="1">
        <f>(Table1[[#This Row],[Gross Revenue]]/Table1[[#This Row],[Budget]])-1</f>
        <v>-5.6988714285714281E-2</v>
      </c>
      <c r="V476" t="str">
        <f t="shared" si="14"/>
        <v>111-130 minutes</v>
      </c>
      <c r="W476">
        <f>Table1[[#This Row],[Profit]]/Table1[[#This Row],[Budget]]</f>
        <v>-5.6988714285714288E-2</v>
      </c>
      <c r="X476" s="22" t="str">
        <f>IF(L476="","",
IF(L476&lt;Predictability!$B$1,"Low",
IF(L476&lt;=Predictability!$B$2,"Mid","High")))</f>
        <v>Low</v>
      </c>
      <c r="Y476" s="22">
        <f t="shared" si="15"/>
        <v>0</v>
      </c>
    </row>
    <row r="477" spans="1:25" x14ac:dyDescent="0.2">
      <c r="A477" t="s">
        <v>3759</v>
      </c>
      <c r="B477" t="s">
        <v>824</v>
      </c>
      <c r="C477" t="s">
        <v>367</v>
      </c>
      <c r="D477">
        <v>285</v>
      </c>
      <c r="E477">
        <v>667</v>
      </c>
      <c r="F477">
        <v>31</v>
      </c>
      <c r="G477">
        <v>0</v>
      </c>
      <c r="H477">
        <v>5.3</v>
      </c>
      <c r="I477">
        <v>114</v>
      </c>
      <c r="J477">
        <v>89</v>
      </c>
      <c r="K477">
        <v>32368960</v>
      </c>
      <c r="L477">
        <v>25000000</v>
      </c>
      <c r="M477" s="2">
        <f>VLOOKUP(A477,Sheet2!$A$1:G4201,2,0)</f>
        <v>35809</v>
      </c>
      <c r="N477" t="str">
        <f>VLOOKUP(A477,Sheet2!$A$1:G4201,3,0)</f>
        <v>Color</v>
      </c>
      <c r="O477" t="str">
        <f>VLOOKUP(A477,Sheet2!$A$1:G4201,4,0)</f>
        <v>Comedy</v>
      </c>
      <c r="P477" t="str">
        <f>VLOOKUP(A477,Sheet2!$A$1:G4201,5,0)</f>
        <v>English</v>
      </c>
      <c r="Q477" t="str">
        <f>VLOOKUP(A477,Sheet2!$A$1:G4201,6,0)</f>
        <v>Canada</v>
      </c>
      <c r="R477" t="str">
        <f>VLOOKUP(A477,Sheet2!$A$1:G4201,7,0)</f>
        <v>R</v>
      </c>
      <c r="S477" t="str">
        <f>IF(Table1[[#This Row],[Language]]="English","English","Other language")</f>
        <v>English</v>
      </c>
      <c r="T477">
        <f>Table1[[#This Row],[Gross Revenue]]-Table1[[#This Row],[Budget]]</f>
        <v>7368960</v>
      </c>
      <c r="U477" s="1">
        <f>(Table1[[#This Row],[Gross Revenue]]/Table1[[#This Row],[Budget]])-1</f>
        <v>0.29475840000000009</v>
      </c>
      <c r="V477" t="str">
        <f t="shared" si="14"/>
        <v>&lt;90 minutes</v>
      </c>
      <c r="W477">
        <f>Table1[[#This Row],[Profit]]/Table1[[#This Row],[Budget]]</f>
        <v>0.29475839999999998</v>
      </c>
      <c r="X477" s="22" t="str">
        <f>IF(L477="","",
IF(L477&lt;Predictability!$B$1,"Low",
IF(L477&lt;=Predictability!$B$2,"Mid","High")))</f>
        <v>Mid</v>
      </c>
      <c r="Y477" s="22">
        <f t="shared" si="15"/>
        <v>0</v>
      </c>
    </row>
    <row r="478" spans="1:25" x14ac:dyDescent="0.2">
      <c r="A478" t="s">
        <v>3829</v>
      </c>
      <c r="B478" t="s">
        <v>908</v>
      </c>
      <c r="C478" t="s">
        <v>909</v>
      </c>
      <c r="D478">
        <v>11000</v>
      </c>
      <c r="E478">
        <v>13794</v>
      </c>
      <c r="F478">
        <v>56</v>
      </c>
      <c r="G478">
        <v>0</v>
      </c>
      <c r="H478">
        <v>5.4</v>
      </c>
      <c r="I478">
        <v>152</v>
      </c>
      <c r="J478">
        <v>89</v>
      </c>
      <c r="K478">
        <v>58715510</v>
      </c>
      <c r="L478">
        <v>30000000</v>
      </c>
      <c r="M478" s="2">
        <f>VLOOKUP(A478,Sheet2!$A$1:G4202,2,0)</f>
        <v>39877</v>
      </c>
      <c r="N478" t="str">
        <f>VLOOKUP(A478,Sheet2!$A$1:G4202,3,0)</f>
        <v>Color</v>
      </c>
      <c r="O478" t="str">
        <f>VLOOKUP(A478,Sheet2!$A$1:G4202,4,0)</f>
        <v>Comedy</v>
      </c>
      <c r="P478" t="str">
        <f>VLOOKUP(A478,Sheet2!$A$1:G4202,5,0)</f>
        <v>English</v>
      </c>
      <c r="Q478" t="str">
        <f>VLOOKUP(A478,Sheet2!$A$1:G4202,6,0)</f>
        <v>USA</v>
      </c>
      <c r="R478" t="str">
        <f>VLOOKUP(A478,Sheet2!$A$1:G4202,7,0)</f>
        <v>PG</v>
      </c>
      <c r="S478" t="str">
        <f>IF(Table1[[#This Row],[Language]]="English","English","Other language")</f>
        <v>English</v>
      </c>
      <c r="T478">
        <f>Table1[[#This Row],[Gross Revenue]]-Table1[[#This Row],[Budget]]</f>
        <v>28715510</v>
      </c>
      <c r="U478" s="1">
        <f>(Table1[[#This Row],[Gross Revenue]]/Table1[[#This Row],[Budget]])-1</f>
        <v>0.95718366666666665</v>
      </c>
      <c r="V478" t="str">
        <f t="shared" si="14"/>
        <v>&lt;90 minutes</v>
      </c>
      <c r="W478">
        <f>Table1[[#This Row],[Profit]]/Table1[[#This Row],[Budget]]</f>
        <v>0.95718366666666665</v>
      </c>
      <c r="X478" s="22" t="str">
        <f>IF(L478="","",
IF(L478&lt;Predictability!$B$1,"Low",
IF(L478&lt;=Predictability!$B$2,"Mid","High")))</f>
        <v>Mid</v>
      </c>
      <c r="Y478" s="22">
        <f t="shared" si="15"/>
        <v>1</v>
      </c>
    </row>
    <row r="479" spans="1:25" x14ac:dyDescent="0.2">
      <c r="A479" t="s">
        <v>5592</v>
      </c>
      <c r="B479" t="s">
        <v>2398</v>
      </c>
      <c r="C479" t="s">
        <v>638</v>
      </c>
      <c r="D479">
        <v>722</v>
      </c>
      <c r="E479">
        <v>3229</v>
      </c>
      <c r="F479">
        <v>176</v>
      </c>
      <c r="G479">
        <v>27000</v>
      </c>
      <c r="H479">
        <v>6.8</v>
      </c>
      <c r="I479">
        <v>371</v>
      </c>
      <c r="J479">
        <v>131</v>
      </c>
      <c r="K479">
        <v>169076745</v>
      </c>
      <c r="L479">
        <v>32500000</v>
      </c>
      <c r="M479" s="2">
        <f>VLOOKUP(A479,Sheet2!$A$1:G4203,2,0)</f>
        <v>40846</v>
      </c>
      <c r="N479" t="str">
        <f>VLOOKUP(A479,Sheet2!$A$1:G4203,3,0)</f>
        <v>Color</v>
      </c>
      <c r="O479" t="str">
        <f>VLOOKUP(A479,Sheet2!$A$1:G4203,4,0)</f>
        <v>Comedy</v>
      </c>
      <c r="P479" t="str">
        <f>VLOOKUP(A479,Sheet2!$A$1:G4203,5,0)</f>
        <v>English</v>
      </c>
      <c r="Q479" t="str">
        <f>VLOOKUP(A479,Sheet2!$A$1:G4203,6,0)</f>
        <v>USA</v>
      </c>
      <c r="R479" t="str">
        <f>VLOOKUP(A479,Sheet2!$A$1:G4203,7,0)</f>
        <v>R</v>
      </c>
      <c r="S479" t="str">
        <f>IF(Table1[[#This Row],[Language]]="English","English","Other language")</f>
        <v>English</v>
      </c>
      <c r="T479">
        <f>Table1[[#This Row],[Gross Revenue]]-Table1[[#This Row],[Budget]]</f>
        <v>136576745</v>
      </c>
      <c r="U479" s="1">
        <f>(Table1[[#This Row],[Gross Revenue]]/Table1[[#This Row],[Budget]])-1</f>
        <v>4.2023613846153847</v>
      </c>
      <c r="V479" t="str">
        <f t="shared" si="14"/>
        <v>131-150 minutes</v>
      </c>
      <c r="W479">
        <f>Table1[[#This Row],[Profit]]/Table1[[#This Row],[Budget]]</f>
        <v>4.2023613846153847</v>
      </c>
      <c r="X479" s="22" t="str">
        <f>IF(L479="","",
IF(L479&lt;Predictability!$B$1,"Low",
IF(L479&lt;=Predictability!$B$2,"Mid","High")))</f>
        <v>Mid</v>
      </c>
      <c r="Y479" s="22">
        <f t="shared" si="15"/>
        <v>1</v>
      </c>
    </row>
    <row r="480" spans="1:25" x14ac:dyDescent="0.2">
      <c r="A480" t="s">
        <v>6547</v>
      </c>
      <c r="B480" t="s">
        <v>606</v>
      </c>
      <c r="C480" t="s">
        <v>1734</v>
      </c>
      <c r="D480">
        <v>15000</v>
      </c>
      <c r="E480">
        <v>16944</v>
      </c>
      <c r="F480">
        <v>14000</v>
      </c>
      <c r="G480">
        <v>55000</v>
      </c>
      <c r="H480">
        <v>7.6</v>
      </c>
      <c r="I480">
        <v>459</v>
      </c>
      <c r="J480">
        <v>142</v>
      </c>
      <c r="K480">
        <v>72306065</v>
      </c>
      <c r="L480">
        <v>40000000</v>
      </c>
      <c r="M480" s="2">
        <f>VLOOKUP(A480,Sheet2!$A$1:G4204,2,0)</f>
        <v>42099</v>
      </c>
      <c r="N480" t="str">
        <f>VLOOKUP(A480,Sheet2!$A$1:G4204,3,0)</f>
        <v>Color</v>
      </c>
      <c r="O480" t="str">
        <f>VLOOKUP(A480,Sheet2!$A$1:G4204,4,0)</f>
        <v>Drama</v>
      </c>
      <c r="P480" t="str">
        <f>VLOOKUP(A480,Sheet2!$A$1:G4204,5,0)</f>
        <v>English</v>
      </c>
      <c r="Q480" t="str">
        <f>VLOOKUP(A480,Sheet2!$A$1:G4204,6,0)</f>
        <v>USA</v>
      </c>
      <c r="R480" t="str">
        <f>VLOOKUP(A480,Sheet2!$A$1:G4204,7,0)</f>
        <v>PG-13</v>
      </c>
      <c r="S480" t="str">
        <f>IF(Table1[[#This Row],[Language]]="English","English","Other language")</f>
        <v>English</v>
      </c>
      <c r="T480">
        <f>Table1[[#This Row],[Gross Revenue]]-Table1[[#This Row],[Budget]]</f>
        <v>32306065</v>
      </c>
      <c r="U480" s="1">
        <f>(Table1[[#This Row],[Gross Revenue]]/Table1[[#This Row],[Budget]])-1</f>
        <v>0.8076516250000001</v>
      </c>
      <c r="V480" t="str">
        <f t="shared" si="14"/>
        <v>131-150 minutes</v>
      </c>
      <c r="W480">
        <f>Table1[[#This Row],[Profit]]/Table1[[#This Row],[Budget]]</f>
        <v>0.80765162499999998</v>
      </c>
      <c r="X480" s="22" t="str">
        <f>IF(L480="","",
IF(L480&lt;Predictability!$B$1,"Low",
IF(L480&lt;=Predictability!$B$2,"Mid","High")))</f>
        <v>Mid</v>
      </c>
      <c r="Y480" s="22">
        <f t="shared" si="15"/>
        <v>1</v>
      </c>
    </row>
    <row r="481" spans="1:25" x14ac:dyDescent="0.2">
      <c r="A481" t="s">
        <v>6149</v>
      </c>
      <c r="B481" t="s">
        <v>1082</v>
      </c>
      <c r="C481" t="s">
        <v>2765</v>
      </c>
      <c r="D481">
        <v>14000</v>
      </c>
      <c r="E481">
        <v>28071</v>
      </c>
      <c r="F481">
        <v>47</v>
      </c>
      <c r="G481">
        <v>6000</v>
      </c>
      <c r="H481">
        <v>7.2</v>
      </c>
      <c r="I481">
        <v>181</v>
      </c>
      <c r="J481">
        <v>96</v>
      </c>
      <c r="K481">
        <v>82234139</v>
      </c>
      <c r="L481">
        <v>17000000</v>
      </c>
      <c r="M481" s="2">
        <f>VLOOKUP(A481,Sheet2!$A$1:G4205,2,0)</f>
        <v>39126</v>
      </c>
      <c r="N481" t="str">
        <f>VLOOKUP(A481,Sheet2!$A$1:G4205,3,0)</f>
        <v>Color</v>
      </c>
      <c r="O481" t="str">
        <f>VLOOKUP(A481,Sheet2!$A$1:G4205,4,0)</f>
        <v>Adventure</v>
      </c>
      <c r="P481" t="str">
        <f>VLOOKUP(A481,Sheet2!$A$1:G4205,5,0)</f>
        <v>English</v>
      </c>
      <c r="Q481" t="str">
        <f>VLOOKUP(A481,Sheet2!$A$1:G4205,6,0)</f>
        <v>USA</v>
      </c>
      <c r="R481" t="str">
        <f>VLOOKUP(A481,Sheet2!$A$1:G4205,7,0)</f>
        <v>PG</v>
      </c>
      <c r="S481" t="str">
        <f>IF(Table1[[#This Row],[Language]]="English","English","Other language")</f>
        <v>English</v>
      </c>
      <c r="T481">
        <f>Table1[[#This Row],[Gross Revenue]]-Table1[[#This Row],[Budget]]</f>
        <v>65234139</v>
      </c>
      <c r="U481" s="1">
        <f>(Table1[[#This Row],[Gross Revenue]]/Table1[[#This Row],[Budget]])-1</f>
        <v>3.8373022941176469</v>
      </c>
      <c r="V481" t="str">
        <f t="shared" si="14"/>
        <v>90-110 minutes</v>
      </c>
      <c r="W481">
        <f>Table1[[#This Row],[Profit]]/Table1[[#This Row],[Budget]]</f>
        <v>3.8373022941176469</v>
      </c>
      <c r="X481" s="22" t="str">
        <f>IF(L481="","",
IF(L481&lt;Predictability!$B$1,"Low",
IF(L481&lt;=Predictability!$B$2,"Mid","High")))</f>
        <v>Mid</v>
      </c>
      <c r="Y481" s="22">
        <f t="shared" si="15"/>
        <v>1</v>
      </c>
    </row>
    <row r="482" spans="1:25" x14ac:dyDescent="0.2">
      <c r="A482" t="s">
        <v>4254</v>
      </c>
      <c r="B482" t="s">
        <v>856</v>
      </c>
      <c r="C482" t="s">
        <v>1378</v>
      </c>
      <c r="D482">
        <v>14000</v>
      </c>
      <c r="E482">
        <v>15634</v>
      </c>
      <c r="F482">
        <v>17</v>
      </c>
      <c r="G482">
        <v>0</v>
      </c>
      <c r="H482">
        <v>5.9</v>
      </c>
      <c r="I482">
        <v>143</v>
      </c>
      <c r="J482">
        <v>108</v>
      </c>
      <c r="K482">
        <v>40203020</v>
      </c>
      <c r="L482">
        <v>40000000</v>
      </c>
      <c r="M482" s="2">
        <f>VLOOKUP(A482,Sheet2!$A$1:G4206,2,0)</f>
        <v>38134</v>
      </c>
      <c r="N482" t="str">
        <f>VLOOKUP(A482,Sheet2!$A$1:G4206,3,0)</f>
        <v>Color</v>
      </c>
      <c r="O482" t="str">
        <f>VLOOKUP(A482,Sheet2!$A$1:G4206,4,0)</f>
        <v>Comedy</v>
      </c>
      <c r="P482" t="str">
        <f>VLOOKUP(A482,Sheet2!$A$1:G4206,5,0)</f>
        <v>English</v>
      </c>
      <c r="Q482" t="str">
        <f>VLOOKUP(A482,Sheet2!$A$1:G4206,6,0)</f>
        <v>UK</v>
      </c>
      <c r="R482" t="str">
        <f>VLOOKUP(A482,Sheet2!$A$1:G4206,7,0)</f>
        <v>R</v>
      </c>
      <c r="S482" t="str">
        <f>IF(Table1[[#This Row],[Language]]="English","English","Other language")</f>
        <v>English</v>
      </c>
      <c r="T482">
        <f>Table1[[#This Row],[Gross Revenue]]-Table1[[#This Row],[Budget]]</f>
        <v>203020</v>
      </c>
      <c r="U482" s="1">
        <f>(Table1[[#This Row],[Gross Revenue]]/Table1[[#This Row],[Budget]])-1</f>
        <v>5.0755000000000106E-3</v>
      </c>
      <c r="V482" t="str">
        <f t="shared" si="14"/>
        <v>90-110 minutes</v>
      </c>
      <c r="W482">
        <f>Table1[[#This Row],[Profit]]/Table1[[#This Row],[Budget]]</f>
        <v>5.0755000000000002E-3</v>
      </c>
      <c r="X482" s="22" t="str">
        <f>IF(L482="","",
IF(L482&lt;Predictability!$B$1,"Low",
IF(L482&lt;=Predictability!$B$2,"Mid","High")))</f>
        <v>Mid</v>
      </c>
      <c r="Y482" s="22">
        <f t="shared" si="15"/>
        <v>0</v>
      </c>
    </row>
    <row r="483" spans="1:25" x14ac:dyDescent="0.2">
      <c r="A483" t="s">
        <v>5435</v>
      </c>
      <c r="B483" t="s">
        <v>856</v>
      </c>
      <c r="C483" t="s">
        <v>2294</v>
      </c>
      <c r="D483">
        <v>14000</v>
      </c>
      <c r="E483">
        <v>16999</v>
      </c>
      <c r="F483">
        <v>11</v>
      </c>
      <c r="G483">
        <v>0</v>
      </c>
      <c r="H483">
        <v>6.7</v>
      </c>
      <c r="I483">
        <v>168</v>
      </c>
      <c r="J483">
        <v>97</v>
      </c>
      <c r="K483">
        <v>71500556</v>
      </c>
      <c r="L483">
        <v>26000000</v>
      </c>
      <c r="M483" s="2">
        <f>VLOOKUP(A483,Sheet2!$A$1:G4207,2,0)</f>
        <v>36946</v>
      </c>
      <c r="N483" t="str">
        <f>VLOOKUP(A483,Sheet2!$A$1:G4207,3,0)</f>
        <v>Color</v>
      </c>
      <c r="O483" t="str">
        <f>VLOOKUP(A483,Sheet2!$A$1:G4207,4,0)</f>
        <v>Comedy</v>
      </c>
      <c r="P483" t="str">
        <f>VLOOKUP(A483,Sheet2!$A$1:G4207,5,0)</f>
        <v>English</v>
      </c>
      <c r="Q483" t="str">
        <f>VLOOKUP(A483,Sheet2!$A$1:G4207,6,0)</f>
        <v>UK</v>
      </c>
      <c r="R483" t="str">
        <f>VLOOKUP(A483,Sheet2!$A$1:G4207,7,0)</f>
        <v>R</v>
      </c>
      <c r="S483" t="str">
        <f>IF(Table1[[#This Row],[Language]]="English","English","Other language")</f>
        <v>English</v>
      </c>
      <c r="T483">
        <f>Table1[[#This Row],[Gross Revenue]]-Table1[[#This Row],[Budget]]</f>
        <v>45500556</v>
      </c>
      <c r="U483" s="1">
        <f>(Table1[[#This Row],[Gross Revenue]]/Table1[[#This Row],[Budget]])-1</f>
        <v>1.7500213846153847</v>
      </c>
      <c r="V483" t="str">
        <f t="shared" si="14"/>
        <v>90-110 minutes</v>
      </c>
      <c r="W483">
        <f>Table1[[#This Row],[Profit]]/Table1[[#This Row],[Budget]]</f>
        <v>1.7500213846153847</v>
      </c>
      <c r="X483" s="22" t="str">
        <f>IF(L483="","",
IF(L483&lt;Predictability!$B$1,"Low",
IF(L483&lt;=Predictability!$B$2,"Mid","High")))</f>
        <v>Mid</v>
      </c>
      <c r="Y483" s="22">
        <f t="shared" si="15"/>
        <v>1</v>
      </c>
    </row>
    <row r="484" spans="1:25" x14ac:dyDescent="0.2">
      <c r="A484" t="s">
        <v>6626</v>
      </c>
      <c r="B484" t="s">
        <v>2042</v>
      </c>
      <c r="C484" t="s">
        <v>3038</v>
      </c>
      <c r="D484">
        <v>957</v>
      </c>
      <c r="E484">
        <v>1107</v>
      </c>
      <c r="F484">
        <v>13</v>
      </c>
      <c r="G484">
        <v>100</v>
      </c>
      <c r="H484">
        <v>7.2</v>
      </c>
      <c r="I484">
        <v>12</v>
      </c>
      <c r="J484">
        <v>119</v>
      </c>
      <c r="K484">
        <v>798341</v>
      </c>
      <c r="L484">
        <v>1000000</v>
      </c>
      <c r="M484" s="2">
        <f>VLOOKUP(A484,Sheet2!$A$1:G4208,2,0)</f>
        <v>37032</v>
      </c>
      <c r="N484" t="str">
        <f>VLOOKUP(A484,Sheet2!$A$1:G4208,3,0)</f>
        <v>Color</v>
      </c>
      <c r="O484" t="str">
        <f>VLOOKUP(A484,Sheet2!$A$1:G4208,4,0)</f>
        <v>Crime</v>
      </c>
      <c r="P484" t="str">
        <f>VLOOKUP(A484,Sheet2!$A$1:G4208,5,0)</f>
        <v>English</v>
      </c>
      <c r="Q484" t="str">
        <f>VLOOKUP(A484,Sheet2!$A$1:G4208,6,0)</f>
        <v>USA</v>
      </c>
      <c r="R484" t="str">
        <f>VLOOKUP(A484,Sheet2!$A$1:G4208,7,0)</f>
        <v>PG-13</v>
      </c>
      <c r="S484" t="str">
        <f>IF(Table1[[#This Row],[Language]]="English","English","Other language")</f>
        <v>English</v>
      </c>
      <c r="T484">
        <f>Table1[[#This Row],[Gross Revenue]]-Table1[[#This Row],[Budget]]</f>
        <v>-201659</v>
      </c>
      <c r="U484" s="1">
        <f>(Table1[[#This Row],[Gross Revenue]]/Table1[[#This Row],[Budget]])-1</f>
        <v>-0.20165900000000003</v>
      </c>
      <c r="V484" t="str">
        <f t="shared" si="14"/>
        <v>111-130 minutes</v>
      </c>
      <c r="W484">
        <f>Table1[[#This Row],[Profit]]/Table1[[#This Row],[Budget]]</f>
        <v>-0.201659</v>
      </c>
      <c r="X484" s="22" t="str">
        <f>IF(L484="","",
IF(L484&lt;Predictability!$B$1,"Low",
IF(L484&lt;=Predictability!$B$2,"Mid","High")))</f>
        <v>Low</v>
      </c>
      <c r="Y484" s="22">
        <f t="shared" si="15"/>
        <v>0</v>
      </c>
    </row>
    <row r="485" spans="1:25" x14ac:dyDescent="0.2">
      <c r="A485" t="s">
        <v>3960</v>
      </c>
      <c r="B485" t="s">
        <v>1062</v>
      </c>
      <c r="C485" t="s">
        <v>1063</v>
      </c>
      <c r="D485">
        <v>967</v>
      </c>
      <c r="E485">
        <v>3067</v>
      </c>
      <c r="F485">
        <v>21</v>
      </c>
      <c r="G485">
        <v>377</v>
      </c>
      <c r="H485">
        <v>5.6</v>
      </c>
      <c r="I485">
        <v>28</v>
      </c>
      <c r="J485">
        <v>107</v>
      </c>
      <c r="K485">
        <v>16118077</v>
      </c>
      <c r="L485">
        <v>25000000</v>
      </c>
      <c r="M485" s="2">
        <f>VLOOKUP(A485,Sheet2!$A$1:G4209,2,0)</f>
        <v>32284</v>
      </c>
      <c r="N485" t="str">
        <f>VLOOKUP(A485,Sheet2!$A$1:G4209,3,0)</f>
        <v>Color</v>
      </c>
      <c r="O485" t="str">
        <f>VLOOKUP(A485,Sheet2!$A$1:G4209,4,0)</f>
        <v>Drama</v>
      </c>
      <c r="P485" t="str">
        <f>VLOOKUP(A485,Sheet2!$A$1:G4209,5,0)</f>
        <v>English</v>
      </c>
      <c r="Q485" t="str">
        <f>VLOOKUP(A485,Sheet2!$A$1:G4209,6,0)</f>
        <v>USA</v>
      </c>
      <c r="R485" t="str">
        <f>VLOOKUP(A485,Sheet2!$A$1:G4209,7,0)</f>
        <v>R</v>
      </c>
      <c r="S485" t="str">
        <f>IF(Table1[[#This Row],[Language]]="English","English","Other language")</f>
        <v>English</v>
      </c>
      <c r="T485">
        <f>Table1[[#This Row],[Gross Revenue]]-Table1[[#This Row],[Budget]]</f>
        <v>-8881923</v>
      </c>
      <c r="U485" s="1">
        <f>(Table1[[#This Row],[Gross Revenue]]/Table1[[#This Row],[Budget]])-1</f>
        <v>-0.35527692</v>
      </c>
      <c r="V485" t="str">
        <f t="shared" si="14"/>
        <v>90-110 minutes</v>
      </c>
      <c r="W485">
        <f>Table1[[#This Row],[Profit]]/Table1[[#This Row],[Budget]]</f>
        <v>-0.35527692</v>
      </c>
      <c r="X485" s="22" t="str">
        <f>IF(L485="","",
IF(L485&lt;Predictability!$B$1,"Low",
IF(L485&lt;=Predictability!$B$2,"Mid","High")))</f>
        <v>Mid</v>
      </c>
      <c r="Y485" s="22">
        <f t="shared" si="15"/>
        <v>0</v>
      </c>
    </row>
    <row r="486" spans="1:25" x14ac:dyDescent="0.2">
      <c r="A486" t="s">
        <v>5780</v>
      </c>
      <c r="B486" t="s">
        <v>2531</v>
      </c>
      <c r="C486" t="s">
        <v>778</v>
      </c>
      <c r="D486">
        <v>2000</v>
      </c>
      <c r="E486">
        <v>3279</v>
      </c>
      <c r="F486">
        <v>319</v>
      </c>
      <c r="G486">
        <v>0</v>
      </c>
      <c r="H486">
        <v>7</v>
      </c>
      <c r="I486">
        <v>222</v>
      </c>
      <c r="J486">
        <v>119</v>
      </c>
      <c r="K486">
        <v>4440055</v>
      </c>
      <c r="L486">
        <v>8500000</v>
      </c>
      <c r="M486" s="2">
        <f>VLOOKUP(A486,Sheet2!$A$1:G4210,2,0)</f>
        <v>40111</v>
      </c>
      <c r="N486" t="str">
        <f>VLOOKUP(A486,Sheet2!$A$1:G4210,3,0)</f>
        <v>Color</v>
      </c>
      <c r="O486" t="str">
        <f>VLOOKUP(A486,Sheet2!$A$1:G4210,4,0)</f>
        <v>Biography</v>
      </c>
      <c r="P486" t="str">
        <f>VLOOKUP(A486,Sheet2!$A$1:G4210,5,0)</f>
        <v>English</v>
      </c>
      <c r="Q486" t="str">
        <f>VLOOKUP(A486,Sheet2!$A$1:G4210,6,0)</f>
        <v>UK</v>
      </c>
      <c r="R486" t="str">
        <f>VLOOKUP(A486,Sheet2!$A$1:G4210,7,0)</f>
        <v>PG</v>
      </c>
      <c r="S486" t="str">
        <f>IF(Table1[[#This Row],[Language]]="English","English","Other language")</f>
        <v>English</v>
      </c>
      <c r="T486">
        <f>Table1[[#This Row],[Gross Revenue]]-Table1[[#This Row],[Budget]]</f>
        <v>-4059945</v>
      </c>
      <c r="U486" s="1">
        <f>(Table1[[#This Row],[Gross Revenue]]/Table1[[#This Row],[Budget]])-1</f>
        <v>-0.47764058823529409</v>
      </c>
      <c r="V486" t="str">
        <f t="shared" si="14"/>
        <v>111-130 minutes</v>
      </c>
      <c r="W486">
        <f>Table1[[#This Row],[Profit]]/Table1[[#This Row],[Budget]]</f>
        <v>-0.47764058823529409</v>
      </c>
      <c r="X486" s="22" t="str">
        <f>IF(L486="","",
IF(L486&lt;Predictability!$B$1,"Low",
IF(L486&lt;=Predictability!$B$2,"Mid","High")))</f>
        <v>Low</v>
      </c>
      <c r="Y486" s="22">
        <f t="shared" si="15"/>
        <v>0</v>
      </c>
    </row>
    <row r="487" spans="1:25" x14ac:dyDescent="0.2">
      <c r="A487" t="s">
        <v>4307</v>
      </c>
      <c r="B487" t="s">
        <v>765</v>
      </c>
      <c r="C487" t="s">
        <v>1294</v>
      </c>
      <c r="D487">
        <v>4000</v>
      </c>
      <c r="E487">
        <v>5270</v>
      </c>
      <c r="F487">
        <v>235</v>
      </c>
      <c r="G487">
        <v>0</v>
      </c>
      <c r="H487">
        <v>5.9</v>
      </c>
      <c r="I487">
        <v>139</v>
      </c>
      <c r="J487">
        <v>98</v>
      </c>
      <c r="K487">
        <v>68353550</v>
      </c>
      <c r="L487">
        <v>10000000</v>
      </c>
      <c r="M487" s="2">
        <f>VLOOKUP(A487,Sheet2!$A$1:G4211,2,0)</f>
        <v>36553</v>
      </c>
      <c r="N487" t="str">
        <f>VLOOKUP(A487,Sheet2!$A$1:G4211,3,0)</f>
        <v>Color</v>
      </c>
      <c r="O487" t="str">
        <f>VLOOKUP(A487,Sheet2!$A$1:G4211,4,0)</f>
        <v>Comedy</v>
      </c>
      <c r="P487" t="str">
        <f>VLOOKUP(A487,Sheet2!$A$1:G4211,5,0)</f>
        <v>English</v>
      </c>
      <c r="Q487" t="str">
        <f>VLOOKUP(A487,Sheet2!$A$1:G4211,6,0)</f>
        <v>USA</v>
      </c>
      <c r="R487" t="str">
        <f>VLOOKUP(A487,Sheet2!$A$1:G4211,7,0)</f>
        <v>PG-13</v>
      </c>
      <c r="S487" t="str">
        <f>IF(Table1[[#This Row],[Language]]="English","English","Other language")</f>
        <v>English</v>
      </c>
      <c r="T487">
        <f>Table1[[#This Row],[Gross Revenue]]-Table1[[#This Row],[Budget]]</f>
        <v>58353550</v>
      </c>
      <c r="U487" s="1">
        <f>(Table1[[#This Row],[Gross Revenue]]/Table1[[#This Row],[Budget]])-1</f>
        <v>5.8353549999999998</v>
      </c>
      <c r="V487" t="str">
        <f t="shared" si="14"/>
        <v>90-110 minutes</v>
      </c>
      <c r="W487">
        <f>Table1[[#This Row],[Profit]]/Table1[[#This Row],[Budget]]</f>
        <v>5.8353549999999998</v>
      </c>
      <c r="X487" s="22" t="str">
        <f>IF(L487="","",
IF(L487&lt;Predictability!$B$1,"Low",
IF(L487&lt;=Predictability!$B$2,"Mid","High")))</f>
        <v>Mid</v>
      </c>
      <c r="Y487" s="22">
        <f t="shared" si="15"/>
        <v>1</v>
      </c>
    </row>
    <row r="488" spans="1:25" x14ac:dyDescent="0.2">
      <c r="A488" t="s">
        <v>3914</v>
      </c>
      <c r="B488" t="s">
        <v>1004</v>
      </c>
      <c r="C488" t="s">
        <v>737</v>
      </c>
      <c r="D488">
        <v>1000</v>
      </c>
      <c r="E488">
        <v>2505</v>
      </c>
      <c r="F488">
        <v>163</v>
      </c>
      <c r="G488">
        <v>800</v>
      </c>
      <c r="H488">
        <v>5.5</v>
      </c>
      <c r="I488">
        <v>121</v>
      </c>
      <c r="J488">
        <v>105</v>
      </c>
      <c r="K488">
        <v>132541238</v>
      </c>
      <c r="L488">
        <v>33000000</v>
      </c>
      <c r="M488" s="2">
        <f>VLOOKUP(A488,Sheet2!$A$1:G4212,2,0)</f>
        <v>37888</v>
      </c>
      <c r="N488" t="str">
        <f>VLOOKUP(A488,Sheet2!$A$1:G4212,3,0)</f>
        <v>Color</v>
      </c>
      <c r="O488" t="str">
        <f>VLOOKUP(A488,Sheet2!$A$1:G4212,4,0)</f>
        <v>Comedy</v>
      </c>
      <c r="P488" t="str">
        <f>VLOOKUP(A488,Sheet2!$A$1:G4212,5,0)</f>
        <v>English</v>
      </c>
      <c r="Q488" t="str">
        <f>VLOOKUP(A488,Sheet2!$A$1:G4212,6,0)</f>
        <v>USA</v>
      </c>
      <c r="R488" t="str">
        <f>VLOOKUP(A488,Sheet2!$A$1:G4212,7,0)</f>
        <v>PG-13</v>
      </c>
      <c r="S488" t="str">
        <f>IF(Table1[[#This Row],[Language]]="English","English","Other language")</f>
        <v>English</v>
      </c>
      <c r="T488">
        <f>Table1[[#This Row],[Gross Revenue]]-Table1[[#This Row],[Budget]]</f>
        <v>99541238</v>
      </c>
      <c r="U488" s="1">
        <f>(Table1[[#This Row],[Gross Revenue]]/Table1[[#This Row],[Budget]])-1</f>
        <v>3.0164011515151516</v>
      </c>
      <c r="V488" t="str">
        <f t="shared" si="14"/>
        <v>90-110 minutes</v>
      </c>
      <c r="W488">
        <f>Table1[[#This Row],[Profit]]/Table1[[#This Row],[Budget]]</f>
        <v>3.0164011515151516</v>
      </c>
      <c r="X488" s="22" t="str">
        <f>IF(L488="","",
IF(L488&lt;Predictability!$B$1,"Low",
IF(L488&lt;=Predictability!$B$2,"Mid","High")))</f>
        <v>Mid</v>
      </c>
      <c r="Y488" s="22">
        <f t="shared" si="15"/>
        <v>1</v>
      </c>
    </row>
    <row r="489" spans="1:25" x14ac:dyDescent="0.2">
      <c r="A489" t="s">
        <v>5494</v>
      </c>
      <c r="B489" t="s">
        <v>74</v>
      </c>
      <c r="C489" t="s">
        <v>692</v>
      </c>
      <c r="D489">
        <v>12000</v>
      </c>
      <c r="E489">
        <v>13040</v>
      </c>
      <c r="F489">
        <v>17000</v>
      </c>
      <c r="G489">
        <v>0</v>
      </c>
      <c r="H489">
        <v>6.8</v>
      </c>
      <c r="I489">
        <v>163</v>
      </c>
      <c r="J489">
        <v>121</v>
      </c>
      <c r="K489">
        <v>16640210</v>
      </c>
      <c r="L489">
        <v>55000000</v>
      </c>
      <c r="M489" s="2">
        <f>VLOOKUP(A489,Sheet2!$A$1:G4213,2,0)</f>
        <v>36468</v>
      </c>
      <c r="N489" t="str">
        <f>VLOOKUP(A489,Sheet2!$A$1:G4213,3,0)</f>
        <v>Color</v>
      </c>
      <c r="O489" t="str">
        <f>VLOOKUP(A489,Sheet2!$A$1:G4213,4,0)</f>
        <v>Drama</v>
      </c>
      <c r="P489" t="str">
        <f>VLOOKUP(A489,Sheet2!$A$1:G4213,5,0)</f>
        <v>English</v>
      </c>
      <c r="Q489" t="str">
        <f>VLOOKUP(A489,Sheet2!$A$1:G4213,6,0)</f>
        <v>USA</v>
      </c>
      <c r="R489" t="str">
        <f>VLOOKUP(A489,Sheet2!$A$1:G4213,7,0)</f>
        <v>R</v>
      </c>
      <c r="S489" t="str">
        <f>IF(Table1[[#This Row],[Language]]="English","English","Other language")</f>
        <v>English</v>
      </c>
      <c r="T489">
        <f>Table1[[#This Row],[Gross Revenue]]-Table1[[#This Row],[Budget]]</f>
        <v>-38359790</v>
      </c>
      <c r="U489" s="1">
        <f>(Table1[[#This Row],[Gross Revenue]]/Table1[[#This Row],[Budget]])-1</f>
        <v>-0.69745072727272728</v>
      </c>
      <c r="V489" t="str">
        <f t="shared" si="14"/>
        <v>111-130 minutes</v>
      </c>
      <c r="W489">
        <f>Table1[[#This Row],[Profit]]/Table1[[#This Row],[Budget]]</f>
        <v>-0.69745072727272728</v>
      </c>
      <c r="X489" s="22" t="str">
        <f>IF(L489="","",
IF(L489&lt;Predictability!$B$1,"Low",
IF(L489&lt;=Predictability!$B$2,"Mid","High")))</f>
        <v>High</v>
      </c>
      <c r="Y489" s="22">
        <f t="shared" si="15"/>
        <v>0</v>
      </c>
    </row>
    <row r="490" spans="1:25" x14ac:dyDescent="0.2">
      <c r="A490" t="s">
        <v>6679</v>
      </c>
      <c r="B490" t="s">
        <v>1037</v>
      </c>
      <c r="C490" t="s">
        <v>1172</v>
      </c>
      <c r="D490">
        <v>15000</v>
      </c>
      <c r="E490">
        <v>39789</v>
      </c>
      <c r="F490">
        <v>0</v>
      </c>
      <c r="G490">
        <v>13000</v>
      </c>
      <c r="H490">
        <v>7.7</v>
      </c>
      <c r="I490">
        <v>357</v>
      </c>
      <c r="J490">
        <v>134</v>
      </c>
      <c r="K490">
        <v>83025853</v>
      </c>
      <c r="L490">
        <v>14000000</v>
      </c>
      <c r="M490" s="2">
        <f>VLOOKUP(A490,Sheet2!$A$1:G4214,2,0)</f>
        <v>38436</v>
      </c>
      <c r="N490" t="str">
        <f>VLOOKUP(A490,Sheet2!$A$1:G4214,3,0)</f>
        <v>Color</v>
      </c>
      <c r="O490" t="str">
        <f>VLOOKUP(A490,Sheet2!$A$1:G4214,4,0)</f>
        <v>Drama</v>
      </c>
      <c r="P490" t="str">
        <f>VLOOKUP(A490,Sheet2!$A$1:G4214,5,0)</f>
        <v>English</v>
      </c>
      <c r="Q490" t="str">
        <f>VLOOKUP(A490,Sheet2!$A$1:G4214,6,0)</f>
        <v>USA</v>
      </c>
      <c r="R490" t="str">
        <f>VLOOKUP(A490,Sheet2!$A$1:G4214,7,0)</f>
        <v>R</v>
      </c>
      <c r="S490" t="str">
        <f>IF(Table1[[#This Row],[Language]]="English","English","Other language")</f>
        <v>English</v>
      </c>
      <c r="T490">
        <f>Table1[[#This Row],[Gross Revenue]]-Table1[[#This Row],[Budget]]</f>
        <v>69025853</v>
      </c>
      <c r="U490" s="1">
        <f>(Table1[[#This Row],[Gross Revenue]]/Table1[[#This Row],[Budget]])-1</f>
        <v>4.930418071428571</v>
      </c>
      <c r="V490" t="str">
        <f t="shared" si="14"/>
        <v>131-150 minutes</v>
      </c>
      <c r="W490">
        <f>Table1[[#This Row],[Profit]]/Table1[[#This Row],[Budget]]</f>
        <v>4.930418071428571</v>
      </c>
      <c r="X490" s="22" t="str">
        <f>IF(L490="","",
IF(L490&lt;Predictability!$B$1,"Low",
IF(L490&lt;=Predictability!$B$2,"Mid","High")))</f>
        <v>Mid</v>
      </c>
      <c r="Y490" s="22">
        <f t="shared" si="15"/>
        <v>1</v>
      </c>
    </row>
    <row r="491" spans="1:25" x14ac:dyDescent="0.2">
      <c r="A491" t="s">
        <v>4858</v>
      </c>
      <c r="B491" t="s">
        <v>1907</v>
      </c>
      <c r="C491" t="s">
        <v>1908</v>
      </c>
      <c r="D491">
        <v>181</v>
      </c>
      <c r="E491">
        <v>582</v>
      </c>
      <c r="F491">
        <v>57</v>
      </c>
      <c r="G491">
        <v>0</v>
      </c>
      <c r="H491">
        <v>6.4</v>
      </c>
      <c r="I491">
        <v>70</v>
      </c>
      <c r="J491">
        <v>100</v>
      </c>
      <c r="K491">
        <v>10114315</v>
      </c>
      <c r="L491">
        <v>25000000</v>
      </c>
      <c r="M491" s="2">
        <f>VLOOKUP(A491,Sheet2!$A$1:G4215,2,0)</f>
        <v>36161</v>
      </c>
      <c r="N491" t="str">
        <f>VLOOKUP(A491,Sheet2!$A$1:G4215,3,0)</f>
        <v>Color</v>
      </c>
      <c r="O491" t="str">
        <f>VLOOKUP(A491,Sheet2!$A$1:G4215,4,0)</f>
        <v>Drama</v>
      </c>
      <c r="P491" t="str">
        <f>VLOOKUP(A491,Sheet2!$A$1:G4215,5,0)</f>
        <v>English</v>
      </c>
      <c r="Q491" t="str">
        <f>VLOOKUP(A491,Sheet2!$A$1:G4215,6,0)</f>
        <v>USA</v>
      </c>
      <c r="R491" t="str">
        <f>VLOOKUP(A491,Sheet2!$A$1:G4215,7,0)</f>
        <v>PG-13</v>
      </c>
      <c r="S491" t="str">
        <f>IF(Table1[[#This Row],[Language]]="English","English","Other language")</f>
        <v>English</v>
      </c>
      <c r="T491">
        <f>Table1[[#This Row],[Gross Revenue]]-Table1[[#This Row],[Budget]]</f>
        <v>-14885685</v>
      </c>
      <c r="U491" s="1">
        <f>(Table1[[#This Row],[Gross Revenue]]/Table1[[#This Row],[Budget]])-1</f>
        <v>-0.59542739999999994</v>
      </c>
      <c r="V491" t="str">
        <f t="shared" si="14"/>
        <v>90-110 minutes</v>
      </c>
      <c r="W491">
        <f>Table1[[#This Row],[Profit]]/Table1[[#This Row],[Budget]]</f>
        <v>-0.59542740000000005</v>
      </c>
      <c r="X491" s="22" t="str">
        <f>IF(L491="","",
IF(L491&lt;Predictability!$B$1,"Low",
IF(L491&lt;=Predictability!$B$2,"Mid","High")))</f>
        <v>Mid</v>
      </c>
      <c r="Y491" s="22">
        <f t="shared" si="15"/>
        <v>0</v>
      </c>
    </row>
    <row r="492" spans="1:25" x14ac:dyDescent="0.2">
      <c r="A492" t="s">
        <v>4382</v>
      </c>
      <c r="B492" t="s">
        <v>1493</v>
      </c>
      <c r="C492" t="s">
        <v>1458</v>
      </c>
      <c r="D492">
        <v>848</v>
      </c>
      <c r="E492">
        <v>2913</v>
      </c>
      <c r="F492">
        <v>610</v>
      </c>
      <c r="G492">
        <v>0</v>
      </c>
      <c r="H492">
        <v>6</v>
      </c>
      <c r="I492">
        <v>72</v>
      </c>
      <c r="J492">
        <v>108</v>
      </c>
      <c r="K492">
        <v>70450000</v>
      </c>
      <c r="L492">
        <v>50000000</v>
      </c>
      <c r="M492" s="2">
        <f>VLOOKUP(A492,Sheet2!$A$1:G4216,2,0)</f>
        <v>35138</v>
      </c>
      <c r="N492" t="str">
        <f>VLOOKUP(A492,Sheet2!$A$1:G4216,3,0)</f>
        <v>Color</v>
      </c>
      <c r="O492" t="str">
        <f>VLOOKUP(A492,Sheet2!$A$1:G4216,4,0)</f>
        <v>Action</v>
      </c>
      <c r="P492" t="str">
        <f>VLOOKUP(A492,Sheet2!$A$1:G4216,5,0)</f>
        <v>English</v>
      </c>
      <c r="Q492" t="str">
        <f>VLOOKUP(A492,Sheet2!$A$1:G4216,6,0)</f>
        <v>USA</v>
      </c>
      <c r="R492" t="str">
        <f>VLOOKUP(A492,Sheet2!$A$1:G4216,7,0)</f>
        <v>R</v>
      </c>
      <c r="S492" t="str">
        <f>IF(Table1[[#This Row],[Language]]="English","English","Other language")</f>
        <v>English</v>
      </c>
      <c r="T492">
        <f>Table1[[#This Row],[Gross Revenue]]-Table1[[#This Row],[Budget]]</f>
        <v>20450000</v>
      </c>
      <c r="U492" s="1">
        <f>(Table1[[#This Row],[Gross Revenue]]/Table1[[#This Row],[Budget]])-1</f>
        <v>0.40900000000000003</v>
      </c>
      <c r="V492" t="str">
        <f t="shared" si="14"/>
        <v>90-110 minutes</v>
      </c>
      <c r="W492">
        <f>Table1[[#This Row],[Profit]]/Table1[[#This Row],[Budget]]</f>
        <v>0.40899999999999997</v>
      </c>
      <c r="X492" s="22" t="str">
        <f>IF(L492="","",
IF(L492&lt;Predictability!$B$1,"Low",
IF(L492&lt;=Predictability!$B$2,"Mid","High")))</f>
        <v>Mid</v>
      </c>
      <c r="Y492" s="22">
        <f t="shared" si="15"/>
        <v>0</v>
      </c>
    </row>
    <row r="493" spans="1:25" x14ac:dyDescent="0.2">
      <c r="A493" t="s">
        <v>5755</v>
      </c>
      <c r="B493" t="s">
        <v>2511</v>
      </c>
      <c r="C493" t="s">
        <v>2512</v>
      </c>
      <c r="D493">
        <v>1000</v>
      </c>
      <c r="E493">
        <v>2073</v>
      </c>
      <c r="F493">
        <v>90</v>
      </c>
      <c r="G493">
        <v>0</v>
      </c>
      <c r="H493">
        <v>6.2</v>
      </c>
      <c r="I493">
        <v>298</v>
      </c>
      <c r="J493">
        <v>109</v>
      </c>
      <c r="K493">
        <v>19692608</v>
      </c>
      <c r="L493">
        <v>35000000</v>
      </c>
      <c r="M493" s="2">
        <f>VLOOKUP(A493,Sheet2!$A$1:G4217,2,0)</f>
        <v>41409</v>
      </c>
      <c r="N493" t="str">
        <f>VLOOKUP(A493,Sheet2!$A$1:G4217,3,0)</f>
        <v>Color</v>
      </c>
      <c r="O493" t="str">
        <f>VLOOKUP(A493,Sheet2!$A$1:G4217,4,0)</f>
        <v>Crime</v>
      </c>
      <c r="P493" t="str">
        <f>VLOOKUP(A493,Sheet2!$A$1:G4217,5,0)</f>
        <v>English</v>
      </c>
      <c r="Q493" t="str">
        <f>VLOOKUP(A493,Sheet2!$A$1:G4217,6,0)</f>
        <v>USA</v>
      </c>
      <c r="R493" t="str">
        <f>VLOOKUP(A493,Sheet2!$A$1:G4217,7,0)</f>
        <v>R</v>
      </c>
      <c r="S493" t="str">
        <f>IF(Table1[[#This Row],[Language]]="English","English","Other language")</f>
        <v>English</v>
      </c>
      <c r="T493">
        <f>Table1[[#This Row],[Gross Revenue]]-Table1[[#This Row],[Budget]]</f>
        <v>-15307392</v>
      </c>
      <c r="U493" s="1">
        <f>(Table1[[#This Row],[Gross Revenue]]/Table1[[#This Row],[Budget]])-1</f>
        <v>-0.43735405714285713</v>
      </c>
      <c r="V493" t="str">
        <f t="shared" si="14"/>
        <v>90-110 minutes</v>
      </c>
      <c r="W493">
        <f>Table1[[#This Row],[Profit]]/Table1[[#This Row],[Budget]]</f>
        <v>-0.43735405714285713</v>
      </c>
      <c r="X493" s="22" t="str">
        <f>IF(L493="","",
IF(L493&lt;Predictability!$B$1,"Low",
IF(L493&lt;=Predictability!$B$2,"Mid","High")))</f>
        <v>Mid</v>
      </c>
      <c r="Y493" s="22">
        <f t="shared" si="15"/>
        <v>0</v>
      </c>
    </row>
    <row r="494" spans="1:25" x14ac:dyDescent="0.2">
      <c r="A494" t="s">
        <v>5139</v>
      </c>
      <c r="B494" t="s">
        <v>2104</v>
      </c>
      <c r="C494" t="s">
        <v>2105</v>
      </c>
      <c r="D494">
        <v>919</v>
      </c>
      <c r="E494">
        <v>2288</v>
      </c>
      <c r="F494">
        <v>4</v>
      </c>
      <c r="G494">
        <v>51</v>
      </c>
      <c r="H494">
        <v>6.6</v>
      </c>
      <c r="I494">
        <v>18</v>
      </c>
      <c r="J494">
        <v>90</v>
      </c>
      <c r="K494">
        <v>13493</v>
      </c>
      <c r="L494">
        <v>600000</v>
      </c>
      <c r="M494" s="2">
        <f>VLOOKUP(A494,Sheet2!$A$1:G4218,2,0)</f>
        <v>35804</v>
      </c>
      <c r="N494" t="str">
        <f>VLOOKUP(A494,Sheet2!$A$1:G4218,3,0)</f>
        <v>Color</v>
      </c>
      <c r="O494" t="str">
        <f>VLOOKUP(A494,Sheet2!$A$1:G4218,4,0)</f>
        <v>Drama</v>
      </c>
      <c r="P494" t="str">
        <f>VLOOKUP(A494,Sheet2!$A$1:G4218,5,0)</f>
        <v>English</v>
      </c>
      <c r="Q494" t="str">
        <f>VLOOKUP(A494,Sheet2!$A$1:G4218,6,0)</f>
        <v>USA</v>
      </c>
      <c r="R494" t="str">
        <f>VLOOKUP(A494,Sheet2!$A$1:G4218,7,0)</f>
        <v>R</v>
      </c>
      <c r="S494" t="str">
        <f>IF(Table1[[#This Row],[Language]]="English","English","Other language")</f>
        <v>English</v>
      </c>
      <c r="T494">
        <f>Table1[[#This Row],[Gross Revenue]]-Table1[[#This Row],[Budget]]</f>
        <v>-586507</v>
      </c>
      <c r="U494" s="1">
        <f>(Table1[[#This Row],[Gross Revenue]]/Table1[[#This Row],[Budget]])-1</f>
        <v>-0.97751166666666667</v>
      </c>
      <c r="V494" t="str">
        <f t="shared" si="14"/>
        <v>90-110 minutes</v>
      </c>
      <c r="W494">
        <f>Table1[[#This Row],[Profit]]/Table1[[#This Row],[Budget]]</f>
        <v>-0.97751166666666667</v>
      </c>
      <c r="X494" s="22" t="str">
        <f>IF(L494="","",
IF(L494&lt;Predictability!$B$1,"Low",
IF(L494&lt;=Predictability!$B$2,"Mid","High")))</f>
        <v>Low</v>
      </c>
      <c r="Y494" s="22">
        <f t="shared" si="15"/>
        <v>0</v>
      </c>
    </row>
    <row r="495" spans="1:25" x14ac:dyDescent="0.2">
      <c r="A495" t="s">
        <v>6469</v>
      </c>
      <c r="B495" t="s">
        <v>2736</v>
      </c>
      <c r="C495" t="s">
        <v>2944</v>
      </c>
      <c r="D495">
        <v>838</v>
      </c>
      <c r="E495">
        <v>995</v>
      </c>
      <c r="F495">
        <v>34</v>
      </c>
      <c r="G495">
        <v>36000</v>
      </c>
      <c r="H495">
        <v>7.5</v>
      </c>
      <c r="I495">
        <v>351</v>
      </c>
      <c r="J495">
        <v>111</v>
      </c>
      <c r="K495">
        <v>38317535</v>
      </c>
      <c r="L495">
        <v>11000000</v>
      </c>
      <c r="M495" s="2">
        <f>VLOOKUP(A495,Sheet2!$A$1:G4219,2,0)</f>
        <v>42164</v>
      </c>
      <c r="N495" t="str">
        <f>VLOOKUP(A495,Sheet2!$A$1:G4219,3,0)</f>
        <v>Color</v>
      </c>
      <c r="O495" t="str">
        <f>VLOOKUP(A495,Sheet2!$A$1:G4219,4,0)</f>
        <v>Drama</v>
      </c>
      <c r="P495" t="str">
        <f>VLOOKUP(A495,Sheet2!$A$1:G4219,5,0)</f>
        <v>English</v>
      </c>
      <c r="Q495" t="str">
        <f>VLOOKUP(A495,Sheet2!$A$1:G4219,6,0)</f>
        <v>UK</v>
      </c>
      <c r="R495" t="str">
        <f>VLOOKUP(A495,Sheet2!$A$1:G4219,7,0)</f>
        <v>PG-13</v>
      </c>
      <c r="S495" t="str">
        <f>IF(Table1[[#This Row],[Language]]="English","English","Other language")</f>
        <v>English</v>
      </c>
      <c r="T495">
        <f>Table1[[#This Row],[Gross Revenue]]-Table1[[#This Row],[Budget]]</f>
        <v>27317535</v>
      </c>
      <c r="U495" s="1">
        <f>(Table1[[#This Row],[Gross Revenue]]/Table1[[#This Row],[Budget]])-1</f>
        <v>2.4834122727272727</v>
      </c>
      <c r="V495" t="str">
        <f t="shared" si="14"/>
        <v>111-130 minutes</v>
      </c>
      <c r="W495">
        <f>Table1[[#This Row],[Profit]]/Table1[[#This Row],[Budget]]</f>
        <v>2.4834122727272727</v>
      </c>
      <c r="X495" s="22" t="str">
        <f>IF(L495="","",
IF(L495&lt;Predictability!$B$1,"Low",
IF(L495&lt;=Predictability!$B$2,"Mid","High")))</f>
        <v>Mid</v>
      </c>
      <c r="Y495" s="22">
        <f t="shared" si="15"/>
        <v>1</v>
      </c>
    </row>
    <row r="496" spans="1:25" x14ac:dyDescent="0.2">
      <c r="A496" t="s">
        <v>6716</v>
      </c>
      <c r="B496" t="s">
        <v>2991</v>
      </c>
      <c r="C496" t="s">
        <v>1939</v>
      </c>
      <c r="D496">
        <v>480</v>
      </c>
      <c r="E496">
        <v>1234</v>
      </c>
      <c r="F496">
        <v>30</v>
      </c>
      <c r="G496">
        <v>226</v>
      </c>
      <c r="H496">
        <v>6.4</v>
      </c>
      <c r="I496">
        <v>41</v>
      </c>
      <c r="J496">
        <v>99</v>
      </c>
      <c r="K496">
        <v>398420</v>
      </c>
      <c r="L496">
        <v>8000000</v>
      </c>
      <c r="M496" s="2">
        <f>VLOOKUP(A496,Sheet2!$A$1:G4220,2,0)</f>
        <v>39174</v>
      </c>
      <c r="N496" t="str">
        <f>VLOOKUP(A496,Sheet2!$A$1:G4220,3,0)</f>
        <v>Color</v>
      </c>
      <c r="O496" t="str">
        <f>VLOOKUP(A496,Sheet2!$A$1:G4220,4,0)</f>
        <v>Crime</v>
      </c>
      <c r="P496" t="str">
        <f>VLOOKUP(A496,Sheet2!$A$1:G4220,5,0)</f>
        <v>English</v>
      </c>
      <c r="Q496" t="str">
        <f>VLOOKUP(A496,Sheet2!$A$1:G4220,6,0)</f>
        <v>USA</v>
      </c>
      <c r="R496" t="str">
        <f>VLOOKUP(A496,Sheet2!$A$1:G4220,7,0)</f>
        <v>R</v>
      </c>
      <c r="S496" t="str">
        <f>IF(Table1[[#This Row],[Language]]="English","English","Other language")</f>
        <v>English</v>
      </c>
      <c r="T496">
        <f>Table1[[#This Row],[Gross Revenue]]-Table1[[#This Row],[Budget]]</f>
        <v>-7601580</v>
      </c>
      <c r="U496" s="1">
        <f>(Table1[[#This Row],[Gross Revenue]]/Table1[[#This Row],[Budget]])-1</f>
        <v>-0.95019750000000003</v>
      </c>
      <c r="V496" t="str">
        <f t="shared" si="14"/>
        <v>90-110 minutes</v>
      </c>
      <c r="W496">
        <f>Table1[[#This Row],[Profit]]/Table1[[#This Row],[Budget]]</f>
        <v>-0.95019750000000003</v>
      </c>
      <c r="X496" s="22" t="str">
        <f>IF(L496="","",
IF(L496&lt;Predictability!$B$1,"Low",
IF(L496&lt;=Predictability!$B$2,"Mid","High")))</f>
        <v>Low</v>
      </c>
      <c r="Y496" s="22">
        <f t="shared" si="15"/>
        <v>0</v>
      </c>
    </row>
    <row r="497" spans="1:25" x14ac:dyDescent="0.2">
      <c r="A497" t="s">
        <v>5421</v>
      </c>
      <c r="B497" t="s">
        <v>870</v>
      </c>
      <c r="C497" t="s">
        <v>1492</v>
      </c>
      <c r="D497">
        <v>3000</v>
      </c>
      <c r="E497">
        <v>6317</v>
      </c>
      <c r="F497">
        <v>847</v>
      </c>
      <c r="G497">
        <v>4000</v>
      </c>
      <c r="H497">
        <v>6.7</v>
      </c>
      <c r="I497">
        <v>197</v>
      </c>
      <c r="J497">
        <v>132</v>
      </c>
      <c r="K497">
        <v>27154426</v>
      </c>
      <c r="L497">
        <v>17000000</v>
      </c>
      <c r="M497" s="2">
        <f>VLOOKUP(A497,Sheet2!$A$1:G4221,2,0)</f>
        <v>39990</v>
      </c>
      <c r="N497" t="str">
        <f>VLOOKUP(A497,Sheet2!$A$1:G4221,3,0)</f>
        <v>Color</v>
      </c>
      <c r="O497" t="str">
        <f>VLOOKUP(A497,Sheet2!$A$1:G4221,4,0)</f>
        <v>Crime</v>
      </c>
      <c r="P497" t="str">
        <f>VLOOKUP(A497,Sheet2!$A$1:G4221,5,0)</f>
        <v>English</v>
      </c>
      <c r="Q497" t="str">
        <f>VLOOKUP(A497,Sheet2!$A$1:G4221,6,0)</f>
        <v>USA</v>
      </c>
      <c r="R497" t="str">
        <f>VLOOKUP(A497,Sheet2!$A$1:G4221,7,0)</f>
        <v>R</v>
      </c>
      <c r="S497" t="str">
        <f>IF(Table1[[#This Row],[Language]]="English","English","Other language")</f>
        <v>English</v>
      </c>
      <c r="T497">
        <f>Table1[[#This Row],[Gross Revenue]]-Table1[[#This Row],[Budget]]</f>
        <v>10154426</v>
      </c>
      <c r="U497" s="1">
        <f>(Table1[[#This Row],[Gross Revenue]]/Table1[[#This Row],[Budget]])-1</f>
        <v>0.5973191764705883</v>
      </c>
      <c r="V497" t="str">
        <f t="shared" si="14"/>
        <v>131-150 minutes</v>
      </c>
      <c r="W497">
        <f>Table1[[#This Row],[Profit]]/Table1[[#This Row],[Budget]]</f>
        <v>0.59731917647058819</v>
      </c>
      <c r="X497" s="22" t="str">
        <f>IF(L497="","",
IF(L497&lt;Predictability!$B$1,"Low",
IF(L497&lt;=Predictability!$B$2,"Mid","High")))</f>
        <v>Mid</v>
      </c>
      <c r="Y497" s="22">
        <f t="shared" si="15"/>
        <v>1</v>
      </c>
    </row>
    <row r="498" spans="1:25" x14ac:dyDescent="0.2">
      <c r="A498" t="s">
        <v>6701</v>
      </c>
      <c r="B498" t="s">
        <v>768</v>
      </c>
      <c r="C498" t="s">
        <v>3083</v>
      </c>
      <c r="D498">
        <v>865</v>
      </c>
      <c r="E498">
        <v>2126</v>
      </c>
      <c r="F498">
        <v>0</v>
      </c>
      <c r="G498">
        <v>0</v>
      </c>
      <c r="H498">
        <v>7.2</v>
      </c>
      <c r="I498">
        <v>81</v>
      </c>
      <c r="J498">
        <v>114</v>
      </c>
      <c r="K498">
        <v>447750</v>
      </c>
      <c r="L498">
        <v>10000000</v>
      </c>
      <c r="M498" s="2">
        <f>VLOOKUP(A498,Sheet2!$A$1:G4222,2,0)</f>
        <v>36807</v>
      </c>
      <c r="N498" t="str">
        <f>VLOOKUP(A498,Sheet2!$A$1:G4222,3,0)</f>
        <v>Color</v>
      </c>
      <c r="O498" t="str">
        <f>VLOOKUP(A498,Sheet2!$A$1:G4222,4,0)</f>
        <v>Crime</v>
      </c>
      <c r="P498" t="str">
        <f>VLOOKUP(A498,Sheet2!$A$1:G4222,5,0)</f>
        <v>English</v>
      </c>
      <c r="Q498" t="str">
        <f>VLOOKUP(A498,Sheet2!$A$1:G4222,6,0)</f>
        <v>USA</v>
      </c>
      <c r="R498" t="str">
        <f>VLOOKUP(A498,Sheet2!$A$1:G4222,7,0)</f>
        <v>R</v>
      </c>
      <c r="S498" t="str">
        <f>IF(Table1[[#This Row],[Language]]="English","English","Other language")</f>
        <v>English</v>
      </c>
      <c r="T498">
        <f>Table1[[#This Row],[Gross Revenue]]-Table1[[#This Row],[Budget]]</f>
        <v>-9552250</v>
      </c>
      <c r="U498" s="1">
        <f>(Table1[[#This Row],[Gross Revenue]]/Table1[[#This Row],[Budget]])-1</f>
        <v>-0.95522499999999999</v>
      </c>
      <c r="V498" t="str">
        <f t="shared" si="14"/>
        <v>111-130 minutes</v>
      </c>
      <c r="W498">
        <f>Table1[[#This Row],[Profit]]/Table1[[#This Row],[Budget]]</f>
        <v>-0.95522499999999999</v>
      </c>
      <c r="X498" s="22" t="str">
        <f>IF(L498="","",
IF(L498&lt;Predictability!$B$1,"Low",
IF(L498&lt;=Predictability!$B$2,"Mid","High")))</f>
        <v>Mid</v>
      </c>
      <c r="Y498" s="22">
        <f t="shared" si="15"/>
        <v>0</v>
      </c>
    </row>
    <row r="499" spans="1:25" x14ac:dyDescent="0.2">
      <c r="A499" t="s">
        <v>6049</v>
      </c>
      <c r="B499" t="s">
        <v>2709</v>
      </c>
      <c r="C499" t="s">
        <v>2710</v>
      </c>
      <c r="D499">
        <v>628</v>
      </c>
      <c r="E499">
        <v>4249</v>
      </c>
      <c r="F499">
        <v>47</v>
      </c>
      <c r="G499">
        <v>1000</v>
      </c>
      <c r="H499">
        <v>7.2</v>
      </c>
      <c r="I499">
        <v>10</v>
      </c>
      <c r="J499">
        <v>89</v>
      </c>
      <c r="K499">
        <v>444044</v>
      </c>
      <c r="L499">
        <v>1900000</v>
      </c>
      <c r="M499" s="2">
        <f>VLOOKUP(A499,Sheet2!$A$1:G4223,2,0)</f>
        <v>42196</v>
      </c>
      <c r="N499" t="str">
        <f>VLOOKUP(A499,Sheet2!$A$1:G4223,3,0)</f>
        <v>Color</v>
      </c>
      <c r="O499" t="str">
        <f>VLOOKUP(A499,Sheet2!$A$1:G4223,4,0)</f>
        <v>Drama</v>
      </c>
      <c r="P499" t="str">
        <f>VLOOKUP(A499,Sheet2!$A$1:G4223,5,0)</f>
        <v>English</v>
      </c>
      <c r="Q499" t="str">
        <f>VLOOKUP(A499,Sheet2!$A$1:G4223,6,0)</f>
        <v>USA</v>
      </c>
      <c r="R499" t="str">
        <f>VLOOKUP(A499,Sheet2!$A$1:G4223,7,0)</f>
        <v>R</v>
      </c>
      <c r="S499" t="str">
        <f>IF(Table1[[#This Row],[Language]]="English","English","Other language")</f>
        <v>English</v>
      </c>
      <c r="T499">
        <f>Table1[[#This Row],[Gross Revenue]]-Table1[[#This Row],[Budget]]</f>
        <v>-1455956</v>
      </c>
      <c r="U499" s="1">
        <f>(Table1[[#This Row],[Gross Revenue]]/Table1[[#This Row],[Budget]])-1</f>
        <v>-0.76629263157894734</v>
      </c>
      <c r="V499" t="str">
        <f t="shared" si="14"/>
        <v>&lt;90 minutes</v>
      </c>
      <c r="W499">
        <f>Table1[[#This Row],[Profit]]/Table1[[#This Row],[Budget]]</f>
        <v>-0.76629263157894734</v>
      </c>
      <c r="X499" s="22" t="str">
        <f>IF(L499="","",
IF(L499&lt;Predictability!$B$1,"Low",
IF(L499&lt;=Predictability!$B$2,"Mid","High")))</f>
        <v>Low</v>
      </c>
      <c r="Y499" s="22">
        <f t="shared" si="15"/>
        <v>0</v>
      </c>
    </row>
    <row r="500" spans="1:25" x14ac:dyDescent="0.2">
      <c r="A500" t="s">
        <v>5952</v>
      </c>
      <c r="B500" t="s">
        <v>1041</v>
      </c>
      <c r="C500" t="s">
        <v>571</v>
      </c>
      <c r="D500">
        <v>20000</v>
      </c>
      <c r="E500">
        <v>42473</v>
      </c>
      <c r="F500">
        <v>260</v>
      </c>
      <c r="G500">
        <v>10000</v>
      </c>
      <c r="H500">
        <v>7.1</v>
      </c>
      <c r="I500">
        <v>217</v>
      </c>
      <c r="J500">
        <v>105</v>
      </c>
      <c r="K500">
        <v>28501651</v>
      </c>
      <c r="L500">
        <v>26000000</v>
      </c>
      <c r="M500" s="2">
        <f>VLOOKUP(A500,Sheet2!$A$1:G4224,2,0)</f>
        <v>39908</v>
      </c>
      <c r="N500" t="str">
        <f>VLOOKUP(A500,Sheet2!$A$1:G4224,3,0)</f>
        <v>Color</v>
      </c>
      <c r="O500" t="str">
        <f>VLOOKUP(A500,Sheet2!$A$1:G4224,4,0)</f>
        <v>Drama</v>
      </c>
      <c r="P500" t="str">
        <f>VLOOKUP(A500,Sheet2!$A$1:G4224,5,0)</f>
        <v>English</v>
      </c>
      <c r="Q500" t="str">
        <f>VLOOKUP(A500,Sheet2!$A$1:G4224,6,0)</f>
        <v>USA</v>
      </c>
      <c r="R500" t="str">
        <f>VLOOKUP(A500,Sheet2!$A$1:G4224,7,0)</f>
        <v>R</v>
      </c>
      <c r="S500" t="str">
        <f>IF(Table1[[#This Row],[Language]]="English","English","Other language")</f>
        <v>English</v>
      </c>
      <c r="T500">
        <f>Table1[[#This Row],[Gross Revenue]]-Table1[[#This Row],[Budget]]</f>
        <v>2501651</v>
      </c>
      <c r="U500" s="1">
        <f>(Table1[[#This Row],[Gross Revenue]]/Table1[[#This Row],[Budget]])-1</f>
        <v>9.621734615384625E-2</v>
      </c>
      <c r="V500" t="str">
        <f t="shared" si="14"/>
        <v>90-110 minutes</v>
      </c>
      <c r="W500">
        <f>Table1[[#This Row],[Profit]]/Table1[[#This Row],[Budget]]</f>
        <v>9.6217346153846153E-2</v>
      </c>
      <c r="X500" s="22" t="str">
        <f>IF(L500="","",
IF(L500&lt;Predictability!$B$1,"Low",
IF(L500&lt;=Predictability!$B$2,"Mid","High")))</f>
        <v>Mid</v>
      </c>
      <c r="Y500" s="22">
        <f t="shared" si="15"/>
        <v>0</v>
      </c>
    </row>
    <row r="501" spans="1:25" x14ac:dyDescent="0.2">
      <c r="A501" t="s">
        <v>5114</v>
      </c>
      <c r="B501" t="s">
        <v>599</v>
      </c>
      <c r="C501" t="s">
        <v>534</v>
      </c>
      <c r="D501">
        <v>1000</v>
      </c>
      <c r="E501">
        <v>3199</v>
      </c>
      <c r="F501">
        <v>44</v>
      </c>
      <c r="G501">
        <v>0</v>
      </c>
      <c r="H501">
        <v>6.5</v>
      </c>
      <c r="I501">
        <v>37</v>
      </c>
      <c r="J501">
        <v>109</v>
      </c>
      <c r="K501">
        <v>27362712</v>
      </c>
      <c r="L501">
        <v>8000000</v>
      </c>
      <c r="M501" s="2">
        <f>VLOOKUP(A501,Sheet2!$A$1:G4225,2,0)</f>
        <v>37483</v>
      </c>
      <c r="N501" t="str">
        <f>VLOOKUP(A501,Sheet2!$A$1:G4225,3,0)</f>
        <v>Color</v>
      </c>
      <c r="O501" t="str">
        <f>VLOOKUP(A501,Sheet2!$A$1:G4225,4,0)</f>
        <v>Comedy</v>
      </c>
      <c r="P501" t="str">
        <f>VLOOKUP(A501,Sheet2!$A$1:G4225,5,0)</f>
        <v>English</v>
      </c>
      <c r="Q501" t="str">
        <f>VLOOKUP(A501,Sheet2!$A$1:G4225,6,0)</f>
        <v>USA</v>
      </c>
      <c r="R501" t="str">
        <f>VLOOKUP(A501,Sheet2!$A$1:G4225,7,0)</f>
        <v>PG-13</v>
      </c>
      <c r="S501" t="str">
        <f>IF(Table1[[#This Row],[Language]]="English","English","Other language")</f>
        <v>English</v>
      </c>
      <c r="T501">
        <f>Table1[[#This Row],[Gross Revenue]]-Table1[[#This Row],[Budget]]</f>
        <v>19362712</v>
      </c>
      <c r="U501" s="1">
        <f>(Table1[[#This Row],[Gross Revenue]]/Table1[[#This Row],[Budget]])-1</f>
        <v>2.4203389999999998</v>
      </c>
      <c r="V501" t="str">
        <f t="shared" si="14"/>
        <v>90-110 minutes</v>
      </c>
      <c r="W501">
        <f>Table1[[#This Row],[Profit]]/Table1[[#This Row],[Budget]]</f>
        <v>2.4203389999999998</v>
      </c>
      <c r="X501" s="22" t="str">
        <f>IF(L501="","",
IF(L501&lt;Predictability!$B$1,"Low",
IF(L501&lt;=Predictability!$B$2,"Mid","High")))</f>
        <v>Low</v>
      </c>
      <c r="Y501" s="22">
        <f t="shared" si="15"/>
        <v>1</v>
      </c>
    </row>
    <row r="502" spans="1:25" x14ac:dyDescent="0.2">
      <c r="A502" t="s">
        <v>5436</v>
      </c>
      <c r="B502" t="s">
        <v>498</v>
      </c>
      <c r="C502" t="s">
        <v>877</v>
      </c>
      <c r="D502">
        <v>11000</v>
      </c>
      <c r="E502">
        <v>21276</v>
      </c>
      <c r="F502">
        <v>293</v>
      </c>
      <c r="G502">
        <v>0</v>
      </c>
      <c r="H502">
        <v>6.7</v>
      </c>
      <c r="I502">
        <v>191</v>
      </c>
      <c r="J502">
        <v>101</v>
      </c>
      <c r="K502">
        <v>242589580</v>
      </c>
      <c r="L502">
        <v>81000000</v>
      </c>
      <c r="M502" s="2">
        <f>VLOOKUP(A502,Sheet2!$A$1:G4226,2,0)</f>
        <v>37884</v>
      </c>
      <c r="N502" t="str">
        <f>VLOOKUP(A502,Sheet2!$A$1:G4226,3,0)</f>
        <v>Color</v>
      </c>
      <c r="O502" t="str">
        <f>VLOOKUP(A502,Sheet2!$A$1:G4226,4,0)</f>
        <v>Comedy</v>
      </c>
      <c r="P502" t="str">
        <f>VLOOKUP(A502,Sheet2!$A$1:G4226,5,0)</f>
        <v>English</v>
      </c>
      <c r="Q502" t="str">
        <f>VLOOKUP(A502,Sheet2!$A$1:G4226,6,0)</f>
        <v>USA</v>
      </c>
      <c r="R502" t="str">
        <f>VLOOKUP(A502,Sheet2!$A$1:G4226,7,0)</f>
        <v>PG-13</v>
      </c>
      <c r="S502" t="str">
        <f>IF(Table1[[#This Row],[Language]]="English","English","Other language")</f>
        <v>English</v>
      </c>
      <c r="T502">
        <f>Table1[[#This Row],[Gross Revenue]]-Table1[[#This Row],[Budget]]</f>
        <v>161589580</v>
      </c>
      <c r="U502" s="1">
        <f>(Table1[[#This Row],[Gross Revenue]]/Table1[[#This Row],[Budget]])-1</f>
        <v>1.9949330864197532</v>
      </c>
      <c r="V502" t="str">
        <f t="shared" si="14"/>
        <v>90-110 minutes</v>
      </c>
      <c r="W502">
        <f>Table1[[#This Row],[Profit]]/Table1[[#This Row],[Budget]]</f>
        <v>1.994933086419753</v>
      </c>
      <c r="X502" s="22" t="str">
        <f>IF(L502="","",
IF(L502&lt;Predictability!$B$1,"Low",
IF(L502&lt;=Predictability!$B$2,"Mid","High")))</f>
        <v>High</v>
      </c>
      <c r="Y502" s="22">
        <f t="shared" si="15"/>
        <v>1</v>
      </c>
    </row>
    <row r="503" spans="1:25" x14ac:dyDescent="0.2">
      <c r="A503" t="s">
        <v>3939</v>
      </c>
      <c r="B503" t="s">
        <v>1037</v>
      </c>
      <c r="C503" t="s">
        <v>1038</v>
      </c>
      <c r="D503">
        <v>15000</v>
      </c>
      <c r="E503">
        <v>18864</v>
      </c>
      <c r="F503">
        <v>2</v>
      </c>
      <c r="G503">
        <v>0</v>
      </c>
      <c r="H503">
        <v>5.6</v>
      </c>
      <c r="I503">
        <v>47</v>
      </c>
      <c r="J503">
        <v>84</v>
      </c>
      <c r="K503">
        <v>5002310</v>
      </c>
      <c r="L503">
        <v>13000000</v>
      </c>
      <c r="M503" s="2">
        <f>VLOOKUP(A503,Sheet2!$A$1:G4227,2,0)</f>
        <v>36964</v>
      </c>
      <c r="N503" t="str">
        <f>VLOOKUP(A503,Sheet2!$A$1:G4227,3,0)</f>
        <v>Color</v>
      </c>
      <c r="O503" t="str">
        <f>VLOOKUP(A503,Sheet2!$A$1:G4227,4,0)</f>
        <v>Adventure</v>
      </c>
      <c r="P503" t="str">
        <f>VLOOKUP(A503,Sheet2!$A$1:G4227,5,0)</f>
        <v>English</v>
      </c>
      <c r="Q503" t="str">
        <f>VLOOKUP(A503,Sheet2!$A$1:G4227,6,0)</f>
        <v>USA</v>
      </c>
      <c r="R503" t="str">
        <f>VLOOKUP(A503,Sheet2!$A$1:G4227,7,0)</f>
        <v>PG-13</v>
      </c>
      <c r="S503" t="str">
        <f>IF(Table1[[#This Row],[Language]]="English","English","Other language")</f>
        <v>English</v>
      </c>
      <c r="T503">
        <f>Table1[[#This Row],[Gross Revenue]]-Table1[[#This Row],[Budget]]</f>
        <v>-7997690</v>
      </c>
      <c r="U503" s="1">
        <f>(Table1[[#This Row],[Gross Revenue]]/Table1[[#This Row],[Budget]])-1</f>
        <v>-0.61520692307692304</v>
      </c>
      <c r="V503" t="str">
        <f t="shared" si="14"/>
        <v>&lt;90 minutes</v>
      </c>
      <c r="W503">
        <f>Table1[[#This Row],[Profit]]/Table1[[#This Row],[Budget]]</f>
        <v>-0.61520692307692304</v>
      </c>
      <c r="X503" s="22" t="str">
        <f>IF(L503="","",
IF(L503&lt;Predictability!$B$1,"Low",
IF(L503&lt;=Predictability!$B$2,"Mid","High")))</f>
        <v>Mid</v>
      </c>
      <c r="Y503" s="22">
        <f t="shared" si="15"/>
        <v>0</v>
      </c>
    </row>
    <row r="504" spans="1:25" x14ac:dyDescent="0.2">
      <c r="A504" t="s">
        <v>3298</v>
      </c>
      <c r="B504" t="s">
        <v>87</v>
      </c>
      <c r="C504" t="s">
        <v>88</v>
      </c>
      <c r="D504">
        <v>982</v>
      </c>
      <c r="E504">
        <v>2603</v>
      </c>
      <c r="F504">
        <v>105</v>
      </c>
      <c r="G504">
        <v>0</v>
      </c>
      <c r="H504">
        <v>3.3</v>
      </c>
      <c r="I504">
        <v>49</v>
      </c>
      <c r="J504">
        <v>97</v>
      </c>
      <c r="K504">
        <v>2331318</v>
      </c>
      <c r="L504">
        <v>10000000</v>
      </c>
      <c r="M504" s="2">
        <f>VLOOKUP(A504,Sheet2!$A$1:G4228,2,0)</f>
        <v>40727</v>
      </c>
      <c r="N504" t="str">
        <f>VLOOKUP(A504,Sheet2!$A$1:G4228,3,0)</f>
        <v>Color</v>
      </c>
      <c r="O504" t="str">
        <f>VLOOKUP(A504,Sheet2!$A$1:G4228,4,0)</f>
        <v>Comedy</v>
      </c>
      <c r="P504" t="str">
        <f>VLOOKUP(A504,Sheet2!$A$1:G4228,5,0)</f>
        <v>English</v>
      </c>
      <c r="Q504" t="str">
        <f>VLOOKUP(A504,Sheet2!$A$1:G4228,6,0)</f>
        <v>USA</v>
      </c>
      <c r="R504" t="str">
        <f>VLOOKUP(A504,Sheet2!$A$1:G4228,7,0)</f>
        <v>R</v>
      </c>
      <c r="S504" t="str">
        <f>IF(Table1[[#This Row],[Language]]="English","English","Other language")</f>
        <v>English</v>
      </c>
      <c r="T504">
        <f>Table1[[#This Row],[Gross Revenue]]-Table1[[#This Row],[Budget]]</f>
        <v>-7668682</v>
      </c>
      <c r="U504" s="1">
        <f>(Table1[[#This Row],[Gross Revenue]]/Table1[[#This Row],[Budget]])-1</f>
        <v>-0.7668682</v>
      </c>
      <c r="V504" t="str">
        <f t="shared" si="14"/>
        <v>90-110 minutes</v>
      </c>
      <c r="W504">
        <f>Table1[[#This Row],[Profit]]/Table1[[#This Row],[Budget]]</f>
        <v>-0.7668682</v>
      </c>
      <c r="X504" s="22" t="str">
        <f>IF(L504="","",
IF(L504&lt;Predictability!$B$1,"Low",
IF(L504&lt;=Predictability!$B$2,"Mid","High")))</f>
        <v>Mid</v>
      </c>
      <c r="Y504" s="22">
        <f t="shared" si="15"/>
        <v>0</v>
      </c>
    </row>
    <row r="505" spans="1:25" x14ac:dyDescent="0.2">
      <c r="A505" t="s">
        <v>6604</v>
      </c>
      <c r="B505" t="s">
        <v>3021</v>
      </c>
      <c r="C505" t="s">
        <v>3022</v>
      </c>
      <c r="D505">
        <v>623</v>
      </c>
      <c r="E505">
        <v>824</v>
      </c>
      <c r="F505">
        <v>45</v>
      </c>
      <c r="G505">
        <v>0</v>
      </c>
      <c r="H505">
        <v>7.7</v>
      </c>
      <c r="I505">
        <v>26</v>
      </c>
      <c r="J505">
        <v>120</v>
      </c>
      <c r="K505">
        <v>100412</v>
      </c>
      <c r="L505">
        <v>4000000</v>
      </c>
      <c r="M505" s="2">
        <f>VLOOKUP(A505,Sheet2!$A$1:G4229,2,0)</f>
        <v>41436</v>
      </c>
      <c r="N505" t="str">
        <f>VLOOKUP(A505,Sheet2!$A$1:G4229,3,0)</f>
        <v>Color</v>
      </c>
      <c r="O505" t="str">
        <f>VLOOKUP(A505,Sheet2!$A$1:G4229,4,0)</f>
        <v>Drama</v>
      </c>
      <c r="P505" t="str">
        <f>VLOOKUP(A505,Sheet2!$A$1:G4229,5,0)</f>
        <v>German</v>
      </c>
      <c r="Q505" t="str">
        <f>VLOOKUP(A505,Sheet2!$A$1:G4229,6,0)</f>
        <v>Mexico</v>
      </c>
      <c r="R505" t="str">
        <f>VLOOKUP(A505,Sheet2!$A$1:G4229,7,0)</f>
        <v>PG-13</v>
      </c>
      <c r="S505" t="str">
        <f>IF(Table1[[#This Row],[Language]]="English","English","Other language")</f>
        <v>Other language</v>
      </c>
      <c r="T505">
        <f>Table1[[#This Row],[Gross Revenue]]-Table1[[#This Row],[Budget]]</f>
        <v>-3899588</v>
      </c>
      <c r="U505" s="1">
        <f>(Table1[[#This Row],[Gross Revenue]]/Table1[[#This Row],[Budget]])-1</f>
        <v>-0.97489700000000001</v>
      </c>
      <c r="V505" t="str">
        <f t="shared" si="14"/>
        <v>111-130 minutes</v>
      </c>
      <c r="W505">
        <f>Table1[[#This Row],[Profit]]/Table1[[#This Row],[Budget]]</f>
        <v>-0.97489700000000001</v>
      </c>
      <c r="X505" s="22" t="str">
        <f>IF(L505="","",
IF(L505&lt;Predictability!$B$1,"Low",
IF(L505&lt;=Predictability!$B$2,"Mid","High")))</f>
        <v>Low</v>
      </c>
      <c r="Y505" s="22">
        <f t="shared" si="15"/>
        <v>0</v>
      </c>
    </row>
    <row r="506" spans="1:25" x14ac:dyDescent="0.2">
      <c r="A506" t="s">
        <v>6443</v>
      </c>
      <c r="B506" t="s">
        <v>987</v>
      </c>
      <c r="C506" t="s">
        <v>555</v>
      </c>
      <c r="D506">
        <v>1000</v>
      </c>
      <c r="E506">
        <v>4762</v>
      </c>
      <c r="F506">
        <v>787</v>
      </c>
      <c r="G506">
        <v>0</v>
      </c>
      <c r="H506">
        <v>7.5</v>
      </c>
      <c r="I506">
        <v>106</v>
      </c>
      <c r="J506">
        <v>110</v>
      </c>
      <c r="K506">
        <v>2365931</v>
      </c>
      <c r="L506">
        <v>1500000</v>
      </c>
      <c r="M506" s="2">
        <f>VLOOKUP(A506,Sheet2!$A$1:G4230,2,0)</f>
        <v>35983</v>
      </c>
      <c r="N506" t="str">
        <f>VLOOKUP(A506,Sheet2!$A$1:G4230,3,0)</f>
        <v>Color</v>
      </c>
      <c r="O506" t="str">
        <f>VLOOKUP(A506,Sheet2!$A$1:G4230,4,0)</f>
        <v>Comedy</v>
      </c>
      <c r="P506" t="str">
        <f>VLOOKUP(A506,Sheet2!$A$1:G4230,5,0)</f>
        <v>English</v>
      </c>
      <c r="Q506" t="str">
        <f>VLOOKUP(A506,Sheet2!$A$1:G4230,6,0)</f>
        <v>USA</v>
      </c>
      <c r="R506" t="str">
        <f>VLOOKUP(A506,Sheet2!$A$1:G4230,7,0)</f>
        <v>R</v>
      </c>
      <c r="S506" t="str">
        <f>IF(Table1[[#This Row],[Language]]="English","English","Other language")</f>
        <v>English</v>
      </c>
      <c r="T506">
        <f>Table1[[#This Row],[Gross Revenue]]-Table1[[#This Row],[Budget]]</f>
        <v>865931</v>
      </c>
      <c r="U506" s="1">
        <f>(Table1[[#This Row],[Gross Revenue]]/Table1[[#This Row],[Budget]])-1</f>
        <v>0.57728733333333326</v>
      </c>
      <c r="V506" t="str">
        <f t="shared" si="14"/>
        <v>90-110 minutes</v>
      </c>
      <c r="W506">
        <f>Table1[[#This Row],[Profit]]/Table1[[#This Row],[Budget]]</f>
        <v>0.57728733333333337</v>
      </c>
      <c r="X506" s="22" t="str">
        <f>IF(L506="","",
IF(L506&lt;Predictability!$B$1,"Low",
IF(L506&lt;=Predictability!$B$2,"Mid","High")))</f>
        <v>Low</v>
      </c>
      <c r="Y506" s="22">
        <f t="shared" si="15"/>
        <v>1</v>
      </c>
    </row>
    <row r="507" spans="1:25" x14ac:dyDescent="0.2">
      <c r="A507" t="s">
        <v>5610</v>
      </c>
      <c r="B507" t="s">
        <v>1974</v>
      </c>
      <c r="C507" t="s">
        <v>2418</v>
      </c>
      <c r="D507">
        <v>936</v>
      </c>
      <c r="E507">
        <v>3578</v>
      </c>
      <c r="F507">
        <v>34</v>
      </c>
      <c r="G507">
        <v>664</v>
      </c>
      <c r="H507">
        <v>6.9</v>
      </c>
      <c r="I507">
        <v>109</v>
      </c>
      <c r="J507">
        <v>98</v>
      </c>
      <c r="K507">
        <v>353743</v>
      </c>
      <c r="L507">
        <v>15000000</v>
      </c>
      <c r="M507" s="2">
        <f>VLOOKUP(A507,Sheet2!$A$1:G4231,2,0)</f>
        <v>36959</v>
      </c>
      <c r="N507" t="str">
        <f>VLOOKUP(A507,Sheet2!$A$1:G4231,3,0)</f>
        <v>Color</v>
      </c>
      <c r="O507" t="str">
        <f>VLOOKUP(A507,Sheet2!$A$1:G4231,4,0)</f>
        <v>Comedy</v>
      </c>
      <c r="P507" t="str">
        <f>VLOOKUP(A507,Sheet2!$A$1:G4231,5,0)</f>
        <v>English</v>
      </c>
      <c r="Q507" t="str">
        <f>VLOOKUP(A507,Sheet2!$A$1:G4231,6,0)</f>
        <v>UK</v>
      </c>
      <c r="R507" t="str">
        <f>VLOOKUP(A507,Sheet2!$A$1:G4231,7,0)</f>
        <v>R</v>
      </c>
      <c r="S507" t="str">
        <f>IF(Table1[[#This Row],[Language]]="English","English","Other language")</f>
        <v>English</v>
      </c>
      <c r="T507">
        <f>Table1[[#This Row],[Gross Revenue]]-Table1[[#This Row],[Budget]]</f>
        <v>-14646257</v>
      </c>
      <c r="U507" s="1">
        <f>(Table1[[#This Row],[Gross Revenue]]/Table1[[#This Row],[Budget]])-1</f>
        <v>-0.97641713333333335</v>
      </c>
      <c r="V507" t="str">
        <f t="shared" si="14"/>
        <v>90-110 minutes</v>
      </c>
      <c r="W507">
        <f>Table1[[#This Row],[Profit]]/Table1[[#This Row],[Budget]]</f>
        <v>-0.97641713333333335</v>
      </c>
      <c r="X507" s="22" t="str">
        <f>IF(L507="","",
IF(L507&lt;Predictability!$B$1,"Low",
IF(L507&lt;=Predictability!$B$2,"Mid","High")))</f>
        <v>Mid</v>
      </c>
      <c r="Y507" s="22">
        <f t="shared" si="15"/>
        <v>0</v>
      </c>
    </row>
    <row r="508" spans="1:25" x14ac:dyDescent="0.2">
      <c r="A508" t="s">
        <v>4027</v>
      </c>
      <c r="B508" t="s">
        <v>226</v>
      </c>
      <c r="C508" t="s">
        <v>451</v>
      </c>
      <c r="D508">
        <v>13000</v>
      </c>
      <c r="E508">
        <v>25418</v>
      </c>
      <c r="F508">
        <v>394</v>
      </c>
      <c r="G508">
        <v>10000</v>
      </c>
      <c r="H508">
        <v>5.7</v>
      </c>
      <c r="I508">
        <v>279</v>
      </c>
      <c r="J508">
        <v>92</v>
      </c>
      <c r="K508">
        <v>9483821</v>
      </c>
      <c r="L508">
        <v>55000000</v>
      </c>
      <c r="M508" s="2">
        <f>VLOOKUP(A508,Sheet2!$A$1:G4232,2,0)</f>
        <v>41177</v>
      </c>
      <c r="N508" t="str">
        <f>VLOOKUP(A508,Sheet2!$A$1:G4232,3,0)</f>
        <v>Color</v>
      </c>
      <c r="O508" t="str">
        <f>VLOOKUP(A508,Sheet2!$A$1:G4232,4,0)</f>
        <v>Action</v>
      </c>
      <c r="P508" t="str">
        <f>VLOOKUP(A508,Sheet2!$A$1:G4232,5,0)</f>
        <v>English</v>
      </c>
      <c r="Q508" t="str">
        <f>VLOOKUP(A508,Sheet2!$A$1:G4232,6,0)</f>
        <v>USA</v>
      </c>
      <c r="R508" t="str">
        <f>VLOOKUP(A508,Sheet2!$A$1:G4232,7,0)</f>
        <v>R</v>
      </c>
      <c r="S508" t="str">
        <f>IF(Table1[[#This Row],[Language]]="English","English","Other language")</f>
        <v>English</v>
      </c>
      <c r="T508">
        <f>Table1[[#This Row],[Gross Revenue]]-Table1[[#This Row],[Budget]]</f>
        <v>-45516179</v>
      </c>
      <c r="U508" s="1">
        <f>(Table1[[#This Row],[Gross Revenue]]/Table1[[#This Row],[Budget]])-1</f>
        <v>-0.82756689090909097</v>
      </c>
      <c r="V508" t="str">
        <f t="shared" si="14"/>
        <v>90-110 minutes</v>
      </c>
      <c r="W508">
        <f>Table1[[#This Row],[Profit]]/Table1[[#This Row],[Budget]]</f>
        <v>-0.82756689090909086</v>
      </c>
      <c r="X508" s="22" t="str">
        <f>IF(L508="","",
IF(L508&lt;Predictability!$B$1,"Low",
IF(L508&lt;=Predictability!$B$2,"Mid","High")))</f>
        <v>High</v>
      </c>
      <c r="Y508" s="22">
        <f t="shared" si="15"/>
        <v>0</v>
      </c>
    </row>
    <row r="509" spans="1:25" x14ac:dyDescent="0.2">
      <c r="A509" t="s">
        <v>3866</v>
      </c>
      <c r="B509" t="s">
        <v>781</v>
      </c>
      <c r="C509" t="s">
        <v>957</v>
      </c>
      <c r="D509">
        <v>961</v>
      </c>
      <c r="E509">
        <v>2422</v>
      </c>
      <c r="F509">
        <v>13</v>
      </c>
      <c r="G509">
        <v>846</v>
      </c>
      <c r="H509">
        <v>5.5</v>
      </c>
      <c r="I509">
        <v>127</v>
      </c>
      <c r="J509">
        <v>104</v>
      </c>
      <c r="K509">
        <v>23020488</v>
      </c>
      <c r="L509">
        <v>52000000</v>
      </c>
      <c r="M509" s="2">
        <f>VLOOKUP(A509,Sheet2!$A$1:G4233,2,0)</f>
        <v>37953</v>
      </c>
      <c r="N509" t="str">
        <f>VLOOKUP(A509,Sheet2!$A$1:G4233,3,0)</f>
        <v>Color</v>
      </c>
      <c r="O509" t="str">
        <f>VLOOKUP(A509,Sheet2!$A$1:G4233,4,0)</f>
        <v>Action</v>
      </c>
      <c r="P509" t="str">
        <f>VLOOKUP(A509,Sheet2!$A$1:G4233,5,0)</f>
        <v>English</v>
      </c>
      <c r="Q509" t="str">
        <f>VLOOKUP(A509,Sheet2!$A$1:G4233,6,0)</f>
        <v>USA</v>
      </c>
      <c r="R509" t="str">
        <f>VLOOKUP(A509,Sheet2!$A$1:G4233,7,0)</f>
        <v>PG-13</v>
      </c>
      <c r="S509" t="str">
        <f>IF(Table1[[#This Row],[Language]]="English","English","Other language")</f>
        <v>English</v>
      </c>
      <c r="T509">
        <f>Table1[[#This Row],[Gross Revenue]]-Table1[[#This Row],[Budget]]</f>
        <v>-28979512</v>
      </c>
      <c r="U509" s="1">
        <f>(Table1[[#This Row],[Gross Revenue]]/Table1[[#This Row],[Budget]])-1</f>
        <v>-0.5572983076923077</v>
      </c>
      <c r="V509" t="str">
        <f t="shared" si="14"/>
        <v>90-110 minutes</v>
      </c>
      <c r="W509">
        <f>Table1[[#This Row],[Profit]]/Table1[[#This Row],[Budget]]</f>
        <v>-0.5572983076923077</v>
      </c>
      <c r="X509" s="22" t="str">
        <f>IF(L509="","",
IF(L509&lt;Predictability!$B$1,"Low",
IF(L509&lt;=Predictability!$B$2,"Mid","High")))</f>
        <v>High</v>
      </c>
      <c r="Y509" s="22">
        <f t="shared" si="15"/>
        <v>0</v>
      </c>
    </row>
    <row r="510" spans="1:25" x14ac:dyDescent="0.2">
      <c r="A510" t="s">
        <v>6424</v>
      </c>
      <c r="B510" t="s">
        <v>133</v>
      </c>
      <c r="C510" t="s">
        <v>1781</v>
      </c>
      <c r="D510">
        <v>1000</v>
      </c>
      <c r="E510">
        <v>4302</v>
      </c>
      <c r="F510">
        <v>11000</v>
      </c>
      <c r="G510">
        <v>979</v>
      </c>
      <c r="H510">
        <v>7.5</v>
      </c>
      <c r="I510">
        <v>67</v>
      </c>
      <c r="J510">
        <v>98</v>
      </c>
      <c r="K510">
        <v>13383737</v>
      </c>
      <c r="L510">
        <v>20000000</v>
      </c>
      <c r="M510" s="2">
        <f>VLOOKUP(A510,Sheet2!$A$1:G4234,2,0)</f>
        <v>34563</v>
      </c>
      <c r="N510" t="str">
        <f>VLOOKUP(A510,Sheet2!$A$1:G4234,3,0)</f>
        <v>Color</v>
      </c>
      <c r="O510" t="str">
        <f>VLOOKUP(A510,Sheet2!$A$1:G4234,4,0)</f>
        <v>Comedy</v>
      </c>
      <c r="P510" t="str">
        <f>VLOOKUP(A510,Sheet2!$A$1:G4234,5,0)</f>
        <v>English</v>
      </c>
      <c r="Q510" t="str">
        <f>VLOOKUP(A510,Sheet2!$A$1:G4234,6,0)</f>
        <v>USA</v>
      </c>
      <c r="R510" t="str">
        <f>VLOOKUP(A510,Sheet2!$A$1:G4234,7,0)</f>
        <v>R</v>
      </c>
      <c r="S510" t="str">
        <f>IF(Table1[[#This Row],[Language]]="English","English","Other language")</f>
        <v>English</v>
      </c>
      <c r="T510">
        <f>Table1[[#This Row],[Gross Revenue]]-Table1[[#This Row],[Budget]]</f>
        <v>-6616263</v>
      </c>
      <c r="U510" s="1">
        <f>(Table1[[#This Row],[Gross Revenue]]/Table1[[#This Row],[Budget]])-1</f>
        <v>-0.33081315</v>
      </c>
      <c r="V510" t="str">
        <f t="shared" si="14"/>
        <v>90-110 minutes</v>
      </c>
      <c r="W510">
        <f>Table1[[#This Row],[Profit]]/Table1[[#This Row],[Budget]]</f>
        <v>-0.33081315</v>
      </c>
      <c r="X510" s="22" t="str">
        <f>IF(L510="","",
IF(L510&lt;Predictability!$B$1,"Low",
IF(L510&lt;=Predictability!$B$2,"Mid","High")))</f>
        <v>Mid</v>
      </c>
      <c r="Y510" s="22">
        <f t="shared" si="15"/>
        <v>0</v>
      </c>
    </row>
    <row r="511" spans="1:25" x14ac:dyDescent="0.2">
      <c r="A511" t="s">
        <v>5523</v>
      </c>
      <c r="B511" t="s">
        <v>1591</v>
      </c>
      <c r="C511" t="s">
        <v>1591</v>
      </c>
      <c r="D511">
        <v>631</v>
      </c>
      <c r="E511">
        <v>1023</v>
      </c>
      <c r="F511">
        <v>631</v>
      </c>
      <c r="G511">
        <v>0</v>
      </c>
      <c r="H511">
        <v>6.8</v>
      </c>
      <c r="I511">
        <v>110</v>
      </c>
      <c r="J511">
        <v>108</v>
      </c>
      <c r="K511">
        <v>26525834</v>
      </c>
      <c r="L511">
        <v>30000000</v>
      </c>
      <c r="M511" s="2">
        <f>VLOOKUP(A511,Sheet2!$A$1:G4235,2,0)</f>
        <v>35878</v>
      </c>
      <c r="N511" t="str">
        <f>VLOOKUP(A511,Sheet2!$A$1:G4235,3,0)</f>
        <v>Color</v>
      </c>
      <c r="O511" t="str">
        <f>VLOOKUP(A511,Sheet2!$A$1:G4235,4,0)</f>
        <v>Comedy</v>
      </c>
      <c r="P511" t="str">
        <f>VLOOKUP(A511,Sheet2!$A$1:G4235,5,0)</f>
        <v>English</v>
      </c>
      <c r="Q511" t="str">
        <f>VLOOKUP(A511,Sheet2!$A$1:G4235,6,0)</f>
        <v>USA</v>
      </c>
      <c r="R511" t="str">
        <f>VLOOKUP(A511,Sheet2!$A$1:G4235,7,0)</f>
        <v>R</v>
      </c>
      <c r="S511" t="str">
        <f>IF(Table1[[#This Row],[Language]]="English","English","Other language")</f>
        <v>English</v>
      </c>
      <c r="T511">
        <f>Table1[[#This Row],[Gross Revenue]]-Table1[[#This Row],[Budget]]</f>
        <v>-3474166</v>
      </c>
      <c r="U511" s="1">
        <f>(Table1[[#This Row],[Gross Revenue]]/Table1[[#This Row],[Budget]])-1</f>
        <v>-0.11580553333333332</v>
      </c>
      <c r="V511" t="str">
        <f t="shared" si="14"/>
        <v>90-110 minutes</v>
      </c>
      <c r="W511">
        <f>Table1[[#This Row],[Profit]]/Table1[[#This Row],[Budget]]</f>
        <v>-0.11580553333333334</v>
      </c>
      <c r="X511" s="22" t="str">
        <f>IF(L511="","",
IF(L511&lt;Predictability!$B$1,"Low",
IF(L511&lt;=Predictability!$B$2,"Mid","High")))</f>
        <v>Mid</v>
      </c>
      <c r="Y511" s="22">
        <f t="shared" si="15"/>
        <v>0</v>
      </c>
    </row>
    <row r="512" spans="1:25" x14ac:dyDescent="0.2">
      <c r="A512" t="s">
        <v>5767</v>
      </c>
      <c r="B512" t="s">
        <v>1026</v>
      </c>
      <c r="C512" t="s">
        <v>2521</v>
      </c>
      <c r="D512">
        <v>16000</v>
      </c>
      <c r="E512">
        <v>17471</v>
      </c>
      <c r="F512">
        <v>89</v>
      </c>
      <c r="G512">
        <v>24000</v>
      </c>
      <c r="H512">
        <v>7</v>
      </c>
      <c r="I512">
        <v>363</v>
      </c>
      <c r="J512">
        <v>95</v>
      </c>
      <c r="K512">
        <v>1028658</v>
      </c>
      <c r="L512">
        <v>3000000</v>
      </c>
      <c r="M512" s="2">
        <f>VLOOKUP(A512,Sheet2!$A$1:G4236,2,0)</f>
        <v>40433</v>
      </c>
      <c r="N512" t="str">
        <f>VLOOKUP(A512,Sheet2!$A$1:G4236,3,0)</f>
        <v>Color</v>
      </c>
      <c r="O512" t="str">
        <f>VLOOKUP(A512,Sheet2!$A$1:G4236,4,0)</f>
        <v>Drama</v>
      </c>
      <c r="P512" t="str">
        <f>VLOOKUP(A512,Sheet2!$A$1:G4236,5,0)</f>
        <v>English</v>
      </c>
      <c r="Q512" t="str">
        <f>VLOOKUP(A512,Sheet2!$A$1:G4236,6,0)</f>
        <v>Spain</v>
      </c>
      <c r="R512" t="str">
        <f>VLOOKUP(A512,Sheet2!$A$1:G4236,7,0)</f>
        <v>R</v>
      </c>
      <c r="S512" t="str">
        <f>IF(Table1[[#This Row],[Language]]="English","English","Other language")</f>
        <v>English</v>
      </c>
      <c r="T512">
        <f>Table1[[#This Row],[Gross Revenue]]-Table1[[#This Row],[Budget]]</f>
        <v>-1971342</v>
      </c>
      <c r="U512" s="1">
        <f>(Table1[[#This Row],[Gross Revenue]]/Table1[[#This Row],[Budget]])-1</f>
        <v>-0.65711399999999998</v>
      </c>
      <c r="V512" t="str">
        <f t="shared" si="14"/>
        <v>90-110 minutes</v>
      </c>
      <c r="W512">
        <f>Table1[[#This Row],[Profit]]/Table1[[#This Row],[Budget]]</f>
        <v>-0.65711399999999998</v>
      </c>
      <c r="X512" s="22" t="str">
        <f>IF(L512="","",
IF(L512&lt;Predictability!$B$1,"Low",
IF(L512&lt;=Predictability!$B$2,"Mid","High")))</f>
        <v>Low</v>
      </c>
      <c r="Y512" s="22">
        <f t="shared" si="15"/>
        <v>0</v>
      </c>
    </row>
    <row r="513" spans="1:25" x14ac:dyDescent="0.2">
      <c r="A513" t="s">
        <v>4876</v>
      </c>
      <c r="B513" t="s">
        <v>1920</v>
      </c>
      <c r="C513" t="s">
        <v>1921</v>
      </c>
      <c r="D513">
        <v>2000</v>
      </c>
      <c r="E513">
        <v>4315</v>
      </c>
      <c r="F513">
        <v>59</v>
      </c>
      <c r="G513">
        <v>19000</v>
      </c>
      <c r="H513">
        <v>6.4</v>
      </c>
      <c r="I513">
        <v>197</v>
      </c>
      <c r="J513">
        <v>119</v>
      </c>
      <c r="K513">
        <v>39440655</v>
      </c>
      <c r="L513">
        <v>55000000</v>
      </c>
      <c r="M513" s="2">
        <f>VLOOKUP(A513,Sheet2!$A$1:G4237,2,0)</f>
        <v>40327</v>
      </c>
      <c r="N513" t="str">
        <f>VLOOKUP(A513,Sheet2!$A$1:G4237,3,0)</f>
        <v>Color</v>
      </c>
      <c r="O513" t="str">
        <f>VLOOKUP(A513,Sheet2!$A$1:G4237,4,0)</f>
        <v>Drama</v>
      </c>
      <c r="P513" t="str">
        <f>VLOOKUP(A513,Sheet2!$A$1:G4237,5,0)</f>
        <v>English</v>
      </c>
      <c r="Q513" t="str">
        <f>VLOOKUP(A513,Sheet2!$A$1:G4237,6,0)</f>
        <v>USA</v>
      </c>
      <c r="R513" t="str">
        <f>VLOOKUP(A513,Sheet2!$A$1:G4237,7,0)</f>
        <v>PG-13</v>
      </c>
      <c r="S513" t="str">
        <f>IF(Table1[[#This Row],[Language]]="English","English","Other language")</f>
        <v>English</v>
      </c>
      <c r="T513">
        <f>Table1[[#This Row],[Gross Revenue]]-Table1[[#This Row],[Budget]]</f>
        <v>-15559345</v>
      </c>
      <c r="U513" s="1">
        <f>(Table1[[#This Row],[Gross Revenue]]/Table1[[#This Row],[Budget]])-1</f>
        <v>-0.2828971818181818</v>
      </c>
      <c r="V513" t="str">
        <f t="shared" si="14"/>
        <v>111-130 minutes</v>
      </c>
      <c r="W513">
        <f>Table1[[#This Row],[Profit]]/Table1[[#This Row],[Budget]]</f>
        <v>-0.2828971818181818</v>
      </c>
      <c r="X513" s="22" t="str">
        <f>IF(L513="","",
IF(L513&lt;Predictability!$B$1,"Low",
IF(L513&lt;=Predictability!$B$2,"Mid","High")))</f>
        <v>High</v>
      </c>
      <c r="Y513" s="22">
        <f t="shared" si="15"/>
        <v>0</v>
      </c>
    </row>
    <row r="514" spans="1:25" x14ac:dyDescent="0.2">
      <c r="A514" t="s">
        <v>6421</v>
      </c>
      <c r="B514" t="s">
        <v>2919</v>
      </c>
      <c r="C514" t="s">
        <v>2920</v>
      </c>
      <c r="D514">
        <v>2</v>
      </c>
      <c r="E514">
        <v>2</v>
      </c>
      <c r="F514">
        <v>15</v>
      </c>
      <c r="G514">
        <v>801</v>
      </c>
      <c r="H514">
        <v>7.5</v>
      </c>
      <c r="I514">
        <v>22</v>
      </c>
      <c r="J514">
        <v>86</v>
      </c>
      <c r="K514">
        <v>111300</v>
      </c>
      <c r="L514">
        <v>225000</v>
      </c>
      <c r="M514" s="2">
        <f>VLOOKUP(A514,Sheet2!$A$1:G4238,2,0)</f>
        <v>41224</v>
      </c>
      <c r="N514" t="str">
        <f>VLOOKUP(A514,Sheet2!$A$1:G4238,3,0)</f>
        <v>Color</v>
      </c>
      <c r="O514" t="str">
        <f>VLOOKUP(A514,Sheet2!$A$1:G4238,4,0)</f>
        <v>Documentary</v>
      </c>
      <c r="P514" t="str">
        <f>VLOOKUP(A514,Sheet2!$A$1:G4238,5,0)</f>
        <v>English</v>
      </c>
      <c r="Q514" t="str">
        <f>VLOOKUP(A514,Sheet2!$A$1:G4238,6,0)</f>
        <v>USA</v>
      </c>
      <c r="R514" t="str">
        <f>VLOOKUP(A514,Sheet2!$A$1:G4238,7,0)</f>
        <v>Not Rated</v>
      </c>
      <c r="S514" t="str">
        <f>IF(Table1[[#This Row],[Language]]="English","English","Other language")</f>
        <v>English</v>
      </c>
      <c r="T514">
        <f>Table1[[#This Row],[Gross Revenue]]-Table1[[#This Row],[Budget]]</f>
        <v>-113700</v>
      </c>
      <c r="U514" s="1">
        <f>(Table1[[#This Row],[Gross Revenue]]/Table1[[#This Row],[Budget]])-1</f>
        <v>-0.50533333333333341</v>
      </c>
      <c r="V514" t="str">
        <f t="shared" ref="V514:V577" si="16">IF(J514="","",IF(J514&lt;90,"&lt;90 minutes",IF(J514&lt;=110,"90-110 minutes",IF(J514&lt;=130,"111-130 minutes",IF(J514&lt;=150,"131-150 minutes","&gt;150 minutes")))))</f>
        <v>&lt;90 minutes</v>
      </c>
      <c r="W514">
        <f>Table1[[#This Row],[Profit]]/Table1[[#This Row],[Budget]]</f>
        <v>-0.5053333333333333</v>
      </c>
      <c r="X514" s="22" t="str">
        <f>IF(L514="","",
IF(L514&lt;Predictability!$B$1,"Low",
IF(L514&lt;=Predictability!$B$2,"Mid","High")))</f>
        <v>Low</v>
      </c>
      <c r="Y514" s="22">
        <f t="shared" ref="Y514:Y577" si="17">IF(W514&gt;=0.5,1,0)</f>
        <v>0</v>
      </c>
    </row>
    <row r="515" spans="1:25" x14ac:dyDescent="0.2">
      <c r="A515" t="s">
        <v>5825</v>
      </c>
      <c r="B515" t="s">
        <v>661</v>
      </c>
      <c r="C515" t="s">
        <v>1497</v>
      </c>
      <c r="D515">
        <v>24000</v>
      </c>
      <c r="E515">
        <v>36093</v>
      </c>
      <c r="F515">
        <v>1000</v>
      </c>
      <c r="G515">
        <v>0</v>
      </c>
      <c r="H515">
        <v>7</v>
      </c>
      <c r="I515">
        <v>341</v>
      </c>
      <c r="J515">
        <v>96</v>
      </c>
      <c r="K515">
        <v>60338891</v>
      </c>
      <c r="L515">
        <v>37000000</v>
      </c>
      <c r="M515" s="2">
        <f>VLOOKUP(A515,Sheet2!$A$1:G4239,2,0)</f>
        <v>39516</v>
      </c>
      <c r="N515" t="str">
        <f>VLOOKUP(A515,Sheet2!$A$1:G4239,3,0)</f>
        <v>Color</v>
      </c>
      <c r="O515" t="str">
        <f>VLOOKUP(A515,Sheet2!$A$1:G4239,4,0)</f>
        <v>Comedy</v>
      </c>
      <c r="P515" t="str">
        <f>VLOOKUP(A515,Sheet2!$A$1:G4239,5,0)</f>
        <v>English</v>
      </c>
      <c r="Q515" t="str">
        <f>VLOOKUP(A515,Sheet2!$A$1:G4239,6,0)</f>
        <v>USA</v>
      </c>
      <c r="R515" t="str">
        <f>VLOOKUP(A515,Sheet2!$A$1:G4239,7,0)</f>
        <v>R</v>
      </c>
      <c r="S515" t="str">
        <f>IF(Table1[[#This Row],[Language]]="English","English","Other language")</f>
        <v>English</v>
      </c>
      <c r="T515">
        <f>Table1[[#This Row],[Gross Revenue]]-Table1[[#This Row],[Budget]]</f>
        <v>23338891</v>
      </c>
      <c r="U515" s="1">
        <f>(Table1[[#This Row],[Gross Revenue]]/Table1[[#This Row],[Budget]])-1</f>
        <v>0.63078083783783789</v>
      </c>
      <c r="V515" t="str">
        <f t="shared" si="16"/>
        <v>90-110 minutes</v>
      </c>
      <c r="W515">
        <f>Table1[[#This Row],[Profit]]/Table1[[#This Row],[Budget]]</f>
        <v>0.63078083783783789</v>
      </c>
      <c r="X515" s="22" t="str">
        <f>IF(L515="","",
IF(L515&lt;Predictability!$B$1,"Low",
IF(L515&lt;=Predictability!$B$2,"Mid","High")))</f>
        <v>Mid</v>
      </c>
      <c r="Y515" s="22">
        <f t="shared" si="17"/>
        <v>1</v>
      </c>
    </row>
    <row r="516" spans="1:25" x14ac:dyDescent="0.2">
      <c r="A516" t="s">
        <v>5191</v>
      </c>
      <c r="B516" t="s">
        <v>479</v>
      </c>
      <c r="C516" t="s">
        <v>2154</v>
      </c>
      <c r="D516">
        <v>14000</v>
      </c>
      <c r="E516">
        <v>16926</v>
      </c>
      <c r="F516">
        <v>53</v>
      </c>
      <c r="G516">
        <v>25000</v>
      </c>
      <c r="H516">
        <v>6.6</v>
      </c>
      <c r="I516">
        <v>175</v>
      </c>
      <c r="J516">
        <v>101</v>
      </c>
      <c r="K516">
        <v>13650738</v>
      </c>
      <c r="L516">
        <v>20000000</v>
      </c>
      <c r="M516" s="2">
        <f>VLOOKUP(A516,Sheet2!$A$1:G4240,2,0)</f>
        <v>42213</v>
      </c>
      <c r="N516" t="str">
        <f>VLOOKUP(A516,Sheet2!$A$1:G4240,3,0)</f>
        <v>Color</v>
      </c>
      <c r="O516" t="str">
        <f>VLOOKUP(A516,Sheet2!$A$1:G4240,4,0)</f>
        <v>Comedy</v>
      </c>
      <c r="P516" t="str">
        <f>VLOOKUP(A516,Sheet2!$A$1:G4240,5,0)</f>
        <v>English</v>
      </c>
      <c r="Q516" t="str">
        <f>VLOOKUP(A516,Sheet2!$A$1:G4240,6,0)</f>
        <v>USA</v>
      </c>
      <c r="R516" t="str">
        <f>VLOOKUP(A516,Sheet2!$A$1:G4240,7,0)</f>
        <v>R</v>
      </c>
      <c r="S516" t="str">
        <f>IF(Table1[[#This Row],[Language]]="English","English","Other language")</f>
        <v>English</v>
      </c>
      <c r="T516">
        <f>Table1[[#This Row],[Gross Revenue]]-Table1[[#This Row],[Budget]]</f>
        <v>-6349262</v>
      </c>
      <c r="U516" s="1">
        <f>(Table1[[#This Row],[Gross Revenue]]/Table1[[#This Row],[Budget]])-1</f>
        <v>-0.3174631</v>
      </c>
      <c r="V516" t="str">
        <f t="shared" si="16"/>
        <v>90-110 minutes</v>
      </c>
      <c r="W516">
        <f>Table1[[#This Row],[Profit]]/Table1[[#This Row],[Budget]]</f>
        <v>-0.3174631</v>
      </c>
      <c r="X516" s="22" t="str">
        <f>IF(L516="","",
IF(L516&lt;Predictability!$B$1,"Low",
IF(L516&lt;=Predictability!$B$2,"Mid","High")))</f>
        <v>Mid</v>
      </c>
      <c r="Y516" s="22">
        <f t="shared" si="17"/>
        <v>0</v>
      </c>
    </row>
    <row r="517" spans="1:25" x14ac:dyDescent="0.2">
      <c r="A517" t="s">
        <v>5254</v>
      </c>
      <c r="B517" t="s">
        <v>733</v>
      </c>
      <c r="C517" t="s">
        <v>1910</v>
      </c>
      <c r="D517">
        <v>1000</v>
      </c>
      <c r="E517">
        <v>4289</v>
      </c>
      <c r="F517">
        <v>91</v>
      </c>
      <c r="G517">
        <v>0</v>
      </c>
      <c r="H517">
        <v>6.6</v>
      </c>
      <c r="I517">
        <v>99</v>
      </c>
      <c r="J517">
        <v>85</v>
      </c>
      <c r="K517">
        <v>2199853</v>
      </c>
      <c r="L517">
        <v>1200000</v>
      </c>
      <c r="M517" s="2">
        <f>VLOOKUP(A517,Sheet2!$A$1:G4241,2,0)</f>
        <v>36330</v>
      </c>
      <c r="N517" t="str">
        <f>VLOOKUP(A517,Sheet2!$A$1:G4241,3,0)</f>
        <v>Color</v>
      </c>
      <c r="O517" t="str">
        <f>VLOOKUP(A517,Sheet2!$A$1:G4241,4,0)</f>
        <v>Comedy</v>
      </c>
      <c r="P517" t="str">
        <f>VLOOKUP(A517,Sheet2!$A$1:G4241,5,0)</f>
        <v>English</v>
      </c>
      <c r="Q517" t="str">
        <f>VLOOKUP(A517,Sheet2!$A$1:G4241,6,0)</f>
        <v>USA</v>
      </c>
      <c r="R517" t="str">
        <f>VLOOKUP(A517,Sheet2!$A$1:G4241,7,0)</f>
        <v>R</v>
      </c>
      <c r="S517" t="str">
        <f>IF(Table1[[#This Row],[Language]]="English","English","Other language")</f>
        <v>English</v>
      </c>
      <c r="T517">
        <f>Table1[[#This Row],[Gross Revenue]]-Table1[[#This Row],[Budget]]</f>
        <v>999853</v>
      </c>
      <c r="U517" s="1">
        <f>(Table1[[#This Row],[Gross Revenue]]/Table1[[#This Row],[Budget]])-1</f>
        <v>0.83321083333333323</v>
      </c>
      <c r="V517" t="str">
        <f t="shared" si="16"/>
        <v>&lt;90 minutes</v>
      </c>
      <c r="W517">
        <f>Table1[[#This Row],[Profit]]/Table1[[#This Row],[Budget]]</f>
        <v>0.83321083333333334</v>
      </c>
      <c r="X517" s="22" t="str">
        <f>IF(L517="","",
IF(L517&lt;Predictability!$B$1,"Low",
IF(L517&lt;=Predictability!$B$2,"Mid","High")))</f>
        <v>Low</v>
      </c>
      <c r="Y517" s="22">
        <f t="shared" si="17"/>
        <v>1</v>
      </c>
    </row>
    <row r="518" spans="1:25" x14ac:dyDescent="0.2">
      <c r="A518" t="s">
        <v>6917</v>
      </c>
      <c r="B518" t="s">
        <v>1127</v>
      </c>
      <c r="C518" t="s">
        <v>3186</v>
      </c>
      <c r="D518">
        <v>640</v>
      </c>
      <c r="E518">
        <v>2169</v>
      </c>
      <c r="F518">
        <v>131</v>
      </c>
      <c r="G518">
        <v>0</v>
      </c>
      <c r="H518">
        <v>8.1</v>
      </c>
      <c r="I518">
        <v>130</v>
      </c>
      <c r="J518">
        <v>110</v>
      </c>
      <c r="K518">
        <v>102308900</v>
      </c>
      <c r="L518">
        <v>6000000</v>
      </c>
      <c r="M518" s="2">
        <f>VLOOKUP(A518,Sheet2!$A$1:G4242,2,0)</f>
        <v>25532</v>
      </c>
      <c r="N518" t="str">
        <f>VLOOKUP(A518,Sheet2!$A$1:G4242,3,0)</f>
        <v>Color</v>
      </c>
      <c r="O518" t="str">
        <f>VLOOKUP(A518,Sheet2!$A$1:G4242,4,0)</f>
        <v>Biography</v>
      </c>
      <c r="P518" t="str">
        <f>VLOOKUP(A518,Sheet2!$A$1:G4242,5,0)</f>
        <v>English</v>
      </c>
      <c r="Q518" t="str">
        <f>VLOOKUP(A518,Sheet2!$A$1:G4242,6,0)</f>
        <v>USA</v>
      </c>
      <c r="R518" t="str">
        <f>VLOOKUP(A518,Sheet2!$A$1:G4242,7,0)</f>
        <v>M</v>
      </c>
      <c r="S518" t="str">
        <f>IF(Table1[[#This Row],[Language]]="English","English","Other language")</f>
        <v>English</v>
      </c>
      <c r="T518">
        <f>Table1[[#This Row],[Gross Revenue]]-Table1[[#This Row],[Budget]]</f>
        <v>96308900</v>
      </c>
      <c r="U518" s="1">
        <f>(Table1[[#This Row],[Gross Revenue]]/Table1[[#This Row],[Budget]])-1</f>
        <v>16.051483333333334</v>
      </c>
      <c r="V518" t="str">
        <f t="shared" si="16"/>
        <v>90-110 minutes</v>
      </c>
      <c r="W518">
        <f>Table1[[#This Row],[Profit]]/Table1[[#This Row],[Budget]]</f>
        <v>16.051483333333334</v>
      </c>
      <c r="X518" s="22" t="str">
        <f>IF(L518="","",
IF(L518&lt;Predictability!$B$1,"Low",
IF(L518&lt;=Predictability!$B$2,"Mid","High")))</f>
        <v>Low</v>
      </c>
      <c r="Y518" s="22">
        <f t="shared" si="17"/>
        <v>1</v>
      </c>
    </row>
    <row r="519" spans="1:25" x14ac:dyDescent="0.2">
      <c r="A519" t="s">
        <v>3709</v>
      </c>
      <c r="B519" t="s">
        <v>89</v>
      </c>
      <c r="C519" t="s">
        <v>258</v>
      </c>
      <c r="D519">
        <v>11000</v>
      </c>
      <c r="E519">
        <v>22319</v>
      </c>
      <c r="F519">
        <v>11000</v>
      </c>
      <c r="G519">
        <v>0</v>
      </c>
      <c r="H519">
        <v>5.3</v>
      </c>
      <c r="I519">
        <v>131</v>
      </c>
      <c r="J519">
        <v>122</v>
      </c>
      <c r="K519">
        <v>531009</v>
      </c>
      <c r="L519">
        <v>10000000</v>
      </c>
      <c r="M519" s="2">
        <f>VLOOKUP(A519,Sheet2!$A$1:G4243,2,0)</f>
        <v>42181</v>
      </c>
      <c r="N519" t="str">
        <f>VLOOKUP(A519,Sheet2!$A$1:G4243,3,0)</f>
        <v>Color</v>
      </c>
      <c r="O519" t="str">
        <f>VLOOKUP(A519,Sheet2!$A$1:G4243,4,0)</f>
        <v>Drama</v>
      </c>
      <c r="P519" t="str">
        <f>VLOOKUP(A519,Sheet2!$A$1:G4243,5,0)</f>
        <v>English</v>
      </c>
      <c r="Q519" t="str">
        <f>VLOOKUP(A519,Sheet2!$A$1:G4243,6,0)</f>
        <v>USA</v>
      </c>
      <c r="R519" t="str">
        <f>VLOOKUP(A519,Sheet2!$A$1:G4243,7,0)</f>
        <v>R</v>
      </c>
      <c r="S519" t="str">
        <f>IF(Table1[[#This Row],[Language]]="English","English","Other language")</f>
        <v>English</v>
      </c>
      <c r="T519">
        <f>Table1[[#This Row],[Gross Revenue]]-Table1[[#This Row],[Budget]]</f>
        <v>-9468991</v>
      </c>
      <c r="U519" s="1">
        <f>(Table1[[#This Row],[Gross Revenue]]/Table1[[#This Row],[Budget]])-1</f>
        <v>-0.94689909999999999</v>
      </c>
      <c r="V519" t="str">
        <f t="shared" si="16"/>
        <v>111-130 minutes</v>
      </c>
      <c r="W519">
        <f>Table1[[#This Row],[Profit]]/Table1[[#This Row],[Budget]]</f>
        <v>-0.94689909999999999</v>
      </c>
      <c r="X519" s="22" t="str">
        <f>IF(L519="","",
IF(L519&lt;Predictability!$B$1,"Low",
IF(L519&lt;=Predictability!$B$2,"Mid","High")))</f>
        <v>Mid</v>
      </c>
      <c r="Y519" s="22">
        <f t="shared" si="17"/>
        <v>0</v>
      </c>
    </row>
    <row r="520" spans="1:25" x14ac:dyDescent="0.2">
      <c r="A520" t="s">
        <v>4319</v>
      </c>
      <c r="B520" t="s">
        <v>850</v>
      </c>
      <c r="C520" t="s">
        <v>1436</v>
      </c>
      <c r="D520">
        <v>26000</v>
      </c>
      <c r="E520">
        <v>27756</v>
      </c>
      <c r="F520">
        <v>0</v>
      </c>
      <c r="G520">
        <v>694</v>
      </c>
      <c r="H520">
        <v>6</v>
      </c>
      <c r="I520">
        <v>27</v>
      </c>
      <c r="J520">
        <v>118</v>
      </c>
      <c r="K520">
        <v>46451</v>
      </c>
      <c r="L520">
        <v>7000000</v>
      </c>
      <c r="M520" s="2">
        <f>VLOOKUP(A520,Sheet2!$A$1:G4244,2,0)</f>
        <v>40242</v>
      </c>
      <c r="N520" t="str">
        <f>VLOOKUP(A520,Sheet2!$A$1:G4244,3,0)</f>
        <v>Color</v>
      </c>
      <c r="O520" t="str">
        <f>VLOOKUP(A520,Sheet2!$A$1:G4244,4,0)</f>
        <v>Comedy</v>
      </c>
      <c r="P520" t="str">
        <f>VLOOKUP(A520,Sheet2!$A$1:G4244,5,0)</f>
        <v>English</v>
      </c>
      <c r="Q520" t="str">
        <f>VLOOKUP(A520,Sheet2!$A$1:G4244,6,0)</f>
        <v>USA</v>
      </c>
      <c r="R520" t="str">
        <f>VLOOKUP(A520,Sheet2!$A$1:G4244,7,0)</f>
        <v>R</v>
      </c>
      <c r="S520" t="str">
        <f>IF(Table1[[#This Row],[Language]]="English","English","Other language")</f>
        <v>English</v>
      </c>
      <c r="T520">
        <f>Table1[[#This Row],[Gross Revenue]]-Table1[[#This Row],[Budget]]</f>
        <v>-6953549</v>
      </c>
      <c r="U520" s="1">
        <f>(Table1[[#This Row],[Gross Revenue]]/Table1[[#This Row],[Budget]])-1</f>
        <v>-0.99336414285714281</v>
      </c>
      <c r="V520" t="str">
        <f t="shared" si="16"/>
        <v>111-130 minutes</v>
      </c>
      <c r="W520">
        <f>Table1[[#This Row],[Profit]]/Table1[[#This Row],[Budget]]</f>
        <v>-0.99336414285714281</v>
      </c>
      <c r="X520" s="22" t="str">
        <f>IF(L520="","",
IF(L520&lt;Predictability!$B$1,"Low",
IF(L520&lt;=Predictability!$B$2,"Mid","High")))</f>
        <v>Low</v>
      </c>
      <c r="Y520" s="22">
        <f t="shared" si="17"/>
        <v>0</v>
      </c>
    </row>
    <row r="521" spans="1:25" x14ac:dyDescent="0.2">
      <c r="A521" t="s">
        <v>6390</v>
      </c>
      <c r="B521" t="s">
        <v>588</v>
      </c>
      <c r="C521" t="s">
        <v>523</v>
      </c>
      <c r="D521">
        <v>13000</v>
      </c>
      <c r="E521">
        <v>14921</v>
      </c>
      <c r="F521">
        <v>11000</v>
      </c>
      <c r="G521">
        <v>0</v>
      </c>
      <c r="H521">
        <v>7.4</v>
      </c>
      <c r="I521">
        <v>71</v>
      </c>
      <c r="J521">
        <v>98</v>
      </c>
      <c r="K521">
        <v>39800000</v>
      </c>
      <c r="L521">
        <v>6000000</v>
      </c>
      <c r="M521" s="2">
        <f>VLOOKUP(A521,Sheet2!$A$1:G4245,2,0)</f>
        <v>29507</v>
      </c>
      <c r="N521" t="str">
        <f>VLOOKUP(A521,Sheet2!$A$1:G4245,3,0)</f>
        <v>Color</v>
      </c>
      <c r="O521" t="str">
        <f>VLOOKUP(A521,Sheet2!$A$1:G4245,4,0)</f>
        <v>Comedy</v>
      </c>
      <c r="P521" t="str">
        <f>VLOOKUP(A521,Sheet2!$A$1:G4245,5,0)</f>
        <v>English</v>
      </c>
      <c r="Q521" t="str">
        <f>VLOOKUP(A521,Sheet2!$A$1:G4245,6,0)</f>
        <v>USA</v>
      </c>
      <c r="R521" t="str">
        <f>VLOOKUP(A521,Sheet2!$A$1:G4245,7,0)</f>
        <v>R</v>
      </c>
      <c r="S521" t="str">
        <f>IF(Table1[[#This Row],[Language]]="English","English","Other language")</f>
        <v>English</v>
      </c>
      <c r="T521">
        <f>Table1[[#This Row],[Gross Revenue]]-Table1[[#This Row],[Budget]]</f>
        <v>33800000</v>
      </c>
      <c r="U521" s="1">
        <f>(Table1[[#This Row],[Gross Revenue]]/Table1[[#This Row],[Budget]])-1</f>
        <v>5.6333333333333337</v>
      </c>
      <c r="V521" t="str">
        <f t="shared" si="16"/>
        <v>90-110 minutes</v>
      </c>
      <c r="W521">
        <f>Table1[[#This Row],[Profit]]/Table1[[#This Row],[Budget]]</f>
        <v>5.6333333333333337</v>
      </c>
      <c r="X521" s="22" t="str">
        <f>IF(L521="","",
IF(L521&lt;Predictability!$B$1,"Low",
IF(L521&lt;=Predictability!$B$2,"Mid","High")))</f>
        <v>Low</v>
      </c>
      <c r="Y521" s="22">
        <f t="shared" si="17"/>
        <v>1</v>
      </c>
    </row>
    <row r="522" spans="1:25" x14ac:dyDescent="0.2">
      <c r="A522" t="s">
        <v>5786</v>
      </c>
      <c r="B522" t="s">
        <v>1812</v>
      </c>
      <c r="C522" t="s">
        <v>2534</v>
      </c>
      <c r="D522">
        <v>436</v>
      </c>
      <c r="E522">
        <v>1141</v>
      </c>
      <c r="F522">
        <v>67</v>
      </c>
      <c r="G522">
        <v>0</v>
      </c>
      <c r="H522">
        <v>7</v>
      </c>
      <c r="I522">
        <v>81</v>
      </c>
      <c r="J522">
        <v>109</v>
      </c>
      <c r="K522">
        <v>8134217</v>
      </c>
      <c r="L522">
        <v>12000000</v>
      </c>
      <c r="M522" s="2">
        <f>VLOOKUP(A522,Sheet2!$A$1:G4246,2,0)</f>
        <v>39804</v>
      </c>
      <c r="N522" t="str">
        <f>VLOOKUP(A522,Sheet2!$A$1:G4246,3,0)</f>
        <v>Color</v>
      </c>
      <c r="O522" t="str">
        <f>VLOOKUP(A522,Sheet2!$A$1:G4246,4,0)</f>
        <v>Biography</v>
      </c>
      <c r="P522" t="str">
        <f>VLOOKUP(A522,Sheet2!$A$1:G4246,5,0)</f>
        <v>English</v>
      </c>
      <c r="Q522" t="str">
        <f>VLOOKUP(A522,Sheet2!$A$1:G4246,6,0)</f>
        <v>USA</v>
      </c>
      <c r="R522" t="str">
        <f>VLOOKUP(A522,Sheet2!$A$1:G4246,7,0)</f>
        <v>R</v>
      </c>
      <c r="S522" t="str">
        <f>IF(Table1[[#This Row],[Language]]="English","English","Other language")</f>
        <v>English</v>
      </c>
      <c r="T522">
        <f>Table1[[#This Row],[Gross Revenue]]-Table1[[#This Row],[Budget]]</f>
        <v>-3865783</v>
      </c>
      <c r="U522" s="1">
        <f>(Table1[[#This Row],[Gross Revenue]]/Table1[[#This Row],[Budget]])-1</f>
        <v>-0.32214858333333329</v>
      </c>
      <c r="V522" t="str">
        <f t="shared" si="16"/>
        <v>90-110 minutes</v>
      </c>
      <c r="W522">
        <f>Table1[[#This Row],[Profit]]/Table1[[#This Row],[Budget]]</f>
        <v>-0.32214858333333335</v>
      </c>
      <c r="X522" s="22" t="str">
        <f>IF(L522="","",
IF(L522&lt;Predictability!$B$1,"Low",
IF(L522&lt;=Predictability!$B$2,"Mid","High")))</f>
        <v>Mid</v>
      </c>
      <c r="Y522" s="22">
        <f t="shared" si="17"/>
        <v>0</v>
      </c>
    </row>
    <row r="523" spans="1:25" x14ac:dyDescent="0.2">
      <c r="A523" t="s">
        <v>6436</v>
      </c>
      <c r="B523" t="s">
        <v>2927</v>
      </c>
      <c r="C523" t="s">
        <v>2928</v>
      </c>
      <c r="D523">
        <v>178</v>
      </c>
      <c r="E523">
        <v>279</v>
      </c>
      <c r="F523">
        <v>0</v>
      </c>
      <c r="G523">
        <v>26</v>
      </c>
      <c r="H523">
        <v>7.5</v>
      </c>
      <c r="I523">
        <v>7</v>
      </c>
      <c r="J523">
        <v>86</v>
      </c>
      <c r="K523">
        <v>215185</v>
      </c>
      <c r="L523">
        <v>200000</v>
      </c>
      <c r="M523" s="2">
        <f>VLOOKUP(A523,Sheet2!$A$1:G4247,2,0)</f>
        <v>39698</v>
      </c>
      <c r="N523" t="str">
        <f>VLOOKUP(A523,Sheet2!$A$1:G4247,3,0)</f>
        <v>Color</v>
      </c>
      <c r="O523" t="str">
        <f>VLOOKUP(A523,Sheet2!$A$1:G4247,4,0)</f>
        <v>Documentary</v>
      </c>
      <c r="P523" t="str">
        <f>VLOOKUP(A523,Sheet2!$A$1:G4247,5,0)</f>
        <v>English</v>
      </c>
      <c r="Q523" t="str">
        <f>VLOOKUP(A523,Sheet2!$A$1:G4247,6,0)</f>
        <v>USA</v>
      </c>
      <c r="R523" t="str">
        <f>VLOOKUP(A523,Sheet2!$A$1:G4247,7,0)</f>
        <v>PG-13</v>
      </c>
      <c r="S523" t="str">
        <f>IF(Table1[[#This Row],[Language]]="English","English","Other language")</f>
        <v>English</v>
      </c>
      <c r="T523">
        <f>Table1[[#This Row],[Gross Revenue]]-Table1[[#This Row],[Budget]]</f>
        <v>15185</v>
      </c>
      <c r="U523" s="1">
        <f>(Table1[[#This Row],[Gross Revenue]]/Table1[[#This Row],[Budget]])-1</f>
        <v>7.592500000000002E-2</v>
      </c>
      <c r="V523" t="str">
        <f t="shared" si="16"/>
        <v>&lt;90 minutes</v>
      </c>
      <c r="W523">
        <f>Table1[[#This Row],[Profit]]/Table1[[#This Row],[Budget]]</f>
        <v>7.5925000000000006E-2</v>
      </c>
      <c r="X523" s="22" t="str">
        <f>IF(L523="","",
IF(L523&lt;Predictability!$B$1,"Low",
IF(L523&lt;=Predictability!$B$2,"Mid","High")))</f>
        <v>Low</v>
      </c>
      <c r="Y523" s="22">
        <f t="shared" si="17"/>
        <v>0</v>
      </c>
    </row>
    <row r="524" spans="1:25" x14ac:dyDescent="0.2">
      <c r="A524" t="s">
        <v>5105</v>
      </c>
      <c r="B524" t="s">
        <v>1622</v>
      </c>
      <c r="C524" t="s">
        <v>796</v>
      </c>
      <c r="D524">
        <v>982</v>
      </c>
      <c r="E524">
        <v>4259</v>
      </c>
      <c r="F524">
        <v>4</v>
      </c>
      <c r="G524">
        <v>0</v>
      </c>
      <c r="H524">
        <v>6.5</v>
      </c>
      <c r="I524">
        <v>76</v>
      </c>
      <c r="J524">
        <v>100</v>
      </c>
      <c r="K524">
        <v>25339117</v>
      </c>
      <c r="L524">
        <v>10000000</v>
      </c>
      <c r="M524" s="2">
        <f>VLOOKUP(A524,Sheet2!$A$1:G4248,2,0)</f>
        <v>36134</v>
      </c>
      <c r="N524" t="str">
        <f>VLOOKUP(A524,Sheet2!$A$1:G4248,3,0)</f>
        <v>Color</v>
      </c>
      <c r="O524" t="str">
        <f>VLOOKUP(A524,Sheet2!$A$1:G4248,4,0)</f>
        <v>Comedy</v>
      </c>
      <c r="P524" t="str">
        <f>VLOOKUP(A524,Sheet2!$A$1:G4248,5,0)</f>
        <v>English</v>
      </c>
      <c r="Q524" t="str">
        <f>VLOOKUP(A524,Sheet2!$A$1:G4248,6,0)</f>
        <v>USA</v>
      </c>
      <c r="R524" t="str">
        <f>VLOOKUP(A524,Sheet2!$A$1:G4248,7,0)</f>
        <v>PG-13</v>
      </c>
      <c r="S524" t="str">
        <f>IF(Table1[[#This Row],[Language]]="English","English","Other language")</f>
        <v>English</v>
      </c>
      <c r="T524">
        <f>Table1[[#This Row],[Gross Revenue]]-Table1[[#This Row],[Budget]]</f>
        <v>15339117</v>
      </c>
      <c r="U524" s="1">
        <f>(Table1[[#This Row],[Gross Revenue]]/Table1[[#This Row],[Budget]])-1</f>
        <v>1.5339117</v>
      </c>
      <c r="V524" t="str">
        <f t="shared" si="16"/>
        <v>90-110 minutes</v>
      </c>
      <c r="W524">
        <f>Table1[[#This Row],[Profit]]/Table1[[#This Row],[Budget]]</f>
        <v>1.5339117</v>
      </c>
      <c r="X524" s="22" t="str">
        <f>IF(L524="","",
IF(L524&lt;Predictability!$B$1,"Low",
IF(L524&lt;=Predictability!$B$2,"Mid","High")))</f>
        <v>Mid</v>
      </c>
      <c r="Y524" s="22">
        <f t="shared" si="17"/>
        <v>1</v>
      </c>
    </row>
    <row r="525" spans="1:25" x14ac:dyDescent="0.2">
      <c r="A525" t="s">
        <v>3432</v>
      </c>
      <c r="B525" t="s">
        <v>331</v>
      </c>
      <c r="C525" t="s">
        <v>332</v>
      </c>
      <c r="D525">
        <v>801</v>
      </c>
      <c r="E525">
        <v>1462</v>
      </c>
      <c r="F525">
        <v>42</v>
      </c>
      <c r="G525">
        <v>1000</v>
      </c>
      <c r="H525">
        <v>4.5</v>
      </c>
      <c r="I525">
        <v>26</v>
      </c>
      <c r="J525">
        <v>124</v>
      </c>
      <c r="K525">
        <v>2000000</v>
      </c>
      <c r="L525">
        <v>20000000</v>
      </c>
      <c r="M525" s="2">
        <f>VLOOKUP(A525,Sheet2!$A$1:G4249,2,0)</f>
        <v>29535</v>
      </c>
      <c r="N525" t="str">
        <f>VLOOKUP(A525,Sheet2!$A$1:G4249,3,0)</f>
        <v>Color</v>
      </c>
      <c r="O525" t="str">
        <f>VLOOKUP(A525,Sheet2!$A$1:G4249,4,0)</f>
        <v>Biography</v>
      </c>
      <c r="P525" t="str">
        <f>VLOOKUP(A525,Sheet2!$A$1:G4249,5,0)</f>
        <v>English</v>
      </c>
      <c r="Q525" t="str">
        <f>VLOOKUP(A525,Sheet2!$A$1:G4249,6,0)</f>
        <v>USA</v>
      </c>
      <c r="R525" t="str">
        <f>VLOOKUP(A525,Sheet2!$A$1:G4249,7,0)</f>
        <v>PG</v>
      </c>
      <c r="S525" t="str">
        <f>IF(Table1[[#This Row],[Language]]="English","English","Other language")</f>
        <v>English</v>
      </c>
      <c r="T525">
        <f>Table1[[#This Row],[Gross Revenue]]-Table1[[#This Row],[Budget]]</f>
        <v>-18000000</v>
      </c>
      <c r="U525" s="1">
        <f>(Table1[[#This Row],[Gross Revenue]]/Table1[[#This Row],[Budget]])-1</f>
        <v>-0.9</v>
      </c>
      <c r="V525" t="str">
        <f t="shared" si="16"/>
        <v>111-130 minutes</v>
      </c>
      <c r="W525">
        <f>Table1[[#This Row],[Profit]]/Table1[[#This Row],[Budget]]</f>
        <v>-0.9</v>
      </c>
      <c r="X525" s="22" t="str">
        <f>IF(L525="","",
IF(L525&lt;Predictability!$B$1,"Low",
IF(L525&lt;=Predictability!$B$2,"Mid","High")))</f>
        <v>Mid</v>
      </c>
      <c r="Y525" s="22">
        <f t="shared" si="17"/>
        <v>0</v>
      </c>
    </row>
    <row r="526" spans="1:25" x14ac:dyDescent="0.2">
      <c r="A526" t="s">
        <v>4325</v>
      </c>
      <c r="B526" t="s">
        <v>211</v>
      </c>
      <c r="C526" t="s">
        <v>692</v>
      </c>
      <c r="D526">
        <v>22000</v>
      </c>
      <c r="E526">
        <v>24006</v>
      </c>
      <c r="F526">
        <v>17000</v>
      </c>
      <c r="G526">
        <v>0</v>
      </c>
      <c r="H526">
        <v>7.3</v>
      </c>
      <c r="I526">
        <v>120</v>
      </c>
      <c r="J526">
        <v>128</v>
      </c>
      <c r="K526">
        <v>79100000</v>
      </c>
      <c r="L526">
        <v>35000000</v>
      </c>
      <c r="M526" s="2">
        <f>VLOOKUP(A526,Sheet2!$A$1:G4250,2,0)</f>
        <v>33368</v>
      </c>
      <c r="N526" t="str">
        <f>VLOOKUP(A526,Sheet2!$A$1:G4250,3,0)</f>
        <v>Color</v>
      </c>
      <c r="O526" t="str">
        <f>VLOOKUP(A526,Sheet2!$A$1:G4250,4,0)</f>
        <v>Crime</v>
      </c>
      <c r="P526" t="str">
        <f>VLOOKUP(A526,Sheet2!$A$1:G4250,5,0)</f>
        <v>English</v>
      </c>
      <c r="Q526" t="str">
        <f>VLOOKUP(A526,Sheet2!$A$1:G4250,6,0)</f>
        <v>USA</v>
      </c>
      <c r="R526" t="str">
        <f>VLOOKUP(A526,Sheet2!$A$1:G4250,7,0)</f>
        <v>R</v>
      </c>
      <c r="S526" t="str">
        <f>IF(Table1[[#This Row],[Language]]="English","English","Other language")</f>
        <v>English</v>
      </c>
      <c r="T526">
        <f>Table1[[#This Row],[Gross Revenue]]-Table1[[#This Row],[Budget]]</f>
        <v>44100000</v>
      </c>
      <c r="U526" s="1">
        <f>(Table1[[#This Row],[Gross Revenue]]/Table1[[#This Row],[Budget]])-1</f>
        <v>1.2599999999999998</v>
      </c>
      <c r="V526" t="str">
        <f t="shared" si="16"/>
        <v>111-130 minutes</v>
      </c>
      <c r="W526">
        <f>Table1[[#This Row],[Profit]]/Table1[[#This Row],[Budget]]</f>
        <v>1.26</v>
      </c>
      <c r="X526" s="22" t="str">
        <f>IF(L526="","",
IF(L526&lt;Predictability!$B$1,"Low",
IF(L526&lt;=Predictability!$B$2,"Mid","High")))</f>
        <v>Mid</v>
      </c>
      <c r="Y526" s="22">
        <f t="shared" si="17"/>
        <v>1</v>
      </c>
    </row>
    <row r="527" spans="1:25" x14ac:dyDescent="0.2">
      <c r="A527" t="s">
        <v>6384</v>
      </c>
      <c r="B527" t="s">
        <v>1276</v>
      </c>
      <c r="C527" t="s">
        <v>2897</v>
      </c>
      <c r="D527">
        <v>22000</v>
      </c>
      <c r="E527">
        <v>22140</v>
      </c>
      <c r="F527">
        <v>152</v>
      </c>
      <c r="G527">
        <v>0</v>
      </c>
      <c r="H527">
        <v>7.4</v>
      </c>
      <c r="I527">
        <v>271</v>
      </c>
      <c r="J527">
        <v>110</v>
      </c>
      <c r="K527">
        <v>28747570</v>
      </c>
      <c r="L527">
        <v>7000000</v>
      </c>
      <c r="M527" s="2">
        <f>VLOOKUP(A527,Sheet2!$A$1:G4251,2,0)</f>
        <v>38500</v>
      </c>
      <c r="N527" t="str">
        <f>VLOOKUP(A527,Sheet2!$A$1:G4251,3,0)</f>
        <v>Color</v>
      </c>
      <c r="O527" t="str">
        <f>VLOOKUP(A527,Sheet2!$A$1:G4251,4,0)</f>
        <v>Biography</v>
      </c>
      <c r="P527" t="str">
        <f>VLOOKUP(A527,Sheet2!$A$1:G4251,5,0)</f>
        <v>English</v>
      </c>
      <c r="Q527" t="str">
        <f>VLOOKUP(A527,Sheet2!$A$1:G4251,6,0)</f>
        <v>Canada</v>
      </c>
      <c r="R527" t="str">
        <f>VLOOKUP(A527,Sheet2!$A$1:G4251,7,0)</f>
        <v>R</v>
      </c>
      <c r="S527" t="str">
        <f>IF(Table1[[#This Row],[Language]]="English","English","Other language")</f>
        <v>English</v>
      </c>
      <c r="T527">
        <f>Table1[[#This Row],[Gross Revenue]]-Table1[[#This Row],[Budget]]</f>
        <v>21747570</v>
      </c>
      <c r="U527" s="1">
        <f>(Table1[[#This Row],[Gross Revenue]]/Table1[[#This Row],[Budget]])-1</f>
        <v>3.1067957142857141</v>
      </c>
      <c r="V527" t="str">
        <f t="shared" si="16"/>
        <v>90-110 minutes</v>
      </c>
      <c r="W527">
        <f>Table1[[#This Row],[Profit]]/Table1[[#This Row],[Budget]]</f>
        <v>3.1067957142857141</v>
      </c>
      <c r="X527" s="22" t="str">
        <f>IF(L527="","",
IF(L527&lt;Predictability!$B$1,"Low",
IF(L527&lt;=Predictability!$B$2,"Mid","High")))</f>
        <v>Low</v>
      </c>
      <c r="Y527" s="22">
        <f t="shared" si="17"/>
        <v>1</v>
      </c>
    </row>
    <row r="528" spans="1:25" x14ac:dyDescent="0.2">
      <c r="A528" t="s">
        <v>5673</v>
      </c>
      <c r="B528" t="s">
        <v>1077</v>
      </c>
      <c r="C528" t="s">
        <v>1247</v>
      </c>
      <c r="D528">
        <v>11000</v>
      </c>
      <c r="E528">
        <v>19761</v>
      </c>
      <c r="F528">
        <v>394</v>
      </c>
      <c r="G528">
        <v>46000</v>
      </c>
      <c r="H528">
        <v>6.9</v>
      </c>
      <c r="I528">
        <v>510</v>
      </c>
      <c r="J528">
        <v>124</v>
      </c>
      <c r="K528">
        <v>176636816</v>
      </c>
      <c r="L528">
        <v>140000000</v>
      </c>
      <c r="M528" s="2">
        <f>VLOOKUP(A528,Sheet2!$A$1:G4252,2,0)</f>
        <v>40844</v>
      </c>
      <c r="N528" t="str">
        <f>VLOOKUP(A528,Sheet2!$A$1:G4252,3,0)</f>
        <v>Color</v>
      </c>
      <c r="O528" t="str">
        <f>VLOOKUP(A528,Sheet2!$A$1:G4252,4,0)</f>
        <v>Action</v>
      </c>
      <c r="P528" t="str">
        <f>VLOOKUP(A528,Sheet2!$A$1:G4252,5,0)</f>
        <v>English</v>
      </c>
      <c r="Q528" t="str">
        <f>VLOOKUP(A528,Sheet2!$A$1:G4252,6,0)</f>
        <v>USA</v>
      </c>
      <c r="R528" t="str">
        <f>VLOOKUP(A528,Sheet2!$A$1:G4252,7,0)</f>
        <v>PG-13</v>
      </c>
      <c r="S528" t="str">
        <f>IF(Table1[[#This Row],[Language]]="English","English","Other language")</f>
        <v>English</v>
      </c>
      <c r="T528">
        <f>Table1[[#This Row],[Gross Revenue]]-Table1[[#This Row],[Budget]]</f>
        <v>36636816</v>
      </c>
      <c r="U528" s="1">
        <f>(Table1[[#This Row],[Gross Revenue]]/Table1[[#This Row],[Budget]])-1</f>
        <v>0.26169154285714291</v>
      </c>
      <c r="V528" t="str">
        <f t="shared" si="16"/>
        <v>111-130 minutes</v>
      </c>
      <c r="W528">
        <f>Table1[[#This Row],[Profit]]/Table1[[#This Row],[Budget]]</f>
        <v>0.26169154285714286</v>
      </c>
      <c r="X528" s="22" t="str">
        <f>IF(L528="","",
IF(L528&lt;Predictability!$B$1,"Low",
IF(L528&lt;=Predictability!$B$2,"Mid","High")))</f>
        <v>High</v>
      </c>
      <c r="Y528" s="22">
        <f t="shared" si="17"/>
        <v>0</v>
      </c>
    </row>
    <row r="529" spans="1:25" x14ac:dyDescent="0.2">
      <c r="A529" t="s">
        <v>6728</v>
      </c>
      <c r="B529" t="s">
        <v>456</v>
      </c>
      <c r="C529" t="s">
        <v>1092</v>
      </c>
      <c r="D529">
        <v>19000</v>
      </c>
      <c r="E529">
        <v>36188</v>
      </c>
      <c r="F529">
        <v>94</v>
      </c>
      <c r="G529">
        <v>55000</v>
      </c>
      <c r="H529">
        <v>7.8</v>
      </c>
      <c r="I529">
        <v>576</v>
      </c>
      <c r="J529">
        <v>136</v>
      </c>
      <c r="K529">
        <v>259746958</v>
      </c>
      <c r="L529">
        <v>170000000</v>
      </c>
      <c r="M529" s="2">
        <f>VLOOKUP(A529,Sheet2!$A$1:G4253,2,0)</f>
        <v>41738</v>
      </c>
      <c r="N529" t="str">
        <f>VLOOKUP(A529,Sheet2!$A$1:G4253,3,0)</f>
        <v>Color</v>
      </c>
      <c r="O529" t="str">
        <f>VLOOKUP(A529,Sheet2!$A$1:G4253,4,0)</f>
        <v>Action</v>
      </c>
      <c r="P529" t="str">
        <f>VLOOKUP(A529,Sheet2!$A$1:G4253,5,0)</f>
        <v>English</v>
      </c>
      <c r="Q529" t="str">
        <f>VLOOKUP(A529,Sheet2!$A$1:G4253,6,0)</f>
        <v>USA</v>
      </c>
      <c r="R529" t="str">
        <f>VLOOKUP(A529,Sheet2!$A$1:G4253,7,0)</f>
        <v>PG-13</v>
      </c>
      <c r="S529" t="str">
        <f>IF(Table1[[#This Row],[Language]]="English","English","Other language")</f>
        <v>English</v>
      </c>
      <c r="T529">
        <f>Table1[[#This Row],[Gross Revenue]]-Table1[[#This Row],[Budget]]</f>
        <v>89746958</v>
      </c>
      <c r="U529" s="1">
        <f>(Table1[[#This Row],[Gross Revenue]]/Table1[[#This Row],[Budget]])-1</f>
        <v>0.52792328235294117</v>
      </c>
      <c r="V529" t="str">
        <f t="shared" si="16"/>
        <v>131-150 minutes</v>
      </c>
      <c r="W529">
        <f>Table1[[#This Row],[Profit]]/Table1[[#This Row],[Budget]]</f>
        <v>0.52792328235294117</v>
      </c>
      <c r="X529" s="22" t="str">
        <f>IF(L529="","",
IF(L529&lt;Predictability!$B$1,"Low",
IF(L529&lt;=Predictability!$B$2,"Mid","High")))</f>
        <v>High</v>
      </c>
      <c r="Y529" s="22">
        <f t="shared" si="17"/>
        <v>1</v>
      </c>
    </row>
    <row r="530" spans="1:25" x14ac:dyDescent="0.2">
      <c r="A530" t="s">
        <v>4220</v>
      </c>
      <c r="B530" t="s">
        <v>1347</v>
      </c>
      <c r="C530" t="s">
        <v>1348</v>
      </c>
      <c r="D530">
        <v>23000</v>
      </c>
      <c r="E530">
        <v>23325</v>
      </c>
      <c r="F530">
        <v>108</v>
      </c>
      <c r="G530">
        <v>0</v>
      </c>
      <c r="H530">
        <v>5.9</v>
      </c>
      <c r="I530">
        <v>96</v>
      </c>
      <c r="J530">
        <v>131</v>
      </c>
      <c r="K530">
        <v>25528495</v>
      </c>
      <c r="L530">
        <v>57000000</v>
      </c>
      <c r="M530" s="2">
        <f>VLOOKUP(A530,Sheet2!$A$1:G4254,2,0)</f>
        <v>36983</v>
      </c>
      <c r="N530" t="str">
        <f>VLOOKUP(A530,Sheet2!$A$1:G4254,3,0)</f>
        <v>Color</v>
      </c>
      <c r="O530" t="str">
        <f>VLOOKUP(A530,Sheet2!$A$1:G4254,4,0)</f>
        <v>Drama</v>
      </c>
      <c r="P530" t="str">
        <f>VLOOKUP(A530,Sheet2!$A$1:G4254,5,0)</f>
        <v>English</v>
      </c>
      <c r="Q530" t="str">
        <f>VLOOKUP(A530,Sheet2!$A$1:G4254,6,0)</f>
        <v>UK</v>
      </c>
      <c r="R530" t="str">
        <f>VLOOKUP(A530,Sheet2!$A$1:G4254,7,0)</f>
        <v>R</v>
      </c>
      <c r="S530" t="str">
        <f>IF(Table1[[#This Row],[Language]]="English","English","Other language")</f>
        <v>English</v>
      </c>
      <c r="T530">
        <f>Table1[[#This Row],[Gross Revenue]]-Table1[[#This Row],[Budget]]</f>
        <v>-31471505</v>
      </c>
      <c r="U530" s="1">
        <f>(Table1[[#This Row],[Gross Revenue]]/Table1[[#This Row],[Budget]])-1</f>
        <v>-0.55213166666666669</v>
      </c>
      <c r="V530" t="str">
        <f t="shared" si="16"/>
        <v>131-150 minutes</v>
      </c>
      <c r="W530">
        <f>Table1[[#This Row],[Profit]]/Table1[[#This Row],[Budget]]</f>
        <v>-0.55213166666666669</v>
      </c>
      <c r="X530" s="22" t="str">
        <f>IF(L530="","",
IF(L530&lt;Predictability!$B$1,"Low",
IF(L530&lt;=Predictability!$B$2,"Mid","High")))</f>
        <v>High</v>
      </c>
      <c r="Y530" s="22">
        <f t="shared" si="17"/>
        <v>0</v>
      </c>
    </row>
    <row r="531" spans="1:25" x14ac:dyDescent="0.2">
      <c r="A531" t="s">
        <v>6793</v>
      </c>
      <c r="B531" t="s">
        <v>606</v>
      </c>
      <c r="C531" t="s">
        <v>2433</v>
      </c>
      <c r="D531">
        <v>15000</v>
      </c>
      <c r="E531">
        <v>16281</v>
      </c>
      <c r="F531">
        <v>521</v>
      </c>
      <c r="G531">
        <v>65000</v>
      </c>
      <c r="H531">
        <v>7.9</v>
      </c>
      <c r="I531">
        <v>491</v>
      </c>
      <c r="J531">
        <v>134</v>
      </c>
      <c r="K531">
        <v>107100855</v>
      </c>
      <c r="L531">
        <v>55000000</v>
      </c>
      <c r="M531" s="2">
        <f>VLOOKUP(A531,Sheet2!$A$1:G4255,2,0)</f>
        <v>41393</v>
      </c>
      <c r="N531" t="str">
        <f>VLOOKUP(A531,Sheet2!$A$1:G4255,3,0)</f>
        <v>Color</v>
      </c>
      <c r="O531" t="str">
        <f>VLOOKUP(A531,Sheet2!$A$1:G4255,4,0)</f>
        <v>Biography</v>
      </c>
      <c r="P531" t="str">
        <f>VLOOKUP(A531,Sheet2!$A$1:G4255,5,0)</f>
        <v>English</v>
      </c>
      <c r="Q531" t="str">
        <f>VLOOKUP(A531,Sheet2!$A$1:G4255,6,0)</f>
        <v>USA</v>
      </c>
      <c r="R531" t="str">
        <f>VLOOKUP(A531,Sheet2!$A$1:G4255,7,0)</f>
        <v>PG-13</v>
      </c>
      <c r="S531" t="str">
        <f>IF(Table1[[#This Row],[Language]]="English","English","Other language")</f>
        <v>English</v>
      </c>
      <c r="T531">
        <f>Table1[[#This Row],[Gross Revenue]]-Table1[[#This Row],[Budget]]</f>
        <v>52100855</v>
      </c>
      <c r="U531" s="1">
        <f>(Table1[[#This Row],[Gross Revenue]]/Table1[[#This Row],[Budget]])-1</f>
        <v>0.94728827272727267</v>
      </c>
      <c r="V531" t="str">
        <f t="shared" si="16"/>
        <v>131-150 minutes</v>
      </c>
      <c r="W531">
        <f>Table1[[#This Row],[Profit]]/Table1[[#This Row],[Budget]]</f>
        <v>0.94728827272727267</v>
      </c>
      <c r="X531" s="22" t="str">
        <f>IF(L531="","",
IF(L531&lt;Predictability!$B$1,"Low",
IF(L531&lt;=Predictability!$B$2,"Mid","High")))</f>
        <v>High</v>
      </c>
      <c r="Y531" s="22">
        <f t="shared" si="17"/>
        <v>1</v>
      </c>
    </row>
    <row r="532" spans="1:25" x14ac:dyDescent="0.2">
      <c r="A532" t="s">
        <v>6429</v>
      </c>
      <c r="B532" t="s">
        <v>233</v>
      </c>
      <c r="C532" t="s">
        <v>418</v>
      </c>
      <c r="D532">
        <v>1000</v>
      </c>
      <c r="E532">
        <v>2739</v>
      </c>
      <c r="F532">
        <v>5</v>
      </c>
      <c r="G532">
        <v>0</v>
      </c>
      <c r="H532">
        <v>5.3</v>
      </c>
      <c r="I532">
        <v>39</v>
      </c>
      <c r="J532">
        <v>97</v>
      </c>
      <c r="K532">
        <v>2557668</v>
      </c>
      <c r="L532">
        <v>2000000</v>
      </c>
      <c r="M532" s="2">
        <f>VLOOKUP(A532,Sheet2!$A$1:G4256,2,0)</f>
        <v>42358</v>
      </c>
      <c r="N532" t="str">
        <f>VLOOKUP(A532,Sheet2!$A$1:G4256,3,0)</f>
        <v>Color</v>
      </c>
      <c r="O532" t="str">
        <f>VLOOKUP(A532,Sheet2!$A$1:G4256,4,0)</f>
        <v>Crime</v>
      </c>
      <c r="P532" t="str">
        <f>VLOOKUP(A532,Sheet2!$A$1:G4256,5,0)</f>
        <v>English</v>
      </c>
      <c r="Q532" t="str">
        <f>VLOOKUP(A532,Sheet2!$A$1:G4256,6,0)</f>
        <v>USA</v>
      </c>
      <c r="R532" t="str">
        <f>VLOOKUP(A532,Sheet2!$A$1:G4256,7,0)</f>
        <v>PG-13</v>
      </c>
      <c r="S532" t="str">
        <f>IF(Table1[[#This Row],[Language]]="English","English","Other language")</f>
        <v>English</v>
      </c>
      <c r="T532">
        <f>Table1[[#This Row],[Gross Revenue]]-Table1[[#This Row],[Budget]]</f>
        <v>557668</v>
      </c>
      <c r="U532" s="1">
        <f>(Table1[[#This Row],[Gross Revenue]]/Table1[[#This Row],[Budget]])-1</f>
        <v>0.27883400000000003</v>
      </c>
      <c r="V532" t="str">
        <f t="shared" si="16"/>
        <v>90-110 minutes</v>
      </c>
      <c r="W532">
        <f>Table1[[#This Row],[Profit]]/Table1[[#This Row],[Budget]]</f>
        <v>0.27883400000000003</v>
      </c>
      <c r="X532" s="22" t="str">
        <f>IF(L532="","",
IF(L532&lt;Predictability!$B$1,"Low",
IF(L532&lt;=Predictability!$B$2,"Mid","High")))</f>
        <v>Low</v>
      </c>
      <c r="Y532" s="22">
        <f t="shared" si="17"/>
        <v>0</v>
      </c>
    </row>
    <row r="533" spans="1:25" x14ac:dyDescent="0.2">
      <c r="A533" t="s">
        <v>6070</v>
      </c>
      <c r="B533" t="s">
        <v>2719</v>
      </c>
      <c r="C533" t="s">
        <v>2720</v>
      </c>
      <c r="D533">
        <v>227</v>
      </c>
      <c r="E533">
        <v>231</v>
      </c>
      <c r="F533">
        <v>0</v>
      </c>
      <c r="G533">
        <v>0</v>
      </c>
      <c r="H533">
        <v>7.2</v>
      </c>
      <c r="I533">
        <v>109</v>
      </c>
      <c r="J533">
        <v>95</v>
      </c>
      <c r="K533">
        <v>1060591</v>
      </c>
      <c r="L533">
        <v>1300000</v>
      </c>
      <c r="M533" s="2">
        <f>VLOOKUP(A533,Sheet2!$A$1:G4257,2,0)</f>
        <v>39290</v>
      </c>
      <c r="N533" t="str">
        <f>VLOOKUP(A533,Sheet2!$A$1:G4257,3,0)</f>
        <v>Color</v>
      </c>
      <c r="O533" t="str">
        <f>VLOOKUP(A533,Sheet2!$A$1:G4257,4,0)</f>
        <v>Comedy</v>
      </c>
      <c r="P533" t="str">
        <f>VLOOKUP(A533,Sheet2!$A$1:G4257,5,0)</f>
        <v>Arabic</v>
      </c>
      <c r="Q533" t="str">
        <f>VLOOKUP(A533,Sheet2!$A$1:G4257,6,0)</f>
        <v>France</v>
      </c>
      <c r="R533" t="str">
        <f>VLOOKUP(A533,Sheet2!$A$1:G4257,7,0)</f>
        <v>PG</v>
      </c>
      <c r="S533" t="str">
        <f>IF(Table1[[#This Row],[Language]]="English","English","Other language")</f>
        <v>Other language</v>
      </c>
      <c r="T533">
        <f>Table1[[#This Row],[Gross Revenue]]-Table1[[#This Row],[Budget]]</f>
        <v>-239409</v>
      </c>
      <c r="U533" s="1">
        <f>(Table1[[#This Row],[Gross Revenue]]/Table1[[#This Row],[Budget]])-1</f>
        <v>-0.18416076923076918</v>
      </c>
      <c r="V533" t="str">
        <f t="shared" si="16"/>
        <v>90-110 minutes</v>
      </c>
      <c r="W533">
        <f>Table1[[#This Row],[Profit]]/Table1[[#This Row],[Budget]]</f>
        <v>-0.18416076923076924</v>
      </c>
      <c r="X533" s="22" t="str">
        <f>IF(L533="","",
IF(L533&lt;Predictability!$B$1,"Low",
IF(L533&lt;=Predictability!$B$2,"Mid","High")))</f>
        <v>Low</v>
      </c>
      <c r="Y533" s="22">
        <f t="shared" si="17"/>
        <v>0</v>
      </c>
    </row>
    <row r="534" spans="1:25" x14ac:dyDescent="0.2">
      <c r="A534" t="s">
        <v>4987</v>
      </c>
      <c r="B534" t="s">
        <v>82</v>
      </c>
      <c r="C534" t="s">
        <v>1996</v>
      </c>
      <c r="D534">
        <v>16000</v>
      </c>
      <c r="E534">
        <v>17250</v>
      </c>
      <c r="F534">
        <v>109</v>
      </c>
      <c r="G534">
        <v>76</v>
      </c>
      <c r="H534">
        <v>6.5</v>
      </c>
      <c r="I534">
        <v>2</v>
      </c>
      <c r="J534">
        <v>127</v>
      </c>
      <c r="K534">
        <v>1000000</v>
      </c>
      <c r="L534">
        <v>14000000</v>
      </c>
      <c r="M534" s="2">
        <f>VLOOKUP(A534,Sheet2!$A$1:G4258,2,0)</f>
        <v>28597</v>
      </c>
      <c r="N534" t="str">
        <f>VLOOKUP(A534,Sheet2!$A$1:G4258,3,0)</f>
        <v>Color</v>
      </c>
      <c r="O534" t="str">
        <f>VLOOKUP(A534,Sheet2!$A$1:G4258,4,0)</f>
        <v>Action</v>
      </c>
      <c r="P534" t="str">
        <f>VLOOKUP(A534,Sheet2!$A$1:G4258,5,0)</f>
        <v>English</v>
      </c>
      <c r="Q534" t="str">
        <f>VLOOKUP(A534,Sheet2!$A$1:G4258,6,0)</f>
        <v>Iran</v>
      </c>
      <c r="R534" t="str">
        <f>VLOOKUP(A534,Sheet2!$A$1:G4258,7,0)</f>
        <v>PG</v>
      </c>
      <c r="S534" t="str">
        <f>IF(Table1[[#This Row],[Language]]="English","English","Other language")</f>
        <v>English</v>
      </c>
      <c r="T534">
        <f>Table1[[#This Row],[Gross Revenue]]-Table1[[#This Row],[Budget]]</f>
        <v>-13000000</v>
      </c>
      <c r="U534" s="1">
        <f>(Table1[[#This Row],[Gross Revenue]]/Table1[[#This Row],[Budget]])-1</f>
        <v>-0.9285714285714286</v>
      </c>
      <c r="V534" t="str">
        <f t="shared" si="16"/>
        <v>111-130 minutes</v>
      </c>
      <c r="W534">
        <f>Table1[[#This Row],[Profit]]/Table1[[#This Row],[Budget]]</f>
        <v>-0.9285714285714286</v>
      </c>
      <c r="X534" s="22" t="str">
        <f>IF(L534="","",
IF(L534&lt;Predictability!$B$1,"Low",
IF(L534&lt;=Predictability!$B$2,"Mid","High")))</f>
        <v>Mid</v>
      </c>
      <c r="Y534" s="22">
        <f t="shared" si="17"/>
        <v>0</v>
      </c>
    </row>
    <row r="535" spans="1:25" x14ac:dyDescent="0.2">
      <c r="A535" t="s">
        <v>4260</v>
      </c>
      <c r="B535" t="s">
        <v>392</v>
      </c>
      <c r="C535" t="s">
        <v>1382</v>
      </c>
      <c r="D535">
        <v>17000</v>
      </c>
      <c r="E535">
        <v>20051</v>
      </c>
      <c r="F535">
        <v>108</v>
      </c>
      <c r="G535">
        <v>39000</v>
      </c>
      <c r="H535">
        <v>5.9</v>
      </c>
      <c r="I535">
        <v>359</v>
      </c>
      <c r="J535">
        <v>100</v>
      </c>
      <c r="K535">
        <v>35266619</v>
      </c>
      <c r="L535">
        <v>30000000</v>
      </c>
      <c r="M535" s="2">
        <f>VLOOKUP(A535,Sheet2!$A$1:G4259,2,0)</f>
        <v>41518</v>
      </c>
      <c r="N535" t="str">
        <f>VLOOKUP(A535,Sheet2!$A$1:G4259,3,0)</f>
        <v>Color</v>
      </c>
      <c r="O535" t="str">
        <f>VLOOKUP(A535,Sheet2!$A$1:G4259,4,0)</f>
        <v>Drama</v>
      </c>
      <c r="P535" t="str">
        <f>VLOOKUP(A535,Sheet2!$A$1:G4259,5,0)</f>
        <v>English</v>
      </c>
      <c r="Q535" t="str">
        <f>VLOOKUP(A535,Sheet2!$A$1:G4259,6,0)</f>
        <v>USA</v>
      </c>
      <c r="R535" t="str">
        <f>VLOOKUP(A535,Sheet2!$A$1:G4259,7,0)</f>
        <v>R</v>
      </c>
      <c r="S535" t="str">
        <f>IF(Table1[[#This Row],[Language]]="English","English","Other language")</f>
        <v>English</v>
      </c>
      <c r="T535">
        <f>Table1[[#This Row],[Gross Revenue]]-Table1[[#This Row],[Budget]]</f>
        <v>5266619</v>
      </c>
      <c r="U535" s="1">
        <f>(Table1[[#This Row],[Gross Revenue]]/Table1[[#This Row],[Budget]])-1</f>
        <v>0.17555396666666656</v>
      </c>
      <c r="V535" t="str">
        <f t="shared" si="16"/>
        <v>90-110 minutes</v>
      </c>
      <c r="W535">
        <f>Table1[[#This Row],[Profit]]/Table1[[#This Row],[Budget]]</f>
        <v>0.17555396666666667</v>
      </c>
      <c r="X535" s="22" t="str">
        <f>IF(L535="","",
IF(L535&lt;Predictability!$B$1,"Low",
IF(L535&lt;=Predictability!$B$2,"Mid","High")))</f>
        <v>Mid</v>
      </c>
      <c r="Y535" s="22">
        <f t="shared" si="17"/>
        <v>0</v>
      </c>
    </row>
    <row r="536" spans="1:25" x14ac:dyDescent="0.2">
      <c r="A536" t="s">
        <v>6117</v>
      </c>
      <c r="B536" t="s">
        <v>2748</v>
      </c>
      <c r="C536" t="s">
        <v>1832</v>
      </c>
      <c r="D536">
        <v>1000</v>
      </c>
      <c r="E536">
        <v>4905</v>
      </c>
      <c r="F536">
        <v>487</v>
      </c>
      <c r="G536">
        <v>0</v>
      </c>
      <c r="H536">
        <v>7.2</v>
      </c>
      <c r="I536">
        <v>256</v>
      </c>
      <c r="J536">
        <v>117</v>
      </c>
      <c r="K536">
        <v>244052771</v>
      </c>
      <c r="L536">
        <v>120000000</v>
      </c>
      <c r="M536" s="2">
        <f>VLOOKUP(A536,Sheet2!$A$1:G4260,2,0)</f>
        <v>38731</v>
      </c>
      <c r="N536" t="str">
        <f>VLOOKUP(A536,Sheet2!$A$1:G4260,3,0)</f>
        <v>Color</v>
      </c>
      <c r="O536" t="str">
        <f>VLOOKUP(A536,Sheet2!$A$1:G4260,4,0)</f>
        <v>Adventure</v>
      </c>
      <c r="P536" t="str">
        <f>VLOOKUP(A536,Sheet2!$A$1:G4260,5,0)</f>
        <v>English</v>
      </c>
      <c r="Q536" t="str">
        <f>VLOOKUP(A536,Sheet2!$A$1:G4260,6,0)</f>
        <v>USA</v>
      </c>
      <c r="R536" t="str">
        <f>VLOOKUP(A536,Sheet2!$A$1:G4260,7,0)</f>
        <v>G</v>
      </c>
      <c r="S536" t="str">
        <f>IF(Table1[[#This Row],[Language]]="English","English","Other language")</f>
        <v>English</v>
      </c>
      <c r="T536">
        <f>Table1[[#This Row],[Gross Revenue]]-Table1[[#This Row],[Budget]]</f>
        <v>124052771</v>
      </c>
      <c r="U536" s="1">
        <f>(Table1[[#This Row],[Gross Revenue]]/Table1[[#This Row],[Budget]])-1</f>
        <v>1.0337730916666668</v>
      </c>
      <c r="V536" t="str">
        <f t="shared" si="16"/>
        <v>111-130 minutes</v>
      </c>
      <c r="W536">
        <f>Table1[[#This Row],[Profit]]/Table1[[#This Row],[Budget]]</f>
        <v>1.0337730916666668</v>
      </c>
      <c r="X536" s="22" t="str">
        <f>IF(L536="","",
IF(L536&lt;Predictability!$B$1,"Low",
IF(L536&lt;=Predictability!$B$2,"Mid","High")))</f>
        <v>High</v>
      </c>
      <c r="Y536" s="22">
        <f t="shared" si="17"/>
        <v>1</v>
      </c>
    </row>
    <row r="537" spans="1:25" x14ac:dyDescent="0.2">
      <c r="A537" t="s">
        <v>4758</v>
      </c>
      <c r="B537" t="s">
        <v>1184</v>
      </c>
      <c r="C537" t="s">
        <v>1832</v>
      </c>
      <c r="D537">
        <v>1000</v>
      </c>
      <c r="E537">
        <v>4482</v>
      </c>
      <c r="F537">
        <v>487</v>
      </c>
      <c r="G537">
        <v>10000</v>
      </c>
      <c r="H537">
        <v>6.3</v>
      </c>
      <c r="I537">
        <v>304</v>
      </c>
      <c r="J537">
        <v>106</v>
      </c>
      <c r="K537">
        <v>191450875</v>
      </c>
      <c r="L537">
        <v>200000000</v>
      </c>
      <c r="M537" s="2">
        <f>VLOOKUP(A537,Sheet2!$A$1:G4261,2,0)</f>
        <v>40690</v>
      </c>
      <c r="N537" t="str">
        <f>VLOOKUP(A537,Sheet2!$A$1:G4261,3,0)</f>
        <v>Color</v>
      </c>
      <c r="O537" t="str">
        <f>VLOOKUP(A537,Sheet2!$A$1:G4261,4,0)</f>
        <v>Adventure</v>
      </c>
      <c r="P537" t="str">
        <f>VLOOKUP(A537,Sheet2!$A$1:G4261,5,0)</f>
        <v>English</v>
      </c>
      <c r="Q537" t="str">
        <f>VLOOKUP(A537,Sheet2!$A$1:G4261,6,0)</f>
        <v>USA</v>
      </c>
      <c r="R537" t="str">
        <f>VLOOKUP(A537,Sheet2!$A$1:G4261,7,0)</f>
        <v>G</v>
      </c>
      <c r="S537" t="str">
        <f>IF(Table1[[#This Row],[Language]]="English","English","Other language")</f>
        <v>English</v>
      </c>
      <c r="T537">
        <f>Table1[[#This Row],[Gross Revenue]]-Table1[[#This Row],[Budget]]</f>
        <v>-8549125</v>
      </c>
      <c r="U537" s="1">
        <f>(Table1[[#This Row],[Gross Revenue]]/Table1[[#This Row],[Budget]])-1</f>
        <v>-4.2745625000000009E-2</v>
      </c>
      <c r="V537" t="str">
        <f t="shared" si="16"/>
        <v>90-110 minutes</v>
      </c>
      <c r="W537">
        <f>Table1[[#This Row],[Profit]]/Table1[[#This Row],[Budget]]</f>
        <v>-4.2745625000000002E-2</v>
      </c>
      <c r="X537" s="22" t="str">
        <f>IF(L537="","",
IF(L537&lt;Predictability!$B$1,"Low",
IF(L537&lt;=Predictability!$B$2,"Mid","High")))</f>
        <v>High</v>
      </c>
      <c r="Y537" s="22">
        <f t="shared" si="17"/>
        <v>0</v>
      </c>
    </row>
    <row r="538" spans="1:25" x14ac:dyDescent="0.2">
      <c r="A538" t="s">
        <v>3882</v>
      </c>
      <c r="B538" t="s">
        <v>589</v>
      </c>
      <c r="C538" t="s">
        <v>975</v>
      </c>
      <c r="D538">
        <v>8000</v>
      </c>
      <c r="E538">
        <v>10123</v>
      </c>
      <c r="F538">
        <v>4</v>
      </c>
      <c r="G538">
        <v>9000</v>
      </c>
      <c r="H538">
        <v>5.5</v>
      </c>
      <c r="I538">
        <v>133</v>
      </c>
      <c r="J538">
        <v>84</v>
      </c>
      <c r="K538">
        <v>5895238</v>
      </c>
      <c r="L538">
        <v>6000000</v>
      </c>
      <c r="M538" s="2">
        <f>VLOOKUP(A538,Sheet2!$A$1:G4262,2,0)</f>
        <v>41059</v>
      </c>
      <c r="N538" t="str">
        <f>VLOOKUP(A538,Sheet2!$A$1:G4262,3,0)</f>
        <v>Color</v>
      </c>
      <c r="O538" t="str">
        <f>VLOOKUP(A538,Sheet2!$A$1:G4262,4,0)</f>
        <v>Comedy</v>
      </c>
      <c r="P538" t="str">
        <f>VLOOKUP(A538,Sheet2!$A$1:G4262,5,0)</f>
        <v>Spanish</v>
      </c>
      <c r="Q538" t="str">
        <f>VLOOKUP(A538,Sheet2!$A$1:G4262,6,0)</f>
        <v>USA</v>
      </c>
      <c r="R538" t="str">
        <f>VLOOKUP(A538,Sheet2!$A$1:G4262,7,0)</f>
        <v>R</v>
      </c>
      <c r="S538" t="str">
        <f>IF(Table1[[#This Row],[Language]]="English","English","Other language")</f>
        <v>Other language</v>
      </c>
      <c r="T538">
        <f>Table1[[#This Row],[Gross Revenue]]-Table1[[#This Row],[Budget]]</f>
        <v>-104762</v>
      </c>
      <c r="U538" s="1">
        <f>(Table1[[#This Row],[Gross Revenue]]/Table1[[#This Row],[Budget]])-1</f>
        <v>-1.74603333333333E-2</v>
      </c>
      <c r="V538" t="str">
        <f t="shared" si="16"/>
        <v>&lt;90 minutes</v>
      </c>
      <c r="W538">
        <f>Table1[[#This Row],[Profit]]/Table1[[#This Row],[Budget]]</f>
        <v>-1.7460333333333335E-2</v>
      </c>
      <c r="X538" s="22" t="str">
        <f>IF(L538="","",
IF(L538&lt;Predictability!$B$1,"Low",
IF(L538&lt;=Predictability!$B$2,"Mid","High")))</f>
        <v>Low</v>
      </c>
      <c r="Y538" s="22">
        <f t="shared" si="17"/>
        <v>0</v>
      </c>
    </row>
    <row r="539" spans="1:25" x14ac:dyDescent="0.2">
      <c r="A539" t="s">
        <v>4596</v>
      </c>
      <c r="B539" t="s">
        <v>479</v>
      </c>
      <c r="C539" t="s">
        <v>1687</v>
      </c>
      <c r="D539">
        <v>14000</v>
      </c>
      <c r="E539">
        <v>15790</v>
      </c>
      <c r="F539">
        <v>22</v>
      </c>
      <c r="G539">
        <v>0</v>
      </c>
      <c r="H539">
        <v>6.2</v>
      </c>
      <c r="I539">
        <v>167</v>
      </c>
      <c r="J539">
        <v>109</v>
      </c>
      <c r="K539">
        <v>13248477</v>
      </c>
      <c r="L539">
        <v>27000000</v>
      </c>
      <c r="M539" s="2">
        <f>VLOOKUP(A539,Sheet2!$A$1:G4263,2,0)</f>
        <v>40054</v>
      </c>
      <c r="N539" t="str">
        <f>VLOOKUP(A539,Sheet2!$A$1:G4263,3,0)</f>
        <v>Color</v>
      </c>
      <c r="O539" t="str">
        <f>VLOOKUP(A539,Sheet2!$A$1:G4263,4,0)</f>
        <v>Horror</v>
      </c>
      <c r="P539" t="str">
        <f>VLOOKUP(A539,Sheet2!$A$1:G4263,5,0)</f>
        <v>English</v>
      </c>
      <c r="Q539" t="str">
        <f>VLOOKUP(A539,Sheet2!$A$1:G4263,6,0)</f>
        <v>USA</v>
      </c>
      <c r="R539" t="str">
        <f>VLOOKUP(A539,Sheet2!$A$1:G4263,7,0)</f>
        <v>R</v>
      </c>
      <c r="S539" t="str">
        <f>IF(Table1[[#This Row],[Language]]="English","English","Other language")</f>
        <v>English</v>
      </c>
      <c r="T539">
        <f>Table1[[#This Row],[Gross Revenue]]-Table1[[#This Row],[Budget]]</f>
        <v>-13751523</v>
      </c>
      <c r="U539" s="1">
        <f>(Table1[[#This Row],[Gross Revenue]]/Table1[[#This Row],[Budget]])-1</f>
        <v>-0.50931566666666672</v>
      </c>
      <c r="V539" t="str">
        <f t="shared" si="16"/>
        <v>90-110 minutes</v>
      </c>
      <c r="W539">
        <f>Table1[[#This Row],[Profit]]/Table1[[#This Row],[Budget]]</f>
        <v>-0.50931566666666672</v>
      </c>
      <c r="X539" s="22" t="str">
        <f>IF(L539="","",
IF(L539&lt;Predictability!$B$1,"Low",
IF(L539&lt;=Predictability!$B$2,"Mid","High")))</f>
        <v>Mid</v>
      </c>
      <c r="Y539" s="22">
        <f t="shared" si="17"/>
        <v>0</v>
      </c>
    </row>
    <row r="540" spans="1:25" x14ac:dyDescent="0.2">
      <c r="A540" t="s">
        <v>6924</v>
      </c>
      <c r="B540" t="s">
        <v>211</v>
      </c>
      <c r="C540" t="s">
        <v>692</v>
      </c>
      <c r="D540">
        <v>22000</v>
      </c>
      <c r="E540">
        <v>24183</v>
      </c>
      <c r="F540">
        <v>17000</v>
      </c>
      <c r="G540">
        <v>11000</v>
      </c>
      <c r="H540">
        <v>8.1999999999999993</v>
      </c>
      <c r="I540">
        <v>133</v>
      </c>
      <c r="J540">
        <v>178</v>
      </c>
      <c r="K540">
        <v>42438300</v>
      </c>
      <c r="L540">
        <v>52000000</v>
      </c>
      <c r="M540" s="2">
        <f>VLOOKUP(A540,Sheet2!$A$1:G4264,2,0)</f>
        <v>34907</v>
      </c>
      <c r="N540" t="str">
        <f>VLOOKUP(A540,Sheet2!$A$1:G4264,3,0)</f>
        <v>Color</v>
      </c>
      <c r="O540" t="str">
        <f>VLOOKUP(A540,Sheet2!$A$1:G4264,4,0)</f>
        <v>Biography</v>
      </c>
      <c r="P540" t="str">
        <f>VLOOKUP(A540,Sheet2!$A$1:G4264,5,0)</f>
        <v>English</v>
      </c>
      <c r="Q540" t="str">
        <f>VLOOKUP(A540,Sheet2!$A$1:G4264,6,0)</f>
        <v>USA</v>
      </c>
      <c r="R540" t="str">
        <f>VLOOKUP(A540,Sheet2!$A$1:G4264,7,0)</f>
        <v>R</v>
      </c>
      <c r="S540" t="str">
        <f>IF(Table1[[#This Row],[Language]]="English","English","Other language")</f>
        <v>English</v>
      </c>
      <c r="T540">
        <f>Table1[[#This Row],[Gross Revenue]]-Table1[[#This Row],[Budget]]</f>
        <v>-9561700</v>
      </c>
      <c r="U540" s="1">
        <f>(Table1[[#This Row],[Gross Revenue]]/Table1[[#This Row],[Budget]])-1</f>
        <v>-0.1838788461538462</v>
      </c>
      <c r="V540" t="str">
        <f t="shared" si="16"/>
        <v>&gt;150 minutes</v>
      </c>
      <c r="W540">
        <f>Table1[[#This Row],[Profit]]/Table1[[#This Row],[Budget]]</f>
        <v>-0.18387884615384614</v>
      </c>
      <c r="X540" s="22" t="str">
        <f>IF(L540="","",
IF(L540&lt;Predictability!$B$1,"Low",
IF(L540&lt;=Predictability!$B$2,"Mid","High")))</f>
        <v>High</v>
      </c>
      <c r="Y540" s="22">
        <f t="shared" si="17"/>
        <v>0</v>
      </c>
    </row>
    <row r="541" spans="1:25" x14ac:dyDescent="0.2">
      <c r="A541" t="s">
        <v>4571</v>
      </c>
      <c r="B541" t="s">
        <v>971</v>
      </c>
      <c r="C541" t="s">
        <v>1663</v>
      </c>
      <c r="D541">
        <v>18000</v>
      </c>
      <c r="E541">
        <v>18739</v>
      </c>
      <c r="F541">
        <v>60</v>
      </c>
      <c r="G541">
        <v>0</v>
      </c>
      <c r="H541">
        <v>6.2</v>
      </c>
      <c r="I541">
        <v>117</v>
      </c>
      <c r="J541">
        <v>108</v>
      </c>
      <c r="K541">
        <v>1039869</v>
      </c>
      <c r="L541">
        <v>15000000</v>
      </c>
      <c r="M541" s="2">
        <f>VLOOKUP(A541,Sheet2!$A$1:G4265,2,0)</f>
        <v>40371</v>
      </c>
      <c r="N541" t="str">
        <f>VLOOKUP(A541,Sheet2!$A$1:G4265,3,0)</f>
        <v>Color</v>
      </c>
      <c r="O541" t="str">
        <f>VLOOKUP(A541,Sheet2!$A$1:G4265,4,0)</f>
        <v>Biography</v>
      </c>
      <c r="P541" t="str">
        <f>VLOOKUP(A541,Sheet2!$A$1:G4265,5,0)</f>
        <v>English</v>
      </c>
      <c r="Q541" t="str">
        <f>VLOOKUP(A541,Sheet2!$A$1:G4265,6,0)</f>
        <v>Canada</v>
      </c>
      <c r="R541" t="str">
        <f>VLOOKUP(A541,Sheet2!$A$1:G4265,7,0)</f>
        <v>R</v>
      </c>
      <c r="S541" t="str">
        <f>IF(Table1[[#This Row],[Language]]="English","English","Other language")</f>
        <v>English</v>
      </c>
      <c r="T541">
        <f>Table1[[#This Row],[Gross Revenue]]-Table1[[#This Row],[Budget]]</f>
        <v>-13960131</v>
      </c>
      <c r="U541" s="1">
        <f>(Table1[[#This Row],[Gross Revenue]]/Table1[[#This Row],[Budget]])-1</f>
        <v>-0.93067540000000004</v>
      </c>
      <c r="V541" t="str">
        <f t="shared" si="16"/>
        <v>90-110 minutes</v>
      </c>
      <c r="W541">
        <f>Table1[[#This Row],[Profit]]/Table1[[#This Row],[Budget]]</f>
        <v>-0.93067540000000004</v>
      </c>
      <c r="X541" s="22" t="str">
        <f>IF(L541="","",
IF(L541&lt;Predictability!$B$1,"Low",
IF(L541&lt;=Predictability!$B$2,"Mid","High")))</f>
        <v>Mid</v>
      </c>
      <c r="Y541" s="22">
        <f t="shared" si="17"/>
        <v>0</v>
      </c>
    </row>
    <row r="542" spans="1:25" x14ac:dyDescent="0.2">
      <c r="A542" t="s">
        <v>6838</v>
      </c>
      <c r="B542" t="s">
        <v>1712</v>
      </c>
      <c r="C542" t="s">
        <v>1053</v>
      </c>
      <c r="D542">
        <v>6000</v>
      </c>
      <c r="E542">
        <v>9125</v>
      </c>
      <c r="F542">
        <v>258</v>
      </c>
      <c r="G542">
        <v>0</v>
      </c>
      <c r="H542">
        <v>8</v>
      </c>
      <c r="I542">
        <v>400</v>
      </c>
      <c r="J542">
        <v>144</v>
      </c>
      <c r="K542">
        <v>167007184</v>
      </c>
      <c r="L542">
        <v>150000000</v>
      </c>
      <c r="M542" s="2">
        <f>VLOOKUP(A542,Sheet2!$A$1:G4266,2,0)</f>
        <v>39048</v>
      </c>
      <c r="N542" t="str">
        <f>VLOOKUP(A542,Sheet2!$A$1:G4266,3,0)</f>
        <v>Black and White</v>
      </c>
      <c r="O542" t="str">
        <f>VLOOKUP(A542,Sheet2!$A$1:G4266,4,0)</f>
        <v>Action</v>
      </c>
      <c r="P542" t="str">
        <f>VLOOKUP(A542,Sheet2!$A$1:G4266,5,0)</f>
        <v>English</v>
      </c>
      <c r="Q542" t="str">
        <f>VLOOKUP(A542,Sheet2!$A$1:G4266,6,0)</f>
        <v>UK</v>
      </c>
      <c r="R542" t="str">
        <f>VLOOKUP(A542,Sheet2!$A$1:G4266,7,0)</f>
        <v>PG-13</v>
      </c>
      <c r="S542" t="str">
        <f>IF(Table1[[#This Row],[Language]]="English","English","Other language")</f>
        <v>English</v>
      </c>
      <c r="T542">
        <f>Table1[[#This Row],[Gross Revenue]]-Table1[[#This Row],[Budget]]</f>
        <v>17007184</v>
      </c>
      <c r="U542" s="1">
        <f>(Table1[[#This Row],[Gross Revenue]]/Table1[[#This Row],[Budget]])-1</f>
        <v>0.11338122666666672</v>
      </c>
      <c r="V542" t="str">
        <f t="shared" si="16"/>
        <v>131-150 minutes</v>
      </c>
      <c r="W542">
        <f>Table1[[#This Row],[Profit]]/Table1[[#This Row],[Budget]]</f>
        <v>0.11338122666666667</v>
      </c>
      <c r="X542" s="22" t="str">
        <f>IF(L542="","",
IF(L542&lt;Predictability!$B$1,"Low",
IF(L542&lt;=Predictability!$B$2,"Mid","High")))</f>
        <v>High</v>
      </c>
      <c r="Y542" s="22">
        <f t="shared" si="17"/>
        <v>0</v>
      </c>
    </row>
    <row r="543" spans="1:25" x14ac:dyDescent="0.2">
      <c r="A543" t="s">
        <v>4390</v>
      </c>
      <c r="B543" t="s">
        <v>105</v>
      </c>
      <c r="C543" t="s">
        <v>867</v>
      </c>
      <c r="D543">
        <v>795</v>
      </c>
      <c r="E543">
        <v>2638</v>
      </c>
      <c r="F543">
        <v>52</v>
      </c>
      <c r="G543">
        <v>0</v>
      </c>
      <c r="H543">
        <v>6</v>
      </c>
      <c r="I543">
        <v>26</v>
      </c>
      <c r="J543">
        <v>100</v>
      </c>
      <c r="K543">
        <v>100328194</v>
      </c>
      <c r="L543">
        <v>50000000</v>
      </c>
      <c r="M543" s="2">
        <f>VLOOKUP(A543,Sheet2!$A$1:G4267,2,0)</f>
        <v>34888</v>
      </c>
      <c r="N543" t="str">
        <f>VLOOKUP(A543,Sheet2!$A$1:G4267,3,0)</f>
        <v>Color</v>
      </c>
      <c r="O543" t="str">
        <f>VLOOKUP(A543,Sheet2!$A$1:G4267,4,0)</f>
        <v>Comedy</v>
      </c>
      <c r="P543" t="str">
        <f>VLOOKUP(A543,Sheet2!$A$1:G4267,5,0)</f>
        <v>English</v>
      </c>
      <c r="Q543" t="str">
        <f>VLOOKUP(A543,Sheet2!$A$1:G4267,6,0)</f>
        <v>USA</v>
      </c>
      <c r="R543" t="str">
        <f>VLOOKUP(A543,Sheet2!$A$1:G4267,7,0)</f>
        <v>PG</v>
      </c>
      <c r="S543" t="str">
        <f>IF(Table1[[#This Row],[Language]]="English","English","Other language")</f>
        <v>English</v>
      </c>
      <c r="T543">
        <f>Table1[[#This Row],[Gross Revenue]]-Table1[[#This Row],[Budget]]</f>
        <v>50328194</v>
      </c>
      <c r="U543" s="1">
        <f>(Table1[[#This Row],[Gross Revenue]]/Table1[[#This Row],[Budget]])-1</f>
        <v>1.0065638799999999</v>
      </c>
      <c r="V543" t="str">
        <f t="shared" si="16"/>
        <v>90-110 minutes</v>
      </c>
      <c r="W543">
        <f>Table1[[#This Row],[Profit]]/Table1[[#This Row],[Budget]]</f>
        <v>1.0065638800000001</v>
      </c>
      <c r="X543" s="22" t="str">
        <f>IF(L543="","",
IF(L543&lt;Predictability!$B$1,"Low",
IF(L543&lt;=Predictability!$B$2,"Mid","High")))</f>
        <v>Mid</v>
      </c>
      <c r="Y543" s="22">
        <f t="shared" si="17"/>
        <v>1</v>
      </c>
    </row>
    <row r="544" spans="1:25" x14ac:dyDescent="0.2">
      <c r="A544" t="s">
        <v>6660</v>
      </c>
      <c r="B544" t="s">
        <v>606</v>
      </c>
      <c r="C544" t="s">
        <v>1808</v>
      </c>
      <c r="D544">
        <v>15000</v>
      </c>
      <c r="E544">
        <v>15838</v>
      </c>
      <c r="F544">
        <v>0</v>
      </c>
      <c r="G544">
        <v>23000</v>
      </c>
      <c r="H544">
        <v>7.7</v>
      </c>
      <c r="I544">
        <v>221</v>
      </c>
      <c r="J544">
        <v>143</v>
      </c>
      <c r="K544">
        <v>233630478</v>
      </c>
      <c r="L544">
        <v>90000000</v>
      </c>
      <c r="M544" s="2">
        <f>VLOOKUP(A544,Sheet2!$A$1:G4268,2,0)</f>
        <v>36635</v>
      </c>
      <c r="N544" t="str">
        <f>VLOOKUP(A544,Sheet2!$A$1:G4268,3,0)</f>
        <v>Color</v>
      </c>
      <c r="O544" t="str">
        <f>VLOOKUP(A544,Sheet2!$A$1:G4268,4,0)</f>
        <v>Adventure</v>
      </c>
      <c r="P544" t="str">
        <f>VLOOKUP(A544,Sheet2!$A$1:G4268,5,0)</f>
        <v>English</v>
      </c>
      <c r="Q544" t="str">
        <f>VLOOKUP(A544,Sheet2!$A$1:G4268,6,0)</f>
        <v>USA</v>
      </c>
      <c r="R544" t="str">
        <f>VLOOKUP(A544,Sheet2!$A$1:G4268,7,0)</f>
        <v>PG-13</v>
      </c>
      <c r="S544" t="str">
        <f>IF(Table1[[#This Row],[Language]]="English","English","Other language")</f>
        <v>English</v>
      </c>
      <c r="T544">
        <f>Table1[[#This Row],[Gross Revenue]]-Table1[[#This Row],[Budget]]</f>
        <v>143630478</v>
      </c>
      <c r="U544" s="1">
        <f>(Table1[[#This Row],[Gross Revenue]]/Table1[[#This Row],[Budget]])-1</f>
        <v>1.5958942</v>
      </c>
      <c r="V544" t="str">
        <f t="shared" si="16"/>
        <v>131-150 minutes</v>
      </c>
      <c r="W544">
        <f>Table1[[#This Row],[Profit]]/Table1[[#This Row],[Budget]]</f>
        <v>1.5958942</v>
      </c>
      <c r="X544" s="22" t="str">
        <f>IF(L544="","",
IF(L544&lt;Predictability!$B$1,"Low",
IF(L544&lt;=Predictability!$B$2,"Mid","High")))</f>
        <v>High</v>
      </c>
      <c r="Y544" s="22">
        <f t="shared" si="17"/>
        <v>1</v>
      </c>
    </row>
    <row r="545" spans="1:25" x14ac:dyDescent="0.2">
      <c r="A545" t="s">
        <v>5319</v>
      </c>
      <c r="B545" t="s">
        <v>2224</v>
      </c>
      <c r="C545" t="s">
        <v>1617</v>
      </c>
      <c r="D545">
        <v>543</v>
      </c>
      <c r="E545">
        <v>678</v>
      </c>
      <c r="F545">
        <v>176</v>
      </c>
      <c r="G545">
        <v>447</v>
      </c>
      <c r="H545">
        <v>6.7</v>
      </c>
      <c r="I545">
        <v>108</v>
      </c>
      <c r="J545">
        <v>98</v>
      </c>
      <c r="K545">
        <v>4291965</v>
      </c>
      <c r="L545">
        <v>14000000</v>
      </c>
      <c r="M545" s="2">
        <f>VLOOKUP(A545,Sheet2!$A$1:G4269,2,0)</f>
        <v>38939</v>
      </c>
      <c r="N545" t="str">
        <f>VLOOKUP(A545,Sheet2!$A$1:G4269,3,0)</f>
        <v>Color</v>
      </c>
      <c r="O545" t="str">
        <f>VLOOKUP(A545,Sheet2!$A$1:G4269,4,0)</f>
        <v>Biography</v>
      </c>
      <c r="P545" t="str">
        <f>VLOOKUP(A545,Sheet2!$A$1:G4269,5,0)</f>
        <v>English</v>
      </c>
      <c r="Q545" t="str">
        <f>VLOOKUP(A545,Sheet2!$A$1:G4269,6,0)</f>
        <v>France</v>
      </c>
      <c r="R545" t="str">
        <f>VLOOKUP(A545,Sheet2!$A$1:G4269,7,0)</f>
        <v>PG-13</v>
      </c>
      <c r="S545" t="str">
        <f>IF(Table1[[#This Row],[Language]]="English","English","Other language")</f>
        <v>English</v>
      </c>
      <c r="T545">
        <f>Table1[[#This Row],[Gross Revenue]]-Table1[[#This Row],[Budget]]</f>
        <v>-9708035</v>
      </c>
      <c r="U545" s="1">
        <f>(Table1[[#This Row],[Gross Revenue]]/Table1[[#This Row],[Budget]])-1</f>
        <v>-0.69343107142857141</v>
      </c>
      <c r="V545" t="str">
        <f t="shared" si="16"/>
        <v>90-110 minutes</v>
      </c>
      <c r="W545">
        <f>Table1[[#This Row],[Profit]]/Table1[[#This Row],[Budget]]</f>
        <v>-0.69343107142857141</v>
      </c>
      <c r="X545" s="22" t="str">
        <f>IF(L545="","",
IF(L545&lt;Predictability!$B$1,"Low",
IF(L545&lt;=Predictability!$B$2,"Mid","High")))</f>
        <v>Mid</v>
      </c>
      <c r="Y545" s="22">
        <f t="shared" si="17"/>
        <v>0</v>
      </c>
    </row>
    <row r="546" spans="1:25" x14ac:dyDescent="0.2">
      <c r="A546" t="s">
        <v>6852</v>
      </c>
      <c r="B546" t="s">
        <v>691</v>
      </c>
      <c r="C546" t="s">
        <v>1734</v>
      </c>
      <c r="D546">
        <v>29000</v>
      </c>
      <c r="E546">
        <v>48153</v>
      </c>
      <c r="F546">
        <v>14000</v>
      </c>
      <c r="G546">
        <v>15000</v>
      </c>
      <c r="H546">
        <v>8</v>
      </c>
      <c r="I546">
        <v>194</v>
      </c>
      <c r="J546">
        <v>141</v>
      </c>
      <c r="K546">
        <v>164435221</v>
      </c>
      <c r="L546">
        <v>52000000</v>
      </c>
      <c r="M546" s="2">
        <f>VLOOKUP(A546,Sheet2!$A$1:G4270,2,0)</f>
        <v>37584</v>
      </c>
      <c r="N546" t="str">
        <f>VLOOKUP(A546,Sheet2!$A$1:G4270,3,0)</f>
        <v>Color</v>
      </c>
      <c r="O546" t="str">
        <f>VLOOKUP(A546,Sheet2!$A$1:G4270,4,0)</f>
        <v>Biography</v>
      </c>
      <c r="P546" t="str">
        <f>VLOOKUP(A546,Sheet2!$A$1:G4270,5,0)</f>
        <v>English</v>
      </c>
      <c r="Q546" t="str">
        <f>VLOOKUP(A546,Sheet2!$A$1:G4270,6,0)</f>
        <v>USA</v>
      </c>
      <c r="R546" t="str">
        <f>VLOOKUP(A546,Sheet2!$A$1:G4270,7,0)</f>
        <v>PG-13</v>
      </c>
      <c r="S546" t="str">
        <f>IF(Table1[[#This Row],[Language]]="English","English","Other language")</f>
        <v>English</v>
      </c>
      <c r="T546">
        <f>Table1[[#This Row],[Gross Revenue]]-Table1[[#This Row],[Budget]]</f>
        <v>112435221</v>
      </c>
      <c r="U546" s="1">
        <f>(Table1[[#This Row],[Gross Revenue]]/Table1[[#This Row],[Budget]])-1</f>
        <v>2.1622157884615385</v>
      </c>
      <c r="V546" t="str">
        <f t="shared" si="16"/>
        <v>131-150 minutes</v>
      </c>
      <c r="W546">
        <f>Table1[[#This Row],[Profit]]/Table1[[#This Row],[Budget]]</f>
        <v>2.1622157884615385</v>
      </c>
      <c r="X546" s="22" t="str">
        <f>IF(L546="","",
IF(L546&lt;Predictability!$B$1,"Low",
IF(L546&lt;=Predictability!$B$2,"Mid","High")))</f>
        <v>High</v>
      </c>
      <c r="Y546" s="22">
        <f t="shared" si="17"/>
        <v>1</v>
      </c>
    </row>
    <row r="547" spans="1:25" x14ac:dyDescent="0.2">
      <c r="A547" t="s">
        <v>3678</v>
      </c>
      <c r="B547" t="s">
        <v>718</v>
      </c>
      <c r="C547" t="s">
        <v>719</v>
      </c>
      <c r="D547">
        <v>17000</v>
      </c>
      <c r="E547">
        <v>18711</v>
      </c>
      <c r="F547">
        <v>38</v>
      </c>
      <c r="G547">
        <v>591</v>
      </c>
      <c r="H547">
        <v>5.2</v>
      </c>
      <c r="I547">
        <v>54</v>
      </c>
      <c r="J547">
        <v>91</v>
      </c>
      <c r="K547">
        <v>16702864</v>
      </c>
      <c r="L547">
        <v>18000000</v>
      </c>
      <c r="M547" s="2">
        <f>VLOOKUP(A547,Sheet2!$A$1:G4271,2,0)</f>
        <v>38279</v>
      </c>
      <c r="N547" t="str">
        <f>VLOOKUP(A547,Sheet2!$A$1:G4271,3,0)</f>
        <v>Color</v>
      </c>
      <c r="O547" t="str">
        <f>VLOOKUP(A547,Sheet2!$A$1:G4271,4,0)</f>
        <v>Comedy</v>
      </c>
      <c r="P547" t="str">
        <f>VLOOKUP(A547,Sheet2!$A$1:G4271,5,0)</f>
        <v>English</v>
      </c>
      <c r="Q547" t="str">
        <f>VLOOKUP(A547,Sheet2!$A$1:G4271,6,0)</f>
        <v>USA</v>
      </c>
      <c r="R547" t="str">
        <f>VLOOKUP(A547,Sheet2!$A$1:G4271,7,0)</f>
        <v>PG</v>
      </c>
      <c r="S547" t="str">
        <f>IF(Table1[[#This Row],[Language]]="English","English","Other language")</f>
        <v>English</v>
      </c>
      <c r="T547">
        <f>Table1[[#This Row],[Gross Revenue]]-Table1[[#This Row],[Budget]]</f>
        <v>-1297136</v>
      </c>
      <c r="U547" s="1">
        <f>(Table1[[#This Row],[Gross Revenue]]/Table1[[#This Row],[Budget]])-1</f>
        <v>-7.2063111111111078E-2</v>
      </c>
      <c r="V547" t="str">
        <f t="shared" si="16"/>
        <v>90-110 minutes</v>
      </c>
      <c r="W547">
        <f>Table1[[#This Row],[Profit]]/Table1[[#This Row],[Budget]]</f>
        <v>-7.2063111111111106E-2</v>
      </c>
      <c r="X547" s="22" t="str">
        <f>IF(L547="","",
IF(L547&lt;Predictability!$B$1,"Low",
IF(L547&lt;=Predictability!$B$2,"Mid","High")))</f>
        <v>Mid</v>
      </c>
      <c r="Y547" s="22">
        <f t="shared" si="17"/>
        <v>0</v>
      </c>
    </row>
    <row r="548" spans="1:25" x14ac:dyDescent="0.2">
      <c r="A548" t="s">
        <v>3689</v>
      </c>
      <c r="B548" t="s">
        <v>732</v>
      </c>
      <c r="C548" t="s">
        <v>33</v>
      </c>
      <c r="D548">
        <v>3000</v>
      </c>
      <c r="E548">
        <v>4171</v>
      </c>
      <c r="F548">
        <v>6</v>
      </c>
      <c r="G548">
        <v>0</v>
      </c>
      <c r="H548">
        <v>5.2</v>
      </c>
      <c r="I548">
        <v>105</v>
      </c>
      <c r="J548">
        <v>87</v>
      </c>
      <c r="K548">
        <v>93375151</v>
      </c>
      <c r="L548">
        <v>60000000</v>
      </c>
      <c r="M548" s="2">
        <f>VLOOKUP(A548,Sheet2!$A$1:G4272,2,0)</f>
        <v>37239</v>
      </c>
      <c r="N548" t="str">
        <f>VLOOKUP(A548,Sheet2!$A$1:G4272,3,0)</f>
        <v>Color</v>
      </c>
      <c r="O548" t="str">
        <f>VLOOKUP(A548,Sheet2!$A$1:G4272,4,0)</f>
        <v>Action</v>
      </c>
      <c r="P548" t="str">
        <f>VLOOKUP(A548,Sheet2!$A$1:G4272,5,0)</f>
        <v>English</v>
      </c>
      <c r="Q548" t="str">
        <f>VLOOKUP(A548,Sheet2!$A$1:G4272,6,0)</f>
        <v>USA</v>
      </c>
      <c r="R548" t="str">
        <f>VLOOKUP(A548,Sheet2!$A$1:G4272,7,0)</f>
        <v>PG</v>
      </c>
      <c r="S548" t="str">
        <f>IF(Table1[[#This Row],[Language]]="English","English","Other language")</f>
        <v>English</v>
      </c>
      <c r="T548">
        <f>Table1[[#This Row],[Gross Revenue]]-Table1[[#This Row],[Budget]]</f>
        <v>33375151</v>
      </c>
      <c r="U548" s="1">
        <f>(Table1[[#This Row],[Gross Revenue]]/Table1[[#This Row],[Budget]])-1</f>
        <v>0.55625251666666675</v>
      </c>
      <c r="V548" t="str">
        <f t="shared" si="16"/>
        <v>&lt;90 minutes</v>
      </c>
      <c r="W548">
        <f>Table1[[#This Row],[Profit]]/Table1[[#This Row],[Budget]]</f>
        <v>0.55625251666666664</v>
      </c>
      <c r="X548" s="22" t="str">
        <f>IF(L548="","",
IF(L548&lt;Predictability!$B$1,"Low",
IF(L548&lt;=Predictability!$B$2,"Mid","High")))</f>
        <v>High</v>
      </c>
      <c r="Y548" s="22">
        <f t="shared" si="17"/>
        <v>1</v>
      </c>
    </row>
    <row r="549" spans="1:25" x14ac:dyDescent="0.2">
      <c r="A549" t="s">
        <v>3395</v>
      </c>
      <c r="B549" t="s">
        <v>265</v>
      </c>
      <c r="C549" t="s">
        <v>266</v>
      </c>
      <c r="D549">
        <v>975</v>
      </c>
      <c r="E549">
        <v>3326</v>
      </c>
      <c r="F549">
        <v>62</v>
      </c>
      <c r="G549">
        <v>0</v>
      </c>
      <c r="H549">
        <v>4.3</v>
      </c>
      <c r="I549">
        <v>91</v>
      </c>
      <c r="J549">
        <v>82</v>
      </c>
      <c r="K549">
        <v>43575716</v>
      </c>
      <c r="L549">
        <v>85000000</v>
      </c>
      <c r="M549" s="2">
        <f>VLOOKUP(A549,Sheet2!$A$1:G4273,2,0)</f>
        <v>40510</v>
      </c>
      <c r="N549" t="str">
        <f>VLOOKUP(A549,Sheet2!$A$1:G4273,3,0)</f>
        <v>Color</v>
      </c>
      <c r="O549" t="str">
        <f>VLOOKUP(A549,Sheet2!$A$1:G4273,4,0)</f>
        <v>Action</v>
      </c>
      <c r="P549" t="str">
        <f>VLOOKUP(A549,Sheet2!$A$1:G4273,5,0)</f>
        <v>English</v>
      </c>
      <c r="Q549" t="str">
        <f>VLOOKUP(A549,Sheet2!$A$1:G4273,6,0)</f>
        <v>USA</v>
      </c>
      <c r="R549" t="str">
        <f>VLOOKUP(A549,Sheet2!$A$1:G4273,7,0)</f>
        <v>PG</v>
      </c>
      <c r="S549" t="str">
        <f>IF(Table1[[#This Row],[Language]]="English","English","Other language")</f>
        <v>English</v>
      </c>
      <c r="T549">
        <f>Table1[[#This Row],[Gross Revenue]]-Table1[[#This Row],[Budget]]</f>
        <v>-41424284</v>
      </c>
      <c r="U549" s="1">
        <f>(Table1[[#This Row],[Gross Revenue]]/Table1[[#This Row],[Budget]])-1</f>
        <v>-0.48734451764705877</v>
      </c>
      <c r="V549" t="str">
        <f t="shared" si="16"/>
        <v>&lt;90 minutes</v>
      </c>
      <c r="W549">
        <f>Table1[[#This Row],[Profit]]/Table1[[#This Row],[Budget]]</f>
        <v>-0.48734451764705883</v>
      </c>
      <c r="X549" s="22" t="str">
        <f>IF(L549="","",
IF(L549&lt;Predictability!$B$1,"Low",
IF(L549&lt;=Predictability!$B$2,"Mid","High")))</f>
        <v>High</v>
      </c>
      <c r="Y549" s="22">
        <f t="shared" si="17"/>
        <v>0</v>
      </c>
    </row>
    <row r="550" spans="1:25" x14ac:dyDescent="0.2">
      <c r="A550" t="s">
        <v>5618</v>
      </c>
      <c r="B550" t="s">
        <v>1515</v>
      </c>
      <c r="C550" t="s">
        <v>1269</v>
      </c>
      <c r="D550">
        <v>3000</v>
      </c>
      <c r="E550">
        <v>7394</v>
      </c>
      <c r="F550">
        <v>10</v>
      </c>
      <c r="G550">
        <v>643</v>
      </c>
      <c r="H550">
        <v>6.9</v>
      </c>
      <c r="I550">
        <v>18</v>
      </c>
      <c r="J550">
        <v>75</v>
      </c>
      <c r="K550">
        <v>3562749</v>
      </c>
      <c r="L550">
        <v>32000000</v>
      </c>
      <c r="M550" s="2">
        <f>VLOOKUP(A550,Sheet2!$A$1:G4274,2,0)</f>
        <v>35782</v>
      </c>
      <c r="N550" t="str">
        <f>VLOOKUP(A550,Sheet2!$A$1:G4274,3,0)</f>
        <v>Color</v>
      </c>
      <c r="O550" t="str">
        <f>VLOOKUP(A550,Sheet2!$A$1:G4274,4,0)</f>
        <v>Animation</v>
      </c>
      <c r="P550" t="str">
        <f>VLOOKUP(A550,Sheet2!$A$1:G4274,5,0)</f>
        <v>English</v>
      </c>
      <c r="Q550" t="str">
        <f>VLOOKUP(A550,Sheet2!$A$1:G4274,6,0)</f>
        <v>USA</v>
      </c>
      <c r="R550" t="str">
        <f>VLOOKUP(A550,Sheet2!$A$1:G4274,7,0)</f>
        <v>G</v>
      </c>
      <c r="S550" t="str">
        <f>IF(Table1[[#This Row],[Language]]="English","English","Other language")</f>
        <v>English</v>
      </c>
      <c r="T550">
        <f>Table1[[#This Row],[Gross Revenue]]-Table1[[#This Row],[Budget]]</f>
        <v>-28437251</v>
      </c>
      <c r="U550" s="1">
        <f>(Table1[[#This Row],[Gross Revenue]]/Table1[[#This Row],[Budget]])-1</f>
        <v>-0.88866409374999999</v>
      </c>
      <c r="V550" t="str">
        <f t="shared" si="16"/>
        <v>&lt;90 minutes</v>
      </c>
      <c r="W550">
        <f>Table1[[#This Row],[Profit]]/Table1[[#This Row],[Budget]]</f>
        <v>-0.88866409374999999</v>
      </c>
      <c r="X550" s="22" t="str">
        <f>IF(L550="","",
IF(L550&lt;Predictability!$B$1,"Low",
IF(L550&lt;=Predictability!$B$2,"Mid","High")))</f>
        <v>Mid</v>
      </c>
      <c r="Y550" s="22">
        <f t="shared" si="17"/>
        <v>0</v>
      </c>
    </row>
    <row r="551" spans="1:25" x14ac:dyDescent="0.2">
      <c r="A551" t="s">
        <v>3301</v>
      </c>
      <c r="B551" t="s">
        <v>91</v>
      </c>
      <c r="C551" t="s">
        <v>92</v>
      </c>
      <c r="D551">
        <v>827</v>
      </c>
      <c r="E551">
        <v>3144</v>
      </c>
      <c r="F551">
        <v>26</v>
      </c>
      <c r="G551">
        <v>0</v>
      </c>
      <c r="H551">
        <v>3.3</v>
      </c>
      <c r="I551">
        <v>212</v>
      </c>
      <c r="J551">
        <v>87</v>
      </c>
      <c r="K551">
        <v>40198710</v>
      </c>
      <c r="L551">
        <v>100000000</v>
      </c>
      <c r="M551" s="2">
        <f>VLOOKUP(A551,Sheet2!$A$1:G4275,2,0)</f>
        <v>38290</v>
      </c>
      <c r="N551" t="str">
        <f>VLOOKUP(A551,Sheet2!$A$1:G4275,3,0)</f>
        <v>Color</v>
      </c>
      <c r="O551" t="str">
        <f>VLOOKUP(A551,Sheet2!$A$1:G4275,4,0)</f>
        <v>Action</v>
      </c>
      <c r="P551" t="str">
        <f>VLOOKUP(A551,Sheet2!$A$1:G4275,5,0)</f>
        <v>English</v>
      </c>
      <c r="Q551" t="str">
        <f>VLOOKUP(A551,Sheet2!$A$1:G4275,6,0)</f>
        <v>USA</v>
      </c>
      <c r="R551" t="str">
        <f>VLOOKUP(A551,Sheet2!$A$1:G4275,7,0)</f>
        <v>PG-13</v>
      </c>
      <c r="S551" t="str">
        <f>IF(Table1[[#This Row],[Language]]="English","English","Other language")</f>
        <v>English</v>
      </c>
      <c r="T551">
        <f>Table1[[#This Row],[Gross Revenue]]-Table1[[#This Row],[Budget]]</f>
        <v>-59801290</v>
      </c>
      <c r="U551" s="1">
        <f>(Table1[[#This Row],[Gross Revenue]]/Table1[[#This Row],[Budget]])-1</f>
        <v>-0.59801290000000007</v>
      </c>
      <c r="V551" t="str">
        <f t="shared" si="16"/>
        <v>&lt;90 minutes</v>
      </c>
      <c r="W551">
        <f>Table1[[#This Row],[Profit]]/Table1[[#This Row],[Budget]]</f>
        <v>-0.59801289999999996</v>
      </c>
      <c r="X551" s="22" t="str">
        <f>IF(L551="","",
IF(L551&lt;Predictability!$B$1,"Low",
IF(L551&lt;=Predictability!$B$2,"Mid","High")))</f>
        <v>High</v>
      </c>
      <c r="Y551" s="22">
        <f t="shared" si="17"/>
        <v>0</v>
      </c>
    </row>
    <row r="552" spans="1:25" x14ac:dyDescent="0.2">
      <c r="A552" t="s">
        <v>4821</v>
      </c>
      <c r="B552" t="s">
        <v>1875</v>
      </c>
      <c r="C552" t="s">
        <v>1876</v>
      </c>
      <c r="D552">
        <v>0</v>
      </c>
      <c r="E552">
        <v>0</v>
      </c>
      <c r="F552">
        <v>0</v>
      </c>
      <c r="G552">
        <v>74</v>
      </c>
      <c r="H552">
        <v>6.3</v>
      </c>
      <c r="I552">
        <v>35</v>
      </c>
      <c r="J552">
        <v>80</v>
      </c>
      <c r="K552">
        <v>70071</v>
      </c>
      <c r="L552">
        <v>7000</v>
      </c>
      <c r="M552" s="2">
        <f>VLOOKUP(A552,Sheet2!$A$1:G4276,2,0)</f>
        <v>38555</v>
      </c>
      <c r="N552" t="str">
        <f>VLOOKUP(A552,Sheet2!$A$1:G4276,3,0)</f>
        <v>Color</v>
      </c>
      <c r="O552" t="str">
        <f>VLOOKUP(A552,Sheet2!$A$1:G4276,4,0)</f>
        <v>Thriller</v>
      </c>
      <c r="P552" t="str">
        <f>VLOOKUP(A552,Sheet2!$A$1:G4276,5,0)</f>
        <v>English</v>
      </c>
      <c r="Q552" t="str">
        <f>VLOOKUP(A552,Sheet2!$A$1:G4276,6,0)</f>
        <v>Philippines</v>
      </c>
      <c r="R552" t="str">
        <f>VLOOKUP(A552,Sheet2!$A$1:G4276,7,0)</f>
        <v>Not Rated</v>
      </c>
      <c r="S552" t="str">
        <f>IF(Table1[[#This Row],[Language]]="English","English","Other language")</f>
        <v>English</v>
      </c>
      <c r="T552">
        <f>Table1[[#This Row],[Gross Revenue]]-Table1[[#This Row],[Budget]]</f>
        <v>63071</v>
      </c>
      <c r="U552" s="1">
        <f>(Table1[[#This Row],[Gross Revenue]]/Table1[[#This Row],[Budget]])-1</f>
        <v>9.0101428571428563</v>
      </c>
      <c r="V552" t="str">
        <f t="shared" si="16"/>
        <v>&lt;90 minutes</v>
      </c>
      <c r="W552">
        <f>Table1[[#This Row],[Profit]]/Table1[[#This Row],[Budget]]</f>
        <v>9.0101428571428563</v>
      </c>
      <c r="X552" s="22" t="str">
        <f>IF(L552="","",
IF(L552&lt;Predictability!$B$1,"Low",
IF(L552&lt;=Predictability!$B$2,"Mid","High")))</f>
        <v>Low</v>
      </c>
      <c r="Y552" s="22">
        <f t="shared" si="17"/>
        <v>1</v>
      </c>
    </row>
    <row r="553" spans="1:25" x14ac:dyDescent="0.2">
      <c r="A553" t="s">
        <v>4576</v>
      </c>
      <c r="B553" t="s">
        <v>437</v>
      </c>
      <c r="C553" t="s">
        <v>1631</v>
      </c>
      <c r="D553">
        <v>975</v>
      </c>
      <c r="E553">
        <v>3059</v>
      </c>
      <c r="F553">
        <v>0</v>
      </c>
      <c r="G553">
        <v>795</v>
      </c>
      <c r="H553">
        <v>6.2</v>
      </c>
      <c r="I553">
        <v>90</v>
      </c>
      <c r="J553">
        <v>87</v>
      </c>
      <c r="K553">
        <v>1276984</v>
      </c>
      <c r="L553">
        <v>10000000</v>
      </c>
      <c r="M553" s="2">
        <f>VLOOKUP(A553,Sheet2!$A$1:G4277,2,0)</f>
        <v>36844</v>
      </c>
      <c r="N553" t="str">
        <f>VLOOKUP(A553,Sheet2!$A$1:G4277,3,0)</f>
        <v>Color</v>
      </c>
      <c r="O553" t="str">
        <f>VLOOKUP(A553,Sheet2!$A$1:G4277,4,0)</f>
        <v>Comedy</v>
      </c>
      <c r="P553" t="str">
        <f>VLOOKUP(A553,Sheet2!$A$1:G4277,5,0)</f>
        <v>English</v>
      </c>
      <c r="Q553" t="str">
        <f>VLOOKUP(A553,Sheet2!$A$1:G4277,6,0)</f>
        <v>France</v>
      </c>
      <c r="R553" t="str">
        <f>VLOOKUP(A553,Sheet2!$A$1:G4277,7,0)</f>
        <v>R</v>
      </c>
      <c r="S553" t="str">
        <f>IF(Table1[[#This Row],[Language]]="English","English","Other language")</f>
        <v>English</v>
      </c>
      <c r="T553">
        <f>Table1[[#This Row],[Gross Revenue]]-Table1[[#This Row],[Budget]]</f>
        <v>-8723016</v>
      </c>
      <c r="U553" s="1">
        <f>(Table1[[#This Row],[Gross Revenue]]/Table1[[#This Row],[Budget]])-1</f>
        <v>-0.87230160000000001</v>
      </c>
      <c r="V553" t="str">
        <f t="shared" si="16"/>
        <v>&lt;90 minutes</v>
      </c>
      <c r="W553">
        <f>Table1[[#This Row],[Profit]]/Table1[[#This Row],[Budget]]</f>
        <v>-0.87230160000000001</v>
      </c>
      <c r="X553" s="22" t="str">
        <f>IF(L553="","",
IF(L553&lt;Predictability!$B$1,"Low",
IF(L553&lt;=Predictability!$B$2,"Mid","High")))</f>
        <v>Mid</v>
      </c>
      <c r="Y553" s="22">
        <f t="shared" si="17"/>
        <v>0</v>
      </c>
    </row>
    <row r="554" spans="1:25" x14ac:dyDescent="0.2">
      <c r="A554" t="s">
        <v>4727</v>
      </c>
      <c r="B554" t="s">
        <v>1801</v>
      </c>
      <c r="C554" t="s">
        <v>1781</v>
      </c>
      <c r="D554">
        <v>537</v>
      </c>
      <c r="E554">
        <v>943</v>
      </c>
      <c r="F554">
        <v>11000</v>
      </c>
      <c r="G554">
        <v>652</v>
      </c>
      <c r="H554">
        <v>6.3</v>
      </c>
      <c r="I554">
        <v>114</v>
      </c>
      <c r="J554">
        <v>113</v>
      </c>
      <c r="K554">
        <v>5032496</v>
      </c>
      <c r="L554">
        <v>12000000</v>
      </c>
      <c r="M554" s="2">
        <f>VLOOKUP(A554,Sheet2!$A$1:G4278,2,0)</f>
        <v>36107</v>
      </c>
      <c r="N554" t="str">
        <f>VLOOKUP(A554,Sheet2!$A$1:G4278,3,0)</f>
        <v>Black and White</v>
      </c>
      <c r="O554" t="str">
        <f>VLOOKUP(A554,Sheet2!$A$1:G4278,4,0)</f>
        <v>Comedy</v>
      </c>
      <c r="P554" t="str">
        <f>VLOOKUP(A554,Sheet2!$A$1:G4278,5,0)</f>
        <v>English</v>
      </c>
      <c r="Q554" t="str">
        <f>VLOOKUP(A554,Sheet2!$A$1:G4278,6,0)</f>
        <v>USA</v>
      </c>
      <c r="R554" t="str">
        <f>VLOOKUP(A554,Sheet2!$A$1:G4278,7,0)</f>
        <v>R</v>
      </c>
      <c r="S554" t="str">
        <f>IF(Table1[[#This Row],[Language]]="English","English","Other language")</f>
        <v>English</v>
      </c>
      <c r="T554">
        <f>Table1[[#This Row],[Gross Revenue]]-Table1[[#This Row],[Budget]]</f>
        <v>-6967504</v>
      </c>
      <c r="U554" s="1">
        <f>(Table1[[#This Row],[Gross Revenue]]/Table1[[#This Row],[Budget]])-1</f>
        <v>-0.58062533333333333</v>
      </c>
      <c r="V554" t="str">
        <f t="shared" si="16"/>
        <v>111-130 minutes</v>
      </c>
      <c r="W554">
        <f>Table1[[#This Row],[Profit]]/Table1[[#This Row],[Budget]]</f>
        <v>-0.58062533333333333</v>
      </c>
      <c r="X554" s="22" t="str">
        <f>IF(L554="","",
IF(L554&lt;Predictability!$B$1,"Low",
IF(L554&lt;=Predictability!$B$2,"Mid","High")))</f>
        <v>Mid</v>
      </c>
      <c r="Y554" s="22">
        <f t="shared" si="17"/>
        <v>0</v>
      </c>
    </row>
    <row r="555" spans="1:25" x14ac:dyDescent="0.2">
      <c r="A555" t="s">
        <v>5070</v>
      </c>
      <c r="B555" t="s">
        <v>2053</v>
      </c>
      <c r="C555" t="s">
        <v>190</v>
      </c>
      <c r="D555">
        <v>550</v>
      </c>
      <c r="E555">
        <v>1102</v>
      </c>
      <c r="F555">
        <v>160</v>
      </c>
      <c r="G555">
        <v>2000</v>
      </c>
      <c r="H555">
        <v>6.5</v>
      </c>
      <c r="I555">
        <v>127</v>
      </c>
      <c r="J555">
        <v>94</v>
      </c>
      <c r="K555">
        <v>32003620</v>
      </c>
      <c r="L555">
        <v>25000000</v>
      </c>
      <c r="M555" s="2">
        <f>VLOOKUP(A555,Sheet2!$A$1:G4279,2,0)</f>
        <v>38083</v>
      </c>
      <c r="N555" t="str">
        <f>VLOOKUP(A555,Sheet2!$A$1:G4279,3,0)</f>
        <v>Color</v>
      </c>
      <c r="O555" t="str">
        <f>VLOOKUP(A555,Sheet2!$A$1:G4279,4,0)</f>
        <v>Action</v>
      </c>
      <c r="P555" t="str">
        <f>VLOOKUP(A555,Sheet2!$A$1:G4279,5,0)</f>
        <v>English</v>
      </c>
      <c r="Q555" t="str">
        <f>VLOOKUP(A555,Sheet2!$A$1:G4279,6,0)</f>
        <v>USA</v>
      </c>
      <c r="R555" t="str">
        <f>VLOOKUP(A555,Sheet2!$A$1:G4279,7,0)</f>
        <v>PG-13</v>
      </c>
      <c r="S555" t="str">
        <f>IF(Table1[[#This Row],[Language]]="English","English","Other language")</f>
        <v>English</v>
      </c>
      <c r="T555">
        <f>Table1[[#This Row],[Gross Revenue]]-Table1[[#This Row],[Budget]]</f>
        <v>7003620</v>
      </c>
      <c r="U555" s="1">
        <f>(Table1[[#This Row],[Gross Revenue]]/Table1[[#This Row],[Budget]])-1</f>
        <v>0.28014479999999997</v>
      </c>
      <c r="V555" t="str">
        <f t="shared" si="16"/>
        <v>90-110 minutes</v>
      </c>
      <c r="W555">
        <f>Table1[[#This Row],[Profit]]/Table1[[#This Row],[Budget]]</f>
        <v>0.28014480000000003</v>
      </c>
      <c r="X555" s="22" t="str">
        <f>IF(L555="","",
IF(L555&lt;Predictability!$B$1,"Low",
IF(L555&lt;=Predictability!$B$2,"Mid","High")))</f>
        <v>Mid</v>
      </c>
      <c r="Y555" s="22">
        <f t="shared" si="17"/>
        <v>0</v>
      </c>
    </row>
    <row r="556" spans="1:25" x14ac:dyDescent="0.2">
      <c r="A556" t="s">
        <v>6036</v>
      </c>
      <c r="B556" t="s">
        <v>2698</v>
      </c>
      <c r="C556" t="s">
        <v>2699</v>
      </c>
      <c r="D556">
        <v>3</v>
      </c>
      <c r="E556">
        <v>3</v>
      </c>
      <c r="F556">
        <v>0</v>
      </c>
      <c r="G556">
        <v>111</v>
      </c>
      <c r="H556">
        <v>7.2</v>
      </c>
      <c r="I556">
        <v>23</v>
      </c>
      <c r="J556">
        <v>84</v>
      </c>
      <c r="K556">
        <v>34151</v>
      </c>
      <c r="L556">
        <v>450000</v>
      </c>
      <c r="M556" s="2">
        <f>VLOOKUP(A556,Sheet2!$A$1:G4280,2,0)</f>
        <v>42276</v>
      </c>
      <c r="N556" t="str">
        <f>VLOOKUP(A556,Sheet2!$A$1:G4280,3,0)</f>
        <v>Color</v>
      </c>
      <c r="O556" t="str">
        <f>VLOOKUP(A556,Sheet2!$A$1:G4280,4,0)</f>
        <v>Documentary</v>
      </c>
      <c r="P556" t="str">
        <f>VLOOKUP(A556,Sheet2!$A$1:G4280,5,0)</f>
        <v>Hebrew</v>
      </c>
      <c r="Q556" t="str">
        <f>VLOOKUP(A556,Sheet2!$A$1:G4280,6,0)</f>
        <v>Israel</v>
      </c>
      <c r="R556">
        <f>VLOOKUP(A556,Sheet2!$A$1:G4280,7,0)</f>
        <v>0</v>
      </c>
      <c r="S556" t="str">
        <f>IF(Table1[[#This Row],[Language]]="English","English","Other language")</f>
        <v>Other language</v>
      </c>
      <c r="T556">
        <f>Table1[[#This Row],[Gross Revenue]]-Table1[[#This Row],[Budget]]</f>
        <v>-415849</v>
      </c>
      <c r="U556" s="1">
        <f>(Table1[[#This Row],[Gross Revenue]]/Table1[[#This Row],[Budget]])-1</f>
        <v>-0.92410888888888887</v>
      </c>
      <c r="V556" t="str">
        <f t="shared" si="16"/>
        <v>&lt;90 minutes</v>
      </c>
      <c r="W556">
        <f>Table1[[#This Row],[Profit]]/Table1[[#This Row],[Budget]]</f>
        <v>-0.92410888888888887</v>
      </c>
      <c r="X556" s="22" t="str">
        <f>IF(L556="","",
IF(L556&lt;Predictability!$B$1,"Low",
IF(L556&lt;=Predictability!$B$2,"Mid","High")))</f>
        <v>Low</v>
      </c>
      <c r="Y556" s="22">
        <f t="shared" si="17"/>
        <v>0</v>
      </c>
    </row>
    <row r="557" spans="1:25" x14ac:dyDescent="0.2">
      <c r="A557" t="s">
        <v>5377</v>
      </c>
      <c r="B557" t="s">
        <v>2266</v>
      </c>
      <c r="C557" t="s">
        <v>1499</v>
      </c>
      <c r="D557">
        <v>757</v>
      </c>
      <c r="E557">
        <v>1201</v>
      </c>
      <c r="F557">
        <v>13</v>
      </c>
      <c r="G557">
        <v>0</v>
      </c>
      <c r="H557">
        <v>6.7</v>
      </c>
      <c r="I557">
        <v>68</v>
      </c>
      <c r="J557">
        <v>115</v>
      </c>
      <c r="K557">
        <v>17174870</v>
      </c>
      <c r="L557">
        <v>18000000</v>
      </c>
      <c r="M557" s="2">
        <f>VLOOKUP(A557,Sheet2!$A$1:G4281,2,0)</f>
        <v>36568</v>
      </c>
      <c r="N557" t="str">
        <f>VLOOKUP(A557,Sheet2!$A$1:G4281,3,0)</f>
        <v>Color</v>
      </c>
      <c r="O557" t="str">
        <f>VLOOKUP(A557,Sheet2!$A$1:G4281,4,0)</f>
        <v>Drama</v>
      </c>
      <c r="P557" t="str">
        <f>VLOOKUP(A557,Sheet2!$A$1:G4281,5,0)</f>
        <v>English</v>
      </c>
      <c r="Q557" t="str">
        <f>VLOOKUP(A557,Sheet2!$A$1:G4281,6,0)</f>
        <v>USA</v>
      </c>
      <c r="R557" t="str">
        <f>VLOOKUP(A557,Sheet2!$A$1:G4281,7,0)</f>
        <v>PG-13</v>
      </c>
      <c r="S557" t="str">
        <f>IF(Table1[[#This Row],[Language]]="English","English","Other language")</f>
        <v>English</v>
      </c>
      <c r="T557">
        <f>Table1[[#This Row],[Gross Revenue]]-Table1[[#This Row],[Budget]]</f>
        <v>-825130</v>
      </c>
      <c r="U557" s="1">
        <f>(Table1[[#This Row],[Gross Revenue]]/Table1[[#This Row],[Budget]])-1</f>
        <v>-4.5840555555555551E-2</v>
      </c>
      <c r="V557" t="str">
        <f t="shared" si="16"/>
        <v>111-130 minutes</v>
      </c>
      <c r="W557">
        <f>Table1[[#This Row],[Profit]]/Table1[[#This Row],[Budget]]</f>
        <v>-4.5840555555555558E-2</v>
      </c>
      <c r="X557" s="22" t="str">
        <f>IF(L557="","",
IF(L557&lt;Predictability!$B$1,"Low",
IF(L557&lt;=Predictability!$B$2,"Mid","High")))</f>
        <v>Mid</v>
      </c>
      <c r="Y557" s="22">
        <f t="shared" si="17"/>
        <v>0</v>
      </c>
    </row>
    <row r="558" spans="1:25" x14ac:dyDescent="0.2">
      <c r="A558" t="s">
        <v>6845</v>
      </c>
      <c r="B558" t="s">
        <v>3151</v>
      </c>
      <c r="C558" t="s">
        <v>1072</v>
      </c>
      <c r="D558">
        <v>119</v>
      </c>
      <c r="E558">
        <v>167</v>
      </c>
      <c r="F558">
        <v>179</v>
      </c>
      <c r="G558">
        <v>0</v>
      </c>
      <c r="H558">
        <v>8</v>
      </c>
      <c r="I558">
        <v>71</v>
      </c>
      <c r="J558">
        <v>113</v>
      </c>
      <c r="K558">
        <v>5595428</v>
      </c>
      <c r="L558">
        <v>2900000</v>
      </c>
      <c r="M558" s="2">
        <f>VLOOKUP(A558,Sheet2!$A$1:G4282,2,0)</f>
        <v>36028</v>
      </c>
      <c r="N558" t="str">
        <f>VLOOKUP(A558,Sheet2!$A$1:G4282,3,0)</f>
        <v>Color</v>
      </c>
      <c r="O558" t="str">
        <f>VLOOKUP(A558,Sheet2!$A$1:G4282,4,0)</f>
        <v>Drama</v>
      </c>
      <c r="P558" t="str">
        <f>VLOOKUP(A558,Sheet2!$A$1:G4282,5,0)</f>
        <v>Portuguese</v>
      </c>
      <c r="Q558" t="str">
        <f>VLOOKUP(A558,Sheet2!$A$1:G4282,6,0)</f>
        <v>Brazil</v>
      </c>
      <c r="R558" t="str">
        <f>VLOOKUP(A558,Sheet2!$A$1:G4282,7,0)</f>
        <v>R</v>
      </c>
      <c r="S558" t="str">
        <f>IF(Table1[[#This Row],[Language]]="English","English","Other language")</f>
        <v>Other language</v>
      </c>
      <c r="T558">
        <f>Table1[[#This Row],[Gross Revenue]]-Table1[[#This Row],[Budget]]</f>
        <v>2695428</v>
      </c>
      <c r="U558" s="1">
        <f>(Table1[[#This Row],[Gross Revenue]]/Table1[[#This Row],[Budget]])-1</f>
        <v>0.92945793103448282</v>
      </c>
      <c r="V558" t="str">
        <f t="shared" si="16"/>
        <v>111-130 minutes</v>
      </c>
      <c r="W558">
        <f>Table1[[#This Row],[Profit]]/Table1[[#This Row],[Budget]]</f>
        <v>0.92945793103448271</v>
      </c>
      <c r="X558" s="22" t="str">
        <f>IF(L558="","",
IF(L558&lt;Predictability!$B$1,"Low",
IF(L558&lt;=Predictability!$B$2,"Mid","High")))</f>
        <v>Low</v>
      </c>
      <c r="Y558" s="22">
        <f t="shared" si="17"/>
        <v>1</v>
      </c>
    </row>
    <row r="559" spans="1:25" x14ac:dyDescent="0.2">
      <c r="A559" t="s">
        <v>4555</v>
      </c>
      <c r="B559" t="s">
        <v>725</v>
      </c>
      <c r="C559" t="s">
        <v>1639</v>
      </c>
      <c r="D559">
        <v>49000</v>
      </c>
      <c r="E559">
        <v>54484</v>
      </c>
      <c r="F559">
        <v>0</v>
      </c>
      <c r="G559">
        <v>87</v>
      </c>
      <c r="H559">
        <v>6.2</v>
      </c>
      <c r="I559">
        <v>17</v>
      </c>
      <c r="J559">
        <v>85</v>
      </c>
      <c r="K559">
        <v>7826</v>
      </c>
      <c r="L559">
        <v>1200000</v>
      </c>
      <c r="M559" s="2">
        <f>VLOOKUP(A559,Sheet2!$A$1:G4283,2,0)</f>
        <v>39324</v>
      </c>
      <c r="N559" t="str">
        <f>VLOOKUP(A559,Sheet2!$A$1:G4283,3,0)</f>
        <v>Color</v>
      </c>
      <c r="O559" t="str">
        <f>VLOOKUP(A559,Sheet2!$A$1:G4283,4,0)</f>
        <v>Comedy</v>
      </c>
      <c r="P559" t="str">
        <f>VLOOKUP(A559,Sheet2!$A$1:G4283,5,0)</f>
        <v>English</v>
      </c>
      <c r="Q559" t="str">
        <f>VLOOKUP(A559,Sheet2!$A$1:G4283,6,0)</f>
        <v>USA</v>
      </c>
      <c r="R559">
        <f>VLOOKUP(A559,Sheet2!$A$1:G4283,7,0)</f>
        <v>0</v>
      </c>
      <c r="S559" t="str">
        <f>IF(Table1[[#This Row],[Language]]="English","English","Other language")</f>
        <v>English</v>
      </c>
      <c r="T559">
        <f>Table1[[#This Row],[Gross Revenue]]-Table1[[#This Row],[Budget]]</f>
        <v>-1192174</v>
      </c>
      <c r="U559" s="1">
        <f>(Table1[[#This Row],[Gross Revenue]]/Table1[[#This Row],[Budget]])-1</f>
        <v>-0.99347833333333335</v>
      </c>
      <c r="V559" t="str">
        <f t="shared" si="16"/>
        <v>&lt;90 minutes</v>
      </c>
      <c r="W559">
        <f>Table1[[#This Row],[Profit]]/Table1[[#This Row],[Budget]]</f>
        <v>-0.99347833333333335</v>
      </c>
      <c r="X559" s="22" t="str">
        <f>IF(L559="","",
IF(L559&lt;Predictability!$B$1,"Low",
IF(L559&lt;=Predictability!$B$2,"Mid","High")))</f>
        <v>Low</v>
      </c>
      <c r="Y559" s="22">
        <f t="shared" si="17"/>
        <v>0</v>
      </c>
    </row>
    <row r="560" spans="1:25" x14ac:dyDescent="0.2">
      <c r="A560" t="s">
        <v>4575</v>
      </c>
      <c r="B560" t="s">
        <v>1668</v>
      </c>
      <c r="C560" t="s">
        <v>1229</v>
      </c>
      <c r="D560">
        <v>201</v>
      </c>
      <c r="E560">
        <v>365</v>
      </c>
      <c r="F560">
        <v>350</v>
      </c>
      <c r="G560">
        <v>0</v>
      </c>
      <c r="H560">
        <v>6.2</v>
      </c>
      <c r="I560">
        <v>155</v>
      </c>
      <c r="J560">
        <v>100</v>
      </c>
      <c r="K560">
        <v>2708188</v>
      </c>
      <c r="L560">
        <v>23000000</v>
      </c>
      <c r="M560" s="2">
        <f>VLOOKUP(A560,Sheet2!$A$1:G4284,2,0)</f>
        <v>39986</v>
      </c>
      <c r="N560" t="str">
        <f>VLOOKUP(A560,Sheet2!$A$1:G4284,3,0)</f>
        <v>Color</v>
      </c>
      <c r="O560" t="str">
        <f>VLOOKUP(A560,Sheet2!$A$1:G4284,4,0)</f>
        <v>Comedy</v>
      </c>
      <c r="P560" t="str">
        <f>VLOOKUP(A560,Sheet2!$A$1:G4284,5,0)</f>
        <v>English</v>
      </c>
      <c r="Q560" t="str">
        <f>VLOOKUP(A560,Sheet2!$A$1:G4284,6,0)</f>
        <v>UK</v>
      </c>
      <c r="R560" t="str">
        <f>VLOOKUP(A560,Sheet2!$A$1:G4284,7,0)</f>
        <v>R</v>
      </c>
      <c r="S560" t="str">
        <f>IF(Table1[[#This Row],[Language]]="English","English","Other language")</f>
        <v>English</v>
      </c>
      <c r="T560">
        <f>Table1[[#This Row],[Gross Revenue]]-Table1[[#This Row],[Budget]]</f>
        <v>-20291812</v>
      </c>
      <c r="U560" s="1">
        <f>(Table1[[#This Row],[Gross Revenue]]/Table1[[#This Row],[Budget]])-1</f>
        <v>-0.8822526956521739</v>
      </c>
      <c r="V560" t="str">
        <f t="shared" si="16"/>
        <v>90-110 minutes</v>
      </c>
      <c r="W560">
        <f>Table1[[#This Row],[Profit]]/Table1[[#This Row],[Budget]]</f>
        <v>-0.8822526956521739</v>
      </c>
      <c r="X560" s="22" t="str">
        <f>IF(L560="","",
IF(L560&lt;Predictability!$B$1,"Low",
IF(L560&lt;=Predictability!$B$2,"Mid","High")))</f>
        <v>Mid</v>
      </c>
      <c r="Y560" s="22">
        <f t="shared" si="17"/>
        <v>0</v>
      </c>
    </row>
    <row r="561" spans="1:25" x14ac:dyDescent="0.2">
      <c r="A561" t="s">
        <v>3359</v>
      </c>
      <c r="B561" t="s">
        <v>201</v>
      </c>
      <c r="C561" t="s">
        <v>202</v>
      </c>
      <c r="D561">
        <v>487</v>
      </c>
      <c r="E561">
        <v>1495</v>
      </c>
      <c r="F561">
        <v>26</v>
      </c>
      <c r="G561">
        <v>0</v>
      </c>
      <c r="H561">
        <v>4.0999999999999996</v>
      </c>
      <c r="I561">
        <v>63</v>
      </c>
      <c r="J561">
        <v>88</v>
      </c>
      <c r="K561">
        <v>143000</v>
      </c>
      <c r="L561">
        <v>5000000</v>
      </c>
      <c r="M561" s="2">
        <f>VLOOKUP(A561,Sheet2!$A$1:G4285,2,0)</f>
        <v>40162</v>
      </c>
      <c r="N561" t="str">
        <f>VLOOKUP(A561,Sheet2!$A$1:G4285,3,0)</f>
        <v>Color</v>
      </c>
      <c r="O561" t="str">
        <f>VLOOKUP(A561,Sheet2!$A$1:G4285,4,0)</f>
        <v>Horror</v>
      </c>
      <c r="P561" t="str">
        <f>VLOOKUP(A561,Sheet2!$A$1:G4285,5,0)</f>
        <v>English</v>
      </c>
      <c r="Q561" t="str">
        <f>VLOOKUP(A561,Sheet2!$A$1:G4285,6,0)</f>
        <v>USA</v>
      </c>
      <c r="R561" t="str">
        <f>VLOOKUP(A561,Sheet2!$A$1:G4285,7,0)</f>
        <v>R</v>
      </c>
      <c r="S561" t="str">
        <f>IF(Table1[[#This Row],[Language]]="English","English","Other language")</f>
        <v>English</v>
      </c>
      <c r="T561">
        <f>Table1[[#This Row],[Gross Revenue]]-Table1[[#This Row],[Budget]]</f>
        <v>-4857000</v>
      </c>
      <c r="U561" s="1">
        <f>(Table1[[#This Row],[Gross Revenue]]/Table1[[#This Row],[Budget]])-1</f>
        <v>-0.97140000000000004</v>
      </c>
      <c r="V561" t="str">
        <f t="shared" si="16"/>
        <v>&lt;90 minutes</v>
      </c>
      <c r="W561">
        <f>Table1[[#This Row],[Profit]]/Table1[[#This Row],[Budget]]</f>
        <v>-0.97140000000000004</v>
      </c>
      <c r="X561" s="22" t="str">
        <f>IF(L561="","",
IF(L561&lt;Predictability!$B$1,"Low",
IF(L561&lt;=Predictability!$B$2,"Mid","High")))</f>
        <v>Low</v>
      </c>
      <c r="Y561" s="22">
        <f t="shared" si="17"/>
        <v>0</v>
      </c>
    </row>
    <row r="562" spans="1:25" x14ac:dyDescent="0.2">
      <c r="A562" t="s">
        <v>3940</v>
      </c>
      <c r="B562" t="s">
        <v>976</v>
      </c>
      <c r="C562" t="s">
        <v>959</v>
      </c>
      <c r="D562">
        <v>18000</v>
      </c>
      <c r="E562">
        <v>31014</v>
      </c>
      <c r="F562">
        <v>99</v>
      </c>
      <c r="G562">
        <v>1000</v>
      </c>
      <c r="H562">
        <v>5.6</v>
      </c>
      <c r="I562">
        <v>47</v>
      </c>
      <c r="J562">
        <v>107</v>
      </c>
      <c r="K562">
        <v>20550712</v>
      </c>
      <c r="L562">
        <v>50000000</v>
      </c>
      <c r="M562" s="2">
        <f>VLOOKUP(A562,Sheet2!$A$1:G4286,2,0)</f>
        <v>35118</v>
      </c>
      <c r="N562" t="str">
        <f>VLOOKUP(A562,Sheet2!$A$1:G4286,3,0)</f>
        <v>Color</v>
      </c>
      <c r="O562" t="str">
        <f>VLOOKUP(A562,Sheet2!$A$1:G4286,4,0)</f>
        <v>Action</v>
      </c>
      <c r="P562" t="str">
        <f>VLOOKUP(A562,Sheet2!$A$1:G4286,5,0)</f>
        <v>English</v>
      </c>
      <c r="Q562" t="str">
        <f>VLOOKUP(A562,Sheet2!$A$1:G4286,6,0)</f>
        <v>USA</v>
      </c>
      <c r="R562" t="str">
        <f>VLOOKUP(A562,Sheet2!$A$1:G4286,7,0)</f>
        <v>PG-13</v>
      </c>
      <c r="S562" t="str">
        <f>IF(Table1[[#This Row],[Language]]="English","English","Other language")</f>
        <v>English</v>
      </c>
      <c r="T562">
        <f>Table1[[#This Row],[Gross Revenue]]-Table1[[#This Row],[Budget]]</f>
        <v>-29449288</v>
      </c>
      <c r="U562" s="1">
        <f>(Table1[[#This Row],[Gross Revenue]]/Table1[[#This Row],[Budget]])-1</f>
        <v>-0.58898576000000002</v>
      </c>
      <c r="V562" t="str">
        <f t="shared" si="16"/>
        <v>90-110 minutes</v>
      </c>
      <c r="W562">
        <f>Table1[[#This Row],[Profit]]/Table1[[#This Row],[Budget]]</f>
        <v>-0.58898576000000002</v>
      </c>
      <c r="X562" s="22" t="str">
        <f>IF(L562="","",
IF(L562&lt;Predictability!$B$1,"Low",
IF(L562&lt;=Predictability!$B$2,"Mid","High")))</f>
        <v>Mid</v>
      </c>
      <c r="Y562" s="22">
        <f t="shared" si="17"/>
        <v>0</v>
      </c>
    </row>
    <row r="563" spans="1:25" x14ac:dyDescent="0.2">
      <c r="A563" t="s">
        <v>3268</v>
      </c>
      <c r="B563" t="s">
        <v>34</v>
      </c>
      <c r="C563" t="s">
        <v>35</v>
      </c>
      <c r="D563">
        <v>1000</v>
      </c>
      <c r="E563">
        <v>5213</v>
      </c>
      <c r="F563">
        <v>43</v>
      </c>
      <c r="G563">
        <v>724</v>
      </c>
      <c r="H563">
        <v>2.2999999999999998</v>
      </c>
      <c r="I563">
        <v>12</v>
      </c>
      <c r="J563">
        <v>95</v>
      </c>
      <c r="K563">
        <v>306715</v>
      </c>
      <c r="L563">
        <v>10000000</v>
      </c>
      <c r="M563" s="2">
        <f>VLOOKUP(A563,Sheet2!$A$1:G4287,2,0)</f>
        <v>35973</v>
      </c>
      <c r="N563" t="str">
        <f>VLOOKUP(A563,Sheet2!$A$1:G4287,3,0)</f>
        <v>Color</v>
      </c>
      <c r="O563" t="str">
        <f>VLOOKUP(A563,Sheet2!$A$1:G4287,4,0)</f>
        <v>Comedy</v>
      </c>
      <c r="P563" t="str">
        <f>VLOOKUP(A563,Sheet2!$A$1:G4287,5,0)</f>
        <v>English</v>
      </c>
      <c r="Q563" t="str">
        <f>VLOOKUP(A563,Sheet2!$A$1:G4287,6,0)</f>
        <v>USA</v>
      </c>
      <c r="R563" t="str">
        <f>VLOOKUP(A563,Sheet2!$A$1:G4287,7,0)</f>
        <v>PG-13</v>
      </c>
      <c r="S563" t="str">
        <f>IF(Table1[[#This Row],[Language]]="English","English","Other language")</f>
        <v>English</v>
      </c>
      <c r="T563">
        <f>Table1[[#This Row],[Gross Revenue]]-Table1[[#This Row],[Budget]]</f>
        <v>-9693285</v>
      </c>
      <c r="U563" s="1">
        <f>(Table1[[#This Row],[Gross Revenue]]/Table1[[#This Row],[Budget]])-1</f>
        <v>-0.96932850000000004</v>
      </c>
      <c r="V563" t="str">
        <f t="shared" si="16"/>
        <v>90-110 minutes</v>
      </c>
      <c r="W563">
        <f>Table1[[#This Row],[Profit]]/Table1[[#This Row],[Budget]]</f>
        <v>-0.96932850000000004</v>
      </c>
      <c r="X563" s="22" t="str">
        <f>IF(L563="","",
IF(L563&lt;Predictability!$B$1,"Low",
IF(L563&lt;=Predictability!$B$2,"Mid","High")))</f>
        <v>Mid</v>
      </c>
      <c r="Y563" s="22">
        <f t="shared" si="17"/>
        <v>0</v>
      </c>
    </row>
    <row r="564" spans="1:25" x14ac:dyDescent="0.2">
      <c r="A564" t="s">
        <v>5101</v>
      </c>
      <c r="B564" t="s">
        <v>258</v>
      </c>
      <c r="C564" t="s">
        <v>1356</v>
      </c>
      <c r="D564">
        <v>11000</v>
      </c>
      <c r="E564">
        <v>12840</v>
      </c>
      <c r="F564">
        <v>16000</v>
      </c>
      <c r="G564">
        <v>14000</v>
      </c>
      <c r="H564">
        <v>7.8</v>
      </c>
      <c r="I564">
        <v>264</v>
      </c>
      <c r="J564">
        <v>141</v>
      </c>
      <c r="K564">
        <v>35707327</v>
      </c>
      <c r="L564">
        <v>55000000</v>
      </c>
      <c r="M564" s="2">
        <f>VLOOKUP(A564,Sheet2!$A$1:G4288,2,0)</f>
        <v>39496</v>
      </c>
      <c r="N564" t="str">
        <f>VLOOKUP(A564,Sheet2!$A$1:G4288,3,0)</f>
        <v>Color</v>
      </c>
      <c r="O564" t="str">
        <f>VLOOKUP(A564,Sheet2!$A$1:G4288,4,0)</f>
        <v>Crime</v>
      </c>
      <c r="P564" t="str">
        <f>VLOOKUP(A564,Sheet2!$A$1:G4288,5,0)</f>
        <v>English</v>
      </c>
      <c r="Q564" t="str">
        <f>VLOOKUP(A564,Sheet2!$A$1:G4288,6,0)</f>
        <v>USA</v>
      </c>
      <c r="R564" t="str">
        <f>VLOOKUP(A564,Sheet2!$A$1:G4288,7,0)</f>
        <v>R</v>
      </c>
      <c r="S564" t="str">
        <f>IF(Table1[[#This Row],[Language]]="English","English","Other language")</f>
        <v>English</v>
      </c>
      <c r="T564">
        <f>Table1[[#This Row],[Gross Revenue]]-Table1[[#This Row],[Budget]]</f>
        <v>-19292673</v>
      </c>
      <c r="U564" s="1">
        <f>(Table1[[#This Row],[Gross Revenue]]/Table1[[#This Row],[Budget]])-1</f>
        <v>-0.35077587272727273</v>
      </c>
      <c r="V564" t="str">
        <f t="shared" si="16"/>
        <v>131-150 minutes</v>
      </c>
      <c r="W564">
        <f>Table1[[#This Row],[Profit]]/Table1[[#This Row],[Budget]]</f>
        <v>-0.35077587272727273</v>
      </c>
      <c r="X564" s="22" t="str">
        <f>IF(L564="","",
IF(L564&lt;Predictability!$B$1,"Low",
IF(L564&lt;=Predictability!$B$2,"Mid","High")))</f>
        <v>High</v>
      </c>
      <c r="Y564" s="22">
        <f t="shared" si="17"/>
        <v>0</v>
      </c>
    </row>
    <row r="565" spans="1:25" x14ac:dyDescent="0.2">
      <c r="A565" t="s">
        <v>5075</v>
      </c>
      <c r="B565" t="s">
        <v>629</v>
      </c>
      <c r="C565" t="s">
        <v>2033</v>
      </c>
      <c r="D565">
        <v>521</v>
      </c>
      <c r="E565">
        <v>758</v>
      </c>
      <c r="F565">
        <v>50</v>
      </c>
      <c r="G565">
        <v>0</v>
      </c>
      <c r="H565">
        <v>6.5</v>
      </c>
      <c r="I565">
        <v>167</v>
      </c>
      <c r="J565">
        <v>91</v>
      </c>
      <c r="K565">
        <v>66790248</v>
      </c>
      <c r="L565">
        <v>45000000</v>
      </c>
      <c r="M565" s="2">
        <f>VLOOKUP(A565,Sheet2!$A$1:G4289,2,0)</f>
        <v>37263</v>
      </c>
      <c r="N565" t="str">
        <f>VLOOKUP(A565,Sheet2!$A$1:G4289,3,0)</f>
        <v>Color</v>
      </c>
      <c r="O565" t="str">
        <f>VLOOKUP(A565,Sheet2!$A$1:G4289,4,0)</f>
        <v>Drama</v>
      </c>
      <c r="P565" t="str">
        <f>VLOOKUP(A565,Sheet2!$A$1:G4289,5,0)</f>
        <v>English</v>
      </c>
      <c r="Q565" t="str">
        <f>VLOOKUP(A565,Sheet2!$A$1:G4289,6,0)</f>
        <v>USA</v>
      </c>
      <c r="R565" t="str">
        <f>VLOOKUP(A565,Sheet2!$A$1:G4289,7,0)</f>
        <v>R</v>
      </c>
      <c r="S565" t="str">
        <f>IF(Table1[[#This Row],[Language]]="English","English","Other language")</f>
        <v>English</v>
      </c>
      <c r="T565">
        <f>Table1[[#This Row],[Gross Revenue]]-Table1[[#This Row],[Budget]]</f>
        <v>21790248</v>
      </c>
      <c r="U565" s="1">
        <f>(Table1[[#This Row],[Gross Revenue]]/Table1[[#This Row],[Budget]])-1</f>
        <v>0.48422773333333335</v>
      </c>
      <c r="V565" t="str">
        <f t="shared" si="16"/>
        <v>90-110 minutes</v>
      </c>
      <c r="W565">
        <f>Table1[[#This Row],[Profit]]/Table1[[#This Row],[Budget]]</f>
        <v>0.48422773333333335</v>
      </c>
      <c r="X565" s="22" t="str">
        <f>IF(L565="","",
IF(L565&lt;Predictability!$B$1,"Low",
IF(L565&lt;=Predictability!$B$2,"Mid","High")))</f>
        <v>Mid</v>
      </c>
      <c r="Y565" s="22">
        <f t="shared" si="17"/>
        <v>0</v>
      </c>
    </row>
    <row r="566" spans="1:25" x14ac:dyDescent="0.2">
      <c r="A566" t="s">
        <v>5644</v>
      </c>
      <c r="B566" t="s">
        <v>279</v>
      </c>
      <c r="C566" t="s">
        <v>2161</v>
      </c>
      <c r="D566">
        <v>20000</v>
      </c>
      <c r="E566">
        <v>23051</v>
      </c>
      <c r="F566">
        <v>662</v>
      </c>
      <c r="G566">
        <v>67000</v>
      </c>
      <c r="H566">
        <v>6.9</v>
      </c>
      <c r="I566">
        <v>371</v>
      </c>
      <c r="J566">
        <v>120</v>
      </c>
      <c r="K566">
        <v>31569268</v>
      </c>
      <c r="L566">
        <v>49000000</v>
      </c>
      <c r="M566" s="2">
        <f>VLOOKUP(A566,Sheet2!$A$1:G4290,2,0)</f>
        <v>42254</v>
      </c>
      <c r="N566" t="str">
        <f>VLOOKUP(A566,Sheet2!$A$1:G4290,3,0)</f>
        <v>Color</v>
      </c>
      <c r="O566" t="str">
        <f>VLOOKUP(A566,Sheet2!$A$1:G4290,4,0)</f>
        <v>Action</v>
      </c>
      <c r="P566" t="str">
        <f>VLOOKUP(A566,Sheet2!$A$1:G4290,5,0)</f>
        <v>English</v>
      </c>
      <c r="Q566" t="str">
        <f>VLOOKUP(A566,Sheet2!$A$1:G4290,6,0)</f>
        <v>USA</v>
      </c>
      <c r="R566" t="str">
        <f>VLOOKUP(A566,Sheet2!$A$1:G4290,7,0)</f>
        <v>R</v>
      </c>
      <c r="S566" t="str">
        <f>IF(Table1[[#This Row],[Language]]="English","English","Other language")</f>
        <v>English</v>
      </c>
      <c r="T566">
        <f>Table1[[#This Row],[Gross Revenue]]-Table1[[#This Row],[Budget]]</f>
        <v>-17430732</v>
      </c>
      <c r="U566" s="1">
        <f>(Table1[[#This Row],[Gross Revenue]]/Table1[[#This Row],[Budget]])-1</f>
        <v>-0.35572922448979594</v>
      </c>
      <c r="V566" t="str">
        <f t="shared" si="16"/>
        <v>111-130 minutes</v>
      </c>
      <c r="W566">
        <f>Table1[[#This Row],[Profit]]/Table1[[#This Row],[Budget]]</f>
        <v>-0.35572922448979594</v>
      </c>
      <c r="X566" s="22" t="str">
        <f>IF(L566="","",
IF(L566&lt;Predictability!$B$1,"Low",
IF(L566&lt;=Predictability!$B$2,"Mid","High")))</f>
        <v>Mid</v>
      </c>
      <c r="Y566" s="22">
        <f t="shared" si="17"/>
        <v>0</v>
      </c>
    </row>
    <row r="567" spans="1:25" x14ac:dyDescent="0.2">
      <c r="A567" t="s">
        <v>6651</v>
      </c>
      <c r="B567" t="s">
        <v>3052</v>
      </c>
      <c r="C567" t="s">
        <v>3053</v>
      </c>
      <c r="D567">
        <v>25</v>
      </c>
      <c r="E567">
        <v>48</v>
      </c>
      <c r="F567">
        <v>4</v>
      </c>
      <c r="G567">
        <v>689</v>
      </c>
      <c r="H567">
        <v>7.8</v>
      </c>
      <c r="I567">
        <v>54</v>
      </c>
      <c r="J567">
        <v>122</v>
      </c>
      <c r="K567">
        <v>713413</v>
      </c>
      <c r="L567">
        <v>4500000</v>
      </c>
      <c r="M567" s="2">
        <f>VLOOKUP(A567,Sheet2!$A$1:G4291,2,0)</f>
        <v>35728</v>
      </c>
      <c r="N567" t="str">
        <f>VLOOKUP(A567,Sheet2!$A$1:G4291,3,0)</f>
        <v>Color</v>
      </c>
      <c r="O567" t="str">
        <f>VLOOKUP(A567,Sheet2!$A$1:G4291,4,0)</f>
        <v>Crime</v>
      </c>
      <c r="P567" t="str">
        <f>VLOOKUP(A567,Sheet2!$A$1:G4291,5,0)</f>
        <v>Dutch</v>
      </c>
      <c r="Q567" t="str">
        <f>VLOOKUP(A567,Sheet2!$A$1:G4291,6,0)</f>
        <v>Netherlands</v>
      </c>
      <c r="R567" t="str">
        <f>VLOOKUP(A567,Sheet2!$A$1:G4291,7,0)</f>
        <v>R</v>
      </c>
      <c r="S567" t="str">
        <f>IF(Table1[[#This Row],[Language]]="English","English","Other language")</f>
        <v>Other language</v>
      </c>
      <c r="T567">
        <f>Table1[[#This Row],[Gross Revenue]]-Table1[[#This Row],[Budget]]</f>
        <v>-3786587</v>
      </c>
      <c r="U567" s="1">
        <f>(Table1[[#This Row],[Gross Revenue]]/Table1[[#This Row],[Budget]])-1</f>
        <v>-0.84146377777777781</v>
      </c>
      <c r="V567" t="str">
        <f t="shared" si="16"/>
        <v>111-130 minutes</v>
      </c>
      <c r="W567">
        <f>Table1[[#This Row],[Profit]]/Table1[[#This Row],[Budget]]</f>
        <v>-0.84146377777777781</v>
      </c>
      <c r="X567" s="22" t="str">
        <f>IF(L567="","",
IF(L567&lt;Predictability!$B$1,"Low",
IF(L567&lt;=Predictability!$B$2,"Mid","High")))</f>
        <v>Low</v>
      </c>
      <c r="Y567" s="22">
        <f t="shared" si="17"/>
        <v>0</v>
      </c>
    </row>
    <row r="568" spans="1:25" x14ac:dyDescent="0.2">
      <c r="A568" t="s">
        <v>6155</v>
      </c>
      <c r="B568" t="s">
        <v>2769</v>
      </c>
      <c r="C568" t="s">
        <v>1024</v>
      </c>
      <c r="D568">
        <v>368</v>
      </c>
      <c r="E568">
        <v>1651</v>
      </c>
      <c r="F568">
        <v>46</v>
      </c>
      <c r="G568">
        <v>0</v>
      </c>
      <c r="H568">
        <v>7.2</v>
      </c>
      <c r="I568">
        <v>90</v>
      </c>
      <c r="J568">
        <v>125</v>
      </c>
      <c r="K568">
        <v>58800000</v>
      </c>
      <c r="L568">
        <v>5500000</v>
      </c>
      <c r="M568" s="2">
        <f>VLOOKUP(A568,Sheet2!$A$1:G4292,2,0)</f>
        <v>29805</v>
      </c>
      <c r="N568" t="str">
        <f>VLOOKUP(A568,Sheet2!$A$1:G4292,3,0)</f>
        <v>Color</v>
      </c>
      <c r="O568" t="str">
        <f>VLOOKUP(A568,Sheet2!$A$1:G4292,4,0)</f>
        <v>Biography</v>
      </c>
      <c r="P568" t="str">
        <f>VLOOKUP(A568,Sheet2!$A$1:G4292,5,0)</f>
        <v>English</v>
      </c>
      <c r="Q568" t="str">
        <f>VLOOKUP(A568,Sheet2!$A$1:G4292,6,0)</f>
        <v>UK</v>
      </c>
      <c r="R568" t="str">
        <f>VLOOKUP(A568,Sheet2!$A$1:G4292,7,0)</f>
        <v>PG</v>
      </c>
      <c r="S568" t="str">
        <f>IF(Table1[[#This Row],[Language]]="English","English","Other language")</f>
        <v>English</v>
      </c>
      <c r="T568">
        <f>Table1[[#This Row],[Gross Revenue]]-Table1[[#This Row],[Budget]]</f>
        <v>53300000</v>
      </c>
      <c r="U568" s="1">
        <f>(Table1[[#This Row],[Gross Revenue]]/Table1[[#This Row],[Budget]])-1</f>
        <v>9.6909090909090914</v>
      </c>
      <c r="V568" t="str">
        <f t="shared" si="16"/>
        <v>111-130 minutes</v>
      </c>
      <c r="W568">
        <f>Table1[[#This Row],[Profit]]/Table1[[#This Row],[Budget]]</f>
        <v>9.6909090909090914</v>
      </c>
      <c r="X568" s="22" t="str">
        <f>IF(L568="","",
IF(L568&lt;Predictability!$B$1,"Low",
IF(L568&lt;=Predictability!$B$2,"Mid","High")))</f>
        <v>Low</v>
      </c>
      <c r="Y568" s="22">
        <f t="shared" si="17"/>
        <v>1</v>
      </c>
    </row>
    <row r="569" spans="1:25" x14ac:dyDescent="0.2">
      <c r="A569" t="s">
        <v>5400</v>
      </c>
      <c r="B569" t="s">
        <v>546</v>
      </c>
      <c r="C569" t="s">
        <v>1186</v>
      </c>
      <c r="D569">
        <v>40000</v>
      </c>
      <c r="E569">
        <v>57844</v>
      </c>
      <c r="F569">
        <v>13000</v>
      </c>
      <c r="G569">
        <v>0</v>
      </c>
      <c r="H569">
        <v>6.7</v>
      </c>
      <c r="I569">
        <v>276</v>
      </c>
      <c r="J569">
        <v>115</v>
      </c>
      <c r="K569">
        <v>206456431</v>
      </c>
      <c r="L569">
        <v>150000000</v>
      </c>
      <c r="M569" s="2">
        <f>VLOOKUP(A569,Sheet2!$A$1:G4293,2,0)</f>
        <v>38716</v>
      </c>
      <c r="N569" t="str">
        <f>VLOOKUP(A569,Sheet2!$A$1:G4293,3,0)</f>
        <v>Color</v>
      </c>
      <c r="O569" t="str">
        <f>VLOOKUP(A569,Sheet2!$A$1:G4293,4,0)</f>
        <v>Adventure</v>
      </c>
      <c r="P569" t="str">
        <f>VLOOKUP(A569,Sheet2!$A$1:G4293,5,0)</f>
        <v>English</v>
      </c>
      <c r="Q569" t="str">
        <f>VLOOKUP(A569,Sheet2!$A$1:G4293,6,0)</f>
        <v>USA</v>
      </c>
      <c r="R569" t="str">
        <f>VLOOKUP(A569,Sheet2!$A$1:G4293,7,0)</f>
        <v>PG</v>
      </c>
      <c r="S569" t="str">
        <f>IF(Table1[[#This Row],[Language]]="English","English","Other language")</f>
        <v>English</v>
      </c>
      <c r="T569">
        <f>Table1[[#This Row],[Gross Revenue]]-Table1[[#This Row],[Budget]]</f>
        <v>56456431</v>
      </c>
      <c r="U569" s="1">
        <f>(Table1[[#This Row],[Gross Revenue]]/Table1[[#This Row],[Budget]])-1</f>
        <v>0.37637620666666671</v>
      </c>
      <c r="V569" t="str">
        <f t="shared" si="16"/>
        <v>111-130 minutes</v>
      </c>
      <c r="W569">
        <f>Table1[[#This Row],[Profit]]/Table1[[#This Row],[Budget]]</f>
        <v>0.37637620666666666</v>
      </c>
      <c r="X569" s="22" t="str">
        <f>IF(L569="","",
IF(L569&lt;Predictability!$B$1,"Low",
IF(L569&lt;=Predictability!$B$2,"Mid","High")))</f>
        <v>High</v>
      </c>
      <c r="Y569" s="22">
        <f t="shared" si="17"/>
        <v>0</v>
      </c>
    </row>
    <row r="570" spans="1:25" x14ac:dyDescent="0.2">
      <c r="A570" t="s">
        <v>5766</v>
      </c>
      <c r="B570" t="s">
        <v>315</v>
      </c>
      <c r="C570" t="s">
        <v>2520</v>
      </c>
      <c r="D570">
        <v>21000</v>
      </c>
      <c r="E570">
        <v>22577</v>
      </c>
      <c r="F570">
        <v>20</v>
      </c>
      <c r="G570">
        <v>0</v>
      </c>
      <c r="H570">
        <v>7</v>
      </c>
      <c r="I570">
        <v>146</v>
      </c>
      <c r="J570">
        <v>97</v>
      </c>
      <c r="K570">
        <v>3950294</v>
      </c>
      <c r="L570">
        <v>12000000</v>
      </c>
      <c r="M570" s="2">
        <f>VLOOKUP(A570,Sheet2!$A$1:G4294,2,0)</f>
        <v>39382</v>
      </c>
      <c r="N570" t="str">
        <f>VLOOKUP(A570,Sheet2!$A$1:G4294,3,0)</f>
        <v>Color</v>
      </c>
      <c r="O570" t="str">
        <f>VLOOKUP(A570,Sheet2!$A$1:G4294,4,0)</f>
        <v>Comedy</v>
      </c>
      <c r="P570" t="str">
        <f>VLOOKUP(A570,Sheet2!$A$1:G4294,5,0)</f>
        <v>English</v>
      </c>
      <c r="Q570" t="str">
        <f>VLOOKUP(A570,Sheet2!$A$1:G4294,6,0)</f>
        <v>USA</v>
      </c>
      <c r="R570" t="str">
        <f>VLOOKUP(A570,Sheet2!$A$1:G4294,7,0)</f>
        <v>R</v>
      </c>
      <c r="S570" t="str">
        <f>IF(Table1[[#This Row],[Language]]="English","English","Other language")</f>
        <v>English</v>
      </c>
      <c r="T570">
        <f>Table1[[#This Row],[Gross Revenue]]-Table1[[#This Row],[Budget]]</f>
        <v>-8049706</v>
      </c>
      <c r="U570" s="1">
        <f>(Table1[[#This Row],[Gross Revenue]]/Table1[[#This Row],[Budget]])-1</f>
        <v>-0.6708088333333333</v>
      </c>
      <c r="V570" t="str">
        <f t="shared" si="16"/>
        <v>90-110 minutes</v>
      </c>
      <c r="W570">
        <f>Table1[[#This Row],[Profit]]/Table1[[#This Row],[Budget]]</f>
        <v>-0.6708088333333333</v>
      </c>
      <c r="X570" s="22" t="str">
        <f>IF(L570="","",
IF(L570&lt;Predictability!$B$1,"Low",
IF(L570&lt;=Predictability!$B$2,"Mid","High")))</f>
        <v>Mid</v>
      </c>
      <c r="Y570" s="22">
        <f t="shared" si="17"/>
        <v>0</v>
      </c>
    </row>
    <row r="571" spans="1:25" x14ac:dyDescent="0.2">
      <c r="A571" t="s">
        <v>5037</v>
      </c>
      <c r="B571" t="s">
        <v>2030</v>
      </c>
      <c r="C571" t="s">
        <v>1971</v>
      </c>
      <c r="D571">
        <v>405</v>
      </c>
      <c r="E571">
        <v>1066</v>
      </c>
      <c r="F571">
        <v>23</v>
      </c>
      <c r="G571">
        <v>0</v>
      </c>
      <c r="H571">
        <v>6.5</v>
      </c>
      <c r="I571">
        <v>117</v>
      </c>
      <c r="J571">
        <v>99</v>
      </c>
      <c r="K571">
        <v>31136950</v>
      </c>
      <c r="L571">
        <v>44000000</v>
      </c>
      <c r="M571" s="2">
        <f>VLOOKUP(A571,Sheet2!$A$1:G4295,2,0)</f>
        <v>40541</v>
      </c>
      <c r="N571" t="str">
        <f>VLOOKUP(A571,Sheet2!$A$1:G4295,3,0)</f>
        <v>Color</v>
      </c>
      <c r="O571" t="str">
        <f>VLOOKUP(A571,Sheet2!$A$1:G4295,4,0)</f>
        <v>Drama</v>
      </c>
      <c r="P571" t="str">
        <f>VLOOKUP(A571,Sheet2!$A$1:G4295,5,0)</f>
        <v>English</v>
      </c>
      <c r="Q571" t="str">
        <f>VLOOKUP(A571,Sheet2!$A$1:G4295,6,0)</f>
        <v>USA</v>
      </c>
      <c r="R571" t="str">
        <f>VLOOKUP(A571,Sheet2!$A$1:G4295,7,0)</f>
        <v>PG-13</v>
      </c>
      <c r="S571" t="str">
        <f>IF(Table1[[#This Row],[Language]]="English","English","Other language")</f>
        <v>English</v>
      </c>
      <c r="T571">
        <f>Table1[[#This Row],[Gross Revenue]]-Table1[[#This Row],[Budget]]</f>
        <v>-12863050</v>
      </c>
      <c r="U571" s="1">
        <f>(Table1[[#This Row],[Gross Revenue]]/Table1[[#This Row],[Budget]])-1</f>
        <v>-0.29234204545454545</v>
      </c>
      <c r="V571" t="str">
        <f t="shared" si="16"/>
        <v>90-110 minutes</v>
      </c>
      <c r="W571">
        <f>Table1[[#This Row],[Profit]]/Table1[[#This Row],[Budget]]</f>
        <v>-0.29234204545454545</v>
      </c>
      <c r="X571" s="22" t="str">
        <f>IF(L571="","",
IF(L571&lt;Predictability!$B$1,"Low",
IF(L571&lt;=Predictability!$B$2,"Mid","High")))</f>
        <v>Mid</v>
      </c>
      <c r="Y571" s="22">
        <f t="shared" si="17"/>
        <v>0</v>
      </c>
    </row>
    <row r="572" spans="1:25" x14ac:dyDescent="0.2">
      <c r="A572" t="s">
        <v>5940</v>
      </c>
      <c r="B572" t="s">
        <v>1276</v>
      </c>
      <c r="C572" t="s">
        <v>1023</v>
      </c>
      <c r="D572">
        <v>22000</v>
      </c>
      <c r="E572">
        <v>60646</v>
      </c>
      <c r="F572">
        <v>0</v>
      </c>
      <c r="G572">
        <v>0</v>
      </c>
      <c r="H572">
        <v>7.1</v>
      </c>
      <c r="I572">
        <v>269</v>
      </c>
      <c r="J572">
        <v>102</v>
      </c>
      <c r="K572">
        <v>66636385</v>
      </c>
      <c r="L572">
        <v>75000000</v>
      </c>
      <c r="M572" s="2">
        <f>VLOOKUP(A572,Sheet2!$A$1:G4296,2,0)</f>
        <v>39195</v>
      </c>
      <c r="N572" t="str">
        <f>VLOOKUP(A572,Sheet2!$A$1:G4296,3,0)</f>
        <v>Color</v>
      </c>
      <c r="O572" t="str">
        <f>VLOOKUP(A572,Sheet2!$A$1:G4296,4,0)</f>
        <v>Biography</v>
      </c>
      <c r="P572" t="str">
        <f>VLOOKUP(A572,Sheet2!$A$1:G4296,5,0)</f>
        <v>English</v>
      </c>
      <c r="Q572" t="str">
        <f>VLOOKUP(A572,Sheet2!$A$1:G4296,6,0)</f>
        <v>USA</v>
      </c>
      <c r="R572" t="str">
        <f>VLOOKUP(A572,Sheet2!$A$1:G4296,7,0)</f>
        <v>R</v>
      </c>
      <c r="S572" t="str">
        <f>IF(Table1[[#This Row],[Language]]="English","English","Other language")</f>
        <v>English</v>
      </c>
      <c r="T572">
        <f>Table1[[#This Row],[Gross Revenue]]-Table1[[#This Row],[Budget]]</f>
        <v>-8363615</v>
      </c>
      <c r="U572" s="1">
        <f>(Table1[[#This Row],[Gross Revenue]]/Table1[[#This Row],[Budget]])-1</f>
        <v>-0.11151486666666666</v>
      </c>
      <c r="V572" t="str">
        <f t="shared" si="16"/>
        <v>90-110 minutes</v>
      </c>
      <c r="W572">
        <f>Table1[[#This Row],[Profit]]/Table1[[#This Row],[Budget]]</f>
        <v>-0.11151486666666667</v>
      </c>
      <c r="X572" s="22" t="str">
        <f>IF(L572="","",
IF(L572&lt;Predictability!$B$1,"Low",
IF(L572&lt;=Predictability!$B$2,"Mid","High")))</f>
        <v>High</v>
      </c>
      <c r="Y572" s="22">
        <f t="shared" si="17"/>
        <v>0</v>
      </c>
    </row>
    <row r="573" spans="1:25" x14ac:dyDescent="0.2">
      <c r="A573" t="s">
        <v>3889</v>
      </c>
      <c r="B573" t="s">
        <v>588</v>
      </c>
      <c r="C573" t="s">
        <v>475</v>
      </c>
      <c r="D573">
        <v>13000</v>
      </c>
      <c r="E573">
        <v>15419</v>
      </c>
      <c r="F573">
        <v>368</v>
      </c>
      <c r="G573">
        <v>0</v>
      </c>
      <c r="H573">
        <v>5.5</v>
      </c>
      <c r="I573">
        <v>181</v>
      </c>
      <c r="J573">
        <v>94</v>
      </c>
      <c r="K573">
        <v>125305545</v>
      </c>
      <c r="L573">
        <v>92000000</v>
      </c>
      <c r="M573" s="2">
        <f>VLOOKUP(A573,Sheet2!$A$1:G4297,2,0)</f>
        <v>36770</v>
      </c>
      <c r="N573" t="str">
        <f>VLOOKUP(A573,Sheet2!$A$1:G4297,3,0)</f>
        <v>Color</v>
      </c>
      <c r="O573" t="str">
        <f>VLOOKUP(A573,Sheet2!$A$1:G4297,4,0)</f>
        <v>Action</v>
      </c>
      <c r="P573" t="str">
        <f>VLOOKUP(A573,Sheet2!$A$1:G4297,5,0)</f>
        <v>English</v>
      </c>
      <c r="Q573" t="str">
        <f>VLOOKUP(A573,Sheet2!$A$1:G4297,6,0)</f>
        <v>USA</v>
      </c>
      <c r="R573" t="str">
        <f>VLOOKUP(A573,Sheet2!$A$1:G4297,7,0)</f>
        <v>PG-13</v>
      </c>
      <c r="S573" t="str">
        <f>IF(Table1[[#This Row],[Language]]="English","English","Other language")</f>
        <v>English</v>
      </c>
      <c r="T573">
        <f>Table1[[#This Row],[Gross Revenue]]-Table1[[#This Row],[Budget]]</f>
        <v>33305545</v>
      </c>
      <c r="U573" s="1">
        <f>(Table1[[#This Row],[Gross Revenue]]/Table1[[#This Row],[Budget]])-1</f>
        <v>0.36201679347826077</v>
      </c>
      <c r="V573" t="str">
        <f t="shared" si="16"/>
        <v>90-110 minutes</v>
      </c>
      <c r="W573">
        <f>Table1[[#This Row],[Profit]]/Table1[[#This Row],[Budget]]</f>
        <v>0.36201679347826088</v>
      </c>
      <c r="X573" s="22" t="str">
        <f>IF(L573="","",
IF(L573&lt;Predictability!$B$1,"Low",
IF(L573&lt;=Predictability!$B$2,"Mid","High")))</f>
        <v>High</v>
      </c>
      <c r="Y573" s="22">
        <f t="shared" si="17"/>
        <v>0</v>
      </c>
    </row>
    <row r="574" spans="1:25" x14ac:dyDescent="0.2">
      <c r="A574" t="s">
        <v>3522</v>
      </c>
      <c r="B574" t="s">
        <v>272</v>
      </c>
      <c r="C574" t="s">
        <v>475</v>
      </c>
      <c r="D574">
        <v>2000</v>
      </c>
      <c r="E574">
        <v>4046</v>
      </c>
      <c r="F574">
        <v>368</v>
      </c>
      <c r="G574">
        <v>0</v>
      </c>
      <c r="H574">
        <v>4.8</v>
      </c>
      <c r="I574">
        <v>102</v>
      </c>
      <c r="J574">
        <v>107</v>
      </c>
      <c r="K574">
        <v>100685880</v>
      </c>
      <c r="L574">
        <v>120000000</v>
      </c>
      <c r="M574" s="2">
        <f>VLOOKUP(A574,Sheet2!$A$1:G4298,2,0)</f>
        <v>37949</v>
      </c>
      <c r="N574" t="str">
        <f>VLOOKUP(A574,Sheet2!$A$1:G4298,3,0)</f>
        <v>Color</v>
      </c>
      <c r="O574" t="str">
        <f>VLOOKUP(A574,Sheet2!$A$1:G4298,4,0)</f>
        <v>Action</v>
      </c>
      <c r="P574" t="str">
        <f>VLOOKUP(A574,Sheet2!$A$1:G4298,5,0)</f>
        <v>English</v>
      </c>
      <c r="Q574" t="str">
        <f>VLOOKUP(A574,Sheet2!$A$1:G4298,6,0)</f>
        <v>USA</v>
      </c>
      <c r="R574" t="str">
        <f>VLOOKUP(A574,Sheet2!$A$1:G4298,7,0)</f>
        <v>PG-13</v>
      </c>
      <c r="S574" t="str">
        <f>IF(Table1[[#This Row],[Language]]="English","English","Other language")</f>
        <v>English</v>
      </c>
      <c r="T574">
        <f>Table1[[#This Row],[Gross Revenue]]-Table1[[#This Row],[Budget]]</f>
        <v>-19314120</v>
      </c>
      <c r="U574" s="1">
        <f>(Table1[[#This Row],[Gross Revenue]]/Table1[[#This Row],[Budget]])-1</f>
        <v>-0.16095099999999996</v>
      </c>
      <c r="V574" t="str">
        <f t="shared" si="16"/>
        <v>90-110 minutes</v>
      </c>
      <c r="W574">
        <f>Table1[[#This Row],[Profit]]/Table1[[#This Row],[Budget]]</f>
        <v>-0.16095100000000001</v>
      </c>
      <c r="X574" s="22" t="str">
        <f>IF(L574="","",
IF(L574&lt;Predictability!$B$1,"Low",
IF(L574&lt;=Predictability!$B$2,"Mid","High")))</f>
        <v>High</v>
      </c>
      <c r="Y574" s="22">
        <f t="shared" si="17"/>
        <v>0</v>
      </c>
    </row>
    <row r="575" spans="1:25" x14ac:dyDescent="0.2">
      <c r="A575" t="s">
        <v>6298</v>
      </c>
      <c r="B575" t="s">
        <v>1241</v>
      </c>
      <c r="C575" t="s">
        <v>879</v>
      </c>
      <c r="D575">
        <v>13000</v>
      </c>
      <c r="E575">
        <v>15765</v>
      </c>
      <c r="F575">
        <v>0</v>
      </c>
      <c r="G575">
        <v>0</v>
      </c>
      <c r="H575">
        <v>7.3</v>
      </c>
      <c r="I575">
        <v>147</v>
      </c>
      <c r="J575">
        <v>113</v>
      </c>
      <c r="K575">
        <v>12006514</v>
      </c>
      <c r="L575">
        <v>250000</v>
      </c>
      <c r="M575" s="2">
        <f>VLOOKUP(A575,Sheet2!$A$1:G4299,2,0)</f>
        <v>35621</v>
      </c>
      <c r="N575" t="str">
        <f>VLOOKUP(A575,Sheet2!$A$1:G4299,3,0)</f>
        <v>Color</v>
      </c>
      <c r="O575" t="str">
        <f>VLOOKUP(A575,Sheet2!$A$1:G4299,4,0)</f>
        <v>Comedy</v>
      </c>
      <c r="P575" t="str">
        <f>VLOOKUP(A575,Sheet2!$A$1:G4299,5,0)</f>
        <v>English</v>
      </c>
      <c r="Q575" t="str">
        <f>VLOOKUP(A575,Sheet2!$A$1:G4299,6,0)</f>
        <v>USA</v>
      </c>
      <c r="R575" t="str">
        <f>VLOOKUP(A575,Sheet2!$A$1:G4299,7,0)</f>
        <v>R</v>
      </c>
      <c r="S575" t="str">
        <f>IF(Table1[[#This Row],[Language]]="English","English","Other language")</f>
        <v>English</v>
      </c>
      <c r="T575">
        <f>Table1[[#This Row],[Gross Revenue]]-Table1[[#This Row],[Budget]]</f>
        <v>11756514</v>
      </c>
      <c r="U575" s="1">
        <f>(Table1[[#This Row],[Gross Revenue]]/Table1[[#This Row],[Budget]])-1</f>
        <v>47.026055999999997</v>
      </c>
      <c r="V575" t="str">
        <f t="shared" si="16"/>
        <v>111-130 minutes</v>
      </c>
      <c r="W575">
        <f>Table1[[#This Row],[Profit]]/Table1[[#This Row],[Budget]]</f>
        <v>47.026055999999997</v>
      </c>
      <c r="X575" s="22" t="str">
        <f>IF(L575="","",
IF(L575&lt;Predictability!$B$1,"Low",
IF(L575&lt;=Predictability!$B$2,"Mid","High")))</f>
        <v>Low</v>
      </c>
      <c r="Y575" s="22">
        <f t="shared" si="17"/>
        <v>1</v>
      </c>
    </row>
    <row r="576" spans="1:25" x14ac:dyDescent="0.2">
      <c r="A576" t="s">
        <v>4457</v>
      </c>
      <c r="B576" t="s">
        <v>1561</v>
      </c>
      <c r="C576" t="s">
        <v>1562</v>
      </c>
      <c r="D576">
        <v>448</v>
      </c>
      <c r="E576">
        <v>842</v>
      </c>
      <c r="F576">
        <v>3</v>
      </c>
      <c r="G576">
        <v>0</v>
      </c>
      <c r="H576">
        <v>6.1</v>
      </c>
      <c r="I576">
        <v>65</v>
      </c>
      <c r="J576">
        <v>101</v>
      </c>
      <c r="K576">
        <v>12189514</v>
      </c>
      <c r="L576">
        <v>23000000</v>
      </c>
      <c r="M576" s="2">
        <f>VLOOKUP(A576,Sheet2!$A$1:G4300,2,0)</f>
        <v>38185</v>
      </c>
      <c r="N576" t="str">
        <f>VLOOKUP(A576,Sheet2!$A$1:G4300,3,0)</f>
        <v>Color</v>
      </c>
      <c r="O576" t="str">
        <f>VLOOKUP(A576,Sheet2!$A$1:G4300,4,0)</f>
        <v>Comedy</v>
      </c>
      <c r="P576" t="str">
        <f>VLOOKUP(A576,Sheet2!$A$1:G4300,5,0)</f>
        <v>English</v>
      </c>
      <c r="Q576" t="str">
        <f>VLOOKUP(A576,Sheet2!$A$1:G4300,6,0)</f>
        <v>USA</v>
      </c>
      <c r="R576" t="str">
        <f>VLOOKUP(A576,Sheet2!$A$1:G4300,7,0)</f>
        <v>PG-13</v>
      </c>
      <c r="S576" t="str">
        <f>IF(Table1[[#This Row],[Language]]="English","English","Other language")</f>
        <v>English</v>
      </c>
      <c r="T576">
        <f>Table1[[#This Row],[Gross Revenue]]-Table1[[#This Row],[Budget]]</f>
        <v>-10810486</v>
      </c>
      <c r="U576" s="1">
        <f>(Table1[[#This Row],[Gross Revenue]]/Table1[[#This Row],[Budget]])-1</f>
        <v>-0.47002113043478266</v>
      </c>
      <c r="V576" t="str">
        <f t="shared" si="16"/>
        <v>90-110 minutes</v>
      </c>
      <c r="W576">
        <f>Table1[[#This Row],[Profit]]/Table1[[#This Row],[Budget]]</f>
        <v>-0.47002113043478261</v>
      </c>
      <c r="X576" s="22" t="str">
        <f>IF(L576="","",
IF(L576&lt;Predictability!$B$1,"Low",
IF(L576&lt;=Predictability!$B$2,"Mid","High")))</f>
        <v>Mid</v>
      </c>
      <c r="Y576" s="22">
        <f t="shared" si="17"/>
        <v>0</v>
      </c>
    </row>
    <row r="577" spans="1:25" x14ac:dyDescent="0.2">
      <c r="A577" t="s">
        <v>6052</v>
      </c>
      <c r="B577" t="s">
        <v>529</v>
      </c>
      <c r="C577" t="s">
        <v>1819</v>
      </c>
      <c r="D577">
        <v>18000</v>
      </c>
      <c r="E577">
        <v>21200</v>
      </c>
      <c r="F577">
        <v>150</v>
      </c>
      <c r="G577">
        <v>13000</v>
      </c>
      <c r="H577">
        <v>7.2</v>
      </c>
      <c r="I577">
        <v>116</v>
      </c>
      <c r="J577">
        <v>116</v>
      </c>
      <c r="K577">
        <v>6002756</v>
      </c>
      <c r="L577">
        <v>20000000</v>
      </c>
      <c r="M577" s="2">
        <f>VLOOKUP(A577,Sheet2!$A$1:G4301,2,0)</f>
        <v>40963</v>
      </c>
      <c r="N577" t="str">
        <f>VLOOKUP(A577,Sheet2!$A$1:G4301,3,0)</f>
        <v>Color</v>
      </c>
      <c r="O577" t="str">
        <f>VLOOKUP(A577,Sheet2!$A$1:G4301,4,0)</f>
        <v>Biography</v>
      </c>
      <c r="P577" t="str">
        <f>VLOOKUP(A577,Sheet2!$A$1:G4301,5,0)</f>
        <v>English</v>
      </c>
      <c r="Q577" t="str">
        <f>VLOOKUP(A577,Sheet2!$A$1:G4301,6,0)</f>
        <v>USA</v>
      </c>
      <c r="R577" t="str">
        <f>VLOOKUP(A577,Sheet2!$A$1:G4301,7,0)</f>
        <v>PG</v>
      </c>
      <c r="S577" t="str">
        <f>IF(Table1[[#This Row],[Language]]="English","English","Other language")</f>
        <v>English</v>
      </c>
      <c r="T577">
        <f>Table1[[#This Row],[Gross Revenue]]-Table1[[#This Row],[Budget]]</f>
        <v>-13997244</v>
      </c>
      <c r="U577" s="1">
        <f>(Table1[[#This Row],[Gross Revenue]]/Table1[[#This Row],[Budget]])-1</f>
        <v>-0.69986219999999999</v>
      </c>
      <c r="V577" t="str">
        <f t="shared" si="16"/>
        <v>111-130 minutes</v>
      </c>
      <c r="W577">
        <f>Table1[[#This Row],[Profit]]/Table1[[#This Row],[Budget]]</f>
        <v>-0.69986219999999999</v>
      </c>
      <c r="X577" s="22" t="str">
        <f>IF(L577="","",
IF(L577&lt;Predictability!$B$1,"Low",
IF(L577&lt;=Predictability!$B$2,"Mid","High")))</f>
        <v>Mid</v>
      </c>
      <c r="Y577" s="22">
        <f t="shared" si="17"/>
        <v>0</v>
      </c>
    </row>
    <row r="578" spans="1:25" x14ac:dyDescent="0.2">
      <c r="A578" t="s">
        <v>5493</v>
      </c>
      <c r="B578" t="s">
        <v>2347</v>
      </c>
      <c r="C578" t="s">
        <v>2348</v>
      </c>
      <c r="D578">
        <v>3000</v>
      </c>
      <c r="E578">
        <v>4729</v>
      </c>
      <c r="F578">
        <v>3</v>
      </c>
      <c r="G578">
        <v>0</v>
      </c>
      <c r="H578">
        <v>6.8</v>
      </c>
      <c r="I578">
        <v>193</v>
      </c>
      <c r="J578">
        <v>88</v>
      </c>
      <c r="K578">
        <v>59379</v>
      </c>
      <c r="L578">
        <v>200000</v>
      </c>
      <c r="M578" s="2">
        <f>VLOOKUP(A578,Sheet2!$A$1:G4302,2,0)</f>
        <v>41627</v>
      </c>
      <c r="N578" t="str">
        <f>VLOOKUP(A578,Sheet2!$A$1:G4302,3,0)</f>
        <v>Color</v>
      </c>
      <c r="O578" t="str">
        <f>VLOOKUP(A578,Sheet2!$A$1:G4302,4,0)</f>
        <v>Comedy</v>
      </c>
      <c r="P578" t="str">
        <f>VLOOKUP(A578,Sheet2!$A$1:G4302,5,0)</f>
        <v>English</v>
      </c>
      <c r="Q578" t="str">
        <f>VLOOKUP(A578,Sheet2!$A$1:G4302,6,0)</f>
        <v>USA</v>
      </c>
      <c r="R578" t="str">
        <f>VLOOKUP(A578,Sheet2!$A$1:G4302,7,0)</f>
        <v>Not Rated</v>
      </c>
      <c r="S578" t="str">
        <f>IF(Table1[[#This Row],[Language]]="English","English","Other language")</f>
        <v>English</v>
      </c>
      <c r="T578">
        <f>Table1[[#This Row],[Gross Revenue]]-Table1[[#This Row],[Budget]]</f>
        <v>-140621</v>
      </c>
      <c r="U578" s="1">
        <f>(Table1[[#This Row],[Gross Revenue]]/Table1[[#This Row],[Budget]])-1</f>
        <v>-0.70310499999999998</v>
      </c>
      <c r="V578" t="str">
        <f t="shared" ref="V578:V641" si="18">IF(J578="","",IF(J578&lt;90,"&lt;90 minutes",IF(J578&lt;=110,"90-110 minutes",IF(J578&lt;=130,"111-130 minutes",IF(J578&lt;=150,"131-150 minutes","&gt;150 minutes")))))</f>
        <v>&lt;90 minutes</v>
      </c>
      <c r="W578">
        <f>Table1[[#This Row],[Profit]]/Table1[[#This Row],[Budget]]</f>
        <v>-0.70310499999999998</v>
      </c>
      <c r="X578" s="22" t="str">
        <f>IF(L578="","",
IF(L578&lt;Predictability!$B$1,"Low",
IF(L578&lt;=Predictability!$B$2,"Mid","High")))</f>
        <v>Low</v>
      </c>
      <c r="Y578" s="22">
        <f t="shared" ref="Y578:Y641" si="19">IF(W578&gt;=0.5,1,0)</f>
        <v>0</v>
      </c>
    </row>
    <row r="579" spans="1:25" x14ac:dyDescent="0.2">
      <c r="A579" t="s">
        <v>4185</v>
      </c>
      <c r="B579" t="s">
        <v>1303</v>
      </c>
      <c r="C579" t="s">
        <v>922</v>
      </c>
      <c r="D579">
        <v>3000</v>
      </c>
      <c r="E579">
        <v>7014</v>
      </c>
      <c r="F579">
        <v>189</v>
      </c>
      <c r="G579">
        <v>0</v>
      </c>
      <c r="H579">
        <v>5.8</v>
      </c>
      <c r="I579">
        <v>104</v>
      </c>
      <c r="J579">
        <v>94</v>
      </c>
      <c r="K579">
        <v>138614544</v>
      </c>
      <c r="L579">
        <v>40000000</v>
      </c>
      <c r="M579" s="2">
        <f>VLOOKUP(A579,Sheet2!$A$1:G4303,2,0)</f>
        <v>37893</v>
      </c>
      <c r="N579" t="str">
        <f>VLOOKUP(A579,Sheet2!$A$1:G4303,3,0)</f>
        <v>Color</v>
      </c>
      <c r="O579" t="str">
        <f>VLOOKUP(A579,Sheet2!$A$1:G4303,4,0)</f>
        <v>Comedy</v>
      </c>
      <c r="P579" t="str">
        <f>VLOOKUP(A579,Sheet2!$A$1:G4303,5,0)</f>
        <v>English</v>
      </c>
      <c r="Q579" t="str">
        <f>VLOOKUP(A579,Sheet2!$A$1:G4303,6,0)</f>
        <v>USA</v>
      </c>
      <c r="R579" t="str">
        <f>VLOOKUP(A579,Sheet2!$A$1:G4303,7,0)</f>
        <v>PG</v>
      </c>
      <c r="S579" t="str">
        <f>IF(Table1[[#This Row],[Language]]="English","English","Other language")</f>
        <v>English</v>
      </c>
      <c r="T579">
        <f>Table1[[#This Row],[Gross Revenue]]-Table1[[#This Row],[Budget]]</f>
        <v>98614544</v>
      </c>
      <c r="U579" s="1">
        <f>(Table1[[#This Row],[Gross Revenue]]/Table1[[#This Row],[Budget]])-1</f>
        <v>2.4653635999999999</v>
      </c>
      <c r="V579" t="str">
        <f t="shared" si="18"/>
        <v>90-110 minutes</v>
      </c>
      <c r="W579">
        <f>Table1[[#This Row],[Profit]]/Table1[[#This Row],[Budget]]</f>
        <v>2.4653635999999999</v>
      </c>
      <c r="X579" s="22" t="str">
        <f>IF(L579="","",
IF(L579&lt;Predictability!$B$1,"Low",
IF(L579&lt;=Predictability!$B$2,"Mid","High")))</f>
        <v>Mid</v>
      </c>
      <c r="Y579" s="22">
        <f t="shared" si="19"/>
        <v>1</v>
      </c>
    </row>
    <row r="580" spans="1:25" x14ac:dyDescent="0.2">
      <c r="A580" t="s">
        <v>3821</v>
      </c>
      <c r="B580" t="s">
        <v>109</v>
      </c>
      <c r="C580" t="s">
        <v>737</v>
      </c>
      <c r="D580">
        <v>12000</v>
      </c>
      <c r="E580">
        <v>20348</v>
      </c>
      <c r="F580">
        <v>163</v>
      </c>
      <c r="G580">
        <v>781</v>
      </c>
      <c r="H580">
        <v>5.4</v>
      </c>
      <c r="I580">
        <v>77</v>
      </c>
      <c r="J580">
        <v>94</v>
      </c>
      <c r="K580">
        <v>82569532</v>
      </c>
      <c r="L580">
        <v>60000000</v>
      </c>
      <c r="M580" s="2">
        <f>VLOOKUP(A580,Sheet2!$A$1:G4304,2,0)</f>
        <v>38562</v>
      </c>
      <c r="N580" t="str">
        <f>VLOOKUP(A580,Sheet2!$A$1:G4304,3,0)</f>
        <v>Color</v>
      </c>
      <c r="O580" t="str">
        <f>VLOOKUP(A580,Sheet2!$A$1:G4304,4,0)</f>
        <v>Adventure</v>
      </c>
      <c r="P580" t="str">
        <f>VLOOKUP(A580,Sheet2!$A$1:G4304,5,0)</f>
        <v>English</v>
      </c>
      <c r="Q580" t="str">
        <f>VLOOKUP(A580,Sheet2!$A$1:G4304,6,0)</f>
        <v>USA</v>
      </c>
      <c r="R580" t="str">
        <f>VLOOKUP(A580,Sheet2!$A$1:G4304,7,0)</f>
        <v>PG</v>
      </c>
      <c r="S580" t="str">
        <f>IF(Table1[[#This Row],[Language]]="English","English","Other language")</f>
        <v>English</v>
      </c>
      <c r="T580">
        <f>Table1[[#This Row],[Gross Revenue]]-Table1[[#This Row],[Budget]]</f>
        <v>22569532</v>
      </c>
      <c r="U580" s="1">
        <f>(Table1[[#This Row],[Gross Revenue]]/Table1[[#This Row],[Budget]])-1</f>
        <v>0.37615886666666665</v>
      </c>
      <c r="V580" t="str">
        <f t="shared" si="18"/>
        <v>90-110 minutes</v>
      </c>
      <c r="W580">
        <f>Table1[[#This Row],[Profit]]/Table1[[#This Row],[Budget]]</f>
        <v>0.37615886666666665</v>
      </c>
      <c r="X580" s="22" t="str">
        <f>IF(L580="","",
IF(L580&lt;Predictability!$B$1,"Low",
IF(L580&lt;=Predictability!$B$2,"Mid","High")))</f>
        <v>High</v>
      </c>
      <c r="Y580" s="22">
        <f t="shared" si="19"/>
        <v>0</v>
      </c>
    </row>
    <row r="581" spans="1:25" x14ac:dyDescent="0.2">
      <c r="A581" t="s">
        <v>3600</v>
      </c>
      <c r="B581" t="s">
        <v>600</v>
      </c>
      <c r="C581" t="s">
        <v>601</v>
      </c>
      <c r="D581">
        <v>1000</v>
      </c>
      <c r="E581">
        <v>2665</v>
      </c>
      <c r="F581">
        <v>18</v>
      </c>
      <c r="G581">
        <v>24000</v>
      </c>
      <c r="H581">
        <v>5</v>
      </c>
      <c r="I581">
        <v>270</v>
      </c>
      <c r="J581">
        <v>86</v>
      </c>
      <c r="K581">
        <v>18112929</v>
      </c>
      <c r="L581">
        <v>1000000</v>
      </c>
      <c r="M581" s="2">
        <f>VLOOKUP(A581,Sheet2!$A$1:G4305,2,0)</f>
        <v>40998</v>
      </c>
      <c r="N581" t="str">
        <f>VLOOKUP(A581,Sheet2!$A$1:G4305,3,0)</f>
        <v>Color</v>
      </c>
      <c r="O581" t="str">
        <f>VLOOKUP(A581,Sheet2!$A$1:G4305,4,0)</f>
        <v>Horror</v>
      </c>
      <c r="P581" t="str">
        <f>VLOOKUP(A581,Sheet2!$A$1:G4305,5,0)</f>
        <v>English</v>
      </c>
      <c r="Q581" t="str">
        <f>VLOOKUP(A581,Sheet2!$A$1:G4305,6,0)</f>
        <v>USA</v>
      </c>
      <c r="R581" t="str">
        <f>VLOOKUP(A581,Sheet2!$A$1:G4305,7,0)</f>
        <v>R</v>
      </c>
      <c r="S581" t="str">
        <f>IF(Table1[[#This Row],[Language]]="English","English","Other language")</f>
        <v>English</v>
      </c>
      <c r="T581">
        <f>Table1[[#This Row],[Gross Revenue]]-Table1[[#This Row],[Budget]]</f>
        <v>17112929</v>
      </c>
      <c r="U581" s="1">
        <f>(Table1[[#This Row],[Gross Revenue]]/Table1[[#This Row],[Budget]])-1</f>
        <v>17.112929000000001</v>
      </c>
      <c r="V581" t="str">
        <f t="shared" si="18"/>
        <v>&lt;90 minutes</v>
      </c>
      <c r="W581">
        <f>Table1[[#This Row],[Profit]]/Table1[[#This Row],[Budget]]</f>
        <v>17.112929000000001</v>
      </c>
      <c r="X581" s="22" t="str">
        <f>IF(L581="","",
IF(L581&lt;Predictability!$B$1,"Low",
IF(L581&lt;=Predictability!$B$2,"Mid","High")))</f>
        <v>Low</v>
      </c>
      <c r="Y581" s="22">
        <f t="shared" si="19"/>
        <v>1</v>
      </c>
    </row>
    <row r="582" spans="1:25" x14ac:dyDescent="0.2">
      <c r="A582" t="s">
        <v>6140</v>
      </c>
      <c r="B582" t="s">
        <v>1701</v>
      </c>
      <c r="C582" t="s">
        <v>1239</v>
      </c>
      <c r="D582">
        <v>539</v>
      </c>
      <c r="E582">
        <v>813</v>
      </c>
      <c r="F582">
        <v>252</v>
      </c>
      <c r="G582">
        <v>0</v>
      </c>
      <c r="H582">
        <v>7.2</v>
      </c>
      <c r="I582">
        <v>223</v>
      </c>
      <c r="J582">
        <v>113</v>
      </c>
      <c r="K582">
        <v>170684505</v>
      </c>
      <c r="L582">
        <v>45000000</v>
      </c>
      <c r="M582" s="2">
        <f>VLOOKUP(A582,Sheet2!$A$1:G4306,2,0)</f>
        <v>37492</v>
      </c>
      <c r="N582" t="str">
        <f>VLOOKUP(A582,Sheet2!$A$1:G4306,3,0)</f>
        <v>Black and White</v>
      </c>
      <c r="O582" t="str">
        <f>VLOOKUP(A582,Sheet2!$A$1:G4306,4,0)</f>
        <v>Comedy</v>
      </c>
      <c r="P582" t="str">
        <f>VLOOKUP(A582,Sheet2!$A$1:G4306,5,0)</f>
        <v>English</v>
      </c>
      <c r="Q582" t="str">
        <f>VLOOKUP(A582,Sheet2!$A$1:G4306,6,0)</f>
        <v>USA</v>
      </c>
      <c r="R582" t="str">
        <f>VLOOKUP(A582,Sheet2!$A$1:G4306,7,0)</f>
        <v>PG-13</v>
      </c>
      <c r="S582" t="str">
        <f>IF(Table1[[#This Row],[Language]]="English","English","Other language")</f>
        <v>English</v>
      </c>
      <c r="T582">
        <f>Table1[[#This Row],[Gross Revenue]]-Table1[[#This Row],[Budget]]</f>
        <v>125684505</v>
      </c>
      <c r="U582" s="1">
        <f>(Table1[[#This Row],[Gross Revenue]]/Table1[[#This Row],[Budget]])-1</f>
        <v>2.7929889999999999</v>
      </c>
      <c r="V582" t="str">
        <f t="shared" si="18"/>
        <v>111-130 minutes</v>
      </c>
      <c r="W582">
        <f>Table1[[#This Row],[Profit]]/Table1[[#This Row],[Budget]]</f>
        <v>2.7929889999999999</v>
      </c>
      <c r="X582" s="22" t="str">
        <f>IF(L582="","",
IF(L582&lt;Predictability!$B$1,"Low",
IF(L582&lt;=Predictability!$B$2,"Mid","High")))</f>
        <v>Mid</v>
      </c>
      <c r="Y582" s="22">
        <f t="shared" si="19"/>
        <v>1</v>
      </c>
    </row>
    <row r="583" spans="1:25" x14ac:dyDescent="0.2">
      <c r="A583" t="s">
        <v>4145</v>
      </c>
      <c r="B583" t="s">
        <v>568</v>
      </c>
      <c r="C583" t="s">
        <v>1269</v>
      </c>
      <c r="D583">
        <v>925</v>
      </c>
      <c r="E583">
        <v>2252</v>
      </c>
      <c r="F583">
        <v>10</v>
      </c>
      <c r="G583">
        <v>912</v>
      </c>
      <c r="H583">
        <v>5.8</v>
      </c>
      <c r="I583">
        <v>161</v>
      </c>
      <c r="J583">
        <v>81</v>
      </c>
      <c r="K583">
        <v>135381507</v>
      </c>
      <c r="L583">
        <v>150000000</v>
      </c>
      <c r="M583" s="2">
        <f>VLOOKUP(A583,Sheet2!$A$1:G4307,2,0)</f>
        <v>38652</v>
      </c>
      <c r="N583" t="str">
        <f>VLOOKUP(A583,Sheet2!$A$1:G4307,3,0)</f>
        <v>Color</v>
      </c>
      <c r="O583" t="str">
        <f>VLOOKUP(A583,Sheet2!$A$1:G4307,4,0)</f>
        <v>Adventure</v>
      </c>
      <c r="P583" t="str">
        <f>VLOOKUP(A583,Sheet2!$A$1:G4307,5,0)</f>
        <v>English</v>
      </c>
      <c r="Q583" t="str">
        <f>VLOOKUP(A583,Sheet2!$A$1:G4307,6,0)</f>
        <v>USA</v>
      </c>
      <c r="R583" t="str">
        <f>VLOOKUP(A583,Sheet2!$A$1:G4307,7,0)</f>
        <v>G</v>
      </c>
      <c r="S583" t="str">
        <f>IF(Table1[[#This Row],[Language]]="English","English","Other language")</f>
        <v>English</v>
      </c>
      <c r="T583">
        <f>Table1[[#This Row],[Gross Revenue]]-Table1[[#This Row],[Budget]]</f>
        <v>-14618493</v>
      </c>
      <c r="U583" s="1">
        <f>(Table1[[#This Row],[Gross Revenue]]/Table1[[#This Row],[Budget]])-1</f>
        <v>-9.7456619999999994E-2</v>
      </c>
      <c r="V583" t="str">
        <f t="shared" si="18"/>
        <v>&lt;90 minutes</v>
      </c>
      <c r="W583">
        <f>Table1[[#This Row],[Profit]]/Table1[[#This Row],[Budget]]</f>
        <v>-9.7456619999999994E-2</v>
      </c>
      <c r="X583" s="22" t="str">
        <f>IF(L583="","",
IF(L583&lt;Predictability!$B$1,"Low",
IF(L583&lt;=Predictability!$B$2,"Mid","High")))</f>
        <v>High</v>
      </c>
      <c r="Y583" s="22">
        <f t="shared" si="19"/>
        <v>0</v>
      </c>
    </row>
    <row r="584" spans="1:25" x14ac:dyDescent="0.2">
      <c r="A584" t="s">
        <v>5846</v>
      </c>
      <c r="B584" t="s">
        <v>2216</v>
      </c>
      <c r="C584" t="s">
        <v>2249</v>
      </c>
      <c r="D584">
        <v>579</v>
      </c>
      <c r="E584">
        <v>1817</v>
      </c>
      <c r="F584">
        <v>91</v>
      </c>
      <c r="G584">
        <v>0</v>
      </c>
      <c r="H584">
        <v>7</v>
      </c>
      <c r="I584">
        <v>187</v>
      </c>
      <c r="J584">
        <v>84</v>
      </c>
      <c r="K584">
        <v>106793915</v>
      </c>
      <c r="L584">
        <v>45000000</v>
      </c>
      <c r="M584" s="2">
        <f>VLOOKUP(A584,Sheet2!$A$1:G4308,2,0)</f>
        <v>36735</v>
      </c>
      <c r="N584" t="str">
        <f>VLOOKUP(A584,Sheet2!$A$1:G4308,3,0)</f>
        <v>Color</v>
      </c>
      <c r="O584" t="str">
        <f>VLOOKUP(A584,Sheet2!$A$1:G4308,4,0)</f>
        <v>Adventure</v>
      </c>
      <c r="P584" t="str">
        <f>VLOOKUP(A584,Sheet2!$A$1:G4308,5,0)</f>
        <v>English</v>
      </c>
      <c r="Q584" t="str">
        <f>VLOOKUP(A584,Sheet2!$A$1:G4308,6,0)</f>
        <v>UK</v>
      </c>
      <c r="R584" t="str">
        <f>VLOOKUP(A584,Sheet2!$A$1:G4308,7,0)</f>
        <v>G</v>
      </c>
      <c r="S584" t="str">
        <f>IF(Table1[[#This Row],[Language]]="English","English","Other language")</f>
        <v>English</v>
      </c>
      <c r="T584">
        <f>Table1[[#This Row],[Gross Revenue]]-Table1[[#This Row],[Budget]]</f>
        <v>61793915</v>
      </c>
      <c r="U584" s="1">
        <f>(Table1[[#This Row],[Gross Revenue]]/Table1[[#This Row],[Budget]])-1</f>
        <v>1.3731981111111109</v>
      </c>
      <c r="V584" t="str">
        <f t="shared" si="18"/>
        <v>&lt;90 minutes</v>
      </c>
      <c r="W584">
        <f>Table1[[#This Row],[Profit]]/Table1[[#This Row],[Budget]]</f>
        <v>1.3731981111111111</v>
      </c>
      <c r="X584" s="22" t="str">
        <f>IF(L584="","",
IF(L584&lt;Predictability!$B$1,"Low",
IF(L584&lt;=Predictability!$B$2,"Mid","High")))</f>
        <v>Mid</v>
      </c>
      <c r="Y584" s="22">
        <f t="shared" si="19"/>
        <v>1</v>
      </c>
    </row>
    <row r="585" spans="1:25" x14ac:dyDescent="0.2">
      <c r="A585" t="s">
        <v>6573</v>
      </c>
      <c r="B585" t="s">
        <v>1827</v>
      </c>
      <c r="C585" t="s">
        <v>2373</v>
      </c>
      <c r="D585">
        <v>27000</v>
      </c>
      <c r="E585">
        <v>27666</v>
      </c>
      <c r="F585">
        <v>79</v>
      </c>
      <c r="G585">
        <v>18000</v>
      </c>
      <c r="H585">
        <v>6.4</v>
      </c>
      <c r="I585">
        <v>172</v>
      </c>
      <c r="J585">
        <v>137</v>
      </c>
      <c r="K585">
        <v>1206135</v>
      </c>
      <c r="L585">
        <v>50000000</v>
      </c>
      <c r="M585" s="2">
        <f>VLOOKUP(A585,Sheet2!$A$1:G4309,2,0)</f>
        <v>42280</v>
      </c>
      <c r="N585" t="str">
        <f>VLOOKUP(A585,Sheet2!$A$1:G4309,3,0)</f>
        <v>Color</v>
      </c>
      <c r="O585" t="str">
        <f>VLOOKUP(A585,Sheet2!$A$1:G4309,4,0)</f>
        <v>Crime</v>
      </c>
      <c r="P585" t="str">
        <f>VLOOKUP(A585,Sheet2!$A$1:G4309,5,0)</f>
        <v>English</v>
      </c>
      <c r="Q585" t="str">
        <f>VLOOKUP(A585,Sheet2!$A$1:G4309,6,0)</f>
        <v>Czech Republic</v>
      </c>
      <c r="R585" t="str">
        <f>VLOOKUP(A585,Sheet2!$A$1:G4309,7,0)</f>
        <v>R</v>
      </c>
      <c r="S585" t="str">
        <f>IF(Table1[[#This Row],[Language]]="English","English","Other language")</f>
        <v>English</v>
      </c>
      <c r="T585">
        <f>Table1[[#This Row],[Gross Revenue]]-Table1[[#This Row],[Budget]]</f>
        <v>-48793865</v>
      </c>
      <c r="U585" s="1">
        <f>(Table1[[#This Row],[Gross Revenue]]/Table1[[#This Row],[Budget]])-1</f>
        <v>-0.97587729999999995</v>
      </c>
      <c r="V585" t="str">
        <f t="shared" si="18"/>
        <v>131-150 minutes</v>
      </c>
      <c r="W585">
        <f>Table1[[#This Row],[Profit]]/Table1[[#This Row],[Budget]]</f>
        <v>-0.97587729999999995</v>
      </c>
      <c r="X585" s="22" t="str">
        <f>IF(L585="","",
IF(L585&lt;Predictability!$B$1,"Low",
IF(L585&lt;=Predictability!$B$2,"Mid","High")))</f>
        <v>Mid</v>
      </c>
      <c r="Y585" s="22">
        <f t="shared" si="19"/>
        <v>0</v>
      </c>
    </row>
    <row r="586" spans="1:25" x14ac:dyDescent="0.2">
      <c r="A586" t="s">
        <v>6999</v>
      </c>
      <c r="B586" t="s">
        <v>3226</v>
      </c>
      <c r="C586" t="s">
        <v>3227</v>
      </c>
      <c r="D586">
        <v>36</v>
      </c>
      <c r="E586">
        <v>100</v>
      </c>
      <c r="F586">
        <v>373</v>
      </c>
      <c r="G586">
        <v>0</v>
      </c>
      <c r="H586">
        <v>8.5</v>
      </c>
      <c r="I586">
        <v>46</v>
      </c>
      <c r="J586">
        <v>89</v>
      </c>
      <c r="K586">
        <v>925402</v>
      </c>
      <c r="L586">
        <v>180000</v>
      </c>
      <c r="M586" s="2">
        <f>VLOOKUP(A586,Sheet2!$A$1:G4310,2,0)</f>
        <v>35688</v>
      </c>
      <c r="N586" t="str">
        <f>VLOOKUP(A586,Sheet2!$A$1:G4310,3,0)</f>
        <v>Color</v>
      </c>
      <c r="O586" t="str">
        <f>VLOOKUP(A586,Sheet2!$A$1:G4310,4,0)</f>
        <v>Drama</v>
      </c>
      <c r="P586" t="str">
        <f>VLOOKUP(A586,Sheet2!$A$1:G4310,5,0)</f>
        <v>Persian</v>
      </c>
      <c r="Q586" t="str">
        <f>VLOOKUP(A586,Sheet2!$A$1:G4310,6,0)</f>
        <v>Iran</v>
      </c>
      <c r="R586" t="str">
        <f>VLOOKUP(A586,Sheet2!$A$1:G4310,7,0)</f>
        <v>PG</v>
      </c>
      <c r="S586" t="str">
        <f>IF(Table1[[#This Row],[Language]]="English","English","Other language")</f>
        <v>Other language</v>
      </c>
      <c r="T586">
        <f>Table1[[#This Row],[Gross Revenue]]-Table1[[#This Row],[Budget]]</f>
        <v>745402</v>
      </c>
      <c r="U586" s="1">
        <f>(Table1[[#This Row],[Gross Revenue]]/Table1[[#This Row],[Budget]])-1</f>
        <v>4.1411222222222221</v>
      </c>
      <c r="V586" t="str">
        <f t="shared" si="18"/>
        <v>&lt;90 minutes</v>
      </c>
      <c r="W586">
        <f>Table1[[#This Row],[Profit]]/Table1[[#This Row],[Budget]]</f>
        <v>4.1411222222222221</v>
      </c>
      <c r="X586" s="22" t="str">
        <f>IF(L586="","",
IF(L586&lt;Predictability!$B$1,"Low",
IF(L586&lt;=Predictability!$B$2,"Mid","High")))</f>
        <v>Low</v>
      </c>
      <c r="Y586" s="22">
        <f t="shared" si="19"/>
        <v>1</v>
      </c>
    </row>
    <row r="587" spans="1:25" x14ac:dyDescent="0.2">
      <c r="A587" t="s">
        <v>6778</v>
      </c>
      <c r="B587" t="s">
        <v>513</v>
      </c>
      <c r="C587" t="s">
        <v>3068</v>
      </c>
      <c r="D587">
        <v>16000</v>
      </c>
      <c r="E587">
        <v>16479</v>
      </c>
      <c r="F587">
        <v>0</v>
      </c>
      <c r="G587">
        <v>17000</v>
      </c>
      <c r="H587">
        <v>7.9</v>
      </c>
      <c r="I587">
        <v>372</v>
      </c>
      <c r="J587">
        <v>109</v>
      </c>
      <c r="K587">
        <v>35286428</v>
      </c>
      <c r="L587">
        <v>76000000</v>
      </c>
      <c r="M587" s="2">
        <f>VLOOKUP(A587,Sheet2!$A$1:G4311,2,0)</f>
        <v>38946</v>
      </c>
      <c r="N587" t="str">
        <f>VLOOKUP(A587,Sheet2!$A$1:G4311,3,0)</f>
        <v>Color</v>
      </c>
      <c r="O587" t="str">
        <f>VLOOKUP(A587,Sheet2!$A$1:G4311,4,0)</f>
        <v>Drama</v>
      </c>
      <c r="P587" t="str">
        <f>VLOOKUP(A587,Sheet2!$A$1:G4311,5,0)</f>
        <v>English</v>
      </c>
      <c r="Q587" t="str">
        <f>VLOOKUP(A587,Sheet2!$A$1:G4311,6,0)</f>
        <v>USA</v>
      </c>
      <c r="R587" t="str">
        <f>VLOOKUP(A587,Sheet2!$A$1:G4311,7,0)</f>
        <v>R</v>
      </c>
      <c r="S587" t="str">
        <f>IF(Table1[[#This Row],[Language]]="English","English","Other language")</f>
        <v>English</v>
      </c>
      <c r="T587">
        <f>Table1[[#This Row],[Gross Revenue]]-Table1[[#This Row],[Budget]]</f>
        <v>-40713572</v>
      </c>
      <c r="U587" s="1">
        <f>(Table1[[#This Row],[Gross Revenue]]/Table1[[#This Row],[Budget]])-1</f>
        <v>-0.53570489473684213</v>
      </c>
      <c r="V587" t="str">
        <f t="shared" si="18"/>
        <v>90-110 minutes</v>
      </c>
      <c r="W587">
        <f>Table1[[#This Row],[Profit]]/Table1[[#This Row],[Budget]]</f>
        <v>-0.53570489473684213</v>
      </c>
      <c r="X587" s="22" t="str">
        <f>IF(L587="","",
IF(L587&lt;Predictability!$B$1,"Low",
IF(L587&lt;=Predictability!$B$2,"Mid","High")))</f>
        <v>High</v>
      </c>
      <c r="Y587" s="22">
        <f t="shared" si="19"/>
        <v>0</v>
      </c>
    </row>
    <row r="588" spans="1:25" x14ac:dyDescent="0.2">
      <c r="A588" t="s">
        <v>5116</v>
      </c>
      <c r="B588" t="s">
        <v>2079</v>
      </c>
      <c r="C588" t="s">
        <v>1185</v>
      </c>
      <c r="D588">
        <v>311</v>
      </c>
      <c r="E588">
        <v>760</v>
      </c>
      <c r="F588">
        <v>85</v>
      </c>
      <c r="G588">
        <v>0</v>
      </c>
      <c r="H588">
        <v>6.5</v>
      </c>
      <c r="I588">
        <v>142</v>
      </c>
      <c r="J588">
        <v>87</v>
      </c>
      <c r="K588">
        <v>33244684</v>
      </c>
      <c r="L588">
        <v>9000000</v>
      </c>
      <c r="M588" s="2">
        <f>VLOOKUP(A588,Sheet2!$A$1:G4312,2,0)</f>
        <v>32304</v>
      </c>
      <c r="N588" t="str">
        <f>VLOOKUP(A588,Sheet2!$A$1:G4312,3,0)</f>
        <v>Color</v>
      </c>
      <c r="O588" t="str">
        <f>VLOOKUP(A588,Sheet2!$A$1:G4312,4,0)</f>
        <v>Fantasy</v>
      </c>
      <c r="P588" t="str">
        <f>VLOOKUP(A588,Sheet2!$A$1:G4312,5,0)</f>
        <v>English</v>
      </c>
      <c r="Q588" t="str">
        <f>VLOOKUP(A588,Sheet2!$A$1:G4312,6,0)</f>
        <v>USA</v>
      </c>
      <c r="R588" t="str">
        <f>VLOOKUP(A588,Sheet2!$A$1:G4312,7,0)</f>
        <v>R</v>
      </c>
      <c r="S588" t="str">
        <f>IF(Table1[[#This Row],[Language]]="English","English","Other language")</f>
        <v>English</v>
      </c>
      <c r="T588">
        <f>Table1[[#This Row],[Gross Revenue]]-Table1[[#This Row],[Budget]]</f>
        <v>24244684</v>
      </c>
      <c r="U588" s="1">
        <f>(Table1[[#This Row],[Gross Revenue]]/Table1[[#This Row],[Budget]])-1</f>
        <v>2.6938537777777776</v>
      </c>
      <c r="V588" t="str">
        <f t="shared" si="18"/>
        <v>&lt;90 minutes</v>
      </c>
      <c r="W588">
        <f>Table1[[#This Row],[Profit]]/Table1[[#This Row],[Budget]]</f>
        <v>2.6938537777777776</v>
      </c>
      <c r="X588" s="22" t="str">
        <f>IF(L588="","",
IF(L588&lt;Predictability!$B$1,"Low",
IF(L588&lt;=Predictability!$B$2,"Mid","High")))</f>
        <v>Mid</v>
      </c>
      <c r="Y588" s="22">
        <f t="shared" si="19"/>
        <v>1</v>
      </c>
    </row>
    <row r="589" spans="1:25" x14ac:dyDescent="0.2">
      <c r="A589" t="s">
        <v>4073</v>
      </c>
      <c r="B589" t="s">
        <v>1189</v>
      </c>
      <c r="C589" t="s">
        <v>1190</v>
      </c>
      <c r="D589">
        <v>659</v>
      </c>
      <c r="E589">
        <v>2646</v>
      </c>
      <c r="F589">
        <v>5</v>
      </c>
      <c r="G589">
        <v>0</v>
      </c>
      <c r="H589">
        <v>5.7</v>
      </c>
      <c r="I589">
        <v>59</v>
      </c>
      <c r="J589">
        <v>72</v>
      </c>
      <c r="K589">
        <v>28501605</v>
      </c>
      <c r="L589">
        <v>13000000</v>
      </c>
      <c r="M589" s="2">
        <f>VLOOKUP(A589,Sheet2!$A$1:G4313,2,0)</f>
        <v>33089</v>
      </c>
      <c r="N589" t="str">
        <f>VLOOKUP(A589,Sheet2!$A$1:G4313,3,0)</f>
        <v>Color</v>
      </c>
      <c r="O589" t="str">
        <f>VLOOKUP(A589,Sheet2!$A$1:G4313,4,0)</f>
        <v>Fantasy</v>
      </c>
      <c r="P589" t="str">
        <f>VLOOKUP(A589,Sheet2!$A$1:G4313,5,0)</f>
        <v>English</v>
      </c>
      <c r="Q589" t="str">
        <f>VLOOKUP(A589,Sheet2!$A$1:G4313,6,0)</f>
        <v>USA</v>
      </c>
      <c r="R589" t="str">
        <f>VLOOKUP(A589,Sheet2!$A$1:G4313,7,0)</f>
        <v>R</v>
      </c>
      <c r="S589" t="str">
        <f>IF(Table1[[#This Row],[Language]]="English","English","Other language")</f>
        <v>English</v>
      </c>
      <c r="T589">
        <f>Table1[[#This Row],[Gross Revenue]]-Table1[[#This Row],[Budget]]</f>
        <v>15501605</v>
      </c>
      <c r="U589" s="1">
        <f>(Table1[[#This Row],[Gross Revenue]]/Table1[[#This Row],[Budget]])-1</f>
        <v>1.1924311538461541</v>
      </c>
      <c r="V589" t="str">
        <f t="shared" si="18"/>
        <v>&lt;90 minutes</v>
      </c>
      <c r="W589">
        <f>Table1[[#This Row],[Profit]]/Table1[[#This Row],[Budget]]</f>
        <v>1.1924311538461538</v>
      </c>
      <c r="X589" s="22" t="str">
        <f>IF(L589="","",
IF(L589&lt;Predictability!$B$1,"Low",
IF(L589&lt;=Predictability!$B$2,"Mid","High")))</f>
        <v>Mid</v>
      </c>
      <c r="Y589" s="22">
        <f t="shared" si="19"/>
        <v>1</v>
      </c>
    </row>
    <row r="590" spans="1:25" x14ac:dyDescent="0.2">
      <c r="A590" t="s">
        <v>3664</v>
      </c>
      <c r="B590" t="s">
        <v>696</v>
      </c>
      <c r="C590" t="s">
        <v>697</v>
      </c>
      <c r="D590">
        <v>372</v>
      </c>
      <c r="E590">
        <v>1274</v>
      </c>
      <c r="F590">
        <v>3</v>
      </c>
      <c r="G590">
        <v>120</v>
      </c>
      <c r="H590">
        <v>5.2</v>
      </c>
      <c r="I590">
        <v>68</v>
      </c>
      <c r="J590">
        <v>102</v>
      </c>
      <c r="K590">
        <v>11227940</v>
      </c>
      <c r="L590">
        <v>34000000</v>
      </c>
      <c r="M590" s="2">
        <f>VLOOKUP(A590,Sheet2!$A$1:G4314,2,0)</f>
        <v>36243</v>
      </c>
      <c r="N590" t="str">
        <f>VLOOKUP(A590,Sheet2!$A$1:G4314,3,0)</f>
        <v>Color</v>
      </c>
      <c r="O590" t="str">
        <f>VLOOKUP(A590,Sheet2!$A$1:G4314,4,0)</f>
        <v>Action</v>
      </c>
      <c r="P590" t="str">
        <f>VLOOKUP(A590,Sheet2!$A$1:G4314,5,0)</f>
        <v>English</v>
      </c>
      <c r="Q590" t="str">
        <f>VLOOKUP(A590,Sheet2!$A$1:G4314,6,0)</f>
        <v>USA</v>
      </c>
      <c r="R590" t="str">
        <f>VLOOKUP(A590,Sheet2!$A$1:G4314,7,0)</f>
        <v>R</v>
      </c>
      <c r="S590" t="str">
        <f>IF(Table1[[#This Row],[Language]]="English","English","Other language")</f>
        <v>English</v>
      </c>
      <c r="T590">
        <f>Table1[[#This Row],[Gross Revenue]]-Table1[[#This Row],[Budget]]</f>
        <v>-22772060</v>
      </c>
      <c r="U590" s="1">
        <f>(Table1[[#This Row],[Gross Revenue]]/Table1[[#This Row],[Budget]])-1</f>
        <v>-0.66976647058823535</v>
      </c>
      <c r="V590" t="str">
        <f t="shared" si="18"/>
        <v>90-110 minutes</v>
      </c>
      <c r="W590">
        <f>Table1[[#This Row],[Profit]]/Table1[[#This Row],[Budget]]</f>
        <v>-0.66976647058823524</v>
      </c>
      <c r="X590" s="22" t="str">
        <f>IF(L590="","",
IF(L590&lt;Predictability!$B$1,"Low",
IF(L590&lt;=Predictability!$B$2,"Mid","High")))</f>
        <v>Mid</v>
      </c>
      <c r="Y590" s="22">
        <f t="shared" si="19"/>
        <v>0</v>
      </c>
    </row>
    <row r="591" spans="1:25" x14ac:dyDescent="0.2">
      <c r="A591" t="s">
        <v>4718</v>
      </c>
      <c r="B591" t="s">
        <v>528</v>
      </c>
      <c r="C591" t="s">
        <v>1793</v>
      </c>
      <c r="D591">
        <v>14000</v>
      </c>
      <c r="E591">
        <v>14372</v>
      </c>
      <c r="F591">
        <v>460</v>
      </c>
      <c r="G591">
        <v>0</v>
      </c>
      <c r="H591">
        <v>6.3</v>
      </c>
      <c r="I591">
        <v>226</v>
      </c>
      <c r="J591">
        <v>96</v>
      </c>
      <c r="K591">
        <v>3074838</v>
      </c>
      <c r="L591">
        <v>11000000</v>
      </c>
      <c r="M591" s="2">
        <f>VLOOKUP(A591,Sheet2!$A$1:G4315,2,0)</f>
        <v>39888</v>
      </c>
      <c r="N591" t="str">
        <f>VLOOKUP(A591,Sheet2!$A$1:G4315,3,0)</f>
        <v>Color</v>
      </c>
      <c r="O591" t="str">
        <f>VLOOKUP(A591,Sheet2!$A$1:G4315,4,0)</f>
        <v>Drama</v>
      </c>
      <c r="P591" t="str">
        <f>VLOOKUP(A591,Sheet2!$A$1:G4315,5,0)</f>
        <v>English</v>
      </c>
      <c r="Q591" t="str">
        <f>VLOOKUP(A591,Sheet2!$A$1:G4315,6,0)</f>
        <v>USA</v>
      </c>
      <c r="R591" t="str">
        <f>VLOOKUP(A591,Sheet2!$A$1:G4315,7,0)</f>
        <v>R</v>
      </c>
      <c r="S591" t="str">
        <f>IF(Table1[[#This Row],[Language]]="English","English","Other language")</f>
        <v>English</v>
      </c>
      <c r="T591">
        <f>Table1[[#This Row],[Gross Revenue]]-Table1[[#This Row],[Budget]]</f>
        <v>-7925162</v>
      </c>
      <c r="U591" s="1">
        <f>(Table1[[#This Row],[Gross Revenue]]/Table1[[#This Row],[Budget]])-1</f>
        <v>-0.72046927272727279</v>
      </c>
      <c r="V591" t="str">
        <f t="shared" si="18"/>
        <v>90-110 minutes</v>
      </c>
      <c r="W591">
        <f>Table1[[#This Row],[Profit]]/Table1[[#This Row],[Budget]]</f>
        <v>-0.72046927272727268</v>
      </c>
      <c r="X591" s="22" t="str">
        <f>IF(L591="","",
IF(L591&lt;Predictability!$B$1,"Low",
IF(L591&lt;=Predictability!$B$2,"Mid","High")))</f>
        <v>Mid</v>
      </c>
      <c r="Y591" s="22">
        <f t="shared" si="19"/>
        <v>0</v>
      </c>
    </row>
    <row r="592" spans="1:25" x14ac:dyDescent="0.2">
      <c r="A592" t="s">
        <v>6267</v>
      </c>
      <c r="B592" t="s">
        <v>915</v>
      </c>
      <c r="C592" t="s">
        <v>1868</v>
      </c>
      <c r="D592">
        <v>541</v>
      </c>
      <c r="E592">
        <v>1323</v>
      </c>
      <c r="F592">
        <v>529</v>
      </c>
      <c r="G592">
        <v>18000</v>
      </c>
      <c r="H592">
        <v>7.3</v>
      </c>
      <c r="I592">
        <v>152</v>
      </c>
      <c r="J592">
        <v>121</v>
      </c>
      <c r="K592">
        <v>71309760</v>
      </c>
      <c r="L592">
        <v>25000000</v>
      </c>
      <c r="M592" s="2">
        <f>VLOOKUP(A592,Sheet2!$A$1:G4316,2,0)</f>
        <v>36765</v>
      </c>
      <c r="N592" t="str">
        <f>VLOOKUP(A592,Sheet2!$A$1:G4316,3,0)</f>
        <v>Color</v>
      </c>
      <c r="O592" t="str">
        <f>VLOOKUP(A592,Sheet2!$A$1:G4316,4,0)</f>
        <v>Drama</v>
      </c>
      <c r="P592" t="str">
        <f>VLOOKUP(A592,Sheet2!$A$1:G4316,5,0)</f>
        <v>English</v>
      </c>
      <c r="Q592" t="str">
        <f>VLOOKUP(A592,Sheet2!$A$1:G4316,6,0)</f>
        <v>UK</v>
      </c>
      <c r="R592" t="str">
        <f>VLOOKUP(A592,Sheet2!$A$1:G4316,7,0)</f>
        <v>PG-13</v>
      </c>
      <c r="S592" t="str">
        <f>IF(Table1[[#This Row],[Language]]="English","English","Other language")</f>
        <v>English</v>
      </c>
      <c r="T592">
        <f>Table1[[#This Row],[Gross Revenue]]-Table1[[#This Row],[Budget]]</f>
        <v>46309760</v>
      </c>
      <c r="U592" s="1">
        <f>(Table1[[#This Row],[Gross Revenue]]/Table1[[#This Row],[Budget]])-1</f>
        <v>1.8523904</v>
      </c>
      <c r="V592" t="str">
        <f t="shared" si="18"/>
        <v>111-130 minutes</v>
      </c>
      <c r="W592">
        <f>Table1[[#This Row],[Profit]]/Table1[[#This Row],[Budget]]</f>
        <v>1.8523904</v>
      </c>
      <c r="X592" s="22" t="str">
        <f>IF(L592="","",
IF(L592&lt;Predictability!$B$1,"Low",
IF(L592&lt;=Predictability!$B$2,"Mid","High")))</f>
        <v>Mid</v>
      </c>
      <c r="Y592" s="22">
        <f t="shared" si="19"/>
        <v>1</v>
      </c>
    </row>
    <row r="593" spans="1:25" x14ac:dyDescent="0.2">
      <c r="A593" t="s">
        <v>3505</v>
      </c>
      <c r="B593" t="s">
        <v>448</v>
      </c>
      <c r="C593" t="s">
        <v>449</v>
      </c>
      <c r="D593">
        <v>724</v>
      </c>
      <c r="E593">
        <v>2024</v>
      </c>
      <c r="F593">
        <v>5</v>
      </c>
      <c r="G593">
        <v>31</v>
      </c>
      <c r="H593">
        <v>4.8</v>
      </c>
      <c r="I593">
        <v>4</v>
      </c>
      <c r="J593">
        <v>160</v>
      </c>
      <c r="K593">
        <v>49000</v>
      </c>
      <c r="L593">
        <v>1500000</v>
      </c>
      <c r="M593" s="2">
        <f>VLOOKUP(A593,Sheet2!$A$1:G4317,2,0)</f>
        <v>38425</v>
      </c>
      <c r="N593" t="str">
        <f>VLOOKUP(A593,Sheet2!$A$1:G4317,3,0)</f>
        <v>Color</v>
      </c>
      <c r="O593" t="str">
        <f>VLOOKUP(A593,Sheet2!$A$1:G4317,4,0)</f>
        <v>Thriller</v>
      </c>
      <c r="P593" t="str">
        <f>VLOOKUP(A593,Sheet2!$A$1:G4317,5,0)</f>
        <v>Hindi</v>
      </c>
      <c r="Q593" t="str">
        <f>VLOOKUP(A593,Sheet2!$A$1:G4317,6,0)</f>
        <v>India</v>
      </c>
      <c r="R593">
        <f>VLOOKUP(A593,Sheet2!$A$1:G4317,7,0)</f>
        <v>0</v>
      </c>
      <c r="S593" t="str">
        <f>IF(Table1[[#This Row],[Language]]="English","English","Other language")</f>
        <v>Other language</v>
      </c>
      <c r="T593">
        <f>Table1[[#This Row],[Gross Revenue]]-Table1[[#This Row],[Budget]]</f>
        <v>-1451000</v>
      </c>
      <c r="U593" s="1">
        <f>(Table1[[#This Row],[Gross Revenue]]/Table1[[#This Row],[Budget]])-1</f>
        <v>-0.96733333333333338</v>
      </c>
      <c r="V593" t="str">
        <f t="shared" si="18"/>
        <v>&gt;150 minutes</v>
      </c>
      <c r="W593">
        <f>Table1[[#This Row],[Profit]]/Table1[[#This Row],[Budget]]</f>
        <v>-0.96733333333333338</v>
      </c>
      <c r="X593" s="22" t="str">
        <f>IF(L593="","",
IF(L593&lt;Predictability!$B$1,"Low",
IF(L593&lt;=Predictability!$B$2,"Mid","High")))</f>
        <v>Low</v>
      </c>
      <c r="Y593" s="22">
        <f t="shared" si="19"/>
        <v>0</v>
      </c>
    </row>
    <row r="594" spans="1:25" x14ac:dyDescent="0.2">
      <c r="A594" t="s">
        <v>5049</v>
      </c>
      <c r="B594" t="s">
        <v>987</v>
      </c>
      <c r="C594" t="s">
        <v>2037</v>
      </c>
      <c r="D594">
        <v>1000</v>
      </c>
      <c r="E594">
        <v>3608</v>
      </c>
      <c r="F594">
        <v>0</v>
      </c>
      <c r="G594">
        <v>0</v>
      </c>
      <c r="H594">
        <v>6.5</v>
      </c>
      <c r="I594">
        <v>159</v>
      </c>
      <c r="J594">
        <v>92</v>
      </c>
      <c r="K594">
        <v>2926565</v>
      </c>
      <c r="L594">
        <v>3000000</v>
      </c>
      <c r="M594" s="2">
        <f>VLOOKUP(A594,Sheet2!$A$1:G4318,2,0)</f>
        <v>39715</v>
      </c>
      <c r="N594" t="str">
        <f>VLOOKUP(A594,Sheet2!$A$1:G4318,3,0)</f>
        <v>Color</v>
      </c>
      <c r="O594" t="str">
        <f>VLOOKUP(A594,Sheet2!$A$1:G4318,4,0)</f>
        <v>Comedy</v>
      </c>
      <c r="P594" t="str">
        <f>VLOOKUP(A594,Sheet2!$A$1:G4318,5,0)</f>
        <v>English</v>
      </c>
      <c r="Q594" t="str">
        <f>VLOOKUP(A594,Sheet2!$A$1:G4318,6,0)</f>
        <v>USA</v>
      </c>
      <c r="R594" t="str">
        <f>VLOOKUP(A594,Sheet2!$A$1:G4318,7,0)</f>
        <v>R</v>
      </c>
      <c r="S594" t="str">
        <f>IF(Table1[[#This Row],[Language]]="English","English","Other language")</f>
        <v>English</v>
      </c>
      <c r="T594">
        <f>Table1[[#This Row],[Gross Revenue]]-Table1[[#This Row],[Budget]]</f>
        <v>-73435</v>
      </c>
      <c r="U594" s="1">
        <f>(Table1[[#This Row],[Gross Revenue]]/Table1[[#This Row],[Budget]])-1</f>
        <v>-2.447833333333338E-2</v>
      </c>
      <c r="V594" t="str">
        <f t="shared" si="18"/>
        <v>90-110 minutes</v>
      </c>
      <c r="W594">
        <f>Table1[[#This Row],[Profit]]/Table1[[#This Row],[Budget]]</f>
        <v>-2.4478333333333335E-2</v>
      </c>
      <c r="X594" s="22" t="str">
        <f>IF(L594="","",
IF(L594&lt;Predictability!$B$1,"Low",
IF(L594&lt;=Predictability!$B$2,"Mid","High")))</f>
        <v>Low</v>
      </c>
      <c r="Y594" s="22">
        <f t="shared" si="19"/>
        <v>0</v>
      </c>
    </row>
    <row r="595" spans="1:25" x14ac:dyDescent="0.2">
      <c r="A595" t="s">
        <v>3684</v>
      </c>
      <c r="B595" t="s">
        <v>146</v>
      </c>
      <c r="C595" t="s">
        <v>726</v>
      </c>
      <c r="D595">
        <v>2000</v>
      </c>
      <c r="E595">
        <v>6729</v>
      </c>
      <c r="F595">
        <v>148</v>
      </c>
      <c r="G595">
        <v>0</v>
      </c>
      <c r="H595">
        <v>5.2</v>
      </c>
      <c r="I595">
        <v>105</v>
      </c>
      <c r="J595">
        <v>99</v>
      </c>
      <c r="K595">
        <v>73701902</v>
      </c>
      <c r="L595">
        <v>60000000</v>
      </c>
      <c r="M595" s="2">
        <f>VLOOKUP(A595,Sheet2!$A$1:G4319,2,0)</f>
        <v>38247</v>
      </c>
      <c r="N595" t="str">
        <f>VLOOKUP(A595,Sheet2!$A$1:G4319,3,0)</f>
        <v>Color</v>
      </c>
      <c r="O595" t="str">
        <f>VLOOKUP(A595,Sheet2!$A$1:G4319,4,0)</f>
        <v>Comedy</v>
      </c>
      <c r="P595" t="str">
        <f>VLOOKUP(A595,Sheet2!$A$1:G4319,5,0)</f>
        <v>English</v>
      </c>
      <c r="Q595" t="str">
        <f>VLOOKUP(A595,Sheet2!$A$1:G4319,6,0)</f>
        <v>USA</v>
      </c>
      <c r="R595" t="str">
        <f>VLOOKUP(A595,Sheet2!$A$1:G4319,7,0)</f>
        <v>PG</v>
      </c>
      <c r="S595" t="str">
        <f>IF(Table1[[#This Row],[Language]]="English","English","Other language")</f>
        <v>English</v>
      </c>
      <c r="T595">
        <f>Table1[[#This Row],[Gross Revenue]]-Table1[[#This Row],[Budget]]</f>
        <v>13701902</v>
      </c>
      <c r="U595" s="1">
        <f>(Table1[[#This Row],[Gross Revenue]]/Table1[[#This Row],[Budget]])-1</f>
        <v>0.22836503333333336</v>
      </c>
      <c r="V595" t="str">
        <f t="shared" si="18"/>
        <v>90-110 minutes</v>
      </c>
      <c r="W595">
        <f>Table1[[#This Row],[Profit]]/Table1[[#This Row],[Budget]]</f>
        <v>0.22836503333333333</v>
      </c>
      <c r="X595" s="22" t="str">
        <f>IF(L595="","",
IF(L595&lt;Predictability!$B$1,"Low",
IF(L595&lt;=Predictability!$B$2,"Mid","High")))</f>
        <v>High</v>
      </c>
      <c r="Y595" s="22">
        <f t="shared" si="19"/>
        <v>0</v>
      </c>
    </row>
    <row r="596" spans="1:25" x14ac:dyDescent="0.2">
      <c r="A596" t="s">
        <v>6007</v>
      </c>
      <c r="B596" t="s">
        <v>421</v>
      </c>
      <c r="C596" t="s">
        <v>264</v>
      </c>
      <c r="D596">
        <v>963</v>
      </c>
      <c r="E596">
        <v>2054</v>
      </c>
      <c r="F596">
        <v>128</v>
      </c>
      <c r="G596">
        <v>32000</v>
      </c>
      <c r="H596">
        <v>7.1</v>
      </c>
      <c r="I596">
        <v>414</v>
      </c>
      <c r="J596">
        <v>89</v>
      </c>
      <c r="K596">
        <v>64572496</v>
      </c>
      <c r="L596">
        <v>12000000</v>
      </c>
      <c r="M596" s="2">
        <f>VLOOKUP(A596,Sheet2!$A$1:G4320,2,0)</f>
        <v>41062</v>
      </c>
      <c r="N596" t="str">
        <f>VLOOKUP(A596,Sheet2!$A$1:G4320,3,0)</f>
        <v>Color</v>
      </c>
      <c r="O596" t="str">
        <f>VLOOKUP(A596,Sheet2!$A$1:G4320,4,0)</f>
        <v>Drama</v>
      </c>
      <c r="P596" t="str">
        <f>VLOOKUP(A596,Sheet2!$A$1:G4320,5,0)</f>
        <v>English</v>
      </c>
      <c r="Q596" t="str">
        <f>VLOOKUP(A596,Sheet2!$A$1:G4320,6,0)</f>
        <v>USA</v>
      </c>
      <c r="R596" t="str">
        <f>VLOOKUP(A596,Sheet2!$A$1:G4320,7,0)</f>
        <v>PG-13</v>
      </c>
      <c r="S596" t="str">
        <f>IF(Table1[[#This Row],[Language]]="English","English","Other language")</f>
        <v>English</v>
      </c>
      <c r="T596">
        <f>Table1[[#This Row],[Gross Revenue]]-Table1[[#This Row],[Budget]]</f>
        <v>52572496</v>
      </c>
      <c r="U596" s="1">
        <f>(Table1[[#This Row],[Gross Revenue]]/Table1[[#This Row],[Budget]])-1</f>
        <v>4.3810413333333331</v>
      </c>
      <c r="V596" t="str">
        <f t="shared" si="18"/>
        <v>&lt;90 minutes</v>
      </c>
      <c r="W596">
        <f>Table1[[#This Row],[Profit]]/Table1[[#This Row],[Budget]]</f>
        <v>4.3810413333333331</v>
      </c>
      <c r="X596" s="22" t="str">
        <f>IF(L596="","",
IF(L596&lt;Predictability!$B$1,"Low",
IF(L596&lt;=Predictability!$B$2,"Mid","High")))</f>
        <v>Mid</v>
      </c>
      <c r="Y596" s="22">
        <f t="shared" si="19"/>
        <v>1</v>
      </c>
    </row>
    <row r="597" spans="1:25" x14ac:dyDescent="0.2">
      <c r="A597" t="s">
        <v>5275</v>
      </c>
      <c r="B597" t="s">
        <v>2193</v>
      </c>
      <c r="C597" t="s">
        <v>1742</v>
      </c>
      <c r="D597">
        <v>625</v>
      </c>
      <c r="E597">
        <v>1378</v>
      </c>
      <c r="F597">
        <v>44</v>
      </c>
      <c r="G597">
        <v>170</v>
      </c>
      <c r="H597">
        <v>6.6</v>
      </c>
      <c r="I597">
        <v>59</v>
      </c>
      <c r="J597">
        <v>96</v>
      </c>
      <c r="K597">
        <v>1050600</v>
      </c>
      <c r="L597">
        <v>250000</v>
      </c>
      <c r="M597" s="2">
        <f>VLOOKUP(A597,Sheet2!$A$1:G4321,2,0)</f>
        <v>36780</v>
      </c>
      <c r="N597" t="str">
        <f>VLOOKUP(A597,Sheet2!$A$1:G4321,3,0)</f>
        <v>Color</v>
      </c>
      <c r="O597" t="str">
        <f>VLOOKUP(A597,Sheet2!$A$1:G4321,4,0)</f>
        <v>Comedy</v>
      </c>
      <c r="P597" t="str">
        <f>VLOOKUP(A597,Sheet2!$A$1:G4321,5,0)</f>
        <v>English</v>
      </c>
      <c r="Q597" t="str">
        <f>VLOOKUP(A597,Sheet2!$A$1:G4321,6,0)</f>
        <v>USA</v>
      </c>
      <c r="R597" t="str">
        <f>VLOOKUP(A597,Sheet2!$A$1:G4321,7,0)</f>
        <v>R</v>
      </c>
      <c r="S597" t="str">
        <f>IF(Table1[[#This Row],[Language]]="English","English","Other language")</f>
        <v>English</v>
      </c>
      <c r="T597">
        <f>Table1[[#This Row],[Gross Revenue]]-Table1[[#This Row],[Budget]]</f>
        <v>800600</v>
      </c>
      <c r="U597" s="1">
        <f>(Table1[[#This Row],[Gross Revenue]]/Table1[[#This Row],[Budget]])-1</f>
        <v>3.2023999999999999</v>
      </c>
      <c r="V597" t="str">
        <f t="shared" si="18"/>
        <v>90-110 minutes</v>
      </c>
      <c r="W597">
        <f>Table1[[#This Row],[Profit]]/Table1[[#This Row],[Budget]]</f>
        <v>3.2023999999999999</v>
      </c>
      <c r="X597" s="22" t="str">
        <f>IF(L597="","",
IF(L597&lt;Predictability!$B$1,"Low",
IF(L597&lt;=Predictability!$B$2,"Mid","High")))</f>
        <v>Low</v>
      </c>
      <c r="Y597" s="22">
        <f t="shared" si="19"/>
        <v>1</v>
      </c>
    </row>
    <row r="598" spans="1:25" x14ac:dyDescent="0.2">
      <c r="A598" t="s">
        <v>4560</v>
      </c>
      <c r="B598" t="s">
        <v>1647</v>
      </c>
      <c r="C598" t="s">
        <v>1648</v>
      </c>
      <c r="D598">
        <v>78</v>
      </c>
      <c r="E598">
        <v>221</v>
      </c>
      <c r="F598">
        <v>21</v>
      </c>
      <c r="G598">
        <v>874</v>
      </c>
      <c r="H598">
        <v>6.2</v>
      </c>
      <c r="I598">
        <v>12</v>
      </c>
      <c r="J598">
        <v>125</v>
      </c>
      <c r="K598">
        <v>169379</v>
      </c>
      <c r="L598">
        <v>10000000</v>
      </c>
      <c r="M598" s="2">
        <f>VLOOKUP(A598,Sheet2!$A$1:G4322,2,0)</f>
        <v>41347</v>
      </c>
      <c r="N598" t="str">
        <f>VLOOKUP(A598,Sheet2!$A$1:G4322,3,0)</f>
        <v>Color</v>
      </c>
      <c r="O598" t="str">
        <f>VLOOKUP(A598,Sheet2!$A$1:G4322,4,0)</f>
        <v>Drama</v>
      </c>
      <c r="P598" t="str">
        <f>VLOOKUP(A598,Sheet2!$A$1:G4322,5,0)</f>
        <v>Spanish</v>
      </c>
      <c r="Q598" t="str">
        <f>VLOOKUP(A598,Sheet2!$A$1:G4322,6,0)</f>
        <v>Mexico</v>
      </c>
      <c r="R598" t="str">
        <f>VLOOKUP(A598,Sheet2!$A$1:G4322,7,0)</f>
        <v>R</v>
      </c>
      <c r="S598" t="str">
        <f>IF(Table1[[#This Row],[Language]]="English","English","Other language")</f>
        <v>Other language</v>
      </c>
      <c r="T598">
        <f>Table1[[#This Row],[Gross Revenue]]-Table1[[#This Row],[Budget]]</f>
        <v>-9830621</v>
      </c>
      <c r="U598" s="1">
        <f>(Table1[[#This Row],[Gross Revenue]]/Table1[[#This Row],[Budget]])-1</f>
        <v>-0.98306210000000005</v>
      </c>
      <c r="V598" t="str">
        <f t="shared" si="18"/>
        <v>111-130 minutes</v>
      </c>
      <c r="W598">
        <f>Table1[[#This Row],[Profit]]/Table1[[#This Row],[Budget]]</f>
        <v>-0.98306210000000005</v>
      </c>
      <c r="X598" s="22" t="str">
        <f>IF(L598="","",
IF(L598&lt;Predictability!$B$1,"Low",
IF(L598&lt;=Predictability!$B$2,"Mid","High")))</f>
        <v>Mid</v>
      </c>
      <c r="Y598" s="22">
        <f t="shared" si="19"/>
        <v>0</v>
      </c>
    </row>
    <row r="599" spans="1:25" x14ac:dyDescent="0.2">
      <c r="A599" t="s">
        <v>5839</v>
      </c>
      <c r="B599" t="s">
        <v>1528</v>
      </c>
      <c r="C599" t="s">
        <v>1702</v>
      </c>
      <c r="D599">
        <v>2000</v>
      </c>
      <c r="E599">
        <v>4671</v>
      </c>
      <c r="F599">
        <v>0</v>
      </c>
      <c r="G599">
        <v>56000</v>
      </c>
      <c r="H599">
        <v>7</v>
      </c>
      <c r="I599">
        <v>343</v>
      </c>
      <c r="J599">
        <v>105</v>
      </c>
      <c r="K599">
        <v>201148159</v>
      </c>
      <c r="L599">
        <v>95000000</v>
      </c>
      <c r="M599" s="2">
        <f>VLOOKUP(A599,Sheet2!$A$1:G4323,2,0)</f>
        <v>42012</v>
      </c>
      <c r="N599" t="str">
        <f>VLOOKUP(A599,Sheet2!$A$1:G4323,3,0)</f>
        <v>Color</v>
      </c>
      <c r="O599" t="str">
        <f>VLOOKUP(A599,Sheet2!$A$1:G4323,4,0)</f>
        <v>Drama</v>
      </c>
      <c r="P599" t="str">
        <f>VLOOKUP(A599,Sheet2!$A$1:G4323,5,0)</f>
        <v>English</v>
      </c>
      <c r="Q599" t="str">
        <f>VLOOKUP(A599,Sheet2!$A$1:G4323,6,0)</f>
        <v>USA</v>
      </c>
      <c r="R599" t="str">
        <f>VLOOKUP(A599,Sheet2!$A$1:G4323,7,0)</f>
        <v>PG</v>
      </c>
      <c r="S599" t="str">
        <f>IF(Table1[[#This Row],[Language]]="English","English","Other language")</f>
        <v>English</v>
      </c>
      <c r="T599">
        <f>Table1[[#This Row],[Gross Revenue]]-Table1[[#This Row],[Budget]]</f>
        <v>106148159</v>
      </c>
      <c r="U599" s="1">
        <f>(Table1[[#This Row],[Gross Revenue]]/Table1[[#This Row],[Budget]])-1</f>
        <v>1.1173490421052632</v>
      </c>
      <c r="V599" t="str">
        <f t="shared" si="18"/>
        <v>90-110 minutes</v>
      </c>
      <c r="W599">
        <f>Table1[[#This Row],[Profit]]/Table1[[#This Row],[Budget]]</f>
        <v>1.1173490421052632</v>
      </c>
      <c r="X599" s="22" t="str">
        <f>IF(L599="","",
IF(L599&lt;Predictability!$B$1,"Low",
IF(L599&lt;=Predictability!$B$2,"Mid","High")))</f>
        <v>High</v>
      </c>
      <c r="Y599" s="22">
        <f t="shared" si="19"/>
        <v>1</v>
      </c>
    </row>
    <row r="600" spans="1:25" x14ac:dyDescent="0.2">
      <c r="A600" t="s">
        <v>6833</v>
      </c>
      <c r="B600" t="s">
        <v>2354</v>
      </c>
      <c r="C600" t="s">
        <v>614</v>
      </c>
      <c r="D600">
        <v>680</v>
      </c>
      <c r="E600">
        <v>2523</v>
      </c>
      <c r="F600">
        <v>2000</v>
      </c>
      <c r="G600">
        <v>0</v>
      </c>
      <c r="H600">
        <v>8</v>
      </c>
      <c r="I600">
        <v>201</v>
      </c>
      <c r="J600">
        <v>144</v>
      </c>
      <c r="K600">
        <v>61644321</v>
      </c>
      <c r="L600">
        <v>88000000</v>
      </c>
      <c r="M600" s="2">
        <f>VLOOKUP(A600,Sheet2!$A$1:G4324,2,0)</f>
        <v>38651</v>
      </c>
      <c r="N600" t="str">
        <f>VLOOKUP(A600,Sheet2!$A$1:G4324,3,0)</f>
        <v>Color</v>
      </c>
      <c r="O600" t="str">
        <f>VLOOKUP(A600,Sheet2!$A$1:G4324,4,0)</f>
        <v>Biography</v>
      </c>
      <c r="P600" t="str">
        <f>VLOOKUP(A600,Sheet2!$A$1:G4324,5,0)</f>
        <v>English</v>
      </c>
      <c r="Q600" t="str">
        <f>VLOOKUP(A600,Sheet2!$A$1:G4324,6,0)</f>
        <v>USA</v>
      </c>
      <c r="R600" t="str">
        <f>VLOOKUP(A600,Sheet2!$A$1:G4324,7,0)</f>
        <v>PG-13</v>
      </c>
      <c r="S600" t="str">
        <f>IF(Table1[[#This Row],[Language]]="English","English","Other language")</f>
        <v>English</v>
      </c>
      <c r="T600">
        <f>Table1[[#This Row],[Gross Revenue]]-Table1[[#This Row],[Budget]]</f>
        <v>-26355679</v>
      </c>
      <c r="U600" s="1">
        <f>(Table1[[#This Row],[Gross Revenue]]/Table1[[#This Row],[Budget]])-1</f>
        <v>-0.29949635227272731</v>
      </c>
      <c r="V600" t="str">
        <f t="shared" si="18"/>
        <v>131-150 minutes</v>
      </c>
      <c r="W600">
        <f>Table1[[#This Row],[Profit]]/Table1[[#This Row],[Budget]]</f>
        <v>-0.29949635227272725</v>
      </c>
      <c r="X600" s="22" t="str">
        <f>IF(L600="","",
IF(L600&lt;Predictability!$B$1,"Low",
IF(L600&lt;=Predictability!$B$2,"Mid","High")))</f>
        <v>High</v>
      </c>
      <c r="Y600" s="22">
        <f t="shared" si="19"/>
        <v>0</v>
      </c>
    </row>
    <row r="601" spans="1:25" x14ac:dyDescent="0.2">
      <c r="A601" t="s">
        <v>4211</v>
      </c>
      <c r="B601" t="s">
        <v>1082</v>
      </c>
      <c r="C601" t="s">
        <v>951</v>
      </c>
      <c r="D601">
        <v>14000</v>
      </c>
      <c r="E601">
        <v>20503</v>
      </c>
      <c r="F601">
        <v>80</v>
      </c>
      <c r="G601">
        <v>0</v>
      </c>
      <c r="H601">
        <v>5.9</v>
      </c>
      <c r="I601">
        <v>157</v>
      </c>
      <c r="J601">
        <v>109</v>
      </c>
      <c r="K601">
        <v>13838130</v>
      </c>
      <c r="L601">
        <v>40000000</v>
      </c>
      <c r="M601" s="2">
        <f>VLOOKUP(A601,Sheet2!$A$1:G4325,2,0)</f>
        <v>39864</v>
      </c>
      <c r="N601" t="str">
        <f>VLOOKUP(A601,Sheet2!$A$1:G4325,3,0)</f>
        <v>Color</v>
      </c>
      <c r="O601" t="str">
        <f>VLOOKUP(A601,Sheet2!$A$1:G4325,4,0)</f>
        <v>Action</v>
      </c>
      <c r="P601" t="str">
        <f>VLOOKUP(A601,Sheet2!$A$1:G4325,5,0)</f>
        <v>English</v>
      </c>
      <c r="Q601" t="str">
        <f>VLOOKUP(A601,Sheet2!$A$1:G4325,6,0)</f>
        <v>USA</v>
      </c>
      <c r="R601" t="str">
        <f>VLOOKUP(A601,Sheet2!$A$1:G4325,7,0)</f>
        <v>PG-13</v>
      </c>
      <c r="S601" t="str">
        <f>IF(Table1[[#This Row],[Language]]="English","English","Other language")</f>
        <v>English</v>
      </c>
      <c r="T601">
        <f>Table1[[#This Row],[Gross Revenue]]-Table1[[#This Row],[Budget]]</f>
        <v>-26161870</v>
      </c>
      <c r="U601" s="1">
        <f>(Table1[[#This Row],[Gross Revenue]]/Table1[[#This Row],[Budget]])-1</f>
        <v>-0.65404675000000001</v>
      </c>
      <c r="V601" t="str">
        <f t="shared" si="18"/>
        <v>90-110 minutes</v>
      </c>
      <c r="W601">
        <f>Table1[[#This Row],[Profit]]/Table1[[#This Row],[Budget]]</f>
        <v>-0.65404675000000001</v>
      </c>
      <c r="X601" s="22" t="str">
        <f>IF(L601="","",
IF(L601&lt;Predictability!$B$1,"Low",
IF(L601&lt;=Predictability!$B$2,"Mid","High")))</f>
        <v>Mid</v>
      </c>
      <c r="Y601" s="22">
        <f t="shared" si="19"/>
        <v>0</v>
      </c>
    </row>
    <row r="602" spans="1:25" x14ac:dyDescent="0.2">
      <c r="A602" t="s">
        <v>5613</v>
      </c>
      <c r="B602" t="s">
        <v>211</v>
      </c>
      <c r="C602" t="s">
        <v>1831</v>
      </c>
      <c r="D602">
        <v>22000</v>
      </c>
      <c r="E602">
        <v>34377</v>
      </c>
      <c r="F602">
        <v>105</v>
      </c>
      <c r="G602">
        <v>416</v>
      </c>
      <c r="H602">
        <v>6.2</v>
      </c>
      <c r="I602">
        <v>104</v>
      </c>
      <c r="J602">
        <v>108</v>
      </c>
      <c r="K602">
        <v>22433915</v>
      </c>
      <c r="L602">
        <v>60000000</v>
      </c>
      <c r="M602" s="2">
        <f>VLOOKUP(A602,Sheet2!$A$1:G4326,2,0)</f>
        <v>37359</v>
      </c>
      <c r="N602" t="str">
        <f>VLOOKUP(A602,Sheet2!$A$1:G4326,3,0)</f>
        <v>Color</v>
      </c>
      <c r="O602" t="str">
        <f>VLOOKUP(A602,Sheet2!$A$1:G4326,4,0)</f>
        <v>Crime</v>
      </c>
      <c r="P602" t="str">
        <f>VLOOKUP(A602,Sheet2!$A$1:G4326,5,0)</f>
        <v>English</v>
      </c>
      <c r="Q602" t="str">
        <f>VLOOKUP(A602,Sheet2!$A$1:G4326,6,0)</f>
        <v>USA</v>
      </c>
      <c r="R602" t="str">
        <f>VLOOKUP(A602,Sheet2!$A$1:G4326,7,0)</f>
        <v>R</v>
      </c>
      <c r="S602" t="str">
        <f>IF(Table1[[#This Row],[Language]]="English","English","Other language")</f>
        <v>English</v>
      </c>
      <c r="T602">
        <f>Table1[[#This Row],[Gross Revenue]]-Table1[[#This Row],[Budget]]</f>
        <v>-37566085</v>
      </c>
      <c r="U602" s="1">
        <f>(Table1[[#This Row],[Gross Revenue]]/Table1[[#This Row],[Budget]])-1</f>
        <v>-0.62610141666666674</v>
      </c>
      <c r="V602" t="str">
        <f t="shared" si="18"/>
        <v>90-110 minutes</v>
      </c>
      <c r="W602">
        <f>Table1[[#This Row],[Profit]]/Table1[[#This Row],[Budget]]</f>
        <v>-0.62610141666666663</v>
      </c>
      <c r="X602" s="22" t="str">
        <f>IF(L602="","",
IF(L602&lt;Predictability!$B$1,"Low",
IF(L602&lt;=Predictability!$B$2,"Mid","High")))</f>
        <v>High</v>
      </c>
      <c r="Y602" s="22">
        <f t="shared" si="19"/>
        <v>0</v>
      </c>
    </row>
    <row r="603" spans="1:25" x14ac:dyDescent="0.2">
      <c r="A603" t="s">
        <v>4599</v>
      </c>
      <c r="B603" t="s">
        <v>101</v>
      </c>
      <c r="C603" t="s">
        <v>1564</v>
      </c>
      <c r="D603">
        <v>14000</v>
      </c>
      <c r="E603">
        <v>17877</v>
      </c>
      <c r="F603">
        <v>17</v>
      </c>
      <c r="G603">
        <v>309</v>
      </c>
      <c r="H603">
        <v>6.2</v>
      </c>
      <c r="I603">
        <v>50</v>
      </c>
      <c r="J603">
        <v>111</v>
      </c>
      <c r="K603">
        <v>20300000</v>
      </c>
      <c r="L603">
        <v>40000000</v>
      </c>
      <c r="M603" s="2">
        <f>VLOOKUP(A603,Sheet2!$A$1:G4327,2,0)</f>
        <v>35127</v>
      </c>
      <c r="N603" t="str">
        <f>VLOOKUP(A603,Sheet2!$A$1:G4327,3,0)</f>
        <v>Color</v>
      </c>
      <c r="O603" t="str">
        <f>VLOOKUP(A603,Sheet2!$A$1:G4327,4,0)</f>
        <v>Drama</v>
      </c>
      <c r="P603" t="str">
        <f>VLOOKUP(A603,Sheet2!$A$1:G4327,5,0)</f>
        <v>English</v>
      </c>
      <c r="Q603" t="str">
        <f>VLOOKUP(A603,Sheet2!$A$1:G4327,6,0)</f>
        <v>USA</v>
      </c>
      <c r="R603" t="str">
        <f>VLOOKUP(A603,Sheet2!$A$1:G4327,7,0)</f>
        <v>R</v>
      </c>
      <c r="S603" t="str">
        <f>IF(Table1[[#This Row],[Language]]="English","English","Other language")</f>
        <v>English</v>
      </c>
      <c r="T603">
        <f>Table1[[#This Row],[Gross Revenue]]-Table1[[#This Row],[Budget]]</f>
        <v>-19700000</v>
      </c>
      <c r="U603" s="1">
        <f>(Table1[[#This Row],[Gross Revenue]]/Table1[[#This Row],[Budget]])-1</f>
        <v>-0.49250000000000005</v>
      </c>
      <c r="V603" t="str">
        <f t="shared" si="18"/>
        <v>111-130 minutes</v>
      </c>
      <c r="W603">
        <f>Table1[[#This Row],[Profit]]/Table1[[#This Row],[Budget]]</f>
        <v>-0.49249999999999999</v>
      </c>
      <c r="X603" s="22" t="str">
        <f>IF(L603="","",
IF(L603&lt;Predictability!$B$1,"Low",
IF(L603&lt;=Predictability!$B$2,"Mid","High")))</f>
        <v>Mid</v>
      </c>
      <c r="Y603" s="22">
        <f t="shared" si="19"/>
        <v>0</v>
      </c>
    </row>
    <row r="604" spans="1:25" x14ac:dyDescent="0.2">
      <c r="A604" t="s">
        <v>6339</v>
      </c>
      <c r="B604" t="s">
        <v>2877</v>
      </c>
      <c r="C604" t="s">
        <v>2878</v>
      </c>
      <c r="D604">
        <v>3000</v>
      </c>
      <c r="E604">
        <v>3825</v>
      </c>
      <c r="F604">
        <v>20</v>
      </c>
      <c r="G604">
        <v>0</v>
      </c>
      <c r="H604">
        <v>7.4</v>
      </c>
      <c r="I604">
        <v>149</v>
      </c>
      <c r="J604">
        <v>104</v>
      </c>
      <c r="K604">
        <v>6670712</v>
      </c>
      <c r="L604">
        <v>6000000</v>
      </c>
      <c r="M604" s="2">
        <f>VLOOKUP(A604,Sheet2!$A$1:G4328,2,0)</f>
        <v>39933</v>
      </c>
      <c r="N604" t="str">
        <f>VLOOKUP(A604,Sheet2!$A$1:G4328,3,0)</f>
        <v>Color</v>
      </c>
      <c r="O604" t="str">
        <f>VLOOKUP(A604,Sheet2!$A$1:G4328,4,0)</f>
        <v>Comedy</v>
      </c>
      <c r="P604" t="str">
        <f>VLOOKUP(A604,Sheet2!$A$1:G4328,5,0)</f>
        <v>English</v>
      </c>
      <c r="Q604" t="str">
        <f>VLOOKUP(A604,Sheet2!$A$1:G4328,6,0)</f>
        <v>USA</v>
      </c>
      <c r="R604" t="str">
        <f>VLOOKUP(A604,Sheet2!$A$1:G4328,7,0)</f>
        <v>PG-13</v>
      </c>
      <c r="S604" t="str">
        <f>IF(Table1[[#This Row],[Language]]="English","English","Other language")</f>
        <v>English</v>
      </c>
      <c r="T604">
        <f>Table1[[#This Row],[Gross Revenue]]-Table1[[#This Row],[Budget]]</f>
        <v>670712</v>
      </c>
      <c r="U604" s="1">
        <f>(Table1[[#This Row],[Gross Revenue]]/Table1[[#This Row],[Budget]])-1</f>
        <v>0.1117853333333334</v>
      </c>
      <c r="V604" t="str">
        <f t="shared" si="18"/>
        <v>90-110 minutes</v>
      </c>
      <c r="W604">
        <f>Table1[[#This Row],[Profit]]/Table1[[#This Row],[Budget]]</f>
        <v>0.11178533333333333</v>
      </c>
      <c r="X604" s="22" t="str">
        <f>IF(L604="","",
IF(L604&lt;Predictability!$B$1,"Low",
IF(L604&lt;=Predictability!$B$2,"Mid","High")))</f>
        <v>Low</v>
      </c>
      <c r="Y604" s="22">
        <f t="shared" si="19"/>
        <v>0</v>
      </c>
    </row>
    <row r="605" spans="1:25" x14ac:dyDescent="0.2">
      <c r="A605" t="s">
        <v>5403</v>
      </c>
      <c r="B605" t="s">
        <v>74</v>
      </c>
      <c r="C605" t="s">
        <v>867</v>
      </c>
      <c r="D605">
        <v>12000</v>
      </c>
      <c r="E605">
        <v>13905</v>
      </c>
      <c r="F605">
        <v>52</v>
      </c>
      <c r="G605">
        <v>0</v>
      </c>
      <c r="H605">
        <v>6.7</v>
      </c>
      <c r="I605">
        <v>110</v>
      </c>
      <c r="J605">
        <v>114</v>
      </c>
      <c r="K605">
        <v>78745923</v>
      </c>
      <c r="L605">
        <v>55000000</v>
      </c>
      <c r="M605" s="2">
        <f>VLOOKUP(A605,Sheet2!$A$1:G4329,2,0)</f>
        <v>35963</v>
      </c>
      <c r="N605" t="str">
        <f>VLOOKUP(A605,Sheet2!$A$1:G4329,3,0)</f>
        <v>Color</v>
      </c>
      <c r="O605" t="str">
        <f>VLOOKUP(A605,Sheet2!$A$1:G4329,4,0)</f>
        <v>Drama</v>
      </c>
      <c r="P605" t="str">
        <f>VLOOKUP(A605,Sheet2!$A$1:G4329,5,0)</f>
        <v>English</v>
      </c>
      <c r="Q605" t="str">
        <f>VLOOKUP(A605,Sheet2!$A$1:G4329,6,0)</f>
        <v>Germany</v>
      </c>
      <c r="R605" t="str">
        <f>VLOOKUP(A605,Sheet2!$A$1:G4329,7,0)</f>
        <v>PG-13</v>
      </c>
      <c r="S605" t="str">
        <f>IF(Table1[[#This Row],[Language]]="English","English","Other language")</f>
        <v>English</v>
      </c>
      <c r="T605">
        <f>Table1[[#This Row],[Gross Revenue]]-Table1[[#This Row],[Budget]]</f>
        <v>23745923</v>
      </c>
      <c r="U605" s="1">
        <f>(Table1[[#This Row],[Gross Revenue]]/Table1[[#This Row],[Budget]])-1</f>
        <v>0.4317440545454545</v>
      </c>
      <c r="V605" t="str">
        <f t="shared" si="18"/>
        <v>111-130 minutes</v>
      </c>
      <c r="W605">
        <f>Table1[[#This Row],[Profit]]/Table1[[#This Row],[Budget]]</f>
        <v>0.43174405454545456</v>
      </c>
      <c r="X605" s="22" t="str">
        <f>IF(L605="","",
IF(L605&lt;Predictability!$B$1,"Low",
IF(L605&lt;=Predictability!$B$2,"Mid","High")))</f>
        <v>High</v>
      </c>
      <c r="Y605" s="22">
        <f t="shared" si="19"/>
        <v>0</v>
      </c>
    </row>
    <row r="606" spans="1:25" x14ac:dyDescent="0.2">
      <c r="A606" t="s">
        <v>4994</v>
      </c>
      <c r="B606" t="s">
        <v>588</v>
      </c>
      <c r="C606" t="s">
        <v>2001</v>
      </c>
      <c r="D606">
        <v>13000</v>
      </c>
      <c r="E606">
        <v>15494</v>
      </c>
      <c r="F606">
        <v>27</v>
      </c>
      <c r="G606">
        <v>0</v>
      </c>
      <c r="H606">
        <v>6.5</v>
      </c>
      <c r="I606">
        <v>118</v>
      </c>
      <c r="J606">
        <v>90</v>
      </c>
      <c r="K606">
        <v>7871693</v>
      </c>
      <c r="L606">
        <v>55000000</v>
      </c>
      <c r="M606" s="2">
        <f>VLOOKUP(A606,Sheet2!$A$1:G4330,2,0)</f>
        <v>39734</v>
      </c>
      <c r="N606" t="str">
        <f>VLOOKUP(A606,Sheet2!$A$1:G4330,3,0)</f>
        <v>Color</v>
      </c>
      <c r="O606" t="str">
        <f>VLOOKUP(A606,Sheet2!$A$1:G4330,4,0)</f>
        <v>Adventure</v>
      </c>
      <c r="P606" t="str">
        <f>VLOOKUP(A606,Sheet2!$A$1:G4330,5,0)</f>
        <v>English</v>
      </c>
      <c r="Q606" t="str">
        <f>VLOOKUP(A606,Sheet2!$A$1:G4330,6,0)</f>
        <v>USA</v>
      </c>
      <c r="R606" t="str">
        <f>VLOOKUP(A606,Sheet2!$A$1:G4330,7,0)</f>
        <v>PG</v>
      </c>
      <c r="S606" t="str">
        <f>IF(Table1[[#This Row],[Language]]="English","English","Other language")</f>
        <v>English</v>
      </c>
      <c r="T606">
        <f>Table1[[#This Row],[Gross Revenue]]-Table1[[#This Row],[Budget]]</f>
        <v>-47128307</v>
      </c>
      <c r="U606" s="1">
        <f>(Table1[[#This Row],[Gross Revenue]]/Table1[[#This Row],[Budget]])-1</f>
        <v>-0.85687830909090912</v>
      </c>
      <c r="V606" t="str">
        <f t="shared" si="18"/>
        <v>90-110 minutes</v>
      </c>
      <c r="W606">
        <f>Table1[[#This Row],[Profit]]/Table1[[#This Row],[Budget]]</f>
        <v>-0.85687830909090912</v>
      </c>
      <c r="X606" s="22" t="str">
        <f>IF(L606="","",
IF(L606&lt;Predictability!$B$1,"Low",
IF(L606&lt;=Predictability!$B$2,"Mid","High")))</f>
        <v>High</v>
      </c>
      <c r="Y606" s="22">
        <f t="shared" si="19"/>
        <v>0</v>
      </c>
    </row>
    <row r="607" spans="1:25" x14ac:dyDescent="0.2">
      <c r="A607" t="s">
        <v>6784</v>
      </c>
      <c r="B607" t="s">
        <v>3125</v>
      </c>
      <c r="C607" t="s">
        <v>3126</v>
      </c>
      <c r="D607">
        <v>109</v>
      </c>
      <c r="E607">
        <v>245</v>
      </c>
      <c r="F607">
        <v>0</v>
      </c>
      <c r="G607">
        <v>204</v>
      </c>
      <c r="H607">
        <v>6</v>
      </c>
      <c r="I607">
        <v>38</v>
      </c>
      <c r="J607">
        <v>116</v>
      </c>
      <c r="K607">
        <v>325491</v>
      </c>
      <c r="L607">
        <v>17500000</v>
      </c>
      <c r="M607" s="2">
        <f>VLOOKUP(A607,Sheet2!$A$1:G4331,2,0)</f>
        <v>37370</v>
      </c>
      <c r="N607" t="str">
        <f>VLOOKUP(A607,Sheet2!$A$1:G4331,3,0)</f>
        <v>Color</v>
      </c>
      <c r="O607" t="str">
        <f>VLOOKUP(A607,Sheet2!$A$1:G4331,4,0)</f>
        <v>Crime</v>
      </c>
      <c r="P607" t="str">
        <f>VLOOKUP(A607,Sheet2!$A$1:G4331,5,0)</f>
        <v>English</v>
      </c>
      <c r="Q607" t="str">
        <f>VLOOKUP(A607,Sheet2!$A$1:G4331,6,0)</f>
        <v>USA</v>
      </c>
      <c r="R607" t="str">
        <f>VLOOKUP(A607,Sheet2!$A$1:G4331,7,0)</f>
        <v>R</v>
      </c>
      <c r="S607" t="str">
        <f>IF(Table1[[#This Row],[Language]]="English","English","Other language")</f>
        <v>English</v>
      </c>
      <c r="T607">
        <f>Table1[[#This Row],[Gross Revenue]]-Table1[[#This Row],[Budget]]</f>
        <v>-17174509</v>
      </c>
      <c r="U607" s="1">
        <f>(Table1[[#This Row],[Gross Revenue]]/Table1[[#This Row],[Budget]])-1</f>
        <v>-0.98140051428571429</v>
      </c>
      <c r="V607" t="str">
        <f t="shared" si="18"/>
        <v>111-130 minutes</v>
      </c>
      <c r="W607">
        <f>Table1[[#This Row],[Profit]]/Table1[[#This Row],[Budget]]</f>
        <v>-0.98140051428571429</v>
      </c>
      <c r="X607" s="22" t="str">
        <f>IF(L607="","",
IF(L607&lt;Predictability!$B$1,"Low",
IF(L607&lt;=Predictability!$B$2,"Mid","High")))</f>
        <v>Mid</v>
      </c>
      <c r="Y607" s="22">
        <f t="shared" si="19"/>
        <v>0</v>
      </c>
    </row>
    <row r="608" spans="1:25" x14ac:dyDescent="0.2">
      <c r="A608" t="s">
        <v>6258</v>
      </c>
      <c r="B608" t="s">
        <v>1802</v>
      </c>
      <c r="C608" t="s">
        <v>2122</v>
      </c>
      <c r="D608">
        <v>1000</v>
      </c>
      <c r="E608">
        <v>1211</v>
      </c>
      <c r="F608">
        <v>353</v>
      </c>
      <c r="G608">
        <v>28000</v>
      </c>
      <c r="H608">
        <v>8.6999999999999993</v>
      </c>
      <c r="I608">
        <v>214</v>
      </c>
      <c r="J608">
        <v>135</v>
      </c>
      <c r="K608">
        <v>7563397</v>
      </c>
      <c r="L608">
        <v>3300000</v>
      </c>
      <c r="M608" s="2">
        <f>VLOOKUP(A608,Sheet2!$A$1:G4332,2,0)</f>
        <v>37503</v>
      </c>
      <c r="N608" t="str">
        <f>VLOOKUP(A608,Sheet2!$A$1:G4332,3,0)</f>
        <v>Color</v>
      </c>
      <c r="O608" t="str">
        <f>VLOOKUP(A608,Sheet2!$A$1:G4332,4,0)</f>
        <v>Crime</v>
      </c>
      <c r="P608" t="str">
        <f>VLOOKUP(A608,Sheet2!$A$1:G4332,5,0)</f>
        <v>Portuguese</v>
      </c>
      <c r="Q608" t="str">
        <f>VLOOKUP(A608,Sheet2!$A$1:G4332,6,0)</f>
        <v>Brazil</v>
      </c>
      <c r="R608" t="str">
        <f>VLOOKUP(A608,Sheet2!$A$1:G4332,7,0)</f>
        <v>R</v>
      </c>
      <c r="S608" t="str">
        <f>IF(Table1[[#This Row],[Language]]="English","English","Other language")</f>
        <v>Other language</v>
      </c>
      <c r="T608">
        <f>Table1[[#This Row],[Gross Revenue]]-Table1[[#This Row],[Budget]]</f>
        <v>4263397</v>
      </c>
      <c r="U608" s="1">
        <f>(Table1[[#This Row],[Gross Revenue]]/Table1[[#This Row],[Budget]])-1</f>
        <v>1.2919384848484849</v>
      </c>
      <c r="V608" t="str">
        <f t="shared" si="18"/>
        <v>131-150 minutes</v>
      </c>
      <c r="W608">
        <f>Table1[[#This Row],[Profit]]/Table1[[#This Row],[Budget]]</f>
        <v>1.2919384848484849</v>
      </c>
      <c r="X608" s="22" t="str">
        <f>IF(L608="","",
IF(L608&lt;Predictability!$B$1,"Low",
IF(L608&lt;=Predictability!$B$2,"Mid","High")))</f>
        <v>Low</v>
      </c>
      <c r="Y608" s="22">
        <f t="shared" si="19"/>
        <v>1</v>
      </c>
    </row>
    <row r="609" spans="1:25" x14ac:dyDescent="0.2">
      <c r="A609" t="s">
        <v>6603</v>
      </c>
      <c r="B609" t="s">
        <v>3019</v>
      </c>
      <c r="C609" t="s">
        <v>3020</v>
      </c>
      <c r="D609">
        <v>52</v>
      </c>
      <c r="E609">
        <v>91</v>
      </c>
      <c r="F609">
        <v>14</v>
      </c>
      <c r="G609">
        <v>0</v>
      </c>
      <c r="H609">
        <v>7.7</v>
      </c>
      <c r="I609">
        <v>149</v>
      </c>
      <c r="J609">
        <v>132</v>
      </c>
      <c r="K609">
        <v>119922</v>
      </c>
      <c r="L609">
        <v>12000000</v>
      </c>
      <c r="M609" s="2">
        <f>VLOOKUP(A609,Sheet2!$A$1:G4333,2,0)</f>
        <v>39815</v>
      </c>
      <c r="N609" t="str">
        <f>VLOOKUP(A609,Sheet2!$A$1:G4333,3,0)</f>
        <v>Black and White</v>
      </c>
      <c r="O609" t="str">
        <f>VLOOKUP(A609,Sheet2!$A$1:G4333,4,0)</f>
        <v>Drama</v>
      </c>
      <c r="P609" t="str">
        <f>VLOOKUP(A609,Sheet2!$A$1:G4333,5,0)</f>
        <v>Mandarin</v>
      </c>
      <c r="Q609" t="str">
        <f>VLOOKUP(A609,Sheet2!$A$1:G4333,6,0)</f>
        <v>China</v>
      </c>
      <c r="R609" t="str">
        <f>VLOOKUP(A609,Sheet2!$A$1:G4333,7,0)</f>
        <v>R</v>
      </c>
      <c r="S609" t="str">
        <f>IF(Table1[[#This Row],[Language]]="English","English","Other language")</f>
        <v>Other language</v>
      </c>
      <c r="T609">
        <f>Table1[[#This Row],[Gross Revenue]]-Table1[[#This Row],[Budget]]</f>
        <v>-11880078</v>
      </c>
      <c r="U609" s="1">
        <f>(Table1[[#This Row],[Gross Revenue]]/Table1[[#This Row],[Budget]])-1</f>
        <v>-0.99000650000000001</v>
      </c>
      <c r="V609" t="str">
        <f t="shared" si="18"/>
        <v>131-150 minutes</v>
      </c>
      <c r="W609">
        <f>Table1[[#This Row],[Profit]]/Table1[[#This Row],[Budget]]</f>
        <v>-0.99000650000000001</v>
      </c>
      <c r="X609" s="22" t="str">
        <f>IF(L609="","",
IF(L609&lt;Predictability!$B$1,"Low",
IF(L609&lt;=Predictability!$B$2,"Mid","High")))</f>
        <v>Mid</v>
      </c>
      <c r="Y609" s="22">
        <f t="shared" si="19"/>
        <v>0</v>
      </c>
    </row>
    <row r="610" spans="1:25" x14ac:dyDescent="0.2">
      <c r="A610" t="s">
        <v>6807</v>
      </c>
      <c r="B610" t="s">
        <v>3133</v>
      </c>
      <c r="C610" t="s">
        <v>3134</v>
      </c>
      <c r="D610">
        <v>597</v>
      </c>
      <c r="E610">
        <v>2555</v>
      </c>
      <c r="F610">
        <v>21</v>
      </c>
      <c r="G610">
        <v>86</v>
      </c>
      <c r="H610">
        <v>5.3</v>
      </c>
      <c r="I610">
        <v>11</v>
      </c>
      <c r="J610">
        <v>91</v>
      </c>
      <c r="K610">
        <v>243347</v>
      </c>
      <c r="L610">
        <v>500000</v>
      </c>
      <c r="M610" s="2">
        <f>VLOOKUP(A610,Sheet2!$A$1:G4334,2,0)</f>
        <v>37322</v>
      </c>
      <c r="N610" t="str">
        <f>VLOOKUP(A610,Sheet2!$A$1:G4334,3,0)</f>
        <v>Color</v>
      </c>
      <c r="O610" t="str">
        <f>VLOOKUP(A610,Sheet2!$A$1:G4334,4,0)</f>
        <v>Crime</v>
      </c>
      <c r="P610" t="str">
        <f>VLOOKUP(A610,Sheet2!$A$1:G4334,5,0)</f>
        <v>English</v>
      </c>
      <c r="Q610" t="str">
        <f>VLOOKUP(A610,Sheet2!$A$1:G4334,6,0)</f>
        <v>USA</v>
      </c>
      <c r="R610" t="str">
        <f>VLOOKUP(A610,Sheet2!$A$1:G4334,7,0)</f>
        <v>R</v>
      </c>
      <c r="S610" t="str">
        <f>IF(Table1[[#This Row],[Language]]="English","English","Other language")</f>
        <v>English</v>
      </c>
      <c r="T610">
        <f>Table1[[#This Row],[Gross Revenue]]-Table1[[#This Row],[Budget]]</f>
        <v>-256653</v>
      </c>
      <c r="U610" s="1">
        <f>(Table1[[#This Row],[Gross Revenue]]/Table1[[#This Row],[Budget]])-1</f>
        <v>-0.51330600000000004</v>
      </c>
      <c r="V610" t="str">
        <f t="shared" si="18"/>
        <v>90-110 minutes</v>
      </c>
      <c r="W610">
        <f>Table1[[#This Row],[Profit]]/Table1[[#This Row],[Budget]]</f>
        <v>-0.51330600000000004</v>
      </c>
      <c r="X610" s="22" t="str">
        <f>IF(L610="","",
IF(L610&lt;Predictability!$B$1,"Low",
IF(L610&lt;=Predictability!$B$2,"Mid","High")))</f>
        <v>Low</v>
      </c>
      <c r="Y610" s="22">
        <f t="shared" si="19"/>
        <v>0</v>
      </c>
    </row>
    <row r="611" spans="1:25" x14ac:dyDescent="0.2">
      <c r="A611" t="s">
        <v>4159</v>
      </c>
      <c r="B611" t="s">
        <v>528</v>
      </c>
      <c r="C611" t="s">
        <v>823</v>
      </c>
      <c r="D611">
        <v>14000</v>
      </c>
      <c r="E611">
        <v>18003</v>
      </c>
      <c r="F611">
        <v>255</v>
      </c>
      <c r="G611">
        <v>15000</v>
      </c>
      <c r="H611">
        <v>5.8</v>
      </c>
      <c r="I611">
        <v>344</v>
      </c>
      <c r="J611">
        <v>106</v>
      </c>
      <c r="K611">
        <v>163192114</v>
      </c>
      <c r="L611">
        <v>125000000</v>
      </c>
      <c r="M611" s="2">
        <f>VLOOKUP(A611,Sheet2!$A$1:G4335,2,0)</f>
        <v>40286</v>
      </c>
      <c r="N611" t="str">
        <f>VLOOKUP(A611,Sheet2!$A$1:G4335,3,0)</f>
        <v>Color</v>
      </c>
      <c r="O611" t="str">
        <f>VLOOKUP(A611,Sheet2!$A$1:G4335,4,0)</f>
        <v>Action</v>
      </c>
      <c r="P611" t="str">
        <f>VLOOKUP(A611,Sheet2!$A$1:G4335,5,0)</f>
        <v>English</v>
      </c>
      <c r="Q611" t="str">
        <f>VLOOKUP(A611,Sheet2!$A$1:G4335,6,0)</f>
        <v>USA</v>
      </c>
      <c r="R611" t="str">
        <f>VLOOKUP(A611,Sheet2!$A$1:G4335,7,0)</f>
        <v>PG-13</v>
      </c>
      <c r="S611" t="str">
        <f>IF(Table1[[#This Row],[Language]]="English","English","Other language")</f>
        <v>English</v>
      </c>
      <c r="T611">
        <f>Table1[[#This Row],[Gross Revenue]]-Table1[[#This Row],[Budget]]</f>
        <v>38192114</v>
      </c>
      <c r="U611" s="1">
        <f>(Table1[[#This Row],[Gross Revenue]]/Table1[[#This Row],[Budget]])-1</f>
        <v>0.30553691199999999</v>
      </c>
      <c r="V611" t="str">
        <f t="shared" si="18"/>
        <v>90-110 minutes</v>
      </c>
      <c r="W611">
        <f>Table1[[#This Row],[Profit]]/Table1[[#This Row],[Budget]]</f>
        <v>0.30553691199999999</v>
      </c>
      <c r="X611" s="22" t="str">
        <f>IF(L611="","",
IF(L611&lt;Predictability!$B$1,"Low",
IF(L611&lt;=Predictability!$B$2,"Mid","High")))</f>
        <v>High</v>
      </c>
      <c r="Y611" s="22">
        <f t="shared" si="19"/>
        <v>0</v>
      </c>
    </row>
    <row r="612" spans="1:25" x14ac:dyDescent="0.2">
      <c r="A612" t="s">
        <v>5157</v>
      </c>
      <c r="B612" t="s">
        <v>936</v>
      </c>
      <c r="C612" t="s">
        <v>1721</v>
      </c>
      <c r="D612">
        <v>1000</v>
      </c>
      <c r="E612">
        <v>1795</v>
      </c>
      <c r="F612">
        <v>71</v>
      </c>
      <c r="G612">
        <v>515</v>
      </c>
      <c r="H612">
        <v>6.6</v>
      </c>
      <c r="I612">
        <v>49</v>
      </c>
      <c r="J612">
        <v>104</v>
      </c>
      <c r="K612">
        <v>1789892</v>
      </c>
      <c r="L612">
        <v>8000000</v>
      </c>
      <c r="M612" s="2">
        <f>VLOOKUP(A612,Sheet2!$A$1:G4336,2,0)</f>
        <v>35921</v>
      </c>
      <c r="N612" t="str">
        <f>VLOOKUP(A612,Sheet2!$A$1:G4336,3,0)</f>
        <v>Color</v>
      </c>
      <c r="O612" t="str">
        <f>VLOOKUP(A612,Sheet2!$A$1:G4336,4,0)</f>
        <v>Comedy</v>
      </c>
      <c r="P612" t="str">
        <f>VLOOKUP(A612,Sheet2!$A$1:G4336,5,0)</f>
        <v>English</v>
      </c>
      <c r="Q612" t="str">
        <f>VLOOKUP(A612,Sheet2!$A$1:G4336,6,0)</f>
        <v>Germany</v>
      </c>
      <c r="R612" t="str">
        <f>VLOOKUP(A612,Sheet2!$A$1:G4336,7,0)</f>
        <v>R</v>
      </c>
      <c r="S612" t="str">
        <f>IF(Table1[[#This Row],[Language]]="English","English","Other language")</f>
        <v>English</v>
      </c>
      <c r="T612">
        <f>Table1[[#This Row],[Gross Revenue]]-Table1[[#This Row],[Budget]]</f>
        <v>-6210108</v>
      </c>
      <c r="U612" s="1">
        <f>(Table1[[#This Row],[Gross Revenue]]/Table1[[#This Row],[Budget]])-1</f>
        <v>-0.7762635</v>
      </c>
      <c r="V612" t="str">
        <f t="shared" si="18"/>
        <v>90-110 minutes</v>
      </c>
      <c r="W612">
        <f>Table1[[#This Row],[Profit]]/Table1[[#This Row],[Budget]]</f>
        <v>-0.7762635</v>
      </c>
      <c r="X612" s="22" t="str">
        <f>IF(L612="","",
IF(L612&lt;Predictability!$B$1,"Low",
IF(L612&lt;=Predictability!$B$2,"Mid","High")))</f>
        <v>Low</v>
      </c>
      <c r="Y612" s="22">
        <f t="shared" si="19"/>
        <v>0</v>
      </c>
    </row>
    <row r="613" spans="1:25" x14ac:dyDescent="0.2">
      <c r="A613" t="s">
        <v>5735</v>
      </c>
      <c r="B613" t="s">
        <v>2489</v>
      </c>
      <c r="C613" t="s">
        <v>2490</v>
      </c>
      <c r="D613">
        <v>576</v>
      </c>
      <c r="E613">
        <v>776</v>
      </c>
      <c r="F613">
        <v>107</v>
      </c>
      <c r="G613">
        <v>171</v>
      </c>
      <c r="H613">
        <v>6.9</v>
      </c>
      <c r="I613">
        <v>81</v>
      </c>
      <c r="J613">
        <v>110</v>
      </c>
      <c r="K613">
        <v>136007</v>
      </c>
      <c r="L613">
        <v>4500</v>
      </c>
      <c r="M613" s="2">
        <f>VLOOKUP(A613,Sheet2!$A$1:G4337,2,0)</f>
        <v>38290</v>
      </c>
      <c r="N613" t="str">
        <f>VLOOKUP(A613,Sheet2!$A$1:G4337,3,0)</f>
        <v>Color</v>
      </c>
      <c r="O613" t="str">
        <f>VLOOKUP(A613,Sheet2!$A$1:G4337,4,0)</f>
        <v>Drama</v>
      </c>
      <c r="P613" t="str">
        <f>VLOOKUP(A613,Sheet2!$A$1:G4337,5,0)</f>
        <v>French</v>
      </c>
      <c r="Q613" t="str">
        <f>VLOOKUP(A613,Sheet2!$A$1:G4337,6,0)</f>
        <v>France</v>
      </c>
      <c r="R613" t="str">
        <f>VLOOKUP(A613,Sheet2!$A$1:G4337,7,0)</f>
        <v>R</v>
      </c>
      <c r="S613" t="str">
        <f>IF(Table1[[#This Row],[Language]]="English","English","Other language")</f>
        <v>Other language</v>
      </c>
      <c r="T613">
        <f>Table1[[#This Row],[Gross Revenue]]-Table1[[#This Row],[Budget]]</f>
        <v>131507</v>
      </c>
      <c r="U613" s="1">
        <f>(Table1[[#This Row],[Gross Revenue]]/Table1[[#This Row],[Budget]])-1</f>
        <v>29.223777777777777</v>
      </c>
      <c r="V613" t="str">
        <f t="shared" si="18"/>
        <v>90-110 minutes</v>
      </c>
      <c r="W613">
        <f>Table1[[#This Row],[Profit]]/Table1[[#This Row],[Budget]]</f>
        <v>29.223777777777777</v>
      </c>
      <c r="X613" s="22" t="str">
        <f>IF(L613="","",
IF(L613&lt;Predictability!$B$1,"Low",
IF(L613&lt;=Predictability!$B$2,"Mid","High")))</f>
        <v>Low</v>
      </c>
      <c r="Y613" s="22">
        <f t="shared" si="19"/>
        <v>1</v>
      </c>
    </row>
    <row r="614" spans="1:25" x14ac:dyDescent="0.2">
      <c r="A614" t="s">
        <v>5699</v>
      </c>
      <c r="B614" t="s">
        <v>628</v>
      </c>
      <c r="C614" t="s">
        <v>1617</v>
      </c>
      <c r="D614">
        <v>11000</v>
      </c>
      <c r="E614">
        <v>14178</v>
      </c>
      <c r="F614">
        <v>176</v>
      </c>
      <c r="G614">
        <v>0</v>
      </c>
      <c r="H614">
        <v>6.9</v>
      </c>
      <c r="I614">
        <v>42</v>
      </c>
      <c r="J614">
        <v>141</v>
      </c>
      <c r="K614">
        <v>122012710</v>
      </c>
      <c r="L614">
        <v>62000000</v>
      </c>
      <c r="M614" s="2">
        <f>VLOOKUP(A614,Sheet2!$A$1:G4338,2,0)</f>
        <v>34481</v>
      </c>
      <c r="N614" t="str">
        <f>VLOOKUP(A614,Sheet2!$A$1:G4338,3,0)</f>
        <v>Color</v>
      </c>
      <c r="O614" t="str">
        <f>VLOOKUP(A614,Sheet2!$A$1:G4338,4,0)</f>
        <v>Action</v>
      </c>
      <c r="P614" t="str">
        <f>VLOOKUP(A614,Sheet2!$A$1:G4338,5,0)</f>
        <v>English</v>
      </c>
      <c r="Q614" t="str">
        <f>VLOOKUP(A614,Sheet2!$A$1:G4338,6,0)</f>
        <v>USA</v>
      </c>
      <c r="R614" t="str">
        <f>VLOOKUP(A614,Sheet2!$A$1:G4338,7,0)</f>
        <v>PG-13</v>
      </c>
      <c r="S614" t="str">
        <f>IF(Table1[[#This Row],[Language]]="English","English","Other language")</f>
        <v>English</v>
      </c>
      <c r="T614">
        <f>Table1[[#This Row],[Gross Revenue]]-Table1[[#This Row],[Budget]]</f>
        <v>60012710</v>
      </c>
      <c r="U614" s="1">
        <f>(Table1[[#This Row],[Gross Revenue]]/Table1[[#This Row],[Budget]])-1</f>
        <v>0.96794693548387101</v>
      </c>
      <c r="V614" t="str">
        <f t="shared" si="18"/>
        <v>131-150 minutes</v>
      </c>
      <c r="W614">
        <f>Table1[[#This Row],[Profit]]/Table1[[#This Row],[Budget]]</f>
        <v>0.96794693548387101</v>
      </c>
      <c r="X614" s="22" t="str">
        <f>IF(L614="","",
IF(L614&lt;Predictability!$B$1,"Low",
IF(L614&lt;=Predictability!$B$2,"Mid","High")))</f>
        <v>High</v>
      </c>
      <c r="Y614" s="22">
        <f t="shared" si="19"/>
        <v>1</v>
      </c>
    </row>
    <row r="615" spans="1:25" x14ac:dyDescent="0.2">
      <c r="A615" t="s">
        <v>5832</v>
      </c>
      <c r="B615" t="s">
        <v>790</v>
      </c>
      <c r="C615" t="s">
        <v>2562</v>
      </c>
      <c r="D615">
        <v>940</v>
      </c>
      <c r="E615">
        <v>2957</v>
      </c>
      <c r="F615">
        <v>311</v>
      </c>
      <c r="G615">
        <v>0</v>
      </c>
      <c r="H615">
        <v>7</v>
      </c>
      <c r="I615">
        <v>72</v>
      </c>
      <c r="J615">
        <v>251</v>
      </c>
      <c r="K615">
        <v>57750000</v>
      </c>
      <c r="L615">
        <v>31115000</v>
      </c>
      <c r="M615" s="2">
        <f>VLOOKUP(A615,Sheet2!$A$1:G4339,2,0)</f>
        <v>23359</v>
      </c>
      <c r="N615" t="str">
        <f>VLOOKUP(A615,Sheet2!$A$1:G4339,3,0)</f>
        <v>Color</v>
      </c>
      <c r="O615" t="str">
        <f>VLOOKUP(A615,Sheet2!$A$1:G4339,4,0)</f>
        <v>Biography</v>
      </c>
      <c r="P615" t="str">
        <f>VLOOKUP(A615,Sheet2!$A$1:G4339,5,0)</f>
        <v>English</v>
      </c>
      <c r="Q615" t="str">
        <f>VLOOKUP(A615,Sheet2!$A$1:G4339,6,0)</f>
        <v>UK</v>
      </c>
      <c r="R615" t="str">
        <f>VLOOKUP(A615,Sheet2!$A$1:G4339,7,0)</f>
        <v>Approved</v>
      </c>
      <c r="S615" t="str">
        <f>IF(Table1[[#This Row],[Language]]="English","English","Other language")</f>
        <v>English</v>
      </c>
      <c r="T615">
        <f>Table1[[#This Row],[Gross Revenue]]-Table1[[#This Row],[Budget]]</f>
        <v>26635000</v>
      </c>
      <c r="U615" s="1">
        <f>(Table1[[#This Row],[Gross Revenue]]/Table1[[#This Row],[Budget]])-1</f>
        <v>0.85601799775028131</v>
      </c>
      <c r="V615" t="str">
        <f t="shared" si="18"/>
        <v>&gt;150 minutes</v>
      </c>
      <c r="W615">
        <f>Table1[[#This Row],[Profit]]/Table1[[#This Row],[Budget]]</f>
        <v>0.8560179977502812</v>
      </c>
      <c r="X615" s="22" t="str">
        <f>IF(L615="","",
IF(L615&lt;Predictability!$B$1,"Low",
IF(L615&lt;=Predictability!$B$2,"Mid","High")))</f>
        <v>Mid</v>
      </c>
      <c r="Y615" s="22">
        <f t="shared" si="19"/>
        <v>1</v>
      </c>
    </row>
    <row r="616" spans="1:25" x14ac:dyDescent="0.2">
      <c r="A616" t="s">
        <v>6763</v>
      </c>
      <c r="B616" t="s">
        <v>121</v>
      </c>
      <c r="C616" t="s">
        <v>879</v>
      </c>
      <c r="D616">
        <v>898</v>
      </c>
      <c r="E616">
        <v>2103</v>
      </c>
      <c r="F616">
        <v>0</v>
      </c>
      <c r="G616">
        <v>0</v>
      </c>
      <c r="H616">
        <v>7.8</v>
      </c>
      <c r="I616">
        <v>136</v>
      </c>
      <c r="J616">
        <v>102</v>
      </c>
      <c r="K616">
        <v>3151130</v>
      </c>
      <c r="L616">
        <v>230000</v>
      </c>
      <c r="M616" s="2">
        <f>VLOOKUP(A616,Sheet2!$A$1:G4340,2,0)</f>
        <v>34470</v>
      </c>
      <c r="N616" t="str">
        <f>VLOOKUP(A616,Sheet2!$A$1:G4340,3,0)</f>
        <v>Black and White</v>
      </c>
      <c r="O616" t="str">
        <f>VLOOKUP(A616,Sheet2!$A$1:G4340,4,0)</f>
        <v>Comedy</v>
      </c>
      <c r="P616" t="str">
        <f>VLOOKUP(A616,Sheet2!$A$1:G4340,5,0)</f>
        <v>English</v>
      </c>
      <c r="Q616" t="str">
        <f>VLOOKUP(A616,Sheet2!$A$1:G4340,6,0)</f>
        <v>USA</v>
      </c>
      <c r="R616" t="str">
        <f>VLOOKUP(A616,Sheet2!$A$1:G4340,7,0)</f>
        <v>R</v>
      </c>
      <c r="S616" t="str">
        <f>IF(Table1[[#This Row],[Language]]="English","English","Other language")</f>
        <v>English</v>
      </c>
      <c r="T616">
        <f>Table1[[#This Row],[Gross Revenue]]-Table1[[#This Row],[Budget]]</f>
        <v>2921130</v>
      </c>
      <c r="U616" s="1">
        <f>(Table1[[#This Row],[Gross Revenue]]/Table1[[#This Row],[Budget]])-1</f>
        <v>12.700565217391304</v>
      </c>
      <c r="V616" t="str">
        <f t="shared" si="18"/>
        <v>90-110 minutes</v>
      </c>
      <c r="W616">
        <f>Table1[[#This Row],[Profit]]/Table1[[#This Row],[Budget]]</f>
        <v>12.700565217391304</v>
      </c>
      <c r="X616" s="22" t="str">
        <f>IF(L616="","",
IF(L616&lt;Predictability!$B$1,"Low",
IF(L616&lt;=Predictability!$B$2,"Mid","High")))</f>
        <v>Low</v>
      </c>
      <c r="Y616" s="22">
        <f t="shared" si="19"/>
        <v>1</v>
      </c>
    </row>
    <row r="617" spans="1:25" x14ac:dyDescent="0.2">
      <c r="A617" t="s">
        <v>6386</v>
      </c>
      <c r="B617" t="s">
        <v>1660</v>
      </c>
      <c r="C617" t="s">
        <v>879</v>
      </c>
      <c r="D617">
        <v>1000</v>
      </c>
      <c r="E617">
        <v>2990</v>
      </c>
      <c r="F617">
        <v>0</v>
      </c>
      <c r="G617">
        <v>0</v>
      </c>
      <c r="H617">
        <v>7.4</v>
      </c>
      <c r="I617">
        <v>174</v>
      </c>
      <c r="J617">
        <v>97</v>
      </c>
      <c r="K617">
        <v>24138847</v>
      </c>
      <c r="L617">
        <v>5000000</v>
      </c>
      <c r="M617" s="2">
        <f>VLOOKUP(A617,Sheet2!$A$1:G4341,2,0)</f>
        <v>38920</v>
      </c>
      <c r="N617" t="str">
        <f>VLOOKUP(A617,Sheet2!$A$1:G4341,3,0)</f>
        <v>Black and White</v>
      </c>
      <c r="O617" t="str">
        <f>VLOOKUP(A617,Sheet2!$A$1:G4341,4,0)</f>
        <v>Comedy</v>
      </c>
      <c r="P617" t="str">
        <f>VLOOKUP(A617,Sheet2!$A$1:G4341,5,0)</f>
        <v>English</v>
      </c>
      <c r="Q617" t="str">
        <f>VLOOKUP(A617,Sheet2!$A$1:G4341,6,0)</f>
        <v>USA</v>
      </c>
      <c r="R617" t="str">
        <f>VLOOKUP(A617,Sheet2!$A$1:G4341,7,0)</f>
        <v>R</v>
      </c>
      <c r="S617" t="str">
        <f>IF(Table1[[#This Row],[Language]]="English","English","Other language")</f>
        <v>English</v>
      </c>
      <c r="T617">
        <f>Table1[[#This Row],[Gross Revenue]]-Table1[[#This Row],[Budget]]</f>
        <v>19138847</v>
      </c>
      <c r="U617" s="1">
        <f>(Table1[[#This Row],[Gross Revenue]]/Table1[[#This Row],[Budget]])-1</f>
        <v>3.8277694000000002</v>
      </c>
      <c r="V617" t="str">
        <f t="shared" si="18"/>
        <v>90-110 minutes</v>
      </c>
      <c r="W617">
        <f>Table1[[#This Row],[Profit]]/Table1[[#This Row],[Budget]]</f>
        <v>3.8277694000000002</v>
      </c>
      <c r="X617" s="22" t="str">
        <f>IF(L617="","",
IF(L617&lt;Predictability!$B$1,"Low",
IF(L617&lt;=Predictability!$B$2,"Mid","High")))</f>
        <v>Low</v>
      </c>
      <c r="Y617" s="22">
        <f t="shared" si="19"/>
        <v>1</v>
      </c>
    </row>
    <row r="618" spans="1:25" x14ac:dyDescent="0.2">
      <c r="A618" t="s">
        <v>4941</v>
      </c>
      <c r="B618" t="s">
        <v>786</v>
      </c>
      <c r="C618" t="s">
        <v>721</v>
      </c>
      <c r="D618">
        <v>11000</v>
      </c>
      <c r="E618">
        <v>12700</v>
      </c>
      <c r="F618">
        <v>153</v>
      </c>
      <c r="G618">
        <v>7000</v>
      </c>
      <c r="H618">
        <v>6.4</v>
      </c>
      <c r="I618">
        <v>173</v>
      </c>
      <c r="J618">
        <v>107</v>
      </c>
      <c r="K618">
        <v>137340146</v>
      </c>
      <c r="L618">
        <v>70000000</v>
      </c>
      <c r="M618" s="2">
        <f>VLOOKUP(A618,Sheet2!$A$1:G4342,2,0)</f>
        <v>38778</v>
      </c>
      <c r="N618" t="str">
        <f>VLOOKUP(A618,Sheet2!$A$1:G4342,3,0)</f>
        <v>Color</v>
      </c>
      <c r="O618" t="str">
        <f>VLOOKUP(A618,Sheet2!$A$1:G4342,4,0)</f>
        <v>Comedy</v>
      </c>
      <c r="P618" t="str">
        <f>VLOOKUP(A618,Sheet2!$A$1:G4342,5,0)</f>
        <v>English</v>
      </c>
      <c r="Q618" t="str">
        <f>VLOOKUP(A618,Sheet2!$A$1:G4342,6,0)</f>
        <v>USA</v>
      </c>
      <c r="R618" t="str">
        <f>VLOOKUP(A618,Sheet2!$A$1:G4342,7,0)</f>
        <v>PG-13</v>
      </c>
      <c r="S618" t="str">
        <f>IF(Table1[[#This Row],[Language]]="English","English","Other language")</f>
        <v>English</v>
      </c>
      <c r="T618">
        <f>Table1[[#This Row],[Gross Revenue]]-Table1[[#This Row],[Budget]]</f>
        <v>67340146</v>
      </c>
      <c r="U618" s="1">
        <f>(Table1[[#This Row],[Gross Revenue]]/Table1[[#This Row],[Budget]])-1</f>
        <v>0.96200208571428569</v>
      </c>
      <c r="V618" t="str">
        <f t="shared" si="18"/>
        <v>90-110 minutes</v>
      </c>
      <c r="W618">
        <f>Table1[[#This Row],[Profit]]/Table1[[#This Row],[Budget]]</f>
        <v>0.96200208571428569</v>
      </c>
      <c r="X618" s="22" t="str">
        <f>IF(L618="","",
IF(L618&lt;Predictability!$B$1,"Low",
IF(L618&lt;=Predictability!$B$2,"Mid","High")))</f>
        <v>High</v>
      </c>
      <c r="Y618" s="22">
        <f t="shared" si="19"/>
        <v>1</v>
      </c>
    </row>
    <row r="619" spans="1:25" x14ac:dyDescent="0.2">
      <c r="A619" t="s">
        <v>4914</v>
      </c>
      <c r="B619" t="s">
        <v>226</v>
      </c>
      <c r="C619" t="s">
        <v>242</v>
      </c>
      <c r="D619">
        <v>13000</v>
      </c>
      <c r="E619">
        <v>15229</v>
      </c>
      <c r="F619">
        <v>212</v>
      </c>
      <c r="G619">
        <v>0</v>
      </c>
      <c r="H619">
        <v>6.4</v>
      </c>
      <c r="I619">
        <v>74</v>
      </c>
      <c r="J619">
        <v>124</v>
      </c>
      <c r="K619">
        <v>84049211</v>
      </c>
      <c r="L619">
        <v>70000000</v>
      </c>
      <c r="M619" s="2">
        <f>VLOOKUP(A619,Sheet2!$A$1:G4343,2,0)</f>
        <v>33996</v>
      </c>
      <c r="N619" t="str">
        <f>VLOOKUP(A619,Sheet2!$A$1:G4343,3,0)</f>
        <v>Color</v>
      </c>
      <c r="O619" t="str">
        <f>VLOOKUP(A619,Sheet2!$A$1:G4343,4,0)</f>
        <v>Action</v>
      </c>
      <c r="P619" t="str">
        <f>VLOOKUP(A619,Sheet2!$A$1:G4343,5,0)</f>
        <v>English</v>
      </c>
      <c r="Q619" t="str">
        <f>VLOOKUP(A619,Sheet2!$A$1:G4343,6,0)</f>
        <v>USA</v>
      </c>
      <c r="R619" t="str">
        <f>VLOOKUP(A619,Sheet2!$A$1:G4343,7,0)</f>
        <v>R</v>
      </c>
      <c r="S619" t="str">
        <f>IF(Table1[[#This Row],[Language]]="English","English","Other language")</f>
        <v>English</v>
      </c>
      <c r="T619">
        <f>Table1[[#This Row],[Gross Revenue]]-Table1[[#This Row],[Budget]]</f>
        <v>14049211</v>
      </c>
      <c r="U619" s="1">
        <f>(Table1[[#This Row],[Gross Revenue]]/Table1[[#This Row],[Budget]])-1</f>
        <v>0.20070301428571424</v>
      </c>
      <c r="V619" t="str">
        <f t="shared" si="18"/>
        <v>111-130 minutes</v>
      </c>
      <c r="W619">
        <f>Table1[[#This Row],[Profit]]/Table1[[#This Row],[Budget]]</f>
        <v>0.2007030142857143</v>
      </c>
      <c r="X619" s="22" t="str">
        <f>IF(L619="","",
IF(L619&lt;Predictability!$B$1,"Low",
IF(L619&lt;=Predictability!$B$2,"Mid","High")))</f>
        <v>High</v>
      </c>
      <c r="Y619" s="22">
        <f t="shared" si="19"/>
        <v>0</v>
      </c>
    </row>
    <row r="620" spans="1:25" x14ac:dyDescent="0.2">
      <c r="A620" t="s">
        <v>3687</v>
      </c>
      <c r="B620" t="s">
        <v>206</v>
      </c>
      <c r="C620" t="s">
        <v>240</v>
      </c>
      <c r="D620">
        <v>2000</v>
      </c>
      <c r="E620">
        <v>3917</v>
      </c>
      <c r="F620">
        <v>906</v>
      </c>
      <c r="G620">
        <v>874</v>
      </c>
      <c r="H620">
        <v>5.2</v>
      </c>
      <c r="I620">
        <v>69</v>
      </c>
      <c r="J620">
        <v>94</v>
      </c>
      <c r="K620">
        <v>36985501</v>
      </c>
      <c r="L620">
        <v>26000000</v>
      </c>
      <c r="M620" s="2">
        <f>VLOOKUP(A620,Sheet2!$A$1:G4344,2,0)</f>
        <v>37306</v>
      </c>
      <c r="N620" t="str">
        <f>VLOOKUP(A620,Sheet2!$A$1:G4344,3,0)</f>
        <v>Color</v>
      </c>
      <c r="O620" t="str">
        <f>VLOOKUP(A620,Sheet2!$A$1:G4344,4,0)</f>
        <v>Action</v>
      </c>
      <c r="P620" t="str">
        <f>VLOOKUP(A620,Sheet2!$A$1:G4344,5,0)</f>
        <v>English</v>
      </c>
      <c r="Q620" t="str">
        <f>VLOOKUP(A620,Sheet2!$A$1:G4344,6,0)</f>
        <v>USA</v>
      </c>
      <c r="R620" t="str">
        <f>VLOOKUP(A620,Sheet2!$A$1:G4344,7,0)</f>
        <v>PG</v>
      </c>
      <c r="S620" t="str">
        <f>IF(Table1[[#This Row],[Language]]="English","English","Other language")</f>
        <v>English</v>
      </c>
      <c r="T620">
        <f>Table1[[#This Row],[Gross Revenue]]-Table1[[#This Row],[Budget]]</f>
        <v>10985501</v>
      </c>
      <c r="U620" s="1">
        <f>(Table1[[#This Row],[Gross Revenue]]/Table1[[#This Row],[Budget]])-1</f>
        <v>0.42251926923076932</v>
      </c>
      <c r="V620" t="str">
        <f t="shared" si="18"/>
        <v>90-110 minutes</v>
      </c>
      <c r="W620">
        <f>Table1[[#This Row],[Profit]]/Table1[[#This Row],[Budget]]</f>
        <v>0.42251926923076921</v>
      </c>
      <c r="X620" s="22" t="str">
        <f>IF(L620="","",
IF(L620&lt;Predictability!$B$1,"Low",
IF(L620&lt;=Predictability!$B$2,"Mid","High")))</f>
        <v>Mid</v>
      </c>
      <c r="Y620" s="22">
        <f t="shared" si="19"/>
        <v>0</v>
      </c>
    </row>
    <row r="621" spans="1:25" x14ac:dyDescent="0.2">
      <c r="A621" t="s">
        <v>6681</v>
      </c>
      <c r="B621" t="s">
        <v>3066</v>
      </c>
      <c r="C621" t="s">
        <v>1734</v>
      </c>
      <c r="D621">
        <v>559</v>
      </c>
      <c r="E621">
        <v>1591</v>
      </c>
      <c r="F621">
        <v>14000</v>
      </c>
      <c r="G621">
        <v>0</v>
      </c>
      <c r="H621">
        <v>7.7</v>
      </c>
      <c r="I621">
        <v>171</v>
      </c>
      <c r="J621">
        <v>135</v>
      </c>
      <c r="K621">
        <v>128300000</v>
      </c>
      <c r="L621">
        <v>19400870</v>
      </c>
      <c r="M621" s="2">
        <f>VLOOKUP(A621,Sheet2!$A$1:G4345,2,0)</f>
        <v>28470</v>
      </c>
      <c r="N621" t="str">
        <f>VLOOKUP(A621,Sheet2!$A$1:G4345,3,0)</f>
        <v>Color</v>
      </c>
      <c r="O621" t="str">
        <f>VLOOKUP(A621,Sheet2!$A$1:G4345,4,0)</f>
        <v>Drama</v>
      </c>
      <c r="P621" t="str">
        <f>VLOOKUP(A621,Sheet2!$A$1:G4345,5,0)</f>
        <v>English</v>
      </c>
      <c r="Q621" t="str">
        <f>VLOOKUP(A621,Sheet2!$A$1:G4345,6,0)</f>
        <v>USA</v>
      </c>
      <c r="R621" t="str">
        <f>VLOOKUP(A621,Sheet2!$A$1:G4345,7,0)</f>
        <v>PG</v>
      </c>
      <c r="S621" t="str">
        <f>IF(Table1[[#This Row],[Language]]="English","English","Other language")</f>
        <v>English</v>
      </c>
      <c r="T621">
        <f>Table1[[#This Row],[Gross Revenue]]-Table1[[#This Row],[Budget]]</f>
        <v>108899130</v>
      </c>
      <c r="U621" s="1">
        <f>(Table1[[#This Row],[Gross Revenue]]/Table1[[#This Row],[Budget]])-1</f>
        <v>5.6131054947535857</v>
      </c>
      <c r="V621" t="str">
        <f t="shared" si="18"/>
        <v>131-150 minutes</v>
      </c>
      <c r="W621">
        <f>Table1[[#This Row],[Profit]]/Table1[[#This Row],[Budget]]</f>
        <v>5.6131054947535857</v>
      </c>
      <c r="X621" s="22" t="str">
        <f>IF(L621="","",
IF(L621&lt;Predictability!$B$1,"Low",
IF(L621&lt;=Predictability!$B$2,"Mid","High")))</f>
        <v>Mid</v>
      </c>
      <c r="Y621" s="22">
        <f t="shared" si="19"/>
        <v>1</v>
      </c>
    </row>
    <row r="622" spans="1:25" x14ac:dyDescent="0.2">
      <c r="A622" t="s">
        <v>6228</v>
      </c>
      <c r="B622" t="s">
        <v>1041</v>
      </c>
      <c r="C622" t="s">
        <v>1023</v>
      </c>
      <c r="D622">
        <v>20000</v>
      </c>
      <c r="E622">
        <v>28027</v>
      </c>
      <c r="F622">
        <v>0</v>
      </c>
      <c r="G622">
        <v>12000</v>
      </c>
      <c r="H622">
        <v>7.3</v>
      </c>
      <c r="I622">
        <v>212</v>
      </c>
      <c r="J622">
        <v>98</v>
      </c>
      <c r="K622">
        <v>33987757</v>
      </c>
      <c r="L622">
        <v>27000000</v>
      </c>
      <c r="M622" s="2">
        <f>VLOOKUP(A622,Sheet2!$A$1:G4346,2,0)</f>
        <v>38261</v>
      </c>
      <c r="N622" t="str">
        <f>VLOOKUP(A622,Sheet2!$A$1:G4346,3,0)</f>
        <v>Color</v>
      </c>
      <c r="O622" t="str">
        <f>VLOOKUP(A622,Sheet2!$A$1:G4346,4,0)</f>
        <v>Drama</v>
      </c>
      <c r="P622" t="str">
        <f>VLOOKUP(A622,Sheet2!$A$1:G4346,5,0)</f>
        <v>English</v>
      </c>
      <c r="Q622" t="str">
        <f>VLOOKUP(A622,Sheet2!$A$1:G4346,6,0)</f>
        <v>USA</v>
      </c>
      <c r="R622" t="str">
        <f>VLOOKUP(A622,Sheet2!$A$1:G4346,7,0)</f>
        <v>R</v>
      </c>
      <c r="S622" t="str">
        <f>IF(Table1[[#This Row],[Language]]="English","English","Other language")</f>
        <v>English</v>
      </c>
      <c r="T622">
        <f>Table1[[#This Row],[Gross Revenue]]-Table1[[#This Row],[Budget]]</f>
        <v>6987757</v>
      </c>
      <c r="U622" s="1">
        <f>(Table1[[#This Row],[Gross Revenue]]/Table1[[#This Row],[Budget]])-1</f>
        <v>0.25880581481481491</v>
      </c>
      <c r="V622" t="str">
        <f t="shared" si="18"/>
        <v>90-110 minutes</v>
      </c>
      <c r="W622">
        <f>Table1[[#This Row],[Profit]]/Table1[[#This Row],[Budget]]</f>
        <v>0.25880581481481479</v>
      </c>
      <c r="X622" s="22" t="str">
        <f>IF(L622="","",
IF(L622&lt;Predictability!$B$1,"Low",
IF(L622&lt;=Predictability!$B$2,"Mid","High")))</f>
        <v>Mid</v>
      </c>
      <c r="Y622" s="22">
        <f t="shared" si="19"/>
        <v>0</v>
      </c>
    </row>
    <row r="623" spans="1:25" x14ac:dyDescent="0.2">
      <c r="A623" t="s">
        <v>6412</v>
      </c>
      <c r="B623" t="s">
        <v>606</v>
      </c>
      <c r="C623" t="s">
        <v>2021</v>
      </c>
      <c r="D623">
        <v>15000</v>
      </c>
      <c r="E623">
        <v>22686</v>
      </c>
      <c r="F623">
        <v>670</v>
      </c>
      <c r="G623">
        <v>124000</v>
      </c>
      <c r="H623">
        <v>7.5</v>
      </c>
      <c r="I623">
        <v>511</v>
      </c>
      <c r="J623">
        <v>172</v>
      </c>
      <c r="K623">
        <v>27098580</v>
      </c>
      <c r="L623">
        <v>102000000</v>
      </c>
      <c r="M623" s="2">
        <f>VLOOKUP(A623,Sheet2!$A$1:G4347,2,0)</f>
        <v>41088</v>
      </c>
      <c r="N623" t="str">
        <f>VLOOKUP(A623,Sheet2!$A$1:G4347,3,0)</f>
        <v>Color</v>
      </c>
      <c r="O623" t="str">
        <f>VLOOKUP(A623,Sheet2!$A$1:G4347,4,0)</f>
        <v>Drama</v>
      </c>
      <c r="P623" t="str">
        <f>VLOOKUP(A623,Sheet2!$A$1:G4347,5,0)</f>
        <v>English</v>
      </c>
      <c r="Q623" t="str">
        <f>VLOOKUP(A623,Sheet2!$A$1:G4347,6,0)</f>
        <v>Germany</v>
      </c>
      <c r="R623" t="str">
        <f>VLOOKUP(A623,Sheet2!$A$1:G4347,7,0)</f>
        <v>R</v>
      </c>
      <c r="S623" t="str">
        <f>IF(Table1[[#This Row],[Language]]="English","English","Other language")</f>
        <v>English</v>
      </c>
      <c r="T623">
        <f>Table1[[#This Row],[Gross Revenue]]-Table1[[#This Row],[Budget]]</f>
        <v>-74901420</v>
      </c>
      <c r="U623" s="1">
        <f>(Table1[[#This Row],[Gross Revenue]]/Table1[[#This Row],[Budget]])-1</f>
        <v>-0.73432764705882358</v>
      </c>
      <c r="V623" t="str">
        <f t="shared" si="18"/>
        <v>&gt;150 minutes</v>
      </c>
      <c r="W623">
        <f>Table1[[#This Row],[Profit]]/Table1[[#This Row],[Budget]]</f>
        <v>-0.73432764705882358</v>
      </c>
      <c r="X623" s="22" t="str">
        <f>IF(L623="","",
IF(L623&lt;Predictability!$B$1,"Low",
IF(L623&lt;=Predictability!$B$2,"Mid","High")))</f>
        <v>High</v>
      </c>
      <c r="Y623" s="22">
        <f t="shared" si="19"/>
        <v>0</v>
      </c>
    </row>
    <row r="624" spans="1:25" x14ac:dyDescent="0.2">
      <c r="A624" t="s">
        <v>5812</v>
      </c>
      <c r="B624" t="s">
        <v>1152</v>
      </c>
      <c r="C624" t="s">
        <v>2550</v>
      </c>
      <c r="D624">
        <v>622</v>
      </c>
      <c r="E624">
        <v>1227</v>
      </c>
      <c r="F624">
        <v>97</v>
      </c>
      <c r="G624">
        <v>0</v>
      </c>
      <c r="H624">
        <v>7</v>
      </c>
      <c r="I624">
        <v>191</v>
      </c>
      <c r="J624">
        <v>90</v>
      </c>
      <c r="K624">
        <v>124870275</v>
      </c>
      <c r="L624">
        <v>100000000</v>
      </c>
      <c r="M624" s="2">
        <f>VLOOKUP(A624,Sheet2!$A$1:G4348,2,0)</f>
        <v>39978</v>
      </c>
      <c r="N624" t="str">
        <f>VLOOKUP(A624,Sheet2!$A$1:G4348,3,0)</f>
        <v>Color</v>
      </c>
      <c r="O624" t="str">
        <f>VLOOKUP(A624,Sheet2!$A$1:G4348,4,0)</f>
        <v>Animation</v>
      </c>
      <c r="P624" t="str">
        <f>VLOOKUP(A624,Sheet2!$A$1:G4348,5,0)</f>
        <v>English</v>
      </c>
      <c r="Q624" t="str">
        <f>VLOOKUP(A624,Sheet2!$A$1:G4348,6,0)</f>
        <v>USA</v>
      </c>
      <c r="R624" t="str">
        <f>VLOOKUP(A624,Sheet2!$A$1:G4348,7,0)</f>
        <v>PG</v>
      </c>
      <c r="S624" t="str">
        <f>IF(Table1[[#This Row],[Language]]="English","English","Other language")</f>
        <v>English</v>
      </c>
      <c r="T624">
        <f>Table1[[#This Row],[Gross Revenue]]-Table1[[#This Row],[Budget]]</f>
        <v>24870275</v>
      </c>
      <c r="U624" s="1">
        <f>(Table1[[#This Row],[Gross Revenue]]/Table1[[#This Row],[Budget]])-1</f>
        <v>0.24870275000000008</v>
      </c>
      <c r="V624" t="str">
        <f t="shared" si="18"/>
        <v>90-110 minutes</v>
      </c>
      <c r="W624">
        <f>Table1[[#This Row],[Profit]]/Table1[[#This Row],[Budget]]</f>
        <v>0.24870275</v>
      </c>
      <c r="X624" s="22" t="str">
        <f>IF(L624="","",
IF(L624&lt;Predictability!$B$1,"Low",
IF(L624&lt;=Predictability!$B$2,"Mid","High")))</f>
        <v>High</v>
      </c>
      <c r="Y624" s="22">
        <f t="shared" si="19"/>
        <v>0</v>
      </c>
    </row>
    <row r="625" spans="1:25" x14ac:dyDescent="0.2">
      <c r="A625" t="s">
        <v>5078</v>
      </c>
      <c r="B625" t="s">
        <v>1152</v>
      </c>
      <c r="C625" t="s">
        <v>2058</v>
      </c>
      <c r="D625">
        <v>622</v>
      </c>
      <c r="E625">
        <v>848</v>
      </c>
      <c r="F625">
        <v>18</v>
      </c>
      <c r="G625">
        <v>15000</v>
      </c>
      <c r="H625">
        <v>6.5</v>
      </c>
      <c r="I625">
        <v>169</v>
      </c>
      <c r="J625">
        <v>95</v>
      </c>
      <c r="K625">
        <v>119793567</v>
      </c>
      <c r="L625">
        <v>78000000</v>
      </c>
      <c r="M625" s="2">
        <f>VLOOKUP(A625,Sheet2!$A$1:G4349,2,0)</f>
        <v>41589</v>
      </c>
      <c r="N625" t="str">
        <f>VLOOKUP(A625,Sheet2!$A$1:G4349,3,0)</f>
        <v>Color</v>
      </c>
      <c r="O625" t="str">
        <f>VLOOKUP(A625,Sheet2!$A$1:G4349,4,0)</f>
        <v>Animation</v>
      </c>
      <c r="P625" t="str">
        <f>VLOOKUP(A625,Sheet2!$A$1:G4349,5,0)</f>
        <v>English</v>
      </c>
      <c r="Q625" t="str">
        <f>VLOOKUP(A625,Sheet2!$A$1:G4349,6,0)</f>
        <v>USA</v>
      </c>
      <c r="R625" t="str">
        <f>VLOOKUP(A625,Sheet2!$A$1:G4349,7,0)</f>
        <v>PG</v>
      </c>
      <c r="S625" t="str">
        <f>IF(Table1[[#This Row],[Language]]="English","English","Other language")</f>
        <v>English</v>
      </c>
      <c r="T625">
        <f>Table1[[#This Row],[Gross Revenue]]-Table1[[#This Row],[Budget]]</f>
        <v>41793567</v>
      </c>
      <c r="U625" s="1">
        <f>(Table1[[#This Row],[Gross Revenue]]/Table1[[#This Row],[Budget]])-1</f>
        <v>0.53581496153846153</v>
      </c>
      <c r="V625" t="str">
        <f t="shared" si="18"/>
        <v>90-110 minutes</v>
      </c>
      <c r="W625">
        <f>Table1[[#This Row],[Profit]]/Table1[[#This Row],[Budget]]</f>
        <v>0.53581496153846153</v>
      </c>
      <c r="X625" s="22" t="str">
        <f>IF(L625="","",
IF(L625&lt;Predictability!$B$1,"Low",
IF(L625&lt;=Predictability!$B$2,"Mid","High")))</f>
        <v>High</v>
      </c>
      <c r="Y625" s="22">
        <f t="shared" si="19"/>
        <v>1</v>
      </c>
    </row>
    <row r="626" spans="1:25" x14ac:dyDescent="0.2">
      <c r="A626" t="s">
        <v>5855</v>
      </c>
      <c r="B626" t="s">
        <v>1955</v>
      </c>
      <c r="C626" t="s">
        <v>2574</v>
      </c>
      <c r="D626">
        <v>2000</v>
      </c>
      <c r="E626">
        <v>3958</v>
      </c>
      <c r="F626">
        <v>198</v>
      </c>
      <c r="G626">
        <v>0</v>
      </c>
      <c r="H626">
        <v>7</v>
      </c>
      <c r="I626">
        <v>459</v>
      </c>
      <c r="J626">
        <v>85</v>
      </c>
      <c r="K626">
        <v>80034302</v>
      </c>
      <c r="L626">
        <v>25000000</v>
      </c>
      <c r="M626" s="2">
        <f>VLOOKUP(A626,Sheet2!$A$1:G4350,2,0)</f>
        <v>39732</v>
      </c>
      <c r="N626" t="str">
        <f>VLOOKUP(A626,Sheet2!$A$1:G4350,3,0)</f>
        <v>Color</v>
      </c>
      <c r="O626" t="str">
        <f>VLOOKUP(A626,Sheet2!$A$1:G4350,4,0)</f>
        <v>Action</v>
      </c>
      <c r="P626" t="str">
        <f>VLOOKUP(A626,Sheet2!$A$1:G4350,5,0)</f>
        <v>English</v>
      </c>
      <c r="Q626" t="str">
        <f>VLOOKUP(A626,Sheet2!$A$1:G4350,6,0)</f>
        <v>USA</v>
      </c>
      <c r="R626" t="str">
        <f>VLOOKUP(A626,Sheet2!$A$1:G4350,7,0)</f>
        <v>PG-13</v>
      </c>
      <c r="S626" t="str">
        <f>IF(Table1[[#This Row],[Language]]="English","English","Other language")</f>
        <v>English</v>
      </c>
      <c r="T626">
        <f>Table1[[#This Row],[Gross Revenue]]-Table1[[#This Row],[Budget]]</f>
        <v>55034302</v>
      </c>
      <c r="U626" s="1">
        <f>(Table1[[#This Row],[Gross Revenue]]/Table1[[#This Row],[Budget]])-1</f>
        <v>2.2013720800000001</v>
      </c>
      <c r="V626" t="str">
        <f t="shared" si="18"/>
        <v>&lt;90 minutes</v>
      </c>
      <c r="W626">
        <f>Table1[[#This Row],[Profit]]/Table1[[#This Row],[Budget]]</f>
        <v>2.2013720800000001</v>
      </c>
      <c r="X626" s="22" t="str">
        <f>IF(L626="","",
IF(L626&lt;Predictability!$B$1,"Low",
IF(L626&lt;=Predictability!$B$2,"Mid","High")))</f>
        <v>Mid</v>
      </c>
      <c r="Y626" s="22">
        <f t="shared" si="19"/>
        <v>1</v>
      </c>
    </row>
    <row r="627" spans="1:25" x14ac:dyDescent="0.2">
      <c r="A627" t="s">
        <v>3954</v>
      </c>
      <c r="B627" t="s">
        <v>1054</v>
      </c>
      <c r="C627" t="s">
        <v>669</v>
      </c>
      <c r="D627">
        <v>861</v>
      </c>
      <c r="E627">
        <v>3306</v>
      </c>
      <c r="F627">
        <v>422</v>
      </c>
      <c r="G627">
        <v>713</v>
      </c>
      <c r="H627">
        <v>5.6</v>
      </c>
      <c r="I627">
        <v>66</v>
      </c>
      <c r="J627">
        <v>119</v>
      </c>
      <c r="K627">
        <v>4992159</v>
      </c>
      <c r="L627">
        <v>8550000</v>
      </c>
      <c r="M627" s="2">
        <f>VLOOKUP(A627,Sheet2!$A$1:G4351,2,0)</f>
        <v>38217</v>
      </c>
      <c r="N627" t="str">
        <f>VLOOKUP(A627,Sheet2!$A$1:G4351,3,0)</f>
        <v>Color</v>
      </c>
      <c r="O627" t="str">
        <f>VLOOKUP(A627,Sheet2!$A$1:G4351,4,0)</f>
        <v>Comedy</v>
      </c>
      <c r="P627" t="str">
        <f>VLOOKUP(A627,Sheet2!$A$1:G4351,5,0)</f>
        <v>English</v>
      </c>
      <c r="Q627" t="str">
        <f>VLOOKUP(A627,Sheet2!$A$1:G4351,6,0)</f>
        <v>USA</v>
      </c>
      <c r="R627" t="str">
        <f>VLOOKUP(A627,Sheet2!$A$1:G4351,7,0)</f>
        <v>R</v>
      </c>
      <c r="S627" t="str">
        <f>IF(Table1[[#This Row],[Language]]="English","English","Other language")</f>
        <v>English</v>
      </c>
      <c r="T627">
        <f>Table1[[#This Row],[Gross Revenue]]-Table1[[#This Row],[Budget]]</f>
        <v>-3557841</v>
      </c>
      <c r="U627" s="1">
        <f>(Table1[[#This Row],[Gross Revenue]]/Table1[[#This Row],[Budget]])-1</f>
        <v>-0.41612175438596488</v>
      </c>
      <c r="V627" t="str">
        <f t="shared" si="18"/>
        <v>111-130 minutes</v>
      </c>
      <c r="W627">
        <f>Table1[[#This Row],[Profit]]/Table1[[#This Row],[Budget]]</f>
        <v>-0.41612175438596494</v>
      </c>
      <c r="X627" s="22" t="str">
        <f>IF(L627="","",
IF(L627&lt;Predictability!$B$1,"Low",
IF(L627&lt;=Predictability!$B$2,"Mid","High")))</f>
        <v>Low</v>
      </c>
      <c r="Y627" s="22">
        <f t="shared" si="19"/>
        <v>0</v>
      </c>
    </row>
    <row r="628" spans="1:25" x14ac:dyDescent="0.2">
      <c r="A628" t="s">
        <v>5590</v>
      </c>
      <c r="B628" t="s">
        <v>204</v>
      </c>
      <c r="C628" t="s">
        <v>602</v>
      </c>
      <c r="D628">
        <v>927</v>
      </c>
      <c r="E628">
        <v>1724</v>
      </c>
      <c r="F628">
        <v>143</v>
      </c>
      <c r="G628">
        <v>0</v>
      </c>
      <c r="H628">
        <v>6.8</v>
      </c>
      <c r="I628">
        <v>88</v>
      </c>
      <c r="J628">
        <v>97</v>
      </c>
      <c r="K628">
        <v>56631572</v>
      </c>
      <c r="L628">
        <v>12000000</v>
      </c>
      <c r="M628" s="2">
        <f>VLOOKUP(A628,Sheet2!$A$1:G4352,2,0)</f>
        <v>35021</v>
      </c>
      <c r="N628" t="str">
        <f>VLOOKUP(A628,Sheet2!$A$1:G4352,3,0)</f>
        <v>Color</v>
      </c>
      <c r="O628" t="str">
        <f>VLOOKUP(A628,Sheet2!$A$1:G4352,4,0)</f>
        <v>Comedy</v>
      </c>
      <c r="P628" t="str">
        <f>VLOOKUP(A628,Sheet2!$A$1:G4352,5,0)</f>
        <v>English</v>
      </c>
      <c r="Q628" t="str">
        <f>VLOOKUP(A628,Sheet2!$A$1:G4352,6,0)</f>
        <v>USA</v>
      </c>
      <c r="R628" t="str">
        <f>VLOOKUP(A628,Sheet2!$A$1:G4352,7,0)</f>
        <v>PG-13</v>
      </c>
      <c r="S628" t="str">
        <f>IF(Table1[[#This Row],[Language]]="English","English","Other language")</f>
        <v>English</v>
      </c>
      <c r="T628">
        <f>Table1[[#This Row],[Gross Revenue]]-Table1[[#This Row],[Budget]]</f>
        <v>44631572</v>
      </c>
      <c r="U628" s="1">
        <f>(Table1[[#This Row],[Gross Revenue]]/Table1[[#This Row],[Budget]])-1</f>
        <v>3.7192976666666668</v>
      </c>
      <c r="V628" t="str">
        <f t="shared" si="18"/>
        <v>90-110 minutes</v>
      </c>
      <c r="W628">
        <f>Table1[[#This Row],[Profit]]/Table1[[#This Row],[Budget]]</f>
        <v>3.7192976666666668</v>
      </c>
      <c r="X628" s="22" t="str">
        <f>IF(L628="","",
IF(L628&lt;Predictability!$B$1,"Low",
IF(L628&lt;=Predictability!$B$2,"Mid","High")))</f>
        <v>Mid</v>
      </c>
      <c r="Y628" s="22">
        <f t="shared" si="19"/>
        <v>1</v>
      </c>
    </row>
    <row r="629" spans="1:25" x14ac:dyDescent="0.2">
      <c r="A629" t="s">
        <v>6122</v>
      </c>
      <c r="B629" t="s">
        <v>800</v>
      </c>
      <c r="C629" t="s">
        <v>1628</v>
      </c>
      <c r="D629">
        <v>17000</v>
      </c>
      <c r="E629">
        <v>20299</v>
      </c>
      <c r="F629">
        <v>49</v>
      </c>
      <c r="G629">
        <v>0</v>
      </c>
      <c r="H629">
        <v>7.2</v>
      </c>
      <c r="I629">
        <v>127</v>
      </c>
      <c r="J629">
        <v>136</v>
      </c>
      <c r="K629">
        <v>67253092</v>
      </c>
      <c r="L629">
        <v>30000000</v>
      </c>
      <c r="M629" s="2">
        <f>VLOOKUP(A629,Sheet2!$A$1:G4353,2,0)</f>
        <v>38416</v>
      </c>
      <c r="N629" t="str">
        <f>VLOOKUP(A629,Sheet2!$A$1:G4353,3,0)</f>
        <v>Color</v>
      </c>
      <c r="O629" t="str">
        <f>VLOOKUP(A629,Sheet2!$A$1:G4353,4,0)</f>
        <v>Drama</v>
      </c>
      <c r="P629" t="str">
        <f>VLOOKUP(A629,Sheet2!$A$1:G4353,5,0)</f>
        <v>English</v>
      </c>
      <c r="Q629" t="str">
        <f>VLOOKUP(A629,Sheet2!$A$1:G4353,6,0)</f>
        <v>USA</v>
      </c>
      <c r="R629" t="str">
        <f>VLOOKUP(A629,Sheet2!$A$1:G4353,7,0)</f>
        <v>PG-13</v>
      </c>
      <c r="S629" t="str">
        <f>IF(Table1[[#This Row],[Language]]="English","English","Other language")</f>
        <v>English</v>
      </c>
      <c r="T629">
        <f>Table1[[#This Row],[Gross Revenue]]-Table1[[#This Row],[Budget]]</f>
        <v>37253092</v>
      </c>
      <c r="U629" s="1">
        <f>(Table1[[#This Row],[Gross Revenue]]/Table1[[#This Row],[Budget]])-1</f>
        <v>1.2417697333333333</v>
      </c>
      <c r="V629" t="str">
        <f t="shared" si="18"/>
        <v>131-150 minutes</v>
      </c>
      <c r="W629">
        <f>Table1[[#This Row],[Profit]]/Table1[[#This Row],[Budget]]</f>
        <v>1.2417697333333333</v>
      </c>
      <c r="X629" s="22" t="str">
        <f>IF(L629="","",
IF(L629&lt;Predictability!$B$1,"Low",
IF(L629&lt;=Predictability!$B$2,"Mid","High")))</f>
        <v>Mid</v>
      </c>
      <c r="Y629" s="22">
        <f t="shared" si="19"/>
        <v>1</v>
      </c>
    </row>
    <row r="630" spans="1:25" x14ac:dyDescent="0.2">
      <c r="A630" t="s">
        <v>5320</v>
      </c>
      <c r="B630" t="s">
        <v>2225</v>
      </c>
      <c r="C630" t="s">
        <v>1652</v>
      </c>
      <c r="D630">
        <v>527</v>
      </c>
      <c r="E630">
        <v>735</v>
      </c>
      <c r="F630">
        <v>105</v>
      </c>
      <c r="G630">
        <v>0</v>
      </c>
      <c r="H630">
        <v>6.7</v>
      </c>
      <c r="I630">
        <v>165</v>
      </c>
      <c r="J630">
        <v>111</v>
      </c>
      <c r="K630">
        <v>6109075</v>
      </c>
      <c r="L630">
        <v>19430000</v>
      </c>
      <c r="M630" s="2">
        <f>VLOOKUP(A630,Sheet2!$A$1:G4354,2,0)</f>
        <v>39918</v>
      </c>
      <c r="N630" t="str">
        <f>VLOOKUP(A630,Sheet2!$A$1:G4354,3,0)</f>
        <v>Color</v>
      </c>
      <c r="O630" t="str">
        <f>VLOOKUP(A630,Sheet2!$A$1:G4354,4,0)</f>
        <v>Biography</v>
      </c>
      <c r="P630" t="str">
        <f>VLOOKUP(A630,Sheet2!$A$1:G4354,5,0)</f>
        <v>French</v>
      </c>
      <c r="Q630" t="str">
        <f>VLOOKUP(A630,Sheet2!$A$1:G4354,6,0)</f>
        <v>France</v>
      </c>
      <c r="R630" t="str">
        <f>VLOOKUP(A630,Sheet2!$A$1:G4354,7,0)</f>
        <v>PG-13</v>
      </c>
      <c r="S630" t="str">
        <f>IF(Table1[[#This Row],[Language]]="English","English","Other language")</f>
        <v>Other language</v>
      </c>
      <c r="T630">
        <f>Table1[[#This Row],[Gross Revenue]]-Table1[[#This Row],[Budget]]</f>
        <v>-13320925</v>
      </c>
      <c r="U630" s="1">
        <f>(Table1[[#This Row],[Gross Revenue]]/Table1[[#This Row],[Budget]])-1</f>
        <v>-0.68558543489449297</v>
      </c>
      <c r="V630" t="str">
        <f t="shared" si="18"/>
        <v>111-130 minutes</v>
      </c>
      <c r="W630">
        <f>Table1[[#This Row],[Profit]]/Table1[[#This Row],[Budget]]</f>
        <v>-0.68558543489449308</v>
      </c>
      <c r="X630" s="22" t="str">
        <f>IF(L630="","",
IF(L630&lt;Predictability!$B$1,"Low",
IF(L630&lt;=Predictability!$B$2,"Mid","High")))</f>
        <v>Mid</v>
      </c>
      <c r="Y630" s="22">
        <f t="shared" si="19"/>
        <v>0</v>
      </c>
    </row>
    <row r="631" spans="1:25" x14ac:dyDescent="0.2">
      <c r="A631" t="s">
        <v>4695</v>
      </c>
      <c r="B631" t="s">
        <v>1764</v>
      </c>
      <c r="C631" t="s">
        <v>1765</v>
      </c>
      <c r="D631">
        <v>631</v>
      </c>
      <c r="E631">
        <v>1176</v>
      </c>
      <c r="F631">
        <v>187</v>
      </c>
      <c r="G631">
        <v>0</v>
      </c>
      <c r="H631">
        <v>6.3</v>
      </c>
      <c r="I631">
        <v>133</v>
      </c>
      <c r="J631">
        <v>93</v>
      </c>
      <c r="K631">
        <v>197148</v>
      </c>
      <c r="L631">
        <v>7500000</v>
      </c>
      <c r="M631" s="2">
        <f>VLOOKUP(A631,Sheet2!$A$1:G4355,2,0)</f>
        <v>37637</v>
      </c>
      <c r="N631" t="str">
        <f>VLOOKUP(A631,Sheet2!$A$1:G4355,3,0)</f>
        <v>Color</v>
      </c>
      <c r="O631" t="str">
        <f>VLOOKUP(A631,Sheet2!$A$1:G4355,4,0)</f>
        <v>Drama</v>
      </c>
      <c r="P631" t="str">
        <f>VLOOKUP(A631,Sheet2!$A$1:G4355,5,0)</f>
        <v>English</v>
      </c>
      <c r="Q631" t="str">
        <f>VLOOKUP(A631,Sheet2!$A$1:G4355,6,0)</f>
        <v>UK</v>
      </c>
      <c r="R631" t="str">
        <f>VLOOKUP(A631,Sheet2!$A$1:G4355,7,0)</f>
        <v>R</v>
      </c>
      <c r="S631" t="str">
        <f>IF(Table1[[#This Row],[Language]]="English","English","Other language")</f>
        <v>English</v>
      </c>
      <c r="T631">
        <f>Table1[[#This Row],[Gross Revenue]]-Table1[[#This Row],[Budget]]</f>
        <v>-7302852</v>
      </c>
      <c r="U631" s="1">
        <f>(Table1[[#This Row],[Gross Revenue]]/Table1[[#This Row],[Budget]])-1</f>
        <v>-0.97371359999999996</v>
      </c>
      <c r="V631" t="str">
        <f t="shared" si="18"/>
        <v>90-110 minutes</v>
      </c>
      <c r="W631">
        <f>Table1[[#This Row],[Profit]]/Table1[[#This Row],[Budget]]</f>
        <v>-0.97371359999999996</v>
      </c>
      <c r="X631" s="22" t="str">
        <f>IF(L631="","",
IF(L631&lt;Predictability!$B$1,"Low",
IF(L631&lt;=Predictability!$B$2,"Mid","High")))</f>
        <v>Low</v>
      </c>
      <c r="Y631" s="22">
        <f t="shared" si="19"/>
        <v>0</v>
      </c>
    </row>
    <row r="632" spans="1:25" x14ac:dyDescent="0.2">
      <c r="A632" t="s">
        <v>3437</v>
      </c>
      <c r="B632" t="s">
        <v>338</v>
      </c>
      <c r="C632" t="s">
        <v>339</v>
      </c>
      <c r="D632">
        <v>716</v>
      </c>
      <c r="E632">
        <v>2700</v>
      </c>
      <c r="F632">
        <v>10</v>
      </c>
      <c r="G632">
        <v>233</v>
      </c>
      <c r="H632">
        <v>4.5</v>
      </c>
      <c r="I632">
        <v>53</v>
      </c>
      <c r="J632">
        <v>91</v>
      </c>
      <c r="K632">
        <v>8104069</v>
      </c>
      <c r="L632">
        <v>20000000</v>
      </c>
      <c r="M632" s="2">
        <f>VLOOKUP(A632,Sheet2!$A$1:G4356,2,0)</f>
        <v>39385</v>
      </c>
      <c r="N632" t="str">
        <f>VLOOKUP(A632,Sheet2!$A$1:G4356,3,0)</f>
        <v>Color</v>
      </c>
      <c r="O632" t="str">
        <f>VLOOKUP(A632,Sheet2!$A$1:G4356,4,0)</f>
        <v>Action</v>
      </c>
      <c r="P632" t="str">
        <f>VLOOKUP(A632,Sheet2!$A$1:G4356,5,0)</f>
        <v>English</v>
      </c>
      <c r="Q632" t="str">
        <f>VLOOKUP(A632,Sheet2!$A$1:G4356,6,0)</f>
        <v>USA</v>
      </c>
      <c r="R632" t="str">
        <f>VLOOKUP(A632,Sheet2!$A$1:G4356,7,0)</f>
        <v>PG-13</v>
      </c>
      <c r="S632" t="str">
        <f>IF(Table1[[#This Row],[Language]]="English","English","Other language")</f>
        <v>English</v>
      </c>
      <c r="T632">
        <f>Table1[[#This Row],[Gross Revenue]]-Table1[[#This Row],[Budget]]</f>
        <v>-11895931</v>
      </c>
      <c r="U632" s="1">
        <f>(Table1[[#This Row],[Gross Revenue]]/Table1[[#This Row],[Budget]])-1</f>
        <v>-0.59479654999999998</v>
      </c>
      <c r="V632" t="str">
        <f t="shared" si="18"/>
        <v>90-110 minutes</v>
      </c>
      <c r="W632">
        <f>Table1[[#This Row],[Profit]]/Table1[[#This Row],[Budget]]</f>
        <v>-0.59479654999999998</v>
      </c>
      <c r="X632" s="22" t="str">
        <f>IF(L632="","",
IF(L632&lt;Predictability!$B$1,"Low",
IF(L632&lt;=Predictability!$B$2,"Mid","High")))</f>
        <v>Mid</v>
      </c>
      <c r="Y632" s="22">
        <f t="shared" si="19"/>
        <v>0</v>
      </c>
    </row>
    <row r="633" spans="1:25" x14ac:dyDescent="0.2">
      <c r="A633" t="s">
        <v>6087</v>
      </c>
      <c r="B633" t="s">
        <v>1276</v>
      </c>
      <c r="C633" t="s">
        <v>1398</v>
      </c>
      <c r="D633">
        <v>22000</v>
      </c>
      <c r="E633">
        <v>61110</v>
      </c>
      <c r="F633">
        <v>333</v>
      </c>
      <c r="G633">
        <v>0</v>
      </c>
      <c r="H633">
        <v>7.2</v>
      </c>
      <c r="I633">
        <v>198</v>
      </c>
      <c r="J633">
        <v>154</v>
      </c>
      <c r="K633">
        <v>95632614</v>
      </c>
      <c r="L633">
        <v>79000000</v>
      </c>
      <c r="M633" s="2">
        <f>VLOOKUP(A633,Sheet2!$A$1:G4357,2,0)</f>
        <v>37629</v>
      </c>
      <c r="N633" t="str">
        <f>VLOOKUP(A633,Sheet2!$A$1:G4357,3,0)</f>
        <v>Color</v>
      </c>
      <c r="O633" t="str">
        <f>VLOOKUP(A633,Sheet2!$A$1:G4357,4,0)</f>
        <v>Adventure</v>
      </c>
      <c r="P633" t="str">
        <f>VLOOKUP(A633,Sheet2!$A$1:G4357,5,0)</f>
        <v>English</v>
      </c>
      <c r="Q633" t="str">
        <f>VLOOKUP(A633,Sheet2!$A$1:G4357,6,0)</f>
        <v>USA</v>
      </c>
      <c r="R633" t="str">
        <f>VLOOKUP(A633,Sheet2!$A$1:G4357,7,0)</f>
        <v>R</v>
      </c>
      <c r="S633" t="str">
        <f>IF(Table1[[#This Row],[Language]]="English","English","Other language")</f>
        <v>English</v>
      </c>
      <c r="T633">
        <f>Table1[[#This Row],[Gross Revenue]]-Table1[[#This Row],[Budget]]</f>
        <v>16632614</v>
      </c>
      <c r="U633" s="1">
        <f>(Table1[[#This Row],[Gross Revenue]]/Table1[[#This Row],[Budget]])-1</f>
        <v>0.21053941772151896</v>
      </c>
      <c r="V633" t="str">
        <f t="shared" si="18"/>
        <v>&gt;150 minutes</v>
      </c>
      <c r="W633">
        <f>Table1[[#This Row],[Profit]]/Table1[[#This Row],[Budget]]</f>
        <v>0.21053941772151899</v>
      </c>
      <c r="X633" s="22" t="str">
        <f>IF(L633="","",
IF(L633&lt;Predictability!$B$1,"Low",
IF(L633&lt;=Predictability!$B$2,"Mid","High")))</f>
        <v>High</v>
      </c>
      <c r="Y633" s="22">
        <f t="shared" si="19"/>
        <v>0</v>
      </c>
    </row>
    <row r="634" spans="1:25" x14ac:dyDescent="0.2">
      <c r="A634" t="s">
        <v>4024</v>
      </c>
      <c r="B634" t="s">
        <v>1137</v>
      </c>
      <c r="C634" t="s">
        <v>851</v>
      </c>
      <c r="D634">
        <v>10000</v>
      </c>
      <c r="E634">
        <v>13581</v>
      </c>
      <c r="F634">
        <v>0</v>
      </c>
      <c r="G634">
        <v>0</v>
      </c>
      <c r="H634">
        <v>7.6</v>
      </c>
      <c r="I634">
        <v>299</v>
      </c>
      <c r="J634">
        <v>120</v>
      </c>
      <c r="K634">
        <v>100003492</v>
      </c>
      <c r="L634">
        <v>65000000</v>
      </c>
      <c r="M634" s="2">
        <f>VLOOKUP(A634,Sheet2!$A$1:G4358,2,0)</f>
        <v>38319</v>
      </c>
      <c r="N634" t="str">
        <f>VLOOKUP(A634,Sheet2!$A$1:G4358,3,0)</f>
        <v>Color</v>
      </c>
      <c r="O634" t="str">
        <f>VLOOKUP(A634,Sheet2!$A$1:G4358,4,0)</f>
        <v>Crime</v>
      </c>
      <c r="P634" t="str">
        <f>VLOOKUP(A634,Sheet2!$A$1:G4358,5,0)</f>
        <v>English</v>
      </c>
      <c r="Q634" t="str">
        <f>VLOOKUP(A634,Sheet2!$A$1:G4358,6,0)</f>
        <v>USA</v>
      </c>
      <c r="R634" t="str">
        <f>VLOOKUP(A634,Sheet2!$A$1:G4358,7,0)</f>
        <v>R</v>
      </c>
      <c r="S634" t="str">
        <f>IF(Table1[[#This Row],[Language]]="English","English","Other language")</f>
        <v>English</v>
      </c>
      <c r="T634">
        <f>Table1[[#This Row],[Gross Revenue]]-Table1[[#This Row],[Budget]]</f>
        <v>35003492</v>
      </c>
      <c r="U634" s="1">
        <f>(Table1[[#This Row],[Gross Revenue]]/Table1[[#This Row],[Budget]])-1</f>
        <v>0.53851526153846163</v>
      </c>
      <c r="V634" t="str">
        <f t="shared" si="18"/>
        <v>111-130 minutes</v>
      </c>
      <c r="W634">
        <f>Table1[[#This Row],[Profit]]/Table1[[#This Row],[Budget]]</f>
        <v>0.53851526153846152</v>
      </c>
      <c r="X634" s="22" t="str">
        <f>IF(L634="","",
IF(L634&lt;Predictability!$B$1,"Low",
IF(L634&lt;=Predictability!$B$2,"Mid","High")))</f>
        <v>High</v>
      </c>
      <c r="Y634" s="22">
        <f t="shared" si="19"/>
        <v>1</v>
      </c>
    </row>
    <row r="635" spans="1:25" x14ac:dyDescent="0.2">
      <c r="A635" t="s">
        <v>3867</v>
      </c>
      <c r="B635" t="s">
        <v>958</v>
      </c>
      <c r="C635" t="s">
        <v>959</v>
      </c>
      <c r="D635">
        <v>672</v>
      </c>
      <c r="E635">
        <v>1460</v>
      </c>
      <c r="F635">
        <v>99</v>
      </c>
      <c r="G635">
        <v>941</v>
      </c>
      <c r="H635">
        <v>5.5</v>
      </c>
      <c r="I635">
        <v>135</v>
      </c>
      <c r="J635">
        <v>108</v>
      </c>
      <c r="K635">
        <v>40048332</v>
      </c>
      <c r="L635">
        <v>85000000</v>
      </c>
      <c r="M635" s="2">
        <f>VLOOKUP(A635,Sheet2!$A$1:G4359,2,0)</f>
        <v>37502</v>
      </c>
      <c r="N635" t="str">
        <f>VLOOKUP(A635,Sheet2!$A$1:G4359,3,0)</f>
        <v>Color</v>
      </c>
      <c r="O635" t="str">
        <f>VLOOKUP(A635,Sheet2!$A$1:G4359,4,0)</f>
        <v>Action</v>
      </c>
      <c r="P635" t="str">
        <f>VLOOKUP(A635,Sheet2!$A$1:G4359,5,0)</f>
        <v>English</v>
      </c>
      <c r="Q635" t="str">
        <f>VLOOKUP(A635,Sheet2!$A$1:G4359,6,0)</f>
        <v>USA</v>
      </c>
      <c r="R635" t="str">
        <f>VLOOKUP(A635,Sheet2!$A$1:G4359,7,0)</f>
        <v>R</v>
      </c>
      <c r="S635" t="str">
        <f>IF(Table1[[#This Row],[Language]]="English","English","Other language")</f>
        <v>English</v>
      </c>
      <c r="T635">
        <f>Table1[[#This Row],[Gross Revenue]]-Table1[[#This Row],[Budget]]</f>
        <v>-44951668</v>
      </c>
      <c r="U635" s="1">
        <f>(Table1[[#This Row],[Gross Revenue]]/Table1[[#This Row],[Budget]])-1</f>
        <v>-0.52884315294117645</v>
      </c>
      <c r="V635" t="str">
        <f t="shared" si="18"/>
        <v>90-110 minutes</v>
      </c>
      <c r="W635">
        <f>Table1[[#This Row],[Profit]]/Table1[[#This Row],[Budget]]</f>
        <v>-0.52884315294117645</v>
      </c>
      <c r="X635" s="22" t="str">
        <f>IF(L635="","",
IF(L635&lt;Predictability!$B$1,"Low",
IF(L635&lt;=Predictability!$B$2,"Mid","High")))</f>
        <v>High</v>
      </c>
      <c r="Y635" s="22">
        <f t="shared" si="19"/>
        <v>0</v>
      </c>
    </row>
    <row r="636" spans="1:25" x14ac:dyDescent="0.2">
      <c r="A636" t="s">
        <v>3459</v>
      </c>
      <c r="B636" t="s">
        <v>340</v>
      </c>
      <c r="C636" t="s">
        <v>375</v>
      </c>
      <c r="D636">
        <v>1000</v>
      </c>
      <c r="E636">
        <v>4484</v>
      </c>
      <c r="F636">
        <v>0</v>
      </c>
      <c r="G636">
        <v>422</v>
      </c>
      <c r="H636">
        <v>4.5999999999999996</v>
      </c>
      <c r="I636">
        <v>42</v>
      </c>
      <c r="J636">
        <v>94</v>
      </c>
      <c r="K636">
        <v>4693919</v>
      </c>
      <c r="L636">
        <v>6500000</v>
      </c>
      <c r="M636" s="2">
        <f>VLOOKUP(A636,Sheet2!$A$1:G4360,2,0)</f>
        <v>39608</v>
      </c>
      <c r="N636" t="str">
        <f>VLOOKUP(A636,Sheet2!$A$1:G4360,3,0)</f>
        <v>Color</v>
      </c>
      <c r="O636" t="str">
        <f>VLOOKUP(A636,Sheet2!$A$1:G4360,4,0)</f>
        <v>Comedy</v>
      </c>
      <c r="P636" t="str">
        <f>VLOOKUP(A636,Sheet2!$A$1:G4360,5,0)</f>
        <v>English</v>
      </c>
      <c r="Q636" t="str">
        <f>VLOOKUP(A636,Sheet2!$A$1:G4360,6,0)</f>
        <v>USA</v>
      </c>
      <c r="R636" t="str">
        <f>VLOOKUP(A636,Sheet2!$A$1:G4360,7,0)</f>
        <v>R</v>
      </c>
      <c r="S636" t="str">
        <f>IF(Table1[[#This Row],[Language]]="English","English","Other language")</f>
        <v>English</v>
      </c>
      <c r="T636">
        <f>Table1[[#This Row],[Gross Revenue]]-Table1[[#This Row],[Budget]]</f>
        <v>-1806081</v>
      </c>
      <c r="U636" s="1">
        <f>(Table1[[#This Row],[Gross Revenue]]/Table1[[#This Row],[Budget]])-1</f>
        <v>-0.27785861538461543</v>
      </c>
      <c r="V636" t="str">
        <f t="shared" si="18"/>
        <v>90-110 minutes</v>
      </c>
      <c r="W636">
        <f>Table1[[#This Row],[Profit]]/Table1[[#This Row],[Budget]]</f>
        <v>-0.27785861538461537</v>
      </c>
      <c r="X636" s="22" t="str">
        <f>IF(L636="","",
IF(L636&lt;Predictability!$B$1,"Low",
IF(L636&lt;=Predictability!$B$2,"Mid","High")))</f>
        <v>Low</v>
      </c>
      <c r="Y636" s="22">
        <f t="shared" si="19"/>
        <v>0</v>
      </c>
    </row>
    <row r="637" spans="1:25" x14ac:dyDescent="0.2">
      <c r="A637" t="s">
        <v>4890</v>
      </c>
      <c r="B637" t="s">
        <v>1319</v>
      </c>
      <c r="C637" t="s">
        <v>1498</v>
      </c>
      <c r="D637">
        <v>877</v>
      </c>
      <c r="E637">
        <v>3432</v>
      </c>
      <c r="F637">
        <v>118</v>
      </c>
      <c r="G637">
        <v>15000</v>
      </c>
      <c r="H637">
        <v>6.4</v>
      </c>
      <c r="I637">
        <v>201</v>
      </c>
      <c r="J637">
        <v>112</v>
      </c>
      <c r="K637">
        <v>36665854</v>
      </c>
      <c r="L637">
        <v>40000000</v>
      </c>
      <c r="M637" s="2">
        <f>VLOOKUP(A637,Sheet2!$A$1:G4361,2,0)</f>
        <v>40554</v>
      </c>
      <c r="N637" t="str">
        <f>VLOOKUP(A637,Sheet2!$A$1:G4361,3,0)</f>
        <v>Color</v>
      </c>
      <c r="O637" t="str">
        <f>VLOOKUP(A637,Sheet2!$A$1:G4361,4,0)</f>
        <v>Action</v>
      </c>
      <c r="P637" t="str">
        <f>VLOOKUP(A637,Sheet2!$A$1:G4361,5,0)</f>
        <v>English</v>
      </c>
      <c r="Q637" t="str">
        <f>VLOOKUP(A637,Sheet2!$A$1:G4361,6,0)</f>
        <v>France</v>
      </c>
      <c r="R637" t="str">
        <f>VLOOKUP(A637,Sheet2!$A$1:G4361,7,0)</f>
        <v>PG-13</v>
      </c>
      <c r="S637" t="str">
        <f>IF(Table1[[#This Row],[Language]]="English","English","Other language")</f>
        <v>English</v>
      </c>
      <c r="T637">
        <f>Table1[[#This Row],[Gross Revenue]]-Table1[[#This Row],[Budget]]</f>
        <v>-3334146</v>
      </c>
      <c r="U637" s="1">
        <f>(Table1[[#This Row],[Gross Revenue]]/Table1[[#This Row],[Budget]])-1</f>
        <v>-8.3353649999999946E-2</v>
      </c>
      <c r="V637" t="str">
        <f t="shared" si="18"/>
        <v>111-130 minutes</v>
      </c>
      <c r="W637">
        <f>Table1[[#This Row],[Profit]]/Table1[[#This Row],[Budget]]</f>
        <v>-8.3353650000000001E-2</v>
      </c>
      <c r="X637" s="22" t="str">
        <f>IF(L637="","",
IF(L637&lt;Predictability!$B$1,"Low",
IF(L637&lt;=Predictability!$B$2,"Mid","High")))</f>
        <v>Mid</v>
      </c>
      <c r="Y637" s="22">
        <f t="shared" si="19"/>
        <v>0</v>
      </c>
    </row>
    <row r="638" spans="1:25" x14ac:dyDescent="0.2">
      <c r="A638" t="s">
        <v>4563</v>
      </c>
      <c r="B638" t="s">
        <v>263</v>
      </c>
      <c r="C638" t="s">
        <v>1651</v>
      </c>
      <c r="D638">
        <v>596</v>
      </c>
      <c r="E638">
        <v>1081</v>
      </c>
      <c r="F638">
        <v>781</v>
      </c>
      <c r="G638">
        <v>224</v>
      </c>
      <c r="H638">
        <v>6.2</v>
      </c>
      <c r="I638">
        <v>36</v>
      </c>
      <c r="J638">
        <v>97</v>
      </c>
      <c r="K638">
        <v>117560</v>
      </c>
      <c r="L638">
        <v>6000000</v>
      </c>
      <c r="M638" s="2">
        <f>VLOOKUP(A638,Sheet2!$A$1:G4362,2,0)</f>
        <v>38970</v>
      </c>
      <c r="N638" t="str">
        <f>VLOOKUP(A638,Sheet2!$A$1:G4362,3,0)</f>
        <v>Color</v>
      </c>
      <c r="O638" t="str">
        <f>VLOOKUP(A638,Sheet2!$A$1:G4362,4,0)</f>
        <v>Drama</v>
      </c>
      <c r="P638" t="str">
        <f>VLOOKUP(A638,Sheet2!$A$1:G4362,5,0)</f>
        <v>English</v>
      </c>
      <c r="Q638" t="str">
        <f>VLOOKUP(A638,Sheet2!$A$1:G4362,6,0)</f>
        <v>USA</v>
      </c>
      <c r="R638" t="str">
        <f>VLOOKUP(A638,Sheet2!$A$1:G4362,7,0)</f>
        <v>R</v>
      </c>
      <c r="S638" t="str">
        <f>IF(Table1[[#This Row],[Language]]="English","English","Other language")</f>
        <v>English</v>
      </c>
      <c r="T638">
        <f>Table1[[#This Row],[Gross Revenue]]-Table1[[#This Row],[Budget]]</f>
        <v>-5882440</v>
      </c>
      <c r="U638" s="1">
        <f>(Table1[[#This Row],[Gross Revenue]]/Table1[[#This Row],[Budget]])-1</f>
        <v>-0.98040666666666665</v>
      </c>
      <c r="V638" t="str">
        <f t="shared" si="18"/>
        <v>90-110 minutes</v>
      </c>
      <c r="W638">
        <f>Table1[[#This Row],[Profit]]/Table1[[#This Row],[Budget]]</f>
        <v>-0.98040666666666665</v>
      </c>
      <c r="X638" s="22" t="str">
        <f>IF(L638="","",
IF(L638&lt;Predictability!$B$1,"Low",
IF(L638&lt;=Predictability!$B$2,"Mid","High")))</f>
        <v>Low</v>
      </c>
      <c r="Y638" s="22">
        <f t="shared" si="19"/>
        <v>0</v>
      </c>
    </row>
    <row r="639" spans="1:25" x14ac:dyDescent="0.2">
      <c r="A639" t="s">
        <v>4912</v>
      </c>
      <c r="B639" t="s">
        <v>1944</v>
      </c>
      <c r="C639" t="s">
        <v>1945</v>
      </c>
      <c r="D639">
        <v>601</v>
      </c>
      <c r="E639">
        <v>1734</v>
      </c>
      <c r="F639">
        <v>25</v>
      </c>
      <c r="G639">
        <v>0</v>
      </c>
      <c r="H639">
        <v>6.4</v>
      </c>
      <c r="I639">
        <v>286</v>
      </c>
      <c r="J639">
        <v>90</v>
      </c>
      <c r="K639">
        <v>318622</v>
      </c>
      <c r="L639">
        <v>270000</v>
      </c>
      <c r="M639" s="2">
        <f>VLOOKUP(A639,Sheet2!$A$1:G4363,2,0)</f>
        <v>41180</v>
      </c>
      <c r="N639" t="str">
        <f>VLOOKUP(A639,Sheet2!$A$1:G4363,3,0)</f>
        <v>Color</v>
      </c>
      <c r="O639" t="str">
        <f>VLOOKUP(A639,Sheet2!$A$1:G4363,4,0)</f>
        <v>Biography</v>
      </c>
      <c r="P639" t="str">
        <f>VLOOKUP(A639,Sheet2!$A$1:G4363,5,0)</f>
        <v>English</v>
      </c>
      <c r="Q639" t="str">
        <f>VLOOKUP(A639,Sheet2!$A$1:G4363,6,0)</f>
        <v>USA</v>
      </c>
      <c r="R639" t="str">
        <f>VLOOKUP(A639,Sheet2!$A$1:G4363,7,0)</f>
        <v>R</v>
      </c>
      <c r="S639" t="str">
        <f>IF(Table1[[#This Row],[Language]]="English","English","Other language")</f>
        <v>English</v>
      </c>
      <c r="T639">
        <f>Table1[[#This Row],[Gross Revenue]]-Table1[[#This Row],[Budget]]</f>
        <v>48622</v>
      </c>
      <c r="U639" s="1">
        <f>(Table1[[#This Row],[Gross Revenue]]/Table1[[#This Row],[Budget]])-1</f>
        <v>0.18008148148148151</v>
      </c>
      <c r="V639" t="str">
        <f t="shared" si="18"/>
        <v>90-110 minutes</v>
      </c>
      <c r="W639">
        <f>Table1[[#This Row],[Profit]]/Table1[[#This Row],[Budget]]</f>
        <v>0.18008148148148148</v>
      </c>
      <c r="X639" s="22" t="str">
        <f>IF(L639="","",
IF(L639&lt;Predictability!$B$1,"Low",
IF(L639&lt;=Predictability!$B$2,"Mid","High")))</f>
        <v>Low</v>
      </c>
      <c r="Y639" s="22">
        <f t="shared" si="19"/>
        <v>0</v>
      </c>
    </row>
    <row r="640" spans="1:25" x14ac:dyDescent="0.2">
      <c r="A640" t="s">
        <v>5546</v>
      </c>
      <c r="B640" t="s">
        <v>677</v>
      </c>
      <c r="C640" t="s">
        <v>593</v>
      </c>
      <c r="D640">
        <v>12000</v>
      </c>
      <c r="E640">
        <v>15362</v>
      </c>
      <c r="F640">
        <v>165</v>
      </c>
      <c r="G640">
        <v>0</v>
      </c>
      <c r="H640">
        <v>6.8</v>
      </c>
      <c r="I640">
        <v>139</v>
      </c>
      <c r="J640">
        <v>123</v>
      </c>
      <c r="K640">
        <v>101087161</v>
      </c>
      <c r="L640">
        <v>75000000</v>
      </c>
      <c r="M640" s="2">
        <f>VLOOKUP(A640,Sheet2!$A$1:G4364,2,0)</f>
        <v>35432</v>
      </c>
      <c r="N640" t="str">
        <f>VLOOKUP(A640,Sheet2!$A$1:G4364,3,0)</f>
        <v>Color</v>
      </c>
      <c r="O640" t="str">
        <f>VLOOKUP(A640,Sheet2!$A$1:G4364,4,0)</f>
        <v>Action</v>
      </c>
      <c r="P640" t="str">
        <f>VLOOKUP(A640,Sheet2!$A$1:G4364,5,0)</f>
        <v>English</v>
      </c>
      <c r="Q640" t="str">
        <f>VLOOKUP(A640,Sheet2!$A$1:G4364,6,0)</f>
        <v>USA</v>
      </c>
      <c r="R640" t="str">
        <f>VLOOKUP(A640,Sheet2!$A$1:G4364,7,0)</f>
        <v>R</v>
      </c>
      <c r="S640" t="str">
        <f>IF(Table1[[#This Row],[Language]]="English","English","Other language")</f>
        <v>English</v>
      </c>
      <c r="T640">
        <f>Table1[[#This Row],[Gross Revenue]]-Table1[[#This Row],[Budget]]</f>
        <v>26087161</v>
      </c>
      <c r="U640" s="1">
        <f>(Table1[[#This Row],[Gross Revenue]]/Table1[[#This Row],[Budget]])-1</f>
        <v>0.34782881333333338</v>
      </c>
      <c r="V640" t="str">
        <f t="shared" si="18"/>
        <v>111-130 minutes</v>
      </c>
      <c r="W640">
        <f>Table1[[#This Row],[Profit]]/Table1[[#This Row],[Budget]]</f>
        <v>0.34782881333333332</v>
      </c>
      <c r="X640" s="22" t="str">
        <f>IF(L640="","",
IF(L640&lt;Predictability!$B$1,"Low",
IF(L640&lt;=Predictability!$B$2,"Mid","High")))</f>
        <v>High</v>
      </c>
      <c r="Y640" s="22">
        <f t="shared" si="19"/>
        <v>0</v>
      </c>
    </row>
    <row r="641" spans="1:25" x14ac:dyDescent="0.2">
      <c r="A641" t="s">
        <v>5696</v>
      </c>
      <c r="B641" t="s">
        <v>2104</v>
      </c>
      <c r="C641" t="s">
        <v>1149</v>
      </c>
      <c r="D641">
        <v>919</v>
      </c>
      <c r="E641">
        <v>2024</v>
      </c>
      <c r="F641">
        <v>468</v>
      </c>
      <c r="G641">
        <v>0</v>
      </c>
      <c r="H641">
        <v>6.9</v>
      </c>
      <c r="I641">
        <v>166</v>
      </c>
      <c r="J641">
        <v>129</v>
      </c>
      <c r="K641">
        <v>37567440</v>
      </c>
      <c r="L641">
        <v>20000000</v>
      </c>
      <c r="M641" s="2">
        <f>VLOOKUP(A641,Sheet2!$A$1:G4365,2,0)</f>
        <v>30175</v>
      </c>
      <c r="N641" t="str">
        <f>VLOOKUP(A641,Sheet2!$A$1:G4365,3,0)</f>
        <v>Color</v>
      </c>
      <c r="O641" t="str">
        <f>VLOOKUP(A641,Sheet2!$A$1:G4365,4,0)</f>
        <v>Adventure</v>
      </c>
      <c r="P641" t="str">
        <f>VLOOKUP(A641,Sheet2!$A$1:G4365,5,0)</f>
        <v>English</v>
      </c>
      <c r="Q641" t="str">
        <f>VLOOKUP(A641,Sheet2!$A$1:G4365,6,0)</f>
        <v>USA</v>
      </c>
      <c r="R641" t="str">
        <f>VLOOKUP(A641,Sheet2!$A$1:G4365,7,0)</f>
        <v>R</v>
      </c>
      <c r="S641" t="str">
        <f>IF(Table1[[#This Row],[Language]]="English","English","Other language")</f>
        <v>English</v>
      </c>
      <c r="T641">
        <f>Table1[[#This Row],[Gross Revenue]]-Table1[[#This Row],[Budget]]</f>
        <v>17567440</v>
      </c>
      <c r="U641" s="1">
        <f>(Table1[[#This Row],[Gross Revenue]]/Table1[[#This Row],[Budget]])-1</f>
        <v>0.87837199999999993</v>
      </c>
      <c r="V641" t="str">
        <f t="shared" si="18"/>
        <v>111-130 minutes</v>
      </c>
      <c r="W641">
        <f>Table1[[#This Row],[Profit]]/Table1[[#This Row],[Budget]]</f>
        <v>0.87837200000000004</v>
      </c>
      <c r="X641" s="22" t="str">
        <f>IF(L641="","",
IF(L641&lt;Predictability!$B$1,"Low",
IF(L641&lt;=Predictability!$B$2,"Mid","High")))</f>
        <v>Mid</v>
      </c>
      <c r="Y641" s="22">
        <f t="shared" si="19"/>
        <v>1</v>
      </c>
    </row>
    <row r="642" spans="1:25" x14ac:dyDescent="0.2">
      <c r="A642" t="s">
        <v>4163</v>
      </c>
      <c r="B642" t="s">
        <v>864</v>
      </c>
      <c r="C642" t="s">
        <v>1286</v>
      </c>
      <c r="D642">
        <v>691</v>
      </c>
      <c r="E642">
        <v>2481</v>
      </c>
      <c r="F642">
        <v>130</v>
      </c>
      <c r="G642">
        <v>2000</v>
      </c>
      <c r="H642">
        <v>5.8</v>
      </c>
      <c r="I642">
        <v>77</v>
      </c>
      <c r="J642">
        <v>103</v>
      </c>
      <c r="K642">
        <v>26400000</v>
      </c>
      <c r="L642">
        <v>18000000</v>
      </c>
      <c r="M642" s="2">
        <f>VLOOKUP(A642,Sheet2!$A$1:G4366,2,0)</f>
        <v>30847</v>
      </c>
      <c r="N642" t="str">
        <f>VLOOKUP(A642,Sheet2!$A$1:G4366,3,0)</f>
        <v>Color</v>
      </c>
      <c r="O642" t="str">
        <f>VLOOKUP(A642,Sheet2!$A$1:G4366,4,0)</f>
        <v>Action</v>
      </c>
      <c r="P642" t="str">
        <f>VLOOKUP(A642,Sheet2!$A$1:G4366,5,0)</f>
        <v>English</v>
      </c>
      <c r="Q642" t="str">
        <f>VLOOKUP(A642,Sheet2!$A$1:G4366,6,0)</f>
        <v>USA</v>
      </c>
      <c r="R642" t="str">
        <f>VLOOKUP(A642,Sheet2!$A$1:G4366,7,0)</f>
        <v>PG</v>
      </c>
      <c r="S642" t="str">
        <f>IF(Table1[[#This Row],[Language]]="English","English","Other language")</f>
        <v>English</v>
      </c>
      <c r="T642">
        <f>Table1[[#This Row],[Gross Revenue]]-Table1[[#This Row],[Budget]]</f>
        <v>8400000</v>
      </c>
      <c r="U642" s="1">
        <f>(Table1[[#This Row],[Gross Revenue]]/Table1[[#This Row],[Budget]])-1</f>
        <v>0.46666666666666656</v>
      </c>
      <c r="V642" t="str">
        <f t="shared" ref="V642:V705" si="20">IF(J642="","",IF(J642&lt;90,"&lt;90 minutes",IF(J642&lt;=110,"90-110 minutes",IF(J642&lt;=130,"111-130 minutes",IF(J642&lt;=150,"131-150 minutes","&gt;150 minutes")))))</f>
        <v>90-110 minutes</v>
      </c>
      <c r="W642">
        <f>Table1[[#This Row],[Profit]]/Table1[[#This Row],[Budget]]</f>
        <v>0.46666666666666667</v>
      </c>
      <c r="X642" s="22" t="str">
        <f>IF(L642="","",
IF(L642&lt;Predictability!$B$1,"Low",
IF(L642&lt;=Predictability!$B$2,"Mid","High")))</f>
        <v>Mid</v>
      </c>
      <c r="Y642" s="22">
        <f t="shared" ref="Y642:Y705" si="21">IF(W642&gt;=0.5,1,0)</f>
        <v>0</v>
      </c>
    </row>
    <row r="643" spans="1:25" x14ac:dyDescent="0.2">
      <c r="A643" t="s">
        <v>5943</v>
      </c>
      <c r="B643" t="s">
        <v>469</v>
      </c>
      <c r="C643" t="s">
        <v>2638</v>
      </c>
      <c r="D643">
        <v>10000</v>
      </c>
      <c r="E643">
        <v>13371</v>
      </c>
      <c r="F643">
        <v>15</v>
      </c>
      <c r="G643">
        <v>23000</v>
      </c>
      <c r="H643">
        <v>7.1</v>
      </c>
      <c r="I643">
        <v>219</v>
      </c>
      <c r="J643">
        <v>123</v>
      </c>
      <c r="K643">
        <v>34531832</v>
      </c>
      <c r="L643">
        <v>35000000</v>
      </c>
      <c r="M643" s="2">
        <f>VLOOKUP(A643,Sheet2!$A$1:G4367,2,0)</f>
        <v>42343</v>
      </c>
      <c r="N643" t="str">
        <f>VLOOKUP(A643,Sheet2!$A$1:G4367,3,0)</f>
        <v>Color</v>
      </c>
      <c r="O643" t="str">
        <f>VLOOKUP(A643,Sheet2!$A$1:G4367,4,0)</f>
        <v>Biography</v>
      </c>
      <c r="P643" t="str">
        <f>VLOOKUP(A643,Sheet2!$A$1:G4367,5,0)</f>
        <v>English</v>
      </c>
      <c r="Q643" t="str">
        <f>VLOOKUP(A643,Sheet2!$A$1:G4367,6,0)</f>
        <v>UK</v>
      </c>
      <c r="R643" t="str">
        <f>VLOOKUP(A643,Sheet2!$A$1:G4367,7,0)</f>
        <v>PG-13</v>
      </c>
      <c r="S643" t="str">
        <f>IF(Table1[[#This Row],[Language]]="English","English","Other language")</f>
        <v>English</v>
      </c>
      <c r="T643">
        <f>Table1[[#This Row],[Gross Revenue]]-Table1[[#This Row],[Budget]]</f>
        <v>-468168</v>
      </c>
      <c r="U643" s="1">
        <f>(Table1[[#This Row],[Gross Revenue]]/Table1[[#This Row],[Budget]])-1</f>
        <v>-1.3376228571428617E-2</v>
      </c>
      <c r="V643" t="str">
        <f t="shared" si="20"/>
        <v>111-130 minutes</v>
      </c>
      <c r="W643">
        <f>Table1[[#This Row],[Profit]]/Table1[[#This Row],[Budget]]</f>
        <v>-1.3376228571428572E-2</v>
      </c>
      <c r="X643" s="22" t="str">
        <f>IF(L643="","",
IF(L643&lt;Predictability!$B$1,"Low",
IF(L643&lt;=Predictability!$B$2,"Mid","High")))</f>
        <v>Mid</v>
      </c>
      <c r="Y643" s="22">
        <f t="shared" si="21"/>
        <v>0</v>
      </c>
    </row>
    <row r="644" spans="1:25" x14ac:dyDescent="0.2">
      <c r="A644" t="s">
        <v>3472</v>
      </c>
      <c r="B644" t="s">
        <v>80</v>
      </c>
      <c r="C644" t="s">
        <v>393</v>
      </c>
      <c r="D644">
        <v>811</v>
      </c>
      <c r="E644">
        <v>2167</v>
      </c>
      <c r="F644">
        <v>10</v>
      </c>
      <c r="G644">
        <v>810</v>
      </c>
      <c r="H644">
        <v>4.5999999999999996</v>
      </c>
      <c r="I644">
        <v>74</v>
      </c>
      <c r="J644">
        <v>89</v>
      </c>
      <c r="K644">
        <v>29302097</v>
      </c>
      <c r="L644">
        <v>15000000</v>
      </c>
      <c r="M644" s="2">
        <f>VLOOKUP(A644,Sheet2!$A$1:G4368,2,0)</f>
        <v>38280</v>
      </c>
      <c r="N644" t="str">
        <f>VLOOKUP(A644,Sheet2!$A$1:G4368,3,0)</f>
        <v>Color</v>
      </c>
      <c r="O644" t="str">
        <f>VLOOKUP(A644,Sheet2!$A$1:G4368,4,0)</f>
        <v>Comedy</v>
      </c>
      <c r="P644" t="str">
        <f>VLOOKUP(A644,Sheet2!$A$1:G4368,5,0)</f>
        <v>English</v>
      </c>
      <c r="Q644" t="str">
        <f>VLOOKUP(A644,Sheet2!$A$1:G4368,6,0)</f>
        <v>Germany</v>
      </c>
      <c r="R644" t="str">
        <f>VLOOKUP(A644,Sheet2!$A$1:G4368,7,0)</f>
        <v>PG</v>
      </c>
      <c r="S644" t="str">
        <f>IF(Table1[[#This Row],[Language]]="English","English","Other language")</f>
        <v>English</v>
      </c>
      <c r="T644">
        <f>Table1[[#This Row],[Gross Revenue]]-Table1[[#This Row],[Budget]]</f>
        <v>14302097</v>
      </c>
      <c r="U644" s="1">
        <f>(Table1[[#This Row],[Gross Revenue]]/Table1[[#This Row],[Budget]])-1</f>
        <v>0.95347313333333328</v>
      </c>
      <c r="V644" t="str">
        <f t="shared" si="20"/>
        <v>&lt;90 minutes</v>
      </c>
      <c r="W644">
        <f>Table1[[#This Row],[Profit]]/Table1[[#This Row],[Budget]]</f>
        <v>0.95347313333333328</v>
      </c>
      <c r="X644" s="22" t="str">
        <f>IF(L644="","",
IF(L644&lt;Predictability!$B$1,"Low",
IF(L644&lt;=Predictability!$B$2,"Mid","High")))</f>
        <v>Mid</v>
      </c>
      <c r="Y644" s="22">
        <f t="shared" si="21"/>
        <v>1</v>
      </c>
    </row>
    <row r="645" spans="1:25" x14ac:dyDescent="0.2">
      <c r="A645" t="s">
        <v>6126</v>
      </c>
      <c r="B645" t="s">
        <v>485</v>
      </c>
      <c r="C645" t="s">
        <v>1470</v>
      </c>
      <c r="D645">
        <v>436</v>
      </c>
      <c r="E645">
        <v>1172</v>
      </c>
      <c r="F645">
        <v>164</v>
      </c>
      <c r="G645">
        <v>622</v>
      </c>
      <c r="H645">
        <v>6.7</v>
      </c>
      <c r="I645">
        <v>119</v>
      </c>
      <c r="J645">
        <v>97</v>
      </c>
      <c r="K645">
        <v>12212417</v>
      </c>
      <c r="L645">
        <v>15000000</v>
      </c>
      <c r="M645" s="2">
        <f>VLOOKUP(A645,Sheet2!$A$1:G4369,2,0)</f>
        <v>37979</v>
      </c>
      <c r="N645" t="str">
        <f>VLOOKUP(A645,Sheet2!$A$1:G4369,3,0)</f>
        <v>Color</v>
      </c>
      <c r="O645" t="str">
        <f>VLOOKUP(A645,Sheet2!$A$1:G4369,4,0)</f>
        <v>Crime</v>
      </c>
      <c r="P645" t="str">
        <f>VLOOKUP(A645,Sheet2!$A$1:G4369,5,0)</f>
        <v>English</v>
      </c>
      <c r="Q645" t="str">
        <f>VLOOKUP(A645,Sheet2!$A$1:G4369,6,0)</f>
        <v>USA</v>
      </c>
      <c r="R645" t="str">
        <f>VLOOKUP(A645,Sheet2!$A$1:G4369,7,0)</f>
        <v>R</v>
      </c>
      <c r="S645" t="str">
        <f>IF(Table1[[#This Row],[Language]]="English","English","Other language")</f>
        <v>English</v>
      </c>
      <c r="T645">
        <f>Table1[[#This Row],[Gross Revenue]]-Table1[[#This Row],[Budget]]</f>
        <v>-2787583</v>
      </c>
      <c r="U645" s="1">
        <f>(Table1[[#This Row],[Gross Revenue]]/Table1[[#This Row],[Budget]])-1</f>
        <v>-0.18583886666666671</v>
      </c>
      <c r="V645" t="str">
        <f t="shared" si="20"/>
        <v>90-110 minutes</v>
      </c>
      <c r="W645">
        <f>Table1[[#This Row],[Profit]]/Table1[[#This Row],[Budget]]</f>
        <v>-0.18583886666666666</v>
      </c>
      <c r="X645" s="22" t="str">
        <f>IF(L645="","",
IF(L645&lt;Predictability!$B$1,"Low",
IF(L645&lt;=Predictability!$B$2,"Mid","High")))</f>
        <v>Mid</v>
      </c>
      <c r="Y645" s="22">
        <f t="shared" si="21"/>
        <v>0</v>
      </c>
    </row>
    <row r="646" spans="1:25" x14ac:dyDescent="0.2">
      <c r="A646" t="s">
        <v>3589</v>
      </c>
      <c r="B646" t="s">
        <v>584</v>
      </c>
      <c r="C646" t="s">
        <v>585</v>
      </c>
      <c r="D646">
        <v>426</v>
      </c>
      <c r="E646">
        <v>1761</v>
      </c>
      <c r="F646">
        <v>155</v>
      </c>
      <c r="G646">
        <v>0</v>
      </c>
      <c r="H646">
        <v>5</v>
      </c>
      <c r="I646">
        <v>55</v>
      </c>
      <c r="J646">
        <v>109</v>
      </c>
      <c r="K646">
        <v>81022333</v>
      </c>
      <c r="L646">
        <v>50000000</v>
      </c>
      <c r="M646" s="2">
        <f>VLOOKUP(A646,Sheet2!$A$1:G4370,2,0)</f>
        <v>34922</v>
      </c>
      <c r="N646" t="str">
        <f>VLOOKUP(A646,Sheet2!$A$1:G4370,3,0)</f>
        <v>Color</v>
      </c>
      <c r="O646" t="str">
        <f>VLOOKUP(A646,Sheet2!$A$1:G4370,4,0)</f>
        <v>Action</v>
      </c>
      <c r="P646" t="str">
        <f>VLOOKUP(A646,Sheet2!$A$1:G4370,5,0)</f>
        <v>English</v>
      </c>
      <c r="Q646" t="str">
        <f>VLOOKUP(A646,Sheet2!$A$1:G4370,6,0)</f>
        <v>USA</v>
      </c>
      <c r="R646" t="str">
        <f>VLOOKUP(A646,Sheet2!$A$1:G4370,7,0)</f>
        <v>PG-13</v>
      </c>
      <c r="S646" t="str">
        <f>IF(Table1[[#This Row],[Language]]="English","English","Other language")</f>
        <v>English</v>
      </c>
      <c r="T646">
        <f>Table1[[#This Row],[Gross Revenue]]-Table1[[#This Row],[Budget]]</f>
        <v>31022333</v>
      </c>
      <c r="U646" s="1">
        <f>(Table1[[#This Row],[Gross Revenue]]/Table1[[#This Row],[Budget]])-1</f>
        <v>0.62044666000000004</v>
      </c>
      <c r="V646" t="str">
        <f t="shared" si="20"/>
        <v>90-110 minutes</v>
      </c>
      <c r="W646">
        <f>Table1[[#This Row],[Profit]]/Table1[[#This Row],[Budget]]</f>
        <v>0.62044666000000004</v>
      </c>
      <c r="X646" s="22" t="str">
        <f>IF(L646="","",
IF(L646&lt;Predictability!$B$1,"Low",
IF(L646&lt;=Predictability!$B$2,"Mid","High")))</f>
        <v>Mid</v>
      </c>
      <c r="Y646" s="22">
        <f t="shared" si="21"/>
        <v>1</v>
      </c>
    </row>
    <row r="647" spans="1:25" x14ac:dyDescent="0.2">
      <c r="A647" t="s">
        <v>4726</v>
      </c>
      <c r="B647" t="s">
        <v>1800</v>
      </c>
      <c r="C647" t="s">
        <v>999</v>
      </c>
      <c r="D647">
        <v>786</v>
      </c>
      <c r="E647">
        <v>2730</v>
      </c>
      <c r="F647">
        <v>54</v>
      </c>
      <c r="G647">
        <v>924</v>
      </c>
      <c r="H647">
        <v>6.3</v>
      </c>
      <c r="I647">
        <v>76</v>
      </c>
      <c r="J647">
        <v>108</v>
      </c>
      <c r="K647">
        <v>8054280</v>
      </c>
      <c r="L647">
        <v>20000000</v>
      </c>
      <c r="M647" s="2">
        <f>VLOOKUP(A647,Sheet2!$A$1:G4371,2,0)</f>
        <v>38253</v>
      </c>
      <c r="N647" t="str">
        <f>VLOOKUP(A647,Sheet2!$A$1:G4371,3,0)</f>
        <v>Color</v>
      </c>
      <c r="O647" t="str">
        <f>VLOOKUP(A647,Sheet2!$A$1:G4371,4,0)</f>
        <v>Comedy</v>
      </c>
      <c r="P647" t="str">
        <f>VLOOKUP(A647,Sheet2!$A$1:G4371,5,0)</f>
        <v>English</v>
      </c>
      <c r="Q647" t="str">
        <f>VLOOKUP(A647,Sheet2!$A$1:G4371,6,0)</f>
        <v>USA</v>
      </c>
      <c r="R647" t="str">
        <f>VLOOKUP(A647,Sheet2!$A$1:G4371,7,0)</f>
        <v>PG-13</v>
      </c>
      <c r="S647" t="str">
        <f>IF(Table1[[#This Row],[Language]]="English","English","Other language")</f>
        <v>English</v>
      </c>
      <c r="T647">
        <f>Table1[[#This Row],[Gross Revenue]]-Table1[[#This Row],[Budget]]</f>
        <v>-11945720</v>
      </c>
      <c r="U647" s="1">
        <f>(Table1[[#This Row],[Gross Revenue]]/Table1[[#This Row],[Budget]])-1</f>
        <v>-0.59728599999999998</v>
      </c>
      <c r="V647" t="str">
        <f t="shared" si="20"/>
        <v>90-110 minutes</v>
      </c>
      <c r="W647">
        <f>Table1[[#This Row],[Profit]]/Table1[[#This Row],[Budget]]</f>
        <v>-0.59728599999999998</v>
      </c>
      <c r="X647" s="22" t="str">
        <f>IF(L647="","",
IF(L647&lt;Predictability!$B$1,"Low",
IF(L647&lt;=Predictability!$B$2,"Mid","High")))</f>
        <v>Mid</v>
      </c>
      <c r="Y647" s="22">
        <f t="shared" si="21"/>
        <v>0</v>
      </c>
    </row>
    <row r="648" spans="1:25" x14ac:dyDescent="0.2">
      <c r="A648" t="s">
        <v>5381</v>
      </c>
      <c r="B648" t="s">
        <v>433</v>
      </c>
      <c r="C648" t="s">
        <v>1025</v>
      </c>
      <c r="D648">
        <v>8000</v>
      </c>
      <c r="E648">
        <v>8355</v>
      </c>
      <c r="F648">
        <v>503</v>
      </c>
      <c r="G648">
        <v>0</v>
      </c>
      <c r="H648">
        <v>6.7</v>
      </c>
      <c r="I648">
        <v>80</v>
      </c>
      <c r="J648">
        <v>135</v>
      </c>
      <c r="K648">
        <v>76081498</v>
      </c>
      <c r="L648">
        <v>75000000</v>
      </c>
      <c r="M648" s="2">
        <f>VLOOKUP(A648,Sheet2!$A$1:G4372,2,0)</f>
        <v>35783</v>
      </c>
      <c r="N648" t="str">
        <f>VLOOKUP(A648,Sheet2!$A$1:G4372,3,0)</f>
        <v>Color</v>
      </c>
      <c r="O648" t="str">
        <f>VLOOKUP(A648,Sheet2!$A$1:G4372,4,0)</f>
        <v>Action</v>
      </c>
      <c r="P648" t="str">
        <f>VLOOKUP(A648,Sheet2!$A$1:G4372,5,0)</f>
        <v>English</v>
      </c>
      <c r="Q648" t="str">
        <f>VLOOKUP(A648,Sheet2!$A$1:G4372,6,0)</f>
        <v>USA</v>
      </c>
      <c r="R648" t="str">
        <f>VLOOKUP(A648,Sheet2!$A$1:G4372,7,0)</f>
        <v>R</v>
      </c>
      <c r="S648" t="str">
        <f>IF(Table1[[#This Row],[Language]]="English","English","Other language")</f>
        <v>English</v>
      </c>
      <c r="T648">
        <f>Table1[[#This Row],[Gross Revenue]]-Table1[[#This Row],[Budget]]</f>
        <v>1081498</v>
      </c>
      <c r="U648" s="1">
        <f>(Table1[[#This Row],[Gross Revenue]]/Table1[[#This Row],[Budget]])-1</f>
        <v>1.4419973333333225E-2</v>
      </c>
      <c r="V648" t="str">
        <f t="shared" si="20"/>
        <v>131-150 minutes</v>
      </c>
      <c r="W648">
        <f>Table1[[#This Row],[Profit]]/Table1[[#This Row],[Budget]]</f>
        <v>1.4419973333333334E-2</v>
      </c>
      <c r="X648" s="22" t="str">
        <f>IF(L648="","",
IF(L648&lt;Predictability!$B$1,"Low",
IF(L648&lt;=Predictability!$B$2,"Mid","High")))</f>
        <v>High</v>
      </c>
      <c r="Y648" s="22">
        <f t="shared" si="21"/>
        <v>0</v>
      </c>
    </row>
    <row r="649" spans="1:25" x14ac:dyDescent="0.2">
      <c r="A649" t="s">
        <v>6340</v>
      </c>
      <c r="B649" t="s">
        <v>408</v>
      </c>
      <c r="C649" t="s">
        <v>1808</v>
      </c>
      <c r="D649">
        <v>11000</v>
      </c>
      <c r="E649">
        <v>12289</v>
      </c>
      <c r="F649">
        <v>0</v>
      </c>
      <c r="G649">
        <v>15000</v>
      </c>
      <c r="H649">
        <v>7.4</v>
      </c>
      <c r="I649">
        <v>159</v>
      </c>
      <c r="J649">
        <v>150</v>
      </c>
      <c r="K649">
        <v>100853835</v>
      </c>
      <c r="L649">
        <v>90000000</v>
      </c>
      <c r="M649" s="2">
        <f>VLOOKUP(A649,Sheet2!$A$1:G4373,2,0)</f>
        <v>35658</v>
      </c>
      <c r="N649" t="str">
        <f>VLOOKUP(A649,Sheet2!$A$1:G4373,3,0)</f>
        <v>Color</v>
      </c>
      <c r="O649" t="str">
        <f>VLOOKUP(A649,Sheet2!$A$1:G4373,4,0)</f>
        <v>Drama</v>
      </c>
      <c r="P649" t="str">
        <f>VLOOKUP(A649,Sheet2!$A$1:G4373,5,0)</f>
        <v>English</v>
      </c>
      <c r="Q649" t="str">
        <f>VLOOKUP(A649,Sheet2!$A$1:G4373,6,0)</f>
        <v>USA</v>
      </c>
      <c r="R649" t="str">
        <f>VLOOKUP(A649,Sheet2!$A$1:G4373,7,0)</f>
        <v>PG</v>
      </c>
      <c r="S649" t="str">
        <f>IF(Table1[[#This Row],[Language]]="English","English","Other language")</f>
        <v>English</v>
      </c>
      <c r="T649">
        <f>Table1[[#This Row],[Gross Revenue]]-Table1[[#This Row],[Budget]]</f>
        <v>10853835</v>
      </c>
      <c r="U649" s="1">
        <f>(Table1[[#This Row],[Gross Revenue]]/Table1[[#This Row],[Budget]])-1</f>
        <v>0.12059816666666667</v>
      </c>
      <c r="V649" t="str">
        <f t="shared" si="20"/>
        <v>131-150 minutes</v>
      </c>
      <c r="W649">
        <f>Table1[[#This Row],[Profit]]/Table1[[#This Row],[Budget]]</f>
        <v>0.12059816666666667</v>
      </c>
      <c r="X649" s="22" t="str">
        <f>IF(L649="","",
IF(L649&lt;Predictability!$B$1,"Low",
IF(L649&lt;=Predictability!$B$2,"Mid","High")))</f>
        <v>High</v>
      </c>
      <c r="Y649" s="22">
        <f t="shared" si="21"/>
        <v>0</v>
      </c>
    </row>
    <row r="650" spans="1:25" x14ac:dyDescent="0.2">
      <c r="A650" t="s">
        <v>5228</v>
      </c>
      <c r="B650" t="s">
        <v>1241</v>
      </c>
      <c r="C650" t="s">
        <v>90</v>
      </c>
      <c r="D650">
        <v>13000</v>
      </c>
      <c r="E650">
        <v>13634</v>
      </c>
      <c r="F650">
        <v>0</v>
      </c>
      <c r="G650">
        <v>42000</v>
      </c>
      <c r="H650">
        <v>6.6</v>
      </c>
      <c r="I650">
        <v>436</v>
      </c>
      <c r="J650">
        <v>106</v>
      </c>
      <c r="K650">
        <v>75638743</v>
      </c>
      <c r="L650">
        <v>60000000</v>
      </c>
      <c r="M650" s="2">
        <f>VLOOKUP(A650,Sheet2!$A$1:G4374,2,0)</f>
        <v>40856</v>
      </c>
      <c r="N650" t="str">
        <f>VLOOKUP(A650,Sheet2!$A$1:G4374,3,0)</f>
        <v>Color</v>
      </c>
      <c r="O650" t="str">
        <f>VLOOKUP(A650,Sheet2!$A$1:G4374,4,0)</f>
        <v>Drama</v>
      </c>
      <c r="P650" t="str">
        <f>VLOOKUP(A650,Sheet2!$A$1:G4374,5,0)</f>
        <v>English</v>
      </c>
      <c r="Q650" t="str">
        <f>VLOOKUP(A650,Sheet2!$A$1:G4374,6,0)</f>
        <v>USA</v>
      </c>
      <c r="R650" t="str">
        <f>VLOOKUP(A650,Sheet2!$A$1:G4374,7,0)</f>
        <v>PG-13</v>
      </c>
      <c r="S650" t="str">
        <f>IF(Table1[[#This Row],[Language]]="English","English","Other language")</f>
        <v>English</v>
      </c>
      <c r="T650">
        <f>Table1[[#This Row],[Gross Revenue]]-Table1[[#This Row],[Budget]]</f>
        <v>15638743</v>
      </c>
      <c r="U650" s="1">
        <f>(Table1[[#This Row],[Gross Revenue]]/Table1[[#This Row],[Budget]])-1</f>
        <v>0.26064571666666669</v>
      </c>
      <c r="V650" t="str">
        <f t="shared" si="20"/>
        <v>90-110 minutes</v>
      </c>
      <c r="W650">
        <f>Table1[[#This Row],[Profit]]/Table1[[#This Row],[Budget]]</f>
        <v>0.26064571666666669</v>
      </c>
      <c r="X650" s="22" t="str">
        <f>IF(L650="","",
IF(L650&lt;Predictability!$B$1,"Low",
IF(L650&lt;=Predictability!$B$2,"Mid","High")))</f>
        <v>High</v>
      </c>
      <c r="Y650" s="22">
        <f t="shared" si="21"/>
        <v>0</v>
      </c>
    </row>
    <row r="651" spans="1:25" x14ac:dyDescent="0.2">
      <c r="A651" t="s">
        <v>5106</v>
      </c>
      <c r="B651" t="s">
        <v>661</v>
      </c>
      <c r="C651" t="s">
        <v>2072</v>
      </c>
      <c r="D651">
        <v>24000</v>
      </c>
      <c r="E651">
        <v>26625</v>
      </c>
      <c r="F651">
        <v>175</v>
      </c>
      <c r="G651">
        <v>0</v>
      </c>
      <c r="H651">
        <v>6.5</v>
      </c>
      <c r="I651">
        <v>270</v>
      </c>
      <c r="J651">
        <v>109</v>
      </c>
      <c r="K651">
        <v>66489425</v>
      </c>
      <c r="L651">
        <v>25000000</v>
      </c>
      <c r="M651" s="2">
        <f>VLOOKUP(A651,Sheet2!$A$1:G4375,2,0)</f>
        <v>41050</v>
      </c>
      <c r="N651" t="str">
        <f>VLOOKUP(A651,Sheet2!$A$1:G4375,3,0)</f>
        <v>Color</v>
      </c>
      <c r="O651" t="str">
        <f>VLOOKUP(A651,Sheet2!$A$1:G4375,4,0)</f>
        <v>Action</v>
      </c>
      <c r="P651" t="str">
        <f>VLOOKUP(A651,Sheet2!$A$1:G4375,5,0)</f>
        <v>English</v>
      </c>
      <c r="Q651" t="str">
        <f>VLOOKUP(A651,Sheet2!$A$1:G4375,6,0)</f>
        <v>USA</v>
      </c>
      <c r="R651" t="str">
        <f>VLOOKUP(A651,Sheet2!$A$1:G4375,7,0)</f>
        <v>R</v>
      </c>
      <c r="S651" t="str">
        <f>IF(Table1[[#This Row],[Language]]="English","English","Other language")</f>
        <v>English</v>
      </c>
      <c r="T651">
        <f>Table1[[#This Row],[Gross Revenue]]-Table1[[#This Row],[Budget]]</f>
        <v>41489425</v>
      </c>
      <c r="U651" s="1">
        <f>(Table1[[#This Row],[Gross Revenue]]/Table1[[#This Row],[Budget]])-1</f>
        <v>1.6595770000000001</v>
      </c>
      <c r="V651" t="str">
        <f t="shared" si="20"/>
        <v>90-110 minutes</v>
      </c>
      <c r="W651">
        <f>Table1[[#This Row],[Profit]]/Table1[[#This Row],[Budget]]</f>
        <v>1.6595770000000001</v>
      </c>
      <c r="X651" s="22" t="str">
        <f>IF(L651="","",
IF(L651&lt;Predictability!$B$1,"Low",
IF(L651&lt;=Predictability!$B$2,"Mid","High")))</f>
        <v>Mid</v>
      </c>
      <c r="Y651" s="22">
        <f t="shared" si="21"/>
        <v>1</v>
      </c>
    </row>
    <row r="652" spans="1:25" x14ac:dyDescent="0.2">
      <c r="A652" t="s">
        <v>6609</v>
      </c>
      <c r="B652" t="s">
        <v>3028</v>
      </c>
      <c r="C652" t="s">
        <v>2083</v>
      </c>
      <c r="D652">
        <v>845</v>
      </c>
      <c r="E652">
        <v>2614</v>
      </c>
      <c r="F652">
        <v>210</v>
      </c>
      <c r="G652">
        <v>13000</v>
      </c>
      <c r="H652">
        <v>7.7</v>
      </c>
      <c r="I652">
        <v>183</v>
      </c>
      <c r="J652">
        <v>122</v>
      </c>
      <c r="K652">
        <v>871577</v>
      </c>
      <c r="L652">
        <v>4500000</v>
      </c>
      <c r="M652" s="2">
        <f>VLOOKUP(A652,Sheet2!$A$1:G4376,2,0)</f>
        <v>39445</v>
      </c>
      <c r="N652" t="str">
        <f>VLOOKUP(A652,Sheet2!$A$1:G4376,3,0)</f>
        <v>Black and White</v>
      </c>
      <c r="O652" t="str">
        <f>VLOOKUP(A652,Sheet2!$A$1:G4376,4,0)</f>
        <v>Biography</v>
      </c>
      <c r="P652" t="str">
        <f>VLOOKUP(A652,Sheet2!$A$1:G4376,5,0)</f>
        <v>English</v>
      </c>
      <c r="Q652" t="str">
        <f>VLOOKUP(A652,Sheet2!$A$1:G4376,6,0)</f>
        <v>UK</v>
      </c>
      <c r="R652" t="str">
        <f>VLOOKUP(A652,Sheet2!$A$1:G4376,7,0)</f>
        <v>R</v>
      </c>
      <c r="S652" t="str">
        <f>IF(Table1[[#This Row],[Language]]="English","English","Other language")</f>
        <v>English</v>
      </c>
      <c r="T652">
        <f>Table1[[#This Row],[Gross Revenue]]-Table1[[#This Row],[Budget]]</f>
        <v>-3628423</v>
      </c>
      <c r="U652" s="1">
        <f>(Table1[[#This Row],[Gross Revenue]]/Table1[[#This Row],[Budget]])-1</f>
        <v>-0.80631622222222221</v>
      </c>
      <c r="V652" t="str">
        <f t="shared" si="20"/>
        <v>111-130 minutes</v>
      </c>
      <c r="W652">
        <f>Table1[[#This Row],[Profit]]/Table1[[#This Row],[Budget]]</f>
        <v>-0.80631622222222221</v>
      </c>
      <c r="X652" s="22" t="str">
        <f>IF(L652="","",
IF(L652&lt;Predictability!$B$1,"Low",
IF(L652&lt;=Predictability!$B$2,"Mid","High")))</f>
        <v>Low</v>
      </c>
      <c r="Y652" s="22">
        <f t="shared" si="21"/>
        <v>0</v>
      </c>
    </row>
    <row r="653" spans="1:25" x14ac:dyDescent="0.2">
      <c r="A653" t="s">
        <v>5939</v>
      </c>
      <c r="B653" t="s">
        <v>522</v>
      </c>
      <c r="C653" t="s">
        <v>2637</v>
      </c>
      <c r="D653">
        <v>10000</v>
      </c>
      <c r="E653">
        <v>12496</v>
      </c>
      <c r="F653">
        <v>3</v>
      </c>
      <c r="G653">
        <v>0</v>
      </c>
      <c r="H653">
        <v>7.1</v>
      </c>
      <c r="I653">
        <v>365</v>
      </c>
      <c r="J653">
        <v>84</v>
      </c>
      <c r="K653">
        <v>379122</v>
      </c>
      <c r="L653">
        <v>450000</v>
      </c>
      <c r="M653" s="2">
        <f>VLOOKUP(A653,Sheet2!$A$1:G4377,2,0)</f>
        <v>38510</v>
      </c>
      <c r="N653" t="str">
        <f>VLOOKUP(A653,Sheet2!$A$1:G4377,3,0)</f>
        <v>Color</v>
      </c>
      <c r="O653" t="str">
        <f>VLOOKUP(A653,Sheet2!$A$1:G4377,4,0)</f>
        <v>Comedy</v>
      </c>
      <c r="P653" t="str">
        <f>VLOOKUP(A653,Sheet2!$A$1:G4377,5,0)</f>
        <v>English</v>
      </c>
      <c r="Q653" t="str">
        <f>VLOOKUP(A653,Sheet2!$A$1:G4377,6,0)</f>
        <v>UK</v>
      </c>
      <c r="R653" t="str">
        <f>VLOOKUP(A653,Sheet2!$A$1:G4377,7,0)</f>
        <v>R</v>
      </c>
      <c r="S653" t="str">
        <f>IF(Table1[[#This Row],[Language]]="English","English","Other language")</f>
        <v>English</v>
      </c>
      <c r="T653">
        <f>Table1[[#This Row],[Gross Revenue]]-Table1[[#This Row],[Budget]]</f>
        <v>-70878</v>
      </c>
      <c r="U653" s="1">
        <f>(Table1[[#This Row],[Gross Revenue]]/Table1[[#This Row],[Budget]])-1</f>
        <v>-0.15750666666666668</v>
      </c>
      <c r="V653" t="str">
        <f t="shared" si="20"/>
        <v>&lt;90 minutes</v>
      </c>
      <c r="W653">
        <f>Table1[[#This Row],[Profit]]/Table1[[#This Row],[Budget]]</f>
        <v>-0.15750666666666666</v>
      </c>
      <c r="X653" s="22" t="str">
        <f>IF(L653="","",
IF(L653&lt;Predictability!$B$1,"Low",
IF(L653&lt;=Predictability!$B$2,"Mid","High")))</f>
        <v>Low</v>
      </c>
      <c r="Y653" s="22">
        <f t="shared" si="21"/>
        <v>0</v>
      </c>
    </row>
    <row r="654" spans="1:25" x14ac:dyDescent="0.2">
      <c r="A654" t="s">
        <v>5721</v>
      </c>
      <c r="B654" t="s">
        <v>2480</v>
      </c>
      <c r="C654" t="s">
        <v>1555</v>
      </c>
      <c r="D654">
        <v>953</v>
      </c>
      <c r="E654">
        <v>2496</v>
      </c>
      <c r="F654">
        <v>226</v>
      </c>
      <c r="G654">
        <v>0</v>
      </c>
      <c r="H654">
        <v>6.9</v>
      </c>
      <c r="I654">
        <v>39</v>
      </c>
      <c r="J654">
        <v>98</v>
      </c>
      <c r="K654">
        <v>68856263</v>
      </c>
      <c r="L654">
        <v>15000000</v>
      </c>
      <c r="M654" s="2">
        <f>VLOOKUP(A654,Sheet2!$A$1:G4378,2,0)</f>
        <v>34244</v>
      </c>
      <c r="N654" t="str">
        <f>VLOOKUP(A654,Sheet2!$A$1:G4378,3,0)</f>
        <v>Black and White</v>
      </c>
      <c r="O654" t="str">
        <f>VLOOKUP(A654,Sheet2!$A$1:G4378,4,0)</f>
        <v>Adventure</v>
      </c>
      <c r="P654" t="str">
        <f>VLOOKUP(A654,Sheet2!$A$1:G4378,5,0)</f>
        <v>English</v>
      </c>
      <c r="Q654" t="str">
        <f>VLOOKUP(A654,Sheet2!$A$1:G4378,6,0)</f>
        <v>USA</v>
      </c>
      <c r="R654" t="str">
        <f>VLOOKUP(A654,Sheet2!$A$1:G4378,7,0)</f>
        <v>PG</v>
      </c>
      <c r="S654" t="str">
        <f>IF(Table1[[#This Row],[Language]]="English","English","Other language")</f>
        <v>English</v>
      </c>
      <c r="T654">
        <f>Table1[[#This Row],[Gross Revenue]]-Table1[[#This Row],[Budget]]</f>
        <v>53856263</v>
      </c>
      <c r="U654" s="1">
        <f>(Table1[[#This Row],[Gross Revenue]]/Table1[[#This Row],[Budget]])-1</f>
        <v>3.5904175333333335</v>
      </c>
      <c r="V654" t="str">
        <f t="shared" si="20"/>
        <v>90-110 minutes</v>
      </c>
      <c r="W654">
        <f>Table1[[#This Row],[Profit]]/Table1[[#This Row],[Budget]]</f>
        <v>3.5904175333333335</v>
      </c>
      <c r="X654" s="22" t="str">
        <f>IF(L654="","",
IF(L654&lt;Predictability!$B$1,"Low",
IF(L654&lt;=Predictability!$B$2,"Mid","High")))</f>
        <v>Mid</v>
      </c>
      <c r="Y654" s="22">
        <f t="shared" si="21"/>
        <v>1</v>
      </c>
    </row>
    <row r="655" spans="1:25" x14ac:dyDescent="0.2">
      <c r="A655" t="s">
        <v>4889</v>
      </c>
      <c r="B655" t="s">
        <v>211</v>
      </c>
      <c r="C655" t="s">
        <v>1815</v>
      </c>
      <c r="D655">
        <v>22000</v>
      </c>
      <c r="E655">
        <v>40117</v>
      </c>
      <c r="F655">
        <v>446</v>
      </c>
      <c r="G655">
        <v>2000</v>
      </c>
      <c r="H655">
        <v>6.9</v>
      </c>
      <c r="I655">
        <v>131</v>
      </c>
      <c r="J655">
        <v>120</v>
      </c>
      <c r="K655">
        <v>44886089</v>
      </c>
      <c r="L655">
        <v>10000000</v>
      </c>
      <c r="M655" s="2">
        <f>VLOOKUP(A655,Sheet2!$A$1:G4379,2,0)</f>
        <v>35626</v>
      </c>
      <c r="N655" t="str">
        <f>VLOOKUP(A655,Sheet2!$A$1:G4379,3,0)</f>
        <v>Color</v>
      </c>
      <c r="O655" t="str">
        <f>VLOOKUP(A655,Sheet2!$A$1:G4379,4,0)</f>
        <v>Crime</v>
      </c>
      <c r="P655" t="str">
        <f>VLOOKUP(A655,Sheet2!$A$1:G4379,5,0)</f>
        <v>English</v>
      </c>
      <c r="Q655" t="str">
        <f>VLOOKUP(A655,Sheet2!$A$1:G4379,6,0)</f>
        <v>USA</v>
      </c>
      <c r="R655" t="str">
        <f>VLOOKUP(A655,Sheet2!$A$1:G4379,7,0)</f>
        <v>R</v>
      </c>
      <c r="S655" t="str">
        <f>IF(Table1[[#This Row],[Language]]="English","English","Other language")</f>
        <v>English</v>
      </c>
      <c r="T655">
        <f>Table1[[#This Row],[Gross Revenue]]-Table1[[#This Row],[Budget]]</f>
        <v>34886089</v>
      </c>
      <c r="U655" s="1">
        <f>(Table1[[#This Row],[Gross Revenue]]/Table1[[#This Row],[Budget]])-1</f>
        <v>3.4886089</v>
      </c>
      <c r="V655" t="str">
        <f t="shared" si="20"/>
        <v>111-130 minutes</v>
      </c>
      <c r="W655">
        <f>Table1[[#This Row],[Profit]]/Table1[[#This Row],[Budget]]</f>
        <v>3.4886089</v>
      </c>
      <c r="X655" s="22" t="str">
        <f>IF(L655="","",
IF(L655&lt;Predictability!$B$1,"Low",
IF(L655&lt;=Predictability!$B$2,"Mid","High")))</f>
        <v>Mid</v>
      </c>
      <c r="Y655" s="22">
        <f t="shared" si="21"/>
        <v>1</v>
      </c>
    </row>
    <row r="656" spans="1:25" x14ac:dyDescent="0.2">
      <c r="A656" t="s">
        <v>3979</v>
      </c>
      <c r="B656" t="s">
        <v>362</v>
      </c>
      <c r="C656" t="s">
        <v>879</v>
      </c>
      <c r="D656">
        <v>13000</v>
      </c>
      <c r="E656">
        <v>14483</v>
      </c>
      <c r="F656">
        <v>0</v>
      </c>
      <c r="G656">
        <v>0</v>
      </c>
      <c r="H656">
        <v>5.6</v>
      </c>
      <c r="I656">
        <v>203</v>
      </c>
      <c r="J656">
        <v>107</v>
      </c>
      <c r="K656">
        <v>44867349</v>
      </c>
      <c r="L656">
        <v>37000000</v>
      </c>
      <c r="M656" s="2">
        <f>VLOOKUP(A656,Sheet2!$A$1:G4380,2,0)</f>
        <v>40417</v>
      </c>
      <c r="N656" t="str">
        <f>VLOOKUP(A656,Sheet2!$A$1:G4380,3,0)</f>
        <v>Color</v>
      </c>
      <c r="O656" t="str">
        <f>VLOOKUP(A656,Sheet2!$A$1:G4380,4,0)</f>
        <v>Action</v>
      </c>
      <c r="P656" t="str">
        <f>VLOOKUP(A656,Sheet2!$A$1:G4380,5,0)</f>
        <v>English</v>
      </c>
      <c r="Q656" t="str">
        <f>VLOOKUP(A656,Sheet2!$A$1:G4380,6,0)</f>
        <v>USA</v>
      </c>
      <c r="R656" t="str">
        <f>VLOOKUP(A656,Sheet2!$A$1:G4380,7,0)</f>
        <v>R</v>
      </c>
      <c r="S656" t="str">
        <f>IF(Table1[[#This Row],[Language]]="English","English","Other language")</f>
        <v>English</v>
      </c>
      <c r="T656">
        <f>Table1[[#This Row],[Gross Revenue]]-Table1[[#This Row],[Budget]]</f>
        <v>7867349</v>
      </c>
      <c r="U656" s="1">
        <f>(Table1[[#This Row],[Gross Revenue]]/Table1[[#This Row],[Budget]])-1</f>
        <v>0.21263105405405414</v>
      </c>
      <c r="V656" t="str">
        <f t="shared" si="20"/>
        <v>90-110 minutes</v>
      </c>
      <c r="W656">
        <f>Table1[[#This Row],[Profit]]/Table1[[#This Row],[Budget]]</f>
        <v>0.21263105405405405</v>
      </c>
      <c r="X656" s="22" t="str">
        <f>IF(L656="","",
IF(L656&lt;Predictability!$B$1,"Low",
IF(L656&lt;=Predictability!$B$2,"Mid","High")))</f>
        <v>Mid</v>
      </c>
      <c r="Y656" s="22">
        <f t="shared" si="21"/>
        <v>0</v>
      </c>
    </row>
    <row r="657" spans="1:25" x14ac:dyDescent="0.2">
      <c r="A657" t="s">
        <v>5208</v>
      </c>
      <c r="B657" t="s">
        <v>2164</v>
      </c>
      <c r="C657" t="s">
        <v>869</v>
      </c>
      <c r="D657">
        <v>10000</v>
      </c>
      <c r="E657">
        <v>12338</v>
      </c>
      <c r="F657">
        <v>36</v>
      </c>
      <c r="G657">
        <v>0</v>
      </c>
      <c r="H657">
        <v>6.6</v>
      </c>
      <c r="I657">
        <v>57</v>
      </c>
      <c r="J657">
        <v>123</v>
      </c>
      <c r="K657">
        <v>32051917</v>
      </c>
      <c r="L657">
        <v>20000000</v>
      </c>
      <c r="M657" s="2">
        <f>VLOOKUP(A657,Sheet2!$A$1:G4381,2,0)</f>
        <v>35016</v>
      </c>
      <c r="N657" t="str">
        <f>VLOOKUP(A657,Sheet2!$A$1:G4381,3,0)</f>
        <v>Color</v>
      </c>
      <c r="O657" t="str">
        <f>VLOOKUP(A657,Sheet2!$A$1:G4381,4,0)</f>
        <v>Crime</v>
      </c>
      <c r="P657" t="str">
        <f>VLOOKUP(A657,Sheet2!$A$1:G4381,5,0)</f>
        <v>English</v>
      </c>
      <c r="Q657" t="str">
        <f>VLOOKUP(A657,Sheet2!$A$1:G4381,6,0)</f>
        <v>USA</v>
      </c>
      <c r="R657" t="str">
        <f>VLOOKUP(A657,Sheet2!$A$1:G4381,7,0)</f>
        <v>R</v>
      </c>
      <c r="S657" t="str">
        <f>IF(Table1[[#This Row],[Language]]="English","English","Other language")</f>
        <v>English</v>
      </c>
      <c r="T657">
        <f>Table1[[#This Row],[Gross Revenue]]-Table1[[#This Row],[Budget]]</f>
        <v>12051917</v>
      </c>
      <c r="U657" s="1">
        <f>(Table1[[#This Row],[Gross Revenue]]/Table1[[#This Row],[Budget]])-1</f>
        <v>0.60259584999999993</v>
      </c>
      <c r="V657" t="str">
        <f t="shared" si="20"/>
        <v>111-130 minutes</v>
      </c>
      <c r="W657">
        <f>Table1[[#This Row],[Profit]]/Table1[[#This Row],[Budget]]</f>
        <v>0.60259585000000004</v>
      </c>
      <c r="X657" s="22" t="str">
        <f>IF(L657="","",
IF(L657&lt;Predictability!$B$1,"Low",
IF(L657&lt;=Predictability!$B$2,"Mid","High")))</f>
        <v>Mid</v>
      </c>
      <c r="Y657" s="22">
        <f t="shared" si="21"/>
        <v>1</v>
      </c>
    </row>
    <row r="658" spans="1:25" x14ac:dyDescent="0.2">
      <c r="A658" t="s">
        <v>5469</v>
      </c>
      <c r="B658" t="s">
        <v>2325</v>
      </c>
      <c r="C658" t="s">
        <v>2326</v>
      </c>
      <c r="D658">
        <v>60</v>
      </c>
      <c r="E658">
        <v>150</v>
      </c>
      <c r="F658">
        <v>238</v>
      </c>
      <c r="G658">
        <v>0</v>
      </c>
      <c r="H658">
        <v>6.8</v>
      </c>
      <c r="I658">
        <v>78</v>
      </c>
      <c r="J658">
        <v>104</v>
      </c>
      <c r="K658">
        <v>352786</v>
      </c>
      <c r="L658">
        <v>11000000</v>
      </c>
      <c r="M658" s="2">
        <f>VLOOKUP(A658,Sheet2!$A$1:G4382,2,0)</f>
        <v>38750</v>
      </c>
      <c r="N658" t="str">
        <f>VLOOKUP(A658,Sheet2!$A$1:G4382,3,0)</f>
        <v>Color</v>
      </c>
      <c r="O658" t="str">
        <f>VLOOKUP(A658,Sheet2!$A$1:G4382,4,0)</f>
        <v>Biography</v>
      </c>
      <c r="P658" t="str">
        <f>VLOOKUP(A658,Sheet2!$A$1:G4382,5,0)</f>
        <v>English</v>
      </c>
      <c r="Q658" t="str">
        <f>VLOOKUP(A658,Sheet2!$A$1:G4382,6,0)</f>
        <v>USA</v>
      </c>
      <c r="R658" t="str">
        <f>VLOOKUP(A658,Sheet2!$A$1:G4382,7,0)</f>
        <v>PG-13</v>
      </c>
      <c r="S658" t="str">
        <f>IF(Table1[[#This Row],[Language]]="English","English","Other language")</f>
        <v>English</v>
      </c>
      <c r="T658">
        <f>Table1[[#This Row],[Gross Revenue]]-Table1[[#This Row],[Budget]]</f>
        <v>-10647214</v>
      </c>
      <c r="U658" s="1">
        <f>(Table1[[#This Row],[Gross Revenue]]/Table1[[#This Row],[Budget]])-1</f>
        <v>-0.96792854545454543</v>
      </c>
      <c r="V658" t="str">
        <f t="shared" si="20"/>
        <v>90-110 minutes</v>
      </c>
      <c r="W658">
        <f>Table1[[#This Row],[Profit]]/Table1[[#This Row],[Budget]]</f>
        <v>-0.96792854545454543</v>
      </c>
      <c r="X658" s="22" t="str">
        <f>IF(L658="","",
IF(L658&lt;Predictability!$B$1,"Low",
IF(L658&lt;=Predictability!$B$2,"Mid","High")))</f>
        <v>Mid</v>
      </c>
      <c r="Y658" s="22">
        <f t="shared" si="21"/>
        <v>0</v>
      </c>
    </row>
    <row r="659" spans="1:25" x14ac:dyDescent="0.2">
      <c r="A659" t="s">
        <v>6641</v>
      </c>
      <c r="B659" t="s">
        <v>3048</v>
      </c>
      <c r="C659" t="s">
        <v>412</v>
      </c>
      <c r="D659">
        <v>309</v>
      </c>
      <c r="E659">
        <v>647</v>
      </c>
      <c r="F659">
        <v>253</v>
      </c>
      <c r="G659">
        <v>10000</v>
      </c>
      <c r="H659">
        <v>7.7</v>
      </c>
      <c r="I659">
        <v>310</v>
      </c>
      <c r="J659">
        <v>100</v>
      </c>
      <c r="K659">
        <v>75280058</v>
      </c>
      <c r="L659">
        <v>60000000</v>
      </c>
      <c r="M659" s="2">
        <f>VLOOKUP(A659,Sheet2!$A$1:G4383,2,0)</f>
        <v>40060</v>
      </c>
      <c r="N659" t="str">
        <f>VLOOKUP(A659,Sheet2!$A$1:G4383,3,0)</f>
        <v>Black and White</v>
      </c>
      <c r="O659" t="str">
        <f>VLOOKUP(A659,Sheet2!$A$1:G4383,4,0)</f>
        <v>Animation</v>
      </c>
      <c r="P659" t="str">
        <f>VLOOKUP(A659,Sheet2!$A$1:G4383,5,0)</f>
        <v>English</v>
      </c>
      <c r="Q659" t="str">
        <f>VLOOKUP(A659,Sheet2!$A$1:G4383,6,0)</f>
        <v>USA</v>
      </c>
      <c r="R659" t="str">
        <f>VLOOKUP(A659,Sheet2!$A$1:G4383,7,0)</f>
        <v>PG</v>
      </c>
      <c r="S659" t="str">
        <f>IF(Table1[[#This Row],[Language]]="English","English","Other language")</f>
        <v>English</v>
      </c>
      <c r="T659">
        <f>Table1[[#This Row],[Gross Revenue]]-Table1[[#This Row],[Budget]]</f>
        <v>15280058</v>
      </c>
      <c r="U659" s="1">
        <f>(Table1[[#This Row],[Gross Revenue]]/Table1[[#This Row],[Budget]])-1</f>
        <v>0.25466763333333331</v>
      </c>
      <c r="V659" t="str">
        <f t="shared" si="20"/>
        <v>90-110 minutes</v>
      </c>
      <c r="W659">
        <f>Table1[[#This Row],[Profit]]/Table1[[#This Row],[Budget]]</f>
        <v>0.25466763333333331</v>
      </c>
      <c r="X659" s="22" t="str">
        <f>IF(L659="","",
IF(L659&lt;Predictability!$B$1,"Low",
IF(L659&lt;=Predictability!$B$2,"Mid","High")))</f>
        <v>High</v>
      </c>
      <c r="Y659" s="22">
        <f t="shared" si="21"/>
        <v>0</v>
      </c>
    </row>
    <row r="660" spans="1:25" x14ac:dyDescent="0.2">
      <c r="A660" t="s">
        <v>3474</v>
      </c>
      <c r="B660" t="s">
        <v>396</v>
      </c>
      <c r="C660" t="s">
        <v>397</v>
      </c>
      <c r="D660">
        <v>584</v>
      </c>
      <c r="E660">
        <v>3850</v>
      </c>
      <c r="F660">
        <v>5</v>
      </c>
      <c r="G660">
        <v>365</v>
      </c>
      <c r="H660">
        <v>4.5999999999999996</v>
      </c>
      <c r="I660">
        <v>62</v>
      </c>
      <c r="J660">
        <v>86</v>
      </c>
      <c r="K660">
        <v>23978402</v>
      </c>
      <c r="L660">
        <v>11000000</v>
      </c>
      <c r="M660" s="2">
        <f>VLOOKUP(A660,Sheet2!$A$1:G4384,2,0)</f>
        <v>37237</v>
      </c>
      <c r="N660" t="str">
        <f>VLOOKUP(A660,Sheet2!$A$1:G4384,3,0)</f>
        <v>Color</v>
      </c>
      <c r="O660" t="str">
        <f>VLOOKUP(A660,Sheet2!$A$1:G4384,4,0)</f>
        <v>Comedy</v>
      </c>
      <c r="P660" t="str">
        <f>VLOOKUP(A660,Sheet2!$A$1:G4384,5,0)</f>
        <v>English</v>
      </c>
      <c r="Q660" t="str">
        <f>VLOOKUP(A660,Sheet2!$A$1:G4384,6,0)</f>
        <v>USA</v>
      </c>
      <c r="R660" t="str">
        <f>VLOOKUP(A660,Sheet2!$A$1:G4384,7,0)</f>
        <v>PG-13</v>
      </c>
      <c r="S660" t="str">
        <f>IF(Table1[[#This Row],[Language]]="English","English","Other language")</f>
        <v>English</v>
      </c>
      <c r="T660">
        <f>Table1[[#This Row],[Gross Revenue]]-Table1[[#This Row],[Budget]]</f>
        <v>12978402</v>
      </c>
      <c r="U660" s="1">
        <f>(Table1[[#This Row],[Gross Revenue]]/Table1[[#This Row],[Budget]])-1</f>
        <v>1.1798547272727271</v>
      </c>
      <c r="V660" t="str">
        <f t="shared" si="20"/>
        <v>&lt;90 minutes</v>
      </c>
      <c r="W660">
        <f>Table1[[#This Row],[Profit]]/Table1[[#This Row],[Budget]]</f>
        <v>1.1798547272727273</v>
      </c>
      <c r="X660" s="22" t="str">
        <f>IF(L660="","",
IF(L660&lt;Predictability!$B$1,"Low",
IF(L660&lt;=Predictability!$B$2,"Mid","High")))</f>
        <v>Mid</v>
      </c>
      <c r="Y660" s="22">
        <f t="shared" si="21"/>
        <v>1</v>
      </c>
    </row>
    <row r="661" spans="1:25" x14ac:dyDescent="0.2">
      <c r="A661" t="s">
        <v>6347</v>
      </c>
      <c r="B661" t="s">
        <v>546</v>
      </c>
      <c r="C661" t="s">
        <v>1186</v>
      </c>
      <c r="D661">
        <v>40000</v>
      </c>
      <c r="E661">
        <v>60683</v>
      </c>
      <c r="F661">
        <v>13000</v>
      </c>
      <c r="G661">
        <v>0</v>
      </c>
      <c r="H661">
        <v>7.4</v>
      </c>
      <c r="I661">
        <v>267</v>
      </c>
      <c r="J661">
        <v>77</v>
      </c>
      <c r="K661">
        <v>53337608</v>
      </c>
      <c r="L661">
        <v>40000000</v>
      </c>
      <c r="M661" s="2">
        <f>VLOOKUP(A661,Sheet2!$A$1:G4385,2,0)</f>
        <v>38672</v>
      </c>
      <c r="N661" t="str">
        <f>VLOOKUP(A661,Sheet2!$A$1:G4385,3,0)</f>
        <v>Color</v>
      </c>
      <c r="O661" t="str">
        <f>VLOOKUP(A661,Sheet2!$A$1:G4385,4,0)</f>
        <v>Animation</v>
      </c>
      <c r="P661" t="str">
        <f>VLOOKUP(A661,Sheet2!$A$1:G4385,5,0)</f>
        <v>English</v>
      </c>
      <c r="Q661" t="str">
        <f>VLOOKUP(A661,Sheet2!$A$1:G4385,6,0)</f>
        <v>USA</v>
      </c>
      <c r="R661" t="str">
        <f>VLOOKUP(A661,Sheet2!$A$1:G4385,7,0)</f>
        <v>PG</v>
      </c>
      <c r="S661" t="str">
        <f>IF(Table1[[#This Row],[Language]]="English","English","Other language")</f>
        <v>English</v>
      </c>
      <c r="T661">
        <f>Table1[[#This Row],[Gross Revenue]]-Table1[[#This Row],[Budget]]</f>
        <v>13337608</v>
      </c>
      <c r="U661" s="1">
        <f>(Table1[[#This Row],[Gross Revenue]]/Table1[[#This Row],[Budget]])-1</f>
        <v>0.33344020000000008</v>
      </c>
      <c r="V661" t="str">
        <f t="shared" si="20"/>
        <v>&lt;90 minutes</v>
      </c>
      <c r="W661">
        <f>Table1[[#This Row],[Profit]]/Table1[[#This Row],[Budget]]</f>
        <v>0.33344020000000002</v>
      </c>
      <c r="X661" s="22" t="str">
        <f>IF(L661="","",
IF(L661&lt;Predictability!$B$1,"Low",
IF(L661&lt;=Predictability!$B$2,"Mid","High")))</f>
        <v>Mid</v>
      </c>
      <c r="Y661" s="22">
        <f t="shared" si="21"/>
        <v>0</v>
      </c>
    </row>
    <row r="662" spans="1:25" x14ac:dyDescent="0.2">
      <c r="A662" t="s">
        <v>4783</v>
      </c>
      <c r="B662" t="s">
        <v>481</v>
      </c>
      <c r="C662" t="s">
        <v>1843</v>
      </c>
      <c r="D662">
        <v>3000</v>
      </c>
      <c r="E662">
        <v>4204</v>
      </c>
      <c r="F662">
        <v>19</v>
      </c>
      <c r="G662">
        <v>0</v>
      </c>
      <c r="H662">
        <v>6.3</v>
      </c>
      <c r="I662">
        <v>135</v>
      </c>
      <c r="J662">
        <v>117</v>
      </c>
      <c r="K662">
        <v>20218921</v>
      </c>
      <c r="L662">
        <v>15000000</v>
      </c>
      <c r="M662" s="2">
        <f>VLOOKUP(A662,Sheet2!$A$1:G4386,2,0)</f>
        <v>40468</v>
      </c>
      <c r="N662" t="str">
        <f>VLOOKUP(A662,Sheet2!$A$1:G4386,3,0)</f>
        <v>Color</v>
      </c>
      <c r="O662" t="str">
        <f>VLOOKUP(A662,Sheet2!$A$1:G4386,4,0)</f>
        <v>Drama</v>
      </c>
      <c r="P662" t="str">
        <f>VLOOKUP(A662,Sheet2!$A$1:G4386,5,0)</f>
        <v>English</v>
      </c>
      <c r="Q662" t="str">
        <f>VLOOKUP(A662,Sheet2!$A$1:G4386,6,0)</f>
        <v>Official site</v>
      </c>
      <c r="R662" t="str">
        <f>VLOOKUP(A662,Sheet2!$A$1:G4386,7,0)</f>
        <v>PG-13</v>
      </c>
      <c r="S662" t="str">
        <f>IF(Table1[[#This Row],[Language]]="English","English","Other language")</f>
        <v>English</v>
      </c>
      <c r="T662">
        <f>Table1[[#This Row],[Gross Revenue]]-Table1[[#This Row],[Budget]]</f>
        <v>5218921</v>
      </c>
      <c r="U662" s="1">
        <f>(Table1[[#This Row],[Gross Revenue]]/Table1[[#This Row],[Budget]])-1</f>
        <v>0.34792806666666665</v>
      </c>
      <c r="V662" t="str">
        <f t="shared" si="20"/>
        <v>111-130 minutes</v>
      </c>
      <c r="W662">
        <f>Table1[[#This Row],[Profit]]/Table1[[#This Row],[Budget]]</f>
        <v>0.34792806666666665</v>
      </c>
      <c r="X662" s="22" t="str">
        <f>IF(L662="","",
IF(L662&lt;Predictability!$B$1,"Low",
IF(L662&lt;=Predictability!$B$2,"Mid","High")))</f>
        <v>Mid</v>
      </c>
      <c r="Y662" s="22">
        <f t="shared" si="21"/>
        <v>0</v>
      </c>
    </row>
    <row r="663" spans="1:25" x14ac:dyDescent="0.2">
      <c r="A663" t="s">
        <v>3899</v>
      </c>
      <c r="B663" t="s">
        <v>988</v>
      </c>
      <c r="C663" t="s">
        <v>989</v>
      </c>
      <c r="D663">
        <v>4000</v>
      </c>
      <c r="E663">
        <v>8172</v>
      </c>
      <c r="F663">
        <v>0</v>
      </c>
      <c r="G663">
        <v>0</v>
      </c>
      <c r="H663">
        <v>5.5</v>
      </c>
      <c r="I663">
        <v>166</v>
      </c>
      <c r="J663">
        <v>113</v>
      </c>
      <c r="K663">
        <v>109176215</v>
      </c>
      <c r="L663">
        <v>60000000</v>
      </c>
      <c r="M663" s="2">
        <f>VLOOKUP(A663,Sheet2!$A$1:G4387,2,0)</f>
        <v>39846</v>
      </c>
      <c r="N663" t="str">
        <f>VLOOKUP(A663,Sheet2!$A$1:G4387,3,0)</f>
        <v>Color</v>
      </c>
      <c r="O663" t="str">
        <f>VLOOKUP(A663,Sheet2!$A$1:G4387,4,0)</f>
        <v>Comedy</v>
      </c>
      <c r="P663" t="str">
        <f>VLOOKUP(A663,Sheet2!$A$1:G4387,5,0)</f>
        <v>English</v>
      </c>
      <c r="Q663" t="str">
        <f>VLOOKUP(A663,Sheet2!$A$1:G4387,6,0)</f>
        <v>USA</v>
      </c>
      <c r="R663" t="str">
        <f>VLOOKUP(A663,Sheet2!$A$1:G4387,7,0)</f>
        <v>PG-13</v>
      </c>
      <c r="S663" t="str">
        <f>IF(Table1[[#This Row],[Language]]="English","English","Other language")</f>
        <v>English</v>
      </c>
      <c r="T663">
        <f>Table1[[#This Row],[Gross Revenue]]-Table1[[#This Row],[Budget]]</f>
        <v>49176215</v>
      </c>
      <c r="U663" s="1">
        <f>(Table1[[#This Row],[Gross Revenue]]/Table1[[#This Row],[Budget]])-1</f>
        <v>0.81960358333333327</v>
      </c>
      <c r="V663" t="str">
        <f t="shared" si="20"/>
        <v>111-130 minutes</v>
      </c>
      <c r="W663">
        <f>Table1[[#This Row],[Profit]]/Table1[[#This Row],[Budget]]</f>
        <v>0.81960358333333339</v>
      </c>
      <c r="X663" s="22" t="str">
        <f>IF(L663="","",
IF(L663&lt;Predictability!$B$1,"Low",
IF(L663&lt;=Predictability!$B$2,"Mid","High")))</f>
        <v>High</v>
      </c>
      <c r="Y663" s="22">
        <f t="shared" si="21"/>
        <v>1</v>
      </c>
    </row>
    <row r="664" spans="1:25" x14ac:dyDescent="0.2">
      <c r="A664" t="s">
        <v>5754</v>
      </c>
      <c r="B664" t="s">
        <v>2509</v>
      </c>
      <c r="C664" t="s">
        <v>2510</v>
      </c>
      <c r="D664">
        <v>2000</v>
      </c>
      <c r="E664">
        <v>3384</v>
      </c>
      <c r="F664">
        <v>14</v>
      </c>
      <c r="G664">
        <v>0</v>
      </c>
      <c r="H664">
        <v>7</v>
      </c>
      <c r="I664">
        <v>27</v>
      </c>
      <c r="J664">
        <v>118</v>
      </c>
      <c r="K664">
        <v>2246000</v>
      </c>
      <c r="L664">
        <v>20000000</v>
      </c>
      <c r="M664" s="2">
        <f>VLOOKUP(A664,Sheet2!$A$1:G4388,2,0)</f>
        <v>42178</v>
      </c>
      <c r="N664" t="str">
        <f>VLOOKUP(A664,Sheet2!$A$1:G4388,3,0)</f>
        <v>Color</v>
      </c>
      <c r="O664" t="str">
        <f>VLOOKUP(A664,Sheet2!$A$1:G4388,4,0)</f>
        <v>Biography</v>
      </c>
      <c r="P664" t="str">
        <f>VLOOKUP(A664,Sheet2!$A$1:G4388,5,0)</f>
        <v>English</v>
      </c>
      <c r="Q664" t="str">
        <f>VLOOKUP(A664,Sheet2!$A$1:G4388,6,0)</f>
        <v>USA</v>
      </c>
      <c r="R664" t="str">
        <f>VLOOKUP(A664,Sheet2!$A$1:G4388,7,0)</f>
        <v>PG</v>
      </c>
      <c r="S664" t="str">
        <f>IF(Table1[[#This Row],[Language]]="English","English","Other language")</f>
        <v>English</v>
      </c>
      <c r="T664">
        <f>Table1[[#This Row],[Gross Revenue]]-Table1[[#This Row],[Budget]]</f>
        <v>-17754000</v>
      </c>
      <c r="U664" s="1">
        <f>(Table1[[#This Row],[Gross Revenue]]/Table1[[#This Row],[Budget]])-1</f>
        <v>-0.88770000000000004</v>
      </c>
      <c r="V664" t="str">
        <f t="shared" si="20"/>
        <v>111-130 minutes</v>
      </c>
      <c r="W664">
        <f>Table1[[#This Row],[Profit]]/Table1[[#This Row],[Budget]]</f>
        <v>-0.88770000000000004</v>
      </c>
      <c r="X664" s="22" t="str">
        <f>IF(L664="","",
IF(L664&lt;Predictability!$B$1,"Low",
IF(L664&lt;=Predictability!$B$2,"Mid","High")))</f>
        <v>Mid</v>
      </c>
      <c r="Y664" s="22">
        <f t="shared" si="21"/>
        <v>0</v>
      </c>
    </row>
    <row r="665" spans="1:25" x14ac:dyDescent="0.2">
      <c r="A665" t="s">
        <v>5230</v>
      </c>
      <c r="B665" t="s">
        <v>968</v>
      </c>
      <c r="C665" t="s">
        <v>1811</v>
      </c>
      <c r="D665">
        <v>18000</v>
      </c>
      <c r="E665">
        <v>33233</v>
      </c>
      <c r="F665">
        <v>380</v>
      </c>
      <c r="G665">
        <v>975</v>
      </c>
      <c r="H665">
        <v>6.6</v>
      </c>
      <c r="I665">
        <v>65</v>
      </c>
      <c r="J665">
        <v>116</v>
      </c>
      <c r="K665">
        <v>58918501</v>
      </c>
      <c r="L665">
        <v>46000000</v>
      </c>
      <c r="M665" s="2">
        <f>VLOOKUP(A665,Sheet2!$A$1:G4389,2,0)</f>
        <v>35220</v>
      </c>
      <c r="N665" t="str">
        <f>VLOOKUP(A665,Sheet2!$A$1:G4389,3,0)</f>
        <v>Color</v>
      </c>
      <c r="O665" t="str">
        <f>VLOOKUP(A665,Sheet2!$A$1:G4389,4,0)</f>
        <v>Action</v>
      </c>
      <c r="P665" t="str">
        <f>VLOOKUP(A665,Sheet2!$A$1:G4389,5,0)</f>
        <v>English</v>
      </c>
      <c r="Q665" t="str">
        <f>VLOOKUP(A665,Sheet2!$A$1:G4389,6,0)</f>
        <v>USA</v>
      </c>
      <c r="R665" t="str">
        <f>VLOOKUP(A665,Sheet2!$A$1:G4389,7,0)</f>
        <v>R</v>
      </c>
      <c r="S665" t="str">
        <f>IF(Table1[[#This Row],[Language]]="English","English","Other language")</f>
        <v>English</v>
      </c>
      <c r="T665">
        <f>Table1[[#This Row],[Gross Revenue]]-Table1[[#This Row],[Budget]]</f>
        <v>12918501</v>
      </c>
      <c r="U665" s="1">
        <f>(Table1[[#This Row],[Gross Revenue]]/Table1[[#This Row],[Budget]])-1</f>
        <v>0.28083697826086951</v>
      </c>
      <c r="V665" t="str">
        <f t="shared" si="20"/>
        <v>111-130 minutes</v>
      </c>
      <c r="W665">
        <f>Table1[[#This Row],[Profit]]/Table1[[#This Row],[Budget]]</f>
        <v>0.28083697826086956</v>
      </c>
      <c r="X665" s="22" t="str">
        <f>IF(L665="","",
IF(L665&lt;Predictability!$B$1,"Low",
IF(L665&lt;=Predictability!$B$2,"Mid","High")))</f>
        <v>Mid</v>
      </c>
      <c r="Y665" s="22">
        <f t="shared" si="21"/>
        <v>0</v>
      </c>
    </row>
    <row r="666" spans="1:25" x14ac:dyDescent="0.2">
      <c r="A666" t="s">
        <v>5876</v>
      </c>
      <c r="B666" t="s">
        <v>2587</v>
      </c>
      <c r="C666" t="s">
        <v>912</v>
      </c>
      <c r="D666">
        <v>690</v>
      </c>
      <c r="E666">
        <v>2300</v>
      </c>
      <c r="F666">
        <v>589</v>
      </c>
      <c r="G666">
        <v>10000</v>
      </c>
      <c r="H666">
        <v>7</v>
      </c>
      <c r="I666">
        <v>34</v>
      </c>
      <c r="J666">
        <v>129</v>
      </c>
      <c r="K666">
        <v>34522221</v>
      </c>
      <c r="L666">
        <v>2000000</v>
      </c>
      <c r="M666" s="2">
        <f>VLOOKUP(A666,Sheet2!$A$1:G4390,2,0)</f>
        <v>40705</v>
      </c>
      <c r="N666" t="str">
        <f>VLOOKUP(A666,Sheet2!$A$1:G4390,3,0)</f>
        <v>Color</v>
      </c>
      <c r="O666" t="str">
        <f>VLOOKUP(A666,Sheet2!$A$1:G4390,4,0)</f>
        <v>Drama</v>
      </c>
      <c r="P666" t="str">
        <f>VLOOKUP(A666,Sheet2!$A$1:G4390,5,0)</f>
        <v>English</v>
      </c>
      <c r="Q666" t="str">
        <f>VLOOKUP(A666,Sheet2!$A$1:G4390,6,0)</f>
        <v>USA</v>
      </c>
      <c r="R666" t="str">
        <f>VLOOKUP(A666,Sheet2!$A$1:G4390,7,0)</f>
        <v>PG-13</v>
      </c>
      <c r="S666" t="str">
        <f>IF(Table1[[#This Row],[Language]]="English","English","Other language")</f>
        <v>English</v>
      </c>
      <c r="T666">
        <f>Table1[[#This Row],[Gross Revenue]]-Table1[[#This Row],[Budget]]</f>
        <v>32522221</v>
      </c>
      <c r="U666" s="1">
        <f>(Table1[[#This Row],[Gross Revenue]]/Table1[[#This Row],[Budget]])-1</f>
        <v>16.261110500000001</v>
      </c>
      <c r="V666" t="str">
        <f t="shared" si="20"/>
        <v>111-130 minutes</v>
      </c>
      <c r="W666">
        <f>Table1[[#This Row],[Profit]]/Table1[[#This Row],[Budget]]</f>
        <v>16.261110500000001</v>
      </c>
      <c r="X666" s="22" t="str">
        <f>IF(L666="","",
IF(L666&lt;Predictability!$B$1,"Low",
IF(L666&lt;=Predictability!$B$2,"Mid","High")))</f>
        <v>Low</v>
      </c>
      <c r="Y666" s="22">
        <f t="shared" si="21"/>
        <v>1</v>
      </c>
    </row>
    <row r="667" spans="1:25" x14ac:dyDescent="0.2">
      <c r="A667" t="s">
        <v>3985</v>
      </c>
      <c r="B667" t="s">
        <v>80</v>
      </c>
      <c r="C667" t="s">
        <v>310</v>
      </c>
      <c r="D667">
        <v>811</v>
      </c>
      <c r="E667">
        <v>3106</v>
      </c>
      <c r="F667">
        <v>18</v>
      </c>
      <c r="G667">
        <v>0</v>
      </c>
      <c r="H667">
        <v>5.6</v>
      </c>
      <c r="I667">
        <v>155</v>
      </c>
      <c r="J667">
        <v>107</v>
      </c>
      <c r="K667">
        <v>60786269</v>
      </c>
      <c r="L667">
        <v>45000000</v>
      </c>
      <c r="M667" s="2">
        <f>VLOOKUP(A667,Sheet2!$A$1:G4391,2,0)</f>
        <v>36871</v>
      </c>
      <c r="N667" t="str">
        <f>VLOOKUP(A667,Sheet2!$A$1:G4391,3,0)</f>
        <v>Color</v>
      </c>
      <c r="O667" t="str">
        <f>VLOOKUP(A667,Sheet2!$A$1:G4391,4,0)</f>
        <v>Comedy</v>
      </c>
      <c r="P667" t="str">
        <f>VLOOKUP(A667,Sheet2!$A$1:G4391,5,0)</f>
        <v>English</v>
      </c>
      <c r="Q667" t="str">
        <f>VLOOKUP(A667,Sheet2!$A$1:G4391,6,0)</f>
        <v>USA</v>
      </c>
      <c r="R667" t="str">
        <f>VLOOKUP(A667,Sheet2!$A$1:G4391,7,0)</f>
        <v>PG-13</v>
      </c>
      <c r="S667" t="str">
        <f>IF(Table1[[#This Row],[Language]]="English","English","Other language")</f>
        <v>English</v>
      </c>
      <c r="T667">
        <f>Table1[[#This Row],[Gross Revenue]]-Table1[[#This Row],[Budget]]</f>
        <v>15786269</v>
      </c>
      <c r="U667" s="1">
        <f>(Table1[[#This Row],[Gross Revenue]]/Table1[[#This Row],[Budget]])-1</f>
        <v>0.35080597777777789</v>
      </c>
      <c r="V667" t="str">
        <f t="shared" si="20"/>
        <v>90-110 minutes</v>
      </c>
      <c r="W667">
        <f>Table1[[#This Row],[Profit]]/Table1[[#This Row],[Budget]]</f>
        <v>0.35080597777777778</v>
      </c>
      <c r="X667" s="22" t="str">
        <f>IF(L667="","",
IF(L667&lt;Predictability!$B$1,"Low",
IF(L667&lt;=Predictability!$B$2,"Mid","High")))</f>
        <v>Mid</v>
      </c>
      <c r="Y667" s="22">
        <f t="shared" si="21"/>
        <v>0</v>
      </c>
    </row>
    <row r="668" spans="1:25" x14ac:dyDescent="0.2">
      <c r="A668" t="s">
        <v>4153</v>
      </c>
      <c r="B668" t="s">
        <v>710</v>
      </c>
      <c r="C668" t="s">
        <v>141</v>
      </c>
      <c r="D668">
        <v>5000</v>
      </c>
      <c r="E668">
        <v>6867</v>
      </c>
      <c r="F668">
        <v>43</v>
      </c>
      <c r="G668">
        <v>1000</v>
      </c>
      <c r="H668">
        <v>5.8</v>
      </c>
      <c r="I668">
        <v>109</v>
      </c>
      <c r="J668">
        <v>101</v>
      </c>
      <c r="K668">
        <v>34604054</v>
      </c>
      <c r="L668">
        <v>30000000</v>
      </c>
      <c r="M668" s="2">
        <f>VLOOKUP(A668,Sheet2!$A$1:G4392,2,0)</f>
        <v>37865</v>
      </c>
      <c r="N668" t="str">
        <f>VLOOKUP(A668,Sheet2!$A$1:G4392,3,0)</f>
        <v>Color</v>
      </c>
      <c r="O668" t="str">
        <f>VLOOKUP(A668,Sheet2!$A$1:G4392,4,0)</f>
        <v>Action</v>
      </c>
      <c r="P668" t="str">
        <f>VLOOKUP(A668,Sheet2!$A$1:G4392,5,0)</f>
        <v>English</v>
      </c>
      <c r="Q668" t="str">
        <f>VLOOKUP(A668,Sheet2!$A$1:G4392,6,0)</f>
        <v>USA</v>
      </c>
      <c r="R668" t="str">
        <f>VLOOKUP(A668,Sheet2!$A$1:G4392,7,0)</f>
        <v>R</v>
      </c>
      <c r="S668" t="str">
        <f>IF(Table1[[#This Row],[Language]]="English","English","Other language")</f>
        <v>English</v>
      </c>
      <c r="T668">
        <f>Table1[[#This Row],[Gross Revenue]]-Table1[[#This Row],[Budget]]</f>
        <v>4604054</v>
      </c>
      <c r="U668" s="1">
        <f>(Table1[[#This Row],[Gross Revenue]]/Table1[[#This Row],[Budget]])-1</f>
        <v>0.15346846666666658</v>
      </c>
      <c r="V668" t="str">
        <f t="shared" si="20"/>
        <v>90-110 minutes</v>
      </c>
      <c r="W668">
        <f>Table1[[#This Row],[Profit]]/Table1[[#This Row],[Budget]]</f>
        <v>0.15346846666666666</v>
      </c>
      <c r="X668" s="22" t="str">
        <f>IF(L668="","",
IF(L668&lt;Predictability!$B$1,"Low",
IF(L668&lt;=Predictability!$B$2,"Mid","High")))</f>
        <v>Mid</v>
      </c>
      <c r="Y668" s="22">
        <f t="shared" si="21"/>
        <v>0</v>
      </c>
    </row>
    <row r="669" spans="1:25" x14ac:dyDescent="0.2">
      <c r="A669" t="s">
        <v>5615</v>
      </c>
      <c r="B669" t="s">
        <v>588</v>
      </c>
      <c r="C669" t="s">
        <v>2035</v>
      </c>
      <c r="D669">
        <v>13000</v>
      </c>
      <c r="E669">
        <v>16878</v>
      </c>
      <c r="F669">
        <v>0</v>
      </c>
      <c r="G669">
        <v>625</v>
      </c>
      <c r="H669">
        <v>6.9</v>
      </c>
      <c r="I669">
        <v>70</v>
      </c>
      <c r="J669">
        <v>132</v>
      </c>
      <c r="K669">
        <v>2899970</v>
      </c>
      <c r="L669">
        <v>32000000</v>
      </c>
      <c r="M669" s="2">
        <f>VLOOKUP(A669,Sheet2!$A$1:G4393,2,0)</f>
        <v>36504</v>
      </c>
      <c r="N669" t="str">
        <f>VLOOKUP(A669,Sheet2!$A$1:G4393,3,0)</f>
        <v>Color</v>
      </c>
      <c r="O669" t="str">
        <f>VLOOKUP(A669,Sheet2!$A$1:G4393,4,0)</f>
        <v>Drama</v>
      </c>
      <c r="P669" t="str">
        <f>VLOOKUP(A669,Sheet2!$A$1:G4393,5,0)</f>
        <v>English</v>
      </c>
      <c r="Q669" t="str">
        <f>VLOOKUP(A669,Sheet2!$A$1:G4393,6,0)</f>
        <v>USA</v>
      </c>
      <c r="R669" t="str">
        <f>VLOOKUP(A669,Sheet2!$A$1:G4393,7,0)</f>
        <v>R</v>
      </c>
      <c r="S669" t="str">
        <f>IF(Table1[[#This Row],[Language]]="English","English","Other language")</f>
        <v>English</v>
      </c>
      <c r="T669">
        <f>Table1[[#This Row],[Gross Revenue]]-Table1[[#This Row],[Budget]]</f>
        <v>-29100030</v>
      </c>
      <c r="U669" s="1">
        <f>(Table1[[#This Row],[Gross Revenue]]/Table1[[#This Row],[Budget]])-1</f>
        <v>-0.90937593750000001</v>
      </c>
      <c r="V669" t="str">
        <f t="shared" si="20"/>
        <v>131-150 minutes</v>
      </c>
      <c r="W669">
        <f>Table1[[#This Row],[Profit]]/Table1[[#This Row],[Budget]]</f>
        <v>-0.90937593750000001</v>
      </c>
      <c r="X669" s="22" t="str">
        <f>IF(L669="","",
IF(L669&lt;Predictability!$B$1,"Low",
IF(L669&lt;=Predictability!$B$2,"Mid","High")))</f>
        <v>Mid</v>
      </c>
      <c r="Y669" s="22">
        <f t="shared" si="21"/>
        <v>0</v>
      </c>
    </row>
    <row r="670" spans="1:25" x14ac:dyDescent="0.2">
      <c r="A670" t="s">
        <v>5843</v>
      </c>
      <c r="B670" t="s">
        <v>150</v>
      </c>
      <c r="C670" t="s">
        <v>274</v>
      </c>
      <c r="D670">
        <v>26000</v>
      </c>
      <c r="E670">
        <v>28767</v>
      </c>
      <c r="F670">
        <v>83</v>
      </c>
      <c r="G670">
        <v>0</v>
      </c>
      <c r="H670">
        <v>7</v>
      </c>
      <c r="I670">
        <v>170</v>
      </c>
      <c r="J670">
        <v>93</v>
      </c>
      <c r="K670">
        <v>27829874</v>
      </c>
      <c r="L670">
        <v>12000000</v>
      </c>
      <c r="M670" s="2">
        <f>VLOOKUP(A670,Sheet2!$A$1:G4394,2,0)</f>
        <v>39079</v>
      </c>
      <c r="N670" t="str">
        <f>VLOOKUP(A670,Sheet2!$A$1:G4394,3,0)</f>
        <v>Color</v>
      </c>
      <c r="O670" t="str">
        <f>VLOOKUP(A670,Sheet2!$A$1:G4394,4,0)</f>
        <v>Action</v>
      </c>
      <c r="P670" t="str">
        <f>VLOOKUP(A670,Sheet2!$A$1:G4394,5,0)</f>
        <v>English</v>
      </c>
      <c r="Q670" t="str">
        <f>VLOOKUP(A670,Sheet2!$A$1:G4394,6,0)</f>
        <v>USA</v>
      </c>
      <c r="R670" t="str">
        <f>VLOOKUP(A670,Sheet2!$A$1:G4394,7,0)</f>
        <v>R</v>
      </c>
      <c r="S670" t="str">
        <f>IF(Table1[[#This Row],[Language]]="English","English","Other language")</f>
        <v>English</v>
      </c>
      <c r="T670">
        <f>Table1[[#This Row],[Gross Revenue]]-Table1[[#This Row],[Budget]]</f>
        <v>15829874</v>
      </c>
      <c r="U670" s="1">
        <f>(Table1[[#This Row],[Gross Revenue]]/Table1[[#This Row],[Budget]])-1</f>
        <v>1.3191561666666667</v>
      </c>
      <c r="V670" t="str">
        <f t="shared" si="20"/>
        <v>90-110 minutes</v>
      </c>
      <c r="W670">
        <f>Table1[[#This Row],[Profit]]/Table1[[#This Row],[Budget]]</f>
        <v>1.3191561666666667</v>
      </c>
      <c r="X670" s="22" t="str">
        <f>IF(L670="","",
IF(L670&lt;Predictability!$B$1,"Low",
IF(L670&lt;=Predictability!$B$2,"Mid","High")))</f>
        <v>Mid</v>
      </c>
      <c r="Y670" s="22">
        <f t="shared" si="21"/>
        <v>1</v>
      </c>
    </row>
    <row r="671" spans="1:25" x14ac:dyDescent="0.2">
      <c r="A671" t="s">
        <v>4609</v>
      </c>
      <c r="B671" t="s">
        <v>150</v>
      </c>
      <c r="C671" t="s">
        <v>274</v>
      </c>
      <c r="D671">
        <v>26000</v>
      </c>
      <c r="E671">
        <v>30541</v>
      </c>
      <c r="F671">
        <v>83</v>
      </c>
      <c r="G671">
        <v>0</v>
      </c>
      <c r="H671">
        <v>6.2</v>
      </c>
      <c r="I671">
        <v>150</v>
      </c>
      <c r="J671">
        <v>96</v>
      </c>
      <c r="K671">
        <v>13630226</v>
      </c>
      <c r="L671">
        <v>20000000</v>
      </c>
      <c r="M671" s="2">
        <f>VLOOKUP(A671,Sheet2!$A$1:G4395,2,0)</f>
        <v>40125</v>
      </c>
      <c r="N671" t="str">
        <f>VLOOKUP(A671,Sheet2!$A$1:G4395,3,0)</f>
        <v>Color</v>
      </c>
      <c r="O671" t="str">
        <f>VLOOKUP(A671,Sheet2!$A$1:G4395,4,0)</f>
        <v>Action</v>
      </c>
      <c r="P671" t="str">
        <f>VLOOKUP(A671,Sheet2!$A$1:G4395,5,0)</f>
        <v>English</v>
      </c>
      <c r="Q671" t="str">
        <f>VLOOKUP(A671,Sheet2!$A$1:G4395,6,0)</f>
        <v>USA</v>
      </c>
      <c r="R671" t="str">
        <f>VLOOKUP(A671,Sheet2!$A$1:G4395,7,0)</f>
        <v>R</v>
      </c>
      <c r="S671" t="str">
        <f>IF(Table1[[#This Row],[Language]]="English","English","Other language")</f>
        <v>English</v>
      </c>
      <c r="T671">
        <f>Table1[[#This Row],[Gross Revenue]]-Table1[[#This Row],[Budget]]</f>
        <v>-6369774</v>
      </c>
      <c r="U671" s="1">
        <f>(Table1[[#This Row],[Gross Revenue]]/Table1[[#This Row],[Budget]])-1</f>
        <v>-0.31848869999999996</v>
      </c>
      <c r="V671" t="str">
        <f t="shared" si="20"/>
        <v>90-110 minutes</v>
      </c>
      <c r="W671">
        <f>Table1[[#This Row],[Profit]]/Table1[[#This Row],[Budget]]</f>
        <v>-0.31848870000000001</v>
      </c>
      <c r="X671" s="22" t="str">
        <f>IF(L671="","",
IF(L671&lt;Predictability!$B$1,"Low",
IF(L671&lt;=Predictability!$B$2,"Mid","High")))</f>
        <v>Mid</v>
      </c>
      <c r="Y671" s="22">
        <f t="shared" si="21"/>
        <v>0</v>
      </c>
    </row>
    <row r="672" spans="1:25" x14ac:dyDescent="0.2">
      <c r="A672" t="s">
        <v>4713</v>
      </c>
      <c r="B672" t="s">
        <v>870</v>
      </c>
      <c r="C672" t="s">
        <v>1786</v>
      </c>
      <c r="D672">
        <v>3000</v>
      </c>
      <c r="E672">
        <v>5732</v>
      </c>
      <c r="F672">
        <v>549</v>
      </c>
      <c r="G672">
        <v>18000</v>
      </c>
      <c r="H672">
        <v>7.9</v>
      </c>
      <c r="I672">
        <v>287</v>
      </c>
      <c r="J672">
        <v>115</v>
      </c>
      <c r="K672">
        <v>54557348</v>
      </c>
      <c r="L672">
        <v>6500000</v>
      </c>
      <c r="M672" s="2">
        <f>VLOOKUP(A672,Sheet2!$A$1:G4396,2,0)</f>
        <v>38147</v>
      </c>
      <c r="N672" t="str">
        <f>VLOOKUP(A672,Sheet2!$A$1:G4396,3,0)</f>
        <v>Color</v>
      </c>
      <c r="O672" t="str">
        <f>VLOOKUP(A672,Sheet2!$A$1:G4396,4,0)</f>
        <v>Crime</v>
      </c>
      <c r="P672" t="str">
        <f>VLOOKUP(A672,Sheet2!$A$1:G4396,5,0)</f>
        <v>English</v>
      </c>
      <c r="Q672" t="str">
        <f>VLOOKUP(A672,Sheet2!$A$1:G4396,6,0)</f>
        <v>Germany</v>
      </c>
      <c r="R672" t="str">
        <f>VLOOKUP(A672,Sheet2!$A$1:G4396,7,0)</f>
        <v>R</v>
      </c>
      <c r="S672" t="str">
        <f>IF(Table1[[#This Row],[Language]]="English","English","Other language")</f>
        <v>English</v>
      </c>
      <c r="T672">
        <f>Table1[[#This Row],[Gross Revenue]]-Table1[[#This Row],[Budget]]</f>
        <v>48057348</v>
      </c>
      <c r="U672" s="1">
        <f>(Table1[[#This Row],[Gross Revenue]]/Table1[[#This Row],[Budget]])-1</f>
        <v>7.3934381538461533</v>
      </c>
      <c r="V672" t="str">
        <f t="shared" si="20"/>
        <v>111-130 minutes</v>
      </c>
      <c r="W672">
        <f>Table1[[#This Row],[Profit]]/Table1[[#This Row],[Budget]]</f>
        <v>7.3934381538461542</v>
      </c>
      <c r="X672" s="22" t="str">
        <f>IF(L672="","",
IF(L672&lt;Predictability!$B$1,"Low",
IF(L672&lt;=Predictability!$B$2,"Mid","High")))</f>
        <v>Low</v>
      </c>
      <c r="Y672" s="22">
        <f t="shared" si="21"/>
        <v>1</v>
      </c>
    </row>
    <row r="673" spans="1:25" x14ac:dyDescent="0.2">
      <c r="A673" t="s">
        <v>6283</v>
      </c>
      <c r="B673" t="s">
        <v>930</v>
      </c>
      <c r="C673" t="s">
        <v>2547</v>
      </c>
      <c r="D673">
        <v>12000</v>
      </c>
      <c r="E673">
        <v>13172</v>
      </c>
      <c r="F673">
        <v>108</v>
      </c>
      <c r="G673">
        <v>0</v>
      </c>
      <c r="H673">
        <v>7.3</v>
      </c>
      <c r="I673">
        <v>273</v>
      </c>
      <c r="J673">
        <v>112</v>
      </c>
      <c r="K673">
        <v>39462438</v>
      </c>
      <c r="L673">
        <v>7000000</v>
      </c>
      <c r="M673" s="2">
        <f>VLOOKUP(A673,Sheet2!$A$1:G4397,2,0)</f>
        <v>40029</v>
      </c>
      <c r="N673" t="str">
        <f>VLOOKUP(A673,Sheet2!$A$1:G4397,3,0)</f>
        <v>Color</v>
      </c>
      <c r="O673" t="str">
        <f>VLOOKUP(A673,Sheet2!$A$1:G4397,4,0)</f>
        <v>Drama</v>
      </c>
      <c r="P673" t="str">
        <f>VLOOKUP(A673,Sheet2!$A$1:G4397,5,0)</f>
        <v>English</v>
      </c>
      <c r="Q673" t="str">
        <f>VLOOKUP(A673,Sheet2!$A$1:G4397,6,0)</f>
        <v>USA</v>
      </c>
      <c r="R673" t="str">
        <f>VLOOKUP(A673,Sheet2!$A$1:G4397,7,0)</f>
        <v>R</v>
      </c>
      <c r="S673" t="str">
        <f>IF(Table1[[#This Row],[Language]]="English","English","Other language")</f>
        <v>English</v>
      </c>
      <c r="T673">
        <f>Table1[[#This Row],[Gross Revenue]]-Table1[[#This Row],[Budget]]</f>
        <v>32462438</v>
      </c>
      <c r="U673" s="1">
        <f>(Table1[[#This Row],[Gross Revenue]]/Table1[[#This Row],[Budget]])-1</f>
        <v>4.6374911428571428</v>
      </c>
      <c r="V673" t="str">
        <f t="shared" si="20"/>
        <v>111-130 minutes</v>
      </c>
      <c r="W673">
        <f>Table1[[#This Row],[Profit]]/Table1[[#This Row],[Budget]]</f>
        <v>4.6374911428571428</v>
      </c>
      <c r="X673" s="22" t="str">
        <f>IF(L673="","",
IF(L673&lt;Predictability!$B$1,"Low",
IF(L673&lt;=Predictability!$B$2,"Mid","High")))</f>
        <v>Low</v>
      </c>
      <c r="Y673" s="22">
        <f t="shared" si="21"/>
        <v>1</v>
      </c>
    </row>
    <row r="674" spans="1:25" x14ac:dyDescent="0.2">
      <c r="A674" t="s">
        <v>4707</v>
      </c>
      <c r="B674" t="s">
        <v>62</v>
      </c>
      <c r="C674" t="s">
        <v>1779</v>
      </c>
      <c r="D674">
        <v>783</v>
      </c>
      <c r="E674">
        <v>4834</v>
      </c>
      <c r="F674">
        <v>0</v>
      </c>
      <c r="G674">
        <v>391</v>
      </c>
      <c r="H674">
        <v>6.3</v>
      </c>
      <c r="I674">
        <v>28</v>
      </c>
      <c r="J674">
        <v>111</v>
      </c>
      <c r="K674">
        <v>1954202</v>
      </c>
      <c r="L674">
        <v>15000000</v>
      </c>
      <c r="M674" s="2">
        <f>VLOOKUP(A674,Sheet2!$A$1:G4398,2,0)</f>
        <v>36277</v>
      </c>
      <c r="N674" t="str">
        <f>VLOOKUP(A674,Sheet2!$A$1:G4398,3,0)</f>
        <v>Color</v>
      </c>
      <c r="O674" t="str">
        <f>VLOOKUP(A674,Sheet2!$A$1:G4398,4,0)</f>
        <v>Comedy</v>
      </c>
      <c r="P674" t="str">
        <f>VLOOKUP(A674,Sheet2!$A$1:G4398,5,0)</f>
        <v>English</v>
      </c>
      <c r="Q674" t="str">
        <f>VLOOKUP(A674,Sheet2!$A$1:G4398,6,0)</f>
        <v>USA</v>
      </c>
      <c r="R674" t="str">
        <f>VLOOKUP(A674,Sheet2!$A$1:G4398,7,0)</f>
        <v>PG-13</v>
      </c>
      <c r="S674" t="str">
        <f>IF(Table1[[#This Row],[Language]]="English","English","Other language")</f>
        <v>English</v>
      </c>
      <c r="T674">
        <f>Table1[[#This Row],[Gross Revenue]]-Table1[[#This Row],[Budget]]</f>
        <v>-13045798</v>
      </c>
      <c r="U674" s="1">
        <f>(Table1[[#This Row],[Gross Revenue]]/Table1[[#This Row],[Budget]])-1</f>
        <v>-0.86971986666666667</v>
      </c>
      <c r="V674" t="str">
        <f t="shared" si="20"/>
        <v>111-130 minutes</v>
      </c>
      <c r="W674">
        <f>Table1[[#This Row],[Profit]]/Table1[[#This Row],[Budget]]</f>
        <v>-0.86971986666666667</v>
      </c>
      <c r="X674" s="22" t="str">
        <f>IF(L674="","",
IF(L674&lt;Predictability!$B$1,"Low",
IF(L674&lt;=Predictability!$B$2,"Mid","High")))</f>
        <v>Mid</v>
      </c>
      <c r="Y674" s="22">
        <f t="shared" si="21"/>
        <v>0</v>
      </c>
    </row>
    <row r="675" spans="1:25" x14ac:dyDescent="0.2">
      <c r="A675" t="s">
        <v>6353</v>
      </c>
      <c r="B675" t="s">
        <v>1531</v>
      </c>
      <c r="C675" t="s">
        <v>2128</v>
      </c>
      <c r="D675">
        <v>33000</v>
      </c>
      <c r="E675">
        <v>57426</v>
      </c>
      <c r="F675">
        <v>43</v>
      </c>
      <c r="G675">
        <v>44000</v>
      </c>
      <c r="H675">
        <v>7.4</v>
      </c>
      <c r="I675">
        <v>310</v>
      </c>
      <c r="J675">
        <v>118</v>
      </c>
      <c r="K675">
        <v>84244877</v>
      </c>
      <c r="L675">
        <v>50000000</v>
      </c>
      <c r="M675" s="2">
        <f>VLOOKUP(A675,Sheet2!$A$1:G4399,2,0)</f>
        <v>40675</v>
      </c>
      <c r="N675" t="str">
        <f>VLOOKUP(A675,Sheet2!$A$1:G4399,3,0)</f>
        <v>Color</v>
      </c>
      <c r="O675" t="str">
        <f>VLOOKUP(A675,Sheet2!$A$1:G4399,4,0)</f>
        <v>Comedy</v>
      </c>
      <c r="P675" t="str">
        <f>VLOOKUP(A675,Sheet2!$A$1:G4399,5,0)</f>
        <v>English</v>
      </c>
      <c r="Q675" t="str">
        <f>VLOOKUP(A675,Sheet2!$A$1:G4399,6,0)</f>
        <v>USA</v>
      </c>
      <c r="R675" t="str">
        <f>VLOOKUP(A675,Sheet2!$A$1:G4399,7,0)</f>
        <v>PG-13</v>
      </c>
      <c r="S675" t="str">
        <f>IF(Table1[[#This Row],[Language]]="English","English","Other language")</f>
        <v>English</v>
      </c>
      <c r="T675">
        <f>Table1[[#This Row],[Gross Revenue]]-Table1[[#This Row],[Budget]]</f>
        <v>34244877</v>
      </c>
      <c r="U675" s="1">
        <f>(Table1[[#This Row],[Gross Revenue]]/Table1[[#This Row],[Budget]])-1</f>
        <v>0.68489753999999992</v>
      </c>
      <c r="V675" t="str">
        <f t="shared" si="20"/>
        <v>111-130 minutes</v>
      </c>
      <c r="W675">
        <f>Table1[[#This Row],[Profit]]/Table1[[#This Row],[Budget]]</f>
        <v>0.68489754000000003</v>
      </c>
      <c r="X675" s="22" t="str">
        <f>IF(L675="","",
IF(L675&lt;Predictability!$B$1,"Low",
IF(L675&lt;=Predictability!$B$2,"Mid","High")))</f>
        <v>Mid</v>
      </c>
      <c r="Y675" s="22">
        <f t="shared" si="21"/>
        <v>1</v>
      </c>
    </row>
    <row r="676" spans="1:25" x14ac:dyDescent="0.2">
      <c r="A676" t="s">
        <v>5067</v>
      </c>
      <c r="B676" t="s">
        <v>765</v>
      </c>
      <c r="C676" t="s">
        <v>1087</v>
      </c>
      <c r="D676">
        <v>4000</v>
      </c>
      <c r="E676">
        <v>6214</v>
      </c>
      <c r="F676">
        <v>134</v>
      </c>
      <c r="G676">
        <v>0</v>
      </c>
      <c r="H676">
        <v>6.5</v>
      </c>
      <c r="I676">
        <v>84</v>
      </c>
      <c r="J676">
        <v>135</v>
      </c>
      <c r="K676">
        <v>16929123</v>
      </c>
      <c r="L676">
        <v>14000000</v>
      </c>
      <c r="M676" s="2">
        <f>VLOOKUP(A676,Sheet2!$A$1:G4400,2,0)</f>
        <v>36996</v>
      </c>
      <c r="N676" t="str">
        <f>VLOOKUP(A676,Sheet2!$A$1:G4400,3,0)</f>
        <v>Color</v>
      </c>
      <c r="O676" t="str">
        <f>VLOOKUP(A676,Sheet2!$A$1:G4400,4,0)</f>
        <v>Drama</v>
      </c>
      <c r="P676" t="str">
        <f>VLOOKUP(A676,Sheet2!$A$1:G4400,5,0)</f>
        <v>English</v>
      </c>
      <c r="Q676" t="str">
        <f>VLOOKUP(A676,Sheet2!$A$1:G4400,6,0)</f>
        <v>USA</v>
      </c>
      <c r="R676" t="str">
        <f>VLOOKUP(A676,Sheet2!$A$1:G4400,7,0)</f>
        <v>PG-13</v>
      </c>
      <c r="S676" t="str">
        <f>IF(Table1[[#This Row],[Language]]="English","English","Other language")</f>
        <v>English</v>
      </c>
      <c r="T676">
        <f>Table1[[#This Row],[Gross Revenue]]-Table1[[#This Row],[Budget]]</f>
        <v>2929123</v>
      </c>
      <c r="U676" s="1">
        <f>(Table1[[#This Row],[Gross Revenue]]/Table1[[#This Row],[Budget]])-1</f>
        <v>0.20922307142857144</v>
      </c>
      <c r="V676" t="str">
        <f t="shared" si="20"/>
        <v>131-150 minutes</v>
      </c>
      <c r="W676">
        <f>Table1[[#This Row],[Profit]]/Table1[[#This Row],[Budget]]</f>
        <v>0.20922307142857144</v>
      </c>
      <c r="X676" s="22" t="str">
        <f>IF(L676="","",
IF(L676&lt;Predictability!$B$1,"Low",
IF(L676&lt;=Predictability!$B$2,"Mid","High")))</f>
        <v>Mid</v>
      </c>
      <c r="Y676" s="22">
        <f t="shared" si="21"/>
        <v>0</v>
      </c>
    </row>
    <row r="677" spans="1:25" x14ac:dyDescent="0.2">
      <c r="A677" t="s">
        <v>3851</v>
      </c>
      <c r="B677" t="s">
        <v>938</v>
      </c>
      <c r="C677" t="s">
        <v>939</v>
      </c>
      <c r="D677">
        <v>446</v>
      </c>
      <c r="E677">
        <v>928</v>
      </c>
      <c r="F677">
        <v>4</v>
      </c>
      <c r="G677">
        <v>793</v>
      </c>
      <c r="H677">
        <v>5.5</v>
      </c>
      <c r="I677">
        <v>36</v>
      </c>
      <c r="J677">
        <v>97</v>
      </c>
      <c r="K677">
        <v>62480</v>
      </c>
      <c r="L677">
        <v>1000000</v>
      </c>
      <c r="M677" s="2">
        <f>VLOOKUP(A677,Sheet2!$A$1:G4401,2,0)</f>
        <v>42248</v>
      </c>
      <c r="N677" t="str">
        <f>VLOOKUP(A677,Sheet2!$A$1:G4401,3,0)</f>
        <v>Color</v>
      </c>
      <c r="O677" t="str">
        <f>VLOOKUP(A677,Sheet2!$A$1:G4401,4,0)</f>
        <v>Drama</v>
      </c>
      <c r="P677" t="str">
        <f>VLOOKUP(A677,Sheet2!$A$1:G4401,5,0)</f>
        <v>English</v>
      </c>
      <c r="Q677" t="str">
        <f>VLOOKUP(A677,Sheet2!$A$1:G4401,6,0)</f>
        <v>USA</v>
      </c>
      <c r="R677" t="str">
        <f>VLOOKUP(A677,Sheet2!$A$1:G4401,7,0)</f>
        <v>R</v>
      </c>
      <c r="S677" t="str">
        <f>IF(Table1[[#This Row],[Language]]="English","English","Other language")</f>
        <v>English</v>
      </c>
      <c r="T677">
        <f>Table1[[#This Row],[Gross Revenue]]-Table1[[#This Row],[Budget]]</f>
        <v>-937520</v>
      </c>
      <c r="U677" s="1">
        <f>(Table1[[#This Row],[Gross Revenue]]/Table1[[#This Row],[Budget]])-1</f>
        <v>-0.93752000000000002</v>
      </c>
      <c r="V677" t="str">
        <f t="shared" si="20"/>
        <v>90-110 minutes</v>
      </c>
      <c r="W677">
        <f>Table1[[#This Row],[Profit]]/Table1[[#This Row],[Budget]]</f>
        <v>-0.93752000000000002</v>
      </c>
      <c r="X677" s="22" t="str">
        <f>IF(L677="","",
IF(L677&lt;Predictability!$B$1,"Low",
IF(L677&lt;=Predictability!$B$2,"Mid","High")))</f>
        <v>Low</v>
      </c>
      <c r="Y677" s="22">
        <f t="shared" si="21"/>
        <v>0</v>
      </c>
    </row>
    <row r="678" spans="1:25" x14ac:dyDescent="0.2">
      <c r="A678" t="s">
        <v>6665</v>
      </c>
      <c r="B678" t="s">
        <v>226</v>
      </c>
      <c r="C678" t="s">
        <v>2954</v>
      </c>
      <c r="D678">
        <v>13000</v>
      </c>
      <c r="E678">
        <v>15106</v>
      </c>
      <c r="F678">
        <v>0</v>
      </c>
      <c r="G678">
        <v>70000</v>
      </c>
      <c r="H678">
        <v>7.7</v>
      </c>
      <c r="I678">
        <v>437</v>
      </c>
      <c r="J678">
        <v>133</v>
      </c>
      <c r="K678">
        <v>109712885</v>
      </c>
      <c r="L678">
        <v>35000000</v>
      </c>
      <c r="M678" s="2">
        <f>VLOOKUP(A678,Sheet2!$A$1:G4402,2,0)</f>
        <v>42037</v>
      </c>
      <c r="N678" t="str">
        <f>VLOOKUP(A678,Sheet2!$A$1:G4402,3,0)</f>
        <v>Color</v>
      </c>
      <c r="O678" t="str">
        <f>VLOOKUP(A678,Sheet2!$A$1:G4402,4,0)</f>
        <v>Drama</v>
      </c>
      <c r="P678" t="str">
        <f>VLOOKUP(A678,Sheet2!$A$1:G4402,5,0)</f>
        <v>English</v>
      </c>
      <c r="Q678" t="str">
        <f>VLOOKUP(A678,Sheet2!$A$1:G4402,6,0)</f>
        <v>USA</v>
      </c>
      <c r="R678" t="str">
        <f>VLOOKUP(A678,Sheet2!$A$1:G4402,7,0)</f>
        <v>PG-13</v>
      </c>
      <c r="S678" t="str">
        <f>IF(Table1[[#This Row],[Language]]="English","English","Other language")</f>
        <v>English</v>
      </c>
      <c r="T678">
        <f>Table1[[#This Row],[Gross Revenue]]-Table1[[#This Row],[Budget]]</f>
        <v>74712885</v>
      </c>
      <c r="U678" s="1">
        <f>(Table1[[#This Row],[Gross Revenue]]/Table1[[#This Row],[Budget]])-1</f>
        <v>2.1346538571428573</v>
      </c>
      <c r="V678" t="str">
        <f t="shared" si="20"/>
        <v>131-150 minutes</v>
      </c>
      <c r="W678">
        <f>Table1[[#This Row],[Profit]]/Table1[[#This Row],[Budget]]</f>
        <v>2.1346538571428573</v>
      </c>
      <c r="X678" s="22" t="str">
        <f>IF(L678="","",
IF(L678&lt;Predictability!$B$1,"Low",
IF(L678&lt;=Predictability!$B$2,"Mid","High")))</f>
        <v>Mid</v>
      </c>
      <c r="Y678" s="22">
        <f t="shared" si="21"/>
        <v>1</v>
      </c>
    </row>
    <row r="679" spans="1:25" x14ac:dyDescent="0.2">
      <c r="A679" t="s">
        <v>4409</v>
      </c>
      <c r="B679" t="s">
        <v>1515</v>
      </c>
      <c r="C679" t="s">
        <v>1516</v>
      </c>
      <c r="D679">
        <v>3000</v>
      </c>
      <c r="E679">
        <v>3617</v>
      </c>
      <c r="F679">
        <v>10</v>
      </c>
      <c r="G679">
        <v>1000</v>
      </c>
      <c r="H679">
        <v>6</v>
      </c>
      <c r="I679">
        <v>95</v>
      </c>
      <c r="J679">
        <v>85</v>
      </c>
      <c r="K679">
        <v>14000000</v>
      </c>
      <c r="L679">
        <v>3500000</v>
      </c>
      <c r="M679" s="2">
        <f>VLOOKUP(A679,Sheet2!$A$1:G4403,2,0)</f>
        <v>32014</v>
      </c>
      <c r="N679" t="str">
        <f>VLOOKUP(A679,Sheet2!$A$1:G4403,3,0)</f>
        <v>Color</v>
      </c>
      <c r="O679" t="str">
        <f>VLOOKUP(A679,Sheet2!$A$1:G4403,4,0)</f>
        <v>Comedy</v>
      </c>
      <c r="P679" t="str">
        <f>VLOOKUP(A679,Sheet2!$A$1:G4403,5,0)</f>
        <v>English</v>
      </c>
      <c r="Q679" t="str">
        <f>VLOOKUP(A679,Sheet2!$A$1:G4403,6,0)</f>
        <v>USA</v>
      </c>
      <c r="R679" t="str">
        <f>VLOOKUP(A679,Sheet2!$A$1:G4403,7,0)</f>
        <v>R</v>
      </c>
      <c r="S679" t="str">
        <f>IF(Table1[[#This Row],[Language]]="English","English","Other language")</f>
        <v>English</v>
      </c>
      <c r="T679">
        <f>Table1[[#This Row],[Gross Revenue]]-Table1[[#This Row],[Budget]]</f>
        <v>10500000</v>
      </c>
      <c r="U679" s="1">
        <f>(Table1[[#This Row],[Gross Revenue]]/Table1[[#This Row],[Budget]])-1</f>
        <v>3</v>
      </c>
      <c r="V679" t="str">
        <f t="shared" si="20"/>
        <v>&lt;90 minutes</v>
      </c>
      <c r="W679">
        <f>Table1[[#This Row],[Profit]]/Table1[[#This Row],[Budget]]</f>
        <v>3</v>
      </c>
      <c r="X679" s="22" t="str">
        <f>IF(L679="","",
IF(L679&lt;Predictability!$B$1,"Low",
IF(L679&lt;=Predictability!$B$2,"Mid","High")))</f>
        <v>Low</v>
      </c>
      <c r="Y679" s="22">
        <f t="shared" si="21"/>
        <v>1</v>
      </c>
    </row>
    <row r="680" spans="1:25" x14ac:dyDescent="0.2">
      <c r="A680" t="s">
        <v>6248</v>
      </c>
      <c r="B680" t="s">
        <v>968</v>
      </c>
      <c r="C680" t="s">
        <v>1246</v>
      </c>
      <c r="D680">
        <v>18000</v>
      </c>
      <c r="E680">
        <v>30132</v>
      </c>
      <c r="F680">
        <v>12000</v>
      </c>
      <c r="G680">
        <v>0</v>
      </c>
      <c r="H680">
        <v>7.3</v>
      </c>
      <c r="I680">
        <v>82</v>
      </c>
      <c r="J680">
        <v>123</v>
      </c>
      <c r="K680">
        <v>91400000</v>
      </c>
      <c r="L680">
        <v>53000000</v>
      </c>
      <c r="M680" s="2">
        <f>VLOOKUP(A680,Sheet2!$A$1:G4404,2,0)</f>
        <v>34710</v>
      </c>
      <c r="N680" t="str">
        <f>VLOOKUP(A680,Sheet2!$A$1:G4404,3,0)</f>
        <v>Color</v>
      </c>
      <c r="O680" t="str">
        <f>VLOOKUP(A680,Sheet2!$A$1:G4404,4,0)</f>
        <v>Action</v>
      </c>
      <c r="P680" t="str">
        <f>VLOOKUP(A680,Sheet2!$A$1:G4404,5,0)</f>
        <v>English</v>
      </c>
      <c r="Q680" t="str">
        <f>VLOOKUP(A680,Sheet2!$A$1:G4404,6,0)</f>
        <v>USA</v>
      </c>
      <c r="R680" t="str">
        <f>VLOOKUP(A680,Sheet2!$A$1:G4404,7,0)</f>
        <v>R</v>
      </c>
      <c r="S680" t="str">
        <f>IF(Table1[[#This Row],[Language]]="English","English","Other language")</f>
        <v>English</v>
      </c>
      <c r="T680">
        <f>Table1[[#This Row],[Gross Revenue]]-Table1[[#This Row],[Budget]]</f>
        <v>38400000</v>
      </c>
      <c r="U680" s="1">
        <f>(Table1[[#This Row],[Gross Revenue]]/Table1[[#This Row],[Budget]])-1</f>
        <v>0.72452830188679251</v>
      </c>
      <c r="V680" t="str">
        <f t="shared" si="20"/>
        <v>111-130 minutes</v>
      </c>
      <c r="W680">
        <f>Table1[[#This Row],[Profit]]/Table1[[#This Row],[Budget]]</f>
        <v>0.7245283018867924</v>
      </c>
      <c r="X680" s="22" t="str">
        <f>IF(L680="","",
IF(L680&lt;Predictability!$B$1,"Low",
IF(L680&lt;=Predictability!$B$2,"Mid","High")))</f>
        <v>High</v>
      </c>
      <c r="Y680" s="22">
        <f t="shared" si="21"/>
        <v>1</v>
      </c>
    </row>
    <row r="681" spans="1:25" x14ac:dyDescent="0.2">
      <c r="A681" t="s">
        <v>4323</v>
      </c>
      <c r="B681" t="s">
        <v>1419</v>
      </c>
      <c r="C681" t="s">
        <v>705</v>
      </c>
      <c r="D681">
        <v>941</v>
      </c>
      <c r="E681">
        <v>3099</v>
      </c>
      <c r="F681">
        <v>0</v>
      </c>
      <c r="G681">
        <v>88</v>
      </c>
      <c r="H681">
        <v>6</v>
      </c>
      <c r="I681">
        <v>25</v>
      </c>
      <c r="J681">
        <v>107</v>
      </c>
      <c r="K681">
        <v>141853</v>
      </c>
      <c r="L681">
        <v>12000000</v>
      </c>
      <c r="M681" s="2">
        <f>VLOOKUP(A681,Sheet2!$A$1:G4405,2,0)</f>
        <v>35496</v>
      </c>
      <c r="N681" t="str">
        <f>VLOOKUP(A681,Sheet2!$A$1:G4405,3,0)</f>
        <v>Color</v>
      </c>
      <c r="O681" t="str">
        <f>VLOOKUP(A681,Sheet2!$A$1:G4405,4,0)</f>
        <v>Comedy</v>
      </c>
      <c r="P681" t="str">
        <f>VLOOKUP(A681,Sheet2!$A$1:G4405,5,0)</f>
        <v>English</v>
      </c>
      <c r="Q681" t="str">
        <f>VLOOKUP(A681,Sheet2!$A$1:G4405,6,0)</f>
        <v>Australia</v>
      </c>
      <c r="R681" t="str">
        <f>VLOOKUP(A681,Sheet2!$A$1:G4405,7,0)</f>
        <v>R</v>
      </c>
      <c r="S681" t="str">
        <f>IF(Table1[[#This Row],[Language]]="English","English","Other language")</f>
        <v>English</v>
      </c>
      <c r="T681">
        <f>Table1[[#This Row],[Gross Revenue]]-Table1[[#This Row],[Budget]]</f>
        <v>-11858147</v>
      </c>
      <c r="U681" s="1">
        <f>(Table1[[#This Row],[Gross Revenue]]/Table1[[#This Row],[Budget]])-1</f>
        <v>-0.98817891666666668</v>
      </c>
      <c r="V681" t="str">
        <f t="shared" si="20"/>
        <v>90-110 minutes</v>
      </c>
      <c r="W681">
        <f>Table1[[#This Row],[Profit]]/Table1[[#This Row],[Budget]]</f>
        <v>-0.98817891666666668</v>
      </c>
      <c r="X681" s="22" t="str">
        <f>IF(L681="","",
IF(L681&lt;Predictability!$B$1,"Low",
IF(L681&lt;=Predictability!$B$2,"Mid","High")))</f>
        <v>Mid</v>
      </c>
      <c r="Y681" s="22">
        <f t="shared" si="21"/>
        <v>0</v>
      </c>
    </row>
    <row r="682" spans="1:25" x14ac:dyDescent="0.2">
      <c r="A682" t="s">
        <v>5128</v>
      </c>
      <c r="B682" t="s">
        <v>713</v>
      </c>
      <c r="C682" t="s">
        <v>2091</v>
      </c>
      <c r="D682">
        <v>442</v>
      </c>
      <c r="E682">
        <v>822</v>
      </c>
      <c r="F682">
        <v>4</v>
      </c>
      <c r="G682">
        <v>0</v>
      </c>
      <c r="H682">
        <v>6.5</v>
      </c>
      <c r="I682">
        <v>35</v>
      </c>
      <c r="J682">
        <v>93</v>
      </c>
      <c r="K682">
        <v>174635000</v>
      </c>
      <c r="L682">
        <v>8800000</v>
      </c>
      <c r="M682" s="2">
        <f>VLOOKUP(A682,Sheet2!$A$1:G4406,2,0)</f>
        <v>31696</v>
      </c>
      <c r="N682" t="str">
        <f>VLOOKUP(A682,Sheet2!$A$1:G4406,3,0)</f>
        <v>Color</v>
      </c>
      <c r="O682" t="str">
        <f>VLOOKUP(A682,Sheet2!$A$1:G4406,4,0)</f>
        <v>Adventure</v>
      </c>
      <c r="P682" t="str">
        <f>VLOOKUP(A682,Sheet2!$A$1:G4406,5,0)</f>
        <v>English</v>
      </c>
      <c r="Q682" t="str">
        <f>VLOOKUP(A682,Sheet2!$A$1:G4406,6,0)</f>
        <v>Australia</v>
      </c>
      <c r="R682" t="str">
        <f>VLOOKUP(A682,Sheet2!$A$1:G4406,7,0)</f>
        <v>PG-13</v>
      </c>
      <c r="S682" t="str">
        <f>IF(Table1[[#This Row],[Language]]="English","English","Other language")</f>
        <v>English</v>
      </c>
      <c r="T682">
        <f>Table1[[#This Row],[Gross Revenue]]-Table1[[#This Row],[Budget]]</f>
        <v>165835000</v>
      </c>
      <c r="U682" s="1">
        <f>(Table1[[#This Row],[Gross Revenue]]/Table1[[#This Row],[Budget]])-1</f>
        <v>18.844886363636363</v>
      </c>
      <c r="V682" t="str">
        <f t="shared" si="20"/>
        <v>90-110 minutes</v>
      </c>
      <c r="W682">
        <f>Table1[[#This Row],[Profit]]/Table1[[#This Row],[Budget]]</f>
        <v>18.844886363636363</v>
      </c>
      <c r="X682" s="22" t="str">
        <f>IF(L682="","",
IF(L682&lt;Predictability!$B$1,"Low",
IF(L682&lt;=Predictability!$B$2,"Mid","High")))</f>
        <v>Low</v>
      </c>
      <c r="Y682" s="22">
        <f t="shared" si="21"/>
        <v>1</v>
      </c>
    </row>
    <row r="683" spans="1:25" x14ac:dyDescent="0.2">
      <c r="A683" t="s">
        <v>3916</v>
      </c>
      <c r="B683" t="s">
        <v>713</v>
      </c>
      <c r="C683" t="s">
        <v>1006</v>
      </c>
      <c r="D683">
        <v>442</v>
      </c>
      <c r="E683">
        <v>717</v>
      </c>
      <c r="F683">
        <v>5</v>
      </c>
      <c r="G683">
        <v>489</v>
      </c>
      <c r="H683">
        <v>5.5</v>
      </c>
      <c r="I683">
        <v>32</v>
      </c>
      <c r="J683">
        <v>108</v>
      </c>
      <c r="K683">
        <v>109306210</v>
      </c>
      <c r="L683">
        <v>15800000</v>
      </c>
      <c r="M683" s="2">
        <f>VLOOKUP(A683,Sheet2!$A$1:G4407,2,0)</f>
        <v>32266</v>
      </c>
      <c r="N683" t="str">
        <f>VLOOKUP(A683,Sheet2!$A$1:G4407,3,0)</f>
        <v>Color</v>
      </c>
      <c r="O683" t="str">
        <f>VLOOKUP(A683,Sheet2!$A$1:G4407,4,0)</f>
        <v>Action</v>
      </c>
      <c r="P683" t="str">
        <f>VLOOKUP(A683,Sheet2!$A$1:G4407,5,0)</f>
        <v>English</v>
      </c>
      <c r="Q683" t="str">
        <f>VLOOKUP(A683,Sheet2!$A$1:G4407,6,0)</f>
        <v>Australia</v>
      </c>
      <c r="R683" t="str">
        <f>VLOOKUP(A683,Sheet2!$A$1:G4407,7,0)</f>
        <v>PG</v>
      </c>
      <c r="S683" t="str">
        <f>IF(Table1[[#This Row],[Language]]="English","English","Other language")</f>
        <v>English</v>
      </c>
      <c r="T683">
        <f>Table1[[#This Row],[Gross Revenue]]-Table1[[#This Row],[Budget]]</f>
        <v>93506210</v>
      </c>
      <c r="U683" s="1">
        <f>(Table1[[#This Row],[Gross Revenue]]/Table1[[#This Row],[Budget]])-1</f>
        <v>5.918114556962025</v>
      </c>
      <c r="V683" t="str">
        <f t="shared" si="20"/>
        <v>90-110 minutes</v>
      </c>
      <c r="W683">
        <f>Table1[[#This Row],[Profit]]/Table1[[#This Row],[Budget]]</f>
        <v>5.918114556962025</v>
      </c>
      <c r="X683" s="22" t="str">
        <f>IF(L683="","",
IF(L683&lt;Predictability!$B$1,"Low",
IF(L683&lt;=Predictability!$B$2,"Mid","High")))</f>
        <v>Mid</v>
      </c>
      <c r="Y683" s="22">
        <f t="shared" si="21"/>
        <v>1</v>
      </c>
    </row>
    <row r="684" spans="1:25" x14ac:dyDescent="0.2">
      <c r="A684" t="s">
        <v>3523</v>
      </c>
      <c r="B684" t="s">
        <v>477</v>
      </c>
      <c r="C684" t="s">
        <v>478</v>
      </c>
      <c r="D684">
        <v>460</v>
      </c>
      <c r="E684">
        <v>1315</v>
      </c>
      <c r="F684">
        <v>23</v>
      </c>
      <c r="G684">
        <v>387</v>
      </c>
      <c r="H684">
        <v>4.8</v>
      </c>
      <c r="I684">
        <v>71</v>
      </c>
      <c r="J684">
        <v>92</v>
      </c>
      <c r="K684">
        <v>25590119</v>
      </c>
      <c r="L684">
        <v>21150000</v>
      </c>
      <c r="M684" s="2">
        <f>VLOOKUP(A684,Sheet2!$A$1:G4408,2,0)</f>
        <v>36985</v>
      </c>
      <c r="N684" t="str">
        <f>VLOOKUP(A684,Sheet2!$A$1:G4408,3,0)</f>
        <v>Color</v>
      </c>
      <c r="O684" t="str">
        <f>VLOOKUP(A684,Sheet2!$A$1:G4408,4,0)</f>
        <v>Adventure</v>
      </c>
      <c r="P684" t="str">
        <f>VLOOKUP(A684,Sheet2!$A$1:G4408,5,0)</f>
        <v>English</v>
      </c>
      <c r="Q684" t="str">
        <f>VLOOKUP(A684,Sheet2!$A$1:G4408,6,0)</f>
        <v>Australia</v>
      </c>
      <c r="R684" t="str">
        <f>VLOOKUP(A684,Sheet2!$A$1:G4408,7,0)</f>
        <v>PG</v>
      </c>
      <c r="S684" t="str">
        <f>IF(Table1[[#This Row],[Language]]="English","English","Other language")</f>
        <v>English</v>
      </c>
      <c r="T684">
        <f>Table1[[#This Row],[Gross Revenue]]-Table1[[#This Row],[Budget]]</f>
        <v>4440119</v>
      </c>
      <c r="U684" s="1">
        <f>(Table1[[#This Row],[Gross Revenue]]/Table1[[#This Row],[Budget]])-1</f>
        <v>0.20993470449172569</v>
      </c>
      <c r="V684" t="str">
        <f t="shared" si="20"/>
        <v>90-110 minutes</v>
      </c>
      <c r="W684">
        <f>Table1[[#This Row],[Profit]]/Table1[[#This Row],[Budget]]</f>
        <v>0.20993470449172577</v>
      </c>
      <c r="X684" s="22" t="str">
        <f>IF(L684="","",
IF(L684&lt;Predictability!$B$1,"Low",
IF(L684&lt;=Predictability!$B$2,"Mid","High")))</f>
        <v>Mid</v>
      </c>
      <c r="Y684" s="22">
        <f t="shared" si="21"/>
        <v>0</v>
      </c>
    </row>
    <row r="685" spans="1:25" x14ac:dyDescent="0.2">
      <c r="A685" t="s">
        <v>5661</v>
      </c>
      <c r="B685" t="s">
        <v>734</v>
      </c>
      <c r="C685" t="s">
        <v>562</v>
      </c>
      <c r="D685">
        <v>1000</v>
      </c>
      <c r="E685">
        <v>3267</v>
      </c>
      <c r="F685">
        <v>0</v>
      </c>
      <c r="G685">
        <v>905</v>
      </c>
      <c r="H685">
        <v>6.9</v>
      </c>
      <c r="I685">
        <v>25</v>
      </c>
      <c r="J685">
        <v>115</v>
      </c>
      <c r="K685">
        <v>13640000</v>
      </c>
      <c r="L685">
        <v>14000000</v>
      </c>
      <c r="M685" s="2">
        <f>VLOOKUP(A685,Sheet2!$A$1:G4409,2,0)</f>
        <v>34382</v>
      </c>
      <c r="N685" t="str">
        <f>VLOOKUP(A685,Sheet2!$A$1:G4409,3,0)</f>
        <v>Color</v>
      </c>
      <c r="O685" t="str">
        <f>VLOOKUP(A685,Sheet2!$A$1:G4409,4,0)</f>
        <v>Comedy</v>
      </c>
      <c r="P685" t="str">
        <f>VLOOKUP(A685,Sheet2!$A$1:G4409,5,0)</f>
        <v>English</v>
      </c>
      <c r="Q685" t="str">
        <f>VLOOKUP(A685,Sheet2!$A$1:G4409,6,0)</f>
        <v>USA</v>
      </c>
      <c r="R685" t="str">
        <f>VLOOKUP(A685,Sheet2!$A$1:G4409,7,0)</f>
        <v>PG-13</v>
      </c>
      <c r="S685" t="str">
        <f>IF(Table1[[#This Row],[Language]]="English","English","Other language")</f>
        <v>English</v>
      </c>
      <c r="T685">
        <f>Table1[[#This Row],[Gross Revenue]]-Table1[[#This Row],[Budget]]</f>
        <v>-360000</v>
      </c>
      <c r="U685" s="1">
        <f>(Table1[[#This Row],[Gross Revenue]]/Table1[[#This Row],[Budget]])-1</f>
        <v>-2.571428571428569E-2</v>
      </c>
      <c r="V685" t="str">
        <f t="shared" si="20"/>
        <v>111-130 minutes</v>
      </c>
      <c r="W685">
        <f>Table1[[#This Row],[Profit]]/Table1[[#This Row],[Budget]]</f>
        <v>-2.5714285714285714E-2</v>
      </c>
      <c r="X685" s="22" t="str">
        <f>IF(L685="","",
IF(L685&lt;Predictability!$B$1,"Low",
IF(L685&lt;=Predictability!$B$2,"Mid","High")))</f>
        <v>Mid</v>
      </c>
      <c r="Y685" s="22">
        <f t="shared" si="21"/>
        <v>0</v>
      </c>
    </row>
    <row r="686" spans="1:25" x14ac:dyDescent="0.2">
      <c r="A686" t="s">
        <v>3265</v>
      </c>
      <c r="B686" t="s">
        <v>30</v>
      </c>
      <c r="C686" t="s">
        <v>31</v>
      </c>
      <c r="D686">
        <v>592</v>
      </c>
      <c r="E686">
        <v>2000</v>
      </c>
      <c r="F686">
        <v>17</v>
      </c>
      <c r="G686">
        <v>244</v>
      </c>
      <c r="H686">
        <v>2.1</v>
      </c>
      <c r="I686">
        <v>25</v>
      </c>
      <c r="J686">
        <v>95</v>
      </c>
      <c r="K686">
        <v>7009668</v>
      </c>
      <c r="L686">
        <v>5600000</v>
      </c>
      <c r="M686" s="2">
        <f>VLOOKUP(A686,Sheet2!$A$1:G4410,2,0)</f>
        <v>38816</v>
      </c>
      <c r="N686" t="str">
        <f>VLOOKUP(A686,Sheet2!$A$1:G4410,3,0)</f>
        <v>Color</v>
      </c>
      <c r="O686" t="str">
        <f>VLOOKUP(A686,Sheet2!$A$1:G4410,4,0)</f>
        <v>Action</v>
      </c>
      <c r="P686" t="str">
        <f>VLOOKUP(A686,Sheet2!$A$1:G4410,5,0)</f>
        <v>English</v>
      </c>
      <c r="Q686" t="str">
        <f>VLOOKUP(A686,Sheet2!$A$1:G4410,6,0)</f>
        <v>USA</v>
      </c>
      <c r="R686" t="str">
        <f>VLOOKUP(A686,Sheet2!$A$1:G4410,7,0)</f>
        <v>PG-13</v>
      </c>
      <c r="S686" t="str">
        <f>IF(Table1[[#This Row],[Language]]="English","English","Other language")</f>
        <v>English</v>
      </c>
      <c r="T686">
        <f>Table1[[#This Row],[Gross Revenue]]-Table1[[#This Row],[Budget]]</f>
        <v>1409668</v>
      </c>
      <c r="U686" s="1">
        <f>(Table1[[#This Row],[Gross Revenue]]/Table1[[#This Row],[Budget]])-1</f>
        <v>0.25172642857142846</v>
      </c>
      <c r="V686" t="str">
        <f t="shared" si="20"/>
        <v>90-110 minutes</v>
      </c>
      <c r="W686">
        <f>Table1[[#This Row],[Profit]]/Table1[[#This Row],[Budget]]</f>
        <v>0.25172642857142857</v>
      </c>
      <c r="X686" s="22" t="str">
        <f>IF(L686="","",
IF(L686&lt;Predictability!$B$1,"Low",
IF(L686&lt;=Predictability!$B$2,"Mid","High")))</f>
        <v>Low</v>
      </c>
      <c r="Y686" s="22">
        <f t="shared" si="21"/>
        <v>0</v>
      </c>
    </row>
    <row r="687" spans="1:25" x14ac:dyDescent="0.2">
      <c r="A687" t="s">
        <v>3305</v>
      </c>
      <c r="B687" t="s">
        <v>99</v>
      </c>
      <c r="C687" t="s">
        <v>100</v>
      </c>
      <c r="D687">
        <v>1000</v>
      </c>
      <c r="E687">
        <v>1531</v>
      </c>
      <c r="F687">
        <v>33</v>
      </c>
      <c r="G687">
        <v>0</v>
      </c>
      <c r="H687">
        <v>3.3</v>
      </c>
      <c r="I687">
        <v>111</v>
      </c>
      <c r="J687">
        <v>93</v>
      </c>
      <c r="K687">
        <v>37188667</v>
      </c>
      <c r="L687">
        <v>12000000</v>
      </c>
      <c r="M687" s="2">
        <f>VLOOKUP(A687,Sheet2!$A$1:G4411,2,0)</f>
        <v>37484</v>
      </c>
      <c r="N687" t="str">
        <f>VLOOKUP(A687,Sheet2!$A$1:G4411,3,0)</f>
        <v>Color</v>
      </c>
      <c r="O687" t="str">
        <f>VLOOKUP(A687,Sheet2!$A$1:G4411,4,0)</f>
        <v>Comedy</v>
      </c>
      <c r="P687" t="str">
        <f>VLOOKUP(A687,Sheet2!$A$1:G4411,5,0)</f>
        <v>English</v>
      </c>
      <c r="Q687" t="str">
        <f>VLOOKUP(A687,Sheet2!$A$1:G4411,6,0)</f>
        <v>USA</v>
      </c>
      <c r="R687" t="str">
        <f>VLOOKUP(A687,Sheet2!$A$1:G4411,7,0)</f>
        <v>PG-13</v>
      </c>
      <c r="S687" t="str">
        <f>IF(Table1[[#This Row],[Language]]="English","English","Other language")</f>
        <v>English</v>
      </c>
      <c r="T687">
        <f>Table1[[#This Row],[Gross Revenue]]-Table1[[#This Row],[Budget]]</f>
        <v>25188667</v>
      </c>
      <c r="U687" s="1">
        <f>(Table1[[#This Row],[Gross Revenue]]/Table1[[#This Row],[Budget]])-1</f>
        <v>2.0990555833333335</v>
      </c>
      <c r="V687" t="str">
        <f t="shared" si="20"/>
        <v>90-110 minutes</v>
      </c>
      <c r="W687">
        <f>Table1[[#This Row],[Profit]]/Table1[[#This Row],[Budget]]</f>
        <v>2.0990555833333335</v>
      </c>
      <c r="X687" s="22" t="str">
        <f>IF(L687="","",
IF(L687&lt;Predictability!$B$1,"Low",
IF(L687&lt;=Predictability!$B$2,"Mid","High")))</f>
        <v>Mid</v>
      </c>
      <c r="Y687" s="22">
        <f t="shared" si="21"/>
        <v>1</v>
      </c>
    </row>
    <row r="688" spans="1:25" x14ac:dyDescent="0.2">
      <c r="A688" t="s">
        <v>6817</v>
      </c>
      <c r="B688" t="s">
        <v>3142</v>
      </c>
      <c r="C688" t="s">
        <v>1172</v>
      </c>
      <c r="D688">
        <v>103</v>
      </c>
      <c r="E688">
        <v>129</v>
      </c>
      <c r="F688">
        <v>0</v>
      </c>
      <c r="G688">
        <v>0</v>
      </c>
      <c r="H688">
        <v>7.9</v>
      </c>
      <c r="I688">
        <v>287</v>
      </c>
      <c r="J688">
        <v>120</v>
      </c>
      <c r="K688">
        <v>128067808</v>
      </c>
      <c r="L688">
        <v>15000000</v>
      </c>
      <c r="M688" s="2">
        <f>VLOOKUP(A688,Sheet2!$A$1:G4412,2,0)</f>
        <v>36564</v>
      </c>
      <c r="N688" t="str">
        <f>VLOOKUP(A688,Sheet2!$A$1:G4412,3,0)</f>
        <v>Color</v>
      </c>
      <c r="O688" t="str">
        <f>VLOOKUP(A688,Sheet2!$A$1:G4412,4,0)</f>
        <v>Action</v>
      </c>
      <c r="P688" t="str">
        <f>VLOOKUP(A688,Sheet2!$A$1:G4412,5,0)</f>
        <v>Mandarin</v>
      </c>
      <c r="Q688" t="str">
        <f>VLOOKUP(A688,Sheet2!$A$1:G4412,6,0)</f>
        <v>Taiwan</v>
      </c>
      <c r="R688" t="str">
        <f>VLOOKUP(A688,Sheet2!$A$1:G4412,7,0)</f>
        <v>PG-13</v>
      </c>
      <c r="S688" t="str">
        <f>IF(Table1[[#This Row],[Language]]="English","English","Other language")</f>
        <v>Other language</v>
      </c>
      <c r="T688">
        <f>Table1[[#This Row],[Gross Revenue]]-Table1[[#This Row],[Budget]]</f>
        <v>113067808</v>
      </c>
      <c r="U688" s="1">
        <f>(Table1[[#This Row],[Gross Revenue]]/Table1[[#This Row],[Budget]])-1</f>
        <v>7.5378538666666675</v>
      </c>
      <c r="V688" t="str">
        <f t="shared" si="20"/>
        <v>111-130 minutes</v>
      </c>
      <c r="W688">
        <f>Table1[[#This Row],[Profit]]/Table1[[#This Row],[Budget]]</f>
        <v>7.5378538666666666</v>
      </c>
      <c r="X688" s="22" t="str">
        <f>IF(L688="","",
IF(L688&lt;Predictability!$B$1,"Low",
IF(L688&lt;=Predictability!$B$2,"Mid","High")))</f>
        <v>Mid</v>
      </c>
      <c r="Y688" s="22">
        <f t="shared" si="21"/>
        <v>1</v>
      </c>
    </row>
    <row r="689" spans="1:25" x14ac:dyDescent="0.2">
      <c r="A689" t="s">
        <v>5714</v>
      </c>
      <c r="B689" t="s">
        <v>336</v>
      </c>
      <c r="C689" t="s">
        <v>155</v>
      </c>
      <c r="D689">
        <v>4000</v>
      </c>
      <c r="E689">
        <v>6223</v>
      </c>
      <c r="F689">
        <v>16</v>
      </c>
      <c r="G689">
        <v>0</v>
      </c>
      <c r="H689">
        <v>6.9</v>
      </c>
      <c r="I689">
        <v>101</v>
      </c>
      <c r="J689">
        <v>97</v>
      </c>
      <c r="K689">
        <v>38201895</v>
      </c>
      <c r="L689">
        <v>10500000</v>
      </c>
      <c r="M689" s="2">
        <f>VLOOKUP(A689,Sheet2!$A$1:G4413,2,0)</f>
        <v>36213</v>
      </c>
      <c r="N689" t="str">
        <f>VLOOKUP(A689,Sheet2!$A$1:G4413,3,0)</f>
        <v>Color</v>
      </c>
      <c r="O689" t="str">
        <f>VLOOKUP(A689,Sheet2!$A$1:G4413,4,0)</f>
        <v>Drama</v>
      </c>
      <c r="P689" t="str">
        <f>VLOOKUP(A689,Sheet2!$A$1:G4413,5,0)</f>
        <v>English</v>
      </c>
      <c r="Q689" t="str">
        <f>VLOOKUP(A689,Sheet2!$A$1:G4413,6,0)</f>
        <v>USA</v>
      </c>
      <c r="R689" t="str">
        <f>VLOOKUP(A689,Sheet2!$A$1:G4413,7,0)</f>
        <v>R</v>
      </c>
      <c r="S689" t="str">
        <f>IF(Table1[[#This Row],[Language]]="English","English","Other language")</f>
        <v>English</v>
      </c>
      <c r="T689">
        <f>Table1[[#This Row],[Gross Revenue]]-Table1[[#This Row],[Budget]]</f>
        <v>27701895</v>
      </c>
      <c r="U689" s="1">
        <f>(Table1[[#This Row],[Gross Revenue]]/Table1[[#This Row],[Budget]])-1</f>
        <v>2.6382757142857143</v>
      </c>
      <c r="V689" t="str">
        <f t="shared" si="20"/>
        <v>90-110 minutes</v>
      </c>
      <c r="W689">
        <f>Table1[[#This Row],[Profit]]/Table1[[#This Row],[Budget]]</f>
        <v>2.6382757142857143</v>
      </c>
      <c r="X689" s="22" t="str">
        <f>IF(L689="","",
IF(L689&lt;Predictability!$B$1,"Low",
IF(L689&lt;=Predictability!$B$2,"Mid","High")))</f>
        <v>Mid</v>
      </c>
      <c r="Y689" s="22">
        <f t="shared" si="21"/>
        <v>1</v>
      </c>
    </row>
    <row r="690" spans="1:25" x14ac:dyDescent="0.2">
      <c r="A690" t="s">
        <v>6410</v>
      </c>
      <c r="B690" t="s">
        <v>968</v>
      </c>
      <c r="C690" t="s">
        <v>2879</v>
      </c>
      <c r="D690">
        <v>18000</v>
      </c>
      <c r="E690">
        <v>18855</v>
      </c>
      <c r="F690">
        <v>0</v>
      </c>
      <c r="G690">
        <v>0</v>
      </c>
      <c r="H690">
        <v>7.5</v>
      </c>
      <c r="I690">
        <v>17</v>
      </c>
      <c r="J690">
        <v>147</v>
      </c>
      <c r="K690">
        <v>5899797</v>
      </c>
      <c r="L690">
        <v>29000000</v>
      </c>
      <c r="M690" s="2">
        <f>VLOOKUP(A690,Sheet2!$A$1:G4414,2,0)</f>
        <v>32003</v>
      </c>
      <c r="N690" t="str">
        <f>VLOOKUP(A690,Sheet2!$A$1:G4414,3,0)</f>
        <v>Color</v>
      </c>
      <c r="O690" t="str">
        <f>VLOOKUP(A690,Sheet2!$A$1:G4414,4,0)</f>
        <v>Biography</v>
      </c>
      <c r="P690" t="str">
        <f>VLOOKUP(A690,Sheet2!$A$1:G4414,5,0)</f>
        <v>English</v>
      </c>
      <c r="Q690" t="str">
        <f>VLOOKUP(A690,Sheet2!$A$1:G4414,6,0)</f>
        <v>UK</v>
      </c>
      <c r="R690" t="str">
        <f>VLOOKUP(A690,Sheet2!$A$1:G4414,7,0)</f>
        <v>PG</v>
      </c>
      <c r="S690" t="str">
        <f>IF(Table1[[#This Row],[Language]]="English","English","Other language")</f>
        <v>English</v>
      </c>
      <c r="T690">
        <f>Table1[[#This Row],[Gross Revenue]]-Table1[[#This Row],[Budget]]</f>
        <v>-23100203</v>
      </c>
      <c r="U690" s="1">
        <f>(Table1[[#This Row],[Gross Revenue]]/Table1[[#This Row],[Budget]])-1</f>
        <v>-0.79655872413793105</v>
      </c>
      <c r="V690" t="str">
        <f t="shared" si="20"/>
        <v>131-150 minutes</v>
      </c>
      <c r="W690">
        <f>Table1[[#This Row],[Profit]]/Table1[[#This Row],[Budget]]</f>
        <v>-0.79655872413793105</v>
      </c>
      <c r="X690" s="22" t="str">
        <f>IF(L690="","",
IF(L690&lt;Predictability!$B$1,"Low",
IF(L690&lt;=Predictability!$B$2,"Mid","High")))</f>
        <v>Mid</v>
      </c>
      <c r="Y690" s="22">
        <f t="shared" si="21"/>
        <v>0</v>
      </c>
    </row>
    <row r="691" spans="1:25" x14ac:dyDescent="0.2">
      <c r="A691" t="s">
        <v>4309</v>
      </c>
      <c r="B691" t="s">
        <v>644</v>
      </c>
      <c r="C691" t="s">
        <v>1426</v>
      </c>
      <c r="D691">
        <v>1000</v>
      </c>
      <c r="E691">
        <v>3155</v>
      </c>
      <c r="F691">
        <v>65</v>
      </c>
      <c r="G691">
        <v>816</v>
      </c>
      <c r="H691">
        <v>5.9</v>
      </c>
      <c r="I691">
        <v>137</v>
      </c>
      <c r="J691">
        <v>90</v>
      </c>
      <c r="K691">
        <v>10042266</v>
      </c>
      <c r="L691">
        <v>1000000</v>
      </c>
      <c r="M691" s="2">
        <f>VLOOKUP(A691,Sheet2!$A$1:G4415,2,0)</f>
        <v>38556</v>
      </c>
      <c r="N691" t="str">
        <f>VLOOKUP(A691,Sheet2!$A$1:G4415,3,0)</f>
        <v>Color</v>
      </c>
      <c r="O691" t="str">
        <f>VLOOKUP(A691,Sheet2!$A$1:G4415,4,0)</f>
        <v>Drama</v>
      </c>
      <c r="P691" t="str">
        <f>VLOOKUP(A691,Sheet2!$A$1:G4415,5,0)</f>
        <v>English</v>
      </c>
      <c r="Q691" t="str">
        <f>VLOOKUP(A691,Sheet2!$A$1:G4415,6,0)</f>
        <v>USA</v>
      </c>
      <c r="R691" t="str">
        <f>VLOOKUP(A691,Sheet2!$A$1:G4415,7,0)</f>
        <v>PG-13</v>
      </c>
      <c r="S691" t="str">
        <f>IF(Table1[[#This Row],[Language]]="English","English","Other language")</f>
        <v>English</v>
      </c>
      <c r="T691">
        <f>Table1[[#This Row],[Gross Revenue]]-Table1[[#This Row],[Budget]]</f>
        <v>9042266</v>
      </c>
      <c r="U691" s="1">
        <f>(Table1[[#This Row],[Gross Revenue]]/Table1[[#This Row],[Budget]])-1</f>
        <v>9.0422659999999997</v>
      </c>
      <c r="V691" t="str">
        <f t="shared" si="20"/>
        <v>90-110 minutes</v>
      </c>
      <c r="W691">
        <f>Table1[[#This Row],[Profit]]/Table1[[#This Row],[Budget]]</f>
        <v>9.0422659999999997</v>
      </c>
      <c r="X691" s="22" t="str">
        <f>IF(L691="","",
IF(L691&lt;Predictability!$B$1,"Low",
IF(L691&lt;=Predictability!$B$2,"Mid","High")))</f>
        <v>Low</v>
      </c>
      <c r="Y691" s="22">
        <f t="shared" si="21"/>
        <v>1</v>
      </c>
    </row>
    <row r="692" spans="1:25" x14ac:dyDescent="0.2">
      <c r="A692" t="s">
        <v>6230</v>
      </c>
      <c r="B692" t="s">
        <v>2827</v>
      </c>
      <c r="C692" t="s">
        <v>1256</v>
      </c>
      <c r="D692">
        <v>686</v>
      </c>
      <c r="E692">
        <v>1743</v>
      </c>
      <c r="F692">
        <v>165</v>
      </c>
      <c r="G692">
        <v>11000</v>
      </c>
      <c r="H692">
        <v>7.3</v>
      </c>
      <c r="I692">
        <v>99</v>
      </c>
      <c r="J692">
        <v>90</v>
      </c>
      <c r="K692">
        <v>489220</v>
      </c>
      <c r="L692">
        <v>365000</v>
      </c>
      <c r="M692" s="2">
        <f>VLOOKUP(A692,Sheet2!$A$1:G4416,2,0)</f>
        <v>35507</v>
      </c>
      <c r="N692" t="str">
        <f>VLOOKUP(A692,Sheet2!$A$1:G4416,3,0)</f>
        <v>Color</v>
      </c>
      <c r="O692" t="str">
        <f>VLOOKUP(A692,Sheet2!$A$1:G4416,4,0)</f>
        <v>Mystery</v>
      </c>
      <c r="P692" t="str">
        <f>VLOOKUP(A692,Sheet2!$A$1:G4416,5,0)</f>
        <v>English</v>
      </c>
      <c r="Q692" t="str">
        <f>VLOOKUP(A692,Sheet2!$A$1:G4416,6,0)</f>
        <v>Canada</v>
      </c>
      <c r="R692" t="str">
        <f>VLOOKUP(A692,Sheet2!$A$1:G4416,7,0)</f>
        <v>R</v>
      </c>
      <c r="S692" t="str">
        <f>IF(Table1[[#This Row],[Language]]="English","English","Other language")</f>
        <v>English</v>
      </c>
      <c r="T692">
        <f>Table1[[#This Row],[Gross Revenue]]-Table1[[#This Row],[Budget]]</f>
        <v>124220</v>
      </c>
      <c r="U692" s="1">
        <f>(Table1[[#This Row],[Gross Revenue]]/Table1[[#This Row],[Budget]])-1</f>
        <v>0.34032876712328775</v>
      </c>
      <c r="V692" t="str">
        <f t="shared" si="20"/>
        <v>90-110 minutes</v>
      </c>
      <c r="W692">
        <f>Table1[[#This Row],[Profit]]/Table1[[#This Row],[Budget]]</f>
        <v>0.34032876712328769</v>
      </c>
      <c r="X692" s="22" t="str">
        <f>IF(L692="","",
IF(L692&lt;Predictability!$B$1,"Low",
IF(L692&lt;=Predictability!$B$2,"Mid","High")))</f>
        <v>Low</v>
      </c>
      <c r="Y692" s="22">
        <f t="shared" si="21"/>
        <v>0</v>
      </c>
    </row>
    <row r="693" spans="1:25" x14ac:dyDescent="0.2">
      <c r="A693" t="s">
        <v>5223</v>
      </c>
      <c r="B693" t="s">
        <v>589</v>
      </c>
      <c r="C693" t="s">
        <v>2170</v>
      </c>
      <c r="D693">
        <v>8000</v>
      </c>
      <c r="E693">
        <v>11124</v>
      </c>
      <c r="F693">
        <v>5</v>
      </c>
      <c r="G693">
        <v>624</v>
      </c>
      <c r="H693">
        <v>6.6</v>
      </c>
      <c r="I693">
        <v>87</v>
      </c>
      <c r="J693">
        <v>78</v>
      </c>
      <c r="K693">
        <v>58336565</v>
      </c>
      <c r="L693">
        <v>50000000</v>
      </c>
      <c r="M693" s="2">
        <f>VLOOKUP(A693,Sheet2!$A$1:G4417,2,0)</f>
        <v>38791</v>
      </c>
      <c r="N693" t="str">
        <f>VLOOKUP(A693,Sheet2!$A$1:G4417,3,0)</f>
        <v>Color</v>
      </c>
      <c r="O693" t="str">
        <f>VLOOKUP(A693,Sheet2!$A$1:G4417,4,0)</f>
        <v>Adventure</v>
      </c>
      <c r="P693" t="str">
        <f>VLOOKUP(A693,Sheet2!$A$1:G4417,5,0)</f>
        <v>English</v>
      </c>
      <c r="Q693" t="str">
        <f>VLOOKUP(A693,Sheet2!$A$1:G4417,6,0)</f>
        <v>USA</v>
      </c>
      <c r="R693" t="str">
        <f>VLOOKUP(A693,Sheet2!$A$1:G4417,7,0)</f>
        <v>G</v>
      </c>
      <c r="S693" t="str">
        <f>IF(Table1[[#This Row],[Language]]="English","English","Other language")</f>
        <v>English</v>
      </c>
      <c r="T693">
        <f>Table1[[#This Row],[Gross Revenue]]-Table1[[#This Row],[Budget]]</f>
        <v>8336565</v>
      </c>
      <c r="U693" s="1">
        <f>(Table1[[#This Row],[Gross Revenue]]/Table1[[#This Row],[Budget]])-1</f>
        <v>0.16673129999999992</v>
      </c>
      <c r="V693" t="str">
        <f t="shared" si="20"/>
        <v>&lt;90 minutes</v>
      </c>
      <c r="W693">
        <f>Table1[[#This Row],[Profit]]/Table1[[#This Row],[Budget]]</f>
        <v>0.1667313</v>
      </c>
      <c r="X693" s="22" t="str">
        <f>IF(L693="","",
IF(L693&lt;Predictability!$B$1,"Low",
IF(L693&lt;=Predictability!$B$2,"Mid","High")))</f>
        <v>Mid</v>
      </c>
      <c r="Y693" s="22">
        <f t="shared" si="21"/>
        <v>0</v>
      </c>
    </row>
    <row r="694" spans="1:25" x14ac:dyDescent="0.2">
      <c r="A694" t="s">
        <v>5758</v>
      </c>
      <c r="B694" t="s">
        <v>2277</v>
      </c>
      <c r="C694" t="s">
        <v>2514</v>
      </c>
      <c r="D694">
        <v>879</v>
      </c>
      <c r="E694">
        <v>949</v>
      </c>
      <c r="F694">
        <v>611</v>
      </c>
      <c r="G694">
        <v>0</v>
      </c>
      <c r="H694">
        <v>7</v>
      </c>
      <c r="I694">
        <v>189</v>
      </c>
      <c r="J694">
        <v>114</v>
      </c>
      <c r="K694">
        <v>6565495</v>
      </c>
      <c r="L694">
        <v>45000000</v>
      </c>
      <c r="M694" s="2">
        <f>VLOOKUP(A694,Sheet2!$A$1:G4418,2,0)</f>
        <v>38793</v>
      </c>
      <c r="N694" t="str">
        <f>VLOOKUP(A694,Sheet2!$A$1:G4418,3,0)</f>
        <v>Color</v>
      </c>
      <c r="O694" t="str">
        <f>VLOOKUP(A694,Sheet2!$A$1:G4418,4,0)</f>
        <v>Drama</v>
      </c>
      <c r="P694" t="str">
        <f>VLOOKUP(A694,Sheet2!$A$1:G4418,5,0)</f>
        <v>Mandarin</v>
      </c>
      <c r="Q694" t="str">
        <f>VLOOKUP(A694,Sheet2!$A$1:G4418,6,0)</f>
        <v>China</v>
      </c>
      <c r="R694" t="str">
        <f>VLOOKUP(A694,Sheet2!$A$1:G4418,7,0)</f>
        <v>R</v>
      </c>
      <c r="S694" t="str">
        <f>IF(Table1[[#This Row],[Language]]="English","English","Other language")</f>
        <v>Other language</v>
      </c>
      <c r="T694">
        <f>Table1[[#This Row],[Gross Revenue]]-Table1[[#This Row],[Budget]]</f>
        <v>-38434505</v>
      </c>
      <c r="U694" s="1">
        <f>(Table1[[#This Row],[Gross Revenue]]/Table1[[#This Row],[Budget]])-1</f>
        <v>-0.85410011111111106</v>
      </c>
      <c r="V694" t="str">
        <f t="shared" si="20"/>
        <v>111-130 minutes</v>
      </c>
      <c r="W694">
        <f>Table1[[#This Row],[Profit]]/Table1[[#This Row],[Budget]]</f>
        <v>-0.85410011111111106</v>
      </c>
      <c r="X694" s="22" t="str">
        <f>IF(L694="","",
IF(L694&lt;Predictability!$B$1,"Low",
IF(L694&lt;=Predictability!$B$2,"Mid","High")))</f>
        <v>Mid</v>
      </c>
      <c r="Y694" s="22">
        <f t="shared" si="21"/>
        <v>0</v>
      </c>
    </row>
    <row r="695" spans="1:25" x14ac:dyDescent="0.2">
      <c r="A695" t="s">
        <v>3578</v>
      </c>
      <c r="B695" t="s">
        <v>567</v>
      </c>
      <c r="C695" t="s">
        <v>350</v>
      </c>
      <c r="D695">
        <v>1000</v>
      </c>
      <c r="E695">
        <v>2535</v>
      </c>
      <c r="F695">
        <v>0</v>
      </c>
      <c r="G695">
        <v>0</v>
      </c>
      <c r="H695">
        <v>5</v>
      </c>
      <c r="I695">
        <v>158</v>
      </c>
      <c r="J695">
        <v>99</v>
      </c>
      <c r="K695">
        <v>19294901</v>
      </c>
      <c r="L695">
        <v>35000000</v>
      </c>
      <c r="M695" s="2">
        <f>VLOOKUP(A695,Sheet2!$A$1:G4419,2,0)</f>
        <v>38456</v>
      </c>
      <c r="N695" t="str">
        <f>VLOOKUP(A695,Sheet2!$A$1:G4419,3,0)</f>
        <v>Color</v>
      </c>
      <c r="O695" t="str">
        <f>VLOOKUP(A695,Sheet2!$A$1:G4419,4,0)</f>
        <v>Comedy</v>
      </c>
      <c r="P695" t="str">
        <f>VLOOKUP(A695,Sheet2!$A$1:G4419,5,0)</f>
        <v>English</v>
      </c>
      <c r="Q695" t="str">
        <f>VLOOKUP(A695,Sheet2!$A$1:G4419,6,0)</f>
        <v>USA</v>
      </c>
      <c r="R695" t="str">
        <f>VLOOKUP(A695,Sheet2!$A$1:G4419,7,0)</f>
        <v>PG-13</v>
      </c>
      <c r="S695" t="str">
        <f>IF(Table1[[#This Row],[Language]]="English","English","Other language")</f>
        <v>English</v>
      </c>
      <c r="T695">
        <f>Table1[[#This Row],[Gross Revenue]]-Table1[[#This Row],[Budget]]</f>
        <v>-15705099</v>
      </c>
      <c r="U695" s="1">
        <f>(Table1[[#This Row],[Gross Revenue]]/Table1[[#This Row],[Budget]])-1</f>
        <v>-0.44871711428571426</v>
      </c>
      <c r="V695" t="str">
        <f t="shared" si="20"/>
        <v>90-110 minutes</v>
      </c>
      <c r="W695">
        <f>Table1[[#This Row],[Profit]]/Table1[[#This Row],[Budget]]</f>
        <v>-0.44871711428571426</v>
      </c>
      <c r="X695" s="22" t="str">
        <f>IF(L695="","",
IF(L695&lt;Predictability!$B$1,"Low",
IF(L695&lt;=Predictability!$B$2,"Mid","High")))</f>
        <v>Mid</v>
      </c>
      <c r="Y695" s="22">
        <f t="shared" si="21"/>
        <v>0</v>
      </c>
    </row>
    <row r="696" spans="1:25" x14ac:dyDescent="0.2">
      <c r="A696" t="s">
        <v>3926</v>
      </c>
      <c r="B696" t="s">
        <v>1022</v>
      </c>
      <c r="C696" t="s">
        <v>242</v>
      </c>
      <c r="D696">
        <v>1000</v>
      </c>
      <c r="E696">
        <v>3611</v>
      </c>
      <c r="F696">
        <v>212</v>
      </c>
      <c r="G696">
        <v>1000</v>
      </c>
      <c r="H696">
        <v>5.6</v>
      </c>
      <c r="I696">
        <v>61</v>
      </c>
      <c r="J696">
        <v>124</v>
      </c>
      <c r="K696">
        <v>11000000</v>
      </c>
      <c r="L696">
        <v>98000000</v>
      </c>
      <c r="M696" s="2">
        <f>VLOOKUP(A696,Sheet2!$A$1:G4420,2,0)</f>
        <v>34853</v>
      </c>
      <c r="N696" t="str">
        <f>VLOOKUP(A696,Sheet2!$A$1:G4420,3,0)</f>
        <v>Color</v>
      </c>
      <c r="O696" t="str">
        <f>VLOOKUP(A696,Sheet2!$A$1:G4420,4,0)</f>
        <v>Action</v>
      </c>
      <c r="P696" t="str">
        <f>VLOOKUP(A696,Sheet2!$A$1:G4420,5,0)</f>
        <v>English</v>
      </c>
      <c r="Q696" t="str">
        <f>VLOOKUP(A696,Sheet2!$A$1:G4420,6,0)</f>
        <v>USA</v>
      </c>
      <c r="R696" t="str">
        <f>VLOOKUP(A696,Sheet2!$A$1:G4420,7,0)</f>
        <v>PG-13</v>
      </c>
      <c r="S696" t="str">
        <f>IF(Table1[[#This Row],[Language]]="English","English","Other language")</f>
        <v>English</v>
      </c>
      <c r="T696">
        <f>Table1[[#This Row],[Gross Revenue]]-Table1[[#This Row],[Budget]]</f>
        <v>-87000000</v>
      </c>
      <c r="U696" s="1">
        <f>(Table1[[#This Row],[Gross Revenue]]/Table1[[#This Row],[Budget]])-1</f>
        <v>-0.88775510204081631</v>
      </c>
      <c r="V696" t="str">
        <f t="shared" si="20"/>
        <v>111-130 minutes</v>
      </c>
      <c r="W696">
        <f>Table1[[#This Row],[Profit]]/Table1[[#This Row],[Budget]]</f>
        <v>-0.88775510204081631</v>
      </c>
      <c r="X696" s="22" t="str">
        <f>IF(L696="","",
IF(L696&lt;Predictability!$B$1,"Low",
IF(L696&lt;=Predictability!$B$2,"Mid","High")))</f>
        <v>High</v>
      </c>
      <c r="Y696" s="22">
        <f t="shared" si="21"/>
        <v>0</v>
      </c>
    </row>
    <row r="697" spans="1:25" x14ac:dyDescent="0.2">
      <c r="A697" t="s">
        <v>4766</v>
      </c>
      <c r="B697" t="s">
        <v>1272</v>
      </c>
      <c r="C697" t="s">
        <v>1837</v>
      </c>
      <c r="D697">
        <v>490</v>
      </c>
      <c r="E697">
        <v>1136</v>
      </c>
      <c r="F697">
        <v>157</v>
      </c>
      <c r="G697">
        <v>0</v>
      </c>
      <c r="H697">
        <v>6.3</v>
      </c>
      <c r="I697">
        <v>223</v>
      </c>
      <c r="J697">
        <v>91</v>
      </c>
      <c r="K697">
        <v>7455447</v>
      </c>
      <c r="L697">
        <v>7000000</v>
      </c>
      <c r="M697" s="2">
        <f>VLOOKUP(A697,Sheet2!$A$1:G4421,2,0)</f>
        <v>40389</v>
      </c>
      <c r="N697" t="str">
        <f>VLOOKUP(A697,Sheet2!$A$1:G4421,3,0)</f>
        <v>Color</v>
      </c>
      <c r="O697" t="str">
        <f>VLOOKUP(A697,Sheet2!$A$1:G4421,4,0)</f>
        <v>Comedy</v>
      </c>
      <c r="P697" t="str">
        <f>VLOOKUP(A697,Sheet2!$A$1:G4421,5,0)</f>
        <v>English</v>
      </c>
      <c r="Q697" t="str">
        <f>VLOOKUP(A697,Sheet2!$A$1:G4421,6,0)</f>
        <v>USA</v>
      </c>
      <c r="R697" t="str">
        <f>VLOOKUP(A697,Sheet2!$A$1:G4421,7,0)</f>
        <v>R</v>
      </c>
      <c r="S697" t="str">
        <f>IF(Table1[[#This Row],[Language]]="English","English","Other language")</f>
        <v>English</v>
      </c>
      <c r="T697">
        <f>Table1[[#This Row],[Gross Revenue]]-Table1[[#This Row],[Budget]]</f>
        <v>455447</v>
      </c>
      <c r="U697" s="1">
        <f>(Table1[[#This Row],[Gross Revenue]]/Table1[[#This Row],[Budget]])-1</f>
        <v>6.5063857142857229E-2</v>
      </c>
      <c r="V697" t="str">
        <f t="shared" si="20"/>
        <v>90-110 minutes</v>
      </c>
      <c r="W697">
        <f>Table1[[#This Row],[Profit]]/Table1[[#This Row],[Budget]]</f>
        <v>6.5063857142857145E-2</v>
      </c>
      <c r="X697" s="22" t="str">
        <f>IF(L697="","",
IF(L697&lt;Predictability!$B$1,"Low",
IF(L697&lt;=Predictability!$B$2,"Mid","High")))</f>
        <v>Low</v>
      </c>
      <c r="Y697" s="22">
        <f t="shared" si="21"/>
        <v>0</v>
      </c>
    </row>
    <row r="698" spans="1:25" x14ac:dyDescent="0.2">
      <c r="A698" t="s">
        <v>3708</v>
      </c>
      <c r="B698" t="s">
        <v>757</v>
      </c>
      <c r="C698" t="s">
        <v>435</v>
      </c>
      <c r="D698">
        <v>4000</v>
      </c>
      <c r="E698">
        <v>6380</v>
      </c>
      <c r="F698">
        <v>23</v>
      </c>
      <c r="G698">
        <v>1000</v>
      </c>
      <c r="H698">
        <v>5.3</v>
      </c>
      <c r="I698">
        <v>50</v>
      </c>
      <c r="J698">
        <v>91</v>
      </c>
      <c r="K698">
        <v>96793</v>
      </c>
      <c r="L698">
        <v>3500000</v>
      </c>
      <c r="M698" s="2">
        <f>VLOOKUP(A698,Sheet2!$A$1:G4422,2,0)</f>
        <v>38279</v>
      </c>
      <c r="N698" t="str">
        <f>VLOOKUP(A698,Sheet2!$A$1:G4422,3,0)</f>
        <v>Color</v>
      </c>
      <c r="O698" t="str">
        <f>VLOOKUP(A698,Sheet2!$A$1:G4422,4,0)</f>
        <v>Action</v>
      </c>
      <c r="P698" t="str">
        <f>VLOOKUP(A698,Sheet2!$A$1:G4422,5,0)</f>
        <v>English</v>
      </c>
      <c r="Q698" t="str">
        <f>VLOOKUP(A698,Sheet2!$A$1:G4422,6,0)</f>
        <v>USA</v>
      </c>
      <c r="R698" t="str">
        <f>VLOOKUP(A698,Sheet2!$A$1:G4422,7,0)</f>
        <v>PG-13</v>
      </c>
      <c r="S698" t="str">
        <f>IF(Table1[[#This Row],[Language]]="English","English","Other language")</f>
        <v>English</v>
      </c>
      <c r="T698">
        <f>Table1[[#This Row],[Gross Revenue]]-Table1[[#This Row],[Budget]]</f>
        <v>-3403207</v>
      </c>
      <c r="U698" s="1">
        <f>(Table1[[#This Row],[Gross Revenue]]/Table1[[#This Row],[Budget]])-1</f>
        <v>-0.97234485714285712</v>
      </c>
      <c r="V698" t="str">
        <f t="shared" si="20"/>
        <v>90-110 minutes</v>
      </c>
      <c r="W698">
        <f>Table1[[#This Row],[Profit]]/Table1[[#This Row],[Budget]]</f>
        <v>-0.97234485714285712</v>
      </c>
      <c r="X698" s="22" t="str">
        <f>IF(L698="","",
IF(L698&lt;Predictability!$B$1,"Low",
IF(L698&lt;=Predictability!$B$2,"Mid","High")))</f>
        <v>Low</v>
      </c>
      <c r="Y698" s="22">
        <f t="shared" si="21"/>
        <v>0</v>
      </c>
    </row>
    <row r="699" spans="1:25" x14ac:dyDescent="0.2">
      <c r="A699" t="s">
        <v>3286</v>
      </c>
      <c r="B699" t="s">
        <v>63</v>
      </c>
      <c r="C699" t="s">
        <v>64</v>
      </c>
      <c r="D699">
        <v>555</v>
      </c>
      <c r="E699">
        <v>1752</v>
      </c>
      <c r="F699">
        <v>0</v>
      </c>
      <c r="G699">
        <v>256</v>
      </c>
      <c r="H699">
        <v>2.9</v>
      </c>
      <c r="I699">
        <v>52</v>
      </c>
      <c r="J699">
        <v>89</v>
      </c>
      <c r="K699">
        <v>13235267</v>
      </c>
      <c r="L699">
        <v>6000000</v>
      </c>
      <c r="M699" s="2">
        <f>VLOOKUP(A699,Sheet2!$A$1:G4423,2,0)</f>
        <v>39145</v>
      </c>
      <c r="N699" t="str">
        <f>VLOOKUP(A699,Sheet2!$A$1:G4423,3,0)</f>
        <v>Color</v>
      </c>
      <c r="O699" t="str">
        <f>VLOOKUP(A699,Sheet2!$A$1:G4423,4,0)</f>
        <v>Comedy</v>
      </c>
      <c r="P699" t="str">
        <f>VLOOKUP(A699,Sheet2!$A$1:G4423,5,0)</f>
        <v>English</v>
      </c>
      <c r="Q699" t="str">
        <f>VLOOKUP(A699,Sheet2!$A$1:G4423,6,0)</f>
        <v>USA</v>
      </c>
      <c r="R699" t="str">
        <f>VLOOKUP(A699,Sheet2!$A$1:G4423,7,0)</f>
        <v>PG</v>
      </c>
      <c r="S699" t="str">
        <f>IF(Table1[[#This Row],[Language]]="English","English","Other language")</f>
        <v>English</v>
      </c>
      <c r="T699">
        <f>Table1[[#This Row],[Gross Revenue]]-Table1[[#This Row],[Budget]]</f>
        <v>7235267</v>
      </c>
      <c r="U699" s="1">
        <f>(Table1[[#This Row],[Gross Revenue]]/Table1[[#This Row],[Budget]])-1</f>
        <v>1.2058778333333335</v>
      </c>
      <c r="V699" t="str">
        <f t="shared" si="20"/>
        <v>&lt;90 minutes</v>
      </c>
      <c r="W699">
        <f>Table1[[#This Row],[Profit]]/Table1[[#This Row],[Budget]]</f>
        <v>1.2058778333333333</v>
      </c>
      <c r="X699" s="22" t="str">
        <f>IF(L699="","",
IF(L699&lt;Predictability!$B$1,"Low",
IF(L699&lt;=Predictability!$B$2,"Mid","High")))</f>
        <v>Low</v>
      </c>
      <c r="Y699" s="22">
        <f t="shared" si="21"/>
        <v>1</v>
      </c>
    </row>
    <row r="700" spans="1:25" x14ac:dyDescent="0.2">
      <c r="A700" t="s">
        <v>3898</v>
      </c>
      <c r="B700" t="s">
        <v>987</v>
      </c>
      <c r="C700" t="s">
        <v>390</v>
      </c>
      <c r="D700">
        <v>1000</v>
      </c>
      <c r="E700">
        <v>4050</v>
      </c>
      <c r="F700">
        <v>41</v>
      </c>
      <c r="G700">
        <v>886</v>
      </c>
      <c r="H700">
        <v>5.5</v>
      </c>
      <c r="I700">
        <v>81</v>
      </c>
      <c r="J700">
        <v>92</v>
      </c>
      <c r="K700">
        <v>104148781</v>
      </c>
      <c r="L700">
        <v>60000000</v>
      </c>
      <c r="M700" s="2">
        <f>VLOOKUP(A700,Sheet2!$A$1:G4424,2,0)</f>
        <v>37825</v>
      </c>
      <c r="N700" t="str">
        <f>VLOOKUP(A700,Sheet2!$A$1:G4424,3,0)</f>
        <v>Color</v>
      </c>
      <c r="O700" t="str">
        <f>VLOOKUP(A700,Sheet2!$A$1:G4424,4,0)</f>
        <v>Comedy</v>
      </c>
      <c r="P700" t="str">
        <f>VLOOKUP(A700,Sheet2!$A$1:G4424,5,0)</f>
        <v>English</v>
      </c>
      <c r="Q700" t="str">
        <f>VLOOKUP(A700,Sheet2!$A$1:G4424,6,0)</f>
        <v>USA</v>
      </c>
      <c r="R700" t="str">
        <f>VLOOKUP(A700,Sheet2!$A$1:G4424,7,0)</f>
        <v>PG</v>
      </c>
      <c r="S700" t="str">
        <f>IF(Table1[[#This Row],[Language]]="English","English","Other language")</f>
        <v>English</v>
      </c>
      <c r="T700">
        <f>Table1[[#This Row],[Gross Revenue]]-Table1[[#This Row],[Budget]]</f>
        <v>44148781</v>
      </c>
      <c r="U700" s="1">
        <f>(Table1[[#This Row],[Gross Revenue]]/Table1[[#This Row],[Budget]])-1</f>
        <v>0.73581301666666676</v>
      </c>
      <c r="V700" t="str">
        <f t="shared" si="20"/>
        <v>90-110 minutes</v>
      </c>
      <c r="W700">
        <f>Table1[[#This Row],[Profit]]/Table1[[#This Row],[Budget]]</f>
        <v>0.73581301666666665</v>
      </c>
      <c r="X700" s="22" t="str">
        <f>IF(L700="","",
IF(L700&lt;Predictability!$B$1,"Low",
IF(L700&lt;=Predictability!$B$2,"Mid","High")))</f>
        <v>High</v>
      </c>
      <c r="Y700" s="22">
        <f t="shared" si="21"/>
        <v>1</v>
      </c>
    </row>
    <row r="701" spans="1:25" x14ac:dyDescent="0.2">
      <c r="A701" t="s">
        <v>4527</v>
      </c>
      <c r="B701" t="s">
        <v>589</v>
      </c>
      <c r="C701" t="s">
        <v>1046</v>
      </c>
      <c r="D701">
        <v>8000</v>
      </c>
      <c r="E701">
        <v>10886</v>
      </c>
      <c r="F701">
        <v>51</v>
      </c>
      <c r="G701">
        <v>13000</v>
      </c>
      <c r="H701">
        <v>6.1</v>
      </c>
      <c r="I701">
        <v>145</v>
      </c>
      <c r="J701">
        <v>96</v>
      </c>
      <c r="K701">
        <v>150315155</v>
      </c>
      <c r="L701">
        <v>50000000</v>
      </c>
      <c r="M701" s="2">
        <f>VLOOKUP(A701,Sheet2!$A$1:G4425,2,0)</f>
        <v>42146</v>
      </c>
      <c r="N701" t="str">
        <f>VLOOKUP(A701,Sheet2!$A$1:G4425,3,0)</f>
        <v>Color</v>
      </c>
      <c r="O701" t="str">
        <f>VLOOKUP(A701,Sheet2!$A$1:G4425,4,0)</f>
        <v>Comedy</v>
      </c>
      <c r="P701" t="str">
        <f>VLOOKUP(A701,Sheet2!$A$1:G4425,5,0)</f>
        <v>English</v>
      </c>
      <c r="Q701" t="str">
        <f>VLOOKUP(A701,Sheet2!$A$1:G4425,6,0)</f>
        <v>USA</v>
      </c>
      <c r="R701" t="str">
        <f>VLOOKUP(A701,Sheet2!$A$1:G4425,7,0)</f>
        <v>PG-13</v>
      </c>
      <c r="S701" t="str">
        <f>IF(Table1[[#This Row],[Language]]="English","English","Other language")</f>
        <v>English</v>
      </c>
      <c r="T701">
        <f>Table1[[#This Row],[Gross Revenue]]-Table1[[#This Row],[Budget]]</f>
        <v>100315155</v>
      </c>
      <c r="U701" s="1">
        <f>(Table1[[#This Row],[Gross Revenue]]/Table1[[#This Row],[Budget]])-1</f>
        <v>2.0063030999999998</v>
      </c>
      <c r="V701" t="str">
        <f t="shared" si="20"/>
        <v>90-110 minutes</v>
      </c>
      <c r="W701">
        <f>Table1[[#This Row],[Profit]]/Table1[[#This Row],[Budget]]</f>
        <v>2.0063030999999998</v>
      </c>
      <c r="X701" s="22" t="str">
        <f>IF(L701="","",
IF(L701&lt;Predictability!$B$1,"Low",
IF(L701&lt;=Predictability!$B$2,"Mid","High")))</f>
        <v>Mid</v>
      </c>
      <c r="Y701" s="22">
        <f t="shared" si="21"/>
        <v>1</v>
      </c>
    </row>
    <row r="702" spans="1:25" x14ac:dyDescent="0.2">
      <c r="A702" t="s">
        <v>6857</v>
      </c>
      <c r="B702" t="s">
        <v>408</v>
      </c>
      <c r="C702" t="s">
        <v>2657</v>
      </c>
      <c r="D702">
        <v>11000</v>
      </c>
      <c r="E702">
        <v>17738</v>
      </c>
      <c r="F702">
        <v>212</v>
      </c>
      <c r="G702">
        <v>65000</v>
      </c>
      <c r="H702">
        <v>8</v>
      </c>
      <c r="I702">
        <v>471</v>
      </c>
      <c r="J702">
        <v>117</v>
      </c>
      <c r="K702">
        <v>27296514</v>
      </c>
      <c r="L702">
        <v>5000000</v>
      </c>
      <c r="M702" s="2">
        <f>VLOOKUP(A702,Sheet2!$A$1:G4426,2,0)</f>
        <v>41350</v>
      </c>
      <c r="N702" t="str">
        <f>VLOOKUP(A702,Sheet2!$A$1:G4426,3,0)</f>
        <v>Color</v>
      </c>
      <c r="O702" t="str">
        <f>VLOOKUP(A702,Sheet2!$A$1:G4426,4,0)</f>
        <v>Biography</v>
      </c>
      <c r="P702" t="str">
        <f>VLOOKUP(A702,Sheet2!$A$1:G4426,5,0)</f>
        <v>English</v>
      </c>
      <c r="Q702" t="str">
        <f>VLOOKUP(A702,Sheet2!$A$1:G4426,6,0)</f>
        <v>USA</v>
      </c>
      <c r="R702" t="str">
        <f>VLOOKUP(A702,Sheet2!$A$1:G4426,7,0)</f>
        <v>R</v>
      </c>
      <c r="S702" t="str">
        <f>IF(Table1[[#This Row],[Language]]="English","English","Other language")</f>
        <v>English</v>
      </c>
      <c r="T702">
        <f>Table1[[#This Row],[Gross Revenue]]-Table1[[#This Row],[Budget]]</f>
        <v>22296514</v>
      </c>
      <c r="U702" s="1">
        <f>(Table1[[#This Row],[Gross Revenue]]/Table1[[#This Row],[Budget]])-1</f>
        <v>4.4593027999999997</v>
      </c>
      <c r="V702" t="str">
        <f t="shared" si="20"/>
        <v>111-130 minutes</v>
      </c>
      <c r="W702">
        <f>Table1[[#This Row],[Profit]]/Table1[[#This Row],[Budget]]</f>
        <v>4.4593027999999997</v>
      </c>
      <c r="X702" s="22" t="str">
        <f>IF(L702="","",
IF(L702&lt;Predictability!$B$1,"Low",
IF(L702&lt;=Predictability!$B$2,"Mid","High")))</f>
        <v>Low</v>
      </c>
      <c r="Y702" s="22">
        <f t="shared" si="21"/>
        <v>1</v>
      </c>
    </row>
    <row r="703" spans="1:25" x14ac:dyDescent="0.2">
      <c r="A703" t="s">
        <v>3311</v>
      </c>
      <c r="B703" t="s">
        <v>111</v>
      </c>
      <c r="C703" t="s">
        <v>112</v>
      </c>
      <c r="D703">
        <v>756</v>
      </c>
      <c r="E703">
        <v>4378</v>
      </c>
      <c r="F703">
        <v>82</v>
      </c>
      <c r="G703">
        <v>657</v>
      </c>
      <c r="H703">
        <v>3.5</v>
      </c>
      <c r="I703">
        <v>83</v>
      </c>
      <c r="J703">
        <v>88</v>
      </c>
      <c r="K703">
        <v>25615792</v>
      </c>
      <c r="L703">
        <v>25000000</v>
      </c>
      <c r="M703" s="2">
        <f>VLOOKUP(A703,Sheet2!$A$1:G4427,2,0)</f>
        <v>39927</v>
      </c>
      <c r="N703" t="str">
        <f>VLOOKUP(A703,Sheet2!$A$1:G4427,3,0)</f>
        <v>Color</v>
      </c>
      <c r="O703" t="str">
        <f>VLOOKUP(A703,Sheet2!$A$1:G4427,4,0)</f>
        <v>Action</v>
      </c>
      <c r="P703" t="str">
        <f>VLOOKUP(A703,Sheet2!$A$1:G4427,5,0)</f>
        <v>English</v>
      </c>
      <c r="Q703" t="str">
        <f>VLOOKUP(A703,Sheet2!$A$1:G4427,6,0)</f>
        <v>USA</v>
      </c>
      <c r="R703" t="str">
        <f>VLOOKUP(A703,Sheet2!$A$1:G4427,7,0)</f>
        <v>PG-13</v>
      </c>
      <c r="S703" t="str">
        <f>IF(Table1[[#This Row],[Language]]="English","English","Other language")</f>
        <v>English</v>
      </c>
      <c r="T703">
        <f>Table1[[#This Row],[Gross Revenue]]-Table1[[#This Row],[Budget]]</f>
        <v>615792</v>
      </c>
      <c r="U703" s="1">
        <f>(Table1[[#This Row],[Gross Revenue]]/Table1[[#This Row],[Budget]])-1</f>
        <v>2.4631679999999934E-2</v>
      </c>
      <c r="V703" t="str">
        <f t="shared" si="20"/>
        <v>&lt;90 minutes</v>
      </c>
      <c r="W703">
        <f>Table1[[#This Row],[Profit]]/Table1[[#This Row],[Budget]]</f>
        <v>2.463168E-2</v>
      </c>
      <c r="X703" s="22" t="str">
        <f>IF(L703="","",
IF(L703&lt;Predictability!$B$1,"Low",
IF(L703&lt;=Predictability!$B$2,"Mid","High")))</f>
        <v>Mid</v>
      </c>
      <c r="Y703" s="22">
        <f t="shared" si="21"/>
        <v>0</v>
      </c>
    </row>
    <row r="704" spans="1:25" x14ac:dyDescent="0.2">
      <c r="A704" t="s">
        <v>6341</v>
      </c>
      <c r="B704" t="s">
        <v>427</v>
      </c>
      <c r="C704" t="s">
        <v>2629</v>
      </c>
      <c r="D704">
        <v>963</v>
      </c>
      <c r="E704">
        <v>2894</v>
      </c>
      <c r="F704">
        <v>3000</v>
      </c>
      <c r="G704">
        <v>0</v>
      </c>
      <c r="H704">
        <v>8</v>
      </c>
      <c r="I704">
        <v>177</v>
      </c>
      <c r="J704">
        <v>140</v>
      </c>
      <c r="K704">
        <v>4157491</v>
      </c>
      <c r="L704">
        <v>12800000</v>
      </c>
      <c r="M704" s="2">
        <f>VLOOKUP(A704,Sheet2!$A$1:G4428,2,0)</f>
        <v>36636</v>
      </c>
      <c r="N704" t="str">
        <f>VLOOKUP(A704,Sheet2!$A$1:G4428,3,0)</f>
        <v>Color</v>
      </c>
      <c r="O704" t="str">
        <f>VLOOKUP(A704,Sheet2!$A$1:G4428,4,0)</f>
        <v>Crime</v>
      </c>
      <c r="P704" t="str">
        <f>VLOOKUP(A704,Sheet2!$A$1:G4428,5,0)</f>
        <v>English</v>
      </c>
      <c r="Q704" t="str">
        <f>VLOOKUP(A704,Sheet2!$A$1:G4428,6,0)</f>
        <v>Denmark</v>
      </c>
      <c r="R704" t="str">
        <f>VLOOKUP(A704,Sheet2!$A$1:G4428,7,0)</f>
        <v>R</v>
      </c>
      <c r="S704" t="str">
        <f>IF(Table1[[#This Row],[Language]]="English","English","Other language")</f>
        <v>English</v>
      </c>
      <c r="T704">
        <f>Table1[[#This Row],[Gross Revenue]]-Table1[[#This Row],[Budget]]</f>
        <v>-8642509</v>
      </c>
      <c r="U704" s="1">
        <f>(Table1[[#This Row],[Gross Revenue]]/Table1[[#This Row],[Budget]])-1</f>
        <v>-0.67519601562499998</v>
      </c>
      <c r="V704" t="str">
        <f t="shared" si="20"/>
        <v>131-150 minutes</v>
      </c>
      <c r="W704">
        <f>Table1[[#This Row],[Profit]]/Table1[[#This Row],[Budget]]</f>
        <v>-0.67519601562499998</v>
      </c>
      <c r="X704" s="22" t="str">
        <f>IF(L704="","",
IF(L704&lt;Predictability!$B$1,"Low",
IF(L704&lt;=Predictability!$B$2,"Mid","High")))</f>
        <v>Mid</v>
      </c>
      <c r="Y704" s="22">
        <f t="shared" si="21"/>
        <v>0</v>
      </c>
    </row>
    <row r="705" spans="1:25" x14ac:dyDescent="0.2">
      <c r="A705" t="s">
        <v>6864</v>
      </c>
      <c r="B705" t="s">
        <v>3161</v>
      </c>
      <c r="C705" t="s">
        <v>1452</v>
      </c>
      <c r="D705">
        <v>933</v>
      </c>
      <c r="E705">
        <v>2398</v>
      </c>
      <c r="F705">
        <v>0</v>
      </c>
      <c r="G705">
        <v>0</v>
      </c>
      <c r="H705">
        <v>8</v>
      </c>
      <c r="I705">
        <v>92</v>
      </c>
      <c r="J705">
        <v>236</v>
      </c>
      <c r="K705">
        <v>184208848</v>
      </c>
      <c r="L705">
        <v>22000000</v>
      </c>
      <c r="M705" s="2">
        <f>VLOOKUP(A705,Sheet2!$A$1:G4429,2,0)</f>
        <v>33146</v>
      </c>
      <c r="N705" t="str">
        <f>VLOOKUP(A705,Sheet2!$A$1:G4429,3,0)</f>
        <v>Color</v>
      </c>
      <c r="O705" t="str">
        <f>VLOOKUP(A705,Sheet2!$A$1:G4429,4,0)</f>
        <v>Adventure</v>
      </c>
      <c r="P705" t="str">
        <f>VLOOKUP(A705,Sheet2!$A$1:G4429,5,0)</f>
        <v>English</v>
      </c>
      <c r="Q705" t="str">
        <f>VLOOKUP(A705,Sheet2!$A$1:G4429,6,0)</f>
        <v>USA</v>
      </c>
      <c r="R705" t="str">
        <f>VLOOKUP(A705,Sheet2!$A$1:G4429,7,0)</f>
        <v>PG-13</v>
      </c>
      <c r="S705" t="str">
        <f>IF(Table1[[#This Row],[Language]]="English","English","Other language")</f>
        <v>English</v>
      </c>
      <c r="T705">
        <f>Table1[[#This Row],[Gross Revenue]]-Table1[[#This Row],[Budget]]</f>
        <v>162208848</v>
      </c>
      <c r="U705" s="1">
        <f>(Table1[[#This Row],[Gross Revenue]]/Table1[[#This Row],[Budget]])-1</f>
        <v>7.3731294545454542</v>
      </c>
      <c r="V705" t="str">
        <f t="shared" si="20"/>
        <v>&gt;150 minutes</v>
      </c>
      <c r="W705">
        <f>Table1[[#This Row],[Profit]]/Table1[[#This Row],[Budget]]</f>
        <v>7.3731294545454542</v>
      </c>
      <c r="X705" s="22" t="str">
        <f>IF(L705="","",
IF(L705&lt;Predictability!$B$1,"Low",
IF(L705&lt;=Predictability!$B$2,"Mid","High")))</f>
        <v>Mid</v>
      </c>
      <c r="Y705" s="22">
        <f t="shared" si="21"/>
        <v>1</v>
      </c>
    </row>
    <row r="706" spans="1:25" x14ac:dyDescent="0.2">
      <c r="A706" t="s">
        <v>6658</v>
      </c>
      <c r="B706" t="s">
        <v>976</v>
      </c>
      <c r="C706" t="s">
        <v>1229</v>
      </c>
      <c r="D706">
        <v>18000</v>
      </c>
      <c r="E706">
        <v>35501</v>
      </c>
      <c r="F706">
        <v>350</v>
      </c>
      <c r="G706">
        <v>0</v>
      </c>
      <c r="H706">
        <v>7.7</v>
      </c>
      <c r="I706">
        <v>51</v>
      </c>
      <c r="J706">
        <v>119</v>
      </c>
      <c r="K706">
        <v>34700000</v>
      </c>
      <c r="L706">
        <v>14000000</v>
      </c>
      <c r="M706" s="2">
        <f>VLOOKUP(A706,Sheet2!$A$1:G4430,2,0)</f>
        <v>32172</v>
      </c>
      <c r="N706" t="str">
        <f>VLOOKUP(A706,Sheet2!$A$1:G4430,3,0)</f>
        <v>Color</v>
      </c>
      <c r="O706" t="str">
        <f>VLOOKUP(A706,Sheet2!$A$1:G4430,4,0)</f>
        <v>Drama</v>
      </c>
      <c r="P706" t="str">
        <f>VLOOKUP(A706,Sheet2!$A$1:G4430,5,0)</f>
        <v>English</v>
      </c>
      <c r="Q706" t="str">
        <f>VLOOKUP(A706,Sheet2!$A$1:G4430,6,0)</f>
        <v>USA</v>
      </c>
      <c r="R706" t="str">
        <f>VLOOKUP(A706,Sheet2!$A$1:G4430,7,0)</f>
        <v>R</v>
      </c>
      <c r="S706" t="str">
        <f>IF(Table1[[#This Row],[Language]]="English","English","Other language")</f>
        <v>English</v>
      </c>
      <c r="T706">
        <f>Table1[[#This Row],[Gross Revenue]]-Table1[[#This Row],[Budget]]</f>
        <v>20700000</v>
      </c>
      <c r="U706" s="1">
        <f>(Table1[[#This Row],[Gross Revenue]]/Table1[[#This Row],[Budget]])-1</f>
        <v>1.4785714285714286</v>
      </c>
      <c r="V706" t="str">
        <f t="shared" ref="V706:V769" si="22">IF(J706="","",IF(J706&lt;90,"&lt;90 minutes",IF(J706&lt;=110,"90-110 minutes",IF(J706&lt;=130,"111-130 minutes",IF(J706&lt;=150,"131-150 minutes","&gt;150 minutes")))))</f>
        <v>111-130 minutes</v>
      </c>
      <c r="W706">
        <f>Table1[[#This Row],[Profit]]/Table1[[#This Row],[Budget]]</f>
        <v>1.4785714285714286</v>
      </c>
      <c r="X706" s="22" t="str">
        <f>IF(L706="","",
IF(L706&lt;Predictability!$B$1,"Low",
IF(L706&lt;=Predictability!$B$2,"Mid","High")))</f>
        <v>Mid</v>
      </c>
      <c r="Y706" s="22">
        <f t="shared" ref="Y706:Y769" si="23">IF(W706&gt;=0.5,1,0)</f>
        <v>1</v>
      </c>
    </row>
    <row r="707" spans="1:25" x14ac:dyDescent="0.2">
      <c r="A707" t="s">
        <v>5926</v>
      </c>
      <c r="B707" t="s">
        <v>101</v>
      </c>
      <c r="C707" t="s">
        <v>2633</v>
      </c>
      <c r="D707">
        <v>14000</v>
      </c>
      <c r="E707">
        <v>18712</v>
      </c>
      <c r="F707">
        <v>102</v>
      </c>
      <c r="G707">
        <v>0</v>
      </c>
      <c r="H707">
        <v>7.1</v>
      </c>
      <c r="I707">
        <v>139</v>
      </c>
      <c r="J707">
        <v>106</v>
      </c>
      <c r="K707">
        <v>5348317</v>
      </c>
      <c r="L707">
        <v>10000000</v>
      </c>
      <c r="M707" s="2">
        <f>VLOOKUP(A707,Sheet2!$A$1:G4431,2,0)</f>
        <v>42132</v>
      </c>
      <c r="N707" t="str">
        <f>VLOOKUP(A707,Sheet2!$A$1:G4431,3,0)</f>
        <v>Color</v>
      </c>
      <c r="O707" t="str">
        <f>VLOOKUP(A707,Sheet2!$A$1:G4431,4,0)</f>
        <v>Comedy</v>
      </c>
      <c r="P707" t="str">
        <f>VLOOKUP(A707,Sheet2!$A$1:G4431,5,0)</f>
        <v>English</v>
      </c>
      <c r="Q707" t="str">
        <f>VLOOKUP(A707,Sheet2!$A$1:G4431,6,0)</f>
        <v>USA</v>
      </c>
      <c r="R707" t="str">
        <f>VLOOKUP(A707,Sheet2!$A$1:G4431,7,0)</f>
        <v>R</v>
      </c>
      <c r="S707" t="str">
        <f>IF(Table1[[#This Row],[Language]]="English","English","Other language")</f>
        <v>English</v>
      </c>
      <c r="T707">
        <f>Table1[[#This Row],[Gross Revenue]]-Table1[[#This Row],[Budget]]</f>
        <v>-4651683</v>
      </c>
      <c r="U707" s="1">
        <f>(Table1[[#This Row],[Gross Revenue]]/Table1[[#This Row],[Budget]])-1</f>
        <v>-0.46516829999999998</v>
      </c>
      <c r="V707" t="str">
        <f t="shared" si="22"/>
        <v>90-110 minutes</v>
      </c>
      <c r="W707">
        <f>Table1[[#This Row],[Profit]]/Table1[[#This Row],[Budget]]</f>
        <v>-0.46516829999999998</v>
      </c>
      <c r="X707" s="22" t="str">
        <f>IF(L707="","",
IF(L707&lt;Predictability!$B$1,"Low",
IF(L707&lt;=Predictability!$B$2,"Mid","High")))</f>
        <v>Mid</v>
      </c>
      <c r="Y707" s="22">
        <f t="shared" si="23"/>
        <v>0</v>
      </c>
    </row>
    <row r="708" spans="1:25" x14ac:dyDescent="0.2">
      <c r="A708" t="s">
        <v>4128</v>
      </c>
      <c r="B708" t="s">
        <v>1251</v>
      </c>
      <c r="C708" t="s">
        <v>1252</v>
      </c>
      <c r="D708">
        <v>650</v>
      </c>
      <c r="E708">
        <v>1569</v>
      </c>
      <c r="F708">
        <v>79</v>
      </c>
      <c r="G708">
        <v>0</v>
      </c>
      <c r="H708">
        <v>5.8</v>
      </c>
      <c r="I708">
        <v>93</v>
      </c>
      <c r="J708">
        <v>108</v>
      </c>
      <c r="K708">
        <v>67155742</v>
      </c>
      <c r="L708">
        <v>116000000</v>
      </c>
      <c r="M708" s="2">
        <f>VLOOKUP(A708,Sheet2!$A$1:G4432,2,0)</f>
        <v>35660</v>
      </c>
      <c r="N708" t="str">
        <f>VLOOKUP(A708,Sheet2!$A$1:G4432,3,0)</f>
        <v>Color</v>
      </c>
      <c r="O708" t="str">
        <f>VLOOKUP(A708,Sheet2!$A$1:G4432,4,0)</f>
        <v>Action</v>
      </c>
      <c r="P708" t="str">
        <f>VLOOKUP(A708,Sheet2!$A$1:G4432,5,0)</f>
        <v>English</v>
      </c>
      <c r="Q708" t="str">
        <f>VLOOKUP(A708,Sheet2!$A$1:G4432,6,0)</f>
        <v>USA</v>
      </c>
      <c r="R708" t="str">
        <f>VLOOKUP(A708,Sheet2!$A$1:G4432,7,0)</f>
        <v>PG-13</v>
      </c>
      <c r="S708" t="str">
        <f>IF(Table1[[#This Row],[Language]]="English","English","Other language")</f>
        <v>English</v>
      </c>
      <c r="T708">
        <f>Table1[[#This Row],[Gross Revenue]]-Table1[[#This Row],[Budget]]</f>
        <v>-48844258</v>
      </c>
      <c r="U708" s="1">
        <f>(Table1[[#This Row],[Gross Revenue]]/Table1[[#This Row],[Budget]])-1</f>
        <v>-0.42107118965517243</v>
      </c>
      <c r="V708" t="str">
        <f t="shared" si="22"/>
        <v>90-110 minutes</v>
      </c>
      <c r="W708">
        <f>Table1[[#This Row],[Profit]]/Table1[[#This Row],[Budget]]</f>
        <v>-0.42107118965517243</v>
      </c>
      <c r="X708" s="22" t="str">
        <f>IF(L708="","",
IF(L708&lt;Predictability!$B$1,"Low",
IF(L708&lt;=Predictability!$B$2,"Mid","High")))</f>
        <v>High</v>
      </c>
      <c r="Y708" s="22">
        <f t="shared" si="23"/>
        <v>0</v>
      </c>
    </row>
    <row r="709" spans="1:25" x14ac:dyDescent="0.2">
      <c r="A709" t="s">
        <v>6239</v>
      </c>
      <c r="B709" t="s">
        <v>1393</v>
      </c>
      <c r="C709" t="s">
        <v>779</v>
      </c>
      <c r="D709">
        <v>556</v>
      </c>
      <c r="E709">
        <v>1873</v>
      </c>
      <c r="F709">
        <v>41</v>
      </c>
      <c r="G709">
        <v>455</v>
      </c>
      <c r="H709">
        <v>6.6</v>
      </c>
      <c r="I709">
        <v>71</v>
      </c>
      <c r="J709">
        <v>118</v>
      </c>
      <c r="K709">
        <v>9059588</v>
      </c>
      <c r="L709">
        <v>15000000</v>
      </c>
      <c r="M709" s="2">
        <f>VLOOKUP(A709,Sheet2!$A$1:G4433,2,0)</f>
        <v>37513</v>
      </c>
      <c r="N709" t="str">
        <f>VLOOKUP(A709,Sheet2!$A$1:G4433,3,0)</f>
        <v>Color</v>
      </c>
      <c r="O709" t="str">
        <f>VLOOKUP(A709,Sheet2!$A$1:G4433,4,0)</f>
        <v>Crime</v>
      </c>
      <c r="P709" t="str">
        <f>VLOOKUP(A709,Sheet2!$A$1:G4433,5,0)</f>
        <v>English</v>
      </c>
      <c r="Q709" t="str">
        <f>VLOOKUP(A709,Sheet2!$A$1:G4433,6,0)</f>
        <v>USA</v>
      </c>
      <c r="R709" t="str">
        <f>VLOOKUP(A709,Sheet2!$A$1:G4433,7,0)</f>
        <v>R</v>
      </c>
      <c r="S709" t="str">
        <f>IF(Table1[[#This Row],[Language]]="English","English","Other language")</f>
        <v>English</v>
      </c>
      <c r="T709">
        <f>Table1[[#This Row],[Gross Revenue]]-Table1[[#This Row],[Budget]]</f>
        <v>-5940412</v>
      </c>
      <c r="U709" s="1">
        <f>(Table1[[#This Row],[Gross Revenue]]/Table1[[#This Row],[Budget]])-1</f>
        <v>-0.39602746666666666</v>
      </c>
      <c r="V709" t="str">
        <f t="shared" si="22"/>
        <v>111-130 minutes</v>
      </c>
      <c r="W709">
        <f>Table1[[#This Row],[Profit]]/Table1[[#This Row],[Budget]]</f>
        <v>-0.39602746666666666</v>
      </c>
      <c r="X709" s="22" t="str">
        <f>IF(L709="","",
IF(L709&lt;Predictability!$B$1,"Low",
IF(L709&lt;=Predictability!$B$2,"Mid","High")))</f>
        <v>Mid</v>
      </c>
      <c r="Y709" s="22">
        <f t="shared" si="23"/>
        <v>0</v>
      </c>
    </row>
    <row r="710" spans="1:25" x14ac:dyDescent="0.2">
      <c r="A710" t="s">
        <v>6620</v>
      </c>
      <c r="B710" t="s">
        <v>333</v>
      </c>
      <c r="C710" t="s">
        <v>1732</v>
      </c>
      <c r="D710">
        <v>3000</v>
      </c>
      <c r="E710">
        <v>4696</v>
      </c>
      <c r="F710">
        <v>295</v>
      </c>
      <c r="G710">
        <v>14000</v>
      </c>
      <c r="H710">
        <v>7.7</v>
      </c>
      <c r="I710">
        <v>222</v>
      </c>
      <c r="J710">
        <v>111</v>
      </c>
      <c r="K710">
        <v>14337579</v>
      </c>
      <c r="L710">
        <v>27000000</v>
      </c>
      <c r="M710" s="2">
        <f>VLOOKUP(A710,Sheet2!$A$1:G4434,2,0)</f>
        <v>36071</v>
      </c>
      <c r="N710" t="str">
        <f>VLOOKUP(A710,Sheet2!$A$1:G4434,3,0)</f>
        <v>Color</v>
      </c>
      <c r="O710" t="str">
        <f>VLOOKUP(A710,Sheet2!$A$1:G4434,4,0)</f>
        <v>Action</v>
      </c>
      <c r="P710" t="str">
        <f>VLOOKUP(A710,Sheet2!$A$1:G4434,5,0)</f>
        <v>English</v>
      </c>
      <c r="Q710" t="str">
        <f>VLOOKUP(A710,Sheet2!$A$1:G4434,6,0)</f>
        <v>Australia</v>
      </c>
      <c r="R710" t="str">
        <f>VLOOKUP(A710,Sheet2!$A$1:G4434,7,0)</f>
        <v>R</v>
      </c>
      <c r="S710" t="str">
        <f>IF(Table1[[#This Row],[Language]]="English","English","Other language")</f>
        <v>English</v>
      </c>
      <c r="T710">
        <f>Table1[[#This Row],[Gross Revenue]]-Table1[[#This Row],[Budget]]</f>
        <v>-12662421</v>
      </c>
      <c r="U710" s="1">
        <f>(Table1[[#This Row],[Gross Revenue]]/Table1[[#This Row],[Budget]])-1</f>
        <v>-0.46897855555555557</v>
      </c>
      <c r="V710" t="str">
        <f t="shared" si="22"/>
        <v>111-130 minutes</v>
      </c>
      <c r="W710">
        <f>Table1[[#This Row],[Profit]]/Table1[[#This Row],[Budget]]</f>
        <v>-0.46897855555555557</v>
      </c>
      <c r="X710" s="22" t="str">
        <f>IF(L710="","",
IF(L710&lt;Predictability!$B$1,"Low",
IF(L710&lt;=Predictability!$B$2,"Mid","High")))</f>
        <v>Mid</v>
      </c>
      <c r="Y710" s="22">
        <f t="shared" si="23"/>
        <v>0</v>
      </c>
    </row>
    <row r="711" spans="1:25" x14ac:dyDescent="0.2">
      <c r="A711" t="s">
        <v>4615</v>
      </c>
      <c r="B711" t="s">
        <v>546</v>
      </c>
      <c r="C711" t="s">
        <v>1186</v>
      </c>
      <c r="D711">
        <v>40000</v>
      </c>
      <c r="E711">
        <v>80849</v>
      </c>
      <c r="F711">
        <v>13000</v>
      </c>
      <c r="G711">
        <v>82000</v>
      </c>
      <c r="H711">
        <v>6.2</v>
      </c>
      <c r="I711">
        <v>526</v>
      </c>
      <c r="J711">
        <v>113</v>
      </c>
      <c r="K711">
        <v>79711678</v>
      </c>
      <c r="L711">
        <v>100000000</v>
      </c>
      <c r="M711" s="2">
        <f>VLOOKUP(A711,Sheet2!$A$1:G4435,2,0)</f>
        <v>40981</v>
      </c>
      <c r="N711" t="str">
        <f>VLOOKUP(A711,Sheet2!$A$1:G4435,3,0)</f>
        <v>Color</v>
      </c>
      <c r="O711" t="str">
        <f>VLOOKUP(A711,Sheet2!$A$1:G4435,4,0)</f>
        <v>Comedy</v>
      </c>
      <c r="P711" t="str">
        <f>VLOOKUP(A711,Sheet2!$A$1:G4435,5,0)</f>
        <v>English</v>
      </c>
      <c r="Q711" t="str">
        <f>VLOOKUP(A711,Sheet2!$A$1:G4435,6,0)</f>
        <v>USA</v>
      </c>
      <c r="R711" t="str">
        <f>VLOOKUP(A711,Sheet2!$A$1:G4435,7,0)</f>
        <v>PG-13</v>
      </c>
      <c r="S711" t="str">
        <f>IF(Table1[[#This Row],[Language]]="English","English","Other language")</f>
        <v>English</v>
      </c>
      <c r="T711">
        <f>Table1[[#This Row],[Gross Revenue]]-Table1[[#This Row],[Budget]]</f>
        <v>-20288322</v>
      </c>
      <c r="U711" s="1">
        <f>(Table1[[#This Row],[Gross Revenue]]/Table1[[#This Row],[Budget]])-1</f>
        <v>-0.20288322000000003</v>
      </c>
      <c r="V711" t="str">
        <f t="shared" si="22"/>
        <v>111-130 minutes</v>
      </c>
      <c r="W711">
        <f>Table1[[#This Row],[Profit]]/Table1[[#This Row],[Budget]]</f>
        <v>-0.20288322</v>
      </c>
      <c r="X711" s="22" t="str">
        <f>IF(L711="","",
IF(L711&lt;Predictability!$B$1,"Low",
IF(L711&lt;=Predictability!$B$2,"Mid","High")))</f>
        <v>High</v>
      </c>
      <c r="Y711" s="22">
        <f t="shared" si="23"/>
        <v>0</v>
      </c>
    </row>
    <row r="712" spans="1:25" x14ac:dyDescent="0.2">
      <c r="A712" t="s">
        <v>3967</v>
      </c>
      <c r="B712" t="s">
        <v>1071</v>
      </c>
      <c r="C712" t="s">
        <v>1072</v>
      </c>
      <c r="D712">
        <v>794</v>
      </c>
      <c r="E712">
        <v>1467</v>
      </c>
      <c r="F712">
        <v>179</v>
      </c>
      <c r="G712">
        <v>0</v>
      </c>
      <c r="H712">
        <v>5.6</v>
      </c>
      <c r="I712">
        <v>196</v>
      </c>
      <c r="J712">
        <v>103</v>
      </c>
      <c r="K712">
        <v>25472967</v>
      </c>
      <c r="L712">
        <v>30000000</v>
      </c>
      <c r="M712" s="2">
        <f>VLOOKUP(A712,Sheet2!$A$1:G4436,2,0)</f>
        <v>38571</v>
      </c>
      <c r="N712" t="str">
        <f>VLOOKUP(A712,Sheet2!$A$1:G4436,3,0)</f>
        <v>Color</v>
      </c>
      <c r="O712" t="str">
        <f>VLOOKUP(A712,Sheet2!$A$1:G4436,4,0)</f>
        <v>Drama</v>
      </c>
      <c r="P712" t="str">
        <f>VLOOKUP(A712,Sheet2!$A$1:G4436,5,0)</f>
        <v>English</v>
      </c>
      <c r="Q712" t="str">
        <f>VLOOKUP(A712,Sheet2!$A$1:G4436,6,0)</f>
        <v>USA</v>
      </c>
      <c r="R712" t="str">
        <f>VLOOKUP(A712,Sheet2!$A$1:G4436,7,0)</f>
        <v>PG-13</v>
      </c>
      <c r="S712" t="str">
        <f>IF(Table1[[#This Row],[Language]]="English","English","Other language")</f>
        <v>English</v>
      </c>
      <c r="T712">
        <f>Table1[[#This Row],[Gross Revenue]]-Table1[[#This Row],[Budget]]</f>
        <v>-4527033</v>
      </c>
      <c r="U712" s="1">
        <f>(Table1[[#This Row],[Gross Revenue]]/Table1[[#This Row],[Budget]])-1</f>
        <v>-0.15090110000000001</v>
      </c>
      <c r="V712" t="str">
        <f t="shared" si="22"/>
        <v>90-110 minutes</v>
      </c>
      <c r="W712">
        <f>Table1[[#This Row],[Profit]]/Table1[[#This Row],[Budget]]</f>
        <v>-0.15090110000000001</v>
      </c>
      <c r="X712" s="22" t="str">
        <f>IF(L712="","",
IF(L712&lt;Predictability!$B$1,"Low",
IF(L712&lt;=Predictability!$B$2,"Mid","High")))</f>
        <v>Mid</v>
      </c>
      <c r="Y712" s="22">
        <f t="shared" si="23"/>
        <v>0</v>
      </c>
    </row>
    <row r="713" spans="1:25" x14ac:dyDescent="0.2">
      <c r="A713" t="s">
        <v>3833</v>
      </c>
      <c r="B713" t="s">
        <v>915</v>
      </c>
      <c r="C713" t="s">
        <v>916</v>
      </c>
      <c r="D713">
        <v>541</v>
      </c>
      <c r="E713">
        <v>1228</v>
      </c>
      <c r="F713">
        <v>57</v>
      </c>
      <c r="G713">
        <v>1000</v>
      </c>
      <c r="H713">
        <v>5.4</v>
      </c>
      <c r="I713">
        <v>108</v>
      </c>
      <c r="J713">
        <v>103</v>
      </c>
      <c r="K713">
        <v>22160085</v>
      </c>
      <c r="L713">
        <v>10600000</v>
      </c>
      <c r="M713" s="2">
        <f>VLOOKUP(A713,Sheet2!$A$1:G4437,2,0)</f>
        <v>37604</v>
      </c>
      <c r="N713" t="str">
        <f>VLOOKUP(A713,Sheet2!$A$1:G4437,3,0)</f>
        <v>Color</v>
      </c>
      <c r="O713" t="str">
        <f>VLOOKUP(A713,Sheet2!$A$1:G4437,4,0)</f>
        <v>Horror</v>
      </c>
      <c r="P713" t="str">
        <f>VLOOKUP(A713,Sheet2!$A$1:G4437,5,0)</f>
        <v>English</v>
      </c>
      <c r="Q713" t="str">
        <f>VLOOKUP(A713,Sheet2!$A$1:G4437,6,0)</f>
        <v>USA</v>
      </c>
      <c r="R713" t="str">
        <f>VLOOKUP(A713,Sheet2!$A$1:G4437,7,0)</f>
        <v>PG-13</v>
      </c>
      <c r="S713" t="str">
        <f>IF(Table1[[#This Row],[Language]]="English","English","Other language")</f>
        <v>English</v>
      </c>
      <c r="T713">
        <f>Table1[[#This Row],[Gross Revenue]]-Table1[[#This Row],[Budget]]</f>
        <v>11560085</v>
      </c>
      <c r="U713" s="1">
        <f>(Table1[[#This Row],[Gross Revenue]]/Table1[[#This Row],[Budget]])-1</f>
        <v>1.0905740566037734</v>
      </c>
      <c r="V713" t="str">
        <f t="shared" si="22"/>
        <v>90-110 minutes</v>
      </c>
      <c r="W713">
        <f>Table1[[#This Row],[Profit]]/Table1[[#This Row],[Budget]]</f>
        <v>1.0905740566037736</v>
      </c>
      <c r="X713" s="22" t="str">
        <f>IF(L713="","",
IF(L713&lt;Predictability!$B$1,"Low",
IF(L713&lt;=Predictability!$B$2,"Mid","High")))</f>
        <v>Mid</v>
      </c>
      <c r="Y713" s="22">
        <f t="shared" si="23"/>
        <v>1</v>
      </c>
    </row>
    <row r="714" spans="1:25" x14ac:dyDescent="0.2">
      <c r="A714" t="s">
        <v>3564</v>
      </c>
      <c r="B714" t="s">
        <v>542</v>
      </c>
      <c r="C714" t="s">
        <v>543</v>
      </c>
      <c r="D714">
        <v>1000</v>
      </c>
      <c r="E714">
        <v>2212</v>
      </c>
      <c r="F714">
        <v>474</v>
      </c>
      <c r="G714">
        <v>2000</v>
      </c>
      <c r="H714">
        <v>4.9000000000000004</v>
      </c>
      <c r="I714">
        <v>140</v>
      </c>
      <c r="J714">
        <v>96</v>
      </c>
      <c r="K714">
        <v>32131483</v>
      </c>
      <c r="L714">
        <v>11000000</v>
      </c>
      <c r="M714" s="2">
        <f>VLOOKUP(A714,Sheet2!$A$1:G4438,2,0)</f>
        <v>37695</v>
      </c>
      <c r="N714" t="str">
        <f>VLOOKUP(A714,Sheet2!$A$1:G4438,3,0)</f>
        <v>Color</v>
      </c>
      <c r="O714" t="str">
        <f>VLOOKUP(A714,Sheet2!$A$1:G4438,4,0)</f>
        <v>Horror</v>
      </c>
      <c r="P714" t="str">
        <f>VLOOKUP(A714,Sheet2!$A$1:G4438,5,0)</f>
        <v>English</v>
      </c>
      <c r="Q714" t="str">
        <f>VLOOKUP(A714,Sheet2!$A$1:G4438,6,0)</f>
        <v>USA</v>
      </c>
      <c r="R714" t="str">
        <f>VLOOKUP(A714,Sheet2!$A$1:G4438,7,0)</f>
        <v>PG-13</v>
      </c>
      <c r="S714" t="str">
        <f>IF(Table1[[#This Row],[Language]]="English","English","Other language")</f>
        <v>English</v>
      </c>
      <c r="T714">
        <f>Table1[[#This Row],[Gross Revenue]]-Table1[[#This Row],[Budget]]</f>
        <v>21131483</v>
      </c>
      <c r="U714" s="1">
        <f>(Table1[[#This Row],[Gross Revenue]]/Table1[[#This Row],[Budget]])-1</f>
        <v>1.9210439090909093</v>
      </c>
      <c r="V714" t="str">
        <f t="shared" si="22"/>
        <v>90-110 minutes</v>
      </c>
      <c r="W714">
        <f>Table1[[#This Row],[Profit]]/Table1[[#This Row],[Budget]]</f>
        <v>1.9210439090909091</v>
      </c>
      <c r="X714" s="22" t="str">
        <f>IF(L714="","",
IF(L714&lt;Predictability!$B$1,"Low",
IF(L714&lt;=Predictability!$B$2,"Mid","High")))</f>
        <v>Mid</v>
      </c>
      <c r="Y714" s="22">
        <f t="shared" si="23"/>
        <v>1</v>
      </c>
    </row>
    <row r="715" spans="1:25" x14ac:dyDescent="0.2">
      <c r="A715" t="s">
        <v>4582</v>
      </c>
      <c r="B715" t="s">
        <v>1676</v>
      </c>
      <c r="C715" t="s">
        <v>1677</v>
      </c>
      <c r="D715">
        <v>638</v>
      </c>
      <c r="E715">
        <v>788</v>
      </c>
      <c r="F715">
        <v>688</v>
      </c>
      <c r="G715">
        <v>104</v>
      </c>
      <c r="H715">
        <v>6.2</v>
      </c>
      <c r="I715">
        <v>22</v>
      </c>
      <c r="J715">
        <v>143</v>
      </c>
      <c r="K715">
        <v>5000000</v>
      </c>
      <c r="L715">
        <v>25000000</v>
      </c>
      <c r="M715" s="2">
        <f>VLOOKUP(A715,Sheet2!$A$1:G4439,2,0)</f>
        <v>25888</v>
      </c>
      <c r="N715" t="str">
        <f>VLOOKUP(A715,Sheet2!$A$1:G4439,3,0)</f>
        <v>Color</v>
      </c>
      <c r="O715" t="str">
        <f>VLOOKUP(A715,Sheet2!$A$1:G4439,4,0)</f>
        <v>Comedy</v>
      </c>
      <c r="P715" t="str">
        <f>VLOOKUP(A715,Sheet2!$A$1:G4439,5,0)</f>
        <v>English</v>
      </c>
      <c r="Q715" t="str">
        <f>VLOOKUP(A715,Sheet2!$A$1:G4439,6,0)</f>
        <v>USA</v>
      </c>
      <c r="R715" t="str">
        <f>VLOOKUP(A715,Sheet2!$A$1:G4439,7,0)</f>
        <v>G</v>
      </c>
      <c r="S715" t="str">
        <f>IF(Table1[[#This Row],[Language]]="English","English","Other language")</f>
        <v>English</v>
      </c>
      <c r="T715">
        <f>Table1[[#This Row],[Gross Revenue]]-Table1[[#This Row],[Budget]]</f>
        <v>-20000000</v>
      </c>
      <c r="U715" s="1">
        <f>(Table1[[#This Row],[Gross Revenue]]/Table1[[#This Row],[Budget]])-1</f>
        <v>-0.8</v>
      </c>
      <c r="V715" t="str">
        <f t="shared" si="22"/>
        <v>131-150 minutes</v>
      </c>
      <c r="W715">
        <f>Table1[[#This Row],[Profit]]/Table1[[#This Row],[Budget]]</f>
        <v>-0.8</v>
      </c>
      <c r="X715" s="22" t="str">
        <f>IF(L715="","",
IF(L715&lt;Predictability!$B$1,"Low",
IF(L715&lt;=Predictability!$B$2,"Mid","High")))</f>
        <v>Mid</v>
      </c>
      <c r="Y715" s="22">
        <f t="shared" si="23"/>
        <v>0</v>
      </c>
    </row>
    <row r="716" spans="1:25" x14ac:dyDescent="0.2">
      <c r="A716" t="s">
        <v>6978</v>
      </c>
      <c r="B716" t="s">
        <v>3215</v>
      </c>
      <c r="C716" t="s">
        <v>1036</v>
      </c>
      <c r="D716">
        <v>362</v>
      </c>
      <c r="E716">
        <v>469</v>
      </c>
      <c r="F716">
        <v>249</v>
      </c>
      <c r="G716">
        <v>11000</v>
      </c>
      <c r="H716">
        <v>8.4</v>
      </c>
      <c r="I716">
        <v>96</v>
      </c>
      <c r="J716">
        <v>293</v>
      </c>
      <c r="K716">
        <v>11433134</v>
      </c>
      <c r="L716">
        <v>14000000</v>
      </c>
      <c r="M716" s="2">
        <f>VLOOKUP(A716,Sheet2!$A$1:G4440,2,0)</f>
        <v>29770</v>
      </c>
      <c r="N716" t="str">
        <f>VLOOKUP(A716,Sheet2!$A$1:G4440,3,0)</f>
        <v>Color</v>
      </c>
      <c r="O716" t="str">
        <f>VLOOKUP(A716,Sheet2!$A$1:G4440,4,0)</f>
        <v>Adventure</v>
      </c>
      <c r="P716" t="str">
        <f>VLOOKUP(A716,Sheet2!$A$1:G4440,5,0)</f>
        <v>German</v>
      </c>
      <c r="Q716" t="str">
        <f>VLOOKUP(A716,Sheet2!$A$1:G4440,6,0)</f>
        <v>West Germany</v>
      </c>
      <c r="R716" t="str">
        <f>VLOOKUP(A716,Sheet2!$A$1:G4440,7,0)</f>
        <v>R</v>
      </c>
      <c r="S716" t="str">
        <f>IF(Table1[[#This Row],[Language]]="English","English","Other language")</f>
        <v>Other language</v>
      </c>
      <c r="T716">
        <f>Table1[[#This Row],[Gross Revenue]]-Table1[[#This Row],[Budget]]</f>
        <v>-2566866</v>
      </c>
      <c r="U716" s="1">
        <f>(Table1[[#This Row],[Gross Revenue]]/Table1[[#This Row],[Budget]])-1</f>
        <v>-0.18334757142857139</v>
      </c>
      <c r="V716" t="str">
        <f t="shared" si="22"/>
        <v>&gt;150 minutes</v>
      </c>
      <c r="W716">
        <f>Table1[[#This Row],[Profit]]/Table1[[#This Row],[Budget]]</f>
        <v>-0.18334757142857142</v>
      </c>
      <c r="X716" s="22" t="str">
        <f>IF(L716="","",
IF(L716&lt;Predictability!$B$1,"Low",
IF(L716&lt;=Predictability!$B$2,"Mid","High")))</f>
        <v>Mid</v>
      </c>
      <c r="Y716" s="22">
        <f t="shared" si="23"/>
        <v>0</v>
      </c>
    </row>
    <row r="717" spans="1:25" x14ac:dyDescent="0.2">
      <c r="A717" t="s">
        <v>3279</v>
      </c>
      <c r="B717" t="s">
        <v>50</v>
      </c>
      <c r="C717" t="s">
        <v>51</v>
      </c>
      <c r="D717">
        <v>3000</v>
      </c>
      <c r="E717">
        <v>6539</v>
      </c>
      <c r="F717">
        <v>64</v>
      </c>
      <c r="G717">
        <v>806</v>
      </c>
      <c r="H717">
        <v>2.7</v>
      </c>
      <c r="I717">
        <v>99</v>
      </c>
      <c r="J717">
        <v>85</v>
      </c>
      <c r="K717">
        <v>48546578</v>
      </c>
      <c r="L717">
        <v>20000000</v>
      </c>
      <c r="M717" s="2">
        <f>VLOOKUP(A717,Sheet2!$A$1:G4441,2,0)</f>
        <v>38779</v>
      </c>
      <c r="N717" t="str">
        <f>VLOOKUP(A717,Sheet2!$A$1:G4441,3,0)</f>
        <v>Color</v>
      </c>
      <c r="O717" t="str">
        <f>VLOOKUP(A717,Sheet2!$A$1:G4441,4,0)</f>
        <v>Comedy</v>
      </c>
      <c r="P717" t="str">
        <f>VLOOKUP(A717,Sheet2!$A$1:G4441,5,0)</f>
        <v>English</v>
      </c>
      <c r="Q717" t="str">
        <f>VLOOKUP(A717,Sheet2!$A$1:G4441,6,0)</f>
        <v>USA</v>
      </c>
      <c r="R717" t="str">
        <f>VLOOKUP(A717,Sheet2!$A$1:G4441,7,0)</f>
        <v>PG-13</v>
      </c>
      <c r="S717" t="str">
        <f>IF(Table1[[#This Row],[Language]]="English","English","Other language")</f>
        <v>English</v>
      </c>
      <c r="T717">
        <f>Table1[[#This Row],[Gross Revenue]]-Table1[[#This Row],[Budget]]</f>
        <v>28546578</v>
      </c>
      <c r="U717" s="1">
        <f>(Table1[[#This Row],[Gross Revenue]]/Table1[[#This Row],[Budget]])-1</f>
        <v>1.4273289</v>
      </c>
      <c r="V717" t="str">
        <f t="shared" si="22"/>
        <v>&lt;90 minutes</v>
      </c>
      <c r="W717">
        <f>Table1[[#This Row],[Profit]]/Table1[[#This Row],[Budget]]</f>
        <v>1.4273289</v>
      </c>
      <c r="X717" s="22" t="str">
        <f>IF(L717="","",
IF(L717&lt;Predictability!$B$1,"Low",
IF(L717&lt;=Predictability!$B$2,"Mid","High")))</f>
        <v>Mid</v>
      </c>
      <c r="Y717" s="22">
        <f t="shared" si="23"/>
        <v>1</v>
      </c>
    </row>
    <row r="718" spans="1:25" x14ac:dyDescent="0.2">
      <c r="A718" t="s">
        <v>4794</v>
      </c>
      <c r="B718" t="s">
        <v>900</v>
      </c>
      <c r="C718" t="s">
        <v>922</v>
      </c>
      <c r="D718">
        <v>15000</v>
      </c>
      <c r="E718">
        <v>39822</v>
      </c>
      <c r="F718">
        <v>189</v>
      </c>
      <c r="G718">
        <v>0</v>
      </c>
      <c r="H718">
        <v>6.3</v>
      </c>
      <c r="I718">
        <v>247</v>
      </c>
      <c r="J718">
        <v>101</v>
      </c>
      <c r="K718">
        <v>98711404</v>
      </c>
      <c r="L718">
        <v>55000000</v>
      </c>
      <c r="M718" s="2">
        <f>VLOOKUP(A718,Sheet2!$A$1:G4442,2,0)</f>
        <v>40419</v>
      </c>
      <c r="N718" t="str">
        <f>VLOOKUP(A718,Sheet2!$A$1:G4442,3,0)</f>
        <v>Color</v>
      </c>
      <c r="O718" t="str">
        <f>VLOOKUP(A718,Sheet2!$A$1:G4442,4,0)</f>
        <v>Comedy</v>
      </c>
      <c r="P718" t="str">
        <f>VLOOKUP(A718,Sheet2!$A$1:G4442,5,0)</f>
        <v>English</v>
      </c>
      <c r="Q718" t="str">
        <f>VLOOKUP(A718,Sheet2!$A$1:G4442,6,0)</f>
        <v>USA</v>
      </c>
      <c r="R718" t="str">
        <f>VLOOKUP(A718,Sheet2!$A$1:G4442,7,0)</f>
        <v>PG-13</v>
      </c>
      <c r="S718" t="str">
        <f>IF(Table1[[#This Row],[Language]]="English","English","Other language")</f>
        <v>English</v>
      </c>
      <c r="T718">
        <f>Table1[[#This Row],[Gross Revenue]]-Table1[[#This Row],[Budget]]</f>
        <v>43711404</v>
      </c>
      <c r="U718" s="1">
        <f>(Table1[[#This Row],[Gross Revenue]]/Table1[[#This Row],[Budget]])-1</f>
        <v>0.79475279999999993</v>
      </c>
      <c r="V718" t="str">
        <f t="shared" si="22"/>
        <v>90-110 minutes</v>
      </c>
      <c r="W718">
        <f>Table1[[#This Row],[Profit]]/Table1[[#This Row],[Budget]]</f>
        <v>0.79475280000000004</v>
      </c>
      <c r="X718" s="22" t="str">
        <f>IF(L718="","",
IF(L718&lt;Predictability!$B$1,"Low",
IF(L718&lt;=Predictability!$B$2,"Mid","High")))</f>
        <v>High</v>
      </c>
      <c r="Y718" s="22">
        <f t="shared" si="23"/>
        <v>1</v>
      </c>
    </row>
    <row r="719" spans="1:25" x14ac:dyDescent="0.2">
      <c r="A719" t="s">
        <v>6144</v>
      </c>
      <c r="B719" t="s">
        <v>2762</v>
      </c>
      <c r="C719" t="s">
        <v>1263</v>
      </c>
      <c r="D719">
        <v>989</v>
      </c>
      <c r="E719">
        <v>2165</v>
      </c>
      <c r="F719">
        <v>1000</v>
      </c>
      <c r="G719">
        <v>635</v>
      </c>
      <c r="H719">
        <v>7.2</v>
      </c>
      <c r="I719">
        <v>114</v>
      </c>
      <c r="J719">
        <v>100</v>
      </c>
      <c r="K719">
        <v>11694528</v>
      </c>
      <c r="L719">
        <v>3000000</v>
      </c>
      <c r="M719" s="2">
        <f>VLOOKUP(A719,Sheet2!$A$1:G4443,2,0)</f>
        <v>38387</v>
      </c>
      <c r="N719" t="str">
        <f>VLOOKUP(A719,Sheet2!$A$1:G4443,3,0)</f>
        <v>Color</v>
      </c>
      <c r="O719" t="str">
        <f>VLOOKUP(A719,Sheet2!$A$1:G4443,4,0)</f>
        <v>Comedy</v>
      </c>
      <c r="P719" t="str">
        <f>VLOOKUP(A719,Sheet2!$A$1:G4443,5,0)</f>
        <v>English</v>
      </c>
      <c r="Q719" t="str">
        <f>VLOOKUP(A719,Sheet2!$A$1:G4443,6,0)</f>
        <v>USA</v>
      </c>
      <c r="R719" t="str">
        <f>VLOOKUP(A719,Sheet2!$A$1:G4443,7,0)</f>
        <v>R</v>
      </c>
      <c r="S719" t="str">
        <f>IF(Table1[[#This Row],[Language]]="English","English","Other language")</f>
        <v>English</v>
      </c>
      <c r="T719">
        <f>Table1[[#This Row],[Gross Revenue]]-Table1[[#This Row],[Budget]]</f>
        <v>8694528</v>
      </c>
      <c r="U719" s="1">
        <f>(Table1[[#This Row],[Gross Revenue]]/Table1[[#This Row],[Budget]])-1</f>
        <v>2.8981759999999999</v>
      </c>
      <c r="V719" t="str">
        <f t="shared" si="22"/>
        <v>90-110 minutes</v>
      </c>
      <c r="W719">
        <f>Table1[[#This Row],[Profit]]/Table1[[#This Row],[Budget]]</f>
        <v>2.8981759999999999</v>
      </c>
      <c r="X719" s="22" t="str">
        <f>IF(L719="","",
IF(L719&lt;Predictability!$B$1,"Low",
IF(L719&lt;=Predictability!$B$2,"Mid","High")))</f>
        <v>Low</v>
      </c>
      <c r="Y719" s="22">
        <f t="shared" si="23"/>
        <v>1</v>
      </c>
    </row>
    <row r="720" spans="1:25" x14ac:dyDescent="0.2">
      <c r="A720" t="s">
        <v>6367</v>
      </c>
      <c r="B720" t="s">
        <v>1936</v>
      </c>
      <c r="C720" t="s">
        <v>1557</v>
      </c>
      <c r="D720">
        <v>3000</v>
      </c>
      <c r="E720">
        <v>10438</v>
      </c>
      <c r="F720">
        <v>0</v>
      </c>
      <c r="G720">
        <v>7000</v>
      </c>
      <c r="H720">
        <v>7.4</v>
      </c>
      <c r="I720">
        <v>287</v>
      </c>
      <c r="J720">
        <v>110</v>
      </c>
      <c r="K720">
        <v>58885635</v>
      </c>
      <c r="L720">
        <v>26000000</v>
      </c>
      <c r="M720" s="2">
        <f>VLOOKUP(A720,Sheet2!$A$1:G4444,2,0)</f>
        <v>38246</v>
      </c>
      <c r="N720" t="str">
        <f>VLOOKUP(A720,Sheet2!$A$1:G4444,3,0)</f>
        <v>Color</v>
      </c>
      <c r="O720" t="str">
        <f>VLOOKUP(A720,Sheet2!$A$1:G4444,4,0)</f>
        <v>Action</v>
      </c>
      <c r="P720" t="str">
        <f>VLOOKUP(A720,Sheet2!$A$1:G4444,5,0)</f>
        <v>English</v>
      </c>
      <c r="Q720" t="str">
        <f>VLOOKUP(A720,Sheet2!$A$1:G4444,6,0)</f>
        <v>USA</v>
      </c>
      <c r="R720" t="str">
        <f>VLOOKUP(A720,Sheet2!$A$1:G4444,7,0)</f>
        <v>R</v>
      </c>
      <c r="S720" t="str">
        <f>IF(Table1[[#This Row],[Language]]="English","English","Other language")</f>
        <v>English</v>
      </c>
      <c r="T720">
        <f>Table1[[#This Row],[Gross Revenue]]-Table1[[#This Row],[Budget]]</f>
        <v>32885635</v>
      </c>
      <c r="U720" s="1">
        <f>(Table1[[#This Row],[Gross Revenue]]/Table1[[#This Row],[Budget]])-1</f>
        <v>1.2648321153846154</v>
      </c>
      <c r="V720" t="str">
        <f t="shared" si="22"/>
        <v>90-110 minutes</v>
      </c>
      <c r="W720">
        <f>Table1[[#This Row],[Profit]]/Table1[[#This Row],[Budget]]</f>
        <v>1.2648321153846154</v>
      </c>
      <c r="X720" s="22" t="str">
        <f>IF(L720="","",
IF(L720&lt;Predictability!$B$1,"Low",
IF(L720&lt;=Predictability!$B$2,"Mid","High")))</f>
        <v>Mid</v>
      </c>
      <c r="Y720" s="22">
        <f t="shared" si="23"/>
        <v>1</v>
      </c>
    </row>
    <row r="721" spans="1:25" x14ac:dyDescent="0.2">
      <c r="A721" t="s">
        <v>6530</v>
      </c>
      <c r="B721" t="s">
        <v>487</v>
      </c>
      <c r="C721" t="s">
        <v>2574</v>
      </c>
      <c r="D721">
        <v>10000</v>
      </c>
      <c r="E721">
        <v>14363</v>
      </c>
      <c r="F721">
        <v>198</v>
      </c>
      <c r="G721">
        <v>45000</v>
      </c>
      <c r="H721">
        <v>7.6</v>
      </c>
      <c r="I721">
        <v>521</v>
      </c>
      <c r="J721">
        <v>130</v>
      </c>
      <c r="K721">
        <v>208543795</v>
      </c>
      <c r="L721">
        <v>170000000</v>
      </c>
      <c r="M721" s="2">
        <f>VLOOKUP(A721,Sheet2!$A$1:G4445,2,0)</f>
        <v>41767</v>
      </c>
      <c r="N721" t="str">
        <f>VLOOKUP(A721,Sheet2!$A$1:G4445,3,0)</f>
        <v>Color</v>
      </c>
      <c r="O721" t="str">
        <f>VLOOKUP(A721,Sheet2!$A$1:G4445,4,0)</f>
        <v>Action</v>
      </c>
      <c r="P721" t="str">
        <f>VLOOKUP(A721,Sheet2!$A$1:G4445,5,0)</f>
        <v>English</v>
      </c>
      <c r="Q721" t="str">
        <f>VLOOKUP(A721,Sheet2!$A$1:G4445,6,0)</f>
        <v>USA</v>
      </c>
      <c r="R721" t="str">
        <f>VLOOKUP(A721,Sheet2!$A$1:G4445,7,0)</f>
        <v>PG-13</v>
      </c>
      <c r="S721" t="str">
        <f>IF(Table1[[#This Row],[Language]]="English","English","Other language")</f>
        <v>English</v>
      </c>
      <c r="T721">
        <f>Table1[[#This Row],[Gross Revenue]]-Table1[[#This Row],[Budget]]</f>
        <v>38543795</v>
      </c>
      <c r="U721" s="1">
        <f>(Table1[[#This Row],[Gross Revenue]]/Table1[[#This Row],[Budget]])-1</f>
        <v>0.22672820588235298</v>
      </c>
      <c r="V721" t="str">
        <f t="shared" si="22"/>
        <v>111-130 minutes</v>
      </c>
      <c r="W721">
        <f>Table1[[#This Row],[Profit]]/Table1[[#This Row],[Budget]]</f>
        <v>0.22672820588235293</v>
      </c>
      <c r="X721" s="22" t="str">
        <f>IF(L721="","",
IF(L721&lt;Predictability!$B$1,"Low",
IF(L721&lt;=Predictability!$B$2,"Mid","High")))</f>
        <v>High</v>
      </c>
      <c r="Y721" s="22">
        <f t="shared" si="23"/>
        <v>0</v>
      </c>
    </row>
    <row r="722" spans="1:25" x14ac:dyDescent="0.2">
      <c r="A722" t="s">
        <v>5077</v>
      </c>
      <c r="B722" t="s">
        <v>2056</v>
      </c>
      <c r="C722" t="s">
        <v>2057</v>
      </c>
      <c r="D722">
        <v>125</v>
      </c>
      <c r="E722">
        <v>189</v>
      </c>
      <c r="F722">
        <v>35</v>
      </c>
      <c r="G722">
        <v>0</v>
      </c>
      <c r="H722">
        <v>6.5</v>
      </c>
      <c r="I722">
        <v>292</v>
      </c>
      <c r="J722">
        <v>98</v>
      </c>
      <c r="K722">
        <v>29975979</v>
      </c>
      <c r="L722">
        <v>20000000</v>
      </c>
      <c r="M722" s="2">
        <f>VLOOKUP(A722,Sheet2!$A$1:G4446,2,0)</f>
        <v>40162</v>
      </c>
      <c r="N722" t="str">
        <f>VLOOKUP(A722,Sheet2!$A$1:G4446,3,0)</f>
        <v>Color</v>
      </c>
      <c r="O722" t="str">
        <f>VLOOKUP(A722,Sheet2!$A$1:G4446,4,0)</f>
        <v>Action</v>
      </c>
      <c r="P722" t="str">
        <f>VLOOKUP(A722,Sheet2!$A$1:G4446,5,0)</f>
        <v>English</v>
      </c>
      <c r="Q722" t="str">
        <f>VLOOKUP(A722,Sheet2!$A$1:G4446,6,0)</f>
        <v>Australia</v>
      </c>
      <c r="R722" t="str">
        <f>VLOOKUP(A722,Sheet2!$A$1:G4446,7,0)</f>
        <v>R</v>
      </c>
      <c r="S722" t="str">
        <f>IF(Table1[[#This Row],[Language]]="English","English","Other language")</f>
        <v>English</v>
      </c>
      <c r="T722">
        <f>Table1[[#This Row],[Gross Revenue]]-Table1[[#This Row],[Budget]]</f>
        <v>9975979</v>
      </c>
      <c r="U722" s="1">
        <f>(Table1[[#This Row],[Gross Revenue]]/Table1[[#This Row],[Budget]])-1</f>
        <v>0.49879895000000007</v>
      </c>
      <c r="V722" t="str">
        <f t="shared" si="22"/>
        <v>90-110 minutes</v>
      </c>
      <c r="W722">
        <f>Table1[[#This Row],[Profit]]/Table1[[#This Row],[Budget]]</f>
        <v>0.49879895000000002</v>
      </c>
      <c r="X722" s="22" t="str">
        <f>IF(L722="","",
IF(L722&lt;Predictability!$B$1,"Low",
IF(L722&lt;=Predictability!$B$2,"Mid","High")))</f>
        <v>Mid</v>
      </c>
      <c r="Y722" s="22">
        <f t="shared" si="23"/>
        <v>0</v>
      </c>
    </row>
    <row r="723" spans="1:25" x14ac:dyDescent="0.2">
      <c r="A723" t="s">
        <v>4123</v>
      </c>
      <c r="B723" t="s">
        <v>226</v>
      </c>
      <c r="C723" t="s">
        <v>405</v>
      </c>
      <c r="D723">
        <v>13000</v>
      </c>
      <c r="E723">
        <v>25126</v>
      </c>
      <c r="F723">
        <v>357</v>
      </c>
      <c r="G723">
        <v>0</v>
      </c>
      <c r="H723">
        <v>5.8</v>
      </c>
      <c r="I723">
        <v>61</v>
      </c>
      <c r="J723">
        <v>114</v>
      </c>
      <c r="K723">
        <v>32885565</v>
      </c>
      <c r="L723">
        <v>80000000</v>
      </c>
      <c r="M723" s="2">
        <f>VLOOKUP(A723,Sheet2!$A$1:G4447,2,0)</f>
        <v>35170</v>
      </c>
      <c r="N723" t="str">
        <f>VLOOKUP(A723,Sheet2!$A$1:G4447,3,0)</f>
        <v>Color</v>
      </c>
      <c r="O723" t="str">
        <f>VLOOKUP(A723,Sheet2!$A$1:G4447,4,0)</f>
        <v>Action</v>
      </c>
      <c r="P723" t="str">
        <f>VLOOKUP(A723,Sheet2!$A$1:G4447,5,0)</f>
        <v>English</v>
      </c>
      <c r="Q723" t="str">
        <f>VLOOKUP(A723,Sheet2!$A$1:G4447,6,0)</f>
        <v>USA</v>
      </c>
      <c r="R723" t="str">
        <f>VLOOKUP(A723,Sheet2!$A$1:G4447,7,0)</f>
        <v>PG-13</v>
      </c>
      <c r="S723" t="str">
        <f>IF(Table1[[#This Row],[Language]]="English","English","Other language")</f>
        <v>English</v>
      </c>
      <c r="T723">
        <f>Table1[[#This Row],[Gross Revenue]]-Table1[[#This Row],[Budget]]</f>
        <v>-47114435</v>
      </c>
      <c r="U723" s="1">
        <f>(Table1[[#This Row],[Gross Revenue]]/Table1[[#This Row],[Budget]])-1</f>
        <v>-0.58893043749999996</v>
      </c>
      <c r="V723" t="str">
        <f t="shared" si="22"/>
        <v>111-130 minutes</v>
      </c>
      <c r="W723">
        <f>Table1[[#This Row],[Profit]]/Table1[[#This Row],[Budget]]</f>
        <v>-0.58893043749999996</v>
      </c>
      <c r="X723" s="22" t="str">
        <f>IF(L723="","",
IF(L723&lt;Predictability!$B$1,"Low",
IF(L723&lt;=Predictability!$B$2,"Mid","High")))</f>
        <v>High</v>
      </c>
      <c r="Y723" s="22">
        <f t="shared" si="23"/>
        <v>0</v>
      </c>
    </row>
    <row r="724" spans="1:25" x14ac:dyDescent="0.2">
      <c r="A724" t="s">
        <v>4267</v>
      </c>
      <c r="B724" t="s">
        <v>1137</v>
      </c>
      <c r="C724" t="s">
        <v>1246</v>
      </c>
      <c r="D724">
        <v>10000</v>
      </c>
      <c r="E724">
        <v>14006</v>
      </c>
      <c r="F724">
        <v>12000</v>
      </c>
      <c r="G724">
        <v>0</v>
      </c>
      <c r="H724">
        <v>5.9</v>
      </c>
      <c r="I724">
        <v>60</v>
      </c>
      <c r="J724">
        <v>107</v>
      </c>
      <c r="K724">
        <v>82670733</v>
      </c>
      <c r="L724">
        <v>60000000</v>
      </c>
      <c r="M724" s="2">
        <f>VLOOKUP(A724,Sheet2!$A$1:G4448,2,0)</f>
        <v>32906</v>
      </c>
      <c r="N724" t="str">
        <f>VLOOKUP(A724,Sheet2!$A$1:G4448,3,0)</f>
        <v>Color</v>
      </c>
      <c r="O724" t="str">
        <f>VLOOKUP(A724,Sheet2!$A$1:G4448,4,0)</f>
        <v>Action</v>
      </c>
      <c r="P724" t="str">
        <f>VLOOKUP(A724,Sheet2!$A$1:G4448,5,0)</f>
        <v>English</v>
      </c>
      <c r="Q724" t="str">
        <f>VLOOKUP(A724,Sheet2!$A$1:G4448,6,0)</f>
        <v>USA</v>
      </c>
      <c r="R724" t="str">
        <f>VLOOKUP(A724,Sheet2!$A$1:G4448,7,0)</f>
        <v>PG-13</v>
      </c>
      <c r="S724" t="str">
        <f>IF(Table1[[#This Row],[Language]]="English","English","Other language")</f>
        <v>English</v>
      </c>
      <c r="T724">
        <f>Table1[[#This Row],[Gross Revenue]]-Table1[[#This Row],[Budget]]</f>
        <v>22670733</v>
      </c>
      <c r="U724" s="1">
        <f>(Table1[[#This Row],[Gross Revenue]]/Table1[[#This Row],[Budget]])-1</f>
        <v>0.37784554999999997</v>
      </c>
      <c r="V724" t="str">
        <f t="shared" si="22"/>
        <v>90-110 minutes</v>
      </c>
      <c r="W724">
        <f>Table1[[#This Row],[Profit]]/Table1[[#This Row],[Budget]]</f>
        <v>0.37784554999999997</v>
      </c>
      <c r="X724" s="22" t="str">
        <f>IF(L724="","",
IF(L724&lt;Predictability!$B$1,"Low",
IF(L724&lt;=Predictability!$B$2,"Mid","High")))</f>
        <v>High</v>
      </c>
      <c r="Y724" s="22">
        <f t="shared" si="23"/>
        <v>0</v>
      </c>
    </row>
    <row r="725" spans="1:25" x14ac:dyDescent="0.2">
      <c r="A725" t="s">
        <v>6638</v>
      </c>
      <c r="B725" t="s">
        <v>302</v>
      </c>
      <c r="C725" t="s">
        <v>1461</v>
      </c>
      <c r="D725">
        <v>14000</v>
      </c>
      <c r="E725">
        <v>18643</v>
      </c>
      <c r="F725">
        <v>0</v>
      </c>
      <c r="G725">
        <v>10000</v>
      </c>
      <c r="H725">
        <v>7.7</v>
      </c>
      <c r="I725">
        <v>152</v>
      </c>
      <c r="J725">
        <v>102</v>
      </c>
      <c r="K725">
        <v>7993039</v>
      </c>
      <c r="L725">
        <v>6900000</v>
      </c>
      <c r="M725" s="2">
        <f>VLOOKUP(A725,Sheet2!$A$1:G4449,2,0)</f>
        <v>34207</v>
      </c>
      <c r="N725" t="str">
        <f>VLOOKUP(A725,Sheet2!$A$1:G4449,3,0)</f>
        <v>Color</v>
      </c>
      <c r="O725" t="str">
        <f>VLOOKUP(A725,Sheet2!$A$1:G4449,4,0)</f>
        <v>Comedy</v>
      </c>
      <c r="P725" t="str">
        <f>VLOOKUP(A725,Sheet2!$A$1:G4449,5,0)</f>
        <v>English</v>
      </c>
      <c r="Q725" t="str">
        <f>VLOOKUP(A725,Sheet2!$A$1:G4449,6,0)</f>
        <v>USA</v>
      </c>
      <c r="R725" t="str">
        <f>VLOOKUP(A725,Sheet2!$A$1:G4449,7,0)</f>
        <v>R</v>
      </c>
      <c r="S725" t="str">
        <f>IF(Table1[[#This Row],[Language]]="English","English","Other language")</f>
        <v>English</v>
      </c>
      <c r="T725">
        <f>Table1[[#This Row],[Gross Revenue]]-Table1[[#This Row],[Budget]]</f>
        <v>1093039</v>
      </c>
      <c r="U725" s="1">
        <f>(Table1[[#This Row],[Gross Revenue]]/Table1[[#This Row],[Budget]])-1</f>
        <v>0.15841144927536233</v>
      </c>
      <c r="V725" t="str">
        <f t="shared" si="22"/>
        <v>90-110 minutes</v>
      </c>
      <c r="W725">
        <f>Table1[[#This Row],[Profit]]/Table1[[#This Row],[Budget]]</f>
        <v>0.15841144927536233</v>
      </c>
      <c r="X725" s="22" t="str">
        <f>IF(L725="","",
IF(L725&lt;Predictability!$B$1,"Low",
IF(L725&lt;=Predictability!$B$2,"Mid","High")))</f>
        <v>Low</v>
      </c>
      <c r="Y725" s="22">
        <f t="shared" si="23"/>
        <v>0</v>
      </c>
    </row>
    <row r="726" spans="1:25" x14ac:dyDescent="0.2">
      <c r="A726" t="s">
        <v>5007</v>
      </c>
      <c r="B726" t="s">
        <v>1823</v>
      </c>
      <c r="C726" t="s">
        <v>2011</v>
      </c>
      <c r="D726">
        <v>3000</v>
      </c>
      <c r="E726">
        <v>4253</v>
      </c>
      <c r="F726">
        <v>76</v>
      </c>
      <c r="G726">
        <v>0</v>
      </c>
      <c r="H726">
        <v>6.5</v>
      </c>
      <c r="I726">
        <v>217</v>
      </c>
      <c r="J726">
        <v>118</v>
      </c>
      <c r="K726">
        <v>10880926</v>
      </c>
      <c r="L726">
        <v>30000000</v>
      </c>
      <c r="M726" s="2">
        <f>VLOOKUP(A726,Sheet2!$A$1:G4450,2,0)</f>
        <v>41516</v>
      </c>
      <c r="N726" t="str">
        <f>VLOOKUP(A726,Sheet2!$A$1:G4450,3,0)</f>
        <v>Color</v>
      </c>
      <c r="O726" t="str">
        <f>VLOOKUP(A726,Sheet2!$A$1:G4450,4,0)</f>
        <v>Action</v>
      </c>
      <c r="P726" t="str">
        <f>VLOOKUP(A726,Sheet2!$A$1:G4450,5,0)</f>
        <v>English</v>
      </c>
      <c r="Q726" t="str">
        <f>VLOOKUP(A726,Sheet2!$A$1:G4450,6,0)</f>
        <v>USA</v>
      </c>
      <c r="R726" t="str">
        <f>VLOOKUP(A726,Sheet2!$A$1:G4450,7,0)</f>
        <v>R</v>
      </c>
      <c r="S726" t="str">
        <f>IF(Table1[[#This Row],[Language]]="English","English","Other language")</f>
        <v>English</v>
      </c>
      <c r="T726">
        <f>Table1[[#This Row],[Gross Revenue]]-Table1[[#This Row],[Budget]]</f>
        <v>-19119074</v>
      </c>
      <c r="U726" s="1">
        <f>(Table1[[#This Row],[Gross Revenue]]/Table1[[#This Row],[Budget]])-1</f>
        <v>-0.63730246666666668</v>
      </c>
      <c r="V726" t="str">
        <f t="shared" si="22"/>
        <v>111-130 minutes</v>
      </c>
      <c r="W726">
        <f>Table1[[#This Row],[Profit]]/Table1[[#This Row],[Budget]]</f>
        <v>-0.63730246666666668</v>
      </c>
      <c r="X726" s="22" t="str">
        <f>IF(L726="","",
IF(L726&lt;Predictability!$B$1,"Low",
IF(L726&lt;=Predictability!$B$2,"Mid","High")))</f>
        <v>Mid</v>
      </c>
      <c r="Y726" s="22">
        <f t="shared" si="23"/>
        <v>0</v>
      </c>
    </row>
    <row r="727" spans="1:25" x14ac:dyDescent="0.2">
      <c r="A727" t="s">
        <v>4373</v>
      </c>
      <c r="B727" t="s">
        <v>50</v>
      </c>
      <c r="C727" t="s">
        <v>1487</v>
      </c>
      <c r="D727">
        <v>3000</v>
      </c>
      <c r="E727">
        <v>6861</v>
      </c>
      <c r="F727">
        <v>0</v>
      </c>
      <c r="G727">
        <v>645</v>
      </c>
      <c r="H727">
        <v>6</v>
      </c>
      <c r="I727">
        <v>37</v>
      </c>
      <c r="J727">
        <v>96</v>
      </c>
      <c r="K727">
        <v>15062898</v>
      </c>
      <c r="L727">
        <v>14000000</v>
      </c>
      <c r="M727" s="2">
        <f>VLOOKUP(A727,Sheet2!$A$1:G4451,2,0)</f>
        <v>36042</v>
      </c>
      <c r="N727" t="str">
        <f>VLOOKUP(A727,Sheet2!$A$1:G4451,3,0)</f>
        <v>Color</v>
      </c>
      <c r="O727" t="str">
        <f>VLOOKUP(A727,Sheet2!$A$1:G4451,4,0)</f>
        <v>Comedy</v>
      </c>
      <c r="P727" t="str">
        <f>VLOOKUP(A727,Sheet2!$A$1:G4451,5,0)</f>
        <v>English</v>
      </c>
      <c r="Q727" t="str">
        <f>VLOOKUP(A727,Sheet2!$A$1:G4451,6,0)</f>
        <v>USA</v>
      </c>
      <c r="R727" t="str">
        <f>VLOOKUP(A727,Sheet2!$A$1:G4451,7,0)</f>
        <v>R</v>
      </c>
      <c r="S727" t="str">
        <f>IF(Table1[[#This Row],[Language]]="English","English","Other language")</f>
        <v>English</v>
      </c>
      <c r="T727">
        <f>Table1[[#This Row],[Gross Revenue]]-Table1[[#This Row],[Budget]]</f>
        <v>1062898</v>
      </c>
      <c r="U727" s="1">
        <f>(Table1[[#This Row],[Gross Revenue]]/Table1[[#This Row],[Budget]])-1</f>
        <v>7.5921285714285691E-2</v>
      </c>
      <c r="V727" t="str">
        <f t="shared" si="22"/>
        <v>90-110 minutes</v>
      </c>
      <c r="W727">
        <f>Table1[[#This Row],[Profit]]/Table1[[#This Row],[Budget]]</f>
        <v>7.5921285714285719E-2</v>
      </c>
      <c r="X727" s="22" t="str">
        <f>IF(L727="","",
IF(L727&lt;Predictability!$B$1,"Low",
IF(L727&lt;=Predictability!$B$2,"Mid","High")))</f>
        <v>Mid</v>
      </c>
      <c r="Y727" s="22">
        <f t="shared" si="23"/>
        <v>0</v>
      </c>
    </row>
    <row r="728" spans="1:25" x14ac:dyDescent="0.2">
      <c r="A728" t="s">
        <v>5046</v>
      </c>
      <c r="B728" t="s">
        <v>2034</v>
      </c>
      <c r="C728" t="s">
        <v>2035</v>
      </c>
      <c r="D728">
        <v>276</v>
      </c>
      <c r="E728">
        <v>903</v>
      </c>
      <c r="F728">
        <v>0</v>
      </c>
      <c r="G728">
        <v>0</v>
      </c>
      <c r="H728">
        <v>7.6</v>
      </c>
      <c r="I728">
        <v>77</v>
      </c>
      <c r="J728">
        <v>122</v>
      </c>
      <c r="K728">
        <v>39025000</v>
      </c>
      <c r="L728">
        <v>11000000</v>
      </c>
      <c r="M728" s="2">
        <f>VLOOKUP(A728,Sheet2!$A$1:G4452,2,0)</f>
        <v>34962</v>
      </c>
      <c r="N728" t="str">
        <f>VLOOKUP(A728,Sheet2!$A$1:G4452,3,0)</f>
        <v>Color</v>
      </c>
      <c r="O728" t="str">
        <f>VLOOKUP(A728,Sheet2!$A$1:G4452,4,0)</f>
        <v>Crime</v>
      </c>
      <c r="P728" t="str">
        <f>VLOOKUP(A728,Sheet2!$A$1:G4452,5,0)</f>
        <v>English</v>
      </c>
      <c r="Q728" t="str">
        <f>VLOOKUP(A728,Sheet2!$A$1:G4452,6,0)</f>
        <v>UK</v>
      </c>
      <c r="R728" t="str">
        <f>VLOOKUP(A728,Sheet2!$A$1:G4452,7,0)</f>
        <v>R</v>
      </c>
      <c r="S728" t="str">
        <f>IF(Table1[[#This Row],[Language]]="English","English","Other language")</f>
        <v>English</v>
      </c>
      <c r="T728">
        <f>Table1[[#This Row],[Gross Revenue]]-Table1[[#This Row],[Budget]]</f>
        <v>28025000</v>
      </c>
      <c r="U728" s="1">
        <f>(Table1[[#This Row],[Gross Revenue]]/Table1[[#This Row],[Budget]])-1</f>
        <v>2.5477272727272728</v>
      </c>
      <c r="V728" t="str">
        <f t="shared" si="22"/>
        <v>111-130 minutes</v>
      </c>
      <c r="W728">
        <f>Table1[[#This Row],[Profit]]/Table1[[#This Row],[Budget]]</f>
        <v>2.5477272727272728</v>
      </c>
      <c r="X728" s="22" t="str">
        <f>IF(L728="","",
IF(L728&lt;Predictability!$B$1,"Low",
IF(L728&lt;=Predictability!$B$2,"Mid","High")))</f>
        <v>Mid</v>
      </c>
      <c r="Y728" s="22">
        <f t="shared" si="23"/>
        <v>1</v>
      </c>
    </row>
    <row r="729" spans="1:25" x14ac:dyDescent="0.2">
      <c r="A729" t="s">
        <v>7029</v>
      </c>
      <c r="B729" t="s">
        <v>2354</v>
      </c>
      <c r="C729" t="s">
        <v>3105</v>
      </c>
      <c r="D729">
        <v>680</v>
      </c>
      <c r="E729">
        <v>1311</v>
      </c>
      <c r="F729">
        <v>222</v>
      </c>
      <c r="G729">
        <v>0</v>
      </c>
      <c r="H729">
        <v>7.7</v>
      </c>
      <c r="I729">
        <v>99</v>
      </c>
      <c r="J729">
        <v>90</v>
      </c>
      <c r="K729">
        <v>6013</v>
      </c>
      <c r="L729">
        <v>695393</v>
      </c>
      <c r="M729" s="2">
        <f>VLOOKUP(A729,Sheet2!$A$1:G4453,2,0)</f>
        <v>38222</v>
      </c>
      <c r="N729" t="str">
        <f>VLOOKUP(A729,Sheet2!$A$1:G4453,3,0)</f>
        <v>Black and White</v>
      </c>
      <c r="O729" t="str">
        <f>VLOOKUP(A729,Sheet2!$A$1:G4453,4,0)</f>
        <v>Crime</v>
      </c>
      <c r="P729" t="str">
        <f>VLOOKUP(A729,Sheet2!$A$1:G4453,5,0)</f>
        <v>English</v>
      </c>
      <c r="Q729" t="str">
        <f>VLOOKUP(A729,Sheet2!$A$1:G4453,6,0)</f>
        <v>UK</v>
      </c>
      <c r="R729">
        <f>VLOOKUP(A729,Sheet2!$A$1:G4453,7,0)</f>
        <v>0</v>
      </c>
      <c r="S729" t="str">
        <f>IF(Table1[[#This Row],[Language]]="English","English","Other language")</f>
        <v>English</v>
      </c>
      <c r="T729">
        <f>Table1[[#This Row],[Gross Revenue]]-Table1[[#This Row],[Budget]]</f>
        <v>-689380</v>
      </c>
      <c r="U729" s="1">
        <f>(Table1[[#This Row],[Gross Revenue]]/Table1[[#This Row],[Budget]])-1</f>
        <v>-0.99135309098596047</v>
      </c>
      <c r="V729" t="str">
        <f t="shared" si="22"/>
        <v>90-110 minutes</v>
      </c>
      <c r="W729">
        <f>Table1[[#This Row],[Profit]]/Table1[[#This Row],[Budget]]</f>
        <v>-0.99135309098596047</v>
      </c>
      <c r="X729" s="22" t="str">
        <f>IF(L729="","",
IF(L729&lt;Predictability!$B$1,"Low",
IF(L729&lt;=Predictability!$B$2,"Mid","High")))</f>
        <v>Low</v>
      </c>
      <c r="Y729" s="22">
        <f t="shared" si="23"/>
        <v>0</v>
      </c>
    </row>
    <row r="730" spans="1:25" x14ac:dyDescent="0.2">
      <c r="A730" t="s">
        <v>6859</v>
      </c>
      <c r="B730" t="s">
        <v>725</v>
      </c>
      <c r="C730" t="s">
        <v>1645</v>
      </c>
      <c r="D730">
        <v>49000</v>
      </c>
      <c r="E730">
        <v>51609</v>
      </c>
      <c r="F730">
        <v>608</v>
      </c>
      <c r="G730">
        <v>23000</v>
      </c>
      <c r="H730">
        <v>8</v>
      </c>
      <c r="I730">
        <v>96</v>
      </c>
      <c r="J730">
        <v>128</v>
      </c>
      <c r="K730">
        <v>95860116</v>
      </c>
      <c r="L730">
        <v>16400000</v>
      </c>
      <c r="M730" s="2">
        <f>VLOOKUP(A730,Sheet2!$A$1:G4454,2,0)</f>
        <v>32512</v>
      </c>
      <c r="N730" t="str">
        <f>VLOOKUP(A730,Sheet2!$A$1:G4454,3,0)</f>
        <v>Color</v>
      </c>
      <c r="O730" t="str">
        <f>VLOOKUP(A730,Sheet2!$A$1:G4454,4,0)</f>
        <v>Comedy</v>
      </c>
      <c r="P730" t="str">
        <f>VLOOKUP(A730,Sheet2!$A$1:G4454,5,0)</f>
        <v>English</v>
      </c>
      <c r="Q730" t="str">
        <f>VLOOKUP(A730,Sheet2!$A$1:G4454,6,0)</f>
        <v>USA</v>
      </c>
      <c r="R730" t="str">
        <f>VLOOKUP(A730,Sheet2!$A$1:G4454,7,0)</f>
        <v>PG</v>
      </c>
      <c r="S730" t="str">
        <f>IF(Table1[[#This Row],[Language]]="English","English","Other language")</f>
        <v>English</v>
      </c>
      <c r="T730">
        <f>Table1[[#This Row],[Gross Revenue]]-Table1[[#This Row],[Budget]]</f>
        <v>79460116</v>
      </c>
      <c r="U730" s="1">
        <f>(Table1[[#This Row],[Gross Revenue]]/Table1[[#This Row],[Budget]])-1</f>
        <v>4.8451290243902436</v>
      </c>
      <c r="V730" t="str">
        <f t="shared" si="22"/>
        <v>111-130 minutes</v>
      </c>
      <c r="W730">
        <f>Table1[[#This Row],[Profit]]/Table1[[#This Row],[Budget]]</f>
        <v>4.8451290243902436</v>
      </c>
      <c r="X730" s="22" t="str">
        <f>IF(L730="","",
IF(L730&lt;Predictability!$B$1,"Low",
IF(L730&lt;=Predictability!$B$2,"Mid","High")))</f>
        <v>Mid</v>
      </c>
      <c r="Y730" s="22">
        <f t="shared" si="23"/>
        <v>1</v>
      </c>
    </row>
    <row r="731" spans="1:25" x14ac:dyDescent="0.2">
      <c r="A731" t="s">
        <v>4841</v>
      </c>
      <c r="B731" t="s">
        <v>1898</v>
      </c>
      <c r="C731" t="s">
        <v>1594</v>
      </c>
      <c r="D731">
        <v>35</v>
      </c>
      <c r="E731">
        <v>116</v>
      </c>
      <c r="F731">
        <v>75</v>
      </c>
      <c r="G731">
        <v>23000</v>
      </c>
      <c r="H731">
        <v>6.4</v>
      </c>
      <c r="I731">
        <v>224</v>
      </c>
      <c r="J731">
        <v>91</v>
      </c>
      <c r="K731">
        <v>41709</v>
      </c>
      <c r="L731">
        <v>800000</v>
      </c>
      <c r="M731" s="2">
        <f>VLOOKUP(A731,Sheet2!$A$1:G4455,2,0)</f>
        <v>39860</v>
      </c>
      <c r="N731" t="str">
        <f>VLOOKUP(A731,Sheet2!$A$1:G4455,3,0)</f>
        <v>Color</v>
      </c>
      <c r="O731" t="str">
        <f>VLOOKUP(A731,Sheet2!$A$1:G4455,4,0)</f>
        <v>Comedy</v>
      </c>
      <c r="P731" t="str">
        <f>VLOOKUP(A731,Sheet2!$A$1:G4455,5,0)</f>
        <v>Norwegian</v>
      </c>
      <c r="Q731" t="str">
        <f>VLOOKUP(A731,Sheet2!$A$1:G4455,6,0)</f>
        <v>Norway</v>
      </c>
      <c r="R731" t="str">
        <f>VLOOKUP(A731,Sheet2!$A$1:G4455,7,0)</f>
        <v>Not Rated</v>
      </c>
      <c r="S731" t="str">
        <f>IF(Table1[[#This Row],[Language]]="English","English","Other language")</f>
        <v>Other language</v>
      </c>
      <c r="T731">
        <f>Table1[[#This Row],[Gross Revenue]]-Table1[[#This Row],[Budget]]</f>
        <v>-758291</v>
      </c>
      <c r="U731" s="1">
        <f>(Table1[[#This Row],[Gross Revenue]]/Table1[[#This Row],[Budget]])-1</f>
        <v>-0.94786375</v>
      </c>
      <c r="V731" t="str">
        <f t="shared" si="22"/>
        <v>90-110 minutes</v>
      </c>
      <c r="W731">
        <f>Table1[[#This Row],[Profit]]/Table1[[#This Row],[Budget]]</f>
        <v>-0.94786375</v>
      </c>
      <c r="X731" s="22" t="str">
        <f>IF(L731="","",
IF(L731&lt;Predictability!$B$1,"Low",
IF(L731&lt;=Predictability!$B$2,"Mid","High")))</f>
        <v>Low</v>
      </c>
      <c r="Y731" s="22">
        <f t="shared" si="23"/>
        <v>0</v>
      </c>
    </row>
    <row r="732" spans="1:25" x14ac:dyDescent="0.2">
      <c r="A732" t="s">
        <v>6905</v>
      </c>
      <c r="B732" t="s">
        <v>513</v>
      </c>
      <c r="C732" t="s">
        <v>328</v>
      </c>
      <c r="D732">
        <v>16000</v>
      </c>
      <c r="E732">
        <v>27575</v>
      </c>
      <c r="F732">
        <v>24</v>
      </c>
      <c r="G732">
        <v>0</v>
      </c>
      <c r="H732">
        <v>6.3</v>
      </c>
      <c r="I732">
        <v>162</v>
      </c>
      <c r="J732">
        <v>95</v>
      </c>
      <c r="K732">
        <v>65804</v>
      </c>
      <c r="L732">
        <v>12000000</v>
      </c>
      <c r="M732" s="2">
        <f>VLOOKUP(A732,Sheet2!$A$1:G4456,2,0)</f>
        <v>41070</v>
      </c>
      <c r="N732" t="str">
        <f>VLOOKUP(A732,Sheet2!$A$1:G4456,3,0)</f>
        <v>Color</v>
      </c>
      <c r="O732" t="str">
        <f>VLOOKUP(A732,Sheet2!$A$1:G4456,4,0)</f>
        <v>Crime</v>
      </c>
      <c r="P732" t="str">
        <f>VLOOKUP(A732,Sheet2!$A$1:G4456,5,0)</f>
        <v>English</v>
      </c>
      <c r="Q732" t="str">
        <f>VLOOKUP(A732,Sheet2!$A$1:G4456,6,0)</f>
        <v>USA</v>
      </c>
      <c r="R732" t="str">
        <f>VLOOKUP(A732,Sheet2!$A$1:G4456,7,0)</f>
        <v>R</v>
      </c>
      <c r="S732" t="str">
        <f>IF(Table1[[#This Row],[Language]]="English","English","Other language")</f>
        <v>English</v>
      </c>
      <c r="T732">
        <f>Table1[[#This Row],[Gross Revenue]]-Table1[[#This Row],[Budget]]</f>
        <v>-11934196</v>
      </c>
      <c r="U732" s="1">
        <f>(Table1[[#This Row],[Gross Revenue]]/Table1[[#This Row],[Budget]])-1</f>
        <v>-0.99451633333333334</v>
      </c>
      <c r="V732" t="str">
        <f t="shared" si="22"/>
        <v>90-110 minutes</v>
      </c>
      <c r="W732">
        <f>Table1[[#This Row],[Profit]]/Table1[[#This Row],[Budget]]</f>
        <v>-0.99451633333333334</v>
      </c>
      <c r="X732" s="22" t="str">
        <f>IF(L732="","",
IF(L732&lt;Predictability!$B$1,"Low",
IF(L732&lt;=Predictability!$B$2,"Mid","High")))</f>
        <v>Mid</v>
      </c>
      <c r="Y732" s="22">
        <f t="shared" si="23"/>
        <v>0</v>
      </c>
    </row>
    <row r="733" spans="1:25" x14ac:dyDescent="0.2">
      <c r="A733" t="s">
        <v>4812</v>
      </c>
      <c r="B733" t="s">
        <v>800</v>
      </c>
      <c r="C733" t="s">
        <v>1868</v>
      </c>
      <c r="D733">
        <v>17000</v>
      </c>
      <c r="E733">
        <v>19945</v>
      </c>
      <c r="F733">
        <v>529</v>
      </c>
      <c r="G733">
        <v>14000</v>
      </c>
      <c r="H733">
        <v>6.3</v>
      </c>
      <c r="I733">
        <v>162</v>
      </c>
      <c r="J733">
        <v>108</v>
      </c>
      <c r="K733">
        <v>80014842</v>
      </c>
      <c r="L733">
        <v>25000000</v>
      </c>
      <c r="M733" s="2">
        <f>VLOOKUP(A733,Sheet2!$A$1:G4457,2,0)</f>
        <v>40284</v>
      </c>
      <c r="N733" t="str">
        <f>VLOOKUP(A733,Sheet2!$A$1:G4457,3,0)</f>
        <v>Color</v>
      </c>
      <c r="O733" t="str">
        <f>VLOOKUP(A733,Sheet2!$A$1:G4457,4,0)</f>
        <v>Drama</v>
      </c>
      <c r="P733" t="str">
        <f>VLOOKUP(A733,Sheet2!$A$1:G4457,5,0)</f>
        <v>English</v>
      </c>
      <c r="Q733" t="str">
        <f>VLOOKUP(A733,Sheet2!$A$1:G4457,6,0)</f>
        <v>USA</v>
      </c>
      <c r="R733" t="str">
        <f>VLOOKUP(A733,Sheet2!$A$1:G4457,7,0)</f>
        <v>PG-13</v>
      </c>
      <c r="S733" t="str">
        <f>IF(Table1[[#This Row],[Language]]="English","English","Other language")</f>
        <v>English</v>
      </c>
      <c r="T733">
        <f>Table1[[#This Row],[Gross Revenue]]-Table1[[#This Row],[Budget]]</f>
        <v>55014842</v>
      </c>
      <c r="U733" s="1">
        <f>(Table1[[#This Row],[Gross Revenue]]/Table1[[#This Row],[Budget]])-1</f>
        <v>2.2005936799999999</v>
      </c>
      <c r="V733" t="str">
        <f t="shared" si="22"/>
        <v>90-110 minutes</v>
      </c>
      <c r="W733">
        <f>Table1[[#This Row],[Profit]]/Table1[[#This Row],[Budget]]</f>
        <v>2.2005936799999999</v>
      </c>
      <c r="X733" s="22" t="str">
        <f>IF(L733="","",
IF(L733&lt;Predictability!$B$1,"Low",
IF(L733&lt;=Predictability!$B$2,"Mid","High")))</f>
        <v>Mid</v>
      </c>
      <c r="Y733" s="22">
        <f t="shared" si="23"/>
        <v>1</v>
      </c>
    </row>
    <row r="734" spans="1:25" x14ac:dyDescent="0.2">
      <c r="A734" t="s">
        <v>5131</v>
      </c>
      <c r="B734" t="s">
        <v>1738</v>
      </c>
      <c r="C734" t="s">
        <v>2094</v>
      </c>
      <c r="D734">
        <v>947</v>
      </c>
      <c r="E734">
        <v>2572</v>
      </c>
      <c r="F734">
        <v>346</v>
      </c>
      <c r="G734">
        <v>532</v>
      </c>
      <c r="H734">
        <v>6.6</v>
      </c>
      <c r="I734">
        <v>100</v>
      </c>
      <c r="J734">
        <v>102</v>
      </c>
      <c r="K734">
        <v>23106</v>
      </c>
      <c r="L734">
        <v>50000000</v>
      </c>
      <c r="M734" s="2">
        <f>VLOOKUP(A734,Sheet2!$A$1:G4458,2,0)</f>
        <v>38012</v>
      </c>
      <c r="N734" t="str">
        <f>VLOOKUP(A734,Sheet2!$A$1:G4458,3,0)</f>
        <v>Color</v>
      </c>
      <c r="O734" t="str">
        <f>VLOOKUP(A734,Sheet2!$A$1:G4458,4,0)</f>
        <v>Comedy</v>
      </c>
      <c r="P734" t="str">
        <f>VLOOKUP(A734,Sheet2!$A$1:G4458,5,0)</f>
        <v>English</v>
      </c>
      <c r="Q734" t="str">
        <f>VLOOKUP(A734,Sheet2!$A$1:G4458,6,0)</f>
        <v>Italy</v>
      </c>
      <c r="R734" t="str">
        <f>VLOOKUP(A734,Sheet2!$A$1:G4458,7,0)</f>
        <v>Unrated</v>
      </c>
      <c r="S734" t="str">
        <f>IF(Table1[[#This Row],[Language]]="English","English","Other language")</f>
        <v>English</v>
      </c>
      <c r="T734">
        <f>Table1[[#This Row],[Gross Revenue]]-Table1[[#This Row],[Budget]]</f>
        <v>-49976894</v>
      </c>
      <c r="U734" s="1">
        <f>(Table1[[#This Row],[Gross Revenue]]/Table1[[#This Row],[Budget]])-1</f>
        <v>-0.99953787999999999</v>
      </c>
      <c r="V734" t="str">
        <f t="shared" si="22"/>
        <v>90-110 minutes</v>
      </c>
      <c r="W734">
        <f>Table1[[#This Row],[Profit]]/Table1[[#This Row],[Budget]]</f>
        <v>-0.99953787999999999</v>
      </c>
      <c r="X734" s="22" t="str">
        <f>IF(L734="","",
IF(L734&lt;Predictability!$B$1,"Low",
IF(L734&lt;=Predictability!$B$2,"Mid","High")))</f>
        <v>Mid</v>
      </c>
      <c r="Y734" s="22">
        <f t="shared" si="23"/>
        <v>0</v>
      </c>
    </row>
    <row r="735" spans="1:25" x14ac:dyDescent="0.2">
      <c r="A735" t="s">
        <v>6336</v>
      </c>
      <c r="B735" t="s">
        <v>1073</v>
      </c>
      <c r="C735" t="s">
        <v>709</v>
      </c>
      <c r="D735">
        <v>22000</v>
      </c>
      <c r="E735">
        <v>24324</v>
      </c>
      <c r="F735">
        <v>0</v>
      </c>
      <c r="G735">
        <v>0</v>
      </c>
      <c r="H735">
        <v>7.4</v>
      </c>
      <c r="I735">
        <v>168</v>
      </c>
      <c r="J735">
        <v>87</v>
      </c>
      <c r="K735">
        <v>8579684</v>
      </c>
      <c r="L735">
        <v>9000000</v>
      </c>
      <c r="M735" s="2">
        <f>VLOOKUP(A735,Sheet2!$A$1:G4459,2,0)</f>
        <v>39262</v>
      </c>
      <c r="N735" t="str">
        <f>VLOOKUP(A735,Sheet2!$A$1:G4459,3,0)</f>
        <v>Color</v>
      </c>
      <c r="O735" t="str">
        <f>VLOOKUP(A735,Sheet2!$A$1:G4459,4,0)</f>
        <v>Comedy</v>
      </c>
      <c r="P735" t="str">
        <f>VLOOKUP(A735,Sheet2!$A$1:G4459,5,0)</f>
        <v>English</v>
      </c>
      <c r="Q735" t="str">
        <f>VLOOKUP(A735,Sheet2!$A$1:G4459,6,0)</f>
        <v>USA</v>
      </c>
      <c r="R735" t="str">
        <f>VLOOKUP(A735,Sheet2!$A$1:G4459,7,0)</f>
        <v>R</v>
      </c>
      <c r="S735" t="str">
        <f>IF(Table1[[#This Row],[Language]]="English","English","Other language")</f>
        <v>English</v>
      </c>
      <c r="T735">
        <f>Table1[[#This Row],[Gross Revenue]]-Table1[[#This Row],[Budget]]</f>
        <v>-420316</v>
      </c>
      <c r="U735" s="1">
        <f>(Table1[[#This Row],[Gross Revenue]]/Table1[[#This Row],[Budget]])-1</f>
        <v>-4.6701777777777731E-2</v>
      </c>
      <c r="V735" t="str">
        <f t="shared" si="22"/>
        <v>&lt;90 minutes</v>
      </c>
      <c r="W735">
        <f>Table1[[#This Row],[Profit]]/Table1[[#This Row],[Budget]]</f>
        <v>-4.670177777777778E-2</v>
      </c>
      <c r="X735" s="22" t="str">
        <f>IF(L735="","",
IF(L735&lt;Predictability!$B$1,"Low",
IF(L735&lt;=Predictability!$B$2,"Mid","High")))</f>
        <v>Mid</v>
      </c>
      <c r="Y735" s="22">
        <f t="shared" si="23"/>
        <v>0</v>
      </c>
    </row>
    <row r="736" spans="1:25" x14ac:dyDescent="0.2">
      <c r="A736" t="s">
        <v>4902</v>
      </c>
      <c r="B736" t="s">
        <v>362</v>
      </c>
      <c r="C736" t="s">
        <v>1808</v>
      </c>
      <c r="D736">
        <v>13000</v>
      </c>
      <c r="E736">
        <v>25599</v>
      </c>
      <c r="F736">
        <v>0</v>
      </c>
      <c r="G736">
        <v>8000</v>
      </c>
      <c r="H736">
        <v>6.4</v>
      </c>
      <c r="I736">
        <v>49</v>
      </c>
      <c r="J736">
        <v>104</v>
      </c>
      <c r="K736">
        <v>58422650</v>
      </c>
      <c r="L736">
        <v>55000000</v>
      </c>
      <c r="M736" s="2">
        <f>VLOOKUP(A736,Sheet2!$A$1:G4460,2,0)</f>
        <v>33852</v>
      </c>
      <c r="N736" t="str">
        <f>VLOOKUP(A736,Sheet2!$A$1:G4460,3,0)</f>
        <v>Color</v>
      </c>
      <c r="O736" t="str">
        <f>VLOOKUP(A736,Sheet2!$A$1:G4460,4,0)</f>
        <v>Comedy</v>
      </c>
      <c r="P736" t="str">
        <f>VLOOKUP(A736,Sheet2!$A$1:G4460,5,0)</f>
        <v>English</v>
      </c>
      <c r="Q736" t="str">
        <f>VLOOKUP(A736,Sheet2!$A$1:G4460,6,0)</f>
        <v>USA</v>
      </c>
      <c r="R736" t="str">
        <f>VLOOKUP(A736,Sheet2!$A$1:G4460,7,0)</f>
        <v>PG-13</v>
      </c>
      <c r="S736" t="str">
        <f>IF(Table1[[#This Row],[Language]]="English","English","Other language")</f>
        <v>English</v>
      </c>
      <c r="T736">
        <f>Table1[[#This Row],[Gross Revenue]]-Table1[[#This Row],[Budget]]</f>
        <v>3422650</v>
      </c>
      <c r="U736" s="1">
        <f>(Table1[[#This Row],[Gross Revenue]]/Table1[[#This Row],[Budget]])-1</f>
        <v>6.2230000000000008E-2</v>
      </c>
      <c r="V736" t="str">
        <f t="shared" si="22"/>
        <v>90-110 minutes</v>
      </c>
      <c r="W736">
        <f>Table1[[#This Row],[Profit]]/Table1[[#This Row],[Budget]]</f>
        <v>6.2230000000000001E-2</v>
      </c>
      <c r="X736" s="22" t="str">
        <f>IF(L736="","",
IF(L736&lt;Predictability!$B$1,"Low",
IF(L736&lt;=Predictability!$B$2,"Mid","High")))</f>
        <v>High</v>
      </c>
      <c r="Y736" s="22">
        <f t="shared" si="23"/>
        <v>0</v>
      </c>
    </row>
    <row r="737" spans="1:25" x14ac:dyDescent="0.2">
      <c r="A737" t="s">
        <v>4883</v>
      </c>
      <c r="B737" t="s">
        <v>150</v>
      </c>
      <c r="C737" t="s">
        <v>882</v>
      </c>
      <c r="D737">
        <v>26000</v>
      </c>
      <c r="E737">
        <v>28643</v>
      </c>
      <c r="F737">
        <v>545</v>
      </c>
      <c r="G737">
        <v>0</v>
      </c>
      <c r="H737">
        <v>6.4</v>
      </c>
      <c r="I737">
        <v>230</v>
      </c>
      <c r="J737">
        <v>111</v>
      </c>
      <c r="K737">
        <v>36064910</v>
      </c>
      <c r="L737">
        <v>45000000</v>
      </c>
      <c r="M737" s="2">
        <f>VLOOKUP(A737,Sheet2!$A$1:G4461,2,0)</f>
        <v>39792</v>
      </c>
      <c r="N737" t="str">
        <f>VLOOKUP(A737,Sheet2!$A$1:G4461,3,0)</f>
        <v>Color</v>
      </c>
      <c r="O737" t="str">
        <f>VLOOKUP(A737,Sheet2!$A$1:G4461,4,0)</f>
        <v>Action</v>
      </c>
      <c r="P737" t="str">
        <f>VLOOKUP(A737,Sheet2!$A$1:G4461,5,0)</f>
        <v>English</v>
      </c>
      <c r="Q737" t="str">
        <f>VLOOKUP(A737,Sheet2!$A$1:G4461,6,0)</f>
        <v>USA</v>
      </c>
      <c r="R737" t="str">
        <f>VLOOKUP(A737,Sheet2!$A$1:G4461,7,0)</f>
        <v>R</v>
      </c>
      <c r="S737" t="str">
        <f>IF(Table1[[#This Row],[Language]]="English","English","Other language")</f>
        <v>English</v>
      </c>
      <c r="T737">
        <f>Table1[[#This Row],[Gross Revenue]]-Table1[[#This Row],[Budget]]</f>
        <v>-8935090</v>
      </c>
      <c r="U737" s="1">
        <f>(Table1[[#This Row],[Gross Revenue]]/Table1[[#This Row],[Budget]])-1</f>
        <v>-0.19855755555555554</v>
      </c>
      <c r="V737" t="str">
        <f t="shared" si="22"/>
        <v>111-130 minutes</v>
      </c>
      <c r="W737">
        <f>Table1[[#This Row],[Profit]]/Table1[[#This Row],[Budget]]</f>
        <v>-0.19855755555555554</v>
      </c>
      <c r="X737" s="22" t="str">
        <f>IF(L737="","",
IF(L737&lt;Predictability!$B$1,"Low",
IF(L737&lt;=Predictability!$B$2,"Mid","High")))</f>
        <v>Mid</v>
      </c>
      <c r="Y737" s="22">
        <f t="shared" si="23"/>
        <v>0</v>
      </c>
    </row>
    <row r="738" spans="1:25" x14ac:dyDescent="0.2">
      <c r="A738" t="s">
        <v>5505</v>
      </c>
      <c r="B738" t="s">
        <v>2350</v>
      </c>
      <c r="C738" t="s">
        <v>2199</v>
      </c>
      <c r="D738">
        <v>856</v>
      </c>
      <c r="E738">
        <v>3309</v>
      </c>
      <c r="F738">
        <v>0</v>
      </c>
      <c r="G738">
        <v>0</v>
      </c>
      <c r="H738">
        <v>6.8</v>
      </c>
      <c r="I738">
        <v>166</v>
      </c>
      <c r="J738">
        <v>111</v>
      </c>
      <c r="K738">
        <v>9525276</v>
      </c>
      <c r="L738">
        <v>20000000</v>
      </c>
      <c r="M738" s="2">
        <f>VLOOKUP(A738,Sheet2!$A$1:G4462,2,0)</f>
        <v>39123</v>
      </c>
      <c r="N738" t="str">
        <f>VLOOKUP(A738,Sheet2!$A$1:G4462,3,0)</f>
        <v>Color</v>
      </c>
      <c r="O738" t="str">
        <f>VLOOKUP(A738,Sheet2!$A$1:G4462,4,0)</f>
        <v>Action</v>
      </c>
      <c r="P738" t="str">
        <f>VLOOKUP(A738,Sheet2!$A$1:G4462,5,0)</f>
        <v>English</v>
      </c>
      <c r="Q738" t="str">
        <f>VLOOKUP(A738,Sheet2!$A$1:G4462,6,0)</f>
        <v>USA</v>
      </c>
      <c r="R738" t="str">
        <f>VLOOKUP(A738,Sheet2!$A$1:G4462,7,0)</f>
        <v>R</v>
      </c>
      <c r="S738" t="str">
        <f>IF(Table1[[#This Row],[Language]]="English","English","Other language")</f>
        <v>English</v>
      </c>
      <c r="T738">
        <f>Table1[[#This Row],[Gross Revenue]]-Table1[[#This Row],[Budget]]</f>
        <v>-10474724</v>
      </c>
      <c r="U738" s="1">
        <f>(Table1[[#This Row],[Gross Revenue]]/Table1[[#This Row],[Budget]])-1</f>
        <v>-0.52373619999999999</v>
      </c>
      <c r="V738" t="str">
        <f t="shared" si="22"/>
        <v>111-130 minutes</v>
      </c>
      <c r="W738">
        <f>Table1[[#This Row],[Profit]]/Table1[[#This Row],[Budget]]</f>
        <v>-0.52373619999999999</v>
      </c>
      <c r="X738" s="22" t="str">
        <f>IF(L738="","",
IF(L738&lt;Predictability!$B$1,"Low",
IF(L738&lt;=Predictability!$B$2,"Mid","High")))</f>
        <v>Mid</v>
      </c>
      <c r="Y738" s="22">
        <f t="shared" si="23"/>
        <v>0</v>
      </c>
    </row>
    <row r="739" spans="1:25" x14ac:dyDescent="0.2">
      <c r="A739" t="s">
        <v>4847</v>
      </c>
      <c r="B739" t="s">
        <v>725</v>
      </c>
      <c r="C739" t="s">
        <v>1237</v>
      </c>
      <c r="D739">
        <v>49000</v>
      </c>
      <c r="E739">
        <v>52885</v>
      </c>
      <c r="F739">
        <v>0</v>
      </c>
      <c r="G739">
        <v>0</v>
      </c>
      <c r="H739">
        <v>6.4</v>
      </c>
      <c r="I739">
        <v>105</v>
      </c>
      <c r="J739">
        <v>109</v>
      </c>
      <c r="K739">
        <v>8355815</v>
      </c>
      <c r="L739">
        <v>55000000</v>
      </c>
      <c r="M739" s="2">
        <f>VLOOKUP(A739,Sheet2!$A$1:G4463,2,0)</f>
        <v>37352</v>
      </c>
      <c r="N739" t="str">
        <f>VLOOKUP(A739,Sheet2!$A$1:G4463,3,0)</f>
        <v>Color</v>
      </c>
      <c r="O739" t="str">
        <f>VLOOKUP(A739,Sheet2!$A$1:G4463,4,0)</f>
        <v>Comedy</v>
      </c>
      <c r="P739" t="str">
        <f>VLOOKUP(A739,Sheet2!$A$1:G4463,5,0)</f>
        <v>English</v>
      </c>
      <c r="Q739" t="str">
        <f>VLOOKUP(A739,Sheet2!$A$1:G4463,6,0)</f>
        <v>UK</v>
      </c>
      <c r="R739" t="str">
        <f>VLOOKUP(A739,Sheet2!$A$1:G4463,7,0)</f>
        <v>R</v>
      </c>
      <c r="S739" t="str">
        <f>IF(Table1[[#This Row],[Language]]="English","English","Other language")</f>
        <v>English</v>
      </c>
      <c r="T739">
        <f>Table1[[#This Row],[Gross Revenue]]-Table1[[#This Row],[Budget]]</f>
        <v>-46644185</v>
      </c>
      <c r="U739" s="1">
        <f>(Table1[[#This Row],[Gross Revenue]]/Table1[[#This Row],[Budget]])-1</f>
        <v>-0.84807609090909097</v>
      </c>
      <c r="V739" t="str">
        <f t="shared" si="22"/>
        <v>90-110 minutes</v>
      </c>
      <c r="W739">
        <f>Table1[[#This Row],[Profit]]/Table1[[#This Row],[Budget]]</f>
        <v>-0.84807609090909086</v>
      </c>
      <c r="X739" s="22" t="str">
        <f>IF(L739="","",
IF(L739&lt;Predictability!$B$1,"Low",
IF(L739&lt;=Predictability!$B$2,"Mid","High")))</f>
        <v>High</v>
      </c>
      <c r="Y739" s="22">
        <f t="shared" si="23"/>
        <v>0</v>
      </c>
    </row>
    <row r="740" spans="1:25" x14ac:dyDescent="0.2">
      <c r="A740" t="s">
        <v>5911</v>
      </c>
      <c r="B740" t="s">
        <v>2349</v>
      </c>
      <c r="C740" t="s">
        <v>2623</v>
      </c>
      <c r="D740">
        <v>342</v>
      </c>
      <c r="E740">
        <v>483</v>
      </c>
      <c r="F740">
        <v>0</v>
      </c>
      <c r="G740">
        <v>590</v>
      </c>
      <c r="H740">
        <v>7.1</v>
      </c>
      <c r="I740">
        <v>39</v>
      </c>
      <c r="J740">
        <v>88</v>
      </c>
      <c r="K740">
        <v>151389</v>
      </c>
      <c r="L740">
        <v>500000</v>
      </c>
      <c r="M740" s="2">
        <f>VLOOKUP(A740,Sheet2!$A$1:G4464,2,0)</f>
        <v>40951</v>
      </c>
      <c r="N740" t="str">
        <f>VLOOKUP(A740,Sheet2!$A$1:G4464,3,0)</f>
        <v>Color</v>
      </c>
      <c r="O740" t="str">
        <f>VLOOKUP(A740,Sheet2!$A$1:G4464,4,0)</f>
        <v>Documentary</v>
      </c>
      <c r="P740" t="str">
        <f>VLOOKUP(A740,Sheet2!$A$1:G4464,5,0)</f>
        <v>English</v>
      </c>
      <c r="Q740" t="str">
        <f>VLOOKUP(A740,Sheet2!$A$1:G4464,6,0)</f>
        <v>USA</v>
      </c>
      <c r="R740">
        <f>VLOOKUP(A740,Sheet2!$A$1:G4464,7,0)</f>
        <v>0</v>
      </c>
      <c r="S740" t="str">
        <f>IF(Table1[[#This Row],[Language]]="English","English","Other language")</f>
        <v>English</v>
      </c>
      <c r="T740">
        <f>Table1[[#This Row],[Gross Revenue]]-Table1[[#This Row],[Budget]]</f>
        <v>-348611</v>
      </c>
      <c r="U740" s="1">
        <f>(Table1[[#This Row],[Gross Revenue]]/Table1[[#This Row],[Budget]])-1</f>
        <v>-0.69722200000000001</v>
      </c>
      <c r="V740" t="str">
        <f t="shared" si="22"/>
        <v>&lt;90 minutes</v>
      </c>
      <c r="W740">
        <f>Table1[[#This Row],[Profit]]/Table1[[#This Row],[Budget]]</f>
        <v>-0.69722200000000001</v>
      </c>
      <c r="X740" s="22" t="str">
        <f>IF(L740="","",
IF(L740&lt;Predictability!$B$1,"Low",
IF(L740&lt;=Predictability!$B$2,"Mid","High")))</f>
        <v>Low</v>
      </c>
      <c r="Y740" s="22">
        <f t="shared" si="23"/>
        <v>0</v>
      </c>
    </row>
    <row r="741" spans="1:25" x14ac:dyDescent="0.2">
      <c r="A741" t="s">
        <v>6320</v>
      </c>
      <c r="B741" t="s">
        <v>1781</v>
      </c>
      <c r="C741" t="s">
        <v>1781</v>
      </c>
      <c r="D741">
        <v>11000</v>
      </c>
      <c r="E741">
        <v>11867</v>
      </c>
      <c r="F741">
        <v>11000</v>
      </c>
      <c r="G741">
        <v>0</v>
      </c>
      <c r="H741">
        <v>7.4</v>
      </c>
      <c r="I741">
        <v>104</v>
      </c>
      <c r="J741">
        <v>96</v>
      </c>
      <c r="K741">
        <v>10569071</v>
      </c>
      <c r="L741">
        <v>20000000</v>
      </c>
      <c r="M741" s="2">
        <f>VLOOKUP(A741,Sheet2!$A$1:G4465,2,0)</f>
        <v>35572</v>
      </c>
      <c r="N741" t="str">
        <f>VLOOKUP(A741,Sheet2!$A$1:G4465,3,0)</f>
        <v>Color</v>
      </c>
      <c r="O741" t="str">
        <f>VLOOKUP(A741,Sheet2!$A$1:G4465,4,0)</f>
        <v>Comedy</v>
      </c>
      <c r="P741" t="str">
        <f>VLOOKUP(A741,Sheet2!$A$1:G4465,5,0)</f>
        <v>English</v>
      </c>
      <c r="Q741" t="str">
        <f>VLOOKUP(A741,Sheet2!$A$1:G4465,6,0)</f>
        <v>USA</v>
      </c>
      <c r="R741" t="str">
        <f>VLOOKUP(A741,Sheet2!$A$1:G4465,7,0)</f>
        <v>R</v>
      </c>
      <c r="S741" t="str">
        <f>IF(Table1[[#This Row],[Language]]="English","English","Other language")</f>
        <v>English</v>
      </c>
      <c r="T741">
        <f>Table1[[#This Row],[Gross Revenue]]-Table1[[#This Row],[Budget]]</f>
        <v>-9430929</v>
      </c>
      <c r="U741" s="1">
        <f>(Table1[[#This Row],[Gross Revenue]]/Table1[[#This Row],[Budget]])-1</f>
        <v>-0.47154644999999995</v>
      </c>
      <c r="V741" t="str">
        <f t="shared" si="22"/>
        <v>90-110 minutes</v>
      </c>
      <c r="W741">
        <f>Table1[[#This Row],[Profit]]/Table1[[#This Row],[Budget]]</f>
        <v>-0.47154645000000001</v>
      </c>
      <c r="X741" s="22" t="str">
        <f>IF(L741="","",
IF(L741&lt;Predictability!$B$1,"Low",
IF(L741&lt;=Predictability!$B$2,"Mid","High")))</f>
        <v>Mid</v>
      </c>
      <c r="Y741" s="22">
        <f t="shared" si="23"/>
        <v>0</v>
      </c>
    </row>
    <row r="742" spans="1:25" x14ac:dyDescent="0.2">
      <c r="A742" t="s">
        <v>4156</v>
      </c>
      <c r="B742" t="s">
        <v>68</v>
      </c>
      <c r="C742" t="s">
        <v>242</v>
      </c>
      <c r="D742">
        <v>1000</v>
      </c>
      <c r="E742">
        <v>3697</v>
      </c>
      <c r="F742">
        <v>212</v>
      </c>
      <c r="G742">
        <v>0</v>
      </c>
      <c r="H742">
        <v>5.8</v>
      </c>
      <c r="I742">
        <v>199</v>
      </c>
      <c r="J742">
        <v>105</v>
      </c>
      <c r="K742">
        <v>73648142</v>
      </c>
      <c r="L742">
        <v>60000000</v>
      </c>
      <c r="M742" s="2">
        <f>VLOOKUP(A742,Sheet2!$A$1:G4466,2,0)</f>
        <v>36440</v>
      </c>
      <c r="N742" t="str">
        <f>VLOOKUP(A742,Sheet2!$A$1:G4466,3,0)</f>
        <v>Color</v>
      </c>
      <c r="O742" t="str">
        <f>VLOOKUP(A742,Sheet2!$A$1:G4466,4,0)</f>
        <v>Action</v>
      </c>
      <c r="P742" t="str">
        <f>VLOOKUP(A742,Sheet2!$A$1:G4466,5,0)</f>
        <v>English</v>
      </c>
      <c r="Q742" t="str">
        <f>VLOOKUP(A742,Sheet2!$A$1:G4466,6,0)</f>
        <v>USA</v>
      </c>
      <c r="R742" t="str">
        <f>VLOOKUP(A742,Sheet2!$A$1:G4466,7,0)</f>
        <v>R</v>
      </c>
      <c r="S742" t="str">
        <f>IF(Table1[[#This Row],[Language]]="English","English","Other language")</f>
        <v>English</v>
      </c>
      <c r="T742">
        <f>Table1[[#This Row],[Gross Revenue]]-Table1[[#This Row],[Budget]]</f>
        <v>13648142</v>
      </c>
      <c r="U742" s="1">
        <f>(Table1[[#This Row],[Gross Revenue]]/Table1[[#This Row],[Budget]])-1</f>
        <v>0.22746903333333335</v>
      </c>
      <c r="V742" t="str">
        <f t="shared" si="22"/>
        <v>90-110 minutes</v>
      </c>
      <c r="W742">
        <f>Table1[[#This Row],[Profit]]/Table1[[#This Row],[Budget]]</f>
        <v>0.22746903333333332</v>
      </c>
      <c r="X742" s="22" t="str">
        <f>IF(L742="","",
IF(L742&lt;Predictability!$B$1,"Low",
IF(L742&lt;=Predictability!$B$2,"Mid","High")))</f>
        <v>High</v>
      </c>
      <c r="Y742" s="22">
        <f t="shared" si="23"/>
        <v>0</v>
      </c>
    </row>
    <row r="743" spans="1:25" x14ac:dyDescent="0.2">
      <c r="A743" t="s">
        <v>4513</v>
      </c>
      <c r="B743" t="s">
        <v>498</v>
      </c>
      <c r="C743" t="s">
        <v>1371</v>
      </c>
      <c r="D743">
        <v>11000</v>
      </c>
      <c r="E743">
        <v>22750</v>
      </c>
      <c r="F743">
        <v>75</v>
      </c>
      <c r="G743">
        <v>0</v>
      </c>
      <c r="H743">
        <v>6.1</v>
      </c>
      <c r="I743">
        <v>125</v>
      </c>
      <c r="J743">
        <v>120</v>
      </c>
      <c r="K743">
        <v>140459099</v>
      </c>
      <c r="L743">
        <v>75000000</v>
      </c>
      <c r="M743" s="2">
        <f>VLOOKUP(A743,Sheet2!$A$1:G4467,2,0)</f>
        <v>36047</v>
      </c>
      <c r="N743" t="str">
        <f>VLOOKUP(A743,Sheet2!$A$1:G4467,3,0)</f>
        <v>Color</v>
      </c>
      <c r="O743" t="str">
        <f>VLOOKUP(A743,Sheet2!$A$1:G4467,4,0)</f>
        <v>Action</v>
      </c>
      <c r="P743" t="str">
        <f>VLOOKUP(A743,Sheet2!$A$1:G4467,5,0)</f>
        <v>English</v>
      </c>
      <c r="Q743" t="str">
        <f>VLOOKUP(A743,Sheet2!$A$1:G4467,6,0)</f>
        <v>USA</v>
      </c>
      <c r="R743" t="str">
        <f>VLOOKUP(A743,Sheet2!$A$1:G4467,7,0)</f>
        <v>PG-13</v>
      </c>
      <c r="S743" t="str">
        <f>IF(Table1[[#This Row],[Language]]="English","English","Other language")</f>
        <v>English</v>
      </c>
      <c r="T743">
        <f>Table1[[#This Row],[Gross Revenue]]-Table1[[#This Row],[Budget]]</f>
        <v>65459099</v>
      </c>
      <c r="U743" s="1">
        <f>(Table1[[#This Row],[Gross Revenue]]/Table1[[#This Row],[Budget]])-1</f>
        <v>0.87278798666666657</v>
      </c>
      <c r="V743" t="str">
        <f t="shared" si="22"/>
        <v>111-130 minutes</v>
      </c>
      <c r="W743">
        <f>Table1[[#This Row],[Profit]]/Table1[[#This Row],[Budget]]</f>
        <v>0.87278798666666668</v>
      </c>
      <c r="X743" s="22" t="str">
        <f>IF(L743="","",
IF(L743&lt;Predictability!$B$1,"Low",
IF(L743&lt;=Predictability!$B$2,"Mid","High")))</f>
        <v>High</v>
      </c>
      <c r="Y743" s="22">
        <f t="shared" si="23"/>
        <v>1</v>
      </c>
    </row>
    <row r="744" spans="1:25" x14ac:dyDescent="0.2">
      <c r="A744" t="s">
        <v>4338</v>
      </c>
      <c r="B744" t="s">
        <v>335</v>
      </c>
      <c r="C744" t="s">
        <v>1268</v>
      </c>
      <c r="D744">
        <v>3000</v>
      </c>
      <c r="E744">
        <v>6558</v>
      </c>
      <c r="F744">
        <v>208</v>
      </c>
      <c r="G744">
        <v>0</v>
      </c>
      <c r="H744">
        <v>6</v>
      </c>
      <c r="I744">
        <v>106</v>
      </c>
      <c r="J744">
        <v>106</v>
      </c>
      <c r="K744">
        <v>11146409</v>
      </c>
      <c r="L744">
        <v>45000000</v>
      </c>
      <c r="M744" s="2">
        <f>VLOOKUP(A744,Sheet2!$A$1:G4468,2,0)</f>
        <v>36072</v>
      </c>
      <c r="N744" t="str">
        <f>VLOOKUP(A744,Sheet2!$A$1:G4468,3,0)</f>
        <v>Color</v>
      </c>
      <c r="O744" t="str">
        <f>VLOOKUP(A744,Sheet2!$A$1:G4468,4,0)</f>
        <v>Action</v>
      </c>
      <c r="P744" t="str">
        <f>VLOOKUP(A744,Sheet2!$A$1:G4468,5,0)</f>
        <v>English</v>
      </c>
      <c r="Q744" t="str">
        <f>VLOOKUP(A744,Sheet2!$A$1:G4468,6,0)</f>
        <v>USA</v>
      </c>
      <c r="R744" t="str">
        <f>VLOOKUP(A744,Sheet2!$A$1:G4468,7,0)</f>
        <v>R</v>
      </c>
      <c r="S744" t="str">
        <f>IF(Table1[[#This Row],[Language]]="English","English","Other language")</f>
        <v>English</v>
      </c>
      <c r="T744">
        <f>Table1[[#This Row],[Gross Revenue]]-Table1[[#This Row],[Budget]]</f>
        <v>-33853591</v>
      </c>
      <c r="U744" s="1">
        <f>(Table1[[#This Row],[Gross Revenue]]/Table1[[#This Row],[Budget]])-1</f>
        <v>-0.7523020222222222</v>
      </c>
      <c r="V744" t="str">
        <f t="shared" si="22"/>
        <v>90-110 minutes</v>
      </c>
      <c r="W744">
        <f>Table1[[#This Row],[Profit]]/Table1[[#This Row],[Budget]]</f>
        <v>-0.7523020222222222</v>
      </c>
      <c r="X744" s="22" t="str">
        <f>IF(L744="","",
IF(L744&lt;Predictability!$B$1,"Low",
IF(L744&lt;=Predictability!$B$2,"Mid","High")))</f>
        <v>Mid</v>
      </c>
      <c r="Y744" s="22">
        <f t="shared" si="23"/>
        <v>0</v>
      </c>
    </row>
    <row r="745" spans="1:25" x14ac:dyDescent="0.2">
      <c r="A745" t="s">
        <v>5465</v>
      </c>
      <c r="B745" t="s">
        <v>421</v>
      </c>
      <c r="C745" t="s">
        <v>2322</v>
      </c>
      <c r="D745">
        <v>963</v>
      </c>
      <c r="E745">
        <v>2658</v>
      </c>
      <c r="F745">
        <v>89</v>
      </c>
      <c r="G745">
        <v>0</v>
      </c>
      <c r="H745">
        <v>6.8</v>
      </c>
      <c r="I745">
        <v>78</v>
      </c>
      <c r="J745">
        <v>95</v>
      </c>
      <c r="K745">
        <v>37606</v>
      </c>
      <c r="L745">
        <v>3500000</v>
      </c>
      <c r="M745" s="2">
        <f>VLOOKUP(A745,Sheet2!$A$1:G4469,2,0)</f>
        <v>40009</v>
      </c>
      <c r="N745" t="str">
        <f>VLOOKUP(A745,Sheet2!$A$1:G4469,3,0)</f>
        <v>Color</v>
      </c>
      <c r="O745" t="str">
        <f>VLOOKUP(A745,Sheet2!$A$1:G4469,4,0)</f>
        <v>Comedy</v>
      </c>
      <c r="P745" t="str">
        <f>VLOOKUP(A745,Sheet2!$A$1:G4469,5,0)</f>
        <v>English</v>
      </c>
      <c r="Q745" t="str">
        <f>VLOOKUP(A745,Sheet2!$A$1:G4469,6,0)</f>
        <v>Canada</v>
      </c>
      <c r="R745" t="str">
        <f>VLOOKUP(A745,Sheet2!$A$1:G4469,7,0)</f>
        <v>R</v>
      </c>
      <c r="S745" t="str">
        <f>IF(Table1[[#This Row],[Language]]="English","English","Other language")</f>
        <v>English</v>
      </c>
      <c r="T745">
        <f>Table1[[#This Row],[Gross Revenue]]-Table1[[#This Row],[Budget]]</f>
        <v>-3462394</v>
      </c>
      <c r="U745" s="1">
        <f>(Table1[[#This Row],[Gross Revenue]]/Table1[[#This Row],[Budget]])-1</f>
        <v>-0.98925542857142856</v>
      </c>
      <c r="V745" t="str">
        <f t="shared" si="22"/>
        <v>90-110 minutes</v>
      </c>
      <c r="W745">
        <f>Table1[[#This Row],[Profit]]/Table1[[#This Row],[Budget]]</f>
        <v>-0.98925542857142856</v>
      </c>
      <c r="X745" s="22" t="str">
        <f>IF(L745="","",
IF(L745&lt;Predictability!$B$1,"Low",
IF(L745&lt;=Predictability!$B$2,"Mid","High")))</f>
        <v>Low</v>
      </c>
      <c r="Y745" s="22">
        <f t="shared" si="23"/>
        <v>0</v>
      </c>
    </row>
    <row r="746" spans="1:25" x14ac:dyDescent="0.2">
      <c r="A746" t="s">
        <v>3411</v>
      </c>
      <c r="B746" t="s">
        <v>105</v>
      </c>
      <c r="C746" t="s">
        <v>293</v>
      </c>
      <c r="D746">
        <v>795</v>
      </c>
      <c r="E746">
        <v>2449</v>
      </c>
      <c r="F746">
        <v>0</v>
      </c>
      <c r="G746">
        <v>211</v>
      </c>
      <c r="H746">
        <v>4.4000000000000004</v>
      </c>
      <c r="I746">
        <v>41</v>
      </c>
      <c r="J746">
        <v>94</v>
      </c>
      <c r="K746">
        <v>511920</v>
      </c>
      <c r="L746">
        <v>40000000</v>
      </c>
      <c r="M746" s="2">
        <f>VLOOKUP(A746,Sheet2!$A$1:G4470,2,0)</f>
        <v>39677</v>
      </c>
      <c r="N746" t="str">
        <f>VLOOKUP(A746,Sheet2!$A$1:G4470,3,0)</f>
        <v>Color</v>
      </c>
      <c r="O746" t="str">
        <f>VLOOKUP(A746,Sheet2!$A$1:G4470,4,0)</f>
        <v>Adventure</v>
      </c>
      <c r="P746" t="str">
        <f>VLOOKUP(A746,Sheet2!$A$1:G4470,5,0)</f>
        <v>English</v>
      </c>
      <c r="Q746" t="str">
        <f>VLOOKUP(A746,Sheet2!$A$1:G4470,6,0)</f>
        <v>USA</v>
      </c>
      <c r="R746" t="str">
        <f>VLOOKUP(A746,Sheet2!$A$1:G4470,7,0)</f>
        <v>PG</v>
      </c>
      <c r="S746" t="str">
        <f>IF(Table1[[#This Row],[Language]]="English","English","Other language")</f>
        <v>English</v>
      </c>
      <c r="T746">
        <f>Table1[[#This Row],[Gross Revenue]]-Table1[[#This Row],[Budget]]</f>
        <v>-39488080</v>
      </c>
      <c r="U746" s="1">
        <f>(Table1[[#This Row],[Gross Revenue]]/Table1[[#This Row],[Budget]])-1</f>
        <v>-0.98720200000000002</v>
      </c>
      <c r="V746" t="str">
        <f t="shared" si="22"/>
        <v>90-110 minutes</v>
      </c>
      <c r="W746">
        <f>Table1[[#This Row],[Profit]]/Table1[[#This Row],[Budget]]</f>
        <v>-0.98720200000000002</v>
      </c>
      <c r="X746" s="22" t="str">
        <f>IF(L746="","",
IF(L746&lt;Predictability!$B$1,"Low",
IF(L746&lt;=Predictability!$B$2,"Mid","High")))</f>
        <v>Mid</v>
      </c>
      <c r="Y746" s="22">
        <f t="shared" si="23"/>
        <v>0</v>
      </c>
    </row>
    <row r="747" spans="1:25" x14ac:dyDescent="0.2">
      <c r="A747" t="s">
        <v>4634</v>
      </c>
      <c r="B747" t="s">
        <v>511</v>
      </c>
      <c r="C747" t="s">
        <v>977</v>
      </c>
      <c r="D747">
        <v>2000</v>
      </c>
      <c r="E747">
        <v>5697</v>
      </c>
      <c r="F747">
        <v>301</v>
      </c>
      <c r="G747">
        <v>18000</v>
      </c>
      <c r="H747">
        <v>6.2</v>
      </c>
      <c r="I747">
        <v>242</v>
      </c>
      <c r="J747">
        <v>118</v>
      </c>
      <c r="K747">
        <v>30523568</v>
      </c>
      <c r="L747">
        <v>30000000</v>
      </c>
      <c r="M747" s="2">
        <f>VLOOKUP(A747,Sheet2!$A$1:G4471,2,0)</f>
        <v>41668</v>
      </c>
      <c r="N747" t="str">
        <f>VLOOKUP(A747,Sheet2!$A$1:G4471,3,0)</f>
        <v>Color</v>
      </c>
      <c r="O747" t="str">
        <f>VLOOKUP(A747,Sheet2!$A$1:G4471,4,0)</f>
        <v>Horror</v>
      </c>
      <c r="P747" t="str">
        <f>VLOOKUP(A747,Sheet2!$A$1:G4471,5,0)</f>
        <v>English</v>
      </c>
      <c r="Q747" t="str">
        <f>VLOOKUP(A747,Sheet2!$A$1:G4471,6,0)</f>
        <v>USA</v>
      </c>
      <c r="R747" t="str">
        <f>VLOOKUP(A747,Sheet2!$A$1:G4471,7,0)</f>
        <v>R</v>
      </c>
      <c r="S747" t="str">
        <f>IF(Table1[[#This Row],[Language]]="English","English","Other language")</f>
        <v>English</v>
      </c>
      <c r="T747">
        <f>Table1[[#This Row],[Gross Revenue]]-Table1[[#This Row],[Budget]]</f>
        <v>523568</v>
      </c>
      <c r="U747" s="1">
        <f>(Table1[[#This Row],[Gross Revenue]]/Table1[[#This Row],[Budget]])-1</f>
        <v>1.7452266666666771E-2</v>
      </c>
      <c r="V747" t="str">
        <f t="shared" si="22"/>
        <v>111-130 minutes</v>
      </c>
      <c r="W747">
        <f>Table1[[#This Row],[Profit]]/Table1[[#This Row],[Budget]]</f>
        <v>1.7452266666666667E-2</v>
      </c>
      <c r="X747" s="22" t="str">
        <f>IF(L747="","",
IF(L747&lt;Predictability!$B$1,"Low",
IF(L747&lt;=Predictability!$B$2,"Mid","High")))</f>
        <v>Mid</v>
      </c>
      <c r="Y747" s="22">
        <f t="shared" si="23"/>
        <v>0</v>
      </c>
    </row>
    <row r="748" spans="1:25" x14ac:dyDescent="0.2">
      <c r="A748" t="s">
        <v>4910</v>
      </c>
      <c r="B748" t="s">
        <v>1942</v>
      </c>
      <c r="C748" t="s">
        <v>861</v>
      </c>
      <c r="D748">
        <v>390</v>
      </c>
      <c r="E748">
        <v>1006</v>
      </c>
      <c r="F748">
        <v>31</v>
      </c>
      <c r="G748">
        <v>0</v>
      </c>
      <c r="H748">
        <v>6.4</v>
      </c>
      <c r="I748">
        <v>168</v>
      </c>
      <c r="J748">
        <v>105</v>
      </c>
      <c r="K748">
        <v>30659817</v>
      </c>
      <c r="L748">
        <v>26000000</v>
      </c>
      <c r="M748" s="2">
        <f>VLOOKUP(A748,Sheet2!$A$1:G4472,2,0)</f>
        <v>41371</v>
      </c>
      <c r="N748" t="str">
        <f>VLOOKUP(A748,Sheet2!$A$1:G4472,3,0)</f>
        <v>Color</v>
      </c>
      <c r="O748" t="str">
        <f>VLOOKUP(A748,Sheet2!$A$1:G4472,4,0)</f>
        <v>Comedy</v>
      </c>
      <c r="P748" t="str">
        <f>VLOOKUP(A748,Sheet2!$A$1:G4472,5,0)</f>
        <v>English</v>
      </c>
      <c r="Q748" t="str">
        <f>VLOOKUP(A748,Sheet2!$A$1:G4472,6,0)</f>
        <v>USA</v>
      </c>
      <c r="R748" t="str">
        <f>VLOOKUP(A748,Sheet2!$A$1:G4472,7,0)</f>
        <v>PG-13</v>
      </c>
      <c r="S748" t="str">
        <f>IF(Table1[[#This Row],[Language]]="English","English","Other language")</f>
        <v>English</v>
      </c>
      <c r="T748">
        <f>Table1[[#This Row],[Gross Revenue]]-Table1[[#This Row],[Budget]]</f>
        <v>4659817</v>
      </c>
      <c r="U748" s="1">
        <f>(Table1[[#This Row],[Gross Revenue]]/Table1[[#This Row],[Budget]])-1</f>
        <v>0.17922373076923082</v>
      </c>
      <c r="V748" t="str">
        <f t="shared" si="22"/>
        <v>90-110 minutes</v>
      </c>
      <c r="W748">
        <f>Table1[[#This Row],[Profit]]/Table1[[#This Row],[Budget]]</f>
        <v>0.17922373076923076</v>
      </c>
      <c r="X748" s="22" t="str">
        <f>IF(L748="","",
IF(L748&lt;Predictability!$B$1,"Low",
IF(L748&lt;=Predictability!$B$2,"Mid","High")))</f>
        <v>Mid</v>
      </c>
      <c r="Y748" s="22">
        <f t="shared" si="23"/>
        <v>0</v>
      </c>
    </row>
    <row r="749" spans="1:25" x14ac:dyDescent="0.2">
      <c r="A749" t="s">
        <v>5190</v>
      </c>
      <c r="B749" t="s">
        <v>1578</v>
      </c>
      <c r="C749" t="s">
        <v>1298</v>
      </c>
      <c r="D749">
        <v>427</v>
      </c>
      <c r="E749">
        <v>729</v>
      </c>
      <c r="F749">
        <v>34</v>
      </c>
      <c r="G749">
        <v>1000</v>
      </c>
      <c r="H749">
        <v>6.6</v>
      </c>
      <c r="I749">
        <v>119</v>
      </c>
      <c r="J749">
        <v>125</v>
      </c>
      <c r="K749">
        <v>13337299</v>
      </c>
      <c r="L749">
        <v>20000000</v>
      </c>
      <c r="M749" s="2">
        <f>VLOOKUP(A749,Sheet2!$A$1:G4473,2,0)</f>
        <v>38140</v>
      </c>
      <c r="N749" t="str">
        <f>VLOOKUP(A749,Sheet2!$A$1:G4473,3,0)</f>
        <v>Black and White</v>
      </c>
      <c r="O749" t="str">
        <f>VLOOKUP(A749,Sheet2!$A$1:G4473,4,0)</f>
        <v>Biography</v>
      </c>
      <c r="P749" t="str">
        <f>VLOOKUP(A749,Sheet2!$A$1:G4473,5,0)</f>
        <v>English</v>
      </c>
      <c r="Q749" t="str">
        <f>VLOOKUP(A749,Sheet2!$A$1:G4473,6,0)</f>
        <v>USA</v>
      </c>
      <c r="R749" t="str">
        <f>VLOOKUP(A749,Sheet2!$A$1:G4473,7,0)</f>
        <v>PG-13</v>
      </c>
      <c r="S749" t="str">
        <f>IF(Table1[[#This Row],[Language]]="English","English","Other language")</f>
        <v>English</v>
      </c>
      <c r="T749">
        <f>Table1[[#This Row],[Gross Revenue]]-Table1[[#This Row],[Budget]]</f>
        <v>-6662701</v>
      </c>
      <c r="U749" s="1">
        <f>(Table1[[#This Row],[Gross Revenue]]/Table1[[#This Row],[Budget]])-1</f>
        <v>-0.33313504999999999</v>
      </c>
      <c r="V749" t="str">
        <f t="shared" si="22"/>
        <v>111-130 minutes</v>
      </c>
      <c r="W749">
        <f>Table1[[#This Row],[Profit]]/Table1[[#This Row],[Budget]]</f>
        <v>-0.33313504999999999</v>
      </c>
      <c r="X749" s="22" t="str">
        <f>IF(L749="","",
IF(L749&lt;Predictability!$B$1,"Low",
IF(L749&lt;=Predictability!$B$2,"Mid","High")))</f>
        <v>Mid</v>
      </c>
      <c r="Y749" s="22">
        <f t="shared" si="23"/>
        <v>0</v>
      </c>
    </row>
    <row r="750" spans="1:25" x14ac:dyDescent="0.2">
      <c r="A750" t="s">
        <v>5246</v>
      </c>
      <c r="B750" t="s">
        <v>2178</v>
      </c>
      <c r="C750" t="s">
        <v>1485</v>
      </c>
      <c r="D750">
        <v>896</v>
      </c>
      <c r="E750">
        <v>2019</v>
      </c>
      <c r="F750">
        <v>101</v>
      </c>
      <c r="G750">
        <v>0</v>
      </c>
      <c r="H750">
        <v>6.6</v>
      </c>
      <c r="I750">
        <v>116</v>
      </c>
      <c r="J750">
        <v>112</v>
      </c>
      <c r="K750">
        <v>36020063</v>
      </c>
      <c r="L750">
        <v>22000000</v>
      </c>
      <c r="M750" s="2">
        <f>VLOOKUP(A750,Sheet2!$A$1:G4474,2,0)</f>
        <v>38548</v>
      </c>
      <c r="N750" t="str">
        <f>VLOOKUP(A750,Sheet2!$A$1:G4474,3,0)</f>
        <v>Color</v>
      </c>
      <c r="O750" t="str">
        <f>VLOOKUP(A750,Sheet2!$A$1:G4474,4,0)</f>
        <v>Drama</v>
      </c>
      <c r="P750" t="str">
        <f>VLOOKUP(A750,Sheet2!$A$1:G4474,5,0)</f>
        <v>English</v>
      </c>
      <c r="Q750" t="str">
        <f>VLOOKUP(A750,Sheet2!$A$1:G4474,6,0)</f>
        <v>USA</v>
      </c>
      <c r="R750" t="str">
        <f>VLOOKUP(A750,Sheet2!$A$1:G4474,7,0)</f>
        <v>R</v>
      </c>
      <c r="S750" t="str">
        <f>IF(Table1[[#This Row],[Language]]="English","English","Other language")</f>
        <v>English</v>
      </c>
      <c r="T750">
        <f>Table1[[#This Row],[Gross Revenue]]-Table1[[#This Row],[Budget]]</f>
        <v>14020063</v>
      </c>
      <c r="U750" s="1">
        <f>(Table1[[#This Row],[Gross Revenue]]/Table1[[#This Row],[Budget]])-1</f>
        <v>0.63727559090909081</v>
      </c>
      <c r="V750" t="str">
        <f t="shared" si="22"/>
        <v>111-130 minutes</v>
      </c>
      <c r="W750">
        <f>Table1[[#This Row],[Profit]]/Table1[[#This Row],[Budget]]</f>
        <v>0.63727559090909092</v>
      </c>
      <c r="X750" s="22" t="str">
        <f>IF(L750="","",
IF(L750&lt;Predictability!$B$1,"Low",
IF(L750&lt;=Predictability!$B$2,"Mid","High")))</f>
        <v>Mid</v>
      </c>
      <c r="Y750" s="22">
        <f t="shared" si="23"/>
        <v>1</v>
      </c>
    </row>
    <row r="751" spans="1:25" x14ac:dyDescent="0.2">
      <c r="A751" t="s">
        <v>4569</v>
      </c>
      <c r="B751" t="s">
        <v>1660</v>
      </c>
      <c r="C751" t="s">
        <v>1661</v>
      </c>
      <c r="D751">
        <v>1000</v>
      </c>
      <c r="E751">
        <v>3207</v>
      </c>
      <c r="F751">
        <v>204</v>
      </c>
      <c r="G751">
        <v>69</v>
      </c>
      <c r="H751">
        <v>6.2</v>
      </c>
      <c r="I751">
        <v>31</v>
      </c>
      <c r="J751">
        <v>90</v>
      </c>
      <c r="K751">
        <v>99147</v>
      </c>
      <c r="L751">
        <v>2000000</v>
      </c>
      <c r="M751" s="2">
        <f>VLOOKUP(A751,Sheet2!$A$1:G4475,2,0)</f>
        <v>35979</v>
      </c>
      <c r="N751" t="str">
        <f>VLOOKUP(A751,Sheet2!$A$1:G4475,3,0)</f>
        <v>Color</v>
      </c>
      <c r="O751" t="str">
        <f>VLOOKUP(A751,Sheet2!$A$1:G4475,4,0)</f>
        <v>Drama</v>
      </c>
      <c r="P751" t="str">
        <f>VLOOKUP(A751,Sheet2!$A$1:G4475,5,0)</f>
        <v>English</v>
      </c>
      <c r="Q751" t="str">
        <f>VLOOKUP(A751,Sheet2!$A$1:G4475,6,0)</f>
        <v>USA</v>
      </c>
      <c r="R751" t="str">
        <f>VLOOKUP(A751,Sheet2!$A$1:G4475,7,0)</f>
        <v>R</v>
      </c>
      <c r="S751" t="str">
        <f>IF(Table1[[#This Row],[Language]]="English","English","Other language")</f>
        <v>English</v>
      </c>
      <c r="T751">
        <f>Table1[[#This Row],[Gross Revenue]]-Table1[[#This Row],[Budget]]</f>
        <v>-1900853</v>
      </c>
      <c r="U751" s="1">
        <f>(Table1[[#This Row],[Gross Revenue]]/Table1[[#This Row],[Budget]])-1</f>
        <v>-0.95042649999999995</v>
      </c>
      <c r="V751" t="str">
        <f t="shared" si="22"/>
        <v>90-110 minutes</v>
      </c>
      <c r="W751">
        <f>Table1[[#This Row],[Profit]]/Table1[[#This Row],[Budget]]</f>
        <v>-0.95042649999999995</v>
      </c>
      <c r="X751" s="22" t="str">
        <f>IF(L751="","",
IF(L751&lt;Predictability!$B$1,"Low",
IF(L751&lt;=Predictability!$B$2,"Mid","High")))</f>
        <v>Low</v>
      </c>
      <c r="Y751" s="22">
        <f t="shared" si="23"/>
        <v>0</v>
      </c>
    </row>
    <row r="752" spans="1:25" x14ac:dyDescent="0.2">
      <c r="A752" t="s">
        <v>4327</v>
      </c>
      <c r="B752" t="s">
        <v>1440</v>
      </c>
      <c r="C752" t="s">
        <v>1441</v>
      </c>
      <c r="D752">
        <v>507</v>
      </c>
      <c r="E752">
        <v>1281</v>
      </c>
      <c r="F752">
        <v>10</v>
      </c>
      <c r="G752">
        <v>0</v>
      </c>
      <c r="H752">
        <v>6</v>
      </c>
      <c r="I752">
        <v>31</v>
      </c>
      <c r="J752">
        <v>104</v>
      </c>
      <c r="K752">
        <v>143653</v>
      </c>
      <c r="L752">
        <v>4000000</v>
      </c>
      <c r="M752" s="2">
        <f>VLOOKUP(A752,Sheet2!$A$1:G4476,2,0)</f>
        <v>41914</v>
      </c>
      <c r="N752" t="str">
        <f>VLOOKUP(A752,Sheet2!$A$1:G4476,3,0)</f>
        <v>Color</v>
      </c>
      <c r="O752" t="str">
        <f>VLOOKUP(A752,Sheet2!$A$1:G4476,4,0)</f>
        <v>Biography</v>
      </c>
      <c r="P752" t="str">
        <f>VLOOKUP(A752,Sheet2!$A$1:G4476,5,0)</f>
        <v>English</v>
      </c>
      <c r="Q752" t="str">
        <f>VLOOKUP(A752,Sheet2!$A$1:G4476,6,0)</f>
        <v>UK</v>
      </c>
      <c r="R752" t="str">
        <f>VLOOKUP(A752,Sheet2!$A$1:G4476,7,0)</f>
        <v>PG-13</v>
      </c>
      <c r="S752" t="str">
        <f>IF(Table1[[#This Row],[Language]]="English","English","Other language")</f>
        <v>English</v>
      </c>
      <c r="T752">
        <f>Table1[[#This Row],[Gross Revenue]]-Table1[[#This Row],[Budget]]</f>
        <v>-3856347</v>
      </c>
      <c r="U752" s="1">
        <f>(Table1[[#This Row],[Gross Revenue]]/Table1[[#This Row],[Budget]])-1</f>
        <v>-0.96408674999999999</v>
      </c>
      <c r="V752" t="str">
        <f t="shared" si="22"/>
        <v>90-110 minutes</v>
      </c>
      <c r="W752">
        <f>Table1[[#This Row],[Profit]]/Table1[[#This Row],[Budget]]</f>
        <v>-0.96408674999999999</v>
      </c>
      <c r="X752" s="22" t="str">
        <f>IF(L752="","",
IF(L752&lt;Predictability!$B$1,"Low",
IF(L752&lt;=Predictability!$B$2,"Mid","High")))</f>
        <v>Low</v>
      </c>
      <c r="Y752" s="22">
        <f t="shared" si="23"/>
        <v>0</v>
      </c>
    </row>
    <row r="753" spans="1:25" x14ac:dyDescent="0.2">
      <c r="A753" t="s">
        <v>6139</v>
      </c>
      <c r="B753" t="s">
        <v>1007</v>
      </c>
      <c r="C753" t="s">
        <v>110</v>
      </c>
      <c r="D753">
        <v>16000</v>
      </c>
      <c r="E753">
        <v>33758</v>
      </c>
      <c r="F753">
        <v>0</v>
      </c>
      <c r="G753">
        <v>0</v>
      </c>
      <c r="H753">
        <v>7.2</v>
      </c>
      <c r="I753">
        <v>93</v>
      </c>
      <c r="J753">
        <v>104</v>
      </c>
      <c r="K753">
        <v>25625110</v>
      </c>
      <c r="L753">
        <v>7000000</v>
      </c>
      <c r="M753" s="2">
        <f>VLOOKUP(A753,Sheet2!$A$1:G4477,2,0)</f>
        <v>34718</v>
      </c>
      <c r="N753" t="str">
        <f>VLOOKUP(A753,Sheet2!$A$1:G4477,3,0)</f>
        <v>Color</v>
      </c>
      <c r="O753" t="str">
        <f>VLOOKUP(A753,Sheet2!$A$1:G4477,4,0)</f>
        <v>Action</v>
      </c>
      <c r="P753" t="str">
        <f>VLOOKUP(A753,Sheet2!$A$1:G4477,5,0)</f>
        <v>English</v>
      </c>
      <c r="Q753" t="str">
        <f>VLOOKUP(A753,Sheet2!$A$1:G4477,6,0)</f>
        <v>USA</v>
      </c>
      <c r="R753" t="str">
        <f>VLOOKUP(A753,Sheet2!$A$1:G4477,7,0)</f>
        <v>R</v>
      </c>
      <c r="S753" t="str">
        <f>IF(Table1[[#This Row],[Language]]="English","English","Other language")</f>
        <v>English</v>
      </c>
      <c r="T753">
        <f>Table1[[#This Row],[Gross Revenue]]-Table1[[#This Row],[Budget]]</f>
        <v>18625110</v>
      </c>
      <c r="U753" s="1">
        <f>(Table1[[#This Row],[Gross Revenue]]/Table1[[#This Row],[Budget]])-1</f>
        <v>2.66073</v>
      </c>
      <c r="V753" t="str">
        <f t="shared" si="22"/>
        <v>90-110 minutes</v>
      </c>
      <c r="W753">
        <f>Table1[[#This Row],[Profit]]/Table1[[#This Row],[Budget]]</f>
        <v>2.66073</v>
      </c>
      <c r="X753" s="22" t="str">
        <f>IF(L753="","",
IF(L753&lt;Predictability!$B$1,"Low",
IF(L753&lt;=Predictability!$B$2,"Mid","High")))</f>
        <v>Low</v>
      </c>
      <c r="Y753" s="22">
        <f t="shared" si="23"/>
        <v>1</v>
      </c>
    </row>
    <row r="754" spans="1:25" x14ac:dyDescent="0.2">
      <c r="A754" t="s">
        <v>6670</v>
      </c>
      <c r="B754" t="s">
        <v>805</v>
      </c>
      <c r="C754" t="s">
        <v>2945</v>
      </c>
      <c r="D754">
        <v>7000</v>
      </c>
      <c r="E754">
        <v>11608</v>
      </c>
      <c r="F754">
        <v>275</v>
      </c>
      <c r="G754">
        <v>31000</v>
      </c>
      <c r="H754">
        <v>7.7</v>
      </c>
      <c r="I754">
        <v>304</v>
      </c>
      <c r="J754">
        <v>87</v>
      </c>
      <c r="K754">
        <v>251501645</v>
      </c>
      <c r="L754">
        <v>69000000</v>
      </c>
      <c r="M754" s="2">
        <f>VLOOKUP(A754,Sheet2!$A$1:G4478,2,0)</f>
        <v>40445</v>
      </c>
      <c r="N754" t="str">
        <f>VLOOKUP(A754,Sheet2!$A$1:G4478,3,0)</f>
        <v>Color</v>
      </c>
      <c r="O754" t="str">
        <f>VLOOKUP(A754,Sheet2!$A$1:G4478,4,0)</f>
        <v>Animation</v>
      </c>
      <c r="P754" t="str">
        <f>VLOOKUP(A754,Sheet2!$A$1:G4478,5,0)</f>
        <v>English</v>
      </c>
      <c r="Q754" t="str">
        <f>VLOOKUP(A754,Sheet2!$A$1:G4478,6,0)</f>
        <v>USA</v>
      </c>
      <c r="R754" t="str">
        <f>VLOOKUP(A754,Sheet2!$A$1:G4478,7,0)</f>
        <v>PG</v>
      </c>
      <c r="S754" t="str">
        <f>IF(Table1[[#This Row],[Language]]="English","English","Other language")</f>
        <v>English</v>
      </c>
      <c r="T754">
        <f>Table1[[#This Row],[Gross Revenue]]-Table1[[#This Row],[Budget]]</f>
        <v>182501645</v>
      </c>
      <c r="U754" s="1">
        <f>(Table1[[#This Row],[Gross Revenue]]/Table1[[#This Row],[Budget]])-1</f>
        <v>2.6449513768115942</v>
      </c>
      <c r="V754" t="str">
        <f t="shared" si="22"/>
        <v>&lt;90 minutes</v>
      </c>
      <c r="W754">
        <f>Table1[[#This Row],[Profit]]/Table1[[#This Row],[Budget]]</f>
        <v>2.6449513768115942</v>
      </c>
      <c r="X754" s="22" t="str">
        <f>IF(L754="","",
IF(L754&lt;Predictability!$B$1,"Low",
IF(L754&lt;=Predictability!$B$2,"Mid","High")))</f>
        <v>High</v>
      </c>
      <c r="Y754" s="22">
        <f t="shared" si="23"/>
        <v>1</v>
      </c>
    </row>
    <row r="755" spans="1:25" x14ac:dyDescent="0.2">
      <c r="A755" t="s">
        <v>6473</v>
      </c>
      <c r="B755" t="s">
        <v>805</v>
      </c>
      <c r="C755" t="s">
        <v>2945</v>
      </c>
      <c r="D755">
        <v>7000</v>
      </c>
      <c r="E755">
        <v>11905</v>
      </c>
      <c r="F755">
        <v>275</v>
      </c>
      <c r="G755">
        <v>56000</v>
      </c>
      <c r="H755">
        <v>7.5</v>
      </c>
      <c r="I755">
        <v>306</v>
      </c>
      <c r="J755">
        <v>98</v>
      </c>
      <c r="K755">
        <v>368049635</v>
      </c>
      <c r="L755">
        <v>76000000</v>
      </c>
      <c r="M755" s="2">
        <f>VLOOKUP(A755,Sheet2!$A$1:G4479,2,0)</f>
        <v>41439</v>
      </c>
      <c r="N755" t="str">
        <f>VLOOKUP(A755,Sheet2!$A$1:G4479,3,0)</f>
        <v>Color</v>
      </c>
      <c r="O755" t="str">
        <f>VLOOKUP(A755,Sheet2!$A$1:G4479,4,0)</f>
        <v>Animation</v>
      </c>
      <c r="P755" t="str">
        <f>VLOOKUP(A755,Sheet2!$A$1:G4479,5,0)</f>
        <v>English</v>
      </c>
      <c r="Q755" t="str">
        <f>VLOOKUP(A755,Sheet2!$A$1:G4479,6,0)</f>
        <v>USA</v>
      </c>
      <c r="R755" t="str">
        <f>VLOOKUP(A755,Sheet2!$A$1:G4479,7,0)</f>
        <v>PG</v>
      </c>
      <c r="S755" t="str">
        <f>IF(Table1[[#This Row],[Language]]="English","English","Other language")</f>
        <v>English</v>
      </c>
      <c r="T755">
        <f>Table1[[#This Row],[Gross Revenue]]-Table1[[#This Row],[Budget]]</f>
        <v>292049635</v>
      </c>
      <c r="U755" s="1">
        <f>(Table1[[#This Row],[Gross Revenue]]/Table1[[#This Row],[Budget]])-1</f>
        <v>3.8427583552631575</v>
      </c>
      <c r="V755" t="str">
        <f t="shared" si="22"/>
        <v>90-110 minutes</v>
      </c>
      <c r="W755">
        <f>Table1[[#This Row],[Profit]]/Table1[[#This Row],[Budget]]</f>
        <v>3.8427583552631579</v>
      </c>
      <c r="X755" s="22" t="str">
        <f>IF(L755="","",
IF(L755&lt;Predictability!$B$1,"Low",
IF(L755&lt;=Predictability!$B$2,"Mid","High")))</f>
        <v>High</v>
      </c>
      <c r="Y755" s="22">
        <f t="shared" si="23"/>
        <v>1</v>
      </c>
    </row>
    <row r="756" spans="1:25" x14ac:dyDescent="0.2">
      <c r="A756" t="s">
        <v>3451</v>
      </c>
      <c r="B756" t="s">
        <v>360</v>
      </c>
      <c r="C756" t="s">
        <v>361</v>
      </c>
      <c r="D756">
        <v>552</v>
      </c>
      <c r="E756">
        <v>2251</v>
      </c>
      <c r="F756">
        <v>38</v>
      </c>
      <c r="G756">
        <v>898</v>
      </c>
      <c r="H756">
        <v>4.5999999999999996</v>
      </c>
      <c r="I756">
        <v>29</v>
      </c>
      <c r="J756">
        <v>87</v>
      </c>
      <c r="K756">
        <v>1332</v>
      </c>
      <c r="L756">
        <v>500000</v>
      </c>
      <c r="M756" s="2">
        <f>VLOOKUP(A756,Sheet2!$A$1:G4480,2,0)</f>
        <v>41153</v>
      </c>
      <c r="N756" t="str">
        <f>VLOOKUP(A756,Sheet2!$A$1:G4480,3,0)</f>
        <v>Color</v>
      </c>
      <c r="O756" t="str">
        <f>VLOOKUP(A756,Sheet2!$A$1:G4480,4,0)</f>
        <v>Comedy</v>
      </c>
      <c r="P756" t="str">
        <f>VLOOKUP(A756,Sheet2!$A$1:G4480,5,0)</f>
        <v>English</v>
      </c>
      <c r="Q756" t="str">
        <f>VLOOKUP(A756,Sheet2!$A$1:G4480,6,0)</f>
        <v>USA</v>
      </c>
      <c r="R756" t="str">
        <f>VLOOKUP(A756,Sheet2!$A$1:G4480,7,0)</f>
        <v>Not Rated</v>
      </c>
      <c r="S756" t="str">
        <f>IF(Table1[[#This Row],[Language]]="English","English","Other language")</f>
        <v>English</v>
      </c>
      <c r="T756">
        <f>Table1[[#This Row],[Gross Revenue]]-Table1[[#This Row],[Budget]]</f>
        <v>-498668</v>
      </c>
      <c r="U756" s="1">
        <f>(Table1[[#This Row],[Gross Revenue]]/Table1[[#This Row],[Budget]])-1</f>
        <v>-0.997336</v>
      </c>
      <c r="V756" t="str">
        <f t="shared" si="22"/>
        <v>&lt;90 minutes</v>
      </c>
      <c r="W756">
        <f>Table1[[#This Row],[Profit]]/Table1[[#This Row],[Budget]]</f>
        <v>-0.997336</v>
      </c>
      <c r="X756" s="22" t="str">
        <f>IF(L756="","",
IF(L756&lt;Predictability!$B$1,"Low",
IF(L756&lt;=Predictability!$B$2,"Mid","High")))</f>
        <v>Low</v>
      </c>
      <c r="Y756" s="22">
        <f t="shared" si="23"/>
        <v>0</v>
      </c>
    </row>
    <row r="757" spans="1:25" x14ac:dyDescent="0.2">
      <c r="A757" t="s">
        <v>4996</v>
      </c>
      <c r="B757" t="s">
        <v>2004</v>
      </c>
      <c r="C757" t="s">
        <v>1249</v>
      </c>
      <c r="D757">
        <v>574</v>
      </c>
      <c r="E757">
        <v>1983</v>
      </c>
      <c r="F757">
        <v>37</v>
      </c>
      <c r="G757">
        <v>130</v>
      </c>
      <c r="H757">
        <v>6.5</v>
      </c>
      <c r="I757">
        <v>29</v>
      </c>
      <c r="J757">
        <v>104</v>
      </c>
      <c r="K757">
        <v>144583</v>
      </c>
      <c r="L757">
        <v>800000</v>
      </c>
      <c r="M757" s="2">
        <f>VLOOKUP(A757,Sheet2!$A$1:G4481,2,0)</f>
        <v>36383</v>
      </c>
      <c r="N757" t="str">
        <f>VLOOKUP(A757,Sheet2!$A$1:G4481,3,0)</f>
        <v>Color</v>
      </c>
      <c r="O757" t="str">
        <f>VLOOKUP(A757,Sheet2!$A$1:G4481,4,0)</f>
        <v>Drama</v>
      </c>
      <c r="P757" t="str">
        <f>VLOOKUP(A757,Sheet2!$A$1:G4481,5,0)</f>
        <v>English</v>
      </c>
      <c r="Q757" t="str">
        <f>VLOOKUP(A757,Sheet2!$A$1:G4481,6,0)</f>
        <v>France</v>
      </c>
      <c r="R757" t="str">
        <f>VLOOKUP(A757,Sheet2!$A$1:G4481,7,0)</f>
        <v>R</v>
      </c>
      <c r="S757" t="str">
        <f>IF(Table1[[#This Row],[Language]]="English","English","Other language")</f>
        <v>English</v>
      </c>
      <c r="T757">
        <f>Table1[[#This Row],[Gross Revenue]]-Table1[[#This Row],[Budget]]</f>
        <v>-655417</v>
      </c>
      <c r="U757" s="1">
        <f>(Table1[[#This Row],[Gross Revenue]]/Table1[[#This Row],[Budget]])-1</f>
        <v>-0.81927125000000001</v>
      </c>
      <c r="V757" t="str">
        <f t="shared" si="22"/>
        <v>90-110 minutes</v>
      </c>
      <c r="W757">
        <f>Table1[[#This Row],[Profit]]/Table1[[#This Row],[Budget]]</f>
        <v>-0.81927125000000001</v>
      </c>
      <c r="X757" s="22" t="str">
        <f>IF(L757="","",
IF(L757&lt;Predictability!$B$1,"Low",
IF(L757&lt;=Predictability!$B$2,"Mid","High")))</f>
        <v>Low</v>
      </c>
      <c r="Y757" s="22">
        <f t="shared" si="23"/>
        <v>0</v>
      </c>
    </row>
    <row r="758" spans="1:25" x14ac:dyDescent="0.2">
      <c r="A758" t="s">
        <v>5491</v>
      </c>
      <c r="B758" t="s">
        <v>733</v>
      </c>
      <c r="C758" t="s">
        <v>2346</v>
      </c>
      <c r="D758">
        <v>1000</v>
      </c>
      <c r="E758">
        <v>2518</v>
      </c>
      <c r="F758">
        <v>89</v>
      </c>
      <c r="G758">
        <v>0</v>
      </c>
      <c r="H758">
        <v>6.8</v>
      </c>
      <c r="I758">
        <v>42</v>
      </c>
      <c r="J758">
        <v>95</v>
      </c>
      <c r="K758">
        <v>4193025</v>
      </c>
      <c r="L758">
        <v>15000000</v>
      </c>
      <c r="M758" s="2">
        <f>VLOOKUP(A758,Sheet2!$A$1:G4482,2,0)</f>
        <v>36326</v>
      </c>
      <c r="N758" t="str">
        <f>VLOOKUP(A758,Sheet2!$A$1:G4482,3,0)</f>
        <v>Color</v>
      </c>
      <c r="O758" t="str">
        <f>VLOOKUP(A758,Sheet2!$A$1:G4482,4,0)</f>
        <v>Comedy</v>
      </c>
      <c r="P758" t="str">
        <f>VLOOKUP(A758,Sheet2!$A$1:G4482,5,0)</f>
        <v>English</v>
      </c>
      <c r="Q758" t="str">
        <f>VLOOKUP(A758,Sheet2!$A$1:G4482,6,0)</f>
        <v>USA</v>
      </c>
      <c r="R758" t="str">
        <f>VLOOKUP(A758,Sheet2!$A$1:G4482,7,0)</f>
        <v>R</v>
      </c>
      <c r="S758" t="str">
        <f>IF(Table1[[#This Row],[Language]]="English","English","Other language")</f>
        <v>English</v>
      </c>
      <c r="T758">
        <f>Table1[[#This Row],[Gross Revenue]]-Table1[[#This Row],[Budget]]</f>
        <v>-10806975</v>
      </c>
      <c r="U758" s="1">
        <f>(Table1[[#This Row],[Gross Revenue]]/Table1[[#This Row],[Budget]])-1</f>
        <v>-0.72046500000000002</v>
      </c>
      <c r="V758" t="str">
        <f t="shared" si="22"/>
        <v>90-110 minutes</v>
      </c>
      <c r="W758">
        <f>Table1[[#This Row],[Profit]]/Table1[[#This Row],[Budget]]</f>
        <v>-0.72046500000000002</v>
      </c>
      <c r="X758" s="22" t="str">
        <f>IF(L758="","",
IF(L758&lt;Predictability!$B$1,"Low",
IF(L758&lt;=Predictability!$B$2,"Mid","High")))</f>
        <v>Mid</v>
      </c>
      <c r="Y758" s="22">
        <f t="shared" si="23"/>
        <v>0</v>
      </c>
    </row>
    <row r="759" spans="1:25" x14ac:dyDescent="0.2">
      <c r="A759" t="s">
        <v>3463</v>
      </c>
      <c r="B759" t="s">
        <v>381</v>
      </c>
      <c r="C759" t="s">
        <v>382</v>
      </c>
      <c r="D759">
        <v>591</v>
      </c>
      <c r="E759">
        <v>1729</v>
      </c>
      <c r="F759">
        <v>2</v>
      </c>
      <c r="G759">
        <v>887</v>
      </c>
      <c r="H759">
        <v>4.5999999999999996</v>
      </c>
      <c r="I759">
        <v>98</v>
      </c>
      <c r="J759">
        <v>83</v>
      </c>
      <c r="K759">
        <v>22264487</v>
      </c>
      <c r="L759">
        <v>22000000</v>
      </c>
      <c r="M759" s="2">
        <f>VLOOKUP(A759,Sheet2!$A$1:G4483,2,0)</f>
        <v>38629</v>
      </c>
      <c r="N759" t="str">
        <f>VLOOKUP(A759,Sheet2!$A$1:G4483,3,0)</f>
        <v>Color</v>
      </c>
      <c r="O759" t="str">
        <f>VLOOKUP(A759,Sheet2!$A$1:G4483,4,0)</f>
        <v>Comedy</v>
      </c>
      <c r="P759" t="str">
        <f>VLOOKUP(A759,Sheet2!$A$1:G4483,5,0)</f>
        <v>English</v>
      </c>
      <c r="Q759" t="str">
        <f>VLOOKUP(A759,Sheet2!$A$1:G4483,6,0)</f>
        <v>USA</v>
      </c>
      <c r="R759" t="str">
        <f>VLOOKUP(A759,Sheet2!$A$1:G4483,7,0)</f>
        <v>R</v>
      </c>
      <c r="S759" t="str">
        <f>IF(Table1[[#This Row],[Language]]="English","English","Other language")</f>
        <v>English</v>
      </c>
      <c r="T759">
        <f>Table1[[#This Row],[Gross Revenue]]-Table1[[#This Row],[Budget]]</f>
        <v>264487</v>
      </c>
      <c r="U759" s="1">
        <f>(Table1[[#This Row],[Gross Revenue]]/Table1[[#This Row],[Budget]])-1</f>
        <v>1.202213636363636E-2</v>
      </c>
      <c r="V759" t="str">
        <f t="shared" si="22"/>
        <v>&lt;90 minutes</v>
      </c>
      <c r="W759">
        <f>Table1[[#This Row],[Profit]]/Table1[[#This Row],[Budget]]</f>
        <v>1.2022136363636363E-2</v>
      </c>
      <c r="X759" s="22" t="str">
        <f>IF(L759="","",
IF(L759&lt;Predictability!$B$1,"Low",
IF(L759&lt;=Predictability!$B$2,"Mid","High")))</f>
        <v>Mid</v>
      </c>
      <c r="Y759" s="22">
        <f t="shared" si="23"/>
        <v>0</v>
      </c>
    </row>
    <row r="760" spans="1:25" x14ac:dyDescent="0.2">
      <c r="A760" t="s">
        <v>4084</v>
      </c>
      <c r="B760" t="s">
        <v>319</v>
      </c>
      <c r="C760" t="s">
        <v>320</v>
      </c>
      <c r="D760">
        <v>1000</v>
      </c>
      <c r="E760">
        <v>2604</v>
      </c>
      <c r="F760">
        <v>31</v>
      </c>
      <c r="G760">
        <v>0</v>
      </c>
      <c r="H760">
        <v>5.7</v>
      </c>
      <c r="I760">
        <v>91</v>
      </c>
      <c r="J760">
        <v>88</v>
      </c>
      <c r="K760">
        <v>65535067</v>
      </c>
      <c r="L760">
        <v>17000000</v>
      </c>
      <c r="M760" s="2">
        <f>VLOOKUP(A760,Sheet2!$A$1:G4484,2,0)</f>
        <v>36467</v>
      </c>
      <c r="N760" t="str">
        <f>VLOOKUP(A760,Sheet2!$A$1:G4484,3,0)</f>
        <v>Color</v>
      </c>
      <c r="O760" t="str">
        <f>VLOOKUP(A760,Sheet2!$A$1:G4484,4,0)</f>
        <v>Comedy</v>
      </c>
      <c r="P760" t="str">
        <f>VLOOKUP(A760,Sheet2!$A$1:G4484,5,0)</f>
        <v>English</v>
      </c>
      <c r="Q760" t="str">
        <f>VLOOKUP(A760,Sheet2!$A$1:G4484,6,0)</f>
        <v>USA</v>
      </c>
      <c r="R760" t="str">
        <f>VLOOKUP(A760,Sheet2!$A$1:G4484,7,0)</f>
        <v>R</v>
      </c>
      <c r="S760" t="str">
        <f>IF(Table1[[#This Row],[Language]]="English","English","Other language")</f>
        <v>English</v>
      </c>
      <c r="T760">
        <f>Table1[[#This Row],[Gross Revenue]]-Table1[[#This Row],[Budget]]</f>
        <v>48535067</v>
      </c>
      <c r="U760" s="1">
        <f>(Table1[[#This Row],[Gross Revenue]]/Table1[[#This Row],[Budget]])-1</f>
        <v>2.8550039411764705</v>
      </c>
      <c r="V760" t="str">
        <f t="shared" si="22"/>
        <v>&lt;90 minutes</v>
      </c>
      <c r="W760">
        <f>Table1[[#This Row],[Profit]]/Table1[[#This Row],[Budget]]</f>
        <v>2.8550039411764705</v>
      </c>
      <c r="X760" s="22" t="str">
        <f>IF(L760="","",
IF(L760&lt;Predictability!$B$1,"Low",
IF(L760&lt;=Predictability!$B$2,"Mid","High")))</f>
        <v>Mid</v>
      </c>
      <c r="Y760" s="22">
        <f t="shared" si="23"/>
        <v>1</v>
      </c>
    </row>
    <row r="761" spans="1:25" x14ac:dyDescent="0.2">
      <c r="A761" t="s">
        <v>3956</v>
      </c>
      <c r="B761" t="s">
        <v>1056</v>
      </c>
      <c r="C761" t="s">
        <v>1057</v>
      </c>
      <c r="D761">
        <v>12000</v>
      </c>
      <c r="E761">
        <v>26961</v>
      </c>
      <c r="F761">
        <v>9</v>
      </c>
      <c r="G761">
        <v>398</v>
      </c>
      <c r="H761">
        <v>5.6</v>
      </c>
      <c r="I761">
        <v>38</v>
      </c>
      <c r="J761">
        <v>96</v>
      </c>
      <c r="K761">
        <v>6044618</v>
      </c>
      <c r="L761">
        <v>10000000</v>
      </c>
      <c r="M761" s="2">
        <f>VLOOKUP(A761,Sheet2!$A$1:G4485,2,0)</f>
        <v>37307</v>
      </c>
      <c r="N761" t="str">
        <f>VLOOKUP(A761,Sheet2!$A$1:G4485,3,0)</f>
        <v>Color</v>
      </c>
      <c r="O761" t="str">
        <f>VLOOKUP(A761,Sheet2!$A$1:G4485,4,0)</f>
        <v>Action</v>
      </c>
      <c r="P761" t="str">
        <f>VLOOKUP(A761,Sheet2!$A$1:G4485,5,0)</f>
        <v>English</v>
      </c>
      <c r="Q761" t="str">
        <f>VLOOKUP(A761,Sheet2!$A$1:G4485,6,0)</f>
        <v>USA</v>
      </c>
      <c r="R761" t="str">
        <f>VLOOKUP(A761,Sheet2!$A$1:G4485,7,0)</f>
        <v>R</v>
      </c>
      <c r="S761" t="str">
        <f>IF(Table1[[#This Row],[Language]]="English","English","Other language")</f>
        <v>English</v>
      </c>
      <c r="T761">
        <f>Table1[[#This Row],[Gross Revenue]]-Table1[[#This Row],[Budget]]</f>
        <v>-3955382</v>
      </c>
      <c r="U761" s="1">
        <f>(Table1[[#This Row],[Gross Revenue]]/Table1[[#This Row],[Budget]])-1</f>
        <v>-0.39553819999999995</v>
      </c>
      <c r="V761" t="str">
        <f t="shared" si="22"/>
        <v>90-110 minutes</v>
      </c>
      <c r="W761">
        <f>Table1[[#This Row],[Profit]]/Table1[[#This Row],[Budget]]</f>
        <v>-0.39553820000000001</v>
      </c>
      <c r="X761" s="22" t="str">
        <f>IF(L761="","",
IF(L761&lt;Predictability!$B$1,"Low",
IF(L761&lt;=Predictability!$B$2,"Mid","High")))</f>
        <v>Mid</v>
      </c>
      <c r="Y761" s="22">
        <f t="shared" si="23"/>
        <v>0</v>
      </c>
    </row>
    <row r="762" spans="1:25" x14ac:dyDescent="0.2">
      <c r="A762" t="s">
        <v>4813</v>
      </c>
      <c r="B762" t="s">
        <v>1869</v>
      </c>
      <c r="C762" t="s">
        <v>1510</v>
      </c>
      <c r="D762">
        <v>2000</v>
      </c>
      <c r="E762">
        <v>5628</v>
      </c>
      <c r="F762">
        <v>66</v>
      </c>
      <c r="G762">
        <v>16000</v>
      </c>
      <c r="H762">
        <v>6.3</v>
      </c>
      <c r="I762">
        <v>273</v>
      </c>
      <c r="J762">
        <v>80</v>
      </c>
      <c r="K762">
        <v>33583175</v>
      </c>
      <c r="L762">
        <v>10000000</v>
      </c>
      <c r="M762" s="2">
        <f>VLOOKUP(A762,Sheet2!$A$1:G4486,2,0)</f>
        <v>40530</v>
      </c>
      <c r="N762" t="str">
        <f>VLOOKUP(A762,Sheet2!$A$1:G4486,3,0)</f>
        <v>Color</v>
      </c>
      <c r="O762" t="str">
        <f>VLOOKUP(A762,Sheet2!$A$1:G4486,4,0)</f>
        <v>Horror</v>
      </c>
      <c r="P762" t="str">
        <f>VLOOKUP(A762,Sheet2!$A$1:G4486,5,0)</f>
        <v>English</v>
      </c>
      <c r="Q762" t="str">
        <f>VLOOKUP(A762,Sheet2!$A$1:G4486,6,0)</f>
        <v>USA</v>
      </c>
      <c r="R762" t="str">
        <f>VLOOKUP(A762,Sheet2!$A$1:G4486,7,0)</f>
        <v>PG-13</v>
      </c>
      <c r="S762" t="str">
        <f>IF(Table1[[#This Row],[Language]]="English","English","Other language")</f>
        <v>English</v>
      </c>
      <c r="T762">
        <f>Table1[[#This Row],[Gross Revenue]]-Table1[[#This Row],[Budget]]</f>
        <v>23583175</v>
      </c>
      <c r="U762" s="1">
        <f>(Table1[[#This Row],[Gross Revenue]]/Table1[[#This Row],[Budget]])-1</f>
        <v>2.3583175000000001</v>
      </c>
      <c r="V762" t="str">
        <f t="shared" si="22"/>
        <v>&lt;90 minutes</v>
      </c>
      <c r="W762">
        <f>Table1[[#This Row],[Profit]]/Table1[[#This Row],[Budget]]</f>
        <v>2.3583175000000001</v>
      </c>
      <c r="X762" s="22" t="str">
        <f>IF(L762="","",
IF(L762&lt;Predictability!$B$1,"Low",
IF(L762&lt;=Predictability!$B$2,"Mid","High")))</f>
        <v>Mid</v>
      </c>
      <c r="Y762" s="22">
        <f t="shared" si="23"/>
        <v>1</v>
      </c>
    </row>
    <row r="763" spans="1:25" x14ac:dyDescent="0.2">
      <c r="A763" t="s">
        <v>3356</v>
      </c>
      <c r="B763" t="s">
        <v>194</v>
      </c>
      <c r="C763" t="s">
        <v>195</v>
      </c>
      <c r="D763">
        <v>971</v>
      </c>
      <c r="E763">
        <v>2517</v>
      </c>
      <c r="F763">
        <v>14</v>
      </c>
      <c r="G763">
        <v>0</v>
      </c>
      <c r="H763">
        <v>4</v>
      </c>
      <c r="I763">
        <v>137</v>
      </c>
      <c r="J763">
        <v>89</v>
      </c>
      <c r="K763">
        <v>15818967</v>
      </c>
      <c r="L763">
        <v>7000000</v>
      </c>
      <c r="M763" s="2">
        <f>VLOOKUP(A763,Sheet2!$A$1:G4487,2,0)</f>
        <v>41940</v>
      </c>
      <c r="N763" t="str">
        <f>VLOOKUP(A763,Sheet2!$A$1:G4487,3,0)</f>
        <v>Color</v>
      </c>
      <c r="O763" t="str">
        <f>VLOOKUP(A763,Sheet2!$A$1:G4487,4,0)</f>
        <v>Horror</v>
      </c>
      <c r="P763" t="str">
        <f>VLOOKUP(A763,Sheet2!$A$1:G4487,5,0)</f>
        <v>English</v>
      </c>
      <c r="Q763" t="str">
        <f>VLOOKUP(A763,Sheet2!$A$1:G4487,6,0)</f>
        <v>USA</v>
      </c>
      <c r="R763" t="str">
        <f>VLOOKUP(A763,Sheet2!$A$1:G4487,7,0)</f>
        <v>R</v>
      </c>
      <c r="S763" t="str">
        <f>IF(Table1[[#This Row],[Language]]="English","English","Other language")</f>
        <v>English</v>
      </c>
      <c r="T763">
        <f>Table1[[#This Row],[Gross Revenue]]-Table1[[#This Row],[Budget]]</f>
        <v>8818967</v>
      </c>
      <c r="U763" s="1">
        <f>(Table1[[#This Row],[Gross Revenue]]/Table1[[#This Row],[Budget]])-1</f>
        <v>1.2598524285714285</v>
      </c>
      <c r="V763" t="str">
        <f t="shared" si="22"/>
        <v>&lt;90 minutes</v>
      </c>
      <c r="W763">
        <f>Table1[[#This Row],[Profit]]/Table1[[#This Row],[Budget]]</f>
        <v>1.2598524285714285</v>
      </c>
      <c r="X763" s="22" t="str">
        <f>IF(L763="","",
IF(L763&lt;Predictability!$B$1,"Low",
IF(L763&lt;=Predictability!$B$2,"Mid","High")))</f>
        <v>Low</v>
      </c>
      <c r="Y763" s="22">
        <f t="shared" si="23"/>
        <v>1</v>
      </c>
    </row>
    <row r="764" spans="1:25" x14ac:dyDescent="0.2">
      <c r="A764" t="s">
        <v>5454</v>
      </c>
      <c r="B764" t="s">
        <v>1862</v>
      </c>
      <c r="C764" t="s">
        <v>2309</v>
      </c>
      <c r="D764">
        <v>244</v>
      </c>
      <c r="E764">
        <v>1105</v>
      </c>
      <c r="F764">
        <v>82</v>
      </c>
      <c r="G764">
        <v>0</v>
      </c>
      <c r="H764">
        <v>6.7</v>
      </c>
      <c r="I764">
        <v>120</v>
      </c>
      <c r="J764">
        <v>120</v>
      </c>
      <c r="K764">
        <v>43800000</v>
      </c>
      <c r="L764">
        <v>7200000</v>
      </c>
      <c r="M764" s="2">
        <f>VLOOKUP(A764,Sheet2!$A$1:G4488,2,0)</f>
        <v>26179</v>
      </c>
      <c r="N764" t="str">
        <f>VLOOKUP(A764,Sheet2!$A$1:G4488,3,0)</f>
        <v>Color</v>
      </c>
      <c r="O764" t="str">
        <f>VLOOKUP(A764,Sheet2!$A$1:G4488,4,0)</f>
        <v>Action</v>
      </c>
      <c r="P764" t="str">
        <f>VLOOKUP(A764,Sheet2!$A$1:G4488,5,0)</f>
        <v>English</v>
      </c>
      <c r="Q764" t="str">
        <f>VLOOKUP(A764,Sheet2!$A$1:G4488,6,0)</f>
        <v>UK</v>
      </c>
      <c r="R764" t="str">
        <f>VLOOKUP(A764,Sheet2!$A$1:G4488,7,0)</f>
        <v>GP</v>
      </c>
      <c r="S764" t="str">
        <f>IF(Table1[[#This Row],[Language]]="English","English","Other language")</f>
        <v>English</v>
      </c>
      <c r="T764">
        <f>Table1[[#This Row],[Gross Revenue]]-Table1[[#This Row],[Budget]]</f>
        <v>36600000</v>
      </c>
      <c r="U764" s="1">
        <f>(Table1[[#This Row],[Gross Revenue]]/Table1[[#This Row],[Budget]])-1</f>
        <v>5.083333333333333</v>
      </c>
      <c r="V764" t="str">
        <f t="shared" si="22"/>
        <v>111-130 minutes</v>
      </c>
      <c r="W764">
        <f>Table1[[#This Row],[Profit]]/Table1[[#This Row],[Budget]]</f>
        <v>5.083333333333333</v>
      </c>
      <c r="X764" s="22" t="str">
        <f>IF(L764="","",
IF(L764&lt;Predictability!$B$1,"Low",
IF(L764&lt;=Predictability!$B$2,"Mid","High")))</f>
        <v>Low</v>
      </c>
      <c r="Y764" s="22">
        <f t="shared" si="23"/>
        <v>1</v>
      </c>
    </row>
    <row r="765" spans="1:25" x14ac:dyDescent="0.2">
      <c r="A765" t="s">
        <v>4010</v>
      </c>
      <c r="B765" t="s">
        <v>643</v>
      </c>
      <c r="C765" t="s">
        <v>1115</v>
      </c>
      <c r="D765">
        <v>907</v>
      </c>
      <c r="E765">
        <v>2723</v>
      </c>
      <c r="F765">
        <v>0</v>
      </c>
      <c r="G765">
        <v>0</v>
      </c>
      <c r="H765">
        <v>5.6</v>
      </c>
      <c r="I765">
        <v>62</v>
      </c>
      <c r="J765">
        <v>116</v>
      </c>
      <c r="K765">
        <v>50382128</v>
      </c>
      <c r="L765">
        <v>5500000</v>
      </c>
      <c r="M765" s="2">
        <f>VLOOKUP(A765,Sheet2!$A$1:G4489,2,0)</f>
        <v>38650</v>
      </c>
      <c r="N765" t="str">
        <f>VLOOKUP(A765,Sheet2!$A$1:G4489,3,0)</f>
        <v>Color</v>
      </c>
      <c r="O765" t="str">
        <f>VLOOKUP(A765,Sheet2!$A$1:G4489,4,0)</f>
        <v>Comedy</v>
      </c>
      <c r="P765" t="str">
        <f>VLOOKUP(A765,Sheet2!$A$1:G4489,5,0)</f>
        <v>English</v>
      </c>
      <c r="Q765" t="str">
        <f>VLOOKUP(A765,Sheet2!$A$1:G4489,6,0)</f>
        <v>USA</v>
      </c>
      <c r="R765" t="str">
        <f>VLOOKUP(A765,Sheet2!$A$1:G4489,7,0)</f>
        <v>PG-13</v>
      </c>
      <c r="S765" t="str">
        <f>IF(Table1[[#This Row],[Language]]="English","English","Other language")</f>
        <v>English</v>
      </c>
      <c r="T765">
        <f>Table1[[#This Row],[Gross Revenue]]-Table1[[#This Row],[Budget]]</f>
        <v>44882128</v>
      </c>
      <c r="U765" s="1">
        <f>(Table1[[#This Row],[Gross Revenue]]/Table1[[#This Row],[Budget]])-1</f>
        <v>8.1603869090909082</v>
      </c>
      <c r="V765" t="str">
        <f t="shared" si="22"/>
        <v>111-130 minutes</v>
      </c>
      <c r="W765">
        <f>Table1[[#This Row],[Profit]]/Table1[[#This Row],[Budget]]</f>
        <v>8.1603869090909082</v>
      </c>
      <c r="X765" s="22" t="str">
        <f>IF(L765="","",
IF(L765&lt;Predictability!$B$1,"Low",
IF(L765&lt;=Predictability!$B$2,"Mid","High")))</f>
        <v>Low</v>
      </c>
      <c r="Y765" s="22">
        <f t="shared" si="23"/>
        <v>1</v>
      </c>
    </row>
    <row r="766" spans="1:25" x14ac:dyDescent="0.2">
      <c r="A766" t="s">
        <v>4681</v>
      </c>
      <c r="B766" t="s">
        <v>392</v>
      </c>
      <c r="C766" t="s">
        <v>914</v>
      </c>
      <c r="D766">
        <v>17000</v>
      </c>
      <c r="E766">
        <v>20154</v>
      </c>
      <c r="F766">
        <v>87</v>
      </c>
      <c r="G766">
        <v>0</v>
      </c>
      <c r="H766">
        <v>6.2</v>
      </c>
      <c r="I766">
        <v>111</v>
      </c>
      <c r="J766">
        <v>94</v>
      </c>
      <c r="K766">
        <v>64001297</v>
      </c>
      <c r="L766">
        <v>15000000</v>
      </c>
      <c r="M766" s="2">
        <f>VLOOKUP(A766,Sheet2!$A$1:G4490,2,0)</f>
        <v>40539</v>
      </c>
      <c r="N766" t="str">
        <f>VLOOKUP(A766,Sheet2!$A$1:G4490,3,0)</f>
        <v>Color</v>
      </c>
      <c r="O766" t="str">
        <f>VLOOKUP(A766,Sheet2!$A$1:G4490,4,0)</f>
        <v>Comedy</v>
      </c>
      <c r="P766" t="str">
        <f>VLOOKUP(A766,Sheet2!$A$1:G4490,5,0)</f>
        <v>English</v>
      </c>
      <c r="Q766" t="str">
        <f>VLOOKUP(A766,Sheet2!$A$1:G4490,6,0)</f>
        <v>USA</v>
      </c>
      <c r="R766" t="str">
        <f>VLOOKUP(A766,Sheet2!$A$1:G4490,7,0)</f>
        <v>PG</v>
      </c>
      <c r="S766" t="str">
        <f>IF(Table1[[#This Row],[Language]]="English","English","Other language")</f>
        <v>English</v>
      </c>
      <c r="T766">
        <f>Table1[[#This Row],[Gross Revenue]]-Table1[[#This Row],[Budget]]</f>
        <v>49001297</v>
      </c>
      <c r="U766" s="1">
        <f>(Table1[[#This Row],[Gross Revenue]]/Table1[[#This Row],[Budget]])-1</f>
        <v>3.2667531333333333</v>
      </c>
      <c r="V766" t="str">
        <f t="shared" si="22"/>
        <v>90-110 minutes</v>
      </c>
      <c r="W766">
        <f>Table1[[#This Row],[Profit]]/Table1[[#This Row],[Budget]]</f>
        <v>3.2667531333333333</v>
      </c>
      <c r="X766" s="22" t="str">
        <f>IF(L766="","",
IF(L766&lt;Predictability!$B$1,"Low",
IF(L766&lt;=Predictability!$B$2,"Mid","High")))</f>
        <v>Mid</v>
      </c>
      <c r="Y766" s="22">
        <f t="shared" si="23"/>
        <v>1</v>
      </c>
    </row>
    <row r="767" spans="1:25" x14ac:dyDescent="0.2">
      <c r="A767" t="s">
        <v>4944</v>
      </c>
      <c r="B767" t="s">
        <v>1963</v>
      </c>
      <c r="C767" t="s">
        <v>1794</v>
      </c>
      <c r="D767">
        <v>975</v>
      </c>
      <c r="E767">
        <v>3153</v>
      </c>
      <c r="F767">
        <v>42</v>
      </c>
      <c r="G767">
        <v>0</v>
      </c>
      <c r="H767">
        <v>6.4</v>
      </c>
      <c r="I767">
        <v>88</v>
      </c>
      <c r="J767">
        <v>94</v>
      </c>
      <c r="K767">
        <v>49002815</v>
      </c>
      <c r="L767">
        <v>22000000</v>
      </c>
      <c r="M767" s="2">
        <f>VLOOKUP(A767,Sheet2!$A$1:G4491,2,0)</f>
        <v>41027</v>
      </c>
      <c r="N767" t="str">
        <f>VLOOKUP(A767,Sheet2!$A$1:G4491,3,0)</f>
        <v>Color</v>
      </c>
      <c r="O767" t="str">
        <f>VLOOKUP(A767,Sheet2!$A$1:G4491,4,0)</f>
        <v>Comedy</v>
      </c>
      <c r="P767" t="str">
        <f>VLOOKUP(A767,Sheet2!$A$1:G4491,5,0)</f>
        <v>English</v>
      </c>
      <c r="Q767" t="str">
        <f>VLOOKUP(A767,Sheet2!$A$1:G4491,6,0)</f>
        <v>USA</v>
      </c>
      <c r="R767" t="str">
        <f>VLOOKUP(A767,Sheet2!$A$1:G4491,7,0)</f>
        <v>PG</v>
      </c>
      <c r="S767" t="str">
        <f>IF(Table1[[#This Row],[Language]]="English","English","Other language")</f>
        <v>English</v>
      </c>
      <c r="T767">
        <f>Table1[[#This Row],[Gross Revenue]]-Table1[[#This Row],[Budget]]</f>
        <v>27002815</v>
      </c>
      <c r="U767" s="1">
        <f>(Table1[[#This Row],[Gross Revenue]]/Table1[[#This Row],[Budget]])-1</f>
        <v>1.2274006818181817</v>
      </c>
      <c r="V767" t="str">
        <f t="shared" si="22"/>
        <v>90-110 minutes</v>
      </c>
      <c r="W767">
        <f>Table1[[#This Row],[Profit]]/Table1[[#This Row],[Budget]]</f>
        <v>1.2274006818181817</v>
      </c>
      <c r="X767" s="22" t="str">
        <f>IF(L767="","",
IF(L767&lt;Predictability!$B$1,"Low",
IF(L767&lt;=Predictability!$B$2,"Mid","High")))</f>
        <v>Mid</v>
      </c>
      <c r="Y767" s="22">
        <f t="shared" si="23"/>
        <v>1</v>
      </c>
    </row>
    <row r="768" spans="1:25" x14ac:dyDescent="0.2">
      <c r="A768" t="s">
        <v>5267</v>
      </c>
      <c r="B768" t="s">
        <v>1963</v>
      </c>
      <c r="C768" t="s">
        <v>1794</v>
      </c>
      <c r="D768">
        <v>975</v>
      </c>
      <c r="E768">
        <v>3567</v>
      </c>
      <c r="F768">
        <v>42</v>
      </c>
      <c r="G768">
        <v>0</v>
      </c>
      <c r="H768">
        <v>6.6</v>
      </c>
      <c r="I768">
        <v>103</v>
      </c>
      <c r="J768">
        <v>99</v>
      </c>
      <c r="K768">
        <v>52691009</v>
      </c>
      <c r="L768">
        <v>21000000</v>
      </c>
      <c r="M768" s="2">
        <f>VLOOKUP(A768,Sheet2!$A$1:G4492,2,0)</f>
        <v>40864</v>
      </c>
      <c r="N768" t="str">
        <f>VLOOKUP(A768,Sheet2!$A$1:G4492,3,0)</f>
        <v>Color</v>
      </c>
      <c r="O768" t="str">
        <f>VLOOKUP(A768,Sheet2!$A$1:G4492,4,0)</f>
        <v>Comedy</v>
      </c>
      <c r="P768" t="str">
        <f>VLOOKUP(A768,Sheet2!$A$1:G4492,5,0)</f>
        <v>English</v>
      </c>
      <c r="Q768" t="str">
        <f>VLOOKUP(A768,Sheet2!$A$1:G4492,6,0)</f>
        <v>USA</v>
      </c>
      <c r="R768" t="str">
        <f>VLOOKUP(A768,Sheet2!$A$1:G4492,7,0)</f>
        <v>PG</v>
      </c>
      <c r="S768" t="str">
        <f>IF(Table1[[#This Row],[Language]]="English","English","Other language")</f>
        <v>English</v>
      </c>
      <c r="T768">
        <f>Table1[[#This Row],[Gross Revenue]]-Table1[[#This Row],[Budget]]</f>
        <v>31691009</v>
      </c>
      <c r="U768" s="1">
        <f>(Table1[[#This Row],[Gross Revenue]]/Table1[[#This Row],[Budget]])-1</f>
        <v>1.5090956666666666</v>
      </c>
      <c r="V768" t="str">
        <f t="shared" si="22"/>
        <v>90-110 minutes</v>
      </c>
      <c r="W768">
        <f>Table1[[#This Row],[Profit]]/Table1[[#This Row],[Budget]]</f>
        <v>1.5090956666666666</v>
      </c>
      <c r="X768" s="22" t="str">
        <f>IF(L768="","",
IF(L768&lt;Predictability!$B$1,"Low",
IF(L768&lt;=Predictability!$B$2,"Mid","High")))</f>
        <v>Mid</v>
      </c>
      <c r="Y768" s="22">
        <f t="shared" si="23"/>
        <v>1</v>
      </c>
    </row>
    <row r="769" spans="1:25" x14ac:dyDescent="0.2">
      <c r="A769" t="s">
        <v>4035</v>
      </c>
      <c r="B769" t="s">
        <v>1150</v>
      </c>
      <c r="C769" t="s">
        <v>554</v>
      </c>
      <c r="D769">
        <v>569</v>
      </c>
      <c r="E769">
        <v>1797</v>
      </c>
      <c r="F769">
        <v>0</v>
      </c>
      <c r="G769">
        <v>0</v>
      </c>
      <c r="H769">
        <v>5.7</v>
      </c>
      <c r="I769">
        <v>280</v>
      </c>
      <c r="J769">
        <v>95</v>
      </c>
      <c r="K769">
        <v>952620</v>
      </c>
      <c r="L769">
        <v>2000000</v>
      </c>
      <c r="M769" s="2">
        <f>VLOOKUP(A769,Sheet2!$A$1:G4493,2,0)</f>
        <v>39377</v>
      </c>
      <c r="N769" t="str">
        <f>VLOOKUP(A769,Sheet2!$A$1:G4493,3,0)</f>
        <v>Color</v>
      </c>
      <c r="O769" t="str">
        <f>VLOOKUP(A769,Sheet2!$A$1:G4493,4,0)</f>
        <v>Horror</v>
      </c>
      <c r="P769" t="str">
        <f>VLOOKUP(A769,Sheet2!$A$1:G4493,5,0)</f>
        <v>English</v>
      </c>
      <c r="Q769" t="str">
        <f>VLOOKUP(A769,Sheet2!$A$1:G4493,6,0)</f>
        <v>USA</v>
      </c>
      <c r="R769" t="str">
        <f>VLOOKUP(A769,Sheet2!$A$1:G4493,7,0)</f>
        <v>R</v>
      </c>
      <c r="S769" t="str">
        <f>IF(Table1[[#This Row],[Language]]="English","English","Other language")</f>
        <v>English</v>
      </c>
      <c r="T769">
        <f>Table1[[#This Row],[Gross Revenue]]-Table1[[#This Row],[Budget]]</f>
        <v>-1047380</v>
      </c>
      <c r="U769" s="1">
        <f>(Table1[[#This Row],[Gross Revenue]]/Table1[[#This Row],[Budget]])-1</f>
        <v>-0.52368999999999999</v>
      </c>
      <c r="V769" t="str">
        <f t="shared" si="22"/>
        <v>90-110 minutes</v>
      </c>
      <c r="W769">
        <f>Table1[[#This Row],[Profit]]/Table1[[#This Row],[Budget]]</f>
        <v>-0.52368999999999999</v>
      </c>
      <c r="X769" s="22" t="str">
        <f>IF(L769="","",
IF(L769&lt;Predictability!$B$1,"Low",
IF(L769&lt;=Predictability!$B$2,"Mid","High")))</f>
        <v>Low</v>
      </c>
      <c r="Y769" s="22">
        <f t="shared" si="23"/>
        <v>0</v>
      </c>
    </row>
    <row r="770" spans="1:25" x14ac:dyDescent="0.2">
      <c r="A770" t="s">
        <v>4452</v>
      </c>
      <c r="B770" t="s">
        <v>1026</v>
      </c>
      <c r="C770" t="s">
        <v>1387</v>
      </c>
      <c r="D770">
        <v>16000</v>
      </c>
      <c r="E770">
        <v>31005</v>
      </c>
      <c r="F770">
        <v>26</v>
      </c>
      <c r="G770">
        <v>0</v>
      </c>
      <c r="H770">
        <v>6.1</v>
      </c>
      <c r="I770">
        <v>81</v>
      </c>
      <c r="J770">
        <v>94</v>
      </c>
      <c r="K770">
        <v>6241697</v>
      </c>
      <c r="L770">
        <v>13000000</v>
      </c>
      <c r="M770" s="2">
        <f>VLOOKUP(A770,Sheet2!$A$1:G4494,2,0)</f>
        <v>36269</v>
      </c>
      <c r="N770" t="str">
        <f>VLOOKUP(A770,Sheet2!$A$1:G4494,3,0)</f>
        <v>Color</v>
      </c>
      <c r="O770" t="str">
        <f>VLOOKUP(A770,Sheet2!$A$1:G4494,4,0)</f>
        <v>Comedy</v>
      </c>
      <c r="P770" t="str">
        <f>VLOOKUP(A770,Sheet2!$A$1:G4494,5,0)</f>
        <v>English</v>
      </c>
      <c r="Q770" t="str">
        <f>VLOOKUP(A770,Sheet2!$A$1:G4494,6,0)</f>
        <v>France</v>
      </c>
      <c r="R770" t="str">
        <f>VLOOKUP(A770,Sheet2!$A$1:G4494,7,0)</f>
        <v>PG-13</v>
      </c>
      <c r="S770" t="str">
        <f>IF(Table1[[#This Row],[Language]]="English","English","Other language")</f>
        <v>English</v>
      </c>
      <c r="T770">
        <f>Table1[[#This Row],[Gross Revenue]]-Table1[[#This Row],[Budget]]</f>
        <v>-6758303</v>
      </c>
      <c r="U770" s="1">
        <f>(Table1[[#This Row],[Gross Revenue]]/Table1[[#This Row],[Budget]])-1</f>
        <v>-0.51986946153846159</v>
      </c>
      <c r="V770" t="str">
        <f t="shared" ref="V770:V833" si="24">IF(J770="","",IF(J770&lt;90,"&lt;90 minutes",IF(J770&lt;=110,"90-110 minutes",IF(J770&lt;=130,"111-130 minutes",IF(J770&lt;=150,"131-150 minutes","&gt;150 minutes")))))</f>
        <v>90-110 minutes</v>
      </c>
      <c r="W770">
        <f>Table1[[#This Row],[Profit]]/Table1[[#This Row],[Budget]]</f>
        <v>-0.51986946153846159</v>
      </c>
      <c r="X770" s="22" t="str">
        <f>IF(L770="","",
IF(L770&lt;Predictability!$B$1,"Low",
IF(L770&lt;=Predictability!$B$2,"Mid","High")))</f>
        <v>Mid</v>
      </c>
      <c r="Y770" s="22">
        <f t="shared" ref="Y770:Y833" si="25">IF(W770&gt;=0.5,1,0)</f>
        <v>0</v>
      </c>
    </row>
    <row r="771" spans="1:25" x14ac:dyDescent="0.2">
      <c r="A771" t="s">
        <v>4486</v>
      </c>
      <c r="B771" t="s">
        <v>1590</v>
      </c>
      <c r="C771" t="s">
        <v>1591</v>
      </c>
      <c r="D771">
        <v>678</v>
      </c>
      <c r="E771">
        <v>2096</v>
      </c>
      <c r="F771">
        <v>631</v>
      </c>
      <c r="G771">
        <v>2000</v>
      </c>
      <c r="H771">
        <v>6.1</v>
      </c>
      <c r="I771">
        <v>72</v>
      </c>
      <c r="J771">
        <v>105</v>
      </c>
      <c r="K771">
        <v>103738726</v>
      </c>
      <c r="L771">
        <v>100000000</v>
      </c>
      <c r="M771" s="2">
        <f>VLOOKUP(A771,Sheet2!$A$1:G4495,2,0)</f>
        <v>33210</v>
      </c>
      <c r="N771" t="str">
        <f>VLOOKUP(A771,Sheet2!$A$1:G4495,3,0)</f>
        <v>Color</v>
      </c>
      <c r="O771" t="str">
        <f>VLOOKUP(A771,Sheet2!$A$1:G4495,4,0)</f>
        <v>Action</v>
      </c>
      <c r="P771" t="str">
        <f>VLOOKUP(A771,Sheet2!$A$1:G4495,5,0)</f>
        <v>English</v>
      </c>
      <c r="Q771" t="str">
        <f>VLOOKUP(A771,Sheet2!$A$1:G4495,6,0)</f>
        <v>USA</v>
      </c>
      <c r="R771" t="str">
        <f>VLOOKUP(A771,Sheet2!$A$1:G4495,7,0)</f>
        <v>PG</v>
      </c>
      <c r="S771" t="str">
        <f>IF(Table1[[#This Row],[Language]]="English","English","Other language")</f>
        <v>English</v>
      </c>
      <c r="T771">
        <f>Table1[[#This Row],[Gross Revenue]]-Table1[[#This Row],[Budget]]</f>
        <v>3738726</v>
      </c>
      <c r="U771" s="1">
        <f>(Table1[[#This Row],[Gross Revenue]]/Table1[[#This Row],[Budget]])-1</f>
        <v>3.7387260000000033E-2</v>
      </c>
      <c r="V771" t="str">
        <f t="shared" si="24"/>
        <v>90-110 minutes</v>
      </c>
      <c r="W771">
        <f>Table1[[#This Row],[Profit]]/Table1[[#This Row],[Budget]]</f>
        <v>3.7387259999999999E-2</v>
      </c>
      <c r="X771" s="22" t="str">
        <f>IF(L771="","",
IF(L771&lt;Predictability!$B$1,"Low",
IF(L771&lt;=Predictability!$B$2,"Mid","High")))</f>
        <v>High</v>
      </c>
      <c r="Y771" s="22">
        <f t="shared" si="25"/>
        <v>0</v>
      </c>
    </row>
    <row r="772" spans="1:25" x14ac:dyDescent="0.2">
      <c r="A772" t="s">
        <v>3983</v>
      </c>
      <c r="B772" t="s">
        <v>1088</v>
      </c>
      <c r="C772" t="s">
        <v>801</v>
      </c>
      <c r="D772">
        <v>593</v>
      </c>
      <c r="E772">
        <v>2713</v>
      </c>
      <c r="F772">
        <v>39</v>
      </c>
      <c r="G772">
        <v>320</v>
      </c>
      <c r="H772">
        <v>5.6</v>
      </c>
      <c r="I772">
        <v>75</v>
      </c>
      <c r="J772">
        <v>98</v>
      </c>
      <c r="K772">
        <v>22734486</v>
      </c>
      <c r="L772">
        <v>17000000</v>
      </c>
      <c r="M772" s="2">
        <f>VLOOKUP(A772,Sheet2!$A$1:G4496,2,0)</f>
        <v>37679</v>
      </c>
      <c r="N772" t="str">
        <f>VLOOKUP(A772,Sheet2!$A$1:G4496,3,0)</f>
        <v>Color</v>
      </c>
      <c r="O772" t="str">
        <f>VLOOKUP(A772,Sheet2!$A$1:G4496,4,0)</f>
        <v>Comedy</v>
      </c>
      <c r="P772" t="str">
        <f>VLOOKUP(A772,Sheet2!$A$1:G4496,5,0)</f>
        <v>English</v>
      </c>
      <c r="Q772" t="str">
        <f>VLOOKUP(A772,Sheet2!$A$1:G4496,6,0)</f>
        <v>USA</v>
      </c>
      <c r="R772" t="str">
        <f>VLOOKUP(A772,Sheet2!$A$1:G4496,7,0)</f>
        <v>PG-13</v>
      </c>
      <c r="S772" t="str">
        <f>IF(Table1[[#This Row],[Language]]="English","English","Other language")</f>
        <v>English</v>
      </c>
      <c r="T772">
        <f>Table1[[#This Row],[Gross Revenue]]-Table1[[#This Row],[Budget]]</f>
        <v>5734486</v>
      </c>
      <c r="U772" s="1">
        <f>(Table1[[#This Row],[Gross Revenue]]/Table1[[#This Row],[Budget]])-1</f>
        <v>0.33732270588235291</v>
      </c>
      <c r="V772" t="str">
        <f t="shared" si="24"/>
        <v>90-110 minutes</v>
      </c>
      <c r="W772">
        <f>Table1[[#This Row],[Profit]]/Table1[[#This Row],[Budget]]</f>
        <v>0.33732270588235291</v>
      </c>
      <c r="X772" s="22" t="str">
        <f>IF(L772="","",
IF(L772&lt;Predictability!$B$1,"Low",
IF(L772&lt;=Predictability!$B$2,"Mid","High")))</f>
        <v>Mid</v>
      </c>
      <c r="Y772" s="22">
        <f t="shared" si="25"/>
        <v>0</v>
      </c>
    </row>
    <row r="773" spans="1:25" x14ac:dyDescent="0.2">
      <c r="A773" t="s">
        <v>3488</v>
      </c>
      <c r="B773" t="s">
        <v>421</v>
      </c>
      <c r="C773" t="s">
        <v>422</v>
      </c>
      <c r="D773">
        <v>963</v>
      </c>
      <c r="E773">
        <v>3150</v>
      </c>
      <c r="F773">
        <v>30</v>
      </c>
      <c r="G773">
        <v>0</v>
      </c>
      <c r="H773">
        <v>4.7</v>
      </c>
      <c r="I773">
        <v>133</v>
      </c>
      <c r="J773">
        <v>103</v>
      </c>
      <c r="K773">
        <v>29580087</v>
      </c>
      <c r="L773">
        <v>58000000</v>
      </c>
      <c r="M773" s="2">
        <f>VLOOKUP(A773,Sheet2!$A$1:G4497,2,0)</f>
        <v>39960</v>
      </c>
      <c r="N773" t="str">
        <f>VLOOKUP(A773,Sheet2!$A$1:G4497,3,0)</f>
        <v>Color</v>
      </c>
      <c r="O773" t="str">
        <f>VLOOKUP(A773,Sheet2!$A$1:G4497,4,0)</f>
        <v>Comedy</v>
      </c>
      <c r="P773" t="str">
        <f>VLOOKUP(A773,Sheet2!$A$1:G4497,5,0)</f>
        <v>English</v>
      </c>
      <c r="Q773" t="str">
        <f>VLOOKUP(A773,Sheet2!$A$1:G4497,6,0)</f>
        <v>USA</v>
      </c>
      <c r="R773" t="str">
        <f>VLOOKUP(A773,Sheet2!$A$1:G4497,7,0)</f>
        <v>PG-13</v>
      </c>
      <c r="S773" t="str">
        <f>IF(Table1[[#This Row],[Language]]="English","English","Other language")</f>
        <v>English</v>
      </c>
      <c r="T773">
        <f>Table1[[#This Row],[Gross Revenue]]-Table1[[#This Row],[Budget]]</f>
        <v>-28419913</v>
      </c>
      <c r="U773" s="1">
        <f>(Table1[[#This Row],[Gross Revenue]]/Table1[[#This Row],[Budget]])-1</f>
        <v>-0.4899985</v>
      </c>
      <c r="V773" t="str">
        <f t="shared" si="24"/>
        <v>90-110 minutes</v>
      </c>
      <c r="W773">
        <f>Table1[[#This Row],[Profit]]/Table1[[#This Row],[Budget]]</f>
        <v>-0.4899985</v>
      </c>
      <c r="X773" s="22" t="str">
        <f>IF(L773="","",
IF(L773&lt;Predictability!$B$1,"Low",
IF(L773&lt;=Predictability!$B$2,"Mid","High")))</f>
        <v>High</v>
      </c>
      <c r="Y773" s="22">
        <f t="shared" si="25"/>
        <v>0</v>
      </c>
    </row>
    <row r="774" spans="1:25" x14ac:dyDescent="0.2">
      <c r="A774" t="s">
        <v>4492</v>
      </c>
      <c r="B774" t="s">
        <v>1595</v>
      </c>
      <c r="C774" t="s">
        <v>262</v>
      </c>
      <c r="D774">
        <v>769</v>
      </c>
      <c r="E774">
        <v>2538</v>
      </c>
      <c r="F774">
        <v>93</v>
      </c>
      <c r="G774">
        <v>0</v>
      </c>
      <c r="H774">
        <v>6.1</v>
      </c>
      <c r="I774">
        <v>264</v>
      </c>
      <c r="J774">
        <v>133</v>
      </c>
      <c r="K774">
        <v>160201106</v>
      </c>
      <c r="L774">
        <v>142000000</v>
      </c>
      <c r="M774" s="2">
        <f>VLOOKUP(A774,Sheet2!$A$1:G4498,2,0)</f>
        <v>37434</v>
      </c>
      <c r="N774" t="str">
        <f>VLOOKUP(A774,Sheet2!$A$1:G4498,3,0)</f>
        <v>Black and White</v>
      </c>
      <c r="O774" t="str">
        <f>VLOOKUP(A774,Sheet2!$A$1:G4498,4,0)</f>
        <v>Action</v>
      </c>
      <c r="P774" t="str">
        <f>VLOOKUP(A774,Sheet2!$A$1:G4498,5,0)</f>
        <v>English</v>
      </c>
      <c r="Q774" t="str">
        <f>VLOOKUP(A774,Sheet2!$A$1:G4498,6,0)</f>
        <v>UK</v>
      </c>
      <c r="R774" t="str">
        <f>VLOOKUP(A774,Sheet2!$A$1:G4498,7,0)</f>
        <v>PG-13</v>
      </c>
      <c r="S774" t="str">
        <f>IF(Table1[[#This Row],[Language]]="English","English","Other language")</f>
        <v>English</v>
      </c>
      <c r="T774">
        <f>Table1[[#This Row],[Gross Revenue]]-Table1[[#This Row],[Budget]]</f>
        <v>18201106</v>
      </c>
      <c r="U774" s="1">
        <f>(Table1[[#This Row],[Gross Revenue]]/Table1[[#This Row],[Budget]])-1</f>
        <v>0.12817680281690147</v>
      </c>
      <c r="V774" t="str">
        <f t="shared" si="24"/>
        <v>131-150 minutes</v>
      </c>
      <c r="W774">
        <f>Table1[[#This Row],[Profit]]/Table1[[#This Row],[Budget]]</f>
        <v>0.12817680281690141</v>
      </c>
      <c r="X774" s="22" t="str">
        <f>IF(L774="","",
IF(L774&lt;Predictability!$B$1,"Low",
IF(L774&lt;=Predictability!$B$2,"Mid","High")))</f>
        <v>High</v>
      </c>
      <c r="Y774" s="22">
        <f t="shared" si="25"/>
        <v>0</v>
      </c>
    </row>
    <row r="775" spans="1:25" x14ac:dyDescent="0.2">
      <c r="A775" t="s">
        <v>6934</v>
      </c>
      <c r="B775" t="s">
        <v>2359</v>
      </c>
      <c r="C775" t="s">
        <v>69</v>
      </c>
      <c r="D775">
        <v>25000</v>
      </c>
      <c r="E775">
        <v>40585</v>
      </c>
      <c r="F775">
        <v>323</v>
      </c>
      <c r="G775">
        <v>25000</v>
      </c>
      <c r="H775">
        <v>8.1999999999999993</v>
      </c>
      <c r="I775">
        <v>233</v>
      </c>
      <c r="J775">
        <v>131</v>
      </c>
      <c r="K775">
        <v>81350242</v>
      </c>
      <c r="L775">
        <v>28000000</v>
      </c>
      <c r="M775" s="2">
        <f>VLOOKUP(A775,Sheet2!$A$1:G4499,2,0)</f>
        <v>32358</v>
      </c>
      <c r="N775" t="str">
        <f>VLOOKUP(A775,Sheet2!$A$1:G4499,3,0)</f>
        <v>Color</v>
      </c>
      <c r="O775" t="str">
        <f>VLOOKUP(A775,Sheet2!$A$1:G4499,4,0)</f>
        <v>Action</v>
      </c>
      <c r="P775" t="str">
        <f>VLOOKUP(A775,Sheet2!$A$1:G4499,5,0)</f>
        <v>English</v>
      </c>
      <c r="Q775" t="str">
        <f>VLOOKUP(A775,Sheet2!$A$1:G4499,6,0)</f>
        <v>USA</v>
      </c>
      <c r="R775" t="str">
        <f>VLOOKUP(A775,Sheet2!$A$1:G4499,7,0)</f>
        <v>R</v>
      </c>
      <c r="S775" t="str">
        <f>IF(Table1[[#This Row],[Language]]="English","English","Other language")</f>
        <v>English</v>
      </c>
      <c r="T775">
        <f>Table1[[#This Row],[Gross Revenue]]-Table1[[#This Row],[Budget]]</f>
        <v>53350242</v>
      </c>
      <c r="U775" s="1">
        <f>(Table1[[#This Row],[Gross Revenue]]/Table1[[#This Row],[Budget]])-1</f>
        <v>1.9053657857142858</v>
      </c>
      <c r="V775" t="str">
        <f t="shared" si="24"/>
        <v>131-150 minutes</v>
      </c>
      <c r="W775">
        <f>Table1[[#This Row],[Profit]]/Table1[[#This Row],[Budget]]</f>
        <v>1.9053657857142856</v>
      </c>
      <c r="X775" s="22" t="str">
        <f>IF(L775="","",
IF(L775&lt;Predictability!$B$1,"Low",
IF(L775&lt;=Predictability!$B$2,"Mid","High")))</f>
        <v>Mid</v>
      </c>
      <c r="Y775" s="22">
        <f t="shared" si="25"/>
        <v>1</v>
      </c>
    </row>
    <row r="776" spans="1:25" x14ac:dyDescent="0.2">
      <c r="A776" t="s">
        <v>5974</v>
      </c>
      <c r="B776" t="s">
        <v>362</v>
      </c>
      <c r="C776" t="s">
        <v>242</v>
      </c>
      <c r="D776">
        <v>13000</v>
      </c>
      <c r="E776">
        <v>16595</v>
      </c>
      <c r="F776">
        <v>212</v>
      </c>
      <c r="G776">
        <v>0</v>
      </c>
      <c r="H776">
        <v>7.1</v>
      </c>
      <c r="I776">
        <v>142</v>
      </c>
      <c r="J776">
        <v>124</v>
      </c>
      <c r="K776">
        <v>117541000</v>
      </c>
      <c r="L776">
        <v>70000000</v>
      </c>
      <c r="M776" s="2">
        <f>VLOOKUP(A776,Sheet2!$A$1:G4500,2,0)</f>
        <v>33161</v>
      </c>
      <c r="N776" t="str">
        <f>VLOOKUP(A776,Sheet2!$A$1:G4500,3,0)</f>
        <v>Color</v>
      </c>
      <c r="O776" t="str">
        <f>VLOOKUP(A776,Sheet2!$A$1:G4500,4,0)</f>
        <v>Action</v>
      </c>
      <c r="P776" t="str">
        <f>VLOOKUP(A776,Sheet2!$A$1:G4500,5,0)</f>
        <v>English</v>
      </c>
      <c r="Q776" t="str">
        <f>VLOOKUP(A776,Sheet2!$A$1:G4500,6,0)</f>
        <v>USA</v>
      </c>
      <c r="R776" t="str">
        <f>VLOOKUP(A776,Sheet2!$A$1:G4500,7,0)</f>
        <v>R</v>
      </c>
      <c r="S776" t="str">
        <f>IF(Table1[[#This Row],[Language]]="English","English","Other language")</f>
        <v>English</v>
      </c>
      <c r="T776">
        <f>Table1[[#This Row],[Gross Revenue]]-Table1[[#This Row],[Budget]]</f>
        <v>47541000</v>
      </c>
      <c r="U776" s="1">
        <f>(Table1[[#This Row],[Gross Revenue]]/Table1[[#This Row],[Budget]])-1</f>
        <v>0.67915714285714279</v>
      </c>
      <c r="V776" t="str">
        <f t="shared" si="24"/>
        <v>111-130 minutes</v>
      </c>
      <c r="W776">
        <f>Table1[[#This Row],[Profit]]/Table1[[#This Row],[Budget]]</f>
        <v>0.6791571428571429</v>
      </c>
      <c r="X776" s="22" t="str">
        <f>IF(L776="","",
IF(L776&lt;Predictability!$B$1,"Low",
IF(L776&lt;=Predictability!$B$2,"Mid","High")))</f>
        <v>High</v>
      </c>
      <c r="Y776" s="22">
        <f t="shared" si="25"/>
        <v>1</v>
      </c>
    </row>
    <row r="777" spans="1:25" x14ac:dyDescent="0.2">
      <c r="A777" t="s">
        <v>6527</v>
      </c>
      <c r="B777" t="s">
        <v>362</v>
      </c>
      <c r="C777" t="s">
        <v>69</v>
      </c>
      <c r="D777">
        <v>13000</v>
      </c>
      <c r="E777">
        <v>14274</v>
      </c>
      <c r="F777">
        <v>323</v>
      </c>
      <c r="G777">
        <v>0</v>
      </c>
      <c r="H777">
        <v>7.6</v>
      </c>
      <c r="I777">
        <v>148</v>
      </c>
      <c r="J777">
        <v>128</v>
      </c>
      <c r="K777">
        <v>100012500</v>
      </c>
      <c r="L777">
        <v>90000000</v>
      </c>
      <c r="M777" s="2">
        <f>VLOOKUP(A777,Sheet2!$A$1:G4501,2,0)</f>
        <v>34723</v>
      </c>
      <c r="N777" t="str">
        <f>VLOOKUP(A777,Sheet2!$A$1:G4501,3,0)</f>
        <v>Color</v>
      </c>
      <c r="O777" t="str">
        <f>VLOOKUP(A777,Sheet2!$A$1:G4501,4,0)</f>
        <v>Action</v>
      </c>
      <c r="P777" t="str">
        <f>VLOOKUP(A777,Sheet2!$A$1:G4501,5,0)</f>
        <v>English</v>
      </c>
      <c r="Q777" t="str">
        <f>VLOOKUP(A777,Sheet2!$A$1:G4501,6,0)</f>
        <v>USA</v>
      </c>
      <c r="R777" t="str">
        <f>VLOOKUP(A777,Sheet2!$A$1:G4501,7,0)</f>
        <v>R</v>
      </c>
      <c r="S777" t="str">
        <f>IF(Table1[[#This Row],[Language]]="English","English","Other language")</f>
        <v>English</v>
      </c>
      <c r="T777">
        <f>Table1[[#This Row],[Gross Revenue]]-Table1[[#This Row],[Budget]]</f>
        <v>10012500</v>
      </c>
      <c r="U777" s="1">
        <f>(Table1[[#This Row],[Gross Revenue]]/Table1[[#This Row],[Budget]])-1</f>
        <v>0.11125000000000007</v>
      </c>
      <c r="V777" t="str">
        <f t="shared" si="24"/>
        <v>111-130 minutes</v>
      </c>
      <c r="W777">
        <f>Table1[[#This Row],[Profit]]/Table1[[#This Row],[Budget]]</f>
        <v>0.11125</v>
      </c>
      <c r="X777" s="22" t="str">
        <f>IF(L777="","",
IF(L777&lt;Predictability!$B$1,"Low",
IF(L777&lt;=Predictability!$B$2,"Mid","High")))</f>
        <v>High</v>
      </c>
      <c r="Y777" s="22">
        <f t="shared" si="25"/>
        <v>0</v>
      </c>
    </row>
    <row r="778" spans="1:25" x14ac:dyDescent="0.2">
      <c r="A778" t="s">
        <v>4277</v>
      </c>
      <c r="B778" t="s">
        <v>1395</v>
      </c>
      <c r="C778" t="s">
        <v>1396</v>
      </c>
      <c r="D778">
        <v>93</v>
      </c>
      <c r="E778">
        <v>315</v>
      </c>
      <c r="F778">
        <v>99</v>
      </c>
      <c r="G778">
        <v>207</v>
      </c>
      <c r="H778">
        <v>5.9</v>
      </c>
      <c r="I778">
        <v>29</v>
      </c>
      <c r="J778">
        <v>82</v>
      </c>
      <c r="K778">
        <v>9628751</v>
      </c>
      <c r="L778">
        <v>5000000</v>
      </c>
      <c r="M778" s="2">
        <f>VLOOKUP(A778,Sheet2!$A$1:G4502,2,0)</f>
        <v>36545</v>
      </c>
      <c r="N778" t="str">
        <f>VLOOKUP(A778,Sheet2!$A$1:G4502,3,0)</f>
        <v>Color</v>
      </c>
      <c r="O778" t="str">
        <f>VLOOKUP(A778,Sheet2!$A$1:G4502,4,0)</f>
        <v>Action</v>
      </c>
      <c r="P778" t="str">
        <f>VLOOKUP(A778,Sheet2!$A$1:G4502,5,0)</f>
        <v>English</v>
      </c>
      <c r="Q778" t="str">
        <f>VLOOKUP(A778,Sheet2!$A$1:G4502,6,0)</f>
        <v>USA</v>
      </c>
      <c r="R778" t="str">
        <f>VLOOKUP(A778,Sheet2!$A$1:G4502,7,0)</f>
        <v>PG</v>
      </c>
      <c r="S778" t="str">
        <f>IF(Table1[[#This Row],[Language]]="English","English","Other language")</f>
        <v>English</v>
      </c>
      <c r="T778">
        <f>Table1[[#This Row],[Gross Revenue]]-Table1[[#This Row],[Budget]]</f>
        <v>4628751</v>
      </c>
      <c r="U778" s="1">
        <f>(Table1[[#This Row],[Gross Revenue]]/Table1[[#This Row],[Budget]])-1</f>
        <v>0.92575019999999997</v>
      </c>
      <c r="V778" t="str">
        <f t="shared" si="24"/>
        <v>&lt;90 minutes</v>
      </c>
      <c r="W778">
        <f>Table1[[#This Row],[Profit]]/Table1[[#This Row],[Budget]]</f>
        <v>0.92575019999999997</v>
      </c>
      <c r="X778" s="22" t="str">
        <f>IF(L778="","",
IF(L778&lt;Predictability!$B$1,"Low",
IF(L778&lt;=Predictability!$B$2,"Mid","High")))</f>
        <v>Low</v>
      </c>
      <c r="Y778" s="22">
        <f t="shared" si="25"/>
        <v>1</v>
      </c>
    </row>
    <row r="779" spans="1:25" x14ac:dyDescent="0.2">
      <c r="A779" t="s">
        <v>3603</v>
      </c>
      <c r="B779" t="s">
        <v>604</v>
      </c>
      <c r="C779" t="s">
        <v>605</v>
      </c>
      <c r="D779">
        <v>421</v>
      </c>
      <c r="E779">
        <v>622</v>
      </c>
      <c r="F779">
        <v>0</v>
      </c>
      <c r="G779">
        <v>9</v>
      </c>
      <c r="H779">
        <v>5.0999999999999996</v>
      </c>
      <c r="I779">
        <v>4</v>
      </c>
      <c r="K779">
        <v>129319</v>
      </c>
      <c r="L779">
        <v>70000000</v>
      </c>
      <c r="M779" s="2">
        <f>VLOOKUP(A779,Sheet2!$A$1:G4503,2,0)</f>
        <v>38483</v>
      </c>
      <c r="N779" t="str">
        <f>VLOOKUP(A779,Sheet2!$A$1:G4503,3,0)</f>
        <v>Color</v>
      </c>
      <c r="O779" t="str">
        <f>VLOOKUP(A779,Sheet2!$A$1:G4503,4,0)</f>
        <v>Romance</v>
      </c>
      <c r="P779" t="str">
        <f>VLOOKUP(A779,Sheet2!$A$1:G4503,5,0)</f>
        <v>English</v>
      </c>
      <c r="Q779" t="str">
        <f>VLOOKUP(A779,Sheet2!$A$1:G4503,6,0)</f>
        <v>India</v>
      </c>
      <c r="R779">
        <f>VLOOKUP(A779,Sheet2!$A$1:G4503,7,0)</f>
        <v>0</v>
      </c>
      <c r="S779" t="str">
        <f>IF(Table1[[#This Row],[Language]]="English","English","Other language")</f>
        <v>English</v>
      </c>
      <c r="T779">
        <f>Table1[[#This Row],[Gross Revenue]]-Table1[[#This Row],[Budget]]</f>
        <v>-69870681</v>
      </c>
      <c r="U779" s="1">
        <f>(Table1[[#This Row],[Gross Revenue]]/Table1[[#This Row],[Budget]])-1</f>
        <v>-0.99815258571428567</v>
      </c>
      <c r="V779" t="str">
        <f t="shared" si="24"/>
        <v/>
      </c>
      <c r="W779">
        <f>Table1[[#This Row],[Profit]]/Table1[[#This Row],[Budget]]</f>
        <v>-0.99815258571428567</v>
      </c>
      <c r="X779" s="22" t="str">
        <f>IF(L779="","",
IF(L779&lt;Predictability!$B$1,"Low",
IF(L779&lt;=Predictability!$B$2,"Mid","High")))</f>
        <v>High</v>
      </c>
      <c r="Y779" s="22">
        <f t="shared" si="25"/>
        <v>0</v>
      </c>
    </row>
    <row r="780" spans="1:25" x14ac:dyDescent="0.2">
      <c r="A780" t="s">
        <v>6131</v>
      </c>
      <c r="B780" t="s">
        <v>331</v>
      </c>
      <c r="C780" t="s">
        <v>455</v>
      </c>
      <c r="D780">
        <v>801</v>
      </c>
      <c r="E780">
        <v>2943</v>
      </c>
      <c r="F780">
        <v>272</v>
      </c>
      <c r="G780">
        <v>0</v>
      </c>
      <c r="H780">
        <v>7.2</v>
      </c>
      <c r="I780">
        <v>42</v>
      </c>
      <c r="J780">
        <v>110</v>
      </c>
      <c r="K780">
        <v>14100000</v>
      </c>
      <c r="L780">
        <v>5000000</v>
      </c>
      <c r="M780" s="2">
        <f>VLOOKUP(A780,Sheet2!$A$1:G4504,2,0)</f>
        <v>30068</v>
      </c>
      <c r="N780" t="str">
        <f>VLOOKUP(A780,Sheet2!$A$1:G4504,3,0)</f>
        <v>Color</v>
      </c>
      <c r="O780" t="str">
        <f>VLOOKUP(A780,Sheet2!$A$1:G4504,4,0)</f>
        <v>Comedy</v>
      </c>
      <c r="P780" t="str">
        <f>VLOOKUP(A780,Sheet2!$A$1:G4504,5,0)</f>
        <v>English</v>
      </c>
      <c r="Q780" t="str">
        <f>VLOOKUP(A780,Sheet2!$A$1:G4504,6,0)</f>
        <v>USA</v>
      </c>
      <c r="R780" t="str">
        <f>VLOOKUP(A780,Sheet2!$A$1:G4504,7,0)</f>
        <v>R</v>
      </c>
      <c r="S780" t="str">
        <f>IF(Table1[[#This Row],[Language]]="English","English","Other language")</f>
        <v>English</v>
      </c>
      <c r="T780">
        <f>Table1[[#This Row],[Gross Revenue]]-Table1[[#This Row],[Budget]]</f>
        <v>9100000</v>
      </c>
      <c r="U780" s="1">
        <f>(Table1[[#This Row],[Gross Revenue]]/Table1[[#This Row],[Budget]])-1</f>
        <v>1.8199999999999998</v>
      </c>
      <c r="V780" t="str">
        <f t="shared" si="24"/>
        <v>90-110 minutes</v>
      </c>
      <c r="W780">
        <f>Table1[[#This Row],[Profit]]/Table1[[#This Row],[Budget]]</f>
        <v>1.82</v>
      </c>
      <c r="X780" s="22" t="str">
        <f>IF(L780="","",
IF(L780&lt;Predictability!$B$1,"Low",
IF(L780&lt;=Predictability!$B$2,"Mid","High")))</f>
        <v>Low</v>
      </c>
      <c r="Y780" s="22">
        <f t="shared" si="25"/>
        <v>1</v>
      </c>
    </row>
    <row r="781" spans="1:25" x14ac:dyDescent="0.2">
      <c r="A781" t="s">
        <v>5058</v>
      </c>
      <c r="B781" t="s">
        <v>734</v>
      </c>
      <c r="C781" t="s">
        <v>2046</v>
      </c>
      <c r="D781">
        <v>1000</v>
      </c>
      <c r="E781">
        <v>2945</v>
      </c>
      <c r="F781">
        <v>0</v>
      </c>
      <c r="G781">
        <v>0</v>
      </c>
      <c r="H781">
        <v>6.5</v>
      </c>
      <c r="I781">
        <v>145</v>
      </c>
      <c r="J781">
        <v>82</v>
      </c>
      <c r="K781">
        <v>137748063</v>
      </c>
      <c r="L781">
        <v>127500000</v>
      </c>
      <c r="M781" s="2">
        <f>VLOOKUP(A781,Sheet2!$A$1:G4505,2,0)</f>
        <v>36545</v>
      </c>
      <c r="N781" t="str">
        <f>VLOOKUP(A781,Sheet2!$A$1:G4505,3,0)</f>
        <v>Color</v>
      </c>
      <c r="O781" t="str">
        <f>VLOOKUP(A781,Sheet2!$A$1:G4505,4,0)</f>
        <v>Adventure</v>
      </c>
      <c r="P781" t="str">
        <f>VLOOKUP(A781,Sheet2!$A$1:G4505,5,0)</f>
        <v>English</v>
      </c>
      <c r="Q781" t="str">
        <f>VLOOKUP(A781,Sheet2!$A$1:G4505,6,0)</f>
        <v>USA</v>
      </c>
      <c r="R781" t="str">
        <f>VLOOKUP(A781,Sheet2!$A$1:G4505,7,0)</f>
        <v>PG</v>
      </c>
      <c r="S781" t="str">
        <f>IF(Table1[[#This Row],[Language]]="English","English","Other language")</f>
        <v>English</v>
      </c>
      <c r="T781">
        <f>Table1[[#This Row],[Gross Revenue]]-Table1[[#This Row],[Budget]]</f>
        <v>10248063</v>
      </c>
      <c r="U781" s="1">
        <f>(Table1[[#This Row],[Gross Revenue]]/Table1[[#This Row],[Budget]])-1</f>
        <v>8.0376964705882292E-2</v>
      </c>
      <c r="V781" t="str">
        <f t="shared" si="24"/>
        <v>&lt;90 minutes</v>
      </c>
      <c r="W781">
        <f>Table1[[#This Row],[Profit]]/Table1[[#This Row],[Budget]]</f>
        <v>8.0376964705882348E-2</v>
      </c>
      <c r="X781" s="22" t="str">
        <f>IF(L781="","",
IF(L781&lt;Predictability!$B$1,"Low",
IF(L781&lt;=Predictability!$B$2,"Mid","High")))</f>
        <v>High</v>
      </c>
      <c r="Y781" s="22">
        <f t="shared" si="25"/>
        <v>0</v>
      </c>
    </row>
    <row r="782" spans="1:25" x14ac:dyDescent="0.2">
      <c r="A782" t="s">
        <v>6253</v>
      </c>
      <c r="B782" t="s">
        <v>2835</v>
      </c>
      <c r="C782" t="s">
        <v>1229</v>
      </c>
      <c r="D782">
        <v>460</v>
      </c>
      <c r="E782">
        <v>1334</v>
      </c>
      <c r="F782">
        <v>350</v>
      </c>
      <c r="G782">
        <v>0</v>
      </c>
      <c r="H782">
        <v>7.4</v>
      </c>
      <c r="I782">
        <v>137</v>
      </c>
      <c r="J782">
        <v>97</v>
      </c>
      <c r="K782">
        <v>8111360</v>
      </c>
      <c r="L782">
        <v>10000000</v>
      </c>
      <c r="M782" s="2">
        <f>VLOOKUP(A782,Sheet2!$A$1:G4506,2,0)</f>
        <v>37324</v>
      </c>
      <c r="N782" t="str">
        <f>VLOOKUP(A782,Sheet2!$A$1:G4506,3,0)</f>
        <v>Color</v>
      </c>
      <c r="O782" t="str">
        <f>VLOOKUP(A782,Sheet2!$A$1:G4506,4,0)</f>
        <v>Crime</v>
      </c>
      <c r="P782" t="str">
        <f>VLOOKUP(A782,Sheet2!$A$1:G4506,5,0)</f>
        <v>English</v>
      </c>
      <c r="Q782" t="str">
        <f>VLOOKUP(A782,Sheet2!$A$1:G4506,6,0)</f>
        <v>UK</v>
      </c>
      <c r="R782" t="str">
        <f>VLOOKUP(A782,Sheet2!$A$1:G4506,7,0)</f>
        <v>R</v>
      </c>
      <c r="S782" t="str">
        <f>IF(Table1[[#This Row],[Language]]="English","English","Other language")</f>
        <v>English</v>
      </c>
      <c r="T782">
        <f>Table1[[#This Row],[Gross Revenue]]-Table1[[#This Row],[Budget]]</f>
        <v>-1888640</v>
      </c>
      <c r="U782" s="1">
        <f>(Table1[[#This Row],[Gross Revenue]]/Table1[[#This Row],[Budget]])-1</f>
        <v>-0.18886400000000003</v>
      </c>
      <c r="V782" t="str">
        <f t="shared" si="24"/>
        <v>90-110 minutes</v>
      </c>
      <c r="W782">
        <f>Table1[[#This Row],[Profit]]/Table1[[#This Row],[Budget]]</f>
        <v>-0.188864</v>
      </c>
      <c r="X782" s="22" t="str">
        <f>IF(L782="","",
IF(L782&lt;Predictability!$B$1,"Low",
IF(L782&lt;=Predictability!$B$2,"Mid","High")))</f>
        <v>Mid</v>
      </c>
      <c r="Y782" s="22">
        <f t="shared" si="25"/>
        <v>0</v>
      </c>
    </row>
    <row r="783" spans="1:25" x14ac:dyDescent="0.2">
      <c r="A783" t="s">
        <v>4882</v>
      </c>
      <c r="B783" t="s">
        <v>1924</v>
      </c>
      <c r="C783" t="s">
        <v>1925</v>
      </c>
      <c r="D783">
        <v>721</v>
      </c>
      <c r="E783">
        <v>1805</v>
      </c>
      <c r="F783">
        <v>799</v>
      </c>
      <c r="G783">
        <v>679</v>
      </c>
      <c r="H783">
        <v>6.4</v>
      </c>
      <c r="I783">
        <v>32</v>
      </c>
      <c r="J783">
        <v>82</v>
      </c>
      <c r="K783">
        <v>9975684</v>
      </c>
      <c r="L783">
        <v>13000000</v>
      </c>
      <c r="M783" s="2">
        <f>VLOOKUP(A783,Sheet2!$A$1:G4507,2,0)</f>
        <v>35940</v>
      </c>
      <c r="N783" t="str">
        <f>VLOOKUP(A783,Sheet2!$A$1:G4507,3,0)</f>
        <v>Color</v>
      </c>
      <c r="O783" t="str">
        <f>VLOOKUP(A783,Sheet2!$A$1:G4507,4,0)</f>
        <v>Comedy</v>
      </c>
      <c r="P783" t="str">
        <f>VLOOKUP(A783,Sheet2!$A$1:G4507,5,0)</f>
        <v>English</v>
      </c>
      <c r="Q783" t="str">
        <f>VLOOKUP(A783,Sheet2!$A$1:G4507,6,0)</f>
        <v>Canada</v>
      </c>
      <c r="R783" t="str">
        <f>VLOOKUP(A783,Sheet2!$A$1:G4507,7,0)</f>
        <v>PG-13</v>
      </c>
      <c r="S783" t="str">
        <f>IF(Table1[[#This Row],[Language]]="English","English","Other language")</f>
        <v>English</v>
      </c>
      <c r="T783">
        <f>Table1[[#This Row],[Gross Revenue]]-Table1[[#This Row],[Budget]]</f>
        <v>-3024316</v>
      </c>
      <c r="U783" s="1">
        <f>(Table1[[#This Row],[Gross Revenue]]/Table1[[#This Row],[Budget]])-1</f>
        <v>-0.23263969230769233</v>
      </c>
      <c r="V783" t="str">
        <f t="shared" si="24"/>
        <v>&lt;90 minutes</v>
      </c>
      <c r="W783">
        <f>Table1[[#This Row],[Profit]]/Table1[[#This Row],[Budget]]</f>
        <v>-0.2326396923076923</v>
      </c>
      <c r="X783" s="22" t="str">
        <f>IF(L783="","",
IF(L783&lt;Predictability!$B$1,"Low",
IF(L783&lt;=Predictability!$B$2,"Mid","High")))</f>
        <v>Mid</v>
      </c>
      <c r="Y783" s="22">
        <f t="shared" si="25"/>
        <v>0</v>
      </c>
    </row>
    <row r="784" spans="1:25" x14ac:dyDescent="0.2">
      <c r="A784" t="s">
        <v>3260</v>
      </c>
      <c r="B784" t="s">
        <v>22</v>
      </c>
      <c r="C784" t="s">
        <v>23</v>
      </c>
      <c r="D784">
        <v>869</v>
      </c>
      <c r="E784">
        <v>2857</v>
      </c>
      <c r="F784">
        <v>82</v>
      </c>
      <c r="G784">
        <v>0</v>
      </c>
      <c r="H784">
        <v>1.9</v>
      </c>
      <c r="I784">
        <v>111</v>
      </c>
      <c r="J784">
        <v>88</v>
      </c>
      <c r="K784">
        <v>14174654</v>
      </c>
      <c r="L784">
        <v>25000000</v>
      </c>
      <c r="M784" s="2">
        <f>VLOOKUP(A784,Sheet2!$A$1:G4508,2,0)</f>
        <v>39500</v>
      </c>
      <c r="N784" t="str">
        <f>VLOOKUP(A784,Sheet2!$A$1:G4508,3,0)</f>
        <v>Color</v>
      </c>
      <c r="O784" t="str">
        <f>VLOOKUP(A784,Sheet2!$A$1:G4508,4,0)</f>
        <v>Comedy</v>
      </c>
      <c r="P784" t="str">
        <f>VLOOKUP(A784,Sheet2!$A$1:G4508,5,0)</f>
        <v>English</v>
      </c>
      <c r="Q784" t="str">
        <f>VLOOKUP(A784,Sheet2!$A$1:G4508,6,0)</f>
        <v>USA</v>
      </c>
      <c r="R784" t="str">
        <f>VLOOKUP(A784,Sheet2!$A$1:G4508,7,0)</f>
        <v>PG-13</v>
      </c>
      <c r="S784" t="str">
        <f>IF(Table1[[#This Row],[Language]]="English","English","Other language")</f>
        <v>English</v>
      </c>
      <c r="T784">
        <f>Table1[[#This Row],[Gross Revenue]]-Table1[[#This Row],[Budget]]</f>
        <v>-10825346</v>
      </c>
      <c r="U784" s="1">
        <f>(Table1[[#This Row],[Gross Revenue]]/Table1[[#This Row],[Budget]])-1</f>
        <v>-0.43301383999999998</v>
      </c>
      <c r="V784" t="str">
        <f t="shared" si="24"/>
        <v>&lt;90 minutes</v>
      </c>
      <c r="W784">
        <f>Table1[[#This Row],[Profit]]/Table1[[#This Row],[Budget]]</f>
        <v>-0.43301383999999998</v>
      </c>
      <c r="X784" s="22" t="str">
        <f>IF(L784="","",
IF(L784&lt;Predictability!$B$1,"Low",
IF(L784&lt;=Predictability!$B$2,"Mid","High")))</f>
        <v>Mid</v>
      </c>
      <c r="Y784" s="22">
        <f t="shared" si="25"/>
        <v>0</v>
      </c>
    </row>
    <row r="785" spans="1:25" x14ac:dyDescent="0.2">
      <c r="A785" t="s">
        <v>4385</v>
      </c>
      <c r="B785" t="s">
        <v>272</v>
      </c>
      <c r="C785" t="s">
        <v>455</v>
      </c>
      <c r="D785">
        <v>2000</v>
      </c>
      <c r="E785">
        <v>3888</v>
      </c>
      <c r="F785">
        <v>272</v>
      </c>
      <c r="G785">
        <v>0</v>
      </c>
      <c r="H785">
        <v>6</v>
      </c>
      <c r="I785">
        <v>55</v>
      </c>
      <c r="J785">
        <v>128</v>
      </c>
      <c r="K785">
        <v>83000000</v>
      </c>
      <c r="L785">
        <v>55000000</v>
      </c>
      <c r="M785" s="2">
        <f>VLOOKUP(A785,Sheet2!$A$1:G4509,2,0)</f>
        <v>34364</v>
      </c>
      <c r="N785" t="str">
        <f>VLOOKUP(A785,Sheet2!$A$1:G4509,3,0)</f>
        <v>Color</v>
      </c>
      <c r="O785" t="str">
        <f>VLOOKUP(A785,Sheet2!$A$1:G4509,4,0)</f>
        <v>Drama</v>
      </c>
      <c r="P785" t="str">
        <f>VLOOKUP(A785,Sheet2!$A$1:G4509,5,0)</f>
        <v>English</v>
      </c>
      <c r="Q785" t="str">
        <f>VLOOKUP(A785,Sheet2!$A$1:G4509,6,0)</f>
        <v>USA</v>
      </c>
      <c r="R785" t="str">
        <f>VLOOKUP(A785,Sheet2!$A$1:G4509,7,0)</f>
        <v>R</v>
      </c>
      <c r="S785" t="str">
        <f>IF(Table1[[#This Row],[Language]]="English","English","Other language")</f>
        <v>English</v>
      </c>
      <c r="T785">
        <f>Table1[[#This Row],[Gross Revenue]]-Table1[[#This Row],[Budget]]</f>
        <v>28000000</v>
      </c>
      <c r="U785" s="1">
        <f>(Table1[[#This Row],[Gross Revenue]]/Table1[[#This Row],[Budget]])-1</f>
        <v>0.50909090909090904</v>
      </c>
      <c r="V785" t="str">
        <f t="shared" si="24"/>
        <v>111-130 minutes</v>
      </c>
      <c r="W785">
        <f>Table1[[#This Row],[Profit]]/Table1[[#This Row],[Budget]]</f>
        <v>0.50909090909090904</v>
      </c>
      <c r="X785" s="22" t="str">
        <f>IF(L785="","",
IF(L785&lt;Predictability!$B$1,"Low",
IF(L785&lt;=Predictability!$B$2,"Mid","High")))</f>
        <v>High</v>
      </c>
      <c r="Y785" s="22">
        <f t="shared" si="25"/>
        <v>1</v>
      </c>
    </row>
    <row r="786" spans="1:25" x14ac:dyDescent="0.2">
      <c r="A786" t="s">
        <v>6855</v>
      </c>
      <c r="B786" t="s">
        <v>3157</v>
      </c>
      <c r="C786" t="s">
        <v>2161</v>
      </c>
      <c r="D786">
        <v>2000</v>
      </c>
      <c r="E786">
        <v>2639</v>
      </c>
      <c r="F786">
        <v>662</v>
      </c>
      <c r="G786">
        <v>22000</v>
      </c>
      <c r="H786">
        <v>8</v>
      </c>
      <c r="I786">
        <v>472</v>
      </c>
      <c r="J786">
        <v>112</v>
      </c>
      <c r="K786">
        <v>115646235</v>
      </c>
      <c r="L786">
        <v>30000000</v>
      </c>
      <c r="M786" s="2">
        <f>VLOOKUP(A786,Sheet2!$A$1:G4510,2,0)</f>
        <v>39846</v>
      </c>
      <c r="N786" t="str">
        <f>VLOOKUP(A786,Sheet2!$A$1:G4510,3,0)</f>
        <v>Color</v>
      </c>
      <c r="O786" t="str">
        <f>VLOOKUP(A786,Sheet2!$A$1:G4510,4,0)</f>
        <v>Action</v>
      </c>
      <c r="P786" t="str">
        <f>VLOOKUP(A786,Sheet2!$A$1:G4510,5,0)</f>
        <v>English</v>
      </c>
      <c r="Q786" t="str">
        <f>VLOOKUP(A786,Sheet2!$A$1:G4510,6,0)</f>
        <v>South Africa</v>
      </c>
      <c r="R786" t="str">
        <f>VLOOKUP(A786,Sheet2!$A$1:G4510,7,0)</f>
        <v>R</v>
      </c>
      <c r="S786" t="str">
        <f>IF(Table1[[#This Row],[Language]]="English","English","Other language")</f>
        <v>English</v>
      </c>
      <c r="T786">
        <f>Table1[[#This Row],[Gross Revenue]]-Table1[[#This Row],[Budget]]</f>
        <v>85646235</v>
      </c>
      <c r="U786" s="1">
        <f>(Table1[[#This Row],[Gross Revenue]]/Table1[[#This Row],[Budget]])-1</f>
        <v>2.8548745000000002</v>
      </c>
      <c r="V786" t="str">
        <f t="shared" si="24"/>
        <v>111-130 minutes</v>
      </c>
      <c r="W786">
        <f>Table1[[#This Row],[Profit]]/Table1[[#This Row],[Budget]]</f>
        <v>2.8548745000000002</v>
      </c>
      <c r="X786" s="22" t="str">
        <f>IF(L786="","",
IF(L786&lt;Predictability!$B$1,"Low",
IF(L786&lt;=Predictability!$B$2,"Mid","High")))</f>
        <v>Mid</v>
      </c>
      <c r="Y786" s="22">
        <f t="shared" si="25"/>
        <v>1</v>
      </c>
    </row>
    <row r="787" spans="1:25" x14ac:dyDescent="0.2">
      <c r="A787" t="s">
        <v>6039</v>
      </c>
      <c r="B787" t="s">
        <v>2701</v>
      </c>
      <c r="C787" t="s">
        <v>1240</v>
      </c>
      <c r="D787">
        <v>510</v>
      </c>
      <c r="E787">
        <v>962</v>
      </c>
      <c r="F787">
        <v>180</v>
      </c>
      <c r="G787">
        <v>0</v>
      </c>
      <c r="H787">
        <v>7.2</v>
      </c>
      <c r="I787">
        <v>141</v>
      </c>
      <c r="J787">
        <v>84</v>
      </c>
      <c r="K787">
        <v>1197786</v>
      </c>
      <c r="L787">
        <v>12000000</v>
      </c>
      <c r="M787" s="2">
        <f>VLOOKUP(A787,Sheet2!$A$1:G4511,2,0)</f>
        <v>38286</v>
      </c>
      <c r="N787" t="str">
        <f>VLOOKUP(A787,Sheet2!$A$1:G4511,3,0)</f>
        <v>Color</v>
      </c>
      <c r="O787" t="str">
        <f>VLOOKUP(A787,Sheet2!$A$1:G4511,4,0)</f>
        <v>Action</v>
      </c>
      <c r="P787" t="str">
        <f>VLOOKUP(A787,Sheet2!$A$1:G4511,5,0)</f>
        <v>French</v>
      </c>
      <c r="Q787" t="str">
        <f>VLOOKUP(A787,Sheet2!$A$1:G4511,6,0)</f>
        <v>France</v>
      </c>
      <c r="R787" t="str">
        <f>VLOOKUP(A787,Sheet2!$A$1:G4511,7,0)</f>
        <v>R</v>
      </c>
      <c r="S787" t="str">
        <f>IF(Table1[[#This Row],[Language]]="English","English","Other language")</f>
        <v>Other language</v>
      </c>
      <c r="T787">
        <f>Table1[[#This Row],[Gross Revenue]]-Table1[[#This Row],[Budget]]</f>
        <v>-10802214</v>
      </c>
      <c r="U787" s="1">
        <f>(Table1[[#This Row],[Gross Revenue]]/Table1[[#This Row],[Budget]])-1</f>
        <v>-0.90018449999999994</v>
      </c>
      <c r="V787" t="str">
        <f t="shared" si="24"/>
        <v>&lt;90 minutes</v>
      </c>
      <c r="W787">
        <f>Table1[[#This Row],[Profit]]/Table1[[#This Row],[Budget]]</f>
        <v>-0.90018450000000005</v>
      </c>
      <c r="X787" s="22" t="str">
        <f>IF(L787="","",
IF(L787&lt;Predictability!$B$1,"Low",
IF(L787&lt;=Predictability!$B$2,"Mid","High")))</f>
        <v>Mid</v>
      </c>
      <c r="Y787" s="22">
        <f t="shared" si="25"/>
        <v>0</v>
      </c>
    </row>
    <row r="788" spans="1:25" x14ac:dyDescent="0.2">
      <c r="A788" t="s">
        <v>5715</v>
      </c>
      <c r="B788" t="s">
        <v>2479</v>
      </c>
      <c r="C788" t="s">
        <v>1584</v>
      </c>
      <c r="D788">
        <v>884</v>
      </c>
      <c r="E788">
        <v>2288</v>
      </c>
      <c r="F788">
        <v>154</v>
      </c>
      <c r="G788">
        <v>0</v>
      </c>
      <c r="H788">
        <v>6.9</v>
      </c>
      <c r="I788">
        <v>253</v>
      </c>
      <c r="J788">
        <v>105</v>
      </c>
      <c r="K788">
        <v>80050171</v>
      </c>
      <c r="L788">
        <v>20000000</v>
      </c>
      <c r="M788" s="2">
        <f>VLOOKUP(A788,Sheet2!$A$1:G4512,2,0)</f>
        <v>39153</v>
      </c>
      <c r="N788" t="str">
        <f>VLOOKUP(A788,Sheet2!$A$1:G4512,3,0)</f>
        <v>Color</v>
      </c>
      <c r="O788" t="str">
        <f>VLOOKUP(A788,Sheet2!$A$1:G4512,4,0)</f>
        <v>Drama</v>
      </c>
      <c r="P788" t="str">
        <f>VLOOKUP(A788,Sheet2!$A$1:G4512,5,0)</f>
        <v>English</v>
      </c>
      <c r="Q788" t="str">
        <f>VLOOKUP(A788,Sheet2!$A$1:G4512,6,0)</f>
        <v>USA</v>
      </c>
      <c r="R788" t="str">
        <f>VLOOKUP(A788,Sheet2!$A$1:G4512,7,0)</f>
        <v>PG-13</v>
      </c>
      <c r="S788" t="str">
        <f>IF(Table1[[#This Row],[Language]]="English","English","Other language")</f>
        <v>English</v>
      </c>
      <c r="T788">
        <f>Table1[[#This Row],[Gross Revenue]]-Table1[[#This Row],[Budget]]</f>
        <v>60050171</v>
      </c>
      <c r="U788" s="1">
        <f>(Table1[[#This Row],[Gross Revenue]]/Table1[[#This Row],[Budget]])-1</f>
        <v>3.0025085499999999</v>
      </c>
      <c r="V788" t="str">
        <f t="shared" si="24"/>
        <v>90-110 minutes</v>
      </c>
      <c r="W788">
        <f>Table1[[#This Row],[Profit]]/Table1[[#This Row],[Budget]]</f>
        <v>3.0025085499999999</v>
      </c>
      <c r="X788" s="22" t="str">
        <f>IF(L788="","",
IF(L788&lt;Predictability!$B$1,"Low",
IF(L788&lt;=Predictability!$B$2,"Mid","High")))</f>
        <v>Mid</v>
      </c>
      <c r="Y788" s="22">
        <f t="shared" si="25"/>
        <v>1</v>
      </c>
    </row>
    <row r="789" spans="1:25" x14ac:dyDescent="0.2">
      <c r="A789" t="s">
        <v>3886</v>
      </c>
      <c r="B789" t="s">
        <v>123</v>
      </c>
      <c r="C789" t="s">
        <v>979</v>
      </c>
      <c r="D789">
        <v>989</v>
      </c>
      <c r="E789">
        <v>4660</v>
      </c>
      <c r="F789">
        <v>119</v>
      </c>
      <c r="G789">
        <v>673</v>
      </c>
      <c r="H789">
        <v>5.5</v>
      </c>
      <c r="I789">
        <v>96</v>
      </c>
      <c r="J789">
        <v>84</v>
      </c>
      <c r="K789">
        <v>17411331</v>
      </c>
      <c r="L789">
        <v>15000000</v>
      </c>
      <c r="M789" s="2">
        <f>VLOOKUP(A789,Sheet2!$A$1:G4513,2,0)</f>
        <v>36121</v>
      </c>
      <c r="N789" t="str">
        <f>VLOOKUP(A789,Sheet2!$A$1:G4513,3,0)</f>
        <v>Color</v>
      </c>
      <c r="O789" t="str">
        <f>VLOOKUP(A789,Sheet2!$A$1:G4513,4,0)</f>
        <v>Horror</v>
      </c>
      <c r="P789" t="str">
        <f>VLOOKUP(A789,Sheet2!$A$1:G4513,5,0)</f>
        <v>English</v>
      </c>
      <c r="Q789" t="str">
        <f>VLOOKUP(A789,Sheet2!$A$1:G4513,6,0)</f>
        <v>Australia</v>
      </c>
      <c r="R789" t="str">
        <f>VLOOKUP(A789,Sheet2!$A$1:G4513,7,0)</f>
        <v>R</v>
      </c>
      <c r="S789" t="str">
        <f>IF(Table1[[#This Row],[Language]]="English","English","Other language")</f>
        <v>English</v>
      </c>
      <c r="T789">
        <f>Table1[[#This Row],[Gross Revenue]]-Table1[[#This Row],[Budget]]</f>
        <v>2411331</v>
      </c>
      <c r="U789" s="1">
        <f>(Table1[[#This Row],[Gross Revenue]]/Table1[[#This Row],[Budget]])-1</f>
        <v>0.16075539999999999</v>
      </c>
      <c r="V789" t="str">
        <f t="shared" si="24"/>
        <v>&lt;90 minutes</v>
      </c>
      <c r="W789">
        <f>Table1[[#This Row],[Profit]]/Table1[[#This Row],[Budget]]</f>
        <v>0.16075539999999999</v>
      </c>
      <c r="X789" s="22" t="str">
        <f>IF(L789="","",
IF(L789&lt;Predictability!$B$1,"Low",
IF(L789&lt;=Predictability!$B$2,"Mid","High")))</f>
        <v>Mid</v>
      </c>
      <c r="Y789" s="22">
        <f t="shared" si="25"/>
        <v>0</v>
      </c>
    </row>
    <row r="790" spans="1:25" x14ac:dyDescent="0.2">
      <c r="A790" t="s">
        <v>5416</v>
      </c>
      <c r="B790" t="s">
        <v>1671</v>
      </c>
      <c r="C790" t="s">
        <v>2113</v>
      </c>
      <c r="D790">
        <v>14000</v>
      </c>
      <c r="E790">
        <v>22226</v>
      </c>
      <c r="F790">
        <v>168</v>
      </c>
      <c r="G790">
        <v>49000</v>
      </c>
      <c r="H790">
        <v>6.7</v>
      </c>
      <c r="I790">
        <v>459</v>
      </c>
      <c r="J790">
        <v>139</v>
      </c>
      <c r="K790">
        <v>150832203</v>
      </c>
      <c r="L790">
        <v>85000000</v>
      </c>
      <c r="M790" s="2">
        <f>VLOOKUP(A790,Sheet2!$A$1:G4514,2,0)</f>
        <v>41864</v>
      </c>
      <c r="N790" t="str">
        <f>VLOOKUP(A790,Sheet2!$A$1:G4514,3,0)</f>
        <v>Color</v>
      </c>
      <c r="O790" t="str">
        <f>VLOOKUP(A790,Sheet2!$A$1:G4514,4,0)</f>
        <v>Adventure</v>
      </c>
      <c r="P790" t="str">
        <f>VLOOKUP(A790,Sheet2!$A$1:G4514,5,0)</f>
        <v>English</v>
      </c>
      <c r="Q790" t="str">
        <f>VLOOKUP(A790,Sheet2!$A$1:G4514,6,0)</f>
        <v>USA</v>
      </c>
      <c r="R790" t="str">
        <f>VLOOKUP(A790,Sheet2!$A$1:G4514,7,0)</f>
        <v>PG-13</v>
      </c>
      <c r="S790" t="str">
        <f>IF(Table1[[#This Row],[Language]]="English","English","Other language")</f>
        <v>English</v>
      </c>
      <c r="T790">
        <f>Table1[[#This Row],[Gross Revenue]]-Table1[[#This Row],[Budget]]</f>
        <v>65832203</v>
      </c>
      <c r="U790" s="1">
        <f>(Table1[[#This Row],[Gross Revenue]]/Table1[[#This Row],[Budget]])-1</f>
        <v>0.77449650588235297</v>
      </c>
      <c r="V790" t="str">
        <f t="shared" si="24"/>
        <v>131-150 minutes</v>
      </c>
      <c r="W790">
        <f>Table1[[#This Row],[Profit]]/Table1[[#This Row],[Budget]]</f>
        <v>0.77449650588235297</v>
      </c>
      <c r="X790" s="22" t="str">
        <f>IF(L790="","",
IF(L790&lt;Predictability!$B$1,"Low",
IF(L790&lt;=Predictability!$B$2,"Mid","High")))</f>
        <v>High</v>
      </c>
      <c r="Y790" s="22">
        <f t="shared" si="25"/>
        <v>1</v>
      </c>
    </row>
    <row r="791" spans="1:25" x14ac:dyDescent="0.2">
      <c r="A791" t="s">
        <v>4403</v>
      </c>
      <c r="B791" t="s">
        <v>1509</v>
      </c>
      <c r="C791" t="s">
        <v>1271</v>
      </c>
      <c r="D791">
        <v>1000</v>
      </c>
      <c r="E791">
        <v>3845</v>
      </c>
      <c r="F791">
        <v>144</v>
      </c>
      <c r="G791">
        <v>0</v>
      </c>
      <c r="H791">
        <v>6</v>
      </c>
      <c r="I791">
        <v>93</v>
      </c>
      <c r="J791">
        <v>116</v>
      </c>
      <c r="K791">
        <v>69586544</v>
      </c>
      <c r="L791">
        <v>27000000</v>
      </c>
      <c r="M791" s="2">
        <f>VLOOKUP(A791,Sheet2!$A$1:G4515,2,0)</f>
        <v>37588</v>
      </c>
      <c r="N791" t="str">
        <f>VLOOKUP(A791,Sheet2!$A$1:G4515,3,0)</f>
        <v>Color</v>
      </c>
      <c r="O791" t="str">
        <f>VLOOKUP(A791,Sheet2!$A$1:G4515,4,0)</f>
        <v>Drama</v>
      </c>
      <c r="P791" t="str">
        <f>VLOOKUP(A791,Sheet2!$A$1:G4515,5,0)</f>
        <v>English</v>
      </c>
      <c r="Q791" t="str">
        <f>VLOOKUP(A791,Sheet2!$A$1:G4515,6,0)</f>
        <v>USA</v>
      </c>
      <c r="R791" t="str">
        <f>VLOOKUP(A791,Sheet2!$A$1:G4515,7,0)</f>
        <v>PG-13</v>
      </c>
      <c r="S791" t="str">
        <f>IF(Table1[[#This Row],[Language]]="English","English","Other language")</f>
        <v>English</v>
      </c>
      <c r="T791">
        <f>Table1[[#This Row],[Gross Revenue]]-Table1[[#This Row],[Budget]]</f>
        <v>42586544</v>
      </c>
      <c r="U791" s="1">
        <f>(Table1[[#This Row],[Gross Revenue]]/Table1[[#This Row],[Budget]])-1</f>
        <v>1.5772794074074072</v>
      </c>
      <c r="V791" t="str">
        <f t="shared" si="24"/>
        <v>111-130 minutes</v>
      </c>
      <c r="W791">
        <f>Table1[[#This Row],[Profit]]/Table1[[#This Row],[Budget]]</f>
        <v>1.5772794074074075</v>
      </c>
      <c r="X791" s="22" t="str">
        <f>IF(L791="","",
IF(L791&lt;Predictability!$B$1,"Low",
IF(L791&lt;=Predictability!$B$2,"Mid","High")))</f>
        <v>Mid</v>
      </c>
      <c r="Y791" s="22">
        <f t="shared" si="25"/>
        <v>1</v>
      </c>
    </row>
    <row r="792" spans="1:25" x14ac:dyDescent="0.2">
      <c r="A792" t="s">
        <v>6991</v>
      </c>
      <c r="B792" t="s">
        <v>691</v>
      </c>
      <c r="C792" t="s">
        <v>1007</v>
      </c>
      <c r="D792">
        <v>29000</v>
      </c>
      <c r="E792">
        <v>40978</v>
      </c>
      <c r="F792">
        <v>16000</v>
      </c>
      <c r="G792">
        <v>199000</v>
      </c>
      <c r="H792">
        <v>8.5</v>
      </c>
      <c r="I792">
        <v>765</v>
      </c>
      <c r="J792">
        <v>165</v>
      </c>
      <c r="K792">
        <v>162804648</v>
      </c>
      <c r="L792">
        <v>100000000</v>
      </c>
      <c r="M792" s="2">
        <f>VLOOKUP(A792,Sheet2!$A$1:G4516,2,0)</f>
        <v>41270</v>
      </c>
      <c r="N792" t="str">
        <f>VLOOKUP(A792,Sheet2!$A$1:G4516,3,0)</f>
        <v>Color</v>
      </c>
      <c r="O792" t="str">
        <f>VLOOKUP(A792,Sheet2!$A$1:G4516,4,0)</f>
        <v>Drama</v>
      </c>
      <c r="P792" t="str">
        <f>VLOOKUP(A792,Sheet2!$A$1:G4516,5,0)</f>
        <v>English</v>
      </c>
      <c r="Q792" t="str">
        <f>VLOOKUP(A792,Sheet2!$A$1:G4516,6,0)</f>
        <v>USA</v>
      </c>
      <c r="R792" t="str">
        <f>VLOOKUP(A792,Sheet2!$A$1:G4516,7,0)</f>
        <v>R</v>
      </c>
      <c r="S792" t="str">
        <f>IF(Table1[[#This Row],[Language]]="English","English","Other language")</f>
        <v>English</v>
      </c>
      <c r="T792">
        <f>Table1[[#This Row],[Gross Revenue]]-Table1[[#This Row],[Budget]]</f>
        <v>62804648</v>
      </c>
      <c r="U792" s="1">
        <f>(Table1[[#This Row],[Gross Revenue]]/Table1[[#This Row],[Budget]])-1</f>
        <v>0.62804648000000007</v>
      </c>
      <c r="V792" t="str">
        <f t="shared" si="24"/>
        <v>&gt;150 minutes</v>
      </c>
      <c r="W792">
        <f>Table1[[#This Row],[Profit]]/Table1[[#This Row],[Budget]]</f>
        <v>0.62804647999999996</v>
      </c>
      <c r="X792" s="22" t="str">
        <f>IF(L792="","",
IF(L792&lt;Predictability!$B$1,"Low",
IF(L792&lt;=Predictability!$B$2,"Mid","High")))</f>
        <v>High</v>
      </c>
      <c r="Y792" s="22">
        <f t="shared" si="25"/>
        <v>1</v>
      </c>
    </row>
    <row r="793" spans="1:25" x14ac:dyDescent="0.2">
      <c r="A793" t="s">
        <v>6809</v>
      </c>
      <c r="B793" t="s">
        <v>3137</v>
      </c>
      <c r="C793" t="s">
        <v>562</v>
      </c>
      <c r="D793">
        <v>782</v>
      </c>
      <c r="E793">
        <v>2892</v>
      </c>
      <c r="F793">
        <v>0</v>
      </c>
      <c r="G793">
        <v>0</v>
      </c>
      <c r="H793">
        <v>7.9</v>
      </c>
      <c r="I793">
        <v>103</v>
      </c>
      <c r="J793">
        <v>120</v>
      </c>
      <c r="K793">
        <v>27545445</v>
      </c>
      <c r="L793">
        <v>6500000</v>
      </c>
      <c r="M793" s="2">
        <f>VLOOKUP(A793,Sheet2!$A$1:G4517,2,0)</f>
        <v>32801</v>
      </c>
      <c r="N793" t="str">
        <f>VLOOKUP(A793,Sheet2!$A$1:G4517,3,0)</f>
        <v>Color</v>
      </c>
      <c r="O793" t="str">
        <f>VLOOKUP(A793,Sheet2!$A$1:G4517,4,0)</f>
        <v>Drama</v>
      </c>
      <c r="P793" t="str">
        <f>VLOOKUP(A793,Sheet2!$A$1:G4517,5,0)</f>
        <v>English</v>
      </c>
      <c r="Q793" t="str">
        <f>VLOOKUP(A793,Sheet2!$A$1:G4517,6,0)</f>
        <v>USA</v>
      </c>
      <c r="R793" t="str">
        <f>VLOOKUP(A793,Sheet2!$A$1:G4517,7,0)</f>
        <v>R</v>
      </c>
      <c r="S793" t="str">
        <f>IF(Table1[[#This Row],[Language]]="English","English","Other language")</f>
        <v>English</v>
      </c>
      <c r="T793">
        <f>Table1[[#This Row],[Gross Revenue]]-Table1[[#This Row],[Budget]]</f>
        <v>21045445</v>
      </c>
      <c r="U793" s="1">
        <f>(Table1[[#This Row],[Gross Revenue]]/Table1[[#This Row],[Budget]])-1</f>
        <v>3.2377607692307695</v>
      </c>
      <c r="V793" t="str">
        <f t="shared" si="24"/>
        <v>111-130 minutes</v>
      </c>
      <c r="W793">
        <f>Table1[[#This Row],[Profit]]/Table1[[#This Row],[Budget]]</f>
        <v>3.2377607692307691</v>
      </c>
      <c r="X793" s="22" t="str">
        <f>IF(L793="","",
IF(L793&lt;Predictability!$B$1,"Low",
IF(L793&lt;=Predictability!$B$2,"Mid","High")))</f>
        <v>Low</v>
      </c>
      <c r="Y793" s="22">
        <f t="shared" si="25"/>
        <v>1</v>
      </c>
    </row>
    <row r="794" spans="1:25" x14ac:dyDescent="0.2">
      <c r="A794" t="s">
        <v>4303</v>
      </c>
      <c r="B794" t="s">
        <v>135</v>
      </c>
      <c r="C794" t="s">
        <v>1029</v>
      </c>
      <c r="D794">
        <v>2000</v>
      </c>
      <c r="E794">
        <v>6752</v>
      </c>
      <c r="F794">
        <v>16</v>
      </c>
      <c r="G794">
        <v>13000</v>
      </c>
      <c r="H794">
        <v>5.9</v>
      </c>
      <c r="I794">
        <v>11</v>
      </c>
      <c r="J794">
        <v>120</v>
      </c>
      <c r="K794">
        <v>12985267</v>
      </c>
      <c r="L794">
        <v>2300000</v>
      </c>
      <c r="M794" s="2">
        <f>VLOOKUP(A794,Sheet2!$A$1:G4518,2,0)</f>
        <v>42270</v>
      </c>
      <c r="N794" t="str">
        <f>VLOOKUP(A794,Sheet2!$A$1:G4518,3,0)</f>
        <v>Color</v>
      </c>
      <c r="O794" t="str">
        <f>VLOOKUP(A794,Sheet2!$A$1:G4518,4,0)</f>
        <v>Drama</v>
      </c>
      <c r="P794" t="str">
        <f>VLOOKUP(A794,Sheet2!$A$1:G4518,5,0)</f>
        <v>English</v>
      </c>
      <c r="Q794" t="str">
        <f>VLOOKUP(A794,Sheet2!$A$1:G4518,6,0)</f>
        <v>USA</v>
      </c>
      <c r="R794" t="str">
        <f>VLOOKUP(A794,Sheet2!$A$1:G4518,7,0)</f>
        <v>PG-13</v>
      </c>
      <c r="S794" t="str">
        <f>IF(Table1[[#This Row],[Language]]="English","English","Other language")</f>
        <v>English</v>
      </c>
      <c r="T794">
        <f>Table1[[#This Row],[Gross Revenue]]-Table1[[#This Row],[Budget]]</f>
        <v>10685267</v>
      </c>
      <c r="U794" s="1">
        <f>(Table1[[#This Row],[Gross Revenue]]/Table1[[#This Row],[Budget]])-1</f>
        <v>4.6457682608695654</v>
      </c>
      <c r="V794" t="str">
        <f t="shared" si="24"/>
        <v>111-130 minutes</v>
      </c>
      <c r="W794">
        <f>Table1[[#This Row],[Profit]]/Table1[[#This Row],[Budget]]</f>
        <v>4.6457682608695654</v>
      </c>
      <c r="X794" s="22" t="str">
        <f>IF(L794="","",
IF(L794&lt;Predictability!$B$1,"Low",
IF(L794&lt;=Predictability!$B$2,"Mid","High")))</f>
        <v>Low</v>
      </c>
      <c r="Y794" s="22">
        <f t="shared" si="25"/>
        <v>1</v>
      </c>
    </row>
    <row r="795" spans="1:25" x14ac:dyDescent="0.2">
      <c r="A795" t="s">
        <v>3504</v>
      </c>
      <c r="B795" t="s">
        <v>446</v>
      </c>
      <c r="C795" t="s">
        <v>447</v>
      </c>
      <c r="D795">
        <v>826</v>
      </c>
      <c r="E795">
        <v>4473</v>
      </c>
      <c r="F795">
        <v>23</v>
      </c>
      <c r="G795">
        <v>0</v>
      </c>
      <c r="H795">
        <v>4.8</v>
      </c>
      <c r="I795">
        <v>110</v>
      </c>
      <c r="J795">
        <v>87</v>
      </c>
      <c r="K795">
        <v>480314</v>
      </c>
      <c r="L795">
        <v>21000000</v>
      </c>
      <c r="M795" s="2">
        <f>VLOOKUP(A795,Sheet2!$A$1:G4519,2,0)</f>
        <v>38972</v>
      </c>
      <c r="N795" t="str">
        <f>VLOOKUP(A795,Sheet2!$A$1:G4519,3,0)</f>
        <v>Color</v>
      </c>
      <c r="O795" t="str">
        <f>VLOOKUP(A795,Sheet2!$A$1:G4519,4,0)</f>
        <v>Action</v>
      </c>
      <c r="P795" t="str">
        <f>VLOOKUP(A795,Sheet2!$A$1:G4519,5,0)</f>
        <v>English</v>
      </c>
      <c r="Q795" t="str">
        <f>VLOOKUP(A795,Sheet2!$A$1:G4519,6,0)</f>
        <v>USA</v>
      </c>
      <c r="R795" t="str">
        <f>VLOOKUP(A795,Sheet2!$A$1:G4519,7,0)</f>
        <v>PG-13</v>
      </c>
      <c r="S795" t="str">
        <f>IF(Table1[[#This Row],[Language]]="English","English","Other language")</f>
        <v>English</v>
      </c>
      <c r="T795">
        <f>Table1[[#This Row],[Gross Revenue]]-Table1[[#This Row],[Budget]]</f>
        <v>-20519686</v>
      </c>
      <c r="U795" s="1">
        <f>(Table1[[#This Row],[Gross Revenue]]/Table1[[#This Row],[Budget]])-1</f>
        <v>-0.97712790476190481</v>
      </c>
      <c r="V795" t="str">
        <f t="shared" si="24"/>
        <v>&lt;90 minutes</v>
      </c>
      <c r="W795">
        <f>Table1[[#This Row],[Profit]]/Table1[[#This Row],[Budget]]</f>
        <v>-0.97712790476190481</v>
      </c>
      <c r="X795" s="22" t="str">
        <f>IF(L795="","",
IF(L795&lt;Predictability!$B$1,"Low",
IF(L795&lt;=Predictability!$B$2,"Mid","High")))</f>
        <v>Mid</v>
      </c>
      <c r="Y795" s="22">
        <f t="shared" si="25"/>
        <v>0</v>
      </c>
    </row>
    <row r="796" spans="1:25" x14ac:dyDescent="0.2">
      <c r="A796" t="s">
        <v>3765</v>
      </c>
      <c r="B796" t="s">
        <v>788</v>
      </c>
      <c r="C796" t="s">
        <v>356</v>
      </c>
      <c r="D796">
        <v>1000</v>
      </c>
      <c r="E796">
        <v>4166</v>
      </c>
      <c r="F796">
        <v>84</v>
      </c>
      <c r="G796">
        <v>694</v>
      </c>
      <c r="H796">
        <v>5.3</v>
      </c>
      <c r="I796">
        <v>73</v>
      </c>
      <c r="J796">
        <v>85</v>
      </c>
      <c r="K796">
        <v>144156464</v>
      </c>
      <c r="L796">
        <v>71500000</v>
      </c>
      <c r="M796" s="2">
        <f>VLOOKUP(A796,Sheet2!$A$1:G4520,2,0)</f>
        <v>35961</v>
      </c>
      <c r="N796" t="str">
        <f>VLOOKUP(A796,Sheet2!$A$1:G4520,3,0)</f>
        <v>Color</v>
      </c>
      <c r="O796" t="str">
        <f>VLOOKUP(A796,Sheet2!$A$1:G4520,4,0)</f>
        <v>Comedy</v>
      </c>
      <c r="P796" t="str">
        <f>VLOOKUP(A796,Sheet2!$A$1:G4520,5,0)</f>
        <v>English</v>
      </c>
      <c r="Q796" t="str">
        <f>VLOOKUP(A796,Sheet2!$A$1:G4520,6,0)</f>
        <v>USA</v>
      </c>
      <c r="R796" t="str">
        <f>VLOOKUP(A796,Sheet2!$A$1:G4520,7,0)</f>
        <v>PG-13</v>
      </c>
      <c r="S796" t="str">
        <f>IF(Table1[[#This Row],[Language]]="English","English","Other language")</f>
        <v>English</v>
      </c>
      <c r="T796">
        <f>Table1[[#This Row],[Gross Revenue]]-Table1[[#This Row],[Budget]]</f>
        <v>72656464</v>
      </c>
      <c r="U796" s="1">
        <f>(Table1[[#This Row],[Gross Revenue]]/Table1[[#This Row],[Budget]])-1</f>
        <v>1.0161743216783217</v>
      </c>
      <c r="V796" t="str">
        <f t="shared" si="24"/>
        <v>&lt;90 minutes</v>
      </c>
      <c r="W796">
        <f>Table1[[#This Row],[Profit]]/Table1[[#This Row],[Budget]]</f>
        <v>1.0161743216783217</v>
      </c>
      <c r="X796" s="22" t="str">
        <f>IF(L796="","",
IF(L796&lt;Predictability!$B$1,"Low",
IF(L796&lt;=Predictability!$B$2,"Mid","High")))</f>
        <v>High</v>
      </c>
      <c r="Y796" s="22">
        <f t="shared" si="25"/>
        <v>1</v>
      </c>
    </row>
    <row r="797" spans="1:25" x14ac:dyDescent="0.2">
      <c r="A797" t="s">
        <v>6867</v>
      </c>
      <c r="B797" t="s">
        <v>3079</v>
      </c>
      <c r="C797" t="s">
        <v>2882</v>
      </c>
      <c r="D797">
        <v>597</v>
      </c>
      <c r="E797">
        <v>1966</v>
      </c>
      <c r="F797">
        <v>767</v>
      </c>
      <c r="G797">
        <v>7000</v>
      </c>
      <c r="H797">
        <v>8</v>
      </c>
      <c r="I797">
        <v>89</v>
      </c>
      <c r="J797">
        <v>200</v>
      </c>
      <c r="K797">
        <v>111722000</v>
      </c>
      <c r="L797">
        <v>11000000</v>
      </c>
      <c r="M797" s="2">
        <f>VLOOKUP(A797,Sheet2!$A$1:G4521,2,0)</f>
        <v>23922</v>
      </c>
      <c r="N797" t="str">
        <f>VLOOKUP(A797,Sheet2!$A$1:G4521,3,0)</f>
        <v>Color</v>
      </c>
      <c r="O797" t="str">
        <f>VLOOKUP(A797,Sheet2!$A$1:G4521,4,0)</f>
        <v>Drama</v>
      </c>
      <c r="P797" t="str">
        <f>VLOOKUP(A797,Sheet2!$A$1:G4521,5,0)</f>
        <v>English</v>
      </c>
      <c r="Q797" t="str">
        <f>VLOOKUP(A797,Sheet2!$A$1:G4521,6,0)</f>
        <v>USA</v>
      </c>
      <c r="R797" t="str">
        <f>VLOOKUP(A797,Sheet2!$A$1:G4521,7,0)</f>
        <v>PG-13</v>
      </c>
      <c r="S797" t="str">
        <f>IF(Table1[[#This Row],[Language]]="English","English","Other language")</f>
        <v>English</v>
      </c>
      <c r="T797">
        <f>Table1[[#This Row],[Gross Revenue]]-Table1[[#This Row],[Budget]]</f>
        <v>100722000</v>
      </c>
      <c r="U797" s="1">
        <f>(Table1[[#This Row],[Gross Revenue]]/Table1[[#This Row],[Budget]])-1</f>
        <v>9.156545454545455</v>
      </c>
      <c r="V797" t="str">
        <f t="shared" si="24"/>
        <v>&gt;150 minutes</v>
      </c>
      <c r="W797">
        <f>Table1[[#This Row],[Profit]]/Table1[[#This Row],[Budget]]</f>
        <v>9.156545454545455</v>
      </c>
      <c r="X797" s="22" t="str">
        <f>IF(L797="","",
IF(L797&lt;Predictability!$B$1,"Low",
IF(L797&lt;=Predictability!$B$2,"Mid","High")))</f>
        <v>Mid</v>
      </c>
      <c r="Y797" s="22">
        <f t="shared" si="25"/>
        <v>1</v>
      </c>
    </row>
    <row r="798" spans="1:25" x14ac:dyDescent="0.2">
      <c r="A798" t="s">
        <v>5453</v>
      </c>
      <c r="B798" t="s">
        <v>548</v>
      </c>
      <c r="C798" t="s">
        <v>2307</v>
      </c>
      <c r="D798">
        <v>989</v>
      </c>
      <c r="E798">
        <v>4730</v>
      </c>
      <c r="F798">
        <v>43</v>
      </c>
      <c r="G798">
        <v>0</v>
      </c>
      <c r="H798">
        <v>6.7</v>
      </c>
      <c r="I798">
        <v>191</v>
      </c>
      <c r="J798">
        <v>92</v>
      </c>
      <c r="K798">
        <v>114324072</v>
      </c>
      <c r="L798">
        <v>20000000</v>
      </c>
      <c r="M798" s="2">
        <f>VLOOKUP(A798,Sheet2!$A$1:G4522,2,0)</f>
        <v>38148</v>
      </c>
      <c r="N798" t="str">
        <f>VLOOKUP(A798,Sheet2!$A$1:G4522,3,0)</f>
        <v>Black and White</v>
      </c>
      <c r="O798" t="str">
        <f>VLOOKUP(A798,Sheet2!$A$1:G4522,4,0)</f>
        <v>Comedy</v>
      </c>
      <c r="P798" t="str">
        <f>VLOOKUP(A798,Sheet2!$A$1:G4522,5,0)</f>
        <v>English</v>
      </c>
      <c r="Q798" t="str">
        <f>VLOOKUP(A798,Sheet2!$A$1:G4522,6,0)</f>
        <v>USA</v>
      </c>
      <c r="R798" t="str">
        <f>VLOOKUP(A798,Sheet2!$A$1:G4522,7,0)</f>
        <v>PG-13</v>
      </c>
      <c r="S798" t="str">
        <f>IF(Table1[[#This Row],[Language]]="English","English","Other language")</f>
        <v>English</v>
      </c>
      <c r="T798">
        <f>Table1[[#This Row],[Gross Revenue]]-Table1[[#This Row],[Budget]]</f>
        <v>94324072</v>
      </c>
      <c r="U798" s="1">
        <f>(Table1[[#This Row],[Gross Revenue]]/Table1[[#This Row],[Budget]])-1</f>
        <v>4.7162036000000001</v>
      </c>
      <c r="V798" t="str">
        <f t="shared" si="24"/>
        <v>90-110 minutes</v>
      </c>
      <c r="W798">
        <f>Table1[[#This Row],[Profit]]/Table1[[#This Row],[Budget]]</f>
        <v>4.7162036000000001</v>
      </c>
      <c r="X798" s="22" t="str">
        <f>IF(L798="","",
IF(L798&lt;Predictability!$B$1,"Low",
IF(L798&lt;=Predictability!$B$2,"Mid","High")))</f>
        <v>Mid</v>
      </c>
      <c r="Y798" s="22">
        <f t="shared" si="25"/>
        <v>1</v>
      </c>
    </row>
    <row r="799" spans="1:25" x14ac:dyDescent="0.2">
      <c r="A799" t="s">
        <v>6380</v>
      </c>
      <c r="B799" t="s">
        <v>1241</v>
      </c>
      <c r="C799" t="s">
        <v>879</v>
      </c>
      <c r="D799">
        <v>13000</v>
      </c>
      <c r="E799">
        <v>16693</v>
      </c>
      <c r="F799">
        <v>0</v>
      </c>
      <c r="G799">
        <v>10000</v>
      </c>
      <c r="H799">
        <v>7.4</v>
      </c>
      <c r="I799">
        <v>206</v>
      </c>
      <c r="J799">
        <v>130</v>
      </c>
      <c r="K799">
        <v>30651422</v>
      </c>
      <c r="L799">
        <v>10000000</v>
      </c>
      <c r="M799" s="2">
        <f>VLOOKUP(A799,Sheet2!$A$1:G4523,2,0)</f>
        <v>36304</v>
      </c>
      <c r="N799" t="str">
        <f>VLOOKUP(A799,Sheet2!$A$1:G4523,3,0)</f>
        <v>Color</v>
      </c>
      <c r="O799" t="str">
        <f>VLOOKUP(A799,Sheet2!$A$1:G4523,4,0)</f>
        <v>Adventure</v>
      </c>
      <c r="P799" t="str">
        <f>VLOOKUP(A799,Sheet2!$A$1:G4523,5,0)</f>
        <v>English</v>
      </c>
      <c r="Q799" t="str">
        <f>VLOOKUP(A799,Sheet2!$A$1:G4523,6,0)</f>
        <v>USA</v>
      </c>
      <c r="R799" t="str">
        <f>VLOOKUP(A799,Sheet2!$A$1:G4523,7,0)</f>
        <v>R</v>
      </c>
      <c r="S799" t="str">
        <f>IF(Table1[[#This Row],[Language]]="English","English","Other language")</f>
        <v>English</v>
      </c>
      <c r="T799">
        <f>Table1[[#This Row],[Gross Revenue]]-Table1[[#This Row],[Budget]]</f>
        <v>20651422</v>
      </c>
      <c r="U799" s="1">
        <f>(Table1[[#This Row],[Gross Revenue]]/Table1[[#This Row],[Budget]])-1</f>
        <v>2.0651421999999999</v>
      </c>
      <c r="V799" t="str">
        <f t="shared" si="24"/>
        <v>111-130 minutes</v>
      </c>
      <c r="W799">
        <f>Table1[[#This Row],[Profit]]/Table1[[#This Row],[Budget]]</f>
        <v>2.0651421999999999</v>
      </c>
      <c r="X799" s="22" t="str">
        <f>IF(L799="","",
IF(L799&lt;Predictability!$B$1,"Low",
IF(L799&lt;=Predictability!$B$2,"Mid","High")))</f>
        <v>Mid</v>
      </c>
      <c r="Y799" s="22">
        <f t="shared" si="25"/>
        <v>1</v>
      </c>
    </row>
    <row r="800" spans="1:25" x14ac:dyDescent="0.2">
      <c r="A800" t="s">
        <v>5698</v>
      </c>
      <c r="B800" t="s">
        <v>498</v>
      </c>
      <c r="C800" t="s">
        <v>684</v>
      </c>
      <c r="D800">
        <v>11000</v>
      </c>
      <c r="E800">
        <v>14209</v>
      </c>
      <c r="F800">
        <v>188</v>
      </c>
      <c r="G800">
        <v>0</v>
      </c>
      <c r="H800">
        <v>6.9</v>
      </c>
      <c r="I800">
        <v>131</v>
      </c>
      <c r="J800">
        <v>113</v>
      </c>
      <c r="K800">
        <v>72279690</v>
      </c>
      <c r="L800">
        <v>37000000</v>
      </c>
      <c r="M800" s="2">
        <f>VLOOKUP(A800,Sheet2!$A$1:G4524,2,0)</f>
        <v>40628</v>
      </c>
      <c r="N800" t="str">
        <f>VLOOKUP(A800,Sheet2!$A$1:G4524,3,0)</f>
        <v>Color</v>
      </c>
      <c r="O800" t="str">
        <f>VLOOKUP(A800,Sheet2!$A$1:G4524,4,0)</f>
        <v>Drama</v>
      </c>
      <c r="P800" t="str">
        <f>VLOOKUP(A800,Sheet2!$A$1:G4524,5,0)</f>
        <v>English</v>
      </c>
      <c r="Q800" t="str">
        <f>VLOOKUP(A800,Sheet2!$A$1:G4524,6,0)</f>
        <v>USA</v>
      </c>
      <c r="R800" t="str">
        <f>VLOOKUP(A800,Sheet2!$A$1:G4524,7,0)</f>
        <v>PG</v>
      </c>
      <c r="S800" t="str">
        <f>IF(Table1[[#This Row],[Language]]="English","English","Other language")</f>
        <v>English</v>
      </c>
      <c r="T800">
        <f>Table1[[#This Row],[Gross Revenue]]-Table1[[#This Row],[Budget]]</f>
        <v>35279690</v>
      </c>
      <c r="U800" s="1">
        <f>(Table1[[#This Row],[Gross Revenue]]/Table1[[#This Row],[Budget]])-1</f>
        <v>0.95350513513513513</v>
      </c>
      <c r="V800" t="str">
        <f t="shared" si="24"/>
        <v>111-130 minutes</v>
      </c>
      <c r="W800">
        <f>Table1[[#This Row],[Profit]]/Table1[[#This Row],[Budget]]</f>
        <v>0.95350513513513513</v>
      </c>
      <c r="X800" s="22" t="str">
        <f>IF(L800="","",
IF(L800&lt;Predictability!$B$1,"Low",
IF(L800&lt;=Predictability!$B$2,"Mid","High")))</f>
        <v>Mid</v>
      </c>
      <c r="Y800" s="22">
        <f t="shared" si="25"/>
        <v>1</v>
      </c>
    </row>
    <row r="801" spans="1:25" x14ac:dyDescent="0.2">
      <c r="A801" t="s">
        <v>4909</v>
      </c>
      <c r="B801" t="s">
        <v>498</v>
      </c>
      <c r="C801" t="s">
        <v>684</v>
      </c>
      <c r="D801">
        <v>11000</v>
      </c>
      <c r="E801">
        <v>13904</v>
      </c>
      <c r="F801">
        <v>188</v>
      </c>
      <c r="G801">
        <v>0</v>
      </c>
      <c r="H801">
        <v>6.4</v>
      </c>
      <c r="I801">
        <v>54</v>
      </c>
      <c r="J801">
        <v>107</v>
      </c>
      <c r="K801">
        <v>42019483</v>
      </c>
      <c r="L801">
        <v>36000000</v>
      </c>
      <c r="M801" s="2">
        <f>VLOOKUP(A801,Sheet2!$A$1:G4525,2,0)</f>
        <v>41690</v>
      </c>
      <c r="N801" t="str">
        <f>VLOOKUP(A801,Sheet2!$A$1:G4525,3,0)</f>
        <v>Color</v>
      </c>
      <c r="O801" t="str">
        <f>VLOOKUP(A801,Sheet2!$A$1:G4525,4,0)</f>
        <v>Drama</v>
      </c>
      <c r="P801" t="str">
        <f>VLOOKUP(A801,Sheet2!$A$1:G4525,5,0)</f>
        <v>English</v>
      </c>
      <c r="Q801" t="str">
        <f>VLOOKUP(A801,Sheet2!$A$1:G4525,6,0)</f>
        <v>USA</v>
      </c>
      <c r="R801" t="str">
        <f>VLOOKUP(A801,Sheet2!$A$1:G4525,7,0)</f>
        <v>PG</v>
      </c>
      <c r="S801" t="str">
        <f>IF(Table1[[#This Row],[Language]]="English","English","Other language")</f>
        <v>English</v>
      </c>
      <c r="T801">
        <f>Table1[[#This Row],[Gross Revenue]]-Table1[[#This Row],[Budget]]</f>
        <v>6019483</v>
      </c>
      <c r="U801" s="1">
        <f>(Table1[[#This Row],[Gross Revenue]]/Table1[[#This Row],[Budget]])-1</f>
        <v>0.16720786111111119</v>
      </c>
      <c r="V801" t="str">
        <f t="shared" si="24"/>
        <v>90-110 minutes</v>
      </c>
      <c r="W801">
        <f>Table1[[#This Row],[Profit]]/Table1[[#This Row],[Budget]]</f>
        <v>0.16720786111111111</v>
      </c>
      <c r="X801" s="22" t="str">
        <f>IF(L801="","",
IF(L801&lt;Predictability!$B$1,"Low",
IF(L801&lt;=Predictability!$B$2,"Mid","High")))</f>
        <v>Mid</v>
      </c>
      <c r="Y801" s="22">
        <f t="shared" si="25"/>
        <v>0</v>
      </c>
    </row>
    <row r="802" spans="1:25" x14ac:dyDescent="0.2">
      <c r="A802" t="s">
        <v>5068</v>
      </c>
      <c r="B802" t="s">
        <v>1657</v>
      </c>
      <c r="C802" t="s">
        <v>2052</v>
      </c>
      <c r="D802">
        <v>844</v>
      </c>
      <c r="E802">
        <v>844</v>
      </c>
      <c r="F802">
        <v>0</v>
      </c>
      <c r="G802">
        <v>28</v>
      </c>
      <c r="H802">
        <v>6.5</v>
      </c>
      <c r="I802">
        <v>9</v>
      </c>
      <c r="J802">
        <v>42</v>
      </c>
      <c r="K802">
        <v>7518876</v>
      </c>
      <c r="L802">
        <v>6000000</v>
      </c>
      <c r="M802" s="2">
        <f>VLOOKUP(A802,Sheet2!$A$1:G4526,2,0)</f>
        <v>39622</v>
      </c>
      <c r="N802" t="str">
        <f>VLOOKUP(A802,Sheet2!$A$1:G4526,3,0)</f>
        <v>Color</v>
      </c>
      <c r="O802" t="str">
        <f>VLOOKUP(A802,Sheet2!$A$1:G4526,4,0)</f>
        <v>Adventure</v>
      </c>
      <c r="P802" t="str">
        <f>VLOOKUP(A802,Sheet2!$A$1:G4526,5,0)</f>
        <v>English</v>
      </c>
      <c r="Q802" t="str">
        <f>VLOOKUP(A802,Sheet2!$A$1:G4526,6,0)</f>
        <v>UK</v>
      </c>
      <c r="R802">
        <f>VLOOKUP(A802,Sheet2!$A$1:G4526,7,0)</f>
        <v>0</v>
      </c>
      <c r="S802" t="str">
        <f>IF(Table1[[#This Row],[Language]]="English","English","Other language")</f>
        <v>English</v>
      </c>
      <c r="T802">
        <f>Table1[[#This Row],[Gross Revenue]]-Table1[[#This Row],[Budget]]</f>
        <v>1518876</v>
      </c>
      <c r="U802" s="1">
        <f>(Table1[[#This Row],[Gross Revenue]]/Table1[[#This Row],[Budget]])-1</f>
        <v>0.25314600000000009</v>
      </c>
      <c r="V802" t="str">
        <f t="shared" si="24"/>
        <v>&lt;90 minutes</v>
      </c>
      <c r="W802">
        <f>Table1[[#This Row],[Profit]]/Table1[[#This Row],[Budget]]</f>
        <v>0.25314599999999998</v>
      </c>
      <c r="X802" s="22" t="str">
        <f>IF(L802="","",
IF(L802&lt;Predictability!$B$1,"Low",
IF(L802&lt;=Predictability!$B$2,"Mid","High")))</f>
        <v>Low</v>
      </c>
      <c r="Y802" s="22">
        <f t="shared" si="25"/>
        <v>0</v>
      </c>
    </row>
    <row r="803" spans="1:25" x14ac:dyDescent="0.2">
      <c r="A803" t="s">
        <v>4849</v>
      </c>
      <c r="B803" t="s">
        <v>677</v>
      </c>
      <c r="C803" t="s">
        <v>1564</v>
      </c>
      <c r="D803">
        <v>12000</v>
      </c>
      <c r="E803">
        <v>13390</v>
      </c>
      <c r="F803">
        <v>17</v>
      </c>
      <c r="G803">
        <v>361</v>
      </c>
      <c r="H803">
        <v>5.5</v>
      </c>
      <c r="I803">
        <v>98</v>
      </c>
      <c r="J803">
        <v>89</v>
      </c>
      <c r="K803">
        <v>45207112</v>
      </c>
      <c r="L803">
        <v>53000000</v>
      </c>
      <c r="M803" s="2">
        <f>VLOOKUP(A803,Sheet2!$A$1:G4527,2,0)</f>
        <v>37197</v>
      </c>
      <c r="N803" t="str">
        <f>VLOOKUP(A803,Sheet2!$A$1:G4527,3,0)</f>
        <v>Color</v>
      </c>
      <c r="O803" t="str">
        <f>VLOOKUP(A803,Sheet2!$A$1:G4527,4,0)</f>
        <v>Crime</v>
      </c>
      <c r="P803" t="str">
        <f>VLOOKUP(A803,Sheet2!$A$1:G4527,5,0)</f>
        <v>English</v>
      </c>
      <c r="Q803" t="str">
        <f>VLOOKUP(A803,Sheet2!$A$1:G4527,6,0)</f>
        <v>USA</v>
      </c>
      <c r="R803" t="str">
        <f>VLOOKUP(A803,Sheet2!$A$1:G4527,7,0)</f>
        <v>PG-13</v>
      </c>
      <c r="S803" t="str">
        <f>IF(Table1[[#This Row],[Language]]="English","English","Other language")</f>
        <v>English</v>
      </c>
      <c r="T803">
        <f>Table1[[#This Row],[Gross Revenue]]-Table1[[#This Row],[Budget]]</f>
        <v>-7792888</v>
      </c>
      <c r="U803" s="1">
        <f>(Table1[[#This Row],[Gross Revenue]]/Table1[[#This Row],[Budget]])-1</f>
        <v>-0.14703562264150949</v>
      </c>
      <c r="V803" t="str">
        <f t="shared" si="24"/>
        <v>&lt;90 minutes</v>
      </c>
      <c r="W803">
        <f>Table1[[#This Row],[Profit]]/Table1[[#This Row],[Budget]]</f>
        <v>-0.14703562264150943</v>
      </c>
      <c r="X803" s="22" t="str">
        <f>IF(L803="","",
IF(L803&lt;Predictability!$B$1,"Low",
IF(L803&lt;=Predictability!$B$2,"Mid","High")))</f>
        <v>High</v>
      </c>
      <c r="Y803" s="22">
        <f t="shared" si="25"/>
        <v>0</v>
      </c>
    </row>
    <row r="804" spans="1:25" x14ac:dyDescent="0.2">
      <c r="A804" t="s">
        <v>4333</v>
      </c>
      <c r="B804" t="s">
        <v>1449</v>
      </c>
      <c r="C804" t="s">
        <v>1246</v>
      </c>
      <c r="D804">
        <v>984</v>
      </c>
      <c r="E804">
        <v>5702</v>
      </c>
      <c r="F804">
        <v>12000</v>
      </c>
      <c r="G804">
        <v>0</v>
      </c>
      <c r="H804">
        <v>6</v>
      </c>
      <c r="I804">
        <v>186</v>
      </c>
      <c r="J804">
        <v>127</v>
      </c>
      <c r="K804">
        <v>10137232</v>
      </c>
      <c r="L804">
        <v>50000000</v>
      </c>
      <c r="M804" s="2">
        <f>VLOOKUP(A804,Sheet2!$A$1:G4528,2,0)</f>
        <v>38548</v>
      </c>
      <c r="N804" t="str">
        <f>VLOOKUP(A804,Sheet2!$A$1:G4528,3,0)</f>
        <v>Color</v>
      </c>
      <c r="O804" t="str">
        <f>VLOOKUP(A804,Sheet2!$A$1:G4528,4,0)</f>
        <v>Action</v>
      </c>
      <c r="P804" t="str">
        <f>VLOOKUP(A804,Sheet2!$A$1:G4528,5,0)</f>
        <v>English</v>
      </c>
      <c r="Q804" t="str">
        <f>VLOOKUP(A804,Sheet2!$A$1:G4528,6,0)</f>
        <v>France</v>
      </c>
      <c r="R804" t="str">
        <f>VLOOKUP(A804,Sheet2!$A$1:G4528,7,0)</f>
        <v>R</v>
      </c>
      <c r="S804" t="str">
        <f>IF(Table1[[#This Row],[Language]]="English","English","Other language")</f>
        <v>English</v>
      </c>
      <c r="T804">
        <f>Table1[[#This Row],[Gross Revenue]]-Table1[[#This Row],[Budget]]</f>
        <v>-39862768</v>
      </c>
      <c r="U804" s="1">
        <f>(Table1[[#This Row],[Gross Revenue]]/Table1[[#This Row],[Budget]])-1</f>
        <v>-0.79725535999999997</v>
      </c>
      <c r="V804" t="str">
        <f t="shared" si="24"/>
        <v>111-130 minutes</v>
      </c>
      <c r="W804">
        <f>Table1[[#This Row],[Profit]]/Table1[[#This Row],[Budget]]</f>
        <v>-0.79725535999999997</v>
      </c>
      <c r="X804" s="22" t="str">
        <f>IF(L804="","",
IF(L804&lt;Predictability!$B$1,"Low",
IF(L804&lt;=Predictability!$B$2,"Mid","High")))</f>
        <v>Mid</v>
      </c>
      <c r="Y804" s="22">
        <f t="shared" si="25"/>
        <v>0</v>
      </c>
    </row>
    <row r="805" spans="1:25" x14ac:dyDescent="0.2">
      <c r="A805" t="s">
        <v>5281</v>
      </c>
      <c r="B805" t="s">
        <v>1079</v>
      </c>
      <c r="C805" t="s">
        <v>1079</v>
      </c>
      <c r="D805">
        <v>23000</v>
      </c>
      <c r="E805">
        <v>44265</v>
      </c>
      <c r="F805">
        <v>23000</v>
      </c>
      <c r="G805">
        <v>33000</v>
      </c>
      <c r="H805">
        <v>6.6</v>
      </c>
      <c r="I805">
        <v>364</v>
      </c>
      <c r="J805">
        <v>90</v>
      </c>
      <c r="K805">
        <v>24475193</v>
      </c>
      <c r="L805">
        <v>3000000</v>
      </c>
      <c r="M805" s="2">
        <f>VLOOKUP(A805,Sheet2!$A$1:G4529,2,0)</f>
        <v>41571</v>
      </c>
      <c r="N805" t="str">
        <f>VLOOKUP(A805,Sheet2!$A$1:G4529,3,0)</f>
        <v>Color</v>
      </c>
      <c r="O805" t="str">
        <f>VLOOKUP(A805,Sheet2!$A$1:G4529,4,0)</f>
        <v>Comedy</v>
      </c>
      <c r="P805" t="str">
        <f>VLOOKUP(A805,Sheet2!$A$1:G4529,5,0)</f>
        <v>English</v>
      </c>
      <c r="Q805" t="str">
        <f>VLOOKUP(A805,Sheet2!$A$1:G4529,6,0)</f>
        <v>USA</v>
      </c>
      <c r="R805" t="str">
        <f>VLOOKUP(A805,Sheet2!$A$1:G4529,7,0)</f>
        <v>R</v>
      </c>
      <c r="S805" t="str">
        <f>IF(Table1[[#This Row],[Language]]="English","English","Other language")</f>
        <v>English</v>
      </c>
      <c r="T805">
        <f>Table1[[#This Row],[Gross Revenue]]-Table1[[#This Row],[Budget]]</f>
        <v>21475193</v>
      </c>
      <c r="U805" s="1">
        <f>(Table1[[#This Row],[Gross Revenue]]/Table1[[#This Row],[Budget]])-1</f>
        <v>7.1583976666666675</v>
      </c>
      <c r="V805" t="str">
        <f t="shared" si="24"/>
        <v>90-110 minutes</v>
      </c>
      <c r="W805">
        <f>Table1[[#This Row],[Profit]]/Table1[[#This Row],[Budget]]</f>
        <v>7.1583976666666667</v>
      </c>
      <c r="X805" s="22" t="str">
        <f>IF(L805="","",
IF(L805&lt;Predictability!$B$1,"Low",
IF(L805&lt;=Predictability!$B$2,"Mid","High")))</f>
        <v>Low</v>
      </c>
      <c r="Y805" s="22">
        <f t="shared" si="25"/>
        <v>1</v>
      </c>
    </row>
    <row r="806" spans="1:25" x14ac:dyDescent="0.2">
      <c r="A806" t="s">
        <v>5524</v>
      </c>
      <c r="B806" t="s">
        <v>546</v>
      </c>
      <c r="C806" t="s">
        <v>2363</v>
      </c>
      <c r="D806">
        <v>40000</v>
      </c>
      <c r="E806">
        <v>52122</v>
      </c>
      <c r="F806">
        <v>19</v>
      </c>
      <c r="G806">
        <v>0</v>
      </c>
      <c r="H806">
        <v>6.8</v>
      </c>
      <c r="I806">
        <v>44</v>
      </c>
      <c r="J806">
        <v>97</v>
      </c>
      <c r="K806">
        <v>22200000</v>
      </c>
      <c r="L806">
        <v>25000000</v>
      </c>
      <c r="M806" s="2">
        <f>VLOOKUP(A806,Sheet2!$A$1:G4530,2,0)</f>
        <v>34437</v>
      </c>
      <c r="N806" t="str">
        <f>VLOOKUP(A806,Sheet2!$A$1:G4530,3,0)</f>
        <v>Color</v>
      </c>
      <c r="O806" t="str">
        <f>VLOOKUP(A806,Sheet2!$A$1:G4530,4,0)</f>
        <v>Comedy</v>
      </c>
      <c r="P806" t="str">
        <f>VLOOKUP(A806,Sheet2!$A$1:G4530,5,0)</f>
        <v>English</v>
      </c>
      <c r="Q806" t="str">
        <f>VLOOKUP(A806,Sheet2!$A$1:G4530,6,0)</f>
        <v>USA</v>
      </c>
      <c r="R806" t="str">
        <f>VLOOKUP(A806,Sheet2!$A$1:G4530,7,0)</f>
        <v>PG-13</v>
      </c>
      <c r="S806" t="str">
        <f>IF(Table1[[#This Row],[Language]]="English","English","Other language")</f>
        <v>English</v>
      </c>
      <c r="T806">
        <f>Table1[[#This Row],[Gross Revenue]]-Table1[[#This Row],[Budget]]</f>
        <v>-2800000</v>
      </c>
      <c r="U806" s="1">
        <f>(Table1[[#This Row],[Gross Revenue]]/Table1[[#This Row],[Budget]])-1</f>
        <v>-0.11199999999999999</v>
      </c>
      <c r="V806" t="str">
        <f t="shared" si="24"/>
        <v>90-110 minutes</v>
      </c>
      <c r="W806">
        <f>Table1[[#This Row],[Profit]]/Table1[[#This Row],[Budget]]</f>
        <v>-0.112</v>
      </c>
      <c r="X806" s="22" t="str">
        <f>IF(L806="","",
IF(L806&lt;Predictability!$B$1,"Low",
IF(L806&lt;=Predictability!$B$2,"Mid","High")))</f>
        <v>Mid</v>
      </c>
      <c r="Y806" s="22">
        <f t="shared" si="25"/>
        <v>0</v>
      </c>
    </row>
    <row r="807" spans="1:25" x14ac:dyDescent="0.2">
      <c r="A807" t="s">
        <v>7010</v>
      </c>
      <c r="B807" t="s">
        <v>644</v>
      </c>
      <c r="C807" t="s">
        <v>3234</v>
      </c>
      <c r="D807">
        <v>1000</v>
      </c>
      <c r="E807">
        <v>1558</v>
      </c>
      <c r="F807">
        <v>4</v>
      </c>
      <c r="G807">
        <v>0</v>
      </c>
      <c r="H807">
        <v>5.2</v>
      </c>
      <c r="I807">
        <v>114</v>
      </c>
      <c r="J807">
        <v>99</v>
      </c>
      <c r="K807">
        <v>18378</v>
      </c>
      <c r="L807">
        <v>900000</v>
      </c>
      <c r="M807" s="2">
        <f>VLOOKUP(A807,Sheet2!$A$1:G4531,2,0)</f>
        <v>39750</v>
      </c>
      <c r="N807" t="str">
        <f>VLOOKUP(A807,Sheet2!$A$1:G4531,3,0)</f>
        <v>Color</v>
      </c>
      <c r="O807" t="str">
        <f>VLOOKUP(A807,Sheet2!$A$1:G4531,4,0)</f>
        <v>Crime</v>
      </c>
      <c r="P807" t="str">
        <f>VLOOKUP(A807,Sheet2!$A$1:G4531,5,0)</f>
        <v>English</v>
      </c>
      <c r="Q807" t="str">
        <f>VLOOKUP(A807,Sheet2!$A$1:G4531,6,0)</f>
        <v>UK</v>
      </c>
      <c r="R807" t="str">
        <f>VLOOKUP(A807,Sheet2!$A$1:G4531,7,0)</f>
        <v>R</v>
      </c>
      <c r="S807" t="str">
        <f>IF(Table1[[#This Row],[Language]]="English","English","Other language")</f>
        <v>English</v>
      </c>
      <c r="T807">
        <f>Table1[[#This Row],[Gross Revenue]]-Table1[[#This Row],[Budget]]</f>
        <v>-881622</v>
      </c>
      <c r="U807" s="1">
        <f>(Table1[[#This Row],[Gross Revenue]]/Table1[[#This Row],[Budget]])-1</f>
        <v>-0.97958000000000001</v>
      </c>
      <c r="V807" t="str">
        <f t="shared" si="24"/>
        <v>90-110 minutes</v>
      </c>
      <c r="W807">
        <f>Table1[[#This Row],[Profit]]/Table1[[#This Row],[Budget]]</f>
        <v>-0.97958000000000001</v>
      </c>
      <c r="X807" s="22" t="str">
        <f>IF(L807="","",
IF(L807&lt;Predictability!$B$1,"Low",
IF(L807&lt;=Predictability!$B$2,"Mid","High")))</f>
        <v>Low</v>
      </c>
      <c r="Y807" s="22">
        <f t="shared" si="25"/>
        <v>0</v>
      </c>
    </row>
    <row r="808" spans="1:25" x14ac:dyDescent="0.2">
      <c r="A808" t="s">
        <v>6718</v>
      </c>
      <c r="B808" t="s">
        <v>546</v>
      </c>
      <c r="C808" t="s">
        <v>1453</v>
      </c>
      <c r="D808">
        <v>40000</v>
      </c>
      <c r="E808">
        <v>56014</v>
      </c>
      <c r="F808">
        <v>179</v>
      </c>
      <c r="G808">
        <v>0</v>
      </c>
      <c r="H808">
        <v>7.8</v>
      </c>
      <c r="I808">
        <v>117</v>
      </c>
      <c r="J808">
        <v>147</v>
      </c>
      <c r="K808">
        <v>41954997</v>
      </c>
      <c r="L808">
        <v>35000000</v>
      </c>
      <c r="M808" s="2">
        <f>VLOOKUP(A808,Sheet2!$A$1:G4532,2,0)</f>
        <v>35445</v>
      </c>
      <c r="N808" t="str">
        <f>VLOOKUP(A808,Sheet2!$A$1:G4532,3,0)</f>
        <v>Color</v>
      </c>
      <c r="O808" t="str">
        <f>VLOOKUP(A808,Sheet2!$A$1:G4532,4,0)</f>
        <v>Biography</v>
      </c>
      <c r="P808" t="str">
        <f>VLOOKUP(A808,Sheet2!$A$1:G4532,5,0)</f>
        <v>English</v>
      </c>
      <c r="Q808" t="str">
        <f>VLOOKUP(A808,Sheet2!$A$1:G4532,6,0)</f>
        <v>USA</v>
      </c>
      <c r="R808" t="str">
        <f>VLOOKUP(A808,Sheet2!$A$1:G4532,7,0)</f>
        <v>R</v>
      </c>
      <c r="S808" t="str">
        <f>IF(Table1[[#This Row],[Language]]="English","English","Other language")</f>
        <v>English</v>
      </c>
      <c r="T808">
        <f>Table1[[#This Row],[Gross Revenue]]-Table1[[#This Row],[Budget]]</f>
        <v>6954997</v>
      </c>
      <c r="U808" s="1">
        <f>(Table1[[#This Row],[Gross Revenue]]/Table1[[#This Row],[Budget]])-1</f>
        <v>0.19871419999999995</v>
      </c>
      <c r="V808" t="str">
        <f t="shared" si="24"/>
        <v>131-150 minutes</v>
      </c>
      <c r="W808">
        <f>Table1[[#This Row],[Profit]]/Table1[[#This Row],[Budget]]</f>
        <v>0.19871420000000001</v>
      </c>
      <c r="X808" s="22" t="str">
        <f>IF(L808="","",
IF(L808&lt;Predictability!$B$1,"Low",
IF(L808&lt;=Predictability!$B$2,"Mid","High")))</f>
        <v>Mid</v>
      </c>
      <c r="Y808" s="22">
        <f t="shared" si="25"/>
        <v>0</v>
      </c>
    </row>
    <row r="809" spans="1:25" x14ac:dyDescent="0.2">
      <c r="A809" t="s">
        <v>6878</v>
      </c>
      <c r="B809" t="s">
        <v>1037</v>
      </c>
      <c r="C809" t="s">
        <v>937</v>
      </c>
      <c r="D809">
        <v>15000</v>
      </c>
      <c r="E809">
        <v>17040</v>
      </c>
      <c r="F809">
        <v>219</v>
      </c>
      <c r="G809">
        <v>33000</v>
      </c>
      <c r="H809">
        <v>8.1</v>
      </c>
      <c r="I809">
        <v>283</v>
      </c>
      <c r="J809">
        <v>133</v>
      </c>
      <c r="K809">
        <v>727883</v>
      </c>
      <c r="L809">
        <v>4500000</v>
      </c>
      <c r="M809" s="2">
        <f>VLOOKUP(A809,Sheet2!$A$1:G4533,2,0)</f>
        <v>37174</v>
      </c>
      <c r="N809" t="str">
        <f>VLOOKUP(A809,Sheet2!$A$1:G4533,3,0)</f>
        <v>Color</v>
      </c>
      <c r="O809" t="str">
        <f>VLOOKUP(A809,Sheet2!$A$1:G4533,4,0)</f>
        <v>Drama</v>
      </c>
      <c r="P809" t="str">
        <f>VLOOKUP(A809,Sheet2!$A$1:G4533,5,0)</f>
        <v>English</v>
      </c>
      <c r="Q809" t="str">
        <f>VLOOKUP(A809,Sheet2!$A$1:G4533,6,0)</f>
        <v>USA</v>
      </c>
      <c r="R809" t="str">
        <f>VLOOKUP(A809,Sheet2!$A$1:G4533,7,0)</f>
        <v>R</v>
      </c>
      <c r="S809" t="str">
        <f>IF(Table1[[#This Row],[Language]]="English","English","Other language")</f>
        <v>English</v>
      </c>
      <c r="T809">
        <f>Table1[[#This Row],[Gross Revenue]]-Table1[[#This Row],[Budget]]</f>
        <v>-3772117</v>
      </c>
      <c r="U809" s="1">
        <f>(Table1[[#This Row],[Gross Revenue]]/Table1[[#This Row],[Budget]])-1</f>
        <v>-0.83824822222222228</v>
      </c>
      <c r="V809" t="str">
        <f t="shared" si="24"/>
        <v>131-150 minutes</v>
      </c>
      <c r="W809">
        <f>Table1[[#This Row],[Profit]]/Table1[[#This Row],[Budget]]</f>
        <v>-0.83824822222222217</v>
      </c>
      <c r="X809" s="22" t="str">
        <f>IF(L809="","",
IF(L809&lt;Predictability!$B$1,"Low",
IF(L809&lt;=Predictability!$B$2,"Mid","High")))</f>
        <v>Low</v>
      </c>
      <c r="Y809" s="22">
        <f t="shared" si="25"/>
        <v>0</v>
      </c>
    </row>
    <row r="810" spans="1:25" x14ac:dyDescent="0.2">
      <c r="A810" t="s">
        <v>3970</v>
      </c>
      <c r="B810" t="s">
        <v>1074</v>
      </c>
      <c r="C810" t="s">
        <v>1075</v>
      </c>
      <c r="D810">
        <v>3000</v>
      </c>
      <c r="E810">
        <v>3744</v>
      </c>
      <c r="F810">
        <v>24</v>
      </c>
      <c r="G810">
        <v>10000</v>
      </c>
      <c r="H810">
        <v>5.6</v>
      </c>
      <c r="I810">
        <v>298</v>
      </c>
      <c r="J810">
        <v>99</v>
      </c>
      <c r="K810">
        <v>24042490</v>
      </c>
      <c r="L810">
        <v>25000000</v>
      </c>
      <c r="M810" s="2">
        <f>VLOOKUP(A810,Sheet2!$A$1:G4534,2,0)</f>
        <v>40477</v>
      </c>
      <c r="N810" t="str">
        <f>VLOOKUP(A810,Sheet2!$A$1:G4534,3,0)</f>
        <v>Color</v>
      </c>
      <c r="O810" t="str">
        <f>VLOOKUP(A810,Sheet2!$A$1:G4534,4,0)</f>
        <v>Fantasy</v>
      </c>
      <c r="P810" t="str">
        <f>VLOOKUP(A810,Sheet2!$A$1:G4534,5,0)</f>
        <v>English</v>
      </c>
      <c r="Q810" t="str">
        <f>VLOOKUP(A810,Sheet2!$A$1:G4534,6,0)</f>
        <v>USA</v>
      </c>
      <c r="R810" t="str">
        <f>VLOOKUP(A810,Sheet2!$A$1:G4534,7,0)</f>
        <v>R</v>
      </c>
      <c r="S810" t="str">
        <f>IF(Table1[[#This Row],[Language]]="English","English","Other language")</f>
        <v>English</v>
      </c>
      <c r="T810">
        <f>Table1[[#This Row],[Gross Revenue]]-Table1[[#This Row],[Budget]]</f>
        <v>-957510</v>
      </c>
      <c r="U810" s="1">
        <f>(Table1[[#This Row],[Gross Revenue]]/Table1[[#This Row],[Budget]])-1</f>
        <v>-3.8300400000000012E-2</v>
      </c>
      <c r="V810" t="str">
        <f t="shared" si="24"/>
        <v>90-110 minutes</v>
      </c>
      <c r="W810">
        <f>Table1[[#This Row],[Profit]]/Table1[[#This Row],[Budget]]</f>
        <v>-3.8300399999999998E-2</v>
      </c>
      <c r="X810" s="22" t="str">
        <f>IF(L810="","",
IF(L810&lt;Predictability!$B$1,"Low",
IF(L810&lt;=Predictability!$B$2,"Mid","High")))</f>
        <v>Mid</v>
      </c>
      <c r="Y810" s="22">
        <f t="shared" si="25"/>
        <v>0</v>
      </c>
    </row>
    <row r="811" spans="1:25" x14ac:dyDescent="0.2">
      <c r="A811" t="s">
        <v>4705</v>
      </c>
      <c r="B811" t="s">
        <v>788</v>
      </c>
      <c r="C811" t="s">
        <v>1673</v>
      </c>
      <c r="D811">
        <v>1000</v>
      </c>
      <c r="E811">
        <v>3341</v>
      </c>
      <c r="F811">
        <v>39</v>
      </c>
      <c r="G811">
        <v>970</v>
      </c>
      <c r="H811">
        <v>6.3</v>
      </c>
      <c r="I811">
        <v>113</v>
      </c>
      <c r="J811">
        <v>113</v>
      </c>
      <c r="K811">
        <v>54997476</v>
      </c>
      <c r="L811">
        <v>50000000</v>
      </c>
      <c r="M811" s="2">
        <f>VLOOKUP(A811,Sheet2!$A$1:G4535,2,0)</f>
        <v>37074</v>
      </c>
      <c r="N811" t="str">
        <f>VLOOKUP(A811,Sheet2!$A$1:G4535,3,0)</f>
        <v>Color</v>
      </c>
      <c r="O811" t="str">
        <f>VLOOKUP(A811,Sheet2!$A$1:G4535,4,0)</f>
        <v>Crime</v>
      </c>
      <c r="P811" t="str">
        <f>VLOOKUP(A811,Sheet2!$A$1:G4535,5,0)</f>
        <v>English</v>
      </c>
      <c r="Q811" t="str">
        <f>VLOOKUP(A811,Sheet2!$A$1:G4535,6,0)</f>
        <v>USA</v>
      </c>
      <c r="R811" t="str">
        <f>VLOOKUP(A811,Sheet2!$A$1:G4535,7,0)</f>
        <v>R</v>
      </c>
      <c r="S811" t="str">
        <f>IF(Table1[[#This Row],[Language]]="English","English","Other language")</f>
        <v>English</v>
      </c>
      <c r="T811">
        <f>Table1[[#This Row],[Gross Revenue]]-Table1[[#This Row],[Budget]]</f>
        <v>4997476</v>
      </c>
      <c r="U811" s="1">
        <f>(Table1[[#This Row],[Gross Revenue]]/Table1[[#This Row],[Budget]])-1</f>
        <v>9.9949520000000014E-2</v>
      </c>
      <c r="V811" t="str">
        <f t="shared" si="24"/>
        <v>111-130 minutes</v>
      </c>
      <c r="W811">
        <f>Table1[[#This Row],[Profit]]/Table1[[#This Row],[Budget]]</f>
        <v>9.994952E-2</v>
      </c>
      <c r="X811" s="22" t="str">
        <f>IF(L811="","",
IF(L811&lt;Predictability!$B$1,"Low",
IF(L811&lt;=Predictability!$B$2,"Mid","High")))</f>
        <v>Mid</v>
      </c>
      <c r="Y811" s="22">
        <f t="shared" si="25"/>
        <v>0</v>
      </c>
    </row>
    <row r="812" spans="1:25" x14ac:dyDescent="0.2">
      <c r="A812" t="s">
        <v>3282</v>
      </c>
      <c r="B812" t="s">
        <v>56</v>
      </c>
      <c r="C812" t="s">
        <v>57</v>
      </c>
      <c r="D812">
        <v>787</v>
      </c>
      <c r="E812">
        <v>2185</v>
      </c>
      <c r="F812">
        <v>3</v>
      </c>
      <c r="G812">
        <v>346</v>
      </c>
      <c r="H812">
        <v>2.8</v>
      </c>
      <c r="I812">
        <v>31</v>
      </c>
      <c r="J812">
        <v>77</v>
      </c>
      <c r="K812">
        <v>7382993</v>
      </c>
      <c r="L812">
        <v>20000000</v>
      </c>
      <c r="M812" s="2">
        <f>VLOOKUP(A812,Sheet2!$A$1:G4536,2,0)</f>
        <v>38752</v>
      </c>
      <c r="N812" t="str">
        <f>VLOOKUP(A812,Sheet2!$A$1:G4536,3,0)</f>
        <v>Color</v>
      </c>
      <c r="O812" t="str">
        <f>VLOOKUP(A812,Sheet2!$A$1:G4536,4,0)</f>
        <v>Adventure</v>
      </c>
      <c r="P812" t="str">
        <f>VLOOKUP(A812,Sheet2!$A$1:G4536,5,0)</f>
        <v>English</v>
      </c>
      <c r="Q812" t="str">
        <f>VLOOKUP(A812,Sheet2!$A$1:G4536,6,0)</f>
        <v>USA</v>
      </c>
      <c r="R812" t="str">
        <f>VLOOKUP(A812,Sheet2!$A$1:G4536,7,0)</f>
        <v>G</v>
      </c>
      <c r="S812" t="str">
        <f>IF(Table1[[#This Row],[Language]]="English","English","Other language")</f>
        <v>English</v>
      </c>
      <c r="T812">
        <f>Table1[[#This Row],[Gross Revenue]]-Table1[[#This Row],[Budget]]</f>
        <v>-12617007</v>
      </c>
      <c r="U812" s="1">
        <f>(Table1[[#This Row],[Gross Revenue]]/Table1[[#This Row],[Budget]])-1</f>
        <v>-0.63085035</v>
      </c>
      <c r="V812" t="str">
        <f t="shared" si="24"/>
        <v>&lt;90 minutes</v>
      </c>
      <c r="W812">
        <f>Table1[[#This Row],[Profit]]/Table1[[#This Row],[Budget]]</f>
        <v>-0.63085035</v>
      </c>
      <c r="X812" s="22" t="str">
        <f>IF(L812="","",
IF(L812&lt;Predictability!$B$1,"Low",
IF(L812&lt;=Predictability!$B$2,"Mid","High")))</f>
        <v>Mid</v>
      </c>
      <c r="Y812" s="22">
        <f t="shared" si="25"/>
        <v>0</v>
      </c>
    </row>
    <row r="813" spans="1:25" x14ac:dyDescent="0.2">
      <c r="A813" t="s">
        <v>3666</v>
      </c>
      <c r="B813" t="s">
        <v>700</v>
      </c>
      <c r="C813" t="s">
        <v>141</v>
      </c>
      <c r="D813">
        <v>12000</v>
      </c>
      <c r="E813">
        <v>13517</v>
      </c>
      <c r="F813">
        <v>43</v>
      </c>
      <c r="G813">
        <v>0</v>
      </c>
      <c r="H813">
        <v>5.2</v>
      </c>
      <c r="I813">
        <v>237</v>
      </c>
      <c r="J813">
        <v>113</v>
      </c>
      <c r="K813">
        <v>28031250</v>
      </c>
      <c r="L813">
        <v>60000000</v>
      </c>
      <c r="M813" s="2">
        <f>VLOOKUP(A813,Sheet2!$A$1:G4537,2,0)</f>
        <v>38547</v>
      </c>
      <c r="N813" t="str">
        <f>VLOOKUP(A813,Sheet2!$A$1:G4537,3,0)</f>
        <v>Color</v>
      </c>
      <c r="O813" t="str">
        <f>VLOOKUP(A813,Sheet2!$A$1:G4537,4,0)</f>
        <v>Action</v>
      </c>
      <c r="P813" t="str">
        <f>VLOOKUP(A813,Sheet2!$A$1:G4537,5,0)</f>
        <v>English</v>
      </c>
      <c r="Q813" t="str">
        <f>VLOOKUP(A813,Sheet2!$A$1:G4537,6,0)</f>
        <v>UK</v>
      </c>
      <c r="R813" t="str">
        <f>VLOOKUP(A813,Sheet2!$A$1:G4537,7,0)</f>
        <v>R</v>
      </c>
      <c r="S813" t="str">
        <f>IF(Table1[[#This Row],[Language]]="English","English","Other language")</f>
        <v>English</v>
      </c>
      <c r="T813">
        <f>Table1[[#This Row],[Gross Revenue]]-Table1[[#This Row],[Budget]]</f>
        <v>-31968750</v>
      </c>
      <c r="U813" s="1">
        <f>(Table1[[#This Row],[Gross Revenue]]/Table1[[#This Row],[Budget]])-1</f>
        <v>-0.53281250000000002</v>
      </c>
      <c r="V813" t="str">
        <f t="shared" si="24"/>
        <v>111-130 minutes</v>
      </c>
      <c r="W813">
        <f>Table1[[#This Row],[Profit]]/Table1[[#This Row],[Budget]]</f>
        <v>-0.53281250000000002</v>
      </c>
      <c r="X813" s="22" t="str">
        <f>IF(L813="","",
IF(L813&lt;Predictability!$B$1,"Low",
IF(L813&lt;=Predictability!$B$2,"Mid","High")))</f>
        <v>High</v>
      </c>
      <c r="Y813" s="22">
        <f t="shared" si="25"/>
        <v>0</v>
      </c>
    </row>
    <row r="814" spans="1:25" x14ac:dyDescent="0.2">
      <c r="A814" t="s">
        <v>4344</v>
      </c>
      <c r="B814" t="s">
        <v>1459</v>
      </c>
      <c r="C814" t="s">
        <v>1460</v>
      </c>
      <c r="D814">
        <v>165</v>
      </c>
      <c r="E814">
        <v>391</v>
      </c>
      <c r="F814">
        <v>197</v>
      </c>
      <c r="G814">
        <v>0</v>
      </c>
      <c r="H814">
        <v>6</v>
      </c>
      <c r="I814">
        <v>254</v>
      </c>
      <c r="J814">
        <v>113</v>
      </c>
      <c r="K814">
        <v>10955425</v>
      </c>
      <c r="L814">
        <v>30000000</v>
      </c>
      <c r="M814" s="2">
        <f>VLOOKUP(A814,Sheet2!$A$1:G4538,2,0)</f>
        <v>39497</v>
      </c>
      <c r="N814" t="str">
        <f>VLOOKUP(A814,Sheet2!$A$1:G4538,3,0)</f>
        <v>Color</v>
      </c>
      <c r="O814" t="str">
        <f>VLOOKUP(A814,Sheet2!$A$1:G4538,4,0)</f>
        <v>Action</v>
      </c>
      <c r="P814" t="str">
        <f>VLOOKUP(A814,Sheet2!$A$1:G4538,5,0)</f>
        <v>English</v>
      </c>
      <c r="Q814" t="str">
        <f>VLOOKUP(A814,Sheet2!$A$1:G4538,6,0)</f>
        <v>UK</v>
      </c>
      <c r="R814" t="str">
        <f>VLOOKUP(A814,Sheet2!$A$1:G4538,7,0)</f>
        <v>R</v>
      </c>
      <c r="S814" t="str">
        <f>IF(Table1[[#This Row],[Language]]="English","English","Other language")</f>
        <v>English</v>
      </c>
      <c r="T814">
        <f>Table1[[#This Row],[Gross Revenue]]-Table1[[#This Row],[Budget]]</f>
        <v>-19044575</v>
      </c>
      <c r="U814" s="1">
        <f>(Table1[[#This Row],[Gross Revenue]]/Table1[[#This Row],[Budget]])-1</f>
        <v>-0.63481916666666671</v>
      </c>
      <c r="V814" t="str">
        <f t="shared" si="24"/>
        <v>111-130 minutes</v>
      </c>
      <c r="W814">
        <f>Table1[[#This Row],[Profit]]/Table1[[#This Row],[Budget]]</f>
        <v>-0.63481916666666671</v>
      </c>
      <c r="X814" s="22" t="str">
        <f>IF(L814="","",
IF(L814&lt;Predictability!$B$1,"Low",
IF(L814&lt;=Predictability!$B$2,"Mid","High")))</f>
        <v>Mid</v>
      </c>
      <c r="Y814" s="22">
        <f t="shared" si="25"/>
        <v>0</v>
      </c>
    </row>
    <row r="815" spans="1:25" x14ac:dyDescent="0.2">
      <c r="A815" t="s">
        <v>6263</v>
      </c>
      <c r="B815" t="s">
        <v>2840</v>
      </c>
      <c r="C815" t="s">
        <v>534</v>
      </c>
      <c r="D815">
        <v>637</v>
      </c>
      <c r="E815">
        <v>1342</v>
      </c>
      <c r="F815">
        <v>44</v>
      </c>
      <c r="G815">
        <v>23000</v>
      </c>
      <c r="H815">
        <v>7.3</v>
      </c>
      <c r="I815">
        <v>180</v>
      </c>
      <c r="J815">
        <v>103</v>
      </c>
      <c r="K815">
        <v>17474107</v>
      </c>
      <c r="L815">
        <v>7000000</v>
      </c>
      <c r="M815" s="2">
        <f>VLOOKUP(A815,Sheet2!$A$1:G4539,2,0)</f>
        <v>42061</v>
      </c>
      <c r="N815" t="str">
        <f>VLOOKUP(A815,Sheet2!$A$1:G4539,3,0)</f>
        <v>Color</v>
      </c>
      <c r="O815" t="str">
        <f>VLOOKUP(A815,Sheet2!$A$1:G4539,4,0)</f>
        <v>Comedy</v>
      </c>
      <c r="P815" t="str">
        <f>VLOOKUP(A815,Sheet2!$A$1:G4539,5,0)</f>
        <v>English</v>
      </c>
      <c r="Q815" t="str">
        <f>VLOOKUP(A815,Sheet2!$A$1:G4539,6,0)</f>
        <v>USA</v>
      </c>
      <c r="R815" t="str">
        <f>VLOOKUP(A815,Sheet2!$A$1:G4539,7,0)</f>
        <v>R</v>
      </c>
      <c r="S815" t="str">
        <f>IF(Table1[[#This Row],[Language]]="English","English","Other language")</f>
        <v>English</v>
      </c>
      <c r="T815">
        <f>Table1[[#This Row],[Gross Revenue]]-Table1[[#This Row],[Budget]]</f>
        <v>10474107</v>
      </c>
      <c r="U815" s="1">
        <f>(Table1[[#This Row],[Gross Revenue]]/Table1[[#This Row],[Budget]])-1</f>
        <v>1.4963009999999999</v>
      </c>
      <c r="V815" t="str">
        <f t="shared" si="24"/>
        <v>90-110 minutes</v>
      </c>
      <c r="W815">
        <f>Table1[[#This Row],[Profit]]/Table1[[#This Row],[Budget]]</f>
        <v>1.4963010000000001</v>
      </c>
      <c r="X815" s="22" t="str">
        <f>IF(L815="","",
IF(L815&lt;Predictability!$B$1,"Low",
IF(L815&lt;=Predictability!$B$2,"Mid","High")))</f>
        <v>Low</v>
      </c>
      <c r="Y815" s="22">
        <f t="shared" si="25"/>
        <v>1</v>
      </c>
    </row>
    <row r="816" spans="1:25" x14ac:dyDescent="0.2">
      <c r="A816" t="s">
        <v>3902</v>
      </c>
      <c r="B816" t="s">
        <v>992</v>
      </c>
      <c r="C816" t="s">
        <v>993</v>
      </c>
      <c r="D816">
        <v>633</v>
      </c>
      <c r="E816">
        <v>874</v>
      </c>
      <c r="F816">
        <v>23</v>
      </c>
      <c r="G816">
        <v>0</v>
      </c>
      <c r="H816">
        <v>5.5</v>
      </c>
      <c r="I816">
        <v>40</v>
      </c>
      <c r="J816">
        <v>110</v>
      </c>
      <c r="K816">
        <v>30102717</v>
      </c>
      <c r="L816">
        <v>15000000</v>
      </c>
      <c r="M816" s="2">
        <f>VLOOKUP(A816,Sheet2!$A$1:G4540,2,0)</f>
        <v>33552</v>
      </c>
      <c r="N816" t="str">
        <f>VLOOKUP(A816,Sheet2!$A$1:G4540,3,0)</f>
        <v>Color</v>
      </c>
      <c r="O816" t="str">
        <f>VLOOKUP(A816,Sheet2!$A$1:G4540,4,0)</f>
        <v>Action</v>
      </c>
      <c r="P816" t="str">
        <f>VLOOKUP(A816,Sheet2!$A$1:G4540,5,0)</f>
        <v>English</v>
      </c>
      <c r="Q816" t="str">
        <f>VLOOKUP(A816,Sheet2!$A$1:G4540,6,0)</f>
        <v>USA</v>
      </c>
      <c r="R816" t="str">
        <f>VLOOKUP(A816,Sheet2!$A$1:G4540,7,0)</f>
        <v>R</v>
      </c>
      <c r="S816" t="str">
        <f>IF(Table1[[#This Row],[Language]]="English","English","Other language")</f>
        <v>English</v>
      </c>
      <c r="T816">
        <f>Table1[[#This Row],[Gross Revenue]]-Table1[[#This Row],[Budget]]</f>
        <v>15102717</v>
      </c>
      <c r="U816" s="1">
        <f>(Table1[[#This Row],[Gross Revenue]]/Table1[[#This Row],[Budget]])-1</f>
        <v>1.0068478000000001</v>
      </c>
      <c r="V816" t="str">
        <f t="shared" si="24"/>
        <v>90-110 minutes</v>
      </c>
      <c r="W816">
        <f>Table1[[#This Row],[Profit]]/Table1[[#This Row],[Budget]]</f>
        <v>1.0068478000000001</v>
      </c>
      <c r="X816" s="22" t="str">
        <f>IF(L816="","",
IF(L816&lt;Predictability!$B$1,"Low",
IF(L816&lt;=Predictability!$B$2,"Mid","High")))</f>
        <v>Mid</v>
      </c>
      <c r="Y816" s="22">
        <f t="shared" si="25"/>
        <v>1</v>
      </c>
    </row>
    <row r="817" spans="1:25" x14ac:dyDescent="0.2">
      <c r="A817" t="s">
        <v>3848</v>
      </c>
      <c r="B817" t="s">
        <v>123</v>
      </c>
      <c r="C817" t="s">
        <v>934</v>
      </c>
      <c r="D817">
        <v>984</v>
      </c>
      <c r="E817">
        <v>2129</v>
      </c>
      <c r="F817">
        <v>78</v>
      </c>
      <c r="G817">
        <v>0</v>
      </c>
      <c r="H817">
        <v>6.4</v>
      </c>
      <c r="I817">
        <v>129</v>
      </c>
      <c r="J817">
        <v>105</v>
      </c>
      <c r="K817">
        <v>116735231</v>
      </c>
      <c r="L817">
        <v>70000000</v>
      </c>
      <c r="M817" s="2">
        <f>VLOOKUP(A817,Sheet2!$A$1:G4541,2,0)</f>
        <v>36429</v>
      </c>
      <c r="N817" t="str">
        <f>VLOOKUP(A817,Sheet2!$A$1:G4541,3,0)</f>
        <v>Color</v>
      </c>
      <c r="O817" t="str">
        <f>VLOOKUP(A817,Sheet2!$A$1:G4541,4,0)</f>
        <v>Crime</v>
      </c>
      <c r="P817" t="str">
        <f>VLOOKUP(A817,Sheet2!$A$1:G4541,5,0)</f>
        <v>English</v>
      </c>
      <c r="Q817" t="str">
        <f>VLOOKUP(A817,Sheet2!$A$1:G4541,6,0)</f>
        <v>USA</v>
      </c>
      <c r="R817" t="str">
        <f>VLOOKUP(A817,Sheet2!$A$1:G4541,7,0)</f>
        <v>R</v>
      </c>
      <c r="S817" t="str">
        <f>IF(Table1[[#This Row],[Language]]="English","English","Other language")</f>
        <v>English</v>
      </c>
      <c r="T817">
        <f>Table1[[#This Row],[Gross Revenue]]-Table1[[#This Row],[Budget]]</f>
        <v>46735231</v>
      </c>
      <c r="U817" s="1">
        <f>(Table1[[#This Row],[Gross Revenue]]/Table1[[#This Row],[Budget]])-1</f>
        <v>0.66764615714285713</v>
      </c>
      <c r="V817" t="str">
        <f t="shared" si="24"/>
        <v>90-110 minutes</v>
      </c>
      <c r="W817">
        <f>Table1[[#This Row],[Profit]]/Table1[[#This Row],[Budget]]</f>
        <v>0.66764615714285713</v>
      </c>
      <c r="X817" s="22" t="str">
        <f>IF(L817="","",
IF(L817&lt;Predictability!$B$1,"Low",
IF(L817&lt;=Predictability!$B$2,"Mid","High")))</f>
        <v>High</v>
      </c>
      <c r="Y817" s="22">
        <f t="shared" si="25"/>
        <v>1</v>
      </c>
    </row>
    <row r="818" spans="1:25" x14ac:dyDescent="0.2">
      <c r="A818" t="s">
        <v>3705</v>
      </c>
      <c r="B818" t="s">
        <v>345</v>
      </c>
      <c r="C818" t="s">
        <v>752</v>
      </c>
      <c r="D818">
        <v>1000</v>
      </c>
      <c r="E818">
        <v>2557</v>
      </c>
      <c r="F818">
        <v>269</v>
      </c>
      <c r="G818">
        <v>204</v>
      </c>
      <c r="H818">
        <v>5.3</v>
      </c>
      <c r="I818">
        <v>45</v>
      </c>
      <c r="J818">
        <v>88</v>
      </c>
      <c r="K818">
        <v>20218</v>
      </c>
      <c r="L818">
        <v>24000000</v>
      </c>
      <c r="M818" s="2">
        <f>VLOOKUP(A818,Sheet2!$A$1:G4542,2,0)</f>
        <v>37051</v>
      </c>
      <c r="N818" t="str">
        <f>VLOOKUP(A818,Sheet2!$A$1:G4542,3,0)</f>
        <v>Color</v>
      </c>
      <c r="O818" t="str">
        <f>VLOOKUP(A818,Sheet2!$A$1:G4542,4,0)</f>
        <v>Action</v>
      </c>
      <c r="P818" t="str">
        <f>VLOOKUP(A818,Sheet2!$A$1:G4542,5,0)</f>
        <v>English</v>
      </c>
      <c r="Q818" t="str">
        <f>VLOOKUP(A818,Sheet2!$A$1:G4542,6,0)</f>
        <v>USA</v>
      </c>
      <c r="R818" t="str">
        <f>VLOOKUP(A818,Sheet2!$A$1:G4542,7,0)</f>
        <v>PG-13</v>
      </c>
      <c r="S818" t="str">
        <f>IF(Table1[[#This Row],[Language]]="English","English","Other language")</f>
        <v>English</v>
      </c>
      <c r="T818">
        <f>Table1[[#This Row],[Gross Revenue]]-Table1[[#This Row],[Budget]]</f>
        <v>-23979782</v>
      </c>
      <c r="U818" s="1">
        <f>(Table1[[#This Row],[Gross Revenue]]/Table1[[#This Row],[Budget]])-1</f>
        <v>-0.99915758333333338</v>
      </c>
      <c r="V818" t="str">
        <f t="shared" si="24"/>
        <v>&lt;90 minutes</v>
      </c>
      <c r="W818">
        <f>Table1[[#This Row],[Profit]]/Table1[[#This Row],[Budget]]</f>
        <v>-0.99915758333333338</v>
      </c>
      <c r="X818" s="22" t="str">
        <f>IF(L818="","",
IF(L818&lt;Predictability!$B$1,"Low",
IF(L818&lt;=Predictability!$B$2,"Mid","High")))</f>
        <v>Mid</v>
      </c>
      <c r="Y818" s="22">
        <f t="shared" si="25"/>
        <v>0</v>
      </c>
    </row>
    <row r="819" spans="1:25" x14ac:dyDescent="0.2">
      <c r="A819" t="s">
        <v>6444</v>
      </c>
      <c r="B819" t="s">
        <v>1276</v>
      </c>
      <c r="C819" t="s">
        <v>2934</v>
      </c>
      <c r="D819">
        <v>22000</v>
      </c>
      <c r="E819">
        <v>33903</v>
      </c>
      <c r="F819">
        <v>53</v>
      </c>
      <c r="G819">
        <v>0</v>
      </c>
      <c r="H819">
        <v>7.5</v>
      </c>
      <c r="I819">
        <v>293</v>
      </c>
      <c r="J819">
        <v>104</v>
      </c>
      <c r="K819">
        <v>33422556</v>
      </c>
      <c r="L819">
        <v>20000000</v>
      </c>
      <c r="M819" s="2">
        <f>VLOOKUP(A819,Sheet2!$A$1:G4543,2,0)</f>
        <v>39479</v>
      </c>
      <c r="N819" t="str">
        <f>VLOOKUP(A819,Sheet2!$A$1:G4543,3,0)</f>
        <v>Color</v>
      </c>
      <c r="O819" t="str">
        <f>VLOOKUP(A819,Sheet2!$A$1:G4543,4,0)</f>
        <v>Drama</v>
      </c>
      <c r="P819" t="str">
        <f>VLOOKUP(A819,Sheet2!$A$1:G4543,5,0)</f>
        <v>English</v>
      </c>
      <c r="Q819" t="str">
        <f>VLOOKUP(A819,Sheet2!$A$1:G4543,6,0)</f>
        <v>USA</v>
      </c>
      <c r="R819" t="str">
        <f>VLOOKUP(A819,Sheet2!$A$1:G4543,7,0)</f>
        <v>PG-13</v>
      </c>
      <c r="S819" t="str">
        <f>IF(Table1[[#This Row],[Language]]="English","English","Other language")</f>
        <v>English</v>
      </c>
      <c r="T819">
        <f>Table1[[#This Row],[Gross Revenue]]-Table1[[#This Row],[Budget]]</f>
        <v>13422556</v>
      </c>
      <c r="U819" s="1">
        <f>(Table1[[#This Row],[Gross Revenue]]/Table1[[#This Row],[Budget]])-1</f>
        <v>0.67112780000000005</v>
      </c>
      <c r="V819" t="str">
        <f t="shared" si="24"/>
        <v>90-110 minutes</v>
      </c>
      <c r="W819">
        <f>Table1[[#This Row],[Profit]]/Table1[[#This Row],[Budget]]</f>
        <v>0.67112780000000005</v>
      </c>
      <c r="X819" s="22" t="str">
        <f>IF(L819="","",
IF(L819&lt;Predictability!$B$1,"Low",
IF(L819&lt;=Predictability!$B$2,"Mid","High")))</f>
        <v>Mid</v>
      </c>
      <c r="Y819" s="22">
        <f t="shared" si="25"/>
        <v>1</v>
      </c>
    </row>
    <row r="820" spans="1:25" x14ac:dyDescent="0.2">
      <c r="A820" t="s">
        <v>3597</v>
      </c>
      <c r="B820" t="s">
        <v>387</v>
      </c>
      <c r="C820" t="s">
        <v>596</v>
      </c>
      <c r="D820">
        <v>2000</v>
      </c>
      <c r="E820">
        <v>2908</v>
      </c>
      <c r="F820">
        <v>0</v>
      </c>
      <c r="G820">
        <v>122</v>
      </c>
      <c r="H820">
        <v>5</v>
      </c>
      <c r="I820">
        <v>28</v>
      </c>
      <c r="J820">
        <v>77</v>
      </c>
      <c r="K820">
        <v>19421271</v>
      </c>
      <c r="L820">
        <v>5000000</v>
      </c>
      <c r="M820" s="2">
        <f>VLOOKUP(A820,Sheet2!$A$1:G4544,2,0)</f>
        <v>36162</v>
      </c>
      <c r="N820" t="str">
        <f>VLOOKUP(A820,Sheet2!$A$1:G4544,3,0)</f>
        <v>Color</v>
      </c>
      <c r="O820" t="str">
        <f>VLOOKUP(A820,Sheet2!$A$1:G4544,4,0)</f>
        <v>Animation</v>
      </c>
      <c r="P820" t="str">
        <f>VLOOKUP(A820,Sheet2!$A$1:G4544,5,0)</f>
        <v>English</v>
      </c>
      <c r="Q820" t="str">
        <f>VLOOKUP(A820,Sheet2!$A$1:G4544,6,0)</f>
        <v>USA</v>
      </c>
      <c r="R820" t="str">
        <f>VLOOKUP(A820,Sheet2!$A$1:G4544,7,0)</f>
        <v>G</v>
      </c>
      <c r="S820" t="str">
        <f>IF(Table1[[#This Row],[Language]]="English","English","Other language")</f>
        <v>English</v>
      </c>
      <c r="T820">
        <f>Table1[[#This Row],[Gross Revenue]]-Table1[[#This Row],[Budget]]</f>
        <v>14421271</v>
      </c>
      <c r="U820" s="1">
        <f>(Table1[[#This Row],[Gross Revenue]]/Table1[[#This Row],[Budget]])-1</f>
        <v>2.8842542</v>
      </c>
      <c r="V820" t="str">
        <f t="shared" si="24"/>
        <v>&lt;90 minutes</v>
      </c>
      <c r="W820">
        <f>Table1[[#This Row],[Profit]]/Table1[[#This Row],[Budget]]</f>
        <v>2.8842542</v>
      </c>
      <c r="X820" s="22" t="str">
        <f>IF(L820="","",
IF(L820&lt;Predictability!$B$1,"Low",
IF(L820&lt;=Predictability!$B$2,"Mid","High")))</f>
        <v>Low</v>
      </c>
      <c r="Y820" s="22">
        <f t="shared" si="25"/>
        <v>1</v>
      </c>
    </row>
    <row r="821" spans="1:25" x14ac:dyDescent="0.2">
      <c r="A821" t="s">
        <v>4430</v>
      </c>
      <c r="B821" t="s">
        <v>1537</v>
      </c>
      <c r="C821" t="s">
        <v>1538</v>
      </c>
      <c r="D821">
        <v>268</v>
      </c>
      <c r="E821">
        <v>318</v>
      </c>
      <c r="F821">
        <v>0</v>
      </c>
      <c r="G821">
        <v>27</v>
      </c>
      <c r="H821">
        <v>6.1</v>
      </c>
      <c r="I821">
        <v>12</v>
      </c>
      <c r="J821">
        <v>88</v>
      </c>
      <c r="K821">
        <v>58936</v>
      </c>
      <c r="L821">
        <v>1200000</v>
      </c>
      <c r="M821" s="2">
        <f>VLOOKUP(A821,Sheet2!$A$1:G4545,2,0)</f>
        <v>37213</v>
      </c>
      <c r="N821" t="str">
        <f>VLOOKUP(A821,Sheet2!$A$1:G4545,3,0)</f>
        <v>Color</v>
      </c>
      <c r="O821" t="str">
        <f>VLOOKUP(A821,Sheet2!$A$1:G4545,4,0)</f>
        <v>Comedy</v>
      </c>
      <c r="P821" t="str">
        <f>VLOOKUP(A821,Sheet2!$A$1:G4545,5,0)</f>
        <v>English</v>
      </c>
      <c r="Q821" t="str">
        <f>VLOOKUP(A821,Sheet2!$A$1:G4545,6,0)</f>
        <v>USA</v>
      </c>
      <c r="R821" t="str">
        <f>VLOOKUP(A821,Sheet2!$A$1:G4545,7,0)</f>
        <v>R</v>
      </c>
      <c r="S821" t="str">
        <f>IF(Table1[[#This Row],[Language]]="English","English","Other language")</f>
        <v>English</v>
      </c>
      <c r="T821">
        <f>Table1[[#This Row],[Gross Revenue]]-Table1[[#This Row],[Budget]]</f>
        <v>-1141064</v>
      </c>
      <c r="U821" s="1">
        <f>(Table1[[#This Row],[Gross Revenue]]/Table1[[#This Row],[Budget]])-1</f>
        <v>-0.95088666666666666</v>
      </c>
      <c r="V821" t="str">
        <f t="shared" si="24"/>
        <v>&lt;90 minutes</v>
      </c>
      <c r="W821">
        <f>Table1[[#This Row],[Profit]]/Table1[[#This Row],[Budget]]</f>
        <v>-0.95088666666666666</v>
      </c>
      <c r="X821" s="22" t="str">
        <f>IF(L821="","",
IF(L821&lt;Predictability!$B$1,"Low",
IF(L821&lt;=Predictability!$B$2,"Mid","High")))</f>
        <v>Low</v>
      </c>
      <c r="Y821" s="22">
        <f t="shared" si="25"/>
        <v>0</v>
      </c>
    </row>
    <row r="822" spans="1:25" x14ac:dyDescent="0.2">
      <c r="A822" t="s">
        <v>4986</v>
      </c>
      <c r="B822" t="s">
        <v>1993</v>
      </c>
      <c r="C822" t="s">
        <v>1994</v>
      </c>
      <c r="D822">
        <v>2000</v>
      </c>
      <c r="E822">
        <v>3921</v>
      </c>
      <c r="F822">
        <v>12</v>
      </c>
      <c r="G822">
        <v>412</v>
      </c>
      <c r="H822">
        <v>6.5</v>
      </c>
      <c r="I822">
        <v>74</v>
      </c>
      <c r="J822">
        <v>108</v>
      </c>
      <c r="K822">
        <v>568695</v>
      </c>
      <c r="L822">
        <v>8000000</v>
      </c>
      <c r="M822" s="2">
        <f>VLOOKUP(A822,Sheet2!$A$1:G4546,2,0)</f>
        <v>38665</v>
      </c>
      <c r="N822" t="str">
        <f>VLOOKUP(A822,Sheet2!$A$1:G4546,3,0)</f>
        <v>Color</v>
      </c>
      <c r="O822" t="str">
        <f>VLOOKUP(A822,Sheet2!$A$1:G4546,4,0)</f>
        <v>Drama</v>
      </c>
      <c r="P822" t="str">
        <f>VLOOKUP(A822,Sheet2!$A$1:G4546,5,0)</f>
        <v>English</v>
      </c>
      <c r="Q822" t="str">
        <f>VLOOKUP(A822,Sheet2!$A$1:G4546,6,0)</f>
        <v>USA</v>
      </c>
      <c r="R822" t="str">
        <f>VLOOKUP(A822,Sheet2!$A$1:G4546,7,0)</f>
        <v>R</v>
      </c>
      <c r="S822" t="str">
        <f>IF(Table1[[#This Row],[Language]]="English","English","Other language")</f>
        <v>English</v>
      </c>
      <c r="T822">
        <f>Table1[[#This Row],[Gross Revenue]]-Table1[[#This Row],[Budget]]</f>
        <v>-7431305</v>
      </c>
      <c r="U822" s="1">
        <f>(Table1[[#This Row],[Gross Revenue]]/Table1[[#This Row],[Budget]])-1</f>
        <v>-0.92891312500000001</v>
      </c>
      <c r="V822" t="str">
        <f t="shared" si="24"/>
        <v>90-110 minutes</v>
      </c>
      <c r="W822">
        <f>Table1[[#This Row],[Profit]]/Table1[[#This Row],[Budget]]</f>
        <v>-0.92891312500000001</v>
      </c>
      <c r="X822" s="22" t="str">
        <f>IF(L822="","",
IF(L822&lt;Predictability!$B$1,"Low",
IF(L822&lt;=Predictability!$B$2,"Mid","High")))</f>
        <v>Low</v>
      </c>
      <c r="Y822" s="22">
        <f t="shared" si="25"/>
        <v>0</v>
      </c>
    </row>
    <row r="823" spans="1:25" x14ac:dyDescent="0.2">
      <c r="A823" t="s">
        <v>3834</v>
      </c>
      <c r="B823" t="s">
        <v>275</v>
      </c>
      <c r="C823" t="s">
        <v>403</v>
      </c>
      <c r="D823">
        <v>979</v>
      </c>
      <c r="E823">
        <v>2911</v>
      </c>
      <c r="F823">
        <v>129</v>
      </c>
      <c r="G823">
        <v>602</v>
      </c>
      <c r="H823">
        <v>5.4</v>
      </c>
      <c r="I823">
        <v>61</v>
      </c>
      <c r="J823">
        <v>87</v>
      </c>
      <c r="K823">
        <v>64172251</v>
      </c>
      <c r="L823">
        <v>30000000</v>
      </c>
      <c r="M823" s="2">
        <f>VLOOKUP(A823,Sheet2!$A$1:G4547,2,0)</f>
        <v>37120</v>
      </c>
      <c r="N823" t="str">
        <f>VLOOKUP(A823,Sheet2!$A$1:G4547,3,0)</f>
        <v>Color</v>
      </c>
      <c r="O823" t="str">
        <f>VLOOKUP(A823,Sheet2!$A$1:G4547,4,0)</f>
        <v>Comedy</v>
      </c>
      <c r="P823" t="str">
        <f>VLOOKUP(A823,Sheet2!$A$1:G4547,5,0)</f>
        <v>English</v>
      </c>
      <c r="Q823" t="str">
        <f>VLOOKUP(A823,Sheet2!$A$1:G4547,6,0)</f>
        <v>USA</v>
      </c>
      <c r="R823" t="str">
        <f>VLOOKUP(A823,Sheet2!$A$1:G4547,7,0)</f>
        <v>PG-13</v>
      </c>
      <c r="S823" t="str">
        <f>IF(Table1[[#This Row],[Language]]="English","English","Other language")</f>
        <v>English</v>
      </c>
      <c r="T823">
        <f>Table1[[#This Row],[Gross Revenue]]-Table1[[#This Row],[Budget]]</f>
        <v>34172251</v>
      </c>
      <c r="U823" s="1">
        <f>(Table1[[#This Row],[Gross Revenue]]/Table1[[#This Row],[Budget]])-1</f>
        <v>1.1390750333333335</v>
      </c>
      <c r="V823" t="str">
        <f t="shared" si="24"/>
        <v>&lt;90 minutes</v>
      </c>
      <c r="W823">
        <f>Table1[[#This Row],[Profit]]/Table1[[#This Row],[Budget]]</f>
        <v>1.1390750333333333</v>
      </c>
      <c r="X823" s="22" t="str">
        <f>IF(L823="","",
IF(L823&lt;Predictability!$B$1,"Low",
IF(L823&lt;=Predictability!$B$2,"Mid","High")))</f>
        <v>Mid</v>
      </c>
      <c r="Y823" s="22">
        <f t="shared" si="25"/>
        <v>1</v>
      </c>
    </row>
    <row r="824" spans="1:25" x14ac:dyDescent="0.2">
      <c r="A824" t="s">
        <v>3563</v>
      </c>
      <c r="B824" t="s">
        <v>148</v>
      </c>
      <c r="C824" t="s">
        <v>541</v>
      </c>
      <c r="D824">
        <v>3000</v>
      </c>
      <c r="E824">
        <v>4409</v>
      </c>
      <c r="F824">
        <v>0</v>
      </c>
      <c r="G824">
        <v>580</v>
      </c>
      <c r="H824">
        <v>4.9000000000000004</v>
      </c>
      <c r="I824">
        <v>64</v>
      </c>
      <c r="J824">
        <v>91</v>
      </c>
      <c r="K824">
        <v>20035310</v>
      </c>
      <c r="L824">
        <v>9000000</v>
      </c>
      <c r="M824" s="2">
        <f>VLOOKUP(A824,Sheet2!$A$1:G4548,2,0)</f>
        <v>36569</v>
      </c>
      <c r="N824" t="str">
        <f>VLOOKUP(A824,Sheet2!$A$1:G4548,3,0)</f>
        <v>Color</v>
      </c>
      <c r="O824" t="str">
        <f>VLOOKUP(A824,Sheet2!$A$1:G4548,4,0)</f>
        <v>Comedy</v>
      </c>
      <c r="P824" t="str">
        <f>VLOOKUP(A824,Sheet2!$A$1:G4548,5,0)</f>
        <v>English</v>
      </c>
      <c r="Q824" t="str">
        <f>VLOOKUP(A824,Sheet2!$A$1:G4548,6,0)</f>
        <v>USA</v>
      </c>
      <c r="R824" t="str">
        <f>VLOOKUP(A824,Sheet2!$A$1:G4548,7,0)</f>
        <v>PG-13</v>
      </c>
      <c r="S824" t="str">
        <f>IF(Table1[[#This Row],[Language]]="English","English","Other language")</f>
        <v>English</v>
      </c>
      <c r="T824">
        <f>Table1[[#This Row],[Gross Revenue]]-Table1[[#This Row],[Budget]]</f>
        <v>11035310</v>
      </c>
      <c r="U824" s="1">
        <f>(Table1[[#This Row],[Gross Revenue]]/Table1[[#This Row],[Budget]])-1</f>
        <v>1.2261455555555556</v>
      </c>
      <c r="V824" t="str">
        <f t="shared" si="24"/>
        <v>90-110 minutes</v>
      </c>
      <c r="W824">
        <f>Table1[[#This Row],[Profit]]/Table1[[#This Row],[Budget]]</f>
        <v>1.2261455555555556</v>
      </c>
      <c r="X824" s="22" t="str">
        <f>IF(L824="","",
IF(L824&lt;Predictability!$B$1,"Low",
IF(L824&lt;=Predictability!$B$2,"Mid","High")))</f>
        <v>Mid</v>
      </c>
      <c r="Y824" s="22">
        <f t="shared" si="25"/>
        <v>1</v>
      </c>
    </row>
    <row r="825" spans="1:25" x14ac:dyDescent="0.2">
      <c r="A825" t="s">
        <v>6947</v>
      </c>
      <c r="B825" t="s">
        <v>2949</v>
      </c>
      <c r="C825" t="s">
        <v>1331</v>
      </c>
      <c r="D825">
        <v>918</v>
      </c>
      <c r="E825">
        <v>2334</v>
      </c>
      <c r="F825">
        <v>101</v>
      </c>
      <c r="G825">
        <v>14000</v>
      </c>
      <c r="H825">
        <v>8.3000000000000007</v>
      </c>
      <c r="I825">
        <v>192</v>
      </c>
      <c r="J825">
        <v>178</v>
      </c>
      <c r="K825">
        <v>5501940</v>
      </c>
      <c r="L825">
        <v>13500000</v>
      </c>
      <c r="M825" s="2">
        <f>VLOOKUP(A825,Sheet2!$A$1:G4549,2,0)</f>
        <v>38310</v>
      </c>
      <c r="N825" t="str">
        <f>VLOOKUP(A825,Sheet2!$A$1:G4549,3,0)</f>
        <v>Color</v>
      </c>
      <c r="O825" t="str">
        <f>VLOOKUP(A825,Sheet2!$A$1:G4549,4,0)</f>
        <v>Biography</v>
      </c>
      <c r="P825" t="str">
        <f>VLOOKUP(A825,Sheet2!$A$1:G4549,5,0)</f>
        <v>German</v>
      </c>
      <c r="Q825" t="str">
        <f>VLOOKUP(A825,Sheet2!$A$1:G4549,6,0)</f>
        <v>Germany</v>
      </c>
      <c r="R825" t="str">
        <f>VLOOKUP(A825,Sheet2!$A$1:G4549,7,0)</f>
        <v>R</v>
      </c>
      <c r="S825" t="str">
        <f>IF(Table1[[#This Row],[Language]]="English","English","Other language")</f>
        <v>Other language</v>
      </c>
      <c r="T825">
        <f>Table1[[#This Row],[Gross Revenue]]-Table1[[#This Row],[Budget]]</f>
        <v>-7998060</v>
      </c>
      <c r="U825" s="1">
        <f>(Table1[[#This Row],[Gross Revenue]]/Table1[[#This Row],[Budget]])-1</f>
        <v>-0.59244888888888891</v>
      </c>
      <c r="V825" t="str">
        <f t="shared" si="24"/>
        <v>&gt;150 minutes</v>
      </c>
      <c r="W825">
        <f>Table1[[#This Row],[Profit]]/Table1[[#This Row],[Budget]]</f>
        <v>-0.59244888888888891</v>
      </c>
      <c r="X825" s="22" t="str">
        <f>IF(L825="","",
IF(L825&lt;Predictability!$B$1,"Low",
IF(L825&lt;=Predictability!$B$2,"Mid","High")))</f>
        <v>Mid</v>
      </c>
      <c r="Y825" s="22">
        <f t="shared" si="25"/>
        <v>0</v>
      </c>
    </row>
    <row r="826" spans="1:25" x14ac:dyDescent="0.2">
      <c r="A826" t="s">
        <v>3469</v>
      </c>
      <c r="B826" t="s">
        <v>389</v>
      </c>
      <c r="C826" t="s">
        <v>390</v>
      </c>
      <c r="D826">
        <v>1000</v>
      </c>
      <c r="E826">
        <v>3287</v>
      </c>
      <c r="F826">
        <v>41</v>
      </c>
      <c r="G826">
        <v>266</v>
      </c>
      <c r="H826">
        <v>4.5999999999999996</v>
      </c>
      <c r="I826">
        <v>91</v>
      </c>
      <c r="J826">
        <v>87</v>
      </c>
      <c r="K826">
        <v>112950721</v>
      </c>
      <c r="L826">
        <v>72000000</v>
      </c>
      <c r="M826" s="2">
        <f>VLOOKUP(A826,Sheet2!$A$1:G4550,2,0)</f>
        <v>37148</v>
      </c>
      <c r="N826" t="str">
        <f>VLOOKUP(A826,Sheet2!$A$1:G4550,3,0)</f>
        <v>Color</v>
      </c>
      <c r="O826" t="str">
        <f>VLOOKUP(A826,Sheet2!$A$1:G4550,4,0)</f>
        <v>Comedy</v>
      </c>
      <c r="P826" t="str">
        <f>VLOOKUP(A826,Sheet2!$A$1:G4550,5,0)</f>
        <v>English</v>
      </c>
      <c r="Q826" t="str">
        <f>VLOOKUP(A826,Sheet2!$A$1:G4550,6,0)</f>
        <v>USA</v>
      </c>
      <c r="R826" t="str">
        <f>VLOOKUP(A826,Sheet2!$A$1:G4550,7,0)</f>
        <v>PG</v>
      </c>
      <c r="S826" t="str">
        <f>IF(Table1[[#This Row],[Language]]="English","English","Other language")</f>
        <v>English</v>
      </c>
      <c r="T826">
        <f>Table1[[#This Row],[Gross Revenue]]-Table1[[#This Row],[Budget]]</f>
        <v>40950721</v>
      </c>
      <c r="U826" s="1">
        <f>(Table1[[#This Row],[Gross Revenue]]/Table1[[#This Row],[Budget]])-1</f>
        <v>0.56876001388888886</v>
      </c>
      <c r="V826" t="str">
        <f t="shared" si="24"/>
        <v>&lt;90 minutes</v>
      </c>
      <c r="W826">
        <f>Table1[[#This Row],[Profit]]/Table1[[#This Row],[Budget]]</f>
        <v>0.56876001388888886</v>
      </c>
      <c r="X826" s="22" t="str">
        <f>IF(L826="","",
IF(L826&lt;Predictability!$B$1,"Low",
IF(L826&lt;=Predictability!$B$2,"Mid","High")))</f>
        <v>High</v>
      </c>
      <c r="Y826" s="22">
        <f t="shared" si="25"/>
        <v>1</v>
      </c>
    </row>
    <row r="827" spans="1:25" x14ac:dyDescent="0.2">
      <c r="A827" t="s">
        <v>6295</v>
      </c>
      <c r="B827" t="s">
        <v>2849</v>
      </c>
      <c r="C827" t="s">
        <v>2581</v>
      </c>
      <c r="D827">
        <v>650</v>
      </c>
      <c r="E827">
        <v>1421</v>
      </c>
      <c r="F827">
        <v>92</v>
      </c>
      <c r="G827">
        <v>5000</v>
      </c>
      <c r="H827">
        <v>7.3</v>
      </c>
      <c r="I827">
        <v>184</v>
      </c>
      <c r="J827">
        <v>110</v>
      </c>
      <c r="K827">
        <v>16067035</v>
      </c>
      <c r="L827">
        <v>1100000</v>
      </c>
      <c r="M827" s="2">
        <f>VLOOKUP(A827,Sheet2!$A$1:G4551,2,0)</f>
        <v>22977</v>
      </c>
      <c r="N827" t="str">
        <f>VLOOKUP(A827,Sheet2!$A$1:G4551,3,0)</f>
        <v>Color</v>
      </c>
      <c r="O827" t="str">
        <f>VLOOKUP(A827,Sheet2!$A$1:G4551,4,0)</f>
        <v>Action</v>
      </c>
      <c r="P827" t="str">
        <f>VLOOKUP(A827,Sheet2!$A$1:G4551,5,0)</f>
        <v>English</v>
      </c>
      <c r="Q827" t="str">
        <f>VLOOKUP(A827,Sheet2!$A$1:G4551,6,0)</f>
        <v>UK</v>
      </c>
      <c r="R827" t="str">
        <f>VLOOKUP(A827,Sheet2!$A$1:G4551,7,0)</f>
        <v>Approved</v>
      </c>
      <c r="S827" t="str">
        <f>IF(Table1[[#This Row],[Language]]="English","English","Other language")</f>
        <v>English</v>
      </c>
      <c r="T827">
        <f>Table1[[#This Row],[Gross Revenue]]-Table1[[#This Row],[Budget]]</f>
        <v>14967035</v>
      </c>
      <c r="U827" s="1">
        <f>(Table1[[#This Row],[Gross Revenue]]/Table1[[#This Row],[Budget]])-1</f>
        <v>13.606395454545455</v>
      </c>
      <c r="V827" t="str">
        <f t="shared" si="24"/>
        <v>90-110 minutes</v>
      </c>
      <c r="W827">
        <f>Table1[[#This Row],[Profit]]/Table1[[#This Row],[Budget]]</f>
        <v>13.606395454545455</v>
      </c>
      <c r="X827" s="22" t="str">
        <f>IF(L827="","",
IF(L827&lt;Predictability!$B$1,"Low",
IF(L827&lt;=Predictability!$B$2,"Mid","High")))</f>
        <v>Low</v>
      </c>
      <c r="Y827" s="22">
        <f t="shared" si="25"/>
        <v>1</v>
      </c>
    </row>
    <row r="828" spans="1:25" x14ac:dyDescent="0.2">
      <c r="A828" t="s">
        <v>3556</v>
      </c>
      <c r="B828" t="s">
        <v>529</v>
      </c>
      <c r="C828" t="s">
        <v>530</v>
      </c>
      <c r="D828">
        <v>18000</v>
      </c>
      <c r="E828">
        <v>23344</v>
      </c>
      <c r="F828">
        <v>71</v>
      </c>
      <c r="G828">
        <v>0</v>
      </c>
      <c r="H828">
        <v>4.9000000000000004</v>
      </c>
      <c r="I828">
        <v>122</v>
      </c>
      <c r="J828">
        <v>99</v>
      </c>
      <c r="K828">
        <v>33000377</v>
      </c>
      <c r="L828">
        <v>28000000</v>
      </c>
      <c r="M828" s="2">
        <f>VLOOKUP(A828,Sheet2!$A$1:G4552,2,0)</f>
        <v>36537</v>
      </c>
      <c r="N828" t="str">
        <f>VLOOKUP(A828,Sheet2!$A$1:G4552,3,0)</f>
        <v>Color</v>
      </c>
      <c r="O828" t="str">
        <f>VLOOKUP(A828,Sheet2!$A$1:G4552,4,0)</f>
        <v>Action</v>
      </c>
      <c r="P828" t="str">
        <f>VLOOKUP(A828,Sheet2!$A$1:G4552,5,0)</f>
        <v>English</v>
      </c>
      <c r="Q828" t="str">
        <f>VLOOKUP(A828,Sheet2!$A$1:G4552,6,0)</f>
        <v>USA</v>
      </c>
      <c r="R828" t="str">
        <f>VLOOKUP(A828,Sheet2!$A$1:G4552,7,0)</f>
        <v>R</v>
      </c>
      <c r="S828" t="str">
        <f>IF(Table1[[#This Row],[Language]]="English","English","Other language")</f>
        <v>English</v>
      </c>
      <c r="T828">
        <f>Table1[[#This Row],[Gross Revenue]]-Table1[[#This Row],[Budget]]</f>
        <v>5000377</v>
      </c>
      <c r="U828" s="1">
        <f>(Table1[[#This Row],[Gross Revenue]]/Table1[[#This Row],[Budget]])-1</f>
        <v>0.17858489285714296</v>
      </c>
      <c r="V828" t="str">
        <f t="shared" si="24"/>
        <v>90-110 minutes</v>
      </c>
      <c r="W828">
        <f>Table1[[#This Row],[Profit]]/Table1[[#This Row],[Budget]]</f>
        <v>0.17858489285714285</v>
      </c>
      <c r="X828" s="22" t="str">
        <f>IF(L828="","",
IF(L828&lt;Predictability!$B$1,"Low",
IF(L828&lt;=Predictability!$B$2,"Mid","High")))</f>
        <v>Mid</v>
      </c>
      <c r="Y828" s="22">
        <f t="shared" si="25"/>
        <v>0</v>
      </c>
    </row>
    <row r="829" spans="1:25" x14ac:dyDescent="0.2">
      <c r="A829" t="s">
        <v>4749</v>
      </c>
      <c r="B829" t="s">
        <v>1823</v>
      </c>
      <c r="C829" t="s">
        <v>1824</v>
      </c>
      <c r="D829">
        <v>3000</v>
      </c>
      <c r="E829">
        <v>5178</v>
      </c>
      <c r="F829">
        <v>28</v>
      </c>
      <c r="G829">
        <v>37000</v>
      </c>
      <c r="H829">
        <v>6.3</v>
      </c>
      <c r="I829">
        <v>261</v>
      </c>
      <c r="J829">
        <v>92</v>
      </c>
      <c r="K829">
        <v>55942830</v>
      </c>
      <c r="L829">
        <v>70000000</v>
      </c>
      <c r="M829" s="2">
        <f>VLOOKUP(A829,Sheet2!$A$1:G4553,2,0)</f>
        <v>41986</v>
      </c>
      <c r="N829" t="str">
        <f>VLOOKUP(A829,Sheet2!$A$1:G4553,3,0)</f>
        <v>Color</v>
      </c>
      <c r="O829" t="str">
        <f>VLOOKUP(A829,Sheet2!$A$1:G4553,4,0)</f>
        <v>Action</v>
      </c>
      <c r="P829" t="str">
        <f>VLOOKUP(A829,Sheet2!$A$1:G4553,5,0)</f>
        <v>English</v>
      </c>
      <c r="Q829" t="str">
        <f>VLOOKUP(A829,Sheet2!$A$1:G4553,6,0)</f>
        <v>USA</v>
      </c>
      <c r="R829" t="str">
        <f>VLOOKUP(A829,Sheet2!$A$1:G4553,7,0)</f>
        <v>PG-13</v>
      </c>
      <c r="S829" t="str">
        <f>IF(Table1[[#This Row],[Language]]="English","English","Other language")</f>
        <v>English</v>
      </c>
      <c r="T829">
        <f>Table1[[#This Row],[Gross Revenue]]-Table1[[#This Row],[Budget]]</f>
        <v>-14057170</v>
      </c>
      <c r="U829" s="1">
        <f>(Table1[[#This Row],[Gross Revenue]]/Table1[[#This Row],[Budget]])-1</f>
        <v>-0.20081671428571424</v>
      </c>
      <c r="V829" t="str">
        <f t="shared" si="24"/>
        <v>90-110 minutes</v>
      </c>
      <c r="W829">
        <f>Table1[[#This Row],[Profit]]/Table1[[#This Row],[Budget]]</f>
        <v>-0.20081671428571429</v>
      </c>
      <c r="X829" s="22" t="str">
        <f>IF(L829="","",
IF(L829&lt;Predictability!$B$1,"Low",
IF(L829&lt;=Predictability!$B$2,"Mid","High")))</f>
        <v>High</v>
      </c>
      <c r="Y829" s="22">
        <f t="shared" si="25"/>
        <v>0</v>
      </c>
    </row>
    <row r="830" spans="1:25" x14ac:dyDescent="0.2">
      <c r="A830" t="s">
        <v>5748</v>
      </c>
      <c r="B830" t="s">
        <v>2503</v>
      </c>
      <c r="C830" t="s">
        <v>2504</v>
      </c>
      <c r="D830">
        <v>14</v>
      </c>
      <c r="E830">
        <v>21</v>
      </c>
      <c r="F830">
        <v>126</v>
      </c>
      <c r="G830">
        <v>131</v>
      </c>
      <c r="H830">
        <v>7</v>
      </c>
      <c r="I830">
        <v>58</v>
      </c>
      <c r="J830">
        <v>73</v>
      </c>
      <c r="K830">
        <v>39659</v>
      </c>
      <c r="L830">
        <v>1600000</v>
      </c>
      <c r="M830" s="2">
        <f>VLOOKUP(A830,Sheet2!$A$1:G4554,2,0)</f>
        <v>37342</v>
      </c>
      <c r="N830" t="str">
        <f>VLOOKUP(A830,Sheet2!$A$1:G4554,3,0)</f>
        <v>Black and White</v>
      </c>
      <c r="O830" t="str">
        <f>VLOOKUP(A830,Sheet2!$A$1:G4554,4,0)</f>
        <v>Comedy</v>
      </c>
      <c r="P830" t="str">
        <f>VLOOKUP(A830,Sheet2!$A$1:G4554,5,0)</f>
        <v>English</v>
      </c>
      <c r="Q830" t="str">
        <f>VLOOKUP(A830,Sheet2!$A$1:G4554,6,0)</f>
        <v>Canada</v>
      </c>
      <c r="R830">
        <f>VLOOKUP(A830,Sheet2!$A$1:G4554,7,0)</f>
        <v>0</v>
      </c>
      <c r="S830" t="str">
        <f>IF(Table1[[#This Row],[Language]]="English","English","Other language")</f>
        <v>English</v>
      </c>
      <c r="T830">
        <f>Table1[[#This Row],[Gross Revenue]]-Table1[[#This Row],[Budget]]</f>
        <v>-1560341</v>
      </c>
      <c r="U830" s="1">
        <f>(Table1[[#This Row],[Gross Revenue]]/Table1[[#This Row],[Budget]])-1</f>
        <v>-0.97521312500000001</v>
      </c>
      <c r="V830" t="str">
        <f t="shared" si="24"/>
        <v>&lt;90 minutes</v>
      </c>
      <c r="W830">
        <f>Table1[[#This Row],[Profit]]/Table1[[#This Row],[Budget]]</f>
        <v>-0.97521312500000001</v>
      </c>
      <c r="X830" s="22" t="str">
        <f>IF(L830="","",
IF(L830&lt;Predictability!$B$1,"Low",
IF(L830&lt;=Predictability!$B$2,"Mid","High")))</f>
        <v>Low</v>
      </c>
      <c r="Y830" s="22">
        <f t="shared" si="25"/>
        <v>0</v>
      </c>
    </row>
    <row r="831" spans="1:25" x14ac:dyDescent="0.2">
      <c r="A831" t="s">
        <v>5536</v>
      </c>
      <c r="B831" t="s">
        <v>461</v>
      </c>
      <c r="C831" t="s">
        <v>648</v>
      </c>
      <c r="D831">
        <v>3000</v>
      </c>
      <c r="E831">
        <v>3757</v>
      </c>
      <c r="F831">
        <v>425</v>
      </c>
      <c r="G831">
        <v>14000</v>
      </c>
      <c r="H831">
        <v>6.8</v>
      </c>
      <c r="I831">
        <v>159</v>
      </c>
      <c r="J831">
        <v>110</v>
      </c>
      <c r="K831">
        <v>28831145</v>
      </c>
      <c r="L831">
        <v>25000000</v>
      </c>
      <c r="M831" s="2">
        <f>VLOOKUP(A831,Sheet2!$A$1:G4555,2,0)</f>
        <v>41703</v>
      </c>
      <c r="N831" t="str">
        <f>VLOOKUP(A831,Sheet2!$A$1:G4555,3,0)</f>
        <v>Color</v>
      </c>
      <c r="O831" t="str">
        <f>VLOOKUP(A831,Sheet2!$A$1:G4555,4,0)</f>
        <v>Drama</v>
      </c>
      <c r="P831" t="str">
        <f>VLOOKUP(A831,Sheet2!$A$1:G4555,5,0)</f>
        <v>English</v>
      </c>
      <c r="Q831" t="str">
        <f>VLOOKUP(A831,Sheet2!$A$1:G4555,6,0)</f>
        <v>USA</v>
      </c>
      <c r="R831" t="str">
        <f>VLOOKUP(A831,Sheet2!$A$1:G4555,7,0)</f>
        <v>R</v>
      </c>
      <c r="S831" t="str">
        <f>IF(Table1[[#This Row],[Language]]="English","English","Other language")</f>
        <v>English</v>
      </c>
      <c r="T831">
        <f>Table1[[#This Row],[Gross Revenue]]-Table1[[#This Row],[Budget]]</f>
        <v>3831145</v>
      </c>
      <c r="U831" s="1">
        <f>(Table1[[#This Row],[Gross Revenue]]/Table1[[#This Row],[Budget]])-1</f>
        <v>0.1532458000000001</v>
      </c>
      <c r="V831" t="str">
        <f t="shared" si="24"/>
        <v>90-110 minutes</v>
      </c>
      <c r="W831">
        <f>Table1[[#This Row],[Profit]]/Table1[[#This Row],[Budget]]</f>
        <v>0.15324579999999999</v>
      </c>
      <c r="X831" s="22" t="str">
        <f>IF(L831="","",
IF(L831&lt;Predictability!$B$1,"Low",
IF(L831&lt;=Predictability!$B$2,"Mid","High")))</f>
        <v>Mid</v>
      </c>
      <c r="Y831" s="22">
        <f t="shared" si="25"/>
        <v>0</v>
      </c>
    </row>
    <row r="832" spans="1:25" x14ac:dyDescent="0.2">
      <c r="A832" t="s">
        <v>5235</v>
      </c>
      <c r="B832" t="s">
        <v>1869</v>
      </c>
      <c r="C832" t="s">
        <v>1723</v>
      </c>
      <c r="D832">
        <v>2000</v>
      </c>
      <c r="E832">
        <v>5642</v>
      </c>
      <c r="F832">
        <v>0</v>
      </c>
      <c r="G832">
        <v>11000</v>
      </c>
      <c r="H832">
        <v>6.6</v>
      </c>
      <c r="I832">
        <v>397</v>
      </c>
      <c r="J832">
        <v>99</v>
      </c>
      <c r="K832">
        <v>42057340</v>
      </c>
      <c r="L832">
        <v>30000000</v>
      </c>
      <c r="M832" s="2">
        <f>VLOOKUP(A832,Sheet2!$A$1:G4556,2,0)</f>
        <v>40065</v>
      </c>
      <c r="N832" t="str">
        <f>VLOOKUP(A832,Sheet2!$A$1:G4556,3,0)</f>
        <v>Color</v>
      </c>
      <c r="O832" t="str">
        <f>VLOOKUP(A832,Sheet2!$A$1:G4556,4,0)</f>
        <v>Horror</v>
      </c>
      <c r="P832" t="str">
        <f>VLOOKUP(A832,Sheet2!$A$1:G4556,5,0)</f>
        <v>English</v>
      </c>
      <c r="Q832" t="str">
        <f>VLOOKUP(A832,Sheet2!$A$1:G4556,6,0)</f>
        <v>USA</v>
      </c>
      <c r="R832" t="str">
        <f>VLOOKUP(A832,Sheet2!$A$1:G4556,7,0)</f>
        <v>PG-13</v>
      </c>
      <c r="S832" t="str">
        <f>IF(Table1[[#This Row],[Language]]="English","English","Other language")</f>
        <v>English</v>
      </c>
      <c r="T832">
        <f>Table1[[#This Row],[Gross Revenue]]-Table1[[#This Row],[Budget]]</f>
        <v>12057340</v>
      </c>
      <c r="U832" s="1">
        <f>(Table1[[#This Row],[Gross Revenue]]/Table1[[#This Row],[Budget]])-1</f>
        <v>0.40191133333333329</v>
      </c>
      <c r="V832" t="str">
        <f t="shared" si="24"/>
        <v>90-110 minutes</v>
      </c>
      <c r="W832">
        <f>Table1[[#This Row],[Profit]]/Table1[[#This Row],[Budget]]</f>
        <v>0.40191133333333334</v>
      </c>
      <c r="X832" s="22" t="str">
        <f>IF(L832="","",
IF(L832&lt;Predictability!$B$1,"Low",
IF(L832&lt;=Predictability!$B$2,"Mid","High")))</f>
        <v>Mid</v>
      </c>
      <c r="Y832" s="22">
        <f t="shared" si="25"/>
        <v>0</v>
      </c>
    </row>
    <row r="833" spans="1:25" x14ac:dyDescent="0.2">
      <c r="A833" t="s">
        <v>4414</v>
      </c>
      <c r="B833" t="s">
        <v>1518</v>
      </c>
      <c r="C833" t="s">
        <v>1519</v>
      </c>
      <c r="D833">
        <v>21</v>
      </c>
      <c r="E833">
        <v>58</v>
      </c>
      <c r="F833">
        <v>10</v>
      </c>
      <c r="G833">
        <v>0</v>
      </c>
      <c r="H833">
        <v>6.1</v>
      </c>
      <c r="I833">
        <v>68</v>
      </c>
      <c r="J833">
        <v>103</v>
      </c>
      <c r="K833">
        <v>72413</v>
      </c>
      <c r="L833">
        <v>65000000</v>
      </c>
      <c r="M833" s="2">
        <f>VLOOKUP(A833,Sheet2!$A$1:G4557,2,0)</f>
        <v>42235</v>
      </c>
      <c r="N833" t="str">
        <f>VLOOKUP(A833,Sheet2!$A$1:G4557,3,0)</f>
        <v>Color</v>
      </c>
      <c r="O833" t="str">
        <f>VLOOKUP(A833,Sheet2!$A$1:G4557,4,0)</f>
        <v>Action</v>
      </c>
      <c r="P833" t="str">
        <f>VLOOKUP(A833,Sheet2!$A$1:G4557,5,0)</f>
        <v>Mandarin</v>
      </c>
      <c r="Q833" t="str">
        <f>VLOOKUP(A833,Sheet2!$A$1:G4557,6,0)</f>
        <v>China</v>
      </c>
      <c r="R833" t="str">
        <f>VLOOKUP(A833,Sheet2!$A$1:G4557,7,0)</f>
        <v>R</v>
      </c>
      <c r="S833" t="str">
        <f>IF(Table1[[#This Row],[Language]]="English","English","Other language")</f>
        <v>Other language</v>
      </c>
      <c r="T833">
        <f>Table1[[#This Row],[Gross Revenue]]-Table1[[#This Row],[Budget]]</f>
        <v>-64927587</v>
      </c>
      <c r="U833" s="1">
        <f>(Table1[[#This Row],[Gross Revenue]]/Table1[[#This Row],[Budget]])-1</f>
        <v>-0.99888595384615386</v>
      </c>
      <c r="V833" t="str">
        <f t="shared" si="24"/>
        <v>90-110 minutes</v>
      </c>
      <c r="W833">
        <f>Table1[[#This Row],[Profit]]/Table1[[#This Row],[Budget]]</f>
        <v>-0.99888595384615386</v>
      </c>
      <c r="X833" s="22" t="str">
        <f>IF(L833="","",
IF(L833&lt;Predictability!$B$1,"Low",
IF(L833&lt;=Predictability!$B$2,"Mid","High")))</f>
        <v>High</v>
      </c>
      <c r="Y833" s="22">
        <f t="shared" si="25"/>
        <v>0</v>
      </c>
    </row>
    <row r="834" spans="1:25" x14ac:dyDescent="0.2">
      <c r="A834" t="s">
        <v>3319</v>
      </c>
      <c r="B834" t="s">
        <v>127</v>
      </c>
      <c r="C834" t="s">
        <v>122</v>
      </c>
      <c r="D834">
        <v>889</v>
      </c>
      <c r="E834">
        <v>3274</v>
      </c>
      <c r="F834">
        <v>26</v>
      </c>
      <c r="G834">
        <v>0</v>
      </c>
      <c r="H834">
        <v>3.6</v>
      </c>
      <c r="I834">
        <v>93</v>
      </c>
      <c r="J834">
        <v>107</v>
      </c>
      <c r="K834">
        <v>10956379</v>
      </c>
      <c r="L834">
        <v>35000000</v>
      </c>
      <c r="M834" s="2">
        <f>VLOOKUP(A834,Sheet2!$A$1:G4558,2,0)</f>
        <v>39226</v>
      </c>
      <c r="N834" t="str">
        <f>VLOOKUP(A834,Sheet2!$A$1:G4558,3,0)</f>
        <v>Color</v>
      </c>
      <c r="O834" t="str">
        <f>VLOOKUP(A834,Sheet2!$A$1:G4558,4,0)</f>
        <v>Action</v>
      </c>
      <c r="P834" t="str">
        <f>VLOOKUP(A834,Sheet2!$A$1:G4558,5,0)</f>
        <v>English</v>
      </c>
      <c r="Q834" t="str">
        <f>VLOOKUP(A834,Sheet2!$A$1:G4558,6,0)</f>
        <v>South Korea</v>
      </c>
      <c r="R834" t="str">
        <f>VLOOKUP(A834,Sheet2!$A$1:G4558,7,0)</f>
        <v>PG-13</v>
      </c>
      <c r="S834" t="str">
        <f>IF(Table1[[#This Row],[Language]]="English","English","Other language")</f>
        <v>English</v>
      </c>
      <c r="T834">
        <f>Table1[[#This Row],[Gross Revenue]]-Table1[[#This Row],[Budget]]</f>
        <v>-24043621</v>
      </c>
      <c r="U834" s="1">
        <f>(Table1[[#This Row],[Gross Revenue]]/Table1[[#This Row],[Budget]])-1</f>
        <v>-0.68696059999999992</v>
      </c>
      <c r="V834" t="str">
        <f t="shared" ref="V834:V897" si="26">IF(J834="","",IF(J834&lt;90,"&lt;90 minutes",IF(J834&lt;=110,"90-110 minutes",IF(J834&lt;=130,"111-130 minutes",IF(J834&lt;=150,"131-150 minutes","&gt;150 minutes")))))</f>
        <v>90-110 minutes</v>
      </c>
      <c r="W834">
        <f>Table1[[#This Row],[Profit]]/Table1[[#This Row],[Budget]]</f>
        <v>-0.68696060000000003</v>
      </c>
      <c r="X834" s="22" t="str">
        <f>IF(L834="","",
IF(L834&lt;Predictability!$B$1,"Low",
IF(L834&lt;=Predictability!$B$2,"Mid","High")))</f>
        <v>Mid</v>
      </c>
      <c r="Y834" s="22">
        <f t="shared" ref="Y834:Y897" si="27">IF(W834&gt;=0.5,1,0)</f>
        <v>0</v>
      </c>
    </row>
    <row r="835" spans="1:25" x14ac:dyDescent="0.2">
      <c r="A835" t="s">
        <v>3276</v>
      </c>
      <c r="B835" t="s">
        <v>46</v>
      </c>
      <c r="C835" t="s">
        <v>47</v>
      </c>
      <c r="D835">
        <v>473</v>
      </c>
      <c r="E835">
        <v>1100</v>
      </c>
      <c r="F835">
        <v>70</v>
      </c>
      <c r="G835">
        <v>0</v>
      </c>
      <c r="H835">
        <v>2.7</v>
      </c>
      <c r="I835">
        <v>130</v>
      </c>
      <c r="J835">
        <v>100</v>
      </c>
      <c r="K835">
        <v>9353573</v>
      </c>
      <c r="L835">
        <v>45000000</v>
      </c>
      <c r="M835" s="2">
        <f>VLOOKUP(A835,Sheet2!$A$1:G4559,2,0)</f>
        <v>40154</v>
      </c>
      <c r="N835" t="str">
        <f>VLOOKUP(A835,Sheet2!$A$1:G4559,3,0)</f>
        <v>Color</v>
      </c>
      <c r="O835" t="str">
        <f>VLOOKUP(A835,Sheet2!$A$1:G4559,4,0)</f>
        <v>Action</v>
      </c>
      <c r="P835" t="str">
        <f>VLOOKUP(A835,Sheet2!$A$1:G4559,5,0)</f>
        <v>English</v>
      </c>
      <c r="Q835" t="str">
        <f>VLOOKUP(A835,Sheet2!$A$1:G4559,6,0)</f>
        <v>USA</v>
      </c>
      <c r="R835" t="str">
        <f>VLOOKUP(A835,Sheet2!$A$1:G4559,7,0)</f>
        <v>PG</v>
      </c>
      <c r="S835" t="str">
        <f>IF(Table1[[#This Row],[Language]]="English","English","Other language")</f>
        <v>English</v>
      </c>
      <c r="T835">
        <f>Table1[[#This Row],[Gross Revenue]]-Table1[[#This Row],[Budget]]</f>
        <v>-35646427</v>
      </c>
      <c r="U835" s="1">
        <f>(Table1[[#This Row],[Gross Revenue]]/Table1[[#This Row],[Budget]])-1</f>
        <v>-0.79214282222222221</v>
      </c>
      <c r="V835" t="str">
        <f t="shared" si="26"/>
        <v>90-110 minutes</v>
      </c>
      <c r="W835">
        <f>Table1[[#This Row],[Profit]]/Table1[[#This Row],[Budget]]</f>
        <v>-0.79214282222222221</v>
      </c>
      <c r="X835" s="22" t="str">
        <f>IF(L835="","",
IF(L835&lt;Predictability!$B$1,"Low",
IF(L835&lt;=Predictability!$B$2,"Mid","High")))</f>
        <v>Mid</v>
      </c>
      <c r="Y835" s="22">
        <f t="shared" si="27"/>
        <v>0</v>
      </c>
    </row>
    <row r="836" spans="1:25" x14ac:dyDescent="0.2">
      <c r="A836" t="s">
        <v>4454</v>
      </c>
      <c r="B836" t="s">
        <v>1558</v>
      </c>
      <c r="C836" t="s">
        <v>877</v>
      </c>
      <c r="D836">
        <v>780</v>
      </c>
      <c r="E836">
        <v>2109</v>
      </c>
      <c r="F836">
        <v>293</v>
      </c>
      <c r="G836">
        <v>0</v>
      </c>
      <c r="H836">
        <v>6.1</v>
      </c>
      <c r="I836">
        <v>117</v>
      </c>
      <c r="J836">
        <v>104</v>
      </c>
      <c r="K836">
        <v>30063805</v>
      </c>
      <c r="L836">
        <v>60000000</v>
      </c>
      <c r="M836" s="2">
        <f>VLOOKUP(A836,Sheet2!$A$1:G4560,2,0)</f>
        <v>37483</v>
      </c>
      <c r="N836" t="str">
        <f>VLOOKUP(A836,Sheet2!$A$1:G4560,3,0)</f>
        <v>Color</v>
      </c>
      <c r="O836" t="str">
        <f>VLOOKUP(A836,Sheet2!$A$1:G4560,4,0)</f>
        <v>Drama</v>
      </c>
      <c r="P836" t="str">
        <f>VLOOKUP(A836,Sheet2!$A$1:G4560,5,0)</f>
        <v>English</v>
      </c>
      <c r="Q836" t="str">
        <f>VLOOKUP(A836,Sheet2!$A$1:G4560,6,0)</f>
        <v>USA</v>
      </c>
      <c r="R836" t="str">
        <f>VLOOKUP(A836,Sheet2!$A$1:G4560,7,0)</f>
        <v>PG-13</v>
      </c>
      <c r="S836" t="str">
        <f>IF(Table1[[#This Row],[Language]]="English","English","Other language")</f>
        <v>English</v>
      </c>
      <c r="T836">
        <f>Table1[[#This Row],[Gross Revenue]]-Table1[[#This Row],[Budget]]</f>
        <v>-29936195</v>
      </c>
      <c r="U836" s="1">
        <f>(Table1[[#This Row],[Gross Revenue]]/Table1[[#This Row],[Budget]])-1</f>
        <v>-0.49893658333333335</v>
      </c>
      <c r="V836" t="str">
        <f t="shared" si="26"/>
        <v>90-110 minutes</v>
      </c>
      <c r="W836">
        <f>Table1[[#This Row],[Profit]]/Table1[[#This Row],[Budget]]</f>
        <v>-0.49893658333333335</v>
      </c>
      <c r="X836" s="22" t="str">
        <f>IF(L836="","",
IF(L836&lt;Predictability!$B$1,"Low",
IF(L836&lt;=Predictability!$B$2,"Mid","High")))</f>
        <v>High</v>
      </c>
      <c r="Y836" s="22">
        <f t="shared" si="27"/>
        <v>0</v>
      </c>
    </row>
    <row r="837" spans="1:25" x14ac:dyDescent="0.2">
      <c r="A837" t="s">
        <v>4887</v>
      </c>
      <c r="B837" t="s">
        <v>730</v>
      </c>
      <c r="C837" t="s">
        <v>405</v>
      </c>
      <c r="D837">
        <v>2000</v>
      </c>
      <c r="E837">
        <v>2710</v>
      </c>
      <c r="F837">
        <v>357</v>
      </c>
      <c r="G837">
        <v>0</v>
      </c>
      <c r="H837">
        <v>6.4</v>
      </c>
      <c r="I837">
        <v>60</v>
      </c>
      <c r="J837">
        <v>103</v>
      </c>
      <c r="K837">
        <v>51317350</v>
      </c>
      <c r="L837">
        <v>57000000</v>
      </c>
      <c r="M837" s="2">
        <f>VLOOKUP(A837,Sheet2!$A$1:G4561,2,0)</f>
        <v>35065</v>
      </c>
      <c r="N837" t="str">
        <f>VLOOKUP(A837,Sheet2!$A$1:G4561,3,0)</f>
        <v>Color</v>
      </c>
      <c r="O837" t="str">
        <f>VLOOKUP(A837,Sheet2!$A$1:G4561,4,0)</f>
        <v>Action</v>
      </c>
      <c r="P837" t="str">
        <f>VLOOKUP(A837,Sheet2!$A$1:G4561,5,0)</f>
        <v>English</v>
      </c>
      <c r="Q837" t="str">
        <f>VLOOKUP(A837,Sheet2!$A$1:G4561,6,0)</f>
        <v>USA</v>
      </c>
      <c r="R837" t="str">
        <f>VLOOKUP(A837,Sheet2!$A$1:G4561,7,0)</f>
        <v>PG-13</v>
      </c>
      <c r="S837" t="str">
        <f>IF(Table1[[#This Row],[Language]]="English","English","Other language")</f>
        <v>English</v>
      </c>
      <c r="T837">
        <f>Table1[[#This Row],[Gross Revenue]]-Table1[[#This Row],[Budget]]</f>
        <v>-5682650</v>
      </c>
      <c r="U837" s="1">
        <f>(Table1[[#This Row],[Gross Revenue]]/Table1[[#This Row],[Budget]])-1</f>
        <v>-9.9695614035087754E-2</v>
      </c>
      <c r="V837" t="str">
        <f t="shared" si="26"/>
        <v>90-110 minutes</v>
      </c>
      <c r="W837">
        <f>Table1[[#This Row],[Profit]]/Table1[[#This Row],[Budget]]</f>
        <v>-9.9695614035087726E-2</v>
      </c>
      <c r="X837" s="22" t="str">
        <f>IF(L837="","",
IF(L837&lt;Predictability!$B$1,"Low",
IF(L837&lt;=Predictability!$B$2,"Mid","High")))</f>
        <v>High</v>
      </c>
      <c r="Y837" s="22">
        <f t="shared" si="27"/>
        <v>0</v>
      </c>
    </row>
    <row r="838" spans="1:25" x14ac:dyDescent="0.2">
      <c r="A838" t="s">
        <v>5323</v>
      </c>
      <c r="B838" t="s">
        <v>2227</v>
      </c>
      <c r="C838" t="s">
        <v>2228</v>
      </c>
      <c r="D838">
        <v>1000</v>
      </c>
      <c r="E838">
        <v>1263</v>
      </c>
      <c r="F838">
        <v>25</v>
      </c>
      <c r="G838">
        <v>0</v>
      </c>
      <c r="H838">
        <v>6.7</v>
      </c>
      <c r="I838">
        <v>60</v>
      </c>
      <c r="J838">
        <v>108</v>
      </c>
      <c r="K838">
        <v>6000000</v>
      </c>
      <c r="L838">
        <v>18000000</v>
      </c>
      <c r="M838" s="2">
        <f>VLOOKUP(A838,Sheet2!$A$1:G4562,2,0)</f>
        <v>29705</v>
      </c>
      <c r="N838" t="str">
        <f>VLOOKUP(A838,Sheet2!$A$1:G4562,3,0)</f>
        <v>Color</v>
      </c>
      <c r="O838" t="str">
        <f>VLOOKUP(A838,Sheet2!$A$1:G4562,4,0)</f>
        <v>Action</v>
      </c>
      <c r="P838" t="str">
        <f>VLOOKUP(A838,Sheet2!$A$1:G4562,5,0)</f>
        <v>English</v>
      </c>
      <c r="Q838" t="str">
        <f>VLOOKUP(A838,Sheet2!$A$1:G4562,6,0)</f>
        <v>USA</v>
      </c>
      <c r="R838" t="str">
        <f>VLOOKUP(A838,Sheet2!$A$1:G4562,7,0)</f>
        <v>PG</v>
      </c>
      <c r="S838" t="str">
        <f>IF(Table1[[#This Row],[Language]]="English","English","Other language")</f>
        <v>English</v>
      </c>
      <c r="T838">
        <f>Table1[[#This Row],[Gross Revenue]]-Table1[[#This Row],[Budget]]</f>
        <v>-12000000</v>
      </c>
      <c r="U838" s="1">
        <f>(Table1[[#This Row],[Gross Revenue]]/Table1[[#This Row],[Budget]])-1</f>
        <v>-0.66666666666666674</v>
      </c>
      <c r="V838" t="str">
        <f t="shared" si="26"/>
        <v>90-110 minutes</v>
      </c>
      <c r="W838">
        <f>Table1[[#This Row],[Profit]]/Table1[[#This Row],[Budget]]</f>
        <v>-0.66666666666666663</v>
      </c>
      <c r="X838" s="22" t="str">
        <f>IF(L838="","",
IF(L838&lt;Predictability!$B$1,"Low",
IF(L838&lt;=Predictability!$B$2,"Mid","High")))</f>
        <v>Mid</v>
      </c>
      <c r="Y838" s="22">
        <f t="shared" si="27"/>
        <v>0</v>
      </c>
    </row>
    <row r="839" spans="1:25" x14ac:dyDescent="0.2">
      <c r="A839" t="s">
        <v>4348</v>
      </c>
      <c r="B839" t="s">
        <v>695</v>
      </c>
      <c r="C839" t="s">
        <v>571</v>
      </c>
      <c r="D839">
        <v>6000</v>
      </c>
      <c r="E839">
        <v>8018</v>
      </c>
      <c r="F839">
        <v>260</v>
      </c>
      <c r="G839">
        <v>0</v>
      </c>
      <c r="H839">
        <v>6</v>
      </c>
      <c r="I839">
        <v>174</v>
      </c>
      <c r="J839">
        <v>84</v>
      </c>
      <c r="K839">
        <v>21283440</v>
      </c>
      <c r="L839">
        <v>55000000</v>
      </c>
      <c r="M839" s="2">
        <f>VLOOKUP(A839,Sheet2!$A$1:G4563,2,0)</f>
        <v>40592</v>
      </c>
      <c r="N839" t="str">
        <f>VLOOKUP(A839,Sheet2!$A$1:G4563,3,0)</f>
        <v>Color</v>
      </c>
      <c r="O839" t="str">
        <f>VLOOKUP(A839,Sheet2!$A$1:G4563,4,0)</f>
        <v>Drama</v>
      </c>
      <c r="P839" t="str">
        <f>VLOOKUP(A839,Sheet2!$A$1:G4563,5,0)</f>
        <v>English</v>
      </c>
      <c r="Q839" t="str">
        <f>VLOOKUP(A839,Sheet2!$A$1:G4563,6,0)</f>
        <v>USA</v>
      </c>
      <c r="R839" t="str">
        <f>VLOOKUP(A839,Sheet2!$A$1:G4563,7,0)</f>
        <v>PG-13</v>
      </c>
      <c r="S839" t="str">
        <f>IF(Table1[[#This Row],[Language]]="English","English","Other language")</f>
        <v>English</v>
      </c>
      <c r="T839">
        <f>Table1[[#This Row],[Gross Revenue]]-Table1[[#This Row],[Budget]]</f>
        <v>-33716560</v>
      </c>
      <c r="U839" s="1">
        <f>(Table1[[#This Row],[Gross Revenue]]/Table1[[#This Row],[Budget]])-1</f>
        <v>-0.61302836363636359</v>
      </c>
      <c r="V839" t="str">
        <f t="shared" si="26"/>
        <v>&lt;90 minutes</v>
      </c>
      <c r="W839">
        <f>Table1[[#This Row],[Profit]]/Table1[[#This Row],[Budget]]</f>
        <v>-0.61302836363636359</v>
      </c>
      <c r="X839" s="22" t="str">
        <f>IF(L839="","",
IF(L839&lt;Predictability!$B$1,"Low",
IF(L839&lt;=Predictability!$B$2,"Mid","High")))</f>
        <v>High</v>
      </c>
      <c r="Y839" s="22">
        <f t="shared" si="27"/>
        <v>0</v>
      </c>
    </row>
    <row r="840" spans="1:25" x14ac:dyDescent="0.2">
      <c r="A840" t="s">
        <v>5774</v>
      </c>
      <c r="B840" t="s">
        <v>2524</v>
      </c>
      <c r="C840" t="s">
        <v>2525</v>
      </c>
      <c r="D840">
        <v>611</v>
      </c>
      <c r="E840">
        <v>1692</v>
      </c>
      <c r="F840">
        <v>4</v>
      </c>
      <c r="G840">
        <v>166</v>
      </c>
      <c r="H840">
        <v>7</v>
      </c>
      <c r="I840">
        <v>28</v>
      </c>
      <c r="J840">
        <v>97</v>
      </c>
      <c r="K840">
        <v>464655</v>
      </c>
      <c r="L840">
        <v>1000000</v>
      </c>
      <c r="M840" s="2">
        <f>VLOOKUP(A840,Sheet2!$A$1:G4564,2,0)</f>
        <v>35496</v>
      </c>
      <c r="N840" t="str">
        <f>VLOOKUP(A840,Sheet2!$A$1:G4564,3,0)</f>
        <v>Color</v>
      </c>
      <c r="O840" t="str">
        <f>VLOOKUP(A840,Sheet2!$A$1:G4564,4,0)</f>
        <v>Comedy</v>
      </c>
      <c r="P840" t="str">
        <f>VLOOKUP(A840,Sheet2!$A$1:G4564,5,0)</f>
        <v>English</v>
      </c>
      <c r="Q840" t="str">
        <f>VLOOKUP(A840,Sheet2!$A$1:G4564,6,0)</f>
        <v>USA</v>
      </c>
      <c r="R840" t="str">
        <f>VLOOKUP(A840,Sheet2!$A$1:G4564,7,0)</f>
        <v>R</v>
      </c>
      <c r="S840" t="str">
        <f>IF(Table1[[#This Row],[Language]]="English","English","Other language")</f>
        <v>English</v>
      </c>
      <c r="T840">
        <f>Table1[[#This Row],[Gross Revenue]]-Table1[[#This Row],[Budget]]</f>
        <v>-535345</v>
      </c>
      <c r="U840" s="1">
        <f>(Table1[[#This Row],[Gross Revenue]]/Table1[[#This Row],[Budget]])-1</f>
        <v>-0.53534499999999996</v>
      </c>
      <c r="V840" t="str">
        <f t="shared" si="26"/>
        <v>90-110 minutes</v>
      </c>
      <c r="W840">
        <f>Table1[[#This Row],[Profit]]/Table1[[#This Row],[Budget]]</f>
        <v>-0.53534499999999996</v>
      </c>
      <c r="X840" s="22" t="str">
        <f>IF(L840="","",
IF(L840&lt;Predictability!$B$1,"Low",
IF(L840&lt;=Predictability!$B$2,"Mid","High")))</f>
        <v>Low</v>
      </c>
      <c r="Y840" s="22">
        <f t="shared" si="27"/>
        <v>0</v>
      </c>
    </row>
    <row r="841" spans="1:25" x14ac:dyDescent="0.2">
      <c r="A841" t="s">
        <v>3869</v>
      </c>
      <c r="B841" t="s">
        <v>498</v>
      </c>
      <c r="C841" t="s">
        <v>962</v>
      </c>
      <c r="D841">
        <v>11000</v>
      </c>
      <c r="E841">
        <v>12194</v>
      </c>
      <c r="F841">
        <v>759</v>
      </c>
      <c r="G841">
        <v>4000</v>
      </c>
      <c r="H841">
        <v>5.5</v>
      </c>
      <c r="I841">
        <v>175</v>
      </c>
      <c r="J841">
        <v>136</v>
      </c>
      <c r="K841">
        <v>33685268</v>
      </c>
      <c r="L841">
        <v>68000000</v>
      </c>
      <c r="M841" s="2">
        <f>VLOOKUP(A841,Sheet2!$A$1:G4565,2,0)</f>
        <v>37707</v>
      </c>
      <c r="N841" t="str">
        <f>VLOOKUP(A841,Sheet2!$A$1:G4565,3,0)</f>
        <v>Color</v>
      </c>
      <c r="O841" t="str">
        <f>VLOOKUP(A841,Sheet2!$A$1:G4565,4,0)</f>
        <v>Drama</v>
      </c>
      <c r="P841" t="str">
        <f>VLOOKUP(A841,Sheet2!$A$1:G4565,5,0)</f>
        <v>English</v>
      </c>
      <c r="Q841" t="str">
        <f>VLOOKUP(A841,Sheet2!$A$1:G4565,6,0)</f>
        <v>USA</v>
      </c>
      <c r="R841" t="str">
        <f>VLOOKUP(A841,Sheet2!$A$1:G4565,7,0)</f>
        <v>R</v>
      </c>
      <c r="S841" t="str">
        <f>IF(Table1[[#This Row],[Language]]="English","English","Other language")</f>
        <v>English</v>
      </c>
      <c r="T841">
        <f>Table1[[#This Row],[Gross Revenue]]-Table1[[#This Row],[Budget]]</f>
        <v>-34314732</v>
      </c>
      <c r="U841" s="1">
        <f>(Table1[[#This Row],[Gross Revenue]]/Table1[[#This Row],[Budget]])-1</f>
        <v>-0.50462841176470596</v>
      </c>
      <c r="V841" t="str">
        <f t="shared" si="26"/>
        <v>131-150 minutes</v>
      </c>
      <c r="W841">
        <f>Table1[[#This Row],[Profit]]/Table1[[#This Row],[Budget]]</f>
        <v>-0.50462841176470585</v>
      </c>
      <c r="X841" s="22" t="str">
        <f>IF(L841="","",
IF(L841&lt;Predictability!$B$1,"Low",
IF(L841&lt;=Predictability!$B$2,"Mid","High")))</f>
        <v>High</v>
      </c>
      <c r="Y841" s="22">
        <f t="shared" si="27"/>
        <v>0</v>
      </c>
    </row>
    <row r="842" spans="1:25" x14ac:dyDescent="0.2">
      <c r="A842" t="s">
        <v>5665</v>
      </c>
      <c r="B842" t="s">
        <v>1297</v>
      </c>
      <c r="C842" t="s">
        <v>1349</v>
      </c>
      <c r="D842">
        <v>649</v>
      </c>
      <c r="E842">
        <v>1400</v>
      </c>
      <c r="F842">
        <v>61</v>
      </c>
      <c r="G842">
        <v>0</v>
      </c>
      <c r="H842">
        <v>6.9</v>
      </c>
      <c r="I842">
        <v>75</v>
      </c>
      <c r="J842">
        <v>98</v>
      </c>
      <c r="K842">
        <v>32701088</v>
      </c>
      <c r="L842">
        <v>32000000</v>
      </c>
      <c r="M842" s="2">
        <f>VLOOKUP(A842,Sheet2!$A$1:G4566,2,0)</f>
        <v>38540</v>
      </c>
      <c r="N842" t="str">
        <f>VLOOKUP(A842,Sheet2!$A$1:G4566,3,0)</f>
        <v>Color</v>
      </c>
      <c r="O842" t="str">
        <f>VLOOKUP(A842,Sheet2!$A$1:G4566,4,0)</f>
        <v>Drama</v>
      </c>
      <c r="P842" t="str">
        <f>VLOOKUP(A842,Sheet2!$A$1:G4566,5,0)</f>
        <v>English</v>
      </c>
      <c r="Q842" t="str">
        <f>VLOOKUP(A842,Sheet2!$A$1:G4566,6,0)</f>
        <v>USA</v>
      </c>
      <c r="R842" t="str">
        <f>VLOOKUP(A842,Sheet2!$A$1:G4566,7,0)</f>
        <v>PG</v>
      </c>
      <c r="S842" t="str">
        <f>IF(Table1[[#This Row],[Language]]="English","English","Other language")</f>
        <v>English</v>
      </c>
      <c r="T842">
        <f>Table1[[#This Row],[Gross Revenue]]-Table1[[#This Row],[Budget]]</f>
        <v>701088</v>
      </c>
      <c r="U842" s="1">
        <f>(Table1[[#This Row],[Gross Revenue]]/Table1[[#This Row],[Budget]])-1</f>
        <v>2.1908999999999956E-2</v>
      </c>
      <c r="V842" t="str">
        <f t="shared" si="26"/>
        <v>90-110 minutes</v>
      </c>
      <c r="W842">
        <f>Table1[[#This Row],[Profit]]/Table1[[#This Row],[Budget]]</f>
        <v>2.1909000000000001E-2</v>
      </c>
      <c r="X842" s="22" t="str">
        <f>IF(L842="","",
IF(L842&lt;Predictability!$B$1,"Low",
IF(L842&lt;=Predictability!$B$2,"Mid","High")))</f>
        <v>Mid</v>
      </c>
      <c r="Y842" s="22">
        <f t="shared" si="27"/>
        <v>0</v>
      </c>
    </row>
    <row r="843" spans="1:25" x14ac:dyDescent="0.2">
      <c r="A843" t="s">
        <v>5074</v>
      </c>
      <c r="B843" t="s">
        <v>219</v>
      </c>
      <c r="C843" t="s">
        <v>1001</v>
      </c>
      <c r="D843">
        <v>912</v>
      </c>
      <c r="E843">
        <v>2856</v>
      </c>
      <c r="F843">
        <v>386</v>
      </c>
      <c r="G843">
        <v>0</v>
      </c>
      <c r="H843">
        <v>6.5</v>
      </c>
      <c r="I843">
        <v>241</v>
      </c>
      <c r="J843">
        <v>130</v>
      </c>
      <c r="K843">
        <v>103338338</v>
      </c>
      <c r="L843">
        <v>70000000</v>
      </c>
      <c r="M843" s="2">
        <f>VLOOKUP(A843,Sheet2!$A$1:G4567,2,0)</f>
        <v>39054</v>
      </c>
      <c r="N843" t="str">
        <f>VLOOKUP(A843,Sheet2!$A$1:G4567,3,0)</f>
        <v>Color</v>
      </c>
      <c r="O843" t="str">
        <f>VLOOKUP(A843,Sheet2!$A$1:G4567,4,0)</f>
        <v>Drama</v>
      </c>
      <c r="P843" t="str">
        <f>VLOOKUP(A843,Sheet2!$A$1:G4567,5,0)</f>
        <v>English</v>
      </c>
      <c r="Q843" t="str">
        <f>VLOOKUP(A843,Sheet2!$A$1:G4567,6,0)</f>
        <v>USA</v>
      </c>
      <c r="R843" t="str">
        <f>VLOOKUP(A843,Sheet2!$A$1:G4567,7,0)</f>
        <v>PG-13</v>
      </c>
      <c r="S843" t="str">
        <f>IF(Table1[[#This Row],[Language]]="English","English","Other language")</f>
        <v>English</v>
      </c>
      <c r="T843">
        <f>Table1[[#This Row],[Gross Revenue]]-Table1[[#This Row],[Budget]]</f>
        <v>33338338</v>
      </c>
      <c r="U843" s="1">
        <f>(Table1[[#This Row],[Gross Revenue]]/Table1[[#This Row],[Budget]])-1</f>
        <v>0.47626197142857141</v>
      </c>
      <c r="V843" t="str">
        <f t="shared" si="26"/>
        <v>111-130 minutes</v>
      </c>
      <c r="W843">
        <f>Table1[[#This Row],[Profit]]/Table1[[#This Row],[Budget]]</f>
        <v>0.47626197142857141</v>
      </c>
      <c r="X843" s="22" t="str">
        <f>IF(L843="","",
IF(L843&lt;Predictability!$B$1,"Low",
IF(L843&lt;=Predictability!$B$2,"Mid","High")))</f>
        <v>High</v>
      </c>
      <c r="Y843" s="22">
        <f t="shared" si="27"/>
        <v>0</v>
      </c>
    </row>
    <row r="844" spans="1:25" x14ac:dyDescent="0.2">
      <c r="A844" t="s">
        <v>4826</v>
      </c>
      <c r="B844" t="s">
        <v>1764</v>
      </c>
      <c r="C844" t="s">
        <v>1882</v>
      </c>
      <c r="D844">
        <v>631</v>
      </c>
      <c r="E844">
        <v>2020</v>
      </c>
      <c r="F844">
        <v>4</v>
      </c>
      <c r="G844">
        <v>100</v>
      </c>
      <c r="H844">
        <v>6.4</v>
      </c>
      <c r="I844">
        <v>16</v>
      </c>
      <c r="J844">
        <v>92</v>
      </c>
      <c r="K844">
        <v>7680</v>
      </c>
      <c r="L844">
        <v>2000000</v>
      </c>
      <c r="M844" s="2">
        <f>VLOOKUP(A844,Sheet2!$A$1:G4568,2,0)</f>
        <v>36237</v>
      </c>
      <c r="N844" t="str">
        <f>VLOOKUP(A844,Sheet2!$A$1:G4568,3,0)</f>
        <v>Color</v>
      </c>
      <c r="O844" t="str">
        <f>VLOOKUP(A844,Sheet2!$A$1:G4568,4,0)</f>
        <v>Drama</v>
      </c>
      <c r="P844" t="str">
        <f>VLOOKUP(A844,Sheet2!$A$1:G4568,5,0)</f>
        <v>English</v>
      </c>
      <c r="Q844" t="str">
        <f>VLOOKUP(A844,Sheet2!$A$1:G4568,6,0)</f>
        <v>USA</v>
      </c>
      <c r="R844" t="str">
        <f>VLOOKUP(A844,Sheet2!$A$1:G4568,7,0)</f>
        <v>R</v>
      </c>
      <c r="S844" t="str">
        <f>IF(Table1[[#This Row],[Language]]="English","English","Other language")</f>
        <v>English</v>
      </c>
      <c r="T844">
        <f>Table1[[#This Row],[Gross Revenue]]-Table1[[#This Row],[Budget]]</f>
        <v>-1992320</v>
      </c>
      <c r="U844" s="1">
        <f>(Table1[[#This Row],[Gross Revenue]]/Table1[[#This Row],[Budget]])-1</f>
        <v>-0.99616000000000005</v>
      </c>
      <c r="V844" t="str">
        <f t="shared" si="26"/>
        <v>90-110 minutes</v>
      </c>
      <c r="W844">
        <f>Table1[[#This Row],[Profit]]/Table1[[#This Row],[Budget]]</f>
        <v>-0.99616000000000005</v>
      </c>
      <c r="X844" s="22" t="str">
        <f>IF(L844="","",
IF(L844&lt;Predictability!$B$1,"Low",
IF(L844&lt;=Predictability!$B$2,"Mid","High")))</f>
        <v>Low</v>
      </c>
      <c r="Y844" s="22">
        <f t="shared" si="27"/>
        <v>0</v>
      </c>
    </row>
    <row r="845" spans="1:25" x14ac:dyDescent="0.2">
      <c r="A845" t="s">
        <v>5916</v>
      </c>
      <c r="B845" t="s">
        <v>2627</v>
      </c>
      <c r="C845" t="s">
        <v>1541</v>
      </c>
      <c r="D845">
        <v>409</v>
      </c>
      <c r="E845">
        <v>578</v>
      </c>
      <c r="F845">
        <v>38</v>
      </c>
      <c r="G845">
        <v>46000</v>
      </c>
      <c r="H845">
        <v>7.1</v>
      </c>
      <c r="I845">
        <v>432</v>
      </c>
      <c r="J845">
        <v>95</v>
      </c>
      <c r="K845">
        <v>13401683</v>
      </c>
      <c r="L845">
        <v>35000000</v>
      </c>
      <c r="M845" s="2">
        <f>VLOOKUP(A845,Sheet2!$A$1:G4569,2,0)</f>
        <v>40994</v>
      </c>
      <c r="N845" t="str">
        <f>VLOOKUP(A845,Sheet2!$A$1:G4569,3,0)</f>
        <v>Color</v>
      </c>
      <c r="O845" t="str">
        <f>VLOOKUP(A845,Sheet2!$A$1:G4569,4,0)</f>
        <v>Action</v>
      </c>
      <c r="P845" t="str">
        <f>VLOOKUP(A845,Sheet2!$A$1:G4569,5,0)</f>
        <v>English</v>
      </c>
      <c r="Q845" t="str">
        <f>VLOOKUP(A845,Sheet2!$A$1:G4569,6,0)</f>
        <v>UK</v>
      </c>
      <c r="R845" t="str">
        <f>VLOOKUP(A845,Sheet2!$A$1:G4569,7,0)</f>
        <v>R</v>
      </c>
      <c r="S845" t="str">
        <f>IF(Table1[[#This Row],[Language]]="English","English","Other language")</f>
        <v>English</v>
      </c>
      <c r="T845">
        <f>Table1[[#This Row],[Gross Revenue]]-Table1[[#This Row],[Budget]]</f>
        <v>-21598317</v>
      </c>
      <c r="U845" s="1">
        <f>(Table1[[#This Row],[Gross Revenue]]/Table1[[#This Row],[Budget]])-1</f>
        <v>-0.6170947714285715</v>
      </c>
      <c r="V845" t="str">
        <f t="shared" si="26"/>
        <v>90-110 minutes</v>
      </c>
      <c r="W845">
        <f>Table1[[#This Row],[Profit]]/Table1[[#This Row],[Budget]]</f>
        <v>-0.61709477142857139</v>
      </c>
      <c r="X845" s="22" t="str">
        <f>IF(L845="","",
IF(L845&lt;Predictability!$B$1,"Low",
IF(L845&lt;=Predictability!$B$2,"Mid","High")))</f>
        <v>Mid</v>
      </c>
      <c r="Y845" s="22">
        <f t="shared" si="27"/>
        <v>0</v>
      </c>
    </row>
    <row r="846" spans="1:25" x14ac:dyDescent="0.2">
      <c r="A846" t="s">
        <v>6006</v>
      </c>
      <c r="B846" t="s">
        <v>2670</v>
      </c>
      <c r="C846" t="s">
        <v>1066</v>
      </c>
      <c r="D846">
        <v>754</v>
      </c>
      <c r="E846">
        <v>2442</v>
      </c>
      <c r="F846">
        <v>0</v>
      </c>
      <c r="G846">
        <v>0</v>
      </c>
      <c r="H846">
        <v>7.1</v>
      </c>
      <c r="I846">
        <v>121</v>
      </c>
      <c r="J846">
        <v>104</v>
      </c>
      <c r="K846">
        <v>31899000</v>
      </c>
      <c r="L846">
        <v>6500000</v>
      </c>
      <c r="M846" s="2">
        <f>VLOOKUP(A846,Sheet2!$A$1:G4570,2,0)</f>
        <v>29388</v>
      </c>
      <c r="N846" t="str">
        <f>VLOOKUP(A846,Sheet2!$A$1:G4570,3,0)</f>
        <v>Color</v>
      </c>
      <c r="O846" t="str">
        <f>VLOOKUP(A846,Sheet2!$A$1:G4570,4,0)</f>
        <v>Mystery</v>
      </c>
      <c r="P846" t="str">
        <f>VLOOKUP(A846,Sheet2!$A$1:G4570,5,0)</f>
        <v>English</v>
      </c>
      <c r="Q846" t="str">
        <f>VLOOKUP(A846,Sheet2!$A$1:G4570,6,0)</f>
        <v>USA</v>
      </c>
      <c r="R846" t="str">
        <f>VLOOKUP(A846,Sheet2!$A$1:G4570,7,0)</f>
        <v>X</v>
      </c>
      <c r="S846" t="str">
        <f>IF(Table1[[#This Row],[Language]]="English","English","Other language")</f>
        <v>English</v>
      </c>
      <c r="T846">
        <f>Table1[[#This Row],[Gross Revenue]]-Table1[[#This Row],[Budget]]</f>
        <v>25399000</v>
      </c>
      <c r="U846" s="1">
        <f>(Table1[[#This Row],[Gross Revenue]]/Table1[[#This Row],[Budget]])-1</f>
        <v>3.9075384615384614</v>
      </c>
      <c r="V846" t="str">
        <f t="shared" si="26"/>
        <v>90-110 minutes</v>
      </c>
      <c r="W846">
        <f>Table1[[#This Row],[Profit]]/Table1[[#This Row],[Budget]]</f>
        <v>3.9075384615384614</v>
      </c>
      <c r="X846" s="22" t="str">
        <f>IF(L846="","",
IF(L846&lt;Predictability!$B$1,"Low",
IF(L846&lt;=Predictability!$B$2,"Mid","High")))</f>
        <v>Low</v>
      </c>
      <c r="Y846" s="22">
        <f t="shared" si="27"/>
        <v>1</v>
      </c>
    </row>
    <row r="847" spans="1:25" x14ac:dyDescent="0.2">
      <c r="A847" t="s">
        <v>4049</v>
      </c>
      <c r="B847" t="s">
        <v>1163</v>
      </c>
      <c r="C847" t="s">
        <v>787</v>
      </c>
      <c r="D847">
        <v>1000</v>
      </c>
      <c r="E847">
        <v>3239</v>
      </c>
      <c r="F847">
        <v>65</v>
      </c>
      <c r="G847">
        <v>702</v>
      </c>
      <c r="H847">
        <v>5.7</v>
      </c>
      <c r="I847">
        <v>146</v>
      </c>
      <c r="J847">
        <v>102</v>
      </c>
      <c r="K847">
        <v>32853640</v>
      </c>
      <c r="L847">
        <v>40000000</v>
      </c>
      <c r="M847" s="2">
        <f>VLOOKUP(A847,Sheet2!$A$1:G4571,2,0)</f>
        <v>39703</v>
      </c>
      <c r="N847" t="str">
        <f>VLOOKUP(A847,Sheet2!$A$1:G4571,3,0)</f>
        <v>Color</v>
      </c>
      <c r="O847" t="str">
        <f>VLOOKUP(A847,Sheet2!$A$1:G4571,4,0)</f>
        <v>Comedy</v>
      </c>
      <c r="P847" t="str">
        <f>VLOOKUP(A847,Sheet2!$A$1:G4571,5,0)</f>
        <v>English</v>
      </c>
      <c r="Q847" t="str">
        <f>VLOOKUP(A847,Sheet2!$A$1:G4571,6,0)</f>
        <v>USA</v>
      </c>
      <c r="R847" t="str">
        <f>VLOOKUP(A847,Sheet2!$A$1:G4571,7,0)</f>
        <v>PG-13</v>
      </c>
      <c r="S847" t="str">
        <f>IF(Table1[[#This Row],[Language]]="English","English","Other language")</f>
        <v>English</v>
      </c>
      <c r="T847">
        <f>Table1[[#This Row],[Gross Revenue]]-Table1[[#This Row],[Budget]]</f>
        <v>-7146360</v>
      </c>
      <c r="U847" s="1">
        <f>(Table1[[#This Row],[Gross Revenue]]/Table1[[#This Row],[Budget]])-1</f>
        <v>-0.17865900000000001</v>
      </c>
      <c r="V847" t="str">
        <f t="shared" si="26"/>
        <v>90-110 minutes</v>
      </c>
      <c r="W847">
        <f>Table1[[#This Row],[Profit]]/Table1[[#This Row],[Budget]]</f>
        <v>-0.17865900000000001</v>
      </c>
      <c r="X847" s="22" t="str">
        <f>IF(L847="","",
IF(L847&lt;Predictability!$B$1,"Low",
IF(L847&lt;=Predictability!$B$2,"Mid","High")))</f>
        <v>Mid</v>
      </c>
      <c r="Y847" s="22">
        <f t="shared" si="27"/>
        <v>0</v>
      </c>
    </row>
    <row r="848" spans="1:25" x14ac:dyDescent="0.2">
      <c r="A848" t="s">
        <v>5138</v>
      </c>
      <c r="B848" t="s">
        <v>1531</v>
      </c>
      <c r="C848" t="s">
        <v>2103</v>
      </c>
      <c r="D848">
        <v>33000</v>
      </c>
      <c r="E848">
        <v>34337</v>
      </c>
      <c r="F848">
        <v>0</v>
      </c>
      <c r="G848">
        <v>81000</v>
      </c>
      <c r="H848">
        <v>7.8</v>
      </c>
      <c r="I848">
        <v>676</v>
      </c>
      <c r="J848">
        <v>100</v>
      </c>
      <c r="K848">
        <v>35054909</v>
      </c>
      <c r="L848">
        <v>15000000</v>
      </c>
      <c r="M848" s="2">
        <f>VLOOKUP(A848,Sheet2!$A$1:G4572,2,0)</f>
        <v>40818</v>
      </c>
      <c r="N848" t="str">
        <f>VLOOKUP(A848,Sheet2!$A$1:G4572,3,0)</f>
        <v>Color</v>
      </c>
      <c r="O848" t="str">
        <f>VLOOKUP(A848,Sheet2!$A$1:G4572,4,0)</f>
        <v>Crime</v>
      </c>
      <c r="P848" t="str">
        <f>VLOOKUP(A848,Sheet2!$A$1:G4572,5,0)</f>
        <v>English</v>
      </c>
      <c r="Q848" t="str">
        <f>VLOOKUP(A848,Sheet2!$A$1:G4572,6,0)</f>
        <v>USA</v>
      </c>
      <c r="R848" t="str">
        <f>VLOOKUP(A848,Sheet2!$A$1:G4572,7,0)</f>
        <v>R</v>
      </c>
      <c r="S848" t="str">
        <f>IF(Table1[[#This Row],[Language]]="English","English","Other language")</f>
        <v>English</v>
      </c>
      <c r="T848">
        <f>Table1[[#This Row],[Gross Revenue]]-Table1[[#This Row],[Budget]]</f>
        <v>20054909</v>
      </c>
      <c r="U848" s="1">
        <f>(Table1[[#This Row],[Gross Revenue]]/Table1[[#This Row],[Budget]])-1</f>
        <v>1.3369939333333334</v>
      </c>
      <c r="V848" t="str">
        <f t="shared" si="26"/>
        <v>90-110 minutes</v>
      </c>
      <c r="W848">
        <f>Table1[[#This Row],[Profit]]/Table1[[#This Row],[Budget]]</f>
        <v>1.3369939333333334</v>
      </c>
      <c r="X848" s="22" t="str">
        <f>IF(L848="","",
IF(L848&lt;Predictability!$B$1,"Low",
IF(L848&lt;=Predictability!$B$2,"Mid","High")))</f>
        <v>Mid</v>
      </c>
      <c r="Y848" s="22">
        <f t="shared" si="27"/>
        <v>1</v>
      </c>
    </row>
    <row r="849" spans="1:25" x14ac:dyDescent="0.2">
      <c r="A849" t="s">
        <v>3856</v>
      </c>
      <c r="B849" t="s">
        <v>74</v>
      </c>
      <c r="C849" t="s">
        <v>530</v>
      </c>
      <c r="D849">
        <v>12000</v>
      </c>
      <c r="E849">
        <v>16481</v>
      </c>
      <c r="F849">
        <v>71</v>
      </c>
      <c r="G849">
        <v>15000</v>
      </c>
      <c r="H849">
        <v>5.5</v>
      </c>
      <c r="I849">
        <v>296</v>
      </c>
      <c r="J849">
        <v>104</v>
      </c>
      <c r="K849">
        <v>10706786</v>
      </c>
      <c r="L849">
        <v>50000000</v>
      </c>
      <c r="M849" s="2">
        <f>VLOOKUP(A849,Sheet2!$A$1:G4573,2,0)</f>
        <v>40799</v>
      </c>
      <c r="N849" t="str">
        <f>VLOOKUP(A849,Sheet2!$A$1:G4573,3,0)</f>
        <v>Color</v>
      </c>
      <c r="O849" t="str">
        <f>VLOOKUP(A849,Sheet2!$A$1:G4573,4,0)</f>
        <v>Action</v>
      </c>
      <c r="P849" t="str">
        <f>VLOOKUP(A849,Sheet2!$A$1:G4573,5,0)</f>
        <v>English</v>
      </c>
      <c r="Q849" t="str">
        <f>VLOOKUP(A849,Sheet2!$A$1:G4573,6,0)</f>
        <v>USA</v>
      </c>
      <c r="R849" t="str">
        <f>VLOOKUP(A849,Sheet2!$A$1:G4573,7,0)</f>
        <v>R</v>
      </c>
      <c r="S849" t="str">
        <f>IF(Table1[[#This Row],[Language]]="English","English","Other language")</f>
        <v>English</v>
      </c>
      <c r="T849">
        <f>Table1[[#This Row],[Gross Revenue]]-Table1[[#This Row],[Budget]]</f>
        <v>-39293214</v>
      </c>
      <c r="U849" s="1">
        <f>(Table1[[#This Row],[Gross Revenue]]/Table1[[#This Row],[Budget]])-1</f>
        <v>-0.78586427999999997</v>
      </c>
      <c r="V849" t="str">
        <f t="shared" si="26"/>
        <v>90-110 minutes</v>
      </c>
      <c r="W849">
        <f>Table1[[#This Row],[Profit]]/Table1[[#This Row],[Budget]]</f>
        <v>-0.78586427999999997</v>
      </c>
      <c r="X849" s="22" t="str">
        <f>IF(L849="","",
IF(L849&lt;Predictability!$B$1,"Low",
IF(L849&lt;=Predictability!$B$2,"Mid","High")))</f>
        <v>Mid</v>
      </c>
      <c r="Y849" s="22">
        <f t="shared" si="27"/>
        <v>0</v>
      </c>
    </row>
    <row r="850" spans="1:25" x14ac:dyDescent="0.2">
      <c r="A850" t="s">
        <v>4074</v>
      </c>
      <c r="B850" t="s">
        <v>1191</v>
      </c>
      <c r="C850" t="s">
        <v>672</v>
      </c>
      <c r="D850">
        <v>452</v>
      </c>
      <c r="E850">
        <v>1760</v>
      </c>
      <c r="F850">
        <v>13</v>
      </c>
      <c r="G850">
        <v>0</v>
      </c>
      <c r="H850">
        <v>5.7</v>
      </c>
      <c r="I850">
        <v>59</v>
      </c>
      <c r="J850">
        <v>91</v>
      </c>
      <c r="K850">
        <v>17843379</v>
      </c>
      <c r="L850">
        <v>8000000</v>
      </c>
      <c r="M850" s="2">
        <f>VLOOKUP(A850,Sheet2!$A$1:G4574,2,0)</f>
        <v>36329</v>
      </c>
      <c r="N850" t="str">
        <f>VLOOKUP(A850,Sheet2!$A$1:G4574,3,0)</f>
        <v>Color</v>
      </c>
      <c r="O850" t="str">
        <f>VLOOKUP(A850,Sheet2!$A$1:G4574,4,0)</f>
        <v>Comedy</v>
      </c>
      <c r="P850" t="str">
        <f>VLOOKUP(A850,Sheet2!$A$1:G4574,5,0)</f>
        <v>English</v>
      </c>
      <c r="Q850" t="str">
        <f>VLOOKUP(A850,Sheet2!$A$1:G4574,6,0)</f>
        <v>USA</v>
      </c>
      <c r="R850" t="str">
        <f>VLOOKUP(A850,Sheet2!$A$1:G4574,7,0)</f>
        <v>PG-13</v>
      </c>
      <c r="S850" t="str">
        <f>IF(Table1[[#This Row],[Language]]="English","English","Other language")</f>
        <v>English</v>
      </c>
      <c r="T850">
        <f>Table1[[#This Row],[Gross Revenue]]-Table1[[#This Row],[Budget]]</f>
        <v>9843379</v>
      </c>
      <c r="U850" s="1">
        <f>(Table1[[#This Row],[Gross Revenue]]/Table1[[#This Row],[Budget]])-1</f>
        <v>1.2304223749999998</v>
      </c>
      <c r="V850" t="str">
        <f t="shared" si="26"/>
        <v>90-110 minutes</v>
      </c>
      <c r="W850">
        <f>Table1[[#This Row],[Profit]]/Table1[[#This Row],[Budget]]</f>
        <v>1.2304223750000001</v>
      </c>
      <c r="X850" s="22" t="str">
        <f>IF(L850="","",
IF(L850&lt;Predictability!$B$1,"Low",
IF(L850&lt;=Predictability!$B$2,"Mid","High")))</f>
        <v>Low</v>
      </c>
      <c r="Y850" s="22">
        <f t="shared" si="27"/>
        <v>1</v>
      </c>
    </row>
    <row r="851" spans="1:25" x14ac:dyDescent="0.2">
      <c r="A851" t="s">
        <v>3438</v>
      </c>
      <c r="B851" t="s">
        <v>226</v>
      </c>
      <c r="C851" t="s">
        <v>242</v>
      </c>
      <c r="D851">
        <v>13000</v>
      </c>
      <c r="E851">
        <v>14780</v>
      </c>
      <c r="F851">
        <v>212</v>
      </c>
      <c r="G851">
        <v>886</v>
      </c>
      <c r="H851">
        <v>4.5</v>
      </c>
      <c r="I851">
        <v>109</v>
      </c>
      <c r="J851">
        <v>116</v>
      </c>
      <c r="K851">
        <v>32616869</v>
      </c>
      <c r="L851">
        <v>72000000</v>
      </c>
      <c r="M851" s="2">
        <f>VLOOKUP(A851,Sheet2!$A$1:G4575,2,0)</f>
        <v>37004</v>
      </c>
      <c r="N851" t="str">
        <f>VLOOKUP(A851,Sheet2!$A$1:G4575,3,0)</f>
        <v>Color</v>
      </c>
      <c r="O851" t="str">
        <f>VLOOKUP(A851,Sheet2!$A$1:G4575,4,0)</f>
        <v>Action</v>
      </c>
      <c r="P851" t="str">
        <f>VLOOKUP(A851,Sheet2!$A$1:G4575,5,0)</f>
        <v>English</v>
      </c>
      <c r="Q851" t="str">
        <f>VLOOKUP(A851,Sheet2!$A$1:G4575,6,0)</f>
        <v>USA</v>
      </c>
      <c r="R851" t="str">
        <f>VLOOKUP(A851,Sheet2!$A$1:G4575,7,0)</f>
        <v>PG-13</v>
      </c>
      <c r="S851" t="str">
        <f>IF(Table1[[#This Row],[Language]]="English","English","Other language")</f>
        <v>English</v>
      </c>
      <c r="T851">
        <f>Table1[[#This Row],[Gross Revenue]]-Table1[[#This Row],[Budget]]</f>
        <v>-39383131</v>
      </c>
      <c r="U851" s="1">
        <f>(Table1[[#This Row],[Gross Revenue]]/Table1[[#This Row],[Budget]])-1</f>
        <v>-0.54698793055555561</v>
      </c>
      <c r="V851" t="str">
        <f t="shared" si="26"/>
        <v>111-130 minutes</v>
      </c>
      <c r="W851">
        <f>Table1[[#This Row],[Profit]]/Table1[[#This Row],[Budget]]</f>
        <v>-0.5469879305555555</v>
      </c>
      <c r="X851" s="22" t="str">
        <f>IF(L851="","",
IF(L851&lt;Predictability!$B$1,"Low",
IF(L851&lt;=Predictability!$B$2,"Mid","High")))</f>
        <v>High</v>
      </c>
      <c r="Y851" s="22">
        <f t="shared" si="27"/>
        <v>0</v>
      </c>
    </row>
    <row r="852" spans="1:25" x14ac:dyDescent="0.2">
      <c r="A852" t="s">
        <v>6396</v>
      </c>
      <c r="B852" t="s">
        <v>498</v>
      </c>
      <c r="C852" t="s">
        <v>934</v>
      </c>
      <c r="D852">
        <v>11000</v>
      </c>
      <c r="E852">
        <v>12619</v>
      </c>
      <c r="F852">
        <v>78</v>
      </c>
      <c r="G852">
        <v>3000</v>
      </c>
      <c r="H852">
        <v>7.4</v>
      </c>
      <c r="I852">
        <v>61</v>
      </c>
      <c r="J852">
        <v>99</v>
      </c>
      <c r="K852">
        <v>106593296</v>
      </c>
      <c r="L852">
        <v>7500000</v>
      </c>
      <c r="M852" s="2">
        <f>VLOOKUP(A852,Sheet2!$A$1:G4576,2,0)</f>
        <v>32584</v>
      </c>
      <c r="N852" t="str">
        <f>VLOOKUP(A852,Sheet2!$A$1:G4576,3,0)</f>
        <v>Color</v>
      </c>
      <c r="O852" t="str">
        <f>VLOOKUP(A852,Sheet2!$A$1:G4576,4,0)</f>
        <v>Comedy</v>
      </c>
      <c r="P852" t="str">
        <f>VLOOKUP(A852,Sheet2!$A$1:G4576,5,0)</f>
        <v>English</v>
      </c>
      <c r="Q852" t="str">
        <f>VLOOKUP(A852,Sheet2!$A$1:G4576,6,0)</f>
        <v>USA</v>
      </c>
      <c r="R852" t="str">
        <f>VLOOKUP(A852,Sheet2!$A$1:G4576,7,0)</f>
        <v>PG</v>
      </c>
      <c r="S852" t="str">
        <f>IF(Table1[[#This Row],[Language]]="English","English","Other language")</f>
        <v>English</v>
      </c>
      <c r="T852">
        <f>Table1[[#This Row],[Gross Revenue]]-Table1[[#This Row],[Budget]]</f>
        <v>99093296</v>
      </c>
      <c r="U852" s="1">
        <f>(Table1[[#This Row],[Gross Revenue]]/Table1[[#This Row],[Budget]])-1</f>
        <v>13.212439466666666</v>
      </c>
      <c r="V852" t="str">
        <f t="shared" si="26"/>
        <v>90-110 minutes</v>
      </c>
      <c r="W852">
        <f>Table1[[#This Row],[Profit]]/Table1[[#This Row],[Budget]]</f>
        <v>13.212439466666666</v>
      </c>
      <c r="X852" s="22" t="str">
        <f>IF(L852="","",
IF(L852&lt;Predictability!$B$1,"Low",
IF(L852&lt;=Predictability!$B$2,"Mid","High")))</f>
        <v>Low</v>
      </c>
      <c r="Y852" s="22">
        <f t="shared" si="27"/>
        <v>1</v>
      </c>
    </row>
    <row r="853" spans="1:25" x14ac:dyDescent="0.2">
      <c r="A853" t="s">
        <v>5055</v>
      </c>
      <c r="B853" t="s">
        <v>765</v>
      </c>
      <c r="C853" t="s">
        <v>2044</v>
      </c>
      <c r="D853">
        <v>4000</v>
      </c>
      <c r="E853">
        <v>6388</v>
      </c>
      <c r="F853">
        <v>31</v>
      </c>
      <c r="G853">
        <v>0</v>
      </c>
      <c r="H853">
        <v>6.5</v>
      </c>
      <c r="I853">
        <v>77</v>
      </c>
      <c r="J853">
        <v>97</v>
      </c>
      <c r="K853">
        <v>10561238</v>
      </c>
      <c r="L853">
        <v>10000000</v>
      </c>
      <c r="M853" s="2">
        <f>VLOOKUP(A853,Sheet2!$A$1:G4577,2,0)</f>
        <v>36468</v>
      </c>
      <c r="N853" t="str">
        <f>VLOOKUP(A853,Sheet2!$A$1:G4577,3,0)</f>
        <v>Color</v>
      </c>
      <c r="O853" t="str">
        <f>VLOOKUP(A853,Sheet2!$A$1:G4577,4,0)</f>
        <v>Comedy</v>
      </c>
      <c r="P853" t="str">
        <f>VLOOKUP(A853,Sheet2!$A$1:G4577,5,0)</f>
        <v>English</v>
      </c>
      <c r="Q853" t="str">
        <f>VLOOKUP(A853,Sheet2!$A$1:G4577,6,0)</f>
        <v>Germany</v>
      </c>
      <c r="R853" t="str">
        <f>VLOOKUP(A853,Sheet2!$A$1:G4577,7,0)</f>
        <v>PG-13</v>
      </c>
      <c r="S853" t="str">
        <f>IF(Table1[[#This Row],[Language]]="English","English","Other language")</f>
        <v>English</v>
      </c>
      <c r="T853">
        <f>Table1[[#This Row],[Gross Revenue]]-Table1[[#This Row],[Budget]]</f>
        <v>561238</v>
      </c>
      <c r="U853" s="1">
        <f>(Table1[[#This Row],[Gross Revenue]]/Table1[[#This Row],[Budget]])-1</f>
        <v>5.6123799999999946E-2</v>
      </c>
      <c r="V853" t="str">
        <f t="shared" si="26"/>
        <v>90-110 minutes</v>
      </c>
      <c r="W853">
        <f>Table1[[#This Row],[Profit]]/Table1[[#This Row],[Budget]]</f>
        <v>5.6123800000000001E-2</v>
      </c>
      <c r="X853" s="22" t="str">
        <f>IF(L853="","",
IF(L853&lt;Predictability!$B$1,"Low",
IF(L853&lt;=Predictability!$B$2,"Mid","High")))</f>
        <v>Mid</v>
      </c>
      <c r="Y853" s="22">
        <f t="shared" si="27"/>
        <v>0</v>
      </c>
    </row>
    <row r="854" spans="1:25" x14ac:dyDescent="0.2">
      <c r="A854" t="s">
        <v>3971</v>
      </c>
      <c r="B854" t="s">
        <v>589</v>
      </c>
      <c r="C854" t="s">
        <v>1076</v>
      </c>
      <c r="D854">
        <v>8000</v>
      </c>
      <c r="E854">
        <v>11078</v>
      </c>
      <c r="F854">
        <v>22</v>
      </c>
      <c r="G854">
        <v>492</v>
      </c>
      <c r="H854">
        <v>5.6</v>
      </c>
      <c r="I854">
        <v>84</v>
      </c>
      <c r="J854">
        <v>96</v>
      </c>
      <c r="K854">
        <v>15427192</v>
      </c>
      <c r="L854">
        <v>16000000</v>
      </c>
      <c r="M854" s="2">
        <f>VLOOKUP(A854,Sheet2!$A$1:G4578,2,0)</f>
        <v>36698</v>
      </c>
      <c r="N854" t="str">
        <f>VLOOKUP(A854,Sheet2!$A$1:G4578,3,0)</f>
        <v>Color</v>
      </c>
      <c r="O854" t="str">
        <f>VLOOKUP(A854,Sheet2!$A$1:G4578,4,0)</f>
        <v>Comedy</v>
      </c>
      <c r="P854" t="str">
        <f>VLOOKUP(A854,Sheet2!$A$1:G4578,5,0)</f>
        <v>English</v>
      </c>
      <c r="Q854" t="str">
        <f>VLOOKUP(A854,Sheet2!$A$1:G4578,6,0)</f>
        <v>USA</v>
      </c>
      <c r="R854" t="str">
        <f>VLOOKUP(A854,Sheet2!$A$1:G4578,7,0)</f>
        <v>PG-13</v>
      </c>
      <c r="S854" t="str">
        <f>IF(Table1[[#This Row],[Language]]="English","English","Other language")</f>
        <v>English</v>
      </c>
      <c r="T854">
        <f>Table1[[#This Row],[Gross Revenue]]-Table1[[#This Row],[Budget]]</f>
        <v>-572808</v>
      </c>
      <c r="U854" s="1">
        <f>(Table1[[#This Row],[Gross Revenue]]/Table1[[#This Row],[Budget]])-1</f>
        <v>-3.5800500000000013E-2</v>
      </c>
      <c r="V854" t="str">
        <f t="shared" si="26"/>
        <v>90-110 minutes</v>
      </c>
      <c r="W854">
        <f>Table1[[#This Row],[Profit]]/Table1[[#This Row],[Budget]]</f>
        <v>-3.5800499999999999E-2</v>
      </c>
      <c r="X854" s="22" t="str">
        <f>IF(L854="","",
IF(L854&lt;Predictability!$B$1,"Low",
IF(L854&lt;=Predictability!$B$2,"Mid","High")))</f>
        <v>Mid</v>
      </c>
      <c r="Y854" s="22">
        <f t="shared" si="27"/>
        <v>0</v>
      </c>
    </row>
    <row r="855" spans="1:25" x14ac:dyDescent="0.2">
      <c r="A855" t="s">
        <v>4080</v>
      </c>
      <c r="B855" t="s">
        <v>1196</v>
      </c>
      <c r="C855" t="s">
        <v>966</v>
      </c>
      <c r="D855">
        <v>962</v>
      </c>
      <c r="E855">
        <v>2390</v>
      </c>
      <c r="F855">
        <v>30</v>
      </c>
      <c r="G855">
        <v>2000</v>
      </c>
      <c r="H855">
        <v>5.7</v>
      </c>
      <c r="I855">
        <v>64</v>
      </c>
      <c r="J855">
        <v>118</v>
      </c>
      <c r="K855">
        <v>56398162</v>
      </c>
      <c r="L855">
        <v>20000000</v>
      </c>
      <c r="M855" s="2">
        <f>VLOOKUP(A855,Sheet2!$A$1:G4579,2,0)</f>
        <v>37530</v>
      </c>
      <c r="N855" t="str">
        <f>VLOOKUP(A855,Sheet2!$A$1:G4579,3,0)</f>
        <v>Color</v>
      </c>
      <c r="O855" t="str">
        <f>VLOOKUP(A855,Sheet2!$A$1:G4579,4,0)</f>
        <v>Comedy</v>
      </c>
      <c r="P855" t="str">
        <f>VLOOKUP(A855,Sheet2!$A$1:G4579,5,0)</f>
        <v>English</v>
      </c>
      <c r="Q855" t="str">
        <f>VLOOKUP(A855,Sheet2!$A$1:G4579,6,0)</f>
        <v>USA</v>
      </c>
      <c r="R855" t="str">
        <f>VLOOKUP(A855,Sheet2!$A$1:G4579,7,0)</f>
        <v>PG-13</v>
      </c>
      <c r="S855" t="str">
        <f>IF(Table1[[#This Row],[Language]]="English","English","Other language")</f>
        <v>English</v>
      </c>
      <c r="T855">
        <f>Table1[[#This Row],[Gross Revenue]]-Table1[[#This Row],[Budget]]</f>
        <v>36398162</v>
      </c>
      <c r="U855" s="1">
        <f>(Table1[[#This Row],[Gross Revenue]]/Table1[[#This Row],[Budget]])-1</f>
        <v>1.8199081000000001</v>
      </c>
      <c r="V855" t="str">
        <f t="shared" si="26"/>
        <v>111-130 minutes</v>
      </c>
      <c r="W855">
        <f>Table1[[#This Row],[Profit]]/Table1[[#This Row],[Budget]]</f>
        <v>1.8199080999999999</v>
      </c>
      <c r="X855" s="22" t="str">
        <f>IF(L855="","",
IF(L855&lt;Predictability!$B$1,"Low",
IF(L855&lt;=Predictability!$B$2,"Mid","High")))</f>
        <v>Mid</v>
      </c>
      <c r="Y855" s="22">
        <f t="shared" si="27"/>
        <v>1</v>
      </c>
    </row>
    <row r="856" spans="1:25" x14ac:dyDescent="0.2">
      <c r="A856" t="s">
        <v>3913</v>
      </c>
      <c r="B856" t="s">
        <v>461</v>
      </c>
      <c r="C856" t="s">
        <v>1003</v>
      </c>
      <c r="D856">
        <v>3000</v>
      </c>
      <c r="E856">
        <v>6454</v>
      </c>
      <c r="F856">
        <v>8</v>
      </c>
      <c r="G856">
        <v>0</v>
      </c>
      <c r="H856">
        <v>5.5</v>
      </c>
      <c r="I856">
        <v>106</v>
      </c>
      <c r="J856">
        <v>83</v>
      </c>
      <c r="K856">
        <v>46729374</v>
      </c>
      <c r="L856">
        <v>13000000</v>
      </c>
      <c r="M856" s="2">
        <f>VLOOKUP(A856,Sheet2!$A$1:G4580,2,0)</f>
        <v>36586</v>
      </c>
      <c r="N856" t="str">
        <f>VLOOKUP(A856,Sheet2!$A$1:G4580,3,0)</f>
        <v>Color</v>
      </c>
      <c r="O856" t="str">
        <f>VLOOKUP(A856,Sheet2!$A$1:G4580,4,0)</f>
        <v>Comedy</v>
      </c>
      <c r="P856" t="str">
        <f>VLOOKUP(A856,Sheet2!$A$1:G4580,5,0)</f>
        <v>English</v>
      </c>
      <c r="Q856" t="str">
        <f>VLOOKUP(A856,Sheet2!$A$1:G4580,6,0)</f>
        <v>USA</v>
      </c>
      <c r="R856" t="str">
        <f>VLOOKUP(A856,Sheet2!$A$1:G4580,7,0)</f>
        <v>PG-13</v>
      </c>
      <c r="S856" t="str">
        <f>IF(Table1[[#This Row],[Language]]="English","English","Other language")</f>
        <v>English</v>
      </c>
      <c r="T856">
        <f>Table1[[#This Row],[Gross Revenue]]-Table1[[#This Row],[Budget]]</f>
        <v>33729374</v>
      </c>
      <c r="U856" s="1">
        <f>(Table1[[#This Row],[Gross Revenue]]/Table1[[#This Row],[Budget]])-1</f>
        <v>2.5945672307692309</v>
      </c>
      <c r="V856" t="str">
        <f t="shared" si="26"/>
        <v>&lt;90 minutes</v>
      </c>
      <c r="W856">
        <f>Table1[[#This Row],[Profit]]/Table1[[#This Row],[Budget]]</f>
        <v>2.5945672307692309</v>
      </c>
      <c r="X856" s="22" t="str">
        <f>IF(L856="","",
IF(L856&lt;Predictability!$B$1,"Low",
IF(L856&lt;=Predictability!$B$2,"Mid","High")))</f>
        <v>Mid</v>
      </c>
      <c r="Y856" s="22">
        <f t="shared" si="27"/>
        <v>1</v>
      </c>
    </row>
    <row r="857" spans="1:25" x14ac:dyDescent="0.2">
      <c r="A857" t="s">
        <v>3334</v>
      </c>
      <c r="B857" t="s">
        <v>153</v>
      </c>
      <c r="C857" t="s">
        <v>154</v>
      </c>
      <c r="D857">
        <v>3000</v>
      </c>
      <c r="E857">
        <v>5568</v>
      </c>
      <c r="F857">
        <v>37</v>
      </c>
      <c r="G857">
        <v>272</v>
      </c>
      <c r="H857">
        <v>3.8</v>
      </c>
      <c r="I857">
        <v>41</v>
      </c>
      <c r="J857">
        <v>77</v>
      </c>
      <c r="K857">
        <v>9694105</v>
      </c>
      <c r="L857">
        <v>22000000</v>
      </c>
      <c r="M857" s="2">
        <f>VLOOKUP(A857,Sheet2!$A$1:G4581,2,0)</f>
        <v>36304</v>
      </c>
      <c r="N857" t="str">
        <f>VLOOKUP(A857,Sheet2!$A$1:G4581,3,0)</f>
        <v>Color</v>
      </c>
      <c r="O857" t="str">
        <f>VLOOKUP(A857,Sheet2!$A$1:G4581,4,0)</f>
        <v>Comedy</v>
      </c>
      <c r="P857" t="str">
        <f>VLOOKUP(A857,Sheet2!$A$1:G4581,5,0)</f>
        <v>English</v>
      </c>
      <c r="Q857" t="str">
        <f>VLOOKUP(A857,Sheet2!$A$1:G4581,6,0)</f>
        <v>USA</v>
      </c>
      <c r="R857" t="str">
        <f>VLOOKUP(A857,Sheet2!$A$1:G4581,7,0)</f>
        <v>PG</v>
      </c>
      <c r="S857" t="str">
        <f>IF(Table1[[#This Row],[Language]]="English","English","Other language")</f>
        <v>English</v>
      </c>
      <c r="T857">
        <f>Table1[[#This Row],[Gross Revenue]]-Table1[[#This Row],[Budget]]</f>
        <v>-12305895</v>
      </c>
      <c r="U857" s="1">
        <f>(Table1[[#This Row],[Gross Revenue]]/Table1[[#This Row],[Budget]])-1</f>
        <v>-0.55935886363636356</v>
      </c>
      <c r="V857" t="str">
        <f t="shared" si="26"/>
        <v>&lt;90 minutes</v>
      </c>
      <c r="W857">
        <f>Table1[[#This Row],[Profit]]/Table1[[#This Row],[Budget]]</f>
        <v>-0.55935886363636367</v>
      </c>
      <c r="X857" s="22" t="str">
        <f>IF(L857="","",
IF(L857&lt;Predictability!$B$1,"Low",
IF(L857&lt;=Predictability!$B$2,"Mid","High")))</f>
        <v>Mid</v>
      </c>
      <c r="Y857" s="22">
        <f t="shared" si="27"/>
        <v>0</v>
      </c>
    </row>
    <row r="858" spans="1:25" x14ac:dyDescent="0.2">
      <c r="A858" t="s">
        <v>5240</v>
      </c>
      <c r="B858" t="s">
        <v>315</v>
      </c>
      <c r="C858" t="s">
        <v>1376</v>
      </c>
      <c r="D858">
        <v>21000</v>
      </c>
      <c r="E858">
        <v>23018</v>
      </c>
      <c r="F858">
        <v>480</v>
      </c>
      <c r="G858">
        <v>25000</v>
      </c>
      <c r="H858">
        <v>6.6</v>
      </c>
      <c r="I858">
        <v>307</v>
      </c>
      <c r="J858">
        <v>95</v>
      </c>
      <c r="K858">
        <v>100448498</v>
      </c>
      <c r="L858">
        <v>65000000</v>
      </c>
      <c r="M858" s="2">
        <f>VLOOKUP(A858,Sheet2!$A$1:G4582,2,0)</f>
        <v>40542</v>
      </c>
      <c r="N858" t="str">
        <f>VLOOKUP(A858,Sheet2!$A$1:G4582,3,0)</f>
        <v>Color</v>
      </c>
      <c r="O858" t="str">
        <f>VLOOKUP(A858,Sheet2!$A$1:G4582,4,0)</f>
        <v>Comedy</v>
      </c>
      <c r="P858" t="str">
        <f>VLOOKUP(A858,Sheet2!$A$1:G4582,5,0)</f>
        <v>English</v>
      </c>
      <c r="Q858" t="str">
        <f>VLOOKUP(A858,Sheet2!$A$1:G4582,6,0)</f>
        <v>USA</v>
      </c>
      <c r="R858" t="str">
        <f>VLOOKUP(A858,Sheet2!$A$1:G4582,7,0)</f>
        <v>R</v>
      </c>
      <c r="S858" t="str">
        <f>IF(Table1[[#This Row],[Language]]="English","English","Other language")</f>
        <v>English</v>
      </c>
      <c r="T858">
        <f>Table1[[#This Row],[Gross Revenue]]-Table1[[#This Row],[Budget]]</f>
        <v>35448498</v>
      </c>
      <c r="U858" s="1">
        <f>(Table1[[#This Row],[Gross Revenue]]/Table1[[#This Row],[Budget]])-1</f>
        <v>0.54536150769230773</v>
      </c>
      <c r="V858" t="str">
        <f t="shared" si="26"/>
        <v>90-110 minutes</v>
      </c>
      <c r="W858">
        <f>Table1[[#This Row],[Profit]]/Table1[[#This Row],[Budget]]</f>
        <v>0.54536150769230773</v>
      </c>
      <c r="X858" s="22" t="str">
        <f>IF(L858="","",
IF(L858&lt;Predictability!$B$1,"Low",
IF(L858&lt;=Predictability!$B$2,"Mid","High")))</f>
        <v>High</v>
      </c>
      <c r="Y858" s="22">
        <f t="shared" si="27"/>
        <v>1</v>
      </c>
    </row>
    <row r="859" spans="1:25" x14ac:dyDescent="0.2">
      <c r="A859" t="s">
        <v>5708</v>
      </c>
      <c r="B859" t="s">
        <v>2475</v>
      </c>
      <c r="C859" t="s">
        <v>2476</v>
      </c>
      <c r="D859">
        <v>469</v>
      </c>
      <c r="E859">
        <v>2037</v>
      </c>
      <c r="F859">
        <v>54</v>
      </c>
      <c r="G859">
        <v>403</v>
      </c>
      <c r="H859">
        <v>6.9</v>
      </c>
      <c r="I859">
        <v>32</v>
      </c>
      <c r="J859">
        <v>144</v>
      </c>
      <c r="K859">
        <v>20400000</v>
      </c>
      <c r="L859">
        <v>8000000</v>
      </c>
      <c r="M859" s="2">
        <f>VLOOKUP(A859,Sheet2!$A$1:G4583,2,0)</f>
        <v>16960</v>
      </c>
      <c r="N859" t="str">
        <f>VLOOKUP(A859,Sheet2!$A$1:G4583,3,0)</f>
        <v>Color</v>
      </c>
      <c r="O859" t="str">
        <f>VLOOKUP(A859,Sheet2!$A$1:G4583,4,0)</f>
        <v>Drama</v>
      </c>
      <c r="P859" t="str">
        <f>VLOOKUP(A859,Sheet2!$A$1:G4583,5,0)</f>
        <v>English</v>
      </c>
      <c r="Q859" t="str">
        <f>VLOOKUP(A859,Sheet2!$A$1:G4583,6,0)</f>
        <v>USA</v>
      </c>
      <c r="R859" t="str">
        <f>VLOOKUP(A859,Sheet2!$A$1:G4583,7,0)</f>
        <v>Unrated</v>
      </c>
      <c r="S859" t="str">
        <f>IF(Table1[[#This Row],[Language]]="English","English","Other language")</f>
        <v>English</v>
      </c>
      <c r="T859">
        <f>Table1[[#This Row],[Gross Revenue]]-Table1[[#This Row],[Budget]]</f>
        <v>12400000</v>
      </c>
      <c r="U859" s="1">
        <f>(Table1[[#This Row],[Gross Revenue]]/Table1[[#This Row],[Budget]])-1</f>
        <v>1.5499999999999998</v>
      </c>
      <c r="V859" t="str">
        <f t="shared" si="26"/>
        <v>131-150 minutes</v>
      </c>
      <c r="W859">
        <f>Table1[[#This Row],[Profit]]/Table1[[#This Row],[Budget]]</f>
        <v>1.55</v>
      </c>
      <c r="X859" s="22" t="str">
        <f>IF(L859="","",
IF(L859&lt;Predictability!$B$1,"Low",
IF(L859&lt;=Predictability!$B$2,"Mid","High")))</f>
        <v>Low</v>
      </c>
      <c r="Y859" s="22">
        <f t="shared" si="27"/>
        <v>1</v>
      </c>
    </row>
    <row r="860" spans="1:25" x14ac:dyDescent="0.2">
      <c r="A860" t="s">
        <v>4341</v>
      </c>
      <c r="B860" t="s">
        <v>63</v>
      </c>
      <c r="C860" t="s">
        <v>1457</v>
      </c>
      <c r="D860">
        <v>555</v>
      </c>
      <c r="E860">
        <v>1227</v>
      </c>
      <c r="F860">
        <v>28</v>
      </c>
      <c r="G860">
        <v>573</v>
      </c>
      <c r="H860">
        <v>6</v>
      </c>
      <c r="I860">
        <v>65</v>
      </c>
      <c r="J860">
        <v>112</v>
      </c>
      <c r="K860">
        <v>4734235</v>
      </c>
      <c r="L860">
        <v>15000000</v>
      </c>
      <c r="M860" s="2">
        <f>VLOOKUP(A860,Sheet2!$A$1:G4584,2,0)</f>
        <v>36686</v>
      </c>
      <c r="N860" t="str">
        <f>VLOOKUP(A860,Sheet2!$A$1:G4584,3,0)</f>
        <v>Color</v>
      </c>
      <c r="O860" t="str">
        <f>VLOOKUP(A860,Sheet2!$A$1:G4584,4,0)</f>
        <v>Comedy</v>
      </c>
      <c r="P860" t="str">
        <f>VLOOKUP(A860,Sheet2!$A$1:G4584,5,0)</f>
        <v>English</v>
      </c>
      <c r="Q860" t="str">
        <f>VLOOKUP(A860,Sheet2!$A$1:G4584,6,0)</f>
        <v>USA</v>
      </c>
      <c r="R860" t="str">
        <f>VLOOKUP(A860,Sheet2!$A$1:G4584,7,0)</f>
        <v>R</v>
      </c>
      <c r="S860" t="str">
        <f>IF(Table1[[#This Row],[Language]]="English","English","Other language")</f>
        <v>English</v>
      </c>
      <c r="T860">
        <f>Table1[[#This Row],[Gross Revenue]]-Table1[[#This Row],[Budget]]</f>
        <v>-10265765</v>
      </c>
      <c r="U860" s="1">
        <f>(Table1[[#This Row],[Gross Revenue]]/Table1[[#This Row],[Budget]])-1</f>
        <v>-0.68438433333333326</v>
      </c>
      <c r="V860" t="str">
        <f t="shared" si="26"/>
        <v>111-130 minutes</v>
      </c>
      <c r="W860">
        <f>Table1[[#This Row],[Profit]]/Table1[[#This Row],[Budget]]</f>
        <v>-0.68438433333333337</v>
      </c>
      <c r="X860" s="22" t="str">
        <f>IF(L860="","",
IF(L860&lt;Predictability!$B$1,"Low",
IF(L860&lt;=Predictability!$B$2,"Mid","High")))</f>
        <v>Mid</v>
      </c>
      <c r="Y860" s="22">
        <f t="shared" si="27"/>
        <v>0</v>
      </c>
    </row>
    <row r="861" spans="1:25" x14ac:dyDescent="0.2">
      <c r="A861" t="s">
        <v>6178</v>
      </c>
      <c r="B861" t="s">
        <v>2800</v>
      </c>
      <c r="C861" t="s">
        <v>2801</v>
      </c>
      <c r="D861">
        <v>706</v>
      </c>
      <c r="E861">
        <v>1579</v>
      </c>
      <c r="F861">
        <v>19</v>
      </c>
      <c r="G861">
        <v>0</v>
      </c>
      <c r="H861">
        <v>7.3</v>
      </c>
      <c r="I861">
        <v>38</v>
      </c>
      <c r="J861">
        <v>100</v>
      </c>
      <c r="K861">
        <v>860002</v>
      </c>
      <c r="L861">
        <v>12000000</v>
      </c>
      <c r="M861" s="2">
        <f>VLOOKUP(A861,Sheet2!$A$1:G4585,2,0)</f>
        <v>38397</v>
      </c>
      <c r="N861" t="str">
        <f>VLOOKUP(A861,Sheet2!$A$1:G4585,3,0)</f>
        <v>Color</v>
      </c>
      <c r="O861" t="str">
        <f>VLOOKUP(A861,Sheet2!$A$1:G4585,4,0)</f>
        <v>Adventure</v>
      </c>
      <c r="P861" t="str">
        <f>VLOOKUP(A861,Sheet2!$A$1:G4585,5,0)</f>
        <v>English</v>
      </c>
      <c r="Q861" t="str">
        <f>VLOOKUP(A861,Sheet2!$A$1:G4585,6,0)</f>
        <v>USA</v>
      </c>
      <c r="R861" t="str">
        <f>VLOOKUP(A861,Sheet2!$A$1:G4585,7,0)</f>
        <v>PG</v>
      </c>
      <c r="S861" t="str">
        <f>IF(Table1[[#This Row],[Language]]="English","English","Other language")</f>
        <v>English</v>
      </c>
      <c r="T861">
        <f>Table1[[#This Row],[Gross Revenue]]-Table1[[#This Row],[Budget]]</f>
        <v>-11139998</v>
      </c>
      <c r="U861" s="1">
        <f>(Table1[[#This Row],[Gross Revenue]]/Table1[[#This Row],[Budget]])-1</f>
        <v>-0.92833316666666665</v>
      </c>
      <c r="V861" t="str">
        <f t="shared" si="26"/>
        <v>90-110 minutes</v>
      </c>
      <c r="W861">
        <f>Table1[[#This Row],[Profit]]/Table1[[#This Row],[Budget]]</f>
        <v>-0.92833316666666665</v>
      </c>
      <c r="X861" s="22" t="str">
        <f>IF(L861="","",
IF(L861&lt;Predictability!$B$1,"Low",
IF(L861&lt;=Predictability!$B$2,"Mid","High")))</f>
        <v>Mid</v>
      </c>
      <c r="Y861" s="22">
        <f t="shared" si="27"/>
        <v>0</v>
      </c>
    </row>
    <row r="862" spans="1:25" x14ac:dyDescent="0.2">
      <c r="A862" t="s">
        <v>6291</v>
      </c>
      <c r="B862" t="s">
        <v>1806</v>
      </c>
      <c r="C862" t="s">
        <v>2848</v>
      </c>
      <c r="D862">
        <v>879</v>
      </c>
      <c r="E862">
        <v>2985</v>
      </c>
      <c r="F862">
        <v>137</v>
      </c>
      <c r="G862">
        <v>0</v>
      </c>
      <c r="H862">
        <v>7.3</v>
      </c>
      <c r="I862">
        <v>84</v>
      </c>
      <c r="J862">
        <v>113</v>
      </c>
      <c r="K862">
        <v>127175354</v>
      </c>
      <c r="L862">
        <v>16000000</v>
      </c>
      <c r="M862" s="2">
        <f>VLOOKUP(A862,Sheet2!$A$1:G4586,2,0)</f>
        <v>34598</v>
      </c>
      <c r="N862" t="str">
        <f>VLOOKUP(A862,Sheet2!$A$1:G4586,3,0)</f>
        <v>Color</v>
      </c>
      <c r="O862" t="str">
        <f>VLOOKUP(A862,Sheet2!$A$1:G4586,4,0)</f>
        <v>Comedy</v>
      </c>
      <c r="P862" t="str">
        <f>VLOOKUP(A862,Sheet2!$A$1:G4586,5,0)</f>
        <v>English</v>
      </c>
      <c r="Q862" t="str">
        <f>VLOOKUP(A862,Sheet2!$A$1:G4586,6,0)</f>
        <v>USA</v>
      </c>
      <c r="R862" t="str">
        <f>VLOOKUP(A862,Sheet2!$A$1:G4586,7,0)</f>
        <v>PG-13</v>
      </c>
      <c r="S862" t="str">
        <f>IF(Table1[[#This Row],[Language]]="English","English","Other language")</f>
        <v>English</v>
      </c>
      <c r="T862">
        <f>Table1[[#This Row],[Gross Revenue]]-Table1[[#This Row],[Budget]]</f>
        <v>111175354</v>
      </c>
      <c r="U862" s="1">
        <f>(Table1[[#This Row],[Gross Revenue]]/Table1[[#This Row],[Budget]])-1</f>
        <v>6.9484596249999999</v>
      </c>
      <c r="V862" t="str">
        <f t="shared" si="26"/>
        <v>111-130 minutes</v>
      </c>
      <c r="W862">
        <f>Table1[[#This Row],[Profit]]/Table1[[#This Row],[Budget]]</f>
        <v>6.9484596249999999</v>
      </c>
      <c r="X862" s="22" t="str">
        <f>IF(L862="","",
IF(L862&lt;Predictability!$B$1,"Low",
IF(L862&lt;=Predictability!$B$2,"Mid","High")))</f>
        <v>Mid</v>
      </c>
      <c r="Y862" s="22">
        <f t="shared" si="27"/>
        <v>1</v>
      </c>
    </row>
    <row r="863" spans="1:25" x14ac:dyDescent="0.2">
      <c r="A863" t="s">
        <v>4077</v>
      </c>
      <c r="B863" t="s">
        <v>588</v>
      </c>
      <c r="C863" t="s">
        <v>1193</v>
      </c>
      <c r="D863">
        <v>13000</v>
      </c>
      <c r="E863">
        <v>16179</v>
      </c>
      <c r="F863">
        <v>101</v>
      </c>
      <c r="G863">
        <v>55000</v>
      </c>
      <c r="H863">
        <v>5.7</v>
      </c>
      <c r="I863">
        <v>218</v>
      </c>
      <c r="J863">
        <v>109</v>
      </c>
      <c r="K863">
        <v>86208010</v>
      </c>
      <c r="L863">
        <v>35000000</v>
      </c>
      <c r="M863" s="2">
        <f>VLOOKUP(A863,Sheet2!$A$1:G4587,2,0)</f>
        <v>41896</v>
      </c>
      <c r="N863" t="str">
        <f>VLOOKUP(A863,Sheet2!$A$1:G4587,3,0)</f>
        <v>Color</v>
      </c>
      <c r="O863" t="str">
        <f>VLOOKUP(A863,Sheet2!$A$1:G4587,4,0)</f>
        <v>Comedy</v>
      </c>
      <c r="P863" t="str">
        <f>VLOOKUP(A863,Sheet2!$A$1:G4587,5,0)</f>
        <v>English</v>
      </c>
      <c r="Q863" t="str">
        <f>VLOOKUP(A863,Sheet2!$A$1:G4587,6,0)</f>
        <v>USA</v>
      </c>
      <c r="R863" t="str">
        <f>VLOOKUP(A863,Sheet2!$A$1:G4587,7,0)</f>
        <v>PG-13</v>
      </c>
      <c r="S863" t="str">
        <f>IF(Table1[[#This Row],[Language]]="English","English","Other language")</f>
        <v>English</v>
      </c>
      <c r="T863">
        <f>Table1[[#This Row],[Gross Revenue]]-Table1[[#This Row],[Budget]]</f>
        <v>51208010</v>
      </c>
      <c r="U863" s="1">
        <f>(Table1[[#This Row],[Gross Revenue]]/Table1[[#This Row],[Budget]])-1</f>
        <v>1.4630860000000001</v>
      </c>
      <c r="V863" t="str">
        <f t="shared" si="26"/>
        <v>90-110 minutes</v>
      </c>
      <c r="W863">
        <f>Table1[[#This Row],[Profit]]/Table1[[#This Row],[Budget]]</f>
        <v>1.4630860000000001</v>
      </c>
      <c r="X863" s="22" t="str">
        <f>IF(L863="","",
IF(L863&lt;Predictability!$B$1,"Low",
IF(L863&lt;=Predictability!$B$2,"Mid","High")))</f>
        <v>Mid</v>
      </c>
      <c r="Y863" s="22">
        <f t="shared" si="27"/>
        <v>1</v>
      </c>
    </row>
    <row r="864" spans="1:25" x14ac:dyDescent="0.2">
      <c r="A864" t="s">
        <v>3307</v>
      </c>
      <c r="B864" t="s">
        <v>103</v>
      </c>
      <c r="C864" t="s">
        <v>104</v>
      </c>
      <c r="D864">
        <v>577</v>
      </c>
      <c r="E864">
        <v>1653</v>
      </c>
      <c r="F864">
        <v>14</v>
      </c>
      <c r="G864">
        <v>1000</v>
      </c>
      <c r="H864">
        <v>3.4</v>
      </c>
      <c r="I864">
        <v>85</v>
      </c>
      <c r="J864">
        <v>85</v>
      </c>
      <c r="K864">
        <v>26096584</v>
      </c>
      <c r="L864">
        <v>19000000</v>
      </c>
      <c r="M864" s="2">
        <f>VLOOKUP(A864,Sheet2!$A$1:G4588,2,0)</f>
        <v>37839</v>
      </c>
      <c r="N864" t="str">
        <f>VLOOKUP(A864,Sheet2!$A$1:G4588,3,0)</f>
        <v>Color</v>
      </c>
      <c r="O864" t="str">
        <f>VLOOKUP(A864,Sheet2!$A$1:G4588,4,0)</f>
        <v>Comedy</v>
      </c>
      <c r="P864" t="str">
        <f>VLOOKUP(A864,Sheet2!$A$1:G4588,5,0)</f>
        <v>English</v>
      </c>
      <c r="Q864" t="str">
        <f>VLOOKUP(A864,Sheet2!$A$1:G4588,6,0)</f>
        <v>USA</v>
      </c>
      <c r="R864" t="str">
        <f>VLOOKUP(A864,Sheet2!$A$1:G4588,7,0)</f>
        <v>PG-13</v>
      </c>
      <c r="S864" t="str">
        <f>IF(Table1[[#This Row],[Language]]="English","English","Other language")</f>
        <v>English</v>
      </c>
      <c r="T864">
        <f>Table1[[#This Row],[Gross Revenue]]-Table1[[#This Row],[Budget]]</f>
        <v>7096584</v>
      </c>
      <c r="U864" s="1">
        <f>(Table1[[#This Row],[Gross Revenue]]/Table1[[#This Row],[Budget]])-1</f>
        <v>0.37350442105263149</v>
      </c>
      <c r="V864" t="str">
        <f t="shared" si="26"/>
        <v>&lt;90 minutes</v>
      </c>
      <c r="W864">
        <f>Table1[[#This Row],[Profit]]/Table1[[#This Row],[Budget]]</f>
        <v>0.3735044210526316</v>
      </c>
      <c r="X864" s="22" t="str">
        <f>IF(L864="","",
IF(L864&lt;Predictability!$B$1,"Low",
IF(L864&lt;=Predictability!$B$2,"Mid","High")))</f>
        <v>Mid</v>
      </c>
      <c r="Y864" s="22">
        <f t="shared" si="27"/>
        <v>0</v>
      </c>
    </row>
    <row r="865" spans="1:25" x14ac:dyDescent="0.2">
      <c r="A865" t="s">
        <v>5192</v>
      </c>
      <c r="B865" t="s">
        <v>2155</v>
      </c>
      <c r="C865" t="s">
        <v>2156</v>
      </c>
      <c r="D865">
        <v>913</v>
      </c>
      <c r="E865">
        <v>2449</v>
      </c>
      <c r="F865">
        <v>0</v>
      </c>
      <c r="G865">
        <v>11000</v>
      </c>
      <c r="H865">
        <v>6.6</v>
      </c>
      <c r="I865">
        <v>144</v>
      </c>
      <c r="J865">
        <v>177</v>
      </c>
      <c r="K865">
        <v>27400000</v>
      </c>
      <c r="L865">
        <v>40000000</v>
      </c>
      <c r="M865" s="2">
        <f>VLOOKUP(A865,Sheet2!$A$1:G4589,2,0)</f>
        <v>30935</v>
      </c>
      <c r="N865" t="str">
        <f>VLOOKUP(A865,Sheet2!$A$1:G4589,3,0)</f>
        <v>Color</v>
      </c>
      <c r="O865" t="str">
        <f>VLOOKUP(A865,Sheet2!$A$1:G4589,4,0)</f>
        <v>Action</v>
      </c>
      <c r="P865" t="str">
        <f>VLOOKUP(A865,Sheet2!$A$1:G4589,5,0)</f>
        <v>English</v>
      </c>
      <c r="Q865" t="str">
        <f>VLOOKUP(A865,Sheet2!$A$1:G4589,6,0)</f>
        <v>USA</v>
      </c>
      <c r="R865" t="str">
        <f>VLOOKUP(A865,Sheet2!$A$1:G4589,7,0)</f>
        <v>PG-13</v>
      </c>
      <c r="S865" t="str">
        <f>IF(Table1[[#This Row],[Language]]="English","English","Other language")</f>
        <v>English</v>
      </c>
      <c r="T865">
        <f>Table1[[#This Row],[Gross Revenue]]-Table1[[#This Row],[Budget]]</f>
        <v>-12600000</v>
      </c>
      <c r="U865" s="1">
        <f>(Table1[[#This Row],[Gross Revenue]]/Table1[[#This Row],[Budget]])-1</f>
        <v>-0.31499999999999995</v>
      </c>
      <c r="V865" t="str">
        <f t="shared" si="26"/>
        <v>&gt;150 minutes</v>
      </c>
      <c r="W865">
        <f>Table1[[#This Row],[Profit]]/Table1[[#This Row],[Budget]]</f>
        <v>-0.315</v>
      </c>
      <c r="X865" s="22" t="str">
        <f>IF(L865="","",
IF(L865&lt;Predictability!$B$1,"Low",
IF(L865&lt;=Predictability!$B$2,"Mid","High")))</f>
        <v>Mid</v>
      </c>
      <c r="Y865" s="22">
        <f t="shared" si="27"/>
        <v>0</v>
      </c>
    </row>
    <row r="866" spans="1:25" x14ac:dyDescent="0.2">
      <c r="A866" t="s">
        <v>4112</v>
      </c>
      <c r="B866" t="s">
        <v>1236</v>
      </c>
      <c r="C866" t="s">
        <v>1237</v>
      </c>
      <c r="D866">
        <v>1000</v>
      </c>
      <c r="E866">
        <v>3096</v>
      </c>
      <c r="F866">
        <v>0</v>
      </c>
      <c r="G866">
        <v>0</v>
      </c>
      <c r="H866">
        <v>5.8</v>
      </c>
      <c r="I866">
        <v>78</v>
      </c>
      <c r="J866">
        <v>89</v>
      </c>
      <c r="K866">
        <v>9652000</v>
      </c>
      <c r="L866">
        <v>40000000</v>
      </c>
      <c r="M866" s="2">
        <f>VLOOKUP(A866,Sheet2!$A$1:G4590,2,0)</f>
        <v>37669</v>
      </c>
      <c r="N866" t="str">
        <f>VLOOKUP(A866,Sheet2!$A$1:G4590,3,0)</f>
        <v>Color</v>
      </c>
      <c r="O866" t="str">
        <f>VLOOKUP(A866,Sheet2!$A$1:G4590,4,0)</f>
        <v>Comedy</v>
      </c>
      <c r="P866" t="str">
        <f>VLOOKUP(A866,Sheet2!$A$1:G4590,5,0)</f>
        <v>English</v>
      </c>
      <c r="Q866" t="str">
        <f>VLOOKUP(A866,Sheet2!$A$1:G4590,6,0)</f>
        <v>USA</v>
      </c>
      <c r="R866" t="str">
        <f>VLOOKUP(A866,Sheet2!$A$1:G4590,7,0)</f>
        <v>PG-13</v>
      </c>
      <c r="S866" t="str">
        <f>IF(Table1[[#This Row],[Language]]="English","English","Other language")</f>
        <v>English</v>
      </c>
      <c r="T866">
        <f>Table1[[#This Row],[Gross Revenue]]-Table1[[#This Row],[Budget]]</f>
        <v>-30348000</v>
      </c>
      <c r="U866" s="1">
        <f>(Table1[[#This Row],[Gross Revenue]]/Table1[[#This Row],[Budget]])-1</f>
        <v>-0.75870000000000004</v>
      </c>
      <c r="V866" t="str">
        <f t="shared" si="26"/>
        <v>&lt;90 minutes</v>
      </c>
      <c r="W866">
        <f>Table1[[#This Row],[Profit]]/Table1[[#This Row],[Budget]]</f>
        <v>-0.75870000000000004</v>
      </c>
      <c r="X866" s="22" t="str">
        <f>IF(L866="","",
IF(L866&lt;Predictability!$B$1,"Low",
IF(L866&lt;=Predictability!$B$2,"Mid","High")))</f>
        <v>Mid</v>
      </c>
      <c r="Y866" s="22">
        <f t="shared" si="27"/>
        <v>0</v>
      </c>
    </row>
    <row r="867" spans="1:25" x14ac:dyDescent="0.2">
      <c r="A867" t="s">
        <v>4607</v>
      </c>
      <c r="B867" t="s">
        <v>433</v>
      </c>
      <c r="C867" t="s">
        <v>1696</v>
      </c>
      <c r="D867">
        <v>8000</v>
      </c>
      <c r="E867">
        <v>10623</v>
      </c>
      <c r="F867">
        <v>209</v>
      </c>
      <c r="G867">
        <v>0</v>
      </c>
      <c r="H867">
        <v>6.2</v>
      </c>
      <c r="I867">
        <v>211</v>
      </c>
      <c r="J867">
        <v>125</v>
      </c>
      <c r="K867">
        <v>40559930</v>
      </c>
      <c r="L867">
        <v>60000000</v>
      </c>
      <c r="M867" s="2">
        <f>VLOOKUP(A867,Sheet2!$A$1:G4591,2,0)</f>
        <v>39856</v>
      </c>
      <c r="N867" t="str">
        <f>VLOOKUP(A867,Sheet2!$A$1:G4591,3,0)</f>
        <v>Color</v>
      </c>
      <c r="O867" t="str">
        <f>VLOOKUP(A867,Sheet2!$A$1:G4591,4,0)</f>
        <v>Comedy</v>
      </c>
      <c r="P867" t="str">
        <f>VLOOKUP(A867,Sheet2!$A$1:G4591,5,0)</f>
        <v>English</v>
      </c>
      <c r="Q867" t="str">
        <f>VLOOKUP(A867,Sheet2!$A$1:G4591,6,0)</f>
        <v>USA</v>
      </c>
      <c r="R867" t="str">
        <f>VLOOKUP(A867,Sheet2!$A$1:G4591,7,0)</f>
        <v>PG-13</v>
      </c>
      <c r="S867" t="str">
        <f>IF(Table1[[#This Row],[Language]]="English","English","Other language")</f>
        <v>English</v>
      </c>
      <c r="T867">
        <f>Table1[[#This Row],[Gross Revenue]]-Table1[[#This Row],[Budget]]</f>
        <v>-19440070</v>
      </c>
      <c r="U867" s="1">
        <f>(Table1[[#This Row],[Gross Revenue]]/Table1[[#This Row],[Budget]])-1</f>
        <v>-0.32400116666666667</v>
      </c>
      <c r="V867" t="str">
        <f t="shared" si="26"/>
        <v>111-130 minutes</v>
      </c>
      <c r="W867">
        <f>Table1[[#This Row],[Profit]]/Table1[[#This Row],[Budget]]</f>
        <v>-0.32400116666666667</v>
      </c>
      <c r="X867" s="22" t="str">
        <f>IF(L867="","",
IF(L867&lt;Predictability!$B$1,"Low",
IF(L867&lt;=Predictability!$B$2,"Mid","High")))</f>
        <v>High</v>
      </c>
      <c r="Y867" s="22">
        <f t="shared" si="27"/>
        <v>0</v>
      </c>
    </row>
    <row r="868" spans="1:25" x14ac:dyDescent="0.2">
      <c r="A868" t="s">
        <v>3607</v>
      </c>
      <c r="B868" t="s">
        <v>610</v>
      </c>
      <c r="C868" t="s">
        <v>611</v>
      </c>
      <c r="D868">
        <v>403</v>
      </c>
      <c r="E868">
        <v>1577</v>
      </c>
      <c r="F868">
        <v>14</v>
      </c>
      <c r="G868">
        <v>0</v>
      </c>
      <c r="H868">
        <v>5.0999999999999996</v>
      </c>
      <c r="I868">
        <v>138</v>
      </c>
      <c r="J868">
        <v>107</v>
      </c>
      <c r="K868">
        <v>1183354</v>
      </c>
      <c r="L868">
        <v>20000000</v>
      </c>
      <c r="M868" s="2">
        <f>VLOOKUP(A868,Sheet2!$A$1:G4592,2,0)</f>
        <v>40383</v>
      </c>
      <c r="N868" t="str">
        <f>VLOOKUP(A868,Sheet2!$A$1:G4592,3,0)</f>
        <v>Color</v>
      </c>
      <c r="O868" t="str">
        <f>VLOOKUP(A868,Sheet2!$A$1:G4592,4,0)</f>
        <v>Action</v>
      </c>
      <c r="P868" t="str">
        <f>VLOOKUP(A868,Sheet2!$A$1:G4592,5,0)</f>
        <v>English</v>
      </c>
      <c r="Q868" t="str">
        <f>VLOOKUP(A868,Sheet2!$A$1:G4592,6,0)</f>
        <v>USA</v>
      </c>
      <c r="R868" t="str">
        <f>VLOOKUP(A868,Sheet2!$A$1:G4592,7,0)</f>
        <v>PG-13</v>
      </c>
      <c r="S868" t="str">
        <f>IF(Table1[[#This Row],[Language]]="English","English","Other language")</f>
        <v>English</v>
      </c>
      <c r="T868">
        <f>Table1[[#This Row],[Gross Revenue]]-Table1[[#This Row],[Budget]]</f>
        <v>-18816646</v>
      </c>
      <c r="U868" s="1">
        <f>(Table1[[#This Row],[Gross Revenue]]/Table1[[#This Row],[Budget]])-1</f>
        <v>-0.94083229999999995</v>
      </c>
      <c r="V868" t="str">
        <f t="shared" si="26"/>
        <v>90-110 minutes</v>
      </c>
      <c r="W868">
        <f>Table1[[#This Row],[Profit]]/Table1[[#This Row],[Budget]]</f>
        <v>-0.94083229999999995</v>
      </c>
      <c r="X868" s="22" t="str">
        <f>IF(L868="","",
IF(L868&lt;Predictability!$B$1,"Low",
IF(L868&lt;=Predictability!$B$2,"Mid","High")))</f>
        <v>Mid</v>
      </c>
      <c r="Y868" s="22">
        <f t="shared" si="27"/>
        <v>0</v>
      </c>
    </row>
    <row r="869" spans="1:25" x14ac:dyDescent="0.2">
      <c r="A869" t="s">
        <v>5199</v>
      </c>
      <c r="B869" t="s">
        <v>287</v>
      </c>
      <c r="C869" t="s">
        <v>752</v>
      </c>
      <c r="D869">
        <v>489</v>
      </c>
      <c r="E869">
        <v>539</v>
      </c>
      <c r="F869">
        <v>269</v>
      </c>
      <c r="G869">
        <v>26</v>
      </c>
      <c r="H869">
        <v>6.6</v>
      </c>
      <c r="I869">
        <v>23</v>
      </c>
      <c r="J869">
        <v>89</v>
      </c>
      <c r="K869">
        <v>2223990</v>
      </c>
      <c r="L869">
        <v>3000000</v>
      </c>
      <c r="M869" s="2">
        <f>VLOOKUP(A869,Sheet2!$A$1:G4593,2,0)</f>
        <v>37655</v>
      </c>
      <c r="N869" t="str">
        <f>VLOOKUP(A869,Sheet2!$A$1:G4593,3,0)</f>
        <v>Color</v>
      </c>
      <c r="O869" t="str">
        <f>VLOOKUP(A869,Sheet2!$A$1:G4593,4,0)</f>
        <v>Comedy</v>
      </c>
      <c r="P869" t="str">
        <f>VLOOKUP(A869,Sheet2!$A$1:G4593,5,0)</f>
        <v>English</v>
      </c>
      <c r="Q869" t="str">
        <f>VLOOKUP(A869,Sheet2!$A$1:G4593,6,0)</f>
        <v>USA</v>
      </c>
      <c r="R869" t="str">
        <f>VLOOKUP(A869,Sheet2!$A$1:G4593,7,0)</f>
        <v>R</v>
      </c>
      <c r="S869" t="str">
        <f>IF(Table1[[#This Row],[Language]]="English","English","Other language")</f>
        <v>English</v>
      </c>
      <c r="T869">
        <f>Table1[[#This Row],[Gross Revenue]]-Table1[[#This Row],[Budget]]</f>
        <v>-776010</v>
      </c>
      <c r="U869" s="1">
        <f>(Table1[[#This Row],[Gross Revenue]]/Table1[[#This Row],[Budget]])-1</f>
        <v>-0.25866999999999996</v>
      </c>
      <c r="V869" t="str">
        <f t="shared" si="26"/>
        <v>&lt;90 minutes</v>
      </c>
      <c r="W869">
        <f>Table1[[#This Row],[Profit]]/Table1[[#This Row],[Budget]]</f>
        <v>-0.25867000000000001</v>
      </c>
      <c r="X869" s="22" t="str">
        <f>IF(L869="","",
IF(L869&lt;Predictability!$B$1,"Low",
IF(L869&lt;=Predictability!$B$2,"Mid","High")))</f>
        <v>Low</v>
      </c>
      <c r="Y869" s="22">
        <f t="shared" si="27"/>
        <v>0</v>
      </c>
    </row>
    <row r="870" spans="1:25" x14ac:dyDescent="0.2">
      <c r="A870" t="s">
        <v>6818</v>
      </c>
      <c r="B870" t="s">
        <v>1329</v>
      </c>
      <c r="C870" t="s">
        <v>1734</v>
      </c>
      <c r="D870">
        <v>861</v>
      </c>
      <c r="E870">
        <v>2811</v>
      </c>
      <c r="F870">
        <v>14000</v>
      </c>
      <c r="G870">
        <v>34000</v>
      </c>
      <c r="H870">
        <v>7.9</v>
      </c>
      <c r="I870">
        <v>215</v>
      </c>
      <c r="J870">
        <v>120</v>
      </c>
      <c r="K870">
        <v>434949459</v>
      </c>
      <c r="L870">
        <v>10500000</v>
      </c>
      <c r="M870" s="2">
        <f>VLOOKUP(A870,Sheet2!$A$1:G4594,2,0)</f>
        <v>30248</v>
      </c>
      <c r="N870" t="str">
        <f>VLOOKUP(A870,Sheet2!$A$1:G4594,3,0)</f>
        <v>Color</v>
      </c>
      <c r="O870" t="str">
        <f>VLOOKUP(A870,Sheet2!$A$1:G4594,4,0)</f>
        <v>Family</v>
      </c>
      <c r="P870" t="str">
        <f>VLOOKUP(A870,Sheet2!$A$1:G4594,5,0)</f>
        <v>English</v>
      </c>
      <c r="Q870" t="str">
        <f>VLOOKUP(A870,Sheet2!$A$1:G4594,6,0)</f>
        <v>USA</v>
      </c>
      <c r="R870" t="str">
        <f>VLOOKUP(A870,Sheet2!$A$1:G4594,7,0)</f>
        <v>PG</v>
      </c>
      <c r="S870" t="str">
        <f>IF(Table1[[#This Row],[Language]]="English","English","Other language")</f>
        <v>English</v>
      </c>
      <c r="T870">
        <f>Table1[[#This Row],[Gross Revenue]]-Table1[[#This Row],[Budget]]</f>
        <v>424449459</v>
      </c>
      <c r="U870" s="1">
        <f>(Table1[[#This Row],[Gross Revenue]]/Table1[[#This Row],[Budget]])-1</f>
        <v>40.423757999999999</v>
      </c>
      <c r="V870" t="str">
        <f t="shared" si="26"/>
        <v>111-130 minutes</v>
      </c>
      <c r="W870">
        <f>Table1[[#This Row],[Profit]]/Table1[[#This Row],[Budget]]</f>
        <v>40.423757999999999</v>
      </c>
      <c r="X870" s="22" t="str">
        <f>IF(L870="","",
IF(L870&lt;Predictability!$B$1,"Low",
IF(L870&lt;=Predictability!$B$2,"Mid","High")))</f>
        <v>Mid</v>
      </c>
      <c r="Y870" s="22">
        <f t="shared" si="27"/>
        <v>1</v>
      </c>
    </row>
    <row r="871" spans="1:25" x14ac:dyDescent="0.2">
      <c r="A871" t="s">
        <v>5229</v>
      </c>
      <c r="B871" t="s">
        <v>148</v>
      </c>
      <c r="C871" t="s">
        <v>1584</v>
      </c>
      <c r="D871">
        <v>3000</v>
      </c>
      <c r="E871">
        <v>5637</v>
      </c>
      <c r="F871">
        <v>154</v>
      </c>
      <c r="G871">
        <v>0</v>
      </c>
      <c r="H871">
        <v>6.6</v>
      </c>
      <c r="I871">
        <v>215</v>
      </c>
      <c r="J871">
        <v>118</v>
      </c>
      <c r="K871">
        <v>101111837</v>
      </c>
      <c r="L871">
        <v>80000000</v>
      </c>
      <c r="M871" s="2">
        <f>VLOOKUP(A871,Sheet2!$A$1:G4595,2,0)</f>
        <v>39784</v>
      </c>
      <c r="N871" t="str">
        <f>VLOOKUP(A871,Sheet2!$A$1:G4595,3,0)</f>
        <v>Color</v>
      </c>
      <c r="O871" t="str">
        <f>VLOOKUP(A871,Sheet2!$A$1:G4595,4,0)</f>
        <v>Action</v>
      </c>
      <c r="P871" t="str">
        <f>VLOOKUP(A871,Sheet2!$A$1:G4595,5,0)</f>
        <v>English</v>
      </c>
      <c r="Q871" t="str">
        <f>VLOOKUP(A871,Sheet2!$A$1:G4595,6,0)</f>
        <v>USA</v>
      </c>
      <c r="R871" t="str">
        <f>VLOOKUP(A871,Sheet2!$A$1:G4595,7,0)</f>
        <v>PG-13</v>
      </c>
      <c r="S871" t="str">
        <f>IF(Table1[[#This Row],[Language]]="English","English","Other language")</f>
        <v>English</v>
      </c>
      <c r="T871">
        <f>Table1[[#This Row],[Gross Revenue]]-Table1[[#This Row],[Budget]]</f>
        <v>21111837</v>
      </c>
      <c r="U871" s="1">
        <f>(Table1[[#This Row],[Gross Revenue]]/Table1[[#This Row],[Budget]])-1</f>
        <v>0.26389796249999997</v>
      </c>
      <c r="V871" t="str">
        <f t="shared" si="26"/>
        <v>111-130 minutes</v>
      </c>
      <c r="W871">
        <f>Table1[[#This Row],[Profit]]/Table1[[#This Row],[Budget]]</f>
        <v>0.26389796250000003</v>
      </c>
      <c r="X871" s="22" t="str">
        <f>IF(L871="","",
IF(L871&lt;Predictability!$B$1,"Low",
IF(L871&lt;=Predictability!$B$2,"Mid","High")))</f>
        <v>High</v>
      </c>
      <c r="Y871" s="22">
        <f t="shared" si="27"/>
        <v>0</v>
      </c>
    </row>
    <row r="872" spans="1:25" x14ac:dyDescent="0.2">
      <c r="A872" t="s">
        <v>4183</v>
      </c>
      <c r="B872" t="s">
        <v>1301</v>
      </c>
      <c r="C872" t="s">
        <v>1302</v>
      </c>
      <c r="D872">
        <v>803</v>
      </c>
      <c r="E872">
        <v>1921</v>
      </c>
      <c r="F872">
        <v>13</v>
      </c>
      <c r="G872">
        <v>0</v>
      </c>
      <c r="H872">
        <v>5.8</v>
      </c>
      <c r="I872">
        <v>112</v>
      </c>
      <c r="J872">
        <v>91</v>
      </c>
      <c r="K872">
        <v>38916903</v>
      </c>
      <c r="L872">
        <v>13000000</v>
      </c>
      <c r="M872" s="2">
        <f>VLOOKUP(A872,Sheet2!$A$1:G4596,2,0)</f>
        <v>41777</v>
      </c>
      <c r="N872" t="str">
        <f>VLOOKUP(A872,Sheet2!$A$1:G4596,3,0)</f>
        <v>Color</v>
      </c>
      <c r="O872" t="str">
        <f>VLOOKUP(A872,Sheet2!$A$1:G4596,4,0)</f>
        <v>Adventure</v>
      </c>
      <c r="P872" t="str">
        <f>VLOOKUP(A872,Sheet2!$A$1:G4596,5,0)</f>
        <v>English</v>
      </c>
      <c r="Q872" t="str">
        <f>VLOOKUP(A872,Sheet2!$A$1:G4596,6,0)</f>
        <v>USA</v>
      </c>
      <c r="R872" t="str">
        <f>VLOOKUP(A872,Sheet2!$A$1:G4596,7,0)</f>
        <v>PG</v>
      </c>
      <c r="S872" t="str">
        <f>IF(Table1[[#This Row],[Language]]="English","English","Other language")</f>
        <v>English</v>
      </c>
      <c r="T872">
        <f>Table1[[#This Row],[Gross Revenue]]-Table1[[#This Row],[Budget]]</f>
        <v>25916903</v>
      </c>
      <c r="U872" s="1">
        <f>(Table1[[#This Row],[Gross Revenue]]/Table1[[#This Row],[Budget]])-1</f>
        <v>1.9936079230769232</v>
      </c>
      <c r="V872" t="str">
        <f t="shared" si="26"/>
        <v>90-110 minutes</v>
      </c>
      <c r="W872">
        <f>Table1[[#This Row],[Profit]]/Table1[[#This Row],[Budget]]</f>
        <v>1.993607923076923</v>
      </c>
      <c r="X872" s="22" t="str">
        <f>IF(L872="","",
IF(L872&lt;Predictability!$B$1,"Low",
IF(L872&lt;=Predictability!$B$2,"Mid","High")))</f>
        <v>Mid</v>
      </c>
      <c r="Y872" s="22">
        <f t="shared" si="27"/>
        <v>1</v>
      </c>
    </row>
    <row r="873" spans="1:25" x14ac:dyDescent="0.2">
      <c r="A873" t="s">
        <v>5703</v>
      </c>
      <c r="B873" t="s">
        <v>2313</v>
      </c>
      <c r="C873" t="s">
        <v>2472</v>
      </c>
      <c r="D873">
        <v>883</v>
      </c>
      <c r="E873">
        <v>1616</v>
      </c>
      <c r="F873">
        <v>70</v>
      </c>
      <c r="G873">
        <v>1000</v>
      </c>
      <c r="H873">
        <v>6.9</v>
      </c>
      <c r="I873">
        <v>82</v>
      </c>
      <c r="J873">
        <v>96</v>
      </c>
      <c r="K873">
        <v>4170647</v>
      </c>
      <c r="L873">
        <v>1900000</v>
      </c>
      <c r="M873" s="2">
        <f>VLOOKUP(A873,Sheet2!$A$1:G4597,2,0)</f>
        <v>36239</v>
      </c>
      <c r="N873" t="str">
        <f>VLOOKUP(A873,Sheet2!$A$1:G4597,3,0)</f>
        <v>Color</v>
      </c>
      <c r="O873" t="str">
        <f>VLOOKUP(A873,Sheet2!$A$1:G4597,4,0)</f>
        <v>Comedy</v>
      </c>
      <c r="P873" t="str">
        <f>VLOOKUP(A873,Sheet2!$A$1:G4597,5,0)</f>
        <v>English</v>
      </c>
      <c r="Q873" t="str">
        <f>VLOOKUP(A873,Sheet2!$A$1:G4597,6,0)</f>
        <v>UK</v>
      </c>
      <c r="R873" t="str">
        <f>VLOOKUP(A873,Sheet2!$A$1:G4597,7,0)</f>
        <v>R</v>
      </c>
      <c r="S873" t="str">
        <f>IF(Table1[[#This Row],[Language]]="English","English","Other language")</f>
        <v>English</v>
      </c>
      <c r="T873">
        <f>Table1[[#This Row],[Gross Revenue]]-Table1[[#This Row],[Budget]]</f>
        <v>2270647</v>
      </c>
      <c r="U873" s="1">
        <f>(Table1[[#This Row],[Gross Revenue]]/Table1[[#This Row],[Budget]])-1</f>
        <v>1.1950773684210527</v>
      </c>
      <c r="V873" t="str">
        <f t="shared" si="26"/>
        <v>90-110 minutes</v>
      </c>
      <c r="W873">
        <f>Table1[[#This Row],[Profit]]/Table1[[#This Row],[Budget]]</f>
        <v>1.1950773684210527</v>
      </c>
      <c r="X873" s="22" t="str">
        <f>IF(L873="","",
IF(L873&lt;Predictability!$B$1,"Low",
IF(L873&lt;=Predictability!$B$2,"Mid","High")))</f>
        <v>Low</v>
      </c>
      <c r="Y873" s="22">
        <f t="shared" si="27"/>
        <v>1</v>
      </c>
    </row>
    <row r="874" spans="1:25" x14ac:dyDescent="0.2">
      <c r="A874" t="s">
        <v>5931</v>
      </c>
      <c r="B874" t="s">
        <v>1274</v>
      </c>
      <c r="C874" t="s">
        <v>2012</v>
      </c>
      <c r="D874">
        <v>10000</v>
      </c>
      <c r="E874">
        <v>17211</v>
      </c>
      <c r="F874">
        <v>0</v>
      </c>
      <c r="G874">
        <v>0</v>
      </c>
      <c r="H874">
        <v>7.7</v>
      </c>
      <c r="I874">
        <v>356</v>
      </c>
      <c r="J874">
        <v>96</v>
      </c>
      <c r="K874">
        <v>17114882</v>
      </c>
      <c r="L874">
        <v>25000000</v>
      </c>
      <c r="M874" s="2">
        <f>VLOOKUP(A874,Sheet2!$A$1:G4598,2,0)</f>
        <v>39204</v>
      </c>
      <c r="N874" t="str">
        <f>VLOOKUP(A874,Sheet2!$A$1:G4598,3,0)</f>
        <v>Color</v>
      </c>
      <c r="O874" t="str">
        <f>VLOOKUP(A874,Sheet2!$A$1:G4598,4,0)</f>
        <v>Crime</v>
      </c>
      <c r="P874" t="str">
        <f>VLOOKUP(A874,Sheet2!$A$1:G4598,5,0)</f>
        <v>English</v>
      </c>
      <c r="Q874" t="str">
        <f>VLOOKUP(A874,Sheet2!$A$1:G4598,6,0)</f>
        <v>USA</v>
      </c>
      <c r="R874" t="str">
        <f>VLOOKUP(A874,Sheet2!$A$1:G4598,7,0)</f>
        <v>R</v>
      </c>
      <c r="S874" t="str">
        <f>IF(Table1[[#This Row],[Language]]="English","English","Other language")</f>
        <v>English</v>
      </c>
      <c r="T874">
        <f>Table1[[#This Row],[Gross Revenue]]-Table1[[#This Row],[Budget]]</f>
        <v>-7885118</v>
      </c>
      <c r="U874" s="1">
        <f>(Table1[[#This Row],[Gross Revenue]]/Table1[[#This Row],[Budget]])-1</f>
        <v>-0.31540471999999997</v>
      </c>
      <c r="V874" t="str">
        <f t="shared" si="26"/>
        <v>90-110 minutes</v>
      </c>
      <c r="W874">
        <f>Table1[[#This Row],[Profit]]/Table1[[#This Row],[Budget]]</f>
        <v>-0.31540472000000003</v>
      </c>
      <c r="X874" s="22" t="str">
        <f>IF(L874="","",
IF(L874&lt;Predictability!$B$1,"Low",
IF(L874&lt;=Predictability!$B$2,"Mid","High")))</f>
        <v>Mid</v>
      </c>
      <c r="Y874" s="22">
        <f t="shared" si="27"/>
        <v>0</v>
      </c>
    </row>
    <row r="875" spans="1:25" x14ac:dyDescent="0.2">
      <c r="A875" t="s">
        <v>6011</v>
      </c>
      <c r="B875" t="s">
        <v>247</v>
      </c>
      <c r="C875" t="s">
        <v>728</v>
      </c>
      <c r="D875">
        <v>15000</v>
      </c>
      <c r="E875">
        <v>16982</v>
      </c>
      <c r="F875">
        <v>87</v>
      </c>
      <c r="G875">
        <v>19000</v>
      </c>
      <c r="H875">
        <v>7.1</v>
      </c>
      <c r="I875">
        <v>262</v>
      </c>
      <c r="J875">
        <v>92</v>
      </c>
      <c r="K875">
        <v>58401464</v>
      </c>
      <c r="L875">
        <v>8000000</v>
      </c>
      <c r="M875" s="2">
        <f>VLOOKUP(A875,Sheet2!$A$1:G4599,2,0)</f>
        <v>40189</v>
      </c>
      <c r="N875" t="str">
        <f>VLOOKUP(A875,Sheet2!$A$1:G4599,3,0)</f>
        <v>Color</v>
      </c>
      <c r="O875" t="str">
        <f>VLOOKUP(A875,Sheet2!$A$1:G4599,4,0)</f>
        <v>Comedy</v>
      </c>
      <c r="P875" t="str">
        <f>VLOOKUP(A875,Sheet2!$A$1:G4599,5,0)</f>
        <v>English</v>
      </c>
      <c r="Q875" t="str">
        <f>VLOOKUP(A875,Sheet2!$A$1:G4599,6,0)</f>
        <v>USA</v>
      </c>
      <c r="R875" t="str">
        <f>VLOOKUP(A875,Sheet2!$A$1:G4599,7,0)</f>
        <v>PG-13</v>
      </c>
      <c r="S875" t="str">
        <f>IF(Table1[[#This Row],[Language]]="English","English","Other language")</f>
        <v>English</v>
      </c>
      <c r="T875">
        <f>Table1[[#This Row],[Gross Revenue]]-Table1[[#This Row],[Budget]]</f>
        <v>50401464</v>
      </c>
      <c r="U875" s="1">
        <f>(Table1[[#This Row],[Gross Revenue]]/Table1[[#This Row],[Budget]])-1</f>
        <v>6.3001829999999996</v>
      </c>
      <c r="V875" t="str">
        <f t="shared" si="26"/>
        <v>90-110 minutes</v>
      </c>
      <c r="W875">
        <f>Table1[[#This Row],[Profit]]/Table1[[#This Row],[Budget]]</f>
        <v>6.3001829999999996</v>
      </c>
      <c r="X875" s="22" t="str">
        <f>IF(L875="","",
IF(L875&lt;Predictability!$B$1,"Low",
IF(L875&lt;=Predictability!$B$2,"Mid","High")))</f>
        <v>Low</v>
      </c>
      <c r="Y875" s="22">
        <f t="shared" si="27"/>
        <v>1</v>
      </c>
    </row>
    <row r="876" spans="1:25" x14ac:dyDescent="0.2">
      <c r="A876" t="s">
        <v>4064</v>
      </c>
      <c r="B876" t="s">
        <v>963</v>
      </c>
      <c r="C876" t="s">
        <v>1179</v>
      </c>
      <c r="D876">
        <v>11000</v>
      </c>
      <c r="E876">
        <v>20440</v>
      </c>
      <c r="F876">
        <v>708</v>
      </c>
      <c r="G876">
        <v>26000</v>
      </c>
      <c r="H876">
        <v>5.7</v>
      </c>
      <c r="I876">
        <v>213</v>
      </c>
      <c r="J876">
        <v>140</v>
      </c>
      <c r="K876">
        <v>80574010</v>
      </c>
      <c r="L876">
        <v>60000000</v>
      </c>
      <c r="M876" s="2">
        <f>VLOOKUP(A876,Sheet2!$A$1:G4600,2,0)</f>
        <v>40360</v>
      </c>
      <c r="N876" t="str">
        <f>VLOOKUP(A876,Sheet2!$A$1:G4600,3,0)</f>
        <v>Color</v>
      </c>
      <c r="O876" t="str">
        <f>VLOOKUP(A876,Sheet2!$A$1:G4600,4,0)</f>
        <v>Drama</v>
      </c>
      <c r="P876" t="str">
        <f>VLOOKUP(A876,Sheet2!$A$1:G4600,5,0)</f>
        <v>English</v>
      </c>
      <c r="Q876" t="str">
        <f>VLOOKUP(A876,Sheet2!$A$1:G4600,6,0)</f>
        <v>USA</v>
      </c>
      <c r="R876" t="str">
        <f>VLOOKUP(A876,Sheet2!$A$1:G4600,7,0)</f>
        <v>PG-13</v>
      </c>
      <c r="S876" t="str">
        <f>IF(Table1[[#This Row],[Language]]="English","English","Other language")</f>
        <v>English</v>
      </c>
      <c r="T876">
        <f>Table1[[#This Row],[Gross Revenue]]-Table1[[#This Row],[Budget]]</f>
        <v>20574010</v>
      </c>
      <c r="U876" s="1">
        <f>(Table1[[#This Row],[Gross Revenue]]/Table1[[#This Row],[Budget]])-1</f>
        <v>0.34290016666666667</v>
      </c>
      <c r="V876" t="str">
        <f t="shared" si="26"/>
        <v>131-150 minutes</v>
      </c>
      <c r="W876">
        <f>Table1[[#This Row],[Profit]]/Table1[[#This Row],[Budget]]</f>
        <v>0.34290016666666667</v>
      </c>
      <c r="X876" s="22" t="str">
        <f>IF(L876="","",
IF(L876&lt;Predictability!$B$1,"Low",
IF(L876&lt;=Predictability!$B$2,"Mid","High")))</f>
        <v>High</v>
      </c>
      <c r="Y876" s="22">
        <f t="shared" si="27"/>
        <v>0</v>
      </c>
    </row>
    <row r="877" spans="1:25" x14ac:dyDescent="0.2">
      <c r="A877" t="s">
        <v>6775</v>
      </c>
      <c r="B877" t="s">
        <v>546</v>
      </c>
      <c r="C877" t="s">
        <v>1186</v>
      </c>
      <c r="D877">
        <v>40000</v>
      </c>
      <c r="E877">
        <v>56585</v>
      </c>
      <c r="F877">
        <v>13000</v>
      </c>
      <c r="G877">
        <v>0</v>
      </c>
      <c r="H877">
        <v>7.9</v>
      </c>
      <c r="I877">
        <v>148</v>
      </c>
      <c r="J877">
        <v>127</v>
      </c>
      <c r="K877">
        <v>5887457</v>
      </c>
      <c r="L877">
        <v>18000000</v>
      </c>
      <c r="M877" s="2">
        <f>VLOOKUP(A877,Sheet2!$A$1:G4601,2,0)</f>
        <v>34367</v>
      </c>
      <c r="N877" t="str">
        <f>VLOOKUP(A877,Sheet2!$A$1:G4601,3,0)</f>
        <v>Black and White</v>
      </c>
      <c r="O877" t="str">
        <f>VLOOKUP(A877,Sheet2!$A$1:G4601,4,0)</f>
        <v>Biography</v>
      </c>
      <c r="P877" t="str">
        <f>VLOOKUP(A877,Sheet2!$A$1:G4601,5,0)</f>
        <v>English</v>
      </c>
      <c r="Q877" t="str">
        <f>VLOOKUP(A877,Sheet2!$A$1:G4601,6,0)</f>
        <v>USA</v>
      </c>
      <c r="R877" t="str">
        <f>VLOOKUP(A877,Sheet2!$A$1:G4601,7,0)</f>
        <v>R</v>
      </c>
      <c r="S877" t="str">
        <f>IF(Table1[[#This Row],[Language]]="English","English","Other language")</f>
        <v>English</v>
      </c>
      <c r="T877">
        <f>Table1[[#This Row],[Gross Revenue]]-Table1[[#This Row],[Budget]]</f>
        <v>-12112543</v>
      </c>
      <c r="U877" s="1">
        <f>(Table1[[#This Row],[Gross Revenue]]/Table1[[#This Row],[Budget]])-1</f>
        <v>-0.67291905555555553</v>
      </c>
      <c r="V877" t="str">
        <f t="shared" si="26"/>
        <v>111-130 minutes</v>
      </c>
      <c r="W877">
        <f>Table1[[#This Row],[Profit]]/Table1[[#This Row],[Budget]]</f>
        <v>-0.67291905555555553</v>
      </c>
      <c r="X877" s="22" t="str">
        <f>IF(L877="","",
IF(L877&lt;Predictability!$B$1,"Low",
IF(L877&lt;=Predictability!$B$2,"Mid","High")))</f>
        <v>Mid</v>
      </c>
      <c r="Y877" s="22">
        <f t="shared" si="27"/>
        <v>0</v>
      </c>
    </row>
    <row r="878" spans="1:25" x14ac:dyDescent="0.2">
      <c r="A878" t="s">
        <v>4013</v>
      </c>
      <c r="B878" t="s">
        <v>1120</v>
      </c>
      <c r="C878" t="s">
        <v>1121</v>
      </c>
      <c r="D878">
        <v>413</v>
      </c>
      <c r="E878">
        <v>843</v>
      </c>
      <c r="F878">
        <v>5</v>
      </c>
      <c r="G878">
        <v>932</v>
      </c>
      <c r="H878">
        <v>5.7</v>
      </c>
      <c r="I878">
        <v>56</v>
      </c>
      <c r="J878">
        <v>83</v>
      </c>
      <c r="K878">
        <v>1521</v>
      </c>
      <c r="L878">
        <v>1500000</v>
      </c>
      <c r="M878" s="2">
        <f>VLOOKUP(A878,Sheet2!$A$1:G4602,2,0)</f>
        <v>41119</v>
      </c>
      <c r="N878" t="str">
        <f>VLOOKUP(A878,Sheet2!$A$1:G4602,3,0)</f>
        <v>Color</v>
      </c>
      <c r="O878" t="str">
        <f>VLOOKUP(A878,Sheet2!$A$1:G4602,4,0)</f>
        <v>Comedy</v>
      </c>
      <c r="P878" t="str">
        <f>VLOOKUP(A878,Sheet2!$A$1:G4602,5,0)</f>
        <v>English</v>
      </c>
      <c r="Q878" t="str">
        <f>VLOOKUP(A878,Sheet2!$A$1:G4602,6,0)</f>
        <v>Canada</v>
      </c>
      <c r="R878" t="str">
        <f>VLOOKUP(A878,Sheet2!$A$1:G4602,7,0)</f>
        <v>Not Rated</v>
      </c>
      <c r="S878" t="str">
        <f>IF(Table1[[#This Row],[Language]]="English","English","Other language")</f>
        <v>English</v>
      </c>
      <c r="T878">
        <f>Table1[[#This Row],[Gross Revenue]]-Table1[[#This Row],[Budget]]</f>
        <v>-1498479</v>
      </c>
      <c r="U878" s="1">
        <f>(Table1[[#This Row],[Gross Revenue]]/Table1[[#This Row],[Budget]])-1</f>
        <v>-0.99898600000000004</v>
      </c>
      <c r="V878" t="str">
        <f t="shared" si="26"/>
        <v>&lt;90 minutes</v>
      </c>
      <c r="W878">
        <f>Table1[[#This Row],[Profit]]/Table1[[#This Row],[Budget]]</f>
        <v>-0.99898600000000004</v>
      </c>
      <c r="X878" s="22" t="str">
        <f>IF(L878="","",
IF(L878&lt;Predictability!$B$1,"Low",
IF(L878&lt;=Predictability!$B$2,"Mid","High")))</f>
        <v>Low</v>
      </c>
      <c r="Y878" s="22">
        <f t="shared" si="27"/>
        <v>0</v>
      </c>
    </row>
    <row r="879" spans="1:25" x14ac:dyDescent="0.2">
      <c r="A879" t="s">
        <v>4973</v>
      </c>
      <c r="B879" t="s">
        <v>1869</v>
      </c>
      <c r="C879" t="s">
        <v>1053</v>
      </c>
      <c r="D879">
        <v>2000</v>
      </c>
      <c r="E879">
        <v>7053</v>
      </c>
      <c r="F879">
        <v>258</v>
      </c>
      <c r="G879">
        <v>0</v>
      </c>
      <c r="H879">
        <v>6.6</v>
      </c>
      <c r="I879">
        <v>258</v>
      </c>
      <c r="J879">
        <v>117</v>
      </c>
      <c r="K879">
        <v>43290977</v>
      </c>
      <c r="L879">
        <v>80000000</v>
      </c>
      <c r="M879" s="2">
        <f>VLOOKUP(A879,Sheet2!$A$1:G4603,2,0)</f>
        <v>40515</v>
      </c>
      <c r="N879" t="str">
        <f>VLOOKUP(A879,Sheet2!$A$1:G4603,3,0)</f>
        <v>Color</v>
      </c>
      <c r="O879" t="str">
        <f>VLOOKUP(A879,Sheet2!$A$1:G4603,4,0)</f>
        <v>Crime</v>
      </c>
      <c r="P879" t="str">
        <f>VLOOKUP(A879,Sheet2!$A$1:G4603,5,0)</f>
        <v>English</v>
      </c>
      <c r="Q879" t="str">
        <f>VLOOKUP(A879,Sheet2!$A$1:G4603,6,0)</f>
        <v>UK</v>
      </c>
      <c r="R879" t="str">
        <f>VLOOKUP(A879,Sheet2!$A$1:G4603,7,0)</f>
        <v>R</v>
      </c>
      <c r="S879" t="str">
        <f>IF(Table1[[#This Row],[Language]]="English","English","Other language")</f>
        <v>English</v>
      </c>
      <c r="T879">
        <f>Table1[[#This Row],[Gross Revenue]]-Table1[[#This Row],[Budget]]</f>
        <v>-36709023</v>
      </c>
      <c r="U879" s="1">
        <f>(Table1[[#This Row],[Gross Revenue]]/Table1[[#This Row],[Budget]])-1</f>
        <v>-0.45886278749999998</v>
      </c>
      <c r="V879" t="str">
        <f t="shared" si="26"/>
        <v>111-130 minutes</v>
      </c>
      <c r="W879">
        <f>Table1[[#This Row],[Profit]]/Table1[[#This Row],[Budget]]</f>
        <v>-0.45886278749999998</v>
      </c>
      <c r="X879" s="22" t="str">
        <f>IF(L879="","",
IF(L879&lt;Predictability!$B$1,"Low",
IF(L879&lt;=Predictability!$B$2,"Mid","High")))</f>
        <v>High</v>
      </c>
      <c r="Y879" s="22">
        <f t="shared" si="27"/>
        <v>0</v>
      </c>
    </row>
    <row r="880" spans="1:25" x14ac:dyDescent="0.2">
      <c r="A880" t="s">
        <v>6780</v>
      </c>
      <c r="B880" t="s">
        <v>1137</v>
      </c>
      <c r="C880" t="s">
        <v>1585</v>
      </c>
      <c r="D880">
        <v>10000</v>
      </c>
      <c r="E880">
        <v>12652</v>
      </c>
      <c r="F880">
        <v>218</v>
      </c>
      <c r="G880">
        <v>77000</v>
      </c>
      <c r="H880">
        <v>7.9</v>
      </c>
      <c r="I880">
        <v>585</v>
      </c>
      <c r="J880">
        <v>113</v>
      </c>
      <c r="K880">
        <v>100189501</v>
      </c>
      <c r="L880">
        <v>178000000</v>
      </c>
      <c r="M880" s="2">
        <f>VLOOKUP(A880,Sheet2!$A$1:G4604,2,0)</f>
        <v>41664</v>
      </c>
      <c r="N880" t="str">
        <f>VLOOKUP(A880,Sheet2!$A$1:G4604,3,0)</f>
        <v>Color</v>
      </c>
      <c r="O880" t="str">
        <f>VLOOKUP(A880,Sheet2!$A$1:G4604,4,0)</f>
        <v>Action</v>
      </c>
      <c r="P880" t="str">
        <f>VLOOKUP(A880,Sheet2!$A$1:G4604,5,0)</f>
        <v>English</v>
      </c>
      <c r="Q880" t="str">
        <f>VLOOKUP(A880,Sheet2!$A$1:G4604,6,0)</f>
        <v>USA</v>
      </c>
      <c r="R880" t="str">
        <f>VLOOKUP(A880,Sheet2!$A$1:G4604,7,0)</f>
        <v>PG-13</v>
      </c>
      <c r="S880" t="str">
        <f>IF(Table1[[#This Row],[Language]]="English","English","Other language")</f>
        <v>English</v>
      </c>
      <c r="T880">
        <f>Table1[[#This Row],[Gross Revenue]]-Table1[[#This Row],[Budget]]</f>
        <v>-77810499</v>
      </c>
      <c r="U880" s="1">
        <f>(Table1[[#This Row],[Gross Revenue]]/Table1[[#This Row],[Budget]])-1</f>
        <v>-0.43713763483146062</v>
      </c>
      <c r="V880" t="str">
        <f t="shared" si="26"/>
        <v>111-130 minutes</v>
      </c>
      <c r="W880">
        <f>Table1[[#This Row],[Profit]]/Table1[[#This Row],[Budget]]</f>
        <v>-0.43713763483146068</v>
      </c>
      <c r="X880" s="22" t="str">
        <f>IF(L880="","",
IF(L880&lt;Predictability!$B$1,"Low",
IF(L880&lt;=Predictability!$B$2,"Mid","High")))</f>
        <v>High</v>
      </c>
      <c r="Y880" s="22">
        <f t="shared" si="27"/>
        <v>0</v>
      </c>
    </row>
    <row r="881" spans="1:25" x14ac:dyDescent="0.2">
      <c r="A881" t="s">
        <v>4693</v>
      </c>
      <c r="B881" t="s">
        <v>1184</v>
      </c>
      <c r="C881" t="s">
        <v>1372</v>
      </c>
      <c r="D881">
        <v>1000</v>
      </c>
      <c r="E881">
        <v>5761</v>
      </c>
      <c r="F881">
        <v>216</v>
      </c>
      <c r="G881">
        <v>661</v>
      </c>
      <c r="H881">
        <v>6.3</v>
      </c>
      <c r="I881">
        <v>79</v>
      </c>
      <c r="J881">
        <v>82</v>
      </c>
      <c r="K881">
        <v>131617</v>
      </c>
      <c r="L881">
        <v>10000000</v>
      </c>
      <c r="M881" s="2">
        <f>VLOOKUP(A881,Sheet2!$A$1:G4605,2,0)</f>
        <v>38628</v>
      </c>
      <c r="N881" t="str">
        <f>VLOOKUP(A881,Sheet2!$A$1:G4605,3,0)</f>
        <v>Color</v>
      </c>
      <c r="O881" t="str">
        <f>VLOOKUP(A881,Sheet2!$A$1:G4605,4,0)</f>
        <v>Drama</v>
      </c>
      <c r="P881" t="str">
        <f>VLOOKUP(A881,Sheet2!$A$1:G4605,5,0)</f>
        <v>English</v>
      </c>
      <c r="Q881" t="str">
        <f>VLOOKUP(A881,Sheet2!$A$1:G4605,6,0)</f>
        <v>USA</v>
      </c>
      <c r="R881" t="str">
        <f>VLOOKUP(A881,Sheet2!$A$1:G4605,7,0)</f>
        <v>R</v>
      </c>
      <c r="S881" t="str">
        <f>IF(Table1[[#This Row],[Language]]="English","English","Other language")</f>
        <v>English</v>
      </c>
      <c r="T881">
        <f>Table1[[#This Row],[Gross Revenue]]-Table1[[#This Row],[Budget]]</f>
        <v>-9868383</v>
      </c>
      <c r="U881" s="1">
        <f>(Table1[[#This Row],[Gross Revenue]]/Table1[[#This Row],[Budget]])-1</f>
        <v>-0.98683829999999995</v>
      </c>
      <c r="V881" t="str">
        <f t="shared" si="26"/>
        <v>&lt;90 minutes</v>
      </c>
      <c r="W881">
        <f>Table1[[#This Row],[Profit]]/Table1[[#This Row],[Budget]]</f>
        <v>-0.98683829999999995</v>
      </c>
      <c r="X881" s="22" t="str">
        <f>IF(L881="","",
IF(L881&lt;Predictability!$B$1,"Low",
IF(L881&lt;=Predictability!$B$2,"Mid","High")))</f>
        <v>Mid</v>
      </c>
      <c r="Y881" s="22">
        <f t="shared" si="27"/>
        <v>0</v>
      </c>
    </row>
    <row r="882" spans="1:25" x14ac:dyDescent="0.2">
      <c r="A882" t="s">
        <v>4444</v>
      </c>
      <c r="B882" t="s">
        <v>408</v>
      </c>
      <c r="C882" t="s">
        <v>614</v>
      </c>
      <c r="D882">
        <v>11000</v>
      </c>
      <c r="E882">
        <v>15275</v>
      </c>
      <c r="F882">
        <v>2000</v>
      </c>
      <c r="G882">
        <v>641</v>
      </c>
      <c r="H882">
        <v>6.1</v>
      </c>
      <c r="I882">
        <v>115</v>
      </c>
      <c r="J882">
        <v>122</v>
      </c>
      <c r="K882">
        <v>22362500</v>
      </c>
      <c r="L882">
        <v>55000000</v>
      </c>
      <c r="M882" s="2">
        <f>VLOOKUP(A882,Sheet2!$A$1:G4606,2,0)</f>
        <v>36174</v>
      </c>
      <c r="N882" t="str">
        <f>VLOOKUP(A882,Sheet2!$A$1:G4606,3,0)</f>
        <v>Color</v>
      </c>
      <c r="O882" t="str">
        <f>VLOOKUP(A882,Sheet2!$A$1:G4606,4,0)</f>
        <v>Comedy</v>
      </c>
      <c r="P882" t="str">
        <f>VLOOKUP(A882,Sheet2!$A$1:G4606,5,0)</f>
        <v>English</v>
      </c>
      <c r="Q882" t="str">
        <f>VLOOKUP(A882,Sheet2!$A$1:G4606,6,0)</f>
        <v>USA</v>
      </c>
      <c r="R882" t="str">
        <f>VLOOKUP(A882,Sheet2!$A$1:G4606,7,0)</f>
        <v>PG-13</v>
      </c>
      <c r="S882" t="str">
        <f>IF(Table1[[#This Row],[Language]]="English","English","Other language")</f>
        <v>English</v>
      </c>
      <c r="T882">
        <f>Table1[[#This Row],[Gross Revenue]]-Table1[[#This Row],[Budget]]</f>
        <v>-32637500</v>
      </c>
      <c r="U882" s="1">
        <f>(Table1[[#This Row],[Gross Revenue]]/Table1[[#This Row],[Budget]])-1</f>
        <v>-0.59340909090909089</v>
      </c>
      <c r="V882" t="str">
        <f t="shared" si="26"/>
        <v>111-130 minutes</v>
      </c>
      <c r="W882">
        <f>Table1[[#This Row],[Profit]]/Table1[[#This Row],[Budget]]</f>
        <v>-0.59340909090909089</v>
      </c>
      <c r="X882" s="22" t="str">
        <f>IF(L882="","",
IF(L882&lt;Predictability!$B$1,"Low",
IF(L882&lt;=Predictability!$B$2,"Mid","High")))</f>
        <v>High</v>
      </c>
      <c r="Y882" s="22">
        <f t="shared" si="27"/>
        <v>0</v>
      </c>
    </row>
    <row r="883" spans="1:25" x14ac:dyDescent="0.2">
      <c r="A883" t="s">
        <v>6802</v>
      </c>
      <c r="B883" t="s">
        <v>546</v>
      </c>
      <c r="C883" t="s">
        <v>1186</v>
      </c>
      <c r="D883">
        <v>40000</v>
      </c>
      <c r="E883">
        <v>42330</v>
      </c>
      <c r="F883">
        <v>13000</v>
      </c>
      <c r="G883">
        <v>16000</v>
      </c>
      <c r="H883">
        <v>7.9</v>
      </c>
      <c r="I883">
        <v>111</v>
      </c>
      <c r="J883">
        <v>105</v>
      </c>
      <c r="K883">
        <v>56362352</v>
      </c>
      <c r="L883">
        <v>20000000</v>
      </c>
      <c r="M883" s="2">
        <f>VLOOKUP(A883,Sheet2!$A$1:G4607,2,0)</f>
        <v>33232</v>
      </c>
      <c r="N883" t="str">
        <f>VLOOKUP(A883,Sheet2!$A$1:G4607,3,0)</f>
        <v>Color</v>
      </c>
      <c r="O883" t="str">
        <f>VLOOKUP(A883,Sheet2!$A$1:G4607,4,0)</f>
        <v>Fantasy</v>
      </c>
      <c r="P883" t="str">
        <f>VLOOKUP(A883,Sheet2!$A$1:G4607,5,0)</f>
        <v>English</v>
      </c>
      <c r="Q883" t="str">
        <f>VLOOKUP(A883,Sheet2!$A$1:G4607,6,0)</f>
        <v>USA</v>
      </c>
      <c r="R883" t="str">
        <f>VLOOKUP(A883,Sheet2!$A$1:G4607,7,0)</f>
        <v>PG-13</v>
      </c>
      <c r="S883" t="str">
        <f>IF(Table1[[#This Row],[Language]]="English","English","Other language")</f>
        <v>English</v>
      </c>
      <c r="T883">
        <f>Table1[[#This Row],[Gross Revenue]]-Table1[[#This Row],[Budget]]</f>
        <v>36362352</v>
      </c>
      <c r="U883" s="1">
        <f>(Table1[[#This Row],[Gross Revenue]]/Table1[[#This Row],[Budget]])-1</f>
        <v>1.8181175999999999</v>
      </c>
      <c r="V883" t="str">
        <f t="shared" si="26"/>
        <v>90-110 minutes</v>
      </c>
      <c r="W883">
        <f>Table1[[#This Row],[Profit]]/Table1[[#This Row],[Budget]]</f>
        <v>1.8181175999999999</v>
      </c>
      <c r="X883" s="22" t="str">
        <f>IF(L883="","",
IF(L883&lt;Predictability!$B$1,"Low",
IF(L883&lt;=Predictability!$B$2,"Mid","High")))</f>
        <v>Mid</v>
      </c>
      <c r="Y883" s="22">
        <f t="shared" si="27"/>
        <v>1</v>
      </c>
    </row>
    <row r="884" spans="1:25" x14ac:dyDescent="0.2">
      <c r="A884" t="s">
        <v>6256</v>
      </c>
      <c r="B884" t="s">
        <v>170</v>
      </c>
      <c r="C884" t="s">
        <v>585</v>
      </c>
      <c r="D884">
        <v>23000</v>
      </c>
      <c r="E884">
        <v>24300</v>
      </c>
      <c r="F884">
        <v>155</v>
      </c>
      <c r="G884">
        <v>11000</v>
      </c>
      <c r="H884">
        <v>7.3</v>
      </c>
      <c r="I884">
        <v>118</v>
      </c>
      <c r="J884">
        <v>120</v>
      </c>
      <c r="K884">
        <v>81593527</v>
      </c>
      <c r="L884">
        <v>40000000</v>
      </c>
      <c r="M884" s="2">
        <f>VLOOKUP(A884,Sheet2!$A$1:G4608,2,0)</f>
        <v>38831</v>
      </c>
      <c r="N884" t="str">
        <f>VLOOKUP(A884,Sheet2!$A$1:G4608,3,0)</f>
        <v>Color</v>
      </c>
      <c r="O884" t="str">
        <f>VLOOKUP(A884,Sheet2!$A$1:G4608,4,0)</f>
        <v>Adventure</v>
      </c>
      <c r="P884" t="str">
        <f>VLOOKUP(A884,Sheet2!$A$1:G4608,5,0)</f>
        <v>English</v>
      </c>
      <c r="Q884" t="str">
        <f>VLOOKUP(A884,Sheet2!$A$1:G4608,6,0)</f>
        <v>USA</v>
      </c>
      <c r="R884" t="str">
        <f>VLOOKUP(A884,Sheet2!$A$1:G4608,7,0)</f>
        <v>PG</v>
      </c>
      <c r="S884" t="str">
        <f>IF(Table1[[#This Row],[Language]]="English","English","Other language")</f>
        <v>English</v>
      </c>
      <c r="T884">
        <f>Table1[[#This Row],[Gross Revenue]]-Table1[[#This Row],[Budget]]</f>
        <v>41593527</v>
      </c>
      <c r="U884" s="1">
        <f>(Table1[[#This Row],[Gross Revenue]]/Table1[[#This Row],[Budget]])-1</f>
        <v>1.0398381749999999</v>
      </c>
      <c r="V884" t="str">
        <f t="shared" si="26"/>
        <v>111-130 minutes</v>
      </c>
      <c r="W884">
        <f>Table1[[#This Row],[Profit]]/Table1[[#This Row],[Budget]]</f>
        <v>1.0398381750000001</v>
      </c>
      <c r="X884" s="22" t="str">
        <f>IF(L884="","",
IF(L884&lt;Predictability!$B$1,"Low",
IF(L884&lt;=Predictability!$B$2,"Mid","High")))</f>
        <v>Mid</v>
      </c>
      <c r="Y884" s="22">
        <f t="shared" si="27"/>
        <v>1</v>
      </c>
    </row>
    <row r="885" spans="1:25" x14ac:dyDescent="0.2">
      <c r="A885" t="s">
        <v>3800</v>
      </c>
      <c r="B885" t="s">
        <v>456</v>
      </c>
      <c r="C885" t="s">
        <v>878</v>
      </c>
      <c r="D885">
        <v>19000</v>
      </c>
      <c r="E885">
        <v>22554</v>
      </c>
      <c r="F885">
        <v>11</v>
      </c>
      <c r="G885">
        <v>0</v>
      </c>
      <c r="H885">
        <v>5.4</v>
      </c>
      <c r="I885">
        <v>181</v>
      </c>
      <c r="J885">
        <v>99</v>
      </c>
      <c r="K885">
        <v>17266505</v>
      </c>
      <c r="L885">
        <v>30000000</v>
      </c>
      <c r="M885" s="2">
        <f>VLOOKUP(A885,Sheet2!$A$1:G4609,2,0)</f>
        <v>37559</v>
      </c>
      <c r="N885" t="str">
        <f>VLOOKUP(A885,Sheet2!$A$1:G4609,3,0)</f>
        <v>Color</v>
      </c>
      <c r="O885" t="str">
        <f>VLOOKUP(A885,Sheet2!$A$1:G4609,4,0)</f>
        <v>Action</v>
      </c>
      <c r="P885" t="str">
        <f>VLOOKUP(A885,Sheet2!$A$1:G4609,5,0)</f>
        <v>English</v>
      </c>
      <c r="Q885" t="str">
        <f>VLOOKUP(A885,Sheet2!$A$1:G4609,6,0)</f>
        <v>USA</v>
      </c>
      <c r="R885" t="str">
        <f>VLOOKUP(A885,Sheet2!$A$1:G4609,7,0)</f>
        <v>PG-13</v>
      </c>
      <c r="S885" t="str">
        <f>IF(Table1[[#This Row],[Language]]="English","English","Other language")</f>
        <v>English</v>
      </c>
      <c r="T885">
        <f>Table1[[#This Row],[Gross Revenue]]-Table1[[#This Row],[Budget]]</f>
        <v>-12733495</v>
      </c>
      <c r="U885" s="1">
        <f>(Table1[[#This Row],[Gross Revenue]]/Table1[[#This Row],[Budget]])-1</f>
        <v>-0.4244498333333333</v>
      </c>
      <c r="V885" t="str">
        <f t="shared" si="26"/>
        <v>90-110 minutes</v>
      </c>
      <c r="W885">
        <f>Table1[[#This Row],[Profit]]/Table1[[#This Row],[Budget]]</f>
        <v>-0.42444983333333336</v>
      </c>
      <c r="X885" s="22" t="str">
        <f>IF(L885="","",
IF(L885&lt;Predictability!$B$1,"Low",
IF(L885&lt;=Predictability!$B$2,"Mid","High")))</f>
        <v>Mid</v>
      </c>
      <c r="Y885" s="22">
        <f t="shared" si="27"/>
        <v>0</v>
      </c>
    </row>
    <row r="886" spans="1:25" x14ac:dyDescent="0.2">
      <c r="A886" t="s">
        <v>5577</v>
      </c>
      <c r="B886" t="s">
        <v>2390</v>
      </c>
      <c r="C886" t="s">
        <v>2391</v>
      </c>
      <c r="D886">
        <v>201</v>
      </c>
      <c r="E886">
        <v>546</v>
      </c>
      <c r="F886">
        <v>12</v>
      </c>
      <c r="G886">
        <v>544</v>
      </c>
      <c r="H886">
        <v>6.8</v>
      </c>
      <c r="I886">
        <v>85</v>
      </c>
      <c r="J886">
        <v>118</v>
      </c>
      <c r="K886">
        <v>5709616</v>
      </c>
      <c r="L886">
        <v>1800000</v>
      </c>
      <c r="M886" s="2">
        <f>VLOOKUP(A886,Sheet2!$A$1:G4610,2,0)</f>
        <v>37532</v>
      </c>
      <c r="N886" t="str">
        <f>VLOOKUP(A886,Sheet2!$A$1:G4610,3,0)</f>
        <v>Color</v>
      </c>
      <c r="O886" t="str">
        <f>VLOOKUP(A886,Sheet2!$A$1:G4610,4,0)</f>
        <v>Drama</v>
      </c>
      <c r="P886" t="str">
        <f>VLOOKUP(A886,Sheet2!$A$1:G4610,5,0)</f>
        <v>Spanish</v>
      </c>
      <c r="Q886" t="str">
        <f>VLOOKUP(A886,Sheet2!$A$1:G4610,6,0)</f>
        <v>Mexico</v>
      </c>
      <c r="R886" t="str">
        <f>VLOOKUP(A886,Sheet2!$A$1:G4610,7,0)</f>
        <v>R</v>
      </c>
      <c r="S886" t="str">
        <f>IF(Table1[[#This Row],[Language]]="English","English","Other language")</f>
        <v>Other language</v>
      </c>
      <c r="T886">
        <f>Table1[[#This Row],[Gross Revenue]]-Table1[[#This Row],[Budget]]</f>
        <v>3909616</v>
      </c>
      <c r="U886" s="1">
        <f>(Table1[[#This Row],[Gross Revenue]]/Table1[[#This Row],[Budget]])-1</f>
        <v>2.1720088888888891</v>
      </c>
      <c r="V886" t="str">
        <f t="shared" si="26"/>
        <v>111-130 minutes</v>
      </c>
      <c r="W886">
        <f>Table1[[#This Row],[Profit]]/Table1[[#This Row],[Budget]]</f>
        <v>2.1720088888888891</v>
      </c>
      <c r="X886" s="22" t="str">
        <f>IF(L886="","",
IF(L886&lt;Predictability!$B$1,"Low",
IF(L886&lt;=Predictability!$B$2,"Mid","High")))</f>
        <v>Low</v>
      </c>
      <c r="Y886" s="22">
        <f t="shared" si="27"/>
        <v>1</v>
      </c>
    </row>
    <row r="887" spans="1:25" x14ac:dyDescent="0.2">
      <c r="A887" t="s">
        <v>5737</v>
      </c>
      <c r="B887" t="s">
        <v>2491</v>
      </c>
      <c r="C887" t="s">
        <v>110</v>
      </c>
      <c r="D887">
        <v>121</v>
      </c>
      <c r="E887">
        <v>147</v>
      </c>
      <c r="F887">
        <v>0</v>
      </c>
      <c r="G887">
        <v>0</v>
      </c>
      <c r="H887">
        <v>6.9</v>
      </c>
      <c r="I887">
        <v>56</v>
      </c>
      <c r="J887">
        <v>81</v>
      </c>
      <c r="K887">
        <v>2040920</v>
      </c>
      <c r="L887">
        <v>7000</v>
      </c>
      <c r="M887" s="2">
        <f>VLOOKUP(A887,Sheet2!$A$1:G4611,2,0)</f>
        <v>33837</v>
      </c>
      <c r="N887" t="str">
        <f>VLOOKUP(A887,Sheet2!$A$1:G4611,3,0)</f>
        <v>Color</v>
      </c>
      <c r="O887" t="str">
        <f>VLOOKUP(A887,Sheet2!$A$1:G4611,4,0)</f>
        <v>Action</v>
      </c>
      <c r="P887" t="str">
        <f>VLOOKUP(A887,Sheet2!$A$1:G4611,5,0)</f>
        <v>Spanish</v>
      </c>
      <c r="Q887" t="str">
        <f>VLOOKUP(A887,Sheet2!$A$1:G4611,6,0)</f>
        <v>USA</v>
      </c>
      <c r="R887" t="str">
        <f>VLOOKUP(A887,Sheet2!$A$1:G4611,7,0)</f>
        <v>R</v>
      </c>
      <c r="S887" t="str">
        <f>IF(Table1[[#This Row],[Language]]="English","English","Other language")</f>
        <v>Other language</v>
      </c>
      <c r="T887">
        <f>Table1[[#This Row],[Gross Revenue]]-Table1[[#This Row],[Budget]]</f>
        <v>2033920</v>
      </c>
      <c r="U887" s="1">
        <f>(Table1[[#This Row],[Gross Revenue]]/Table1[[#This Row],[Budget]])-1</f>
        <v>290.56</v>
      </c>
      <c r="V887" t="str">
        <f t="shared" si="26"/>
        <v>&lt;90 minutes</v>
      </c>
      <c r="W887">
        <f>Table1[[#This Row],[Profit]]/Table1[[#This Row],[Budget]]</f>
        <v>290.56</v>
      </c>
      <c r="X887" s="22" t="str">
        <f>IF(L887="","",
IF(L887&lt;Predictability!$B$1,"Low",
IF(L887&lt;=Predictability!$B$2,"Mid","High")))</f>
        <v>Low</v>
      </c>
      <c r="Y887" s="22">
        <f t="shared" si="27"/>
        <v>1</v>
      </c>
    </row>
    <row r="888" spans="1:25" x14ac:dyDescent="0.2">
      <c r="A888" t="s">
        <v>6250</v>
      </c>
      <c r="B888" t="s">
        <v>217</v>
      </c>
      <c r="C888" t="s">
        <v>2750</v>
      </c>
      <c r="D888">
        <v>2000</v>
      </c>
      <c r="E888">
        <v>3516</v>
      </c>
      <c r="F888">
        <v>729</v>
      </c>
      <c r="G888">
        <v>0</v>
      </c>
      <c r="H888">
        <v>7.3</v>
      </c>
      <c r="I888">
        <v>175</v>
      </c>
      <c r="J888">
        <v>103</v>
      </c>
      <c r="K888">
        <v>14879556</v>
      </c>
      <c r="L888">
        <v>8000000</v>
      </c>
      <c r="M888" s="2">
        <f>VLOOKUP(A888,Sheet2!$A$1:G4612,2,0)</f>
        <v>36315</v>
      </c>
      <c r="N888" t="str">
        <f>VLOOKUP(A888,Sheet2!$A$1:G4612,3,0)</f>
        <v>Color</v>
      </c>
      <c r="O888" t="str">
        <f>VLOOKUP(A888,Sheet2!$A$1:G4612,4,0)</f>
        <v>Comedy</v>
      </c>
      <c r="P888" t="str">
        <f>VLOOKUP(A888,Sheet2!$A$1:G4612,5,0)</f>
        <v>English</v>
      </c>
      <c r="Q888" t="str">
        <f>VLOOKUP(A888,Sheet2!$A$1:G4612,6,0)</f>
        <v>USA</v>
      </c>
      <c r="R888" t="str">
        <f>VLOOKUP(A888,Sheet2!$A$1:G4612,7,0)</f>
        <v>R</v>
      </c>
      <c r="S888" t="str">
        <f>IF(Table1[[#This Row],[Language]]="English","English","Other language")</f>
        <v>English</v>
      </c>
      <c r="T888">
        <f>Table1[[#This Row],[Gross Revenue]]-Table1[[#This Row],[Budget]]</f>
        <v>6879556</v>
      </c>
      <c r="U888" s="1">
        <f>(Table1[[#This Row],[Gross Revenue]]/Table1[[#This Row],[Budget]])-1</f>
        <v>0.85994449999999989</v>
      </c>
      <c r="V888" t="str">
        <f t="shared" si="26"/>
        <v>90-110 minutes</v>
      </c>
      <c r="W888">
        <f>Table1[[#This Row],[Profit]]/Table1[[#This Row],[Budget]]</f>
        <v>0.8599445</v>
      </c>
      <c r="X888" s="22" t="str">
        <f>IF(L888="","",
IF(L888&lt;Predictability!$B$1,"Low",
IF(L888&lt;=Predictability!$B$2,"Mid","High")))</f>
        <v>Low</v>
      </c>
      <c r="Y888" s="22">
        <f t="shared" si="27"/>
        <v>1</v>
      </c>
    </row>
    <row r="889" spans="1:25" x14ac:dyDescent="0.2">
      <c r="A889" t="s">
        <v>3514</v>
      </c>
      <c r="B889" t="s">
        <v>461</v>
      </c>
      <c r="C889" t="s">
        <v>462</v>
      </c>
      <c r="D889">
        <v>3000</v>
      </c>
      <c r="E889">
        <v>7048</v>
      </c>
      <c r="F889">
        <v>38</v>
      </c>
      <c r="G889">
        <v>0</v>
      </c>
      <c r="H889">
        <v>4.8</v>
      </c>
      <c r="I889">
        <v>196</v>
      </c>
      <c r="J889">
        <v>100</v>
      </c>
      <c r="K889">
        <v>24407944</v>
      </c>
      <c r="L889">
        <v>43000000</v>
      </c>
      <c r="M889" s="2">
        <f>VLOOKUP(A889,Sheet2!$A$1:G4613,2,0)</f>
        <v>38689</v>
      </c>
      <c r="N889" t="str">
        <f>VLOOKUP(A889,Sheet2!$A$1:G4613,3,0)</f>
        <v>Color</v>
      </c>
      <c r="O889" t="str">
        <f>VLOOKUP(A889,Sheet2!$A$1:G4613,4,0)</f>
        <v>Action</v>
      </c>
      <c r="P889" t="str">
        <f>VLOOKUP(A889,Sheet2!$A$1:G4613,5,0)</f>
        <v>English</v>
      </c>
      <c r="Q889" t="str">
        <f>VLOOKUP(A889,Sheet2!$A$1:G4613,6,0)</f>
        <v>Canada</v>
      </c>
      <c r="R889" t="str">
        <f>VLOOKUP(A889,Sheet2!$A$1:G4613,7,0)</f>
        <v>PG-13</v>
      </c>
      <c r="S889" t="str">
        <f>IF(Table1[[#This Row],[Language]]="English","English","Other language")</f>
        <v>English</v>
      </c>
      <c r="T889">
        <f>Table1[[#This Row],[Gross Revenue]]-Table1[[#This Row],[Budget]]</f>
        <v>-18592056</v>
      </c>
      <c r="U889" s="1">
        <f>(Table1[[#This Row],[Gross Revenue]]/Table1[[#This Row],[Budget]])-1</f>
        <v>-0.43237339534883723</v>
      </c>
      <c r="V889" t="str">
        <f t="shared" si="26"/>
        <v>90-110 minutes</v>
      </c>
      <c r="W889">
        <f>Table1[[#This Row],[Profit]]/Table1[[#This Row],[Budget]]</f>
        <v>-0.43237339534883723</v>
      </c>
      <c r="X889" s="22" t="str">
        <f>IF(L889="","",
IF(L889&lt;Predictability!$B$1,"Low",
IF(L889&lt;=Predictability!$B$2,"Mid","High")))</f>
        <v>Mid</v>
      </c>
      <c r="Y889" s="22">
        <f t="shared" si="27"/>
        <v>0</v>
      </c>
    </row>
    <row r="890" spans="1:25" x14ac:dyDescent="0.2">
      <c r="A890" t="s">
        <v>5722</v>
      </c>
      <c r="B890" t="s">
        <v>1073</v>
      </c>
      <c r="C890" t="s">
        <v>988</v>
      </c>
      <c r="D890">
        <v>22000</v>
      </c>
      <c r="E890">
        <v>43354</v>
      </c>
      <c r="F890">
        <v>4000</v>
      </c>
      <c r="G890">
        <v>21000</v>
      </c>
      <c r="H890">
        <v>6.9</v>
      </c>
      <c r="I890">
        <v>152</v>
      </c>
      <c r="J890">
        <v>97</v>
      </c>
      <c r="K890">
        <v>173381405</v>
      </c>
      <c r="L890">
        <v>33000000</v>
      </c>
      <c r="M890" s="2">
        <f>VLOOKUP(A890,Sheet2!$A$1:G4614,2,0)</f>
        <v>37969</v>
      </c>
      <c r="N890" t="str">
        <f>VLOOKUP(A890,Sheet2!$A$1:G4614,3,0)</f>
        <v>Color</v>
      </c>
      <c r="O890" t="str">
        <f>VLOOKUP(A890,Sheet2!$A$1:G4614,4,0)</f>
        <v>Comedy</v>
      </c>
      <c r="P890" t="str">
        <f>VLOOKUP(A890,Sheet2!$A$1:G4614,5,0)</f>
        <v>English</v>
      </c>
      <c r="Q890" t="str">
        <f>VLOOKUP(A890,Sheet2!$A$1:G4614,6,0)</f>
        <v>USA</v>
      </c>
      <c r="R890" t="str">
        <f>VLOOKUP(A890,Sheet2!$A$1:G4614,7,0)</f>
        <v>PG</v>
      </c>
      <c r="S890" t="str">
        <f>IF(Table1[[#This Row],[Language]]="English","English","Other language")</f>
        <v>English</v>
      </c>
      <c r="T890">
        <f>Table1[[#This Row],[Gross Revenue]]-Table1[[#This Row],[Budget]]</f>
        <v>140381405</v>
      </c>
      <c r="U890" s="1">
        <f>(Table1[[#This Row],[Gross Revenue]]/Table1[[#This Row],[Budget]])-1</f>
        <v>4.2539819696969694</v>
      </c>
      <c r="V890" t="str">
        <f t="shared" si="26"/>
        <v>90-110 minutes</v>
      </c>
      <c r="W890">
        <f>Table1[[#This Row],[Profit]]/Table1[[#This Row],[Budget]]</f>
        <v>4.2539819696969694</v>
      </c>
      <c r="X890" s="22" t="str">
        <f>IF(L890="","",
IF(L890&lt;Predictability!$B$1,"Low",
IF(L890&lt;=Predictability!$B$2,"Mid","High")))</f>
        <v>Mid</v>
      </c>
      <c r="Y890" s="22">
        <f t="shared" si="27"/>
        <v>1</v>
      </c>
    </row>
    <row r="891" spans="1:25" x14ac:dyDescent="0.2">
      <c r="A891" t="s">
        <v>6875</v>
      </c>
      <c r="B891" t="s">
        <v>1526</v>
      </c>
      <c r="C891" t="s">
        <v>1693</v>
      </c>
      <c r="D891">
        <v>585</v>
      </c>
      <c r="E891">
        <v>666</v>
      </c>
      <c r="F891">
        <v>294</v>
      </c>
      <c r="G891">
        <v>11000</v>
      </c>
      <c r="H891">
        <v>8.1</v>
      </c>
      <c r="I891">
        <v>142</v>
      </c>
      <c r="J891">
        <v>115</v>
      </c>
      <c r="K891">
        <v>8060</v>
      </c>
      <c r="L891">
        <v>4000000</v>
      </c>
      <c r="M891" s="2">
        <f>VLOOKUP(A891,Sheet2!$A$1:G4615,2,0)</f>
        <v>39150</v>
      </c>
      <c r="N891" t="str">
        <f>VLOOKUP(A891,Sheet2!$A$1:G4615,3,0)</f>
        <v>Color</v>
      </c>
      <c r="O891" t="str">
        <f>VLOOKUP(A891,Sheet2!$A$1:G4615,4,0)</f>
        <v>Action</v>
      </c>
      <c r="P891" t="str">
        <f>VLOOKUP(A891,Sheet2!$A$1:G4615,5,0)</f>
        <v>Portuguese</v>
      </c>
      <c r="Q891" t="str">
        <f>VLOOKUP(A891,Sheet2!$A$1:G4615,6,0)</f>
        <v>Brazil</v>
      </c>
      <c r="R891" t="str">
        <f>VLOOKUP(A891,Sheet2!$A$1:G4615,7,0)</f>
        <v>R</v>
      </c>
      <c r="S891" t="str">
        <f>IF(Table1[[#This Row],[Language]]="English","English","Other language")</f>
        <v>Other language</v>
      </c>
      <c r="T891">
        <f>Table1[[#This Row],[Gross Revenue]]-Table1[[#This Row],[Budget]]</f>
        <v>-3991940</v>
      </c>
      <c r="U891" s="1">
        <f>(Table1[[#This Row],[Gross Revenue]]/Table1[[#This Row],[Budget]])-1</f>
        <v>-0.99798500000000001</v>
      </c>
      <c r="V891" t="str">
        <f t="shared" si="26"/>
        <v>111-130 minutes</v>
      </c>
      <c r="W891">
        <f>Table1[[#This Row],[Profit]]/Table1[[#This Row],[Budget]]</f>
        <v>-0.99798500000000001</v>
      </c>
      <c r="X891" s="22" t="str">
        <f>IF(L891="","",
IF(L891&lt;Predictability!$B$1,"Low",
IF(L891&lt;=Predictability!$B$2,"Mid","High")))</f>
        <v>Low</v>
      </c>
      <c r="Y891" s="22">
        <f t="shared" si="27"/>
        <v>0</v>
      </c>
    </row>
    <row r="892" spans="1:25" x14ac:dyDescent="0.2">
      <c r="A892" t="s">
        <v>6437</v>
      </c>
      <c r="B892" t="s">
        <v>2929</v>
      </c>
      <c r="C892" t="s">
        <v>2022</v>
      </c>
      <c r="D892">
        <v>288</v>
      </c>
      <c r="E892">
        <v>1006</v>
      </c>
      <c r="F892">
        <v>159</v>
      </c>
      <c r="G892">
        <v>0</v>
      </c>
      <c r="H892">
        <v>7.5</v>
      </c>
      <c r="I892">
        <v>141</v>
      </c>
      <c r="J892">
        <v>124</v>
      </c>
      <c r="K892">
        <v>30012990</v>
      </c>
      <c r="L892">
        <v>25000000</v>
      </c>
      <c r="M892" s="2">
        <f>VLOOKUP(A892,Sheet2!$A$1:G4616,2,0)</f>
        <v>35980</v>
      </c>
      <c r="N892" t="str">
        <f>VLOOKUP(A892,Sheet2!$A$1:G4616,3,0)</f>
        <v>Color</v>
      </c>
      <c r="O892" t="str">
        <f>VLOOKUP(A892,Sheet2!$A$1:G4616,4,0)</f>
        <v>Biography</v>
      </c>
      <c r="P892" t="str">
        <f>VLOOKUP(A892,Sheet2!$A$1:G4616,5,0)</f>
        <v>English</v>
      </c>
      <c r="Q892" t="str">
        <f>VLOOKUP(A892,Sheet2!$A$1:G4616,6,0)</f>
        <v>UK</v>
      </c>
      <c r="R892" t="str">
        <f>VLOOKUP(A892,Sheet2!$A$1:G4616,7,0)</f>
        <v>R</v>
      </c>
      <c r="S892" t="str">
        <f>IF(Table1[[#This Row],[Language]]="English","English","Other language")</f>
        <v>English</v>
      </c>
      <c r="T892">
        <f>Table1[[#This Row],[Gross Revenue]]-Table1[[#This Row],[Budget]]</f>
        <v>5012990</v>
      </c>
      <c r="U892" s="1">
        <f>(Table1[[#This Row],[Gross Revenue]]/Table1[[#This Row],[Budget]])-1</f>
        <v>0.20051960000000002</v>
      </c>
      <c r="V892" t="str">
        <f t="shared" si="26"/>
        <v>111-130 minutes</v>
      </c>
      <c r="W892">
        <f>Table1[[#This Row],[Profit]]/Table1[[#This Row],[Budget]]</f>
        <v>0.20051959999999999</v>
      </c>
      <c r="X892" s="22" t="str">
        <f>IF(L892="","",
IF(L892&lt;Predictability!$B$1,"Low",
IF(L892&lt;=Predictability!$B$2,"Mid","High")))</f>
        <v>Mid</v>
      </c>
      <c r="Y892" s="22">
        <f t="shared" si="27"/>
        <v>0</v>
      </c>
    </row>
    <row r="893" spans="1:25" x14ac:dyDescent="0.2">
      <c r="A893" t="s">
        <v>5630</v>
      </c>
      <c r="B893" t="s">
        <v>1325</v>
      </c>
      <c r="C893" t="s">
        <v>2022</v>
      </c>
      <c r="D893">
        <v>13000</v>
      </c>
      <c r="E893">
        <v>16899</v>
      </c>
      <c r="F893">
        <v>159</v>
      </c>
      <c r="G893">
        <v>0</v>
      </c>
      <c r="H893">
        <v>6.9</v>
      </c>
      <c r="I893">
        <v>202</v>
      </c>
      <c r="J893">
        <v>114</v>
      </c>
      <c r="K893">
        <v>16264475</v>
      </c>
      <c r="L893">
        <v>55000000</v>
      </c>
      <c r="M893" s="2">
        <f>VLOOKUP(A893,Sheet2!$A$1:G4617,2,0)</f>
        <v>39249</v>
      </c>
      <c r="N893" t="str">
        <f>VLOOKUP(A893,Sheet2!$A$1:G4617,3,0)</f>
        <v>Color</v>
      </c>
      <c r="O893" t="str">
        <f>VLOOKUP(A893,Sheet2!$A$1:G4617,4,0)</f>
        <v>Biography</v>
      </c>
      <c r="P893" t="str">
        <f>VLOOKUP(A893,Sheet2!$A$1:G4617,5,0)</f>
        <v>English</v>
      </c>
      <c r="Q893" t="str">
        <f>VLOOKUP(A893,Sheet2!$A$1:G4617,6,0)</f>
        <v>UK</v>
      </c>
      <c r="R893" t="str">
        <f>VLOOKUP(A893,Sheet2!$A$1:G4617,7,0)</f>
        <v>PG-13</v>
      </c>
      <c r="S893" t="str">
        <f>IF(Table1[[#This Row],[Language]]="English","English","Other language")</f>
        <v>English</v>
      </c>
      <c r="T893">
        <f>Table1[[#This Row],[Gross Revenue]]-Table1[[#This Row],[Budget]]</f>
        <v>-38735525</v>
      </c>
      <c r="U893" s="1">
        <f>(Table1[[#This Row],[Gross Revenue]]/Table1[[#This Row],[Budget]])-1</f>
        <v>-0.70428227272727273</v>
      </c>
      <c r="V893" t="str">
        <f t="shared" si="26"/>
        <v>111-130 minutes</v>
      </c>
      <c r="W893">
        <f>Table1[[#This Row],[Profit]]/Table1[[#This Row],[Budget]]</f>
        <v>-0.70428227272727273</v>
      </c>
      <c r="X893" s="22" t="str">
        <f>IF(L893="","",
IF(L893&lt;Predictability!$B$1,"Low",
IF(L893&lt;=Predictability!$B$2,"Mid","High")))</f>
        <v>High</v>
      </c>
      <c r="Y893" s="22">
        <f t="shared" si="27"/>
        <v>0</v>
      </c>
    </row>
    <row r="894" spans="1:25" x14ac:dyDescent="0.2">
      <c r="A894" t="s">
        <v>4861</v>
      </c>
      <c r="B894" t="s">
        <v>1912</v>
      </c>
      <c r="C894" t="s">
        <v>876</v>
      </c>
      <c r="D894">
        <v>5000</v>
      </c>
      <c r="E894">
        <v>12700</v>
      </c>
      <c r="F894">
        <v>488</v>
      </c>
      <c r="G894">
        <v>0</v>
      </c>
      <c r="H894">
        <v>6.4</v>
      </c>
      <c r="I894">
        <v>190</v>
      </c>
      <c r="J894">
        <v>123</v>
      </c>
      <c r="K894">
        <v>26838389</v>
      </c>
      <c r="L894">
        <v>57000000</v>
      </c>
      <c r="M894" s="2">
        <f>VLOOKUP(A894,Sheet2!$A$1:G4618,2,0)</f>
        <v>38395</v>
      </c>
      <c r="N894" t="str">
        <f>VLOOKUP(A894,Sheet2!$A$1:G4618,3,0)</f>
        <v>Color</v>
      </c>
      <c r="O894" t="str">
        <f>VLOOKUP(A894,Sheet2!$A$1:G4618,4,0)</f>
        <v>Comedy</v>
      </c>
      <c r="P894" t="str">
        <f>VLOOKUP(A894,Sheet2!$A$1:G4618,5,0)</f>
        <v>English</v>
      </c>
      <c r="Q894" t="str">
        <f>VLOOKUP(A894,Sheet2!$A$1:G4618,6,0)</f>
        <v>USA</v>
      </c>
      <c r="R894" t="str">
        <f>VLOOKUP(A894,Sheet2!$A$1:G4618,7,0)</f>
        <v>PG-13</v>
      </c>
      <c r="S894" t="str">
        <f>IF(Table1[[#This Row],[Language]]="English","English","Other language")</f>
        <v>English</v>
      </c>
      <c r="T894">
        <f>Table1[[#This Row],[Gross Revenue]]-Table1[[#This Row],[Budget]]</f>
        <v>-30161611</v>
      </c>
      <c r="U894" s="1">
        <f>(Table1[[#This Row],[Gross Revenue]]/Table1[[#This Row],[Budget]])-1</f>
        <v>-0.52915107017543861</v>
      </c>
      <c r="V894" t="str">
        <f t="shared" si="26"/>
        <v>111-130 minutes</v>
      </c>
      <c r="W894">
        <f>Table1[[#This Row],[Profit]]/Table1[[#This Row],[Budget]]</f>
        <v>-0.52915107017543861</v>
      </c>
      <c r="X894" s="22" t="str">
        <f>IF(L894="","",
IF(L894&lt;Predictability!$B$1,"Low",
IF(L894&lt;=Predictability!$B$2,"Mid","High")))</f>
        <v>High</v>
      </c>
      <c r="Y894" s="22">
        <f t="shared" si="27"/>
        <v>0</v>
      </c>
    </row>
    <row r="895" spans="1:25" x14ac:dyDescent="0.2">
      <c r="A895" t="s">
        <v>4742</v>
      </c>
      <c r="B895" t="s">
        <v>908</v>
      </c>
      <c r="C895" t="s">
        <v>1250</v>
      </c>
      <c r="D895">
        <v>11000</v>
      </c>
      <c r="E895">
        <v>17292</v>
      </c>
      <c r="F895">
        <v>13</v>
      </c>
      <c r="G895">
        <v>0</v>
      </c>
      <c r="H895">
        <v>6.3</v>
      </c>
      <c r="I895">
        <v>89</v>
      </c>
      <c r="J895">
        <v>96</v>
      </c>
      <c r="K895">
        <v>22913677</v>
      </c>
      <c r="L895">
        <v>35000000</v>
      </c>
      <c r="M895" s="2">
        <f>VLOOKUP(A895,Sheet2!$A$1:G4619,2,0)</f>
        <v>38322</v>
      </c>
      <c r="N895" t="str">
        <f>VLOOKUP(A895,Sheet2!$A$1:G4619,3,0)</f>
        <v>Color</v>
      </c>
      <c r="O895" t="str">
        <f>VLOOKUP(A895,Sheet2!$A$1:G4619,4,0)</f>
        <v>Comedy</v>
      </c>
      <c r="P895" t="str">
        <f>VLOOKUP(A895,Sheet2!$A$1:G4619,5,0)</f>
        <v>English</v>
      </c>
      <c r="Q895" t="str">
        <f>VLOOKUP(A895,Sheet2!$A$1:G4619,6,0)</f>
        <v>USA</v>
      </c>
      <c r="R895" t="str">
        <f>VLOOKUP(A895,Sheet2!$A$1:G4619,7,0)</f>
        <v>PG</v>
      </c>
      <c r="S895" t="str">
        <f>IF(Table1[[#This Row],[Language]]="English","English","Other language")</f>
        <v>English</v>
      </c>
      <c r="T895">
        <f>Table1[[#This Row],[Gross Revenue]]-Table1[[#This Row],[Budget]]</f>
        <v>-12086323</v>
      </c>
      <c r="U895" s="1">
        <f>(Table1[[#This Row],[Gross Revenue]]/Table1[[#This Row],[Budget]])-1</f>
        <v>-0.34532351428571428</v>
      </c>
      <c r="V895" t="str">
        <f t="shared" si="26"/>
        <v>90-110 minutes</v>
      </c>
      <c r="W895">
        <f>Table1[[#This Row],[Profit]]/Table1[[#This Row],[Budget]]</f>
        <v>-0.34532351428571428</v>
      </c>
      <c r="X895" s="22" t="str">
        <f>IF(L895="","",
IF(L895&lt;Predictability!$B$1,"Low",
IF(L895&lt;=Predictability!$B$2,"Mid","High")))</f>
        <v>Mid</v>
      </c>
      <c r="Y895" s="22">
        <f t="shared" si="27"/>
        <v>0</v>
      </c>
    </row>
    <row r="896" spans="1:25" x14ac:dyDescent="0.2">
      <c r="A896" t="s">
        <v>6499</v>
      </c>
      <c r="B896" t="s">
        <v>2963</v>
      </c>
      <c r="C896" t="s">
        <v>2964</v>
      </c>
      <c r="D896">
        <v>117</v>
      </c>
      <c r="E896">
        <v>155</v>
      </c>
      <c r="F896">
        <v>16</v>
      </c>
      <c r="G896">
        <v>0</v>
      </c>
      <c r="H896">
        <v>7.6</v>
      </c>
      <c r="I896">
        <v>67</v>
      </c>
      <c r="J896">
        <v>89</v>
      </c>
      <c r="K896">
        <v>313436</v>
      </c>
      <c r="L896">
        <v>15500000</v>
      </c>
      <c r="M896" s="2">
        <f>VLOOKUP(A896,Sheet2!$A$1:G4620,2,0)</f>
        <v>37106</v>
      </c>
      <c r="N896" t="str">
        <f>VLOOKUP(A896,Sheet2!$A$1:G4620,3,0)</f>
        <v>Color</v>
      </c>
      <c r="O896" t="str">
        <f>VLOOKUP(A896,Sheet2!$A$1:G4620,4,0)</f>
        <v>Comedy</v>
      </c>
      <c r="P896" t="str">
        <f>VLOOKUP(A896,Sheet2!$A$1:G4620,5,0)</f>
        <v>Norwegian</v>
      </c>
      <c r="Q896" t="str">
        <f>VLOOKUP(A896,Sheet2!$A$1:G4620,6,0)</f>
        <v>Norway</v>
      </c>
      <c r="R896" t="str">
        <f>VLOOKUP(A896,Sheet2!$A$1:G4620,7,0)</f>
        <v>R</v>
      </c>
      <c r="S896" t="str">
        <f>IF(Table1[[#This Row],[Language]]="English","English","Other language")</f>
        <v>Other language</v>
      </c>
      <c r="T896">
        <f>Table1[[#This Row],[Gross Revenue]]-Table1[[#This Row],[Budget]]</f>
        <v>-15186564</v>
      </c>
      <c r="U896" s="1">
        <f>(Table1[[#This Row],[Gross Revenue]]/Table1[[#This Row],[Budget]])-1</f>
        <v>-0.97977832258064512</v>
      </c>
      <c r="V896" t="str">
        <f t="shared" si="26"/>
        <v>&lt;90 minutes</v>
      </c>
      <c r="W896">
        <f>Table1[[#This Row],[Profit]]/Table1[[#This Row],[Budget]]</f>
        <v>-0.97977832258064512</v>
      </c>
      <c r="X896" s="22" t="str">
        <f>IF(L896="","",
IF(L896&lt;Predictability!$B$1,"Low",
IF(L896&lt;=Predictability!$B$2,"Mid","High")))</f>
        <v>Mid</v>
      </c>
      <c r="Y896" s="22">
        <f t="shared" si="27"/>
        <v>0</v>
      </c>
    </row>
    <row r="897" spans="1:25" x14ac:dyDescent="0.2">
      <c r="A897" t="s">
        <v>5203</v>
      </c>
      <c r="B897" t="s">
        <v>1241</v>
      </c>
      <c r="C897" t="s">
        <v>2161</v>
      </c>
      <c r="D897">
        <v>13000</v>
      </c>
      <c r="E897">
        <v>17689</v>
      </c>
      <c r="F897">
        <v>662</v>
      </c>
      <c r="G897">
        <v>61000</v>
      </c>
      <c r="H897">
        <v>6.6</v>
      </c>
      <c r="I897">
        <v>476</v>
      </c>
      <c r="J897">
        <v>109</v>
      </c>
      <c r="K897">
        <v>93050117</v>
      </c>
      <c r="L897">
        <v>115000000</v>
      </c>
      <c r="M897" s="2">
        <f>VLOOKUP(A897,Sheet2!$A$1:G4621,2,0)</f>
        <v>41467</v>
      </c>
      <c r="N897" t="str">
        <f>VLOOKUP(A897,Sheet2!$A$1:G4621,3,0)</f>
        <v>Color</v>
      </c>
      <c r="O897" t="str">
        <f>VLOOKUP(A897,Sheet2!$A$1:G4621,4,0)</f>
        <v>Action</v>
      </c>
      <c r="P897" t="str">
        <f>VLOOKUP(A897,Sheet2!$A$1:G4621,5,0)</f>
        <v>English</v>
      </c>
      <c r="Q897" t="str">
        <f>VLOOKUP(A897,Sheet2!$A$1:G4621,6,0)</f>
        <v>USA</v>
      </c>
      <c r="R897" t="str">
        <f>VLOOKUP(A897,Sheet2!$A$1:G4621,7,0)</f>
        <v>R</v>
      </c>
      <c r="S897" t="str">
        <f>IF(Table1[[#This Row],[Language]]="English","English","Other language")</f>
        <v>English</v>
      </c>
      <c r="T897">
        <f>Table1[[#This Row],[Gross Revenue]]-Table1[[#This Row],[Budget]]</f>
        <v>-21949883</v>
      </c>
      <c r="U897" s="1">
        <f>(Table1[[#This Row],[Gross Revenue]]/Table1[[#This Row],[Budget]])-1</f>
        <v>-0.19086854782608698</v>
      </c>
      <c r="V897" t="str">
        <f t="shared" si="26"/>
        <v>90-110 minutes</v>
      </c>
      <c r="W897">
        <f>Table1[[#This Row],[Profit]]/Table1[[#This Row],[Budget]]</f>
        <v>-0.19086854782608695</v>
      </c>
      <c r="X897" s="22" t="str">
        <f>IF(L897="","",
IF(L897&lt;Predictability!$B$1,"Low",
IF(L897&lt;=Predictability!$B$2,"Mid","High")))</f>
        <v>High</v>
      </c>
      <c r="Y897" s="22">
        <f t="shared" si="27"/>
        <v>0</v>
      </c>
    </row>
    <row r="898" spans="1:25" x14ac:dyDescent="0.2">
      <c r="A898" t="s">
        <v>3909</v>
      </c>
      <c r="B898" t="s">
        <v>187</v>
      </c>
      <c r="C898" t="s">
        <v>1000</v>
      </c>
      <c r="D898">
        <v>1000</v>
      </c>
      <c r="E898">
        <v>4441</v>
      </c>
      <c r="F898">
        <v>27</v>
      </c>
      <c r="G898">
        <v>0</v>
      </c>
      <c r="H898">
        <v>5.5</v>
      </c>
      <c r="I898">
        <v>85</v>
      </c>
      <c r="J898">
        <v>103</v>
      </c>
      <c r="K898">
        <v>28435406</v>
      </c>
      <c r="L898">
        <v>12000000</v>
      </c>
      <c r="M898" s="2">
        <f>VLOOKUP(A898,Sheet2!$A$1:G4622,2,0)</f>
        <v>38853</v>
      </c>
      <c r="N898" t="str">
        <f>VLOOKUP(A898,Sheet2!$A$1:G4622,3,0)</f>
        <v>Color</v>
      </c>
      <c r="O898" t="str">
        <f>VLOOKUP(A898,Sheet2!$A$1:G4622,4,0)</f>
        <v>Comedy</v>
      </c>
      <c r="P898" t="str">
        <f>VLOOKUP(A898,Sheet2!$A$1:G4622,5,0)</f>
        <v>English</v>
      </c>
      <c r="Q898" t="str">
        <f>VLOOKUP(A898,Sheet2!$A$1:G4622,6,0)</f>
        <v>USA</v>
      </c>
      <c r="R898" t="str">
        <f>VLOOKUP(A898,Sheet2!$A$1:G4622,7,0)</f>
        <v>PG-13</v>
      </c>
      <c r="S898" t="str">
        <f>IF(Table1[[#This Row],[Language]]="English","English","Other language")</f>
        <v>English</v>
      </c>
      <c r="T898">
        <f>Table1[[#This Row],[Gross Revenue]]-Table1[[#This Row],[Budget]]</f>
        <v>16435406</v>
      </c>
      <c r="U898" s="1">
        <f>(Table1[[#This Row],[Gross Revenue]]/Table1[[#This Row],[Budget]])-1</f>
        <v>1.3696171666666666</v>
      </c>
      <c r="V898" t="str">
        <f t="shared" ref="V898:V961" si="28">IF(J898="","",IF(J898&lt;90,"&lt;90 minutes",IF(J898&lt;=110,"90-110 minutes",IF(J898&lt;=130,"111-130 minutes",IF(J898&lt;=150,"131-150 minutes","&gt;150 minutes")))))</f>
        <v>90-110 minutes</v>
      </c>
      <c r="W898">
        <f>Table1[[#This Row],[Profit]]/Table1[[#This Row],[Budget]]</f>
        <v>1.3696171666666668</v>
      </c>
      <c r="X898" s="22" t="str">
        <f>IF(L898="","",
IF(L898&lt;Predictability!$B$1,"Low",
IF(L898&lt;=Predictability!$B$2,"Mid","High")))</f>
        <v>Mid</v>
      </c>
      <c r="Y898" s="22">
        <f t="shared" ref="Y898:Y961" si="29">IF(W898&gt;=0.5,1,0)</f>
        <v>1</v>
      </c>
    </row>
    <row r="899" spans="1:25" x14ac:dyDescent="0.2">
      <c r="A899" t="s">
        <v>5967</v>
      </c>
      <c r="B899" t="s">
        <v>2647</v>
      </c>
      <c r="C899" t="s">
        <v>474</v>
      </c>
      <c r="D899">
        <v>283</v>
      </c>
      <c r="E899">
        <v>662</v>
      </c>
      <c r="F899">
        <v>36</v>
      </c>
      <c r="G899">
        <v>0</v>
      </c>
      <c r="H899">
        <v>7.1</v>
      </c>
      <c r="I899">
        <v>222</v>
      </c>
      <c r="J899">
        <v>107</v>
      </c>
      <c r="K899">
        <v>127706877</v>
      </c>
      <c r="L899">
        <v>85000000</v>
      </c>
      <c r="M899" s="2">
        <f>VLOOKUP(A899,Sheet2!$A$1:G4623,2,0)</f>
        <v>39422</v>
      </c>
      <c r="N899" t="str">
        <f>VLOOKUP(A899,Sheet2!$A$1:G4623,3,0)</f>
        <v>Color</v>
      </c>
      <c r="O899" t="str">
        <f>VLOOKUP(A899,Sheet2!$A$1:G4623,4,0)</f>
        <v>Animation</v>
      </c>
      <c r="P899" t="str">
        <f>VLOOKUP(A899,Sheet2!$A$1:G4623,5,0)</f>
        <v>English</v>
      </c>
      <c r="Q899" t="str">
        <f>VLOOKUP(A899,Sheet2!$A$1:G4623,6,0)</f>
        <v>USA</v>
      </c>
      <c r="R899" t="str">
        <f>VLOOKUP(A899,Sheet2!$A$1:G4623,7,0)</f>
        <v>PG</v>
      </c>
      <c r="S899" t="str">
        <f>IF(Table1[[#This Row],[Language]]="English","English","Other language")</f>
        <v>English</v>
      </c>
      <c r="T899">
        <f>Table1[[#This Row],[Gross Revenue]]-Table1[[#This Row],[Budget]]</f>
        <v>42706877</v>
      </c>
      <c r="U899" s="1">
        <f>(Table1[[#This Row],[Gross Revenue]]/Table1[[#This Row],[Budget]])-1</f>
        <v>0.50243384705882344</v>
      </c>
      <c r="V899" t="str">
        <f t="shared" si="28"/>
        <v>90-110 minutes</v>
      </c>
      <c r="W899">
        <f>Table1[[#This Row],[Profit]]/Table1[[#This Row],[Budget]]</f>
        <v>0.50243384705882355</v>
      </c>
      <c r="X899" s="22" t="str">
        <f>IF(L899="","",
IF(L899&lt;Predictability!$B$1,"Low",
IF(L899&lt;=Predictability!$B$2,"Mid","High")))</f>
        <v>High</v>
      </c>
      <c r="Y899" s="22">
        <f t="shared" si="29"/>
        <v>1</v>
      </c>
    </row>
    <row r="900" spans="1:25" x14ac:dyDescent="0.2">
      <c r="A900" t="s">
        <v>4048</v>
      </c>
      <c r="B900" t="s">
        <v>176</v>
      </c>
      <c r="C900" t="s">
        <v>234</v>
      </c>
      <c r="D900">
        <v>1000</v>
      </c>
      <c r="E900">
        <v>3903</v>
      </c>
      <c r="F900">
        <v>0</v>
      </c>
      <c r="G900">
        <v>2000</v>
      </c>
      <c r="H900">
        <v>5.7</v>
      </c>
      <c r="I900">
        <v>174</v>
      </c>
      <c r="J900">
        <v>121</v>
      </c>
      <c r="K900">
        <v>66862068</v>
      </c>
      <c r="L900">
        <v>83000000</v>
      </c>
      <c r="M900" s="2">
        <f>VLOOKUP(A900,Sheet2!$A$1:G4624,2,0)</f>
        <v>36306</v>
      </c>
      <c r="N900" t="str">
        <f>VLOOKUP(A900,Sheet2!$A$1:G4624,3,0)</f>
        <v>Color</v>
      </c>
      <c r="O900" t="str">
        <f>VLOOKUP(A900,Sheet2!$A$1:G4624,4,0)</f>
        <v>Action</v>
      </c>
      <c r="P900" t="str">
        <f>VLOOKUP(A900,Sheet2!$A$1:G4624,5,0)</f>
        <v>English</v>
      </c>
      <c r="Q900" t="str">
        <f>VLOOKUP(A900,Sheet2!$A$1:G4624,6,0)</f>
        <v>USA</v>
      </c>
      <c r="R900" t="str">
        <f>VLOOKUP(A900,Sheet2!$A$1:G4624,7,0)</f>
        <v>R</v>
      </c>
      <c r="S900" t="str">
        <f>IF(Table1[[#This Row],[Language]]="English","English","Other language")</f>
        <v>English</v>
      </c>
      <c r="T900">
        <f>Table1[[#This Row],[Gross Revenue]]-Table1[[#This Row],[Budget]]</f>
        <v>-16137932</v>
      </c>
      <c r="U900" s="1">
        <f>(Table1[[#This Row],[Gross Revenue]]/Table1[[#This Row],[Budget]])-1</f>
        <v>-0.19443291566265064</v>
      </c>
      <c r="V900" t="str">
        <f t="shared" si="28"/>
        <v>111-130 minutes</v>
      </c>
      <c r="W900">
        <f>Table1[[#This Row],[Profit]]/Table1[[#This Row],[Budget]]</f>
        <v>-0.19443291566265061</v>
      </c>
      <c r="X900" s="22" t="str">
        <f>IF(L900="","",
IF(L900&lt;Predictability!$B$1,"Low",
IF(L900&lt;=Predictability!$B$2,"Mid","High")))</f>
        <v>High</v>
      </c>
      <c r="Y900" s="22">
        <f t="shared" si="29"/>
        <v>0</v>
      </c>
    </row>
    <row r="901" spans="1:25" x14ac:dyDescent="0.2">
      <c r="A901" t="s">
        <v>5807</v>
      </c>
      <c r="B901" t="s">
        <v>2545</v>
      </c>
      <c r="C901" t="s">
        <v>2546</v>
      </c>
      <c r="D901">
        <v>772</v>
      </c>
      <c r="E901">
        <v>1058</v>
      </c>
      <c r="F901">
        <v>2</v>
      </c>
      <c r="G901">
        <v>1000</v>
      </c>
      <c r="H901">
        <v>7</v>
      </c>
      <c r="I901">
        <v>47</v>
      </c>
      <c r="J901">
        <v>108</v>
      </c>
      <c r="K901">
        <v>11703287</v>
      </c>
      <c r="L901">
        <v>10000000</v>
      </c>
      <c r="M901" s="2">
        <f>VLOOKUP(A901,Sheet2!$A$1:G4625,2,0)</f>
        <v>38387</v>
      </c>
      <c r="N901" t="str">
        <f>VLOOKUP(A901,Sheet2!$A$1:G4625,3,0)</f>
        <v>Color</v>
      </c>
      <c r="O901" t="str">
        <f>VLOOKUP(A901,Sheet2!$A$1:G4625,4,0)</f>
        <v>Adventure</v>
      </c>
      <c r="P901" t="str">
        <f>VLOOKUP(A901,Sheet2!$A$1:G4625,5,0)</f>
        <v>English</v>
      </c>
      <c r="Q901" t="str">
        <f>VLOOKUP(A901,Sheet2!$A$1:G4625,6,0)</f>
        <v>USA</v>
      </c>
      <c r="R901" t="str">
        <f>VLOOKUP(A901,Sheet2!$A$1:G4625,7,0)</f>
        <v>PG-13</v>
      </c>
      <c r="S901" t="str">
        <f>IF(Table1[[#This Row],[Language]]="English","English","Other language")</f>
        <v>English</v>
      </c>
      <c r="T901">
        <f>Table1[[#This Row],[Gross Revenue]]-Table1[[#This Row],[Budget]]</f>
        <v>1703287</v>
      </c>
      <c r="U901" s="1">
        <f>(Table1[[#This Row],[Gross Revenue]]/Table1[[#This Row],[Budget]])-1</f>
        <v>0.1703287</v>
      </c>
      <c r="V901" t="str">
        <f t="shared" si="28"/>
        <v>90-110 minutes</v>
      </c>
      <c r="W901">
        <f>Table1[[#This Row],[Profit]]/Table1[[#This Row],[Budget]]</f>
        <v>0.1703287</v>
      </c>
      <c r="X901" s="22" t="str">
        <f>IF(L901="","",
IF(L901&lt;Predictability!$B$1,"Low",
IF(L901&lt;=Predictability!$B$2,"Mid","High")))</f>
        <v>Mid</v>
      </c>
      <c r="Y901" s="22">
        <f t="shared" si="29"/>
        <v>0</v>
      </c>
    </row>
    <row r="902" spans="1:25" x14ac:dyDescent="0.2">
      <c r="A902" t="s">
        <v>4990</v>
      </c>
      <c r="B902" t="s">
        <v>1037</v>
      </c>
      <c r="C902" t="s">
        <v>1146</v>
      </c>
      <c r="D902">
        <v>15000</v>
      </c>
      <c r="E902">
        <v>27788</v>
      </c>
      <c r="F902">
        <v>453</v>
      </c>
      <c r="G902">
        <v>38000</v>
      </c>
      <c r="H902">
        <v>7.7</v>
      </c>
      <c r="I902">
        <v>355</v>
      </c>
      <c r="J902">
        <v>109</v>
      </c>
      <c r="K902">
        <v>40983001</v>
      </c>
      <c r="L902">
        <v>7000000</v>
      </c>
      <c r="M902" s="2">
        <f>VLOOKUP(A902,Sheet2!$A$1:G4626,2,0)</f>
        <v>40982</v>
      </c>
      <c r="N902" t="str">
        <f>VLOOKUP(A902,Sheet2!$A$1:G4626,3,0)</f>
        <v>Color</v>
      </c>
      <c r="O902" t="str">
        <f>VLOOKUP(A902,Sheet2!$A$1:G4626,4,0)</f>
        <v>Crime</v>
      </c>
      <c r="P902" t="str">
        <f>VLOOKUP(A902,Sheet2!$A$1:G4626,5,0)</f>
        <v>English</v>
      </c>
      <c r="Q902" t="str">
        <f>VLOOKUP(A902,Sheet2!$A$1:G4626,6,0)</f>
        <v>USA</v>
      </c>
      <c r="R902" t="str">
        <f>VLOOKUP(A902,Sheet2!$A$1:G4626,7,0)</f>
        <v>R</v>
      </c>
      <c r="S902" t="str">
        <f>IF(Table1[[#This Row],[Language]]="English","English","Other language")</f>
        <v>English</v>
      </c>
      <c r="T902">
        <f>Table1[[#This Row],[Gross Revenue]]-Table1[[#This Row],[Budget]]</f>
        <v>33983001</v>
      </c>
      <c r="U902" s="1">
        <f>(Table1[[#This Row],[Gross Revenue]]/Table1[[#This Row],[Budget]])-1</f>
        <v>4.8547144285714285</v>
      </c>
      <c r="V902" t="str">
        <f t="shared" si="28"/>
        <v>90-110 minutes</v>
      </c>
      <c r="W902">
        <f>Table1[[#This Row],[Profit]]/Table1[[#This Row],[Budget]]</f>
        <v>4.8547144285714285</v>
      </c>
      <c r="X902" s="22" t="str">
        <f>IF(L902="","",
IF(L902&lt;Predictability!$B$1,"Low",
IF(L902&lt;=Predictability!$B$2,"Mid","High")))</f>
        <v>Low</v>
      </c>
      <c r="Y902" s="22">
        <f t="shared" si="29"/>
        <v>1</v>
      </c>
    </row>
    <row r="903" spans="1:25" x14ac:dyDescent="0.2">
      <c r="A903" t="s">
        <v>5349</v>
      </c>
      <c r="B903" t="s">
        <v>628</v>
      </c>
      <c r="C903" t="s">
        <v>2248</v>
      </c>
      <c r="D903">
        <v>11000</v>
      </c>
      <c r="E903">
        <v>12908</v>
      </c>
      <c r="F903">
        <v>151</v>
      </c>
      <c r="G903">
        <v>123000</v>
      </c>
      <c r="H903">
        <v>6.7</v>
      </c>
      <c r="I903">
        <v>326</v>
      </c>
      <c r="J903">
        <v>114</v>
      </c>
      <c r="K903">
        <v>61656849</v>
      </c>
      <c r="L903">
        <v>110000000</v>
      </c>
      <c r="M903" s="2">
        <f>VLOOKUP(A903,Sheet2!$A$1:G4627,2,0)</f>
        <v>41540</v>
      </c>
      <c r="N903" t="str">
        <f>VLOOKUP(A903,Sheet2!$A$1:G4627,3,0)</f>
        <v>Color</v>
      </c>
      <c r="O903" t="str">
        <f>VLOOKUP(A903,Sheet2!$A$1:G4627,4,0)</f>
        <v>Action</v>
      </c>
      <c r="P903" t="str">
        <f>VLOOKUP(A903,Sheet2!$A$1:G4627,5,0)</f>
        <v>English</v>
      </c>
      <c r="Q903" t="str">
        <f>VLOOKUP(A903,Sheet2!$A$1:G4627,6,0)</f>
        <v>USA</v>
      </c>
      <c r="R903" t="str">
        <f>VLOOKUP(A903,Sheet2!$A$1:G4627,7,0)</f>
        <v>PG-13</v>
      </c>
      <c r="S903" t="str">
        <f>IF(Table1[[#This Row],[Language]]="English","English","Other language")</f>
        <v>English</v>
      </c>
      <c r="T903">
        <f>Table1[[#This Row],[Gross Revenue]]-Table1[[#This Row],[Budget]]</f>
        <v>-48343151</v>
      </c>
      <c r="U903" s="1">
        <f>(Table1[[#This Row],[Gross Revenue]]/Table1[[#This Row],[Budget]])-1</f>
        <v>-0.43948319090909094</v>
      </c>
      <c r="V903" t="str">
        <f t="shared" si="28"/>
        <v>111-130 minutes</v>
      </c>
      <c r="W903">
        <f>Table1[[#This Row],[Profit]]/Table1[[#This Row],[Budget]]</f>
        <v>-0.43948319090909088</v>
      </c>
      <c r="X903" s="22" t="str">
        <f>IF(L903="","",
IF(L903&lt;Predictability!$B$1,"Low",
IF(L903&lt;=Predictability!$B$2,"Mid","High")))</f>
        <v>High</v>
      </c>
      <c r="Y903" s="22">
        <f t="shared" si="29"/>
        <v>0</v>
      </c>
    </row>
    <row r="904" spans="1:25" x14ac:dyDescent="0.2">
      <c r="A904" t="s">
        <v>4774</v>
      </c>
      <c r="B904" t="s">
        <v>608</v>
      </c>
      <c r="C904" t="s">
        <v>1843</v>
      </c>
      <c r="D904">
        <v>15000</v>
      </c>
      <c r="E904">
        <v>18760</v>
      </c>
      <c r="F904">
        <v>19</v>
      </c>
      <c r="G904">
        <v>0</v>
      </c>
      <c r="H904">
        <v>6.3</v>
      </c>
      <c r="I904">
        <v>98</v>
      </c>
      <c r="J904">
        <v>104</v>
      </c>
      <c r="K904">
        <v>23393765</v>
      </c>
      <c r="L904">
        <v>20000000</v>
      </c>
      <c r="M904" s="2">
        <f>VLOOKUP(A904,Sheet2!$A$1:G4628,2,0)</f>
        <v>41770</v>
      </c>
      <c r="N904" t="str">
        <f>VLOOKUP(A904,Sheet2!$A$1:G4628,3,0)</f>
        <v>Color</v>
      </c>
      <c r="O904" t="str">
        <f>VLOOKUP(A904,Sheet2!$A$1:G4628,4,0)</f>
        <v>Drama</v>
      </c>
      <c r="P904" t="str">
        <f>VLOOKUP(A904,Sheet2!$A$1:G4628,5,0)</f>
        <v>English</v>
      </c>
      <c r="Q904" t="str">
        <f>VLOOKUP(A904,Sheet2!$A$1:G4628,6,0)</f>
        <v>USA</v>
      </c>
      <c r="R904" t="str">
        <f>VLOOKUP(A904,Sheet2!$A$1:G4628,7,0)</f>
        <v>PG-13</v>
      </c>
      <c r="S904" t="str">
        <f>IF(Table1[[#This Row],[Language]]="English","English","Other language")</f>
        <v>English</v>
      </c>
      <c r="T904">
        <f>Table1[[#This Row],[Gross Revenue]]-Table1[[#This Row],[Budget]]</f>
        <v>3393765</v>
      </c>
      <c r="U904" s="1">
        <f>(Table1[[#This Row],[Gross Revenue]]/Table1[[#This Row],[Budget]])-1</f>
        <v>0.1696882500000001</v>
      </c>
      <c r="V904" t="str">
        <f t="shared" si="28"/>
        <v>90-110 minutes</v>
      </c>
      <c r="W904">
        <f>Table1[[#This Row],[Profit]]/Table1[[#This Row],[Budget]]</f>
        <v>0.16968825000000001</v>
      </c>
      <c r="X904" s="22" t="str">
        <f>IF(L904="","",
IF(L904&lt;Predictability!$B$1,"Low",
IF(L904&lt;=Predictability!$B$2,"Mid","High")))</f>
        <v>Mid</v>
      </c>
      <c r="Y904" s="22">
        <f t="shared" si="29"/>
        <v>0</v>
      </c>
    </row>
    <row r="905" spans="1:25" x14ac:dyDescent="0.2">
      <c r="A905" t="s">
        <v>6516</v>
      </c>
      <c r="B905" t="s">
        <v>185</v>
      </c>
      <c r="C905" t="s">
        <v>2532</v>
      </c>
      <c r="D905">
        <v>5000</v>
      </c>
      <c r="E905">
        <v>5103</v>
      </c>
      <c r="F905">
        <v>218</v>
      </c>
      <c r="G905">
        <v>0</v>
      </c>
      <c r="H905">
        <v>7.6</v>
      </c>
      <c r="I905">
        <v>187</v>
      </c>
      <c r="J905">
        <v>131</v>
      </c>
      <c r="K905">
        <v>51396781</v>
      </c>
      <c r="L905">
        <v>68000000</v>
      </c>
      <c r="M905" s="2">
        <f>VLOOKUP(A905,Sheet2!$A$1:G4629,2,0)</f>
        <v>37169</v>
      </c>
      <c r="N905" t="str">
        <f>VLOOKUP(A905,Sheet2!$A$1:G4629,3,0)</f>
        <v>Color</v>
      </c>
      <c r="O905" t="str">
        <f>VLOOKUP(A905,Sheet2!$A$1:G4629,4,0)</f>
        <v>Drama</v>
      </c>
      <c r="P905" t="str">
        <f>VLOOKUP(A905,Sheet2!$A$1:G4629,5,0)</f>
        <v>English</v>
      </c>
      <c r="Q905" t="str">
        <f>VLOOKUP(A905,Sheet2!$A$1:G4629,6,0)</f>
        <v>USA</v>
      </c>
      <c r="R905" t="str">
        <f>VLOOKUP(A905,Sheet2!$A$1:G4629,7,0)</f>
        <v>R</v>
      </c>
      <c r="S905" t="str">
        <f>IF(Table1[[#This Row],[Language]]="English","English","Other language")</f>
        <v>English</v>
      </c>
      <c r="T905">
        <f>Table1[[#This Row],[Gross Revenue]]-Table1[[#This Row],[Budget]]</f>
        <v>-16603219</v>
      </c>
      <c r="U905" s="1">
        <f>(Table1[[#This Row],[Gross Revenue]]/Table1[[#This Row],[Budget]])-1</f>
        <v>-0.24416498529411768</v>
      </c>
      <c r="V905" t="str">
        <f t="shared" si="28"/>
        <v>131-150 minutes</v>
      </c>
      <c r="W905">
        <f>Table1[[#This Row],[Profit]]/Table1[[#This Row],[Budget]]</f>
        <v>-0.24416498529411765</v>
      </c>
      <c r="X905" s="22" t="str">
        <f>IF(L905="","",
IF(L905&lt;Predictability!$B$1,"Low",
IF(L905&lt;=Predictability!$B$2,"Mid","High")))</f>
        <v>High</v>
      </c>
      <c r="Y905" s="22">
        <f t="shared" si="29"/>
        <v>0</v>
      </c>
    </row>
    <row r="906" spans="1:25" x14ac:dyDescent="0.2">
      <c r="A906" t="s">
        <v>6227</v>
      </c>
      <c r="B906" t="s">
        <v>469</v>
      </c>
      <c r="C906" t="s">
        <v>1246</v>
      </c>
      <c r="D906">
        <v>10000</v>
      </c>
      <c r="E906">
        <v>11951</v>
      </c>
      <c r="F906">
        <v>12000</v>
      </c>
      <c r="G906">
        <v>0</v>
      </c>
      <c r="H906">
        <v>7.3</v>
      </c>
      <c r="I906">
        <v>81</v>
      </c>
      <c r="J906">
        <v>140</v>
      </c>
      <c r="K906">
        <v>111544445</v>
      </c>
      <c r="L906">
        <v>90000000</v>
      </c>
      <c r="M906" s="2">
        <f>VLOOKUP(A906,Sheet2!$A$1:G4630,2,0)</f>
        <v>35851</v>
      </c>
      <c r="N906" t="str">
        <f>VLOOKUP(A906,Sheet2!$A$1:G4630,3,0)</f>
        <v>Color</v>
      </c>
      <c r="O906" t="str">
        <f>VLOOKUP(A906,Sheet2!$A$1:G4630,4,0)</f>
        <v>Action</v>
      </c>
      <c r="P906" t="str">
        <f>VLOOKUP(A906,Sheet2!$A$1:G4630,5,0)</f>
        <v>English</v>
      </c>
      <c r="Q906" t="str">
        <f>VLOOKUP(A906,Sheet2!$A$1:G4630,6,0)</f>
        <v>USA</v>
      </c>
      <c r="R906" t="str">
        <f>VLOOKUP(A906,Sheet2!$A$1:G4630,7,0)</f>
        <v>R</v>
      </c>
      <c r="S906" t="str">
        <f>IF(Table1[[#This Row],[Language]]="English","English","Other language")</f>
        <v>English</v>
      </c>
      <c r="T906">
        <f>Table1[[#This Row],[Gross Revenue]]-Table1[[#This Row],[Budget]]</f>
        <v>21544445</v>
      </c>
      <c r="U906" s="1">
        <f>(Table1[[#This Row],[Gross Revenue]]/Table1[[#This Row],[Budget]])-1</f>
        <v>0.23938272222222223</v>
      </c>
      <c r="V906" t="str">
        <f t="shared" si="28"/>
        <v>131-150 minutes</v>
      </c>
      <c r="W906">
        <f>Table1[[#This Row],[Profit]]/Table1[[#This Row],[Budget]]</f>
        <v>0.23938272222222223</v>
      </c>
      <c r="X906" s="22" t="str">
        <f>IF(L906="","",
IF(L906&lt;Predictability!$B$1,"Low",
IF(L906&lt;=Predictability!$B$2,"Mid","High")))</f>
        <v>High</v>
      </c>
      <c r="Y906" s="22">
        <f t="shared" si="29"/>
        <v>0</v>
      </c>
    </row>
    <row r="907" spans="1:25" x14ac:dyDescent="0.2">
      <c r="A907" t="s">
        <v>5040</v>
      </c>
      <c r="B907" t="s">
        <v>1401</v>
      </c>
      <c r="C907" t="s">
        <v>1819</v>
      </c>
      <c r="D907">
        <v>970</v>
      </c>
      <c r="E907">
        <v>3770</v>
      </c>
      <c r="F907">
        <v>150</v>
      </c>
      <c r="G907">
        <v>0</v>
      </c>
      <c r="H907">
        <v>5.6</v>
      </c>
      <c r="I907">
        <v>98</v>
      </c>
      <c r="J907">
        <v>115</v>
      </c>
      <c r="K907">
        <v>39177215</v>
      </c>
      <c r="L907">
        <v>38000000</v>
      </c>
      <c r="M907" s="2">
        <f>VLOOKUP(A907,Sheet2!$A$1:G4631,2,0)</f>
        <v>37325</v>
      </c>
      <c r="N907" t="str">
        <f>VLOOKUP(A907,Sheet2!$A$1:G4631,3,0)</f>
        <v>Color</v>
      </c>
      <c r="O907" t="str">
        <f>VLOOKUP(A907,Sheet2!$A$1:G4631,4,0)</f>
        <v>Crime</v>
      </c>
      <c r="P907" t="str">
        <f>VLOOKUP(A907,Sheet2!$A$1:G4631,5,0)</f>
        <v>English</v>
      </c>
      <c r="Q907" t="str">
        <f>VLOOKUP(A907,Sheet2!$A$1:G4631,6,0)</f>
        <v>USA</v>
      </c>
      <c r="R907" t="str">
        <f>VLOOKUP(A907,Sheet2!$A$1:G4631,7,0)</f>
        <v>PG-13</v>
      </c>
      <c r="S907" t="str">
        <f>IF(Table1[[#This Row],[Language]]="English","English","Other language")</f>
        <v>English</v>
      </c>
      <c r="T907">
        <f>Table1[[#This Row],[Gross Revenue]]-Table1[[#This Row],[Budget]]</f>
        <v>1177215</v>
      </c>
      <c r="U907" s="1">
        <f>(Table1[[#This Row],[Gross Revenue]]/Table1[[#This Row],[Budget]])-1</f>
        <v>3.0979342105263097E-2</v>
      </c>
      <c r="V907" t="str">
        <f t="shared" si="28"/>
        <v>111-130 minutes</v>
      </c>
      <c r="W907">
        <f>Table1[[#This Row],[Profit]]/Table1[[#This Row],[Budget]]</f>
        <v>3.0979342105263159E-2</v>
      </c>
      <c r="X907" s="22" t="str">
        <f>IF(L907="","",
IF(L907&lt;Predictability!$B$1,"Low",
IF(L907&lt;=Predictability!$B$2,"Mid","High")))</f>
        <v>Mid</v>
      </c>
      <c r="Y907" s="22">
        <f t="shared" si="29"/>
        <v>0</v>
      </c>
    </row>
    <row r="908" spans="1:25" x14ac:dyDescent="0.2">
      <c r="A908" t="s">
        <v>5984</v>
      </c>
      <c r="B908" t="s">
        <v>2654</v>
      </c>
      <c r="C908" t="s">
        <v>1408</v>
      </c>
      <c r="D908">
        <v>434</v>
      </c>
      <c r="E908">
        <v>1183</v>
      </c>
      <c r="F908">
        <v>132</v>
      </c>
      <c r="G908">
        <v>12000</v>
      </c>
      <c r="H908">
        <v>7.1</v>
      </c>
      <c r="I908">
        <v>231</v>
      </c>
      <c r="J908">
        <v>93</v>
      </c>
      <c r="K908">
        <v>17536788</v>
      </c>
      <c r="L908">
        <v>8000000</v>
      </c>
      <c r="M908" s="2">
        <f>VLOOKUP(A908,Sheet2!$A$1:G4632,2,0)</f>
        <v>41347</v>
      </c>
      <c r="N908" t="str">
        <f>VLOOKUP(A908,Sheet2!$A$1:G4632,3,0)</f>
        <v>Color</v>
      </c>
      <c r="O908" t="str">
        <f>VLOOKUP(A908,Sheet2!$A$1:G4632,4,0)</f>
        <v>Comedy</v>
      </c>
      <c r="P908" t="str">
        <f>VLOOKUP(A908,Sheet2!$A$1:G4632,5,0)</f>
        <v>English</v>
      </c>
      <c r="Q908" t="str">
        <f>VLOOKUP(A908,Sheet2!$A$1:G4632,6,0)</f>
        <v>USA</v>
      </c>
      <c r="R908" t="str">
        <f>VLOOKUP(A908,Sheet2!$A$1:G4632,7,0)</f>
        <v>PG-13</v>
      </c>
      <c r="S908" t="str">
        <f>IF(Table1[[#This Row],[Language]]="English","English","Other language")</f>
        <v>English</v>
      </c>
      <c r="T908">
        <f>Table1[[#This Row],[Gross Revenue]]-Table1[[#This Row],[Budget]]</f>
        <v>9536788</v>
      </c>
      <c r="U908" s="1">
        <f>(Table1[[#This Row],[Gross Revenue]]/Table1[[#This Row],[Budget]])-1</f>
        <v>1.1920985000000002</v>
      </c>
      <c r="V908" t="str">
        <f t="shared" si="28"/>
        <v>90-110 minutes</v>
      </c>
      <c r="W908">
        <f>Table1[[#This Row],[Profit]]/Table1[[#This Row],[Budget]]</f>
        <v>1.1920984999999999</v>
      </c>
      <c r="X908" s="22" t="str">
        <f>IF(L908="","",
IF(L908&lt;Predictability!$B$1,"Low",
IF(L908&lt;=Predictability!$B$2,"Mid","High")))</f>
        <v>Low</v>
      </c>
      <c r="Y908" s="22">
        <f t="shared" si="29"/>
        <v>1</v>
      </c>
    </row>
    <row r="909" spans="1:25" x14ac:dyDescent="0.2">
      <c r="A909" t="s">
        <v>6171</v>
      </c>
      <c r="B909" t="s">
        <v>2787</v>
      </c>
      <c r="C909" t="s">
        <v>2788</v>
      </c>
      <c r="D909">
        <v>488</v>
      </c>
      <c r="E909">
        <v>943</v>
      </c>
      <c r="F909">
        <v>929</v>
      </c>
      <c r="G909">
        <v>23000</v>
      </c>
      <c r="H909">
        <v>7.3</v>
      </c>
      <c r="I909">
        <v>216</v>
      </c>
      <c r="J909">
        <v>161</v>
      </c>
      <c r="K909">
        <v>336467</v>
      </c>
      <c r="L909">
        <v>13000000</v>
      </c>
      <c r="M909" s="2">
        <f>VLOOKUP(A909,Sheet2!$A$1:G4633,2,0)</f>
        <v>39952</v>
      </c>
      <c r="N909" t="str">
        <f>VLOOKUP(A909,Sheet2!$A$1:G4633,3,0)</f>
        <v>Color</v>
      </c>
      <c r="O909" t="str">
        <f>VLOOKUP(A909,Sheet2!$A$1:G4633,4,0)</f>
        <v>Drama</v>
      </c>
      <c r="P909" t="str">
        <f>VLOOKUP(A909,Sheet2!$A$1:G4633,5,0)</f>
        <v>English</v>
      </c>
      <c r="Q909" t="str">
        <f>VLOOKUP(A909,Sheet2!$A$1:G4633,6,0)</f>
        <v>France</v>
      </c>
      <c r="R909" t="str">
        <f>VLOOKUP(A909,Sheet2!$A$1:G4633,7,0)</f>
        <v>Not Rated</v>
      </c>
      <c r="S909" t="str">
        <f>IF(Table1[[#This Row],[Language]]="English","English","Other language")</f>
        <v>English</v>
      </c>
      <c r="T909">
        <f>Table1[[#This Row],[Gross Revenue]]-Table1[[#This Row],[Budget]]</f>
        <v>-12663533</v>
      </c>
      <c r="U909" s="1">
        <f>(Table1[[#This Row],[Gross Revenue]]/Table1[[#This Row],[Budget]])-1</f>
        <v>-0.97411792307692302</v>
      </c>
      <c r="V909" t="str">
        <f t="shared" si="28"/>
        <v>&gt;150 minutes</v>
      </c>
      <c r="W909">
        <f>Table1[[#This Row],[Profit]]/Table1[[#This Row],[Budget]]</f>
        <v>-0.97411792307692313</v>
      </c>
      <c r="X909" s="22" t="str">
        <f>IF(L909="","",
IF(L909&lt;Predictability!$B$1,"Low",
IF(L909&lt;=Predictability!$B$2,"Mid","High")))</f>
        <v>Mid</v>
      </c>
      <c r="Y909" s="22">
        <f t="shared" si="29"/>
        <v>0</v>
      </c>
    </row>
    <row r="910" spans="1:25" x14ac:dyDescent="0.2">
      <c r="A910" t="s">
        <v>4645</v>
      </c>
      <c r="B910" t="s">
        <v>1724</v>
      </c>
      <c r="C910" t="s">
        <v>869</v>
      </c>
      <c r="D910">
        <v>537</v>
      </c>
      <c r="E910">
        <v>1302</v>
      </c>
      <c r="F910">
        <v>36</v>
      </c>
      <c r="G910">
        <v>0</v>
      </c>
      <c r="H910">
        <v>6.2</v>
      </c>
      <c r="I910">
        <v>138</v>
      </c>
      <c r="J910">
        <v>113</v>
      </c>
      <c r="K910">
        <v>87704396</v>
      </c>
      <c r="L910">
        <v>66000000</v>
      </c>
      <c r="M910" s="2">
        <f>VLOOKUP(A910,Sheet2!$A$1:G4634,2,0)</f>
        <v>36218</v>
      </c>
      <c r="N910" t="str">
        <f>VLOOKUP(A910,Sheet2!$A$1:G4634,3,0)</f>
        <v>Color</v>
      </c>
      <c r="O910" t="str">
        <f>VLOOKUP(A910,Sheet2!$A$1:G4634,4,0)</f>
        <v>Action</v>
      </c>
      <c r="P910" t="str">
        <f>VLOOKUP(A910,Sheet2!$A$1:G4634,5,0)</f>
        <v>English</v>
      </c>
      <c r="Q910" t="str">
        <f>VLOOKUP(A910,Sheet2!$A$1:G4634,6,0)</f>
        <v>USA</v>
      </c>
      <c r="R910" t="str">
        <f>VLOOKUP(A910,Sheet2!$A$1:G4634,7,0)</f>
        <v>PG-13</v>
      </c>
      <c r="S910" t="str">
        <f>IF(Table1[[#This Row],[Language]]="English","English","Other language")</f>
        <v>English</v>
      </c>
      <c r="T910">
        <f>Table1[[#This Row],[Gross Revenue]]-Table1[[#This Row],[Budget]]</f>
        <v>21704396</v>
      </c>
      <c r="U910" s="1">
        <f>(Table1[[#This Row],[Gross Revenue]]/Table1[[#This Row],[Budget]])-1</f>
        <v>0.3288544848484849</v>
      </c>
      <c r="V910" t="str">
        <f t="shared" si="28"/>
        <v>111-130 minutes</v>
      </c>
      <c r="W910">
        <f>Table1[[#This Row],[Profit]]/Table1[[#This Row],[Budget]]</f>
        <v>0.32885448484848484</v>
      </c>
      <c r="X910" s="22" t="str">
        <f>IF(L910="","",
IF(L910&lt;Predictability!$B$1,"Low",
IF(L910&lt;=Predictability!$B$2,"Mid","High")))</f>
        <v>High</v>
      </c>
      <c r="Y910" s="22">
        <f t="shared" si="29"/>
        <v>0</v>
      </c>
    </row>
    <row r="911" spans="1:25" x14ac:dyDescent="0.2">
      <c r="A911" t="s">
        <v>3510</v>
      </c>
      <c r="B911" t="s">
        <v>319</v>
      </c>
      <c r="C911" t="s">
        <v>455</v>
      </c>
      <c r="D911">
        <v>1000</v>
      </c>
      <c r="E911">
        <v>1189</v>
      </c>
      <c r="F911">
        <v>272</v>
      </c>
      <c r="G911">
        <v>713</v>
      </c>
      <c r="H911">
        <v>4.8</v>
      </c>
      <c r="I911">
        <v>76</v>
      </c>
      <c r="J911">
        <v>99</v>
      </c>
      <c r="K911">
        <v>12181484</v>
      </c>
      <c r="L911">
        <v>40000000</v>
      </c>
      <c r="M911" s="2">
        <f>VLOOKUP(A911,Sheet2!$A$1:G4635,2,0)</f>
        <v>38106</v>
      </c>
      <c r="N911" t="str">
        <f>VLOOKUP(A911,Sheet2!$A$1:G4635,3,0)</f>
        <v>Color</v>
      </c>
      <c r="O911" t="str">
        <f>VLOOKUP(A911,Sheet2!$A$1:G4635,4,0)</f>
        <v>Comedy</v>
      </c>
      <c r="P911" t="str">
        <f>VLOOKUP(A911,Sheet2!$A$1:G4635,5,0)</f>
        <v>English</v>
      </c>
      <c r="Q911" t="str">
        <f>VLOOKUP(A911,Sheet2!$A$1:G4635,6,0)</f>
        <v>USA</v>
      </c>
      <c r="R911" t="str">
        <f>VLOOKUP(A911,Sheet2!$A$1:G4635,7,0)</f>
        <v>PG-13</v>
      </c>
      <c r="S911" t="str">
        <f>IF(Table1[[#This Row],[Language]]="English","English","Other language")</f>
        <v>English</v>
      </c>
      <c r="T911">
        <f>Table1[[#This Row],[Gross Revenue]]-Table1[[#This Row],[Budget]]</f>
        <v>-27818516</v>
      </c>
      <c r="U911" s="1">
        <f>(Table1[[#This Row],[Gross Revenue]]/Table1[[#This Row],[Budget]])-1</f>
        <v>-0.69546289999999999</v>
      </c>
      <c r="V911" t="str">
        <f t="shared" si="28"/>
        <v>90-110 minutes</v>
      </c>
      <c r="W911">
        <f>Table1[[#This Row],[Profit]]/Table1[[#This Row],[Budget]]</f>
        <v>-0.69546289999999999</v>
      </c>
      <c r="X911" s="22" t="str">
        <f>IF(L911="","",
IF(L911&lt;Predictability!$B$1,"Low",
IF(L911&lt;=Predictability!$B$2,"Mid","High")))</f>
        <v>Mid</v>
      </c>
      <c r="Y911" s="22">
        <f t="shared" si="29"/>
        <v>0</v>
      </c>
    </row>
    <row r="912" spans="1:25" x14ac:dyDescent="0.2">
      <c r="A912" t="s">
        <v>5384</v>
      </c>
      <c r="B912" t="s">
        <v>1082</v>
      </c>
      <c r="C912" t="s">
        <v>1859</v>
      </c>
      <c r="D912">
        <v>14000</v>
      </c>
      <c r="E912">
        <v>14552</v>
      </c>
      <c r="F912">
        <v>77</v>
      </c>
      <c r="G912">
        <v>17000</v>
      </c>
      <c r="H912">
        <v>6.7</v>
      </c>
      <c r="I912">
        <v>203</v>
      </c>
      <c r="J912">
        <v>102</v>
      </c>
      <c r="K912">
        <v>107515297</v>
      </c>
      <c r="L912">
        <v>100000000</v>
      </c>
      <c r="M912" s="2">
        <f>VLOOKUP(A912,Sheet2!$A$1:G4636,2,0)</f>
        <v>41352</v>
      </c>
      <c r="N912" t="str">
        <f>VLOOKUP(A912,Sheet2!$A$1:G4636,3,0)</f>
        <v>Color</v>
      </c>
      <c r="O912" t="str">
        <f>VLOOKUP(A912,Sheet2!$A$1:G4636,4,0)</f>
        <v>Adventure</v>
      </c>
      <c r="P912" t="str">
        <f>VLOOKUP(A912,Sheet2!$A$1:G4636,5,0)</f>
        <v>English</v>
      </c>
      <c r="Q912" t="str">
        <f>VLOOKUP(A912,Sheet2!$A$1:G4636,6,0)</f>
        <v>USA</v>
      </c>
      <c r="R912" t="str">
        <f>VLOOKUP(A912,Sheet2!$A$1:G4636,7,0)</f>
        <v>PG</v>
      </c>
      <c r="S912" t="str">
        <f>IF(Table1[[#This Row],[Language]]="English","English","Other language")</f>
        <v>English</v>
      </c>
      <c r="T912">
        <f>Table1[[#This Row],[Gross Revenue]]-Table1[[#This Row],[Budget]]</f>
        <v>7515297</v>
      </c>
      <c r="U912" s="1">
        <f>(Table1[[#This Row],[Gross Revenue]]/Table1[[#This Row],[Budget]])-1</f>
        <v>7.5152969999999986E-2</v>
      </c>
      <c r="V912" t="str">
        <f t="shared" si="28"/>
        <v>90-110 minutes</v>
      </c>
      <c r="W912">
        <f>Table1[[#This Row],[Profit]]/Table1[[#This Row],[Budget]]</f>
        <v>7.5152969999999999E-2</v>
      </c>
      <c r="X912" s="22" t="str">
        <f>IF(L912="","",
IF(L912&lt;Predictability!$B$1,"Low",
IF(L912&lt;=Predictability!$B$2,"Mid","High")))</f>
        <v>High</v>
      </c>
      <c r="Y912" s="22">
        <f t="shared" si="29"/>
        <v>0</v>
      </c>
    </row>
    <row r="913" spans="1:25" x14ac:dyDescent="0.2">
      <c r="A913" t="s">
        <v>3271</v>
      </c>
      <c r="B913" t="s">
        <v>40</v>
      </c>
      <c r="C913" t="s">
        <v>23</v>
      </c>
      <c r="D913">
        <v>926</v>
      </c>
      <c r="E913">
        <v>4293</v>
      </c>
      <c r="F913">
        <v>82</v>
      </c>
      <c r="G913">
        <v>0</v>
      </c>
      <c r="H913">
        <v>2.2999999999999998</v>
      </c>
      <c r="I913">
        <v>112</v>
      </c>
      <c r="J913">
        <v>93</v>
      </c>
      <c r="K913">
        <v>39737645</v>
      </c>
      <c r="L913">
        <v>20000000</v>
      </c>
      <c r="M913" s="2">
        <f>VLOOKUP(A913,Sheet2!$A$1:G4637,2,0)</f>
        <v>39362</v>
      </c>
      <c r="N913" t="str">
        <f>VLOOKUP(A913,Sheet2!$A$1:G4637,3,0)</f>
        <v>Color</v>
      </c>
      <c r="O913" t="str">
        <f>VLOOKUP(A913,Sheet2!$A$1:G4637,4,0)</f>
        <v>Adventure</v>
      </c>
      <c r="P913" t="str">
        <f>VLOOKUP(A913,Sheet2!$A$1:G4637,5,0)</f>
        <v>English</v>
      </c>
      <c r="Q913" t="str">
        <f>VLOOKUP(A913,Sheet2!$A$1:G4637,6,0)</f>
        <v>USA</v>
      </c>
      <c r="R913" t="str">
        <f>VLOOKUP(A913,Sheet2!$A$1:G4637,7,0)</f>
        <v>PG-13</v>
      </c>
      <c r="S913" t="str">
        <f>IF(Table1[[#This Row],[Language]]="English","English","Other language")</f>
        <v>English</v>
      </c>
      <c r="T913">
        <f>Table1[[#This Row],[Gross Revenue]]-Table1[[#This Row],[Budget]]</f>
        <v>19737645</v>
      </c>
      <c r="U913" s="1">
        <f>(Table1[[#This Row],[Gross Revenue]]/Table1[[#This Row],[Budget]])-1</f>
        <v>0.98688225000000007</v>
      </c>
      <c r="V913" t="str">
        <f t="shared" si="28"/>
        <v>90-110 minutes</v>
      </c>
      <c r="W913">
        <f>Table1[[#This Row],[Profit]]/Table1[[#This Row],[Budget]]</f>
        <v>0.98688224999999996</v>
      </c>
      <c r="X913" s="22" t="str">
        <f>IF(L913="","",
IF(L913&lt;Predictability!$B$1,"Low",
IF(L913&lt;=Predictability!$B$2,"Mid","High")))</f>
        <v>Mid</v>
      </c>
      <c r="Y913" s="22">
        <f t="shared" si="29"/>
        <v>1</v>
      </c>
    </row>
    <row r="914" spans="1:25" x14ac:dyDescent="0.2">
      <c r="A914" t="s">
        <v>6407</v>
      </c>
      <c r="B914" t="s">
        <v>1347</v>
      </c>
      <c r="C914" t="s">
        <v>303</v>
      </c>
      <c r="D914">
        <v>23000</v>
      </c>
      <c r="E914">
        <v>25088</v>
      </c>
      <c r="F914">
        <v>110</v>
      </c>
      <c r="G914">
        <v>20000</v>
      </c>
      <c r="H914">
        <v>7.5</v>
      </c>
      <c r="I914">
        <v>146</v>
      </c>
      <c r="J914">
        <v>107</v>
      </c>
      <c r="K914">
        <v>1190018</v>
      </c>
      <c r="L914">
        <v>20000000</v>
      </c>
      <c r="M914" s="2">
        <f>VLOOKUP(A914,Sheet2!$A$1:G4638,2,0)</f>
        <v>37377</v>
      </c>
      <c r="N914" t="str">
        <f>VLOOKUP(A914,Sheet2!$A$1:G4638,3,0)</f>
        <v>Color</v>
      </c>
      <c r="O914" t="str">
        <f>VLOOKUP(A914,Sheet2!$A$1:G4638,4,0)</f>
        <v>Action</v>
      </c>
      <c r="P914" t="str">
        <f>VLOOKUP(A914,Sheet2!$A$1:G4638,5,0)</f>
        <v>English</v>
      </c>
      <c r="Q914" t="str">
        <f>VLOOKUP(A914,Sheet2!$A$1:G4638,6,0)</f>
        <v>USA</v>
      </c>
      <c r="R914" t="str">
        <f>VLOOKUP(A914,Sheet2!$A$1:G4638,7,0)</f>
        <v>R</v>
      </c>
      <c r="S914" t="str">
        <f>IF(Table1[[#This Row],[Language]]="English","English","Other language")</f>
        <v>English</v>
      </c>
      <c r="T914">
        <f>Table1[[#This Row],[Gross Revenue]]-Table1[[#This Row],[Budget]]</f>
        <v>-18809982</v>
      </c>
      <c r="U914" s="1">
        <f>(Table1[[#This Row],[Gross Revenue]]/Table1[[#This Row],[Budget]])-1</f>
        <v>-0.94049910000000003</v>
      </c>
      <c r="V914" t="str">
        <f t="shared" si="28"/>
        <v>90-110 minutes</v>
      </c>
      <c r="W914">
        <f>Table1[[#This Row],[Profit]]/Table1[[#This Row],[Budget]]</f>
        <v>-0.94049910000000003</v>
      </c>
      <c r="X914" s="22" t="str">
        <f>IF(L914="","",
IF(L914&lt;Predictability!$B$1,"Low",
IF(L914&lt;=Predictability!$B$2,"Mid","High")))</f>
        <v>Mid</v>
      </c>
      <c r="Y914" s="22">
        <f t="shared" si="29"/>
        <v>0</v>
      </c>
    </row>
    <row r="915" spans="1:25" x14ac:dyDescent="0.2">
      <c r="A915" t="s">
        <v>3631</v>
      </c>
      <c r="B915" t="s">
        <v>335</v>
      </c>
      <c r="C915" t="s">
        <v>646</v>
      </c>
      <c r="D915">
        <v>3000</v>
      </c>
      <c r="E915">
        <v>4487</v>
      </c>
      <c r="F915">
        <v>14</v>
      </c>
      <c r="G915">
        <v>0</v>
      </c>
      <c r="H915">
        <v>5.0999999999999996</v>
      </c>
      <c r="I915">
        <v>170</v>
      </c>
      <c r="J915">
        <v>104</v>
      </c>
      <c r="K915">
        <v>75030163</v>
      </c>
      <c r="L915">
        <v>100000000</v>
      </c>
      <c r="M915" s="2">
        <f>VLOOKUP(A915,Sheet2!$A$1:G4639,2,0)</f>
        <v>38755</v>
      </c>
      <c r="N915" t="str">
        <f>VLOOKUP(A915,Sheet2!$A$1:G4639,3,0)</f>
        <v>Black and White</v>
      </c>
      <c r="O915" t="str">
        <f>VLOOKUP(A915,Sheet2!$A$1:G4639,4,0)</f>
        <v>Action</v>
      </c>
      <c r="P915" t="str">
        <f>VLOOKUP(A915,Sheet2!$A$1:G4639,5,0)</f>
        <v>English</v>
      </c>
      <c r="Q915" t="str">
        <f>VLOOKUP(A915,Sheet2!$A$1:G4639,6,0)</f>
        <v>USA</v>
      </c>
      <c r="R915" t="str">
        <f>VLOOKUP(A915,Sheet2!$A$1:G4639,7,0)</f>
        <v>PG</v>
      </c>
      <c r="S915" t="str">
        <f>IF(Table1[[#This Row],[Language]]="English","English","Other language")</f>
        <v>English</v>
      </c>
      <c r="T915">
        <f>Table1[[#This Row],[Gross Revenue]]-Table1[[#This Row],[Budget]]</f>
        <v>-24969837</v>
      </c>
      <c r="U915" s="1">
        <f>(Table1[[#This Row],[Gross Revenue]]/Table1[[#This Row],[Budget]])-1</f>
        <v>-0.24969836999999995</v>
      </c>
      <c r="V915" t="str">
        <f t="shared" si="28"/>
        <v>90-110 minutes</v>
      </c>
      <c r="W915">
        <f>Table1[[#This Row],[Profit]]/Table1[[#This Row],[Budget]]</f>
        <v>-0.24969837</v>
      </c>
      <c r="X915" s="22" t="str">
        <f>IF(L915="","",
IF(L915&lt;Predictability!$B$1,"Low",
IF(L915&lt;=Predictability!$B$2,"Mid","High")))</f>
        <v>High</v>
      </c>
      <c r="Y915" s="22">
        <f t="shared" si="29"/>
        <v>0</v>
      </c>
    </row>
    <row r="916" spans="1:25" x14ac:dyDescent="0.2">
      <c r="A916" t="s">
        <v>4485</v>
      </c>
      <c r="B916" t="s">
        <v>285</v>
      </c>
      <c r="C916" t="s">
        <v>984</v>
      </c>
      <c r="D916">
        <v>1000</v>
      </c>
      <c r="E916">
        <v>3454</v>
      </c>
      <c r="F916">
        <v>55</v>
      </c>
      <c r="G916">
        <v>0</v>
      </c>
      <c r="H916">
        <v>6.1</v>
      </c>
      <c r="I916">
        <v>81</v>
      </c>
      <c r="J916">
        <v>115</v>
      </c>
      <c r="K916">
        <v>101228120</v>
      </c>
      <c r="L916">
        <v>100000000</v>
      </c>
      <c r="M916" s="2">
        <f>VLOOKUP(A916,Sheet2!$A$1:G4640,2,0)</f>
        <v>35202</v>
      </c>
      <c r="N916" t="str">
        <f>VLOOKUP(A916,Sheet2!$A$1:G4640,3,0)</f>
        <v>Color</v>
      </c>
      <c r="O916" t="str">
        <f>VLOOKUP(A916,Sheet2!$A$1:G4640,4,0)</f>
        <v>Action</v>
      </c>
      <c r="P916" t="str">
        <f>VLOOKUP(A916,Sheet2!$A$1:G4640,5,0)</f>
        <v>English</v>
      </c>
      <c r="Q916" t="str">
        <f>VLOOKUP(A916,Sheet2!$A$1:G4640,6,0)</f>
        <v>USA</v>
      </c>
      <c r="R916" t="str">
        <f>VLOOKUP(A916,Sheet2!$A$1:G4640,7,0)</f>
        <v>R</v>
      </c>
      <c r="S916" t="str">
        <f>IF(Table1[[#This Row],[Language]]="English","English","Other language")</f>
        <v>English</v>
      </c>
      <c r="T916">
        <f>Table1[[#This Row],[Gross Revenue]]-Table1[[#This Row],[Budget]]</f>
        <v>1228120</v>
      </c>
      <c r="U916" s="1">
        <f>(Table1[[#This Row],[Gross Revenue]]/Table1[[#This Row],[Budget]])-1</f>
        <v>1.2281200000000103E-2</v>
      </c>
      <c r="V916" t="str">
        <f t="shared" si="28"/>
        <v>111-130 minutes</v>
      </c>
      <c r="W916">
        <f>Table1[[#This Row],[Profit]]/Table1[[#This Row],[Budget]]</f>
        <v>1.2281200000000001E-2</v>
      </c>
      <c r="X916" s="22" t="str">
        <f>IF(L916="","",
IF(L916&lt;Predictability!$B$1,"Low",
IF(L916&lt;=Predictability!$B$2,"Mid","High")))</f>
        <v>High</v>
      </c>
      <c r="Y916" s="22">
        <f t="shared" si="29"/>
        <v>0</v>
      </c>
    </row>
    <row r="917" spans="1:25" x14ac:dyDescent="0.2">
      <c r="A917" t="s">
        <v>6259</v>
      </c>
      <c r="B917" t="s">
        <v>433</v>
      </c>
      <c r="C917" t="s">
        <v>90</v>
      </c>
      <c r="D917">
        <v>8000</v>
      </c>
      <c r="E917">
        <v>10003</v>
      </c>
      <c r="F917">
        <v>0</v>
      </c>
      <c r="G917">
        <v>0</v>
      </c>
      <c r="H917">
        <v>7.3</v>
      </c>
      <c r="I917">
        <v>169</v>
      </c>
      <c r="J917">
        <v>131</v>
      </c>
      <c r="K917">
        <v>125548685</v>
      </c>
      <c r="L917">
        <v>52000000</v>
      </c>
      <c r="M917" s="2">
        <f>VLOOKUP(A917,Sheet2!$A$1:G4641,2,0)</f>
        <v>36810</v>
      </c>
      <c r="N917" t="str">
        <f>VLOOKUP(A917,Sheet2!$A$1:G4641,3,0)</f>
        <v>Color</v>
      </c>
      <c r="O917" t="str">
        <f>VLOOKUP(A917,Sheet2!$A$1:G4641,4,0)</f>
        <v>Biography</v>
      </c>
      <c r="P917" t="str">
        <f>VLOOKUP(A917,Sheet2!$A$1:G4641,5,0)</f>
        <v>English</v>
      </c>
      <c r="Q917" t="str">
        <f>VLOOKUP(A917,Sheet2!$A$1:G4641,6,0)</f>
        <v>USA</v>
      </c>
      <c r="R917" t="str">
        <f>VLOOKUP(A917,Sheet2!$A$1:G4641,7,0)</f>
        <v>R</v>
      </c>
      <c r="S917" t="str">
        <f>IF(Table1[[#This Row],[Language]]="English","English","Other language")</f>
        <v>English</v>
      </c>
      <c r="T917">
        <f>Table1[[#This Row],[Gross Revenue]]-Table1[[#This Row],[Budget]]</f>
        <v>73548685</v>
      </c>
      <c r="U917" s="1">
        <f>(Table1[[#This Row],[Gross Revenue]]/Table1[[#This Row],[Budget]])-1</f>
        <v>1.4143977884615384</v>
      </c>
      <c r="V917" t="str">
        <f t="shared" si="28"/>
        <v>131-150 minutes</v>
      </c>
      <c r="W917">
        <f>Table1[[#This Row],[Profit]]/Table1[[#This Row],[Budget]]</f>
        <v>1.4143977884615384</v>
      </c>
      <c r="X917" s="22" t="str">
        <f>IF(L917="","",
IF(L917&lt;Predictability!$B$1,"Low",
IF(L917&lt;=Predictability!$B$2,"Mid","High")))</f>
        <v>High</v>
      </c>
      <c r="Y917" s="22">
        <f t="shared" si="29"/>
        <v>1</v>
      </c>
    </row>
    <row r="918" spans="1:25" x14ac:dyDescent="0.2">
      <c r="A918" t="s">
        <v>6771</v>
      </c>
      <c r="B918" t="s">
        <v>2948</v>
      </c>
      <c r="C918" t="s">
        <v>3119</v>
      </c>
      <c r="D918">
        <v>6000</v>
      </c>
      <c r="E918">
        <v>6829</v>
      </c>
      <c r="F918">
        <v>2</v>
      </c>
      <c r="G918">
        <v>0</v>
      </c>
      <c r="H918">
        <v>7.9</v>
      </c>
      <c r="I918">
        <v>99</v>
      </c>
      <c r="J918">
        <v>80</v>
      </c>
      <c r="K918">
        <v>71442</v>
      </c>
      <c r="L918">
        <v>9600000</v>
      </c>
      <c r="M918" s="2">
        <f>VLOOKUP(A918,Sheet2!$A$1:G4642,2,0)</f>
        <v>41204</v>
      </c>
      <c r="N918" t="str">
        <f>VLOOKUP(A918,Sheet2!$A$1:G4642,3,0)</f>
        <v>Color</v>
      </c>
      <c r="O918" t="str">
        <f>VLOOKUP(A918,Sheet2!$A$1:G4642,4,0)</f>
        <v>Animation</v>
      </c>
      <c r="P918" t="str">
        <f>VLOOKUP(A918,Sheet2!$A$1:G4642,5,0)</f>
        <v>French</v>
      </c>
      <c r="Q918" t="str">
        <f>VLOOKUP(A918,Sheet2!$A$1:G4642,6,0)</f>
        <v>France</v>
      </c>
      <c r="R918" t="str">
        <f>VLOOKUP(A918,Sheet2!$A$1:G4642,7,0)</f>
        <v>PG</v>
      </c>
      <c r="S918" t="str">
        <f>IF(Table1[[#This Row],[Language]]="English","English","Other language")</f>
        <v>Other language</v>
      </c>
      <c r="T918">
        <f>Table1[[#This Row],[Gross Revenue]]-Table1[[#This Row],[Budget]]</f>
        <v>-9528558</v>
      </c>
      <c r="U918" s="1">
        <f>(Table1[[#This Row],[Gross Revenue]]/Table1[[#This Row],[Budget]])-1</f>
        <v>-0.99255812499999996</v>
      </c>
      <c r="V918" t="str">
        <f t="shared" si="28"/>
        <v>&lt;90 minutes</v>
      </c>
      <c r="W918">
        <f>Table1[[#This Row],[Profit]]/Table1[[#This Row],[Budget]]</f>
        <v>-0.99255812499999996</v>
      </c>
      <c r="X918" s="22" t="str">
        <f>IF(L918="","",
IF(L918&lt;Predictability!$B$1,"Low",
IF(L918&lt;=Predictability!$B$2,"Mid","High")))</f>
        <v>Mid</v>
      </c>
      <c r="Y918" s="22">
        <f t="shared" si="29"/>
        <v>0</v>
      </c>
    </row>
    <row r="919" spans="1:25" x14ac:dyDescent="0.2">
      <c r="A919" t="s">
        <v>6580</v>
      </c>
      <c r="B919" t="s">
        <v>1356</v>
      </c>
      <c r="C919" t="s">
        <v>2998</v>
      </c>
      <c r="D919">
        <v>16000</v>
      </c>
      <c r="E919">
        <v>17568</v>
      </c>
      <c r="F919">
        <v>152</v>
      </c>
      <c r="G919">
        <v>0</v>
      </c>
      <c r="H919">
        <v>7.6</v>
      </c>
      <c r="I919">
        <v>53</v>
      </c>
      <c r="J919">
        <v>112</v>
      </c>
      <c r="K919">
        <v>36500000</v>
      </c>
      <c r="L919">
        <v>8000000</v>
      </c>
      <c r="M919" s="2">
        <f>VLOOKUP(A919,Sheet2!$A$1:G4643,2,0)</f>
        <v>28980</v>
      </c>
      <c r="N919" t="str">
        <f>VLOOKUP(A919,Sheet2!$A$1:G4643,3,0)</f>
        <v>Color</v>
      </c>
      <c r="O919" t="str">
        <f>VLOOKUP(A919,Sheet2!$A$1:G4643,4,0)</f>
        <v>Biography</v>
      </c>
      <c r="P919" t="str">
        <f>VLOOKUP(A919,Sheet2!$A$1:G4643,5,0)</f>
        <v>English</v>
      </c>
      <c r="Q919" t="str">
        <f>VLOOKUP(A919,Sheet2!$A$1:G4643,6,0)</f>
        <v>USA</v>
      </c>
      <c r="R919" t="str">
        <f>VLOOKUP(A919,Sheet2!$A$1:G4643,7,0)</f>
        <v>PG</v>
      </c>
      <c r="S919" t="str">
        <f>IF(Table1[[#This Row],[Language]]="English","English","Other language")</f>
        <v>English</v>
      </c>
      <c r="T919">
        <f>Table1[[#This Row],[Gross Revenue]]-Table1[[#This Row],[Budget]]</f>
        <v>28500000</v>
      </c>
      <c r="U919" s="1">
        <f>(Table1[[#This Row],[Gross Revenue]]/Table1[[#This Row],[Budget]])-1</f>
        <v>3.5625</v>
      </c>
      <c r="V919" t="str">
        <f t="shared" si="28"/>
        <v>111-130 minutes</v>
      </c>
      <c r="W919">
        <f>Table1[[#This Row],[Profit]]/Table1[[#This Row],[Budget]]</f>
        <v>3.5625</v>
      </c>
      <c r="X919" s="22" t="str">
        <f>IF(L919="","",
IF(L919&lt;Predictability!$B$1,"Low",
IF(L919&lt;=Predictability!$B$2,"Mid","High")))</f>
        <v>Low</v>
      </c>
      <c r="Y919" s="22">
        <f t="shared" si="29"/>
        <v>1</v>
      </c>
    </row>
    <row r="920" spans="1:25" x14ac:dyDescent="0.2">
      <c r="A920" t="s">
        <v>4038</v>
      </c>
      <c r="B920" t="s">
        <v>677</v>
      </c>
      <c r="C920" t="s">
        <v>507</v>
      </c>
      <c r="D920">
        <v>12000</v>
      </c>
      <c r="E920">
        <v>15935</v>
      </c>
      <c r="F920">
        <v>0</v>
      </c>
      <c r="G920">
        <v>0</v>
      </c>
      <c r="H920">
        <v>5.7</v>
      </c>
      <c r="I920">
        <v>104</v>
      </c>
      <c r="J920">
        <v>101</v>
      </c>
      <c r="K920">
        <v>25407250</v>
      </c>
      <c r="L920">
        <v>50000000</v>
      </c>
      <c r="M920" s="2">
        <f>VLOOKUP(A920,Sheet2!$A$1:G4644,2,0)</f>
        <v>35108</v>
      </c>
      <c r="N920" t="str">
        <f>VLOOKUP(A920,Sheet2!$A$1:G4644,3,0)</f>
        <v>Color</v>
      </c>
      <c r="O920" t="str">
        <f>VLOOKUP(A920,Sheet2!$A$1:G4644,4,0)</f>
        <v>Action</v>
      </c>
      <c r="P920" t="str">
        <f>VLOOKUP(A920,Sheet2!$A$1:G4644,5,0)</f>
        <v>English</v>
      </c>
      <c r="Q920" t="str">
        <f>VLOOKUP(A920,Sheet2!$A$1:G4644,6,0)</f>
        <v>USA</v>
      </c>
      <c r="R920" t="str">
        <f>VLOOKUP(A920,Sheet2!$A$1:G4644,7,0)</f>
        <v>R</v>
      </c>
      <c r="S920" t="str">
        <f>IF(Table1[[#This Row],[Language]]="English","English","Other language")</f>
        <v>English</v>
      </c>
      <c r="T920">
        <f>Table1[[#This Row],[Gross Revenue]]-Table1[[#This Row],[Budget]]</f>
        <v>-24592750</v>
      </c>
      <c r="U920" s="1">
        <f>(Table1[[#This Row],[Gross Revenue]]/Table1[[#This Row],[Budget]])-1</f>
        <v>-0.49185500000000004</v>
      </c>
      <c r="V920" t="str">
        <f t="shared" si="28"/>
        <v>90-110 minutes</v>
      </c>
      <c r="W920">
        <f>Table1[[#This Row],[Profit]]/Table1[[#This Row],[Budget]]</f>
        <v>-0.49185499999999999</v>
      </c>
      <c r="X920" s="22" t="str">
        <f>IF(L920="","",
IF(L920&lt;Predictability!$B$1,"Low",
IF(L920&lt;=Predictability!$B$2,"Mid","High")))</f>
        <v>Mid</v>
      </c>
      <c r="Y920" s="22">
        <f t="shared" si="29"/>
        <v>0</v>
      </c>
    </row>
    <row r="921" spans="1:25" x14ac:dyDescent="0.2">
      <c r="A921" t="s">
        <v>6147</v>
      </c>
      <c r="B921" t="s">
        <v>544</v>
      </c>
      <c r="C921" t="s">
        <v>507</v>
      </c>
      <c r="D921">
        <v>742</v>
      </c>
      <c r="E921">
        <v>2270</v>
      </c>
      <c r="F921">
        <v>0</v>
      </c>
      <c r="G921">
        <v>0</v>
      </c>
      <c r="H921">
        <v>7.2</v>
      </c>
      <c r="I921">
        <v>201</v>
      </c>
      <c r="J921">
        <v>106</v>
      </c>
      <c r="K921">
        <v>25244700</v>
      </c>
      <c r="L921">
        <v>6000000</v>
      </c>
      <c r="M921" s="2">
        <f>VLOOKUP(A921,Sheet2!$A$1:G4645,2,0)</f>
        <v>29857</v>
      </c>
      <c r="N921" t="str">
        <f>VLOOKUP(A921,Sheet2!$A$1:G4645,3,0)</f>
        <v>Color</v>
      </c>
      <c r="O921" t="str">
        <f>VLOOKUP(A921,Sheet2!$A$1:G4645,4,0)</f>
        <v>Action</v>
      </c>
      <c r="P921" t="str">
        <f>VLOOKUP(A921,Sheet2!$A$1:G4645,5,0)</f>
        <v>English</v>
      </c>
      <c r="Q921" t="str">
        <f>VLOOKUP(A921,Sheet2!$A$1:G4645,6,0)</f>
        <v>UK</v>
      </c>
      <c r="R921" t="str">
        <f>VLOOKUP(A921,Sheet2!$A$1:G4645,7,0)</f>
        <v>R</v>
      </c>
      <c r="S921" t="str">
        <f>IF(Table1[[#This Row],[Language]]="English","English","Other language")</f>
        <v>English</v>
      </c>
      <c r="T921">
        <f>Table1[[#This Row],[Gross Revenue]]-Table1[[#This Row],[Budget]]</f>
        <v>19244700</v>
      </c>
      <c r="U921" s="1">
        <f>(Table1[[#This Row],[Gross Revenue]]/Table1[[#This Row],[Budget]])-1</f>
        <v>3.2074499999999997</v>
      </c>
      <c r="V921" t="str">
        <f t="shared" si="28"/>
        <v>90-110 minutes</v>
      </c>
      <c r="W921">
        <f>Table1[[#This Row],[Profit]]/Table1[[#This Row],[Budget]]</f>
        <v>3.2074500000000001</v>
      </c>
      <c r="X921" s="22" t="str">
        <f>IF(L921="","",
IF(L921&lt;Predictability!$B$1,"Low",
IF(L921&lt;=Predictability!$B$2,"Mid","High")))</f>
        <v>Low</v>
      </c>
      <c r="Y921" s="22">
        <f t="shared" si="29"/>
        <v>1</v>
      </c>
    </row>
    <row r="922" spans="1:25" x14ac:dyDescent="0.2">
      <c r="A922" t="s">
        <v>4268</v>
      </c>
      <c r="B922" t="s">
        <v>153</v>
      </c>
      <c r="C922" t="s">
        <v>1390</v>
      </c>
      <c r="D922">
        <v>3000</v>
      </c>
      <c r="E922">
        <v>3361</v>
      </c>
      <c r="F922">
        <v>7</v>
      </c>
      <c r="G922">
        <v>0</v>
      </c>
      <c r="H922">
        <v>5.9</v>
      </c>
      <c r="I922">
        <v>83</v>
      </c>
      <c r="J922">
        <v>89</v>
      </c>
      <c r="K922">
        <v>57011847</v>
      </c>
      <c r="L922">
        <v>40000000</v>
      </c>
      <c r="M922" s="2">
        <f>VLOOKUP(A922,Sheet2!$A$1:G4646,2,0)</f>
        <v>41593</v>
      </c>
      <c r="N922" t="str">
        <f>VLOOKUP(A922,Sheet2!$A$1:G4646,3,0)</f>
        <v>Color</v>
      </c>
      <c r="O922" t="str">
        <f>VLOOKUP(A922,Sheet2!$A$1:G4646,4,0)</f>
        <v>Adventure</v>
      </c>
      <c r="P922" t="str">
        <f>VLOOKUP(A922,Sheet2!$A$1:G4646,5,0)</f>
        <v>English</v>
      </c>
      <c r="Q922" t="str">
        <f>VLOOKUP(A922,Sheet2!$A$1:G4646,6,0)</f>
        <v>USA</v>
      </c>
      <c r="R922" t="str">
        <f>VLOOKUP(A922,Sheet2!$A$1:G4646,7,0)</f>
        <v>PG</v>
      </c>
      <c r="S922" t="str">
        <f>IF(Table1[[#This Row],[Language]]="English","English","Other language")</f>
        <v>English</v>
      </c>
      <c r="T922">
        <f>Table1[[#This Row],[Gross Revenue]]-Table1[[#This Row],[Budget]]</f>
        <v>17011847</v>
      </c>
      <c r="U922" s="1">
        <f>(Table1[[#This Row],[Gross Revenue]]/Table1[[#This Row],[Budget]])-1</f>
        <v>0.42529617499999994</v>
      </c>
      <c r="V922" t="str">
        <f t="shared" si="28"/>
        <v>&lt;90 minutes</v>
      </c>
      <c r="W922">
        <f>Table1[[#This Row],[Profit]]/Table1[[#This Row],[Budget]]</f>
        <v>0.425296175</v>
      </c>
      <c r="X922" s="22" t="str">
        <f>IF(L922="","",
IF(L922&lt;Predictability!$B$1,"Low",
IF(L922&lt;=Predictability!$B$2,"Mid","High")))</f>
        <v>Mid</v>
      </c>
      <c r="Y922" s="22">
        <f t="shared" si="29"/>
        <v>0</v>
      </c>
    </row>
    <row r="923" spans="1:25" x14ac:dyDescent="0.2">
      <c r="A923" t="s">
        <v>5337</v>
      </c>
      <c r="B923" t="s">
        <v>226</v>
      </c>
      <c r="C923" t="s">
        <v>1485</v>
      </c>
      <c r="D923">
        <v>13000</v>
      </c>
      <c r="E923">
        <v>15708</v>
      </c>
      <c r="F923">
        <v>101</v>
      </c>
      <c r="G923">
        <v>34000</v>
      </c>
      <c r="H923">
        <v>6.7</v>
      </c>
      <c r="I923">
        <v>286</v>
      </c>
      <c r="J923">
        <v>115</v>
      </c>
      <c r="K923">
        <v>25121291</v>
      </c>
      <c r="L923">
        <v>50000000</v>
      </c>
      <c r="M923" s="2">
        <f>VLOOKUP(A923,Sheet2!$A$1:G4647,2,0)</f>
        <v>41374</v>
      </c>
      <c r="N923" t="str">
        <f>VLOOKUP(A923,Sheet2!$A$1:G4647,3,0)</f>
        <v>Color</v>
      </c>
      <c r="O923" t="str">
        <f>VLOOKUP(A923,Sheet2!$A$1:G4647,4,0)</f>
        <v>Action</v>
      </c>
      <c r="P923" t="str">
        <f>VLOOKUP(A923,Sheet2!$A$1:G4647,5,0)</f>
        <v>English</v>
      </c>
      <c r="Q923" t="str">
        <f>VLOOKUP(A923,Sheet2!$A$1:G4647,6,0)</f>
        <v>USA</v>
      </c>
      <c r="R923" t="str">
        <f>VLOOKUP(A923,Sheet2!$A$1:G4647,7,0)</f>
        <v>R</v>
      </c>
      <c r="S923" t="str">
        <f>IF(Table1[[#This Row],[Language]]="English","English","Other language")</f>
        <v>English</v>
      </c>
      <c r="T923">
        <f>Table1[[#This Row],[Gross Revenue]]-Table1[[#This Row],[Budget]]</f>
        <v>-24878709</v>
      </c>
      <c r="U923" s="1">
        <f>(Table1[[#This Row],[Gross Revenue]]/Table1[[#This Row],[Budget]])-1</f>
        <v>-0.49757417999999998</v>
      </c>
      <c r="V923" t="str">
        <f t="shared" si="28"/>
        <v>111-130 minutes</v>
      </c>
      <c r="W923">
        <f>Table1[[#This Row],[Profit]]/Table1[[#This Row],[Budget]]</f>
        <v>-0.49757417999999998</v>
      </c>
      <c r="X923" s="22" t="str">
        <f>IF(L923="","",
IF(L923&lt;Predictability!$B$1,"Low",
IF(L923&lt;=Predictability!$B$2,"Mid","High")))</f>
        <v>Mid</v>
      </c>
      <c r="Y923" s="22">
        <f t="shared" si="29"/>
        <v>0</v>
      </c>
    </row>
    <row r="924" spans="1:25" x14ac:dyDescent="0.2">
      <c r="A924" t="s">
        <v>6884</v>
      </c>
      <c r="B924" t="s">
        <v>1082</v>
      </c>
      <c r="C924" t="s">
        <v>3171</v>
      </c>
      <c r="D924">
        <v>14000</v>
      </c>
      <c r="E924">
        <v>14492</v>
      </c>
      <c r="F924">
        <v>30</v>
      </c>
      <c r="G924">
        <v>0</v>
      </c>
      <c r="H924">
        <v>6.6</v>
      </c>
      <c r="I924">
        <v>106</v>
      </c>
      <c r="J924">
        <v>120</v>
      </c>
      <c r="K924">
        <v>106869</v>
      </c>
      <c r="L924">
        <v>17000000</v>
      </c>
      <c r="M924" s="2">
        <f>VLOOKUP(A924,Sheet2!$A$1:G4648,2,0)</f>
        <v>41977</v>
      </c>
      <c r="N924" t="str">
        <f>VLOOKUP(A924,Sheet2!$A$1:G4648,3,0)</f>
        <v>Color</v>
      </c>
      <c r="O924" t="str">
        <f>VLOOKUP(A924,Sheet2!$A$1:G4648,4,0)</f>
        <v>Crime</v>
      </c>
      <c r="P924" t="str">
        <f>VLOOKUP(A924,Sheet2!$A$1:G4648,5,0)</f>
        <v>English</v>
      </c>
      <c r="Q924" t="str">
        <f>VLOOKUP(A924,Sheet2!$A$1:G4648,6,0)</f>
        <v>France</v>
      </c>
      <c r="R924" t="str">
        <f>VLOOKUP(A924,Sheet2!$A$1:G4648,7,0)</f>
        <v>R</v>
      </c>
      <c r="S924" t="str">
        <f>IF(Table1[[#This Row],[Language]]="English","English","Other language")</f>
        <v>English</v>
      </c>
      <c r="T924">
        <f>Table1[[#This Row],[Gross Revenue]]-Table1[[#This Row],[Budget]]</f>
        <v>-16893131</v>
      </c>
      <c r="U924" s="1">
        <f>(Table1[[#This Row],[Gross Revenue]]/Table1[[#This Row],[Budget]])-1</f>
        <v>-0.9937135882352941</v>
      </c>
      <c r="V924" t="str">
        <f t="shared" si="28"/>
        <v>111-130 minutes</v>
      </c>
      <c r="W924">
        <f>Table1[[#This Row],[Profit]]/Table1[[#This Row],[Budget]]</f>
        <v>-0.9937135882352941</v>
      </c>
      <c r="X924" s="22" t="str">
        <f>IF(L924="","",
IF(L924&lt;Predictability!$B$1,"Low",
IF(L924&lt;=Predictability!$B$2,"Mid","High")))</f>
        <v>Mid</v>
      </c>
      <c r="Y924" s="22">
        <f t="shared" si="29"/>
        <v>0</v>
      </c>
    </row>
    <row r="925" spans="1:25" x14ac:dyDescent="0.2">
      <c r="A925" t="s">
        <v>6953</v>
      </c>
      <c r="B925" t="s">
        <v>1671</v>
      </c>
      <c r="C925" t="s">
        <v>1263</v>
      </c>
      <c r="D925">
        <v>14000</v>
      </c>
      <c r="E925">
        <v>19364</v>
      </c>
      <c r="F925">
        <v>1000</v>
      </c>
      <c r="G925">
        <v>52000</v>
      </c>
      <c r="H925">
        <v>8.3000000000000007</v>
      </c>
      <c r="I925">
        <v>273</v>
      </c>
      <c r="J925">
        <v>108</v>
      </c>
      <c r="K925">
        <v>34126138</v>
      </c>
      <c r="L925">
        <v>20000000</v>
      </c>
      <c r="M925" s="2">
        <f>VLOOKUP(A925,Sheet2!$A$1:G4649,2,0)</f>
        <v>38273</v>
      </c>
      <c r="N925" t="str">
        <f>VLOOKUP(A925,Sheet2!$A$1:G4649,3,0)</f>
        <v>Color</v>
      </c>
      <c r="O925" t="str">
        <f>VLOOKUP(A925,Sheet2!$A$1:G4649,4,0)</f>
        <v>Drama</v>
      </c>
      <c r="P925" t="str">
        <f>VLOOKUP(A925,Sheet2!$A$1:G4649,5,0)</f>
        <v>English</v>
      </c>
      <c r="Q925" t="str">
        <f>VLOOKUP(A925,Sheet2!$A$1:G4649,6,0)</f>
        <v>USA</v>
      </c>
      <c r="R925" t="str">
        <f>VLOOKUP(A925,Sheet2!$A$1:G4649,7,0)</f>
        <v>R</v>
      </c>
      <c r="S925" t="str">
        <f>IF(Table1[[#This Row],[Language]]="English","English","Other language")</f>
        <v>English</v>
      </c>
      <c r="T925">
        <f>Table1[[#This Row],[Gross Revenue]]-Table1[[#This Row],[Budget]]</f>
        <v>14126138</v>
      </c>
      <c r="U925" s="1">
        <f>(Table1[[#This Row],[Gross Revenue]]/Table1[[#This Row],[Budget]])-1</f>
        <v>0.70630689999999996</v>
      </c>
      <c r="V925" t="str">
        <f t="shared" si="28"/>
        <v>90-110 minutes</v>
      </c>
      <c r="W925">
        <f>Table1[[#This Row],[Profit]]/Table1[[#This Row],[Budget]]</f>
        <v>0.70630689999999996</v>
      </c>
      <c r="X925" s="22" t="str">
        <f>IF(L925="","",
IF(L925&lt;Predictability!$B$1,"Low",
IF(L925&lt;=Predictability!$B$2,"Mid","High")))</f>
        <v>Mid</v>
      </c>
      <c r="Y925" s="22">
        <f t="shared" si="29"/>
        <v>1</v>
      </c>
    </row>
    <row r="926" spans="1:25" x14ac:dyDescent="0.2">
      <c r="A926" t="s">
        <v>5295</v>
      </c>
      <c r="B926" t="s">
        <v>583</v>
      </c>
      <c r="C926" t="s">
        <v>2204</v>
      </c>
      <c r="D926">
        <v>11000</v>
      </c>
      <c r="E926">
        <v>14656</v>
      </c>
      <c r="F926">
        <v>0</v>
      </c>
      <c r="G926">
        <v>376</v>
      </c>
      <c r="H926">
        <v>6.7</v>
      </c>
      <c r="I926">
        <v>27</v>
      </c>
      <c r="J926">
        <v>85</v>
      </c>
      <c r="K926">
        <v>70527</v>
      </c>
      <c r="L926">
        <v>6500000</v>
      </c>
      <c r="M926" s="2">
        <f>VLOOKUP(A926,Sheet2!$A$1:G4650,2,0)</f>
        <v>38244</v>
      </c>
      <c r="N926" t="str">
        <f>VLOOKUP(A926,Sheet2!$A$1:G4650,3,0)</f>
        <v>Color</v>
      </c>
      <c r="O926" t="str">
        <f>VLOOKUP(A926,Sheet2!$A$1:G4650,4,0)</f>
        <v>Comedy</v>
      </c>
      <c r="P926" t="str">
        <f>VLOOKUP(A926,Sheet2!$A$1:G4650,5,0)</f>
        <v>English</v>
      </c>
      <c r="Q926" t="str">
        <f>VLOOKUP(A926,Sheet2!$A$1:G4650,6,0)</f>
        <v>USA</v>
      </c>
      <c r="R926" t="str">
        <f>VLOOKUP(A926,Sheet2!$A$1:G4650,7,0)</f>
        <v>R</v>
      </c>
      <c r="S926" t="str">
        <f>IF(Table1[[#This Row],[Language]]="English","English","Other language")</f>
        <v>English</v>
      </c>
      <c r="T926">
        <f>Table1[[#This Row],[Gross Revenue]]-Table1[[#This Row],[Budget]]</f>
        <v>-6429473</v>
      </c>
      <c r="U926" s="1">
        <f>(Table1[[#This Row],[Gross Revenue]]/Table1[[#This Row],[Budget]])-1</f>
        <v>-0.98914969230769234</v>
      </c>
      <c r="V926" t="str">
        <f t="shared" si="28"/>
        <v>&lt;90 minutes</v>
      </c>
      <c r="W926">
        <f>Table1[[#This Row],[Profit]]/Table1[[#This Row],[Budget]]</f>
        <v>-0.98914969230769234</v>
      </c>
      <c r="X926" s="22" t="str">
        <f>IF(L926="","",
IF(L926&lt;Predictability!$B$1,"Low",
IF(L926&lt;=Predictability!$B$2,"Mid","High")))</f>
        <v>Low</v>
      </c>
      <c r="Y926" s="22">
        <f t="shared" si="29"/>
        <v>0</v>
      </c>
    </row>
    <row r="927" spans="1:25" x14ac:dyDescent="0.2">
      <c r="A927" t="s">
        <v>5195</v>
      </c>
      <c r="B927" t="s">
        <v>1241</v>
      </c>
      <c r="C927" t="s">
        <v>2157</v>
      </c>
      <c r="D927">
        <v>13000</v>
      </c>
      <c r="E927">
        <v>14180</v>
      </c>
      <c r="F927">
        <v>17</v>
      </c>
      <c r="G927">
        <v>0</v>
      </c>
      <c r="H927">
        <v>6.6</v>
      </c>
      <c r="I927">
        <v>92</v>
      </c>
      <c r="J927">
        <v>93</v>
      </c>
      <c r="K927">
        <v>17718223</v>
      </c>
      <c r="L927">
        <v>25000000</v>
      </c>
      <c r="M927" s="2">
        <f>VLOOKUP(A927,Sheet2!$A$1:G4651,2,0)</f>
        <v>38252</v>
      </c>
      <c r="N927" t="str">
        <f>VLOOKUP(A927,Sheet2!$A$1:G4651,3,0)</f>
        <v>Color</v>
      </c>
      <c r="O927" t="str">
        <f>VLOOKUP(A927,Sheet2!$A$1:G4651,4,0)</f>
        <v>Comedy</v>
      </c>
      <c r="P927" t="str">
        <f>VLOOKUP(A927,Sheet2!$A$1:G4651,5,0)</f>
        <v>English</v>
      </c>
      <c r="Q927" t="str">
        <f>VLOOKUP(A927,Sheet2!$A$1:G4651,6,0)</f>
        <v>USA</v>
      </c>
      <c r="R927" t="str">
        <f>VLOOKUP(A927,Sheet2!$A$1:G4651,7,0)</f>
        <v>R</v>
      </c>
      <c r="S927" t="str">
        <f>IF(Table1[[#This Row],[Language]]="English","English","Other language")</f>
        <v>English</v>
      </c>
      <c r="T927">
        <f>Table1[[#This Row],[Gross Revenue]]-Table1[[#This Row],[Budget]]</f>
        <v>-7281777</v>
      </c>
      <c r="U927" s="1">
        <f>(Table1[[#This Row],[Gross Revenue]]/Table1[[#This Row],[Budget]])-1</f>
        <v>-0.29127108000000002</v>
      </c>
      <c r="V927" t="str">
        <f t="shared" si="28"/>
        <v>90-110 minutes</v>
      </c>
      <c r="W927">
        <f>Table1[[#This Row],[Profit]]/Table1[[#This Row],[Budget]]</f>
        <v>-0.29127108000000002</v>
      </c>
      <c r="X927" s="22" t="str">
        <f>IF(L927="","",
IF(L927&lt;Predictability!$B$1,"Low",
IF(L927&lt;=Predictability!$B$2,"Mid","High")))</f>
        <v>Mid</v>
      </c>
      <c r="Y927" s="22">
        <f t="shared" si="29"/>
        <v>0</v>
      </c>
    </row>
    <row r="928" spans="1:25" x14ac:dyDescent="0.2">
      <c r="A928" t="s">
        <v>3799</v>
      </c>
      <c r="B928" t="s">
        <v>516</v>
      </c>
      <c r="C928" t="s">
        <v>877</v>
      </c>
      <c r="D928">
        <v>87000</v>
      </c>
      <c r="E928">
        <v>108016</v>
      </c>
      <c r="F928">
        <v>293</v>
      </c>
      <c r="G928">
        <v>2000</v>
      </c>
      <c r="H928">
        <v>5.4</v>
      </c>
      <c r="I928">
        <v>186</v>
      </c>
      <c r="J928">
        <v>96</v>
      </c>
      <c r="K928">
        <v>100289690</v>
      </c>
      <c r="L928">
        <v>175000000</v>
      </c>
      <c r="M928" s="2">
        <f>VLOOKUP(A928,Sheet2!$A$1:G4652,2,0)</f>
        <v>39424</v>
      </c>
      <c r="N928" t="str">
        <f>VLOOKUP(A928,Sheet2!$A$1:G4652,3,0)</f>
        <v>Color</v>
      </c>
      <c r="O928" t="str">
        <f>VLOOKUP(A928,Sheet2!$A$1:G4652,4,0)</f>
        <v>Comedy</v>
      </c>
      <c r="P928" t="str">
        <f>VLOOKUP(A928,Sheet2!$A$1:G4652,5,0)</f>
        <v>English</v>
      </c>
      <c r="Q928" t="str">
        <f>VLOOKUP(A928,Sheet2!$A$1:G4652,6,0)</f>
        <v>USA</v>
      </c>
      <c r="R928" t="str">
        <f>VLOOKUP(A928,Sheet2!$A$1:G4652,7,0)</f>
        <v>PG</v>
      </c>
      <c r="S928" t="str">
        <f>IF(Table1[[#This Row],[Language]]="English","English","Other language")</f>
        <v>English</v>
      </c>
      <c r="T928">
        <f>Table1[[#This Row],[Gross Revenue]]-Table1[[#This Row],[Budget]]</f>
        <v>-74710310</v>
      </c>
      <c r="U928" s="1">
        <f>(Table1[[#This Row],[Gross Revenue]]/Table1[[#This Row],[Budget]])-1</f>
        <v>-0.42691605714285719</v>
      </c>
      <c r="V928" t="str">
        <f t="shared" si="28"/>
        <v>90-110 minutes</v>
      </c>
      <c r="W928">
        <f>Table1[[#This Row],[Profit]]/Table1[[#This Row],[Budget]]</f>
        <v>-0.42691605714285713</v>
      </c>
      <c r="X928" s="22" t="str">
        <f>IF(L928="","",
IF(L928&lt;Predictability!$B$1,"Low",
IF(L928&lt;=Predictability!$B$2,"Mid","High")))</f>
        <v>High</v>
      </c>
      <c r="Y928" s="22">
        <f t="shared" si="29"/>
        <v>0</v>
      </c>
    </row>
    <row r="929" spans="1:25" x14ac:dyDescent="0.2">
      <c r="A929" t="s">
        <v>5333</v>
      </c>
      <c r="B929" t="s">
        <v>2238</v>
      </c>
      <c r="C929" t="s">
        <v>882</v>
      </c>
      <c r="D929">
        <v>722</v>
      </c>
      <c r="E929">
        <v>2525</v>
      </c>
      <c r="F929">
        <v>545</v>
      </c>
      <c r="G929">
        <v>10000</v>
      </c>
      <c r="H929">
        <v>6.7</v>
      </c>
      <c r="I929">
        <v>172</v>
      </c>
      <c r="J929">
        <v>130</v>
      </c>
      <c r="K929">
        <v>26616590</v>
      </c>
      <c r="L929">
        <v>60000000</v>
      </c>
      <c r="M929" s="2">
        <f>VLOOKUP(A929,Sheet2!$A$1:G4653,2,0)</f>
        <v>35643</v>
      </c>
      <c r="N929" t="str">
        <f>VLOOKUP(A929,Sheet2!$A$1:G4653,3,0)</f>
        <v>Color</v>
      </c>
      <c r="O929" t="str">
        <f>VLOOKUP(A929,Sheet2!$A$1:G4653,4,0)</f>
        <v>Horror</v>
      </c>
      <c r="P929" t="str">
        <f>VLOOKUP(A929,Sheet2!$A$1:G4653,5,0)</f>
        <v>English</v>
      </c>
      <c r="Q929" t="str">
        <f>VLOOKUP(A929,Sheet2!$A$1:G4653,6,0)</f>
        <v>UK</v>
      </c>
      <c r="R929" t="str">
        <f>VLOOKUP(A929,Sheet2!$A$1:G4653,7,0)</f>
        <v>R</v>
      </c>
      <c r="S929" t="str">
        <f>IF(Table1[[#This Row],[Language]]="English","English","Other language")</f>
        <v>English</v>
      </c>
      <c r="T929">
        <f>Table1[[#This Row],[Gross Revenue]]-Table1[[#This Row],[Budget]]</f>
        <v>-33383410</v>
      </c>
      <c r="U929" s="1">
        <f>(Table1[[#This Row],[Gross Revenue]]/Table1[[#This Row],[Budget]])-1</f>
        <v>-0.55639016666666663</v>
      </c>
      <c r="V929" t="str">
        <f t="shared" si="28"/>
        <v>111-130 minutes</v>
      </c>
      <c r="W929">
        <f>Table1[[#This Row],[Profit]]/Table1[[#This Row],[Budget]]</f>
        <v>-0.55639016666666663</v>
      </c>
      <c r="X929" s="22" t="str">
        <f>IF(L929="","",
IF(L929&lt;Predictability!$B$1,"Low",
IF(L929&lt;=Predictability!$B$2,"Mid","High")))</f>
        <v>High</v>
      </c>
      <c r="Y929" s="22">
        <f t="shared" si="29"/>
        <v>0</v>
      </c>
    </row>
    <row r="930" spans="1:25" x14ac:dyDescent="0.2">
      <c r="A930" t="s">
        <v>5847</v>
      </c>
      <c r="B930" t="s">
        <v>987</v>
      </c>
      <c r="C930" t="s">
        <v>985</v>
      </c>
      <c r="D930">
        <v>1000</v>
      </c>
      <c r="E930">
        <v>2747</v>
      </c>
      <c r="F930">
        <v>72</v>
      </c>
      <c r="G930">
        <v>0</v>
      </c>
      <c r="H930">
        <v>7</v>
      </c>
      <c r="I930">
        <v>92</v>
      </c>
      <c r="J930">
        <v>121</v>
      </c>
      <c r="K930">
        <v>65703412</v>
      </c>
      <c r="L930">
        <v>26000000</v>
      </c>
      <c r="M930" s="2">
        <f>VLOOKUP(A930,Sheet2!$A$1:G4654,2,0)</f>
        <v>35840</v>
      </c>
      <c r="N930" t="str">
        <f>VLOOKUP(A930,Sheet2!$A$1:G4654,3,0)</f>
        <v>Color</v>
      </c>
      <c r="O930" t="str">
        <f>VLOOKUP(A930,Sheet2!$A$1:G4654,4,0)</f>
        <v>Comedy</v>
      </c>
      <c r="P930" t="str">
        <f>VLOOKUP(A930,Sheet2!$A$1:G4654,5,0)</f>
        <v>English</v>
      </c>
      <c r="Q930" t="str">
        <f>VLOOKUP(A930,Sheet2!$A$1:G4654,6,0)</f>
        <v>USA</v>
      </c>
      <c r="R930" t="str">
        <f>VLOOKUP(A930,Sheet2!$A$1:G4654,7,0)</f>
        <v>PG-13</v>
      </c>
      <c r="S930" t="str">
        <f>IF(Table1[[#This Row],[Language]]="English","English","Other language")</f>
        <v>English</v>
      </c>
      <c r="T930">
        <f>Table1[[#This Row],[Gross Revenue]]-Table1[[#This Row],[Budget]]</f>
        <v>39703412</v>
      </c>
      <c r="U930" s="1">
        <f>(Table1[[#This Row],[Gross Revenue]]/Table1[[#This Row],[Budget]])-1</f>
        <v>1.5270543076923078</v>
      </c>
      <c r="V930" t="str">
        <f t="shared" si="28"/>
        <v>111-130 minutes</v>
      </c>
      <c r="W930">
        <f>Table1[[#This Row],[Profit]]/Table1[[#This Row],[Budget]]</f>
        <v>1.5270543076923078</v>
      </c>
      <c r="X930" s="22" t="str">
        <f>IF(L930="","",
IF(L930&lt;Predictability!$B$1,"Low",
IF(L930&lt;=Predictability!$B$2,"Mid","High")))</f>
        <v>Mid</v>
      </c>
      <c r="Y930" s="22">
        <f t="shared" si="29"/>
        <v>1</v>
      </c>
    </row>
    <row r="931" spans="1:25" x14ac:dyDescent="0.2">
      <c r="A931" t="s">
        <v>5937</v>
      </c>
      <c r="B931" t="s">
        <v>421</v>
      </c>
      <c r="C931" t="s">
        <v>2072</v>
      </c>
      <c r="D931">
        <v>963</v>
      </c>
      <c r="E931">
        <v>2131</v>
      </c>
      <c r="F931">
        <v>175</v>
      </c>
      <c r="G931">
        <v>40000</v>
      </c>
      <c r="H931">
        <v>7.1</v>
      </c>
      <c r="I931">
        <v>361</v>
      </c>
      <c r="J931">
        <v>121</v>
      </c>
      <c r="K931">
        <v>43247140</v>
      </c>
      <c r="L931">
        <v>55000000</v>
      </c>
      <c r="M931" s="2">
        <f>VLOOKUP(A931,Sheet2!$A$1:G4655,2,0)</f>
        <v>42187</v>
      </c>
      <c r="N931" t="str">
        <f>VLOOKUP(A931,Sheet2!$A$1:G4655,3,0)</f>
        <v>Color</v>
      </c>
      <c r="O931" t="str">
        <f>VLOOKUP(A931,Sheet2!$A$1:G4655,4,0)</f>
        <v>Adventure</v>
      </c>
      <c r="P931" t="str">
        <f>VLOOKUP(A931,Sheet2!$A$1:G4655,5,0)</f>
        <v>English</v>
      </c>
      <c r="Q931" t="str">
        <f>VLOOKUP(A931,Sheet2!$A$1:G4655,6,0)</f>
        <v>UK</v>
      </c>
      <c r="R931" t="str">
        <f>VLOOKUP(A931,Sheet2!$A$1:G4655,7,0)</f>
        <v>PG-13</v>
      </c>
      <c r="S931" t="str">
        <f>IF(Table1[[#This Row],[Language]]="English","English","Other language")</f>
        <v>English</v>
      </c>
      <c r="T931">
        <f>Table1[[#This Row],[Gross Revenue]]-Table1[[#This Row],[Budget]]</f>
        <v>-11752860</v>
      </c>
      <c r="U931" s="1">
        <f>(Table1[[#This Row],[Gross Revenue]]/Table1[[#This Row],[Budget]])-1</f>
        <v>-0.21368836363636368</v>
      </c>
      <c r="V931" t="str">
        <f t="shared" si="28"/>
        <v>111-130 minutes</v>
      </c>
      <c r="W931">
        <f>Table1[[#This Row],[Profit]]/Table1[[#This Row],[Budget]]</f>
        <v>-0.21368836363636365</v>
      </c>
      <c r="X931" s="22" t="str">
        <f>IF(L931="","",
IF(L931&lt;Predictability!$B$1,"Low",
IF(L931&lt;=Predictability!$B$2,"Mid","High")))</f>
        <v>High</v>
      </c>
      <c r="Y931" s="22">
        <f t="shared" si="29"/>
        <v>0</v>
      </c>
    </row>
    <row r="932" spans="1:25" x14ac:dyDescent="0.2">
      <c r="A932" t="s">
        <v>6059</v>
      </c>
      <c r="B932" t="s">
        <v>211</v>
      </c>
      <c r="C932" t="s">
        <v>1173</v>
      </c>
      <c r="D932">
        <v>22000</v>
      </c>
      <c r="E932">
        <v>23409</v>
      </c>
      <c r="F932">
        <v>52</v>
      </c>
      <c r="G932">
        <v>10000</v>
      </c>
      <c r="H932">
        <v>7.2</v>
      </c>
      <c r="I932">
        <v>160</v>
      </c>
      <c r="J932">
        <v>99</v>
      </c>
      <c r="K932">
        <v>8855646</v>
      </c>
      <c r="L932">
        <v>21000000</v>
      </c>
      <c r="M932" s="2">
        <f>VLOOKUP(A932,Sheet2!$A$1:G4656,2,0)</f>
        <v>40158</v>
      </c>
      <c r="N932" t="str">
        <f>VLOOKUP(A932,Sheet2!$A$1:G4656,3,0)</f>
        <v>Color</v>
      </c>
      <c r="O932" t="str">
        <f>VLOOKUP(A932,Sheet2!$A$1:G4656,4,0)</f>
        <v>Adventure</v>
      </c>
      <c r="P932" t="str">
        <f>VLOOKUP(A932,Sheet2!$A$1:G4656,5,0)</f>
        <v>English</v>
      </c>
      <c r="Q932" t="str">
        <f>VLOOKUP(A932,Sheet2!$A$1:G4656,6,0)</f>
        <v>USA</v>
      </c>
      <c r="R932" t="str">
        <f>VLOOKUP(A932,Sheet2!$A$1:G4656,7,0)</f>
        <v>PG-13</v>
      </c>
      <c r="S932" t="str">
        <f>IF(Table1[[#This Row],[Language]]="English","English","Other language")</f>
        <v>English</v>
      </c>
      <c r="T932">
        <f>Table1[[#This Row],[Gross Revenue]]-Table1[[#This Row],[Budget]]</f>
        <v>-12144354</v>
      </c>
      <c r="U932" s="1">
        <f>(Table1[[#This Row],[Gross Revenue]]/Table1[[#This Row],[Budget]])-1</f>
        <v>-0.57830257142857144</v>
      </c>
      <c r="V932" t="str">
        <f t="shared" si="28"/>
        <v>90-110 minutes</v>
      </c>
      <c r="W932">
        <f>Table1[[#This Row],[Profit]]/Table1[[#This Row],[Budget]]</f>
        <v>-0.57830257142857144</v>
      </c>
      <c r="X932" s="22" t="str">
        <f>IF(L932="","",
IF(L932&lt;Predictability!$B$1,"Low",
IF(L932&lt;=Predictability!$B$2,"Mid","High")))</f>
        <v>Mid</v>
      </c>
      <c r="Y932" s="22">
        <f t="shared" si="29"/>
        <v>0</v>
      </c>
    </row>
    <row r="933" spans="1:25" x14ac:dyDescent="0.2">
      <c r="A933" t="s">
        <v>5507</v>
      </c>
      <c r="B933" t="s">
        <v>733</v>
      </c>
      <c r="C933" t="s">
        <v>1781</v>
      </c>
      <c r="D933">
        <v>1000</v>
      </c>
      <c r="E933">
        <v>1614</v>
      </c>
      <c r="F933">
        <v>11000</v>
      </c>
      <c r="G933">
        <v>0</v>
      </c>
      <c r="H933">
        <v>6.8</v>
      </c>
      <c r="I933">
        <v>69</v>
      </c>
      <c r="J933">
        <v>101</v>
      </c>
      <c r="K933">
        <v>9714482</v>
      </c>
      <c r="L933">
        <v>20000000</v>
      </c>
      <c r="M933" s="2">
        <f>VLOOKUP(A933,Sheet2!$A$1:G4657,2,0)</f>
        <v>35318</v>
      </c>
      <c r="N933" t="str">
        <f>VLOOKUP(A933,Sheet2!$A$1:G4657,3,0)</f>
        <v>Color</v>
      </c>
      <c r="O933" t="str">
        <f>VLOOKUP(A933,Sheet2!$A$1:G4657,4,0)</f>
        <v>Comedy</v>
      </c>
      <c r="P933" t="str">
        <f>VLOOKUP(A933,Sheet2!$A$1:G4657,5,0)</f>
        <v>English</v>
      </c>
      <c r="Q933" t="str">
        <f>VLOOKUP(A933,Sheet2!$A$1:G4657,6,0)</f>
        <v>USA</v>
      </c>
      <c r="R933" t="str">
        <f>VLOOKUP(A933,Sheet2!$A$1:G4657,7,0)</f>
        <v>R</v>
      </c>
      <c r="S933" t="str">
        <f>IF(Table1[[#This Row],[Language]]="English","English","Other language")</f>
        <v>English</v>
      </c>
      <c r="T933">
        <f>Table1[[#This Row],[Gross Revenue]]-Table1[[#This Row],[Budget]]</f>
        <v>-10285518</v>
      </c>
      <c r="U933" s="1">
        <f>(Table1[[#This Row],[Gross Revenue]]/Table1[[#This Row],[Budget]])-1</f>
        <v>-0.51427590000000001</v>
      </c>
      <c r="V933" t="str">
        <f t="shared" si="28"/>
        <v>90-110 minutes</v>
      </c>
      <c r="W933">
        <f>Table1[[#This Row],[Profit]]/Table1[[#This Row],[Budget]]</f>
        <v>-0.51427590000000001</v>
      </c>
      <c r="X933" s="22" t="str">
        <f>IF(L933="","",
IF(L933&lt;Predictability!$B$1,"Low",
IF(L933&lt;=Predictability!$B$2,"Mid","High")))</f>
        <v>Mid</v>
      </c>
      <c r="Y933" s="22">
        <f t="shared" si="29"/>
        <v>0</v>
      </c>
    </row>
    <row r="934" spans="1:25" x14ac:dyDescent="0.2">
      <c r="A934" t="s">
        <v>4866</v>
      </c>
      <c r="B934" t="s">
        <v>589</v>
      </c>
      <c r="C934" t="s">
        <v>1915</v>
      </c>
      <c r="D934">
        <v>8000</v>
      </c>
      <c r="E934">
        <v>10517</v>
      </c>
      <c r="F934">
        <v>7</v>
      </c>
      <c r="G934">
        <v>0</v>
      </c>
      <c r="H934">
        <v>6.4</v>
      </c>
      <c r="I934">
        <v>155</v>
      </c>
      <c r="J934">
        <v>97</v>
      </c>
      <c r="K934">
        <v>2711210</v>
      </c>
      <c r="L934">
        <v>5000000</v>
      </c>
      <c r="M934" s="2">
        <f>VLOOKUP(A934,Sheet2!$A$1:G4658,2,0)</f>
        <v>40300</v>
      </c>
      <c r="N934" t="str">
        <f>VLOOKUP(A934,Sheet2!$A$1:G4658,3,0)</f>
        <v>Color</v>
      </c>
      <c r="O934" t="str">
        <f>VLOOKUP(A934,Sheet2!$A$1:G4658,4,0)</f>
        <v>Comedy</v>
      </c>
      <c r="P934" t="str">
        <f>VLOOKUP(A934,Sheet2!$A$1:G4658,5,0)</f>
        <v>English</v>
      </c>
      <c r="Q934" t="str">
        <f>VLOOKUP(A934,Sheet2!$A$1:G4658,6,0)</f>
        <v>USA</v>
      </c>
      <c r="R934" t="str">
        <f>VLOOKUP(A934,Sheet2!$A$1:G4658,7,0)</f>
        <v>R</v>
      </c>
      <c r="S934" t="str">
        <f>IF(Table1[[#This Row],[Language]]="English","English","Other language")</f>
        <v>English</v>
      </c>
      <c r="T934">
        <f>Table1[[#This Row],[Gross Revenue]]-Table1[[#This Row],[Budget]]</f>
        <v>-2288790</v>
      </c>
      <c r="U934" s="1">
        <f>(Table1[[#This Row],[Gross Revenue]]/Table1[[#This Row],[Budget]])-1</f>
        <v>-0.457758</v>
      </c>
      <c r="V934" t="str">
        <f t="shared" si="28"/>
        <v>90-110 minutes</v>
      </c>
      <c r="W934">
        <f>Table1[[#This Row],[Profit]]/Table1[[#This Row],[Budget]]</f>
        <v>-0.457758</v>
      </c>
      <c r="X934" s="22" t="str">
        <f>IF(L934="","",
IF(L934&lt;Predictability!$B$1,"Low",
IF(L934&lt;=Predictability!$B$2,"Mid","High")))</f>
        <v>Low</v>
      </c>
      <c r="Y934" s="22">
        <f t="shared" si="29"/>
        <v>0</v>
      </c>
    </row>
    <row r="935" spans="1:25" x14ac:dyDescent="0.2">
      <c r="A935" t="s">
        <v>6262</v>
      </c>
      <c r="B935" t="s">
        <v>2839</v>
      </c>
      <c r="C935" t="s">
        <v>299</v>
      </c>
      <c r="D935">
        <v>2000</v>
      </c>
      <c r="E935">
        <v>3843</v>
      </c>
      <c r="F935">
        <v>148</v>
      </c>
      <c r="G935">
        <v>599</v>
      </c>
      <c r="H935">
        <v>7.3</v>
      </c>
      <c r="I935">
        <v>31</v>
      </c>
      <c r="J935">
        <v>109</v>
      </c>
      <c r="K935">
        <v>14821531</v>
      </c>
      <c r="L935">
        <v>6000000</v>
      </c>
      <c r="M935" s="2">
        <f>VLOOKUP(A935,Sheet2!$A$1:G4659,2,0)</f>
        <v>35613</v>
      </c>
      <c r="N935" t="str">
        <f>VLOOKUP(A935,Sheet2!$A$1:G4659,3,0)</f>
        <v>Color</v>
      </c>
      <c r="O935" t="str">
        <f>VLOOKUP(A935,Sheet2!$A$1:G4659,4,0)</f>
        <v>Drama</v>
      </c>
      <c r="P935" t="str">
        <f>VLOOKUP(A935,Sheet2!$A$1:G4659,5,0)</f>
        <v>English</v>
      </c>
      <c r="Q935" t="str">
        <f>VLOOKUP(A935,Sheet2!$A$1:G4659,6,0)</f>
        <v>USA</v>
      </c>
      <c r="R935" t="str">
        <f>VLOOKUP(A935,Sheet2!$A$1:G4659,7,0)</f>
        <v>R</v>
      </c>
      <c r="S935" t="str">
        <f>IF(Table1[[#This Row],[Language]]="English","English","Other language")</f>
        <v>English</v>
      </c>
      <c r="T935">
        <f>Table1[[#This Row],[Gross Revenue]]-Table1[[#This Row],[Budget]]</f>
        <v>8821531</v>
      </c>
      <c r="U935" s="1">
        <f>(Table1[[#This Row],[Gross Revenue]]/Table1[[#This Row],[Budget]])-1</f>
        <v>1.4702551666666666</v>
      </c>
      <c r="V935" t="str">
        <f t="shared" si="28"/>
        <v>90-110 minutes</v>
      </c>
      <c r="W935">
        <f>Table1[[#This Row],[Profit]]/Table1[[#This Row],[Budget]]</f>
        <v>1.4702551666666666</v>
      </c>
      <c r="X935" s="22" t="str">
        <f>IF(L935="","",
IF(L935&lt;Predictability!$B$1,"Low",
IF(L935&lt;=Predictability!$B$2,"Mid","High")))</f>
        <v>Low</v>
      </c>
      <c r="Y935" s="22">
        <f t="shared" si="29"/>
        <v>1</v>
      </c>
    </row>
    <row r="936" spans="1:25" x14ac:dyDescent="0.2">
      <c r="A936" t="s">
        <v>5113</v>
      </c>
      <c r="B936" t="s">
        <v>2075</v>
      </c>
      <c r="C936" t="s">
        <v>2076</v>
      </c>
      <c r="D936">
        <v>394</v>
      </c>
      <c r="E936">
        <v>673</v>
      </c>
      <c r="F936">
        <v>201</v>
      </c>
      <c r="G936">
        <v>70000</v>
      </c>
      <c r="H936">
        <v>6.5</v>
      </c>
      <c r="I936">
        <v>543</v>
      </c>
      <c r="J936">
        <v>96</v>
      </c>
      <c r="K936">
        <v>54239856</v>
      </c>
      <c r="L936">
        <v>17000000</v>
      </c>
      <c r="M936" s="2">
        <f>VLOOKUP(A936,Sheet2!$A$1:G4660,2,0)</f>
        <v>41557</v>
      </c>
      <c r="N936" t="str">
        <f>VLOOKUP(A936,Sheet2!$A$1:G4660,3,0)</f>
        <v>Color</v>
      </c>
      <c r="O936" t="str">
        <f>VLOOKUP(A936,Sheet2!$A$1:G4660,4,0)</f>
        <v>Horror</v>
      </c>
      <c r="P936" t="str">
        <f>VLOOKUP(A936,Sheet2!$A$1:G4660,5,0)</f>
        <v>English</v>
      </c>
      <c r="Q936" t="str">
        <f>VLOOKUP(A936,Sheet2!$A$1:G4660,6,0)</f>
        <v>USA</v>
      </c>
      <c r="R936" t="str">
        <f>VLOOKUP(A936,Sheet2!$A$1:G4660,7,0)</f>
        <v>R</v>
      </c>
      <c r="S936" t="str">
        <f>IF(Table1[[#This Row],[Language]]="English","English","Other language")</f>
        <v>English</v>
      </c>
      <c r="T936">
        <f>Table1[[#This Row],[Gross Revenue]]-Table1[[#This Row],[Budget]]</f>
        <v>37239856</v>
      </c>
      <c r="U936" s="1">
        <f>(Table1[[#This Row],[Gross Revenue]]/Table1[[#This Row],[Budget]])-1</f>
        <v>2.1905797647058822</v>
      </c>
      <c r="V936" t="str">
        <f t="shared" si="28"/>
        <v>90-110 minutes</v>
      </c>
      <c r="W936">
        <f>Table1[[#This Row],[Profit]]/Table1[[#This Row],[Budget]]</f>
        <v>2.1905797647058822</v>
      </c>
      <c r="X936" s="22" t="str">
        <f>IF(L936="","",
IF(L936&lt;Predictability!$B$1,"Low",
IF(L936&lt;=Predictability!$B$2,"Mid","High")))</f>
        <v>Mid</v>
      </c>
      <c r="Y936" s="22">
        <f t="shared" si="29"/>
        <v>1</v>
      </c>
    </row>
    <row r="937" spans="1:25" x14ac:dyDescent="0.2">
      <c r="A937" t="s">
        <v>6729</v>
      </c>
      <c r="B937" t="s">
        <v>1774</v>
      </c>
      <c r="C937" t="s">
        <v>1723</v>
      </c>
      <c r="D937">
        <v>634</v>
      </c>
      <c r="E937">
        <v>1347</v>
      </c>
      <c r="F937">
        <v>0</v>
      </c>
      <c r="G937">
        <v>0</v>
      </c>
      <c r="H937">
        <v>7.8</v>
      </c>
      <c r="I937">
        <v>252</v>
      </c>
      <c r="J937">
        <v>37</v>
      </c>
      <c r="K937">
        <v>5923044</v>
      </c>
      <c r="L937">
        <v>3600000</v>
      </c>
      <c r="M937" s="2">
        <f>VLOOKUP(A937,Sheet2!$A$1:G4661,2,0)</f>
        <v>31873</v>
      </c>
      <c r="N937" t="str">
        <f>VLOOKUP(A937,Sheet2!$A$1:G4661,3,0)</f>
        <v>Color</v>
      </c>
      <c r="O937" t="str">
        <f>VLOOKUP(A937,Sheet2!$A$1:G4661,4,0)</f>
        <v>Comedy</v>
      </c>
      <c r="P937" t="str">
        <f>VLOOKUP(A937,Sheet2!$A$1:G4661,5,0)</f>
        <v>English</v>
      </c>
      <c r="Q937" t="str">
        <f>VLOOKUP(A937,Sheet2!$A$1:G4661,6,0)</f>
        <v>USA</v>
      </c>
      <c r="R937" t="str">
        <f>VLOOKUP(A937,Sheet2!$A$1:G4661,7,0)</f>
        <v>X</v>
      </c>
      <c r="S937" t="str">
        <f>IF(Table1[[#This Row],[Language]]="English","English","Other language")</f>
        <v>English</v>
      </c>
      <c r="T937">
        <f>Table1[[#This Row],[Gross Revenue]]-Table1[[#This Row],[Budget]]</f>
        <v>2323044</v>
      </c>
      <c r="U937" s="1">
        <f>(Table1[[#This Row],[Gross Revenue]]/Table1[[#This Row],[Budget]])-1</f>
        <v>0.64528999999999992</v>
      </c>
      <c r="V937" t="str">
        <f t="shared" si="28"/>
        <v>&lt;90 minutes</v>
      </c>
      <c r="W937">
        <f>Table1[[#This Row],[Profit]]/Table1[[#This Row],[Budget]]</f>
        <v>0.64529000000000003</v>
      </c>
      <c r="X937" s="22" t="str">
        <f>IF(L937="","",
IF(L937&lt;Predictability!$B$1,"Low",
IF(L937&lt;=Predictability!$B$2,"Mid","High")))</f>
        <v>Low</v>
      </c>
      <c r="Y937" s="22">
        <f t="shared" si="29"/>
        <v>1</v>
      </c>
    </row>
    <row r="938" spans="1:25" x14ac:dyDescent="0.2">
      <c r="A938" t="s">
        <v>4756</v>
      </c>
      <c r="B938" t="s">
        <v>1829</v>
      </c>
      <c r="C938" t="s">
        <v>1830</v>
      </c>
      <c r="D938">
        <v>57</v>
      </c>
      <c r="E938">
        <v>164</v>
      </c>
      <c r="F938">
        <v>317</v>
      </c>
      <c r="G938">
        <v>0</v>
      </c>
      <c r="H938">
        <v>6.3</v>
      </c>
      <c r="I938">
        <v>76</v>
      </c>
      <c r="J938">
        <v>135</v>
      </c>
      <c r="K938">
        <v>49994804</v>
      </c>
      <c r="L938">
        <v>55000000</v>
      </c>
      <c r="M938" s="2">
        <f>VLOOKUP(A938,Sheet2!$A$1:G4662,2,0)</f>
        <v>35233</v>
      </c>
      <c r="N938" t="str">
        <f>VLOOKUP(A938,Sheet2!$A$1:G4662,3,0)</f>
        <v>Color</v>
      </c>
      <c r="O938" t="str">
        <f>VLOOKUP(A938,Sheet2!$A$1:G4662,4,0)</f>
        <v>Biography</v>
      </c>
      <c r="P938" t="str">
        <f>VLOOKUP(A938,Sheet2!$A$1:G4662,5,0)</f>
        <v>English</v>
      </c>
      <c r="Q938" t="str">
        <f>VLOOKUP(A938,Sheet2!$A$1:G4662,6,0)</f>
        <v>USA</v>
      </c>
      <c r="R938" t="str">
        <f>VLOOKUP(A938,Sheet2!$A$1:G4662,7,0)</f>
        <v>PG</v>
      </c>
      <c r="S938" t="str">
        <f>IF(Table1[[#This Row],[Language]]="English","English","Other language")</f>
        <v>English</v>
      </c>
      <c r="T938">
        <f>Table1[[#This Row],[Gross Revenue]]-Table1[[#This Row],[Budget]]</f>
        <v>-5005196</v>
      </c>
      <c r="U938" s="1">
        <f>(Table1[[#This Row],[Gross Revenue]]/Table1[[#This Row],[Budget]])-1</f>
        <v>-9.1003563636363638E-2</v>
      </c>
      <c r="V938" t="str">
        <f t="shared" si="28"/>
        <v>131-150 minutes</v>
      </c>
      <c r="W938">
        <f>Table1[[#This Row],[Profit]]/Table1[[#This Row],[Budget]]</f>
        <v>-9.1003563636363638E-2</v>
      </c>
      <c r="X938" s="22" t="str">
        <f>IF(L938="","",
IF(L938&lt;Predictability!$B$1,"Low",
IF(L938&lt;=Predictability!$B$2,"Mid","High")))</f>
        <v>High</v>
      </c>
      <c r="Y938" s="22">
        <f t="shared" si="29"/>
        <v>0</v>
      </c>
    </row>
    <row r="939" spans="1:25" x14ac:dyDescent="0.2">
      <c r="A939" t="s">
        <v>6652</v>
      </c>
      <c r="B939" t="s">
        <v>3054</v>
      </c>
      <c r="C939" t="s">
        <v>3055</v>
      </c>
      <c r="D939">
        <v>149</v>
      </c>
      <c r="E939">
        <v>430</v>
      </c>
      <c r="F939">
        <v>232</v>
      </c>
      <c r="G939">
        <v>109000</v>
      </c>
      <c r="H939">
        <v>7.7</v>
      </c>
      <c r="I939">
        <v>489</v>
      </c>
      <c r="J939">
        <v>108</v>
      </c>
      <c r="K939">
        <v>25440971</v>
      </c>
      <c r="L939">
        <v>15000000</v>
      </c>
      <c r="M939" s="2">
        <f>VLOOKUP(A939,Sheet2!$A$1:G4663,2,0)</f>
        <v>42046</v>
      </c>
      <c r="N939" t="str">
        <f>VLOOKUP(A939,Sheet2!$A$1:G4663,3,0)</f>
        <v>Black and White</v>
      </c>
      <c r="O939" t="str">
        <f>VLOOKUP(A939,Sheet2!$A$1:G4663,4,0)</f>
        <v>Drama</v>
      </c>
      <c r="P939" t="str">
        <f>VLOOKUP(A939,Sheet2!$A$1:G4663,5,0)</f>
        <v>English</v>
      </c>
      <c r="Q939" t="str">
        <f>VLOOKUP(A939,Sheet2!$A$1:G4663,6,0)</f>
        <v>UK</v>
      </c>
      <c r="R939" t="str">
        <f>VLOOKUP(A939,Sheet2!$A$1:G4663,7,0)</f>
        <v>R</v>
      </c>
      <c r="S939" t="str">
        <f>IF(Table1[[#This Row],[Language]]="English","English","Other language")</f>
        <v>English</v>
      </c>
      <c r="T939">
        <f>Table1[[#This Row],[Gross Revenue]]-Table1[[#This Row],[Budget]]</f>
        <v>10440971</v>
      </c>
      <c r="U939" s="1">
        <f>(Table1[[#This Row],[Gross Revenue]]/Table1[[#This Row],[Budget]])-1</f>
        <v>0.69606473333333341</v>
      </c>
      <c r="V939" t="str">
        <f t="shared" si="28"/>
        <v>90-110 minutes</v>
      </c>
      <c r="W939">
        <f>Table1[[#This Row],[Profit]]/Table1[[#This Row],[Budget]]</f>
        <v>0.6960647333333333</v>
      </c>
      <c r="X939" s="22" t="str">
        <f>IF(L939="","",
IF(L939&lt;Predictability!$B$1,"Low",
IF(L939&lt;=Predictability!$B$2,"Mid","High")))</f>
        <v>Mid</v>
      </c>
      <c r="Y939" s="22">
        <f t="shared" si="29"/>
        <v>1</v>
      </c>
    </row>
    <row r="940" spans="1:25" x14ac:dyDescent="0.2">
      <c r="A940" t="s">
        <v>3616</v>
      </c>
      <c r="B940" t="s">
        <v>623</v>
      </c>
      <c r="C940" t="s">
        <v>624</v>
      </c>
      <c r="D940">
        <v>683</v>
      </c>
      <c r="E940">
        <v>1139</v>
      </c>
      <c r="F940">
        <v>29</v>
      </c>
      <c r="G940">
        <v>107</v>
      </c>
      <c r="H940">
        <v>5.0999999999999996</v>
      </c>
      <c r="I940">
        <v>19</v>
      </c>
      <c r="J940">
        <v>87</v>
      </c>
      <c r="K940">
        <v>1200000</v>
      </c>
      <c r="L940">
        <v>3000000</v>
      </c>
      <c r="M940" s="2">
        <f>VLOOKUP(A940,Sheet2!$A$1:G4664,2,0)</f>
        <v>34169</v>
      </c>
      <c r="N940" t="str">
        <f>VLOOKUP(A940,Sheet2!$A$1:G4664,3,0)</f>
        <v>Color</v>
      </c>
      <c r="O940" t="str">
        <f>VLOOKUP(A940,Sheet2!$A$1:G4664,4,0)</f>
        <v>Action</v>
      </c>
      <c r="P940" t="str">
        <f>VLOOKUP(A940,Sheet2!$A$1:G4664,5,0)</f>
        <v>English</v>
      </c>
      <c r="Q940" t="str">
        <f>VLOOKUP(A940,Sheet2!$A$1:G4664,6,0)</f>
        <v>USA</v>
      </c>
      <c r="R940" t="str">
        <f>VLOOKUP(A940,Sheet2!$A$1:G4664,7,0)</f>
        <v>R</v>
      </c>
      <c r="S940" t="str">
        <f>IF(Table1[[#This Row],[Language]]="English","English","Other language")</f>
        <v>English</v>
      </c>
      <c r="T940">
        <f>Table1[[#This Row],[Gross Revenue]]-Table1[[#This Row],[Budget]]</f>
        <v>-1800000</v>
      </c>
      <c r="U940" s="1">
        <f>(Table1[[#This Row],[Gross Revenue]]/Table1[[#This Row],[Budget]])-1</f>
        <v>-0.6</v>
      </c>
      <c r="V940" t="str">
        <f t="shared" si="28"/>
        <v>&lt;90 minutes</v>
      </c>
      <c r="W940">
        <f>Table1[[#This Row],[Profit]]/Table1[[#This Row],[Budget]]</f>
        <v>-0.6</v>
      </c>
      <c r="X940" s="22" t="str">
        <f>IF(L940="","",
IF(L940&lt;Predictability!$B$1,"Low",
IF(L940&lt;=Predictability!$B$2,"Mid","High")))</f>
        <v>Low</v>
      </c>
      <c r="Y940" s="22">
        <f t="shared" si="29"/>
        <v>0</v>
      </c>
    </row>
    <row r="941" spans="1:25" x14ac:dyDescent="0.2">
      <c r="A941" t="s">
        <v>4918</v>
      </c>
      <c r="B941" t="s">
        <v>788</v>
      </c>
      <c r="C941" t="s">
        <v>1922</v>
      </c>
      <c r="D941">
        <v>1000</v>
      </c>
      <c r="E941">
        <v>2916</v>
      </c>
      <c r="F941">
        <v>53</v>
      </c>
      <c r="G941">
        <v>0</v>
      </c>
      <c r="H941">
        <v>6.4</v>
      </c>
      <c r="I941">
        <v>60</v>
      </c>
      <c r="J941">
        <v>133</v>
      </c>
      <c r="K941">
        <v>68750000</v>
      </c>
      <c r="L941">
        <v>55000000</v>
      </c>
      <c r="M941" s="2">
        <f>VLOOKUP(A941,Sheet2!$A$1:G4665,2,0)</f>
        <v>35153</v>
      </c>
      <c r="N941" t="str">
        <f>VLOOKUP(A941,Sheet2!$A$1:G4665,3,0)</f>
        <v>Color</v>
      </c>
      <c r="O941" t="str">
        <f>VLOOKUP(A941,Sheet2!$A$1:G4665,4,0)</f>
        <v>Action</v>
      </c>
      <c r="P941" t="str">
        <f>VLOOKUP(A941,Sheet2!$A$1:G4665,5,0)</f>
        <v>English</v>
      </c>
      <c r="Q941" t="str">
        <f>VLOOKUP(A941,Sheet2!$A$1:G4665,6,0)</f>
        <v>USA</v>
      </c>
      <c r="R941" t="str">
        <f>VLOOKUP(A941,Sheet2!$A$1:G4665,7,0)</f>
        <v>R</v>
      </c>
      <c r="S941" t="str">
        <f>IF(Table1[[#This Row],[Language]]="English","English","Other language")</f>
        <v>English</v>
      </c>
      <c r="T941">
        <f>Table1[[#This Row],[Gross Revenue]]-Table1[[#This Row],[Budget]]</f>
        <v>13750000</v>
      </c>
      <c r="U941" s="1">
        <f>(Table1[[#This Row],[Gross Revenue]]/Table1[[#This Row],[Budget]])-1</f>
        <v>0.25</v>
      </c>
      <c r="V941" t="str">
        <f t="shared" si="28"/>
        <v>131-150 minutes</v>
      </c>
      <c r="W941">
        <f>Table1[[#This Row],[Profit]]/Table1[[#This Row],[Budget]]</f>
        <v>0.25</v>
      </c>
      <c r="X941" s="22" t="str">
        <f>IF(L941="","",
IF(L941&lt;Predictability!$B$1,"Low",
IF(L941&lt;=Predictability!$B$2,"Mid","High")))</f>
        <v>High</v>
      </c>
      <c r="Y941" s="22">
        <f t="shared" si="29"/>
        <v>0</v>
      </c>
    </row>
    <row r="942" spans="1:25" x14ac:dyDescent="0.2">
      <c r="A942" t="s">
        <v>6163</v>
      </c>
      <c r="B942" t="s">
        <v>2777</v>
      </c>
      <c r="C942" t="s">
        <v>2778</v>
      </c>
      <c r="D942">
        <v>155</v>
      </c>
      <c r="E942">
        <v>398</v>
      </c>
      <c r="F942">
        <v>143</v>
      </c>
      <c r="G942">
        <v>528</v>
      </c>
      <c r="H942">
        <v>7.3</v>
      </c>
      <c r="I942">
        <v>98</v>
      </c>
      <c r="J942">
        <v>110</v>
      </c>
      <c r="K942">
        <v>49413</v>
      </c>
      <c r="L942">
        <v>35000000</v>
      </c>
      <c r="M942" s="2">
        <f>VLOOKUP(A942,Sheet2!$A$1:G4666,2,0)</f>
        <v>39040</v>
      </c>
      <c r="N942" t="str">
        <f>VLOOKUP(A942,Sheet2!$A$1:G4666,3,0)</f>
        <v>Color</v>
      </c>
      <c r="O942" t="str">
        <f>VLOOKUP(A942,Sheet2!$A$1:G4666,4,0)</f>
        <v>Action</v>
      </c>
      <c r="P942" t="str">
        <f>VLOOKUP(A942,Sheet2!$A$1:G4666,5,0)</f>
        <v>Cantonese</v>
      </c>
      <c r="Q942" t="str">
        <f>VLOOKUP(A942,Sheet2!$A$1:G4666,6,0)</f>
        <v>Hong Kong</v>
      </c>
      <c r="R942" t="str">
        <f>VLOOKUP(A942,Sheet2!$A$1:G4666,7,0)</f>
        <v>R</v>
      </c>
      <c r="S942" t="str">
        <f>IF(Table1[[#This Row],[Language]]="English","English","Other language")</f>
        <v>Other language</v>
      </c>
      <c r="T942">
        <f>Table1[[#This Row],[Gross Revenue]]-Table1[[#This Row],[Budget]]</f>
        <v>-34950587</v>
      </c>
      <c r="U942" s="1">
        <f>(Table1[[#This Row],[Gross Revenue]]/Table1[[#This Row],[Budget]])-1</f>
        <v>-0.99858820000000004</v>
      </c>
      <c r="V942" t="str">
        <f t="shared" si="28"/>
        <v>90-110 minutes</v>
      </c>
      <c r="W942">
        <f>Table1[[#This Row],[Profit]]/Table1[[#This Row],[Budget]]</f>
        <v>-0.99858820000000004</v>
      </c>
      <c r="X942" s="22" t="str">
        <f>IF(L942="","",
IF(L942&lt;Predictability!$B$1,"Low",
IF(L942&lt;=Predictability!$B$2,"Mid","High")))</f>
        <v>Mid</v>
      </c>
      <c r="Y942" s="22">
        <f t="shared" si="29"/>
        <v>0</v>
      </c>
    </row>
    <row r="943" spans="1:25" x14ac:dyDescent="0.2">
      <c r="A943" t="s">
        <v>5477</v>
      </c>
      <c r="B943" t="s">
        <v>777</v>
      </c>
      <c r="C943" t="s">
        <v>2012</v>
      </c>
      <c r="D943">
        <v>1000</v>
      </c>
      <c r="E943">
        <v>2990</v>
      </c>
      <c r="F943">
        <v>0</v>
      </c>
      <c r="G943">
        <v>6000</v>
      </c>
      <c r="H943">
        <v>6.8</v>
      </c>
      <c r="I943">
        <v>196</v>
      </c>
      <c r="J943">
        <v>115</v>
      </c>
      <c r="K943">
        <v>2840417</v>
      </c>
      <c r="L943">
        <v>31000000</v>
      </c>
      <c r="M943" s="2">
        <f>VLOOKUP(A943,Sheet2!$A$1:G4667,2,0)</f>
        <v>36172</v>
      </c>
      <c r="N943" t="str">
        <f>VLOOKUP(A943,Sheet2!$A$1:G4667,3,0)</f>
        <v>Color</v>
      </c>
      <c r="O943" t="str">
        <f>VLOOKUP(A943,Sheet2!$A$1:G4667,4,0)</f>
        <v>Horror</v>
      </c>
      <c r="P943" t="str">
        <f>VLOOKUP(A943,Sheet2!$A$1:G4667,5,0)</f>
        <v>English</v>
      </c>
      <c r="Q943" t="str">
        <f>VLOOKUP(A943,Sheet2!$A$1:G4667,6,0)</f>
        <v>Canada</v>
      </c>
      <c r="R943" t="str">
        <f>VLOOKUP(A943,Sheet2!$A$1:G4667,7,0)</f>
        <v>R</v>
      </c>
      <c r="S943" t="str">
        <f>IF(Table1[[#This Row],[Language]]="English","English","Other language")</f>
        <v>English</v>
      </c>
      <c r="T943">
        <f>Table1[[#This Row],[Gross Revenue]]-Table1[[#This Row],[Budget]]</f>
        <v>-28159583</v>
      </c>
      <c r="U943" s="1">
        <f>(Table1[[#This Row],[Gross Revenue]]/Table1[[#This Row],[Budget]])-1</f>
        <v>-0.90837364516129027</v>
      </c>
      <c r="V943" t="str">
        <f t="shared" si="28"/>
        <v>111-130 minutes</v>
      </c>
      <c r="W943">
        <f>Table1[[#This Row],[Profit]]/Table1[[#This Row],[Budget]]</f>
        <v>-0.90837364516129038</v>
      </c>
      <c r="X943" s="22" t="str">
        <f>IF(L943="","",
IF(L943&lt;Predictability!$B$1,"Low",
IF(L943&lt;=Predictability!$B$2,"Mid","High")))</f>
        <v>Mid</v>
      </c>
      <c r="Y943" s="22">
        <f t="shared" si="29"/>
        <v>0</v>
      </c>
    </row>
    <row r="944" spans="1:25" x14ac:dyDescent="0.2">
      <c r="A944" t="s">
        <v>3894</v>
      </c>
      <c r="B944" t="s">
        <v>215</v>
      </c>
      <c r="C944" t="s">
        <v>141</v>
      </c>
      <c r="D944">
        <v>2000</v>
      </c>
      <c r="E944">
        <v>5942</v>
      </c>
      <c r="F944">
        <v>43</v>
      </c>
      <c r="G944">
        <v>742</v>
      </c>
      <c r="H944">
        <v>5.5</v>
      </c>
      <c r="I944">
        <v>107</v>
      </c>
      <c r="J944">
        <v>101</v>
      </c>
      <c r="K944">
        <v>51758599</v>
      </c>
      <c r="L944">
        <v>33000000</v>
      </c>
      <c r="M944" s="2">
        <f>VLOOKUP(A944,Sheet2!$A$1:G4668,2,0)</f>
        <v>37190</v>
      </c>
      <c r="N944" t="str">
        <f>VLOOKUP(A944,Sheet2!$A$1:G4668,3,0)</f>
        <v>Color</v>
      </c>
      <c r="O944" t="str">
        <f>VLOOKUP(A944,Sheet2!$A$1:G4668,4,0)</f>
        <v>Action</v>
      </c>
      <c r="P944" t="str">
        <f>VLOOKUP(A944,Sheet2!$A$1:G4668,5,0)</f>
        <v>English</v>
      </c>
      <c r="Q944" t="str">
        <f>VLOOKUP(A944,Sheet2!$A$1:G4668,6,0)</f>
        <v>USA</v>
      </c>
      <c r="R944" t="str">
        <f>VLOOKUP(A944,Sheet2!$A$1:G4668,7,0)</f>
        <v>R</v>
      </c>
      <c r="S944" t="str">
        <f>IF(Table1[[#This Row],[Language]]="English","English","Other language")</f>
        <v>English</v>
      </c>
      <c r="T944">
        <f>Table1[[#This Row],[Gross Revenue]]-Table1[[#This Row],[Budget]]</f>
        <v>18758599</v>
      </c>
      <c r="U944" s="1">
        <f>(Table1[[#This Row],[Gross Revenue]]/Table1[[#This Row],[Budget]])-1</f>
        <v>0.56844239393939389</v>
      </c>
      <c r="V944" t="str">
        <f t="shared" si="28"/>
        <v>90-110 minutes</v>
      </c>
      <c r="W944">
        <f>Table1[[#This Row],[Profit]]/Table1[[#This Row],[Budget]]</f>
        <v>0.56844239393939389</v>
      </c>
      <c r="X944" s="22" t="str">
        <f>IF(L944="","",
IF(L944&lt;Predictability!$B$1,"Low",
IF(L944&lt;=Predictability!$B$2,"Mid","High")))</f>
        <v>Mid</v>
      </c>
      <c r="Y944" s="22">
        <f t="shared" si="29"/>
        <v>1</v>
      </c>
    </row>
    <row r="945" spans="1:25" x14ac:dyDescent="0.2">
      <c r="A945" t="s">
        <v>4450</v>
      </c>
      <c r="B945" t="s">
        <v>1347</v>
      </c>
      <c r="C945" t="s">
        <v>1275</v>
      </c>
      <c r="D945">
        <v>23000</v>
      </c>
      <c r="E945">
        <v>26490</v>
      </c>
      <c r="F945">
        <v>0</v>
      </c>
      <c r="G945">
        <v>51000</v>
      </c>
      <c r="H945">
        <v>6.1</v>
      </c>
      <c r="I945">
        <v>314</v>
      </c>
      <c r="J945">
        <v>150</v>
      </c>
      <c r="K945">
        <v>65007045</v>
      </c>
      <c r="L945">
        <v>140000000</v>
      </c>
      <c r="M945" s="2">
        <f>VLOOKUP(A945,Sheet2!$A$1:G4669,2,0)</f>
        <v>41725</v>
      </c>
      <c r="N945" t="str">
        <f>VLOOKUP(A945,Sheet2!$A$1:G4669,3,0)</f>
        <v>Color</v>
      </c>
      <c r="O945" t="str">
        <f>VLOOKUP(A945,Sheet2!$A$1:G4669,4,0)</f>
        <v>Action</v>
      </c>
      <c r="P945" t="str">
        <f>VLOOKUP(A945,Sheet2!$A$1:G4669,5,0)</f>
        <v>English</v>
      </c>
      <c r="Q945" t="str">
        <f>VLOOKUP(A945,Sheet2!$A$1:G4669,6,0)</f>
        <v>UK</v>
      </c>
      <c r="R945" t="str">
        <f>VLOOKUP(A945,Sheet2!$A$1:G4669,7,0)</f>
        <v>PG-13</v>
      </c>
      <c r="S945" t="str">
        <f>IF(Table1[[#This Row],[Language]]="English","English","Other language")</f>
        <v>English</v>
      </c>
      <c r="T945">
        <f>Table1[[#This Row],[Gross Revenue]]-Table1[[#This Row],[Budget]]</f>
        <v>-74992955</v>
      </c>
      <c r="U945" s="1">
        <f>(Table1[[#This Row],[Gross Revenue]]/Table1[[#This Row],[Budget]])-1</f>
        <v>-0.53566396428571428</v>
      </c>
      <c r="V945" t="str">
        <f t="shared" si="28"/>
        <v>131-150 minutes</v>
      </c>
      <c r="W945">
        <f>Table1[[#This Row],[Profit]]/Table1[[#This Row],[Budget]]</f>
        <v>-0.53566396428571428</v>
      </c>
      <c r="X945" s="22" t="str">
        <f>IF(L945="","",
IF(L945&lt;Predictability!$B$1,"Low",
IF(L945&lt;=Predictability!$B$2,"Mid","High")))</f>
        <v>High</v>
      </c>
      <c r="Y945" s="22">
        <f t="shared" si="29"/>
        <v>0</v>
      </c>
    </row>
    <row r="946" spans="1:25" x14ac:dyDescent="0.2">
      <c r="A946" t="s">
        <v>3635</v>
      </c>
      <c r="B946" t="s">
        <v>653</v>
      </c>
      <c r="C946" t="s">
        <v>242</v>
      </c>
      <c r="D946">
        <v>613</v>
      </c>
      <c r="E946">
        <v>1970</v>
      </c>
      <c r="F946">
        <v>212</v>
      </c>
      <c r="G946">
        <v>893</v>
      </c>
      <c r="H946">
        <v>5.0999999999999996</v>
      </c>
      <c r="I946">
        <v>167</v>
      </c>
      <c r="J946">
        <v>125</v>
      </c>
      <c r="K946">
        <v>41814863</v>
      </c>
      <c r="L946">
        <v>50000000</v>
      </c>
      <c r="M946" s="2">
        <f>VLOOKUP(A946,Sheet2!$A$1:G4670,2,0)</f>
        <v>37997</v>
      </c>
      <c r="N946" t="str">
        <f>VLOOKUP(A946,Sheet2!$A$1:G4670,3,0)</f>
        <v>Color</v>
      </c>
      <c r="O946" t="str">
        <f>VLOOKUP(A946,Sheet2!$A$1:G4670,4,0)</f>
        <v>Horror</v>
      </c>
      <c r="P946" t="str">
        <f>VLOOKUP(A946,Sheet2!$A$1:G4670,5,0)</f>
        <v>English</v>
      </c>
      <c r="Q946" t="str">
        <f>VLOOKUP(A946,Sheet2!$A$1:G4670,6,0)</f>
        <v>USA</v>
      </c>
      <c r="R946" t="str">
        <f>VLOOKUP(A946,Sheet2!$A$1:G4670,7,0)</f>
        <v>R</v>
      </c>
      <c r="S946" t="str">
        <f>IF(Table1[[#This Row],[Language]]="English","English","Other language")</f>
        <v>English</v>
      </c>
      <c r="T946">
        <f>Table1[[#This Row],[Gross Revenue]]-Table1[[#This Row],[Budget]]</f>
        <v>-8185137</v>
      </c>
      <c r="U946" s="1">
        <f>(Table1[[#This Row],[Gross Revenue]]/Table1[[#This Row],[Budget]])-1</f>
        <v>-0.16370273999999996</v>
      </c>
      <c r="V946" t="str">
        <f t="shared" si="28"/>
        <v>111-130 minutes</v>
      </c>
      <c r="W946">
        <f>Table1[[#This Row],[Profit]]/Table1[[#This Row],[Budget]]</f>
        <v>-0.16370274000000001</v>
      </c>
      <c r="X946" s="22" t="str">
        <f>IF(L946="","",
IF(L946&lt;Predictability!$B$1,"Low",
IF(L946&lt;=Predictability!$B$2,"Mid","High")))</f>
        <v>Mid</v>
      </c>
      <c r="Y946" s="22">
        <f t="shared" si="29"/>
        <v>0</v>
      </c>
    </row>
    <row r="947" spans="1:25" x14ac:dyDescent="0.2">
      <c r="A947" t="s">
        <v>6127</v>
      </c>
      <c r="B947" t="s">
        <v>123</v>
      </c>
      <c r="C947" t="s">
        <v>1793</v>
      </c>
      <c r="D947">
        <v>991</v>
      </c>
      <c r="E947">
        <v>2990</v>
      </c>
      <c r="F947">
        <v>460</v>
      </c>
      <c r="G947">
        <v>619</v>
      </c>
      <c r="H947">
        <v>7.2</v>
      </c>
      <c r="I947">
        <v>53</v>
      </c>
      <c r="J947">
        <v>103</v>
      </c>
      <c r="K947">
        <v>5132222</v>
      </c>
      <c r="L947">
        <v>2000000</v>
      </c>
      <c r="M947" s="2">
        <f>VLOOKUP(A947,Sheet2!$A$1:G4671,2,0)</f>
        <v>34336</v>
      </c>
      <c r="N947" t="str">
        <f>VLOOKUP(A947,Sheet2!$A$1:G4671,3,0)</f>
        <v>Color</v>
      </c>
      <c r="O947" t="str">
        <f>VLOOKUP(A947,Sheet2!$A$1:G4671,4,0)</f>
        <v>Drama</v>
      </c>
      <c r="P947" t="str">
        <f>VLOOKUP(A947,Sheet2!$A$1:G4671,5,0)</f>
        <v>English</v>
      </c>
      <c r="Q947" t="str">
        <f>VLOOKUP(A947,Sheet2!$A$1:G4671,6,0)</f>
        <v>Canada</v>
      </c>
      <c r="R947" t="str">
        <f>VLOOKUP(A947,Sheet2!$A$1:G4671,7,0)</f>
        <v>R</v>
      </c>
      <c r="S947" t="str">
        <f>IF(Table1[[#This Row],[Language]]="English","English","Other language")</f>
        <v>English</v>
      </c>
      <c r="T947">
        <f>Table1[[#This Row],[Gross Revenue]]-Table1[[#This Row],[Budget]]</f>
        <v>3132222</v>
      </c>
      <c r="U947" s="1">
        <f>(Table1[[#This Row],[Gross Revenue]]/Table1[[#This Row],[Budget]])-1</f>
        <v>1.5661109999999998</v>
      </c>
      <c r="V947" t="str">
        <f t="shared" si="28"/>
        <v>90-110 minutes</v>
      </c>
      <c r="W947">
        <f>Table1[[#This Row],[Profit]]/Table1[[#This Row],[Budget]]</f>
        <v>1.566111</v>
      </c>
      <c r="X947" s="22" t="str">
        <f>IF(L947="","",
IF(L947&lt;Predictability!$B$1,"Low",
IF(L947&lt;=Predictability!$B$2,"Mid","High")))</f>
        <v>Low</v>
      </c>
      <c r="Y947" s="22">
        <f t="shared" si="29"/>
        <v>1</v>
      </c>
    </row>
    <row r="948" spans="1:25" x14ac:dyDescent="0.2">
      <c r="A948" t="s">
        <v>4646</v>
      </c>
      <c r="B948" t="s">
        <v>661</v>
      </c>
      <c r="C948" t="s">
        <v>1725</v>
      </c>
      <c r="D948">
        <v>24000</v>
      </c>
      <c r="E948">
        <v>41867</v>
      </c>
      <c r="F948">
        <v>406</v>
      </c>
      <c r="G948">
        <v>0</v>
      </c>
      <c r="H948">
        <v>6.2</v>
      </c>
      <c r="I948">
        <v>192</v>
      </c>
      <c r="J948">
        <v>92</v>
      </c>
      <c r="K948">
        <v>10814185</v>
      </c>
      <c r="L948">
        <v>8000000</v>
      </c>
      <c r="M948" s="2">
        <f>VLOOKUP(A948,Sheet2!$A$1:G4672,2,0)</f>
        <v>40046</v>
      </c>
      <c r="N948" t="str">
        <f>VLOOKUP(A948,Sheet2!$A$1:G4672,3,0)</f>
        <v>Color</v>
      </c>
      <c r="O948" t="str">
        <f>VLOOKUP(A948,Sheet2!$A$1:G4672,4,0)</f>
        <v>Comedy</v>
      </c>
      <c r="P948" t="str">
        <f>VLOOKUP(A948,Sheet2!$A$1:G4672,5,0)</f>
        <v>English</v>
      </c>
      <c r="Q948" t="str">
        <f>VLOOKUP(A948,Sheet2!$A$1:G4672,6,0)</f>
        <v>USA</v>
      </c>
      <c r="R948" t="str">
        <f>VLOOKUP(A948,Sheet2!$A$1:G4672,7,0)</f>
        <v>R</v>
      </c>
      <c r="S948" t="str">
        <f>IF(Table1[[#This Row],[Language]]="English","English","Other language")</f>
        <v>English</v>
      </c>
      <c r="T948">
        <f>Table1[[#This Row],[Gross Revenue]]-Table1[[#This Row],[Budget]]</f>
        <v>2814185</v>
      </c>
      <c r="U948" s="1">
        <f>(Table1[[#This Row],[Gross Revenue]]/Table1[[#This Row],[Budget]])-1</f>
        <v>0.35177312500000002</v>
      </c>
      <c r="V948" t="str">
        <f t="shared" si="28"/>
        <v>90-110 minutes</v>
      </c>
      <c r="W948">
        <f>Table1[[#This Row],[Profit]]/Table1[[#This Row],[Budget]]</f>
        <v>0.35177312500000002</v>
      </c>
      <c r="X948" s="22" t="str">
        <f>IF(L948="","",
IF(L948&lt;Predictability!$B$1,"Low",
IF(L948&lt;=Predictability!$B$2,"Mid","High")))</f>
        <v>Low</v>
      </c>
      <c r="Y948" s="22">
        <f t="shared" si="29"/>
        <v>0</v>
      </c>
    </row>
    <row r="949" spans="1:25" x14ac:dyDescent="0.2">
      <c r="A949" t="s">
        <v>5009</v>
      </c>
      <c r="B949" t="s">
        <v>628</v>
      </c>
      <c r="C949" t="s">
        <v>1615</v>
      </c>
      <c r="D949">
        <v>11000</v>
      </c>
      <c r="E949">
        <v>17560</v>
      </c>
      <c r="F949">
        <v>12</v>
      </c>
      <c r="G949">
        <v>0</v>
      </c>
      <c r="H949">
        <v>6.5</v>
      </c>
      <c r="I949">
        <v>126</v>
      </c>
      <c r="J949">
        <v>106</v>
      </c>
      <c r="K949">
        <v>11854694</v>
      </c>
      <c r="L949">
        <v>31000000</v>
      </c>
      <c r="M949" s="2">
        <f>VLOOKUP(A949,Sheet2!$A$1:G4673,2,0)</f>
        <v>40410</v>
      </c>
      <c r="N949" t="str">
        <f>VLOOKUP(A949,Sheet2!$A$1:G4673,3,0)</f>
        <v>Color</v>
      </c>
      <c r="O949" t="str">
        <f>VLOOKUP(A949,Sheet2!$A$1:G4673,4,0)</f>
        <v>Drama</v>
      </c>
      <c r="P949" t="str">
        <f>VLOOKUP(A949,Sheet2!$A$1:G4673,5,0)</f>
        <v>English</v>
      </c>
      <c r="Q949" t="str">
        <f>VLOOKUP(A949,Sheet2!$A$1:G4673,6,0)</f>
        <v>USA</v>
      </c>
      <c r="R949" t="str">
        <f>VLOOKUP(A949,Sheet2!$A$1:G4673,7,0)</f>
        <v>PG</v>
      </c>
      <c r="S949" t="str">
        <f>IF(Table1[[#This Row],[Language]]="English","English","Other language")</f>
        <v>English</v>
      </c>
      <c r="T949">
        <f>Table1[[#This Row],[Gross Revenue]]-Table1[[#This Row],[Budget]]</f>
        <v>-19145306</v>
      </c>
      <c r="U949" s="1">
        <f>(Table1[[#This Row],[Gross Revenue]]/Table1[[#This Row],[Budget]])-1</f>
        <v>-0.61759051612903226</v>
      </c>
      <c r="V949" t="str">
        <f t="shared" si="28"/>
        <v>90-110 minutes</v>
      </c>
      <c r="W949">
        <f>Table1[[#This Row],[Profit]]/Table1[[#This Row],[Budget]]</f>
        <v>-0.61759051612903226</v>
      </c>
      <c r="X949" s="22" t="str">
        <f>IF(L949="","",
IF(L949&lt;Predictability!$B$1,"Low",
IF(L949&lt;=Predictability!$B$2,"Mid","High")))</f>
        <v>Mid</v>
      </c>
      <c r="Y949" s="22">
        <f t="shared" si="29"/>
        <v>0</v>
      </c>
    </row>
    <row r="950" spans="1:25" x14ac:dyDescent="0.2">
      <c r="A950" t="s">
        <v>5905</v>
      </c>
      <c r="B950" t="s">
        <v>661</v>
      </c>
      <c r="C950" t="s">
        <v>1819</v>
      </c>
      <c r="D950">
        <v>24000</v>
      </c>
      <c r="E950">
        <v>24547</v>
      </c>
      <c r="F950">
        <v>150</v>
      </c>
      <c r="G950">
        <v>352</v>
      </c>
      <c r="H950">
        <v>6.1</v>
      </c>
      <c r="I950">
        <v>47</v>
      </c>
      <c r="J950">
        <v>118</v>
      </c>
      <c r="K950">
        <v>17305211</v>
      </c>
      <c r="L950">
        <v>38000000</v>
      </c>
      <c r="M950" s="2">
        <f>VLOOKUP(A950,Sheet2!$A$1:G4674,2,0)</f>
        <v>35128</v>
      </c>
      <c r="N950" t="str">
        <f>VLOOKUP(A950,Sheet2!$A$1:G4674,3,0)</f>
        <v>Color</v>
      </c>
      <c r="O950" t="str">
        <f>VLOOKUP(A950,Sheet2!$A$1:G4674,4,0)</f>
        <v>Crime</v>
      </c>
      <c r="P950" t="str">
        <f>VLOOKUP(A950,Sheet2!$A$1:G4674,5,0)</f>
        <v>English</v>
      </c>
      <c r="Q950" t="str">
        <f>VLOOKUP(A950,Sheet2!$A$1:G4674,6,0)</f>
        <v>USA</v>
      </c>
      <c r="R950" t="str">
        <f>VLOOKUP(A950,Sheet2!$A$1:G4674,7,0)</f>
        <v>R</v>
      </c>
      <c r="S950" t="str">
        <f>IF(Table1[[#This Row],[Language]]="English","English","Other language")</f>
        <v>English</v>
      </c>
      <c r="T950">
        <f>Table1[[#This Row],[Gross Revenue]]-Table1[[#This Row],[Budget]]</f>
        <v>-20694789</v>
      </c>
      <c r="U950" s="1">
        <f>(Table1[[#This Row],[Gross Revenue]]/Table1[[#This Row],[Budget]])-1</f>
        <v>-0.54459971052631584</v>
      </c>
      <c r="V950" t="str">
        <f t="shared" si="28"/>
        <v>111-130 minutes</v>
      </c>
      <c r="W950">
        <f>Table1[[#This Row],[Profit]]/Table1[[#This Row],[Budget]]</f>
        <v>-0.54459971052631584</v>
      </c>
      <c r="X950" s="22" t="str">
        <f>IF(L950="","",
IF(L950&lt;Predictability!$B$1,"Low",
IF(L950&lt;=Predictability!$B$2,"Mid","High")))</f>
        <v>Mid</v>
      </c>
      <c r="Y950" s="22">
        <f t="shared" si="29"/>
        <v>0</v>
      </c>
    </row>
    <row r="951" spans="1:25" x14ac:dyDescent="0.2">
      <c r="A951" t="s">
        <v>3434</v>
      </c>
      <c r="B951" t="s">
        <v>333</v>
      </c>
      <c r="C951" t="s">
        <v>334</v>
      </c>
      <c r="D951">
        <v>3000</v>
      </c>
      <c r="E951">
        <v>4123</v>
      </c>
      <c r="F951">
        <v>18</v>
      </c>
      <c r="G951">
        <v>158</v>
      </c>
      <c r="H951">
        <v>4.5</v>
      </c>
      <c r="I951">
        <v>53</v>
      </c>
      <c r="J951">
        <v>93</v>
      </c>
      <c r="K951">
        <v>4835968</v>
      </c>
      <c r="L951">
        <v>40000000</v>
      </c>
      <c r="M951" s="2">
        <f>VLOOKUP(A951,Sheet2!$A$1:G4675,2,0)</f>
        <v>37276</v>
      </c>
      <c r="N951" t="str">
        <f>VLOOKUP(A951,Sheet2!$A$1:G4675,3,0)</f>
        <v>Color</v>
      </c>
      <c r="O951" t="str">
        <f>VLOOKUP(A951,Sheet2!$A$1:G4675,4,0)</f>
        <v>Action</v>
      </c>
      <c r="P951" t="str">
        <f>VLOOKUP(A951,Sheet2!$A$1:G4675,5,0)</f>
        <v>English</v>
      </c>
      <c r="Q951" t="str">
        <f>VLOOKUP(A951,Sheet2!$A$1:G4675,6,0)</f>
        <v>UK</v>
      </c>
      <c r="R951" t="str">
        <f>VLOOKUP(A951,Sheet2!$A$1:G4675,7,0)</f>
        <v>PG-13</v>
      </c>
      <c r="S951" t="str">
        <f>IF(Table1[[#This Row],[Language]]="English","English","Other language")</f>
        <v>English</v>
      </c>
      <c r="T951">
        <f>Table1[[#This Row],[Gross Revenue]]-Table1[[#This Row],[Budget]]</f>
        <v>-35164032</v>
      </c>
      <c r="U951" s="1">
        <f>(Table1[[#This Row],[Gross Revenue]]/Table1[[#This Row],[Budget]])-1</f>
        <v>-0.87910080000000002</v>
      </c>
      <c r="V951" t="str">
        <f t="shared" si="28"/>
        <v>90-110 minutes</v>
      </c>
      <c r="W951">
        <f>Table1[[#This Row],[Profit]]/Table1[[#This Row],[Budget]]</f>
        <v>-0.87910080000000002</v>
      </c>
      <c r="X951" s="22" t="str">
        <f>IF(L951="","",
IF(L951&lt;Predictability!$B$1,"Low",
IF(L951&lt;=Predictability!$B$2,"Mid","High")))</f>
        <v>Mid</v>
      </c>
      <c r="Y951" s="22">
        <f t="shared" si="29"/>
        <v>0</v>
      </c>
    </row>
    <row r="952" spans="1:25" x14ac:dyDescent="0.2">
      <c r="A952" t="s">
        <v>5652</v>
      </c>
      <c r="B952" t="s">
        <v>606</v>
      </c>
      <c r="C952" t="s">
        <v>2444</v>
      </c>
      <c r="D952">
        <v>15000</v>
      </c>
      <c r="E952">
        <v>15595</v>
      </c>
      <c r="F952">
        <v>335</v>
      </c>
      <c r="G952">
        <v>39000</v>
      </c>
      <c r="H952">
        <v>6.9</v>
      </c>
      <c r="I952">
        <v>283</v>
      </c>
      <c r="J952">
        <v>129</v>
      </c>
      <c r="K952">
        <v>31836745</v>
      </c>
      <c r="L952">
        <v>40000000</v>
      </c>
      <c r="M952" s="2">
        <f>VLOOKUP(A952,Sheet2!$A$1:G4676,2,0)</f>
        <v>40751</v>
      </c>
      <c r="N952" t="str">
        <f>VLOOKUP(A952,Sheet2!$A$1:G4676,3,0)</f>
        <v>Color</v>
      </c>
      <c r="O952" t="str">
        <f>VLOOKUP(A952,Sheet2!$A$1:G4676,4,0)</f>
        <v>Adventure</v>
      </c>
      <c r="P952" t="str">
        <f>VLOOKUP(A952,Sheet2!$A$1:G4676,5,0)</f>
        <v>English</v>
      </c>
      <c r="Q952" t="str">
        <f>VLOOKUP(A952,Sheet2!$A$1:G4676,6,0)</f>
        <v>USA</v>
      </c>
      <c r="R952" t="str">
        <f>VLOOKUP(A952,Sheet2!$A$1:G4676,7,0)</f>
        <v>PG-13</v>
      </c>
      <c r="S952" t="str">
        <f>IF(Table1[[#This Row],[Language]]="English","English","Other language")</f>
        <v>English</v>
      </c>
      <c r="T952">
        <f>Table1[[#This Row],[Gross Revenue]]-Table1[[#This Row],[Budget]]</f>
        <v>-8163255</v>
      </c>
      <c r="U952" s="1">
        <f>(Table1[[#This Row],[Gross Revenue]]/Table1[[#This Row],[Budget]])-1</f>
        <v>-0.20408137500000001</v>
      </c>
      <c r="V952" t="str">
        <f t="shared" si="28"/>
        <v>111-130 minutes</v>
      </c>
      <c r="W952">
        <f>Table1[[#This Row],[Profit]]/Table1[[#This Row],[Budget]]</f>
        <v>-0.20408137500000001</v>
      </c>
      <c r="X952" s="22" t="str">
        <f>IF(L952="","",
IF(L952&lt;Predictability!$B$1,"Low",
IF(L952&lt;=Predictability!$B$2,"Mid","High")))</f>
        <v>Mid</v>
      </c>
      <c r="Y952" s="22">
        <f t="shared" si="29"/>
        <v>0</v>
      </c>
    </row>
    <row r="953" spans="1:25" x14ac:dyDescent="0.2">
      <c r="A953" t="s">
        <v>4777</v>
      </c>
      <c r="B953" t="s">
        <v>1184</v>
      </c>
      <c r="C953" t="s">
        <v>424</v>
      </c>
      <c r="D953">
        <v>1000</v>
      </c>
      <c r="E953">
        <v>3174</v>
      </c>
      <c r="F953">
        <v>154</v>
      </c>
      <c r="G953">
        <v>613</v>
      </c>
      <c r="H953">
        <v>6.1</v>
      </c>
      <c r="I953">
        <v>31</v>
      </c>
      <c r="J953">
        <v>101</v>
      </c>
      <c r="K953">
        <v>53146000</v>
      </c>
      <c r="L953">
        <v>20000000</v>
      </c>
      <c r="M953" s="2">
        <f>VLOOKUP(A953,Sheet2!$A$1:G4677,2,0)</f>
        <v>35171</v>
      </c>
      <c r="N953" t="str">
        <f>VLOOKUP(A953,Sheet2!$A$1:G4677,3,0)</f>
        <v>Color</v>
      </c>
      <c r="O953" t="str">
        <f>VLOOKUP(A953,Sheet2!$A$1:G4677,4,0)</f>
        <v>Crime</v>
      </c>
      <c r="P953" t="str">
        <f>VLOOKUP(A953,Sheet2!$A$1:G4677,5,0)</f>
        <v>English</v>
      </c>
      <c r="Q953" t="str">
        <f>VLOOKUP(A953,Sheet2!$A$1:G4677,6,0)</f>
        <v>USA</v>
      </c>
      <c r="R953" t="str">
        <f>VLOOKUP(A953,Sheet2!$A$1:G4677,7,0)</f>
        <v>R</v>
      </c>
      <c r="S953" t="str">
        <f>IF(Table1[[#This Row],[Language]]="English","English","Other language")</f>
        <v>English</v>
      </c>
      <c r="T953">
        <f>Table1[[#This Row],[Gross Revenue]]-Table1[[#This Row],[Budget]]</f>
        <v>33146000</v>
      </c>
      <c r="U953" s="1">
        <f>(Table1[[#This Row],[Gross Revenue]]/Table1[[#This Row],[Budget]])-1</f>
        <v>1.6573000000000002</v>
      </c>
      <c r="V953" t="str">
        <f t="shared" si="28"/>
        <v>90-110 minutes</v>
      </c>
      <c r="W953">
        <f>Table1[[#This Row],[Profit]]/Table1[[#This Row],[Budget]]</f>
        <v>1.6573</v>
      </c>
      <c r="X953" s="22" t="str">
        <f>IF(L953="","",
IF(L953&lt;Predictability!$B$1,"Low",
IF(L953&lt;=Predictability!$B$2,"Mid","High")))</f>
        <v>Mid</v>
      </c>
      <c r="Y953" s="22">
        <f t="shared" si="29"/>
        <v>1</v>
      </c>
    </row>
    <row r="954" spans="1:25" x14ac:dyDescent="0.2">
      <c r="A954" t="s">
        <v>3554</v>
      </c>
      <c r="B954" t="s">
        <v>526</v>
      </c>
      <c r="C954" t="s">
        <v>527</v>
      </c>
      <c r="D954">
        <v>471</v>
      </c>
      <c r="E954">
        <v>1069</v>
      </c>
      <c r="F954">
        <v>11</v>
      </c>
      <c r="G954">
        <v>327</v>
      </c>
      <c r="H954">
        <v>4.9000000000000004</v>
      </c>
      <c r="I954">
        <v>88</v>
      </c>
      <c r="J954">
        <v>109</v>
      </c>
      <c r="K954">
        <v>16459004</v>
      </c>
      <c r="L954">
        <v>15000000</v>
      </c>
      <c r="M954" s="2">
        <f>VLOOKUP(A954,Sheet2!$A$1:G4678,2,0)</f>
        <v>36362</v>
      </c>
      <c r="N954" t="str">
        <f>VLOOKUP(A954,Sheet2!$A$1:G4678,3,0)</f>
        <v>Color</v>
      </c>
      <c r="O954" t="str">
        <f>VLOOKUP(A954,Sheet2!$A$1:G4678,4,0)</f>
        <v>Drama</v>
      </c>
      <c r="P954" t="str">
        <f>VLOOKUP(A954,Sheet2!$A$1:G4678,5,0)</f>
        <v>English</v>
      </c>
      <c r="Q954" t="str">
        <f>VLOOKUP(A954,Sheet2!$A$1:G4678,6,0)</f>
        <v>Canada</v>
      </c>
      <c r="R954" t="str">
        <f>VLOOKUP(A954,Sheet2!$A$1:G4678,7,0)</f>
        <v>R</v>
      </c>
      <c r="S954" t="str">
        <f>IF(Table1[[#This Row],[Language]]="English","English","Other language")</f>
        <v>English</v>
      </c>
      <c r="T954">
        <f>Table1[[#This Row],[Gross Revenue]]-Table1[[#This Row],[Budget]]</f>
        <v>1459004</v>
      </c>
      <c r="U954" s="1">
        <f>(Table1[[#This Row],[Gross Revenue]]/Table1[[#This Row],[Budget]])-1</f>
        <v>9.7266933333333361E-2</v>
      </c>
      <c r="V954" t="str">
        <f t="shared" si="28"/>
        <v>90-110 minutes</v>
      </c>
      <c r="W954">
        <f>Table1[[#This Row],[Profit]]/Table1[[#This Row],[Budget]]</f>
        <v>9.7266933333333333E-2</v>
      </c>
      <c r="X954" s="22" t="str">
        <f>IF(L954="","",
IF(L954&lt;Predictability!$B$1,"Low",
IF(L954&lt;=Predictability!$B$2,"Mid","High")))</f>
        <v>Mid</v>
      </c>
      <c r="Y954" s="22">
        <f t="shared" si="29"/>
        <v>0</v>
      </c>
    </row>
    <row r="955" spans="1:25" x14ac:dyDescent="0.2">
      <c r="A955" t="s">
        <v>4017</v>
      </c>
      <c r="B955" t="s">
        <v>1127</v>
      </c>
      <c r="C955" t="s">
        <v>1128</v>
      </c>
      <c r="D955">
        <v>640</v>
      </c>
      <c r="E955">
        <v>1491</v>
      </c>
      <c r="F955">
        <v>0</v>
      </c>
      <c r="G955">
        <v>140</v>
      </c>
      <c r="H955">
        <v>5.7</v>
      </c>
      <c r="I955">
        <v>18</v>
      </c>
      <c r="J955">
        <v>100</v>
      </c>
      <c r="K955">
        <v>71904</v>
      </c>
      <c r="L955">
        <v>2500000</v>
      </c>
      <c r="M955" s="2">
        <f>VLOOKUP(A955,Sheet2!$A$1:G4679,2,0)</f>
        <v>38819</v>
      </c>
      <c r="N955" t="str">
        <f>VLOOKUP(A955,Sheet2!$A$1:G4679,3,0)</f>
        <v>Color</v>
      </c>
      <c r="O955" t="str">
        <f>VLOOKUP(A955,Sheet2!$A$1:G4679,4,0)</f>
        <v>Comedy</v>
      </c>
      <c r="P955" t="str">
        <f>VLOOKUP(A955,Sheet2!$A$1:G4679,5,0)</f>
        <v>English</v>
      </c>
      <c r="Q955" t="str">
        <f>VLOOKUP(A955,Sheet2!$A$1:G4679,6,0)</f>
        <v>USA</v>
      </c>
      <c r="R955" t="str">
        <f>VLOOKUP(A955,Sheet2!$A$1:G4679,7,0)</f>
        <v>PG-13</v>
      </c>
      <c r="S955" t="str">
        <f>IF(Table1[[#This Row],[Language]]="English","English","Other language")</f>
        <v>English</v>
      </c>
      <c r="T955">
        <f>Table1[[#This Row],[Gross Revenue]]-Table1[[#This Row],[Budget]]</f>
        <v>-2428096</v>
      </c>
      <c r="U955" s="1">
        <f>(Table1[[#This Row],[Gross Revenue]]/Table1[[#This Row],[Budget]])-1</f>
        <v>-0.97123840000000006</v>
      </c>
      <c r="V955" t="str">
        <f t="shared" si="28"/>
        <v>90-110 minutes</v>
      </c>
      <c r="W955">
        <f>Table1[[#This Row],[Profit]]/Table1[[#This Row],[Budget]]</f>
        <v>-0.97123839999999995</v>
      </c>
      <c r="X955" s="22" t="str">
        <f>IF(L955="","",
IF(L955&lt;Predictability!$B$1,"Low",
IF(L955&lt;=Predictability!$B$2,"Mid","High")))</f>
        <v>Low</v>
      </c>
      <c r="Y955" s="22">
        <f t="shared" si="29"/>
        <v>0</v>
      </c>
    </row>
    <row r="956" spans="1:25" x14ac:dyDescent="0.2">
      <c r="A956" t="s">
        <v>6211</v>
      </c>
      <c r="B956" t="s">
        <v>1137</v>
      </c>
      <c r="C956" t="s">
        <v>2818</v>
      </c>
      <c r="D956">
        <v>10000</v>
      </c>
      <c r="E956">
        <v>11424</v>
      </c>
      <c r="F956">
        <v>0</v>
      </c>
      <c r="G956">
        <v>10000</v>
      </c>
      <c r="H956">
        <v>7.3</v>
      </c>
      <c r="I956">
        <v>280</v>
      </c>
      <c r="J956">
        <v>159</v>
      </c>
      <c r="K956">
        <v>55637680</v>
      </c>
      <c r="L956">
        <v>65000000</v>
      </c>
      <c r="M956" s="2">
        <f>VLOOKUP(A956,Sheet2!$A$1:G4680,2,0)</f>
        <v>36474</v>
      </c>
      <c r="N956" t="str">
        <f>VLOOKUP(A956,Sheet2!$A$1:G4680,3,0)</f>
        <v>Color</v>
      </c>
      <c r="O956" t="str">
        <f>VLOOKUP(A956,Sheet2!$A$1:G4680,4,0)</f>
        <v>Drama</v>
      </c>
      <c r="P956" t="str">
        <f>VLOOKUP(A956,Sheet2!$A$1:G4680,5,0)</f>
        <v>English</v>
      </c>
      <c r="Q956" t="str">
        <f>VLOOKUP(A956,Sheet2!$A$1:G4680,6,0)</f>
        <v>UK</v>
      </c>
      <c r="R956" t="str">
        <f>VLOOKUP(A956,Sheet2!$A$1:G4680,7,0)</f>
        <v>R</v>
      </c>
      <c r="S956" t="str">
        <f>IF(Table1[[#This Row],[Language]]="English","English","Other language")</f>
        <v>English</v>
      </c>
      <c r="T956">
        <f>Table1[[#This Row],[Gross Revenue]]-Table1[[#This Row],[Budget]]</f>
        <v>-9362320</v>
      </c>
      <c r="U956" s="1">
        <f>(Table1[[#This Row],[Gross Revenue]]/Table1[[#This Row],[Budget]])-1</f>
        <v>-0.14403569230769231</v>
      </c>
      <c r="V956" t="str">
        <f t="shared" si="28"/>
        <v>&gt;150 minutes</v>
      </c>
      <c r="W956">
        <f>Table1[[#This Row],[Profit]]/Table1[[#This Row],[Budget]]</f>
        <v>-0.14403569230769231</v>
      </c>
      <c r="X956" s="22" t="str">
        <f>IF(L956="","",
IF(L956&lt;Predictability!$B$1,"Low",
IF(L956&lt;=Predictability!$B$2,"Mid","High")))</f>
        <v>High</v>
      </c>
      <c r="Y956" s="22">
        <f t="shared" si="29"/>
        <v>0</v>
      </c>
    </row>
    <row r="957" spans="1:25" x14ac:dyDescent="0.2">
      <c r="A957" t="s">
        <v>6236</v>
      </c>
      <c r="B957" t="s">
        <v>74</v>
      </c>
      <c r="C957" t="s">
        <v>1458</v>
      </c>
      <c r="D957">
        <v>12000</v>
      </c>
      <c r="E957">
        <v>17087</v>
      </c>
      <c r="F957">
        <v>610</v>
      </c>
      <c r="G957">
        <v>11000</v>
      </c>
      <c r="H957">
        <v>7.3</v>
      </c>
      <c r="I957">
        <v>155</v>
      </c>
      <c r="J957">
        <v>138</v>
      </c>
      <c r="K957">
        <v>112225777</v>
      </c>
      <c r="L957">
        <v>80000000</v>
      </c>
      <c r="M957" s="2">
        <f>VLOOKUP(A957,Sheet2!$A$1:G4681,2,0)</f>
        <v>35633</v>
      </c>
      <c r="N957" t="str">
        <f>VLOOKUP(A957,Sheet2!$A$1:G4681,3,0)</f>
        <v>Color</v>
      </c>
      <c r="O957" t="str">
        <f>VLOOKUP(A957,Sheet2!$A$1:G4681,4,0)</f>
        <v>Action</v>
      </c>
      <c r="P957" t="str">
        <f>VLOOKUP(A957,Sheet2!$A$1:G4681,5,0)</f>
        <v>English</v>
      </c>
      <c r="Q957" t="str">
        <f>VLOOKUP(A957,Sheet2!$A$1:G4681,6,0)</f>
        <v>USA</v>
      </c>
      <c r="R957" t="str">
        <f>VLOOKUP(A957,Sheet2!$A$1:G4681,7,0)</f>
        <v>R</v>
      </c>
      <c r="S957" t="str">
        <f>IF(Table1[[#This Row],[Language]]="English","English","Other language")</f>
        <v>English</v>
      </c>
      <c r="T957">
        <f>Table1[[#This Row],[Gross Revenue]]-Table1[[#This Row],[Budget]]</f>
        <v>32225777</v>
      </c>
      <c r="U957" s="1">
        <f>(Table1[[#This Row],[Gross Revenue]]/Table1[[#This Row],[Budget]])-1</f>
        <v>0.40282221250000005</v>
      </c>
      <c r="V957" t="str">
        <f t="shared" si="28"/>
        <v>131-150 minutes</v>
      </c>
      <c r="W957">
        <f>Table1[[#This Row],[Profit]]/Table1[[#This Row],[Budget]]</f>
        <v>0.4028222125</v>
      </c>
      <c r="X957" s="22" t="str">
        <f>IF(L957="","",
IF(L957&lt;Predictability!$B$1,"Low",
IF(L957&lt;=Predictability!$B$2,"Mid","High")))</f>
        <v>High</v>
      </c>
      <c r="Y957" s="22">
        <f t="shared" si="29"/>
        <v>0</v>
      </c>
    </row>
    <row r="958" spans="1:25" x14ac:dyDescent="0.2">
      <c r="A958" t="s">
        <v>5463</v>
      </c>
      <c r="B958" t="s">
        <v>912</v>
      </c>
      <c r="C958" t="s">
        <v>912</v>
      </c>
      <c r="D958">
        <v>589</v>
      </c>
      <c r="E958">
        <v>916</v>
      </c>
      <c r="F958">
        <v>589</v>
      </c>
      <c r="G958">
        <v>0</v>
      </c>
      <c r="H958">
        <v>6.7</v>
      </c>
      <c r="I958">
        <v>31</v>
      </c>
      <c r="J958">
        <v>111</v>
      </c>
      <c r="K958">
        <v>10174663</v>
      </c>
      <c r="L958">
        <v>100000</v>
      </c>
      <c r="M958" s="2">
        <f>VLOOKUP(A958,Sheet2!$A$1:G4682,2,0)</f>
        <v>38786</v>
      </c>
      <c r="N958" t="str">
        <f>VLOOKUP(A958,Sheet2!$A$1:G4682,3,0)</f>
        <v>Color</v>
      </c>
      <c r="O958" t="str">
        <f>VLOOKUP(A958,Sheet2!$A$1:G4682,4,0)</f>
        <v>Drama</v>
      </c>
      <c r="P958" t="str">
        <f>VLOOKUP(A958,Sheet2!$A$1:G4682,5,0)</f>
        <v>English</v>
      </c>
      <c r="Q958" t="str">
        <f>VLOOKUP(A958,Sheet2!$A$1:G4682,6,0)</f>
        <v>USA</v>
      </c>
      <c r="R958" t="str">
        <f>VLOOKUP(A958,Sheet2!$A$1:G4682,7,0)</f>
        <v>PG</v>
      </c>
      <c r="S958" t="str">
        <f>IF(Table1[[#This Row],[Language]]="English","English","Other language")</f>
        <v>English</v>
      </c>
      <c r="T958">
        <f>Table1[[#This Row],[Gross Revenue]]-Table1[[#This Row],[Budget]]</f>
        <v>10074663</v>
      </c>
      <c r="U958" s="1">
        <f>(Table1[[#This Row],[Gross Revenue]]/Table1[[#This Row],[Budget]])-1</f>
        <v>100.74663</v>
      </c>
      <c r="V958" t="str">
        <f t="shared" si="28"/>
        <v>111-130 minutes</v>
      </c>
      <c r="W958">
        <f>Table1[[#This Row],[Profit]]/Table1[[#This Row],[Budget]]</f>
        <v>100.74663</v>
      </c>
      <c r="X958" s="22" t="str">
        <f>IF(L958="","",
IF(L958&lt;Predictability!$B$1,"Low",
IF(L958&lt;=Predictability!$B$2,"Mid","High")))</f>
        <v>Low</v>
      </c>
      <c r="Y958" s="22">
        <f t="shared" si="29"/>
        <v>1</v>
      </c>
    </row>
    <row r="959" spans="1:25" x14ac:dyDescent="0.2">
      <c r="A959" t="s">
        <v>4852</v>
      </c>
      <c r="B959" t="s">
        <v>379</v>
      </c>
      <c r="C959" t="s">
        <v>1663</v>
      </c>
      <c r="D959">
        <v>4000</v>
      </c>
      <c r="E959">
        <v>6526</v>
      </c>
      <c r="F959">
        <v>60</v>
      </c>
      <c r="G959">
        <v>3000</v>
      </c>
      <c r="H959">
        <v>6.4</v>
      </c>
      <c r="I959">
        <v>117</v>
      </c>
      <c r="J959">
        <v>99</v>
      </c>
      <c r="K959">
        <v>1654367</v>
      </c>
      <c r="L959">
        <v>7000000</v>
      </c>
      <c r="M959" s="2">
        <f>VLOOKUP(A959,Sheet2!$A$1:G4683,2,0)</f>
        <v>38794</v>
      </c>
      <c r="N959" t="str">
        <f>VLOOKUP(A959,Sheet2!$A$1:G4683,3,0)</f>
        <v>Color</v>
      </c>
      <c r="O959" t="str">
        <f>VLOOKUP(A959,Sheet2!$A$1:G4683,4,0)</f>
        <v>Biography</v>
      </c>
      <c r="P959" t="str">
        <f>VLOOKUP(A959,Sheet2!$A$1:G4683,5,0)</f>
        <v>English</v>
      </c>
      <c r="Q959" t="str">
        <f>VLOOKUP(A959,Sheet2!$A$1:G4683,6,0)</f>
        <v>USA</v>
      </c>
      <c r="R959" t="str">
        <f>VLOOKUP(A959,Sheet2!$A$1:G4683,7,0)</f>
        <v>R</v>
      </c>
      <c r="S959" t="str">
        <f>IF(Table1[[#This Row],[Language]]="English","English","Other language")</f>
        <v>English</v>
      </c>
      <c r="T959">
        <f>Table1[[#This Row],[Gross Revenue]]-Table1[[#This Row],[Budget]]</f>
        <v>-5345633</v>
      </c>
      <c r="U959" s="1">
        <f>(Table1[[#This Row],[Gross Revenue]]/Table1[[#This Row],[Budget]])-1</f>
        <v>-0.76366185714285717</v>
      </c>
      <c r="V959" t="str">
        <f t="shared" si="28"/>
        <v>90-110 minutes</v>
      </c>
      <c r="W959">
        <f>Table1[[#This Row],[Profit]]/Table1[[#This Row],[Budget]]</f>
        <v>-0.76366185714285717</v>
      </c>
      <c r="X959" s="22" t="str">
        <f>IF(L959="","",
IF(L959&lt;Predictability!$B$1,"Low",
IF(L959&lt;=Predictability!$B$2,"Mid","High")))</f>
        <v>Low</v>
      </c>
      <c r="Y959" s="22">
        <f t="shared" si="29"/>
        <v>0</v>
      </c>
    </row>
    <row r="960" spans="1:25" x14ac:dyDescent="0.2">
      <c r="A960" t="s">
        <v>6486</v>
      </c>
      <c r="B960" t="s">
        <v>2955</v>
      </c>
      <c r="C960" t="s">
        <v>2473</v>
      </c>
      <c r="D960">
        <v>503</v>
      </c>
      <c r="E960">
        <v>1448</v>
      </c>
      <c r="F960">
        <v>909</v>
      </c>
      <c r="G960">
        <v>0</v>
      </c>
      <c r="H960">
        <v>7.5</v>
      </c>
      <c r="I960">
        <v>288</v>
      </c>
      <c r="J960">
        <v>122</v>
      </c>
      <c r="K960">
        <v>119078393</v>
      </c>
      <c r="L960">
        <v>6000000</v>
      </c>
      <c r="M960" s="2">
        <f>VLOOKUP(A960,Sheet2!$A$1:G4684,2,0)</f>
        <v>38249</v>
      </c>
      <c r="N960" t="str">
        <f>VLOOKUP(A960,Sheet2!$A$1:G4684,3,0)</f>
        <v>Color</v>
      </c>
      <c r="O960" t="str">
        <f>VLOOKUP(A960,Sheet2!$A$1:G4684,4,0)</f>
        <v>Documentary</v>
      </c>
      <c r="P960" t="str">
        <f>VLOOKUP(A960,Sheet2!$A$1:G4684,5,0)</f>
        <v>English</v>
      </c>
      <c r="Q960" t="str">
        <f>VLOOKUP(A960,Sheet2!$A$1:G4684,6,0)</f>
        <v>USA</v>
      </c>
      <c r="R960" t="str">
        <f>VLOOKUP(A960,Sheet2!$A$1:G4684,7,0)</f>
        <v>R</v>
      </c>
      <c r="S960" t="str">
        <f>IF(Table1[[#This Row],[Language]]="English","English","Other language")</f>
        <v>English</v>
      </c>
      <c r="T960">
        <f>Table1[[#This Row],[Gross Revenue]]-Table1[[#This Row],[Budget]]</f>
        <v>113078393</v>
      </c>
      <c r="U960" s="1">
        <f>(Table1[[#This Row],[Gross Revenue]]/Table1[[#This Row],[Budget]])-1</f>
        <v>18.846398833333332</v>
      </c>
      <c r="V960" t="str">
        <f t="shared" si="28"/>
        <v>111-130 minutes</v>
      </c>
      <c r="W960">
        <f>Table1[[#This Row],[Profit]]/Table1[[#This Row],[Budget]]</f>
        <v>18.846398833333332</v>
      </c>
      <c r="X960" s="22" t="str">
        <f>IF(L960="","",
IF(L960&lt;Predictability!$B$1,"Low",
IF(L960&lt;=Predictability!$B$2,"Mid","High")))</f>
        <v>Low</v>
      </c>
      <c r="Y960" s="22">
        <f t="shared" si="29"/>
        <v>1</v>
      </c>
    </row>
    <row r="961" spans="1:25" x14ac:dyDescent="0.2">
      <c r="A961" t="s">
        <v>3993</v>
      </c>
      <c r="B961" t="s">
        <v>479</v>
      </c>
      <c r="C961" t="s">
        <v>248</v>
      </c>
      <c r="D961">
        <v>14000</v>
      </c>
      <c r="E961">
        <v>37967</v>
      </c>
      <c r="F961">
        <v>9</v>
      </c>
      <c r="G961">
        <v>2000</v>
      </c>
      <c r="H961">
        <v>5.6</v>
      </c>
      <c r="I961">
        <v>143</v>
      </c>
      <c r="J961">
        <v>95</v>
      </c>
      <c r="K961">
        <v>88658172</v>
      </c>
      <c r="L961">
        <v>50000000</v>
      </c>
      <c r="M961" s="2">
        <f>VLOOKUP(A961,Sheet2!$A$1:G4685,2,0)</f>
        <v>38760</v>
      </c>
      <c r="N961" t="str">
        <f>VLOOKUP(A961,Sheet2!$A$1:G4685,3,0)</f>
        <v>Color</v>
      </c>
      <c r="O961" t="str">
        <f>VLOOKUP(A961,Sheet2!$A$1:G4685,4,0)</f>
        <v>Comedy</v>
      </c>
      <c r="P961" t="str">
        <f>VLOOKUP(A961,Sheet2!$A$1:G4685,5,0)</f>
        <v>English</v>
      </c>
      <c r="Q961" t="str">
        <f>VLOOKUP(A961,Sheet2!$A$1:G4685,6,0)</f>
        <v>USA</v>
      </c>
      <c r="R961" t="str">
        <f>VLOOKUP(A961,Sheet2!$A$1:G4685,7,0)</f>
        <v>PG-13</v>
      </c>
      <c r="S961" t="str">
        <f>IF(Table1[[#This Row],[Language]]="English","English","Other language")</f>
        <v>English</v>
      </c>
      <c r="T961">
        <f>Table1[[#This Row],[Gross Revenue]]-Table1[[#This Row],[Budget]]</f>
        <v>38658172</v>
      </c>
      <c r="U961" s="1">
        <f>(Table1[[#This Row],[Gross Revenue]]/Table1[[#This Row],[Budget]])-1</f>
        <v>0.77316344000000004</v>
      </c>
      <c r="V961" t="str">
        <f t="shared" si="28"/>
        <v>90-110 minutes</v>
      </c>
      <c r="W961">
        <f>Table1[[#This Row],[Profit]]/Table1[[#This Row],[Budget]]</f>
        <v>0.77316344000000004</v>
      </c>
      <c r="X961" s="22" t="str">
        <f>IF(L961="","",
IF(L961&lt;Predictability!$B$1,"Low",
IF(L961&lt;=Predictability!$B$2,"Mid","High")))</f>
        <v>Mid</v>
      </c>
      <c r="Y961" s="22">
        <f t="shared" si="29"/>
        <v>1</v>
      </c>
    </row>
    <row r="962" spans="1:25" x14ac:dyDescent="0.2">
      <c r="A962" t="s">
        <v>5502</v>
      </c>
      <c r="B962" t="s">
        <v>695</v>
      </c>
      <c r="C962" t="s">
        <v>1585</v>
      </c>
      <c r="D962">
        <v>6000</v>
      </c>
      <c r="E962">
        <v>10191</v>
      </c>
      <c r="F962">
        <v>218</v>
      </c>
      <c r="G962">
        <v>9000</v>
      </c>
      <c r="H962">
        <v>6.8</v>
      </c>
      <c r="I962">
        <v>214</v>
      </c>
      <c r="J962">
        <v>108</v>
      </c>
      <c r="K962">
        <v>9528092</v>
      </c>
      <c r="L962">
        <v>22000000</v>
      </c>
      <c r="M962" s="2">
        <f>VLOOKUP(A962,Sheet2!$A$1:G4686,2,0)</f>
        <v>40484</v>
      </c>
      <c r="N962" t="str">
        <f>VLOOKUP(A962,Sheet2!$A$1:G4686,3,0)</f>
        <v>Color</v>
      </c>
      <c r="O962" t="str">
        <f>VLOOKUP(A962,Sheet2!$A$1:G4686,4,0)</f>
        <v>Biography</v>
      </c>
      <c r="P962" t="str">
        <f>VLOOKUP(A962,Sheet2!$A$1:G4686,5,0)</f>
        <v>English</v>
      </c>
      <c r="Q962" t="str">
        <f>VLOOKUP(A962,Sheet2!$A$1:G4686,6,0)</f>
        <v>USA</v>
      </c>
      <c r="R962" t="str">
        <f>VLOOKUP(A962,Sheet2!$A$1:G4686,7,0)</f>
        <v>PG-13</v>
      </c>
      <c r="S962" t="str">
        <f>IF(Table1[[#This Row],[Language]]="English","English","Other language")</f>
        <v>English</v>
      </c>
      <c r="T962">
        <f>Table1[[#This Row],[Gross Revenue]]-Table1[[#This Row],[Budget]]</f>
        <v>-12471908</v>
      </c>
      <c r="U962" s="1">
        <f>(Table1[[#This Row],[Gross Revenue]]/Table1[[#This Row],[Budget]])-1</f>
        <v>-0.56690490909090907</v>
      </c>
      <c r="V962" t="str">
        <f t="shared" ref="V962:V1025" si="30">IF(J962="","",IF(J962&lt;90,"&lt;90 minutes",IF(J962&lt;=110,"90-110 minutes",IF(J962&lt;=130,"111-130 minutes",IF(J962&lt;=150,"131-150 minutes","&gt;150 minutes")))))</f>
        <v>90-110 minutes</v>
      </c>
      <c r="W962">
        <f>Table1[[#This Row],[Profit]]/Table1[[#This Row],[Budget]]</f>
        <v>-0.56690490909090907</v>
      </c>
      <c r="X962" s="22" t="str">
        <f>IF(L962="","",
IF(L962&lt;Predictability!$B$1,"Low",
IF(L962&lt;=Predictability!$B$2,"Mid","High")))</f>
        <v>Mid</v>
      </c>
      <c r="Y962" s="22">
        <f t="shared" ref="Y962:Y1025" si="31">IF(W962&gt;=0.5,1,0)</f>
        <v>0</v>
      </c>
    </row>
    <row r="963" spans="1:25" x14ac:dyDescent="0.2">
      <c r="A963" t="s">
        <v>4203</v>
      </c>
      <c r="B963" t="s">
        <v>275</v>
      </c>
      <c r="C963" t="s">
        <v>1328</v>
      </c>
      <c r="D963">
        <v>979</v>
      </c>
      <c r="E963">
        <v>1679</v>
      </c>
      <c r="F963">
        <v>150</v>
      </c>
      <c r="G963">
        <v>69</v>
      </c>
      <c r="H963">
        <v>5.9</v>
      </c>
      <c r="I963">
        <v>21</v>
      </c>
      <c r="J963">
        <v>91</v>
      </c>
      <c r="K963">
        <v>2104000</v>
      </c>
      <c r="L963">
        <v>13000000</v>
      </c>
      <c r="M963" s="2">
        <f>VLOOKUP(A963,Sheet2!$A$1:G4687,2,0)</f>
        <v>35114</v>
      </c>
      <c r="N963" t="str">
        <f>VLOOKUP(A963,Sheet2!$A$1:G4687,3,0)</f>
        <v>Color</v>
      </c>
      <c r="O963" t="str">
        <f>VLOOKUP(A963,Sheet2!$A$1:G4687,4,0)</f>
        <v>Comedy</v>
      </c>
      <c r="P963" t="str">
        <f>VLOOKUP(A963,Sheet2!$A$1:G4687,5,0)</f>
        <v>English</v>
      </c>
      <c r="Q963" t="str">
        <f>VLOOKUP(A963,Sheet2!$A$1:G4687,6,0)</f>
        <v>USA</v>
      </c>
      <c r="R963" t="str">
        <f>VLOOKUP(A963,Sheet2!$A$1:G4687,7,0)</f>
        <v>R</v>
      </c>
      <c r="S963" t="str">
        <f>IF(Table1[[#This Row],[Language]]="English","English","Other language")</f>
        <v>English</v>
      </c>
      <c r="T963">
        <f>Table1[[#This Row],[Gross Revenue]]-Table1[[#This Row],[Budget]]</f>
        <v>-10896000</v>
      </c>
      <c r="U963" s="1">
        <f>(Table1[[#This Row],[Gross Revenue]]/Table1[[#This Row],[Budget]])-1</f>
        <v>-0.83815384615384614</v>
      </c>
      <c r="V963" t="str">
        <f t="shared" si="30"/>
        <v>90-110 minutes</v>
      </c>
      <c r="W963">
        <f>Table1[[#This Row],[Profit]]/Table1[[#This Row],[Budget]]</f>
        <v>-0.83815384615384614</v>
      </c>
      <c r="X963" s="22" t="str">
        <f>IF(L963="","",
IF(L963&lt;Predictability!$B$1,"Low",
IF(L963&lt;=Predictability!$B$2,"Mid","High")))</f>
        <v>Mid</v>
      </c>
      <c r="Y963" s="22">
        <f t="shared" si="31"/>
        <v>0</v>
      </c>
    </row>
    <row r="964" spans="1:25" x14ac:dyDescent="0.2">
      <c r="A964" t="s">
        <v>4097</v>
      </c>
      <c r="B964" t="s">
        <v>215</v>
      </c>
      <c r="C964" t="s">
        <v>1218</v>
      </c>
      <c r="D964">
        <v>2000</v>
      </c>
      <c r="E964">
        <v>3089</v>
      </c>
      <c r="F964">
        <v>249</v>
      </c>
      <c r="G964">
        <v>0</v>
      </c>
      <c r="H964">
        <v>5.8</v>
      </c>
      <c r="I964">
        <v>29</v>
      </c>
      <c r="J964">
        <v>103</v>
      </c>
      <c r="K964">
        <v>8691</v>
      </c>
      <c r="L964">
        <v>4500000</v>
      </c>
      <c r="M964" s="2">
        <f>VLOOKUP(A964,Sheet2!$A$1:G4688,2,0)</f>
        <v>41723</v>
      </c>
      <c r="N964" t="str">
        <f>VLOOKUP(A964,Sheet2!$A$1:G4688,3,0)</f>
        <v>Color</v>
      </c>
      <c r="O964" t="str">
        <f>VLOOKUP(A964,Sheet2!$A$1:G4688,4,0)</f>
        <v>Action</v>
      </c>
      <c r="P964" t="str">
        <f>VLOOKUP(A964,Sheet2!$A$1:G4688,5,0)</f>
        <v>English</v>
      </c>
      <c r="Q964" t="str">
        <f>VLOOKUP(A964,Sheet2!$A$1:G4688,6,0)</f>
        <v>USA</v>
      </c>
      <c r="R964" t="str">
        <f>VLOOKUP(A964,Sheet2!$A$1:G4688,7,0)</f>
        <v>R</v>
      </c>
      <c r="S964" t="str">
        <f>IF(Table1[[#This Row],[Language]]="English","English","Other language")</f>
        <v>English</v>
      </c>
      <c r="T964">
        <f>Table1[[#This Row],[Gross Revenue]]-Table1[[#This Row],[Budget]]</f>
        <v>-4491309</v>
      </c>
      <c r="U964" s="1">
        <f>(Table1[[#This Row],[Gross Revenue]]/Table1[[#This Row],[Budget]])-1</f>
        <v>-0.99806866666666672</v>
      </c>
      <c r="V964" t="str">
        <f t="shared" si="30"/>
        <v>90-110 minutes</v>
      </c>
      <c r="W964">
        <f>Table1[[#This Row],[Profit]]/Table1[[#This Row],[Budget]]</f>
        <v>-0.99806866666666672</v>
      </c>
      <c r="X964" s="22" t="str">
        <f>IF(L964="","",
IF(L964&lt;Predictability!$B$1,"Low",
IF(L964&lt;=Predictability!$B$2,"Mid","High")))</f>
        <v>Low</v>
      </c>
      <c r="Y964" s="22">
        <f t="shared" si="31"/>
        <v>0</v>
      </c>
    </row>
    <row r="965" spans="1:25" x14ac:dyDescent="0.2">
      <c r="A965" t="s">
        <v>3586</v>
      </c>
      <c r="B965" t="s">
        <v>581</v>
      </c>
      <c r="C965" t="s">
        <v>582</v>
      </c>
      <c r="D965">
        <v>808</v>
      </c>
      <c r="E965">
        <v>5734</v>
      </c>
      <c r="F965">
        <v>64</v>
      </c>
      <c r="G965">
        <v>0</v>
      </c>
      <c r="H965">
        <v>5</v>
      </c>
      <c r="I965">
        <v>134</v>
      </c>
      <c r="J965">
        <v>123</v>
      </c>
      <c r="K965">
        <v>22452209</v>
      </c>
      <c r="L965">
        <v>18000000</v>
      </c>
      <c r="M965" s="2">
        <f>VLOOKUP(A965,Sheet2!$A$1:G4689,2,0)</f>
        <v>39840</v>
      </c>
      <c r="N965" t="str">
        <f>VLOOKUP(A965,Sheet2!$A$1:G4689,3,0)</f>
        <v>Color</v>
      </c>
      <c r="O965" t="str">
        <f>VLOOKUP(A965,Sheet2!$A$1:G4689,4,0)</f>
        <v>Comedy</v>
      </c>
      <c r="P965" t="str">
        <f>VLOOKUP(A965,Sheet2!$A$1:G4689,5,0)</f>
        <v>English</v>
      </c>
      <c r="Q965" t="str">
        <f>VLOOKUP(A965,Sheet2!$A$1:G4689,6,0)</f>
        <v>USA</v>
      </c>
      <c r="R965" t="str">
        <f>VLOOKUP(A965,Sheet2!$A$1:G4689,7,0)</f>
        <v>PG</v>
      </c>
      <c r="S965" t="str">
        <f>IF(Table1[[#This Row],[Language]]="English","English","Other language")</f>
        <v>English</v>
      </c>
      <c r="T965">
        <f>Table1[[#This Row],[Gross Revenue]]-Table1[[#This Row],[Budget]]</f>
        <v>4452209</v>
      </c>
      <c r="U965" s="1">
        <f>(Table1[[#This Row],[Gross Revenue]]/Table1[[#This Row],[Budget]])-1</f>
        <v>0.24734494444444444</v>
      </c>
      <c r="V965" t="str">
        <f t="shared" si="30"/>
        <v>111-130 minutes</v>
      </c>
      <c r="W965">
        <f>Table1[[#This Row],[Profit]]/Table1[[#This Row],[Budget]]</f>
        <v>0.24734494444444444</v>
      </c>
      <c r="X965" s="22" t="str">
        <f>IF(L965="","",
IF(L965&lt;Predictability!$B$1,"Low",
IF(L965&lt;=Predictability!$B$2,"Mid","High")))</f>
        <v>Mid</v>
      </c>
      <c r="Y965" s="22">
        <f t="shared" si="31"/>
        <v>0</v>
      </c>
    </row>
    <row r="966" spans="1:25" x14ac:dyDescent="0.2">
      <c r="A966" t="s">
        <v>6767</v>
      </c>
      <c r="B966" t="s">
        <v>3117</v>
      </c>
      <c r="C966" t="s">
        <v>2817</v>
      </c>
      <c r="D966">
        <v>16</v>
      </c>
      <c r="E966">
        <v>16</v>
      </c>
      <c r="F966">
        <v>11</v>
      </c>
      <c r="G966">
        <v>3000</v>
      </c>
      <c r="H966">
        <v>7.8</v>
      </c>
      <c r="I966">
        <v>99</v>
      </c>
      <c r="J966">
        <v>120</v>
      </c>
      <c r="K966">
        <v>76400000</v>
      </c>
      <c r="L966">
        <v>2280000</v>
      </c>
      <c r="M966" s="2">
        <f>VLOOKUP(A966,Sheet2!$A$1:G4690,2,0)</f>
        <v>14749</v>
      </c>
      <c r="N966" t="str">
        <f>VLOOKUP(A966,Sheet2!$A$1:G4690,3,0)</f>
        <v>Color</v>
      </c>
      <c r="O966" t="str">
        <f>VLOOKUP(A966,Sheet2!$A$1:G4690,4,0)</f>
        <v>Animation</v>
      </c>
      <c r="P966" t="str">
        <f>VLOOKUP(A966,Sheet2!$A$1:G4690,5,0)</f>
        <v>English</v>
      </c>
      <c r="Q966" t="str">
        <f>VLOOKUP(A966,Sheet2!$A$1:G4690,6,0)</f>
        <v>USA</v>
      </c>
      <c r="R966" t="str">
        <f>VLOOKUP(A966,Sheet2!$A$1:G4690,7,0)</f>
        <v>G</v>
      </c>
      <c r="S966" t="str">
        <f>IF(Table1[[#This Row],[Language]]="English","English","Other language")</f>
        <v>English</v>
      </c>
      <c r="T966">
        <f>Table1[[#This Row],[Gross Revenue]]-Table1[[#This Row],[Budget]]</f>
        <v>74120000</v>
      </c>
      <c r="U966" s="1">
        <f>(Table1[[#This Row],[Gross Revenue]]/Table1[[#This Row],[Budget]])-1</f>
        <v>32.508771929824562</v>
      </c>
      <c r="V966" t="str">
        <f t="shared" si="30"/>
        <v>111-130 minutes</v>
      </c>
      <c r="W966">
        <f>Table1[[#This Row],[Profit]]/Table1[[#This Row],[Budget]]</f>
        <v>32.508771929824562</v>
      </c>
      <c r="X966" s="22" t="str">
        <f>IF(L966="","",
IF(L966&lt;Predictability!$B$1,"Low",
IF(L966&lt;=Predictability!$B$2,"Mid","High")))</f>
        <v>Low</v>
      </c>
      <c r="Y966" s="22">
        <f t="shared" si="31"/>
        <v>1</v>
      </c>
    </row>
    <row r="967" spans="1:25" x14ac:dyDescent="0.2">
      <c r="A967" t="s">
        <v>6209</v>
      </c>
      <c r="B967" t="s">
        <v>2816</v>
      </c>
      <c r="C967" t="s">
        <v>2817</v>
      </c>
      <c r="D967">
        <v>340</v>
      </c>
      <c r="E967">
        <v>814</v>
      </c>
      <c r="F967">
        <v>11</v>
      </c>
      <c r="G967">
        <v>607</v>
      </c>
      <c r="H967">
        <v>7.3</v>
      </c>
      <c r="I967">
        <v>129</v>
      </c>
      <c r="J967">
        <v>74</v>
      </c>
      <c r="K967">
        <v>60507228</v>
      </c>
      <c r="L967">
        <v>80000000</v>
      </c>
      <c r="M967" s="2">
        <f>VLOOKUP(A967,Sheet2!$A$1:G4691,2,0)</f>
        <v>36434</v>
      </c>
      <c r="N967" t="str">
        <f>VLOOKUP(A967,Sheet2!$A$1:G4691,3,0)</f>
        <v>Color</v>
      </c>
      <c r="O967" t="str">
        <f>VLOOKUP(A967,Sheet2!$A$1:G4691,4,0)</f>
        <v>Animation</v>
      </c>
      <c r="P967" t="str">
        <f>VLOOKUP(A967,Sheet2!$A$1:G4691,5,0)</f>
        <v>English</v>
      </c>
      <c r="Q967" t="str">
        <f>VLOOKUP(A967,Sheet2!$A$1:G4691,6,0)</f>
        <v>USA</v>
      </c>
      <c r="R967" t="str">
        <f>VLOOKUP(A967,Sheet2!$A$1:G4691,7,0)</f>
        <v>G</v>
      </c>
      <c r="S967" t="str">
        <f>IF(Table1[[#This Row],[Language]]="English","English","Other language")</f>
        <v>English</v>
      </c>
      <c r="T967">
        <f>Table1[[#This Row],[Gross Revenue]]-Table1[[#This Row],[Budget]]</f>
        <v>-19492772</v>
      </c>
      <c r="U967" s="1">
        <f>(Table1[[#This Row],[Gross Revenue]]/Table1[[#This Row],[Budget]])-1</f>
        <v>-0.24365965000000001</v>
      </c>
      <c r="V967" t="str">
        <f t="shared" si="30"/>
        <v>&lt;90 minutes</v>
      </c>
      <c r="W967">
        <f>Table1[[#This Row],[Profit]]/Table1[[#This Row],[Budget]]</f>
        <v>-0.24365965000000001</v>
      </c>
      <c r="X967" s="22" t="str">
        <f>IF(L967="","",
IF(L967&lt;Predictability!$B$1,"Low",
IF(L967&lt;=Predictability!$B$2,"Mid","High")))</f>
        <v>High</v>
      </c>
      <c r="Y967" s="22">
        <f t="shared" si="31"/>
        <v>0</v>
      </c>
    </row>
    <row r="968" spans="1:25" x14ac:dyDescent="0.2">
      <c r="A968" t="s">
        <v>3973</v>
      </c>
      <c r="B968" t="s">
        <v>1077</v>
      </c>
      <c r="C968" t="s">
        <v>1078</v>
      </c>
      <c r="D968">
        <v>11000</v>
      </c>
      <c r="E968">
        <v>15302</v>
      </c>
      <c r="F968">
        <v>167</v>
      </c>
      <c r="G968">
        <v>0</v>
      </c>
      <c r="H968">
        <v>5.6</v>
      </c>
      <c r="I968">
        <v>262</v>
      </c>
      <c r="J968">
        <v>92</v>
      </c>
      <c r="K968">
        <v>131920333</v>
      </c>
      <c r="L968">
        <v>130000000</v>
      </c>
      <c r="M968" s="2">
        <f>VLOOKUP(A968,Sheet2!$A$1:G4692,2,0)</f>
        <v>39140</v>
      </c>
      <c r="N968" t="str">
        <f>VLOOKUP(A968,Sheet2!$A$1:G4692,3,0)</f>
        <v>Color</v>
      </c>
      <c r="O968" t="str">
        <f>VLOOKUP(A968,Sheet2!$A$1:G4692,4,0)</f>
        <v>Action</v>
      </c>
      <c r="P968" t="str">
        <f>VLOOKUP(A968,Sheet2!$A$1:G4692,5,0)</f>
        <v>English</v>
      </c>
      <c r="Q968" t="str">
        <f>VLOOKUP(A968,Sheet2!$A$1:G4692,6,0)</f>
        <v>USA</v>
      </c>
      <c r="R968" t="str">
        <f>VLOOKUP(A968,Sheet2!$A$1:G4692,7,0)</f>
        <v>PG</v>
      </c>
      <c r="S968" t="str">
        <f>IF(Table1[[#This Row],[Language]]="English","English","Other language")</f>
        <v>English</v>
      </c>
      <c r="T968">
        <f>Table1[[#This Row],[Gross Revenue]]-Table1[[#This Row],[Budget]]</f>
        <v>1920333</v>
      </c>
      <c r="U968" s="1">
        <f>(Table1[[#This Row],[Gross Revenue]]/Table1[[#This Row],[Budget]])-1</f>
        <v>1.4771792307692211E-2</v>
      </c>
      <c r="V968" t="str">
        <f t="shared" si="30"/>
        <v>90-110 minutes</v>
      </c>
      <c r="W968">
        <f>Table1[[#This Row],[Profit]]/Table1[[#This Row],[Budget]]</f>
        <v>1.4771792307692308E-2</v>
      </c>
      <c r="X968" s="22" t="str">
        <f>IF(L968="","",
IF(L968&lt;Predictability!$B$1,"Low",
IF(L968&lt;=Predictability!$B$2,"Mid","High")))</f>
        <v>High</v>
      </c>
      <c r="Y968" s="22">
        <f t="shared" si="31"/>
        <v>0</v>
      </c>
    </row>
    <row r="969" spans="1:25" x14ac:dyDescent="0.2">
      <c r="A969" t="s">
        <v>3394</v>
      </c>
      <c r="B969" t="s">
        <v>263</v>
      </c>
      <c r="C969" t="s">
        <v>264</v>
      </c>
      <c r="D969">
        <v>596</v>
      </c>
      <c r="E969">
        <v>1261</v>
      </c>
      <c r="F969">
        <v>128</v>
      </c>
      <c r="G969">
        <v>41000</v>
      </c>
      <c r="H969">
        <v>4.3</v>
      </c>
      <c r="I969">
        <v>369</v>
      </c>
      <c r="J969">
        <v>100</v>
      </c>
      <c r="K969">
        <v>56114221</v>
      </c>
      <c r="L969">
        <v>120000000</v>
      </c>
      <c r="M969" s="2">
        <f>VLOOKUP(A969,Sheet2!$A$1:G4693,2,0)</f>
        <v>42069</v>
      </c>
      <c r="N969" t="str">
        <f>VLOOKUP(A969,Sheet2!$A$1:G4693,3,0)</f>
        <v>Color</v>
      </c>
      <c r="O969" t="str">
        <f>VLOOKUP(A969,Sheet2!$A$1:G4693,4,0)</f>
        <v>Action</v>
      </c>
      <c r="P969" t="str">
        <f>VLOOKUP(A969,Sheet2!$A$1:G4693,5,0)</f>
        <v>English</v>
      </c>
      <c r="Q969" t="str">
        <f>VLOOKUP(A969,Sheet2!$A$1:G4693,6,0)</f>
        <v>USA</v>
      </c>
      <c r="R969" t="str">
        <f>VLOOKUP(A969,Sheet2!$A$1:G4693,7,0)</f>
        <v>PG-13</v>
      </c>
      <c r="S969" t="str">
        <f>IF(Table1[[#This Row],[Language]]="English","English","Other language")</f>
        <v>English</v>
      </c>
      <c r="T969">
        <f>Table1[[#This Row],[Gross Revenue]]-Table1[[#This Row],[Budget]]</f>
        <v>-63885779</v>
      </c>
      <c r="U969" s="1">
        <f>(Table1[[#This Row],[Gross Revenue]]/Table1[[#This Row],[Budget]])-1</f>
        <v>-0.53238149166666671</v>
      </c>
      <c r="V969" t="str">
        <f t="shared" si="30"/>
        <v>90-110 minutes</v>
      </c>
      <c r="W969">
        <f>Table1[[#This Row],[Profit]]/Table1[[#This Row],[Budget]]</f>
        <v>-0.53238149166666671</v>
      </c>
      <c r="X969" s="22" t="str">
        <f>IF(L969="","",
IF(L969&lt;Predictability!$B$1,"Low",
IF(L969&lt;=Predictability!$B$2,"Mid","High")))</f>
        <v>High</v>
      </c>
      <c r="Y969" s="22">
        <f t="shared" si="31"/>
        <v>0</v>
      </c>
    </row>
    <row r="970" spans="1:25" x14ac:dyDescent="0.2">
      <c r="A970" t="s">
        <v>6700</v>
      </c>
      <c r="B970" t="s">
        <v>588</v>
      </c>
      <c r="C970" t="s">
        <v>2610</v>
      </c>
      <c r="D970">
        <v>13000</v>
      </c>
      <c r="E970">
        <v>24770</v>
      </c>
      <c r="F970">
        <v>0</v>
      </c>
      <c r="G970">
        <v>15000</v>
      </c>
      <c r="H970">
        <v>7.8</v>
      </c>
      <c r="I970">
        <v>335</v>
      </c>
      <c r="J970">
        <v>87</v>
      </c>
      <c r="K970">
        <v>20999103</v>
      </c>
      <c r="L970">
        <v>40000000</v>
      </c>
      <c r="M970" s="2">
        <f>VLOOKUP(A970,Sheet2!$A$1:G4694,2,0)</f>
        <v>40176</v>
      </c>
      <c r="N970" t="str">
        <f>VLOOKUP(A970,Sheet2!$A$1:G4694,3,0)</f>
        <v>Color</v>
      </c>
      <c r="O970" t="str">
        <f>VLOOKUP(A970,Sheet2!$A$1:G4694,4,0)</f>
        <v>Adventure</v>
      </c>
      <c r="P970" t="str">
        <f>VLOOKUP(A970,Sheet2!$A$1:G4694,5,0)</f>
        <v>English</v>
      </c>
      <c r="Q970" t="str">
        <f>VLOOKUP(A970,Sheet2!$A$1:G4694,6,0)</f>
        <v>USA</v>
      </c>
      <c r="R970" t="str">
        <f>VLOOKUP(A970,Sheet2!$A$1:G4694,7,0)</f>
        <v>PG</v>
      </c>
      <c r="S970" t="str">
        <f>IF(Table1[[#This Row],[Language]]="English","English","Other language")</f>
        <v>English</v>
      </c>
      <c r="T970">
        <f>Table1[[#This Row],[Gross Revenue]]-Table1[[#This Row],[Budget]]</f>
        <v>-19000897</v>
      </c>
      <c r="U970" s="1">
        <f>(Table1[[#This Row],[Gross Revenue]]/Table1[[#This Row],[Budget]])-1</f>
        <v>-0.47502242500000003</v>
      </c>
      <c r="V970" t="str">
        <f t="shared" si="30"/>
        <v>&lt;90 minutes</v>
      </c>
      <c r="W970">
        <f>Table1[[#This Row],[Profit]]/Table1[[#This Row],[Budget]]</f>
        <v>-0.47502242500000003</v>
      </c>
      <c r="X970" s="22" t="str">
        <f>IF(L970="","",
IF(L970&lt;Predictability!$B$1,"Low",
IF(L970&lt;=Predictability!$B$2,"Mid","High")))</f>
        <v>Mid</v>
      </c>
      <c r="Y970" s="22">
        <f t="shared" si="31"/>
        <v>0</v>
      </c>
    </row>
    <row r="971" spans="1:25" x14ac:dyDescent="0.2">
      <c r="A971" t="s">
        <v>6342</v>
      </c>
      <c r="B971" t="s">
        <v>730</v>
      </c>
      <c r="C971" t="s">
        <v>2517</v>
      </c>
      <c r="D971">
        <v>2000</v>
      </c>
      <c r="E971">
        <v>2447</v>
      </c>
      <c r="F971">
        <v>162</v>
      </c>
      <c r="G971">
        <v>0</v>
      </c>
      <c r="H971">
        <v>7.4</v>
      </c>
      <c r="I971">
        <v>181</v>
      </c>
      <c r="J971">
        <v>107</v>
      </c>
      <c r="K971">
        <v>15854988</v>
      </c>
      <c r="L971">
        <v>13500000</v>
      </c>
      <c r="M971" s="2">
        <f>VLOOKUP(A971,Sheet2!$A$1:G4695,2,0)</f>
        <v>37500</v>
      </c>
      <c r="N971" t="str">
        <f>VLOOKUP(A971,Sheet2!$A$1:G4695,3,0)</f>
        <v>Color</v>
      </c>
      <c r="O971" t="str">
        <f>VLOOKUP(A971,Sheet2!$A$1:G4695,4,0)</f>
        <v>Drama</v>
      </c>
      <c r="P971" t="str">
        <f>VLOOKUP(A971,Sheet2!$A$1:G4695,5,0)</f>
        <v>English</v>
      </c>
      <c r="Q971" t="str">
        <f>VLOOKUP(A971,Sheet2!$A$1:G4695,6,0)</f>
        <v>USA</v>
      </c>
      <c r="R971" t="str">
        <f>VLOOKUP(A971,Sheet2!$A$1:G4695,7,0)</f>
        <v>PG-13</v>
      </c>
      <c r="S971" t="str">
        <f>IF(Table1[[#This Row],[Language]]="English","English","Other language")</f>
        <v>English</v>
      </c>
      <c r="T971">
        <f>Table1[[#This Row],[Gross Revenue]]-Table1[[#This Row],[Budget]]</f>
        <v>2354988</v>
      </c>
      <c r="U971" s="1">
        <f>(Table1[[#This Row],[Gross Revenue]]/Table1[[#This Row],[Budget]])-1</f>
        <v>0.17444355555555546</v>
      </c>
      <c r="V971" t="str">
        <f t="shared" si="30"/>
        <v>90-110 minutes</v>
      </c>
      <c r="W971">
        <f>Table1[[#This Row],[Profit]]/Table1[[#This Row],[Budget]]</f>
        <v>0.17444355555555555</v>
      </c>
      <c r="X971" s="22" t="str">
        <f>IF(L971="","",
IF(L971&lt;Predictability!$B$1,"Low",
IF(L971&lt;=Predictability!$B$2,"Mid","High")))</f>
        <v>Mid</v>
      </c>
      <c r="Y971" s="22">
        <f t="shared" si="31"/>
        <v>0</v>
      </c>
    </row>
    <row r="972" spans="1:25" x14ac:dyDescent="0.2">
      <c r="A972" t="s">
        <v>3294</v>
      </c>
      <c r="B972" t="s">
        <v>80</v>
      </c>
      <c r="C972" t="s">
        <v>81</v>
      </c>
      <c r="D972">
        <v>811</v>
      </c>
      <c r="E972">
        <v>1789</v>
      </c>
      <c r="F972">
        <v>34</v>
      </c>
      <c r="G972">
        <v>40</v>
      </c>
      <c r="H972">
        <v>3.3</v>
      </c>
      <c r="I972">
        <v>13</v>
      </c>
      <c r="J972">
        <v>103</v>
      </c>
      <c r="K972">
        <v>16066</v>
      </c>
      <c r="L972">
        <v>5000000</v>
      </c>
      <c r="M972" s="2">
        <f>VLOOKUP(A972,Sheet2!$A$1:G4696,2,0)</f>
        <v>38050</v>
      </c>
      <c r="N972" t="str">
        <f>VLOOKUP(A972,Sheet2!$A$1:G4696,3,0)</f>
        <v>Color</v>
      </c>
      <c r="O972" t="str">
        <f>VLOOKUP(A972,Sheet2!$A$1:G4696,4,0)</f>
        <v>Mystery</v>
      </c>
      <c r="P972" t="str">
        <f>VLOOKUP(A972,Sheet2!$A$1:G4696,5,0)</f>
        <v>English</v>
      </c>
      <c r="Q972" t="str">
        <f>VLOOKUP(A972,Sheet2!$A$1:G4696,6,0)</f>
        <v>Germany</v>
      </c>
      <c r="R972" t="str">
        <f>VLOOKUP(A972,Sheet2!$A$1:G4696,7,0)</f>
        <v>R</v>
      </c>
      <c r="S972" t="str">
        <f>IF(Table1[[#This Row],[Language]]="English","English","Other language")</f>
        <v>English</v>
      </c>
      <c r="T972">
        <f>Table1[[#This Row],[Gross Revenue]]-Table1[[#This Row],[Budget]]</f>
        <v>-4983934</v>
      </c>
      <c r="U972" s="1">
        <f>(Table1[[#This Row],[Gross Revenue]]/Table1[[#This Row],[Budget]])-1</f>
        <v>-0.99678679999999997</v>
      </c>
      <c r="V972" t="str">
        <f t="shared" si="30"/>
        <v>90-110 minutes</v>
      </c>
      <c r="W972">
        <f>Table1[[#This Row],[Profit]]/Table1[[#This Row],[Budget]]</f>
        <v>-0.99678679999999997</v>
      </c>
      <c r="X972" s="22" t="str">
        <f>IF(L972="","",
IF(L972&lt;Predictability!$B$1,"Low",
IF(L972&lt;=Predictability!$B$2,"Mid","High")))</f>
        <v>Low</v>
      </c>
      <c r="Y972" s="22">
        <f t="shared" si="31"/>
        <v>0</v>
      </c>
    </row>
    <row r="973" spans="1:25" x14ac:dyDescent="0.2">
      <c r="A973" t="s">
        <v>6244</v>
      </c>
      <c r="B973" t="s">
        <v>170</v>
      </c>
      <c r="C973" t="s">
        <v>1483</v>
      </c>
      <c r="D973">
        <v>23000</v>
      </c>
      <c r="E973">
        <v>55345</v>
      </c>
      <c r="F973">
        <v>681</v>
      </c>
      <c r="G973">
        <v>54000</v>
      </c>
      <c r="H973">
        <v>7.3</v>
      </c>
      <c r="I973">
        <v>342</v>
      </c>
      <c r="J973">
        <v>132</v>
      </c>
      <c r="K973">
        <v>209805005</v>
      </c>
      <c r="L973">
        <v>125000000</v>
      </c>
      <c r="M973" s="2">
        <f>VLOOKUP(A973,Sheet2!$A$1:G4697,2,0)</f>
        <v>40736</v>
      </c>
      <c r="N973" t="str">
        <f>VLOOKUP(A973,Sheet2!$A$1:G4697,3,0)</f>
        <v>Color</v>
      </c>
      <c r="O973" t="str">
        <f>VLOOKUP(A973,Sheet2!$A$1:G4697,4,0)</f>
        <v>Action</v>
      </c>
      <c r="P973" t="str">
        <f>VLOOKUP(A973,Sheet2!$A$1:G4697,5,0)</f>
        <v>English</v>
      </c>
      <c r="Q973" t="str">
        <f>VLOOKUP(A973,Sheet2!$A$1:G4697,6,0)</f>
        <v>USA</v>
      </c>
      <c r="R973" t="str">
        <f>VLOOKUP(A973,Sheet2!$A$1:G4697,7,0)</f>
        <v>PG-13</v>
      </c>
      <c r="S973" t="str">
        <f>IF(Table1[[#This Row],[Language]]="English","English","Other language")</f>
        <v>English</v>
      </c>
      <c r="T973">
        <f>Table1[[#This Row],[Gross Revenue]]-Table1[[#This Row],[Budget]]</f>
        <v>84805005</v>
      </c>
      <c r="U973" s="1">
        <f>(Table1[[#This Row],[Gross Revenue]]/Table1[[#This Row],[Budget]])-1</f>
        <v>0.67844003999999991</v>
      </c>
      <c r="V973" t="str">
        <f t="shared" si="30"/>
        <v>131-150 minutes</v>
      </c>
      <c r="W973">
        <f>Table1[[#This Row],[Profit]]/Table1[[#This Row],[Budget]]</f>
        <v>0.67844004000000002</v>
      </c>
      <c r="X973" s="22" t="str">
        <f>IF(L973="","",
IF(L973&lt;Predictability!$B$1,"Low",
IF(L973&lt;=Predictability!$B$2,"Mid","High")))</f>
        <v>High</v>
      </c>
      <c r="Y973" s="22">
        <f t="shared" si="31"/>
        <v>1</v>
      </c>
    </row>
    <row r="974" spans="1:25" x14ac:dyDescent="0.2">
      <c r="A974" t="s">
        <v>5048</v>
      </c>
      <c r="B974" t="s">
        <v>700</v>
      </c>
      <c r="C974" t="s">
        <v>2036</v>
      </c>
      <c r="D974">
        <v>12000</v>
      </c>
      <c r="E974">
        <v>14699</v>
      </c>
      <c r="F974">
        <v>88</v>
      </c>
      <c r="G974">
        <v>12000</v>
      </c>
      <c r="H974">
        <v>6.5</v>
      </c>
      <c r="I974">
        <v>196</v>
      </c>
      <c r="J974">
        <v>98</v>
      </c>
      <c r="K974">
        <v>23225911</v>
      </c>
      <c r="L974">
        <v>24000000</v>
      </c>
      <c r="M974" s="2">
        <f>VLOOKUP(A974,Sheet2!$A$1:G4698,2,0)</f>
        <v>40540</v>
      </c>
      <c r="N974" t="str">
        <f>VLOOKUP(A974,Sheet2!$A$1:G4698,3,0)</f>
        <v>Color</v>
      </c>
      <c r="O974" t="str">
        <f>VLOOKUP(A974,Sheet2!$A$1:G4698,4,0)</f>
        <v>Action</v>
      </c>
      <c r="P974" t="str">
        <f>VLOOKUP(A974,Sheet2!$A$1:G4698,5,0)</f>
        <v>English</v>
      </c>
      <c r="Q974" t="str">
        <f>VLOOKUP(A974,Sheet2!$A$1:G4698,6,0)</f>
        <v>USA</v>
      </c>
      <c r="R974" t="str">
        <f>VLOOKUP(A974,Sheet2!$A$1:G4698,7,0)</f>
        <v>R</v>
      </c>
      <c r="S974" t="str">
        <f>IF(Table1[[#This Row],[Language]]="English","English","Other language")</f>
        <v>English</v>
      </c>
      <c r="T974">
        <f>Table1[[#This Row],[Gross Revenue]]-Table1[[#This Row],[Budget]]</f>
        <v>-774089</v>
      </c>
      <c r="U974" s="1">
        <f>(Table1[[#This Row],[Gross Revenue]]/Table1[[#This Row],[Budget]])-1</f>
        <v>-3.2253708333333297E-2</v>
      </c>
      <c r="V974" t="str">
        <f t="shared" si="30"/>
        <v>90-110 minutes</v>
      </c>
      <c r="W974">
        <f>Table1[[#This Row],[Profit]]/Table1[[#This Row],[Budget]]</f>
        <v>-3.2253708333333332E-2</v>
      </c>
      <c r="X974" s="22" t="str">
        <f>IF(L974="","",
IF(L974&lt;Predictability!$B$1,"Low",
IF(L974&lt;=Predictability!$B$2,"Mid","High")))</f>
        <v>Mid</v>
      </c>
      <c r="Y974" s="22">
        <f t="shared" si="31"/>
        <v>0</v>
      </c>
    </row>
    <row r="975" spans="1:25" x14ac:dyDescent="0.2">
      <c r="A975" t="s">
        <v>3404</v>
      </c>
      <c r="B975" t="s">
        <v>281</v>
      </c>
      <c r="C975" t="s">
        <v>282</v>
      </c>
      <c r="D975">
        <v>1000</v>
      </c>
      <c r="E975">
        <v>4604</v>
      </c>
      <c r="F975">
        <v>38</v>
      </c>
      <c r="G975">
        <v>531</v>
      </c>
      <c r="H975">
        <v>4.3</v>
      </c>
      <c r="I975">
        <v>59</v>
      </c>
      <c r="J975">
        <v>93</v>
      </c>
      <c r="K975">
        <v>48114556</v>
      </c>
      <c r="L975">
        <v>26000000</v>
      </c>
      <c r="M975" s="2">
        <f>VLOOKUP(A975,Sheet2!$A$1:G4699,2,0)</f>
        <v>38242</v>
      </c>
      <c r="N975" t="str">
        <f>VLOOKUP(A975,Sheet2!$A$1:G4699,3,0)</f>
        <v>Color</v>
      </c>
      <c r="O975" t="str">
        <f>VLOOKUP(A975,Sheet2!$A$1:G4699,4,0)</f>
        <v>Comedy</v>
      </c>
      <c r="P975" t="str">
        <f>VLOOKUP(A975,Sheet2!$A$1:G4699,5,0)</f>
        <v>English</v>
      </c>
      <c r="Q975" t="str">
        <f>VLOOKUP(A975,Sheet2!$A$1:G4699,6,0)</f>
        <v>USA</v>
      </c>
      <c r="R975" t="str">
        <f>VLOOKUP(A975,Sheet2!$A$1:G4699,7,0)</f>
        <v>PG</v>
      </c>
      <c r="S975" t="str">
        <f>IF(Table1[[#This Row],[Language]]="English","English","Other language")</f>
        <v>English</v>
      </c>
      <c r="T975">
        <f>Table1[[#This Row],[Gross Revenue]]-Table1[[#This Row],[Budget]]</f>
        <v>22114556</v>
      </c>
      <c r="U975" s="1">
        <f>(Table1[[#This Row],[Gross Revenue]]/Table1[[#This Row],[Budget]])-1</f>
        <v>0.85055984615384617</v>
      </c>
      <c r="V975" t="str">
        <f t="shared" si="30"/>
        <v>90-110 minutes</v>
      </c>
      <c r="W975">
        <f>Table1[[#This Row],[Profit]]/Table1[[#This Row],[Budget]]</f>
        <v>0.85055984615384617</v>
      </c>
      <c r="X975" s="22" t="str">
        <f>IF(L975="","",
IF(L975&lt;Predictability!$B$1,"Low",
IF(L975&lt;=Predictability!$B$2,"Mid","High")))</f>
        <v>Mid</v>
      </c>
      <c r="Y975" s="22">
        <f t="shared" si="31"/>
        <v>1</v>
      </c>
    </row>
    <row r="976" spans="1:25" x14ac:dyDescent="0.2">
      <c r="A976" t="s">
        <v>5731</v>
      </c>
      <c r="B976" t="s">
        <v>2487</v>
      </c>
      <c r="C976" t="s">
        <v>1342</v>
      </c>
      <c r="D976">
        <v>886</v>
      </c>
      <c r="E976">
        <v>1639</v>
      </c>
      <c r="F976">
        <v>213</v>
      </c>
      <c r="G976">
        <v>3000</v>
      </c>
      <c r="H976">
        <v>6.9</v>
      </c>
      <c r="I976">
        <v>94</v>
      </c>
      <c r="J976">
        <v>119</v>
      </c>
      <c r="K976">
        <v>156645693</v>
      </c>
      <c r="L976">
        <v>14000000</v>
      </c>
      <c r="M976" s="2">
        <f>VLOOKUP(A976,Sheet2!$A$1:G4700,2,0)</f>
        <v>32003</v>
      </c>
      <c r="N976" t="str">
        <f>VLOOKUP(A976,Sheet2!$A$1:G4700,3,0)</f>
        <v>Color</v>
      </c>
      <c r="O976" t="str">
        <f>VLOOKUP(A976,Sheet2!$A$1:G4700,4,0)</f>
        <v>Drama</v>
      </c>
      <c r="P976" t="str">
        <f>VLOOKUP(A976,Sheet2!$A$1:G4700,5,0)</f>
        <v>English</v>
      </c>
      <c r="Q976" t="str">
        <f>VLOOKUP(A976,Sheet2!$A$1:G4700,6,0)</f>
        <v>USA</v>
      </c>
      <c r="R976" t="str">
        <f>VLOOKUP(A976,Sheet2!$A$1:G4700,7,0)</f>
        <v>R</v>
      </c>
      <c r="S976" t="str">
        <f>IF(Table1[[#This Row],[Language]]="English","English","Other language")</f>
        <v>English</v>
      </c>
      <c r="T976">
        <f>Table1[[#This Row],[Gross Revenue]]-Table1[[#This Row],[Budget]]</f>
        <v>142645693</v>
      </c>
      <c r="U976" s="1">
        <f>(Table1[[#This Row],[Gross Revenue]]/Table1[[#This Row],[Budget]])-1</f>
        <v>10.188978071428572</v>
      </c>
      <c r="V976" t="str">
        <f t="shared" si="30"/>
        <v>111-130 minutes</v>
      </c>
      <c r="W976">
        <f>Table1[[#This Row],[Profit]]/Table1[[#This Row],[Budget]]</f>
        <v>10.188978071428572</v>
      </c>
      <c r="X976" s="22" t="str">
        <f>IF(L976="","",
IF(L976&lt;Predictability!$B$1,"Low",
IF(L976&lt;=Predictability!$B$2,"Mid","High")))</f>
        <v>Mid</v>
      </c>
      <c r="Y976" s="22">
        <f t="shared" si="31"/>
        <v>1</v>
      </c>
    </row>
    <row r="977" spans="1:25" x14ac:dyDescent="0.2">
      <c r="A977" t="s">
        <v>5879</v>
      </c>
      <c r="B977" t="s">
        <v>2590</v>
      </c>
      <c r="C977" t="s">
        <v>2591</v>
      </c>
      <c r="D977">
        <v>9</v>
      </c>
      <c r="E977">
        <v>11</v>
      </c>
      <c r="F977">
        <v>45</v>
      </c>
      <c r="G977">
        <v>607</v>
      </c>
      <c r="H977">
        <v>7.1</v>
      </c>
      <c r="I977">
        <v>73</v>
      </c>
      <c r="J977">
        <v>134</v>
      </c>
      <c r="K977">
        <v>195888</v>
      </c>
      <c r="L977">
        <v>2500000000</v>
      </c>
      <c r="M977" s="2">
        <f>VLOOKUP(A977,Sheet2!$A$1:G4701,2,0)</f>
        <v>38552</v>
      </c>
      <c r="N977" t="str">
        <f>VLOOKUP(A977,Sheet2!$A$1:G4701,3,0)</f>
        <v>Color</v>
      </c>
      <c r="O977" t="str">
        <f>VLOOKUP(A977,Sheet2!$A$1:G4701,4,0)</f>
        <v>Drama</v>
      </c>
      <c r="P977" t="str">
        <f>VLOOKUP(A977,Sheet2!$A$1:G4701,5,0)</f>
        <v>Hungarian</v>
      </c>
      <c r="Q977" t="str">
        <f>VLOOKUP(A977,Sheet2!$A$1:G4701,6,0)</f>
        <v>Hungary</v>
      </c>
      <c r="R977" t="str">
        <f>VLOOKUP(A977,Sheet2!$A$1:G4701,7,0)</f>
        <v>R</v>
      </c>
      <c r="S977" t="str">
        <f>IF(Table1[[#This Row],[Language]]="English","English","Other language")</f>
        <v>Other language</v>
      </c>
      <c r="T977">
        <f>Table1[[#This Row],[Gross Revenue]]-Table1[[#This Row],[Budget]]</f>
        <v>-2499804112</v>
      </c>
      <c r="U977" s="1">
        <f>(Table1[[#This Row],[Gross Revenue]]/Table1[[#This Row],[Budget]])-1</f>
        <v>-0.99992164480000001</v>
      </c>
      <c r="V977" t="str">
        <f t="shared" si="30"/>
        <v>131-150 minutes</v>
      </c>
      <c r="W977">
        <f>Table1[[#This Row],[Profit]]/Table1[[#This Row],[Budget]]</f>
        <v>-0.99992164480000001</v>
      </c>
      <c r="X977" s="22" t="str">
        <f>IF(L977="","",
IF(L977&lt;Predictability!$B$1,"Low",
IF(L977&lt;=Predictability!$B$2,"Mid","High")))</f>
        <v>High</v>
      </c>
      <c r="Y977" s="22">
        <f t="shared" si="31"/>
        <v>0</v>
      </c>
    </row>
    <row r="978" spans="1:25" x14ac:dyDescent="0.2">
      <c r="A978" t="s">
        <v>6623</v>
      </c>
      <c r="B978" t="s">
        <v>546</v>
      </c>
      <c r="C978" t="s">
        <v>1346</v>
      </c>
      <c r="D978">
        <v>40000</v>
      </c>
      <c r="E978">
        <v>43105</v>
      </c>
      <c r="F978">
        <v>0</v>
      </c>
      <c r="G978">
        <v>15000</v>
      </c>
      <c r="H978">
        <v>7.7</v>
      </c>
      <c r="I978">
        <v>156</v>
      </c>
      <c r="J978">
        <v>118</v>
      </c>
      <c r="K978">
        <v>10562387</v>
      </c>
      <c r="L978">
        <v>18500000</v>
      </c>
      <c r="M978" s="2">
        <f>VLOOKUP(A978,Sheet2!$A$1:G4702,2,0)</f>
        <v>36120</v>
      </c>
      <c r="N978" t="str">
        <f>VLOOKUP(A978,Sheet2!$A$1:G4702,3,0)</f>
        <v>Color</v>
      </c>
      <c r="O978" t="str">
        <f>VLOOKUP(A978,Sheet2!$A$1:G4702,4,0)</f>
        <v>Adventure</v>
      </c>
      <c r="P978" t="str">
        <f>VLOOKUP(A978,Sheet2!$A$1:G4702,5,0)</f>
        <v>English</v>
      </c>
      <c r="Q978" t="str">
        <f>VLOOKUP(A978,Sheet2!$A$1:G4702,6,0)</f>
        <v>USA</v>
      </c>
      <c r="R978" t="str">
        <f>VLOOKUP(A978,Sheet2!$A$1:G4702,7,0)</f>
        <v>R</v>
      </c>
      <c r="S978" t="str">
        <f>IF(Table1[[#This Row],[Language]]="English","English","Other language")</f>
        <v>English</v>
      </c>
      <c r="T978">
        <f>Table1[[#This Row],[Gross Revenue]]-Table1[[#This Row],[Budget]]</f>
        <v>-7937613</v>
      </c>
      <c r="U978" s="1">
        <f>(Table1[[#This Row],[Gross Revenue]]/Table1[[#This Row],[Budget]])-1</f>
        <v>-0.42906016216216214</v>
      </c>
      <c r="V978" t="str">
        <f t="shared" si="30"/>
        <v>111-130 minutes</v>
      </c>
      <c r="W978">
        <f>Table1[[#This Row],[Profit]]/Table1[[#This Row],[Budget]]</f>
        <v>-0.42906016216216214</v>
      </c>
      <c r="X978" s="22" t="str">
        <f>IF(L978="","",
IF(L978&lt;Predictability!$B$1,"Low",
IF(L978&lt;=Predictability!$B$2,"Mid","High")))</f>
        <v>Mid</v>
      </c>
      <c r="Y978" s="22">
        <f t="shared" si="31"/>
        <v>0</v>
      </c>
    </row>
    <row r="979" spans="1:25" x14ac:dyDescent="0.2">
      <c r="A979" t="s">
        <v>6099</v>
      </c>
      <c r="B979" t="s">
        <v>2738</v>
      </c>
      <c r="C979" t="s">
        <v>1103</v>
      </c>
      <c r="D979">
        <v>2000</v>
      </c>
      <c r="E979">
        <v>4262</v>
      </c>
      <c r="F979">
        <v>37</v>
      </c>
      <c r="G979">
        <v>612</v>
      </c>
      <c r="H979">
        <v>3.3</v>
      </c>
      <c r="I979">
        <v>104</v>
      </c>
      <c r="J979">
        <v>101</v>
      </c>
      <c r="K979">
        <v>13208023</v>
      </c>
      <c r="L979">
        <v>42000000</v>
      </c>
      <c r="M979" s="2">
        <f>VLOOKUP(A979,Sheet2!$A$1:G4703,2,0)</f>
        <v>37452</v>
      </c>
      <c r="N979" t="str">
        <f>VLOOKUP(A979,Sheet2!$A$1:G4703,3,0)</f>
        <v>Color</v>
      </c>
      <c r="O979" t="str">
        <f>VLOOKUP(A979,Sheet2!$A$1:G4703,4,0)</f>
        <v>Crime</v>
      </c>
      <c r="P979" t="str">
        <f>VLOOKUP(A979,Sheet2!$A$1:G4703,5,0)</f>
        <v>English</v>
      </c>
      <c r="Q979" t="str">
        <f>VLOOKUP(A979,Sheet2!$A$1:G4703,6,0)</f>
        <v>UK</v>
      </c>
      <c r="R979" t="str">
        <f>VLOOKUP(A979,Sheet2!$A$1:G4703,7,0)</f>
        <v>R</v>
      </c>
      <c r="S979" t="str">
        <f>IF(Table1[[#This Row],[Language]]="English","English","Other language")</f>
        <v>English</v>
      </c>
      <c r="T979">
        <f>Table1[[#This Row],[Gross Revenue]]-Table1[[#This Row],[Budget]]</f>
        <v>-28791977</v>
      </c>
      <c r="U979" s="1">
        <f>(Table1[[#This Row],[Gross Revenue]]/Table1[[#This Row],[Budget]])-1</f>
        <v>-0.68552326190476198</v>
      </c>
      <c r="V979" t="str">
        <f t="shared" si="30"/>
        <v>90-110 minutes</v>
      </c>
      <c r="W979">
        <f>Table1[[#This Row],[Profit]]/Table1[[#This Row],[Budget]]</f>
        <v>-0.68552326190476187</v>
      </c>
      <c r="X979" s="22" t="str">
        <f>IF(L979="","",
IF(L979&lt;Predictability!$B$1,"Low",
IF(L979&lt;=Predictability!$B$2,"Mid","High")))</f>
        <v>Mid</v>
      </c>
      <c r="Y979" s="22">
        <f t="shared" si="31"/>
        <v>0</v>
      </c>
    </row>
    <row r="980" spans="1:25" x14ac:dyDescent="0.2">
      <c r="A980" t="s">
        <v>6308</v>
      </c>
      <c r="B980" t="s">
        <v>1466</v>
      </c>
      <c r="C980" t="s">
        <v>1066</v>
      </c>
      <c r="D980">
        <v>548</v>
      </c>
      <c r="E980">
        <v>1005</v>
      </c>
      <c r="F980">
        <v>0</v>
      </c>
      <c r="G980">
        <v>675</v>
      </c>
      <c r="H980">
        <v>6.3</v>
      </c>
      <c r="I980">
        <v>149</v>
      </c>
      <c r="J980">
        <v>114</v>
      </c>
      <c r="K980">
        <v>6592103</v>
      </c>
      <c r="L980">
        <v>35000000</v>
      </c>
      <c r="M980" s="2">
        <f>VLOOKUP(A980,Sheet2!$A$1:G4704,2,0)</f>
        <v>37509</v>
      </c>
      <c r="N980" t="str">
        <f>VLOOKUP(A980,Sheet2!$A$1:G4704,3,0)</f>
        <v>Color</v>
      </c>
      <c r="O980" t="str">
        <f>VLOOKUP(A980,Sheet2!$A$1:G4704,4,0)</f>
        <v>Crime</v>
      </c>
      <c r="P980" t="str">
        <f>VLOOKUP(A980,Sheet2!$A$1:G4704,5,0)</f>
        <v>English</v>
      </c>
      <c r="Q980" t="str">
        <f>VLOOKUP(A980,Sheet2!$A$1:G4704,6,0)</f>
        <v>France</v>
      </c>
      <c r="R980" t="str">
        <f>VLOOKUP(A980,Sheet2!$A$1:G4704,7,0)</f>
        <v>R</v>
      </c>
      <c r="S980" t="str">
        <f>IF(Table1[[#This Row],[Language]]="English","English","Other language")</f>
        <v>English</v>
      </c>
      <c r="T980">
        <f>Table1[[#This Row],[Gross Revenue]]-Table1[[#This Row],[Budget]]</f>
        <v>-28407897</v>
      </c>
      <c r="U980" s="1">
        <f>(Table1[[#This Row],[Gross Revenue]]/Table1[[#This Row],[Budget]])-1</f>
        <v>-0.81165419999999999</v>
      </c>
      <c r="V980" t="str">
        <f t="shared" si="30"/>
        <v>111-130 minutes</v>
      </c>
      <c r="W980">
        <f>Table1[[#This Row],[Profit]]/Table1[[#This Row],[Budget]]</f>
        <v>-0.81165419999999999</v>
      </c>
      <c r="X980" s="22" t="str">
        <f>IF(L980="","",
IF(L980&lt;Predictability!$B$1,"Low",
IF(L980&lt;=Predictability!$B$2,"Mid","High")))</f>
        <v>Mid</v>
      </c>
      <c r="Y980" s="22">
        <f t="shared" si="31"/>
        <v>0</v>
      </c>
    </row>
    <row r="981" spans="1:25" x14ac:dyDescent="0.2">
      <c r="A981" t="s">
        <v>4649</v>
      </c>
      <c r="B981" t="s">
        <v>56</v>
      </c>
      <c r="C981" t="s">
        <v>1193</v>
      </c>
      <c r="D981">
        <v>787</v>
      </c>
      <c r="E981">
        <v>1827</v>
      </c>
      <c r="F981">
        <v>101</v>
      </c>
      <c r="G981">
        <v>0</v>
      </c>
      <c r="H981">
        <v>6.2</v>
      </c>
      <c r="I981">
        <v>124</v>
      </c>
      <c r="J981">
        <v>104</v>
      </c>
      <c r="K981">
        <v>42071069</v>
      </c>
      <c r="L981">
        <v>30000000</v>
      </c>
      <c r="M981" s="2">
        <f>VLOOKUP(A981,Sheet2!$A$1:G4705,2,0)</f>
        <v>38555</v>
      </c>
      <c r="N981" t="str">
        <f>VLOOKUP(A981,Sheet2!$A$1:G4705,3,0)</f>
        <v>Color</v>
      </c>
      <c r="O981" t="str">
        <f>VLOOKUP(A981,Sheet2!$A$1:G4705,4,0)</f>
        <v>Comedy</v>
      </c>
      <c r="P981" t="str">
        <f>VLOOKUP(A981,Sheet2!$A$1:G4705,5,0)</f>
        <v>English</v>
      </c>
      <c r="Q981" t="str">
        <f>VLOOKUP(A981,Sheet2!$A$1:G4705,6,0)</f>
        <v>USA</v>
      </c>
      <c r="R981" t="str">
        <f>VLOOKUP(A981,Sheet2!$A$1:G4705,7,0)</f>
        <v>PG-13</v>
      </c>
      <c r="S981" t="str">
        <f>IF(Table1[[#This Row],[Language]]="English","English","Other language")</f>
        <v>English</v>
      </c>
      <c r="T981">
        <f>Table1[[#This Row],[Gross Revenue]]-Table1[[#This Row],[Budget]]</f>
        <v>12071069</v>
      </c>
      <c r="U981" s="1">
        <f>(Table1[[#This Row],[Gross Revenue]]/Table1[[#This Row],[Budget]])-1</f>
        <v>0.40236896666666677</v>
      </c>
      <c r="V981" t="str">
        <f t="shared" si="30"/>
        <v>90-110 minutes</v>
      </c>
      <c r="W981">
        <f>Table1[[#This Row],[Profit]]/Table1[[#This Row],[Budget]]</f>
        <v>0.40236896666666666</v>
      </c>
      <c r="X981" s="22" t="str">
        <f>IF(L981="","",
IF(L981&lt;Predictability!$B$1,"Low",
IF(L981&lt;=Predictability!$B$2,"Mid","High")))</f>
        <v>Mid</v>
      </c>
      <c r="Y981" s="22">
        <f t="shared" si="31"/>
        <v>0</v>
      </c>
    </row>
    <row r="982" spans="1:25" x14ac:dyDescent="0.2">
      <c r="A982" t="s">
        <v>6858</v>
      </c>
      <c r="B982" t="s">
        <v>3159</v>
      </c>
      <c r="C982" t="s">
        <v>767</v>
      </c>
      <c r="D982">
        <v>402</v>
      </c>
      <c r="E982">
        <v>934</v>
      </c>
      <c r="F982">
        <v>278</v>
      </c>
      <c r="G982">
        <v>0</v>
      </c>
      <c r="H982">
        <v>8</v>
      </c>
      <c r="I982">
        <v>66</v>
      </c>
      <c r="J982">
        <v>181</v>
      </c>
      <c r="K982">
        <v>50000000</v>
      </c>
      <c r="L982">
        <v>9000000</v>
      </c>
      <c r="M982" s="2">
        <f>VLOOKUP(A982,Sheet2!$A$1:G4706,2,0)</f>
        <v>26035</v>
      </c>
      <c r="N982" t="str">
        <f>VLOOKUP(A982,Sheet2!$A$1:G4706,3,0)</f>
        <v>Color</v>
      </c>
      <c r="O982" t="str">
        <f>VLOOKUP(A982,Sheet2!$A$1:G4706,4,0)</f>
        <v>Drama</v>
      </c>
      <c r="P982" t="str">
        <f>VLOOKUP(A982,Sheet2!$A$1:G4706,5,0)</f>
        <v>English</v>
      </c>
      <c r="Q982" t="str">
        <f>VLOOKUP(A982,Sheet2!$A$1:G4706,6,0)</f>
        <v>USA</v>
      </c>
      <c r="R982" t="str">
        <f>VLOOKUP(A982,Sheet2!$A$1:G4706,7,0)</f>
        <v>G</v>
      </c>
      <c r="S982" t="str">
        <f>IF(Table1[[#This Row],[Language]]="English","English","Other language")</f>
        <v>English</v>
      </c>
      <c r="T982">
        <f>Table1[[#This Row],[Gross Revenue]]-Table1[[#This Row],[Budget]]</f>
        <v>41000000</v>
      </c>
      <c r="U982" s="1">
        <f>(Table1[[#This Row],[Gross Revenue]]/Table1[[#This Row],[Budget]])-1</f>
        <v>4.5555555555555554</v>
      </c>
      <c r="V982" t="str">
        <f t="shared" si="30"/>
        <v>&gt;150 minutes</v>
      </c>
      <c r="W982">
        <f>Table1[[#This Row],[Profit]]/Table1[[#This Row],[Budget]]</f>
        <v>4.5555555555555554</v>
      </c>
      <c r="X982" s="22" t="str">
        <f>IF(L982="","",
IF(L982&lt;Predictability!$B$1,"Low",
IF(L982&lt;=Predictability!$B$2,"Mid","High")))</f>
        <v>Mid</v>
      </c>
      <c r="Y982" s="22">
        <f t="shared" si="31"/>
        <v>1</v>
      </c>
    </row>
    <row r="983" spans="1:25" x14ac:dyDescent="0.2">
      <c r="A983" t="s">
        <v>5471</v>
      </c>
      <c r="B983" t="s">
        <v>2328</v>
      </c>
      <c r="C983" t="s">
        <v>2329</v>
      </c>
      <c r="D983">
        <v>553</v>
      </c>
      <c r="E983">
        <v>786</v>
      </c>
      <c r="F983">
        <v>8</v>
      </c>
      <c r="G983">
        <v>0</v>
      </c>
      <c r="H983">
        <v>6.8</v>
      </c>
      <c r="I983">
        <v>140</v>
      </c>
      <c r="J983">
        <v>93</v>
      </c>
      <c r="K983">
        <v>298110</v>
      </c>
      <c r="L983">
        <v>8000000</v>
      </c>
      <c r="M983" s="2">
        <f>VLOOKUP(A983,Sheet2!$A$1:G4707,2,0)</f>
        <v>39014</v>
      </c>
      <c r="N983" t="str">
        <f>VLOOKUP(A983,Sheet2!$A$1:G4707,3,0)</f>
        <v>Black and White</v>
      </c>
      <c r="O983" t="str">
        <f>VLOOKUP(A983,Sheet2!$A$1:G4707,4,0)</f>
        <v>Comedy</v>
      </c>
      <c r="P983" t="str">
        <f>VLOOKUP(A983,Sheet2!$A$1:G4707,5,0)</f>
        <v>English</v>
      </c>
      <c r="Q983" t="str">
        <f>VLOOKUP(A983,Sheet2!$A$1:G4707,6,0)</f>
        <v>Canada</v>
      </c>
      <c r="R983" t="str">
        <f>VLOOKUP(A983,Sheet2!$A$1:G4707,7,0)</f>
        <v>R</v>
      </c>
      <c r="S983" t="str">
        <f>IF(Table1[[#This Row],[Language]]="English","English","Other language")</f>
        <v>English</v>
      </c>
      <c r="T983">
        <f>Table1[[#This Row],[Gross Revenue]]-Table1[[#This Row],[Budget]]</f>
        <v>-7701890</v>
      </c>
      <c r="U983" s="1">
        <f>(Table1[[#This Row],[Gross Revenue]]/Table1[[#This Row],[Budget]])-1</f>
        <v>-0.96273624999999996</v>
      </c>
      <c r="V983" t="str">
        <f t="shared" si="30"/>
        <v>90-110 minutes</v>
      </c>
      <c r="W983">
        <f>Table1[[#This Row],[Profit]]/Table1[[#This Row],[Budget]]</f>
        <v>-0.96273624999999996</v>
      </c>
      <c r="X983" s="22" t="str">
        <f>IF(L983="","",
IF(L983&lt;Predictability!$B$1,"Low",
IF(L983&lt;=Predictability!$B$2,"Mid","High")))</f>
        <v>Low</v>
      </c>
      <c r="Y983" s="22">
        <f t="shared" si="31"/>
        <v>0</v>
      </c>
    </row>
    <row r="984" spans="1:25" x14ac:dyDescent="0.2">
      <c r="A984" t="s">
        <v>3375</v>
      </c>
      <c r="B984" t="s">
        <v>229</v>
      </c>
      <c r="C984" t="s">
        <v>230</v>
      </c>
      <c r="D984">
        <v>1000</v>
      </c>
      <c r="E984">
        <v>4585</v>
      </c>
      <c r="F984">
        <v>456</v>
      </c>
      <c r="G984">
        <v>101000</v>
      </c>
      <c r="H984">
        <v>4.0999999999999996</v>
      </c>
      <c r="I984">
        <v>362</v>
      </c>
      <c r="J984">
        <v>129</v>
      </c>
      <c r="K984">
        <v>166147885</v>
      </c>
      <c r="L984">
        <v>40000000</v>
      </c>
      <c r="M984" s="2">
        <f>VLOOKUP(A984,Sheet2!$A$1:G4708,2,0)</f>
        <v>42077</v>
      </c>
      <c r="N984" t="str">
        <f>VLOOKUP(A984,Sheet2!$A$1:G4708,3,0)</f>
        <v>Color</v>
      </c>
      <c r="O984" t="str">
        <f>VLOOKUP(A984,Sheet2!$A$1:G4708,4,0)</f>
        <v>Drama</v>
      </c>
      <c r="P984" t="str">
        <f>VLOOKUP(A984,Sheet2!$A$1:G4708,5,0)</f>
        <v>English</v>
      </c>
      <c r="Q984" t="str">
        <f>VLOOKUP(A984,Sheet2!$A$1:G4708,6,0)</f>
        <v>USA</v>
      </c>
      <c r="R984" t="str">
        <f>VLOOKUP(A984,Sheet2!$A$1:G4708,7,0)</f>
        <v>R</v>
      </c>
      <c r="S984" t="str">
        <f>IF(Table1[[#This Row],[Language]]="English","English","Other language")</f>
        <v>English</v>
      </c>
      <c r="T984">
        <f>Table1[[#This Row],[Gross Revenue]]-Table1[[#This Row],[Budget]]</f>
        <v>126147885</v>
      </c>
      <c r="U984" s="1">
        <f>(Table1[[#This Row],[Gross Revenue]]/Table1[[#This Row],[Budget]])-1</f>
        <v>3.1536971249999999</v>
      </c>
      <c r="V984" t="str">
        <f t="shared" si="30"/>
        <v>111-130 minutes</v>
      </c>
      <c r="W984">
        <f>Table1[[#This Row],[Profit]]/Table1[[#This Row],[Budget]]</f>
        <v>3.1536971249999999</v>
      </c>
      <c r="X984" s="22" t="str">
        <f>IF(L984="","",
IF(L984&lt;Predictability!$B$1,"Low",
IF(L984&lt;=Predictability!$B$2,"Mid","High")))</f>
        <v>Mid</v>
      </c>
      <c r="Y984" s="22">
        <f t="shared" si="31"/>
        <v>1</v>
      </c>
    </row>
    <row r="985" spans="1:25" x14ac:dyDescent="0.2">
      <c r="A985" t="s">
        <v>7021</v>
      </c>
      <c r="B985" t="s">
        <v>89</v>
      </c>
      <c r="C985" t="s">
        <v>236</v>
      </c>
      <c r="D985">
        <v>11000</v>
      </c>
      <c r="E985">
        <v>13209</v>
      </c>
      <c r="F985">
        <v>21000</v>
      </c>
      <c r="G985">
        <v>48000</v>
      </c>
      <c r="H985">
        <v>8.8000000000000007</v>
      </c>
      <c r="I985">
        <v>315</v>
      </c>
      <c r="J985">
        <v>151</v>
      </c>
      <c r="K985">
        <v>37023395</v>
      </c>
      <c r="L985">
        <v>63000000</v>
      </c>
      <c r="M985" s="2">
        <f>VLOOKUP(A985,Sheet2!$A$1:G4709,2,0)</f>
        <v>36253</v>
      </c>
      <c r="N985" t="str">
        <f>VLOOKUP(A985,Sheet2!$A$1:G4709,3,0)</f>
        <v>Color</v>
      </c>
      <c r="O985" t="str">
        <f>VLOOKUP(A985,Sheet2!$A$1:G4709,4,0)</f>
        <v>Drama</v>
      </c>
      <c r="P985" t="str">
        <f>VLOOKUP(A985,Sheet2!$A$1:G4709,5,0)</f>
        <v>English</v>
      </c>
      <c r="Q985" t="str">
        <f>VLOOKUP(A985,Sheet2!$A$1:G4709,6,0)</f>
        <v>USA</v>
      </c>
      <c r="R985" t="str">
        <f>VLOOKUP(A985,Sheet2!$A$1:G4709,7,0)</f>
        <v>R</v>
      </c>
      <c r="S985" t="str">
        <f>IF(Table1[[#This Row],[Language]]="English","English","Other language")</f>
        <v>English</v>
      </c>
      <c r="T985">
        <f>Table1[[#This Row],[Gross Revenue]]-Table1[[#This Row],[Budget]]</f>
        <v>-25976605</v>
      </c>
      <c r="U985" s="1">
        <f>(Table1[[#This Row],[Gross Revenue]]/Table1[[#This Row],[Budget]])-1</f>
        <v>-0.41232706349206349</v>
      </c>
      <c r="V985" t="str">
        <f t="shared" si="30"/>
        <v>&gt;150 minutes</v>
      </c>
      <c r="W985">
        <f>Table1[[#This Row],[Profit]]/Table1[[#This Row],[Budget]]</f>
        <v>-0.41232706349206349</v>
      </c>
      <c r="X985" s="22" t="str">
        <f>IF(L985="","",
IF(L985&lt;Predictability!$B$1,"Low",
IF(L985&lt;=Predictability!$B$2,"Mid","High")))</f>
        <v>High</v>
      </c>
      <c r="Y985" s="22">
        <f t="shared" si="31"/>
        <v>0</v>
      </c>
    </row>
    <row r="986" spans="1:25" x14ac:dyDescent="0.2">
      <c r="A986" t="s">
        <v>5140</v>
      </c>
      <c r="B986" t="s">
        <v>2106</v>
      </c>
      <c r="C986" t="s">
        <v>2107</v>
      </c>
      <c r="D986">
        <v>54</v>
      </c>
      <c r="E986">
        <v>185</v>
      </c>
      <c r="F986">
        <v>3</v>
      </c>
      <c r="G986">
        <v>30</v>
      </c>
      <c r="H986">
        <v>6.6</v>
      </c>
      <c r="I986">
        <v>13</v>
      </c>
      <c r="J986">
        <v>109</v>
      </c>
      <c r="K986">
        <v>5199</v>
      </c>
      <c r="L986">
        <v>200000</v>
      </c>
      <c r="M986" s="2">
        <f>VLOOKUP(A986,Sheet2!$A$1:G4710,2,0)</f>
        <v>38148</v>
      </c>
      <c r="N986" t="str">
        <f>VLOOKUP(A986,Sheet2!$A$1:G4710,3,0)</f>
        <v>Color</v>
      </c>
      <c r="O986" t="str">
        <f>VLOOKUP(A986,Sheet2!$A$1:G4710,4,0)</f>
        <v>Drama</v>
      </c>
      <c r="P986" t="str">
        <f>VLOOKUP(A986,Sheet2!$A$1:G4710,5,0)</f>
        <v>English</v>
      </c>
      <c r="Q986" t="str">
        <f>VLOOKUP(A986,Sheet2!$A$1:G4710,6,0)</f>
        <v>USA</v>
      </c>
      <c r="R986" t="str">
        <f>VLOOKUP(A986,Sheet2!$A$1:G4710,7,0)</f>
        <v>R</v>
      </c>
      <c r="S986" t="str">
        <f>IF(Table1[[#This Row],[Language]]="English","English","Other language")</f>
        <v>English</v>
      </c>
      <c r="T986">
        <f>Table1[[#This Row],[Gross Revenue]]-Table1[[#This Row],[Budget]]</f>
        <v>-194801</v>
      </c>
      <c r="U986" s="1">
        <f>(Table1[[#This Row],[Gross Revenue]]/Table1[[#This Row],[Budget]])-1</f>
        <v>-0.97400500000000001</v>
      </c>
      <c r="V986" t="str">
        <f t="shared" si="30"/>
        <v>90-110 minutes</v>
      </c>
      <c r="W986">
        <f>Table1[[#This Row],[Profit]]/Table1[[#This Row],[Budget]]</f>
        <v>-0.97400500000000001</v>
      </c>
      <c r="X986" s="22" t="str">
        <f>IF(L986="","",
IF(L986&lt;Predictability!$B$1,"Low",
IF(L986&lt;=Predictability!$B$2,"Mid","High")))</f>
        <v>Low</v>
      </c>
      <c r="Y986" s="22">
        <f t="shared" si="31"/>
        <v>0</v>
      </c>
    </row>
    <row r="987" spans="1:25" x14ac:dyDescent="0.2">
      <c r="A987" t="s">
        <v>4089</v>
      </c>
      <c r="B987" t="s">
        <v>1205</v>
      </c>
      <c r="C987" t="s">
        <v>1206</v>
      </c>
      <c r="D987">
        <v>2000</v>
      </c>
      <c r="E987">
        <v>2459</v>
      </c>
      <c r="F987">
        <v>8</v>
      </c>
      <c r="G987">
        <v>0</v>
      </c>
      <c r="H987">
        <v>5.7</v>
      </c>
      <c r="I987">
        <v>16</v>
      </c>
      <c r="J987">
        <v>80</v>
      </c>
      <c r="K987">
        <v>2833383</v>
      </c>
      <c r="L987">
        <v>427000</v>
      </c>
      <c r="M987" s="2">
        <f>VLOOKUP(A987,Sheet2!$A$1:G4711,2,0)</f>
        <v>41034</v>
      </c>
      <c r="N987" t="str">
        <f>VLOOKUP(A987,Sheet2!$A$1:G4711,3,0)</f>
        <v>Color</v>
      </c>
      <c r="O987" t="str">
        <f>VLOOKUP(A987,Sheet2!$A$1:G4711,4,0)</f>
        <v>Drama</v>
      </c>
      <c r="P987" t="str">
        <f>VLOOKUP(A987,Sheet2!$A$1:G4711,5,0)</f>
        <v>English</v>
      </c>
      <c r="Q987" t="str">
        <f>VLOOKUP(A987,Sheet2!$A$1:G4711,6,0)</f>
        <v>USA</v>
      </c>
      <c r="R987" t="str">
        <f>VLOOKUP(A987,Sheet2!$A$1:G4711,7,0)</f>
        <v>R</v>
      </c>
      <c r="S987" t="str">
        <f>IF(Table1[[#This Row],[Language]]="English","English","Other language")</f>
        <v>English</v>
      </c>
      <c r="T987">
        <f>Table1[[#This Row],[Gross Revenue]]-Table1[[#This Row],[Budget]]</f>
        <v>2406383</v>
      </c>
      <c r="U987" s="1">
        <f>(Table1[[#This Row],[Gross Revenue]]/Table1[[#This Row],[Budget]])-1</f>
        <v>5.6355573770491807</v>
      </c>
      <c r="V987" t="str">
        <f t="shared" si="30"/>
        <v>&lt;90 minutes</v>
      </c>
      <c r="W987">
        <f>Table1[[#This Row],[Profit]]/Table1[[#This Row],[Budget]]</f>
        <v>5.6355573770491807</v>
      </c>
      <c r="X987" s="22" t="str">
        <f>IF(L987="","",
IF(L987&lt;Predictability!$B$1,"Low",
IF(L987&lt;=Predictability!$B$2,"Mid","High")))</f>
        <v>Low</v>
      </c>
      <c r="Y987" s="22">
        <f t="shared" si="31"/>
        <v>1</v>
      </c>
    </row>
    <row r="988" spans="1:25" x14ac:dyDescent="0.2">
      <c r="A988" t="s">
        <v>5425</v>
      </c>
      <c r="B988" t="s">
        <v>345</v>
      </c>
      <c r="C988" t="s">
        <v>47</v>
      </c>
      <c r="D988">
        <v>1000</v>
      </c>
      <c r="E988">
        <v>3345</v>
      </c>
      <c r="F988">
        <v>70</v>
      </c>
      <c r="G988">
        <v>0</v>
      </c>
      <c r="H988">
        <v>6.7</v>
      </c>
      <c r="I988">
        <v>211</v>
      </c>
      <c r="J988">
        <v>98</v>
      </c>
      <c r="K988">
        <v>53302314</v>
      </c>
      <c r="L988">
        <v>23000000</v>
      </c>
      <c r="M988" s="2">
        <f>VLOOKUP(A988,Sheet2!$A$1:G4712,2,0)</f>
        <v>36611</v>
      </c>
      <c r="N988" t="str">
        <f>VLOOKUP(A988,Sheet2!$A$1:G4712,3,0)</f>
        <v>Color</v>
      </c>
      <c r="O988" t="str">
        <f>VLOOKUP(A988,Sheet2!$A$1:G4712,4,0)</f>
        <v>Horror</v>
      </c>
      <c r="P988" t="str">
        <f>VLOOKUP(A988,Sheet2!$A$1:G4712,5,0)</f>
        <v>English</v>
      </c>
      <c r="Q988" t="str">
        <f>VLOOKUP(A988,Sheet2!$A$1:G4712,6,0)</f>
        <v>USA</v>
      </c>
      <c r="R988" t="str">
        <f>VLOOKUP(A988,Sheet2!$A$1:G4712,7,0)</f>
        <v>R</v>
      </c>
      <c r="S988" t="str">
        <f>IF(Table1[[#This Row],[Language]]="English","English","Other language")</f>
        <v>English</v>
      </c>
      <c r="T988">
        <f>Table1[[#This Row],[Gross Revenue]]-Table1[[#This Row],[Budget]]</f>
        <v>30302314</v>
      </c>
      <c r="U988" s="1">
        <f>(Table1[[#This Row],[Gross Revenue]]/Table1[[#This Row],[Budget]])-1</f>
        <v>1.3174919130434781</v>
      </c>
      <c r="V988" t="str">
        <f t="shared" si="30"/>
        <v>90-110 minutes</v>
      </c>
      <c r="W988">
        <f>Table1[[#This Row],[Profit]]/Table1[[#This Row],[Budget]]</f>
        <v>1.3174919130434783</v>
      </c>
      <c r="X988" s="22" t="str">
        <f>IF(L988="","",
IF(L988&lt;Predictability!$B$1,"Low",
IF(L988&lt;=Predictability!$B$2,"Mid","High")))</f>
        <v>Mid</v>
      </c>
      <c r="Y988" s="22">
        <f t="shared" si="31"/>
        <v>1</v>
      </c>
    </row>
    <row r="989" spans="1:25" x14ac:dyDescent="0.2">
      <c r="A989" t="s">
        <v>4659</v>
      </c>
      <c r="B989" t="s">
        <v>1737</v>
      </c>
      <c r="C989" t="s">
        <v>190</v>
      </c>
      <c r="D989">
        <v>748</v>
      </c>
      <c r="E989">
        <v>3172</v>
      </c>
      <c r="F989">
        <v>160</v>
      </c>
      <c r="G989">
        <v>0</v>
      </c>
      <c r="H989">
        <v>6.2</v>
      </c>
      <c r="I989">
        <v>175</v>
      </c>
      <c r="J989">
        <v>90</v>
      </c>
      <c r="K989">
        <v>46455802</v>
      </c>
      <c r="L989">
        <v>26000000</v>
      </c>
      <c r="M989" s="2">
        <f>VLOOKUP(A989,Sheet2!$A$1:G4713,2,0)</f>
        <v>37868</v>
      </c>
      <c r="N989" t="str">
        <f>VLOOKUP(A989,Sheet2!$A$1:G4713,3,0)</f>
        <v>Color</v>
      </c>
      <c r="O989" t="str">
        <f>VLOOKUP(A989,Sheet2!$A$1:G4713,4,0)</f>
        <v>Horror</v>
      </c>
      <c r="P989" t="str">
        <f>VLOOKUP(A989,Sheet2!$A$1:G4713,5,0)</f>
        <v>English</v>
      </c>
      <c r="Q989" t="str">
        <f>VLOOKUP(A989,Sheet2!$A$1:G4713,6,0)</f>
        <v>USA</v>
      </c>
      <c r="R989" t="str">
        <f>VLOOKUP(A989,Sheet2!$A$1:G4713,7,0)</f>
        <v>R</v>
      </c>
      <c r="S989" t="str">
        <f>IF(Table1[[#This Row],[Language]]="English","English","Other language")</f>
        <v>English</v>
      </c>
      <c r="T989">
        <f>Table1[[#This Row],[Gross Revenue]]-Table1[[#This Row],[Budget]]</f>
        <v>20455802</v>
      </c>
      <c r="U989" s="1">
        <f>(Table1[[#This Row],[Gross Revenue]]/Table1[[#This Row],[Budget]])-1</f>
        <v>0.78676161538461531</v>
      </c>
      <c r="V989" t="str">
        <f t="shared" si="30"/>
        <v>90-110 minutes</v>
      </c>
      <c r="W989">
        <f>Table1[[#This Row],[Profit]]/Table1[[#This Row],[Budget]]</f>
        <v>0.78676161538461542</v>
      </c>
      <c r="X989" s="22" t="str">
        <f>IF(L989="","",
IF(L989&lt;Predictability!$B$1,"Low",
IF(L989&lt;=Predictability!$B$2,"Mid","High")))</f>
        <v>Mid</v>
      </c>
      <c r="Y989" s="22">
        <f t="shared" si="31"/>
        <v>1</v>
      </c>
    </row>
    <row r="990" spans="1:25" x14ac:dyDescent="0.2">
      <c r="A990" t="s">
        <v>4173</v>
      </c>
      <c r="B990" t="s">
        <v>1292</v>
      </c>
      <c r="C990" t="s">
        <v>47</v>
      </c>
      <c r="D990">
        <v>440</v>
      </c>
      <c r="E990">
        <v>2420</v>
      </c>
      <c r="F990">
        <v>70</v>
      </c>
      <c r="G990">
        <v>0</v>
      </c>
      <c r="H990">
        <v>5.8</v>
      </c>
      <c r="I990">
        <v>216</v>
      </c>
      <c r="J990">
        <v>86</v>
      </c>
      <c r="K990">
        <v>54098051</v>
      </c>
      <c r="L990">
        <v>25000000</v>
      </c>
      <c r="M990" s="2">
        <f>VLOOKUP(A990,Sheet2!$A$1:G4714,2,0)</f>
        <v>38914</v>
      </c>
      <c r="N990" t="str">
        <f>VLOOKUP(A990,Sheet2!$A$1:G4714,3,0)</f>
        <v>Color</v>
      </c>
      <c r="O990" t="str">
        <f>VLOOKUP(A990,Sheet2!$A$1:G4714,4,0)</f>
        <v>Horror</v>
      </c>
      <c r="P990" t="str">
        <f>VLOOKUP(A990,Sheet2!$A$1:G4714,5,0)</f>
        <v>English</v>
      </c>
      <c r="Q990" t="str">
        <f>VLOOKUP(A990,Sheet2!$A$1:G4714,6,0)</f>
        <v>Germany</v>
      </c>
      <c r="R990" t="str">
        <f>VLOOKUP(A990,Sheet2!$A$1:G4714,7,0)</f>
        <v>R</v>
      </c>
      <c r="S990" t="str">
        <f>IF(Table1[[#This Row],[Language]]="English","English","Other language")</f>
        <v>English</v>
      </c>
      <c r="T990">
        <f>Table1[[#This Row],[Gross Revenue]]-Table1[[#This Row],[Budget]]</f>
        <v>29098051</v>
      </c>
      <c r="U990" s="1">
        <f>(Table1[[#This Row],[Gross Revenue]]/Table1[[#This Row],[Budget]])-1</f>
        <v>1.1639220400000001</v>
      </c>
      <c r="V990" t="str">
        <f t="shared" si="30"/>
        <v>&lt;90 minutes</v>
      </c>
      <c r="W990">
        <f>Table1[[#This Row],[Profit]]/Table1[[#This Row],[Budget]]</f>
        <v>1.1639220400000001</v>
      </c>
      <c r="X990" s="22" t="str">
        <f>IF(L990="","",
IF(L990&lt;Predictability!$B$1,"Low",
IF(L990&lt;=Predictability!$B$2,"Mid","High")))</f>
        <v>Mid</v>
      </c>
      <c r="Y990" s="22">
        <f t="shared" si="31"/>
        <v>1</v>
      </c>
    </row>
    <row r="991" spans="1:25" x14ac:dyDescent="0.2">
      <c r="A991" t="s">
        <v>4257</v>
      </c>
      <c r="B991" t="s">
        <v>1379</v>
      </c>
      <c r="C991" t="s">
        <v>1273</v>
      </c>
      <c r="D991">
        <v>703</v>
      </c>
      <c r="E991">
        <v>3074</v>
      </c>
      <c r="F991">
        <v>77</v>
      </c>
      <c r="G991">
        <v>20000</v>
      </c>
      <c r="H991">
        <v>5.9</v>
      </c>
      <c r="I991">
        <v>277</v>
      </c>
      <c r="J991">
        <v>92</v>
      </c>
      <c r="K991">
        <v>42575718</v>
      </c>
      <c r="L991">
        <v>40000000</v>
      </c>
      <c r="M991" s="2">
        <f>VLOOKUP(A991,Sheet2!$A$1:G4715,2,0)</f>
        <v>40727</v>
      </c>
      <c r="N991" t="str">
        <f>VLOOKUP(A991,Sheet2!$A$1:G4715,3,0)</f>
        <v>Color</v>
      </c>
      <c r="O991" t="str">
        <f>VLOOKUP(A991,Sheet2!$A$1:G4715,4,0)</f>
        <v>Horror</v>
      </c>
      <c r="P991" t="str">
        <f>VLOOKUP(A991,Sheet2!$A$1:G4715,5,0)</f>
        <v>English</v>
      </c>
      <c r="Q991" t="str">
        <f>VLOOKUP(A991,Sheet2!$A$1:G4715,6,0)</f>
        <v>USA</v>
      </c>
      <c r="R991" t="str">
        <f>VLOOKUP(A991,Sheet2!$A$1:G4715,7,0)</f>
        <v>R</v>
      </c>
      <c r="S991" t="str">
        <f>IF(Table1[[#This Row],[Language]]="English","English","Other language")</f>
        <v>English</v>
      </c>
      <c r="T991">
        <f>Table1[[#This Row],[Gross Revenue]]-Table1[[#This Row],[Budget]]</f>
        <v>2575718</v>
      </c>
      <c r="U991" s="1">
        <f>(Table1[[#This Row],[Gross Revenue]]/Table1[[#This Row],[Budget]])-1</f>
        <v>6.4392950000000004E-2</v>
      </c>
      <c r="V991" t="str">
        <f t="shared" si="30"/>
        <v>90-110 minutes</v>
      </c>
      <c r="W991">
        <f>Table1[[#This Row],[Profit]]/Table1[[#This Row],[Budget]]</f>
        <v>6.4392950000000004E-2</v>
      </c>
      <c r="X991" s="22" t="str">
        <f>IF(L991="","",
IF(L991&lt;Predictability!$B$1,"Low",
IF(L991&lt;=Predictability!$B$2,"Mid","High")))</f>
        <v>Mid</v>
      </c>
      <c r="Y991" s="22">
        <f t="shared" si="31"/>
        <v>0</v>
      </c>
    </row>
    <row r="992" spans="1:25" x14ac:dyDescent="0.2">
      <c r="A992" t="s">
        <v>4851</v>
      </c>
      <c r="B992" t="s">
        <v>677</v>
      </c>
      <c r="C992" t="s">
        <v>1904</v>
      </c>
      <c r="D992">
        <v>12000</v>
      </c>
      <c r="E992">
        <v>15015</v>
      </c>
      <c r="F992">
        <v>6</v>
      </c>
      <c r="G992">
        <v>0</v>
      </c>
      <c r="H992">
        <v>6.4</v>
      </c>
      <c r="I992">
        <v>166</v>
      </c>
      <c r="J992">
        <v>106</v>
      </c>
      <c r="K992">
        <v>32131830</v>
      </c>
      <c r="L992">
        <v>137000000</v>
      </c>
      <c r="M992" s="2">
        <f>VLOOKUP(A992,Sheet2!$A$1:G4716,2,0)</f>
        <v>36965</v>
      </c>
      <c r="N992" t="str">
        <f>VLOOKUP(A992,Sheet2!$A$1:G4716,3,0)</f>
        <v>Color</v>
      </c>
      <c r="O992" t="str">
        <f>VLOOKUP(A992,Sheet2!$A$1:G4716,4,0)</f>
        <v>Action</v>
      </c>
      <c r="P992" t="str">
        <f>VLOOKUP(A992,Sheet2!$A$1:G4716,5,0)</f>
        <v>English</v>
      </c>
      <c r="Q992" t="str">
        <f>VLOOKUP(A992,Sheet2!$A$1:G4716,6,0)</f>
        <v>USA</v>
      </c>
      <c r="R992" t="str">
        <f>VLOOKUP(A992,Sheet2!$A$1:G4716,7,0)</f>
        <v>PG-13</v>
      </c>
      <c r="S992" t="str">
        <f>IF(Table1[[#This Row],[Language]]="English","English","Other language")</f>
        <v>English</v>
      </c>
      <c r="T992">
        <f>Table1[[#This Row],[Gross Revenue]]-Table1[[#This Row],[Budget]]</f>
        <v>-104868170</v>
      </c>
      <c r="U992" s="1">
        <f>(Table1[[#This Row],[Gross Revenue]]/Table1[[#This Row],[Budget]])-1</f>
        <v>-0.76546109489051095</v>
      </c>
      <c r="V992" t="str">
        <f t="shared" si="30"/>
        <v>90-110 minutes</v>
      </c>
      <c r="W992">
        <f>Table1[[#This Row],[Profit]]/Table1[[#This Row],[Budget]]</f>
        <v>-0.76546109489051095</v>
      </c>
      <c r="X992" s="22" t="str">
        <f>IF(L992="","",
IF(L992&lt;Predictability!$B$1,"Low",
IF(L992&lt;=Predictability!$B$2,"Mid","High")))</f>
        <v>High</v>
      </c>
      <c r="Y992" s="22">
        <f t="shared" si="31"/>
        <v>0</v>
      </c>
    </row>
    <row r="993" spans="1:25" x14ac:dyDescent="0.2">
      <c r="A993" t="s">
        <v>5893</v>
      </c>
      <c r="B993" t="s">
        <v>1073</v>
      </c>
      <c r="C993" t="s">
        <v>705</v>
      </c>
      <c r="D993">
        <v>22000</v>
      </c>
      <c r="E993">
        <v>37606</v>
      </c>
      <c r="F993">
        <v>0</v>
      </c>
      <c r="G993">
        <v>0</v>
      </c>
      <c r="H993">
        <v>7.1</v>
      </c>
      <c r="I993">
        <v>94</v>
      </c>
      <c r="J993">
        <v>125</v>
      </c>
      <c r="K993">
        <v>1172769</v>
      </c>
      <c r="L993">
        <v>13000000</v>
      </c>
      <c r="M993" s="2">
        <f>VLOOKUP(A993,Sheet2!$A$1:G4717,2,0)</f>
        <v>38952</v>
      </c>
      <c r="N993" t="str">
        <f>VLOOKUP(A993,Sheet2!$A$1:G4717,3,0)</f>
        <v>Color</v>
      </c>
      <c r="O993" t="str">
        <f>VLOOKUP(A993,Sheet2!$A$1:G4717,4,0)</f>
        <v>Biography</v>
      </c>
      <c r="P993" t="str">
        <f>VLOOKUP(A993,Sheet2!$A$1:G4717,5,0)</f>
        <v>English</v>
      </c>
      <c r="Q993" t="str">
        <f>VLOOKUP(A993,Sheet2!$A$1:G4717,6,0)</f>
        <v>Germany</v>
      </c>
      <c r="R993" t="str">
        <f>VLOOKUP(A993,Sheet2!$A$1:G4717,7,0)</f>
        <v>R</v>
      </c>
      <c r="S993" t="str">
        <f>IF(Table1[[#This Row],[Language]]="English","English","Other language")</f>
        <v>English</v>
      </c>
      <c r="T993">
        <f>Table1[[#This Row],[Gross Revenue]]-Table1[[#This Row],[Budget]]</f>
        <v>-11827231</v>
      </c>
      <c r="U993" s="1">
        <f>(Table1[[#This Row],[Gross Revenue]]/Table1[[#This Row],[Budget]])-1</f>
        <v>-0.90978700000000001</v>
      </c>
      <c r="V993" t="str">
        <f t="shared" si="30"/>
        <v>111-130 minutes</v>
      </c>
      <c r="W993">
        <f>Table1[[#This Row],[Profit]]/Table1[[#This Row],[Budget]]</f>
        <v>-0.90978700000000001</v>
      </c>
      <c r="X993" s="22" t="str">
        <f>IF(L993="","",
IF(L993&lt;Predictability!$B$1,"Low",
IF(L993&lt;=Predictability!$B$2,"Mid","High")))</f>
        <v>Mid</v>
      </c>
      <c r="Y993" s="22">
        <f t="shared" si="31"/>
        <v>0</v>
      </c>
    </row>
    <row r="994" spans="1:25" x14ac:dyDescent="0.2">
      <c r="A994" t="s">
        <v>6225</v>
      </c>
      <c r="B994" t="s">
        <v>1698</v>
      </c>
      <c r="C994" t="s">
        <v>1662</v>
      </c>
      <c r="D994">
        <v>670</v>
      </c>
      <c r="E994">
        <v>1801</v>
      </c>
      <c r="F994">
        <v>835</v>
      </c>
      <c r="G994">
        <v>0</v>
      </c>
      <c r="H994">
        <v>7.3</v>
      </c>
      <c r="I994">
        <v>137</v>
      </c>
      <c r="J994">
        <v>136</v>
      </c>
      <c r="K994">
        <v>51768623</v>
      </c>
      <c r="L994">
        <v>43000000</v>
      </c>
      <c r="M994" s="2">
        <f>VLOOKUP(A994,Sheet2!$A$1:G4718,2,0)</f>
        <v>36601</v>
      </c>
      <c r="N994" t="str">
        <f>VLOOKUP(A994,Sheet2!$A$1:G4718,3,0)</f>
        <v>Color</v>
      </c>
      <c r="O994" t="str">
        <f>VLOOKUP(A994,Sheet2!$A$1:G4718,4,0)</f>
        <v>Drama</v>
      </c>
      <c r="P994" t="str">
        <f>VLOOKUP(A994,Sheet2!$A$1:G4718,5,0)</f>
        <v>English</v>
      </c>
      <c r="Q994" t="str">
        <f>VLOOKUP(A994,Sheet2!$A$1:G4718,6,0)</f>
        <v>USA</v>
      </c>
      <c r="R994" t="str">
        <f>VLOOKUP(A994,Sheet2!$A$1:G4718,7,0)</f>
        <v>PG-13</v>
      </c>
      <c r="S994" t="str">
        <f>IF(Table1[[#This Row],[Language]]="English","English","Other language")</f>
        <v>English</v>
      </c>
      <c r="T994">
        <f>Table1[[#This Row],[Gross Revenue]]-Table1[[#This Row],[Budget]]</f>
        <v>8768623</v>
      </c>
      <c r="U994" s="1">
        <f>(Table1[[#This Row],[Gross Revenue]]/Table1[[#This Row],[Budget]])-1</f>
        <v>0.20392146511627907</v>
      </c>
      <c r="V994" t="str">
        <f t="shared" si="30"/>
        <v>131-150 minutes</v>
      </c>
      <c r="W994">
        <f>Table1[[#This Row],[Profit]]/Table1[[#This Row],[Budget]]</f>
        <v>0.20392146511627907</v>
      </c>
      <c r="X994" s="22" t="str">
        <f>IF(L994="","",
IF(L994&lt;Predictability!$B$1,"Low",
IF(L994&lt;=Predictability!$B$2,"Mid","High")))</f>
        <v>Mid</v>
      </c>
      <c r="Y994" s="22">
        <f t="shared" si="31"/>
        <v>0</v>
      </c>
    </row>
    <row r="995" spans="1:25" x14ac:dyDescent="0.2">
      <c r="A995" t="s">
        <v>6937</v>
      </c>
      <c r="B995" t="s">
        <v>471</v>
      </c>
      <c r="C995" t="s">
        <v>2130</v>
      </c>
      <c r="D995">
        <v>1000</v>
      </c>
      <c r="E995">
        <v>5641</v>
      </c>
      <c r="F995">
        <v>475</v>
      </c>
      <c r="G995">
        <v>11000</v>
      </c>
      <c r="H995">
        <v>8.1999999999999993</v>
      </c>
      <c r="I995">
        <v>301</v>
      </c>
      <c r="J995">
        <v>100</v>
      </c>
      <c r="K995">
        <v>380838870</v>
      </c>
      <c r="L995">
        <v>94000000</v>
      </c>
      <c r="M995" s="2">
        <f>VLOOKUP(A995,Sheet2!$A$1:G4719,2,0)</f>
        <v>37836</v>
      </c>
      <c r="N995" t="str">
        <f>VLOOKUP(A995,Sheet2!$A$1:G4719,3,0)</f>
        <v>Color</v>
      </c>
      <c r="O995" t="str">
        <f>VLOOKUP(A995,Sheet2!$A$1:G4719,4,0)</f>
        <v>Adventure</v>
      </c>
      <c r="P995" t="str">
        <f>VLOOKUP(A995,Sheet2!$A$1:G4719,5,0)</f>
        <v>English</v>
      </c>
      <c r="Q995" t="str">
        <f>VLOOKUP(A995,Sheet2!$A$1:G4719,6,0)</f>
        <v>USA</v>
      </c>
      <c r="R995" t="str">
        <f>VLOOKUP(A995,Sheet2!$A$1:G4719,7,0)</f>
        <v>G</v>
      </c>
      <c r="S995" t="str">
        <f>IF(Table1[[#This Row],[Language]]="English","English","Other language")</f>
        <v>English</v>
      </c>
      <c r="T995">
        <f>Table1[[#This Row],[Gross Revenue]]-Table1[[#This Row],[Budget]]</f>
        <v>286838870</v>
      </c>
      <c r="U995" s="1">
        <f>(Table1[[#This Row],[Gross Revenue]]/Table1[[#This Row],[Budget]])-1</f>
        <v>3.0514773404255315</v>
      </c>
      <c r="V995" t="str">
        <f t="shared" si="30"/>
        <v>90-110 minutes</v>
      </c>
      <c r="W995">
        <f>Table1[[#This Row],[Profit]]/Table1[[#This Row],[Budget]]</f>
        <v>3.051477340425532</v>
      </c>
      <c r="X995" s="22" t="str">
        <f>IF(L995="","",
IF(L995&lt;Predictability!$B$1,"Low",
IF(L995&lt;=Predictability!$B$2,"Mid","High")))</f>
        <v>High</v>
      </c>
      <c r="Y995" s="22">
        <f t="shared" si="31"/>
        <v>1</v>
      </c>
    </row>
    <row r="996" spans="1:25" x14ac:dyDescent="0.2">
      <c r="A996" t="s">
        <v>6736</v>
      </c>
      <c r="B996" t="s">
        <v>546</v>
      </c>
      <c r="C996" t="s">
        <v>2262</v>
      </c>
      <c r="D996">
        <v>40000</v>
      </c>
      <c r="E996">
        <v>58823</v>
      </c>
      <c r="F996">
        <v>395</v>
      </c>
      <c r="G996">
        <v>0</v>
      </c>
      <c r="H996">
        <v>7.8</v>
      </c>
      <c r="I996">
        <v>226</v>
      </c>
      <c r="J996">
        <v>101</v>
      </c>
      <c r="K996">
        <v>51676606</v>
      </c>
      <c r="L996">
        <v>25000000</v>
      </c>
      <c r="M996" s="2">
        <f>VLOOKUP(A996,Sheet2!$A$1:G4720,2,0)</f>
        <v>38233</v>
      </c>
      <c r="N996" t="str">
        <f>VLOOKUP(A996,Sheet2!$A$1:G4720,3,0)</f>
        <v>Color</v>
      </c>
      <c r="O996" t="str">
        <f>VLOOKUP(A996,Sheet2!$A$1:G4720,4,0)</f>
        <v>Biography</v>
      </c>
      <c r="P996" t="str">
        <f>VLOOKUP(A996,Sheet2!$A$1:G4720,5,0)</f>
        <v>English</v>
      </c>
      <c r="Q996" t="str">
        <f>VLOOKUP(A996,Sheet2!$A$1:G4720,6,0)</f>
        <v>USA</v>
      </c>
      <c r="R996" t="str">
        <f>VLOOKUP(A996,Sheet2!$A$1:G4720,7,0)</f>
        <v>PG</v>
      </c>
      <c r="S996" t="str">
        <f>IF(Table1[[#This Row],[Language]]="English","English","Other language")</f>
        <v>English</v>
      </c>
      <c r="T996">
        <f>Table1[[#This Row],[Gross Revenue]]-Table1[[#This Row],[Budget]]</f>
        <v>26676606</v>
      </c>
      <c r="U996" s="1">
        <f>(Table1[[#This Row],[Gross Revenue]]/Table1[[#This Row],[Budget]])-1</f>
        <v>1.0670642400000001</v>
      </c>
      <c r="V996" t="str">
        <f t="shared" si="30"/>
        <v>90-110 minutes</v>
      </c>
      <c r="W996">
        <f>Table1[[#This Row],[Profit]]/Table1[[#This Row],[Budget]]</f>
        <v>1.0670642400000001</v>
      </c>
      <c r="X996" s="22" t="str">
        <f>IF(L996="","",
IF(L996&lt;Predictability!$B$1,"Low",
IF(L996&lt;=Predictability!$B$2,"Mid","High")))</f>
        <v>Mid</v>
      </c>
      <c r="Y996" s="22">
        <f t="shared" si="31"/>
        <v>1</v>
      </c>
    </row>
    <row r="997" spans="1:25" x14ac:dyDescent="0.2">
      <c r="A997" t="s">
        <v>4573</v>
      </c>
      <c r="B997" t="s">
        <v>1666</v>
      </c>
      <c r="C997" t="s">
        <v>1483</v>
      </c>
      <c r="D997">
        <v>239</v>
      </c>
      <c r="E997">
        <v>734</v>
      </c>
      <c r="F997">
        <v>681</v>
      </c>
      <c r="G997">
        <v>155</v>
      </c>
      <c r="H997">
        <v>6.2</v>
      </c>
      <c r="I997">
        <v>35</v>
      </c>
      <c r="J997">
        <v>84</v>
      </c>
      <c r="K997">
        <v>52850</v>
      </c>
      <c r="L997">
        <v>500000</v>
      </c>
      <c r="M997" s="2">
        <f>VLOOKUP(A997,Sheet2!$A$1:G4721,2,0)</f>
        <v>39282</v>
      </c>
      <c r="N997" t="str">
        <f>VLOOKUP(A997,Sheet2!$A$1:G4721,3,0)</f>
        <v>Color</v>
      </c>
      <c r="O997" t="str">
        <f>VLOOKUP(A997,Sheet2!$A$1:G4721,4,0)</f>
        <v>Comedy</v>
      </c>
      <c r="P997" t="str">
        <f>VLOOKUP(A997,Sheet2!$A$1:G4721,5,0)</f>
        <v>English</v>
      </c>
      <c r="Q997" t="str">
        <f>VLOOKUP(A997,Sheet2!$A$1:G4721,6,0)</f>
        <v>USA</v>
      </c>
      <c r="R997" t="str">
        <f>VLOOKUP(A997,Sheet2!$A$1:G4721,7,0)</f>
        <v>Not Rated</v>
      </c>
      <c r="S997" t="str">
        <f>IF(Table1[[#This Row],[Language]]="English","English","Other language")</f>
        <v>English</v>
      </c>
      <c r="T997">
        <f>Table1[[#This Row],[Gross Revenue]]-Table1[[#This Row],[Budget]]</f>
        <v>-447150</v>
      </c>
      <c r="U997" s="1">
        <f>(Table1[[#This Row],[Gross Revenue]]/Table1[[#This Row],[Budget]])-1</f>
        <v>-0.89429999999999998</v>
      </c>
      <c r="V997" t="str">
        <f t="shared" si="30"/>
        <v>&lt;90 minutes</v>
      </c>
      <c r="W997">
        <f>Table1[[#This Row],[Profit]]/Table1[[#This Row],[Budget]]</f>
        <v>-0.89429999999999998</v>
      </c>
      <c r="X997" s="22" t="str">
        <f>IF(L997="","",
IF(L997&lt;Predictability!$B$1,"Low",
IF(L997&lt;=Predictability!$B$2,"Mid","High")))</f>
        <v>Low</v>
      </c>
      <c r="Y997" s="22">
        <f t="shared" si="31"/>
        <v>0</v>
      </c>
    </row>
    <row r="998" spans="1:25" x14ac:dyDescent="0.2">
      <c r="A998" t="s">
        <v>4290</v>
      </c>
      <c r="B998" t="s">
        <v>1356</v>
      </c>
      <c r="C998" t="s">
        <v>1356</v>
      </c>
      <c r="D998">
        <v>16000</v>
      </c>
      <c r="E998">
        <v>16805</v>
      </c>
      <c r="F998">
        <v>16000</v>
      </c>
      <c r="G998">
        <v>0</v>
      </c>
      <c r="H998">
        <v>5.9</v>
      </c>
      <c r="I998">
        <v>43</v>
      </c>
      <c r="J998">
        <v>136</v>
      </c>
      <c r="K998">
        <v>46700000</v>
      </c>
      <c r="L998">
        <v>21000000</v>
      </c>
      <c r="M998" s="2">
        <f>VLOOKUP(A998,Sheet2!$A$1:G4722,2,0)</f>
        <v>30139</v>
      </c>
      <c r="N998" t="str">
        <f>VLOOKUP(A998,Sheet2!$A$1:G4722,3,0)</f>
        <v>Color</v>
      </c>
      <c r="O998" t="str">
        <f>VLOOKUP(A998,Sheet2!$A$1:G4722,4,0)</f>
        <v>Action</v>
      </c>
      <c r="P998" t="str">
        <f>VLOOKUP(A998,Sheet2!$A$1:G4722,5,0)</f>
        <v>English</v>
      </c>
      <c r="Q998" t="str">
        <f>VLOOKUP(A998,Sheet2!$A$1:G4722,6,0)</f>
        <v>USA</v>
      </c>
      <c r="R998" t="str">
        <f>VLOOKUP(A998,Sheet2!$A$1:G4722,7,0)</f>
        <v>PG</v>
      </c>
      <c r="S998" t="str">
        <f>IF(Table1[[#This Row],[Language]]="English","English","Other language")</f>
        <v>English</v>
      </c>
      <c r="T998">
        <f>Table1[[#This Row],[Gross Revenue]]-Table1[[#This Row],[Budget]]</f>
        <v>25700000</v>
      </c>
      <c r="U998" s="1">
        <f>(Table1[[#This Row],[Gross Revenue]]/Table1[[#This Row],[Budget]])-1</f>
        <v>1.2238095238095239</v>
      </c>
      <c r="V998" t="str">
        <f t="shared" si="30"/>
        <v>131-150 minutes</v>
      </c>
      <c r="W998">
        <f>Table1[[#This Row],[Profit]]/Table1[[#This Row],[Budget]]</f>
        <v>1.2238095238095239</v>
      </c>
      <c r="X998" s="22" t="str">
        <f>IF(L998="","",
IF(L998&lt;Predictability!$B$1,"Low",
IF(L998&lt;=Predictability!$B$2,"Mid","High")))</f>
        <v>Mid</v>
      </c>
      <c r="Y998" s="22">
        <f t="shared" si="31"/>
        <v>1</v>
      </c>
    </row>
    <row r="999" spans="1:25" x14ac:dyDescent="0.2">
      <c r="A999" t="s">
        <v>5130</v>
      </c>
      <c r="B999" t="s">
        <v>2093</v>
      </c>
      <c r="C999" t="s">
        <v>912</v>
      </c>
      <c r="D999">
        <v>848</v>
      </c>
      <c r="E999">
        <v>1164</v>
      </c>
      <c r="F999">
        <v>589</v>
      </c>
      <c r="G999">
        <v>0</v>
      </c>
      <c r="H999">
        <v>6.5</v>
      </c>
      <c r="I999">
        <v>50</v>
      </c>
      <c r="J999">
        <v>122</v>
      </c>
      <c r="K999">
        <v>33451479</v>
      </c>
      <c r="L999">
        <v>500000</v>
      </c>
      <c r="M999" s="2">
        <f>VLOOKUP(A999,Sheet2!$A$1:G4723,2,0)</f>
        <v>39587</v>
      </c>
      <c r="N999" t="str">
        <f>VLOOKUP(A999,Sheet2!$A$1:G4723,3,0)</f>
        <v>Color</v>
      </c>
      <c r="O999" t="str">
        <f>VLOOKUP(A999,Sheet2!$A$1:G4723,4,0)</f>
        <v>Drama</v>
      </c>
      <c r="P999" t="str">
        <f>VLOOKUP(A999,Sheet2!$A$1:G4723,5,0)</f>
        <v>English</v>
      </c>
      <c r="Q999" t="str">
        <f>VLOOKUP(A999,Sheet2!$A$1:G4723,6,0)</f>
        <v>USA</v>
      </c>
      <c r="R999" t="str">
        <f>VLOOKUP(A999,Sheet2!$A$1:G4723,7,0)</f>
        <v>PG</v>
      </c>
      <c r="S999" t="str">
        <f>IF(Table1[[#This Row],[Language]]="English","English","Other language")</f>
        <v>English</v>
      </c>
      <c r="T999">
        <f>Table1[[#This Row],[Gross Revenue]]-Table1[[#This Row],[Budget]]</f>
        <v>32951479</v>
      </c>
      <c r="U999" s="1">
        <f>(Table1[[#This Row],[Gross Revenue]]/Table1[[#This Row],[Budget]])-1</f>
        <v>65.902957999999998</v>
      </c>
      <c r="V999" t="str">
        <f t="shared" si="30"/>
        <v>111-130 minutes</v>
      </c>
      <c r="W999">
        <f>Table1[[#This Row],[Profit]]/Table1[[#This Row],[Budget]]</f>
        <v>65.902957999999998</v>
      </c>
      <c r="X999" s="22" t="str">
        <f>IF(L999="","",
IF(L999&lt;Predictability!$B$1,"Low",
IF(L999&lt;=Predictability!$B$2,"Mid","High")))</f>
        <v>Low</v>
      </c>
      <c r="Y999" s="22">
        <f t="shared" si="31"/>
        <v>1</v>
      </c>
    </row>
    <row r="1000" spans="1:25" x14ac:dyDescent="0.2">
      <c r="A1000" t="s">
        <v>4372</v>
      </c>
      <c r="B1000" t="s">
        <v>1486</v>
      </c>
      <c r="C1000" t="s">
        <v>1455</v>
      </c>
      <c r="D1000">
        <v>695</v>
      </c>
      <c r="E1000">
        <v>3444</v>
      </c>
      <c r="F1000">
        <v>73</v>
      </c>
      <c r="G1000">
        <v>0</v>
      </c>
      <c r="H1000">
        <v>6</v>
      </c>
      <c r="I1000">
        <v>45</v>
      </c>
      <c r="J1000">
        <v>114</v>
      </c>
      <c r="K1000">
        <v>15100000</v>
      </c>
      <c r="L1000">
        <v>15000000</v>
      </c>
      <c r="M1000" s="2">
        <f>VLOOKUP(A1000,Sheet2!$A$1:G4724,2,0)</f>
        <v>30945</v>
      </c>
      <c r="N1000" t="str">
        <f>VLOOKUP(A1000,Sheet2!$A$1:G4724,3,0)</f>
        <v>Color</v>
      </c>
      <c r="O1000" t="str">
        <f>VLOOKUP(A1000,Sheet2!$A$1:G4724,4,0)</f>
        <v>Action</v>
      </c>
      <c r="P1000" t="str">
        <f>VLOOKUP(A1000,Sheet2!$A$1:G4724,5,0)</f>
        <v>English</v>
      </c>
      <c r="Q1000" t="str">
        <f>VLOOKUP(A1000,Sheet2!$A$1:G4724,6,0)</f>
        <v>USA</v>
      </c>
      <c r="R1000" t="str">
        <f>VLOOKUP(A1000,Sheet2!$A$1:G4724,7,0)</f>
        <v>R</v>
      </c>
      <c r="S1000" t="str">
        <f>IF(Table1[[#This Row],[Language]]="English","English","Other language")</f>
        <v>English</v>
      </c>
      <c r="T1000">
        <f>Table1[[#This Row],[Gross Revenue]]-Table1[[#This Row],[Budget]]</f>
        <v>100000</v>
      </c>
      <c r="U1000" s="1">
        <f>(Table1[[#This Row],[Gross Revenue]]/Table1[[#This Row],[Budget]])-1</f>
        <v>6.6666666666665986E-3</v>
      </c>
      <c r="V1000" t="str">
        <f t="shared" si="30"/>
        <v>111-130 minutes</v>
      </c>
      <c r="W1000">
        <f>Table1[[#This Row],[Profit]]/Table1[[#This Row],[Budget]]</f>
        <v>6.6666666666666671E-3</v>
      </c>
      <c r="X1000" s="22" t="str">
        <f>IF(L1000="","",
IF(L1000&lt;Predictability!$B$1,"Low",
IF(L1000&lt;=Predictability!$B$2,"Mid","High")))</f>
        <v>Mid</v>
      </c>
      <c r="Y1000" s="22">
        <f t="shared" si="31"/>
        <v>0</v>
      </c>
    </row>
    <row r="1001" spans="1:25" x14ac:dyDescent="0.2">
      <c r="A1001" t="s">
        <v>4831</v>
      </c>
      <c r="B1001" t="s">
        <v>516</v>
      </c>
      <c r="C1001" t="s">
        <v>1807</v>
      </c>
      <c r="D1001">
        <v>87000</v>
      </c>
      <c r="E1001">
        <v>101383</v>
      </c>
      <c r="F1001">
        <v>12</v>
      </c>
      <c r="G1001">
        <v>773</v>
      </c>
      <c r="H1001">
        <v>5.8</v>
      </c>
      <c r="I1001">
        <v>171</v>
      </c>
      <c r="J1001">
        <v>105</v>
      </c>
      <c r="K1001">
        <v>48745150</v>
      </c>
      <c r="L1001">
        <v>50000000</v>
      </c>
      <c r="M1001" s="2">
        <f>VLOOKUP(A1001,Sheet2!$A$1:G4725,2,0)</f>
        <v>39027</v>
      </c>
      <c r="N1001" t="str">
        <f>VLOOKUP(A1001,Sheet2!$A$1:G4725,3,0)</f>
        <v>Color</v>
      </c>
      <c r="O1001" t="str">
        <f>VLOOKUP(A1001,Sheet2!$A$1:G4725,4,0)</f>
        <v>Crime</v>
      </c>
      <c r="P1001" t="str">
        <f>VLOOKUP(A1001,Sheet2!$A$1:G4725,5,0)</f>
        <v>English</v>
      </c>
      <c r="Q1001" t="str">
        <f>VLOOKUP(A1001,Sheet2!$A$1:G4725,6,0)</f>
        <v>USA</v>
      </c>
      <c r="R1001" t="str">
        <f>VLOOKUP(A1001,Sheet2!$A$1:G4725,7,0)</f>
        <v>PG-13</v>
      </c>
      <c r="S1001" t="str">
        <f>IF(Table1[[#This Row],[Language]]="English","English","Other language")</f>
        <v>English</v>
      </c>
      <c r="T1001">
        <f>Table1[[#This Row],[Gross Revenue]]-Table1[[#This Row],[Budget]]</f>
        <v>-1254850</v>
      </c>
      <c r="U1001" s="1">
        <f>(Table1[[#This Row],[Gross Revenue]]/Table1[[#This Row],[Budget]])-1</f>
        <v>-2.5097000000000036E-2</v>
      </c>
      <c r="V1001" t="str">
        <f t="shared" si="30"/>
        <v>90-110 minutes</v>
      </c>
      <c r="W1001">
        <f>Table1[[#This Row],[Profit]]/Table1[[#This Row],[Budget]]</f>
        <v>-2.5097000000000001E-2</v>
      </c>
      <c r="X1001" s="22" t="str">
        <f>IF(L1001="","",
IF(L1001&lt;Predictability!$B$1,"Low",
IF(L1001&lt;=Predictability!$B$2,"Mid","High")))</f>
        <v>Mid</v>
      </c>
      <c r="Y1001" s="22">
        <f t="shared" si="31"/>
        <v>0</v>
      </c>
    </row>
    <row r="1002" spans="1:25" x14ac:dyDescent="0.2">
      <c r="A1002" t="s">
        <v>4234</v>
      </c>
      <c r="B1002" t="s">
        <v>1360</v>
      </c>
      <c r="C1002" t="s">
        <v>1361</v>
      </c>
      <c r="D1002">
        <v>919</v>
      </c>
      <c r="E1002">
        <v>1695</v>
      </c>
      <c r="F1002">
        <v>109</v>
      </c>
      <c r="G1002">
        <v>0</v>
      </c>
      <c r="H1002">
        <v>5.9</v>
      </c>
      <c r="I1002">
        <v>53</v>
      </c>
      <c r="J1002">
        <v>134</v>
      </c>
      <c r="K1002">
        <v>37600435</v>
      </c>
      <c r="L1002">
        <v>55000000</v>
      </c>
      <c r="M1002" s="2">
        <f>VLOOKUP(A1002,Sheet2!$A$1:G4726,2,0)</f>
        <v>34708</v>
      </c>
      <c r="N1002" t="str">
        <f>VLOOKUP(A1002,Sheet2!$A$1:G4726,3,0)</f>
        <v>Color</v>
      </c>
      <c r="O1002" t="str">
        <f>VLOOKUP(A1002,Sheet2!$A$1:G4726,4,0)</f>
        <v>Action</v>
      </c>
      <c r="P1002" t="str">
        <f>VLOOKUP(A1002,Sheet2!$A$1:G4726,5,0)</f>
        <v>English</v>
      </c>
      <c r="Q1002" t="str">
        <f>VLOOKUP(A1002,Sheet2!$A$1:G4726,6,0)</f>
        <v>USA</v>
      </c>
      <c r="R1002" t="str">
        <f>VLOOKUP(A1002,Sheet2!$A$1:G4726,7,0)</f>
        <v>PG-13</v>
      </c>
      <c r="S1002" t="str">
        <f>IF(Table1[[#This Row],[Language]]="English","English","Other language")</f>
        <v>English</v>
      </c>
      <c r="T1002">
        <f>Table1[[#This Row],[Gross Revenue]]-Table1[[#This Row],[Budget]]</f>
        <v>-17399565</v>
      </c>
      <c r="U1002" s="1">
        <f>(Table1[[#This Row],[Gross Revenue]]/Table1[[#This Row],[Budget]])-1</f>
        <v>-0.31635572727272732</v>
      </c>
      <c r="V1002" t="str">
        <f t="shared" si="30"/>
        <v>131-150 minutes</v>
      </c>
      <c r="W1002">
        <f>Table1[[#This Row],[Profit]]/Table1[[#This Row],[Budget]]</f>
        <v>-0.31635572727272726</v>
      </c>
      <c r="X1002" s="22" t="str">
        <f>IF(L1002="","",
IF(L1002&lt;Predictability!$B$1,"Low",
IF(L1002&lt;=Predictability!$B$2,"Mid","High")))</f>
        <v>High</v>
      </c>
      <c r="Y1002" s="22">
        <f t="shared" si="31"/>
        <v>0</v>
      </c>
    </row>
    <row r="1003" spans="1:25" x14ac:dyDescent="0.2">
      <c r="A1003" t="s">
        <v>3854</v>
      </c>
      <c r="B1003" t="s">
        <v>943</v>
      </c>
      <c r="C1003" t="s">
        <v>944</v>
      </c>
      <c r="D1003">
        <v>318</v>
      </c>
      <c r="E1003">
        <v>751</v>
      </c>
      <c r="F1003">
        <v>37</v>
      </c>
      <c r="G1003">
        <v>26</v>
      </c>
      <c r="H1003">
        <v>5.5</v>
      </c>
      <c r="I1003">
        <v>16</v>
      </c>
      <c r="J1003">
        <v>94</v>
      </c>
      <c r="K1003">
        <v>40542</v>
      </c>
      <c r="L1003">
        <v>300000</v>
      </c>
      <c r="M1003" s="2">
        <f>VLOOKUP(A1003,Sheet2!$A$1:G4727,2,0)</f>
        <v>35512</v>
      </c>
      <c r="N1003" t="str">
        <f>VLOOKUP(A1003,Sheet2!$A$1:G4727,3,0)</f>
        <v>Color</v>
      </c>
      <c r="O1003" t="str">
        <f>VLOOKUP(A1003,Sheet2!$A$1:G4727,4,0)</f>
        <v>Drama</v>
      </c>
      <c r="P1003" t="str">
        <f>VLOOKUP(A1003,Sheet2!$A$1:G4727,5,0)</f>
        <v>English</v>
      </c>
      <c r="Q1003" t="str">
        <f>VLOOKUP(A1003,Sheet2!$A$1:G4727,6,0)</f>
        <v>USA</v>
      </c>
      <c r="R1003" t="str">
        <f>VLOOKUP(A1003,Sheet2!$A$1:G4727,7,0)</f>
        <v>R</v>
      </c>
      <c r="S1003" t="str">
        <f>IF(Table1[[#This Row],[Language]]="English","English","Other language")</f>
        <v>English</v>
      </c>
      <c r="T1003">
        <f>Table1[[#This Row],[Gross Revenue]]-Table1[[#This Row],[Budget]]</f>
        <v>-259458</v>
      </c>
      <c r="U1003" s="1">
        <f>(Table1[[#This Row],[Gross Revenue]]/Table1[[#This Row],[Budget]])-1</f>
        <v>-0.86485999999999996</v>
      </c>
      <c r="V1003" t="str">
        <f t="shared" si="30"/>
        <v>90-110 minutes</v>
      </c>
      <c r="W1003">
        <f>Table1[[#This Row],[Profit]]/Table1[[#This Row],[Budget]]</f>
        <v>-0.86485999999999996</v>
      </c>
      <c r="X1003" s="22" t="str">
        <f>IF(L1003="","",
IF(L1003&lt;Predictability!$B$1,"Low",
IF(L1003&lt;=Predictability!$B$2,"Mid","High")))</f>
        <v>Low</v>
      </c>
      <c r="Y1003" s="22">
        <f t="shared" si="31"/>
        <v>0</v>
      </c>
    </row>
    <row r="1004" spans="1:25" x14ac:dyDescent="0.2">
      <c r="A1004" t="s">
        <v>4606</v>
      </c>
      <c r="B1004" t="s">
        <v>1694</v>
      </c>
      <c r="C1004" t="s">
        <v>1695</v>
      </c>
      <c r="D1004">
        <v>353</v>
      </c>
      <c r="E1004">
        <v>773</v>
      </c>
      <c r="F1004">
        <v>10</v>
      </c>
      <c r="G1004">
        <v>92</v>
      </c>
      <c r="H1004">
        <v>6.2</v>
      </c>
      <c r="I1004">
        <v>1</v>
      </c>
      <c r="J1004">
        <v>167</v>
      </c>
      <c r="K1004">
        <v>610991</v>
      </c>
      <c r="L1004">
        <v>1000000</v>
      </c>
      <c r="M1004" s="2">
        <f>VLOOKUP(A1004,Sheet2!$A$1:G4728,2,0)</f>
        <v>36842</v>
      </c>
      <c r="N1004" t="str">
        <f>VLOOKUP(A1004,Sheet2!$A$1:G4728,3,0)</f>
        <v>Black and White</v>
      </c>
      <c r="O1004" t="str">
        <f>VLOOKUP(A1004,Sheet2!$A$1:G4728,4,0)</f>
        <v>Drama</v>
      </c>
      <c r="P1004" t="str">
        <f>VLOOKUP(A1004,Sheet2!$A$1:G4728,5,0)</f>
        <v>Hindi</v>
      </c>
      <c r="Q1004" t="str">
        <f>VLOOKUP(A1004,Sheet2!$A$1:G4728,6,0)</f>
        <v>India</v>
      </c>
      <c r="R1004">
        <f>VLOOKUP(A1004,Sheet2!$A$1:G4728,7,0)</f>
        <v>0</v>
      </c>
      <c r="S1004" t="str">
        <f>IF(Table1[[#This Row],[Language]]="English","English","Other language")</f>
        <v>Other language</v>
      </c>
      <c r="T1004">
        <f>Table1[[#This Row],[Gross Revenue]]-Table1[[#This Row],[Budget]]</f>
        <v>-389009</v>
      </c>
      <c r="U1004" s="1">
        <f>(Table1[[#This Row],[Gross Revenue]]/Table1[[#This Row],[Budget]])-1</f>
        <v>-0.38900900000000005</v>
      </c>
      <c r="V1004" t="str">
        <f t="shared" si="30"/>
        <v>&gt;150 minutes</v>
      </c>
      <c r="W1004">
        <f>Table1[[#This Row],[Profit]]/Table1[[#This Row],[Budget]]</f>
        <v>-0.38900899999999999</v>
      </c>
      <c r="X1004" s="22" t="str">
        <f>IF(L1004="","",
IF(L1004&lt;Predictability!$B$1,"Low",
IF(L1004&lt;=Predictability!$B$2,"Mid","High")))</f>
        <v>Low</v>
      </c>
      <c r="Y1004" s="22">
        <f t="shared" si="31"/>
        <v>0</v>
      </c>
    </row>
    <row r="1005" spans="1:25" x14ac:dyDescent="0.2">
      <c r="A1005" t="s">
        <v>5915</v>
      </c>
      <c r="B1005" t="s">
        <v>170</v>
      </c>
      <c r="C1005" t="s">
        <v>1356</v>
      </c>
      <c r="D1005">
        <v>23000</v>
      </c>
      <c r="E1005">
        <v>24468</v>
      </c>
      <c r="F1005">
        <v>16000</v>
      </c>
      <c r="G1005">
        <v>0</v>
      </c>
      <c r="H1005">
        <v>7.1</v>
      </c>
      <c r="I1005">
        <v>279</v>
      </c>
      <c r="J1005">
        <v>135</v>
      </c>
      <c r="K1005">
        <v>33574332</v>
      </c>
      <c r="L1005">
        <v>90000000</v>
      </c>
      <c r="M1005" s="2">
        <f>VLOOKUP(A1005,Sheet2!$A$1:G4729,2,0)</f>
        <v>38846</v>
      </c>
      <c r="N1005" t="str">
        <f>VLOOKUP(A1005,Sheet2!$A$1:G4729,3,0)</f>
        <v>Color</v>
      </c>
      <c r="O1005" t="str">
        <f>VLOOKUP(A1005,Sheet2!$A$1:G4729,4,0)</f>
        <v>Drama</v>
      </c>
      <c r="P1005" t="str">
        <f>VLOOKUP(A1005,Sheet2!$A$1:G4729,5,0)</f>
        <v>English</v>
      </c>
      <c r="Q1005" t="str">
        <f>VLOOKUP(A1005,Sheet2!$A$1:G4729,6,0)</f>
        <v>USA</v>
      </c>
      <c r="R1005" t="str">
        <f>VLOOKUP(A1005,Sheet2!$A$1:G4729,7,0)</f>
        <v>R</v>
      </c>
      <c r="S1005" t="str">
        <f>IF(Table1[[#This Row],[Language]]="English","English","Other language")</f>
        <v>English</v>
      </c>
      <c r="T1005">
        <f>Table1[[#This Row],[Gross Revenue]]-Table1[[#This Row],[Budget]]</f>
        <v>-56425668</v>
      </c>
      <c r="U1005" s="1">
        <f>(Table1[[#This Row],[Gross Revenue]]/Table1[[#This Row],[Budget]])-1</f>
        <v>-0.62695186666666669</v>
      </c>
      <c r="V1005" t="str">
        <f t="shared" si="30"/>
        <v>131-150 minutes</v>
      </c>
      <c r="W1005">
        <f>Table1[[#This Row],[Profit]]/Table1[[#This Row],[Budget]]</f>
        <v>-0.62695186666666669</v>
      </c>
      <c r="X1005" s="22" t="str">
        <f>IF(L1005="","",
IF(L1005&lt;Predictability!$B$1,"Low",
IF(L1005&lt;=Predictability!$B$2,"Mid","High")))</f>
        <v>High</v>
      </c>
      <c r="Y1005" s="22">
        <f t="shared" si="31"/>
        <v>0</v>
      </c>
    </row>
    <row r="1006" spans="1:25" x14ac:dyDescent="0.2">
      <c r="A1006" t="s">
        <v>6166</v>
      </c>
      <c r="B1006" t="s">
        <v>2782</v>
      </c>
      <c r="C1006" t="s">
        <v>2783</v>
      </c>
      <c r="D1006">
        <v>573</v>
      </c>
      <c r="E1006">
        <v>1098</v>
      </c>
      <c r="F1006">
        <v>28</v>
      </c>
      <c r="G1006">
        <v>0</v>
      </c>
      <c r="H1006">
        <v>7.3</v>
      </c>
      <c r="I1006">
        <v>80</v>
      </c>
      <c r="J1006">
        <v>45</v>
      </c>
      <c r="K1006">
        <v>145109</v>
      </c>
      <c r="L1006">
        <v>45000000</v>
      </c>
      <c r="M1006" s="2">
        <f>VLOOKUP(A1006,Sheet2!$A$1:G4730,2,0)</f>
        <v>39553</v>
      </c>
      <c r="N1006" t="str">
        <f>VLOOKUP(A1006,Sheet2!$A$1:G4730,3,0)</f>
        <v>Color</v>
      </c>
      <c r="O1006" t="str">
        <f>VLOOKUP(A1006,Sheet2!$A$1:G4730,4,0)</f>
        <v>Drama</v>
      </c>
      <c r="P1006" t="str">
        <f>VLOOKUP(A1006,Sheet2!$A$1:G4730,5,0)</f>
        <v>Danish</v>
      </c>
      <c r="Q1006" t="str">
        <f>VLOOKUP(A1006,Sheet2!$A$1:G4730,6,0)</f>
        <v>Denmark</v>
      </c>
      <c r="R1006" t="str">
        <f>VLOOKUP(A1006,Sheet2!$A$1:G4730,7,0)</f>
        <v>Not Rated</v>
      </c>
      <c r="S1006" t="str">
        <f>IF(Table1[[#This Row],[Language]]="English","English","Other language")</f>
        <v>Other language</v>
      </c>
      <c r="T1006">
        <f>Table1[[#This Row],[Gross Revenue]]-Table1[[#This Row],[Budget]]</f>
        <v>-44854891</v>
      </c>
      <c r="U1006" s="1">
        <f>(Table1[[#This Row],[Gross Revenue]]/Table1[[#This Row],[Budget]])-1</f>
        <v>-0.99677535555555552</v>
      </c>
      <c r="V1006" t="str">
        <f t="shared" si="30"/>
        <v>&lt;90 minutes</v>
      </c>
      <c r="W1006">
        <f>Table1[[#This Row],[Profit]]/Table1[[#This Row],[Budget]]</f>
        <v>-0.99677535555555552</v>
      </c>
      <c r="X1006" s="22" t="str">
        <f>IF(L1006="","",
IF(L1006&lt;Predictability!$B$1,"Low",
IF(L1006&lt;=Predictability!$B$2,"Mid","High")))</f>
        <v>Mid</v>
      </c>
      <c r="Y1006" s="22">
        <f t="shared" si="31"/>
        <v>0</v>
      </c>
    </row>
    <row r="1007" spans="1:25" x14ac:dyDescent="0.2">
      <c r="A1007" t="s">
        <v>5762</v>
      </c>
      <c r="B1007" t="s">
        <v>2518</v>
      </c>
      <c r="C1007" t="s">
        <v>2519</v>
      </c>
      <c r="D1007">
        <v>20</v>
      </c>
      <c r="E1007">
        <v>64</v>
      </c>
      <c r="F1007">
        <v>18</v>
      </c>
      <c r="G1007">
        <v>0</v>
      </c>
      <c r="H1007">
        <v>7</v>
      </c>
      <c r="I1007">
        <v>99</v>
      </c>
      <c r="J1007">
        <v>119</v>
      </c>
      <c r="K1007">
        <v>4234040</v>
      </c>
      <c r="L1007">
        <v>20000000</v>
      </c>
      <c r="M1007" s="2">
        <f>VLOOKUP(A1007,Sheet2!$A$1:G4731,2,0)</f>
        <v>39460</v>
      </c>
      <c r="N1007" t="str">
        <f>VLOOKUP(A1007,Sheet2!$A$1:G4731,3,0)</f>
        <v>Color</v>
      </c>
      <c r="O1007" t="str">
        <f>VLOOKUP(A1007,Sheet2!$A$1:G4731,4,0)</f>
        <v>Biography</v>
      </c>
      <c r="P1007" t="str">
        <f>VLOOKUP(A1007,Sheet2!$A$1:G4731,5,0)</f>
        <v>English</v>
      </c>
      <c r="Q1007" t="str">
        <f>VLOOKUP(A1007,Sheet2!$A$1:G4731,6,0)</f>
        <v>USA</v>
      </c>
      <c r="R1007" t="str">
        <f>VLOOKUP(A1007,Sheet2!$A$1:G4731,7,0)</f>
        <v>PG-13</v>
      </c>
      <c r="S1007" t="str">
        <f>IF(Table1[[#This Row],[Language]]="English","English","Other language")</f>
        <v>English</v>
      </c>
      <c r="T1007">
        <f>Table1[[#This Row],[Gross Revenue]]-Table1[[#This Row],[Budget]]</f>
        <v>-15765960</v>
      </c>
      <c r="U1007" s="1">
        <f>(Table1[[#This Row],[Gross Revenue]]/Table1[[#This Row],[Budget]])-1</f>
        <v>-0.78829799999999994</v>
      </c>
      <c r="V1007" t="str">
        <f t="shared" si="30"/>
        <v>111-130 minutes</v>
      </c>
      <c r="W1007">
        <f>Table1[[#This Row],[Profit]]/Table1[[#This Row],[Budget]]</f>
        <v>-0.78829800000000005</v>
      </c>
      <c r="X1007" s="22" t="str">
        <f>IF(L1007="","",
IF(L1007&lt;Predictability!$B$1,"Low",
IF(L1007&lt;=Predictability!$B$2,"Mid","High")))</f>
        <v>Mid</v>
      </c>
      <c r="Y1007" s="22">
        <f t="shared" si="31"/>
        <v>0</v>
      </c>
    </row>
    <row r="1008" spans="1:25" x14ac:dyDescent="0.2">
      <c r="A1008" t="s">
        <v>4549</v>
      </c>
      <c r="B1008" t="s">
        <v>1632</v>
      </c>
      <c r="C1008" t="s">
        <v>1342</v>
      </c>
      <c r="D1008">
        <v>225</v>
      </c>
      <c r="E1008">
        <v>791</v>
      </c>
      <c r="F1008">
        <v>213</v>
      </c>
      <c r="G1008">
        <v>0</v>
      </c>
      <c r="H1008">
        <v>6.1</v>
      </c>
      <c r="I1008">
        <v>51</v>
      </c>
      <c r="J1008">
        <v>95</v>
      </c>
      <c r="K1008">
        <v>94900000</v>
      </c>
      <c r="L1008">
        <v>4000000</v>
      </c>
      <c r="M1008" s="2">
        <f>VLOOKUP(A1008,Sheet2!$A$1:G4732,2,0)</f>
        <v>30317</v>
      </c>
      <c r="N1008" t="str">
        <f>VLOOKUP(A1008,Sheet2!$A$1:G4732,3,0)</f>
        <v>Color</v>
      </c>
      <c r="O1008" t="str">
        <f>VLOOKUP(A1008,Sheet2!$A$1:G4732,4,0)</f>
        <v>Drama</v>
      </c>
      <c r="P1008" t="str">
        <f>VLOOKUP(A1008,Sheet2!$A$1:G4732,5,0)</f>
        <v>English</v>
      </c>
      <c r="Q1008" t="str">
        <f>VLOOKUP(A1008,Sheet2!$A$1:G4732,6,0)</f>
        <v>USA</v>
      </c>
      <c r="R1008" t="str">
        <f>VLOOKUP(A1008,Sheet2!$A$1:G4732,7,0)</f>
        <v>R</v>
      </c>
      <c r="S1008" t="str">
        <f>IF(Table1[[#This Row],[Language]]="English","English","Other language")</f>
        <v>English</v>
      </c>
      <c r="T1008">
        <f>Table1[[#This Row],[Gross Revenue]]-Table1[[#This Row],[Budget]]</f>
        <v>90900000</v>
      </c>
      <c r="U1008" s="1">
        <f>(Table1[[#This Row],[Gross Revenue]]/Table1[[#This Row],[Budget]])-1</f>
        <v>22.725000000000001</v>
      </c>
      <c r="V1008" t="str">
        <f t="shared" si="30"/>
        <v>90-110 minutes</v>
      </c>
      <c r="W1008">
        <f>Table1[[#This Row],[Profit]]/Table1[[#This Row],[Budget]]</f>
        <v>22.725000000000001</v>
      </c>
      <c r="X1008" s="22" t="str">
        <f>IF(L1008="","",
IF(L1008&lt;Predictability!$B$1,"Low",
IF(L1008&lt;=Predictability!$B$2,"Mid","High")))</f>
        <v>Low</v>
      </c>
      <c r="Y1008" s="22">
        <f t="shared" si="31"/>
        <v>1</v>
      </c>
    </row>
    <row r="1009" spans="1:25" x14ac:dyDescent="0.2">
      <c r="A1009" t="s">
        <v>5263</v>
      </c>
      <c r="B1009" t="s">
        <v>433</v>
      </c>
      <c r="C1009" t="s">
        <v>143</v>
      </c>
      <c r="D1009">
        <v>8000</v>
      </c>
      <c r="E1009">
        <v>10493</v>
      </c>
      <c r="F1009">
        <v>541</v>
      </c>
      <c r="G1009">
        <v>0</v>
      </c>
      <c r="H1009">
        <v>6.6</v>
      </c>
      <c r="I1009">
        <v>49</v>
      </c>
      <c r="J1009">
        <v>115</v>
      </c>
      <c r="K1009">
        <v>61490000</v>
      </c>
      <c r="L1009">
        <v>26000000</v>
      </c>
      <c r="M1009" s="2">
        <f>VLOOKUP(A1009,Sheet2!$A$1:G4733,2,0)</f>
        <v>33222</v>
      </c>
      <c r="N1009" t="str">
        <f>VLOOKUP(A1009,Sheet2!$A$1:G4733,3,0)</f>
        <v>Color</v>
      </c>
      <c r="O1009" t="str">
        <f>VLOOKUP(A1009,Sheet2!$A$1:G4733,4,0)</f>
        <v>Drama</v>
      </c>
      <c r="P1009" t="str">
        <f>VLOOKUP(A1009,Sheet2!$A$1:G4733,5,0)</f>
        <v>English</v>
      </c>
      <c r="Q1009" t="str">
        <f>VLOOKUP(A1009,Sheet2!$A$1:G4733,6,0)</f>
        <v>USA</v>
      </c>
      <c r="R1009" t="str">
        <f>VLOOKUP(A1009,Sheet2!$A$1:G4733,7,0)</f>
        <v>R</v>
      </c>
      <c r="S1009" t="str">
        <f>IF(Table1[[#This Row],[Language]]="English","English","Other language")</f>
        <v>English</v>
      </c>
      <c r="T1009">
        <f>Table1[[#This Row],[Gross Revenue]]-Table1[[#This Row],[Budget]]</f>
        <v>35490000</v>
      </c>
      <c r="U1009" s="1">
        <f>(Table1[[#This Row],[Gross Revenue]]/Table1[[#This Row],[Budget]])-1</f>
        <v>1.3650000000000002</v>
      </c>
      <c r="V1009" t="str">
        <f t="shared" si="30"/>
        <v>111-130 minutes</v>
      </c>
      <c r="W1009">
        <f>Table1[[#This Row],[Profit]]/Table1[[#This Row],[Budget]]</f>
        <v>1.365</v>
      </c>
      <c r="X1009" s="22" t="str">
        <f>IF(L1009="","",
IF(L1009&lt;Predictability!$B$1,"Low",
IF(L1009&lt;=Predictability!$B$2,"Mid","High")))</f>
        <v>Mid</v>
      </c>
      <c r="Y1009" s="22">
        <f t="shared" si="31"/>
        <v>1</v>
      </c>
    </row>
    <row r="1010" spans="1:25" x14ac:dyDescent="0.2">
      <c r="A1010" t="s">
        <v>4856</v>
      </c>
      <c r="B1010" t="s">
        <v>211</v>
      </c>
      <c r="C1010" t="s">
        <v>143</v>
      </c>
      <c r="D1010">
        <v>22000</v>
      </c>
      <c r="E1010">
        <v>46022</v>
      </c>
      <c r="F1010">
        <v>541</v>
      </c>
      <c r="G1010">
        <v>0</v>
      </c>
      <c r="H1010">
        <v>6.4</v>
      </c>
      <c r="I1010">
        <v>78</v>
      </c>
      <c r="J1010">
        <v>112</v>
      </c>
      <c r="K1010">
        <v>4485485</v>
      </c>
      <c r="L1010">
        <v>15000000</v>
      </c>
      <c r="M1010" s="2">
        <f>VLOOKUP(A1010,Sheet2!$A$1:G4734,2,0)</f>
        <v>36224</v>
      </c>
      <c r="N1010" t="str">
        <f>VLOOKUP(A1010,Sheet2!$A$1:G4734,3,0)</f>
        <v>Color</v>
      </c>
      <c r="O1010" t="str">
        <f>VLOOKUP(A1010,Sheet2!$A$1:G4734,4,0)</f>
        <v>Comedy</v>
      </c>
      <c r="P1010" t="str">
        <f>VLOOKUP(A1010,Sheet2!$A$1:G4734,5,0)</f>
        <v>English</v>
      </c>
      <c r="Q1010" t="str">
        <f>VLOOKUP(A1010,Sheet2!$A$1:G4734,6,0)</f>
        <v>USA</v>
      </c>
      <c r="R1010" t="str">
        <f>VLOOKUP(A1010,Sheet2!$A$1:G4734,7,0)</f>
        <v>R</v>
      </c>
      <c r="S1010" t="str">
        <f>IF(Table1[[#This Row],[Language]]="English","English","Other language")</f>
        <v>English</v>
      </c>
      <c r="T1010">
        <f>Table1[[#This Row],[Gross Revenue]]-Table1[[#This Row],[Budget]]</f>
        <v>-10514515</v>
      </c>
      <c r="U1010" s="1">
        <f>(Table1[[#This Row],[Gross Revenue]]/Table1[[#This Row],[Budget]])-1</f>
        <v>-0.70096766666666666</v>
      </c>
      <c r="V1010" t="str">
        <f t="shared" si="30"/>
        <v>111-130 minutes</v>
      </c>
      <c r="W1010">
        <f>Table1[[#This Row],[Profit]]/Table1[[#This Row],[Budget]]</f>
        <v>-0.70096766666666666</v>
      </c>
      <c r="X1010" s="22" t="str">
        <f>IF(L1010="","",
IF(L1010&lt;Predictability!$B$1,"Low",
IF(L1010&lt;=Predictability!$B$2,"Mid","High")))</f>
        <v>Mid</v>
      </c>
      <c r="Y1010" s="22">
        <f t="shared" si="31"/>
        <v>0</v>
      </c>
    </row>
    <row r="1011" spans="1:25" x14ac:dyDescent="0.2">
      <c r="A1011" t="s">
        <v>3738</v>
      </c>
      <c r="B1011" t="s">
        <v>798</v>
      </c>
      <c r="C1011" t="s">
        <v>799</v>
      </c>
      <c r="D1011">
        <v>4000</v>
      </c>
      <c r="E1011">
        <v>6152</v>
      </c>
      <c r="F1011">
        <v>114</v>
      </c>
      <c r="G1011">
        <v>204</v>
      </c>
      <c r="H1011">
        <v>5.3</v>
      </c>
      <c r="I1011">
        <v>36</v>
      </c>
      <c r="J1011">
        <v>105</v>
      </c>
      <c r="K1011">
        <v>17100000</v>
      </c>
      <c r="L1011">
        <v>25000000</v>
      </c>
      <c r="M1011" s="2">
        <f>VLOOKUP(A1011,Sheet2!$A$1:G4735,2,0)</f>
        <v>35133</v>
      </c>
      <c r="N1011" t="str">
        <f>VLOOKUP(A1011,Sheet2!$A$1:G4735,3,0)</f>
        <v>Color</v>
      </c>
      <c r="O1011" t="str">
        <f>VLOOKUP(A1011,Sheet2!$A$1:G4735,4,0)</f>
        <v>Action</v>
      </c>
      <c r="P1011" t="str">
        <f>VLOOKUP(A1011,Sheet2!$A$1:G4735,5,0)</f>
        <v>English</v>
      </c>
      <c r="Q1011" t="str">
        <f>VLOOKUP(A1011,Sheet2!$A$1:G4735,6,0)</f>
        <v>USA</v>
      </c>
      <c r="R1011" t="str">
        <f>VLOOKUP(A1011,Sheet2!$A$1:G4735,7,0)</f>
        <v>R</v>
      </c>
      <c r="S1011" t="str">
        <f>IF(Table1[[#This Row],[Language]]="English","English","Other language")</f>
        <v>English</v>
      </c>
      <c r="T1011">
        <f>Table1[[#This Row],[Gross Revenue]]-Table1[[#This Row],[Budget]]</f>
        <v>-7900000</v>
      </c>
      <c r="U1011" s="1">
        <f>(Table1[[#This Row],[Gross Revenue]]/Table1[[#This Row],[Budget]])-1</f>
        <v>-0.31599999999999995</v>
      </c>
      <c r="V1011" t="str">
        <f t="shared" si="30"/>
        <v>90-110 minutes</v>
      </c>
      <c r="W1011">
        <f>Table1[[#This Row],[Profit]]/Table1[[#This Row],[Budget]]</f>
        <v>-0.316</v>
      </c>
      <c r="X1011" s="22" t="str">
        <f>IF(L1011="","",
IF(L1011&lt;Predictability!$B$1,"Low",
IF(L1011&lt;=Predictability!$B$2,"Mid","High")))</f>
        <v>Mid</v>
      </c>
      <c r="Y1011" s="22">
        <f t="shared" si="31"/>
        <v>0</v>
      </c>
    </row>
    <row r="1012" spans="1:25" x14ac:dyDescent="0.2">
      <c r="A1012" t="s">
        <v>4648</v>
      </c>
      <c r="B1012" t="s">
        <v>1727</v>
      </c>
      <c r="C1012" t="s">
        <v>1728</v>
      </c>
      <c r="D1012">
        <v>1000</v>
      </c>
      <c r="E1012">
        <v>3845</v>
      </c>
      <c r="F1012">
        <v>15</v>
      </c>
      <c r="G1012">
        <v>1000</v>
      </c>
      <c r="H1012">
        <v>6.2</v>
      </c>
      <c r="I1012">
        <v>46</v>
      </c>
      <c r="J1012">
        <v>95</v>
      </c>
      <c r="K1012">
        <v>20998709</v>
      </c>
      <c r="L1012">
        <v>15000000</v>
      </c>
      <c r="M1012" s="2">
        <f>VLOOKUP(A1012,Sheet2!$A$1:G4736,2,0)</f>
        <v>39022</v>
      </c>
      <c r="N1012" t="str">
        <f>VLOOKUP(A1012,Sheet2!$A$1:G4736,3,0)</f>
        <v>Color</v>
      </c>
      <c r="O1012" t="str">
        <f>VLOOKUP(A1012,Sheet2!$A$1:G4736,4,0)</f>
        <v>Adventure</v>
      </c>
      <c r="P1012" t="str">
        <f>VLOOKUP(A1012,Sheet2!$A$1:G4736,5,0)</f>
        <v>English</v>
      </c>
      <c r="Q1012" t="str">
        <f>VLOOKUP(A1012,Sheet2!$A$1:G4736,6,0)</f>
        <v>USA</v>
      </c>
      <c r="R1012" t="str">
        <f>VLOOKUP(A1012,Sheet2!$A$1:G4736,7,0)</f>
        <v>PG</v>
      </c>
      <c r="S1012" t="str">
        <f>IF(Table1[[#This Row],[Language]]="English","English","Other language")</f>
        <v>English</v>
      </c>
      <c r="T1012">
        <f>Table1[[#This Row],[Gross Revenue]]-Table1[[#This Row],[Budget]]</f>
        <v>5998709</v>
      </c>
      <c r="U1012" s="1">
        <f>(Table1[[#This Row],[Gross Revenue]]/Table1[[#This Row],[Budget]])-1</f>
        <v>0.39991393333333325</v>
      </c>
      <c r="V1012" t="str">
        <f t="shared" si="30"/>
        <v>90-110 minutes</v>
      </c>
      <c r="W1012">
        <f>Table1[[#This Row],[Profit]]/Table1[[#This Row],[Budget]]</f>
        <v>0.39991393333333336</v>
      </c>
      <c r="X1012" s="22" t="str">
        <f>IF(L1012="","",
IF(L1012&lt;Predictability!$B$1,"Low",
IF(L1012&lt;=Predictability!$B$2,"Mid","High")))</f>
        <v>Mid</v>
      </c>
      <c r="Y1012" s="22">
        <f t="shared" si="31"/>
        <v>0</v>
      </c>
    </row>
    <row r="1013" spans="1:25" x14ac:dyDescent="0.2">
      <c r="A1013" t="s">
        <v>6269</v>
      </c>
      <c r="B1013" t="s">
        <v>968</v>
      </c>
      <c r="C1013" t="s">
        <v>1808</v>
      </c>
      <c r="D1013">
        <v>18000</v>
      </c>
      <c r="E1013">
        <v>20952</v>
      </c>
      <c r="F1013">
        <v>0</v>
      </c>
      <c r="G1013">
        <v>64000</v>
      </c>
      <c r="H1013">
        <v>7.3</v>
      </c>
      <c r="I1013">
        <v>449</v>
      </c>
      <c r="J1013">
        <v>138</v>
      </c>
      <c r="K1013">
        <v>93749203</v>
      </c>
      <c r="L1013">
        <v>31000000</v>
      </c>
      <c r="M1013" s="2">
        <f>VLOOKUP(A1013,Sheet2!$A$1:G4737,2,0)</f>
        <v>41104</v>
      </c>
      <c r="N1013" t="str">
        <f>VLOOKUP(A1013,Sheet2!$A$1:G4737,3,0)</f>
        <v>Color</v>
      </c>
      <c r="O1013" t="str">
        <f>VLOOKUP(A1013,Sheet2!$A$1:G4737,4,0)</f>
        <v>Drama</v>
      </c>
      <c r="P1013" t="str">
        <f>VLOOKUP(A1013,Sheet2!$A$1:G4737,5,0)</f>
        <v>English</v>
      </c>
      <c r="Q1013" t="str">
        <f>VLOOKUP(A1013,Sheet2!$A$1:G4737,6,0)</f>
        <v>USA</v>
      </c>
      <c r="R1013" t="str">
        <f>VLOOKUP(A1013,Sheet2!$A$1:G4737,7,0)</f>
        <v>R</v>
      </c>
      <c r="S1013" t="str">
        <f>IF(Table1[[#This Row],[Language]]="English","English","Other language")</f>
        <v>English</v>
      </c>
      <c r="T1013">
        <f>Table1[[#This Row],[Gross Revenue]]-Table1[[#This Row],[Budget]]</f>
        <v>62749203</v>
      </c>
      <c r="U1013" s="1">
        <f>(Table1[[#This Row],[Gross Revenue]]/Table1[[#This Row],[Budget]])-1</f>
        <v>2.0241678387096775</v>
      </c>
      <c r="V1013" t="str">
        <f t="shared" si="30"/>
        <v>131-150 minutes</v>
      </c>
      <c r="W1013">
        <f>Table1[[#This Row],[Profit]]/Table1[[#This Row],[Budget]]</f>
        <v>2.0241678387096775</v>
      </c>
      <c r="X1013" s="22" t="str">
        <f>IF(L1013="","",
IF(L1013&lt;Predictability!$B$1,"Low",
IF(L1013&lt;=Predictability!$B$2,"Mid","High")))</f>
        <v>Mid</v>
      </c>
      <c r="Y1013" s="22">
        <f t="shared" si="31"/>
        <v>1</v>
      </c>
    </row>
    <row r="1014" spans="1:25" x14ac:dyDescent="0.2">
      <c r="A1014" t="s">
        <v>4034</v>
      </c>
      <c r="B1014" t="s">
        <v>1148</v>
      </c>
      <c r="C1014" t="s">
        <v>1149</v>
      </c>
      <c r="D1014">
        <v>605</v>
      </c>
      <c r="E1014">
        <v>1290</v>
      </c>
      <c r="F1014">
        <v>468</v>
      </c>
      <c r="G1014">
        <v>452</v>
      </c>
      <c r="H1014">
        <v>5.7</v>
      </c>
      <c r="I1014">
        <v>13</v>
      </c>
      <c r="J1014">
        <v>115</v>
      </c>
      <c r="K1014">
        <v>14587732</v>
      </c>
      <c r="L1014">
        <v>35000000</v>
      </c>
      <c r="M1014" s="2">
        <f>VLOOKUP(A1014,Sheet2!$A$1:G4738,2,0)</f>
        <v>33507</v>
      </c>
      <c r="N1014" t="str">
        <f>VLOOKUP(A1014,Sheet2!$A$1:G4738,3,0)</f>
        <v>Color</v>
      </c>
      <c r="O1014" t="str">
        <f>VLOOKUP(A1014,Sheet2!$A$1:G4738,4,0)</f>
        <v>Action</v>
      </c>
      <c r="P1014" t="str">
        <f>VLOOKUP(A1014,Sheet2!$A$1:G4738,5,0)</f>
        <v>English</v>
      </c>
      <c r="Q1014" t="str">
        <f>VLOOKUP(A1014,Sheet2!$A$1:G4738,6,0)</f>
        <v>USA</v>
      </c>
      <c r="R1014" t="str">
        <f>VLOOKUP(A1014,Sheet2!$A$1:G4738,7,0)</f>
        <v>PG-13</v>
      </c>
      <c r="S1014" t="str">
        <f>IF(Table1[[#This Row],[Language]]="English","English","Other language")</f>
        <v>English</v>
      </c>
      <c r="T1014">
        <f>Table1[[#This Row],[Gross Revenue]]-Table1[[#This Row],[Budget]]</f>
        <v>-20412268</v>
      </c>
      <c r="U1014" s="1">
        <f>(Table1[[#This Row],[Gross Revenue]]/Table1[[#This Row],[Budget]])-1</f>
        <v>-0.58320765714285716</v>
      </c>
      <c r="V1014" t="str">
        <f t="shared" si="30"/>
        <v>111-130 minutes</v>
      </c>
      <c r="W1014">
        <f>Table1[[#This Row],[Profit]]/Table1[[#This Row],[Budget]]</f>
        <v>-0.58320765714285716</v>
      </c>
      <c r="X1014" s="22" t="str">
        <f>IF(L1014="","",
IF(L1014&lt;Predictability!$B$1,"Low",
IF(L1014&lt;=Predictability!$B$2,"Mid","High")))</f>
        <v>Mid</v>
      </c>
      <c r="Y1014" s="22">
        <f t="shared" si="31"/>
        <v>0</v>
      </c>
    </row>
    <row r="1015" spans="1:25" x14ac:dyDescent="0.2">
      <c r="A1015" t="s">
        <v>4451</v>
      </c>
      <c r="B1015" t="s">
        <v>730</v>
      </c>
      <c r="C1015" t="s">
        <v>802</v>
      </c>
      <c r="D1015">
        <v>2000</v>
      </c>
      <c r="E1015">
        <v>4397</v>
      </c>
      <c r="F1015">
        <v>212</v>
      </c>
      <c r="G1015">
        <v>1000</v>
      </c>
      <c r="H1015">
        <v>6.1</v>
      </c>
      <c r="I1015">
        <v>114</v>
      </c>
      <c r="J1015">
        <v>113</v>
      </c>
      <c r="K1015">
        <v>21009180</v>
      </c>
      <c r="L1015">
        <v>45000000</v>
      </c>
      <c r="M1015" s="2">
        <f>VLOOKUP(A1015,Sheet2!$A$1:G4739,2,0)</f>
        <v>37991</v>
      </c>
      <c r="N1015" t="str">
        <f>VLOOKUP(A1015,Sheet2!$A$1:G4739,3,0)</f>
        <v>Color</v>
      </c>
      <c r="O1015" t="str">
        <f>VLOOKUP(A1015,Sheet2!$A$1:G4739,4,0)</f>
        <v>Action</v>
      </c>
      <c r="P1015" t="str">
        <f>VLOOKUP(A1015,Sheet2!$A$1:G4739,5,0)</f>
        <v>English</v>
      </c>
      <c r="Q1015" t="str">
        <f>VLOOKUP(A1015,Sheet2!$A$1:G4739,6,0)</f>
        <v>USA</v>
      </c>
      <c r="R1015" t="str">
        <f>VLOOKUP(A1015,Sheet2!$A$1:G4739,7,0)</f>
        <v>PG-13</v>
      </c>
      <c r="S1015" t="str">
        <f>IF(Table1[[#This Row],[Language]]="English","English","Other language")</f>
        <v>English</v>
      </c>
      <c r="T1015">
        <f>Table1[[#This Row],[Gross Revenue]]-Table1[[#This Row],[Budget]]</f>
        <v>-23990820</v>
      </c>
      <c r="U1015" s="1">
        <f>(Table1[[#This Row],[Gross Revenue]]/Table1[[#This Row],[Budget]])-1</f>
        <v>-0.53312933333333334</v>
      </c>
      <c r="V1015" t="str">
        <f t="shared" si="30"/>
        <v>111-130 minutes</v>
      </c>
      <c r="W1015">
        <f>Table1[[#This Row],[Profit]]/Table1[[#This Row],[Budget]]</f>
        <v>-0.53312933333333334</v>
      </c>
      <c r="X1015" s="22" t="str">
        <f>IF(L1015="","",
IF(L1015&lt;Predictability!$B$1,"Low",
IF(L1015&lt;=Predictability!$B$2,"Mid","High")))</f>
        <v>Mid</v>
      </c>
      <c r="Y1015" s="22">
        <f t="shared" si="31"/>
        <v>0</v>
      </c>
    </row>
    <row r="1016" spans="1:25" x14ac:dyDescent="0.2">
      <c r="A1016" t="s">
        <v>4654</v>
      </c>
      <c r="B1016" t="s">
        <v>594</v>
      </c>
      <c r="C1016" t="s">
        <v>1027</v>
      </c>
      <c r="D1016">
        <v>931</v>
      </c>
      <c r="E1016">
        <v>2287</v>
      </c>
      <c r="F1016">
        <v>124</v>
      </c>
      <c r="G1016">
        <v>0</v>
      </c>
      <c r="H1016">
        <v>6.2</v>
      </c>
      <c r="I1016">
        <v>231</v>
      </c>
      <c r="J1016">
        <v>98</v>
      </c>
      <c r="K1016">
        <v>89706988</v>
      </c>
      <c r="L1016">
        <v>55000000</v>
      </c>
      <c r="M1016" s="2">
        <f>VLOOKUP(A1016,Sheet2!$A$1:G4740,2,0)</f>
        <v>38519</v>
      </c>
      <c r="N1016" t="str">
        <f>VLOOKUP(A1016,Sheet2!$A$1:G4740,3,0)</f>
        <v>Color</v>
      </c>
      <c r="O1016" t="str">
        <f>VLOOKUP(A1016,Sheet2!$A$1:G4740,4,0)</f>
        <v>Drama</v>
      </c>
      <c r="P1016" t="str">
        <f>VLOOKUP(A1016,Sheet2!$A$1:G4740,5,0)</f>
        <v>English</v>
      </c>
      <c r="Q1016" t="str">
        <f>VLOOKUP(A1016,Sheet2!$A$1:G4740,6,0)</f>
        <v>USA</v>
      </c>
      <c r="R1016" t="str">
        <f>VLOOKUP(A1016,Sheet2!$A$1:G4740,7,0)</f>
        <v>PG-13</v>
      </c>
      <c r="S1016" t="str">
        <f>IF(Table1[[#This Row],[Language]]="English","English","Other language")</f>
        <v>English</v>
      </c>
      <c r="T1016">
        <f>Table1[[#This Row],[Gross Revenue]]-Table1[[#This Row],[Budget]]</f>
        <v>34706988</v>
      </c>
      <c r="U1016" s="1">
        <f>(Table1[[#This Row],[Gross Revenue]]/Table1[[#This Row],[Budget]])-1</f>
        <v>0.63103614545454545</v>
      </c>
      <c r="V1016" t="str">
        <f t="shared" si="30"/>
        <v>90-110 minutes</v>
      </c>
      <c r="W1016">
        <f>Table1[[#This Row],[Profit]]/Table1[[#This Row],[Budget]]</f>
        <v>0.63103614545454545</v>
      </c>
      <c r="X1016" s="22" t="str">
        <f>IF(L1016="","",
IF(L1016&lt;Predictability!$B$1,"Low",
IF(L1016&lt;=Predictability!$B$2,"Mid","High")))</f>
        <v>High</v>
      </c>
      <c r="Y1016" s="22">
        <f t="shared" si="31"/>
        <v>1</v>
      </c>
    </row>
    <row r="1017" spans="1:25" x14ac:dyDescent="0.2">
      <c r="A1017" t="s">
        <v>6607</v>
      </c>
      <c r="B1017" t="s">
        <v>592</v>
      </c>
      <c r="C1017" t="s">
        <v>1044</v>
      </c>
      <c r="D1017">
        <v>1000</v>
      </c>
      <c r="E1017">
        <v>4377</v>
      </c>
      <c r="F1017">
        <v>0</v>
      </c>
      <c r="G1017">
        <v>14000</v>
      </c>
      <c r="H1017">
        <v>7.7</v>
      </c>
      <c r="I1017">
        <v>87</v>
      </c>
      <c r="J1017">
        <v>90</v>
      </c>
      <c r="K1017">
        <v>1752214</v>
      </c>
      <c r="L1017">
        <v>14000000</v>
      </c>
      <c r="M1017" s="2">
        <f>VLOOKUP(A1017,Sheet2!$A$1:G4741,2,0)</f>
        <v>40266</v>
      </c>
      <c r="N1017" t="str">
        <f>VLOOKUP(A1017,Sheet2!$A$1:G4741,3,0)</f>
        <v>Color</v>
      </c>
      <c r="O1017" t="str">
        <f>VLOOKUP(A1017,Sheet2!$A$1:G4741,4,0)</f>
        <v>Comedy</v>
      </c>
      <c r="P1017" t="str">
        <f>VLOOKUP(A1017,Sheet2!$A$1:G4741,5,0)</f>
        <v>English</v>
      </c>
      <c r="Q1017" t="str">
        <f>VLOOKUP(A1017,Sheet2!$A$1:G4741,6,0)</f>
        <v>USA</v>
      </c>
      <c r="R1017" t="str">
        <f>VLOOKUP(A1017,Sheet2!$A$1:G4741,7,0)</f>
        <v>PG</v>
      </c>
      <c r="S1017" t="str">
        <f>IF(Table1[[#This Row],[Language]]="English","English","Other language")</f>
        <v>English</v>
      </c>
      <c r="T1017">
        <f>Table1[[#This Row],[Gross Revenue]]-Table1[[#This Row],[Budget]]</f>
        <v>-12247786</v>
      </c>
      <c r="U1017" s="1">
        <f>(Table1[[#This Row],[Gross Revenue]]/Table1[[#This Row],[Budget]])-1</f>
        <v>-0.87484185714285712</v>
      </c>
      <c r="V1017" t="str">
        <f t="shared" si="30"/>
        <v>90-110 minutes</v>
      </c>
      <c r="W1017">
        <f>Table1[[#This Row],[Profit]]/Table1[[#This Row],[Budget]]</f>
        <v>-0.87484185714285712</v>
      </c>
      <c r="X1017" s="22" t="str">
        <f>IF(L1017="","",
IF(L1017&lt;Predictability!$B$1,"Low",
IF(L1017&lt;=Predictability!$B$2,"Mid","High")))</f>
        <v>Mid</v>
      </c>
      <c r="Y1017" s="22">
        <f t="shared" si="31"/>
        <v>0</v>
      </c>
    </row>
    <row r="1018" spans="1:25" x14ac:dyDescent="0.2">
      <c r="A1018" t="s">
        <v>3675</v>
      </c>
      <c r="B1018" t="s">
        <v>713</v>
      </c>
      <c r="C1018" t="s">
        <v>714</v>
      </c>
      <c r="D1018">
        <v>442</v>
      </c>
      <c r="E1018">
        <v>616</v>
      </c>
      <c r="F1018">
        <v>0</v>
      </c>
      <c r="G1018">
        <v>504</v>
      </c>
      <c r="H1018">
        <v>5.2</v>
      </c>
      <c r="I1018">
        <v>23</v>
      </c>
      <c r="J1018">
        <v>95</v>
      </c>
      <c r="K1018">
        <v>20047715</v>
      </c>
      <c r="L1018">
        <v>25530000</v>
      </c>
      <c r="M1018" s="2">
        <f>VLOOKUP(A1018,Sheet2!$A$1:G4742,2,0)</f>
        <v>35104</v>
      </c>
      <c r="N1018" t="str">
        <f>VLOOKUP(A1018,Sheet2!$A$1:G4742,3,0)</f>
        <v>Color</v>
      </c>
      <c r="O1018" t="str">
        <f>VLOOKUP(A1018,Sheet2!$A$1:G4742,4,0)</f>
        <v>Adventure</v>
      </c>
      <c r="P1018" t="str">
        <f>VLOOKUP(A1018,Sheet2!$A$1:G4742,5,0)</f>
        <v>English</v>
      </c>
      <c r="Q1018" t="str">
        <f>VLOOKUP(A1018,Sheet2!$A$1:G4742,6,0)</f>
        <v>USA</v>
      </c>
      <c r="R1018" t="str">
        <f>VLOOKUP(A1018,Sheet2!$A$1:G4742,7,0)</f>
        <v>PG</v>
      </c>
      <c r="S1018" t="str">
        <f>IF(Table1[[#This Row],[Language]]="English","English","Other language")</f>
        <v>English</v>
      </c>
      <c r="T1018">
        <f>Table1[[#This Row],[Gross Revenue]]-Table1[[#This Row],[Budget]]</f>
        <v>-5482285</v>
      </c>
      <c r="U1018" s="1">
        <f>(Table1[[#This Row],[Gross Revenue]]/Table1[[#This Row],[Budget]])-1</f>
        <v>-0.21473893458676063</v>
      </c>
      <c r="V1018" t="str">
        <f t="shared" si="30"/>
        <v>90-110 minutes</v>
      </c>
      <c r="W1018">
        <f>Table1[[#This Row],[Profit]]/Table1[[#This Row],[Budget]]</f>
        <v>-0.21473893458676066</v>
      </c>
      <c r="X1018" s="22" t="str">
        <f>IF(L1018="","",
IF(L1018&lt;Predictability!$B$1,"Low",
IF(L1018&lt;=Predictability!$B$2,"Mid","High")))</f>
        <v>Mid</v>
      </c>
      <c r="Y1018" s="22">
        <f t="shared" si="31"/>
        <v>0</v>
      </c>
    </row>
    <row r="1019" spans="1:25" x14ac:dyDescent="0.2">
      <c r="A1019" t="s">
        <v>5563</v>
      </c>
      <c r="B1019" t="s">
        <v>2382</v>
      </c>
      <c r="C1019" t="s">
        <v>494</v>
      </c>
      <c r="D1019">
        <v>718</v>
      </c>
      <c r="E1019">
        <v>2240</v>
      </c>
      <c r="F1019">
        <v>737</v>
      </c>
      <c r="G1019">
        <v>824</v>
      </c>
      <c r="H1019">
        <v>6.8</v>
      </c>
      <c r="I1019">
        <v>50</v>
      </c>
      <c r="J1019">
        <v>92</v>
      </c>
      <c r="K1019">
        <v>14891000</v>
      </c>
      <c r="L1019">
        <v>7000000</v>
      </c>
      <c r="M1019" s="2">
        <f>VLOOKUP(A1019,Sheet2!$A$1:G4743,2,0)</f>
        <v>35320</v>
      </c>
      <c r="N1019" t="str">
        <f>VLOOKUP(A1019,Sheet2!$A$1:G4743,3,0)</f>
        <v>Color</v>
      </c>
      <c r="O1019" t="str">
        <f>VLOOKUP(A1019,Sheet2!$A$1:G4743,4,0)</f>
        <v>Comedy</v>
      </c>
      <c r="P1019" t="str">
        <f>VLOOKUP(A1019,Sheet2!$A$1:G4743,5,0)</f>
        <v>English</v>
      </c>
      <c r="Q1019" t="str">
        <f>VLOOKUP(A1019,Sheet2!$A$1:G4743,6,0)</f>
        <v>USA</v>
      </c>
      <c r="R1019" t="str">
        <f>VLOOKUP(A1019,Sheet2!$A$1:G4743,7,0)</f>
        <v>R</v>
      </c>
      <c r="S1019" t="str">
        <f>IF(Table1[[#This Row],[Language]]="English","English","Other language")</f>
        <v>English</v>
      </c>
      <c r="T1019">
        <f>Table1[[#This Row],[Gross Revenue]]-Table1[[#This Row],[Budget]]</f>
        <v>7891000</v>
      </c>
      <c r="U1019" s="1">
        <f>(Table1[[#This Row],[Gross Revenue]]/Table1[[#This Row],[Budget]])-1</f>
        <v>1.1272857142857142</v>
      </c>
      <c r="V1019" t="str">
        <f t="shared" si="30"/>
        <v>90-110 minutes</v>
      </c>
      <c r="W1019">
        <f>Table1[[#This Row],[Profit]]/Table1[[#This Row],[Budget]]</f>
        <v>1.1272857142857142</v>
      </c>
      <c r="X1019" s="22" t="str">
        <f>IF(L1019="","",
IF(L1019&lt;Predictability!$B$1,"Low",
IF(L1019&lt;=Predictability!$B$2,"Mid","High")))</f>
        <v>Low</v>
      </c>
      <c r="Y1019" s="22">
        <f t="shared" si="31"/>
        <v>1</v>
      </c>
    </row>
    <row r="1020" spans="1:25" x14ac:dyDescent="0.2">
      <c r="A1020" t="s">
        <v>3683</v>
      </c>
      <c r="B1020" t="s">
        <v>725</v>
      </c>
      <c r="C1020" t="s">
        <v>339</v>
      </c>
      <c r="D1020">
        <v>49000</v>
      </c>
      <c r="E1020">
        <v>50005</v>
      </c>
      <c r="F1020">
        <v>10</v>
      </c>
      <c r="G1020">
        <v>0</v>
      </c>
      <c r="H1020">
        <v>5.2</v>
      </c>
      <c r="I1020">
        <v>53</v>
      </c>
      <c r="J1020">
        <v>90</v>
      </c>
      <c r="K1020">
        <v>92969824</v>
      </c>
      <c r="L1020">
        <v>80000000</v>
      </c>
      <c r="M1020" s="2">
        <f>VLOOKUP(A1020,Sheet2!$A$1:G4744,2,0)</f>
        <v>35744</v>
      </c>
      <c r="N1020" t="str">
        <f>VLOOKUP(A1020,Sheet2!$A$1:G4744,3,0)</f>
        <v>Color</v>
      </c>
      <c r="O1020" t="str">
        <f>VLOOKUP(A1020,Sheet2!$A$1:G4744,4,0)</f>
        <v>Comedy</v>
      </c>
      <c r="P1020" t="str">
        <f>VLOOKUP(A1020,Sheet2!$A$1:G4744,5,0)</f>
        <v>English</v>
      </c>
      <c r="Q1020" t="str">
        <f>VLOOKUP(A1020,Sheet2!$A$1:G4744,6,0)</f>
        <v>USA</v>
      </c>
      <c r="R1020" t="str">
        <f>VLOOKUP(A1020,Sheet2!$A$1:G4744,7,0)</f>
        <v>PG</v>
      </c>
      <c r="S1020" t="str">
        <f>IF(Table1[[#This Row],[Language]]="English","English","Other language")</f>
        <v>English</v>
      </c>
      <c r="T1020">
        <f>Table1[[#This Row],[Gross Revenue]]-Table1[[#This Row],[Budget]]</f>
        <v>12969824</v>
      </c>
      <c r="U1020" s="1">
        <f>(Table1[[#This Row],[Gross Revenue]]/Table1[[#This Row],[Budget]])-1</f>
        <v>0.1621227999999999</v>
      </c>
      <c r="V1020" t="str">
        <f t="shared" si="30"/>
        <v>90-110 minutes</v>
      </c>
      <c r="W1020">
        <f>Table1[[#This Row],[Profit]]/Table1[[#This Row],[Budget]]</f>
        <v>0.16212280000000001</v>
      </c>
      <c r="X1020" s="22" t="str">
        <f>IF(L1020="","",
IF(L1020&lt;Predictability!$B$1,"Low",
IF(L1020&lt;=Predictability!$B$2,"Mid","High")))</f>
        <v>High</v>
      </c>
      <c r="Y1020" s="22">
        <f t="shared" si="31"/>
        <v>0</v>
      </c>
    </row>
    <row r="1021" spans="1:25" x14ac:dyDescent="0.2">
      <c r="A1021" t="s">
        <v>5331</v>
      </c>
      <c r="B1021" t="s">
        <v>279</v>
      </c>
      <c r="C1021" t="s">
        <v>1794</v>
      </c>
      <c r="D1021">
        <v>20000</v>
      </c>
      <c r="E1021">
        <v>35161</v>
      </c>
      <c r="F1021">
        <v>42</v>
      </c>
      <c r="G1021">
        <v>0</v>
      </c>
      <c r="H1021">
        <v>6.7</v>
      </c>
      <c r="I1021">
        <v>135</v>
      </c>
      <c r="J1021">
        <v>85</v>
      </c>
      <c r="K1021">
        <v>64459316</v>
      </c>
      <c r="L1021">
        <v>149000000</v>
      </c>
      <c r="M1021" s="2">
        <f>VLOOKUP(A1021,Sheet2!$A$1:G4745,2,0)</f>
        <v>38860</v>
      </c>
      <c r="N1021" t="str">
        <f>VLOOKUP(A1021,Sheet2!$A$1:G4745,3,0)</f>
        <v>Color</v>
      </c>
      <c r="O1021" t="str">
        <f>VLOOKUP(A1021,Sheet2!$A$1:G4745,4,0)</f>
        <v>Adventure</v>
      </c>
      <c r="P1021" t="str">
        <f>VLOOKUP(A1021,Sheet2!$A$1:G4745,5,0)</f>
        <v>English</v>
      </c>
      <c r="Q1021" t="str">
        <f>VLOOKUP(A1021,Sheet2!$A$1:G4745,6,0)</f>
        <v>UK</v>
      </c>
      <c r="R1021" t="str">
        <f>VLOOKUP(A1021,Sheet2!$A$1:G4745,7,0)</f>
        <v>PG</v>
      </c>
      <c r="S1021" t="str">
        <f>IF(Table1[[#This Row],[Language]]="English","English","Other language")</f>
        <v>English</v>
      </c>
      <c r="T1021">
        <f>Table1[[#This Row],[Gross Revenue]]-Table1[[#This Row],[Budget]]</f>
        <v>-84540684</v>
      </c>
      <c r="U1021" s="1">
        <f>(Table1[[#This Row],[Gross Revenue]]/Table1[[#This Row],[Budget]])-1</f>
        <v>-0.5673871409395973</v>
      </c>
      <c r="V1021" t="str">
        <f t="shared" si="30"/>
        <v>&lt;90 minutes</v>
      </c>
      <c r="W1021">
        <f>Table1[[#This Row],[Profit]]/Table1[[#This Row],[Budget]]</f>
        <v>-0.5673871409395973</v>
      </c>
      <c r="X1021" s="22" t="str">
        <f>IF(L1021="","",
IF(L1021&lt;Predictability!$B$1,"Low",
IF(L1021&lt;=Predictability!$B$2,"Mid","High")))</f>
        <v>High</v>
      </c>
      <c r="Y1021" s="22">
        <f t="shared" si="31"/>
        <v>0</v>
      </c>
    </row>
    <row r="1022" spans="1:25" x14ac:dyDescent="0.2">
      <c r="A1022" t="s">
        <v>5156</v>
      </c>
      <c r="B1022" t="s">
        <v>963</v>
      </c>
      <c r="C1022" t="s">
        <v>2129</v>
      </c>
      <c r="D1022">
        <v>11000</v>
      </c>
      <c r="E1022">
        <v>12634</v>
      </c>
      <c r="F1022">
        <v>23</v>
      </c>
      <c r="G1022">
        <v>2000</v>
      </c>
      <c r="H1022">
        <v>6.6</v>
      </c>
      <c r="I1022">
        <v>123</v>
      </c>
      <c r="J1022">
        <v>140</v>
      </c>
      <c r="K1022">
        <v>13082288</v>
      </c>
      <c r="L1022">
        <v>60000000</v>
      </c>
      <c r="M1022" s="2">
        <f>VLOOKUP(A1022,Sheet2!$A$1:G4746,2,0)</f>
        <v>38805</v>
      </c>
      <c r="N1022" t="str">
        <f>VLOOKUP(A1022,Sheet2!$A$1:G4746,3,0)</f>
        <v>Black and White</v>
      </c>
      <c r="O1022" t="str">
        <f>VLOOKUP(A1022,Sheet2!$A$1:G4746,4,0)</f>
        <v>Action</v>
      </c>
      <c r="P1022" t="str">
        <f>VLOOKUP(A1022,Sheet2!$A$1:G4746,5,0)</f>
        <v>English</v>
      </c>
      <c r="Q1022" t="str">
        <f>VLOOKUP(A1022,Sheet2!$A$1:G4746,6,0)</f>
        <v>UK</v>
      </c>
      <c r="R1022" t="str">
        <f>VLOOKUP(A1022,Sheet2!$A$1:G4746,7,0)</f>
        <v>PG-13</v>
      </c>
      <c r="S1022" t="str">
        <f>IF(Table1[[#This Row],[Language]]="English","English","Other language")</f>
        <v>English</v>
      </c>
      <c r="T1022">
        <f>Table1[[#This Row],[Gross Revenue]]-Table1[[#This Row],[Budget]]</f>
        <v>-46917712</v>
      </c>
      <c r="U1022" s="1">
        <f>(Table1[[#This Row],[Gross Revenue]]/Table1[[#This Row],[Budget]])-1</f>
        <v>-0.78196186666666667</v>
      </c>
      <c r="V1022" t="str">
        <f t="shared" si="30"/>
        <v>131-150 minutes</v>
      </c>
      <c r="W1022">
        <f>Table1[[#This Row],[Profit]]/Table1[[#This Row],[Budget]]</f>
        <v>-0.78196186666666667</v>
      </c>
      <c r="X1022" s="22" t="str">
        <f>IF(L1022="","",
IF(L1022&lt;Predictability!$B$1,"Low",
IF(L1022&lt;=Predictability!$B$2,"Mid","High")))</f>
        <v>High</v>
      </c>
      <c r="Y1022" s="22">
        <f t="shared" si="31"/>
        <v>0</v>
      </c>
    </row>
    <row r="1023" spans="1:25" x14ac:dyDescent="0.2">
      <c r="A1023" t="s">
        <v>5219</v>
      </c>
      <c r="B1023" t="s">
        <v>469</v>
      </c>
      <c r="C1023" t="s">
        <v>2128</v>
      </c>
      <c r="D1023">
        <v>10000</v>
      </c>
      <c r="E1023">
        <v>11943</v>
      </c>
      <c r="F1023">
        <v>43</v>
      </c>
      <c r="G1023">
        <v>23000</v>
      </c>
      <c r="H1023">
        <v>6.6</v>
      </c>
      <c r="I1023">
        <v>279</v>
      </c>
      <c r="J1023">
        <v>105</v>
      </c>
      <c r="K1023">
        <v>53846915</v>
      </c>
      <c r="L1023">
        <v>50100000</v>
      </c>
      <c r="M1023" s="2">
        <f>VLOOKUP(A1023,Sheet2!$A$1:G4747,2,0)</f>
        <v>42175</v>
      </c>
      <c r="N1023" t="str">
        <f>VLOOKUP(A1023,Sheet2!$A$1:G4747,3,0)</f>
        <v>Color</v>
      </c>
      <c r="O1023" t="str">
        <f>VLOOKUP(A1023,Sheet2!$A$1:G4747,4,0)</f>
        <v>Comedy</v>
      </c>
      <c r="P1023" t="str">
        <f>VLOOKUP(A1023,Sheet2!$A$1:G4747,5,0)</f>
        <v>English</v>
      </c>
      <c r="Q1023" t="str">
        <f>VLOOKUP(A1023,Sheet2!$A$1:G4747,6,0)</f>
        <v>USA</v>
      </c>
      <c r="R1023" t="str">
        <f>VLOOKUP(A1023,Sheet2!$A$1:G4747,7,0)</f>
        <v>R</v>
      </c>
      <c r="S1023" t="str">
        <f>IF(Table1[[#This Row],[Language]]="English","English","Other language")</f>
        <v>English</v>
      </c>
      <c r="T1023">
        <f>Table1[[#This Row],[Gross Revenue]]-Table1[[#This Row],[Budget]]</f>
        <v>3746915</v>
      </c>
      <c r="U1023" s="1">
        <f>(Table1[[#This Row],[Gross Revenue]]/Table1[[#This Row],[Budget]])-1</f>
        <v>7.4788722554890219E-2</v>
      </c>
      <c r="V1023" t="str">
        <f t="shared" si="30"/>
        <v>90-110 minutes</v>
      </c>
      <c r="W1023">
        <f>Table1[[#This Row],[Profit]]/Table1[[#This Row],[Budget]]</f>
        <v>7.4788722554890219E-2</v>
      </c>
      <c r="X1023" s="22" t="str">
        <f>IF(L1023="","",
IF(L1023&lt;Predictability!$B$1,"Low",
IF(L1023&lt;=Predictability!$B$2,"Mid","High")))</f>
        <v>High</v>
      </c>
      <c r="Y1023" s="22">
        <f t="shared" si="31"/>
        <v>0</v>
      </c>
    </row>
    <row r="1024" spans="1:25" x14ac:dyDescent="0.2">
      <c r="A1024" t="s">
        <v>3407</v>
      </c>
      <c r="B1024" t="s">
        <v>287</v>
      </c>
      <c r="C1024" t="s">
        <v>288</v>
      </c>
      <c r="D1024">
        <v>489</v>
      </c>
      <c r="E1024">
        <v>2196</v>
      </c>
      <c r="F1024">
        <v>11</v>
      </c>
      <c r="G1024">
        <v>43</v>
      </c>
      <c r="H1024">
        <v>4.3</v>
      </c>
      <c r="I1024">
        <v>16</v>
      </c>
      <c r="J1024">
        <v>84</v>
      </c>
      <c r="K1024">
        <v>6026908</v>
      </c>
      <c r="L1024">
        <v>2000000</v>
      </c>
      <c r="M1024" s="2">
        <f>VLOOKUP(A1024,Sheet2!$A$1:G4748,2,0)</f>
        <v>36497</v>
      </c>
      <c r="N1024" t="str">
        <f>VLOOKUP(A1024,Sheet2!$A$1:G4748,3,0)</f>
        <v>Color</v>
      </c>
      <c r="O1024" t="str">
        <f>VLOOKUP(A1024,Sheet2!$A$1:G4748,4,0)</f>
        <v>Comedy</v>
      </c>
      <c r="P1024" t="str">
        <f>VLOOKUP(A1024,Sheet2!$A$1:G4748,5,0)</f>
        <v>English</v>
      </c>
      <c r="Q1024" t="str">
        <f>VLOOKUP(A1024,Sheet2!$A$1:G4748,6,0)</f>
        <v>USA</v>
      </c>
      <c r="R1024" t="str">
        <f>VLOOKUP(A1024,Sheet2!$A$1:G4748,7,0)</f>
        <v>R</v>
      </c>
      <c r="S1024" t="str">
        <f>IF(Table1[[#This Row],[Language]]="English","English","Other language")</f>
        <v>English</v>
      </c>
      <c r="T1024">
        <f>Table1[[#This Row],[Gross Revenue]]-Table1[[#This Row],[Budget]]</f>
        <v>4026908</v>
      </c>
      <c r="U1024" s="1">
        <f>(Table1[[#This Row],[Gross Revenue]]/Table1[[#This Row],[Budget]])-1</f>
        <v>2.0134539999999999</v>
      </c>
      <c r="V1024" t="str">
        <f t="shared" si="30"/>
        <v>&lt;90 minutes</v>
      </c>
      <c r="W1024">
        <f>Table1[[#This Row],[Profit]]/Table1[[#This Row],[Budget]]</f>
        <v>2.0134539999999999</v>
      </c>
      <c r="X1024" s="22" t="str">
        <f>IF(L1024="","",
IF(L1024&lt;Predictability!$B$1,"Low",
IF(L1024&lt;=Predictability!$B$2,"Mid","High")))</f>
        <v>Low</v>
      </c>
      <c r="Y1024" s="22">
        <f t="shared" si="31"/>
        <v>1</v>
      </c>
    </row>
    <row r="1025" spans="1:25" x14ac:dyDescent="0.2">
      <c r="A1025" t="s">
        <v>3972</v>
      </c>
      <c r="B1025" t="s">
        <v>408</v>
      </c>
      <c r="C1025" t="s">
        <v>985</v>
      </c>
      <c r="D1025">
        <v>11000</v>
      </c>
      <c r="E1025">
        <v>13827</v>
      </c>
      <c r="F1025">
        <v>72</v>
      </c>
      <c r="G1025">
        <v>0</v>
      </c>
      <c r="H1025">
        <v>5.6</v>
      </c>
      <c r="I1025">
        <v>176</v>
      </c>
      <c r="J1025">
        <v>112</v>
      </c>
      <c r="K1025">
        <v>70224196</v>
      </c>
      <c r="L1025">
        <v>70000000</v>
      </c>
      <c r="M1025" s="2">
        <f>VLOOKUP(A1025,Sheet2!$A$1:G4749,2,0)</f>
        <v>39593</v>
      </c>
      <c r="N1025" t="str">
        <f>VLOOKUP(A1025,Sheet2!$A$1:G4749,3,0)</f>
        <v>Color</v>
      </c>
      <c r="O1025" t="str">
        <f>VLOOKUP(A1025,Sheet2!$A$1:G4749,4,0)</f>
        <v>Action</v>
      </c>
      <c r="P1025" t="str">
        <f>VLOOKUP(A1025,Sheet2!$A$1:G4749,5,0)</f>
        <v>English</v>
      </c>
      <c r="Q1025" t="str">
        <f>VLOOKUP(A1025,Sheet2!$A$1:G4749,6,0)</f>
        <v>USA</v>
      </c>
      <c r="R1025" t="str">
        <f>VLOOKUP(A1025,Sheet2!$A$1:G4749,7,0)</f>
        <v>PG-13</v>
      </c>
      <c r="S1025" t="str">
        <f>IF(Table1[[#This Row],[Language]]="English","English","Other language")</f>
        <v>English</v>
      </c>
      <c r="T1025">
        <f>Table1[[#This Row],[Gross Revenue]]-Table1[[#This Row],[Budget]]</f>
        <v>224196</v>
      </c>
      <c r="U1025" s="1">
        <f>(Table1[[#This Row],[Gross Revenue]]/Table1[[#This Row],[Budget]])-1</f>
        <v>3.2027999999999501E-3</v>
      </c>
      <c r="V1025" t="str">
        <f t="shared" si="30"/>
        <v>111-130 minutes</v>
      </c>
      <c r="W1025">
        <f>Table1[[#This Row],[Profit]]/Table1[[#This Row],[Budget]]</f>
        <v>3.2028E-3</v>
      </c>
      <c r="X1025" s="22" t="str">
        <f>IF(L1025="","",
IF(L1025&lt;Predictability!$B$1,"Low",
IF(L1025&lt;=Predictability!$B$2,"Mid","High")))</f>
        <v>High</v>
      </c>
      <c r="Y1025" s="22">
        <f t="shared" si="31"/>
        <v>0</v>
      </c>
    </row>
    <row r="1026" spans="1:25" x14ac:dyDescent="0.2">
      <c r="A1026" t="s">
        <v>5127</v>
      </c>
      <c r="B1026" t="s">
        <v>1062</v>
      </c>
      <c r="C1026" t="s">
        <v>2090</v>
      </c>
      <c r="D1026">
        <v>967</v>
      </c>
      <c r="E1026">
        <v>1962</v>
      </c>
      <c r="F1026">
        <v>71</v>
      </c>
      <c r="G1026">
        <v>0</v>
      </c>
      <c r="H1026">
        <v>6.5</v>
      </c>
      <c r="I1026">
        <v>60</v>
      </c>
      <c r="J1026">
        <v>107</v>
      </c>
      <c r="K1026">
        <v>80000000</v>
      </c>
      <c r="L1026">
        <v>8200000</v>
      </c>
      <c r="M1026" s="2">
        <f>VLOOKUP(A1026,Sheet2!$A$1:G4750,2,0)</f>
        <v>30778</v>
      </c>
      <c r="N1026" t="str">
        <f>VLOOKUP(A1026,Sheet2!$A$1:G4750,3,0)</f>
        <v>Color</v>
      </c>
      <c r="O1026" t="str">
        <f>VLOOKUP(A1026,Sheet2!$A$1:G4750,4,0)</f>
        <v>Drama</v>
      </c>
      <c r="P1026" t="str">
        <f>VLOOKUP(A1026,Sheet2!$A$1:G4750,5,0)</f>
        <v>English</v>
      </c>
      <c r="Q1026" t="str">
        <f>VLOOKUP(A1026,Sheet2!$A$1:G4750,6,0)</f>
        <v>USA</v>
      </c>
      <c r="R1026" t="str">
        <f>VLOOKUP(A1026,Sheet2!$A$1:G4750,7,0)</f>
        <v>PG</v>
      </c>
      <c r="S1026" t="str">
        <f>IF(Table1[[#This Row],[Language]]="English","English","Other language")</f>
        <v>English</v>
      </c>
      <c r="T1026">
        <f>Table1[[#This Row],[Gross Revenue]]-Table1[[#This Row],[Budget]]</f>
        <v>71800000</v>
      </c>
      <c r="U1026" s="1">
        <f>(Table1[[#This Row],[Gross Revenue]]/Table1[[#This Row],[Budget]])-1</f>
        <v>8.7560975609756095</v>
      </c>
      <c r="V1026" t="str">
        <f t="shared" ref="V1026:V1089" si="32">IF(J1026="","",IF(J1026&lt;90,"&lt;90 minutes",IF(J1026&lt;=110,"90-110 minutes",IF(J1026&lt;=130,"111-130 minutes",IF(J1026&lt;=150,"131-150 minutes","&gt;150 minutes")))))</f>
        <v>90-110 minutes</v>
      </c>
      <c r="W1026">
        <f>Table1[[#This Row],[Profit]]/Table1[[#This Row],[Budget]]</f>
        <v>8.7560975609756095</v>
      </c>
      <c r="X1026" s="22" t="str">
        <f>IF(L1026="","",
IF(L1026&lt;Predictability!$B$1,"Low",
IF(L1026&lt;=Predictability!$B$2,"Mid","High")))</f>
        <v>Low</v>
      </c>
      <c r="Y1026" s="22">
        <f t="shared" ref="Y1026:Y1089" si="33">IF(W1026&gt;=0.5,1,0)</f>
        <v>1</v>
      </c>
    </row>
    <row r="1027" spans="1:25" x14ac:dyDescent="0.2">
      <c r="A1027" t="s">
        <v>4384</v>
      </c>
      <c r="B1027" t="s">
        <v>1495</v>
      </c>
      <c r="C1027" t="s">
        <v>1496</v>
      </c>
      <c r="D1027">
        <v>938</v>
      </c>
      <c r="E1027">
        <v>3770</v>
      </c>
      <c r="F1027">
        <v>15</v>
      </c>
      <c r="G1027">
        <v>0</v>
      </c>
      <c r="H1027">
        <v>6</v>
      </c>
      <c r="I1027">
        <v>115</v>
      </c>
      <c r="J1027">
        <v>88</v>
      </c>
      <c r="K1027">
        <v>1243961</v>
      </c>
      <c r="L1027">
        <v>850000</v>
      </c>
      <c r="M1027" s="2">
        <f>VLOOKUP(A1027,Sheet2!$A$1:G4751,2,0)</f>
        <v>41193</v>
      </c>
      <c r="N1027" t="str">
        <f>VLOOKUP(A1027,Sheet2!$A$1:G4751,3,0)</f>
        <v>Color</v>
      </c>
      <c r="O1027" t="str">
        <f>VLOOKUP(A1027,Sheet2!$A$1:G4751,4,0)</f>
        <v>Comedy</v>
      </c>
      <c r="P1027" t="str">
        <f>VLOOKUP(A1027,Sheet2!$A$1:G4751,5,0)</f>
        <v>English</v>
      </c>
      <c r="Q1027" t="str">
        <f>VLOOKUP(A1027,Sheet2!$A$1:G4751,6,0)</f>
        <v>USA</v>
      </c>
      <c r="R1027" t="str">
        <f>VLOOKUP(A1027,Sheet2!$A$1:G4751,7,0)</f>
        <v>R</v>
      </c>
      <c r="S1027" t="str">
        <f>IF(Table1[[#This Row],[Language]]="English","English","Other language")</f>
        <v>English</v>
      </c>
      <c r="T1027">
        <f>Table1[[#This Row],[Gross Revenue]]-Table1[[#This Row],[Budget]]</f>
        <v>393961</v>
      </c>
      <c r="U1027" s="1">
        <f>(Table1[[#This Row],[Gross Revenue]]/Table1[[#This Row],[Budget]])-1</f>
        <v>0.46348352941176474</v>
      </c>
      <c r="V1027" t="str">
        <f t="shared" si="32"/>
        <v>&lt;90 minutes</v>
      </c>
      <c r="W1027">
        <f>Table1[[#This Row],[Profit]]/Table1[[#This Row],[Budget]]</f>
        <v>0.46348352941176468</v>
      </c>
      <c r="X1027" s="22" t="str">
        <f>IF(L1027="","",
IF(L1027&lt;Predictability!$B$1,"Low",
IF(L1027&lt;=Predictability!$B$2,"Mid","High")))</f>
        <v>Low</v>
      </c>
      <c r="Y1027" s="22">
        <f t="shared" si="33"/>
        <v>0</v>
      </c>
    </row>
    <row r="1028" spans="1:25" x14ac:dyDescent="0.2">
      <c r="A1028" t="s">
        <v>5178</v>
      </c>
      <c r="B1028" t="s">
        <v>2143</v>
      </c>
      <c r="C1028" t="s">
        <v>2144</v>
      </c>
      <c r="D1028">
        <v>639</v>
      </c>
      <c r="E1028">
        <v>1807</v>
      </c>
      <c r="F1028">
        <v>0</v>
      </c>
      <c r="G1028">
        <v>0</v>
      </c>
      <c r="H1028">
        <v>6.6</v>
      </c>
      <c r="I1028">
        <v>43</v>
      </c>
      <c r="J1028">
        <v>145</v>
      </c>
      <c r="K1028">
        <v>5669081</v>
      </c>
      <c r="L1028">
        <v>10818775</v>
      </c>
      <c r="M1028" s="2">
        <f>VLOOKUP(A1028,Sheet2!$A$1:G4752,2,0)</f>
        <v>41253</v>
      </c>
      <c r="N1028" t="str">
        <f>VLOOKUP(A1028,Sheet2!$A$1:G4752,3,0)</f>
        <v>Color</v>
      </c>
      <c r="O1028" t="str">
        <f>VLOOKUP(A1028,Sheet2!$A$1:G4752,4,0)</f>
        <v>Drama</v>
      </c>
      <c r="P1028" t="str">
        <f>VLOOKUP(A1028,Sheet2!$A$1:G4752,5,0)</f>
        <v>Spanish</v>
      </c>
      <c r="Q1028" t="str">
        <f>VLOOKUP(A1028,Sheet2!$A$1:G4752,6,0)</f>
        <v>Mexico</v>
      </c>
      <c r="R1028" t="str">
        <f>VLOOKUP(A1028,Sheet2!$A$1:G4752,7,0)</f>
        <v>R</v>
      </c>
      <c r="S1028" t="str">
        <f>IF(Table1[[#This Row],[Language]]="English","English","Other language")</f>
        <v>Other language</v>
      </c>
      <c r="T1028">
        <f>Table1[[#This Row],[Gross Revenue]]-Table1[[#This Row],[Budget]]</f>
        <v>-5149694</v>
      </c>
      <c r="U1028" s="1">
        <f>(Table1[[#This Row],[Gross Revenue]]/Table1[[#This Row],[Budget]])-1</f>
        <v>-0.4759960346712081</v>
      </c>
      <c r="V1028" t="str">
        <f t="shared" si="32"/>
        <v>131-150 minutes</v>
      </c>
      <c r="W1028">
        <f>Table1[[#This Row],[Profit]]/Table1[[#This Row],[Budget]]</f>
        <v>-0.47599603467120816</v>
      </c>
      <c r="X1028" s="22" t="str">
        <f>IF(L1028="","",
IF(L1028&lt;Predictability!$B$1,"Low",
IF(L1028&lt;=Predictability!$B$2,"Mid","High")))</f>
        <v>Mid</v>
      </c>
      <c r="Y1028" s="22">
        <f t="shared" si="33"/>
        <v>0</v>
      </c>
    </row>
    <row r="1029" spans="1:25" x14ac:dyDescent="0.2">
      <c r="A1029" t="s">
        <v>5036</v>
      </c>
      <c r="B1029" t="s">
        <v>661</v>
      </c>
      <c r="C1029" t="s">
        <v>1723</v>
      </c>
      <c r="D1029">
        <v>24000</v>
      </c>
      <c r="E1029">
        <v>25469</v>
      </c>
      <c r="F1029">
        <v>0</v>
      </c>
      <c r="G1029">
        <v>0</v>
      </c>
      <c r="H1029">
        <v>6.5</v>
      </c>
      <c r="I1029">
        <v>113</v>
      </c>
      <c r="J1029">
        <v>137</v>
      </c>
      <c r="K1029">
        <v>35168395</v>
      </c>
      <c r="L1029">
        <v>50000000</v>
      </c>
      <c r="M1029" s="2">
        <f>VLOOKUP(A1029,Sheet2!$A$1:G4753,2,0)</f>
        <v>36187</v>
      </c>
      <c r="N1029" t="str">
        <f>VLOOKUP(A1029,Sheet2!$A$1:G4753,3,0)</f>
        <v>Color</v>
      </c>
      <c r="O1029" t="str">
        <f>VLOOKUP(A1029,Sheet2!$A$1:G4753,4,0)</f>
        <v>Drama</v>
      </c>
      <c r="P1029" t="str">
        <f>VLOOKUP(A1029,Sheet2!$A$1:G4753,5,0)</f>
        <v>English</v>
      </c>
      <c r="Q1029" t="str">
        <f>VLOOKUP(A1029,Sheet2!$A$1:G4753,6,0)</f>
        <v>USA</v>
      </c>
      <c r="R1029" t="str">
        <f>VLOOKUP(A1029,Sheet2!$A$1:G4753,7,0)</f>
        <v>PG-13</v>
      </c>
      <c r="S1029" t="str">
        <f>IF(Table1[[#This Row],[Language]]="English","English","Other language")</f>
        <v>English</v>
      </c>
      <c r="T1029">
        <f>Table1[[#This Row],[Gross Revenue]]-Table1[[#This Row],[Budget]]</f>
        <v>-14831605</v>
      </c>
      <c r="U1029" s="1">
        <f>(Table1[[#This Row],[Gross Revenue]]/Table1[[#This Row],[Budget]])-1</f>
        <v>-0.29663209999999995</v>
      </c>
      <c r="V1029" t="str">
        <f t="shared" si="32"/>
        <v>131-150 minutes</v>
      </c>
      <c r="W1029">
        <f>Table1[[#This Row],[Profit]]/Table1[[#This Row],[Budget]]</f>
        <v>-0.29663210000000001</v>
      </c>
      <c r="X1029" s="22" t="str">
        <f>IF(L1029="","",
IF(L1029&lt;Predictability!$B$1,"Low",
IF(L1029&lt;=Predictability!$B$2,"Mid","High")))</f>
        <v>Mid</v>
      </c>
      <c r="Y1029" s="22">
        <f t="shared" si="33"/>
        <v>0</v>
      </c>
    </row>
    <row r="1030" spans="1:25" x14ac:dyDescent="0.2">
      <c r="A1030" t="s">
        <v>4729</v>
      </c>
      <c r="B1030" t="s">
        <v>1593</v>
      </c>
      <c r="C1030" t="s">
        <v>1804</v>
      </c>
      <c r="D1030">
        <v>957</v>
      </c>
      <c r="E1030">
        <v>3535</v>
      </c>
      <c r="F1030">
        <v>378</v>
      </c>
      <c r="G1030">
        <v>650</v>
      </c>
      <c r="H1030">
        <v>6.3</v>
      </c>
      <c r="I1030">
        <v>144</v>
      </c>
      <c r="J1030">
        <v>86</v>
      </c>
      <c r="K1030">
        <v>5542025</v>
      </c>
      <c r="L1030">
        <v>12000000</v>
      </c>
      <c r="M1030" s="2">
        <f>VLOOKUP(A1030,Sheet2!$A$1:G4754,2,0)</f>
        <v>38729</v>
      </c>
      <c r="N1030" t="str">
        <f>VLOOKUP(A1030,Sheet2!$A$1:G4754,3,0)</f>
        <v>Color</v>
      </c>
      <c r="O1030" t="str">
        <f>VLOOKUP(A1030,Sheet2!$A$1:G4754,4,0)</f>
        <v>Comedy</v>
      </c>
      <c r="P1030" t="str">
        <f>VLOOKUP(A1030,Sheet2!$A$1:G4754,5,0)</f>
        <v>English</v>
      </c>
      <c r="Q1030" t="str">
        <f>VLOOKUP(A1030,Sheet2!$A$1:G4754,6,0)</f>
        <v>USA</v>
      </c>
      <c r="R1030" t="str">
        <f>VLOOKUP(A1030,Sheet2!$A$1:G4754,7,0)</f>
        <v>PG-13</v>
      </c>
      <c r="S1030" t="str">
        <f>IF(Table1[[#This Row],[Language]]="English","English","Other language")</f>
        <v>English</v>
      </c>
      <c r="T1030">
        <f>Table1[[#This Row],[Gross Revenue]]-Table1[[#This Row],[Budget]]</f>
        <v>-6457975</v>
      </c>
      <c r="U1030" s="1">
        <f>(Table1[[#This Row],[Gross Revenue]]/Table1[[#This Row],[Budget]])-1</f>
        <v>-0.53816458333333328</v>
      </c>
      <c r="V1030" t="str">
        <f t="shared" si="32"/>
        <v>&lt;90 minutes</v>
      </c>
      <c r="W1030">
        <f>Table1[[#This Row],[Profit]]/Table1[[#This Row],[Budget]]</f>
        <v>-0.53816458333333328</v>
      </c>
      <c r="X1030" s="22" t="str">
        <f>IF(L1030="","",
IF(L1030&lt;Predictability!$B$1,"Low",
IF(L1030&lt;=Predictability!$B$2,"Mid","High")))</f>
        <v>Mid</v>
      </c>
      <c r="Y1030" s="22">
        <f t="shared" si="33"/>
        <v>0</v>
      </c>
    </row>
    <row r="1031" spans="1:25" x14ac:dyDescent="0.2">
      <c r="A1031" t="s">
        <v>5566</v>
      </c>
      <c r="B1031" t="s">
        <v>2384</v>
      </c>
      <c r="C1031" t="s">
        <v>1858</v>
      </c>
      <c r="D1031">
        <v>844</v>
      </c>
      <c r="E1031">
        <v>2118</v>
      </c>
      <c r="F1031">
        <v>46</v>
      </c>
      <c r="G1031">
        <v>2000</v>
      </c>
      <c r="H1031">
        <v>6.8</v>
      </c>
      <c r="I1031">
        <v>112</v>
      </c>
      <c r="J1031">
        <v>127</v>
      </c>
      <c r="K1031">
        <v>62300000</v>
      </c>
      <c r="L1031">
        <v>28000000</v>
      </c>
      <c r="M1031" s="2">
        <f>VLOOKUP(A1031,Sheet2!$A$1:G4755,2,0)</f>
        <v>29663</v>
      </c>
      <c r="N1031" t="str">
        <f>VLOOKUP(A1031,Sheet2!$A$1:G4755,3,0)</f>
        <v>Color</v>
      </c>
      <c r="O1031" t="str">
        <f>VLOOKUP(A1031,Sheet2!$A$1:G4755,4,0)</f>
        <v>Action</v>
      </c>
      <c r="P1031" t="str">
        <f>VLOOKUP(A1031,Sheet2!$A$1:G4755,5,0)</f>
        <v>English</v>
      </c>
      <c r="Q1031" t="str">
        <f>VLOOKUP(A1031,Sheet2!$A$1:G4755,6,0)</f>
        <v>UK</v>
      </c>
      <c r="R1031" t="str">
        <f>VLOOKUP(A1031,Sheet2!$A$1:G4755,7,0)</f>
        <v>PG</v>
      </c>
      <c r="S1031" t="str">
        <f>IF(Table1[[#This Row],[Language]]="English","English","Other language")</f>
        <v>English</v>
      </c>
      <c r="T1031">
        <f>Table1[[#This Row],[Gross Revenue]]-Table1[[#This Row],[Budget]]</f>
        <v>34300000</v>
      </c>
      <c r="U1031" s="1">
        <f>(Table1[[#This Row],[Gross Revenue]]/Table1[[#This Row],[Budget]])-1</f>
        <v>1.2250000000000001</v>
      </c>
      <c r="V1031" t="str">
        <f t="shared" si="32"/>
        <v>111-130 minutes</v>
      </c>
      <c r="W1031">
        <f>Table1[[#This Row],[Profit]]/Table1[[#This Row],[Budget]]</f>
        <v>1.2250000000000001</v>
      </c>
      <c r="X1031" s="22" t="str">
        <f>IF(L1031="","",
IF(L1031&lt;Predictability!$B$1,"Low",
IF(L1031&lt;=Predictability!$B$2,"Mid","High")))</f>
        <v>Mid</v>
      </c>
      <c r="Y1031" s="22">
        <f t="shared" si="33"/>
        <v>1</v>
      </c>
    </row>
    <row r="1032" spans="1:25" x14ac:dyDescent="0.2">
      <c r="A1032" t="s">
        <v>6119</v>
      </c>
      <c r="B1032" t="s">
        <v>900</v>
      </c>
      <c r="C1032" t="s">
        <v>1711</v>
      </c>
      <c r="D1032">
        <v>15000</v>
      </c>
      <c r="E1032">
        <v>16758</v>
      </c>
      <c r="F1032">
        <v>89</v>
      </c>
      <c r="G1032">
        <v>0</v>
      </c>
      <c r="H1032">
        <v>7.2</v>
      </c>
      <c r="I1032">
        <v>253</v>
      </c>
      <c r="J1032">
        <v>118</v>
      </c>
      <c r="K1032">
        <v>62877175</v>
      </c>
      <c r="L1032">
        <v>30000000</v>
      </c>
      <c r="M1032" s="2">
        <f>VLOOKUP(A1032,Sheet2!$A$1:G4756,2,0)</f>
        <v>39537</v>
      </c>
      <c r="N1032" t="str">
        <f>VLOOKUP(A1032,Sheet2!$A$1:G4756,3,0)</f>
        <v>Color</v>
      </c>
      <c r="O1032" t="str">
        <f>VLOOKUP(A1032,Sheet2!$A$1:G4756,4,0)</f>
        <v>Comedy</v>
      </c>
      <c r="P1032" t="str">
        <f>VLOOKUP(A1032,Sheet2!$A$1:G4756,5,0)</f>
        <v>English</v>
      </c>
      <c r="Q1032" t="str">
        <f>VLOOKUP(A1032,Sheet2!$A$1:G4756,6,0)</f>
        <v>USA</v>
      </c>
      <c r="R1032" t="str">
        <f>VLOOKUP(A1032,Sheet2!$A$1:G4756,7,0)</f>
        <v>R</v>
      </c>
      <c r="S1032" t="str">
        <f>IF(Table1[[#This Row],[Language]]="English","English","Other language")</f>
        <v>English</v>
      </c>
      <c r="T1032">
        <f>Table1[[#This Row],[Gross Revenue]]-Table1[[#This Row],[Budget]]</f>
        <v>32877175</v>
      </c>
      <c r="U1032" s="1">
        <f>(Table1[[#This Row],[Gross Revenue]]/Table1[[#This Row],[Budget]])-1</f>
        <v>1.0959058333333331</v>
      </c>
      <c r="V1032" t="str">
        <f t="shared" si="32"/>
        <v>111-130 minutes</v>
      </c>
      <c r="W1032">
        <f>Table1[[#This Row],[Profit]]/Table1[[#This Row],[Budget]]</f>
        <v>1.0959058333333334</v>
      </c>
      <c r="X1032" s="22" t="str">
        <f>IF(L1032="","",
IF(L1032&lt;Predictability!$B$1,"Low",
IF(L1032&lt;=Predictability!$B$2,"Mid","High")))</f>
        <v>Mid</v>
      </c>
      <c r="Y1032" s="22">
        <f t="shared" si="33"/>
        <v>1</v>
      </c>
    </row>
    <row r="1033" spans="1:25" x14ac:dyDescent="0.2">
      <c r="A1033" t="s">
        <v>4712</v>
      </c>
      <c r="B1033" t="s">
        <v>62</v>
      </c>
      <c r="C1033" t="s">
        <v>367</v>
      </c>
      <c r="D1033">
        <v>783</v>
      </c>
      <c r="E1033">
        <v>1044</v>
      </c>
      <c r="F1033">
        <v>31</v>
      </c>
      <c r="G1033">
        <v>0</v>
      </c>
      <c r="H1033">
        <v>6.3</v>
      </c>
      <c r="I1033">
        <v>95</v>
      </c>
      <c r="J1033">
        <v>93</v>
      </c>
      <c r="K1033">
        <v>5204007</v>
      </c>
      <c r="L1033">
        <v>28000000</v>
      </c>
      <c r="M1033" s="2">
        <f>VLOOKUP(A1033,Sheet2!$A$1:G4757,2,0)</f>
        <v>37217</v>
      </c>
      <c r="N1033" t="str">
        <f>VLOOKUP(A1033,Sheet2!$A$1:G4757,3,0)</f>
        <v>Color</v>
      </c>
      <c r="O1033" t="str">
        <f>VLOOKUP(A1033,Sheet2!$A$1:G4757,4,0)</f>
        <v>Action</v>
      </c>
      <c r="P1033" t="str">
        <f>VLOOKUP(A1033,Sheet2!$A$1:G4757,5,0)</f>
        <v>English</v>
      </c>
      <c r="Q1033" t="str">
        <f>VLOOKUP(A1033,Sheet2!$A$1:G4757,6,0)</f>
        <v>UK</v>
      </c>
      <c r="R1033" t="str">
        <f>VLOOKUP(A1033,Sheet2!$A$1:G4757,7,0)</f>
        <v>R</v>
      </c>
      <c r="S1033" t="str">
        <f>IF(Table1[[#This Row],[Language]]="English","English","Other language")</f>
        <v>English</v>
      </c>
      <c r="T1033">
        <f>Table1[[#This Row],[Gross Revenue]]-Table1[[#This Row],[Budget]]</f>
        <v>-22795993</v>
      </c>
      <c r="U1033" s="1">
        <f>(Table1[[#This Row],[Gross Revenue]]/Table1[[#This Row],[Budget]])-1</f>
        <v>-0.81414260714285713</v>
      </c>
      <c r="V1033" t="str">
        <f t="shared" si="32"/>
        <v>90-110 minutes</v>
      </c>
      <c r="W1033">
        <f>Table1[[#This Row],[Profit]]/Table1[[#This Row],[Budget]]</f>
        <v>-0.81414260714285713</v>
      </c>
      <c r="X1033" s="22" t="str">
        <f>IF(L1033="","",
IF(L1033&lt;Predictability!$B$1,"Low",
IF(L1033&lt;=Predictability!$B$2,"Mid","High")))</f>
        <v>Mid</v>
      </c>
      <c r="Y1033" s="22">
        <f t="shared" si="33"/>
        <v>0</v>
      </c>
    </row>
    <row r="1034" spans="1:25" x14ac:dyDescent="0.2">
      <c r="A1034" t="s">
        <v>7024</v>
      </c>
      <c r="B1034" t="s">
        <v>606</v>
      </c>
      <c r="C1034" t="s">
        <v>1808</v>
      </c>
      <c r="D1034">
        <v>15000</v>
      </c>
      <c r="E1034">
        <v>15700</v>
      </c>
      <c r="F1034">
        <v>0</v>
      </c>
      <c r="G1034">
        <v>59000</v>
      </c>
      <c r="H1034">
        <v>8.8000000000000007</v>
      </c>
      <c r="I1034">
        <v>149</v>
      </c>
      <c r="J1034">
        <v>142</v>
      </c>
      <c r="K1034">
        <v>329691196</v>
      </c>
      <c r="L1034">
        <v>55000000</v>
      </c>
      <c r="M1034" s="2">
        <f>VLOOKUP(A1034,Sheet2!$A$1:G4758,2,0)</f>
        <v>34651</v>
      </c>
      <c r="N1034" t="str">
        <f>VLOOKUP(A1034,Sheet2!$A$1:G4758,3,0)</f>
        <v>Black and White</v>
      </c>
      <c r="O1034" t="str">
        <f>VLOOKUP(A1034,Sheet2!$A$1:G4758,4,0)</f>
        <v>Comedy</v>
      </c>
      <c r="P1034" t="str">
        <f>VLOOKUP(A1034,Sheet2!$A$1:G4758,5,0)</f>
        <v>English</v>
      </c>
      <c r="Q1034" t="str">
        <f>VLOOKUP(A1034,Sheet2!$A$1:G4758,6,0)</f>
        <v>USA</v>
      </c>
      <c r="R1034" t="str">
        <f>VLOOKUP(A1034,Sheet2!$A$1:G4758,7,0)</f>
        <v>PG-13</v>
      </c>
      <c r="S1034" t="str">
        <f>IF(Table1[[#This Row],[Language]]="English","English","Other language")</f>
        <v>English</v>
      </c>
      <c r="T1034">
        <f>Table1[[#This Row],[Gross Revenue]]-Table1[[#This Row],[Budget]]</f>
        <v>274691196</v>
      </c>
      <c r="U1034" s="1">
        <f>(Table1[[#This Row],[Gross Revenue]]/Table1[[#This Row],[Budget]])-1</f>
        <v>4.9943853818181818</v>
      </c>
      <c r="V1034" t="str">
        <f t="shared" si="32"/>
        <v>131-150 minutes</v>
      </c>
      <c r="W1034">
        <f>Table1[[#This Row],[Profit]]/Table1[[#This Row],[Budget]]</f>
        <v>4.9943853818181818</v>
      </c>
      <c r="X1034" s="22" t="str">
        <f>IF(L1034="","",
IF(L1034&lt;Predictability!$B$1,"Low",
IF(L1034&lt;=Predictability!$B$2,"Mid","High")))</f>
        <v>High</v>
      </c>
      <c r="Y1034" s="22">
        <f t="shared" si="33"/>
        <v>1</v>
      </c>
    </row>
    <row r="1035" spans="1:25" x14ac:dyDescent="0.2">
      <c r="A1035" t="s">
        <v>4195</v>
      </c>
      <c r="B1035" t="s">
        <v>1315</v>
      </c>
      <c r="C1035" t="s">
        <v>1316</v>
      </c>
      <c r="D1035">
        <v>1000</v>
      </c>
      <c r="E1035">
        <v>4374</v>
      </c>
      <c r="F1035">
        <v>27</v>
      </c>
      <c r="G1035">
        <v>348</v>
      </c>
      <c r="H1035">
        <v>5.9</v>
      </c>
      <c r="I1035">
        <v>8</v>
      </c>
      <c r="J1035">
        <v>100</v>
      </c>
      <c r="K1035">
        <v>73678</v>
      </c>
      <c r="L1035">
        <v>3000000</v>
      </c>
      <c r="M1035" s="2">
        <f>VLOOKUP(A1035,Sheet2!$A$1:G4759,2,0)</f>
        <v>40891</v>
      </c>
      <c r="N1035" t="str">
        <f>VLOOKUP(A1035,Sheet2!$A$1:G4759,3,0)</f>
        <v>Color</v>
      </c>
      <c r="O1035" t="str">
        <f>VLOOKUP(A1035,Sheet2!$A$1:G4759,4,0)</f>
        <v>Drama</v>
      </c>
      <c r="P1035" t="str">
        <f>VLOOKUP(A1035,Sheet2!$A$1:G4759,5,0)</f>
        <v>English</v>
      </c>
      <c r="Q1035" t="str">
        <f>VLOOKUP(A1035,Sheet2!$A$1:G4759,6,0)</f>
        <v>USA</v>
      </c>
      <c r="R1035" t="str">
        <f>VLOOKUP(A1035,Sheet2!$A$1:G4759,7,0)</f>
        <v>R</v>
      </c>
      <c r="S1035" t="str">
        <f>IF(Table1[[#This Row],[Language]]="English","English","Other language")</f>
        <v>English</v>
      </c>
      <c r="T1035">
        <f>Table1[[#This Row],[Gross Revenue]]-Table1[[#This Row],[Budget]]</f>
        <v>-2926322</v>
      </c>
      <c r="U1035" s="1">
        <f>(Table1[[#This Row],[Gross Revenue]]/Table1[[#This Row],[Budget]])-1</f>
        <v>-0.97544066666666662</v>
      </c>
      <c r="V1035" t="str">
        <f t="shared" si="32"/>
        <v>90-110 minutes</v>
      </c>
      <c r="W1035">
        <f>Table1[[#This Row],[Profit]]/Table1[[#This Row],[Budget]]</f>
        <v>-0.97544066666666662</v>
      </c>
      <c r="X1035" s="22" t="str">
        <f>IF(L1035="","",
IF(L1035&lt;Predictability!$B$1,"Low",
IF(L1035&lt;=Predictability!$B$2,"Mid","High")))</f>
        <v>Low</v>
      </c>
      <c r="Y1035" s="22">
        <f t="shared" si="33"/>
        <v>0</v>
      </c>
    </row>
    <row r="1036" spans="1:25" x14ac:dyDescent="0.2">
      <c r="A1036" t="s">
        <v>4245</v>
      </c>
      <c r="B1036" t="s">
        <v>267</v>
      </c>
      <c r="C1036" t="s">
        <v>1372</v>
      </c>
      <c r="D1036">
        <v>1000</v>
      </c>
      <c r="E1036">
        <v>4755</v>
      </c>
      <c r="F1036">
        <v>216</v>
      </c>
      <c r="G1036">
        <v>1000</v>
      </c>
      <c r="H1036">
        <v>5.9</v>
      </c>
      <c r="I1036">
        <v>58</v>
      </c>
      <c r="J1036">
        <v>95</v>
      </c>
      <c r="K1036">
        <v>6739141</v>
      </c>
      <c r="L1036">
        <v>8000000</v>
      </c>
      <c r="M1036" s="2">
        <f>VLOOKUP(A1036,Sheet2!$A$1:G4760,2,0)</f>
        <v>33822</v>
      </c>
      <c r="N1036" t="str">
        <f>VLOOKUP(A1036,Sheet2!$A$1:G4760,3,0)</f>
        <v>Color</v>
      </c>
      <c r="O1036" t="str">
        <f>VLOOKUP(A1036,Sheet2!$A$1:G4760,4,0)</f>
        <v>Action</v>
      </c>
      <c r="P1036" t="str">
        <f>VLOOKUP(A1036,Sheet2!$A$1:G4760,5,0)</f>
        <v>English</v>
      </c>
      <c r="Q1036" t="str">
        <f>VLOOKUP(A1036,Sheet2!$A$1:G4760,6,0)</f>
        <v>Australia</v>
      </c>
      <c r="R1036" t="str">
        <f>VLOOKUP(A1036,Sheet2!$A$1:G4760,7,0)</f>
        <v>R</v>
      </c>
      <c r="S1036" t="str">
        <f>IF(Table1[[#This Row],[Language]]="English","English","Other language")</f>
        <v>English</v>
      </c>
      <c r="T1036">
        <f>Table1[[#This Row],[Gross Revenue]]-Table1[[#This Row],[Budget]]</f>
        <v>-1260859</v>
      </c>
      <c r="U1036" s="1">
        <f>(Table1[[#This Row],[Gross Revenue]]/Table1[[#This Row],[Budget]])-1</f>
        <v>-0.15760737499999999</v>
      </c>
      <c r="V1036" t="str">
        <f t="shared" si="32"/>
        <v>90-110 minutes</v>
      </c>
      <c r="W1036">
        <f>Table1[[#This Row],[Profit]]/Table1[[#This Row],[Budget]]</f>
        <v>-0.15760737499999999</v>
      </c>
      <c r="X1036" s="22" t="str">
        <f>IF(L1036="","",
IF(L1036&lt;Predictability!$B$1,"Low",
IF(L1036&lt;=Predictability!$B$2,"Mid","High")))</f>
        <v>Low</v>
      </c>
      <c r="Y1036" s="22">
        <f t="shared" si="33"/>
        <v>0</v>
      </c>
    </row>
    <row r="1037" spans="1:25" x14ac:dyDescent="0.2">
      <c r="A1037" t="s">
        <v>5691</v>
      </c>
      <c r="B1037" t="s">
        <v>1697</v>
      </c>
      <c r="C1037" t="s">
        <v>573</v>
      </c>
      <c r="D1037">
        <v>1000</v>
      </c>
      <c r="E1037">
        <v>2740</v>
      </c>
      <c r="F1037">
        <v>309</v>
      </c>
      <c r="G1037">
        <v>0</v>
      </c>
      <c r="H1037">
        <v>6.9</v>
      </c>
      <c r="I1037">
        <v>123</v>
      </c>
      <c r="J1037">
        <v>109</v>
      </c>
      <c r="K1037">
        <v>74484168</v>
      </c>
      <c r="L1037">
        <v>45000000</v>
      </c>
      <c r="M1037" s="2">
        <f>VLOOKUP(A1037,Sheet2!$A$1:G4761,2,0)</f>
        <v>38510</v>
      </c>
      <c r="N1037" t="str">
        <f>VLOOKUP(A1037,Sheet2!$A$1:G4761,3,0)</f>
        <v>Color</v>
      </c>
      <c r="O1037" t="str">
        <f>VLOOKUP(A1037,Sheet2!$A$1:G4761,4,0)</f>
        <v>Action</v>
      </c>
      <c r="P1037" t="str">
        <f>VLOOKUP(A1037,Sheet2!$A$1:G4761,5,0)</f>
        <v>English</v>
      </c>
      <c r="Q1037" t="str">
        <f>VLOOKUP(A1037,Sheet2!$A$1:G4761,6,0)</f>
        <v>USA</v>
      </c>
      <c r="R1037" t="str">
        <f>VLOOKUP(A1037,Sheet2!$A$1:G4761,7,0)</f>
        <v>R</v>
      </c>
      <c r="S1037" t="str">
        <f>IF(Table1[[#This Row],[Language]]="English","English","Other language")</f>
        <v>English</v>
      </c>
      <c r="T1037">
        <f>Table1[[#This Row],[Gross Revenue]]-Table1[[#This Row],[Budget]]</f>
        <v>29484168</v>
      </c>
      <c r="U1037" s="1">
        <f>(Table1[[#This Row],[Gross Revenue]]/Table1[[#This Row],[Budget]])-1</f>
        <v>0.65520373333333337</v>
      </c>
      <c r="V1037" t="str">
        <f t="shared" si="32"/>
        <v>90-110 minutes</v>
      </c>
      <c r="W1037">
        <f>Table1[[#This Row],[Profit]]/Table1[[#This Row],[Budget]]</f>
        <v>0.65520373333333337</v>
      </c>
      <c r="X1037" s="22" t="str">
        <f>IF(L1037="","",
IF(L1037&lt;Predictability!$B$1,"Low",
IF(L1037&lt;=Predictability!$B$2,"Mid","High")))</f>
        <v>Mid</v>
      </c>
      <c r="Y1037" s="22">
        <f t="shared" si="33"/>
        <v>1</v>
      </c>
    </row>
    <row r="1038" spans="1:25" x14ac:dyDescent="0.2">
      <c r="A1038" t="s">
        <v>3989</v>
      </c>
      <c r="B1038" t="s">
        <v>988</v>
      </c>
      <c r="C1038" t="s">
        <v>1095</v>
      </c>
      <c r="D1038">
        <v>4000</v>
      </c>
      <c r="E1038">
        <v>9913</v>
      </c>
      <c r="F1038">
        <v>91</v>
      </c>
      <c r="G1038">
        <v>0</v>
      </c>
      <c r="H1038">
        <v>5.6</v>
      </c>
      <c r="I1038">
        <v>141</v>
      </c>
      <c r="J1038">
        <v>88</v>
      </c>
      <c r="K1038">
        <v>120136047</v>
      </c>
      <c r="L1038">
        <v>80000000</v>
      </c>
      <c r="M1038" s="2">
        <f>VLOOKUP(A1038,Sheet2!$A$1:G4762,2,0)</f>
        <v>39652</v>
      </c>
      <c r="N1038" t="str">
        <f>VLOOKUP(A1038,Sheet2!$A$1:G4762,3,0)</f>
        <v>Color</v>
      </c>
      <c r="O1038" t="str">
        <f>VLOOKUP(A1038,Sheet2!$A$1:G4762,4,0)</f>
        <v>Comedy</v>
      </c>
      <c r="P1038" t="str">
        <f>VLOOKUP(A1038,Sheet2!$A$1:G4762,5,0)</f>
        <v>English</v>
      </c>
      <c r="Q1038" t="str">
        <f>VLOOKUP(A1038,Sheet2!$A$1:G4762,6,0)</f>
        <v>Germany</v>
      </c>
      <c r="R1038" t="str">
        <f>VLOOKUP(A1038,Sheet2!$A$1:G4762,7,0)</f>
        <v>PG-13</v>
      </c>
      <c r="S1038" t="str">
        <f>IF(Table1[[#This Row],[Language]]="English","English","Other language")</f>
        <v>English</v>
      </c>
      <c r="T1038">
        <f>Table1[[#This Row],[Gross Revenue]]-Table1[[#This Row],[Budget]]</f>
        <v>40136047</v>
      </c>
      <c r="U1038" s="1">
        <f>(Table1[[#This Row],[Gross Revenue]]/Table1[[#This Row],[Budget]])-1</f>
        <v>0.50170058750000002</v>
      </c>
      <c r="V1038" t="str">
        <f t="shared" si="32"/>
        <v>&lt;90 minutes</v>
      </c>
      <c r="W1038">
        <f>Table1[[#This Row],[Profit]]/Table1[[#This Row],[Budget]]</f>
        <v>0.50170058750000002</v>
      </c>
      <c r="X1038" s="22" t="str">
        <f>IF(L1038="","",
IF(L1038&lt;Predictability!$B$1,"Low",
IF(L1038&lt;=Predictability!$B$2,"Mid","High")))</f>
        <v>High</v>
      </c>
      <c r="Y1038" s="22">
        <f t="shared" si="33"/>
        <v>1</v>
      </c>
    </row>
    <row r="1039" spans="1:25" x14ac:dyDescent="0.2">
      <c r="A1039" t="s">
        <v>5385</v>
      </c>
      <c r="B1039" t="s">
        <v>798</v>
      </c>
      <c r="C1039" t="s">
        <v>1573</v>
      </c>
      <c r="D1039">
        <v>4000</v>
      </c>
      <c r="E1039">
        <v>7921</v>
      </c>
      <c r="F1039">
        <v>99</v>
      </c>
      <c r="G1039">
        <v>0</v>
      </c>
      <c r="H1039">
        <v>6.7</v>
      </c>
      <c r="I1039">
        <v>51</v>
      </c>
      <c r="J1039">
        <v>110</v>
      </c>
      <c r="K1039">
        <v>4301331</v>
      </c>
      <c r="L1039">
        <v>4000000</v>
      </c>
      <c r="M1039" s="2">
        <f>VLOOKUP(A1039,Sheet2!$A$1:G4763,2,0)</f>
        <v>34929</v>
      </c>
      <c r="N1039" t="str">
        <f>VLOOKUP(A1039,Sheet2!$A$1:G4763,3,0)</f>
        <v>Color</v>
      </c>
      <c r="O1039" t="str">
        <f>VLOOKUP(A1039,Sheet2!$A$1:G4763,4,0)</f>
        <v>Comedy</v>
      </c>
      <c r="P1039" t="str">
        <f>VLOOKUP(A1039,Sheet2!$A$1:G4763,5,0)</f>
        <v>English</v>
      </c>
      <c r="Q1039" t="str">
        <f>VLOOKUP(A1039,Sheet2!$A$1:G4763,6,0)</f>
        <v>USA</v>
      </c>
      <c r="R1039" t="str">
        <f>VLOOKUP(A1039,Sheet2!$A$1:G4763,7,0)</f>
        <v>R</v>
      </c>
      <c r="S1039" t="str">
        <f>IF(Table1[[#This Row],[Language]]="English","English","Other language")</f>
        <v>English</v>
      </c>
      <c r="T1039">
        <f>Table1[[#This Row],[Gross Revenue]]-Table1[[#This Row],[Budget]]</f>
        <v>301331</v>
      </c>
      <c r="U1039" s="1">
        <f>(Table1[[#This Row],[Gross Revenue]]/Table1[[#This Row],[Budget]])-1</f>
        <v>7.5332750000000059E-2</v>
      </c>
      <c r="V1039" t="str">
        <f t="shared" si="32"/>
        <v>90-110 minutes</v>
      </c>
      <c r="W1039">
        <f>Table1[[#This Row],[Profit]]/Table1[[#This Row],[Budget]]</f>
        <v>7.5332750000000004E-2</v>
      </c>
      <c r="X1039" s="22" t="str">
        <f>IF(L1039="","",
IF(L1039&lt;Predictability!$B$1,"Low",
IF(L1039&lt;=Predictability!$B$2,"Mid","High")))</f>
        <v>Low</v>
      </c>
      <c r="Y1039" s="22">
        <f t="shared" si="33"/>
        <v>0</v>
      </c>
    </row>
    <row r="1040" spans="1:25" x14ac:dyDescent="0.2">
      <c r="A1040" t="s">
        <v>6018</v>
      </c>
      <c r="B1040" t="s">
        <v>2676</v>
      </c>
      <c r="C1040" t="s">
        <v>1453</v>
      </c>
      <c r="D1040">
        <v>1000</v>
      </c>
      <c r="E1040">
        <v>1862</v>
      </c>
      <c r="F1040">
        <v>179</v>
      </c>
      <c r="G1040">
        <v>0</v>
      </c>
      <c r="H1040">
        <v>7.1</v>
      </c>
      <c r="I1040">
        <v>84</v>
      </c>
      <c r="J1040">
        <v>117</v>
      </c>
      <c r="K1040">
        <v>52700832</v>
      </c>
      <c r="L1040">
        <v>4500000</v>
      </c>
      <c r="M1040" s="2">
        <f>VLOOKUP(A1040,Sheet2!$A$1:G4764,2,0)</f>
        <v>34677</v>
      </c>
      <c r="N1040" t="str">
        <f>VLOOKUP(A1040,Sheet2!$A$1:G4764,3,0)</f>
        <v>Color</v>
      </c>
      <c r="O1040" t="str">
        <f>VLOOKUP(A1040,Sheet2!$A$1:G4764,4,0)</f>
        <v>Comedy</v>
      </c>
      <c r="P1040" t="str">
        <f>VLOOKUP(A1040,Sheet2!$A$1:G4764,5,0)</f>
        <v>English</v>
      </c>
      <c r="Q1040" t="str">
        <f>VLOOKUP(A1040,Sheet2!$A$1:G4764,6,0)</f>
        <v>UK</v>
      </c>
      <c r="R1040" t="str">
        <f>VLOOKUP(A1040,Sheet2!$A$1:G4764,7,0)</f>
        <v>R</v>
      </c>
      <c r="S1040" t="str">
        <f>IF(Table1[[#This Row],[Language]]="English","English","Other language")</f>
        <v>English</v>
      </c>
      <c r="T1040">
        <f>Table1[[#This Row],[Gross Revenue]]-Table1[[#This Row],[Budget]]</f>
        <v>48200832</v>
      </c>
      <c r="U1040" s="1">
        <f>(Table1[[#This Row],[Gross Revenue]]/Table1[[#This Row],[Budget]])-1</f>
        <v>10.711296000000001</v>
      </c>
      <c r="V1040" t="str">
        <f t="shared" si="32"/>
        <v>111-130 minutes</v>
      </c>
      <c r="W1040">
        <f>Table1[[#This Row],[Profit]]/Table1[[#This Row],[Budget]]</f>
        <v>10.711296000000001</v>
      </c>
      <c r="X1040" s="22" t="str">
        <f>IF(L1040="","",
IF(L1040&lt;Predictability!$B$1,"Low",
IF(L1040&lt;=Predictability!$B$2,"Mid","High")))</f>
        <v>Low</v>
      </c>
      <c r="Y1040" s="22">
        <f t="shared" si="33"/>
        <v>1</v>
      </c>
    </row>
    <row r="1041" spans="1:25" x14ac:dyDescent="0.2">
      <c r="A1041" t="s">
        <v>6104</v>
      </c>
      <c r="B1041" t="s">
        <v>408</v>
      </c>
      <c r="C1041" t="s">
        <v>2740</v>
      </c>
      <c r="D1041">
        <v>11000</v>
      </c>
      <c r="E1041">
        <v>12237</v>
      </c>
      <c r="F1041">
        <v>0</v>
      </c>
      <c r="G1041">
        <v>5000</v>
      </c>
      <c r="H1041">
        <v>7.3</v>
      </c>
      <c r="I1041">
        <v>161</v>
      </c>
      <c r="J1041">
        <v>100</v>
      </c>
      <c r="K1041">
        <v>13103828</v>
      </c>
      <c r="L1041">
        <v>11000000</v>
      </c>
      <c r="M1041" s="2">
        <f>VLOOKUP(A1041,Sheet2!$A$1:G4765,2,0)</f>
        <v>36935</v>
      </c>
      <c r="N1041" t="str">
        <f>VLOOKUP(A1041,Sheet2!$A$1:G4765,3,0)</f>
        <v>Color</v>
      </c>
      <c r="O1041" t="str">
        <f>VLOOKUP(A1041,Sheet2!$A$1:G4765,4,0)</f>
        <v>Crime</v>
      </c>
      <c r="P1041" t="str">
        <f>VLOOKUP(A1041,Sheet2!$A$1:G4765,5,0)</f>
        <v>English</v>
      </c>
      <c r="Q1041" t="str">
        <f>VLOOKUP(A1041,Sheet2!$A$1:G4765,6,0)</f>
        <v>USA</v>
      </c>
      <c r="R1041" t="str">
        <f>VLOOKUP(A1041,Sheet2!$A$1:G4765,7,0)</f>
        <v>R</v>
      </c>
      <c r="S1041" t="str">
        <f>IF(Table1[[#This Row],[Language]]="English","English","Other language")</f>
        <v>English</v>
      </c>
      <c r="T1041">
        <f>Table1[[#This Row],[Gross Revenue]]-Table1[[#This Row],[Budget]]</f>
        <v>2103828</v>
      </c>
      <c r="U1041" s="1">
        <f>(Table1[[#This Row],[Gross Revenue]]/Table1[[#This Row],[Budget]])-1</f>
        <v>0.19125709090909093</v>
      </c>
      <c r="V1041" t="str">
        <f t="shared" si="32"/>
        <v>90-110 minutes</v>
      </c>
      <c r="W1041">
        <f>Table1[[#This Row],[Profit]]/Table1[[#This Row],[Budget]]</f>
        <v>0.1912570909090909</v>
      </c>
      <c r="X1041" s="22" t="str">
        <f>IF(L1041="","",
IF(L1041&lt;Predictability!$B$1,"Low",
IF(L1041&lt;=Predictability!$B$2,"Mid","High")))</f>
        <v>Mid</v>
      </c>
      <c r="Y1041" s="22">
        <f t="shared" si="33"/>
        <v>0</v>
      </c>
    </row>
    <row r="1042" spans="1:25" x14ac:dyDescent="0.2">
      <c r="A1042" t="s">
        <v>5796</v>
      </c>
      <c r="B1042" t="s">
        <v>790</v>
      </c>
      <c r="C1042" t="s">
        <v>1186</v>
      </c>
      <c r="D1042">
        <v>940</v>
      </c>
      <c r="E1042">
        <v>4774</v>
      </c>
      <c r="F1042">
        <v>13000</v>
      </c>
      <c r="G1042">
        <v>25000</v>
      </c>
      <c r="H1042">
        <v>7</v>
      </c>
      <c r="I1042">
        <v>370</v>
      </c>
      <c r="J1042">
        <v>87</v>
      </c>
      <c r="K1042">
        <v>35287788</v>
      </c>
      <c r="L1042">
        <v>39000000</v>
      </c>
      <c r="M1042" s="2">
        <f>VLOOKUP(A1042,Sheet2!$A$1:G4766,2,0)</f>
        <v>40926</v>
      </c>
      <c r="N1042" t="str">
        <f>VLOOKUP(A1042,Sheet2!$A$1:G4766,3,0)</f>
        <v>Black and White</v>
      </c>
      <c r="O1042" t="str">
        <f>VLOOKUP(A1042,Sheet2!$A$1:G4766,4,0)</f>
        <v>Animation</v>
      </c>
      <c r="P1042" t="str">
        <f>VLOOKUP(A1042,Sheet2!$A$1:G4766,5,0)</f>
        <v>English</v>
      </c>
      <c r="Q1042" t="str">
        <f>VLOOKUP(A1042,Sheet2!$A$1:G4766,6,0)</f>
        <v>USA</v>
      </c>
      <c r="R1042" t="str">
        <f>VLOOKUP(A1042,Sheet2!$A$1:G4766,7,0)</f>
        <v>PG</v>
      </c>
      <c r="S1042" t="str">
        <f>IF(Table1[[#This Row],[Language]]="English","English","Other language")</f>
        <v>English</v>
      </c>
      <c r="T1042">
        <f>Table1[[#This Row],[Gross Revenue]]-Table1[[#This Row],[Budget]]</f>
        <v>-3712212</v>
      </c>
      <c r="U1042" s="1">
        <f>(Table1[[#This Row],[Gross Revenue]]/Table1[[#This Row],[Budget]])-1</f>
        <v>-9.5184923076923056E-2</v>
      </c>
      <c r="V1042" t="str">
        <f t="shared" si="32"/>
        <v>&lt;90 minutes</v>
      </c>
      <c r="W1042">
        <f>Table1[[#This Row],[Profit]]/Table1[[#This Row],[Budget]]</f>
        <v>-9.5184923076923084E-2</v>
      </c>
      <c r="X1042" s="22" t="str">
        <f>IF(L1042="","",
IF(L1042&lt;Predictability!$B$1,"Low",
IF(L1042&lt;=Predictability!$B$2,"Mid","High")))</f>
        <v>Mid</v>
      </c>
      <c r="Y1042" s="22">
        <f t="shared" si="33"/>
        <v>0</v>
      </c>
    </row>
    <row r="1043" spans="1:25" x14ac:dyDescent="0.2">
      <c r="A1043" t="s">
        <v>4835</v>
      </c>
      <c r="B1043" t="s">
        <v>1889</v>
      </c>
      <c r="C1043" t="s">
        <v>1890</v>
      </c>
      <c r="D1043">
        <v>875</v>
      </c>
      <c r="E1043">
        <v>2305</v>
      </c>
      <c r="F1043">
        <v>4</v>
      </c>
      <c r="G1043">
        <v>0</v>
      </c>
      <c r="H1043">
        <v>6.4</v>
      </c>
      <c r="I1043">
        <v>73</v>
      </c>
      <c r="J1043">
        <v>93</v>
      </c>
      <c r="K1043">
        <v>100675</v>
      </c>
      <c r="L1043">
        <v>3000000</v>
      </c>
      <c r="M1043" s="2">
        <f>VLOOKUP(A1043,Sheet2!$A$1:G4767,2,0)</f>
        <v>40456</v>
      </c>
      <c r="N1043" t="str">
        <f>VLOOKUP(A1043,Sheet2!$A$1:G4767,3,0)</f>
        <v>Color</v>
      </c>
      <c r="O1043" t="str">
        <f>VLOOKUP(A1043,Sheet2!$A$1:G4767,4,0)</f>
        <v>Documentary</v>
      </c>
      <c r="P1043" t="str">
        <f>VLOOKUP(A1043,Sheet2!$A$1:G4767,5,0)</f>
        <v>English</v>
      </c>
      <c r="Q1043" t="str">
        <f>VLOOKUP(A1043,Sheet2!$A$1:G4767,6,0)</f>
        <v>USA</v>
      </c>
      <c r="R1043" t="str">
        <f>VLOOKUP(A1043,Sheet2!$A$1:G4767,7,0)</f>
        <v>PG-13</v>
      </c>
      <c r="S1043" t="str">
        <f>IF(Table1[[#This Row],[Language]]="English","English","Other language")</f>
        <v>English</v>
      </c>
      <c r="T1043">
        <f>Table1[[#This Row],[Gross Revenue]]-Table1[[#This Row],[Budget]]</f>
        <v>-2899325</v>
      </c>
      <c r="U1043" s="1">
        <f>(Table1[[#This Row],[Gross Revenue]]/Table1[[#This Row],[Budget]])-1</f>
        <v>-0.96644166666666664</v>
      </c>
      <c r="V1043" t="str">
        <f t="shared" si="32"/>
        <v>90-110 minutes</v>
      </c>
      <c r="W1043">
        <f>Table1[[#This Row],[Profit]]/Table1[[#This Row],[Budget]]</f>
        <v>-0.96644166666666664</v>
      </c>
      <c r="X1043" s="22" t="str">
        <f>IF(L1043="","",
IF(L1043&lt;Predictability!$B$1,"Low",
IF(L1043&lt;=Predictability!$B$2,"Mid","High")))</f>
        <v>Low</v>
      </c>
      <c r="Y1043" s="22">
        <f t="shared" si="33"/>
        <v>0</v>
      </c>
    </row>
    <row r="1044" spans="1:25" x14ac:dyDescent="0.2">
      <c r="A1044" t="s">
        <v>4537</v>
      </c>
      <c r="B1044" t="s">
        <v>146</v>
      </c>
      <c r="C1044" t="s">
        <v>887</v>
      </c>
      <c r="D1044">
        <v>2000</v>
      </c>
      <c r="E1044">
        <v>3984</v>
      </c>
      <c r="F1044">
        <v>70</v>
      </c>
      <c r="G1044">
        <v>0</v>
      </c>
      <c r="H1044">
        <v>6.1</v>
      </c>
      <c r="I1044">
        <v>129</v>
      </c>
      <c r="J1044">
        <v>97</v>
      </c>
      <c r="K1044">
        <v>110222438</v>
      </c>
      <c r="L1044">
        <v>26000000</v>
      </c>
      <c r="M1044" s="2">
        <f>VLOOKUP(A1044,Sheet2!$A$1:G4768,2,0)</f>
        <v>37960</v>
      </c>
      <c r="N1044" t="str">
        <f>VLOOKUP(A1044,Sheet2!$A$1:G4768,3,0)</f>
        <v>Color</v>
      </c>
      <c r="O1044" t="str">
        <f>VLOOKUP(A1044,Sheet2!$A$1:G4768,4,0)</f>
        <v>Comedy</v>
      </c>
      <c r="P1044" t="str">
        <f>VLOOKUP(A1044,Sheet2!$A$1:G4768,5,0)</f>
        <v>English</v>
      </c>
      <c r="Q1044" t="str">
        <f>VLOOKUP(A1044,Sheet2!$A$1:G4768,6,0)</f>
        <v>USA</v>
      </c>
      <c r="R1044" t="str">
        <f>VLOOKUP(A1044,Sheet2!$A$1:G4768,7,0)</f>
        <v>PG</v>
      </c>
      <c r="S1044" t="str">
        <f>IF(Table1[[#This Row],[Language]]="English","English","Other language")</f>
        <v>English</v>
      </c>
      <c r="T1044">
        <f>Table1[[#This Row],[Gross Revenue]]-Table1[[#This Row],[Budget]]</f>
        <v>84222438</v>
      </c>
      <c r="U1044" s="1">
        <f>(Table1[[#This Row],[Gross Revenue]]/Table1[[#This Row],[Budget]])-1</f>
        <v>3.2393245384615383</v>
      </c>
      <c r="V1044" t="str">
        <f t="shared" si="32"/>
        <v>90-110 minutes</v>
      </c>
      <c r="W1044">
        <f>Table1[[#This Row],[Profit]]/Table1[[#This Row],[Budget]]</f>
        <v>3.2393245384615383</v>
      </c>
      <c r="X1044" s="22" t="str">
        <f>IF(L1044="","",
IF(L1044&lt;Predictability!$B$1,"Low",
IF(L1044&lt;=Predictability!$B$2,"Mid","High")))</f>
        <v>Mid</v>
      </c>
      <c r="Y1044" s="22">
        <f t="shared" si="33"/>
        <v>1</v>
      </c>
    </row>
    <row r="1045" spans="1:25" x14ac:dyDescent="0.2">
      <c r="A1045" t="s">
        <v>3443</v>
      </c>
      <c r="B1045" t="s">
        <v>347</v>
      </c>
      <c r="C1045" t="s">
        <v>348</v>
      </c>
      <c r="D1045">
        <v>826</v>
      </c>
      <c r="E1045">
        <v>2689</v>
      </c>
      <c r="F1045">
        <v>374</v>
      </c>
      <c r="G1045">
        <v>0</v>
      </c>
      <c r="H1045">
        <v>4.5</v>
      </c>
      <c r="I1045">
        <v>97</v>
      </c>
      <c r="J1045">
        <v>87</v>
      </c>
      <c r="K1045">
        <v>14249005</v>
      </c>
      <c r="L1045">
        <v>15000000</v>
      </c>
      <c r="M1045" s="2">
        <f>VLOOKUP(A1045,Sheet2!$A$1:G4769,2,0)</f>
        <v>37128</v>
      </c>
      <c r="N1045" t="str">
        <f>VLOOKUP(A1045,Sheet2!$A$1:G4769,3,0)</f>
        <v>Color</v>
      </c>
      <c r="O1045" t="str">
        <f>VLOOKUP(A1045,Sheet2!$A$1:G4769,4,0)</f>
        <v>Comedy</v>
      </c>
      <c r="P1045" t="str">
        <f>VLOOKUP(A1045,Sheet2!$A$1:G4769,5,0)</f>
        <v>English</v>
      </c>
      <c r="Q1045" t="str">
        <f>VLOOKUP(A1045,Sheet2!$A$1:G4769,6,0)</f>
        <v>USA</v>
      </c>
      <c r="R1045" t="str">
        <f>VLOOKUP(A1045,Sheet2!$A$1:G4769,7,0)</f>
        <v>R</v>
      </c>
      <c r="S1045" t="str">
        <f>IF(Table1[[#This Row],[Language]]="English","English","Other language")</f>
        <v>English</v>
      </c>
      <c r="T1045">
        <f>Table1[[#This Row],[Gross Revenue]]-Table1[[#This Row],[Budget]]</f>
        <v>-750995</v>
      </c>
      <c r="U1045" s="1">
        <f>(Table1[[#This Row],[Gross Revenue]]/Table1[[#This Row],[Budget]])-1</f>
        <v>-5.0066333333333324E-2</v>
      </c>
      <c r="V1045" t="str">
        <f t="shared" si="32"/>
        <v>&lt;90 minutes</v>
      </c>
      <c r="W1045">
        <f>Table1[[#This Row],[Profit]]/Table1[[#This Row],[Budget]]</f>
        <v>-5.0066333333333331E-2</v>
      </c>
      <c r="X1045" s="22" t="str">
        <f>IF(L1045="","",
IF(L1045&lt;Predictability!$B$1,"Low",
IF(L1045&lt;=Predictability!$B$2,"Mid","High")))</f>
        <v>Mid</v>
      </c>
      <c r="Y1045" s="22">
        <f t="shared" si="33"/>
        <v>0</v>
      </c>
    </row>
    <row r="1046" spans="1:25" x14ac:dyDescent="0.2">
      <c r="A1046" t="s">
        <v>4181</v>
      </c>
      <c r="B1046" t="s">
        <v>1300</v>
      </c>
      <c r="C1046" t="s">
        <v>367</v>
      </c>
      <c r="D1046">
        <v>918</v>
      </c>
      <c r="E1046">
        <v>4692</v>
      </c>
      <c r="F1046">
        <v>31</v>
      </c>
      <c r="G1046">
        <v>3000</v>
      </c>
      <c r="H1046">
        <v>5.8</v>
      </c>
      <c r="I1046">
        <v>273</v>
      </c>
      <c r="J1046">
        <v>97</v>
      </c>
      <c r="K1046">
        <v>82163317</v>
      </c>
      <c r="L1046">
        <v>30000000</v>
      </c>
      <c r="M1046" s="2">
        <f>VLOOKUP(A1046,Sheet2!$A$1:G4770,2,0)</f>
        <v>37801</v>
      </c>
      <c r="N1046" t="str">
        <f>VLOOKUP(A1046,Sheet2!$A$1:G4770,3,0)</f>
        <v>Color</v>
      </c>
      <c r="O1046" t="str">
        <f>VLOOKUP(A1046,Sheet2!$A$1:G4770,4,0)</f>
        <v>Action</v>
      </c>
      <c r="P1046" t="str">
        <f>VLOOKUP(A1046,Sheet2!$A$1:G4770,5,0)</f>
        <v>English</v>
      </c>
      <c r="Q1046" t="str">
        <f>VLOOKUP(A1046,Sheet2!$A$1:G4770,6,0)</f>
        <v>USA</v>
      </c>
      <c r="R1046" t="str">
        <f>VLOOKUP(A1046,Sheet2!$A$1:G4770,7,0)</f>
        <v>R</v>
      </c>
      <c r="S1046" t="str">
        <f>IF(Table1[[#This Row],[Language]]="English","English","Other language")</f>
        <v>English</v>
      </c>
      <c r="T1046">
        <f>Table1[[#This Row],[Gross Revenue]]-Table1[[#This Row],[Budget]]</f>
        <v>52163317</v>
      </c>
      <c r="U1046" s="1">
        <f>(Table1[[#This Row],[Gross Revenue]]/Table1[[#This Row],[Budget]])-1</f>
        <v>1.7387772333333333</v>
      </c>
      <c r="V1046" t="str">
        <f t="shared" si="32"/>
        <v>90-110 minutes</v>
      </c>
      <c r="W1046">
        <f>Table1[[#This Row],[Profit]]/Table1[[#This Row],[Budget]]</f>
        <v>1.7387772333333333</v>
      </c>
      <c r="X1046" s="22" t="str">
        <f>IF(L1046="","",
IF(L1046&lt;Predictability!$B$1,"Low",
IF(L1046&lt;=Predictability!$B$2,"Mid","High")))</f>
        <v>Mid</v>
      </c>
      <c r="Y1046" s="22">
        <f t="shared" si="33"/>
        <v>1</v>
      </c>
    </row>
    <row r="1047" spans="1:25" x14ac:dyDescent="0.2">
      <c r="A1047" t="s">
        <v>3566</v>
      </c>
      <c r="B1047" t="s">
        <v>546</v>
      </c>
      <c r="C1047" t="s">
        <v>547</v>
      </c>
      <c r="D1047">
        <v>40000</v>
      </c>
      <c r="E1047">
        <v>42002</v>
      </c>
      <c r="F1047">
        <v>54</v>
      </c>
      <c r="G1047">
        <v>963</v>
      </c>
      <c r="H1047">
        <v>4.9000000000000004</v>
      </c>
      <c r="I1047">
        <v>91</v>
      </c>
      <c r="J1047">
        <v>93</v>
      </c>
      <c r="K1047">
        <v>34872293</v>
      </c>
      <c r="L1047">
        <v>8500000</v>
      </c>
      <c r="M1047" s="2">
        <f>VLOOKUP(A1047,Sheet2!$A$1:G4771,2,0)</f>
        <v>33506</v>
      </c>
      <c r="N1047" t="str">
        <f>VLOOKUP(A1047,Sheet2!$A$1:G4771,3,0)</f>
        <v>Color</v>
      </c>
      <c r="O1047" t="str">
        <f>VLOOKUP(A1047,Sheet2!$A$1:G4771,4,0)</f>
        <v>Comedy</v>
      </c>
      <c r="P1047" t="str">
        <f>VLOOKUP(A1047,Sheet2!$A$1:G4771,5,0)</f>
        <v>English</v>
      </c>
      <c r="Q1047" t="str">
        <f>VLOOKUP(A1047,Sheet2!$A$1:G4771,6,0)</f>
        <v>USA</v>
      </c>
      <c r="R1047" t="str">
        <f>VLOOKUP(A1047,Sheet2!$A$1:G4771,7,0)</f>
        <v>R</v>
      </c>
      <c r="S1047" t="str">
        <f>IF(Table1[[#This Row],[Language]]="English","English","Other language")</f>
        <v>English</v>
      </c>
      <c r="T1047">
        <f>Table1[[#This Row],[Gross Revenue]]-Table1[[#This Row],[Budget]]</f>
        <v>26372293</v>
      </c>
      <c r="U1047" s="1">
        <f>(Table1[[#This Row],[Gross Revenue]]/Table1[[#This Row],[Budget]])-1</f>
        <v>3.1026227058823528</v>
      </c>
      <c r="V1047" t="str">
        <f t="shared" si="32"/>
        <v>90-110 minutes</v>
      </c>
      <c r="W1047">
        <f>Table1[[#This Row],[Profit]]/Table1[[#This Row],[Budget]]</f>
        <v>3.1026227058823528</v>
      </c>
      <c r="X1047" s="22" t="str">
        <f>IF(L1047="","",
IF(L1047&lt;Predictability!$B$1,"Low",
IF(L1047&lt;=Predictability!$B$2,"Mid","High")))</f>
        <v>Low</v>
      </c>
      <c r="Y1047" s="22">
        <f t="shared" si="33"/>
        <v>1</v>
      </c>
    </row>
    <row r="1048" spans="1:25" x14ac:dyDescent="0.2">
      <c r="A1048" t="s">
        <v>4255</v>
      </c>
      <c r="B1048" t="s">
        <v>319</v>
      </c>
      <c r="C1048" t="s">
        <v>420</v>
      </c>
      <c r="D1048">
        <v>1000</v>
      </c>
      <c r="E1048">
        <v>3104</v>
      </c>
      <c r="F1048">
        <v>39</v>
      </c>
      <c r="G1048">
        <v>0</v>
      </c>
      <c r="H1048">
        <v>5.9</v>
      </c>
      <c r="I1048">
        <v>118</v>
      </c>
      <c r="J1048">
        <v>91</v>
      </c>
      <c r="K1048">
        <v>55747724</v>
      </c>
      <c r="L1048">
        <v>55000000</v>
      </c>
      <c r="M1048" s="2">
        <f>VLOOKUP(A1048,Sheet2!$A$1:G4772,2,0)</f>
        <v>41623</v>
      </c>
      <c r="N1048" t="str">
        <f>VLOOKUP(A1048,Sheet2!$A$1:G4772,3,0)</f>
        <v>Color</v>
      </c>
      <c r="O1048" t="str">
        <f>VLOOKUP(A1048,Sheet2!$A$1:G4772,4,0)</f>
        <v>Adventure</v>
      </c>
      <c r="P1048" t="str">
        <f>VLOOKUP(A1048,Sheet2!$A$1:G4772,5,0)</f>
        <v>English</v>
      </c>
      <c r="Q1048" t="str">
        <f>VLOOKUP(A1048,Sheet2!$A$1:G4772,6,0)</f>
        <v>USA</v>
      </c>
      <c r="R1048" t="str">
        <f>VLOOKUP(A1048,Sheet2!$A$1:G4772,7,0)</f>
        <v>PG</v>
      </c>
      <c r="S1048" t="str">
        <f>IF(Table1[[#This Row],[Language]]="English","English","Other language")</f>
        <v>English</v>
      </c>
      <c r="T1048">
        <f>Table1[[#This Row],[Gross Revenue]]-Table1[[#This Row],[Budget]]</f>
        <v>747724</v>
      </c>
      <c r="U1048" s="1">
        <f>(Table1[[#This Row],[Gross Revenue]]/Table1[[#This Row],[Budget]])-1</f>
        <v>1.3594981818181751E-2</v>
      </c>
      <c r="V1048" t="str">
        <f t="shared" si="32"/>
        <v>90-110 minutes</v>
      </c>
      <c r="W1048">
        <f>Table1[[#This Row],[Profit]]/Table1[[#This Row],[Budget]]</f>
        <v>1.3594981818181818E-2</v>
      </c>
      <c r="X1048" s="22" t="str">
        <f>IF(L1048="","",
IF(L1048&lt;Predictability!$B$1,"Low",
IF(L1048&lt;=Predictability!$B$2,"Mid","High")))</f>
        <v>High</v>
      </c>
      <c r="Y1048" s="22">
        <f t="shared" si="33"/>
        <v>0</v>
      </c>
    </row>
    <row r="1049" spans="1:25" x14ac:dyDescent="0.2">
      <c r="A1049" t="s">
        <v>6447</v>
      </c>
      <c r="B1049" t="s">
        <v>1993</v>
      </c>
      <c r="C1049" t="s">
        <v>1684</v>
      </c>
      <c r="D1049">
        <v>2000</v>
      </c>
      <c r="E1049">
        <v>3994</v>
      </c>
      <c r="F1049">
        <v>98</v>
      </c>
      <c r="G1049">
        <v>10000</v>
      </c>
      <c r="H1049">
        <v>7.5</v>
      </c>
      <c r="I1049">
        <v>84</v>
      </c>
      <c r="J1049">
        <v>123</v>
      </c>
      <c r="K1049">
        <v>36581633</v>
      </c>
      <c r="L1049">
        <v>21000000</v>
      </c>
      <c r="M1049" s="2">
        <f>VLOOKUP(A1049,Sheet2!$A$1:G4773,2,0)</f>
        <v>39391</v>
      </c>
      <c r="N1049" t="str">
        <f>VLOOKUP(A1049,Sheet2!$A$1:G4773,3,0)</f>
        <v>Color</v>
      </c>
      <c r="O1049" t="str">
        <f>VLOOKUP(A1049,Sheet2!$A$1:G4773,4,0)</f>
        <v>Biography</v>
      </c>
      <c r="P1049" t="str">
        <f>VLOOKUP(A1049,Sheet2!$A$1:G4773,5,0)</f>
        <v>English</v>
      </c>
      <c r="Q1049" t="str">
        <f>VLOOKUP(A1049,Sheet2!$A$1:G4773,6,0)</f>
        <v>Germany</v>
      </c>
      <c r="R1049" t="str">
        <f>VLOOKUP(A1049,Sheet2!$A$1:G4773,7,0)</f>
        <v>PG-13</v>
      </c>
      <c r="S1049" t="str">
        <f>IF(Table1[[#This Row],[Language]]="English","English","Other language")</f>
        <v>English</v>
      </c>
      <c r="T1049">
        <f>Table1[[#This Row],[Gross Revenue]]-Table1[[#This Row],[Budget]]</f>
        <v>15581633</v>
      </c>
      <c r="U1049" s="1">
        <f>(Table1[[#This Row],[Gross Revenue]]/Table1[[#This Row],[Budget]])-1</f>
        <v>0.7419825238095239</v>
      </c>
      <c r="V1049" t="str">
        <f t="shared" si="32"/>
        <v>111-130 minutes</v>
      </c>
      <c r="W1049">
        <f>Table1[[#This Row],[Profit]]/Table1[[#This Row],[Budget]]</f>
        <v>0.74198252380952379</v>
      </c>
      <c r="X1049" s="22" t="str">
        <f>IF(L1049="","",
IF(L1049&lt;Predictability!$B$1,"Low",
IF(L1049&lt;=Predictability!$B$2,"Mid","High")))</f>
        <v>Mid</v>
      </c>
      <c r="Y1049" s="22">
        <f t="shared" si="33"/>
        <v>1</v>
      </c>
    </row>
    <row r="1050" spans="1:25" x14ac:dyDescent="0.2">
      <c r="A1050" t="s">
        <v>4988</v>
      </c>
      <c r="B1050" t="s">
        <v>805</v>
      </c>
      <c r="C1050" t="s">
        <v>1997</v>
      </c>
      <c r="D1050">
        <v>7000</v>
      </c>
      <c r="E1050">
        <v>9660</v>
      </c>
      <c r="F1050">
        <v>6</v>
      </c>
      <c r="G1050">
        <v>0</v>
      </c>
      <c r="H1050">
        <v>6.5</v>
      </c>
      <c r="I1050">
        <v>133</v>
      </c>
      <c r="J1050">
        <v>103</v>
      </c>
      <c r="K1050">
        <v>532988</v>
      </c>
      <c r="L1050">
        <v>7000000</v>
      </c>
      <c r="M1050" s="2">
        <f>VLOOKUP(A1050,Sheet2!$A$1:G4774,2,0)</f>
        <v>42272</v>
      </c>
      <c r="N1050" t="str">
        <f>VLOOKUP(A1050,Sheet2!$A$1:G4774,3,0)</f>
        <v>Color</v>
      </c>
      <c r="O1050" t="str">
        <f>VLOOKUP(A1050,Sheet2!$A$1:G4774,4,0)</f>
        <v>Biography</v>
      </c>
      <c r="P1050" t="str">
        <f>VLOOKUP(A1050,Sheet2!$A$1:G4774,5,0)</f>
        <v>English</v>
      </c>
      <c r="Q1050" t="str">
        <f>VLOOKUP(A1050,Sheet2!$A$1:G4774,6,0)</f>
        <v>USA</v>
      </c>
      <c r="R1050" t="str">
        <f>VLOOKUP(A1050,Sheet2!$A$1:G4774,7,0)</f>
        <v>PG-13</v>
      </c>
      <c r="S1050" t="str">
        <f>IF(Table1[[#This Row],[Language]]="English","English","Other language")</f>
        <v>English</v>
      </c>
      <c r="T1050">
        <f>Table1[[#This Row],[Gross Revenue]]-Table1[[#This Row],[Budget]]</f>
        <v>-6467012</v>
      </c>
      <c r="U1050" s="1">
        <f>(Table1[[#This Row],[Gross Revenue]]/Table1[[#This Row],[Budget]])-1</f>
        <v>-0.9238588571428572</v>
      </c>
      <c r="V1050" t="str">
        <f t="shared" si="32"/>
        <v>90-110 minutes</v>
      </c>
      <c r="W1050">
        <f>Table1[[#This Row],[Profit]]/Table1[[#This Row],[Budget]]</f>
        <v>-0.92385885714285709</v>
      </c>
      <c r="X1050" s="22" t="str">
        <f>IF(L1050="","",
IF(L1050&lt;Predictability!$B$1,"Low",
IF(L1050&lt;=Predictability!$B$2,"Mid","High")))</f>
        <v>Low</v>
      </c>
      <c r="Y1050" s="22">
        <f t="shared" si="33"/>
        <v>0</v>
      </c>
    </row>
    <row r="1051" spans="1:25" x14ac:dyDescent="0.2">
      <c r="A1051" t="s">
        <v>4871</v>
      </c>
      <c r="B1051" t="s">
        <v>730</v>
      </c>
      <c r="C1051" t="s">
        <v>1797</v>
      </c>
      <c r="D1051">
        <v>2000</v>
      </c>
      <c r="E1051">
        <v>4045</v>
      </c>
      <c r="F1051">
        <v>40</v>
      </c>
      <c r="G1051">
        <v>0</v>
      </c>
      <c r="H1051">
        <v>7.3</v>
      </c>
      <c r="I1051">
        <v>168</v>
      </c>
      <c r="J1051">
        <v>118</v>
      </c>
      <c r="K1051">
        <v>44983704</v>
      </c>
      <c r="L1051">
        <v>31000000</v>
      </c>
      <c r="M1051" s="2">
        <f>VLOOKUP(A1051,Sheet2!$A$1:G4775,2,0)</f>
        <v>36761</v>
      </c>
      <c r="N1051" t="str">
        <f>VLOOKUP(A1051,Sheet2!$A$1:G4775,3,0)</f>
        <v>Color</v>
      </c>
      <c r="O1051" t="str">
        <f>VLOOKUP(A1051,Sheet2!$A$1:G4775,4,0)</f>
        <v>Crime</v>
      </c>
      <c r="P1051" t="str">
        <f>VLOOKUP(A1051,Sheet2!$A$1:G4775,5,0)</f>
        <v>English</v>
      </c>
      <c r="Q1051" t="str">
        <f>VLOOKUP(A1051,Sheet2!$A$1:G4775,6,0)</f>
        <v>USA</v>
      </c>
      <c r="R1051" t="str">
        <f>VLOOKUP(A1051,Sheet2!$A$1:G4775,7,0)</f>
        <v>PG-13</v>
      </c>
      <c r="S1051" t="str">
        <f>IF(Table1[[#This Row],[Language]]="English","English","Other language")</f>
        <v>English</v>
      </c>
      <c r="T1051">
        <f>Table1[[#This Row],[Gross Revenue]]-Table1[[#This Row],[Budget]]</f>
        <v>13983704</v>
      </c>
      <c r="U1051" s="1">
        <f>(Table1[[#This Row],[Gross Revenue]]/Table1[[#This Row],[Budget]])-1</f>
        <v>0.45108722580645155</v>
      </c>
      <c r="V1051" t="str">
        <f t="shared" si="32"/>
        <v>111-130 minutes</v>
      </c>
      <c r="W1051">
        <f>Table1[[#This Row],[Profit]]/Table1[[#This Row],[Budget]]</f>
        <v>0.45108722580645161</v>
      </c>
      <c r="X1051" s="22" t="str">
        <f>IF(L1051="","",
IF(L1051&lt;Predictability!$B$1,"Low",
IF(L1051&lt;=Predictability!$B$2,"Mid","High")))</f>
        <v>Mid</v>
      </c>
      <c r="Y1051" s="22">
        <f t="shared" si="33"/>
        <v>0</v>
      </c>
    </row>
    <row r="1052" spans="1:25" x14ac:dyDescent="0.2">
      <c r="A1052" t="s">
        <v>6363</v>
      </c>
      <c r="B1052" t="s">
        <v>798</v>
      </c>
      <c r="C1052" t="s">
        <v>846</v>
      </c>
      <c r="D1052">
        <v>4000</v>
      </c>
      <c r="E1052">
        <v>7072</v>
      </c>
      <c r="F1052">
        <v>278</v>
      </c>
      <c r="G1052">
        <v>0</v>
      </c>
      <c r="H1052">
        <v>7.4</v>
      </c>
      <c r="I1052">
        <v>128</v>
      </c>
      <c r="J1052">
        <v>123</v>
      </c>
      <c r="K1052">
        <v>25776062</v>
      </c>
      <c r="L1052">
        <v>12000000</v>
      </c>
      <c r="M1052" s="2">
        <f>VLOOKUP(A1052,Sheet2!$A$1:G4776,2,0)</f>
        <v>37450</v>
      </c>
      <c r="N1052" t="str">
        <f>VLOOKUP(A1052,Sheet2!$A$1:G4776,3,0)</f>
        <v>Black and White</v>
      </c>
      <c r="O1052" t="str">
        <f>VLOOKUP(A1052,Sheet2!$A$1:G4776,4,0)</f>
        <v>Biography</v>
      </c>
      <c r="P1052" t="str">
        <f>VLOOKUP(A1052,Sheet2!$A$1:G4776,5,0)</f>
        <v>English</v>
      </c>
      <c r="Q1052" t="str">
        <f>VLOOKUP(A1052,Sheet2!$A$1:G4776,6,0)</f>
        <v>USA</v>
      </c>
      <c r="R1052" t="str">
        <f>VLOOKUP(A1052,Sheet2!$A$1:G4776,7,0)</f>
        <v>R</v>
      </c>
      <c r="S1052" t="str">
        <f>IF(Table1[[#This Row],[Language]]="English","English","Other language")</f>
        <v>English</v>
      </c>
      <c r="T1052">
        <f>Table1[[#This Row],[Gross Revenue]]-Table1[[#This Row],[Budget]]</f>
        <v>13776062</v>
      </c>
      <c r="U1052" s="1">
        <f>(Table1[[#This Row],[Gross Revenue]]/Table1[[#This Row],[Budget]])-1</f>
        <v>1.1480051666666666</v>
      </c>
      <c r="V1052" t="str">
        <f t="shared" si="32"/>
        <v>111-130 minutes</v>
      </c>
      <c r="W1052">
        <f>Table1[[#This Row],[Profit]]/Table1[[#This Row],[Budget]]</f>
        <v>1.1480051666666666</v>
      </c>
      <c r="X1052" s="22" t="str">
        <f>IF(L1052="","",
IF(L1052&lt;Predictability!$B$1,"Low",
IF(L1052&lt;=Predictability!$B$2,"Mid","High")))</f>
        <v>Mid</v>
      </c>
      <c r="Y1052" s="22">
        <f t="shared" si="33"/>
        <v>1</v>
      </c>
    </row>
    <row r="1053" spans="1:25" x14ac:dyDescent="0.2">
      <c r="A1053" t="s">
        <v>6292</v>
      </c>
      <c r="B1053" t="s">
        <v>399</v>
      </c>
      <c r="C1053" t="s">
        <v>1174</v>
      </c>
      <c r="D1053">
        <v>826</v>
      </c>
      <c r="E1053">
        <v>3455</v>
      </c>
      <c r="F1053">
        <v>473</v>
      </c>
      <c r="G1053">
        <v>8000</v>
      </c>
      <c r="H1053">
        <v>7.3</v>
      </c>
      <c r="I1053">
        <v>20</v>
      </c>
      <c r="J1053">
        <v>97</v>
      </c>
      <c r="K1053">
        <v>27900000</v>
      </c>
      <c r="L1053">
        <v>3500000</v>
      </c>
      <c r="M1053" s="2">
        <f>VLOOKUP(A1053,Sheet2!$A$1:G4777,2,0)</f>
        <v>34898</v>
      </c>
      <c r="N1053" t="str">
        <f>VLOOKUP(A1053,Sheet2!$A$1:G4777,3,0)</f>
        <v>Black and White</v>
      </c>
      <c r="O1053" t="str">
        <f>VLOOKUP(A1053,Sheet2!$A$1:G4777,4,0)</f>
        <v>Comedy</v>
      </c>
      <c r="P1053" t="str">
        <f>VLOOKUP(A1053,Sheet2!$A$1:G4777,5,0)</f>
        <v>English</v>
      </c>
      <c r="Q1053" t="str">
        <f>VLOOKUP(A1053,Sheet2!$A$1:G4777,6,0)</f>
        <v>USA</v>
      </c>
      <c r="R1053" t="str">
        <f>VLOOKUP(A1053,Sheet2!$A$1:G4777,7,0)</f>
        <v>R</v>
      </c>
      <c r="S1053" t="str">
        <f>IF(Table1[[#This Row],[Language]]="English","English","Other language")</f>
        <v>English</v>
      </c>
      <c r="T1053">
        <f>Table1[[#This Row],[Gross Revenue]]-Table1[[#This Row],[Budget]]</f>
        <v>24400000</v>
      </c>
      <c r="U1053" s="1">
        <f>(Table1[[#This Row],[Gross Revenue]]/Table1[[#This Row],[Budget]])-1</f>
        <v>6.9714285714285715</v>
      </c>
      <c r="V1053" t="str">
        <f t="shared" si="32"/>
        <v>90-110 minutes</v>
      </c>
      <c r="W1053">
        <f>Table1[[#This Row],[Profit]]/Table1[[#This Row],[Budget]]</f>
        <v>6.9714285714285715</v>
      </c>
      <c r="X1053" s="22" t="str">
        <f>IF(L1053="","",
IF(L1053&lt;Predictability!$B$1,"Low",
IF(L1053&lt;=Predictability!$B$2,"Mid","High")))</f>
        <v>Low</v>
      </c>
      <c r="Y1053" s="22">
        <f t="shared" si="33"/>
        <v>1</v>
      </c>
    </row>
    <row r="1054" spans="1:25" x14ac:dyDescent="0.2">
      <c r="A1054" t="s">
        <v>4168</v>
      </c>
      <c r="B1054" t="s">
        <v>349</v>
      </c>
      <c r="C1054" t="s">
        <v>1290</v>
      </c>
      <c r="D1054">
        <v>723</v>
      </c>
      <c r="E1054">
        <v>3712</v>
      </c>
      <c r="F1054">
        <v>7</v>
      </c>
      <c r="G1054">
        <v>981</v>
      </c>
      <c r="H1054">
        <v>5.8</v>
      </c>
      <c r="I1054">
        <v>26</v>
      </c>
      <c r="J1054">
        <v>85</v>
      </c>
      <c r="K1054">
        <v>32983713</v>
      </c>
      <c r="L1054">
        <v>20000000</v>
      </c>
      <c r="M1054" s="2">
        <f>VLOOKUP(A1054,Sheet2!$A$1:G4778,2,0)</f>
        <v>37311</v>
      </c>
      <c r="N1054" t="str">
        <f>VLOOKUP(A1054,Sheet2!$A$1:G4778,3,0)</f>
        <v>Color</v>
      </c>
      <c r="O1054" t="str">
        <f>VLOOKUP(A1054,Sheet2!$A$1:G4778,4,0)</f>
        <v>Comedy</v>
      </c>
      <c r="P1054" t="str">
        <f>VLOOKUP(A1054,Sheet2!$A$1:G4778,5,0)</f>
        <v>English</v>
      </c>
      <c r="Q1054" t="str">
        <f>VLOOKUP(A1054,Sheet2!$A$1:G4778,6,0)</f>
        <v>USA</v>
      </c>
      <c r="R1054" t="str">
        <f>VLOOKUP(A1054,Sheet2!$A$1:G4778,7,0)</f>
        <v>R</v>
      </c>
      <c r="S1054" t="str">
        <f>IF(Table1[[#This Row],[Language]]="English","English","Other language")</f>
        <v>English</v>
      </c>
      <c r="T1054">
        <f>Table1[[#This Row],[Gross Revenue]]-Table1[[#This Row],[Budget]]</f>
        <v>12983713</v>
      </c>
      <c r="U1054" s="1">
        <f>(Table1[[#This Row],[Gross Revenue]]/Table1[[#This Row],[Budget]])-1</f>
        <v>0.64918564999999995</v>
      </c>
      <c r="V1054" t="str">
        <f t="shared" si="32"/>
        <v>&lt;90 minutes</v>
      </c>
      <c r="W1054">
        <f>Table1[[#This Row],[Profit]]/Table1[[#This Row],[Budget]]</f>
        <v>0.64918564999999995</v>
      </c>
      <c r="X1054" s="22" t="str">
        <f>IF(L1054="","",
IF(L1054&lt;Predictability!$B$1,"Low",
IF(L1054&lt;=Predictability!$B$2,"Mid","High")))</f>
        <v>Mid</v>
      </c>
      <c r="Y1054" s="22">
        <f t="shared" si="33"/>
        <v>1</v>
      </c>
    </row>
    <row r="1055" spans="1:25" x14ac:dyDescent="0.2">
      <c r="A1055" t="s">
        <v>4546</v>
      </c>
      <c r="B1055" t="s">
        <v>1629</v>
      </c>
      <c r="C1055" t="s">
        <v>690</v>
      </c>
      <c r="D1055">
        <v>309</v>
      </c>
      <c r="E1055">
        <v>707</v>
      </c>
      <c r="F1055">
        <v>49</v>
      </c>
      <c r="G1055">
        <v>0</v>
      </c>
      <c r="H1055">
        <v>6.1</v>
      </c>
      <c r="I1055">
        <v>242</v>
      </c>
      <c r="J1055">
        <v>87</v>
      </c>
      <c r="K1055">
        <v>19100000</v>
      </c>
      <c r="L1055">
        <v>1250000</v>
      </c>
      <c r="M1055" s="2">
        <f>VLOOKUP(A1055,Sheet2!$A$1:G4779,2,0)</f>
        <v>29595</v>
      </c>
      <c r="N1055" t="str">
        <f>VLOOKUP(A1055,Sheet2!$A$1:G4779,3,0)</f>
        <v>Color</v>
      </c>
      <c r="O1055" t="str">
        <f>VLOOKUP(A1055,Sheet2!$A$1:G4779,4,0)</f>
        <v>Horror</v>
      </c>
      <c r="P1055" t="str">
        <f>VLOOKUP(A1055,Sheet2!$A$1:G4779,5,0)</f>
        <v>English</v>
      </c>
      <c r="Q1055" t="str">
        <f>VLOOKUP(A1055,Sheet2!$A$1:G4779,6,0)</f>
        <v>USA</v>
      </c>
      <c r="R1055" t="str">
        <f>VLOOKUP(A1055,Sheet2!$A$1:G4779,7,0)</f>
        <v>R</v>
      </c>
      <c r="S1055" t="str">
        <f>IF(Table1[[#This Row],[Language]]="English","English","Other language")</f>
        <v>English</v>
      </c>
      <c r="T1055">
        <f>Table1[[#This Row],[Gross Revenue]]-Table1[[#This Row],[Budget]]</f>
        <v>17850000</v>
      </c>
      <c r="U1055" s="1">
        <f>(Table1[[#This Row],[Gross Revenue]]/Table1[[#This Row],[Budget]])-1</f>
        <v>14.28</v>
      </c>
      <c r="V1055" t="str">
        <f t="shared" si="32"/>
        <v>&lt;90 minutes</v>
      </c>
      <c r="W1055">
        <f>Table1[[#This Row],[Profit]]/Table1[[#This Row],[Budget]]</f>
        <v>14.28</v>
      </c>
      <c r="X1055" s="22" t="str">
        <f>IF(L1055="","",
IF(L1055&lt;Predictability!$B$1,"Low",
IF(L1055&lt;=Predictability!$B$2,"Mid","High")))</f>
        <v>Low</v>
      </c>
      <c r="Y1055" s="22">
        <f t="shared" si="33"/>
        <v>1</v>
      </c>
    </row>
    <row r="1056" spans="1:25" x14ac:dyDescent="0.2">
      <c r="A1056" t="s">
        <v>4091</v>
      </c>
      <c r="B1056" t="s">
        <v>1208</v>
      </c>
      <c r="C1056" t="s">
        <v>690</v>
      </c>
      <c r="D1056">
        <v>72</v>
      </c>
      <c r="E1056">
        <v>174</v>
      </c>
      <c r="F1056">
        <v>49</v>
      </c>
      <c r="G1056">
        <v>0</v>
      </c>
      <c r="H1056">
        <v>5.7</v>
      </c>
      <c r="I1056">
        <v>235</v>
      </c>
      <c r="J1056">
        <v>91</v>
      </c>
      <c r="K1056">
        <v>36200000</v>
      </c>
      <c r="L1056">
        <v>4000000</v>
      </c>
      <c r="M1056" s="2">
        <f>VLOOKUP(A1056,Sheet2!$A$1:G4780,2,0)</f>
        <v>29974</v>
      </c>
      <c r="N1056" t="str">
        <f>VLOOKUP(A1056,Sheet2!$A$1:G4780,3,0)</f>
        <v>Color</v>
      </c>
      <c r="O1056" t="str">
        <f>VLOOKUP(A1056,Sheet2!$A$1:G4780,4,0)</f>
        <v>Horror</v>
      </c>
      <c r="P1056" t="str">
        <f>VLOOKUP(A1056,Sheet2!$A$1:G4780,5,0)</f>
        <v>English</v>
      </c>
      <c r="Q1056" t="str">
        <f>VLOOKUP(A1056,Sheet2!$A$1:G4780,6,0)</f>
        <v>USA</v>
      </c>
      <c r="R1056" t="str">
        <f>VLOOKUP(A1056,Sheet2!$A$1:G4780,7,0)</f>
        <v>R</v>
      </c>
      <c r="S1056" t="str">
        <f>IF(Table1[[#This Row],[Language]]="English","English","Other language")</f>
        <v>English</v>
      </c>
      <c r="T1056">
        <f>Table1[[#This Row],[Gross Revenue]]-Table1[[#This Row],[Budget]]</f>
        <v>32200000</v>
      </c>
      <c r="U1056" s="1">
        <f>(Table1[[#This Row],[Gross Revenue]]/Table1[[#This Row],[Budget]])-1</f>
        <v>8.0500000000000007</v>
      </c>
      <c r="V1056" t="str">
        <f t="shared" si="32"/>
        <v>90-110 minutes</v>
      </c>
      <c r="W1056">
        <f>Table1[[#This Row],[Profit]]/Table1[[#This Row],[Budget]]</f>
        <v>8.0500000000000007</v>
      </c>
      <c r="X1056" s="22" t="str">
        <f>IF(L1056="","",
IF(L1056&lt;Predictability!$B$1,"Low",
IF(L1056&lt;=Predictability!$B$2,"Mid","High")))</f>
        <v>Low</v>
      </c>
      <c r="Y1056" s="22">
        <f t="shared" si="33"/>
        <v>1</v>
      </c>
    </row>
    <row r="1057" spans="1:25" x14ac:dyDescent="0.2">
      <c r="A1057" t="s">
        <v>3770</v>
      </c>
      <c r="B1057" t="s">
        <v>289</v>
      </c>
      <c r="C1057" t="s">
        <v>839</v>
      </c>
      <c r="D1057">
        <v>935</v>
      </c>
      <c r="E1057">
        <v>1855</v>
      </c>
      <c r="F1057">
        <v>152</v>
      </c>
      <c r="G1057">
        <v>0</v>
      </c>
      <c r="H1057">
        <v>5.3</v>
      </c>
      <c r="I1057">
        <v>110</v>
      </c>
      <c r="J1057">
        <v>88</v>
      </c>
      <c r="K1057">
        <v>19170001</v>
      </c>
      <c r="L1057">
        <v>2800000</v>
      </c>
      <c r="M1057" s="2">
        <f>VLOOKUP(A1057,Sheet2!$A$1:G4781,2,0)</f>
        <v>32309</v>
      </c>
      <c r="N1057" t="str">
        <f>VLOOKUP(A1057,Sheet2!$A$1:G4781,3,0)</f>
        <v>Color</v>
      </c>
      <c r="O1057" t="str">
        <f>VLOOKUP(A1057,Sheet2!$A$1:G4781,4,0)</f>
        <v>Horror</v>
      </c>
      <c r="P1057" t="str">
        <f>VLOOKUP(A1057,Sheet2!$A$1:G4781,5,0)</f>
        <v>English</v>
      </c>
      <c r="Q1057" t="str">
        <f>VLOOKUP(A1057,Sheet2!$A$1:G4781,6,0)</f>
        <v>USA</v>
      </c>
      <c r="R1057" t="str">
        <f>VLOOKUP(A1057,Sheet2!$A$1:G4781,7,0)</f>
        <v>R</v>
      </c>
      <c r="S1057" t="str">
        <f>IF(Table1[[#This Row],[Language]]="English","English","Other language")</f>
        <v>English</v>
      </c>
      <c r="T1057">
        <f>Table1[[#This Row],[Gross Revenue]]-Table1[[#This Row],[Budget]]</f>
        <v>16370001</v>
      </c>
      <c r="U1057" s="1">
        <f>(Table1[[#This Row],[Gross Revenue]]/Table1[[#This Row],[Budget]])-1</f>
        <v>5.8464289285714282</v>
      </c>
      <c r="V1057" t="str">
        <f t="shared" si="32"/>
        <v>&lt;90 minutes</v>
      </c>
      <c r="W1057">
        <f>Table1[[#This Row],[Profit]]/Table1[[#This Row],[Budget]]</f>
        <v>5.8464289285714282</v>
      </c>
      <c r="X1057" s="22" t="str">
        <f>IF(L1057="","",
IF(L1057&lt;Predictability!$B$1,"Low",
IF(L1057&lt;=Predictability!$B$2,"Mid","High")))</f>
        <v>Low</v>
      </c>
      <c r="Y1057" s="22">
        <f t="shared" si="33"/>
        <v>1</v>
      </c>
    </row>
    <row r="1058" spans="1:25" x14ac:dyDescent="0.2">
      <c r="A1058" t="s">
        <v>3447</v>
      </c>
      <c r="B1058" t="s">
        <v>289</v>
      </c>
      <c r="C1058" t="s">
        <v>355</v>
      </c>
      <c r="D1058">
        <v>935</v>
      </c>
      <c r="E1058">
        <v>1327</v>
      </c>
      <c r="F1058">
        <v>6</v>
      </c>
      <c r="G1058">
        <v>1000</v>
      </c>
      <c r="H1058">
        <v>4.5</v>
      </c>
      <c r="I1058">
        <v>129</v>
      </c>
      <c r="J1058">
        <v>100</v>
      </c>
      <c r="K1058">
        <v>14343976</v>
      </c>
      <c r="L1058">
        <v>5000000</v>
      </c>
      <c r="M1058" s="2">
        <f>VLOOKUP(A1058,Sheet2!$A$1:G4782,2,0)</f>
        <v>32590</v>
      </c>
      <c r="N1058" t="str">
        <f>VLOOKUP(A1058,Sheet2!$A$1:G4782,3,0)</f>
        <v>Color</v>
      </c>
      <c r="O1058" t="str">
        <f>VLOOKUP(A1058,Sheet2!$A$1:G4782,4,0)</f>
        <v>Adventure</v>
      </c>
      <c r="P1058" t="str">
        <f>VLOOKUP(A1058,Sheet2!$A$1:G4782,5,0)</f>
        <v>English</v>
      </c>
      <c r="Q1058" t="str">
        <f>VLOOKUP(A1058,Sheet2!$A$1:G4782,6,0)</f>
        <v>USA</v>
      </c>
      <c r="R1058" t="str">
        <f>VLOOKUP(A1058,Sheet2!$A$1:G4782,7,0)</f>
        <v>R</v>
      </c>
      <c r="S1058" t="str">
        <f>IF(Table1[[#This Row],[Language]]="English","English","Other language")</f>
        <v>English</v>
      </c>
      <c r="T1058">
        <f>Table1[[#This Row],[Gross Revenue]]-Table1[[#This Row],[Budget]]</f>
        <v>9343976</v>
      </c>
      <c r="U1058" s="1">
        <f>(Table1[[#This Row],[Gross Revenue]]/Table1[[#This Row],[Budget]])-1</f>
        <v>1.8687952000000001</v>
      </c>
      <c r="V1058" t="str">
        <f t="shared" si="32"/>
        <v>90-110 minutes</v>
      </c>
      <c r="W1058">
        <f>Table1[[#This Row],[Profit]]/Table1[[#This Row],[Budget]]</f>
        <v>1.8687952000000001</v>
      </c>
      <c r="X1058" s="22" t="str">
        <f>IF(L1058="","",
IF(L1058&lt;Predictability!$B$1,"Low",
IF(L1058&lt;=Predictability!$B$2,"Mid","High")))</f>
        <v>Low</v>
      </c>
      <c r="Y1058" s="22">
        <f t="shared" si="33"/>
        <v>1</v>
      </c>
    </row>
    <row r="1059" spans="1:25" x14ac:dyDescent="0.2">
      <c r="A1059" t="s">
        <v>3500</v>
      </c>
      <c r="B1059" t="s">
        <v>440</v>
      </c>
      <c r="C1059" t="s">
        <v>441</v>
      </c>
      <c r="D1059">
        <v>42</v>
      </c>
      <c r="E1059">
        <v>170</v>
      </c>
      <c r="F1059">
        <v>13</v>
      </c>
      <c r="G1059">
        <v>1000</v>
      </c>
      <c r="H1059">
        <v>4.7</v>
      </c>
      <c r="I1059">
        <v>160</v>
      </c>
      <c r="J1059">
        <v>92</v>
      </c>
      <c r="K1059">
        <v>21300000</v>
      </c>
      <c r="L1059">
        <v>2200000</v>
      </c>
      <c r="M1059" s="2">
        <f>VLOOKUP(A1059,Sheet2!$A$1:G4783,2,0)</f>
        <v>31252</v>
      </c>
      <c r="N1059" t="str">
        <f>VLOOKUP(A1059,Sheet2!$A$1:G4783,3,0)</f>
        <v>Color</v>
      </c>
      <c r="O1059" t="str">
        <f>VLOOKUP(A1059,Sheet2!$A$1:G4783,4,0)</f>
        <v>Horror</v>
      </c>
      <c r="P1059" t="str">
        <f>VLOOKUP(A1059,Sheet2!$A$1:G4783,5,0)</f>
        <v>English</v>
      </c>
      <c r="Q1059" t="str">
        <f>VLOOKUP(A1059,Sheet2!$A$1:G4783,6,0)</f>
        <v>USA</v>
      </c>
      <c r="R1059" t="str">
        <f>VLOOKUP(A1059,Sheet2!$A$1:G4783,7,0)</f>
        <v>R</v>
      </c>
      <c r="S1059" t="str">
        <f>IF(Table1[[#This Row],[Language]]="English","English","Other language")</f>
        <v>English</v>
      </c>
      <c r="T1059">
        <f>Table1[[#This Row],[Gross Revenue]]-Table1[[#This Row],[Budget]]</f>
        <v>19100000</v>
      </c>
      <c r="U1059" s="1">
        <f>(Table1[[#This Row],[Gross Revenue]]/Table1[[#This Row],[Budget]])-1</f>
        <v>8.6818181818181817</v>
      </c>
      <c r="V1059" t="str">
        <f t="shared" si="32"/>
        <v>90-110 minutes</v>
      </c>
      <c r="W1059">
        <f>Table1[[#This Row],[Profit]]/Table1[[#This Row],[Budget]]</f>
        <v>8.6818181818181817</v>
      </c>
      <c r="X1059" s="22" t="str">
        <f>IF(L1059="","",
IF(L1059&lt;Predictability!$B$1,"Low",
IF(L1059&lt;=Predictability!$B$2,"Mid","High")))</f>
        <v>Low</v>
      </c>
      <c r="Y1059" s="22">
        <f t="shared" si="33"/>
        <v>1</v>
      </c>
    </row>
    <row r="1060" spans="1:25" x14ac:dyDescent="0.2">
      <c r="A1060" t="s">
        <v>4312</v>
      </c>
      <c r="B1060" t="s">
        <v>1427</v>
      </c>
      <c r="C1060" t="s">
        <v>1428</v>
      </c>
      <c r="D1060">
        <v>158</v>
      </c>
      <c r="E1060">
        <v>467</v>
      </c>
      <c r="F1060">
        <v>17</v>
      </c>
      <c r="G1060">
        <v>0</v>
      </c>
      <c r="H1060">
        <v>5.9</v>
      </c>
      <c r="I1060">
        <v>166</v>
      </c>
      <c r="J1060">
        <v>97</v>
      </c>
      <c r="K1060">
        <v>32600000</v>
      </c>
      <c r="L1060">
        <v>1800000</v>
      </c>
      <c r="M1060" s="2">
        <f>VLOOKUP(A1060,Sheet2!$A$1:G4784,2,0)</f>
        <v>30733</v>
      </c>
      <c r="N1060" t="str">
        <f>VLOOKUP(A1060,Sheet2!$A$1:G4784,3,0)</f>
        <v>Color</v>
      </c>
      <c r="O1060" t="str">
        <f>VLOOKUP(A1060,Sheet2!$A$1:G4784,4,0)</f>
        <v>Horror</v>
      </c>
      <c r="P1060" t="str">
        <f>VLOOKUP(A1060,Sheet2!$A$1:G4784,5,0)</f>
        <v>English</v>
      </c>
      <c r="Q1060" t="str">
        <f>VLOOKUP(A1060,Sheet2!$A$1:G4784,6,0)</f>
        <v>USA</v>
      </c>
      <c r="R1060" t="str">
        <f>VLOOKUP(A1060,Sheet2!$A$1:G4784,7,0)</f>
        <v>R</v>
      </c>
      <c r="S1060" t="str">
        <f>IF(Table1[[#This Row],[Language]]="English","English","Other language")</f>
        <v>English</v>
      </c>
      <c r="T1060">
        <f>Table1[[#This Row],[Gross Revenue]]-Table1[[#This Row],[Budget]]</f>
        <v>30800000</v>
      </c>
      <c r="U1060" s="1">
        <f>(Table1[[#This Row],[Gross Revenue]]/Table1[[#This Row],[Budget]])-1</f>
        <v>17.111111111111111</v>
      </c>
      <c r="V1060" t="str">
        <f t="shared" si="32"/>
        <v>90-110 minutes</v>
      </c>
      <c r="W1060">
        <f>Table1[[#This Row],[Profit]]/Table1[[#This Row],[Budget]]</f>
        <v>17.111111111111111</v>
      </c>
      <c r="X1060" s="22" t="str">
        <f>IF(L1060="","",
IF(L1060&lt;Predictability!$B$1,"Low",
IF(L1060&lt;=Predictability!$B$2,"Mid","High")))</f>
        <v>Low</v>
      </c>
      <c r="Y1060" s="22">
        <f t="shared" si="33"/>
        <v>1</v>
      </c>
    </row>
    <row r="1061" spans="1:25" x14ac:dyDescent="0.2">
      <c r="A1061" t="s">
        <v>5243</v>
      </c>
      <c r="B1061" t="s">
        <v>900</v>
      </c>
      <c r="C1061" t="s">
        <v>728</v>
      </c>
      <c r="D1061">
        <v>15000</v>
      </c>
      <c r="E1061">
        <v>20956</v>
      </c>
      <c r="F1061">
        <v>87</v>
      </c>
      <c r="G1061">
        <v>41000</v>
      </c>
      <c r="H1061">
        <v>6.6</v>
      </c>
      <c r="I1061">
        <v>238</v>
      </c>
      <c r="J1061">
        <v>109</v>
      </c>
      <c r="K1061">
        <v>55802754</v>
      </c>
      <c r="L1061">
        <v>35000000</v>
      </c>
      <c r="M1061" s="2">
        <f>VLOOKUP(A1061,Sheet2!$A$1:G4785,2,0)</f>
        <v>40884</v>
      </c>
      <c r="N1061" t="str">
        <f>VLOOKUP(A1061,Sheet2!$A$1:G4785,3,0)</f>
        <v>Color</v>
      </c>
      <c r="O1061" t="str">
        <f>VLOOKUP(A1061,Sheet2!$A$1:G4785,4,0)</f>
        <v>Comedy</v>
      </c>
      <c r="P1061" t="str">
        <f>VLOOKUP(A1061,Sheet2!$A$1:G4785,5,0)</f>
        <v>English</v>
      </c>
      <c r="Q1061" t="str">
        <f>VLOOKUP(A1061,Sheet2!$A$1:G4785,6,0)</f>
        <v>USA</v>
      </c>
      <c r="R1061" t="str">
        <f>VLOOKUP(A1061,Sheet2!$A$1:G4785,7,0)</f>
        <v>R</v>
      </c>
      <c r="S1061" t="str">
        <f>IF(Table1[[#This Row],[Language]]="English","English","Other language")</f>
        <v>English</v>
      </c>
      <c r="T1061">
        <f>Table1[[#This Row],[Gross Revenue]]-Table1[[#This Row],[Budget]]</f>
        <v>20802754</v>
      </c>
      <c r="U1061" s="1">
        <f>(Table1[[#This Row],[Gross Revenue]]/Table1[[#This Row],[Budget]])-1</f>
        <v>0.5943643999999999</v>
      </c>
      <c r="V1061" t="str">
        <f t="shared" si="32"/>
        <v>90-110 minutes</v>
      </c>
      <c r="W1061">
        <f>Table1[[#This Row],[Profit]]/Table1[[#This Row],[Budget]]</f>
        <v>0.59436440000000001</v>
      </c>
      <c r="X1061" s="22" t="str">
        <f>IF(L1061="","",
IF(L1061&lt;Predictability!$B$1,"Low",
IF(L1061&lt;=Predictability!$B$2,"Mid","High")))</f>
        <v>Mid</v>
      </c>
      <c r="Y1061" s="22">
        <f t="shared" si="33"/>
        <v>1</v>
      </c>
    </row>
    <row r="1062" spans="1:25" x14ac:dyDescent="0.2">
      <c r="A1062" t="s">
        <v>4286</v>
      </c>
      <c r="B1062" t="s">
        <v>1407</v>
      </c>
      <c r="C1062" t="s">
        <v>1408</v>
      </c>
      <c r="D1062">
        <v>435</v>
      </c>
      <c r="E1062">
        <v>1140</v>
      </c>
      <c r="F1062">
        <v>132</v>
      </c>
      <c r="G1062">
        <v>515</v>
      </c>
      <c r="H1062">
        <v>5.9</v>
      </c>
      <c r="I1062">
        <v>111</v>
      </c>
      <c r="J1062">
        <v>88</v>
      </c>
      <c r="K1062">
        <v>13367101</v>
      </c>
      <c r="L1062">
        <v>6500000</v>
      </c>
      <c r="M1062" s="2">
        <f>VLOOKUP(A1062,Sheet2!$A$1:G4786,2,0)</f>
        <v>38988</v>
      </c>
      <c r="N1062" t="str">
        <f>VLOOKUP(A1062,Sheet2!$A$1:G4786,3,0)</f>
        <v>Color</v>
      </c>
      <c r="O1062" t="str">
        <f>VLOOKUP(A1062,Sheet2!$A$1:G4786,4,0)</f>
        <v>Comedy</v>
      </c>
      <c r="P1062" t="str">
        <f>VLOOKUP(A1062,Sheet2!$A$1:G4786,5,0)</f>
        <v>English</v>
      </c>
      <c r="Q1062" t="str">
        <f>VLOOKUP(A1062,Sheet2!$A$1:G4786,6,0)</f>
        <v>USA</v>
      </c>
      <c r="R1062" t="str">
        <f>VLOOKUP(A1062,Sheet2!$A$1:G4786,7,0)</f>
        <v>R</v>
      </c>
      <c r="S1062" t="str">
        <f>IF(Table1[[#This Row],[Language]]="English","English","Other language")</f>
        <v>English</v>
      </c>
      <c r="T1062">
        <f>Table1[[#This Row],[Gross Revenue]]-Table1[[#This Row],[Budget]]</f>
        <v>6867101</v>
      </c>
      <c r="U1062" s="1">
        <f>(Table1[[#This Row],[Gross Revenue]]/Table1[[#This Row],[Budget]])-1</f>
        <v>1.0564770769230769</v>
      </c>
      <c r="V1062" t="str">
        <f t="shared" si="32"/>
        <v>&lt;90 minutes</v>
      </c>
      <c r="W1062">
        <f>Table1[[#This Row],[Profit]]/Table1[[#This Row],[Budget]]</f>
        <v>1.0564770769230769</v>
      </c>
      <c r="X1062" s="22" t="str">
        <f>IF(L1062="","",
IF(L1062&lt;Predictability!$B$1,"Low",
IF(L1062&lt;=Predictability!$B$2,"Mid","High")))</f>
        <v>Low</v>
      </c>
      <c r="Y1062" s="22">
        <f t="shared" si="33"/>
        <v>1</v>
      </c>
    </row>
    <row r="1063" spans="1:25" x14ac:dyDescent="0.2">
      <c r="A1063" t="s">
        <v>4870</v>
      </c>
      <c r="B1063" t="s">
        <v>1917</v>
      </c>
      <c r="C1063" t="s">
        <v>1918</v>
      </c>
      <c r="D1063">
        <v>596</v>
      </c>
      <c r="E1063">
        <v>1393</v>
      </c>
      <c r="F1063">
        <v>44</v>
      </c>
      <c r="G1063">
        <v>23000</v>
      </c>
      <c r="H1063">
        <v>6.4</v>
      </c>
      <c r="I1063">
        <v>358</v>
      </c>
      <c r="J1063">
        <v>106</v>
      </c>
      <c r="K1063">
        <v>18298649</v>
      </c>
      <c r="L1063">
        <v>30000000</v>
      </c>
      <c r="M1063" s="2">
        <f>VLOOKUP(A1063,Sheet2!$A$1:G4787,2,0)</f>
        <v>40762</v>
      </c>
      <c r="N1063" t="str">
        <f>VLOOKUP(A1063,Sheet2!$A$1:G4787,3,0)</f>
        <v>Color</v>
      </c>
      <c r="O1063" t="str">
        <f>VLOOKUP(A1063,Sheet2!$A$1:G4787,4,0)</f>
        <v>Comedy</v>
      </c>
      <c r="P1063" t="str">
        <f>VLOOKUP(A1063,Sheet2!$A$1:G4787,5,0)</f>
        <v>English</v>
      </c>
      <c r="Q1063" t="str">
        <f>VLOOKUP(A1063,Sheet2!$A$1:G4787,6,0)</f>
        <v>USA</v>
      </c>
      <c r="R1063" t="str">
        <f>VLOOKUP(A1063,Sheet2!$A$1:G4787,7,0)</f>
        <v>R</v>
      </c>
      <c r="S1063" t="str">
        <f>IF(Table1[[#This Row],[Language]]="English","English","Other language")</f>
        <v>English</v>
      </c>
      <c r="T1063">
        <f>Table1[[#This Row],[Gross Revenue]]-Table1[[#This Row],[Budget]]</f>
        <v>-11701351</v>
      </c>
      <c r="U1063" s="1">
        <f>(Table1[[#This Row],[Gross Revenue]]/Table1[[#This Row],[Budget]])-1</f>
        <v>-0.39004503333333329</v>
      </c>
      <c r="V1063" t="str">
        <f t="shared" si="32"/>
        <v>90-110 minutes</v>
      </c>
      <c r="W1063">
        <f>Table1[[#This Row],[Profit]]/Table1[[#This Row],[Budget]]</f>
        <v>-0.39004503333333335</v>
      </c>
      <c r="X1063" s="22" t="str">
        <f>IF(L1063="","",
IF(L1063&lt;Predictability!$B$1,"Low",
IF(L1063&lt;=Predictability!$B$2,"Mid","High")))</f>
        <v>Mid</v>
      </c>
      <c r="Y1063" s="22">
        <f t="shared" si="33"/>
        <v>0</v>
      </c>
    </row>
    <row r="1064" spans="1:25" x14ac:dyDescent="0.2">
      <c r="A1064" t="s">
        <v>4264</v>
      </c>
      <c r="B1064" t="s">
        <v>1384</v>
      </c>
      <c r="C1064" t="s">
        <v>1385</v>
      </c>
      <c r="D1064">
        <v>448</v>
      </c>
      <c r="E1064">
        <v>1329</v>
      </c>
      <c r="F1064">
        <v>155</v>
      </c>
      <c r="G1064">
        <v>241</v>
      </c>
      <c r="H1064">
        <v>5.9</v>
      </c>
      <c r="I1064">
        <v>57</v>
      </c>
      <c r="J1064">
        <v>92</v>
      </c>
      <c r="K1064">
        <v>1400000</v>
      </c>
      <c r="L1064">
        <v>1100000</v>
      </c>
      <c r="M1064" s="2">
        <f>VLOOKUP(A1064,Sheet2!$A$1:G4788,2,0)</f>
        <v>31882</v>
      </c>
      <c r="N1064" t="str">
        <f>VLOOKUP(A1064,Sheet2!$A$1:G4788,3,0)</f>
        <v>Color</v>
      </c>
      <c r="O1064" t="str">
        <f>VLOOKUP(A1064,Sheet2!$A$1:G4788,4,0)</f>
        <v>Action</v>
      </c>
      <c r="P1064" t="str">
        <f>VLOOKUP(A1064,Sheet2!$A$1:G4788,5,0)</f>
        <v>English</v>
      </c>
      <c r="Q1064" t="str">
        <f>VLOOKUP(A1064,Sheet2!$A$1:G4788,6,0)</f>
        <v>USA</v>
      </c>
      <c r="R1064" t="str">
        <f>VLOOKUP(A1064,Sheet2!$A$1:G4788,7,0)</f>
        <v>R</v>
      </c>
      <c r="S1064" t="str">
        <f>IF(Table1[[#This Row],[Language]]="English","English","Other language")</f>
        <v>English</v>
      </c>
      <c r="T1064">
        <f>Table1[[#This Row],[Gross Revenue]]-Table1[[#This Row],[Budget]]</f>
        <v>300000</v>
      </c>
      <c r="U1064" s="1">
        <f>(Table1[[#This Row],[Gross Revenue]]/Table1[[#This Row],[Budget]])-1</f>
        <v>0.27272727272727271</v>
      </c>
      <c r="V1064" t="str">
        <f t="shared" si="32"/>
        <v>90-110 minutes</v>
      </c>
      <c r="W1064">
        <f>Table1[[#This Row],[Profit]]/Table1[[#This Row],[Budget]]</f>
        <v>0.27272727272727271</v>
      </c>
      <c r="X1064" s="22" t="str">
        <f>IF(L1064="","",
IF(L1064&lt;Predictability!$B$1,"Low",
IF(L1064&lt;=Predictability!$B$2,"Mid","High")))</f>
        <v>Low</v>
      </c>
      <c r="Y1064" s="22">
        <f t="shared" si="33"/>
        <v>0</v>
      </c>
    </row>
    <row r="1065" spans="1:25" x14ac:dyDescent="0.2">
      <c r="A1065" t="s">
        <v>5486</v>
      </c>
      <c r="B1065" t="s">
        <v>1007</v>
      </c>
      <c r="C1065" t="s">
        <v>110</v>
      </c>
      <c r="D1065">
        <v>16000</v>
      </c>
      <c r="E1065">
        <v>23296</v>
      </c>
      <c r="F1065">
        <v>0</v>
      </c>
      <c r="G1065">
        <v>12000</v>
      </c>
      <c r="H1065">
        <v>7.3</v>
      </c>
      <c r="I1065">
        <v>165</v>
      </c>
      <c r="J1065">
        <v>108</v>
      </c>
      <c r="K1065">
        <v>25753840</v>
      </c>
      <c r="L1065">
        <v>19000000</v>
      </c>
      <c r="M1065" s="2">
        <f>VLOOKUP(A1065,Sheet2!$A$1:G4789,2,0)</f>
        <v>35371</v>
      </c>
      <c r="N1065" t="str">
        <f>VLOOKUP(A1065,Sheet2!$A$1:G4789,3,0)</f>
        <v>Color</v>
      </c>
      <c r="O1065" t="str">
        <f>VLOOKUP(A1065,Sheet2!$A$1:G4789,4,0)</f>
        <v>Crime</v>
      </c>
      <c r="P1065" t="str">
        <f>VLOOKUP(A1065,Sheet2!$A$1:G4789,5,0)</f>
        <v>English</v>
      </c>
      <c r="Q1065" t="str">
        <f>VLOOKUP(A1065,Sheet2!$A$1:G4789,6,0)</f>
        <v>USA</v>
      </c>
      <c r="R1065" t="str">
        <f>VLOOKUP(A1065,Sheet2!$A$1:G4789,7,0)</f>
        <v>R</v>
      </c>
      <c r="S1065" t="str">
        <f>IF(Table1[[#This Row],[Language]]="English","English","Other language")</f>
        <v>English</v>
      </c>
      <c r="T1065">
        <f>Table1[[#This Row],[Gross Revenue]]-Table1[[#This Row],[Budget]]</f>
        <v>6753840</v>
      </c>
      <c r="U1065" s="1">
        <f>(Table1[[#This Row],[Gross Revenue]]/Table1[[#This Row],[Budget]])-1</f>
        <v>0.35546526315789473</v>
      </c>
      <c r="V1065" t="str">
        <f t="shared" si="32"/>
        <v>90-110 minutes</v>
      </c>
      <c r="W1065">
        <f>Table1[[#This Row],[Profit]]/Table1[[#This Row],[Budget]]</f>
        <v>0.35546526315789473</v>
      </c>
      <c r="X1065" s="22" t="str">
        <f>IF(L1065="","",
IF(L1065&lt;Predictability!$B$1,"Low",
IF(L1065&lt;=Predictability!$B$2,"Mid","High")))</f>
        <v>Mid</v>
      </c>
      <c r="Y1065" s="22">
        <f t="shared" si="33"/>
        <v>0</v>
      </c>
    </row>
    <row r="1066" spans="1:25" x14ac:dyDescent="0.2">
      <c r="A1066" t="s">
        <v>5527</v>
      </c>
      <c r="B1066" t="s">
        <v>546</v>
      </c>
      <c r="C1066" t="s">
        <v>2274</v>
      </c>
      <c r="D1066">
        <v>40000</v>
      </c>
      <c r="E1066">
        <v>41636</v>
      </c>
      <c r="F1066">
        <v>117</v>
      </c>
      <c r="G1066">
        <v>0</v>
      </c>
      <c r="H1066">
        <v>6.8</v>
      </c>
      <c r="I1066">
        <v>208</v>
      </c>
      <c r="J1066">
        <v>122</v>
      </c>
      <c r="K1066">
        <v>31598308</v>
      </c>
      <c r="L1066">
        <v>35000000</v>
      </c>
      <c r="M1066" s="2">
        <f>VLOOKUP(A1066,Sheet2!$A$1:G4790,2,0)</f>
        <v>37124</v>
      </c>
      <c r="N1066" t="str">
        <f>VLOOKUP(A1066,Sheet2!$A$1:G4790,3,0)</f>
        <v>Color</v>
      </c>
      <c r="O1066" t="str">
        <f>VLOOKUP(A1066,Sheet2!$A$1:G4790,4,0)</f>
        <v>Horror</v>
      </c>
      <c r="P1066" t="str">
        <f>VLOOKUP(A1066,Sheet2!$A$1:G4790,5,0)</f>
        <v>English</v>
      </c>
      <c r="Q1066" t="str">
        <f>VLOOKUP(A1066,Sheet2!$A$1:G4790,6,0)</f>
        <v>USA</v>
      </c>
      <c r="R1066" t="str">
        <f>VLOOKUP(A1066,Sheet2!$A$1:G4790,7,0)</f>
        <v>R</v>
      </c>
      <c r="S1066" t="str">
        <f>IF(Table1[[#This Row],[Language]]="English","English","Other language")</f>
        <v>English</v>
      </c>
      <c r="T1066">
        <f>Table1[[#This Row],[Gross Revenue]]-Table1[[#This Row],[Budget]]</f>
        <v>-3401692</v>
      </c>
      <c r="U1066" s="1">
        <f>(Table1[[#This Row],[Gross Revenue]]/Table1[[#This Row],[Budget]])-1</f>
        <v>-9.7191200000000033E-2</v>
      </c>
      <c r="V1066" t="str">
        <f t="shared" si="32"/>
        <v>111-130 minutes</v>
      </c>
      <c r="W1066">
        <f>Table1[[#This Row],[Profit]]/Table1[[#This Row],[Budget]]</f>
        <v>-9.7191200000000005E-2</v>
      </c>
      <c r="X1066" s="22" t="str">
        <f>IF(L1066="","",
IF(L1066&lt;Predictability!$B$1,"Low",
IF(L1066&lt;=Predictability!$B$2,"Mid","High")))</f>
        <v>Mid</v>
      </c>
      <c r="Y1066" s="22">
        <f t="shared" si="33"/>
        <v>0</v>
      </c>
    </row>
    <row r="1067" spans="1:25" x14ac:dyDescent="0.2">
      <c r="A1067" t="s">
        <v>3264</v>
      </c>
      <c r="B1067" t="s">
        <v>28</v>
      </c>
      <c r="C1067" t="s">
        <v>29</v>
      </c>
      <c r="D1067">
        <v>525</v>
      </c>
      <c r="E1067">
        <v>1445</v>
      </c>
      <c r="F1067">
        <v>7</v>
      </c>
      <c r="G1067">
        <v>0</v>
      </c>
      <c r="H1067">
        <v>2.1</v>
      </c>
      <c r="I1067">
        <v>60</v>
      </c>
      <c r="J1067">
        <v>90</v>
      </c>
      <c r="K1067">
        <v>4922166</v>
      </c>
      <c r="L1067">
        <v>12000000</v>
      </c>
      <c r="M1067" s="2">
        <f>VLOOKUP(A1067,Sheet2!$A$1:G4791,2,0)</f>
        <v>37642</v>
      </c>
      <c r="N1067" t="str">
        <f>VLOOKUP(A1067,Sheet2!$A$1:G4791,3,0)</f>
        <v>Color</v>
      </c>
      <c r="O1067" t="str">
        <f>VLOOKUP(A1067,Sheet2!$A$1:G4791,4,0)</f>
        <v>Comedy</v>
      </c>
      <c r="P1067" t="str">
        <f>VLOOKUP(A1067,Sheet2!$A$1:G4791,5,0)</f>
        <v>English</v>
      </c>
      <c r="Q1067" t="str">
        <f>VLOOKUP(A1067,Sheet2!$A$1:G4791,6,0)</f>
        <v>USA</v>
      </c>
      <c r="R1067" t="str">
        <f>VLOOKUP(A1067,Sheet2!$A$1:G4791,7,0)</f>
        <v>PG</v>
      </c>
      <c r="S1067" t="str">
        <f>IF(Table1[[#This Row],[Language]]="English","English","Other language")</f>
        <v>English</v>
      </c>
      <c r="T1067">
        <f>Table1[[#This Row],[Gross Revenue]]-Table1[[#This Row],[Budget]]</f>
        <v>-7077834</v>
      </c>
      <c r="U1067" s="1">
        <f>(Table1[[#This Row],[Gross Revenue]]/Table1[[#This Row],[Budget]])-1</f>
        <v>-0.58981949999999994</v>
      </c>
      <c r="V1067" t="str">
        <f t="shared" si="32"/>
        <v>90-110 minutes</v>
      </c>
      <c r="W1067">
        <f>Table1[[#This Row],[Profit]]/Table1[[#This Row],[Budget]]</f>
        <v>-0.58981950000000005</v>
      </c>
      <c r="X1067" s="22" t="str">
        <f>IF(L1067="","",
IF(L1067&lt;Predictability!$B$1,"Low",
IF(L1067&lt;=Predictability!$B$2,"Mid","High")))</f>
        <v>Mid</v>
      </c>
      <c r="Y1067" s="22">
        <f t="shared" si="33"/>
        <v>0</v>
      </c>
    </row>
    <row r="1068" spans="1:25" x14ac:dyDescent="0.2">
      <c r="A1068" t="s">
        <v>5016</v>
      </c>
      <c r="B1068" t="s">
        <v>2015</v>
      </c>
      <c r="C1068" t="s">
        <v>1240</v>
      </c>
      <c r="D1068">
        <v>211</v>
      </c>
      <c r="E1068">
        <v>488</v>
      </c>
      <c r="F1068">
        <v>180</v>
      </c>
      <c r="G1068">
        <v>0</v>
      </c>
      <c r="H1068">
        <v>6.5</v>
      </c>
      <c r="I1068">
        <v>203</v>
      </c>
      <c r="J1068">
        <v>92</v>
      </c>
      <c r="K1068">
        <v>23324666</v>
      </c>
      <c r="L1068">
        <v>52000000</v>
      </c>
      <c r="M1068" s="2">
        <f>VLOOKUP(A1068,Sheet2!$A$1:G4792,2,0)</f>
        <v>40392</v>
      </c>
      <c r="N1068" t="str">
        <f>VLOOKUP(A1068,Sheet2!$A$1:G4792,3,0)</f>
        <v>Color</v>
      </c>
      <c r="O1068" t="str">
        <f>VLOOKUP(A1068,Sheet2!$A$1:G4792,4,0)</f>
        <v>Action</v>
      </c>
      <c r="P1068" t="str">
        <f>VLOOKUP(A1068,Sheet2!$A$1:G4792,5,0)</f>
        <v>English</v>
      </c>
      <c r="Q1068" t="str">
        <f>VLOOKUP(A1068,Sheet2!$A$1:G4792,6,0)</f>
        <v>France</v>
      </c>
      <c r="R1068" t="str">
        <f>VLOOKUP(A1068,Sheet2!$A$1:G4792,7,0)</f>
        <v>R</v>
      </c>
      <c r="S1068" t="str">
        <f>IF(Table1[[#This Row],[Language]]="English","English","Other language")</f>
        <v>English</v>
      </c>
      <c r="T1068">
        <f>Table1[[#This Row],[Gross Revenue]]-Table1[[#This Row],[Budget]]</f>
        <v>-28675334</v>
      </c>
      <c r="U1068" s="1">
        <f>(Table1[[#This Row],[Gross Revenue]]/Table1[[#This Row],[Budget]])-1</f>
        <v>-0.55144873076923084</v>
      </c>
      <c r="V1068" t="str">
        <f t="shared" si="32"/>
        <v>90-110 minutes</v>
      </c>
      <c r="W1068">
        <f>Table1[[#This Row],[Profit]]/Table1[[#This Row],[Budget]]</f>
        <v>-0.55144873076923073</v>
      </c>
      <c r="X1068" s="22" t="str">
        <f>IF(L1068="","",
IF(L1068&lt;Predictability!$B$1,"Low",
IF(L1068&lt;=Predictability!$B$2,"Mid","High")))</f>
        <v>High</v>
      </c>
      <c r="Y1068" s="22">
        <f t="shared" si="33"/>
        <v>0</v>
      </c>
    </row>
    <row r="1069" spans="1:25" x14ac:dyDescent="0.2">
      <c r="A1069" t="s">
        <v>6480</v>
      </c>
      <c r="B1069" t="s">
        <v>2950</v>
      </c>
      <c r="C1069" t="s">
        <v>2581</v>
      </c>
      <c r="D1069">
        <v>559</v>
      </c>
      <c r="E1069">
        <v>1456</v>
      </c>
      <c r="F1069">
        <v>92</v>
      </c>
      <c r="G1069">
        <v>0</v>
      </c>
      <c r="H1069">
        <v>7.5</v>
      </c>
      <c r="I1069">
        <v>167</v>
      </c>
      <c r="J1069">
        <v>115</v>
      </c>
      <c r="K1069">
        <v>24800000</v>
      </c>
      <c r="L1069">
        <v>2000000</v>
      </c>
      <c r="M1069" s="2">
        <f>VLOOKUP(A1069,Sheet2!$A$1:G4793,2,0)</f>
        <v>23339</v>
      </c>
      <c r="N1069" t="str">
        <f>VLOOKUP(A1069,Sheet2!$A$1:G4793,3,0)</f>
        <v>Color</v>
      </c>
      <c r="O1069" t="str">
        <f>VLOOKUP(A1069,Sheet2!$A$1:G4793,4,0)</f>
        <v>Action</v>
      </c>
      <c r="P1069" t="str">
        <f>VLOOKUP(A1069,Sheet2!$A$1:G4793,5,0)</f>
        <v>English</v>
      </c>
      <c r="Q1069" t="str">
        <f>VLOOKUP(A1069,Sheet2!$A$1:G4793,6,0)</f>
        <v>UK</v>
      </c>
      <c r="R1069" t="str">
        <f>VLOOKUP(A1069,Sheet2!$A$1:G4793,7,0)</f>
        <v>Approved</v>
      </c>
      <c r="S1069" t="str">
        <f>IF(Table1[[#This Row],[Language]]="English","English","Other language")</f>
        <v>English</v>
      </c>
      <c r="T1069">
        <f>Table1[[#This Row],[Gross Revenue]]-Table1[[#This Row],[Budget]]</f>
        <v>22800000</v>
      </c>
      <c r="U1069" s="1">
        <f>(Table1[[#This Row],[Gross Revenue]]/Table1[[#This Row],[Budget]])-1</f>
        <v>11.4</v>
      </c>
      <c r="V1069" t="str">
        <f t="shared" si="32"/>
        <v>111-130 minutes</v>
      </c>
      <c r="W1069">
        <f>Table1[[#This Row],[Profit]]/Table1[[#This Row],[Budget]]</f>
        <v>11.4</v>
      </c>
      <c r="X1069" s="22" t="str">
        <f>IF(L1069="","",
IF(L1069&lt;Predictability!$B$1,"Low",
IF(L1069&lt;=Predictability!$B$2,"Mid","High")))</f>
        <v>Low</v>
      </c>
      <c r="Y1069" s="22">
        <f t="shared" si="33"/>
        <v>1</v>
      </c>
    </row>
    <row r="1070" spans="1:25" x14ac:dyDescent="0.2">
      <c r="A1070" t="s">
        <v>6621</v>
      </c>
      <c r="B1070" t="s">
        <v>1935</v>
      </c>
      <c r="C1070" t="s">
        <v>614</v>
      </c>
      <c r="D1070">
        <v>2000</v>
      </c>
      <c r="E1070">
        <v>6161</v>
      </c>
      <c r="F1070">
        <v>2000</v>
      </c>
      <c r="G1070">
        <v>0</v>
      </c>
      <c r="H1070">
        <v>7.7</v>
      </c>
      <c r="I1070">
        <v>302</v>
      </c>
      <c r="J1070">
        <v>122</v>
      </c>
      <c r="K1070">
        <v>18593156</v>
      </c>
      <c r="L1070">
        <v>35000000</v>
      </c>
      <c r="M1070" s="2">
        <f>VLOOKUP(A1070,Sheet2!$A$1:G4794,2,0)</f>
        <v>39795</v>
      </c>
      <c r="N1070" t="str">
        <f>VLOOKUP(A1070,Sheet2!$A$1:G4794,3,0)</f>
        <v>Color</v>
      </c>
      <c r="O1070" t="str">
        <f>VLOOKUP(A1070,Sheet2!$A$1:G4794,4,0)</f>
        <v>Drama</v>
      </c>
      <c r="P1070" t="str">
        <f>VLOOKUP(A1070,Sheet2!$A$1:G4794,5,0)</f>
        <v>English</v>
      </c>
      <c r="Q1070" t="str">
        <f>VLOOKUP(A1070,Sheet2!$A$1:G4794,6,0)</f>
        <v>USA</v>
      </c>
      <c r="R1070" t="str">
        <f>VLOOKUP(A1070,Sheet2!$A$1:G4794,7,0)</f>
        <v>R</v>
      </c>
      <c r="S1070" t="str">
        <f>IF(Table1[[#This Row],[Language]]="English","English","Other language")</f>
        <v>English</v>
      </c>
      <c r="T1070">
        <f>Table1[[#This Row],[Gross Revenue]]-Table1[[#This Row],[Budget]]</f>
        <v>-16406844</v>
      </c>
      <c r="U1070" s="1">
        <f>(Table1[[#This Row],[Gross Revenue]]/Table1[[#This Row],[Budget]])-1</f>
        <v>-0.46876697142857138</v>
      </c>
      <c r="V1070" t="str">
        <f t="shared" si="32"/>
        <v>111-130 minutes</v>
      </c>
      <c r="W1070">
        <f>Table1[[#This Row],[Profit]]/Table1[[#This Row],[Budget]]</f>
        <v>-0.46876697142857143</v>
      </c>
      <c r="X1070" s="22" t="str">
        <f>IF(L1070="","",
IF(L1070&lt;Predictability!$B$1,"Low",
IF(L1070&lt;=Predictability!$B$2,"Mid","High")))</f>
        <v>Mid</v>
      </c>
      <c r="Y1070" s="22">
        <f t="shared" si="33"/>
        <v>0</v>
      </c>
    </row>
    <row r="1071" spans="1:25" x14ac:dyDescent="0.2">
      <c r="A1071" t="s">
        <v>6564</v>
      </c>
      <c r="B1071" t="s">
        <v>1822</v>
      </c>
      <c r="C1071" t="s">
        <v>2990</v>
      </c>
      <c r="D1071">
        <v>1000</v>
      </c>
      <c r="E1071">
        <v>2582</v>
      </c>
      <c r="F1071">
        <v>69</v>
      </c>
      <c r="G1071">
        <v>58000</v>
      </c>
      <c r="H1071">
        <v>7.6</v>
      </c>
      <c r="I1071">
        <v>406</v>
      </c>
      <c r="J1071">
        <v>102</v>
      </c>
      <c r="K1071">
        <v>400736600</v>
      </c>
      <c r="L1071">
        <v>150000000</v>
      </c>
      <c r="M1071" s="2">
        <f>VLOOKUP(A1071,Sheet2!$A$1:G4795,2,0)</f>
        <v>41356</v>
      </c>
      <c r="N1071" t="str">
        <f>VLOOKUP(A1071,Sheet2!$A$1:G4795,3,0)</f>
        <v>Color</v>
      </c>
      <c r="O1071" t="str">
        <f>VLOOKUP(A1071,Sheet2!$A$1:G4795,4,0)</f>
        <v>Adventure</v>
      </c>
      <c r="P1071" t="str">
        <f>VLOOKUP(A1071,Sheet2!$A$1:G4795,5,0)</f>
        <v>English</v>
      </c>
      <c r="Q1071" t="str">
        <f>VLOOKUP(A1071,Sheet2!$A$1:G4795,6,0)</f>
        <v>USA</v>
      </c>
      <c r="R1071" t="str">
        <f>VLOOKUP(A1071,Sheet2!$A$1:G4795,7,0)</f>
        <v>PG</v>
      </c>
      <c r="S1071" t="str">
        <f>IF(Table1[[#This Row],[Language]]="English","English","Other language")</f>
        <v>English</v>
      </c>
      <c r="T1071">
        <f>Table1[[#This Row],[Gross Revenue]]-Table1[[#This Row],[Budget]]</f>
        <v>250736600</v>
      </c>
      <c r="U1071" s="1">
        <f>(Table1[[#This Row],[Gross Revenue]]/Table1[[#This Row],[Budget]])-1</f>
        <v>1.6715773333333335</v>
      </c>
      <c r="V1071" t="str">
        <f t="shared" si="32"/>
        <v>90-110 minutes</v>
      </c>
      <c r="W1071">
        <f>Table1[[#This Row],[Profit]]/Table1[[#This Row],[Budget]]</f>
        <v>1.6715773333333332</v>
      </c>
      <c r="X1071" s="22" t="str">
        <f>IF(L1071="","",
IF(L1071&lt;Predictability!$B$1,"Low",
IF(L1071&lt;=Predictability!$B$2,"Mid","High")))</f>
        <v>High</v>
      </c>
      <c r="Y1071" s="22">
        <f t="shared" si="33"/>
        <v>1</v>
      </c>
    </row>
    <row r="1072" spans="1:25" x14ac:dyDescent="0.2">
      <c r="A1072" t="s">
        <v>6431</v>
      </c>
      <c r="B1072" t="s">
        <v>1954</v>
      </c>
      <c r="C1072" t="s">
        <v>2924</v>
      </c>
      <c r="D1072">
        <v>496</v>
      </c>
      <c r="E1072">
        <v>994</v>
      </c>
      <c r="F1072">
        <v>33</v>
      </c>
      <c r="G1072">
        <v>0</v>
      </c>
      <c r="H1072">
        <v>7.2</v>
      </c>
      <c r="I1072">
        <v>181</v>
      </c>
      <c r="J1072">
        <v>97</v>
      </c>
      <c r="K1072">
        <v>2508841</v>
      </c>
      <c r="L1072">
        <v>1000000</v>
      </c>
      <c r="M1072" s="2">
        <f>VLOOKUP(A1072,Sheet2!$A$1:G4796,2,0)</f>
        <v>39466</v>
      </c>
      <c r="N1072" t="str">
        <f>VLOOKUP(A1072,Sheet2!$A$1:G4796,3,0)</f>
        <v>Color</v>
      </c>
      <c r="O1072" t="str">
        <f>VLOOKUP(A1072,Sheet2!$A$1:G4796,4,0)</f>
        <v>Crime</v>
      </c>
      <c r="P1072" t="str">
        <f>VLOOKUP(A1072,Sheet2!$A$1:G4796,5,0)</f>
        <v>English</v>
      </c>
      <c r="Q1072" t="str">
        <f>VLOOKUP(A1072,Sheet2!$A$1:G4796,6,0)</f>
        <v>USA</v>
      </c>
      <c r="R1072" t="str">
        <f>VLOOKUP(A1072,Sheet2!$A$1:G4796,7,0)</f>
        <v>R</v>
      </c>
      <c r="S1072" t="str">
        <f>IF(Table1[[#This Row],[Language]]="English","English","Other language")</f>
        <v>English</v>
      </c>
      <c r="T1072">
        <f>Table1[[#This Row],[Gross Revenue]]-Table1[[#This Row],[Budget]]</f>
        <v>1508841</v>
      </c>
      <c r="U1072" s="1">
        <f>(Table1[[#This Row],[Gross Revenue]]/Table1[[#This Row],[Budget]])-1</f>
        <v>1.5088409999999999</v>
      </c>
      <c r="V1072" t="str">
        <f t="shared" si="32"/>
        <v>90-110 minutes</v>
      </c>
      <c r="W1072">
        <f>Table1[[#This Row],[Profit]]/Table1[[#This Row],[Budget]]</f>
        <v>1.5088410000000001</v>
      </c>
      <c r="X1072" s="22" t="str">
        <f>IF(L1072="","",
IF(L1072&lt;Predictability!$B$1,"Low",
IF(L1072&lt;=Predictability!$B$2,"Mid","High")))</f>
        <v>Low</v>
      </c>
      <c r="Y1072" s="22">
        <f t="shared" si="33"/>
        <v>1</v>
      </c>
    </row>
    <row r="1073" spans="1:25" x14ac:dyDescent="0.2">
      <c r="A1073" t="s">
        <v>6484</v>
      </c>
      <c r="B1073" t="s">
        <v>2953</v>
      </c>
      <c r="C1073" t="s">
        <v>2954</v>
      </c>
      <c r="D1073">
        <v>282</v>
      </c>
      <c r="E1073">
        <v>687</v>
      </c>
      <c r="F1073">
        <v>0</v>
      </c>
      <c r="G1073">
        <v>17000</v>
      </c>
      <c r="H1073">
        <v>7.5</v>
      </c>
      <c r="I1073">
        <v>327</v>
      </c>
      <c r="J1073">
        <v>85</v>
      </c>
      <c r="K1073">
        <v>16097842</v>
      </c>
      <c r="L1073">
        <v>900000</v>
      </c>
      <c r="M1073" s="2">
        <f>VLOOKUP(A1073,Sheet2!$A$1:G4797,2,0)</f>
        <v>41407</v>
      </c>
      <c r="N1073" t="str">
        <f>VLOOKUP(A1073,Sheet2!$A$1:G4797,3,0)</f>
        <v>Color</v>
      </c>
      <c r="O1073" t="str">
        <f>VLOOKUP(A1073,Sheet2!$A$1:G4797,4,0)</f>
        <v>Biography</v>
      </c>
      <c r="P1073" t="str">
        <f>VLOOKUP(A1073,Sheet2!$A$1:G4797,5,0)</f>
        <v>English</v>
      </c>
      <c r="Q1073" t="str">
        <f>VLOOKUP(A1073,Sheet2!$A$1:G4797,6,0)</f>
        <v>USA</v>
      </c>
      <c r="R1073" t="str">
        <f>VLOOKUP(A1073,Sheet2!$A$1:G4797,7,0)</f>
        <v>R</v>
      </c>
      <c r="S1073" t="str">
        <f>IF(Table1[[#This Row],[Language]]="English","English","Other language")</f>
        <v>English</v>
      </c>
      <c r="T1073">
        <f>Table1[[#This Row],[Gross Revenue]]-Table1[[#This Row],[Budget]]</f>
        <v>15197842</v>
      </c>
      <c r="U1073" s="1">
        <f>(Table1[[#This Row],[Gross Revenue]]/Table1[[#This Row],[Budget]])-1</f>
        <v>16.886491111111113</v>
      </c>
      <c r="V1073" t="str">
        <f t="shared" si="32"/>
        <v>&lt;90 minutes</v>
      </c>
      <c r="W1073">
        <f>Table1[[#This Row],[Profit]]/Table1[[#This Row],[Budget]]</f>
        <v>16.886491111111113</v>
      </c>
      <c r="X1073" s="22" t="str">
        <f>IF(L1073="","",
IF(L1073&lt;Predictability!$B$1,"Low",
IF(L1073&lt;=Predictability!$B$2,"Mid","High")))</f>
        <v>Low</v>
      </c>
      <c r="Y1073" s="22">
        <f t="shared" si="33"/>
        <v>1</v>
      </c>
    </row>
    <row r="1074" spans="1:25" x14ac:dyDescent="0.2">
      <c r="A1074" t="s">
        <v>6503</v>
      </c>
      <c r="B1074" t="s">
        <v>2713</v>
      </c>
      <c r="C1074" t="s">
        <v>2968</v>
      </c>
      <c r="D1074">
        <v>860</v>
      </c>
      <c r="E1074">
        <v>1252</v>
      </c>
      <c r="F1074">
        <v>9</v>
      </c>
      <c r="G1074">
        <v>588</v>
      </c>
      <c r="H1074">
        <v>7.6</v>
      </c>
      <c r="I1074">
        <v>14</v>
      </c>
      <c r="J1074">
        <v>112</v>
      </c>
      <c r="K1074">
        <v>173783</v>
      </c>
      <c r="L1074">
        <v>2500000</v>
      </c>
      <c r="M1074" s="2">
        <f>VLOOKUP(A1074,Sheet2!$A$1:G4798,2,0)</f>
        <v>39812</v>
      </c>
      <c r="N1074" t="str">
        <f>VLOOKUP(A1074,Sheet2!$A$1:G4798,3,0)</f>
        <v>Color</v>
      </c>
      <c r="O1074" t="str">
        <f>VLOOKUP(A1074,Sheet2!$A$1:G4798,4,0)</f>
        <v>Documentary</v>
      </c>
      <c r="P1074" t="str">
        <f>VLOOKUP(A1074,Sheet2!$A$1:G4798,5,0)</f>
        <v>English</v>
      </c>
      <c r="Q1074" t="str">
        <f>VLOOKUP(A1074,Sheet2!$A$1:G4798,6,0)</f>
        <v>USA</v>
      </c>
      <c r="R1074" t="str">
        <f>VLOOKUP(A1074,Sheet2!$A$1:G4798,7,0)</f>
        <v>Not Rated</v>
      </c>
      <c r="S1074" t="str">
        <f>IF(Table1[[#This Row],[Language]]="English","English","Other language")</f>
        <v>English</v>
      </c>
      <c r="T1074">
        <f>Table1[[#This Row],[Gross Revenue]]-Table1[[#This Row],[Budget]]</f>
        <v>-2326217</v>
      </c>
      <c r="U1074" s="1">
        <f>(Table1[[#This Row],[Gross Revenue]]/Table1[[#This Row],[Budget]])-1</f>
        <v>-0.93048679999999995</v>
      </c>
      <c r="V1074" t="str">
        <f t="shared" si="32"/>
        <v>111-130 minutes</v>
      </c>
      <c r="W1074">
        <f>Table1[[#This Row],[Profit]]/Table1[[#This Row],[Budget]]</f>
        <v>-0.93048679999999995</v>
      </c>
      <c r="X1074" s="22" t="str">
        <f>IF(L1074="","",
IF(L1074&lt;Predictability!$B$1,"Low",
IF(L1074&lt;=Predictability!$B$2,"Mid","High")))</f>
        <v>Low</v>
      </c>
      <c r="Y1074" s="22">
        <f t="shared" si="33"/>
        <v>0</v>
      </c>
    </row>
    <row r="1075" spans="1:25" x14ac:dyDescent="0.2">
      <c r="A1075" t="s">
        <v>3495</v>
      </c>
      <c r="B1075" t="s">
        <v>433</v>
      </c>
      <c r="C1075" t="s">
        <v>90</v>
      </c>
      <c r="D1075">
        <v>8000</v>
      </c>
      <c r="E1075">
        <v>11327</v>
      </c>
      <c r="F1075">
        <v>0</v>
      </c>
      <c r="G1075">
        <v>134</v>
      </c>
      <c r="H1075">
        <v>4.7</v>
      </c>
      <c r="I1075">
        <v>108</v>
      </c>
      <c r="J1075">
        <v>101</v>
      </c>
      <c r="K1075">
        <v>2506446</v>
      </c>
      <c r="L1075">
        <v>2000000</v>
      </c>
      <c r="M1075" s="2">
        <f>VLOOKUP(A1075,Sheet2!$A$1:G4799,2,0)</f>
        <v>37344</v>
      </c>
      <c r="N1075" t="str">
        <f>VLOOKUP(A1075,Sheet2!$A$1:G4799,3,0)</f>
        <v>Color</v>
      </c>
      <c r="O1075" t="str">
        <f>VLOOKUP(A1075,Sheet2!$A$1:G4799,4,0)</f>
        <v>Comedy</v>
      </c>
      <c r="P1075" t="str">
        <f>VLOOKUP(A1075,Sheet2!$A$1:G4799,5,0)</f>
        <v>English</v>
      </c>
      <c r="Q1075" t="str">
        <f>VLOOKUP(A1075,Sheet2!$A$1:G4799,6,0)</f>
        <v>USA</v>
      </c>
      <c r="R1075" t="str">
        <f>VLOOKUP(A1075,Sheet2!$A$1:G4799,7,0)</f>
        <v>R</v>
      </c>
      <c r="S1075" t="str">
        <f>IF(Table1[[#This Row],[Language]]="English","English","Other language")</f>
        <v>English</v>
      </c>
      <c r="T1075">
        <f>Table1[[#This Row],[Gross Revenue]]-Table1[[#This Row],[Budget]]</f>
        <v>506446</v>
      </c>
      <c r="U1075" s="1">
        <f>(Table1[[#This Row],[Gross Revenue]]/Table1[[#This Row],[Budget]])-1</f>
        <v>0.25322299999999998</v>
      </c>
      <c r="V1075" t="str">
        <f t="shared" si="32"/>
        <v>90-110 minutes</v>
      </c>
      <c r="W1075">
        <f>Table1[[#This Row],[Profit]]/Table1[[#This Row],[Budget]]</f>
        <v>0.25322299999999998</v>
      </c>
      <c r="X1075" s="22" t="str">
        <f>IF(L1075="","",
IF(L1075&lt;Predictability!$B$1,"Low",
IF(L1075&lt;=Predictability!$B$2,"Mid","High")))</f>
        <v>Low</v>
      </c>
      <c r="Y1075" s="22">
        <f t="shared" si="33"/>
        <v>0</v>
      </c>
    </row>
    <row r="1076" spans="1:25" x14ac:dyDescent="0.2">
      <c r="A1076" t="s">
        <v>3804</v>
      </c>
      <c r="B1076" t="s">
        <v>883</v>
      </c>
      <c r="C1076" t="s">
        <v>884</v>
      </c>
      <c r="D1076">
        <v>962</v>
      </c>
      <c r="E1076">
        <v>3715</v>
      </c>
      <c r="F1076">
        <v>90</v>
      </c>
      <c r="G1076">
        <v>0</v>
      </c>
      <c r="H1076">
        <v>5.4</v>
      </c>
      <c r="I1076">
        <v>77</v>
      </c>
      <c r="J1076">
        <v>86</v>
      </c>
      <c r="K1076">
        <v>9402410</v>
      </c>
      <c r="L1076">
        <v>14000000</v>
      </c>
      <c r="M1076" s="2">
        <f>VLOOKUP(A1076,Sheet2!$A$1:G4800,2,0)</f>
        <v>41206</v>
      </c>
      <c r="N1076" t="str">
        <f>VLOOKUP(A1076,Sheet2!$A$1:G4800,3,0)</f>
        <v>Color</v>
      </c>
      <c r="O1076" t="str">
        <f>VLOOKUP(A1076,Sheet2!$A$1:G4800,4,0)</f>
        <v>Adventure</v>
      </c>
      <c r="P1076" t="str">
        <f>VLOOKUP(A1076,Sheet2!$A$1:G4800,5,0)</f>
        <v>English</v>
      </c>
      <c r="Q1076" t="str">
        <f>VLOOKUP(A1076,Sheet2!$A$1:G4800,6,0)</f>
        <v>USA</v>
      </c>
      <c r="R1076" t="str">
        <f>VLOOKUP(A1076,Sheet2!$A$1:G4800,7,0)</f>
        <v>PG-13</v>
      </c>
      <c r="S1076" t="str">
        <f>IF(Table1[[#This Row],[Language]]="English","English","Other language")</f>
        <v>English</v>
      </c>
      <c r="T1076">
        <f>Table1[[#This Row],[Gross Revenue]]-Table1[[#This Row],[Budget]]</f>
        <v>-4597590</v>
      </c>
      <c r="U1076" s="1">
        <f>(Table1[[#This Row],[Gross Revenue]]/Table1[[#This Row],[Budget]])-1</f>
        <v>-0.32839928571428567</v>
      </c>
      <c r="V1076" t="str">
        <f t="shared" si="32"/>
        <v>&lt;90 minutes</v>
      </c>
      <c r="W1076">
        <f>Table1[[#This Row],[Profit]]/Table1[[#This Row],[Budget]]</f>
        <v>-0.32839928571428573</v>
      </c>
      <c r="X1076" s="22" t="str">
        <f>IF(L1076="","",
IF(L1076&lt;Predictability!$B$1,"Low",
IF(L1076&lt;=Predictability!$B$2,"Mid","High")))</f>
        <v>Mid</v>
      </c>
      <c r="Y1076" s="22">
        <f t="shared" si="33"/>
        <v>0</v>
      </c>
    </row>
    <row r="1077" spans="1:25" x14ac:dyDescent="0.2">
      <c r="A1077" t="s">
        <v>4488</v>
      </c>
      <c r="B1077" t="s">
        <v>1593</v>
      </c>
      <c r="C1077" t="s">
        <v>569</v>
      </c>
      <c r="D1077">
        <v>957</v>
      </c>
      <c r="E1077">
        <v>1997</v>
      </c>
      <c r="F1077">
        <v>23</v>
      </c>
      <c r="G1077">
        <v>2000</v>
      </c>
      <c r="H1077">
        <v>6.1</v>
      </c>
      <c r="I1077">
        <v>135</v>
      </c>
      <c r="J1077">
        <v>90</v>
      </c>
      <c r="K1077">
        <v>110332737</v>
      </c>
      <c r="L1077">
        <v>100000000</v>
      </c>
      <c r="M1077" s="2">
        <f>VLOOKUP(A1077,Sheet2!$A$1:G4801,2,0)</f>
        <v>38672</v>
      </c>
      <c r="N1077" t="str">
        <f>VLOOKUP(A1077,Sheet2!$A$1:G4801,3,0)</f>
        <v>Color</v>
      </c>
      <c r="O1077" t="str">
        <f>VLOOKUP(A1077,Sheet2!$A$1:G4801,4,0)</f>
        <v>Comedy</v>
      </c>
      <c r="P1077" t="str">
        <f>VLOOKUP(A1077,Sheet2!$A$1:G4801,5,0)</f>
        <v>English</v>
      </c>
      <c r="Q1077" t="str">
        <f>VLOOKUP(A1077,Sheet2!$A$1:G4801,6,0)</f>
        <v>USA</v>
      </c>
      <c r="R1077" t="str">
        <f>VLOOKUP(A1077,Sheet2!$A$1:G4801,7,0)</f>
        <v>PG-13</v>
      </c>
      <c r="S1077" t="str">
        <f>IF(Table1[[#This Row],[Language]]="English","English","Other language")</f>
        <v>English</v>
      </c>
      <c r="T1077">
        <f>Table1[[#This Row],[Gross Revenue]]-Table1[[#This Row],[Budget]]</f>
        <v>10332737</v>
      </c>
      <c r="U1077" s="1">
        <f>(Table1[[#This Row],[Gross Revenue]]/Table1[[#This Row],[Budget]])-1</f>
        <v>0.10332736999999992</v>
      </c>
      <c r="V1077" t="str">
        <f t="shared" si="32"/>
        <v>90-110 minutes</v>
      </c>
      <c r="W1077">
        <f>Table1[[#This Row],[Profit]]/Table1[[#This Row],[Budget]]</f>
        <v>0.10332737</v>
      </c>
      <c r="X1077" s="22" t="str">
        <f>IF(L1077="","",
IF(L1077&lt;Predictability!$B$1,"Low",
IF(L1077&lt;=Predictability!$B$2,"Mid","High")))</f>
        <v>High</v>
      </c>
      <c r="Y1077" s="22">
        <f t="shared" si="33"/>
        <v>0</v>
      </c>
    </row>
    <row r="1078" spans="1:25" x14ac:dyDescent="0.2">
      <c r="A1078" t="s">
        <v>6551</v>
      </c>
      <c r="B1078" t="s">
        <v>695</v>
      </c>
      <c r="C1078" t="s">
        <v>2985</v>
      </c>
      <c r="D1078">
        <v>6000</v>
      </c>
      <c r="E1078">
        <v>6748</v>
      </c>
      <c r="F1078">
        <v>0</v>
      </c>
      <c r="G1078">
        <v>0</v>
      </c>
      <c r="H1078">
        <v>6.5</v>
      </c>
      <c r="I1078">
        <v>250</v>
      </c>
      <c r="J1078">
        <v>111</v>
      </c>
      <c r="K1078">
        <v>1294640</v>
      </c>
      <c r="L1078">
        <v>15000000</v>
      </c>
      <c r="M1078" s="2">
        <f>VLOOKUP(A1078,Sheet2!$A$1:G4802,2,0)</f>
        <v>39413</v>
      </c>
      <c r="N1078" t="str">
        <f>VLOOKUP(A1078,Sheet2!$A$1:G4802,3,0)</f>
        <v>Color</v>
      </c>
      <c r="O1078" t="str">
        <f>VLOOKUP(A1078,Sheet2!$A$1:G4802,4,0)</f>
        <v>Crime</v>
      </c>
      <c r="P1078" t="str">
        <f>VLOOKUP(A1078,Sheet2!$A$1:G4802,5,0)</f>
        <v>English</v>
      </c>
      <c r="Q1078" t="str">
        <f>VLOOKUP(A1078,Sheet2!$A$1:G4802,6,0)</f>
        <v>USA</v>
      </c>
      <c r="R1078" t="str">
        <f>VLOOKUP(A1078,Sheet2!$A$1:G4802,7,0)</f>
        <v>R</v>
      </c>
      <c r="S1078" t="str">
        <f>IF(Table1[[#This Row],[Language]]="English","English","Other language")</f>
        <v>English</v>
      </c>
      <c r="T1078">
        <f>Table1[[#This Row],[Gross Revenue]]-Table1[[#This Row],[Budget]]</f>
        <v>-13705360</v>
      </c>
      <c r="U1078" s="1">
        <f>(Table1[[#This Row],[Gross Revenue]]/Table1[[#This Row],[Budget]])-1</f>
        <v>-0.91369066666666665</v>
      </c>
      <c r="V1078" t="str">
        <f t="shared" si="32"/>
        <v>111-130 minutes</v>
      </c>
      <c r="W1078">
        <f>Table1[[#This Row],[Profit]]/Table1[[#This Row],[Budget]]</f>
        <v>-0.91369066666666665</v>
      </c>
      <c r="X1078" s="22" t="str">
        <f>IF(L1078="","",
IF(L1078&lt;Predictability!$B$1,"Low",
IF(L1078&lt;=Predictability!$B$2,"Mid","High")))</f>
        <v>Mid</v>
      </c>
      <c r="Y1078" s="22">
        <f t="shared" si="33"/>
        <v>0</v>
      </c>
    </row>
    <row r="1079" spans="1:25" x14ac:dyDescent="0.2">
      <c r="A1079" t="s">
        <v>4874</v>
      </c>
      <c r="B1079" t="s">
        <v>786</v>
      </c>
      <c r="C1079" t="s">
        <v>1740</v>
      </c>
      <c r="D1079">
        <v>11000</v>
      </c>
      <c r="E1079">
        <v>11852</v>
      </c>
      <c r="F1079">
        <v>0</v>
      </c>
      <c r="G1079">
        <v>0</v>
      </c>
      <c r="H1079">
        <v>6.4</v>
      </c>
      <c r="I1079">
        <v>230</v>
      </c>
      <c r="J1079">
        <v>153</v>
      </c>
      <c r="K1079">
        <v>51814190</v>
      </c>
      <c r="L1079">
        <v>75000000</v>
      </c>
      <c r="M1079" s="2">
        <f>VLOOKUP(A1079,Sheet2!$A$1:G4803,2,0)</f>
        <v>39896</v>
      </c>
      <c r="N1079" t="str">
        <f>VLOOKUP(A1079,Sheet2!$A$1:G4803,3,0)</f>
        <v>Color</v>
      </c>
      <c r="O1079" t="str">
        <f>VLOOKUP(A1079,Sheet2!$A$1:G4803,4,0)</f>
        <v>Comedy</v>
      </c>
      <c r="P1079" t="str">
        <f>VLOOKUP(A1079,Sheet2!$A$1:G4803,5,0)</f>
        <v>English</v>
      </c>
      <c r="Q1079" t="str">
        <f>VLOOKUP(A1079,Sheet2!$A$1:G4803,6,0)</f>
        <v>USA</v>
      </c>
      <c r="R1079" t="str">
        <f>VLOOKUP(A1079,Sheet2!$A$1:G4803,7,0)</f>
        <v>R</v>
      </c>
      <c r="S1079" t="str">
        <f>IF(Table1[[#This Row],[Language]]="English","English","Other language")</f>
        <v>English</v>
      </c>
      <c r="T1079">
        <f>Table1[[#This Row],[Gross Revenue]]-Table1[[#This Row],[Budget]]</f>
        <v>-23185810</v>
      </c>
      <c r="U1079" s="1">
        <f>(Table1[[#This Row],[Gross Revenue]]/Table1[[#This Row],[Budget]])-1</f>
        <v>-0.30914413333333335</v>
      </c>
      <c r="V1079" t="str">
        <f t="shared" si="32"/>
        <v>&gt;150 minutes</v>
      </c>
      <c r="W1079">
        <f>Table1[[#This Row],[Profit]]/Table1[[#This Row],[Budget]]</f>
        <v>-0.30914413333333335</v>
      </c>
      <c r="X1079" s="22" t="str">
        <f>IF(L1079="","",
IF(L1079&lt;Predictability!$B$1,"Low",
IF(L1079&lt;=Predictability!$B$2,"Mid","High")))</f>
        <v>High</v>
      </c>
      <c r="Y1079" s="22">
        <f t="shared" si="33"/>
        <v>0</v>
      </c>
    </row>
    <row r="1080" spans="1:25" x14ac:dyDescent="0.2">
      <c r="A1080" t="s">
        <v>4977</v>
      </c>
      <c r="B1080" t="s">
        <v>315</v>
      </c>
      <c r="C1080" t="s">
        <v>1983</v>
      </c>
      <c r="D1080">
        <v>21000</v>
      </c>
      <c r="E1080">
        <v>25173</v>
      </c>
      <c r="F1080">
        <v>30</v>
      </c>
      <c r="G1080">
        <v>0</v>
      </c>
      <c r="H1080">
        <v>6.5</v>
      </c>
      <c r="I1080">
        <v>105</v>
      </c>
      <c r="J1080">
        <v>122</v>
      </c>
      <c r="K1080">
        <v>220914</v>
      </c>
      <c r="L1080">
        <v>16800000</v>
      </c>
      <c r="M1080" s="2">
        <f>VLOOKUP(A1080,Sheet2!$A$1:G4804,2,0)</f>
        <v>38865</v>
      </c>
      <c r="N1080" t="str">
        <f>VLOOKUP(A1080,Sheet2!$A$1:G4804,3,0)</f>
        <v>Color</v>
      </c>
      <c r="O1080" t="str">
        <f>VLOOKUP(A1080,Sheet2!$A$1:G4804,4,0)</f>
        <v>Biography</v>
      </c>
      <c r="P1080" t="str">
        <f>VLOOKUP(A1080,Sheet2!$A$1:G4804,5,0)</f>
        <v>English</v>
      </c>
      <c r="Q1080" t="str">
        <f>VLOOKUP(A1080,Sheet2!$A$1:G4804,6,0)</f>
        <v>USA</v>
      </c>
      <c r="R1080" t="str">
        <f>VLOOKUP(A1080,Sheet2!$A$1:G4804,7,0)</f>
        <v>R</v>
      </c>
      <c r="S1080" t="str">
        <f>IF(Table1[[#This Row],[Language]]="English","English","Other language")</f>
        <v>English</v>
      </c>
      <c r="T1080">
        <f>Table1[[#This Row],[Gross Revenue]]-Table1[[#This Row],[Budget]]</f>
        <v>-16579086</v>
      </c>
      <c r="U1080" s="1">
        <f>(Table1[[#This Row],[Gross Revenue]]/Table1[[#This Row],[Budget]])-1</f>
        <v>-0.98685035714285718</v>
      </c>
      <c r="V1080" t="str">
        <f t="shared" si="32"/>
        <v>111-130 minutes</v>
      </c>
      <c r="W1080">
        <f>Table1[[#This Row],[Profit]]/Table1[[#This Row],[Budget]]</f>
        <v>-0.98685035714285718</v>
      </c>
      <c r="X1080" s="22" t="str">
        <f>IF(L1080="","",
IF(L1080&lt;Predictability!$B$1,"Low",
IF(L1080&lt;=Predictability!$B$2,"Mid","High")))</f>
        <v>Mid</v>
      </c>
      <c r="Y1080" s="22">
        <f t="shared" si="33"/>
        <v>0</v>
      </c>
    </row>
    <row r="1081" spans="1:25" x14ac:dyDescent="0.2">
      <c r="A1081" t="s">
        <v>6113</v>
      </c>
      <c r="B1081" t="s">
        <v>150</v>
      </c>
      <c r="C1081" t="s">
        <v>2199</v>
      </c>
      <c r="D1081">
        <v>26000</v>
      </c>
      <c r="E1081">
        <v>79150</v>
      </c>
      <c r="F1081">
        <v>0</v>
      </c>
      <c r="G1081">
        <v>94000</v>
      </c>
      <c r="H1081">
        <v>7.2</v>
      </c>
      <c r="I1081">
        <v>424</v>
      </c>
      <c r="J1081">
        <v>140</v>
      </c>
      <c r="K1081">
        <v>350034110</v>
      </c>
      <c r="L1081">
        <v>190000000</v>
      </c>
      <c r="M1081" s="2">
        <f>VLOOKUP(A1081,Sheet2!$A$1:G4805,2,0)</f>
        <v>42012</v>
      </c>
      <c r="N1081" t="str">
        <f>VLOOKUP(A1081,Sheet2!$A$1:G4805,3,0)</f>
        <v>Color</v>
      </c>
      <c r="O1081" t="str">
        <f>VLOOKUP(A1081,Sheet2!$A$1:G4805,4,0)</f>
        <v>Action</v>
      </c>
      <c r="P1081" t="str">
        <f>VLOOKUP(A1081,Sheet2!$A$1:G4805,5,0)</f>
        <v>English</v>
      </c>
      <c r="Q1081" t="str">
        <f>VLOOKUP(A1081,Sheet2!$A$1:G4805,6,0)</f>
        <v>USA</v>
      </c>
      <c r="R1081" t="str">
        <f>VLOOKUP(A1081,Sheet2!$A$1:G4805,7,0)</f>
        <v>PG-13</v>
      </c>
      <c r="S1081" t="str">
        <f>IF(Table1[[#This Row],[Language]]="English","English","Other language")</f>
        <v>English</v>
      </c>
      <c r="T1081">
        <f>Table1[[#This Row],[Gross Revenue]]-Table1[[#This Row],[Budget]]</f>
        <v>160034110</v>
      </c>
      <c r="U1081" s="1">
        <f>(Table1[[#This Row],[Gross Revenue]]/Table1[[#This Row],[Budget]])-1</f>
        <v>0.84228478947368424</v>
      </c>
      <c r="V1081" t="str">
        <f t="shared" si="32"/>
        <v>131-150 minutes</v>
      </c>
      <c r="W1081">
        <f>Table1[[#This Row],[Profit]]/Table1[[#This Row],[Budget]]</f>
        <v>0.84228478947368424</v>
      </c>
      <c r="X1081" s="22" t="str">
        <f>IF(L1081="","",
IF(L1081&lt;Predictability!$B$1,"Low",
IF(L1081&lt;=Predictability!$B$2,"Mid","High")))</f>
        <v>High</v>
      </c>
      <c r="Y1081" s="22">
        <f t="shared" si="33"/>
        <v>1</v>
      </c>
    </row>
    <row r="1082" spans="1:25" x14ac:dyDescent="0.2">
      <c r="A1082" t="s">
        <v>3335</v>
      </c>
      <c r="B1082" t="s">
        <v>153</v>
      </c>
      <c r="C1082" t="s">
        <v>155</v>
      </c>
      <c r="D1082">
        <v>3000</v>
      </c>
      <c r="E1082">
        <v>6327</v>
      </c>
      <c r="F1082">
        <v>16</v>
      </c>
      <c r="G1082">
        <v>0</v>
      </c>
      <c r="H1082">
        <v>3.8</v>
      </c>
      <c r="I1082">
        <v>101</v>
      </c>
      <c r="J1082">
        <v>92</v>
      </c>
      <c r="K1082">
        <v>17596256</v>
      </c>
      <c r="L1082">
        <v>35000000</v>
      </c>
      <c r="M1082" s="2">
        <f>VLOOKUP(A1082,Sheet2!$A$1:G4806,2,0)</f>
        <v>40252</v>
      </c>
      <c r="N1082" t="str">
        <f>VLOOKUP(A1082,Sheet2!$A$1:G4806,3,0)</f>
        <v>Color</v>
      </c>
      <c r="O1082" t="str">
        <f>VLOOKUP(A1082,Sheet2!$A$1:G4806,4,0)</f>
        <v>Comedy</v>
      </c>
      <c r="P1082" t="str">
        <f>VLOOKUP(A1082,Sheet2!$A$1:G4806,5,0)</f>
        <v>English</v>
      </c>
      <c r="Q1082" t="str">
        <f>VLOOKUP(A1082,Sheet2!$A$1:G4806,6,0)</f>
        <v>USA</v>
      </c>
      <c r="R1082" t="str">
        <f>VLOOKUP(A1082,Sheet2!$A$1:G4806,7,0)</f>
        <v>PG</v>
      </c>
      <c r="S1082" t="str">
        <f>IF(Table1[[#This Row],[Language]]="English","English","Other language")</f>
        <v>English</v>
      </c>
      <c r="T1082">
        <f>Table1[[#This Row],[Gross Revenue]]-Table1[[#This Row],[Budget]]</f>
        <v>-17403744</v>
      </c>
      <c r="U1082" s="1">
        <f>(Table1[[#This Row],[Gross Revenue]]/Table1[[#This Row],[Budget]])-1</f>
        <v>-0.49724982857142852</v>
      </c>
      <c r="V1082" t="str">
        <f t="shared" si="32"/>
        <v>90-110 minutes</v>
      </c>
      <c r="W1082">
        <f>Table1[[#This Row],[Profit]]/Table1[[#This Row],[Budget]]</f>
        <v>-0.49724982857142858</v>
      </c>
      <c r="X1082" s="22" t="str">
        <f>IF(L1082="","",
IF(L1082&lt;Predictability!$B$1,"Low",
IF(L1082&lt;=Predictability!$B$2,"Mid","High")))</f>
        <v>Mid</v>
      </c>
      <c r="Y1082" s="22">
        <f t="shared" si="33"/>
        <v>0</v>
      </c>
    </row>
    <row r="1083" spans="1:25" x14ac:dyDescent="0.2">
      <c r="A1083" t="s">
        <v>6532</v>
      </c>
      <c r="B1083" t="s">
        <v>89</v>
      </c>
      <c r="C1083" t="s">
        <v>1146</v>
      </c>
      <c r="D1083">
        <v>11000</v>
      </c>
      <c r="E1083">
        <v>20411</v>
      </c>
      <c r="F1083">
        <v>452</v>
      </c>
      <c r="G1083">
        <v>82000</v>
      </c>
      <c r="H1083">
        <v>7.6</v>
      </c>
      <c r="I1083">
        <v>406</v>
      </c>
      <c r="J1083">
        <v>134</v>
      </c>
      <c r="K1083">
        <v>85707116</v>
      </c>
      <c r="L1083">
        <v>68000000</v>
      </c>
      <c r="M1083" s="2">
        <f>VLOOKUP(A1083,Sheet2!$A$1:G4807,2,0)</f>
        <v>41807</v>
      </c>
      <c r="N1083" t="str">
        <f>VLOOKUP(A1083,Sheet2!$A$1:G4807,3,0)</f>
        <v>Color</v>
      </c>
      <c r="O1083" t="str">
        <f>VLOOKUP(A1083,Sheet2!$A$1:G4807,4,0)</f>
        <v>Action</v>
      </c>
      <c r="P1083" t="str">
        <f>VLOOKUP(A1083,Sheet2!$A$1:G4807,5,0)</f>
        <v>English</v>
      </c>
      <c r="Q1083" t="str">
        <f>VLOOKUP(A1083,Sheet2!$A$1:G4807,6,0)</f>
        <v>USA</v>
      </c>
      <c r="R1083" t="str">
        <f>VLOOKUP(A1083,Sheet2!$A$1:G4807,7,0)</f>
        <v>R</v>
      </c>
      <c r="S1083" t="str">
        <f>IF(Table1[[#This Row],[Language]]="English","English","Other language")</f>
        <v>English</v>
      </c>
      <c r="T1083">
        <f>Table1[[#This Row],[Gross Revenue]]-Table1[[#This Row],[Budget]]</f>
        <v>17707116</v>
      </c>
      <c r="U1083" s="1">
        <f>(Table1[[#This Row],[Gross Revenue]]/Table1[[#This Row],[Budget]])-1</f>
        <v>0.2603987647058823</v>
      </c>
      <c r="V1083" t="str">
        <f t="shared" si="32"/>
        <v>131-150 minutes</v>
      </c>
      <c r="W1083">
        <f>Table1[[#This Row],[Profit]]/Table1[[#This Row],[Budget]]</f>
        <v>0.26039876470588236</v>
      </c>
      <c r="X1083" s="22" t="str">
        <f>IF(L1083="","",
IF(L1083&lt;Predictability!$B$1,"Low",
IF(L1083&lt;=Predictability!$B$2,"Mid","High")))</f>
        <v>High</v>
      </c>
      <c r="Y1083" s="22">
        <f t="shared" si="33"/>
        <v>0</v>
      </c>
    </row>
    <row r="1084" spans="1:25" x14ac:dyDescent="0.2">
      <c r="A1084" t="s">
        <v>4418</v>
      </c>
      <c r="B1084" t="s">
        <v>1526</v>
      </c>
      <c r="C1084" t="s">
        <v>1527</v>
      </c>
      <c r="D1084">
        <v>585</v>
      </c>
      <c r="E1084">
        <v>629</v>
      </c>
      <c r="F1084">
        <v>19</v>
      </c>
      <c r="G1084">
        <v>278</v>
      </c>
      <c r="H1084">
        <v>6.1</v>
      </c>
      <c r="I1084">
        <v>70</v>
      </c>
      <c r="J1084">
        <v>106</v>
      </c>
      <c r="K1084">
        <v>20262</v>
      </c>
      <c r="L1084">
        <v>4000000</v>
      </c>
      <c r="M1084" s="2">
        <f>VLOOKUP(A1084,Sheet2!$A$1:G4808,2,0)</f>
        <v>41969</v>
      </c>
      <c r="N1084" t="str">
        <f>VLOOKUP(A1084,Sheet2!$A$1:G4808,3,0)</f>
        <v>Color</v>
      </c>
      <c r="O1084" t="str">
        <f>VLOOKUP(A1084,Sheet2!$A$1:G4808,4,0)</f>
        <v>Drama</v>
      </c>
      <c r="P1084" t="str">
        <f>VLOOKUP(A1084,Sheet2!$A$1:G4808,5,0)</f>
        <v>Portuguese</v>
      </c>
      <c r="Q1084" t="str">
        <f>VLOOKUP(A1084,Sheet2!$A$1:G4808,6,0)</f>
        <v>Brazil</v>
      </c>
      <c r="R1084" t="str">
        <f>VLOOKUP(A1084,Sheet2!$A$1:G4808,7,0)</f>
        <v>Unrated</v>
      </c>
      <c r="S1084" t="str">
        <f>IF(Table1[[#This Row],[Language]]="English","English","Other language")</f>
        <v>Other language</v>
      </c>
      <c r="T1084">
        <f>Table1[[#This Row],[Gross Revenue]]-Table1[[#This Row],[Budget]]</f>
        <v>-3979738</v>
      </c>
      <c r="U1084" s="1">
        <f>(Table1[[#This Row],[Gross Revenue]]/Table1[[#This Row],[Budget]])-1</f>
        <v>-0.99493450000000005</v>
      </c>
      <c r="V1084" t="str">
        <f t="shared" si="32"/>
        <v>90-110 minutes</v>
      </c>
      <c r="W1084">
        <f>Table1[[#This Row],[Profit]]/Table1[[#This Row],[Budget]]</f>
        <v>-0.99493450000000005</v>
      </c>
      <c r="X1084" s="22" t="str">
        <f>IF(L1084="","",
IF(L1084&lt;Predictability!$B$1,"Low",
IF(L1084&lt;=Predictability!$B$2,"Mid","High")))</f>
        <v>Low</v>
      </c>
      <c r="Y1084" s="22">
        <f t="shared" si="33"/>
        <v>0</v>
      </c>
    </row>
    <row r="1085" spans="1:25" x14ac:dyDescent="0.2">
      <c r="A1085" t="s">
        <v>4150</v>
      </c>
      <c r="B1085" t="s">
        <v>1274</v>
      </c>
      <c r="C1085" t="s">
        <v>1275</v>
      </c>
      <c r="D1085">
        <v>10000</v>
      </c>
      <c r="E1085">
        <v>15569</v>
      </c>
      <c r="F1085">
        <v>0</v>
      </c>
      <c r="G1085">
        <v>2000</v>
      </c>
      <c r="H1085">
        <v>5.8</v>
      </c>
      <c r="I1085">
        <v>97</v>
      </c>
      <c r="J1085">
        <v>125</v>
      </c>
      <c r="K1085">
        <v>48154732</v>
      </c>
      <c r="L1085">
        <v>50000000</v>
      </c>
      <c r="M1085" s="2">
        <f>VLOOKUP(A1085,Sheet2!$A$1:G4809,2,0)</f>
        <v>35538</v>
      </c>
      <c r="N1085" t="str">
        <f>VLOOKUP(A1085,Sheet2!$A$1:G4809,3,0)</f>
        <v>Color</v>
      </c>
      <c r="O1085" t="str">
        <f>VLOOKUP(A1085,Sheet2!$A$1:G4809,4,0)</f>
        <v>Action</v>
      </c>
      <c r="P1085" t="str">
        <f>VLOOKUP(A1085,Sheet2!$A$1:G4809,5,0)</f>
        <v>English</v>
      </c>
      <c r="Q1085" t="str">
        <f>VLOOKUP(A1085,Sheet2!$A$1:G4809,6,0)</f>
        <v>USA</v>
      </c>
      <c r="R1085" t="str">
        <f>VLOOKUP(A1085,Sheet2!$A$1:G4809,7,0)</f>
        <v>R</v>
      </c>
      <c r="S1085" t="str">
        <f>IF(Table1[[#This Row],[Language]]="English","English","Other language")</f>
        <v>English</v>
      </c>
      <c r="T1085">
        <f>Table1[[#This Row],[Gross Revenue]]-Table1[[#This Row],[Budget]]</f>
        <v>-1845268</v>
      </c>
      <c r="U1085" s="1">
        <f>(Table1[[#This Row],[Gross Revenue]]/Table1[[#This Row],[Budget]])-1</f>
        <v>-3.6905359999999998E-2</v>
      </c>
      <c r="V1085" t="str">
        <f t="shared" si="32"/>
        <v>111-130 minutes</v>
      </c>
      <c r="W1085">
        <f>Table1[[#This Row],[Profit]]/Table1[[#This Row],[Budget]]</f>
        <v>-3.6905359999999998E-2</v>
      </c>
      <c r="X1085" s="22" t="str">
        <f>IF(L1085="","",
IF(L1085&lt;Predictability!$B$1,"Low",
IF(L1085&lt;=Predictability!$B$2,"Mid","High")))</f>
        <v>Mid</v>
      </c>
      <c r="Y1085" s="22">
        <f t="shared" si="33"/>
        <v>0</v>
      </c>
    </row>
    <row r="1086" spans="1:25" x14ac:dyDescent="0.2">
      <c r="A1086" t="s">
        <v>4148</v>
      </c>
      <c r="B1086" t="s">
        <v>800</v>
      </c>
      <c r="C1086" t="s">
        <v>16</v>
      </c>
      <c r="D1086">
        <v>17000</v>
      </c>
      <c r="E1086">
        <v>31958</v>
      </c>
      <c r="F1086">
        <v>209</v>
      </c>
      <c r="G1086">
        <v>42000</v>
      </c>
      <c r="H1086">
        <v>5.8</v>
      </c>
      <c r="I1086">
        <v>351</v>
      </c>
      <c r="J1086">
        <v>122</v>
      </c>
      <c r="K1086">
        <v>122512052</v>
      </c>
      <c r="L1086">
        <v>130000000</v>
      </c>
      <c r="M1086" s="2">
        <f>VLOOKUP(A1086,Sheet2!$A$1:G4810,2,0)</f>
        <v>41599</v>
      </c>
      <c r="N1086" t="str">
        <f>VLOOKUP(A1086,Sheet2!$A$1:G4810,3,0)</f>
        <v>Color</v>
      </c>
      <c r="O1086" t="str">
        <f>VLOOKUP(A1086,Sheet2!$A$1:G4810,4,0)</f>
        <v>Action</v>
      </c>
      <c r="P1086" t="str">
        <f>VLOOKUP(A1086,Sheet2!$A$1:G4810,5,0)</f>
        <v>English</v>
      </c>
      <c r="Q1086" t="str">
        <f>VLOOKUP(A1086,Sheet2!$A$1:G4810,6,0)</f>
        <v>USA</v>
      </c>
      <c r="R1086" t="str">
        <f>VLOOKUP(A1086,Sheet2!$A$1:G4810,7,0)</f>
        <v>PG-13</v>
      </c>
      <c r="S1086" t="str">
        <f>IF(Table1[[#This Row],[Language]]="English","English","Other language")</f>
        <v>English</v>
      </c>
      <c r="T1086">
        <f>Table1[[#This Row],[Gross Revenue]]-Table1[[#This Row],[Budget]]</f>
        <v>-7487948</v>
      </c>
      <c r="U1086" s="1">
        <f>(Table1[[#This Row],[Gross Revenue]]/Table1[[#This Row],[Budget]])-1</f>
        <v>-5.7599599999999973E-2</v>
      </c>
      <c r="V1086" t="str">
        <f t="shared" si="32"/>
        <v>111-130 minutes</v>
      </c>
      <c r="W1086">
        <f>Table1[[#This Row],[Profit]]/Table1[[#This Row],[Budget]]</f>
        <v>-5.7599600000000001E-2</v>
      </c>
      <c r="X1086" s="22" t="str">
        <f>IF(L1086="","",
IF(L1086&lt;Predictability!$B$1,"Low",
IF(L1086&lt;=Predictability!$B$2,"Mid","High")))</f>
        <v>High</v>
      </c>
      <c r="Y1086" s="22">
        <f t="shared" si="33"/>
        <v>0</v>
      </c>
    </row>
    <row r="1087" spans="1:25" x14ac:dyDescent="0.2">
      <c r="A1087" t="s">
        <v>4144</v>
      </c>
      <c r="B1087" t="s">
        <v>1079</v>
      </c>
      <c r="C1087" t="s">
        <v>1268</v>
      </c>
      <c r="D1087">
        <v>23000</v>
      </c>
      <c r="E1087">
        <v>26683</v>
      </c>
      <c r="F1087">
        <v>208</v>
      </c>
      <c r="G1087">
        <v>0</v>
      </c>
      <c r="H1087">
        <v>5.8</v>
      </c>
      <c r="I1087">
        <v>250</v>
      </c>
      <c r="J1087">
        <v>118</v>
      </c>
      <c r="K1087">
        <v>150167630</v>
      </c>
      <c r="L1087">
        <v>175000000</v>
      </c>
      <c r="M1087" s="2">
        <f>VLOOKUP(A1087,Sheet2!$A$1:G4811,2,0)</f>
        <v>39843</v>
      </c>
      <c r="N1087" t="str">
        <f>VLOOKUP(A1087,Sheet2!$A$1:G4811,3,0)</f>
        <v>Color</v>
      </c>
      <c r="O1087" t="str">
        <f>VLOOKUP(A1087,Sheet2!$A$1:G4811,4,0)</f>
        <v>Action</v>
      </c>
      <c r="P1087" t="str">
        <f>VLOOKUP(A1087,Sheet2!$A$1:G4811,5,0)</f>
        <v>English</v>
      </c>
      <c r="Q1087" t="str">
        <f>VLOOKUP(A1087,Sheet2!$A$1:G4811,6,0)</f>
        <v>USA</v>
      </c>
      <c r="R1087" t="str">
        <f>VLOOKUP(A1087,Sheet2!$A$1:G4811,7,0)</f>
        <v>PG-13</v>
      </c>
      <c r="S1087" t="str">
        <f>IF(Table1[[#This Row],[Language]]="English","English","Other language")</f>
        <v>English</v>
      </c>
      <c r="T1087">
        <f>Table1[[#This Row],[Gross Revenue]]-Table1[[#This Row],[Budget]]</f>
        <v>-24832370</v>
      </c>
      <c r="U1087" s="1">
        <f>(Table1[[#This Row],[Gross Revenue]]/Table1[[#This Row],[Budget]])-1</f>
        <v>-0.14189925714285712</v>
      </c>
      <c r="V1087" t="str">
        <f t="shared" si="32"/>
        <v>111-130 minutes</v>
      </c>
      <c r="W1087">
        <f>Table1[[#This Row],[Profit]]/Table1[[#This Row],[Budget]]</f>
        <v>-0.14189925714285714</v>
      </c>
      <c r="X1087" s="22" t="str">
        <f>IF(L1087="","",
IF(L1087&lt;Predictability!$B$1,"Low",
IF(L1087&lt;=Predictability!$B$2,"Mid","High")))</f>
        <v>High</v>
      </c>
      <c r="Y1087" s="22">
        <f t="shared" si="33"/>
        <v>0</v>
      </c>
    </row>
    <row r="1088" spans="1:25" x14ac:dyDescent="0.2">
      <c r="A1088" t="s">
        <v>6243</v>
      </c>
      <c r="B1088" t="s">
        <v>2359</v>
      </c>
      <c r="C1088" t="s">
        <v>569</v>
      </c>
      <c r="D1088">
        <v>25000</v>
      </c>
      <c r="E1088">
        <v>26998</v>
      </c>
      <c r="F1088">
        <v>23</v>
      </c>
      <c r="G1088">
        <v>19000</v>
      </c>
      <c r="H1088">
        <v>7.3</v>
      </c>
      <c r="I1088">
        <v>213</v>
      </c>
      <c r="J1088">
        <v>102</v>
      </c>
      <c r="K1088">
        <v>71423726</v>
      </c>
      <c r="L1088">
        <v>45000000</v>
      </c>
      <c r="M1088" s="2">
        <f>VLOOKUP(A1088,Sheet2!$A$1:G4812,2,0)</f>
        <v>36198</v>
      </c>
      <c r="N1088" t="str">
        <f>VLOOKUP(A1088,Sheet2!$A$1:G4812,3,0)</f>
        <v>Color</v>
      </c>
      <c r="O1088" t="str">
        <f>VLOOKUP(A1088,Sheet2!$A$1:G4812,4,0)</f>
        <v>Adventure</v>
      </c>
      <c r="P1088" t="str">
        <f>VLOOKUP(A1088,Sheet2!$A$1:G4812,5,0)</f>
        <v>English</v>
      </c>
      <c r="Q1088" t="str">
        <f>VLOOKUP(A1088,Sheet2!$A$1:G4812,6,0)</f>
        <v>USA</v>
      </c>
      <c r="R1088" t="str">
        <f>VLOOKUP(A1088,Sheet2!$A$1:G4812,7,0)</f>
        <v>PG</v>
      </c>
      <c r="S1088" t="str">
        <f>IF(Table1[[#This Row],[Language]]="English","English","Other language")</f>
        <v>English</v>
      </c>
      <c r="T1088">
        <f>Table1[[#This Row],[Gross Revenue]]-Table1[[#This Row],[Budget]]</f>
        <v>26423726</v>
      </c>
      <c r="U1088" s="1">
        <f>(Table1[[#This Row],[Gross Revenue]]/Table1[[#This Row],[Budget]])-1</f>
        <v>0.58719391111111108</v>
      </c>
      <c r="V1088" t="str">
        <f t="shared" si="32"/>
        <v>90-110 minutes</v>
      </c>
      <c r="W1088">
        <f>Table1[[#This Row],[Profit]]/Table1[[#This Row],[Budget]]</f>
        <v>0.58719391111111108</v>
      </c>
      <c r="X1088" s="22" t="str">
        <f>IF(L1088="","",
IF(L1088&lt;Predictability!$B$1,"Low",
IF(L1088&lt;=Predictability!$B$2,"Mid","High")))</f>
        <v>Mid</v>
      </c>
      <c r="Y1088" s="22">
        <f t="shared" si="33"/>
        <v>1</v>
      </c>
    </row>
    <row r="1089" spans="1:25" x14ac:dyDescent="0.2">
      <c r="A1089" t="s">
        <v>4122</v>
      </c>
      <c r="B1089" t="s">
        <v>529</v>
      </c>
      <c r="C1089" t="s">
        <v>274</v>
      </c>
      <c r="D1089">
        <v>18000</v>
      </c>
      <c r="E1089">
        <v>29926</v>
      </c>
      <c r="F1089">
        <v>83</v>
      </c>
      <c r="G1089">
        <v>0</v>
      </c>
      <c r="H1089">
        <v>5.8</v>
      </c>
      <c r="I1089">
        <v>180</v>
      </c>
      <c r="J1089">
        <v>95</v>
      </c>
      <c r="K1089">
        <v>20488579</v>
      </c>
      <c r="L1089">
        <v>50000000</v>
      </c>
      <c r="M1089" s="2">
        <f>VLOOKUP(A1089,Sheet2!$A$1:G4813,2,0)</f>
        <v>40083</v>
      </c>
      <c r="N1089" t="str">
        <f>VLOOKUP(A1089,Sheet2!$A$1:G4813,3,0)</f>
        <v>Color</v>
      </c>
      <c r="O1089" t="str">
        <f>VLOOKUP(A1089,Sheet2!$A$1:G4813,4,0)</f>
        <v>Action</v>
      </c>
      <c r="P1089" t="str">
        <f>VLOOKUP(A1089,Sheet2!$A$1:G4813,5,0)</f>
        <v>English</v>
      </c>
      <c r="Q1089" t="str">
        <f>VLOOKUP(A1089,Sheet2!$A$1:G4813,6,0)</f>
        <v>USA</v>
      </c>
      <c r="R1089" t="str">
        <f>VLOOKUP(A1089,Sheet2!$A$1:G4813,7,0)</f>
        <v>R</v>
      </c>
      <c r="S1089" t="str">
        <f>IF(Table1[[#This Row],[Language]]="English","English","Other language")</f>
        <v>English</v>
      </c>
      <c r="T1089">
        <f>Table1[[#This Row],[Gross Revenue]]-Table1[[#This Row],[Budget]]</f>
        <v>-29511421</v>
      </c>
      <c r="U1089" s="1">
        <f>(Table1[[#This Row],[Gross Revenue]]/Table1[[#This Row],[Budget]])-1</f>
        <v>-0.59022841999999998</v>
      </c>
      <c r="V1089" t="str">
        <f t="shared" si="32"/>
        <v>90-110 minutes</v>
      </c>
      <c r="W1089">
        <f>Table1[[#This Row],[Profit]]/Table1[[#This Row],[Budget]]</f>
        <v>-0.59022841999999998</v>
      </c>
      <c r="X1089" s="22" t="str">
        <f>IF(L1089="","",
IF(L1089&lt;Predictability!$B$1,"Low",
IF(L1089&lt;=Predictability!$B$2,"Mid","High")))</f>
        <v>Mid</v>
      </c>
      <c r="Y1089" s="22">
        <f t="shared" si="33"/>
        <v>0</v>
      </c>
    </row>
    <row r="1090" spans="1:25" x14ac:dyDescent="0.2">
      <c r="A1090" t="s">
        <v>4326</v>
      </c>
      <c r="B1090" t="s">
        <v>691</v>
      </c>
      <c r="C1090" t="s">
        <v>692</v>
      </c>
      <c r="D1090">
        <v>29000</v>
      </c>
      <c r="E1090">
        <v>47657</v>
      </c>
      <c r="F1090">
        <v>17000</v>
      </c>
      <c r="G1090">
        <v>0</v>
      </c>
      <c r="H1090">
        <v>7.5</v>
      </c>
      <c r="I1090">
        <v>233</v>
      </c>
      <c r="J1090">
        <v>216</v>
      </c>
      <c r="K1090">
        <v>77679638</v>
      </c>
      <c r="L1090">
        <v>100000000</v>
      </c>
      <c r="M1090" s="2">
        <f>VLOOKUP(A1090,Sheet2!$A$1:G4814,2,0)</f>
        <v>37288</v>
      </c>
      <c r="N1090" t="str">
        <f>VLOOKUP(A1090,Sheet2!$A$1:G4814,3,0)</f>
        <v>Color</v>
      </c>
      <c r="O1090" t="str">
        <f>VLOOKUP(A1090,Sheet2!$A$1:G4814,4,0)</f>
        <v>Crime</v>
      </c>
      <c r="P1090" t="str">
        <f>VLOOKUP(A1090,Sheet2!$A$1:G4814,5,0)</f>
        <v>English</v>
      </c>
      <c r="Q1090" t="str">
        <f>VLOOKUP(A1090,Sheet2!$A$1:G4814,6,0)</f>
        <v>USA</v>
      </c>
      <c r="R1090" t="str">
        <f>VLOOKUP(A1090,Sheet2!$A$1:G4814,7,0)</f>
        <v>R</v>
      </c>
      <c r="S1090" t="str">
        <f>IF(Table1[[#This Row],[Language]]="English","English","Other language")</f>
        <v>English</v>
      </c>
      <c r="T1090">
        <f>Table1[[#This Row],[Gross Revenue]]-Table1[[#This Row],[Budget]]</f>
        <v>-22320362</v>
      </c>
      <c r="U1090" s="1">
        <f>(Table1[[#This Row],[Gross Revenue]]/Table1[[#This Row],[Budget]])-1</f>
        <v>-0.22320362000000005</v>
      </c>
      <c r="V1090" t="str">
        <f t="shared" ref="V1090:V1153" si="34">IF(J1090="","",IF(J1090&lt;90,"&lt;90 minutes",IF(J1090&lt;=110,"90-110 minutes",IF(J1090&lt;=130,"111-130 minutes",IF(J1090&lt;=150,"131-150 minutes","&gt;150 minutes")))))</f>
        <v>&gt;150 minutes</v>
      </c>
      <c r="W1090">
        <f>Table1[[#This Row],[Profit]]/Table1[[#This Row],[Budget]]</f>
        <v>-0.22320361999999999</v>
      </c>
      <c r="X1090" s="22" t="str">
        <f>IF(L1090="","",
IF(L1090&lt;Predictability!$B$1,"Low",
IF(L1090&lt;=Predictability!$B$2,"Mid","High")))</f>
        <v>High</v>
      </c>
      <c r="Y1090" s="22">
        <f t="shared" ref="Y1090:Y1153" si="35">IF(W1090&gt;=0.5,1,0)</f>
        <v>0</v>
      </c>
    </row>
    <row r="1091" spans="1:25" x14ac:dyDescent="0.2">
      <c r="A1091" t="s">
        <v>5365</v>
      </c>
      <c r="B1091" t="s">
        <v>1531</v>
      </c>
      <c r="C1091" t="s">
        <v>1598</v>
      </c>
      <c r="D1091">
        <v>33000</v>
      </c>
      <c r="E1091">
        <v>34738</v>
      </c>
      <c r="F1091">
        <v>181</v>
      </c>
      <c r="G1091">
        <v>40000</v>
      </c>
      <c r="H1091">
        <v>6.7</v>
      </c>
      <c r="I1091">
        <v>415</v>
      </c>
      <c r="J1091">
        <v>113</v>
      </c>
      <c r="K1091">
        <v>45996718</v>
      </c>
      <c r="L1091">
        <v>60000000</v>
      </c>
      <c r="M1091" s="2">
        <f>VLOOKUP(A1091,Sheet2!$A$1:G4815,2,0)</f>
        <v>41438</v>
      </c>
      <c r="N1091" t="str">
        <f>VLOOKUP(A1091,Sheet2!$A$1:G4815,3,0)</f>
        <v>Color</v>
      </c>
      <c r="O1091" t="str">
        <f>VLOOKUP(A1091,Sheet2!$A$1:G4815,4,0)</f>
        <v>Action</v>
      </c>
      <c r="P1091" t="str">
        <f>VLOOKUP(A1091,Sheet2!$A$1:G4815,5,0)</f>
        <v>English</v>
      </c>
      <c r="Q1091" t="str">
        <f>VLOOKUP(A1091,Sheet2!$A$1:G4815,6,0)</f>
        <v>USA</v>
      </c>
      <c r="R1091" t="str">
        <f>VLOOKUP(A1091,Sheet2!$A$1:G4815,7,0)</f>
        <v>R</v>
      </c>
      <c r="S1091" t="str">
        <f>IF(Table1[[#This Row],[Language]]="English","English","Other language")</f>
        <v>English</v>
      </c>
      <c r="T1091">
        <f>Table1[[#This Row],[Gross Revenue]]-Table1[[#This Row],[Budget]]</f>
        <v>-14003282</v>
      </c>
      <c r="U1091" s="1">
        <f>(Table1[[#This Row],[Gross Revenue]]/Table1[[#This Row],[Budget]])-1</f>
        <v>-0.23338803333333336</v>
      </c>
      <c r="V1091" t="str">
        <f t="shared" si="34"/>
        <v>111-130 minutes</v>
      </c>
      <c r="W1091">
        <f>Table1[[#This Row],[Profit]]/Table1[[#This Row],[Budget]]</f>
        <v>-0.23338803333333333</v>
      </c>
      <c r="X1091" s="22" t="str">
        <f>IF(L1091="","",
IF(L1091&lt;Predictability!$B$1,"Low",
IF(L1091&lt;=Predictability!$B$2,"Mid","High")))</f>
        <v>High</v>
      </c>
      <c r="Y1091" s="22">
        <f t="shared" si="35"/>
        <v>0</v>
      </c>
    </row>
    <row r="1092" spans="1:25" x14ac:dyDescent="0.2">
      <c r="A1092" t="s">
        <v>6689</v>
      </c>
      <c r="B1092" t="s">
        <v>3073</v>
      </c>
      <c r="C1092" t="s">
        <v>3074</v>
      </c>
      <c r="D1092">
        <v>29</v>
      </c>
      <c r="E1092">
        <v>86</v>
      </c>
      <c r="F1092">
        <v>5</v>
      </c>
      <c r="G1092">
        <v>1000</v>
      </c>
      <c r="H1092">
        <v>7.8</v>
      </c>
      <c r="I1092">
        <v>30</v>
      </c>
      <c r="J1092">
        <v>119</v>
      </c>
      <c r="K1092">
        <v>4958</v>
      </c>
      <c r="L1092">
        <v>2000000</v>
      </c>
      <c r="M1092" s="2">
        <f>VLOOKUP(A1092,Sheet2!$A$1:G4816,2,0)</f>
        <v>39598</v>
      </c>
      <c r="N1092" t="str">
        <f>VLOOKUP(A1092,Sheet2!$A$1:G4816,3,0)</f>
        <v>Color</v>
      </c>
      <c r="O1092" t="str">
        <f>VLOOKUP(A1092,Sheet2!$A$1:G4816,4,0)</f>
        <v>Action</v>
      </c>
      <c r="P1092" t="str">
        <f>VLOOKUP(A1092,Sheet2!$A$1:G4816,5,0)</f>
        <v>English</v>
      </c>
      <c r="Q1092" t="str">
        <f>VLOOKUP(A1092,Sheet2!$A$1:G4816,6,0)</f>
        <v>South Africa</v>
      </c>
      <c r="R1092" t="str">
        <f>VLOOKUP(A1092,Sheet2!$A$1:G4816,7,0)</f>
        <v>R</v>
      </c>
      <c r="S1092" t="str">
        <f>IF(Table1[[#This Row],[Language]]="English","English","Other language")</f>
        <v>English</v>
      </c>
      <c r="T1092">
        <f>Table1[[#This Row],[Gross Revenue]]-Table1[[#This Row],[Budget]]</f>
        <v>-1995042</v>
      </c>
      <c r="U1092" s="1">
        <f>(Table1[[#This Row],[Gross Revenue]]/Table1[[#This Row],[Budget]])-1</f>
        <v>-0.99752099999999999</v>
      </c>
      <c r="V1092" t="str">
        <f t="shared" si="34"/>
        <v>111-130 minutes</v>
      </c>
      <c r="W1092">
        <f>Table1[[#This Row],[Profit]]/Table1[[#This Row],[Budget]]</f>
        <v>-0.99752099999999999</v>
      </c>
      <c r="X1092" s="22" t="str">
        <f>IF(L1092="","",
IF(L1092&lt;Predictability!$B$1,"Low",
IF(L1092&lt;=Predictability!$B$2,"Mid","High")))</f>
        <v>Low</v>
      </c>
      <c r="Y1092" s="22">
        <f t="shared" si="35"/>
        <v>0</v>
      </c>
    </row>
    <row r="1093" spans="1:25" x14ac:dyDescent="0.2">
      <c r="A1093" t="s">
        <v>6596</v>
      </c>
      <c r="B1093" t="s">
        <v>2890</v>
      </c>
      <c r="C1093" t="s">
        <v>2251</v>
      </c>
      <c r="D1093">
        <v>625</v>
      </c>
      <c r="E1093">
        <v>1655</v>
      </c>
      <c r="F1093">
        <v>0</v>
      </c>
      <c r="G1093">
        <v>0</v>
      </c>
      <c r="H1093">
        <v>7.6</v>
      </c>
      <c r="I1093">
        <v>205</v>
      </c>
      <c r="J1093">
        <v>102</v>
      </c>
      <c r="K1093">
        <v>26781723</v>
      </c>
      <c r="L1093">
        <v>2500000</v>
      </c>
      <c r="M1093" s="2">
        <f>VLOOKUP(A1093,Sheet2!$A$1:G4817,2,0)</f>
        <v>38088</v>
      </c>
      <c r="N1093" t="str">
        <f>VLOOKUP(A1093,Sheet2!$A$1:G4817,3,0)</f>
        <v>Color</v>
      </c>
      <c r="O1093" t="str">
        <f>VLOOKUP(A1093,Sheet2!$A$1:G4817,4,0)</f>
        <v>Comedy</v>
      </c>
      <c r="P1093" t="str">
        <f>VLOOKUP(A1093,Sheet2!$A$1:G4817,5,0)</f>
        <v>English</v>
      </c>
      <c r="Q1093" t="str">
        <f>VLOOKUP(A1093,Sheet2!$A$1:G4817,6,0)</f>
        <v>USA</v>
      </c>
      <c r="R1093" t="str">
        <f>VLOOKUP(A1093,Sheet2!$A$1:G4817,7,0)</f>
        <v>R</v>
      </c>
      <c r="S1093" t="str">
        <f>IF(Table1[[#This Row],[Language]]="English","English","Other language")</f>
        <v>English</v>
      </c>
      <c r="T1093">
        <f>Table1[[#This Row],[Gross Revenue]]-Table1[[#This Row],[Budget]]</f>
        <v>24281723</v>
      </c>
      <c r="U1093" s="1">
        <f>(Table1[[#This Row],[Gross Revenue]]/Table1[[#This Row],[Budget]])-1</f>
        <v>9.7126891999999998</v>
      </c>
      <c r="V1093" t="str">
        <f t="shared" si="34"/>
        <v>90-110 minutes</v>
      </c>
      <c r="W1093">
        <f>Table1[[#This Row],[Profit]]/Table1[[#This Row],[Budget]]</f>
        <v>9.7126891999999998</v>
      </c>
      <c r="X1093" s="22" t="str">
        <f>IF(L1093="","",
IF(L1093&lt;Predictability!$B$1,"Low",
IF(L1093&lt;=Predictability!$B$2,"Mid","High")))</f>
        <v>Low</v>
      </c>
      <c r="Y1093" s="22">
        <f t="shared" si="35"/>
        <v>1</v>
      </c>
    </row>
    <row r="1094" spans="1:25" x14ac:dyDescent="0.2">
      <c r="A1094" t="s">
        <v>3592</v>
      </c>
      <c r="B1094" t="s">
        <v>588</v>
      </c>
      <c r="C1094" t="s">
        <v>246</v>
      </c>
      <c r="D1094">
        <v>13000</v>
      </c>
      <c r="E1094">
        <v>13430</v>
      </c>
      <c r="F1094">
        <v>12</v>
      </c>
      <c r="G1094">
        <v>795</v>
      </c>
      <c r="H1094">
        <v>5</v>
      </c>
      <c r="I1094">
        <v>116</v>
      </c>
      <c r="J1094">
        <v>80</v>
      </c>
      <c r="K1094">
        <v>75367693</v>
      </c>
      <c r="L1094">
        <v>35000000</v>
      </c>
      <c r="M1094" s="2">
        <f>VLOOKUP(A1094,Sheet2!$A$1:G4818,2,0)</f>
        <v>38147</v>
      </c>
      <c r="N1094" t="str">
        <f>VLOOKUP(A1094,Sheet2!$A$1:G4818,3,0)</f>
        <v>Color</v>
      </c>
      <c r="O1094" t="str">
        <f>VLOOKUP(A1094,Sheet2!$A$1:G4818,4,0)</f>
        <v>Animation</v>
      </c>
      <c r="P1094" t="str">
        <f>VLOOKUP(A1094,Sheet2!$A$1:G4818,5,0)</f>
        <v>English</v>
      </c>
      <c r="Q1094" t="str">
        <f>VLOOKUP(A1094,Sheet2!$A$1:G4818,6,0)</f>
        <v>USA</v>
      </c>
      <c r="R1094" t="str">
        <f>VLOOKUP(A1094,Sheet2!$A$1:G4818,7,0)</f>
        <v>PG</v>
      </c>
      <c r="S1094" t="str">
        <f>IF(Table1[[#This Row],[Language]]="English","English","Other language")</f>
        <v>English</v>
      </c>
      <c r="T1094">
        <f>Table1[[#This Row],[Gross Revenue]]-Table1[[#This Row],[Budget]]</f>
        <v>40367693</v>
      </c>
      <c r="U1094" s="1">
        <f>(Table1[[#This Row],[Gross Revenue]]/Table1[[#This Row],[Budget]])-1</f>
        <v>1.153362657142857</v>
      </c>
      <c r="V1094" t="str">
        <f t="shared" si="34"/>
        <v>&lt;90 minutes</v>
      </c>
      <c r="W1094">
        <f>Table1[[#This Row],[Profit]]/Table1[[#This Row],[Budget]]</f>
        <v>1.1533626571428572</v>
      </c>
      <c r="X1094" s="22" t="str">
        <f>IF(L1094="","",
IF(L1094&lt;Predictability!$B$1,"Low",
IF(L1094&lt;=Predictability!$B$2,"Mid","High")))</f>
        <v>Mid</v>
      </c>
      <c r="Y1094" s="22">
        <f t="shared" si="35"/>
        <v>1</v>
      </c>
    </row>
    <row r="1095" spans="1:25" x14ac:dyDescent="0.2">
      <c r="A1095" t="s">
        <v>6697</v>
      </c>
      <c r="B1095" t="s">
        <v>3080</v>
      </c>
      <c r="C1095" t="s">
        <v>2265</v>
      </c>
      <c r="D1095">
        <v>685</v>
      </c>
      <c r="E1095">
        <v>1942</v>
      </c>
      <c r="F1095">
        <v>487</v>
      </c>
      <c r="G1095">
        <v>17000</v>
      </c>
      <c r="H1095">
        <v>7.8</v>
      </c>
      <c r="I1095">
        <v>175</v>
      </c>
      <c r="J1095">
        <v>106</v>
      </c>
      <c r="K1095">
        <v>12339633</v>
      </c>
      <c r="L1095">
        <v>36000000</v>
      </c>
      <c r="M1095" s="2">
        <f>VLOOKUP(A1095,Sheet2!$A$1:G4819,2,0)</f>
        <v>35601</v>
      </c>
      <c r="N1095" t="str">
        <f>VLOOKUP(A1095,Sheet2!$A$1:G4819,3,0)</f>
        <v>Color</v>
      </c>
      <c r="O1095" t="str">
        <f>VLOOKUP(A1095,Sheet2!$A$1:G4819,4,0)</f>
        <v>Drama</v>
      </c>
      <c r="P1095" t="str">
        <f>VLOOKUP(A1095,Sheet2!$A$1:G4819,5,0)</f>
        <v>English</v>
      </c>
      <c r="Q1095" t="str">
        <f>VLOOKUP(A1095,Sheet2!$A$1:G4819,6,0)</f>
        <v>USA</v>
      </c>
      <c r="R1095" t="str">
        <f>VLOOKUP(A1095,Sheet2!$A$1:G4819,7,0)</f>
        <v>PG-13</v>
      </c>
      <c r="S1095" t="str">
        <f>IF(Table1[[#This Row],[Language]]="English","English","Other language")</f>
        <v>English</v>
      </c>
      <c r="T1095">
        <f>Table1[[#This Row],[Gross Revenue]]-Table1[[#This Row],[Budget]]</f>
        <v>-23660367</v>
      </c>
      <c r="U1095" s="1">
        <f>(Table1[[#This Row],[Gross Revenue]]/Table1[[#This Row],[Budget]])-1</f>
        <v>-0.65723241666666665</v>
      </c>
      <c r="V1095" t="str">
        <f t="shared" si="34"/>
        <v>90-110 minutes</v>
      </c>
      <c r="W1095">
        <f>Table1[[#This Row],[Profit]]/Table1[[#This Row],[Budget]]</f>
        <v>-0.65723241666666665</v>
      </c>
      <c r="X1095" s="22" t="str">
        <f>IF(L1095="","",
IF(L1095&lt;Predictability!$B$1,"Low",
IF(L1095&lt;=Predictability!$B$2,"Mid","High")))</f>
        <v>Mid</v>
      </c>
      <c r="Y1095" s="22">
        <f t="shared" si="35"/>
        <v>0</v>
      </c>
    </row>
    <row r="1096" spans="1:25" x14ac:dyDescent="0.2">
      <c r="A1096" t="s">
        <v>3828</v>
      </c>
      <c r="B1096" t="s">
        <v>153</v>
      </c>
      <c r="C1096" t="s">
        <v>801</v>
      </c>
      <c r="D1096">
        <v>3000</v>
      </c>
      <c r="E1096">
        <v>4518</v>
      </c>
      <c r="F1096">
        <v>39</v>
      </c>
      <c r="G1096">
        <v>5000</v>
      </c>
      <c r="H1096">
        <v>5.4</v>
      </c>
      <c r="I1096">
        <v>53</v>
      </c>
      <c r="J1096">
        <v>92</v>
      </c>
      <c r="K1096">
        <v>105263257</v>
      </c>
      <c r="L1096">
        <v>55000000</v>
      </c>
      <c r="M1096" s="2">
        <f>VLOOKUP(A1096,Sheet2!$A$1:G4820,2,0)</f>
        <v>35471</v>
      </c>
      <c r="N1096" t="str">
        <f>VLOOKUP(A1096,Sheet2!$A$1:G4820,3,0)</f>
        <v>Color</v>
      </c>
      <c r="O1096" t="str">
        <f>VLOOKUP(A1096,Sheet2!$A$1:G4820,4,0)</f>
        <v>Action</v>
      </c>
      <c r="P1096" t="str">
        <f>VLOOKUP(A1096,Sheet2!$A$1:G4820,5,0)</f>
        <v>English</v>
      </c>
      <c r="Q1096" t="str">
        <f>VLOOKUP(A1096,Sheet2!$A$1:G4820,6,0)</f>
        <v>USA</v>
      </c>
      <c r="R1096" t="str">
        <f>VLOOKUP(A1096,Sheet2!$A$1:G4820,7,0)</f>
        <v>PG</v>
      </c>
      <c r="S1096" t="str">
        <f>IF(Table1[[#This Row],[Language]]="English","English","Other language")</f>
        <v>English</v>
      </c>
      <c r="T1096">
        <f>Table1[[#This Row],[Gross Revenue]]-Table1[[#This Row],[Budget]]</f>
        <v>50263257</v>
      </c>
      <c r="U1096" s="1">
        <f>(Table1[[#This Row],[Gross Revenue]]/Table1[[#This Row],[Budget]])-1</f>
        <v>0.91387740000000006</v>
      </c>
      <c r="V1096" t="str">
        <f t="shared" si="34"/>
        <v>90-110 minutes</v>
      </c>
      <c r="W1096">
        <f>Table1[[#This Row],[Profit]]/Table1[[#This Row],[Budget]]</f>
        <v>0.91387739999999995</v>
      </c>
      <c r="X1096" s="22" t="str">
        <f>IF(L1096="","",
IF(L1096&lt;Predictability!$B$1,"Low",
IF(L1096&lt;=Predictability!$B$2,"Mid","High")))</f>
        <v>High</v>
      </c>
      <c r="Y1096" s="22">
        <f t="shared" si="35"/>
        <v>1</v>
      </c>
    </row>
    <row r="1097" spans="1:25" x14ac:dyDescent="0.2">
      <c r="A1097" t="s">
        <v>6475</v>
      </c>
      <c r="B1097" t="s">
        <v>2946</v>
      </c>
      <c r="C1097" t="s">
        <v>1042</v>
      </c>
      <c r="D1097">
        <v>552</v>
      </c>
      <c r="E1097">
        <v>642</v>
      </c>
      <c r="F1097">
        <v>234</v>
      </c>
      <c r="G1097">
        <v>451</v>
      </c>
      <c r="H1097">
        <v>7.5</v>
      </c>
      <c r="I1097">
        <v>75</v>
      </c>
      <c r="J1097">
        <v>90</v>
      </c>
      <c r="K1097">
        <v>241816</v>
      </c>
      <c r="L1097">
        <v>42000</v>
      </c>
      <c r="M1097" s="2">
        <f>VLOOKUP(A1097,Sheet2!$A$1:G4821,2,0)</f>
        <v>36604</v>
      </c>
      <c r="N1097" t="str">
        <f>VLOOKUP(A1097,Sheet2!$A$1:G4821,3,0)</f>
        <v>Color</v>
      </c>
      <c r="O1097" t="str">
        <f>VLOOKUP(A1097,Sheet2!$A$1:G4821,4,0)</f>
        <v>Drama</v>
      </c>
      <c r="P1097" t="str">
        <f>VLOOKUP(A1097,Sheet2!$A$1:G4821,5,0)</f>
        <v>English</v>
      </c>
      <c r="Q1097" t="str">
        <f>VLOOKUP(A1097,Sheet2!$A$1:G4821,6,0)</f>
        <v>USA</v>
      </c>
      <c r="R1097" t="str">
        <f>VLOOKUP(A1097,Sheet2!$A$1:G4821,7,0)</f>
        <v>Unrated</v>
      </c>
      <c r="S1097" t="str">
        <f>IF(Table1[[#This Row],[Language]]="English","English","Other language")</f>
        <v>English</v>
      </c>
      <c r="T1097">
        <f>Table1[[#This Row],[Gross Revenue]]-Table1[[#This Row],[Budget]]</f>
        <v>199816</v>
      </c>
      <c r="U1097" s="1">
        <f>(Table1[[#This Row],[Gross Revenue]]/Table1[[#This Row],[Budget]])-1</f>
        <v>4.7575238095238097</v>
      </c>
      <c r="V1097" t="str">
        <f t="shared" si="34"/>
        <v>90-110 minutes</v>
      </c>
      <c r="W1097">
        <f>Table1[[#This Row],[Profit]]/Table1[[#This Row],[Budget]]</f>
        <v>4.7575238095238097</v>
      </c>
      <c r="X1097" s="22" t="str">
        <f>IF(L1097="","",
IF(L1097&lt;Predictability!$B$1,"Low",
IF(L1097&lt;=Predictability!$B$2,"Mid","High")))</f>
        <v>Low</v>
      </c>
      <c r="Y1097" s="22">
        <f t="shared" si="35"/>
        <v>1</v>
      </c>
    </row>
    <row r="1098" spans="1:25" x14ac:dyDescent="0.2">
      <c r="A1098" t="s">
        <v>4252</v>
      </c>
      <c r="B1098" t="s">
        <v>415</v>
      </c>
      <c r="C1098" t="s">
        <v>995</v>
      </c>
      <c r="D1098">
        <v>995</v>
      </c>
      <c r="E1098">
        <v>4039</v>
      </c>
      <c r="F1098">
        <v>0</v>
      </c>
      <c r="G1098">
        <v>681</v>
      </c>
      <c r="H1098">
        <v>5.9</v>
      </c>
      <c r="I1098">
        <v>88</v>
      </c>
      <c r="J1098">
        <v>113</v>
      </c>
      <c r="K1098">
        <v>18882880</v>
      </c>
      <c r="L1098">
        <v>20000000</v>
      </c>
      <c r="M1098" s="2">
        <f>VLOOKUP(A1098,Sheet2!$A$1:G4822,2,0)</f>
        <v>39409</v>
      </c>
      <c r="N1098" t="str">
        <f>VLOOKUP(A1098,Sheet2!$A$1:G4822,3,0)</f>
        <v>Color</v>
      </c>
      <c r="O1098" t="str">
        <f>VLOOKUP(A1098,Sheet2!$A$1:G4822,4,0)</f>
        <v>Comedy</v>
      </c>
      <c r="P1098" t="str">
        <f>VLOOKUP(A1098,Sheet2!$A$1:G4822,5,0)</f>
        <v>English</v>
      </c>
      <c r="Q1098" t="str">
        <f>VLOOKUP(A1098,Sheet2!$A$1:G4822,6,0)</f>
        <v>USA</v>
      </c>
      <c r="R1098" t="str">
        <f>VLOOKUP(A1098,Sheet2!$A$1:G4822,7,0)</f>
        <v>R</v>
      </c>
      <c r="S1098" t="str">
        <f>IF(Table1[[#This Row],[Language]]="English","English","Other language")</f>
        <v>English</v>
      </c>
      <c r="T1098">
        <f>Table1[[#This Row],[Gross Revenue]]-Table1[[#This Row],[Budget]]</f>
        <v>-1117120</v>
      </c>
      <c r="U1098" s="1">
        <f>(Table1[[#This Row],[Gross Revenue]]/Table1[[#This Row],[Budget]])-1</f>
        <v>-5.5856000000000017E-2</v>
      </c>
      <c r="V1098" t="str">
        <f t="shared" si="34"/>
        <v>111-130 minutes</v>
      </c>
      <c r="W1098">
        <f>Table1[[#This Row],[Profit]]/Table1[[#This Row],[Budget]]</f>
        <v>-5.5856000000000003E-2</v>
      </c>
      <c r="X1098" s="22" t="str">
        <f>IF(L1098="","",
IF(L1098&lt;Predictability!$B$1,"Low",
IF(L1098&lt;=Predictability!$B$2,"Mid","High")))</f>
        <v>Mid</v>
      </c>
      <c r="Y1098" s="22">
        <f t="shared" si="35"/>
        <v>0</v>
      </c>
    </row>
    <row r="1099" spans="1:25" x14ac:dyDescent="0.2">
      <c r="A1099" t="s">
        <v>4570</v>
      </c>
      <c r="B1099" t="s">
        <v>1241</v>
      </c>
      <c r="C1099" t="s">
        <v>1662</v>
      </c>
      <c r="D1099">
        <v>13000</v>
      </c>
      <c r="E1099">
        <v>13000</v>
      </c>
      <c r="F1099">
        <v>835</v>
      </c>
      <c r="G1099">
        <v>0</v>
      </c>
      <c r="H1099">
        <v>6.2</v>
      </c>
      <c r="I1099">
        <v>103</v>
      </c>
      <c r="J1099">
        <v>103</v>
      </c>
      <c r="K1099">
        <v>236266</v>
      </c>
      <c r="L1099">
        <v>3500000</v>
      </c>
      <c r="M1099" s="2">
        <f>VLOOKUP(A1099,Sheet2!$A$1:G4823,2,0)</f>
        <v>37333</v>
      </c>
      <c r="N1099" t="str">
        <f>VLOOKUP(A1099,Sheet2!$A$1:G4823,3,0)</f>
        <v>Color</v>
      </c>
      <c r="O1099" t="str">
        <f>VLOOKUP(A1099,Sheet2!$A$1:G4823,4,0)</f>
        <v>Adventure</v>
      </c>
      <c r="P1099" t="str">
        <f>VLOOKUP(A1099,Sheet2!$A$1:G4823,5,0)</f>
        <v>English</v>
      </c>
      <c r="Q1099" t="str">
        <f>VLOOKUP(A1099,Sheet2!$A$1:G4823,6,0)</f>
        <v>USA</v>
      </c>
      <c r="R1099" t="str">
        <f>VLOOKUP(A1099,Sheet2!$A$1:G4823,7,0)</f>
        <v>R</v>
      </c>
      <c r="S1099" t="str">
        <f>IF(Table1[[#This Row],[Language]]="English","English","Other language")</f>
        <v>English</v>
      </c>
      <c r="T1099">
        <f>Table1[[#This Row],[Gross Revenue]]-Table1[[#This Row],[Budget]]</f>
        <v>-3263734</v>
      </c>
      <c r="U1099" s="1">
        <f>(Table1[[#This Row],[Gross Revenue]]/Table1[[#This Row],[Budget]])-1</f>
        <v>-0.93249542857142853</v>
      </c>
      <c r="V1099" t="str">
        <f t="shared" si="34"/>
        <v>90-110 minutes</v>
      </c>
      <c r="W1099">
        <f>Table1[[#This Row],[Profit]]/Table1[[#This Row],[Budget]]</f>
        <v>-0.93249542857142853</v>
      </c>
      <c r="X1099" s="22" t="str">
        <f>IF(L1099="","",
IF(L1099&lt;Predictability!$B$1,"Low",
IF(L1099&lt;=Predictability!$B$2,"Mid","High")))</f>
        <v>Low</v>
      </c>
      <c r="Y1099" s="22">
        <f t="shared" si="35"/>
        <v>0</v>
      </c>
    </row>
    <row r="1100" spans="1:25" x14ac:dyDescent="0.2">
      <c r="A1100" t="s">
        <v>3615</v>
      </c>
      <c r="B1100" t="s">
        <v>226</v>
      </c>
      <c r="C1100" t="s">
        <v>223</v>
      </c>
      <c r="D1100">
        <v>13000</v>
      </c>
      <c r="E1100">
        <v>14463</v>
      </c>
      <c r="F1100">
        <v>19</v>
      </c>
      <c r="G1100">
        <v>604</v>
      </c>
      <c r="H1100">
        <v>5.0999999999999996</v>
      </c>
      <c r="I1100">
        <v>102</v>
      </c>
      <c r="J1100">
        <v>102</v>
      </c>
      <c r="K1100">
        <v>14967182</v>
      </c>
      <c r="L1100">
        <v>40000000</v>
      </c>
      <c r="M1100" s="2">
        <f>VLOOKUP(A1100,Sheet2!$A$1:G4824,2,0)</f>
        <v>36849</v>
      </c>
      <c r="N1100" t="str">
        <f>VLOOKUP(A1100,Sheet2!$A$1:G4824,3,0)</f>
        <v>Color</v>
      </c>
      <c r="O1100" t="str">
        <f>VLOOKUP(A1100,Sheet2!$A$1:G4824,4,0)</f>
        <v>Action</v>
      </c>
      <c r="P1100" t="str">
        <f>VLOOKUP(A1100,Sheet2!$A$1:G4824,5,0)</f>
        <v>English</v>
      </c>
      <c r="Q1100" t="str">
        <f>VLOOKUP(A1100,Sheet2!$A$1:G4824,6,0)</f>
        <v>USA</v>
      </c>
      <c r="R1100" t="str">
        <f>VLOOKUP(A1100,Sheet2!$A$1:G4824,7,0)</f>
        <v>R</v>
      </c>
      <c r="S1100" t="str">
        <f>IF(Table1[[#This Row],[Language]]="English","English","Other language")</f>
        <v>English</v>
      </c>
      <c r="T1100">
        <f>Table1[[#This Row],[Gross Revenue]]-Table1[[#This Row],[Budget]]</f>
        <v>-25032818</v>
      </c>
      <c r="U1100" s="1">
        <f>(Table1[[#This Row],[Gross Revenue]]/Table1[[#This Row],[Budget]])-1</f>
        <v>-0.62582044999999997</v>
      </c>
      <c r="V1100" t="str">
        <f t="shared" si="34"/>
        <v>90-110 minutes</v>
      </c>
      <c r="W1100">
        <f>Table1[[#This Row],[Profit]]/Table1[[#This Row],[Budget]]</f>
        <v>-0.62582044999999997</v>
      </c>
      <c r="X1100" s="22" t="str">
        <f>IF(L1100="","",
IF(L1100&lt;Predictability!$B$1,"Low",
IF(L1100&lt;=Predictability!$B$2,"Mid","High")))</f>
        <v>Mid</v>
      </c>
      <c r="Y1100" s="22">
        <f t="shared" si="35"/>
        <v>0</v>
      </c>
    </row>
    <row r="1101" spans="1:25" x14ac:dyDescent="0.2">
      <c r="A1101" t="s">
        <v>4399</v>
      </c>
      <c r="B1101" t="s">
        <v>589</v>
      </c>
      <c r="C1101" t="s">
        <v>1507</v>
      </c>
      <c r="D1101">
        <v>8000</v>
      </c>
      <c r="E1101">
        <v>12556</v>
      </c>
      <c r="F1101">
        <v>164</v>
      </c>
      <c r="G1101">
        <v>14000</v>
      </c>
      <c r="H1101">
        <v>6</v>
      </c>
      <c r="I1101">
        <v>173</v>
      </c>
      <c r="J1101">
        <v>107</v>
      </c>
      <c r="K1101">
        <v>90353764</v>
      </c>
      <c r="L1101">
        <v>40000000</v>
      </c>
      <c r="M1101" s="2">
        <f>VLOOKUP(A1101,Sheet2!$A$1:G4825,2,0)</f>
        <v>42181</v>
      </c>
      <c r="N1101" t="str">
        <f>VLOOKUP(A1101,Sheet2!$A$1:G4825,3,0)</f>
        <v>Color</v>
      </c>
      <c r="O1101" t="str">
        <f>VLOOKUP(A1101,Sheet2!$A$1:G4825,4,0)</f>
        <v>Comedy</v>
      </c>
      <c r="P1101" t="str">
        <f>VLOOKUP(A1101,Sheet2!$A$1:G4825,5,0)</f>
        <v>English</v>
      </c>
      <c r="Q1101" t="str">
        <f>VLOOKUP(A1101,Sheet2!$A$1:G4825,6,0)</f>
        <v>USA</v>
      </c>
      <c r="R1101" t="str">
        <f>VLOOKUP(A1101,Sheet2!$A$1:G4825,7,0)</f>
        <v>R</v>
      </c>
      <c r="S1101" t="str">
        <f>IF(Table1[[#This Row],[Language]]="English","English","Other language")</f>
        <v>English</v>
      </c>
      <c r="T1101">
        <f>Table1[[#This Row],[Gross Revenue]]-Table1[[#This Row],[Budget]]</f>
        <v>50353764</v>
      </c>
      <c r="U1101" s="1">
        <f>(Table1[[#This Row],[Gross Revenue]]/Table1[[#This Row],[Budget]])-1</f>
        <v>1.2588441000000001</v>
      </c>
      <c r="V1101" t="str">
        <f t="shared" si="34"/>
        <v>90-110 minutes</v>
      </c>
      <c r="W1101">
        <f>Table1[[#This Row],[Profit]]/Table1[[#This Row],[Budget]]</f>
        <v>1.2588440999999999</v>
      </c>
      <c r="X1101" s="22" t="str">
        <f>IF(L1101="","",
IF(L1101&lt;Predictability!$B$1,"Low",
IF(L1101&lt;=Predictability!$B$2,"Mid","High")))</f>
        <v>Mid</v>
      </c>
      <c r="Y1101" s="22">
        <f t="shared" si="35"/>
        <v>1</v>
      </c>
    </row>
    <row r="1102" spans="1:25" x14ac:dyDescent="0.2">
      <c r="A1102" t="s">
        <v>5962</v>
      </c>
      <c r="B1102" t="s">
        <v>588</v>
      </c>
      <c r="C1102" t="s">
        <v>2644</v>
      </c>
      <c r="D1102">
        <v>13000</v>
      </c>
      <c r="E1102">
        <v>19330</v>
      </c>
      <c r="F1102">
        <v>11</v>
      </c>
      <c r="G1102">
        <v>0</v>
      </c>
      <c r="H1102">
        <v>7.1</v>
      </c>
      <c r="I1102">
        <v>160</v>
      </c>
      <c r="J1102">
        <v>100</v>
      </c>
      <c r="K1102">
        <v>9176553</v>
      </c>
      <c r="L1102">
        <v>7500000</v>
      </c>
      <c r="M1102" s="2">
        <f>VLOOKUP(A1102,Sheet2!$A$1:G4826,2,0)</f>
        <v>40049</v>
      </c>
      <c r="N1102" t="str">
        <f>VLOOKUP(A1102,Sheet2!$A$1:G4826,3,0)</f>
        <v>Color</v>
      </c>
      <c r="O1102" t="str">
        <f>VLOOKUP(A1102,Sheet2!$A$1:G4826,4,0)</f>
        <v>Drama</v>
      </c>
      <c r="P1102" t="str">
        <f>VLOOKUP(A1102,Sheet2!$A$1:G4826,5,0)</f>
        <v>English</v>
      </c>
      <c r="Q1102" t="str">
        <f>VLOOKUP(A1102,Sheet2!$A$1:G4826,6,0)</f>
        <v>USA</v>
      </c>
      <c r="R1102" t="str">
        <f>VLOOKUP(A1102,Sheet2!$A$1:G4826,7,0)</f>
        <v>PG-13</v>
      </c>
      <c r="S1102" t="str">
        <f>IF(Table1[[#This Row],[Language]]="English","English","Other language")</f>
        <v>English</v>
      </c>
      <c r="T1102">
        <f>Table1[[#This Row],[Gross Revenue]]-Table1[[#This Row],[Budget]]</f>
        <v>1676553</v>
      </c>
      <c r="U1102" s="1">
        <f>(Table1[[#This Row],[Gross Revenue]]/Table1[[#This Row],[Budget]])-1</f>
        <v>0.22354040000000008</v>
      </c>
      <c r="V1102" t="str">
        <f t="shared" si="34"/>
        <v>90-110 minutes</v>
      </c>
      <c r="W1102">
        <f>Table1[[#This Row],[Profit]]/Table1[[#This Row],[Budget]]</f>
        <v>0.2235404</v>
      </c>
      <c r="X1102" s="22" t="str">
        <f>IF(L1102="","",
IF(L1102&lt;Predictability!$B$1,"Low",
IF(L1102&lt;=Predictability!$B$2,"Mid","High")))</f>
        <v>Low</v>
      </c>
      <c r="Y1102" s="22">
        <f t="shared" si="35"/>
        <v>0</v>
      </c>
    </row>
    <row r="1103" spans="1:25" x14ac:dyDescent="0.2">
      <c r="A1103" t="s">
        <v>5569</v>
      </c>
      <c r="B1103" t="s">
        <v>898</v>
      </c>
      <c r="C1103" t="s">
        <v>562</v>
      </c>
      <c r="D1103">
        <v>1000</v>
      </c>
      <c r="E1103">
        <v>5963</v>
      </c>
      <c r="F1103">
        <v>0</v>
      </c>
      <c r="G1103">
        <v>352</v>
      </c>
      <c r="H1103">
        <v>6.8</v>
      </c>
      <c r="I1103">
        <v>28</v>
      </c>
      <c r="J1103">
        <v>120</v>
      </c>
      <c r="K1103">
        <v>5731103</v>
      </c>
      <c r="L1103">
        <v>2400000</v>
      </c>
      <c r="M1103" s="2">
        <f>VLOOKUP(A1103,Sheet2!$A$1:G4827,2,0)</f>
        <v>35290</v>
      </c>
      <c r="N1103" t="str">
        <f>VLOOKUP(A1103,Sheet2!$A$1:G4827,3,0)</f>
        <v>Color</v>
      </c>
      <c r="O1103" t="str">
        <f>VLOOKUP(A1103,Sheet2!$A$1:G4827,4,0)</f>
        <v>Drama</v>
      </c>
      <c r="P1103" t="str">
        <f>VLOOKUP(A1103,Sheet2!$A$1:G4827,5,0)</f>
        <v>English</v>
      </c>
      <c r="Q1103" t="str">
        <f>VLOOKUP(A1103,Sheet2!$A$1:G4827,6,0)</f>
        <v>USA</v>
      </c>
      <c r="R1103" t="str">
        <f>VLOOKUP(A1103,Sheet2!$A$1:G4827,7,0)</f>
        <v>R</v>
      </c>
      <c r="S1103" t="str">
        <f>IF(Table1[[#This Row],[Language]]="English","English","Other language")</f>
        <v>English</v>
      </c>
      <c r="T1103">
        <f>Table1[[#This Row],[Gross Revenue]]-Table1[[#This Row],[Budget]]</f>
        <v>3331103</v>
      </c>
      <c r="U1103" s="1">
        <f>(Table1[[#This Row],[Gross Revenue]]/Table1[[#This Row],[Budget]])-1</f>
        <v>1.3879595833333331</v>
      </c>
      <c r="V1103" t="str">
        <f t="shared" si="34"/>
        <v>111-130 minutes</v>
      </c>
      <c r="W1103">
        <f>Table1[[#This Row],[Profit]]/Table1[[#This Row],[Budget]]</f>
        <v>1.3879595833333334</v>
      </c>
      <c r="X1103" s="22" t="str">
        <f>IF(L1103="","",
IF(L1103&lt;Predictability!$B$1,"Low",
IF(L1103&lt;=Predictability!$B$2,"Mid","High")))</f>
        <v>Low</v>
      </c>
      <c r="Y1103" s="22">
        <f t="shared" si="35"/>
        <v>1</v>
      </c>
    </row>
    <row r="1104" spans="1:25" x14ac:dyDescent="0.2">
      <c r="A1104" t="s">
        <v>5664</v>
      </c>
      <c r="B1104" t="s">
        <v>2453</v>
      </c>
      <c r="C1104" t="s">
        <v>2454</v>
      </c>
      <c r="D1104">
        <v>521</v>
      </c>
      <c r="E1104">
        <v>2060</v>
      </c>
      <c r="F1104">
        <v>150</v>
      </c>
      <c r="G1104">
        <v>11000</v>
      </c>
      <c r="H1104">
        <v>6.9</v>
      </c>
      <c r="I1104">
        <v>165</v>
      </c>
      <c r="J1104">
        <v>139</v>
      </c>
      <c r="K1104">
        <v>30513940</v>
      </c>
      <c r="L1104">
        <v>30000000</v>
      </c>
      <c r="M1104" s="2">
        <f>VLOOKUP(A1104,Sheet2!$A$1:G4828,2,0)</f>
        <v>41746</v>
      </c>
      <c r="N1104" t="str">
        <f>VLOOKUP(A1104,Sheet2!$A$1:G4828,3,0)</f>
        <v>Color</v>
      </c>
      <c r="O1104" t="str">
        <f>VLOOKUP(A1104,Sheet2!$A$1:G4828,4,0)</f>
        <v>Biography</v>
      </c>
      <c r="P1104" t="str">
        <f>VLOOKUP(A1104,Sheet2!$A$1:G4828,5,0)</f>
        <v>English</v>
      </c>
      <c r="Q1104" t="str">
        <f>VLOOKUP(A1104,Sheet2!$A$1:G4828,6,0)</f>
        <v>USA</v>
      </c>
      <c r="R1104" t="str">
        <f>VLOOKUP(A1104,Sheet2!$A$1:G4828,7,0)</f>
        <v>PG-13</v>
      </c>
      <c r="S1104" t="str">
        <f>IF(Table1[[#This Row],[Language]]="English","English","Other language")</f>
        <v>English</v>
      </c>
      <c r="T1104">
        <f>Table1[[#This Row],[Gross Revenue]]-Table1[[#This Row],[Budget]]</f>
        <v>513940</v>
      </c>
      <c r="U1104" s="1">
        <f>(Table1[[#This Row],[Gross Revenue]]/Table1[[#This Row],[Budget]])-1</f>
        <v>1.7131333333333387E-2</v>
      </c>
      <c r="V1104" t="str">
        <f t="shared" si="34"/>
        <v>131-150 minutes</v>
      </c>
      <c r="W1104">
        <f>Table1[[#This Row],[Profit]]/Table1[[#This Row],[Budget]]</f>
        <v>1.7131333333333332E-2</v>
      </c>
      <c r="X1104" s="22" t="str">
        <f>IF(L1104="","",
IF(L1104&lt;Predictability!$B$1,"Low",
IF(L1104&lt;=Predictability!$B$2,"Mid","High")))</f>
        <v>Mid</v>
      </c>
      <c r="Y1104" s="22">
        <f t="shared" si="35"/>
        <v>0</v>
      </c>
    </row>
    <row r="1105" spans="1:25" x14ac:dyDescent="0.2">
      <c r="A1105" t="s">
        <v>4126</v>
      </c>
      <c r="B1105" t="s">
        <v>900</v>
      </c>
      <c r="C1105" t="s">
        <v>1250</v>
      </c>
      <c r="D1105">
        <v>15000</v>
      </c>
      <c r="E1105">
        <v>22485</v>
      </c>
      <c r="F1105">
        <v>13</v>
      </c>
      <c r="G1105">
        <v>0</v>
      </c>
      <c r="H1105">
        <v>5.8</v>
      </c>
      <c r="I1105">
        <v>63</v>
      </c>
      <c r="J1105">
        <v>87</v>
      </c>
      <c r="K1105">
        <v>11560259</v>
      </c>
      <c r="L1105">
        <v>22000000</v>
      </c>
      <c r="M1105" s="2">
        <f>VLOOKUP(A1105,Sheet2!$A$1:G4829,2,0)</f>
        <v>36990</v>
      </c>
      <c r="N1105" t="str">
        <f>VLOOKUP(A1105,Sheet2!$A$1:G4829,3,0)</f>
        <v>Color</v>
      </c>
      <c r="O1105" t="str">
        <f>VLOOKUP(A1105,Sheet2!$A$1:G4829,4,0)</f>
        <v>Comedy</v>
      </c>
      <c r="P1105" t="str">
        <f>VLOOKUP(A1105,Sheet2!$A$1:G4829,5,0)</f>
        <v>English</v>
      </c>
      <c r="Q1105" t="str">
        <f>VLOOKUP(A1105,Sheet2!$A$1:G4829,6,0)</f>
        <v>USA</v>
      </c>
      <c r="R1105" t="str">
        <f>VLOOKUP(A1105,Sheet2!$A$1:G4829,7,0)</f>
        <v>PG-13</v>
      </c>
      <c r="S1105" t="str">
        <f>IF(Table1[[#This Row],[Language]]="English","English","Other language")</f>
        <v>English</v>
      </c>
      <c r="T1105">
        <f>Table1[[#This Row],[Gross Revenue]]-Table1[[#This Row],[Budget]]</f>
        <v>-10439741</v>
      </c>
      <c r="U1105" s="1">
        <f>(Table1[[#This Row],[Gross Revenue]]/Table1[[#This Row],[Budget]])-1</f>
        <v>-0.47453368181818179</v>
      </c>
      <c r="V1105" t="str">
        <f t="shared" si="34"/>
        <v>&lt;90 minutes</v>
      </c>
      <c r="W1105">
        <f>Table1[[#This Row],[Profit]]/Table1[[#This Row],[Budget]]</f>
        <v>-0.47453368181818184</v>
      </c>
      <c r="X1105" s="22" t="str">
        <f>IF(L1105="","",
IF(L1105&lt;Predictability!$B$1,"Low",
IF(L1105&lt;=Predictability!$B$2,"Mid","High")))</f>
        <v>Mid</v>
      </c>
      <c r="Y1105" s="22">
        <f t="shared" si="35"/>
        <v>0</v>
      </c>
    </row>
    <row r="1106" spans="1:25" x14ac:dyDescent="0.2">
      <c r="A1106" t="s">
        <v>3580</v>
      </c>
      <c r="B1106" t="s">
        <v>570</v>
      </c>
      <c r="C1106" t="s">
        <v>571</v>
      </c>
      <c r="D1106">
        <v>1000</v>
      </c>
      <c r="E1106">
        <v>3969</v>
      </c>
      <c r="F1106">
        <v>260</v>
      </c>
      <c r="G1106">
        <v>0</v>
      </c>
      <c r="H1106">
        <v>5</v>
      </c>
      <c r="I1106">
        <v>98</v>
      </c>
      <c r="J1106">
        <v>117</v>
      </c>
      <c r="K1106">
        <v>30981850</v>
      </c>
      <c r="L1106">
        <v>40000000</v>
      </c>
      <c r="M1106" s="2">
        <f>VLOOKUP(A1106,Sheet2!$A$1:G4830,2,0)</f>
        <v>38609</v>
      </c>
      <c r="N1106" t="str">
        <f>VLOOKUP(A1106,Sheet2!$A$1:G4830,3,0)</f>
        <v>Color</v>
      </c>
      <c r="O1106" t="str">
        <f>VLOOKUP(A1106,Sheet2!$A$1:G4830,4,0)</f>
        <v>Biography</v>
      </c>
      <c r="P1106" t="str">
        <f>VLOOKUP(A1106,Sheet2!$A$1:G4830,5,0)</f>
        <v>English</v>
      </c>
      <c r="Q1106" t="str">
        <f>VLOOKUP(A1106,Sheet2!$A$1:G4830,6,0)</f>
        <v>USA</v>
      </c>
      <c r="R1106" t="str">
        <f>VLOOKUP(A1106,Sheet2!$A$1:G4830,7,0)</f>
        <v>R</v>
      </c>
      <c r="S1106" t="str">
        <f>IF(Table1[[#This Row],[Language]]="English","English","Other language")</f>
        <v>English</v>
      </c>
      <c r="T1106">
        <f>Table1[[#This Row],[Gross Revenue]]-Table1[[#This Row],[Budget]]</f>
        <v>-9018150</v>
      </c>
      <c r="U1106" s="1">
        <f>(Table1[[#This Row],[Gross Revenue]]/Table1[[#This Row],[Budget]])-1</f>
        <v>-0.22545375000000001</v>
      </c>
      <c r="V1106" t="str">
        <f t="shared" si="34"/>
        <v>111-130 minutes</v>
      </c>
      <c r="W1106">
        <f>Table1[[#This Row],[Profit]]/Table1[[#This Row],[Budget]]</f>
        <v>-0.22545375000000001</v>
      </c>
      <c r="X1106" s="22" t="str">
        <f>IF(L1106="","",
IF(L1106&lt;Predictability!$B$1,"Low",
IF(L1106&lt;=Predictability!$B$2,"Mid","High")))</f>
        <v>Mid</v>
      </c>
      <c r="Y1106" s="22">
        <f t="shared" si="35"/>
        <v>0</v>
      </c>
    </row>
    <row r="1107" spans="1:25" x14ac:dyDescent="0.2">
      <c r="A1107" t="s">
        <v>5704</v>
      </c>
      <c r="B1107" t="s">
        <v>1493</v>
      </c>
      <c r="C1107" t="s">
        <v>470</v>
      </c>
      <c r="D1107">
        <v>848</v>
      </c>
      <c r="E1107">
        <v>3439</v>
      </c>
      <c r="F1107">
        <v>188</v>
      </c>
      <c r="G1107">
        <v>0</v>
      </c>
      <c r="H1107">
        <v>6.9</v>
      </c>
      <c r="I1107">
        <v>96</v>
      </c>
      <c r="J1107">
        <v>105</v>
      </c>
      <c r="K1107">
        <v>72077000</v>
      </c>
      <c r="L1107">
        <v>30250000</v>
      </c>
      <c r="M1107" s="2">
        <f>VLOOKUP(A1107,Sheet2!$A$1:G4831,2,0)</f>
        <v>34738</v>
      </c>
      <c r="N1107" t="str">
        <f>VLOOKUP(A1107,Sheet2!$A$1:G4831,3,0)</f>
        <v>Color</v>
      </c>
      <c r="O1107" t="str">
        <f>VLOOKUP(A1107,Sheet2!$A$1:G4831,4,0)</f>
        <v>Comedy</v>
      </c>
      <c r="P1107" t="str">
        <f>VLOOKUP(A1107,Sheet2!$A$1:G4831,5,0)</f>
        <v>English</v>
      </c>
      <c r="Q1107" t="str">
        <f>VLOOKUP(A1107,Sheet2!$A$1:G4831,6,0)</f>
        <v>USA</v>
      </c>
      <c r="R1107" t="str">
        <f>VLOOKUP(A1107,Sheet2!$A$1:G4831,7,0)</f>
        <v>R</v>
      </c>
      <c r="S1107" t="str">
        <f>IF(Table1[[#This Row],[Language]]="English","English","Other language")</f>
        <v>English</v>
      </c>
      <c r="T1107">
        <f>Table1[[#This Row],[Gross Revenue]]-Table1[[#This Row],[Budget]]</f>
        <v>41827000</v>
      </c>
      <c r="U1107" s="1">
        <f>(Table1[[#This Row],[Gross Revenue]]/Table1[[#This Row],[Budget]])-1</f>
        <v>1.382710743801653</v>
      </c>
      <c r="V1107" t="str">
        <f t="shared" si="34"/>
        <v>90-110 minutes</v>
      </c>
      <c r="W1107">
        <f>Table1[[#This Row],[Profit]]/Table1[[#This Row],[Budget]]</f>
        <v>1.3827107438016528</v>
      </c>
      <c r="X1107" s="22" t="str">
        <f>IF(L1107="","",
IF(L1107&lt;Predictability!$B$1,"Low",
IF(L1107&lt;=Predictability!$B$2,"Mid","High")))</f>
        <v>Mid</v>
      </c>
      <c r="Y1107" s="22">
        <f t="shared" si="35"/>
        <v>1</v>
      </c>
    </row>
    <row r="1108" spans="1:25" x14ac:dyDescent="0.2">
      <c r="A1108" t="s">
        <v>5083</v>
      </c>
      <c r="B1108" t="s">
        <v>588</v>
      </c>
      <c r="C1108" t="s">
        <v>284</v>
      </c>
      <c r="D1108">
        <v>13000</v>
      </c>
      <c r="E1108">
        <v>44798</v>
      </c>
      <c r="F1108">
        <v>88</v>
      </c>
      <c r="G1108">
        <v>0</v>
      </c>
      <c r="H1108">
        <v>6.5</v>
      </c>
      <c r="I1108">
        <v>265</v>
      </c>
      <c r="J1108">
        <v>110</v>
      </c>
      <c r="K1108">
        <v>130313314</v>
      </c>
      <c r="L1108">
        <v>80000000</v>
      </c>
      <c r="M1108" s="2">
        <f>VLOOKUP(A1108,Sheet2!$A$1:G4832,2,0)</f>
        <v>39591</v>
      </c>
      <c r="N1108" t="str">
        <f>VLOOKUP(A1108,Sheet2!$A$1:G4832,3,0)</f>
        <v>Color</v>
      </c>
      <c r="O1108" t="str">
        <f>VLOOKUP(A1108,Sheet2!$A$1:G4832,4,0)</f>
        <v>Action</v>
      </c>
      <c r="P1108" t="str">
        <f>VLOOKUP(A1108,Sheet2!$A$1:G4832,5,0)</f>
        <v>English</v>
      </c>
      <c r="Q1108" t="str">
        <f>VLOOKUP(A1108,Sheet2!$A$1:G4832,6,0)</f>
        <v>USA</v>
      </c>
      <c r="R1108" t="str">
        <f>VLOOKUP(A1108,Sheet2!$A$1:G4832,7,0)</f>
        <v>PG-13</v>
      </c>
      <c r="S1108" t="str">
        <f>IF(Table1[[#This Row],[Language]]="English","English","Other language")</f>
        <v>English</v>
      </c>
      <c r="T1108">
        <f>Table1[[#This Row],[Gross Revenue]]-Table1[[#This Row],[Budget]]</f>
        <v>50313314</v>
      </c>
      <c r="U1108" s="1">
        <f>(Table1[[#This Row],[Gross Revenue]]/Table1[[#This Row],[Budget]])-1</f>
        <v>0.62891642499999989</v>
      </c>
      <c r="V1108" t="str">
        <f t="shared" si="34"/>
        <v>90-110 minutes</v>
      </c>
      <c r="W1108">
        <f>Table1[[#This Row],[Profit]]/Table1[[#This Row],[Budget]]</f>
        <v>0.628916425</v>
      </c>
      <c r="X1108" s="22" t="str">
        <f>IF(L1108="","",
IF(L1108&lt;Predictability!$B$1,"Low",
IF(L1108&lt;=Predictability!$B$2,"Mid","High")))</f>
        <v>High</v>
      </c>
      <c r="Y1108" s="22">
        <f t="shared" si="35"/>
        <v>1</v>
      </c>
    </row>
    <row r="1109" spans="1:25" x14ac:dyDescent="0.2">
      <c r="A1109" t="s">
        <v>3415</v>
      </c>
      <c r="B1109" t="s">
        <v>300</v>
      </c>
      <c r="C1109" t="s">
        <v>301</v>
      </c>
      <c r="D1109">
        <v>210</v>
      </c>
      <c r="E1109">
        <v>676</v>
      </c>
      <c r="F1109">
        <v>31</v>
      </c>
      <c r="G1109">
        <v>4000</v>
      </c>
      <c r="H1109">
        <v>4.4000000000000004</v>
      </c>
      <c r="I1109">
        <v>146</v>
      </c>
      <c r="J1109">
        <v>90</v>
      </c>
      <c r="K1109">
        <v>10494494</v>
      </c>
      <c r="L1109">
        <v>18000000</v>
      </c>
      <c r="M1109" s="2">
        <f>VLOOKUP(A1109,Sheet2!$A$1:G4833,2,0)</f>
        <v>41358</v>
      </c>
      <c r="N1109" t="str">
        <f>VLOOKUP(A1109,Sheet2!$A$1:G4833,3,0)</f>
        <v>Color</v>
      </c>
      <c r="O1109" t="str">
        <f>VLOOKUP(A1109,Sheet2!$A$1:G4833,4,0)</f>
        <v>Action</v>
      </c>
      <c r="P1109" t="str">
        <f>VLOOKUP(A1109,Sheet2!$A$1:G4833,5,0)</f>
        <v>English</v>
      </c>
      <c r="Q1109" t="str">
        <f>VLOOKUP(A1109,Sheet2!$A$1:G4833,6,0)</f>
        <v>USA</v>
      </c>
      <c r="R1109" t="str">
        <f>VLOOKUP(A1109,Sheet2!$A$1:G4833,7,0)</f>
        <v>PG-13</v>
      </c>
      <c r="S1109" t="str">
        <f>IF(Table1[[#This Row],[Language]]="English","English","Other language")</f>
        <v>English</v>
      </c>
      <c r="T1109">
        <f>Table1[[#This Row],[Gross Revenue]]-Table1[[#This Row],[Budget]]</f>
        <v>-7505506</v>
      </c>
      <c r="U1109" s="1">
        <f>(Table1[[#This Row],[Gross Revenue]]/Table1[[#This Row],[Budget]])-1</f>
        <v>-0.41697255555555557</v>
      </c>
      <c r="V1109" t="str">
        <f t="shared" si="34"/>
        <v>90-110 minutes</v>
      </c>
      <c r="W1109">
        <f>Table1[[#This Row],[Profit]]/Table1[[#This Row],[Budget]]</f>
        <v>-0.41697255555555557</v>
      </c>
      <c r="X1109" s="22" t="str">
        <f>IF(L1109="","",
IF(L1109&lt;Predictability!$B$1,"Low",
IF(L1109&lt;=Predictability!$B$2,"Mid","High")))</f>
        <v>Mid</v>
      </c>
      <c r="Y1109" s="22">
        <f t="shared" si="35"/>
        <v>0</v>
      </c>
    </row>
    <row r="1110" spans="1:25" x14ac:dyDescent="0.2">
      <c r="A1110" t="s">
        <v>6617</v>
      </c>
      <c r="B1110" t="s">
        <v>1653</v>
      </c>
      <c r="C1110" t="s">
        <v>1789</v>
      </c>
      <c r="D1110">
        <v>854</v>
      </c>
      <c r="E1110">
        <v>2107</v>
      </c>
      <c r="F1110">
        <v>33</v>
      </c>
      <c r="G1110">
        <v>0</v>
      </c>
      <c r="H1110">
        <v>7.7</v>
      </c>
      <c r="I1110">
        <v>22</v>
      </c>
      <c r="J1110">
        <v>271</v>
      </c>
      <c r="K1110">
        <v>10769960</v>
      </c>
      <c r="L1110">
        <v>25000000</v>
      </c>
      <c r="M1110" s="2">
        <f>VLOOKUP(A1110,Sheet2!$A$1:G4834,2,0)</f>
        <v>34146</v>
      </c>
      <c r="N1110" t="str">
        <f>VLOOKUP(A1110,Sheet2!$A$1:G4834,3,0)</f>
        <v>Color</v>
      </c>
      <c r="O1110" t="str">
        <f>VLOOKUP(A1110,Sheet2!$A$1:G4834,4,0)</f>
        <v>Drama</v>
      </c>
      <c r="P1110" t="str">
        <f>VLOOKUP(A1110,Sheet2!$A$1:G4834,5,0)</f>
        <v>English</v>
      </c>
      <c r="Q1110" t="str">
        <f>VLOOKUP(A1110,Sheet2!$A$1:G4834,6,0)</f>
        <v>USA</v>
      </c>
      <c r="R1110" t="str">
        <f>VLOOKUP(A1110,Sheet2!$A$1:G4834,7,0)</f>
        <v>PG</v>
      </c>
      <c r="S1110" t="str">
        <f>IF(Table1[[#This Row],[Language]]="English","English","Other language")</f>
        <v>English</v>
      </c>
      <c r="T1110">
        <f>Table1[[#This Row],[Gross Revenue]]-Table1[[#This Row],[Budget]]</f>
        <v>-14230040</v>
      </c>
      <c r="U1110" s="1">
        <f>(Table1[[#This Row],[Gross Revenue]]/Table1[[#This Row],[Budget]])-1</f>
        <v>-0.56920159999999997</v>
      </c>
      <c r="V1110" t="str">
        <f t="shared" si="34"/>
        <v>&gt;150 minutes</v>
      </c>
      <c r="W1110">
        <f>Table1[[#This Row],[Profit]]/Table1[[#This Row],[Budget]]</f>
        <v>-0.56920159999999997</v>
      </c>
      <c r="X1110" s="22" t="str">
        <f>IF(L1110="","",
IF(L1110&lt;Predictability!$B$1,"Low",
IF(L1110&lt;=Predictability!$B$2,"Mid","High")))</f>
        <v>Mid</v>
      </c>
      <c r="Y1110" s="22">
        <f t="shared" si="35"/>
        <v>0</v>
      </c>
    </row>
    <row r="1111" spans="1:25" x14ac:dyDescent="0.2">
      <c r="A1111" t="s">
        <v>3634</v>
      </c>
      <c r="B1111" t="s">
        <v>651</v>
      </c>
      <c r="C1111" t="s">
        <v>652</v>
      </c>
      <c r="D1111">
        <v>730</v>
      </c>
      <c r="E1111">
        <v>2217</v>
      </c>
      <c r="F1111">
        <v>12</v>
      </c>
      <c r="G1111">
        <v>0</v>
      </c>
      <c r="H1111">
        <v>5.0999999999999996</v>
      </c>
      <c r="I1111">
        <v>145</v>
      </c>
      <c r="J1111">
        <v>88</v>
      </c>
      <c r="K1111">
        <v>119420252</v>
      </c>
      <c r="L1111">
        <v>150000000</v>
      </c>
      <c r="M1111" s="2">
        <f>VLOOKUP(A1111,Sheet2!$A$1:G4835,2,0)</f>
        <v>40090</v>
      </c>
      <c r="N1111" t="str">
        <f>VLOOKUP(A1111,Sheet2!$A$1:G4835,3,0)</f>
        <v>Color</v>
      </c>
      <c r="O1111" t="str">
        <f>VLOOKUP(A1111,Sheet2!$A$1:G4835,4,0)</f>
        <v>Action</v>
      </c>
      <c r="P1111" t="str">
        <f>VLOOKUP(A1111,Sheet2!$A$1:G4835,5,0)</f>
        <v>English</v>
      </c>
      <c r="Q1111" t="str">
        <f>VLOOKUP(A1111,Sheet2!$A$1:G4835,6,0)</f>
        <v>USA</v>
      </c>
      <c r="R1111" t="str">
        <f>VLOOKUP(A1111,Sheet2!$A$1:G4835,7,0)</f>
        <v>PG</v>
      </c>
      <c r="S1111" t="str">
        <f>IF(Table1[[#This Row],[Language]]="English","English","Other language")</f>
        <v>English</v>
      </c>
      <c r="T1111">
        <f>Table1[[#This Row],[Gross Revenue]]-Table1[[#This Row],[Budget]]</f>
        <v>-30579748</v>
      </c>
      <c r="U1111" s="1">
        <f>(Table1[[#This Row],[Gross Revenue]]/Table1[[#This Row],[Budget]])-1</f>
        <v>-0.20386498666666664</v>
      </c>
      <c r="V1111" t="str">
        <f t="shared" si="34"/>
        <v>&lt;90 minutes</v>
      </c>
      <c r="W1111">
        <f>Table1[[#This Row],[Profit]]/Table1[[#This Row],[Budget]]</f>
        <v>-0.20386498666666666</v>
      </c>
      <c r="X1111" s="22" t="str">
        <f>IF(L1111="","",
IF(L1111&lt;Predictability!$B$1,"Low",
IF(L1111&lt;=Predictability!$B$2,"Mid","High")))</f>
        <v>High</v>
      </c>
      <c r="Y1111" s="22">
        <f t="shared" si="35"/>
        <v>0</v>
      </c>
    </row>
    <row r="1112" spans="1:25" x14ac:dyDescent="0.2">
      <c r="A1112" t="s">
        <v>5873</v>
      </c>
      <c r="B1112" t="s">
        <v>272</v>
      </c>
      <c r="C1112" t="s">
        <v>1361</v>
      </c>
      <c r="D1112">
        <v>2000</v>
      </c>
      <c r="E1112">
        <v>3100</v>
      </c>
      <c r="F1112">
        <v>109</v>
      </c>
      <c r="G1112">
        <v>0</v>
      </c>
      <c r="H1112">
        <v>7</v>
      </c>
      <c r="I1112">
        <v>77</v>
      </c>
      <c r="J1112">
        <v>127</v>
      </c>
      <c r="K1112">
        <v>217631306</v>
      </c>
      <c r="L1112">
        <v>22000000</v>
      </c>
      <c r="M1112" s="2">
        <f>VLOOKUP(A1112,Sheet2!$A$1:G4836,2,0)</f>
        <v>32876</v>
      </c>
      <c r="N1112" t="str">
        <f>VLOOKUP(A1112,Sheet2!$A$1:G4836,3,0)</f>
        <v>Color</v>
      </c>
      <c r="O1112" t="str">
        <f>VLOOKUP(A1112,Sheet2!$A$1:G4836,4,0)</f>
        <v>Drama</v>
      </c>
      <c r="P1112" t="str">
        <f>VLOOKUP(A1112,Sheet2!$A$1:G4836,5,0)</f>
        <v>English</v>
      </c>
      <c r="Q1112" t="str">
        <f>VLOOKUP(A1112,Sheet2!$A$1:G4836,6,0)</f>
        <v>USA</v>
      </c>
      <c r="R1112" t="str">
        <f>VLOOKUP(A1112,Sheet2!$A$1:G4836,7,0)</f>
        <v>PG-13</v>
      </c>
      <c r="S1112" t="str">
        <f>IF(Table1[[#This Row],[Language]]="English","English","Other language")</f>
        <v>English</v>
      </c>
      <c r="T1112">
        <f>Table1[[#This Row],[Gross Revenue]]-Table1[[#This Row],[Budget]]</f>
        <v>195631306</v>
      </c>
      <c r="U1112" s="1">
        <f>(Table1[[#This Row],[Gross Revenue]]/Table1[[#This Row],[Budget]])-1</f>
        <v>8.8923320909090915</v>
      </c>
      <c r="V1112" t="str">
        <f t="shared" si="34"/>
        <v>111-130 minutes</v>
      </c>
      <c r="W1112">
        <f>Table1[[#This Row],[Profit]]/Table1[[#This Row],[Budget]]</f>
        <v>8.8923320909090915</v>
      </c>
      <c r="X1112" s="22" t="str">
        <f>IF(L1112="","",
IF(L1112&lt;Predictability!$B$1,"Low",
IF(L1112&lt;=Predictability!$B$2,"Mid","High")))</f>
        <v>Mid</v>
      </c>
      <c r="Y1112" s="22">
        <f t="shared" si="35"/>
        <v>1</v>
      </c>
    </row>
    <row r="1113" spans="1:25" x14ac:dyDescent="0.2">
      <c r="A1113" t="s">
        <v>3681</v>
      </c>
      <c r="B1113" t="s">
        <v>74</v>
      </c>
      <c r="C1113" t="s">
        <v>722</v>
      </c>
      <c r="D1113">
        <v>12000</v>
      </c>
      <c r="E1113">
        <v>14017</v>
      </c>
      <c r="F1113">
        <v>160</v>
      </c>
      <c r="G1113">
        <v>0</v>
      </c>
      <c r="H1113">
        <v>5.2</v>
      </c>
      <c r="I1113">
        <v>276</v>
      </c>
      <c r="J1113">
        <v>123</v>
      </c>
      <c r="K1113">
        <v>115802596</v>
      </c>
      <c r="L1113">
        <v>110000000</v>
      </c>
      <c r="M1113" s="2">
        <f>VLOOKUP(A1113,Sheet2!$A$1:G4837,2,0)</f>
        <v>39309</v>
      </c>
      <c r="N1113" t="str">
        <f>VLOOKUP(A1113,Sheet2!$A$1:G4837,3,0)</f>
        <v>Color</v>
      </c>
      <c r="O1113" t="str">
        <f>VLOOKUP(A1113,Sheet2!$A$1:G4837,4,0)</f>
        <v>Action</v>
      </c>
      <c r="P1113" t="str">
        <f>VLOOKUP(A1113,Sheet2!$A$1:G4837,5,0)</f>
        <v>English</v>
      </c>
      <c r="Q1113" t="str">
        <f>VLOOKUP(A1113,Sheet2!$A$1:G4837,6,0)</f>
        <v>USA</v>
      </c>
      <c r="R1113" t="str">
        <f>VLOOKUP(A1113,Sheet2!$A$1:G4837,7,0)</f>
        <v>PG-13</v>
      </c>
      <c r="S1113" t="str">
        <f>IF(Table1[[#This Row],[Language]]="English","English","Other language")</f>
        <v>English</v>
      </c>
      <c r="T1113">
        <f>Table1[[#This Row],[Gross Revenue]]-Table1[[#This Row],[Budget]]</f>
        <v>5802596</v>
      </c>
      <c r="U1113" s="1">
        <f>(Table1[[#This Row],[Gross Revenue]]/Table1[[#This Row],[Budget]])-1</f>
        <v>5.2750872727272746E-2</v>
      </c>
      <c r="V1113" t="str">
        <f t="shared" si="34"/>
        <v>111-130 minutes</v>
      </c>
      <c r="W1113">
        <f>Table1[[#This Row],[Profit]]/Table1[[#This Row],[Budget]]</f>
        <v>5.2750872727272725E-2</v>
      </c>
      <c r="X1113" s="22" t="str">
        <f>IF(L1113="","",
IF(L1113&lt;Predictability!$B$1,"Low",
IF(L1113&lt;=Predictability!$B$2,"Mid","High")))</f>
        <v>High</v>
      </c>
      <c r="Y1113" s="22">
        <f t="shared" si="35"/>
        <v>0</v>
      </c>
    </row>
    <row r="1114" spans="1:25" x14ac:dyDescent="0.2">
      <c r="A1114" t="s">
        <v>3400</v>
      </c>
      <c r="B1114" t="s">
        <v>74</v>
      </c>
      <c r="C1114" t="s">
        <v>274</v>
      </c>
      <c r="D1114">
        <v>12000</v>
      </c>
      <c r="E1114">
        <v>16121</v>
      </c>
      <c r="F1114">
        <v>83</v>
      </c>
      <c r="G1114">
        <v>18000</v>
      </c>
      <c r="H1114">
        <v>4.3</v>
      </c>
      <c r="I1114">
        <v>287</v>
      </c>
      <c r="J1114">
        <v>96</v>
      </c>
      <c r="K1114">
        <v>51774002</v>
      </c>
      <c r="L1114">
        <v>57000000</v>
      </c>
      <c r="M1114" s="2">
        <f>VLOOKUP(A1114,Sheet2!$A$1:G4838,2,0)</f>
        <v>40842</v>
      </c>
      <c r="N1114" t="str">
        <f>VLOOKUP(A1114,Sheet2!$A$1:G4838,3,0)</f>
        <v>Color</v>
      </c>
      <c r="O1114" t="str">
        <f>VLOOKUP(A1114,Sheet2!$A$1:G4838,4,0)</f>
        <v>Action</v>
      </c>
      <c r="P1114" t="str">
        <f>VLOOKUP(A1114,Sheet2!$A$1:G4838,5,0)</f>
        <v>English</v>
      </c>
      <c r="Q1114" t="str">
        <f>VLOOKUP(A1114,Sheet2!$A$1:G4838,6,0)</f>
        <v>USA</v>
      </c>
      <c r="R1114" t="str">
        <f>VLOOKUP(A1114,Sheet2!$A$1:G4838,7,0)</f>
        <v>PG-13</v>
      </c>
      <c r="S1114" t="str">
        <f>IF(Table1[[#This Row],[Language]]="English","English","Other language")</f>
        <v>English</v>
      </c>
      <c r="T1114">
        <f>Table1[[#This Row],[Gross Revenue]]-Table1[[#This Row],[Budget]]</f>
        <v>-5225998</v>
      </c>
      <c r="U1114" s="1">
        <f>(Table1[[#This Row],[Gross Revenue]]/Table1[[#This Row],[Budget]])-1</f>
        <v>-9.1684175438596527E-2</v>
      </c>
      <c r="V1114" t="str">
        <f t="shared" si="34"/>
        <v>90-110 minutes</v>
      </c>
      <c r="W1114">
        <f>Table1[[#This Row],[Profit]]/Table1[[#This Row],[Budget]]</f>
        <v>-9.1684175438596485E-2</v>
      </c>
      <c r="X1114" s="22" t="str">
        <f>IF(L1114="","",
IF(L1114&lt;Predictability!$B$1,"Low",
IF(L1114&lt;=Predictability!$B$2,"Mid","High")))</f>
        <v>High</v>
      </c>
      <c r="Y1114" s="22">
        <f t="shared" si="35"/>
        <v>0</v>
      </c>
    </row>
    <row r="1115" spans="1:25" x14ac:dyDescent="0.2">
      <c r="A1115" t="s">
        <v>3880</v>
      </c>
      <c r="B1115" t="s">
        <v>972</v>
      </c>
      <c r="C1115" t="s">
        <v>973</v>
      </c>
      <c r="D1115">
        <v>534</v>
      </c>
      <c r="E1115">
        <v>1083</v>
      </c>
      <c r="F1115">
        <v>17</v>
      </c>
      <c r="G1115">
        <v>0</v>
      </c>
      <c r="H1115">
        <v>5.5</v>
      </c>
      <c r="I1115">
        <v>156</v>
      </c>
      <c r="J1115">
        <v>91</v>
      </c>
      <c r="K1115">
        <v>30079316</v>
      </c>
      <c r="L1115">
        <v>35000000</v>
      </c>
      <c r="M1115" s="2">
        <f>VLOOKUP(A1115,Sheet2!$A$1:G4839,2,0)</f>
        <v>37441</v>
      </c>
      <c r="N1115" t="str">
        <f>VLOOKUP(A1115,Sheet2!$A$1:G4839,3,0)</f>
        <v>Color</v>
      </c>
      <c r="O1115" t="str">
        <f>VLOOKUP(A1115,Sheet2!$A$1:G4839,4,0)</f>
        <v>Horror</v>
      </c>
      <c r="P1115" t="str">
        <f>VLOOKUP(A1115,Sheet2!$A$1:G4839,5,0)</f>
        <v>English</v>
      </c>
      <c r="Q1115" t="str">
        <f>VLOOKUP(A1115,Sheet2!$A$1:G4839,6,0)</f>
        <v>USA</v>
      </c>
      <c r="R1115" t="str">
        <f>VLOOKUP(A1115,Sheet2!$A$1:G4839,7,0)</f>
        <v>R</v>
      </c>
      <c r="S1115" t="str">
        <f>IF(Table1[[#This Row],[Language]]="English","English","Other language")</f>
        <v>English</v>
      </c>
      <c r="T1115">
        <f>Table1[[#This Row],[Gross Revenue]]-Table1[[#This Row],[Budget]]</f>
        <v>-4920684</v>
      </c>
      <c r="U1115" s="1">
        <f>(Table1[[#This Row],[Gross Revenue]]/Table1[[#This Row],[Budget]])-1</f>
        <v>-0.14059097142857147</v>
      </c>
      <c r="V1115" t="str">
        <f t="shared" si="34"/>
        <v>90-110 minutes</v>
      </c>
      <c r="W1115">
        <f>Table1[[#This Row],[Profit]]/Table1[[#This Row],[Budget]]</f>
        <v>-0.14059097142857144</v>
      </c>
      <c r="X1115" s="22" t="str">
        <f>IF(L1115="","",
IF(L1115&lt;Predictability!$B$1,"Low",
IF(L1115&lt;=Predictability!$B$2,"Mid","High")))</f>
        <v>Mid</v>
      </c>
      <c r="Y1115" s="22">
        <f t="shared" si="35"/>
        <v>0</v>
      </c>
    </row>
    <row r="1116" spans="1:25" x14ac:dyDescent="0.2">
      <c r="A1116" t="s">
        <v>5359</v>
      </c>
      <c r="B1116" t="s">
        <v>2254</v>
      </c>
      <c r="C1116" t="s">
        <v>942</v>
      </c>
      <c r="D1116">
        <v>346</v>
      </c>
      <c r="E1116">
        <v>500</v>
      </c>
      <c r="F1116">
        <v>192</v>
      </c>
      <c r="G1116">
        <v>0</v>
      </c>
      <c r="H1116">
        <v>6.7</v>
      </c>
      <c r="I1116">
        <v>210</v>
      </c>
      <c r="J1116">
        <v>102</v>
      </c>
      <c r="K1116">
        <v>13214030</v>
      </c>
      <c r="L1116">
        <v>20000000</v>
      </c>
      <c r="M1116" s="2">
        <f>VLOOKUP(A1116,Sheet2!$A$1:G4840,2,0)</f>
        <v>39539</v>
      </c>
      <c r="N1116" t="str">
        <f>VLOOKUP(A1116,Sheet2!$A$1:G4840,3,0)</f>
        <v>Color</v>
      </c>
      <c r="O1116" t="str">
        <f>VLOOKUP(A1116,Sheet2!$A$1:G4840,4,0)</f>
        <v>Comedy</v>
      </c>
      <c r="P1116" t="str">
        <f>VLOOKUP(A1116,Sheet2!$A$1:G4840,5,0)</f>
        <v>English</v>
      </c>
      <c r="Q1116" t="str">
        <f>VLOOKUP(A1116,Sheet2!$A$1:G4840,6,0)</f>
        <v>USA</v>
      </c>
      <c r="R1116" t="str">
        <f>VLOOKUP(A1116,Sheet2!$A$1:G4840,7,0)</f>
        <v>PG-13</v>
      </c>
      <c r="S1116" t="str">
        <f>IF(Table1[[#This Row],[Language]]="English","English","Other language")</f>
        <v>English</v>
      </c>
      <c r="T1116">
        <f>Table1[[#This Row],[Gross Revenue]]-Table1[[#This Row],[Budget]]</f>
        <v>-6785970</v>
      </c>
      <c r="U1116" s="1">
        <f>(Table1[[#This Row],[Gross Revenue]]/Table1[[#This Row],[Budget]])-1</f>
        <v>-0.33929849999999995</v>
      </c>
      <c r="V1116" t="str">
        <f t="shared" si="34"/>
        <v>90-110 minutes</v>
      </c>
      <c r="W1116">
        <f>Table1[[#This Row],[Profit]]/Table1[[#This Row],[Budget]]</f>
        <v>-0.3392985</v>
      </c>
      <c r="X1116" s="22" t="str">
        <f>IF(L1116="","",
IF(L1116&lt;Predictability!$B$1,"Low",
IF(L1116&lt;=Predictability!$B$2,"Mid","High")))</f>
        <v>Mid</v>
      </c>
      <c r="Y1116" s="22">
        <f t="shared" si="35"/>
        <v>0</v>
      </c>
    </row>
    <row r="1117" spans="1:25" x14ac:dyDescent="0.2">
      <c r="A1117" t="s">
        <v>6333</v>
      </c>
      <c r="B1117" t="s">
        <v>456</v>
      </c>
      <c r="C1117" t="s">
        <v>2661</v>
      </c>
      <c r="D1117">
        <v>19000</v>
      </c>
      <c r="E1117">
        <v>34106</v>
      </c>
      <c r="F1117">
        <v>72</v>
      </c>
      <c r="G1117">
        <v>5000</v>
      </c>
      <c r="H1117">
        <v>7.4</v>
      </c>
      <c r="I1117">
        <v>122</v>
      </c>
      <c r="J1117">
        <v>111</v>
      </c>
      <c r="K1117">
        <v>6200756</v>
      </c>
      <c r="L1117">
        <v>7000000</v>
      </c>
      <c r="M1117" s="2">
        <f>VLOOKUP(A1117,Sheet2!$A$1:G4841,2,0)</f>
        <v>36927</v>
      </c>
      <c r="N1117" t="str">
        <f>VLOOKUP(A1117,Sheet2!$A$1:G4841,3,0)</f>
        <v>Color</v>
      </c>
      <c r="O1117" t="str">
        <f>VLOOKUP(A1117,Sheet2!$A$1:G4841,4,0)</f>
        <v>Comedy</v>
      </c>
      <c r="P1117" t="str">
        <f>VLOOKUP(A1117,Sheet2!$A$1:G4841,5,0)</f>
        <v>English</v>
      </c>
      <c r="Q1117" t="str">
        <f>VLOOKUP(A1117,Sheet2!$A$1:G4841,6,0)</f>
        <v>USA</v>
      </c>
      <c r="R1117" t="str">
        <f>VLOOKUP(A1117,Sheet2!$A$1:G4841,7,0)</f>
        <v>R</v>
      </c>
      <c r="S1117" t="str">
        <f>IF(Table1[[#This Row],[Language]]="English","English","Other language")</f>
        <v>English</v>
      </c>
      <c r="T1117">
        <f>Table1[[#This Row],[Gross Revenue]]-Table1[[#This Row],[Budget]]</f>
        <v>-799244</v>
      </c>
      <c r="U1117" s="1">
        <f>(Table1[[#This Row],[Gross Revenue]]/Table1[[#This Row],[Budget]])-1</f>
        <v>-0.11417771428571433</v>
      </c>
      <c r="V1117" t="str">
        <f t="shared" si="34"/>
        <v>111-130 minutes</v>
      </c>
      <c r="W1117">
        <f>Table1[[#This Row],[Profit]]/Table1[[#This Row],[Budget]]</f>
        <v>-0.11417771428571429</v>
      </c>
      <c r="X1117" s="22" t="str">
        <f>IF(L1117="","",
IF(L1117&lt;Predictability!$B$1,"Low",
IF(L1117&lt;=Predictability!$B$2,"Mid","High")))</f>
        <v>Low</v>
      </c>
      <c r="Y1117" s="22">
        <f t="shared" si="35"/>
        <v>0</v>
      </c>
    </row>
    <row r="1118" spans="1:25" x14ac:dyDescent="0.2">
      <c r="A1118" t="s">
        <v>3540</v>
      </c>
      <c r="B1118" t="s">
        <v>150</v>
      </c>
      <c r="C1118" t="s">
        <v>507</v>
      </c>
      <c r="D1118">
        <v>26000</v>
      </c>
      <c r="E1118">
        <v>28867</v>
      </c>
      <c r="F1118">
        <v>0</v>
      </c>
      <c r="G1118">
        <v>0</v>
      </c>
      <c r="H1118">
        <v>4.9000000000000004</v>
      </c>
      <c r="I1118">
        <v>156</v>
      </c>
      <c r="J1118">
        <v>98</v>
      </c>
      <c r="K1118">
        <v>8434601</v>
      </c>
      <c r="L1118">
        <v>28000000</v>
      </c>
      <c r="M1118" s="2">
        <f>VLOOKUP(A1118,Sheet2!$A$1:G4842,2,0)</f>
        <v>37144</v>
      </c>
      <c r="N1118" t="str">
        <f>VLOOKUP(A1118,Sheet2!$A$1:G4842,3,0)</f>
        <v>Color</v>
      </c>
      <c r="O1118" t="str">
        <f>VLOOKUP(A1118,Sheet2!$A$1:G4842,4,0)</f>
        <v>Action</v>
      </c>
      <c r="P1118" t="str">
        <f>VLOOKUP(A1118,Sheet2!$A$1:G4842,5,0)</f>
        <v>English</v>
      </c>
      <c r="Q1118" t="str">
        <f>VLOOKUP(A1118,Sheet2!$A$1:G4842,6,0)</f>
        <v>USA</v>
      </c>
      <c r="R1118" t="str">
        <f>VLOOKUP(A1118,Sheet2!$A$1:G4842,7,0)</f>
        <v>R</v>
      </c>
      <c r="S1118" t="str">
        <f>IF(Table1[[#This Row],[Language]]="English","English","Other language")</f>
        <v>English</v>
      </c>
      <c r="T1118">
        <f>Table1[[#This Row],[Gross Revenue]]-Table1[[#This Row],[Budget]]</f>
        <v>-19565399</v>
      </c>
      <c r="U1118" s="1">
        <f>(Table1[[#This Row],[Gross Revenue]]/Table1[[#This Row],[Budget]])-1</f>
        <v>-0.69876424999999998</v>
      </c>
      <c r="V1118" t="str">
        <f t="shared" si="34"/>
        <v>90-110 minutes</v>
      </c>
      <c r="W1118">
        <f>Table1[[#This Row],[Profit]]/Table1[[#This Row],[Budget]]</f>
        <v>-0.69876424999999998</v>
      </c>
      <c r="X1118" s="22" t="str">
        <f>IF(L1118="","",
IF(L1118&lt;Predictability!$B$1,"Low",
IF(L1118&lt;=Predictability!$B$2,"Mid","High")))</f>
        <v>Mid</v>
      </c>
      <c r="Y1118" s="22">
        <f t="shared" si="35"/>
        <v>0</v>
      </c>
    </row>
    <row r="1119" spans="1:25" x14ac:dyDescent="0.2">
      <c r="A1119" t="s">
        <v>5325</v>
      </c>
      <c r="B1119" t="s">
        <v>135</v>
      </c>
      <c r="C1119" t="s">
        <v>1044</v>
      </c>
      <c r="D1119">
        <v>2000</v>
      </c>
      <c r="E1119">
        <v>3968</v>
      </c>
      <c r="F1119">
        <v>0</v>
      </c>
      <c r="G1119">
        <v>591</v>
      </c>
      <c r="H1119">
        <v>6.7</v>
      </c>
      <c r="I1119">
        <v>31</v>
      </c>
      <c r="J1119">
        <v>130</v>
      </c>
      <c r="K1119">
        <v>13052741</v>
      </c>
      <c r="L1119">
        <v>36000000</v>
      </c>
      <c r="M1119" s="2">
        <f>VLOOKUP(A1119,Sheet2!$A$1:G4843,2,0)</f>
        <v>35217</v>
      </c>
      <c r="N1119" t="str">
        <f>VLOOKUP(A1119,Sheet2!$A$1:G4843,3,0)</f>
        <v>Color</v>
      </c>
      <c r="O1119" t="str">
        <f>VLOOKUP(A1119,Sheet2!$A$1:G4843,4,0)</f>
        <v>Drama</v>
      </c>
      <c r="P1119" t="str">
        <f>VLOOKUP(A1119,Sheet2!$A$1:G4843,5,0)</f>
        <v>English</v>
      </c>
      <c r="Q1119" t="str">
        <f>VLOOKUP(A1119,Sheet2!$A$1:G4843,6,0)</f>
        <v>USA</v>
      </c>
      <c r="R1119" t="str">
        <f>VLOOKUP(A1119,Sheet2!$A$1:G4843,7,0)</f>
        <v>PG-13</v>
      </c>
      <c r="S1119" t="str">
        <f>IF(Table1[[#This Row],[Language]]="English","English","Other language")</f>
        <v>English</v>
      </c>
      <c r="T1119">
        <f>Table1[[#This Row],[Gross Revenue]]-Table1[[#This Row],[Budget]]</f>
        <v>-22947259</v>
      </c>
      <c r="U1119" s="1">
        <f>(Table1[[#This Row],[Gross Revenue]]/Table1[[#This Row],[Budget]])-1</f>
        <v>-0.63742386111111116</v>
      </c>
      <c r="V1119" t="str">
        <f t="shared" si="34"/>
        <v>111-130 minutes</v>
      </c>
      <c r="W1119">
        <f>Table1[[#This Row],[Profit]]/Table1[[#This Row],[Budget]]</f>
        <v>-0.63742386111111116</v>
      </c>
      <c r="X1119" s="22" t="str">
        <f>IF(L1119="","",
IF(L1119&lt;Predictability!$B$1,"Low",
IF(L1119&lt;=Predictability!$B$2,"Mid","High")))</f>
        <v>Mid</v>
      </c>
      <c r="Y1119" s="22">
        <f t="shared" si="35"/>
        <v>0</v>
      </c>
    </row>
    <row r="1120" spans="1:25" x14ac:dyDescent="0.2">
      <c r="A1120" t="s">
        <v>3273</v>
      </c>
      <c r="B1120" t="s">
        <v>41</v>
      </c>
      <c r="C1120" t="s">
        <v>42</v>
      </c>
      <c r="D1120">
        <v>117</v>
      </c>
      <c r="E1120">
        <v>286</v>
      </c>
      <c r="F1120">
        <v>102</v>
      </c>
      <c r="G1120">
        <v>2000</v>
      </c>
      <c r="H1120">
        <v>2.4</v>
      </c>
      <c r="I1120">
        <v>131</v>
      </c>
      <c r="J1120">
        <v>121</v>
      </c>
      <c r="K1120">
        <v>5660084</v>
      </c>
      <c r="L1120">
        <v>54000000</v>
      </c>
      <c r="M1120" s="2">
        <f>VLOOKUP(A1120,Sheet2!$A$1:G4844,2,0)</f>
        <v>37722</v>
      </c>
      <c r="N1120" t="str">
        <f>VLOOKUP(A1120,Sheet2!$A$1:G4844,3,0)</f>
        <v>Color</v>
      </c>
      <c r="O1120" t="str">
        <f>VLOOKUP(A1120,Sheet2!$A$1:G4844,4,0)</f>
        <v>Comedy</v>
      </c>
      <c r="P1120" t="str">
        <f>VLOOKUP(A1120,Sheet2!$A$1:G4844,5,0)</f>
        <v>English</v>
      </c>
      <c r="Q1120" t="str">
        <f>VLOOKUP(A1120,Sheet2!$A$1:G4844,6,0)</f>
        <v>USA</v>
      </c>
      <c r="R1120" t="str">
        <f>VLOOKUP(A1120,Sheet2!$A$1:G4844,7,0)</f>
        <v>R</v>
      </c>
      <c r="S1120" t="str">
        <f>IF(Table1[[#This Row],[Language]]="English","English","Other language")</f>
        <v>English</v>
      </c>
      <c r="T1120">
        <f>Table1[[#This Row],[Gross Revenue]]-Table1[[#This Row],[Budget]]</f>
        <v>-48339916</v>
      </c>
      <c r="U1120" s="1">
        <f>(Table1[[#This Row],[Gross Revenue]]/Table1[[#This Row],[Budget]])-1</f>
        <v>-0.89518362962962961</v>
      </c>
      <c r="V1120" t="str">
        <f t="shared" si="34"/>
        <v>111-130 minutes</v>
      </c>
      <c r="W1120">
        <f>Table1[[#This Row],[Profit]]/Table1[[#This Row],[Budget]]</f>
        <v>-0.89518362962962961</v>
      </c>
      <c r="X1120" s="22" t="str">
        <f>IF(L1120="","",
IF(L1120&lt;Predictability!$B$1,"Low",
IF(L1120&lt;=Predictability!$B$2,"Mid","High")))</f>
        <v>High</v>
      </c>
      <c r="Y1120" s="22">
        <f t="shared" si="35"/>
        <v>0</v>
      </c>
    </row>
    <row r="1121" spans="1:25" x14ac:dyDescent="0.2">
      <c r="A1121" t="s">
        <v>3575</v>
      </c>
      <c r="B1121" t="s">
        <v>561</v>
      </c>
      <c r="C1121" t="s">
        <v>562</v>
      </c>
      <c r="D1121">
        <v>873</v>
      </c>
      <c r="E1121">
        <v>4497</v>
      </c>
      <c r="F1121">
        <v>0</v>
      </c>
      <c r="G1121">
        <v>251</v>
      </c>
      <c r="H1121">
        <v>5</v>
      </c>
      <c r="I1121">
        <v>30</v>
      </c>
      <c r="J1121">
        <v>108</v>
      </c>
      <c r="K1121">
        <v>4903000</v>
      </c>
      <c r="L1121">
        <v>12000000</v>
      </c>
      <c r="M1121" s="2">
        <f>VLOOKUP(A1121,Sheet2!$A$1:G4845,2,0)</f>
        <v>35230</v>
      </c>
      <c r="N1121" t="str">
        <f>VLOOKUP(A1121,Sheet2!$A$1:G4845,3,0)</f>
        <v>Color</v>
      </c>
      <c r="O1121" t="str">
        <f>VLOOKUP(A1121,Sheet2!$A$1:G4845,4,0)</f>
        <v>Comedy</v>
      </c>
      <c r="P1121" t="str">
        <f>VLOOKUP(A1121,Sheet2!$A$1:G4845,5,0)</f>
        <v>English</v>
      </c>
      <c r="Q1121" t="str">
        <f>VLOOKUP(A1121,Sheet2!$A$1:G4845,6,0)</f>
        <v>USA</v>
      </c>
      <c r="R1121" t="str">
        <f>VLOOKUP(A1121,Sheet2!$A$1:G4845,7,0)</f>
        <v>R</v>
      </c>
      <c r="S1121" t="str">
        <f>IF(Table1[[#This Row],[Language]]="English","English","Other language")</f>
        <v>English</v>
      </c>
      <c r="T1121">
        <f>Table1[[#This Row],[Gross Revenue]]-Table1[[#This Row],[Budget]]</f>
        <v>-7097000</v>
      </c>
      <c r="U1121" s="1">
        <f>(Table1[[#This Row],[Gross Revenue]]/Table1[[#This Row],[Budget]])-1</f>
        <v>-0.5914166666666667</v>
      </c>
      <c r="V1121" t="str">
        <f t="shared" si="34"/>
        <v>90-110 minutes</v>
      </c>
      <c r="W1121">
        <f>Table1[[#This Row],[Profit]]/Table1[[#This Row],[Budget]]</f>
        <v>-0.5914166666666667</v>
      </c>
      <c r="X1121" s="22" t="str">
        <f>IF(L1121="","",
IF(L1121&lt;Predictability!$B$1,"Low",
IF(L1121&lt;=Predictability!$B$2,"Mid","High")))</f>
        <v>Mid</v>
      </c>
      <c r="Y1121" s="22">
        <f t="shared" si="35"/>
        <v>0</v>
      </c>
    </row>
    <row r="1122" spans="1:25" x14ac:dyDescent="0.2">
      <c r="A1122" t="s">
        <v>6224</v>
      </c>
      <c r="B1122" t="s">
        <v>258</v>
      </c>
      <c r="C1122" t="s">
        <v>1815</v>
      </c>
      <c r="D1122">
        <v>11000</v>
      </c>
      <c r="E1122">
        <v>13433</v>
      </c>
      <c r="F1122">
        <v>446</v>
      </c>
      <c r="G1122">
        <v>0</v>
      </c>
      <c r="H1122">
        <v>7.3</v>
      </c>
      <c r="I1122">
        <v>133</v>
      </c>
      <c r="J1122">
        <v>127</v>
      </c>
      <c r="K1122">
        <v>28871190</v>
      </c>
      <c r="L1122">
        <v>24000000</v>
      </c>
      <c r="M1122" s="2">
        <f>VLOOKUP(A1122,Sheet2!$A$1:G4846,2,0)</f>
        <v>36343</v>
      </c>
      <c r="N1122" t="str">
        <f>VLOOKUP(A1122,Sheet2!$A$1:G4846,3,0)</f>
        <v>Color</v>
      </c>
      <c r="O1122" t="str">
        <f>VLOOKUP(A1122,Sheet2!$A$1:G4846,4,0)</f>
        <v>Biography</v>
      </c>
      <c r="P1122" t="str">
        <f>VLOOKUP(A1122,Sheet2!$A$1:G4846,5,0)</f>
        <v>English</v>
      </c>
      <c r="Q1122" t="str">
        <f>VLOOKUP(A1122,Sheet2!$A$1:G4846,6,0)</f>
        <v>USA</v>
      </c>
      <c r="R1122" t="str">
        <f>VLOOKUP(A1122,Sheet2!$A$1:G4846,7,0)</f>
        <v>R</v>
      </c>
      <c r="S1122" t="str">
        <f>IF(Table1[[#This Row],[Language]]="English","English","Other language")</f>
        <v>English</v>
      </c>
      <c r="T1122">
        <f>Table1[[#This Row],[Gross Revenue]]-Table1[[#This Row],[Budget]]</f>
        <v>4871190</v>
      </c>
      <c r="U1122" s="1">
        <f>(Table1[[#This Row],[Gross Revenue]]/Table1[[#This Row],[Budget]])-1</f>
        <v>0.20296625000000001</v>
      </c>
      <c r="V1122" t="str">
        <f t="shared" si="34"/>
        <v>111-130 minutes</v>
      </c>
      <c r="W1122">
        <f>Table1[[#This Row],[Profit]]/Table1[[#This Row],[Budget]]</f>
        <v>0.20296624999999999</v>
      </c>
      <c r="X1122" s="22" t="str">
        <f>IF(L1122="","",
IF(L1122&lt;Predictability!$B$1,"Low",
IF(L1122&lt;=Predictability!$B$2,"Mid","High")))</f>
        <v>Mid</v>
      </c>
      <c r="Y1122" s="22">
        <f t="shared" si="35"/>
        <v>0</v>
      </c>
    </row>
    <row r="1123" spans="1:25" x14ac:dyDescent="0.2">
      <c r="A1123" t="s">
        <v>6993</v>
      </c>
      <c r="B1123" t="s">
        <v>335</v>
      </c>
      <c r="C1123" t="s">
        <v>1275</v>
      </c>
      <c r="D1123">
        <v>3000</v>
      </c>
      <c r="E1123">
        <v>6521</v>
      </c>
      <c r="F1123">
        <v>0</v>
      </c>
      <c r="G1123">
        <v>21000</v>
      </c>
      <c r="H1123">
        <v>8.5</v>
      </c>
      <c r="I1123">
        <v>265</v>
      </c>
      <c r="J1123">
        <v>171</v>
      </c>
      <c r="K1123">
        <v>187670866</v>
      </c>
      <c r="L1123">
        <v>103000000</v>
      </c>
      <c r="M1123" s="2">
        <f>VLOOKUP(A1123,Sheet2!$A$1:G4847,2,0)</f>
        <v>36877</v>
      </c>
      <c r="N1123" t="str">
        <f>VLOOKUP(A1123,Sheet2!$A$1:G4847,3,0)</f>
        <v>Color</v>
      </c>
      <c r="O1123" t="str">
        <f>VLOOKUP(A1123,Sheet2!$A$1:G4847,4,0)</f>
        <v>Action</v>
      </c>
      <c r="P1123" t="str">
        <f>VLOOKUP(A1123,Sheet2!$A$1:G4847,5,0)</f>
        <v>English</v>
      </c>
      <c r="Q1123" t="str">
        <f>VLOOKUP(A1123,Sheet2!$A$1:G4847,6,0)</f>
        <v>USA</v>
      </c>
      <c r="R1123" t="str">
        <f>VLOOKUP(A1123,Sheet2!$A$1:G4847,7,0)</f>
        <v>R</v>
      </c>
      <c r="S1123" t="str">
        <f>IF(Table1[[#This Row],[Language]]="English","English","Other language")</f>
        <v>English</v>
      </c>
      <c r="T1123">
        <f>Table1[[#This Row],[Gross Revenue]]-Table1[[#This Row],[Budget]]</f>
        <v>84670866</v>
      </c>
      <c r="U1123" s="1">
        <f>(Table1[[#This Row],[Gross Revenue]]/Table1[[#This Row],[Budget]])-1</f>
        <v>0.82204724271844665</v>
      </c>
      <c r="V1123" t="str">
        <f t="shared" si="34"/>
        <v>&gt;150 minutes</v>
      </c>
      <c r="W1123">
        <f>Table1[[#This Row],[Profit]]/Table1[[#This Row],[Budget]]</f>
        <v>0.82204724271844665</v>
      </c>
      <c r="X1123" s="22" t="str">
        <f>IF(L1123="","",
IF(L1123&lt;Predictability!$B$1,"Low",
IF(L1123&lt;=Predictability!$B$2,"Mid","High")))</f>
        <v>High</v>
      </c>
      <c r="Y1123" s="22">
        <f t="shared" si="35"/>
        <v>1</v>
      </c>
    </row>
    <row r="1124" spans="1:25" x14ac:dyDescent="0.2">
      <c r="A1124" t="s">
        <v>3820</v>
      </c>
      <c r="B1124" t="s">
        <v>905</v>
      </c>
      <c r="C1124" t="s">
        <v>582</v>
      </c>
      <c r="D1124">
        <v>2000</v>
      </c>
      <c r="E1124">
        <v>4617</v>
      </c>
      <c r="F1124">
        <v>64</v>
      </c>
      <c r="G1124">
        <v>0</v>
      </c>
      <c r="H1124">
        <v>5.4</v>
      </c>
      <c r="I1124">
        <v>67</v>
      </c>
      <c r="J1124">
        <v>84</v>
      </c>
      <c r="K1124">
        <v>11860839</v>
      </c>
      <c r="L1124">
        <v>9000000</v>
      </c>
      <c r="M1124" s="2">
        <f>VLOOKUP(A1124,Sheet2!$A$1:G4848,2,0)</f>
        <v>40717</v>
      </c>
      <c r="N1124" t="str">
        <f>VLOOKUP(A1124,Sheet2!$A$1:G4848,3,0)</f>
        <v>Color</v>
      </c>
      <c r="O1124" t="str">
        <f>VLOOKUP(A1124,Sheet2!$A$1:G4848,4,0)</f>
        <v>Documentary</v>
      </c>
      <c r="P1124" t="str">
        <f>VLOOKUP(A1124,Sheet2!$A$1:G4848,5,0)</f>
        <v>English</v>
      </c>
      <c r="Q1124" t="str">
        <f>VLOOKUP(A1124,Sheet2!$A$1:G4848,6,0)</f>
        <v>USA</v>
      </c>
      <c r="R1124" t="str">
        <f>VLOOKUP(A1124,Sheet2!$A$1:G4848,7,0)</f>
        <v>PG</v>
      </c>
      <c r="S1124" t="str">
        <f>IF(Table1[[#This Row],[Language]]="English","English","Other language")</f>
        <v>English</v>
      </c>
      <c r="T1124">
        <f>Table1[[#This Row],[Gross Revenue]]-Table1[[#This Row],[Budget]]</f>
        <v>2860839</v>
      </c>
      <c r="U1124" s="1">
        <f>(Table1[[#This Row],[Gross Revenue]]/Table1[[#This Row],[Budget]])-1</f>
        <v>0.31787100000000001</v>
      </c>
      <c r="V1124" t="str">
        <f t="shared" si="34"/>
        <v>&lt;90 minutes</v>
      </c>
      <c r="W1124">
        <f>Table1[[#This Row],[Profit]]/Table1[[#This Row],[Budget]]</f>
        <v>0.31787100000000001</v>
      </c>
      <c r="X1124" s="22" t="str">
        <f>IF(L1124="","",
IF(L1124&lt;Predictability!$B$1,"Low",
IF(L1124&lt;=Predictability!$B$2,"Mid","High")))</f>
        <v>Mid</v>
      </c>
      <c r="Y1124" s="22">
        <f t="shared" si="35"/>
        <v>0</v>
      </c>
    </row>
    <row r="1125" spans="1:25" x14ac:dyDescent="0.2">
      <c r="A1125" t="s">
        <v>6222</v>
      </c>
      <c r="B1125" t="s">
        <v>971</v>
      </c>
      <c r="C1125" t="s">
        <v>1470</v>
      </c>
      <c r="D1125">
        <v>18000</v>
      </c>
      <c r="E1125">
        <v>32288</v>
      </c>
      <c r="F1125">
        <v>164</v>
      </c>
      <c r="G1125">
        <v>0</v>
      </c>
      <c r="H1125">
        <v>7.8</v>
      </c>
      <c r="I1125">
        <v>120</v>
      </c>
      <c r="J1125">
        <v>100</v>
      </c>
      <c r="K1125">
        <v>10725228</v>
      </c>
      <c r="L1125">
        <v>12500000</v>
      </c>
      <c r="M1125" s="2">
        <f>VLOOKUP(A1125,Sheet2!$A$1:G4849,2,0)</f>
        <v>33623</v>
      </c>
      <c r="N1125" t="str">
        <f>VLOOKUP(A1125,Sheet2!$A$1:G4849,3,0)</f>
        <v>Color</v>
      </c>
      <c r="O1125" t="str">
        <f>VLOOKUP(A1125,Sheet2!$A$1:G4849,4,0)</f>
        <v>Crime</v>
      </c>
      <c r="P1125" t="str">
        <f>VLOOKUP(A1125,Sheet2!$A$1:G4849,5,0)</f>
        <v>English</v>
      </c>
      <c r="Q1125" t="str">
        <f>VLOOKUP(A1125,Sheet2!$A$1:G4849,6,0)</f>
        <v>USA</v>
      </c>
      <c r="R1125" t="str">
        <f>VLOOKUP(A1125,Sheet2!$A$1:G4849,7,0)</f>
        <v>R</v>
      </c>
      <c r="S1125" t="str">
        <f>IF(Table1[[#This Row],[Language]]="English","English","Other language")</f>
        <v>English</v>
      </c>
      <c r="T1125">
        <f>Table1[[#This Row],[Gross Revenue]]-Table1[[#This Row],[Budget]]</f>
        <v>-1774772</v>
      </c>
      <c r="U1125" s="1">
        <f>(Table1[[#This Row],[Gross Revenue]]/Table1[[#This Row],[Budget]])-1</f>
        <v>-0.14198175999999996</v>
      </c>
      <c r="V1125" t="str">
        <f t="shared" si="34"/>
        <v>90-110 minutes</v>
      </c>
      <c r="W1125">
        <f>Table1[[#This Row],[Profit]]/Table1[[#This Row],[Budget]]</f>
        <v>-0.14198176000000001</v>
      </c>
      <c r="X1125" s="22" t="str">
        <f>IF(L1125="","",
IF(L1125&lt;Predictability!$B$1,"Low",
IF(L1125&lt;=Predictability!$B$2,"Mid","High")))</f>
        <v>Mid</v>
      </c>
      <c r="Y1125" s="22">
        <f t="shared" si="35"/>
        <v>0</v>
      </c>
    </row>
    <row r="1126" spans="1:25" x14ac:dyDescent="0.2">
      <c r="A1126" t="s">
        <v>3262</v>
      </c>
      <c r="B1126" t="s">
        <v>26</v>
      </c>
      <c r="C1126" t="s">
        <v>27</v>
      </c>
      <c r="D1126">
        <v>736</v>
      </c>
      <c r="E1126">
        <v>1854</v>
      </c>
      <c r="F1126">
        <v>170</v>
      </c>
      <c r="G1126">
        <v>0</v>
      </c>
      <c r="H1126">
        <v>2.1</v>
      </c>
      <c r="I1126">
        <v>66</v>
      </c>
      <c r="J1126">
        <v>104</v>
      </c>
      <c r="K1126">
        <v>4273372</v>
      </c>
      <c r="L1126">
        <v>22000000</v>
      </c>
      <c r="M1126" s="2">
        <f>VLOOKUP(A1126,Sheet2!$A$1:G4850,2,0)</f>
        <v>36928</v>
      </c>
      <c r="N1126" t="str">
        <f>VLOOKUP(A1126,Sheet2!$A$1:G4850,3,0)</f>
        <v>Color</v>
      </c>
      <c r="O1126" t="str">
        <f>VLOOKUP(A1126,Sheet2!$A$1:G4850,4,0)</f>
        <v>Drama</v>
      </c>
      <c r="P1126" t="str">
        <f>VLOOKUP(A1126,Sheet2!$A$1:G4850,5,0)</f>
        <v>English</v>
      </c>
      <c r="Q1126" t="str">
        <f>VLOOKUP(A1126,Sheet2!$A$1:G4850,6,0)</f>
        <v>USA</v>
      </c>
      <c r="R1126" t="str">
        <f>VLOOKUP(A1126,Sheet2!$A$1:G4850,7,0)</f>
        <v>PG-13</v>
      </c>
      <c r="S1126" t="str">
        <f>IF(Table1[[#This Row],[Language]]="English","English","Other language")</f>
        <v>English</v>
      </c>
      <c r="T1126">
        <f>Table1[[#This Row],[Gross Revenue]]-Table1[[#This Row],[Budget]]</f>
        <v>-17726628</v>
      </c>
      <c r="U1126" s="1">
        <f>(Table1[[#This Row],[Gross Revenue]]/Table1[[#This Row],[Budget]])-1</f>
        <v>-0.80575581818181818</v>
      </c>
      <c r="V1126" t="str">
        <f t="shared" si="34"/>
        <v>90-110 minutes</v>
      </c>
      <c r="W1126">
        <f>Table1[[#This Row],[Profit]]/Table1[[#This Row],[Budget]]</f>
        <v>-0.80575581818181818</v>
      </c>
      <c r="X1126" s="22" t="str">
        <f>IF(L1126="","",
IF(L1126&lt;Predictability!$B$1,"Low",
IF(L1126&lt;=Predictability!$B$2,"Mid","High")))</f>
        <v>Mid</v>
      </c>
      <c r="Y1126" s="22">
        <f t="shared" si="35"/>
        <v>0</v>
      </c>
    </row>
    <row r="1127" spans="1:25" x14ac:dyDescent="0.2">
      <c r="A1127" t="s">
        <v>6790</v>
      </c>
      <c r="B1127" t="s">
        <v>968</v>
      </c>
      <c r="C1127" t="s">
        <v>1811</v>
      </c>
      <c r="D1127">
        <v>18000</v>
      </c>
      <c r="E1127">
        <v>32930</v>
      </c>
      <c r="F1127">
        <v>380</v>
      </c>
      <c r="G1127">
        <v>0</v>
      </c>
      <c r="H1127">
        <v>7.9</v>
      </c>
      <c r="I1127">
        <v>60</v>
      </c>
      <c r="J1127">
        <v>122</v>
      </c>
      <c r="K1127">
        <v>26830000</v>
      </c>
      <c r="L1127">
        <v>18000000</v>
      </c>
      <c r="M1127" s="2">
        <f>VLOOKUP(A1127,Sheet2!$A$1:G4851,2,0)</f>
        <v>32651</v>
      </c>
      <c r="N1127" t="str">
        <f>VLOOKUP(A1127,Sheet2!$A$1:G4851,3,0)</f>
        <v>Color</v>
      </c>
      <c r="O1127" t="str">
        <f>VLOOKUP(A1127,Sheet2!$A$1:G4851,4,0)</f>
        <v>Drama</v>
      </c>
      <c r="P1127" t="str">
        <f>VLOOKUP(A1127,Sheet2!$A$1:G4851,5,0)</f>
        <v>English</v>
      </c>
      <c r="Q1127" t="str">
        <f>VLOOKUP(A1127,Sheet2!$A$1:G4851,6,0)</f>
        <v>USA</v>
      </c>
      <c r="R1127" t="str">
        <f>VLOOKUP(A1127,Sheet2!$A$1:G4851,7,0)</f>
        <v>R</v>
      </c>
      <c r="S1127" t="str">
        <f>IF(Table1[[#This Row],[Language]]="English","English","Other language")</f>
        <v>English</v>
      </c>
      <c r="T1127">
        <f>Table1[[#This Row],[Gross Revenue]]-Table1[[#This Row],[Budget]]</f>
        <v>8830000</v>
      </c>
      <c r="U1127" s="1">
        <f>(Table1[[#This Row],[Gross Revenue]]/Table1[[#This Row],[Budget]])-1</f>
        <v>0.49055555555555563</v>
      </c>
      <c r="V1127" t="str">
        <f t="shared" si="34"/>
        <v>111-130 minutes</v>
      </c>
      <c r="W1127">
        <f>Table1[[#This Row],[Profit]]/Table1[[#This Row],[Budget]]</f>
        <v>0.49055555555555558</v>
      </c>
      <c r="X1127" s="22" t="str">
        <f>IF(L1127="","",
IF(L1127&lt;Predictability!$B$1,"Low",
IF(L1127&lt;=Predictability!$B$2,"Mid","High")))</f>
        <v>Mid</v>
      </c>
      <c r="Y1127" s="22">
        <f t="shared" si="35"/>
        <v>0</v>
      </c>
    </row>
    <row r="1128" spans="1:25" x14ac:dyDescent="0.2">
      <c r="A1128" t="s">
        <v>6264</v>
      </c>
      <c r="B1128" t="s">
        <v>1255</v>
      </c>
      <c r="C1128" t="s">
        <v>1585</v>
      </c>
      <c r="D1128">
        <v>900</v>
      </c>
      <c r="E1128">
        <v>2475</v>
      </c>
      <c r="F1128">
        <v>218</v>
      </c>
      <c r="G1128">
        <v>0</v>
      </c>
      <c r="H1128">
        <v>7.3</v>
      </c>
      <c r="I1128">
        <v>137</v>
      </c>
      <c r="J1128">
        <v>102</v>
      </c>
      <c r="K1128">
        <v>16842303</v>
      </c>
      <c r="L1128">
        <v>6500000</v>
      </c>
      <c r="M1128" s="2">
        <f>VLOOKUP(A1128,Sheet2!$A$1:G4852,2,0)</f>
        <v>36254</v>
      </c>
      <c r="N1128" t="str">
        <f>VLOOKUP(A1128,Sheet2!$A$1:G4852,3,0)</f>
        <v>Color</v>
      </c>
      <c r="O1128" t="str">
        <f>VLOOKUP(A1128,Sheet2!$A$1:G4852,4,0)</f>
        <v>Comedy</v>
      </c>
      <c r="P1128" t="str">
        <f>VLOOKUP(A1128,Sheet2!$A$1:G4852,5,0)</f>
        <v>English</v>
      </c>
      <c r="Q1128" t="str">
        <f>VLOOKUP(A1128,Sheet2!$A$1:G4852,6,0)</f>
        <v>USA</v>
      </c>
      <c r="R1128" t="str">
        <f>VLOOKUP(A1128,Sheet2!$A$1:G4852,7,0)</f>
        <v>R</v>
      </c>
      <c r="S1128" t="str">
        <f>IF(Table1[[#This Row],[Language]]="English","English","Other language")</f>
        <v>English</v>
      </c>
      <c r="T1128">
        <f>Table1[[#This Row],[Gross Revenue]]-Table1[[#This Row],[Budget]]</f>
        <v>10342303</v>
      </c>
      <c r="U1128" s="1">
        <f>(Table1[[#This Row],[Gross Revenue]]/Table1[[#This Row],[Budget]])-1</f>
        <v>1.5911235384615385</v>
      </c>
      <c r="V1128" t="str">
        <f t="shared" si="34"/>
        <v>90-110 minutes</v>
      </c>
      <c r="W1128">
        <f>Table1[[#This Row],[Profit]]/Table1[[#This Row],[Budget]]</f>
        <v>1.5911235384615385</v>
      </c>
      <c r="X1128" s="22" t="str">
        <f>IF(L1128="","",
IF(L1128&lt;Predictability!$B$1,"Low",
IF(L1128&lt;=Predictability!$B$2,"Mid","High")))</f>
        <v>Low</v>
      </c>
      <c r="Y1128" s="22">
        <f t="shared" si="35"/>
        <v>1</v>
      </c>
    </row>
    <row r="1129" spans="1:25" x14ac:dyDescent="0.2">
      <c r="A1129" t="s">
        <v>3342</v>
      </c>
      <c r="B1129" t="s">
        <v>168</v>
      </c>
      <c r="C1129" t="s">
        <v>169</v>
      </c>
      <c r="D1129">
        <v>847</v>
      </c>
      <c r="E1129">
        <v>1668</v>
      </c>
      <c r="F1129">
        <v>29</v>
      </c>
      <c r="G1129">
        <v>566</v>
      </c>
      <c r="H1129">
        <v>3.9</v>
      </c>
      <c r="I1129">
        <v>8</v>
      </c>
      <c r="J1129">
        <v>105</v>
      </c>
      <c r="K1129">
        <v>178739</v>
      </c>
      <c r="L1129">
        <v>2450000</v>
      </c>
      <c r="M1129" s="2">
        <f>VLOOKUP(A1129,Sheet2!$A$1:G4853,2,0)</f>
        <v>40875</v>
      </c>
      <c r="N1129" t="str">
        <f>VLOOKUP(A1129,Sheet2!$A$1:G4853,3,0)</f>
        <v>Color</v>
      </c>
      <c r="O1129" t="str">
        <f>VLOOKUP(A1129,Sheet2!$A$1:G4853,4,0)</f>
        <v>Drama</v>
      </c>
      <c r="P1129" t="str">
        <f>VLOOKUP(A1129,Sheet2!$A$1:G4853,5,0)</f>
        <v>English</v>
      </c>
      <c r="Q1129" t="str">
        <f>VLOOKUP(A1129,Sheet2!$A$1:G4853,6,0)</f>
        <v>USA</v>
      </c>
      <c r="R1129" t="str">
        <f>VLOOKUP(A1129,Sheet2!$A$1:G4853,7,0)</f>
        <v>PG-13</v>
      </c>
      <c r="S1129" t="str">
        <f>IF(Table1[[#This Row],[Language]]="English","English","Other language")</f>
        <v>English</v>
      </c>
      <c r="T1129">
        <f>Table1[[#This Row],[Gross Revenue]]-Table1[[#This Row],[Budget]]</f>
        <v>-2271261</v>
      </c>
      <c r="U1129" s="1">
        <f>(Table1[[#This Row],[Gross Revenue]]/Table1[[#This Row],[Budget]])-1</f>
        <v>-0.92704530612244895</v>
      </c>
      <c r="V1129" t="str">
        <f t="shared" si="34"/>
        <v>90-110 minutes</v>
      </c>
      <c r="W1129">
        <f>Table1[[#This Row],[Profit]]/Table1[[#This Row],[Budget]]</f>
        <v>-0.92704530612244895</v>
      </c>
      <c r="X1129" s="22" t="str">
        <f>IF(L1129="","",
IF(L1129&lt;Predictability!$B$1,"Low",
IF(L1129&lt;=Predictability!$B$2,"Mid","High")))</f>
        <v>Low</v>
      </c>
      <c r="Y1129" s="22">
        <f t="shared" si="35"/>
        <v>0</v>
      </c>
    </row>
    <row r="1130" spans="1:25" x14ac:dyDescent="0.2">
      <c r="A1130" t="s">
        <v>5501</v>
      </c>
      <c r="B1130" t="s">
        <v>2238</v>
      </c>
      <c r="C1130" t="s">
        <v>391</v>
      </c>
      <c r="D1130">
        <v>722</v>
      </c>
      <c r="E1130">
        <v>2859</v>
      </c>
      <c r="F1130">
        <v>41</v>
      </c>
      <c r="G1130">
        <v>0</v>
      </c>
      <c r="H1130">
        <v>6.8</v>
      </c>
      <c r="I1130">
        <v>90</v>
      </c>
      <c r="J1130">
        <v>118</v>
      </c>
      <c r="K1130">
        <v>4280577</v>
      </c>
      <c r="L1130">
        <v>10000000</v>
      </c>
      <c r="M1130" s="2">
        <f>VLOOKUP(A1130,Sheet2!$A$1:G4854,2,0)</f>
        <v>38508</v>
      </c>
      <c r="N1130" t="str">
        <f>VLOOKUP(A1130,Sheet2!$A$1:G4854,3,0)</f>
        <v>Color</v>
      </c>
      <c r="O1130" t="str">
        <f>VLOOKUP(A1130,Sheet2!$A$1:G4854,4,0)</f>
        <v>Drama</v>
      </c>
      <c r="P1130" t="str">
        <f>VLOOKUP(A1130,Sheet2!$A$1:G4854,5,0)</f>
        <v>English</v>
      </c>
      <c r="Q1130" t="str">
        <f>VLOOKUP(A1130,Sheet2!$A$1:G4854,6,0)</f>
        <v>USA</v>
      </c>
      <c r="R1130" t="str">
        <f>VLOOKUP(A1130,Sheet2!$A$1:G4854,7,0)</f>
        <v>PG-13</v>
      </c>
      <c r="S1130" t="str">
        <f>IF(Table1[[#This Row],[Language]]="English","English","Other language")</f>
        <v>English</v>
      </c>
      <c r="T1130">
        <f>Table1[[#This Row],[Gross Revenue]]-Table1[[#This Row],[Budget]]</f>
        <v>-5719423</v>
      </c>
      <c r="U1130" s="1">
        <f>(Table1[[#This Row],[Gross Revenue]]/Table1[[#This Row],[Budget]])-1</f>
        <v>-0.57194230000000001</v>
      </c>
      <c r="V1130" t="str">
        <f t="shared" si="34"/>
        <v>111-130 minutes</v>
      </c>
      <c r="W1130">
        <f>Table1[[#This Row],[Profit]]/Table1[[#This Row],[Budget]]</f>
        <v>-0.57194230000000001</v>
      </c>
      <c r="X1130" s="22" t="str">
        <f>IF(L1130="","",
IF(L1130&lt;Predictability!$B$1,"Low",
IF(L1130&lt;=Predictability!$B$2,"Mid","High")))</f>
        <v>Mid</v>
      </c>
      <c r="Y1130" s="22">
        <f t="shared" si="35"/>
        <v>0</v>
      </c>
    </row>
    <row r="1131" spans="1:25" x14ac:dyDescent="0.2">
      <c r="A1131" t="s">
        <v>4715</v>
      </c>
      <c r="B1131" t="s">
        <v>1788</v>
      </c>
      <c r="C1131" t="s">
        <v>1789</v>
      </c>
      <c r="D1131">
        <v>789</v>
      </c>
      <c r="E1131">
        <v>1671</v>
      </c>
      <c r="F1131">
        <v>33</v>
      </c>
      <c r="G1131">
        <v>953</v>
      </c>
      <c r="H1131">
        <v>6.3</v>
      </c>
      <c r="I1131">
        <v>84</v>
      </c>
      <c r="J1131">
        <v>280</v>
      </c>
      <c r="K1131">
        <v>12870569</v>
      </c>
      <c r="L1131">
        <v>56000000</v>
      </c>
      <c r="M1131" s="2">
        <f>VLOOKUP(A1131,Sheet2!$A$1:G4855,2,0)</f>
        <v>37865</v>
      </c>
      <c r="N1131" t="str">
        <f>VLOOKUP(A1131,Sheet2!$A$1:G4855,3,0)</f>
        <v>Color</v>
      </c>
      <c r="O1131" t="str">
        <f>VLOOKUP(A1131,Sheet2!$A$1:G4855,4,0)</f>
        <v>Drama</v>
      </c>
      <c r="P1131" t="str">
        <f>VLOOKUP(A1131,Sheet2!$A$1:G4855,5,0)</f>
        <v>English</v>
      </c>
      <c r="Q1131" t="str">
        <f>VLOOKUP(A1131,Sheet2!$A$1:G4855,6,0)</f>
        <v>USA</v>
      </c>
      <c r="R1131" t="str">
        <f>VLOOKUP(A1131,Sheet2!$A$1:G4855,7,0)</f>
        <v>PG-13</v>
      </c>
      <c r="S1131" t="str">
        <f>IF(Table1[[#This Row],[Language]]="English","English","Other language")</f>
        <v>English</v>
      </c>
      <c r="T1131">
        <f>Table1[[#This Row],[Gross Revenue]]-Table1[[#This Row],[Budget]]</f>
        <v>-43129431</v>
      </c>
      <c r="U1131" s="1">
        <f>(Table1[[#This Row],[Gross Revenue]]/Table1[[#This Row],[Budget]])-1</f>
        <v>-0.77016841071428566</v>
      </c>
      <c r="V1131" t="str">
        <f t="shared" si="34"/>
        <v>&gt;150 minutes</v>
      </c>
      <c r="W1131">
        <f>Table1[[#This Row],[Profit]]/Table1[[#This Row],[Budget]]</f>
        <v>-0.77016841071428577</v>
      </c>
      <c r="X1131" s="22" t="str">
        <f>IF(L1131="","",
IF(L1131&lt;Predictability!$B$1,"Low",
IF(L1131&lt;=Predictability!$B$2,"Mid","High")))</f>
        <v>High</v>
      </c>
      <c r="Y1131" s="22">
        <f t="shared" si="35"/>
        <v>0</v>
      </c>
    </row>
    <row r="1132" spans="1:25" x14ac:dyDescent="0.2">
      <c r="A1132" t="s">
        <v>6449</v>
      </c>
      <c r="B1132" t="s">
        <v>153</v>
      </c>
      <c r="C1132" t="s">
        <v>1001</v>
      </c>
      <c r="D1132">
        <v>3000</v>
      </c>
      <c r="E1132">
        <v>4238</v>
      </c>
      <c r="F1132">
        <v>386</v>
      </c>
      <c r="G1132">
        <v>0</v>
      </c>
      <c r="H1132">
        <v>7.5</v>
      </c>
      <c r="I1132">
        <v>127</v>
      </c>
      <c r="J1132">
        <v>105</v>
      </c>
      <c r="K1132">
        <v>6390032</v>
      </c>
      <c r="L1132">
        <v>3500000</v>
      </c>
      <c r="M1132" s="2">
        <f>VLOOKUP(A1132,Sheet2!$A$1:G4856,2,0)</f>
        <v>36157</v>
      </c>
      <c r="N1132" t="str">
        <f>VLOOKUP(A1132,Sheet2!$A$1:G4856,3,0)</f>
        <v>Black and White</v>
      </c>
      <c r="O1132" t="str">
        <f>VLOOKUP(A1132,Sheet2!$A$1:G4856,4,0)</f>
        <v>Biography</v>
      </c>
      <c r="P1132" t="str">
        <f>VLOOKUP(A1132,Sheet2!$A$1:G4856,5,0)</f>
        <v>English</v>
      </c>
      <c r="Q1132" t="str">
        <f>VLOOKUP(A1132,Sheet2!$A$1:G4856,6,0)</f>
        <v>USA</v>
      </c>
      <c r="R1132" t="str">
        <f>VLOOKUP(A1132,Sheet2!$A$1:G4856,7,0)</f>
        <v>R</v>
      </c>
      <c r="S1132" t="str">
        <f>IF(Table1[[#This Row],[Language]]="English","English","Other language")</f>
        <v>English</v>
      </c>
      <c r="T1132">
        <f>Table1[[#This Row],[Gross Revenue]]-Table1[[#This Row],[Budget]]</f>
        <v>2890032</v>
      </c>
      <c r="U1132" s="1">
        <f>(Table1[[#This Row],[Gross Revenue]]/Table1[[#This Row],[Budget]])-1</f>
        <v>0.82572342857142855</v>
      </c>
      <c r="V1132" t="str">
        <f t="shared" si="34"/>
        <v>90-110 minutes</v>
      </c>
      <c r="W1132">
        <f>Table1[[#This Row],[Profit]]/Table1[[#This Row],[Budget]]</f>
        <v>0.82572342857142855</v>
      </c>
      <c r="X1132" s="22" t="str">
        <f>IF(L1132="","",
IF(L1132&lt;Predictability!$B$1,"Low",
IF(L1132&lt;=Predictability!$B$2,"Mid","High")))</f>
        <v>Low</v>
      </c>
      <c r="Y1132" s="22">
        <f t="shared" si="35"/>
        <v>1</v>
      </c>
    </row>
    <row r="1133" spans="1:25" x14ac:dyDescent="0.2">
      <c r="A1133" t="s">
        <v>3515</v>
      </c>
      <c r="B1133" t="s">
        <v>211</v>
      </c>
      <c r="C1133" t="s">
        <v>463</v>
      </c>
      <c r="D1133">
        <v>22000</v>
      </c>
      <c r="E1133">
        <v>23352</v>
      </c>
      <c r="F1133">
        <v>6</v>
      </c>
      <c r="G1133">
        <v>387</v>
      </c>
      <c r="H1133">
        <v>4.8</v>
      </c>
      <c r="I1133">
        <v>130</v>
      </c>
      <c r="J1133">
        <v>102</v>
      </c>
      <c r="K1133">
        <v>14334645</v>
      </c>
      <c r="L1133">
        <v>25000000</v>
      </c>
      <c r="M1133" s="2">
        <f>VLOOKUP(A1133,Sheet2!$A$1:G4857,2,0)</f>
        <v>38152</v>
      </c>
      <c r="N1133" t="str">
        <f>VLOOKUP(A1133,Sheet2!$A$1:G4857,3,0)</f>
        <v>Color</v>
      </c>
      <c r="O1133" t="str">
        <f>VLOOKUP(A1133,Sheet2!$A$1:G4857,4,0)</f>
        <v>Drama</v>
      </c>
      <c r="P1133" t="str">
        <f>VLOOKUP(A1133,Sheet2!$A$1:G4857,5,0)</f>
        <v>English</v>
      </c>
      <c r="Q1133" t="str">
        <f>VLOOKUP(A1133,Sheet2!$A$1:G4857,6,0)</f>
        <v>USA</v>
      </c>
      <c r="R1133" t="str">
        <f>VLOOKUP(A1133,Sheet2!$A$1:G4857,7,0)</f>
        <v>PG-13</v>
      </c>
      <c r="S1133" t="str">
        <f>IF(Table1[[#This Row],[Language]]="English","English","Other language")</f>
        <v>English</v>
      </c>
      <c r="T1133">
        <f>Table1[[#This Row],[Gross Revenue]]-Table1[[#This Row],[Budget]]</f>
        <v>-10665355</v>
      </c>
      <c r="U1133" s="1">
        <f>(Table1[[#This Row],[Gross Revenue]]/Table1[[#This Row],[Budget]])-1</f>
        <v>-0.42661420000000005</v>
      </c>
      <c r="V1133" t="str">
        <f t="shared" si="34"/>
        <v>90-110 minutes</v>
      </c>
      <c r="W1133">
        <f>Table1[[#This Row],[Profit]]/Table1[[#This Row],[Budget]]</f>
        <v>-0.4266142</v>
      </c>
      <c r="X1133" s="22" t="str">
        <f>IF(L1133="","",
IF(L1133&lt;Predictability!$B$1,"Low",
IF(L1133&lt;=Predictability!$B$2,"Mid","High")))</f>
        <v>Mid</v>
      </c>
      <c r="Y1133" s="22">
        <f t="shared" si="35"/>
        <v>0</v>
      </c>
    </row>
    <row r="1134" spans="1:25" x14ac:dyDescent="0.2">
      <c r="A1134" t="s">
        <v>4321</v>
      </c>
      <c r="B1134" t="s">
        <v>1438</v>
      </c>
      <c r="C1134" t="s">
        <v>1439</v>
      </c>
      <c r="D1134">
        <v>43</v>
      </c>
      <c r="E1134">
        <v>53</v>
      </c>
      <c r="F1134">
        <v>2</v>
      </c>
      <c r="G1134">
        <v>339</v>
      </c>
      <c r="H1134">
        <v>6</v>
      </c>
      <c r="I1134">
        <v>107</v>
      </c>
      <c r="J1134">
        <v>99</v>
      </c>
      <c r="K1134">
        <v>10037390</v>
      </c>
      <c r="L1134">
        <v>1000000000</v>
      </c>
      <c r="M1134" s="2">
        <f>VLOOKUP(A1134,Sheet2!$A$1:G4858,2,0)</f>
        <v>36394</v>
      </c>
      <c r="N1134" t="str">
        <f>VLOOKUP(A1134,Sheet2!$A$1:G4858,3,0)</f>
        <v>Color</v>
      </c>
      <c r="O1134" t="str">
        <f>VLOOKUP(A1134,Sheet2!$A$1:G4858,4,0)</f>
        <v>Action</v>
      </c>
      <c r="P1134" t="str">
        <f>VLOOKUP(A1134,Sheet2!$A$1:G4858,5,0)</f>
        <v>Japanese</v>
      </c>
      <c r="Q1134" t="str">
        <f>VLOOKUP(A1134,Sheet2!$A$1:G4858,6,0)</f>
        <v>Japan</v>
      </c>
      <c r="R1134" t="str">
        <f>VLOOKUP(A1134,Sheet2!$A$1:G4858,7,0)</f>
        <v>PG</v>
      </c>
      <c r="S1134" t="str">
        <f>IF(Table1[[#This Row],[Language]]="English","English","Other language")</f>
        <v>Other language</v>
      </c>
      <c r="T1134">
        <f>Table1[[#This Row],[Gross Revenue]]-Table1[[#This Row],[Budget]]</f>
        <v>-989962610</v>
      </c>
      <c r="U1134" s="1">
        <f>(Table1[[#This Row],[Gross Revenue]]/Table1[[#This Row],[Budget]])-1</f>
        <v>-0.98996260999999997</v>
      </c>
      <c r="V1134" t="str">
        <f t="shared" si="34"/>
        <v>90-110 minutes</v>
      </c>
      <c r="W1134">
        <f>Table1[[#This Row],[Profit]]/Table1[[#This Row],[Budget]]</f>
        <v>-0.98996260999999997</v>
      </c>
      <c r="X1134" s="22" t="str">
        <f>IF(L1134="","",
IF(L1134&lt;Predictability!$B$1,"Low",
IF(L1134&lt;=Predictability!$B$2,"Mid","High")))</f>
        <v>High</v>
      </c>
      <c r="Y1134" s="22">
        <f t="shared" si="35"/>
        <v>0</v>
      </c>
    </row>
    <row r="1135" spans="1:25" x14ac:dyDescent="0.2">
      <c r="A1135" t="s">
        <v>4736</v>
      </c>
      <c r="B1135" t="s">
        <v>1809</v>
      </c>
      <c r="C1135" t="s">
        <v>1810</v>
      </c>
      <c r="D1135">
        <v>839</v>
      </c>
      <c r="E1135">
        <v>2961</v>
      </c>
      <c r="F1135">
        <v>8</v>
      </c>
      <c r="G1135">
        <v>0</v>
      </c>
      <c r="H1135">
        <v>6.3</v>
      </c>
      <c r="I1135">
        <v>167</v>
      </c>
      <c r="J1135">
        <v>102</v>
      </c>
      <c r="K1135">
        <v>17797316</v>
      </c>
      <c r="L1135">
        <v>32000000</v>
      </c>
      <c r="M1135" s="2">
        <f>VLOOKUP(A1135,Sheet2!$A$1:G4859,2,0)</f>
        <v>40319</v>
      </c>
      <c r="N1135" t="str">
        <f>VLOOKUP(A1135,Sheet2!$A$1:G4859,3,0)</f>
        <v>Color</v>
      </c>
      <c r="O1135" t="str">
        <f>VLOOKUP(A1135,Sheet2!$A$1:G4859,4,0)</f>
        <v>Comedy</v>
      </c>
      <c r="P1135" t="str">
        <f>VLOOKUP(A1135,Sheet2!$A$1:G4859,5,0)</f>
        <v>English</v>
      </c>
      <c r="Q1135" t="str">
        <f>VLOOKUP(A1135,Sheet2!$A$1:G4859,6,0)</f>
        <v>USA</v>
      </c>
      <c r="R1135" t="str">
        <f>VLOOKUP(A1135,Sheet2!$A$1:G4859,7,0)</f>
        <v>R</v>
      </c>
      <c r="S1135" t="str">
        <f>IF(Table1[[#This Row],[Language]]="English","English","Other language")</f>
        <v>English</v>
      </c>
      <c r="T1135">
        <f>Table1[[#This Row],[Gross Revenue]]-Table1[[#This Row],[Budget]]</f>
        <v>-14202684</v>
      </c>
      <c r="U1135" s="1">
        <f>(Table1[[#This Row],[Gross Revenue]]/Table1[[#This Row],[Budget]])-1</f>
        <v>-0.44383387500000004</v>
      </c>
      <c r="V1135" t="str">
        <f t="shared" si="34"/>
        <v>90-110 minutes</v>
      </c>
      <c r="W1135">
        <f>Table1[[#This Row],[Profit]]/Table1[[#This Row],[Budget]]</f>
        <v>-0.44383387499999999</v>
      </c>
      <c r="X1135" s="22" t="str">
        <f>IF(L1135="","",
IF(L1135&lt;Predictability!$B$1,"Low",
IF(L1135&lt;=Predictability!$B$2,"Mid","High")))</f>
        <v>Mid</v>
      </c>
      <c r="Y1135" s="22">
        <f t="shared" si="35"/>
        <v>0</v>
      </c>
    </row>
    <row r="1136" spans="1:25" x14ac:dyDescent="0.2">
      <c r="A1136" t="s">
        <v>6112</v>
      </c>
      <c r="B1136" t="s">
        <v>2744</v>
      </c>
      <c r="C1136" t="s">
        <v>1053</v>
      </c>
      <c r="D1136">
        <v>394</v>
      </c>
      <c r="E1136">
        <v>1784</v>
      </c>
      <c r="F1136">
        <v>258</v>
      </c>
      <c r="G1136">
        <v>0</v>
      </c>
      <c r="H1136">
        <v>7.2</v>
      </c>
      <c r="I1136">
        <v>137</v>
      </c>
      <c r="J1136">
        <v>130</v>
      </c>
      <c r="K1136">
        <v>106635996</v>
      </c>
      <c r="L1136">
        <v>58000000</v>
      </c>
      <c r="M1136" s="2">
        <f>VLOOKUP(A1136,Sheet2!$A$1:G4860,2,0)</f>
        <v>34878</v>
      </c>
      <c r="N1136" t="str">
        <f>VLOOKUP(A1136,Sheet2!$A$1:G4860,3,0)</f>
        <v>Color</v>
      </c>
      <c r="O1136" t="str">
        <f>VLOOKUP(A1136,Sheet2!$A$1:G4860,4,0)</f>
        <v>Action</v>
      </c>
      <c r="P1136" t="str">
        <f>VLOOKUP(A1136,Sheet2!$A$1:G4860,5,0)</f>
        <v>English</v>
      </c>
      <c r="Q1136" t="str">
        <f>VLOOKUP(A1136,Sheet2!$A$1:G4860,6,0)</f>
        <v>UK</v>
      </c>
      <c r="R1136" t="str">
        <f>VLOOKUP(A1136,Sheet2!$A$1:G4860,7,0)</f>
        <v>PG-13</v>
      </c>
      <c r="S1136" t="str">
        <f>IF(Table1[[#This Row],[Language]]="English","English","Other language")</f>
        <v>English</v>
      </c>
      <c r="T1136">
        <f>Table1[[#This Row],[Gross Revenue]]-Table1[[#This Row],[Budget]]</f>
        <v>48635996</v>
      </c>
      <c r="U1136" s="1">
        <f>(Table1[[#This Row],[Gross Revenue]]/Table1[[#This Row],[Budget]])-1</f>
        <v>0.8385516551724137</v>
      </c>
      <c r="V1136" t="str">
        <f t="shared" si="34"/>
        <v>111-130 minutes</v>
      </c>
      <c r="W1136">
        <f>Table1[[#This Row],[Profit]]/Table1[[#This Row],[Budget]]</f>
        <v>0.83855165517241381</v>
      </c>
      <c r="X1136" s="22" t="str">
        <f>IF(L1136="","",
IF(L1136&lt;Predictability!$B$1,"Low",
IF(L1136&lt;=Predictability!$B$2,"Mid","High")))</f>
        <v>High</v>
      </c>
      <c r="Y1136" s="22">
        <f t="shared" si="35"/>
        <v>1</v>
      </c>
    </row>
    <row r="1137" spans="1:25" x14ac:dyDescent="0.2">
      <c r="A1137" t="s">
        <v>6764</v>
      </c>
      <c r="B1137" t="s">
        <v>3112</v>
      </c>
      <c r="C1137" t="s">
        <v>2309</v>
      </c>
      <c r="D1137">
        <v>387</v>
      </c>
      <c r="E1137">
        <v>1198</v>
      </c>
      <c r="F1137">
        <v>82</v>
      </c>
      <c r="G1137">
        <v>0</v>
      </c>
      <c r="H1137">
        <v>7.8</v>
      </c>
      <c r="I1137">
        <v>164</v>
      </c>
      <c r="J1137">
        <v>110</v>
      </c>
      <c r="K1137">
        <v>51100000</v>
      </c>
      <c r="L1137">
        <v>3000000</v>
      </c>
      <c r="M1137" s="2">
        <f>VLOOKUP(A1137,Sheet2!$A$1:G4861,2,0)</f>
        <v>23526</v>
      </c>
      <c r="N1137" t="str">
        <f>VLOOKUP(A1137,Sheet2!$A$1:G4861,3,0)</f>
        <v>Color</v>
      </c>
      <c r="O1137" t="str">
        <f>VLOOKUP(A1137,Sheet2!$A$1:G4861,4,0)</f>
        <v>Action</v>
      </c>
      <c r="P1137" t="str">
        <f>VLOOKUP(A1137,Sheet2!$A$1:G4861,5,0)</f>
        <v>English</v>
      </c>
      <c r="Q1137" t="str">
        <f>VLOOKUP(A1137,Sheet2!$A$1:G4861,6,0)</f>
        <v>UK</v>
      </c>
      <c r="R1137" t="str">
        <f>VLOOKUP(A1137,Sheet2!$A$1:G4861,7,0)</f>
        <v>Approved</v>
      </c>
      <c r="S1137" t="str">
        <f>IF(Table1[[#This Row],[Language]]="English","English","Other language")</f>
        <v>English</v>
      </c>
      <c r="T1137">
        <f>Table1[[#This Row],[Gross Revenue]]-Table1[[#This Row],[Budget]]</f>
        <v>48100000</v>
      </c>
      <c r="U1137" s="1">
        <f>(Table1[[#This Row],[Gross Revenue]]/Table1[[#This Row],[Budget]])-1</f>
        <v>16.033333333333335</v>
      </c>
      <c r="V1137" t="str">
        <f t="shared" si="34"/>
        <v>90-110 minutes</v>
      </c>
      <c r="W1137">
        <f>Table1[[#This Row],[Profit]]/Table1[[#This Row],[Budget]]</f>
        <v>16.033333333333335</v>
      </c>
      <c r="X1137" s="22" t="str">
        <f>IF(L1137="","",
IF(L1137&lt;Predictability!$B$1,"Low",
IF(L1137&lt;=Predictability!$B$2,"Mid","High")))</f>
        <v>Low</v>
      </c>
      <c r="Y1137" s="22">
        <f t="shared" si="35"/>
        <v>1</v>
      </c>
    </row>
    <row r="1138" spans="1:25" x14ac:dyDescent="0.2">
      <c r="A1138" t="s">
        <v>3379</v>
      </c>
      <c r="B1138" t="s">
        <v>235</v>
      </c>
      <c r="C1138" t="s">
        <v>236</v>
      </c>
      <c r="D1138">
        <v>835</v>
      </c>
      <c r="E1138">
        <v>4348</v>
      </c>
      <c r="F1138">
        <v>21000</v>
      </c>
      <c r="G1138">
        <v>146000</v>
      </c>
      <c r="H1138">
        <v>8.1</v>
      </c>
      <c r="I1138">
        <v>568</v>
      </c>
      <c r="J1138">
        <v>149</v>
      </c>
      <c r="K1138">
        <v>167735396</v>
      </c>
      <c r="L1138">
        <v>61000000</v>
      </c>
      <c r="M1138" s="2">
        <f>VLOOKUP(A1138,Sheet2!$A$1:G4862,2,0)</f>
        <v>41836</v>
      </c>
      <c r="N1138" t="str">
        <f>VLOOKUP(A1138,Sheet2!$A$1:G4862,3,0)</f>
        <v>Color</v>
      </c>
      <c r="O1138" t="str">
        <f>VLOOKUP(A1138,Sheet2!$A$1:G4862,4,0)</f>
        <v>Crime</v>
      </c>
      <c r="P1138" t="str">
        <f>VLOOKUP(A1138,Sheet2!$A$1:G4862,5,0)</f>
        <v>English</v>
      </c>
      <c r="Q1138" t="str">
        <f>VLOOKUP(A1138,Sheet2!$A$1:G4862,6,0)</f>
        <v>USA</v>
      </c>
      <c r="R1138" t="str">
        <f>VLOOKUP(A1138,Sheet2!$A$1:G4862,7,0)</f>
        <v>R</v>
      </c>
      <c r="S1138" t="str">
        <f>IF(Table1[[#This Row],[Language]]="English","English","Other language")</f>
        <v>English</v>
      </c>
      <c r="T1138">
        <f>Table1[[#This Row],[Gross Revenue]]-Table1[[#This Row],[Budget]]</f>
        <v>106735396</v>
      </c>
      <c r="U1138" s="1">
        <f>(Table1[[#This Row],[Gross Revenue]]/Table1[[#This Row],[Budget]])-1</f>
        <v>1.7497605901639344</v>
      </c>
      <c r="V1138" t="str">
        <f t="shared" si="34"/>
        <v>131-150 minutes</v>
      </c>
      <c r="W1138">
        <f>Table1[[#This Row],[Profit]]/Table1[[#This Row],[Budget]]</f>
        <v>1.7497605901639344</v>
      </c>
      <c r="X1138" s="22" t="str">
        <f>IF(L1138="","",
IF(L1138&lt;Predictability!$B$1,"Low",
IF(L1138&lt;=Predictability!$B$2,"Mid","High")))</f>
        <v>High</v>
      </c>
      <c r="Y1138" s="22">
        <f t="shared" si="35"/>
        <v>1</v>
      </c>
    </row>
    <row r="1139" spans="1:25" x14ac:dyDescent="0.2">
      <c r="A1139" t="s">
        <v>5063</v>
      </c>
      <c r="B1139" t="s">
        <v>74</v>
      </c>
      <c r="C1139" t="s">
        <v>948</v>
      </c>
      <c r="D1139">
        <v>12000</v>
      </c>
      <c r="E1139">
        <v>29069</v>
      </c>
      <c r="F1139">
        <v>57</v>
      </c>
      <c r="G1139">
        <v>0</v>
      </c>
      <c r="H1139">
        <v>6.5</v>
      </c>
      <c r="I1139">
        <v>175</v>
      </c>
      <c r="J1139">
        <v>127</v>
      </c>
      <c r="K1139">
        <v>101643008</v>
      </c>
      <c r="L1139">
        <v>90000000</v>
      </c>
      <c r="M1139" s="2">
        <f>VLOOKUP(A1139,Sheet2!$A$1:G4863,2,0)</f>
        <v>36843</v>
      </c>
      <c r="N1139" t="str">
        <f>VLOOKUP(A1139,Sheet2!$A$1:G4863,3,0)</f>
        <v>Color</v>
      </c>
      <c r="O1139" t="str">
        <f>VLOOKUP(A1139,Sheet2!$A$1:G4863,4,0)</f>
        <v>Action</v>
      </c>
      <c r="P1139" t="str">
        <f>VLOOKUP(A1139,Sheet2!$A$1:G4863,5,0)</f>
        <v>English</v>
      </c>
      <c r="Q1139" t="str">
        <f>VLOOKUP(A1139,Sheet2!$A$1:G4863,6,0)</f>
        <v>USA</v>
      </c>
      <c r="R1139" t="str">
        <f>VLOOKUP(A1139,Sheet2!$A$1:G4863,7,0)</f>
        <v>PG-13</v>
      </c>
      <c r="S1139" t="str">
        <f>IF(Table1[[#This Row],[Language]]="English","English","Other language")</f>
        <v>English</v>
      </c>
      <c r="T1139">
        <f>Table1[[#This Row],[Gross Revenue]]-Table1[[#This Row],[Budget]]</f>
        <v>11643008</v>
      </c>
      <c r="U1139" s="1">
        <f>(Table1[[#This Row],[Gross Revenue]]/Table1[[#This Row],[Budget]])-1</f>
        <v>0.12936675555555555</v>
      </c>
      <c r="V1139" t="str">
        <f t="shared" si="34"/>
        <v>111-130 minutes</v>
      </c>
      <c r="W1139">
        <f>Table1[[#This Row],[Profit]]/Table1[[#This Row],[Budget]]</f>
        <v>0.12936675555555555</v>
      </c>
      <c r="X1139" s="22" t="str">
        <f>IF(L1139="","",
IF(L1139&lt;Predictability!$B$1,"Low",
IF(L1139&lt;=Predictability!$B$2,"Mid","High")))</f>
        <v>High</v>
      </c>
      <c r="Y1139" s="22">
        <f t="shared" si="35"/>
        <v>0</v>
      </c>
    </row>
    <row r="1140" spans="1:25" x14ac:dyDescent="0.2">
      <c r="A1140" t="s">
        <v>6943</v>
      </c>
      <c r="B1140" t="s">
        <v>3196</v>
      </c>
      <c r="C1140" t="s">
        <v>3183</v>
      </c>
      <c r="D1140">
        <v>503</v>
      </c>
      <c r="E1140">
        <v>1862</v>
      </c>
      <c r="F1140">
        <v>149</v>
      </c>
      <c r="G1140">
        <v>16000</v>
      </c>
      <c r="H1140">
        <v>8.1999999999999993</v>
      </c>
      <c r="I1140">
        <v>157</v>
      </c>
      <c r="J1140">
        <v>226</v>
      </c>
      <c r="K1140">
        <v>198655278</v>
      </c>
      <c r="L1140">
        <v>3977000</v>
      </c>
      <c r="M1140" s="2">
        <f>VLOOKUP(A1140,Sheet2!$A$1:G4864,2,0)</f>
        <v>14561</v>
      </c>
      <c r="N1140" t="str">
        <f>VLOOKUP(A1140,Sheet2!$A$1:G4864,3,0)</f>
        <v>Color</v>
      </c>
      <c r="O1140" t="str">
        <f>VLOOKUP(A1140,Sheet2!$A$1:G4864,4,0)</f>
        <v>Drama</v>
      </c>
      <c r="P1140" t="str">
        <f>VLOOKUP(A1140,Sheet2!$A$1:G4864,5,0)</f>
        <v>English</v>
      </c>
      <c r="Q1140" t="str">
        <f>VLOOKUP(A1140,Sheet2!$A$1:G4864,6,0)</f>
        <v>USA</v>
      </c>
      <c r="R1140" t="str">
        <f>VLOOKUP(A1140,Sheet2!$A$1:G4864,7,0)</f>
        <v>G</v>
      </c>
      <c r="S1140" t="str">
        <f>IF(Table1[[#This Row],[Language]]="English","English","Other language")</f>
        <v>English</v>
      </c>
      <c r="T1140">
        <f>Table1[[#This Row],[Gross Revenue]]-Table1[[#This Row],[Budget]]</f>
        <v>194678278</v>
      </c>
      <c r="U1140" s="1">
        <f>(Table1[[#This Row],[Gross Revenue]]/Table1[[#This Row],[Budget]])-1</f>
        <v>48.951037968317827</v>
      </c>
      <c r="V1140" t="str">
        <f t="shared" si="34"/>
        <v>&gt;150 minutes</v>
      </c>
      <c r="W1140">
        <f>Table1[[#This Row],[Profit]]/Table1[[#This Row],[Budget]]</f>
        <v>48.951037968317827</v>
      </c>
      <c r="X1140" s="22" t="str">
        <f>IF(L1140="","",
IF(L1140&lt;Predictability!$B$1,"Low",
IF(L1140&lt;=Predictability!$B$2,"Mid","High")))</f>
        <v>Low</v>
      </c>
      <c r="Y1140" s="22">
        <f t="shared" si="35"/>
        <v>1</v>
      </c>
    </row>
    <row r="1141" spans="1:25" x14ac:dyDescent="0.2">
      <c r="A1141" t="s">
        <v>4554</v>
      </c>
      <c r="B1141" t="s">
        <v>1274</v>
      </c>
      <c r="C1141" t="s">
        <v>1638</v>
      </c>
      <c r="D1141">
        <v>10000</v>
      </c>
      <c r="E1141">
        <v>11091</v>
      </c>
      <c r="F1141">
        <v>6</v>
      </c>
      <c r="G1141">
        <v>921</v>
      </c>
      <c r="H1141">
        <v>6.2</v>
      </c>
      <c r="I1141">
        <v>67</v>
      </c>
      <c r="J1141">
        <v>92</v>
      </c>
      <c r="K1141">
        <v>23091</v>
      </c>
      <c r="L1141">
        <v>15000000</v>
      </c>
      <c r="M1141" s="2">
        <f>VLOOKUP(A1141,Sheet2!$A$1:G4865,2,0)</f>
        <v>39501</v>
      </c>
      <c r="N1141" t="str">
        <f>VLOOKUP(A1141,Sheet2!$A$1:G4865,3,0)</f>
        <v>Color</v>
      </c>
      <c r="O1141" t="str">
        <f>VLOOKUP(A1141,Sheet2!$A$1:G4865,4,0)</f>
        <v>Drama</v>
      </c>
      <c r="P1141" t="str">
        <f>VLOOKUP(A1141,Sheet2!$A$1:G4865,5,0)</f>
        <v>English</v>
      </c>
      <c r="Q1141" t="str">
        <f>VLOOKUP(A1141,Sheet2!$A$1:G4865,6,0)</f>
        <v>UK</v>
      </c>
      <c r="R1141" t="str">
        <f>VLOOKUP(A1141,Sheet2!$A$1:G4865,7,0)</f>
        <v>R</v>
      </c>
      <c r="S1141" t="str">
        <f>IF(Table1[[#This Row],[Language]]="English","English","Other language")</f>
        <v>English</v>
      </c>
      <c r="T1141">
        <f>Table1[[#This Row],[Gross Revenue]]-Table1[[#This Row],[Budget]]</f>
        <v>-14976909</v>
      </c>
      <c r="U1141" s="1">
        <f>(Table1[[#This Row],[Gross Revenue]]/Table1[[#This Row],[Budget]])-1</f>
        <v>-0.99846060000000003</v>
      </c>
      <c r="V1141" t="str">
        <f t="shared" si="34"/>
        <v>90-110 minutes</v>
      </c>
      <c r="W1141">
        <f>Table1[[#This Row],[Profit]]/Table1[[#This Row],[Budget]]</f>
        <v>-0.99846060000000003</v>
      </c>
      <c r="X1141" s="22" t="str">
        <f>IF(L1141="","",
IF(L1141&lt;Predictability!$B$1,"Low",
IF(L1141&lt;=Predictability!$B$2,"Mid","High")))</f>
        <v>Mid</v>
      </c>
      <c r="Y1141" s="22">
        <f t="shared" si="35"/>
        <v>0</v>
      </c>
    </row>
    <row r="1142" spans="1:25" x14ac:dyDescent="0.2">
      <c r="A1142" t="s">
        <v>3649</v>
      </c>
      <c r="B1142" t="s">
        <v>675</v>
      </c>
      <c r="C1142" t="s">
        <v>676</v>
      </c>
      <c r="D1142">
        <v>818</v>
      </c>
      <c r="E1142">
        <v>2164</v>
      </c>
      <c r="F1142">
        <v>9</v>
      </c>
      <c r="G1142">
        <v>309</v>
      </c>
      <c r="H1142">
        <v>5.0999999999999996</v>
      </c>
      <c r="I1142">
        <v>52</v>
      </c>
      <c r="J1142">
        <v>87</v>
      </c>
      <c r="K1142">
        <v>37566230</v>
      </c>
      <c r="L1142">
        <v>17000000</v>
      </c>
      <c r="M1142" s="2">
        <f>VLOOKUP(A1142,Sheet2!$A$1:G4866,2,0)</f>
        <v>37936</v>
      </c>
      <c r="N1142" t="str">
        <f>VLOOKUP(A1142,Sheet2!$A$1:G4866,3,0)</f>
        <v>Color</v>
      </c>
      <c r="O1142" t="str">
        <f>VLOOKUP(A1142,Sheet2!$A$1:G4866,4,0)</f>
        <v>Comedy</v>
      </c>
      <c r="P1142" t="str">
        <f>VLOOKUP(A1142,Sheet2!$A$1:G4866,5,0)</f>
        <v>English</v>
      </c>
      <c r="Q1142" t="str">
        <f>VLOOKUP(A1142,Sheet2!$A$1:G4866,6,0)</f>
        <v>USA</v>
      </c>
      <c r="R1142" t="str">
        <f>VLOOKUP(A1142,Sheet2!$A$1:G4866,7,0)</f>
        <v>PG</v>
      </c>
      <c r="S1142" t="str">
        <f>IF(Table1[[#This Row],[Language]]="English","English","Other language")</f>
        <v>English</v>
      </c>
      <c r="T1142">
        <f>Table1[[#This Row],[Gross Revenue]]-Table1[[#This Row],[Budget]]</f>
        <v>20566230</v>
      </c>
      <c r="U1142" s="1">
        <f>(Table1[[#This Row],[Gross Revenue]]/Table1[[#This Row],[Budget]])-1</f>
        <v>1.2097782352941175</v>
      </c>
      <c r="V1142" t="str">
        <f t="shared" si="34"/>
        <v>&lt;90 minutes</v>
      </c>
      <c r="W1142">
        <f>Table1[[#This Row],[Profit]]/Table1[[#This Row],[Budget]]</f>
        <v>1.2097782352941175</v>
      </c>
      <c r="X1142" s="22" t="str">
        <f>IF(L1142="","",
IF(L1142&lt;Predictability!$B$1,"Low",
IF(L1142&lt;=Predictability!$B$2,"Mid","High")))</f>
        <v>Mid</v>
      </c>
      <c r="Y1142" s="22">
        <f t="shared" si="35"/>
        <v>1</v>
      </c>
    </row>
    <row r="1143" spans="1:25" x14ac:dyDescent="0.2">
      <c r="A1143" t="s">
        <v>6630</v>
      </c>
      <c r="B1143" t="s">
        <v>3040</v>
      </c>
      <c r="C1143" t="s">
        <v>3041</v>
      </c>
      <c r="D1143">
        <v>65</v>
      </c>
      <c r="E1143">
        <v>200</v>
      </c>
      <c r="F1143">
        <v>31</v>
      </c>
      <c r="G1143">
        <v>11000</v>
      </c>
      <c r="H1143">
        <v>7.7</v>
      </c>
      <c r="I1143">
        <v>153</v>
      </c>
      <c r="J1143">
        <v>121</v>
      </c>
      <c r="K1143">
        <v>4063859</v>
      </c>
      <c r="L1143">
        <v>4800000</v>
      </c>
      <c r="M1143" s="2">
        <f>VLOOKUP(A1143,Sheet2!$A$1:G4867,2,0)</f>
        <v>37872</v>
      </c>
      <c r="N1143" t="str">
        <f>VLOOKUP(A1143,Sheet2!$A$1:G4867,3,0)</f>
        <v>Black and White</v>
      </c>
      <c r="O1143" t="str">
        <f>VLOOKUP(A1143,Sheet2!$A$1:G4867,4,0)</f>
        <v>Drama</v>
      </c>
      <c r="P1143" t="str">
        <f>VLOOKUP(A1143,Sheet2!$A$1:G4867,5,0)</f>
        <v>German</v>
      </c>
      <c r="Q1143" t="str">
        <f>VLOOKUP(A1143,Sheet2!$A$1:G4867,6,0)</f>
        <v>Germany</v>
      </c>
      <c r="R1143" t="str">
        <f>VLOOKUP(A1143,Sheet2!$A$1:G4867,7,0)</f>
        <v>R</v>
      </c>
      <c r="S1143" t="str">
        <f>IF(Table1[[#This Row],[Language]]="English","English","Other language")</f>
        <v>Other language</v>
      </c>
      <c r="T1143">
        <f>Table1[[#This Row],[Gross Revenue]]-Table1[[#This Row],[Budget]]</f>
        <v>-736141</v>
      </c>
      <c r="U1143" s="1">
        <f>(Table1[[#This Row],[Gross Revenue]]/Table1[[#This Row],[Budget]])-1</f>
        <v>-0.15336270833333332</v>
      </c>
      <c r="V1143" t="str">
        <f t="shared" si="34"/>
        <v>111-130 minutes</v>
      </c>
      <c r="W1143">
        <f>Table1[[#This Row],[Profit]]/Table1[[#This Row],[Budget]]</f>
        <v>-0.15336270833333332</v>
      </c>
      <c r="X1143" s="22" t="str">
        <f>IF(L1143="","",
IF(L1143&lt;Predictability!$B$1,"Low",
IF(L1143&lt;=Predictability!$B$2,"Mid","High")))</f>
        <v>Low</v>
      </c>
      <c r="Y1143" s="22">
        <f t="shared" si="35"/>
        <v>0</v>
      </c>
    </row>
    <row r="1144" spans="1:25" x14ac:dyDescent="0.2">
      <c r="A1144" t="s">
        <v>3986</v>
      </c>
      <c r="B1144" t="s">
        <v>187</v>
      </c>
      <c r="C1144" t="s">
        <v>1090</v>
      </c>
      <c r="D1144">
        <v>1000</v>
      </c>
      <c r="E1144">
        <v>2822</v>
      </c>
      <c r="F1144">
        <v>7</v>
      </c>
      <c r="G1144">
        <v>0</v>
      </c>
      <c r="H1144">
        <v>5.6</v>
      </c>
      <c r="I1144">
        <v>127</v>
      </c>
      <c r="J1144">
        <v>101</v>
      </c>
      <c r="K1144">
        <v>35000629</v>
      </c>
      <c r="L1144">
        <v>25000000</v>
      </c>
      <c r="M1144" s="2">
        <f>VLOOKUP(A1144,Sheet2!$A$1:G4868,2,0)</f>
        <v>39444</v>
      </c>
      <c r="N1144" t="str">
        <f>VLOOKUP(A1144,Sheet2!$A$1:G4868,3,0)</f>
        <v>Color</v>
      </c>
      <c r="O1144" t="str">
        <f>VLOOKUP(A1144,Sheet2!$A$1:G4868,4,0)</f>
        <v>Comedy</v>
      </c>
      <c r="P1144" t="str">
        <f>VLOOKUP(A1144,Sheet2!$A$1:G4868,5,0)</f>
        <v>English</v>
      </c>
      <c r="Q1144" t="str">
        <f>VLOOKUP(A1144,Sheet2!$A$1:G4868,6,0)</f>
        <v>USA</v>
      </c>
      <c r="R1144" t="str">
        <f>VLOOKUP(A1144,Sheet2!$A$1:G4868,7,0)</f>
        <v>R</v>
      </c>
      <c r="S1144" t="str">
        <f>IF(Table1[[#This Row],[Language]]="English","English","Other language")</f>
        <v>English</v>
      </c>
      <c r="T1144">
        <f>Table1[[#This Row],[Gross Revenue]]-Table1[[#This Row],[Budget]]</f>
        <v>10000629</v>
      </c>
      <c r="U1144" s="1">
        <f>(Table1[[#This Row],[Gross Revenue]]/Table1[[#This Row],[Budget]])-1</f>
        <v>0.40002515999999999</v>
      </c>
      <c r="V1144" t="str">
        <f t="shared" si="34"/>
        <v>90-110 minutes</v>
      </c>
      <c r="W1144">
        <f>Table1[[#This Row],[Profit]]/Table1[[#This Row],[Budget]]</f>
        <v>0.40002515999999999</v>
      </c>
      <c r="X1144" s="22" t="str">
        <f>IF(L1144="","",
IF(L1144&lt;Predictability!$B$1,"Low",
IF(L1144&lt;=Predictability!$B$2,"Mid","High")))</f>
        <v>Mid</v>
      </c>
      <c r="Y1144" s="22">
        <f t="shared" si="35"/>
        <v>0</v>
      </c>
    </row>
    <row r="1145" spans="1:25" x14ac:dyDescent="0.2">
      <c r="A1145" t="s">
        <v>6293</v>
      </c>
      <c r="B1145" t="s">
        <v>725</v>
      </c>
      <c r="C1145" t="s">
        <v>455</v>
      </c>
      <c r="D1145">
        <v>49000</v>
      </c>
      <c r="E1145">
        <v>50141</v>
      </c>
      <c r="F1145">
        <v>272</v>
      </c>
      <c r="G1145">
        <v>0</v>
      </c>
      <c r="H1145">
        <v>7.3</v>
      </c>
      <c r="I1145">
        <v>62</v>
      </c>
      <c r="J1145">
        <v>121</v>
      </c>
      <c r="K1145">
        <v>123922370</v>
      </c>
      <c r="L1145">
        <v>13000000</v>
      </c>
      <c r="M1145" s="2">
        <f>VLOOKUP(A1145,Sheet2!$A$1:G4869,2,0)</f>
        <v>31858</v>
      </c>
      <c r="N1145" t="str">
        <f>VLOOKUP(A1145,Sheet2!$A$1:G4869,3,0)</f>
        <v>Color</v>
      </c>
      <c r="O1145" t="str">
        <f>VLOOKUP(A1145,Sheet2!$A$1:G4869,4,0)</f>
        <v>Biography</v>
      </c>
      <c r="P1145" t="str">
        <f>VLOOKUP(A1145,Sheet2!$A$1:G4869,5,0)</f>
        <v>English</v>
      </c>
      <c r="Q1145" t="str">
        <f>VLOOKUP(A1145,Sheet2!$A$1:G4869,6,0)</f>
        <v>USA</v>
      </c>
      <c r="R1145" t="str">
        <f>VLOOKUP(A1145,Sheet2!$A$1:G4869,7,0)</f>
        <v>R</v>
      </c>
      <c r="S1145" t="str">
        <f>IF(Table1[[#This Row],[Language]]="English","English","Other language")</f>
        <v>English</v>
      </c>
      <c r="T1145">
        <f>Table1[[#This Row],[Gross Revenue]]-Table1[[#This Row],[Budget]]</f>
        <v>110922370</v>
      </c>
      <c r="U1145" s="1">
        <f>(Table1[[#This Row],[Gross Revenue]]/Table1[[#This Row],[Budget]])-1</f>
        <v>8.5324899999999992</v>
      </c>
      <c r="V1145" t="str">
        <f t="shared" si="34"/>
        <v>111-130 minutes</v>
      </c>
      <c r="W1145">
        <f>Table1[[#This Row],[Profit]]/Table1[[#This Row],[Budget]]</f>
        <v>8.5324899999999992</v>
      </c>
      <c r="X1145" s="22" t="str">
        <f>IF(L1145="","",
IF(L1145&lt;Predictability!$B$1,"Low",
IF(L1145&lt;=Predictability!$B$2,"Mid","High")))</f>
        <v>Mid</v>
      </c>
      <c r="Y1145" s="22">
        <f t="shared" si="35"/>
        <v>1</v>
      </c>
    </row>
    <row r="1146" spans="1:25" x14ac:dyDescent="0.2">
      <c r="A1146" t="s">
        <v>6471</v>
      </c>
      <c r="B1146" t="s">
        <v>315</v>
      </c>
      <c r="C1146" t="s">
        <v>1473</v>
      </c>
      <c r="D1146">
        <v>21000</v>
      </c>
      <c r="E1146">
        <v>22745</v>
      </c>
      <c r="F1146">
        <v>0</v>
      </c>
      <c r="G1146">
        <v>0</v>
      </c>
      <c r="H1146">
        <v>7.5</v>
      </c>
      <c r="I1146">
        <v>351</v>
      </c>
      <c r="J1146">
        <v>93</v>
      </c>
      <c r="K1146">
        <v>31501218</v>
      </c>
      <c r="L1146">
        <v>7500000</v>
      </c>
      <c r="M1146" s="2">
        <f>VLOOKUP(A1146,Sheet2!$A$1:G4870,2,0)</f>
        <v>38679</v>
      </c>
      <c r="N1146" t="str">
        <f>VLOOKUP(A1146,Sheet2!$A$1:G4870,3,0)</f>
        <v>Black and White</v>
      </c>
      <c r="O1146" t="str">
        <f>VLOOKUP(A1146,Sheet2!$A$1:G4870,4,0)</f>
        <v>Biography</v>
      </c>
      <c r="P1146" t="str">
        <f>VLOOKUP(A1146,Sheet2!$A$1:G4870,5,0)</f>
        <v>English</v>
      </c>
      <c r="Q1146" t="str">
        <f>VLOOKUP(A1146,Sheet2!$A$1:G4870,6,0)</f>
        <v>USA</v>
      </c>
      <c r="R1146" t="str">
        <f>VLOOKUP(A1146,Sheet2!$A$1:G4870,7,0)</f>
        <v>PG</v>
      </c>
      <c r="S1146" t="str">
        <f>IF(Table1[[#This Row],[Language]]="English","English","Other language")</f>
        <v>English</v>
      </c>
      <c r="T1146">
        <f>Table1[[#This Row],[Gross Revenue]]-Table1[[#This Row],[Budget]]</f>
        <v>24001218</v>
      </c>
      <c r="U1146" s="1">
        <f>(Table1[[#This Row],[Gross Revenue]]/Table1[[#This Row],[Budget]])-1</f>
        <v>3.2001624</v>
      </c>
      <c r="V1146" t="str">
        <f t="shared" si="34"/>
        <v>90-110 minutes</v>
      </c>
      <c r="W1146">
        <f>Table1[[#This Row],[Profit]]/Table1[[#This Row],[Budget]]</f>
        <v>3.2001624</v>
      </c>
      <c r="X1146" s="22" t="str">
        <f>IF(L1146="","",
IF(L1146&lt;Predictability!$B$1,"Low",
IF(L1146&lt;=Predictability!$B$2,"Mid","High")))</f>
        <v>Low</v>
      </c>
      <c r="Y1146" s="22">
        <f t="shared" si="35"/>
        <v>1</v>
      </c>
    </row>
    <row r="1147" spans="1:25" x14ac:dyDescent="0.2">
      <c r="A1147" t="s">
        <v>6967</v>
      </c>
      <c r="B1147" t="s">
        <v>725</v>
      </c>
      <c r="C1147" t="s">
        <v>1662</v>
      </c>
      <c r="D1147">
        <v>49000</v>
      </c>
      <c r="E1147">
        <v>63710</v>
      </c>
      <c r="F1147">
        <v>835</v>
      </c>
      <c r="G1147">
        <v>31000</v>
      </c>
      <c r="H1147">
        <v>8.3000000000000007</v>
      </c>
      <c r="I1147">
        <v>161</v>
      </c>
      <c r="J1147">
        <v>126</v>
      </c>
      <c r="K1147">
        <v>138339411</v>
      </c>
      <c r="L1147">
        <v>10000000</v>
      </c>
      <c r="M1147" s="2">
        <f>VLOOKUP(A1147,Sheet2!$A$1:G4871,2,0)</f>
        <v>35562</v>
      </c>
      <c r="N1147" t="str">
        <f>VLOOKUP(A1147,Sheet2!$A$1:G4871,3,0)</f>
        <v>Color</v>
      </c>
      <c r="O1147" t="str">
        <f>VLOOKUP(A1147,Sheet2!$A$1:G4871,4,0)</f>
        <v>Drama</v>
      </c>
      <c r="P1147" t="str">
        <f>VLOOKUP(A1147,Sheet2!$A$1:G4871,5,0)</f>
        <v>English</v>
      </c>
      <c r="Q1147" t="str">
        <f>VLOOKUP(A1147,Sheet2!$A$1:G4871,6,0)</f>
        <v>USA</v>
      </c>
      <c r="R1147" t="str">
        <f>VLOOKUP(A1147,Sheet2!$A$1:G4871,7,0)</f>
        <v>R</v>
      </c>
      <c r="S1147" t="str">
        <f>IF(Table1[[#This Row],[Language]]="English","English","Other language")</f>
        <v>English</v>
      </c>
      <c r="T1147">
        <f>Table1[[#This Row],[Gross Revenue]]-Table1[[#This Row],[Budget]]</f>
        <v>128339411</v>
      </c>
      <c r="U1147" s="1">
        <f>(Table1[[#This Row],[Gross Revenue]]/Table1[[#This Row],[Budget]])-1</f>
        <v>12.833941100000001</v>
      </c>
      <c r="V1147" t="str">
        <f t="shared" si="34"/>
        <v>111-130 minutes</v>
      </c>
      <c r="W1147">
        <f>Table1[[#This Row],[Profit]]/Table1[[#This Row],[Budget]]</f>
        <v>12.833941100000001</v>
      </c>
      <c r="X1147" s="22" t="str">
        <f>IF(L1147="","",
IF(L1147&lt;Predictability!$B$1,"Low",
IF(L1147&lt;=Predictability!$B$2,"Mid","High")))</f>
        <v>Mid</v>
      </c>
      <c r="Y1147" s="22">
        <f t="shared" si="35"/>
        <v>1</v>
      </c>
    </row>
    <row r="1148" spans="1:25" x14ac:dyDescent="0.2">
      <c r="A1148" t="s">
        <v>7015</v>
      </c>
      <c r="B1148" t="s">
        <v>211</v>
      </c>
      <c r="C1148" t="s">
        <v>692</v>
      </c>
      <c r="D1148">
        <v>22000</v>
      </c>
      <c r="E1148">
        <v>24783</v>
      </c>
      <c r="F1148">
        <v>17000</v>
      </c>
      <c r="G1148">
        <v>25000</v>
      </c>
      <c r="H1148">
        <v>8.6999999999999993</v>
      </c>
      <c r="I1148">
        <v>192</v>
      </c>
      <c r="J1148">
        <v>146</v>
      </c>
      <c r="K1148">
        <v>46836394</v>
      </c>
      <c r="L1148">
        <v>25000000</v>
      </c>
      <c r="M1148" s="2">
        <f>VLOOKUP(A1148,Sheet2!$A$1:G4872,2,0)</f>
        <v>33069</v>
      </c>
      <c r="N1148" t="str">
        <f>VLOOKUP(A1148,Sheet2!$A$1:G4872,3,0)</f>
        <v>Color</v>
      </c>
      <c r="O1148" t="str">
        <f>VLOOKUP(A1148,Sheet2!$A$1:G4872,4,0)</f>
        <v>Biography</v>
      </c>
      <c r="P1148" t="str">
        <f>VLOOKUP(A1148,Sheet2!$A$1:G4872,5,0)</f>
        <v>English</v>
      </c>
      <c r="Q1148" t="str">
        <f>VLOOKUP(A1148,Sheet2!$A$1:G4872,6,0)</f>
        <v>USA</v>
      </c>
      <c r="R1148" t="str">
        <f>VLOOKUP(A1148,Sheet2!$A$1:G4872,7,0)</f>
        <v>R</v>
      </c>
      <c r="S1148" t="str">
        <f>IF(Table1[[#This Row],[Language]]="English","English","Other language")</f>
        <v>English</v>
      </c>
      <c r="T1148">
        <f>Table1[[#This Row],[Gross Revenue]]-Table1[[#This Row],[Budget]]</f>
        <v>21836394</v>
      </c>
      <c r="U1148" s="1">
        <f>(Table1[[#This Row],[Gross Revenue]]/Table1[[#This Row],[Budget]])-1</f>
        <v>0.87345575999999991</v>
      </c>
      <c r="V1148" t="str">
        <f t="shared" si="34"/>
        <v>131-150 minutes</v>
      </c>
      <c r="W1148">
        <f>Table1[[#This Row],[Profit]]/Table1[[#This Row],[Budget]]</f>
        <v>0.87345576000000003</v>
      </c>
      <c r="X1148" s="22" t="str">
        <f>IF(L1148="","",
IF(L1148&lt;Predictability!$B$1,"Low",
IF(L1148&lt;=Predictability!$B$2,"Mid","High")))</f>
        <v>Mid</v>
      </c>
      <c r="Y1148" s="22">
        <f t="shared" si="35"/>
        <v>1</v>
      </c>
    </row>
    <row r="1149" spans="1:25" x14ac:dyDescent="0.2">
      <c r="A1149" t="s">
        <v>4924</v>
      </c>
      <c r="B1149" t="s">
        <v>1953</v>
      </c>
      <c r="C1149" t="s">
        <v>509</v>
      </c>
      <c r="D1149">
        <v>2000</v>
      </c>
      <c r="E1149">
        <v>5497</v>
      </c>
      <c r="F1149">
        <v>11</v>
      </c>
      <c r="G1149">
        <v>35000</v>
      </c>
      <c r="H1149">
        <v>6.4</v>
      </c>
      <c r="I1149">
        <v>218</v>
      </c>
      <c r="J1149">
        <v>103</v>
      </c>
      <c r="K1149">
        <v>80021740</v>
      </c>
      <c r="L1149">
        <v>58000000</v>
      </c>
      <c r="M1149" s="2">
        <f>VLOOKUP(A1149,Sheet2!$A$1:G4873,2,0)</f>
        <v>42234</v>
      </c>
      <c r="N1149" t="str">
        <f>VLOOKUP(A1149,Sheet2!$A$1:G4873,3,0)</f>
        <v>Color</v>
      </c>
      <c r="O1149" t="str">
        <f>VLOOKUP(A1149,Sheet2!$A$1:G4873,4,0)</f>
        <v>Adventure</v>
      </c>
      <c r="P1149" t="str">
        <f>VLOOKUP(A1149,Sheet2!$A$1:G4873,5,0)</f>
        <v>English</v>
      </c>
      <c r="Q1149" t="str">
        <f>VLOOKUP(A1149,Sheet2!$A$1:G4873,6,0)</f>
        <v>USA</v>
      </c>
      <c r="R1149" t="str">
        <f>VLOOKUP(A1149,Sheet2!$A$1:G4873,7,0)</f>
        <v>PG</v>
      </c>
      <c r="S1149" t="str">
        <f>IF(Table1[[#This Row],[Language]]="English","English","Other language")</f>
        <v>English</v>
      </c>
      <c r="T1149">
        <f>Table1[[#This Row],[Gross Revenue]]-Table1[[#This Row],[Budget]]</f>
        <v>22021740</v>
      </c>
      <c r="U1149" s="1">
        <f>(Table1[[#This Row],[Gross Revenue]]/Table1[[#This Row],[Budget]])-1</f>
        <v>0.37968517241379307</v>
      </c>
      <c r="V1149" t="str">
        <f t="shared" si="34"/>
        <v>90-110 minutes</v>
      </c>
      <c r="W1149">
        <f>Table1[[#This Row],[Profit]]/Table1[[#This Row],[Budget]]</f>
        <v>0.37968517241379313</v>
      </c>
      <c r="X1149" s="22" t="str">
        <f>IF(L1149="","",
IF(L1149&lt;Predictability!$B$1,"Low",
IF(L1149&lt;=Predictability!$B$2,"Mid","High")))</f>
        <v>High</v>
      </c>
      <c r="Y1149" s="22">
        <f t="shared" si="35"/>
        <v>0</v>
      </c>
    </row>
    <row r="1150" spans="1:25" x14ac:dyDescent="0.2">
      <c r="A1150" t="s">
        <v>3484</v>
      </c>
      <c r="B1150" t="s">
        <v>413</v>
      </c>
      <c r="C1150" t="s">
        <v>414</v>
      </c>
      <c r="D1150">
        <v>361</v>
      </c>
      <c r="E1150">
        <v>387</v>
      </c>
      <c r="F1150">
        <v>14</v>
      </c>
      <c r="G1150">
        <v>39</v>
      </c>
      <c r="H1150">
        <v>4.7</v>
      </c>
      <c r="I1150">
        <v>8</v>
      </c>
      <c r="J1150">
        <v>96</v>
      </c>
      <c r="K1150">
        <v>11798</v>
      </c>
      <c r="L1150">
        <v>100000</v>
      </c>
      <c r="M1150" s="2">
        <f>VLOOKUP(A1150,Sheet2!$A$1:G4874,2,0)</f>
        <v>37952</v>
      </c>
      <c r="N1150" t="str">
        <f>VLOOKUP(A1150,Sheet2!$A$1:G4874,3,0)</f>
        <v>Color</v>
      </c>
      <c r="O1150" t="str">
        <f>VLOOKUP(A1150,Sheet2!$A$1:G4874,4,0)</f>
        <v>Comedy</v>
      </c>
      <c r="P1150" t="str">
        <f>VLOOKUP(A1150,Sheet2!$A$1:G4874,5,0)</f>
        <v>English</v>
      </c>
      <c r="Q1150" t="str">
        <f>VLOOKUP(A1150,Sheet2!$A$1:G4874,6,0)</f>
        <v>USA</v>
      </c>
      <c r="R1150">
        <f>VLOOKUP(A1150,Sheet2!$A$1:G4874,7,0)</f>
        <v>0</v>
      </c>
      <c r="S1150" t="str">
        <f>IF(Table1[[#This Row],[Language]]="English","English","Other language")</f>
        <v>English</v>
      </c>
      <c r="T1150">
        <f>Table1[[#This Row],[Gross Revenue]]-Table1[[#This Row],[Budget]]</f>
        <v>-88202</v>
      </c>
      <c r="U1150" s="1">
        <f>(Table1[[#This Row],[Gross Revenue]]/Table1[[#This Row],[Budget]])-1</f>
        <v>-0.88202000000000003</v>
      </c>
      <c r="V1150" t="str">
        <f t="shared" si="34"/>
        <v>90-110 minutes</v>
      </c>
      <c r="W1150">
        <f>Table1[[#This Row],[Profit]]/Table1[[#This Row],[Budget]]</f>
        <v>-0.88202000000000003</v>
      </c>
      <c r="X1150" s="22" t="str">
        <f>IF(L1150="","",
IF(L1150&lt;Predictability!$B$1,"Low",
IF(L1150&lt;=Predictability!$B$2,"Mid","High")))</f>
        <v>Low</v>
      </c>
      <c r="Y1150" s="22">
        <f t="shared" si="35"/>
        <v>0</v>
      </c>
    </row>
    <row r="1151" spans="1:25" x14ac:dyDescent="0.2">
      <c r="A1151" t="s">
        <v>6257</v>
      </c>
      <c r="B1151" t="s">
        <v>2676</v>
      </c>
      <c r="C1151" t="s">
        <v>2381</v>
      </c>
      <c r="D1151">
        <v>1000</v>
      </c>
      <c r="E1151">
        <v>3261</v>
      </c>
      <c r="F1151">
        <v>500</v>
      </c>
      <c r="G1151">
        <v>0</v>
      </c>
      <c r="H1151">
        <v>7.3</v>
      </c>
      <c r="I1151">
        <v>187</v>
      </c>
      <c r="J1151">
        <v>131</v>
      </c>
      <c r="K1151">
        <v>41300105</v>
      </c>
      <c r="L1151">
        <v>19800000</v>
      </c>
      <c r="M1151" s="2">
        <f>VLOOKUP(A1151,Sheet2!$A$1:G4875,2,0)</f>
        <v>37005</v>
      </c>
      <c r="N1151" t="str">
        <f>VLOOKUP(A1151,Sheet2!$A$1:G4875,3,0)</f>
        <v>Color</v>
      </c>
      <c r="O1151" t="str">
        <f>VLOOKUP(A1151,Sheet2!$A$1:G4875,4,0)</f>
        <v>Drama</v>
      </c>
      <c r="P1151" t="str">
        <f>VLOOKUP(A1151,Sheet2!$A$1:G4875,5,0)</f>
        <v>English</v>
      </c>
      <c r="Q1151" t="str">
        <f>VLOOKUP(A1151,Sheet2!$A$1:G4875,6,0)</f>
        <v>UK</v>
      </c>
      <c r="R1151" t="str">
        <f>VLOOKUP(A1151,Sheet2!$A$1:G4875,7,0)</f>
        <v>R</v>
      </c>
      <c r="S1151" t="str">
        <f>IF(Table1[[#This Row],[Language]]="English","English","Other language")</f>
        <v>English</v>
      </c>
      <c r="T1151">
        <f>Table1[[#This Row],[Gross Revenue]]-Table1[[#This Row],[Budget]]</f>
        <v>21500105</v>
      </c>
      <c r="U1151" s="1">
        <f>(Table1[[#This Row],[Gross Revenue]]/Table1[[#This Row],[Budget]])-1</f>
        <v>1.085863888888889</v>
      </c>
      <c r="V1151" t="str">
        <f t="shared" si="34"/>
        <v>131-150 minutes</v>
      </c>
      <c r="W1151">
        <f>Table1[[#This Row],[Profit]]/Table1[[#This Row],[Budget]]</f>
        <v>1.085863888888889</v>
      </c>
      <c r="X1151" s="22" t="str">
        <f>IF(L1151="","",
IF(L1151&lt;Predictability!$B$1,"Low",
IF(L1151&lt;=Predictability!$B$2,"Mid","High")))</f>
        <v>Mid</v>
      </c>
      <c r="Y1151" s="22">
        <f t="shared" si="35"/>
        <v>1</v>
      </c>
    </row>
    <row r="1152" spans="1:25" x14ac:dyDescent="0.2">
      <c r="A1152" t="s">
        <v>4206</v>
      </c>
      <c r="B1152" t="s">
        <v>1056</v>
      </c>
      <c r="C1152" t="s">
        <v>1332</v>
      </c>
      <c r="D1152">
        <v>12000</v>
      </c>
      <c r="E1152">
        <v>12776</v>
      </c>
      <c r="F1152">
        <v>49</v>
      </c>
      <c r="G1152">
        <v>853</v>
      </c>
      <c r="H1152">
        <v>5.9</v>
      </c>
      <c r="I1152">
        <v>63</v>
      </c>
      <c r="J1152">
        <v>90</v>
      </c>
      <c r="K1152">
        <v>5108820</v>
      </c>
      <c r="L1152">
        <v>24000000</v>
      </c>
      <c r="M1152" s="2">
        <f>VLOOKUP(A1152,Sheet2!$A$1:G4876,2,0)</f>
        <v>36734</v>
      </c>
      <c r="N1152" t="str">
        <f>VLOOKUP(A1152,Sheet2!$A$1:G4876,3,0)</f>
        <v>Color</v>
      </c>
      <c r="O1152" t="str">
        <f>VLOOKUP(A1152,Sheet2!$A$1:G4876,4,0)</f>
        <v>Drama</v>
      </c>
      <c r="P1152" t="str">
        <f>VLOOKUP(A1152,Sheet2!$A$1:G4876,5,0)</f>
        <v>English</v>
      </c>
      <c r="Q1152" t="str">
        <f>VLOOKUP(A1152,Sheet2!$A$1:G4876,6,0)</f>
        <v>USA</v>
      </c>
      <c r="R1152" t="str">
        <f>VLOOKUP(A1152,Sheet2!$A$1:G4876,7,0)</f>
        <v>R</v>
      </c>
      <c r="S1152" t="str">
        <f>IF(Table1[[#This Row],[Language]]="English","English","Other language")</f>
        <v>English</v>
      </c>
      <c r="T1152">
        <f>Table1[[#This Row],[Gross Revenue]]-Table1[[#This Row],[Budget]]</f>
        <v>-18891180</v>
      </c>
      <c r="U1152" s="1">
        <f>(Table1[[#This Row],[Gross Revenue]]/Table1[[#This Row],[Budget]])-1</f>
        <v>-0.78713250000000001</v>
      </c>
      <c r="V1152" t="str">
        <f t="shared" si="34"/>
        <v>90-110 minutes</v>
      </c>
      <c r="W1152">
        <f>Table1[[#This Row],[Profit]]/Table1[[#This Row],[Budget]]</f>
        <v>-0.78713250000000001</v>
      </c>
      <c r="X1152" s="22" t="str">
        <f>IF(L1152="","",
IF(L1152&lt;Predictability!$B$1,"Low",
IF(L1152&lt;=Predictability!$B$2,"Mid","High")))</f>
        <v>Mid</v>
      </c>
      <c r="Y1152" s="22">
        <f t="shared" si="35"/>
        <v>0</v>
      </c>
    </row>
    <row r="1153" spans="1:25" x14ac:dyDescent="0.2">
      <c r="A1153" t="s">
        <v>4164</v>
      </c>
      <c r="B1153" t="s">
        <v>315</v>
      </c>
      <c r="C1153" t="s">
        <v>1034</v>
      </c>
      <c r="D1153">
        <v>21000</v>
      </c>
      <c r="E1153">
        <v>22318</v>
      </c>
      <c r="F1153">
        <v>326</v>
      </c>
      <c r="G1153">
        <v>0</v>
      </c>
      <c r="H1153">
        <v>5.8</v>
      </c>
      <c r="I1153">
        <v>207</v>
      </c>
      <c r="J1153">
        <v>98</v>
      </c>
      <c r="K1153">
        <v>59588068</v>
      </c>
      <c r="L1153">
        <v>40000000</v>
      </c>
      <c r="M1153" s="2">
        <f>VLOOKUP(A1153,Sheet2!$A$1:G4877,2,0)</f>
        <v>37730</v>
      </c>
      <c r="N1153" t="str">
        <f>VLOOKUP(A1153,Sheet2!$A$1:G4877,3,0)</f>
        <v>Color</v>
      </c>
      <c r="O1153" t="str">
        <f>VLOOKUP(A1153,Sheet2!$A$1:G4877,4,0)</f>
        <v>Horror</v>
      </c>
      <c r="P1153" t="str">
        <f>VLOOKUP(A1153,Sheet2!$A$1:G4877,5,0)</f>
        <v>English</v>
      </c>
      <c r="Q1153" t="str">
        <f>VLOOKUP(A1153,Sheet2!$A$1:G4877,6,0)</f>
        <v>USA</v>
      </c>
      <c r="R1153" t="str">
        <f>VLOOKUP(A1153,Sheet2!$A$1:G4877,7,0)</f>
        <v>R</v>
      </c>
      <c r="S1153" t="str">
        <f>IF(Table1[[#This Row],[Language]]="English","English","Other language")</f>
        <v>English</v>
      </c>
      <c r="T1153">
        <f>Table1[[#This Row],[Gross Revenue]]-Table1[[#This Row],[Budget]]</f>
        <v>19588068</v>
      </c>
      <c r="U1153" s="1">
        <f>(Table1[[#This Row],[Gross Revenue]]/Table1[[#This Row],[Budget]])-1</f>
        <v>0.48970169999999991</v>
      </c>
      <c r="V1153" t="str">
        <f t="shared" si="34"/>
        <v>90-110 minutes</v>
      </c>
      <c r="W1153">
        <f>Table1[[#This Row],[Profit]]/Table1[[#This Row],[Budget]]</f>
        <v>0.48970170000000002</v>
      </c>
      <c r="X1153" s="22" t="str">
        <f>IF(L1153="","",
IF(L1153&lt;Predictability!$B$1,"Low",
IF(L1153&lt;=Predictability!$B$2,"Mid","High")))</f>
        <v>Mid</v>
      </c>
      <c r="Y1153" s="22">
        <f t="shared" si="35"/>
        <v>0</v>
      </c>
    </row>
    <row r="1154" spans="1:25" x14ac:dyDescent="0.2">
      <c r="A1154" t="s">
        <v>4590</v>
      </c>
      <c r="B1154" t="s">
        <v>1379</v>
      </c>
      <c r="C1154" t="s">
        <v>1332</v>
      </c>
      <c r="D1154">
        <v>702</v>
      </c>
      <c r="E1154">
        <v>2007</v>
      </c>
      <c r="F1154">
        <v>49</v>
      </c>
      <c r="G1154">
        <v>313</v>
      </c>
      <c r="H1154">
        <v>6.2</v>
      </c>
      <c r="I1154">
        <v>65</v>
      </c>
      <c r="J1154">
        <v>95</v>
      </c>
      <c r="K1154">
        <v>2955039</v>
      </c>
      <c r="L1154">
        <v>9000000</v>
      </c>
      <c r="M1154" s="2">
        <f>VLOOKUP(A1154,Sheet2!$A$1:G4878,2,0)</f>
        <v>39086</v>
      </c>
      <c r="N1154" t="str">
        <f>VLOOKUP(A1154,Sheet2!$A$1:G4878,3,0)</f>
        <v>Color</v>
      </c>
      <c r="O1154" t="str">
        <f>VLOOKUP(A1154,Sheet2!$A$1:G4878,4,0)</f>
        <v>Biography</v>
      </c>
      <c r="P1154" t="str">
        <f>VLOOKUP(A1154,Sheet2!$A$1:G4878,5,0)</f>
        <v>English</v>
      </c>
      <c r="Q1154" t="str">
        <f>VLOOKUP(A1154,Sheet2!$A$1:G4878,6,0)</f>
        <v>USA</v>
      </c>
      <c r="R1154" t="str">
        <f>VLOOKUP(A1154,Sheet2!$A$1:G4878,7,0)</f>
        <v>PG-13</v>
      </c>
      <c r="S1154" t="str">
        <f>IF(Table1[[#This Row],[Language]]="English","English","Other language")</f>
        <v>English</v>
      </c>
      <c r="T1154">
        <f>Table1[[#This Row],[Gross Revenue]]-Table1[[#This Row],[Budget]]</f>
        <v>-6044961</v>
      </c>
      <c r="U1154" s="1">
        <f>(Table1[[#This Row],[Gross Revenue]]/Table1[[#This Row],[Budget]])-1</f>
        <v>-0.67166233333333336</v>
      </c>
      <c r="V1154" t="str">
        <f t="shared" ref="V1154:V1217" si="36">IF(J1154="","",IF(J1154&lt;90,"&lt;90 minutes",IF(J1154&lt;=110,"90-110 minutes",IF(J1154&lt;=130,"111-130 minutes",IF(J1154&lt;=150,"131-150 minutes","&gt;150 minutes")))))</f>
        <v>90-110 minutes</v>
      </c>
      <c r="W1154">
        <f>Table1[[#This Row],[Profit]]/Table1[[#This Row],[Budget]]</f>
        <v>-0.67166233333333336</v>
      </c>
      <c r="X1154" s="22" t="str">
        <f>IF(L1154="","",
IF(L1154&lt;Predictability!$B$1,"Low",
IF(L1154&lt;=Predictability!$B$2,"Mid","High")))</f>
        <v>Mid</v>
      </c>
      <c r="Y1154" s="22">
        <f t="shared" ref="Y1154:Y1217" si="37">IF(W1154&gt;=0.5,1,0)</f>
        <v>0</v>
      </c>
    </row>
    <row r="1155" spans="1:25" x14ac:dyDescent="0.2">
      <c r="A1155" t="s">
        <v>6938</v>
      </c>
      <c r="B1155" t="s">
        <v>1356</v>
      </c>
      <c r="C1155" t="s">
        <v>1356</v>
      </c>
      <c r="D1155">
        <v>16000</v>
      </c>
      <c r="E1155">
        <v>17347</v>
      </c>
      <c r="F1155">
        <v>16000</v>
      </c>
      <c r="G1155">
        <v>28000</v>
      </c>
      <c r="H1155">
        <v>8.1999999999999993</v>
      </c>
      <c r="I1155">
        <v>366</v>
      </c>
      <c r="J1155">
        <v>116</v>
      </c>
      <c r="K1155">
        <v>148085755</v>
      </c>
      <c r="L1155">
        <v>33000000</v>
      </c>
      <c r="M1155" s="2">
        <f>VLOOKUP(A1155,Sheet2!$A$1:G4879,2,0)</f>
        <v>39485</v>
      </c>
      <c r="N1155" t="str">
        <f>VLOOKUP(A1155,Sheet2!$A$1:G4879,3,0)</f>
        <v>Color</v>
      </c>
      <c r="O1155" t="str">
        <f>VLOOKUP(A1155,Sheet2!$A$1:G4879,4,0)</f>
        <v>Drama</v>
      </c>
      <c r="P1155" t="str">
        <f>VLOOKUP(A1155,Sheet2!$A$1:G4879,5,0)</f>
        <v>English</v>
      </c>
      <c r="Q1155" t="str">
        <f>VLOOKUP(A1155,Sheet2!$A$1:G4879,6,0)</f>
        <v>USA</v>
      </c>
      <c r="R1155" t="str">
        <f>VLOOKUP(A1155,Sheet2!$A$1:G4879,7,0)</f>
        <v>R</v>
      </c>
      <c r="S1155" t="str">
        <f>IF(Table1[[#This Row],[Language]]="English","English","Other language")</f>
        <v>English</v>
      </c>
      <c r="T1155">
        <f>Table1[[#This Row],[Gross Revenue]]-Table1[[#This Row],[Budget]]</f>
        <v>115085755</v>
      </c>
      <c r="U1155" s="1">
        <f>(Table1[[#This Row],[Gross Revenue]]/Table1[[#This Row],[Budget]])-1</f>
        <v>3.4874471212121216</v>
      </c>
      <c r="V1155" t="str">
        <f t="shared" si="36"/>
        <v>111-130 minutes</v>
      </c>
      <c r="W1155">
        <f>Table1[[#This Row],[Profit]]/Table1[[#This Row],[Budget]]</f>
        <v>3.4874471212121212</v>
      </c>
      <c r="X1155" s="22" t="str">
        <f>IF(L1155="","",
IF(L1155&lt;Predictability!$B$1,"Low",
IF(L1155&lt;=Predictability!$B$2,"Mid","High")))</f>
        <v>Mid</v>
      </c>
      <c r="Y1155" s="22">
        <f t="shared" si="37"/>
        <v>1</v>
      </c>
    </row>
    <row r="1156" spans="1:25" x14ac:dyDescent="0.2">
      <c r="A1156" t="s">
        <v>6745</v>
      </c>
      <c r="B1156" t="s">
        <v>3106</v>
      </c>
      <c r="C1156" t="s">
        <v>3068</v>
      </c>
      <c r="D1156">
        <v>39</v>
      </c>
      <c r="E1156">
        <v>87</v>
      </c>
      <c r="F1156">
        <v>0</v>
      </c>
      <c r="G1156">
        <v>147000</v>
      </c>
      <c r="H1156">
        <v>7.8</v>
      </c>
      <c r="I1156">
        <v>738</v>
      </c>
      <c r="J1156">
        <v>91</v>
      </c>
      <c r="K1156">
        <v>274084951</v>
      </c>
      <c r="L1156">
        <v>100000000</v>
      </c>
      <c r="M1156" s="2">
        <f>VLOOKUP(A1156,Sheet2!$A$1:G4880,2,0)</f>
        <v>41370</v>
      </c>
      <c r="N1156" t="str">
        <f>VLOOKUP(A1156,Sheet2!$A$1:G4880,3,0)</f>
        <v>Color</v>
      </c>
      <c r="O1156" t="str">
        <f>VLOOKUP(A1156,Sheet2!$A$1:G4880,4,0)</f>
        <v>Adventure</v>
      </c>
      <c r="P1156" t="str">
        <f>VLOOKUP(A1156,Sheet2!$A$1:G4880,5,0)</f>
        <v>English</v>
      </c>
      <c r="Q1156" t="str">
        <f>VLOOKUP(A1156,Sheet2!$A$1:G4880,6,0)</f>
        <v>UK</v>
      </c>
      <c r="R1156" t="str">
        <f>VLOOKUP(A1156,Sheet2!$A$1:G4880,7,0)</f>
        <v>PG-13</v>
      </c>
      <c r="S1156" t="str">
        <f>IF(Table1[[#This Row],[Language]]="English","English","Other language")</f>
        <v>English</v>
      </c>
      <c r="T1156">
        <f>Table1[[#This Row],[Gross Revenue]]-Table1[[#This Row],[Budget]]</f>
        <v>174084951</v>
      </c>
      <c r="U1156" s="1">
        <f>(Table1[[#This Row],[Gross Revenue]]/Table1[[#This Row],[Budget]])-1</f>
        <v>1.7408495099999999</v>
      </c>
      <c r="V1156" t="str">
        <f t="shared" si="36"/>
        <v>90-110 minutes</v>
      </c>
      <c r="W1156">
        <f>Table1[[#This Row],[Profit]]/Table1[[#This Row],[Budget]]</f>
        <v>1.7408495100000001</v>
      </c>
      <c r="X1156" s="22" t="str">
        <f>IF(L1156="","",
IF(L1156&lt;Predictability!$B$1,"Low",
IF(L1156&lt;=Predictability!$B$2,"Mid","High")))</f>
        <v>High</v>
      </c>
      <c r="Y1156" s="22">
        <f t="shared" si="37"/>
        <v>1</v>
      </c>
    </row>
    <row r="1157" spans="1:25" x14ac:dyDescent="0.2">
      <c r="A1157" t="s">
        <v>6161</v>
      </c>
      <c r="B1157" t="s">
        <v>2774</v>
      </c>
      <c r="C1157" t="s">
        <v>2291</v>
      </c>
      <c r="D1157">
        <v>1000</v>
      </c>
      <c r="E1157">
        <v>5127</v>
      </c>
      <c r="F1157">
        <v>116</v>
      </c>
      <c r="G1157">
        <v>13000</v>
      </c>
      <c r="H1157">
        <v>7.2</v>
      </c>
      <c r="I1157">
        <v>124</v>
      </c>
      <c r="J1157">
        <v>110</v>
      </c>
      <c r="K1157">
        <v>181360000</v>
      </c>
      <c r="L1157">
        <v>6000000</v>
      </c>
      <c r="M1157" s="2">
        <f>VLOOKUP(A1157,Sheet2!$A$1:G4881,2,0)</f>
        <v>28720</v>
      </c>
      <c r="N1157" t="str">
        <f>VLOOKUP(A1157,Sheet2!$A$1:G4881,3,0)</f>
        <v>Color</v>
      </c>
      <c r="O1157" t="str">
        <f>VLOOKUP(A1157,Sheet2!$A$1:G4881,4,0)</f>
        <v>Musical</v>
      </c>
      <c r="P1157" t="str">
        <f>VLOOKUP(A1157,Sheet2!$A$1:G4881,5,0)</f>
        <v>English</v>
      </c>
      <c r="Q1157" t="str">
        <f>VLOOKUP(A1157,Sheet2!$A$1:G4881,6,0)</f>
        <v>USA</v>
      </c>
      <c r="R1157" t="str">
        <f>VLOOKUP(A1157,Sheet2!$A$1:G4881,7,0)</f>
        <v>PG-13</v>
      </c>
      <c r="S1157" t="str">
        <f>IF(Table1[[#This Row],[Language]]="English","English","Other language")</f>
        <v>English</v>
      </c>
      <c r="T1157">
        <f>Table1[[#This Row],[Gross Revenue]]-Table1[[#This Row],[Budget]]</f>
        <v>175360000</v>
      </c>
      <c r="U1157" s="1">
        <f>(Table1[[#This Row],[Gross Revenue]]/Table1[[#This Row],[Budget]])-1</f>
        <v>29.226666666666667</v>
      </c>
      <c r="V1157" t="str">
        <f t="shared" si="36"/>
        <v>90-110 minutes</v>
      </c>
      <c r="W1157">
        <f>Table1[[#This Row],[Profit]]/Table1[[#This Row],[Budget]]</f>
        <v>29.226666666666667</v>
      </c>
      <c r="X1157" s="22" t="str">
        <f>IF(L1157="","",
IF(L1157&lt;Predictability!$B$1,"Low",
IF(L1157&lt;=Predictability!$B$2,"Mid","High")))</f>
        <v>Low</v>
      </c>
      <c r="Y1157" s="22">
        <f t="shared" si="37"/>
        <v>1</v>
      </c>
    </row>
    <row r="1158" spans="1:25" x14ac:dyDescent="0.2">
      <c r="A1158" t="s">
        <v>3953</v>
      </c>
      <c r="B1158" t="s">
        <v>1026</v>
      </c>
      <c r="C1158" t="s">
        <v>1053</v>
      </c>
      <c r="D1158">
        <v>16000</v>
      </c>
      <c r="E1158">
        <v>17657</v>
      </c>
      <c r="F1158">
        <v>258</v>
      </c>
      <c r="G1158">
        <v>24000</v>
      </c>
      <c r="H1158">
        <v>5.6</v>
      </c>
      <c r="I1158">
        <v>436</v>
      </c>
      <c r="J1158">
        <v>123</v>
      </c>
      <c r="K1158">
        <v>116593191</v>
      </c>
      <c r="L1158">
        <v>200000000</v>
      </c>
      <c r="M1158" s="2">
        <f>VLOOKUP(A1158,Sheet2!$A$1:G4882,2,0)</f>
        <v>40739</v>
      </c>
      <c r="N1158" t="str">
        <f>VLOOKUP(A1158,Sheet2!$A$1:G4882,3,0)</f>
        <v>Color</v>
      </c>
      <c r="O1158" t="str">
        <f>VLOOKUP(A1158,Sheet2!$A$1:G4882,4,0)</f>
        <v>Action</v>
      </c>
      <c r="P1158" t="str">
        <f>VLOOKUP(A1158,Sheet2!$A$1:G4882,5,0)</f>
        <v>English</v>
      </c>
      <c r="Q1158" t="str">
        <f>VLOOKUP(A1158,Sheet2!$A$1:G4882,6,0)</f>
        <v>USA</v>
      </c>
      <c r="R1158" t="str">
        <f>VLOOKUP(A1158,Sheet2!$A$1:G4882,7,0)</f>
        <v>PG-13</v>
      </c>
      <c r="S1158" t="str">
        <f>IF(Table1[[#This Row],[Language]]="English","English","Other language")</f>
        <v>English</v>
      </c>
      <c r="T1158">
        <f>Table1[[#This Row],[Gross Revenue]]-Table1[[#This Row],[Budget]]</f>
        <v>-83406809</v>
      </c>
      <c r="U1158" s="1">
        <f>(Table1[[#This Row],[Gross Revenue]]/Table1[[#This Row],[Budget]])-1</f>
        <v>-0.41703404499999996</v>
      </c>
      <c r="V1158" t="str">
        <f t="shared" si="36"/>
        <v>111-130 minutes</v>
      </c>
      <c r="W1158">
        <f>Table1[[#This Row],[Profit]]/Table1[[#This Row],[Budget]]</f>
        <v>-0.41703404500000002</v>
      </c>
      <c r="X1158" s="22" t="str">
        <f>IF(L1158="","",
IF(L1158&lt;Predictability!$B$1,"Low",
IF(L1158&lt;=Predictability!$B$2,"Mid","High")))</f>
        <v>High</v>
      </c>
      <c r="Y1158" s="22">
        <f t="shared" si="37"/>
        <v>0</v>
      </c>
    </row>
    <row r="1159" spans="1:25" x14ac:dyDescent="0.2">
      <c r="A1159" t="s">
        <v>6379</v>
      </c>
      <c r="B1159" t="s">
        <v>2893</v>
      </c>
      <c r="C1159" t="s">
        <v>2894</v>
      </c>
      <c r="D1159">
        <v>727</v>
      </c>
      <c r="E1159">
        <v>1836</v>
      </c>
      <c r="F1159">
        <v>57</v>
      </c>
      <c r="G1159">
        <v>10000</v>
      </c>
      <c r="H1159">
        <v>7.1</v>
      </c>
      <c r="I1159">
        <v>322</v>
      </c>
      <c r="J1159">
        <v>95</v>
      </c>
      <c r="K1159">
        <v>3219029</v>
      </c>
      <c r="L1159">
        <v>5000000</v>
      </c>
      <c r="M1159" s="2">
        <f>VLOOKUP(A1159,Sheet2!$A$1:G4883,2,0)</f>
        <v>42230</v>
      </c>
      <c r="N1159" t="str">
        <f>VLOOKUP(A1159,Sheet2!$A$1:G4883,3,0)</f>
        <v>Color</v>
      </c>
      <c r="O1159" t="str">
        <f>VLOOKUP(A1159,Sheet2!$A$1:G4883,4,0)</f>
        <v>Crime</v>
      </c>
      <c r="P1159" t="str">
        <f>VLOOKUP(A1159,Sheet2!$A$1:G4883,5,0)</f>
        <v>English</v>
      </c>
      <c r="Q1159" t="str">
        <f>VLOOKUP(A1159,Sheet2!$A$1:G4883,6,0)</f>
        <v>USA</v>
      </c>
      <c r="R1159" t="str">
        <f>VLOOKUP(A1159,Sheet2!$A$1:G4883,7,0)</f>
        <v>R</v>
      </c>
      <c r="S1159" t="str">
        <f>IF(Table1[[#This Row],[Language]]="English","English","Other language")</f>
        <v>English</v>
      </c>
      <c r="T1159">
        <f>Table1[[#This Row],[Gross Revenue]]-Table1[[#This Row],[Budget]]</f>
        <v>-1780971</v>
      </c>
      <c r="U1159" s="1">
        <f>(Table1[[#This Row],[Gross Revenue]]/Table1[[#This Row],[Budget]])-1</f>
        <v>-0.35619420000000002</v>
      </c>
      <c r="V1159" t="str">
        <f t="shared" si="36"/>
        <v>90-110 minutes</v>
      </c>
      <c r="W1159">
        <f>Table1[[#This Row],[Profit]]/Table1[[#This Row],[Budget]]</f>
        <v>-0.35619420000000002</v>
      </c>
      <c r="X1159" s="22" t="str">
        <f>IF(L1159="","",
IF(L1159&lt;Predictability!$B$1,"Low",
IF(L1159&lt;=Predictability!$B$2,"Mid","High")))</f>
        <v>Low</v>
      </c>
      <c r="Y1159" s="22">
        <f t="shared" si="37"/>
        <v>0</v>
      </c>
    </row>
    <row r="1160" spans="1:25" x14ac:dyDescent="0.2">
      <c r="A1160" t="s">
        <v>5634</v>
      </c>
      <c r="B1160" t="s">
        <v>1241</v>
      </c>
      <c r="C1160" t="s">
        <v>2433</v>
      </c>
      <c r="D1160">
        <v>13000</v>
      </c>
      <c r="E1160">
        <v>13761</v>
      </c>
      <c r="F1160">
        <v>521</v>
      </c>
      <c r="G1160">
        <v>0</v>
      </c>
      <c r="H1160">
        <v>6.9</v>
      </c>
      <c r="I1160">
        <v>266</v>
      </c>
      <c r="J1160">
        <v>115</v>
      </c>
      <c r="K1160">
        <v>35024475</v>
      </c>
      <c r="L1160">
        <v>100000000</v>
      </c>
      <c r="M1160" s="2">
        <f>VLOOKUP(A1160,Sheet2!$A$1:G4884,2,0)</f>
        <v>40354</v>
      </c>
      <c r="N1160" t="str">
        <f>VLOOKUP(A1160,Sheet2!$A$1:G4884,3,0)</f>
        <v>Color</v>
      </c>
      <c r="O1160" t="str">
        <f>VLOOKUP(A1160,Sheet2!$A$1:G4884,4,0)</f>
        <v>Action</v>
      </c>
      <c r="P1160" t="str">
        <f>VLOOKUP(A1160,Sheet2!$A$1:G4884,5,0)</f>
        <v>English</v>
      </c>
      <c r="Q1160" t="str">
        <f>VLOOKUP(A1160,Sheet2!$A$1:G4884,6,0)</f>
        <v>France</v>
      </c>
      <c r="R1160" t="str">
        <f>VLOOKUP(A1160,Sheet2!$A$1:G4884,7,0)</f>
        <v>R</v>
      </c>
      <c r="S1160" t="str">
        <f>IF(Table1[[#This Row],[Language]]="English","English","Other language")</f>
        <v>English</v>
      </c>
      <c r="T1160">
        <f>Table1[[#This Row],[Gross Revenue]]-Table1[[#This Row],[Budget]]</f>
        <v>-64975525</v>
      </c>
      <c r="U1160" s="1">
        <f>(Table1[[#This Row],[Gross Revenue]]/Table1[[#This Row],[Budget]])-1</f>
        <v>-0.64975525000000001</v>
      </c>
      <c r="V1160" t="str">
        <f t="shared" si="36"/>
        <v>111-130 minutes</v>
      </c>
      <c r="W1160">
        <f>Table1[[#This Row],[Profit]]/Table1[[#This Row],[Budget]]</f>
        <v>-0.64975525000000001</v>
      </c>
      <c r="X1160" s="22" t="str">
        <f>IF(L1160="","",
IF(L1160&lt;Predictability!$B$1,"Low",
IF(L1160&lt;=Predictability!$B$2,"Mid","High")))</f>
        <v>High</v>
      </c>
      <c r="Y1160" s="22">
        <f t="shared" si="37"/>
        <v>0</v>
      </c>
    </row>
    <row r="1161" spans="1:25" x14ac:dyDescent="0.2">
      <c r="A1161" t="s">
        <v>6158</v>
      </c>
      <c r="B1161" t="s">
        <v>2772</v>
      </c>
      <c r="C1161" t="s">
        <v>1144</v>
      </c>
      <c r="D1161">
        <v>767</v>
      </c>
      <c r="E1161">
        <v>2053</v>
      </c>
      <c r="F1161">
        <v>287</v>
      </c>
      <c r="G1161">
        <v>14000</v>
      </c>
      <c r="H1161">
        <v>7.2</v>
      </c>
      <c r="I1161">
        <v>183</v>
      </c>
      <c r="J1161">
        <v>106</v>
      </c>
      <c r="K1161">
        <v>148170000</v>
      </c>
      <c r="L1161">
        <v>11000000</v>
      </c>
      <c r="M1161" s="2">
        <f>VLOOKUP(A1161,Sheet2!$A$1:G4885,2,0)</f>
        <v>30980</v>
      </c>
      <c r="N1161" t="str">
        <f>VLOOKUP(A1161,Sheet2!$A$1:G4885,3,0)</f>
        <v>Color</v>
      </c>
      <c r="O1161" t="str">
        <f>VLOOKUP(A1161,Sheet2!$A$1:G4885,4,0)</f>
        <v>Comedy</v>
      </c>
      <c r="P1161" t="str">
        <f>VLOOKUP(A1161,Sheet2!$A$1:G4885,5,0)</f>
        <v>English</v>
      </c>
      <c r="Q1161" t="str">
        <f>VLOOKUP(A1161,Sheet2!$A$1:G4885,6,0)</f>
        <v>USA</v>
      </c>
      <c r="R1161" t="str">
        <f>VLOOKUP(A1161,Sheet2!$A$1:G4885,7,0)</f>
        <v>PG</v>
      </c>
      <c r="S1161" t="str">
        <f>IF(Table1[[#This Row],[Language]]="English","English","Other language")</f>
        <v>English</v>
      </c>
      <c r="T1161">
        <f>Table1[[#This Row],[Gross Revenue]]-Table1[[#This Row],[Budget]]</f>
        <v>137170000</v>
      </c>
      <c r="U1161" s="1">
        <f>(Table1[[#This Row],[Gross Revenue]]/Table1[[#This Row],[Budget]])-1</f>
        <v>12.47</v>
      </c>
      <c r="V1161" t="str">
        <f t="shared" si="36"/>
        <v>90-110 minutes</v>
      </c>
      <c r="W1161">
        <f>Table1[[#This Row],[Profit]]/Table1[[#This Row],[Budget]]</f>
        <v>12.47</v>
      </c>
      <c r="X1161" s="22" t="str">
        <f>IF(L1161="","",
IF(L1161&lt;Predictability!$B$1,"Low",
IF(L1161&lt;=Predictability!$B$2,"Mid","High")))</f>
        <v>Mid</v>
      </c>
      <c r="Y1161" s="22">
        <f t="shared" si="37"/>
        <v>1</v>
      </c>
    </row>
    <row r="1162" spans="1:25" x14ac:dyDescent="0.2">
      <c r="A1162" t="s">
        <v>4751</v>
      </c>
      <c r="B1162" t="s">
        <v>82</v>
      </c>
      <c r="C1162" t="s">
        <v>1144</v>
      </c>
      <c r="D1162">
        <v>16000</v>
      </c>
      <c r="E1162">
        <v>19610</v>
      </c>
      <c r="F1162">
        <v>287</v>
      </c>
      <c r="G1162">
        <v>0</v>
      </c>
      <c r="H1162">
        <v>6.3</v>
      </c>
      <c r="I1162">
        <v>105</v>
      </c>
      <c r="J1162">
        <v>106</v>
      </c>
      <c r="K1162">
        <v>41482207</v>
      </c>
      <c r="L1162">
        <v>50000000</v>
      </c>
      <c r="M1162" s="2">
        <f>VLOOKUP(A1162,Sheet2!$A$1:G4886,2,0)</f>
        <v>33044</v>
      </c>
      <c r="N1162" t="str">
        <f>VLOOKUP(A1162,Sheet2!$A$1:G4886,3,0)</f>
        <v>Color</v>
      </c>
      <c r="O1162" t="str">
        <f>VLOOKUP(A1162,Sheet2!$A$1:G4886,4,0)</f>
        <v>Comedy</v>
      </c>
      <c r="P1162" t="str">
        <f>VLOOKUP(A1162,Sheet2!$A$1:G4886,5,0)</f>
        <v>English</v>
      </c>
      <c r="Q1162" t="str">
        <f>VLOOKUP(A1162,Sheet2!$A$1:G4886,6,0)</f>
        <v>USA</v>
      </c>
      <c r="R1162" t="str">
        <f>VLOOKUP(A1162,Sheet2!$A$1:G4886,7,0)</f>
        <v>PG-13</v>
      </c>
      <c r="S1162" t="str">
        <f>IF(Table1[[#This Row],[Language]]="English","English","Other language")</f>
        <v>English</v>
      </c>
      <c r="T1162">
        <f>Table1[[#This Row],[Gross Revenue]]-Table1[[#This Row],[Budget]]</f>
        <v>-8517793</v>
      </c>
      <c r="U1162" s="1">
        <f>(Table1[[#This Row],[Gross Revenue]]/Table1[[#This Row],[Budget]])-1</f>
        <v>-0.17035586000000003</v>
      </c>
      <c r="V1162" t="str">
        <f t="shared" si="36"/>
        <v>90-110 minutes</v>
      </c>
      <c r="W1162">
        <f>Table1[[#This Row],[Profit]]/Table1[[#This Row],[Budget]]</f>
        <v>-0.17035586</v>
      </c>
      <c r="X1162" s="22" t="str">
        <f>IF(L1162="","",
IF(L1162&lt;Predictability!$B$1,"Low",
IF(L1162&lt;=Predictability!$B$2,"Mid","High")))</f>
        <v>Mid</v>
      </c>
      <c r="Y1162" s="22">
        <f t="shared" si="37"/>
        <v>0</v>
      </c>
    </row>
    <row r="1163" spans="1:25" x14ac:dyDescent="0.2">
      <c r="A1163" t="s">
        <v>5054</v>
      </c>
      <c r="B1163" t="s">
        <v>700</v>
      </c>
      <c r="C1163" t="s">
        <v>2043</v>
      </c>
      <c r="D1163">
        <v>12000</v>
      </c>
      <c r="E1163">
        <v>15811</v>
      </c>
      <c r="F1163">
        <v>21</v>
      </c>
      <c r="G1163">
        <v>0</v>
      </c>
      <c r="H1163">
        <v>6.9</v>
      </c>
      <c r="I1163">
        <v>85</v>
      </c>
      <c r="J1163">
        <v>125</v>
      </c>
      <c r="K1163">
        <v>38432823</v>
      </c>
      <c r="L1163">
        <v>30000000</v>
      </c>
      <c r="M1163" s="2">
        <f>VLOOKUP(A1163,Sheet2!$A$1:G4887,2,0)</f>
        <v>38964</v>
      </c>
      <c r="N1163" t="str">
        <f>VLOOKUP(A1163,Sheet2!$A$1:G4887,3,0)</f>
        <v>Color</v>
      </c>
      <c r="O1163" t="str">
        <f>VLOOKUP(A1163,Sheet2!$A$1:G4887,4,0)</f>
        <v>Crime</v>
      </c>
      <c r="P1163" t="str">
        <f>VLOOKUP(A1163,Sheet2!$A$1:G4887,5,0)</f>
        <v>English</v>
      </c>
      <c r="Q1163" t="str">
        <f>VLOOKUP(A1163,Sheet2!$A$1:G4887,6,0)</f>
        <v>USA</v>
      </c>
      <c r="R1163" t="str">
        <f>VLOOKUP(A1163,Sheet2!$A$1:G4887,7,0)</f>
        <v>PG-13</v>
      </c>
      <c r="S1163" t="str">
        <f>IF(Table1[[#This Row],[Language]]="English","English","Other language")</f>
        <v>English</v>
      </c>
      <c r="T1163">
        <f>Table1[[#This Row],[Gross Revenue]]-Table1[[#This Row],[Budget]]</f>
        <v>8432823</v>
      </c>
      <c r="U1163" s="1">
        <f>(Table1[[#This Row],[Gross Revenue]]/Table1[[#This Row],[Budget]])-1</f>
        <v>0.28109410000000001</v>
      </c>
      <c r="V1163" t="str">
        <f t="shared" si="36"/>
        <v>111-130 minutes</v>
      </c>
      <c r="W1163">
        <f>Table1[[#This Row],[Profit]]/Table1[[#This Row],[Budget]]</f>
        <v>0.28109410000000001</v>
      </c>
      <c r="X1163" s="22" t="str">
        <f>IF(L1163="","",
IF(L1163&lt;Predictability!$B$1,"Low",
IF(L1163&lt;=Predictability!$B$2,"Mid","High")))</f>
        <v>Mid</v>
      </c>
      <c r="Y1163" s="22">
        <f t="shared" si="37"/>
        <v>0</v>
      </c>
    </row>
    <row r="1164" spans="1:25" x14ac:dyDescent="0.2">
      <c r="A1164" t="s">
        <v>6511</v>
      </c>
      <c r="B1164" t="s">
        <v>1007</v>
      </c>
      <c r="C1164" t="s">
        <v>110</v>
      </c>
      <c r="D1164">
        <v>16000</v>
      </c>
      <c r="E1164">
        <v>22186</v>
      </c>
      <c r="F1164">
        <v>0</v>
      </c>
      <c r="G1164">
        <v>0</v>
      </c>
      <c r="H1164">
        <v>7.6</v>
      </c>
      <c r="I1164">
        <v>250</v>
      </c>
      <c r="J1164">
        <v>189</v>
      </c>
      <c r="K1164">
        <v>25031037</v>
      </c>
      <c r="L1164">
        <v>53000000</v>
      </c>
      <c r="M1164" s="2">
        <f>VLOOKUP(A1164,Sheet2!$A$1:G4888,2,0)</f>
        <v>39171</v>
      </c>
      <c r="N1164" t="str">
        <f>VLOOKUP(A1164,Sheet2!$A$1:G4888,3,0)</f>
        <v>Color</v>
      </c>
      <c r="O1164" t="str">
        <f>VLOOKUP(A1164,Sheet2!$A$1:G4888,4,0)</f>
        <v>Action</v>
      </c>
      <c r="P1164" t="str">
        <f>VLOOKUP(A1164,Sheet2!$A$1:G4888,5,0)</f>
        <v>English</v>
      </c>
      <c r="Q1164" t="str">
        <f>VLOOKUP(A1164,Sheet2!$A$1:G4888,6,0)</f>
        <v>USA</v>
      </c>
      <c r="R1164" t="str">
        <f>VLOOKUP(A1164,Sheet2!$A$1:G4888,7,0)</f>
        <v>R</v>
      </c>
      <c r="S1164" t="str">
        <f>IF(Table1[[#This Row],[Language]]="English","English","Other language")</f>
        <v>English</v>
      </c>
      <c r="T1164">
        <f>Table1[[#This Row],[Gross Revenue]]-Table1[[#This Row],[Budget]]</f>
        <v>-27968963</v>
      </c>
      <c r="U1164" s="1">
        <f>(Table1[[#This Row],[Gross Revenue]]/Table1[[#This Row],[Budget]])-1</f>
        <v>-0.52771628301886797</v>
      </c>
      <c r="V1164" t="str">
        <f t="shared" si="36"/>
        <v>&gt;150 minutes</v>
      </c>
      <c r="W1164">
        <f>Table1[[#This Row],[Profit]]/Table1[[#This Row],[Budget]]</f>
        <v>-0.52771628301886797</v>
      </c>
      <c r="X1164" s="22" t="str">
        <f>IF(L1164="","",
IF(L1164&lt;Predictability!$B$1,"Low",
IF(L1164&lt;=Predictability!$B$2,"Mid","High")))</f>
        <v>High</v>
      </c>
      <c r="Y1164" s="22">
        <f t="shared" si="37"/>
        <v>0</v>
      </c>
    </row>
    <row r="1165" spans="1:25" x14ac:dyDescent="0.2">
      <c r="A1165" t="s">
        <v>5100</v>
      </c>
      <c r="B1165" t="s">
        <v>2068</v>
      </c>
      <c r="C1165" t="s">
        <v>981</v>
      </c>
      <c r="D1165">
        <v>328</v>
      </c>
      <c r="E1165">
        <v>407</v>
      </c>
      <c r="F1165">
        <v>7</v>
      </c>
      <c r="G1165">
        <v>0</v>
      </c>
      <c r="H1165">
        <v>6.5</v>
      </c>
      <c r="I1165">
        <v>46</v>
      </c>
      <c r="J1165">
        <v>86</v>
      </c>
      <c r="K1165">
        <v>1114943</v>
      </c>
      <c r="L1165">
        <v>500000</v>
      </c>
      <c r="M1165" s="2">
        <f>VLOOKUP(A1165,Sheet2!$A$1:G4889,2,0)</f>
        <v>36734</v>
      </c>
      <c r="N1165" t="str">
        <f>VLOOKUP(A1165,Sheet2!$A$1:G4889,3,0)</f>
        <v>Color</v>
      </c>
      <c r="O1165" t="str">
        <f>VLOOKUP(A1165,Sheet2!$A$1:G4889,4,0)</f>
        <v>Drama</v>
      </c>
      <c r="P1165" t="str">
        <f>VLOOKUP(A1165,Sheet2!$A$1:G4889,5,0)</f>
        <v>English</v>
      </c>
      <c r="Q1165" t="str">
        <f>VLOOKUP(A1165,Sheet2!$A$1:G4889,6,0)</f>
        <v>USA</v>
      </c>
      <c r="R1165" t="str">
        <f>VLOOKUP(A1165,Sheet2!$A$1:G4889,7,0)</f>
        <v>R</v>
      </c>
      <c r="S1165" t="str">
        <f>IF(Table1[[#This Row],[Language]]="English","English","Other language")</f>
        <v>English</v>
      </c>
      <c r="T1165">
        <f>Table1[[#This Row],[Gross Revenue]]-Table1[[#This Row],[Budget]]</f>
        <v>614943</v>
      </c>
      <c r="U1165" s="1">
        <f>(Table1[[#This Row],[Gross Revenue]]/Table1[[#This Row],[Budget]])-1</f>
        <v>1.229886</v>
      </c>
      <c r="V1165" t="str">
        <f t="shared" si="36"/>
        <v>&lt;90 minutes</v>
      </c>
      <c r="W1165">
        <f>Table1[[#This Row],[Profit]]/Table1[[#This Row],[Budget]]</f>
        <v>1.229886</v>
      </c>
      <c r="X1165" s="22" t="str">
        <f>IF(L1165="","",
IF(L1165&lt;Predictability!$B$1,"Low",
IF(L1165&lt;=Predictability!$B$2,"Mid","High")))</f>
        <v>Low</v>
      </c>
      <c r="Y1165" s="22">
        <f t="shared" si="37"/>
        <v>1</v>
      </c>
    </row>
    <row r="1166" spans="1:25" x14ac:dyDescent="0.2">
      <c r="A1166" t="s">
        <v>6355</v>
      </c>
      <c r="B1166" t="s">
        <v>1655</v>
      </c>
      <c r="C1166" t="s">
        <v>499</v>
      </c>
      <c r="D1166">
        <v>893</v>
      </c>
      <c r="E1166">
        <v>2044</v>
      </c>
      <c r="F1166">
        <v>5</v>
      </c>
      <c r="G1166">
        <v>0</v>
      </c>
      <c r="H1166">
        <v>7.4</v>
      </c>
      <c r="I1166">
        <v>111</v>
      </c>
      <c r="J1166">
        <v>107</v>
      </c>
      <c r="K1166">
        <v>28014536</v>
      </c>
      <c r="L1166">
        <v>15000000</v>
      </c>
      <c r="M1166" s="2">
        <f>VLOOKUP(A1166,Sheet2!$A$1:G4890,2,0)</f>
        <v>35621</v>
      </c>
      <c r="N1166" t="str">
        <f>VLOOKUP(A1166,Sheet2!$A$1:G4890,3,0)</f>
        <v>Color</v>
      </c>
      <c r="O1166" t="str">
        <f>VLOOKUP(A1166,Sheet2!$A$1:G4890,4,0)</f>
        <v>Action</v>
      </c>
      <c r="P1166" t="str">
        <f>VLOOKUP(A1166,Sheet2!$A$1:G4890,5,0)</f>
        <v>English</v>
      </c>
      <c r="Q1166" t="str">
        <f>VLOOKUP(A1166,Sheet2!$A$1:G4890,6,0)</f>
        <v>USA</v>
      </c>
      <c r="R1166" t="str">
        <f>VLOOKUP(A1166,Sheet2!$A$1:G4890,7,0)</f>
        <v>R</v>
      </c>
      <c r="S1166" t="str">
        <f>IF(Table1[[#This Row],[Language]]="English","English","Other language")</f>
        <v>English</v>
      </c>
      <c r="T1166">
        <f>Table1[[#This Row],[Gross Revenue]]-Table1[[#This Row],[Budget]]</f>
        <v>13014536</v>
      </c>
      <c r="U1166" s="1">
        <f>(Table1[[#This Row],[Gross Revenue]]/Table1[[#This Row],[Budget]])-1</f>
        <v>0.86763573333333333</v>
      </c>
      <c r="V1166" t="str">
        <f t="shared" si="36"/>
        <v>90-110 minutes</v>
      </c>
      <c r="W1166">
        <f>Table1[[#This Row],[Profit]]/Table1[[#This Row],[Budget]]</f>
        <v>0.86763573333333333</v>
      </c>
      <c r="X1166" s="22" t="str">
        <f>IF(L1166="","",
IF(L1166&lt;Predictability!$B$1,"Low",
IF(L1166&lt;=Predictability!$B$2,"Mid","High")))</f>
        <v>Mid</v>
      </c>
      <c r="Y1166" s="22">
        <f t="shared" si="37"/>
        <v>1</v>
      </c>
    </row>
    <row r="1167" spans="1:25" x14ac:dyDescent="0.2">
      <c r="A1167" t="s">
        <v>6907</v>
      </c>
      <c r="B1167" t="s">
        <v>588</v>
      </c>
      <c r="C1167" t="s">
        <v>523</v>
      </c>
      <c r="D1167">
        <v>13000</v>
      </c>
      <c r="E1167">
        <v>15500</v>
      </c>
      <c r="F1167">
        <v>11000</v>
      </c>
      <c r="G1167">
        <v>38000</v>
      </c>
      <c r="H1167">
        <v>8.1</v>
      </c>
      <c r="I1167">
        <v>147</v>
      </c>
      <c r="J1167">
        <v>101</v>
      </c>
      <c r="K1167">
        <v>70906973</v>
      </c>
      <c r="L1167">
        <v>14600000</v>
      </c>
      <c r="M1167" s="2">
        <f>VLOOKUP(A1167,Sheet2!$A$1:G4891,2,0)</f>
        <v>34115</v>
      </c>
      <c r="N1167" t="str">
        <f>VLOOKUP(A1167,Sheet2!$A$1:G4891,3,0)</f>
        <v>Color</v>
      </c>
      <c r="O1167" t="str">
        <f>VLOOKUP(A1167,Sheet2!$A$1:G4891,4,0)</f>
        <v>Comedy</v>
      </c>
      <c r="P1167" t="str">
        <f>VLOOKUP(A1167,Sheet2!$A$1:G4891,5,0)</f>
        <v>English</v>
      </c>
      <c r="Q1167" t="str">
        <f>VLOOKUP(A1167,Sheet2!$A$1:G4891,6,0)</f>
        <v>USA</v>
      </c>
      <c r="R1167" t="str">
        <f>VLOOKUP(A1167,Sheet2!$A$1:G4891,7,0)</f>
        <v>PG</v>
      </c>
      <c r="S1167" t="str">
        <f>IF(Table1[[#This Row],[Language]]="English","English","Other language")</f>
        <v>English</v>
      </c>
      <c r="T1167">
        <f>Table1[[#This Row],[Gross Revenue]]-Table1[[#This Row],[Budget]]</f>
        <v>56306973</v>
      </c>
      <c r="U1167" s="1">
        <f>(Table1[[#This Row],[Gross Revenue]]/Table1[[#This Row],[Budget]])-1</f>
        <v>3.8566419863013701</v>
      </c>
      <c r="V1167" t="str">
        <f t="shared" si="36"/>
        <v>90-110 minutes</v>
      </c>
      <c r="W1167">
        <f>Table1[[#This Row],[Profit]]/Table1[[#This Row],[Budget]]</f>
        <v>3.8566419863013697</v>
      </c>
      <c r="X1167" s="22" t="str">
        <f>IF(L1167="","",
IF(L1167&lt;Predictability!$B$1,"Low",
IF(L1167&lt;=Predictability!$B$2,"Mid","High")))</f>
        <v>Mid</v>
      </c>
      <c r="Y1167" s="22">
        <f t="shared" si="37"/>
        <v>1</v>
      </c>
    </row>
    <row r="1168" spans="1:25" x14ac:dyDescent="0.2">
      <c r="A1168" t="s">
        <v>4393</v>
      </c>
      <c r="B1168" t="s">
        <v>677</v>
      </c>
      <c r="C1168" t="s">
        <v>102</v>
      </c>
      <c r="D1168">
        <v>12000</v>
      </c>
      <c r="E1168">
        <v>28497</v>
      </c>
      <c r="F1168">
        <v>221</v>
      </c>
      <c r="G1168">
        <v>12000</v>
      </c>
      <c r="H1168">
        <v>6</v>
      </c>
      <c r="I1168">
        <v>179</v>
      </c>
      <c r="J1168">
        <v>102</v>
      </c>
      <c r="K1168">
        <v>162001186</v>
      </c>
      <c r="L1168">
        <v>80000000</v>
      </c>
      <c r="M1168" s="2">
        <f>VLOOKUP(A1168,Sheet2!$A$1:G4892,2,0)</f>
        <v>40267</v>
      </c>
      <c r="N1168" t="str">
        <f>VLOOKUP(A1168,Sheet2!$A$1:G4892,3,0)</f>
        <v>Color</v>
      </c>
      <c r="O1168" t="str">
        <f>VLOOKUP(A1168,Sheet2!$A$1:G4892,4,0)</f>
        <v>Comedy</v>
      </c>
      <c r="P1168" t="str">
        <f>VLOOKUP(A1168,Sheet2!$A$1:G4892,5,0)</f>
        <v>English</v>
      </c>
      <c r="Q1168" t="str">
        <f>VLOOKUP(A1168,Sheet2!$A$1:G4892,6,0)</f>
        <v>USA</v>
      </c>
      <c r="R1168" t="str">
        <f>VLOOKUP(A1168,Sheet2!$A$1:G4892,7,0)</f>
        <v>PG-13</v>
      </c>
      <c r="S1168" t="str">
        <f>IF(Table1[[#This Row],[Language]]="English","English","Other language")</f>
        <v>English</v>
      </c>
      <c r="T1168">
        <f>Table1[[#This Row],[Gross Revenue]]-Table1[[#This Row],[Budget]]</f>
        <v>82001186</v>
      </c>
      <c r="U1168" s="1">
        <f>(Table1[[#This Row],[Gross Revenue]]/Table1[[#This Row],[Budget]])-1</f>
        <v>1.025014825</v>
      </c>
      <c r="V1168" t="str">
        <f t="shared" si="36"/>
        <v>90-110 minutes</v>
      </c>
      <c r="W1168">
        <f>Table1[[#This Row],[Profit]]/Table1[[#This Row],[Budget]]</f>
        <v>1.025014825</v>
      </c>
      <c r="X1168" s="22" t="str">
        <f>IF(L1168="","",
IF(L1168&lt;Predictability!$B$1,"Low",
IF(L1168&lt;=Predictability!$B$2,"Mid","High")))</f>
        <v>High</v>
      </c>
      <c r="Y1168" s="22">
        <f t="shared" si="37"/>
        <v>1</v>
      </c>
    </row>
    <row r="1169" spans="1:25" x14ac:dyDescent="0.2">
      <c r="A1169" t="s">
        <v>3823</v>
      </c>
      <c r="B1169" t="s">
        <v>677</v>
      </c>
      <c r="C1169" t="s">
        <v>102</v>
      </c>
      <c r="D1169">
        <v>12000</v>
      </c>
      <c r="E1169">
        <v>39269</v>
      </c>
      <c r="F1169">
        <v>221</v>
      </c>
      <c r="G1169">
        <v>14000</v>
      </c>
      <c r="H1169">
        <v>5.4</v>
      </c>
      <c r="I1169">
        <v>139</v>
      </c>
      <c r="J1169">
        <v>101</v>
      </c>
      <c r="K1169">
        <v>133668525</v>
      </c>
      <c r="L1169">
        <v>80000000</v>
      </c>
      <c r="M1169" s="2">
        <f>VLOOKUP(A1169,Sheet2!$A$1:G4893,2,0)</f>
        <v>41406</v>
      </c>
      <c r="N1169" t="str">
        <f>VLOOKUP(A1169,Sheet2!$A$1:G4893,3,0)</f>
        <v>Color</v>
      </c>
      <c r="O1169" t="str">
        <f>VLOOKUP(A1169,Sheet2!$A$1:G4893,4,0)</f>
        <v>Comedy</v>
      </c>
      <c r="P1169" t="str">
        <f>VLOOKUP(A1169,Sheet2!$A$1:G4893,5,0)</f>
        <v>English</v>
      </c>
      <c r="Q1169" t="str">
        <f>VLOOKUP(A1169,Sheet2!$A$1:G4893,6,0)</f>
        <v>USA</v>
      </c>
      <c r="R1169" t="str">
        <f>VLOOKUP(A1169,Sheet2!$A$1:G4893,7,0)</f>
        <v>PG-13</v>
      </c>
      <c r="S1169" t="str">
        <f>IF(Table1[[#This Row],[Language]]="English","English","Other language")</f>
        <v>English</v>
      </c>
      <c r="T1169">
        <f>Table1[[#This Row],[Gross Revenue]]-Table1[[#This Row],[Budget]]</f>
        <v>53668525</v>
      </c>
      <c r="U1169" s="1">
        <f>(Table1[[#This Row],[Gross Revenue]]/Table1[[#This Row],[Budget]])-1</f>
        <v>0.67085656250000003</v>
      </c>
      <c r="V1169" t="str">
        <f t="shared" si="36"/>
        <v>90-110 minutes</v>
      </c>
      <c r="W1169">
        <f>Table1[[#This Row],[Profit]]/Table1[[#This Row],[Budget]]</f>
        <v>0.67085656250000003</v>
      </c>
      <c r="X1169" s="22" t="str">
        <f>IF(L1169="","",
IF(L1169&lt;Predictability!$B$1,"Low",
IF(L1169&lt;=Predictability!$B$2,"Mid","High")))</f>
        <v>High</v>
      </c>
      <c r="Y1169" s="22">
        <f t="shared" si="37"/>
        <v>1</v>
      </c>
    </row>
    <row r="1170" spans="1:25" x14ac:dyDescent="0.2">
      <c r="A1170" t="s">
        <v>4879</v>
      </c>
      <c r="B1170" t="s">
        <v>211</v>
      </c>
      <c r="C1170" t="s">
        <v>284</v>
      </c>
      <c r="D1170">
        <v>22000</v>
      </c>
      <c r="E1170">
        <v>36009</v>
      </c>
      <c r="F1170">
        <v>88</v>
      </c>
      <c r="G1170">
        <v>12000</v>
      </c>
      <c r="H1170">
        <v>6.4</v>
      </c>
      <c r="I1170">
        <v>211</v>
      </c>
      <c r="J1170">
        <v>113</v>
      </c>
      <c r="K1170">
        <v>29802761</v>
      </c>
      <c r="L1170">
        <v>40000000</v>
      </c>
      <c r="M1170" s="2">
        <f>VLOOKUP(A1170,Sheet2!$A$1:G4894,2,0)</f>
        <v>41284</v>
      </c>
      <c r="N1170" t="str">
        <f>VLOOKUP(A1170,Sheet2!$A$1:G4894,3,0)</f>
        <v>Color</v>
      </c>
      <c r="O1170" t="str">
        <f>VLOOKUP(A1170,Sheet2!$A$1:G4894,4,0)</f>
        <v>Comedy</v>
      </c>
      <c r="P1170" t="str">
        <f>VLOOKUP(A1170,Sheet2!$A$1:G4894,5,0)</f>
        <v>English</v>
      </c>
      <c r="Q1170" t="str">
        <f>VLOOKUP(A1170,Sheet2!$A$1:G4894,6,0)</f>
        <v>USA</v>
      </c>
      <c r="R1170" t="str">
        <f>VLOOKUP(A1170,Sheet2!$A$1:G4894,7,0)</f>
        <v>PG-13</v>
      </c>
      <c r="S1170" t="str">
        <f>IF(Table1[[#This Row],[Language]]="English","English","Other language")</f>
        <v>English</v>
      </c>
      <c r="T1170">
        <f>Table1[[#This Row],[Gross Revenue]]-Table1[[#This Row],[Budget]]</f>
        <v>-10197239</v>
      </c>
      <c r="U1170" s="1">
        <f>(Table1[[#This Row],[Gross Revenue]]/Table1[[#This Row],[Budget]])-1</f>
        <v>-0.25493097499999995</v>
      </c>
      <c r="V1170" t="str">
        <f t="shared" si="36"/>
        <v>111-130 minutes</v>
      </c>
      <c r="W1170">
        <f>Table1[[#This Row],[Profit]]/Table1[[#This Row],[Budget]]</f>
        <v>-0.254930975</v>
      </c>
      <c r="X1170" s="22" t="str">
        <f>IF(L1170="","",
IF(L1170&lt;Predictability!$B$1,"Low",
IF(L1170&lt;=Predictability!$B$2,"Mid","High")))</f>
        <v>Mid</v>
      </c>
      <c r="Y1170" s="22">
        <f t="shared" si="37"/>
        <v>0</v>
      </c>
    </row>
    <row r="1171" spans="1:25" x14ac:dyDescent="0.2">
      <c r="A1171" t="s">
        <v>6891</v>
      </c>
      <c r="B1171" t="s">
        <v>479</v>
      </c>
      <c r="C1171" t="s">
        <v>2019</v>
      </c>
      <c r="D1171">
        <v>14000</v>
      </c>
      <c r="E1171">
        <v>32438</v>
      </c>
      <c r="F1171">
        <v>571</v>
      </c>
      <c r="G1171">
        <v>96000</v>
      </c>
      <c r="H1171">
        <v>8.1</v>
      </c>
      <c r="I1171">
        <v>653</v>
      </c>
      <c r="J1171">
        <v>121</v>
      </c>
      <c r="K1171">
        <v>333130696</v>
      </c>
      <c r="L1171">
        <v>170000000</v>
      </c>
      <c r="M1171" s="2">
        <f>VLOOKUP(A1171,Sheet2!$A$1:G4895,2,0)</f>
        <v>41834</v>
      </c>
      <c r="N1171" t="str">
        <f>VLOOKUP(A1171,Sheet2!$A$1:G4895,3,0)</f>
        <v>Color</v>
      </c>
      <c r="O1171" t="str">
        <f>VLOOKUP(A1171,Sheet2!$A$1:G4895,4,0)</f>
        <v>Action</v>
      </c>
      <c r="P1171" t="str">
        <f>VLOOKUP(A1171,Sheet2!$A$1:G4895,5,0)</f>
        <v>English</v>
      </c>
      <c r="Q1171" t="str">
        <f>VLOOKUP(A1171,Sheet2!$A$1:G4895,6,0)</f>
        <v>USA</v>
      </c>
      <c r="R1171" t="str">
        <f>VLOOKUP(A1171,Sheet2!$A$1:G4895,7,0)</f>
        <v>PG-13</v>
      </c>
      <c r="S1171" t="str">
        <f>IF(Table1[[#This Row],[Language]]="English","English","Other language")</f>
        <v>English</v>
      </c>
      <c r="T1171">
        <f>Table1[[#This Row],[Gross Revenue]]-Table1[[#This Row],[Budget]]</f>
        <v>163130696</v>
      </c>
      <c r="U1171" s="1">
        <f>(Table1[[#This Row],[Gross Revenue]]/Table1[[#This Row],[Budget]])-1</f>
        <v>0.95959232941176476</v>
      </c>
      <c r="V1171" t="str">
        <f t="shared" si="36"/>
        <v>111-130 minutes</v>
      </c>
      <c r="W1171">
        <f>Table1[[#This Row],[Profit]]/Table1[[#This Row],[Budget]]</f>
        <v>0.95959232941176476</v>
      </c>
      <c r="X1171" s="22" t="str">
        <f>IF(L1171="","",
IF(L1171&lt;Predictability!$B$1,"Low",
IF(L1171&lt;=Predictability!$B$2,"Mid","High")))</f>
        <v>High</v>
      </c>
      <c r="Y1171" s="22">
        <f t="shared" si="37"/>
        <v>1</v>
      </c>
    </row>
    <row r="1172" spans="1:25" x14ac:dyDescent="0.2">
      <c r="A1172" t="s">
        <v>4278</v>
      </c>
      <c r="B1172" t="s">
        <v>898</v>
      </c>
      <c r="C1172" t="s">
        <v>991</v>
      </c>
      <c r="D1172">
        <v>1000</v>
      </c>
      <c r="E1172">
        <v>2689</v>
      </c>
      <c r="F1172">
        <v>8</v>
      </c>
      <c r="G1172">
        <v>919</v>
      </c>
      <c r="H1172">
        <v>5.9</v>
      </c>
      <c r="I1172">
        <v>104</v>
      </c>
      <c r="J1172">
        <v>105</v>
      </c>
      <c r="K1172">
        <v>67962333</v>
      </c>
      <c r="L1172">
        <v>35000000</v>
      </c>
      <c r="M1172" s="2">
        <f>VLOOKUP(A1172,Sheet2!$A$1:G4896,2,0)</f>
        <v>38365</v>
      </c>
      <c r="N1172" t="str">
        <f>VLOOKUP(A1172,Sheet2!$A$1:G4896,3,0)</f>
        <v>Color</v>
      </c>
      <c r="O1172" t="str">
        <f>VLOOKUP(A1172,Sheet2!$A$1:G4896,4,0)</f>
        <v>Comedy</v>
      </c>
      <c r="P1172" t="str">
        <f>VLOOKUP(A1172,Sheet2!$A$1:G4896,5,0)</f>
        <v>English</v>
      </c>
      <c r="Q1172" t="str">
        <f>VLOOKUP(A1172,Sheet2!$A$1:G4896,6,0)</f>
        <v>USA</v>
      </c>
      <c r="R1172" t="str">
        <f>VLOOKUP(A1172,Sheet2!$A$1:G4896,7,0)</f>
        <v>PG-13</v>
      </c>
      <c r="S1172" t="str">
        <f>IF(Table1[[#This Row],[Language]]="English","English","Other language")</f>
        <v>English</v>
      </c>
      <c r="T1172">
        <f>Table1[[#This Row],[Gross Revenue]]-Table1[[#This Row],[Budget]]</f>
        <v>32962333</v>
      </c>
      <c r="U1172" s="1">
        <f>(Table1[[#This Row],[Gross Revenue]]/Table1[[#This Row],[Budget]])-1</f>
        <v>0.94178094285714287</v>
      </c>
      <c r="V1172" t="str">
        <f t="shared" si="36"/>
        <v>90-110 minutes</v>
      </c>
      <c r="W1172">
        <f>Table1[[#This Row],[Profit]]/Table1[[#This Row],[Budget]]</f>
        <v>0.94178094285714287</v>
      </c>
      <c r="X1172" s="22" t="str">
        <f>IF(L1172="","",
IF(L1172&lt;Predictability!$B$1,"Low",
IF(L1172&lt;=Predictability!$B$2,"Mid","High")))</f>
        <v>Mid</v>
      </c>
      <c r="Y1172" s="22">
        <f t="shared" si="37"/>
        <v>1</v>
      </c>
    </row>
    <row r="1173" spans="1:25" x14ac:dyDescent="0.2">
      <c r="A1173" t="s">
        <v>3541</v>
      </c>
      <c r="B1173" t="s">
        <v>508</v>
      </c>
      <c r="C1173" t="s">
        <v>509</v>
      </c>
      <c r="D1173">
        <v>480</v>
      </c>
      <c r="E1173">
        <v>1173</v>
      </c>
      <c r="F1173">
        <v>11</v>
      </c>
      <c r="G1173">
        <v>0</v>
      </c>
      <c r="H1173">
        <v>4.9000000000000004</v>
      </c>
      <c r="I1173">
        <v>184</v>
      </c>
      <c r="J1173">
        <v>85</v>
      </c>
      <c r="K1173">
        <v>42776259</v>
      </c>
      <c r="L1173">
        <v>112000000</v>
      </c>
      <c r="M1173" s="2">
        <f>VLOOKUP(A1173,Sheet2!$A$1:G4897,2,0)</f>
        <v>40355</v>
      </c>
      <c r="N1173" t="str">
        <f>VLOOKUP(A1173,Sheet2!$A$1:G4897,3,0)</f>
        <v>Color</v>
      </c>
      <c r="O1173" t="str">
        <f>VLOOKUP(A1173,Sheet2!$A$1:G4897,4,0)</f>
        <v>Adventure</v>
      </c>
      <c r="P1173" t="str">
        <f>VLOOKUP(A1173,Sheet2!$A$1:G4897,5,0)</f>
        <v>English</v>
      </c>
      <c r="Q1173" t="str">
        <f>VLOOKUP(A1173,Sheet2!$A$1:G4897,6,0)</f>
        <v>USA</v>
      </c>
      <c r="R1173" t="str">
        <f>VLOOKUP(A1173,Sheet2!$A$1:G4897,7,0)</f>
        <v>PG</v>
      </c>
      <c r="S1173" t="str">
        <f>IF(Table1[[#This Row],[Language]]="English","English","Other language")</f>
        <v>English</v>
      </c>
      <c r="T1173">
        <f>Table1[[#This Row],[Gross Revenue]]-Table1[[#This Row],[Budget]]</f>
        <v>-69223741</v>
      </c>
      <c r="U1173" s="1">
        <f>(Table1[[#This Row],[Gross Revenue]]/Table1[[#This Row],[Budget]])-1</f>
        <v>-0.61806911607142856</v>
      </c>
      <c r="V1173" t="str">
        <f t="shared" si="36"/>
        <v>&lt;90 minutes</v>
      </c>
      <c r="W1173">
        <f>Table1[[#This Row],[Profit]]/Table1[[#This Row],[Budget]]</f>
        <v>-0.61806911607142856</v>
      </c>
      <c r="X1173" s="22" t="str">
        <f>IF(L1173="","",
IF(L1173&lt;Predictability!$B$1,"Low",
IF(L1173&lt;=Predictability!$B$2,"Mid","High")))</f>
        <v>High</v>
      </c>
      <c r="Y1173" s="22">
        <f t="shared" si="37"/>
        <v>0</v>
      </c>
    </row>
    <row r="1174" spans="1:25" x14ac:dyDescent="0.2">
      <c r="A1174" t="s">
        <v>4025</v>
      </c>
      <c r="B1174" t="s">
        <v>528</v>
      </c>
      <c r="C1174" t="s">
        <v>1138</v>
      </c>
      <c r="D1174">
        <v>14000</v>
      </c>
      <c r="E1174">
        <v>17665</v>
      </c>
      <c r="F1174">
        <v>3</v>
      </c>
      <c r="G1174">
        <v>242</v>
      </c>
      <c r="H1174">
        <v>5.7</v>
      </c>
      <c r="I1174">
        <v>49</v>
      </c>
      <c r="J1174">
        <v>101</v>
      </c>
      <c r="K1174">
        <v>1631839</v>
      </c>
      <c r="L1174">
        <v>10000000</v>
      </c>
      <c r="M1174" s="2">
        <f>VLOOKUP(A1174,Sheet2!$A$1:G4898,2,0)</f>
        <v>36884</v>
      </c>
      <c r="N1174" t="str">
        <f>VLOOKUP(A1174,Sheet2!$A$1:G4898,3,0)</f>
        <v>Color</v>
      </c>
      <c r="O1174" t="str">
        <f>VLOOKUP(A1174,Sheet2!$A$1:G4898,4,0)</f>
        <v>Comedy</v>
      </c>
      <c r="P1174" t="str">
        <f>VLOOKUP(A1174,Sheet2!$A$1:G4898,5,0)</f>
        <v>English</v>
      </c>
      <c r="Q1174" t="str">
        <f>VLOOKUP(A1174,Sheet2!$A$1:G4898,6,0)</f>
        <v>USA</v>
      </c>
      <c r="R1174" t="str">
        <f>VLOOKUP(A1174,Sheet2!$A$1:G4898,7,0)</f>
        <v>R</v>
      </c>
      <c r="S1174" t="str">
        <f>IF(Table1[[#This Row],[Language]]="English","English","Other language")</f>
        <v>English</v>
      </c>
      <c r="T1174">
        <f>Table1[[#This Row],[Gross Revenue]]-Table1[[#This Row],[Budget]]</f>
        <v>-8368161</v>
      </c>
      <c r="U1174" s="1">
        <f>(Table1[[#This Row],[Gross Revenue]]/Table1[[#This Row],[Budget]])-1</f>
        <v>-0.83681610000000006</v>
      </c>
      <c r="V1174" t="str">
        <f t="shared" si="36"/>
        <v>90-110 minutes</v>
      </c>
      <c r="W1174">
        <f>Table1[[#This Row],[Profit]]/Table1[[#This Row],[Budget]]</f>
        <v>-0.83681609999999995</v>
      </c>
      <c r="X1174" s="22" t="str">
        <f>IF(L1174="","",
IF(L1174&lt;Predictability!$B$1,"Low",
IF(L1174&lt;=Predictability!$B$2,"Mid","High")))</f>
        <v>Mid</v>
      </c>
      <c r="Y1174" s="22">
        <f t="shared" si="37"/>
        <v>0</v>
      </c>
    </row>
    <row r="1175" spans="1:25" x14ac:dyDescent="0.2">
      <c r="A1175" t="s">
        <v>4592</v>
      </c>
      <c r="B1175" t="s">
        <v>258</v>
      </c>
      <c r="C1175" t="s">
        <v>1550</v>
      </c>
      <c r="D1175">
        <v>11000</v>
      </c>
      <c r="E1175">
        <v>13821</v>
      </c>
      <c r="F1175">
        <v>34</v>
      </c>
      <c r="G1175">
        <v>12000</v>
      </c>
      <c r="H1175">
        <v>6.2</v>
      </c>
      <c r="I1175">
        <v>79</v>
      </c>
      <c r="J1175">
        <v>107</v>
      </c>
      <c r="K1175">
        <v>7564000</v>
      </c>
      <c r="L1175">
        <v>20000000</v>
      </c>
      <c r="M1175" s="2">
        <f>VLOOKUP(A1175,Sheet2!$A$1:G4899,2,0)</f>
        <v>35029</v>
      </c>
      <c r="N1175" t="str">
        <f>VLOOKUP(A1175,Sheet2!$A$1:G4899,3,0)</f>
        <v>Color</v>
      </c>
      <c r="O1175" t="str">
        <f>VLOOKUP(A1175,Sheet2!$A$1:G4899,4,0)</f>
        <v>Comedy</v>
      </c>
      <c r="P1175" t="str">
        <f>VLOOKUP(A1175,Sheet2!$A$1:G4899,5,0)</f>
        <v>English</v>
      </c>
      <c r="Q1175" t="str">
        <f>VLOOKUP(A1175,Sheet2!$A$1:G4899,6,0)</f>
        <v>USA</v>
      </c>
      <c r="R1175" t="str">
        <f>VLOOKUP(A1175,Sheet2!$A$1:G4899,7,0)</f>
        <v>PG-13</v>
      </c>
      <c r="S1175" t="str">
        <f>IF(Table1[[#This Row],[Language]]="English","English","Other language")</f>
        <v>English</v>
      </c>
      <c r="T1175">
        <f>Table1[[#This Row],[Gross Revenue]]-Table1[[#This Row],[Budget]]</f>
        <v>-12436000</v>
      </c>
      <c r="U1175" s="1">
        <f>(Table1[[#This Row],[Gross Revenue]]/Table1[[#This Row],[Budget]])-1</f>
        <v>-0.62180000000000002</v>
      </c>
      <c r="V1175" t="str">
        <f t="shared" si="36"/>
        <v>90-110 minutes</v>
      </c>
      <c r="W1175">
        <f>Table1[[#This Row],[Profit]]/Table1[[#This Row],[Budget]]</f>
        <v>-0.62180000000000002</v>
      </c>
      <c r="X1175" s="22" t="str">
        <f>IF(L1175="","",
IF(L1175&lt;Predictability!$B$1,"Low",
IF(L1175&lt;=Predictability!$B$2,"Mid","High")))</f>
        <v>Mid</v>
      </c>
      <c r="Y1175" s="22">
        <f t="shared" si="37"/>
        <v>0</v>
      </c>
    </row>
    <row r="1176" spans="1:25" x14ac:dyDescent="0.2">
      <c r="A1176" t="s">
        <v>5407</v>
      </c>
      <c r="B1176" t="s">
        <v>207</v>
      </c>
      <c r="C1176" t="s">
        <v>737</v>
      </c>
      <c r="D1176">
        <v>719</v>
      </c>
      <c r="E1176">
        <v>1673</v>
      </c>
      <c r="F1176">
        <v>163</v>
      </c>
      <c r="G1176">
        <v>0</v>
      </c>
      <c r="H1176">
        <v>6.7</v>
      </c>
      <c r="I1176">
        <v>219</v>
      </c>
      <c r="J1176">
        <v>117</v>
      </c>
      <c r="K1176">
        <v>118823091</v>
      </c>
      <c r="L1176">
        <v>75000000</v>
      </c>
      <c r="M1176" s="2">
        <f>VLOOKUP(A1176,Sheet2!$A$1:G4900,2,0)</f>
        <v>39371</v>
      </c>
      <c r="N1176" t="str">
        <f>VLOOKUP(A1176,Sheet2!$A$1:G4900,3,0)</f>
        <v>Color</v>
      </c>
      <c r="O1176" t="str">
        <f>VLOOKUP(A1176,Sheet2!$A$1:G4900,4,0)</f>
        <v>Comedy</v>
      </c>
      <c r="P1176" t="str">
        <f>VLOOKUP(A1176,Sheet2!$A$1:G4900,5,0)</f>
        <v>English</v>
      </c>
      <c r="Q1176" t="str">
        <f>VLOOKUP(A1176,Sheet2!$A$1:G4900,6,0)</f>
        <v>USA</v>
      </c>
      <c r="R1176" t="str">
        <f>VLOOKUP(A1176,Sheet2!$A$1:G4900,7,0)</f>
        <v>PG</v>
      </c>
      <c r="S1176" t="str">
        <f>IF(Table1[[#This Row],[Language]]="English","English","Other language")</f>
        <v>English</v>
      </c>
      <c r="T1176">
        <f>Table1[[#This Row],[Gross Revenue]]-Table1[[#This Row],[Budget]]</f>
        <v>43823091</v>
      </c>
      <c r="U1176" s="1">
        <f>(Table1[[#This Row],[Gross Revenue]]/Table1[[#This Row],[Budget]])-1</f>
        <v>0.58430787999999989</v>
      </c>
      <c r="V1176" t="str">
        <f t="shared" si="36"/>
        <v>111-130 minutes</v>
      </c>
      <c r="W1176">
        <f>Table1[[#This Row],[Profit]]/Table1[[#This Row],[Budget]]</f>
        <v>0.58430788</v>
      </c>
      <c r="X1176" s="22" t="str">
        <f>IF(L1176="","",
IF(L1176&lt;Predictability!$B$1,"Low",
IF(L1176&lt;=Predictability!$B$2,"Mid","High")))</f>
        <v>High</v>
      </c>
      <c r="Y1176" s="22">
        <f t="shared" si="37"/>
        <v>1</v>
      </c>
    </row>
    <row r="1177" spans="1:25" x14ac:dyDescent="0.2">
      <c r="A1177" t="s">
        <v>5424</v>
      </c>
      <c r="B1177" t="s">
        <v>1287</v>
      </c>
      <c r="C1177" t="s">
        <v>100</v>
      </c>
      <c r="D1177">
        <v>744</v>
      </c>
      <c r="E1177">
        <v>2400</v>
      </c>
      <c r="F1177">
        <v>33</v>
      </c>
      <c r="G1177">
        <v>0</v>
      </c>
      <c r="H1177">
        <v>6.7</v>
      </c>
      <c r="I1177">
        <v>40</v>
      </c>
      <c r="J1177">
        <v>82</v>
      </c>
      <c r="K1177">
        <v>17278980</v>
      </c>
      <c r="L1177">
        <v>8000000</v>
      </c>
      <c r="M1177" s="2">
        <f>VLOOKUP(A1177,Sheet2!$A$1:G4901,2,0)</f>
        <v>35980</v>
      </c>
      <c r="N1177" t="str">
        <f>VLOOKUP(A1177,Sheet2!$A$1:G4901,3,0)</f>
        <v>Color</v>
      </c>
      <c r="O1177" t="str">
        <f>VLOOKUP(A1177,Sheet2!$A$1:G4901,4,0)</f>
        <v>Comedy</v>
      </c>
      <c r="P1177" t="str">
        <f>VLOOKUP(A1177,Sheet2!$A$1:G4901,5,0)</f>
        <v>English</v>
      </c>
      <c r="Q1177" t="str">
        <f>VLOOKUP(A1177,Sheet2!$A$1:G4901,6,0)</f>
        <v>USA</v>
      </c>
      <c r="R1177" t="str">
        <f>VLOOKUP(A1177,Sheet2!$A$1:G4901,7,0)</f>
        <v>R</v>
      </c>
      <c r="S1177" t="str">
        <f>IF(Table1[[#This Row],[Language]]="English","English","Other language")</f>
        <v>English</v>
      </c>
      <c r="T1177">
        <f>Table1[[#This Row],[Gross Revenue]]-Table1[[#This Row],[Budget]]</f>
        <v>9278980</v>
      </c>
      <c r="U1177" s="1">
        <f>(Table1[[#This Row],[Gross Revenue]]/Table1[[#This Row],[Budget]])-1</f>
        <v>1.1598725000000001</v>
      </c>
      <c r="V1177" t="str">
        <f t="shared" si="36"/>
        <v>&lt;90 minutes</v>
      </c>
      <c r="W1177">
        <f>Table1[[#This Row],[Profit]]/Table1[[#This Row],[Budget]]</f>
        <v>1.1598725000000001</v>
      </c>
      <c r="X1177" s="22" t="str">
        <f>IF(L1177="","",
IF(L1177&lt;Predictability!$B$1,"Low",
IF(L1177&lt;=Predictability!$B$2,"Mid","High")))</f>
        <v>Low</v>
      </c>
      <c r="Y1177" s="22">
        <f t="shared" si="37"/>
        <v>1</v>
      </c>
    </row>
    <row r="1178" spans="1:25" x14ac:dyDescent="0.2">
      <c r="A1178" t="s">
        <v>6142</v>
      </c>
      <c r="B1178" t="s">
        <v>1531</v>
      </c>
      <c r="C1178" t="s">
        <v>2760</v>
      </c>
      <c r="D1178">
        <v>33000</v>
      </c>
      <c r="E1178">
        <v>33734</v>
      </c>
      <c r="F1178">
        <v>31</v>
      </c>
      <c r="G1178">
        <v>0</v>
      </c>
      <c r="H1178">
        <v>7.2</v>
      </c>
      <c r="I1178">
        <v>208</v>
      </c>
      <c r="J1178">
        <v>106</v>
      </c>
      <c r="K1178">
        <v>2694973</v>
      </c>
      <c r="L1178">
        <v>700000</v>
      </c>
      <c r="M1178" s="2">
        <f>VLOOKUP(A1178,Sheet2!$A$1:G4902,2,0)</f>
        <v>38985</v>
      </c>
      <c r="N1178" t="str">
        <f>VLOOKUP(A1178,Sheet2!$A$1:G4902,3,0)</f>
        <v>Color</v>
      </c>
      <c r="O1178" t="str">
        <f>VLOOKUP(A1178,Sheet2!$A$1:G4902,4,0)</f>
        <v>Drama</v>
      </c>
      <c r="P1178" t="str">
        <f>VLOOKUP(A1178,Sheet2!$A$1:G4902,5,0)</f>
        <v>English</v>
      </c>
      <c r="Q1178" t="str">
        <f>VLOOKUP(A1178,Sheet2!$A$1:G4902,6,0)</f>
        <v>USA</v>
      </c>
      <c r="R1178" t="str">
        <f>VLOOKUP(A1178,Sheet2!$A$1:G4902,7,0)</f>
        <v>R</v>
      </c>
      <c r="S1178" t="str">
        <f>IF(Table1[[#This Row],[Language]]="English","English","Other language")</f>
        <v>English</v>
      </c>
      <c r="T1178">
        <f>Table1[[#This Row],[Gross Revenue]]-Table1[[#This Row],[Budget]]</f>
        <v>1994973</v>
      </c>
      <c r="U1178" s="1">
        <f>(Table1[[#This Row],[Gross Revenue]]/Table1[[#This Row],[Budget]])-1</f>
        <v>2.8499614285714285</v>
      </c>
      <c r="V1178" t="str">
        <f t="shared" si="36"/>
        <v>90-110 minutes</v>
      </c>
      <c r="W1178">
        <f>Table1[[#This Row],[Profit]]/Table1[[#This Row],[Budget]]</f>
        <v>2.8499614285714285</v>
      </c>
      <c r="X1178" s="22" t="str">
        <f>IF(L1178="","",
IF(L1178&lt;Predictability!$B$1,"Low",
IF(L1178&lt;=Predictability!$B$2,"Mid","High")))</f>
        <v>Low</v>
      </c>
      <c r="Y1178" s="22">
        <f t="shared" si="37"/>
        <v>1</v>
      </c>
    </row>
    <row r="1179" spans="1:25" x14ac:dyDescent="0.2">
      <c r="A1179" t="s">
        <v>3465</v>
      </c>
      <c r="B1179" t="s">
        <v>383</v>
      </c>
      <c r="C1179" t="s">
        <v>25</v>
      </c>
      <c r="D1179">
        <v>462</v>
      </c>
      <c r="E1179">
        <v>1855</v>
      </c>
      <c r="F1179">
        <v>70</v>
      </c>
      <c r="G1179">
        <v>564</v>
      </c>
      <c r="H1179">
        <v>4.5999999999999996</v>
      </c>
      <c r="I1179">
        <v>58</v>
      </c>
      <c r="J1179">
        <v>98</v>
      </c>
      <c r="K1179">
        <v>15361537</v>
      </c>
      <c r="L1179">
        <v>13000000</v>
      </c>
      <c r="M1179" s="2">
        <f>VLOOKUP(A1179,Sheet2!$A$1:G4903,2,0)</f>
        <v>37285</v>
      </c>
      <c r="N1179" t="str">
        <f>VLOOKUP(A1179,Sheet2!$A$1:G4903,3,0)</f>
        <v>Color</v>
      </c>
      <c r="O1179" t="str">
        <f>VLOOKUP(A1179,Sheet2!$A$1:G4903,4,0)</f>
        <v>Action</v>
      </c>
      <c r="P1179" t="str">
        <f>VLOOKUP(A1179,Sheet2!$A$1:G4903,5,0)</f>
        <v>English</v>
      </c>
      <c r="Q1179" t="str">
        <f>VLOOKUP(A1179,Sheet2!$A$1:G4903,6,0)</f>
        <v>Germany</v>
      </c>
      <c r="R1179" t="str">
        <f>VLOOKUP(A1179,Sheet2!$A$1:G4903,7,0)</f>
        <v>PG-13</v>
      </c>
      <c r="S1179" t="str">
        <f>IF(Table1[[#This Row],[Language]]="English","English","Other language")</f>
        <v>English</v>
      </c>
      <c r="T1179">
        <f>Table1[[#This Row],[Gross Revenue]]-Table1[[#This Row],[Budget]]</f>
        <v>2361537</v>
      </c>
      <c r="U1179" s="1">
        <f>(Table1[[#This Row],[Gross Revenue]]/Table1[[#This Row],[Budget]])-1</f>
        <v>0.18165669230769232</v>
      </c>
      <c r="V1179" t="str">
        <f t="shared" si="36"/>
        <v>90-110 minutes</v>
      </c>
      <c r="W1179">
        <f>Table1[[#This Row],[Profit]]/Table1[[#This Row],[Budget]]</f>
        <v>0.1816566923076923</v>
      </c>
      <c r="X1179" s="22" t="str">
        <f>IF(L1179="","",
IF(L1179&lt;Predictability!$B$1,"Low",
IF(L1179&lt;=Predictability!$B$2,"Mid","High")))</f>
        <v>Mid</v>
      </c>
      <c r="Y1179" s="22">
        <f t="shared" si="37"/>
        <v>0</v>
      </c>
    </row>
    <row r="1180" spans="1:25" x14ac:dyDescent="0.2">
      <c r="A1180" t="s">
        <v>4263</v>
      </c>
      <c r="B1180" t="s">
        <v>761</v>
      </c>
      <c r="C1180" t="s">
        <v>1193</v>
      </c>
      <c r="D1180">
        <v>966</v>
      </c>
      <c r="E1180">
        <v>3393</v>
      </c>
      <c r="F1180">
        <v>101</v>
      </c>
      <c r="G1180">
        <v>10000</v>
      </c>
      <c r="H1180">
        <v>5.9</v>
      </c>
      <c r="I1180">
        <v>237</v>
      </c>
      <c r="J1180">
        <v>111</v>
      </c>
      <c r="K1180">
        <v>45045037</v>
      </c>
      <c r="L1180">
        <v>36000000</v>
      </c>
      <c r="M1180" s="2">
        <f>VLOOKUP(A1180,Sheet2!$A$1:G4904,2,0)</f>
        <v>40886</v>
      </c>
      <c r="N1180" t="str">
        <f>VLOOKUP(A1180,Sheet2!$A$1:G4904,3,0)</f>
        <v>Color</v>
      </c>
      <c r="O1180" t="str">
        <f>VLOOKUP(A1180,Sheet2!$A$1:G4904,4,0)</f>
        <v>Comedy</v>
      </c>
      <c r="P1180" t="str">
        <f>VLOOKUP(A1180,Sheet2!$A$1:G4904,5,0)</f>
        <v>English</v>
      </c>
      <c r="Q1180" t="str">
        <f>VLOOKUP(A1180,Sheet2!$A$1:G4904,6,0)</f>
        <v>USA</v>
      </c>
      <c r="R1180" t="str">
        <f>VLOOKUP(A1180,Sheet2!$A$1:G4904,7,0)</f>
        <v>R</v>
      </c>
      <c r="S1180" t="str">
        <f>IF(Table1[[#This Row],[Language]]="English","English","Other language")</f>
        <v>English</v>
      </c>
      <c r="T1180">
        <f>Table1[[#This Row],[Gross Revenue]]-Table1[[#This Row],[Budget]]</f>
        <v>9045037</v>
      </c>
      <c r="U1180" s="1">
        <f>(Table1[[#This Row],[Gross Revenue]]/Table1[[#This Row],[Budget]])-1</f>
        <v>0.25125102777777775</v>
      </c>
      <c r="V1180" t="str">
        <f t="shared" si="36"/>
        <v>111-130 minutes</v>
      </c>
      <c r="W1180">
        <f>Table1[[#This Row],[Profit]]/Table1[[#This Row],[Budget]]</f>
        <v>0.2512510277777778</v>
      </c>
      <c r="X1180" s="22" t="str">
        <f>IF(L1180="","",
IF(L1180&lt;Predictability!$B$1,"Low",
IF(L1180&lt;=Predictability!$B$2,"Mid","High")))</f>
        <v>Mid</v>
      </c>
      <c r="Y1180" s="22">
        <f t="shared" si="37"/>
        <v>0</v>
      </c>
    </row>
    <row r="1181" spans="1:25" x14ac:dyDescent="0.2">
      <c r="A1181" t="s">
        <v>6820</v>
      </c>
      <c r="B1181" t="s">
        <v>146</v>
      </c>
      <c r="C1181" t="s">
        <v>507</v>
      </c>
      <c r="D1181">
        <v>2000</v>
      </c>
      <c r="E1181">
        <v>4400</v>
      </c>
      <c r="F1181">
        <v>0</v>
      </c>
      <c r="G1181">
        <v>12000</v>
      </c>
      <c r="H1181">
        <v>7.9</v>
      </c>
      <c r="I1181">
        <v>318</v>
      </c>
      <c r="J1181">
        <v>101</v>
      </c>
      <c r="K1181">
        <v>47000000</v>
      </c>
      <c r="L1181">
        <v>300000</v>
      </c>
      <c r="M1181" s="2">
        <f>VLOOKUP(A1181,Sheet2!$A$1:G4905,2,0)</f>
        <v>28729</v>
      </c>
      <c r="N1181" t="str">
        <f>VLOOKUP(A1181,Sheet2!$A$1:G4905,3,0)</f>
        <v>Color</v>
      </c>
      <c r="O1181" t="str">
        <f>VLOOKUP(A1181,Sheet2!$A$1:G4905,4,0)</f>
        <v>Horror</v>
      </c>
      <c r="P1181" t="str">
        <f>VLOOKUP(A1181,Sheet2!$A$1:G4905,5,0)</f>
        <v>English</v>
      </c>
      <c r="Q1181" t="str">
        <f>VLOOKUP(A1181,Sheet2!$A$1:G4905,6,0)</f>
        <v>USA</v>
      </c>
      <c r="R1181" t="str">
        <f>VLOOKUP(A1181,Sheet2!$A$1:G4905,7,0)</f>
        <v>R</v>
      </c>
      <c r="S1181" t="str">
        <f>IF(Table1[[#This Row],[Language]]="English","English","Other language")</f>
        <v>English</v>
      </c>
      <c r="T1181">
        <f>Table1[[#This Row],[Gross Revenue]]-Table1[[#This Row],[Budget]]</f>
        <v>46700000</v>
      </c>
      <c r="U1181" s="1">
        <f>(Table1[[#This Row],[Gross Revenue]]/Table1[[#This Row],[Budget]])-1</f>
        <v>155.66666666666666</v>
      </c>
      <c r="V1181" t="str">
        <f t="shared" si="36"/>
        <v>90-110 minutes</v>
      </c>
      <c r="W1181">
        <f>Table1[[#This Row],[Profit]]/Table1[[#This Row],[Budget]]</f>
        <v>155.66666666666666</v>
      </c>
      <c r="X1181" s="22" t="str">
        <f>IF(L1181="","",
IF(L1181&lt;Predictability!$B$1,"Low",
IF(L1181&lt;=Predictability!$B$2,"Mid","High")))</f>
        <v>Low</v>
      </c>
      <c r="Y1181" s="22">
        <f t="shared" si="37"/>
        <v>1</v>
      </c>
    </row>
    <row r="1182" spans="1:25" x14ac:dyDescent="0.2">
      <c r="A1182" t="s">
        <v>4300</v>
      </c>
      <c r="B1182" t="s">
        <v>544</v>
      </c>
      <c r="C1182" t="s">
        <v>386</v>
      </c>
      <c r="D1182">
        <v>742</v>
      </c>
      <c r="E1182">
        <v>1136</v>
      </c>
      <c r="F1182">
        <v>27</v>
      </c>
      <c r="G1182">
        <v>0</v>
      </c>
      <c r="H1182">
        <v>5.9</v>
      </c>
      <c r="I1182">
        <v>144</v>
      </c>
      <c r="J1182">
        <v>88</v>
      </c>
      <c r="K1182">
        <v>17768000</v>
      </c>
      <c r="L1182">
        <v>5000000</v>
      </c>
      <c r="M1182" s="2">
        <f>VLOOKUP(A1182,Sheet2!$A$1:G4906,2,0)</f>
        <v>32241</v>
      </c>
      <c r="N1182" t="str">
        <f>VLOOKUP(A1182,Sheet2!$A$1:G4906,3,0)</f>
        <v>Color</v>
      </c>
      <c r="O1182" t="str">
        <f>VLOOKUP(A1182,Sheet2!$A$1:G4906,4,0)</f>
        <v>Horror</v>
      </c>
      <c r="P1182" t="str">
        <f>VLOOKUP(A1182,Sheet2!$A$1:G4906,5,0)</f>
        <v>English</v>
      </c>
      <c r="Q1182" t="str">
        <f>VLOOKUP(A1182,Sheet2!$A$1:G4906,6,0)</f>
        <v>USA</v>
      </c>
      <c r="R1182" t="str">
        <f>VLOOKUP(A1182,Sheet2!$A$1:G4906,7,0)</f>
        <v>R</v>
      </c>
      <c r="S1182" t="str">
        <f>IF(Table1[[#This Row],[Language]]="English","English","Other language")</f>
        <v>English</v>
      </c>
      <c r="T1182">
        <f>Table1[[#This Row],[Gross Revenue]]-Table1[[#This Row],[Budget]]</f>
        <v>12768000</v>
      </c>
      <c r="U1182" s="1">
        <f>(Table1[[#This Row],[Gross Revenue]]/Table1[[#This Row],[Budget]])-1</f>
        <v>2.5535999999999999</v>
      </c>
      <c r="V1182" t="str">
        <f t="shared" si="36"/>
        <v>&lt;90 minutes</v>
      </c>
      <c r="W1182">
        <f>Table1[[#This Row],[Profit]]/Table1[[#This Row],[Budget]]</f>
        <v>2.5535999999999999</v>
      </c>
      <c r="X1182" s="22" t="str">
        <f>IF(L1182="","",
IF(L1182&lt;Predictability!$B$1,"Low",
IF(L1182&lt;=Predictability!$B$2,"Mid","High")))</f>
        <v>Low</v>
      </c>
      <c r="Y1182" s="22">
        <f t="shared" si="37"/>
        <v>1</v>
      </c>
    </row>
    <row r="1183" spans="1:25" x14ac:dyDescent="0.2">
      <c r="A1183" t="s">
        <v>3701</v>
      </c>
      <c r="B1183" t="s">
        <v>544</v>
      </c>
      <c r="C1183" t="s">
        <v>748</v>
      </c>
      <c r="D1183">
        <v>742</v>
      </c>
      <c r="E1183">
        <v>1308</v>
      </c>
      <c r="F1183">
        <v>2</v>
      </c>
      <c r="G1183">
        <v>926</v>
      </c>
      <c r="H1183">
        <v>5.2</v>
      </c>
      <c r="I1183">
        <v>137</v>
      </c>
      <c r="J1183">
        <v>96</v>
      </c>
      <c r="K1183">
        <v>11642254</v>
      </c>
      <c r="L1183">
        <v>3000000</v>
      </c>
      <c r="M1183" s="2">
        <f>VLOOKUP(A1183,Sheet2!$A$1:G4907,2,0)</f>
        <v>32537</v>
      </c>
      <c r="N1183" t="str">
        <f>VLOOKUP(A1183,Sheet2!$A$1:G4907,3,0)</f>
        <v>Color</v>
      </c>
      <c r="O1183" t="str">
        <f>VLOOKUP(A1183,Sheet2!$A$1:G4907,4,0)</f>
        <v>Horror</v>
      </c>
      <c r="P1183" t="str">
        <f>VLOOKUP(A1183,Sheet2!$A$1:G4907,5,0)</f>
        <v>English</v>
      </c>
      <c r="Q1183" t="str">
        <f>VLOOKUP(A1183,Sheet2!$A$1:G4907,6,0)</f>
        <v>USA</v>
      </c>
      <c r="R1183" t="str">
        <f>VLOOKUP(A1183,Sheet2!$A$1:G4907,7,0)</f>
        <v>X</v>
      </c>
      <c r="S1183" t="str">
        <f>IF(Table1[[#This Row],[Language]]="English","English","Other language")</f>
        <v>English</v>
      </c>
      <c r="T1183">
        <f>Table1[[#This Row],[Gross Revenue]]-Table1[[#This Row],[Budget]]</f>
        <v>8642254</v>
      </c>
      <c r="U1183" s="1">
        <f>(Table1[[#This Row],[Gross Revenue]]/Table1[[#This Row],[Budget]])-1</f>
        <v>2.8807513333333334</v>
      </c>
      <c r="V1183" t="str">
        <f t="shared" si="36"/>
        <v>90-110 minutes</v>
      </c>
      <c r="W1183">
        <f>Table1[[#This Row],[Profit]]/Table1[[#This Row],[Budget]]</f>
        <v>2.8807513333333334</v>
      </c>
      <c r="X1183" s="22" t="str">
        <f>IF(L1183="","",
IF(L1183&lt;Predictability!$B$1,"Low",
IF(L1183&lt;=Predictability!$B$2,"Mid","High")))</f>
        <v>Low</v>
      </c>
      <c r="Y1183" s="22">
        <f t="shared" si="37"/>
        <v>1</v>
      </c>
    </row>
    <row r="1184" spans="1:25" x14ac:dyDescent="0.2">
      <c r="A1184" t="s">
        <v>3562</v>
      </c>
      <c r="B1184" t="s">
        <v>539</v>
      </c>
      <c r="C1184" t="s">
        <v>540</v>
      </c>
      <c r="D1184">
        <v>908</v>
      </c>
      <c r="E1184">
        <v>3226</v>
      </c>
      <c r="F1184">
        <v>0</v>
      </c>
      <c r="G1184">
        <v>3000</v>
      </c>
      <c r="H1184">
        <v>4.9000000000000004</v>
      </c>
      <c r="I1184">
        <v>220</v>
      </c>
      <c r="J1184">
        <v>119</v>
      </c>
      <c r="K1184">
        <v>33386128</v>
      </c>
      <c r="L1184">
        <v>15000000</v>
      </c>
      <c r="M1184" s="2">
        <f>VLOOKUP(A1184,Sheet2!$A$1:G4908,2,0)</f>
        <v>40063</v>
      </c>
      <c r="N1184" t="str">
        <f>VLOOKUP(A1184,Sheet2!$A$1:G4908,3,0)</f>
        <v>Color</v>
      </c>
      <c r="O1184" t="str">
        <f>VLOOKUP(A1184,Sheet2!$A$1:G4908,4,0)</f>
        <v>Horror</v>
      </c>
      <c r="P1184" t="str">
        <f>VLOOKUP(A1184,Sheet2!$A$1:G4908,5,0)</f>
        <v>English</v>
      </c>
      <c r="Q1184" t="str">
        <f>VLOOKUP(A1184,Sheet2!$A$1:G4908,6,0)</f>
        <v>USA</v>
      </c>
      <c r="R1184" t="str">
        <f>VLOOKUP(A1184,Sheet2!$A$1:G4908,7,0)</f>
        <v>R</v>
      </c>
      <c r="S1184" t="str">
        <f>IF(Table1[[#This Row],[Language]]="English","English","Other language")</f>
        <v>English</v>
      </c>
      <c r="T1184">
        <f>Table1[[#This Row],[Gross Revenue]]-Table1[[#This Row],[Budget]]</f>
        <v>18386128</v>
      </c>
      <c r="U1184" s="1">
        <f>(Table1[[#This Row],[Gross Revenue]]/Table1[[#This Row],[Budget]])-1</f>
        <v>1.2257418666666666</v>
      </c>
      <c r="V1184" t="str">
        <f t="shared" si="36"/>
        <v>111-130 minutes</v>
      </c>
      <c r="W1184">
        <f>Table1[[#This Row],[Profit]]/Table1[[#This Row],[Budget]]</f>
        <v>1.2257418666666666</v>
      </c>
      <c r="X1184" s="22" t="str">
        <f>IF(L1184="","",
IF(L1184&lt;Predictability!$B$1,"Low",
IF(L1184&lt;=Predictability!$B$2,"Mid","High")))</f>
        <v>Mid</v>
      </c>
      <c r="Y1184" s="22">
        <f t="shared" si="37"/>
        <v>1</v>
      </c>
    </row>
    <row r="1185" spans="1:25" x14ac:dyDescent="0.2">
      <c r="A1185" t="s">
        <v>3477</v>
      </c>
      <c r="B1185" t="s">
        <v>400</v>
      </c>
      <c r="C1185" t="s">
        <v>401</v>
      </c>
      <c r="D1185">
        <v>381</v>
      </c>
      <c r="E1185">
        <v>684</v>
      </c>
      <c r="F1185">
        <v>24</v>
      </c>
      <c r="G1185">
        <v>0</v>
      </c>
      <c r="H1185">
        <v>4.5999999999999996</v>
      </c>
      <c r="I1185">
        <v>162</v>
      </c>
      <c r="J1185">
        <v>98</v>
      </c>
      <c r="K1185">
        <v>14400000</v>
      </c>
      <c r="L1185">
        <v>2500000</v>
      </c>
      <c r="M1185" s="2">
        <f>VLOOKUP(A1185,Sheet2!$A$1:G4909,2,0)</f>
        <v>30132</v>
      </c>
      <c r="N1185" t="str">
        <f>VLOOKUP(A1185,Sheet2!$A$1:G4909,3,0)</f>
        <v>Color</v>
      </c>
      <c r="O1185" t="str">
        <f>VLOOKUP(A1185,Sheet2!$A$1:G4909,4,0)</f>
        <v>Horror</v>
      </c>
      <c r="P1185" t="str">
        <f>VLOOKUP(A1185,Sheet2!$A$1:G4909,5,0)</f>
        <v>English</v>
      </c>
      <c r="Q1185" t="str">
        <f>VLOOKUP(A1185,Sheet2!$A$1:G4909,6,0)</f>
        <v>USA</v>
      </c>
      <c r="R1185" t="str">
        <f>VLOOKUP(A1185,Sheet2!$A$1:G4909,7,0)</f>
        <v>R</v>
      </c>
      <c r="S1185" t="str">
        <f>IF(Table1[[#This Row],[Language]]="English","English","Other language")</f>
        <v>English</v>
      </c>
      <c r="T1185">
        <f>Table1[[#This Row],[Gross Revenue]]-Table1[[#This Row],[Budget]]</f>
        <v>11900000</v>
      </c>
      <c r="U1185" s="1">
        <f>(Table1[[#This Row],[Gross Revenue]]/Table1[[#This Row],[Budget]])-1</f>
        <v>4.76</v>
      </c>
      <c r="V1185" t="str">
        <f t="shared" si="36"/>
        <v>90-110 minutes</v>
      </c>
      <c r="W1185">
        <f>Table1[[#This Row],[Profit]]/Table1[[#This Row],[Budget]]</f>
        <v>4.76</v>
      </c>
      <c r="X1185" s="22" t="str">
        <f>IF(L1185="","",
IF(L1185&lt;Predictability!$B$1,"Low",
IF(L1185&lt;=Predictability!$B$2,"Mid","High")))</f>
        <v>Low</v>
      </c>
      <c r="Y1185" s="22">
        <f t="shared" si="37"/>
        <v>1</v>
      </c>
    </row>
    <row r="1186" spans="1:25" x14ac:dyDescent="0.2">
      <c r="A1186" t="s">
        <v>3370</v>
      </c>
      <c r="B1186" t="s">
        <v>146</v>
      </c>
      <c r="C1186" t="s">
        <v>221</v>
      </c>
      <c r="D1186">
        <v>2000</v>
      </c>
      <c r="E1186">
        <v>5440</v>
      </c>
      <c r="F1186">
        <v>28</v>
      </c>
      <c r="G1186">
        <v>0</v>
      </c>
      <c r="H1186">
        <v>4.0999999999999996</v>
      </c>
      <c r="I1186">
        <v>151</v>
      </c>
      <c r="J1186">
        <v>94</v>
      </c>
      <c r="K1186">
        <v>30259652</v>
      </c>
      <c r="L1186">
        <v>15000000</v>
      </c>
      <c r="M1186" s="2">
        <f>VLOOKUP(A1186,Sheet2!$A$1:G4910,2,0)</f>
        <v>37460</v>
      </c>
      <c r="N1186" t="str">
        <f>VLOOKUP(A1186,Sheet2!$A$1:G4910,3,0)</f>
        <v>Color</v>
      </c>
      <c r="O1186" t="str">
        <f>VLOOKUP(A1186,Sheet2!$A$1:G4910,4,0)</f>
        <v>Comedy</v>
      </c>
      <c r="P1186" t="str">
        <f>VLOOKUP(A1186,Sheet2!$A$1:G4910,5,0)</f>
        <v>English</v>
      </c>
      <c r="Q1186" t="str">
        <f>VLOOKUP(A1186,Sheet2!$A$1:G4910,6,0)</f>
        <v>USA</v>
      </c>
      <c r="R1186" t="str">
        <f>VLOOKUP(A1186,Sheet2!$A$1:G4910,7,0)</f>
        <v>R</v>
      </c>
      <c r="S1186" t="str">
        <f>IF(Table1[[#This Row],[Language]]="English","English","Other language")</f>
        <v>English</v>
      </c>
      <c r="T1186">
        <f>Table1[[#This Row],[Gross Revenue]]-Table1[[#This Row],[Budget]]</f>
        <v>15259652</v>
      </c>
      <c r="U1186" s="1">
        <f>(Table1[[#This Row],[Gross Revenue]]/Table1[[#This Row],[Budget]])-1</f>
        <v>1.0173101333333334</v>
      </c>
      <c r="V1186" t="str">
        <f t="shared" si="36"/>
        <v>90-110 minutes</v>
      </c>
      <c r="W1186">
        <f>Table1[[#This Row],[Profit]]/Table1[[#This Row],[Budget]]</f>
        <v>1.0173101333333334</v>
      </c>
      <c r="X1186" s="22" t="str">
        <f>IF(L1186="","",
IF(L1186&lt;Predictability!$B$1,"Low",
IF(L1186&lt;=Predictability!$B$2,"Mid","High")))</f>
        <v>Mid</v>
      </c>
      <c r="Y1186" s="22">
        <f t="shared" si="37"/>
        <v>1</v>
      </c>
    </row>
    <row r="1187" spans="1:25" x14ac:dyDescent="0.2">
      <c r="A1187" t="s">
        <v>3565</v>
      </c>
      <c r="B1187" t="s">
        <v>544</v>
      </c>
      <c r="C1187" t="s">
        <v>545</v>
      </c>
      <c r="D1187">
        <v>742</v>
      </c>
      <c r="E1187">
        <v>1227</v>
      </c>
      <c r="F1187">
        <v>13</v>
      </c>
      <c r="G1187">
        <v>0</v>
      </c>
      <c r="H1187">
        <v>4.9000000000000004</v>
      </c>
      <c r="I1187">
        <v>123</v>
      </c>
      <c r="J1187">
        <v>93</v>
      </c>
      <c r="K1187">
        <v>15126948</v>
      </c>
      <c r="L1187">
        <v>5000000</v>
      </c>
      <c r="M1187" s="2">
        <f>VLOOKUP(A1187,Sheet2!$A$1:G4911,2,0)</f>
        <v>34833</v>
      </c>
      <c r="N1187" t="str">
        <f>VLOOKUP(A1187,Sheet2!$A$1:G4911,3,0)</f>
        <v>Color</v>
      </c>
      <c r="O1187" t="str">
        <f>VLOOKUP(A1187,Sheet2!$A$1:G4911,4,0)</f>
        <v>Horror</v>
      </c>
      <c r="P1187" t="str">
        <f>VLOOKUP(A1187,Sheet2!$A$1:G4911,5,0)</f>
        <v>English</v>
      </c>
      <c r="Q1187" t="str">
        <f>VLOOKUP(A1187,Sheet2!$A$1:G4911,6,0)</f>
        <v>USA</v>
      </c>
      <c r="R1187" t="str">
        <f>VLOOKUP(A1187,Sheet2!$A$1:G4911,7,0)</f>
        <v>R</v>
      </c>
      <c r="S1187" t="str">
        <f>IF(Table1[[#This Row],[Language]]="English","English","Other language")</f>
        <v>English</v>
      </c>
      <c r="T1187">
        <f>Table1[[#This Row],[Gross Revenue]]-Table1[[#This Row],[Budget]]</f>
        <v>10126948</v>
      </c>
      <c r="U1187" s="1">
        <f>(Table1[[#This Row],[Gross Revenue]]/Table1[[#This Row],[Budget]])-1</f>
        <v>2.0253896</v>
      </c>
      <c r="V1187" t="str">
        <f t="shared" si="36"/>
        <v>90-110 minutes</v>
      </c>
      <c r="W1187">
        <f>Table1[[#This Row],[Profit]]/Table1[[#This Row],[Budget]]</f>
        <v>2.0253896</v>
      </c>
      <c r="X1187" s="22" t="str">
        <f>IF(L1187="","",
IF(L1187&lt;Predictability!$B$1,"Low",
IF(L1187&lt;=Predictability!$B$2,"Mid","High")))</f>
        <v>Low</v>
      </c>
      <c r="Y1187" s="22">
        <f t="shared" si="37"/>
        <v>1</v>
      </c>
    </row>
    <row r="1188" spans="1:25" x14ac:dyDescent="0.2">
      <c r="A1188" t="s">
        <v>6696</v>
      </c>
      <c r="B1188" t="s">
        <v>3079</v>
      </c>
      <c r="C1188" t="s">
        <v>1702</v>
      </c>
      <c r="D1188">
        <v>597</v>
      </c>
      <c r="E1188">
        <v>1645</v>
      </c>
      <c r="F1188">
        <v>0</v>
      </c>
      <c r="G1188">
        <v>0</v>
      </c>
      <c r="H1188">
        <v>7.8</v>
      </c>
      <c r="I1188">
        <v>85</v>
      </c>
      <c r="J1188">
        <v>150</v>
      </c>
      <c r="K1188">
        <v>4414535</v>
      </c>
      <c r="L1188">
        <v>18000000</v>
      </c>
      <c r="M1188" s="2">
        <f>VLOOKUP(A1188,Sheet2!$A$1:G4912,2,0)</f>
        <v>35428</v>
      </c>
      <c r="N1188" t="str">
        <f>VLOOKUP(A1188,Sheet2!$A$1:G4912,3,0)</f>
        <v>Color</v>
      </c>
      <c r="O1188" t="str">
        <f>VLOOKUP(A1188,Sheet2!$A$1:G4912,4,0)</f>
        <v>Drama</v>
      </c>
      <c r="P1188" t="str">
        <f>VLOOKUP(A1188,Sheet2!$A$1:G4912,5,0)</f>
        <v>English</v>
      </c>
      <c r="Q1188" t="str">
        <f>VLOOKUP(A1188,Sheet2!$A$1:G4912,6,0)</f>
        <v>UK</v>
      </c>
      <c r="R1188" t="str">
        <f>VLOOKUP(A1188,Sheet2!$A$1:G4912,7,0)</f>
        <v>PG-13</v>
      </c>
      <c r="S1188" t="str">
        <f>IF(Table1[[#This Row],[Language]]="English","English","Other language")</f>
        <v>English</v>
      </c>
      <c r="T1188">
        <f>Table1[[#This Row],[Gross Revenue]]-Table1[[#This Row],[Budget]]</f>
        <v>-13585465</v>
      </c>
      <c r="U1188" s="1">
        <f>(Table1[[#This Row],[Gross Revenue]]/Table1[[#This Row],[Budget]])-1</f>
        <v>-0.75474805555555557</v>
      </c>
      <c r="V1188" t="str">
        <f t="shared" si="36"/>
        <v>131-150 minutes</v>
      </c>
      <c r="W1188">
        <f>Table1[[#This Row],[Profit]]/Table1[[#This Row],[Budget]]</f>
        <v>-0.75474805555555557</v>
      </c>
      <c r="X1188" s="22" t="str">
        <f>IF(L1188="","",
IF(L1188&lt;Predictability!$B$1,"Low",
IF(L1188&lt;=Predictability!$B$2,"Mid","High")))</f>
        <v>Mid</v>
      </c>
      <c r="Y1188" s="22">
        <f t="shared" si="37"/>
        <v>0</v>
      </c>
    </row>
    <row r="1189" spans="1:25" x14ac:dyDescent="0.2">
      <c r="A1189" t="s">
        <v>4867</v>
      </c>
      <c r="B1189" t="s">
        <v>1369</v>
      </c>
      <c r="C1189" t="s">
        <v>1387</v>
      </c>
      <c r="D1189">
        <v>1000</v>
      </c>
      <c r="E1189">
        <v>3767</v>
      </c>
      <c r="F1189">
        <v>26</v>
      </c>
      <c r="G1189">
        <v>1000</v>
      </c>
      <c r="H1189">
        <v>6.4</v>
      </c>
      <c r="I1189">
        <v>129</v>
      </c>
      <c r="J1189">
        <v>92</v>
      </c>
      <c r="K1189">
        <v>4881867</v>
      </c>
      <c r="L1189">
        <v>9000000</v>
      </c>
      <c r="M1189" s="2">
        <f>VLOOKUP(A1189,Sheet2!$A$1:G4913,2,0)</f>
        <v>39552</v>
      </c>
      <c r="N1189" t="str">
        <f>VLOOKUP(A1189,Sheet2!$A$1:G4913,3,0)</f>
        <v>Color</v>
      </c>
      <c r="O1189" t="str">
        <f>VLOOKUP(A1189,Sheet2!$A$1:G4913,4,0)</f>
        <v>Comedy</v>
      </c>
      <c r="P1189" t="str">
        <f>VLOOKUP(A1189,Sheet2!$A$1:G4913,5,0)</f>
        <v>English</v>
      </c>
      <c r="Q1189" t="str">
        <f>VLOOKUP(A1189,Sheet2!$A$1:G4913,6,0)</f>
        <v>USA</v>
      </c>
      <c r="R1189" t="str">
        <f>VLOOKUP(A1189,Sheet2!$A$1:G4913,7,0)</f>
        <v>R</v>
      </c>
      <c r="S1189" t="str">
        <f>IF(Table1[[#This Row],[Language]]="English","English","Other language")</f>
        <v>English</v>
      </c>
      <c r="T1189">
        <f>Table1[[#This Row],[Gross Revenue]]-Table1[[#This Row],[Budget]]</f>
        <v>-4118133</v>
      </c>
      <c r="U1189" s="1">
        <f>(Table1[[#This Row],[Gross Revenue]]/Table1[[#This Row],[Budget]])-1</f>
        <v>-0.4575703333333333</v>
      </c>
      <c r="V1189" t="str">
        <f t="shared" si="36"/>
        <v>90-110 minutes</v>
      </c>
      <c r="W1189">
        <f>Table1[[#This Row],[Profit]]/Table1[[#This Row],[Budget]]</f>
        <v>-0.45757033333333336</v>
      </c>
      <c r="X1189" s="22" t="str">
        <f>IF(L1189="","",
IF(L1189&lt;Predictability!$B$1,"Low",
IF(L1189&lt;=Predictability!$B$2,"Mid","High")))</f>
        <v>Mid</v>
      </c>
      <c r="Y1189" s="22">
        <f t="shared" si="37"/>
        <v>0</v>
      </c>
    </row>
    <row r="1190" spans="1:25" x14ac:dyDescent="0.2">
      <c r="A1190" t="s">
        <v>4930</v>
      </c>
      <c r="B1190" t="s">
        <v>469</v>
      </c>
      <c r="C1190" t="s">
        <v>1335</v>
      </c>
      <c r="D1190">
        <v>10000</v>
      </c>
      <c r="E1190">
        <v>21584</v>
      </c>
      <c r="F1190">
        <v>532</v>
      </c>
      <c r="G1190">
        <v>0</v>
      </c>
      <c r="H1190">
        <v>6.4</v>
      </c>
      <c r="I1190">
        <v>318</v>
      </c>
      <c r="J1190">
        <v>102</v>
      </c>
      <c r="K1190">
        <v>227946274</v>
      </c>
      <c r="L1190">
        <v>150000000</v>
      </c>
      <c r="M1190" s="2">
        <f>VLOOKUP(A1190,Sheet2!$A$1:G4914,2,0)</f>
        <v>39780</v>
      </c>
      <c r="N1190" t="str">
        <f>VLOOKUP(A1190,Sheet2!$A$1:G4914,3,0)</f>
        <v>Color</v>
      </c>
      <c r="O1190" t="str">
        <f>VLOOKUP(A1190,Sheet2!$A$1:G4914,4,0)</f>
        <v>Action</v>
      </c>
      <c r="P1190" t="str">
        <f>VLOOKUP(A1190,Sheet2!$A$1:G4914,5,0)</f>
        <v>English</v>
      </c>
      <c r="Q1190" t="str">
        <f>VLOOKUP(A1190,Sheet2!$A$1:G4914,6,0)</f>
        <v>USA</v>
      </c>
      <c r="R1190" t="str">
        <f>VLOOKUP(A1190,Sheet2!$A$1:G4914,7,0)</f>
        <v>PG-13</v>
      </c>
      <c r="S1190" t="str">
        <f>IF(Table1[[#This Row],[Language]]="English","English","Other language")</f>
        <v>English</v>
      </c>
      <c r="T1190">
        <f>Table1[[#This Row],[Gross Revenue]]-Table1[[#This Row],[Budget]]</f>
        <v>77946274</v>
      </c>
      <c r="U1190" s="1">
        <f>(Table1[[#This Row],[Gross Revenue]]/Table1[[#This Row],[Budget]])-1</f>
        <v>0.5196418266666667</v>
      </c>
      <c r="V1190" t="str">
        <f t="shared" si="36"/>
        <v>90-110 minutes</v>
      </c>
      <c r="W1190">
        <f>Table1[[#This Row],[Profit]]/Table1[[#This Row],[Budget]]</f>
        <v>0.5196418266666667</v>
      </c>
      <c r="X1190" s="22" t="str">
        <f>IF(L1190="","",
IF(L1190&lt;Predictability!$B$1,"Low",
IF(L1190&lt;=Predictability!$B$2,"Mid","High")))</f>
        <v>High</v>
      </c>
      <c r="Y1190" s="22">
        <f t="shared" si="37"/>
        <v>1</v>
      </c>
    </row>
    <row r="1191" spans="1:25" x14ac:dyDescent="0.2">
      <c r="A1191" t="s">
        <v>3490</v>
      </c>
      <c r="B1191" t="s">
        <v>425</v>
      </c>
      <c r="C1191" t="s">
        <v>426</v>
      </c>
      <c r="D1191">
        <v>374</v>
      </c>
      <c r="E1191">
        <v>1238</v>
      </c>
      <c r="F1191">
        <v>0</v>
      </c>
      <c r="G1191">
        <v>390</v>
      </c>
      <c r="H1191">
        <v>4.7</v>
      </c>
      <c r="I1191">
        <v>82</v>
      </c>
      <c r="J1191">
        <v>94</v>
      </c>
      <c r="K1191">
        <v>36037909</v>
      </c>
      <c r="L1191">
        <v>60000000</v>
      </c>
      <c r="M1191" s="2">
        <f>VLOOKUP(A1191,Sheet2!$A$1:G4915,2,0)</f>
        <v>36859</v>
      </c>
      <c r="N1191" t="str">
        <f>VLOOKUP(A1191,Sheet2!$A$1:G4915,3,0)</f>
        <v>Color</v>
      </c>
      <c r="O1191" t="str">
        <f>VLOOKUP(A1191,Sheet2!$A$1:G4915,4,0)</f>
        <v>Comedy</v>
      </c>
      <c r="P1191" t="str">
        <f>VLOOKUP(A1191,Sheet2!$A$1:G4915,5,0)</f>
        <v>English</v>
      </c>
      <c r="Q1191" t="str">
        <f>VLOOKUP(A1191,Sheet2!$A$1:G4915,6,0)</f>
        <v>Germany</v>
      </c>
      <c r="R1191" t="str">
        <f>VLOOKUP(A1191,Sheet2!$A$1:G4915,7,0)</f>
        <v>PG-13</v>
      </c>
      <c r="S1191" t="str">
        <f>IF(Table1[[#This Row],[Language]]="English","English","Other language")</f>
        <v>English</v>
      </c>
      <c r="T1191">
        <f>Table1[[#This Row],[Gross Revenue]]-Table1[[#This Row],[Budget]]</f>
        <v>-23962091</v>
      </c>
      <c r="U1191" s="1">
        <f>(Table1[[#This Row],[Gross Revenue]]/Table1[[#This Row],[Budget]])-1</f>
        <v>-0.39936818333333335</v>
      </c>
      <c r="V1191" t="str">
        <f t="shared" si="36"/>
        <v>90-110 minutes</v>
      </c>
      <c r="W1191">
        <f>Table1[[#This Row],[Profit]]/Table1[[#This Row],[Budget]]</f>
        <v>-0.39936818333333335</v>
      </c>
      <c r="X1191" s="22" t="str">
        <f>IF(L1191="","",
IF(L1191&lt;Predictability!$B$1,"Low",
IF(L1191&lt;=Predictability!$B$2,"Mid","High")))</f>
        <v>High</v>
      </c>
      <c r="Y1191" s="22">
        <f t="shared" si="37"/>
        <v>0</v>
      </c>
    </row>
    <row r="1192" spans="1:25" x14ac:dyDescent="0.2">
      <c r="A1192" t="s">
        <v>5545</v>
      </c>
      <c r="B1192" t="s">
        <v>2372</v>
      </c>
      <c r="C1192" t="s">
        <v>1235</v>
      </c>
      <c r="D1192">
        <v>157</v>
      </c>
      <c r="E1192">
        <v>257</v>
      </c>
      <c r="F1192">
        <v>456</v>
      </c>
      <c r="G1192">
        <v>38000</v>
      </c>
      <c r="H1192">
        <v>6.8</v>
      </c>
      <c r="I1192">
        <v>417</v>
      </c>
      <c r="J1192">
        <v>111</v>
      </c>
      <c r="K1192">
        <v>40247512</v>
      </c>
      <c r="L1192">
        <v>30000000</v>
      </c>
      <c r="M1192" s="2">
        <f>VLOOKUP(A1192,Sheet2!$A$1:G4916,2,0)</f>
        <v>40707</v>
      </c>
      <c r="N1192" t="str">
        <f>VLOOKUP(A1192,Sheet2!$A$1:G4916,3,0)</f>
        <v>Color</v>
      </c>
      <c r="O1192" t="str">
        <f>VLOOKUP(A1192,Sheet2!$A$1:G4916,4,0)</f>
        <v>Action</v>
      </c>
      <c r="P1192" t="str">
        <f>VLOOKUP(A1192,Sheet2!$A$1:G4916,5,0)</f>
        <v>English</v>
      </c>
      <c r="Q1192" t="str">
        <f>VLOOKUP(A1192,Sheet2!$A$1:G4916,6,0)</f>
        <v>USA</v>
      </c>
      <c r="R1192" t="str">
        <f>VLOOKUP(A1192,Sheet2!$A$1:G4916,7,0)</f>
        <v>PG-13</v>
      </c>
      <c r="S1192" t="str">
        <f>IF(Table1[[#This Row],[Language]]="English","English","Other language")</f>
        <v>English</v>
      </c>
      <c r="T1192">
        <f>Table1[[#This Row],[Gross Revenue]]-Table1[[#This Row],[Budget]]</f>
        <v>10247512</v>
      </c>
      <c r="U1192" s="1">
        <f>(Table1[[#This Row],[Gross Revenue]]/Table1[[#This Row],[Budget]])-1</f>
        <v>0.34158373333333336</v>
      </c>
      <c r="V1192" t="str">
        <f t="shared" si="36"/>
        <v>111-130 minutes</v>
      </c>
      <c r="W1192">
        <f>Table1[[#This Row],[Profit]]/Table1[[#This Row],[Budget]]</f>
        <v>0.34158373333333331</v>
      </c>
      <c r="X1192" s="22" t="str">
        <f>IF(L1192="","",
IF(L1192&lt;Predictability!$B$1,"Low",
IF(L1192&lt;=Predictability!$B$2,"Mid","High")))</f>
        <v>Mid</v>
      </c>
      <c r="Y1192" s="22">
        <f t="shared" si="37"/>
        <v>0</v>
      </c>
    </row>
    <row r="1193" spans="1:25" x14ac:dyDescent="0.2">
      <c r="A1193" t="s">
        <v>3387</v>
      </c>
      <c r="B1193" t="s">
        <v>251</v>
      </c>
      <c r="C1193" t="s">
        <v>252</v>
      </c>
      <c r="D1193">
        <v>1000</v>
      </c>
      <c r="E1193">
        <v>4516</v>
      </c>
      <c r="F1193">
        <v>23</v>
      </c>
      <c r="G1193">
        <v>0</v>
      </c>
      <c r="H1193">
        <v>4.2</v>
      </c>
      <c r="I1193">
        <v>131</v>
      </c>
      <c r="J1193">
        <v>102</v>
      </c>
      <c r="K1193">
        <v>79566871</v>
      </c>
      <c r="L1193">
        <v>30000000</v>
      </c>
      <c r="M1193" s="2">
        <f>VLOOKUP(A1193,Sheet2!$A$1:G4917,2,0)</f>
        <v>39888</v>
      </c>
      <c r="N1193" t="str">
        <f>VLOOKUP(A1193,Sheet2!$A$1:G4917,3,0)</f>
        <v>Color</v>
      </c>
      <c r="O1193" t="str">
        <f>VLOOKUP(A1193,Sheet2!$A$1:G4917,4,0)</f>
        <v>Comedy</v>
      </c>
      <c r="P1193" t="str">
        <f>VLOOKUP(A1193,Sheet2!$A$1:G4917,5,0)</f>
        <v>English</v>
      </c>
      <c r="Q1193" t="str">
        <f>VLOOKUP(A1193,Sheet2!$A$1:G4917,6,0)</f>
        <v>USA</v>
      </c>
      <c r="R1193" t="str">
        <f>VLOOKUP(A1193,Sheet2!$A$1:G4917,7,0)</f>
        <v>G</v>
      </c>
      <c r="S1193" t="str">
        <f>IF(Table1[[#This Row],[Language]]="English","English","Other language")</f>
        <v>English</v>
      </c>
      <c r="T1193">
        <f>Table1[[#This Row],[Gross Revenue]]-Table1[[#This Row],[Budget]]</f>
        <v>49566871</v>
      </c>
      <c r="U1193" s="1">
        <f>(Table1[[#This Row],[Gross Revenue]]/Table1[[#This Row],[Budget]])-1</f>
        <v>1.6522290333333332</v>
      </c>
      <c r="V1193" t="str">
        <f t="shared" si="36"/>
        <v>90-110 minutes</v>
      </c>
      <c r="W1193">
        <f>Table1[[#This Row],[Profit]]/Table1[[#This Row],[Budget]]</f>
        <v>1.6522290333333334</v>
      </c>
      <c r="X1193" s="22" t="str">
        <f>IF(L1193="","",
IF(L1193&lt;Predictability!$B$1,"Low",
IF(L1193&lt;=Predictability!$B$2,"Mid","High")))</f>
        <v>Mid</v>
      </c>
      <c r="Y1193" s="22">
        <f t="shared" si="37"/>
        <v>1</v>
      </c>
    </row>
    <row r="1194" spans="1:25" x14ac:dyDescent="0.2">
      <c r="A1194" t="s">
        <v>5408</v>
      </c>
      <c r="B1194" t="s">
        <v>2277</v>
      </c>
      <c r="C1194" t="s">
        <v>2278</v>
      </c>
      <c r="D1194">
        <v>879</v>
      </c>
      <c r="E1194">
        <v>1344</v>
      </c>
      <c r="F1194">
        <v>73</v>
      </c>
      <c r="G1194">
        <v>3000</v>
      </c>
      <c r="H1194">
        <v>6.2</v>
      </c>
      <c r="I1194">
        <v>209</v>
      </c>
      <c r="J1194">
        <v>131</v>
      </c>
      <c r="K1194">
        <v>27667947</v>
      </c>
      <c r="L1194">
        <v>50000000</v>
      </c>
      <c r="M1194" s="2">
        <f>VLOOKUP(A1194,Sheet2!$A$1:G4918,2,0)</f>
        <v>39337</v>
      </c>
      <c r="N1194" t="str">
        <f>VLOOKUP(A1194,Sheet2!$A$1:G4918,3,0)</f>
        <v>Color</v>
      </c>
      <c r="O1194" t="str">
        <f>VLOOKUP(A1194,Sheet2!$A$1:G4918,4,0)</f>
        <v>Crime</v>
      </c>
      <c r="P1194" t="str">
        <f>VLOOKUP(A1194,Sheet2!$A$1:G4918,5,0)</f>
        <v>English</v>
      </c>
      <c r="Q1194" t="str">
        <f>VLOOKUP(A1194,Sheet2!$A$1:G4918,6,0)</f>
        <v>UK</v>
      </c>
      <c r="R1194" t="str">
        <f>VLOOKUP(A1194,Sheet2!$A$1:G4918,7,0)</f>
        <v>R</v>
      </c>
      <c r="S1194" t="str">
        <f>IF(Table1[[#This Row],[Language]]="English","English","Other language")</f>
        <v>English</v>
      </c>
      <c r="T1194">
        <f>Table1[[#This Row],[Gross Revenue]]-Table1[[#This Row],[Budget]]</f>
        <v>-22332053</v>
      </c>
      <c r="U1194" s="1">
        <f>(Table1[[#This Row],[Gross Revenue]]/Table1[[#This Row],[Budget]])-1</f>
        <v>-0.44664106000000003</v>
      </c>
      <c r="V1194" t="str">
        <f t="shared" si="36"/>
        <v>131-150 minutes</v>
      </c>
      <c r="W1194">
        <f>Table1[[#This Row],[Profit]]/Table1[[#This Row],[Budget]]</f>
        <v>-0.44664105999999998</v>
      </c>
      <c r="X1194" s="22" t="str">
        <f>IF(L1194="","",
IF(L1194&lt;Predictability!$B$1,"Low",
IF(L1194&lt;=Predictability!$B$2,"Mid","High")))</f>
        <v>Mid</v>
      </c>
      <c r="Y1194" s="22">
        <f t="shared" si="37"/>
        <v>0</v>
      </c>
    </row>
    <row r="1195" spans="1:25" x14ac:dyDescent="0.2">
      <c r="A1195" t="s">
        <v>4490</v>
      </c>
      <c r="B1195" t="s">
        <v>1333</v>
      </c>
      <c r="C1195" t="s">
        <v>1594</v>
      </c>
      <c r="D1195">
        <v>10000</v>
      </c>
      <c r="E1195">
        <v>11946</v>
      </c>
      <c r="F1195">
        <v>75</v>
      </c>
      <c r="G1195">
        <v>45000</v>
      </c>
      <c r="H1195">
        <v>6.1</v>
      </c>
      <c r="I1195">
        <v>349</v>
      </c>
      <c r="J1195">
        <v>98</v>
      </c>
      <c r="K1195">
        <v>55682070</v>
      </c>
      <c r="L1195">
        <v>50000000</v>
      </c>
      <c r="M1195" s="2">
        <f>VLOOKUP(A1195,Sheet2!$A$1:G4919,2,0)</f>
        <v>41497</v>
      </c>
      <c r="N1195" t="str">
        <f>VLOOKUP(A1195,Sheet2!$A$1:G4919,3,0)</f>
        <v>Color</v>
      </c>
      <c r="O1195" t="str">
        <f>VLOOKUP(A1195,Sheet2!$A$1:G4919,4,0)</f>
        <v>Action</v>
      </c>
      <c r="P1195" t="str">
        <f>VLOOKUP(A1195,Sheet2!$A$1:G4919,5,0)</f>
        <v>English</v>
      </c>
      <c r="Q1195" t="str">
        <f>VLOOKUP(A1195,Sheet2!$A$1:G4919,6,0)</f>
        <v>Germany</v>
      </c>
      <c r="R1195" t="str">
        <f>VLOOKUP(A1195,Sheet2!$A$1:G4919,7,0)</f>
        <v>R</v>
      </c>
      <c r="S1195" t="str">
        <f>IF(Table1[[#This Row],[Language]]="English","English","Other language")</f>
        <v>English</v>
      </c>
      <c r="T1195">
        <f>Table1[[#This Row],[Gross Revenue]]-Table1[[#This Row],[Budget]]</f>
        <v>5682070</v>
      </c>
      <c r="U1195" s="1">
        <f>(Table1[[#This Row],[Gross Revenue]]/Table1[[#This Row],[Budget]])-1</f>
        <v>0.11364139999999989</v>
      </c>
      <c r="V1195" t="str">
        <f t="shared" si="36"/>
        <v>90-110 minutes</v>
      </c>
      <c r="W1195">
        <f>Table1[[#This Row],[Profit]]/Table1[[#This Row],[Budget]]</f>
        <v>0.1136414</v>
      </c>
      <c r="X1195" s="22" t="str">
        <f>IF(L1195="","",
IF(L1195&lt;Predictability!$B$1,"Low",
IF(L1195&lt;=Predictability!$B$2,"Mid","High")))</f>
        <v>Mid</v>
      </c>
      <c r="Y1195" s="22">
        <f t="shared" si="37"/>
        <v>0</v>
      </c>
    </row>
    <row r="1196" spans="1:25" x14ac:dyDescent="0.2">
      <c r="A1196" t="s">
        <v>3436</v>
      </c>
      <c r="B1196" t="s">
        <v>336</v>
      </c>
      <c r="C1196" t="s">
        <v>337</v>
      </c>
      <c r="D1196">
        <v>4000</v>
      </c>
      <c r="E1196">
        <v>6863</v>
      </c>
      <c r="F1196">
        <v>0</v>
      </c>
      <c r="G1196">
        <v>261</v>
      </c>
      <c r="H1196">
        <v>4.5</v>
      </c>
      <c r="I1196">
        <v>93</v>
      </c>
      <c r="J1196">
        <v>75</v>
      </c>
      <c r="K1196">
        <v>15519841</v>
      </c>
      <c r="L1196">
        <v>47000000</v>
      </c>
      <c r="M1196" s="2">
        <f>VLOOKUP(A1196,Sheet2!$A$1:G4920,2,0)</f>
        <v>38990</v>
      </c>
      <c r="N1196" t="str">
        <f>VLOOKUP(A1196,Sheet2!$A$1:G4920,3,0)</f>
        <v>Color</v>
      </c>
      <c r="O1196" t="str">
        <f>VLOOKUP(A1196,Sheet2!$A$1:G4920,4,0)</f>
        <v>Adventure</v>
      </c>
      <c r="P1196" t="str">
        <f>VLOOKUP(A1196,Sheet2!$A$1:G4920,5,0)</f>
        <v>English</v>
      </c>
      <c r="Q1196" t="str">
        <f>VLOOKUP(A1196,Sheet2!$A$1:G4920,6,0)</f>
        <v>USA</v>
      </c>
      <c r="R1196" t="str">
        <f>VLOOKUP(A1196,Sheet2!$A$1:G4920,7,0)</f>
        <v>PG</v>
      </c>
      <c r="S1196" t="str">
        <f>IF(Table1[[#This Row],[Language]]="English","English","Other language")</f>
        <v>English</v>
      </c>
      <c r="T1196">
        <f>Table1[[#This Row],[Gross Revenue]]-Table1[[#This Row],[Budget]]</f>
        <v>-31480159</v>
      </c>
      <c r="U1196" s="1">
        <f>(Table1[[#This Row],[Gross Revenue]]/Table1[[#This Row],[Budget]])-1</f>
        <v>-0.66979061702127662</v>
      </c>
      <c r="V1196" t="str">
        <f t="shared" si="36"/>
        <v>&lt;90 minutes</v>
      </c>
      <c r="W1196">
        <f>Table1[[#This Row],[Profit]]/Table1[[#This Row],[Budget]]</f>
        <v>-0.66979061702127662</v>
      </c>
      <c r="X1196" s="22" t="str">
        <f>IF(L1196="","",
IF(L1196&lt;Predictability!$B$1,"Low",
IF(L1196&lt;=Predictability!$B$2,"Mid","High")))</f>
        <v>Mid</v>
      </c>
      <c r="Y1196" s="22">
        <f t="shared" si="37"/>
        <v>0</v>
      </c>
    </row>
    <row r="1197" spans="1:25" x14ac:dyDescent="0.2">
      <c r="A1197" t="s">
        <v>6714</v>
      </c>
      <c r="B1197" t="s">
        <v>1276</v>
      </c>
      <c r="C1197" t="s">
        <v>2947</v>
      </c>
      <c r="D1197">
        <v>22000</v>
      </c>
      <c r="E1197">
        <v>36859</v>
      </c>
      <c r="F1197">
        <v>377</v>
      </c>
      <c r="G1197">
        <v>0</v>
      </c>
      <c r="H1197">
        <v>7.8</v>
      </c>
      <c r="I1197">
        <v>148</v>
      </c>
      <c r="J1197">
        <v>134</v>
      </c>
      <c r="K1197">
        <v>3000000</v>
      </c>
      <c r="L1197">
        <v>3000000</v>
      </c>
      <c r="M1197" s="2">
        <f>VLOOKUP(A1197,Sheet2!$A$1:G4921,2,0)</f>
        <v>35869</v>
      </c>
      <c r="N1197" t="str">
        <f>VLOOKUP(A1197,Sheet2!$A$1:G4921,3,0)</f>
        <v>Color</v>
      </c>
      <c r="O1197" t="str">
        <f>VLOOKUP(A1197,Sheet2!$A$1:G4921,4,0)</f>
        <v>Comedy</v>
      </c>
      <c r="P1197" t="str">
        <f>VLOOKUP(A1197,Sheet2!$A$1:G4921,5,0)</f>
        <v>English</v>
      </c>
      <c r="Q1197" t="str">
        <f>VLOOKUP(A1197,Sheet2!$A$1:G4921,6,0)</f>
        <v>USA</v>
      </c>
      <c r="R1197">
        <f>VLOOKUP(A1197,Sheet2!$A$1:G4921,7,0)</f>
        <v>0</v>
      </c>
      <c r="S1197" t="str">
        <f>IF(Table1[[#This Row],[Language]]="English","English","Other language")</f>
        <v>English</v>
      </c>
      <c r="T1197">
        <f>Table1[[#This Row],[Gross Revenue]]-Table1[[#This Row],[Budget]]</f>
        <v>0</v>
      </c>
      <c r="U1197" s="1">
        <f>(Table1[[#This Row],[Gross Revenue]]/Table1[[#This Row],[Budget]])-1</f>
        <v>0</v>
      </c>
      <c r="V1197" t="str">
        <f t="shared" si="36"/>
        <v>131-150 minutes</v>
      </c>
      <c r="W1197">
        <f>Table1[[#This Row],[Profit]]/Table1[[#This Row],[Budget]]</f>
        <v>0</v>
      </c>
      <c r="X1197" s="22" t="str">
        <f>IF(L1197="","",
IF(L1197&lt;Predictability!$B$1,"Low",
IF(L1197&lt;=Predictability!$B$2,"Mid","High")))</f>
        <v>Low</v>
      </c>
      <c r="Y1197" s="22">
        <f t="shared" si="37"/>
        <v>0</v>
      </c>
    </row>
    <row r="1198" spans="1:25" x14ac:dyDescent="0.2">
      <c r="A1198" t="s">
        <v>3941</v>
      </c>
      <c r="B1198" t="s">
        <v>1039</v>
      </c>
      <c r="C1198" t="s">
        <v>1040</v>
      </c>
      <c r="D1198">
        <v>10000</v>
      </c>
      <c r="E1198">
        <v>11642</v>
      </c>
      <c r="F1198">
        <v>217</v>
      </c>
      <c r="G1198">
        <v>812</v>
      </c>
      <c r="H1198">
        <v>5.6</v>
      </c>
      <c r="I1198">
        <v>65</v>
      </c>
      <c r="J1198">
        <v>82</v>
      </c>
      <c r="K1198">
        <v>30084</v>
      </c>
      <c r="L1198">
        <v>70000</v>
      </c>
      <c r="M1198" s="2">
        <f>VLOOKUP(A1198,Sheet2!$A$1:G4922,2,0)</f>
        <v>41852</v>
      </c>
      <c r="N1198" t="str">
        <f>VLOOKUP(A1198,Sheet2!$A$1:G4922,3,0)</f>
        <v>Color</v>
      </c>
      <c r="O1198" t="str">
        <f>VLOOKUP(A1198,Sheet2!$A$1:G4922,4,0)</f>
        <v>Comedy</v>
      </c>
      <c r="P1198" t="str">
        <f>VLOOKUP(A1198,Sheet2!$A$1:G4922,5,0)</f>
        <v>English</v>
      </c>
      <c r="Q1198" t="str">
        <f>VLOOKUP(A1198,Sheet2!$A$1:G4922,6,0)</f>
        <v>USA</v>
      </c>
      <c r="R1198" t="str">
        <f>VLOOKUP(A1198,Sheet2!$A$1:G4922,7,0)</f>
        <v>R</v>
      </c>
      <c r="S1198" t="str">
        <f>IF(Table1[[#This Row],[Language]]="English","English","Other language")</f>
        <v>English</v>
      </c>
      <c r="T1198">
        <f>Table1[[#This Row],[Gross Revenue]]-Table1[[#This Row],[Budget]]</f>
        <v>-39916</v>
      </c>
      <c r="U1198" s="1">
        <f>(Table1[[#This Row],[Gross Revenue]]/Table1[[#This Row],[Budget]])-1</f>
        <v>-0.57022857142857142</v>
      </c>
      <c r="V1198" t="str">
        <f t="shared" si="36"/>
        <v>&lt;90 minutes</v>
      </c>
      <c r="W1198">
        <f>Table1[[#This Row],[Profit]]/Table1[[#This Row],[Budget]]</f>
        <v>-0.57022857142857142</v>
      </c>
      <c r="X1198" s="22" t="str">
        <f>IF(L1198="","",
IF(L1198&lt;Predictability!$B$1,"Low",
IF(L1198&lt;=Predictability!$B$2,"Mid","High")))</f>
        <v>Low</v>
      </c>
      <c r="Y1198" s="22">
        <f t="shared" si="37"/>
        <v>0</v>
      </c>
    </row>
    <row r="1199" spans="1:25" x14ac:dyDescent="0.2">
      <c r="A1199" t="s">
        <v>5096</v>
      </c>
      <c r="B1199" t="s">
        <v>725</v>
      </c>
      <c r="C1199" t="s">
        <v>1234</v>
      </c>
      <c r="D1199">
        <v>49000</v>
      </c>
      <c r="E1199">
        <v>70996</v>
      </c>
      <c r="F1199">
        <v>750</v>
      </c>
      <c r="G1199">
        <v>0</v>
      </c>
      <c r="H1199">
        <v>6.5</v>
      </c>
      <c r="I1199">
        <v>206</v>
      </c>
      <c r="J1199">
        <v>108</v>
      </c>
      <c r="K1199">
        <v>197992827</v>
      </c>
      <c r="L1199">
        <v>100000000</v>
      </c>
      <c r="M1199" s="2">
        <f>VLOOKUP(A1199,Sheet2!$A$1:G4923,2,0)</f>
        <v>38758</v>
      </c>
      <c r="N1199" t="str">
        <f>VLOOKUP(A1199,Sheet2!$A$1:G4923,3,0)</f>
        <v>Color</v>
      </c>
      <c r="O1199" t="str">
        <f>VLOOKUP(A1199,Sheet2!$A$1:G4923,4,0)</f>
        <v>Animation</v>
      </c>
      <c r="P1199" t="str">
        <f>VLOOKUP(A1199,Sheet2!$A$1:G4923,5,0)</f>
        <v>English</v>
      </c>
      <c r="Q1199" t="str">
        <f>VLOOKUP(A1199,Sheet2!$A$1:G4923,6,0)</f>
        <v>USA</v>
      </c>
      <c r="R1199" t="str">
        <f>VLOOKUP(A1199,Sheet2!$A$1:G4923,7,0)</f>
        <v>PG</v>
      </c>
      <c r="S1199" t="str">
        <f>IF(Table1[[#This Row],[Language]]="English","English","Other language")</f>
        <v>English</v>
      </c>
      <c r="T1199">
        <f>Table1[[#This Row],[Gross Revenue]]-Table1[[#This Row],[Budget]]</f>
        <v>97992827</v>
      </c>
      <c r="U1199" s="1">
        <f>(Table1[[#This Row],[Gross Revenue]]/Table1[[#This Row],[Budget]])-1</f>
        <v>0.97992827000000005</v>
      </c>
      <c r="V1199" t="str">
        <f t="shared" si="36"/>
        <v>90-110 minutes</v>
      </c>
      <c r="W1199">
        <f>Table1[[#This Row],[Profit]]/Table1[[#This Row],[Budget]]</f>
        <v>0.97992827000000005</v>
      </c>
      <c r="X1199" s="22" t="str">
        <f>IF(L1199="","",
IF(L1199&lt;Predictability!$B$1,"Low",
IF(L1199&lt;=Predictability!$B$2,"Mid","High")))</f>
        <v>High</v>
      </c>
      <c r="Y1199" s="22">
        <f t="shared" si="37"/>
        <v>1</v>
      </c>
    </row>
    <row r="1200" spans="1:25" x14ac:dyDescent="0.2">
      <c r="A1200" t="s">
        <v>4222</v>
      </c>
      <c r="B1200" t="s">
        <v>725</v>
      </c>
      <c r="C1200" t="s">
        <v>1234</v>
      </c>
      <c r="D1200">
        <v>49000</v>
      </c>
      <c r="E1200">
        <v>62644</v>
      </c>
      <c r="F1200">
        <v>750</v>
      </c>
      <c r="G1200">
        <v>0</v>
      </c>
      <c r="H1200">
        <v>5.9</v>
      </c>
      <c r="I1200">
        <v>156</v>
      </c>
      <c r="J1200">
        <v>100</v>
      </c>
      <c r="K1200">
        <v>63992328</v>
      </c>
      <c r="L1200">
        <v>135000000</v>
      </c>
      <c r="M1200" s="2">
        <f>VLOOKUP(A1200,Sheet2!$A$1:G4924,2,0)</f>
        <v>40769</v>
      </c>
      <c r="N1200" t="str">
        <f>VLOOKUP(A1200,Sheet2!$A$1:G4924,3,0)</f>
        <v>Color</v>
      </c>
      <c r="O1200" t="str">
        <f>VLOOKUP(A1200,Sheet2!$A$1:G4924,4,0)</f>
        <v>Animation</v>
      </c>
      <c r="P1200" t="str">
        <f>VLOOKUP(A1200,Sheet2!$A$1:G4924,5,0)</f>
        <v>English</v>
      </c>
      <c r="Q1200" t="str">
        <f>VLOOKUP(A1200,Sheet2!$A$1:G4924,6,0)</f>
        <v>Australia</v>
      </c>
      <c r="R1200" t="str">
        <f>VLOOKUP(A1200,Sheet2!$A$1:G4924,7,0)</f>
        <v>PG</v>
      </c>
      <c r="S1200" t="str">
        <f>IF(Table1[[#This Row],[Language]]="English","English","Other language")</f>
        <v>English</v>
      </c>
      <c r="T1200">
        <f>Table1[[#This Row],[Gross Revenue]]-Table1[[#This Row],[Budget]]</f>
        <v>-71007672</v>
      </c>
      <c r="U1200" s="1">
        <f>(Table1[[#This Row],[Gross Revenue]]/Table1[[#This Row],[Budget]])-1</f>
        <v>-0.52598275555555563</v>
      </c>
      <c r="V1200" t="str">
        <f t="shared" si="36"/>
        <v>90-110 minutes</v>
      </c>
      <c r="W1200">
        <f>Table1[[#This Row],[Profit]]/Table1[[#This Row],[Budget]]</f>
        <v>-0.52598275555555551</v>
      </c>
      <c r="X1200" s="22" t="str">
        <f>IF(L1200="","",
IF(L1200&lt;Predictability!$B$1,"Low",
IF(L1200&lt;=Predictability!$B$2,"Mid","High")))</f>
        <v>High</v>
      </c>
      <c r="Y1200" s="22">
        <f t="shared" si="37"/>
        <v>0</v>
      </c>
    </row>
    <row r="1201" spans="1:25" x14ac:dyDescent="0.2">
      <c r="A1201" t="s">
        <v>5856</v>
      </c>
      <c r="B1201" t="s">
        <v>786</v>
      </c>
      <c r="C1201" t="s">
        <v>102</v>
      </c>
      <c r="D1201">
        <v>11000</v>
      </c>
      <c r="E1201">
        <v>13162</v>
      </c>
      <c r="F1201">
        <v>221</v>
      </c>
      <c r="G1201">
        <v>0</v>
      </c>
      <c r="H1201">
        <v>7</v>
      </c>
      <c r="I1201">
        <v>77</v>
      </c>
      <c r="J1201">
        <v>92</v>
      </c>
      <c r="K1201">
        <v>38624000</v>
      </c>
      <c r="L1201">
        <v>12000000</v>
      </c>
      <c r="M1201" s="2">
        <f>VLOOKUP(A1201,Sheet2!$A$1:G4925,2,0)</f>
        <v>35303</v>
      </c>
      <c r="N1201" t="str">
        <f>VLOOKUP(A1201,Sheet2!$A$1:G4925,3,0)</f>
        <v>Color</v>
      </c>
      <c r="O1201" t="str">
        <f>VLOOKUP(A1201,Sheet2!$A$1:G4925,4,0)</f>
        <v>Comedy</v>
      </c>
      <c r="P1201" t="str">
        <f>VLOOKUP(A1201,Sheet2!$A$1:G4925,5,0)</f>
        <v>English</v>
      </c>
      <c r="Q1201" t="str">
        <f>VLOOKUP(A1201,Sheet2!$A$1:G4925,6,0)</f>
        <v>USA</v>
      </c>
      <c r="R1201" t="str">
        <f>VLOOKUP(A1201,Sheet2!$A$1:G4925,7,0)</f>
        <v>PG-13</v>
      </c>
      <c r="S1201" t="str">
        <f>IF(Table1[[#This Row],[Language]]="English","English","Other language")</f>
        <v>English</v>
      </c>
      <c r="T1201">
        <f>Table1[[#This Row],[Gross Revenue]]-Table1[[#This Row],[Budget]]</f>
        <v>26624000</v>
      </c>
      <c r="U1201" s="1">
        <f>(Table1[[#This Row],[Gross Revenue]]/Table1[[#This Row],[Budget]])-1</f>
        <v>2.2186666666666666</v>
      </c>
      <c r="V1201" t="str">
        <f t="shared" si="36"/>
        <v>90-110 minutes</v>
      </c>
      <c r="W1201">
        <f>Table1[[#This Row],[Profit]]/Table1[[#This Row],[Budget]]</f>
        <v>2.2186666666666666</v>
      </c>
      <c r="X1201" s="22" t="str">
        <f>IF(L1201="","",
IF(L1201&lt;Predictability!$B$1,"Low",
IF(L1201&lt;=Predictability!$B$2,"Mid","High")))</f>
        <v>Mid</v>
      </c>
      <c r="Y1201" s="22">
        <f t="shared" si="37"/>
        <v>1</v>
      </c>
    </row>
    <row r="1202" spans="1:25" x14ac:dyDescent="0.2">
      <c r="A1202" t="s">
        <v>4772</v>
      </c>
      <c r="B1202" t="s">
        <v>1841</v>
      </c>
      <c r="C1202" t="s">
        <v>1842</v>
      </c>
      <c r="D1202">
        <v>349</v>
      </c>
      <c r="E1202">
        <v>2095</v>
      </c>
      <c r="F1202">
        <v>3</v>
      </c>
      <c r="G1202">
        <v>374</v>
      </c>
      <c r="H1202">
        <v>6.3</v>
      </c>
      <c r="I1202">
        <v>77</v>
      </c>
      <c r="J1202">
        <v>98</v>
      </c>
      <c r="K1202">
        <v>1943649</v>
      </c>
      <c r="L1202">
        <v>1700000</v>
      </c>
      <c r="M1202" s="2">
        <f>VLOOKUP(A1202,Sheet2!$A$1:G4926,2,0)</f>
        <v>36320</v>
      </c>
      <c r="N1202" t="str">
        <f>VLOOKUP(A1202,Sheet2!$A$1:G4926,3,0)</f>
        <v>Color</v>
      </c>
      <c r="O1202" t="str">
        <f>VLOOKUP(A1202,Sheet2!$A$1:G4926,4,0)</f>
        <v>Comedy</v>
      </c>
      <c r="P1202" t="str">
        <f>VLOOKUP(A1202,Sheet2!$A$1:G4926,5,0)</f>
        <v>English</v>
      </c>
      <c r="Q1202" t="str">
        <f>VLOOKUP(A1202,Sheet2!$A$1:G4926,6,0)</f>
        <v>USA</v>
      </c>
      <c r="R1202" t="str">
        <f>VLOOKUP(A1202,Sheet2!$A$1:G4926,7,0)</f>
        <v>PG-13</v>
      </c>
      <c r="S1202" t="str">
        <f>IF(Table1[[#This Row],[Language]]="English","English","Other language")</f>
        <v>English</v>
      </c>
      <c r="T1202">
        <f>Table1[[#This Row],[Gross Revenue]]-Table1[[#This Row],[Budget]]</f>
        <v>243649</v>
      </c>
      <c r="U1202" s="1">
        <f>(Table1[[#This Row],[Gross Revenue]]/Table1[[#This Row],[Budget]])-1</f>
        <v>0.14332294117647049</v>
      </c>
      <c r="V1202" t="str">
        <f t="shared" si="36"/>
        <v>90-110 minutes</v>
      </c>
      <c r="W1202">
        <f>Table1[[#This Row],[Profit]]/Table1[[#This Row],[Budget]]</f>
        <v>0.1433229411764706</v>
      </c>
      <c r="X1202" s="22" t="str">
        <f>IF(L1202="","",
IF(L1202&lt;Predictability!$B$1,"Low",
IF(L1202&lt;=Predictability!$B$2,"Mid","High")))</f>
        <v>Low</v>
      </c>
      <c r="Y1202" s="22">
        <f t="shared" si="37"/>
        <v>0</v>
      </c>
    </row>
    <row r="1203" spans="1:25" x14ac:dyDescent="0.2">
      <c r="A1203" t="s">
        <v>6613</v>
      </c>
      <c r="B1203" t="s">
        <v>3031</v>
      </c>
      <c r="C1203" t="s">
        <v>550</v>
      </c>
      <c r="D1203">
        <v>109</v>
      </c>
      <c r="E1203">
        <v>117</v>
      </c>
      <c r="F1203">
        <v>171</v>
      </c>
      <c r="G1203">
        <v>12000</v>
      </c>
      <c r="H1203">
        <v>7.1</v>
      </c>
      <c r="I1203">
        <v>231</v>
      </c>
      <c r="J1203">
        <v>104</v>
      </c>
      <c r="K1203">
        <v>1007962</v>
      </c>
      <c r="L1203">
        <v>950000</v>
      </c>
      <c r="M1203" s="2">
        <f>VLOOKUP(A1203,Sheet2!$A$1:G4927,2,0)</f>
        <v>38537</v>
      </c>
      <c r="N1203" t="str">
        <f>VLOOKUP(A1203,Sheet2!$A$1:G4927,3,0)</f>
        <v>Color</v>
      </c>
      <c r="O1203" t="str">
        <f>VLOOKUP(A1203,Sheet2!$A$1:G4927,4,0)</f>
        <v>Crime</v>
      </c>
      <c r="P1203" t="str">
        <f>VLOOKUP(A1203,Sheet2!$A$1:G4927,5,0)</f>
        <v>English</v>
      </c>
      <c r="Q1203" t="str">
        <f>VLOOKUP(A1203,Sheet2!$A$1:G4927,6,0)</f>
        <v>USA</v>
      </c>
      <c r="R1203" t="str">
        <f>VLOOKUP(A1203,Sheet2!$A$1:G4927,7,0)</f>
        <v>R</v>
      </c>
      <c r="S1203" t="str">
        <f>IF(Table1[[#This Row],[Language]]="English","English","Other language")</f>
        <v>English</v>
      </c>
      <c r="T1203">
        <f>Table1[[#This Row],[Gross Revenue]]-Table1[[#This Row],[Budget]]</f>
        <v>57962</v>
      </c>
      <c r="U1203" s="1">
        <f>(Table1[[#This Row],[Gross Revenue]]/Table1[[#This Row],[Budget]])-1</f>
        <v>6.1012631578947429E-2</v>
      </c>
      <c r="V1203" t="str">
        <f t="shared" si="36"/>
        <v>90-110 minutes</v>
      </c>
      <c r="W1203">
        <f>Table1[[#This Row],[Profit]]/Table1[[#This Row],[Budget]]</f>
        <v>6.1012631578947367E-2</v>
      </c>
      <c r="X1203" s="22" t="str">
        <f>IF(L1203="","",
IF(L1203&lt;Predictability!$B$1,"Low",
IF(L1203&lt;=Predictability!$B$2,"Mid","High")))</f>
        <v>Low</v>
      </c>
      <c r="Y1203" s="22">
        <f t="shared" si="37"/>
        <v>0</v>
      </c>
    </row>
    <row r="1204" spans="1:25" x14ac:dyDescent="0.2">
      <c r="A1204" t="s">
        <v>4117</v>
      </c>
      <c r="B1204" t="s">
        <v>498</v>
      </c>
      <c r="C1204" t="s">
        <v>1243</v>
      </c>
      <c r="D1204">
        <v>11000</v>
      </c>
      <c r="E1204">
        <v>13628</v>
      </c>
      <c r="F1204">
        <v>13</v>
      </c>
      <c r="G1204">
        <v>815</v>
      </c>
      <c r="H1204">
        <v>5.8</v>
      </c>
      <c r="I1204">
        <v>79</v>
      </c>
      <c r="J1204">
        <v>97</v>
      </c>
      <c r="K1204">
        <v>19819494</v>
      </c>
      <c r="L1204">
        <v>70000000</v>
      </c>
      <c r="M1204" s="2">
        <f>VLOOKUP(A1204,Sheet2!$A$1:G4928,2,0)</f>
        <v>36148</v>
      </c>
      <c r="N1204" t="str">
        <f>VLOOKUP(A1204,Sheet2!$A$1:G4928,3,0)</f>
        <v>Color</v>
      </c>
      <c r="O1204" t="str">
        <f>VLOOKUP(A1204,Sheet2!$A$1:G4928,4,0)</f>
        <v>Action</v>
      </c>
      <c r="P1204" t="str">
        <f>VLOOKUP(A1204,Sheet2!$A$1:G4928,5,0)</f>
        <v>English</v>
      </c>
      <c r="Q1204" t="str">
        <f>VLOOKUP(A1204,Sheet2!$A$1:G4928,6,0)</f>
        <v>USA</v>
      </c>
      <c r="R1204" t="str">
        <f>VLOOKUP(A1204,Sheet2!$A$1:G4928,7,0)</f>
        <v>R</v>
      </c>
      <c r="S1204" t="str">
        <f>IF(Table1[[#This Row],[Language]]="English","English","Other language")</f>
        <v>English</v>
      </c>
      <c r="T1204">
        <f>Table1[[#This Row],[Gross Revenue]]-Table1[[#This Row],[Budget]]</f>
        <v>-50180506</v>
      </c>
      <c r="U1204" s="1">
        <f>(Table1[[#This Row],[Gross Revenue]]/Table1[[#This Row],[Budget]])-1</f>
        <v>-0.7168643714285714</v>
      </c>
      <c r="V1204" t="str">
        <f t="shared" si="36"/>
        <v>90-110 minutes</v>
      </c>
      <c r="W1204">
        <f>Table1[[#This Row],[Profit]]/Table1[[#This Row],[Budget]]</f>
        <v>-0.7168643714285714</v>
      </c>
      <c r="X1204" s="22" t="str">
        <f>IF(L1204="","",
IF(L1204&lt;Predictability!$B$1,"Low",
IF(L1204&lt;=Predictability!$B$2,"Mid","High")))</f>
        <v>High</v>
      </c>
      <c r="Y1204" s="22">
        <f t="shared" si="37"/>
        <v>0</v>
      </c>
    </row>
    <row r="1205" spans="1:25" x14ac:dyDescent="0.2">
      <c r="A1205" t="s">
        <v>4801</v>
      </c>
      <c r="B1205" t="s">
        <v>976</v>
      </c>
      <c r="C1205" t="s">
        <v>316</v>
      </c>
      <c r="D1205">
        <v>18000</v>
      </c>
      <c r="E1205">
        <v>18630</v>
      </c>
      <c r="F1205">
        <v>48</v>
      </c>
      <c r="G1205">
        <v>0</v>
      </c>
      <c r="H1205">
        <v>6.3</v>
      </c>
      <c r="I1205">
        <v>85</v>
      </c>
      <c r="J1205">
        <v>106</v>
      </c>
      <c r="K1205">
        <v>40219708</v>
      </c>
      <c r="L1205">
        <v>21000000</v>
      </c>
      <c r="M1205" s="2">
        <f>VLOOKUP(A1205,Sheet2!$A$1:G4929,2,0)</f>
        <v>36989</v>
      </c>
      <c r="N1205" t="str">
        <f>VLOOKUP(A1205,Sheet2!$A$1:G4929,3,0)</f>
        <v>Color</v>
      </c>
      <c r="O1205" t="str">
        <f>VLOOKUP(A1205,Sheet2!$A$1:G4929,4,0)</f>
        <v>Drama</v>
      </c>
      <c r="P1205" t="str">
        <f>VLOOKUP(A1205,Sheet2!$A$1:G4929,5,0)</f>
        <v>English</v>
      </c>
      <c r="Q1205" t="str">
        <f>VLOOKUP(A1205,Sheet2!$A$1:G4929,6,0)</f>
        <v>USA</v>
      </c>
      <c r="R1205" t="str">
        <f>VLOOKUP(A1205,Sheet2!$A$1:G4929,7,0)</f>
        <v>PG-13</v>
      </c>
      <c r="S1205" t="str">
        <f>IF(Table1[[#This Row],[Language]]="English","English","Other language")</f>
        <v>English</v>
      </c>
      <c r="T1205">
        <f>Table1[[#This Row],[Gross Revenue]]-Table1[[#This Row],[Budget]]</f>
        <v>19219708</v>
      </c>
      <c r="U1205" s="1">
        <f>(Table1[[#This Row],[Gross Revenue]]/Table1[[#This Row],[Budget]])-1</f>
        <v>0.91522419047619041</v>
      </c>
      <c r="V1205" t="str">
        <f t="shared" si="36"/>
        <v>90-110 minutes</v>
      </c>
      <c r="W1205">
        <f>Table1[[#This Row],[Profit]]/Table1[[#This Row],[Budget]]</f>
        <v>0.91522419047619052</v>
      </c>
      <c r="X1205" s="22" t="str">
        <f>IF(L1205="","",
IF(L1205&lt;Predictability!$B$1,"Low",
IF(L1205&lt;=Predictability!$B$2,"Mid","High")))</f>
        <v>Mid</v>
      </c>
      <c r="Y1205" s="22">
        <f t="shared" si="37"/>
        <v>1</v>
      </c>
    </row>
    <row r="1206" spans="1:25" x14ac:dyDescent="0.2">
      <c r="A1206" t="s">
        <v>3925</v>
      </c>
      <c r="B1206" t="s">
        <v>1020</v>
      </c>
      <c r="C1206" t="s">
        <v>1021</v>
      </c>
      <c r="D1206">
        <v>260000</v>
      </c>
      <c r="E1206">
        <v>263584</v>
      </c>
      <c r="F1206">
        <v>74</v>
      </c>
      <c r="G1206">
        <v>706</v>
      </c>
      <c r="H1206">
        <v>5.6</v>
      </c>
      <c r="I1206">
        <v>2</v>
      </c>
      <c r="J1206">
        <v>112</v>
      </c>
      <c r="K1206">
        <v>96734</v>
      </c>
      <c r="L1206">
        <v>1000000</v>
      </c>
      <c r="M1206" s="2">
        <f>VLOOKUP(A1206,Sheet2!$A$1:G4930,2,0)</f>
        <v>41138</v>
      </c>
      <c r="N1206" t="str">
        <f>VLOOKUP(A1206,Sheet2!$A$1:G4930,3,0)</f>
        <v>Color</v>
      </c>
      <c r="O1206" t="str">
        <f>VLOOKUP(A1206,Sheet2!$A$1:G4930,4,0)</f>
        <v>Action</v>
      </c>
      <c r="P1206" t="str">
        <f>VLOOKUP(A1206,Sheet2!$A$1:G4930,5,0)</f>
        <v>English</v>
      </c>
      <c r="Q1206" t="str">
        <f>VLOOKUP(A1206,Sheet2!$A$1:G4930,6,0)</f>
        <v>USA</v>
      </c>
      <c r="R1206" t="str">
        <f>VLOOKUP(A1206,Sheet2!$A$1:G4930,7,0)</f>
        <v>PG-13</v>
      </c>
      <c r="S1206" t="str">
        <f>IF(Table1[[#This Row],[Language]]="English","English","Other language")</f>
        <v>English</v>
      </c>
      <c r="T1206">
        <f>Table1[[#This Row],[Gross Revenue]]-Table1[[#This Row],[Budget]]</f>
        <v>-903266</v>
      </c>
      <c r="U1206" s="1">
        <f>(Table1[[#This Row],[Gross Revenue]]/Table1[[#This Row],[Budget]])-1</f>
        <v>-0.90326600000000001</v>
      </c>
      <c r="V1206" t="str">
        <f t="shared" si="36"/>
        <v>111-130 minutes</v>
      </c>
      <c r="W1206">
        <f>Table1[[#This Row],[Profit]]/Table1[[#This Row],[Budget]]</f>
        <v>-0.90326600000000001</v>
      </c>
      <c r="X1206" s="22" t="str">
        <f>IF(L1206="","",
IF(L1206&lt;Predictability!$B$1,"Low",
IF(L1206&lt;=Predictability!$B$2,"Mid","High")))</f>
        <v>Low</v>
      </c>
      <c r="Y1206" s="22">
        <f t="shared" si="37"/>
        <v>0</v>
      </c>
    </row>
    <row r="1207" spans="1:25" x14ac:dyDescent="0.2">
      <c r="A1207" t="s">
        <v>4342</v>
      </c>
      <c r="B1207" t="s">
        <v>285</v>
      </c>
      <c r="C1207" t="s">
        <v>478</v>
      </c>
      <c r="D1207">
        <v>1000</v>
      </c>
      <c r="E1207">
        <v>3671</v>
      </c>
      <c r="F1207">
        <v>23</v>
      </c>
      <c r="G1207">
        <v>0</v>
      </c>
      <c r="H1207">
        <v>6</v>
      </c>
      <c r="I1207">
        <v>30</v>
      </c>
      <c r="J1207">
        <v>98</v>
      </c>
      <c r="K1207">
        <v>7434726</v>
      </c>
      <c r="L1207">
        <v>23000000</v>
      </c>
      <c r="M1207" s="2">
        <f>VLOOKUP(A1207,Sheet2!$A$1:G4931,2,0)</f>
        <v>33494</v>
      </c>
      <c r="N1207" t="str">
        <f>VLOOKUP(A1207,Sheet2!$A$1:G4931,3,0)</f>
        <v>Color</v>
      </c>
      <c r="O1207" t="str">
        <f>VLOOKUP(A1207,Sheet2!$A$1:G4931,4,0)</f>
        <v>Action</v>
      </c>
      <c r="P1207" t="str">
        <f>VLOOKUP(A1207,Sheet2!$A$1:G4931,5,0)</f>
        <v>English</v>
      </c>
      <c r="Q1207" t="str">
        <f>VLOOKUP(A1207,Sheet2!$A$1:G4931,6,0)</f>
        <v>USA</v>
      </c>
      <c r="R1207" t="str">
        <f>VLOOKUP(A1207,Sheet2!$A$1:G4931,7,0)</f>
        <v>R</v>
      </c>
      <c r="S1207" t="str">
        <f>IF(Table1[[#This Row],[Language]]="English","English","Other language")</f>
        <v>English</v>
      </c>
      <c r="T1207">
        <f>Table1[[#This Row],[Gross Revenue]]-Table1[[#This Row],[Budget]]</f>
        <v>-15565274</v>
      </c>
      <c r="U1207" s="1">
        <f>(Table1[[#This Row],[Gross Revenue]]/Table1[[#This Row],[Budget]])-1</f>
        <v>-0.67675104347826087</v>
      </c>
      <c r="V1207" t="str">
        <f t="shared" si="36"/>
        <v>90-110 minutes</v>
      </c>
      <c r="W1207">
        <f>Table1[[#This Row],[Profit]]/Table1[[#This Row],[Budget]]</f>
        <v>-0.67675104347826087</v>
      </c>
      <c r="X1207" s="22" t="str">
        <f>IF(L1207="","",
IF(L1207&lt;Predictability!$B$1,"Low",
IF(L1207&lt;=Predictability!$B$2,"Mid","High")))</f>
        <v>Mid</v>
      </c>
      <c r="Y1207" s="22">
        <f t="shared" si="37"/>
        <v>0</v>
      </c>
    </row>
    <row r="1208" spans="1:25" x14ac:dyDescent="0.2">
      <c r="A1208" t="s">
        <v>5272</v>
      </c>
      <c r="B1208" t="s">
        <v>814</v>
      </c>
      <c r="C1208" t="s">
        <v>2191</v>
      </c>
      <c r="D1208">
        <v>1000</v>
      </c>
      <c r="E1208">
        <v>4065</v>
      </c>
      <c r="F1208">
        <v>22</v>
      </c>
      <c r="G1208">
        <v>0</v>
      </c>
      <c r="H1208">
        <v>6.6</v>
      </c>
      <c r="I1208">
        <v>153</v>
      </c>
      <c r="J1208">
        <v>102</v>
      </c>
      <c r="K1208">
        <v>38087366</v>
      </c>
      <c r="L1208">
        <v>12000000</v>
      </c>
      <c r="M1208" s="2">
        <f>VLOOKUP(A1208,Sheet2!$A$1:G4932,2,0)</f>
        <v>39812</v>
      </c>
      <c r="N1208" t="str">
        <f>VLOOKUP(A1208,Sheet2!$A$1:G4932,3,0)</f>
        <v>Color</v>
      </c>
      <c r="O1208" t="str">
        <f>VLOOKUP(A1208,Sheet2!$A$1:G4932,4,0)</f>
        <v>Adventure</v>
      </c>
      <c r="P1208" t="str">
        <f>VLOOKUP(A1208,Sheet2!$A$1:G4932,5,0)</f>
        <v>English</v>
      </c>
      <c r="Q1208" t="str">
        <f>VLOOKUP(A1208,Sheet2!$A$1:G4932,6,0)</f>
        <v>USA</v>
      </c>
      <c r="R1208" t="str">
        <f>VLOOKUP(A1208,Sheet2!$A$1:G4932,7,0)</f>
        <v>R</v>
      </c>
      <c r="S1208" t="str">
        <f>IF(Table1[[#This Row],[Language]]="English","English","Other language")</f>
        <v>English</v>
      </c>
      <c r="T1208">
        <f>Table1[[#This Row],[Gross Revenue]]-Table1[[#This Row],[Budget]]</f>
        <v>26087366</v>
      </c>
      <c r="U1208" s="1">
        <f>(Table1[[#This Row],[Gross Revenue]]/Table1[[#This Row],[Budget]])-1</f>
        <v>2.1739471666666668</v>
      </c>
      <c r="V1208" t="str">
        <f t="shared" si="36"/>
        <v>90-110 minutes</v>
      </c>
      <c r="W1208">
        <f>Table1[[#This Row],[Profit]]/Table1[[#This Row],[Budget]]</f>
        <v>2.1739471666666668</v>
      </c>
      <c r="X1208" s="22" t="str">
        <f>IF(L1208="","",
IF(L1208&lt;Predictability!$B$1,"Low",
IF(L1208&lt;=Predictability!$B$2,"Mid","High")))</f>
        <v>Mid</v>
      </c>
      <c r="Y1208" s="22">
        <f t="shared" si="37"/>
        <v>1</v>
      </c>
    </row>
    <row r="1209" spans="1:25" x14ac:dyDescent="0.2">
      <c r="A1209" t="s">
        <v>5982</v>
      </c>
      <c r="B1209" t="s">
        <v>1622</v>
      </c>
      <c r="C1209" t="s">
        <v>1003</v>
      </c>
      <c r="D1209">
        <v>982</v>
      </c>
      <c r="E1209">
        <v>3114</v>
      </c>
      <c r="F1209">
        <v>8</v>
      </c>
      <c r="G1209">
        <v>0</v>
      </c>
      <c r="H1209">
        <v>7.1</v>
      </c>
      <c r="I1209">
        <v>150</v>
      </c>
      <c r="J1209">
        <v>88</v>
      </c>
      <c r="K1209">
        <v>18225165</v>
      </c>
      <c r="L1209">
        <v>9000000</v>
      </c>
      <c r="M1209" s="2">
        <f>VLOOKUP(A1209,Sheet2!$A$1:G4933,2,0)</f>
        <v>38024</v>
      </c>
      <c r="N1209" t="str">
        <f>VLOOKUP(A1209,Sheet2!$A$1:G4933,3,0)</f>
        <v>Color</v>
      </c>
      <c r="O1209" t="str">
        <f>VLOOKUP(A1209,Sheet2!$A$1:G4933,4,0)</f>
        <v>Adventure</v>
      </c>
      <c r="P1209" t="str">
        <f>VLOOKUP(A1209,Sheet2!$A$1:G4933,5,0)</f>
        <v>English</v>
      </c>
      <c r="Q1209" t="str">
        <f>VLOOKUP(A1209,Sheet2!$A$1:G4933,6,0)</f>
        <v>USA</v>
      </c>
      <c r="R1209" t="str">
        <f>VLOOKUP(A1209,Sheet2!$A$1:G4933,7,0)</f>
        <v>R</v>
      </c>
      <c r="S1209" t="str">
        <f>IF(Table1[[#This Row],[Language]]="English","English","Other language")</f>
        <v>English</v>
      </c>
      <c r="T1209">
        <f>Table1[[#This Row],[Gross Revenue]]-Table1[[#This Row],[Budget]]</f>
        <v>9225165</v>
      </c>
      <c r="U1209" s="1">
        <f>(Table1[[#This Row],[Gross Revenue]]/Table1[[#This Row],[Budget]])-1</f>
        <v>1.0250183333333331</v>
      </c>
      <c r="V1209" t="str">
        <f t="shared" si="36"/>
        <v>&lt;90 minutes</v>
      </c>
      <c r="W1209">
        <f>Table1[[#This Row],[Profit]]/Table1[[#This Row],[Budget]]</f>
        <v>1.0250183333333334</v>
      </c>
      <c r="X1209" s="22" t="str">
        <f>IF(L1209="","",
IF(L1209&lt;Predictability!$B$1,"Low",
IF(L1209&lt;=Predictability!$B$2,"Mid","High")))</f>
        <v>Mid</v>
      </c>
      <c r="Y1209" s="22">
        <f t="shared" si="37"/>
        <v>1</v>
      </c>
    </row>
    <row r="1210" spans="1:25" x14ac:dyDescent="0.2">
      <c r="A1210" t="s">
        <v>4285</v>
      </c>
      <c r="B1210" t="s">
        <v>1405</v>
      </c>
      <c r="C1210" t="s">
        <v>1406</v>
      </c>
      <c r="D1210">
        <v>694</v>
      </c>
      <c r="E1210">
        <v>2486</v>
      </c>
      <c r="F1210">
        <v>15</v>
      </c>
      <c r="G1210">
        <v>833</v>
      </c>
      <c r="H1210">
        <v>5.9</v>
      </c>
      <c r="I1210">
        <v>25</v>
      </c>
      <c r="J1210">
        <v>100</v>
      </c>
      <c r="K1210">
        <v>26539321</v>
      </c>
      <c r="L1210">
        <v>13000000</v>
      </c>
      <c r="M1210" s="2">
        <f>VLOOKUP(A1210,Sheet2!$A$1:G4934,2,0)</f>
        <v>35142</v>
      </c>
      <c r="N1210" t="str">
        <f>VLOOKUP(A1210,Sheet2!$A$1:G4934,3,0)</f>
        <v>Color</v>
      </c>
      <c r="O1210" t="str">
        <f>VLOOKUP(A1210,Sheet2!$A$1:G4934,4,0)</f>
        <v>Comedy</v>
      </c>
      <c r="P1210" t="str">
        <f>VLOOKUP(A1210,Sheet2!$A$1:G4934,5,0)</f>
        <v>English</v>
      </c>
      <c r="Q1210" t="str">
        <f>VLOOKUP(A1210,Sheet2!$A$1:G4934,6,0)</f>
        <v>USA</v>
      </c>
      <c r="R1210" t="str">
        <f>VLOOKUP(A1210,Sheet2!$A$1:G4934,7,0)</f>
        <v>PG</v>
      </c>
      <c r="S1210" t="str">
        <f>IF(Table1[[#This Row],[Language]]="English","English","Other language")</f>
        <v>English</v>
      </c>
      <c r="T1210">
        <f>Table1[[#This Row],[Gross Revenue]]-Table1[[#This Row],[Budget]]</f>
        <v>13539321</v>
      </c>
      <c r="U1210" s="1">
        <f>(Table1[[#This Row],[Gross Revenue]]/Table1[[#This Row],[Budget]])-1</f>
        <v>1.0414862307692307</v>
      </c>
      <c r="V1210" t="str">
        <f t="shared" si="36"/>
        <v>90-110 minutes</v>
      </c>
      <c r="W1210">
        <f>Table1[[#This Row],[Profit]]/Table1[[#This Row],[Budget]]</f>
        <v>1.0414862307692307</v>
      </c>
      <c r="X1210" s="22" t="str">
        <f>IF(L1210="","",
IF(L1210&lt;Predictability!$B$1,"Low",
IF(L1210&lt;=Predictability!$B$2,"Mid","High")))</f>
        <v>Mid</v>
      </c>
      <c r="Y1210" s="22">
        <f t="shared" si="37"/>
        <v>1</v>
      </c>
    </row>
    <row r="1211" spans="1:25" x14ac:dyDescent="0.2">
      <c r="A1211" t="s">
        <v>6050</v>
      </c>
      <c r="B1211" t="s">
        <v>1574</v>
      </c>
      <c r="C1211" t="s">
        <v>2711</v>
      </c>
      <c r="D1211">
        <v>788</v>
      </c>
      <c r="E1211">
        <v>2486</v>
      </c>
      <c r="F1211">
        <v>12</v>
      </c>
      <c r="G1211">
        <v>0</v>
      </c>
      <c r="H1211">
        <v>7.2</v>
      </c>
      <c r="I1211">
        <v>224</v>
      </c>
      <c r="J1211">
        <v>97</v>
      </c>
      <c r="K1211">
        <v>1818681</v>
      </c>
      <c r="L1211">
        <v>7300000</v>
      </c>
      <c r="M1211" s="2">
        <f>VLOOKUP(A1211,Sheet2!$A$1:G4935,2,0)</f>
        <v>39899</v>
      </c>
      <c r="N1211" t="str">
        <f>VLOOKUP(A1211,Sheet2!$A$1:G4935,3,0)</f>
        <v>Color</v>
      </c>
      <c r="O1211" t="str">
        <f>VLOOKUP(A1211,Sheet2!$A$1:G4935,4,0)</f>
        <v>Action</v>
      </c>
      <c r="P1211" t="str">
        <f>VLOOKUP(A1211,Sheet2!$A$1:G4935,5,0)</f>
        <v>English</v>
      </c>
      <c r="Q1211" t="str">
        <f>VLOOKUP(A1211,Sheet2!$A$1:G4935,6,0)</f>
        <v>UK</v>
      </c>
      <c r="R1211" t="str">
        <f>VLOOKUP(A1211,Sheet2!$A$1:G4935,7,0)</f>
        <v>R</v>
      </c>
      <c r="S1211" t="str">
        <f>IF(Table1[[#This Row],[Language]]="English","English","Other language")</f>
        <v>English</v>
      </c>
      <c r="T1211">
        <f>Table1[[#This Row],[Gross Revenue]]-Table1[[#This Row],[Budget]]</f>
        <v>-5481319</v>
      </c>
      <c r="U1211" s="1">
        <f>(Table1[[#This Row],[Gross Revenue]]/Table1[[#This Row],[Budget]])-1</f>
        <v>-0.75086561643835614</v>
      </c>
      <c r="V1211" t="str">
        <f t="shared" si="36"/>
        <v>90-110 minutes</v>
      </c>
      <c r="W1211">
        <f>Table1[[#This Row],[Profit]]/Table1[[#This Row],[Budget]]</f>
        <v>-0.75086561643835614</v>
      </c>
      <c r="X1211" s="22" t="str">
        <f>IF(L1211="","",
IF(L1211&lt;Predictability!$B$1,"Low",
IF(L1211&lt;=Predictability!$B$2,"Mid","High")))</f>
        <v>Low</v>
      </c>
      <c r="Y1211" s="22">
        <f t="shared" si="37"/>
        <v>0</v>
      </c>
    </row>
    <row r="1212" spans="1:25" x14ac:dyDescent="0.2">
      <c r="A1212" t="s">
        <v>6372</v>
      </c>
      <c r="B1212" t="s">
        <v>1442</v>
      </c>
      <c r="C1212" t="s">
        <v>808</v>
      </c>
      <c r="D1212">
        <v>11000</v>
      </c>
      <c r="E1212">
        <v>35672</v>
      </c>
      <c r="F1212">
        <v>0</v>
      </c>
      <c r="G1212">
        <v>0</v>
      </c>
      <c r="H1212">
        <v>7.4</v>
      </c>
      <c r="I1212">
        <v>232</v>
      </c>
      <c r="J1212">
        <v>174</v>
      </c>
      <c r="K1212">
        <v>261970615</v>
      </c>
      <c r="L1212">
        <v>100000000</v>
      </c>
      <c r="M1212" s="2">
        <f>VLOOKUP(A1212,Sheet2!$A$1:G4936,2,0)</f>
        <v>37456</v>
      </c>
      <c r="N1212" t="str">
        <f>VLOOKUP(A1212,Sheet2!$A$1:G4936,3,0)</f>
        <v>Color</v>
      </c>
      <c r="O1212" t="str">
        <f>VLOOKUP(A1212,Sheet2!$A$1:G4936,4,0)</f>
        <v>Adventure</v>
      </c>
      <c r="P1212" t="str">
        <f>VLOOKUP(A1212,Sheet2!$A$1:G4936,5,0)</f>
        <v>English</v>
      </c>
      <c r="Q1212" t="str">
        <f>VLOOKUP(A1212,Sheet2!$A$1:G4936,6,0)</f>
        <v>UK</v>
      </c>
      <c r="R1212" t="str">
        <f>VLOOKUP(A1212,Sheet2!$A$1:G4936,7,0)</f>
        <v>PG</v>
      </c>
      <c r="S1212" t="str">
        <f>IF(Table1[[#This Row],[Language]]="English","English","Other language")</f>
        <v>English</v>
      </c>
      <c r="T1212">
        <f>Table1[[#This Row],[Gross Revenue]]-Table1[[#This Row],[Budget]]</f>
        <v>161970615</v>
      </c>
      <c r="U1212" s="1">
        <f>(Table1[[#This Row],[Gross Revenue]]/Table1[[#This Row],[Budget]])-1</f>
        <v>1.6197061499999998</v>
      </c>
      <c r="V1212" t="str">
        <f t="shared" si="36"/>
        <v>&gt;150 minutes</v>
      </c>
      <c r="W1212">
        <f>Table1[[#This Row],[Profit]]/Table1[[#This Row],[Budget]]</f>
        <v>1.6197061500000001</v>
      </c>
      <c r="X1212" s="22" t="str">
        <f>IF(L1212="","",
IF(L1212&lt;Predictability!$B$1,"Low",
IF(L1212&lt;=Predictability!$B$2,"Mid","High")))</f>
        <v>High</v>
      </c>
      <c r="Y1212" s="22">
        <f t="shared" si="37"/>
        <v>1</v>
      </c>
    </row>
    <row r="1213" spans="1:25" x14ac:dyDescent="0.2">
      <c r="A1213" t="s">
        <v>6550</v>
      </c>
      <c r="B1213" t="s">
        <v>402</v>
      </c>
      <c r="C1213" t="s">
        <v>1453</v>
      </c>
      <c r="D1213">
        <v>21000</v>
      </c>
      <c r="E1213">
        <v>53413</v>
      </c>
      <c r="F1213">
        <v>179</v>
      </c>
      <c r="G1213">
        <v>0</v>
      </c>
      <c r="H1213">
        <v>7.6</v>
      </c>
      <c r="I1213">
        <v>295</v>
      </c>
      <c r="J1213">
        <v>157</v>
      </c>
      <c r="K1213">
        <v>289994397</v>
      </c>
      <c r="L1213">
        <v>150000000</v>
      </c>
      <c r="M1213" s="2">
        <f>VLOOKUP(A1213,Sheet2!$A$1:G4937,2,0)</f>
        <v>38396</v>
      </c>
      <c r="N1213" t="str">
        <f>VLOOKUP(A1213,Sheet2!$A$1:G4937,3,0)</f>
        <v>Color</v>
      </c>
      <c r="O1213" t="str">
        <f>VLOOKUP(A1213,Sheet2!$A$1:G4937,4,0)</f>
        <v>Adventure</v>
      </c>
      <c r="P1213" t="str">
        <f>VLOOKUP(A1213,Sheet2!$A$1:G4937,5,0)</f>
        <v>English</v>
      </c>
      <c r="Q1213" t="str">
        <f>VLOOKUP(A1213,Sheet2!$A$1:G4937,6,0)</f>
        <v>UK</v>
      </c>
      <c r="R1213" t="str">
        <f>VLOOKUP(A1213,Sheet2!$A$1:G4937,7,0)</f>
        <v>PG-13</v>
      </c>
      <c r="S1213" t="str">
        <f>IF(Table1[[#This Row],[Language]]="English","English","Other language")</f>
        <v>English</v>
      </c>
      <c r="T1213">
        <f>Table1[[#This Row],[Gross Revenue]]-Table1[[#This Row],[Budget]]</f>
        <v>139994397</v>
      </c>
      <c r="U1213" s="1">
        <f>(Table1[[#This Row],[Gross Revenue]]/Table1[[#This Row],[Budget]])-1</f>
        <v>0.93329598000000003</v>
      </c>
      <c r="V1213" t="str">
        <f t="shared" si="36"/>
        <v>&gt;150 minutes</v>
      </c>
      <c r="W1213">
        <f>Table1[[#This Row],[Profit]]/Table1[[#This Row],[Budget]]</f>
        <v>0.93329598000000003</v>
      </c>
      <c r="X1213" s="22" t="str">
        <f>IF(L1213="","",
IF(L1213&lt;Predictability!$B$1,"Low",
IF(L1213&lt;=Predictability!$B$2,"Mid","High")))</f>
        <v>High</v>
      </c>
      <c r="Y1213" s="22">
        <f t="shared" si="37"/>
        <v>1</v>
      </c>
    </row>
    <row r="1214" spans="1:25" x14ac:dyDescent="0.2">
      <c r="A1214" t="s">
        <v>6438</v>
      </c>
      <c r="B1214" t="s">
        <v>2359</v>
      </c>
      <c r="C1214" t="s">
        <v>2930</v>
      </c>
      <c r="D1214">
        <v>25000</v>
      </c>
      <c r="E1214">
        <v>58753</v>
      </c>
      <c r="F1214">
        <v>282</v>
      </c>
      <c r="G1214">
        <v>10000</v>
      </c>
      <c r="H1214">
        <v>7.5</v>
      </c>
      <c r="I1214">
        <v>375</v>
      </c>
      <c r="J1214">
        <v>153</v>
      </c>
      <c r="K1214">
        <v>301956980</v>
      </c>
      <c r="L1214">
        <v>250000000</v>
      </c>
      <c r="M1214" s="2">
        <f>VLOOKUP(A1214,Sheet2!$A$1:G4938,2,0)</f>
        <v>40166</v>
      </c>
      <c r="N1214" t="str">
        <f>VLOOKUP(A1214,Sheet2!$A$1:G4938,3,0)</f>
        <v>Color</v>
      </c>
      <c r="O1214" t="str">
        <f>VLOOKUP(A1214,Sheet2!$A$1:G4938,4,0)</f>
        <v>Adventure</v>
      </c>
      <c r="P1214" t="str">
        <f>VLOOKUP(A1214,Sheet2!$A$1:G4938,5,0)</f>
        <v>English</v>
      </c>
      <c r="Q1214" t="str">
        <f>VLOOKUP(A1214,Sheet2!$A$1:G4938,6,0)</f>
        <v>UK</v>
      </c>
      <c r="R1214" t="str">
        <f>VLOOKUP(A1214,Sheet2!$A$1:G4938,7,0)</f>
        <v>PG</v>
      </c>
      <c r="S1214" t="str">
        <f>IF(Table1[[#This Row],[Language]]="English","English","Other language")</f>
        <v>English</v>
      </c>
      <c r="T1214">
        <f>Table1[[#This Row],[Gross Revenue]]-Table1[[#This Row],[Budget]]</f>
        <v>51956980</v>
      </c>
      <c r="U1214" s="1">
        <f>(Table1[[#This Row],[Gross Revenue]]/Table1[[#This Row],[Budget]])-1</f>
        <v>0.20782791999999994</v>
      </c>
      <c r="V1214" t="str">
        <f t="shared" si="36"/>
        <v>&gt;150 minutes</v>
      </c>
      <c r="W1214">
        <f>Table1[[#This Row],[Profit]]/Table1[[#This Row],[Budget]]</f>
        <v>0.20782792</v>
      </c>
      <c r="X1214" s="22" t="str">
        <f>IF(L1214="","",
IF(L1214&lt;Predictability!$B$1,"Low",
IF(L1214&lt;=Predictability!$B$2,"Mid","High")))</f>
        <v>High</v>
      </c>
      <c r="Y1214" s="22">
        <f t="shared" si="37"/>
        <v>0</v>
      </c>
    </row>
    <row r="1215" spans="1:25" x14ac:dyDescent="0.2">
      <c r="A1215" t="s">
        <v>6453</v>
      </c>
      <c r="B1215" t="s">
        <v>402</v>
      </c>
      <c r="C1215" t="s">
        <v>2930</v>
      </c>
      <c r="D1215">
        <v>21000</v>
      </c>
      <c r="E1215">
        <v>33433</v>
      </c>
      <c r="F1215">
        <v>282</v>
      </c>
      <c r="G1215">
        <v>0</v>
      </c>
      <c r="H1215">
        <v>7.5</v>
      </c>
      <c r="I1215">
        <v>329</v>
      </c>
      <c r="J1215">
        <v>138</v>
      </c>
      <c r="K1215">
        <v>292000866</v>
      </c>
      <c r="L1215">
        <v>150000000</v>
      </c>
      <c r="M1215" s="2">
        <f>VLOOKUP(A1215,Sheet2!$A$1:G4939,2,0)</f>
        <v>39376</v>
      </c>
      <c r="N1215" t="str">
        <f>VLOOKUP(A1215,Sheet2!$A$1:G4939,3,0)</f>
        <v>Color</v>
      </c>
      <c r="O1215" t="str">
        <f>VLOOKUP(A1215,Sheet2!$A$1:G4939,4,0)</f>
        <v>Adventure</v>
      </c>
      <c r="P1215" t="str">
        <f>VLOOKUP(A1215,Sheet2!$A$1:G4939,5,0)</f>
        <v>English</v>
      </c>
      <c r="Q1215" t="str">
        <f>VLOOKUP(A1215,Sheet2!$A$1:G4939,6,0)</f>
        <v>UK</v>
      </c>
      <c r="R1215" t="str">
        <f>VLOOKUP(A1215,Sheet2!$A$1:G4939,7,0)</f>
        <v>PG-13</v>
      </c>
      <c r="S1215" t="str">
        <f>IF(Table1[[#This Row],[Language]]="English","English","Other language")</f>
        <v>English</v>
      </c>
      <c r="T1215">
        <f>Table1[[#This Row],[Gross Revenue]]-Table1[[#This Row],[Budget]]</f>
        <v>142000866</v>
      </c>
      <c r="U1215" s="1">
        <f>(Table1[[#This Row],[Gross Revenue]]/Table1[[#This Row],[Budget]])-1</f>
        <v>0.94667243999999995</v>
      </c>
      <c r="V1215" t="str">
        <f t="shared" si="36"/>
        <v>131-150 minutes</v>
      </c>
      <c r="W1215">
        <f>Table1[[#This Row],[Profit]]/Table1[[#This Row],[Budget]]</f>
        <v>0.94667243999999995</v>
      </c>
      <c r="X1215" s="22" t="str">
        <f>IF(L1215="","",
IF(L1215&lt;Predictability!$B$1,"Low",
IF(L1215&lt;=Predictability!$B$2,"Mid","High")))</f>
        <v>High</v>
      </c>
      <c r="Y1215" s="22">
        <f t="shared" si="37"/>
        <v>1</v>
      </c>
    </row>
    <row r="1216" spans="1:25" x14ac:dyDescent="0.2">
      <c r="A1216" t="s">
        <v>6735</v>
      </c>
      <c r="B1216" t="s">
        <v>1442</v>
      </c>
      <c r="C1216" t="s">
        <v>3068</v>
      </c>
      <c r="D1216">
        <v>11000</v>
      </c>
      <c r="E1216">
        <v>33284</v>
      </c>
      <c r="F1216">
        <v>0</v>
      </c>
      <c r="G1216">
        <v>11000</v>
      </c>
      <c r="H1216">
        <v>7.8</v>
      </c>
      <c r="I1216">
        <v>274</v>
      </c>
      <c r="J1216">
        <v>142</v>
      </c>
      <c r="K1216">
        <v>249358727</v>
      </c>
      <c r="L1216">
        <v>130000000</v>
      </c>
      <c r="M1216" s="2">
        <f>VLOOKUP(A1216,Sheet2!$A$1:G4940,2,0)</f>
        <v>38045</v>
      </c>
      <c r="N1216" t="str">
        <f>VLOOKUP(A1216,Sheet2!$A$1:G4940,3,0)</f>
        <v>Color</v>
      </c>
      <c r="O1216" t="str">
        <f>VLOOKUP(A1216,Sheet2!$A$1:G4940,4,0)</f>
        <v>Adventure</v>
      </c>
      <c r="P1216" t="str">
        <f>VLOOKUP(A1216,Sheet2!$A$1:G4940,5,0)</f>
        <v>English</v>
      </c>
      <c r="Q1216" t="str">
        <f>VLOOKUP(A1216,Sheet2!$A$1:G4940,6,0)</f>
        <v>UK</v>
      </c>
      <c r="R1216" t="str">
        <f>VLOOKUP(A1216,Sheet2!$A$1:G4940,7,0)</f>
        <v>PG</v>
      </c>
      <c r="S1216" t="str">
        <f>IF(Table1[[#This Row],[Language]]="English","English","Other language")</f>
        <v>English</v>
      </c>
      <c r="T1216">
        <f>Table1[[#This Row],[Gross Revenue]]-Table1[[#This Row],[Budget]]</f>
        <v>119358727</v>
      </c>
      <c r="U1216" s="1">
        <f>(Table1[[#This Row],[Gross Revenue]]/Table1[[#This Row],[Budget]])-1</f>
        <v>0.91814405384615383</v>
      </c>
      <c r="V1216" t="str">
        <f t="shared" si="36"/>
        <v>131-150 minutes</v>
      </c>
      <c r="W1216">
        <f>Table1[[#This Row],[Profit]]/Table1[[#This Row],[Budget]]</f>
        <v>0.91814405384615383</v>
      </c>
      <c r="X1216" s="22" t="str">
        <f>IF(L1216="","",
IF(L1216&lt;Predictability!$B$1,"Low",
IF(L1216&lt;=Predictability!$B$2,"Mid","High")))</f>
        <v>High</v>
      </c>
      <c r="Y1216" s="22">
        <f t="shared" si="37"/>
        <v>1</v>
      </c>
    </row>
    <row r="1217" spans="1:25" x14ac:dyDescent="0.2">
      <c r="A1217" t="s">
        <v>6464</v>
      </c>
      <c r="B1217" t="s">
        <v>1442</v>
      </c>
      <c r="C1217" t="s">
        <v>808</v>
      </c>
      <c r="D1217">
        <v>11000</v>
      </c>
      <c r="E1217">
        <v>13191</v>
      </c>
      <c r="F1217">
        <v>0</v>
      </c>
      <c r="G1217">
        <v>16000</v>
      </c>
      <c r="H1217">
        <v>7.5</v>
      </c>
      <c r="I1217">
        <v>258</v>
      </c>
      <c r="J1217">
        <v>159</v>
      </c>
      <c r="K1217">
        <v>317557891</v>
      </c>
      <c r="L1217">
        <v>125000000</v>
      </c>
      <c r="M1217" s="2">
        <f>VLOOKUP(A1217,Sheet2!$A$1:G4941,2,0)</f>
        <v>36935</v>
      </c>
      <c r="N1217" t="str">
        <f>VLOOKUP(A1217,Sheet2!$A$1:G4941,3,0)</f>
        <v>Color</v>
      </c>
      <c r="O1217" t="str">
        <f>VLOOKUP(A1217,Sheet2!$A$1:G4941,4,0)</f>
        <v>Adventure</v>
      </c>
      <c r="P1217" t="str">
        <f>VLOOKUP(A1217,Sheet2!$A$1:G4941,5,0)</f>
        <v>English</v>
      </c>
      <c r="Q1217" t="str">
        <f>VLOOKUP(A1217,Sheet2!$A$1:G4941,6,0)</f>
        <v>UK</v>
      </c>
      <c r="R1217" t="str">
        <f>VLOOKUP(A1217,Sheet2!$A$1:G4941,7,0)</f>
        <v>PG</v>
      </c>
      <c r="S1217" t="str">
        <f>IF(Table1[[#This Row],[Language]]="English","English","Other language")</f>
        <v>English</v>
      </c>
      <c r="T1217">
        <f>Table1[[#This Row],[Gross Revenue]]-Table1[[#This Row],[Budget]]</f>
        <v>192557891</v>
      </c>
      <c r="U1217" s="1">
        <f>(Table1[[#This Row],[Gross Revenue]]/Table1[[#This Row],[Budget]])-1</f>
        <v>1.5404631279999998</v>
      </c>
      <c r="V1217" t="str">
        <f t="shared" si="36"/>
        <v>&gt;150 minutes</v>
      </c>
      <c r="W1217">
        <f>Table1[[#This Row],[Profit]]/Table1[[#This Row],[Budget]]</f>
        <v>1.5404631280000001</v>
      </c>
      <c r="X1217" s="22" t="str">
        <f>IF(L1217="","",
IF(L1217&lt;Predictability!$B$1,"Low",
IF(L1217&lt;=Predictability!$B$2,"Mid","High")))</f>
        <v>High</v>
      </c>
      <c r="Y1217" s="22">
        <f t="shared" si="37"/>
        <v>1</v>
      </c>
    </row>
    <row r="1218" spans="1:25" x14ac:dyDescent="0.2">
      <c r="A1218" t="s">
        <v>5827</v>
      </c>
      <c r="B1218" t="s">
        <v>661</v>
      </c>
      <c r="C1218" t="s">
        <v>1146</v>
      </c>
      <c r="D1218">
        <v>24000</v>
      </c>
      <c r="E1218">
        <v>50313</v>
      </c>
      <c r="F1218">
        <v>453</v>
      </c>
      <c r="G1218">
        <v>0</v>
      </c>
      <c r="H1218">
        <v>7</v>
      </c>
      <c r="I1218">
        <v>118</v>
      </c>
      <c r="J1218">
        <v>116</v>
      </c>
      <c r="K1218">
        <v>3335839</v>
      </c>
      <c r="L1218">
        <v>2000000</v>
      </c>
      <c r="M1218" s="2">
        <f>VLOOKUP(A1218,Sheet2!$A$1:G4942,2,0)</f>
        <v>38566</v>
      </c>
      <c r="N1218" t="str">
        <f>VLOOKUP(A1218,Sheet2!$A$1:G4942,3,0)</f>
        <v>Color</v>
      </c>
      <c r="O1218" t="str">
        <f>VLOOKUP(A1218,Sheet2!$A$1:G4942,4,0)</f>
        <v>Action</v>
      </c>
      <c r="P1218" t="str">
        <f>VLOOKUP(A1218,Sheet2!$A$1:G4942,5,0)</f>
        <v>English</v>
      </c>
      <c r="Q1218" t="str">
        <f>VLOOKUP(A1218,Sheet2!$A$1:G4942,6,0)</f>
        <v>USA</v>
      </c>
      <c r="R1218" t="str">
        <f>VLOOKUP(A1218,Sheet2!$A$1:G4942,7,0)</f>
        <v>R</v>
      </c>
      <c r="S1218" t="str">
        <f>IF(Table1[[#This Row],[Language]]="English","English","Other language")</f>
        <v>English</v>
      </c>
      <c r="T1218">
        <f>Table1[[#This Row],[Gross Revenue]]-Table1[[#This Row],[Budget]]</f>
        <v>1335839</v>
      </c>
      <c r="U1218" s="1">
        <f>(Table1[[#This Row],[Gross Revenue]]/Table1[[#This Row],[Budget]])-1</f>
        <v>0.6679195</v>
      </c>
      <c r="V1218" t="str">
        <f t="shared" ref="V1218:V1281" si="38">IF(J1218="","",IF(J1218&lt;90,"&lt;90 minutes",IF(J1218&lt;=110,"90-110 minutes",IF(J1218&lt;=130,"111-130 minutes",IF(J1218&lt;=150,"131-150 minutes","&gt;150 minutes")))))</f>
        <v>111-130 minutes</v>
      </c>
      <c r="W1218">
        <f>Table1[[#This Row],[Profit]]/Table1[[#This Row],[Budget]]</f>
        <v>0.6679195</v>
      </c>
      <c r="X1218" s="22" t="str">
        <f>IF(L1218="","",
IF(L1218&lt;Predictability!$B$1,"Low",
IF(L1218&lt;=Predictability!$B$2,"Mid","High")))</f>
        <v>Low</v>
      </c>
      <c r="Y1218" s="22">
        <f t="shared" ref="Y1218:Y1281" si="39">IF(W1218&gt;=0.5,1,0)</f>
        <v>1</v>
      </c>
    </row>
    <row r="1219" spans="1:25" x14ac:dyDescent="0.2">
      <c r="A1219" t="s">
        <v>4722</v>
      </c>
      <c r="B1219" t="s">
        <v>362</v>
      </c>
      <c r="C1219" t="s">
        <v>1797</v>
      </c>
      <c r="D1219">
        <v>13000</v>
      </c>
      <c r="E1219">
        <v>15916</v>
      </c>
      <c r="F1219">
        <v>40</v>
      </c>
      <c r="G1219">
        <v>997</v>
      </c>
      <c r="H1219">
        <v>6.3</v>
      </c>
      <c r="I1219">
        <v>112</v>
      </c>
      <c r="J1219">
        <v>125</v>
      </c>
      <c r="K1219">
        <v>19076815</v>
      </c>
      <c r="L1219">
        <v>60000000</v>
      </c>
      <c r="M1219" s="2">
        <f>VLOOKUP(A1219,Sheet2!$A$1:G4943,2,0)</f>
        <v>37382</v>
      </c>
      <c r="N1219" t="str">
        <f>VLOOKUP(A1219,Sheet2!$A$1:G4943,3,0)</f>
        <v>Color</v>
      </c>
      <c r="O1219" t="str">
        <f>VLOOKUP(A1219,Sheet2!$A$1:G4943,4,0)</f>
        <v>Drama</v>
      </c>
      <c r="P1219" t="str">
        <f>VLOOKUP(A1219,Sheet2!$A$1:G4943,5,0)</f>
        <v>English</v>
      </c>
      <c r="Q1219" t="str">
        <f>VLOOKUP(A1219,Sheet2!$A$1:G4943,6,0)</f>
        <v>USA</v>
      </c>
      <c r="R1219" t="str">
        <f>VLOOKUP(A1219,Sheet2!$A$1:G4943,7,0)</f>
        <v>R</v>
      </c>
      <c r="S1219" t="str">
        <f>IF(Table1[[#This Row],[Language]]="English","English","Other language")</f>
        <v>English</v>
      </c>
      <c r="T1219">
        <f>Table1[[#This Row],[Gross Revenue]]-Table1[[#This Row],[Budget]]</f>
        <v>-40923185</v>
      </c>
      <c r="U1219" s="1">
        <f>(Table1[[#This Row],[Gross Revenue]]/Table1[[#This Row],[Budget]])-1</f>
        <v>-0.68205308333333337</v>
      </c>
      <c r="V1219" t="str">
        <f t="shared" si="38"/>
        <v>111-130 minutes</v>
      </c>
      <c r="W1219">
        <f>Table1[[#This Row],[Profit]]/Table1[[#This Row],[Budget]]</f>
        <v>-0.68205308333333337</v>
      </c>
      <c r="X1219" s="22" t="str">
        <f>IF(L1219="","",
IF(L1219&lt;Predictability!$B$1,"Low",
IF(L1219&lt;=Predictability!$B$2,"Mid","High")))</f>
        <v>High</v>
      </c>
      <c r="Y1219" s="22">
        <f t="shared" si="39"/>
        <v>0</v>
      </c>
    </row>
    <row r="1220" spans="1:25" x14ac:dyDescent="0.2">
      <c r="A1220" t="s">
        <v>3533</v>
      </c>
      <c r="B1220" t="s">
        <v>336</v>
      </c>
      <c r="C1220" t="s">
        <v>495</v>
      </c>
      <c r="D1220">
        <v>4000</v>
      </c>
      <c r="E1220">
        <v>6776</v>
      </c>
      <c r="F1220">
        <v>56</v>
      </c>
      <c r="G1220">
        <v>113</v>
      </c>
      <c r="H1220">
        <v>4.9000000000000004</v>
      </c>
      <c r="I1220">
        <v>27</v>
      </c>
      <c r="J1220">
        <v>99</v>
      </c>
      <c r="K1220">
        <v>56007</v>
      </c>
      <c r="L1220">
        <v>5500000</v>
      </c>
      <c r="M1220" s="2">
        <f>VLOOKUP(A1220,Sheet2!$A$1:G4944,2,0)</f>
        <v>37143</v>
      </c>
      <c r="N1220" t="str">
        <f>VLOOKUP(A1220,Sheet2!$A$1:G4944,3,0)</f>
        <v>Color</v>
      </c>
      <c r="O1220" t="str">
        <f>VLOOKUP(A1220,Sheet2!$A$1:G4944,4,0)</f>
        <v>Comedy</v>
      </c>
      <c r="P1220" t="str">
        <f>VLOOKUP(A1220,Sheet2!$A$1:G4944,5,0)</f>
        <v>English</v>
      </c>
      <c r="Q1220" t="str">
        <f>VLOOKUP(A1220,Sheet2!$A$1:G4944,6,0)</f>
        <v>USA</v>
      </c>
      <c r="R1220" t="str">
        <f>VLOOKUP(A1220,Sheet2!$A$1:G4944,7,0)</f>
        <v>R</v>
      </c>
      <c r="S1220" t="str">
        <f>IF(Table1[[#This Row],[Language]]="English","English","Other language")</f>
        <v>English</v>
      </c>
      <c r="T1220">
        <f>Table1[[#This Row],[Gross Revenue]]-Table1[[#This Row],[Budget]]</f>
        <v>-5443993</v>
      </c>
      <c r="U1220" s="1">
        <f>(Table1[[#This Row],[Gross Revenue]]/Table1[[#This Row],[Budget]])-1</f>
        <v>-0.98981690909090914</v>
      </c>
      <c r="V1220" t="str">
        <f t="shared" si="38"/>
        <v>90-110 minutes</v>
      </c>
      <c r="W1220">
        <f>Table1[[#This Row],[Profit]]/Table1[[#This Row],[Budget]]</f>
        <v>-0.98981690909090914</v>
      </c>
      <c r="X1220" s="22" t="str">
        <f>IF(L1220="","",
IF(L1220&lt;Predictability!$B$1,"Low",
IF(L1220&lt;=Predictability!$B$2,"Mid","High")))</f>
        <v>Low</v>
      </c>
      <c r="Y1220" s="22">
        <f t="shared" si="39"/>
        <v>0</v>
      </c>
    </row>
    <row r="1221" spans="1:25" x14ac:dyDescent="0.2">
      <c r="A1221" t="s">
        <v>5115</v>
      </c>
      <c r="B1221" t="s">
        <v>2077</v>
      </c>
      <c r="C1221" t="s">
        <v>2078</v>
      </c>
      <c r="D1221">
        <v>465</v>
      </c>
      <c r="E1221">
        <v>714</v>
      </c>
      <c r="F1221">
        <v>21</v>
      </c>
      <c r="G1221">
        <v>161</v>
      </c>
      <c r="H1221">
        <v>6.5</v>
      </c>
      <c r="I1221">
        <v>25</v>
      </c>
      <c r="J1221">
        <v>84</v>
      </c>
      <c r="K1221">
        <v>2301777</v>
      </c>
      <c r="L1221">
        <v>650000</v>
      </c>
      <c r="M1221" s="2">
        <f>VLOOKUP(A1221,Sheet2!$A$1:G4945,2,0)</f>
        <v>35583</v>
      </c>
      <c r="N1221" t="str">
        <f>VLOOKUP(A1221,Sheet2!$A$1:G4945,3,0)</f>
        <v>Color</v>
      </c>
      <c r="O1221" t="str">
        <f>VLOOKUP(A1221,Sheet2!$A$1:G4945,4,0)</f>
        <v>Comedy</v>
      </c>
      <c r="P1221" t="str">
        <f>VLOOKUP(A1221,Sheet2!$A$1:G4945,5,0)</f>
        <v>English</v>
      </c>
      <c r="Q1221" t="str">
        <f>VLOOKUP(A1221,Sheet2!$A$1:G4945,6,0)</f>
        <v>USA</v>
      </c>
      <c r="R1221" t="str">
        <f>VLOOKUP(A1221,Sheet2!$A$1:G4945,7,0)</f>
        <v>R</v>
      </c>
      <c r="S1221" t="str">
        <f>IF(Table1[[#This Row],[Language]]="English","English","Other language")</f>
        <v>English</v>
      </c>
      <c r="T1221">
        <f>Table1[[#This Row],[Gross Revenue]]-Table1[[#This Row],[Budget]]</f>
        <v>1651777</v>
      </c>
      <c r="U1221" s="1">
        <f>(Table1[[#This Row],[Gross Revenue]]/Table1[[#This Row],[Budget]])-1</f>
        <v>2.5411953846153845</v>
      </c>
      <c r="V1221" t="str">
        <f t="shared" si="38"/>
        <v>&lt;90 minutes</v>
      </c>
      <c r="W1221">
        <f>Table1[[#This Row],[Profit]]/Table1[[#This Row],[Budget]]</f>
        <v>2.5411953846153845</v>
      </c>
      <c r="X1221" s="22" t="str">
        <f>IF(L1221="","",
IF(L1221&lt;Predictability!$B$1,"Low",
IF(L1221&lt;=Predictability!$B$2,"Mid","High")))</f>
        <v>Low</v>
      </c>
      <c r="Y1221" s="22">
        <f t="shared" si="39"/>
        <v>1</v>
      </c>
    </row>
    <row r="1222" spans="1:25" x14ac:dyDescent="0.2">
      <c r="A1222" t="s">
        <v>4140</v>
      </c>
      <c r="B1222" t="s">
        <v>800</v>
      </c>
      <c r="C1222" t="s">
        <v>90</v>
      </c>
      <c r="D1222">
        <v>17000</v>
      </c>
      <c r="E1222">
        <v>31187</v>
      </c>
      <c r="F1222">
        <v>0</v>
      </c>
      <c r="G1222">
        <v>0</v>
      </c>
      <c r="H1222">
        <v>5.8</v>
      </c>
      <c r="I1222">
        <v>394</v>
      </c>
      <c r="J1222">
        <v>93</v>
      </c>
      <c r="K1222">
        <v>18934858</v>
      </c>
      <c r="L1222">
        <v>23000000</v>
      </c>
      <c r="M1222" s="2">
        <f>VLOOKUP(A1222,Sheet2!$A$1:G4946,2,0)</f>
        <v>40658</v>
      </c>
      <c r="N1222" t="str">
        <f>VLOOKUP(A1222,Sheet2!$A$1:G4946,3,0)</f>
        <v>Color</v>
      </c>
      <c r="O1222" t="str">
        <f>VLOOKUP(A1222,Sheet2!$A$1:G4946,4,0)</f>
        <v>Action</v>
      </c>
      <c r="P1222" t="str">
        <f>VLOOKUP(A1222,Sheet2!$A$1:G4946,5,0)</f>
        <v>English</v>
      </c>
      <c r="Q1222" t="str">
        <f>VLOOKUP(A1222,Sheet2!$A$1:G4946,6,0)</f>
        <v>Ireland</v>
      </c>
      <c r="R1222" t="str">
        <f>VLOOKUP(A1222,Sheet2!$A$1:G4946,7,0)</f>
        <v>R</v>
      </c>
      <c r="S1222" t="str">
        <f>IF(Table1[[#This Row],[Language]]="English","English","Other language")</f>
        <v>English</v>
      </c>
      <c r="T1222">
        <f>Table1[[#This Row],[Gross Revenue]]-Table1[[#This Row],[Budget]]</f>
        <v>-4065142</v>
      </c>
      <c r="U1222" s="1">
        <f>(Table1[[#This Row],[Gross Revenue]]/Table1[[#This Row],[Budget]])-1</f>
        <v>-0.17674530434782609</v>
      </c>
      <c r="V1222" t="str">
        <f t="shared" si="38"/>
        <v>90-110 minutes</v>
      </c>
      <c r="W1222">
        <f>Table1[[#This Row],[Profit]]/Table1[[#This Row],[Budget]]</f>
        <v>-0.17674530434782609</v>
      </c>
      <c r="X1222" s="22" t="str">
        <f>IF(L1222="","",
IF(L1222&lt;Predictability!$B$1,"Low",
IF(L1222&lt;=Predictability!$B$2,"Mid","High")))</f>
        <v>Mid</v>
      </c>
      <c r="Y1222" s="22">
        <f t="shared" si="39"/>
        <v>0</v>
      </c>
    </row>
    <row r="1223" spans="1:25" x14ac:dyDescent="0.2">
      <c r="A1223" t="s">
        <v>5654</v>
      </c>
      <c r="B1223" t="s">
        <v>968</v>
      </c>
      <c r="C1223" t="s">
        <v>562</v>
      </c>
      <c r="D1223">
        <v>18000</v>
      </c>
      <c r="E1223">
        <v>37315</v>
      </c>
      <c r="F1223">
        <v>0</v>
      </c>
      <c r="G1223">
        <v>0</v>
      </c>
      <c r="H1223">
        <v>6.9</v>
      </c>
      <c r="I1223">
        <v>48</v>
      </c>
      <c r="J1223">
        <v>136</v>
      </c>
      <c r="K1223">
        <v>21554585</v>
      </c>
      <c r="L1223">
        <v>25000000</v>
      </c>
      <c r="M1223" s="2">
        <f>VLOOKUP(A1223,Sheet2!$A$1:G4947,2,0)</f>
        <v>36054</v>
      </c>
      <c r="N1223" t="str">
        <f>VLOOKUP(A1223,Sheet2!$A$1:G4947,3,0)</f>
        <v>Color</v>
      </c>
      <c r="O1223" t="str">
        <f>VLOOKUP(A1223,Sheet2!$A$1:G4947,4,0)</f>
        <v>Drama</v>
      </c>
      <c r="P1223" t="str">
        <f>VLOOKUP(A1223,Sheet2!$A$1:G4947,5,0)</f>
        <v>English</v>
      </c>
      <c r="Q1223" t="str">
        <f>VLOOKUP(A1223,Sheet2!$A$1:G4947,6,0)</f>
        <v>USA</v>
      </c>
      <c r="R1223" t="str">
        <f>VLOOKUP(A1223,Sheet2!$A$1:G4947,7,0)</f>
        <v>R</v>
      </c>
      <c r="S1223" t="str">
        <f>IF(Table1[[#This Row],[Language]]="English","English","Other language")</f>
        <v>English</v>
      </c>
      <c r="T1223">
        <f>Table1[[#This Row],[Gross Revenue]]-Table1[[#This Row],[Budget]]</f>
        <v>-3445415</v>
      </c>
      <c r="U1223" s="1">
        <f>(Table1[[#This Row],[Gross Revenue]]/Table1[[#This Row],[Budget]])-1</f>
        <v>-0.13781659999999996</v>
      </c>
      <c r="V1223" t="str">
        <f t="shared" si="38"/>
        <v>131-150 minutes</v>
      </c>
      <c r="W1223">
        <f>Table1[[#This Row],[Profit]]/Table1[[#This Row],[Budget]]</f>
        <v>-0.13781660000000001</v>
      </c>
      <c r="X1223" s="22" t="str">
        <f>IF(L1223="","",
IF(L1223&lt;Predictability!$B$1,"Low",
IF(L1223&lt;=Predictability!$B$2,"Mid","High")))</f>
        <v>Mid</v>
      </c>
      <c r="Y1223" s="22">
        <f t="shared" si="39"/>
        <v>0</v>
      </c>
    </row>
    <row r="1224" spans="1:25" x14ac:dyDescent="0.2">
      <c r="A1224" t="s">
        <v>3815</v>
      </c>
      <c r="B1224" t="s">
        <v>898</v>
      </c>
      <c r="C1224" t="s">
        <v>899</v>
      </c>
      <c r="D1224">
        <v>1000</v>
      </c>
      <c r="E1224">
        <v>4537</v>
      </c>
      <c r="F1224">
        <v>0</v>
      </c>
      <c r="G1224">
        <v>638</v>
      </c>
      <c r="H1224">
        <v>5.4</v>
      </c>
      <c r="I1224">
        <v>44</v>
      </c>
      <c r="J1224">
        <v>95</v>
      </c>
      <c r="K1224">
        <v>37788228</v>
      </c>
      <c r="L1224">
        <v>35200000</v>
      </c>
      <c r="M1224" s="2">
        <f>VLOOKUP(A1224,Sheet2!$A$1:G4948,2,0)</f>
        <v>37851</v>
      </c>
      <c r="N1224" t="str">
        <f>VLOOKUP(A1224,Sheet2!$A$1:G4948,3,0)</f>
        <v>Color</v>
      </c>
      <c r="O1224" t="str">
        <f>VLOOKUP(A1224,Sheet2!$A$1:G4948,4,0)</f>
        <v>Comedy</v>
      </c>
      <c r="P1224" t="str">
        <f>VLOOKUP(A1224,Sheet2!$A$1:G4948,5,0)</f>
        <v>English</v>
      </c>
      <c r="Q1224" t="str">
        <f>VLOOKUP(A1224,Sheet2!$A$1:G4948,6,0)</f>
        <v>USA</v>
      </c>
      <c r="R1224" t="str">
        <f>VLOOKUP(A1224,Sheet2!$A$1:G4948,7,0)</f>
        <v>PG-13</v>
      </c>
      <c r="S1224" t="str">
        <f>IF(Table1[[#This Row],[Language]]="English","English","Other language")</f>
        <v>English</v>
      </c>
      <c r="T1224">
        <f>Table1[[#This Row],[Gross Revenue]]-Table1[[#This Row],[Budget]]</f>
        <v>2588228</v>
      </c>
      <c r="U1224" s="1">
        <f>(Table1[[#This Row],[Gross Revenue]]/Table1[[#This Row],[Budget]])-1</f>
        <v>7.352920454545453E-2</v>
      </c>
      <c r="V1224" t="str">
        <f t="shared" si="38"/>
        <v>90-110 minutes</v>
      </c>
      <c r="W1224">
        <f>Table1[[#This Row],[Profit]]/Table1[[#This Row],[Budget]]</f>
        <v>7.3529204545454543E-2</v>
      </c>
      <c r="X1224" s="22" t="str">
        <f>IF(L1224="","",
IF(L1224&lt;Predictability!$B$1,"Low",
IF(L1224&lt;=Predictability!$B$2,"Mid","High")))</f>
        <v>Mid</v>
      </c>
      <c r="Y1224" s="22">
        <f t="shared" si="39"/>
        <v>0</v>
      </c>
    </row>
    <row r="1225" spans="1:25" x14ac:dyDescent="0.2">
      <c r="A1225" t="s">
        <v>3806</v>
      </c>
      <c r="B1225" t="s">
        <v>886</v>
      </c>
      <c r="C1225" t="s">
        <v>887</v>
      </c>
      <c r="D1225">
        <v>878</v>
      </c>
      <c r="E1225">
        <v>2165</v>
      </c>
      <c r="F1225">
        <v>70</v>
      </c>
      <c r="G1225">
        <v>613</v>
      </c>
      <c r="H1225">
        <v>5.4</v>
      </c>
      <c r="I1225">
        <v>61</v>
      </c>
      <c r="J1225">
        <v>86</v>
      </c>
      <c r="K1225">
        <v>10397365</v>
      </c>
      <c r="L1225">
        <v>14000000</v>
      </c>
      <c r="M1225" s="2">
        <f>VLOOKUP(A1225,Sheet2!$A$1:G4949,2,0)</f>
        <v>37019</v>
      </c>
      <c r="N1225" t="str">
        <f>VLOOKUP(A1225,Sheet2!$A$1:G4949,3,0)</f>
        <v>Color</v>
      </c>
      <c r="O1225" t="str">
        <f>VLOOKUP(A1225,Sheet2!$A$1:G4949,4,0)</f>
        <v>Comedy</v>
      </c>
      <c r="P1225" t="str">
        <f>VLOOKUP(A1225,Sheet2!$A$1:G4949,5,0)</f>
        <v>English</v>
      </c>
      <c r="Q1225" t="str">
        <f>VLOOKUP(A1225,Sheet2!$A$1:G4949,6,0)</f>
        <v>USA</v>
      </c>
      <c r="R1225" t="str">
        <f>VLOOKUP(A1225,Sheet2!$A$1:G4949,7,0)</f>
        <v>PG-13</v>
      </c>
      <c r="S1225" t="str">
        <f>IF(Table1[[#This Row],[Language]]="English","English","Other language")</f>
        <v>English</v>
      </c>
      <c r="T1225">
        <f>Table1[[#This Row],[Gross Revenue]]-Table1[[#This Row],[Budget]]</f>
        <v>-3602635</v>
      </c>
      <c r="U1225" s="1">
        <f>(Table1[[#This Row],[Gross Revenue]]/Table1[[#This Row],[Budget]])-1</f>
        <v>-0.25733107142857148</v>
      </c>
      <c r="V1225" t="str">
        <f t="shared" si="38"/>
        <v>&lt;90 minutes</v>
      </c>
      <c r="W1225">
        <f>Table1[[#This Row],[Profit]]/Table1[[#This Row],[Budget]]</f>
        <v>-0.25733107142857142</v>
      </c>
      <c r="X1225" s="22" t="str">
        <f>IF(L1225="","",
IF(L1225&lt;Predictability!$B$1,"Low",
IF(L1225&lt;=Predictability!$B$2,"Mid","High")))</f>
        <v>Mid</v>
      </c>
      <c r="Y1225" s="22">
        <f t="shared" si="39"/>
        <v>0</v>
      </c>
    </row>
    <row r="1226" spans="1:25" x14ac:dyDescent="0.2">
      <c r="A1226" t="s">
        <v>6592</v>
      </c>
      <c r="B1226" t="s">
        <v>3008</v>
      </c>
      <c r="C1226" t="s">
        <v>3009</v>
      </c>
      <c r="D1226">
        <v>286</v>
      </c>
      <c r="E1226">
        <v>385</v>
      </c>
      <c r="F1226">
        <v>77</v>
      </c>
      <c r="G1226">
        <v>23000</v>
      </c>
      <c r="H1226">
        <v>7.6</v>
      </c>
      <c r="I1226">
        <v>284</v>
      </c>
      <c r="J1226">
        <v>100</v>
      </c>
      <c r="K1226">
        <v>1196752</v>
      </c>
      <c r="L1226">
        <v>30300000</v>
      </c>
      <c r="M1226" s="2">
        <f>VLOOKUP(A1226,Sheet2!$A$1:G4950,2,0)</f>
        <v>40841</v>
      </c>
      <c r="N1226" t="str">
        <f>VLOOKUP(A1226,Sheet2!$A$1:G4950,3,0)</f>
        <v>Color</v>
      </c>
      <c r="O1226" t="str">
        <f>VLOOKUP(A1226,Sheet2!$A$1:G4950,4,0)</f>
        <v>Crime</v>
      </c>
      <c r="P1226" t="str">
        <f>VLOOKUP(A1226,Sheet2!$A$1:G4950,5,0)</f>
        <v>Norwegian</v>
      </c>
      <c r="Q1226" t="str">
        <f>VLOOKUP(A1226,Sheet2!$A$1:G4950,6,0)</f>
        <v>Norway</v>
      </c>
      <c r="R1226" t="str">
        <f>VLOOKUP(A1226,Sheet2!$A$1:G4950,7,0)</f>
        <v>R</v>
      </c>
      <c r="S1226" t="str">
        <f>IF(Table1[[#This Row],[Language]]="English","English","Other language")</f>
        <v>Other language</v>
      </c>
      <c r="T1226">
        <f>Table1[[#This Row],[Gross Revenue]]-Table1[[#This Row],[Budget]]</f>
        <v>-29103248</v>
      </c>
      <c r="U1226" s="1">
        <f>(Table1[[#This Row],[Gross Revenue]]/Table1[[#This Row],[Budget]])-1</f>
        <v>-0.96050323432343232</v>
      </c>
      <c r="V1226" t="str">
        <f t="shared" si="38"/>
        <v>90-110 minutes</v>
      </c>
      <c r="W1226">
        <f>Table1[[#This Row],[Profit]]/Table1[[#This Row],[Budget]]</f>
        <v>-0.96050323432343232</v>
      </c>
      <c r="X1226" s="22" t="str">
        <f>IF(L1226="","",
IF(L1226&lt;Predictability!$B$1,"Low",
IF(L1226&lt;=Predictability!$B$2,"Mid","High")))</f>
        <v>Mid</v>
      </c>
      <c r="Y1226" s="22">
        <f t="shared" si="39"/>
        <v>0</v>
      </c>
    </row>
    <row r="1227" spans="1:25" x14ac:dyDescent="0.2">
      <c r="A1227" t="s">
        <v>4640</v>
      </c>
      <c r="B1227" t="s">
        <v>1159</v>
      </c>
      <c r="C1227" t="s">
        <v>1719</v>
      </c>
      <c r="D1227">
        <v>931</v>
      </c>
      <c r="E1227">
        <v>2912</v>
      </c>
      <c r="F1227">
        <v>7</v>
      </c>
      <c r="G1227">
        <v>989</v>
      </c>
      <c r="H1227">
        <v>6.2</v>
      </c>
      <c r="I1227">
        <v>116</v>
      </c>
      <c r="J1227">
        <v>123</v>
      </c>
      <c r="K1227">
        <v>40334024</v>
      </c>
      <c r="L1227">
        <v>35000000</v>
      </c>
      <c r="M1227" s="2">
        <f>VLOOKUP(A1227,Sheet2!$A$1:G4951,2,0)</f>
        <v>37120</v>
      </c>
      <c r="N1227" t="str">
        <f>VLOOKUP(A1227,Sheet2!$A$1:G4951,3,0)</f>
        <v>Color</v>
      </c>
      <c r="O1227" t="str">
        <f>VLOOKUP(A1227,Sheet2!$A$1:G4951,4,0)</f>
        <v>Comedy</v>
      </c>
      <c r="P1227" t="str">
        <f>VLOOKUP(A1227,Sheet2!$A$1:G4951,5,0)</f>
        <v>English</v>
      </c>
      <c r="Q1227" t="str">
        <f>VLOOKUP(A1227,Sheet2!$A$1:G4951,6,0)</f>
        <v>USA</v>
      </c>
      <c r="R1227" t="str">
        <f>VLOOKUP(A1227,Sheet2!$A$1:G4951,7,0)</f>
        <v>PG-13</v>
      </c>
      <c r="S1227" t="str">
        <f>IF(Table1[[#This Row],[Language]]="English","English","Other language")</f>
        <v>English</v>
      </c>
      <c r="T1227">
        <f>Table1[[#This Row],[Gross Revenue]]-Table1[[#This Row],[Budget]]</f>
        <v>5334024</v>
      </c>
      <c r="U1227" s="1">
        <f>(Table1[[#This Row],[Gross Revenue]]/Table1[[#This Row],[Budget]])-1</f>
        <v>0.15240068571428567</v>
      </c>
      <c r="V1227" t="str">
        <f t="shared" si="38"/>
        <v>111-130 minutes</v>
      </c>
      <c r="W1227">
        <f>Table1[[#This Row],[Profit]]/Table1[[#This Row],[Budget]]</f>
        <v>0.15240068571428572</v>
      </c>
      <c r="X1227" s="22" t="str">
        <f>IF(L1227="","",
IF(L1227&lt;Predictability!$B$1,"Low",
IF(L1227&lt;=Predictability!$B$2,"Mid","High")))</f>
        <v>Mid</v>
      </c>
      <c r="Y1227" s="22">
        <f t="shared" si="39"/>
        <v>0</v>
      </c>
    </row>
    <row r="1228" spans="1:25" x14ac:dyDescent="0.2">
      <c r="A1228" t="s">
        <v>5651</v>
      </c>
      <c r="B1228" t="s">
        <v>784</v>
      </c>
      <c r="C1228" t="s">
        <v>1854</v>
      </c>
      <c r="D1228">
        <v>12000</v>
      </c>
      <c r="E1228">
        <v>13811</v>
      </c>
      <c r="F1228">
        <v>96</v>
      </c>
      <c r="G1228">
        <v>0</v>
      </c>
      <c r="H1228">
        <v>6.9</v>
      </c>
      <c r="I1228">
        <v>135</v>
      </c>
      <c r="J1228">
        <v>101</v>
      </c>
      <c r="K1228">
        <v>24185781</v>
      </c>
      <c r="L1228">
        <v>31000000</v>
      </c>
      <c r="M1228" s="2">
        <f>VLOOKUP(A1228,Sheet2!$A$1:G4952,2,0)</f>
        <v>37110</v>
      </c>
      <c r="N1228" t="str">
        <f>VLOOKUP(A1228,Sheet2!$A$1:G4952,3,0)</f>
        <v>Color</v>
      </c>
      <c r="O1228" t="str">
        <f>VLOOKUP(A1228,Sheet2!$A$1:G4952,4,0)</f>
        <v>Drama</v>
      </c>
      <c r="P1228" t="str">
        <f>VLOOKUP(A1228,Sheet2!$A$1:G4952,5,0)</f>
        <v>English</v>
      </c>
      <c r="Q1228" t="str">
        <f>VLOOKUP(A1228,Sheet2!$A$1:G4952,6,0)</f>
        <v>USA</v>
      </c>
      <c r="R1228" t="str">
        <f>VLOOKUP(A1228,Sheet2!$A$1:G4952,7,0)</f>
        <v>PG-13</v>
      </c>
      <c r="S1228" t="str">
        <f>IF(Table1[[#This Row],[Language]]="English","English","Other language")</f>
        <v>English</v>
      </c>
      <c r="T1228">
        <f>Table1[[#This Row],[Gross Revenue]]-Table1[[#This Row],[Budget]]</f>
        <v>-6814219</v>
      </c>
      <c r="U1228" s="1">
        <f>(Table1[[#This Row],[Gross Revenue]]/Table1[[#This Row],[Budget]])-1</f>
        <v>-0.21981351612903222</v>
      </c>
      <c r="V1228" t="str">
        <f t="shared" si="38"/>
        <v>90-110 minutes</v>
      </c>
      <c r="W1228">
        <f>Table1[[#This Row],[Profit]]/Table1[[#This Row],[Budget]]</f>
        <v>-0.21981351612903227</v>
      </c>
      <c r="X1228" s="22" t="str">
        <f>IF(L1228="","",
IF(L1228&lt;Predictability!$B$1,"Low",
IF(L1228&lt;=Predictability!$B$2,"Mid","High")))</f>
        <v>Mid</v>
      </c>
      <c r="Y1228" s="22">
        <f t="shared" si="39"/>
        <v>0</v>
      </c>
    </row>
    <row r="1229" spans="1:25" x14ac:dyDescent="0.2">
      <c r="A1229" t="s">
        <v>4189</v>
      </c>
      <c r="B1229" t="s">
        <v>1305</v>
      </c>
      <c r="C1229" t="s">
        <v>1306</v>
      </c>
      <c r="D1229">
        <v>399</v>
      </c>
      <c r="E1229">
        <v>663</v>
      </c>
      <c r="F1229">
        <v>130</v>
      </c>
      <c r="G1229">
        <v>23000</v>
      </c>
      <c r="H1229">
        <v>5.8</v>
      </c>
      <c r="I1229">
        <v>82</v>
      </c>
      <c r="J1229">
        <v>99</v>
      </c>
      <c r="K1229">
        <v>91443253</v>
      </c>
      <c r="L1229">
        <v>12000000</v>
      </c>
      <c r="M1229" s="2">
        <f>VLOOKUP(A1229,Sheet2!$A$1:G4953,2,0)</f>
        <v>41672</v>
      </c>
      <c r="N1229" t="str">
        <f>VLOOKUP(A1229,Sheet2!$A$1:G4953,3,0)</f>
        <v>Color</v>
      </c>
      <c r="O1229" t="str">
        <f>VLOOKUP(A1229,Sheet2!$A$1:G4953,4,0)</f>
        <v>Biography</v>
      </c>
      <c r="P1229" t="str">
        <f>VLOOKUP(A1229,Sheet2!$A$1:G4953,5,0)</f>
        <v>English</v>
      </c>
      <c r="Q1229" t="str">
        <f>VLOOKUP(A1229,Sheet2!$A$1:G4953,6,0)</f>
        <v>USA</v>
      </c>
      <c r="R1229" t="str">
        <f>VLOOKUP(A1229,Sheet2!$A$1:G4953,7,0)</f>
        <v>PG</v>
      </c>
      <c r="S1229" t="str">
        <f>IF(Table1[[#This Row],[Language]]="English","English","Other language")</f>
        <v>English</v>
      </c>
      <c r="T1229">
        <f>Table1[[#This Row],[Gross Revenue]]-Table1[[#This Row],[Budget]]</f>
        <v>79443253</v>
      </c>
      <c r="U1229" s="1">
        <f>(Table1[[#This Row],[Gross Revenue]]/Table1[[#This Row],[Budget]])-1</f>
        <v>6.6202710833333329</v>
      </c>
      <c r="V1229" t="str">
        <f t="shared" si="38"/>
        <v>90-110 minutes</v>
      </c>
      <c r="W1229">
        <f>Table1[[#This Row],[Profit]]/Table1[[#This Row],[Budget]]</f>
        <v>6.6202710833333329</v>
      </c>
      <c r="X1229" s="22" t="str">
        <f>IF(L1229="","",
IF(L1229&lt;Predictability!$B$1,"Low",
IF(L1229&lt;=Predictability!$B$2,"Mid","High")))</f>
        <v>Mid</v>
      </c>
      <c r="Y1229" s="22">
        <f t="shared" si="39"/>
        <v>1</v>
      </c>
    </row>
    <row r="1230" spans="1:25" x14ac:dyDescent="0.2">
      <c r="A1230" t="s">
        <v>6325</v>
      </c>
      <c r="B1230" t="s">
        <v>1671</v>
      </c>
      <c r="C1230" t="s">
        <v>2256</v>
      </c>
      <c r="D1230">
        <v>14000</v>
      </c>
      <c r="E1230">
        <v>14574</v>
      </c>
      <c r="F1230">
        <v>0</v>
      </c>
      <c r="G1230">
        <v>0</v>
      </c>
      <c r="H1230">
        <v>7.4</v>
      </c>
      <c r="I1230">
        <v>93</v>
      </c>
      <c r="J1230">
        <v>108</v>
      </c>
      <c r="K1230">
        <v>3049135</v>
      </c>
      <c r="L1230">
        <v>5000000</v>
      </c>
      <c r="M1230" s="2">
        <f>VLOOKUP(A1230,Sheet2!$A$1:G4954,2,0)</f>
        <v>34502</v>
      </c>
      <c r="N1230" t="str">
        <f>VLOOKUP(A1230,Sheet2!$A$1:G4954,3,0)</f>
        <v>Color</v>
      </c>
      <c r="O1230" t="str">
        <f>VLOOKUP(A1230,Sheet2!$A$1:G4954,4,0)</f>
        <v>Biography</v>
      </c>
      <c r="P1230" t="str">
        <f>VLOOKUP(A1230,Sheet2!$A$1:G4954,5,0)</f>
        <v>English</v>
      </c>
      <c r="Q1230" t="str">
        <f>VLOOKUP(A1230,Sheet2!$A$1:G4954,6,0)</f>
        <v>New Zealand</v>
      </c>
      <c r="R1230" t="str">
        <f>VLOOKUP(A1230,Sheet2!$A$1:G4954,7,0)</f>
        <v>R</v>
      </c>
      <c r="S1230" t="str">
        <f>IF(Table1[[#This Row],[Language]]="English","English","Other language")</f>
        <v>English</v>
      </c>
      <c r="T1230">
        <f>Table1[[#This Row],[Gross Revenue]]-Table1[[#This Row],[Budget]]</f>
        <v>-1950865</v>
      </c>
      <c r="U1230" s="1">
        <f>(Table1[[#This Row],[Gross Revenue]]/Table1[[#This Row],[Budget]])-1</f>
        <v>-0.39017299999999999</v>
      </c>
      <c r="V1230" t="str">
        <f t="shared" si="38"/>
        <v>90-110 minutes</v>
      </c>
      <c r="W1230">
        <f>Table1[[#This Row],[Profit]]/Table1[[#This Row],[Budget]]</f>
        <v>-0.39017299999999999</v>
      </c>
      <c r="X1230" s="22" t="str">
        <f>IF(L1230="","",
IF(L1230&lt;Predictability!$B$1,"Low",
IF(L1230&lt;=Predictability!$B$2,"Mid","High")))</f>
        <v>Low</v>
      </c>
      <c r="Y1230" s="22">
        <f t="shared" si="39"/>
        <v>0</v>
      </c>
    </row>
    <row r="1231" spans="1:25" x14ac:dyDescent="0.2">
      <c r="A1231" t="s">
        <v>5470</v>
      </c>
      <c r="B1231" t="s">
        <v>930</v>
      </c>
      <c r="C1231" t="s">
        <v>2327</v>
      </c>
      <c r="D1231">
        <v>12000</v>
      </c>
      <c r="E1231">
        <v>14255</v>
      </c>
      <c r="F1231">
        <v>517</v>
      </c>
      <c r="G1231">
        <v>1000</v>
      </c>
      <c r="H1231">
        <v>6.8</v>
      </c>
      <c r="I1231">
        <v>102</v>
      </c>
      <c r="J1231">
        <v>325</v>
      </c>
      <c r="K1231">
        <v>1500000</v>
      </c>
      <c r="L1231">
        <v>44000000</v>
      </c>
      <c r="M1231" s="2">
        <f>VLOOKUP(A1231,Sheet2!$A$1:G4955,2,0)</f>
        <v>29261</v>
      </c>
      <c r="N1231" t="str">
        <f>VLOOKUP(A1231,Sheet2!$A$1:G4955,3,0)</f>
        <v>Color</v>
      </c>
      <c r="O1231" t="str">
        <f>VLOOKUP(A1231,Sheet2!$A$1:G4955,4,0)</f>
        <v>Adventure</v>
      </c>
      <c r="P1231" t="str">
        <f>VLOOKUP(A1231,Sheet2!$A$1:G4955,5,0)</f>
        <v>English</v>
      </c>
      <c r="Q1231" t="str">
        <f>VLOOKUP(A1231,Sheet2!$A$1:G4955,6,0)</f>
        <v>USA</v>
      </c>
      <c r="R1231" t="str">
        <f>VLOOKUP(A1231,Sheet2!$A$1:G4955,7,0)</f>
        <v>R</v>
      </c>
      <c r="S1231" t="str">
        <f>IF(Table1[[#This Row],[Language]]="English","English","Other language")</f>
        <v>English</v>
      </c>
      <c r="T1231">
        <f>Table1[[#This Row],[Gross Revenue]]-Table1[[#This Row],[Budget]]</f>
        <v>-42500000</v>
      </c>
      <c r="U1231" s="1">
        <f>(Table1[[#This Row],[Gross Revenue]]/Table1[[#This Row],[Budget]])-1</f>
        <v>-0.96590909090909094</v>
      </c>
      <c r="V1231" t="str">
        <f t="shared" si="38"/>
        <v>&gt;150 minutes</v>
      </c>
      <c r="W1231">
        <f>Table1[[#This Row],[Profit]]/Table1[[#This Row],[Budget]]</f>
        <v>-0.96590909090909094</v>
      </c>
      <c r="X1231" s="22" t="str">
        <f>IF(L1231="","",
IF(L1231&lt;Predictability!$B$1,"Low",
IF(L1231&lt;=Predictability!$B$2,"Mid","High")))</f>
        <v>Mid</v>
      </c>
      <c r="Y1231" s="22">
        <f t="shared" si="39"/>
        <v>0</v>
      </c>
    </row>
    <row r="1232" spans="1:25" x14ac:dyDescent="0.2">
      <c r="A1232" t="s">
        <v>6699</v>
      </c>
      <c r="B1232" t="s">
        <v>2040</v>
      </c>
      <c r="C1232" t="s">
        <v>2040</v>
      </c>
      <c r="D1232">
        <v>263</v>
      </c>
      <c r="E1232">
        <v>993</v>
      </c>
      <c r="F1232">
        <v>263</v>
      </c>
      <c r="G1232">
        <v>0</v>
      </c>
      <c r="H1232">
        <v>7.8</v>
      </c>
      <c r="I1232">
        <v>108</v>
      </c>
      <c r="J1232">
        <v>95</v>
      </c>
      <c r="K1232">
        <v>3029081</v>
      </c>
      <c r="L1232">
        <v>6000000</v>
      </c>
      <c r="M1232" s="2">
        <f>VLOOKUP(A1232,Sheet2!$A$1:G4956,2,0)</f>
        <v>37193</v>
      </c>
      <c r="N1232" t="str">
        <f>VLOOKUP(A1232,Sheet2!$A$1:G4956,3,0)</f>
        <v>Color</v>
      </c>
      <c r="O1232" t="str">
        <f>VLOOKUP(A1232,Sheet2!$A$1:G4956,4,0)</f>
        <v>Comedy</v>
      </c>
      <c r="P1232" t="str">
        <f>VLOOKUP(A1232,Sheet2!$A$1:G4956,5,0)</f>
        <v>English</v>
      </c>
      <c r="Q1232" t="str">
        <f>VLOOKUP(A1232,Sheet2!$A$1:G4956,6,0)</f>
        <v>USA</v>
      </c>
      <c r="R1232" t="str">
        <f>VLOOKUP(A1232,Sheet2!$A$1:G4956,7,0)</f>
        <v>R</v>
      </c>
      <c r="S1232" t="str">
        <f>IF(Table1[[#This Row],[Language]]="English","English","Other language")</f>
        <v>English</v>
      </c>
      <c r="T1232">
        <f>Table1[[#This Row],[Gross Revenue]]-Table1[[#This Row],[Budget]]</f>
        <v>-2970919</v>
      </c>
      <c r="U1232" s="1">
        <f>(Table1[[#This Row],[Gross Revenue]]/Table1[[#This Row],[Budget]])-1</f>
        <v>-0.49515316666666664</v>
      </c>
      <c r="V1232" t="str">
        <f t="shared" si="38"/>
        <v>90-110 minutes</v>
      </c>
      <c r="W1232">
        <f>Table1[[#This Row],[Profit]]/Table1[[#This Row],[Budget]]</f>
        <v>-0.49515316666666664</v>
      </c>
      <c r="X1232" s="22" t="str">
        <f>IF(L1232="","",
IF(L1232&lt;Predictability!$B$1,"Low",
IF(L1232&lt;=Predictability!$B$2,"Mid","High")))</f>
        <v>Low</v>
      </c>
      <c r="Y1232" s="22">
        <f t="shared" si="39"/>
        <v>0</v>
      </c>
    </row>
    <row r="1233" spans="1:25" x14ac:dyDescent="0.2">
      <c r="A1233" t="s">
        <v>3624</v>
      </c>
      <c r="B1233" t="s">
        <v>635</v>
      </c>
      <c r="C1233" t="s">
        <v>636</v>
      </c>
      <c r="D1233">
        <v>883</v>
      </c>
      <c r="E1233">
        <v>3291</v>
      </c>
      <c r="F1233">
        <v>15</v>
      </c>
      <c r="G1233">
        <v>77</v>
      </c>
      <c r="H1233">
        <v>5.0999999999999996</v>
      </c>
      <c r="I1233">
        <v>11</v>
      </c>
      <c r="J1233">
        <v>89</v>
      </c>
      <c r="K1233">
        <v>4692814</v>
      </c>
      <c r="L1233">
        <v>8000000</v>
      </c>
      <c r="M1233" s="2">
        <f>VLOOKUP(A1233,Sheet2!$A$1:G4957,2,0)</f>
        <v>36482</v>
      </c>
      <c r="N1233" t="str">
        <f>VLOOKUP(A1233,Sheet2!$A$1:G4957,3,0)</f>
        <v>Color</v>
      </c>
      <c r="O1233" t="str">
        <f>VLOOKUP(A1233,Sheet2!$A$1:G4957,4,0)</f>
        <v>Comedy</v>
      </c>
      <c r="P1233" t="str">
        <f>VLOOKUP(A1233,Sheet2!$A$1:G4957,5,0)</f>
        <v>English</v>
      </c>
      <c r="Q1233" t="str">
        <f>VLOOKUP(A1233,Sheet2!$A$1:G4957,6,0)</f>
        <v>USA</v>
      </c>
      <c r="R1233" t="str">
        <f>VLOOKUP(A1233,Sheet2!$A$1:G4957,7,0)</f>
        <v>PG-13</v>
      </c>
      <c r="S1233" t="str">
        <f>IF(Table1[[#This Row],[Language]]="English","English","Other language")</f>
        <v>English</v>
      </c>
      <c r="T1233">
        <f>Table1[[#This Row],[Gross Revenue]]-Table1[[#This Row],[Budget]]</f>
        <v>-3307186</v>
      </c>
      <c r="U1233" s="1">
        <f>(Table1[[#This Row],[Gross Revenue]]/Table1[[#This Row],[Budget]])-1</f>
        <v>-0.41339824999999997</v>
      </c>
      <c r="V1233" t="str">
        <f t="shared" si="38"/>
        <v>&lt;90 minutes</v>
      </c>
      <c r="W1233">
        <f>Table1[[#This Row],[Profit]]/Table1[[#This Row],[Budget]]</f>
        <v>-0.41339825000000002</v>
      </c>
      <c r="X1233" s="22" t="str">
        <f>IF(L1233="","",
IF(L1233&lt;Predictability!$B$1,"Low",
IF(L1233&lt;=Predictability!$B$2,"Mid","High")))</f>
        <v>Low</v>
      </c>
      <c r="Y1233" s="22">
        <f t="shared" si="39"/>
        <v>0</v>
      </c>
    </row>
    <row r="1234" spans="1:25" x14ac:dyDescent="0.2">
      <c r="A1234" t="s">
        <v>5525</v>
      </c>
      <c r="B1234" t="s">
        <v>2364</v>
      </c>
      <c r="C1234" t="s">
        <v>2276</v>
      </c>
      <c r="D1234">
        <v>366</v>
      </c>
      <c r="E1234">
        <v>1112</v>
      </c>
      <c r="F1234">
        <v>0</v>
      </c>
      <c r="G1234">
        <v>0</v>
      </c>
      <c r="H1234">
        <v>6.8</v>
      </c>
      <c r="I1234">
        <v>242</v>
      </c>
      <c r="J1234">
        <v>132</v>
      </c>
      <c r="K1234">
        <v>59035104</v>
      </c>
      <c r="L1234">
        <v>66000000</v>
      </c>
      <c r="M1234" s="2">
        <f>VLOOKUP(A1234,Sheet2!$A$1:G4958,2,0)</f>
        <v>38262</v>
      </c>
      <c r="N1234" t="str">
        <f>VLOOKUP(A1234,Sheet2!$A$1:G4958,3,0)</f>
        <v>Color</v>
      </c>
      <c r="O1234" t="str">
        <f>VLOOKUP(A1234,Sheet2!$A$1:G4958,4,0)</f>
        <v>Action</v>
      </c>
      <c r="P1234" t="str">
        <f>VLOOKUP(A1234,Sheet2!$A$1:G4958,5,0)</f>
        <v>English</v>
      </c>
      <c r="Q1234" t="str">
        <f>VLOOKUP(A1234,Sheet2!$A$1:G4958,6,0)</f>
        <v>USA</v>
      </c>
      <c r="R1234" t="str">
        <f>VLOOKUP(A1234,Sheet2!$A$1:G4958,7,0)</f>
        <v>PG-13</v>
      </c>
      <c r="S1234" t="str">
        <f>IF(Table1[[#This Row],[Language]]="English","English","Other language")</f>
        <v>English</v>
      </c>
      <c r="T1234">
        <f>Table1[[#This Row],[Gross Revenue]]-Table1[[#This Row],[Budget]]</f>
        <v>-6964896</v>
      </c>
      <c r="U1234" s="1">
        <f>(Table1[[#This Row],[Gross Revenue]]/Table1[[#This Row],[Budget]])-1</f>
        <v>-0.10552872727272722</v>
      </c>
      <c r="V1234" t="str">
        <f t="shared" si="38"/>
        <v>131-150 minutes</v>
      </c>
      <c r="W1234">
        <f>Table1[[#This Row],[Profit]]/Table1[[#This Row],[Budget]]</f>
        <v>-0.10552872727272727</v>
      </c>
      <c r="X1234" s="22" t="str">
        <f>IF(L1234="","",
IF(L1234&lt;Predictability!$B$1,"Low",
IF(L1234&lt;=Predictability!$B$2,"Mid","High")))</f>
        <v>High</v>
      </c>
      <c r="Y1234" s="22">
        <f t="shared" si="39"/>
        <v>0</v>
      </c>
    </row>
    <row r="1235" spans="1:25" x14ac:dyDescent="0.2">
      <c r="A1235" t="s">
        <v>5795</v>
      </c>
      <c r="B1235" t="s">
        <v>1592</v>
      </c>
      <c r="C1235" t="s">
        <v>2276</v>
      </c>
      <c r="D1235">
        <v>3000</v>
      </c>
      <c r="E1235">
        <v>3632</v>
      </c>
      <c r="F1235">
        <v>0</v>
      </c>
      <c r="G1235">
        <v>3000</v>
      </c>
      <c r="H1235">
        <v>7</v>
      </c>
      <c r="I1235">
        <v>345</v>
      </c>
      <c r="J1235">
        <v>120</v>
      </c>
      <c r="K1235">
        <v>75754670</v>
      </c>
      <c r="L1235">
        <v>85000000</v>
      </c>
      <c r="M1235" s="2">
        <f>VLOOKUP(A1235,Sheet2!$A$1:G4959,2,0)</f>
        <v>39502</v>
      </c>
      <c r="N1235" t="str">
        <f>VLOOKUP(A1235,Sheet2!$A$1:G4959,3,0)</f>
        <v>Color</v>
      </c>
      <c r="O1235" t="str">
        <f>VLOOKUP(A1235,Sheet2!$A$1:G4959,4,0)</f>
        <v>Action</v>
      </c>
      <c r="P1235" t="str">
        <f>VLOOKUP(A1235,Sheet2!$A$1:G4959,5,0)</f>
        <v>English</v>
      </c>
      <c r="Q1235" t="str">
        <f>VLOOKUP(A1235,Sheet2!$A$1:G4959,6,0)</f>
        <v>USA</v>
      </c>
      <c r="R1235" t="str">
        <f>VLOOKUP(A1235,Sheet2!$A$1:G4959,7,0)</f>
        <v>PG-13</v>
      </c>
      <c r="S1235" t="str">
        <f>IF(Table1[[#This Row],[Language]]="English","English","Other language")</f>
        <v>English</v>
      </c>
      <c r="T1235">
        <f>Table1[[#This Row],[Gross Revenue]]-Table1[[#This Row],[Budget]]</f>
        <v>-9245330</v>
      </c>
      <c r="U1235" s="1">
        <f>(Table1[[#This Row],[Gross Revenue]]/Table1[[#This Row],[Budget]])-1</f>
        <v>-0.10876858823529412</v>
      </c>
      <c r="V1235" t="str">
        <f t="shared" si="38"/>
        <v>111-130 minutes</v>
      </c>
      <c r="W1235">
        <f>Table1[[#This Row],[Profit]]/Table1[[#This Row],[Budget]]</f>
        <v>-0.10876858823529412</v>
      </c>
      <c r="X1235" s="22" t="str">
        <f>IF(L1235="","",
IF(L1235&lt;Predictability!$B$1,"Low",
IF(L1235&lt;=Predictability!$B$2,"Mid","High")))</f>
        <v>High</v>
      </c>
      <c r="Y1235" s="22">
        <f t="shared" si="39"/>
        <v>0</v>
      </c>
    </row>
    <row r="1236" spans="1:25" x14ac:dyDescent="0.2">
      <c r="A1236" t="s">
        <v>5875</v>
      </c>
      <c r="B1236" t="s">
        <v>2585</v>
      </c>
      <c r="C1236" t="s">
        <v>2586</v>
      </c>
      <c r="D1236">
        <v>266</v>
      </c>
      <c r="E1236">
        <v>673</v>
      </c>
      <c r="F1236">
        <v>385</v>
      </c>
      <c r="G1236">
        <v>0</v>
      </c>
      <c r="H1236">
        <v>7</v>
      </c>
      <c r="I1236">
        <v>203</v>
      </c>
      <c r="J1236">
        <v>86</v>
      </c>
      <c r="K1236">
        <v>14564027</v>
      </c>
      <c r="L1236">
        <v>1000000</v>
      </c>
      <c r="M1236" s="2">
        <f>VLOOKUP(A1236,Sheet2!$A$1:G4960,2,0)</f>
        <v>31885</v>
      </c>
      <c r="N1236" t="str">
        <f>VLOOKUP(A1236,Sheet2!$A$1:G4960,3,0)</f>
        <v>Color</v>
      </c>
      <c r="O1236" t="str">
        <f>VLOOKUP(A1236,Sheet2!$A$1:G4960,4,0)</f>
        <v>Fantasy</v>
      </c>
      <c r="P1236" t="str">
        <f>VLOOKUP(A1236,Sheet2!$A$1:G4960,5,0)</f>
        <v>English</v>
      </c>
      <c r="Q1236" t="str">
        <f>VLOOKUP(A1236,Sheet2!$A$1:G4960,6,0)</f>
        <v>UK</v>
      </c>
      <c r="R1236" t="str">
        <f>VLOOKUP(A1236,Sheet2!$A$1:G4960,7,0)</f>
        <v>R</v>
      </c>
      <c r="S1236" t="str">
        <f>IF(Table1[[#This Row],[Language]]="English","English","Other language")</f>
        <v>English</v>
      </c>
      <c r="T1236">
        <f>Table1[[#This Row],[Gross Revenue]]-Table1[[#This Row],[Budget]]</f>
        <v>13564027</v>
      </c>
      <c r="U1236" s="1">
        <f>(Table1[[#This Row],[Gross Revenue]]/Table1[[#This Row],[Budget]])-1</f>
        <v>13.564026999999999</v>
      </c>
      <c r="V1236" t="str">
        <f t="shared" si="38"/>
        <v>&lt;90 minutes</v>
      </c>
      <c r="W1236">
        <f>Table1[[#This Row],[Profit]]/Table1[[#This Row],[Budget]]</f>
        <v>13.564026999999999</v>
      </c>
      <c r="X1236" s="22" t="str">
        <f>IF(L1236="","",
IF(L1236&lt;Predictability!$B$1,"Low",
IF(L1236&lt;=Predictability!$B$2,"Mid","High")))</f>
        <v>Low</v>
      </c>
      <c r="Y1236" s="22">
        <f t="shared" si="39"/>
        <v>1</v>
      </c>
    </row>
    <row r="1237" spans="1:25" x14ac:dyDescent="0.2">
      <c r="A1237" t="s">
        <v>6637</v>
      </c>
      <c r="B1237" t="s">
        <v>3047</v>
      </c>
      <c r="C1237" t="s">
        <v>1702</v>
      </c>
      <c r="D1237">
        <v>591</v>
      </c>
      <c r="E1237">
        <v>1341</v>
      </c>
      <c r="F1237">
        <v>0</v>
      </c>
      <c r="G1237">
        <v>0</v>
      </c>
      <c r="H1237">
        <v>7.7</v>
      </c>
      <c r="I1237">
        <v>46</v>
      </c>
      <c r="J1237">
        <v>137</v>
      </c>
      <c r="K1237">
        <v>10161099</v>
      </c>
      <c r="L1237">
        <v>9000000</v>
      </c>
      <c r="M1237" s="2">
        <f>VLOOKUP(A1237,Sheet2!$A$1:G4961,2,0)</f>
        <v>32735</v>
      </c>
      <c r="N1237" t="str">
        <f>VLOOKUP(A1237,Sheet2!$A$1:G4961,3,0)</f>
        <v>Color</v>
      </c>
      <c r="O1237" t="str">
        <f>VLOOKUP(A1237,Sheet2!$A$1:G4961,4,0)</f>
        <v>Action</v>
      </c>
      <c r="P1237" t="str">
        <f>VLOOKUP(A1237,Sheet2!$A$1:G4961,5,0)</f>
        <v>English</v>
      </c>
      <c r="Q1237" t="str">
        <f>VLOOKUP(A1237,Sheet2!$A$1:G4961,6,0)</f>
        <v>UK</v>
      </c>
      <c r="R1237" t="str">
        <f>VLOOKUP(A1237,Sheet2!$A$1:G4961,7,0)</f>
        <v>PG-13</v>
      </c>
      <c r="S1237" t="str">
        <f>IF(Table1[[#This Row],[Language]]="English","English","Other language")</f>
        <v>English</v>
      </c>
      <c r="T1237">
        <f>Table1[[#This Row],[Gross Revenue]]-Table1[[#This Row],[Budget]]</f>
        <v>1161099</v>
      </c>
      <c r="U1237" s="1">
        <f>(Table1[[#This Row],[Gross Revenue]]/Table1[[#This Row],[Budget]])-1</f>
        <v>0.12901099999999999</v>
      </c>
      <c r="V1237" t="str">
        <f t="shared" si="38"/>
        <v>131-150 minutes</v>
      </c>
      <c r="W1237">
        <f>Table1[[#This Row],[Profit]]/Table1[[#This Row],[Budget]]</f>
        <v>0.12901099999999999</v>
      </c>
      <c r="X1237" s="22" t="str">
        <f>IF(L1237="","",
IF(L1237&lt;Predictability!$B$1,"Low",
IF(L1237&lt;=Predictability!$B$2,"Mid","High")))</f>
        <v>Mid</v>
      </c>
      <c r="Y1237" s="22">
        <f t="shared" si="39"/>
        <v>0</v>
      </c>
    </row>
    <row r="1238" spans="1:25" x14ac:dyDescent="0.2">
      <c r="A1238" t="s">
        <v>6837</v>
      </c>
      <c r="B1238" t="s">
        <v>456</v>
      </c>
      <c r="C1238" t="s">
        <v>2358</v>
      </c>
      <c r="D1238">
        <v>19000</v>
      </c>
      <c r="E1238">
        <v>19359</v>
      </c>
      <c r="F1238">
        <v>0</v>
      </c>
      <c r="G1238">
        <v>148000</v>
      </c>
      <c r="H1238">
        <v>8</v>
      </c>
      <c r="I1238">
        <v>574</v>
      </c>
      <c r="J1238">
        <v>126</v>
      </c>
      <c r="K1238">
        <v>25556065</v>
      </c>
      <c r="L1238">
        <v>23000000</v>
      </c>
      <c r="M1238" s="2">
        <f>VLOOKUP(A1238,Sheet2!$A$1:G4962,2,0)</f>
        <v>41342</v>
      </c>
      <c r="N1238" t="str">
        <f>VLOOKUP(A1238,Sheet2!$A$1:G4962,3,0)</f>
        <v>Color</v>
      </c>
      <c r="O1238" t="str">
        <f>VLOOKUP(A1238,Sheet2!$A$1:G4962,4,0)</f>
        <v>Drama</v>
      </c>
      <c r="P1238" t="str">
        <f>VLOOKUP(A1238,Sheet2!$A$1:G4962,5,0)</f>
        <v>English</v>
      </c>
      <c r="Q1238" t="str">
        <f>VLOOKUP(A1238,Sheet2!$A$1:G4962,6,0)</f>
        <v>USA</v>
      </c>
      <c r="R1238" t="str">
        <f>VLOOKUP(A1238,Sheet2!$A$1:G4962,7,0)</f>
        <v>R</v>
      </c>
      <c r="S1238" t="str">
        <f>IF(Table1[[#This Row],[Language]]="English","English","Other language")</f>
        <v>English</v>
      </c>
      <c r="T1238">
        <f>Table1[[#This Row],[Gross Revenue]]-Table1[[#This Row],[Budget]]</f>
        <v>2556065</v>
      </c>
      <c r="U1238" s="1">
        <f>(Table1[[#This Row],[Gross Revenue]]/Table1[[#This Row],[Budget]])-1</f>
        <v>0.11113326086956521</v>
      </c>
      <c r="V1238" t="str">
        <f t="shared" si="38"/>
        <v>111-130 minutes</v>
      </c>
      <c r="W1238">
        <f>Table1[[#This Row],[Profit]]/Table1[[#This Row],[Budget]]</f>
        <v>0.11113326086956522</v>
      </c>
      <c r="X1238" s="22" t="str">
        <f>IF(L1238="","",
IF(L1238&lt;Predictability!$B$1,"Low",
IF(L1238&lt;=Predictability!$B$2,"Mid","High")))</f>
        <v>Mid</v>
      </c>
      <c r="Y1238" s="22">
        <f t="shared" si="39"/>
        <v>0</v>
      </c>
    </row>
    <row r="1239" spans="1:25" x14ac:dyDescent="0.2">
      <c r="A1239" t="s">
        <v>3496</v>
      </c>
      <c r="B1239" t="s">
        <v>434</v>
      </c>
      <c r="C1239" t="s">
        <v>435</v>
      </c>
      <c r="D1239">
        <v>660</v>
      </c>
      <c r="E1239">
        <v>2177</v>
      </c>
      <c r="F1239">
        <v>23</v>
      </c>
      <c r="G1239">
        <v>1000</v>
      </c>
      <c r="H1239">
        <v>4.7</v>
      </c>
      <c r="I1239">
        <v>117</v>
      </c>
      <c r="J1239">
        <v>101</v>
      </c>
      <c r="K1239">
        <v>66002004</v>
      </c>
      <c r="L1239">
        <v>50000000</v>
      </c>
      <c r="M1239" s="2">
        <f>VLOOKUP(A1239,Sheet2!$A$1:G4963,2,0)</f>
        <v>38509</v>
      </c>
      <c r="N1239" t="str">
        <f>VLOOKUP(A1239,Sheet2!$A$1:G4963,3,0)</f>
        <v>Color</v>
      </c>
      <c r="O1239" t="str">
        <f>VLOOKUP(A1239,Sheet2!$A$1:G4963,4,0)</f>
        <v>Adventure</v>
      </c>
      <c r="P1239" t="str">
        <f>VLOOKUP(A1239,Sheet2!$A$1:G4963,5,0)</f>
        <v>English</v>
      </c>
      <c r="Q1239" t="str">
        <f>VLOOKUP(A1239,Sheet2!$A$1:G4963,6,0)</f>
        <v>USA</v>
      </c>
      <c r="R1239" t="str">
        <f>VLOOKUP(A1239,Sheet2!$A$1:G4963,7,0)</f>
        <v>G</v>
      </c>
      <c r="S1239" t="str">
        <f>IF(Table1[[#This Row],[Language]]="English","English","Other language")</f>
        <v>English</v>
      </c>
      <c r="T1239">
        <f>Table1[[#This Row],[Gross Revenue]]-Table1[[#This Row],[Budget]]</f>
        <v>16002004</v>
      </c>
      <c r="U1239" s="1">
        <f>(Table1[[#This Row],[Gross Revenue]]/Table1[[#This Row],[Budget]])-1</f>
        <v>0.32004008000000006</v>
      </c>
      <c r="V1239" t="str">
        <f t="shared" si="38"/>
        <v>90-110 minutes</v>
      </c>
      <c r="W1239">
        <f>Table1[[#This Row],[Profit]]/Table1[[#This Row],[Budget]]</f>
        <v>0.32004008</v>
      </c>
      <c r="X1239" s="22" t="str">
        <f>IF(L1239="","",
IF(L1239&lt;Predictability!$B$1,"Low",
IF(L1239&lt;=Predictability!$B$2,"Mid","High")))</f>
        <v>Mid</v>
      </c>
      <c r="Y1239" s="22">
        <f t="shared" si="39"/>
        <v>0</v>
      </c>
    </row>
    <row r="1240" spans="1:25" x14ac:dyDescent="0.2">
      <c r="A1240" t="s">
        <v>4366</v>
      </c>
      <c r="B1240" t="s">
        <v>700</v>
      </c>
      <c r="C1240" t="s">
        <v>1277</v>
      </c>
      <c r="D1240">
        <v>12000</v>
      </c>
      <c r="E1240">
        <v>16235</v>
      </c>
      <c r="F1240">
        <v>420</v>
      </c>
      <c r="G1240">
        <v>21000</v>
      </c>
      <c r="H1240">
        <v>6</v>
      </c>
      <c r="I1240">
        <v>245</v>
      </c>
      <c r="J1240">
        <v>101</v>
      </c>
      <c r="K1240">
        <v>72660029</v>
      </c>
      <c r="L1240">
        <v>100000000</v>
      </c>
      <c r="M1240" s="2">
        <f>VLOOKUP(A1240,Sheet2!$A$1:G4964,2,0)</f>
        <v>41815</v>
      </c>
      <c r="N1240" t="str">
        <f>VLOOKUP(A1240,Sheet2!$A$1:G4964,3,0)</f>
        <v>Color</v>
      </c>
      <c r="O1240" t="str">
        <f>VLOOKUP(A1240,Sheet2!$A$1:G4964,4,0)</f>
        <v>Action</v>
      </c>
      <c r="P1240" t="str">
        <f>VLOOKUP(A1240,Sheet2!$A$1:G4964,5,0)</f>
        <v>English</v>
      </c>
      <c r="Q1240" t="str">
        <f>VLOOKUP(A1240,Sheet2!$A$1:G4964,6,0)</f>
        <v>USA</v>
      </c>
      <c r="R1240" t="str">
        <f>VLOOKUP(A1240,Sheet2!$A$1:G4964,7,0)</f>
        <v>PG-13</v>
      </c>
      <c r="S1240" t="str">
        <f>IF(Table1[[#This Row],[Language]]="English","English","Other language")</f>
        <v>English</v>
      </c>
      <c r="T1240">
        <f>Table1[[#This Row],[Gross Revenue]]-Table1[[#This Row],[Budget]]</f>
        <v>-27339971</v>
      </c>
      <c r="U1240" s="1">
        <f>(Table1[[#This Row],[Gross Revenue]]/Table1[[#This Row],[Budget]])-1</f>
        <v>-0.27339970999999996</v>
      </c>
      <c r="V1240" t="str">
        <f t="shared" si="38"/>
        <v>90-110 minutes</v>
      </c>
      <c r="W1240">
        <f>Table1[[#This Row],[Profit]]/Table1[[#This Row],[Budget]]</f>
        <v>-0.27339971000000002</v>
      </c>
      <c r="X1240" s="22" t="str">
        <f>IF(L1240="","",
IF(L1240&lt;Predictability!$B$1,"Low",
IF(L1240&lt;=Predictability!$B$2,"Mid","High")))</f>
        <v>High</v>
      </c>
      <c r="Y1240" s="22">
        <f t="shared" si="39"/>
        <v>0</v>
      </c>
    </row>
    <row r="1241" spans="1:25" x14ac:dyDescent="0.2">
      <c r="A1241" t="s">
        <v>5057</v>
      </c>
      <c r="B1241" t="s">
        <v>798</v>
      </c>
      <c r="C1241" t="s">
        <v>721</v>
      </c>
      <c r="D1241">
        <v>4000</v>
      </c>
      <c r="E1241">
        <v>6727</v>
      </c>
      <c r="F1241">
        <v>153</v>
      </c>
      <c r="G1241">
        <v>17000</v>
      </c>
      <c r="H1241">
        <v>6.5</v>
      </c>
      <c r="I1241">
        <v>154</v>
      </c>
      <c r="J1241">
        <v>105</v>
      </c>
      <c r="K1241">
        <v>45290318</v>
      </c>
      <c r="L1241">
        <v>42000000</v>
      </c>
      <c r="M1241" s="2">
        <f>VLOOKUP(A1241,Sheet2!$A$1:G4965,2,0)</f>
        <v>40941</v>
      </c>
      <c r="N1241" t="str">
        <f>VLOOKUP(A1241,Sheet2!$A$1:G4965,3,0)</f>
        <v>Color</v>
      </c>
      <c r="O1241" t="str">
        <f>VLOOKUP(A1241,Sheet2!$A$1:G4965,4,0)</f>
        <v>Action</v>
      </c>
      <c r="P1241" t="str">
        <f>VLOOKUP(A1241,Sheet2!$A$1:G4965,5,0)</f>
        <v>English</v>
      </c>
      <c r="Q1241" t="str">
        <f>VLOOKUP(A1241,Sheet2!$A$1:G4965,6,0)</f>
        <v>USA</v>
      </c>
      <c r="R1241" t="str">
        <f>VLOOKUP(A1241,Sheet2!$A$1:G4965,7,0)</f>
        <v>PG</v>
      </c>
      <c r="S1241" t="str">
        <f>IF(Table1[[#This Row],[Language]]="English","English","Other language")</f>
        <v>English</v>
      </c>
      <c r="T1241">
        <f>Table1[[#This Row],[Gross Revenue]]-Table1[[#This Row],[Budget]]</f>
        <v>3290318</v>
      </c>
      <c r="U1241" s="1">
        <f>(Table1[[#This Row],[Gross Revenue]]/Table1[[#This Row],[Budget]])-1</f>
        <v>7.8340904761904806E-2</v>
      </c>
      <c r="V1241" t="str">
        <f t="shared" si="38"/>
        <v>90-110 minutes</v>
      </c>
      <c r="W1241">
        <f>Table1[[#This Row],[Profit]]/Table1[[#This Row],[Budget]]</f>
        <v>7.8340904761904764E-2</v>
      </c>
      <c r="X1241" s="22" t="str">
        <f>IF(L1241="","",
IF(L1241&lt;Predictability!$B$1,"Low",
IF(L1241&lt;=Predictability!$B$2,"Mid","High")))</f>
        <v>Mid</v>
      </c>
      <c r="Y1241" s="22">
        <f t="shared" si="39"/>
        <v>0</v>
      </c>
    </row>
    <row r="1242" spans="1:25" x14ac:dyDescent="0.2">
      <c r="A1242" t="s">
        <v>3627</v>
      </c>
      <c r="B1242" t="s">
        <v>123</v>
      </c>
      <c r="C1242" t="s">
        <v>641</v>
      </c>
      <c r="D1242">
        <v>989</v>
      </c>
      <c r="E1242">
        <v>3142</v>
      </c>
      <c r="F1242">
        <v>4</v>
      </c>
      <c r="G1242">
        <v>648</v>
      </c>
      <c r="H1242">
        <v>5.0999999999999996</v>
      </c>
      <c r="I1242">
        <v>44</v>
      </c>
      <c r="J1242">
        <v>96</v>
      </c>
      <c r="K1242">
        <v>10494147</v>
      </c>
      <c r="L1242">
        <v>15000000</v>
      </c>
      <c r="M1242" s="2">
        <f>VLOOKUP(A1242,Sheet2!$A$1:G4966,2,0)</f>
        <v>36537</v>
      </c>
      <c r="N1242" t="str">
        <f>VLOOKUP(A1242,Sheet2!$A$1:G4966,3,0)</f>
        <v>Color</v>
      </c>
      <c r="O1242" t="str">
        <f>VLOOKUP(A1242,Sheet2!$A$1:G4966,4,0)</f>
        <v>Drama</v>
      </c>
      <c r="P1242" t="str">
        <f>VLOOKUP(A1242,Sheet2!$A$1:G4966,5,0)</f>
        <v>English</v>
      </c>
      <c r="Q1242" t="str">
        <f>VLOOKUP(A1242,Sheet2!$A$1:G4966,6,0)</f>
        <v>USA</v>
      </c>
      <c r="R1242" t="str">
        <f>VLOOKUP(A1242,Sheet2!$A$1:G4966,7,0)</f>
        <v>PG-13</v>
      </c>
      <c r="S1242" t="str">
        <f>IF(Table1[[#This Row],[Language]]="English","English","Other language")</f>
        <v>English</v>
      </c>
      <c r="T1242">
        <f>Table1[[#This Row],[Gross Revenue]]-Table1[[#This Row],[Budget]]</f>
        <v>-4505853</v>
      </c>
      <c r="U1242" s="1">
        <f>(Table1[[#This Row],[Gross Revenue]]/Table1[[#This Row],[Budget]])-1</f>
        <v>-0.30039020000000005</v>
      </c>
      <c r="V1242" t="str">
        <f t="shared" si="38"/>
        <v>90-110 minutes</v>
      </c>
      <c r="W1242">
        <f>Table1[[#This Row],[Profit]]/Table1[[#This Row],[Budget]]</f>
        <v>-0.3003902</v>
      </c>
      <c r="X1242" s="22" t="str">
        <f>IF(L1242="","",
IF(L1242&lt;Predictability!$B$1,"Low",
IF(L1242&lt;=Predictability!$B$2,"Mid","High")))</f>
        <v>Mid</v>
      </c>
      <c r="Y1242" s="22">
        <f t="shared" si="39"/>
        <v>0</v>
      </c>
    </row>
    <row r="1243" spans="1:25" x14ac:dyDescent="0.2">
      <c r="A1243" t="s">
        <v>5032</v>
      </c>
      <c r="B1243" t="s">
        <v>1241</v>
      </c>
      <c r="C1243" t="s">
        <v>1356</v>
      </c>
      <c r="D1243">
        <v>13000</v>
      </c>
      <c r="E1243">
        <v>14344</v>
      </c>
      <c r="F1243">
        <v>16000</v>
      </c>
      <c r="G1243">
        <v>16000</v>
      </c>
      <c r="H1243">
        <v>6.5</v>
      </c>
      <c r="I1243">
        <v>315</v>
      </c>
      <c r="J1243">
        <v>129</v>
      </c>
      <c r="K1243">
        <v>32741596</v>
      </c>
      <c r="L1243">
        <v>50000000</v>
      </c>
      <c r="M1243" s="2">
        <f>VLOOKUP(A1243,Sheet2!$A$1:G4967,2,0)</f>
        <v>40353</v>
      </c>
      <c r="N1243" t="str">
        <f>VLOOKUP(A1243,Sheet2!$A$1:G4967,3,0)</f>
        <v>Color</v>
      </c>
      <c r="O1243" t="str">
        <f>VLOOKUP(A1243,Sheet2!$A$1:G4967,4,0)</f>
        <v>Drama</v>
      </c>
      <c r="P1243" t="str">
        <f>VLOOKUP(A1243,Sheet2!$A$1:G4967,5,0)</f>
        <v>English</v>
      </c>
      <c r="Q1243" t="str">
        <f>VLOOKUP(A1243,Sheet2!$A$1:G4967,6,0)</f>
        <v>USA</v>
      </c>
      <c r="R1243" t="str">
        <f>VLOOKUP(A1243,Sheet2!$A$1:G4967,7,0)</f>
        <v>PG-13</v>
      </c>
      <c r="S1243" t="str">
        <f>IF(Table1[[#This Row],[Language]]="English","English","Other language")</f>
        <v>English</v>
      </c>
      <c r="T1243">
        <f>Table1[[#This Row],[Gross Revenue]]-Table1[[#This Row],[Budget]]</f>
        <v>-17258404</v>
      </c>
      <c r="U1243" s="1">
        <f>(Table1[[#This Row],[Gross Revenue]]/Table1[[#This Row],[Budget]])-1</f>
        <v>-0.34516807999999999</v>
      </c>
      <c r="V1243" t="str">
        <f t="shared" si="38"/>
        <v>111-130 minutes</v>
      </c>
      <c r="W1243">
        <f>Table1[[#This Row],[Profit]]/Table1[[#This Row],[Budget]]</f>
        <v>-0.34516807999999999</v>
      </c>
      <c r="X1243" s="22" t="str">
        <f>IF(L1243="","",
IF(L1243&lt;Predictability!$B$1,"Low",
IF(L1243&lt;=Predictability!$B$2,"Mid","High")))</f>
        <v>Mid</v>
      </c>
      <c r="Y1243" s="22">
        <f t="shared" si="39"/>
        <v>0</v>
      </c>
    </row>
    <row r="1244" spans="1:25" x14ac:dyDescent="0.2">
      <c r="A1244" t="s">
        <v>6770</v>
      </c>
      <c r="B1244" t="s">
        <v>710</v>
      </c>
      <c r="C1244" t="s">
        <v>2514</v>
      </c>
      <c r="D1244">
        <v>5000</v>
      </c>
      <c r="E1244">
        <v>6229</v>
      </c>
      <c r="F1244">
        <v>611</v>
      </c>
      <c r="G1244">
        <v>0</v>
      </c>
      <c r="H1244">
        <v>7.9</v>
      </c>
      <c r="I1244">
        <v>283</v>
      </c>
      <c r="J1244">
        <v>80</v>
      </c>
      <c r="K1244">
        <v>84961</v>
      </c>
      <c r="L1244">
        <v>31000000</v>
      </c>
      <c r="M1244" s="2">
        <f>VLOOKUP(A1244,Sheet2!$A$1:G4968,2,0)</f>
        <v>37266</v>
      </c>
      <c r="N1244" t="str">
        <f>VLOOKUP(A1244,Sheet2!$A$1:G4968,3,0)</f>
        <v>Black and White</v>
      </c>
      <c r="O1244" t="str">
        <f>VLOOKUP(A1244,Sheet2!$A$1:G4968,4,0)</f>
        <v>Action</v>
      </c>
      <c r="P1244" t="str">
        <f>VLOOKUP(A1244,Sheet2!$A$1:G4968,5,0)</f>
        <v>Mandarin</v>
      </c>
      <c r="Q1244" t="str">
        <f>VLOOKUP(A1244,Sheet2!$A$1:G4968,6,0)</f>
        <v>China</v>
      </c>
      <c r="R1244" t="str">
        <f>VLOOKUP(A1244,Sheet2!$A$1:G4968,7,0)</f>
        <v>PG-13</v>
      </c>
      <c r="S1244" t="str">
        <f>IF(Table1[[#This Row],[Language]]="English","English","Other language")</f>
        <v>Other language</v>
      </c>
      <c r="T1244">
        <f>Table1[[#This Row],[Gross Revenue]]-Table1[[#This Row],[Budget]]</f>
        <v>-30915039</v>
      </c>
      <c r="U1244" s="1">
        <f>(Table1[[#This Row],[Gross Revenue]]/Table1[[#This Row],[Budget]])-1</f>
        <v>-0.9972593225806452</v>
      </c>
      <c r="V1244" t="str">
        <f t="shared" si="38"/>
        <v>&lt;90 minutes</v>
      </c>
      <c r="W1244">
        <f>Table1[[#This Row],[Profit]]/Table1[[#This Row],[Budget]]</f>
        <v>-0.9972593225806452</v>
      </c>
      <c r="X1244" s="22" t="str">
        <f>IF(L1244="","",
IF(L1244&lt;Predictability!$B$1,"Low",
IF(L1244&lt;=Predictability!$B$2,"Mid","High")))</f>
        <v>Mid</v>
      </c>
      <c r="Y1244" s="22">
        <f t="shared" si="39"/>
        <v>0</v>
      </c>
    </row>
    <row r="1245" spans="1:25" x14ac:dyDescent="0.2">
      <c r="A1245" t="s">
        <v>4949</v>
      </c>
      <c r="B1245" t="s">
        <v>1965</v>
      </c>
      <c r="C1245" t="s">
        <v>820</v>
      </c>
      <c r="D1245">
        <v>97</v>
      </c>
      <c r="E1245">
        <v>318</v>
      </c>
      <c r="F1245">
        <v>42</v>
      </c>
      <c r="G1245">
        <v>12000</v>
      </c>
      <c r="H1245">
        <v>6.4</v>
      </c>
      <c r="I1245">
        <v>161</v>
      </c>
      <c r="J1245">
        <v>129</v>
      </c>
      <c r="K1245">
        <v>93952276</v>
      </c>
      <c r="L1245">
        <v>40000000</v>
      </c>
      <c r="M1245" s="2">
        <f>VLOOKUP(A1245,Sheet2!$A$1:G4969,2,0)</f>
        <v>40009</v>
      </c>
      <c r="N1245" t="str">
        <f>VLOOKUP(A1245,Sheet2!$A$1:G4969,3,0)</f>
        <v>Color</v>
      </c>
      <c r="O1245" t="str">
        <f>VLOOKUP(A1245,Sheet2!$A$1:G4969,4,0)</f>
        <v>Comedy</v>
      </c>
      <c r="P1245" t="str">
        <f>VLOOKUP(A1245,Sheet2!$A$1:G4969,5,0)</f>
        <v>English</v>
      </c>
      <c r="Q1245" t="str">
        <f>VLOOKUP(A1245,Sheet2!$A$1:G4969,6,0)</f>
        <v>USA</v>
      </c>
      <c r="R1245" t="str">
        <f>VLOOKUP(A1245,Sheet2!$A$1:G4969,7,0)</f>
        <v>PG-13</v>
      </c>
      <c r="S1245" t="str">
        <f>IF(Table1[[#This Row],[Language]]="English","English","Other language")</f>
        <v>English</v>
      </c>
      <c r="T1245">
        <f>Table1[[#This Row],[Gross Revenue]]-Table1[[#This Row],[Budget]]</f>
        <v>53952276</v>
      </c>
      <c r="U1245" s="1">
        <f>(Table1[[#This Row],[Gross Revenue]]/Table1[[#This Row],[Budget]])-1</f>
        <v>1.3488069</v>
      </c>
      <c r="V1245" t="str">
        <f t="shared" si="38"/>
        <v>111-130 minutes</v>
      </c>
      <c r="W1245">
        <f>Table1[[#This Row],[Profit]]/Table1[[#This Row],[Budget]]</f>
        <v>1.3488069</v>
      </c>
      <c r="X1245" s="22" t="str">
        <f>IF(L1245="","",
IF(L1245&lt;Predictability!$B$1,"Low",
IF(L1245&lt;=Predictability!$B$2,"Mid","High")))</f>
        <v>Mid</v>
      </c>
      <c r="Y1245" s="22">
        <f t="shared" si="39"/>
        <v>1</v>
      </c>
    </row>
    <row r="1246" spans="1:25" x14ac:dyDescent="0.2">
      <c r="A1246" t="s">
        <v>5890</v>
      </c>
      <c r="B1246" t="s">
        <v>1079</v>
      </c>
      <c r="C1246" t="s">
        <v>2602</v>
      </c>
      <c r="D1246">
        <v>23000</v>
      </c>
      <c r="E1246">
        <v>44969</v>
      </c>
      <c r="F1246">
        <v>58</v>
      </c>
      <c r="G1246">
        <v>19000</v>
      </c>
      <c r="H1246">
        <v>7.1</v>
      </c>
      <c r="I1246">
        <v>134</v>
      </c>
      <c r="J1246">
        <v>106</v>
      </c>
      <c r="K1246">
        <v>382946</v>
      </c>
      <c r="L1246">
        <v>7000000</v>
      </c>
      <c r="M1246" s="2">
        <f>VLOOKUP(A1246,Sheet2!$A$1:G4970,2,0)</f>
        <v>40248</v>
      </c>
      <c r="N1246" t="str">
        <f>VLOOKUP(A1246,Sheet2!$A$1:G4970,3,0)</f>
        <v>Color</v>
      </c>
      <c r="O1246" t="str">
        <f>VLOOKUP(A1246,Sheet2!$A$1:G4970,4,0)</f>
        <v>Drama</v>
      </c>
      <c r="P1246" t="str">
        <f>VLOOKUP(A1246,Sheet2!$A$1:G4970,5,0)</f>
        <v>English</v>
      </c>
      <c r="Q1246" t="str">
        <f>VLOOKUP(A1246,Sheet2!$A$1:G4970,6,0)</f>
        <v>USA</v>
      </c>
      <c r="R1246" t="str">
        <f>VLOOKUP(A1246,Sheet2!$A$1:G4970,7,0)</f>
        <v>R</v>
      </c>
      <c r="S1246" t="str">
        <f>IF(Table1[[#This Row],[Language]]="English","English","Other language")</f>
        <v>English</v>
      </c>
      <c r="T1246">
        <f>Table1[[#This Row],[Gross Revenue]]-Table1[[#This Row],[Budget]]</f>
        <v>-6617054</v>
      </c>
      <c r="U1246" s="1">
        <f>(Table1[[#This Row],[Gross Revenue]]/Table1[[#This Row],[Budget]])-1</f>
        <v>-0.94529342857142862</v>
      </c>
      <c r="V1246" t="str">
        <f t="shared" si="38"/>
        <v>90-110 minutes</v>
      </c>
      <c r="W1246">
        <f>Table1[[#This Row],[Profit]]/Table1[[#This Row],[Budget]]</f>
        <v>-0.94529342857142862</v>
      </c>
      <c r="X1246" s="22" t="str">
        <f>IF(L1246="","",
IF(L1246&lt;Predictability!$B$1,"Low",
IF(L1246&lt;=Predictability!$B$2,"Mid","High")))</f>
        <v>Low</v>
      </c>
      <c r="Y1246" s="22">
        <f t="shared" si="39"/>
        <v>0</v>
      </c>
    </row>
    <row r="1247" spans="1:25" x14ac:dyDescent="0.2">
      <c r="A1247" t="s">
        <v>4302</v>
      </c>
      <c r="B1247" t="s">
        <v>777</v>
      </c>
      <c r="C1247" t="s">
        <v>1422</v>
      </c>
      <c r="D1247">
        <v>1000</v>
      </c>
      <c r="E1247">
        <v>3752</v>
      </c>
      <c r="F1247">
        <v>14</v>
      </c>
      <c r="G1247">
        <v>227</v>
      </c>
      <c r="H1247">
        <v>5.9</v>
      </c>
      <c r="I1247">
        <v>33</v>
      </c>
      <c r="J1247">
        <v>76</v>
      </c>
      <c r="K1247">
        <v>13684949</v>
      </c>
      <c r="L1247">
        <v>3000000</v>
      </c>
      <c r="M1247" s="2">
        <f>VLOOKUP(A1247,Sheet2!$A$1:G4971,2,0)</f>
        <v>37620</v>
      </c>
      <c r="N1247" t="str">
        <f>VLOOKUP(A1247,Sheet2!$A$1:G4971,3,0)</f>
        <v>Color</v>
      </c>
      <c r="O1247" t="str">
        <f>VLOOKUP(A1247,Sheet2!$A$1:G4971,4,0)</f>
        <v>Adventure</v>
      </c>
      <c r="P1247" t="str">
        <f>VLOOKUP(A1247,Sheet2!$A$1:G4971,5,0)</f>
        <v>English</v>
      </c>
      <c r="Q1247" t="str">
        <f>VLOOKUP(A1247,Sheet2!$A$1:G4971,6,0)</f>
        <v>USA</v>
      </c>
      <c r="R1247" t="str">
        <f>VLOOKUP(A1247,Sheet2!$A$1:G4971,7,0)</f>
        <v>PG</v>
      </c>
      <c r="S1247" t="str">
        <f>IF(Table1[[#This Row],[Language]]="English","English","Other language")</f>
        <v>English</v>
      </c>
      <c r="T1247">
        <f>Table1[[#This Row],[Gross Revenue]]-Table1[[#This Row],[Budget]]</f>
        <v>10684949</v>
      </c>
      <c r="U1247" s="1">
        <f>(Table1[[#This Row],[Gross Revenue]]/Table1[[#This Row],[Budget]])-1</f>
        <v>3.5616496666666668</v>
      </c>
      <c r="V1247" t="str">
        <f t="shared" si="38"/>
        <v>&lt;90 minutes</v>
      </c>
      <c r="W1247">
        <f>Table1[[#This Row],[Profit]]/Table1[[#This Row],[Budget]]</f>
        <v>3.5616496666666668</v>
      </c>
      <c r="X1247" s="22" t="str">
        <f>IF(L1247="","",
IF(L1247&lt;Predictability!$B$1,"Low",
IF(L1247&lt;=Predictability!$B$2,"Mid","High")))</f>
        <v>Low</v>
      </c>
      <c r="Y1247" s="22">
        <f t="shared" si="39"/>
        <v>1</v>
      </c>
    </row>
    <row r="1248" spans="1:25" x14ac:dyDescent="0.2">
      <c r="A1248" t="s">
        <v>5361</v>
      </c>
      <c r="B1248" t="s">
        <v>661</v>
      </c>
      <c r="C1248" t="s">
        <v>1247</v>
      </c>
      <c r="D1248">
        <v>24000</v>
      </c>
      <c r="E1248">
        <v>36925</v>
      </c>
      <c r="F1248">
        <v>394</v>
      </c>
      <c r="G1248">
        <v>0</v>
      </c>
      <c r="H1248">
        <v>6.7</v>
      </c>
      <c r="I1248">
        <v>140</v>
      </c>
      <c r="J1248">
        <v>136</v>
      </c>
      <c r="K1248">
        <v>67286731</v>
      </c>
      <c r="L1248">
        <v>100000000</v>
      </c>
      <c r="M1248" s="2">
        <f>VLOOKUP(A1248,Sheet2!$A$1:G4972,2,0)</f>
        <v>38263</v>
      </c>
      <c r="N1248" t="str">
        <f>VLOOKUP(A1248,Sheet2!$A$1:G4972,3,0)</f>
        <v>Color</v>
      </c>
      <c r="O1248" t="str">
        <f>VLOOKUP(A1248,Sheet2!$A$1:G4972,4,0)</f>
        <v>Action</v>
      </c>
      <c r="P1248" t="str">
        <f>VLOOKUP(A1248,Sheet2!$A$1:G4972,5,0)</f>
        <v>English</v>
      </c>
      <c r="Q1248" t="str">
        <f>VLOOKUP(A1248,Sheet2!$A$1:G4972,6,0)</f>
        <v>USA</v>
      </c>
      <c r="R1248" t="str">
        <f>VLOOKUP(A1248,Sheet2!$A$1:G4972,7,0)</f>
        <v>PG-13</v>
      </c>
      <c r="S1248" t="str">
        <f>IF(Table1[[#This Row],[Language]]="English","English","Other language")</f>
        <v>English</v>
      </c>
      <c r="T1248">
        <f>Table1[[#This Row],[Gross Revenue]]-Table1[[#This Row],[Budget]]</f>
        <v>-32713269</v>
      </c>
      <c r="U1248" s="1">
        <f>(Table1[[#This Row],[Gross Revenue]]/Table1[[#This Row],[Budget]])-1</f>
        <v>-0.32713269</v>
      </c>
      <c r="V1248" t="str">
        <f t="shared" si="38"/>
        <v>131-150 minutes</v>
      </c>
      <c r="W1248">
        <f>Table1[[#This Row],[Profit]]/Table1[[#This Row],[Budget]]</f>
        <v>-0.32713269</v>
      </c>
      <c r="X1248" s="22" t="str">
        <f>IF(L1248="","",
IF(L1248&lt;Predictability!$B$1,"Low",
IF(L1248&lt;=Predictability!$B$2,"Mid","High")))</f>
        <v>High</v>
      </c>
      <c r="Y1248" s="22">
        <f t="shared" si="39"/>
        <v>0</v>
      </c>
    </row>
    <row r="1249" spans="1:25" x14ac:dyDescent="0.2">
      <c r="A1249" t="s">
        <v>4274</v>
      </c>
      <c r="B1249" t="s">
        <v>211</v>
      </c>
      <c r="C1249" t="s">
        <v>595</v>
      </c>
      <c r="D1249">
        <v>22000</v>
      </c>
      <c r="E1249">
        <v>23328</v>
      </c>
      <c r="F1249">
        <v>21</v>
      </c>
      <c r="G1249">
        <v>0</v>
      </c>
      <c r="H1249">
        <v>5.9</v>
      </c>
      <c r="I1249">
        <v>180</v>
      </c>
      <c r="J1249">
        <v>101</v>
      </c>
      <c r="K1249">
        <v>51097664</v>
      </c>
      <c r="L1249">
        <v>30000000</v>
      </c>
      <c r="M1249" s="2">
        <f>VLOOKUP(A1249,Sheet2!$A$1:G4973,2,0)</f>
        <v>38445</v>
      </c>
      <c r="N1249" t="str">
        <f>VLOOKUP(A1249,Sheet2!$A$1:G4973,3,0)</f>
        <v>Color</v>
      </c>
      <c r="O1249" t="str">
        <f>VLOOKUP(A1249,Sheet2!$A$1:G4973,4,0)</f>
        <v>Drama</v>
      </c>
      <c r="P1249" t="str">
        <f>VLOOKUP(A1249,Sheet2!$A$1:G4973,5,0)</f>
        <v>English</v>
      </c>
      <c r="Q1249" t="str">
        <f>VLOOKUP(A1249,Sheet2!$A$1:G4973,6,0)</f>
        <v>USA</v>
      </c>
      <c r="R1249" t="str">
        <f>VLOOKUP(A1249,Sheet2!$A$1:G4973,7,0)</f>
        <v>R</v>
      </c>
      <c r="S1249" t="str">
        <f>IF(Table1[[#This Row],[Language]]="English","English","Other language")</f>
        <v>English</v>
      </c>
      <c r="T1249">
        <f>Table1[[#This Row],[Gross Revenue]]-Table1[[#This Row],[Budget]]</f>
        <v>21097664</v>
      </c>
      <c r="U1249" s="1">
        <f>(Table1[[#This Row],[Gross Revenue]]/Table1[[#This Row],[Budget]])-1</f>
        <v>0.70325546666666661</v>
      </c>
      <c r="V1249" t="str">
        <f t="shared" si="38"/>
        <v>90-110 minutes</v>
      </c>
      <c r="W1249">
        <f>Table1[[#This Row],[Profit]]/Table1[[#This Row],[Budget]]</f>
        <v>0.70325546666666672</v>
      </c>
      <c r="X1249" s="22" t="str">
        <f>IF(L1249="","",
IF(L1249&lt;Predictability!$B$1,"Low",
IF(L1249&lt;=Predictability!$B$2,"Mid","High")))</f>
        <v>Mid</v>
      </c>
      <c r="Y1249" s="22">
        <f t="shared" si="39"/>
        <v>1</v>
      </c>
    </row>
    <row r="1250" spans="1:25" x14ac:dyDescent="0.2">
      <c r="A1250" t="s">
        <v>4982</v>
      </c>
      <c r="B1250" t="s">
        <v>498</v>
      </c>
      <c r="C1250" t="s">
        <v>1989</v>
      </c>
      <c r="D1250">
        <v>11000</v>
      </c>
      <c r="E1250">
        <v>15571</v>
      </c>
      <c r="F1250">
        <v>73</v>
      </c>
      <c r="G1250">
        <v>893</v>
      </c>
      <c r="H1250">
        <v>6.3</v>
      </c>
      <c r="I1250">
        <v>114</v>
      </c>
      <c r="J1250">
        <v>115</v>
      </c>
      <c r="K1250">
        <v>41543207</v>
      </c>
      <c r="L1250">
        <v>42000000</v>
      </c>
      <c r="M1250" s="2">
        <f>VLOOKUP(A1250,Sheet2!$A$1:G4974,2,0)</f>
        <v>37588</v>
      </c>
      <c r="N1250" t="str">
        <f>VLOOKUP(A1250,Sheet2!$A$1:G4974,3,0)</f>
        <v>Color</v>
      </c>
      <c r="O1250" t="str">
        <f>VLOOKUP(A1250,Sheet2!$A$1:G4974,4,0)</f>
        <v>Crime</v>
      </c>
      <c r="P1250" t="str">
        <f>VLOOKUP(A1250,Sheet2!$A$1:G4974,5,0)</f>
        <v>English</v>
      </c>
      <c r="Q1250" t="str">
        <f>VLOOKUP(A1250,Sheet2!$A$1:G4974,6,0)</f>
        <v>USA</v>
      </c>
      <c r="R1250" t="str">
        <f>VLOOKUP(A1250,Sheet2!$A$1:G4974,7,0)</f>
        <v>PG-13</v>
      </c>
      <c r="S1250" t="str">
        <f>IF(Table1[[#This Row],[Language]]="English","English","Other language")</f>
        <v>English</v>
      </c>
      <c r="T1250">
        <f>Table1[[#This Row],[Gross Revenue]]-Table1[[#This Row],[Budget]]</f>
        <v>-456793</v>
      </c>
      <c r="U1250" s="1">
        <f>(Table1[[#This Row],[Gross Revenue]]/Table1[[#This Row],[Budget]])-1</f>
        <v>-1.0876023809523794E-2</v>
      </c>
      <c r="V1250" t="str">
        <f t="shared" si="38"/>
        <v>111-130 minutes</v>
      </c>
      <c r="W1250">
        <f>Table1[[#This Row],[Profit]]/Table1[[#This Row],[Budget]]</f>
        <v>-1.0876023809523809E-2</v>
      </c>
      <c r="X1250" s="22" t="str">
        <f>IF(L1250="","",
IF(L1250&lt;Predictability!$B$1,"Low",
IF(L1250&lt;=Predictability!$B$2,"Mid","High")))</f>
        <v>Mid</v>
      </c>
      <c r="Y1250" s="22">
        <f t="shared" si="39"/>
        <v>0</v>
      </c>
    </row>
    <row r="1251" spans="1:25" x14ac:dyDescent="0.2">
      <c r="A1251" t="s">
        <v>6536</v>
      </c>
      <c r="B1251" t="s">
        <v>340</v>
      </c>
      <c r="C1251" t="s">
        <v>1229</v>
      </c>
      <c r="D1251">
        <v>1000</v>
      </c>
      <c r="E1251">
        <v>3141</v>
      </c>
      <c r="F1251">
        <v>350</v>
      </c>
      <c r="G1251">
        <v>10000</v>
      </c>
      <c r="H1251">
        <v>7.6</v>
      </c>
      <c r="I1251">
        <v>174</v>
      </c>
      <c r="J1251">
        <v>113</v>
      </c>
      <c r="K1251">
        <v>27277055</v>
      </c>
      <c r="L1251">
        <v>20000000</v>
      </c>
      <c r="M1251" s="2">
        <f>VLOOKUP(A1251,Sheet2!$A$1:G4975,2,0)</f>
        <v>36717</v>
      </c>
      <c r="N1251" t="str">
        <f>VLOOKUP(A1251,Sheet2!$A$1:G4975,3,0)</f>
        <v>Color</v>
      </c>
      <c r="O1251" t="str">
        <f>VLOOKUP(A1251,Sheet2!$A$1:G4975,4,0)</f>
        <v>Comedy</v>
      </c>
      <c r="P1251" t="str">
        <f>VLOOKUP(A1251,Sheet2!$A$1:G4975,5,0)</f>
        <v>English</v>
      </c>
      <c r="Q1251" t="str">
        <f>VLOOKUP(A1251,Sheet2!$A$1:G4975,6,0)</f>
        <v>UK</v>
      </c>
      <c r="R1251" t="str">
        <f>VLOOKUP(A1251,Sheet2!$A$1:G4975,7,0)</f>
        <v>R</v>
      </c>
      <c r="S1251" t="str">
        <f>IF(Table1[[#This Row],[Language]]="English","English","Other language")</f>
        <v>English</v>
      </c>
      <c r="T1251">
        <f>Table1[[#This Row],[Gross Revenue]]-Table1[[#This Row],[Budget]]</f>
        <v>7277055</v>
      </c>
      <c r="U1251" s="1">
        <f>(Table1[[#This Row],[Gross Revenue]]/Table1[[#This Row],[Budget]])-1</f>
        <v>0.36385274999999995</v>
      </c>
      <c r="V1251" t="str">
        <f t="shared" si="38"/>
        <v>111-130 minutes</v>
      </c>
      <c r="W1251">
        <f>Table1[[#This Row],[Profit]]/Table1[[#This Row],[Budget]]</f>
        <v>0.36385275</v>
      </c>
      <c r="X1251" s="22" t="str">
        <f>IF(L1251="","",
IF(L1251&lt;Predictability!$B$1,"Low",
IF(L1251&lt;=Predictability!$B$2,"Mid","High")))</f>
        <v>Mid</v>
      </c>
      <c r="Y1251" s="22">
        <f t="shared" si="39"/>
        <v>0</v>
      </c>
    </row>
    <row r="1252" spans="1:25" x14ac:dyDescent="0.2">
      <c r="A1252" t="s">
        <v>4566</v>
      </c>
      <c r="B1252" t="s">
        <v>1655</v>
      </c>
      <c r="C1252" t="s">
        <v>1656</v>
      </c>
      <c r="D1252">
        <v>893</v>
      </c>
      <c r="E1252">
        <v>3049</v>
      </c>
      <c r="F1252">
        <v>302</v>
      </c>
      <c r="G1252">
        <v>117</v>
      </c>
      <c r="H1252">
        <v>6.2</v>
      </c>
      <c r="I1252">
        <v>43</v>
      </c>
      <c r="J1252">
        <v>86</v>
      </c>
      <c r="K1252">
        <v>226792</v>
      </c>
      <c r="L1252">
        <v>10000000</v>
      </c>
      <c r="M1252" s="2">
        <f>VLOOKUP(A1252,Sheet2!$A$1:G4976,2,0)</f>
        <v>37181</v>
      </c>
      <c r="N1252" t="str">
        <f>VLOOKUP(A1252,Sheet2!$A$1:G4976,3,0)</f>
        <v>Color</v>
      </c>
      <c r="O1252" t="str">
        <f>VLOOKUP(A1252,Sheet2!$A$1:G4976,4,0)</f>
        <v>Action</v>
      </c>
      <c r="P1252" t="str">
        <f>VLOOKUP(A1252,Sheet2!$A$1:G4976,5,0)</f>
        <v>English</v>
      </c>
      <c r="Q1252" t="str">
        <f>VLOOKUP(A1252,Sheet2!$A$1:G4976,6,0)</f>
        <v>UK</v>
      </c>
      <c r="R1252" t="str">
        <f>VLOOKUP(A1252,Sheet2!$A$1:G4976,7,0)</f>
        <v>R</v>
      </c>
      <c r="S1252" t="str">
        <f>IF(Table1[[#This Row],[Language]]="English","English","Other language")</f>
        <v>English</v>
      </c>
      <c r="T1252">
        <f>Table1[[#This Row],[Gross Revenue]]-Table1[[#This Row],[Budget]]</f>
        <v>-9773208</v>
      </c>
      <c r="U1252" s="1">
        <f>(Table1[[#This Row],[Gross Revenue]]/Table1[[#This Row],[Budget]])-1</f>
        <v>-0.97732079999999999</v>
      </c>
      <c r="V1252" t="str">
        <f t="shared" si="38"/>
        <v>&lt;90 minutes</v>
      </c>
      <c r="W1252">
        <f>Table1[[#This Row],[Profit]]/Table1[[#This Row],[Budget]]</f>
        <v>-0.97732079999999999</v>
      </c>
      <c r="X1252" s="22" t="str">
        <f>IF(L1252="","",
IF(L1252&lt;Predictability!$B$1,"Low",
IF(L1252&lt;=Predictability!$B$2,"Mid","High")))</f>
        <v>Mid</v>
      </c>
      <c r="Y1252" s="22">
        <f t="shared" si="39"/>
        <v>0</v>
      </c>
    </row>
    <row r="1253" spans="1:25" x14ac:dyDescent="0.2">
      <c r="A1253" t="s">
        <v>3450</v>
      </c>
      <c r="B1253" t="s">
        <v>357</v>
      </c>
      <c r="C1253" t="s">
        <v>358</v>
      </c>
      <c r="D1253">
        <v>755</v>
      </c>
      <c r="E1253">
        <v>3507</v>
      </c>
      <c r="F1253">
        <v>197</v>
      </c>
      <c r="G1253">
        <v>0</v>
      </c>
      <c r="H1253">
        <v>4.5</v>
      </c>
      <c r="I1253">
        <v>128</v>
      </c>
      <c r="J1253">
        <v>112</v>
      </c>
      <c r="K1253">
        <v>90556401</v>
      </c>
      <c r="L1253">
        <v>11000000</v>
      </c>
      <c r="M1253" s="2">
        <f>VLOOKUP(A1253,Sheet2!$A$1:G4977,2,0)</f>
        <v>39700</v>
      </c>
      <c r="N1253" t="str">
        <f>VLOOKUP(A1253,Sheet2!$A$1:G4977,3,0)</f>
        <v>Color</v>
      </c>
      <c r="O1253" t="str">
        <f>VLOOKUP(A1253,Sheet2!$A$1:G4977,4,0)</f>
        <v>Comedy</v>
      </c>
      <c r="P1253" t="str">
        <f>VLOOKUP(A1253,Sheet2!$A$1:G4977,5,0)</f>
        <v>English</v>
      </c>
      <c r="Q1253" t="str">
        <f>VLOOKUP(A1253,Sheet2!$A$1:G4977,6,0)</f>
        <v>USA</v>
      </c>
      <c r="R1253" t="str">
        <f>VLOOKUP(A1253,Sheet2!$A$1:G4977,7,0)</f>
        <v>G</v>
      </c>
      <c r="S1253" t="str">
        <f>IF(Table1[[#This Row],[Language]]="English","English","Other language")</f>
        <v>English</v>
      </c>
      <c r="T1253">
        <f>Table1[[#This Row],[Gross Revenue]]-Table1[[#This Row],[Budget]]</f>
        <v>79556401</v>
      </c>
      <c r="U1253" s="1">
        <f>(Table1[[#This Row],[Gross Revenue]]/Table1[[#This Row],[Budget]])-1</f>
        <v>7.2324000909090902</v>
      </c>
      <c r="V1253" t="str">
        <f t="shared" si="38"/>
        <v>111-130 minutes</v>
      </c>
      <c r="W1253">
        <f>Table1[[#This Row],[Profit]]/Table1[[#This Row],[Budget]]</f>
        <v>7.2324000909090911</v>
      </c>
      <c r="X1253" s="22" t="str">
        <f>IF(L1253="","",
IF(L1253&lt;Predictability!$B$1,"Low",
IF(L1253&lt;=Predictability!$B$2,"Mid","High")))</f>
        <v>Mid</v>
      </c>
      <c r="Y1253" s="22">
        <f t="shared" si="39"/>
        <v>1</v>
      </c>
    </row>
    <row r="1254" spans="1:25" x14ac:dyDescent="0.2">
      <c r="A1254" t="s">
        <v>5553</v>
      </c>
      <c r="B1254" t="s">
        <v>2374</v>
      </c>
      <c r="C1254" t="s">
        <v>978</v>
      </c>
      <c r="D1254">
        <v>447</v>
      </c>
      <c r="E1254">
        <v>923</v>
      </c>
      <c r="F1254">
        <v>192</v>
      </c>
      <c r="G1254">
        <v>0</v>
      </c>
      <c r="H1254">
        <v>6.8</v>
      </c>
      <c r="I1254">
        <v>251</v>
      </c>
      <c r="J1254">
        <v>89</v>
      </c>
      <c r="K1254">
        <v>3645438</v>
      </c>
      <c r="L1254">
        <v>2200000</v>
      </c>
      <c r="M1254" s="2">
        <f>VLOOKUP(A1254,Sheet2!$A$1:G4978,2,0)</f>
        <v>37707</v>
      </c>
      <c r="N1254" t="str">
        <f>VLOOKUP(A1254,Sheet2!$A$1:G4978,3,0)</f>
        <v>Color</v>
      </c>
      <c r="O1254" t="str">
        <f>VLOOKUP(A1254,Sheet2!$A$1:G4978,4,0)</f>
        <v>Horror</v>
      </c>
      <c r="P1254" t="str">
        <f>VLOOKUP(A1254,Sheet2!$A$1:G4978,5,0)</f>
        <v>French</v>
      </c>
      <c r="Q1254" t="str">
        <f>VLOOKUP(A1254,Sheet2!$A$1:G4978,6,0)</f>
        <v>France</v>
      </c>
      <c r="R1254" t="str">
        <f>VLOOKUP(A1254,Sheet2!$A$1:G4978,7,0)</f>
        <v>Unrated</v>
      </c>
      <c r="S1254" t="str">
        <f>IF(Table1[[#This Row],[Language]]="English","English","Other language")</f>
        <v>Other language</v>
      </c>
      <c r="T1254">
        <f>Table1[[#This Row],[Gross Revenue]]-Table1[[#This Row],[Budget]]</f>
        <v>1445438</v>
      </c>
      <c r="U1254" s="1">
        <f>(Table1[[#This Row],[Gross Revenue]]/Table1[[#This Row],[Budget]])-1</f>
        <v>0.65701727272727273</v>
      </c>
      <c r="V1254" t="str">
        <f t="shared" si="38"/>
        <v>&lt;90 minutes</v>
      </c>
      <c r="W1254">
        <f>Table1[[#This Row],[Profit]]/Table1[[#This Row],[Budget]]</f>
        <v>0.65701727272727273</v>
      </c>
      <c r="X1254" s="22" t="str">
        <f>IF(L1254="","",
IF(L1254&lt;Predictability!$B$1,"Low",
IF(L1254&lt;=Predictability!$B$2,"Mid","High")))</f>
        <v>Low</v>
      </c>
      <c r="Y1254" s="22">
        <f t="shared" si="39"/>
        <v>1</v>
      </c>
    </row>
    <row r="1255" spans="1:25" x14ac:dyDescent="0.2">
      <c r="A1255" t="s">
        <v>6058</v>
      </c>
      <c r="B1255" t="s">
        <v>267</v>
      </c>
      <c r="C1255" t="s">
        <v>1490</v>
      </c>
      <c r="D1255">
        <v>1000</v>
      </c>
      <c r="E1255">
        <v>1852</v>
      </c>
      <c r="F1255">
        <v>85</v>
      </c>
      <c r="G1255">
        <v>0</v>
      </c>
      <c r="H1255">
        <v>7.2</v>
      </c>
      <c r="I1255">
        <v>112</v>
      </c>
      <c r="J1255">
        <v>110</v>
      </c>
      <c r="K1255">
        <v>5900000</v>
      </c>
      <c r="L1255">
        <v>16000000</v>
      </c>
      <c r="M1255" s="2">
        <f>VLOOKUP(A1255,Sheet2!$A$1:G4979,2,0)</f>
        <v>31648</v>
      </c>
      <c r="N1255" t="str">
        <f>VLOOKUP(A1255,Sheet2!$A$1:G4979,3,0)</f>
        <v>Color</v>
      </c>
      <c r="O1255" t="str">
        <f>VLOOKUP(A1255,Sheet2!$A$1:G4979,4,0)</f>
        <v>Action</v>
      </c>
      <c r="P1255" t="str">
        <f>VLOOKUP(A1255,Sheet2!$A$1:G4979,5,0)</f>
        <v>English</v>
      </c>
      <c r="Q1255" t="str">
        <f>VLOOKUP(A1255,Sheet2!$A$1:G4979,6,0)</f>
        <v>UK</v>
      </c>
      <c r="R1255" t="str">
        <f>VLOOKUP(A1255,Sheet2!$A$1:G4979,7,0)</f>
        <v>R</v>
      </c>
      <c r="S1255" t="str">
        <f>IF(Table1[[#This Row],[Language]]="English","English","Other language")</f>
        <v>English</v>
      </c>
      <c r="T1255">
        <f>Table1[[#This Row],[Gross Revenue]]-Table1[[#This Row],[Budget]]</f>
        <v>-10100000</v>
      </c>
      <c r="U1255" s="1">
        <f>(Table1[[#This Row],[Gross Revenue]]/Table1[[#This Row],[Budget]])-1</f>
        <v>-0.63124999999999998</v>
      </c>
      <c r="V1255" t="str">
        <f t="shared" si="38"/>
        <v>90-110 minutes</v>
      </c>
      <c r="W1255">
        <f>Table1[[#This Row],[Profit]]/Table1[[#This Row],[Budget]]</f>
        <v>-0.63124999999999998</v>
      </c>
      <c r="X1255" s="22" t="str">
        <f>IF(L1255="","",
IF(L1255&lt;Predictability!$B$1,"Low",
IF(L1255&lt;=Predictability!$B$2,"Mid","High")))</f>
        <v>Mid</v>
      </c>
      <c r="Y1255" s="22">
        <f t="shared" si="39"/>
        <v>0</v>
      </c>
    </row>
    <row r="1256" spans="1:25" x14ac:dyDescent="0.2">
      <c r="A1256" t="s">
        <v>3461</v>
      </c>
      <c r="B1256" t="s">
        <v>267</v>
      </c>
      <c r="C1256" t="s">
        <v>378</v>
      </c>
      <c r="D1256">
        <v>1000</v>
      </c>
      <c r="E1256">
        <v>2764</v>
      </c>
      <c r="F1256">
        <v>36</v>
      </c>
      <c r="G1256">
        <v>356</v>
      </c>
      <c r="H1256">
        <v>4.5999999999999996</v>
      </c>
      <c r="I1256">
        <v>90</v>
      </c>
      <c r="J1256">
        <v>101</v>
      </c>
      <c r="K1256">
        <v>12801190</v>
      </c>
      <c r="L1256">
        <v>15000000</v>
      </c>
      <c r="M1256" s="2">
        <f>VLOOKUP(A1256,Sheet2!$A$1:G4980,2,0)</f>
        <v>36651</v>
      </c>
      <c r="N1256" t="str">
        <f>VLOOKUP(A1256,Sheet2!$A$1:G4980,3,0)</f>
        <v>Color</v>
      </c>
      <c r="O1256" t="str">
        <f>VLOOKUP(A1256,Sheet2!$A$1:G4980,4,0)</f>
        <v>Action</v>
      </c>
      <c r="P1256" t="str">
        <f>VLOOKUP(A1256,Sheet2!$A$1:G4980,5,0)</f>
        <v>English</v>
      </c>
      <c r="Q1256" t="str">
        <f>VLOOKUP(A1256,Sheet2!$A$1:G4980,6,0)</f>
        <v>USA</v>
      </c>
      <c r="R1256" t="str">
        <f>VLOOKUP(A1256,Sheet2!$A$1:G4980,7,0)</f>
        <v>R</v>
      </c>
      <c r="S1256" t="str">
        <f>IF(Table1[[#This Row],[Language]]="English","English","Other language")</f>
        <v>English</v>
      </c>
      <c r="T1256">
        <f>Table1[[#This Row],[Gross Revenue]]-Table1[[#This Row],[Budget]]</f>
        <v>-2198810</v>
      </c>
      <c r="U1256" s="1">
        <f>(Table1[[#This Row],[Gross Revenue]]/Table1[[#This Row],[Budget]])-1</f>
        <v>-0.14658733333333329</v>
      </c>
      <c r="V1256" t="str">
        <f t="shared" si="38"/>
        <v>90-110 minutes</v>
      </c>
      <c r="W1256">
        <f>Table1[[#This Row],[Profit]]/Table1[[#This Row],[Budget]]</f>
        <v>-0.14658733333333332</v>
      </c>
      <c r="X1256" s="22" t="str">
        <f>IF(L1256="","",
IF(L1256&lt;Predictability!$B$1,"Low",
IF(L1256&lt;=Predictability!$B$2,"Mid","High")))</f>
        <v>Mid</v>
      </c>
      <c r="Y1256" s="22">
        <f t="shared" si="39"/>
        <v>0</v>
      </c>
    </row>
    <row r="1257" spans="1:25" x14ac:dyDescent="0.2">
      <c r="A1257" t="s">
        <v>3396</v>
      </c>
      <c r="B1257" t="s">
        <v>267</v>
      </c>
      <c r="C1257" t="s">
        <v>268</v>
      </c>
      <c r="D1257">
        <v>1000</v>
      </c>
      <c r="E1257">
        <v>2960</v>
      </c>
      <c r="F1257">
        <v>5</v>
      </c>
      <c r="G1257">
        <v>319</v>
      </c>
      <c r="H1257">
        <v>4.3</v>
      </c>
      <c r="I1257">
        <v>32</v>
      </c>
      <c r="J1257">
        <v>99</v>
      </c>
      <c r="K1257">
        <v>13829734</v>
      </c>
      <c r="L1257">
        <v>26000000</v>
      </c>
      <c r="M1257" s="2">
        <f>VLOOKUP(A1257,Sheet2!$A$1:G4981,2,0)</f>
        <v>34594</v>
      </c>
      <c r="N1257" t="str">
        <f>VLOOKUP(A1257,Sheet2!$A$1:G4981,3,0)</f>
        <v>Color</v>
      </c>
      <c r="O1257" t="str">
        <f>VLOOKUP(A1257,Sheet2!$A$1:G4981,4,0)</f>
        <v>Action</v>
      </c>
      <c r="P1257" t="str">
        <f>VLOOKUP(A1257,Sheet2!$A$1:G4981,5,0)</f>
        <v>English</v>
      </c>
      <c r="Q1257" t="str">
        <f>VLOOKUP(A1257,Sheet2!$A$1:G4981,6,0)</f>
        <v>Canada</v>
      </c>
      <c r="R1257" t="str">
        <f>VLOOKUP(A1257,Sheet2!$A$1:G4981,7,0)</f>
        <v>PG-13</v>
      </c>
      <c r="S1257" t="str">
        <f>IF(Table1[[#This Row],[Language]]="English","English","Other language")</f>
        <v>English</v>
      </c>
      <c r="T1257">
        <f>Table1[[#This Row],[Gross Revenue]]-Table1[[#This Row],[Budget]]</f>
        <v>-12170266</v>
      </c>
      <c r="U1257" s="1">
        <f>(Table1[[#This Row],[Gross Revenue]]/Table1[[#This Row],[Budget]])-1</f>
        <v>-0.46808715384615385</v>
      </c>
      <c r="V1257" t="str">
        <f t="shared" si="38"/>
        <v>90-110 minutes</v>
      </c>
      <c r="W1257">
        <f>Table1[[#This Row],[Profit]]/Table1[[#This Row],[Budget]]</f>
        <v>-0.46808715384615385</v>
      </c>
      <c r="X1257" s="22" t="str">
        <f>IF(L1257="","",
IF(L1257&lt;Predictability!$B$1,"Low",
IF(L1257&lt;=Predictability!$B$2,"Mid","High")))</f>
        <v>Mid</v>
      </c>
      <c r="Y1257" s="22">
        <f t="shared" si="39"/>
        <v>0</v>
      </c>
    </row>
    <row r="1258" spans="1:25" x14ac:dyDescent="0.2">
      <c r="A1258" t="s">
        <v>4542</v>
      </c>
      <c r="B1258" t="s">
        <v>479</v>
      </c>
      <c r="C1258" t="s">
        <v>1625</v>
      </c>
      <c r="D1258">
        <v>14000</v>
      </c>
      <c r="E1258">
        <v>15922</v>
      </c>
      <c r="F1258">
        <v>21</v>
      </c>
      <c r="G1258">
        <v>0</v>
      </c>
      <c r="H1258">
        <v>6.1</v>
      </c>
      <c r="I1258">
        <v>176</v>
      </c>
      <c r="J1258">
        <v>100</v>
      </c>
      <c r="K1258">
        <v>13746550</v>
      </c>
      <c r="L1258">
        <v>2000000</v>
      </c>
      <c r="M1258" s="2">
        <f>VLOOKUP(A1258,Sheet2!$A$1:G4982,2,0)</f>
        <v>40969</v>
      </c>
      <c r="N1258" t="str">
        <f>VLOOKUP(A1258,Sheet2!$A$1:G4982,3,0)</f>
        <v>Color</v>
      </c>
      <c r="O1258" t="str">
        <f>VLOOKUP(A1258,Sheet2!$A$1:G4982,4,0)</f>
        <v>Action</v>
      </c>
      <c r="P1258" t="str">
        <f>VLOOKUP(A1258,Sheet2!$A$1:G4982,5,0)</f>
        <v>English</v>
      </c>
      <c r="Q1258" t="str">
        <f>VLOOKUP(A1258,Sheet2!$A$1:G4982,6,0)</f>
        <v>USA</v>
      </c>
      <c r="R1258" t="str">
        <f>VLOOKUP(A1258,Sheet2!$A$1:G4982,7,0)</f>
        <v>R</v>
      </c>
      <c r="S1258" t="str">
        <f>IF(Table1[[#This Row],[Language]]="English","English","Other language")</f>
        <v>English</v>
      </c>
      <c r="T1258">
        <f>Table1[[#This Row],[Gross Revenue]]-Table1[[#This Row],[Budget]]</f>
        <v>11746550</v>
      </c>
      <c r="U1258" s="1">
        <f>(Table1[[#This Row],[Gross Revenue]]/Table1[[#This Row],[Budget]])-1</f>
        <v>5.8732749999999996</v>
      </c>
      <c r="V1258" t="str">
        <f t="shared" si="38"/>
        <v>90-110 minutes</v>
      </c>
      <c r="W1258">
        <f>Table1[[#This Row],[Profit]]/Table1[[#This Row],[Budget]]</f>
        <v>5.8732749999999996</v>
      </c>
      <c r="X1258" s="22" t="str">
        <f>IF(L1258="","",
IF(L1258&lt;Predictability!$B$1,"Low",
IF(L1258&lt;=Predictability!$B$2,"Mid","High")))</f>
        <v>Low</v>
      </c>
      <c r="Y1258" s="22">
        <f t="shared" si="39"/>
        <v>1</v>
      </c>
    </row>
    <row r="1259" spans="1:25" x14ac:dyDescent="0.2">
      <c r="A1259" t="s">
        <v>5270</v>
      </c>
      <c r="B1259" t="s">
        <v>469</v>
      </c>
      <c r="C1259" t="s">
        <v>985</v>
      </c>
      <c r="D1259">
        <v>10000</v>
      </c>
      <c r="E1259">
        <v>13426</v>
      </c>
      <c r="F1259">
        <v>72</v>
      </c>
      <c r="G1259">
        <v>0</v>
      </c>
      <c r="H1259">
        <v>6.6</v>
      </c>
      <c r="I1259">
        <v>171</v>
      </c>
      <c r="J1259">
        <v>118</v>
      </c>
      <c r="K1259">
        <v>177575142</v>
      </c>
      <c r="L1259">
        <v>70000000</v>
      </c>
      <c r="M1259" s="2">
        <f>VLOOKUP(A1259,Sheet2!$A$1:G4983,2,0)</f>
        <v>38616</v>
      </c>
      <c r="N1259" t="str">
        <f>VLOOKUP(A1259,Sheet2!$A$1:G4983,3,0)</f>
        <v>Color</v>
      </c>
      <c r="O1259" t="str">
        <f>VLOOKUP(A1259,Sheet2!$A$1:G4983,4,0)</f>
        <v>Comedy</v>
      </c>
      <c r="P1259" t="str">
        <f>VLOOKUP(A1259,Sheet2!$A$1:G4983,5,0)</f>
        <v>English</v>
      </c>
      <c r="Q1259" t="str">
        <f>VLOOKUP(A1259,Sheet2!$A$1:G4983,6,0)</f>
        <v>USA</v>
      </c>
      <c r="R1259" t="str">
        <f>VLOOKUP(A1259,Sheet2!$A$1:G4983,7,0)</f>
        <v>PG-13</v>
      </c>
      <c r="S1259" t="str">
        <f>IF(Table1[[#This Row],[Language]]="English","English","Other language")</f>
        <v>English</v>
      </c>
      <c r="T1259">
        <f>Table1[[#This Row],[Gross Revenue]]-Table1[[#This Row],[Budget]]</f>
        <v>107575142</v>
      </c>
      <c r="U1259" s="1">
        <f>(Table1[[#This Row],[Gross Revenue]]/Table1[[#This Row],[Budget]])-1</f>
        <v>1.5367877428571428</v>
      </c>
      <c r="V1259" t="str">
        <f t="shared" si="38"/>
        <v>111-130 minutes</v>
      </c>
      <c r="W1259">
        <f>Table1[[#This Row],[Profit]]/Table1[[#This Row],[Budget]]</f>
        <v>1.5367877428571428</v>
      </c>
      <c r="X1259" s="22" t="str">
        <f>IF(L1259="","",
IF(L1259&lt;Predictability!$B$1,"Low",
IF(L1259&lt;=Predictability!$B$2,"Mid","High")))</f>
        <v>High</v>
      </c>
      <c r="Y1259" s="22">
        <f t="shared" si="39"/>
        <v>1</v>
      </c>
    </row>
    <row r="1260" spans="1:25" x14ac:dyDescent="0.2">
      <c r="A1260" t="s">
        <v>4788</v>
      </c>
      <c r="B1260" t="s">
        <v>1855</v>
      </c>
      <c r="C1260" t="s">
        <v>1220</v>
      </c>
      <c r="D1260">
        <v>866</v>
      </c>
      <c r="E1260">
        <v>2124</v>
      </c>
      <c r="F1260">
        <v>87</v>
      </c>
      <c r="G1260">
        <v>0</v>
      </c>
      <c r="H1260">
        <v>6.3</v>
      </c>
      <c r="I1260">
        <v>193</v>
      </c>
      <c r="J1260">
        <v>94</v>
      </c>
      <c r="K1260">
        <v>39687528</v>
      </c>
      <c r="L1260">
        <v>24000000</v>
      </c>
      <c r="M1260" s="2">
        <f>VLOOKUP(A1260,Sheet2!$A$1:G4984,2,0)</f>
        <v>39131</v>
      </c>
      <c r="N1260" t="str">
        <f>VLOOKUP(A1260,Sheet2!$A$1:G4984,3,0)</f>
        <v>Color</v>
      </c>
      <c r="O1260" t="str">
        <f>VLOOKUP(A1260,Sheet2!$A$1:G4984,4,0)</f>
        <v>Action</v>
      </c>
      <c r="P1260" t="str">
        <f>VLOOKUP(A1260,Sheet2!$A$1:G4984,5,0)</f>
        <v>English</v>
      </c>
      <c r="Q1260" t="str">
        <f>VLOOKUP(A1260,Sheet2!$A$1:G4984,6,0)</f>
        <v>France</v>
      </c>
      <c r="R1260" t="str">
        <f>VLOOKUP(A1260,Sheet2!$A$1:G4984,7,0)</f>
        <v>R</v>
      </c>
      <c r="S1260" t="str">
        <f>IF(Table1[[#This Row],[Language]]="English","English","Other language")</f>
        <v>English</v>
      </c>
      <c r="T1260">
        <f>Table1[[#This Row],[Gross Revenue]]-Table1[[#This Row],[Budget]]</f>
        <v>15687528</v>
      </c>
      <c r="U1260" s="1">
        <f>(Table1[[#This Row],[Gross Revenue]]/Table1[[#This Row],[Budget]])-1</f>
        <v>0.65364700000000009</v>
      </c>
      <c r="V1260" t="str">
        <f t="shared" si="38"/>
        <v>90-110 minutes</v>
      </c>
      <c r="W1260">
        <f>Table1[[#This Row],[Profit]]/Table1[[#This Row],[Budget]]</f>
        <v>0.65364699999999998</v>
      </c>
      <c r="X1260" s="22" t="str">
        <f>IF(L1260="","",
IF(L1260&lt;Predictability!$B$1,"Low",
IF(L1260&lt;=Predictability!$B$2,"Mid","High")))</f>
        <v>Mid</v>
      </c>
      <c r="Y1260" s="22">
        <f t="shared" si="39"/>
        <v>1</v>
      </c>
    </row>
    <row r="1261" spans="1:25" x14ac:dyDescent="0.2">
      <c r="A1261" t="s">
        <v>4435</v>
      </c>
      <c r="B1261" t="s">
        <v>1405</v>
      </c>
      <c r="C1261" t="s">
        <v>1544</v>
      </c>
      <c r="D1261">
        <v>694</v>
      </c>
      <c r="E1261">
        <v>1249</v>
      </c>
      <c r="F1261">
        <v>59</v>
      </c>
      <c r="G1261">
        <v>37000</v>
      </c>
      <c r="H1261">
        <v>6.1</v>
      </c>
      <c r="I1261">
        <v>272</v>
      </c>
      <c r="J1261">
        <v>86</v>
      </c>
      <c r="K1261">
        <v>703002</v>
      </c>
      <c r="L1261">
        <v>3000000</v>
      </c>
      <c r="M1261" s="2">
        <f>VLOOKUP(A1261,Sheet2!$A$1:G4985,2,0)</f>
        <v>40711</v>
      </c>
      <c r="N1261" t="str">
        <f>VLOOKUP(A1261,Sheet2!$A$1:G4985,3,0)</f>
        <v>Color</v>
      </c>
      <c r="O1261" t="str">
        <f>VLOOKUP(A1261,Sheet2!$A$1:G4985,4,0)</f>
        <v>Action</v>
      </c>
      <c r="P1261" t="str">
        <f>VLOOKUP(A1261,Sheet2!$A$1:G4985,5,0)</f>
        <v>English</v>
      </c>
      <c r="Q1261" t="str">
        <f>VLOOKUP(A1261,Sheet2!$A$1:G4985,6,0)</f>
        <v>Canada</v>
      </c>
      <c r="R1261" t="str">
        <f>VLOOKUP(A1261,Sheet2!$A$1:G4985,7,0)</f>
        <v>Not Rated</v>
      </c>
      <c r="S1261" t="str">
        <f>IF(Table1[[#This Row],[Language]]="English","English","Other language")</f>
        <v>English</v>
      </c>
      <c r="T1261">
        <f>Table1[[#This Row],[Gross Revenue]]-Table1[[#This Row],[Budget]]</f>
        <v>-2296998</v>
      </c>
      <c r="U1261" s="1">
        <f>(Table1[[#This Row],[Gross Revenue]]/Table1[[#This Row],[Budget]])-1</f>
        <v>-0.76566599999999996</v>
      </c>
      <c r="V1261" t="str">
        <f t="shared" si="38"/>
        <v>&lt;90 minutes</v>
      </c>
      <c r="W1261">
        <f>Table1[[#This Row],[Profit]]/Table1[[#This Row],[Budget]]</f>
        <v>-0.76566599999999996</v>
      </c>
      <c r="X1261" s="22" t="str">
        <f>IF(L1261="","",
IF(L1261&lt;Predictability!$B$1,"Low",
IF(L1261&lt;=Predictability!$B$2,"Mid","High")))</f>
        <v>Low</v>
      </c>
      <c r="Y1261" s="22">
        <f t="shared" si="39"/>
        <v>0</v>
      </c>
    </row>
    <row r="1262" spans="1:25" x14ac:dyDescent="0.2">
      <c r="A1262" t="s">
        <v>5402</v>
      </c>
      <c r="B1262" t="s">
        <v>2275</v>
      </c>
      <c r="C1262" t="s">
        <v>358</v>
      </c>
      <c r="D1262">
        <v>580</v>
      </c>
      <c r="E1262">
        <v>1275</v>
      </c>
      <c r="F1262">
        <v>197</v>
      </c>
      <c r="G1262">
        <v>16000</v>
      </c>
      <c r="H1262">
        <v>6.7</v>
      </c>
      <c r="I1262">
        <v>36</v>
      </c>
      <c r="J1262">
        <v>96</v>
      </c>
      <c r="K1262">
        <v>39514713</v>
      </c>
      <c r="L1262">
        <v>28000000</v>
      </c>
      <c r="M1262" s="2">
        <f>VLOOKUP(A1262,Sheet2!$A$1:G4986,2,0)</f>
        <v>34139</v>
      </c>
      <c r="N1262" t="str">
        <f>VLOOKUP(A1262,Sheet2!$A$1:G4986,3,0)</f>
        <v>Color</v>
      </c>
      <c r="O1262" t="str">
        <f>VLOOKUP(A1262,Sheet2!$A$1:G4986,4,0)</f>
        <v>Comedy</v>
      </c>
      <c r="P1262" t="str">
        <f>VLOOKUP(A1262,Sheet2!$A$1:G4986,5,0)</f>
        <v>English</v>
      </c>
      <c r="Q1262" t="str">
        <f>VLOOKUP(A1262,Sheet2!$A$1:G4986,6,0)</f>
        <v>USA</v>
      </c>
      <c r="R1262" t="str">
        <f>VLOOKUP(A1262,Sheet2!$A$1:G4986,7,0)</f>
        <v>PG</v>
      </c>
      <c r="S1262" t="str">
        <f>IF(Table1[[#This Row],[Language]]="English","English","Other language")</f>
        <v>English</v>
      </c>
      <c r="T1262">
        <f>Table1[[#This Row],[Gross Revenue]]-Table1[[#This Row],[Budget]]</f>
        <v>11514713</v>
      </c>
      <c r="U1262" s="1">
        <f>(Table1[[#This Row],[Gross Revenue]]/Table1[[#This Row],[Budget]])-1</f>
        <v>0.41123975000000002</v>
      </c>
      <c r="V1262" t="str">
        <f t="shared" si="38"/>
        <v>90-110 minutes</v>
      </c>
      <c r="W1262">
        <f>Table1[[#This Row],[Profit]]/Table1[[#This Row],[Budget]]</f>
        <v>0.41123975000000002</v>
      </c>
      <c r="X1262" s="22" t="str">
        <f>IF(L1262="","",
IF(L1262&lt;Predictability!$B$1,"Low",
IF(L1262&lt;=Predictability!$B$2,"Mid","High")))</f>
        <v>Mid</v>
      </c>
      <c r="Y1262" s="22">
        <f t="shared" si="39"/>
        <v>0</v>
      </c>
    </row>
    <row r="1263" spans="1:25" x14ac:dyDescent="0.2">
      <c r="A1263" t="s">
        <v>5194</v>
      </c>
      <c r="B1263" t="s">
        <v>844</v>
      </c>
      <c r="C1263" t="s">
        <v>1237</v>
      </c>
      <c r="D1263">
        <v>436</v>
      </c>
      <c r="E1263">
        <v>1394</v>
      </c>
      <c r="F1263">
        <v>0</v>
      </c>
      <c r="G1263">
        <v>949</v>
      </c>
      <c r="H1263">
        <v>6.6</v>
      </c>
      <c r="I1263">
        <v>32</v>
      </c>
      <c r="J1263">
        <v>140</v>
      </c>
      <c r="K1263">
        <v>24276500</v>
      </c>
      <c r="L1263">
        <v>35000000</v>
      </c>
      <c r="M1263" s="2">
        <f>VLOOKUP(A1263,Sheet2!$A$1:G4987,2,0)</f>
        <v>33795</v>
      </c>
      <c r="N1263" t="str">
        <f>VLOOKUP(A1263,Sheet2!$A$1:G4987,3,0)</f>
        <v>Color</v>
      </c>
      <c r="O1263" t="str">
        <f>VLOOKUP(A1263,Sheet2!$A$1:G4987,4,0)</f>
        <v>Biography</v>
      </c>
      <c r="P1263" t="str">
        <f>VLOOKUP(A1263,Sheet2!$A$1:G4987,5,0)</f>
        <v>English</v>
      </c>
      <c r="Q1263" t="str">
        <f>VLOOKUP(A1263,Sheet2!$A$1:G4987,6,0)</f>
        <v>USA</v>
      </c>
      <c r="R1263" t="str">
        <f>VLOOKUP(A1263,Sheet2!$A$1:G4987,7,0)</f>
        <v>R</v>
      </c>
      <c r="S1263" t="str">
        <f>IF(Table1[[#This Row],[Language]]="English","English","Other language")</f>
        <v>English</v>
      </c>
      <c r="T1263">
        <f>Table1[[#This Row],[Gross Revenue]]-Table1[[#This Row],[Budget]]</f>
        <v>-10723500</v>
      </c>
      <c r="U1263" s="1">
        <f>(Table1[[#This Row],[Gross Revenue]]/Table1[[#This Row],[Budget]])-1</f>
        <v>-0.30638571428571426</v>
      </c>
      <c r="V1263" t="str">
        <f t="shared" si="38"/>
        <v>131-150 minutes</v>
      </c>
      <c r="W1263">
        <f>Table1[[#This Row],[Profit]]/Table1[[#This Row],[Budget]]</f>
        <v>-0.30638571428571426</v>
      </c>
      <c r="X1263" s="22" t="str">
        <f>IF(L1263="","",
IF(L1263&lt;Predictability!$B$1,"Low",
IF(L1263&lt;=Predictability!$B$2,"Mid","High")))</f>
        <v>Mid</v>
      </c>
      <c r="Y1263" s="22">
        <f t="shared" si="39"/>
        <v>0</v>
      </c>
    </row>
    <row r="1264" spans="1:25" x14ac:dyDescent="0.2">
      <c r="A1264" t="s">
        <v>5999</v>
      </c>
      <c r="B1264" t="s">
        <v>263</v>
      </c>
      <c r="C1264" t="s">
        <v>959</v>
      </c>
      <c r="D1264">
        <v>596</v>
      </c>
      <c r="E1264">
        <v>1293</v>
      </c>
      <c r="F1264">
        <v>99</v>
      </c>
      <c r="G1264">
        <v>0</v>
      </c>
      <c r="H1264">
        <v>7.1</v>
      </c>
      <c r="I1264">
        <v>106</v>
      </c>
      <c r="J1264">
        <v>117</v>
      </c>
      <c r="K1264">
        <v>67325559</v>
      </c>
      <c r="L1264">
        <v>20000000</v>
      </c>
      <c r="M1264" s="2">
        <f>VLOOKUP(A1264,Sheet2!$A$1:G4988,2,0)</f>
        <v>37678</v>
      </c>
      <c r="N1264" t="str">
        <f>VLOOKUP(A1264,Sheet2!$A$1:G4988,3,0)</f>
        <v>Black and White</v>
      </c>
      <c r="O1264" t="str">
        <f>VLOOKUP(A1264,Sheet2!$A$1:G4988,4,0)</f>
        <v>Adventure</v>
      </c>
      <c r="P1264" t="str">
        <f>VLOOKUP(A1264,Sheet2!$A$1:G4988,5,0)</f>
        <v>English</v>
      </c>
      <c r="Q1264" t="str">
        <f>VLOOKUP(A1264,Sheet2!$A$1:G4988,6,0)</f>
        <v>USA</v>
      </c>
      <c r="R1264" t="str">
        <f>VLOOKUP(A1264,Sheet2!$A$1:G4988,7,0)</f>
        <v>PG</v>
      </c>
      <c r="S1264" t="str">
        <f>IF(Table1[[#This Row],[Language]]="English","English","Other language")</f>
        <v>English</v>
      </c>
      <c r="T1264">
        <f>Table1[[#This Row],[Gross Revenue]]-Table1[[#This Row],[Budget]]</f>
        <v>47325559</v>
      </c>
      <c r="U1264" s="1">
        <f>(Table1[[#This Row],[Gross Revenue]]/Table1[[#This Row],[Budget]])-1</f>
        <v>2.3662779500000002</v>
      </c>
      <c r="V1264" t="str">
        <f t="shared" si="38"/>
        <v>111-130 minutes</v>
      </c>
      <c r="W1264">
        <f>Table1[[#This Row],[Profit]]/Table1[[#This Row],[Budget]]</f>
        <v>2.3662779500000002</v>
      </c>
      <c r="X1264" s="22" t="str">
        <f>IF(L1264="","",
IF(L1264&lt;Predictability!$B$1,"Low",
IF(L1264&lt;=Predictability!$B$2,"Mid","High")))</f>
        <v>Mid</v>
      </c>
      <c r="Y1264" s="22">
        <f t="shared" si="39"/>
        <v>1</v>
      </c>
    </row>
    <row r="1265" spans="1:25" x14ac:dyDescent="0.2">
      <c r="A1265" t="s">
        <v>4046</v>
      </c>
      <c r="B1265" t="s">
        <v>674</v>
      </c>
      <c r="C1265" t="s">
        <v>372</v>
      </c>
      <c r="D1265">
        <v>833</v>
      </c>
      <c r="E1265">
        <v>2356</v>
      </c>
      <c r="F1265">
        <v>719</v>
      </c>
      <c r="G1265">
        <v>0</v>
      </c>
      <c r="H1265">
        <v>5.7</v>
      </c>
      <c r="I1265">
        <v>180</v>
      </c>
      <c r="J1265">
        <v>119</v>
      </c>
      <c r="K1265">
        <v>73209340</v>
      </c>
      <c r="L1265">
        <v>95000000</v>
      </c>
      <c r="M1265" s="2">
        <f>VLOOKUP(A1265,Sheet2!$A$1:G4989,2,0)</f>
        <v>36814</v>
      </c>
      <c r="N1265" t="str">
        <f>VLOOKUP(A1265,Sheet2!$A$1:G4989,3,0)</f>
        <v>Color</v>
      </c>
      <c r="O1265" t="str">
        <f>VLOOKUP(A1265,Sheet2!$A$1:G4989,4,0)</f>
        <v>Action</v>
      </c>
      <c r="P1265" t="str">
        <f>VLOOKUP(A1265,Sheet2!$A$1:G4989,5,0)</f>
        <v>English</v>
      </c>
      <c r="Q1265" t="str">
        <f>VLOOKUP(A1265,Sheet2!$A$1:G4989,6,0)</f>
        <v>USA</v>
      </c>
      <c r="R1265" t="str">
        <f>VLOOKUP(A1265,Sheet2!$A$1:G4989,7,0)</f>
        <v>R</v>
      </c>
      <c r="S1265" t="str">
        <f>IF(Table1[[#This Row],[Language]]="English","English","Other language")</f>
        <v>English</v>
      </c>
      <c r="T1265">
        <f>Table1[[#This Row],[Gross Revenue]]-Table1[[#This Row],[Budget]]</f>
        <v>-21790660</v>
      </c>
      <c r="U1265" s="1">
        <f>(Table1[[#This Row],[Gross Revenue]]/Table1[[#This Row],[Budget]])-1</f>
        <v>-0.22937536842105266</v>
      </c>
      <c r="V1265" t="str">
        <f t="shared" si="38"/>
        <v>111-130 minutes</v>
      </c>
      <c r="W1265">
        <f>Table1[[#This Row],[Profit]]/Table1[[#This Row],[Budget]]</f>
        <v>-0.22937536842105263</v>
      </c>
      <c r="X1265" s="22" t="str">
        <f>IF(L1265="","",
IF(L1265&lt;Predictability!$B$1,"Low",
IF(L1265&lt;=Predictability!$B$2,"Mid","High")))</f>
        <v>High</v>
      </c>
      <c r="Y1265" s="22">
        <f t="shared" si="39"/>
        <v>0</v>
      </c>
    </row>
    <row r="1266" spans="1:25" x14ac:dyDescent="0.2">
      <c r="A1266" t="s">
        <v>5162</v>
      </c>
      <c r="B1266" t="s">
        <v>1781</v>
      </c>
      <c r="C1266" t="s">
        <v>1781</v>
      </c>
      <c r="D1266">
        <v>11000</v>
      </c>
      <c r="E1266">
        <v>12766</v>
      </c>
      <c r="F1266">
        <v>11000</v>
      </c>
      <c r="G1266">
        <v>762</v>
      </c>
      <c r="H1266">
        <v>6.6</v>
      </c>
      <c r="I1266">
        <v>109</v>
      </c>
      <c r="J1266">
        <v>112</v>
      </c>
      <c r="K1266">
        <v>4839383</v>
      </c>
      <c r="L1266">
        <v>16000000</v>
      </c>
      <c r="M1266" s="2">
        <f>VLOOKUP(A1266,Sheet2!$A$1:G4990,2,0)</f>
        <v>37437</v>
      </c>
      <c r="N1266" t="str">
        <f>VLOOKUP(A1266,Sheet2!$A$1:G4990,3,0)</f>
        <v>Color</v>
      </c>
      <c r="O1266" t="str">
        <f>VLOOKUP(A1266,Sheet2!$A$1:G4990,4,0)</f>
        <v>Comedy</v>
      </c>
      <c r="P1266" t="str">
        <f>VLOOKUP(A1266,Sheet2!$A$1:G4990,5,0)</f>
        <v>English</v>
      </c>
      <c r="Q1266" t="str">
        <f>VLOOKUP(A1266,Sheet2!$A$1:G4990,6,0)</f>
        <v>USA</v>
      </c>
      <c r="R1266" t="str">
        <f>VLOOKUP(A1266,Sheet2!$A$1:G4990,7,0)</f>
        <v>PG-13</v>
      </c>
      <c r="S1266" t="str">
        <f>IF(Table1[[#This Row],[Language]]="English","English","Other language")</f>
        <v>English</v>
      </c>
      <c r="T1266">
        <f>Table1[[#This Row],[Gross Revenue]]-Table1[[#This Row],[Budget]]</f>
        <v>-11160617</v>
      </c>
      <c r="U1266" s="1">
        <f>(Table1[[#This Row],[Gross Revenue]]/Table1[[#This Row],[Budget]])-1</f>
        <v>-0.69753856250000001</v>
      </c>
      <c r="V1266" t="str">
        <f t="shared" si="38"/>
        <v>111-130 minutes</v>
      </c>
      <c r="W1266">
        <f>Table1[[#This Row],[Profit]]/Table1[[#This Row],[Budget]]</f>
        <v>-0.69753856250000001</v>
      </c>
      <c r="X1266" s="22" t="str">
        <f>IF(L1266="","",
IF(L1266&lt;Predictability!$B$1,"Low",
IF(L1266&lt;=Predictability!$B$2,"Mid","High")))</f>
        <v>Mid</v>
      </c>
      <c r="Y1266" s="22">
        <f t="shared" si="39"/>
        <v>0</v>
      </c>
    </row>
    <row r="1267" spans="1:25" x14ac:dyDescent="0.2">
      <c r="A1267" t="s">
        <v>3722</v>
      </c>
      <c r="B1267" t="s">
        <v>628</v>
      </c>
      <c r="C1267" t="s">
        <v>779</v>
      </c>
      <c r="D1267">
        <v>11000</v>
      </c>
      <c r="E1267">
        <v>14028</v>
      </c>
      <c r="F1267">
        <v>41</v>
      </c>
      <c r="G1267">
        <v>648</v>
      </c>
      <c r="H1267">
        <v>5.3</v>
      </c>
      <c r="I1267">
        <v>132</v>
      </c>
      <c r="J1267">
        <v>116</v>
      </c>
      <c r="K1267">
        <v>30013346</v>
      </c>
      <c r="L1267">
        <v>75000000</v>
      </c>
      <c r="M1267" s="2">
        <f>VLOOKUP(A1267,Sheet2!$A$1:G4991,2,0)</f>
        <v>37699</v>
      </c>
      <c r="N1267" t="str">
        <f>VLOOKUP(A1267,Sheet2!$A$1:G4991,3,0)</f>
        <v>Color</v>
      </c>
      <c r="O1267" t="str">
        <f>VLOOKUP(A1267,Sheet2!$A$1:G4991,4,0)</f>
        <v>Action</v>
      </c>
      <c r="P1267" t="str">
        <f>VLOOKUP(A1267,Sheet2!$A$1:G4991,5,0)</f>
        <v>English</v>
      </c>
      <c r="Q1267" t="str">
        <f>VLOOKUP(A1267,Sheet2!$A$1:G4991,6,0)</f>
        <v>USA</v>
      </c>
      <c r="R1267" t="str">
        <f>VLOOKUP(A1267,Sheet2!$A$1:G4991,7,0)</f>
        <v>PG-13</v>
      </c>
      <c r="S1267" t="str">
        <f>IF(Table1[[#This Row],[Language]]="English","English","Other language")</f>
        <v>English</v>
      </c>
      <c r="T1267">
        <f>Table1[[#This Row],[Gross Revenue]]-Table1[[#This Row],[Budget]]</f>
        <v>-44986654</v>
      </c>
      <c r="U1267" s="1">
        <f>(Table1[[#This Row],[Gross Revenue]]/Table1[[#This Row],[Budget]])-1</f>
        <v>-0.59982205333333338</v>
      </c>
      <c r="V1267" t="str">
        <f t="shared" si="38"/>
        <v>111-130 minutes</v>
      </c>
      <c r="W1267">
        <f>Table1[[#This Row],[Profit]]/Table1[[#This Row],[Budget]]</f>
        <v>-0.59982205333333338</v>
      </c>
      <c r="X1267" s="22" t="str">
        <f>IF(L1267="","",
IF(L1267&lt;Predictability!$B$1,"Low",
IF(L1267&lt;=Predictability!$B$2,"Mid","High")))</f>
        <v>High</v>
      </c>
      <c r="Y1267" s="22">
        <f t="shared" si="39"/>
        <v>0</v>
      </c>
    </row>
    <row r="1268" spans="1:25" x14ac:dyDescent="0.2">
      <c r="A1268" t="s">
        <v>5877</v>
      </c>
      <c r="B1268" t="s">
        <v>2588</v>
      </c>
      <c r="C1268" t="s">
        <v>2588</v>
      </c>
      <c r="D1268">
        <v>467</v>
      </c>
      <c r="E1268">
        <v>1431</v>
      </c>
      <c r="F1268">
        <v>467</v>
      </c>
      <c r="G1268">
        <v>471</v>
      </c>
      <c r="H1268">
        <v>7</v>
      </c>
      <c r="I1268">
        <v>21</v>
      </c>
      <c r="J1268">
        <v>81</v>
      </c>
      <c r="K1268">
        <v>5228617</v>
      </c>
      <c r="L1268">
        <v>100000</v>
      </c>
      <c r="M1268" s="2">
        <f>VLOOKUP(A1268,Sheet2!$A$1:G4992,2,0)</f>
        <v>31888</v>
      </c>
      <c r="N1268" t="str">
        <f>VLOOKUP(A1268,Sheet2!$A$1:G4992,3,0)</f>
        <v>Color</v>
      </c>
      <c r="O1268" t="str">
        <f>VLOOKUP(A1268,Sheet2!$A$1:G4992,4,0)</f>
        <v>Comedy</v>
      </c>
      <c r="P1268" t="str">
        <f>VLOOKUP(A1268,Sheet2!$A$1:G4992,5,0)</f>
        <v>English</v>
      </c>
      <c r="Q1268" t="str">
        <f>VLOOKUP(A1268,Sheet2!$A$1:G4992,6,0)</f>
        <v>USA</v>
      </c>
      <c r="R1268" t="str">
        <f>VLOOKUP(A1268,Sheet2!$A$1:G4992,7,0)</f>
        <v>R</v>
      </c>
      <c r="S1268" t="str">
        <f>IF(Table1[[#This Row],[Language]]="English","English","Other language")</f>
        <v>English</v>
      </c>
      <c r="T1268">
        <f>Table1[[#This Row],[Gross Revenue]]-Table1[[#This Row],[Budget]]</f>
        <v>5128617</v>
      </c>
      <c r="U1268" s="1">
        <f>(Table1[[#This Row],[Gross Revenue]]/Table1[[#This Row],[Budget]])-1</f>
        <v>51.286169999999998</v>
      </c>
      <c r="V1268" t="str">
        <f t="shared" si="38"/>
        <v>&lt;90 minutes</v>
      </c>
      <c r="W1268">
        <f>Table1[[#This Row],[Profit]]/Table1[[#This Row],[Budget]]</f>
        <v>51.286169999999998</v>
      </c>
      <c r="X1268" s="22" t="str">
        <f>IF(L1268="","",
IF(L1268&lt;Predictability!$B$1,"Low",
IF(L1268&lt;=Predictability!$B$2,"Mid","High")))</f>
        <v>Low</v>
      </c>
      <c r="Y1268" s="22">
        <f t="shared" si="39"/>
        <v>1</v>
      </c>
    </row>
    <row r="1269" spans="1:25" x14ac:dyDescent="0.2">
      <c r="A1269" t="s">
        <v>3538</v>
      </c>
      <c r="B1269" t="s">
        <v>503</v>
      </c>
      <c r="C1269" t="s">
        <v>504</v>
      </c>
      <c r="D1269">
        <v>743</v>
      </c>
      <c r="E1269">
        <v>2367</v>
      </c>
      <c r="F1269">
        <v>65</v>
      </c>
      <c r="G1269">
        <v>296</v>
      </c>
      <c r="H1269">
        <v>4.9000000000000004</v>
      </c>
      <c r="I1269">
        <v>56</v>
      </c>
      <c r="J1269">
        <v>114</v>
      </c>
      <c r="K1269">
        <v>12065985</v>
      </c>
      <c r="L1269">
        <v>60000000</v>
      </c>
      <c r="M1269" s="2">
        <f>VLOOKUP(A1269,Sheet2!$A$1:G4993,2,0)</f>
        <v>35985</v>
      </c>
      <c r="N1269" t="str">
        <f>VLOOKUP(A1269,Sheet2!$A$1:G4993,3,0)</f>
        <v>Color</v>
      </c>
      <c r="O1269" t="str">
        <f>VLOOKUP(A1269,Sheet2!$A$1:G4993,4,0)</f>
        <v>Comedy</v>
      </c>
      <c r="P1269" t="str">
        <f>VLOOKUP(A1269,Sheet2!$A$1:G4993,5,0)</f>
        <v>English</v>
      </c>
      <c r="Q1269" t="str">
        <f>VLOOKUP(A1269,Sheet2!$A$1:G4993,6,0)</f>
        <v>USA</v>
      </c>
      <c r="R1269" t="str">
        <f>VLOOKUP(A1269,Sheet2!$A$1:G4993,7,0)</f>
        <v>PG</v>
      </c>
      <c r="S1269" t="str">
        <f>IF(Table1[[#This Row],[Language]]="English","English","Other language")</f>
        <v>English</v>
      </c>
      <c r="T1269">
        <f>Table1[[#This Row],[Gross Revenue]]-Table1[[#This Row],[Budget]]</f>
        <v>-47934015</v>
      </c>
      <c r="U1269" s="1">
        <f>(Table1[[#This Row],[Gross Revenue]]/Table1[[#This Row],[Budget]])-1</f>
        <v>-0.79890024999999998</v>
      </c>
      <c r="V1269" t="str">
        <f t="shared" si="38"/>
        <v>111-130 minutes</v>
      </c>
      <c r="W1269">
        <f>Table1[[#This Row],[Profit]]/Table1[[#This Row],[Budget]]</f>
        <v>-0.79890024999999998</v>
      </c>
      <c r="X1269" s="22" t="str">
        <f>IF(L1269="","",
IF(L1269&lt;Predictability!$B$1,"Low",
IF(L1269&lt;=Predictability!$B$2,"Mid","High")))</f>
        <v>High</v>
      </c>
      <c r="Y1269" s="22">
        <f t="shared" si="39"/>
        <v>0</v>
      </c>
    </row>
    <row r="1270" spans="1:25" x14ac:dyDescent="0.2">
      <c r="A1270" t="s">
        <v>5399</v>
      </c>
      <c r="B1270" t="s">
        <v>2250</v>
      </c>
      <c r="C1270" t="s">
        <v>2273</v>
      </c>
      <c r="D1270">
        <v>17000</v>
      </c>
      <c r="E1270">
        <v>17883</v>
      </c>
      <c r="F1270">
        <v>12</v>
      </c>
      <c r="G1270">
        <v>26000</v>
      </c>
      <c r="H1270">
        <v>6.7</v>
      </c>
      <c r="I1270">
        <v>165</v>
      </c>
      <c r="J1270">
        <v>94</v>
      </c>
      <c r="K1270">
        <v>177343675</v>
      </c>
      <c r="L1270">
        <v>135000000</v>
      </c>
      <c r="M1270" s="2">
        <f>VLOOKUP(A1270,Sheet2!$A$1:G4994,2,0)</f>
        <v>42006</v>
      </c>
      <c r="N1270" t="str">
        <f>VLOOKUP(A1270,Sheet2!$A$1:G4994,3,0)</f>
        <v>Color</v>
      </c>
      <c r="O1270" t="str">
        <f>VLOOKUP(A1270,Sheet2!$A$1:G4994,4,0)</f>
        <v>Adventure</v>
      </c>
      <c r="P1270" t="str">
        <f>VLOOKUP(A1270,Sheet2!$A$1:G4994,5,0)</f>
        <v>English</v>
      </c>
      <c r="Q1270" t="str">
        <f>VLOOKUP(A1270,Sheet2!$A$1:G4994,6,0)</f>
        <v>USA</v>
      </c>
      <c r="R1270" t="str">
        <f>VLOOKUP(A1270,Sheet2!$A$1:G4994,7,0)</f>
        <v>PG</v>
      </c>
      <c r="S1270" t="str">
        <f>IF(Table1[[#This Row],[Language]]="English","English","Other language")</f>
        <v>English</v>
      </c>
      <c r="T1270">
        <f>Table1[[#This Row],[Gross Revenue]]-Table1[[#This Row],[Budget]]</f>
        <v>42343675</v>
      </c>
      <c r="U1270" s="1">
        <f>(Table1[[#This Row],[Gross Revenue]]/Table1[[#This Row],[Budget]])-1</f>
        <v>0.31365685185185188</v>
      </c>
      <c r="V1270" t="str">
        <f t="shared" si="38"/>
        <v>90-110 minutes</v>
      </c>
      <c r="W1270">
        <f>Table1[[#This Row],[Profit]]/Table1[[#This Row],[Budget]]</f>
        <v>0.31365685185185183</v>
      </c>
      <c r="X1270" s="22" t="str">
        <f>IF(L1270="","",
IF(L1270&lt;Predictability!$B$1,"Low",
IF(L1270&lt;=Predictability!$B$2,"Mid","High")))</f>
        <v>High</v>
      </c>
      <c r="Y1270" s="22">
        <f t="shared" si="39"/>
        <v>0</v>
      </c>
    </row>
    <row r="1271" spans="1:25" x14ac:dyDescent="0.2">
      <c r="A1271" t="s">
        <v>6483</v>
      </c>
      <c r="B1271" t="s">
        <v>720</v>
      </c>
      <c r="C1271" t="s">
        <v>808</v>
      </c>
      <c r="D1271">
        <v>3000</v>
      </c>
      <c r="E1271">
        <v>7521</v>
      </c>
      <c r="F1271">
        <v>0</v>
      </c>
      <c r="G1271">
        <v>20000</v>
      </c>
      <c r="H1271">
        <v>7.5</v>
      </c>
      <c r="I1271">
        <v>102</v>
      </c>
      <c r="J1271">
        <v>103</v>
      </c>
      <c r="K1271">
        <v>285761243</v>
      </c>
      <c r="L1271">
        <v>18000000</v>
      </c>
      <c r="M1271" s="2">
        <f>VLOOKUP(A1271,Sheet2!$A$1:G4995,2,0)</f>
        <v>33224</v>
      </c>
      <c r="N1271" t="str">
        <f>VLOOKUP(A1271,Sheet2!$A$1:G4995,3,0)</f>
        <v>Color</v>
      </c>
      <c r="O1271" t="str">
        <f>VLOOKUP(A1271,Sheet2!$A$1:G4995,4,0)</f>
        <v>Comedy</v>
      </c>
      <c r="P1271" t="str">
        <f>VLOOKUP(A1271,Sheet2!$A$1:G4995,5,0)</f>
        <v>English</v>
      </c>
      <c r="Q1271" t="str">
        <f>VLOOKUP(A1271,Sheet2!$A$1:G4995,6,0)</f>
        <v>USA</v>
      </c>
      <c r="R1271" t="str">
        <f>VLOOKUP(A1271,Sheet2!$A$1:G4995,7,0)</f>
        <v>PG</v>
      </c>
      <c r="S1271" t="str">
        <f>IF(Table1[[#This Row],[Language]]="English","English","Other language")</f>
        <v>English</v>
      </c>
      <c r="T1271">
        <f>Table1[[#This Row],[Gross Revenue]]-Table1[[#This Row],[Budget]]</f>
        <v>267761243</v>
      </c>
      <c r="U1271" s="1">
        <f>(Table1[[#This Row],[Gross Revenue]]/Table1[[#This Row],[Budget]])-1</f>
        <v>14.87562461111111</v>
      </c>
      <c r="V1271" t="str">
        <f t="shared" si="38"/>
        <v>90-110 minutes</v>
      </c>
      <c r="W1271">
        <f>Table1[[#This Row],[Profit]]/Table1[[#This Row],[Budget]]</f>
        <v>14.87562461111111</v>
      </c>
      <c r="X1271" s="22" t="str">
        <f>IF(L1271="","",
IF(L1271&lt;Predictability!$B$1,"Low",
IF(L1271&lt;=Predictability!$B$2,"Mid","High")))</f>
        <v>Mid</v>
      </c>
      <c r="Y1271" s="22">
        <f t="shared" si="39"/>
        <v>1</v>
      </c>
    </row>
    <row r="1272" spans="1:25" x14ac:dyDescent="0.2">
      <c r="A1272" t="s">
        <v>5282</v>
      </c>
      <c r="B1272" t="s">
        <v>720</v>
      </c>
      <c r="C1272" t="s">
        <v>808</v>
      </c>
      <c r="D1272">
        <v>3000</v>
      </c>
      <c r="E1272">
        <v>7860</v>
      </c>
      <c r="F1272">
        <v>0</v>
      </c>
      <c r="G1272">
        <v>0</v>
      </c>
      <c r="H1272">
        <v>6.6</v>
      </c>
      <c r="I1272">
        <v>37</v>
      </c>
      <c r="J1272">
        <v>120</v>
      </c>
      <c r="K1272">
        <v>173585516</v>
      </c>
      <c r="L1272">
        <v>18000000</v>
      </c>
      <c r="M1272" s="2">
        <f>VLOOKUP(A1272,Sheet2!$A$1:G4996,2,0)</f>
        <v>33642</v>
      </c>
      <c r="N1272" t="str">
        <f>VLOOKUP(A1272,Sheet2!$A$1:G4996,3,0)</f>
        <v>Color</v>
      </c>
      <c r="O1272" t="str">
        <f>VLOOKUP(A1272,Sheet2!$A$1:G4996,4,0)</f>
        <v>Adventure</v>
      </c>
      <c r="P1272" t="str">
        <f>VLOOKUP(A1272,Sheet2!$A$1:G4996,5,0)</f>
        <v>English</v>
      </c>
      <c r="Q1272" t="str">
        <f>VLOOKUP(A1272,Sheet2!$A$1:G4996,6,0)</f>
        <v>USA</v>
      </c>
      <c r="R1272" t="str">
        <f>VLOOKUP(A1272,Sheet2!$A$1:G4996,7,0)</f>
        <v>PG</v>
      </c>
      <c r="S1272" t="str">
        <f>IF(Table1[[#This Row],[Language]]="English","English","Other language")</f>
        <v>English</v>
      </c>
      <c r="T1272">
        <f>Table1[[#This Row],[Gross Revenue]]-Table1[[#This Row],[Budget]]</f>
        <v>155585516</v>
      </c>
      <c r="U1272" s="1">
        <f>(Table1[[#This Row],[Gross Revenue]]/Table1[[#This Row],[Budget]])-1</f>
        <v>8.6436397777777785</v>
      </c>
      <c r="V1272" t="str">
        <f t="shared" si="38"/>
        <v>111-130 minutes</v>
      </c>
      <c r="W1272">
        <f>Table1[[#This Row],[Profit]]/Table1[[#This Row],[Budget]]</f>
        <v>8.6436397777777785</v>
      </c>
      <c r="X1272" s="22" t="str">
        <f>IF(L1272="","",
IF(L1272&lt;Predictability!$B$1,"Low",
IF(L1272&lt;=Predictability!$B$2,"Mid","High")))</f>
        <v>Mid</v>
      </c>
      <c r="Y1272" s="22">
        <f t="shared" si="39"/>
        <v>1</v>
      </c>
    </row>
    <row r="1273" spans="1:25" x14ac:dyDescent="0.2">
      <c r="A1273" t="s">
        <v>5207</v>
      </c>
      <c r="B1273" t="s">
        <v>315</v>
      </c>
      <c r="C1273" t="s">
        <v>2163</v>
      </c>
      <c r="D1273">
        <v>21000</v>
      </c>
      <c r="E1273">
        <v>25263</v>
      </c>
      <c r="F1273">
        <v>0</v>
      </c>
      <c r="G1273">
        <v>0</v>
      </c>
      <c r="H1273">
        <v>6.6</v>
      </c>
      <c r="I1273">
        <v>45</v>
      </c>
      <c r="J1273">
        <v>103</v>
      </c>
      <c r="K1273">
        <v>17518220</v>
      </c>
      <c r="L1273">
        <v>20000000</v>
      </c>
      <c r="M1273" s="2">
        <f>VLOOKUP(A1273,Sheet2!$A$1:G4997,2,0)</f>
        <v>34910</v>
      </c>
      <c r="N1273" t="str">
        <f>VLOOKUP(A1273,Sheet2!$A$1:G4997,3,0)</f>
        <v>Color</v>
      </c>
      <c r="O1273" t="str">
        <f>VLOOKUP(A1273,Sheet2!$A$1:G4997,4,0)</f>
        <v>Comedy</v>
      </c>
      <c r="P1273" t="str">
        <f>VLOOKUP(A1273,Sheet2!$A$1:G4997,5,0)</f>
        <v>English</v>
      </c>
      <c r="Q1273" t="str">
        <f>VLOOKUP(A1273,Sheet2!$A$1:G4997,6,0)</f>
        <v>USA</v>
      </c>
      <c r="R1273" t="str">
        <f>VLOOKUP(A1273,Sheet2!$A$1:G4997,7,0)</f>
        <v>PG-13</v>
      </c>
      <c r="S1273" t="str">
        <f>IF(Table1[[#This Row],[Language]]="English","English","Other language")</f>
        <v>English</v>
      </c>
      <c r="T1273">
        <f>Table1[[#This Row],[Gross Revenue]]-Table1[[#This Row],[Budget]]</f>
        <v>-2481780</v>
      </c>
      <c r="U1273" s="1">
        <f>(Table1[[#This Row],[Gross Revenue]]/Table1[[#This Row],[Budget]])-1</f>
        <v>-0.124089</v>
      </c>
      <c r="V1273" t="str">
        <f t="shared" si="38"/>
        <v>90-110 minutes</v>
      </c>
      <c r="W1273">
        <f>Table1[[#This Row],[Profit]]/Table1[[#This Row],[Budget]]</f>
        <v>-0.124089</v>
      </c>
      <c r="X1273" s="22" t="str">
        <f>IF(L1273="","",
IF(L1273&lt;Predictability!$B$1,"Low",
IF(L1273&lt;=Predictability!$B$2,"Mid","High")))</f>
        <v>Mid</v>
      </c>
      <c r="Y1273" s="22">
        <f t="shared" si="39"/>
        <v>0</v>
      </c>
    </row>
    <row r="1274" spans="1:25" x14ac:dyDescent="0.2">
      <c r="A1274" t="s">
        <v>3579</v>
      </c>
      <c r="B1274" t="s">
        <v>568</v>
      </c>
      <c r="C1274" t="s">
        <v>569</v>
      </c>
      <c r="D1274">
        <v>925</v>
      </c>
      <c r="E1274">
        <v>2913</v>
      </c>
      <c r="F1274">
        <v>23</v>
      </c>
      <c r="G1274">
        <v>247</v>
      </c>
      <c r="H1274">
        <v>5</v>
      </c>
      <c r="I1274">
        <v>42</v>
      </c>
      <c r="J1274">
        <v>91</v>
      </c>
      <c r="K1274">
        <v>10443316</v>
      </c>
      <c r="L1274">
        <v>15000000</v>
      </c>
      <c r="M1274" s="2">
        <f>VLOOKUP(A1274,Sheet2!$A$1:G4998,2,0)</f>
        <v>36088</v>
      </c>
      <c r="N1274" t="str">
        <f>VLOOKUP(A1274,Sheet2!$A$1:G4998,3,0)</f>
        <v>Color</v>
      </c>
      <c r="O1274" t="str">
        <f>VLOOKUP(A1274,Sheet2!$A$1:G4998,4,0)</f>
        <v>Comedy</v>
      </c>
      <c r="P1274" t="str">
        <f>VLOOKUP(A1274,Sheet2!$A$1:G4998,5,0)</f>
        <v>English</v>
      </c>
      <c r="Q1274" t="str">
        <f>VLOOKUP(A1274,Sheet2!$A$1:G4998,6,0)</f>
        <v>USA</v>
      </c>
      <c r="R1274" t="str">
        <f>VLOOKUP(A1274,Sheet2!$A$1:G4998,7,0)</f>
        <v>PG-13</v>
      </c>
      <c r="S1274" t="str">
        <f>IF(Table1[[#This Row],[Language]]="English","English","Other language")</f>
        <v>English</v>
      </c>
      <c r="T1274">
        <f>Table1[[#This Row],[Gross Revenue]]-Table1[[#This Row],[Budget]]</f>
        <v>-4556684</v>
      </c>
      <c r="U1274" s="1">
        <f>(Table1[[#This Row],[Gross Revenue]]/Table1[[#This Row],[Budget]])-1</f>
        <v>-0.30377893333333328</v>
      </c>
      <c r="V1274" t="str">
        <f t="shared" si="38"/>
        <v>90-110 minutes</v>
      </c>
      <c r="W1274">
        <f>Table1[[#This Row],[Profit]]/Table1[[#This Row],[Budget]]</f>
        <v>-0.30377893333333333</v>
      </c>
      <c r="X1274" s="22" t="str">
        <f>IF(L1274="","",
IF(L1274&lt;Predictability!$B$1,"Low",
IF(L1274&lt;=Predictability!$B$2,"Mid","High")))</f>
        <v>Mid</v>
      </c>
      <c r="Y1274" s="22">
        <f t="shared" si="39"/>
        <v>0</v>
      </c>
    </row>
    <row r="1275" spans="1:25" x14ac:dyDescent="0.2">
      <c r="A1275" t="s">
        <v>3789</v>
      </c>
      <c r="B1275" t="s">
        <v>677</v>
      </c>
      <c r="C1275" t="s">
        <v>865</v>
      </c>
      <c r="D1275">
        <v>12000</v>
      </c>
      <c r="E1275">
        <v>13607</v>
      </c>
      <c r="F1275">
        <v>6</v>
      </c>
      <c r="G1275">
        <v>304</v>
      </c>
      <c r="H1275">
        <v>5.4</v>
      </c>
      <c r="I1275">
        <v>104</v>
      </c>
      <c r="J1275">
        <v>76</v>
      </c>
      <c r="K1275">
        <v>50026353</v>
      </c>
      <c r="L1275">
        <v>110000000</v>
      </c>
      <c r="M1275" s="2">
        <f>VLOOKUP(A1275,Sheet2!$A$1:G4999,2,0)</f>
        <v>38015</v>
      </c>
      <c r="N1275" t="str">
        <f>VLOOKUP(A1275,Sheet2!$A$1:G4999,3,0)</f>
        <v>Color</v>
      </c>
      <c r="O1275" t="str">
        <f>VLOOKUP(A1275,Sheet2!$A$1:G4999,4,0)</f>
        <v>Animation</v>
      </c>
      <c r="P1275" t="str">
        <f>VLOOKUP(A1275,Sheet2!$A$1:G4999,5,0)</f>
        <v>English</v>
      </c>
      <c r="Q1275" t="str">
        <f>VLOOKUP(A1275,Sheet2!$A$1:G4999,6,0)</f>
        <v>USA</v>
      </c>
      <c r="R1275" t="str">
        <f>VLOOKUP(A1275,Sheet2!$A$1:G4999,7,0)</f>
        <v>PG</v>
      </c>
      <c r="S1275" t="str">
        <f>IF(Table1[[#This Row],[Language]]="English","English","Other language")</f>
        <v>English</v>
      </c>
      <c r="T1275">
        <f>Table1[[#This Row],[Gross Revenue]]-Table1[[#This Row],[Budget]]</f>
        <v>-59973647</v>
      </c>
      <c r="U1275" s="1">
        <f>(Table1[[#This Row],[Gross Revenue]]/Table1[[#This Row],[Budget]])-1</f>
        <v>-0.54521497272727271</v>
      </c>
      <c r="V1275" t="str">
        <f t="shared" si="38"/>
        <v>&lt;90 minutes</v>
      </c>
      <c r="W1275">
        <f>Table1[[#This Row],[Profit]]/Table1[[#This Row],[Budget]]</f>
        <v>-0.54521497272727271</v>
      </c>
      <c r="X1275" s="22" t="str">
        <f>IF(L1275="","",
IF(L1275&lt;Predictability!$B$1,"Low",
IF(L1275&lt;=Predictability!$B$2,"Mid","High")))</f>
        <v>High</v>
      </c>
      <c r="Y1275" s="22">
        <f t="shared" si="39"/>
        <v>0</v>
      </c>
    </row>
    <row r="1276" spans="1:25" x14ac:dyDescent="0.2">
      <c r="A1276" t="s">
        <v>4400</v>
      </c>
      <c r="B1276" t="s">
        <v>259</v>
      </c>
      <c r="C1276" t="s">
        <v>1508</v>
      </c>
      <c r="D1276">
        <v>890</v>
      </c>
      <c r="E1276">
        <v>2681</v>
      </c>
      <c r="F1276">
        <v>29</v>
      </c>
      <c r="G1276">
        <v>0</v>
      </c>
      <c r="H1276">
        <v>6</v>
      </c>
      <c r="I1276">
        <v>10</v>
      </c>
      <c r="J1276">
        <v>113</v>
      </c>
      <c r="K1276">
        <v>2859955</v>
      </c>
      <c r="L1276">
        <v>1200000</v>
      </c>
      <c r="M1276" s="2">
        <f>VLOOKUP(A1276,Sheet2!$A$1:G5000,2,0)</f>
        <v>41532</v>
      </c>
      <c r="N1276" t="str">
        <f>VLOOKUP(A1276,Sheet2!$A$1:G5000,3,0)</f>
        <v>Color</v>
      </c>
      <c r="O1276" t="str">
        <f>VLOOKUP(A1276,Sheet2!$A$1:G5000,4,0)</f>
        <v>Drama</v>
      </c>
      <c r="P1276" t="str">
        <f>VLOOKUP(A1276,Sheet2!$A$1:G5000,5,0)</f>
        <v>English</v>
      </c>
      <c r="Q1276" t="str">
        <f>VLOOKUP(A1276,Sheet2!$A$1:G5000,6,0)</f>
        <v>USA</v>
      </c>
      <c r="R1276" t="str">
        <f>VLOOKUP(A1276,Sheet2!$A$1:G5000,7,0)</f>
        <v>PG-13</v>
      </c>
      <c r="S1276" t="str">
        <f>IF(Table1[[#This Row],[Language]]="English","English","Other language")</f>
        <v>English</v>
      </c>
      <c r="T1276">
        <f>Table1[[#This Row],[Gross Revenue]]-Table1[[#This Row],[Budget]]</f>
        <v>1659955</v>
      </c>
      <c r="U1276" s="1">
        <f>(Table1[[#This Row],[Gross Revenue]]/Table1[[#This Row],[Budget]])-1</f>
        <v>1.3832958333333334</v>
      </c>
      <c r="V1276" t="str">
        <f t="shared" si="38"/>
        <v>111-130 minutes</v>
      </c>
      <c r="W1276">
        <f>Table1[[#This Row],[Profit]]/Table1[[#This Row],[Budget]]</f>
        <v>1.3832958333333334</v>
      </c>
      <c r="X1276" s="22" t="str">
        <f>IF(L1276="","",
IF(L1276&lt;Predictability!$B$1,"Low",
IF(L1276&lt;=Predictability!$B$2,"Mid","High")))</f>
        <v>Low</v>
      </c>
      <c r="Y1276" s="22">
        <f t="shared" si="39"/>
        <v>1</v>
      </c>
    </row>
    <row r="1277" spans="1:25" x14ac:dyDescent="0.2">
      <c r="A1277" t="s">
        <v>5044</v>
      </c>
      <c r="B1277" t="s">
        <v>150</v>
      </c>
      <c r="C1277" t="s">
        <v>1673</v>
      </c>
      <c r="D1277">
        <v>26000</v>
      </c>
      <c r="E1277">
        <v>39989</v>
      </c>
      <c r="F1277">
        <v>39</v>
      </c>
      <c r="G1277">
        <v>15000</v>
      </c>
      <c r="H1277">
        <v>6.5</v>
      </c>
      <c r="I1277">
        <v>203</v>
      </c>
      <c r="J1277">
        <v>100</v>
      </c>
      <c r="K1277">
        <v>19783777</v>
      </c>
      <c r="L1277">
        <v>22000000</v>
      </c>
      <c r="M1277" s="2">
        <f>VLOOKUP(A1277,Sheet2!$A$1:G5001,2,0)</f>
        <v>41568</v>
      </c>
      <c r="N1277" t="str">
        <f>VLOOKUP(A1277,Sheet2!$A$1:G5001,3,0)</f>
        <v>Color</v>
      </c>
      <c r="O1277" t="str">
        <f>VLOOKUP(A1277,Sheet2!$A$1:G5001,4,0)</f>
        <v>Action</v>
      </c>
      <c r="P1277" t="str">
        <f>VLOOKUP(A1277,Sheet2!$A$1:G5001,5,0)</f>
        <v>English</v>
      </c>
      <c r="Q1277" t="str">
        <f>VLOOKUP(A1277,Sheet2!$A$1:G5001,6,0)</f>
        <v>USA</v>
      </c>
      <c r="R1277" t="str">
        <f>VLOOKUP(A1277,Sheet2!$A$1:G5001,7,0)</f>
        <v>R</v>
      </c>
      <c r="S1277" t="str">
        <f>IF(Table1[[#This Row],[Language]]="English","English","Other language")</f>
        <v>English</v>
      </c>
      <c r="T1277">
        <f>Table1[[#This Row],[Gross Revenue]]-Table1[[#This Row],[Budget]]</f>
        <v>-2216223</v>
      </c>
      <c r="U1277" s="1">
        <f>(Table1[[#This Row],[Gross Revenue]]/Table1[[#This Row],[Budget]])-1</f>
        <v>-0.10073740909090911</v>
      </c>
      <c r="V1277" t="str">
        <f t="shared" si="38"/>
        <v>90-110 minutes</v>
      </c>
      <c r="W1277">
        <f>Table1[[#This Row],[Profit]]/Table1[[#This Row],[Budget]]</f>
        <v>-0.10073740909090909</v>
      </c>
      <c r="X1277" s="22" t="str">
        <f>IF(L1277="","",
IF(L1277&lt;Predictability!$B$1,"Low",
IF(L1277&lt;=Predictability!$B$2,"Mid","High")))</f>
        <v>Mid</v>
      </c>
      <c r="Y1277" s="22">
        <f t="shared" si="39"/>
        <v>0</v>
      </c>
    </row>
    <row r="1278" spans="1:25" x14ac:dyDescent="0.2">
      <c r="A1278" t="s">
        <v>3753</v>
      </c>
      <c r="B1278" t="s">
        <v>818</v>
      </c>
      <c r="C1278" t="s">
        <v>744</v>
      </c>
      <c r="D1278">
        <v>2000</v>
      </c>
      <c r="E1278">
        <v>4868</v>
      </c>
      <c r="F1278">
        <v>23</v>
      </c>
      <c r="G1278">
        <v>0</v>
      </c>
      <c r="H1278">
        <v>5.3</v>
      </c>
      <c r="I1278">
        <v>97</v>
      </c>
      <c r="J1278">
        <v>94</v>
      </c>
      <c r="K1278">
        <v>30222640</v>
      </c>
      <c r="L1278">
        <v>25000000</v>
      </c>
      <c r="M1278" s="2">
        <f>VLOOKUP(A1278,Sheet2!$A$1:G5002,2,0)</f>
        <v>37800</v>
      </c>
      <c r="N1278" t="str">
        <f>VLOOKUP(A1278,Sheet2!$A$1:G5002,3,0)</f>
        <v>Color</v>
      </c>
      <c r="O1278" t="str">
        <f>VLOOKUP(A1278,Sheet2!$A$1:G5002,4,0)</f>
        <v>Drama</v>
      </c>
      <c r="P1278" t="str">
        <f>VLOOKUP(A1278,Sheet2!$A$1:G5002,5,0)</f>
        <v>English</v>
      </c>
      <c r="Q1278" t="str">
        <f>VLOOKUP(A1278,Sheet2!$A$1:G5002,6,0)</f>
        <v>USA</v>
      </c>
      <c r="R1278" t="str">
        <f>VLOOKUP(A1278,Sheet2!$A$1:G5002,7,0)</f>
        <v>PG-13</v>
      </c>
      <c r="S1278" t="str">
        <f>IF(Table1[[#This Row],[Language]]="English","English","Other language")</f>
        <v>English</v>
      </c>
      <c r="T1278">
        <f>Table1[[#This Row],[Gross Revenue]]-Table1[[#This Row],[Budget]]</f>
        <v>5222640</v>
      </c>
      <c r="U1278" s="1">
        <f>(Table1[[#This Row],[Gross Revenue]]/Table1[[#This Row],[Budget]])-1</f>
        <v>0.20890560000000002</v>
      </c>
      <c r="V1278" t="str">
        <f t="shared" si="38"/>
        <v>90-110 minutes</v>
      </c>
      <c r="W1278">
        <f>Table1[[#This Row],[Profit]]/Table1[[#This Row],[Budget]]</f>
        <v>0.2089056</v>
      </c>
      <c r="X1278" s="22" t="str">
        <f>IF(L1278="","",
IF(L1278&lt;Predictability!$B$1,"Low",
IF(L1278&lt;=Predictability!$B$2,"Mid","High")))</f>
        <v>Mid</v>
      </c>
      <c r="Y1278" s="22">
        <f t="shared" si="39"/>
        <v>0</v>
      </c>
    </row>
    <row r="1279" spans="1:25" x14ac:dyDescent="0.2">
      <c r="A1279" t="s">
        <v>3512</v>
      </c>
      <c r="B1279" t="s">
        <v>319</v>
      </c>
      <c r="C1279" t="s">
        <v>458</v>
      </c>
      <c r="D1279">
        <v>1000</v>
      </c>
      <c r="E1279">
        <v>5393</v>
      </c>
      <c r="F1279">
        <v>6</v>
      </c>
      <c r="G1279">
        <v>0</v>
      </c>
      <c r="H1279">
        <v>4.8</v>
      </c>
      <c r="I1279">
        <v>77</v>
      </c>
      <c r="J1279">
        <v>86</v>
      </c>
      <c r="K1279">
        <v>10134754</v>
      </c>
      <c r="L1279">
        <v>30000000</v>
      </c>
      <c r="M1279" s="2">
        <f>VLOOKUP(A1279,Sheet2!$A$1:G5003,2,0)</f>
        <v>40549</v>
      </c>
      <c r="N1279" t="str">
        <f>VLOOKUP(A1279,Sheet2!$A$1:G5003,3,0)</f>
        <v>Color</v>
      </c>
      <c r="O1279" t="str">
        <f>VLOOKUP(A1279,Sheet2!$A$1:G5003,4,0)</f>
        <v>Animation</v>
      </c>
      <c r="P1279" t="str">
        <f>VLOOKUP(A1279,Sheet2!$A$1:G5003,5,0)</f>
        <v>English</v>
      </c>
      <c r="Q1279" t="str">
        <f>VLOOKUP(A1279,Sheet2!$A$1:G5003,6,0)</f>
        <v>USA</v>
      </c>
      <c r="R1279" t="str">
        <f>VLOOKUP(A1279,Sheet2!$A$1:G5003,7,0)</f>
        <v>PG</v>
      </c>
      <c r="S1279" t="str">
        <f>IF(Table1[[#This Row],[Language]]="English","English","Other language")</f>
        <v>English</v>
      </c>
      <c r="T1279">
        <f>Table1[[#This Row],[Gross Revenue]]-Table1[[#This Row],[Budget]]</f>
        <v>-19865246</v>
      </c>
      <c r="U1279" s="1">
        <f>(Table1[[#This Row],[Gross Revenue]]/Table1[[#This Row],[Budget]])-1</f>
        <v>-0.66217486666666669</v>
      </c>
      <c r="V1279" t="str">
        <f t="shared" si="38"/>
        <v>&lt;90 minutes</v>
      </c>
      <c r="W1279">
        <f>Table1[[#This Row],[Profit]]/Table1[[#This Row],[Budget]]</f>
        <v>-0.66217486666666669</v>
      </c>
      <c r="X1279" s="22" t="str">
        <f>IF(L1279="","",
IF(L1279&lt;Predictability!$B$1,"Low",
IF(L1279&lt;=Predictability!$B$2,"Mid","High")))</f>
        <v>Mid</v>
      </c>
      <c r="Y1279" s="22">
        <f t="shared" si="39"/>
        <v>0</v>
      </c>
    </row>
    <row r="1280" spans="1:25" x14ac:dyDescent="0.2">
      <c r="A1280" t="s">
        <v>5109</v>
      </c>
      <c r="B1280" t="s">
        <v>908</v>
      </c>
      <c r="C1280" t="s">
        <v>2074</v>
      </c>
      <c r="D1280">
        <v>11000</v>
      </c>
      <c r="E1280">
        <v>14385</v>
      </c>
      <c r="F1280">
        <v>19</v>
      </c>
      <c r="G1280">
        <v>0</v>
      </c>
      <c r="H1280">
        <v>6.5</v>
      </c>
      <c r="I1280">
        <v>142</v>
      </c>
      <c r="J1280">
        <v>80</v>
      </c>
      <c r="K1280">
        <v>51053787</v>
      </c>
      <c r="L1280">
        <v>17500000</v>
      </c>
      <c r="M1280" s="2">
        <f>VLOOKUP(A1280,Sheet2!$A$1:G5004,2,0)</f>
        <v>38668</v>
      </c>
      <c r="N1280" t="str">
        <f>VLOOKUP(A1280,Sheet2!$A$1:G5004,3,0)</f>
        <v>Color</v>
      </c>
      <c r="O1280" t="str">
        <f>VLOOKUP(A1280,Sheet2!$A$1:G5004,4,0)</f>
        <v>Action</v>
      </c>
      <c r="P1280" t="str">
        <f>VLOOKUP(A1280,Sheet2!$A$1:G5004,5,0)</f>
        <v>English</v>
      </c>
      <c r="Q1280" t="str">
        <f>VLOOKUP(A1280,Sheet2!$A$1:G5004,6,0)</f>
        <v>USA</v>
      </c>
      <c r="R1280" t="str">
        <f>VLOOKUP(A1280,Sheet2!$A$1:G5004,7,0)</f>
        <v>PG</v>
      </c>
      <c r="S1280" t="str">
        <f>IF(Table1[[#This Row],[Language]]="English","English","Other language")</f>
        <v>English</v>
      </c>
      <c r="T1280">
        <f>Table1[[#This Row],[Gross Revenue]]-Table1[[#This Row],[Budget]]</f>
        <v>33553787</v>
      </c>
      <c r="U1280" s="1">
        <f>(Table1[[#This Row],[Gross Revenue]]/Table1[[#This Row],[Budget]])-1</f>
        <v>1.917359257142857</v>
      </c>
      <c r="V1280" t="str">
        <f t="shared" si="38"/>
        <v>&lt;90 minutes</v>
      </c>
      <c r="W1280">
        <f>Table1[[#This Row],[Profit]]/Table1[[#This Row],[Budget]]</f>
        <v>1.917359257142857</v>
      </c>
      <c r="X1280" s="22" t="str">
        <f>IF(L1280="","",
IF(L1280&lt;Predictability!$B$1,"Low",
IF(L1280&lt;=Predictability!$B$2,"Mid","High")))</f>
        <v>Mid</v>
      </c>
      <c r="Y1280" s="22">
        <f t="shared" si="39"/>
        <v>1</v>
      </c>
    </row>
    <row r="1281" spans="1:25" x14ac:dyDescent="0.2">
      <c r="A1281" t="s">
        <v>5412</v>
      </c>
      <c r="B1281" t="s">
        <v>725</v>
      </c>
      <c r="C1281" t="s">
        <v>1734</v>
      </c>
      <c r="D1281">
        <v>49000</v>
      </c>
      <c r="E1281">
        <v>64259</v>
      </c>
      <c r="F1281">
        <v>14000</v>
      </c>
      <c r="G1281">
        <v>13000</v>
      </c>
      <c r="H1281">
        <v>6.7</v>
      </c>
      <c r="I1281">
        <v>75</v>
      </c>
      <c r="J1281">
        <v>142</v>
      </c>
      <c r="K1281">
        <v>119654900</v>
      </c>
      <c r="L1281">
        <v>70000000</v>
      </c>
      <c r="M1281" s="2">
        <f>VLOOKUP(A1281,Sheet2!$A$1:G5005,2,0)</f>
        <v>33368</v>
      </c>
      <c r="N1281" t="str">
        <f>VLOOKUP(A1281,Sheet2!$A$1:G5005,3,0)</f>
        <v>Color</v>
      </c>
      <c r="O1281" t="str">
        <f>VLOOKUP(A1281,Sheet2!$A$1:G5005,4,0)</f>
        <v>Adventure</v>
      </c>
      <c r="P1281" t="str">
        <f>VLOOKUP(A1281,Sheet2!$A$1:G5005,5,0)</f>
        <v>English</v>
      </c>
      <c r="Q1281" t="str">
        <f>VLOOKUP(A1281,Sheet2!$A$1:G5005,6,0)</f>
        <v>USA</v>
      </c>
      <c r="R1281" t="str">
        <f>VLOOKUP(A1281,Sheet2!$A$1:G5005,7,0)</f>
        <v>PG</v>
      </c>
      <c r="S1281" t="str">
        <f>IF(Table1[[#This Row],[Language]]="English","English","Other language")</f>
        <v>English</v>
      </c>
      <c r="T1281">
        <f>Table1[[#This Row],[Gross Revenue]]-Table1[[#This Row],[Budget]]</f>
        <v>49654900</v>
      </c>
      <c r="U1281" s="1">
        <f>(Table1[[#This Row],[Gross Revenue]]/Table1[[#This Row],[Budget]])-1</f>
        <v>0.70935571428571431</v>
      </c>
      <c r="V1281" t="str">
        <f t="shared" si="38"/>
        <v>131-150 minutes</v>
      </c>
      <c r="W1281">
        <f>Table1[[#This Row],[Profit]]/Table1[[#This Row],[Budget]]</f>
        <v>0.70935571428571431</v>
      </c>
      <c r="X1281" s="22" t="str">
        <f>IF(L1281="","",
IF(L1281&lt;Predictability!$B$1,"Low",
IF(L1281&lt;=Predictability!$B$2,"Mid","High")))</f>
        <v>High</v>
      </c>
      <c r="Y1281" s="22">
        <f t="shared" si="39"/>
        <v>1</v>
      </c>
    </row>
    <row r="1282" spans="1:25" x14ac:dyDescent="0.2">
      <c r="A1282" t="s">
        <v>6966</v>
      </c>
      <c r="B1282" t="s">
        <v>3208</v>
      </c>
      <c r="C1282" t="s">
        <v>2334</v>
      </c>
      <c r="D1282">
        <v>7</v>
      </c>
      <c r="E1282">
        <v>15</v>
      </c>
      <c r="F1282">
        <v>23</v>
      </c>
      <c r="G1282">
        <v>0</v>
      </c>
      <c r="H1282">
        <v>8.3000000000000007</v>
      </c>
      <c r="I1282">
        <v>53</v>
      </c>
      <c r="J1282">
        <v>170</v>
      </c>
      <c r="K1282">
        <v>7830611</v>
      </c>
      <c r="L1282">
        <v>700000</v>
      </c>
      <c r="M1282" s="2">
        <f>VLOOKUP(A1282,Sheet2!$A$1:G5006,2,0)</f>
        <v>34363</v>
      </c>
      <c r="N1282" t="str">
        <f>VLOOKUP(A1282,Sheet2!$A$1:G5006,3,0)</f>
        <v>Color</v>
      </c>
      <c r="O1282" t="str">
        <f>VLOOKUP(A1282,Sheet2!$A$1:G5006,4,0)</f>
        <v>Documentary</v>
      </c>
      <c r="P1282" t="str">
        <f>VLOOKUP(A1282,Sheet2!$A$1:G5006,5,0)</f>
        <v>English</v>
      </c>
      <c r="Q1282" t="str">
        <f>VLOOKUP(A1282,Sheet2!$A$1:G5006,6,0)</f>
        <v>USA</v>
      </c>
      <c r="R1282" t="str">
        <f>VLOOKUP(A1282,Sheet2!$A$1:G5006,7,0)</f>
        <v>PG-13</v>
      </c>
      <c r="S1282" t="str">
        <f>IF(Table1[[#This Row],[Language]]="English","English","Other language")</f>
        <v>English</v>
      </c>
      <c r="T1282">
        <f>Table1[[#This Row],[Gross Revenue]]-Table1[[#This Row],[Budget]]</f>
        <v>7130611</v>
      </c>
      <c r="U1282" s="1">
        <f>(Table1[[#This Row],[Gross Revenue]]/Table1[[#This Row],[Budget]])-1</f>
        <v>10.186587142857142</v>
      </c>
      <c r="V1282" t="str">
        <f t="shared" ref="V1282:V1345" si="40">IF(J1282="","",IF(J1282&lt;90,"&lt;90 minutes",IF(J1282&lt;=110,"90-110 minutes",IF(J1282&lt;=130,"111-130 minutes",IF(J1282&lt;=150,"131-150 minutes","&gt;150 minutes")))))</f>
        <v>&gt;150 minutes</v>
      </c>
      <c r="W1282">
        <f>Table1[[#This Row],[Profit]]/Table1[[#This Row],[Budget]]</f>
        <v>10.186587142857142</v>
      </c>
      <c r="X1282" s="22" t="str">
        <f>IF(L1282="","",
IF(L1282&lt;Predictability!$B$1,"Low",
IF(L1282&lt;=Predictability!$B$2,"Mid","High")))</f>
        <v>Low</v>
      </c>
      <c r="Y1282" s="22">
        <f t="shared" ref="Y1282:Y1345" si="41">IF(W1282&gt;=0.5,1,0)</f>
        <v>1</v>
      </c>
    </row>
    <row r="1283" spans="1:25" x14ac:dyDescent="0.2">
      <c r="A1283" t="s">
        <v>3948</v>
      </c>
      <c r="B1283" t="s">
        <v>1047</v>
      </c>
      <c r="C1283" t="s">
        <v>1048</v>
      </c>
      <c r="D1283">
        <v>8000</v>
      </c>
      <c r="E1283">
        <v>10732</v>
      </c>
      <c r="F1283">
        <v>6</v>
      </c>
      <c r="G1283">
        <v>647</v>
      </c>
      <c r="H1283">
        <v>5.6</v>
      </c>
      <c r="I1283">
        <v>49</v>
      </c>
      <c r="J1283">
        <v>91</v>
      </c>
      <c r="K1283">
        <v>8080116</v>
      </c>
      <c r="L1283">
        <v>15000000</v>
      </c>
      <c r="M1283" s="2">
        <f>VLOOKUP(A1283,Sheet2!$A$1:G5007,2,0)</f>
        <v>38781</v>
      </c>
      <c r="N1283" t="str">
        <f>VLOOKUP(A1283,Sheet2!$A$1:G5007,3,0)</f>
        <v>Color</v>
      </c>
      <c r="O1283" t="str">
        <f>VLOOKUP(A1283,Sheet2!$A$1:G5007,4,0)</f>
        <v>Adventure</v>
      </c>
      <c r="P1283" t="str">
        <f>VLOOKUP(A1283,Sheet2!$A$1:G5007,5,0)</f>
        <v>English</v>
      </c>
      <c r="Q1283" t="str">
        <f>VLOOKUP(A1283,Sheet2!$A$1:G5007,6,0)</f>
        <v>USA</v>
      </c>
      <c r="R1283" t="str">
        <f>VLOOKUP(A1283,Sheet2!$A$1:G5007,7,0)</f>
        <v>PG</v>
      </c>
      <c r="S1283" t="str">
        <f>IF(Table1[[#This Row],[Language]]="English","English","Other language")</f>
        <v>English</v>
      </c>
      <c r="T1283">
        <f>Table1[[#This Row],[Gross Revenue]]-Table1[[#This Row],[Budget]]</f>
        <v>-6919884</v>
      </c>
      <c r="U1283" s="1">
        <f>(Table1[[#This Row],[Gross Revenue]]/Table1[[#This Row],[Budget]])-1</f>
        <v>-0.4613256</v>
      </c>
      <c r="V1283" t="str">
        <f t="shared" si="40"/>
        <v>90-110 minutes</v>
      </c>
      <c r="W1283">
        <f>Table1[[#This Row],[Profit]]/Table1[[#This Row],[Budget]]</f>
        <v>-0.4613256</v>
      </c>
      <c r="X1283" s="22" t="str">
        <f>IF(L1283="","",
IF(L1283&lt;Predictability!$B$1,"Low",
IF(L1283&lt;=Predictability!$B$2,"Mid","High")))</f>
        <v>Mid</v>
      </c>
      <c r="Y1283" s="22">
        <f t="shared" si="41"/>
        <v>0</v>
      </c>
    </row>
    <row r="1284" spans="1:25" x14ac:dyDescent="0.2">
      <c r="A1284" t="s">
        <v>3897</v>
      </c>
      <c r="B1284" t="s">
        <v>548</v>
      </c>
      <c r="C1284" t="s">
        <v>747</v>
      </c>
      <c r="D1284">
        <v>989</v>
      </c>
      <c r="E1284">
        <v>2558</v>
      </c>
      <c r="F1284">
        <v>25</v>
      </c>
      <c r="G1284">
        <v>0</v>
      </c>
      <c r="H1284">
        <v>5.5</v>
      </c>
      <c r="I1284">
        <v>156</v>
      </c>
      <c r="J1284">
        <v>95</v>
      </c>
      <c r="K1284">
        <v>108012170</v>
      </c>
      <c r="L1284">
        <v>63000000</v>
      </c>
      <c r="M1284" s="2">
        <f>VLOOKUP(A1284,Sheet2!$A$1:G5008,2,0)</f>
        <v>40790</v>
      </c>
      <c r="N1284" t="str">
        <f>VLOOKUP(A1284,Sheet2!$A$1:G5008,3,0)</f>
        <v>Color</v>
      </c>
      <c r="O1284" t="str">
        <f>VLOOKUP(A1284,Sheet2!$A$1:G5008,4,0)</f>
        <v>Adventure</v>
      </c>
      <c r="P1284" t="str">
        <f>VLOOKUP(A1284,Sheet2!$A$1:G5008,5,0)</f>
        <v>English</v>
      </c>
      <c r="Q1284" t="str">
        <f>VLOOKUP(A1284,Sheet2!$A$1:G5008,6,0)</f>
        <v>USA</v>
      </c>
      <c r="R1284" t="str">
        <f>VLOOKUP(A1284,Sheet2!$A$1:G5008,7,0)</f>
        <v>PG</v>
      </c>
      <c r="S1284" t="str">
        <f>IF(Table1[[#This Row],[Language]]="English","English","Other language")</f>
        <v>English</v>
      </c>
      <c r="T1284">
        <f>Table1[[#This Row],[Gross Revenue]]-Table1[[#This Row],[Budget]]</f>
        <v>45012170</v>
      </c>
      <c r="U1284" s="1">
        <f>(Table1[[#This Row],[Gross Revenue]]/Table1[[#This Row],[Budget]])-1</f>
        <v>0.71447888888888889</v>
      </c>
      <c r="V1284" t="str">
        <f t="shared" si="40"/>
        <v>90-110 minutes</v>
      </c>
      <c r="W1284">
        <f>Table1[[#This Row],[Profit]]/Table1[[#This Row],[Budget]]</f>
        <v>0.71447888888888889</v>
      </c>
      <c r="X1284" s="22" t="str">
        <f>IF(L1284="","",
IF(L1284&lt;Predictability!$B$1,"Low",
IF(L1284&lt;=Predictability!$B$2,"Mid","High")))</f>
        <v>High</v>
      </c>
      <c r="Y1284" s="22">
        <f t="shared" si="41"/>
        <v>1</v>
      </c>
    </row>
    <row r="1285" spans="1:25" x14ac:dyDescent="0.2">
      <c r="A1285" t="s">
        <v>4283</v>
      </c>
      <c r="B1285" t="s">
        <v>1401</v>
      </c>
      <c r="C1285" t="s">
        <v>1402</v>
      </c>
      <c r="D1285">
        <v>970</v>
      </c>
      <c r="E1285">
        <v>2860</v>
      </c>
      <c r="F1285">
        <v>0</v>
      </c>
      <c r="G1285">
        <v>0</v>
      </c>
      <c r="H1285">
        <v>5.9</v>
      </c>
      <c r="I1285">
        <v>65</v>
      </c>
      <c r="J1285">
        <v>114</v>
      </c>
      <c r="K1285">
        <v>60033780</v>
      </c>
      <c r="L1285">
        <v>30000000</v>
      </c>
      <c r="M1285" s="2">
        <f>VLOOKUP(A1285,Sheet2!$A$1:G5009,2,0)</f>
        <v>36032</v>
      </c>
      <c r="N1285" t="str">
        <f>VLOOKUP(A1285,Sheet2!$A$1:G5009,3,0)</f>
        <v>Color</v>
      </c>
      <c r="O1285" t="str">
        <f>VLOOKUP(A1285,Sheet2!$A$1:G5009,4,0)</f>
        <v>Drama</v>
      </c>
      <c r="P1285" t="str">
        <f>VLOOKUP(A1285,Sheet2!$A$1:G5009,5,0)</f>
        <v>English</v>
      </c>
      <c r="Q1285" t="str">
        <f>VLOOKUP(A1285,Sheet2!$A$1:G5009,6,0)</f>
        <v>USA</v>
      </c>
      <c r="R1285" t="str">
        <f>VLOOKUP(A1285,Sheet2!$A$1:G5009,7,0)</f>
        <v>PG-13</v>
      </c>
      <c r="S1285" t="str">
        <f>IF(Table1[[#This Row],[Language]]="English","English","Other language")</f>
        <v>English</v>
      </c>
      <c r="T1285">
        <f>Table1[[#This Row],[Gross Revenue]]-Table1[[#This Row],[Budget]]</f>
        <v>30033780</v>
      </c>
      <c r="U1285" s="1">
        <f>(Table1[[#This Row],[Gross Revenue]]/Table1[[#This Row],[Budget]])-1</f>
        <v>1.0011260000000002</v>
      </c>
      <c r="V1285" t="str">
        <f t="shared" si="40"/>
        <v>111-130 minutes</v>
      </c>
      <c r="W1285">
        <f>Table1[[#This Row],[Profit]]/Table1[[#This Row],[Budget]]</f>
        <v>1.001126</v>
      </c>
      <c r="X1285" s="22" t="str">
        <f>IF(L1285="","",
IF(L1285&lt;Predictability!$B$1,"Low",
IF(L1285&lt;=Predictability!$B$2,"Mid","High")))</f>
        <v>Mid</v>
      </c>
      <c r="Y1285" s="22">
        <f t="shared" si="41"/>
        <v>1</v>
      </c>
    </row>
    <row r="1286" spans="1:25" x14ac:dyDescent="0.2">
      <c r="A1286" t="s">
        <v>4804</v>
      </c>
      <c r="B1286" t="s">
        <v>1685</v>
      </c>
      <c r="C1286" t="s">
        <v>1675</v>
      </c>
      <c r="D1286">
        <v>11000</v>
      </c>
      <c r="E1286">
        <v>19420</v>
      </c>
      <c r="F1286">
        <v>64</v>
      </c>
      <c r="G1286">
        <v>0</v>
      </c>
      <c r="H1286">
        <v>6.3</v>
      </c>
      <c r="I1286">
        <v>234</v>
      </c>
      <c r="J1286">
        <v>100</v>
      </c>
      <c r="K1286">
        <v>63536011</v>
      </c>
      <c r="L1286">
        <v>30000000</v>
      </c>
      <c r="M1286" s="2">
        <f>VLOOKUP(A1286,Sheet2!$A$1:G5010,2,0)</f>
        <v>41085</v>
      </c>
      <c r="N1286" t="str">
        <f>VLOOKUP(A1286,Sheet2!$A$1:G5010,3,0)</f>
        <v>Color</v>
      </c>
      <c r="O1286" t="str">
        <f>VLOOKUP(A1286,Sheet2!$A$1:G5010,4,0)</f>
        <v>Comedy</v>
      </c>
      <c r="P1286" t="str">
        <f>VLOOKUP(A1286,Sheet2!$A$1:G5010,5,0)</f>
        <v>English</v>
      </c>
      <c r="Q1286" t="str">
        <f>VLOOKUP(A1286,Sheet2!$A$1:G5010,6,0)</f>
        <v>USA</v>
      </c>
      <c r="R1286" t="str">
        <f>VLOOKUP(A1286,Sheet2!$A$1:G5010,7,0)</f>
        <v>PG-13</v>
      </c>
      <c r="S1286" t="str">
        <f>IF(Table1[[#This Row],[Language]]="English","English","Other language")</f>
        <v>English</v>
      </c>
      <c r="T1286">
        <f>Table1[[#This Row],[Gross Revenue]]-Table1[[#This Row],[Budget]]</f>
        <v>33536011</v>
      </c>
      <c r="U1286" s="1">
        <f>(Table1[[#This Row],[Gross Revenue]]/Table1[[#This Row],[Budget]])-1</f>
        <v>1.1178670333333334</v>
      </c>
      <c r="V1286" t="str">
        <f t="shared" si="40"/>
        <v>90-110 minutes</v>
      </c>
      <c r="W1286">
        <f>Table1[[#This Row],[Profit]]/Table1[[#This Row],[Budget]]</f>
        <v>1.1178670333333334</v>
      </c>
      <c r="X1286" s="22" t="str">
        <f>IF(L1286="","",
IF(L1286&lt;Predictability!$B$1,"Low",
IF(L1286&lt;=Predictability!$B$2,"Mid","High")))</f>
        <v>Mid</v>
      </c>
      <c r="Y1286" s="22">
        <f t="shared" si="41"/>
        <v>1</v>
      </c>
    </row>
    <row r="1287" spans="1:25" x14ac:dyDescent="0.2">
      <c r="A1287" t="s">
        <v>5711</v>
      </c>
      <c r="B1287" t="s">
        <v>971</v>
      </c>
      <c r="C1287" t="s">
        <v>1095</v>
      </c>
      <c r="D1287">
        <v>18000</v>
      </c>
      <c r="E1287">
        <v>18669</v>
      </c>
      <c r="F1287">
        <v>91</v>
      </c>
      <c r="G1287">
        <v>31000</v>
      </c>
      <c r="H1287">
        <v>6.9</v>
      </c>
      <c r="I1287">
        <v>340</v>
      </c>
      <c r="J1287">
        <v>106</v>
      </c>
      <c r="K1287">
        <v>117528646</v>
      </c>
      <c r="L1287">
        <v>35000000</v>
      </c>
      <c r="M1287" s="2">
        <f>VLOOKUP(A1287,Sheet2!$A$1:G5011,2,0)</f>
        <v>40614</v>
      </c>
      <c r="N1287" t="str">
        <f>VLOOKUP(A1287,Sheet2!$A$1:G5011,3,0)</f>
        <v>Color</v>
      </c>
      <c r="O1287" t="str">
        <f>VLOOKUP(A1287,Sheet2!$A$1:G5011,4,0)</f>
        <v>Comedy</v>
      </c>
      <c r="P1287" t="str">
        <f>VLOOKUP(A1287,Sheet2!$A$1:G5011,5,0)</f>
        <v>English</v>
      </c>
      <c r="Q1287" t="str">
        <f>VLOOKUP(A1287,Sheet2!$A$1:G5011,6,0)</f>
        <v>USA</v>
      </c>
      <c r="R1287" t="str">
        <f>VLOOKUP(A1287,Sheet2!$A$1:G5011,7,0)</f>
        <v>R</v>
      </c>
      <c r="S1287" t="str">
        <f>IF(Table1[[#This Row],[Language]]="English","English","Other language")</f>
        <v>English</v>
      </c>
      <c r="T1287">
        <f>Table1[[#This Row],[Gross Revenue]]-Table1[[#This Row],[Budget]]</f>
        <v>82528646</v>
      </c>
      <c r="U1287" s="1">
        <f>(Table1[[#This Row],[Gross Revenue]]/Table1[[#This Row],[Budget]])-1</f>
        <v>2.3579613142857143</v>
      </c>
      <c r="V1287" t="str">
        <f t="shared" si="40"/>
        <v>90-110 minutes</v>
      </c>
      <c r="W1287">
        <f>Table1[[#This Row],[Profit]]/Table1[[#This Row],[Budget]]</f>
        <v>2.3579613142857143</v>
      </c>
      <c r="X1287" s="22" t="str">
        <f>IF(L1287="","",
IF(L1287&lt;Predictability!$B$1,"Low",
IF(L1287&lt;=Predictability!$B$2,"Mid","High")))</f>
        <v>Mid</v>
      </c>
      <c r="Y1287" s="22">
        <f t="shared" si="41"/>
        <v>1</v>
      </c>
    </row>
    <row r="1288" spans="1:25" x14ac:dyDescent="0.2">
      <c r="A1288" t="s">
        <v>4780</v>
      </c>
      <c r="B1288" t="s">
        <v>971</v>
      </c>
      <c r="C1288" t="s">
        <v>1046</v>
      </c>
      <c r="D1288">
        <v>18000</v>
      </c>
      <c r="E1288">
        <v>30571</v>
      </c>
      <c r="F1288">
        <v>51</v>
      </c>
      <c r="G1288">
        <v>12000</v>
      </c>
      <c r="H1288">
        <v>6.3</v>
      </c>
      <c r="I1288">
        <v>196</v>
      </c>
      <c r="J1288">
        <v>116</v>
      </c>
      <c r="K1288">
        <v>54414716</v>
      </c>
      <c r="L1288">
        <v>42000000</v>
      </c>
      <c r="M1288" s="2">
        <f>VLOOKUP(A1288,Sheet2!$A$1:G5012,2,0)</f>
        <v>41828</v>
      </c>
      <c r="N1288" t="str">
        <f>VLOOKUP(A1288,Sheet2!$A$1:G5012,3,0)</f>
        <v>Color</v>
      </c>
      <c r="O1288" t="str">
        <f>VLOOKUP(A1288,Sheet2!$A$1:G5012,4,0)</f>
        <v>Comedy</v>
      </c>
      <c r="P1288" t="str">
        <f>VLOOKUP(A1288,Sheet2!$A$1:G5012,5,0)</f>
        <v>English</v>
      </c>
      <c r="Q1288" t="str">
        <f>VLOOKUP(A1288,Sheet2!$A$1:G5012,6,0)</f>
        <v>USA</v>
      </c>
      <c r="R1288" t="str">
        <f>VLOOKUP(A1288,Sheet2!$A$1:G5012,7,0)</f>
        <v>R</v>
      </c>
      <c r="S1288" t="str">
        <f>IF(Table1[[#This Row],[Language]]="English","English","Other language")</f>
        <v>English</v>
      </c>
      <c r="T1288">
        <f>Table1[[#This Row],[Gross Revenue]]-Table1[[#This Row],[Budget]]</f>
        <v>12414716</v>
      </c>
      <c r="U1288" s="1">
        <f>(Table1[[#This Row],[Gross Revenue]]/Table1[[#This Row],[Budget]])-1</f>
        <v>0.29558847619047612</v>
      </c>
      <c r="V1288" t="str">
        <f t="shared" si="40"/>
        <v>111-130 minutes</v>
      </c>
      <c r="W1288">
        <f>Table1[[#This Row],[Profit]]/Table1[[#This Row],[Budget]]</f>
        <v>0.29558847619047618</v>
      </c>
      <c r="X1288" s="22" t="str">
        <f>IF(L1288="","",
IF(L1288&lt;Predictability!$B$1,"Low",
IF(L1288&lt;=Predictability!$B$2,"Mid","High")))</f>
        <v>Mid</v>
      </c>
      <c r="Y1288" s="22">
        <f t="shared" si="41"/>
        <v>0</v>
      </c>
    </row>
    <row r="1289" spans="1:25" x14ac:dyDescent="0.2">
      <c r="A1289" t="s">
        <v>5189</v>
      </c>
      <c r="B1289" t="s">
        <v>516</v>
      </c>
      <c r="C1289" t="s">
        <v>2153</v>
      </c>
      <c r="D1289">
        <v>87000</v>
      </c>
      <c r="E1289">
        <v>103354</v>
      </c>
      <c r="F1289">
        <v>17</v>
      </c>
      <c r="G1289">
        <v>0</v>
      </c>
      <c r="H1289">
        <v>6.6</v>
      </c>
      <c r="I1289">
        <v>152</v>
      </c>
      <c r="J1289">
        <v>113</v>
      </c>
      <c r="K1289">
        <v>34636443</v>
      </c>
      <c r="L1289">
        <v>52000000</v>
      </c>
      <c r="M1289" s="2">
        <f>VLOOKUP(A1289,Sheet2!$A$1:G5013,2,0)</f>
        <v>38678</v>
      </c>
      <c r="N1289" t="str">
        <f>VLOOKUP(A1289,Sheet2!$A$1:G5013,3,0)</f>
        <v>Color</v>
      </c>
      <c r="O1289" t="str">
        <f>VLOOKUP(A1289,Sheet2!$A$1:G5013,4,0)</f>
        <v>Action</v>
      </c>
      <c r="P1289" t="str">
        <f>VLOOKUP(A1289,Sheet2!$A$1:G5013,5,0)</f>
        <v>English</v>
      </c>
      <c r="Q1289" t="str">
        <f>VLOOKUP(A1289,Sheet2!$A$1:G5013,6,0)</f>
        <v>USA</v>
      </c>
      <c r="R1289" t="str">
        <f>VLOOKUP(A1289,Sheet2!$A$1:G5013,7,0)</f>
        <v>R</v>
      </c>
      <c r="S1289" t="str">
        <f>IF(Table1[[#This Row],[Language]]="English","English","Other language")</f>
        <v>English</v>
      </c>
      <c r="T1289">
        <f>Table1[[#This Row],[Gross Revenue]]-Table1[[#This Row],[Budget]]</f>
        <v>-17363557</v>
      </c>
      <c r="U1289" s="1">
        <f>(Table1[[#This Row],[Gross Revenue]]/Table1[[#This Row],[Budget]])-1</f>
        <v>-0.33391455769230771</v>
      </c>
      <c r="V1289" t="str">
        <f t="shared" si="40"/>
        <v>111-130 minutes</v>
      </c>
      <c r="W1289">
        <f>Table1[[#This Row],[Profit]]/Table1[[#This Row],[Budget]]</f>
        <v>-0.33391455769230771</v>
      </c>
      <c r="X1289" s="22" t="str">
        <f>IF(L1289="","",
IF(L1289&lt;Predictability!$B$1,"Low",
IF(L1289&lt;=Predictability!$B$2,"Mid","High")))</f>
        <v>High</v>
      </c>
      <c r="Y1289" s="22">
        <f t="shared" si="41"/>
        <v>0</v>
      </c>
    </row>
    <row r="1290" spans="1:25" x14ac:dyDescent="0.2">
      <c r="A1290" t="s">
        <v>4308</v>
      </c>
      <c r="B1290" t="s">
        <v>906</v>
      </c>
      <c r="C1290" t="s">
        <v>902</v>
      </c>
      <c r="D1290">
        <v>1000</v>
      </c>
      <c r="E1290">
        <v>2990</v>
      </c>
      <c r="F1290">
        <v>0</v>
      </c>
      <c r="G1290">
        <v>0</v>
      </c>
      <c r="H1290">
        <v>5.9</v>
      </c>
      <c r="I1290">
        <v>303</v>
      </c>
      <c r="J1290">
        <v>93</v>
      </c>
      <c r="K1290">
        <v>47277326</v>
      </c>
      <c r="L1290">
        <v>4800000</v>
      </c>
      <c r="M1290" s="2">
        <f>VLOOKUP(A1290,Sheet2!$A$1:G5014,2,0)</f>
        <v>38607</v>
      </c>
      <c r="N1290" t="str">
        <f>VLOOKUP(A1290,Sheet2!$A$1:G5014,3,0)</f>
        <v>Color</v>
      </c>
      <c r="O1290" t="str">
        <f>VLOOKUP(A1290,Sheet2!$A$1:G5014,4,0)</f>
        <v>Horror</v>
      </c>
      <c r="P1290" t="str">
        <f>VLOOKUP(A1290,Sheet2!$A$1:G5014,5,0)</f>
        <v>English</v>
      </c>
      <c r="Q1290" t="str">
        <f>VLOOKUP(A1290,Sheet2!$A$1:G5014,6,0)</f>
        <v>USA</v>
      </c>
      <c r="R1290" t="str">
        <f>VLOOKUP(A1290,Sheet2!$A$1:G5014,7,0)</f>
        <v>R</v>
      </c>
      <c r="S1290" t="str">
        <f>IF(Table1[[#This Row],[Language]]="English","English","Other language")</f>
        <v>English</v>
      </c>
      <c r="T1290">
        <f>Table1[[#This Row],[Gross Revenue]]-Table1[[#This Row],[Budget]]</f>
        <v>42477326</v>
      </c>
      <c r="U1290" s="1">
        <f>(Table1[[#This Row],[Gross Revenue]]/Table1[[#This Row],[Budget]])-1</f>
        <v>8.8494429166666659</v>
      </c>
      <c r="V1290" t="str">
        <f t="shared" si="40"/>
        <v>90-110 minutes</v>
      </c>
      <c r="W1290">
        <f>Table1[[#This Row],[Profit]]/Table1[[#This Row],[Budget]]</f>
        <v>8.8494429166666659</v>
      </c>
      <c r="X1290" s="22" t="str">
        <f>IF(L1290="","",
IF(L1290&lt;Predictability!$B$1,"Low",
IF(L1290&lt;=Predictability!$B$2,"Mid","High")))</f>
        <v>Low</v>
      </c>
      <c r="Y1290" s="22">
        <f t="shared" si="41"/>
        <v>1</v>
      </c>
    </row>
    <row r="1291" spans="1:25" x14ac:dyDescent="0.2">
      <c r="A1291" t="s">
        <v>3825</v>
      </c>
      <c r="B1291" t="s">
        <v>906</v>
      </c>
      <c r="C1291" t="s">
        <v>902</v>
      </c>
      <c r="D1291">
        <v>1000</v>
      </c>
      <c r="E1291">
        <v>4707</v>
      </c>
      <c r="F1291">
        <v>0</v>
      </c>
      <c r="G1291">
        <v>0</v>
      </c>
      <c r="H1291">
        <v>5.4</v>
      </c>
      <c r="I1291">
        <v>252</v>
      </c>
      <c r="J1291">
        <v>94</v>
      </c>
      <c r="K1291">
        <v>17544812</v>
      </c>
      <c r="L1291">
        <v>10000000</v>
      </c>
      <c r="M1291" s="2">
        <f>VLOOKUP(A1291,Sheet2!$A$1:G5015,2,0)</f>
        <v>39276</v>
      </c>
      <c r="N1291" t="str">
        <f>VLOOKUP(A1291,Sheet2!$A$1:G5015,3,0)</f>
        <v>Color</v>
      </c>
      <c r="O1291" t="str">
        <f>VLOOKUP(A1291,Sheet2!$A$1:G5015,4,0)</f>
        <v>Horror</v>
      </c>
      <c r="P1291" t="str">
        <f>VLOOKUP(A1291,Sheet2!$A$1:G5015,5,0)</f>
        <v>English</v>
      </c>
      <c r="Q1291" t="str">
        <f>VLOOKUP(A1291,Sheet2!$A$1:G5015,6,0)</f>
        <v>USA</v>
      </c>
      <c r="R1291" t="str">
        <f>VLOOKUP(A1291,Sheet2!$A$1:G5015,7,0)</f>
        <v>R</v>
      </c>
      <c r="S1291" t="str">
        <f>IF(Table1[[#This Row],[Language]]="English","English","Other language")</f>
        <v>English</v>
      </c>
      <c r="T1291">
        <f>Table1[[#This Row],[Gross Revenue]]-Table1[[#This Row],[Budget]]</f>
        <v>7544812</v>
      </c>
      <c r="U1291" s="1">
        <f>(Table1[[#This Row],[Gross Revenue]]/Table1[[#This Row],[Budget]])-1</f>
        <v>0.75448120000000007</v>
      </c>
      <c r="V1291" t="str">
        <f t="shared" si="40"/>
        <v>90-110 minutes</v>
      </c>
      <c r="W1291">
        <f>Table1[[#This Row],[Profit]]/Table1[[#This Row],[Budget]]</f>
        <v>0.75448119999999996</v>
      </c>
      <c r="X1291" s="22" t="str">
        <f>IF(L1291="","",
IF(L1291&lt;Predictability!$B$1,"Low",
IF(L1291&lt;=Predictability!$B$2,"Mid","High")))</f>
        <v>Mid</v>
      </c>
      <c r="Y1291" s="22">
        <f t="shared" si="41"/>
        <v>1</v>
      </c>
    </row>
    <row r="1292" spans="1:25" x14ac:dyDescent="0.2">
      <c r="A1292" t="s">
        <v>6803</v>
      </c>
      <c r="B1292" t="s">
        <v>3132</v>
      </c>
      <c r="C1292" t="s">
        <v>2552</v>
      </c>
      <c r="D1292">
        <v>175</v>
      </c>
      <c r="E1292">
        <v>485</v>
      </c>
      <c r="F1292">
        <v>1000</v>
      </c>
      <c r="G1292">
        <v>17000</v>
      </c>
      <c r="H1292">
        <v>7.9</v>
      </c>
      <c r="I1292">
        <v>285</v>
      </c>
      <c r="J1292">
        <v>121</v>
      </c>
      <c r="K1292">
        <v>23618786</v>
      </c>
      <c r="L1292">
        <v>8000000</v>
      </c>
      <c r="M1292" s="2">
        <f>VLOOKUP(A1292,Sheet2!$A$1:G5016,2,0)</f>
        <v>39150</v>
      </c>
      <c r="N1292" t="str">
        <f>VLOOKUP(A1292,Sheet2!$A$1:G5016,3,0)</f>
        <v>Color</v>
      </c>
      <c r="O1292" t="str">
        <f>VLOOKUP(A1292,Sheet2!$A$1:G5016,4,0)</f>
        <v>Action</v>
      </c>
      <c r="P1292" t="str">
        <f>VLOOKUP(A1292,Sheet2!$A$1:G5016,5,0)</f>
        <v>English</v>
      </c>
      <c r="Q1292" t="str">
        <f>VLOOKUP(A1292,Sheet2!$A$1:G5016,6,0)</f>
        <v>UK</v>
      </c>
      <c r="R1292" t="str">
        <f>VLOOKUP(A1292,Sheet2!$A$1:G5016,7,0)</f>
        <v>R</v>
      </c>
      <c r="S1292" t="str">
        <f>IF(Table1[[#This Row],[Language]]="English","English","Other language")</f>
        <v>English</v>
      </c>
      <c r="T1292">
        <f>Table1[[#This Row],[Gross Revenue]]-Table1[[#This Row],[Budget]]</f>
        <v>15618786</v>
      </c>
      <c r="U1292" s="1">
        <f>(Table1[[#This Row],[Gross Revenue]]/Table1[[#This Row],[Budget]])-1</f>
        <v>1.95234825</v>
      </c>
      <c r="V1292" t="str">
        <f t="shared" si="40"/>
        <v>111-130 minutes</v>
      </c>
      <c r="W1292">
        <f>Table1[[#This Row],[Profit]]/Table1[[#This Row],[Budget]]</f>
        <v>1.95234825</v>
      </c>
      <c r="X1292" s="22" t="str">
        <f>IF(L1292="","",
IF(L1292&lt;Predictability!$B$1,"Low",
IF(L1292&lt;=Predictability!$B$2,"Mid","High")))</f>
        <v>Low</v>
      </c>
      <c r="Y1292" s="22">
        <f t="shared" si="41"/>
        <v>1</v>
      </c>
    </row>
    <row r="1293" spans="1:25" x14ac:dyDescent="0.2">
      <c r="A1293" t="s">
        <v>3639</v>
      </c>
      <c r="B1293" t="s">
        <v>659</v>
      </c>
      <c r="C1293" t="s">
        <v>660</v>
      </c>
      <c r="D1293">
        <v>472</v>
      </c>
      <c r="E1293">
        <v>1679</v>
      </c>
      <c r="F1293">
        <v>98</v>
      </c>
      <c r="G1293">
        <v>0</v>
      </c>
      <c r="H1293">
        <v>5.0999999999999996</v>
      </c>
      <c r="I1293">
        <v>155</v>
      </c>
      <c r="J1293">
        <v>87</v>
      </c>
      <c r="K1293">
        <v>34507079</v>
      </c>
      <c r="L1293">
        <v>35000000</v>
      </c>
      <c r="M1293" s="2">
        <f>VLOOKUP(A1293,Sheet2!$A$1:G5017,2,0)</f>
        <v>42031</v>
      </c>
      <c r="N1293" t="str">
        <f>VLOOKUP(A1293,Sheet2!$A$1:G5017,3,0)</f>
        <v>Color</v>
      </c>
      <c r="O1293" t="str">
        <f>VLOOKUP(A1293,Sheet2!$A$1:G5017,4,0)</f>
        <v>Action</v>
      </c>
      <c r="P1293" t="str">
        <f>VLOOKUP(A1293,Sheet2!$A$1:G5017,5,0)</f>
        <v>English</v>
      </c>
      <c r="Q1293" t="str">
        <f>VLOOKUP(A1293,Sheet2!$A$1:G5017,6,0)</f>
        <v>USA</v>
      </c>
      <c r="R1293" t="str">
        <f>VLOOKUP(A1293,Sheet2!$A$1:G5017,7,0)</f>
        <v>PG-13</v>
      </c>
      <c r="S1293" t="str">
        <f>IF(Table1[[#This Row],[Language]]="English","English","Other language")</f>
        <v>English</v>
      </c>
      <c r="T1293">
        <f>Table1[[#This Row],[Gross Revenue]]-Table1[[#This Row],[Budget]]</f>
        <v>-492921</v>
      </c>
      <c r="U1293" s="1">
        <f>(Table1[[#This Row],[Gross Revenue]]/Table1[[#This Row],[Budget]])-1</f>
        <v>-1.4083457142857192E-2</v>
      </c>
      <c r="V1293" t="str">
        <f t="shared" si="40"/>
        <v>&lt;90 minutes</v>
      </c>
      <c r="W1293">
        <f>Table1[[#This Row],[Profit]]/Table1[[#This Row],[Budget]]</f>
        <v>-1.4083457142857143E-2</v>
      </c>
      <c r="X1293" s="22" t="str">
        <f>IF(L1293="","",
IF(L1293&lt;Predictability!$B$1,"Low",
IF(L1293&lt;=Predictability!$B$2,"Mid","High")))</f>
        <v>Mid</v>
      </c>
      <c r="Y1293" s="22">
        <f t="shared" si="41"/>
        <v>0</v>
      </c>
    </row>
    <row r="1294" spans="1:25" x14ac:dyDescent="0.2">
      <c r="A1294" t="s">
        <v>4926</v>
      </c>
      <c r="B1294" t="s">
        <v>1954</v>
      </c>
      <c r="C1294" t="s">
        <v>656</v>
      </c>
      <c r="D1294">
        <v>496</v>
      </c>
      <c r="E1294">
        <v>1272</v>
      </c>
      <c r="F1294">
        <v>38</v>
      </c>
      <c r="G1294">
        <v>12000</v>
      </c>
      <c r="H1294">
        <v>6.4</v>
      </c>
      <c r="I1294">
        <v>265</v>
      </c>
      <c r="J1294">
        <v>101</v>
      </c>
      <c r="K1294">
        <v>50213619</v>
      </c>
      <c r="L1294">
        <v>36000000</v>
      </c>
      <c r="M1294" s="2">
        <f>VLOOKUP(A1294,Sheet2!$A$1:G5018,2,0)</f>
        <v>40295</v>
      </c>
      <c r="N1294" t="str">
        <f>VLOOKUP(A1294,Sheet2!$A$1:G5018,3,0)</f>
        <v>Color</v>
      </c>
      <c r="O1294" t="str">
        <f>VLOOKUP(A1294,Sheet2!$A$1:G5018,4,0)</f>
        <v>Comedy</v>
      </c>
      <c r="P1294" t="str">
        <f>VLOOKUP(A1294,Sheet2!$A$1:G5018,5,0)</f>
        <v>English</v>
      </c>
      <c r="Q1294" t="str">
        <f>VLOOKUP(A1294,Sheet2!$A$1:G5018,6,0)</f>
        <v>USA</v>
      </c>
      <c r="R1294" t="str">
        <f>VLOOKUP(A1294,Sheet2!$A$1:G5018,7,0)</f>
        <v>R</v>
      </c>
      <c r="S1294" t="str">
        <f>IF(Table1[[#This Row],[Language]]="English","English","Other language")</f>
        <v>English</v>
      </c>
      <c r="T1294">
        <f>Table1[[#This Row],[Gross Revenue]]-Table1[[#This Row],[Budget]]</f>
        <v>14213619</v>
      </c>
      <c r="U1294" s="1">
        <f>(Table1[[#This Row],[Gross Revenue]]/Table1[[#This Row],[Budget]])-1</f>
        <v>0.39482274999999989</v>
      </c>
      <c r="V1294" t="str">
        <f t="shared" si="40"/>
        <v>90-110 minutes</v>
      </c>
      <c r="W1294">
        <f>Table1[[#This Row],[Profit]]/Table1[[#This Row],[Budget]]</f>
        <v>0.39482275</v>
      </c>
      <c r="X1294" s="22" t="str">
        <f>IF(L1294="","",
IF(L1294&lt;Predictability!$B$1,"Low",
IF(L1294&lt;=Predictability!$B$2,"Mid","High")))</f>
        <v>Mid</v>
      </c>
      <c r="Y1294" s="22">
        <f t="shared" si="41"/>
        <v>0</v>
      </c>
    </row>
    <row r="1295" spans="1:25" x14ac:dyDescent="0.2">
      <c r="A1295" t="s">
        <v>3637</v>
      </c>
      <c r="B1295" t="s">
        <v>655</v>
      </c>
      <c r="C1295" t="s">
        <v>656</v>
      </c>
      <c r="D1295">
        <v>3000</v>
      </c>
      <c r="E1295">
        <v>4702</v>
      </c>
      <c r="F1295">
        <v>38</v>
      </c>
      <c r="G1295">
        <v>0</v>
      </c>
      <c r="H1295">
        <v>5.0999999999999996</v>
      </c>
      <c r="I1295">
        <v>107</v>
      </c>
      <c r="J1295">
        <v>99</v>
      </c>
      <c r="K1295">
        <v>12282677</v>
      </c>
      <c r="L1295">
        <v>14000000</v>
      </c>
      <c r="M1295" s="2">
        <f>VLOOKUP(A1295,Sheet2!$A$1:G5019,2,0)</f>
        <v>42127</v>
      </c>
      <c r="N1295" t="str">
        <f>VLOOKUP(A1295,Sheet2!$A$1:G5019,3,0)</f>
        <v>Color</v>
      </c>
      <c r="O1295" t="str">
        <f>VLOOKUP(A1295,Sheet2!$A$1:G5019,4,0)</f>
        <v>Comedy</v>
      </c>
      <c r="P1295" t="str">
        <f>VLOOKUP(A1295,Sheet2!$A$1:G5019,5,0)</f>
        <v>English</v>
      </c>
      <c r="Q1295" t="str">
        <f>VLOOKUP(A1295,Sheet2!$A$1:G5019,6,0)</f>
        <v>USA</v>
      </c>
      <c r="R1295" t="str">
        <f>VLOOKUP(A1295,Sheet2!$A$1:G5019,7,0)</f>
        <v>R</v>
      </c>
      <c r="S1295" t="str">
        <f>IF(Table1[[#This Row],[Language]]="English","English","Other language")</f>
        <v>English</v>
      </c>
      <c r="T1295">
        <f>Table1[[#This Row],[Gross Revenue]]-Table1[[#This Row],[Budget]]</f>
        <v>-1717323</v>
      </c>
      <c r="U1295" s="1">
        <f>(Table1[[#This Row],[Gross Revenue]]/Table1[[#This Row],[Budget]])-1</f>
        <v>-0.12266592857142855</v>
      </c>
      <c r="V1295" t="str">
        <f t="shared" si="40"/>
        <v>90-110 minutes</v>
      </c>
      <c r="W1295">
        <f>Table1[[#This Row],[Profit]]/Table1[[#This Row],[Budget]]</f>
        <v>-0.12266592857142856</v>
      </c>
      <c r="X1295" s="22" t="str">
        <f>IF(L1295="","",
IF(L1295&lt;Predictability!$B$1,"Low",
IF(L1295&lt;=Predictability!$B$2,"Mid","High")))</f>
        <v>Mid</v>
      </c>
      <c r="Y1295" s="22">
        <f t="shared" si="41"/>
        <v>0</v>
      </c>
    </row>
    <row r="1296" spans="1:25" x14ac:dyDescent="0.2">
      <c r="A1296" t="s">
        <v>3832</v>
      </c>
      <c r="B1296" t="s">
        <v>870</v>
      </c>
      <c r="C1296" t="s">
        <v>914</v>
      </c>
      <c r="D1296">
        <v>3000</v>
      </c>
      <c r="E1296">
        <v>5174</v>
      </c>
      <c r="F1296">
        <v>87</v>
      </c>
      <c r="G1296">
        <v>1000</v>
      </c>
      <c r="H1296">
        <v>5.4</v>
      </c>
      <c r="I1296">
        <v>107</v>
      </c>
      <c r="J1296">
        <v>100</v>
      </c>
      <c r="K1296">
        <v>73023275</v>
      </c>
      <c r="L1296">
        <v>35000000</v>
      </c>
      <c r="M1296" s="2">
        <f>VLOOKUP(A1296,Sheet2!$A$1:G5020,2,0)</f>
        <v>40095</v>
      </c>
      <c r="N1296" t="str">
        <f>VLOOKUP(A1296,Sheet2!$A$1:G5020,3,0)</f>
        <v>Color</v>
      </c>
      <c r="O1296" t="str">
        <f>VLOOKUP(A1296,Sheet2!$A$1:G5020,4,0)</f>
        <v>Comedy</v>
      </c>
      <c r="P1296" t="str">
        <f>VLOOKUP(A1296,Sheet2!$A$1:G5020,5,0)</f>
        <v>English</v>
      </c>
      <c r="Q1296" t="str">
        <f>VLOOKUP(A1296,Sheet2!$A$1:G5020,6,0)</f>
        <v>USA</v>
      </c>
      <c r="R1296" t="str">
        <f>VLOOKUP(A1296,Sheet2!$A$1:G5020,7,0)</f>
        <v>PG</v>
      </c>
      <c r="S1296" t="str">
        <f>IF(Table1[[#This Row],[Language]]="English","English","Other language")</f>
        <v>English</v>
      </c>
      <c r="T1296">
        <f>Table1[[#This Row],[Gross Revenue]]-Table1[[#This Row],[Budget]]</f>
        <v>38023275</v>
      </c>
      <c r="U1296" s="1">
        <f>(Table1[[#This Row],[Gross Revenue]]/Table1[[#This Row],[Budget]])-1</f>
        <v>1.0863792857142855</v>
      </c>
      <c r="V1296" t="str">
        <f t="shared" si="40"/>
        <v>90-110 minutes</v>
      </c>
      <c r="W1296">
        <f>Table1[[#This Row],[Profit]]/Table1[[#This Row],[Budget]]</f>
        <v>1.0863792857142858</v>
      </c>
      <c r="X1296" s="22" t="str">
        <f>IF(L1296="","",
IF(L1296&lt;Predictability!$B$1,"Low",
IF(L1296&lt;=Predictability!$B$2,"Mid","High")))</f>
        <v>Mid</v>
      </c>
      <c r="Y1296" s="22">
        <f t="shared" si="41"/>
        <v>1</v>
      </c>
    </row>
    <row r="1297" spans="1:25" x14ac:dyDescent="0.2">
      <c r="A1297" t="s">
        <v>6885</v>
      </c>
      <c r="B1297" t="s">
        <v>870</v>
      </c>
      <c r="C1297" t="s">
        <v>3172</v>
      </c>
      <c r="D1297">
        <v>3000</v>
      </c>
      <c r="E1297">
        <v>4142</v>
      </c>
      <c r="F1297">
        <v>83</v>
      </c>
      <c r="G1297">
        <v>12000</v>
      </c>
      <c r="H1297">
        <v>8.1</v>
      </c>
      <c r="I1297">
        <v>187</v>
      </c>
      <c r="J1297">
        <v>121</v>
      </c>
      <c r="K1297">
        <v>23472900</v>
      </c>
      <c r="L1297">
        <v>17500000</v>
      </c>
      <c r="M1297" s="2">
        <f>VLOOKUP(A1297,Sheet2!$A$1:G5021,2,0)</f>
        <v>38262</v>
      </c>
      <c r="N1297" t="str">
        <f>VLOOKUP(A1297,Sheet2!$A$1:G5021,3,0)</f>
        <v>Color</v>
      </c>
      <c r="O1297" t="str">
        <f>VLOOKUP(A1297,Sheet2!$A$1:G5021,4,0)</f>
        <v>Drama</v>
      </c>
      <c r="P1297" t="str">
        <f>VLOOKUP(A1297,Sheet2!$A$1:G5021,5,0)</f>
        <v>English</v>
      </c>
      <c r="Q1297" t="str">
        <f>VLOOKUP(A1297,Sheet2!$A$1:G5021,6,0)</f>
        <v>UK</v>
      </c>
      <c r="R1297" t="str">
        <f>VLOOKUP(A1297,Sheet2!$A$1:G5021,7,0)</f>
        <v>PG-13</v>
      </c>
      <c r="S1297" t="str">
        <f>IF(Table1[[#This Row],[Language]]="English","English","Other language")</f>
        <v>English</v>
      </c>
      <c r="T1297">
        <f>Table1[[#This Row],[Gross Revenue]]-Table1[[#This Row],[Budget]]</f>
        <v>5972900</v>
      </c>
      <c r="U1297" s="1">
        <f>(Table1[[#This Row],[Gross Revenue]]/Table1[[#This Row],[Budget]])-1</f>
        <v>0.34130857142857152</v>
      </c>
      <c r="V1297" t="str">
        <f t="shared" si="40"/>
        <v>111-130 minutes</v>
      </c>
      <c r="W1297">
        <f>Table1[[#This Row],[Profit]]/Table1[[#This Row],[Budget]]</f>
        <v>0.34130857142857141</v>
      </c>
      <c r="X1297" s="22" t="str">
        <f>IF(L1297="","",
IF(L1297&lt;Predictability!$B$1,"Low",
IF(L1297&lt;=Predictability!$B$2,"Mid","High")))</f>
        <v>Mid</v>
      </c>
      <c r="Y1297" s="22">
        <f t="shared" si="41"/>
        <v>0</v>
      </c>
    </row>
    <row r="1298" spans="1:25" x14ac:dyDescent="0.2">
      <c r="A1298" t="s">
        <v>5977</v>
      </c>
      <c r="B1298" t="s">
        <v>677</v>
      </c>
      <c r="C1298" t="s">
        <v>2288</v>
      </c>
      <c r="D1298">
        <v>12000</v>
      </c>
      <c r="E1298">
        <v>37142</v>
      </c>
      <c r="F1298">
        <v>266</v>
      </c>
      <c r="G1298">
        <v>28000</v>
      </c>
      <c r="H1298">
        <v>7.1</v>
      </c>
      <c r="I1298">
        <v>256</v>
      </c>
      <c r="J1298">
        <v>91</v>
      </c>
      <c r="K1298">
        <v>148313048</v>
      </c>
      <c r="L1298">
        <v>85000000</v>
      </c>
      <c r="M1298" s="2">
        <f>VLOOKUP(A1298,Sheet2!$A$1:G5022,2,0)</f>
        <v>41254</v>
      </c>
      <c r="N1298" t="str">
        <f>VLOOKUP(A1298,Sheet2!$A$1:G5022,3,0)</f>
        <v>Color</v>
      </c>
      <c r="O1298" t="str">
        <f>VLOOKUP(A1298,Sheet2!$A$1:G5022,4,0)</f>
        <v>Animation</v>
      </c>
      <c r="P1298" t="str">
        <f>VLOOKUP(A1298,Sheet2!$A$1:G5022,5,0)</f>
        <v>English</v>
      </c>
      <c r="Q1298" t="str">
        <f>VLOOKUP(A1298,Sheet2!$A$1:G5022,6,0)</f>
        <v>USA</v>
      </c>
      <c r="R1298" t="str">
        <f>VLOOKUP(A1298,Sheet2!$A$1:G5022,7,0)</f>
        <v>PG</v>
      </c>
      <c r="S1298" t="str">
        <f>IF(Table1[[#This Row],[Language]]="English","English","Other language")</f>
        <v>English</v>
      </c>
      <c r="T1298">
        <f>Table1[[#This Row],[Gross Revenue]]-Table1[[#This Row],[Budget]]</f>
        <v>63313048</v>
      </c>
      <c r="U1298" s="1">
        <f>(Table1[[#This Row],[Gross Revenue]]/Table1[[#This Row],[Budget]])-1</f>
        <v>0.74485938823529407</v>
      </c>
      <c r="V1298" t="str">
        <f t="shared" si="40"/>
        <v>90-110 minutes</v>
      </c>
      <c r="W1298">
        <f>Table1[[#This Row],[Profit]]/Table1[[#This Row],[Budget]]</f>
        <v>0.74485938823529407</v>
      </c>
      <c r="X1298" s="22" t="str">
        <f>IF(L1298="","",
IF(L1298&lt;Predictability!$B$1,"Low",
IF(L1298&lt;=Predictability!$B$2,"Mid","High")))</f>
        <v>High</v>
      </c>
      <c r="Y1298" s="22">
        <f t="shared" si="41"/>
        <v>1</v>
      </c>
    </row>
    <row r="1299" spans="1:25" x14ac:dyDescent="0.2">
      <c r="A1299" t="s">
        <v>5423</v>
      </c>
      <c r="B1299" t="s">
        <v>677</v>
      </c>
      <c r="C1299" t="s">
        <v>2288</v>
      </c>
      <c r="D1299">
        <v>12000</v>
      </c>
      <c r="E1299">
        <v>26839</v>
      </c>
      <c r="F1299">
        <v>266</v>
      </c>
      <c r="G1299">
        <v>16000</v>
      </c>
      <c r="H1299">
        <v>6.7</v>
      </c>
      <c r="I1299">
        <v>152</v>
      </c>
      <c r="J1299">
        <v>89</v>
      </c>
      <c r="K1299">
        <v>169692572</v>
      </c>
      <c r="L1299">
        <v>80000000</v>
      </c>
      <c r="M1299" s="2">
        <f>VLOOKUP(A1299,Sheet2!$A$1:G5023,2,0)</f>
        <v>42326</v>
      </c>
      <c r="N1299" t="str">
        <f>VLOOKUP(A1299,Sheet2!$A$1:G5023,3,0)</f>
        <v>Color</v>
      </c>
      <c r="O1299" t="str">
        <f>VLOOKUP(A1299,Sheet2!$A$1:G5023,4,0)</f>
        <v>Animation</v>
      </c>
      <c r="P1299" t="str">
        <f>VLOOKUP(A1299,Sheet2!$A$1:G5023,5,0)</f>
        <v>English</v>
      </c>
      <c r="Q1299" t="str">
        <f>VLOOKUP(A1299,Sheet2!$A$1:G5023,6,0)</f>
        <v>USA</v>
      </c>
      <c r="R1299" t="str">
        <f>VLOOKUP(A1299,Sheet2!$A$1:G5023,7,0)</f>
        <v>PG</v>
      </c>
      <c r="S1299" t="str">
        <f>IF(Table1[[#This Row],[Language]]="English","English","Other language")</f>
        <v>English</v>
      </c>
      <c r="T1299">
        <f>Table1[[#This Row],[Gross Revenue]]-Table1[[#This Row],[Budget]]</f>
        <v>89692572</v>
      </c>
      <c r="U1299" s="1">
        <f>(Table1[[#This Row],[Gross Revenue]]/Table1[[#This Row],[Budget]])-1</f>
        <v>1.1211571500000002</v>
      </c>
      <c r="V1299" t="str">
        <f t="shared" si="40"/>
        <v>&lt;90 minutes</v>
      </c>
      <c r="W1299">
        <f>Table1[[#This Row],[Profit]]/Table1[[#This Row],[Budget]]</f>
        <v>1.1211571499999999</v>
      </c>
      <c r="X1299" s="22" t="str">
        <f>IF(L1299="","",
IF(L1299&lt;Predictability!$B$1,"Low",
IF(L1299&lt;=Predictability!$B$2,"Mid","High")))</f>
        <v>High</v>
      </c>
      <c r="Y1299" s="22">
        <f t="shared" si="41"/>
        <v>1</v>
      </c>
    </row>
    <row r="1300" spans="1:25" x14ac:dyDescent="0.2">
      <c r="A1300" t="s">
        <v>4008</v>
      </c>
      <c r="B1300" t="s">
        <v>493</v>
      </c>
      <c r="C1300" t="s">
        <v>1113</v>
      </c>
      <c r="D1300">
        <v>34000</v>
      </c>
      <c r="E1300">
        <v>35717</v>
      </c>
      <c r="F1300">
        <v>13</v>
      </c>
      <c r="G1300">
        <v>10000</v>
      </c>
      <c r="H1300">
        <v>5.6</v>
      </c>
      <c r="I1300">
        <v>224</v>
      </c>
      <c r="J1300">
        <v>101</v>
      </c>
      <c r="K1300">
        <v>31607598</v>
      </c>
      <c r="L1300">
        <v>6900000</v>
      </c>
      <c r="M1300" s="2">
        <f>VLOOKUP(A1300,Sheet2!$A$1:G5024,2,0)</f>
        <v>41146</v>
      </c>
      <c r="N1300" t="str">
        <f>VLOOKUP(A1300,Sheet2!$A$1:G5024,3,0)</f>
        <v>Color</v>
      </c>
      <c r="O1300" t="str">
        <f>VLOOKUP(A1300,Sheet2!$A$1:G5024,4,0)</f>
        <v>Drama</v>
      </c>
      <c r="P1300" t="str">
        <f>VLOOKUP(A1300,Sheet2!$A$1:G5024,5,0)</f>
        <v>English</v>
      </c>
      <c r="Q1300" t="str">
        <f>VLOOKUP(A1300,Sheet2!$A$1:G5024,6,0)</f>
        <v>Canada</v>
      </c>
      <c r="R1300" t="str">
        <f>VLOOKUP(A1300,Sheet2!$A$1:G5024,7,0)</f>
        <v>PG-13</v>
      </c>
      <c r="S1300" t="str">
        <f>IF(Table1[[#This Row],[Language]]="English","English","Other language")</f>
        <v>English</v>
      </c>
      <c r="T1300">
        <f>Table1[[#This Row],[Gross Revenue]]-Table1[[#This Row],[Budget]]</f>
        <v>24707598</v>
      </c>
      <c r="U1300" s="1">
        <f>(Table1[[#This Row],[Gross Revenue]]/Table1[[#This Row],[Budget]])-1</f>
        <v>3.5808113043478258</v>
      </c>
      <c r="V1300" t="str">
        <f t="shared" si="40"/>
        <v>90-110 minutes</v>
      </c>
      <c r="W1300">
        <f>Table1[[#This Row],[Profit]]/Table1[[#This Row],[Budget]]</f>
        <v>3.5808113043478262</v>
      </c>
      <c r="X1300" s="22" t="str">
        <f>IF(L1300="","",
IF(L1300&lt;Predictability!$B$1,"Low",
IF(L1300&lt;=Predictability!$B$2,"Mid","High")))</f>
        <v>Low</v>
      </c>
      <c r="Y1300" s="22">
        <f t="shared" si="41"/>
        <v>1</v>
      </c>
    </row>
    <row r="1301" spans="1:25" x14ac:dyDescent="0.2">
      <c r="A1301" t="s">
        <v>4387</v>
      </c>
      <c r="B1301" t="s">
        <v>627</v>
      </c>
      <c r="C1301" t="s">
        <v>540</v>
      </c>
      <c r="D1301">
        <v>1000</v>
      </c>
      <c r="E1301">
        <v>2444</v>
      </c>
      <c r="F1301">
        <v>0</v>
      </c>
      <c r="G1301">
        <v>0</v>
      </c>
      <c r="H1301">
        <v>6</v>
      </c>
      <c r="I1301">
        <v>202</v>
      </c>
      <c r="J1301">
        <v>105</v>
      </c>
      <c r="K1301">
        <v>12583510</v>
      </c>
      <c r="L1301">
        <v>7000000</v>
      </c>
      <c r="M1301" s="2">
        <f>VLOOKUP(A1301,Sheet2!$A$1:G5025,2,0)</f>
        <v>37642</v>
      </c>
      <c r="N1301" t="str">
        <f>VLOOKUP(A1301,Sheet2!$A$1:G5025,3,0)</f>
        <v>Black and White</v>
      </c>
      <c r="O1301" t="str">
        <f>VLOOKUP(A1301,Sheet2!$A$1:G5025,4,0)</f>
        <v>Horror</v>
      </c>
      <c r="P1301" t="str">
        <f>VLOOKUP(A1301,Sheet2!$A$1:G5025,5,0)</f>
        <v>English</v>
      </c>
      <c r="Q1301" t="str">
        <f>VLOOKUP(A1301,Sheet2!$A$1:G5025,6,0)</f>
        <v>USA</v>
      </c>
      <c r="R1301" t="str">
        <f>VLOOKUP(A1301,Sheet2!$A$1:G5025,7,0)</f>
        <v>R</v>
      </c>
      <c r="S1301" t="str">
        <f>IF(Table1[[#This Row],[Language]]="English","English","Other language")</f>
        <v>English</v>
      </c>
      <c r="T1301">
        <f>Table1[[#This Row],[Gross Revenue]]-Table1[[#This Row],[Budget]]</f>
        <v>5583510</v>
      </c>
      <c r="U1301" s="1">
        <f>(Table1[[#This Row],[Gross Revenue]]/Table1[[#This Row],[Budget]])-1</f>
        <v>0.79764428571428581</v>
      </c>
      <c r="V1301" t="str">
        <f t="shared" si="40"/>
        <v>90-110 minutes</v>
      </c>
      <c r="W1301">
        <f>Table1[[#This Row],[Profit]]/Table1[[#This Row],[Budget]]</f>
        <v>0.79764428571428569</v>
      </c>
      <c r="X1301" s="22" t="str">
        <f>IF(L1301="","",
IF(L1301&lt;Predictability!$B$1,"Low",
IF(L1301&lt;=Predictability!$B$2,"Mid","High")))</f>
        <v>Low</v>
      </c>
      <c r="Y1301" s="22">
        <f t="shared" si="41"/>
        <v>1</v>
      </c>
    </row>
    <row r="1302" spans="1:25" x14ac:dyDescent="0.2">
      <c r="A1302" t="s">
        <v>5750</v>
      </c>
      <c r="B1302" t="s">
        <v>725</v>
      </c>
      <c r="C1302" t="s">
        <v>2507</v>
      </c>
      <c r="D1302">
        <v>49000</v>
      </c>
      <c r="E1302">
        <v>51441</v>
      </c>
      <c r="F1302">
        <v>0</v>
      </c>
      <c r="G1302">
        <v>857</v>
      </c>
      <c r="H1302">
        <v>7</v>
      </c>
      <c r="I1302">
        <v>46</v>
      </c>
      <c r="J1302">
        <v>96</v>
      </c>
      <c r="K1302">
        <v>371081</v>
      </c>
      <c r="L1302">
        <v>6000000</v>
      </c>
      <c r="M1302" s="2">
        <f>VLOOKUP(A1302,Sheet2!$A$1:G5026,2,0)</f>
        <v>38236</v>
      </c>
      <c r="N1302" t="str">
        <f>VLOOKUP(A1302,Sheet2!$A$1:G5026,3,0)</f>
        <v>Color</v>
      </c>
      <c r="O1302" t="str">
        <f>VLOOKUP(A1302,Sheet2!$A$1:G5026,4,0)</f>
        <v>Comedy</v>
      </c>
      <c r="P1302" t="str">
        <f>VLOOKUP(A1302,Sheet2!$A$1:G5026,5,0)</f>
        <v>English</v>
      </c>
      <c r="Q1302" t="str">
        <f>VLOOKUP(A1302,Sheet2!$A$1:G5026,6,0)</f>
        <v>USA</v>
      </c>
      <c r="R1302" t="str">
        <f>VLOOKUP(A1302,Sheet2!$A$1:G5026,7,0)</f>
        <v>PG-13</v>
      </c>
      <c r="S1302" t="str">
        <f>IF(Table1[[#This Row],[Language]]="English","English","Other language")</f>
        <v>English</v>
      </c>
      <c r="T1302">
        <f>Table1[[#This Row],[Gross Revenue]]-Table1[[#This Row],[Budget]]</f>
        <v>-5628919</v>
      </c>
      <c r="U1302" s="1">
        <f>(Table1[[#This Row],[Gross Revenue]]/Table1[[#This Row],[Budget]])-1</f>
        <v>-0.9381531666666667</v>
      </c>
      <c r="V1302" t="str">
        <f t="shared" si="40"/>
        <v>90-110 minutes</v>
      </c>
      <c r="W1302">
        <f>Table1[[#This Row],[Profit]]/Table1[[#This Row],[Budget]]</f>
        <v>-0.9381531666666667</v>
      </c>
      <c r="X1302" s="22" t="str">
        <f>IF(L1302="","",
IF(L1302&lt;Predictability!$B$1,"Low",
IF(L1302&lt;=Predictability!$B$2,"Mid","High")))</f>
        <v>Low</v>
      </c>
      <c r="Y1302" s="22">
        <f t="shared" si="41"/>
        <v>0</v>
      </c>
    </row>
    <row r="1303" spans="1:25" x14ac:dyDescent="0.2">
      <c r="A1303" t="s">
        <v>6504</v>
      </c>
      <c r="B1303" t="s">
        <v>2853</v>
      </c>
      <c r="C1303" t="s">
        <v>2514</v>
      </c>
      <c r="D1303">
        <v>755</v>
      </c>
      <c r="E1303">
        <v>1244</v>
      </c>
      <c r="F1303">
        <v>611</v>
      </c>
      <c r="G1303">
        <v>0</v>
      </c>
      <c r="H1303">
        <v>7.6</v>
      </c>
      <c r="I1303">
        <v>248</v>
      </c>
      <c r="J1303">
        <v>119</v>
      </c>
      <c r="K1303">
        <v>11041228</v>
      </c>
      <c r="L1303">
        <v>100000000</v>
      </c>
      <c r="M1303" s="2">
        <f>VLOOKUP(A1303,Sheet2!$A$1:G5027,2,0)</f>
        <v>38335</v>
      </c>
      <c r="N1303" t="str">
        <f>VLOOKUP(A1303,Sheet2!$A$1:G5027,3,0)</f>
        <v>Color</v>
      </c>
      <c r="O1303" t="str">
        <f>VLOOKUP(A1303,Sheet2!$A$1:G5027,4,0)</f>
        <v>Action</v>
      </c>
      <c r="P1303" t="str">
        <f>VLOOKUP(A1303,Sheet2!$A$1:G5027,5,0)</f>
        <v>Mandarin</v>
      </c>
      <c r="Q1303" t="str">
        <f>VLOOKUP(A1303,Sheet2!$A$1:G5027,6,0)</f>
        <v>China</v>
      </c>
      <c r="R1303" t="str">
        <f>VLOOKUP(A1303,Sheet2!$A$1:G5027,7,0)</f>
        <v>PG-13</v>
      </c>
      <c r="S1303" t="str">
        <f>IF(Table1[[#This Row],[Language]]="English","English","Other language")</f>
        <v>Other language</v>
      </c>
      <c r="T1303">
        <f>Table1[[#This Row],[Gross Revenue]]-Table1[[#This Row],[Budget]]</f>
        <v>-88958772</v>
      </c>
      <c r="U1303" s="1">
        <f>(Table1[[#This Row],[Gross Revenue]]/Table1[[#This Row],[Budget]])-1</f>
        <v>-0.88958771999999997</v>
      </c>
      <c r="V1303" t="str">
        <f t="shared" si="40"/>
        <v>111-130 minutes</v>
      </c>
      <c r="W1303">
        <f>Table1[[#This Row],[Profit]]/Table1[[#This Row],[Budget]]</f>
        <v>-0.88958771999999997</v>
      </c>
      <c r="X1303" s="22" t="str">
        <f>IF(L1303="","",
IF(L1303&lt;Predictability!$B$1,"Low",
IF(L1303&lt;=Predictability!$B$2,"Mid","High")))</f>
        <v>High</v>
      </c>
      <c r="Y1303" s="22">
        <f t="shared" si="41"/>
        <v>0</v>
      </c>
    </row>
    <row r="1304" spans="1:25" x14ac:dyDescent="0.2">
      <c r="A1304" t="s">
        <v>6519</v>
      </c>
      <c r="B1304" t="s">
        <v>1358</v>
      </c>
      <c r="C1304" t="s">
        <v>1893</v>
      </c>
      <c r="D1304">
        <v>638</v>
      </c>
      <c r="E1304">
        <v>2282</v>
      </c>
      <c r="F1304">
        <v>26</v>
      </c>
      <c r="G1304">
        <v>0</v>
      </c>
      <c r="H1304">
        <v>7.6</v>
      </c>
      <c r="I1304">
        <v>158</v>
      </c>
      <c r="J1304">
        <v>126</v>
      </c>
      <c r="K1304">
        <v>13005485</v>
      </c>
      <c r="L1304">
        <v>15000000</v>
      </c>
      <c r="M1304" s="2">
        <f>VLOOKUP(A1304,Sheet2!$A$1:G5028,2,0)</f>
        <v>37890</v>
      </c>
      <c r="N1304" t="str">
        <f>VLOOKUP(A1304,Sheet2!$A$1:G5028,3,0)</f>
        <v>Color</v>
      </c>
      <c r="O1304" t="str">
        <f>VLOOKUP(A1304,Sheet2!$A$1:G5028,4,0)</f>
        <v>Drama</v>
      </c>
      <c r="P1304" t="str">
        <f>VLOOKUP(A1304,Sheet2!$A$1:G5028,5,0)</f>
        <v>English</v>
      </c>
      <c r="Q1304" t="str">
        <f>VLOOKUP(A1304,Sheet2!$A$1:G5028,6,0)</f>
        <v>USA</v>
      </c>
      <c r="R1304" t="str">
        <f>VLOOKUP(A1304,Sheet2!$A$1:G5028,7,0)</f>
        <v>R</v>
      </c>
      <c r="S1304" t="str">
        <f>IF(Table1[[#This Row],[Language]]="English","English","Other language")</f>
        <v>English</v>
      </c>
      <c r="T1304">
        <f>Table1[[#This Row],[Gross Revenue]]-Table1[[#This Row],[Budget]]</f>
        <v>-1994515</v>
      </c>
      <c r="U1304" s="1">
        <f>(Table1[[#This Row],[Gross Revenue]]/Table1[[#This Row],[Budget]])-1</f>
        <v>-0.13296766666666671</v>
      </c>
      <c r="V1304" t="str">
        <f t="shared" si="40"/>
        <v>111-130 minutes</v>
      </c>
      <c r="W1304">
        <f>Table1[[#This Row],[Profit]]/Table1[[#This Row],[Budget]]</f>
        <v>-0.13296766666666668</v>
      </c>
      <c r="X1304" s="22" t="str">
        <f>IF(L1304="","",
IF(L1304&lt;Predictability!$B$1,"Low",
IF(L1304&lt;=Predictability!$B$2,"Mid","High")))</f>
        <v>Mid</v>
      </c>
      <c r="Y1304" s="22">
        <f t="shared" si="41"/>
        <v>0</v>
      </c>
    </row>
    <row r="1305" spans="1:25" x14ac:dyDescent="0.2">
      <c r="A1305" t="s">
        <v>3748</v>
      </c>
      <c r="B1305" t="s">
        <v>812</v>
      </c>
      <c r="C1305" t="s">
        <v>813</v>
      </c>
      <c r="D1305">
        <v>730</v>
      </c>
      <c r="E1305">
        <v>2178</v>
      </c>
      <c r="F1305">
        <v>174</v>
      </c>
      <c r="G1305">
        <v>0</v>
      </c>
      <c r="H1305">
        <v>5.3</v>
      </c>
      <c r="I1305">
        <v>228</v>
      </c>
      <c r="J1305">
        <v>108</v>
      </c>
      <c r="K1305">
        <v>32048809</v>
      </c>
      <c r="L1305">
        <v>30000000</v>
      </c>
      <c r="M1305" s="2">
        <f>VLOOKUP(A1305,Sheet2!$A$1:G5029,2,0)</f>
        <v>38381</v>
      </c>
      <c r="N1305" t="str">
        <f>VLOOKUP(A1305,Sheet2!$A$1:G5029,3,0)</f>
        <v>Color</v>
      </c>
      <c r="O1305" t="str">
        <f>VLOOKUP(A1305,Sheet2!$A$1:G5029,4,0)</f>
        <v>Horror</v>
      </c>
      <c r="P1305" t="str">
        <f>VLOOKUP(A1305,Sheet2!$A$1:G5029,5,0)</f>
        <v>English</v>
      </c>
      <c r="Q1305" t="str">
        <f>VLOOKUP(A1305,Sheet2!$A$1:G5029,6,0)</f>
        <v>Australia</v>
      </c>
      <c r="R1305" t="str">
        <f>VLOOKUP(A1305,Sheet2!$A$1:G5029,7,0)</f>
        <v>R</v>
      </c>
      <c r="S1305" t="str">
        <f>IF(Table1[[#This Row],[Language]]="English","English","Other language")</f>
        <v>English</v>
      </c>
      <c r="T1305">
        <f>Table1[[#This Row],[Gross Revenue]]-Table1[[#This Row],[Budget]]</f>
        <v>2048809</v>
      </c>
      <c r="U1305" s="1">
        <f>(Table1[[#This Row],[Gross Revenue]]/Table1[[#This Row],[Budget]])-1</f>
        <v>6.829363333333327E-2</v>
      </c>
      <c r="V1305" t="str">
        <f t="shared" si="40"/>
        <v>90-110 minutes</v>
      </c>
      <c r="W1305">
        <f>Table1[[#This Row],[Profit]]/Table1[[#This Row],[Budget]]</f>
        <v>6.829363333333334E-2</v>
      </c>
      <c r="X1305" s="22" t="str">
        <f>IF(L1305="","",
IF(L1305&lt;Predictability!$B$1,"Low",
IF(L1305&lt;=Predictability!$B$2,"Mid","High")))</f>
        <v>Mid</v>
      </c>
      <c r="Y1305" s="22">
        <f t="shared" si="41"/>
        <v>0</v>
      </c>
    </row>
    <row r="1306" spans="1:25" x14ac:dyDescent="0.2">
      <c r="A1306" t="s">
        <v>3997</v>
      </c>
      <c r="B1306" t="s">
        <v>1102</v>
      </c>
      <c r="C1306" t="s">
        <v>1103</v>
      </c>
      <c r="D1306">
        <v>885</v>
      </c>
      <c r="E1306">
        <v>2872</v>
      </c>
      <c r="F1306">
        <v>37</v>
      </c>
      <c r="G1306">
        <v>0</v>
      </c>
      <c r="H1306">
        <v>5.6</v>
      </c>
      <c r="I1306">
        <v>147</v>
      </c>
      <c r="J1306">
        <v>93</v>
      </c>
      <c r="K1306">
        <v>40846082</v>
      </c>
      <c r="L1306">
        <v>19000000</v>
      </c>
      <c r="M1306" s="2">
        <f>VLOOKUP(A1306,Sheet2!$A$1:G5030,2,0)</f>
        <v>36249</v>
      </c>
      <c r="N1306" t="str">
        <f>VLOOKUP(A1306,Sheet2!$A$1:G5030,3,0)</f>
        <v>Color</v>
      </c>
      <c r="O1306" t="str">
        <f>VLOOKUP(A1306,Sheet2!$A$1:G5030,4,0)</f>
        <v>Horror</v>
      </c>
      <c r="P1306" t="str">
        <f>VLOOKUP(A1306,Sheet2!$A$1:G5030,5,0)</f>
        <v>English</v>
      </c>
      <c r="Q1306" t="str">
        <f>VLOOKUP(A1306,Sheet2!$A$1:G5030,6,0)</f>
        <v>USA</v>
      </c>
      <c r="R1306" t="str">
        <f>VLOOKUP(A1306,Sheet2!$A$1:G5030,7,0)</f>
        <v>R</v>
      </c>
      <c r="S1306" t="str">
        <f>IF(Table1[[#This Row],[Language]]="English","English","Other language")</f>
        <v>English</v>
      </c>
      <c r="T1306">
        <f>Table1[[#This Row],[Gross Revenue]]-Table1[[#This Row],[Budget]]</f>
        <v>21846082</v>
      </c>
      <c r="U1306" s="1">
        <f>(Table1[[#This Row],[Gross Revenue]]/Table1[[#This Row],[Budget]])-1</f>
        <v>1.149793789473684</v>
      </c>
      <c r="V1306" t="str">
        <f t="shared" si="40"/>
        <v>90-110 minutes</v>
      </c>
      <c r="W1306">
        <f>Table1[[#This Row],[Profit]]/Table1[[#This Row],[Budget]]</f>
        <v>1.1497937894736843</v>
      </c>
      <c r="X1306" s="22" t="str">
        <f>IF(L1306="","",
IF(L1306&lt;Predictability!$B$1,"Low",
IF(L1306&lt;=Predictability!$B$2,"Mid","High")))</f>
        <v>Mid</v>
      </c>
      <c r="Y1306" s="22">
        <f t="shared" si="41"/>
        <v>1</v>
      </c>
    </row>
    <row r="1307" spans="1:25" x14ac:dyDescent="0.2">
      <c r="A1307" t="s">
        <v>3654</v>
      </c>
      <c r="B1307" t="s">
        <v>682</v>
      </c>
      <c r="C1307" t="s">
        <v>683</v>
      </c>
      <c r="D1307">
        <v>901</v>
      </c>
      <c r="E1307">
        <v>2523</v>
      </c>
      <c r="F1307">
        <v>0</v>
      </c>
      <c r="G1307">
        <v>232</v>
      </c>
      <c r="H1307">
        <v>5.0999999999999996</v>
      </c>
      <c r="I1307">
        <v>12</v>
      </c>
      <c r="J1307">
        <v>94</v>
      </c>
      <c r="K1307">
        <v>19281235</v>
      </c>
      <c r="L1307">
        <v>5000000</v>
      </c>
      <c r="M1307" s="2">
        <f>VLOOKUP(A1307,Sheet2!$A$1:G5031,2,0)</f>
        <v>33275</v>
      </c>
      <c r="N1307" t="str">
        <f>VLOOKUP(A1307,Sheet2!$A$1:G5031,3,0)</f>
        <v>Color</v>
      </c>
      <c r="O1307" t="str">
        <f>VLOOKUP(A1307,Sheet2!$A$1:G5031,4,0)</f>
        <v>Comedy</v>
      </c>
      <c r="P1307" t="str">
        <f>VLOOKUP(A1307,Sheet2!$A$1:G5031,5,0)</f>
        <v>English</v>
      </c>
      <c r="Q1307" t="str">
        <f>VLOOKUP(A1307,Sheet2!$A$1:G5031,6,0)</f>
        <v>USA</v>
      </c>
      <c r="R1307" t="str">
        <f>VLOOKUP(A1307,Sheet2!$A$1:G5031,7,0)</f>
        <v>R</v>
      </c>
      <c r="S1307" t="str">
        <f>IF(Table1[[#This Row],[Language]]="English","English","Other language")</f>
        <v>English</v>
      </c>
      <c r="T1307">
        <f>Table1[[#This Row],[Gross Revenue]]-Table1[[#This Row],[Budget]]</f>
        <v>14281235</v>
      </c>
      <c r="U1307" s="1">
        <f>(Table1[[#This Row],[Gross Revenue]]/Table1[[#This Row],[Budget]])-1</f>
        <v>2.8562470000000002</v>
      </c>
      <c r="V1307" t="str">
        <f t="shared" si="40"/>
        <v>90-110 minutes</v>
      </c>
      <c r="W1307">
        <f>Table1[[#This Row],[Profit]]/Table1[[#This Row],[Budget]]</f>
        <v>2.8562470000000002</v>
      </c>
      <c r="X1307" s="22" t="str">
        <f>IF(L1307="","",
IF(L1307&lt;Predictability!$B$1,"Low",
IF(L1307&lt;=Predictability!$B$2,"Mid","High")))</f>
        <v>Low</v>
      </c>
      <c r="Y1307" s="22">
        <f t="shared" si="41"/>
        <v>1</v>
      </c>
    </row>
    <row r="1308" spans="1:25" x14ac:dyDescent="0.2">
      <c r="A1308" t="s">
        <v>3717</v>
      </c>
      <c r="B1308" t="s">
        <v>770</v>
      </c>
      <c r="C1308" t="s">
        <v>771</v>
      </c>
      <c r="D1308">
        <v>273</v>
      </c>
      <c r="E1308">
        <v>993</v>
      </c>
      <c r="F1308">
        <v>274</v>
      </c>
      <c r="G1308">
        <v>0</v>
      </c>
      <c r="H1308">
        <v>5.3</v>
      </c>
      <c r="I1308">
        <v>168</v>
      </c>
      <c r="J1308">
        <v>121</v>
      </c>
      <c r="K1308">
        <v>30212620</v>
      </c>
      <c r="L1308">
        <v>120000000</v>
      </c>
      <c r="M1308" s="2">
        <f>VLOOKUP(A1308,Sheet2!$A$1:G5032,2,0)</f>
        <v>40227</v>
      </c>
      <c r="N1308" t="str">
        <f>VLOOKUP(A1308,Sheet2!$A$1:G5032,3,0)</f>
        <v>Color</v>
      </c>
      <c r="O1308" t="str">
        <f>VLOOKUP(A1308,Sheet2!$A$1:G5032,4,0)</f>
        <v>Comedy</v>
      </c>
      <c r="P1308" t="str">
        <f>VLOOKUP(A1308,Sheet2!$A$1:G5032,5,0)</f>
        <v>English</v>
      </c>
      <c r="Q1308" t="str">
        <f>VLOOKUP(A1308,Sheet2!$A$1:G5032,6,0)</f>
        <v>USA</v>
      </c>
      <c r="R1308" t="str">
        <f>VLOOKUP(A1308,Sheet2!$A$1:G5032,7,0)</f>
        <v>PG-13</v>
      </c>
      <c r="S1308" t="str">
        <f>IF(Table1[[#This Row],[Language]]="English","English","Other language")</f>
        <v>English</v>
      </c>
      <c r="T1308">
        <f>Table1[[#This Row],[Gross Revenue]]-Table1[[#This Row],[Budget]]</f>
        <v>-89787380</v>
      </c>
      <c r="U1308" s="1">
        <f>(Table1[[#This Row],[Gross Revenue]]/Table1[[#This Row],[Budget]])-1</f>
        <v>-0.74822816666666669</v>
      </c>
      <c r="V1308" t="str">
        <f t="shared" si="40"/>
        <v>111-130 minutes</v>
      </c>
      <c r="W1308">
        <f>Table1[[#This Row],[Profit]]/Table1[[#This Row],[Budget]]</f>
        <v>-0.74822816666666669</v>
      </c>
      <c r="X1308" s="22" t="str">
        <f>IF(L1308="","",
IF(L1308&lt;Predictability!$B$1,"Low",
IF(L1308&lt;=Predictability!$B$2,"Mid","High")))</f>
        <v>High</v>
      </c>
      <c r="Y1308" s="22">
        <f t="shared" si="41"/>
        <v>0</v>
      </c>
    </row>
    <row r="1309" spans="1:25" x14ac:dyDescent="0.2">
      <c r="A1309" t="s">
        <v>4669</v>
      </c>
      <c r="B1309" t="s">
        <v>415</v>
      </c>
      <c r="C1309" t="s">
        <v>1083</v>
      </c>
      <c r="D1309">
        <v>995</v>
      </c>
      <c r="E1309">
        <v>6105</v>
      </c>
      <c r="F1309">
        <v>58</v>
      </c>
      <c r="G1309">
        <v>0</v>
      </c>
      <c r="H1309">
        <v>6.2</v>
      </c>
      <c r="I1309">
        <v>34</v>
      </c>
      <c r="J1309">
        <v>93</v>
      </c>
      <c r="K1309">
        <v>31155435</v>
      </c>
      <c r="L1309">
        <v>12000000</v>
      </c>
      <c r="M1309" s="2">
        <f>VLOOKUP(A1309,Sheet2!$A$1:G5033,2,0)</f>
        <v>37067</v>
      </c>
      <c r="N1309" t="str">
        <f>VLOOKUP(A1309,Sheet2!$A$1:G5033,3,0)</f>
        <v>Color</v>
      </c>
      <c r="O1309" t="str">
        <f>VLOOKUP(A1309,Sheet2!$A$1:G5033,4,0)</f>
        <v>Comedy</v>
      </c>
      <c r="P1309" t="str">
        <f>VLOOKUP(A1309,Sheet2!$A$1:G5033,5,0)</f>
        <v>English</v>
      </c>
      <c r="Q1309" t="str">
        <f>VLOOKUP(A1309,Sheet2!$A$1:G5033,6,0)</f>
        <v>USA</v>
      </c>
      <c r="R1309" t="str">
        <f>VLOOKUP(A1309,Sheet2!$A$1:G5033,7,0)</f>
        <v>R</v>
      </c>
      <c r="S1309" t="str">
        <f>IF(Table1[[#This Row],[Language]]="English","English","Other language")</f>
        <v>English</v>
      </c>
      <c r="T1309">
        <f>Table1[[#This Row],[Gross Revenue]]-Table1[[#This Row],[Budget]]</f>
        <v>19155435</v>
      </c>
      <c r="U1309" s="1">
        <f>(Table1[[#This Row],[Gross Revenue]]/Table1[[#This Row],[Budget]])-1</f>
        <v>1.5962862499999999</v>
      </c>
      <c r="V1309" t="str">
        <f t="shared" si="40"/>
        <v>90-110 minutes</v>
      </c>
      <c r="W1309">
        <f>Table1[[#This Row],[Profit]]/Table1[[#This Row],[Budget]]</f>
        <v>1.5962862499999999</v>
      </c>
      <c r="X1309" s="22" t="str">
        <f>IF(L1309="","",
IF(L1309&lt;Predictability!$B$1,"Low",
IF(L1309&lt;=Predictability!$B$2,"Mid","High")))</f>
        <v>Mid</v>
      </c>
      <c r="Y1309" s="22">
        <f t="shared" si="41"/>
        <v>1</v>
      </c>
    </row>
    <row r="1310" spans="1:25" x14ac:dyDescent="0.2">
      <c r="A1310" t="s">
        <v>3900</v>
      </c>
      <c r="B1310" t="s">
        <v>990</v>
      </c>
      <c r="C1310" t="s">
        <v>991</v>
      </c>
      <c r="D1310">
        <v>508</v>
      </c>
      <c r="E1310">
        <v>1660</v>
      </c>
      <c r="F1310">
        <v>8</v>
      </c>
      <c r="G1310">
        <v>0</v>
      </c>
      <c r="H1310">
        <v>5.5</v>
      </c>
      <c r="I1310">
        <v>29</v>
      </c>
      <c r="J1310">
        <v>124</v>
      </c>
      <c r="K1310">
        <v>37672350</v>
      </c>
      <c r="L1310">
        <v>20000000</v>
      </c>
      <c r="M1310" s="2">
        <f>VLOOKUP(A1310,Sheet2!$A$1:G5034,2,0)</f>
        <v>35992</v>
      </c>
      <c r="N1310" t="str">
        <f>VLOOKUP(A1310,Sheet2!$A$1:G5034,3,0)</f>
        <v>Color</v>
      </c>
      <c r="O1310" t="str">
        <f>VLOOKUP(A1310,Sheet2!$A$1:G5034,4,0)</f>
        <v>Comedy</v>
      </c>
      <c r="P1310" t="str">
        <f>VLOOKUP(A1310,Sheet2!$A$1:G5034,5,0)</f>
        <v>English</v>
      </c>
      <c r="Q1310" t="str">
        <f>VLOOKUP(A1310,Sheet2!$A$1:G5034,6,0)</f>
        <v>USA</v>
      </c>
      <c r="R1310" t="str">
        <f>VLOOKUP(A1310,Sheet2!$A$1:G5034,7,0)</f>
        <v>R</v>
      </c>
      <c r="S1310" t="str">
        <f>IF(Table1[[#This Row],[Language]]="English","English","Other language")</f>
        <v>English</v>
      </c>
      <c r="T1310">
        <f>Table1[[#This Row],[Gross Revenue]]-Table1[[#This Row],[Budget]]</f>
        <v>17672350</v>
      </c>
      <c r="U1310" s="1">
        <f>(Table1[[#This Row],[Gross Revenue]]/Table1[[#This Row],[Budget]])-1</f>
        <v>0.88361749999999994</v>
      </c>
      <c r="V1310" t="str">
        <f t="shared" si="40"/>
        <v>111-130 minutes</v>
      </c>
      <c r="W1310">
        <f>Table1[[#This Row],[Profit]]/Table1[[#This Row],[Budget]]</f>
        <v>0.88361749999999994</v>
      </c>
      <c r="X1310" s="22" t="str">
        <f>IF(L1310="","",
IF(L1310&lt;Predictability!$B$1,"Low",
IF(L1310&lt;=Predictability!$B$2,"Mid","High")))</f>
        <v>Mid</v>
      </c>
      <c r="Y1310" s="22">
        <f t="shared" si="41"/>
        <v>1</v>
      </c>
    </row>
    <row r="1311" spans="1:25" x14ac:dyDescent="0.2">
      <c r="A1311" t="s">
        <v>4395</v>
      </c>
      <c r="B1311" t="s">
        <v>1388</v>
      </c>
      <c r="C1311" t="s">
        <v>614</v>
      </c>
      <c r="D1311">
        <v>1000</v>
      </c>
      <c r="E1311">
        <v>4146</v>
      </c>
      <c r="F1311">
        <v>2000</v>
      </c>
      <c r="G1311">
        <v>0</v>
      </c>
      <c r="H1311">
        <v>6</v>
      </c>
      <c r="I1311">
        <v>175</v>
      </c>
      <c r="J1311">
        <v>110</v>
      </c>
      <c r="K1311">
        <v>260031035</v>
      </c>
      <c r="L1311">
        <v>123000000</v>
      </c>
      <c r="M1311" s="2">
        <f>VLOOKUP(A1311,Sheet2!$A$1:G5035,2,0)</f>
        <v>36663</v>
      </c>
      <c r="N1311" t="str">
        <f>VLOOKUP(A1311,Sheet2!$A$1:G5035,3,0)</f>
        <v>Color</v>
      </c>
      <c r="O1311" t="str">
        <f>VLOOKUP(A1311,Sheet2!$A$1:G5035,4,0)</f>
        <v>Comedy</v>
      </c>
      <c r="P1311" t="str">
        <f>VLOOKUP(A1311,Sheet2!$A$1:G5035,5,0)</f>
        <v>English</v>
      </c>
      <c r="Q1311" t="str">
        <f>VLOOKUP(A1311,Sheet2!$A$1:G5035,6,0)</f>
        <v>USA</v>
      </c>
      <c r="R1311" t="str">
        <f>VLOOKUP(A1311,Sheet2!$A$1:G5035,7,0)</f>
        <v>PG</v>
      </c>
      <c r="S1311" t="str">
        <f>IF(Table1[[#This Row],[Language]]="English","English","Other language")</f>
        <v>English</v>
      </c>
      <c r="T1311">
        <f>Table1[[#This Row],[Gross Revenue]]-Table1[[#This Row],[Budget]]</f>
        <v>137031035</v>
      </c>
      <c r="U1311" s="1">
        <f>(Table1[[#This Row],[Gross Revenue]]/Table1[[#This Row],[Budget]])-1</f>
        <v>1.114073455284553</v>
      </c>
      <c r="V1311" t="str">
        <f t="shared" si="40"/>
        <v>90-110 minutes</v>
      </c>
      <c r="W1311">
        <f>Table1[[#This Row],[Profit]]/Table1[[#This Row],[Budget]]</f>
        <v>1.1140734552845528</v>
      </c>
      <c r="X1311" s="22" t="str">
        <f>IF(L1311="","",
IF(L1311&lt;Predictability!$B$1,"Low",
IF(L1311&lt;=Predictability!$B$2,"Mid","High")))</f>
        <v>High</v>
      </c>
      <c r="Y1311" s="22">
        <f t="shared" si="41"/>
        <v>1</v>
      </c>
    </row>
    <row r="1312" spans="1:25" x14ac:dyDescent="0.2">
      <c r="A1312" t="s">
        <v>4054</v>
      </c>
      <c r="B1312" t="s">
        <v>1169</v>
      </c>
      <c r="C1312" t="s">
        <v>1170</v>
      </c>
      <c r="D1312">
        <v>812</v>
      </c>
      <c r="E1312">
        <v>1882</v>
      </c>
      <c r="F1312">
        <v>6</v>
      </c>
      <c r="G1312">
        <v>371</v>
      </c>
      <c r="H1312">
        <v>5.7</v>
      </c>
      <c r="I1312">
        <v>46</v>
      </c>
      <c r="J1312">
        <v>101</v>
      </c>
      <c r="K1312">
        <v>14108518</v>
      </c>
      <c r="L1312">
        <v>16000000</v>
      </c>
      <c r="M1312" s="2">
        <f>VLOOKUP(A1312,Sheet2!$A$1:G5036,2,0)</f>
        <v>37911</v>
      </c>
      <c r="N1312" t="str">
        <f>VLOOKUP(A1312,Sheet2!$A$1:G5036,3,0)</f>
        <v>Color</v>
      </c>
      <c r="O1312" t="str">
        <f>VLOOKUP(A1312,Sheet2!$A$1:G5036,4,0)</f>
        <v>Comedy</v>
      </c>
      <c r="P1312" t="str">
        <f>VLOOKUP(A1312,Sheet2!$A$1:G5036,5,0)</f>
        <v>English</v>
      </c>
      <c r="Q1312" t="str">
        <f>VLOOKUP(A1312,Sheet2!$A$1:G5036,6,0)</f>
        <v>USA</v>
      </c>
      <c r="R1312" t="str">
        <f>VLOOKUP(A1312,Sheet2!$A$1:G5036,7,0)</f>
        <v>PG-13</v>
      </c>
      <c r="S1312" t="str">
        <f>IF(Table1[[#This Row],[Language]]="English","English","Other language")</f>
        <v>English</v>
      </c>
      <c r="T1312">
        <f>Table1[[#This Row],[Gross Revenue]]-Table1[[#This Row],[Budget]]</f>
        <v>-1891482</v>
      </c>
      <c r="U1312" s="1">
        <f>(Table1[[#This Row],[Gross Revenue]]/Table1[[#This Row],[Budget]])-1</f>
        <v>-0.11821762499999999</v>
      </c>
      <c r="V1312" t="str">
        <f t="shared" si="40"/>
        <v>90-110 minutes</v>
      </c>
      <c r="W1312">
        <f>Table1[[#This Row],[Profit]]/Table1[[#This Row],[Budget]]</f>
        <v>-0.11821762500000001</v>
      </c>
      <c r="X1312" s="22" t="str">
        <f>IF(L1312="","",
IF(L1312&lt;Predictability!$B$1,"Low",
IF(L1312&lt;=Predictability!$B$2,"Mid","High")))</f>
        <v>Mid</v>
      </c>
      <c r="Y1312" s="22">
        <f t="shared" si="41"/>
        <v>0</v>
      </c>
    </row>
    <row r="1313" spans="1:25" x14ac:dyDescent="0.2">
      <c r="A1313" t="s">
        <v>4943</v>
      </c>
      <c r="B1313" t="s">
        <v>408</v>
      </c>
      <c r="C1313" t="s">
        <v>518</v>
      </c>
      <c r="D1313">
        <v>11000</v>
      </c>
      <c r="E1313">
        <v>14087</v>
      </c>
      <c r="F1313">
        <v>80</v>
      </c>
      <c r="G1313">
        <v>0</v>
      </c>
      <c r="H1313">
        <v>6.4</v>
      </c>
      <c r="I1313">
        <v>140</v>
      </c>
      <c r="J1313">
        <v>116</v>
      </c>
      <c r="K1313">
        <v>105807520</v>
      </c>
      <c r="L1313">
        <v>50000000</v>
      </c>
      <c r="M1313" s="2">
        <f>VLOOKUP(A1313,Sheet2!$A$1:G5037,2,0)</f>
        <v>37878</v>
      </c>
      <c r="N1313" t="str">
        <f>VLOOKUP(A1313,Sheet2!$A$1:G5037,3,0)</f>
        <v>Color</v>
      </c>
      <c r="O1313" t="str">
        <f>VLOOKUP(A1313,Sheet2!$A$1:G5037,4,0)</f>
        <v>Comedy</v>
      </c>
      <c r="P1313" t="str">
        <f>VLOOKUP(A1313,Sheet2!$A$1:G5037,5,0)</f>
        <v>English</v>
      </c>
      <c r="Q1313" t="str">
        <f>VLOOKUP(A1313,Sheet2!$A$1:G5037,6,0)</f>
        <v>USA</v>
      </c>
      <c r="R1313" t="str">
        <f>VLOOKUP(A1313,Sheet2!$A$1:G5037,7,0)</f>
        <v>PG-13</v>
      </c>
      <c r="S1313" t="str">
        <f>IF(Table1[[#This Row],[Language]]="English","English","Other language")</f>
        <v>English</v>
      </c>
      <c r="T1313">
        <f>Table1[[#This Row],[Gross Revenue]]-Table1[[#This Row],[Budget]]</f>
        <v>55807520</v>
      </c>
      <c r="U1313" s="1">
        <f>(Table1[[#This Row],[Gross Revenue]]/Table1[[#This Row],[Budget]])-1</f>
        <v>1.1161504</v>
      </c>
      <c r="V1313" t="str">
        <f t="shared" si="40"/>
        <v>111-130 minutes</v>
      </c>
      <c r="W1313">
        <f>Table1[[#This Row],[Profit]]/Table1[[#This Row],[Budget]]</f>
        <v>1.1161504</v>
      </c>
      <c r="X1313" s="22" t="str">
        <f>IF(L1313="","",
IF(L1313&lt;Predictability!$B$1,"Low",
IF(L1313&lt;=Predictability!$B$2,"Mid","High")))</f>
        <v>Mid</v>
      </c>
      <c r="Y1313" s="22">
        <f t="shared" si="41"/>
        <v>1</v>
      </c>
    </row>
    <row r="1314" spans="1:25" x14ac:dyDescent="0.2">
      <c r="A1314" t="s">
        <v>4992</v>
      </c>
      <c r="B1314" t="s">
        <v>508</v>
      </c>
      <c r="C1314" t="s">
        <v>2000</v>
      </c>
      <c r="D1314">
        <v>480</v>
      </c>
      <c r="E1314">
        <v>858</v>
      </c>
      <c r="F1314">
        <v>53</v>
      </c>
      <c r="G1314">
        <v>0</v>
      </c>
      <c r="H1314">
        <v>6.5</v>
      </c>
      <c r="I1314">
        <v>135</v>
      </c>
      <c r="J1314">
        <v>110</v>
      </c>
      <c r="K1314">
        <v>2775593</v>
      </c>
      <c r="L1314">
        <v>27000000</v>
      </c>
      <c r="M1314" s="2">
        <f>VLOOKUP(A1314,Sheet2!$A$1:G5038,2,0)</f>
        <v>39564</v>
      </c>
      <c r="N1314" t="str">
        <f>VLOOKUP(A1314,Sheet2!$A$1:G5038,3,0)</f>
        <v>Color</v>
      </c>
      <c r="O1314" t="str">
        <f>VLOOKUP(A1314,Sheet2!$A$1:G5038,4,0)</f>
        <v>Comedy</v>
      </c>
      <c r="P1314" t="str">
        <f>VLOOKUP(A1314,Sheet2!$A$1:G5038,5,0)</f>
        <v>English</v>
      </c>
      <c r="Q1314" t="str">
        <f>VLOOKUP(A1314,Sheet2!$A$1:G5038,6,0)</f>
        <v>UK</v>
      </c>
      <c r="R1314" t="str">
        <f>VLOOKUP(A1314,Sheet2!$A$1:G5038,7,0)</f>
        <v>R</v>
      </c>
      <c r="S1314" t="str">
        <f>IF(Table1[[#This Row],[Language]]="English","English","Other language")</f>
        <v>English</v>
      </c>
      <c r="T1314">
        <f>Table1[[#This Row],[Gross Revenue]]-Table1[[#This Row],[Budget]]</f>
        <v>-24224407</v>
      </c>
      <c r="U1314" s="1">
        <f>(Table1[[#This Row],[Gross Revenue]]/Table1[[#This Row],[Budget]])-1</f>
        <v>-0.89720025925925928</v>
      </c>
      <c r="V1314" t="str">
        <f t="shared" si="40"/>
        <v>90-110 minutes</v>
      </c>
      <c r="W1314">
        <f>Table1[[#This Row],[Profit]]/Table1[[#This Row],[Budget]]</f>
        <v>-0.89720025925925928</v>
      </c>
      <c r="X1314" s="22" t="str">
        <f>IF(L1314="","",
IF(L1314&lt;Predictability!$B$1,"Low",
IF(L1314&lt;=Predictability!$B$2,"Mid","High")))</f>
        <v>Mid</v>
      </c>
      <c r="Y1314" s="22">
        <f t="shared" si="41"/>
        <v>0</v>
      </c>
    </row>
    <row r="1315" spans="1:25" x14ac:dyDescent="0.2">
      <c r="A1315" t="s">
        <v>6932</v>
      </c>
      <c r="B1315" t="s">
        <v>529</v>
      </c>
      <c r="C1315" t="s">
        <v>2743</v>
      </c>
      <c r="D1315">
        <v>18000</v>
      </c>
      <c r="E1315">
        <v>20453</v>
      </c>
      <c r="F1315">
        <v>255</v>
      </c>
      <c r="G1315">
        <v>33000</v>
      </c>
      <c r="H1315">
        <v>8.1999999999999993</v>
      </c>
      <c r="I1315">
        <v>288</v>
      </c>
      <c r="J1315">
        <v>98</v>
      </c>
      <c r="K1315">
        <v>217387997</v>
      </c>
      <c r="L1315">
        <v>165000000</v>
      </c>
      <c r="M1315" s="2">
        <f>VLOOKUP(A1315,Sheet2!$A$1:G5039,2,0)</f>
        <v>40418</v>
      </c>
      <c r="N1315" t="str">
        <f>VLOOKUP(A1315,Sheet2!$A$1:G5039,3,0)</f>
        <v>Color</v>
      </c>
      <c r="O1315" t="str">
        <f>VLOOKUP(A1315,Sheet2!$A$1:G5039,4,0)</f>
        <v>Adventure</v>
      </c>
      <c r="P1315" t="str">
        <f>VLOOKUP(A1315,Sheet2!$A$1:G5039,5,0)</f>
        <v>English</v>
      </c>
      <c r="Q1315" t="str">
        <f>VLOOKUP(A1315,Sheet2!$A$1:G5039,6,0)</f>
        <v>USA</v>
      </c>
      <c r="R1315" t="str">
        <f>VLOOKUP(A1315,Sheet2!$A$1:G5039,7,0)</f>
        <v>PG</v>
      </c>
      <c r="S1315" t="str">
        <f>IF(Table1[[#This Row],[Language]]="English","English","Other language")</f>
        <v>English</v>
      </c>
      <c r="T1315">
        <f>Table1[[#This Row],[Gross Revenue]]-Table1[[#This Row],[Budget]]</f>
        <v>52387997</v>
      </c>
      <c r="U1315" s="1">
        <f>(Table1[[#This Row],[Gross Revenue]]/Table1[[#This Row],[Budget]])-1</f>
        <v>0.31750301212121212</v>
      </c>
      <c r="V1315" t="str">
        <f t="shared" si="40"/>
        <v>90-110 minutes</v>
      </c>
      <c r="W1315">
        <f>Table1[[#This Row],[Profit]]/Table1[[#This Row],[Budget]]</f>
        <v>0.31750301212121212</v>
      </c>
      <c r="X1315" s="22" t="str">
        <f>IF(L1315="","",
IF(L1315&lt;Predictability!$B$1,"Low",
IF(L1315&lt;=Predictability!$B$2,"Mid","High")))</f>
        <v>High</v>
      </c>
      <c r="Y1315" s="22">
        <f t="shared" si="41"/>
        <v>0</v>
      </c>
    </row>
    <row r="1316" spans="1:25" x14ac:dyDescent="0.2">
      <c r="A1316" t="s">
        <v>6787</v>
      </c>
      <c r="B1316" t="s">
        <v>529</v>
      </c>
      <c r="C1316" t="s">
        <v>2743</v>
      </c>
      <c r="D1316">
        <v>18000</v>
      </c>
      <c r="E1316">
        <v>23378</v>
      </c>
      <c r="F1316">
        <v>255</v>
      </c>
      <c r="G1316">
        <v>46000</v>
      </c>
      <c r="H1316">
        <v>7.9</v>
      </c>
      <c r="I1316">
        <v>292</v>
      </c>
      <c r="J1316">
        <v>102</v>
      </c>
      <c r="K1316">
        <v>176997107</v>
      </c>
      <c r="L1316">
        <v>145000000</v>
      </c>
      <c r="M1316" s="2">
        <f>VLOOKUP(A1316,Sheet2!$A$1:G5040,2,0)</f>
        <v>41671</v>
      </c>
      <c r="N1316" t="str">
        <f>VLOOKUP(A1316,Sheet2!$A$1:G5040,3,0)</f>
        <v>Color</v>
      </c>
      <c r="O1316" t="str">
        <f>VLOOKUP(A1316,Sheet2!$A$1:G5040,4,0)</f>
        <v>Action</v>
      </c>
      <c r="P1316" t="str">
        <f>VLOOKUP(A1316,Sheet2!$A$1:G5040,5,0)</f>
        <v>English</v>
      </c>
      <c r="Q1316" t="str">
        <f>VLOOKUP(A1316,Sheet2!$A$1:G5040,6,0)</f>
        <v>USA</v>
      </c>
      <c r="R1316" t="str">
        <f>VLOOKUP(A1316,Sheet2!$A$1:G5040,7,0)</f>
        <v>PG</v>
      </c>
      <c r="S1316" t="str">
        <f>IF(Table1[[#This Row],[Language]]="English","English","Other language")</f>
        <v>English</v>
      </c>
      <c r="T1316">
        <f>Table1[[#This Row],[Gross Revenue]]-Table1[[#This Row],[Budget]]</f>
        <v>31997107</v>
      </c>
      <c r="U1316" s="1">
        <f>(Table1[[#This Row],[Gross Revenue]]/Table1[[#This Row],[Budget]])-1</f>
        <v>0.22066970344827586</v>
      </c>
      <c r="V1316" t="str">
        <f t="shared" si="40"/>
        <v>90-110 minutes</v>
      </c>
      <c r="W1316">
        <f>Table1[[#This Row],[Profit]]/Table1[[#This Row],[Budget]]</f>
        <v>0.22066970344827586</v>
      </c>
      <c r="X1316" s="22" t="str">
        <f>IF(L1316="","",
IF(L1316&lt;Predictability!$B$1,"Low",
IF(L1316&lt;=Predictability!$B$2,"Mid","High")))</f>
        <v>High</v>
      </c>
      <c r="Y1316" s="22">
        <f t="shared" si="41"/>
        <v>0</v>
      </c>
    </row>
    <row r="1317" spans="1:25" x14ac:dyDescent="0.2">
      <c r="A1317" t="s">
        <v>3458</v>
      </c>
      <c r="B1317" t="s">
        <v>373</v>
      </c>
      <c r="C1317" t="s">
        <v>374</v>
      </c>
      <c r="D1317">
        <v>1000</v>
      </c>
      <c r="E1317">
        <v>3000</v>
      </c>
      <c r="F1317">
        <v>8</v>
      </c>
      <c r="G1317">
        <v>0</v>
      </c>
      <c r="H1317">
        <v>4.5999999999999996</v>
      </c>
      <c r="I1317">
        <v>81</v>
      </c>
      <c r="J1317">
        <v>110</v>
      </c>
      <c r="K1317">
        <v>16295774</v>
      </c>
      <c r="L1317">
        <v>35000000</v>
      </c>
      <c r="M1317" s="2">
        <f>VLOOKUP(A1317,Sheet2!$A$1:G5041,2,0)</f>
        <v>31758</v>
      </c>
      <c r="N1317" t="str">
        <f>VLOOKUP(A1317,Sheet2!$A$1:G5041,3,0)</f>
        <v>Color</v>
      </c>
      <c r="O1317" t="str">
        <f>VLOOKUP(A1317,Sheet2!$A$1:G5041,4,0)</f>
        <v>Action</v>
      </c>
      <c r="P1317" t="str">
        <f>VLOOKUP(A1317,Sheet2!$A$1:G5041,5,0)</f>
        <v>English</v>
      </c>
      <c r="Q1317" t="str">
        <f>VLOOKUP(A1317,Sheet2!$A$1:G5041,6,0)</f>
        <v>USA</v>
      </c>
      <c r="R1317" t="str">
        <f>VLOOKUP(A1317,Sheet2!$A$1:G5041,7,0)</f>
        <v>PG</v>
      </c>
      <c r="S1317" t="str">
        <f>IF(Table1[[#This Row],[Language]]="English","English","Other language")</f>
        <v>English</v>
      </c>
      <c r="T1317">
        <f>Table1[[#This Row],[Gross Revenue]]-Table1[[#This Row],[Budget]]</f>
        <v>-18704226</v>
      </c>
      <c r="U1317" s="1">
        <f>(Table1[[#This Row],[Gross Revenue]]/Table1[[#This Row],[Budget]])-1</f>
        <v>-0.53440645714285706</v>
      </c>
      <c r="V1317" t="str">
        <f t="shared" si="40"/>
        <v>90-110 minutes</v>
      </c>
      <c r="W1317">
        <f>Table1[[#This Row],[Profit]]/Table1[[#This Row],[Budget]]</f>
        <v>-0.53440645714285717</v>
      </c>
      <c r="X1317" s="22" t="str">
        <f>IF(L1317="","",
IF(L1317&lt;Predictability!$B$1,"Low",
IF(L1317&lt;=Predictability!$B$2,"Mid","High")))</f>
        <v>Mid</v>
      </c>
      <c r="Y1317" s="22">
        <f t="shared" si="41"/>
        <v>0</v>
      </c>
    </row>
    <row r="1318" spans="1:25" x14ac:dyDescent="0.2">
      <c r="A1318" t="s">
        <v>6921</v>
      </c>
      <c r="B1318" t="s">
        <v>1347</v>
      </c>
      <c r="C1318" t="s">
        <v>3035</v>
      </c>
      <c r="D1318">
        <v>23000</v>
      </c>
      <c r="E1318">
        <v>24263</v>
      </c>
      <c r="F1318">
        <v>6000</v>
      </c>
      <c r="G1318">
        <v>13000</v>
      </c>
      <c r="H1318">
        <v>8.1999999999999993</v>
      </c>
      <c r="I1318">
        <v>212</v>
      </c>
      <c r="J1318">
        <v>119</v>
      </c>
      <c r="K1318">
        <v>4710455</v>
      </c>
      <c r="L1318">
        <v>24000000</v>
      </c>
      <c r="M1318" s="2">
        <f>VLOOKUP(A1318,Sheet2!$A$1:G5042,2,0)</f>
        <v>38057</v>
      </c>
      <c r="N1318" t="str">
        <f>VLOOKUP(A1318,Sheet2!$A$1:G5042,3,0)</f>
        <v>Color</v>
      </c>
      <c r="O1318" t="str">
        <f>VLOOKUP(A1318,Sheet2!$A$1:G5042,4,0)</f>
        <v>Adventure</v>
      </c>
      <c r="P1318" t="str">
        <f>VLOOKUP(A1318,Sheet2!$A$1:G5042,5,0)</f>
        <v>Japanese</v>
      </c>
      <c r="Q1318" t="str">
        <f>VLOOKUP(A1318,Sheet2!$A$1:G5042,6,0)</f>
        <v>Japan</v>
      </c>
      <c r="R1318" t="str">
        <f>VLOOKUP(A1318,Sheet2!$A$1:G5042,7,0)</f>
        <v>PG</v>
      </c>
      <c r="S1318" t="str">
        <f>IF(Table1[[#This Row],[Language]]="English","English","Other language")</f>
        <v>Other language</v>
      </c>
      <c r="T1318">
        <f>Table1[[#This Row],[Gross Revenue]]-Table1[[#This Row],[Budget]]</f>
        <v>-19289545</v>
      </c>
      <c r="U1318" s="1">
        <f>(Table1[[#This Row],[Gross Revenue]]/Table1[[#This Row],[Budget]])-1</f>
        <v>-0.80373104166666665</v>
      </c>
      <c r="V1318" t="str">
        <f t="shared" si="40"/>
        <v>111-130 minutes</v>
      </c>
      <c r="W1318">
        <f>Table1[[#This Row],[Profit]]/Table1[[#This Row],[Budget]]</f>
        <v>-0.80373104166666665</v>
      </c>
      <c r="X1318" s="22" t="str">
        <f>IF(L1318="","",
IF(L1318&lt;Predictability!$B$1,"Low",
IF(L1318&lt;=Predictability!$B$2,"Mid","High")))</f>
        <v>Mid</v>
      </c>
      <c r="Y1318" s="22">
        <f t="shared" si="41"/>
        <v>0</v>
      </c>
    </row>
    <row r="1319" spans="1:25" x14ac:dyDescent="0.2">
      <c r="A1319" t="s">
        <v>4029</v>
      </c>
      <c r="B1319" t="s">
        <v>362</v>
      </c>
      <c r="C1319" t="s">
        <v>1105</v>
      </c>
      <c r="D1319">
        <v>13000</v>
      </c>
      <c r="E1319">
        <v>15944</v>
      </c>
      <c r="F1319">
        <v>36</v>
      </c>
      <c r="G1319">
        <v>0</v>
      </c>
      <c r="H1319">
        <v>5.7</v>
      </c>
      <c r="I1319">
        <v>60</v>
      </c>
      <c r="J1319">
        <v>100</v>
      </c>
      <c r="K1319">
        <v>17218080</v>
      </c>
      <c r="L1319">
        <v>70000000</v>
      </c>
      <c r="M1319" s="2">
        <f>VLOOKUP(A1319,Sheet2!$A$1:G5043,2,0)</f>
        <v>33293</v>
      </c>
      <c r="N1319" t="str">
        <f>VLOOKUP(A1319,Sheet2!$A$1:G5043,3,0)</f>
        <v>Color</v>
      </c>
      <c r="O1319" t="str">
        <f>VLOOKUP(A1319,Sheet2!$A$1:G5043,4,0)</f>
        <v>Action</v>
      </c>
      <c r="P1319" t="str">
        <f>VLOOKUP(A1319,Sheet2!$A$1:G5043,5,0)</f>
        <v>English</v>
      </c>
      <c r="Q1319" t="str">
        <f>VLOOKUP(A1319,Sheet2!$A$1:G5043,6,0)</f>
        <v>USA</v>
      </c>
      <c r="R1319" t="str">
        <f>VLOOKUP(A1319,Sheet2!$A$1:G5043,7,0)</f>
        <v>R</v>
      </c>
      <c r="S1319" t="str">
        <f>IF(Table1[[#This Row],[Language]]="English","English","Other language")</f>
        <v>English</v>
      </c>
      <c r="T1319">
        <f>Table1[[#This Row],[Gross Revenue]]-Table1[[#This Row],[Budget]]</f>
        <v>-52781920</v>
      </c>
      <c r="U1319" s="1">
        <f>(Table1[[#This Row],[Gross Revenue]]/Table1[[#This Row],[Budget]])-1</f>
        <v>-0.75402742857142857</v>
      </c>
      <c r="V1319" t="str">
        <f t="shared" si="40"/>
        <v>90-110 minutes</v>
      </c>
      <c r="W1319">
        <f>Table1[[#This Row],[Profit]]/Table1[[#This Row],[Budget]]</f>
        <v>-0.75402742857142857</v>
      </c>
      <c r="X1319" s="22" t="str">
        <f>IF(L1319="","",
IF(L1319&lt;Predictability!$B$1,"Low",
IF(L1319&lt;=Predictability!$B$2,"Mid","High")))</f>
        <v>High</v>
      </c>
      <c r="Y1319" s="22">
        <f t="shared" si="41"/>
        <v>0</v>
      </c>
    </row>
    <row r="1320" spans="1:25" x14ac:dyDescent="0.2">
      <c r="A1320" t="s">
        <v>6419</v>
      </c>
      <c r="B1320" t="s">
        <v>392</v>
      </c>
      <c r="C1320" t="s">
        <v>692</v>
      </c>
      <c r="D1320">
        <v>17000</v>
      </c>
      <c r="E1320">
        <v>36017</v>
      </c>
      <c r="F1320">
        <v>17000</v>
      </c>
      <c r="G1320">
        <v>42000</v>
      </c>
      <c r="H1320">
        <v>7.5</v>
      </c>
      <c r="I1320">
        <v>682</v>
      </c>
      <c r="J1320">
        <v>126</v>
      </c>
      <c r="K1320">
        <v>73820094</v>
      </c>
      <c r="L1320">
        <v>170000000</v>
      </c>
      <c r="M1320" s="2">
        <f>VLOOKUP(A1320,Sheet2!$A$1:G5044,2,0)</f>
        <v>40708</v>
      </c>
      <c r="N1320" t="str">
        <f>VLOOKUP(A1320,Sheet2!$A$1:G5044,3,0)</f>
        <v>Color</v>
      </c>
      <c r="O1320" t="str">
        <f>VLOOKUP(A1320,Sheet2!$A$1:G5044,4,0)</f>
        <v>Adventure</v>
      </c>
      <c r="P1320" t="str">
        <f>VLOOKUP(A1320,Sheet2!$A$1:G5044,5,0)</f>
        <v>English</v>
      </c>
      <c r="Q1320" t="str">
        <f>VLOOKUP(A1320,Sheet2!$A$1:G5044,6,0)</f>
        <v>USA</v>
      </c>
      <c r="R1320" t="str">
        <f>VLOOKUP(A1320,Sheet2!$A$1:G5044,7,0)</f>
        <v>PG</v>
      </c>
      <c r="S1320" t="str">
        <f>IF(Table1[[#This Row],[Language]]="English","English","Other language")</f>
        <v>English</v>
      </c>
      <c r="T1320">
        <f>Table1[[#This Row],[Gross Revenue]]-Table1[[#This Row],[Budget]]</f>
        <v>-96179906</v>
      </c>
      <c r="U1320" s="1">
        <f>(Table1[[#This Row],[Gross Revenue]]/Table1[[#This Row],[Budget]])-1</f>
        <v>-0.56576415294117655</v>
      </c>
      <c r="V1320" t="str">
        <f t="shared" si="40"/>
        <v>111-130 minutes</v>
      </c>
      <c r="W1320">
        <f>Table1[[#This Row],[Profit]]/Table1[[#This Row],[Budget]]</f>
        <v>-0.56576415294117643</v>
      </c>
      <c r="X1320" s="22" t="str">
        <f>IF(L1320="","",
IF(L1320&lt;Predictability!$B$1,"Low",
IF(L1320&lt;=Predictability!$B$2,"Mid","High")))</f>
        <v>High</v>
      </c>
      <c r="Y1320" s="22">
        <f t="shared" si="41"/>
        <v>0</v>
      </c>
    </row>
    <row r="1321" spans="1:25" x14ac:dyDescent="0.2">
      <c r="A1321" t="s">
        <v>4055</v>
      </c>
      <c r="B1321" t="s">
        <v>1171</v>
      </c>
      <c r="C1321" t="s">
        <v>1172</v>
      </c>
      <c r="D1321">
        <v>820</v>
      </c>
      <c r="E1321">
        <v>1814</v>
      </c>
      <c r="F1321">
        <v>0</v>
      </c>
      <c r="G1321">
        <v>0</v>
      </c>
      <c r="H1321">
        <v>5.7</v>
      </c>
      <c r="I1321">
        <v>267</v>
      </c>
      <c r="J1321">
        <v>138</v>
      </c>
      <c r="K1321">
        <v>132122995</v>
      </c>
      <c r="L1321">
        <v>137000000</v>
      </c>
      <c r="M1321" s="2">
        <f>VLOOKUP(A1321,Sheet2!$A$1:G5045,2,0)</f>
        <v>37793</v>
      </c>
      <c r="N1321" t="str">
        <f>VLOOKUP(A1321,Sheet2!$A$1:G5045,3,0)</f>
        <v>Color</v>
      </c>
      <c r="O1321" t="str">
        <f>VLOOKUP(A1321,Sheet2!$A$1:G5045,4,0)</f>
        <v>Action</v>
      </c>
      <c r="P1321" t="str">
        <f>VLOOKUP(A1321,Sheet2!$A$1:G5045,5,0)</f>
        <v>English</v>
      </c>
      <c r="Q1321" t="str">
        <f>VLOOKUP(A1321,Sheet2!$A$1:G5045,6,0)</f>
        <v>USA</v>
      </c>
      <c r="R1321" t="str">
        <f>VLOOKUP(A1321,Sheet2!$A$1:G5045,7,0)</f>
        <v>PG-13</v>
      </c>
      <c r="S1321" t="str">
        <f>IF(Table1[[#This Row],[Language]]="English","English","Other language")</f>
        <v>English</v>
      </c>
      <c r="T1321">
        <f>Table1[[#This Row],[Gross Revenue]]-Table1[[#This Row],[Budget]]</f>
        <v>-4877005</v>
      </c>
      <c r="U1321" s="1">
        <f>(Table1[[#This Row],[Gross Revenue]]/Table1[[#This Row],[Budget]])-1</f>
        <v>-3.5598576642335789E-2</v>
      </c>
      <c r="V1321" t="str">
        <f t="shared" si="40"/>
        <v>131-150 minutes</v>
      </c>
      <c r="W1321">
        <f>Table1[[#This Row],[Profit]]/Table1[[#This Row],[Budget]]</f>
        <v>-3.5598576642335768E-2</v>
      </c>
      <c r="X1321" s="22" t="str">
        <f>IF(L1321="","",
IF(L1321&lt;Predictability!$B$1,"Low",
IF(L1321&lt;=Predictability!$B$2,"Mid","High")))</f>
        <v>High</v>
      </c>
      <c r="Y1321" s="22">
        <f t="shared" si="41"/>
        <v>0</v>
      </c>
    </row>
    <row r="1322" spans="1:25" x14ac:dyDescent="0.2">
      <c r="A1322" t="s">
        <v>5889</v>
      </c>
      <c r="B1322" t="s">
        <v>2109</v>
      </c>
      <c r="C1322" t="s">
        <v>2601</v>
      </c>
      <c r="D1322">
        <v>798</v>
      </c>
      <c r="E1322">
        <v>1430</v>
      </c>
      <c r="F1322">
        <v>8</v>
      </c>
      <c r="G1322">
        <v>0</v>
      </c>
      <c r="H1322">
        <v>7.1</v>
      </c>
      <c r="I1322">
        <v>47</v>
      </c>
      <c r="J1322">
        <v>99</v>
      </c>
      <c r="K1322">
        <v>104257</v>
      </c>
      <c r="L1322">
        <v>2200000</v>
      </c>
      <c r="M1322" s="2">
        <f>VLOOKUP(A1322,Sheet2!$A$1:G5046,2,0)</f>
        <v>36473</v>
      </c>
      <c r="N1322" t="str">
        <f>VLOOKUP(A1322,Sheet2!$A$1:G5046,3,0)</f>
        <v>Color</v>
      </c>
      <c r="O1322" t="str">
        <f>VLOOKUP(A1322,Sheet2!$A$1:G5046,4,0)</f>
        <v>Comedy</v>
      </c>
      <c r="P1322" t="str">
        <f>VLOOKUP(A1322,Sheet2!$A$1:G5046,5,0)</f>
        <v>English</v>
      </c>
      <c r="Q1322" t="str">
        <f>VLOOKUP(A1322,Sheet2!$A$1:G5046,6,0)</f>
        <v>UK</v>
      </c>
      <c r="R1322" t="str">
        <f>VLOOKUP(A1322,Sheet2!$A$1:G5046,7,0)</f>
        <v>R</v>
      </c>
      <c r="S1322" t="str">
        <f>IF(Table1[[#This Row],[Language]]="English","English","Other language")</f>
        <v>English</v>
      </c>
      <c r="T1322">
        <f>Table1[[#This Row],[Gross Revenue]]-Table1[[#This Row],[Budget]]</f>
        <v>-2095743</v>
      </c>
      <c r="U1322" s="1">
        <f>(Table1[[#This Row],[Gross Revenue]]/Table1[[#This Row],[Budget]])-1</f>
        <v>-0.95261045454545457</v>
      </c>
      <c r="V1322" t="str">
        <f t="shared" si="40"/>
        <v>90-110 minutes</v>
      </c>
      <c r="W1322">
        <f>Table1[[#This Row],[Profit]]/Table1[[#This Row],[Budget]]</f>
        <v>-0.95261045454545457</v>
      </c>
      <c r="X1322" s="22" t="str">
        <f>IF(L1322="","",
IF(L1322&lt;Predictability!$B$1,"Low",
IF(L1322&lt;=Predictability!$B$2,"Mid","High")))</f>
        <v>Low</v>
      </c>
      <c r="Y1322" s="22">
        <f t="shared" si="41"/>
        <v>0</v>
      </c>
    </row>
    <row r="1323" spans="1:25" x14ac:dyDescent="0.2">
      <c r="A1323" t="s">
        <v>6738</v>
      </c>
      <c r="B1323" t="s">
        <v>3104</v>
      </c>
      <c r="C1323" t="s">
        <v>1661</v>
      </c>
      <c r="D1323">
        <v>659</v>
      </c>
      <c r="E1323">
        <v>2322</v>
      </c>
      <c r="F1323">
        <v>204</v>
      </c>
      <c r="G1323">
        <v>51</v>
      </c>
      <c r="H1323">
        <v>6.5</v>
      </c>
      <c r="I1323">
        <v>17</v>
      </c>
      <c r="J1323">
        <v>86</v>
      </c>
      <c r="K1323">
        <v>334041</v>
      </c>
      <c r="L1323">
        <v>500000</v>
      </c>
      <c r="M1323" s="2">
        <f>VLOOKUP(A1323,Sheet2!$A$1:G5047,2,0)</f>
        <v>35534</v>
      </c>
      <c r="N1323" t="str">
        <f>VLOOKUP(A1323,Sheet2!$A$1:G5047,3,0)</f>
        <v>Black and White</v>
      </c>
      <c r="O1323" t="str">
        <f>VLOOKUP(A1323,Sheet2!$A$1:G5047,4,0)</f>
        <v>Crime</v>
      </c>
      <c r="P1323" t="str">
        <f>VLOOKUP(A1323,Sheet2!$A$1:G5047,5,0)</f>
        <v>English</v>
      </c>
      <c r="Q1323" t="str">
        <f>VLOOKUP(A1323,Sheet2!$A$1:G5047,6,0)</f>
        <v>USA</v>
      </c>
      <c r="R1323" t="str">
        <f>VLOOKUP(A1323,Sheet2!$A$1:G5047,7,0)</f>
        <v>R</v>
      </c>
      <c r="S1323" t="str">
        <f>IF(Table1[[#This Row],[Language]]="English","English","Other language")</f>
        <v>English</v>
      </c>
      <c r="T1323">
        <f>Table1[[#This Row],[Gross Revenue]]-Table1[[#This Row],[Budget]]</f>
        <v>-165959</v>
      </c>
      <c r="U1323" s="1">
        <f>(Table1[[#This Row],[Gross Revenue]]/Table1[[#This Row],[Budget]])-1</f>
        <v>-0.33191800000000005</v>
      </c>
      <c r="V1323" t="str">
        <f t="shared" si="40"/>
        <v>&lt;90 minutes</v>
      </c>
      <c r="W1323">
        <f>Table1[[#This Row],[Profit]]/Table1[[#This Row],[Budget]]</f>
        <v>-0.33191799999999999</v>
      </c>
      <c r="X1323" s="22" t="str">
        <f>IF(L1323="","",
IF(L1323&lt;Predictability!$B$1,"Low",
IF(L1323&lt;=Predictability!$B$2,"Mid","High")))</f>
        <v>Low</v>
      </c>
      <c r="Y1323" s="22">
        <f t="shared" si="41"/>
        <v>0</v>
      </c>
    </row>
    <row r="1324" spans="1:25" x14ac:dyDescent="0.2">
      <c r="A1324" t="s">
        <v>5674</v>
      </c>
      <c r="B1324" t="s">
        <v>2460</v>
      </c>
      <c r="C1324" t="s">
        <v>2461</v>
      </c>
      <c r="D1324">
        <v>275</v>
      </c>
      <c r="E1324">
        <v>727</v>
      </c>
      <c r="F1324">
        <v>153</v>
      </c>
      <c r="G1324">
        <v>0</v>
      </c>
      <c r="H1324">
        <v>7.4</v>
      </c>
      <c r="I1324">
        <v>159</v>
      </c>
      <c r="J1324">
        <v>116</v>
      </c>
      <c r="K1324">
        <v>22201636</v>
      </c>
      <c r="L1324">
        <v>8000000</v>
      </c>
      <c r="M1324" s="2">
        <f>VLOOKUP(A1324,Sheet2!$A$1:G5048,2,0)</f>
        <v>38703</v>
      </c>
      <c r="N1324" t="str">
        <f>VLOOKUP(A1324,Sheet2!$A$1:G5048,3,0)</f>
        <v>Color</v>
      </c>
      <c r="O1324" t="str">
        <f>VLOOKUP(A1324,Sheet2!$A$1:G5048,4,0)</f>
        <v>Crime</v>
      </c>
      <c r="P1324" t="str">
        <f>VLOOKUP(A1324,Sheet2!$A$1:G5048,5,0)</f>
        <v>English</v>
      </c>
      <c r="Q1324" t="str">
        <f>VLOOKUP(A1324,Sheet2!$A$1:G5048,6,0)</f>
        <v>USA</v>
      </c>
      <c r="R1324" t="str">
        <f>VLOOKUP(A1324,Sheet2!$A$1:G5048,7,0)</f>
        <v>R</v>
      </c>
      <c r="S1324" t="str">
        <f>IF(Table1[[#This Row],[Language]]="English","English","Other language")</f>
        <v>English</v>
      </c>
      <c r="T1324">
        <f>Table1[[#This Row],[Gross Revenue]]-Table1[[#This Row],[Budget]]</f>
        <v>14201636</v>
      </c>
      <c r="U1324" s="1">
        <f>(Table1[[#This Row],[Gross Revenue]]/Table1[[#This Row],[Budget]])-1</f>
        <v>1.7752045000000001</v>
      </c>
      <c r="V1324" t="str">
        <f t="shared" si="40"/>
        <v>111-130 minutes</v>
      </c>
      <c r="W1324">
        <f>Table1[[#This Row],[Profit]]/Table1[[#This Row],[Budget]]</f>
        <v>1.7752045000000001</v>
      </c>
      <c r="X1324" s="22" t="str">
        <f>IF(L1324="","",
IF(L1324&lt;Predictability!$B$1,"Low",
IF(L1324&lt;=Predictability!$B$2,"Mid","High")))</f>
        <v>Low</v>
      </c>
      <c r="Y1324" s="22">
        <f t="shared" si="41"/>
        <v>1</v>
      </c>
    </row>
    <row r="1325" spans="1:25" x14ac:dyDescent="0.2">
      <c r="A1325" t="s">
        <v>6107</v>
      </c>
      <c r="B1325" t="s">
        <v>469</v>
      </c>
      <c r="C1325" t="s">
        <v>2180</v>
      </c>
      <c r="D1325">
        <v>10000</v>
      </c>
      <c r="E1325">
        <v>13076</v>
      </c>
      <c r="F1325">
        <v>508</v>
      </c>
      <c r="G1325">
        <v>11000</v>
      </c>
      <c r="H1325">
        <v>7.2</v>
      </c>
      <c r="I1325">
        <v>323</v>
      </c>
      <c r="J1325">
        <v>104</v>
      </c>
      <c r="K1325">
        <v>256386216</v>
      </c>
      <c r="L1325">
        <v>150000000</v>
      </c>
      <c r="M1325" s="2">
        <f>VLOOKUP(A1325,Sheet2!$A$1:G5049,2,0)</f>
        <v>39289</v>
      </c>
      <c r="N1325" t="str">
        <f>VLOOKUP(A1325,Sheet2!$A$1:G5049,3,0)</f>
        <v>Color</v>
      </c>
      <c r="O1325" t="str">
        <f>VLOOKUP(A1325,Sheet2!$A$1:G5049,4,0)</f>
        <v>Drama</v>
      </c>
      <c r="P1325" t="str">
        <f>VLOOKUP(A1325,Sheet2!$A$1:G5049,5,0)</f>
        <v>English</v>
      </c>
      <c r="Q1325" t="str">
        <f>VLOOKUP(A1325,Sheet2!$A$1:G5049,6,0)</f>
        <v>USA</v>
      </c>
      <c r="R1325" t="str">
        <f>VLOOKUP(A1325,Sheet2!$A$1:G5049,7,0)</f>
        <v>PG-13</v>
      </c>
      <c r="S1325" t="str">
        <f>IF(Table1[[#This Row],[Language]]="English","English","Other language")</f>
        <v>English</v>
      </c>
      <c r="T1325">
        <f>Table1[[#This Row],[Gross Revenue]]-Table1[[#This Row],[Budget]]</f>
        <v>106386216</v>
      </c>
      <c r="U1325" s="1">
        <f>(Table1[[#This Row],[Gross Revenue]]/Table1[[#This Row],[Budget]])-1</f>
        <v>0.70924144</v>
      </c>
      <c r="V1325" t="str">
        <f t="shared" si="40"/>
        <v>90-110 minutes</v>
      </c>
      <c r="W1325">
        <f>Table1[[#This Row],[Profit]]/Table1[[#This Row],[Budget]]</f>
        <v>0.70924144</v>
      </c>
      <c r="X1325" s="22" t="str">
        <f>IF(L1325="","",
IF(L1325&lt;Predictability!$B$1,"Low",
IF(L1325&lt;=Predictability!$B$2,"Mid","High")))</f>
        <v>High</v>
      </c>
      <c r="Y1325" s="22">
        <f t="shared" si="41"/>
        <v>1</v>
      </c>
    </row>
    <row r="1326" spans="1:25" x14ac:dyDescent="0.2">
      <c r="A1326" t="s">
        <v>5776</v>
      </c>
      <c r="B1326" t="s">
        <v>2527</v>
      </c>
      <c r="C1326" t="s">
        <v>2528</v>
      </c>
      <c r="D1326">
        <v>144</v>
      </c>
      <c r="E1326">
        <v>474</v>
      </c>
      <c r="F1326">
        <v>64</v>
      </c>
      <c r="G1326">
        <v>0</v>
      </c>
      <c r="H1326">
        <v>7</v>
      </c>
      <c r="I1326">
        <v>181</v>
      </c>
      <c r="J1326">
        <v>120</v>
      </c>
      <c r="K1326">
        <v>5004648</v>
      </c>
      <c r="L1326">
        <v>10000000</v>
      </c>
      <c r="M1326" s="2">
        <f>VLOOKUP(A1326,Sheet2!$A$1:G5050,2,0)</f>
        <v>40030</v>
      </c>
      <c r="N1326" t="str">
        <f>VLOOKUP(A1326,Sheet2!$A$1:G5050,3,0)</f>
        <v>Color</v>
      </c>
      <c r="O1326" t="str">
        <f>VLOOKUP(A1326,Sheet2!$A$1:G5050,4,0)</f>
        <v>Drama</v>
      </c>
      <c r="P1326" t="str">
        <f>VLOOKUP(A1326,Sheet2!$A$1:G5050,5,0)</f>
        <v>Italian</v>
      </c>
      <c r="Q1326" t="str">
        <f>VLOOKUP(A1326,Sheet2!$A$1:G5050,6,0)</f>
        <v>Italy</v>
      </c>
      <c r="R1326" t="str">
        <f>VLOOKUP(A1326,Sheet2!$A$1:G5050,7,0)</f>
        <v>R</v>
      </c>
      <c r="S1326" t="str">
        <f>IF(Table1[[#This Row],[Language]]="English","English","Other language")</f>
        <v>Other language</v>
      </c>
      <c r="T1326">
        <f>Table1[[#This Row],[Gross Revenue]]-Table1[[#This Row],[Budget]]</f>
        <v>-4995352</v>
      </c>
      <c r="U1326" s="1">
        <f>(Table1[[#This Row],[Gross Revenue]]/Table1[[#This Row],[Budget]])-1</f>
        <v>-0.49953519999999996</v>
      </c>
      <c r="V1326" t="str">
        <f t="shared" si="40"/>
        <v>111-130 minutes</v>
      </c>
      <c r="W1326">
        <f>Table1[[#This Row],[Profit]]/Table1[[#This Row],[Budget]]</f>
        <v>-0.49953520000000001</v>
      </c>
      <c r="X1326" s="22" t="str">
        <f>IF(L1326="","",
IF(L1326&lt;Predictability!$B$1,"Low",
IF(L1326&lt;=Predictability!$B$2,"Mid","High")))</f>
        <v>Mid</v>
      </c>
      <c r="Y1326" s="22">
        <f t="shared" si="41"/>
        <v>0</v>
      </c>
    </row>
    <row r="1327" spans="1:25" x14ac:dyDescent="0.2">
      <c r="A1327" t="s">
        <v>4479</v>
      </c>
      <c r="B1327" t="s">
        <v>608</v>
      </c>
      <c r="C1327" t="s">
        <v>1584</v>
      </c>
      <c r="D1327">
        <v>15000</v>
      </c>
      <c r="E1327">
        <v>15608</v>
      </c>
      <c r="F1327">
        <v>154</v>
      </c>
      <c r="G1327">
        <v>27000</v>
      </c>
      <c r="H1327">
        <v>6.1</v>
      </c>
      <c r="I1327">
        <v>288</v>
      </c>
      <c r="J1327">
        <v>109</v>
      </c>
      <c r="K1327">
        <v>55092830</v>
      </c>
      <c r="L1327">
        <v>60000000</v>
      </c>
      <c r="M1327" s="2">
        <f>VLOOKUP(A1327,Sheet2!$A$1:G5051,2,0)</f>
        <v>40878</v>
      </c>
      <c r="N1327" t="str">
        <f>VLOOKUP(A1327,Sheet2!$A$1:G5051,3,0)</f>
        <v>Color</v>
      </c>
      <c r="O1327" t="str">
        <f>VLOOKUP(A1327,Sheet2!$A$1:G5051,4,0)</f>
        <v>Action</v>
      </c>
      <c r="P1327" t="str">
        <f>VLOOKUP(A1327,Sheet2!$A$1:G5051,5,0)</f>
        <v>English</v>
      </c>
      <c r="Q1327" t="str">
        <f>VLOOKUP(A1327,Sheet2!$A$1:G5051,6,0)</f>
        <v>USA</v>
      </c>
      <c r="R1327" t="str">
        <f>VLOOKUP(A1327,Sheet2!$A$1:G5051,7,0)</f>
        <v>PG-13</v>
      </c>
      <c r="S1327" t="str">
        <f>IF(Table1[[#This Row],[Language]]="English","English","Other language")</f>
        <v>English</v>
      </c>
      <c r="T1327">
        <f>Table1[[#This Row],[Gross Revenue]]-Table1[[#This Row],[Budget]]</f>
        <v>-4907170</v>
      </c>
      <c r="U1327" s="1">
        <f>(Table1[[#This Row],[Gross Revenue]]/Table1[[#This Row],[Budget]])-1</f>
        <v>-8.1786166666666715E-2</v>
      </c>
      <c r="V1327" t="str">
        <f t="shared" si="40"/>
        <v>90-110 minutes</v>
      </c>
      <c r="W1327">
        <f>Table1[[#This Row],[Profit]]/Table1[[#This Row],[Budget]]</f>
        <v>-8.178616666666666E-2</v>
      </c>
      <c r="X1327" s="22" t="str">
        <f>IF(L1327="","",
IF(L1327&lt;Predictability!$B$1,"Low",
IF(L1327&lt;=Predictability!$B$2,"Mid","High")))</f>
        <v>High</v>
      </c>
      <c r="Y1327" s="22">
        <f t="shared" si="41"/>
        <v>0</v>
      </c>
    </row>
    <row r="1328" spans="1:25" x14ac:dyDescent="0.2">
      <c r="A1328" t="s">
        <v>6548</v>
      </c>
      <c r="B1328" t="s">
        <v>1062</v>
      </c>
      <c r="C1328" t="s">
        <v>1183</v>
      </c>
      <c r="D1328">
        <v>967</v>
      </c>
      <c r="E1328">
        <v>3152</v>
      </c>
      <c r="F1328">
        <v>24</v>
      </c>
      <c r="G1328">
        <v>15000</v>
      </c>
      <c r="H1328">
        <v>7.6</v>
      </c>
      <c r="I1328">
        <v>129</v>
      </c>
      <c r="J1328">
        <v>132</v>
      </c>
      <c r="K1328">
        <v>40270895</v>
      </c>
      <c r="L1328">
        <v>22000000</v>
      </c>
      <c r="M1328" s="2">
        <f>VLOOKUP(A1328,Sheet2!$A$1:G5052,2,0)</f>
        <v>37038</v>
      </c>
      <c r="N1328" t="str">
        <f>VLOOKUP(A1328,Sheet2!$A$1:G5052,3,0)</f>
        <v>Color</v>
      </c>
      <c r="O1328" t="str">
        <f>VLOOKUP(A1328,Sheet2!$A$1:G5052,4,0)</f>
        <v>Drama</v>
      </c>
      <c r="P1328" t="str">
        <f>VLOOKUP(A1328,Sheet2!$A$1:G5052,5,0)</f>
        <v>English</v>
      </c>
      <c r="Q1328" t="str">
        <f>VLOOKUP(A1328,Sheet2!$A$1:G5052,6,0)</f>
        <v>USA</v>
      </c>
      <c r="R1328" t="str">
        <f>VLOOKUP(A1328,Sheet2!$A$1:G5052,7,0)</f>
        <v>PG-13</v>
      </c>
      <c r="S1328" t="str">
        <f>IF(Table1[[#This Row],[Language]]="English","English","Other language")</f>
        <v>English</v>
      </c>
      <c r="T1328">
        <f>Table1[[#This Row],[Gross Revenue]]-Table1[[#This Row],[Budget]]</f>
        <v>18270895</v>
      </c>
      <c r="U1328" s="1">
        <f>(Table1[[#This Row],[Gross Revenue]]/Table1[[#This Row],[Budget]])-1</f>
        <v>0.83049522727272729</v>
      </c>
      <c r="V1328" t="str">
        <f t="shared" si="40"/>
        <v>131-150 minutes</v>
      </c>
      <c r="W1328">
        <f>Table1[[#This Row],[Profit]]/Table1[[#This Row],[Budget]]</f>
        <v>0.83049522727272729</v>
      </c>
      <c r="X1328" s="22" t="str">
        <f>IF(L1328="","",
IF(L1328&lt;Predictability!$B$1,"Low",
IF(L1328&lt;=Predictability!$B$2,"Mid","High")))</f>
        <v>Mid</v>
      </c>
      <c r="Y1328" s="22">
        <f t="shared" si="41"/>
        <v>1</v>
      </c>
    </row>
    <row r="1329" spans="1:25" x14ac:dyDescent="0.2">
      <c r="A1329" t="s">
        <v>3374</v>
      </c>
      <c r="B1329" t="s">
        <v>227</v>
      </c>
      <c r="C1329" t="s">
        <v>228</v>
      </c>
      <c r="D1329">
        <v>607</v>
      </c>
      <c r="E1329">
        <v>1465</v>
      </c>
      <c r="F1329">
        <v>0</v>
      </c>
      <c r="G1329">
        <v>1000</v>
      </c>
      <c r="H1329">
        <v>4.0999999999999996</v>
      </c>
      <c r="I1329">
        <v>36</v>
      </c>
      <c r="J1329">
        <v>113</v>
      </c>
      <c r="K1329">
        <v>51697449</v>
      </c>
      <c r="L1329">
        <v>13000000</v>
      </c>
      <c r="M1329" s="2">
        <f>VLOOKUP(A1329,Sheet2!$A$1:G5053,2,0)</f>
        <v>40059</v>
      </c>
      <c r="N1329" t="str">
        <f>VLOOKUP(A1329,Sheet2!$A$1:G5053,3,0)</f>
        <v>Color</v>
      </c>
      <c r="O1329" t="str">
        <f>VLOOKUP(A1329,Sheet2!$A$1:G5053,4,0)</f>
        <v>Comedy</v>
      </c>
      <c r="P1329" t="str">
        <f>VLOOKUP(A1329,Sheet2!$A$1:G5053,5,0)</f>
        <v>English</v>
      </c>
      <c r="Q1329" t="str">
        <f>VLOOKUP(A1329,Sheet2!$A$1:G5053,6,0)</f>
        <v>USA</v>
      </c>
      <c r="R1329" t="str">
        <f>VLOOKUP(A1329,Sheet2!$A$1:G5053,7,0)</f>
        <v>PG-13</v>
      </c>
      <c r="S1329" t="str">
        <f>IF(Table1[[#This Row],[Language]]="English","English","Other language")</f>
        <v>English</v>
      </c>
      <c r="T1329">
        <f>Table1[[#This Row],[Gross Revenue]]-Table1[[#This Row],[Budget]]</f>
        <v>38697449</v>
      </c>
      <c r="U1329" s="1">
        <f>(Table1[[#This Row],[Gross Revenue]]/Table1[[#This Row],[Budget]])-1</f>
        <v>2.9767268461538463</v>
      </c>
      <c r="V1329" t="str">
        <f t="shared" si="40"/>
        <v>111-130 minutes</v>
      </c>
      <c r="W1329">
        <f>Table1[[#This Row],[Profit]]/Table1[[#This Row],[Budget]]</f>
        <v>2.9767268461538463</v>
      </c>
      <c r="X1329" s="22" t="str">
        <f>IF(L1329="","",
IF(L1329&lt;Predictability!$B$1,"Low",
IF(L1329&lt;=Predictability!$B$2,"Mid","High")))</f>
        <v>Mid</v>
      </c>
      <c r="Y1329" s="22">
        <f t="shared" si="41"/>
        <v>1</v>
      </c>
    </row>
    <row r="1330" spans="1:25" x14ac:dyDescent="0.2">
      <c r="A1330" t="s">
        <v>3543</v>
      </c>
      <c r="B1330" t="s">
        <v>511</v>
      </c>
      <c r="C1330" t="s">
        <v>512</v>
      </c>
      <c r="D1330">
        <v>2000</v>
      </c>
      <c r="E1330">
        <v>5470</v>
      </c>
      <c r="F1330">
        <v>41</v>
      </c>
      <c r="G1330">
        <v>0</v>
      </c>
      <c r="H1330">
        <v>4.9000000000000004</v>
      </c>
      <c r="I1330">
        <v>169</v>
      </c>
      <c r="J1330">
        <v>89</v>
      </c>
      <c r="K1330">
        <v>9639242</v>
      </c>
      <c r="L1330">
        <v>24000000</v>
      </c>
      <c r="M1330" s="2">
        <f>VLOOKUP(A1330,Sheet2!$A$1:G5054,2,0)</f>
        <v>40727</v>
      </c>
      <c r="N1330" t="str">
        <f>VLOOKUP(A1330,Sheet2!$A$1:G5054,3,0)</f>
        <v>Color</v>
      </c>
      <c r="O1330" t="str">
        <f>VLOOKUP(A1330,Sheet2!$A$1:G5054,4,0)</f>
        <v>Comedy</v>
      </c>
      <c r="P1330" t="str">
        <f>VLOOKUP(A1330,Sheet2!$A$1:G5054,5,0)</f>
        <v>English</v>
      </c>
      <c r="Q1330" t="str">
        <f>VLOOKUP(A1330,Sheet2!$A$1:G5054,6,0)</f>
        <v>USA</v>
      </c>
      <c r="R1330" t="str">
        <f>VLOOKUP(A1330,Sheet2!$A$1:G5054,7,0)</f>
        <v>PG-13</v>
      </c>
      <c r="S1330" t="str">
        <f>IF(Table1[[#This Row],[Language]]="English","English","Other language")</f>
        <v>English</v>
      </c>
      <c r="T1330">
        <f>Table1[[#This Row],[Gross Revenue]]-Table1[[#This Row],[Budget]]</f>
        <v>-14360758</v>
      </c>
      <c r="U1330" s="1">
        <f>(Table1[[#This Row],[Gross Revenue]]/Table1[[#This Row],[Budget]])-1</f>
        <v>-0.59836491666666669</v>
      </c>
      <c r="V1330" t="str">
        <f t="shared" si="40"/>
        <v>&lt;90 minutes</v>
      </c>
      <c r="W1330">
        <f>Table1[[#This Row],[Profit]]/Table1[[#This Row],[Budget]]</f>
        <v>-0.59836491666666669</v>
      </c>
      <c r="X1330" s="22" t="str">
        <f>IF(L1330="","",
IF(L1330&lt;Predictability!$B$1,"Low",
IF(L1330&lt;=Predictability!$B$2,"Mid","High")))</f>
        <v>Mid</v>
      </c>
      <c r="Y1330" s="22">
        <f t="shared" si="41"/>
        <v>0</v>
      </c>
    </row>
    <row r="1331" spans="1:25" x14ac:dyDescent="0.2">
      <c r="A1331" t="s">
        <v>3929</v>
      </c>
      <c r="B1331" t="s">
        <v>675</v>
      </c>
      <c r="C1331" t="s">
        <v>1024</v>
      </c>
      <c r="D1331">
        <v>818</v>
      </c>
      <c r="E1331">
        <v>1778</v>
      </c>
      <c r="F1331">
        <v>46</v>
      </c>
      <c r="G1331">
        <v>314</v>
      </c>
      <c r="H1331">
        <v>5.6</v>
      </c>
      <c r="I1331">
        <v>52</v>
      </c>
      <c r="J1331">
        <v>114</v>
      </c>
      <c r="K1331">
        <v>6543194</v>
      </c>
      <c r="L1331">
        <v>34000000</v>
      </c>
      <c r="M1331" s="2">
        <f>VLOOKUP(A1331,Sheet2!$A$1:G5055,2,0)</f>
        <v>36792</v>
      </c>
      <c r="N1331" t="str">
        <f>VLOOKUP(A1331,Sheet2!$A$1:G5055,3,0)</f>
        <v>Color</v>
      </c>
      <c r="O1331" t="str">
        <f>VLOOKUP(A1331,Sheet2!$A$1:G5055,4,0)</f>
        <v>Adventure</v>
      </c>
      <c r="P1331" t="str">
        <f>VLOOKUP(A1331,Sheet2!$A$1:G5055,5,0)</f>
        <v>English</v>
      </c>
      <c r="Q1331" t="str">
        <f>VLOOKUP(A1331,Sheet2!$A$1:G5055,6,0)</f>
        <v>USA</v>
      </c>
      <c r="R1331" t="str">
        <f>VLOOKUP(A1331,Sheet2!$A$1:G5055,7,0)</f>
        <v>PG-13</v>
      </c>
      <c r="S1331" t="str">
        <f>IF(Table1[[#This Row],[Language]]="English","English","Other language")</f>
        <v>English</v>
      </c>
      <c r="T1331">
        <f>Table1[[#This Row],[Gross Revenue]]-Table1[[#This Row],[Budget]]</f>
        <v>-27456806</v>
      </c>
      <c r="U1331" s="1">
        <f>(Table1[[#This Row],[Gross Revenue]]/Table1[[#This Row],[Budget]])-1</f>
        <v>-0.80755311764705884</v>
      </c>
      <c r="V1331" t="str">
        <f t="shared" si="40"/>
        <v>111-130 minutes</v>
      </c>
      <c r="W1331">
        <f>Table1[[#This Row],[Profit]]/Table1[[#This Row],[Budget]]</f>
        <v>-0.80755311764705884</v>
      </c>
      <c r="X1331" s="22" t="str">
        <f>IF(L1331="","",
IF(L1331&lt;Predictability!$B$1,"Low",
IF(L1331&lt;=Predictability!$B$2,"Mid","High")))</f>
        <v>Mid</v>
      </c>
      <c r="Y1331" s="22">
        <f t="shared" si="41"/>
        <v>0</v>
      </c>
    </row>
    <row r="1332" spans="1:25" x14ac:dyDescent="0.2">
      <c r="A1332" t="s">
        <v>3349</v>
      </c>
      <c r="B1332" t="s">
        <v>181</v>
      </c>
      <c r="C1332" t="s">
        <v>182</v>
      </c>
      <c r="D1332">
        <v>625</v>
      </c>
      <c r="E1332">
        <v>987</v>
      </c>
      <c r="F1332">
        <v>0</v>
      </c>
      <c r="G1332">
        <v>280</v>
      </c>
      <c r="H1332">
        <v>3.9</v>
      </c>
      <c r="I1332">
        <v>19</v>
      </c>
      <c r="J1332">
        <v>93</v>
      </c>
      <c r="K1332">
        <v>10305534</v>
      </c>
      <c r="L1332">
        <v>3500000</v>
      </c>
      <c r="M1332" s="2">
        <f>VLOOKUP(A1332,Sheet2!$A$1:G5056,2,0)</f>
        <v>35866</v>
      </c>
      <c r="N1332" t="str">
        <f>VLOOKUP(A1332,Sheet2!$A$1:G5056,3,0)</f>
        <v>Color</v>
      </c>
      <c r="O1332" t="str">
        <f>VLOOKUP(A1332,Sheet2!$A$1:G5056,4,0)</f>
        <v>Comedy</v>
      </c>
      <c r="P1332" t="str">
        <f>VLOOKUP(A1332,Sheet2!$A$1:G5056,5,0)</f>
        <v>English</v>
      </c>
      <c r="Q1332" t="str">
        <f>VLOOKUP(A1332,Sheet2!$A$1:G5056,6,0)</f>
        <v>USA</v>
      </c>
      <c r="R1332" t="str">
        <f>VLOOKUP(A1332,Sheet2!$A$1:G5056,7,0)</f>
        <v>R</v>
      </c>
      <c r="S1332" t="str">
        <f>IF(Table1[[#This Row],[Language]]="English","English","Other language")</f>
        <v>English</v>
      </c>
      <c r="T1332">
        <f>Table1[[#This Row],[Gross Revenue]]-Table1[[#This Row],[Budget]]</f>
        <v>6805534</v>
      </c>
      <c r="U1332" s="1">
        <f>(Table1[[#This Row],[Gross Revenue]]/Table1[[#This Row],[Budget]])-1</f>
        <v>1.9444382857142859</v>
      </c>
      <c r="V1332" t="str">
        <f t="shared" si="40"/>
        <v>90-110 minutes</v>
      </c>
      <c r="W1332">
        <f>Table1[[#This Row],[Profit]]/Table1[[#This Row],[Budget]]</f>
        <v>1.9444382857142857</v>
      </c>
      <c r="X1332" s="22" t="str">
        <f>IF(L1332="","",
IF(L1332&lt;Predictability!$B$1,"Low",
IF(L1332&lt;=Predictability!$B$2,"Mid","High")))</f>
        <v>Low</v>
      </c>
      <c r="Y1332" s="22">
        <f t="shared" si="41"/>
        <v>1</v>
      </c>
    </row>
    <row r="1333" spans="1:25" x14ac:dyDescent="0.2">
      <c r="A1333" t="s">
        <v>5352</v>
      </c>
      <c r="B1333" t="s">
        <v>695</v>
      </c>
      <c r="C1333" t="s">
        <v>494</v>
      </c>
      <c r="D1333">
        <v>6000</v>
      </c>
      <c r="E1333">
        <v>8094</v>
      </c>
      <c r="F1333">
        <v>737</v>
      </c>
      <c r="G1333">
        <v>0</v>
      </c>
      <c r="H1333">
        <v>6.7</v>
      </c>
      <c r="I1333">
        <v>183</v>
      </c>
      <c r="J1333">
        <v>107</v>
      </c>
      <c r="K1333">
        <v>12784713</v>
      </c>
      <c r="L1333">
        <v>22000000</v>
      </c>
      <c r="M1333" s="2">
        <f>VLOOKUP(A1333,Sheet2!$A$1:G5057,2,0)</f>
        <v>38348</v>
      </c>
      <c r="N1333" t="str">
        <f>VLOOKUP(A1333,Sheet2!$A$1:G5057,3,0)</f>
        <v>Color</v>
      </c>
      <c r="O1333" t="str">
        <f>VLOOKUP(A1333,Sheet2!$A$1:G5057,4,0)</f>
        <v>Comedy</v>
      </c>
      <c r="P1333" t="str">
        <f>VLOOKUP(A1333,Sheet2!$A$1:G5057,5,0)</f>
        <v>English</v>
      </c>
      <c r="Q1333" t="str">
        <f>VLOOKUP(A1333,Sheet2!$A$1:G5057,6,0)</f>
        <v>USA</v>
      </c>
      <c r="R1333" t="str">
        <f>VLOOKUP(A1333,Sheet2!$A$1:G5057,7,0)</f>
        <v>R</v>
      </c>
      <c r="S1333" t="str">
        <f>IF(Table1[[#This Row],[Language]]="English","English","Other language")</f>
        <v>English</v>
      </c>
      <c r="T1333">
        <f>Table1[[#This Row],[Gross Revenue]]-Table1[[#This Row],[Budget]]</f>
        <v>-9215287</v>
      </c>
      <c r="U1333" s="1">
        <f>(Table1[[#This Row],[Gross Revenue]]/Table1[[#This Row],[Budget]])-1</f>
        <v>-0.41887668181818183</v>
      </c>
      <c r="V1333" t="str">
        <f t="shared" si="40"/>
        <v>90-110 minutes</v>
      </c>
      <c r="W1333">
        <f>Table1[[#This Row],[Profit]]/Table1[[#This Row],[Budget]]</f>
        <v>-0.41887668181818183</v>
      </c>
      <c r="X1333" s="22" t="str">
        <f>IF(L1333="","",
IF(L1333&lt;Predictability!$B$1,"Low",
IF(L1333&lt;=Predictability!$B$2,"Mid","High")))</f>
        <v>Mid</v>
      </c>
      <c r="Y1333" s="22">
        <f t="shared" si="41"/>
        <v>0</v>
      </c>
    </row>
    <row r="1334" spans="1:25" x14ac:dyDescent="0.2">
      <c r="A1334" t="s">
        <v>4006</v>
      </c>
      <c r="B1334" t="s">
        <v>197</v>
      </c>
      <c r="C1334" t="s">
        <v>1111</v>
      </c>
      <c r="D1334">
        <v>45000</v>
      </c>
      <c r="E1334">
        <v>50284</v>
      </c>
      <c r="F1334">
        <v>13</v>
      </c>
      <c r="G1334">
        <v>0</v>
      </c>
      <c r="H1334">
        <v>5.6</v>
      </c>
      <c r="I1334">
        <v>140</v>
      </c>
      <c r="J1334">
        <v>99</v>
      </c>
      <c r="K1334">
        <v>72219395</v>
      </c>
      <c r="L1334">
        <v>17000000</v>
      </c>
      <c r="M1334" s="2">
        <f>VLOOKUP(A1334,Sheet2!$A$1:G5058,2,0)</f>
        <v>35774</v>
      </c>
      <c r="N1334" t="str">
        <f>VLOOKUP(A1334,Sheet2!$A$1:G5058,3,0)</f>
        <v>Color</v>
      </c>
      <c r="O1334" t="str">
        <f>VLOOKUP(A1334,Sheet2!$A$1:G5058,4,0)</f>
        <v>Horror</v>
      </c>
      <c r="P1334" t="str">
        <f>VLOOKUP(A1334,Sheet2!$A$1:G5058,5,0)</f>
        <v>English</v>
      </c>
      <c r="Q1334" t="str">
        <f>VLOOKUP(A1334,Sheet2!$A$1:G5058,6,0)</f>
        <v>USA</v>
      </c>
      <c r="R1334" t="str">
        <f>VLOOKUP(A1334,Sheet2!$A$1:G5058,7,0)</f>
        <v>R</v>
      </c>
      <c r="S1334" t="str">
        <f>IF(Table1[[#This Row],[Language]]="English","English","Other language")</f>
        <v>English</v>
      </c>
      <c r="T1334">
        <f>Table1[[#This Row],[Gross Revenue]]-Table1[[#This Row],[Budget]]</f>
        <v>55219395</v>
      </c>
      <c r="U1334" s="1">
        <f>(Table1[[#This Row],[Gross Revenue]]/Table1[[#This Row],[Budget]])-1</f>
        <v>3.2481997058823531</v>
      </c>
      <c r="V1334" t="str">
        <f t="shared" si="40"/>
        <v>90-110 minutes</v>
      </c>
      <c r="W1334">
        <f>Table1[[#This Row],[Profit]]/Table1[[#This Row],[Budget]]</f>
        <v>3.2481997058823531</v>
      </c>
      <c r="X1334" s="22" t="str">
        <f>IF(L1334="","",
IF(L1334&lt;Predictability!$B$1,"Low",
IF(L1334&lt;=Predictability!$B$2,"Mid","High")))</f>
        <v>Mid</v>
      </c>
      <c r="Y1334" s="22">
        <f t="shared" si="41"/>
        <v>1</v>
      </c>
    </row>
    <row r="1335" spans="1:25" x14ac:dyDescent="0.2">
      <c r="A1335" t="s">
        <v>5154</v>
      </c>
      <c r="B1335" t="s">
        <v>2127</v>
      </c>
      <c r="C1335" t="s">
        <v>2128</v>
      </c>
      <c r="D1335">
        <v>170</v>
      </c>
      <c r="E1335">
        <v>931</v>
      </c>
      <c r="F1335">
        <v>43</v>
      </c>
      <c r="G1335">
        <v>11000</v>
      </c>
      <c r="H1335">
        <v>6.6</v>
      </c>
      <c r="I1335">
        <v>242</v>
      </c>
      <c r="J1335">
        <v>102</v>
      </c>
      <c r="K1335">
        <v>2035566</v>
      </c>
      <c r="L1335">
        <v>13000000</v>
      </c>
      <c r="M1335" s="2">
        <f>VLOOKUP(A1335,Sheet2!$A$1:G5059,2,0)</f>
        <v>40044</v>
      </c>
      <c r="N1335" t="str">
        <f>VLOOKUP(A1335,Sheet2!$A$1:G5059,3,0)</f>
        <v>Color</v>
      </c>
      <c r="O1335" t="str">
        <f>VLOOKUP(A1335,Sheet2!$A$1:G5059,4,0)</f>
        <v>Biography</v>
      </c>
      <c r="P1335" t="str">
        <f>VLOOKUP(A1335,Sheet2!$A$1:G5059,5,0)</f>
        <v>English</v>
      </c>
      <c r="Q1335" t="str">
        <f>VLOOKUP(A1335,Sheet2!$A$1:G5059,6,0)</f>
        <v>France</v>
      </c>
      <c r="R1335" t="str">
        <f>VLOOKUP(A1335,Sheet2!$A$1:G5059,7,0)</f>
        <v>R</v>
      </c>
      <c r="S1335" t="str">
        <f>IF(Table1[[#This Row],[Language]]="English","English","Other language")</f>
        <v>English</v>
      </c>
      <c r="T1335">
        <f>Table1[[#This Row],[Gross Revenue]]-Table1[[#This Row],[Budget]]</f>
        <v>-10964434</v>
      </c>
      <c r="U1335" s="1">
        <f>(Table1[[#This Row],[Gross Revenue]]/Table1[[#This Row],[Budget]])-1</f>
        <v>-0.843418</v>
      </c>
      <c r="V1335" t="str">
        <f t="shared" si="40"/>
        <v>90-110 minutes</v>
      </c>
      <c r="W1335">
        <f>Table1[[#This Row],[Profit]]/Table1[[#This Row],[Budget]]</f>
        <v>-0.843418</v>
      </c>
      <c r="X1335" s="22" t="str">
        <f>IF(L1335="","",
IF(L1335&lt;Predictability!$B$1,"Low",
IF(L1335&lt;=Predictability!$B$2,"Mid","High")))</f>
        <v>Mid</v>
      </c>
      <c r="Y1335" s="22">
        <f t="shared" si="41"/>
        <v>0</v>
      </c>
    </row>
    <row r="1336" spans="1:25" x14ac:dyDescent="0.2">
      <c r="A1336" t="s">
        <v>3745</v>
      </c>
      <c r="B1336" t="s">
        <v>807</v>
      </c>
      <c r="C1336" t="s">
        <v>808</v>
      </c>
      <c r="D1336">
        <v>946</v>
      </c>
      <c r="E1336">
        <v>4072</v>
      </c>
      <c r="F1336">
        <v>0</v>
      </c>
      <c r="G1336">
        <v>0</v>
      </c>
      <c r="H1336">
        <v>5.3</v>
      </c>
      <c r="I1336">
        <v>107</v>
      </c>
      <c r="J1336">
        <v>102</v>
      </c>
      <c r="K1336">
        <v>14793904</v>
      </c>
      <c r="L1336">
        <v>18000000</v>
      </c>
      <c r="M1336" s="2">
        <f>VLOOKUP(A1336,Sheet2!$A$1:G5060,2,0)</f>
        <v>40131</v>
      </c>
      <c r="N1336" t="str">
        <f>VLOOKUP(A1336,Sheet2!$A$1:G5060,3,0)</f>
        <v>Color</v>
      </c>
      <c r="O1336" t="str">
        <f>VLOOKUP(A1336,Sheet2!$A$1:G5060,4,0)</f>
        <v>Comedy</v>
      </c>
      <c r="P1336" t="str">
        <f>VLOOKUP(A1336,Sheet2!$A$1:G5060,5,0)</f>
        <v>English</v>
      </c>
      <c r="Q1336" t="str">
        <f>VLOOKUP(A1336,Sheet2!$A$1:G5060,6,0)</f>
        <v>Canada</v>
      </c>
      <c r="R1336" t="str">
        <f>VLOOKUP(A1336,Sheet2!$A$1:G5060,7,0)</f>
        <v>PG-13</v>
      </c>
      <c r="S1336" t="str">
        <f>IF(Table1[[#This Row],[Language]]="English","English","Other language")</f>
        <v>English</v>
      </c>
      <c r="T1336">
        <f>Table1[[#This Row],[Gross Revenue]]-Table1[[#This Row],[Budget]]</f>
        <v>-3206096</v>
      </c>
      <c r="U1336" s="1">
        <f>(Table1[[#This Row],[Gross Revenue]]/Table1[[#This Row],[Budget]])-1</f>
        <v>-0.17811644444444441</v>
      </c>
      <c r="V1336" t="str">
        <f t="shared" si="40"/>
        <v>90-110 minutes</v>
      </c>
      <c r="W1336">
        <f>Table1[[#This Row],[Profit]]/Table1[[#This Row],[Budget]]</f>
        <v>-0.17811644444444444</v>
      </c>
      <c r="X1336" s="22" t="str">
        <f>IF(L1336="","",
IF(L1336&lt;Predictability!$B$1,"Low",
IF(L1336&lt;=Predictability!$B$2,"Mid","High")))</f>
        <v>Mid</v>
      </c>
      <c r="Y1336" s="22">
        <f t="shared" si="41"/>
        <v>0</v>
      </c>
    </row>
    <row r="1337" spans="1:25" x14ac:dyDescent="0.2">
      <c r="A1337" t="s">
        <v>5978</v>
      </c>
      <c r="B1337" t="s">
        <v>661</v>
      </c>
      <c r="C1337" t="s">
        <v>1409</v>
      </c>
      <c r="D1337">
        <v>24000</v>
      </c>
      <c r="E1337">
        <v>28928</v>
      </c>
      <c r="F1337">
        <v>29</v>
      </c>
      <c r="G1337">
        <v>0</v>
      </c>
      <c r="H1337">
        <v>7.1</v>
      </c>
      <c r="I1337">
        <v>215</v>
      </c>
      <c r="J1337">
        <v>105</v>
      </c>
      <c r="K1337">
        <v>71347010</v>
      </c>
      <c r="L1337">
        <v>40000000</v>
      </c>
      <c r="M1337" s="2">
        <f>VLOOKUP(A1337,Sheet2!$A$1:G5061,2,0)</f>
        <v>39948</v>
      </c>
      <c r="N1337" t="str">
        <f>VLOOKUP(A1337,Sheet2!$A$1:G5061,3,0)</f>
        <v>Color</v>
      </c>
      <c r="O1337" t="str">
        <f>VLOOKUP(A1337,Sheet2!$A$1:G5061,4,0)</f>
        <v>Comedy</v>
      </c>
      <c r="P1337" t="str">
        <f>VLOOKUP(A1337,Sheet2!$A$1:G5061,5,0)</f>
        <v>English</v>
      </c>
      <c r="Q1337" t="str">
        <f>VLOOKUP(A1337,Sheet2!$A$1:G5061,6,0)</f>
        <v>USA</v>
      </c>
      <c r="R1337" t="str">
        <f>VLOOKUP(A1337,Sheet2!$A$1:G5061,7,0)</f>
        <v>R</v>
      </c>
      <c r="S1337" t="str">
        <f>IF(Table1[[#This Row],[Language]]="English","English","Other language")</f>
        <v>English</v>
      </c>
      <c r="T1337">
        <f>Table1[[#This Row],[Gross Revenue]]-Table1[[#This Row],[Budget]]</f>
        <v>31347010</v>
      </c>
      <c r="U1337" s="1">
        <f>(Table1[[#This Row],[Gross Revenue]]/Table1[[#This Row],[Budget]])-1</f>
        <v>0.78367524999999993</v>
      </c>
      <c r="V1337" t="str">
        <f t="shared" si="40"/>
        <v>90-110 minutes</v>
      </c>
      <c r="W1337">
        <f>Table1[[#This Row],[Profit]]/Table1[[#This Row],[Budget]]</f>
        <v>0.78367525000000005</v>
      </c>
      <c r="X1337" s="22" t="str">
        <f>IF(L1337="","",
IF(L1337&lt;Predictability!$B$1,"Low",
IF(L1337&lt;=Predictability!$B$2,"Mid","High")))</f>
        <v>Mid</v>
      </c>
      <c r="Y1337" s="22">
        <f t="shared" si="41"/>
        <v>1</v>
      </c>
    </row>
    <row r="1338" spans="1:25" x14ac:dyDescent="0.2">
      <c r="A1338" t="s">
        <v>3774</v>
      </c>
      <c r="B1338" t="s">
        <v>845</v>
      </c>
      <c r="C1338" t="s">
        <v>679</v>
      </c>
      <c r="D1338">
        <v>2000</v>
      </c>
      <c r="E1338">
        <v>2564</v>
      </c>
      <c r="F1338">
        <v>1000</v>
      </c>
      <c r="G1338">
        <v>63</v>
      </c>
      <c r="H1338">
        <v>5.4</v>
      </c>
      <c r="I1338">
        <v>22</v>
      </c>
      <c r="J1338">
        <v>111</v>
      </c>
      <c r="K1338">
        <v>2580</v>
      </c>
      <c r="L1338">
        <v>1650000</v>
      </c>
      <c r="M1338" s="2">
        <f>VLOOKUP(A1338,Sheet2!$A$1:G5062,2,0)</f>
        <v>37875</v>
      </c>
      <c r="N1338" t="str">
        <f>VLOOKUP(A1338,Sheet2!$A$1:G5062,3,0)</f>
        <v>Color</v>
      </c>
      <c r="O1338" t="str">
        <f>VLOOKUP(A1338,Sheet2!$A$1:G5062,4,0)</f>
        <v>Drama</v>
      </c>
      <c r="P1338" t="str">
        <f>VLOOKUP(A1338,Sheet2!$A$1:G5062,5,0)</f>
        <v>English</v>
      </c>
      <c r="Q1338" t="str">
        <f>VLOOKUP(A1338,Sheet2!$A$1:G5062,6,0)</f>
        <v>USA</v>
      </c>
      <c r="R1338" t="str">
        <f>VLOOKUP(A1338,Sheet2!$A$1:G5062,7,0)</f>
        <v>R</v>
      </c>
      <c r="S1338" t="str">
        <f>IF(Table1[[#This Row],[Language]]="English","English","Other language")</f>
        <v>English</v>
      </c>
      <c r="T1338">
        <f>Table1[[#This Row],[Gross Revenue]]-Table1[[#This Row],[Budget]]</f>
        <v>-1647420</v>
      </c>
      <c r="U1338" s="1">
        <f>(Table1[[#This Row],[Gross Revenue]]/Table1[[#This Row],[Budget]])-1</f>
        <v>-0.99843636363636368</v>
      </c>
      <c r="V1338" t="str">
        <f t="shared" si="40"/>
        <v>111-130 minutes</v>
      </c>
      <c r="W1338">
        <f>Table1[[#This Row],[Profit]]/Table1[[#This Row],[Budget]]</f>
        <v>-0.99843636363636368</v>
      </c>
      <c r="X1338" s="22" t="str">
        <f>IF(L1338="","",
IF(L1338&lt;Predictability!$B$1,"Low",
IF(L1338&lt;=Predictability!$B$2,"Mid","High")))</f>
        <v>Low</v>
      </c>
      <c r="Y1338" s="22">
        <f t="shared" si="41"/>
        <v>0</v>
      </c>
    </row>
    <row r="1339" spans="1:25" x14ac:dyDescent="0.2">
      <c r="A1339" t="s">
        <v>5793</v>
      </c>
      <c r="B1339" t="s">
        <v>2536</v>
      </c>
      <c r="C1339" t="s">
        <v>2537</v>
      </c>
      <c r="D1339">
        <v>5</v>
      </c>
      <c r="E1339">
        <v>7</v>
      </c>
      <c r="F1339">
        <v>45</v>
      </c>
      <c r="G1339">
        <v>178</v>
      </c>
      <c r="H1339">
        <v>7</v>
      </c>
      <c r="I1339">
        <v>19</v>
      </c>
      <c r="J1339">
        <v>75</v>
      </c>
      <c r="K1339">
        <v>203134</v>
      </c>
      <c r="L1339">
        <v>250000</v>
      </c>
      <c r="M1339" s="2">
        <f>VLOOKUP(A1339,Sheet2!$A$1:G5063,2,0)</f>
        <v>35686</v>
      </c>
      <c r="N1339" t="str">
        <f>VLOOKUP(A1339,Sheet2!$A$1:G5063,3,0)</f>
        <v>Color</v>
      </c>
      <c r="O1339" t="str">
        <f>VLOOKUP(A1339,Sheet2!$A$1:G5063,4,0)</f>
        <v>Animation</v>
      </c>
      <c r="P1339" t="str">
        <f>VLOOKUP(A1339,Sheet2!$A$1:G5063,5,0)</f>
        <v>English</v>
      </c>
      <c r="Q1339" t="str">
        <f>VLOOKUP(A1339,Sheet2!$A$1:G5063,6,0)</f>
        <v>USA</v>
      </c>
      <c r="R1339" t="str">
        <f>VLOOKUP(A1339,Sheet2!$A$1:G5063,7,0)</f>
        <v>R</v>
      </c>
      <c r="S1339" t="str">
        <f>IF(Table1[[#This Row],[Language]]="English","English","Other language")</f>
        <v>English</v>
      </c>
      <c r="T1339">
        <f>Table1[[#This Row],[Gross Revenue]]-Table1[[#This Row],[Budget]]</f>
        <v>-46866</v>
      </c>
      <c r="U1339" s="1">
        <f>(Table1[[#This Row],[Gross Revenue]]/Table1[[#This Row],[Budget]])-1</f>
        <v>-0.18746399999999996</v>
      </c>
      <c r="V1339" t="str">
        <f t="shared" si="40"/>
        <v>&lt;90 minutes</v>
      </c>
      <c r="W1339">
        <f>Table1[[#This Row],[Profit]]/Table1[[#This Row],[Budget]]</f>
        <v>-0.18746399999999999</v>
      </c>
      <c r="X1339" s="22" t="str">
        <f>IF(L1339="","",
IF(L1339&lt;Predictability!$B$1,"Low",
IF(L1339&lt;=Predictability!$B$2,"Mid","High")))</f>
        <v>Low</v>
      </c>
      <c r="Y1339" s="22">
        <f t="shared" si="41"/>
        <v>0</v>
      </c>
    </row>
    <row r="1340" spans="1:25" x14ac:dyDescent="0.2">
      <c r="A1340" t="s">
        <v>6303</v>
      </c>
      <c r="B1340" t="s">
        <v>2854</v>
      </c>
      <c r="C1340" t="s">
        <v>2855</v>
      </c>
      <c r="D1340">
        <v>61</v>
      </c>
      <c r="E1340">
        <v>92</v>
      </c>
      <c r="F1340">
        <v>44</v>
      </c>
      <c r="G1340">
        <v>1000</v>
      </c>
      <c r="H1340">
        <v>7.4</v>
      </c>
      <c r="I1340">
        <v>99</v>
      </c>
      <c r="J1340">
        <v>113</v>
      </c>
      <c r="K1340">
        <v>617228</v>
      </c>
      <c r="L1340">
        <v>84450000</v>
      </c>
      <c r="M1340" s="2">
        <f>VLOOKUP(A1340,Sheet2!$A$1:G5064,2,0)</f>
        <v>38882</v>
      </c>
      <c r="N1340" t="str">
        <f>VLOOKUP(A1340,Sheet2!$A$1:G5064,3,0)</f>
        <v>Color</v>
      </c>
      <c r="O1340" t="str">
        <f>VLOOKUP(A1340,Sheet2!$A$1:G5064,4,0)</f>
        <v>Comedy</v>
      </c>
      <c r="P1340" t="str">
        <f>VLOOKUP(A1340,Sheet2!$A$1:G5064,5,0)</f>
        <v>Czech</v>
      </c>
      <c r="Q1340" t="str">
        <f>VLOOKUP(A1340,Sheet2!$A$1:G5064,6,0)</f>
        <v>Czech Republic</v>
      </c>
      <c r="R1340" t="str">
        <f>VLOOKUP(A1340,Sheet2!$A$1:G5064,7,0)</f>
        <v>R</v>
      </c>
      <c r="S1340" t="str">
        <f>IF(Table1[[#This Row],[Language]]="English","English","Other language")</f>
        <v>Other language</v>
      </c>
      <c r="T1340">
        <f>Table1[[#This Row],[Gross Revenue]]-Table1[[#This Row],[Budget]]</f>
        <v>-83832772</v>
      </c>
      <c r="U1340" s="1">
        <f>(Table1[[#This Row],[Gross Revenue]]/Table1[[#This Row],[Budget]])-1</f>
        <v>-0.99269120189461224</v>
      </c>
      <c r="V1340" t="str">
        <f t="shared" si="40"/>
        <v>111-130 minutes</v>
      </c>
      <c r="W1340">
        <f>Table1[[#This Row],[Profit]]/Table1[[#This Row],[Budget]]</f>
        <v>-0.99269120189461224</v>
      </c>
      <c r="X1340" s="22" t="str">
        <f>IF(L1340="","",
IF(L1340&lt;Predictability!$B$1,"Low",
IF(L1340&lt;=Predictability!$B$2,"Mid","High")))</f>
        <v>High</v>
      </c>
      <c r="Y1340" s="22">
        <f t="shared" si="41"/>
        <v>0</v>
      </c>
    </row>
    <row r="1341" spans="1:25" x14ac:dyDescent="0.2">
      <c r="A1341" t="s">
        <v>4697</v>
      </c>
      <c r="B1341" t="s">
        <v>1767</v>
      </c>
      <c r="C1341" t="s">
        <v>1768</v>
      </c>
      <c r="D1341">
        <v>635</v>
      </c>
      <c r="E1341">
        <v>2423</v>
      </c>
      <c r="F1341">
        <v>68</v>
      </c>
      <c r="G1341">
        <v>17000</v>
      </c>
      <c r="H1341">
        <v>6.3</v>
      </c>
      <c r="I1341">
        <v>225</v>
      </c>
      <c r="J1341">
        <v>105</v>
      </c>
      <c r="K1341">
        <v>92401</v>
      </c>
      <c r="L1341">
        <v>2000000</v>
      </c>
      <c r="M1341" s="2">
        <f>VLOOKUP(A1341,Sheet2!$A$1:G5065,2,0)</f>
        <v>40231</v>
      </c>
      <c r="N1341" t="str">
        <f>VLOOKUP(A1341,Sheet2!$A$1:G5065,3,0)</f>
        <v>Color</v>
      </c>
      <c r="O1341" t="str">
        <f>VLOOKUP(A1341,Sheet2!$A$1:G5065,4,0)</f>
        <v>Horror</v>
      </c>
      <c r="P1341" t="str">
        <f>VLOOKUP(A1341,Sheet2!$A$1:G5065,5,0)</f>
        <v>English</v>
      </c>
      <c r="Q1341" t="str">
        <f>VLOOKUP(A1341,Sheet2!$A$1:G5065,6,0)</f>
        <v>USA</v>
      </c>
      <c r="R1341" t="str">
        <f>VLOOKUP(A1341,Sheet2!$A$1:G5065,7,0)</f>
        <v>R</v>
      </c>
      <c r="S1341" t="str">
        <f>IF(Table1[[#This Row],[Language]]="English","English","Other language")</f>
        <v>English</v>
      </c>
      <c r="T1341">
        <f>Table1[[#This Row],[Gross Revenue]]-Table1[[#This Row],[Budget]]</f>
        <v>-1907599</v>
      </c>
      <c r="U1341" s="1">
        <f>(Table1[[#This Row],[Gross Revenue]]/Table1[[#This Row],[Budget]])-1</f>
        <v>-0.95379950000000002</v>
      </c>
      <c r="V1341" t="str">
        <f t="shared" si="40"/>
        <v>90-110 minutes</v>
      </c>
      <c r="W1341">
        <f>Table1[[#This Row],[Profit]]/Table1[[#This Row],[Budget]]</f>
        <v>-0.95379950000000002</v>
      </c>
      <c r="X1341" s="22" t="str">
        <f>IF(L1341="","",
IF(L1341&lt;Predictability!$B$1,"Low",
IF(L1341&lt;=Predictability!$B$2,"Mid","High")))</f>
        <v>Low</v>
      </c>
      <c r="Y1341" s="22">
        <f t="shared" si="41"/>
        <v>0</v>
      </c>
    </row>
    <row r="1342" spans="1:25" x14ac:dyDescent="0.2">
      <c r="A1342" t="s">
        <v>3790</v>
      </c>
      <c r="B1342" t="s">
        <v>548</v>
      </c>
      <c r="C1342" t="s">
        <v>356</v>
      </c>
      <c r="D1342">
        <v>989</v>
      </c>
      <c r="E1342">
        <v>1576</v>
      </c>
      <c r="F1342">
        <v>84</v>
      </c>
      <c r="G1342">
        <v>531</v>
      </c>
      <c r="H1342">
        <v>5.4</v>
      </c>
      <c r="I1342">
        <v>105</v>
      </c>
      <c r="J1342">
        <v>97</v>
      </c>
      <c r="K1342">
        <v>33105600</v>
      </c>
      <c r="L1342">
        <v>70000000</v>
      </c>
      <c r="M1342" s="2">
        <f>VLOOKUP(A1342,Sheet2!$A$1:G5066,2,0)</f>
        <v>37561</v>
      </c>
      <c r="N1342" t="str">
        <f>VLOOKUP(A1342,Sheet2!$A$1:G5066,3,0)</f>
        <v>Color</v>
      </c>
      <c r="O1342" t="str">
        <f>VLOOKUP(A1342,Sheet2!$A$1:G5066,4,0)</f>
        <v>Action</v>
      </c>
      <c r="P1342" t="str">
        <f>VLOOKUP(A1342,Sheet2!$A$1:G5066,5,0)</f>
        <v>English</v>
      </c>
      <c r="Q1342" t="str">
        <f>VLOOKUP(A1342,Sheet2!$A$1:G5066,6,0)</f>
        <v>USA</v>
      </c>
      <c r="R1342" t="str">
        <f>VLOOKUP(A1342,Sheet2!$A$1:G5066,7,0)</f>
        <v>PG-13</v>
      </c>
      <c r="S1342" t="str">
        <f>IF(Table1[[#This Row],[Language]]="English","English","Other language")</f>
        <v>English</v>
      </c>
      <c r="T1342">
        <f>Table1[[#This Row],[Gross Revenue]]-Table1[[#This Row],[Budget]]</f>
        <v>-36894400</v>
      </c>
      <c r="U1342" s="1">
        <f>(Table1[[#This Row],[Gross Revenue]]/Table1[[#This Row],[Budget]])-1</f>
        <v>-0.52706285714285717</v>
      </c>
      <c r="V1342" t="str">
        <f t="shared" si="40"/>
        <v>90-110 minutes</v>
      </c>
      <c r="W1342">
        <f>Table1[[#This Row],[Profit]]/Table1[[#This Row],[Budget]]</f>
        <v>-0.52706285714285717</v>
      </c>
      <c r="X1342" s="22" t="str">
        <f>IF(L1342="","",
IF(L1342&lt;Predictability!$B$1,"Low",
IF(L1342&lt;=Predictability!$B$2,"Mid","High")))</f>
        <v>High</v>
      </c>
      <c r="Y1342" s="22">
        <f t="shared" si="41"/>
        <v>0</v>
      </c>
    </row>
    <row r="1343" spans="1:25" x14ac:dyDescent="0.2">
      <c r="A1343" t="s">
        <v>3470</v>
      </c>
      <c r="B1343" t="s">
        <v>197</v>
      </c>
      <c r="C1343" t="s">
        <v>391</v>
      </c>
      <c r="D1343">
        <v>45000</v>
      </c>
      <c r="E1343">
        <v>49847</v>
      </c>
      <c r="F1343">
        <v>41</v>
      </c>
      <c r="G1343">
        <v>891</v>
      </c>
      <c r="H1343">
        <v>4.5999999999999996</v>
      </c>
      <c r="I1343">
        <v>125</v>
      </c>
      <c r="J1343">
        <v>100</v>
      </c>
      <c r="K1343">
        <v>39989008</v>
      </c>
      <c r="L1343">
        <v>24000000</v>
      </c>
      <c r="M1343" s="2">
        <f>VLOOKUP(A1343,Sheet2!$A$1:G5067,2,0)</f>
        <v>35959</v>
      </c>
      <c r="N1343" t="str">
        <f>VLOOKUP(A1343,Sheet2!$A$1:G5067,3,0)</f>
        <v>Color</v>
      </c>
      <c r="O1343" t="str">
        <f>VLOOKUP(A1343,Sheet2!$A$1:G5067,4,0)</f>
        <v>Horror</v>
      </c>
      <c r="P1343" t="str">
        <f>VLOOKUP(A1343,Sheet2!$A$1:G5067,5,0)</f>
        <v>English</v>
      </c>
      <c r="Q1343" t="str">
        <f>VLOOKUP(A1343,Sheet2!$A$1:G5067,6,0)</f>
        <v>USA</v>
      </c>
      <c r="R1343" t="str">
        <f>VLOOKUP(A1343,Sheet2!$A$1:G5067,7,0)</f>
        <v>R</v>
      </c>
      <c r="S1343" t="str">
        <f>IF(Table1[[#This Row],[Language]]="English","English","Other language")</f>
        <v>English</v>
      </c>
      <c r="T1343">
        <f>Table1[[#This Row],[Gross Revenue]]-Table1[[#This Row],[Budget]]</f>
        <v>15989008</v>
      </c>
      <c r="U1343" s="1">
        <f>(Table1[[#This Row],[Gross Revenue]]/Table1[[#This Row],[Budget]])-1</f>
        <v>0.66620866666666667</v>
      </c>
      <c r="V1343" t="str">
        <f t="shared" si="40"/>
        <v>90-110 minutes</v>
      </c>
      <c r="W1343">
        <f>Table1[[#This Row],[Profit]]/Table1[[#This Row],[Budget]]</f>
        <v>0.66620866666666667</v>
      </c>
      <c r="X1343" s="22" t="str">
        <f>IF(L1343="","",
IF(L1343&lt;Predictability!$B$1,"Low",
IF(L1343&lt;=Predictability!$B$2,"Mid","High")))</f>
        <v>Mid</v>
      </c>
      <c r="Y1343" s="22">
        <f t="shared" si="41"/>
        <v>1</v>
      </c>
    </row>
    <row r="1344" spans="1:25" x14ac:dyDescent="0.2">
      <c r="A1344" t="s">
        <v>4577</v>
      </c>
      <c r="B1344" t="s">
        <v>1669</v>
      </c>
      <c r="C1344" t="s">
        <v>1670</v>
      </c>
      <c r="D1344">
        <v>813</v>
      </c>
      <c r="E1344">
        <v>2179</v>
      </c>
      <c r="F1344">
        <v>522</v>
      </c>
      <c r="G1344">
        <v>0</v>
      </c>
      <c r="H1344">
        <v>6.2</v>
      </c>
      <c r="I1344">
        <v>32</v>
      </c>
      <c r="J1344">
        <v>80</v>
      </c>
      <c r="K1344">
        <v>194568</v>
      </c>
      <c r="L1344">
        <v>1500000</v>
      </c>
      <c r="M1344" s="2">
        <f>VLOOKUP(A1344,Sheet2!$A$1:G5068,2,0)</f>
        <v>38811</v>
      </c>
      <c r="N1344" t="str">
        <f>VLOOKUP(A1344,Sheet2!$A$1:G5068,3,0)</f>
        <v>Color</v>
      </c>
      <c r="O1344" t="str">
        <f>VLOOKUP(A1344,Sheet2!$A$1:G5068,4,0)</f>
        <v>Comedy</v>
      </c>
      <c r="P1344" t="str">
        <f>VLOOKUP(A1344,Sheet2!$A$1:G5068,5,0)</f>
        <v>English</v>
      </c>
      <c r="Q1344" t="str">
        <f>VLOOKUP(A1344,Sheet2!$A$1:G5068,6,0)</f>
        <v>USA</v>
      </c>
      <c r="R1344" t="str">
        <f>VLOOKUP(A1344,Sheet2!$A$1:G5068,7,0)</f>
        <v>R</v>
      </c>
      <c r="S1344" t="str">
        <f>IF(Table1[[#This Row],[Language]]="English","English","Other language")</f>
        <v>English</v>
      </c>
      <c r="T1344">
        <f>Table1[[#This Row],[Gross Revenue]]-Table1[[#This Row],[Budget]]</f>
        <v>-1305432</v>
      </c>
      <c r="U1344" s="1">
        <f>(Table1[[#This Row],[Gross Revenue]]/Table1[[#This Row],[Budget]])-1</f>
        <v>-0.87028799999999995</v>
      </c>
      <c r="V1344" t="str">
        <f t="shared" si="40"/>
        <v>&lt;90 minutes</v>
      </c>
      <c r="W1344">
        <f>Table1[[#This Row],[Profit]]/Table1[[#This Row],[Budget]]</f>
        <v>-0.87028799999999995</v>
      </c>
      <c r="X1344" s="22" t="str">
        <f>IF(L1344="","",
IF(L1344&lt;Predictability!$B$1,"Low",
IF(L1344&lt;=Predictability!$B$2,"Mid","High")))</f>
        <v>Low</v>
      </c>
      <c r="Y1344" s="22">
        <f t="shared" si="41"/>
        <v>0</v>
      </c>
    </row>
    <row r="1345" spans="1:25" x14ac:dyDescent="0.2">
      <c r="A1345" t="s">
        <v>3641</v>
      </c>
      <c r="B1345" t="s">
        <v>663</v>
      </c>
      <c r="C1345" t="s">
        <v>664</v>
      </c>
      <c r="D1345">
        <v>93</v>
      </c>
      <c r="E1345">
        <v>168</v>
      </c>
      <c r="F1345">
        <v>4</v>
      </c>
      <c r="G1345">
        <v>638</v>
      </c>
      <c r="H1345">
        <v>5.0999999999999996</v>
      </c>
      <c r="I1345">
        <v>4</v>
      </c>
      <c r="J1345">
        <v>92</v>
      </c>
      <c r="K1345">
        <v>425899</v>
      </c>
      <c r="L1345">
        <v>400000</v>
      </c>
      <c r="M1345" s="2">
        <f>VLOOKUP(A1345,Sheet2!$A$1:G5069,2,0)</f>
        <v>40343</v>
      </c>
      <c r="N1345" t="str">
        <f>VLOOKUP(A1345,Sheet2!$A$1:G5069,3,0)</f>
        <v>Color</v>
      </c>
      <c r="O1345" t="str">
        <f>VLOOKUP(A1345,Sheet2!$A$1:G5069,4,0)</f>
        <v>Documentary</v>
      </c>
      <c r="P1345" t="str">
        <f>VLOOKUP(A1345,Sheet2!$A$1:G5069,5,0)</f>
        <v>English</v>
      </c>
      <c r="Q1345" t="str">
        <f>VLOOKUP(A1345,Sheet2!$A$1:G5069,6,0)</f>
        <v>USA</v>
      </c>
      <c r="R1345" t="str">
        <f>VLOOKUP(A1345,Sheet2!$A$1:G5069,7,0)</f>
        <v>PG</v>
      </c>
      <c r="S1345" t="str">
        <f>IF(Table1[[#This Row],[Language]]="English","English","Other language")</f>
        <v>English</v>
      </c>
      <c r="T1345">
        <f>Table1[[#This Row],[Gross Revenue]]-Table1[[#This Row],[Budget]]</f>
        <v>25899</v>
      </c>
      <c r="U1345" s="1">
        <f>(Table1[[#This Row],[Gross Revenue]]/Table1[[#This Row],[Budget]])-1</f>
        <v>6.4747499999999958E-2</v>
      </c>
      <c r="V1345" t="str">
        <f t="shared" si="40"/>
        <v>90-110 minutes</v>
      </c>
      <c r="W1345">
        <f>Table1[[#This Row],[Profit]]/Table1[[#This Row],[Budget]]</f>
        <v>6.4747499999999999E-2</v>
      </c>
      <c r="X1345" s="22" t="str">
        <f>IF(L1345="","",
IF(L1345&lt;Predictability!$B$1,"Low",
IF(L1345&lt;=Predictability!$B$2,"Mid","High")))</f>
        <v>Low</v>
      </c>
      <c r="Y1345" s="22">
        <f t="shared" si="41"/>
        <v>0</v>
      </c>
    </row>
    <row r="1346" spans="1:25" x14ac:dyDescent="0.2">
      <c r="A1346" t="s">
        <v>3613</v>
      </c>
      <c r="B1346" t="s">
        <v>619</v>
      </c>
      <c r="C1346" t="s">
        <v>620</v>
      </c>
      <c r="D1346">
        <v>623</v>
      </c>
      <c r="E1346">
        <v>3165</v>
      </c>
      <c r="F1346">
        <v>72</v>
      </c>
      <c r="G1346">
        <v>15000</v>
      </c>
      <c r="H1346">
        <v>5.0999999999999996</v>
      </c>
      <c r="I1346">
        <v>308</v>
      </c>
      <c r="J1346">
        <v>92</v>
      </c>
      <c r="K1346">
        <v>19059018</v>
      </c>
      <c r="L1346">
        <v>65000000</v>
      </c>
      <c r="M1346" s="2">
        <f>VLOOKUP(A1346,Sheet2!$A$1:G5070,2,0)</f>
        <v>41782</v>
      </c>
      <c r="N1346" t="str">
        <f>VLOOKUP(A1346,Sheet2!$A$1:G5070,3,0)</f>
        <v>Color</v>
      </c>
      <c r="O1346" t="str">
        <f>VLOOKUP(A1346,Sheet2!$A$1:G5070,4,0)</f>
        <v>Action</v>
      </c>
      <c r="P1346" t="str">
        <f>VLOOKUP(A1346,Sheet2!$A$1:G5070,5,0)</f>
        <v>English</v>
      </c>
      <c r="Q1346" t="str">
        <f>VLOOKUP(A1346,Sheet2!$A$1:G5070,6,0)</f>
        <v>Australia</v>
      </c>
      <c r="R1346" t="str">
        <f>VLOOKUP(A1346,Sheet2!$A$1:G5070,7,0)</f>
        <v>PG-13</v>
      </c>
      <c r="S1346" t="str">
        <f>IF(Table1[[#This Row],[Language]]="English","English","Other language")</f>
        <v>English</v>
      </c>
      <c r="T1346">
        <f>Table1[[#This Row],[Gross Revenue]]-Table1[[#This Row],[Budget]]</f>
        <v>-45940982</v>
      </c>
      <c r="U1346" s="1">
        <f>(Table1[[#This Row],[Gross Revenue]]/Table1[[#This Row],[Budget]])-1</f>
        <v>-0.70678433846153843</v>
      </c>
      <c r="V1346" t="str">
        <f t="shared" ref="V1346:V1409" si="42">IF(J1346="","",IF(J1346&lt;90,"&lt;90 minutes",IF(J1346&lt;=110,"90-110 minutes",IF(J1346&lt;=130,"111-130 minutes",IF(J1346&lt;=150,"131-150 minutes","&gt;150 minutes")))))</f>
        <v>90-110 minutes</v>
      </c>
      <c r="W1346">
        <f>Table1[[#This Row],[Profit]]/Table1[[#This Row],[Budget]]</f>
        <v>-0.70678433846153843</v>
      </c>
      <c r="X1346" s="22" t="str">
        <f>IF(L1346="","",
IF(L1346&lt;Predictability!$B$1,"Low",
IF(L1346&lt;=Predictability!$B$2,"Mid","High")))</f>
        <v>High</v>
      </c>
      <c r="Y1346" s="22">
        <f t="shared" ref="Y1346:Y1409" si="43">IF(W1346&gt;=0.5,1,0)</f>
        <v>0</v>
      </c>
    </row>
    <row r="1347" spans="1:25" x14ac:dyDescent="0.2">
      <c r="A1347" t="s">
        <v>5960</v>
      </c>
      <c r="B1347" t="s">
        <v>469</v>
      </c>
      <c r="C1347" t="s">
        <v>1732</v>
      </c>
      <c r="D1347">
        <v>10000</v>
      </c>
      <c r="E1347">
        <v>12068</v>
      </c>
      <c r="F1347">
        <v>295</v>
      </c>
      <c r="G1347">
        <v>0</v>
      </c>
      <c r="H1347">
        <v>7.1</v>
      </c>
      <c r="I1347">
        <v>225</v>
      </c>
      <c r="J1347">
        <v>115</v>
      </c>
      <c r="K1347">
        <v>144795350</v>
      </c>
      <c r="L1347">
        <v>120000000</v>
      </c>
      <c r="M1347" s="2">
        <f>VLOOKUP(A1347,Sheet2!$A$1:G5071,2,0)</f>
        <v>38337</v>
      </c>
      <c r="N1347" t="str">
        <f>VLOOKUP(A1347,Sheet2!$A$1:G5071,3,0)</f>
        <v>Color</v>
      </c>
      <c r="O1347" t="str">
        <f>VLOOKUP(A1347,Sheet2!$A$1:G5071,4,0)</f>
        <v>Action</v>
      </c>
      <c r="P1347" t="str">
        <f>VLOOKUP(A1347,Sheet2!$A$1:G5071,5,0)</f>
        <v>English</v>
      </c>
      <c r="Q1347" t="str">
        <f>VLOOKUP(A1347,Sheet2!$A$1:G5071,6,0)</f>
        <v>USA</v>
      </c>
      <c r="R1347" t="str">
        <f>VLOOKUP(A1347,Sheet2!$A$1:G5071,7,0)</f>
        <v>PG-13</v>
      </c>
      <c r="S1347" t="str">
        <f>IF(Table1[[#This Row],[Language]]="English","English","Other language")</f>
        <v>English</v>
      </c>
      <c r="T1347">
        <f>Table1[[#This Row],[Gross Revenue]]-Table1[[#This Row],[Budget]]</f>
        <v>24795350</v>
      </c>
      <c r="U1347" s="1">
        <f>(Table1[[#This Row],[Gross Revenue]]/Table1[[#This Row],[Budget]])-1</f>
        <v>0.20662791666666669</v>
      </c>
      <c r="V1347" t="str">
        <f t="shared" si="42"/>
        <v>111-130 minutes</v>
      </c>
      <c r="W1347">
        <f>Table1[[#This Row],[Profit]]/Table1[[#This Row],[Budget]]</f>
        <v>0.20662791666666666</v>
      </c>
      <c r="X1347" s="22" t="str">
        <f>IF(L1347="","",
IF(L1347&lt;Predictability!$B$1,"Low",
IF(L1347&lt;=Predictability!$B$2,"Mid","High")))</f>
        <v>High</v>
      </c>
      <c r="Y1347" s="22">
        <f t="shared" si="43"/>
        <v>0</v>
      </c>
    </row>
    <row r="1348" spans="1:25" x14ac:dyDescent="0.2">
      <c r="A1348" t="s">
        <v>6566</v>
      </c>
      <c r="B1348" t="s">
        <v>1587</v>
      </c>
      <c r="C1348" t="s">
        <v>1859</v>
      </c>
      <c r="D1348">
        <v>1000</v>
      </c>
      <c r="E1348">
        <v>5437</v>
      </c>
      <c r="F1348">
        <v>77</v>
      </c>
      <c r="G1348">
        <v>3000</v>
      </c>
      <c r="H1348">
        <v>7.6</v>
      </c>
      <c r="I1348">
        <v>193</v>
      </c>
      <c r="J1348">
        <v>103</v>
      </c>
      <c r="K1348">
        <v>176387405</v>
      </c>
      <c r="L1348">
        <v>59000000</v>
      </c>
      <c r="M1348" s="2">
        <f>VLOOKUP(A1348,Sheet2!$A$1:G5072,2,0)</f>
        <v>37472</v>
      </c>
      <c r="N1348" t="str">
        <f>VLOOKUP(A1348,Sheet2!$A$1:G5072,3,0)</f>
        <v>Color</v>
      </c>
      <c r="O1348" t="str">
        <f>VLOOKUP(A1348,Sheet2!$A$1:G5072,4,0)</f>
        <v>Adventure</v>
      </c>
      <c r="P1348" t="str">
        <f>VLOOKUP(A1348,Sheet2!$A$1:G5072,5,0)</f>
        <v>English</v>
      </c>
      <c r="Q1348" t="str">
        <f>VLOOKUP(A1348,Sheet2!$A$1:G5072,6,0)</f>
        <v>USA</v>
      </c>
      <c r="R1348" t="str">
        <f>VLOOKUP(A1348,Sheet2!$A$1:G5072,7,0)</f>
        <v>PG</v>
      </c>
      <c r="S1348" t="str">
        <f>IF(Table1[[#This Row],[Language]]="English","English","Other language")</f>
        <v>English</v>
      </c>
      <c r="T1348">
        <f>Table1[[#This Row],[Gross Revenue]]-Table1[[#This Row],[Budget]]</f>
        <v>117387405</v>
      </c>
      <c r="U1348" s="1">
        <f>(Table1[[#This Row],[Gross Revenue]]/Table1[[#This Row],[Budget]])-1</f>
        <v>1.989617033898305</v>
      </c>
      <c r="V1348" t="str">
        <f t="shared" si="42"/>
        <v>90-110 minutes</v>
      </c>
      <c r="W1348">
        <f>Table1[[#This Row],[Profit]]/Table1[[#This Row],[Budget]]</f>
        <v>1.989617033898305</v>
      </c>
      <c r="X1348" s="22" t="str">
        <f>IF(L1348="","",
IF(L1348&lt;Predictability!$B$1,"Low",
IF(L1348&lt;=Predictability!$B$2,"Mid","High")))</f>
        <v>High</v>
      </c>
      <c r="Y1348" s="22">
        <f t="shared" si="43"/>
        <v>1</v>
      </c>
    </row>
    <row r="1349" spans="1:25" x14ac:dyDescent="0.2">
      <c r="A1349" t="s">
        <v>5247</v>
      </c>
      <c r="B1349" t="s">
        <v>1073</v>
      </c>
      <c r="C1349" t="s">
        <v>2179</v>
      </c>
      <c r="D1349">
        <v>22000</v>
      </c>
      <c r="E1349">
        <v>25354</v>
      </c>
      <c r="F1349">
        <v>20</v>
      </c>
      <c r="G1349">
        <v>14000</v>
      </c>
      <c r="H1349">
        <v>6.6</v>
      </c>
      <c r="I1349">
        <v>233</v>
      </c>
      <c r="J1349">
        <v>88</v>
      </c>
      <c r="K1349">
        <v>161317423</v>
      </c>
      <c r="L1349">
        <v>95000000</v>
      </c>
      <c r="M1349" s="2">
        <f>VLOOKUP(A1349,Sheet2!$A$1:G5073,2,0)</f>
        <v>40955</v>
      </c>
      <c r="N1349" t="str">
        <f>VLOOKUP(A1349,Sheet2!$A$1:G5073,3,0)</f>
        <v>Color</v>
      </c>
      <c r="O1349" t="str">
        <f>VLOOKUP(A1349,Sheet2!$A$1:G5073,4,0)</f>
        <v>Adventure</v>
      </c>
      <c r="P1349" t="str">
        <f>VLOOKUP(A1349,Sheet2!$A$1:G5073,5,0)</f>
        <v>English</v>
      </c>
      <c r="Q1349" t="str">
        <f>VLOOKUP(A1349,Sheet2!$A$1:G5073,6,0)</f>
        <v>USA</v>
      </c>
      <c r="R1349" t="str">
        <f>VLOOKUP(A1349,Sheet2!$A$1:G5073,7,0)</f>
        <v>PG</v>
      </c>
      <c r="S1349" t="str">
        <f>IF(Table1[[#This Row],[Language]]="English","English","Other language")</f>
        <v>English</v>
      </c>
      <c r="T1349">
        <f>Table1[[#This Row],[Gross Revenue]]-Table1[[#This Row],[Budget]]</f>
        <v>66317423</v>
      </c>
      <c r="U1349" s="1">
        <f>(Table1[[#This Row],[Gross Revenue]]/Table1[[#This Row],[Budget]])-1</f>
        <v>0.69807813684210518</v>
      </c>
      <c r="V1349" t="str">
        <f t="shared" si="42"/>
        <v>&lt;90 minutes</v>
      </c>
      <c r="W1349">
        <f>Table1[[#This Row],[Profit]]/Table1[[#This Row],[Budget]]</f>
        <v>0.69807813684210529</v>
      </c>
      <c r="X1349" s="22" t="str">
        <f>IF(L1349="","",
IF(L1349&lt;Predictability!$B$1,"Low",
IF(L1349&lt;=Predictability!$B$2,"Mid","High")))</f>
        <v>High</v>
      </c>
      <c r="Y1349" s="22">
        <f t="shared" si="43"/>
        <v>1</v>
      </c>
    </row>
    <row r="1350" spans="1:25" x14ac:dyDescent="0.2">
      <c r="A1350" t="s">
        <v>5841</v>
      </c>
      <c r="B1350" t="s">
        <v>2474</v>
      </c>
      <c r="C1350" t="s">
        <v>1949</v>
      </c>
      <c r="D1350">
        <v>835</v>
      </c>
      <c r="E1350">
        <v>1258</v>
      </c>
      <c r="F1350">
        <v>107</v>
      </c>
      <c r="G1350">
        <v>0</v>
      </c>
      <c r="H1350">
        <v>7</v>
      </c>
      <c r="I1350">
        <v>188</v>
      </c>
      <c r="J1350">
        <v>94</v>
      </c>
      <c r="K1350">
        <v>196573705</v>
      </c>
      <c r="L1350">
        <v>90000000</v>
      </c>
      <c r="M1350" s="2">
        <f>VLOOKUP(A1350,Sheet2!$A$1:G5074,2,0)</f>
        <v>40096</v>
      </c>
      <c r="N1350" t="str">
        <f>VLOOKUP(A1350,Sheet2!$A$1:G5074,3,0)</f>
        <v>Color</v>
      </c>
      <c r="O1350" t="str">
        <f>VLOOKUP(A1350,Sheet2!$A$1:G5074,4,0)</f>
        <v>Action</v>
      </c>
      <c r="P1350" t="str">
        <f>VLOOKUP(A1350,Sheet2!$A$1:G5074,5,0)</f>
        <v>English</v>
      </c>
      <c r="Q1350" t="str">
        <f>VLOOKUP(A1350,Sheet2!$A$1:G5074,6,0)</f>
        <v>USA</v>
      </c>
      <c r="R1350" t="str">
        <f>VLOOKUP(A1350,Sheet2!$A$1:G5074,7,0)</f>
        <v>PG</v>
      </c>
      <c r="S1350" t="str">
        <f>IF(Table1[[#This Row],[Language]]="English","English","Other language")</f>
        <v>English</v>
      </c>
      <c r="T1350">
        <f>Table1[[#This Row],[Gross Revenue]]-Table1[[#This Row],[Budget]]</f>
        <v>106573705</v>
      </c>
      <c r="U1350" s="1">
        <f>(Table1[[#This Row],[Gross Revenue]]/Table1[[#This Row],[Budget]])-1</f>
        <v>1.1841522777777778</v>
      </c>
      <c r="V1350" t="str">
        <f t="shared" si="42"/>
        <v>90-110 minutes</v>
      </c>
      <c r="W1350">
        <f>Table1[[#This Row],[Profit]]/Table1[[#This Row],[Budget]]</f>
        <v>1.1841522777777778</v>
      </c>
      <c r="X1350" s="22" t="str">
        <f>IF(L1350="","",
IF(L1350&lt;Predictability!$B$1,"Low",
IF(L1350&lt;=Predictability!$B$2,"Mid","High")))</f>
        <v>High</v>
      </c>
      <c r="Y1350" s="22">
        <f t="shared" si="43"/>
        <v>1</v>
      </c>
    </row>
    <row r="1351" spans="1:25" x14ac:dyDescent="0.2">
      <c r="A1351" t="s">
        <v>5707</v>
      </c>
      <c r="B1351" t="s">
        <v>2474</v>
      </c>
      <c r="C1351" t="s">
        <v>1949</v>
      </c>
      <c r="D1351">
        <v>835</v>
      </c>
      <c r="E1351">
        <v>1815</v>
      </c>
      <c r="F1351">
        <v>107</v>
      </c>
      <c r="G1351">
        <v>0</v>
      </c>
      <c r="H1351">
        <v>6.9</v>
      </c>
      <c r="I1351">
        <v>164</v>
      </c>
      <c r="J1351">
        <v>115</v>
      </c>
      <c r="K1351">
        <v>195329763</v>
      </c>
      <c r="L1351">
        <v>80000000</v>
      </c>
      <c r="M1351" s="2">
        <f>VLOOKUP(A1351,Sheet2!$A$1:G5075,2,0)</f>
        <v>39080</v>
      </c>
      <c r="N1351" t="str">
        <f>VLOOKUP(A1351,Sheet2!$A$1:G5075,3,0)</f>
        <v>Color</v>
      </c>
      <c r="O1351" t="str">
        <f>VLOOKUP(A1351,Sheet2!$A$1:G5075,4,0)</f>
        <v>Action</v>
      </c>
      <c r="P1351" t="str">
        <f>VLOOKUP(A1351,Sheet2!$A$1:G5075,5,0)</f>
        <v>English</v>
      </c>
      <c r="Q1351" t="str">
        <f>VLOOKUP(A1351,Sheet2!$A$1:G5075,6,0)</f>
        <v>USA</v>
      </c>
      <c r="R1351" t="str">
        <f>VLOOKUP(A1351,Sheet2!$A$1:G5075,7,0)</f>
        <v>PG</v>
      </c>
      <c r="S1351" t="str">
        <f>IF(Table1[[#This Row],[Language]]="English","English","Other language")</f>
        <v>English</v>
      </c>
      <c r="T1351">
        <f>Table1[[#This Row],[Gross Revenue]]-Table1[[#This Row],[Budget]]</f>
        <v>115329763</v>
      </c>
      <c r="U1351" s="1">
        <f>(Table1[[#This Row],[Gross Revenue]]/Table1[[#This Row],[Budget]])-1</f>
        <v>1.4416220375000002</v>
      </c>
      <c r="V1351" t="str">
        <f t="shared" si="42"/>
        <v>111-130 minutes</v>
      </c>
      <c r="W1351">
        <f>Table1[[#This Row],[Profit]]/Table1[[#This Row],[Budget]]</f>
        <v>1.4416220375</v>
      </c>
      <c r="X1351" s="22" t="str">
        <f>IF(L1351="","",
IF(L1351&lt;Predictability!$B$1,"Low",
IF(L1351&lt;=Predictability!$B$2,"Mid","High")))</f>
        <v>High</v>
      </c>
      <c r="Y1351" s="22">
        <f t="shared" si="43"/>
        <v>1</v>
      </c>
    </row>
    <row r="1352" spans="1:25" x14ac:dyDescent="0.2">
      <c r="A1352" t="s">
        <v>6247</v>
      </c>
      <c r="B1352" t="s">
        <v>2833</v>
      </c>
      <c r="C1352" t="s">
        <v>1815</v>
      </c>
      <c r="D1352">
        <v>1000</v>
      </c>
      <c r="E1352">
        <v>3969</v>
      </c>
      <c r="F1352">
        <v>446</v>
      </c>
      <c r="G1352">
        <v>11000</v>
      </c>
      <c r="H1352">
        <v>7.3</v>
      </c>
      <c r="I1352">
        <v>136</v>
      </c>
      <c r="J1352">
        <v>91</v>
      </c>
      <c r="K1352">
        <v>51475962</v>
      </c>
      <c r="L1352">
        <v>30000000</v>
      </c>
      <c r="M1352" s="2">
        <f>VLOOKUP(A1352,Sheet2!$A$1:G5076,2,0)</f>
        <v>37901</v>
      </c>
      <c r="N1352" t="str">
        <f>VLOOKUP(A1352,Sheet2!$A$1:G5076,3,0)</f>
        <v>Color</v>
      </c>
      <c r="O1352" t="str">
        <f>VLOOKUP(A1352,Sheet2!$A$1:G5076,4,0)</f>
        <v>Mystery</v>
      </c>
      <c r="P1352" t="str">
        <f>VLOOKUP(A1352,Sheet2!$A$1:G5076,5,0)</f>
        <v>English</v>
      </c>
      <c r="Q1352" t="str">
        <f>VLOOKUP(A1352,Sheet2!$A$1:G5076,6,0)</f>
        <v>USA</v>
      </c>
      <c r="R1352" t="str">
        <f>VLOOKUP(A1352,Sheet2!$A$1:G5076,7,0)</f>
        <v>R</v>
      </c>
      <c r="S1352" t="str">
        <f>IF(Table1[[#This Row],[Language]]="English","English","Other language")</f>
        <v>English</v>
      </c>
      <c r="T1352">
        <f>Table1[[#This Row],[Gross Revenue]]-Table1[[#This Row],[Budget]]</f>
        <v>21475962</v>
      </c>
      <c r="U1352" s="1">
        <f>(Table1[[#This Row],[Gross Revenue]]/Table1[[#This Row],[Budget]])-1</f>
        <v>0.71586539999999999</v>
      </c>
      <c r="V1352" t="str">
        <f t="shared" si="42"/>
        <v>90-110 minutes</v>
      </c>
      <c r="W1352">
        <f>Table1[[#This Row],[Profit]]/Table1[[#This Row],[Budget]]</f>
        <v>0.71586539999999999</v>
      </c>
      <c r="X1352" s="22" t="str">
        <f>IF(L1352="","",
IF(L1352&lt;Predictability!$B$1,"Low",
IF(L1352&lt;=Predictability!$B$2,"Mid","High")))</f>
        <v>Mid</v>
      </c>
      <c r="Y1352" s="22">
        <f t="shared" si="43"/>
        <v>1</v>
      </c>
    </row>
    <row r="1353" spans="1:25" x14ac:dyDescent="0.2">
      <c r="A1353" t="s">
        <v>4083</v>
      </c>
      <c r="B1353" t="s">
        <v>988</v>
      </c>
      <c r="C1353" t="s">
        <v>1095</v>
      </c>
      <c r="D1353">
        <v>4000</v>
      </c>
      <c r="E1353">
        <v>5826</v>
      </c>
      <c r="F1353">
        <v>91</v>
      </c>
      <c r="G1353">
        <v>17000</v>
      </c>
      <c r="H1353">
        <v>5.7</v>
      </c>
      <c r="I1353">
        <v>275</v>
      </c>
      <c r="J1353">
        <v>120</v>
      </c>
      <c r="K1353">
        <v>134455175</v>
      </c>
      <c r="L1353">
        <v>35000000</v>
      </c>
      <c r="M1353" s="2">
        <f>VLOOKUP(A1353,Sheet2!$A$1:G5077,2,0)</f>
        <v>41348</v>
      </c>
      <c r="N1353" t="str">
        <f>VLOOKUP(A1353,Sheet2!$A$1:G5077,3,0)</f>
        <v>Color</v>
      </c>
      <c r="O1353" t="str">
        <f>VLOOKUP(A1353,Sheet2!$A$1:G5077,4,0)</f>
        <v>Comedy</v>
      </c>
      <c r="P1353" t="str">
        <f>VLOOKUP(A1353,Sheet2!$A$1:G5077,5,0)</f>
        <v>English</v>
      </c>
      <c r="Q1353" t="str">
        <f>VLOOKUP(A1353,Sheet2!$A$1:G5077,6,0)</f>
        <v>USA</v>
      </c>
      <c r="R1353" t="str">
        <f>VLOOKUP(A1353,Sheet2!$A$1:G5077,7,0)</f>
        <v>R</v>
      </c>
      <c r="S1353" t="str">
        <f>IF(Table1[[#This Row],[Language]]="English","English","Other language")</f>
        <v>English</v>
      </c>
      <c r="T1353">
        <f>Table1[[#This Row],[Gross Revenue]]-Table1[[#This Row],[Budget]]</f>
        <v>99455175</v>
      </c>
      <c r="U1353" s="1">
        <f>(Table1[[#This Row],[Gross Revenue]]/Table1[[#This Row],[Budget]])-1</f>
        <v>2.8415764285714284</v>
      </c>
      <c r="V1353" t="str">
        <f t="shared" si="42"/>
        <v>111-130 minutes</v>
      </c>
      <c r="W1353">
        <f>Table1[[#This Row],[Profit]]/Table1[[#This Row],[Budget]]</f>
        <v>2.8415764285714284</v>
      </c>
      <c r="X1353" s="22" t="str">
        <f>IF(L1353="","",
IF(L1353&lt;Predictability!$B$1,"Low",
IF(L1353&lt;=Predictability!$B$2,"Mid","High")))</f>
        <v>Mid</v>
      </c>
      <c r="Y1353" s="22">
        <f t="shared" si="43"/>
        <v>1</v>
      </c>
    </row>
    <row r="1354" spans="1:25" x14ac:dyDescent="0.2">
      <c r="A1354" t="s">
        <v>4583</v>
      </c>
      <c r="B1354" t="s">
        <v>259</v>
      </c>
      <c r="C1354" t="s">
        <v>1678</v>
      </c>
      <c r="D1354">
        <v>890</v>
      </c>
      <c r="E1354">
        <v>3654</v>
      </c>
      <c r="F1354">
        <v>6</v>
      </c>
      <c r="G1354">
        <v>0</v>
      </c>
      <c r="H1354">
        <v>6.2</v>
      </c>
      <c r="I1354">
        <v>59</v>
      </c>
      <c r="J1354">
        <v>92</v>
      </c>
      <c r="K1354">
        <v>4002955</v>
      </c>
      <c r="L1354">
        <v>20000000</v>
      </c>
      <c r="M1354" s="2">
        <f>VLOOKUP(A1354,Sheet2!$A$1:G5078,2,0)</f>
        <v>36476</v>
      </c>
      <c r="N1354" t="str">
        <f>VLOOKUP(A1354,Sheet2!$A$1:G5078,3,0)</f>
        <v>Color</v>
      </c>
      <c r="O1354" t="str">
        <f>VLOOKUP(A1354,Sheet2!$A$1:G5078,4,0)</f>
        <v>Comedy</v>
      </c>
      <c r="P1354" t="str">
        <f>VLOOKUP(A1354,Sheet2!$A$1:G5078,5,0)</f>
        <v>English</v>
      </c>
      <c r="Q1354" t="str">
        <f>VLOOKUP(A1354,Sheet2!$A$1:G5078,6,0)</f>
        <v>USA</v>
      </c>
      <c r="R1354" t="str">
        <f>VLOOKUP(A1354,Sheet2!$A$1:G5078,7,0)</f>
        <v>R</v>
      </c>
      <c r="S1354" t="str">
        <f>IF(Table1[[#This Row],[Language]]="English","English","Other language")</f>
        <v>English</v>
      </c>
      <c r="T1354">
        <f>Table1[[#This Row],[Gross Revenue]]-Table1[[#This Row],[Budget]]</f>
        <v>-15997045</v>
      </c>
      <c r="U1354" s="1">
        <f>(Table1[[#This Row],[Gross Revenue]]/Table1[[#This Row],[Budget]])-1</f>
        <v>-0.79985225000000004</v>
      </c>
      <c r="V1354" t="str">
        <f t="shared" si="42"/>
        <v>90-110 minutes</v>
      </c>
      <c r="W1354">
        <f>Table1[[#This Row],[Profit]]/Table1[[#This Row],[Budget]]</f>
        <v>-0.79985225000000004</v>
      </c>
      <c r="X1354" s="22" t="str">
        <f>IF(L1354="","",
IF(L1354&lt;Predictability!$B$1,"Low",
IF(L1354&lt;=Predictability!$B$2,"Mid","High")))</f>
        <v>Mid</v>
      </c>
      <c r="Y1354" s="22">
        <f t="shared" si="43"/>
        <v>0</v>
      </c>
    </row>
    <row r="1355" spans="1:25" x14ac:dyDescent="0.2">
      <c r="A1355" t="s">
        <v>6125</v>
      </c>
      <c r="B1355" t="s">
        <v>643</v>
      </c>
      <c r="C1355" t="s">
        <v>2752</v>
      </c>
      <c r="D1355">
        <v>907</v>
      </c>
      <c r="E1355">
        <v>3633</v>
      </c>
      <c r="F1355">
        <v>16</v>
      </c>
      <c r="G1355">
        <v>489</v>
      </c>
      <c r="H1355">
        <v>6.2</v>
      </c>
      <c r="I1355">
        <v>81</v>
      </c>
      <c r="J1355">
        <v>121</v>
      </c>
      <c r="K1355">
        <v>12549485</v>
      </c>
      <c r="L1355">
        <v>15000000</v>
      </c>
      <c r="M1355" s="2">
        <f>VLOOKUP(A1355,Sheet2!$A$1:G5079,2,0)</f>
        <v>38952</v>
      </c>
      <c r="N1355" t="str">
        <f>VLOOKUP(A1355,Sheet2!$A$1:G5079,3,0)</f>
        <v>Color</v>
      </c>
      <c r="O1355" t="str">
        <f>VLOOKUP(A1355,Sheet2!$A$1:G5079,4,0)</f>
        <v>Crime</v>
      </c>
      <c r="P1355" t="str">
        <f>VLOOKUP(A1355,Sheet2!$A$1:G5079,5,0)</f>
        <v>English</v>
      </c>
      <c r="Q1355" t="str">
        <f>VLOOKUP(A1355,Sheet2!$A$1:G5079,6,0)</f>
        <v>USA</v>
      </c>
      <c r="R1355" t="str">
        <f>VLOOKUP(A1355,Sheet2!$A$1:G5079,7,0)</f>
        <v>R</v>
      </c>
      <c r="S1355" t="str">
        <f>IF(Table1[[#This Row],[Language]]="English","English","Other language")</f>
        <v>English</v>
      </c>
      <c r="T1355">
        <f>Table1[[#This Row],[Gross Revenue]]-Table1[[#This Row],[Budget]]</f>
        <v>-2450515</v>
      </c>
      <c r="U1355" s="1">
        <f>(Table1[[#This Row],[Gross Revenue]]/Table1[[#This Row],[Budget]])-1</f>
        <v>-0.16336766666666669</v>
      </c>
      <c r="V1355" t="str">
        <f t="shared" si="42"/>
        <v>111-130 minutes</v>
      </c>
      <c r="W1355">
        <f>Table1[[#This Row],[Profit]]/Table1[[#This Row],[Budget]]</f>
        <v>-0.16336766666666666</v>
      </c>
      <c r="X1355" s="22" t="str">
        <f>IF(L1355="","",
IF(L1355&lt;Predictability!$B$1,"Low",
IF(L1355&lt;=Predictability!$B$2,"Mid","High")))</f>
        <v>Mid</v>
      </c>
      <c r="Y1355" s="22">
        <f t="shared" si="43"/>
        <v>0</v>
      </c>
    </row>
    <row r="1356" spans="1:25" x14ac:dyDescent="0.2">
      <c r="A1356" t="s">
        <v>5589</v>
      </c>
      <c r="B1356" t="s">
        <v>392</v>
      </c>
      <c r="C1356" t="s">
        <v>2397</v>
      </c>
      <c r="D1356">
        <v>17000</v>
      </c>
      <c r="E1356">
        <v>20466</v>
      </c>
      <c r="F1356">
        <v>15</v>
      </c>
      <c r="G1356">
        <v>15000</v>
      </c>
      <c r="H1356">
        <v>6.8</v>
      </c>
      <c r="I1356">
        <v>141</v>
      </c>
      <c r="J1356">
        <v>107</v>
      </c>
      <c r="K1356">
        <v>50461335</v>
      </c>
      <c r="L1356">
        <v>11000000</v>
      </c>
      <c r="M1356" s="2">
        <f>VLOOKUP(A1356,Sheet2!$A$1:G5080,2,0)</f>
        <v>41778</v>
      </c>
      <c r="N1356" t="str">
        <f>VLOOKUP(A1356,Sheet2!$A$1:G5080,3,0)</f>
        <v>Color</v>
      </c>
      <c r="O1356" t="str">
        <f>VLOOKUP(A1356,Sheet2!$A$1:G5080,4,0)</f>
        <v>Drama</v>
      </c>
      <c r="P1356" t="str">
        <f>VLOOKUP(A1356,Sheet2!$A$1:G5080,5,0)</f>
        <v>English</v>
      </c>
      <c r="Q1356" t="str">
        <f>VLOOKUP(A1356,Sheet2!$A$1:G5080,6,0)</f>
        <v>USA</v>
      </c>
      <c r="R1356" t="str">
        <f>VLOOKUP(A1356,Sheet2!$A$1:G5080,7,0)</f>
        <v>PG-13</v>
      </c>
      <c r="S1356" t="str">
        <f>IF(Table1[[#This Row],[Language]]="English","English","Other language")</f>
        <v>English</v>
      </c>
      <c r="T1356">
        <f>Table1[[#This Row],[Gross Revenue]]-Table1[[#This Row],[Budget]]</f>
        <v>39461335</v>
      </c>
      <c r="U1356" s="1">
        <f>(Table1[[#This Row],[Gross Revenue]]/Table1[[#This Row],[Budget]])-1</f>
        <v>3.5873940909090907</v>
      </c>
      <c r="V1356" t="str">
        <f t="shared" si="42"/>
        <v>90-110 minutes</v>
      </c>
      <c r="W1356">
        <f>Table1[[#This Row],[Profit]]/Table1[[#This Row],[Budget]]</f>
        <v>3.5873940909090911</v>
      </c>
      <c r="X1356" s="22" t="str">
        <f>IF(L1356="","",
IF(L1356&lt;Predictability!$B$1,"Low",
IF(L1356&lt;=Predictability!$B$2,"Mid","High")))</f>
        <v>Mid</v>
      </c>
      <c r="Y1356" s="22">
        <f t="shared" si="43"/>
        <v>1</v>
      </c>
    </row>
    <row r="1357" spans="1:25" x14ac:dyDescent="0.2">
      <c r="A1357" t="s">
        <v>5779</v>
      </c>
      <c r="B1357" t="s">
        <v>983</v>
      </c>
      <c r="C1357" t="s">
        <v>1971</v>
      </c>
      <c r="D1357">
        <v>1000</v>
      </c>
      <c r="E1357">
        <v>2478</v>
      </c>
      <c r="F1357">
        <v>23</v>
      </c>
      <c r="G1357">
        <v>838</v>
      </c>
      <c r="H1357">
        <v>7</v>
      </c>
      <c r="I1357">
        <v>136</v>
      </c>
      <c r="J1357">
        <v>99</v>
      </c>
      <c r="K1357">
        <v>4681503</v>
      </c>
      <c r="L1357">
        <v>9000000</v>
      </c>
      <c r="M1357" s="2">
        <f>VLOOKUP(A1357,Sheet2!$A$1:G5081,2,0)</f>
        <v>37477</v>
      </c>
      <c r="N1357" t="str">
        <f>VLOOKUP(A1357,Sheet2!$A$1:G5081,3,0)</f>
        <v>Color</v>
      </c>
      <c r="O1357" t="str">
        <f>VLOOKUP(A1357,Sheet2!$A$1:G5081,4,0)</f>
        <v>Comedy</v>
      </c>
      <c r="P1357" t="str">
        <f>VLOOKUP(A1357,Sheet2!$A$1:G5081,5,0)</f>
        <v>English</v>
      </c>
      <c r="Q1357" t="str">
        <f>VLOOKUP(A1357,Sheet2!$A$1:G5081,6,0)</f>
        <v>USA</v>
      </c>
      <c r="R1357" t="str">
        <f>VLOOKUP(A1357,Sheet2!$A$1:G5081,7,0)</f>
        <v>R</v>
      </c>
      <c r="S1357" t="str">
        <f>IF(Table1[[#This Row],[Language]]="English","English","Other language")</f>
        <v>English</v>
      </c>
      <c r="T1357">
        <f>Table1[[#This Row],[Gross Revenue]]-Table1[[#This Row],[Budget]]</f>
        <v>-4318497</v>
      </c>
      <c r="U1357" s="1">
        <f>(Table1[[#This Row],[Gross Revenue]]/Table1[[#This Row],[Budget]])-1</f>
        <v>-0.47983299999999995</v>
      </c>
      <c r="V1357" t="str">
        <f t="shared" si="42"/>
        <v>90-110 minutes</v>
      </c>
      <c r="W1357">
        <f>Table1[[#This Row],[Profit]]/Table1[[#This Row],[Budget]]</f>
        <v>-0.47983300000000001</v>
      </c>
      <c r="X1357" s="22" t="str">
        <f>IF(L1357="","",
IF(L1357&lt;Predictability!$B$1,"Low",
IF(L1357&lt;=Predictability!$B$2,"Mid","High")))</f>
        <v>Mid</v>
      </c>
      <c r="Y1357" s="22">
        <f t="shared" si="43"/>
        <v>0</v>
      </c>
    </row>
    <row r="1358" spans="1:25" x14ac:dyDescent="0.2">
      <c r="A1358" t="s">
        <v>5761</v>
      </c>
      <c r="B1358" t="s">
        <v>1347</v>
      </c>
      <c r="C1358" t="s">
        <v>2517</v>
      </c>
      <c r="D1358">
        <v>23000</v>
      </c>
      <c r="E1358">
        <v>36398</v>
      </c>
      <c r="F1358">
        <v>162</v>
      </c>
      <c r="G1358">
        <v>0</v>
      </c>
      <c r="H1358">
        <v>7</v>
      </c>
      <c r="I1358">
        <v>231</v>
      </c>
      <c r="J1358">
        <v>135</v>
      </c>
      <c r="K1358">
        <v>4001121</v>
      </c>
      <c r="L1358">
        <v>20000000</v>
      </c>
      <c r="M1358" s="2">
        <f>VLOOKUP(A1358,Sheet2!$A$1:G5082,2,0)</f>
        <v>39177</v>
      </c>
      <c r="N1358" t="str">
        <f>VLOOKUP(A1358,Sheet2!$A$1:G5082,3,0)</f>
        <v>Black and White</v>
      </c>
      <c r="O1358" t="str">
        <f>VLOOKUP(A1358,Sheet2!$A$1:G5082,4,0)</f>
        <v>Biography</v>
      </c>
      <c r="P1358" t="str">
        <f>VLOOKUP(A1358,Sheet2!$A$1:G5082,5,0)</f>
        <v>English</v>
      </c>
      <c r="Q1358" t="str">
        <f>VLOOKUP(A1358,Sheet2!$A$1:G5082,6,0)</f>
        <v>USA</v>
      </c>
      <c r="R1358" t="str">
        <f>VLOOKUP(A1358,Sheet2!$A$1:G5082,7,0)</f>
        <v>R</v>
      </c>
      <c r="S1358" t="str">
        <f>IF(Table1[[#This Row],[Language]]="English","English","Other language")</f>
        <v>English</v>
      </c>
      <c r="T1358">
        <f>Table1[[#This Row],[Gross Revenue]]-Table1[[#This Row],[Budget]]</f>
        <v>-15998879</v>
      </c>
      <c r="U1358" s="1">
        <f>(Table1[[#This Row],[Gross Revenue]]/Table1[[#This Row],[Budget]])-1</f>
        <v>-0.79994394999999996</v>
      </c>
      <c r="V1358" t="str">
        <f t="shared" si="42"/>
        <v>131-150 minutes</v>
      </c>
      <c r="W1358">
        <f>Table1[[#This Row],[Profit]]/Table1[[#This Row],[Budget]]</f>
        <v>-0.79994394999999996</v>
      </c>
      <c r="X1358" s="22" t="str">
        <f>IF(L1358="","",
IF(L1358&lt;Predictability!$B$1,"Low",
IF(L1358&lt;=Predictability!$B$2,"Mid","High")))</f>
        <v>Mid</v>
      </c>
      <c r="Y1358" s="22">
        <f t="shared" si="43"/>
        <v>0</v>
      </c>
    </row>
    <row r="1359" spans="1:25" x14ac:dyDescent="0.2">
      <c r="A1359" t="s">
        <v>6175</v>
      </c>
      <c r="B1359" t="s">
        <v>2794</v>
      </c>
      <c r="C1359" t="s">
        <v>2795</v>
      </c>
      <c r="D1359">
        <v>374</v>
      </c>
      <c r="E1359">
        <v>768</v>
      </c>
      <c r="F1359">
        <v>24</v>
      </c>
      <c r="G1359">
        <v>345</v>
      </c>
      <c r="H1359">
        <v>7.3</v>
      </c>
      <c r="I1359">
        <v>73</v>
      </c>
      <c r="J1359">
        <v>111</v>
      </c>
      <c r="K1359">
        <v>228524</v>
      </c>
      <c r="L1359">
        <v>4000000</v>
      </c>
      <c r="M1359" s="2">
        <f>VLOOKUP(A1359,Sheet2!$A$1:G5083,2,0)</f>
        <v>38188</v>
      </c>
      <c r="N1359" t="str">
        <f>VLOOKUP(A1359,Sheet2!$A$1:G5083,3,0)</f>
        <v>Color</v>
      </c>
      <c r="O1359" t="str">
        <f>VLOOKUP(A1359,Sheet2!$A$1:G5083,4,0)</f>
        <v>Comedy</v>
      </c>
      <c r="P1359" t="str">
        <f>VLOOKUP(A1359,Sheet2!$A$1:G5083,5,0)</f>
        <v>English</v>
      </c>
      <c r="Q1359" t="str">
        <f>VLOOKUP(A1359,Sheet2!$A$1:G5083,6,0)</f>
        <v>USA</v>
      </c>
      <c r="R1359" t="str">
        <f>VLOOKUP(A1359,Sheet2!$A$1:G5083,7,0)</f>
        <v>R</v>
      </c>
      <c r="S1359" t="str">
        <f>IF(Table1[[#This Row],[Language]]="English","English","Other language")</f>
        <v>English</v>
      </c>
      <c r="T1359">
        <f>Table1[[#This Row],[Gross Revenue]]-Table1[[#This Row],[Budget]]</f>
        <v>-3771476</v>
      </c>
      <c r="U1359" s="1">
        <f>(Table1[[#This Row],[Gross Revenue]]/Table1[[#This Row],[Budget]])-1</f>
        <v>-0.94286899999999996</v>
      </c>
      <c r="V1359" t="str">
        <f t="shared" si="42"/>
        <v>111-130 minutes</v>
      </c>
      <c r="W1359">
        <f>Table1[[#This Row],[Profit]]/Table1[[#This Row],[Budget]]</f>
        <v>-0.94286899999999996</v>
      </c>
      <c r="X1359" s="22" t="str">
        <f>IF(L1359="","",
IF(L1359&lt;Predictability!$B$1,"Low",
IF(L1359&lt;=Predictability!$B$2,"Mid","High")))</f>
        <v>Low</v>
      </c>
      <c r="Y1359" s="22">
        <f t="shared" si="43"/>
        <v>0</v>
      </c>
    </row>
    <row r="1360" spans="1:25" x14ac:dyDescent="0.2">
      <c r="A1360" t="s">
        <v>5614</v>
      </c>
      <c r="B1360" t="s">
        <v>2421</v>
      </c>
      <c r="C1360" t="s">
        <v>2422</v>
      </c>
      <c r="D1360">
        <v>186</v>
      </c>
      <c r="E1360">
        <v>619</v>
      </c>
      <c r="F1360">
        <v>21</v>
      </c>
      <c r="G1360">
        <v>0</v>
      </c>
      <c r="H1360">
        <v>6.9</v>
      </c>
      <c r="I1360">
        <v>85</v>
      </c>
      <c r="J1360">
        <v>90</v>
      </c>
      <c r="K1360">
        <v>671240</v>
      </c>
      <c r="L1360">
        <v>7900000</v>
      </c>
      <c r="M1360" s="2">
        <f>VLOOKUP(A1360,Sheet2!$A$1:G5084,2,0)</f>
        <v>38398</v>
      </c>
      <c r="N1360" t="str">
        <f>VLOOKUP(A1360,Sheet2!$A$1:G5084,3,0)</f>
        <v>Color</v>
      </c>
      <c r="O1360" t="str">
        <f>VLOOKUP(A1360,Sheet2!$A$1:G5084,4,0)</f>
        <v>Comedy</v>
      </c>
      <c r="P1360" t="str">
        <f>VLOOKUP(A1360,Sheet2!$A$1:G5084,5,0)</f>
        <v>English</v>
      </c>
      <c r="Q1360" t="str">
        <f>VLOOKUP(A1360,Sheet2!$A$1:G5084,6,0)</f>
        <v>UK</v>
      </c>
      <c r="R1360" t="str">
        <f>VLOOKUP(A1360,Sheet2!$A$1:G5084,7,0)</f>
        <v>R</v>
      </c>
      <c r="S1360" t="str">
        <f>IF(Table1[[#This Row],[Language]]="English","English","Other language")</f>
        <v>English</v>
      </c>
      <c r="T1360">
        <f>Table1[[#This Row],[Gross Revenue]]-Table1[[#This Row],[Budget]]</f>
        <v>-7228760</v>
      </c>
      <c r="U1360" s="1">
        <f>(Table1[[#This Row],[Gross Revenue]]/Table1[[#This Row],[Budget]])-1</f>
        <v>-0.91503291139240506</v>
      </c>
      <c r="V1360" t="str">
        <f t="shared" si="42"/>
        <v>90-110 minutes</v>
      </c>
      <c r="W1360">
        <f>Table1[[#This Row],[Profit]]/Table1[[#This Row],[Budget]]</f>
        <v>-0.91503291139240506</v>
      </c>
      <c r="X1360" s="22" t="str">
        <f>IF(L1360="","",
IF(L1360&lt;Predictability!$B$1,"Low",
IF(L1360&lt;=Predictability!$B$2,"Mid","High")))</f>
        <v>Low</v>
      </c>
      <c r="Y1360" s="22">
        <f t="shared" si="43"/>
        <v>0</v>
      </c>
    </row>
    <row r="1361" spans="1:25" x14ac:dyDescent="0.2">
      <c r="A1361" t="s">
        <v>3934</v>
      </c>
      <c r="B1361" t="s">
        <v>711</v>
      </c>
      <c r="C1361" t="s">
        <v>1031</v>
      </c>
      <c r="D1361">
        <v>939</v>
      </c>
      <c r="E1361">
        <v>3742</v>
      </c>
      <c r="F1361">
        <v>11</v>
      </c>
      <c r="G1361">
        <v>610</v>
      </c>
      <c r="H1361">
        <v>5.6</v>
      </c>
      <c r="I1361">
        <v>93</v>
      </c>
      <c r="J1361">
        <v>107</v>
      </c>
      <c r="K1361">
        <v>16088610</v>
      </c>
      <c r="L1361">
        <v>55000000</v>
      </c>
      <c r="M1361" s="2">
        <f>VLOOKUP(A1361,Sheet2!$A$1:G5085,2,0)</f>
        <v>40166</v>
      </c>
      <c r="N1361" t="str">
        <f>VLOOKUP(A1361,Sheet2!$A$1:G5085,3,0)</f>
        <v>Color</v>
      </c>
      <c r="O1361" t="str">
        <f>VLOOKUP(A1361,Sheet2!$A$1:G5085,4,0)</f>
        <v>Comedy</v>
      </c>
      <c r="P1361" t="str">
        <f>VLOOKUP(A1361,Sheet2!$A$1:G5085,5,0)</f>
        <v>English</v>
      </c>
      <c r="Q1361" t="str">
        <f>VLOOKUP(A1361,Sheet2!$A$1:G5085,6,0)</f>
        <v>USA</v>
      </c>
      <c r="R1361" t="str">
        <f>VLOOKUP(A1361,Sheet2!$A$1:G5085,7,0)</f>
        <v>PG</v>
      </c>
      <c r="S1361" t="str">
        <f>IF(Table1[[#This Row],[Language]]="English","English","Other language")</f>
        <v>English</v>
      </c>
      <c r="T1361">
        <f>Table1[[#This Row],[Gross Revenue]]-Table1[[#This Row],[Budget]]</f>
        <v>-38911390</v>
      </c>
      <c r="U1361" s="1">
        <f>(Table1[[#This Row],[Gross Revenue]]/Table1[[#This Row],[Budget]])-1</f>
        <v>-0.70747981818181815</v>
      </c>
      <c r="V1361" t="str">
        <f t="shared" si="42"/>
        <v>90-110 minutes</v>
      </c>
      <c r="W1361">
        <f>Table1[[#This Row],[Profit]]/Table1[[#This Row],[Budget]]</f>
        <v>-0.70747981818181815</v>
      </c>
      <c r="X1361" s="22" t="str">
        <f>IF(L1361="","",
IF(L1361&lt;Predictability!$B$1,"Low",
IF(L1361&lt;=Predictability!$B$2,"Mid","High")))</f>
        <v>High</v>
      </c>
      <c r="Y1361" s="22">
        <f t="shared" si="43"/>
        <v>0</v>
      </c>
    </row>
    <row r="1362" spans="1:25" x14ac:dyDescent="0.2">
      <c r="A1362" t="s">
        <v>4489</v>
      </c>
      <c r="B1362" t="s">
        <v>500</v>
      </c>
      <c r="C1362" t="s">
        <v>1068</v>
      </c>
      <c r="D1362">
        <v>15000</v>
      </c>
      <c r="E1362">
        <v>16691</v>
      </c>
      <c r="F1362">
        <v>763</v>
      </c>
      <c r="G1362">
        <v>30000</v>
      </c>
      <c r="H1362">
        <v>6.1</v>
      </c>
      <c r="I1362">
        <v>284</v>
      </c>
      <c r="J1362">
        <v>110</v>
      </c>
      <c r="K1362">
        <v>83503161</v>
      </c>
      <c r="L1362">
        <v>75000000</v>
      </c>
      <c r="M1362" s="2">
        <f>VLOOKUP(A1362,Sheet2!$A$1:G5086,2,0)</f>
        <v>40870</v>
      </c>
      <c r="N1362" t="str">
        <f>VLOOKUP(A1362,Sheet2!$A$1:G5086,3,0)</f>
        <v>Color</v>
      </c>
      <c r="O1362" t="str">
        <f>VLOOKUP(A1362,Sheet2!$A$1:G5086,4,0)</f>
        <v>Action</v>
      </c>
      <c r="P1362" t="str">
        <f>VLOOKUP(A1362,Sheet2!$A$1:G5086,5,0)</f>
        <v>English</v>
      </c>
      <c r="Q1362" t="str">
        <f>VLOOKUP(A1362,Sheet2!$A$1:G5086,6,0)</f>
        <v>USA</v>
      </c>
      <c r="R1362" t="str">
        <f>VLOOKUP(A1362,Sheet2!$A$1:G5086,7,0)</f>
        <v>R</v>
      </c>
      <c r="S1362" t="str">
        <f>IF(Table1[[#This Row],[Language]]="English","English","Other language")</f>
        <v>English</v>
      </c>
      <c r="T1362">
        <f>Table1[[#This Row],[Gross Revenue]]-Table1[[#This Row],[Budget]]</f>
        <v>8503161</v>
      </c>
      <c r="U1362" s="1">
        <f>(Table1[[#This Row],[Gross Revenue]]/Table1[[#This Row],[Budget]])-1</f>
        <v>0.11337547999999997</v>
      </c>
      <c r="V1362" t="str">
        <f t="shared" si="42"/>
        <v>90-110 minutes</v>
      </c>
      <c r="W1362">
        <f>Table1[[#This Row],[Profit]]/Table1[[#This Row],[Budget]]</f>
        <v>0.11337548</v>
      </c>
      <c r="X1362" s="22" t="str">
        <f>IF(L1362="","",
IF(L1362&lt;Predictability!$B$1,"Low",
IF(L1362&lt;=Predictability!$B$2,"Mid","High")))</f>
        <v>High</v>
      </c>
      <c r="Y1362" s="22">
        <f t="shared" si="43"/>
        <v>0</v>
      </c>
    </row>
    <row r="1363" spans="1:25" x14ac:dyDescent="0.2">
      <c r="A1363" t="s">
        <v>4579</v>
      </c>
      <c r="B1363" t="s">
        <v>1204</v>
      </c>
      <c r="C1363" t="s">
        <v>1673</v>
      </c>
      <c r="D1363">
        <v>1000</v>
      </c>
      <c r="E1363">
        <v>2664</v>
      </c>
      <c r="F1363">
        <v>39</v>
      </c>
      <c r="G1363">
        <v>892</v>
      </c>
      <c r="H1363">
        <v>6.2</v>
      </c>
      <c r="I1363">
        <v>83</v>
      </c>
      <c r="J1363">
        <v>102</v>
      </c>
      <c r="K1363">
        <v>6114237</v>
      </c>
      <c r="L1363">
        <v>40000000</v>
      </c>
      <c r="M1363" s="2">
        <f>VLOOKUP(A1363,Sheet2!$A$1:G5087,2,0)</f>
        <v>37167</v>
      </c>
      <c r="N1363" t="str">
        <f>VLOOKUP(A1363,Sheet2!$A$1:G5087,3,0)</f>
        <v>Color</v>
      </c>
      <c r="O1363" t="str">
        <f>VLOOKUP(A1363,Sheet2!$A$1:G5087,4,0)</f>
        <v>Drama</v>
      </c>
      <c r="P1363" t="str">
        <f>VLOOKUP(A1363,Sheet2!$A$1:G5087,5,0)</f>
        <v>English</v>
      </c>
      <c r="Q1363" t="str">
        <f>VLOOKUP(A1363,Sheet2!$A$1:G5087,6,0)</f>
        <v>USA</v>
      </c>
      <c r="R1363" t="str">
        <f>VLOOKUP(A1363,Sheet2!$A$1:G5087,7,0)</f>
        <v>R</v>
      </c>
      <c r="S1363" t="str">
        <f>IF(Table1[[#This Row],[Language]]="English","English","Other language")</f>
        <v>English</v>
      </c>
      <c r="T1363">
        <f>Table1[[#This Row],[Gross Revenue]]-Table1[[#This Row],[Budget]]</f>
        <v>-33885763</v>
      </c>
      <c r="U1363" s="1">
        <f>(Table1[[#This Row],[Gross Revenue]]/Table1[[#This Row],[Budget]])-1</f>
        <v>-0.847144075</v>
      </c>
      <c r="V1363" t="str">
        <f t="shared" si="42"/>
        <v>90-110 minutes</v>
      </c>
      <c r="W1363">
        <f>Table1[[#This Row],[Profit]]/Table1[[#This Row],[Budget]]</f>
        <v>-0.847144075</v>
      </c>
      <c r="X1363" s="22" t="str">
        <f>IF(L1363="","",
IF(L1363&lt;Predictability!$B$1,"Low",
IF(L1363&lt;=Predictability!$B$2,"Mid","High")))</f>
        <v>Mid</v>
      </c>
      <c r="Y1363" s="22">
        <f t="shared" si="43"/>
        <v>0</v>
      </c>
    </row>
    <row r="1364" spans="1:25" x14ac:dyDescent="0.2">
      <c r="A1364" t="s">
        <v>4796</v>
      </c>
      <c r="B1364" t="s">
        <v>880</v>
      </c>
      <c r="C1364" t="s">
        <v>709</v>
      </c>
      <c r="D1364">
        <v>19000</v>
      </c>
      <c r="E1364">
        <v>23504</v>
      </c>
      <c r="F1364">
        <v>0</v>
      </c>
      <c r="G1364">
        <v>0</v>
      </c>
      <c r="H1364">
        <v>6.3</v>
      </c>
      <c r="I1364">
        <v>83</v>
      </c>
      <c r="J1364">
        <v>90</v>
      </c>
      <c r="K1364">
        <v>63826569</v>
      </c>
      <c r="L1364">
        <v>35000000</v>
      </c>
      <c r="M1364" s="2">
        <f>VLOOKUP(A1364,Sheet2!$A$1:G5088,2,0)</f>
        <v>35555</v>
      </c>
      <c r="N1364" t="str">
        <f>VLOOKUP(A1364,Sheet2!$A$1:G5088,3,0)</f>
        <v>Color</v>
      </c>
      <c r="O1364" t="str">
        <f>VLOOKUP(A1364,Sheet2!$A$1:G5088,4,0)</f>
        <v>Comedy</v>
      </c>
      <c r="P1364" t="str">
        <f>VLOOKUP(A1364,Sheet2!$A$1:G5088,5,0)</f>
        <v>English</v>
      </c>
      <c r="Q1364" t="str">
        <f>VLOOKUP(A1364,Sheet2!$A$1:G5088,6,0)</f>
        <v>USA</v>
      </c>
      <c r="R1364" t="str">
        <f>VLOOKUP(A1364,Sheet2!$A$1:G5088,7,0)</f>
        <v>PG-13</v>
      </c>
      <c r="S1364" t="str">
        <f>IF(Table1[[#This Row],[Language]]="English","English","Other language")</f>
        <v>English</v>
      </c>
      <c r="T1364">
        <f>Table1[[#This Row],[Gross Revenue]]-Table1[[#This Row],[Budget]]</f>
        <v>28826569</v>
      </c>
      <c r="U1364" s="1">
        <f>(Table1[[#This Row],[Gross Revenue]]/Table1[[#This Row],[Budget]])-1</f>
        <v>0.82361625714285713</v>
      </c>
      <c r="V1364" t="str">
        <f t="shared" si="42"/>
        <v>90-110 minutes</v>
      </c>
      <c r="W1364">
        <f>Table1[[#This Row],[Profit]]/Table1[[#This Row],[Budget]]</f>
        <v>0.82361625714285713</v>
      </c>
      <c r="X1364" s="22" t="str">
        <f>IF(L1364="","",
IF(L1364&lt;Predictability!$B$1,"Low",
IF(L1364&lt;=Predictability!$B$2,"Mid","High")))</f>
        <v>Mid</v>
      </c>
      <c r="Y1364" s="22">
        <f t="shared" si="43"/>
        <v>1</v>
      </c>
    </row>
    <row r="1365" spans="1:25" x14ac:dyDescent="0.2">
      <c r="A1365" t="s">
        <v>6827</v>
      </c>
      <c r="B1365" t="s">
        <v>3145</v>
      </c>
      <c r="C1365" t="s">
        <v>2726</v>
      </c>
      <c r="D1365">
        <v>65</v>
      </c>
      <c r="E1365">
        <v>173</v>
      </c>
      <c r="F1365">
        <v>454</v>
      </c>
      <c r="G1365">
        <v>32000</v>
      </c>
      <c r="H1365">
        <v>8</v>
      </c>
      <c r="I1365">
        <v>300</v>
      </c>
      <c r="J1365">
        <v>107</v>
      </c>
      <c r="K1365">
        <v>7757130</v>
      </c>
      <c r="L1365">
        <v>15000000</v>
      </c>
      <c r="M1365" s="2">
        <f>VLOOKUP(A1365,Sheet2!$A$1:G5089,2,0)</f>
        <v>39528</v>
      </c>
      <c r="N1365" t="str">
        <f>VLOOKUP(A1365,Sheet2!$A$1:G5089,3,0)</f>
        <v>Color</v>
      </c>
      <c r="O1365" t="str">
        <f>VLOOKUP(A1365,Sheet2!$A$1:G5089,4,0)</f>
        <v>Comedy</v>
      </c>
      <c r="P1365" t="str">
        <f>VLOOKUP(A1365,Sheet2!$A$1:G5089,5,0)</f>
        <v>English</v>
      </c>
      <c r="Q1365" t="str">
        <f>VLOOKUP(A1365,Sheet2!$A$1:G5089,6,0)</f>
        <v>UK</v>
      </c>
      <c r="R1365" t="str">
        <f>VLOOKUP(A1365,Sheet2!$A$1:G5089,7,0)</f>
        <v>R</v>
      </c>
      <c r="S1365" t="str">
        <f>IF(Table1[[#This Row],[Language]]="English","English","Other language")</f>
        <v>English</v>
      </c>
      <c r="T1365">
        <f>Table1[[#This Row],[Gross Revenue]]-Table1[[#This Row],[Budget]]</f>
        <v>-7242870</v>
      </c>
      <c r="U1365" s="1">
        <f>(Table1[[#This Row],[Gross Revenue]]/Table1[[#This Row],[Budget]])-1</f>
        <v>-0.48285800000000001</v>
      </c>
      <c r="V1365" t="str">
        <f t="shared" si="42"/>
        <v>90-110 minutes</v>
      </c>
      <c r="W1365">
        <f>Table1[[#This Row],[Profit]]/Table1[[#This Row],[Budget]]</f>
        <v>-0.48285800000000001</v>
      </c>
      <c r="X1365" s="22" t="str">
        <f>IF(L1365="","",
IF(L1365&lt;Predictability!$B$1,"Low",
IF(L1365&lt;=Predictability!$B$2,"Mid","High")))</f>
        <v>Mid</v>
      </c>
      <c r="Y1365" s="22">
        <f t="shared" si="43"/>
        <v>0</v>
      </c>
    </row>
    <row r="1366" spans="1:25" x14ac:dyDescent="0.2">
      <c r="A1366" t="s">
        <v>3862</v>
      </c>
      <c r="B1366" t="s">
        <v>315</v>
      </c>
      <c r="C1366" t="s">
        <v>952</v>
      </c>
      <c r="D1366">
        <v>21000</v>
      </c>
      <c r="E1366">
        <v>22006</v>
      </c>
      <c r="F1366">
        <v>277</v>
      </c>
      <c r="G1366">
        <v>654</v>
      </c>
      <c r="H1366">
        <v>5.5</v>
      </c>
      <c r="I1366">
        <v>62</v>
      </c>
      <c r="J1366">
        <v>100</v>
      </c>
      <c r="K1366">
        <v>11900000</v>
      </c>
      <c r="L1366">
        <v>30000000</v>
      </c>
      <c r="M1366" s="2">
        <f>VLOOKUP(A1366,Sheet2!$A$1:G5090,2,0)</f>
        <v>36251</v>
      </c>
      <c r="N1366" t="str">
        <f>VLOOKUP(A1366,Sheet2!$A$1:G5090,3,0)</f>
        <v>Color</v>
      </c>
      <c r="O1366" t="str">
        <f>VLOOKUP(A1366,Sheet2!$A$1:G5090,4,0)</f>
        <v>Drama</v>
      </c>
      <c r="P1366" t="str">
        <f>VLOOKUP(A1366,Sheet2!$A$1:G5090,5,0)</f>
        <v>English</v>
      </c>
      <c r="Q1366" t="str">
        <f>VLOOKUP(A1366,Sheet2!$A$1:G5090,6,0)</f>
        <v>USA</v>
      </c>
      <c r="R1366" t="str">
        <f>VLOOKUP(A1366,Sheet2!$A$1:G5090,7,0)</f>
        <v>R</v>
      </c>
      <c r="S1366" t="str">
        <f>IF(Table1[[#This Row],[Language]]="English","English","Other language")</f>
        <v>English</v>
      </c>
      <c r="T1366">
        <f>Table1[[#This Row],[Gross Revenue]]-Table1[[#This Row],[Budget]]</f>
        <v>-18100000</v>
      </c>
      <c r="U1366" s="1">
        <f>(Table1[[#This Row],[Gross Revenue]]/Table1[[#This Row],[Budget]])-1</f>
        <v>-0.60333333333333328</v>
      </c>
      <c r="V1366" t="str">
        <f t="shared" si="42"/>
        <v>90-110 minutes</v>
      </c>
      <c r="W1366">
        <f>Table1[[#This Row],[Profit]]/Table1[[#This Row],[Budget]]</f>
        <v>-0.60333333333333339</v>
      </c>
      <c r="X1366" s="22" t="str">
        <f>IF(L1366="","",
IF(L1366&lt;Predictability!$B$1,"Low",
IF(L1366&lt;=Predictability!$B$2,"Mid","High")))</f>
        <v>Mid</v>
      </c>
      <c r="Y1366" s="22">
        <f t="shared" si="43"/>
        <v>0</v>
      </c>
    </row>
    <row r="1367" spans="1:25" x14ac:dyDescent="0.2">
      <c r="A1367" t="s">
        <v>5086</v>
      </c>
      <c r="B1367" t="s">
        <v>456</v>
      </c>
      <c r="C1367" t="s">
        <v>951</v>
      </c>
      <c r="D1367">
        <v>19000</v>
      </c>
      <c r="E1367">
        <v>28493</v>
      </c>
      <c r="F1367">
        <v>80</v>
      </c>
      <c r="G1367">
        <v>736</v>
      </c>
      <c r="H1367">
        <v>6.5</v>
      </c>
      <c r="I1367">
        <v>157</v>
      </c>
      <c r="J1367">
        <v>109</v>
      </c>
      <c r="K1367">
        <v>45489752</v>
      </c>
      <c r="L1367">
        <v>26000000</v>
      </c>
      <c r="M1367" s="2">
        <f>VLOOKUP(A1367,Sheet2!$A$1:G5091,2,0)</f>
        <v>38248</v>
      </c>
      <c r="N1367" t="str">
        <f>VLOOKUP(A1367,Sheet2!$A$1:G5091,3,0)</f>
        <v>Color</v>
      </c>
      <c r="O1367" t="str">
        <f>VLOOKUP(A1367,Sheet2!$A$1:G5091,4,0)</f>
        <v>Comedy</v>
      </c>
      <c r="P1367" t="str">
        <f>VLOOKUP(A1367,Sheet2!$A$1:G5091,5,0)</f>
        <v>English</v>
      </c>
      <c r="Q1367" t="str">
        <f>VLOOKUP(A1367,Sheet2!$A$1:G5091,6,0)</f>
        <v>USA</v>
      </c>
      <c r="R1367" t="str">
        <f>VLOOKUP(A1367,Sheet2!$A$1:G5091,7,0)</f>
        <v>PG-13</v>
      </c>
      <c r="S1367" t="str">
        <f>IF(Table1[[#This Row],[Language]]="English","English","Other language")</f>
        <v>English</v>
      </c>
      <c r="T1367">
        <f>Table1[[#This Row],[Gross Revenue]]-Table1[[#This Row],[Budget]]</f>
        <v>19489752</v>
      </c>
      <c r="U1367" s="1">
        <f>(Table1[[#This Row],[Gross Revenue]]/Table1[[#This Row],[Budget]])-1</f>
        <v>0.74960584615384618</v>
      </c>
      <c r="V1367" t="str">
        <f t="shared" si="42"/>
        <v>90-110 minutes</v>
      </c>
      <c r="W1367">
        <f>Table1[[#This Row],[Profit]]/Table1[[#This Row],[Budget]]</f>
        <v>0.74960584615384618</v>
      </c>
      <c r="X1367" s="22" t="str">
        <f>IF(L1367="","",
IF(L1367&lt;Predictability!$B$1,"Low",
IF(L1367&lt;=Predictability!$B$2,"Mid","High")))</f>
        <v>Mid</v>
      </c>
      <c r="Y1367" s="22">
        <f t="shared" si="43"/>
        <v>1</v>
      </c>
    </row>
    <row r="1368" spans="1:25" x14ac:dyDescent="0.2">
      <c r="A1368" t="s">
        <v>3358</v>
      </c>
      <c r="B1368" t="s">
        <v>199</v>
      </c>
      <c r="C1368" t="s">
        <v>200</v>
      </c>
      <c r="D1368">
        <v>563</v>
      </c>
      <c r="E1368">
        <v>1284</v>
      </c>
      <c r="F1368">
        <v>53</v>
      </c>
      <c r="G1368">
        <v>42</v>
      </c>
      <c r="H1368">
        <v>4.0999999999999996</v>
      </c>
      <c r="I1368">
        <v>8</v>
      </c>
      <c r="J1368">
        <v>88</v>
      </c>
      <c r="K1368">
        <v>721</v>
      </c>
      <c r="L1368">
        <v>1000000</v>
      </c>
      <c r="M1368" s="2">
        <f>VLOOKUP(A1368,Sheet2!$A$1:G5092,2,0)</f>
        <v>38985</v>
      </c>
      <c r="N1368" t="str">
        <f>VLOOKUP(A1368,Sheet2!$A$1:G5092,3,0)</f>
        <v>Color</v>
      </c>
      <c r="O1368" t="str">
        <f>VLOOKUP(A1368,Sheet2!$A$1:G5092,4,0)</f>
        <v>Action</v>
      </c>
      <c r="P1368" t="str">
        <f>VLOOKUP(A1368,Sheet2!$A$1:G5092,5,0)</f>
        <v>English</v>
      </c>
      <c r="Q1368" t="str">
        <f>VLOOKUP(A1368,Sheet2!$A$1:G5092,6,0)</f>
        <v>Germany</v>
      </c>
      <c r="R1368" t="str">
        <f>VLOOKUP(A1368,Sheet2!$A$1:G5092,7,0)</f>
        <v>R</v>
      </c>
      <c r="S1368" t="str">
        <f>IF(Table1[[#This Row],[Language]]="English","English","Other language")</f>
        <v>English</v>
      </c>
      <c r="T1368">
        <f>Table1[[#This Row],[Gross Revenue]]-Table1[[#This Row],[Budget]]</f>
        <v>-999279</v>
      </c>
      <c r="U1368" s="1">
        <f>(Table1[[#This Row],[Gross Revenue]]/Table1[[#This Row],[Budget]])-1</f>
        <v>-0.99927900000000003</v>
      </c>
      <c r="V1368" t="str">
        <f t="shared" si="42"/>
        <v>&lt;90 minutes</v>
      </c>
      <c r="W1368">
        <f>Table1[[#This Row],[Profit]]/Table1[[#This Row],[Budget]]</f>
        <v>-0.99927900000000003</v>
      </c>
      <c r="X1368" s="22" t="str">
        <f>IF(L1368="","",
IF(L1368&lt;Predictability!$B$1,"Low",
IF(L1368&lt;=Predictability!$B$2,"Mid","High")))</f>
        <v>Low</v>
      </c>
      <c r="Y1368" s="22">
        <f t="shared" si="43"/>
        <v>0</v>
      </c>
    </row>
    <row r="1369" spans="1:25" x14ac:dyDescent="0.2">
      <c r="A1369" t="s">
        <v>5085</v>
      </c>
      <c r="B1369" t="s">
        <v>467</v>
      </c>
      <c r="C1369" t="s">
        <v>2060</v>
      </c>
      <c r="D1369">
        <v>1000</v>
      </c>
      <c r="E1369">
        <v>3970</v>
      </c>
      <c r="F1369">
        <v>143</v>
      </c>
      <c r="G1369">
        <v>951</v>
      </c>
      <c r="H1369">
        <v>7.5</v>
      </c>
      <c r="I1369">
        <v>179</v>
      </c>
      <c r="J1369">
        <v>138</v>
      </c>
      <c r="K1369">
        <v>35918429</v>
      </c>
      <c r="L1369">
        <v>1700000</v>
      </c>
      <c r="M1369" s="2">
        <f>VLOOKUP(A1369,Sheet2!$A$1:G5093,2,0)</f>
        <v>37171</v>
      </c>
      <c r="N1369" t="str">
        <f>VLOOKUP(A1369,Sheet2!$A$1:G5093,3,0)</f>
        <v>Color</v>
      </c>
      <c r="O1369" t="str">
        <f>VLOOKUP(A1369,Sheet2!$A$1:G5093,4,0)</f>
        <v>Crime</v>
      </c>
      <c r="P1369" t="str">
        <f>VLOOKUP(A1369,Sheet2!$A$1:G5093,5,0)</f>
        <v>English</v>
      </c>
      <c r="Q1369" t="str">
        <f>VLOOKUP(A1369,Sheet2!$A$1:G5093,6,0)</f>
        <v>USA</v>
      </c>
      <c r="R1369" t="str">
        <f>VLOOKUP(A1369,Sheet2!$A$1:G5093,7,0)</f>
        <v>R</v>
      </c>
      <c r="S1369" t="str">
        <f>IF(Table1[[#This Row],[Language]]="English","English","Other language")</f>
        <v>English</v>
      </c>
      <c r="T1369">
        <f>Table1[[#This Row],[Gross Revenue]]-Table1[[#This Row],[Budget]]</f>
        <v>34218429</v>
      </c>
      <c r="U1369" s="1">
        <f>(Table1[[#This Row],[Gross Revenue]]/Table1[[#This Row],[Budget]])-1</f>
        <v>20.128487647058822</v>
      </c>
      <c r="V1369" t="str">
        <f t="shared" si="42"/>
        <v>131-150 minutes</v>
      </c>
      <c r="W1369">
        <f>Table1[[#This Row],[Profit]]/Table1[[#This Row],[Budget]]</f>
        <v>20.128487647058822</v>
      </c>
      <c r="X1369" s="22" t="str">
        <f>IF(L1369="","",
IF(L1369&lt;Predictability!$B$1,"Low",
IF(L1369&lt;=Predictability!$B$2,"Mid","High")))</f>
        <v>Low</v>
      </c>
      <c r="Y1369" s="22">
        <f t="shared" si="43"/>
        <v>1</v>
      </c>
    </row>
    <row r="1370" spans="1:25" x14ac:dyDescent="0.2">
      <c r="A1370" t="s">
        <v>6299</v>
      </c>
      <c r="B1370" t="s">
        <v>2851</v>
      </c>
      <c r="C1370" t="s">
        <v>1836</v>
      </c>
      <c r="D1370">
        <v>136</v>
      </c>
      <c r="E1370">
        <v>254</v>
      </c>
      <c r="F1370">
        <v>119</v>
      </c>
      <c r="G1370">
        <v>489</v>
      </c>
      <c r="H1370">
        <v>7.3</v>
      </c>
      <c r="I1370">
        <v>80</v>
      </c>
      <c r="J1370">
        <v>97</v>
      </c>
      <c r="K1370">
        <v>2856622</v>
      </c>
      <c r="L1370">
        <v>25000</v>
      </c>
      <c r="M1370" s="2">
        <f>VLOOKUP(A1370,Sheet2!$A$1:G5094,2,0)</f>
        <v>35448</v>
      </c>
      <c r="N1370" t="str">
        <f>VLOOKUP(A1370,Sheet2!$A$1:G5094,3,0)</f>
        <v>Color</v>
      </c>
      <c r="O1370" t="str">
        <f>VLOOKUP(A1370,Sheet2!$A$1:G5094,4,0)</f>
        <v>Comedy</v>
      </c>
      <c r="P1370" t="str">
        <f>VLOOKUP(A1370,Sheet2!$A$1:G5094,5,0)</f>
        <v>English</v>
      </c>
      <c r="Q1370" t="str">
        <f>VLOOKUP(A1370,Sheet2!$A$1:G5094,6,0)</f>
        <v>Canada</v>
      </c>
      <c r="R1370" t="str">
        <f>VLOOKUP(A1370,Sheet2!$A$1:G5094,7,0)</f>
        <v>R</v>
      </c>
      <c r="S1370" t="str">
        <f>IF(Table1[[#This Row],[Language]]="English","English","Other language")</f>
        <v>English</v>
      </c>
      <c r="T1370">
        <f>Table1[[#This Row],[Gross Revenue]]-Table1[[#This Row],[Budget]]</f>
        <v>2831622</v>
      </c>
      <c r="U1370" s="1">
        <f>(Table1[[#This Row],[Gross Revenue]]/Table1[[#This Row],[Budget]])-1</f>
        <v>113.26488000000001</v>
      </c>
      <c r="V1370" t="str">
        <f t="shared" si="42"/>
        <v>90-110 minutes</v>
      </c>
      <c r="W1370">
        <f>Table1[[#This Row],[Profit]]/Table1[[#This Row],[Budget]]</f>
        <v>113.26488000000001</v>
      </c>
      <c r="X1370" s="22" t="str">
        <f>IF(L1370="","",
IF(L1370&lt;Predictability!$B$1,"Low",
IF(L1370&lt;=Predictability!$B$2,"Mid","High")))</f>
        <v>Low</v>
      </c>
      <c r="Y1370" s="22">
        <f t="shared" si="43"/>
        <v>1</v>
      </c>
    </row>
    <row r="1371" spans="1:25" x14ac:dyDescent="0.2">
      <c r="A1371" t="s">
        <v>3721</v>
      </c>
      <c r="B1371" t="s">
        <v>777</v>
      </c>
      <c r="C1371" t="s">
        <v>778</v>
      </c>
      <c r="D1371">
        <v>1000</v>
      </c>
      <c r="E1371">
        <v>1171</v>
      </c>
      <c r="F1371">
        <v>319</v>
      </c>
      <c r="G1371">
        <v>656</v>
      </c>
      <c r="H1371">
        <v>5.3</v>
      </c>
      <c r="I1371">
        <v>138</v>
      </c>
      <c r="J1371">
        <v>113</v>
      </c>
      <c r="K1371">
        <v>4717455</v>
      </c>
      <c r="L1371">
        <v>12000000</v>
      </c>
      <c r="M1371" s="2">
        <f>VLOOKUP(A1371,Sheet2!$A$1:G5095,2,0)</f>
        <v>37677</v>
      </c>
      <c r="N1371" t="str">
        <f>VLOOKUP(A1371,Sheet2!$A$1:G5095,3,0)</f>
        <v>Color</v>
      </c>
      <c r="O1371" t="str">
        <f>VLOOKUP(A1371,Sheet2!$A$1:G5095,4,0)</f>
        <v>Mystery</v>
      </c>
      <c r="P1371" t="str">
        <f>VLOOKUP(A1371,Sheet2!$A$1:G5095,5,0)</f>
        <v>English</v>
      </c>
      <c r="Q1371" t="str">
        <f>VLOOKUP(A1371,Sheet2!$A$1:G5095,6,0)</f>
        <v>Australia</v>
      </c>
      <c r="R1371" t="str">
        <f>VLOOKUP(A1371,Sheet2!$A$1:G5095,7,0)</f>
        <v>R</v>
      </c>
      <c r="S1371" t="str">
        <f>IF(Table1[[#This Row],[Language]]="English","English","Other language")</f>
        <v>English</v>
      </c>
      <c r="T1371">
        <f>Table1[[#This Row],[Gross Revenue]]-Table1[[#This Row],[Budget]]</f>
        <v>-7282545</v>
      </c>
      <c r="U1371" s="1">
        <f>(Table1[[#This Row],[Gross Revenue]]/Table1[[#This Row],[Budget]])-1</f>
        <v>-0.60687875000000002</v>
      </c>
      <c r="V1371" t="str">
        <f t="shared" si="42"/>
        <v>111-130 minutes</v>
      </c>
      <c r="W1371">
        <f>Table1[[#This Row],[Profit]]/Table1[[#This Row],[Budget]]</f>
        <v>-0.60687875000000002</v>
      </c>
      <c r="X1371" s="22" t="str">
        <f>IF(L1371="","",
IF(L1371&lt;Predictability!$B$1,"Low",
IF(L1371&lt;=Predictability!$B$2,"Mid","High")))</f>
        <v>Mid</v>
      </c>
      <c r="Y1371" s="22">
        <f t="shared" si="43"/>
        <v>0</v>
      </c>
    </row>
    <row r="1372" spans="1:25" x14ac:dyDescent="0.2">
      <c r="A1372" t="s">
        <v>5763</v>
      </c>
      <c r="B1372" t="s">
        <v>850</v>
      </c>
      <c r="C1372" t="s">
        <v>614</v>
      </c>
      <c r="D1372">
        <v>26000</v>
      </c>
      <c r="E1372">
        <v>28328</v>
      </c>
      <c r="F1372">
        <v>2000</v>
      </c>
      <c r="G1372">
        <v>27000</v>
      </c>
      <c r="H1372">
        <v>7</v>
      </c>
      <c r="I1372">
        <v>289</v>
      </c>
      <c r="J1372">
        <v>122</v>
      </c>
      <c r="K1372">
        <v>24985612</v>
      </c>
      <c r="L1372">
        <v>100000000</v>
      </c>
      <c r="M1372" s="2">
        <f>VLOOKUP(A1372,Sheet2!$A$1:G5096,2,0)</f>
        <v>42245</v>
      </c>
      <c r="N1372" t="str">
        <f>VLOOKUP(A1372,Sheet2!$A$1:G5096,3,0)</f>
        <v>Color</v>
      </c>
      <c r="O1372" t="str">
        <f>VLOOKUP(A1372,Sheet2!$A$1:G5096,4,0)</f>
        <v>Action</v>
      </c>
      <c r="P1372" t="str">
        <f>VLOOKUP(A1372,Sheet2!$A$1:G5096,5,0)</f>
        <v>English</v>
      </c>
      <c r="Q1372" t="str">
        <f>VLOOKUP(A1372,Sheet2!$A$1:G5096,6,0)</f>
        <v>USA</v>
      </c>
      <c r="R1372" t="str">
        <f>VLOOKUP(A1372,Sheet2!$A$1:G5096,7,0)</f>
        <v>PG-13</v>
      </c>
      <c r="S1372" t="str">
        <f>IF(Table1[[#This Row],[Language]]="English","English","Other language")</f>
        <v>English</v>
      </c>
      <c r="T1372">
        <f>Table1[[#This Row],[Gross Revenue]]-Table1[[#This Row],[Budget]]</f>
        <v>-75014388</v>
      </c>
      <c r="U1372" s="1">
        <f>(Table1[[#This Row],[Gross Revenue]]/Table1[[#This Row],[Budget]])-1</f>
        <v>-0.75014387999999999</v>
      </c>
      <c r="V1372" t="str">
        <f t="shared" si="42"/>
        <v>111-130 minutes</v>
      </c>
      <c r="W1372">
        <f>Table1[[#This Row],[Profit]]/Table1[[#This Row],[Budget]]</f>
        <v>-0.75014387999999999</v>
      </c>
      <c r="X1372" s="22" t="str">
        <f>IF(L1372="","",
IF(L1372&lt;Predictability!$B$1,"Low",
IF(L1372&lt;=Predictability!$B$2,"Mid","High")))</f>
        <v>High</v>
      </c>
      <c r="Y1372" s="22">
        <f t="shared" si="43"/>
        <v>0</v>
      </c>
    </row>
    <row r="1373" spans="1:25" x14ac:dyDescent="0.2">
      <c r="A1373" t="s">
        <v>3390</v>
      </c>
      <c r="B1373" t="s">
        <v>257</v>
      </c>
      <c r="C1373" t="s">
        <v>258</v>
      </c>
      <c r="D1373">
        <v>306</v>
      </c>
      <c r="E1373">
        <v>796</v>
      </c>
      <c r="F1373">
        <v>11000</v>
      </c>
      <c r="G1373">
        <v>0</v>
      </c>
      <c r="H1373">
        <v>4.3</v>
      </c>
      <c r="I1373">
        <v>110</v>
      </c>
      <c r="J1373">
        <v>127</v>
      </c>
      <c r="K1373">
        <v>301305</v>
      </c>
      <c r="L1373">
        <v>13000000</v>
      </c>
      <c r="M1373" s="2">
        <f>VLOOKUP(A1373,Sheet2!$A$1:G5097,2,0)</f>
        <v>40870</v>
      </c>
      <c r="N1373" t="str">
        <f>VLOOKUP(A1373,Sheet2!$A$1:G5097,3,0)</f>
        <v>Color</v>
      </c>
      <c r="O1373" t="str">
        <f>VLOOKUP(A1373,Sheet2!$A$1:G5097,4,0)</f>
        <v>Drama</v>
      </c>
      <c r="P1373" t="str">
        <f>VLOOKUP(A1373,Sheet2!$A$1:G5097,5,0)</f>
        <v>Bosnian</v>
      </c>
      <c r="Q1373" t="str">
        <f>VLOOKUP(A1373,Sheet2!$A$1:G5097,6,0)</f>
        <v>USA</v>
      </c>
      <c r="R1373" t="str">
        <f>VLOOKUP(A1373,Sheet2!$A$1:G5097,7,0)</f>
        <v>R</v>
      </c>
      <c r="S1373" t="str">
        <f>IF(Table1[[#This Row],[Language]]="English","English","Other language")</f>
        <v>Other language</v>
      </c>
      <c r="T1373">
        <f>Table1[[#This Row],[Gross Revenue]]-Table1[[#This Row],[Budget]]</f>
        <v>-12698695</v>
      </c>
      <c r="U1373" s="1">
        <f>(Table1[[#This Row],[Gross Revenue]]/Table1[[#This Row],[Budget]])-1</f>
        <v>-0.97682269230769236</v>
      </c>
      <c r="V1373" t="str">
        <f t="shared" si="42"/>
        <v>111-130 minutes</v>
      </c>
      <c r="W1373">
        <f>Table1[[#This Row],[Profit]]/Table1[[#This Row],[Budget]]</f>
        <v>-0.97682269230769225</v>
      </c>
      <c r="X1373" s="22" t="str">
        <f>IF(L1373="","",
IF(L1373&lt;Predictability!$B$1,"Low",
IF(L1373&lt;=Predictability!$B$2,"Mid","High")))</f>
        <v>Mid</v>
      </c>
      <c r="Y1373" s="22">
        <f t="shared" si="43"/>
        <v>0</v>
      </c>
    </row>
    <row r="1374" spans="1:25" x14ac:dyDescent="0.2">
      <c r="A1374" t="s">
        <v>5060</v>
      </c>
      <c r="B1374" t="s">
        <v>718</v>
      </c>
      <c r="C1374" t="s">
        <v>2049</v>
      </c>
      <c r="D1374">
        <v>17000</v>
      </c>
      <c r="E1374">
        <v>20312</v>
      </c>
      <c r="F1374">
        <v>21</v>
      </c>
      <c r="G1374">
        <v>1000</v>
      </c>
      <c r="H1374">
        <v>6.5</v>
      </c>
      <c r="I1374">
        <v>81</v>
      </c>
      <c r="J1374">
        <v>97</v>
      </c>
      <c r="K1374">
        <v>11043445</v>
      </c>
      <c r="L1374">
        <v>10000000</v>
      </c>
      <c r="M1374" s="2">
        <f>VLOOKUP(A1374,Sheet2!$A$1:G5098,2,0)</f>
        <v>39098</v>
      </c>
      <c r="N1374" t="str">
        <f>VLOOKUP(A1374,Sheet2!$A$1:G5098,3,0)</f>
        <v>Color</v>
      </c>
      <c r="O1374" t="str">
        <f>VLOOKUP(A1374,Sheet2!$A$1:G5098,4,0)</f>
        <v>Comedy</v>
      </c>
      <c r="P1374" t="str">
        <f>VLOOKUP(A1374,Sheet2!$A$1:G5098,5,0)</f>
        <v>English</v>
      </c>
      <c r="Q1374" t="str">
        <f>VLOOKUP(A1374,Sheet2!$A$1:G5098,6,0)</f>
        <v>USA</v>
      </c>
      <c r="R1374" t="str">
        <f>VLOOKUP(A1374,Sheet2!$A$1:G5098,7,0)</f>
        <v>PG-13</v>
      </c>
      <c r="S1374" t="str">
        <f>IF(Table1[[#This Row],[Language]]="English","English","Other language")</f>
        <v>English</v>
      </c>
      <c r="T1374">
        <f>Table1[[#This Row],[Gross Revenue]]-Table1[[#This Row],[Budget]]</f>
        <v>1043445</v>
      </c>
      <c r="U1374" s="1">
        <f>(Table1[[#This Row],[Gross Revenue]]/Table1[[#This Row],[Budget]])-1</f>
        <v>0.10434450000000006</v>
      </c>
      <c r="V1374" t="str">
        <f t="shared" si="42"/>
        <v>90-110 minutes</v>
      </c>
      <c r="W1374">
        <f>Table1[[#This Row],[Profit]]/Table1[[#This Row],[Budget]]</f>
        <v>0.10434450000000001</v>
      </c>
      <c r="X1374" s="22" t="str">
        <f>IF(L1374="","",
IF(L1374&lt;Predictability!$B$1,"Low",
IF(L1374&lt;=Predictability!$B$2,"Mid","High")))</f>
        <v>Mid</v>
      </c>
      <c r="Y1374" s="22">
        <f t="shared" si="43"/>
        <v>0</v>
      </c>
    </row>
    <row r="1375" spans="1:25" x14ac:dyDescent="0.2">
      <c r="A1375" t="s">
        <v>3332</v>
      </c>
      <c r="B1375" t="s">
        <v>150</v>
      </c>
      <c r="C1375" t="s">
        <v>39</v>
      </c>
      <c r="D1375">
        <v>26000</v>
      </c>
      <c r="E1375">
        <v>26564</v>
      </c>
      <c r="F1375">
        <v>892</v>
      </c>
      <c r="G1375">
        <v>0</v>
      </c>
      <c r="H1375">
        <v>3.8</v>
      </c>
      <c r="I1375">
        <v>140</v>
      </c>
      <c r="J1375">
        <v>156</v>
      </c>
      <c r="K1375">
        <v>4535117</v>
      </c>
      <c r="L1375">
        <v>60000000</v>
      </c>
      <c r="M1375" s="2">
        <f>VLOOKUP(A1375,Sheet2!$A$1:G5099,2,0)</f>
        <v>39349</v>
      </c>
      <c r="N1375" t="str">
        <f>VLOOKUP(A1375,Sheet2!$A$1:G5099,3,0)</f>
        <v>Color</v>
      </c>
      <c r="O1375" t="str">
        <f>VLOOKUP(A1375,Sheet2!$A$1:G5099,4,0)</f>
        <v>Action</v>
      </c>
      <c r="P1375" t="str">
        <f>VLOOKUP(A1375,Sheet2!$A$1:G5099,5,0)</f>
        <v>English</v>
      </c>
      <c r="Q1375" t="str">
        <f>VLOOKUP(A1375,Sheet2!$A$1:G5099,6,0)</f>
        <v>Germany</v>
      </c>
      <c r="R1375" t="str">
        <f>VLOOKUP(A1375,Sheet2!$A$1:G5099,7,0)</f>
        <v>PG-13</v>
      </c>
      <c r="S1375" t="str">
        <f>IF(Table1[[#This Row],[Language]]="English","English","Other language")</f>
        <v>English</v>
      </c>
      <c r="T1375">
        <f>Table1[[#This Row],[Gross Revenue]]-Table1[[#This Row],[Budget]]</f>
        <v>-55464883</v>
      </c>
      <c r="U1375" s="1">
        <f>(Table1[[#This Row],[Gross Revenue]]/Table1[[#This Row],[Budget]])-1</f>
        <v>-0.92441471666666664</v>
      </c>
      <c r="V1375" t="str">
        <f t="shared" si="42"/>
        <v>&gt;150 minutes</v>
      </c>
      <c r="W1375">
        <f>Table1[[#This Row],[Profit]]/Table1[[#This Row],[Budget]]</f>
        <v>-0.92441471666666664</v>
      </c>
      <c r="X1375" s="22" t="str">
        <f>IF(L1375="","",
IF(L1375&lt;Predictability!$B$1,"Low",
IF(L1375&lt;=Predictability!$B$2,"Mid","High")))</f>
        <v>High</v>
      </c>
      <c r="Y1375" s="22">
        <f t="shared" si="43"/>
        <v>0</v>
      </c>
    </row>
    <row r="1376" spans="1:25" x14ac:dyDescent="0.2">
      <c r="A1376" t="s">
        <v>6880</v>
      </c>
      <c r="B1376" t="s">
        <v>3168</v>
      </c>
      <c r="C1376" t="s">
        <v>3169</v>
      </c>
      <c r="D1376">
        <v>168</v>
      </c>
      <c r="E1376">
        <v>408</v>
      </c>
      <c r="F1376">
        <v>90</v>
      </c>
      <c r="G1376">
        <v>0</v>
      </c>
      <c r="H1376">
        <v>8.1</v>
      </c>
      <c r="I1376">
        <v>107</v>
      </c>
      <c r="J1376">
        <v>100</v>
      </c>
      <c r="K1376">
        <v>1134049</v>
      </c>
      <c r="L1376">
        <v>2000000</v>
      </c>
      <c r="M1376" s="2">
        <f>VLOOKUP(A1376,Sheet2!$A$1:G5100,2,0)</f>
        <v>39314</v>
      </c>
      <c r="N1376" t="str">
        <f>VLOOKUP(A1376,Sheet2!$A$1:G5100,3,0)</f>
        <v>Black and White</v>
      </c>
      <c r="O1376" t="str">
        <f>VLOOKUP(A1376,Sheet2!$A$1:G5100,4,0)</f>
        <v>Documentary</v>
      </c>
      <c r="P1376" t="str">
        <f>VLOOKUP(A1376,Sheet2!$A$1:G5100,5,0)</f>
        <v>English</v>
      </c>
      <c r="Q1376" t="str">
        <f>VLOOKUP(A1376,Sheet2!$A$1:G5100,6,0)</f>
        <v>UK</v>
      </c>
      <c r="R1376" t="str">
        <f>VLOOKUP(A1376,Sheet2!$A$1:G5100,7,0)</f>
        <v>PG</v>
      </c>
      <c r="S1376" t="str">
        <f>IF(Table1[[#This Row],[Language]]="English","English","Other language")</f>
        <v>English</v>
      </c>
      <c r="T1376">
        <f>Table1[[#This Row],[Gross Revenue]]-Table1[[#This Row],[Budget]]</f>
        <v>-865951</v>
      </c>
      <c r="U1376" s="1">
        <f>(Table1[[#This Row],[Gross Revenue]]/Table1[[#This Row],[Budget]])-1</f>
        <v>-0.43297549999999996</v>
      </c>
      <c r="V1376" t="str">
        <f t="shared" si="42"/>
        <v>90-110 minutes</v>
      </c>
      <c r="W1376">
        <f>Table1[[#This Row],[Profit]]/Table1[[#This Row],[Budget]]</f>
        <v>-0.43297550000000001</v>
      </c>
      <c r="X1376" s="22" t="str">
        <f>IF(L1376="","",
IF(L1376&lt;Predictability!$B$1,"Low",
IF(L1376&lt;=Predictability!$B$2,"Mid","High")))</f>
        <v>Low</v>
      </c>
      <c r="Y1376" s="22">
        <f t="shared" si="43"/>
        <v>0</v>
      </c>
    </row>
    <row r="1377" spans="1:25" x14ac:dyDescent="0.2">
      <c r="A1377" t="s">
        <v>5375</v>
      </c>
      <c r="B1377" t="s">
        <v>1200</v>
      </c>
      <c r="C1377" t="s">
        <v>2265</v>
      </c>
      <c r="D1377">
        <v>20000</v>
      </c>
      <c r="E1377">
        <v>34011</v>
      </c>
      <c r="F1377">
        <v>487</v>
      </c>
      <c r="G1377">
        <v>52000</v>
      </c>
      <c r="H1377">
        <v>6.7</v>
      </c>
      <c r="I1377">
        <v>360</v>
      </c>
      <c r="J1377">
        <v>109</v>
      </c>
      <c r="K1377">
        <v>37553932</v>
      </c>
      <c r="L1377">
        <v>40000000</v>
      </c>
      <c r="M1377" s="2">
        <f>VLOOKUP(A1377,Sheet2!$A$1:G5101,2,0)</f>
        <v>40765</v>
      </c>
      <c r="N1377" t="str">
        <f>VLOOKUP(A1377,Sheet2!$A$1:G5101,3,0)</f>
        <v>Color</v>
      </c>
      <c r="O1377" t="str">
        <f>VLOOKUP(A1377,Sheet2!$A$1:G5101,4,0)</f>
        <v>Action</v>
      </c>
      <c r="P1377" t="str">
        <f>VLOOKUP(A1377,Sheet2!$A$1:G5101,5,0)</f>
        <v>English</v>
      </c>
      <c r="Q1377" t="str">
        <f>VLOOKUP(A1377,Sheet2!$A$1:G5101,6,0)</f>
        <v>USA</v>
      </c>
      <c r="R1377" t="str">
        <f>VLOOKUP(A1377,Sheet2!$A$1:G5101,7,0)</f>
        <v>PG-13</v>
      </c>
      <c r="S1377" t="str">
        <f>IF(Table1[[#This Row],[Language]]="English","English","Other language")</f>
        <v>English</v>
      </c>
      <c r="T1377">
        <f>Table1[[#This Row],[Gross Revenue]]-Table1[[#This Row],[Budget]]</f>
        <v>-2446068</v>
      </c>
      <c r="U1377" s="1">
        <f>(Table1[[#This Row],[Gross Revenue]]/Table1[[#This Row],[Budget]])-1</f>
        <v>-6.1151700000000031E-2</v>
      </c>
      <c r="V1377" t="str">
        <f t="shared" si="42"/>
        <v>90-110 minutes</v>
      </c>
      <c r="W1377">
        <f>Table1[[#This Row],[Profit]]/Table1[[#This Row],[Budget]]</f>
        <v>-6.1151700000000003E-2</v>
      </c>
      <c r="X1377" s="22" t="str">
        <f>IF(L1377="","",
IF(L1377&lt;Predictability!$B$1,"Low",
IF(L1377&lt;=Predictability!$B$2,"Mid","High")))</f>
        <v>Mid</v>
      </c>
      <c r="Y1377" s="22">
        <f t="shared" si="43"/>
        <v>0</v>
      </c>
    </row>
    <row r="1378" spans="1:25" x14ac:dyDescent="0.2">
      <c r="A1378" t="s">
        <v>6085</v>
      </c>
      <c r="B1378" t="s">
        <v>68</v>
      </c>
      <c r="C1378" t="s">
        <v>717</v>
      </c>
      <c r="D1378">
        <v>1000</v>
      </c>
      <c r="E1378">
        <v>4837</v>
      </c>
      <c r="F1378">
        <v>48</v>
      </c>
      <c r="G1378">
        <v>375</v>
      </c>
      <c r="H1378">
        <v>6.1</v>
      </c>
      <c r="I1378">
        <v>28</v>
      </c>
      <c r="J1378">
        <v>95</v>
      </c>
      <c r="K1378">
        <v>14003141</v>
      </c>
      <c r="L1378">
        <v>7000000</v>
      </c>
      <c r="M1378" s="2">
        <f>VLOOKUP(A1378,Sheet2!$A$1:G5102,2,0)</f>
        <v>36246</v>
      </c>
      <c r="N1378" t="str">
        <f>VLOOKUP(A1378,Sheet2!$A$1:G5102,3,0)</f>
        <v>Color</v>
      </c>
      <c r="O1378" t="str">
        <f>VLOOKUP(A1378,Sheet2!$A$1:G5102,4,0)</f>
        <v>Crime</v>
      </c>
      <c r="P1378" t="str">
        <f>VLOOKUP(A1378,Sheet2!$A$1:G5102,5,0)</f>
        <v>English</v>
      </c>
      <c r="Q1378" t="str">
        <f>VLOOKUP(A1378,Sheet2!$A$1:G5102,6,0)</f>
        <v>USA</v>
      </c>
      <c r="R1378" t="str">
        <f>VLOOKUP(A1378,Sheet2!$A$1:G5102,7,0)</f>
        <v>R</v>
      </c>
      <c r="S1378" t="str">
        <f>IF(Table1[[#This Row],[Language]]="English","English","Other language")</f>
        <v>English</v>
      </c>
      <c r="T1378">
        <f>Table1[[#This Row],[Gross Revenue]]-Table1[[#This Row],[Budget]]</f>
        <v>7003141</v>
      </c>
      <c r="U1378" s="1">
        <f>(Table1[[#This Row],[Gross Revenue]]/Table1[[#This Row],[Budget]])-1</f>
        <v>1.0004487142857141</v>
      </c>
      <c r="V1378" t="str">
        <f t="shared" si="42"/>
        <v>90-110 minutes</v>
      </c>
      <c r="W1378">
        <f>Table1[[#This Row],[Profit]]/Table1[[#This Row],[Budget]]</f>
        <v>1.0004487142857144</v>
      </c>
      <c r="X1378" s="22" t="str">
        <f>IF(L1378="","",
IF(L1378&lt;Predictability!$B$1,"Low",
IF(L1378&lt;=Predictability!$B$2,"Mid","High")))</f>
        <v>Low</v>
      </c>
      <c r="Y1378" s="22">
        <f t="shared" si="43"/>
        <v>1</v>
      </c>
    </row>
    <row r="1379" spans="1:25" x14ac:dyDescent="0.2">
      <c r="A1379" t="s">
        <v>6927</v>
      </c>
      <c r="B1379" t="s">
        <v>3191</v>
      </c>
      <c r="C1379" t="s">
        <v>1689</v>
      </c>
      <c r="D1379">
        <v>131</v>
      </c>
      <c r="E1379">
        <v>343</v>
      </c>
      <c r="F1379">
        <v>777</v>
      </c>
      <c r="G1379">
        <v>37000</v>
      </c>
      <c r="H1379">
        <v>8.1999999999999993</v>
      </c>
      <c r="I1379">
        <v>226</v>
      </c>
      <c r="J1379">
        <v>139</v>
      </c>
      <c r="K1379">
        <v>6857096</v>
      </c>
      <c r="L1379">
        <v>6800000</v>
      </c>
      <c r="M1379" s="2">
        <f>VLOOKUP(A1379,Sheet2!$A$1:G5103,2,0)</f>
        <v>40408</v>
      </c>
      <c r="N1379" t="str">
        <f>VLOOKUP(A1379,Sheet2!$A$1:G5103,3,0)</f>
        <v>Color</v>
      </c>
      <c r="O1379" t="str">
        <f>VLOOKUP(A1379,Sheet2!$A$1:G5103,4,0)</f>
        <v>Drama</v>
      </c>
      <c r="P1379" t="str">
        <f>VLOOKUP(A1379,Sheet2!$A$1:G5103,5,0)</f>
        <v>French</v>
      </c>
      <c r="Q1379" t="str">
        <f>VLOOKUP(A1379,Sheet2!$A$1:G5103,6,0)</f>
        <v>Canada</v>
      </c>
      <c r="R1379" t="str">
        <f>VLOOKUP(A1379,Sheet2!$A$1:G5103,7,0)</f>
        <v>R</v>
      </c>
      <c r="S1379" t="str">
        <f>IF(Table1[[#This Row],[Language]]="English","English","Other language")</f>
        <v>Other language</v>
      </c>
      <c r="T1379">
        <f>Table1[[#This Row],[Gross Revenue]]-Table1[[#This Row],[Budget]]</f>
        <v>57096</v>
      </c>
      <c r="U1379" s="1">
        <f>(Table1[[#This Row],[Gross Revenue]]/Table1[[#This Row],[Budget]])-1</f>
        <v>8.3964705882353385E-3</v>
      </c>
      <c r="V1379" t="str">
        <f t="shared" si="42"/>
        <v>131-150 minutes</v>
      </c>
      <c r="W1379">
        <f>Table1[[#This Row],[Profit]]/Table1[[#This Row],[Budget]]</f>
        <v>8.3964705882352934E-3</v>
      </c>
      <c r="X1379" s="22" t="str">
        <f>IF(L1379="","",
IF(L1379&lt;Predictability!$B$1,"Low",
IF(L1379&lt;=Predictability!$B$2,"Mid","High")))</f>
        <v>Low</v>
      </c>
      <c r="Y1379" s="22">
        <f t="shared" si="43"/>
        <v>0</v>
      </c>
    </row>
    <row r="1380" spans="1:25" x14ac:dyDescent="0.2">
      <c r="A1380" t="s">
        <v>7022</v>
      </c>
      <c r="B1380" t="s">
        <v>691</v>
      </c>
      <c r="C1380" t="s">
        <v>2739</v>
      </c>
      <c r="D1380">
        <v>29000</v>
      </c>
      <c r="E1380">
        <v>81115</v>
      </c>
      <c r="F1380">
        <v>22000</v>
      </c>
      <c r="G1380">
        <v>175000</v>
      </c>
      <c r="H1380">
        <v>8.8000000000000007</v>
      </c>
      <c r="I1380">
        <v>642</v>
      </c>
      <c r="J1380">
        <v>148</v>
      </c>
      <c r="K1380">
        <v>292568851</v>
      </c>
      <c r="L1380">
        <v>160000000</v>
      </c>
      <c r="M1380" s="2">
        <f>VLOOKUP(A1380,Sheet2!$A$1:G5104,2,0)</f>
        <v>40240</v>
      </c>
      <c r="N1380" t="str">
        <f>VLOOKUP(A1380,Sheet2!$A$1:G5104,3,0)</f>
        <v>Color</v>
      </c>
      <c r="O1380" t="str">
        <f>VLOOKUP(A1380,Sheet2!$A$1:G5104,4,0)</f>
        <v>Action</v>
      </c>
      <c r="P1380" t="str">
        <f>VLOOKUP(A1380,Sheet2!$A$1:G5104,5,0)</f>
        <v>English</v>
      </c>
      <c r="Q1380" t="str">
        <f>VLOOKUP(A1380,Sheet2!$A$1:G5104,6,0)</f>
        <v>USA</v>
      </c>
      <c r="R1380" t="str">
        <f>VLOOKUP(A1380,Sheet2!$A$1:G5104,7,0)</f>
        <v>PG-13</v>
      </c>
      <c r="S1380" t="str">
        <f>IF(Table1[[#This Row],[Language]]="English","English","Other language")</f>
        <v>English</v>
      </c>
      <c r="T1380">
        <f>Table1[[#This Row],[Gross Revenue]]-Table1[[#This Row],[Budget]]</f>
        <v>132568851</v>
      </c>
      <c r="U1380" s="1">
        <f>(Table1[[#This Row],[Gross Revenue]]/Table1[[#This Row],[Budget]])-1</f>
        <v>0.8285553187500001</v>
      </c>
      <c r="V1380" t="str">
        <f t="shared" si="42"/>
        <v>131-150 minutes</v>
      </c>
      <c r="W1380">
        <f>Table1[[#This Row],[Profit]]/Table1[[#This Row],[Budget]]</f>
        <v>0.82855531874999999</v>
      </c>
      <c r="X1380" s="22" t="str">
        <f>IF(L1380="","",
IF(L1380&lt;Predictability!$B$1,"Low",
IF(L1380&lt;=Predictability!$B$2,"Mid","High")))</f>
        <v>High</v>
      </c>
      <c r="Y1380" s="22">
        <f t="shared" si="43"/>
        <v>1</v>
      </c>
    </row>
    <row r="1381" spans="1:25" x14ac:dyDescent="0.2">
      <c r="A1381" t="s">
        <v>5141</v>
      </c>
      <c r="B1381" t="s">
        <v>2108</v>
      </c>
      <c r="C1381" t="s">
        <v>2108</v>
      </c>
      <c r="D1381">
        <v>87</v>
      </c>
      <c r="E1381">
        <v>256</v>
      </c>
      <c r="F1381">
        <v>87</v>
      </c>
      <c r="G1381">
        <v>400</v>
      </c>
      <c r="H1381">
        <v>6.6</v>
      </c>
      <c r="I1381">
        <v>60</v>
      </c>
      <c r="J1381">
        <v>94</v>
      </c>
      <c r="K1381">
        <v>36830</v>
      </c>
      <c r="L1381">
        <v>1400000</v>
      </c>
      <c r="M1381" s="2">
        <f>VLOOKUP(A1381,Sheet2!$A$1:G5105,2,0)</f>
        <v>38208</v>
      </c>
      <c r="N1381" t="str">
        <f>VLOOKUP(A1381,Sheet2!$A$1:G5105,3,0)</f>
        <v>Color</v>
      </c>
      <c r="O1381" t="str">
        <f>VLOOKUP(A1381,Sheet2!$A$1:G5105,4,0)</f>
        <v>Adventure</v>
      </c>
      <c r="P1381" t="str">
        <f>VLOOKUP(A1381,Sheet2!$A$1:G5105,5,0)</f>
        <v>English</v>
      </c>
      <c r="Q1381" t="str">
        <f>VLOOKUP(A1381,Sheet2!$A$1:G5105,6,0)</f>
        <v>UK</v>
      </c>
      <c r="R1381" t="str">
        <f>VLOOKUP(A1381,Sheet2!$A$1:G5105,7,0)</f>
        <v>PG-13</v>
      </c>
      <c r="S1381" t="str">
        <f>IF(Table1[[#This Row],[Language]]="English","English","Other language")</f>
        <v>English</v>
      </c>
      <c r="T1381">
        <f>Table1[[#This Row],[Gross Revenue]]-Table1[[#This Row],[Budget]]</f>
        <v>-1363170</v>
      </c>
      <c r="U1381" s="1">
        <f>(Table1[[#This Row],[Gross Revenue]]/Table1[[#This Row],[Budget]])-1</f>
        <v>-0.97369285714285714</v>
      </c>
      <c r="V1381" t="str">
        <f t="shared" si="42"/>
        <v>90-110 minutes</v>
      </c>
      <c r="W1381">
        <f>Table1[[#This Row],[Profit]]/Table1[[#This Row],[Budget]]</f>
        <v>-0.97369285714285714</v>
      </c>
      <c r="X1381" s="22" t="str">
        <f>IF(L1381="","",
IF(L1381&lt;Predictability!$B$1,"Low",
IF(L1381&lt;=Predictability!$B$2,"Mid","High")))</f>
        <v>Low</v>
      </c>
      <c r="Y1381" s="22">
        <f t="shared" si="43"/>
        <v>0</v>
      </c>
    </row>
    <row r="1382" spans="1:25" x14ac:dyDescent="0.2">
      <c r="A1382" t="s">
        <v>5717</v>
      </c>
      <c r="B1382" t="s">
        <v>469</v>
      </c>
      <c r="C1382" t="s">
        <v>330</v>
      </c>
      <c r="D1382">
        <v>10000</v>
      </c>
      <c r="E1382">
        <v>16785</v>
      </c>
      <c r="F1382">
        <v>776</v>
      </c>
      <c r="G1382">
        <v>16000</v>
      </c>
      <c r="H1382">
        <v>6.9</v>
      </c>
      <c r="I1382">
        <v>185</v>
      </c>
      <c r="J1382">
        <v>154</v>
      </c>
      <c r="K1382">
        <v>306124059</v>
      </c>
      <c r="L1382">
        <v>75000000</v>
      </c>
      <c r="M1382" s="2">
        <f>VLOOKUP(A1382,Sheet2!$A$1:G5106,2,0)</f>
        <v>35210</v>
      </c>
      <c r="N1382" t="str">
        <f>VLOOKUP(A1382,Sheet2!$A$1:G5106,3,0)</f>
        <v>Color</v>
      </c>
      <c r="O1382" t="str">
        <f>VLOOKUP(A1382,Sheet2!$A$1:G5106,4,0)</f>
        <v>Action</v>
      </c>
      <c r="P1382" t="str">
        <f>VLOOKUP(A1382,Sheet2!$A$1:G5106,5,0)</f>
        <v>English</v>
      </c>
      <c r="Q1382" t="str">
        <f>VLOOKUP(A1382,Sheet2!$A$1:G5106,6,0)</f>
        <v>USA</v>
      </c>
      <c r="R1382" t="str">
        <f>VLOOKUP(A1382,Sheet2!$A$1:G5106,7,0)</f>
        <v>PG-13</v>
      </c>
      <c r="S1382" t="str">
        <f>IF(Table1[[#This Row],[Language]]="English","English","Other language")</f>
        <v>English</v>
      </c>
      <c r="T1382">
        <f>Table1[[#This Row],[Gross Revenue]]-Table1[[#This Row],[Budget]]</f>
        <v>231124059</v>
      </c>
      <c r="U1382" s="1">
        <f>(Table1[[#This Row],[Gross Revenue]]/Table1[[#This Row],[Budget]])-1</f>
        <v>3.0816541199999996</v>
      </c>
      <c r="V1382" t="str">
        <f t="shared" si="42"/>
        <v>&gt;150 minutes</v>
      </c>
      <c r="W1382">
        <f>Table1[[#This Row],[Profit]]/Table1[[#This Row],[Budget]]</f>
        <v>3.0816541200000001</v>
      </c>
      <c r="X1382" s="22" t="str">
        <f>IF(L1382="","",
IF(L1382&lt;Predictability!$B$1,"Low",
IF(L1382&lt;=Predictability!$B$2,"Mid","High")))</f>
        <v>High</v>
      </c>
      <c r="Y1382" s="22">
        <f t="shared" si="43"/>
        <v>1</v>
      </c>
    </row>
    <row r="1383" spans="1:25" x14ac:dyDescent="0.2">
      <c r="A1383" t="s">
        <v>4656</v>
      </c>
      <c r="B1383" t="s">
        <v>628</v>
      </c>
      <c r="C1383" t="s">
        <v>1734</v>
      </c>
      <c r="D1383">
        <v>11000</v>
      </c>
      <c r="E1383">
        <v>14959</v>
      </c>
      <c r="F1383">
        <v>14000</v>
      </c>
      <c r="G1383">
        <v>5000</v>
      </c>
      <c r="H1383">
        <v>6.2</v>
      </c>
      <c r="I1383">
        <v>470</v>
      </c>
      <c r="J1383">
        <v>122</v>
      </c>
      <c r="K1383">
        <v>317011114</v>
      </c>
      <c r="L1383">
        <v>185000000</v>
      </c>
      <c r="M1383" s="2">
        <f>VLOOKUP(A1383,Sheet2!$A$1:G5107,2,0)</f>
        <v>39808</v>
      </c>
      <c r="N1383" t="str">
        <f>VLOOKUP(A1383,Sheet2!$A$1:G5107,3,0)</f>
        <v>Color</v>
      </c>
      <c r="O1383" t="str">
        <f>VLOOKUP(A1383,Sheet2!$A$1:G5107,4,0)</f>
        <v>Action</v>
      </c>
      <c r="P1383" t="str">
        <f>VLOOKUP(A1383,Sheet2!$A$1:G5107,5,0)</f>
        <v>English</v>
      </c>
      <c r="Q1383" t="str">
        <f>VLOOKUP(A1383,Sheet2!$A$1:G5107,6,0)</f>
        <v>USA</v>
      </c>
      <c r="R1383" t="str">
        <f>VLOOKUP(A1383,Sheet2!$A$1:G5107,7,0)</f>
        <v>PG-13</v>
      </c>
      <c r="S1383" t="str">
        <f>IF(Table1[[#This Row],[Language]]="English","English","Other language")</f>
        <v>English</v>
      </c>
      <c r="T1383">
        <f>Table1[[#This Row],[Gross Revenue]]-Table1[[#This Row],[Budget]]</f>
        <v>132011114</v>
      </c>
      <c r="U1383" s="1">
        <f>(Table1[[#This Row],[Gross Revenue]]/Table1[[#This Row],[Budget]])-1</f>
        <v>0.71357358918918923</v>
      </c>
      <c r="V1383" t="str">
        <f t="shared" si="42"/>
        <v>111-130 minutes</v>
      </c>
      <c r="W1383">
        <f>Table1[[#This Row],[Profit]]/Table1[[#This Row],[Budget]]</f>
        <v>0.71357358918918923</v>
      </c>
      <c r="X1383" s="22" t="str">
        <f>IF(L1383="","",
IF(L1383&lt;Predictability!$B$1,"Low",
IF(L1383&lt;=Predictability!$B$2,"Mid","High")))</f>
        <v>High</v>
      </c>
      <c r="Y1383" s="22">
        <f t="shared" si="43"/>
        <v>1</v>
      </c>
    </row>
    <row r="1384" spans="1:25" x14ac:dyDescent="0.2">
      <c r="A1384" t="s">
        <v>6959</v>
      </c>
      <c r="B1384" t="s">
        <v>628</v>
      </c>
      <c r="C1384" t="s">
        <v>1734</v>
      </c>
      <c r="D1384">
        <v>11000</v>
      </c>
      <c r="E1384">
        <v>12884</v>
      </c>
      <c r="F1384">
        <v>14000</v>
      </c>
      <c r="G1384">
        <v>0</v>
      </c>
      <c r="H1384">
        <v>8.3000000000000007</v>
      </c>
      <c r="I1384">
        <v>149</v>
      </c>
      <c r="J1384">
        <v>127</v>
      </c>
      <c r="K1384">
        <v>197171806</v>
      </c>
      <c r="L1384">
        <v>48000000</v>
      </c>
      <c r="M1384" s="2">
        <f>VLOOKUP(A1384,Sheet2!$A$1:G5108,2,0)</f>
        <v>32646</v>
      </c>
      <c r="N1384" t="str">
        <f>VLOOKUP(A1384,Sheet2!$A$1:G5108,3,0)</f>
        <v>Color</v>
      </c>
      <c r="O1384" t="str">
        <f>VLOOKUP(A1384,Sheet2!$A$1:G5108,4,0)</f>
        <v>Action</v>
      </c>
      <c r="P1384" t="str">
        <f>VLOOKUP(A1384,Sheet2!$A$1:G5108,5,0)</f>
        <v>English</v>
      </c>
      <c r="Q1384" t="str">
        <f>VLOOKUP(A1384,Sheet2!$A$1:G5108,6,0)</f>
        <v>USA</v>
      </c>
      <c r="R1384" t="str">
        <f>VLOOKUP(A1384,Sheet2!$A$1:G5108,7,0)</f>
        <v>PG-13</v>
      </c>
      <c r="S1384" t="str">
        <f>IF(Table1[[#This Row],[Language]]="English","English","Other language")</f>
        <v>English</v>
      </c>
      <c r="T1384">
        <f>Table1[[#This Row],[Gross Revenue]]-Table1[[#This Row],[Budget]]</f>
        <v>149171806</v>
      </c>
      <c r="U1384" s="1">
        <f>(Table1[[#This Row],[Gross Revenue]]/Table1[[#This Row],[Budget]])-1</f>
        <v>3.1077459583333331</v>
      </c>
      <c r="V1384" t="str">
        <f t="shared" si="42"/>
        <v>111-130 minutes</v>
      </c>
      <c r="W1384">
        <f>Table1[[#This Row],[Profit]]/Table1[[#This Row],[Budget]]</f>
        <v>3.1077459583333331</v>
      </c>
      <c r="X1384" s="22" t="str">
        <f>IF(L1384="","",
IF(L1384&lt;Predictability!$B$1,"Low",
IF(L1384&lt;=Predictability!$B$2,"Mid","High")))</f>
        <v>Mid</v>
      </c>
      <c r="Y1384" s="22">
        <f t="shared" si="43"/>
        <v>1</v>
      </c>
    </row>
    <row r="1385" spans="1:25" x14ac:dyDescent="0.2">
      <c r="A1385" t="s">
        <v>6589</v>
      </c>
      <c r="B1385" t="s">
        <v>628</v>
      </c>
      <c r="C1385" t="s">
        <v>1734</v>
      </c>
      <c r="D1385">
        <v>11000</v>
      </c>
      <c r="E1385">
        <v>11898</v>
      </c>
      <c r="F1385">
        <v>14000</v>
      </c>
      <c r="G1385">
        <v>0</v>
      </c>
      <c r="H1385">
        <v>7.6</v>
      </c>
      <c r="I1385">
        <v>148</v>
      </c>
      <c r="J1385">
        <v>118</v>
      </c>
      <c r="K1385">
        <v>179870271</v>
      </c>
      <c r="L1385">
        <v>28000000</v>
      </c>
      <c r="M1385" s="2">
        <f>VLOOKUP(A1385,Sheet2!$A$1:G5109,2,0)</f>
        <v>30985</v>
      </c>
      <c r="N1385" t="str">
        <f>VLOOKUP(A1385,Sheet2!$A$1:G5109,3,0)</f>
        <v>Color</v>
      </c>
      <c r="O1385" t="str">
        <f>VLOOKUP(A1385,Sheet2!$A$1:G5109,4,0)</f>
        <v>Action</v>
      </c>
      <c r="P1385" t="str">
        <f>VLOOKUP(A1385,Sheet2!$A$1:G5109,5,0)</f>
        <v>English</v>
      </c>
      <c r="Q1385" t="str">
        <f>VLOOKUP(A1385,Sheet2!$A$1:G5109,6,0)</f>
        <v>USA</v>
      </c>
      <c r="R1385" t="str">
        <f>VLOOKUP(A1385,Sheet2!$A$1:G5109,7,0)</f>
        <v>PG</v>
      </c>
      <c r="S1385" t="str">
        <f>IF(Table1[[#This Row],[Language]]="English","English","Other language")</f>
        <v>English</v>
      </c>
      <c r="T1385">
        <f>Table1[[#This Row],[Gross Revenue]]-Table1[[#This Row],[Budget]]</f>
        <v>151870271</v>
      </c>
      <c r="U1385" s="1">
        <f>(Table1[[#This Row],[Gross Revenue]]/Table1[[#This Row],[Budget]])-1</f>
        <v>5.42393825</v>
      </c>
      <c r="V1385" t="str">
        <f t="shared" si="42"/>
        <v>111-130 minutes</v>
      </c>
      <c r="W1385">
        <f>Table1[[#This Row],[Profit]]/Table1[[#This Row],[Budget]]</f>
        <v>5.42393825</v>
      </c>
      <c r="X1385" s="22" t="str">
        <f>IF(L1385="","",
IF(L1385&lt;Predictability!$B$1,"Low",
IF(L1385&lt;=Predictability!$B$2,"Mid","High")))</f>
        <v>Mid</v>
      </c>
      <c r="Y1385" s="22">
        <f t="shared" si="43"/>
        <v>1</v>
      </c>
    </row>
    <row r="1386" spans="1:25" x14ac:dyDescent="0.2">
      <c r="A1386" t="s">
        <v>3659</v>
      </c>
      <c r="B1386" t="s">
        <v>688</v>
      </c>
      <c r="C1386" t="s">
        <v>689</v>
      </c>
      <c r="D1386">
        <v>223</v>
      </c>
      <c r="E1386">
        <v>242</v>
      </c>
      <c r="F1386">
        <v>55</v>
      </c>
      <c r="G1386">
        <v>657</v>
      </c>
      <c r="H1386">
        <v>5.2</v>
      </c>
      <c r="I1386">
        <v>36</v>
      </c>
      <c r="J1386">
        <v>93</v>
      </c>
      <c r="K1386">
        <v>4063</v>
      </c>
      <c r="L1386">
        <v>4000000</v>
      </c>
      <c r="M1386" s="2">
        <f>VLOOKUP(A1386,Sheet2!$A$1:G5110,2,0)</f>
        <v>41264</v>
      </c>
      <c r="N1386" t="str">
        <f>VLOOKUP(A1386,Sheet2!$A$1:G5110,3,0)</f>
        <v>Color</v>
      </c>
      <c r="O1386" t="str">
        <f>VLOOKUP(A1386,Sheet2!$A$1:G5110,4,0)</f>
        <v>Drama</v>
      </c>
      <c r="P1386" t="str">
        <f>VLOOKUP(A1386,Sheet2!$A$1:G5110,5,0)</f>
        <v>English</v>
      </c>
      <c r="Q1386" t="str">
        <f>VLOOKUP(A1386,Sheet2!$A$1:G5110,6,0)</f>
        <v>Canada</v>
      </c>
      <c r="R1386" t="str">
        <f>VLOOKUP(A1386,Sheet2!$A$1:G5110,7,0)</f>
        <v>R</v>
      </c>
      <c r="S1386" t="str">
        <f>IF(Table1[[#This Row],[Language]]="English","English","Other language")</f>
        <v>English</v>
      </c>
      <c r="T1386">
        <f>Table1[[#This Row],[Gross Revenue]]-Table1[[#This Row],[Budget]]</f>
        <v>-3995937</v>
      </c>
      <c r="U1386" s="1">
        <f>(Table1[[#This Row],[Gross Revenue]]/Table1[[#This Row],[Budget]])-1</f>
        <v>-0.99898425000000002</v>
      </c>
      <c r="V1386" t="str">
        <f t="shared" si="42"/>
        <v>90-110 minutes</v>
      </c>
      <c r="W1386">
        <f>Table1[[#This Row],[Profit]]/Table1[[#This Row],[Budget]]</f>
        <v>-0.99898425000000002</v>
      </c>
      <c r="X1386" s="22" t="str">
        <f>IF(L1386="","",
IF(L1386&lt;Predictability!$B$1,"Low",
IF(L1386&lt;=Predictability!$B$2,"Mid","High")))</f>
        <v>Low</v>
      </c>
      <c r="Y1386" s="22">
        <f t="shared" si="43"/>
        <v>0</v>
      </c>
    </row>
    <row r="1387" spans="1:25" x14ac:dyDescent="0.2">
      <c r="A1387" t="s">
        <v>5892</v>
      </c>
      <c r="B1387" t="s">
        <v>1935</v>
      </c>
      <c r="C1387" t="s">
        <v>512</v>
      </c>
      <c r="D1387">
        <v>2000</v>
      </c>
      <c r="E1387">
        <v>3474</v>
      </c>
      <c r="F1387">
        <v>41</v>
      </c>
      <c r="G1387">
        <v>0</v>
      </c>
      <c r="H1387">
        <v>7.1</v>
      </c>
      <c r="I1387">
        <v>129</v>
      </c>
      <c r="J1387">
        <v>118</v>
      </c>
      <c r="K1387">
        <v>1150403</v>
      </c>
      <c r="L1387">
        <v>13000000</v>
      </c>
      <c r="M1387" s="2">
        <f>VLOOKUP(A1387,Sheet2!$A$1:G5111,2,0)</f>
        <v>38776</v>
      </c>
      <c r="N1387" t="str">
        <f>VLOOKUP(A1387,Sheet2!$A$1:G5111,3,0)</f>
        <v>Color</v>
      </c>
      <c r="O1387" t="str">
        <f>VLOOKUP(A1387,Sheet2!$A$1:G5111,4,0)</f>
        <v>Biography</v>
      </c>
      <c r="P1387" t="str">
        <f>VLOOKUP(A1387,Sheet2!$A$1:G5111,5,0)</f>
        <v>English</v>
      </c>
      <c r="Q1387" t="str">
        <f>VLOOKUP(A1387,Sheet2!$A$1:G5111,6,0)</f>
        <v>USA</v>
      </c>
      <c r="R1387" t="str">
        <f>VLOOKUP(A1387,Sheet2!$A$1:G5111,7,0)</f>
        <v>R</v>
      </c>
      <c r="S1387" t="str">
        <f>IF(Table1[[#This Row],[Language]]="English","English","Other language")</f>
        <v>English</v>
      </c>
      <c r="T1387">
        <f>Table1[[#This Row],[Gross Revenue]]-Table1[[#This Row],[Budget]]</f>
        <v>-11849597</v>
      </c>
      <c r="U1387" s="1">
        <f>(Table1[[#This Row],[Gross Revenue]]/Table1[[#This Row],[Budget]])-1</f>
        <v>-0.91150746153846152</v>
      </c>
      <c r="V1387" t="str">
        <f t="shared" si="42"/>
        <v>111-130 minutes</v>
      </c>
      <c r="W1387">
        <f>Table1[[#This Row],[Profit]]/Table1[[#This Row],[Budget]]</f>
        <v>-0.91150746153846152</v>
      </c>
      <c r="X1387" s="22" t="str">
        <f>IF(L1387="","",
IF(L1387&lt;Predictability!$B$1,"Low",
IF(L1387&lt;=Predictability!$B$2,"Mid","High")))</f>
        <v>Mid</v>
      </c>
      <c r="Y1387" s="22">
        <f t="shared" si="43"/>
        <v>0</v>
      </c>
    </row>
    <row r="1388" spans="1:25" x14ac:dyDescent="0.2">
      <c r="A1388" t="s">
        <v>6951</v>
      </c>
      <c r="B1388" t="s">
        <v>419</v>
      </c>
      <c r="C1388" t="s">
        <v>1007</v>
      </c>
      <c r="D1388">
        <v>13000</v>
      </c>
      <c r="E1388">
        <v>36741</v>
      </c>
      <c r="F1388">
        <v>16000</v>
      </c>
      <c r="G1388">
        <v>42000</v>
      </c>
      <c r="H1388">
        <v>8.3000000000000007</v>
      </c>
      <c r="I1388">
        <v>486</v>
      </c>
      <c r="J1388">
        <v>153</v>
      </c>
      <c r="K1388">
        <v>120523073</v>
      </c>
      <c r="L1388">
        <v>75000000</v>
      </c>
      <c r="M1388" s="2">
        <f>VLOOKUP(A1388,Sheet2!$A$1:G5112,2,0)</f>
        <v>39889</v>
      </c>
      <c r="N1388" t="str">
        <f>VLOOKUP(A1388,Sheet2!$A$1:G5112,3,0)</f>
        <v>Color</v>
      </c>
      <c r="O1388" t="str">
        <f>VLOOKUP(A1388,Sheet2!$A$1:G5112,4,0)</f>
        <v>Adventure</v>
      </c>
      <c r="P1388" t="str">
        <f>VLOOKUP(A1388,Sheet2!$A$1:G5112,5,0)</f>
        <v>English</v>
      </c>
      <c r="Q1388" t="str">
        <f>VLOOKUP(A1388,Sheet2!$A$1:G5112,6,0)</f>
        <v>USA</v>
      </c>
      <c r="R1388" t="str">
        <f>VLOOKUP(A1388,Sheet2!$A$1:G5112,7,0)</f>
        <v>R</v>
      </c>
      <c r="S1388" t="str">
        <f>IF(Table1[[#This Row],[Language]]="English","English","Other language")</f>
        <v>English</v>
      </c>
      <c r="T1388">
        <f>Table1[[#This Row],[Gross Revenue]]-Table1[[#This Row],[Budget]]</f>
        <v>45523073</v>
      </c>
      <c r="U1388" s="1">
        <f>(Table1[[#This Row],[Gross Revenue]]/Table1[[#This Row],[Budget]])-1</f>
        <v>0.60697430666666663</v>
      </c>
      <c r="V1388" t="str">
        <f t="shared" si="42"/>
        <v>&gt;150 minutes</v>
      </c>
      <c r="W1388">
        <f>Table1[[#This Row],[Profit]]/Table1[[#This Row],[Budget]]</f>
        <v>0.60697430666666663</v>
      </c>
      <c r="X1388" s="22" t="str">
        <f>IF(L1388="","",
IF(L1388&lt;Predictability!$B$1,"Low",
IF(L1388&lt;=Predictability!$B$2,"Mid","High")))</f>
        <v>High</v>
      </c>
      <c r="Y1388" s="22">
        <f t="shared" si="43"/>
        <v>1</v>
      </c>
    </row>
    <row r="1389" spans="1:25" x14ac:dyDescent="0.2">
      <c r="A1389" t="s">
        <v>5328</v>
      </c>
      <c r="B1389" t="s">
        <v>2234</v>
      </c>
      <c r="C1389" t="s">
        <v>2235</v>
      </c>
      <c r="D1389">
        <v>204</v>
      </c>
      <c r="E1389">
        <v>707</v>
      </c>
      <c r="F1389">
        <v>0</v>
      </c>
      <c r="G1389">
        <v>18000</v>
      </c>
      <c r="H1389">
        <v>6.7</v>
      </c>
      <c r="I1389">
        <v>401</v>
      </c>
      <c r="J1389">
        <v>148</v>
      </c>
      <c r="K1389">
        <v>8093318</v>
      </c>
      <c r="L1389">
        <v>20000000</v>
      </c>
      <c r="M1389" s="2">
        <f>VLOOKUP(A1389,Sheet2!$A$1:G5113,2,0)</f>
        <v>41824</v>
      </c>
      <c r="N1389" t="str">
        <f>VLOOKUP(A1389,Sheet2!$A$1:G5113,3,0)</f>
        <v>Color</v>
      </c>
      <c r="O1389" t="str">
        <f>VLOOKUP(A1389,Sheet2!$A$1:G5113,4,0)</f>
        <v>Comedy</v>
      </c>
      <c r="P1389" t="str">
        <f>VLOOKUP(A1389,Sheet2!$A$1:G5113,5,0)</f>
        <v>English</v>
      </c>
      <c r="Q1389" t="str">
        <f>VLOOKUP(A1389,Sheet2!$A$1:G5113,6,0)</f>
        <v>USA</v>
      </c>
      <c r="R1389" t="str">
        <f>VLOOKUP(A1389,Sheet2!$A$1:G5113,7,0)</f>
        <v>R</v>
      </c>
      <c r="S1389" t="str">
        <f>IF(Table1[[#This Row],[Language]]="English","English","Other language")</f>
        <v>English</v>
      </c>
      <c r="T1389">
        <f>Table1[[#This Row],[Gross Revenue]]-Table1[[#This Row],[Budget]]</f>
        <v>-11906682</v>
      </c>
      <c r="U1389" s="1">
        <f>(Table1[[#This Row],[Gross Revenue]]/Table1[[#This Row],[Budget]])-1</f>
        <v>-0.59533409999999998</v>
      </c>
      <c r="V1389" t="str">
        <f t="shared" si="42"/>
        <v>131-150 minutes</v>
      </c>
      <c r="W1389">
        <f>Table1[[#This Row],[Profit]]/Table1[[#This Row],[Budget]]</f>
        <v>-0.59533409999999998</v>
      </c>
      <c r="X1389" s="22" t="str">
        <f>IF(L1389="","",
IF(L1389&lt;Predictability!$B$1,"Low",
IF(L1389&lt;=Predictability!$B$2,"Mid","High")))</f>
        <v>Mid</v>
      </c>
      <c r="Y1389" s="22">
        <f t="shared" si="43"/>
        <v>0</v>
      </c>
    </row>
    <row r="1390" spans="1:25" x14ac:dyDescent="0.2">
      <c r="A1390" t="s">
        <v>4439</v>
      </c>
      <c r="B1390" t="s">
        <v>153</v>
      </c>
      <c r="C1390" t="s">
        <v>1550</v>
      </c>
      <c r="D1390">
        <v>3000</v>
      </c>
      <c r="E1390">
        <v>5329</v>
      </c>
      <c r="F1390">
        <v>34</v>
      </c>
      <c r="G1390">
        <v>0</v>
      </c>
      <c r="H1390">
        <v>6.1</v>
      </c>
      <c r="I1390">
        <v>161</v>
      </c>
      <c r="J1390">
        <v>106</v>
      </c>
      <c r="K1390">
        <v>17281832</v>
      </c>
      <c r="L1390">
        <v>60000000</v>
      </c>
      <c r="M1390" s="2">
        <f>VLOOKUP(A1390,Sheet2!$A$1:G5114,2,0)</f>
        <v>39489</v>
      </c>
      <c r="N1390" t="str">
        <f>VLOOKUP(A1390,Sheet2!$A$1:G5114,3,0)</f>
        <v>Color</v>
      </c>
      <c r="O1390" t="str">
        <f>VLOOKUP(A1390,Sheet2!$A$1:G5114,4,0)</f>
        <v>Adventure</v>
      </c>
      <c r="P1390" t="str">
        <f>VLOOKUP(A1390,Sheet2!$A$1:G5114,5,0)</f>
        <v>English</v>
      </c>
      <c r="Q1390" t="str">
        <f>VLOOKUP(A1390,Sheet2!$A$1:G5114,6,0)</f>
        <v>Germany</v>
      </c>
      <c r="R1390" t="str">
        <f>VLOOKUP(A1390,Sheet2!$A$1:G5114,7,0)</f>
        <v>PG</v>
      </c>
      <c r="S1390" t="str">
        <f>IF(Table1[[#This Row],[Language]]="English","English","Other language")</f>
        <v>English</v>
      </c>
      <c r="T1390">
        <f>Table1[[#This Row],[Gross Revenue]]-Table1[[#This Row],[Budget]]</f>
        <v>-42718168</v>
      </c>
      <c r="U1390" s="1">
        <f>(Table1[[#This Row],[Gross Revenue]]/Table1[[#This Row],[Budget]])-1</f>
        <v>-0.71196946666666672</v>
      </c>
      <c r="V1390" t="str">
        <f t="shared" si="42"/>
        <v>90-110 minutes</v>
      </c>
      <c r="W1390">
        <f>Table1[[#This Row],[Profit]]/Table1[[#This Row],[Budget]]</f>
        <v>-0.71196946666666672</v>
      </c>
      <c r="X1390" s="22" t="str">
        <f>IF(L1390="","",
IF(L1390&lt;Predictability!$B$1,"Low",
IF(L1390&lt;=Predictability!$B$2,"Mid","High")))</f>
        <v>High</v>
      </c>
      <c r="Y1390" s="22">
        <f t="shared" si="43"/>
        <v>0</v>
      </c>
    </row>
    <row r="1391" spans="1:25" x14ac:dyDescent="0.2">
      <c r="A1391" t="s">
        <v>5497</v>
      </c>
      <c r="B1391" t="s">
        <v>649</v>
      </c>
      <c r="C1391" t="s">
        <v>1770</v>
      </c>
      <c r="D1391">
        <v>373</v>
      </c>
      <c r="E1391">
        <v>1136</v>
      </c>
      <c r="F1391">
        <v>13</v>
      </c>
      <c r="G1391">
        <v>592</v>
      </c>
      <c r="H1391">
        <v>6.8</v>
      </c>
      <c r="I1391">
        <v>123</v>
      </c>
      <c r="J1391">
        <v>89</v>
      </c>
      <c r="K1391">
        <v>653621</v>
      </c>
      <c r="L1391">
        <v>2000000</v>
      </c>
      <c r="M1391" s="2">
        <f>VLOOKUP(A1391,Sheet2!$A$1:G5115,2,0)</f>
        <v>38612</v>
      </c>
      <c r="N1391" t="str">
        <f>VLOOKUP(A1391,Sheet2!$A$1:G5115,3,0)</f>
        <v>Black and White</v>
      </c>
      <c r="O1391" t="str">
        <f>VLOOKUP(A1391,Sheet2!$A$1:G5115,4,0)</f>
        <v>Biography</v>
      </c>
      <c r="P1391" t="str">
        <f>VLOOKUP(A1391,Sheet2!$A$1:G5115,5,0)</f>
        <v>English</v>
      </c>
      <c r="Q1391" t="str">
        <f>VLOOKUP(A1391,Sheet2!$A$1:G5115,6,0)</f>
        <v>USA</v>
      </c>
      <c r="R1391" t="str">
        <f>VLOOKUP(A1391,Sheet2!$A$1:G5115,7,0)</f>
        <v>NC-17</v>
      </c>
      <c r="S1391" t="str">
        <f>IF(Table1[[#This Row],[Language]]="English","English","Other language")</f>
        <v>English</v>
      </c>
      <c r="T1391">
        <f>Table1[[#This Row],[Gross Revenue]]-Table1[[#This Row],[Budget]]</f>
        <v>-1346379</v>
      </c>
      <c r="U1391" s="1">
        <f>(Table1[[#This Row],[Gross Revenue]]/Table1[[#This Row],[Budget]])-1</f>
        <v>-0.6731895</v>
      </c>
      <c r="V1391" t="str">
        <f t="shared" si="42"/>
        <v>&lt;90 minutes</v>
      </c>
      <c r="W1391">
        <f>Table1[[#This Row],[Profit]]/Table1[[#This Row],[Budget]]</f>
        <v>-0.6731895</v>
      </c>
      <c r="X1391" s="22" t="str">
        <f>IF(L1391="","",
IF(L1391&lt;Predictability!$B$1,"Low",
IF(L1391&lt;=Predictability!$B$2,"Mid","High")))</f>
        <v>Low</v>
      </c>
      <c r="Y1391" s="22">
        <f t="shared" si="43"/>
        <v>0</v>
      </c>
    </row>
    <row r="1392" spans="1:25" x14ac:dyDescent="0.2">
      <c r="A1392" t="s">
        <v>6344</v>
      </c>
      <c r="B1392" t="s">
        <v>156</v>
      </c>
      <c r="C1392" t="s">
        <v>1497</v>
      </c>
      <c r="D1392">
        <v>3000</v>
      </c>
      <c r="E1392">
        <v>4082</v>
      </c>
      <c r="F1392">
        <v>1000</v>
      </c>
      <c r="G1392">
        <v>26000</v>
      </c>
      <c r="H1392">
        <v>7.4</v>
      </c>
      <c r="I1392">
        <v>535</v>
      </c>
      <c r="J1392">
        <v>104</v>
      </c>
      <c r="K1392">
        <v>13214255</v>
      </c>
      <c r="L1392">
        <v>11000000</v>
      </c>
      <c r="M1392" s="2">
        <f>VLOOKUP(A1392,Sheet2!$A$1:G5116,2,0)</f>
        <v>41317</v>
      </c>
      <c r="N1392" t="str">
        <f>VLOOKUP(A1392,Sheet2!$A$1:G5116,3,0)</f>
        <v>Color</v>
      </c>
      <c r="O1392" t="str">
        <f>VLOOKUP(A1392,Sheet2!$A$1:G5116,4,0)</f>
        <v>Drama</v>
      </c>
      <c r="P1392" t="str">
        <f>VLOOKUP(A1392,Sheet2!$A$1:G5116,5,0)</f>
        <v>English</v>
      </c>
      <c r="Q1392" t="str">
        <f>VLOOKUP(A1392,Sheet2!$A$1:G5116,6,0)</f>
        <v>USA</v>
      </c>
      <c r="R1392" t="str">
        <f>VLOOKUP(A1392,Sheet2!$A$1:G5116,7,0)</f>
        <v>R</v>
      </c>
      <c r="S1392" t="str">
        <f>IF(Table1[[#This Row],[Language]]="English","English","Other language")</f>
        <v>English</v>
      </c>
      <c r="T1392">
        <f>Table1[[#This Row],[Gross Revenue]]-Table1[[#This Row],[Budget]]</f>
        <v>2214255</v>
      </c>
      <c r="U1392" s="1">
        <f>(Table1[[#This Row],[Gross Revenue]]/Table1[[#This Row],[Budget]])-1</f>
        <v>0.201295909090909</v>
      </c>
      <c r="V1392" t="str">
        <f t="shared" si="42"/>
        <v>90-110 minutes</v>
      </c>
      <c r="W1392">
        <f>Table1[[#This Row],[Profit]]/Table1[[#This Row],[Budget]]</f>
        <v>0.20129590909090908</v>
      </c>
      <c r="X1392" s="22" t="str">
        <f>IF(L1392="","",
IF(L1392&lt;Predictability!$B$1,"Low",
IF(L1392&lt;=Predictability!$B$2,"Mid","High")))</f>
        <v>Mid</v>
      </c>
      <c r="Y1392" s="22">
        <f t="shared" si="43"/>
        <v>0</v>
      </c>
    </row>
    <row r="1393" spans="1:25" x14ac:dyDescent="0.2">
      <c r="A1393" t="s">
        <v>4242</v>
      </c>
      <c r="B1393" t="s">
        <v>968</v>
      </c>
      <c r="C1393" t="s">
        <v>562</v>
      </c>
      <c r="D1393">
        <v>18000</v>
      </c>
      <c r="E1393">
        <v>19148</v>
      </c>
      <c r="F1393">
        <v>0</v>
      </c>
      <c r="G1393">
        <v>0</v>
      </c>
      <c r="H1393">
        <v>7.6</v>
      </c>
      <c r="I1393">
        <v>230</v>
      </c>
      <c r="J1393">
        <v>129</v>
      </c>
      <c r="K1393">
        <v>88504640</v>
      </c>
      <c r="L1393">
        <v>45000000</v>
      </c>
      <c r="M1393" s="2">
        <f>VLOOKUP(A1393,Sheet2!$A$1:G5117,2,0)</f>
        <v>38779</v>
      </c>
      <c r="N1393" t="str">
        <f>VLOOKUP(A1393,Sheet2!$A$1:G5117,3,0)</f>
        <v>Color</v>
      </c>
      <c r="O1393" t="str">
        <f>VLOOKUP(A1393,Sheet2!$A$1:G5117,4,0)</f>
        <v>Crime</v>
      </c>
      <c r="P1393" t="str">
        <f>VLOOKUP(A1393,Sheet2!$A$1:G5117,5,0)</f>
        <v>English</v>
      </c>
      <c r="Q1393" t="str">
        <f>VLOOKUP(A1393,Sheet2!$A$1:G5117,6,0)</f>
        <v>USA</v>
      </c>
      <c r="R1393" t="str">
        <f>VLOOKUP(A1393,Sheet2!$A$1:G5117,7,0)</f>
        <v>R</v>
      </c>
      <c r="S1393" t="str">
        <f>IF(Table1[[#This Row],[Language]]="English","English","Other language")</f>
        <v>English</v>
      </c>
      <c r="T1393">
        <f>Table1[[#This Row],[Gross Revenue]]-Table1[[#This Row],[Budget]]</f>
        <v>43504640</v>
      </c>
      <c r="U1393" s="1">
        <f>(Table1[[#This Row],[Gross Revenue]]/Table1[[#This Row],[Budget]])-1</f>
        <v>0.96676977777777773</v>
      </c>
      <c r="V1393" t="str">
        <f t="shared" si="42"/>
        <v>111-130 minutes</v>
      </c>
      <c r="W1393">
        <f>Table1[[#This Row],[Profit]]/Table1[[#This Row],[Budget]]</f>
        <v>0.96676977777777773</v>
      </c>
      <c r="X1393" s="22" t="str">
        <f>IF(L1393="","",
IF(L1393&lt;Predictability!$B$1,"Low",
IF(L1393&lt;=Predictability!$B$2,"Mid","High")))</f>
        <v>Mid</v>
      </c>
      <c r="Y1393" s="22">
        <f t="shared" si="43"/>
        <v>1</v>
      </c>
    </row>
    <row r="1394" spans="1:25" x14ac:dyDescent="0.2">
      <c r="A1394" t="s">
        <v>6956</v>
      </c>
      <c r="B1394" t="s">
        <v>319</v>
      </c>
      <c r="C1394" t="s">
        <v>3177</v>
      </c>
      <c r="D1394">
        <v>1000</v>
      </c>
      <c r="E1394">
        <v>2944</v>
      </c>
      <c r="F1394">
        <v>0</v>
      </c>
      <c r="G1394">
        <v>118000</v>
      </c>
      <c r="H1394">
        <v>8.3000000000000007</v>
      </c>
      <c r="I1394">
        <v>536</v>
      </c>
      <c r="J1394">
        <v>95</v>
      </c>
      <c r="K1394">
        <v>356454367</v>
      </c>
      <c r="L1394">
        <v>175000000</v>
      </c>
      <c r="M1394" s="2">
        <f>VLOOKUP(A1394,Sheet2!$A$1:G5118,2,0)</f>
        <v>42104</v>
      </c>
      <c r="N1394" t="str">
        <f>VLOOKUP(A1394,Sheet2!$A$1:G5118,3,0)</f>
        <v>Color</v>
      </c>
      <c r="O1394" t="str">
        <f>VLOOKUP(A1394,Sheet2!$A$1:G5118,4,0)</f>
        <v>Adventure</v>
      </c>
      <c r="P1394" t="str">
        <f>VLOOKUP(A1394,Sheet2!$A$1:G5118,5,0)</f>
        <v>English</v>
      </c>
      <c r="Q1394" t="str">
        <f>VLOOKUP(A1394,Sheet2!$A$1:G5118,6,0)</f>
        <v>USA</v>
      </c>
      <c r="R1394" t="str">
        <f>VLOOKUP(A1394,Sheet2!$A$1:G5118,7,0)</f>
        <v>PG</v>
      </c>
      <c r="S1394" t="str">
        <f>IF(Table1[[#This Row],[Language]]="English","English","Other language")</f>
        <v>English</v>
      </c>
      <c r="T1394">
        <f>Table1[[#This Row],[Gross Revenue]]-Table1[[#This Row],[Budget]]</f>
        <v>181454367</v>
      </c>
      <c r="U1394" s="1">
        <f>(Table1[[#This Row],[Gross Revenue]]/Table1[[#This Row],[Budget]])-1</f>
        <v>1.0368820971428572</v>
      </c>
      <c r="V1394" t="str">
        <f t="shared" si="42"/>
        <v>90-110 minutes</v>
      </c>
      <c r="W1394">
        <f>Table1[[#This Row],[Profit]]/Table1[[#This Row],[Budget]]</f>
        <v>1.0368820971428572</v>
      </c>
      <c r="X1394" s="22" t="str">
        <f>IF(L1394="","",
IF(L1394&lt;Predictability!$B$1,"Low",
IF(L1394&lt;=Predictability!$B$2,"Mid","High")))</f>
        <v>High</v>
      </c>
      <c r="Y1394" s="22">
        <f t="shared" si="43"/>
        <v>1</v>
      </c>
    </row>
    <row r="1395" spans="1:25" x14ac:dyDescent="0.2">
      <c r="A1395" t="s">
        <v>5602</v>
      </c>
      <c r="B1395" t="s">
        <v>325</v>
      </c>
      <c r="C1395" t="s">
        <v>2199</v>
      </c>
      <c r="D1395">
        <v>852</v>
      </c>
      <c r="E1395">
        <v>3030</v>
      </c>
      <c r="F1395">
        <v>0</v>
      </c>
      <c r="G1395">
        <v>60000</v>
      </c>
      <c r="H1395">
        <v>6.8</v>
      </c>
      <c r="I1395">
        <v>445</v>
      </c>
      <c r="J1395">
        <v>103</v>
      </c>
      <c r="K1395">
        <v>53991137</v>
      </c>
      <c r="L1395">
        <v>1500000</v>
      </c>
      <c r="M1395" s="2">
        <f>VLOOKUP(A1395,Sheet2!$A$1:G5119,2,0)</f>
        <v>40422</v>
      </c>
      <c r="N1395" t="str">
        <f>VLOOKUP(A1395,Sheet2!$A$1:G5119,3,0)</f>
        <v>Color</v>
      </c>
      <c r="O1395" t="str">
        <f>VLOOKUP(A1395,Sheet2!$A$1:G5119,4,0)</f>
        <v>Fantasy</v>
      </c>
      <c r="P1395" t="str">
        <f>VLOOKUP(A1395,Sheet2!$A$1:G5119,5,0)</f>
        <v>English</v>
      </c>
      <c r="Q1395" t="str">
        <f>VLOOKUP(A1395,Sheet2!$A$1:G5119,6,0)</f>
        <v>USA</v>
      </c>
      <c r="R1395" t="str">
        <f>VLOOKUP(A1395,Sheet2!$A$1:G5119,7,0)</f>
        <v>PG-13</v>
      </c>
      <c r="S1395" t="str">
        <f>IF(Table1[[#This Row],[Language]]="English","English","Other language")</f>
        <v>English</v>
      </c>
      <c r="T1395">
        <f>Table1[[#This Row],[Gross Revenue]]-Table1[[#This Row],[Budget]]</f>
        <v>52491137</v>
      </c>
      <c r="U1395" s="1">
        <f>(Table1[[#This Row],[Gross Revenue]]/Table1[[#This Row],[Budget]])-1</f>
        <v>34.99409133333333</v>
      </c>
      <c r="V1395" t="str">
        <f t="shared" si="42"/>
        <v>90-110 minutes</v>
      </c>
      <c r="W1395">
        <f>Table1[[#This Row],[Profit]]/Table1[[#This Row],[Budget]]</f>
        <v>34.99409133333333</v>
      </c>
      <c r="X1395" s="22" t="str">
        <f>IF(L1395="","",
IF(L1395&lt;Predictability!$B$1,"Low",
IF(L1395&lt;=Predictability!$B$2,"Mid","High")))</f>
        <v>Low</v>
      </c>
      <c r="Y1395" s="22">
        <f t="shared" si="43"/>
        <v>1</v>
      </c>
    </row>
    <row r="1396" spans="1:25" x14ac:dyDescent="0.2">
      <c r="A1396" t="s">
        <v>5287</v>
      </c>
      <c r="B1396" t="s">
        <v>325</v>
      </c>
      <c r="C1396" t="s">
        <v>2199</v>
      </c>
      <c r="D1396">
        <v>852</v>
      </c>
      <c r="E1396">
        <v>2975</v>
      </c>
      <c r="F1396">
        <v>0</v>
      </c>
      <c r="G1396">
        <v>35000</v>
      </c>
      <c r="H1396">
        <v>6.6</v>
      </c>
      <c r="I1396">
        <v>318</v>
      </c>
      <c r="J1396">
        <v>106</v>
      </c>
      <c r="K1396">
        <v>83574831</v>
      </c>
      <c r="L1396">
        <v>5000000</v>
      </c>
      <c r="M1396" s="2">
        <f>VLOOKUP(A1396,Sheet2!$A$1:G5120,2,0)</f>
        <v>41463</v>
      </c>
      <c r="N1396" t="str">
        <f>VLOOKUP(A1396,Sheet2!$A$1:G5120,3,0)</f>
        <v>Color</v>
      </c>
      <c r="O1396" t="str">
        <f>VLOOKUP(A1396,Sheet2!$A$1:G5120,4,0)</f>
        <v>Fantasy</v>
      </c>
      <c r="P1396" t="str">
        <f>VLOOKUP(A1396,Sheet2!$A$1:G5120,5,0)</f>
        <v>English</v>
      </c>
      <c r="Q1396" t="str">
        <f>VLOOKUP(A1396,Sheet2!$A$1:G5120,6,0)</f>
        <v>USA</v>
      </c>
      <c r="R1396" t="str">
        <f>VLOOKUP(A1396,Sheet2!$A$1:G5120,7,0)</f>
        <v>PG-13</v>
      </c>
      <c r="S1396" t="str">
        <f>IF(Table1[[#This Row],[Language]]="English","English","Other language")</f>
        <v>English</v>
      </c>
      <c r="T1396">
        <f>Table1[[#This Row],[Gross Revenue]]-Table1[[#This Row],[Budget]]</f>
        <v>78574831</v>
      </c>
      <c r="U1396" s="1">
        <f>(Table1[[#This Row],[Gross Revenue]]/Table1[[#This Row],[Budget]])-1</f>
        <v>15.714966199999999</v>
      </c>
      <c r="V1396" t="str">
        <f t="shared" si="42"/>
        <v>90-110 minutes</v>
      </c>
      <c r="W1396">
        <f>Table1[[#This Row],[Profit]]/Table1[[#This Row],[Budget]]</f>
        <v>15.714966199999999</v>
      </c>
      <c r="X1396" s="22" t="str">
        <f>IF(L1396="","",
IF(L1396&lt;Predictability!$B$1,"Low",
IF(L1396&lt;=Predictability!$B$2,"Mid","High")))</f>
        <v>Low</v>
      </c>
      <c r="Y1396" s="22">
        <f t="shared" si="43"/>
        <v>1</v>
      </c>
    </row>
    <row r="1397" spans="1:25" x14ac:dyDescent="0.2">
      <c r="A1397" t="s">
        <v>4540</v>
      </c>
      <c r="B1397" t="s">
        <v>325</v>
      </c>
      <c r="C1397" t="s">
        <v>1624</v>
      </c>
      <c r="D1397">
        <v>852</v>
      </c>
      <c r="E1397">
        <v>2426</v>
      </c>
      <c r="F1397">
        <v>482</v>
      </c>
      <c r="G1397">
        <v>29000</v>
      </c>
      <c r="H1397">
        <v>6.1</v>
      </c>
      <c r="I1397">
        <v>242</v>
      </c>
      <c r="J1397">
        <v>97</v>
      </c>
      <c r="K1397">
        <v>52200504</v>
      </c>
      <c r="L1397">
        <v>10000000</v>
      </c>
      <c r="M1397" s="2">
        <f>VLOOKUP(A1397,Sheet2!$A$1:G5121,2,0)</f>
        <v>42310</v>
      </c>
      <c r="N1397" t="str">
        <f>VLOOKUP(A1397,Sheet2!$A$1:G5121,3,0)</f>
        <v>Color</v>
      </c>
      <c r="O1397" t="str">
        <f>VLOOKUP(A1397,Sheet2!$A$1:G5121,4,0)</f>
        <v>Fantasy</v>
      </c>
      <c r="P1397" t="str">
        <f>VLOOKUP(A1397,Sheet2!$A$1:G5121,5,0)</f>
        <v>English</v>
      </c>
      <c r="Q1397" t="str">
        <f>VLOOKUP(A1397,Sheet2!$A$1:G5121,6,0)</f>
        <v>Canada</v>
      </c>
      <c r="R1397" t="str">
        <f>VLOOKUP(A1397,Sheet2!$A$1:G5121,7,0)</f>
        <v>PG-13</v>
      </c>
      <c r="S1397" t="str">
        <f>IF(Table1[[#This Row],[Language]]="English","English","Other language")</f>
        <v>English</v>
      </c>
      <c r="T1397">
        <f>Table1[[#This Row],[Gross Revenue]]-Table1[[#This Row],[Budget]]</f>
        <v>42200504</v>
      </c>
      <c r="U1397" s="1">
        <f>(Table1[[#This Row],[Gross Revenue]]/Table1[[#This Row],[Budget]])-1</f>
        <v>4.2200503999999999</v>
      </c>
      <c r="V1397" t="str">
        <f t="shared" si="42"/>
        <v>90-110 minutes</v>
      </c>
      <c r="W1397">
        <f>Table1[[#This Row],[Profit]]/Table1[[#This Row],[Budget]]</f>
        <v>4.2200503999999999</v>
      </c>
      <c r="X1397" s="22" t="str">
        <f>IF(L1397="","",
IF(L1397&lt;Predictability!$B$1,"Low",
IF(L1397&lt;=Predictability!$B$2,"Mid","High")))</f>
        <v>Mid</v>
      </c>
      <c r="Y1397" s="22">
        <f t="shared" si="43"/>
        <v>1</v>
      </c>
    </row>
    <row r="1398" spans="1:25" x14ac:dyDescent="0.2">
      <c r="A1398" t="s">
        <v>6101</v>
      </c>
      <c r="B1398" t="s">
        <v>101</v>
      </c>
      <c r="C1398" t="s">
        <v>2739</v>
      </c>
      <c r="D1398">
        <v>14000</v>
      </c>
      <c r="E1398">
        <v>15658</v>
      </c>
      <c r="F1398">
        <v>22000</v>
      </c>
      <c r="G1398">
        <v>0</v>
      </c>
      <c r="H1398">
        <v>7.2</v>
      </c>
      <c r="I1398">
        <v>185</v>
      </c>
      <c r="J1398">
        <v>118</v>
      </c>
      <c r="K1398">
        <v>67263182</v>
      </c>
      <c r="L1398">
        <v>46000000</v>
      </c>
      <c r="M1398" s="2">
        <f>VLOOKUP(A1398,Sheet2!$A$1:G5122,2,0)</f>
        <v>37362</v>
      </c>
      <c r="N1398" t="str">
        <f>VLOOKUP(A1398,Sheet2!$A$1:G5122,3,0)</f>
        <v>Color</v>
      </c>
      <c r="O1398" t="str">
        <f>VLOOKUP(A1398,Sheet2!$A$1:G5122,4,0)</f>
        <v>Drama</v>
      </c>
      <c r="P1398" t="str">
        <f>VLOOKUP(A1398,Sheet2!$A$1:G5122,5,0)</f>
        <v>English</v>
      </c>
      <c r="Q1398" t="str">
        <f>VLOOKUP(A1398,Sheet2!$A$1:G5122,6,0)</f>
        <v>USA</v>
      </c>
      <c r="R1398" t="str">
        <f>VLOOKUP(A1398,Sheet2!$A$1:G5122,7,0)</f>
        <v>R</v>
      </c>
      <c r="S1398" t="str">
        <f>IF(Table1[[#This Row],[Language]]="English","English","Other language")</f>
        <v>English</v>
      </c>
      <c r="T1398">
        <f>Table1[[#This Row],[Gross Revenue]]-Table1[[#This Row],[Budget]]</f>
        <v>21263182</v>
      </c>
      <c r="U1398" s="1">
        <f>(Table1[[#This Row],[Gross Revenue]]/Table1[[#This Row],[Budget]])-1</f>
        <v>0.46224308695652172</v>
      </c>
      <c r="V1398" t="str">
        <f t="shared" si="42"/>
        <v>111-130 minutes</v>
      </c>
      <c r="W1398">
        <f>Table1[[#This Row],[Profit]]/Table1[[#This Row],[Budget]]</f>
        <v>0.46224308695652172</v>
      </c>
      <c r="X1398" s="22" t="str">
        <f>IF(L1398="","",
IF(L1398&lt;Predictability!$B$1,"Low",
IF(L1398&lt;=Predictability!$B$2,"Mid","High")))</f>
        <v>Mid</v>
      </c>
      <c r="Y1398" s="22">
        <f t="shared" si="43"/>
        <v>0</v>
      </c>
    </row>
    <row r="1399" spans="1:25" x14ac:dyDescent="0.2">
      <c r="A1399" t="s">
        <v>3368</v>
      </c>
      <c r="B1399" t="s">
        <v>217</v>
      </c>
      <c r="C1399" t="s">
        <v>218</v>
      </c>
      <c r="D1399">
        <v>2000</v>
      </c>
      <c r="E1399">
        <v>5320</v>
      </c>
      <c r="F1399">
        <v>16</v>
      </c>
      <c r="G1399">
        <v>509</v>
      </c>
      <c r="H1399">
        <v>4.0999999999999996</v>
      </c>
      <c r="I1399">
        <v>70</v>
      </c>
      <c r="J1399">
        <v>110</v>
      </c>
      <c r="K1399">
        <v>97360069</v>
      </c>
      <c r="L1399">
        <v>75000000</v>
      </c>
      <c r="M1399" s="2">
        <f>VLOOKUP(A1399,Sheet2!$A$1:G5123,2,0)</f>
        <v>36488</v>
      </c>
      <c r="N1399" t="str">
        <f>VLOOKUP(A1399,Sheet2!$A$1:G5123,3,0)</f>
        <v>Color</v>
      </c>
      <c r="O1399" t="str">
        <f>VLOOKUP(A1399,Sheet2!$A$1:G5123,4,0)</f>
        <v>Action</v>
      </c>
      <c r="P1399" t="str">
        <f>VLOOKUP(A1399,Sheet2!$A$1:G5123,5,0)</f>
        <v>English</v>
      </c>
      <c r="Q1399" t="str">
        <f>VLOOKUP(A1399,Sheet2!$A$1:G5123,6,0)</f>
        <v>USA</v>
      </c>
      <c r="R1399" t="str">
        <f>VLOOKUP(A1399,Sheet2!$A$1:G5123,7,0)</f>
        <v>PG</v>
      </c>
      <c r="S1399" t="str">
        <f>IF(Table1[[#This Row],[Language]]="English","English","Other language")</f>
        <v>English</v>
      </c>
      <c r="T1399">
        <f>Table1[[#This Row],[Gross Revenue]]-Table1[[#This Row],[Budget]]</f>
        <v>22360069</v>
      </c>
      <c r="U1399" s="1">
        <f>(Table1[[#This Row],[Gross Revenue]]/Table1[[#This Row],[Budget]])-1</f>
        <v>0.29813425333333332</v>
      </c>
      <c r="V1399" t="str">
        <f t="shared" si="42"/>
        <v>90-110 minutes</v>
      </c>
      <c r="W1399">
        <f>Table1[[#This Row],[Profit]]/Table1[[#This Row],[Budget]]</f>
        <v>0.29813425333333332</v>
      </c>
      <c r="X1399" s="22" t="str">
        <f>IF(L1399="","",
IF(L1399&lt;Predictability!$B$1,"Low",
IF(L1399&lt;=Predictability!$B$2,"Mid","High")))</f>
        <v>High</v>
      </c>
      <c r="Y1399" s="22">
        <f t="shared" si="43"/>
        <v>0</v>
      </c>
    </row>
    <row r="1400" spans="1:25" x14ac:dyDescent="0.2">
      <c r="A1400" t="s">
        <v>5031</v>
      </c>
      <c r="B1400" t="s">
        <v>784</v>
      </c>
      <c r="C1400" t="s">
        <v>1555</v>
      </c>
      <c r="D1400">
        <v>12000</v>
      </c>
      <c r="E1400">
        <v>13406</v>
      </c>
      <c r="F1400">
        <v>226</v>
      </c>
      <c r="G1400">
        <v>0</v>
      </c>
      <c r="H1400">
        <v>6.5</v>
      </c>
      <c r="I1400">
        <v>100</v>
      </c>
      <c r="J1400">
        <v>126</v>
      </c>
      <c r="K1400">
        <v>34098563</v>
      </c>
      <c r="L1400">
        <v>55000000</v>
      </c>
      <c r="M1400" s="2">
        <f>VLOOKUP(A1400,Sheet2!$A$1:G5124,2,0)</f>
        <v>36246</v>
      </c>
      <c r="N1400" t="str">
        <f>VLOOKUP(A1400,Sheet2!$A$1:G5124,3,0)</f>
        <v>Color</v>
      </c>
      <c r="O1400" t="str">
        <f>VLOOKUP(A1400,Sheet2!$A$1:G5124,4,0)</f>
        <v>Drama</v>
      </c>
      <c r="P1400" t="str">
        <f>VLOOKUP(A1400,Sheet2!$A$1:G5124,5,0)</f>
        <v>English</v>
      </c>
      <c r="Q1400" t="str">
        <f>VLOOKUP(A1400,Sheet2!$A$1:G5124,6,0)</f>
        <v>USA</v>
      </c>
      <c r="R1400" t="str">
        <f>VLOOKUP(A1400,Sheet2!$A$1:G5124,7,0)</f>
        <v>R</v>
      </c>
      <c r="S1400" t="str">
        <f>IF(Table1[[#This Row],[Language]]="English","English","Other language")</f>
        <v>English</v>
      </c>
      <c r="T1400">
        <f>Table1[[#This Row],[Gross Revenue]]-Table1[[#This Row],[Budget]]</f>
        <v>-20901437</v>
      </c>
      <c r="U1400" s="1">
        <f>(Table1[[#This Row],[Gross Revenue]]/Table1[[#This Row],[Budget]])-1</f>
        <v>-0.38002612727272722</v>
      </c>
      <c r="V1400" t="str">
        <f t="shared" si="42"/>
        <v>111-130 minutes</v>
      </c>
      <c r="W1400">
        <f>Table1[[#This Row],[Profit]]/Table1[[#This Row],[Budget]]</f>
        <v>-0.38002612727272728</v>
      </c>
      <c r="X1400" s="22" t="str">
        <f>IF(L1400="","",
IF(L1400&lt;Predictability!$B$1,"Low",
IF(L1400&lt;=Predictability!$B$2,"Mid","High")))</f>
        <v>High</v>
      </c>
      <c r="Y1400" s="22">
        <f t="shared" si="43"/>
        <v>0</v>
      </c>
    </row>
    <row r="1401" spans="1:25" x14ac:dyDescent="0.2">
      <c r="A1401" t="s">
        <v>6594</v>
      </c>
      <c r="B1401" t="s">
        <v>3010</v>
      </c>
      <c r="C1401" t="s">
        <v>3010</v>
      </c>
      <c r="D1401">
        <v>399</v>
      </c>
      <c r="E1401">
        <v>688</v>
      </c>
      <c r="F1401">
        <v>399</v>
      </c>
      <c r="G1401">
        <v>14000</v>
      </c>
      <c r="H1401">
        <v>7.6</v>
      </c>
      <c r="I1401">
        <v>41</v>
      </c>
      <c r="J1401">
        <v>115</v>
      </c>
      <c r="K1401">
        <v>44456509</v>
      </c>
      <c r="L1401">
        <v>5000000</v>
      </c>
      <c r="M1401" s="2">
        <f>VLOOKUP(A1401,Sheet2!$A$1:G5125,2,0)</f>
        <v>41337</v>
      </c>
      <c r="N1401" t="str">
        <f>VLOOKUP(A1401,Sheet2!$A$1:G5125,3,0)</f>
        <v>Color</v>
      </c>
      <c r="O1401" t="str">
        <f>VLOOKUP(A1401,Sheet2!$A$1:G5125,4,0)</f>
        <v>Comedy</v>
      </c>
      <c r="P1401" t="str">
        <f>VLOOKUP(A1401,Sheet2!$A$1:G5125,5,0)</f>
        <v>Spanish</v>
      </c>
      <c r="Q1401" t="str">
        <f>VLOOKUP(A1401,Sheet2!$A$1:G5125,6,0)</f>
        <v>Mexico</v>
      </c>
      <c r="R1401" t="str">
        <f>VLOOKUP(A1401,Sheet2!$A$1:G5125,7,0)</f>
        <v>PG-13</v>
      </c>
      <c r="S1401" t="str">
        <f>IF(Table1[[#This Row],[Language]]="English","English","Other language")</f>
        <v>Other language</v>
      </c>
      <c r="T1401">
        <f>Table1[[#This Row],[Gross Revenue]]-Table1[[#This Row],[Budget]]</f>
        <v>39456509</v>
      </c>
      <c r="U1401" s="1">
        <f>(Table1[[#This Row],[Gross Revenue]]/Table1[[#This Row],[Budget]])-1</f>
        <v>7.8913018000000008</v>
      </c>
      <c r="V1401" t="str">
        <f t="shared" si="42"/>
        <v>111-130 minutes</v>
      </c>
      <c r="W1401">
        <f>Table1[[#This Row],[Profit]]/Table1[[#This Row],[Budget]]</f>
        <v>7.8913017999999999</v>
      </c>
      <c r="X1401" s="22" t="str">
        <f>IF(L1401="","",
IF(L1401&lt;Predictability!$B$1,"Low",
IF(L1401&lt;=Predictability!$B$2,"Mid","High")))</f>
        <v>Low</v>
      </c>
      <c r="Y1401" s="22">
        <f t="shared" si="43"/>
        <v>1</v>
      </c>
    </row>
    <row r="1402" spans="1:25" x14ac:dyDescent="0.2">
      <c r="A1402" t="s">
        <v>4775</v>
      </c>
      <c r="B1402" t="s">
        <v>1671</v>
      </c>
      <c r="C1402" t="s">
        <v>1027</v>
      </c>
      <c r="D1402">
        <v>14000</v>
      </c>
      <c r="E1402">
        <v>22622</v>
      </c>
      <c r="F1402">
        <v>124</v>
      </c>
      <c r="G1402">
        <v>27000</v>
      </c>
      <c r="H1402">
        <v>6.3</v>
      </c>
      <c r="I1402">
        <v>263</v>
      </c>
      <c r="J1402">
        <v>119</v>
      </c>
      <c r="K1402">
        <v>129995817</v>
      </c>
      <c r="L1402">
        <v>110000000</v>
      </c>
      <c r="M1402" s="2">
        <f>VLOOKUP(A1402,Sheet2!$A$1:G5126,2,0)</f>
        <v>42031</v>
      </c>
      <c r="N1402" t="str">
        <f>VLOOKUP(A1402,Sheet2!$A$1:G5126,3,0)</f>
        <v>Color</v>
      </c>
      <c r="O1402" t="str">
        <f>VLOOKUP(A1402,Sheet2!$A$1:G5126,4,0)</f>
        <v>Adventure</v>
      </c>
      <c r="P1402" t="str">
        <f>VLOOKUP(A1402,Sheet2!$A$1:G5126,5,0)</f>
        <v>English</v>
      </c>
      <c r="Q1402" t="str">
        <f>VLOOKUP(A1402,Sheet2!$A$1:G5126,6,0)</f>
        <v>USA</v>
      </c>
      <c r="R1402" t="str">
        <f>VLOOKUP(A1402,Sheet2!$A$1:G5126,7,0)</f>
        <v>PG-13</v>
      </c>
      <c r="S1402" t="str">
        <f>IF(Table1[[#This Row],[Language]]="English","English","Other language")</f>
        <v>English</v>
      </c>
      <c r="T1402">
        <f>Table1[[#This Row],[Gross Revenue]]-Table1[[#This Row],[Budget]]</f>
        <v>19995817</v>
      </c>
      <c r="U1402" s="1">
        <f>(Table1[[#This Row],[Gross Revenue]]/Table1[[#This Row],[Budget]])-1</f>
        <v>0.18178015454545449</v>
      </c>
      <c r="V1402" t="str">
        <f t="shared" si="42"/>
        <v>111-130 minutes</v>
      </c>
      <c r="W1402">
        <f>Table1[[#This Row],[Profit]]/Table1[[#This Row],[Budget]]</f>
        <v>0.18178015454545454</v>
      </c>
      <c r="X1402" s="22" t="str">
        <f>IF(L1402="","",
IF(L1402&lt;Predictability!$B$1,"Low",
IF(L1402&lt;=Predictability!$B$2,"Mid","High")))</f>
        <v>High</v>
      </c>
      <c r="Y1402" s="22">
        <f t="shared" si="43"/>
        <v>0</v>
      </c>
    </row>
    <row r="1403" spans="1:25" x14ac:dyDescent="0.2">
      <c r="A1403" t="s">
        <v>7009</v>
      </c>
      <c r="B1403" t="s">
        <v>408</v>
      </c>
      <c r="C1403" t="s">
        <v>2739</v>
      </c>
      <c r="D1403">
        <v>11000</v>
      </c>
      <c r="E1403">
        <v>31488</v>
      </c>
      <c r="F1403">
        <v>22000</v>
      </c>
      <c r="G1403">
        <v>349000</v>
      </c>
      <c r="H1403">
        <v>8.6</v>
      </c>
      <c r="I1403">
        <v>712</v>
      </c>
      <c r="J1403">
        <v>169</v>
      </c>
      <c r="K1403">
        <v>187991439</v>
      </c>
      <c r="L1403">
        <v>165000000</v>
      </c>
      <c r="M1403" s="2">
        <f>VLOOKUP(A1403,Sheet2!$A$1:G5127,2,0)</f>
        <v>42001</v>
      </c>
      <c r="N1403" t="str">
        <f>VLOOKUP(A1403,Sheet2!$A$1:G5127,3,0)</f>
        <v>Color</v>
      </c>
      <c r="O1403" t="str">
        <f>VLOOKUP(A1403,Sheet2!$A$1:G5127,4,0)</f>
        <v>Adventure</v>
      </c>
      <c r="P1403" t="str">
        <f>VLOOKUP(A1403,Sheet2!$A$1:G5127,5,0)</f>
        <v>English</v>
      </c>
      <c r="Q1403" t="str">
        <f>VLOOKUP(A1403,Sheet2!$A$1:G5127,6,0)</f>
        <v>USA</v>
      </c>
      <c r="R1403" t="str">
        <f>VLOOKUP(A1403,Sheet2!$A$1:G5127,7,0)</f>
        <v>PG-13</v>
      </c>
      <c r="S1403" t="str">
        <f>IF(Table1[[#This Row],[Language]]="English","English","Other language")</f>
        <v>English</v>
      </c>
      <c r="T1403">
        <f>Table1[[#This Row],[Gross Revenue]]-Table1[[#This Row],[Budget]]</f>
        <v>22991439</v>
      </c>
      <c r="U1403" s="1">
        <f>(Table1[[#This Row],[Gross Revenue]]/Table1[[#This Row],[Budget]])-1</f>
        <v>0.13934205454545445</v>
      </c>
      <c r="V1403" t="str">
        <f t="shared" si="42"/>
        <v>&gt;150 minutes</v>
      </c>
      <c r="W1403">
        <f>Table1[[#This Row],[Profit]]/Table1[[#This Row],[Budget]]</f>
        <v>0.13934205454545454</v>
      </c>
      <c r="X1403" s="22" t="str">
        <f>IF(L1403="","",
IF(L1403&lt;Predictability!$B$1,"Low",
IF(L1403&lt;=Predictability!$B$2,"Mid","High")))</f>
        <v>High</v>
      </c>
      <c r="Y1403" s="22">
        <f t="shared" si="43"/>
        <v>0</v>
      </c>
    </row>
    <row r="1404" spans="1:25" x14ac:dyDescent="0.2">
      <c r="A1404" t="s">
        <v>5144</v>
      </c>
      <c r="B1404" t="s">
        <v>2112</v>
      </c>
      <c r="C1404" t="s">
        <v>2113</v>
      </c>
      <c r="D1404">
        <v>108</v>
      </c>
      <c r="E1404">
        <v>243</v>
      </c>
      <c r="F1404">
        <v>168</v>
      </c>
      <c r="G1404">
        <v>163</v>
      </c>
      <c r="H1404">
        <v>6.6</v>
      </c>
      <c r="I1404">
        <v>31</v>
      </c>
      <c r="J1404">
        <v>88</v>
      </c>
      <c r="K1404">
        <v>47329</v>
      </c>
      <c r="L1404">
        <v>750000</v>
      </c>
      <c r="M1404" s="2">
        <f>VLOOKUP(A1404,Sheet2!$A$1:G5128,2,0)</f>
        <v>37281</v>
      </c>
      <c r="N1404" t="str">
        <f>VLOOKUP(A1404,Sheet2!$A$1:G5128,3,0)</f>
        <v>Color</v>
      </c>
      <c r="O1404" t="str">
        <f>VLOOKUP(A1404,Sheet2!$A$1:G5128,4,0)</f>
        <v>Drama</v>
      </c>
      <c r="P1404" t="str">
        <f>VLOOKUP(A1404,Sheet2!$A$1:G5128,5,0)</f>
        <v>English</v>
      </c>
      <c r="Q1404" t="str">
        <f>VLOOKUP(A1404,Sheet2!$A$1:G5128,6,0)</f>
        <v>USA</v>
      </c>
      <c r="R1404" t="str">
        <f>VLOOKUP(A1404,Sheet2!$A$1:G5128,7,0)</f>
        <v>R</v>
      </c>
      <c r="S1404" t="str">
        <f>IF(Table1[[#This Row],[Language]]="English","English","Other language")</f>
        <v>English</v>
      </c>
      <c r="T1404">
        <f>Table1[[#This Row],[Gross Revenue]]-Table1[[#This Row],[Budget]]</f>
        <v>-702671</v>
      </c>
      <c r="U1404" s="1">
        <f>(Table1[[#This Row],[Gross Revenue]]/Table1[[#This Row],[Budget]])-1</f>
        <v>-0.93689466666666665</v>
      </c>
      <c r="V1404" t="str">
        <f t="shared" si="42"/>
        <v>&lt;90 minutes</v>
      </c>
      <c r="W1404">
        <f>Table1[[#This Row],[Profit]]/Table1[[#This Row],[Budget]]</f>
        <v>-0.93689466666666665</v>
      </c>
      <c r="X1404" s="22" t="str">
        <f>IF(L1404="","",
IF(L1404&lt;Predictability!$B$1,"Low",
IF(L1404&lt;=Predictability!$B$2,"Mid","High")))</f>
        <v>Low</v>
      </c>
      <c r="Y1404" s="22">
        <f t="shared" si="43"/>
        <v>0</v>
      </c>
    </row>
    <row r="1405" spans="1:25" x14ac:dyDescent="0.2">
      <c r="A1405" t="s">
        <v>6545</v>
      </c>
      <c r="B1405" t="s">
        <v>89</v>
      </c>
      <c r="C1405" t="s">
        <v>952</v>
      </c>
      <c r="D1405">
        <v>11000</v>
      </c>
      <c r="E1405">
        <v>25697</v>
      </c>
      <c r="F1405">
        <v>277</v>
      </c>
      <c r="G1405">
        <v>11000</v>
      </c>
      <c r="H1405">
        <v>7.6</v>
      </c>
      <c r="I1405">
        <v>120</v>
      </c>
      <c r="J1405">
        <v>123</v>
      </c>
      <c r="K1405">
        <v>105264608</v>
      </c>
      <c r="L1405">
        <v>60000000</v>
      </c>
      <c r="M1405" s="2">
        <f>VLOOKUP(A1405,Sheet2!$A$1:G5129,2,0)</f>
        <v>34563</v>
      </c>
      <c r="N1405" t="str">
        <f>VLOOKUP(A1405,Sheet2!$A$1:G5129,3,0)</f>
        <v>Color</v>
      </c>
      <c r="O1405" t="str">
        <f>VLOOKUP(A1405,Sheet2!$A$1:G5129,4,0)</f>
        <v>Drama</v>
      </c>
      <c r="P1405" t="str">
        <f>VLOOKUP(A1405,Sheet2!$A$1:G5129,5,0)</f>
        <v>English</v>
      </c>
      <c r="Q1405" t="str">
        <f>VLOOKUP(A1405,Sheet2!$A$1:G5129,6,0)</f>
        <v>USA</v>
      </c>
      <c r="R1405" t="str">
        <f>VLOOKUP(A1405,Sheet2!$A$1:G5129,7,0)</f>
        <v>R</v>
      </c>
      <c r="S1405" t="str">
        <f>IF(Table1[[#This Row],[Language]]="English","English","Other language")</f>
        <v>English</v>
      </c>
      <c r="T1405">
        <f>Table1[[#This Row],[Gross Revenue]]-Table1[[#This Row],[Budget]]</f>
        <v>45264608</v>
      </c>
      <c r="U1405" s="1">
        <f>(Table1[[#This Row],[Gross Revenue]]/Table1[[#This Row],[Budget]])-1</f>
        <v>0.75441013333333329</v>
      </c>
      <c r="V1405" t="str">
        <f t="shared" si="42"/>
        <v>111-130 minutes</v>
      </c>
      <c r="W1405">
        <f>Table1[[#This Row],[Profit]]/Table1[[#This Row],[Budget]]</f>
        <v>0.75441013333333329</v>
      </c>
      <c r="X1405" s="22" t="str">
        <f>IF(L1405="","",
IF(L1405&lt;Predictability!$B$1,"Low",
IF(L1405&lt;=Predictability!$B$2,"Mid","High")))</f>
        <v>High</v>
      </c>
      <c r="Y1405" s="22">
        <f t="shared" si="43"/>
        <v>1</v>
      </c>
    </row>
    <row r="1406" spans="1:25" x14ac:dyDescent="0.2">
      <c r="A1406" t="s">
        <v>4121</v>
      </c>
      <c r="B1406" t="s">
        <v>170</v>
      </c>
      <c r="C1406" t="s">
        <v>1087</v>
      </c>
      <c r="D1406">
        <v>23000</v>
      </c>
      <c r="E1406">
        <v>25049</v>
      </c>
      <c r="F1406">
        <v>134</v>
      </c>
      <c r="G1406">
        <v>0</v>
      </c>
      <c r="H1406">
        <v>5.8</v>
      </c>
      <c r="I1406">
        <v>120</v>
      </c>
      <c r="J1406">
        <v>110</v>
      </c>
      <c r="K1406">
        <v>18472363</v>
      </c>
      <c r="L1406">
        <v>50000000</v>
      </c>
      <c r="M1406" s="2">
        <f>VLOOKUP(A1406,Sheet2!$A$1:G5130,2,0)</f>
        <v>38371</v>
      </c>
      <c r="N1406" t="str">
        <f>VLOOKUP(A1406,Sheet2!$A$1:G5130,3,0)</f>
        <v>Color</v>
      </c>
      <c r="O1406" t="str">
        <f>VLOOKUP(A1406,Sheet2!$A$1:G5130,4,0)</f>
        <v>Action</v>
      </c>
      <c r="P1406" t="str">
        <f>VLOOKUP(A1406,Sheet2!$A$1:G5130,5,0)</f>
        <v>English</v>
      </c>
      <c r="Q1406" t="str">
        <f>VLOOKUP(A1406,Sheet2!$A$1:G5130,6,0)</f>
        <v>USA</v>
      </c>
      <c r="R1406" t="str">
        <f>VLOOKUP(A1406,Sheet2!$A$1:G5130,7,0)</f>
        <v>PG-13</v>
      </c>
      <c r="S1406" t="str">
        <f>IF(Table1[[#This Row],[Language]]="English","English","Other language")</f>
        <v>English</v>
      </c>
      <c r="T1406">
        <f>Table1[[#This Row],[Gross Revenue]]-Table1[[#This Row],[Budget]]</f>
        <v>-31527637</v>
      </c>
      <c r="U1406" s="1">
        <f>(Table1[[#This Row],[Gross Revenue]]/Table1[[#This Row],[Budget]])-1</f>
        <v>-0.63055273999999994</v>
      </c>
      <c r="V1406" t="str">
        <f t="shared" si="42"/>
        <v>90-110 minutes</v>
      </c>
      <c r="W1406">
        <f>Table1[[#This Row],[Profit]]/Table1[[#This Row],[Budget]]</f>
        <v>-0.63055273999999994</v>
      </c>
      <c r="X1406" s="22" t="str">
        <f>IF(L1406="","",
IF(L1406&lt;Predictability!$B$1,"Low",
IF(L1406&lt;=Predictability!$B$2,"Mid","High")))</f>
        <v>Mid</v>
      </c>
      <c r="Y1406" s="22">
        <f t="shared" si="43"/>
        <v>0</v>
      </c>
    </row>
    <row r="1407" spans="1:25" x14ac:dyDescent="0.2">
      <c r="A1407" t="s">
        <v>4149</v>
      </c>
      <c r="B1407" t="s">
        <v>1272</v>
      </c>
      <c r="C1407" t="s">
        <v>1273</v>
      </c>
      <c r="D1407">
        <v>490</v>
      </c>
      <c r="E1407">
        <v>1367</v>
      </c>
      <c r="F1407">
        <v>77</v>
      </c>
      <c r="G1407">
        <v>15000</v>
      </c>
      <c r="H1407">
        <v>5.8</v>
      </c>
      <c r="I1407">
        <v>228</v>
      </c>
      <c r="J1407">
        <v>89</v>
      </c>
      <c r="K1407">
        <v>47553512</v>
      </c>
      <c r="L1407">
        <v>50000000</v>
      </c>
      <c r="M1407" s="2">
        <f>VLOOKUP(A1407,Sheet2!$A$1:G5131,2,0)</f>
        <v>41827</v>
      </c>
      <c r="N1407" t="str">
        <f>VLOOKUP(A1407,Sheet2!$A$1:G5131,3,0)</f>
        <v>Color</v>
      </c>
      <c r="O1407" t="str">
        <f>VLOOKUP(A1407,Sheet2!$A$1:G5131,4,0)</f>
        <v>Action</v>
      </c>
      <c r="P1407" t="str">
        <f>VLOOKUP(A1407,Sheet2!$A$1:G5131,5,0)</f>
        <v>English</v>
      </c>
      <c r="Q1407" t="str">
        <f>VLOOKUP(A1407,Sheet2!$A$1:G5131,6,0)</f>
        <v>USA</v>
      </c>
      <c r="R1407" t="str">
        <f>VLOOKUP(A1407,Sheet2!$A$1:G5131,7,0)</f>
        <v>PG-13</v>
      </c>
      <c r="S1407" t="str">
        <f>IF(Table1[[#This Row],[Language]]="English","English","Other language")</f>
        <v>English</v>
      </c>
      <c r="T1407">
        <f>Table1[[#This Row],[Gross Revenue]]-Table1[[#This Row],[Budget]]</f>
        <v>-2446488</v>
      </c>
      <c r="U1407" s="1">
        <f>(Table1[[#This Row],[Gross Revenue]]/Table1[[#This Row],[Budget]])-1</f>
        <v>-4.8929760000000044E-2</v>
      </c>
      <c r="V1407" t="str">
        <f t="shared" si="42"/>
        <v>&lt;90 minutes</v>
      </c>
      <c r="W1407">
        <f>Table1[[#This Row],[Profit]]/Table1[[#This Row],[Budget]]</f>
        <v>-4.8929760000000003E-2</v>
      </c>
      <c r="X1407" s="22" t="str">
        <f>IF(L1407="","",
IF(L1407&lt;Predictability!$B$1,"Low",
IF(L1407&lt;=Predictability!$B$2,"Mid","High")))</f>
        <v>Mid</v>
      </c>
      <c r="Y1407" s="22">
        <f t="shared" si="43"/>
        <v>0</v>
      </c>
    </row>
    <row r="1408" spans="1:25" x14ac:dyDescent="0.2">
      <c r="A1408" t="s">
        <v>6930</v>
      </c>
      <c r="B1408" t="s">
        <v>718</v>
      </c>
      <c r="C1408" t="s">
        <v>2494</v>
      </c>
      <c r="D1408">
        <v>17000</v>
      </c>
      <c r="E1408">
        <v>18752</v>
      </c>
      <c r="F1408">
        <v>0</v>
      </c>
      <c r="G1408">
        <v>76000</v>
      </c>
      <c r="H1408">
        <v>8.1999999999999993</v>
      </c>
      <c r="I1408">
        <v>274</v>
      </c>
      <c r="J1408">
        <v>148</v>
      </c>
      <c r="K1408">
        <v>18352454</v>
      </c>
      <c r="L1408">
        <v>15000000</v>
      </c>
      <c r="M1408" s="2">
        <f>VLOOKUP(A1408,Sheet2!$A$1:G5132,2,0)</f>
        <v>39142</v>
      </c>
      <c r="N1408" t="str">
        <f>VLOOKUP(A1408,Sheet2!$A$1:G5132,3,0)</f>
        <v>Color</v>
      </c>
      <c r="O1408" t="str">
        <f>VLOOKUP(A1408,Sheet2!$A$1:G5132,4,0)</f>
        <v>Adventure</v>
      </c>
      <c r="P1408" t="str">
        <f>VLOOKUP(A1408,Sheet2!$A$1:G5132,5,0)</f>
        <v>English</v>
      </c>
      <c r="Q1408" t="str">
        <f>VLOOKUP(A1408,Sheet2!$A$1:G5132,6,0)</f>
        <v>USA</v>
      </c>
      <c r="R1408" t="str">
        <f>VLOOKUP(A1408,Sheet2!$A$1:G5132,7,0)</f>
        <v>R</v>
      </c>
      <c r="S1408" t="str">
        <f>IF(Table1[[#This Row],[Language]]="English","English","Other language")</f>
        <v>English</v>
      </c>
      <c r="T1408">
        <f>Table1[[#This Row],[Gross Revenue]]-Table1[[#This Row],[Budget]]</f>
        <v>3352454</v>
      </c>
      <c r="U1408" s="1">
        <f>(Table1[[#This Row],[Gross Revenue]]/Table1[[#This Row],[Budget]])-1</f>
        <v>0.22349693333333343</v>
      </c>
      <c r="V1408" t="str">
        <f t="shared" si="42"/>
        <v>131-150 minutes</v>
      </c>
      <c r="W1408">
        <f>Table1[[#This Row],[Profit]]/Table1[[#This Row],[Budget]]</f>
        <v>0.22349693333333334</v>
      </c>
      <c r="X1408" s="22" t="str">
        <f>IF(L1408="","",
IF(L1408&lt;Predictability!$B$1,"Low",
IF(L1408&lt;=Predictability!$B$2,"Mid","High")))</f>
        <v>Mid</v>
      </c>
      <c r="Y1408" s="22">
        <f t="shared" si="43"/>
        <v>0</v>
      </c>
    </row>
    <row r="1409" spans="1:25" x14ac:dyDescent="0.2">
      <c r="A1409" t="s">
        <v>4402</v>
      </c>
      <c r="B1409" t="s">
        <v>546</v>
      </c>
      <c r="C1409" t="s">
        <v>1239</v>
      </c>
      <c r="D1409">
        <v>40000</v>
      </c>
      <c r="E1409">
        <v>62837</v>
      </c>
      <c r="F1409">
        <v>252</v>
      </c>
      <c r="G1409">
        <v>90000</v>
      </c>
      <c r="H1409">
        <v>6</v>
      </c>
      <c r="I1409">
        <v>321</v>
      </c>
      <c r="J1409">
        <v>125</v>
      </c>
      <c r="K1409">
        <v>127997349</v>
      </c>
      <c r="L1409">
        <v>50000000</v>
      </c>
      <c r="M1409" s="2">
        <f>VLOOKUP(A1409,Sheet2!$A$1:G5133,2,0)</f>
        <v>41916</v>
      </c>
      <c r="N1409" t="str">
        <f>VLOOKUP(A1409,Sheet2!$A$1:G5133,3,0)</f>
        <v>Color</v>
      </c>
      <c r="O1409" t="str">
        <f>VLOOKUP(A1409,Sheet2!$A$1:G5133,4,0)</f>
        <v>Adventure</v>
      </c>
      <c r="P1409" t="str">
        <f>VLOOKUP(A1409,Sheet2!$A$1:G5133,5,0)</f>
        <v>English</v>
      </c>
      <c r="Q1409" t="str">
        <f>VLOOKUP(A1409,Sheet2!$A$1:G5133,6,0)</f>
        <v>USA</v>
      </c>
      <c r="R1409" t="str">
        <f>VLOOKUP(A1409,Sheet2!$A$1:G5133,7,0)</f>
        <v>PG</v>
      </c>
      <c r="S1409" t="str">
        <f>IF(Table1[[#This Row],[Language]]="English","English","Other language")</f>
        <v>English</v>
      </c>
      <c r="T1409">
        <f>Table1[[#This Row],[Gross Revenue]]-Table1[[#This Row],[Budget]]</f>
        <v>77997349</v>
      </c>
      <c r="U1409" s="1">
        <f>(Table1[[#This Row],[Gross Revenue]]/Table1[[#This Row],[Budget]])-1</f>
        <v>1.5599469799999999</v>
      </c>
      <c r="V1409" t="str">
        <f t="shared" si="42"/>
        <v>111-130 minutes</v>
      </c>
      <c r="W1409">
        <f>Table1[[#This Row],[Profit]]/Table1[[#This Row],[Budget]]</f>
        <v>1.5599469800000001</v>
      </c>
      <c r="X1409" s="22" t="str">
        <f>IF(L1409="","",
IF(L1409&lt;Predictability!$B$1,"Low",
IF(L1409&lt;=Predictability!$B$2,"Mid","High")))</f>
        <v>Mid</v>
      </c>
      <c r="Y1409" s="22">
        <f t="shared" si="43"/>
        <v>1</v>
      </c>
    </row>
    <row r="1410" spans="1:25" x14ac:dyDescent="0.2">
      <c r="A1410" t="s">
        <v>4738</v>
      </c>
      <c r="B1410" t="s">
        <v>1812</v>
      </c>
      <c r="C1410" t="s">
        <v>1813</v>
      </c>
      <c r="D1410">
        <v>436</v>
      </c>
      <c r="E1410">
        <v>1395</v>
      </c>
      <c r="F1410">
        <v>0</v>
      </c>
      <c r="G1410">
        <v>0</v>
      </c>
      <c r="H1410">
        <v>6.3</v>
      </c>
      <c r="I1410">
        <v>161</v>
      </c>
      <c r="J1410">
        <v>100</v>
      </c>
      <c r="K1410">
        <v>35096190</v>
      </c>
      <c r="L1410">
        <v>60000000</v>
      </c>
      <c r="M1410" s="2">
        <f>VLOOKUP(A1410,Sheet2!$A$1:G5134,2,0)</f>
        <v>37748</v>
      </c>
      <c r="N1410" t="str">
        <f>VLOOKUP(A1410,Sheet2!$A$1:G5134,3,0)</f>
        <v>Color</v>
      </c>
      <c r="O1410" t="str">
        <f>VLOOKUP(A1410,Sheet2!$A$1:G5134,4,0)</f>
        <v>Comedy</v>
      </c>
      <c r="P1410" t="str">
        <f>VLOOKUP(A1410,Sheet2!$A$1:G5134,5,0)</f>
        <v>English</v>
      </c>
      <c r="Q1410" t="str">
        <f>VLOOKUP(A1410,Sheet2!$A$1:G5134,6,0)</f>
        <v>USA</v>
      </c>
      <c r="R1410" t="str">
        <f>VLOOKUP(A1410,Sheet2!$A$1:G5134,7,0)</f>
        <v>PG-13</v>
      </c>
      <c r="S1410" t="str">
        <f>IF(Table1[[#This Row],[Language]]="English","English","Other language")</f>
        <v>English</v>
      </c>
      <c r="T1410">
        <f>Table1[[#This Row],[Gross Revenue]]-Table1[[#This Row],[Budget]]</f>
        <v>-24903810</v>
      </c>
      <c r="U1410" s="1">
        <f>(Table1[[#This Row],[Gross Revenue]]/Table1[[#This Row],[Budget]])-1</f>
        <v>-0.41506350000000003</v>
      </c>
      <c r="V1410" t="str">
        <f t="shared" ref="V1410:V1473" si="44">IF(J1410="","",IF(J1410&lt;90,"&lt;90 minutes",IF(J1410&lt;=110,"90-110 minutes",IF(J1410&lt;=130,"111-130 minutes",IF(J1410&lt;=150,"131-150 minutes","&gt;150 minutes")))))</f>
        <v>90-110 minutes</v>
      </c>
      <c r="W1410">
        <f>Table1[[#This Row],[Profit]]/Table1[[#This Row],[Budget]]</f>
        <v>-0.41506349999999997</v>
      </c>
      <c r="X1410" s="22" t="str">
        <f>IF(L1410="","",
IF(L1410&lt;Predictability!$B$1,"Low",
IF(L1410&lt;=Predictability!$B$2,"Mid","High")))</f>
        <v>High</v>
      </c>
      <c r="Y1410" s="22">
        <f t="shared" ref="Y1410:Y1473" si="45">IF(W1410&gt;=0.5,1,0)</f>
        <v>0</v>
      </c>
    </row>
    <row r="1411" spans="1:25" x14ac:dyDescent="0.2">
      <c r="A1411" t="s">
        <v>3863</v>
      </c>
      <c r="B1411" t="s">
        <v>953</v>
      </c>
      <c r="C1411" t="s">
        <v>954</v>
      </c>
      <c r="D1411">
        <v>425</v>
      </c>
      <c r="E1411">
        <v>1661</v>
      </c>
      <c r="F1411">
        <v>365</v>
      </c>
      <c r="G1411">
        <v>902</v>
      </c>
      <c r="H1411">
        <v>5.5</v>
      </c>
      <c r="I1411">
        <v>52</v>
      </c>
      <c r="J1411">
        <v>100</v>
      </c>
      <c r="K1411">
        <v>4884663</v>
      </c>
      <c r="L1411">
        <v>12000000</v>
      </c>
      <c r="M1411" s="2">
        <f>VLOOKUP(A1411,Sheet2!$A$1:G5135,2,0)</f>
        <v>31663</v>
      </c>
      <c r="N1411" t="str">
        <f>VLOOKUP(A1411,Sheet2!$A$1:G5135,3,0)</f>
        <v>Color</v>
      </c>
      <c r="O1411" t="str">
        <f>VLOOKUP(A1411,Sheet2!$A$1:G5135,4,0)</f>
        <v>Horror</v>
      </c>
      <c r="P1411" t="str">
        <f>VLOOKUP(A1411,Sheet2!$A$1:G5135,5,0)</f>
        <v>English</v>
      </c>
      <c r="Q1411" t="str">
        <f>VLOOKUP(A1411,Sheet2!$A$1:G5135,6,0)</f>
        <v>USA</v>
      </c>
      <c r="R1411" t="str">
        <f>VLOOKUP(A1411,Sheet2!$A$1:G5135,7,0)</f>
        <v>PG</v>
      </c>
      <c r="S1411" t="str">
        <f>IF(Table1[[#This Row],[Language]]="English","English","Other language")</f>
        <v>English</v>
      </c>
      <c r="T1411">
        <f>Table1[[#This Row],[Gross Revenue]]-Table1[[#This Row],[Budget]]</f>
        <v>-7115337</v>
      </c>
      <c r="U1411" s="1">
        <f>(Table1[[#This Row],[Gross Revenue]]/Table1[[#This Row],[Budget]])-1</f>
        <v>-0.59294475000000002</v>
      </c>
      <c r="V1411" t="str">
        <f t="shared" si="44"/>
        <v>90-110 minutes</v>
      </c>
      <c r="W1411">
        <f>Table1[[#This Row],[Profit]]/Table1[[#This Row],[Budget]]</f>
        <v>-0.59294475000000002</v>
      </c>
      <c r="X1411" s="22" t="str">
        <f>IF(L1411="","",
IF(L1411&lt;Predictability!$B$1,"Low",
IF(L1411&lt;=Predictability!$B$2,"Mid","High")))</f>
        <v>Mid</v>
      </c>
      <c r="Y1411" s="22">
        <f t="shared" si="45"/>
        <v>0</v>
      </c>
    </row>
    <row r="1412" spans="1:25" x14ac:dyDescent="0.2">
      <c r="A1412" t="s">
        <v>6327</v>
      </c>
      <c r="B1412" t="s">
        <v>1241</v>
      </c>
      <c r="C1412" t="s">
        <v>1356</v>
      </c>
      <c r="D1412">
        <v>13000</v>
      </c>
      <c r="E1412">
        <v>24458</v>
      </c>
      <c r="F1412">
        <v>16000</v>
      </c>
      <c r="G1412">
        <v>23000</v>
      </c>
      <c r="H1412">
        <v>7.4</v>
      </c>
      <c r="I1412">
        <v>306</v>
      </c>
      <c r="J1412">
        <v>134</v>
      </c>
      <c r="K1412">
        <v>37479778</v>
      </c>
      <c r="L1412">
        <v>60000000</v>
      </c>
      <c r="M1412" s="2">
        <f>VLOOKUP(A1412,Sheet2!$A$1:G5136,2,0)</f>
        <v>39892</v>
      </c>
      <c r="N1412" t="str">
        <f>VLOOKUP(A1412,Sheet2!$A$1:G5136,3,0)</f>
        <v>Color</v>
      </c>
      <c r="O1412" t="str">
        <f>VLOOKUP(A1412,Sheet2!$A$1:G5136,4,0)</f>
        <v>Biography</v>
      </c>
      <c r="P1412" t="str">
        <f>VLOOKUP(A1412,Sheet2!$A$1:G5136,5,0)</f>
        <v>English</v>
      </c>
      <c r="Q1412" t="str">
        <f>VLOOKUP(A1412,Sheet2!$A$1:G5136,6,0)</f>
        <v>USA</v>
      </c>
      <c r="R1412" t="str">
        <f>VLOOKUP(A1412,Sheet2!$A$1:G5136,7,0)</f>
        <v>PG-13</v>
      </c>
      <c r="S1412" t="str">
        <f>IF(Table1[[#This Row],[Language]]="English","English","Other language")</f>
        <v>English</v>
      </c>
      <c r="T1412">
        <f>Table1[[#This Row],[Gross Revenue]]-Table1[[#This Row],[Budget]]</f>
        <v>-22520222</v>
      </c>
      <c r="U1412" s="1">
        <f>(Table1[[#This Row],[Gross Revenue]]/Table1[[#This Row],[Budget]])-1</f>
        <v>-0.37533703333333335</v>
      </c>
      <c r="V1412" t="str">
        <f t="shared" si="44"/>
        <v>131-150 minutes</v>
      </c>
      <c r="W1412">
        <f>Table1[[#This Row],[Profit]]/Table1[[#This Row],[Budget]]</f>
        <v>-0.37533703333333335</v>
      </c>
      <c r="X1412" s="22" t="str">
        <f>IF(L1412="","",
IF(L1412&lt;Predictability!$B$1,"Low",
IF(L1412&lt;=Predictability!$B$2,"Mid","High")))</f>
        <v>High</v>
      </c>
      <c r="Y1412" s="22">
        <f t="shared" si="45"/>
        <v>0</v>
      </c>
    </row>
    <row r="1413" spans="1:25" x14ac:dyDescent="0.2">
      <c r="A1413" t="s">
        <v>6035</v>
      </c>
      <c r="B1413" t="s">
        <v>2695</v>
      </c>
      <c r="C1413" t="s">
        <v>2696</v>
      </c>
      <c r="D1413">
        <v>461</v>
      </c>
      <c r="E1413">
        <v>615</v>
      </c>
      <c r="F1413">
        <v>25</v>
      </c>
      <c r="G1413">
        <v>12000</v>
      </c>
      <c r="H1413">
        <v>7.2</v>
      </c>
      <c r="I1413">
        <v>78</v>
      </c>
      <c r="J1413">
        <v>105</v>
      </c>
      <c r="K1413">
        <v>2126511</v>
      </c>
      <c r="L1413">
        <v>36000000</v>
      </c>
      <c r="M1413" s="2">
        <f>VLOOKUP(A1413,Sheet2!$A$1:G5137,2,0)</f>
        <v>42130</v>
      </c>
      <c r="N1413" t="str">
        <f>VLOOKUP(A1413,Sheet2!$A$1:G5137,3,0)</f>
        <v>Color</v>
      </c>
      <c r="O1413" t="str">
        <f>VLOOKUP(A1413,Sheet2!$A$1:G5137,4,0)</f>
        <v>Action</v>
      </c>
      <c r="P1413" t="str">
        <f>VLOOKUP(A1413,Sheet2!$A$1:G5137,5,0)</f>
        <v>Cantonese</v>
      </c>
      <c r="Q1413" t="str">
        <f>VLOOKUP(A1413,Sheet2!$A$1:G5137,6,0)</f>
        <v>Hong Kong</v>
      </c>
      <c r="R1413" t="str">
        <f>VLOOKUP(A1413,Sheet2!$A$1:G5137,7,0)</f>
        <v>PG-13</v>
      </c>
      <c r="S1413" t="str">
        <f>IF(Table1[[#This Row],[Language]]="English","English","Other language")</f>
        <v>Other language</v>
      </c>
      <c r="T1413">
        <f>Table1[[#This Row],[Gross Revenue]]-Table1[[#This Row],[Budget]]</f>
        <v>-33873489</v>
      </c>
      <c r="U1413" s="1">
        <f>(Table1[[#This Row],[Gross Revenue]]/Table1[[#This Row],[Budget]])-1</f>
        <v>-0.94093024999999997</v>
      </c>
      <c r="V1413" t="str">
        <f t="shared" si="44"/>
        <v>90-110 minutes</v>
      </c>
      <c r="W1413">
        <f>Table1[[#This Row],[Profit]]/Table1[[#This Row],[Budget]]</f>
        <v>-0.94093024999999997</v>
      </c>
      <c r="X1413" s="22" t="str">
        <f>IF(L1413="","",
IF(L1413&lt;Predictability!$B$1,"Low",
IF(L1413&lt;=Predictability!$B$2,"Mid","High")))</f>
        <v>Mid</v>
      </c>
      <c r="Y1413" s="22">
        <f t="shared" si="45"/>
        <v>0</v>
      </c>
    </row>
    <row r="1414" spans="1:25" x14ac:dyDescent="0.2">
      <c r="A1414" t="s">
        <v>4985</v>
      </c>
      <c r="B1414" t="s">
        <v>91</v>
      </c>
      <c r="C1414" t="s">
        <v>1992</v>
      </c>
      <c r="D1414">
        <v>827</v>
      </c>
      <c r="E1414">
        <v>3574</v>
      </c>
      <c r="F1414">
        <v>0</v>
      </c>
      <c r="G1414">
        <v>360</v>
      </c>
      <c r="H1414">
        <v>6.5</v>
      </c>
      <c r="I1414">
        <v>30</v>
      </c>
      <c r="J1414">
        <v>101</v>
      </c>
      <c r="K1414">
        <v>220234</v>
      </c>
      <c r="L1414">
        <v>3500000</v>
      </c>
      <c r="M1414" s="2">
        <f>VLOOKUP(A1414,Sheet2!$A$1:G5138,2,0)</f>
        <v>38914</v>
      </c>
      <c r="N1414" t="str">
        <f>VLOOKUP(A1414,Sheet2!$A$1:G5138,3,0)</f>
        <v>Color</v>
      </c>
      <c r="O1414" t="str">
        <f>VLOOKUP(A1414,Sheet2!$A$1:G5138,4,0)</f>
        <v>Comedy</v>
      </c>
      <c r="P1414" t="str">
        <f>VLOOKUP(A1414,Sheet2!$A$1:G5138,5,0)</f>
        <v>English</v>
      </c>
      <c r="Q1414" t="str">
        <f>VLOOKUP(A1414,Sheet2!$A$1:G5138,6,0)</f>
        <v>USA</v>
      </c>
      <c r="R1414" t="str">
        <f>VLOOKUP(A1414,Sheet2!$A$1:G5138,7,0)</f>
        <v>R</v>
      </c>
      <c r="S1414" t="str">
        <f>IF(Table1[[#This Row],[Language]]="English","English","Other language")</f>
        <v>English</v>
      </c>
      <c r="T1414">
        <f>Table1[[#This Row],[Gross Revenue]]-Table1[[#This Row],[Budget]]</f>
        <v>-3279766</v>
      </c>
      <c r="U1414" s="1">
        <f>(Table1[[#This Row],[Gross Revenue]]/Table1[[#This Row],[Budget]])-1</f>
        <v>-0.93707600000000002</v>
      </c>
      <c r="V1414" t="str">
        <f t="shared" si="44"/>
        <v>90-110 minutes</v>
      </c>
      <c r="W1414">
        <f>Table1[[#This Row],[Profit]]/Table1[[#This Row],[Budget]]</f>
        <v>-0.93707600000000002</v>
      </c>
      <c r="X1414" s="22" t="str">
        <f>IF(L1414="","",
IF(L1414&lt;Predictability!$B$1,"Low",
IF(L1414&lt;=Predictability!$B$2,"Mid","High")))</f>
        <v>Low</v>
      </c>
      <c r="Y1414" s="22">
        <f t="shared" si="45"/>
        <v>0</v>
      </c>
    </row>
    <row r="1415" spans="1:25" x14ac:dyDescent="0.2">
      <c r="A1415" t="s">
        <v>5903</v>
      </c>
      <c r="B1415" t="s">
        <v>1671</v>
      </c>
      <c r="C1415" t="s">
        <v>2570</v>
      </c>
      <c r="D1415">
        <v>14000</v>
      </c>
      <c r="E1415">
        <v>16768</v>
      </c>
      <c r="F1415">
        <v>14</v>
      </c>
      <c r="G1415">
        <v>0</v>
      </c>
      <c r="H1415">
        <v>7.1</v>
      </c>
      <c r="I1415">
        <v>100</v>
      </c>
      <c r="J1415">
        <v>91</v>
      </c>
      <c r="K1415">
        <v>1292119</v>
      </c>
      <c r="L1415">
        <v>5500000</v>
      </c>
      <c r="M1415" s="2">
        <f>VLOOKUP(A1415,Sheet2!$A$1:G5139,2,0)</f>
        <v>37114</v>
      </c>
      <c r="N1415" t="str">
        <f>VLOOKUP(A1415,Sheet2!$A$1:G5139,3,0)</f>
        <v>Color</v>
      </c>
      <c r="O1415" t="str">
        <f>VLOOKUP(A1415,Sheet2!$A$1:G5139,4,0)</f>
        <v>Biography</v>
      </c>
      <c r="P1415" t="str">
        <f>VLOOKUP(A1415,Sheet2!$A$1:G5139,5,0)</f>
        <v>English</v>
      </c>
      <c r="Q1415" t="str">
        <f>VLOOKUP(A1415,Sheet2!$A$1:G5139,6,0)</f>
        <v>UK</v>
      </c>
      <c r="R1415" t="str">
        <f>VLOOKUP(A1415,Sheet2!$A$1:G5139,7,0)</f>
        <v>R</v>
      </c>
      <c r="S1415" t="str">
        <f>IF(Table1[[#This Row],[Language]]="English","English","Other language")</f>
        <v>English</v>
      </c>
      <c r="T1415">
        <f>Table1[[#This Row],[Gross Revenue]]-Table1[[#This Row],[Budget]]</f>
        <v>-4207881</v>
      </c>
      <c r="U1415" s="1">
        <f>(Table1[[#This Row],[Gross Revenue]]/Table1[[#This Row],[Budget]])-1</f>
        <v>-0.76506927272727276</v>
      </c>
      <c r="V1415" t="str">
        <f t="shared" si="44"/>
        <v>90-110 minutes</v>
      </c>
      <c r="W1415">
        <f>Table1[[#This Row],[Profit]]/Table1[[#This Row],[Budget]]</f>
        <v>-0.76506927272727276</v>
      </c>
      <c r="X1415" s="22" t="str">
        <f>IF(L1415="","",
IF(L1415&lt;Predictability!$B$1,"Low",
IF(L1415&lt;=Predictability!$B$2,"Mid","High")))</f>
        <v>Low</v>
      </c>
      <c r="Y1415" s="22">
        <f t="shared" si="45"/>
        <v>0</v>
      </c>
    </row>
    <row r="1416" spans="1:25" x14ac:dyDescent="0.2">
      <c r="A1416" t="s">
        <v>6799</v>
      </c>
      <c r="B1416" t="s">
        <v>315</v>
      </c>
      <c r="C1416" t="s">
        <v>988</v>
      </c>
      <c r="D1416">
        <v>21000</v>
      </c>
      <c r="E1416">
        <v>39252</v>
      </c>
      <c r="F1416">
        <v>4000</v>
      </c>
      <c r="G1416">
        <v>10000</v>
      </c>
      <c r="H1416">
        <v>7.9</v>
      </c>
      <c r="I1416">
        <v>486</v>
      </c>
      <c r="J1416">
        <v>126</v>
      </c>
      <c r="K1416">
        <v>318298180</v>
      </c>
      <c r="L1416">
        <v>140000000</v>
      </c>
      <c r="M1416" s="2">
        <f>VLOOKUP(A1416,Sheet2!$A$1:G5140,2,0)</f>
        <v>39622</v>
      </c>
      <c r="N1416" t="str">
        <f>VLOOKUP(A1416,Sheet2!$A$1:G5140,3,0)</f>
        <v>Color</v>
      </c>
      <c r="O1416" t="str">
        <f>VLOOKUP(A1416,Sheet2!$A$1:G5140,4,0)</f>
        <v>Action</v>
      </c>
      <c r="P1416" t="str">
        <f>VLOOKUP(A1416,Sheet2!$A$1:G5140,5,0)</f>
        <v>English</v>
      </c>
      <c r="Q1416" t="str">
        <f>VLOOKUP(A1416,Sheet2!$A$1:G5140,6,0)</f>
        <v>USA</v>
      </c>
      <c r="R1416" t="str">
        <f>VLOOKUP(A1416,Sheet2!$A$1:G5140,7,0)</f>
        <v>PG-13</v>
      </c>
      <c r="S1416" t="str">
        <f>IF(Table1[[#This Row],[Language]]="English","English","Other language")</f>
        <v>English</v>
      </c>
      <c r="T1416">
        <f>Table1[[#This Row],[Gross Revenue]]-Table1[[#This Row],[Budget]]</f>
        <v>178298180</v>
      </c>
      <c r="U1416" s="1">
        <f>(Table1[[#This Row],[Gross Revenue]]/Table1[[#This Row],[Budget]])-1</f>
        <v>1.2735584285714285</v>
      </c>
      <c r="V1416" t="str">
        <f t="shared" si="44"/>
        <v>111-130 minutes</v>
      </c>
      <c r="W1416">
        <f>Table1[[#This Row],[Profit]]/Table1[[#This Row],[Budget]]</f>
        <v>1.2735584285714285</v>
      </c>
      <c r="X1416" s="22" t="str">
        <f>IF(L1416="","",
IF(L1416&lt;Predictability!$B$1,"Low",
IF(L1416&lt;=Predictability!$B$2,"Mid","High")))</f>
        <v>High</v>
      </c>
      <c r="Y1416" s="22">
        <f t="shared" si="45"/>
        <v>1</v>
      </c>
    </row>
    <row r="1417" spans="1:25" x14ac:dyDescent="0.2">
      <c r="A1417" t="s">
        <v>5823</v>
      </c>
      <c r="B1417" t="s">
        <v>315</v>
      </c>
      <c r="C1417" t="s">
        <v>988</v>
      </c>
      <c r="D1417">
        <v>21000</v>
      </c>
      <c r="E1417">
        <v>48638</v>
      </c>
      <c r="F1417">
        <v>4000</v>
      </c>
      <c r="G1417">
        <v>18000</v>
      </c>
      <c r="H1417">
        <v>7</v>
      </c>
      <c r="I1417">
        <v>453</v>
      </c>
      <c r="J1417">
        <v>124</v>
      </c>
      <c r="K1417">
        <v>312057433</v>
      </c>
      <c r="L1417">
        <v>200000000</v>
      </c>
      <c r="M1417" s="2">
        <f>VLOOKUP(A1417,Sheet2!$A$1:G5141,2,0)</f>
        <v>40180</v>
      </c>
      <c r="N1417" t="str">
        <f>VLOOKUP(A1417,Sheet2!$A$1:G5141,3,0)</f>
        <v>Color</v>
      </c>
      <c r="O1417" t="str">
        <f>VLOOKUP(A1417,Sheet2!$A$1:G5141,4,0)</f>
        <v>Action</v>
      </c>
      <c r="P1417" t="str">
        <f>VLOOKUP(A1417,Sheet2!$A$1:G5141,5,0)</f>
        <v>English</v>
      </c>
      <c r="Q1417" t="str">
        <f>VLOOKUP(A1417,Sheet2!$A$1:G5141,6,0)</f>
        <v>USA</v>
      </c>
      <c r="R1417" t="str">
        <f>VLOOKUP(A1417,Sheet2!$A$1:G5141,7,0)</f>
        <v>PG-13</v>
      </c>
      <c r="S1417" t="str">
        <f>IF(Table1[[#This Row],[Language]]="English","English","Other language")</f>
        <v>English</v>
      </c>
      <c r="T1417">
        <f>Table1[[#This Row],[Gross Revenue]]-Table1[[#This Row],[Budget]]</f>
        <v>112057433</v>
      </c>
      <c r="U1417" s="1">
        <f>(Table1[[#This Row],[Gross Revenue]]/Table1[[#This Row],[Budget]])-1</f>
        <v>0.56028716500000009</v>
      </c>
      <c r="V1417" t="str">
        <f t="shared" si="44"/>
        <v>111-130 minutes</v>
      </c>
      <c r="W1417">
        <f>Table1[[#This Row],[Profit]]/Table1[[#This Row],[Budget]]</f>
        <v>0.56028716499999998</v>
      </c>
      <c r="X1417" s="22" t="str">
        <f>IF(L1417="","",
IF(L1417&lt;Predictability!$B$1,"Low",
IF(L1417&lt;=Predictability!$B$2,"Mid","High")))</f>
        <v>High</v>
      </c>
      <c r="Y1417" s="22">
        <f t="shared" si="45"/>
        <v>1</v>
      </c>
    </row>
    <row r="1418" spans="1:25" x14ac:dyDescent="0.2">
      <c r="A1418" t="s">
        <v>6118</v>
      </c>
      <c r="B1418" t="s">
        <v>315</v>
      </c>
      <c r="C1418" t="s">
        <v>2749</v>
      </c>
      <c r="D1418">
        <v>21000</v>
      </c>
      <c r="E1418">
        <v>30426</v>
      </c>
      <c r="F1418">
        <v>1000</v>
      </c>
      <c r="G1418">
        <v>95000</v>
      </c>
      <c r="H1418">
        <v>7.2</v>
      </c>
      <c r="I1418">
        <v>608</v>
      </c>
      <c r="J1418">
        <v>195</v>
      </c>
      <c r="K1418">
        <v>408992272</v>
      </c>
      <c r="L1418">
        <v>200000000</v>
      </c>
      <c r="M1418" s="2">
        <f>VLOOKUP(A1418,Sheet2!$A$1:G5142,2,0)</f>
        <v>41385</v>
      </c>
      <c r="N1418" t="str">
        <f>VLOOKUP(A1418,Sheet2!$A$1:G5142,3,0)</f>
        <v>Color</v>
      </c>
      <c r="O1418" t="str">
        <f>VLOOKUP(A1418,Sheet2!$A$1:G5142,4,0)</f>
        <v>Action</v>
      </c>
      <c r="P1418" t="str">
        <f>VLOOKUP(A1418,Sheet2!$A$1:G5142,5,0)</f>
        <v>English</v>
      </c>
      <c r="Q1418" t="str">
        <f>VLOOKUP(A1418,Sheet2!$A$1:G5142,6,0)</f>
        <v>USA</v>
      </c>
      <c r="R1418" t="str">
        <f>VLOOKUP(A1418,Sheet2!$A$1:G5142,7,0)</f>
        <v>PG-13</v>
      </c>
      <c r="S1418" t="str">
        <f>IF(Table1[[#This Row],[Language]]="English","English","Other language")</f>
        <v>English</v>
      </c>
      <c r="T1418">
        <f>Table1[[#This Row],[Gross Revenue]]-Table1[[#This Row],[Budget]]</f>
        <v>208992272</v>
      </c>
      <c r="U1418" s="1">
        <f>(Table1[[#This Row],[Gross Revenue]]/Table1[[#This Row],[Budget]])-1</f>
        <v>1.0449613599999998</v>
      </c>
      <c r="V1418" t="str">
        <f t="shared" si="44"/>
        <v>&gt;150 minutes</v>
      </c>
      <c r="W1418">
        <f>Table1[[#This Row],[Profit]]/Table1[[#This Row],[Budget]]</f>
        <v>1.0449613600000001</v>
      </c>
      <c r="X1418" s="22" t="str">
        <f>IF(L1418="","",
IF(L1418&lt;Predictability!$B$1,"Low",
IF(L1418&lt;=Predictability!$B$2,"Mid","High")))</f>
        <v>High</v>
      </c>
      <c r="Y1418" s="22">
        <f t="shared" si="45"/>
        <v>1</v>
      </c>
    </row>
    <row r="1419" spans="1:25" x14ac:dyDescent="0.2">
      <c r="A1419" t="s">
        <v>3383</v>
      </c>
      <c r="B1419" t="s">
        <v>243</v>
      </c>
      <c r="C1419" t="s">
        <v>244</v>
      </c>
      <c r="D1419">
        <v>636</v>
      </c>
      <c r="E1419">
        <v>3374</v>
      </c>
      <c r="F1419">
        <v>124</v>
      </c>
      <c r="G1419">
        <v>754</v>
      </c>
      <c r="H1419">
        <v>4.2</v>
      </c>
      <c r="I1419">
        <v>49</v>
      </c>
      <c r="J1419">
        <v>107</v>
      </c>
      <c r="K1419">
        <v>14375181</v>
      </c>
      <c r="L1419">
        <v>51000000</v>
      </c>
      <c r="M1419" s="2">
        <f>VLOOKUP(A1419,Sheet2!$A$1:G5143,2,0)</f>
        <v>31852</v>
      </c>
      <c r="N1419" t="str">
        <f>VLOOKUP(A1419,Sheet2!$A$1:G5143,3,0)</f>
        <v>Color</v>
      </c>
      <c r="O1419" t="str">
        <f>VLOOKUP(A1419,Sheet2!$A$1:G5143,4,0)</f>
        <v>Action</v>
      </c>
      <c r="P1419" t="str">
        <f>VLOOKUP(A1419,Sheet2!$A$1:G5143,5,0)</f>
        <v>English</v>
      </c>
      <c r="Q1419" t="str">
        <f>VLOOKUP(A1419,Sheet2!$A$1:G5143,6,0)</f>
        <v>USA</v>
      </c>
      <c r="R1419" t="str">
        <f>VLOOKUP(A1419,Sheet2!$A$1:G5143,7,0)</f>
        <v>PG-13</v>
      </c>
      <c r="S1419" t="str">
        <f>IF(Table1[[#This Row],[Language]]="English","English","Other language")</f>
        <v>English</v>
      </c>
      <c r="T1419">
        <f>Table1[[#This Row],[Gross Revenue]]-Table1[[#This Row],[Budget]]</f>
        <v>-36624819</v>
      </c>
      <c r="U1419" s="1">
        <f>(Table1[[#This Row],[Gross Revenue]]/Table1[[#This Row],[Budget]])-1</f>
        <v>-0.71813370588235292</v>
      </c>
      <c r="V1419" t="str">
        <f t="shared" si="44"/>
        <v>90-110 minutes</v>
      </c>
      <c r="W1419">
        <f>Table1[[#This Row],[Profit]]/Table1[[#This Row],[Budget]]</f>
        <v>-0.71813370588235292</v>
      </c>
      <c r="X1419" s="22" t="str">
        <f>IF(L1419="","",
IF(L1419&lt;Predictability!$B$1,"Low",
IF(L1419&lt;=Predictability!$B$2,"Mid","High")))</f>
        <v>High</v>
      </c>
      <c r="Y1419" s="22">
        <f t="shared" si="45"/>
        <v>0</v>
      </c>
    </row>
    <row r="1420" spans="1:25" x14ac:dyDescent="0.2">
      <c r="A1420" t="s">
        <v>3711</v>
      </c>
      <c r="B1420" t="s">
        <v>760</v>
      </c>
      <c r="C1420" t="s">
        <v>273</v>
      </c>
      <c r="D1420">
        <v>944</v>
      </c>
      <c r="E1420">
        <v>2928</v>
      </c>
      <c r="F1420">
        <v>31</v>
      </c>
      <c r="G1420">
        <v>133</v>
      </c>
      <c r="H1420">
        <v>5.3</v>
      </c>
      <c r="I1420">
        <v>63</v>
      </c>
      <c r="J1420">
        <v>95</v>
      </c>
      <c r="K1420">
        <v>2954405</v>
      </c>
      <c r="L1420">
        <v>36000000</v>
      </c>
      <c r="M1420" s="2">
        <f>VLOOKUP(A1420,Sheet2!$A$1:G5144,2,0)</f>
        <v>36734</v>
      </c>
      <c r="N1420" t="str">
        <f>VLOOKUP(A1420,Sheet2!$A$1:G5144,3,0)</f>
        <v>Color</v>
      </c>
      <c r="O1420" t="str">
        <f>VLOOKUP(A1420,Sheet2!$A$1:G5144,4,0)</f>
        <v>Biography</v>
      </c>
      <c r="P1420" t="str">
        <f>VLOOKUP(A1420,Sheet2!$A$1:G5144,5,0)</f>
        <v>English</v>
      </c>
      <c r="Q1420" t="str">
        <f>VLOOKUP(A1420,Sheet2!$A$1:G5144,6,0)</f>
        <v>USA</v>
      </c>
      <c r="R1420" t="str">
        <f>VLOOKUP(A1420,Sheet2!$A$1:G5144,7,0)</f>
        <v>R</v>
      </c>
      <c r="S1420" t="str">
        <f>IF(Table1[[#This Row],[Language]]="English","English","Other language")</f>
        <v>English</v>
      </c>
      <c r="T1420">
        <f>Table1[[#This Row],[Gross Revenue]]-Table1[[#This Row],[Budget]]</f>
        <v>-33045595</v>
      </c>
      <c r="U1420" s="1">
        <f>(Table1[[#This Row],[Gross Revenue]]/Table1[[#This Row],[Budget]])-1</f>
        <v>-0.91793319444444443</v>
      </c>
      <c r="V1420" t="str">
        <f t="shared" si="44"/>
        <v>90-110 minutes</v>
      </c>
      <c r="W1420">
        <f>Table1[[#This Row],[Profit]]/Table1[[#This Row],[Budget]]</f>
        <v>-0.91793319444444443</v>
      </c>
      <c r="X1420" s="22" t="str">
        <f>IF(L1420="","",
IF(L1420&lt;Predictability!$B$1,"Low",
IF(L1420&lt;=Predictability!$B$2,"Mid","High")))</f>
        <v>Mid</v>
      </c>
      <c r="Y1420" s="22">
        <f t="shared" si="45"/>
        <v>0</v>
      </c>
    </row>
    <row r="1421" spans="1:25" x14ac:dyDescent="0.2">
      <c r="A1421" t="s">
        <v>5727</v>
      </c>
      <c r="B1421" t="s">
        <v>2484</v>
      </c>
      <c r="C1421" t="s">
        <v>2485</v>
      </c>
      <c r="D1421">
        <v>314</v>
      </c>
      <c r="E1421">
        <v>1062</v>
      </c>
      <c r="F1421">
        <v>421</v>
      </c>
      <c r="G1421">
        <v>45000</v>
      </c>
      <c r="H1421">
        <v>6.9</v>
      </c>
      <c r="I1421">
        <v>533</v>
      </c>
      <c r="J1421">
        <v>100</v>
      </c>
      <c r="K1421">
        <v>14673301</v>
      </c>
      <c r="L1421">
        <v>2000000</v>
      </c>
      <c r="M1421" s="2">
        <f>VLOOKUP(A1421,Sheet2!$A$1:G5145,2,0)</f>
        <v>41940</v>
      </c>
      <c r="N1421" t="str">
        <f>VLOOKUP(A1421,Sheet2!$A$1:G5145,3,0)</f>
        <v>Color</v>
      </c>
      <c r="O1421" t="str">
        <f>VLOOKUP(A1421,Sheet2!$A$1:G5145,4,0)</f>
        <v>Horror</v>
      </c>
      <c r="P1421" t="str">
        <f>VLOOKUP(A1421,Sheet2!$A$1:G5145,5,0)</f>
        <v>English</v>
      </c>
      <c r="Q1421" t="str">
        <f>VLOOKUP(A1421,Sheet2!$A$1:G5145,6,0)</f>
        <v>USA</v>
      </c>
      <c r="R1421" t="str">
        <f>VLOOKUP(A1421,Sheet2!$A$1:G5145,7,0)</f>
        <v>R</v>
      </c>
      <c r="S1421" t="str">
        <f>IF(Table1[[#This Row],[Language]]="English","English","Other language")</f>
        <v>English</v>
      </c>
      <c r="T1421">
        <f>Table1[[#This Row],[Gross Revenue]]-Table1[[#This Row],[Budget]]</f>
        <v>12673301</v>
      </c>
      <c r="U1421" s="1">
        <f>(Table1[[#This Row],[Gross Revenue]]/Table1[[#This Row],[Budget]])-1</f>
        <v>6.3366505000000002</v>
      </c>
      <c r="V1421" t="str">
        <f t="shared" si="44"/>
        <v>90-110 minutes</v>
      </c>
      <c r="W1421">
        <f>Table1[[#This Row],[Profit]]/Table1[[#This Row],[Budget]]</f>
        <v>6.3366505000000002</v>
      </c>
      <c r="X1421" s="22" t="str">
        <f>IF(L1421="","",
IF(L1421&lt;Predictability!$B$1,"Low",
IF(L1421&lt;=Predictability!$B$2,"Mid","High")))</f>
        <v>Low</v>
      </c>
      <c r="Y1421" s="22">
        <f t="shared" si="45"/>
        <v>1</v>
      </c>
    </row>
    <row r="1422" spans="1:25" x14ac:dyDescent="0.2">
      <c r="A1422" t="s">
        <v>6581</v>
      </c>
      <c r="B1422" t="s">
        <v>489</v>
      </c>
      <c r="C1422" t="s">
        <v>2999</v>
      </c>
      <c r="D1422">
        <v>924</v>
      </c>
      <c r="E1422">
        <v>4109</v>
      </c>
      <c r="F1422">
        <v>176</v>
      </c>
      <c r="G1422">
        <v>0</v>
      </c>
      <c r="H1422">
        <v>7.6</v>
      </c>
      <c r="I1422">
        <v>61</v>
      </c>
      <c r="J1422">
        <v>197</v>
      </c>
      <c r="K1422">
        <v>46300000</v>
      </c>
      <c r="L1422">
        <v>9400000</v>
      </c>
      <c r="M1422" s="2">
        <f>VLOOKUP(A1422,Sheet2!$A$1:G5146,2,0)</f>
        <v>23342</v>
      </c>
      <c r="N1422" t="str">
        <f>VLOOKUP(A1422,Sheet2!$A$1:G5146,3,0)</f>
        <v>Color</v>
      </c>
      <c r="O1422" t="str">
        <f>VLOOKUP(A1422,Sheet2!$A$1:G5146,4,0)</f>
        <v>Action</v>
      </c>
      <c r="P1422" t="str">
        <f>VLOOKUP(A1422,Sheet2!$A$1:G5146,5,0)</f>
        <v>English</v>
      </c>
      <c r="Q1422" t="str">
        <f>VLOOKUP(A1422,Sheet2!$A$1:G5146,6,0)</f>
        <v>USA</v>
      </c>
      <c r="R1422" t="str">
        <f>VLOOKUP(A1422,Sheet2!$A$1:G5146,7,0)</f>
        <v>Approved</v>
      </c>
      <c r="S1422" t="str">
        <f>IF(Table1[[#This Row],[Language]]="English","English","Other language")</f>
        <v>English</v>
      </c>
      <c r="T1422">
        <f>Table1[[#This Row],[Gross Revenue]]-Table1[[#This Row],[Budget]]</f>
        <v>36900000</v>
      </c>
      <c r="U1422" s="1">
        <f>(Table1[[#This Row],[Gross Revenue]]/Table1[[#This Row],[Budget]])-1</f>
        <v>3.9255319148936172</v>
      </c>
      <c r="V1422" t="str">
        <f t="shared" si="44"/>
        <v>&gt;150 minutes</v>
      </c>
      <c r="W1422">
        <f>Table1[[#This Row],[Profit]]/Table1[[#This Row],[Budget]]</f>
        <v>3.9255319148936172</v>
      </c>
      <c r="X1422" s="22" t="str">
        <f>IF(L1422="","",
IF(L1422&lt;Predictability!$B$1,"Low",
IF(L1422&lt;=Predictability!$B$2,"Mid","High")))</f>
        <v>Mid</v>
      </c>
      <c r="Y1422" s="22">
        <f t="shared" si="45"/>
        <v>1</v>
      </c>
    </row>
    <row r="1423" spans="1:25" x14ac:dyDescent="0.2">
      <c r="A1423" t="s">
        <v>5233</v>
      </c>
      <c r="B1423" t="s">
        <v>1685</v>
      </c>
      <c r="C1423" t="s">
        <v>1967</v>
      </c>
      <c r="D1423">
        <v>11000</v>
      </c>
      <c r="E1423">
        <v>15226</v>
      </c>
      <c r="F1423">
        <v>278</v>
      </c>
      <c r="G1423">
        <v>0</v>
      </c>
      <c r="H1423">
        <v>6.6</v>
      </c>
      <c r="I1423">
        <v>187</v>
      </c>
      <c r="J1423">
        <v>120</v>
      </c>
      <c r="K1423">
        <v>112703470</v>
      </c>
      <c r="L1423">
        <v>85000000</v>
      </c>
      <c r="M1423" s="2">
        <f>VLOOKUP(A1423,Sheet2!$A$1:G5147,2,0)</f>
        <v>39845</v>
      </c>
      <c r="N1423" t="str">
        <f>VLOOKUP(A1423,Sheet2!$A$1:G5147,3,0)</f>
        <v>Color</v>
      </c>
      <c r="O1423" t="str">
        <f>VLOOKUP(A1423,Sheet2!$A$1:G5147,4,0)</f>
        <v>Comedy</v>
      </c>
      <c r="P1423" t="str">
        <f>VLOOKUP(A1423,Sheet2!$A$1:G5147,5,0)</f>
        <v>English</v>
      </c>
      <c r="Q1423" t="str">
        <f>VLOOKUP(A1423,Sheet2!$A$1:G5147,6,0)</f>
        <v>USA</v>
      </c>
      <c r="R1423" t="str">
        <f>VLOOKUP(A1423,Sheet2!$A$1:G5147,7,0)</f>
        <v>R</v>
      </c>
      <c r="S1423" t="str">
        <f>IF(Table1[[#This Row],[Language]]="English","English","Other language")</f>
        <v>English</v>
      </c>
      <c r="T1423">
        <f>Table1[[#This Row],[Gross Revenue]]-Table1[[#This Row],[Budget]]</f>
        <v>27703470</v>
      </c>
      <c r="U1423" s="1">
        <f>(Table1[[#This Row],[Gross Revenue]]/Table1[[#This Row],[Budget]])-1</f>
        <v>0.32592317647058833</v>
      </c>
      <c r="V1423" t="str">
        <f t="shared" si="44"/>
        <v>111-130 minutes</v>
      </c>
      <c r="W1423">
        <f>Table1[[#This Row],[Profit]]/Table1[[#This Row],[Budget]]</f>
        <v>0.32592317647058822</v>
      </c>
      <c r="X1423" s="22" t="str">
        <f>IF(L1423="","",
IF(L1423&lt;Predictability!$B$1,"Low",
IF(L1423&lt;=Predictability!$B$2,"Mid","High")))</f>
        <v>High</v>
      </c>
      <c r="Y1423" s="22">
        <f t="shared" si="45"/>
        <v>0</v>
      </c>
    </row>
    <row r="1424" spans="1:25" x14ac:dyDescent="0.2">
      <c r="A1424" t="s">
        <v>6067</v>
      </c>
      <c r="B1424" t="s">
        <v>1853</v>
      </c>
      <c r="C1424" t="s">
        <v>2717</v>
      </c>
      <c r="D1424">
        <v>943</v>
      </c>
      <c r="E1424">
        <v>2786</v>
      </c>
      <c r="F1424">
        <v>16</v>
      </c>
      <c r="G1424">
        <v>20000</v>
      </c>
      <c r="H1424">
        <v>7.2</v>
      </c>
      <c r="I1424">
        <v>163</v>
      </c>
      <c r="J1424">
        <v>101</v>
      </c>
      <c r="K1424">
        <v>6350058</v>
      </c>
      <c r="L1424">
        <v>8000000</v>
      </c>
      <c r="M1424" s="2">
        <f>VLOOKUP(A1424,Sheet2!$A$1:G5148,2,0)</f>
        <v>40388</v>
      </c>
      <c r="N1424" t="str">
        <f>VLOOKUP(A1424,Sheet2!$A$1:G5148,3,0)</f>
        <v>Color</v>
      </c>
      <c r="O1424" t="str">
        <f>VLOOKUP(A1424,Sheet2!$A$1:G5148,4,0)</f>
        <v>Comedy</v>
      </c>
      <c r="P1424" t="str">
        <f>VLOOKUP(A1424,Sheet2!$A$1:G5148,5,0)</f>
        <v>English</v>
      </c>
      <c r="Q1424" t="str">
        <f>VLOOKUP(A1424,Sheet2!$A$1:G5148,6,0)</f>
        <v>USA</v>
      </c>
      <c r="R1424" t="str">
        <f>VLOOKUP(A1424,Sheet2!$A$1:G5148,7,0)</f>
        <v>PG-13</v>
      </c>
      <c r="S1424" t="str">
        <f>IF(Table1[[#This Row],[Language]]="English","English","Other language")</f>
        <v>English</v>
      </c>
      <c r="T1424">
        <f>Table1[[#This Row],[Gross Revenue]]-Table1[[#This Row],[Budget]]</f>
        <v>-1649942</v>
      </c>
      <c r="U1424" s="1">
        <f>(Table1[[#This Row],[Gross Revenue]]/Table1[[#This Row],[Budget]])-1</f>
        <v>-0.20624275000000003</v>
      </c>
      <c r="V1424" t="str">
        <f t="shared" si="44"/>
        <v>90-110 minutes</v>
      </c>
      <c r="W1424">
        <f>Table1[[#This Row],[Profit]]/Table1[[#This Row],[Budget]]</f>
        <v>-0.20624275</v>
      </c>
      <c r="X1424" s="22" t="str">
        <f>IF(L1424="","",
IF(L1424&lt;Predictability!$B$1,"Low",
IF(L1424&lt;=Predictability!$B$2,"Mid","High")))</f>
        <v>Low</v>
      </c>
      <c r="Y1424" s="22">
        <f t="shared" si="45"/>
        <v>0</v>
      </c>
    </row>
    <row r="1425" spans="1:25" x14ac:dyDescent="0.2">
      <c r="A1425" t="s">
        <v>5218</v>
      </c>
      <c r="B1425" t="s">
        <v>691</v>
      </c>
      <c r="C1425" t="s">
        <v>1356</v>
      </c>
      <c r="D1425">
        <v>29000</v>
      </c>
      <c r="E1425">
        <v>36258</v>
      </c>
      <c r="F1425">
        <v>16000</v>
      </c>
      <c r="G1425">
        <v>16000</v>
      </c>
      <c r="H1425">
        <v>6.6</v>
      </c>
      <c r="I1425">
        <v>392</v>
      </c>
      <c r="J1425">
        <v>137</v>
      </c>
      <c r="K1425">
        <v>37304950</v>
      </c>
      <c r="L1425">
        <v>35000000</v>
      </c>
      <c r="M1425" s="2">
        <f>VLOOKUP(A1425,Sheet2!$A$1:G5149,2,0)</f>
        <v>40601</v>
      </c>
      <c r="N1425" t="str">
        <f>VLOOKUP(A1425,Sheet2!$A$1:G5149,3,0)</f>
        <v>Color</v>
      </c>
      <c r="O1425" t="str">
        <f>VLOOKUP(A1425,Sheet2!$A$1:G5149,4,0)</f>
        <v>Biography</v>
      </c>
      <c r="P1425" t="str">
        <f>VLOOKUP(A1425,Sheet2!$A$1:G5149,5,0)</f>
        <v>English</v>
      </c>
      <c r="Q1425" t="str">
        <f>VLOOKUP(A1425,Sheet2!$A$1:G5149,6,0)</f>
        <v>USA</v>
      </c>
      <c r="R1425" t="str">
        <f>VLOOKUP(A1425,Sheet2!$A$1:G5149,7,0)</f>
        <v>R</v>
      </c>
      <c r="S1425" t="str">
        <f>IF(Table1[[#This Row],[Language]]="English","English","Other language")</f>
        <v>English</v>
      </c>
      <c r="T1425">
        <f>Table1[[#This Row],[Gross Revenue]]-Table1[[#This Row],[Budget]]</f>
        <v>2304950</v>
      </c>
      <c r="U1425" s="1">
        <f>(Table1[[#This Row],[Gross Revenue]]/Table1[[#This Row],[Budget]])-1</f>
        <v>6.5855714285714351E-2</v>
      </c>
      <c r="V1425" t="str">
        <f t="shared" si="44"/>
        <v>131-150 minutes</v>
      </c>
      <c r="W1425">
        <f>Table1[[#This Row],[Profit]]/Table1[[#This Row],[Budget]]</f>
        <v>6.5855714285714281E-2</v>
      </c>
      <c r="X1425" s="22" t="str">
        <f>IF(L1425="","",
IF(L1425&lt;Predictability!$B$1,"Low",
IF(L1425&lt;=Predictability!$B$2,"Mid","High")))</f>
        <v>Mid</v>
      </c>
      <c r="Y1425" s="22">
        <f t="shared" si="45"/>
        <v>0</v>
      </c>
    </row>
    <row r="1426" spans="1:25" x14ac:dyDescent="0.2">
      <c r="A1426" t="s">
        <v>5637</v>
      </c>
      <c r="B1426" t="s">
        <v>1434</v>
      </c>
      <c r="C1426" t="s">
        <v>2435</v>
      </c>
      <c r="D1426">
        <v>8000</v>
      </c>
      <c r="E1426">
        <v>13762</v>
      </c>
      <c r="F1426">
        <v>147</v>
      </c>
      <c r="G1426">
        <v>12000</v>
      </c>
      <c r="H1426">
        <v>6.9</v>
      </c>
      <c r="I1426">
        <v>50</v>
      </c>
      <c r="J1426">
        <v>176</v>
      </c>
      <c r="K1426">
        <v>3047539</v>
      </c>
      <c r="L1426">
        <v>7217600</v>
      </c>
      <c r="M1426" s="2">
        <f>VLOOKUP(A1426,Sheet2!$A$1:G5150,2,0)</f>
        <v>41023</v>
      </c>
      <c r="N1426" t="str">
        <f>VLOOKUP(A1426,Sheet2!$A$1:G5150,3,0)</f>
        <v>Color</v>
      </c>
      <c r="O1426" t="str">
        <f>VLOOKUP(A1426,Sheet2!$A$1:G5150,4,0)</f>
        <v>Drama</v>
      </c>
      <c r="P1426" t="str">
        <f>VLOOKUP(A1426,Sheet2!$A$1:G5150,5,0)</f>
        <v>Hindi</v>
      </c>
      <c r="Q1426" t="str">
        <f>VLOOKUP(A1426,Sheet2!$A$1:G5150,6,0)</f>
        <v>India</v>
      </c>
      <c r="R1426" t="str">
        <f>VLOOKUP(A1426,Sheet2!$A$1:G5150,7,0)</f>
        <v>Not Rated</v>
      </c>
      <c r="S1426" t="str">
        <f>IF(Table1[[#This Row],[Language]]="English","English","Other language")</f>
        <v>Other language</v>
      </c>
      <c r="T1426">
        <f>Table1[[#This Row],[Gross Revenue]]-Table1[[#This Row],[Budget]]</f>
        <v>-4170061</v>
      </c>
      <c r="U1426" s="1">
        <f>(Table1[[#This Row],[Gross Revenue]]/Table1[[#This Row],[Budget]])-1</f>
        <v>-0.57776282974950122</v>
      </c>
      <c r="V1426" t="str">
        <f t="shared" si="44"/>
        <v>&gt;150 minutes</v>
      </c>
      <c r="W1426">
        <f>Table1[[#This Row],[Profit]]/Table1[[#This Row],[Budget]]</f>
        <v>-0.57776282974950122</v>
      </c>
      <c r="X1426" s="22" t="str">
        <f>IF(L1426="","",
IF(L1426&lt;Predictability!$B$1,"Low",
IF(L1426&lt;=Predictability!$B$2,"Mid","High")))</f>
        <v>Low</v>
      </c>
      <c r="Y1426" s="22">
        <f t="shared" si="45"/>
        <v>0</v>
      </c>
    </row>
    <row r="1427" spans="1:25" x14ac:dyDescent="0.2">
      <c r="A1427" t="s">
        <v>3306</v>
      </c>
      <c r="B1427" t="s">
        <v>101</v>
      </c>
      <c r="C1427" t="s">
        <v>102</v>
      </c>
      <c r="D1427">
        <v>14000</v>
      </c>
      <c r="E1427">
        <v>27405</v>
      </c>
      <c r="F1427">
        <v>221</v>
      </c>
      <c r="G1427">
        <v>0</v>
      </c>
      <c r="H1427">
        <v>3.4</v>
      </c>
      <c r="I1427">
        <v>156</v>
      </c>
      <c r="J1427">
        <v>91</v>
      </c>
      <c r="K1427">
        <v>74158157</v>
      </c>
      <c r="L1427">
        <v>79000000</v>
      </c>
      <c r="M1427" s="2">
        <f>VLOOKUP(A1427,Sheet2!$A$1:G5151,2,0)</f>
        <v>40815</v>
      </c>
      <c r="N1427" t="str">
        <f>VLOOKUP(A1427,Sheet2!$A$1:G5151,3,0)</f>
        <v>Color</v>
      </c>
      <c r="O1427" t="str">
        <f>VLOOKUP(A1427,Sheet2!$A$1:G5151,4,0)</f>
        <v>Comedy</v>
      </c>
      <c r="P1427" t="str">
        <f>VLOOKUP(A1427,Sheet2!$A$1:G5151,5,0)</f>
        <v>English</v>
      </c>
      <c r="Q1427" t="str">
        <f>VLOOKUP(A1427,Sheet2!$A$1:G5151,6,0)</f>
        <v>USA</v>
      </c>
      <c r="R1427" t="str">
        <f>VLOOKUP(A1427,Sheet2!$A$1:G5151,7,0)</f>
        <v>PG</v>
      </c>
      <c r="S1427" t="str">
        <f>IF(Table1[[#This Row],[Language]]="English","English","Other language")</f>
        <v>English</v>
      </c>
      <c r="T1427">
        <f>Table1[[#This Row],[Gross Revenue]]-Table1[[#This Row],[Budget]]</f>
        <v>-4841843</v>
      </c>
      <c r="U1427" s="1">
        <f>(Table1[[#This Row],[Gross Revenue]]/Table1[[#This Row],[Budget]])-1</f>
        <v>-6.1289151898734184E-2</v>
      </c>
      <c r="V1427" t="str">
        <f t="shared" si="44"/>
        <v>90-110 minutes</v>
      </c>
      <c r="W1427">
        <f>Table1[[#This Row],[Profit]]/Table1[[#This Row],[Budget]]</f>
        <v>-6.1289151898734177E-2</v>
      </c>
      <c r="X1427" s="22" t="str">
        <f>IF(L1427="","",
IF(L1427&lt;Predictability!$B$1,"Low",
IF(L1427&lt;=Predictability!$B$2,"Mid","High")))</f>
        <v>High</v>
      </c>
      <c r="Y1427" s="22">
        <f t="shared" si="45"/>
        <v>0</v>
      </c>
    </row>
    <row r="1428" spans="1:25" x14ac:dyDescent="0.2">
      <c r="A1428" t="s">
        <v>5816</v>
      </c>
      <c r="B1428" t="s">
        <v>1137</v>
      </c>
      <c r="C1428" t="s">
        <v>2258</v>
      </c>
      <c r="D1428">
        <v>10000</v>
      </c>
      <c r="E1428">
        <v>16385</v>
      </c>
      <c r="F1428">
        <v>188</v>
      </c>
      <c r="G1428">
        <v>38000</v>
      </c>
      <c r="H1428">
        <v>7</v>
      </c>
      <c r="I1428">
        <v>387</v>
      </c>
      <c r="J1428">
        <v>130</v>
      </c>
      <c r="K1428">
        <v>80033643</v>
      </c>
      <c r="L1428">
        <v>60000000</v>
      </c>
      <c r="M1428" s="2">
        <f>VLOOKUP(A1428,Sheet2!$A$1:G5152,2,0)</f>
        <v>41068</v>
      </c>
      <c r="N1428" t="str">
        <f>VLOOKUP(A1428,Sheet2!$A$1:G5152,3,0)</f>
        <v>Color</v>
      </c>
      <c r="O1428" t="str">
        <f>VLOOKUP(A1428,Sheet2!$A$1:G5152,4,0)</f>
        <v>Action</v>
      </c>
      <c r="P1428" t="str">
        <f>VLOOKUP(A1428,Sheet2!$A$1:G5152,5,0)</f>
        <v>English</v>
      </c>
      <c r="Q1428" t="str">
        <f>VLOOKUP(A1428,Sheet2!$A$1:G5152,6,0)</f>
        <v>USA</v>
      </c>
      <c r="R1428" t="str">
        <f>VLOOKUP(A1428,Sheet2!$A$1:G5152,7,0)</f>
        <v>PG-13</v>
      </c>
      <c r="S1428" t="str">
        <f>IF(Table1[[#This Row],[Language]]="English","English","Other language")</f>
        <v>English</v>
      </c>
      <c r="T1428">
        <f>Table1[[#This Row],[Gross Revenue]]-Table1[[#This Row],[Budget]]</f>
        <v>20033643</v>
      </c>
      <c r="U1428" s="1">
        <f>(Table1[[#This Row],[Gross Revenue]]/Table1[[#This Row],[Budget]])-1</f>
        <v>0.33389405000000005</v>
      </c>
      <c r="V1428" t="str">
        <f t="shared" si="44"/>
        <v>111-130 minutes</v>
      </c>
      <c r="W1428">
        <f>Table1[[#This Row],[Profit]]/Table1[[#This Row],[Budget]]</f>
        <v>0.33389405</v>
      </c>
      <c r="X1428" s="22" t="str">
        <f>IF(L1428="","",
IF(L1428&lt;Predictability!$B$1,"Low",
IF(L1428&lt;=Predictability!$B$2,"Mid","High")))</f>
        <v>High</v>
      </c>
      <c r="Y1428" s="22">
        <f t="shared" si="45"/>
        <v>0</v>
      </c>
    </row>
    <row r="1429" spans="1:25" x14ac:dyDescent="0.2">
      <c r="A1429" t="s">
        <v>4619</v>
      </c>
      <c r="B1429" t="s">
        <v>1701</v>
      </c>
      <c r="C1429" t="s">
        <v>1702</v>
      </c>
      <c r="D1429">
        <v>539</v>
      </c>
      <c r="E1429">
        <v>1411</v>
      </c>
      <c r="F1429">
        <v>0</v>
      </c>
      <c r="G1429">
        <v>17000</v>
      </c>
      <c r="H1429">
        <v>6.2</v>
      </c>
      <c r="I1429">
        <v>313</v>
      </c>
      <c r="J1429">
        <v>105</v>
      </c>
      <c r="K1429">
        <v>50549107</v>
      </c>
      <c r="L1429">
        <v>60000000</v>
      </c>
      <c r="M1429" s="2">
        <f>VLOOKUP(A1429,Sheet2!$A$1:G5153,2,0)</f>
        <v>41835</v>
      </c>
      <c r="N1429" t="str">
        <f>VLOOKUP(A1429,Sheet2!$A$1:G5153,3,0)</f>
        <v>Color</v>
      </c>
      <c r="O1429" t="str">
        <f>VLOOKUP(A1429,Sheet2!$A$1:G5153,4,0)</f>
        <v>Action</v>
      </c>
      <c r="P1429" t="str">
        <f>VLOOKUP(A1429,Sheet2!$A$1:G5153,5,0)</f>
        <v>English</v>
      </c>
      <c r="Q1429" t="str">
        <f>VLOOKUP(A1429,Sheet2!$A$1:G5153,6,0)</f>
        <v>USA</v>
      </c>
      <c r="R1429" t="str">
        <f>VLOOKUP(A1429,Sheet2!$A$1:G5153,7,0)</f>
        <v>PG-13</v>
      </c>
      <c r="S1429" t="str">
        <f>IF(Table1[[#This Row],[Language]]="English","English","Other language")</f>
        <v>English</v>
      </c>
      <c r="T1429">
        <f>Table1[[#This Row],[Gross Revenue]]-Table1[[#This Row],[Budget]]</f>
        <v>-9450893</v>
      </c>
      <c r="U1429" s="1">
        <f>(Table1[[#This Row],[Gross Revenue]]/Table1[[#This Row],[Budget]])-1</f>
        <v>-0.1575148833333333</v>
      </c>
      <c r="V1429" t="str">
        <f t="shared" si="44"/>
        <v>90-110 minutes</v>
      </c>
      <c r="W1429">
        <f>Table1[[#This Row],[Profit]]/Table1[[#This Row],[Budget]]</f>
        <v>-0.15751488333333333</v>
      </c>
      <c r="X1429" s="22" t="str">
        <f>IF(L1429="","",
IF(L1429&lt;Predictability!$B$1,"Low",
IF(L1429&lt;=Predictability!$B$2,"Mid","High")))</f>
        <v>High</v>
      </c>
      <c r="Y1429" s="22">
        <f t="shared" si="45"/>
        <v>0</v>
      </c>
    </row>
    <row r="1430" spans="1:25" x14ac:dyDescent="0.2">
      <c r="A1430" t="s">
        <v>4723</v>
      </c>
      <c r="B1430" t="s">
        <v>1798</v>
      </c>
      <c r="C1430" t="s">
        <v>1586</v>
      </c>
      <c r="D1430">
        <v>979</v>
      </c>
      <c r="E1430">
        <v>1766</v>
      </c>
      <c r="F1430">
        <v>0</v>
      </c>
      <c r="G1430">
        <v>22000</v>
      </c>
      <c r="H1430">
        <v>6.3</v>
      </c>
      <c r="I1430">
        <v>338</v>
      </c>
      <c r="J1430">
        <v>114</v>
      </c>
      <c r="K1430">
        <v>65171860</v>
      </c>
      <c r="L1430">
        <v>195000000</v>
      </c>
      <c r="M1430" s="2">
        <f>VLOOKUP(A1430,Sheet2!$A$1:G5154,2,0)</f>
        <v>41541</v>
      </c>
      <c r="N1430" t="str">
        <f>VLOOKUP(A1430,Sheet2!$A$1:G5154,3,0)</f>
        <v>Color</v>
      </c>
      <c r="O1430" t="str">
        <f>VLOOKUP(A1430,Sheet2!$A$1:G5154,4,0)</f>
        <v>Adventure</v>
      </c>
      <c r="P1430" t="str">
        <f>VLOOKUP(A1430,Sheet2!$A$1:G5154,5,0)</f>
        <v>English</v>
      </c>
      <c r="Q1430" t="str">
        <f>VLOOKUP(A1430,Sheet2!$A$1:G5154,6,0)</f>
        <v>USA</v>
      </c>
      <c r="R1430" t="str">
        <f>VLOOKUP(A1430,Sheet2!$A$1:G5154,7,0)</f>
        <v>PG-13</v>
      </c>
      <c r="S1430" t="str">
        <f>IF(Table1[[#This Row],[Language]]="English","English","Other language")</f>
        <v>English</v>
      </c>
      <c r="T1430">
        <f>Table1[[#This Row],[Gross Revenue]]-Table1[[#This Row],[Budget]]</f>
        <v>-129828140</v>
      </c>
      <c r="U1430" s="1">
        <f>(Table1[[#This Row],[Gross Revenue]]/Table1[[#This Row],[Budget]])-1</f>
        <v>-0.66578533333333334</v>
      </c>
      <c r="V1430" t="str">
        <f t="shared" si="44"/>
        <v>111-130 minutes</v>
      </c>
      <c r="W1430">
        <f>Table1[[#This Row],[Profit]]/Table1[[#This Row],[Budget]]</f>
        <v>-0.66578533333333334</v>
      </c>
      <c r="X1430" s="22" t="str">
        <f>IF(L1430="","",
IF(L1430&lt;Predictability!$B$1,"Low",
IF(L1430&lt;=Predictability!$B$2,"Mid","High")))</f>
        <v>High</v>
      </c>
      <c r="Y1430" s="22">
        <f t="shared" si="45"/>
        <v>0</v>
      </c>
    </row>
    <row r="1431" spans="1:25" x14ac:dyDescent="0.2">
      <c r="A1431" t="s">
        <v>6008</v>
      </c>
      <c r="B1431" t="s">
        <v>2198</v>
      </c>
      <c r="C1431" t="s">
        <v>2195</v>
      </c>
      <c r="D1431">
        <v>608</v>
      </c>
      <c r="E1431">
        <v>1787</v>
      </c>
      <c r="F1431">
        <v>79</v>
      </c>
      <c r="G1431">
        <v>0</v>
      </c>
      <c r="H1431">
        <v>7.1</v>
      </c>
      <c r="I1431">
        <v>156</v>
      </c>
      <c r="J1431">
        <v>101</v>
      </c>
      <c r="K1431">
        <v>117224271</v>
      </c>
      <c r="L1431">
        <v>20000000</v>
      </c>
      <c r="M1431" s="2">
        <f>VLOOKUP(A1431,Sheet2!$A$1:G5155,2,0)</f>
        <v>40511</v>
      </c>
      <c r="N1431" t="str">
        <f>VLOOKUP(A1431,Sheet2!$A$1:G5155,3,0)</f>
        <v>Color</v>
      </c>
      <c r="O1431" t="str">
        <f>VLOOKUP(A1431,Sheet2!$A$1:G5155,4,0)</f>
        <v>Action</v>
      </c>
      <c r="P1431" t="str">
        <f>VLOOKUP(A1431,Sheet2!$A$1:G5155,5,0)</f>
        <v>English</v>
      </c>
      <c r="Q1431" t="str">
        <f>VLOOKUP(A1431,Sheet2!$A$1:G5155,6,0)</f>
        <v>USA</v>
      </c>
      <c r="R1431" t="str">
        <f>VLOOKUP(A1431,Sheet2!$A$1:G5155,7,0)</f>
        <v>R</v>
      </c>
      <c r="S1431" t="str">
        <f>IF(Table1[[#This Row],[Language]]="English","English","Other language")</f>
        <v>English</v>
      </c>
      <c r="T1431">
        <f>Table1[[#This Row],[Gross Revenue]]-Table1[[#This Row],[Budget]]</f>
        <v>97224271</v>
      </c>
      <c r="U1431" s="1">
        <f>(Table1[[#This Row],[Gross Revenue]]/Table1[[#This Row],[Budget]])-1</f>
        <v>4.8612135500000004</v>
      </c>
      <c r="V1431" t="str">
        <f t="shared" si="44"/>
        <v>90-110 minutes</v>
      </c>
      <c r="W1431">
        <f>Table1[[#This Row],[Profit]]/Table1[[#This Row],[Budget]]</f>
        <v>4.8612135500000004</v>
      </c>
      <c r="X1431" s="22" t="str">
        <f>IF(L1431="","",
IF(L1431&lt;Predictability!$B$1,"Low",
IF(L1431&lt;=Predictability!$B$2,"Mid","High")))</f>
        <v>Mid</v>
      </c>
      <c r="Y1431" s="22">
        <f t="shared" si="45"/>
        <v>1</v>
      </c>
    </row>
    <row r="1432" spans="1:25" x14ac:dyDescent="0.2">
      <c r="A1432" t="s">
        <v>5286</v>
      </c>
      <c r="B1432" t="s">
        <v>2198</v>
      </c>
      <c r="C1432" t="s">
        <v>2195</v>
      </c>
      <c r="D1432">
        <v>608</v>
      </c>
      <c r="E1432">
        <v>1770</v>
      </c>
      <c r="F1432">
        <v>79</v>
      </c>
      <c r="G1432">
        <v>0</v>
      </c>
      <c r="H1432">
        <v>6.6</v>
      </c>
      <c r="I1432">
        <v>106</v>
      </c>
      <c r="J1432">
        <v>87</v>
      </c>
      <c r="K1432">
        <v>64267897</v>
      </c>
      <c r="L1432">
        <v>5000000</v>
      </c>
      <c r="M1432" s="2">
        <f>VLOOKUP(A1432,Sheet2!$A$1:G5156,2,0)</f>
        <v>37288</v>
      </c>
      <c r="N1432" t="str">
        <f>VLOOKUP(A1432,Sheet2!$A$1:G5156,3,0)</f>
        <v>Color</v>
      </c>
      <c r="O1432" t="str">
        <f>VLOOKUP(A1432,Sheet2!$A$1:G5156,4,0)</f>
        <v>Comedy</v>
      </c>
      <c r="P1432" t="str">
        <f>VLOOKUP(A1432,Sheet2!$A$1:G5156,5,0)</f>
        <v>English</v>
      </c>
      <c r="Q1432" t="str">
        <f>VLOOKUP(A1432,Sheet2!$A$1:G5156,6,0)</f>
        <v>USA</v>
      </c>
      <c r="R1432" t="str">
        <f>VLOOKUP(A1432,Sheet2!$A$1:G5156,7,0)</f>
        <v>R</v>
      </c>
      <c r="S1432" t="str">
        <f>IF(Table1[[#This Row],[Language]]="English","English","Other language")</f>
        <v>English</v>
      </c>
      <c r="T1432">
        <f>Table1[[#This Row],[Gross Revenue]]-Table1[[#This Row],[Budget]]</f>
        <v>59267897</v>
      </c>
      <c r="U1432" s="1">
        <f>(Table1[[#This Row],[Gross Revenue]]/Table1[[#This Row],[Budget]])-1</f>
        <v>11.853579399999999</v>
      </c>
      <c r="V1432" t="str">
        <f t="shared" si="44"/>
        <v>&lt;90 minutes</v>
      </c>
      <c r="W1432">
        <f>Table1[[#This Row],[Profit]]/Table1[[#This Row],[Budget]]</f>
        <v>11.853579399999999</v>
      </c>
      <c r="X1432" s="22" t="str">
        <f>IF(L1432="","",
IF(L1432&lt;Predictability!$B$1,"Low",
IF(L1432&lt;=Predictability!$B$2,"Mid","High")))</f>
        <v>Low</v>
      </c>
      <c r="Y1432" s="22">
        <f t="shared" si="45"/>
        <v>1</v>
      </c>
    </row>
    <row r="1433" spans="1:25" x14ac:dyDescent="0.2">
      <c r="A1433" t="s">
        <v>5015</v>
      </c>
      <c r="B1433" t="s">
        <v>211</v>
      </c>
      <c r="C1433" t="s">
        <v>1007</v>
      </c>
      <c r="D1433">
        <v>22000</v>
      </c>
      <c r="E1433">
        <v>25522</v>
      </c>
      <c r="F1433">
        <v>16000</v>
      </c>
      <c r="G1433">
        <v>0</v>
      </c>
      <c r="H1433">
        <v>7.5</v>
      </c>
      <c r="I1433">
        <v>140</v>
      </c>
      <c r="J1433">
        <v>154</v>
      </c>
      <c r="K1433">
        <v>39647595</v>
      </c>
      <c r="L1433">
        <v>12000000</v>
      </c>
      <c r="M1433" s="2">
        <f>VLOOKUP(A1433,Sheet2!$A$1:G5157,2,0)</f>
        <v>35747</v>
      </c>
      <c r="N1433" t="str">
        <f>VLOOKUP(A1433,Sheet2!$A$1:G5157,3,0)</f>
        <v>Color</v>
      </c>
      <c r="O1433" t="str">
        <f>VLOOKUP(A1433,Sheet2!$A$1:G5157,4,0)</f>
        <v>Crime</v>
      </c>
      <c r="P1433" t="str">
        <f>VLOOKUP(A1433,Sheet2!$A$1:G5157,5,0)</f>
        <v>English</v>
      </c>
      <c r="Q1433" t="str">
        <f>VLOOKUP(A1433,Sheet2!$A$1:G5157,6,0)</f>
        <v>USA</v>
      </c>
      <c r="R1433" t="str">
        <f>VLOOKUP(A1433,Sheet2!$A$1:G5157,7,0)</f>
        <v>R</v>
      </c>
      <c r="S1433" t="str">
        <f>IF(Table1[[#This Row],[Language]]="English","English","Other language")</f>
        <v>English</v>
      </c>
      <c r="T1433">
        <f>Table1[[#This Row],[Gross Revenue]]-Table1[[#This Row],[Budget]]</f>
        <v>27647595</v>
      </c>
      <c r="U1433" s="1">
        <f>(Table1[[#This Row],[Gross Revenue]]/Table1[[#This Row],[Budget]])-1</f>
        <v>2.3039662500000002</v>
      </c>
      <c r="V1433" t="str">
        <f t="shared" si="44"/>
        <v>&gt;150 minutes</v>
      </c>
      <c r="W1433">
        <f>Table1[[#This Row],[Profit]]/Table1[[#This Row],[Budget]]</f>
        <v>2.3039662500000002</v>
      </c>
      <c r="X1433" s="22" t="str">
        <f>IF(L1433="","",
IF(L1433&lt;Predictability!$B$1,"Low",
IF(L1433&lt;=Predictability!$B$2,"Mid","High")))</f>
        <v>Mid</v>
      </c>
      <c r="Y1433" s="22">
        <f t="shared" si="45"/>
        <v>1</v>
      </c>
    </row>
    <row r="1434" spans="1:25" x14ac:dyDescent="0.2">
      <c r="A1434" t="s">
        <v>6237</v>
      </c>
      <c r="B1434" t="s">
        <v>206</v>
      </c>
      <c r="C1434" t="s">
        <v>1477</v>
      </c>
      <c r="D1434">
        <v>2000</v>
      </c>
      <c r="E1434">
        <v>5461</v>
      </c>
      <c r="F1434">
        <v>607</v>
      </c>
      <c r="G1434">
        <v>422</v>
      </c>
      <c r="H1434">
        <v>5.0999999999999996</v>
      </c>
      <c r="I1434">
        <v>50</v>
      </c>
      <c r="J1434">
        <v>107</v>
      </c>
      <c r="K1434">
        <v>9795017</v>
      </c>
      <c r="L1434">
        <v>50000000</v>
      </c>
      <c r="M1434" s="2">
        <f>VLOOKUP(A1434,Sheet2!$A$1:G5158,2,0)</f>
        <v>34996</v>
      </c>
      <c r="N1434" t="str">
        <f>VLOOKUP(A1434,Sheet2!$A$1:G5158,3,0)</f>
        <v>Color</v>
      </c>
      <c r="O1434" t="str">
        <f>VLOOKUP(A1434,Sheet2!$A$1:G5158,4,0)</f>
        <v>Crime</v>
      </c>
      <c r="P1434" t="str">
        <f>VLOOKUP(A1434,Sheet2!$A$1:G5158,5,0)</f>
        <v>English</v>
      </c>
      <c r="Q1434" t="str">
        <f>VLOOKUP(A1434,Sheet2!$A$1:G5158,6,0)</f>
        <v>USA</v>
      </c>
      <c r="R1434" t="str">
        <f>VLOOKUP(A1434,Sheet2!$A$1:G5158,7,0)</f>
        <v>R</v>
      </c>
      <c r="S1434" t="str">
        <f>IF(Table1[[#This Row],[Language]]="English","English","Other language")</f>
        <v>English</v>
      </c>
      <c r="T1434">
        <f>Table1[[#This Row],[Gross Revenue]]-Table1[[#This Row],[Budget]]</f>
        <v>-40204983</v>
      </c>
      <c r="U1434" s="1">
        <f>(Table1[[#This Row],[Gross Revenue]]/Table1[[#This Row],[Budget]])-1</f>
        <v>-0.80409965999999999</v>
      </c>
      <c r="V1434" t="str">
        <f t="shared" si="44"/>
        <v>90-110 minutes</v>
      </c>
      <c r="W1434">
        <f>Table1[[#This Row],[Profit]]/Table1[[#This Row],[Budget]]</f>
        <v>-0.80409965999999999</v>
      </c>
      <c r="X1434" s="22" t="str">
        <f>IF(L1434="","",
IF(L1434&lt;Predictability!$B$1,"Low",
IF(L1434&lt;=Predictability!$B$2,"Mid","High")))</f>
        <v>Mid</v>
      </c>
      <c r="Y1434" s="22">
        <f t="shared" si="45"/>
        <v>0</v>
      </c>
    </row>
    <row r="1435" spans="1:25" x14ac:dyDescent="0.2">
      <c r="A1435" t="s">
        <v>5004</v>
      </c>
      <c r="B1435" t="s">
        <v>725</v>
      </c>
      <c r="C1435" t="s">
        <v>2009</v>
      </c>
      <c r="D1435">
        <v>49000</v>
      </c>
      <c r="E1435">
        <v>51657</v>
      </c>
      <c r="F1435">
        <v>0</v>
      </c>
      <c r="G1435">
        <v>0</v>
      </c>
      <c r="H1435">
        <v>6.5</v>
      </c>
      <c r="I1435">
        <v>68</v>
      </c>
      <c r="J1435">
        <v>120</v>
      </c>
      <c r="K1435">
        <v>4956401</v>
      </c>
      <c r="L1435">
        <v>15000000</v>
      </c>
      <c r="M1435" s="2">
        <f>VLOOKUP(A1435,Sheet2!$A$1:G5159,2,0)</f>
        <v>36228</v>
      </c>
      <c r="N1435" t="str">
        <f>VLOOKUP(A1435,Sheet2!$A$1:G5159,3,0)</f>
        <v>Color</v>
      </c>
      <c r="O1435" t="str">
        <f>VLOOKUP(A1435,Sheet2!$A$1:G5159,4,0)</f>
        <v>Drama</v>
      </c>
      <c r="P1435" t="str">
        <f>VLOOKUP(A1435,Sheet2!$A$1:G5159,5,0)</f>
        <v>English</v>
      </c>
      <c r="Q1435" t="str">
        <f>VLOOKUP(A1435,Sheet2!$A$1:G5159,6,0)</f>
        <v>France</v>
      </c>
      <c r="R1435" t="str">
        <f>VLOOKUP(A1435,Sheet2!$A$1:G5159,7,0)</f>
        <v>PG-13</v>
      </c>
      <c r="S1435" t="str">
        <f>IF(Table1[[#This Row],[Language]]="English","English","Other language")</f>
        <v>English</v>
      </c>
      <c r="T1435">
        <f>Table1[[#This Row],[Gross Revenue]]-Table1[[#This Row],[Budget]]</f>
        <v>-10043599</v>
      </c>
      <c r="U1435" s="1">
        <f>(Table1[[#This Row],[Gross Revenue]]/Table1[[#This Row],[Budget]])-1</f>
        <v>-0.66957326666666672</v>
      </c>
      <c r="V1435" t="str">
        <f t="shared" si="44"/>
        <v>111-130 minutes</v>
      </c>
      <c r="W1435">
        <f>Table1[[#This Row],[Profit]]/Table1[[#This Row],[Budget]]</f>
        <v>-0.66957326666666672</v>
      </c>
      <c r="X1435" s="22" t="str">
        <f>IF(L1435="","",
IF(L1435&lt;Predictability!$B$1,"Low",
IF(L1435&lt;=Predictability!$B$2,"Mid","High")))</f>
        <v>Mid</v>
      </c>
      <c r="Y1435" s="22">
        <f t="shared" si="45"/>
        <v>0</v>
      </c>
    </row>
    <row r="1436" spans="1:25" x14ac:dyDescent="0.2">
      <c r="A1436" t="s">
        <v>5941</v>
      </c>
      <c r="B1436" t="s">
        <v>1037</v>
      </c>
      <c r="C1436" t="s">
        <v>1043</v>
      </c>
      <c r="D1436">
        <v>15000</v>
      </c>
      <c r="E1436">
        <v>15850</v>
      </c>
      <c r="F1436">
        <v>0</v>
      </c>
      <c r="G1436">
        <v>0</v>
      </c>
      <c r="H1436">
        <v>7.1</v>
      </c>
      <c r="I1436">
        <v>262</v>
      </c>
      <c r="J1436">
        <v>125</v>
      </c>
      <c r="K1436">
        <v>62647540</v>
      </c>
      <c r="L1436">
        <v>70000000</v>
      </c>
      <c r="M1436" s="2">
        <f>VLOOKUP(A1436,Sheet2!$A$1:G5160,2,0)</f>
        <v>38641</v>
      </c>
      <c r="N1436" t="str">
        <f>VLOOKUP(A1436,Sheet2!$A$1:G5160,3,0)</f>
        <v>Color</v>
      </c>
      <c r="O1436" t="str">
        <f>VLOOKUP(A1436,Sheet2!$A$1:G5160,4,0)</f>
        <v>Action</v>
      </c>
      <c r="P1436" t="str">
        <f>VLOOKUP(A1436,Sheet2!$A$1:G5160,5,0)</f>
        <v>English</v>
      </c>
      <c r="Q1436" t="str">
        <f>VLOOKUP(A1436,Sheet2!$A$1:G5160,6,0)</f>
        <v>Germany</v>
      </c>
      <c r="R1436" t="str">
        <f>VLOOKUP(A1436,Sheet2!$A$1:G5160,7,0)</f>
        <v>R</v>
      </c>
      <c r="S1436" t="str">
        <f>IF(Table1[[#This Row],[Language]]="English","English","Other language")</f>
        <v>English</v>
      </c>
      <c r="T1436">
        <f>Table1[[#This Row],[Gross Revenue]]-Table1[[#This Row],[Budget]]</f>
        <v>-7352460</v>
      </c>
      <c r="U1436" s="1">
        <f>(Table1[[#This Row],[Gross Revenue]]/Table1[[#This Row],[Budget]])-1</f>
        <v>-0.10503514285714288</v>
      </c>
      <c r="V1436" t="str">
        <f t="shared" si="44"/>
        <v>111-130 minutes</v>
      </c>
      <c r="W1436">
        <f>Table1[[#This Row],[Profit]]/Table1[[#This Row],[Budget]]</f>
        <v>-0.10503514285714285</v>
      </c>
      <c r="X1436" s="22" t="str">
        <f>IF(L1436="","",
IF(L1436&lt;Predictability!$B$1,"Low",
IF(L1436&lt;=Predictability!$B$2,"Mid","High")))</f>
        <v>High</v>
      </c>
      <c r="Y1436" s="22">
        <f t="shared" si="45"/>
        <v>0</v>
      </c>
    </row>
    <row r="1437" spans="1:25" x14ac:dyDescent="0.2">
      <c r="A1437" t="s">
        <v>3408</v>
      </c>
      <c r="B1437" t="s">
        <v>289</v>
      </c>
      <c r="C1437" t="s">
        <v>290</v>
      </c>
      <c r="D1437">
        <v>935</v>
      </c>
      <c r="E1437">
        <v>2899</v>
      </c>
      <c r="F1437">
        <v>18</v>
      </c>
      <c r="G1437">
        <v>949</v>
      </c>
      <c r="H1437">
        <v>4.3</v>
      </c>
      <c r="I1437">
        <v>112</v>
      </c>
      <c r="J1437">
        <v>91</v>
      </c>
      <c r="K1437">
        <v>15935068</v>
      </c>
      <c r="L1437">
        <v>2500000</v>
      </c>
      <c r="M1437" s="2">
        <f>VLOOKUP(A1437,Sheet2!$A$1:G5161,2,0)</f>
        <v>34170</v>
      </c>
      <c r="N1437" t="str">
        <f>VLOOKUP(A1437,Sheet2!$A$1:G5161,3,0)</f>
        <v>Color</v>
      </c>
      <c r="O1437" t="str">
        <f>VLOOKUP(A1437,Sheet2!$A$1:G5161,4,0)</f>
        <v>Fantasy</v>
      </c>
      <c r="P1437" t="str">
        <f>VLOOKUP(A1437,Sheet2!$A$1:G5161,5,0)</f>
        <v>English</v>
      </c>
      <c r="Q1437" t="str">
        <f>VLOOKUP(A1437,Sheet2!$A$1:G5161,6,0)</f>
        <v>USA</v>
      </c>
      <c r="R1437" t="str">
        <f>VLOOKUP(A1437,Sheet2!$A$1:G5161,7,0)</f>
        <v>R</v>
      </c>
      <c r="S1437" t="str">
        <f>IF(Table1[[#This Row],[Language]]="English","English","Other language")</f>
        <v>English</v>
      </c>
      <c r="T1437">
        <f>Table1[[#This Row],[Gross Revenue]]-Table1[[#This Row],[Budget]]</f>
        <v>13435068</v>
      </c>
      <c r="U1437" s="1">
        <f>(Table1[[#This Row],[Gross Revenue]]/Table1[[#This Row],[Budget]])-1</f>
        <v>5.3740271999999996</v>
      </c>
      <c r="V1437" t="str">
        <f t="shared" si="44"/>
        <v>90-110 minutes</v>
      </c>
      <c r="W1437">
        <f>Table1[[#This Row],[Profit]]/Table1[[#This Row],[Budget]]</f>
        <v>5.3740271999999996</v>
      </c>
      <c r="X1437" s="22" t="str">
        <f>IF(L1437="","",
IF(L1437&lt;Predictability!$B$1,"Low",
IF(L1437&lt;=Predictability!$B$2,"Mid","High")))</f>
        <v>Low</v>
      </c>
      <c r="Y1437" s="22">
        <f t="shared" si="45"/>
        <v>1</v>
      </c>
    </row>
    <row r="1438" spans="1:25" x14ac:dyDescent="0.2">
      <c r="A1438" t="s">
        <v>4306</v>
      </c>
      <c r="B1438" t="s">
        <v>1424</v>
      </c>
      <c r="C1438" t="s">
        <v>1425</v>
      </c>
      <c r="D1438">
        <v>956</v>
      </c>
      <c r="E1438">
        <v>1862</v>
      </c>
      <c r="F1438">
        <v>41</v>
      </c>
      <c r="G1438">
        <v>0</v>
      </c>
      <c r="H1438">
        <v>5.9</v>
      </c>
      <c r="I1438">
        <v>158</v>
      </c>
      <c r="J1438">
        <v>86</v>
      </c>
      <c r="K1438">
        <v>19472057</v>
      </c>
      <c r="L1438">
        <v>3000000</v>
      </c>
      <c r="M1438" s="2">
        <f>VLOOKUP(A1438,Sheet2!$A$1:G5162,2,0)</f>
        <v>31579</v>
      </c>
      <c r="N1438" t="str">
        <f>VLOOKUP(A1438,Sheet2!$A$1:G5162,3,0)</f>
        <v>Color</v>
      </c>
      <c r="O1438" t="str">
        <f>VLOOKUP(A1438,Sheet2!$A$1:G5162,4,0)</f>
        <v>Horror</v>
      </c>
      <c r="P1438" t="str">
        <f>VLOOKUP(A1438,Sheet2!$A$1:G5162,5,0)</f>
        <v>English</v>
      </c>
      <c r="Q1438" t="str">
        <f>VLOOKUP(A1438,Sheet2!$A$1:G5162,6,0)</f>
        <v>USA</v>
      </c>
      <c r="R1438" t="str">
        <f>VLOOKUP(A1438,Sheet2!$A$1:G5162,7,0)</f>
        <v>R</v>
      </c>
      <c r="S1438" t="str">
        <f>IF(Table1[[#This Row],[Language]]="English","English","Other language")</f>
        <v>English</v>
      </c>
      <c r="T1438">
        <f>Table1[[#This Row],[Gross Revenue]]-Table1[[#This Row],[Budget]]</f>
        <v>16472057</v>
      </c>
      <c r="U1438" s="1">
        <f>(Table1[[#This Row],[Gross Revenue]]/Table1[[#This Row],[Budget]])-1</f>
        <v>5.4906856666666668</v>
      </c>
      <c r="V1438" t="str">
        <f t="shared" si="44"/>
        <v>&lt;90 minutes</v>
      </c>
      <c r="W1438">
        <f>Table1[[#This Row],[Profit]]/Table1[[#This Row],[Budget]]</f>
        <v>5.4906856666666668</v>
      </c>
      <c r="X1438" s="22" t="str">
        <f>IF(L1438="","",
IF(L1438&lt;Predictability!$B$1,"Low",
IF(L1438&lt;=Predictability!$B$2,"Mid","High")))</f>
        <v>Low</v>
      </c>
      <c r="Y1438" s="22">
        <f t="shared" si="45"/>
        <v>1</v>
      </c>
    </row>
    <row r="1439" spans="1:25" x14ac:dyDescent="0.2">
      <c r="A1439" t="s">
        <v>3421</v>
      </c>
      <c r="B1439" t="s">
        <v>311</v>
      </c>
      <c r="C1439" t="s">
        <v>312</v>
      </c>
      <c r="D1439">
        <v>1000</v>
      </c>
      <c r="E1439">
        <v>3050</v>
      </c>
      <c r="F1439">
        <v>52</v>
      </c>
      <c r="G1439">
        <v>0</v>
      </c>
      <c r="H1439">
        <v>4.4000000000000004</v>
      </c>
      <c r="I1439">
        <v>205</v>
      </c>
      <c r="J1439">
        <v>85</v>
      </c>
      <c r="K1439">
        <v>12610731</v>
      </c>
      <c r="L1439">
        <v>11000000</v>
      </c>
      <c r="M1439" s="2">
        <f>VLOOKUP(A1439,Sheet2!$A$1:G5163,2,0)</f>
        <v>36896</v>
      </c>
      <c r="N1439" t="str">
        <f>VLOOKUP(A1439,Sheet2!$A$1:G5163,3,0)</f>
        <v>Color</v>
      </c>
      <c r="O1439" t="str">
        <f>VLOOKUP(A1439,Sheet2!$A$1:G5163,4,0)</f>
        <v>Action</v>
      </c>
      <c r="P1439" t="str">
        <f>VLOOKUP(A1439,Sheet2!$A$1:G5163,5,0)</f>
        <v>English</v>
      </c>
      <c r="Q1439" t="str">
        <f>VLOOKUP(A1439,Sheet2!$A$1:G5163,6,0)</f>
        <v>USA</v>
      </c>
      <c r="R1439" t="str">
        <f>VLOOKUP(A1439,Sheet2!$A$1:G5163,7,0)</f>
        <v>R</v>
      </c>
      <c r="S1439" t="str">
        <f>IF(Table1[[#This Row],[Language]]="English","English","Other language")</f>
        <v>English</v>
      </c>
      <c r="T1439">
        <f>Table1[[#This Row],[Gross Revenue]]-Table1[[#This Row],[Budget]]</f>
        <v>1610731</v>
      </c>
      <c r="U1439" s="1">
        <f>(Table1[[#This Row],[Gross Revenue]]/Table1[[#This Row],[Budget]])-1</f>
        <v>0.14643009090909098</v>
      </c>
      <c r="V1439" t="str">
        <f t="shared" si="44"/>
        <v>&lt;90 minutes</v>
      </c>
      <c r="W1439">
        <f>Table1[[#This Row],[Profit]]/Table1[[#This Row],[Budget]]</f>
        <v>0.1464300909090909</v>
      </c>
      <c r="X1439" s="22" t="str">
        <f>IF(L1439="","",
IF(L1439&lt;Predictability!$B$1,"Low",
IF(L1439&lt;=Predictability!$B$2,"Mid","High")))</f>
        <v>Mid</v>
      </c>
      <c r="Y1439" s="22">
        <f t="shared" si="45"/>
        <v>0</v>
      </c>
    </row>
    <row r="1440" spans="1:25" x14ac:dyDescent="0.2">
      <c r="A1440" t="s">
        <v>3810</v>
      </c>
      <c r="B1440" t="s">
        <v>892</v>
      </c>
      <c r="C1440" t="s">
        <v>893</v>
      </c>
      <c r="D1440">
        <v>3000</v>
      </c>
      <c r="E1440">
        <v>9555</v>
      </c>
      <c r="F1440">
        <v>18</v>
      </c>
      <c r="G1440">
        <v>0</v>
      </c>
      <c r="H1440">
        <v>5.4</v>
      </c>
      <c r="I1440">
        <v>49</v>
      </c>
      <c r="J1440">
        <v>87</v>
      </c>
      <c r="K1440">
        <v>3071947</v>
      </c>
      <c r="L1440">
        <v>3500000</v>
      </c>
      <c r="M1440" s="2">
        <f>VLOOKUP(A1440,Sheet2!$A$1:G5164,2,0)</f>
        <v>36340</v>
      </c>
      <c r="N1440" t="str">
        <f>VLOOKUP(A1440,Sheet2!$A$1:G5164,3,0)</f>
        <v>Color</v>
      </c>
      <c r="O1440" t="str">
        <f>VLOOKUP(A1440,Sheet2!$A$1:G5164,4,0)</f>
        <v>Comedy</v>
      </c>
      <c r="P1440" t="str">
        <f>VLOOKUP(A1440,Sheet2!$A$1:G5164,5,0)</f>
        <v>English</v>
      </c>
      <c r="Q1440" t="str">
        <f>VLOOKUP(A1440,Sheet2!$A$1:G5164,6,0)</f>
        <v>USA</v>
      </c>
      <c r="R1440" t="str">
        <f>VLOOKUP(A1440,Sheet2!$A$1:G5164,7,0)</f>
        <v>R</v>
      </c>
      <c r="S1440" t="str">
        <f>IF(Table1[[#This Row],[Language]]="English","English","Other language")</f>
        <v>English</v>
      </c>
      <c r="T1440">
        <f>Table1[[#This Row],[Gross Revenue]]-Table1[[#This Row],[Budget]]</f>
        <v>-428053</v>
      </c>
      <c r="U1440" s="1">
        <f>(Table1[[#This Row],[Gross Revenue]]/Table1[[#This Row],[Budget]])-1</f>
        <v>-0.1223008571428571</v>
      </c>
      <c r="V1440" t="str">
        <f t="shared" si="44"/>
        <v>&lt;90 minutes</v>
      </c>
      <c r="W1440">
        <f>Table1[[#This Row],[Profit]]/Table1[[#This Row],[Budget]]</f>
        <v>-0.12230085714285714</v>
      </c>
      <c r="X1440" s="22" t="str">
        <f>IF(L1440="","",
IF(L1440&lt;Predictability!$B$1,"Low",
IF(L1440&lt;=Predictability!$B$2,"Mid","High")))</f>
        <v>Low</v>
      </c>
      <c r="Y1440" s="22">
        <f t="shared" si="45"/>
        <v>0</v>
      </c>
    </row>
    <row r="1441" spans="1:25" x14ac:dyDescent="0.2">
      <c r="A1441" t="s">
        <v>6873</v>
      </c>
      <c r="B1441" t="s">
        <v>1202</v>
      </c>
      <c r="C1441" t="s">
        <v>1734</v>
      </c>
      <c r="D1441">
        <v>813</v>
      </c>
      <c r="E1441">
        <v>2047</v>
      </c>
      <c r="F1441">
        <v>14000</v>
      </c>
      <c r="G1441">
        <v>21000</v>
      </c>
      <c r="H1441">
        <v>8</v>
      </c>
      <c r="I1441">
        <v>385</v>
      </c>
      <c r="J1441">
        <v>130</v>
      </c>
      <c r="K1441">
        <v>260000000</v>
      </c>
      <c r="L1441">
        <v>8000000</v>
      </c>
      <c r="M1441" s="2">
        <f>VLOOKUP(A1441,Sheet2!$A$1:G5165,2,0)</f>
        <v>27441</v>
      </c>
      <c r="N1441" t="str">
        <f>VLOOKUP(A1441,Sheet2!$A$1:G5165,3,0)</f>
        <v>Color</v>
      </c>
      <c r="O1441" t="str">
        <f>VLOOKUP(A1441,Sheet2!$A$1:G5165,4,0)</f>
        <v>Adventure</v>
      </c>
      <c r="P1441" t="str">
        <f>VLOOKUP(A1441,Sheet2!$A$1:G5165,5,0)</f>
        <v>English</v>
      </c>
      <c r="Q1441" t="str">
        <f>VLOOKUP(A1441,Sheet2!$A$1:G5165,6,0)</f>
        <v>USA</v>
      </c>
      <c r="R1441" t="str">
        <f>VLOOKUP(A1441,Sheet2!$A$1:G5165,7,0)</f>
        <v>PG</v>
      </c>
      <c r="S1441" t="str">
        <f>IF(Table1[[#This Row],[Language]]="English","English","Other language")</f>
        <v>English</v>
      </c>
      <c r="T1441">
        <f>Table1[[#This Row],[Gross Revenue]]-Table1[[#This Row],[Budget]]</f>
        <v>252000000</v>
      </c>
      <c r="U1441" s="1">
        <f>(Table1[[#This Row],[Gross Revenue]]/Table1[[#This Row],[Budget]])-1</f>
        <v>31.5</v>
      </c>
      <c r="V1441" t="str">
        <f t="shared" si="44"/>
        <v>111-130 minutes</v>
      </c>
      <c r="W1441">
        <f>Table1[[#This Row],[Profit]]/Table1[[#This Row],[Budget]]</f>
        <v>31.5</v>
      </c>
      <c r="X1441" s="22" t="str">
        <f>IF(L1441="","",
IF(L1441&lt;Predictability!$B$1,"Low",
IF(L1441&lt;=Predictability!$B$2,"Mid","High")))</f>
        <v>Low</v>
      </c>
      <c r="Y1441" s="22">
        <f t="shared" si="45"/>
        <v>1</v>
      </c>
    </row>
    <row r="1442" spans="1:25" x14ac:dyDescent="0.2">
      <c r="A1442" t="s">
        <v>4087</v>
      </c>
      <c r="B1442" t="s">
        <v>1202</v>
      </c>
      <c r="C1442" t="s">
        <v>1203</v>
      </c>
      <c r="D1442">
        <v>813</v>
      </c>
      <c r="E1442">
        <v>1520</v>
      </c>
      <c r="F1442">
        <v>82</v>
      </c>
      <c r="G1442">
        <v>0</v>
      </c>
      <c r="H1442">
        <v>5.7</v>
      </c>
      <c r="I1442">
        <v>75</v>
      </c>
      <c r="J1442">
        <v>131</v>
      </c>
      <c r="K1442">
        <v>102922376</v>
      </c>
      <c r="L1442">
        <v>20000000</v>
      </c>
      <c r="M1442" s="2">
        <f>VLOOKUP(A1442,Sheet2!$A$1:G5166,2,0)</f>
        <v>28647</v>
      </c>
      <c r="N1442" t="str">
        <f>VLOOKUP(A1442,Sheet2!$A$1:G5166,3,0)</f>
        <v>Color</v>
      </c>
      <c r="O1442" t="str">
        <f>VLOOKUP(A1442,Sheet2!$A$1:G5166,4,0)</f>
        <v>Adventure</v>
      </c>
      <c r="P1442" t="str">
        <f>VLOOKUP(A1442,Sheet2!$A$1:G5166,5,0)</f>
        <v>English</v>
      </c>
      <c r="Q1442" t="str">
        <f>VLOOKUP(A1442,Sheet2!$A$1:G5166,6,0)</f>
        <v>USA</v>
      </c>
      <c r="R1442" t="str">
        <f>VLOOKUP(A1442,Sheet2!$A$1:G5166,7,0)</f>
        <v>PG</v>
      </c>
      <c r="S1442" t="str">
        <f>IF(Table1[[#This Row],[Language]]="English","English","Other language")</f>
        <v>English</v>
      </c>
      <c r="T1442">
        <f>Table1[[#This Row],[Gross Revenue]]-Table1[[#This Row],[Budget]]</f>
        <v>82922376</v>
      </c>
      <c r="U1442" s="1">
        <f>(Table1[[#This Row],[Gross Revenue]]/Table1[[#This Row],[Budget]])-1</f>
        <v>4.1461188</v>
      </c>
      <c r="V1442" t="str">
        <f t="shared" si="44"/>
        <v>131-150 minutes</v>
      </c>
      <c r="W1442">
        <f>Table1[[#This Row],[Profit]]/Table1[[#This Row],[Budget]]</f>
        <v>4.1461188</v>
      </c>
      <c r="X1442" s="22" t="str">
        <f>IF(L1442="","",
IF(L1442&lt;Predictability!$B$1,"Low",
IF(L1442&lt;=Predictability!$B$2,"Mid","High")))</f>
        <v>Mid</v>
      </c>
      <c r="Y1442" s="22">
        <f t="shared" si="45"/>
        <v>1</v>
      </c>
    </row>
    <row r="1443" spans="1:25" x14ac:dyDescent="0.2">
      <c r="A1443" t="s">
        <v>3284</v>
      </c>
      <c r="B1443" t="s">
        <v>60</v>
      </c>
      <c r="C1443" t="s">
        <v>61</v>
      </c>
      <c r="D1443">
        <v>912</v>
      </c>
      <c r="E1443">
        <v>2355</v>
      </c>
      <c r="F1443">
        <v>114</v>
      </c>
      <c r="G1443">
        <v>0</v>
      </c>
      <c r="H1443">
        <v>2.8</v>
      </c>
      <c r="I1443">
        <v>80</v>
      </c>
      <c r="J1443">
        <v>92</v>
      </c>
      <c r="K1443">
        <v>20763013</v>
      </c>
      <c r="L1443">
        <v>23000000</v>
      </c>
      <c r="M1443" s="2">
        <f>VLOOKUP(A1443,Sheet2!$A$1:G5167,2,0)</f>
        <v>31813</v>
      </c>
      <c r="N1443" t="str">
        <f>VLOOKUP(A1443,Sheet2!$A$1:G5167,3,0)</f>
        <v>Color</v>
      </c>
      <c r="O1443" t="str">
        <f>VLOOKUP(A1443,Sheet2!$A$1:G5167,4,0)</f>
        <v>Adventure</v>
      </c>
      <c r="P1443" t="str">
        <f>VLOOKUP(A1443,Sheet2!$A$1:G5167,5,0)</f>
        <v>English</v>
      </c>
      <c r="Q1443" t="str">
        <f>VLOOKUP(A1443,Sheet2!$A$1:G5167,6,0)</f>
        <v>USA</v>
      </c>
      <c r="R1443" t="str">
        <f>VLOOKUP(A1443,Sheet2!$A$1:G5167,7,0)</f>
        <v>PG-13</v>
      </c>
      <c r="S1443" t="str">
        <f>IF(Table1[[#This Row],[Language]]="English","English","Other language")</f>
        <v>English</v>
      </c>
      <c r="T1443">
        <f>Table1[[#This Row],[Gross Revenue]]-Table1[[#This Row],[Budget]]</f>
        <v>-2236987</v>
      </c>
      <c r="U1443" s="1">
        <f>(Table1[[#This Row],[Gross Revenue]]/Table1[[#This Row],[Budget]])-1</f>
        <v>-9.7260304347826065E-2</v>
      </c>
      <c r="V1443" t="str">
        <f t="shared" si="44"/>
        <v>90-110 minutes</v>
      </c>
      <c r="W1443">
        <f>Table1[[#This Row],[Profit]]/Table1[[#This Row],[Budget]]</f>
        <v>-9.7260304347826093E-2</v>
      </c>
      <c r="X1443" s="22" t="str">
        <f>IF(L1443="","",
IF(L1443&lt;Predictability!$B$1,"Low",
IF(L1443&lt;=Predictability!$B$2,"Mid","High")))</f>
        <v>Mid</v>
      </c>
      <c r="Y1443" s="22">
        <f t="shared" si="45"/>
        <v>0</v>
      </c>
    </row>
    <row r="1444" spans="1:25" x14ac:dyDescent="0.2">
      <c r="A1444" t="s">
        <v>5679</v>
      </c>
      <c r="B1444" t="s">
        <v>589</v>
      </c>
      <c r="C1444" t="s">
        <v>879</v>
      </c>
      <c r="D1444">
        <v>8000</v>
      </c>
      <c r="E1444">
        <v>11632</v>
      </c>
      <c r="F1444">
        <v>0</v>
      </c>
      <c r="G1444">
        <v>0</v>
      </c>
      <c r="H1444">
        <v>6.9</v>
      </c>
      <c r="I1444">
        <v>181</v>
      </c>
      <c r="J1444">
        <v>104</v>
      </c>
      <c r="K1444">
        <v>30059386</v>
      </c>
      <c r="L1444">
        <v>22000000</v>
      </c>
      <c r="M1444" s="2">
        <f>VLOOKUP(A1444,Sheet2!$A$1:G5168,2,0)</f>
        <v>37118</v>
      </c>
      <c r="N1444" t="str">
        <f>VLOOKUP(A1444,Sheet2!$A$1:G5168,3,0)</f>
        <v>Color</v>
      </c>
      <c r="O1444" t="str">
        <f>VLOOKUP(A1444,Sheet2!$A$1:G5168,4,0)</f>
        <v>Comedy</v>
      </c>
      <c r="P1444" t="str">
        <f>VLOOKUP(A1444,Sheet2!$A$1:G5168,5,0)</f>
        <v>English</v>
      </c>
      <c r="Q1444" t="str">
        <f>VLOOKUP(A1444,Sheet2!$A$1:G5168,6,0)</f>
        <v>USA</v>
      </c>
      <c r="R1444" t="str">
        <f>VLOOKUP(A1444,Sheet2!$A$1:G5168,7,0)</f>
        <v>R</v>
      </c>
      <c r="S1444" t="str">
        <f>IF(Table1[[#This Row],[Language]]="English","English","Other language")</f>
        <v>English</v>
      </c>
      <c r="T1444">
        <f>Table1[[#This Row],[Gross Revenue]]-Table1[[#This Row],[Budget]]</f>
        <v>8059386</v>
      </c>
      <c r="U1444" s="1">
        <f>(Table1[[#This Row],[Gross Revenue]]/Table1[[#This Row],[Budget]])-1</f>
        <v>0.36633572727272723</v>
      </c>
      <c r="V1444" t="str">
        <f t="shared" si="44"/>
        <v>90-110 minutes</v>
      </c>
      <c r="W1444">
        <f>Table1[[#This Row],[Profit]]/Table1[[#This Row],[Budget]]</f>
        <v>0.36633572727272729</v>
      </c>
      <c r="X1444" s="22" t="str">
        <f>IF(L1444="","",
IF(L1444&lt;Predictability!$B$1,"Low",
IF(L1444&lt;=Predictability!$B$2,"Mid","High")))</f>
        <v>Mid</v>
      </c>
      <c r="Y1444" s="22">
        <f t="shared" si="45"/>
        <v>0</v>
      </c>
    </row>
    <row r="1445" spans="1:25" x14ac:dyDescent="0.2">
      <c r="A1445" t="s">
        <v>4533</v>
      </c>
      <c r="B1445" t="s">
        <v>578</v>
      </c>
      <c r="C1445" t="s">
        <v>1100</v>
      </c>
      <c r="D1445">
        <v>1000</v>
      </c>
      <c r="E1445">
        <v>1982</v>
      </c>
      <c r="F1445">
        <v>108</v>
      </c>
      <c r="G1445">
        <v>0</v>
      </c>
      <c r="H1445">
        <v>6.1</v>
      </c>
      <c r="I1445">
        <v>190</v>
      </c>
      <c r="J1445">
        <v>90</v>
      </c>
      <c r="K1445">
        <v>37470017</v>
      </c>
      <c r="L1445">
        <v>10000000</v>
      </c>
      <c r="M1445" s="2">
        <f>VLOOKUP(A1445,Sheet2!$A$1:G5169,2,0)</f>
        <v>37063</v>
      </c>
      <c r="N1445" t="str">
        <f>VLOOKUP(A1445,Sheet2!$A$1:G5169,3,0)</f>
        <v>Color</v>
      </c>
      <c r="O1445" t="str">
        <f>VLOOKUP(A1445,Sheet2!$A$1:G5169,4,0)</f>
        <v>Horror</v>
      </c>
      <c r="P1445" t="str">
        <f>VLOOKUP(A1445,Sheet2!$A$1:G5169,5,0)</f>
        <v>English</v>
      </c>
      <c r="Q1445" t="str">
        <f>VLOOKUP(A1445,Sheet2!$A$1:G5169,6,0)</f>
        <v>Germany</v>
      </c>
      <c r="R1445" t="str">
        <f>VLOOKUP(A1445,Sheet2!$A$1:G5169,7,0)</f>
        <v>R</v>
      </c>
      <c r="S1445" t="str">
        <f>IF(Table1[[#This Row],[Language]]="English","English","Other language")</f>
        <v>English</v>
      </c>
      <c r="T1445">
        <f>Table1[[#This Row],[Gross Revenue]]-Table1[[#This Row],[Budget]]</f>
        <v>27470017</v>
      </c>
      <c r="U1445" s="1">
        <f>(Table1[[#This Row],[Gross Revenue]]/Table1[[#This Row],[Budget]])-1</f>
        <v>2.7470017000000002</v>
      </c>
      <c r="V1445" t="str">
        <f t="shared" si="44"/>
        <v>90-110 minutes</v>
      </c>
      <c r="W1445">
        <f>Table1[[#This Row],[Profit]]/Table1[[#This Row],[Budget]]</f>
        <v>2.7470017000000002</v>
      </c>
      <c r="X1445" s="22" t="str">
        <f>IF(L1445="","",
IF(L1445&lt;Predictability!$B$1,"Low",
IF(L1445&lt;=Predictability!$B$2,"Mid","High")))</f>
        <v>Mid</v>
      </c>
      <c r="Y1445" s="22">
        <f t="shared" si="45"/>
        <v>1</v>
      </c>
    </row>
    <row r="1446" spans="1:25" x14ac:dyDescent="0.2">
      <c r="A1446" t="s">
        <v>3995</v>
      </c>
      <c r="B1446" t="s">
        <v>1099</v>
      </c>
      <c r="C1446" t="s">
        <v>1100</v>
      </c>
      <c r="D1446">
        <v>296</v>
      </c>
      <c r="E1446">
        <v>1340</v>
      </c>
      <c r="F1446">
        <v>108</v>
      </c>
      <c r="G1446">
        <v>0</v>
      </c>
      <c r="H1446">
        <v>5.6</v>
      </c>
      <c r="I1446">
        <v>167</v>
      </c>
      <c r="J1446">
        <v>104</v>
      </c>
      <c r="K1446">
        <v>35143332</v>
      </c>
      <c r="L1446">
        <v>17000000</v>
      </c>
      <c r="M1446" s="2">
        <f>VLOOKUP(A1446,Sheet2!$A$1:G5170,2,0)</f>
        <v>37893</v>
      </c>
      <c r="N1446" t="str">
        <f>VLOOKUP(A1446,Sheet2!$A$1:G5170,3,0)</f>
        <v>Color</v>
      </c>
      <c r="O1446" t="str">
        <f>VLOOKUP(A1446,Sheet2!$A$1:G5170,4,0)</f>
        <v>Horror</v>
      </c>
      <c r="P1446" t="str">
        <f>VLOOKUP(A1446,Sheet2!$A$1:G5170,5,0)</f>
        <v>English</v>
      </c>
      <c r="Q1446" t="str">
        <f>VLOOKUP(A1446,Sheet2!$A$1:G5170,6,0)</f>
        <v>USA</v>
      </c>
      <c r="R1446" t="str">
        <f>VLOOKUP(A1446,Sheet2!$A$1:G5170,7,0)</f>
        <v>R</v>
      </c>
      <c r="S1446" t="str">
        <f>IF(Table1[[#This Row],[Language]]="English","English","Other language")</f>
        <v>English</v>
      </c>
      <c r="T1446">
        <f>Table1[[#This Row],[Gross Revenue]]-Table1[[#This Row],[Budget]]</f>
        <v>18143332</v>
      </c>
      <c r="U1446" s="1">
        <f>(Table1[[#This Row],[Gross Revenue]]/Table1[[#This Row],[Budget]])-1</f>
        <v>1.0672548235294119</v>
      </c>
      <c r="V1446" t="str">
        <f t="shared" si="44"/>
        <v>90-110 minutes</v>
      </c>
      <c r="W1446">
        <f>Table1[[#This Row],[Profit]]/Table1[[#This Row],[Budget]]</f>
        <v>1.0672548235294117</v>
      </c>
      <c r="X1446" s="22" t="str">
        <f>IF(L1446="","",
IF(L1446&lt;Predictability!$B$1,"Low",
IF(L1446&lt;=Predictability!$B$2,"Mid","High")))</f>
        <v>Mid</v>
      </c>
      <c r="Y1446" s="22">
        <f t="shared" si="45"/>
        <v>1</v>
      </c>
    </row>
    <row r="1447" spans="1:25" x14ac:dyDescent="0.2">
      <c r="A1447" t="s">
        <v>5012</v>
      </c>
      <c r="B1447" t="s">
        <v>845</v>
      </c>
      <c r="C1447" t="s">
        <v>1837</v>
      </c>
      <c r="D1447">
        <v>2000</v>
      </c>
      <c r="E1447">
        <v>3374</v>
      </c>
      <c r="F1447">
        <v>157</v>
      </c>
      <c r="G1447">
        <v>0</v>
      </c>
      <c r="H1447">
        <v>6.5</v>
      </c>
      <c r="I1447">
        <v>182</v>
      </c>
      <c r="J1447">
        <v>83</v>
      </c>
      <c r="K1447">
        <v>4244155</v>
      </c>
      <c r="L1447">
        <v>10000000</v>
      </c>
      <c r="M1447" s="2">
        <f>VLOOKUP(A1447,Sheet2!$A$1:G5171,2,0)</f>
        <v>40693</v>
      </c>
      <c r="N1447" t="str">
        <f>VLOOKUP(A1447,Sheet2!$A$1:G5171,3,0)</f>
        <v>Color</v>
      </c>
      <c r="O1447" t="str">
        <f>VLOOKUP(A1447,Sheet2!$A$1:G5171,4,0)</f>
        <v>Comedy</v>
      </c>
      <c r="P1447" t="str">
        <f>VLOOKUP(A1447,Sheet2!$A$1:G5171,5,0)</f>
        <v>English</v>
      </c>
      <c r="Q1447" t="str">
        <f>VLOOKUP(A1447,Sheet2!$A$1:G5171,6,0)</f>
        <v>USA</v>
      </c>
      <c r="R1447" t="str">
        <f>VLOOKUP(A1447,Sheet2!$A$1:G5171,7,0)</f>
        <v>R</v>
      </c>
      <c r="S1447" t="str">
        <f>IF(Table1[[#This Row],[Language]]="English","English","Other language")</f>
        <v>English</v>
      </c>
      <c r="T1447">
        <f>Table1[[#This Row],[Gross Revenue]]-Table1[[#This Row],[Budget]]</f>
        <v>-5755845</v>
      </c>
      <c r="U1447" s="1">
        <f>(Table1[[#This Row],[Gross Revenue]]/Table1[[#This Row],[Budget]])-1</f>
        <v>-0.57558449999999994</v>
      </c>
      <c r="V1447" t="str">
        <f t="shared" si="44"/>
        <v>&lt;90 minutes</v>
      </c>
      <c r="W1447">
        <f>Table1[[#This Row],[Profit]]/Table1[[#This Row],[Budget]]</f>
        <v>-0.57558450000000005</v>
      </c>
      <c r="X1447" s="22" t="str">
        <f>IF(L1447="","",
IF(L1447&lt;Predictability!$B$1,"Low",
IF(L1447&lt;=Predictability!$B$2,"Mid","High")))</f>
        <v>Mid</v>
      </c>
      <c r="Y1447" s="22">
        <f t="shared" si="45"/>
        <v>0</v>
      </c>
    </row>
    <row r="1448" spans="1:25" x14ac:dyDescent="0.2">
      <c r="A1448" t="s">
        <v>4028</v>
      </c>
      <c r="B1448" t="s">
        <v>1140</v>
      </c>
      <c r="C1448" t="s">
        <v>1141</v>
      </c>
      <c r="D1448">
        <v>423</v>
      </c>
      <c r="E1448">
        <v>446</v>
      </c>
      <c r="F1448">
        <v>133</v>
      </c>
      <c r="G1448">
        <v>127</v>
      </c>
      <c r="H1448">
        <v>5.7</v>
      </c>
      <c r="I1448">
        <v>20</v>
      </c>
      <c r="J1448">
        <v>139</v>
      </c>
      <c r="K1448">
        <v>2474000</v>
      </c>
      <c r="L1448">
        <v>14000000</v>
      </c>
      <c r="M1448" s="2">
        <f>VLOOKUP(A1448,Sheet2!$A$1:G5172,2,0)</f>
        <v>35016</v>
      </c>
      <c r="N1448" t="str">
        <f>VLOOKUP(A1448,Sheet2!$A$1:G5172,3,0)</f>
        <v>Color</v>
      </c>
      <c r="O1448" t="str">
        <f>VLOOKUP(A1448,Sheet2!$A$1:G5172,4,0)</f>
        <v>Biography</v>
      </c>
      <c r="P1448" t="str">
        <f>VLOOKUP(A1448,Sheet2!$A$1:G5172,5,0)</f>
        <v>English</v>
      </c>
      <c r="Q1448" t="str">
        <f>VLOOKUP(A1448,Sheet2!$A$1:G5172,6,0)</f>
        <v>France</v>
      </c>
      <c r="R1448" t="str">
        <f>VLOOKUP(A1448,Sheet2!$A$1:G5172,7,0)</f>
        <v>PG-13</v>
      </c>
      <c r="S1448" t="str">
        <f>IF(Table1[[#This Row],[Language]]="English","English","Other language")</f>
        <v>English</v>
      </c>
      <c r="T1448">
        <f>Table1[[#This Row],[Gross Revenue]]-Table1[[#This Row],[Budget]]</f>
        <v>-11526000</v>
      </c>
      <c r="U1448" s="1">
        <f>(Table1[[#This Row],[Gross Revenue]]/Table1[[#This Row],[Budget]])-1</f>
        <v>-0.82328571428571429</v>
      </c>
      <c r="V1448" t="str">
        <f t="shared" si="44"/>
        <v>131-150 minutes</v>
      </c>
      <c r="W1448">
        <f>Table1[[#This Row],[Profit]]/Table1[[#This Row],[Budget]]</f>
        <v>-0.82328571428571429</v>
      </c>
      <c r="X1448" s="22" t="str">
        <f>IF(L1448="","",
IF(L1448&lt;Predictability!$B$1,"Low",
IF(L1448&lt;=Predictability!$B$2,"Mid","High")))</f>
        <v>Mid</v>
      </c>
      <c r="Y1448" s="22">
        <f t="shared" si="45"/>
        <v>0</v>
      </c>
    </row>
    <row r="1449" spans="1:25" x14ac:dyDescent="0.2">
      <c r="A1449" t="s">
        <v>3640</v>
      </c>
      <c r="B1449" t="s">
        <v>661</v>
      </c>
      <c r="C1449" t="s">
        <v>662</v>
      </c>
      <c r="D1449">
        <v>24000</v>
      </c>
      <c r="E1449">
        <v>24805</v>
      </c>
      <c r="F1449">
        <v>45</v>
      </c>
      <c r="G1449">
        <v>6000</v>
      </c>
      <c r="H1449">
        <v>5.0999999999999996</v>
      </c>
      <c r="I1449">
        <v>300</v>
      </c>
      <c r="J1449">
        <v>107</v>
      </c>
      <c r="K1449">
        <v>16204793</v>
      </c>
      <c r="L1449">
        <v>16000000</v>
      </c>
      <c r="M1449" s="2">
        <f>VLOOKUP(A1449,Sheet2!$A$1:G5173,2,0)</f>
        <v>40055</v>
      </c>
      <c r="N1449" t="str">
        <f>VLOOKUP(A1449,Sheet2!$A$1:G5173,3,0)</f>
        <v>Color</v>
      </c>
      <c r="O1449" t="str">
        <f>VLOOKUP(A1449,Sheet2!$A$1:G5173,4,0)</f>
        <v>Comedy</v>
      </c>
      <c r="P1449" t="str">
        <f>VLOOKUP(A1449,Sheet2!$A$1:G5173,5,0)</f>
        <v>English</v>
      </c>
      <c r="Q1449" t="str">
        <f>VLOOKUP(A1449,Sheet2!$A$1:G5173,6,0)</f>
        <v>USA</v>
      </c>
      <c r="R1449" t="str">
        <f>VLOOKUP(A1449,Sheet2!$A$1:G5173,7,0)</f>
        <v>R</v>
      </c>
      <c r="S1449" t="str">
        <f>IF(Table1[[#This Row],[Language]]="English","English","Other language")</f>
        <v>English</v>
      </c>
      <c r="T1449">
        <f>Table1[[#This Row],[Gross Revenue]]-Table1[[#This Row],[Budget]]</f>
        <v>204793</v>
      </c>
      <c r="U1449" s="1">
        <f>(Table1[[#This Row],[Gross Revenue]]/Table1[[#This Row],[Budget]])-1</f>
        <v>1.2799562499999917E-2</v>
      </c>
      <c r="V1449" t="str">
        <f t="shared" si="44"/>
        <v>90-110 minutes</v>
      </c>
      <c r="W1449">
        <f>Table1[[#This Row],[Profit]]/Table1[[#This Row],[Budget]]</f>
        <v>1.27995625E-2</v>
      </c>
      <c r="X1449" s="22" t="str">
        <f>IF(L1449="","",
IF(L1449&lt;Predictability!$B$1,"Low",
IF(L1449&lt;=Predictability!$B$2,"Mid","High")))</f>
        <v>Mid</v>
      </c>
      <c r="Y1449" s="22">
        <f t="shared" si="45"/>
        <v>0</v>
      </c>
    </row>
    <row r="1450" spans="1:25" x14ac:dyDescent="0.2">
      <c r="A1450" t="s">
        <v>6271</v>
      </c>
      <c r="B1450" t="s">
        <v>1137</v>
      </c>
      <c r="C1450" t="s">
        <v>876</v>
      </c>
      <c r="D1450">
        <v>10000</v>
      </c>
      <c r="E1450">
        <v>12182</v>
      </c>
      <c r="F1450">
        <v>488</v>
      </c>
      <c r="G1450">
        <v>0</v>
      </c>
      <c r="H1450">
        <v>7.3</v>
      </c>
      <c r="I1450">
        <v>109</v>
      </c>
      <c r="J1450">
        <v>139</v>
      </c>
      <c r="K1450">
        <v>153620822</v>
      </c>
      <c r="L1450">
        <v>50000000</v>
      </c>
      <c r="M1450" s="2">
        <f>VLOOKUP(A1450,Sheet2!$A$1:G5174,2,0)</f>
        <v>35166</v>
      </c>
      <c r="N1450" t="str">
        <f>VLOOKUP(A1450,Sheet2!$A$1:G5174,3,0)</f>
        <v>Color</v>
      </c>
      <c r="O1450" t="str">
        <f>VLOOKUP(A1450,Sheet2!$A$1:G5174,4,0)</f>
        <v>Comedy</v>
      </c>
      <c r="P1450" t="str">
        <f>VLOOKUP(A1450,Sheet2!$A$1:G5174,5,0)</f>
        <v>English</v>
      </c>
      <c r="Q1450" t="str">
        <f>VLOOKUP(A1450,Sheet2!$A$1:G5174,6,0)</f>
        <v>USA</v>
      </c>
      <c r="R1450" t="str">
        <f>VLOOKUP(A1450,Sheet2!$A$1:G5174,7,0)</f>
        <v>R</v>
      </c>
      <c r="S1450" t="str">
        <f>IF(Table1[[#This Row],[Language]]="English","English","Other language")</f>
        <v>English</v>
      </c>
      <c r="T1450">
        <f>Table1[[#This Row],[Gross Revenue]]-Table1[[#This Row],[Budget]]</f>
        <v>103620822</v>
      </c>
      <c r="U1450" s="1">
        <f>(Table1[[#This Row],[Gross Revenue]]/Table1[[#This Row],[Budget]])-1</f>
        <v>2.07241644</v>
      </c>
      <c r="V1450" t="str">
        <f t="shared" si="44"/>
        <v>131-150 minutes</v>
      </c>
      <c r="W1450">
        <f>Table1[[#This Row],[Profit]]/Table1[[#This Row],[Budget]]</f>
        <v>2.07241644</v>
      </c>
      <c r="X1450" s="22" t="str">
        <f>IF(L1450="","",
IF(L1450&lt;Predictability!$B$1,"Low",
IF(L1450&lt;=Predictability!$B$2,"Mid","High")))</f>
        <v>Mid</v>
      </c>
      <c r="Y1450" s="22">
        <f t="shared" si="45"/>
        <v>1</v>
      </c>
    </row>
    <row r="1451" spans="1:25" x14ac:dyDescent="0.2">
      <c r="A1451" t="s">
        <v>5670</v>
      </c>
      <c r="B1451" t="s">
        <v>2458</v>
      </c>
      <c r="C1451" t="s">
        <v>1356</v>
      </c>
      <c r="D1451">
        <v>880</v>
      </c>
      <c r="E1451">
        <v>2281</v>
      </c>
      <c r="F1451">
        <v>16000</v>
      </c>
      <c r="G1451">
        <v>16000</v>
      </c>
      <c r="H1451">
        <v>6.9</v>
      </c>
      <c r="I1451">
        <v>249</v>
      </c>
      <c r="J1451">
        <v>134</v>
      </c>
      <c r="K1451">
        <v>47034272</v>
      </c>
      <c r="L1451">
        <v>40000000</v>
      </c>
      <c r="M1451" s="2">
        <f>VLOOKUP(A1451,Sheet2!$A$1:G5175,2,0)</f>
        <v>41711</v>
      </c>
      <c r="N1451" t="str">
        <f>VLOOKUP(A1451,Sheet2!$A$1:G5175,3,0)</f>
        <v>Color</v>
      </c>
      <c r="O1451" t="str">
        <f>VLOOKUP(A1451,Sheet2!$A$1:G5175,4,0)</f>
        <v>Biography</v>
      </c>
      <c r="P1451" t="str">
        <f>VLOOKUP(A1451,Sheet2!$A$1:G5175,5,0)</f>
        <v>English</v>
      </c>
      <c r="Q1451" t="str">
        <f>VLOOKUP(A1451,Sheet2!$A$1:G5175,6,0)</f>
        <v>USA</v>
      </c>
      <c r="R1451" t="str">
        <f>VLOOKUP(A1451,Sheet2!$A$1:G5175,7,0)</f>
        <v>R</v>
      </c>
      <c r="S1451" t="str">
        <f>IF(Table1[[#This Row],[Language]]="English","English","Other language")</f>
        <v>English</v>
      </c>
      <c r="T1451">
        <f>Table1[[#This Row],[Gross Revenue]]-Table1[[#This Row],[Budget]]</f>
        <v>7034272</v>
      </c>
      <c r="U1451" s="1">
        <f>(Table1[[#This Row],[Gross Revenue]]/Table1[[#This Row],[Budget]])-1</f>
        <v>0.17585680000000004</v>
      </c>
      <c r="V1451" t="str">
        <f t="shared" si="44"/>
        <v>131-150 minutes</v>
      </c>
      <c r="W1451">
        <f>Table1[[#This Row],[Profit]]/Table1[[#This Row],[Budget]]</f>
        <v>0.17585680000000001</v>
      </c>
      <c r="X1451" s="22" t="str">
        <f>IF(L1451="","",
IF(L1451&lt;Predictability!$B$1,"Low",
IF(L1451&lt;=Predictability!$B$2,"Mid","High")))</f>
        <v>Mid</v>
      </c>
      <c r="Y1451" s="22">
        <f t="shared" si="45"/>
        <v>0</v>
      </c>
    </row>
    <row r="1452" spans="1:25" x14ac:dyDescent="0.2">
      <c r="A1452" t="s">
        <v>4613</v>
      </c>
      <c r="B1452" t="s">
        <v>711</v>
      </c>
      <c r="C1452" t="s">
        <v>879</v>
      </c>
      <c r="D1452">
        <v>939</v>
      </c>
      <c r="E1452">
        <v>3592</v>
      </c>
      <c r="F1452">
        <v>0</v>
      </c>
      <c r="G1452">
        <v>0</v>
      </c>
      <c r="H1452">
        <v>6.2</v>
      </c>
      <c r="I1452">
        <v>164</v>
      </c>
      <c r="J1452">
        <v>102</v>
      </c>
      <c r="K1452">
        <v>25266129</v>
      </c>
      <c r="L1452">
        <v>35000000</v>
      </c>
      <c r="M1452" s="2">
        <f>VLOOKUP(A1452,Sheet2!$A$1:G5176,2,0)</f>
        <v>38209</v>
      </c>
      <c r="N1452" t="str">
        <f>VLOOKUP(A1452,Sheet2!$A$1:G5176,3,0)</f>
        <v>Color</v>
      </c>
      <c r="O1452" t="str">
        <f>VLOOKUP(A1452,Sheet2!$A$1:G5176,4,0)</f>
        <v>Comedy</v>
      </c>
      <c r="P1452" t="str">
        <f>VLOOKUP(A1452,Sheet2!$A$1:G5176,5,0)</f>
        <v>English</v>
      </c>
      <c r="Q1452" t="str">
        <f>VLOOKUP(A1452,Sheet2!$A$1:G5176,6,0)</f>
        <v>USA</v>
      </c>
      <c r="R1452" t="str">
        <f>VLOOKUP(A1452,Sheet2!$A$1:G5176,7,0)</f>
        <v>PG-13</v>
      </c>
      <c r="S1452" t="str">
        <f>IF(Table1[[#This Row],[Language]]="English","English","Other language")</f>
        <v>English</v>
      </c>
      <c r="T1452">
        <f>Table1[[#This Row],[Gross Revenue]]-Table1[[#This Row],[Budget]]</f>
        <v>-9733871</v>
      </c>
      <c r="U1452" s="1">
        <f>(Table1[[#This Row],[Gross Revenue]]/Table1[[#This Row],[Budget]])-1</f>
        <v>-0.27811059999999999</v>
      </c>
      <c r="V1452" t="str">
        <f t="shared" si="44"/>
        <v>90-110 minutes</v>
      </c>
      <c r="W1452">
        <f>Table1[[#This Row],[Profit]]/Table1[[#This Row],[Budget]]</f>
        <v>-0.27811059999999999</v>
      </c>
      <c r="X1452" s="22" t="str">
        <f>IF(L1452="","",
IF(L1452&lt;Predictability!$B$1,"Low",
IF(L1452&lt;=Predictability!$B$2,"Mid","High")))</f>
        <v>Mid</v>
      </c>
      <c r="Y1452" s="22">
        <f t="shared" si="45"/>
        <v>0</v>
      </c>
    </row>
    <row r="1453" spans="1:25" x14ac:dyDescent="0.2">
      <c r="A1453" t="s">
        <v>5778</v>
      </c>
      <c r="B1453" t="s">
        <v>1139</v>
      </c>
      <c r="C1453" t="s">
        <v>2530</v>
      </c>
      <c r="D1453">
        <v>745</v>
      </c>
      <c r="E1453">
        <v>2125</v>
      </c>
      <c r="F1453">
        <v>7</v>
      </c>
      <c r="G1453">
        <v>500</v>
      </c>
      <c r="H1453">
        <v>7</v>
      </c>
      <c r="I1453">
        <v>74</v>
      </c>
      <c r="J1453">
        <v>107</v>
      </c>
      <c r="K1453">
        <v>1282084</v>
      </c>
      <c r="L1453">
        <v>2500000</v>
      </c>
      <c r="M1453" s="2">
        <f>VLOOKUP(A1453,Sheet2!$A$1:G5177,2,0)</f>
        <v>36298</v>
      </c>
      <c r="N1453" t="str">
        <f>VLOOKUP(A1453,Sheet2!$A$1:G5177,3,0)</f>
        <v>Color</v>
      </c>
      <c r="O1453" t="str">
        <f>VLOOKUP(A1453,Sheet2!$A$1:G5177,4,0)</f>
        <v>Drama</v>
      </c>
      <c r="P1453" t="str">
        <f>VLOOKUP(A1453,Sheet2!$A$1:G5177,5,0)</f>
        <v>English</v>
      </c>
      <c r="Q1453" t="str">
        <f>VLOOKUP(A1453,Sheet2!$A$1:G5177,6,0)</f>
        <v>USA</v>
      </c>
      <c r="R1453" t="str">
        <f>VLOOKUP(A1453,Sheet2!$A$1:G5177,7,0)</f>
        <v>R</v>
      </c>
      <c r="S1453" t="str">
        <f>IF(Table1[[#This Row],[Language]]="English","English","Other language")</f>
        <v>English</v>
      </c>
      <c r="T1453">
        <f>Table1[[#This Row],[Gross Revenue]]-Table1[[#This Row],[Budget]]</f>
        <v>-1217916</v>
      </c>
      <c r="U1453" s="1">
        <f>(Table1[[#This Row],[Gross Revenue]]/Table1[[#This Row],[Budget]])-1</f>
        <v>-0.4871664</v>
      </c>
      <c r="V1453" t="str">
        <f t="shared" si="44"/>
        <v>90-110 minutes</v>
      </c>
      <c r="W1453">
        <f>Table1[[#This Row],[Profit]]/Table1[[#This Row],[Budget]]</f>
        <v>-0.4871664</v>
      </c>
      <c r="X1453" s="22" t="str">
        <f>IF(L1453="","",
IF(L1453&lt;Predictability!$B$1,"Low",
IF(L1453&lt;=Predictability!$B$2,"Mid","High")))</f>
        <v>Low</v>
      </c>
      <c r="Y1453" s="22">
        <f t="shared" si="45"/>
        <v>0</v>
      </c>
    </row>
    <row r="1454" spans="1:25" x14ac:dyDescent="0.2">
      <c r="A1454" t="s">
        <v>6844</v>
      </c>
      <c r="B1454" t="s">
        <v>3150</v>
      </c>
      <c r="C1454" t="s">
        <v>946</v>
      </c>
      <c r="D1454">
        <v>433</v>
      </c>
      <c r="E1454">
        <v>698</v>
      </c>
      <c r="F1454">
        <v>0</v>
      </c>
      <c r="G1454">
        <v>0</v>
      </c>
      <c r="H1454">
        <v>8</v>
      </c>
      <c r="I1454">
        <v>125</v>
      </c>
      <c r="J1454">
        <v>206</v>
      </c>
      <c r="K1454">
        <v>70405498</v>
      </c>
      <c r="L1454">
        <v>40000000</v>
      </c>
      <c r="M1454" s="2">
        <f>VLOOKUP(A1454,Sheet2!$A$1:G5178,2,0)</f>
        <v>33323</v>
      </c>
      <c r="N1454" t="str">
        <f>VLOOKUP(A1454,Sheet2!$A$1:G5178,3,0)</f>
        <v>Black and White</v>
      </c>
      <c r="O1454" t="str">
        <f>VLOOKUP(A1454,Sheet2!$A$1:G5178,4,0)</f>
        <v>Drama</v>
      </c>
      <c r="P1454" t="str">
        <f>VLOOKUP(A1454,Sheet2!$A$1:G5178,5,0)</f>
        <v>English</v>
      </c>
      <c r="Q1454" t="str">
        <f>VLOOKUP(A1454,Sheet2!$A$1:G5178,6,0)</f>
        <v>France</v>
      </c>
      <c r="R1454" t="str">
        <f>VLOOKUP(A1454,Sheet2!$A$1:G5178,7,0)</f>
        <v>R</v>
      </c>
      <c r="S1454" t="str">
        <f>IF(Table1[[#This Row],[Language]]="English","English","Other language")</f>
        <v>English</v>
      </c>
      <c r="T1454">
        <f>Table1[[#This Row],[Gross Revenue]]-Table1[[#This Row],[Budget]]</f>
        <v>30405498</v>
      </c>
      <c r="U1454" s="1">
        <f>(Table1[[#This Row],[Gross Revenue]]/Table1[[#This Row],[Budget]])-1</f>
        <v>0.76013744999999999</v>
      </c>
      <c r="V1454" t="str">
        <f t="shared" si="44"/>
        <v>&gt;150 minutes</v>
      </c>
      <c r="W1454">
        <f>Table1[[#This Row],[Profit]]/Table1[[#This Row],[Budget]]</f>
        <v>0.76013744999999999</v>
      </c>
      <c r="X1454" s="22" t="str">
        <f>IF(L1454="","",
IF(L1454&lt;Predictability!$B$1,"Low",
IF(L1454&lt;=Predictability!$B$2,"Mid","High")))</f>
        <v>Mid</v>
      </c>
      <c r="Y1454" s="22">
        <f t="shared" si="45"/>
        <v>1</v>
      </c>
    </row>
    <row r="1455" spans="1:25" x14ac:dyDescent="0.2">
      <c r="A1455" t="s">
        <v>4405</v>
      </c>
      <c r="B1455" t="s">
        <v>1511</v>
      </c>
      <c r="C1455" t="s">
        <v>1354</v>
      </c>
      <c r="D1455">
        <v>770</v>
      </c>
      <c r="E1455">
        <v>2251</v>
      </c>
      <c r="F1455">
        <v>8</v>
      </c>
      <c r="G1455">
        <v>425</v>
      </c>
      <c r="H1455">
        <v>6</v>
      </c>
      <c r="I1455">
        <v>66</v>
      </c>
      <c r="J1455">
        <v>82</v>
      </c>
      <c r="K1455">
        <v>80920948</v>
      </c>
      <c r="L1455">
        <v>30000000</v>
      </c>
      <c r="M1455" s="2">
        <f>VLOOKUP(A1455,Sheet2!$A$1:G5179,2,0)</f>
        <v>36911</v>
      </c>
      <c r="N1455" t="str">
        <f>VLOOKUP(A1455,Sheet2!$A$1:G5179,3,0)</f>
        <v>Color</v>
      </c>
      <c r="O1455" t="str">
        <f>VLOOKUP(A1455,Sheet2!$A$1:G5179,4,0)</f>
        <v>Action</v>
      </c>
      <c r="P1455" t="str">
        <f>VLOOKUP(A1455,Sheet2!$A$1:G5179,5,0)</f>
        <v>English</v>
      </c>
      <c r="Q1455" t="str">
        <f>VLOOKUP(A1455,Sheet2!$A$1:G5179,6,0)</f>
        <v>USA</v>
      </c>
      <c r="R1455" t="str">
        <f>VLOOKUP(A1455,Sheet2!$A$1:G5179,7,0)</f>
        <v>G</v>
      </c>
      <c r="S1455" t="str">
        <f>IF(Table1[[#This Row],[Language]]="English","English","Other language")</f>
        <v>English</v>
      </c>
      <c r="T1455">
        <f>Table1[[#This Row],[Gross Revenue]]-Table1[[#This Row],[Budget]]</f>
        <v>50920948</v>
      </c>
      <c r="U1455" s="1">
        <f>(Table1[[#This Row],[Gross Revenue]]/Table1[[#This Row],[Budget]])-1</f>
        <v>1.6973649333333332</v>
      </c>
      <c r="V1455" t="str">
        <f t="shared" si="44"/>
        <v>&lt;90 minutes</v>
      </c>
      <c r="W1455">
        <f>Table1[[#This Row],[Profit]]/Table1[[#This Row],[Budget]]</f>
        <v>1.6973649333333334</v>
      </c>
      <c r="X1455" s="22" t="str">
        <f>IF(L1455="","",
IF(L1455&lt;Predictability!$B$1,"Low",
IF(L1455&lt;=Predictability!$B$2,"Mid","High")))</f>
        <v>Mid</v>
      </c>
      <c r="Y1455" s="22">
        <f t="shared" si="45"/>
        <v>1</v>
      </c>
    </row>
    <row r="1456" spans="1:25" x14ac:dyDescent="0.2">
      <c r="A1456" t="s">
        <v>6709</v>
      </c>
      <c r="B1456" t="s">
        <v>3091</v>
      </c>
      <c r="C1456" t="s">
        <v>3092</v>
      </c>
      <c r="D1456">
        <v>172</v>
      </c>
      <c r="E1456">
        <v>378</v>
      </c>
      <c r="F1456">
        <v>10</v>
      </c>
      <c r="G1456">
        <v>302</v>
      </c>
      <c r="H1456">
        <v>6.4</v>
      </c>
      <c r="I1456">
        <v>75</v>
      </c>
      <c r="J1456">
        <v>118</v>
      </c>
      <c r="K1456">
        <v>399879</v>
      </c>
      <c r="L1456">
        <v>15000000</v>
      </c>
      <c r="M1456" s="2">
        <f>VLOOKUP(A1456,Sheet2!$A$1:G5180,2,0)</f>
        <v>38805</v>
      </c>
      <c r="N1456" t="str">
        <f>VLOOKUP(A1456,Sheet2!$A$1:G5180,3,0)</f>
        <v>Color</v>
      </c>
      <c r="O1456" t="str">
        <f>VLOOKUP(A1456,Sheet2!$A$1:G5180,4,0)</f>
        <v>Crime</v>
      </c>
      <c r="P1456" t="str">
        <f>VLOOKUP(A1456,Sheet2!$A$1:G5180,5,0)</f>
        <v>English</v>
      </c>
      <c r="Q1456" t="str">
        <f>VLOOKUP(A1456,Sheet2!$A$1:G5180,6,0)</f>
        <v>Australia</v>
      </c>
      <c r="R1456" t="str">
        <f>VLOOKUP(A1456,Sheet2!$A$1:G5180,7,0)</f>
        <v>R</v>
      </c>
      <c r="S1456" t="str">
        <f>IF(Table1[[#This Row],[Language]]="English","English","Other language")</f>
        <v>English</v>
      </c>
      <c r="T1456">
        <f>Table1[[#This Row],[Gross Revenue]]-Table1[[#This Row],[Budget]]</f>
        <v>-14600121</v>
      </c>
      <c r="U1456" s="1">
        <f>(Table1[[#This Row],[Gross Revenue]]/Table1[[#This Row],[Budget]])-1</f>
        <v>-0.97334140000000002</v>
      </c>
      <c r="V1456" t="str">
        <f t="shared" si="44"/>
        <v>111-130 minutes</v>
      </c>
      <c r="W1456">
        <f>Table1[[#This Row],[Profit]]/Table1[[#This Row],[Budget]]</f>
        <v>-0.97334140000000002</v>
      </c>
      <c r="X1456" s="22" t="str">
        <f>IF(L1456="","",
IF(L1456&lt;Predictability!$B$1,"Low",
IF(L1456&lt;=Predictability!$B$2,"Mid","High")))</f>
        <v>Mid</v>
      </c>
      <c r="Y1456" s="22">
        <f t="shared" si="45"/>
        <v>0</v>
      </c>
    </row>
    <row r="1457" spans="1:25" x14ac:dyDescent="0.2">
      <c r="A1457" t="s">
        <v>3813</v>
      </c>
      <c r="B1457" t="s">
        <v>895</v>
      </c>
      <c r="C1457" t="s">
        <v>130</v>
      </c>
      <c r="D1457">
        <v>854</v>
      </c>
      <c r="E1457">
        <v>4530</v>
      </c>
      <c r="F1457">
        <v>32</v>
      </c>
      <c r="G1457">
        <v>0</v>
      </c>
      <c r="H1457">
        <v>5.4</v>
      </c>
      <c r="I1457">
        <v>81</v>
      </c>
      <c r="J1457">
        <v>94</v>
      </c>
      <c r="K1457">
        <v>60573641</v>
      </c>
      <c r="L1457">
        <v>60000000</v>
      </c>
      <c r="M1457" s="2">
        <f>VLOOKUP(A1457,Sheet2!$A$1:G5181,2,0)</f>
        <v>35203</v>
      </c>
      <c r="N1457" t="str">
        <f>VLOOKUP(A1457,Sheet2!$A$1:G5181,3,0)</f>
        <v>Color</v>
      </c>
      <c r="O1457" t="str">
        <f>VLOOKUP(A1457,Sheet2!$A$1:G5181,4,0)</f>
        <v>Comedy</v>
      </c>
      <c r="P1457" t="str">
        <f>VLOOKUP(A1457,Sheet2!$A$1:G5181,5,0)</f>
        <v>English</v>
      </c>
      <c r="Q1457" t="str">
        <f>VLOOKUP(A1457,Sheet2!$A$1:G5181,6,0)</f>
        <v>USA</v>
      </c>
      <c r="R1457" t="str">
        <f>VLOOKUP(A1457,Sheet2!$A$1:G5181,7,0)</f>
        <v>PG</v>
      </c>
      <c r="S1457" t="str">
        <f>IF(Table1[[#This Row],[Language]]="English","English","Other language")</f>
        <v>English</v>
      </c>
      <c r="T1457">
        <f>Table1[[#This Row],[Gross Revenue]]-Table1[[#This Row],[Budget]]</f>
        <v>573641</v>
      </c>
      <c r="U1457" s="1">
        <f>(Table1[[#This Row],[Gross Revenue]]/Table1[[#This Row],[Budget]])-1</f>
        <v>9.5606833333332641E-3</v>
      </c>
      <c r="V1457" t="str">
        <f t="shared" si="44"/>
        <v>90-110 minutes</v>
      </c>
      <c r="W1457">
        <f>Table1[[#This Row],[Profit]]/Table1[[#This Row],[Budget]]</f>
        <v>9.5606833333333335E-3</v>
      </c>
      <c r="X1457" s="22" t="str">
        <f>IF(L1457="","",
IF(L1457&lt;Predictability!$B$1,"Low",
IF(L1457&lt;=Predictability!$B$2,"Mid","High")))</f>
        <v>High</v>
      </c>
      <c r="Y1457" s="22">
        <f t="shared" si="45"/>
        <v>0</v>
      </c>
    </row>
    <row r="1458" spans="1:25" x14ac:dyDescent="0.2">
      <c r="A1458" t="s">
        <v>5617</v>
      </c>
      <c r="B1458" t="s">
        <v>74</v>
      </c>
      <c r="C1458" t="s">
        <v>1042</v>
      </c>
      <c r="D1458">
        <v>12000</v>
      </c>
      <c r="E1458">
        <v>13607</v>
      </c>
      <c r="F1458">
        <v>234</v>
      </c>
      <c r="G1458">
        <v>11000</v>
      </c>
      <c r="H1458">
        <v>6.9</v>
      </c>
      <c r="I1458">
        <v>232</v>
      </c>
      <c r="J1458">
        <v>117</v>
      </c>
      <c r="K1458">
        <v>371897</v>
      </c>
      <c r="L1458">
        <v>4000000</v>
      </c>
      <c r="M1458" s="2">
        <f>VLOOKUP(A1458,Sheet2!$A$1:G5182,2,0)</f>
        <v>41400</v>
      </c>
      <c r="N1458" t="str">
        <f>VLOOKUP(A1458,Sheet2!$A$1:G5182,3,0)</f>
        <v>Color</v>
      </c>
      <c r="O1458" t="str">
        <f>VLOOKUP(A1458,Sheet2!$A$1:G5182,4,0)</f>
        <v>Drama</v>
      </c>
      <c r="P1458" t="str">
        <f>VLOOKUP(A1458,Sheet2!$A$1:G5182,5,0)</f>
        <v>English</v>
      </c>
      <c r="Q1458" t="str">
        <f>VLOOKUP(A1458,Sheet2!$A$1:G5182,6,0)</f>
        <v>USA</v>
      </c>
      <c r="R1458" t="str">
        <f>VLOOKUP(A1458,Sheet2!$A$1:G5182,7,0)</f>
        <v>R</v>
      </c>
      <c r="S1458" t="str">
        <f>IF(Table1[[#This Row],[Language]]="English","English","Other language")</f>
        <v>English</v>
      </c>
      <c r="T1458">
        <f>Table1[[#This Row],[Gross Revenue]]-Table1[[#This Row],[Budget]]</f>
        <v>-3628103</v>
      </c>
      <c r="U1458" s="1">
        <f>(Table1[[#This Row],[Gross Revenue]]/Table1[[#This Row],[Budget]])-1</f>
        <v>-0.90702574999999996</v>
      </c>
      <c r="V1458" t="str">
        <f t="shared" si="44"/>
        <v>111-130 minutes</v>
      </c>
      <c r="W1458">
        <f>Table1[[#This Row],[Profit]]/Table1[[#This Row],[Budget]]</f>
        <v>-0.90702574999999996</v>
      </c>
      <c r="X1458" s="22" t="str">
        <f>IF(L1458="","",
IF(L1458&lt;Predictability!$B$1,"Low",
IF(L1458&lt;=Predictability!$B$2,"Mid","High")))</f>
        <v>Low</v>
      </c>
      <c r="Y1458" s="22">
        <f t="shared" si="45"/>
        <v>0</v>
      </c>
    </row>
    <row r="1459" spans="1:25" x14ac:dyDescent="0.2">
      <c r="A1459" t="s">
        <v>4272</v>
      </c>
      <c r="B1459" t="s">
        <v>1054</v>
      </c>
      <c r="C1459" t="s">
        <v>460</v>
      </c>
      <c r="D1459">
        <v>861</v>
      </c>
      <c r="E1459">
        <v>2543</v>
      </c>
      <c r="F1459">
        <v>29</v>
      </c>
      <c r="G1459">
        <v>0</v>
      </c>
      <c r="H1459">
        <v>5.9</v>
      </c>
      <c r="I1459">
        <v>78</v>
      </c>
      <c r="J1459">
        <v>91</v>
      </c>
      <c r="K1459">
        <v>27087695</v>
      </c>
      <c r="L1459">
        <v>17700000</v>
      </c>
      <c r="M1459" s="2">
        <f>VLOOKUP(A1459,Sheet2!$A$1:G5183,2,0)</f>
        <v>36945</v>
      </c>
      <c r="N1459" t="str">
        <f>VLOOKUP(A1459,Sheet2!$A$1:G5183,3,0)</f>
        <v>Color</v>
      </c>
      <c r="O1459" t="str">
        <f>VLOOKUP(A1459,Sheet2!$A$1:G5183,4,0)</f>
        <v>Adventure</v>
      </c>
      <c r="P1459" t="str">
        <f>VLOOKUP(A1459,Sheet2!$A$1:G5183,5,0)</f>
        <v>English</v>
      </c>
      <c r="Q1459" t="str">
        <f>VLOOKUP(A1459,Sheet2!$A$1:G5183,6,0)</f>
        <v>USA</v>
      </c>
      <c r="R1459" t="str">
        <f>VLOOKUP(A1459,Sheet2!$A$1:G5183,7,0)</f>
        <v>PG-13</v>
      </c>
      <c r="S1459" t="str">
        <f>IF(Table1[[#This Row],[Language]]="English","English","Other language")</f>
        <v>English</v>
      </c>
      <c r="T1459">
        <f>Table1[[#This Row],[Gross Revenue]]-Table1[[#This Row],[Budget]]</f>
        <v>9387695</v>
      </c>
      <c r="U1459" s="1">
        <f>(Table1[[#This Row],[Gross Revenue]]/Table1[[#This Row],[Budget]])-1</f>
        <v>0.53037824858757054</v>
      </c>
      <c r="V1459" t="str">
        <f t="shared" si="44"/>
        <v>90-110 minutes</v>
      </c>
      <c r="W1459">
        <f>Table1[[#This Row],[Profit]]/Table1[[#This Row],[Budget]]</f>
        <v>0.53037824858757066</v>
      </c>
      <c r="X1459" s="22" t="str">
        <f>IF(L1459="","",
IF(L1459&lt;Predictability!$B$1,"Low",
IF(L1459&lt;=Predictability!$B$2,"Mid","High")))</f>
        <v>Mid</v>
      </c>
      <c r="Y1459" s="22">
        <f t="shared" si="45"/>
        <v>1</v>
      </c>
    </row>
    <row r="1460" spans="1:25" x14ac:dyDescent="0.2">
      <c r="A1460" t="s">
        <v>3871</v>
      </c>
      <c r="B1460" t="s">
        <v>895</v>
      </c>
      <c r="C1460" t="s">
        <v>579</v>
      </c>
      <c r="D1460">
        <v>854</v>
      </c>
      <c r="E1460">
        <v>2765</v>
      </c>
      <c r="F1460">
        <v>11</v>
      </c>
      <c r="G1460">
        <v>168</v>
      </c>
      <c r="H1460">
        <v>5.5</v>
      </c>
      <c r="I1460">
        <v>55</v>
      </c>
      <c r="J1460">
        <v>98</v>
      </c>
      <c r="K1460">
        <v>22770864</v>
      </c>
      <c r="L1460">
        <v>38000000</v>
      </c>
      <c r="M1460" s="2">
        <f>VLOOKUP(A1460,Sheet2!$A$1:G5184,2,0)</f>
        <v>36953</v>
      </c>
      <c r="N1460" t="str">
        <f>VLOOKUP(A1460,Sheet2!$A$1:G5184,3,0)</f>
        <v>Color</v>
      </c>
      <c r="O1460" t="str">
        <f>VLOOKUP(A1460,Sheet2!$A$1:G5184,4,0)</f>
        <v>Comedy</v>
      </c>
      <c r="P1460" t="str">
        <f>VLOOKUP(A1460,Sheet2!$A$1:G5184,5,0)</f>
        <v>English</v>
      </c>
      <c r="Q1460" t="str">
        <f>VLOOKUP(A1460,Sheet2!$A$1:G5184,6,0)</f>
        <v>USA</v>
      </c>
      <c r="R1460" t="str">
        <f>VLOOKUP(A1460,Sheet2!$A$1:G5184,7,0)</f>
        <v>PG</v>
      </c>
      <c r="S1460" t="str">
        <f>IF(Table1[[#This Row],[Language]]="English","English","Other language")</f>
        <v>English</v>
      </c>
      <c r="T1460">
        <f>Table1[[#This Row],[Gross Revenue]]-Table1[[#This Row],[Budget]]</f>
        <v>-15229136</v>
      </c>
      <c r="U1460" s="1">
        <f>(Table1[[#This Row],[Gross Revenue]]/Table1[[#This Row],[Budget]])-1</f>
        <v>-0.40076673684210529</v>
      </c>
      <c r="V1460" t="str">
        <f t="shared" si="44"/>
        <v>90-110 minutes</v>
      </c>
      <c r="W1460">
        <f>Table1[[#This Row],[Profit]]/Table1[[#This Row],[Budget]]</f>
        <v>-0.40076673684210529</v>
      </c>
      <c r="X1460" s="22" t="str">
        <f>IF(L1460="","",
IF(L1460&lt;Predictability!$B$1,"Low",
IF(L1460&lt;=Predictability!$B$2,"Mid","High")))</f>
        <v>Mid</v>
      </c>
      <c r="Y1460" s="22">
        <f t="shared" si="45"/>
        <v>0</v>
      </c>
    </row>
    <row r="1461" spans="1:25" x14ac:dyDescent="0.2">
      <c r="A1461" t="s">
        <v>5159</v>
      </c>
      <c r="B1461" t="s">
        <v>901</v>
      </c>
      <c r="C1461" t="s">
        <v>2130</v>
      </c>
      <c r="D1461">
        <v>640</v>
      </c>
      <c r="E1461">
        <v>1873</v>
      </c>
      <c r="F1461">
        <v>475</v>
      </c>
      <c r="G1461">
        <v>24000</v>
      </c>
      <c r="H1461">
        <v>6.6</v>
      </c>
      <c r="I1461">
        <v>462</v>
      </c>
      <c r="J1461">
        <v>132</v>
      </c>
      <c r="K1461">
        <v>73058679</v>
      </c>
      <c r="L1461">
        <v>263700000</v>
      </c>
      <c r="M1461" s="2">
        <f>VLOOKUP(A1461,Sheet2!$A$1:G5185,2,0)</f>
        <v>41156</v>
      </c>
      <c r="N1461" t="str">
        <f>VLOOKUP(A1461,Sheet2!$A$1:G5185,3,0)</f>
        <v>Color</v>
      </c>
      <c r="O1461" t="str">
        <f>VLOOKUP(A1461,Sheet2!$A$1:G5185,4,0)</f>
        <v>Action</v>
      </c>
      <c r="P1461" t="str">
        <f>VLOOKUP(A1461,Sheet2!$A$1:G5185,5,0)</f>
        <v>English</v>
      </c>
      <c r="Q1461" t="str">
        <f>VLOOKUP(A1461,Sheet2!$A$1:G5185,6,0)</f>
        <v>USA</v>
      </c>
      <c r="R1461" t="str">
        <f>VLOOKUP(A1461,Sheet2!$A$1:G5185,7,0)</f>
        <v>PG-13</v>
      </c>
      <c r="S1461" t="str">
        <f>IF(Table1[[#This Row],[Language]]="English","English","Other language")</f>
        <v>English</v>
      </c>
      <c r="T1461">
        <f>Table1[[#This Row],[Gross Revenue]]-Table1[[#This Row],[Budget]]</f>
        <v>-190641321</v>
      </c>
      <c r="U1461" s="1">
        <f>(Table1[[#This Row],[Gross Revenue]]/Table1[[#This Row],[Budget]])-1</f>
        <v>-0.72294774744027301</v>
      </c>
      <c r="V1461" t="str">
        <f t="shared" si="44"/>
        <v>131-150 minutes</v>
      </c>
      <c r="W1461">
        <f>Table1[[#This Row],[Profit]]/Table1[[#This Row],[Budget]]</f>
        <v>-0.72294774744027301</v>
      </c>
      <c r="X1461" s="22" t="str">
        <f>IF(L1461="","",
IF(L1461&lt;Predictability!$B$1,"Low",
IF(L1461&lt;=Predictability!$B$2,"Mid","High")))</f>
        <v>High</v>
      </c>
      <c r="Y1461" s="22">
        <f t="shared" si="45"/>
        <v>0</v>
      </c>
    </row>
    <row r="1462" spans="1:25" x14ac:dyDescent="0.2">
      <c r="A1462" t="s">
        <v>4466</v>
      </c>
      <c r="B1462" t="s">
        <v>968</v>
      </c>
      <c r="C1462" t="s">
        <v>1501</v>
      </c>
      <c r="D1462">
        <v>18000</v>
      </c>
      <c r="E1462">
        <v>20970</v>
      </c>
      <c r="F1462">
        <v>415</v>
      </c>
      <c r="G1462">
        <v>0</v>
      </c>
      <c r="H1462">
        <v>7</v>
      </c>
      <c r="I1462">
        <v>129</v>
      </c>
      <c r="J1462">
        <v>116</v>
      </c>
      <c r="K1462">
        <v>71026631</v>
      </c>
      <c r="L1462">
        <v>36000000</v>
      </c>
      <c r="M1462" s="2">
        <f>VLOOKUP(A1462,Sheet2!$A$1:G5186,2,0)</f>
        <v>37533</v>
      </c>
      <c r="N1462" t="str">
        <f>VLOOKUP(A1462,Sheet2!$A$1:G5186,3,0)</f>
        <v>Color</v>
      </c>
      <c r="O1462" t="str">
        <f>VLOOKUP(A1462,Sheet2!$A$1:G5186,4,0)</f>
        <v>Crime</v>
      </c>
      <c r="P1462" t="str">
        <f>VLOOKUP(A1462,Sheet2!$A$1:G5186,5,0)</f>
        <v>English</v>
      </c>
      <c r="Q1462" t="str">
        <f>VLOOKUP(A1462,Sheet2!$A$1:G5186,6,0)</f>
        <v>USA</v>
      </c>
      <c r="R1462" t="str">
        <f>VLOOKUP(A1462,Sheet2!$A$1:G5186,7,0)</f>
        <v>PG-13</v>
      </c>
      <c r="S1462" t="str">
        <f>IF(Table1[[#This Row],[Language]]="English","English","Other language")</f>
        <v>English</v>
      </c>
      <c r="T1462">
        <f>Table1[[#This Row],[Gross Revenue]]-Table1[[#This Row],[Budget]]</f>
        <v>35026631</v>
      </c>
      <c r="U1462" s="1">
        <f>(Table1[[#This Row],[Gross Revenue]]/Table1[[#This Row],[Budget]])-1</f>
        <v>0.97296197222222225</v>
      </c>
      <c r="V1462" t="str">
        <f t="shared" si="44"/>
        <v>111-130 minutes</v>
      </c>
      <c r="W1462">
        <f>Table1[[#This Row],[Profit]]/Table1[[#This Row],[Budget]]</f>
        <v>0.97296197222222225</v>
      </c>
      <c r="X1462" s="22" t="str">
        <f>IF(L1462="","",
IF(L1462&lt;Predictability!$B$1,"Low",
IF(L1462&lt;=Predictability!$B$2,"Mid","High")))</f>
        <v>Mid</v>
      </c>
      <c r="Y1462" s="22">
        <f t="shared" si="45"/>
        <v>1</v>
      </c>
    </row>
    <row r="1463" spans="1:25" x14ac:dyDescent="0.2">
      <c r="A1463" t="s">
        <v>4473</v>
      </c>
      <c r="B1463" t="s">
        <v>1578</v>
      </c>
      <c r="C1463" t="s">
        <v>1359</v>
      </c>
      <c r="D1463">
        <v>427</v>
      </c>
      <c r="E1463">
        <v>1461</v>
      </c>
      <c r="F1463">
        <v>29</v>
      </c>
      <c r="G1463">
        <v>2000</v>
      </c>
      <c r="H1463">
        <v>6.1</v>
      </c>
      <c r="I1463">
        <v>122</v>
      </c>
      <c r="J1463">
        <v>87</v>
      </c>
      <c r="K1463">
        <v>27972410</v>
      </c>
      <c r="L1463">
        <v>35000000</v>
      </c>
      <c r="M1463" s="2">
        <f>VLOOKUP(A1463,Sheet2!$A$1:G5187,2,0)</f>
        <v>37808</v>
      </c>
      <c r="N1463" t="str">
        <f>VLOOKUP(A1463,Sheet2!$A$1:G5187,3,0)</f>
        <v>Color</v>
      </c>
      <c r="O1463" t="str">
        <f>VLOOKUP(A1463,Sheet2!$A$1:G5187,4,0)</f>
        <v>Action</v>
      </c>
      <c r="P1463" t="str">
        <f>VLOOKUP(A1463,Sheet2!$A$1:G5187,5,0)</f>
        <v>English</v>
      </c>
      <c r="Q1463" t="str">
        <f>VLOOKUP(A1463,Sheet2!$A$1:G5187,6,0)</f>
        <v>UK</v>
      </c>
      <c r="R1463" t="str">
        <f>VLOOKUP(A1463,Sheet2!$A$1:G5187,7,0)</f>
        <v>PG</v>
      </c>
      <c r="S1463" t="str">
        <f>IF(Table1[[#This Row],[Language]]="English","English","Other language")</f>
        <v>English</v>
      </c>
      <c r="T1463">
        <f>Table1[[#This Row],[Gross Revenue]]-Table1[[#This Row],[Budget]]</f>
        <v>-7027590</v>
      </c>
      <c r="U1463" s="1">
        <f>(Table1[[#This Row],[Gross Revenue]]/Table1[[#This Row],[Budget]])-1</f>
        <v>-0.20078828571428575</v>
      </c>
      <c r="V1463" t="str">
        <f t="shared" si="44"/>
        <v>&lt;90 minutes</v>
      </c>
      <c r="W1463">
        <f>Table1[[#This Row],[Profit]]/Table1[[#This Row],[Budget]]</f>
        <v>-0.20078828571428572</v>
      </c>
      <c r="X1463" s="22" t="str">
        <f>IF(L1463="","",
IF(L1463&lt;Predictability!$B$1,"Low",
IF(L1463&lt;=Predictability!$B$2,"Mid","High")))</f>
        <v>Mid</v>
      </c>
      <c r="Y1463" s="22">
        <f t="shared" si="45"/>
        <v>0</v>
      </c>
    </row>
    <row r="1464" spans="1:25" x14ac:dyDescent="0.2">
      <c r="A1464" t="s">
        <v>4711</v>
      </c>
      <c r="B1464" t="s">
        <v>1784</v>
      </c>
      <c r="C1464" t="s">
        <v>1785</v>
      </c>
      <c r="D1464">
        <v>219</v>
      </c>
      <c r="E1464">
        <v>661</v>
      </c>
      <c r="F1464">
        <v>32</v>
      </c>
      <c r="G1464">
        <v>17000</v>
      </c>
      <c r="H1464">
        <v>6.3</v>
      </c>
      <c r="I1464">
        <v>152</v>
      </c>
      <c r="J1464">
        <v>101</v>
      </c>
      <c r="K1464">
        <v>8129455</v>
      </c>
      <c r="L1464">
        <v>45000000</v>
      </c>
      <c r="M1464" s="2">
        <f>VLOOKUP(A1464,Sheet2!$A$1:G5188,2,0)</f>
        <v>40722</v>
      </c>
      <c r="N1464" t="str">
        <f>VLOOKUP(A1464,Sheet2!$A$1:G5188,3,0)</f>
        <v>Color</v>
      </c>
      <c r="O1464" t="str">
        <f>VLOOKUP(A1464,Sheet2!$A$1:G5188,4,0)</f>
        <v>Action</v>
      </c>
      <c r="P1464" t="str">
        <f>VLOOKUP(A1464,Sheet2!$A$1:G5188,5,0)</f>
        <v>English</v>
      </c>
      <c r="Q1464" t="str">
        <f>VLOOKUP(A1464,Sheet2!$A$1:G5188,6,0)</f>
        <v>USA</v>
      </c>
      <c r="R1464" t="str">
        <f>VLOOKUP(A1464,Sheet2!$A$1:G5188,7,0)</f>
        <v>PG</v>
      </c>
      <c r="S1464" t="str">
        <f>IF(Table1[[#This Row],[Language]]="English","English","Other language")</f>
        <v>English</v>
      </c>
      <c r="T1464">
        <f>Table1[[#This Row],[Gross Revenue]]-Table1[[#This Row],[Budget]]</f>
        <v>-36870545</v>
      </c>
      <c r="U1464" s="1">
        <f>(Table1[[#This Row],[Gross Revenue]]/Table1[[#This Row],[Budget]])-1</f>
        <v>-0.81934544444444446</v>
      </c>
      <c r="V1464" t="str">
        <f t="shared" si="44"/>
        <v>90-110 minutes</v>
      </c>
      <c r="W1464">
        <f>Table1[[#This Row],[Profit]]/Table1[[#This Row],[Budget]]</f>
        <v>-0.81934544444444446</v>
      </c>
      <c r="X1464" s="22" t="str">
        <f>IF(L1464="","",
IF(L1464&lt;Predictability!$B$1,"Low",
IF(L1464&lt;=Predictability!$B$2,"Mid","High")))</f>
        <v>Mid</v>
      </c>
      <c r="Y1464" s="22">
        <f t="shared" si="45"/>
        <v>0</v>
      </c>
    </row>
    <row r="1465" spans="1:25" x14ac:dyDescent="0.2">
      <c r="A1465" t="s">
        <v>3406</v>
      </c>
      <c r="B1465" t="s">
        <v>285</v>
      </c>
      <c r="C1465" t="s">
        <v>286</v>
      </c>
      <c r="D1465">
        <v>1000</v>
      </c>
      <c r="E1465">
        <v>5006</v>
      </c>
      <c r="F1465">
        <v>4</v>
      </c>
      <c r="G1465">
        <v>243</v>
      </c>
      <c r="H1465">
        <v>4.3</v>
      </c>
      <c r="I1465">
        <v>45</v>
      </c>
      <c r="J1465">
        <v>97</v>
      </c>
      <c r="K1465">
        <v>31179516</v>
      </c>
      <c r="L1465">
        <v>12000000</v>
      </c>
      <c r="M1465" s="2">
        <f>VLOOKUP(A1465,Sheet2!$A$1:G5189,2,0)</f>
        <v>38191</v>
      </c>
      <c r="N1465" t="str">
        <f>VLOOKUP(A1465,Sheet2!$A$1:G5189,3,0)</f>
        <v>Color</v>
      </c>
      <c r="O1465" t="str">
        <f>VLOOKUP(A1465,Sheet2!$A$1:G5189,4,0)</f>
        <v>Comedy</v>
      </c>
      <c r="P1465" t="str">
        <f>VLOOKUP(A1465,Sheet2!$A$1:G5189,5,0)</f>
        <v>English</v>
      </c>
      <c r="Q1465" t="str">
        <f>VLOOKUP(A1465,Sheet2!$A$1:G5189,6,0)</f>
        <v>USA</v>
      </c>
      <c r="R1465" t="str">
        <f>VLOOKUP(A1465,Sheet2!$A$1:G5189,7,0)</f>
        <v>PG-13</v>
      </c>
      <c r="S1465" t="str">
        <f>IF(Table1[[#This Row],[Language]]="English","English","Other language")</f>
        <v>English</v>
      </c>
      <c r="T1465">
        <f>Table1[[#This Row],[Gross Revenue]]-Table1[[#This Row],[Budget]]</f>
        <v>19179516</v>
      </c>
      <c r="U1465" s="1">
        <f>(Table1[[#This Row],[Gross Revenue]]/Table1[[#This Row],[Budget]])-1</f>
        <v>1.598293</v>
      </c>
      <c r="V1465" t="str">
        <f t="shared" si="44"/>
        <v>90-110 minutes</v>
      </c>
      <c r="W1465">
        <f>Table1[[#This Row],[Profit]]/Table1[[#This Row],[Budget]]</f>
        <v>1.598293</v>
      </c>
      <c r="X1465" s="22" t="str">
        <f>IF(L1465="","",
IF(L1465&lt;Predictability!$B$1,"Low",
IF(L1465&lt;=Predictability!$B$2,"Mid","High")))</f>
        <v>Mid</v>
      </c>
      <c r="Y1465" s="22">
        <f t="shared" si="45"/>
        <v>1</v>
      </c>
    </row>
    <row r="1466" spans="1:25" x14ac:dyDescent="0.2">
      <c r="A1466" t="s">
        <v>3487</v>
      </c>
      <c r="B1466" t="s">
        <v>419</v>
      </c>
      <c r="C1466" t="s">
        <v>420</v>
      </c>
      <c r="D1466">
        <v>13000</v>
      </c>
      <c r="E1466">
        <v>14619</v>
      </c>
      <c r="F1466">
        <v>39</v>
      </c>
      <c r="G1466">
        <v>0</v>
      </c>
      <c r="H1466">
        <v>4.7</v>
      </c>
      <c r="I1466">
        <v>178</v>
      </c>
      <c r="J1466">
        <v>81</v>
      </c>
      <c r="K1466">
        <v>10539414</v>
      </c>
      <c r="L1466">
        <v>47000000</v>
      </c>
      <c r="M1466" s="2">
        <f>VLOOKUP(A1466,Sheet2!$A$1:G5190,2,0)</f>
        <v>40260</v>
      </c>
      <c r="N1466" t="str">
        <f>VLOOKUP(A1466,Sheet2!$A$1:G5190,3,0)</f>
        <v>Color</v>
      </c>
      <c r="O1466" t="str">
        <f>VLOOKUP(A1466,Sheet2!$A$1:G5190,4,0)</f>
        <v>Action</v>
      </c>
      <c r="P1466" t="str">
        <f>VLOOKUP(A1466,Sheet2!$A$1:G5190,5,0)</f>
        <v>English</v>
      </c>
      <c r="Q1466" t="str">
        <f>VLOOKUP(A1466,Sheet2!$A$1:G5190,6,0)</f>
        <v>USA</v>
      </c>
      <c r="R1466" t="str">
        <f>VLOOKUP(A1466,Sheet2!$A$1:G5190,7,0)</f>
        <v>PG-13</v>
      </c>
      <c r="S1466" t="str">
        <f>IF(Table1[[#This Row],[Language]]="English","English","Other language")</f>
        <v>English</v>
      </c>
      <c r="T1466">
        <f>Table1[[#This Row],[Gross Revenue]]-Table1[[#This Row],[Budget]]</f>
        <v>-36460586</v>
      </c>
      <c r="U1466" s="1">
        <f>(Table1[[#This Row],[Gross Revenue]]/Table1[[#This Row],[Budget]])-1</f>
        <v>-0.7757571489361702</v>
      </c>
      <c r="V1466" t="str">
        <f t="shared" si="44"/>
        <v>&lt;90 minutes</v>
      </c>
      <c r="W1466">
        <f>Table1[[#This Row],[Profit]]/Table1[[#This Row],[Budget]]</f>
        <v>-0.7757571489361702</v>
      </c>
      <c r="X1466" s="22" t="str">
        <f>IF(L1466="","",
IF(L1466&lt;Predictability!$B$1,"Low",
IF(L1466&lt;=Predictability!$B$2,"Mid","High")))</f>
        <v>Mid</v>
      </c>
      <c r="Y1466" s="22">
        <f t="shared" si="45"/>
        <v>0</v>
      </c>
    </row>
    <row r="1467" spans="1:25" x14ac:dyDescent="0.2">
      <c r="A1467" t="s">
        <v>5253</v>
      </c>
      <c r="B1467" t="s">
        <v>2181</v>
      </c>
      <c r="C1467" t="s">
        <v>1166</v>
      </c>
      <c r="D1467">
        <v>23</v>
      </c>
      <c r="E1467">
        <v>49</v>
      </c>
      <c r="F1467">
        <v>12</v>
      </c>
      <c r="G1467">
        <v>184</v>
      </c>
      <c r="H1467">
        <v>6.6</v>
      </c>
      <c r="I1467">
        <v>38</v>
      </c>
      <c r="J1467">
        <v>82</v>
      </c>
      <c r="K1467">
        <v>25571351</v>
      </c>
      <c r="L1467">
        <v>14000000</v>
      </c>
      <c r="M1467" s="2">
        <f>VLOOKUP(A1467,Sheet2!$A$1:G5191,2,0)</f>
        <v>37325</v>
      </c>
      <c r="N1467" t="str">
        <f>VLOOKUP(A1467,Sheet2!$A$1:G5191,3,0)</f>
        <v>Color</v>
      </c>
      <c r="O1467" t="str">
        <f>VLOOKUP(A1467,Sheet2!$A$1:G5191,4,0)</f>
        <v>Adventure</v>
      </c>
      <c r="P1467" t="str">
        <f>VLOOKUP(A1467,Sheet2!$A$1:G5191,5,0)</f>
        <v>English</v>
      </c>
      <c r="Q1467" t="str">
        <f>VLOOKUP(A1467,Sheet2!$A$1:G5191,6,0)</f>
        <v>USA</v>
      </c>
      <c r="R1467" t="str">
        <f>VLOOKUP(A1467,Sheet2!$A$1:G5191,7,0)</f>
        <v>G</v>
      </c>
      <c r="S1467" t="str">
        <f>IF(Table1[[#This Row],[Language]]="English","English","Other language")</f>
        <v>English</v>
      </c>
      <c r="T1467">
        <f>Table1[[#This Row],[Gross Revenue]]-Table1[[#This Row],[Budget]]</f>
        <v>11571351</v>
      </c>
      <c r="U1467" s="1">
        <f>(Table1[[#This Row],[Gross Revenue]]/Table1[[#This Row],[Budget]])-1</f>
        <v>0.82652507142857146</v>
      </c>
      <c r="V1467" t="str">
        <f t="shared" si="44"/>
        <v>&lt;90 minutes</v>
      </c>
      <c r="W1467">
        <f>Table1[[#This Row],[Profit]]/Table1[[#This Row],[Budget]]</f>
        <v>0.82652507142857146</v>
      </c>
      <c r="X1467" s="22" t="str">
        <f>IF(L1467="","",
IF(L1467&lt;Predictability!$B$1,"Low",
IF(L1467&lt;=Predictability!$B$2,"Mid","High")))</f>
        <v>Mid</v>
      </c>
      <c r="Y1467" s="22">
        <f t="shared" si="45"/>
        <v>1</v>
      </c>
    </row>
    <row r="1468" spans="1:25" x14ac:dyDescent="0.2">
      <c r="A1468" t="s">
        <v>3735</v>
      </c>
      <c r="B1468" t="s">
        <v>148</v>
      </c>
      <c r="C1468" t="s">
        <v>796</v>
      </c>
      <c r="D1468">
        <v>3000</v>
      </c>
      <c r="E1468">
        <v>3769</v>
      </c>
      <c r="F1468">
        <v>4</v>
      </c>
      <c r="G1468">
        <v>0</v>
      </c>
      <c r="H1468">
        <v>5.3</v>
      </c>
      <c r="I1468">
        <v>93</v>
      </c>
      <c r="J1468">
        <v>98</v>
      </c>
      <c r="K1468">
        <v>14252830</v>
      </c>
      <c r="L1468">
        <v>22000000</v>
      </c>
      <c r="M1468" s="2">
        <f>VLOOKUP(A1468,Sheet2!$A$1:G5192,2,0)</f>
        <v>37084</v>
      </c>
      <c r="N1468" t="str">
        <f>VLOOKUP(A1468,Sheet2!$A$1:G5192,3,0)</f>
        <v>Color</v>
      </c>
      <c r="O1468" t="str">
        <f>VLOOKUP(A1468,Sheet2!$A$1:G5192,4,0)</f>
        <v>Comedy</v>
      </c>
      <c r="P1468" t="str">
        <f>VLOOKUP(A1468,Sheet2!$A$1:G5192,5,0)</f>
        <v>English</v>
      </c>
      <c r="Q1468" t="str">
        <f>VLOOKUP(A1468,Sheet2!$A$1:G5192,6,0)</f>
        <v>Canada</v>
      </c>
      <c r="R1468" t="str">
        <f>VLOOKUP(A1468,Sheet2!$A$1:G5192,7,0)</f>
        <v>PG-13</v>
      </c>
      <c r="S1468" t="str">
        <f>IF(Table1[[#This Row],[Language]]="English","English","Other language")</f>
        <v>English</v>
      </c>
      <c r="T1468">
        <f>Table1[[#This Row],[Gross Revenue]]-Table1[[#This Row],[Budget]]</f>
        <v>-7747170</v>
      </c>
      <c r="U1468" s="1">
        <f>(Table1[[#This Row],[Gross Revenue]]/Table1[[#This Row],[Budget]])-1</f>
        <v>-0.35214409090909093</v>
      </c>
      <c r="V1468" t="str">
        <f t="shared" si="44"/>
        <v>90-110 minutes</v>
      </c>
      <c r="W1468">
        <f>Table1[[#This Row],[Profit]]/Table1[[#This Row],[Budget]]</f>
        <v>-0.35214409090909093</v>
      </c>
      <c r="X1468" s="22" t="str">
        <f>IF(L1468="","",
IF(L1468&lt;Predictability!$B$1,"Low",
IF(L1468&lt;=Predictability!$B$2,"Mid","High")))</f>
        <v>Mid</v>
      </c>
      <c r="Y1468" s="22">
        <f t="shared" si="45"/>
        <v>0</v>
      </c>
    </row>
    <row r="1469" spans="1:25" x14ac:dyDescent="0.2">
      <c r="A1469" t="s">
        <v>4160</v>
      </c>
      <c r="B1469" t="s">
        <v>1082</v>
      </c>
      <c r="C1469" t="s">
        <v>266</v>
      </c>
      <c r="D1469">
        <v>14000</v>
      </c>
      <c r="E1469">
        <v>27842</v>
      </c>
      <c r="F1469">
        <v>62</v>
      </c>
      <c r="G1469">
        <v>0</v>
      </c>
      <c r="H1469">
        <v>5.8</v>
      </c>
      <c r="I1469">
        <v>178</v>
      </c>
      <c r="J1469">
        <v>94</v>
      </c>
      <c r="K1469">
        <v>103812241</v>
      </c>
      <c r="L1469">
        <v>79000000</v>
      </c>
      <c r="M1469" s="2">
        <f>VLOOKUP(A1469,Sheet2!$A$1:G5193,2,0)</f>
        <v>41064</v>
      </c>
      <c r="N1469" t="str">
        <f>VLOOKUP(A1469,Sheet2!$A$1:G5193,3,0)</f>
        <v>Color</v>
      </c>
      <c r="O1469" t="str">
        <f>VLOOKUP(A1469,Sheet2!$A$1:G5193,4,0)</f>
        <v>Action</v>
      </c>
      <c r="P1469" t="str">
        <f>VLOOKUP(A1469,Sheet2!$A$1:G5193,5,0)</f>
        <v>English</v>
      </c>
      <c r="Q1469" t="str">
        <f>VLOOKUP(A1469,Sheet2!$A$1:G5193,6,0)</f>
        <v>USA</v>
      </c>
      <c r="R1469" t="str">
        <f>VLOOKUP(A1469,Sheet2!$A$1:G5193,7,0)</f>
        <v>PG</v>
      </c>
      <c r="S1469" t="str">
        <f>IF(Table1[[#This Row],[Language]]="English","English","Other language")</f>
        <v>English</v>
      </c>
      <c r="T1469">
        <f>Table1[[#This Row],[Gross Revenue]]-Table1[[#This Row],[Budget]]</f>
        <v>24812241</v>
      </c>
      <c r="U1469" s="1">
        <f>(Table1[[#This Row],[Gross Revenue]]/Table1[[#This Row],[Budget]])-1</f>
        <v>0.314079</v>
      </c>
      <c r="V1469" t="str">
        <f t="shared" si="44"/>
        <v>90-110 minutes</v>
      </c>
      <c r="W1469">
        <f>Table1[[#This Row],[Profit]]/Table1[[#This Row],[Budget]]</f>
        <v>0.314079</v>
      </c>
      <c r="X1469" s="22" t="str">
        <f>IF(L1469="","",
IF(L1469&lt;Predictability!$B$1,"Low",
IF(L1469&lt;=Predictability!$B$2,"Mid","High")))</f>
        <v>High</v>
      </c>
      <c r="Y1469" s="22">
        <f t="shared" si="45"/>
        <v>0</v>
      </c>
    </row>
    <row r="1470" spans="1:25" x14ac:dyDescent="0.2">
      <c r="A1470" t="s">
        <v>6315</v>
      </c>
      <c r="B1470" t="s">
        <v>2865</v>
      </c>
      <c r="C1470" t="s">
        <v>2866</v>
      </c>
      <c r="D1470">
        <v>51</v>
      </c>
      <c r="E1470">
        <v>83</v>
      </c>
      <c r="F1470">
        <v>5</v>
      </c>
      <c r="G1470">
        <v>100</v>
      </c>
      <c r="H1470">
        <v>7.4</v>
      </c>
      <c r="I1470">
        <v>15</v>
      </c>
      <c r="J1470">
        <v>135</v>
      </c>
      <c r="K1470">
        <v>638951</v>
      </c>
      <c r="L1470">
        <v>1592000</v>
      </c>
      <c r="M1470" s="2">
        <f>VLOOKUP(A1470,Sheet2!$A$1:G5194,2,0)</f>
        <v>38839</v>
      </c>
      <c r="N1470" t="str">
        <f>VLOOKUP(A1470,Sheet2!$A$1:G5194,3,0)</f>
        <v>Color</v>
      </c>
      <c r="O1470" t="str">
        <f>VLOOKUP(A1470,Sheet2!$A$1:G5194,4,0)</f>
        <v>Drama</v>
      </c>
      <c r="P1470" t="str">
        <f>VLOOKUP(A1470,Sheet2!$A$1:G5194,5,0)</f>
        <v>Vietnamese</v>
      </c>
      <c r="Q1470" t="str">
        <f>VLOOKUP(A1470,Sheet2!$A$1:G5194,6,0)</f>
        <v>USA</v>
      </c>
      <c r="R1470" t="str">
        <f>VLOOKUP(A1470,Sheet2!$A$1:G5194,7,0)</f>
        <v>R</v>
      </c>
      <c r="S1470" t="str">
        <f>IF(Table1[[#This Row],[Language]]="English","English","Other language")</f>
        <v>Other language</v>
      </c>
      <c r="T1470">
        <f>Table1[[#This Row],[Gross Revenue]]-Table1[[#This Row],[Budget]]</f>
        <v>-953049</v>
      </c>
      <c r="U1470" s="1">
        <f>(Table1[[#This Row],[Gross Revenue]]/Table1[[#This Row],[Budget]])-1</f>
        <v>-0.59864886934673367</v>
      </c>
      <c r="V1470" t="str">
        <f t="shared" si="44"/>
        <v>131-150 minutes</v>
      </c>
      <c r="W1470">
        <f>Table1[[#This Row],[Profit]]/Table1[[#This Row],[Budget]]</f>
        <v>-0.59864886934673367</v>
      </c>
      <c r="X1470" s="22" t="str">
        <f>IF(L1470="","",
IF(L1470&lt;Predictability!$B$1,"Low",
IF(L1470&lt;=Predictability!$B$2,"Mid","High")))</f>
        <v>Low</v>
      </c>
      <c r="Y1470" s="22">
        <f t="shared" si="45"/>
        <v>0</v>
      </c>
    </row>
    <row r="1471" spans="1:25" x14ac:dyDescent="0.2">
      <c r="A1471" t="s">
        <v>4175</v>
      </c>
      <c r="B1471" t="s">
        <v>1082</v>
      </c>
      <c r="C1471" t="s">
        <v>384</v>
      </c>
      <c r="D1471">
        <v>14000</v>
      </c>
      <c r="E1471">
        <v>17925</v>
      </c>
      <c r="F1471">
        <v>40</v>
      </c>
      <c r="G1471">
        <v>0</v>
      </c>
      <c r="H1471">
        <v>5.8</v>
      </c>
      <c r="I1471">
        <v>201</v>
      </c>
      <c r="J1471">
        <v>93</v>
      </c>
      <c r="K1471">
        <v>101702060</v>
      </c>
      <c r="L1471">
        <v>45000000</v>
      </c>
      <c r="M1471" s="2">
        <f>VLOOKUP(A1471,Sheet2!$A$1:G5195,2,0)</f>
        <v>39571</v>
      </c>
      <c r="N1471" t="str">
        <f>VLOOKUP(A1471,Sheet2!$A$1:G5195,3,0)</f>
        <v>Color</v>
      </c>
      <c r="O1471" t="str">
        <f>VLOOKUP(A1471,Sheet2!$A$1:G5195,4,0)</f>
        <v>Action</v>
      </c>
      <c r="P1471" t="str">
        <f>VLOOKUP(A1471,Sheet2!$A$1:G5195,5,0)</f>
        <v>English</v>
      </c>
      <c r="Q1471" t="str">
        <f>VLOOKUP(A1471,Sheet2!$A$1:G5195,6,0)</f>
        <v>USA</v>
      </c>
      <c r="R1471" t="str">
        <f>VLOOKUP(A1471,Sheet2!$A$1:G5195,7,0)</f>
        <v>PG</v>
      </c>
      <c r="S1471" t="str">
        <f>IF(Table1[[#This Row],[Language]]="English","English","Other language")</f>
        <v>English</v>
      </c>
      <c r="T1471">
        <f>Table1[[#This Row],[Gross Revenue]]-Table1[[#This Row],[Budget]]</f>
        <v>56702060</v>
      </c>
      <c r="U1471" s="1">
        <f>(Table1[[#This Row],[Gross Revenue]]/Table1[[#This Row],[Budget]])-1</f>
        <v>1.2600457777777776</v>
      </c>
      <c r="V1471" t="str">
        <f t="shared" si="44"/>
        <v>90-110 minutes</v>
      </c>
      <c r="W1471">
        <f>Table1[[#This Row],[Profit]]/Table1[[#This Row],[Budget]]</f>
        <v>1.2600457777777778</v>
      </c>
      <c r="X1471" s="22" t="str">
        <f>IF(L1471="","",
IF(L1471&lt;Predictability!$B$1,"Low",
IF(L1471&lt;=Predictability!$B$2,"Mid","High")))</f>
        <v>Mid</v>
      </c>
      <c r="Y1471" s="22">
        <f t="shared" si="45"/>
        <v>1</v>
      </c>
    </row>
    <row r="1472" spans="1:25" x14ac:dyDescent="0.2">
      <c r="A1472" t="s">
        <v>5212</v>
      </c>
      <c r="B1472" t="s">
        <v>493</v>
      </c>
      <c r="C1472" t="s">
        <v>494</v>
      </c>
      <c r="D1472">
        <v>34000</v>
      </c>
      <c r="E1472">
        <v>75793</v>
      </c>
      <c r="F1472">
        <v>737</v>
      </c>
      <c r="G1472">
        <v>24000</v>
      </c>
      <c r="H1472">
        <v>6.6</v>
      </c>
      <c r="I1472">
        <v>315</v>
      </c>
      <c r="J1472">
        <v>124</v>
      </c>
      <c r="K1472">
        <v>56443482</v>
      </c>
      <c r="L1472">
        <v>60000000</v>
      </c>
      <c r="M1472" s="2">
        <f>VLOOKUP(A1472,Sheet2!$A$1:G5196,2,0)</f>
        <v>42344</v>
      </c>
      <c r="N1472" t="str">
        <f>VLOOKUP(A1472,Sheet2!$A$1:G5196,3,0)</f>
        <v>Color</v>
      </c>
      <c r="O1472" t="str">
        <f>VLOOKUP(A1472,Sheet2!$A$1:G5196,4,0)</f>
        <v>Biography</v>
      </c>
      <c r="P1472" t="str">
        <f>VLOOKUP(A1472,Sheet2!$A$1:G5196,5,0)</f>
        <v>English</v>
      </c>
      <c r="Q1472" t="str">
        <f>VLOOKUP(A1472,Sheet2!$A$1:G5196,6,0)</f>
        <v>USA</v>
      </c>
      <c r="R1472" t="str">
        <f>VLOOKUP(A1472,Sheet2!$A$1:G5196,7,0)</f>
        <v>PG-13</v>
      </c>
      <c r="S1472" t="str">
        <f>IF(Table1[[#This Row],[Language]]="English","English","Other language")</f>
        <v>English</v>
      </c>
      <c r="T1472">
        <f>Table1[[#This Row],[Gross Revenue]]-Table1[[#This Row],[Budget]]</f>
        <v>-3556518</v>
      </c>
      <c r="U1472" s="1">
        <f>(Table1[[#This Row],[Gross Revenue]]/Table1[[#This Row],[Budget]])-1</f>
        <v>-5.9275300000000031E-2</v>
      </c>
      <c r="V1472" t="str">
        <f t="shared" si="44"/>
        <v>111-130 minutes</v>
      </c>
      <c r="W1472">
        <f>Table1[[#This Row],[Profit]]/Table1[[#This Row],[Budget]]</f>
        <v>-5.9275300000000003E-2</v>
      </c>
      <c r="X1472" s="22" t="str">
        <f>IF(L1472="","",
IF(L1472&lt;Predictability!$B$1,"Low",
IF(L1472&lt;=Predictability!$B$2,"Mid","High")))</f>
        <v>High</v>
      </c>
      <c r="Y1472" s="22">
        <f t="shared" si="45"/>
        <v>0</v>
      </c>
    </row>
    <row r="1473" spans="1:25" x14ac:dyDescent="0.2">
      <c r="A1473" t="s">
        <v>5213</v>
      </c>
      <c r="B1473" t="s">
        <v>170</v>
      </c>
      <c r="C1473" t="s">
        <v>2025</v>
      </c>
      <c r="D1473">
        <v>23000</v>
      </c>
      <c r="E1473">
        <v>23242</v>
      </c>
      <c r="F1473">
        <v>131</v>
      </c>
      <c r="G1473">
        <v>0</v>
      </c>
      <c r="H1473">
        <v>6.6</v>
      </c>
      <c r="I1473">
        <v>140</v>
      </c>
      <c r="J1473">
        <v>97</v>
      </c>
      <c r="K1473">
        <v>21973182</v>
      </c>
      <c r="L1473">
        <v>23000000</v>
      </c>
      <c r="M1473" s="2">
        <f>VLOOKUP(A1473,Sheet2!$A$1:G5197,2,0)</f>
        <v>36904</v>
      </c>
      <c r="N1473" t="str">
        <f>VLOOKUP(A1473,Sheet2!$A$1:G5197,3,0)</f>
        <v>Color</v>
      </c>
      <c r="O1473" t="str">
        <f>VLOOKUP(A1473,Sheet2!$A$1:G5197,4,0)</f>
        <v>Mystery</v>
      </c>
      <c r="P1473" t="str">
        <f>VLOOKUP(A1473,Sheet2!$A$1:G5197,5,0)</f>
        <v>English</v>
      </c>
      <c r="Q1473" t="str">
        <f>VLOOKUP(A1473,Sheet2!$A$1:G5197,6,0)</f>
        <v>USA</v>
      </c>
      <c r="R1473" t="str">
        <f>VLOOKUP(A1473,Sheet2!$A$1:G5197,7,0)</f>
        <v>R</v>
      </c>
      <c r="S1473" t="str">
        <f>IF(Table1[[#This Row],[Language]]="English","English","Other language")</f>
        <v>English</v>
      </c>
      <c r="T1473">
        <f>Table1[[#This Row],[Gross Revenue]]-Table1[[#This Row],[Budget]]</f>
        <v>-1026818</v>
      </c>
      <c r="U1473" s="1">
        <f>(Table1[[#This Row],[Gross Revenue]]/Table1[[#This Row],[Budget]])-1</f>
        <v>-4.4644260869565189E-2</v>
      </c>
      <c r="V1473" t="str">
        <f t="shared" si="44"/>
        <v>90-110 minutes</v>
      </c>
      <c r="W1473">
        <f>Table1[[#This Row],[Profit]]/Table1[[#This Row],[Budget]]</f>
        <v>-4.4644260869565217E-2</v>
      </c>
      <c r="X1473" s="22" t="str">
        <f>IF(L1473="","",
IF(L1473&lt;Predictability!$B$1,"Low",
IF(L1473&lt;=Predictability!$B$2,"Mid","High")))</f>
        <v>Mid</v>
      </c>
      <c r="Y1473" s="22">
        <f t="shared" si="45"/>
        <v>0</v>
      </c>
    </row>
    <row r="1474" spans="1:25" x14ac:dyDescent="0.2">
      <c r="A1474" t="s">
        <v>6692</v>
      </c>
      <c r="B1474" t="s">
        <v>3076</v>
      </c>
      <c r="C1474" t="s">
        <v>3077</v>
      </c>
      <c r="D1474">
        <v>203</v>
      </c>
      <c r="E1474">
        <v>773</v>
      </c>
      <c r="F1474">
        <v>13</v>
      </c>
      <c r="G1474">
        <v>11000</v>
      </c>
      <c r="H1474">
        <v>7.8</v>
      </c>
      <c r="I1474">
        <v>115</v>
      </c>
      <c r="J1474">
        <v>116</v>
      </c>
      <c r="K1474">
        <v>1050445</v>
      </c>
      <c r="L1474">
        <v>22000000</v>
      </c>
      <c r="M1474" s="2">
        <f>VLOOKUP(A1474,Sheet2!$A$1:G5198,2,0)</f>
        <v>38641</v>
      </c>
      <c r="N1474" t="str">
        <f>VLOOKUP(A1474,Sheet2!$A$1:G5198,3,0)</f>
        <v>Color</v>
      </c>
      <c r="O1474" t="str">
        <f>VLOOKUP(A1474,Sheet2!$A$1:G5198,4,0)</f>
        <v>Drama</v>
      </c>
      <c r="P1474" t="str">
        <f>VLOOKUP(A1474,Sheet2!$A$1:G5198,5,0)</f>
        <v>French</v>
      </c>
      <c r="Q1474" t="str">
        <f>VLOOKUP(A1474,Sheet2!$A$1:G5198,6,0)</f>
        <v>France</v>
      </c>
      <c r="R1474" t="str">
        <f>VLOOKUP(A1474,Sheet2!$A$1:G5198,7,0)</f>
        <v>PG-13</v>
      </c>
      <c r="S1474" t="str">
        <f>IF(Table1[[#This Row],[Language]]="English","English","Other language")</f>
        <v>Other language</v>
      </c>
      <c r="T1474">
        <f>Table1[[#This Row],[Gross Revenue]]-Table1[[#This Row],[Budget]]</f>
        <v>-20949555</v>
      </c>
      <c r="U1474" s="1">
        <f>(Table1[[#This Row],[Gross Revenue]]/Table1[[#This Row],[Budget]])-1</f>
        <v>-0.95225249999999995</v>
      </c>
      <c r="V1474" t="str">
        <f t="shared" ref="V1474:V1537" si="46">IF(J1474="","",IF(J1474&lt;90,"&lt;90 minutes",IF(J1474&lt;=110,"90-110 minutes",IF(J1474&lt;=130,"111-130 minutes",IF(J1474&lt;=150,"131-150 minutes","&gt;150 minutes")))))</f>
        <v>111-130 minutes</v>
      </c>
      <c r="W1474">
        <f>Table1[[#This Row],[Profit]]/Table1[[#This Row],[Budget]]</f>
        <v>-0.95225249999999995</v>
      </c>
      <c r="X1474" s="22" t="str">
        <f>IF(L1474="","",
IF(L1474&lt;Predictability!$B$1,"Low",
IF(L1474&lt;=Predictability!$B$2,"Mid","High")))</f>
        <v>Mid</v>
      </c>
      <c r="Y1474" s="22">
        <f t="shared" ref="Y1474:Y1537" si="47">IF(W1474&gt;=0.5,1,0)</f>
        <v>0</v>
      </c>
    </row>
    <row r="1475" spans="1:25" x14ac:dyDescent="0.2">
      <c r="A1475" t="s">
        <v>4063</v>
      </c>
      <c r="B1475" t="s">
        <v>1177</v>
      </c>
      <c r="C1475" t="s">
        <v>1178</v>
      </c>
      <c r="D1475">
        <v>1000</v>
      </c>
      <c r="E1475">
        <v>3389</v>
      </c>
      <c r="F1475">
        <v>650</v>
      </c>
      <c r="G1475">
        <v>0</v>
      </c>
      <c r="H1475">
        <v>5.7</v>
      </c>
      <c r="I1475">
        <v>98</v>
      </c>
      <c r="J1475">
        <v>118</v>
      </c>
      <c r="K1475">
        <v>30920167</v>
      </c>
      <c r="L1475">
        <v>25000000</v>
      </c>
      <c r="M1475" s="2">
        <f>VLOOKUP(A1475,Sheet2!$A$1:G5199,2,0)</f>
        <v>41074</v>
      </c>
      <c r="N1475" t="str">
        <f>VLOOKUP(A1475,Sheet2!$A$1:G5199,3,0)</f>
        <v>Color</v>
      </c>
      <c r="O1475" t="str">
        <f>VLOOKUP(A1475,Sheet2!$A$1:G5199,4,0)</f>
        <v>Comedy</v>
      </c>
      <c r="P1475" t="str">
        <f>VLOOKUP(A1475,Sheet2!$A$1:G5199,5,0)</f>
        <v>English</v>
      </c>
      <c r="Q1475" t="str">
        <f>VLOOKUP(A1475,Sheet2!$A$1:G5199,6,0)</f>
        <v>USA</v>
      </c>
      <c r="R1475" t="str">
        <f>VLOOKUP(A1475,Sheet2!$A$1:G5199,7,0)</f>
        <v>PG-13</v>
      </c>
      <c r="S1475" t="str">
        <f>IF(Table1[[#This Row],[Language]]="English","English","Other language")</f>
        <v>English</v>
      </c>
      <c r="T1475">
        <f>Table1[[#This Row],[Gross Revenue]]-Table1[[#This Row],[Budget]]</f>
        <v>5920167</v>
      </c>
      <c r="U1475" s="1">
        <f>(Table1[[#This Row],[Gross Revenue]]/Table1[[#This Row],[Budget]])-1</f>
        <v>0.23680667999999994</v>
      </c>
      <c r="V1475" t="str">
        <f t="shared" si="46"/>
        <v>111-130 minutes</v>
      </c>
      <c r="W1475">
        <f>Table1[[#This Row],[Profit]]/Table1[[#This Row],[Budget]]</f>
        <v>0.23680667999999999</v>
      </c>
      <c r="X1475" s="22" t="str">
        <f>IF(L1475="","",
IF(L1475&lt;Predictability!$B$1,"Low",
IF(L1475&lt;=Predictability!$B$2,"Mid","High")))</f>
        <v>Mid</v>
      </c>
      <c r="Y1475" s="22">
        <f t="shared" si="47"/>
        <v>0</v>
      </c>
    </row>
    <row r="1476" spans="1:25" x14ac:dyDescent="0.2">
      <c r="A1476" t="s">
        <v>5845</v>
      </c>
      <c r="B1476" t="s">
        <v>1685</v>
      </c>
      <c r="C1476" t="s">
        <v>559</v>
      </c>
      <c r="D1476">
        <v>11000</v>
      </c>
      <c r="E1476">
        <v>13321</v>
      </c>
      <c r="F1476">
        <v>0</v>
      </c>
      <c r="G1476">
        <v>13000</v>
      </c>
      <c r="H1476">
        <v>7</v>
      </c>
      <c r="I1476">
        <v>252</v>
      </c>
      <c r="J1476">
        <v>123</v>
      </c>
      <c r="K1476">
        <v>94125426</v>
      </c>
      <c r="L1476">
        <v>40000000</v>
      </c>
      <c r="M1476" s="2">
        <f>VLOOKUP(A1476,Sheet2!$A$1:G5200,2,0)</f>
        <v>40032</v>
      </c>
      <c r="N1476" t="str">
        <f>VLOOKUP(A1476,Sheet2!$A$1:G5200,3,0)</f>
        <v>Color</v>
      </c>
      <c r="O1476" t="str">
        <f>VLOOKUP(A1476,Sheet2!$A$1:G5200,4,0)</f>
        <v>Biography</v>
      </c>
      <c r="P1476" t="str">
        <f>VLOOKUP(A1476,Sheet2!$A$1:G5200,5,0)</f>
        <v>English</v>
      </c>
      <c r="Q1476" t="str">
        <f>VLOOKUP(A1476,Sheet2!$A$1:G5200,6,0)</f>
        <v>USA</v>
      </c>
      <c r="R1476" t="str">
        <f>VLOOKUP(A1476,Sheet2!$A$1:G5200,7,0)</f>
        <v>PG-13</v>
      </c>
      <c r="S1476" t="str">
        <f>IF(Table1[[#This Row],[Language]]="English","English","Other language")</f>
        <v>English</v>
      </c>
      <c r="T1476">
        <f>Table1[[#This Row],[Gross Revenue]]-Table1[[#This Row],[Budget]]</f>
        <v>54125426</v>
      </c>
      <c r="U1476" s="1">
        <f>(Table1[[#This Row],[Gross Revenue]]/Table1[[#This Row],[Budget]])-1</f>
        <v>1.35313565</v>
      </c>
      <c r="V1476" t="str">
        <f t="shared" si="46"/>
        <v>111-130 minutes</v>
      </c>
      <c r="W1476">
        <f>Table1[[#This Row],[Profit]]/Table1[[#This Row],[Budget]]</f>
        <v>1.35313565</v>
      </c>
      <c r="X1476" s="22" t="str">
        <f>IF(L1476="","",
IF(L1476&lt;Predictability!$B$1,"Low",
IF(L1476&lt;=Predictability!$B$2,"Mid","High")))</f>
        <v>Mid</v>
      </c>
      <c r="Y1476" s="22">
        <f t="shared" si="47"/>
        <v>1</v>
      </c>
    </row>
    <row r="1477" spans="1:25" x14ac:dyDescent="0.2">
      <c r="A1477" t="s">
        <v>4480</v>
      </c>
      <c r="B1477" t="s">
        <v>718</v>
      </c>
      <c r="C1477" t="s">
        <v>1585</v>
      </c>
      <c r="D1477">
        <v>17000</v>
      </c>
      <c r="E1477">
        <v>21863</v>
      </c>
      <c r="F1477">
        <v>218</v>
      </c>
      <c r="G1477">
        <v>0</v>
      </c>
      <c r="H1477">
        <v>6.1</v>
      </c>
      <c r="I1477">
        <v>238</v>
      </c>
      <c r="J1477">
        <v>88</v>
      </c>
      <c r="K1477">
        <v>80170146</v>
      </c>
      <c r="L1477">
        <v>85000000</v>
      </c>
      <c r="M1477" s="2">
        <f>VLOOKUP(A1477,Sheet2!$A$1:G5201,2,0)</f>
        <v>39784</v>
      </c>
      <c r="N1477" t="str">
        <f>VLOOKUP(A1477,Sheet2!$A$1:G5201,3,0)</f>
        <v>Color</v>
      </c>
      <c r="O1477" t="str">
        <f>VLOOKUP(A1477,Sheet2!$A$1:G5201,4,0)</f>
        <v>Action</v>
      </c>
      <c r="P1477" t="str">
        <f>VLOOKUP(A1477,Sheet2!$A$1:G5201,5,0)</f>
        <v>English</v>
      </c>
      <c r="Q1477" t="str">
        <f>VLOOKUP(A1477,Sheet2!$A$1:G5201,6,0)</f>
        <v>USA</v>
      </c>
      <c r="R1477" t="str">
        <f>VLOOKUP(A1477,Sheet2!$A$1:G5201,7,0)</f>
        <v>PG-13</v>
      </c>
      <c r="S1477" t="str">
        <f>IF(Table1[[#This Row],[Language]]="English","English","Other language")</f>
        <v>English</v>
      </c>
      <c r="T1477">
        <f>Table1[[#This Row],[Gross Revenue]]-Table1[[#This Row],[Budget]]</f>
        <v>-4829854</v>
      </c>
      <c r="U1477" s="1">
        <f>(Table1[[#This Row],[Gross Revenue]]/Table1[[#This Row],[Budget]])-1</f>
        <v>-5.682181176470591E-2</v>
      </c>
      <c r="V1477" t="str">
        <f t="shared" si="46"/>
        <v>&lt;90 minutes</v>
      </c>
      <c r="W1477">
        <f>Table1[[#This Row],[Profit]]/Table1[[#This Row],[Budget]]</f>
        <v>-5.6821811764705882E-2</v>
      </c>
      <c r="X1477" s="22" t="str">
        <f>IF(L1477="","",
IF(L1477&lt;Predictability!$B$1,"Low",
IF(L1477&lt;=Predictability!$B$2,"Mid","High")))</f>
        <v>High</v>
      </c>
      <c r="Y1477" s="22">
        <f t="shared" si="47"/>
        <v>0</v>
      </c>
    </row>
    <row r="1478" spans="1:25" x14ac:dyDescent="0.2">
      <c r="A1478" t="s">
        <v>4088</v>
      </c>
      <c r="B1478" t="s">
        <v>1204</v>
      </c>
      <c r="C1478" t="s">
        <v>1182</v>
      </c>
      <c r="D1478">
        <v>1000</v>
      </c>
      <c r="E1478">
        <v>5959</v>
      </c>
      <c r="F1478">
        <v>70</v>
      </c>
      <c r="G1478">
        <v>0</v>
      </c>
      <c r="H1478">
        <v>5.7</v>
      </c>
      <c r="I1478">
        <v>52</v>
      </c>
      <c r="J1478">
        <v>112</v>
      </c>
      <c r="K1478">
        <v>37295394</v>
      </c>
      <c r="L1478">
        <v>6600000</v>
      </c>
      <c r="M1478" s="2">
        <f>VLOOKUP(A1478,Sheet2!$A$1:G5202,2,0)</f>
        <v>40838</v>
      </c>
      <c r="N1478" t="str">
        <f>VLOOKUP(A1478,Sheet2!$A$1:G5202,3,0)</f>
        <v>Color</v>
      </c>
      <c r="O1478" t="str">
        <f>VLOOKUP(A1478,Sheet2!$A$1:G5202,4,0)</f>
        <v>Comedy</v>
      </c>
      <c r="P1478" t="str">
        <f>VLOOKUP(A1478,Sheet2!$A$1:G5202,5,0)</f>
        <v>English</v>
      </c>
      <c r="Q1478" t="str">
        <f>VLOOKUP(A1478,Sheet2!$A$1:G5202,6,0)</f>
        <v>USA</v>
      </c>
      <c r="R1478" t="str">
        <f>VLOOKUP(A1478,Sheet2!$A$1:G5202,7,0)</f>
        <v>PG-13</v>
      </c>
      <c r="S1478" t="str">
        <f>IF(Table1[[#This Row],[Language]]="English","English","Other language")</f>
        <v>English</v>
      </c>
      <c r="T1478">
        <f>Table1[[#This Row],[Gross Revenue]]-Table1[[#This Row],[Budget]]</f>
        <v>30695394</v>
      </c>
      <c r="U1478" s="1">
        <f>(Table1[[#This Row],[Gross Revenue]]/Table1[[#This Row],[Budget]])-1</f>
        <v>4.6508172727272727</v>
      </c>
      <c r="V1478" t="str">
        <f t="shared" si="46"/>
        <v>111-130 minutes</v>
      </c>
      <c r="W1478">
        <f>Table1[[#This Row],[Profit]]/Table1[[#This Row],[Budget]]</f>
        <v>4.6508172727272727</v>
      </c>
      <c r="X1478" s="22" t="str">
        <f>IF(L1478="","",
IF(L1478&lt;Predictability!$B$1,"Low",
IF(L1478&lt;=Predictability!$B$2,"Mid","High")))</f>
        <v>Low</v>
      </c>
      <c r="Y1478" s="22">
        <f t="shared" si="47"/>
        <v>1</v>
      </c>
    </row>
    <row r="1479" spans="1:25" x14ac:dyDescent="0.2">
      <c r="A1479" t="s">
        <v>6485</v>
      </c>
      <c r="B1479" t="s">
        <v>661</v>
      </c>
      <c r="C1479" t="s">
        <v>1850</v>
      </c>
      <c r="D1479">
        <v>24000</v>
      </c>
      <c r="E1479">
        <v>28817</v>
      </c>
      <c r="F1479">
        <v>655</v>
      </c>
      <c r="G1479">
        <v>10000</v>
      </c>
      <c r="H1479">
        <v>7.5</v>
      </c>
      <c r="I1479">
        <v>387</v>
      </c>
      <c r="J1479">
        <v>96</v>
      </c>
      <c r="K1479">
        <v>143492840</v>
      </c>
      <c r="L1479">
        <v>7500000</v>
      </c>
      <c r="M1479" s="2">
        <f>VLOOKUP(A1479,Sheet2!$A$1:G5203,2,0)</f>
        <v>39245</v>
      </c>
      <c r="N1479" t="str">
        <f>VLOOKUP(A1479,Sheet2!$A$1:G5203,3,0)</f>
        <v>Color</v>
      </c>
      <c r="O1479" t="str">
        <f>VLOOKUP(A1479,Sheet2!$A$1:G5203,4,0)</f>
        <v>Comedy</v>
      </c>
      <c r="P1479" t="str">
        <f>VLOOKUP(A1479,Sheet2!$A$1:G5203,5,0)</f>
        <v>English</v>
      </c>
      <c r="Q1479" t="str">
        <f>VLOOKUP(A1479,Sheet2!$A$1:G5203,6,0)</f>
        <v>USA</v>
      </c>
      <c r="R1479" t="str">
        <f>VLOOKUP(A1479,Sheet2!$A$1:G5203,7,0)</f>
        <v>PG-13</v>
      </c>
      <c r="S1479" t="str">
        <f>IF(Table1[[#This Row],[Language]]="English","English","Other language")</f>
        <v>English</v>
      </c>
      <c r="T1479">
        <f>Table1[[#This Row],[Gross Revenue]]-Table1[[#This Row],[Budget]]</f>
        <v>135992840</v>
      </c>
      <c r="U1479" s="1">
        <f>(Table1[[#This Row],[Gross Revenue]]/Table1[[#This Row],[Budget]])-1</f>
        <v>18.132378666666668</v>
      </c>
      <c r="V1479" t="str">
        <f t="shared" si="46"/>
        <v>90-110 minutes</v>
      </c>
      <c r="W1479">
        <f>Table1[[#This Row],[Profit]]/Table1[[#This Row],[Budget]]</f>
        <v>18.132378666666668</v>
      </c>
      <c r="X1479" s="22" t="str">
        <f>IF(L1479="","",
IF(L1479&lt;Predictability!$B$1,"Low",
IF(L1479&lt;=Predictability!$B$2,"Mid","High")))</f>
        <v>Low</v>
      </c>
      <c r="Y1479" s="22">
        <f t="shared" si="47"/>
        <v>1</v>
      </c>
    </row>
    <row r="1480" spans="1:25" x14ac:dyDescent="0.2">
      <c r="A1480" t="s">
        <v>3782</v>
      </c>
      <c r="B1480" t="s">
        <v>800</v>
      </c>
      <c r="C1480" t="s">
        <v>858</v>
      </c>
      <c r="D1480">
        <v>17000</v>
      </c>
      <c r="E1480">
        <v>47334</v>
      </c>
      <c r="F1480">
        <v>0</v>
      </c>
      <c r="G1480">
        <v>44000</v>
      </c>
      <c r="H1480">
        <v>5.4</v>
      </c>
      <c r="I1480">
        <v>384</v>
      </c>
      <c r="J1480">
        <v>127</v>
      </c>
      <c r="K1480">
        <v>47375327</v>
      </c>
      <c r="L1480">
        <v>176000000</v>
      </c>
      <c r="M1480" s="2">
        <f>VLOOKUP(A1480,Sheet2!$A$1:G5204,2,0)</f>
        <v>42043</v>
      </c>
      <c r="N1480" t="str">
        <f>VLOOKUP(A1480,Sheet2!$A$1:G5204,3,0)</f>
        <v>Color</v>
      </c>
      <c r="O1480" t="str">
        <f>VLOOKUP(A1480,Sheet2!$A$1:G5204,4,0)</f>
        <v>Action</v>
      </c>
      <c r="P1480" t="str">
        <f>VLOOKUP(A1480,Sheet2!$A$1:G5204,5,0)</f>
        <v>English</v>
      </c>
      <c r="Q1480" t="str">
        <f>VLOOKUP(A1480,Sheet2!$A$1:G5204,6,0)</f>
        <v>USA</v>
      </c>
      <c r="R1480" t="str">
        <f>VLOOKUP(A1480,Sheet2!$A$1:G5204,7,0)</f>
        <v>PG-13</v>
      </c>
      <c r="S1480" t="str">
        <f>IF(Table1[[#This Row],[Language]]="English","English","Other language")</f>
        <v>English</v>
      </c>
      <c r="T1480">
        <f>Table1[[#This Row],[Gross Revenue]]-Table1[[#This Row],[Budget]]</f>
        <v>-128624673</v>
      </c>
      <c r="U1480" s="1">
        <f>(Table1[[#This Row],[Gross Revenue]]/Table1[[#This Row],[Budget]])-1</f>
        <v>-0.73082200568181821</v>
      </c>
      <c r="V1480" t="str">
        <f t="shared" si="46"/>
        <v>111-130 minutes</v>
      </c>
      <c r="W1480">
        <f>Table1[[#This Row],[Profit]]/Table1[[#This Row],[Budget]]</f>
        <v>-0.73082200568181821</v>
      </c>
      <c r="X1480" s="22" t="str">
        <f>IF(L1480="","",
IF(L1480&lt;Predictability!$B$1,"Low",
IF(L1480&lt;=Predictability!$B$2,"Mid","High")))</f>
        <v>High</v>
      </c>
      <c r="Y1480" s="22">
        <f t="shared" si="47"/>
        <v>0</v>
      </c>
    </row>
    <row r="1481" spans="1:25" x14ac:dyDescent="0.2">
      <c r="A1481" t="s">
        <v>6908</v>
      </c>
      <c r="B1481" t="s">
        <v>3180</v>
      </c>
      <c r="C1481" t="s">
        <v>1734</v>
      </c>
      <c r="D1481">
        <v>967</v>
      </c>
      <c r="E1481">
        <v>2129</v>
      </c>
      <c r="F1481">
        <v>14000</v>
      </c>
      <c r="G1481">
        <v>19000</v>
      </c>
      <c r="H1481">
        <v>8.1</v>
      </c>
      <c r="I1481">
        <v>308</v>
      </c>
      <c r="J1481">
        <v>127</v>
      </c>
      <c r="K1481">
        <v>356784000</v>
      </c>
      <c r="L1481">
        <v>63000000</v>
      </c>
      <c r="M1481" s="2">
        <f>VLOOKUP(A1481,Sheet2!$A$1:G5205,2,0)</f>
        <v>34184</v>
      </c>
      <c r="N1481" t="str">
        <f>VLOOKUP(A1481,Sheet2!$A$1:G5205,3,0)</f>
        <v>Color</v>
      </c>
      <c r="O1481" t="str">
        <f>VLOOKUP(A1481,Sheet2!$A$1:G5205,4,0)</f>
        <v>Adventure</v>
      </c>
      <c r="P1481" t="str">
        <f>VLOOKUP(A1481,Sheet2!$A$1:G5205,5,0)</f>
        <v>English</v>
      </c>
      <c r="Q1481" t="str">
        <f>VLOOKUP(A1481,Sheet2!$A$1:G5205,6,0)</f>
        <v>USA</v>
      </c>
      <c r="R1481" t="str">
        <f>VLOOKUP(A1481,Sheet2!$A$1:G5205,7,0)</f>
        <v>PG-13</v>
      </c>
      <c r="S1481" t="str">
        <f>IF(Table1[[#This Row],[Language]]="English","English","Other language")</f>
        <v>English</v>
      </c>
      <c r="T1481">
        <f>Table1[[#This Row],[Gross Revenue]]-Table1[[#This Row],[Budget]]</f>
        <v>293784000</v>
      </c>
      <c r="U1481" s="1">
        <f>(Table1[[#This Row],[Gross Revenue]]/Table1[[#This Row],[Budget]])-1</f>
        <v>4.6632380952380954</v>
      </c>
      <c r="V1481" t="str">
        <f t="shared" si="46"/>
        <v>111-130 minutes</v>
      </c>
      <c r="W1481">
        <f>Table1[[#This Row],[Profit]]/Table1[[#This Row],[Budget]]</f>
        <v>4.6632380952380954</v>
      </c>
      <c r="X1481" s="22" t="str">
        <f>IF(L1481="","",
IF(L1481&lt;Predictability!$B$1,"Low",
IF(L1481&lt;=Predictability!$B$2,"Mid","High")))</f>
        <v>High</v>
      </c>
      <c r="Y1481" s="22">
        <f t="shared" si="47"/>
        <v>1</v>
      </c>
    </row>
    <row r="1482" spans="1:25" x14ac:dyDescent="0.2">
      <c r="A1482" t="s">
        <v>4279</v>
      </c>
      <c r="B1482" t="s">
        <v>1397</v>
      </c>
      <c r="C1482" t="s">
        <v>1247</v>
      </c>
      <c r="D1482">
        <v>693</v>
      </c>
      <c r="E1482">
        <v>2574</v>
      </c>
      <c r="F1482">
        <v>394</v>
      </c>
      <c r="G1482">
        <v>0</v>
      </c>
      <c r="H1482">
        <v>5.9</v>
      </c>
      <c r="I1482">
        <v>198</v>
      </c>
      <c r="J1482">
        <v>92</v>
      </c>
      <c r="K1482">
        <v>181166115</v>
      </c>
      <c r="L1482">
        <v>93000000</v>
      </c>
      <c r="M1482" s="2">
        <f>VLOOKUP(A1482,Sheet2!$A$1:G5206,2,0)</f>
        <v>37191</v>
      </c>
      <c r="N1482" t="str">
        <f>VLOOKUP(A1482,Sheet2!$A$1:G5206,3,0)</f>
        <v>Color</v>
      </c>
      <c r="O1482" t="str">
        <f>VLOOKUP(A1482,Sheet2!$A$1:G5206,4,0)</f>
        <v>Action</v>
      </c>
      <c r="P1482" t="str">
        <f>VLOOKUP(A1482,Sheet2!$A$1:G5206,5,0)</f>
        <v>English</v>
      </c>
      <c r="Q1482" t="str">
        <f>VLOOKUP(A1482,Sheet2!$A$1:G5206,6,0)</f>
        <v>USA</v>
      </c>
      <c r="R1482" t="str">
        <f>VLOOKUP(A1482,Sheet2!$A$1:G5206,7,0)</f>
        <v>PG-13</v>
      </c>
      <c r="S1482" t="str">
        <f>IF(Table1[[#This Row],[Language]]="English","English","Other language")</f>
        <v>English</v>
      </c>
      <c r="T1482">
        <f>Table1[[#This Row],[Gross Revenue]]-Table1[[#This Row],[Budget]]</f>
        <v>88166115</v>
      </c>
      <c r="U1482" s="1">
        <f>(Table1[[#This Row],[Gross Revenue]]/Table1[[#This Row],[Budget]])-1</f>
        <v>0.94802274193548386</v>
      </c>
      <c r="V1482" t="str">
        <f t="shared" si="46"/>
        <v>90-110 minutes</v>
      </c>
      <c r="W1482">
        <f>Table1[[#This Row],[Profit]]/Table1[[#This Row],[Budget]]</f>
        <v>0.94802274193548386</v>
      </c>
      <c r="X1482" s="22" t="str">
        <f>IF(L1482="","",
IF(L1482&lt;Predictability!$B$1,"Low",
IF(L1482&lt;=Predictability!$B$2,"Mid","High")))</f>
        <v>High</v>
      </c>
      <c r="Y1482" s="22">
        <f t="shared" si="47"/>
        <v>1</v>
      </c>
    </row>
    <row r="1483" spans="1:25" x14ac:dyDescent="0.2">
      <c r="A1483" t="s">
        <v>5861</v>
      </c>
      <c r="B1483" t="s">
        <v>1055</v>
      </c>
      <c r="C1483" t="s">
        <v>2576</v>
      </c>
      <c r="D1483">
        <v>3000</v>
      </c>
      <c r="E1483">
        <v>8458</v>
      </c>
      <c r="F1483">
        <v>365</v>
      </c>
      <c r="G1483">
        <v>150000</v>
      </c>
      <c r="H1483">
        <v>7</v>
      </c>
      <c r="I1483">
        <v>644</v>
      </c>
      <c r="J1483">
        <v>124</v>
      </c>
      <c r="K1483">
        <v>652177271</v>
      </c>
      <c r="L1483">
        <v>150000000</v>
      </c>
      <c r="M1483" s="2">
        <f>VLOOKUP(A1483,Sheet2!$A$1:G5207,2,0)</f>
        <v>42188</v>
      </c>
      <c r="N1483" t="str">
        <f>VLOOKUP(A1483,Sheet2!$A$1:G5207,3,0)</f>
        <v>Color</v>
      </c>
      <c r="O1483" t="str">
        <f>VLOOKUP(A1483,Sheet2!$A$1:G5207,4,0)</f>
        <v>Action</v>
      </c>
      <c r="P1483" t="str">
        <f>VLOOKUP(A1483,Sheet2!$A$1:G5207,5,0)</f>
        <v>English</v>
      </c>
      <c r="Q1483" t="str">
        <f>VLOOKUP(A1483,Sheet2!$A$1:G5207,6,0)</f>
        <v>USA</v>
      </c>
      <c r="R1483" t="str">
        <f>VLOOKUP(A1483,Sheet2!$A$1:G5207,7,0)</f>
        <v>PG-13</v>
      </c>
      <c r="S1483" t="str">
        <f>IF(Table1[[#This Row],[Language]]="English","English","Other language")</f>
        <v>English</v>
      </c>
      <c r="T1483">
        <f>Table1[[#This Row],[Gross Revenue]]-Table1[[#This Row],[Budget]]</f>
        <v>502177271</v>
      </c>
      <c r="U1483" s="1">
        <f>(Table1[[#This Row],[Gross Revenue]]/Table1[[#This Row],[Budget]])-1</f>
        <v>3.3478484733333334</v>
      </c>
      <c r="V1483" t="str">
        <f t="shared" si="46"/>
        <v>111-130 minutes</v>
      </c>
      <c r="W1483">
        <f>Table1[[#This Row],[Profit]]/Table1[[#This Row],[Budget]]</f>
        <v>3.3478484733333334</v>
      </c>
      <c r="X1483" s="22" t="str">
        <f>IF(L1483="","",
IF(L1483&lt;Predictability!$B$1,"Low",
IF(L1483&lt;=Predictability!$B$2,"Mid","High")))</f>
        <v>High</v>
      </c>
      <c r="Y1483" s="22">
        <f t="shared" si="47"/>
        <v>1</v>
      </c>
    </row>
    <row r="1484" spans="1:25" x14ac:dyDescent="0.2">
      <c r="A1484" t="s">
        <v>4920</v>
      </c>
      <c r="B1484" t="s">
        <v>786</v>
      </c>
      <c r="C1484" t="s">
        <v>102</v>
      </c>
      <c r="D1484">
        <v>11000</v>
      </c>
      <c r="E1484">
        <v>16325</v>
      </c>
      <c r="F1484">
        <v>221</v>
      </c>
      <c r="G1484">
        <v>19000</v>
      </c>
      <c r="H1484">
        <v>6.4</v>
      </c>
      <c r="I1484">
        <v>204</v>
      </c>
      <c r="J1484">
        <v>117</v>
      </c>
      <c r="K1484">
        <v>103028109</v>
      </c>
      <c r="L1484">
        <v>80000000</v>
      </c>
      <c r="M1484" s="2">
        <f>VLOOKUP(A1484,Sheet2!$A$1:G5208,2,0)</f>
        <v>40582</v>
      </c>
      <c r="N1484" t="str">
        <f>VLOOKUP(A1484,Sheet2!$A$1:G5208,3,0)</f>
        <v>Color</v>
      </c>
      <c r="O1484" t="str">
        <f>VLOOKUP(A1484,Sheet2!$A$1:G5208,4,0)</f>
        <v>Comedy</v>
      </c>
      <c r="P1484" t="str">
        <f>VLOOKUP(A1484,Sheet2!$A$1:G5208,5,0)</f>
        <v>English</v>
      </c>
      <c r="Q1484" t="str">
        <f>VLOOKUP(A1484,Sheet2!$A$1:G5208,6,0)</f>
        <v>USA</v>
      </c>
      <c r="R1484" t="str">
        <f>VLOOKUP(A1484,Sheet2!$A$1:G5208,7,0)</f>
        <v>PG-13</v>
      </c>
      <c r="S1484" t="str">
        <f>IF(Table1[[#This Row],[Language]]="English","English","Other language")</f>
        <v>English</v>
      </c>
      <c r="T1484">
        <f>Table1[[#This Row],[Gross Revenue]]-Table1[[#This Row],[Budget]]</f>
        <v>23028109</v>
      </c>
      <c r="U1484" s="1">
        <f>(Table1[[#This Row],[Gross Revenue]]/Table1[[#This Row],[Budget]])-1</f>
        <v>0.2878513625000001</v>
      </c>
      <c r="V1484" t="str">
        <f t="shared" si="46"/>
        <v>111-130 minutes</v>
      </c>
      <c r="W1484">
        <f>Table1[[#This Row],[Profit]]/Table1[[#This Row],[Budget]]</f>
        <v>0.28785136249999999</v>
      </c>
      <c r="X1484" s="22" t="str">
        <f>IF(L1484="","",
IF(L1484&lt;Predictability!$B$1,"Low",
IF(L1484&lt;=Predictability!$B$2,"Mid","High")))</f>
        <v>High</v>
      </c>
      <c r="Y1484" s="22">
        <f t="shared" si="47"/>
        <v>0</v>
      </c>
    </row>
    <row r="1485" spans="1:25" x14ac:dyDescent="0.2">
      <c r="A1485" t="s">
        <v>5368</v>
      </c>
      <c r="B1485" t="s">
        <v>1375</v>
      </c>
      <c r="C1485" t="s">
        <v>887</v>
      </c>
      <c r="D1485">
        <v>970</v>
      </c>
      <c r="E1485">
        <v>2876</v>
      </c>
      <c r="F1485">
        <v>70</v>
      </c>
      <c r="G1485">
        <v>0</v>
      </c>
      <c r="H1485">
        <v>6.7</v>
      </c>
      <c r="I1485">
        <v>142</v>
      </c>
      <c r="J1485">
        <v>95</v>
      </c>
      <c r="K1485">
        <v>48291624</v>
      </c>
      <c r="L1485">
        <v>58000000</v>
      </c>
      <c r="M1485" s="2">
        <f>VLOOKUP(A1485,Sheet2!$A$1:G5209,2,0)</f>
        <v>38692</v>
      </c>
      <c r="N1485" t="str">
        <f>VLOOKUP(A1485,Sheet2!$A$1:G5209,3,0)</f>
        <v>Color</v>
      </c>
      <c r="O1485" t="str">
        <f>VLOOKUP(A1485,Sheet2!$A$1:G5209,4,0)</f>
        <v>Comedy</v>
      </c>
      <c r="P1485" t="str">
        <f>VLOOKUP(A1485,Sheet2!$A$1:G5209,5,0)</f>
        <v>English</v>
      </c>
      <c r="Q1485" t="str">
        <f>VLOOKUP(A1485,Sheet2!$A$1:G5209,6,0)</f>
        <v>USA</v>
      </c>
      <c r="R1485" t="str">
        <f>VLOOKUP(A1485,Sheet2!$A$1:G5209,7,0)</f>
        <v>PG-13</v>
      </c>
      <c r="S1485" t="str">
        <f>IF(Table1[[#This Row],[Language]]="English","English","Other language")</f>
        <v>English</v>
      </c>
      <c r="T1485">
        <f>Table1[[#This Row],[Gross Revenue]]-Table1[[#This Row],[Budget]]</f>
        <v>-9708376</v>
      </c>
      <c r="U1485" s="1">
        <f>(Table1[[#This Row],[Gross Revenue]]/Table1[[#This Row],[Budget]])-1</f>
        <v>-0.16738579310344825</v>
      </c>
      <c r="V1485" t="str">
        <f t="shared" si="46"/>
        <v>90-110 minutes</v>
      </c>
      <c r="W1485">
        <f>Table1[[#This Row],[Profit]]/Table1[[#This Row],[Budget]]</f>
        <v>-0.16738579310344828</v>
      </c>
      <c r="X1485" s="22" t="str">
        <f>IF(L1485="","",
IF(L1485&lt;Predictability!$B$1,"Low",
IF(L1485&lt;=Predictability!$B$2,"Mid","High")))</f>
        <v>High</v>
      </c>
      <c r="Y1485" s="22">
        <f t="shared" si="47"/>
        <v>0</v>
      </c>
    </row>
    <row r="1486" spans="1:25" x14ac:dyDescent="0.2">
      <c r="A1486" t="s">
        <v>5296</v>
      </c>
      <c r="B1486" t="s">
        <v>2205</v>
      </c>
      <c r="C1486" t="s">
        <v>1392</v>
      </c>
      <c r="D1486">
        <v>599</v>
      </c>
      <c r="E1486">
        <v>1030</v>
      </c>
      <c r="F1486">
        <v>700</v>
      </c>
      <c r="G1486">
        <v>117</v>
      </c>
      <c r="H1486">
        <v>6.7</v>
      </c>
      <c r="I1486">
        <v>20</v>
      </c>
      <c r="J1486">
        <v>97</v>
      </c>
      <c r="K1486">
        <v>39852</v>
      </c>
      <c r="L1486">
        <v>3000000</v>
      </c>
      <c r="M1486" s="2">
        <f>VLOOKUP(A1486,Sheet2!$A$1:G5210,2,0)</f>
        <v>36206</v>
      </c>
      <c r="N1486" t="str">
        <f>VLOOKUP(A1486,Sheet2!$A$1:G5210,3,0)</f>
        <v>Color</v>
      </c>
      <c r="O1486" t="str">
        <f>VLOOKUP(A1486,Sheet2!$A$1:G5210,4,0)</f>
        <v>Comedy</v>
      </c>
      <c r="P1486" t="str">
        <f>VLOOKUP(A1486,Sheet2!$A$1:G5210,5,0)</f>
        <v>English</v>
      </c>
      <c r="Q1486" t="str">
        <f>VLOOKUP(A1486,Sheet2!$A$1:G5210,6,0)</f>
        <v>USA</v>
      </c>
      <c r="R1486" t="str">
        <f>VLOOKUP(A1486,Sheet2!$A$1:G5210,7,0)</f>
        <v>R</v>
      </c>
      <c r="S1486" t="str">
        <f>IF(Table1[[#This Row],[Language]]="English","English","Other language")</f>
        <v>English</v>
      </c>
      <c r="T1486">
        <f>Table1[[#This Row],[Gross Revenue]]-Table1[[#This Row],[Budget]]</f>
        <v>-2960148</v>
      </c>
      <c r="U1486" s="1">
        <f>(Table1[[#This Row],[Gross Revenue]]/Table1[[#This Row],[Budget]])-1</f>
        <v>-0.98671600000000004</v>
      </c>
      <c r="V1486" t="str">
        <f t="shared" si="46"/>
        <v>90-110 minutes</v>
      </c>
      <c r="W1486">
        <f>Table1[[#This Row],[Profit]]/Table1[[#This Row],[Budget]]</f>
        <v>-0.98671600000000004</v>
      </c>
      <c r="X1486" s="22" t="str">
        <f>IF(L1486="","",
IF(L1486&lt;Predictability!$B$1,"Low",
IF(L1486&lt;=Predictability!$B$2,"Mid","High")))</f>
        <v>Low</v>
      </c>
      <c r="Y1486" s="22">
        <f t="shared" si="47"/>
        <v>0</v>
      </c>
    </row>
    <row r="1487" spans="1:25" x14ac:dyDescent="0.2">
      <c r="A1487" t="s">
        <v>3838</v>
      </c>
      <c r="B1487" t="s">
        <v>921</v>
      </c>
      <c r="C1487" t="s">
        <v>922</v>
      </c>
      <c r="D1487">
        <v>500</v>
      </c>
      <c r="E1487">
        <v>2020</v>
      </c>
      <c r="F1487">
        <v>189</v>
      </c>
      <c r="G1487">
        <v>0</v>
      </c>
      <c r="H1487">
        <v>5.4</v>
      </c>
      <c r="I1487">
        <v>97</v>
      </c>
      <c r="J1487">
        <v>95</v>
      </c>
      <c r="K1487">
        <v>56127162</v>
      </c>
      <c r="L1487">
        <v>18000000</v>
      </c>
      <c r="M1487" s="2">
        <f>VLOOKUP(A1487,Sheet2!$A$1:G5211,2,0)</f>
        <v>37831</v>
      </c>
      <c r="N1487" t="str">
        <f>VLOOKUP(A1487,Sheet2!$A$1:G5211,3,0)</f>
        <v>Color</v>
      </c>
      <c r="O1487" t="str">
        <f>VLOOKUP(A1487,Sheet2!$A$1:G5211,4,0)</f>
        <v>Comedy</v>
      </c>
      <c r="P1487" t="str">
        <f>VLOOKUP(A1487,Sheet2!$A$1:G5211,5,0)</f>
        <v>English</v>
      </c>
      <c r="Q1487" t="str">
        <f>VLOOKUP(A1487,Sheet2!$A$1:G5211,6,0)</f>
        <v>USA</v>
      </c>
      <c r="R1487" t="str">
        <f>VLOOKUP(A1487,Sheet2!$A$1:G5211,7,0)</f>
        <v>PG-13</v>
      </c>
      <c r="S1487" t="str">
        <f>IF(Table1[[#This Row],[Language]]="English","English","Other language")</f>
        <v>English</v>
      </c>
      <c r="T1487">
        <f>Table1[[#This Row],[Gross Revenue]]-Table1[[#This Row],[Budget]]</f>
        <v>38127162</v>
      </c>
      <c r="U1487" s="1">
        <f>(Table1[[#This Row],[Gross Revenue]]/Table1[[#This Row],[Budget]])-1</f>
        <v>2.1181756666666667</v>
      </c>
      <c r="V1487" t="str">
        <f t="shared" si="46"/>
        <v>90-110 minutes</v>
      </c>
      <c r="W1487">
        <f>Table1[[#This Row],[Profit]]/Table1[[#This Row],[Budget]]</f>
        <v>2.1181756666666667</v>
      </c>
      <c r="X1487" s="22" t="str">
        <f>IF(L1487="","",
IF(L1487&lt;Predictability!$B$1,"Low",
IF(L1487&lt;=Predictability!$B$2,"Mid","High")))</f>
        <v>Mid</v>
      </c>
      <c r="Y1487" s="22">
        <f t="shared" si="47"/>
        <v>1</v>
      </c>
    </row>
    <row r="1488" spans="1:25" x14ac:dyDescent="0.2">
      <c r="A1488" t="s">
        <v>3733</v>
      </c>
      <c r="B1488" t="s">
        <v>793</v>
      </c>
      <c r="C1488" t="s">
        <v>518</v>
      </c>
      <c r="D1488">
        <v>806</v>
      </c>
      <c r="E1488">
        <v>3211</v>
      </c>
      <c r="F1488">
        <v>80</v>
      </c>
      <c r="G1488">
        <v>0</v>
      </c>
      <c r="H1488">
        <v>5.3</v>
      </c>
      <c r="I1488">
        <v>98</v>
      </c>
      <c r="J1488">
        <v>103</v>
      </c>
      <c r="K1488">
        <v>17324744</v>
      </c>
      <c r="L1488">
        <v>28000000</v>
      </c>
      <c r="M1488" s="2">
        <f>VLOOKUP(A1488,Sheet2!$A$1:G5212,2,0)</f>
        <v>38963</v>
      </c>
      <c r="N1488" t="str">
        <f>VLOOKUP(A1488,Sheet2!$A$1:G5212,3,0)</f>
        <v>Color</v>
      </c>
      <c r="O1488" t="str">
        <f>VLOOKUP(A1488,Sheet2!$A$1:G5212,4,0)</f>
        <v>Comedy</v>
      </c>
      <c r="P1488" t="str">
        <f>VLOOKUP(A1488,Sheet2!$A$1:G5212,5,0)</f>
        <v>English</v>
      </c>
      <c r="Q1488" t="str">
        <f>VLOOKUP(A1488,Sheet2!$A$1:G5212,6,0)</f>
        <v>USA</v>
      </c>
      <c r="R1488" t="str">
        <f>VLOOKUP(A1488,Sheet2!$A$1:G5212,7,0)</f>
        <v>PG-13</v>
      </c>
      <c r="S1488" t="str">
        <f>IF(Table1[[#This Row],[Language]]="English","English","Other language")</f>
        <v>English</v>
      </c>
      <c r="T1488">
        <f>Table1[[#This Row],[Gross Revenue]]-Table1[[#This Row],[Budget]]</f>
        <v>-10675256</v>
      </c>
      <c r="U1488" s="1">
        <f>(Table1[[#This Row],[Gross Revenue]]/Table1[[#This Row],[Budget]])-1</f>
        <v>-0.38125914285714291</v>
      </c>
      <c r="V1488" t="str">
        <f t="shared" si="46"/>
        <v>90-110 minutes</v>
      </c>
      <c r="W1488">
        <f>Table1[[#This Row],[Profit]]/Table1[[#This Row],[Budget]]</f>
        <v>-0.38125914285714285</v>
      </c>
      <c r="X1488" s="22" t="str">
        <f>IF(L1488="","",
IF(L1488&lt;Predictability!$B$1,"Low",
IF(L1488&lt;=Predictability!$B$2,"Mid","High")))</f>
        <v>Mid</v>
      </c>
      <c r="Y1488" s="22">
        <f t="shared" si="47"/>
        <v>0</v>
      </c>
    </row>
    <row r="1489" spans="1:25" x14ac:dyDescent="0.2">
      <c r="A1489" t="s">
        <v>4107</v>
      </c>
      <c r="B1489" t="s">
        <v>1230</v>
      </c>
      <c r="C1489" t="s">
        <v>1231</v>
      </c>
      <c r="D1489">
        <v>545</v>
      </c>
      <c r="E1489">
        <v>1149</v>
      </c>
      <c r="F1489">
        <v>8</v>
      </c>
      <c r="G1489">
        <v>565</v>
      </c>
      <c r="H1489">
        <v>5.8</v>
      </c>
      <c r="I1489">
        <v>61</v>
      </c>
      <c r="J1489">
        <v>84</v>
      </c>
      <c r="K1489">
        <v>4777007</v>
      </c>
      <c r="L1489">
        <v>40000000</v>
      </c>
      <c r="M1489" s="2">
        <f>VLOOKUP(A1489,Sheet2!$A$1:G5213,2,0)</f>
        <v>36918</v>
      </c>
      <c r="N1489" t="str">
        <f>VLOOKUP(A1489,Sheet2!$A$1:G5213,3,0)</f>
        <v>Color</v>
      </c>
      <c r="O1489" t="str">
        <f>VLOOKUP(A1489,Sheet2!$A$1:G5213,4,0)</f>
        <v>Comedy</v>
      </c>
      <c r="P1489" t="str">
        <f>VLOOKUP(A1489,Sheet2!$A$1:G5213,5,0)</f>
        <v>English</v>
      </c>
      <c r="Q1489" t="str">
        <f>VLOOKUP(A1489,Sheet2!$A$1:G5213,6,0)</f>
        <v>France</v>
      </c>
      <c r="R1489" t="str">
        <f>VLOOKUP(A1489,Sheet2!$A$1:G5213,7,0)</f>
        <v>PG-13</v>
      </c>
      <c r="S1489" t="str">
        <f>IF(Table1[[#This Row],[Language]]="English","English","Other language")</f>
        <v>English</v>
      </c>
      <c r="T1489">
        <f>Table1[[#This Row],[Gross Revenue]]-Table1[[#This Row],[Budget]]</f>
        <v>-35222993</v>
      </c>
      <c r="U1489" s="1">
        <f>(Table1[[#This Row],[Gross Revenue]]/Table1[[#This Row],[Budget]])-1</f>
        <v>-0.88057482500000006</v>
      </c>
      <c r="V1489" t="str">
        <f t="shared" si="46"/>
        <v>&lt;90 minutes</v>
      </c>
      <c r="W1489">
        <f>Table1[[#This Row],[Profit]]/Table1[[#This Row],[Budget]]</f>
        <v>-0.88057482499999995</v>
      </c>
      <c r="X1489" s="22" t="str">
        <f>IF(L1489="","",
IF(L1489&lt;Predictability!$B$1,"Low",
IF(L1489&lt;=Predictability!$B$2,"Mid","High")))</f>
        <v>Mid</v>
      </c>
      <c r="Y1489" s="22">
        <f t="shared" si="47"/>
        <v>0</v>
      </c>
    </row>
    <row r="1490" spans="1:25" x14ac:dyDescent="0.2">
      <c r="A1490" t="s">
        <v>3254</v>
      </c>
      <c r="B1490" t="s">
        <v>15</v>
      </c>
      <c r="C1490" t="s">
        <v>16</v>
      </c>
      <c r="D1490">
        <v>569</v>
      </c>
      <c r="E1490">
        <v>714</v>
      </c>
      <c r="F1490">
        <v>209</v>
      </c>
      <c r="G1490">
        <v>62000</v>
      </c>
      <c r="H1490">
        <v>1.6</v>
      </c>
      <c r="I1490">
        <v>84</v>
      </c>
      <c r="J1490">
        <v>115</v>
      </c>
      <c r="K1490">
        <v>73000942</v>
      </c>
      <c r="L1490">
        <v>13000000</v>
      </c>
      <c r="M1490" s="2">
        <f>VLOOKUP(A1490,Sheet2!$A$1:G5214,2,0)</f>
        <v>40795</v>
      </c>
      <c r="N1490" t="str">
        <f>VLOOKUP(A1490,Sheet2!$A$1:G5214,3,0)</f>
        <v>Color</v>
      </c>
      <c r="O1490" t="str">
        <f>VLOOKUP(A1490,Sheet2!$A$1:G5214,4,0)</f>
        <v>Documentary</v>
      </c>
      <c r="P1490" t="str">
        <f>VLOOKUP(A1490,Sheet2!$A$1:G5214,5,0)</f>
        <v>English</v>
      </c>
      <c r="Q1490" t="str">
        <f>VLOOKUP(A1490,Sheet2!$A$1:G5214,6,0)</f>
        <v>USA</v>
      </c>
      <c r="R1490" t="str">
        <f>VLOOKUP(A1490,Sheet2!$A$1:G5214,7,0)</f>
        <v>G</v>
      </c>
      <c r="S1490" t="str">
        <f>IF(Table1[[#This Row],[Language]]="English","English","Other language")</f>
        <v>English</v>
      </c>
      <c r="T1490">
        <f>Table1[[#This Row],[Gross Revenue]]-Table1[[#This Row],[Budget]]</f>
        <v>60000942</v>
      </c>
      <c r="U1490" s="1">
        <f>(Table1[[#This Row],[Gross Revenue]]/Table1[[#This Row],[Budget]])-1</f>
        <v>4.6154570769230769</v>
      </c>
      <c r="V1490" t="str">
        <f t="shared" si="46"/>
        <v>111-130 minutes</v>
      </c>
      <c r="W1490">
        <f>Table1[[#This Row],[Profit]]/Table1[[#This Row],[Budget]]</f>
        <v>4.6154570769230769</v>
      </c>
      <c r="X1490" s="22" t="str">
        <f>IF(L1490="","",
IF(L1490&lt;Predictability!$B$1,"Low",
IF(L1490&lt;=Predictability!$B$2,"Mid","High")))</f>
        <v>Mid</v>
      </c>
      <c r="Y1490" s="22">
        <f t="shared" si="47"/>
        <v>1</v>
      </c>
    </row>
    <row r="1491" spans="1:25" x14ac:dyDescent="0.2">
      <c r="A1491" t="s">
        <v>3441</v>
      </c>
      <c r="B1491" t="s">
        <v>259</v>
      </c>
      <c r="C1491" t="s">
        <v>344</v>
      </c>
      <c r="D1491">
        <v>890</v>
      </c>
      <c r="E1491">
        <v>3104</v>
      </c>
      <c r="F1491">
        <v>10</v>
      </c>
      <c r="G1491">
        <v>939</v>
      </c>
      <c r="H1491">
        <v>4.5</v>
      </c>
      <c r="I1491">
        <v>32</v>
      </c>
      <c r="J1491">
        <v>91</v>
      </c>
      <c r="K1491">
        <v>13571817</v>
      </c>
      <c r="L1491">
        <v>15600000</v>
      </c>
      <c r="M1491" s="2">
        <f>VLOOKUP(A1491,Sheet2!$A$1:G5215,2,0)</f>
        <v>37281</v>
      </c>
      <c r="N1491" t="str">
        <f>VLOOKUP(A1491,Sheet2!$A$1:G5215,3,0)</f>
        <v>Color</v>
      </c>
      <c r="O1491" t="str">
        <f>VLOOKUP(A1491,Sheet2!$A$1:G5215,4,0)</f>
        <v>Comedy</v>
      </c>
      <c r="P1491" t="str">
        <f>VLOOKUP(A1491,Sheet2!$A$1:G5215,5,0)</f>
        <v>English</v>
      </c>
      <c r="Q1491" t="str">
        <f>VLOOKUP(A1491,Sheet2!$A$1:G5215,6,0)</f>
        <v>USA</v>
      </c>
      <c r="R1491" t="str">
        <f>VLOOKUP(A1491,Sheet2!$A$1:G5215,7,0)</f>
        <v>PG-13</v>
      </c>
      <c r="S1491" t="str">
        <f>IF(Table1[[#This Row],[Language]]="English","English","Other language")</f>
        <v>English</v>
      </c>
      <c r="T1491">
        <f>Table1[[#This Row],[Gross Revenue]]-Table1[[#This Row],[Budget]]</f>
        <v>-2028183</v>
      </c>
      <c r="U1491" s="1">
        <f>(Table1[[#This Row],[Gross Revenue]]/Table1[[#This Row],[Budget]])-1</f>
        <v>-0.13001173076923078</v>
      </c>
      <c r="V1491" t="str">
        <f t="shared" si="46"/>
        <v>90-110 minutes</v>
      </c>
      <c r="W1491">
        <f>Table1[[#This Row],[Profit]]/Table1[[#This Row],[Budget]]</f>
        <v>-0.13001173076923078</v>
      </c>
      <c r="X1491" s="22" t="str">
        <f>IF(L1491="","",
IF(L1491&lt;Predictability!$B$1,"Low",
IF(L1491&lt;=Predictability!$B$2,"Mid","High")))</f>
        <v>Mid</v>
      </c>
      <c r="Y1491" s="22">
        <f t="shared" si="47"/>
        <v>0</v>
      </c>
    </row>
    <row r="1492" spans="1:25" x14ac:dyDescent="0.2">
      <c r="A1492" t="s">
        <v>5324</v>
      </c>
      <c r="B1492" t="s">
        <v>528</v>
      </c>
      <c r="C1492" t="s">
        <v>2229</v>
      </c>
      <c r="D1492">
        <v>14000</v>
      </c>
      <c r="E1492">
        <v>15149</v>
      </c>
      <c r="F1492">
        <v>0</v>
      </c>
      <c r="G1492">
        <v>0</v>
      </c>
      <c r="H1492">
        <v>6.7</v>
      </c>
      <c r="I1492">
        <v>136</v>
      </c>
      <c r="J1492">
        <v>138</v>
      </c>
      <c r="K1492">
        <v>35168677</v>
      </c>
      <c r="L1492">
        <v>100000000</v>
      </c>
      <c r="M1492" s="2">
        <f>VLOOKUP(A1492,Sheet2!$A$1:G5216,2,0)</f>
        <v>37300</v>
      </c>
      <c r="N1492" t="str">
        <f>VLOOKUP(A1492,Sheet2!$A$1:G5216,3,0)</f>
        <v>Color</v>
      </c>
      <c r="O1492" t="str">
        <f>VLOOKUP(A1492,Sheet2!$A$1:G5216,4,0)</f>
        <v>Drama</v>
      </c>
      <c r="P1492" t="str">
        <f>VLOOKUP(A1492,Sheet2!$A$1:G5216,5,0)</f>
        <v>English</v>
      </c>
      <c r="Q1492" t="str">
        <f>VLOOKUP(A1492,Sheet2!$A$1:G5216,6,0)</f>
        <v>UK</v>
      </c>
      <c r="R1492" t="str">
        <f>VLOOKUP(A1492,Sheet2!$A$1:G5216,7,0)</f>
        <v>PG-13</v>
      </c>
      <c r="S1492" t="str">
        <f>IF(Table1[[#This Row],[Language]]="English","English","Other language")</f>
        <v>English</v>
      </c>
      <c r="T1492">
        <f>Table1[[#This Row],[Gross Revenue]]-Table1[[#This Row],[Budget]]</f>
        <v>-64831323</v>
      </c>
      <c r="U1492" s="1">
        <f>(Table1[[#This Row],[Gross Revenue]]/Table1[[#This Row],[Budget]])-1</f>
        <v>-0.64831323000000007</v>
      </c>
      <c r="V1492" t="str">
        <f t="shared" si="46"/>
        <v>131-150 minutes</v>
      </c>
      <c r="W1492">
        <f>Table1[[#This Row],[Profit]]/Table1[[#This Row],[Budget]]</f>
        <v>-0.64831322999999996</v>
      </c>
      <c r="X1492" s="22" t="str">
        <f>IF(L1492="","",
IF(L1492&lt;Predictability!$B$1,"Low",
IF(L1492&lt;=Predictability!$B$2,"Mid","High")))</f>
        <v>High</v>
      </c>
      <c r="Y1492" s="22">
        <f t="shared" si="47"/>
        <v>0</v>
      </c>
    </row>
    <row r="1493" spans="1:25" x14ac:dyDescent="0.2">
      <c r="A1493" t="s">
        <v>4318</v>
      </c>
      <c r="B1493" t="s">
        <v>1434</v>
      </c>
      <c r="C1493" t="s">
        <v>1435</v>
      </c>
      <c r="D1493">
        <v>8000</v>
      </c>
      <c r="E1493">
        <v>10822</v>
      </c>
      <c r="F1493">
        <v>160</v>
      </c>
      <c r="G1493">
        <v>659</v>
      </c>
      <c r="H1493">
        <v>6</v>
      </c>
      <c r="I1493">
        <v>20</v>
      </c>
      <c r="J1493">
        <v>193</v>
      </c>
      <c r="K1493">
        <v>3275443</v>
      </c>
      <c r="L1493">
        <v>700000000</v>
      </c>
      <c r="M1493" s="2">
        <f>VLOOKUP(A1493,Sheet2!$A$1:G5217,2,0)</f>
        <v>38811</v>
      </c>
      <c r="N1493" t="str">
        <f>VLOOKUP(A1493,Sheet2!$A$1:G5217,3,0)</f>
        <v>Color</v>
      </c>
      <c r="O1493" t="str">
        <f>VLOOKUP(A1493,Sheet2!$A$1:G5217,4,0)</f>
        <v>Drama</v>
      </c>
      <c r="P1493" t="str">
        <f>VLOOKUP(A1493,Sheet2!$A$1:G5217,5,0)</f>
        <v>Hindi</v>
      </c>
      <c r="Q1493" t="str">
        <f>VLOOKUP(A1493,Sheet2!$A$1:G5217,6,0)</f>
        <v>India</v>
      </c>
      <c r="R1493" t="str">
        <f>VLOOKUP(A1493,Sheet2!$A$1:G5217,7,0)</f>
        <v>R</v>
      </c>
      <c r="S1493" t="str">
        <f>IF(Table1[[#This Row],[Language]]="English","English","Other language")</f>
        <v>Other language</v>
      </c>
      <c r="T1493">
        <f>Table1[[#This Row],[Gross Revenue]]-Table1[[#This Row],[Budget]]</f>
        <v>-696724557</v>
      </c>
      <c r="U1493" s="1">
        <f>(Table1[[#This Row],[Gross Revenue]]/Table1[[#This Row],[Budget]])-1</f>
        <v>-0.99532079571428567</v>
      </c>
      <c r="V1493" t="str">
        <f t="shared" si="46"/>
        <v>&gt;150 minutes</v>
      </c>
      <c r="W1493">
        <f>Table1[[#This Row],[Profit]]/Table1[[#This Row],[Budget]]</f>
        <v>-0.99532079571428567</v>
      </c>
      <c r="X1493" s="22" t="str">
        <f>IF(L1493="","",
IF(L1493&lt;Predictability!$B$1,"Low",
IF(L1493&lt;=Predictability!$B$2,"Mid","High")))</f>
        <v>High</v>
      </c>
      <c r="Y1493" s="22">
        <f t="shared" si="47"/>
        <v>0</v>
      </c>
    </row>
    <row r="1494" spans="1:25" x14ac:dyDescent="0.2">
      <c r="A1494" t="s">
        <v>6350</v>
      </c>
      <c r="B1494" t="s">
        <v>1708</v>
      </c>
      <c r="C1494" t="s">
        <v>1680</v>
      </c>
      <c r="D1494">
        <v>729</v>
      </c>
      <c r="E1494">
        <v>1292</v>
      </c>
      <c r="F1494">
        <v>300</v>
      </c>
      <c r="G1494">
        <v>0</v>
      </c>
      <c r="H1494">
        <v>6</v>
      </c>
      <c r="I1494">
        <v>33</v>
      </c>
      <c r="J1494">
        <v>109</v>
      </c>
      <c r="K1494">
        <v>4109095</v>
      </c>
      <c r="L1494">
        <v>3000000</v>
      </c>
      <c r="M1494" s="2">
        <f>VLOOKUP(A1494,Sheet2!$A$1:G5218,2,0)</f>
        <v>35180</v>
      </c>
      <c r="N1494" t="str">
        <f>VLOOKUP(A1494,Sheet2!$A$1:G5218,3,0)</f>
        <v>Color</v>
      </c>
      <c r="O1494" t="str">
        <f>VLOOKUP(A1494,Sheet2!$A$1:G5218,4,0)</f>
        <v>Crime</v>
      </c>
      <c r="P1494" t="str">
        <f>VLOOKUP(A1494,Sheet2!$A$1:G5218,5,0)</f>
        <v>English</v>
      </c>
      <c r="Q1494" t="str">
        <f>VLOOKUP(A1494,Sheet2!$A$1:G5218,6,0)</f>
        <v>USA</v>
      </c>
      <c r="R1494" t="str">
        <f>VLOOKUP(A1494,Sheet2!$A$1:G5218,7,0)</f>
        <v>R</v>
      </c>
      <c r="S1494" t="str">
        <f>IF(Table1[[#This Row],[Language]]="English","English","Other language")</f>
        <v>English</v>
      </c>
      <c r="T1494">
        <f>Table1[[#This Row],[Gross Revenue]]-Table1[[#This Row],[Budget]]</f>
        <v>1109095</v>
      </c>
      <c r="U1494" s="1">
        <f>(Table1[[#This Row],[Gross Revenue]]/Table1[[#This Row],[Budget]])-1</f>
        <v>0.36969833333333324</v>
      </c>
      <c r="V1494" t="str">
        <f t="shared" si="46"/>
        <v>90-110 minutes</v>
      </c>
      <c r="W1494">
        <f>Table1[[#This Row],[Profit]]/Table1[[#This Row],[Budget]]</f>
        <v>0.36969833333333335</v>
      </c>
      <c r="X1494" s="22" t="str">
        <f>IF(L1494="","",
IF(L1494&lt;Predictability!$B$1,"Low",
IF(L1494&lt;=Predictability!$B$2,"Mid","High")))</f>
        <v>Low</v>
      </c>
      <c r="Y1494" s="22">
        <f t="shared" si="47"/>
        <v>0</v>
      </c>
    </row>
    <row r="1495" spans="1:25" x14ac:dyDescent="0.2">
      <c r="A1495" t="s">
        <v>3420</v>
      </c>
      <c r="B1495" t="s">
        <v>309</v>
      </c>
      <c r="C1495" t="s">
        <v>310</v>
      </c>
      <c r="D1495">
        <v>658</v>
      </c>
      <c r="E1495">
        <v>1233</v>
      </c>
      <c r="F1495">
        <v>18</v>
      </c>
      <c r="G1495">
        <v>858</v>
      </c>
      <c r="H1495">
        <v>4.4000000000000004</v>
      </c>
      <c r="I1495">
        <v>73</v>
      </c>
      <c r="J1495">
        <v>89</v>
      </c>
      <c r="K1495">
        <v>66734992</v>
      </c>
      <c r="L1495">
        <v>60000000</v>
      </c>
      <c r="M1495" s="2">
        <f>VLOOKUP(A1495,Sheet2!$A$1:G5219,2,0)</f>
        <v>37640</v>
      </c>
      <c r="N1495" t="str">
        <f>VLOOKUP(A1495,Sheet2!$A$1:G5219,3,0)</f>
        <v>Color</v>
      </c>
      <c r="O1495" t="str">
        <f>VLOOKUP(A1495,Sheet2!$A$1:G5219,4,0)</f>
        <v>Action</v>
      </c>
      <c r="P1495" t="str">
        <f>VLOOKUP(A1495,Sheet2!$A$1:G5219,5,0)</f>
        <v>English</v>
      </c>
      <c r="Q1495" t="str">
        <f>VLOOKUP(A1495,Sheet2!$A$1:G5219,6,0)</f>
        <v>USA</v>
      </c>
      <c r="R1495" t="str">
        <f>VLOOKUP(A1495,Sheet2!$A$1:G5219,7,0)</f>
        <v>PG</v>
      </c>
      <c r="S1495" t="str">
        <f>IF(Table1[[#This Row],[Language]]="English","English","Other language")</f>
        <v>English</v>
      </c>
      <c r="T1495">
        <f>Table1[[#This Row],[Gross Revenue]]-Table1[[#This Row],[Budget]]</f>
        <v>6734992</v>
      </c>
      <c r="U1495" s="1">
        <f>(Table1[[#This Row],[Gross Revenue]]/Table1[[#This Row],[Budget]])-1</f>
        <v>0.1122498666666667</v>
      </c>
      <c r="V1495" t="str">
        <f t="shared" si="46"/>
        <v>&lt;90 minutes</v>
      </c>
      <c r="W1495">
        <f>Table1[[#This Row],[Profit]]/Table1[[#This Row],[Budget]]</f>
        <v>0.11224986666666667</v>
      </c>
      <c r="X1495" s="22" t="str">
        <f>IF(L1495="","",
IF(L1495&lt;Predictability!$B$1,"Low",
IF(L1495&lt;=Predictability!$B$2,"Mid","High")))</f>
        <v>High</v>
      </c>
      <c r="Y1495" s="22">
        <f t="shared" si="47"/>
        <v>0</v>
      </c>
    </row>
    <row r="1496" spans="1:25" x14ac:dyDescent="0.2">
      <c r="A1496" t="s">
        <v>6555</v>
      </c>
      <c r="B1496" t="s">
        <v>677</v>
      </c>
      <c r="C1496" t="s">
        <v>2381</v>
      </c>
      <c r="D1496">
        <v>12000</v>
      </c>
      <c r="E1496">
        <v>14579</v>
      </c>
      <c r="F1496">
        <v>500</v>
      </c>
      <c r="G1496">
        <v>228</v>
      </c>
      <c r="H1496">
        <v>6.3</v>
      </c>
      <c r="I1496">
        <v>31</v>
      </c>
      <c r="J1496">
        <v>116</v>
      </c>
      <c r="K1496">
        <v>1292527</v>
      </c>
      <c r="L1496">
        <v>19000000</v>
      </c>
      <c r="M1496" s="2">
        <f>VLOOKUP(A1496,Sheet2!$A$1:G5220,2,0)</f>
        <v>35229</v>
      </c>
      <c r="N1496" t="str">
        <f>VLOOKUP(A1496,Sheet2!$A$1:G5220,3,0)</f>
        <v>Color</v>
      </c>
      <c r="O1496" t="str">
        <f>VLOOKUP(A1496,Sheet2!$A$1:G5220,4,0)</f>
        <v>Crime</v>
      </c>
      <c r="P1496" t="str">
        <f>VLOOKUP(A1496,Sheet2!$A$1:G5220,5,0)</f>
        <v>English</v>
      </c>
      <c r="Q1496" t="str">
        <f>VLOOKUP(A1496,Sheet2!$A$1:G5220,6,0)</f>
        <v>France</v>
      </c>
      <c r="R1496" t="str">
        <f>VLOOKUP(A1496,Sheet2!$A$1:G5220,7,0)</f>
        <v>R</v>
      </c>
      <c r="S1496" t="str">
        <f>IF(Table1[[#This Row],[Language]]="English","English","Other language")</f>
        <v>English</v>
      </c>
      <c r="T1496">
        <f>Table1[[#This Row],[Gross Revenue]]-Table1[[#This Row],[Budget]]</f>
        <v>-17707473</v>
      </c>
      <c r="U1496" s="1">
        <f>(Table1[[#This Row],[Gross Revenue]]/Table1[[#This Row],[Budget]])-1</f>
        <v>-0.93197226315789472</v>
      </c>
      <c r="V1496" t="str">
        <f t="shared" si="46"/>
        <v>111-130 minutes</v>
      </c>
      <c r="W1496">
        <f>Table1[[#This Row],[Profit]]/Table1[[#This Row],[Budget]]</f>
        <v>-0.93197226315789472</v>
      </c>
      <c r="X1496" s="22" t="str">
        <f>IF(L1496="","",
IF(L1496&lt;Predictability!$B$1,"Low",
IF(L1496&lt;=Predictability!$B$2,"Mid","High")))</f>
        <v>Mid</v>
      </c>
      <c r="Y1496" s="22">
        <f t="shared" si="47"/>
        <v>0</v>
      </c>
    </row>
    <row r="1497" spans="1:25" x14ac:dyDescent="0.2">
      <c r="A1497" t="s">
        <v>4896</v>
      </c>
      <c r="B1497" t="s">
        <v>279</v>
      </c>
      <c r="C1497" t="s">
        <v>1815</v>
      </c>
      <c r="D1497">
        <v>20000</v>
      </c>
      <c r="E1497">
        <v>22209</v>
      </c>
      <c r="F1497">
        <v>446</v>
      </c>
      <c r="G1497">
        <v>0</v>
      </c>
      <c r="H1497">
        <v>6.4</v>
      </c>
      <c r="I1497">
        <v>125</v>
      </c>
      <c r="J1497">
        <v>123</v>
      </c>
      <c r="K1497">
        <v>47095453</v>
      </c>
      <c r="L1497">
        <v>48000000</v>
      </c>
      <c r="M1497" s="2">
        <f>VLOOKUP(A1497,Sheet2!$A$1:G5221,2,0)</f>
        <v>37116</v>
      </c>
      <c r="N1497" t="str">
        <f>VLOOKUP(A1497,Sheet2!$A$1:G5221,3,0)</f>
        <v>Color</v>
      </c>
      <c r="O1497" t="str">
        <f>VLOOKUP(A1497,Sheet2!$A$1:G5221,4,0)</f>
        <v>Comedy</v>
      </c>
      <c r="P1497" t="str">
        <f>VLOOKUP(A1497,Sheet2!$A$1:G5221,5,0)</f>
        <v>English</v>
      </c>
      <c r="Q1497" t="str">
        <f>VLOOKUP(A1497,Sheet2!$A$1:G5221,6,0)</f>
        <v>USA</v>
      </c>
      <c r="R1497" t="str">
        <f>VLOOKUP(A1497,Sheet2!$A$1:G5221,7,0)</f>
        <v>PG-13</v>
      </c>
      <c r="S1497" t="str">
        <f>IF(Table1[[#This Row],[Language]]="English","English","Other language")</f>
        <v>English</v>
      </c>
      <c r="T1497">
        <f>Table1[[#This Row],[Gross Revenue]]-Table1[[#This Row],[Budget]]</f>
        <v>-904547</v>
      </c>
      <c r="U1497" s="1">
        <f>(Table1[[#This Row],[Gross Revenue]]/Table1[[#This Row],[Budget]])-1</f>
        <v>-1.8844729166666685E-2</v>
      </c>
      <c r="V1497" t="str">
        <f t="shared" si="46"/>
        <v>111-130 minutes</v>
      </c>
      <c r="W1497">
        <f>Table1[[#This Row],[Profit]]/Table1[[#This Row],[Budget]]</f>
        <v>-1.8844729166666668E-2</v>
      </c>
      <c r="X1497" s="22" t="str">
        <f>IF(L1497="","",
IF(L1497&lt;Predictability!$B$1,"Low",
IF(L1497&lt;=Predictability!$B$2,"Mid","High")))</f>
        <v>Mid</v>
      </c>
      <c r="Y1497" s="22">
        <f t="shared" si="47"/>
        <v>0</v>
      </c>
    </row>
    <row r="1498" spans="1:25" x14ac:dyDescent="0.2">
      <c r="A1498" t="s">
        <v>4288</v>
      </c>
      <c r="B1498" t="s">
        <v>1410</v>
      </c>
      <c r="C1498" t="s">
        <v>1411</v>
      </c>
      <c r="D1498">
        <v>28</v>
      </c>
      <c r="E1498">
        <v>52</v>
      </c>
      <c r="F1498">
        <v>4</v>
      </c>
      <c r="G1498">
        <v>0</v>
      </c>
      <c r="H1498">
        <v>5.9</v>
      </c>
      <c r="I1498">
        <v>68</v>
      </c>
      <c r="J1498">
        <v>93</v>
      </c>
      <c r="K1498">
        <v>25240988</v>
      </c>
      <c r="L1498">
        <v>12000000</v>
      </c>
      <c r="M1498" s="2">
        <f>VLOOKUP(A1498,Sheet2!$A$1:G5222,2,0)</f>
        <v>41159</v>
      </c>
      <c r="N1498" t="str">
        <f>VLOOKUP(A1498,Sheet2!$A$1:G5222,3,0)</f>
        <v>Color</v>
      </c>
      <c r="O1498" t="str">
        <f>VLOOKUP(A1498,Sheet2!$A$1:G5222,4,0)</f>
        <v>Documentary</v>
      </c>
      <c r="P1498" t="str">
        <f>VLOOKUP(A1498,Sheet2!$A$1:G5222,5,0)</f>
        <v>English</v>
      </c>
      <c r="Q1498" t="str">
        <f>VLOOKUP(A1498,Sheet2!$A$1:G5222,6,0)</f>
        <v>USA</v>
      </c>
      <c r="R1498" t="str">
        <f>VLOOKUP(A1498,Sheet2!$A$1:G5222,7,0)</f>
        <v>PG</v>
      </c>
      <c r="S1498" t="str">
        <f>IF(Table1[[#This Row],[Language]]="English","English","Other language")</f>
        <v>English</v>
      </c>
      <c r="T1498">
        <f>Table1[[#This Row],[Gross Revenue]]-Table1[[#This Row],[Budget]]</f>
        <v>13240988</v>
      </c>
      <c r="U1498" s="1">
        <f>(Table1[[#This Row],[Gross Revenue]]/Table1[[#This Row],[Budget]])-1</f>
        <v>1.1034156666666668</v>
      </c>
      <c r="V1498" t="str">
        <f t="shared" si="46"/>
        <v>90-110 minutes</v>
      </c>
      <c r="W1498">
        <f>Table1[[#This Row],[Profit]]/Table1[[#This Row],[Budget]]</f>
        <v>1.1034156666666666</v>
      </c>
      <c r="X1498" s="22" t="str">
        <f>IF(L1498="","",
IF(L1498&lt;Predictability!$B$1,"Low",
IF(L1498&lt;=Predictability!$B$2,"Mid","High")))</f>
        <v>Mid</v>
      </c>
      <c r="Y1498" s="22">
        <f t="shared" si="47"/>
        <v>1</v>
      </c>
    </row>
    <row r="1499" spans="1:25" x14ac:dyDescent="0.2">
      <c r="A1499" t="s">
        <v>4917</v>
      </c>
      <c r="B1499" t="s">
        <v>1947</v>
      </c>
      <c r="C1499" t="s">
        <v>1948</v>
      </c>
      <c r="D1499">
        <v>955</v>
      </c>
      <c r="E1499">
        <v>5404</v>
      </c>
      <c r="F1499">
        <v>0</v>
      </c>
      <c r="G1499">
        <v>0</v>
      </c>
      <c r="H1499">
        <v>6.4</v>
      </c>
      <c r="I1499">
        <v>148</v>
      </c>
      <c r="J1499">
        <v>128</v>
      </c>
      <c r="K1499">
        <v>37036404</v>
      </c>
      <c r="L1499">
        <v>30000000</v>
      </c>
      <c r="M1499" s="2">
        <f>VLOOKUP(A1499,Sheet2!$A$1:G5223,2,0)</f>
        <v>36651</v>
      </c>
      <c r="N1499" t="str">
        <f>VLOOKUP(A1499,Sheet2!$A$1:G5223,3,0)</f>
        <v>Color</v>
      </c>
      <c r="O1499" t="str">
        <f>VLOOKUP(A1499,Sheet2!$A$1:G5223,4,0)</f>
        <v>Comedy</v>
      </c>
      <c r="P1499" t="str">
        <f>VLOOKUP(A1499,Sheet2!$A$1:G5223,5,0)</f>
        <v>English</v>
      </c>
      <c r="Q1499" t="str">
        <f>VLOOKUP(A1499,Sheet2!$A$1:G5223,6,0)</f>
        <v>USA</v>
      </c>
      <c r="R1499" t="str">
        <f>VLOOKUP(A1499,Sheet2!$A$1:G5223,7,0)</f>
        <v>PG-13</v>
      </c>
      <c r="S1499" t="str">
        <f>IF(Table1[[#This Row],[Language]]="English","English","Other language")</f>
        <v>English</v>
      </c>
      <c r="T1499">
        <f>Table1[[#This Row],[Gross Revenue]]-Table1[[#This Row],[Budget]]</f>
        <v>7036404</v>
      </c>
      <c r="U1499" s="1">
        <f>(Table1[[#This Row],[Gross Revenue]]/Table1[[#This Row],[Budget]])-1</f>
        <v>0.23454679999999994</v>
      </c>
      <c r="V1499" t="str">
        <f t="shared" si="46"/>
        <v>111-130 minutes</v>
      </c>
      <c r="W1499">
        <f>Table1[[#This Row],[Profit]]/Table1[[#This Row],[Budget]]</f>
        <v>0.2345468</v>
      </c>
      <c r="X1499" s="22" t="str">
        <f>IF(L1499="","",
IF(L1499&lt;Predictability!$B$1,"Low",
IF(L1499&lt;=Predictability!$B$2,"Mid","High")))</f>
        <v>Mid</v>
      </c>
      <c r="Y1499" s="22">
        <f t="shared" si="47"/>
        <v>0</v>
      </c>
    </row>
    <row r="1500" spans="1:25" x14ac:dyDescent="0.2">
      <c r="A1500" t="s">
        <v>5459</v>
      </c>
      <c r="B1500" t="s">
        <v>2315</v>
      </c>
      <c r="C1500" t="s">
        <v>2316</v>
      </c>
      <c r="D1500">
        <v>1000</v>
      </c>
      <c r="E1500">
        <v>1385</v>
      </c>
      <c r="F1500">
        <v>15</v>
      </c>
      <c r="G1500">
        <v>0</v>
      </c>
      <c r="H1500">
        <v>6.7</v>
      </c>
      <c r="I1500">
        <v>26</v>
      </c>
      <c r="J1500">
        <v>75</v>
      </c>
      <c r="K1500">
        <v>32230907</v>
      </c>
      <c r="L1500">
        <v>2500000</v>
      </c>
      <c r="M1500" s="2">
        <f>VLOOKUP(A1500,Sheet2!$A$1:G5224,2,0)</f>
        <v>41368</v>
      </c>
      <c r="N1500" t="str">
        <f>VLOOKUP(A1500,Sheet2!$A$1:G5224,3,0)</f>
        <v>Color</v>
      </c>
      <c r="O1500" t="str">
        <f>VLOOKUP(A1500,Sheet2!$A$1:G5224,4,0)</f>
        <v>Comedy</v>
      </c>
      <c r="P1500" t="str">
        <f>VLOOKUP(A1500,Sheet2!$A$1:G5224,5,0)</f>
        <v>English</v>
      </c>
      <c r="Q1500" t="str">
        <f>VLOOKUP(A1500,Sheet2!$A$1:G5224,6,0)</f>
        <v>USA</v>
      </c>
      <c r="R1500" t="str">
        <f>VLOOKUP(A1500,Sheet2!$A$1:G5224,7,0)</f>
        <v>R</v>
      </c>
      <c r="S1500" t="str">
        <f>IF(Table1[[#This Row],[Language]]="English","English","Other language")</f>
        <v>English</v>
      </c>
      <c r="T1500">
        <f>Table1[[#This Row],[Gross Revenue]]-Table1[[#This Row],[Budget]]</f>
        <v>29730907</v>
      </c>
      <c r="U1500" s="1">
        <f>(Table1[[#This Row],[Gross Revenue]]/Table1[[#This Row],[Budget]])-1</f>
        <v>11.892362800000001</v>
      </c>
      <c r="V1500" t="str">
        <f t="shared" si="46"/>
        <v>&lt;90 minutes</v>
      </c>
      <c r="W1500">
        <f>Table1[[#This Row],[Profit]]/Table1[[#This Row],[Budget]]</f>
        <v>11.892362800000001</v>
      </c>
      <c r="X1500" s="22" t="str">
        <f>IF(L1500="","",
IF(L1500&lt;Predictability!$B$1,"Low",
IF(L1500&lt;=Predictability!$B$2,"Mid","High")))</f>
        <v>Low</v>
      </c>
      <c r="Y1500" s="22">
        <f t="shared" si="47"/>
        <v>1</v>
      </c>
    </row>
    <row r="1501" spans="1:25" x14ac:dyDescent="0.2">
      <c r="A1501" t="s">
        <v>6649</v>
      </c>
      <c r="B1501" t="s">
        <v>3050</v>
      </c>
      <c r="C1501" t="s">
        <v>2931</v>
      </c>
      <c r="D1501">
        <v>553</v>
      </c>
      <c r="E1501">
        <v>2357</v>
      </c>
      <c r="F1501">
        <v>905</v>
      </c>
      <c r="G1501">
        <v>36000</v>
      </c>
      <c r="H1501">
        <v>7.7</v>
      </c>
      <c r="I1501">
        <v>447</v>
      </c>
      <c r="J1501">
        <v>117</v>
      </c>
      <c r="K1501">
        <v>48043505</v>
      </c>
      <c r="L1501">
        <v>30000000</v>
      </c>
      <c r="M1501" s="2">
        <f>VLOOKUP(A1501,Sheet2!$A$1:G5225,2,0)</f>
        <v>40463</v>
      </c>
      <c r="N1501" t="str">
        <f>VLOOKUP(A1501,Sheet2!$A$1:G5225,3,0)</f>
        <v>Color</v>
      </c>
      <c r="O1501" t="str">
        <f>VLOOKUP(A1501,Sheet2!$A$1:G5225,4,0)</f>
        <v>Action</v>
      </c>
      <c r="P1501" t="str">
        <f>VLOOKUP(A1501,Sheet2!$A$1:G5225,5,0)</f>
        <v>English</v>
      </c>
      <c r="Q1501" t="str">
        <f>VLOOKUP(A1501,Sheet2!$A$1:G5225,6,0)</f>
        <v>UK</v>
      </c>
      <c r="R1501" t="str">
        <f>VLOOKUP(A1501,Sheet2!$A$1:G5225,7,0)</f>
        <v>R</v>
      </c>
      <c r="S1501" t="str">
        <f>IF(Table1[[#This Row],[Language]]="English","English","Other language")</f>
        <v>English</v>
      </c>
      <c r="T1501">
        <f>Table1[[#This Row],[Gross Revenue]]-Table1[[#This Row],[Budget]]</f>
        <v>18043505</v>
      </c>
      <c r="U1501" s="1">
        <f>(Table1[[#This Row],[Gross Revenue]]/Table1[[#This Row],[Budget]])-1</f>
        <v>0.60145016666666673</v>
      </c>
      <c r="V1501" t="str">
        <f t="shared" si="46"/>
        <v>111-130 minutes</v>
      </c>
      <c r="W1501">
        <f>Table1[[#This Row],[Profit]]/Table1[[#This Row],[Budget]]</f>
        <v>0.60145016666666662</v>
      </c>
      <c r="X1501" s="22" t="str">
        <f>IF(L1501="","",
IF(L1501&lt;Predictability!$B$1,"Low",
IF(L1501&lt;=Predictability!$B$2,"Mid","High")))</f>
        <v>Mid</v>
      </c>
      <c r="Y1501" s="22">
        <f t="shared" si="47"/>
        <v>1</v>
      </c>
    </row>
    <row r="1502" spans="1:25" x14ac:dyDescent="0.2">
      <c r="A1502" t="s">
        <v>5215</v>
      </c>
      <c r="B1502" t="s">
        <v>392</v>
      </c>
      <c r="C1502" t="s">
        <v>1426</v>
      </c>
      <c r="D1502">
        <v>17000</v>
      </c>
      <c r="E1502">
        <v>19168</v>
      </c>
      <c r="F1502">
        <v>65</v>
      </c>
      <c r="G1502">
        <v>36000</v>
      </c>
      <c r="H1502">
        <v>6.6</v>
      </c>
      <c r="I1502">
        <v>350</v>
      </c>
      <c r="J1502">
        <v>103</v>
      </c>
      <c r="K1502">
        <v>28751715</v>
      </c>
      <c r="L1502">
        <v>28000000</v>
      </c>
      <c r="M1502" s="2">
        <f>VLOOKUP(A1502,Sheet2!$A$1:G5226,2,0)</f>
        <v>41479</v>
      </c>
      <c r="N1502" t="str">
        <f>VLOOKUP(A1502,Sheet2!$A$1:G5226,3,0)</f>
        <v>Color</v>
      </c>
      <c r="O1502" t="str">
        <f>VLOOKUP(A1502,Sheet2!$A$1:G5226,4,0)</f>
        <v>Action</v>
      </c>
      <c r="P1502" t="str">
        <f>VLOOKUP(A1502,Sheet2!$A$1:G5226,5,0)</f>
        <v>English</v>
      </c>
      <c r="Q1502" t="str">
        <f>VLOOKUP(A1502,Sheet2!$A$1:G5226,6,0)</f>
        <v>USA</v>
      </c>
      <c r="R1502" t="str">
        <f>VLOOKUP(A1502,Sheet2!$A$1:G5226,7,0)</f>
        <v>R</v>
      </c>
      <c r="S1502" t="str">
        <f>IF(Table1[[#This Row],[Language]]="English","English","Other language")</f>
        <v>English</v>
      </c>
      <c r="T1502">
        <f>Table1[[#This Row],[Gross Revenue]]-Table1[[#This Row],[Budget]]</f>
        <v>751715</v>
      </c>
      <c r="U1502" s="1">
        <f>(Table1[[#This Row],[Gross Revenue]]/Table1[[#This Row],[Budget]])-1</f>
        <v>2.6846964285714314E-2</v>
      </c>
      <c r="V1502" t="str">
        <f t="shared" si="46"/>
        <v>90-110 minutes</v>
      </c>
      <c r="W1502">
        <f>Table1[[#This Row],[Profit]]/Table1[[#This Row],[Budget]]</f>
        <v>2.6846964285714287E-2</v>
      </c>
      <c r="X1502" s="22" t="str">
        <f>IF(L1502="","",
IF(L1502&lt;Predictability!$B$1,"Low",
IF(L1502&lt;=Predictability!$B$2,"Mid","High")))</f>
        <v>Mid</v>
      </c>
      <c r="Y1502" s="22">
        <f t="shared" si="47"/>
        <v>0</v>
      </c>
    </row>
    <row r="1503" spans="1:25" x14ac:dyDescent="0.2">
      <c r="A1503" t="s">
        <v>3977</v>
      </c>
      <c r="B1503" t="s">
        <v>1082</v>
      </c>
      <c r="C1503" t="s">
        <v>1083</v>
      </c>
      <c r="D1503">
        <v>14000</v>
      </c>
      <c r="E1503">
        <v>27351</v>
      </c>
      <c r="F1503">
        <v>58</v>
      </c>
      <c r="G1503">
        <v>743</v>
      </c>
      <c r="H1503">
        <v>5.6</v>
      </c>
      <c r="I1503">
        <v>94</v>
      </c>
      <c r="J1503">
        <v>95</v>
      </c>
      <c r="K1503">
        <v>52580895</v>
      </c>
      <c r="L1503">
        <v>45000000</v>
      </c>
      <c r="M1503" s="2">
        <f>VLOOKUP(A1503,Sheet2!$A$1:G5227,2,0)</f>
        <v>38467</v>
      </c>
      <c r="N1503" t="str">
        <f>VLOOKUP(A1503,Sheet2!$A$1:G5227,3,0)</f>
        <v>Color</v>
      </c>
      <c r="O1503" t="str">
        <f>VLOOKUP(A1503,Sheet2!$A$1:G5227,4,0)</f>
        <v>Comedy</v>
      </c>
      <c r="P1503" t="str">
        <f>VLOOKUP(A1503,Sheet2!$A$1:G5227,5,0)</f>
        <v>English</v>
      </c>
      <c r="Q1503" t="str">
        <f>VLOOKUP(A1503,Sheet2!$A$1:G5227,6,0)</f>
        <v>USA</v>
      </c>
      <c r="R1503" t="str">
        <f>VLOOKUP(A1503,Sheet2!$A$1:G5227,7,0)</f>
        <v>PG</v>
      </c>
      <c r="S1503" t="str">
        <f>IF(Table1[[#This Row],[Language]]="English","English","Other language")</f>
        <v>English</v>
      </c>
      <c r="T1503">
        <f>Table1[[#This Row],[Gross Revenue]]-Table1[[#This Row],[Budget]]</f>
        <v>7580895</v>
      </c>
      <c r="U1503" s="1">
        <f>(Table1[[#This Row],[Gross Revenue]]/Table1[[#This Row],[Budget]])-1</f>
        <v>0.16846433333333333</v>
      </c>
      <c r="V1503" t="str">
        <f t="shared" si="46"/>
        <v>90-110 minutes</v>
      </c>
      <c r="W1503">
        <f>Table1[[#This Row],[Profit]]/Table1[[#This Row],[Budget]]</f>
        <v>0.16846433333333333</v>
      </c>
      <c r="X1503" s="22" t="str">
        <f>IF(L1503="","",
IF(L1503&lt;Predictability!$B$1,"Low",
IF(L1503&lt;=Predictability!$B$2,"Mid","High")))</f>
        <v>Mid</v>
      </c>
      <c r="Y1503" s="22">
        <f t="shared" si="47"/>
        <v>0</v>
      </c>
    </row>
    <row r="1504" spans="1:25" x14ac:dyDescent="0.2">
      <c r="A1504" t="s">
        <v>5864</v>
      </c>
      <c r="B1504" t="s">
        <v>148</v>
      </c>
      <c r="C1504" t="s">
        <v>2579</v>
      </c>
      <c r="D1504">
        <v>3000</v>
      </c>
      <c r="E1504">
        <v>3310</v>
      </c>
      <c r="F1504">
        <v>184</v>
      </c>
      <c r="G1504">
        <v>0</v>
      </c>
      <c r="H1504">
        <v>7</v>
      </c>
      <c r="I1504">
        <v>71</v>
      </c>
      <c r="J1504">
        <v>91</v>
      </c>
      <c r="K1504">
        <v>7417210</v>
      </c>
      <c r="L1504">
        <v>1500000</v>
      </c>
      <c r="M1504" s="2">
        <f>VLOOKUP(A1504,Sheet2!$A$1:G5228,2,0)</f>
        <v>35043</v>
      </c>
      <c r="N1504" t="str">
        <f>VLOOKUP(A1504,Sheet2!$A$1:G5228,3,0)</f>
        <v>Color</v>
      </c>
      <c r="O1504" t="str">
        <f>VLOOKUP(A1504,Sheet2!$A$1:G5228,4,0)</f>
        <v>Drama</v>
      </c>
      <c r="P1504" t="str">
        <f>VLOOKUP(A1504,Sheet2!$A$1:G5228,5,0)</f>
        <v>English</v>
      </c>
      <c r="Q1504" t="str">
        <f>VLOOKUP(A1504,Sheet2!$A$1:G5228,6,0)</f>
        <v>USA</v>
      </c>
      <c r="R1504">
        <f>VLOOKUP(A1504,Sheet2!$A$1:G5228,7,0)</f>
        <v>0</v>
      </c>
      <c r="S1504" t="str">
        <f>IF(Table1[[#This Row],[Language]]="English","English","Other language")</f>
        <v>English</v>
      </c>
      <c r="T1504">
        <f>Table1[[#This Row],[Gross Revenue]]-Table1[[#This Row],[Budget]]</f>
        <v>5917210</v>
      </c>
      <c r="U1504" s="1">
        <f>(Table1[[#This Row],[Gross Revenue]]/Table1[[#This Row],[Budget]])-1</f>
        <v>3.9448066666666666</v>
      </c>
      <c r="V1504" t="str">
        <f t="shared" si="46"/>
        <v>90-110 minutes</v>
      </c>
      <c r="W1504">
        <f>Table1[[#This Row],[Profit]]/Table1[[#This Row],[Budget]]</f>
        <v>3.9448066666666666</v>
      </c>
      <c r="X1504" s="22" t="str">
        <f>IF(L1504="","",
IF(L1504&lt;Predictability!$B$1,"Low",
IF(L1504&lt;=Predictability!$B$2,"Mid","High")))</f>
        <v>Low</v>
      </c>
      <c r="Y1504" s="22">
        <f t="shared" si="47"/>
        <v>1</v>
      </c>
    </row>
    <row r="1505" spans="1:25" x14ac:dyDescent="0.2">
      <c r="A1505" t="s">
        <v>6898</v>
      </c>
      <c r="B1505" t="s">
        <v>40</v>
      </c>
      <c r="C1505" t="s">
        <v>1007</v>
      </c>
      <c r="D1505">
        <v>926</v>
      </c>
      <c r="E1505">
        <v>3983</v>
      </c>
      <c r="F1505">
        <v>16000</v>
      </c>
      <c r="G1505">
        <v>13000</v>
      </c>
      <c r="H1505">
        <v>8.1</v>
      </c>
      <c r="I1505">
        <v>354</v>
      </c>
      <c r="J1505">
        <v>111</v>
      </c>
      <c r="K1505">
        <v>70098138</v>
      </c>
      <c r="L1505">
        <v>30000000</v>
      </c>
      <c r="M1505" s="2">
        <f>VLOOKUP(A1505,Sheet2!$A$1:G5229,2,0)</f>
        <v>37958</v>
      </c>
      <c r="N1505" t="str">
        <f>VLOOKUP(A1505,Sheet2!$A$1:G5229,3,0)</f>
        <v>Black and White</v>
      </c>
      <c r="O1505" t="str">
        <f>VLOOKUP(A1505,Sheet2!$A$1:G5229,4,0)</f>
        <v>Action</v>
      </c>
      <c r="P1505" t="str">
        <f>VLOOKUP(A1505,Sheet2!$A$1:G5229,5,0)</f>
        <v>English</v>
      </c>
      <c r="Q1505" t="str">
        <f>VLOOKUP(A1505,Sheet2!$A$1:G5229,6,0)</f>
        <v>USA</v>
      </c>
      <c r="R1505" t="str">
        <f>VLOOKUP(A1505,Sheet2!$A$1:G5229,7,0)</f>
        <v>R</v>
      </c>
      <c r="S1505" t="str">
        <f>IF(Table1[[#This Row],[Language]]="English","English","Other language")</f>
        <v>English</v>
      </c>
      <c r="T1505">
        <f>Table1[[#This Row],[Gross Revenue]]-Table1[[#This Row],[Budget]]</f>
        <v>40098138</v>
      </c>
      <c r="U1505" s="1">
        <f>(Table1[[#This Row],[Gross Revenue]]/Table1[[#This Row],[Budget]])-1</f>
        <v>1.3366045999999998</v>
      </c>
      <c r="V1505" t="str">
        <f t="shared" si="46"/>
        <v>111-130 minutes</v>
      </c>
      <c r="W1505">
        <f>Table1[[#This Row],[Profit]]/Table1[[#This Row],[Budget]]</f>
        <v>1.3366046</v>
      </c>
      <c r="X1505" s="22" t="str">
        <f>IF(L1505="","",
IF(L1505&lt;Predictability!$B$1,"Low",
IF(L1505&lt;=Predictability!$B$2,"Mid","High")))</f>
        <v>Mid</v>
      </c>
      <c r="Y1505" s="22">
        <f t="shared" si="47"/>
        <v>1</v>
      </c>
    </row>
    <row r="1506" spans="1:25" x14ac:dyDescent="0.2">
      <c r="A1506" t="s">
        <v>6847</v>
      </c>
      <c r="B1506" t="s">
        <v>259</v>
      </c>
      <c r="C1506" t="s">
        <v>1007</v>
      </c>
      <c r="D1506">
        <v>890</v>
      </c>
      <c r="E1506">
        <v>1959</v>
      </c>
      <c r="F1506">
        <v>16000</v>
      </c>
      <c r="G1506">
        <v>0</v>
      </c>
      <c r="H1506">
        <v>8</v>
      </c>
      <c r="I1506">
        <v>304</v>
      </c>
      <c r="J1506">
        <v>137</v>
      </c>
      <c r="K1506">
        <v>66207920</v>
      </c>
      <c r="L1506">
        <v>30000000</v>
      </c>
      <c r="M1506" s="2">
        <f>VLOOKUP(A1506,Sheet2!$A$1:G5230,2,0)</f>
        <v>38168</v>
      </c>
      <c r="N1506" t="str">
        <f>VLOOKUP(A1506,Sheet2!$A$1:G5230,3,0)</f>
        <v>Black and White</v>
      </c>
      <c r="O1506" t="str">
        <f>VLOOKUP(A1506,Sheet2!$A$1:G5230,4,0)</f>
        <v>Action</v>
      </c>
      <c r="P1506" t="str">
        <f>VLOOKUP(A1506,Sheet2!$A$1:G5230,5,0)</f>
        <v>English</v>
      </c>
      <c r="Q1506" t="str">
        <f>VLOOKUP(A1506,Sheet2!$A$1:G5230,6,0)</f>
        <v>USA</v>
      </c>
      <c r="R1506" t="str">
        <f>VLOOKUP(A1506,Sheet2!$A$1:G5230,7,0)</f>
        <v>R</v>
      </c>
      <c r="S1506" t="str">
        <f>IF(Table1[[#This Row],[Language]]="English","English","Other language")</f>
        <v>English</v>
      </c>
      <c r="T1506">
        <f>Table1[[#This Row],[Gross Revenue]]-Table1[[#This Row],[Budget]]</f>
        <v>36207920</v>
      </c>
      <c r="U1506" s="1">
        <f>(Table1[[#This Row],[Gross Revenue]]/Table1[[#This Row],[Budget]])-1</f>
        <v>1.2069306666666666</v>
      </c>
      <c r="V1506" t="str">
        <f t="shared" si="46"/>
        <v>131-150 minutes</v>
      </c>
      <c r="W1506">
        <f>Table1[[#This Row],[Profit]]/Table1[[#This Row],[Budget]]</f>
        <v>1.2069306666666666</v>
      </c>
      <c r="X1506" s="22" t="str">
        <f>IF(L1506="","",
IF(L1506&lt;Predictability!$B$1,"Low",
IF(L1506&lt;=Predictability!$B$2,"Mid","High")))</f>
        <v>Mid</v>
      </c>
      <c r="Y1506" s="22">
        <f t="shared" si="47"/>
        <v>1</v>
      </c>
    </row>
    <row r="1507" spans="1:25" x14ac:dyDescent="0.2">
      <c r="A1507" t="s">
        <v>7008</v>
      </c>
      <c r="B1507" t="s">
        <v>2768</v>
      </c>
      <c r="C1507" t="s">
        <v>3233</v>
      </c>
      <c r="D1507">
        <v>513</v>
      </c>
      <c r="E1507">
        <v>1269</v>
      </c>
      <c r="F1507">
        <v>214</v>
      </c>
      <c r="G1507">
        <v>0</v>
      </c>
      <c r="H1507">
        <v>6.3</v>
      </c>
      <c r="I1507">
        <v>255</v>
      </c>
      <c r="J1507">
        <v>95</v>
      </c>
      <c r="K1507">
        <v>26297</v>
      </c>
      <c r="L1507">
        <v>500000</v>
      </c>
      <c r="M1507" s="2">
        <f>VLOOKUP(A1507,Sheet2!$A$1:G5231,2,0)</f>
        <v>40705</v>
      </c>
      <c r="N1507" t="str">
        <f>VLOOKUP(A1507,Sheet2!$A$1:G5231,3,0)</f>
        <v>Color</v>
      </c>
      <c r="O1507" t="str">
        <f>VLOOKUP(A1507,Sheet2!$A$1:G5231,4,0)</f>
        <v>Crime</v>
      </c>
      <c r="P1507" t="str">
        <f>VLOOKUP(A1507,Sheet2!$A$1:G5231,5,0)</f>
        <v>English</v>
      </c>
      <c r="Q1507" t="str">
        <f>VLOOKUP(A1507,Sheet2!$A$1:G5231,6,0)</f>
        <v>UK</v>
      </c>
      <c r="R1507" t="str">
        <f>VLOOKUP(A1507,Sheet2!$A$1:G5231,7,0)</f>
        <v>Not Rated</v>
      </c>
      <c r="S1507" t="str">
        <f>IF(Table1[[#This Row],[Language]]="English","English","Other language")</f>
        <v>English</v>
      </c>
      <c r="T1507">
        <f>Table1[[#This Row],[Gross Revenue]]-Table1[[#This Row],[Budget]]</f>
        <v>-473703</v>
      </c>
      <c r="U1507" s="1">
        <f>(Table1[[#This Row],[Gross Revenue]]/Table1[[#This Row],[Budget]])-1</f>
        <v>-0.94740599999999997</v>
      </c>
      <c r="V1507" t="str">
        <f t="shared" si="46"/>
        <v>90-110 minutes</v>
      </c>
      <c r="W1507">
        <f>Table1[[#This Row],[Profit]]/Table1[[#This Row],[Budget]]</f>
        <v>-0.94740599999999997</v>
      </c>
      <c r="X1507" s="22" t="str">
        <f>IF(L1507="","",
IF(L1507&lt;Predictability!$B$1,"Low",
IF(L1507&lt;=Predictability!$B$2,"Mid","High")))</f>
        <v>Low</v>
      </c>
      <c r="Y1507" s="22">
        <f t="shared" si="47"/>
        <v>0</v>
      </c>
    </row>
    <row r="1508" spans="1:25" x14ac:dyDescent="0.2">
      <c r="A1508" t="s">
        <v>5775</v>
      </c>
      <c r="B1508" t="s">
        <v>1333</v>
      </c>
      <c r="C1508" t="s">
        <v>2526</v>
      </c>
      <c r="D1508">
        <v>10000</v>
      </c>
      <c r="E1508">
        <v>12897</v>
      </c>
      <c r="F1508">
        <v>52</v>
      </c>
      <c r="G1508">
        <v>13000</v>
      </c>
      <c r="H1508">
        <v>7</v>
      </c>
      <c r="I1508">
        <v>163</v>
      </c>
      <c r="J1508">
        <v>112</v>
      </c>
      <c r="K1508">
        <v>2445646</v>
      </c>
      <c r="L1508">
        <v>5000000</v>
      </c>
      <c r="M1508" s="2">
        <f>VLOOKUP(A1508,Sheet2!$A$1:G5232,2,0)</f>
        <v>41912</v>
      </c>
      <c r="N1508" t="str">
        <f>VLOOKUP(A1508,Sheet2!$A$1:G5232,3,0)</f>
        <v>Color</v>
      </c>
      <c r="O1508" t="str">
        <f>VLOOKUP(A1508,Sheet2!$A$1:G5232,4,0)</f>
        <v>Biography</v>
      </c>
      <c r="P1508" t="str">
        <f>VLOOKUP(A1508,Sheet2!$A$1:G5232,5,0)</f>
        <v>English</v>
      </c>
      <c r="Q1508" t="str">
        <f>VLOOKUP(A1508,Sheet2!$A$1:G5232,6,0)</f>
        <v>USA</v>
      </c>
      <c r="R1508" t="str">
        <f>VLOOKUP(A1508,Sheet2!$A$1:G5232,7,0)</f>
        <v>R</v>
      </c>
      <c r="S1508" t="str">
        <f>IF(Table1[[#This Row],[Language]]="English","English","Other language")</f>
        <v>English</v>
      </c>
      <c r="T1508">
        <f>Table1[[#This Row],[Gross Revenue]]-Table1[[#This Row],[Budget]]</f>
        <v>-2554354</v>
      </c>
      <c r="U1508" s="1">
        <f>(Table1[[#This Row],[Gross Revenue]]/Table1[[#This Row],[Budget]])-1</f>
        <v>-0.51087079999999996</v>
      </c>
      <c r="V1508" t="str">
        <f t="shared" si="46"/>
        <v>111-130 minutes</v>
      </c>
      <c r="W1508">
        <f>Table1[[#This Row],[Profit]]/Table1[[#This Row],[Budget]]</f>
        <v>-0.51087079999999996</v>
      </c>
      <c r="X1508" s="22" t="str">
        <f>IF(L1508="","",
IF(L1508&lt;Predictability!$B$1,"Low",
IF(L1508&lt;=Predictability!$B$2,"Mid","High")))</f>
        <v>Low</v>
      </c>
      <c r="Y1508" s="22">
        <f t="shared" si="47"/>
        <v>0</v>
      </c>
    </row>
    <row r="1509" spans="1:25" x14ac:dyDescent="0.2">
      <c r="A1509" t="s">
        <v>5038</v>
      </c>
      <c r="B1509" t="s">
        <v>150</v>
      </c>
      <c r="C1509" t="s">
        <v>2031</v>
      </c>
      <c r="D1509">
        <v>26000</v>
      </c>
      <c r="E1509">
        <v>49608</v>
      </c>
      <c r="F1509">
        <v>5</v>
      </c>
      <c r="G1509">
        <v>17000</v>
      </c>
      <c r="H1509">
        <v>6.5</v>
      </c>
      <c r="I1509">
        <v>189</v>
      </c>
      <c r="J1509">
        <v>116</v>
      </c>
      <c r="K1509">
        <v>25093607</v>
      </c>
      <c r="L1509">
        <v>35000000</v>
      </c>
      <c r="M1509" s="2">
        <f>VLOOKUP(A1509,Sheet2!$A$1:G5233,2,0)</f>
        <v>40780</v>
      </c>
      <c r="N1509" t="str">
        <f>VLOOKUP(A1509,Sheet2!$A$1:G5233,3,0)</f>
        <v>Color</v>
      </c>
      <c r="O1509" t="str">
        <f>VLOOKUP(A1509,Sheet2!$A$1:G5233,4,0)</f>
        <v>Action</v>
      </c>
      <c r="P1509" t="str">
        <f>VLOOKUP(A1509,Sheet2!$A$1:G5233,5,0)</f>
        <v>English</v>
      </c>
      <c r="Q1509" t="str">
        <f>VLOOKUP(A1509,Sheet2!$A$1:G5233,6,0)</f>
        <v>UK</v>
      </c>
      <c r="R1509" t="str">
        <f>VLOOKUP(A1509,Sheet2!$A$1:G5233,7,0)</f>
        <v>R</v>
      </c>
      <c r="S1509" t="str">
        <f>IF(Table1[[#This Row],[Language]]="English","English","Other language")</f>
        <v>English</v>
      </c>
      <c r="T1509">
        <f>Table1[[#This Row],[Gross Revenue]]-Table1[[#This Row],[Budget]]</f>
        <v>-9906393</v>
      </c>
      <c r="U1509" s="1">
        <f>(Table1[[#This Row],[Gross Revenue]]/Table1[[#This Row],[Budget]])-1</f>
        <v>-0.28303979999999995</v>
      </c>
      <c r="V1509" t="str">
        <f t="shared" si="46"/>
        <v>111-130 minutes</v>
      </c>
      <c r="W1509">
        <f>Table1[[#This Row],[Profit]]/Table1[[#This Row],[Budget]]</f>
        <v>-0.28303980000000001</v>
      </c>
      <c r="X1509" s="22" t="str">
        <f>IF(L1509="","",
IF(L1509&lt;Predictability!$B$1,"Low",
IF(L1509&lt;=Predictability!$B$2,"Mid","High")))</f>
        <v>Mid</v>
      </c>
      <c r="Y1509" s="22">
        <f t="shared" si="47"/>
        <v>0</v>
      </c>
    </row>
    <row r="1510" spans="1:25" x14ac:dyDescent="0.2">
      <c r="A1510" t="s">
        <v>6487</v>
      </c>
      <c r="B1510" t="s">
        <v>408</v>
      </c>
      <c r="C1510" t="s">
        <v>1477</v>
      </c>
      <c r="D1510">
        <v>11000</v>
      </c>
      <c r="E1510">
        <v>11853</v>
      </c>
      <c r="F1510">
        <v>607</v>
      </c>
      <c r="G1510">
        <v>12000</v>
      </c>
      <c r="H1510">
        <v>6.7</v>
      </c>
      <c r="I1510">
        <v>376</v>
      </c>
      <c r="J1510">
        <v>98</v>
      </c>
      <c r="K1510">
        <v>1987762</v>
      </c>
      <c r="L1510">
        <v>11000000</v>
      </c>
      <c r="M1510" s="2">
        <f>VLOOKUP(A1510,Sheet2!$A$1:G5234,2,0)</f>
        <v>40628</v>
      </c>
      <c r="N1510" t="str">
        <f>VLOOKUP(A1510,Sheet2!$A$1:G5234,3,0)</f>
        <v>Color</v>
      </c>
      <c r="O1510" t="str">
        <f>VLOOKUP(A1510,Sheet2!$A$1:G5234,4,0)</f>
        <v>Crime</v>
      </c>
      <c r="P1510" t="str">
        <f>VLOOKUP(A1510,Sheet2!$A$1:G5234,5,0)</f>
        <v>English</v>
      </c>
      <c r="Q1510" t="str">
        <f>VLOOKUP(A1510,Sheet2!$A$1:G5234,6,0)</f>
        <v>USA</v>
      </c>
      <c r="R1510" t="str">
        <f>VLOOKUP(A1510,Sheet2!$A$1:G5234,7,0)</f>
        <v>R</v>
      </c>
      <c r="S1510" t="str">
        <f>IF(Table1[[#This Row],[Language]]="English","English","Other language")</f>
        <v>English</v>
      </c>
      <c r="T1510">
        <f>Table1[[#This Row],[Gross Revenue]]-Table1[[#This Row],[Budget]]</f>
        <v>-9012238</v>
      </c>
      <c r="U1510" s="1">
        <f>(Table1[[#This Row],[Gross Revenue]]/Table1[[#This Row],[Budget]])-1</f>
        <v>-0.81929436363636365</v>
      </c>
      <c r="V1510" t="str">
        <f t="shared" si="46"/>
        <v>90-110 minutes</v>
      </c>
      <c r="W1510">
        <f>Table1[[#This Row],[Profit]]/Table1[[#This Row],[Budget]]</f>
        <v>-0.81929436363636365</v>
      </c>
      <c r="X1510" s="22" t="str">
        <f>IF(L1510="","",
IF(L1510&lt;Predictability!$B$1,"Low",
IF(L1510&lt;=Predictability!$B$2,"Mid","High")))</f>
        <v>Mid</v>
      </c>
      <c r="Y1510" s="22">
        <f t="shared" si="47"/>
        <v>0</v>
      </c>
    </row>
    <row r="1511" spans="1:25" x14ac:dyDescent="0.2">
      <c r="A1511" t="s">
        <v>3802</v>
      </c>
      <c r="B1511" t="s">
        <v>880</v>
      </c>
      <c r="C1511" t="s">
        <v>881</v>
      </c>
      <c r="D1511">
        <v>19000</v>
      </c>
      <c r="E1511">
        <v>25206</v>
      </c>
      <c r="F1511">
        <v>126</v>
      </c>
      <c r="G1511">
        <v>0</v>
      </c>
      <c r="H1511">
        <v>5.4</v>
      </c>
      <c r="I1511">
        <v>140</v>
      </c>
      <c r="J1511">
        <v>100</v>
      </c>
      <c r="K1511">
        <v>47000485</v>
      </c>
      <c r="L1511">
        <v>75000000</v>
      </c>
      <c r="M1511" s="2">
        <f>VLOOKUP(A1511,Sheet2!$A$1:G5235,2,0)</f>
        <v>40276</v>
      </c>
      <c r="N1511" t="str">
        <f>VLOOKUP(A1511,Sheet2!$A$1:G5235,3,0)</f>
        <v>Color</v>
      </c>
      <c r="O1511" t="str">
        <f>VLOOKUP(A1511,Sheet2!$A$1:G5235,4,0)</f>
        <v>Action</v>
      </c>
      <c r="P1511" t="str">
        <f>VLOOKUP(A1511,Sheet2!$A$1:G5235,5,0)</f>
        <v>English</v>
      </c>
      <c r="Q1511" t="str">
        <f>VLOOKUP(A1511,Sheet2!$A$1:G5235,6,0)</f>
        <v>USA</v>
      </c>
      <c r="R1511" t="str">
        <f>VLOOKUP(A1511,Sheet2!$A$1:G5235,7,0)</f>
        <v>PG-13</v>
      </c>
      <c r="S1511" t="str">
        <f>IF(Table1[[#This Row],[Language]]="English","English","Other language")</f>
        <v>English</v>
      </c>
      <c r="T1511">
        <f>Table1[[#This Row],[Gross Revenue]]-Table1[[#This Row],[Budget]]</f>
        <v>-27999515</v>
      </c>
      <c r="U1511" s="1">
        <f>(Table1[[#This Row],[Gross Revenue]]/Table1[[#This Row],[Budget]])-1</f>
        <v>-0.3733268666666667</v>
      </c>
      <c r="V1511" t="str">
        <f t="shared" si="46"/>
        <v>90-110 minutes</v>
      </c>
      <c r="W1511">
        <f>Table1[[#This Row],[Profit]]/Table1[[#This Row],[Budget]]</f>
        <v>-0.37332686666666665</v>
      </c>
      <c r="X1511" s="22" t="str">
        <f>IF(L1511="","",
IF(L1511&lt;Predictability!$B$1,"Low",
IF(L1511&lt;=Predictability!$B$2,"Mid","High")))</f>
        <v>High</v>
      </c>
      <c r="Y1511" s="22">
        <f t="shared" si="47"/>
        <v>0</v>
      </c>
    </row>
    <row r="1512" spans="1:25" x14ac:dyDescent="0.2">
      <c r="A1512" t="s">
        <v>6040</v>
      </c>
      <c r="B1512" t="s">
        <v>89</v>
      </c>
      <c r="C1512" t="s">
        <v>2702</v>
      </c>
      <c r="D1512">
        <v>11000</v>
      </c>
      <c r="E1512">
        <v>14025</v>
      </c>
      <c r="F1512">
        <v>181</v>
      </c>
      <c r="G1512">
        <v>20000</v>
      </c>
      <c r="H1512">
        <v>6.2</v>
      </c>
      <c r="I1512">
        <v>414</v>
      </c>
      <c r="J1512">
        <v>97</v>
      </c>
      <c r="K1512">
        <v>14938570</v>
      </c>
      <c r="L1512">
        <v>15000000</v>
      </c>
      <c r="M1512" s="2">
        <f>VLOOKUP(A1512,Sheet2!$A$1:G5236,2,0)</f>
        <v>41074</v>
      </c>
      <c r="N1512" t="str">
        <f>VLOOKUP(A1512,Sheet2!$A$1:G5236,3,0)</f>
        <v>Color</v>
      </c>
      <c r="O1512" t="str">
        <f>VLOOKUP(A1512,Sheet2!$A$1:G5236,4,0)</f>
        <v>Crime</v>
      </c>
      <c r="P1512" t="str">
        <f>VLOOKUP(A1512,Sheet2!$A$1:G5236,5,0)</f>
        <v>English</v>
      </c>
      <c r="Q1512" t="str">
        <f>VLOOKUP(A1512,Sheet2!$A$1:G5236,6,0)</f>
        <v>USA</v>
      </c>
      <c r="R1512" t="str">
        <f>VLOOKUP(A1512,Sheet2!$A$1:G5236,7,0)</f>
        <v>R</v>
      </c>
      <c r="S1512" t="str">
        <f>IF(Table1[[#This Row],[Language]]="English","English","Other language")</f>
        <v>English</v>
      </c>
      <c r="T1512">
        <f>Table1[[#This Row],[Gross Revenue]]-Table1[[#This Row],[Budget]]</f>
        <v>-61430</v>
      </c>
      <c r="U1512" s="1">
        <f>(Table1[[#This Row],[Gross Revenue]]/Table1[[#This Row],[Budget]])-1</f>
        <v>-4.0953333333333397E-3</v>
      </c>
      <c r="V1512" t="str">
        <f t="shared" si="46"/>
        <v>90-110 minutes</v>
      </c>
      <c r="W1512">
        <f>Table1[[#This Row],[Profit]]/Table1[[#This Row],[Budget]]</f>
        <v>-4.0953333333333336E-3</v>
      </c>
      <c r="X1512" s="22" t="str">
        <f>IF(L1512="","",
IF(L1512&lt;Predictability!$B$1,"Low",
IF(L1512&lt;=Predictability!$B$2,"Mid","High")))</f>
        <v>Mid</v>
      </c>
      <c r="Y1512" s="22">
        <f t="shared" si="47"/>
        <v>0</v>
      </c>
    </row>
    <row r="1513" spans="1:25" x14ac:dyDescent="0.2">
      <c r="A1513" t="s">
        <v>6705</v>
      </c>
      <c r="B1513" t="s">
        <v>2624</v>
      </c>
      <c r="C1513" t="s">
        <v>2280</v>
      </c>
      <c r="D1513">
        <v>902</v>
      </c>
      <c r="E1513">
        <v>1582</v>
      </c>
      <c r="F1513">
        <v>675</v>
      </c>
      <c r="G1513">
        <v>853</v>
      </c>
      <c r="H1513">
        <v>6.5</v>
      </c>
      <c r="I1513">
        <v>37</v>
      </c>
      <c r="J1513">
        <v>99</v>
      </c>
      <c r="K1513">
        <v>418953</v>
      </c>
      <c r="L1513">
        <v>1500000</v>
      </c>
      <c r="M1513" s="2">
        <f>VLOOKUP(A1513,Sheet2!$A$1:G5237,2,0)</f>
        <v>34054</v>
      </c>
      <c r="N1513" t="str">
        <f>VLOOKUP(A1513,Sheet2!$A$1:G5237,3,0)</f>
        <v>Color</v>
      </c>
      <c r="O1513" t="str">
        <f>VLOOKUP(A1513,Sheet2!$A$1:G5237,4,0)</f>
        <v>Crime</v>
      </c>
      <c r="P1513" t="str">
        <f>VLOOKUP(A1513,Sheet2!$A$1:G5237,5,0)</f>
        <v>English</v>
      </c>
      <c r="Q1513" t="str">
        <f>VLOOKUP(A1513,Sheet2!$A$1:G5237,6,0)</f>
        <v>France</v>
      </c>
      <c r="R1513" t="str">
        <f>VLOOKUP(A1513,Sheet2!$A$1:G5237,7,0)</f>
        <v>R</v>
      </c>
      <c r="S1513" t="str">
        <f>IF(Table1[[#This Row],[Language]]="English","English","Other language")</f>
        <v>English</v>
      </c>
      <c r="T1513">
        <f>Table1[[#This Row],[Gross Revenue]]-Table1[[#This Row],[Budget]]</f>
        <v>-1081047</v>
      </c>
      <c r="U1513" s="1">
        <f>(Table1[[#This Row],[Gross Revenue]]/Table1[[#This Row],[Budget]])-1</f>
        <v>-0.72069800000000006</v>
      </c>
      <c r="V1513" t="str">
        <f t="shared" si="46"/>
        <v>90-110 minutes</v>
      </c>
      <c r="W1513">
        <f>Table1[[#This Row],[Profit]]/Table1[[#This Row],[Budget]]</f>
        <v>-0.72069799999999995</v>
      </c>
      <c r="X1513" s="22" t="str">
        <f>IF(L1513="","",
IF(L1513&lt;Predictability!$B$1,"Low",
IF(L1513&lt;=Predictability!$B$2,"Mid","High")))</f>
        <v>Low</v>
      </c>
      <c r="Y1513" s="22">
        <f t="shared" si="47"/>
        <v>0</v>
      </c>
    </row>
    <row r="1514" spans="1:25" x14ac:dyDescent="0.2">
      <c r="A1514" t="s">
        <v>4408</v>
      </c>
      <c r="B1514" t="s">
        <v>43</v>
      </c>
      <c r="C1514" t="s">
        <v>648</v>
      </c>
      <c r="D1514">
        <v>743</v>
      </c>
      <c r="E1514">
        <v>2403</v>
      </c>
      <c r="F1514">
        <v>425</v>
      </c>
      <c r="G1514">
        <v>0</v>
      </c>
      <c r="H1514">
        <v>6</v>
      </c>
      <c r="I1514">
        <v>46</v>
      </c>
      <c r="J1514">
        <v>111</v>
      </c>
      <c r="K1514">
        <v>91457688</v>
      </c>
      <c r="L1514">
        <v>26000000</v>
      </c>
      <c r="M1514" s="2">
        <f>VLOOKUP(A1514,Sheet2!$A$1:G5238,2,0)</f>
        <v>33211</v>
      </c>
      <c r="N1514" t="str">
        <f>VLOOKUP(A1514,Sheet2!$A$1:G5238,3,0)</f>
        <v>Color</v>
      </c>
      <c r="O1514" t="str">
        <f>VLOOKUP(A1514,Sheet2!$A$1:G5238,4,0)</f>
        <v>Action</v>
      </c>
      <c r="P1514" t="str">
        <f>VLOOKUP(A1514,Sheet2!$A$1:G5238,5,0)</f>
        <v>English</v>
      </c>
      <c r="Q1514" t="str">
        <f>VLOOKUP(A1514,Sheet2!$A$1:G5238,6,0)</f>
        <v>USA</v>
      </c>
      <c r="R1514" t="str">
        <f>VLOOKUP(A1514,Sheet2!$A$1:G5238,7,0)</f>
        <v>PG-13</v>
      </c>
      <c r="S1514" t="str">
        <f>IF(Table1[[#This Row],[Language]]="English","English","Other language")</f>
        <v>English</v>
      </c>
      <c r="T1514">
        <f>Table1[[#This Row],[Gross Revenue]]-Table1[[#This Row],[Budget]]</f>
        <v>65457688</v>
      </c>
      <c r="U1514" s="1">
        <f>(Table1[[#This Row],[Gross Revenue]]/Table1[[#This Row],[Budget]])-1</f>
        <v>2.5176033846153847</v>
      </c>
      <c r="V1514" t="str">
        <f t="shared" si="46"/>
        <v>111-130 minutes</v>
      </c>
      <c r="W1514">
        <f>Table1[[#This Row],[Profit]]/Table1[[#This Row],[Budget]]</f>
        <v>2.5176033846153847</v>
      </c>
      <c r="X1514" s="22" t="str">
        <f>IF(L1514="","",
IF(L1514&lt;Predictability!$B$1,"Low",
IF(L1514&lt;=Predictability!$B$2,"Mid","High")))</f>
        <v>Mid</v>
      </c>
      <c r="Y1514" s="22">
        <f t="shared" si="47"/>
        <v>1</v>
      </c>
    </row>
    <row r="1515" spans="1:25" x14ac:dyDescent="0.2">
      <c r="A1515" t="s">
        <v>6080</v>
      </c>
      <c r="B1515" t="s">
        <v>695</v>
      </c>
      <c r="C1515" t="s">
        <v>2256</v>
      </c>
      <c r="D1515">
        <v>6000</v>
      </c>
      <c r="E1515">
        <v>7123</v>
      </c>
      <c r="F1515">
        <v>0</v>
      </c>
      <c r="G1515">
        <v>0</v>
      </c>
      <c r="H1515">
        <v>7.2</v>
      </c>
      <c r="I1515">
        <v>446</v>
      </c>
      <c r="J1515">
        <v>201</v>
      </c>
      <c r="K1515">
        <v>218051260</v>
      </c>
      <c r="L1515">
        <v>207000000</v>
      </c>
      <c r="M1515" s="2">
        <f>VLOOKUP(A1515,Sheet2!$A$1:G5239,2,0)</f>
        <v>38561</v>
      </c>
      <c r="N1515" t="str">
        <f>VLOOKUP(A1515,Sheet2!$A$1:G5239,3,0)</f>
        <v>Color</v>
      </c>
      <c r="O1515" t="str">
        <f>VLOOKUP(A1515,Sheet2!$A$1:G5239,4,0)</f>
        <v>Action</v>
      </c>
      <c r="P1515" t="str">
        <f>VLOOKUP(A1515,Sheet2!$A$1:G5239,5,0)</f>
        <v>English</v>
      </c>
      <c r="Q1515" t="str">
        <f>VLOOKUP(A1515,Sheet2!$A$1:G5239,6,0)</f>
        <v>New Zealand</v>
      </c>
      <c r="R1515" t="str">
        <f>VLOOKUP(A1515,Sheet2!$A$1:G5239,7,0)</f>
        <v>PG-13</v>
      </c>
      <c r="S1515" t="str">
        <f>IF(Table1[[#This Row],[Language]]="English","English","Other language")</f>
        <v>English</v>
      </c>
      <c r="T1515">
        <f>Table1[[#This Row],[Gross Revenue]]-Table1[[#This Row],[Budget]]</f>
        <v>11051260</v>
      </c>
      <c r="U1515" s="1">
        <f>(Table1[[#This Row],[Gross Revenue]]/Table1[[#This Row],[Budget]])-1</f>
        <v>5.3387729468598932E-2</v>
      </c>
      <c r="V1515" t="str">
        <f t="shared" si="46"/>
        <v>&gt;150 minutes</v>
      </c>
      <c r="W1515">
        <f>Table1[[#This Row],[Profit]]/Table1[[#This Row],[Budget]]</f>
        <v>5.3387729468599036E-2</v>
      </c>
      <c r="X1515" s="22" t="str">
        <f>IF(L1515="","",
IF(L1515&lt;Predictability!$B$1,"Low",
IF(L1515&lt;=Predictability!$B$2,"Mid","High")))</f>
        <v>High</v>
      </c>
      <c r="Y1515" s="22">
        <f t="shared" si="47"/>
        <v>0</v>
      </c>
    </row>
    <row r="1516" spans="1:25" x14ac:dyDescent="0.2">
      <c r="A1516" t="s">
        <v>6056</v>
      </c>
      <c r="B1516" t="s">
        <v>528</v>
      </c>
      <c r="C1516" t="s">
        <v>1275</v>
      </c>
      <c r="D1516">
        <v>14000</v>
      </c>
      <c r="E1516">
        <v>19600</v>
      </c>
      <c r="F1516">
        <v>0</v>
      </c>
      <c r="G1516">
        <v>0</v>
      </c>
      <c r="H1516">
        <v>7.2</v>
      </c>
      <c r="I1516">
        <v>239</v>
      </c>
      <c r="J1516">
        <v>194</v>
      </c>
      <c r="K1516">
        <v>47396698</v>
      </c>
      <c r="L1516">
        <v>130000000</v>
      </c>
      <c r="M1516" s="2">
        <f>VLOOKUP(A1516,Sheet2!$A$1:G5240,2,0)</f>
        <v>38565</v>
      </c>
      <c r="N1516" t="str">
        <f>VLOOKUP(A1516,Sheet2!$A$1:G5240,3,0)</f>
        <v>Color</v>
      </c>
      <c r="O1516" t="str">
        <f>VLOOKUP(A1516,Sheet2!$A$1:G5240,4,0)</f>
        <v>Action</v>
      </c>
      <c r="P1516" t="str">
        <f>VLOOKUP(A1516,Sheet2!$A$1:G5240,5,0)</f>
        <v>English</v>
      </c>
      <c r="Q1516" t="str">
        <f>VLOOKUP(A1516,Sheet2!$A$1:G5240,6,0)</f>
        <v>USA</v>
      </c>
      <c r="R1516" t="str">
        <f>VLOOKUP(A1516,Sheet2!$A$1:G5240,7,0)</f>
        <v>R</v>
      </c>
      <c r="S1516" t="str">
        <f>IF(Table1[[#This Row],[Language]]="English","English","Other language")</f>
        <v>English</v>
      </c>
      <c r="T1516">
        <f>Table1[[#This Row],[Gross Revenue]]-Table1[[#This Row],[Budget]]</f>
        <v>-82603302</v>
      </c>
      <c r="U1516" s="1">
        <f>(Table1[[#This Row],[Gross Revenue]]/Table1[[#This Row],[Budget]])-1</f>
        <v>-0.63541001538461539</v>
      </c>
      <c r="V1516" t="str">
        <f t="shared" si="46"/>
        <v>&gt;150 minutes</v>
      </c>
      <c r="W1516">
        <f>Table1[[#This Row],[Profit]]/Table1[[#This Row],[Budget]]</f>
        <v>-0.63541001538461539</v>
      </c>
      <c r="X1516" s="22" t="str">
        <f>IF(L1516="","",
IF(L1516&lt;Predictability!$B$1,"Low",
IF(L1516&lt;=Predictability!$B$2,"Mid","High")))</f>
        <v>High</v>
      </c>
      <c r="Y1516" s="22">
        <f t="shared" si="47"/>
        <v>0</v>
      </c>
    </row>
    <row r="1517" spans="1:25" x14ac:dyDescent="0.2">
      <c r="A1517" t="s">
        <v>4313</v>
      </c>
      <c r="B1517" t="s">
        <v>1429</v>
      </c>
      <c r="C1517" t="s">
        <v>1430</v>
      </c>
      <c r="D1517">
        <v>423</v>
      </c>
      <c r="E1517">
        <v>516</v>
      </c>
      <c r="F1517">
        <v>8</v>
      </c>
      <c r="G1517">
        <v>0</v>
      </c>
      <c r="H1517">
        <v>5.9</v>
      </c>
      <c r="I1517">
        <v>95</v>
      </c>
      <c r="J1517">
        <v>97</v>
      </c>
      <c r="K1517">
        <v>17000000</v>
      </c>
      <c r="L1517">
        <v>500000</v>
      </c>
      <c r="M1517" s="2">
        <f>VLOOKUP(A1517,Sheet2!$A$1:G5241,2,0)</f>
        <v>28127</v>
      </c>
      <c r="N1517" t="str">
        <f>VLOOKUP(A1517,Sheet2!$A$1:G5241,3,0)</f>
        <v>Color</v>
      </c>
      <c r="O1517" t="str">
        <f>VLOOKUP(A1517,Sheet2!$A$1:G5241,4,0)</f>
        <v>Horror</v>
      </c>
      <c r="P1517" t="str">
        <f>VLOOKUP(A1517,Sheet2!$A$1:G5241,5,0)</f>
        <v>English</v>
      </c>
      <c r="Q1517" t="str">
        <f>VLOOKUP(A1517,Sheet2!$A$1:G5241,6,0)</f>
        <v>USA</v>
      </c>
      <c r="R1517" t="str">
        <f>VLOOKUP(A1517,Sheet2!$A$1:G5241,7,0)</f>
        <v>PG</v>
      </c>
      <c r="S1517" t="str">
        <f>IF(Table1[[#This Row],[Language]]="English","English","Other language")</f>
        <v>English</v>
      </c>
      <c r="T1517">
        <f>Table1[[#This Row],[Gross Revenue]]-Table1[[#This Row],[Budget]]</f>
        <v>16500000</v>
      </c>
      <c r="U1517" s="1">
        <f>(Table1[[#This Row],[Gross Revenue]]/Table1[[#This Row],[Budget]])-1</f>
        <v>33</v>
      </c>
      <c r="V1517" t="str">
        <f t="shared" si="46"/>
        <v>90-110 minutes</v>
      </c>
      <c r="W1517">
        <f>Table1[[#This Row],[Profit]]/Table1[[#This Row],[Budget]]</f>
        <v>33</v>
      </c>
      <c r="X1517" s="22" t="str">
        <f>IF(L1517="","",
IF(L1517&lt;Predictability!$B$1,"Low",
IF(L1517&lt;=Predictability!$B$2,"Mid","High")))</f>
        <v>Low</v>
      </c>
      <c r="Y1517" s="22">
        <f t="shared" si="47"/>
        <v>1</v>
      </c>
    </row>
    <row r="1518" spans="1:25" x14ac:dyDescent="0.2">
      <c r="A1518" t="s">
        <v>5660</v>
      </c>
      <c r="B1518" t="s">
        <v>588</v>
      </c>
      <c r="C1518" t="s">
        <v>1193</v>
      </c>
      <c r="D1518">
        <v>13000</v>
      </c>
      <c r="E1518">
        <v>16937</v>
      </c>
      <c r="F1518">
        <v>101</v>
      </c>
      <c r="G1518">
        <v>3000</v>
      </c>
      <c r="H1518">
        <v>6.9</v>
      </c>
      <c r="I1518">
        <v>62</v>
      </c>
      <c r="J1518">
        <v>117</v>
      </c>
      <c r="K1518">
        <v>24944213</v>
      </c>
      <c r="L1518">
        <v>27000000</v>
      </c>
      <c r="M1518" s="2">
        <f>VLOOKUP(A1518,Sheet2!$A$1:G5242,2,0)</f>
        <v>35134</v>
      </c>
      <c r="N1518" t="str">
        <f>VLOOKUP(A1518,Sheet2!$A$1:G5242,3,0)</f>
        <v>Color</v>
      </c>
      <c r="O1518" t="str">
        <f>VLOOKUP(A1518,Sheet2!$A$1:G5242,4,0)</f>
        <v>Comedy</v>
      </c>
      <c r="P1518" t="str">
        <f>VLOOKUP(A1518,Sheet2!$A$1:G5242,5,0)</f>
        <v>English</v>
      </c>
      <c r="Q1518" t="str">
        <f>VLOOKUP(A1518,Sheet2!$A$1:G5242,6,0)</f>
        <v>USA</v>
      </c>
      <c r="R1518" t="str">
        <f>VLOOKUP(A1518,Sheet2!$A$1:G5242,7,0)</f>
        <v>PG-13</v>
      </c>
      <c r="S1518" t="str">
        <f>IF(Table1[[#This Row],[Language]]="English","English","Other language")</f>
        <v>English</v>
      </c>
      <c r="T1518">
        <f>Table1[[#This Row],[Gross Revenue]]-Table1[[#This Row],[Budget]]</f>
        <v>-2055787</v>
      </c>
      <c r="U1518" s="1">
        <f>(Table1[[#This Row],[Gross Revenue]]/Table1[[#This Row],[Budget]])-1</f>
        <v>-7.6140259259259269E-2</v>
      </c>
      <c r="V1518" t="str">
        <f t="shared" si="46"/>
        <v>111-130 minutes</v>
      </c>
      <c r="W1518">
        <f>Table1[[#This Row],[Profit]]/Table1[[#This Row],[Budget]]</f>
        <v>-7.6140259259259255E-2</v>
      </c>
      <c r="X1518" s="22" t="str">
        <f>IF(L1518="","",
IF(L1518&lt;Predictability!$B$1,"Low",
IF(L1518&lt;=Predictability!$B$2,"Mid","High")))</f>
        <v>Mid</v>
      </c>
      <c r="Y1518" s="22">
        <f t="shared" si="47"/>
        <v>0</v>
      </c>
    </row>
    <row r="1519" spans="1:25" x14ac:dyDescent="0.2">
      <c r="A1519" t="s">
        <v>3361</v>
      </c>
      <c r="B1519" t="s">
        <v>204</v>
      </c>
      <c r="C1519" t="s">
        <v>205</v>
      </c>
      <c r="D1519">
        <v>927</v>
      </c>
      <c r="E1519">
        <v>4990</v>
      </c>
      <c r="F1519">
        <v>2</v>
      </c>
      <c r="G1519">
        <v>83</v>
      </c>
      <c r="H1519">
        <v>4.0999999999999996</v>
      </c>
      <c r="I1519">
        <v>23</v>
      </c>
      <c r="J1519">
        <v>95</v>
      </c>
      <c r="K1519">
        <v>4006906</v>
      </c>
      <c r="L1519">
        <v>15000000</v>
      </c>
      <c r="M1519" s="2">
        <f>VLOOKUP(A1519,Sheet2!$A$1:G5243,2,0)</f>
        <v>38495</v>
      </c>
      <c r="N1519" t="str">
        <f>VLOOKUP(A1519,Sheet2!$A$1:G5243,3,0)</f>
        <v>Color</v>
      </c>
      <c r="O1519" t="str">
        <f>VLOOKUP(A1519,Sheet2!$A$1:G5243,4,0)</f>
        <v>Comedy</v>
      </c>
      <c r="P1519" t="str">
        <f>VLOOKUP(A1519,Sheet2!$A$1:G5243,5,0)</f>
        <v>English</v>
      </c>
      <c r="Q1519" t="str">
        <f>VLOOKUP(A1519,Sheet2!$A$1:G5243,6,0)</f>
        <v>USA</v>
      </c>
      <c r="R1519" t="str">
        <f>VLOOKUP(A1519,Sheet2!$A$1:G5243,7,0)</f>
        <v>PG-13</v>
      </c>
      <c r="S1519" t="str">
        <f>IF(Table1[[#This Row],[Language]]="English","English","Other language")</f>
        <v>English</v>
      </c>
      <c r="T1519">
        <f>Table1[[#This Row],[Gross Revenue]]-Table1[[#This Row],[Budget]]</f>
        <v>-10993094</v>
      </c>
      <c r="U1519" s="1">
        <f>(Table1[[#This Row],[Gross Revenue]]/Table1[[#This Row],[Budget]])-1</f>
        <v>-0.73287293333333325</v>
      </c>
      <c r="V1519" t="str">
        <f t="shared" si="46"/>
        <v>90-110 minutes</v>
      </c>
      <c r="W1519">
        <f>Table1[[#This Row],[Profit]]/Table1[[#This Row],[Budget]]</f>
        <v>-0.73287293333333337</v>
      </c>
      <c r="X1519" s="22" t="str">
        <f>IF(L1519="","",
IF(L1519&lt;Predictability!$B$1,"Low",
IF(L1519&lt;=Predictability!$B$2,"Mid","High")))</f>
        <v>Mid</v>
      </c>
      <c r="Y1519" s="22">
        <f t="shared" si="47"/>
        <v>0</v>
      </c>
    </row>
    <row r="1520" spans="1:25" x14ac:dyDescent="0.2">
      <c r="A1520" t="s">
        <v>5942</v>
      </c>
      <c r="B1520" t="s">
        <v>528</v>
      </c>
      <c r="C1520" t="s">
        <v>1001</v>
      </c>
      <c r="D1520">
        <v>14000</v>
      </c>
      <c r="E1520">
        <v>17490</v>
      </c>
      <c r="F1520">
        <v>386</v>
      </c>
      <c r="G1520">
        <v>0</v>
      </c>
      <c r="H1520">
        <v>7.1</v>
      </c>
      <c r="I1520">
        <v>188</v>
      </c>
      <c r="J1520">
        <v>118</v>
      </c>
      <c r="K1520">
        <v>10214647</v>
      </c>
      <c r="L1520">
        <v>11000000</v>
      </c>
      <c r="M1520" s="2">
        <f>VLOOKUP(A1520,Sheet2!$A$1:G5244,2,0)</f>
        <v>38168</v>
      </c>
      <c r="N1520" t="str">
        <f>VLOOKUP(A1520,Sheet2!$A$1:G5244,3,0)</f>
        <v>Black and White</v>
      </c>
      <c r="O1520" t="str">
        <f>VLOOKUP(A1520,Sheet2!$A$1:G5244,4,0)</f>
        <v>Biography</v>
      </c>
      <c r="P1520" t="str">
        <f>VLOOKUP(A1520,Sheet2!$A$1:G5244,5,0)</f>
        <v>English</v>
      </c>
      <c r="Q1520" t="str">
        <f>VLOOKUP(A1520,Sheet2!$A$1:G5244,6,0)</f>
        <v>USA</v>
      </c>
      <c r="R1520" t="str">
        <f>VLOOKUP(A1520,Sheet2!$A$1:G5244,7,0)</f>
        <v>R</v>
      </c>
      <c r="S1520" t="str">
        <f>IF(Table1[[#This Row],[Language]]="English","English","Other language")</f>
        <v>English</v>
      </c>
      <c r="T1520">
        <f>Table1[[#This Row],[Gross Revenue]]-Table1[[#This Row],[Budget]]</f>
        <v>-785353</v>
      </c>
      <c r="U1520" s="1">
        <f>(Table1[[#This Row],[Gross Revenue]]/Table1[[#This Row],[Budget]])-1</f>
        <v>-7.139572727272725E-2</v>
      </c>
      <c r="V1520" t="str">
        <f t="shared" si="46"/>
        <v>111-130 minutes</v>
      </c>
      <c r="W1520">
        <f>Table1[[#This Row],[Profit]]/Table1[[#This Row],[Budget]]</f>
        <v>-7.1395727272727277E-2</v>
      </c>
      <c r="X1520" s="22" t="str">
        <f>IF(L1520="","",
IF(L1520&lt;Predictability!$B$1,"Low",
IF(L1520&lt;=Predictability!$B$2,"Mid","High")))</f>
        <v>Mid</v>
      </c>
      <c r="Y1520" s="22">
        <f t="shared" si="47"/>
        <v>0</v>
      </c>
    </row>
    <row r="1521" spans="1:25" x14ac:dyDescent="0.2">
      <c r="A1521" t="s">
        <v>6508</v>
      </c>
      <c r="B1521" t="s">
        <v>315</v>
      </c>
      <c r="C1521" t="s">
        <v>2749</v>
      </c>
      <c r="D1521">
        <v>21000</v>
      </c>
      <c r="E1521">
        <v>23932</v>
      </c>
      <c r="F1521">
        <v>1000</v>
      </c>
      <c r="G1521">
        <v>0</v>
      </c>
      <c r="H1521">
        <v>7.6</v>
      </c>
      <c r="I1521">
        <v>223</v>
      </c>
      <c r="J1521">
        <v>103</v>
      </c>
      <c r="K1521">
        <v>4235837</v>
      </c>
      <c r="L1521">
        <v>15000000</v>
      </c>
      <c r="M1521" s="2">
        <f>VLOOKUP(A1521,Sheet2!$A$1:G5245,2,0)</f>
        <v>38676</v>
      </c>
      <c r="N1521" t="str">
        <f>VLOOKUP(A1521,Sheet2!$A$1:G5245,3,0)</f>
        <v>Color</v>
      </c>
      <c r="O1521" t="str">
        <f>VLOOKUP(A1521,Sheet2!$A$1:G5245,4,0)</f>
        <v>Comedy</v>
      </c>
      <c r="P1521" t="str">
        <f>VLOOKUP(A1521,Sheet2!$A$1:G5245,5,0)</f>
        <v>English</v>
      </c>
      <c r="Q1521" t="str">
        <f>VLOOKUP(A1521,Sheet2!$A$1:G5245,6,0)</f>
        <v>USA</v>
      </c>
      <c r="R1521" t="str">
        <f>VLOOKUP(A1521,Sheet2!$A$1:G5245,7,0)</f>
        <v>R</v>
      </c>
      <c r="S1521" t="str">
        <f>IF(Table1[[#This Row],[Language]]="English","English","Other language")</f>
        <v>English</v>
      </c>
      <c r="T1521">
        <f>Table1[[#This Row],[Gross Revenue]]-Table1[[#This Row],[Budget]]</f>
        <v>-10764163</v>
      </c>
      <c r="U1521" s="1">
        <f>(Table1[[#This Row],[Gross Revenue]]/Table1[[#This Row],[Budget]])-1</f>
        <v>-0.71761086666666674</v>
      </c>
      <c r="V1521" t="str">
        <f t="shared" si="46"/>
        <v>90-110 minutes</v>
      </c>
      <c r="W1521">
        <f>Table1[[#This Row],[Profit]]/Table1[[#This Row],[Budget]]</f>
        <v>-0.71761086666666662</v>
      </c>
      <c r="X1521" s="22" t="str">
        <f>IF(L1521="","",
IF(L1521&lt;Predictability!$B$1,"Low",
IF(L1521&lt;=Predictability!$B$2,"Mid","High")))</f>
        <v>Mid</v>
      </c>
      <c r="Y1521" s="22">
        <f t="shared" si="47"/>
        <v>0</v>
      </c>
    </row>
    <row r="1522" spans="1:25" x14ac:dyDescent="0.2">
      <c r="A1522" t="s">
        <v>4214</v>
      </c>
      <c r="B1522" t="s">
        <v>74</v>
      </c>
      <c r="C1522" t="s">
        <v>1339</v>
      </c>
      <c r="D1522">
        <v>12000</v>
      </c>
      <c r="E1522">
        <v>14008</v>
      </c>
      <c r="F1522">
        <v>58</v>
      </c>
      <c r="G1522">
        <v>555</v>
      </c>
      <c r="H1522">
        <v>5.9</v>
      </c>
      <c r="I1522">
        <v>40</v>
      </c>
      <c r="J1522">
        <v>101</v>
      </c>
      <c r="K1522">
        <v>14942422</v>
      </c>
      <c r="L1522">
        <v>40000000</v>
      </c>
      <c r="M1522" s="2">
        <f>VLOOKUP(A1522,Sheet2!$A$1:G5246,2,0)</f>
        <v>34991</v>
      </c>
      <c r="N1522" t="str">
        <f>VLOOKUP(A1522,Sheet2!$A$1:G5246,3,0)</f>
        <v>Color</v>
      </c>
      <c r="O1522" t="str">
        <f>VLOOKUP(A1522,Sheet2!$A$1:G5246,4,0)</f>
        <v>Action</v>
      </c>
      <c r="P1522" t="str">
        <f>VLOOKUP(A1522,Sheet2!$A$1:G5246,5,0)</f>
        <v>English</v>
      </c>
      <c r="Q1522" t="str">
        <f>VLOOKUP(A1522,Sheet2!$A$1:G5246,6,0)</f>
        <v>USA</v>
      </c>
      <c r="R1522" t="str">
        <f>VLOOKUP(A1522,Sheet2!$A$1:G5246,7,0)</f>
        <v>R</v>
      </c>
      <c r="S1522" t="str">
        <f>IF(Table1[[#This Row],[Language]]="English","English","Other language")</f>
        <v>English</v>
      </c>
      <c r="T1522">
        <f>Table1[[#This Row],[Gross Revenue]]-Table1[[#This Row],[Budget]]</f>
        <v>-25057578</v>
      </c>
      <c r="U1522" s="1">
        <f>(Table1[[#This Row],[Gross Revenue]]/Table1[[#This Row],[Budget]])-1</f>
        <v>-0.62643945000000001</v>
      </c>
      <c r="V1522" t="str">
        <f t="shared" si="46"/>
        <v>90-110 minutes</v>
      </c>
      <c r="W1522">
        <f>Table1[[#This Row],[Profit]]/Table1[[#This Row],[Budget]]</f>
        <v>-0.62643945000000001</v>
      </c>
      <c r="X1522" s="22" t="str">
        <f>IF(L1522="","",
IF(L1522&lt;Predictability!$B$1,"Low",
IF(L1522&lt;=Predictability!$B$2,"Mid","High")))</f>
        <v>Mid</v>
      </c>
      <c r="Y1522" s="22">
        <f t="shared" si="47"/>
        <v>0</v>
      </c>
    </row>
    <row r="1523" spans="1:25" x14ac:dyDescent="0.2">
      <c r="A1523" t="s">
        <v>5238</v>
      </c>
      <c r="B1523" t="s">
        <v>710</v>
      </c>
      <c r="C1523" t="s">
        <v>2177</v>
      </c>
      <c r="D1523">
        <v>5000</v>
      </c>
      <c r="E1523">
        <v>7945</v>
      </c>
      <c r="F1523">
        <v>20</v>
      </c>
      <c r="G1523">
        <v>0</v>
      </c>
      <c r="H1523">
        <v>6.6</v>
      </c>
      <c r="I1523">
        <v>116</v>
      </c>
      <c r="J1523">
        <v>98</v>
      </c>
      <c r="K1523">
        <v>36833473</v>
      </c>
      <c r="L1523">
        <v>25000000</v>
      </c>
      <c r="M1523" s="2">
        <f>VLOOKUP(A1523,Sheet2!$A$1:G5247,2,0)</f>
        <v>37026</v>
      </c>
      <c r="N1523" t="str">
        <f>VLOOKUP(A1523,Sheet2!$A$1:G5247,3,0)</f>
        <v>Color</v>
      </c>
      <c r="O1523" t="str">
        <f>VLOOKUP(A1523,Sheet2!$A$1:G5247,4,0)</f>
        <v>Action</v>
      </c>
      <c r="P1523" t="str">
        <f>VLOOKUP(A1523,Sheet2!$A$1:G5247,5,0)</f>
        <v>English</v>
      </c>
      <c r="Q1523" t="str">
        <f>VLOOKUP(A1523,Sheet2!$A$1:G5247,6,0)</f>
        <v>France</v>
      </c>
      <c r="R1523" t="str">
        <f>VLOOKUP(A1523,Sheet2!$A$1:G5247,7,0)</f>
        <v>R</v>
      </c>
      <c r="S1523" t="str">
        <f>IF(Table1[[#This Row],[Language]]="English","English","Other language")</f>
        <v>English</v>
      </c>
      <c r="T1523">
        <f>Table1[[#This Row],[Gross Revenue]]-Table1[[#This Row],[Budget]]</f>
        <v>11833473</v>
      </c>
      <c r="U1523" s="1">
        <f>(Table1[[#This Row],[Gross Revenue]]/Table1[[#This Row],[Budget]])-1</f>
        <v>0.47333892</v>
      </c>
      <c r="V1523" t="str">
        <f t="shared" si="46"/>
        <v>90-110 minutes</v>
      </c>
      <c r="W1523">
        <f>Table1[[#This Row],[Profit]]/Table1[[#This Row],[Budget]]</f>
        <v>0.47333892</v>
      </c>
      <c r="X1523" s="22" t="str">
        <f>IF(L1523="","",
IF(L1523&lt;Predictability!$B$1,"Low",
IF(L1523&lt;=Predictability!$B$2,"Mid","High")))</f>
        <v>Mid</v>
      </c>
      <c r="Y1523" s="22">
        <f t="shared" si="47"/>
        <v>0</v>
      </c>
    </row>
    <row r="1524" spans="1:25" x14ac:dyDescent="0.2">
      <c r="A1524" t="s">
        <v>4020</v>
      </c>
      <c r="B1524" t="s">
        <v>1131</v>
      </c>
      <c r="C1524" t="s">
        <v>1132</v>
      </c>
      <c r="D1524">
        <v>396</v>
      </c>
      <c r="E1524">
        <v>2310</v>
      </c>
      <c r="F1524">
        <v>6</v>
      </c>
      <c r="G1524">
        <v>60</v>
      </c>
      <c r="H1524">
        <v>5.7</v>
      </c>
      <c r="I1524">
        <v>9</v>
      </c>
      <c r="J1524">
        <v>100</v>
      </c>
      <c r="K1524">
        <v>31937</v>
      </c>
      <c r="L1524">
        <v>500000</v>
      </c>
      <c r="M1524" s="2">
        <f>VLOOKUP(A1524,Sheet2!$A$1:G5248,2,0)</f>
        <v>39422</v>
      </c>
      <c r="N1524" t="str">
        <f>VLOOKUP(A1524,Sheet2!$A$1:G5248,3,0)</f>
        <v>Color</v>
      </c>
      <c r="O1524" t="str">
        <f>VLOOKUP(A1524,Sheet2!$A$1:G5248,4,0)</f>
        <v>Comedy</v>
      </c>
      <c r="P1524" t="str">
        <f>VLOOKUP(A1524,Sheet2!$A$1:G5248,5,0)</f>
        <v>English</v>
      </c>
      <c r="Q1524" t="str">
        <f>VLOOKUP(A1524,Sheet2!$A$1:G5248,6,0)</f>
        <v>USA</v>
      </c>
      <c r="R1524" t="str">
        <f>VLOOKUP(A1524,Sheet2!$A$1:G5248,7,0)</f>
        <v>R</v>
      </c>
      <c r="S1524" t="str">
        <f>IF(Table1[[#This Row],[Language]]="English","English","Other language")</f>
        <v>English</v>
      </c>
      <c r="T1524">
        <f>Table1[[#This Row],[Gross Revenue]]-Table1[[#This Row],[Budget]]</f>
        <v>-468063</v>
      </c>
      <c r="U1524" s="1">
        <f>(Table1[[#This Row],[Gross Revenue]]/Table1[[#This Row],[Budget]])-1</f>
        <v>-0.93612600000000001</v>
      </c>
      <c r="V1524" t="str">
        <f t="shared" si="46"/>
        <v>90-110 minutes</v>
      </c>
      <c r="W1524">
        <f>Table1[[#This Row],[Profit]]/Table1[[#This Row],[Budget]]</f>
        <v>-0.93612600000000001</v>
      </c>
      <c r="X1524" s="22" t="str">
        <f>IF(L1524="","",
IF(L1524&lt;Predictability!$B$1,"Low",
IF(L1524&lt;=Predictability!$B$2,"Mid","High")))</f>
        <v>Low</v>
      </c>
      <c r="Y1524" s="22">
        <f t="shared" si="47"/>
        <v>0</v>
      </c>
    </row>
    <row r="1525" spans="1:25" x14ac:dyDescent="0.2">
      <c r="A1525" t="s">
        <v>4617</v>
      </c>
      <c r="B1525" t="s">
        <v>498</v>
      </c>
      <c r="C1525" t="s">
        <v>1673</v>
      </c>
      <c r="D1525">
        <v>11000</v>
      </c>
      <c r="E1525">
        <v>14322</v>
      </c>
      <c r="F1525">
        <v>39</v>
      </c>
      <c r="G1525">
        <v>0</v>
      </c>
      <c r="H1525">
        <v>6.6</v>
      </c>
      <c r="I1525">
        <v>83</v>
      </c>
      <c r="J1525">
        <v>115</v>
      </c>
      <c r="K1525">
        <v>60491560</v>
      </c>
      <c r="L1525">
        <v>27000000</v>
      </c>
      <c r="M1525" s="2">
        <f>VLOOKUP(A1525,Sheet2!$A$1:G5249,2,0)</f>
        <v>35613</v>
      </c>
      <c r="N1525" t="str">
        <f>VLOOKUP(A1525,Sheet2!$A$1:G5249,3,0)</f>
        <v>Color</v>
      </c>
      <c r="O1525" t="str">
        <f>VLOOKUP(A1525,Sheet2!$A$1:G5249,4,0)</f>
        <v>Crime</v>
      </c>
      <c r="P1525" t="str">
        <f>VLOOKUP(A1525,Sheet2!$A$1:G5249,5,0)</f>
        <v>English</v>
      </c>
      <c r="Q1525" t="str">
        <f>VLOOKUP(A1525,Sheet2!$A$1:G5249,6,0)</f>
        <v>USA</v>
      </c>
      <c r="R1525" t="str">
        <f>VLOOKUP(A1525,Sheet2!$A$1:G5249,7,0)</f>
        <v>R</v>
      </c>
      <c r="S1525" t="str">
        <f>IF(Table1[[#This Row],[Language]]="English","English","Other language")</f>
        <v>English</v>
      </c>
      <c r="T1525">
        <f>Table1[[#This Row],[Gross Revenue]]-Table1[[#This Row],[Budget]]</f>
        <v>33491560</v>
      </c>
      <c r="U1525" s="1">
        <f>(Table1[[#This Row],[Gross Revenue]]/Table1[[#This Row],[Budget]])-1</f>
        <v>1.2404281481481481</v>
      </c>
      <c r="V1525" t="str">
        <f t="shared" si="46"/>
        <v>111-130 minutes</v>
      </c>
      <c r="W1525">
        <f>Table1[[#This Row],[Profit]]/Table1[[#This Row],[Budget]]</f>
        <v>1.2404281481481481</v>
      </c>
      <c r="X1525" s="22" t="str">
        <f>IF(L1525="","",
IF(L1525&lt;Predictability!$B$1,"Low",
IF(L1525&lt;=Predictability!$B$2,"Mid","High")))</f>
        <v>Mid</v>
      </c>
      <c r="Y1525" s="22">
        <f t="shared" si="47"/>
        <v>1</v>
      </c>
    </row>
    <row r="1526" spans="1:25" x14ac:dyDescent="0.2">
      <c r="A1526" t="s">
        <v>5455</v>
      </c>
      <c r="B1526" t="s">
        <v>2310</v>
      </c>
      <c r="C1526" t="s">
        <v>395</v>
      </c>
      <c r="D1526">
        <v>378</v>
      </c>
      <c r="E1526">
        <v>1173</v>
      </c>
      <c r="F1526">
        <v>0</v>
      </c>
      <c r="G1526">
        <v>682</v>
      </c>
      <c r="H1526">
        <v>6.7</v>
      </c>
      <c r="I1526">
        <v>110</v>
      </c>
      <c r="J1526">
        <v>97</v>
      </c>
      <c r="K1526">
        <v>7022940</v>
      </c>
      <c r="L1526">
        <v>1000000</v>
      </c>
      <c r="M1526" s="2">
        <f>VLOOKUP(A1526,Sheet2!$A$1:G5250,2,0)</f>
        <v>37143</v>
      </c>
      <c r="N1526" t="str">
        <f>VLOOKUP(A1526,Sheet2!$A$1:G5250,3,0)</f>
        <v>Color</v>
      </c>
      <c r="O1526" t="str">
        <f>VLOOKUP(A1526,Sheet2!$A$1:G5250,4,0)</f>
        <v>Comedy</v>
      </c>
      <c r="P1526" t="str">
        <f>VLOOKUP(A1526,Sheet2!$A$1:G5250,5,0)</f>
        <v>English</v>
      </c>
      <c r="Q1526" t="str">
        <f>VLOOKUP(A1526,Sheet2!$A$1:G5250,6,0)</f>
        <v>USA</v>
      </c>
      <c r="R1526" t="str">
        <f>VLOOKUP(A1526,Sheet2!$A$1:G5250,7,0)</f>
        <v>R</v>
      </c>
      <c r="S1526" t="str">
        <f>IF(Table1[[#This Row],[Language]]="English","English","Other language")</f>
        <v>English</v>
      </c>
      <c r="T1526">
        <f>Table1[[#This Row],[Gross Revenue]]-Table1[[#This Row],[Budget]]</f>
        <v>6022940</v>
      </c>
      <c r="U1526" s="1">
        <f>(Table1[[#This Row],[Gross Revenue]]/Table1[[#This Row],[Budget]])-1</f>
        <v>6.0229400000000002</v>
      </c>
      <c r="V1526" t="str">
        <f t="shared" si="46"/>
        <v>90-110 minutes</v>
      </c>
      <c r="W1526">
        <f>Table1[[#This Row],[Profit]]/Table1[[#This Row],[Budget]]</f>
        <v>6.0229400000000002</v>
      </c>
      <c r="X1526" s="22" t="str">
        <f>IF(L1526="","",
IF(L1526&lt;Predictability!$B$1,"Low",
IF(L1526&lt;=Predictability!$B$2,"Mid","High")))</f>
        <v>Low</v>
      </c>
      <c r="Y1526" s="22">
        <f t="shared" si="47"/>
        <v>1</v>
      </c>
    </row>
    <row r="1527" spans="1:25" x14ac:dyDescent="0.2">
      <c r="A1527" t="s">
        <v>5414</v>
      </c>
      <c r="B1527" t="s">
        <v>1360</v>
      </c>
      <c r="C1527" t="s">
        <v>2283</v>
      </c>
      <c r="D1527">
        <v>918</v>
      </c>
      <c r="E1527">
        <v>3317</v>
      </c>
      <c r="F1527">
        <v>22</v>
      </c>
      <c r="G1527">
        <v>851</v>
      </c>
      <c r="H1527">
        <v>6.7</v>
      </c>
      <c r="I1527">
        <v>73</v>
      </c>
      <c r="J1527">
        <v>101</v>
      </c>
      <c r="K1527">
        <v>17655201</v>
      </c>
      <c r="L1527">
        <v>10000000</v>
      </c>
      <c r="M1527" s="2">
        <f>VLOOKUP(A1527,Sheet2!$A$1:G5251,2,0)</f>
        <v>39782</v>
      </c>
      <c r="N1527" t="str">
        <f>VLOOKUP(A1527,Sheet2!$A$1:G5251,3,0)</f>
        <v>Color</v>
      </c>
      <c r="O1527" t="str">
        <f>VLOOKUP(A1527,Sheet2!$A$1:G5251,4,0)</f>
        <v>Drama</v>
      </c>
      <c r="P1527" t="str">
        <f>VLOOKUP(A1527,Sheet2!$A$1:G5251,5,0)</f>
        <v>English</v>
      </c>
      <c r="Q1527" t="str">
        <f>VLOOKUP(A1527,Sheet2!$A$1:G5251,6,0)</f>
        <v>USA</v>
      </c>
      <c r="R1527" t="str">
        <f>VLOOKUP(A1527,Sheet2!$A$1:G5251,7,0)</f>
        <v>G</v>
      </c>
      <c r="S1527" t="str">
        <f>IF(Table1[[#This Row],[Language]]="English","English","Other language")</f>
        <v>English</v>
      </c>
      <c r="T1527">
        <f>Table1[[#This Row],[Gross Revenue]]-Table1[[#This Row],[Budget]]</f>
        <v>7655201</v>
      </c>
      <c r="U1527" s="1">
        <f>(Table1[[#This Row],[Gross Revenue]]/Table1[[#This Row],[Budget]])-1</f>
        <v>0.76552010000000004</v>
      </c>
      <c r="V1527" t="str">
        <f t="shared" si="46"/>
        <v>90-110 minutes</v>
      </c>
      <c r="W1527">
        <f>Table1[[#This Row],[Profit]]/Table1[[#This Row],[Budget]]</f>
        <v>0.76552010000000004</v>
      </c>
      <c r="X1527" s="22" t="str">
        <f>IF(L1527="","",
IF(L1527&lt;Predictability!$B$1,"Low",
IF(L1527&lt;=Predictability!$B$2,"Mid","High")))</f>
        <v>Mid</v>
      </c>
      <c r="Y1527" s="22">
        <f t="shared" si="47"/>
        <v>1</v>
      </c>
    </row>
    <row r="1528" spans="1:25" x14ac:dyDescent="0.2">
      <c r="A1528" t="s">
        <v>4315</v>
      </c>
      <c r="B1528" t="s">
        <v>1432</v>
      </c>
      <c r="C1528" t="s">
        <v>1433</v>
      </c>
      <c r="D1528">
        <v>594</v>
      </c>
      <c r="E1528">
        <v>1836</v>
      </c>
      <c r="F1528">
        <v>116</v>
      </c>
      <c r="G1528">
        <v>0</v>
      </c>
      <c r="H1528">
        <v>6</v>
      </c>
      <c r="I1528">
        <v>41</v>
      </c>
      <c r="J1528">
        <v>90</v>
      </c>
      <c r="K1528">
        <v>1602466</v>
      </c>
      <c r="L1528">
        <v>600000000</v>
      </c>
      <c r="M1528" s="2">
        <f>VLOOKUP(A1528,Sheet2!$A$1:G5252,2,0)</f>
        <v>40284</v>
      </c>
      <c r="N1528" t="str">
        <f>VLOOKUP(A1528,Sheet2!$A$1:G5252,3,0)</f>
        <v>Color</v>
      </c>
      <c r="O1528" t="str">
        <f>VLOOKUP(A1528,Sheet2!$A$1:G5252,4,0)</f>
        <v>Action</v>
      </c>
      <c r="P1528" t="str">
        <f>VLOOKUP(A1528,Sheet2!$A$1:G5252,5,0)</f>
        <v>English</v>
      </c>
      <c r="Q1528" t="str">
        <f>VLOOKUP(A1528,Sheet2!$A$1:G5252,6,0)</f>
        <v>India</v>
      </c>
      <c r="R1528">
        <f>VLOOKUP(A1528,Sheet2!$A$1:G5252,7,0)</f>
        <v>0</v>
      </c>
      <c r="S1528" t="str">
        <f>IF(Table1[[#This Row],[Language]]="English","English","Other language")</f>
        <v>English</v>
      </c>
      <c r="T1528">
        <f>Table1[[#This Row],[Gross Revenue]]-Table1[[#This Row],[Budget]]</f>
        <v>-598397534</v>
      </c>
      <c r="U1528" s="1">
        <f>(Table1[[#This Row],[Gross Revenue]]/Table1[[#This Row],[Budget]])-1</f>
        <v>-0.99732922333333329</v>
      </c>
      <c r="V1528" t="str">
        <f t="shared" si="46"/>
        <v>90-110 minutes</v>
      </c>
      <c r="W1528">
        <f>Table1[[#This Row],[Profit]]/Table1[[#This Row],[Budget]]</f>
        <v>-0.99732922333333329</v>
      </c>
      <c r="X1528" s="22" t="str">
        <f>IF(L1528="","",
IF(L1528&lt;Predictability!$B$1,"Low",
IF(L1528&lt;=Predictability!$B$2,"Mid","High")))</f>
        <v>High</v>
      </c>
      <c r="Y1528" s="22">
        <f t="shared" si="47"/>
        <v>0</v>
      </c>
    </row>
    <row r="1529" spans="1:25" x14ac:dyDescent="0.2">
      <c r="A1529" t="s">
        <v>4741</v>
      </c>
      <c r="B1529" t="s">
        <v>1137</v>
      </c>
      <c r="C1529" t="s">
        <v>1815</v>
      </c>
      <c r="D1529">
        <v>10000</v>
      </c>
      <c r="E1529">
        <v>12731</v>
      </c>
      <c r="F1529">
        <v>446</v>
      </c>
      <c r="G1529">
        <v>11000</v>
      </c>
      <c r="H1529">
        <v>6.3</v>
      </c>
      <c r="I1529">
        <v>283</v>
      </c>
      <c r="J1529">
        <v>117</v>
      </c>
      <c r="K1529">
        <v>76418654</v>
      </c>
      <c r="L1529">
        <v>117000000</v>
      </c>
      <c r="M1529" s="2">
        <f>VLOOKUP(A1529,Sheet2!$A$1:G5253,2,0)</f>
        <v>40488</v>
      </c>
      <c r="N1529" t="str">
        <f>VLOOKUP(A1529,Sheet2!$A$1:G5253,3,0)</f>
        <v>Color</v>
      </c>
      <c r="O1529" t="str">
        <f>VLOOKUP(A1529,Sheet2!$A$1:G5253,4,0)</f>
        <v>Action</v>
      </c>
      <c r="P1529" t="str">
        <f>VLOOKUP(A1529,Sheet2!$A$1:G5253,5,0)</f>
        <v>English</v>
      </c>
      <c r="Q1529" t="str">
        <f>VLOOKUP(A1529,Sheet2!$A$1:G5253,6,0)</f>
        <v>USA</v>
      </c>
      <c r="R1529" t="str">
        <f>VLOOKUP(A1529,Sheet2!$A$1:G5253,7,0)</f>
        <v>PG-13</v>
      </c>
      <c r="S1529" t="str">
        <f>IF(Table1[[#This Row],[Language]]="English","English","Other language")</f>
        <v>English</v>
      </c>
      <c r="T1529">
        <f>Table1[[#This Row],[Gross Revenue]]-Table1[[#This Row],[Budget]]</f>
        <v>-40581346</v>
      </c>
      <c r="U1529" s="1">
        <f>(Table1[[#This Row],[Gross Revenue]]/Table1[[#This Row],[Budget]])-1</f>
        <v>-0.34684911111111116</v>
      </c>
      <c r="V1529" t="str">
        <f t="shared" si="46"/>
        <v>111-130 minutes</v>
      </c>
      <c r="W1529">
        <f>Table1[[#This Row],[Profit]]/Table1[[#This Row],[Budget]]</f>
        <v>-0.34684911111111111</v>
      </c>
      <c r="X1529" s="22" t="str">
        <f>IF(L1529="","",
IF(L1529&lt;Predictability!$B$1,"Low",
IF(L1529&lt;=Predictability!$B$2,"Mid","High")))</f>
        <v>High</v>
      </c>
      <c r="Y1529" s="22">
        <f t="shared" si="47"/>
        <v>0</v>
      </c>
    </row>
    <row r="1530" spans="1:25" x14ac:dyDescent="0.2">
      <c r="A1530" t="s">
        <v>3509</v>
      </c>
      <c r="B1530" t="s">
        <v>453</v>
      </c>
      <c r="C1530" t="s">
        <v>454</v>
      </c>
      <c r="D1530">
        <v>635</v>
      </c>
      <c r="E1530">
        <v>1352</v>
      </c>
      <c r="F1530">
        <v>85</v>
      </c>
      <c r="G1530">
        <v>471</v>
      </c>
      <c r="H1530">
        <v>4.8</v>
      </c>
      <c r="I1530">
        <v>67</v>
      </c>
      <c r="J1530">
        <v>91</v>
      </c>
      <c r="K1530">
        <v>10076136</v>
      </c>
      <c r="L1530">
        <v>35000000</v>
      </c>
      <c r="M1530" s="2">
        <f>VLOOKUP(A1530,Sheet2!$A$1:G5254,2,0)</f>
        <v>35868</v>
      </c>
      <c r="N1530" t="str">
        <f>VLOOKUP(A1530,Sheet2!$A$1:G5254,3,0)</f>
        <v>Color</v>
      </c>
      <c r="O1530" t="str">
        <f>VLOOKUP(A1530,Sheet2!$A$1:G5254,4,0)</f>
        <v>Action</v>
      </c>
      <c r="P1530" t="str">
        <f>VLOOKUP(A1530,Sheet2!$A$1:G5254,5,0)</f>
        <v>English</v>
      </c>
      <c r="Q1530" t="str">
        <f>VLOOKUP(A1530,Sheet2!$A$1:G5254,6,0)</f>
        <v>Aruba</v>
      </c>
      <c r="R1530" t="str">
        <f>VLOOKUP(A1530,Sheet2!$A$1:G5254,7,0)</f>
        <v>R</v>
      </c>
      <c r="S1530" t="str">
        <f>IF(Table1[[#This Row],[Language]]="English","English","Other language")</f>
        <v>English</v>
      </c>
      <c r="T1530">
        <f>Table1[[#This Row],[Gross Revenue]]-Table1[[#This Row],[Budget]]</f>
        <v>-24923864</v>
      </c>
      <c r="U1530" s="1">
        <f>(Table1[[#This Row],[Gross Revenue]]/Table1[[#This Row],[Budget]])-1</f>
        <v>-0.71211040000000003</v>
      </c>
      <c r="V1530" t="str">
        <f t="shared" si="46"/>
        <v>90-110 minutes</v>
      </c>
      <c r="W1530">
        <f>Table1[[#This Row],[Profit]]/Table1[[#This Row],[Budget]]</f>
        <v>-0.71211040000000003</v>
      </c>
      <c r="X1530" s="22" t="str">
        <f>IF(L1530="","",
IF(L1530&lt;Predictability!$B$1,"Low",
IF(L1530&lt;=Predictability!$B$2,"Mid","High")))</f>
        <v>Mid</v>
      </c>
      <c r="Y1530" s="22">
        <f t="shared" si="47"/>
        <v>0</v>
      </c>
    </row>
    <row r="1531" spans="1:25" x14ac:dyDescent="0.2">
      <c r="A1531" t="s">
        <v>5865</v>
      </c>
      <c r="B1531" t="s">
        <v>523</v>
      </c>
      <c r="C1531" t="s">
        <v>1740</v>
      </c>
      <c r="D1531">
        <v>11000</v>
      </c>
      <c r="E1531">
        <v>12874</v>
      </c>
      <c r="F1531">
        <v>0</v>
      </c>
      <c r="G1531">
        <v>0</v>
      </c>
      <c r="H1531">
        <v>7</v>
      </c>
      <c r="I1531">
        <v>251</v>
      </c>
      <c r="J1531">
        <v>133</v>
      </c>
      <c r="K1531">
        <v>148734225</v>
      </c>
      <c r="L1531">
        <v>30000000</v>
      </c>
      <c r="M1531" s="2">
        <f>VLOOKUP(A1531,Sheet2!$A$1:G5255,2,0)</f>
        <v>39111</v>
      </c>
      <c r="N1531" t="str">
        <f>VLOOKUP(A1531,Sheet2!$A$1:G5255,3,0)</f>
        <v>Color</v>
      </c>
      <c r="O1531" t="str">
        <f>VLOOKUP(A1531,Sheet2!$A$1:G5255,4,0)</f>
        <v>Comedy</v>
      </c>
      <c r="P1531" t="str">
        <f>VLOOKUP(A1531,Sheet2!$A$1:G5255,5,0)</f>
        <v>English</v>
      </c>
      <c r="Q1531" t="str">
        <f>VLOOKUP(A1531,Sheet2!$A$1:G5255,6,0)</f>
        <v>USA</v>
      </c>
      <c r="R1531" t="str">
        <f>VLOOKUP(A1531,Sheet2!$A$1:G5255,7,0)</f>
        <v>R</v>
      </c>
      <c r="S1531" t="str">
        <f>IF(Table1[[#This Row],[Language]]="English","English","Other language")</f>
        <v>English</v>
      </c>
      <c r="T1531">
        <f>Table1[[#This Row],[Gross Revenue]]-Table1[[#This Row],[Budget]]</f>
        <v>118734225</v>
      </c>
      <c r="U1531" s="1">
        <f>(Table1[[#This Row],[Gross Revenue]]/Table1[[#This Row],[Budget]])-1</f>
        <v>3.9578075000000004</v>
      </c>
      <c r="V1531" t="str">
        <f t="shared" si="46"/>
        <v>131-150 minutes</v>
      </c>
      <c r="W1531">
        <f>Table1[[#This Row],[Profit]]/Table1[[#This Row],[Budget]]</f>
        <v>3.9578074999999999</v>
      </c>
      <c r="X1531" s="22" t="str">
        <f>IF(L1531="","",
IF(L1531&lt;Predictability!$B$1,"Low",
IF(L1531&lt;=Predictability!$B$2,"Mid","High")))</f>
        <v>Mid</v>
      </c>
      <c r="Y1531" s="22">
        <f t="shared" si="47"/>
        <v>1</v>
      </c>
    </row>
    <row r="1532" spans="1:25" x14ac:dyDescent="0.2">
      <c r="A1532" t="s">
        <v>4652</v>
      </c>
      <c r="B1532" t="s">
        <v>74</v>
      </c>
      <c r="C1532" t="s">
        <v>1732</v>
      </c>
      <c r="D1532">
        <v>12000</v>
      </c>
      <c r="E1532">
        <v>13421</v>
      </c>
      <c r="F1532">
        <v>295</v>
      </c>
      <c r="G1532">
        <v>0</v>
      </c>
      <c r="H1532">
        <v>6.2</v>
      </c>
      <c r="I1532">
        <v>279</v>
      </c>
      <c r="J1532">
        <v>121</v>
      </c>
      <c r="K1532">
        <v>79948113</v>
      </c>
      <c r="L1532">
        <v>50000000</v>
      </c>
      <c r="M1532" s="2">
        <f>VLOOKUP(A1532,Sheet2!$A$1:G5256,2,0)</f>
        <v>39836</v>
      </c>
      <c r="N1532" t="str">
        <f>VLOOKUP(A1532,Sheet2!$A$1:G5256,3,0)</f>
        <v>Color</v>
      </c>
      <c r="O1532" t="str">
        <f>VLOOKUP(A1532,Sheet2!$A$1:G5256,4,0)</f>
        <v>Drama</v>
      </c>
      <c r="P1532" t="str">
        <f>VLOOKUP(A1532,Sheet2!$A$1:G5256,5,0)</f>
        <v>English</v>
      </c>
      <c r="Q1532" t="str">
        <f>VLOOKUP(A1532,Sheet2!$A$1:G5256,6,0)</f>
        <v>USA</v>
      </c>
      <c r="R1532" t="str">
        <f>VLOOKUP(A1532,Sheet2!$A$1:G5256,7,0)</f>
        <v>PG-13</v>
      </c>
      <c r="S1532" t="str">
        <f>IF(Table1[[#This Row],[Language]]="English","English","Other language")</f>
        <v>English</v>
      </c>
      <c r="T1532">
        <f>Table1[[#This Row],[Gross Revenue]]-Table1[[#This Row],[Budget]]</f>
        <v>29948113</v>
      </c>
      <c r="U1532" s="1">
        <f>(Table1[[#This Row],[Gross Revenue]]/Table1[[#This Row],[Budget]])-1</f>
        <v>0.59896225999999997</v>
      </c>
      <c r="V1532" t="str">
        <f t="shared" si="46"/>
        <v>111-130 minutes</v>
      </c>
      <c r="W1532">
        <f>Table1[[#This Row],[Profit]]/Table1[[#This Row],[Budget]]</f>
        <v>0.59896225999999997</v>
      </c>
      <c r="X1532" s="22" t="str">
        <f>IF(L1532="","",
IF(L1532&lt;Predictability!$B$1,"Low",
IF(L1532&lt;=Predictability!$B$2,"Mid","High")))</f>
        <v>Mid</v>
      </c>
      <c r="Y1532" s="22">
        <f t="shared" si="47"/>
        <v>1</v>
      </c>
    </row>
    <row r="1533" spans="1:25" x14ac:dyDescent="0.2">
      <c r="A1533" t="s">
        <v>6338</v>
      </c>
      <c r="B1533" t="s">
        <v>971</v>
      </c>
      <c r="C1533" t="s">
        <v>1550</v>
      </c>
      <c r="D1533">
        <v>18000</v>
      </c>
      <c r="E1533">
        <v>33615</v>
      </c>
      <c r="F1533">
        <v>34</v>
      </c>
      <c r="G1533">
        <v>0</v>
      </c>
      <c r="H1533">
        <v>7.4</v>
      </c>
      <c r="I1533">
        <v>140</v>
      </c>
      <c r="J1533">
        <v>120</v>
      </c>
      <c r="K1533">
        <v>50173190</v>
      </c>
      <c r="L1533">
        <v>48000000</v>
      </c>
      <c r="M1533" s="2">
        <f>VLOOKUP(A1533,Sheet2!$A$1:G5257,2,0)</f>
        <v>36912</v>
      </c>
      <c r="N1533" t="str">
        <f>VLOOKUP(A1533,Sheet2!$A$1:G5257,3,0)</f>
        <v>Color</v>
      </c>
      <c r="O1533" t="str">
        <f>VLOOKUP(A1533,Sheet2!$A$1:G5257,4,0)</f>
        <v>Drama</v>
      </c>
      <c r="P1533" t="str">
        <f>VLOOKUP(A1533,Sheet2!$A$1:G5257,5,0)</f>
        <v>English</v>
      </c>
      <c r="Q1533" t="str">
        <f>VLOOKUP(A1533,Sheet2!$A$1:G5257,6,0)</f>
        <v>USA</v>
      </c>
      <c r="R1533" t="str">
        <f>VLOOKUP(A1533,Sheet2!$A$1:G5257,7,0)</f>
        <v>PG-13</v>
      </c>
      <c r="S1533" t="str">
        <f>IF(Table1[[#This Row],[Language]]="English","English","Other language")</f>
        <v>English</v>
      </c>
      <c r="T1533">
        <f>Table1[[#This Row],[Gross Revenue]]-Table1[[#This Row],[Budget]]</f>
        <v>2173190</v>
      </c>
      <c r="U1533" s="1">
        <f>(Table1[[#This Row],[Gross Revenue]]/Table1[[#This Row],[Budget]])-1</f>
        <v>4.5274791666666703E-2</v>
      </c>
      <c r="V1533" t="str">
        <f t="shared" si="46"/>
        <v>111-130 minutes</v>
      </c>
      <c r="W1533">
        <f>Table1[[#This Row],[Profit]]/Table1[[#This Row],[Budget]]</f>
        <v>4.5274791666666668E-2</v>
      </c>
      <c r="X1533" s="22" t="str">
        <f>IF(L1533="","",
IF(L1533&lt;Predictability!$B$1,"Low",
IF(L1533&lt;=Predictability!$B$2,"Mid","High")))</f>
        <v>Mid</v>
      </c>
      <c r="Y1533" s="22">
        <f t="shared" si="47"/>
        <v>0</v>
      </c>
    </row>
    <row r="1534" spans="1:25" x14ac:dyDescent="0.2">
      <c r="A1534" t="s">
        <v>4671</v>
      </c>
      <c r="B1534" t="s">
        <v>655</v>
      </c>
      <c r="C1534" t="s">
        <v>1745</v>
      </c>
      <c r="D1534">
        <v>3000</v>
      </c>
      <c r="E1534">
        <v>4567</v>
      </c>
      <c r="F1534">
        <v>66</v>
      </c>
      <c r="G1534">
        <v>27000</v>
      </c>
      <c r="H1534">
        <v>6.2</v>
      </c>
      <c r="I1534">
        <v>198</v>
      </c>
      <c r="J1534">
        <v>98</v>
      </c>
      <c r="K1534">
        <v>42592530</v>
      </c>
      <c r="L1534">
        <v>15000000</v>
      </c>
      <c r="M1534" s="2">
        <f>VLOOKUP(A1534,Sheet2!$A$1:G5258,2,0)</f>
        <v>42285</v>
      </c>
      <c r="N1534" t="str">
        <f>VLOOKUP(A1534,Sheet2!$A$1:G5258,3,0)</f>
        <v>Color</v>
      </c>
      <c r="O1534" t="str">
        <f>VLOOKUP(A1534,Sheet2!$A$1:G5258,4,0)</f>
        <v>Comedy</v>
      </c>
      <c r="P1534" t="str">
        <f>VLOOKUP(A1534,Sheet2!$A$1:G5258,5,0)</f>
        <v>English</v>
      </c>
      <c r="Q1534" t="str">
        <f>VLOOKUP(A1534,Sheet2!$A$1:G5258,6,0)</f>
        <v>USA</v>
      </c>
      <c r="R1534" t="str">
        <f>VLOOKUP(A1534,Sheet2!$A$1:G5258,7,0)</f>
        <v>PG-13</v>
      </c>
      <c r="S1534" t="str">
        <f>IF(Table1[[#This Row],[Language]]="English","English","Other language")</f>
        <v>English</v>
      </c>
      <c r="T1534">
        <f>Table1[[#This Row],[Gross Revenue]]-Table1[[#This Row],[Budget]]</f>
        <v>27592530</v>
      </c>
      <c r="U1534" s="1">
        <f>(Table1[[#This Row],[Gross Revenue]]/Table1[[#This Row],[Budget]])-1</f>
        <v>1.839502</v>
      </c>
      <c r="V1534" t="str">
        <f t="shared" si="46"/>
        <v>90-110 minutes</v>
      </c>
      <c r="W1534">
        <f>Table1[[#This Row],[Profit]]/Table1[[#This Row],[Budget]]</f>
        <v>1.839502</v>
      </c>
      <c r="X1534" s="22" t="str">
        <f>IF(L1534="","",
IF(L1534&lt;Predictability!$B$1,"Low",
IF(L1534&lt;=Predictability!$B$2,"Mid","High")))</f>
        <v>Mid</v>
      </c>
      <c r="Y1534" s="22">
        <f t="shared" si="47"/>
        <v>1</v>
      </c>
    </row>
    <row r="1535" spans="1:25" x14ac:dyDescent="0.2">
      <c r="A1535" t="s">
        <v>5760</v>
      </c>
      <c r="B1535" t="s">
        <v>2516</v>
      </c>
      <c r="C1535" t="s">
        <v>692</v>
      </c>
      <c r="D1535">
        <v>2</v>
      </c>
      <c r="E1535">
        <v>4</v>
      </c>
      <c r="F1535">
        <v>17000</v>
      </c>
      <c r="G1535">
        <v>0</v>
      </c>
      <c r="H1535">
        <v>7</v>
      </c>
      <c r="I1535">
        <v>85</v>
      </c>
      <c r="J1535">
        <v>134</v>
      </c>
      <c r="K1535">
        <v>5532301</v>
      </c>
      <c r="L1535">
        <v>28000000</v>
      </c>
      <c r="M1535" s="2">
        <f>VLOOKUP(A1535,Sheet2!$A$1:G5259,2,0)</f>
        <v>35791</v>
      </c>
      <c r="N1535" t="str">
        <f>VLOOKUP(A1535,Sheet2!$A$1:G5259,3,0)</f>
        <v>Color</v>
      </c>
      <c r="O1535" t="str">
        <f>VLOOKUP(A1535,Sheet2!$A$1:G5259,4,0)</f>
        <v>Biography</v>
      </c>
      <c r="P1535" t="str">
        <f>VLOOKUP(A1535,Sheet2!$A$1:G5259,5,0)</f>
        <v>English</v>
      </c>
      <c r="Q1535" t="str">
        <f>VLOOKUP(A1535,Sheet2!$A$1:G5259,6,0)</f>
        <v>USA</v>
      </c>
      <c r="R1535" t="str">
        <f>VLOOKUP(A1535,Sheet2!$A$1:G5259,7,0)</f>
        <v>PG-13</v>
      </c>
      <c r="S1535" t="str">
        <f>IF(Table1[[#This Row],[Language]]="English","English","Other language")</f>
        <v>English</v>
      </c>
      <c r="T1535">
        <f>Table1[[#This Row],[Gross Revenue]]-Table1[[#This Row],[Budget]]</f>
        <v>-22467699</v>
      </c>
      <c r="U1535" s="1">
        <f>(Table1[[#This Row],[Gross Revenue]]/Table1[[#This Row],[Budget]])-1</f>
        <v>-0.80241782142857143</v>
      </c>
      <c r="V1535" t="str">
        <f t="shared" si="46"/>
        <v>131-150 minutes</v>
      </c>
      <c r="W1535">
        <f>Table1[[#This Row],[Profit]]/Table1[[#This Row],[Budget]]</f>
        <v>-0.80241782142857143</v>
      </c>
      <c r="X1535" s="22" t="str">
        <f>IF(L1535="","",
IF(L1535&lt;Predictability!$B$1,"Low",
IF(L1535&lt;=Predictability!$B$2,"Mid","High")))</f>
        <v>Mid</v>
      </c>
      <c r="Y1535" s="22">
        <f t="shared" si="47"/>
        <v>0</v>
      </c>
    </row>
    <row r="1536" spans="1:25" x14ac:dyDescent="0.2">
      <c r="A1536" t="s">
        <v>6708</v>
      </c>
      <c r="B1536" t="s">
        <v>3090</v>
      </c>
      <c r="C1536" t="s">
        <v>2793</v>
      </c>
      <c r="D1536">
        <v>264</v>
      </c>
      <c r="E1536">
        <v>537</v>
      </c>
      <c r="F1536">
        <v>0</v>
      </c>
      <c r="G1536">
        <v>0</v>
      </c>
      <c r="H1536">
        <v>7.8</v>
      </c>
      <c r="I1536">
        <v>377</v>
      </c>
      <c r="J1536">
        <v>99</v>
      </c>
      <c r="K1536">
        <v>17104669</v>
      </c>
      <c r="L1536">
        <v>20000000</v>
      </c>
      <c r="M1536" s="2">
        <f>VLOOKUP(A1536,Sheet2!$A$1:G5260,2,0)</f>
        <v>37997</v>
      </c>
      <c r="N1536" t="str">
        <f>VLOOKUP(A1536,Sheet2!$A$1:G5260,3,0)</f>
        <v>Color</v>
      </c>
      <c r="O1536" t="str">
        <f>VLOOKUP(A1536,Sheet2!$A$1:G5260,4,0)</f>
        <v>Action</v>
      </c>
      <c r="P1536" t="str">
        <f>VLOOKUP(A1536,Sheet2!$A$1:G5260,5,0)</f>
        <v>Cantonese</v>
      </c>
      <c r="Q1536" t="str">
        <f>VLOOKUP(A1536,Sheet2!$A$1:G5260,6,0)</f>
        <v>Hong Kong</v>
      </c>
      <c r="R1536" t="str">
        <f>VLOOKUP(A1536,Sheet2!$A$1:G5260,7,0)</f>
        <v>R</v>
      </c>
      <c r="S1536" t="str">
        <f>IF(Table1[[#This Row],[Language]]="English","English","Other language")</f>
        <v>Other language</v>
      </c>
      <c r="T1536">
        <f>Table1[[#This Row],[Gross Revenue]]-Table1[[#This Row],[Budget]]</f>
        <v>-2895331</v>
      </c>
      <c r="U1536" s="1">
        <f>(Table1[[#This Row],[Gross Revenue]]/Table1[[#This Row],[Budget]])-1</f>
        <v>-0.14476655000000005</v>
      </c>
      <c r="V1536" t="str">
        <f t="shared" si="46"/>
        <v>90-110 minutes</v>
      </c>
      <c r="W1536">
        <f>Table1[[#This Row],[Profit]]/Table1[[#This Row],[Budget]]</f>
        <v>-0.14476654999999999</v>
      </c>
      <c r="X1536" s="22" t="str">
        <f>IF(L1536="","",
IF(L1536&lt;Predictability!$B$1,"Low",
IF(L1536&lt;=Predictability!$B$2,"Mid","High")))</f>
        <v>Mid</v>
      </c>
      <c r="Y1536" s="22">
        <f t="shared" si="47"/>
        <v>0</v>
      </c>
    </row>
    <row r="1537" spans="1:25" x14ac:dyDescent="0.2">
      <c r="A1537" t="s">
        <v>4975</v>
      </c>
      <c r="B1537" t="s">
        <v>1981</v>
      </c>
      <c r="C1537" t="s">
        <v>1982</v>
      </c>
      <c r="D1537">
        <v>79</v>
      </c>
      <c r="E1537">
        <v>285</v>
      </c>
      <c r="F1537">
        <v>3</v>
      </c>
      <c r="G1537">
        <v>0</v>
      </c>
      <c r="H1537">
        <v>6.5</v>
      </c>
      <c r="I1537">
        <v>65</v>
      </c>
      <c r="J1537">
        <v>100</v>
      </c>
      <c r="K1537">
        <v>129115</v>
      </c>
      <c r="L1537">
        <v>25000000</v>
      </c>
      <c r="M1537" s="2">
        <f>VLOOKUP(A1537,Sheet2!$A$1:G5261,2,0)</f>
        <v>41906</v>
      </c>
      <c r="N1537" t="str">
        <f>VLOOKUP(A1537,Sheet2!$A$1:G5261,3,0)</f>
        <v>Color</v>
      </c>
      <c r="O1537" t="str">
        <f>VLOOKUP(A1537,Sheet2!$A$1:G5261,4,0)</f>
        <v>Action</v>
      </c>
      <c r="P1537" t="str">
        <f>VLOOKUP(A1537,Sheet2!$A$1:G5261,5,0)</f>
        <v>Cantonese</v>
      </c>
      <c r="Q1537" t="str">
        <f>VLOOKUP(A1537,Sheet2!$A$1:G5261,6,0)</f>
        <v>China</v>
      </c>
      <c r="R1537">
        <f>VLOOKUP(A1537,Sheet2!$A$1:G5261,7,0)</f>
        <v>0</v>
      </c>
      <c r="S1537" t="str">
        <f>IF(Table1[[#This Row],[Language]]="English","English","Other language")</f>
        <v>Other language</v>
      </c>
      <c r="T1537">
        <f>Table1[[#This Row],[Gross Revenue]]-Table1[[#This Row],[Budget]]</f>
        <v>-24870885</v>
      </c>
      <c r="U1537" s="1">
        <f>(Table1[[#This Row],[Gross Revenue]]/Table1[[#This Row],[Budget]])-1</f>
        <v>-0.99483540000000004</v>
      </c>
      <c r="V1537" t="str">
        <f t="shared" si="46"/>
        <v>90-110 minutes</v>
      </c>
      <c r="W1537">
        <f>Table1[[#This Row],[Profit]]/Table1[[#This Row],[Budget]]</f>
        <v>-0.99483540000000004</v>
      </c>
      <c r="X1537" s="22" t="str">
        <f>IF(L1537="","",
IF(L1537&lt;Predictability!$B$1,"Low",
IF(L1537&lt;=Predictability!$B$2,"Mid","High")))</f>
        <v>Mid</v>
      </c>
      <c r="Y1537" s="22">
        <f t="shared" si="47"/>
        <v>0</v>
      </c>
    </row>
    <row r="1538" spans="1:25" x14ac:dyDescent="0.2">
      <c r="A1538" t="s">
        <v>6542</v>
      </c>
      <c r="B1538" t="s">
        <v>258</v>
      </c>
      <c r="C1538" t="s">
        <v>2983</v>
      </c>
      <c r="D1538">
        <v>11000</v>
      </c>
      <c r="E1538">
        <v>12754</v>
      </c>
      <c r="F1538">
        <v>54</v>
      </c>
      <c r="G1538">
        <v>6000</v>
      </c>
      <c r="H1538">
        <v>7.6</v>
      </c>
      <c r="I1538">
        <v>266</v>
      </c>
      <c r="J1538">
        <v>92</v>
      </c>
      <c r="K1538">
        <v>215395021</v>
      </c>
      <c r="L1538">
        <v>130000000</v>
      </c>
      <c r="M1538" s="2">
        <f>VLOOKUP(A1538,Sheet2!$A$1:G5262,2,0)</f>
        <v>39494</v>
      </c>
      <c r="N1538" t="str">
        <f>VLOOKUP(A1538,Sheet2!$A$1:G5262,3,0)</f>
        <v>Color</v>
      </c>
      <c r="O1538" t="str">
        <f>VLOOKUP(A1538,Sheet2!$A$1:G5262,4,0)</f>
        <v>Action</v>
      </c>
      <c r="P1538" t="str">
        <f>VLOOKUP(A1538,Sheet2!$A$1:G5262,5,0)</f>
        <v>English</v>
      </c>
      <c r="Q1538" t="str">
        <f>VLOOKUP(A1538,Sheet2!$A$1:G5262,6,0)</f>
        <v>USA</v>
      </c>
      <c r="R1538" t="str">
        <f>VLOOKUP(A1538,Sheet2!$A$1:G5262,7,0)</f>
        <v>PG</v>
      </c>
      <c r="S1538" t="str">
        <f>IF(Table1[[#This Row],[Language]]="English","English","Other language")</f>
        <v>English</v>
      </c>
      <c r="T1538">
        <f>Table1[[#This Row],[Gross Revenue]]-Table1[[#This Row],[Budget]]</f>
        <v>85395021</v>
      </c>
      <c r="U1538" s="1">
        <f>(Table1[[#This Row],[Gross Revenue]]/Table1[[#This Row],[Budget]])-1</f>
        <v>0.65688477692307701</v>
      </c>
      <c r="V1538" t="str">
        <f t="shared" ref="V1538:V1601" si="48">IF(J1538="","",IF(J1538&lt;90,"&lt;90 minutes",IF(J1538&lt;=110,"90-110 minutes",IF(J1538&lt;=130,"111-130 minutes",IF(J1538&lt;=150,"131-150 minutes","&gt;150 minutes")))))</f>
        <v>90-110 minutes</v>
      </c>
      <c r="W1538">
        <f>Table1[[#This Row],[Profit]]/Table1[[#This Row],[Budget]]</f>
        <v>0.6568847769230769</v>
      </c>
      <c r="X1538" s="22" t="str">
        <f>IF(L1538="","",
IF(L1538&lt;Predictability!$B$1,"Low",
IF(L1538&lt;=Predictability!$B$2,"Mid","High")))</f>
        <v>High</v>
      </c>
      <c r="Y1538" s="22">
        <f t="shared" ref="Y1538:Y1601" si="49">IF(W1538&gt;=0.5,1,0)</f>
        <v>1</v>
      </c>
    </row>
    <row r="1539" spans="1:25" x14ac:dyDescent="0.2">
      <c r="A1539" t="s">
        <v>6220</v>
      </c>
      <c r="B1539" t="s">
        <v>258</v>
      </c>
      <c r="C1539" t="s">
        <v>2823</v>
      </c>
      <c r="D1539">
        <v>11000</v>
      </c>
      <c r="E1539">
        <v>21015</v>
      </c>
      <c r="F1539">
        <v>90</v>
      </c>
      <c r="G1539">
        <v>20000</v>
      </c>
      <c r="H1539">
        <v>7.3</v>
      </c>
      <c r="I1539">
        <v>284</v>
      </c>
      <c r="J1539">
        <v>90</v>
      </c>
      <c r="K1539">
        <v>165230261</v>
      </c>
      <c r="L1539">
        <v>150000000</v>
      </c>
      <c r="M1539" s="2">
        <f>VLOOKUP(A1539,Sheet2!$A$1:G5263,2,0)</f>
        <v>40642</v>
      </c>
      <c r="N1539" t="str">
        <f>VLOOKUP(A1539,Sheet2!$A$1:G5263,3,0)</f>
        <v>Color</v>
      </c>
      <c r="O1539" t="str">
        <f>VLOOKUP(A1539,Sheet2!$A$1:G5263,4,0)</f>
        <v>Action</v>
      </c>
      <c r="P1539" t="str">
        <f>VLOOKUP(A1539,Sheet2!$A$1:G5263,5,0)</f>
        <v>English</v>
      </c>
      <c r="Q1539" t="str">
        <f>VLOOKUP(A1539,Sheet2!$A$1:G5263,6,0)</f>
        <v>USA</v>
      </c>
      <c r="R1539" t="str">
        <f>VLOOKUP(A1539,Sheet2!$A$1:G5263,7,0)</f>
        <v>PG</v>
      </c>
      <c r="S1539" t="str">
        <f>IF(Table1[[#This Row],[Language]]="English","English","Other language")</f>
        <v>English</v>
      </c>
      <c r="T1539">
        <f>Table1[[#This Row],[Gross Revenue]]-Table1[[#This Row],[Budget]]</f>
        <v>15230261</v>
      </c>
      <c r="U1539" s="1">
        <f>(Table1[[#This Row],[Gross Revenue]]/Table1[[#This Row],[Budget]])-1</f>
        <v>0.10153507333333334</v>
      </c>
      <c r="V1539" t="str">
        <f t="shared" si="48"/>
        <v>90-110 minutes</v>
      </c>
      <c r="W1539">
        <f>Table1[[#This Row],[Profit]]/Table1[[#This Row],[Budget]]</f>
        <v>0.10153507333333334</v>
      </c>
      <c r="X1539" s="22" t="str">
        <f>IF(L1539="","",
IF(L1539&lt;Predictability!$B$1,"Low",
IF(L1539&lt;=Predictability!$B$2,"Mid","High")))</f>
        <v>High</v>
      </c>
      <c r="Y1539" s="22">
        <f t="shared" si="49"/>
        <v>0</v>
      </c>
    </row>
    <row r="1540" spans="1:25" x14ac:dyDescent="0.2">
      <c r="A1540" t="s">
        <v>4653</v>
      </c>
      <c r="B1540" t="s">
        <v>1094</v>
      </c>
      <c r="C1540" t="s">
        <v>1094</v>
      </c>
      <c r="D1540">
        <v>176</v>
      </c>
      <c r="E1540">
        <v>361</v>
      </c>
      <c r="F1540">
        <v>176</v>
      </c>
      <c r="G1540">
        <v>0</v>
      </c>
      <c r="H1540">
        <v>6.2</v>
      </c>
      <c r="I1540">
        <v>63</v>
      </c>
      <c r="J1540">
        <v>81</v>
      </c>
      <c r="K1540">
        <v>16033556</v>
      </c>
      <c r="L1540">
        <v>10000000</v>
      </c>
      <c r="M1540" s="2">
        <f>VLOOKUP(A1540,Sheet2!$A$1:G5264,2,0)</f>
        <v>37305</v>
      </c>
      <c r="N1540" t="str">
        <f>VLOOKUP(A1540,Sheet2!$A$1:G5264,3,0)</f>
        <v>Color</v>
      </c>
      <c r="O1540" t="str">
        <f>VLOOKUP(A1540,Sheet2!$A$1:G5264,4,0)</f>
        <v>Action</v>
      </c>
      <c r="P1540" t="str">
        <f>VLOOKUP(A1540,Sheet2!$A$1:G5264,5,0)</f>
        <v>English</v>
      </c>
      <c r="Q1540" t="str">
        <f>VLOOKUP(A1540,Sheet2!$A$1:G5264,6,0)</f>
        <v>USA</v>
      </c>
      <c r="R1540" t="str">
        <f>VLOOKUP(A1540,Sheet2!$A$1:G5264,7,0)</f>
        <v>PG-13</v>
      </c>
      <c r="S1540" t="str">
        <f>IF(Table1[[#This Row],[Language]]="English","English","Other language")</f>
        <v>English</v>
      </c>
      <c r="T1540">
        <f>Table1[[#This Row],[Gross Revenue]]-Table1[[#This Row],[Budget]]</f>
        <v>6033556</v>
      </c>
      <c r="U1540" s="1">
        <f>(Table1[[#This Row],[Gross Revenue]]/Table1[[#This Row],[Budget]])-1</f>
        <v>0.60335559999999999</v>
      </c>
      <c r="V1540" t="str">
        <f t="shared" si="48"/>
        <v>&lt;90 minutes</v>
      </c>
      <c r="W1540">
        <f>Table1[[#This Row],[Profit]]/Table1[[#This Row],[Budget]]</f>
        <v>0.60335559999999999</v>
      </c>
      <c r="X1540" s="22" t="str">
        <f>IF(L1540="","",
IF(L1540&lt;Predictability!$B$1,"Low",
IF(L1540&lt;=Predictability!$B$2,"Mid","High")))</f>
        <v>Mid</v>
      </c>
      <c r="Y1540" s="22">
        <f t="shared" si="49"/>
        <v>1</v>
      </c>
    </row>
    <row r="1541" spans="1:25" x14ac:dyDescent="0.2">
      <c r="A1541" t="s">
        <v>4016</v>
      </c>
      <c r="B1541" t="s">
        <v>1125</v>
      </c>
      <c r="C1541" t="s">
        <v>1126</v>
      </c>
      <c r="D1541">
        <v>945</v>
      </c>
      <c r="E1541">
        <v>2924</v>
      </c>
      <c r="F1541">
        <v>28</v>
      </c>
      <c r="G1541">
        <v>995</v>
      </c>
      <c r="H1541">
        <v>5.7</v>
      </c>
      <c r="I1541">
        <v>18</v>
      </c>
      <c r="J1541">
        <v>100</v>
      </c>
      <c r="K1541">
        <v>20186</v>
      </c>
      <c r="L1541">
        <v>930000</v>
      </c>
      <c r="M1541" s="2">
        <f>VLOOKUP(A1541,Sheet2!$A$1:G5265,2,0)</f>
        <v>40825</v>
      </c>
      <c r="N1541" t="str">
        <f>VLOOKUP(A1541,Sheet2!$A$1:G5265,3,0)</f>
        <v>Color</v>
      </c>
      <c r="O1541" t="str">
        <f>VLOOKUP(A1541,Sheet2!$A$1:G5265,4,0)</f>
        <v>Comedy</v>
      </c>
      <c r="P1541" t="str">
        <f>VLOOKUP(A1541,Sheet2!$A$1:G5265,5,0)</f>
        <v>English</v>
      </c>
      <c r="Q1541" t="str">
        <f>VLOOKUP(A1541,Sheet2!$A$1:G5265,6,0)</f>
        <v>USA</v>
      </c>
      <c r="R1541" t="str">
        <f>VLOOKUP(A1541,Sheet2!$A$1:G5265,7,0)</f>
        <v>R</v>
      </c>
      <c r="S1541" t="str">
        <f>IF(Table1[[#This Row],[Language]]="English","English","Other language")</f>
        <v>English</v>
      </c>
      <c r="T1541">
        <f>Table1[[#This Row],[Gross Revenue]]-Table1[[#This Row],[Budget]]</f>
        <v>-909814</v>
      </c>
      <c r="U1541" s="1">
        <f>(Table1[[#This Row],[Gross Revenue]]/Table1[[#This Row],[Budget]])-1</f>
        <v>-0.97829462365591402</v>
      </c>
      <c r="V1541" t="str">
        <f t="shared" si="48"/>
        <v>90-110 minutes</v>
      </c>
      <c r="W1541">
        <f>Table1[[#This Row],[Profit]]/Table1[[#This Row],[Budget]]</f>
        <v>-0.97829462365591402</v>
      </c>
      <c r="X1541" s="22" t="str">
        <f>IF(L1541="","",
IF(L1541&lt;Predictability!$B$1,"Low",
IF(L1541&lt;=Predictability!$B$2,"Mid","High")))</f>
        <v>Low</v>
      </c>
      <c r="Y1541" s="22">
        <f t="shared" si="49"/>
        <v>0</v>
      </c>
    </row>
    <row r="1542" spans="1:25" x14ac:dyDescent="0.2">
      <c r="A1542" t="s">
        <v>4591</v>
      </c>
      <c r="B1542" t="s">
        <v>971</v>
      </c>
      <c r="C1542" t="s">
        <v>1327</v>
      </c>
      <c r="D1542">
        <v>18000</v>
      </c>
      <c r="E1542">
        <v>19129</v>
      </c>
      <c r="F1542">
        <v>161</v>
      </c>
      <c r="G1542">
        <v>11000</v>
      </c>
      <c r="H1542">
        <v>8.3000000000000007</v>
      </c>
      <c r="I1542">
        <v>177</v>
      </c>
      <c r="J1542">
        <v>138</v>
      </c>
      <c r="K1542">
        <v>64604977</v>
      </c>
      <c r="L1542">
        <v>35000000</v>
      </c>
      <c r="M1542" s="2">
        <f>VLOOKUP(A1542,Sheet2!$A$1:G5266,2,0)</f>
        <v>35477</v>
      </c>
      <c r="N1542" t="str">
        <f>VLOOKUP(A1542,Sheet2!$A$1:G5266,3,0)</f>
        <v>Color</v>
      </c>
      <c r="O1542" t="str">
        <f>VLOOKUP(A1542,Sheet2!$A$1:G5266,4,0)</f>
        <v>Crime</v>
      </c>
      <c r="P1542" t="str">
        <f>VLOOKUP(A1542,Sheet2!$A$1:G5266,5,0)</f>
        <v>English</v>
      </c>
      <c r="Q1542" t="str">
        <f>VLOOKUP(A1542,Sheet2!$A$1:G5266,6,0)</f>
        <v>USA</v>
      </c>
      <c r="R1542" t="str">
        <f>VLOOKUP(A1542,Sheet2!$A$1:G5266,7,0)</f>
        <v>R</v>
      </c>
      <c r="S1542" t="str">
        <f>IF(Table1[[#This Row],[Language]]="English","English","Other language")</f>
        <v>English</v>
      </c>
      <c r="T1542">
        <f>Table1[[#This Row],[Gross Revenue]]-Table1[[#This Row],[Budget]]</f>
        <v>29604977</v>
      </c>
      <c r="U1542" s="1">
        <f>(Table1[[#This Row],[Gross Revenue]]/Table1[[#This Row],[Budget]])-1</f>
        <v>0.84585648571428562</v>
      </c>
      <c r="V1542" t="str">
        <f t="shared" si="48"/>
        <v>131-150 minutes</v>
      </c>
      <c r="W1542">
        <f>Table1[[#This Row],[Profit]]/Table1[[#This Row],[Budget]]</f>
        <v>0.84585648571428573</v>
      </c>
      <c r="X1542" s="22" t="str">
        <f>IF(L1542="","",
IF(L1542&lt;Predictability!$B$1,"Low",
IF(L1542&lt;=Predictability!$B$2,"Mid","High")))</f>
        <v>Mid</v>
      </c>
      <c r="Y1542" s="22">
        <f t="shared" si="49"/>
        <v>1</v>
      </c>
    </row>
    <row r="1543" spans="1:25" x14ac:dyDescent="0.2">
      <c r="A1543" t="s">
        <v>6598</v>
      </c>
      <c r="B1543" t="s">
        <v>3013</v>
      </c>
      <c r="C1543" t="s">
        <v>2526</v>
      </c>
      <c r="D1543">
        <v>80</v>
      </c>
      <c r="E1543">
        <v>209</v>
      </c>
      <c r="F1543">
        <v>52</v>
      </c>
      <c r="G1543">
        <v>420</v>
      </c>
      <c r="H1543">
        <v>7.2</v>
      </c>
      <c r="I1543">
        <v>64</v>
      </c>
      <c r="J1543">
        <v>97</v>
      </c>
      <c r="K1543">
        <v>1141829</v>
      </c>
      <c r="L1543">
        <v>700000</v>
      </c>
      <c r="M1543" s="2">
        <f>VLOOKUP(A1543,Sheet2!$A$1:G5267,2,0)</f>
        <v>36939</v>
      </c>
      <c r="N1543" t="str">
        <f>VLOOKUP(A1543,Sheet2!$A$1:G5267,3,0)</f>
        <v>Color</v>
      </c>
      <c r="O1543" t="str">
        <f>VLOOKUP(A1543,Sheet2!$A$1:G5267,4,0)</f>
        <v>Crime</v>
      </c>
      <c r="P1543" t="str">
        <f>VLOOKUP(A1543,Sheet2!$A$1:G5267,5,0)</f>
        <v>English</v>
      </c>
      <c r="Q1543" t="str">
        <f>VLOOKUP(A1543,Sheet2!$A$1:G5267,6,0)</f>
        <v>USA</v>
      </c>
      <c r="R1543" t="str">
        <f>VLOOKUP(A1543,Sheet2!$A$1:G5267,7,0)</f>
        <v>NC-17</v>
      </c>
      <c r="S1543" t="str">
        <f>IF(Table1[[#This Row],[Language]]="English","English","Other language")</f>
        <v>English</v>
      </c>
      <c r="T1543">
        <f>Table1[[#This Row],[Gross Revenue]]-Table1[[#This Row],[Budget]]</f>
        <v>441829</v>
      </c>
      <c r="U1543" s="1">
        <f>(Table1[[#This Row],[Gross Revenue]]/Table1[[#This Row],[Budget]])-1</f>
        <v>0.63118428571428575</v>
      </c>
      <c r="V1543" t="str">
        <f t="shared" si="48"/>
        <v>90-110 minutes</v>
      </c>
      <c r="W1543">
        <f>Table1[[#This Row],[Profit]]/Table1[[#This Row],[Budget]]</f>
        <v>0.63118428571428575</v>
      </c>
      <c r="X1543" s="22" t="str">
        <f>IF(L1543="","",
IF(L1543&lt;Predictability!$B$1,"Low",
IF(L1543&lt;=Predictability!$B$2,"Mid","High")))</f>
        <v>Low</v>
      </c>
      <c r="Y1543" s="22">
        <f t="shared" si="49"/>
        <v>1</v>
      </c>
    </row>
    <row r="1544" spans="1:25" x14ac:dyDescent="0.2">
      <c r="A1544" t="s">
        <v>5598</v>
      </c>
      <c r="B1544" t="s">
        <v>1886</v>
      </c>
      <c r="C1544" t="s">
        <v>2404</v>
      </c>
      <c r="D1544">
        <v>699</v>
      </c>
      <c r="E1544">
        <v>936</v>
      </c>
      <c r="F1544">
        <v>7</v>
      </c>
      <c r="G1544">
        <v>0</v>
      </c>
      <c r="H1544">
        <v>6.8</v>
      </c>
      <c r="I1544">
        <v>18</v>
      </c>
      <c r="J1544">
        <v>108</v>
      </c>
      <c r="K1544">
        <v>54215416</v>
      </c>
      <c r="L1544">
        <v>6500000</v>
      </c>
      <c r="M1544" s="2">
        <f>VLOOKUP(A1544,Sheet2!$A$1:G5268,2,0)</f>
        <v>32086</v>
      </c>
      <c r="N1544" t="str">
        <f>VLOOKUP(A1544,Sheet2!$A$1:G5268,3,0)</f>
        <v>Color</v>
      </c>
      <c r="O1544" t="str">
        <f>VLOOKUP(A1544,Sheet2!$A$1:G5268,4,0)</f>
        <v>Biography</v>
      </c>
      <c r="P1544" t="str">
        <f>VLOOKUP(A1544,Sheet2!$A$1:G5268,5,0)</f>
        <v>English</v>
      </c>
      <c r="Q1544" t="str">
        <f>VLOOKUP(A1544,Sheet2!$A$1:G5268,6,0)</f>
        <v>USA</v>
      </c>
      <c r="R1544" t="str">
        <f>VLOOKUP(A1544,Sheet2!$A$1:G5268,7,0)</f>
        <v>PG-13</v>
      </c>
      <c r="S1544" t="str">
        <f>IF(Table1[[#This Row],[Language]]="English","English","Other language")</f>
        <v>English</v>
      </c>
      <c r="T1544">
        <f>Table1[[#This Row],[Gross Revenue]]-Table1[[#This Row],[Budget]]</f>
        <v>47715416</v>
      </c>
      <c r="U1544" s="1">
        <f>(Table1[[#This Row],[Gross Revenue]]/Table1[[#This Row],[Budget]])-1</f>
        <v>7.3408332307692312</v>
      </c>
      <c r="V1544" t="str">
        <f t="shared" si="48"/>
        <v>90-110 minutes</v>
      </c>
      <c r="W1544">
        <f>Table1[[#This Row],[Profit]]/Table1[[#This Row],[Budget]]</f>
        <v>7.3408332307692303</v>
      </c>
      <c r="X1544" s="22" t="str">
        <f>IF(L1544="","",
IF(L1544&lt;Predictability!$B$1,"Low",
IF(L1544&lt;=Predictability!$B$2,"Mid","High")))</f>
        <v>Low</v>
      </c>
      <c r="Y1544" s="22">
        <f t="shared" si="49"/>
        <v>1</v>
      </c>
    </row>
    <row r="1545" spans="1:25" x14ac:dyDescent="0.2">
      <c r="A1545" t="s">
        <v>5489</v>
      </c>
      <c r="B1545" t="s">
        <v>2343</v>
      </c>
      <c r="C1545" t="s">
        <v>2344</v>
      </c>
      <c r="D1545">
        <v>174</v>
      </c>
      <c r="E1545">
        <v>222</v>
      </c>
      <c r="F1545">
        <v>22</v>
      </c>
      <c r="G1545">
        <v>140</v>
      </c>
      <c r="H1545">
        <v>6.8</v>
      </c>
      <c r="I1545">
        <v>39</v>
      </c>
      <c r="J1545">
        <v>106</v>
      </c>
      <c r="K1545">
        <v>886410</v>
      </c>
      <c r="L1545">
        <v>3500000</v>
      </c>
      <c r="M1545" s="2">
        <f>VLOOKUP(A1545,Sheet2!$A$1:G5269,2,0)</f>
        <v>35900</v>
      </c>
      <c r="N1545" t="str">
        <f>VLOOKUP(A1545,Sheet2!$A$1:G5269,3,0)</f>
        <v>Color</v>
      </c>
      <c r="O1545" t="str">
        <f>VLOOKUP(A1545,Sheet2!$A$1:G5269,4,0)</f>
        <v>Drama</v>
      </c>
      <c r="P1545" t="str">
        <f>VLOOKUP(A1545,Sheet2!$A$1:G5269,5,0)</f>
        <v>Spanish</v>
      </c>
      <c r="Q1545" t="str">
        <f>VLOOKUP(A1545,Sheet2!$A$1:G5269,6,0)</f>
        <v>Mexico</v>
      </c>
      <c r="R1545" t="str">
        <f>VLOOKUP(A1545,Sheet2!$A$1:G5269,7,0)</f>
        <v>R</v>
      </c>
      <c r="S1545" t="str">
        <f>IF(Table1[[#This Row],[Language]]="English","English","Other language")</f>
        <v>Other language</v>
      </c>
      <c r="T1545">
        <f>Table1[[#This Row],[Gross Revenue]]-Table1[[#This Row],[Budget]]</f>
        <v>-2613590</v>
      </c>
      <c r="U1545" s="1">
        <f>(Table1[[#This Row],[Gross Revenue]]/Table1[[#This Row],[Budget]])-1</f>
        <v>-0.74673999999999996</v>
      </c>
      <c r="V1545" t="str">
        <f t="shared" si="48"/>
        <v>90-110 minutes</v>
      </c>
      <c r="W1545">
        <f>Table1[[#This Row],[Profit]]/Table1[[#This Row],[Budget]]</f>
        <v>-0.74673999999999996</v>
      </c>
      <c r="X1545" s="22" t="str">
        <f>IF(L1545="","",
IF(L1545&lt;Predictability!$B$1,"Low",
IF(L1545&lt;=Predictability!$B$2,"Mid","High")))</f>
        <v>Low</v>
      </c>
      <c r="Y1545" s="22">
        <f t="shared" si="49"/>
        <v>0</v>
      </c>
    </row>
    <row r="1546" spans="1:25" x14ac:dyDescent="0.2">
      <c r="A1546" t="s">
        <v>5647</v>
      </c>
      <c r="B1546" t="s">
        <v>661</v>
      </c>
      <c r="C1546" t="s">
        <v>1850</v>
      </c>
      <c r="D1546">
        <v>24000</v>
      </c>
      <c r="E1546">
        <v>39307</v>
      </c>
      <c r="F1546">
        <v>655</v>
      </c>
      <c r="G1546">
        <v>0</v>
      </c>
      <c r="H1546">
        <v>6.9</v>
      </c>
      <c r="I1546">
        <v>217</v>
      </c>
      <c r="J1546">
        <v>111</v>
      </c>
      <c r="K1546">
        <v>13362308</v>
      </c>
      <c r="L1546">
        <v>18000000</v>
      </c>
      <c r="M1546" s="2">
        <f>VLOOKUP(A1546,Sheet2!$A$1:G5270,2,0)</f>
        <v>41400</v>
      </c>
      <c r="N1546" t="str">
        <f>VLOOKUP(A1546,Sheet2!$A$1:G5270,3,0)</f>
        <v>Color</v>
      </c>
      <c r="O1546" t="str">
        <f>VLOOKUP(A1546,Sheet2!$A$1:G5270,4,0)</f>
        <v>Drama</v>
      </c>
      <c r="P1546" t="str">
        <f>VLOOKUP(A1546,Sheet2!$A$1:G5270,5,0)</f>
        <v>English</v>
      </c>
      <c r="Q1546" t="str">
        <f>VLOOKUP(A1546,Sheet2!$A$1:G5270,6,0)</f>
        <v>USA</v>
      </c>
      <c r="R1546" t="str">
        <f>VLOOKUP(A1546,Sheet2!$A$1:G5270,7,0)</f>
        <v>PG-13</v>
      </c>
      <c r="S1546" t="str">
        <f>IF(Table1[[#This Row],[Language]]="English","English","Other language")</f>
        <v>English</v>
      </c>
      <c r="T1546">
        <f>Table1[[#This Row],[Gross Revenue]]-Table1[[#This Row],[Budget]]</f>
        <v>-4637692</v>
      </c>
      <c r="U1546" s="1">
        <f>(Table1[[#This Row],[Gross Revenue]]/Table1[[#This Row],[Budget]])-1</f>
        <v>-0.25764955555555558</v>
      </c>
      <c r="V1546" t="str">
        <f t="shared" si="48"/>
        <v>111-130 minutes</v>
      </c>
      <c r="W1546">
        <f>Table1[[#This Row],[Profit]]/Table1[[#This Row],[Budget]]</f>
        <v>-0.25764955555555558</v>
      </c>
      <c r="X1546" s="22" t="str">
        <f>IF(L1546="","",
IF(L1546&lt;Predictability!$B$1,"Low",
IF(L1546&lt;=Predictability!$B$2,"Mid","High")))</f>
        <v>Mid</v>
      </c>
      <c r="Y1546" s="22">
        <f t="shared" si="49"/>
        <v>0</v>
      </c>
    </row>
    <row r="1547" spans="1:25" x14ac:dyDescent="0.2">
      <c r="A1547" t="s">
        <v>5072</v>
      </c>
      <c r="B1547" t="s">
        <v>2054</v>
      </c>
      <c r="C1547" t="s">
        <v>2055</v>
      </c>
      <c r="D1547">
        <v>2000</v>
      </c>
      <c r="E1547">
        <v>4496</v>
      </c>
      <c r="F1547">
        <v>13</v>
      </c>
      <c r="G1547">
        <v>0</v>
      </c>
      <c r="H1547">
        <v>6.5</v>
      </c>
      <c r="I1547">
        <v>125</v>
      </c>
      <c r="J1547">
        <v>115</v>
      </c>
      <c r="K1547">
        <v>74540762</v>
      </c>
      <c r="L1547">
        <v>55000000</v>
      </c>
      <c r="M1547" s="2">
        <f>VLOOKUP(A1547,Sheet2!$A$1:G5271,2,0)</f>
        <v>38087</v>
      </c>
      <c r="N1547" t="str">
        <f>VLOOKUP(A1547,Sheet2!$A$1:G5271,3,0)</f>
        <v>Color</v>
      </c>
      <c r="O1547" t="str">
        <f>VLOOKUP(A1547,Sheet2!$A$1:G5271,4,0)</f>
        <v>Action</v>
      </c>
      <c r="P1547" t="str">
        <f>VLOOKUP(A1547,Sheet2!$A$1:G5271,5,0)</f>
        <v>English</v>
      </c>
      <c r="Q1547" t="str">
        <f>VLOOKUP(A1547,Sheet2!$A$1:G5271,6,0)</f>
        <v>USA</v>
      </c>
      <c r="R1547" t="str">
        <f>VLOOKUP(A1547,Sheet2!$A$1:G5271,7,0)</f>
        <v>PG-13</v>
      </c>
      <c r="S1547" t="str">
        <f>IF(Table1[[#This Row],[Language]]="English","English","Other language")</f>
        <v>English</v>
      </c>
      <c r="T1547">
        <f>Table1[[#This Row],[Gross Revenue]]-Table1[[#This Row],[Budget]]</f>
        <v>19540762</v>
      </c>
      <c r="U1547" s="1">
        <f>(Table1[[#This Row],[Gross Revenue]]/Table1[[#This Row],[Budget]])-1</f>
        <v>0.35528658181818185</v>
      </c>
      <c r="V1547" t="str">
        <f t="shared" si="48"/>
        <v>111-130 minutes</v>
      </c>
      <c r="W1547">
        <f>Table1[[#This Row],[Profit]]/Table1[[#This Row],[Budget]]</f>
        <v>0.35528658181818185</v>
      </c>
      <c r="X1547" s="22" t="str">
        <f>IF(L1547="","",
IF(L1547&lt;Predictability!$B$1,"Low",
IF(L1547&lt;=Predictability!$B$2,"Mid","High")))</f>
        <v>High</v>
      </c>
      <c r="Y1547" s="22">
        <f t="shared" si="49"/>
        <v>0</v>
      </c>
    </row>
    <row r="1548" spans="1:25" x14ac:dyDescent="0.2">
      <c r="A1548" t="s">
        <v>3955</v>
      </c>
      <c r="B1548" t="s">
        <v>1055</v>
      </c>
      <c r="C1548" t="s">
        <v>250</v>
      </c>
      <c r="D1548">
        <v>3000</v>
      </c>
      <c r="E1548">
        <v>5609</v>
      </c>
      <c r="F1548">
        <v>0</v>
      </c>
      <c r="G1548">
        <v>0</v>
      </c>
      <c r="H1548">
        <v>5.6</v>
      </c>
      <c r="I1548">
        <v>284</v>
      </c>
      <c r="J1548">
        <v>110</v>
      </c>
      <c r="K1548">
        <v>42272747</v>
      </c>
      <c r="L1548">
        <v>70000000</v>
      </c>
      <c r="M1548" s="2">
        <f>VLOOKUP(A1548,Sheet2!$A$1:G5272,2,0)</f>
        <v>39058</v>
      </c>
      <c r="N1548" t="str">
        <f>VLOOKUP(A1548,Sheet2!$A$1:G5272,3,0)</f>
        <v>Color</v>
      </c>
      <c r="O1548" t="str">
        <f>VLOOKUP(A1548,Sheet2!$A$1:G5272,4,0)</f>
        <v>Drama</v>
      </c>
      <c r="P1548" t="str">
        <f>VLOOKUP(A1548,Sheet2!$A$1:G5272,5,0)</f>
        <v>English</v>
      </c>
      <c r="Q1548" t="str">
        <f>VLOOKUP(A1548,Sheet2!$A$1:G5272,6,0)</f>
        <v>USA</v>
      </c>
      <c r="R1548" t="str">
        <f>VLOOKUP(A1548,Sheet2!$A$1:G5272,7,0)</f>
        <v>PG-13</v>
      </c>
      <c r="S1548" t="str">
        <f>IF(Table1[[#This Row],[Language]]="English","English","Other language")</f>
        <v>English</v>
      </c>
      <c r="T1548">
        <f>Table1[[#This Row],[Gross Revenue]]-Table1[[#This Row],[Budget]]</f>
        <v>-27727253</v>
      </c>
      <c r="U1548" s="1">
        <f>(Table1[[#This Row],[Gross Revenue]]/Table1[[#This Row],[Budget]])-1</f>
        <v>-0.39610361428571428</v>
      </c>
      <c r="V1548" t="str">
        <f t="shared" si="48"/>
        <v>90-110 minutes</v>
      </c>
      <c r="W1548">
        <f>Table1[[#This Row],[Profit]]/Table1[[#This Row],[Budget]]</f>
        <v>-0.39610361428571428</v>
      </c>
      <c r="X1548" s="22" t="str">
        <f>IF(L1548="","",
IF(L1548&lt;Predictability!$B$1,"Low",
IF(L1548&lt;=Predictability!$B$2,"Mid","High")))</f>
        <v>High</v>
      </c>
      <c r="Y1548" s="22">
        <f t="shared" si="49"/>
        <v>0</v>
      </c>
    </row>
    <row r="1549" spans="1:25" x14ac:dyDescent="0.2">
      <c r="A1549" t="s">
        <v>5326</v>
      </c>
      <c r="B1549" t="s">
        <v>2230</v>
      </c>
      <c r="C1549" t="s">
        <v>2231</v>
      </c>
      <c r="D1549">
        <v>968</v>
      </c>
      <c r="E1549">
        <v>2545</v>
      </c>
      <c r="F1549">
        <v>7</v>
      </c>
      <c r="G1549">
        <v>0</v>
      </c>
      <c r="H1549">
        <v>6.7</v>
      </c>
      <c r="I1549">
        <v>130</v>
      </c>
      <c r="J1549">
        <v>118</v>
      </c>
      <c r="K1549">
        <v>1705139</v>
      </c>
      <c r="L1549">
        <v>4700000</v>
      </c>
      <c r="M1549" s="2">
        <f>VLOOKUP(A1549,Sheet2!$A$1:G5273,2,0)</f>
        <v>32271</v>
      </c>
      <c r="N1549" t="str">
        <f>VLOOKUP(A1549,Sheet2!$A$1:G5273,3,0)</f>
        <v>Color</v>
      </c>
      <c r="O1549" t="str">
        <f>VLOOKUP(A1549,Sheet2!$A$1:G5273,4,0)</f>
        <v>Fantasy</v>
      </c>
      <c r="P1549" t="str">
        <f>VLOOKUP(A1549,Sheet2!$A$1:G5273,5,0)</f>
        <v>English</v>
      </c>
      <c r="Q1549" t="str">
        <f>VLOOKUP(A1549,Sheet2!$A$1:G5273,6,0)</f>
        <v>USA</v>
      </c>
      <c r="R1549" t="str">
        <f>VLOOKUP(A1549,Sheet2!$A$1:G5273,7,0)</f>
        <v>R</v>
      </c>
      <c r="S1549" t="str">
        <f>IF(Table1[[#This Row],[Language]]="English","English","Other language")</f>
        <v>English</v>
      </c>
      <c r="T1549">
        <f>Table1[[#This Row],[Gross Revenue]]-Table1[[#This Row],[Budget]]</f>
        <v>-2994861</v>
      </c>
      <c r="U1549" s="1">
        <f>(Table1[[#This Row],[Gross Revenue]]/Table1[[#This Row],[Budget]])-1</f>
        <v>-0.63720446808510633</v>
      </c>
      <c r="V1549" t="str">
        <f t="shared" si="48"/>
        <v>111-130 minutes</v>
      </c>
      <c r="W1549">
        <f>Table1[[#This Row],[Profit]]/Table1[[#This Row],[Budget]]</f>
        <v>-0.63720446808510633</v>
      </c>
      <c r="X1549" s="22" t="str">
        <f>IF(L1549="","",
IF(L1549&lt;Predictability!$B$1,"Low",
IF(L1549&lt;=Predictability!$B$2,"Mid","High")))</f>
        <v>Low</v>
      </c>
      <c r="Y1549" s="22">
        <f t="shared" si="49"/>
        <v>0</v>
      </c>
    </row>
    <row r="1550" spans="1:25" x14ac:dyDescent="0.2">
      <c r="A1550" t="s">
        <v>6823</v>
      </c>
      <c r="B1550" t="s">
        <v>3144</v>
      </c>
      <c r="C1550" t="s">
        <v>2338</v>
      </c>
      <c r="D1550">
        <v>717</v>
      </c>
      <c r="E1550">
        <v>907</v>
      </c>
      <c r="F1550">
        <v>0</v>
      </c>
      <c r="G1550">
        <v>4000</v>
      </c>
      <c r="H1550">
        <v>7.7</v>
      </c>
      <c r="I1550">
        <v>202</v>
      </c>
      <c r="J1550">
        <v>112</v>
      </c>
      <c r="K1550">
        <v>211667</v>
      </c>
      <c r="L1550">
        <v>4200000000</v>
      </c>
      <c r="M1550" s="2">
        <f>VLOOKUP(A1550,Sheet2!$A$1:G5274,2,0)</f>
        <v>38563</v>
      </c>
      <c r="N1550" t="str">
        <f>VLOOKUP(A1550,Sheet2!$A$1:G5274,3,0)</f>
        <v>Color</v>
      </c>
      <c r="O1550" t="str">
        <f>VLOOKUP(A1550,Sheet2!$A$1:G5274,4,0)</f>
        <v>Crime</v>
      </c>
      <c r="P1550" t="str">
        <f>VLOOKUP(A1550,Sheet2!$A$1:G5274,5,0)</f>
        <v>Korean</v>
      </c>
      <c r="Q1550" t="str">
        <f>VLOOKUP(A1550,Sheet2!$A$1:G5274,6,0)</f>
        <v>South Korea</v>
      </c>
      <c r="R1550" t="str">
        <f>VLOOKUP(A1550,Sheet2!$A$1:G5274,7,0)</f>
        <v>R</v>
      </c>
      <c r="S1550" t="str">
        <f>IF(Table1[[#This Row],[Language]]="English","English","Other language")</f>
        <v>Other language</v>
      </c>
      <c r="T1550">
        <f>Table1[[#This Row],[Gross Revenue]]-Table1[[#This Row],[Budget]]</f>
        <v>-4199788333</v>
      </c>
      <c r="U1550" s="1">
        <f>(Table1[[#This Row],[Gross Revenue]]/Table1[[#This Row],[Budget]])-1</f>
        <v>-0.99994960309523806</v>
      </c>
      <c r="V1550" t="str">
        <f t="shared" si="48"/>
        <v>111-130 minutes</v>
      </c>
      <c r="W1550">
        <f>Table1[[#This Row],[Profit]]/Table1[[#This Row],[Budget]]</f>
        <v>-0.99994960309523806</v>
      </c>
      <c r="X1550" s="22" t="str">
        <f>IF(L1550="","",
IF(L1550&lt;Predictability!$B$1,"Low",
IF(L1550&lt;=Predictability!$B$2,"Mid","High")))</f>
        <v>High</v>
      </c>
      <c r="Y1550" s="22">
        <f t="shared" si="49"/>
        <v>0</v>
      </c>
    </row>
    <row r="1551" spans="1:25" x14ac:dyDescent="0.2">
      <c r="A1551" t="s">
        <v>3978</v>
      </c>
      <c r="B1551" t="s">
        <v>788</v>
      </c>
      <c r="C1551" t="s">
        <v>690</v>
      </c>
      <c r="D1551">
        <v>1000</v>
      </c>
      <c r="E1551">
        <v>3313</v>
      </c>
      <c r="F1551">
        <v>49</v>
      </c>
      <c r="G1551">
        <v>2000</v>
      </c>
      <c r="H1551">
        <v>5.6</v>
      </c>
      <c r="I1551">
        <v>152</v>
      </c>
      <c r="J1551">
        <v>82</v>
      </c>
      <c r="K1551">
        <v>31768374</v>
      </c>
      <c r="L1551">
        <v>27000000</v>
      </c>
      <c r="M1551" s="2">
        <f>VLOOKUP(A1551,Sheet2!$A$1:G5275,2,0)</f>
        <v>36520</v>
      </c>
      <c r="N1551" t="str">
        <f>VLOOKUP(A1551,Sheet2!$A$1:G5275,3,0)</f>
        <v>Color</v>
      </c>
      <c r="O1551" t="str">
        <f>VLOOKUP(A1551,Sheet2!$A$1:G5275,4,0)</f>
        <v>Action</v>
      </c>
      <c r="P1551" t="str">
        <f>VLOOKUP(A1551,Sheet2!$A$1:G5275,5,0)</f>
        <v>English</v>
      </c>
      <c r="Q1551" t="str">
        <f>VLOOKUP(A1551,Sheet2!$A$1:G5275,6,0)</f>
        <v>USA</v>
      </c>
      <c r="R1551" t="str">
        <f>VLOOKUP(A1551,Sheet2!$A$1:G5275,7,0)</f>
        <v>R</v>
      </c>
      <c r="S1551" t="str">
        <f>IF(Table1[[#This Row],[Language]]="English","English","Other language")</f>
        <v>English</v>
      </c>
      <c r="T1551">
        <f>Table1[[#This Row],[Gross Revenue]]-Table1[[#This Row],[Budget]]</f>
        <v>4768374</v>
      </c>
      <c r="U1551" s="1">
        <f>(Table1[[#This Row],[Gross Revenue]]/Table1[[#This Row],[Budget]])-1</f>
        <v>0.1766064444444444</v>
      </c>
      <c r="V1551" t="str">
        <f t="shared" si="48"/>
        <v>&lt;90 minutes</v>
      </c>
      <c r="W1551">
        <f>Table1[[#This Row],[Profit]]/Table1[[#This Row],[Budget]]</f>
        <v>0.17660644444444445</v>
      </c>
      <c r="X1551" s="22" t="str">
        <f>IF(L1551="","",
IF(L1551&lt;Predictability!$B$1,"Low",
IF(L1551&lt;=Predictability!$B$2,"Mid","High")))</f>
        <v>Mid</v>
      </c>
      <c r="Y1551" s="22">
        <f t="shared" si="49"/>
        <v>0</v>
      </c>
    </row>
    <row r="1552" spans="1:25" x14ac:dyDescent="0.2">
      <c r="A1552" t="s">
        <v>5034</v>
      </c>
      <c r="B1552" t="s">
        <v>906</v>
      </c>
      <c r="C1552" t="s">
        <v>1836</v>
      </c>
      <c r="D1552">
        <v>1000</v>
      </c>
      <c r="E1552">
        <v>2382</v>
      </c>
      <c r="F1552">
        <v>119</v>
      </c>
      <c r="G1552">
        <v>0</v>
      </c>
      <c r="H1552">
        <v>6.1</v>
      </c>
      <c r="I1552">
        <v>165</v>
      </c>
      <c r="J1552">
        <v>110</v>
      </c>
      <c r="K1552">
        <v>39263506</v>
      </c>
      <c r="L1552">
        <v>22000000</v>
      </c>
      <c r="M1552" s="2">
        <f>VLOOKUP(A1552,Sheet2!$A$1:G5276,2,0)</f>
        <v>39542</v>
      </c>
      <c r="N1552" t="str">
        <f>VLOOKUP(A1552,Sheet2!$A$1:G5276,3,0)</f>
        <v>Color</v>
      </c>
      <c r="O1552" t="str">
        <f>VLOOKUP(A1552,Sheet2!$A$1:G5276,4,0)</f>
        <v>Crime</v>
      </c>
      <c r="P1552" t="str">
        <f>VLOOKUP(A1552,Sheet2!$A$1:G5276,5,0)</f>
        <v>English</v>
      </c>
      <c r="Q1552" t="str">
        <f>VLOOKUP(A1552,Sheet2!$A$1:G5276,6,0)</f>
        <v>USA</v>
      </c>
      <c r="R1552" t="str">
        <f>VLOOKUP(A1552,Sheet2!$A$1:G5276,7,0)</f>
        <v>PG-13</v>
      </c>
      <c r="S1552" t="str">
        <f>IF(Table1[[#This Row],[Language]]="English","English","Other language")</f>
        <v>English</v>
      </c>
      <c r="T1552">
        <f>Table1[[#This Row],[Gross Revenue]]-Table1[[#This Row],[Budget]]</f>
        <v>17263506</v>
      </c>
      <c r="U1552" s="1">
        <f>(Table1[[#This Row],[Gross Revenue]]/Table1[[#This Row],[Budget]])-1</f>
        <v>0.78470481818181814</v>
      </c>
      <c r="V1552" t="str">
        <f t="shared" si="48"/>
        <v>90-110 minutes</v>
      </c>
      <c r="W1552">
        <f>Table1[[#This Row],[Profit]]/Table1[[#This Row],[Budget]]</f>
        <v>0.78470481818181814</v>
      </c>
      <c r="X1552" s="22" t="str">
        <f>IF(L1552="","",
IF(L1552&lt;Predictability!$B$1,"Low",
IF(L1552&lt;=Predictability!$B$2,"Mid","High")))</f>
        <v>Mid</v>
      </c>
      <c r="Y1552" s="22">
        <f t="shared" si="49"/>
        <v>1</v>
      </c>
    </row>
    <row r="1553" spans="1:25" x14ac:dyDescent="0.2">
      <c r="A1553" t="s">
        <v>4647</v>
      </c>
      <c r="B1553" t="s">
        <v>1726</v>
      </c>
      <c r="C1553" t="s">
        <v>554</v>
      </c>
      <c r="D1553">
        <v>654</v>
      </c>
      <c r="E1553">
        <v>1876</v>
      </c>
      <c r="F1553">
        <v>0</v>
      </c>
      <c r="G1553">
        <v>0</v>
      </c>
      <c r="H1553">
        <v>6.2</v>
      </c>
      <c r="I1553">
        <v>252</v>
      </c>
      <c r="J1553">
        <v>97</v>
      </c>
      <c r="K1553">
        <v>20433940</v>
      </c>
      <c r="L1553">
        <v>15000000</v>
      </c>
      <c r="M1553" s="2">
        <f>VLOOKUP(A1553,Sheet2!$A$1:G5277,2,0)</f>
        <v>38679</v>
      </c>
      <c r="N1553" t="str">
        <f>VLOOKUP(A1553,Sheet2!$A$1:G5277,3,0)</f>
        <v>Black and White</v>
      </c>
      <c r="O1553" t="str">
        <f>VLOOKUP(A1553,Sheet2!$A$1:G5277,4,0)</f>
        <v>Horror</v>
      </c>
      <c r="P1553" t="str">
        <f>VLOOKUP(A1553,Sheet2!$A$1:G5277,5,0)</f>
        <v>English</v>
      </c>
      <c r="Q1553" t="str">
        <f>VLOOKUP(A1553,Sheet2!$A$1:G5277,6,0)</f>
        <v>Canada</v>
      </c>
      <c r="R1553" t="str">
        <f>VLOOKUP(A1553,Sheet2!$A$1:G5277,7,0)</f>
        <v>R</v>
      </c>
      <c r="S1553" t="str">
        <f>IF(Table1[[#This Row],[Language]]="English","English","Other language")</f>
        <v>English</v>
      </c>
      <c r="T1553">
        <f>Table1[[#This Row],[Gross Revenue]]-Table1[[#This Row],[Budget]]</f>
        <v>5433940</v>
      </c>
      <c r="U1553" s="1">
        <f>(Table1[[#This Row],[Gross Revenue]]/Table1[[#This Row],[Budget]])-1</f>
        <v>0.36226266666666662</v>
      </c>
      <c r="V1553" t="str">
        <f t="shared" si="48"/>
        <v>90-110 minutes</v>
      </c>
      <c r="W1553">
        <f>Table1[[#This Row],[Profit]]/Table1[[#This Row],[Budget]]</f>
        <v>0.36226266666666668</v>
      </c>
      <c r="X1553" s="22" t="str">
        <f>IF(L1553="","",
IF(L1553&lt;Predictability!$B$1,"Low",
IF(L1553&lt;=Predictability!$B$2,"Mid","High")))</f>
        <v>Mid</v>
      </c>
      <c r="Y1553" s="22">
        <f t="shared" si="49"/>
        <v>0</v>
      </c>
    </row>
    <row r="1554" spans="1:25" x14ac:dyDescent="0.2">
      <c r="A1554" t="s">
        <v>3792</v>
      </c>
      <c r="B1554" t="s">
        <v>589</v>
      </c>
      <c r="C1554" t="s">
        <v>867</v>
      </c>
      <c r="D1554">
        <v>8000</v>
      </c>
      <c r="E1554">
        <v>10552</v>
      </c>
      <c r="F1554">
        <v>52</v>
      </c>
      <c r="G1554">
        <v>0</v>
      </c>
      <c r="H1554">
        <v>5.4</v>
      </c>
      <c r="I1554">
        <v>167</v>
      </c>
      <c r="J1554">
        <v>102</v>
      </c>
      <c r="K1554">
        <v>49392095</v>
      </c>
      <c r="L1554">
        <v>100000000</v>
      </c>
      <c r="M1554" s="2">
        <f>VLOOKUP(A1554,Sheet2!$A$1:G5278,2,0)</f>
        <v>40141</v>
      </c>
      <c r="N1554" t="str">
        <f>VLOOKUP(A1554,Sheet2!$A$1:G5278,3,0)</f>
        <v>Color</v>
      </c>
      <c r="O1554" t="str">
        <f>VLOOKUP(A1554,Sheet2!$A$1:G5278,4,0)</f>
        <v>Adventure</v>
      </c>
      <c r="P1554" t="str">
        <f>VLOOKUP(A1554,Sheet2!$A$1:G5278,5,0)</f>
        <v>English</v>
      </c>
      <c r="Q1554" t="str">
        <f>VLOOKUP(A1554,Sheet2!$A$1:G5278,6,0)</f>
        <v>USA</v>
      </c>
      <c r="R1554" t="str">
        <f>VLOOKUP(A1554,Sheet2!$A$1:G5278,7,0)</f>
        <v>PG-13</v>
      </c>
      <c r="S1554" t="str">
        <f>IF(Table1[[#This Row],[Language]]="English","English","Other language")</f>
        <v>English</v>
      </c>
      <c r="T1554">
        <f>Table1[[#This Row],[Gross Revenue]]-Table1[[#This Row],[Budget]]</f>
        <v>-50607905</v>
      </c>
      <c r="U1554" s="1">
        <f>(Table1[[#This Row],[Gross Revenue]]/Table1[[#This Row],[Budget]])-1</f>
        <v>-0.50607904999999997</v>
      </c>
      <c r="V1554" t="str">
        <f t="shared" si="48"/>
        <v>90-110 minutes</v>
      </c>
      <c r="W1554">
        <f>Table1[[#This Row],[Profit]]/Table1[[#This Row],[Budget]]</f>
        <v>-0.50607904999999997</v>
      </c>
      <c r="X1554" s="22" t="str">
        <f>IF(L1554="","",
IF(L1554&lt;Predictability!$B$1,"Low",
IF(L1554&lt;=Predictability!$B$2,"Mid","High")))</f>
        <v>High</v>
      </c>
      <c r="Y1554" s="22">
        <f t="shared" si="49"/>
        <v>0</v>
      </c>
    </row>
    <row r="1555" spans="1:25" x14ac:dyDescent="0.2">
      <c r="A1555" t="s">
        <v>3873</v>
      </c>
      <c r="B1555" t="s">
        <v>529</v>
      </c>
      <c r="C1555" t="s">
        <v>139</v>
      </c>
      <c r="D1555">
        <v>18000</v>
      </c>
      <c r="E1555">
        <v>33154</v>
      </c>
      <c r="F1555">
        <v>101</v>
      </c>
      <c r="G1555">
        <v>0</v>
      </c>
      <c r="H1555">
        <v>5.5</v>
      </c>
      <c r="I1555">
        <v>157</v>
      </c>
      <c r="J1555">
        <v>117</v>
      </c>
      <c r="K1555">
        <v>65653758</v>
      </c>
      <c r="L1555">
        <v>95000000</v>
      </c>
      <c r="M1555" s="2">
        <f>VLOOKUP(A1555,Sheet2!$A$1:G5279,2,0)</f>
        <v>37888</v>
      </c>
      <c r="N1555" t="str">
        <f>VLOOKUP(A1555,Sheet2!$A$1:G5279,3,0)</f>
        <v>Color</v>
      </c>
      <c r="O1555" t="str">
        <f>VLOOKUP(A1555,Sheet2!$A$1:G5279,4,0)</f>
        <v>Action</v>
      </c>
      <c r="P1555" t="str">
        <f>VLOOKUP(A1555,Sheet2!$A$1:G5279,5,0)</f>
        <v>English</v>
      </c>
      <c r="Q1555" t="str">
        <f>VLOOKUP(A1555,Sheet2!$A$1:G5279,6,0)</f>
        <v>USA</v>
      </c>
      <c r="R1555" t="str">
        <f>VLOOKUP(A1555,Sheet2!$A$1:G5279,7,0)</f>
        <v>PG-13</v>
      </c>
      <c r="S1555" t="str">
        <f>IF(Table1[[#This Row],[Language]]="English","English","Other language")</f>
        <v>English</v>
      </c>
      <c r="T1555">
        <f>Table1[[#This Row],[Gross Revenue]]-Table1[[#This Row],[Budget]]</f>
        <v>-29346242</v>
      </c>
      <c r="U1555" s="1">
        <f>(Table1[[#This Row],[Gross Revenue]]/Table1[[#This Row],[Budget]])-1</f>
        <v>-0.30890781052631577</v>
      </c>
      <c r="V1555" t="str">
        <f t="shared" si="48"/>
        <v>111-130 minutes</v>
      </c>
      <c r="W1555">
        <f>Table1[[#This Row],[Profit]]/Table1[[#This Row],[Budget]]</f>
        <v>-0.30890781052631577</v>
      </c>
      <c r="X1555" s="22" t="str">
        <f>IF(L1555="","",
IF(L1555&lt;Predictability!$B$1,"Low",
IF(L1555&lt;=Predictability!$B$2,"Mid","High")))</f>
        <v>High</v>
      </c>
      <c r="Y1555" s="22">
        <f t="shared" si="49"/>
        <v>0</v>
      </c>
    </row>
    <row r="1556" spans="1:25" x14ac:dyDescent="0.2">
      <c r="A1556" t="s">
        <v>4061</v>
      </c>
      <c r="B1556" t="s">
        <v>258</v>
      </c>
      <c r="C1556" t="s">
        <v>593</v>
      </c>
      <c r="D1556">
        <v>11000</v>
      </c>
      <c r="E1556">
        <v>12150</v>
      </c>
      <c r="F1556">
        <v>165</v>
      </c>
      <c r="G1556">
        <v>0</v>
      </c>
      <c r="H1556">
        <v>5.7</v>
      </c>
      <c r="I1556">
        <v>199</v>
      </c>
      <c r="J1556">
        <v>100</v>
      </c>
      <c r="K1556">
        <v>131144183</v>
      </c>
      <c r="L1556">
        <v>115000000</v>
      </c>
      <c r="M1556" s="2">
        <f>VLOOKUP(A1556,Sheet2!$A$1:G5280,2,0)</f>
        <v>36910</v>
      </c>
      <c r="N1556" t="str">
        <f>VLOOKUP(A1556,Sheet2!$A$1:G5280,3,0)</f>
        <v>Color</v>
      </c>
      <c r="O1556" t="str">
        <f>VLOOKUP(A1556,Sheet2!$A$1:G5280,4,0)</f>
        <v>Action</v>
      </c>
      <c r="P1556" t="str">
        <f>VLOOKUP(A1556,Sheet2!$A$1:G5280,5,0)</f>
        <v>English</v>
      </c>
      <c r="Q1556" t="str">
        <f>VLOOKUP(A1556,Sheet2!$A$1:G5280,6,0)</f>
        <v>USA</v>
      </c>
      <c r="R1556" t="str">
        <f>VLOOKUP(A1556,Sheet2!$A$1:G5280,7,0)</f>
        <v>PG-13</v>
      </c>
      <c r="S1556" t="str">
        <f>IF(Table1[[#This Row],[Language]]="English","English","Other language")</f>
        <v>English</v>
      </c>
      <c r="T1556">
        <f>Table1[[#This Row],[Gross Revenue]]-Table1[[#This Row],[Budget]]</f>
        <v>16144183</v>
      </c>
      <c r="U1556" s="1">
        <f>(Table1[[#This Row],[Gross Revenue]]/Table1[[#This Row],[Budget]])-1</f>
        <v>0.14038419999999996</v>
      </c>
      <c r="V1556" t="str">
        <f t="shared" si="48"/>
        <v>90-110 minutes</v>
      </c>
      <c r="W1556">
        <f>Table1[[#This Row],[Profit]]/Table1[[#This Row],[Budget]]</f>
        <v>0.14038419999999999</v>
      </c>
      <c r="X1556" s="22" t="str">
        <f>IF(L1556="","",
IF(L1556&lt;Predictability!$B$1,"Low",
IF(L1556&lt;=Predictability!$B$2,"Mid","High")))</f>
        <v>High</v>
      </c>
      <c r="Y1556" s="22">
        <f t="shared" si="49"/>
        <v>0</v>
      </c>
    </row>
    <row r="1557" spans="1:25" x14ac:dyDescent="0.2">
      <c r="A1557" t="s">
        <v>4495</v>
      </c>
      <c r="B1557" t="s">
        <v>606</v>
      </c>
      <c r="C1557" t="s">
        <v>606</v>
      </c>
      <c r="D1557">
        <v>15000</v>
      </c>
      <c r="E1557">
        <v>16827</v>
      </c>
      <c r="F1557">
        <v>15000</v>
      </c>
      <c r="G1557">
        <v>0</v>
      </c>
      <c r="H1557">
        <v>6.1</v>
      </c>
      <c r="I1557">
        <v>218</v>
      </c>
      <c r="J1557">
        <v>98</v>
      </c>
      <c r="K1557">
        <v>35565975</v>
      </c>
      <c r="L1557">
        <v>30000000</v>
      </c>
      <c r="M1557" s="2">
        <f>VLOOKUP(A1557,Sheet2!$A$1:G5281,2,0)</f>
        <v>40576</v>
      </c>
      <c r="N1557" t="str">
        <f>VLOOKUP(A1557,Sheet2!$A$1:G5281,3,0)</f>
        <v>Color</v>
      </c>
      <c r="O1557" t="str">
        <f>VLOOKUP(A1557,Sheet2!$A$1:G5281,4,0)</f>
        <v>Comedy</v>
      </c>
      <c r="P1557" t="str">
        <f>VLOOKUP(A1557,Sheet2!$A$1:G5281,5,0)</f>
        <v>English</v>
      </c>
      <c r="Q1557" t="str">
        <f>VLOOKUP(A1557,Sheet2!$A$1:G5281,6,0)</f>
        <v>USA</v>
      </c>
      <c r="R1557" t="str">
        <f>VLOOKUP(A1557,Sheet2!$A$1:G5281,7,0)</f>
        <v>PG-13</v>
      </c>
      <c r="S1557" t="str">
        <f>IF(Table1[[#This Row],[Language]]="English","English","Other language")</f>
        <v>English</v>
      </c>
      <c r="T1557">
        <f>Table1[[#This Row],[Gross Revenue]]-Table1[[#This Row],[Budget]]</f>
        <v>5565975</v>
      </c>
      <c r="U1557" s="1">
        <f>(Table1[[#This Row],[Gross Revenue]]/Table1[[#This Row],[Budget]])-1</f>
        <v>0.1855325000000001</v>
      </c>
      <c r="V1557" t="str">
        <f t="shared" si="48"/>
        <v>90-110 minutes</v>
      </c>
      <c r="W1557">
        <f>Table1[[#This Row],[Profit]]/Table1[[#This Row],[Budget]]</f>
        <v>0.18553249999999999</v>
      </c>
      <c r="X1557" s="22" t="str">
        <f>IF(L1557="","",
IF(L1557&lt;Predictability!$B$1,"Low",
IF(L1557&lt;=Predictability!$B$2,"Mid","High")))</f>
        <v>Mid</v>
      </c>
      <c r="Y1557" s="22">
        <f t="shared" si="49"/>
        <v>0</v>
      </c>
    </row>
    <row r="1558" spans="1:25" x14ac:dyDescent="0.2">
      <c r="A1558" t="s">
        <v>3292</v>
      </c>
      <c r="B1558" t="s">
        <v>76</v>
      </c>
      <c r="C1558" t="s">
        <v>77</v>
      </c>
      <c r="D1558">
        <v>690</v>
      </c>
      <c r="E1558">
        <v>2135</v>
      </c>
      <c r="F1558">
        <v>0</v>
      </c>
      <c r="G1558">
        <v>110</v>
      </c>
      <c r="H1558">
        <v>3.1</v>
      </c>
      <c r="I1558">
        <v>37</v>
      </c>
      <c r="J1558">
        <v>89</v>
      </c>
      <c r="K1558">
        <v>15655665</v>
      </c>
      <c r="L1558">
        <v>4000000</v>
      </c>
      <c r="M1558" s="2">
        <f>VLOOKUP(A1558,Sheet2!$A$1:G5282,2,0)</f>
        <v>39032</v>
      </c>
      <c r="N1558" t="str">
        <f>VLOOKUP(A1558,Sheet2!$A$1:G5282,3,0)</f>
        <v>Color</v>
      </c>
      <c r="O1558" t="str">
        <f>VLOOKUP(A1558,Sheet2!$A$1:G5282,4,0)</f>
        <v>Comedy</v>
      </c>
      <c r="P1558" t="str">
        <f>VLOOKUP(A1558,Sheet2!$A$1:G5282,5,0)</f>
        <v>English</v>
      </c>
      <c r="Q1558" t="str">
        <f>VLOOKUP(A1558,Sheet2!$A$1:G5282,6,0)</f>
        <v>USA</v>
      </c>
      <c r="R1558" t="str">
        <f>VLOOKUP(A1558,Sheet2!$A$1:G5282,7,0)</f>
        <v>PG-13</v>
      </c>
      <c r="S1558" t="str">
        <f>IF(Table1[[#This Row],[Language]]="English","English","Other language")</f>
        <v>English</v>
      </c>
      <c r="T1558">
        <f>Table1[[#This Row],[Gross Revenue]]-Table1[[#This Row],[Budget]]</f>
        <v>11655665</v>
      </c>
      <c r="U1558" s="1">
        <f>(Table1[[#This Row],[Gross Revenue]]/Table1[[#This Row],[Budget]])-1</f>
        <v>2.9139162500000002</v>
      </c>
      <c r="V1558" t="str">
        <f t="shared" si="48"/>
        <v>&lt;90 minutes</v>
      </c>
      <c r="W1558">
        <f>Table1[[#This Row],[Profit]]/Table1[[#This Row],[Budget]]</f>
        <v>2.9139162500000002</v>
      </c>
      <c r="X1558" s="22" t="str">
        <f>IF(L1558="","",
IF(L1558&lt;Predictability!$B$1,"Low",
IF(L1558&lt;=Predictability!$B$2,"Mid","High")))</f>
        <v>Low</v>
      </c>
      <c r="Y1558" s="22">
        <f t="shared" si="49"/>
        <v>1</v>
      </c>
    </row>
    <row r="1559" spans="1:25" x14ac:dyDescent="0.2">
      <c r="A1559" t="s">
        <v>6318</v>
      </c>
      <c r="B1559" t="s">
        <v>1531</v>
      </c>
      <c r="C1559" t="s">
        <v>1918</v>
      </c>
      <c r="D1559">
        <v>33000</v>
      </c>
      <c r="E1559">
        <v>34351</v>
      </c>
      <c r="F1559">
        <v>44</v>
      </c>
      <c r="G1559">
        <v>19000</v>
      </c>
      <c r="H1559">
        <v>7.4</v>
      </c>
      <c r="I1559">
        <v>226</v>
      </c>
      <c r="J1559">
        <v>106</v>
      </c>
      <c r="K1559">
        <v>5949693</v>
      </c>
      <c r="L1559">
        <v>12000000</v>
      </c>
      <c r="M1559" s="2">
        <f>VLOOKUP(A1559,Sheet2!$A$1:G5283,2,0)</f>
        <v>39117</v>
      </c>
      <c r="N1559" t="str">
        <f>VLOOKUP(A1559,Sheet2!$A$1:G5283,3,0)</f>
        <v>Color</v>
      </c>
      <c r="O1559" t="str">
        <f>VLOOKUP(A1559,Sheet2!$A$1:G5283,4,0)</f>
        <v>Comedy</v>
      </c>
      <c r="P1559" t="str">
        <f>VLOOKUP(A1559,Sheet2!$A$1:G5283,5,0)</f>
        <v>English</v>
      </c>
      <c r="Q1559" t="str">
        <f>VLOOKUP(A1559,Sheet2!$A$1:G5283,6,0)</f>
        <v>USA</v>
      </c>
      <c r="R1559" t="str">
        <f>VLOOKUP(A1559,Sheet2!$A$1:G5283,7,0)</f>
        <v>PG-13</v>
      </c>
      <c r="S1559" t="str">
        <f>IF(Table1[[#This Row],[Language]]="English","English","Other language")</f>
        <v>English</v>
      </c>
      <c r="T1559">
        <f>Table1[[#This Row],[Gross Revenue]]-Table1[[#This Row],[Budget]]</f>
        <v>-6050307</v>
      </c>
      <c r="U1559" s="1">
        <f>(Table1[[#This Row],[Gross Revenue]]/Table1[[#This Row],[Budget]])-1</f>
        <v>-0.50419225000000001</v>
      </c>
      <c r="V1559" t="str">
        <f t="shared" si="48"/>
        <v>90-110 minutes</v>
      </c>
      <c r="W1559">
        <f>Table1[[#This Row],[Profit]]/Table1[[#This Row],[Budget]]</f>
        <v>-0.50419225000000001</v>
      </c>
      <c r="X1559" s="22" t="str">
        <f>IF(L1559="","",
IF(L1559&lt;Predictability!$B$1,"Low",
IF(L1559&lt;=Predictability!$B$2,"Mid","High")))</f>
        <v>Mid</v>
      </c>
      <c r="Y1559" s="22">
        <f t="shared" si="49"/>
        <v>0</v>
      </c>
    </row>
    <row r="1560" spans="1:25" x14ac:dyDescent="0.2">
      <c r="A1560" t="s">
        <v>4611</v>
      </c>
      <c r="B1560" t="s">
        <v>1698</v>
      </c>
      <c r="C1560" t="s">
        <v>69</v>
      </c>
      <c r="D1560">
        <v>670</v>
      </c>
      <c r="E1560">
        <v>2407</v>
      </c>
      <c r="F1560">
        <v>323</v>
      </c>
      <c r="G1560">
        <v>0</v>
      </c>
      <c r="H1560">
        <v>6.2</v>
      </c>
      <c r="I1560">
        <v>80</v>
      </c>
      <c r="J1560">
        <v>130</v>
      </c>
      <c r="K1560">
        <v>50016394</v>
      </c>
      <c r="L1560">
        <v>70000000</v>
      </c>
      <c r="M1560" s="2">
        <f>VLOOKUP(A1560,Sheet2!$A$1:G5284,2,0)</f>
        <v>34199</v>
      </c>
      <c r="N1560" t="str">
        <f>VLOOKUP(A1560,Sheet2!$A$1:G5284,3,0)</f>
        <v>Color</v>
      </c>
      <c r="O1560" t="str">
        <f>VLOOKUP(A1560,Sheet2!$A$1:G5284,4,0)</f>
        <v>Action</v>
      </c>
      <c r="P1560" t="str">
        <f>VLOOKUP(A1560,Sheet2!$A$1:G5284,5,0)</f>
        <v>English</v>
      </c>
      <c r="Q1560" t="str">
        <f>VLOOKUP(A1560,Sheet2!$A$1:G5284,6,0)</f>
        <v>USA</v>
      </c>
      <c r="R1560" t="str">
        <f>VLOOKUP(A1560,Sheet2!$A$1:G5284,7,0)</f>
        <v>PG-13</v>
      </c>
      <c r="S1560" t="str">
        <f>IF(Table1[[#This Row],[Language]]="English","English","Other language")</f>
        <v>English</v>
      </c>
      <c r="T1560">
        <f>Table1[[#This Row],[Gross Revenue]]-Table1[[#This Row],[Budget]]</f>
        <v>-19983606</v>
      </c>
      <c r="U1560" s="1">
        <f>(Table1[[#This Row],[Gross Revenue]]/Table1[[#This Row],[Budget]])-1</f>
        <v>-0.28548008571428574</v>
      </c>
      <c r="V1560" t="str">
        <f t="shared" si="48"/>
        <v>111-130 minutes</v>
      </c>
      <c r="W1560">
        <f>Table1[[#This Row],[Profit]]/Table1[[#This Row],[Budget]]</f>
        <v>-0.28548008571428574</v>
      </c>
      <c r="X1560" s="22" t="str">
        <f>IF(L1560="","",
IF(L1560&lt;Predictability!$B$1,"Low",
IF(L1560&lt;=Predictability!$B$2,"Mid","High")))</f>
        <v>High</v>
      </c>
      <c r="Y1560" s="22">
        <f t="shared" si="49"/>
        <v>0</v>
      </c>
    </row>
    <row r="1561" spans="1:25" x14ac:dyDescent="0.2">
      <c r="A1561" t="s">
        <v>4885</v>
      </c>
      <c r="B1561" t="s">
        <v>68</v>
      </c>
      <c r="C1561" t="s">
        <v>670</v>
      </c>
      <c r="D1561">
        <v>1000</v>
      </c>
      <c r="E1561">
        <v>3757</v>
      </c>
      <c r="F1561">
        <v>61</v>
      </c>
      <c r="G1561">
        <v>0</v>
      </c>
      <c r="H1561">
        <v>6.4</v>
      </c>
      <c r="I1561">
        <v>99</v>
      </c>
      <c r="J1561">
        <v>112</v>
      </c>
      <c r="K1561">
        <v>38360195</v>
      </c>
      <c r="L1561">
        <v>45000000</v>
      </c>
      <c r="M1561" s="2">
        <f>VLOOKUP(A1561,Sheet2!$A$1:G5285,2,0)</f>
        <v>39039</v>
      </c>
      <c r="N1561" t="str">
        <f>VLOOKUP(A1561,Sheet2!$A$1:G5285,3,0)</f>
        <v>Color</v>
      </c>
      <c r="O1561" t="str">
        <f>VLOOKUP(A1561,Sheet2!$A$1:G5285,4,0)</f>
        <v>Adventure</v>
      </c>
      <c r="P1561" t="str">
        <f>VLOOKUP(A1561,Sheet2!$A$1:G5285,5,0)</f>
        <v>English</v>
      </c>
      <c r="Q1561" t="str">
        <f>VLOOKUP(A1561,Sheet2!$A$1:G5285,6,0)</f>
        <v>USA</v>
      </c>
      <c r="R1561" t="str">
        <f>VLOOKUP(A1561,Sheet2!$A$1:G5285,7,0)</f>
        <v>PG-13</v>
      </c>
      <c r="S1561" t="str">
        <f>IF(Table1[[#This Row],[Language]]="English","English","Other language")</f>
        <v>English</v>
      </c>
      <c r="T1561">
        <f>Table1[[#This Row],[Gross Revenue]]-Table1[[#This Row],[Budget]]</f>
        <v>-6639805</v>
      </c>
      <c r="U1561" s="1">
        <f>(Table1[[#This Row],[Gross Revenue]]/Table1[[#This Row],[Budget]])-1</f>
        <v>-0.14755122222222217</v>
      </c>
      <c r="V1561" t="str">
        <f t="shared" si="48"/>
        <v>111-130 minutes</v>
      </c>
      <c r="W1561">
        <f>Table1[[#This Row],[Profit]]/Table1[[#This Row],[Budget]]</f>
        <v>-0.14755122222222222</v>
      </c>
      <c r="X1561" s="22" t="str">
        <f>IF(L1561="","",
IF(L1561&lt;Predictability!$B$1,"Low",
IF(L1561&lt;=Predictability!$B$2,"Mid","High")))</f>
        <v>Mid</v>
      </c>
      <c r="Y1561" s="22">
        <f t="shared" si="49"/>
        <v>0</v>
      </c>
    </row>
    <row r="1562" spans="1:25" x14ac:dyDescent="0.2">
      <c r="A1562" t="s">
        <v>5759</v>
      </c>
      <c r="B1562" t="s">
        <v>185</v>
      </c>
      <c r="C1562" t="s">
        <v>2515</v>
      </c>
      <c r="D1562">
        <v>5000</v>
      </c>
      <c r="E1562">
        <v>7166</v>
      </c>
      <c r="F1562">
        <v>40</v>
      </c>
      <c r="G1562">
        <v>305</v>
      </c>
      <c r="H1562">
        <v>7</v>
      </c>
      <c r="I1562">
        <v>61</v>
      </c>
      <c r="J1562">
        <v>109</v>
      </c>
      <c r="K1562">
        <v>2326407</v>
      </c>
      <c r="L1562">
        <v>12000000</v>
      </c>
      <c r="M1562" s="2">
        <f>VLOOKUP(A1562,Sheet2!$A$1:G5286,2,0)</f>
        <v>37180</v>
      </c>
      <c r="N1562" t="str">
        <f>VLOOKUP(A1562,Sheet2!$A$1:G5286,3,0)</f>
        <v>Color</v>
      </c>
      <c r="O1562" t="str">
        <f>VLOOKUP(A1562,Sheet2!$A$1:G5286,4,0)</f>
        <v>Drama</v>
      </c>
      <c r="P1562" t="str">
        <f>VLOOKUP(A1562,Sheet2!$A$1:G5286,5,0)</f>
        <v>English</v>
      </c>
      <c r="Q1562" t="str">
        <f>VLOOKUP(A1562,Sheet2!$A$1:G5286,6,0)</f>
        <v>UK</v>
      </c>
      <c r="R1562" t="str">
        <f>VLOOKUP(A1562,Sheet2!$A$1:G5286,7,0)</f>
        <v>R</v>
      </c>
      <c r="S1562" t="str">
        <f>IF(Table1[[#This Row],[Language]]="English","English","Other language")</f>
        <v>English</v>
      </c>
      <c r="T1562">
        <f>Table1[[#This Row],[Gross Revenue]]-Table1[[#This Row],[Budget]]</f>
        <v>-9673593</v>
      </c>
      <c r="U1562" s="1">
        <f>(Table1[[#This Row],[Gross Revenue]]/Table1[[#This Row],[Budget]])-1</f>
        <v>-0.80613274999999995</v>
      </c>
      <c r="V1562" t="str">
        <f t="shared" si="48"/>
        <v>90-110 minutes</v>
      </c>
      <c r="W1562">
        <f>Table1[[#This Row],[Profit]]/Table1[[#This Row],[Budget]]</f>
        <v>-0.80613274999999995</v>
      </c>
      <c r="X1562" s="22" t="str">
        <f>IF(L1562="","",
IF(L1562&lt;Predictability!$B$1,"Low",
IF(L1562&lt;=Predictability!$B$2,"Mid","High")))</f>
        <v>Mid</v>
      </c>
      <c r="Y1562" s="22">
        <f t="shared" si="49"/>
        <v>0</v>
      </c>
    </row>
    <row r="1563" spans="1:25" x14ac:dyDescent="0.2">
      <c r="A1563" t="s">
        <v>5262</v>
      </c>
      <c r="B1563" t="s">
        <v>211</v>
      </c>
      <c r="C1563" t="s">
        <v>1555</v>
      </c>
      <c r="D1563">
        <v>22000</v>
      </c>
      <c r="E1563">
        <v>35694</v>
      </c>
      <c r="F1563">
        <v>226</v>
      </c>
      <c r="G1563">
        <v>27000</v>
      </c>
      <c r="H1563">
        <v>6.6</v>
      </c>
      <c r="I1563">
        <v>222</v>
      </c>
      <c r="J1563">
        <v>105</v>
      </c>
      <c r="K1563">
        <v>63910583</v>
      </c>
      <c r="L1563">
        <v>28000000</v>
      </c>
      <c r="M1563" s="2">
        <f>VLOOKUP(A1563,Sheet2!$A$1:G5287,2,0)</f>
        <v>41401</v>
      </c>
      <c r="N1563" t="str">
        <f>VLOOKUP(A1563,Sheet2!$A$1:G5287,3,0)</f>
        <v>Color</v>
      </c>
      <c r="O1563" t="str">
        <f>VLOOKUP(A1563,Sheet2!$A$1:G5287,4,0)</f>
        <v>Comedy</v>
      </c>
      <c r="P1563" t="str">
        <f>VLOOKUP(A1563,Sheet2!$A$1:G5287,5,0)</f>
        <v>English</v>
      </c>
      <c r="Q1563" t="str">
        <f>VLOOKUP(A1563,Sheet2!$A$1:G5287,6,0)</f>
        <v>USA</v>
      </c>
      <c r="R1563" t="str">
        <f>VLOOKUP(A1563,Sheet2!$A$1:G5287,7,0)</f>
        <v>PG-13</v>
      </c>
      <c r="S1563" t="str">
        <f>IF(Table1[[#This Row],[Language]]="English","English","Other language")</f>
        <v>English</v>
      </c>
      <c r="T1563">
        <f>Table1[[#This Row],[Gross Revenue]]-Table1[[#This Row],[Budget]]</f>
        <v>35910583</v>
      </c>
      <c r="U1563" s="1">
        <f>(Table1[[#This Row],[Gross Revenue]]/Table1[[#This Row],[Budget]])-1</f>
        <v>1.2825208214285713</v>
      </c>
      <c r="V1563" t="str">
        <f t="shared" si="48"/>
        <v>90-110 minutes</v>
      </c>
      <c r="W1563">
        <f>Table1[[#This Row],[Profit]]/Table1[[#This Row],[Budget]]</f>
        <v>1.2825208214285715</v>
      </c>
      <c r="X1563" s="22" t="str">
        <f>IF(L1563="","",
IF(L1563&lt;Predictability!$B$1,"Low",
IF(L1563&lt;=Predictability!$B$2,"Mid","High")))</f>
        <v>Mid</v>
      </c>
      <c r="Y1563" s="22">
        <f t="shared" si="49"/>
        <v>1</v>
      </c>
    </row>
    <row r="1564" spans="1:25" x14ac:dyDescent="0.2">
      <c r="A1564" t="s">
        <v>6075</v>
      </c>
      <c r="B1564" t="s">
        <v>1079</v>
      </c>
      <c r="C1564" t="s">
        <v>1132</v>
      </c>
      <c r="D1564">
        <v>23000</v>
      </c>
      <c r="E1564">
        <v>26017</v>
      </c>
      <c r="F1564">
        <v>6</v>
      </c>
      <c r="G1564">
        <v>0</v>
      </c>
      <c r="H1564">
        <v>7.2</v>
      </c>
      <c r="I1564">
        <v>35</v>
      </c>
      <c r="J1564">
        <v>107</v>
      </c>
      <c r="K1564">
        <v>819939</v>
      </c>
      <c r="L1564">
        <v>850000</v>
      </c>
      <c r="M1564" s="2">
        <f>VLOOKUP(A1564,Sheet2!$A$1:G5288,2,0)</f>
        <v>37665</v>
      </c>
      <c r="N1564" t="str">
        <f>VLOOKUP(A1564,Sheet2!$A$1:G5288,3,0)</f>
        <v>Color</v>
      </c>
      <c r="O1564" t="str">
        <f>VLOOKUP(A1564,Sheet2!$A$1:G5288,4,0)</f>
        <v>Comedy</v>
      </c>
      <c r="P1564" t="str">
        <f>VLOOKUP(A1564,Sheet2!$A$1:G5288,5,0)</f>
        <v>English</v>
      </c>
      <c r="Q1564" t="str">
        <f>VLOOKUP(A1564,Sheet2!$A$1:G5288,6,0)</f>
        <v>USA</v>
      </c>
      <c r="R1564" t="str">
        <f>VLOOKUP(A1564,Sheet2!$A$1:G5288,7,0)</f>
        <v>R</v>
      </c>
      <c r="S1564" t="str">
        <f>IF(Table1[[#This Row],[Language]]="English","English","Other language")</f>
        <v>English</v>
      </c>
      <c r="T1564">
        <f>Table1[[#This Row],[Gross Revenue]]-Table1[[#This Row],[Budget]]</f>
        <v>-30061</v>
      </c>
      <c r="U1564" s="1">
        <f>(Table1[[#This Row],[Gross Revenue]]/Table1[[#This Row],[Budget]])-1</f>
        <v>-3.5365882352941136E-2</v>
      </c>
      <c r="V1564" t="str">
        <f t="shared" si="48"/>
        <v>90-110 minutes</v>
      </c>
      <c r="W1564">
        <f>Table1[[#This Row],[Profit]]/Table1[[#This Row],[Budget]]</f>
        <v>-3.5365882352941178E-2</v>
      </c>
      <c r="X1564" s="22" t="str">
        <f>IF(L1564="","",
IF(L1564&lt;Predictability!$B$1,"Low",
IF(L1564&lt;=Predictability!$B$2,"Mid","High")))</f>
        <v>Low</v>
      </c>
      <c r="Y1564" s="22">
        <f t="shared" si="49"/>
        <v>0</v>
      </c>
    </row>
    <row r="1565" spans="1:25" x14ac:dyDescent="0.2">
      <c r="A1565" t="s">
        <v>6208</v>
      </c>
      <c r="B1565" t="s">
        <v>2790</v>
      </c>
      <c r="C1565" t="s">
        <v>2482</v>
      </c>
      <c r="D1565">
        <v>809</v>
      </c>
      <c r="E1565">
        <v>1858</v>
      </c>
      <c r="F1565">
        <v>82</v>
      </c>
      <c r="G1565">
        <v>0</v>
      </c>
      <c r="H1565">
        <v>7.3</v>
      </c>
      <c r="I1565">
        <v>88</v>
      </c>
      <c r="J1565">
        <v>111</v>
      </c>
      <c r="K1565">
        <v>3895664</v>
      </c>
      <c r="L1565">
        <v>5300000</v>
      </c>
      <c r="M1565" s="2">
        <f>VLOOKUP(A1565,Sheet2!$A$1:G5289,2,0)</f>
        <v>37391</v>
      </c>
      <c r="N1565" t="str">
        <f>VLOOKUP(A1565,Sheet2!$A$1:G5289,3,0)</f>
        <v>Color</v>
      </c>
      <c r="O1565" t="str">
        <f>VLOOKUP(A1565,Sheet2!$A$1:G5289,4,0)</f>
        <v>Comedy</v>
      </c>
      <c r="P1565" t="str">
        <f>VLOOKUP(A1565,Sheet2!$A$1:G5289,5,0)</f>
        <v>French</v>
      </c>
      <c r="Q1565" t="str">
        <f>VLOOKUP(A1565,Sheet2!$A$1:G5289,6,0)</f>
        <v>France</v>
      </c>
      <c r="R1565" t="str">
        <f>VLOOKUP(A1565,Sheet2!$A$1:G5289,7,0)</f>
        <v>R</v>
      </c>
      <c r="S1565" t="str">
        <f>IF(Table1[[#This Row],[Language]]="English","English","Other language")</f>
        <v>Other language</v>
      </c>
      <c r="T1565">
        <f>Table1[[#This Row],[Gross Revenue]]-Table1[[#This Row],[Budget]]</f>
        <v>-1404336</v>
      </c>
      <c r="U1565" s="1">
        <f>(Table1[[#This Row],[Gross Revenue]]/Table1[[#This Row],[Budget]])-1</f>
        <v>-0.26496905660377357</v>
      </c>
      <c r="V1565" t="str">
        <f t="shared" si="48"/>
        <v>111-130 minutes</v>
      </c>
      <c r="W1565">
        <f>Table1[[#This Row],[Profit]]/Table1[[#This Row],[Budget]]</f>
        <v>-0.26496905660377357</v>
      </c>
      <c r="X1565" s="22" t="str">
        <f>IF(L1565="","",
IF(L1565&lt;Predictability!$B$1,"Low",
IF(L1565&lt;=Predictability!$B$2,"Mid","High")))</f>
        <v>Low</v>
      </c>
      <c r="Y1565" s="22">
        <f t="shared" si="49"/>
        <v>0</v>
      </c>
    </row>
    <row r="1566" spans="1:25" x14ac:dyDescent="0.2">
      <c r="A1566" t="s">
        <v>4422</v>
      </c>
      <c r="B1566" t="s">
        <v>529</v>
      </c>
      <c r="C1566" t="s">
        <v>1174</v>
      </c>
      <c r="D1566">
        <v>18000</v>
      </c>
      <c r="E1566">
        <v>22517</v>
      </c>
      <c r="F1566">
        <v>473</v>
      </c>
      <c r="G1566">
        <v>21000</v>
      </c>
      <c r="H1566">
        <v>7.4</v>
      </c>
      <c r="I1566">
        <v>216</v>
      </c>
      <c r="J1566">
        <v>118</v>
      </c>
      <c r="K1566">
        <v>73343413</v>
      </c>
      <c r="L1566">
        <v>50000000</v>
      </c>
      <c r="M1566" s="2">
        <f>VLOOKUP(A1566,Sheet2!$A$1:G5290,2,0)</f>
        <v>40032</v>
      </c>
      <c r="N1566" t="str">
        <f>VLOOKUP(A1566,Sheet2!$A$1:G5290,3,0)</f>
        <v>Color</v>
      </c>
      <c r="O1566" t="str">
        <f>VLOOKUP(A1566,Sheet2!$A$1:G5290,4,0)</f>
        <v>Crime</v>
      </c>
      <c r="P1566" t="str">
        <f>VLOOKUP(A1566,Sheet2!$A$1:G5290,5,0)</f>
        <v>English</v>
      </c>
      <c r="Q1566" t="str">
        <f>VLOOKUP(A1566,Sheet2!$A$1:G5290,6,0)</f>
        <v>USA</v>
      </c>
      <c r="R1566" t="str">
        <f>VLOOKUP(A1566,Sheet2!$A$1:G5290,7,0)</f>
        <v>R</v>
      </c>
      <c r="S1566" t="str">
        <f>IF(Table1[[#This Row],[Language]]="English","English","Other language")</f>
        <v>English</v>
      </c>
      <c r="T1566">
        <f>Table1[[#This Row],[Gross Revenue]]-Table1[[#This Row],[Budget]]</f>
        <v>23343413</v>
      </c>
      <c r="U1566" s="1">
        <f>(Table1[[#This Row],[Gross Revenue]]/Table1[[#This Row],[Budget]])-1</f>
        <v>0.46686826000000003</v>
      </c>
      <c r="V1566" t="str">
        <f t="shared" si="48"/>
        <v>111-130 minutes</v>
      </c>
      <c r="W1566">
        <f>Table1[[#This Row],[Profit]]/Table1[[#This Row],[Budget]]</f>
        <v>0.46686825999999998</v>
      </c>
      <c r="X1566" s="22" t="str">
        <f>IF(L1566="","",
IF(L1566&lt;Predictability!$B$1,"Low",
IF(L1566&lt;=Predictability!$B$2,"Mid","High")))</f>
        <v>Mid</v>
      </c>
      <c r="Y1566" s="22">
        <f t="shared" si="49"/>
        <v>0</v>
      </c>
    </row>
    <row r="1567" spans="1:25" x14ac:dyDescent="0.2">
      <c r="A1567" t="s">
        <v>6974</v>
      </c>
      <c r="B1567" t="s">
        <v>3213</v>
      </c>
      <c r="C1567" t="s">
        <v>2882</v>
      </c>
      <c r="D1567">
        <v>607</v>
      </c>
      <c r="E1567">
        <v>1076</v>
      </c>
      <c r="F1567">
        <v>767</v>
      </c>
      <c r="G1567">
        <v>11000</v>
      </c>
      <c r="H1567">
        <v>8.4</v>
      </c>
      <c r="I1567">
        <v>181</v>
      </c>
      <c r="J1567">
        <v>227</v>
      </c>
      <c r="K1567">
        <v>6000000</v>
      </c>
      <c r="L1567">
        <v>15000000</v>
      </c>
      <c r="M1567" s="2">
        <f>VLOOKUP(A1567,Sheet2!$A$1:G5291,2,0)</f>
        <v>22930</v>
      </c>
      <c r="N1567" t="str">
        <f>VLOOKUP(A1567,Sheet2!$A$1:G5291,3,0)</f>
        <v>Color</v>
      </c>
      <c r="O1567" t="str">
        <f>VLOOKUP(A1567,Sheet2!$A$1:G5291,4,0)</f>
        <v>Adventure</v>
      </c>
      <c r="P1567" t="str">
        <f>VLOOKUP(A1567,Sheet2!$A$1:G5291,5,0)</f>
        <v>English</v>
      </c>
      <c r="Q1567" t="str">
        <f>VLOOKUP(A1567,Sheet2!$A$1:G5291,6,0)</f>
        <v>UK</v>
      </c>
      <c r="R1567" t="str">
        <f>VLOOKUP(A1567,Sheet2!$A$1:G5291,7,0)</f>
        <v>PG</v>
      </c>
      <c r="S1567" t="str">
        <f>IF(Table1[[#This Row],[Language]]="English","English","Other language")</f>
        <v>English</v>
      </c>
      <c r="T1567">
        <f>Table1[[#This Row],[Gross Revenue]]-Table1[[#This Row],[Budget]]</f>
        <v>-9000000</v>
      </c>
      <c r="U1567" s="1">
        <f>(Table1[[#This Row],[Gross Revenue]]/Table1[[#This Row],[Budget]])-1</f>
        <v>-0.6</v>
      </c>
      <c r="V1567" t="str">
        <f t="shared" si="48"/>
        <v>&gt;150 minutes</v>
      </c>
      <c r="W1567">
        <f>Table1[[#This Row],[Profit]]/Table1[[#This Row],[Budget]]</f>
        <v>-0.6</v>
      </c>
      <c r="X1567" s="22" t="str">
        <f>IF(L1567="","",
IF(L1567&lt;Predictability!$B$1,"Low",
IF(L1567&lt;=Predictability!$B$2,"Mid","High")))</f>
        <v>Mid</v>
      </c>
      <c r="Y1567" s="22">
        <f t="shared" si="49"/>
        <v>0</v>
      </c>
    </row>
    <row r="1568" spans="1:25" x14ac:dyDescent="0.2">
      <c r="A1568" t="s">
        <v>4233</v>
      </c>
      <c r="B1568" t="s">
        <v>1358</v>
      </c>
      <c r="C1568" t="s">
        <v>1359</v>
      </c>
      <c r="D1568">
        <v>638</v>
      </c>
      <c r="E1568">
        <v>961</v>
      </c>
      <c r="F1568">
        <v>29</v>
      </c>
      <c r="G1568">
        <v>702</v>
      </c>
      <c r="H1568">
        <v>5.9</v>
      </c>
      <c r="I1568">
        <v>90</v>
      </c>
      <c r="J1568">
        <v>90</v>
      </c>
      <c r="K1568">
        <v>17848322</v>
      </c>
      <c r="L1568">
        <v>28000000</v>
      </c>
      <c r="M1568" s="2">
        <f>VLOOKUP(A1568,Sheet2!$A$1:G5292,2,0)</f>
        <v>38157</v>
      </c>
      <c r="N1568" t="str">
        <f>VLOOKUP(A1568,Sheet2!$A$1:G5292,3,0)</f>
        <v>Color</v>
      </c>
      <c r="O1568" t="str">
        <f>VLOOKUP(A1568,Sheet2!$A$1:G5292,4,0)</f>
        <v>Comedy</v>
      </c>
      <c r="P1568" t="str">
        <f>VLOOKUP(A1568,Sheet2!$A$1:G5292,5,0)</f>
        <v>English</v>
      </c>
      <c r="Q1568" t="str">
        <f>VLOOKUP(A1568,Sheet2!$A$1:G5292,6,0)</f>
        <v>Ireland</v>
      </c>
      <c r="R1568" t="str">
        <f>VLOOKUP(A1568,Sheet2!$A$1:G5292,7,0)</f>
        <v>PG-13</v>
      </c>
      <c r="S1568" t="str">
        <f>IF(Table1[[#This Row],[Language]]="English","English","Other language")</f>
        <v>English</v>
      </c>
      <c r="T1568">
        <f>Table1[[#This Row],[Gross Revenue]]-Table1[[#This Row],[Budget]]</f>
        <v>-10151678</v>
      </c>
      <c r="U1568" s="1">
        <f>(Table1[[#This Row],[Gross Revenue]]/Table1[[#This Row],[Budget]])-1</f>
        <v>-0.3625599285714286</v>
      </c>
      <c r="V1568" t="str">
        <f t="shared" si="48"/>
        <v>90-110 minutes</v>
      </c>
      <c r="W1568">
        <f>Table1[[#This Row],[Profit]]/Table1[[#This Row],[Budget]]</f>
        <v>-0.36255992857142855</v>
      </c>
      <c r="X1568" s="22" t="str">
        <f>IF(L1568="","",
IF(L1568&lt;Predictability!$B$1,"Low",
IF(L1568&lt;=Predictability!$B$2,"Mid","High")))</f>
        <v>Mid</v>
      </c>
      <c r="Y1568" s="22">
        <f t="shared" si="49"/>
        <v>0</v>
      </c>
    </row>
    <row r="1569" spans="1:25" x14ac:dyDescent="0.2">
      <c r="A1569" t="s">
        <v>6439</v>
      </c>
      <c r="B1569" t="s">
        <v>1827</v>
      </c>
      <c r="C1569" t="s">
        <v>2931</v>
      </c>
      <c r="D1569">
        <v>27000</v>
      </c>
      <c r="E1569">
        <v>29277</v>
      </c>
      <c r="F1569">
        <v>905</v>
      </c>
      <c r="G1569">
        <v>0</v>
      </c>
      <c r="H1569">
        <v>7.4</v>
      </c>
      <c r="I1569">
        <v>149</v>
      </c>
      <c r="J1569">
        <v>105</v>
      </c>
      <c r="K1569">
        <v>2338695</v>
      </c>
      <c r="L1569">
        <v>4000000</v>
      </c>
      <c r="M1569" s="2">
        <f>VLOOKUP(A1569,Sheet2!$A$1:G5293,2,0)</f>
        <v>38303</v>
      </c>
      <c r="N1569" t="str">
        <f>VLOOKUP(A1569,Sheet2!$A$1:G5293,3,0)</f>
        <v>Color</v>
      </c>
      <c r="O1569" t="str">
        <f>VLOOKUP(A1569,Sheet2!$A$1:G5293,4,0)</f>
        <v>Crime</v>
      </c>
      <c r="P1569" t="str">
        <f>VLOOKUP(A1569,Sheet2!$A$1:G5293,5,0)</f>
        <v>English</v>
      </c>
      <c r="Q1569" t="str">
        <f>VLOOKUP(A1569,Sheet2!$A$1:G5293,6,0)</f>
        <v>UK</v>
      </c>
      <c r="R1569" t="str">
        <f>VLOOKUP(A1569,Sheet2!$A$1:G5293,7,0)</f>
        <v>R</v>
      </c>
      <c r="S1569" t="str">
        <f>IF(Table1[[#This Row],[Language]]="English","English","Other language")</f>
        <v>English</v>
      </c>
      <c r="T1569">
        <f>Table1[[#This Row],[Gross Revenue]]-Table1[[#This Row],[Budget]]</f>
        <v>-1661305</v>
      </c>
      <c r="U1569" s="1">
        <f>(Table1[[#This Row],[Gross Revenue]]/Table1[[#This Row],[Budget]])-1</f>
        <v>-0.41532625000000001</v>
      </c>
      <c r="V1569" t="str">
        <f t="shared" si="48"/>
        <v>90-110 minutes</v>
      </c>
      <c r="W1569">
        <f>Table1[[#This Row],[Profit]]/Table1[[#This Row],[Budget]]</f>
        <v>-0.41532625000000001</v>
      </c>
      <c r="X1569" s="22" t="str">
        <f>IF(L1569="","",
IF(L1569&lt;Predictability!$B$1,"Low",
IF(L1569&lt;=Predictability!$B$2,"Mid","High")))</f>
        <v>Low</v>
      </c>
      <c r="Y1569" s="22">
        <f t="shared" si="49"/>
        <v>0</v>
      </c>
    </row>
    <row r="1570" spans="1:25" x14ac:dyDescent="0.2">
      <c r="A1570" t="s">
        <v>6044</v>
      </c>
      <c r="B1570" t="s">
        <v>2706</v>
      </c>
      <c r="C1570" t="s">
        <v>2707</v>
      </c>
      <c r="D1570">
        <v>232</v>
      </c>
      <c r="E1570">
        <v>391</v>
      </c>
      <c r="F1570">
        <v>592</v>
      </c>
      <c r="G1570">
        <v>0</v>
      </c>
      <c r="H1570">
        <v>7.2</v>
      </c>
      <c r="I1570">
        <v>205</v>
      </c>
      <c r="J1570">
        <v>93</v>
      </c>
      <c r="K1570">
        <v>611709</v>
      </c>
      <c r="L1570">
        <v>3850000</v>
      </c>
      <c r="M1570" s="2">
        <f>VLOOKUP(A1570,Sheet2!$A$1:G5294,2,0)</f>
        <v>40698</v>
      </c>
      <c r="N1570" t="str">
        <f>VLOOKUP(A1570,Sheet2!$A$1:G5294,3,0)</f>
        <v>Color</v>
      </c>
      <c r="O1570" t="str">
        <f>VLOOKUP(A1570,Sheet2!$A$1:G5294,4,0)</f>
        <v>Comedy</v>
      </c>
      <c r="P1570" t="str">
        <f>VLOOKUP(A1570,Sheet2!$A$1:G5294,5,0)</f>
        <v>French</v>
      </c>
      <c r="Q1570" t="str">
        <f>VLOOKUP(A1570,Sheet2!$A$1:G5294,6,0)</f>
        <v>Finland</v>
      </c>
      <c r="R1570" t="str">
        <f>VLOOKUP(A1570,Sheet2!$A$1:G5294,7,0)</f>
        <v>Not Rated</v>
      </c>
      <c r="S1570" t="str">
        <f>IF(Table1[[#This Row],[Language]]="English","English","Other language")</f>
        <v>Other language</v>
      </c>
      <c r="T1570">
        <f>Table1[[#This Row],[Gross Revenue]]-Table1[[#This Row],[Budget]]</f>
        <v>-3238291</v>
      </c>
      <c r="U1570" s="1">
        <f>(Table1[[#This Row],[Gross Revenue]]/Table1[[#This Row],[Budget]])-1</f>
        <v>-0.84111454545454545</v>
      </c>
      <c r="V1570" t="str">
        <f t="shared" si="48"/>
        <v>90-110 minutes</v>
      </c>
      <c r="W1570">
        <f>Table1[[#This Row],[Profit]]/Table1[[#This Row],[Budget]]</f>
        <v>-0.84111454545454545</v>
      </c>
      <c r="X1570" s="22" t="str">
        <f>IF(L1570="","",
IF(L1570&lt;Predictability!$B$1,"Low",
IF(L1570&lt;=Predictability!$B$2,"Mid","High")))</f>
        <v>Low</v>
      </c>
      <c r="Y1570" s="22">
        <f t="shared" si="49"/>
        <v>0</v>
      </c>
    </row>
    <row r="1571" spans="1:25" x14ac:dyDescent="0.2">
      <c r="A1571" t="s">
        <v>4824</v>
      </c>
      <c r="B1571" t="s">
        <v>655</v>
      </c>
      <c r="C1571" t="s">
        <v>1880</v>
      </c>
      <c r="D1571">
        <v>3000</v>
      </c>
      <c r="E1571">
        <v>4094</v>
      </c>
      <c r="F1571">
        <v>14</v>
      </c>
      <c r="G1571">
        <v>13000</v>
      </c>
      <c r="H1571">
        <v>6.4</v>
      </c>
      <c r="I1571">
        <v>134</v>
      </c>
      <c r="J1571">
        <v>100</v>
      </c>
      <c r="K1571">
        <v>12561</v>
      </c>
      <c r="L1571">
        <v>19000000</v>
      </c>
      <c r="M1571" s="2">
        <f>VLOOKUP(A1571,Sheet2!$A$1:G5295,2,0)</f>
        <v>40234</v>
      </c>
      <c r="N1571" t="str">
        <f>VLOOKUP(A1571,Sheet2!$A$1:G5295,3,0)</f>
        <v>Color</v>
      </c>
      <c r="O1571" t="str">
        <f>VLOOKUP(A1571,Sheet2!$A$1:G5295,4,0)</f>
        <v>Comedy</v>
      </c>
      <c r="P1571" t="str">
        <f>VLOOKUP(A1571,Sheet2!$A$1:G5295,5,0)</f>
        <v>English</v>
      </c>
      <c r="Q1571" t="str">
        <f>VLOOKUP(A1571,Sheet2!$A$1:G5295,6,0)</f>
        <v>USA</v>
      </c>
      <c r="R1571" t="str">
        <f>VLOOKUP(A1571,Sheet2!$A$1:G5295,7,0)</f>
        <v>PG</v>
      </c>
      <c r="S1571" t="str">
        <f>IF(Table1[[#This Row],[Language]]="English","English","Other language")</f>
        <v>English</v>
      </c>
      <c r="T1571">
        <f>Table1[[#This Row],[Gross Revenue]]-Table1[[#This Row],[Budget]]</f>
        <v>-18987439</v>
      </c>
      <c r="U1571" s="1">
        <f>(Table1[[#This Row],[Gross Revenue]]/Table1[[#This Row],[Budget]])-1</f>
        <v>-0.99933889473684212</v>
      </c>
      <c r="V1571" t="str">
        <f t="shared" si="48"/>
        <v>90-110 minutes</v>
      </c>
      <c r="W1571">
        <f>Table1[[#This Row],[Profit]]/Table1[[#This Row],[Budget]]</f>
        <v>-0.99933889473684212</v>
      </c>
      <c r="X1571" s="22" t="str">
        <f>IF(L1571="","",
IF(L1571&lt;Predictability!$B$1,"Low",
IF(L1571&lt;=Predictability!$B$2,"Mid","High")))</f>
        <v>Mid</v>
      </c>
      <c r="Y1571" s="22">
        <f t="shared" si="49"/>
        <v>0</v>
      </c>
    </row>
    <row r="1572" spans="1:25" x14ac:dyDescent="0.2">
      <c r="A1572" t="s">
        <v>4358</v>
      </c>
      <c r="B1572" t="s">
        <v>1472</v>
      </c>
      <c r="C1572" t="s">
        <v>1473</v>
      </c>
      <c r="D1572">
        <v>142</v>
      </c>
      <c r="E1572">
        <v>589</v>
      </c>
      <c r="F1572">
        <v>0</v>
      </c>
      <c r="G1572">
        <v>472</v>
      </c>
      <c r="H1572">
        <v>6</v>
      </c>
      <c r="I1572">
        <v>186</v>
      </c>
      <c r="J1572">
        <v>114</v>
      </c>
      <c r="K1572">
        <v>31199215</v>
      </c>
      <c r="L1572">
        <v>58000000</v>
      </c>
      <c r="M1572" s="2">
        <f>VLOOKUP(A1572,Sheet2!$A$1:G5296,2,0)</f>
        <v>39585</v>
      </c>
      <c r="N1572" t="str">
        <f>VLOOKUP(A1572,Sheet2!$A$1:G5296,3,0)</f>
        <v>Color</v>
      </c>
      <c r="O1572" t="str">
        <f>VLOOKUP(A1572,Sheet2!$A$1:G5296,4,0)</f>
        <v>Comedy</v>
      </c>
      <c r="P1572" t="str">
        <f>VLOOKUP(A1572,Sheet2!$A$1:G5296,5,0)</f>
        <v>English</v>
      </c>
      <c r="Q1572" t="str">
        <f>VLOOKUP(A1572,Sheet2!$A$1:G5296,6,0)</f>
        <v>USA</v>
      </c>
      <c r="R1572" t="str">
        <f>VLOOKUP(A1572,Sheet2!$A$1:G5296,7,0)</f>
        <v>PG-13</v>
      </c>
      <c r="S1572" t="str">
        <f>IF(Table1[[#This Row],[Language]]="English","English","Other language")</f>
        <v>English</v>
      </c>
      <c r="T1572">
        <f>Table1[[#This Row],[Gross Revenue]]-Table1[[#This Row],[Budget]]</f>
        <v>-26800785</v>
      </c>
      <c r="U1572" s="1">
        <f>(Table1[[#This Row],[Gross Revenue]]/Table1[[#This Row],[Budget]])-1</f>
        <v>-0.46208249999999995</v>
      </c>
      <c r="V1572" t="str">
        <f t="shared" si="48"/>
        <v>111-130 minutes</v>
      </c>
      <c r="W1572">
        <f>Table1[[#This Row],[Profit]]/Table1[[#This Row],[Budget]]</f>
        <v>-0.46208250000000001</v>
      </c>
      <c r="X1572" s="22" t="str">
        <f>IF(L1572="","",
IF(L1572&lt;Predictability!$B$1,"Low",
IF(L1572&lt;=Predictability!$B$2,"Mid","High")))</f>
        <v>High</v>
      </c>
      <c r="Y1572" s="22">
        <f t="shared" si="49"/>
        <v>0</v>
      </c>
    </row>
    <row r="1573" spans="1:25" x14ac:dyDescent="0.2">
      <c r="A1573" t="s">
        <v>6593</v>
      </c>
      <c r="B1573" t="s">
        <v>74</v>
      </c>
      <c r="C1573" t="s">
        <v>849</v>
      </c>
      <c r="D1573">
        <v>12000</v>
      </c>
      <c r="E1573">
        <v>14823</v>
      </c>
      <c r="F1573">
        <v>81</v>
      </c>
      <c r="G1573">
        <v>0</v>
      </c>
      <c r="H1573">
        <v>7.6</v>
      </c>
      <c r="I1573">
        <v>123</v>
      </c>
      <c r="J1573">
        <v>111</v>
      </c>
      <c r="K1573">
        <v>31968347</v>
      </c>
      <c r="L1573">
        <v>3600000</v>
      </c>
      <c r="M1573" s="2">
        <f>VLOOKUP(A1573,Sheet2!$A$1:G5297,2,0)</f>
        <v>35059</v>
      </c>
      <c r="N1573" t="str">
        <f>VLOOKUP(A1573,Sheet2!$A$1:G5297,3,0)</f>
        <v>Color</v>
      </c>
      <c r="O1573" t="str">
        <f>VLOOKUP(A1573,Sheet2!$A$1:G5297,4,0)</f>
        <v>Drama</v>
      </c>
      <c r="P1573" t="str">
        <f>VLOOKUP(A1573,Sheet2!$A$1:G5297,5,0)</f>
        <v>English</v>
      </c>
      <c r="Q1573" t="str">
        <f>VLOOKUP(A1573,Sheet2!$A$1:G5297,6,0)</f>
        <v>USA</v>
      </c>
      <c r="R1573" t="str">
        <f>VLOOKUP(A1573,Sheet2!$A$1:G5297,7,0)</f>
        <v>R</v>
      </c>
      <c r="S1573" t="str">
        <f>IF(Table1[[#This Row],[Language]]="English","English","Other language")</f>
        <v>English</v>
      </c>
      <c r="T1573">
        <f>Table1[[#This Row],[Gross Revenue]]-Table1[[#This Row],[Budget]]</f>
        <v>28368347</v>
      </c>
      <c r="U1573" s="1">
        <f>(Table1[[#This Row],[Gross Revenue]]/Table1[[#This Row],[Budget]])-1</f>
        <v>7.8800963888888891</v>
      </c>
      <c r="V1573" t="str">
        <f t="shared" si="48"/>
        <v>111-130 minutes</v>
      </c>
      <c r="W1573">
        <f>Table1[[#This Row],[Profit]]/Table1[[#This Row],[Budget]]</f>
        <v>7.8800963888888891</v>
      </c>
      <c r="X1573" s="22" t="str">
        <f>IF(L1573="","",
IF(L1573&lt;Predictability!$B$1,"Low",
IF(L1573&lt;=Predictability!$B$2,"Mid","High")))</f>
        <v>Low</v>
      </c>
      <c r="Y1573" s="22">
        <f t="shared" si="49"/>
        <v>1</v>
      </c>
    </row>
    <row r="1574" spans="1:25" x14ac:dyDescent="0.2">
      <c r="A1574" t="s">
        <v>6143</v>
      </c>
      <c r="B1574" t="s">
        <v>608</v>
      </c>
      <c r="C1574" t="s">
        <v>2761</v>
      </c>
      <c r="D1574">
        <v>15000</v>
      </c>
      <c r="E1574">
        <v>20035</v>
      </c>
      <c r="F1574">
        <v>304</v>
      </c>
      <c r="G1574">
        <v>41000</v>
      </c>
      <c r="H1574">
        <v>7.2</v>
      </c>
      <c r="I1574">
        <v>304</v>
      </c>
      <c r="J1574">
        <v>132</v>
      </c>
      <c r="K1574">
        <v>116631310</v>
      </c>
      <c r="L1574">
        <v>30000000</v>
      </c>
      <c r="M1574" s="2">
        <f>VLOOKUP(A1574,Sheet2!$A$1:G5298,2,0)</f>
        <v>41351</v>
      </c>
      <c r="N1574" t="str">
        <f>VLOOKUP(A1574,Sheet2!$A$1:G5298,3,0)</f>
        <v>Color</v>
      </c>
      <c r="O1574" t="str">
        <f>VLOOKUP(A1574,Sheet2!$A$1:G5298,4,0)</f>
        <v>Biography</v>
      </c>
      <c r="P1574" t="str">
        <f>VLOOKUP(A1574,Sheet2!$A$1:G5298,5,0)</f>
        <v>English</v>
      </c>
      <c r="Q1574" t="str">
        <f>VLOOKUP(A1574,Sheet2!$A$1:G5298,6,0)</f>
        <v>USA</v>
      </c>
      <c r="R1574" t="str">
        <f>VLOOKUP(A1574,Sheet2!$A$1:G5298,7,0)</f>
        <v>PG-13</v>
      </c>
      <c r="S1574" t="str">
        <f>IF(Table1[[#This Row],[Language]]="English","English","Other language")</f>
        <v>English</v>
      </c>
      <c r="T1574">
        <f>Table1[[#This Row],[Gross Revenue]]-Table1[[#This Row],[Budget]]</f>
        <v>86631310</v>
      </c>
      <c r="U1574" s="1">
        <f>(Table1[[#This Row],[Gross Revenue]]/Table1[[#This Row],[Budget]])-1</f>
        <v>2.8877103333333332</v>
      </c>
      <c r="V1574" t="str">
        <f t="shared" si="48"/>
        <v>131-150 minutes</v>
      </c>
      <c r="W1574">
        <f>Table1[[#This Row],[Profit]]/Table1[[#This Row],[Budget]]</f>
        <v>2.8877103333333332</v>
      </c>
      <c r="X1574" s="22" t="str">
        <f>IF(L1574="","",
IF(L1574&lt;Predictability!$B$1,"Low",
IF(L1574&lt;=Predictability!$B$2,"Mid","High")))</f>
        <v>Mid</v>
      </c>
      <c r="Y1574" s="22">
        <f t="shared" si="49"/>
        <v>1</v>
      </c>
    </row>
    <row r="1575" spans="1:25" x14ac:dyDescent="0.2">
      <c r="A1575" t="s">
        <v>3291</v>
      </c>
      <c r="B1575" t="s">
        <v>74</v>
      </c>
      <c r="C1575" t="s">
        <v>75</v>
      </c>
      <c r="D1575">
        <v>12000</v>
      </c>
      <c r="E1575">
        <v>15044</v>
      </c>
      <c r="F1575">
        <v>179</v>
      </c>
      <c r="G1575">
        <v>31000</v>
      </c>
      <c r="H1575">
        <v>3.1</v>
      </c>
      <c r="I1575">
        <v>169</v>
      </c>
      <c r="J1575">
        <v>110</v>
      </c>
      <c r="K1575">
        <v>13998282</v>
      </c>
      <c r="L1575">
        <v>16000000</v>
      </c>
      <c r="M1575" s="2">
        <f>VLOOKUP(A1575,Sheet2!$A$1:G5299,2,0)</f>
        <v>41928</v>
      </c>
      <c r="N1575" t="str">
        <f>VLOOKUP(A1575,Sheet2!$A$1:G5299,3,0)</f>
        <v>Color</v>
      </c>
      <c r="O1575" t="str">
        <f>VLOOKUP(A1575,Sheet2!$A$1:G5299,4,0)</f>
        <v>Action</v>
      </c>
      <c r="P1575" t="str">
        <f>VLOOKUP(A1575,Sheet2!$A$1:G5299,5,0)</f>
        <v>English</v>
      </c>
      <c r="Q1575" t="str">
        <f>VLOOKUP(A1575,Sheet2!$A$1:G5299,6,0)</f>
        <v>USA</v>
      </c>
      <c r="R1575" t="str">
        <f>VLOOKUP(A1575,Sheet2!$A$1:G5299,7,0)</f>
        <v>PG-13</v>
      </c>
      <c r="S1575" t="str">
        <f>IF(Table1[[#This Row],[Language]]="English","English","Other language")</f>
        <v>English</v>
      </c>
      <c r="T1575">
        <f>Table1[[#This Row],[Gross Revenue]]-Table1[[#This Row],[Budget]]</f>
        <v>-2001718</v>
      </c>
      <c r="U1575" s="1">
        <f>(Table1[[#This Row],[Gross Revenue]]/Table1[[#This Row],[Budget]])-1</f>
        <v>-0.12510737500000002</v>
      </c>
      <c r="V1575" t="str">
        <f t="shared" si="48"/>
        <v>90-110 minutes</v>
      </c>
      <c r="W1575">
        <f>Table1[[#This Row],[Profit]]/Table1[[#This Row],[Budget]]</f>
        <v>-0.12510737499999999</v>
      </c>
      <c r="X1575" s="22" t="str">
        <f>IF(L1575="","",
IF(L1575&lt;Predictability!$B$1,"Low",
IF(L1575&lt;=Predictability!$B$2,"Mid","High")))</f>
        <v>Mid</v>
      </c>
      <c r="Y1575" s="22">
        <f t="shared" si="49"/>
        <v>0</v>
      </c>
    </row>
    <row r="1576" spans="1:25" x14ac:dyDescent="0.2">
      <c r="A1576" t="s">
        <v>4262</v>
      </c>
      <c r="B1576" t="s">
        <v>1383</v>
      </c>
      <c r="C1576" t="s">
        <v>648</v>
      </c>
      <c r="D1576">
        <v>954</v>
      </c>
      <c r="E1576">
        <v>2179</v>
      </c>
      <c r="F1576">
        <v>425</v>
      </c>
      <c r="G1576">
        <v>263</v>
      </c>
      <c r="H1576">
        <v>5.9</v>
      </c>
      <c r="I1576">
        <v>16</v>
      </c>
      <c r="J1576">
        <v>116</v>
      </c>
      <c r="K1576">
        <v>49851591</v>
      </c>
      <c r="L1576">
        <v>40000000</v>
      </c>
      <c r="M1576" s="2">
        <f>VLOOKUP(A1576,Sheet2!$A$1:G5300,2,0)</f>
        <v>31632</v>
      </c>
      <c r="N1576" t="str">
        <f>VLOOKUP(A1576,Sheet2!$A$1:G5300,3,0)</f>
        <v>Color</v>
      </c>
      <c r="O1576" t="str">
        <f>VLOOKUP(A1576,Sheet2!$A$1:G5300,4,0)</f>
        <v>Comedy</v>
      </c>
      <c r="P1576" t="str">
        <f>VLOOKUP(A1576,Sheet2!$A$1:G5300,5,0)</f>
        <v>English</v>
      </c>
      <c r="Q1576" t="str">
        <f>VLOOKUP(A1576,Sheet2!$A$1:G5300,6,0)</f>
        <v>USA</v>
      </c>
      <c r="R1576" t="str">
        <f>VLOOKUP(A1576,Sheet2!$A$1:G5300,7,0)</f>
        <v>PG</v>
      </c>
      <c r="S1576" t="str">
        <f>IF(Table1[[#This Row],[Language]]="English","English","Other language")</f>
        <v>English</v>
      </c>
      <c r="T1576">
        <f>Table1[[#This Row],[Gross Revenue]]-Table1[[#This Row],[Budget]]</f>
        <v>9851591</v>
      </c>
      <c r="U1576" s="1">
        <f>(Table1[[#This Row],[Gross Revenue]]/Table1[[#This Row],[Budget]])-1</f>
        <v>0.24628977499999993</v>
      </c>
      <c r="V1576" t="str">
        <f t="shared" si="48"/>
        <v>111-130 minutes</v>
      </c>
      <c r="W1576">
        <f>Table1[[#This Row],[Profit]]/Table1[[#This Row],[Budget]]</f>
        <v>0.24628977499999999</v>
      </c>
      <c r="X1576" s="22" t="str">
        <f>IF(L1576="","",
IF(L1576&lt;Predictability!$B$1,"Low",
IF(L1576&lt;=Predictability!$B$2,"Mid","High")))</f>
        <v>Mid</v>
      </c>
      <c r="Y1576" s="22">
        <f t="shared" si="49"/>
        <v>0</v>
      </c>
    </row>
    <row r="1577" spans="1:25" x14ac:dyDescent="0.2">
      <c r="A1577" t="s">
        <v>4683</v>
      </c>
      <c r="B1577" t="s">
        <v>1752</v>
      </c>
      <c r="C1577" t="s">
        <v>881</v>
      </c>
      <c r="D1577">
        <v>2000</v>
      </c>
      <c r="E1577">
        <v>4380</v>
      </c>
      <c r="F1577">
        <v>126</v>
      </c>
      <c r="G1577">
        <v>0</v>
      </c>
      <c r="H1577">
        <v>6.2</v>
      </c>
      <c r="I1577">
        <v>163</v>
      </c>
      <c r="J1577">
        <v>96</v>
      </c>
      <c r="K1577">
        <v>95001351</v>
      </c>
      <c r="L1577">
        <v>18000000</v>
      </c>
      <c r="M1577" s="2">
        <f>VLOOKUP(A1577,Sheet2!$A$1:G5301,2,0)</f>
        <v>36998</v>
      </c>
      <c r="N1577" t="str">
        <f>VLOOKUP(A1577,Sheet2!$A$1:G5301,3,0)</f>
        <v>Color</v>
      </c>
      <c r="O1577" t="str">
        <f>VLOOKUP(A1577,Sheet2!$A$1:G5301,4,0)</f>
        <v>Comedy</v>
      </c>
      <c r="P1577" t="str">
        <f>VLOOKUP(A1577,Sheet2!$A$1:G5301,5,0)</f>
        <v>English</v>
      </c>
      <c r="Q1577" t="str">
        <f>VLOOKUP(A1577,Sheet2!$A$1:G5301,6,0)</f>
        <v>USA</v>
      </c>
      <c r="R1577" t="str">
        <f>VLOOKUP(A1577,Sheet2!$A$1:G5301,7,0)</f>
        <v>PG-13</v>
      </c>
      <c r="S1577" t="str">
        <f>IF(Table1[[#This Row],[Language]]="English","English","Other language")</f>
        <v>English</v>
      </c>
      <c r="T1577">
        <f>Table1[[#This Row],[Gross Revenue]]-Table1[[#This Row],[Budget]]</f>
        <v>77001351</v>
      </c>
      <c r="U1577" s="1">
        <f>(Table1[[#This Row],[Gross Revenue]]/Table1[[#This Row],[Budget]])-1</f>
        <v>4.2778528333333332</v>
      </c>
      <c r="V1577" t="str">
        <f t="shared" si="48"/>
        <v>90-110 minutes</v>
      </c>
      <c r="W1577">
        <f>Table1[[#This Row],[Profit]]/Table1[[#This Row],[Budget]]</f>
        <v>4.2778528333333332</v>
      </c>
      <c r="X1577" s="22" t="str">
        <f>IF(L1577="","",
IF(L1577&lt;Predictability!$B$1,"Low",
IF(L1577&lt;=Predictability!$B$2,"Mid","High")))</f>
        <v>Mid</v>
      </c>
      <c r="Y1577" s="22">
        <f t="shared" si="49"/>
        <v>1</v>
      </c>
    </row>
    <row r="1578" spans="1:25" x14ac:dyDescent="0.2">
      <c r="A1578" t="s">
        <v>3473</v>
      </c>
      <c r="B1578" t="s">
        <v>394</v>
      </c>
      <c r="C1578" t="s">
        <v>395</v>
      </c>
      <c r="D1578">
        <v>934</v>
      </c>
      <c r="E1578">
        <v>3500</v>
      </c>
      <c r="F1578">
        <v>0</v>
      </c>
      <c r="G1578">
        <v>660</v>
      </c>
      <c r="H1578">
        <v>4.5999999999999996</v>
      </c>
      <c r="I1578">
        <v>133</v>
      </c>
      <c r="J1578">
        <v>95</v>
      </c>
      <c r="K1578">
        <v>89808372</v>
      </c>
      <c r="L1578">
        <v>45000000</v>
      </c>
      <c r="M1578" s="2">
        <f>VLOOKUP(A1578,Sheet2!$A$1:G5302,2,0)</f>
        <v>37670</v>
      </c>
      <c r="N1578" t="str">
        <f>VLOOKUP(A1578,Sheet2!$A$1:G5302,3,0)</f>
        <v>Color</v>
      </c>
      <c r="O1578" t="str">
        <f>VLOOKUP(A1578,Sheet2!$A$1:G5302,4,0)</f>
        <v>Comedy</v>
      </c>
      <c r="P1578" t="str">
        <f>VLOOKUP(A1578,Sheet2!$A$1:G5302,5,0)</f>
        <v>English</v>
      </c>
      <c r="Q1578" t="str">
        <f>VLOOKUP(A1578,Sheet2!$A$1:G5302,6,0)</f>
        <v>USA</v>
      </c>
      <c r="R1578" t="str">
        <f>VLOOKUP(A1578,Sheet2!$A$1:G5302,7,0)</f>
        <v>PG-13</v>
      </c>
      <c r="S1578" t="str">
        <f>IF(Table1[[#This Row],[Language]]="English","English","Other language")</f>
        <v>English</v>
      </c>
      <c r="T1578">
        <f>Table1[[#This Row],[Gross Revenue]]-Table1[[#This Row],[Budget]]</f>
        <v>44808372</v>
      </c>
      <c r="U1578" s="1">
        <f>(Table1[[#This Row],[Gross Revenue]]/Table1[[#This Row],[Budget]])-1</f>
        <v>0.99574159999999989</v>
      </c>
      <c r="V1578" t="str">
        <f t="shared" si="48"/>
        <v>90-110 minutes</v>
      </c>
      <c r="W1578">
        <f>Table1[[#This Row],[Profit]]/Table1[[#This Row],[Budget]]</f>
        <v>0.9957416</v>
      </c>
      <c r="X1578" s="22" t="str">
        <f>IF(L1578="","",
IF(L1578&lt;Predictability!$B$1,"Low",
IF(L1578&lt;=Predictability!$B$2,"Mid","High")))</f>
        <v>Mid</v>
      </c>
      <c r="Y1578" s="22">
        <f t="shared" si="49"/>
        <v>1</v>
      </c>
    </row>
    <row r="1579" spans="1:25" x14ac:dyDescent="0.2">
      <c r="A1579" t="s">
        <v>5751</v>
      </c>
      <c r="B1579" t="s">
        <v>1827</v>
      </c>
      <c r="C1579" t="s">
        <v>616</v>
      </c>
      <c r="D1579">
        <v>27000</v>
      </c>
      <c r="E1579">
        <v>27659</v>
      </c>
      <c r="F1579">
        <v>241</v>
      </c>
      <c r="G1579">
        <v>43000</v>
      </c>
      <c r="H1579">
        <v>7</v>
      </c>
      <c r="I1579">
        <v>260</v>
      </c>
      <c r="J1579">
        <v>132</v>
      </c>
      <c r="K1579">
        <v>1865774</v>
      </c>
      <c r="L1579">
        <v>30000000</v>
      </c>
      <c r="M1579" s="2">
        <f>VLOOKUP(A1579,Sheet2!$A$1:G5303,2,0)</f>
        <v>42255</v>
      </c>
      <c r="N1579" t="str">
        <f>VLOOKUP(A1579,Sheet2!$A$1:G5303,3,0)</f>
        <v>Color</v>
      </c>
      <c r="O1579" t="str">
        <f>VLOOKUP(A1579,Sheet2!$A$1:G5303,4,0)</f>
        <v>Biography</v>
      </c>
      <c r="P1579" t="str">
        <f>VLOOKUP(A1579,Sheet2!$A$1:G5303,5,0)</f>
        <v>English</v>
      </c>
      <c r="Q1579" t="str">
        <f>VLOOKUP(A1579,Sheet2!$A$1:G5303,6,0)</f>
        <v>UK</v>
      </c>
      <c r="R1579" t="str">
        <f>VLOOKUP(A1579,Sheet2!$A$1:G5303,7,0)</f>
        <v>R</v>
      </c>
      <c r="S1579" t="str">
        <f>IF(Table1[[#This Row],[Language]]="English","English","Other language")</f>
        <v>English</v>
      </c>
      <c r="T1579">
        <f>Table1[[#This Row],[Gross Revenue]]-Table1[[#This Row],[Budget]]</f>
        <v>-28134226</v>
      </c>
      <c r="U1579" s="1">
        <f>(Table1[[#This Row],[Gross Revenue]]/Table1[[#This Row],[Budget]])-1</f>
        <v>-0.93780753333333333</v>
      </c>
      <c r="V1579" t="str">
        <f t="shared" si="48"/>
        <v>131-150 minutes</v>
      </c>
      <c r="W1579">
        <f>Table1[[#This Row],[Profit]]/Table1[[#This Row],[Budget]]</f>
        <v>-0.93780753333333333</v>
      </c>
      <c r="X1579" s="22" t="str">
        <f>IF(L1579="","",
IF(L1579&lt;Predictability!$B$1,"Low",
IF(L1579&lt;=Predictability!$B$2,"Mid","High")))</f>
        <v>Mid</v>
      </c>
      <c r="Y1579" s="22">
        <f t="shared" si="49"/>
        <v>0</v>
      </c>
    </row>
    <row r="1580" spans="1:25" x14ac:dyDescent="0.2">
      <c r="A1580" t="s">
        <v>5787</v>
      </c>
      <c r="B1580" t="s">
        <v>2531</v>
      </c>
      <c r="C1580" t="s">
        <v>1557</v>
      </c>
      <c r="D1580">
        <v>2000</v>
      </c>
      <c r="E1580">
        <v>4286</v>
      </c>
      <c r="F1580">
        <v>0</v>
      </c>
      <c r="G1580">
        <v>16000</v>
      </c>
      <c r="H1580">
        <v>7</v>
      </c>
      <c r="I1580">
        <v>188</v>
      </c>
      <c r="J1580">
        <v>101</v>
      </c>
      <c r="K1580">
        <v>55673333</v>
      </c>
      <c r="L1580">
        <v>80000000</v>
      </c>
      <c r="M1580" s="2">
        <f>VLOOKUP(A1580,Sheet2!$A$1:G5304,2,0)</f>
        <v>40536</v>
      </c>
      <c r="N1580" t="str">
        <f>VLOOKUP(A1580,Sheet2!$A$1:G5304,3,0)</f>
        <v>Color</v>
      </c>
      <c r="O1580" t="str">
        <f>VLOOKUP(A1580,Sheet2!$A$1:G5304,4,0)</f>
        <v>Action</v>
      </c>
      <c r="P1580" t="str">
        <f>VLOOKUP(A1580,Sheet2!$A$1:G5304,5,0)</f>
        <v>English</v>
      </c>
      <c r="Q1580" t="str">
        <f>VLOOKUP(A1580,Sheet2!$A$1:G5304,6,0)</f>
        <v>USA</v>
      </c>
      <c r="R1580" t="str">
        <f>VLOOKUP(A1580,Sheet2!$A$1:G5304,7,0)</f>
        <v>PG</v>
      </c>
      <c r="S1580" t="str">
        <f>IF(Table1[[#This Row],[Language]]="English","English","Other language")</f>
        <v>English</v>
      </c>
      <c r="T1580">
        <f>Table1[[#This Row],[Gross Revenue]]-Table1[[#This Row],[Budget]]</f>
        <v>-24326667</v>
      </c>
      <c r="U1580" s="1">
        <f>(Table1[[#This Row],[Gross Revenue]]/Table1[[#This Row],[Budget]])-1</f>
        <v>-0.30408333750000005</v>
      </c>
      <c r="V1580" t="str">
        <f t="shared" si="48"/>
        <v>90-110 minutes</v>
      </c>
      <c r="W1580">
        <f>Table1[[#This Row],[Profit]]/Table1[[#This Row],[Budget]]</f>
        <v>-0.30408333749999999</v>
      </c>
      <c r="X1580" s="22" t="str">
        <f>IF(L1580="","",
IF(L1580&lt;Predictability!$B$1,"Low",
IF(L1580&lt;=Predictability!$B$2,"Mid","High")))</f>
        <v>High</v>
      </c>
      <c r="Y1580" s="22">
        <f t="shared" si="49"/>
        <v>0</v>
      </c>
    </row>
    <row r="1581" spans="1:25" x14ac:dyDescent="0.2">
      <c r="A1581" t="s">
        <v>3927</v>
      </c>
      <c r="B1581" t="s">
        <v>905</v>
      </c>
      <c r="C1581" t="s">
        <v>865</v>
      </c>
      <c r="D1581">
        <v>2000</v>
      </c>
      <c r="E1581">
        <v>6946</v>
      </c>
      <c r="F1581">
        <v>6</v>
      </c>
      <c r="G1581">
        <v>5000</v>
      </c>
      <c r="H1581">
        <v>5.6</v>
      </c>
      <c r="I1581">
        <v>51</v>
      </c>
      <c r="J1581">
        <v>88</v>
      </c>
      <c r="K1581">
        <v>8460990</v>
      </c>
      <c r="L1581">
        <v>70000000</v>
      </c>
      <c r="M1581" s="2">
        <f>VLOOKUP(A1581,Sheet2!$A$1:G5305,2,0)</f>
        <v>41489</v>
      </c>
      <c r="N1581" t="str">
        <f>VLOOKUP(A1581,Sheet2!$A$1:G5305,3,0)</f>
        <v>Color</v>
      </c>
      <c r="O1581" t="str">
        <f>VLOOKUP(A1581,Sheet2!$A$1:G5305,4,0)</f>
        <v>Adventure</v>
      </c>
      <c r="P1581" t="str">
        <f>VLOOKUP(A1581,Sheet2!$A$1:G5305,5,0)</f>
        <v>English</v>
      </c>
      <c r="Q1581" t="str">
        <f>VLOOKUP(A1581,Sheet2!$A$1:G5305,6,0)</f>
        <v>USA</v>
      </c>
      <c r="R1581" t="str">
        <f>VLOOKUP(A1581,Sheet2!$A$1:G5305,7,0)</f>
        <v>PG</v>
      </c>
      <c r="S1581" t="str">
        <f>IF(Table1[[#This Row],[Language]]="English","English","Other language")</f>
        <v>English</v>
      </c>
      <c r="T1581">
        <f>Table1[[#This Row],[Gross Revenue]]-Table1[[#This Row],[Budget]]</f>
        <v>-61539010</v>
      </c>
      <c r="U1581" s="1">
        <f>(Table1[[#This Row],[Gross Revenue]]/Table1[[#This Row],[Budget]])-1</f>
        <v>-0.87912871428571426</v>
      </c>
      <c r="V1581" t="str">
        <f t="shared" si="48"/>
        <v>&lt;90 minutes</v>
      </c>
      <c r="W1581">
        <f>Table1[[#This Row],[Profit]]/Table1[[#This Row],[Budget]]</f>
        <v>-0.87912871428571426</v>
      </c>
      <c r="X1581" s="22" t="str">
        <f>IF(L1581="","",
IF(L1581&lt;Predictability!$B$1,"Low",
IF(L1581&lt;=Predictability!$B$2,"Mid","High")))</f>
        <v>High</v>
      </c>
      <c r="Y1581" s="22">
        <f t="shared" si="49"/>
        <v>0</v>
      </c>
    </row>
    <row r="1582" spans="1:25" x14ac:dyDescent="0.2">
      <c r="A1582" t="s">
        <v>6459</v>
      </c>
      <c r="B1582" t="s">
        <v>784</v>
      </c>
      <c r="C1582" t="s">
        <v>1811</v>
      </c>
      <c r="D1582">
        <v>12000</v>
      </c>
      <c r="E1582">
        <v>26388</v>
      </c>
      <c r="F1582">
        <v>380</v>
      </c>
      <c r="G1582">
        <v>11000</v>
      </c>
      <c r="H1582">
        <v>7.5</v>
      </c>
      <c r="I1582">
        <v>57</v>
      </c>
      <c r="J1582">
        <v>133</v>
      </c>
      <c r="K1582">
        <v>66528842</v>
      </c>
      <c r="L1582">
        <v>30000000</v>
      </c>
      <c r="M1582" s="2">
        <f>VLOOKUP(A1582,Sheet2!$A$1:G5306,2,0)</f>
        <v>34639</v>
      </c>
      <c r="N1582" t="str">
        <f>VLOOKUP(A1582,Sheet2!$A$1:G5306,3,0)</f>
        <v>Color</v>
      </c>
      <c r="O1582" t="str">
        <f>VLOOKUP(A1582,Sheet2!$A$1:G5306,4,0)</f>
        <v>Drama</v>
      </c>
      <c r="P1582" t="str">
        <f>VLOOKUP(A1582,Sheet2!$A$1:G5306,5,0)</f>
        <v>English</v>
      </c>
      <c r="Q1582" t="str">
        <f>VLOOKUP(A1582,Sheet2!$A$1:G5306,6,0)</f>
        <v>USA</v>
      </c>
      <c r="R1582" t="str">
        <f>VLOOKUP(A1582,Sheet2!$A$1:G5306,7,0)</f>
        <v>R</v>
      </c>
      <c r="S1582" t="str">
        <f>IF(Table1[[#This Row],[Language]]="English","English","Other language")</f>
        <v>English</v>
      </c>
      <c r="T1582">
        <f>Table1[[#This Row],[Gross Revenue]]-Table1[[#This Row],[Budget]]</f>
        <v>36528842</v>
      </c>
      <c r="U1582" s="1">
        <f>(Table1[[#This Row],[Gross Revenue]]/Table1[[#This Row],[Budget]])-1</f>
        <v>1.2176280666666668</v>
      </c>
      <c r="V1582" t="str">
        <f t="shared" si="48"/>
        <v>131-150 minutes</v>
      </c>
      <c r="W1582">
        <f>Table1[[#This Row],[Profit]]/Table1[[#This Row],[Budget]]</f>
        <v>1.2176280666666666</v>
      </c>
      <c r="X1582" s="22" t="str">
        <f>IF(L1582="","",
IF(L1582&lt;Predictability!$B$1,"Low",
IF(L1582&lt;=Predictability!$B$2,"Mid","High")))</f>
        <v>Mid</v>
      </c>
      <c r="Y1582" s="22">
        <f t="shared" si="49"/>
        <v>1</v>
      </c>
    </row>
    <row r="1583" spans="1:25" x14ac:dyDescent="0.2">
      <c r="A1583" t="s">
        <v>3688</v>
      </c>
      <c r="B1583" t="s">
        <v>730</v>
      </c>
      <c r="C1583" t="s">
        <v>731</v>
      </c>
      <c r="D1583">
        <v>2000</v>
      </c>
      <c r="E1583">
        <v>3889</v>
      </c>
      <c r="F1583">
        <v>124</v>
      </c>
      <c r="G1583">
        <v>0</v>
      </c>
      <c r="H1583">
        <v>5.2</v>
      </c>
      <c r="I1583">
        <v>226</v>
      </c>
      <c r="J1583">
        <v>100</v>
      </c>
      <c r="K1583">
        <v>40168080</v>
      </c>
      <c r="L1583">
        <v>26000000</v>
      </c>
      <c r="M1583" s="2">
        <f>VLOOKUP(A1583,Sheet2!$A$1:G5307,2,0)</f>
        <v>40428</v>
      </c>
      <c r="N1583" t="str">
        <f>VLOOKUP(A1583,Sheet2!$A$1:G5307,3,0)</f>
        <v>Color</v>
      </c>
      <c r="O1583" t="str">
        <f>VLOOKUP(A1583,Sheet2!$A$1:G5307,4,0)</f>
        <v>Action</v>
      </c>
      <c r="P1583" t="str">
        <f>VLOOKUP(A1583,Sheet2!$A$1:G5307,5,0)</f>
        <v>English</v>
      </c>
      <c r="Q1583" t="str">
        <f>VLOOKUP(A1583,Sheet2!$A$1:G5307,6,0)</f>
        <v>USA</v>
      </c>
      <c r="R1583" t="str">
        <f>VLOOKUP(A1583,Sheet2!$A$1:G5307,7,0)</f>
        <v>R</v>
      </c>
      <c r="S1583" t="str">
        <f>IF(Table1[[#This Row],[Language]]="English","English","Other language")</f>
        <v>English</v>
      </c>
      <c r="T1583">
        <f>Table1[[#This Row],[Gross Revenue]]-Table1[[#This Row],[Budget]]</f>
        <v>14168080</v>
      </c>
      <c r="U1583" s="1">
        <f>(Table1[[#This Row],[Gross Revenue]]/Table1[[#This Row],[Budget]])-1</f>
        <v>0.54492615384615384</v>
      </c>
      <c r="V1583" t="str">
        <f t="shared" si="48"/>
        <v>90-110 minutes</v>
      </c>
      <c r="W1583">
        <f>Table1[[#This Row],[Profit]]/Table1[[#This Row],[Budget]]</f>
        <v>0.54492615384615384</v>
      </c>
      <c r="X1583" s="22" t="str">
        <f>IF(L1583="","",
IF(L1583&lt;Predictability!$B$1,"Low",
IF(L1583&lt;=Predictability!$B$2,"Mid","High")))</f>
        <v>Mid</v>
      </c>
      <c r="Y1583" s="22">
        <f t="shared" si="49"/>
        <v>1</v>
      </c>
    </row>
    <row r="1584" spans="1:25" x14ac:dyDescent="0.2">
      <c r="A1584" t="s">
        <v>4314</v>
      </c>
      <c r="B1584" t="s">
        <v>1431</v>
      </c>
      <c r="C1584" t="s">
        <v>1231</v>
      </c>
      <c r="D1584">
        <v>106</v>
      </c>
      <c r="E1584">
        <v>182</v>
      </c>
      <c r="F1584">
        <v>8</v>
      </c>
      <c r="G1584">
        <v>136</v>
      </c>
      <c r="H1584">
        <v>6</v>
      </c>
      <c r="I1584">
        <v>8</v>
      </c>
      <c r="J1584">
        <v>118</v>
      </c>
      <c r="K1584">
        <v>146072</v>
      </c>
      <c r="L1584">
        <v>140000000</v>
      </c>
      <c r="M1584" s="2">
        <f>VLOOKUP(A1584,Sheet2!$A$1:G5308,2,0)</f>
        <v>36019</v>
      </c>
      <c r="N1584" t="str">
        <f>VLOOKUP(A1584,Sheet2!$A$1:G5308,3,0)</f>
        <v>Color</v>
      </c>
      <c r="O1584" t="str">
        <f>VLOOKUP(A1584,Sheet2!$A$1:G5308,4,0)</f>
        <v>Comedy</v>
      </c>
      <c r="P1584" t="str">
        <f>VLOOKUP(A1584,Sheet2!$A$1:G5308,5,0)</f>
        <v>French</v>
      </c>
      <c r="Q1584" t="str">
        <f>VLOOKUP(A1584,Sheet2!$A$1:G5308,6,0)</f>
        <v>France</v>
      </c>
      <c r="R1584">
        <f>VLOOKUP(A1584,Sheet2!$A$1:G5308,7,0)</f>
        <v>0</v>
      </c>
      <c r="S1584" t="str">
        <f>IF(Table1[[#This Row],[Language]]="English","English","Other language")</f>
        <v>Other language</v>
      </c>
      <c r="T1584">
        <f>Table1[[#This Row],[Gross Revenue]]-Table1[[#This Row],[Budget]]</f>
        <v>-139853928</v>
      </c>
      <c r="U1584" s="1">
        <f>(Table1[[#This Row],[Gross Revenue]]/Table1[[#This Row],[Budget]])-1</f>
        <v>-0.99895662857142853</v>
      </c>
      <c r="V1584" t="str">
        <f t="shared" si="48"/>
        <v>111-130 minutes</v>
      </c>
      <c r="W1584">
        <f>Table1[[#This Row],[Profit]]/Table1[[#This Row],[Budget]]</f>
        <v>-0.99895662857142853</v>
      </c>
      <c r="X1584" s="22" t="str">
        <f>IF(L1584="","",
IF(L1584&lt;Predictability!$B$1,"Low",
IF(L1584&lt;=Predictability!$B$2,"Mid","High")))</f>
        <v>High</v>
      </c>
      <c r="Y1584" s="22">
        <f t="shared" si="49"/>
        <v>0</v>
      </c>
    </row>
    <row r="1585" spans="1:25" x14ac:dyDescent="0.2">
      <c r="A1585" t="s">
        <v>6558</v>
      </c>
      <c r="B1585" t="s">
        <v>279</v>
      </c>
      <c r="C1585" t="s">
        <v>2966</v>
      </c>
      <c r="D1585">
        <v>20000</v>
      </c>
      <c r="E1585">
        <v>46204</v>
      </c>
      <c r="F1585">
        <v>0</v>
      </c>
      <c r="G1585">
        <v>144000</v>
      </c>
      <c r="H1585">
        <v>7.6</v>
      </c>
      <c r="I1585">
        <v>488</v>
      </c>
      <c r="J1585">
        <v>158</v>
      </c>
      <c r="K1585">
        <v>148775460</v>
      </c>
      <c r="L1585">
        <v>61000000</v>
      </c>
      <c r="M1585" s="2">
        <f>VLOOKUP(A1585,Sheet2!$A$1:G5309,2,0)</f>
        <v>41122</v>
      </c>
      <c r="N1585" t="str">
        <f>VLOOKUP(A1585,Sheet2!$A$1:G5309,3,0)</f>
        <v>Color</v>
      </c>
      <c r="O1585" t="str">
        <f>VLOOKUP(A1585,Sheet2!$A$1:G5309,4,0)</f>
        <v>Drama</v>
      </c>
      <c r="P1585" t="str">
        <f>VLOOKUP(A1585,Sheet2!$A$1:G5309,5,0)</f>
        <v>English</v>
      </c>
      <c r="Q1585" t="str">
        <f>VLOOKUP(A1585,Sheet2!$A$1:G5309,6,0)</f>
        <v>USA</v>
      </c>
      <c r="R1585" t="str">
        <f>VLOOKUP(A1585,Sheet2!$A$1:G5309,7,0)</f>
        <v>PG-13</v>
      </c>
      <c r="S1585" t="str">
        <f>IF(Table1[[#This Row],[Language]]="English","English","Other language")</f>
        <v>English</v>
      </c>
      <c r="T1585">
        <f>Table1[[#This Row],[Gross Revenue]]-Table1[[#This Row],[Budget]]</f>
        <v>87775460</v>
      </c>
      <c r="U1585" s="1">
        <f>(Table1[[#This Row],[Gross Revenue]]/Table1[[#This Row],[Budget]])-1</f>
        <v>1.4389419672131147</v>
      </c>
      <c r="V1585" t="str">
        <f t="shared" si="48"/>
        <v>&gt;150 minutes</v>
      </c>
      <c r="W1585">
        <f>Table1[[#This Row],[Profit]]/Table1[[#This Row],[Budget]]</f>
        <v>1.4389419672131147</v>
      </c>
      <c r="X1585" s="22" t="str">
        <f>IF(L1585="","",
IF(L1585&lt;Predictability!$B$1,"Low",
IF(L1585&lt;=Predictability!$B$2,"Mid","High")))</f>
        <v>High</v>
      </c>
      <c r="Y1585" s="22">
        <f t="shared" si="49"/>
        <v>1</v>
      </c>
    </row>
    <row r="1586" spans="1:25" x14ac:dyDescent="0.2">
      <c r="A1586" t="s">
        <v>5747</v>
      </c>
      <c r="B1586" t="s">
        <v>1431</v>
      </c>
      <c r="C1586" t="s">
        <v>1231</v>
      </c>
      <c r="D1586">
        <v>106</v>
      </c>
      <c r="E1586">
        <v>215</v>
      </c>
      <c r="F1586">
        <v>8</v>
      </c>
      <c r="G1586">
        <v>0</v>
      </c>
      <c r="H1586">
        <v>7</v>
      </c>
      <c r="I1586">
        <v>16</v>
      </c>
      <c r="J1586">
        <v>107</v>
      </c>
      <c r="K1586">
        <v>700000</v>
      </c>
      <c r="L1586">
        <v>50000000</v>
      </c>
      <c r="M1586" s="2">
        <f>VLOOKUP(A1586,Sheet2!$A$1:G5310,2,0)</f>
        <v>34117</v>
      </c>
      <c r="N1586" t="str">
        <f>VLOOKUP(A1586,Sheet2!$A$1:G5310,3,0)</f>
        <v>Color</v>
      </c>
      <c r="O1586" t="str">
        <f>VLOOKUP(A1586,Sheet2!$A$1:G5310,4,0)</f>
        <v>Comedy</v>
      </c>
      <c r="P1586" t="str">
        <f>VLOOKUP(A1586,Sheet2!$A$1:G5310,5,0)</f>
        <v>French</v>
      </c>
      <c r="Q1586" t="str">
        <f>VLOOKUP(A1586,Sheet2!$A$1:G5310,6,0)</f>
        <v>France</v>
      </c>
      <c r="R1586" t="str">
        <f>VLOOKUP(A1586,Sheet2!$A$1:G5310,7,0)</f>
        <v>R</v>
      </c>
      <c r="S1586" t="str">
        <f>IF(Table1[[#This Row],[Language]]="English","English","Other language")</f>
        <v>Other language</v>
      </c>
      <c r="T1586">
        <f>Table1[[#This Row],[Gross Revenue]]-Table1[[#This Row],[Budget]]</f>
        <v>-49300000</v>
      </c>
      <c r="U1586" s="1">
        <f>(Table1[[#This Row],[Gross Revenue]]/Table1[[#This Row],[Budget]])-1</f>
        <v>-0.98599999999999999</v>
      </c>
      <c r="V1586" t="str">
        <f t="shared" si="48"/>
        <v>90-110 minutes</v>
      </c>
      <c r="W1586">
        <f>Table1[[#This Row],[Profit]]/Table1[[#This Row],[Budget]]</f>
        <v>-0.98599999999999999</v>
      </c>
      <c r="X1586" s="22" t="str">
        <f>IF(L1586="","",
IF(L1586&lt;Predictability!$B$1,"Low",
IF(L1586&lt;=Predictability!$B$2,"Mid","High")))</f>
        <v>Mid</v>
      </c>
      <c r="Y1586" s="22">
        <f t="shared" si="49"/>
        <v>0</v>
      </c>
    </row>
    <row r="1587" spans="1:25" x14ac:dyDescent="0.2">
      <c r="A1587" t="s">
        <v>6064</v>
      </c>
      <c r="B1587" t="s">
        <v>392</v>
      </c>
      <c r="C1587" t="s">
        <v>2574</v>
      </c>
      <c r="D1587">
        <v>17000</v>
      </c>
      <c r="E1587">
        <v>20258</v>
      </c>
      <c r="F1587">
        <v>198</v>
      </c>
      <c r="G1587">
        <v>25000</v>
      </c>
      <c r="H1587">
        <v>7.2</v>
      </c>
      <c r="I1587">
        <v>390</v>
      </c>
      <c r="J1587">
        <v>116</v>
      </c>
      <c r="K1587">
        <v>12134420</v>
      </c>
      <c r="L1587">
        <v>20000000</v>
      </c>
      <c r="M1587" s="2">
        <f>VLOOKUP(A1587,Sheet2!$A$1:G5311,2,0)</f>
        <v>40445</v>
      </c>
      <c r="N1587" t="str">
        <f>VLOOKUP(A1587,Sheet2!$A$1:G5311,3,0)</f>
        <v>Color</v>
      </c>
      <c r="O1587" t="str">
        <f>VLOOKUP(A1587,Sheet2!$A$1:G5311,4,0)</f>
        <v>Drama</v>
      </c>
      <c r="P1587" t="str">
        <f>VLOOKUP(A1587,Sheet2!$A$1:G5311,5,0)</f>
        <v>English</v>
      </c>
      <c r="Q1587" t="str">
        <f>VLOOKUP(A1587,Sheet2!$A$1:G5311,6,0)</f>
        <v>UK</v>
      </c>
      <c r="R1587" t="str">
        <f>VLOOKUP(A1587,Sheet2!$A$1:G5311,7,0)</f>
        <v>R</v>
      </c>
      <c r="S1587" t="str">
        <f>IF(Table1[[#This Row],[Language]]="English","English","Other language")</f>
        <v>English</v>
      </c>
      <c r="T1587">
        <f>Table1[[#This Row],[Gross Revenue]]-Table1[[#This Row],[Budget]]</f>
        <v>-7865580</v>
      </c>
      <c r="U1587" s="1">
        <f>(Table1[[#This Row],[Gross Revenue]]/Table1[[#This Row],[Budget]])-1</f>
        <v>-0.39327900000000005</v>
      </c>
      <c r="V1587" t="str">
        <f t="shared" si="48"/>
        <v>111-130 minutes</v>
      </c>
      <c r="W1587">
        <f>Table1[[#This Row],[Profit]]/Table1[[#This Row],[Budget]]</f>
        <v>-0.39327899999999999</v>
      </c>
      <c r="X1587" s="22" t="str">
        <f>IF(L1587="","",
IF(L1587&lt;Predictability!$B$1,"Low",
IF(L1587&lt;=Predictability!$B$2,"Mid","High")))</f>
        <v>Mid</v>
      </c>
      <c r="Y1587" s="22">
        <f t="shared" si="49"/>
        <v>0</v>
      </c>
    </row>
    <row r="1588" spans="1:25" x14ac:dyDescent="0.2">
      <c r="A1588" t="s">
        <v>5449</v>
      </c>
      <c r="B1588" t="s">
        <v>2302</v>
      </c>
      <c r="C1588" t="s">
        <v>1025</v>
      </c>
      <c r="D1588">
        <v>808</v>
      </c>
      <c r="E1588">
        <v>1446</v>
      </c>
      <c r="F1588">
        <v>503</v>
      </c>
      <c r="G1588">
        <v>0</v>
      </c>
      <c r="H1588">
        <v>6.7</v>
      </c>
      <c r="I1588">
        <v>68</v>
      </c>
      <c r="J1588">
        <v>121</v>
      </c>
      <c r="K1588">
        <v>144731527</v>
      </c>
      <c r="L1588">
        <v>35000000</v>
      </c>
      <c r="M1588" s="2">
        <f>VLOOKUP(A1588,Sheet2!$A$1:G5312,2,0)</f>
        <v>33883</v>
      </c>
      <c r="N1588" t="str">
        <f>VLOOKUP(A1588,Sheet2!$A$1:G5312,3,0)</f>
        <v>Color</v>
      </c>
      <c r="O1588" t="str">
        <f>VLOOKUP(A1588,Sheet2!$A$1:G5312,4,0)</f>
        <v>Action</v>
      </c>
      <c r="P1588" t="str">
        <f>VLOOKUP(A1588,Sheet2!$A$1:G5312,5,0)</f>
        <v>English</v>
      </c>
      <c r="Q1588" t="str">
        <f>VLOOKUP(A1588,Sheet2!$A$1:G5312,6,0)</f>
        <v>USA</v>
      </c>
      <c r="R1588" t="str">
        <f>VLOOKUP(A1588,Sheet2!$A$1:G5312,7,0)</f>
        <v>R</v>
      </c>
      <c r="S1588" t="str">
        <f>IF(Table1[[#This Row],[Language]]="English","English","Other language")</f>
        <v>English</v>
      </c>
      <c r="T1588">
        <f>Table1[[#This Row],[Gross Revenue]]-Table1[[#This Row],[Budget]]</f>
        <v>109731527</v>
      </c>
      <c r="U1588" s="1">
        <f>(Table1[[#This Row],[Gross Revenue]]/Table1[[#This Row],[Budget]])-1</f>
        <v>3.1351864857142857</v>
      </c>
      <c r="V1588" t="str">
        <f t="shared" si="48"/>
        <v>111-130 minutes</v>
      </c>
      <c r="W1588">
        <f>Table1[[#This Row],[Profit]]/Table1[[#This Row],[Budget]]</f>
        <v>3.1351864857142857</v>
      </c>
      <c r="X1588" s="22" t="str">
        <f>IF(L1588="","",
IF(L1588&lt;Predictability!$B$1,"Low",
IF(L1588&lt;=Predictability!$B$2,"Mid","High")))</f>
        <v>Mid</v>
      </c>
      <c r="Y1588" s="22">
        <f t="shared" si="49"/>
        <v>1</v>
      </c>
    </row>
    <row r="1589" spans="1:25" x14ac:dyDescent="0.2">
      <c r="A1589" t="s">
        <v>5210</v>
      </c>
      <c r="B1589" t="s">
        <v>710</v>
      </c>
      <c r="C1589" t="s">
        <v>1025</v>
      </c>
      <c r="D1589">
        <v>5000</v>
      </c>
      <c r="E1589">
        <v>6171</v>
      </c>
      <c r="F1589">
        <v>503</v>
      </c>
      <c r="G1589">
        <v>0</v>
      </c>
      <c r="H1589">
        <v>6.6</v>
      </c>
      <c r="I1589">
        <v>141</v>
      </c>
      <c r="J1589">
        <v>127</v>
      </c>
      <c r="K1589">
        <v>129734803</v>
      </c>
      <c r="L1589">
        <v>140000000</v>
      </c>
      <c r="M1589" s="2">
        <f>VLOOKUP(A1589,Sheet2!$A$1:G5313,2,0)</f>
        <v>35987</v>
      </c>
      <c r="N1589" t="str">
        <f>VLOOKUP(A1589,Sheet2!$A$1:G5313,3,0)</f>
        <v>Color</v>
      </c>
      <c r="O1589" t="str">
        <f>VLOOKUP(A1589,Sheet2!$A$1:G5313,4,0)</f>
        <v>Action</v>
      </c>
      <c r="P1589" t="str">
        <f>VLOOKUP(A1589,Sheet2!$A$1:G5313,5,0)</f>
        <v>English</v>
      </c>
      <c r="Q1589" t="str">
        <f>VLOOKUP(A1589,Sheet2!$A$1:G5313,6,0)</f>
        <v>USA</v>
      </c>
      <c r="R1589" t="str">
        <f>VLOOKUP(A1589,Sheet2!$A$1:G5313,7,0)</f>
        <v>R</v>
      </c>
      <c r="S1589" t="str">
        <f>IF(Table1[[#This Row],[Language]]="English","English","Other language")</f>
        <v>English</v>
      </c>
      <c r="T1589">
        <f>Table1[[#This Row],[Gross Revenue]]-Table1[[#This Row],[Budget]]</f>
        <v>-10265197</v>
      </c>
      <c r="U1589" s="1">
        <f>(Table1[[#This Row],[Gross Revenue]]/Table1[[#This Row],[Budget]])-1</f>
        <v>-7.3322835714285661E-2</v>
      </c>
      <c r="V1589" t="str">
        <f t="shared" si="48"/>
        <v>111-130 minutes</v>
      </c>
      <c r="W1589">
        <f>Table1[[#This Row],[Profit]]/Table1[[#This Row],[Budget]]</f>
        <v>-7.3322835714285717E-2</v>
      </c>
      <c r="X1589" s="22" t="str">
        <f>IF(L1589="","",
IF(L1589&lt;Predictability!$B$1,"Low",
IF(L1589&lt;=Predictability!$B$2,"Mid","High")))</f>
        <v>High</v>
      </c>
      <c r="Y1589" s="22">
        <f t="shared" si="49"/>
        <v>0</v>
      </c>
    </row>
    <row r="1590" spans="1:25" x14ac:dyDescent="0.2">
      <c r="A1590" t="s">
        <v>5120</v>
      </c>
      <c r="B1590" t="s">
        <v>1809</v>
      </c>
      <c r="C1590" t="s">
        <v>486</v>
      </c>
      <c r="D1590">
        <v>839</v>
      </c>
      <c r="E1590">
        <v>3627</v>
      </c>
      <c r="F1590">
        <v>42</v>
      </c>
      <c r="G1590">
        <v>14000</v>
      </c>
      <c r="H1590">
        <v>6.5</v>
      </c>
      <c r="I1590">
        <v>129</v>
      </c>
      <c r="J1590">
        <v>104</v>
      </c>
      <c r="K1590">
        <v>82389560</v>
      </c>
      <c r="L1590">
        <v>17000000</v>
      </c>
      <c r="M1590" s="2">
        <f>VLOOKUP(A1590,Sheet2!$A$1:G5314,2,0)</f>
        <v>41874</v>
      </c>
      <c r="N1590" t="str">
        <f>VLOOKUP(A1590,Sheet2!$A$1:G5314,3,0)</f>
        <v>Color</v>
      </c>
      <c r="O1590" t="str">
        <f>VLOOKUP(A1590,Sheet2!$A$1:G5314,4,0)</f>
        <v>Comedy</v>
      </c>
      <c r="P1590" t="str">
        <f>VLOOKUP(A1590,Sheet2!$A$1:G5314,5,0)</f>
        <v>English</v>
      </c>
      <c r="Q1590" t="str">
        <f>VLOOKUP(A1590,Sheet2!$A$1:G5314,6,0)</f>
        <v>USA</v>
      </c>
      <c r="R1590" t="str">
        <f>VLOOKUP(A1590,Sheet2!$A$1:G5314,7,0)</f>
        <v>R</v>
      </c>
      <c r="S1590" t="str">
        <f>IF(Table1[[#This Row],[Language]]="English","English","Other language")</f>
        <v>English</v>
      </c>
      <c r="T1590">
        <f>Table1[[#This Row],[Gross Revenue]]-Table1[[#This Row],[Budget]]</f>
        <v>65389560</v>
      </c>
      <c r="U1590" s="1">
        <f>(Table1[[#This Row],[Gross Revenue]]/Table1[[#This Row],[Budget]])-1</f>
        <v>3.8464447058823525</v>
      </c>
      <c r="V1590" t="str">
        <f t="shared" si="48"/>
        <v>90-110 minutes</v>
      </c>
      <c r="W1590">
        <f>Table1[[#This Row],[Profit]]/Table1[[#This Row],[Budget]]</f>
        <v>3.846444705882353</v>
      </c>
      <c r="X1590" s="22" t="str">
        <f>IF(L1590="","",
IF(L1590&lt;Predictability!$B$1,"Low",
IF(L1590&lt;=Predictability!$B$2,"Mid","High")))</f>
        <v>Mid</v>
      </c>
      <c r="Y1590" s="22">
        <f t="shared" si="49"/>
        <v>1</v>
      </c>
    </row>
    <row r="1591" spans="1:25" x14ac:dyDescent="0.2">
      <c r="A1591" t="s">
        <v>6782</v>
      </c>
      <c r="B1591" t="s">
        <v>3124</v>
      </c>
      <c r="C1591" t="s">
        <v>1356</v>
      </c>
      <c r="D1591">
        <v>378</v>
      </c>
      <c r="E1591">
        <v>751</v>
      </c>
      <c r="F1591">
        <v>16000</v>
      </c>
      <c r="G1591">
        <v>5000</v>
      </c>
      <c r="H1591">
        <v>7.9</v>
      </c>
      <c r="I1591">
        <v>251</v>
      </c>
      <c r="J1591">
        <v>141</v>
      </c>
      <c r="K1591">
        <v>13753931</v>
      </c>
      <c r="L1591">
        <v>19000000</v>
      </c>
      <c r="M1591" s="2">
        <f>VLOOKUP(A1591,Sheet2!$A$1:G5315,2,0)</f>
        <v>38982</v>
      </c>
      <c r="N1591" t="str">
        <f>VLOOKUP(A1591,Sheet2!$A$1:G5315,3,0)</f>
        <v>Color</v>
      </c>
      <c r="O1591" t="str">
        <f>VLOOKUP(A1591,Sheet2!$A$1:G5315,4,0)</f>
        <v>Drama</v>
      </c>
      <c r="P1591" t="str">
        <f>VLOOKUP(A1591,Sheet2!$A$1:G5315,5,0)</f>
        <v>Japanese</v>
      </c>
      <c r="Q1591" t="str">
        <f>VLOOKUP(A1591,Sheet2!$A$1:G5315,6,0)</f>
        <v>USA</v>
      </c>
      <c r="R1591" t="str">
        <f>VLOOKUP(A1591,Sheet2!$A$1:G5315,7,0)</f>
        <v>R</v>
      </c>
      <c r="S1591" t="str">
        <f>IF(Table1[[#This Row],[Language]]="English","English","Other language")</f>
        <v>Other language</v>
      </c>
      <c r="T1591">
        <f>Table1[[#This Row],[Gross Revenue]]-Table1[[#This Row],[Budget]]</f>
        <v>-5246069</v>
      </c>
      <c r="U1591" s="1">
        <f>(Table1[[#This Row],[Gross Revenue]]/Table1[[#This Row],[Budget]])-1</f>
        <v>-0.27610889473684208</v>
      </c>
      <c r="V1591" t="str">
        <f t="shared" si="48"/>
        <v>131-150 minutes</v>
      </c>
      <c r="W1591">
        <f>Table1[[#This Row],[Profit]]/Table1[[#This Row],[Budget]]</f>
        <v>-0.27610889473684208</v>
      </c>
      <c r="X1591" s="22" t="str">
        <f>IF(L1591="","",
IF(L1591&lt;Predictability!$B$1,"Low",
IF(L1591&lt;=Predictability!$B$2,"Mid","High")))</f>
        <v>Mid</v>
      </c>
      <c r="Y1591" s="22">
        <f t="shared" si="49"/>
        <v>0</v>
      </c>
    </row>
    <row r="1592" spans="1:25" x14ac:dyDescent="0.2">
      <c r="A1592" t="s">
        <v>4750</v>
      </c>
      <c r="B1592" t="s">
        <v>1825</v>
      </c>
      <c r="C1592" t="s">
        <v>1826</v>
      </c>
      <c r="D1592">
        <v>439</v>
      </c>
      <c r="E1592">
        <v>1567</v>
      </c>
      <c r="F1592">
        <v>13</v>
      </c>
      <c r="G1592">
        <v>0</v>
      </c>
      <c r="H1592">
        <v>6.3</v>
      </c>
      <c r="I1592">
        <v>19</v>
      </c>
      <c r="J1592">
        <v>110</v>
      </c>
      <c r="K1592">
        <v>2848578</v>
      </c>
      <c r="L1592">
        <v>3500000</v>
      </c>
      <c r="M1592" s="2">
        <f>VLOOKUP(A1592,Sheet2!$A$1:G5316,2,0)</f>
        <v>40511</v>
      </c>
      <c r="N1592" t="str">
        <f>VLOOKUP(A1592,Sheet2!$A$1:G5316,3,0)</f>
        <v>Color</v>
      </c>
      <c r="O1592" t="str">
        <f>VLOOKUP(A1592,Sheet2!$A$1:G5316,4,0)</f>
        <v>Drama</v>
      </c>
      <c r="P1592" t="str">
        <f>VLOOKUP(A1592,Sheet2!$A$1:G5316,5,0)</f>
        <v>English</v>
      </c>
      <c r="Q1592" t="str">
        <f>VLOOKUP(A1592,Sheet2!$A$1:G5316,6,0)</f>
        <v>USA</v>
      </c>
      <c r="R1592" t="str">
        <f>VLOOKUP(A1592,Sheet2!$A$1:G5316,7,0)</f>
        <v>PG</v>
      </c>
      <c r="S1592" t="str">
        <f>IF(Table1[[#This Row],[Language]]="English","English","Other language")</f>
        <v>English</v>
      </c>
      <c r="T1592">
        <f>Table1[[#This Row],[Gross Revenue]]-Table1[[#This Row],[Budget]]</f>
        <v>-651422</v>
      </c>
      <c r="U1592" s="1">
        <f>(Table1[[#This Row],[Gross Revenue]]/Table1[[#This Row],[Budget]])-1</f>
        <v>-0.18612057142857141</v>
      </c>
      <c r="V1592" t="str">
        <f t="shared" si="48"/>
        <v>90-110 minutes</v>
      </c>
      <c r="W1592">
        <f>Table1[[#This Row],[Profit]]/Table1[[#This Row],[Budget]]</f>
        <v>-0.18612057142857144</v>
      </c>
      <c r="X1592" s="22" t="str">
        <f>IF(L1592="","",
IF(L1592&lt;Predictability!$B$1,"Low",
IF(L1592&lt;=Predictability!$B$2,"Mid","High")))</f>
        <v>Low</v>
      </c>
      <c r="Y1592" s="22">
        <f t="shared" si="49"/>
        <v>0</v>
      </c>
    </row>
    <row r="1593" spans="1:25" x14ac:dyDescent="0.2">
      <c r="A1593" t="s">
        <v>5087</v>
      </c>
      <c r="B1593" t="s">
        <v>2061</v>
      </c>
      <c r="C1593" t="s">
        <v>909</v>
      </c>
      <c r="D1593">
        <v>898</v>
      </c>
      <c r="E1593">
        <v>1026</v>
      </c>
      <c r="F1593">
        <v>56</v>
      </c>
      <c r="G1593">
        <v>13000</v>
      </c>
      <c r="H1593">
        <v>6.5</v>
      </c>
      <c r="I1593">
        <v>159</v>
      </c>
      <c r="J1593">
        <v>105</v>
      </c>
      <c r="K1593">
        <v>53021560</v>
      </c>
      <c r="L1593">
        <v>30000000</v>
      </c>
      <c r="M1593" s="2">
        <f>VLOOKUP(A1593,Sheet2!$A$1:G5317,2,0)</f>
        <v>40494</v>
      </c>
      <c r="N1593" t="str">
        <f>VLOOKUP(A1593,Sheet2!$A$1:G5317,3,0)</f>
        <v>Color</v>
      </c>
      <c r="O1593" t="str">
        <f>VLOOKUP(A1593,Sheet2!$A$1:G5317,4,0)</f>
        <v>Comedy</v>
      </c>
      <c r="P1593" t="str">
        <f>VLOOKUP(A1593,Sheet2!$A$1:G5317,5,0)</f>
        <v>English</v>
      </c>
      <c r="Q1593" t="str">
        <f>VLOOKUP(A1593,Sheet2!$A$1:G5317,6,0)</f>
        <v>USA</v>
      </c>
      <c r="R1593" t="str">
        <f>VLOOKUP(A1593,Sheet2!$A$1:G5317,7,0)</f>
        <v>PG</v>
      </c>
      <c r="S1593" t="str">
        <f>IF(Table1[[#This Row],[Language]]="English","English","Other language")</f>
        <v>English</v>
      </c>
      <c r="T1593">
        <f>Table1[[#This Row],[Gross Revenue]]-Table1[[#This Row],[Budget]]</f>
        <v>23021560</v>
      </c>
      <c r="U1593" s="1">
        <f>(Table1[[#This Row],[Gross Revenue]]/Table1[[#This Row],[Budget]])-1</f>
        <v>0.76738533333333336</v>
      </c>
      <c r="V1593" t="str">
        <f t="shared" si="48"/>
        <v>90-110 minutes</v>
      </c>
      <c r="W1593">
        <f>Table1[[#This Row],[Profit]]/Table1[[#This Row],[Budget]]</f>
        <v>0.76738533333333336</v>
      </c>
      <c r="X1593" s="22" t="str">
        <f>IF(L1593="","",
IF(L1593&lt;Predictability!$B$1,"Low",
IF(L1593&lt;=Predictability!$B$2,"Mid","High")))</f>
        <v>Mid</v>
      </c>
      <c r="Y1593" s="22">
        <f t="shared" si="49"/>
        <v>1</v>
      </c>
    </row>
    <row r="1594" spans="1:25" x14ac:dyDescent="0.2">
      <c r="A1594" t="s">
        <v>5587</v>
      </c>
      <c r="B1594" t="s">
        <v>2252</v>
      </c>
      <c r="C1594" t="s">
        <v>877</v>
      </c>
      <c r="D1594">
        <v>509</v>
      </c>
      <c r="E1594">
        <v>2070</v>
      </c>
      <c r="F1594">
        <v>293</v>
      </c>
      <c r="G1594">
        <v>0</v>
      </c>
      <c r="H1594">
        <v>6.8</v>
      </c>
      <c r="I1594">
        <v>73</v>
      </c>
      <c r="J1594">
        <v>86</v>
      </c>
      <c r="K1594">
        <v>181395380</v>
      </c>
      <c r="L1594">
        <v>45000000</v>
      </c>
      <c r="M1594" s="2">
        <f>VLOOKUP(A1594,Sheet2!$A$1:G5318,2,0)</f>
        <v>35693</v>
      </c>
      <c r="N1594" t="str">
        <f>VLOOKUP(A1594,Sheet2!$A$1:G5318,3,0)</f>
        <v>Color</v>
      </c>
      <c r="O1594" t="str">
        <f>VLOOKUP(A1594,Sheet2!$A$1:G5318,4,0)</f>
        <v>Comedy</v>
      </c>
      <c r="P1594" t="str">
        <f>VLOOKUP(A1594,Sheet2!$A$1:G5318,5,0)</f>
        <v>English</v>
      </c>
      <c r="Q1594" t="str">
        <f>VLOOKUP(A1594,Sheet2!$A$1:G5318,6,0)</f>
        <v>USA</v>
      </c>
      <c r="R1594" t="str">
        <f>VLOOKUP(A1594,Sheet2!$A$1:G5318,7,0)</f>
        <v>PG-13</v>
      </c>
      <c r="S1594" t="str">
        <f>IF(Table1[[#This Row],[Language]]="English","English","Other language")</f>
        <v>English</v>
      </c>
      <c r="T1594">
        <f>Table1[[#This Row],[Gross Revenue]]-Table1[[#This Row],[Budget]]</f>
        <v>136395380</v>
      </c>
      <c r="U1594" s="1">
        <f>(Table1[[#This Row],[Gross Revenue]]/Table1[[#This Row],[Budget]])-1</f>
        <v>3.0310084444444447</v>
      </c>
      <c r="V1594" t="str">
        <f t="shared" si="48"/>
        <v>&lt;90 minutes</v>
      </c>
      <c r="W1594">
        <f>Table1[[#This Row],[Profit]]/Table1[[#This Row],[Budget]]</f>
        <v>3.0310084444444443</v>
      </c>
      <c r="X1594" s="22" t="str">
        <f>IF(L1594="","",
IF(L1594&lt;Predictability!$B$1,"Low",
IF(L1594&lt;=Predictability!$B$2,"Mid","High")))</f>
        <v>Mid</v>
      </c>
      <c r="Y1594" s="22">
        <f t="shared" si="49"/>
        <v>1</v>
      </c>
    </row>
    <row r="1595" spans="1:25" x14ac:dyDescent="0.2">
      <c r="A1595" t="s">
        <v>5221</v>
      </c>
      <c r="B1595" t="s">
        <v>2168</v>
      </c>
      <c r="C1595" t="s">
        <v>1858</v>
      </c>
      <c r="D1595">
        <v>683</v>
      </c>
      <c r="E1595">
        <v>2371</v>
      </c>
      <c r="F1595">
        <v>46</v>
      </c>
      <c r="G1595">
        <v>0</v>
      </c>
      <c r="H1595">
        <v>6.6</v>
      </c>
      <c r="I1595">
        <v>117</v>
      </c>
      <c r="J1595">
        <v>133</v>
      </c>
      <c r="K1595">
        <v>34667015</v>
      </c>
      <c r="L1595">
        <v>32000000</v>
      </c>
      <c r="M1595" s="2">
        <f>VLOOKUP(A1595,Sheet2!$A$1:G5319,2,0)</f>
        <v>32829</v>
      </c>
      <c r="N1595" t="str">
        <f>VLOOKUP(A1595,Sheet2!$A$1:G5319,3,0)</f>
        <v>Color</v>
      </c>
      <c r="O1595" t="str">
        <f>VLOOKUP(A1595,Sheet2!$A$1:G5319,4,0)</f>
        <v>Action</v>
      </c>
      <c r="P1595" t="str">
        <f>VLOOKUP(A1595,Sheet2!$A$1:G5319,5,0)</f>
        <v>English</v>
      </c>
      <c r="Q1595" t="str">
        <f>VLOOKUP(A1595,Sheet2!$A$1:G5319,6,0)</f>
        <v>UK</v>
      </c>
      <c r="R1595" t="str">
        <f>VLOOKUP(A1595,Sheet2!$A$1:G5319,7,0)</f>
        <v>PG-13</v>
      </c>
      <c r="S1595" t="str">
        <f>IF(Table1[[#This Row],[Language]]="English","English","Other language")</f>
        <v>English</v>
      </c>
      <c r="T1595">
        <f>Table1[[#This Row],[Gross Revenue]]-Table1[[#This Row],[Budget]]</f>
        <v>2667015</v>
      </c>
      <c r="U1595" s="1">
        <f>(Table1[[#This Row],[Gross Revenue]]/Table1[[#This Row],[Budget]])-1</f>
        <v>8.3344218749999976E-2</v>
      </c>
      <c r="V1595" t="str">
        <f t="shared" si="48"/>
        <v>131-150 minutes</v>
      </c>
      <c r="W1595">
        <f>Table1[[#This Row],[Profit]]/Table1[[#This Row],[Budget]]</f>
        <v>8.3344218750000004E-2</v>
      </c>
      <c r="X1595" s="22" t="str">
        <f>IF(L1595="","",
IF(L1595&lt;Predictability!$B$1,"Low",
IF(L1595&lt;=Predictability!$B$2,"Mid","High")))</f>
        <v>Mid</v>
      </c>
      <c r="Y1595" s="22">
        <f t="shared" si="49"/>
        <v>0</v>
      </c>
    </row>
    <row r="1596" spans="1:25" x14ac:dyDescent="0.2">
      <c r="A1596" t="s">
        <v>3755</v>
      </c>
      <c r="B1596" t="s">
        <v>725</v>
      </c>
      <c r="C1596" t="s">
        <v>820</v>
      </c>
      <c r="D1596">
        <v>49000</v>
      </c>
      <c r="E1596">
        <v>52566</v>
      </c>
      <c r="F1596">
        <v>42</v>
      </c>
      <c r="G1596">
        <v>913</v>
      </c>
      <c r="H1596">
        <v>5.3</v>
      </c>
      <c r="I1596">
        <v>120</v>
      </c>
      <c r="J1596">
        <v>91</v>
      </c>
      <c r="K1596">
        <v>43792641</v>
      </c>
      <c r="L1596">
        <v>35000000</v>
      </c>
      <c r="M1596" s="2">
        <f>VLOOKUP(A1596,Sheet2!$A$1:G5320,2,0)</f>
        <v>39254</v>
      </c>
      <c r="N1596" t="str">
        <f>VLOOKUP(A1596,Sheet2!$A$1:G5320,3,0)</f>
        <v>Color</v>
      </c>
      <c r="O1596" t="str">
        <f>VLOOKUP(A1596,Sheet2!$A$1:G5320,4,0)</f>
        <v>Comedy</v>
      </c>
      <c r="P1596" t="str">
        <f>VLOOKUP(A1596,Sheet2!$A$1:G5320,5,0)</f>
        <v>English</v>
      </c>
      <c r="Q1596" t="str">
        <f>VLOOKUP(A1596,Sheet2!$A$1:G5320,6,0)</f>
        <v>USA</v>
      </c>
      <c r="R1596" t="str">
        <f>VLOOKUP(A1596,Sheet2!$A$1:G5320,7,0)</f>
        <v>PG-13</v>
      </c>
      <c r="S1596" t="str">
        <f>IF(Table1[[#This Row],[Language]]="English","English","Other language")</f>
        <v>English</v>
      </c>
      <c r="T1596">
        <f>Table1[[#This Row],[Gross Revenue]]-Table1[[#This Row],[Budget]]</f>
        <v>8792641</v>
      </c>
      <c r="U1596" s="1">
        <f>(Table1[[#This Row],[Gross Revenue]]/Table1[[#This Row],[Budget]])-1</f>
        <v>0.25121831428571428</v>
      </c>
      <c r="V1596" t="str">
        <f t="shared" si="48"/>
        <v>90-110 minutes</v>
      </c>
      <c r="W1596">
        <f>Table1[[#This Row],[Profit]]/Table1[[#This Row],[Budget]]</f>
        <v>0.25121831428571428</v>
      </c>
      <c r="X1596" s="22" t="str">
        <f>IF(L1596="","",
IF(L1596&lt;Predictability!$B$1,"Low",
IF(L1596&lt;=Predictability!$B$2,"Mid","High")))</f>
        <v>Mid</v>
      </c>
      <c r="Y1596" s="22">
        <f t="shared" si="49"/>
        <v>0</v>
      </c>
    </row>
    <row r="1597" spans="1:25" x14ac:dyDescent="0.2">
      <c r="A1597" t="s">
        <v>6427</v>
      </c>
      <c r="B1597" t="s">
        <v>430</v>
      </c>
      <c r="C1597" t="s">
        <v>1298</v>
      </c>
      <c r="D1597">
        <v>16000</v>
      </c>
      <c r="E1597">
        <v>21622</v>
      </c>
      <c r="F1597">
        <v>34</v>
      </c>
      <c r="G1597">
        <v>0</v>
      </c>
      <c r="H1597">
        <v>7.5</v>
      </c>
      <c r="I1597">
        <v>99</v>
      </c>
      <c r="J1597">
        <v>125</v>
      </c>
      <c r="K1597">
        <v>15561627</v>
      </c>
      <c r="L1597">
        <v>18000000</v>
      </c>
      <c r="M1597" s="2">
        <f>VLOOKUP(A1597,Sheet2!$A$1:G5321,2,0)</f>
        <v>37079</v>
      </c>
      <c r="N1597" t="str">
        <f>VLOOKUP(A1597,Sheet2!$A$1:G5321,3,0)</f>
        <v>Color</v>
      </c>
      <c r="O1597" t="str">
        <f>VLOOKUP(A1597,Sheet2!$A$1:G5321,4,0)</f>
        <v>Drama</v>
      </c>
      <c r="P1597" t="str">
        <f>VLOOKUP(A1597,Sheet2!$A$1:G5321,5,0)</f>
        <v>English</v>
      </c>
      <c r="Q1597" t="str">
        <f>VLOOKUP(A1597,Sheet2!$A$1:G5321,6,0)</f>
        <v>USA</v>
      </c>
      <c r="R1597" t="str">
        <f>VLOOKUP(A1597,Sheet2!$A$1:G5321,7,0)</f>
        <v>R</v>
      </c>
      <c r="S1597" t="str">
        <f>IF(Table1[[#This Row],[Language]]="English","English","Other language")</f>
        <v>English</v>
      </c>
      <c r="T1597">
        <f>Table1[[#This Row],[Gross Revenue]]-Table1[[#This Row],[Budget]]</f>
        <v>-2438373</v>
      </c>
      <c r="U1597" s="1">
        <f>(Table1[[#This Row],[Gross Revenue]]/Table1[[#This Row],[Budget]])-1</f>
        <v>-0.13546516666666664</v>
      </c>
      <c r="V1597" t="str">
        <f t="shared" si="48"/>
        <v>111-130 minutes</v>
      </c>
      <c r="W1597">
        <f>Table1[[#This Row],[Profit]]/Table1[[#This Row],[Budget]]</f>
        <v>-0.13546516666666666</v>
      </c>
      <c r="X1597" s="22" t="str">
        <f>IF(L1597="","",
IF(L1597&lt;Predictability!$B$1,"Low",
IF(L1597&lt;=Predictability!$B$2,"Mid","High")))</f>
        <v>Mid</v>
      </c>
      <c r="Y1597" s="22">
        <f t="shared" si="49"/>
        <v>0</v>
      </c>
    </row>
    <row r="1598" spans="1:25" x14ac:dyDescent="0.2">
      <c r="A1598" t="s">
        <v>6836</v>
      </c>
      <c r="B1598" t="s">
        <v>3147</v>
      </c>
      <c r="C1598" t="s">
        <v>1172</v>
      </c>
      <c r="D1598">
        <v>774</v>
      </c>
      <c r="E1598">
        <v>2121</v>
      </c>
      <c r="F1598">
        <v>0</v>
      </c>
      <c r="G1598">
        <v>122000</v>
      </c>
      <c r="H1598">
        <v>8</v>
      </c>
      <c r="I1598">
        <v>552</v>
      </c>
      <c r="J1598">
        <v>127</v>
      </c>
      <c r="K1598">
        <v>124976634</v>
      </c>
      <c r="L1598">
        <v>120000000</v>
      </c>
      <c r="M1598" s="2">
        <f>VLOOKUP(A1598,Sheet2!$A$1:G5322,2,0)</f>
        <v>41184</v>
      </c>
      <c r="N1598" t="str">
        <f>VLOOKUP(A1598,Sheet2!$A$1:G5322,3,0)</f>
        <v>Color</v>
      </c>
      <c r="O1598" t="str">
        <f>VLOOKUP(A1598,Sheet2!$A$1:G5322,4,0)</f>
        <v>Adventure</v>
      </c>
      <c r="P1598" t="str">
        <f>VLOOKUP(A1598,Sheet2!$A$1:G5322,5,0)</f>
        <v>English</v>
      </c>
      <c r="Q1598" t="str">
        <f>VLOOKUP(A1598,Sheet2!$A$1:G5322,6,0)</f>
        <v>USA</v>
      </c>
      <c r="R1598" t="str">
        <f>VLOOKUP(A1598,Sheet2!$A$1:G5322,7,0)</f>
        <v>PG</v>
      </c>
      <c r="S1598" t="str">
        <f>IF(Table1[[#This Row],[Language]]="English","English","Other language")</f>
        <v>English</v>
      </c>
      <c r="T1598">
        <f>Table1[[#This Row],[Gross Revenue]]-Table1[[#This Row],[Budget]]</f>
        <v>4976634</v>
      </c>
      <c r="U1598" s="1">
        <f>(Table1[[#This Row],[Gross Revenue]]/Table1[[#This Row],[Budget]])-1</f>
        <v>4.1471950000000035E-2</v>
      </c>
      <c r="V1598" t="str">
        <f t="shared" si="48"/>
        <v>111-130 minutes</v>
      </c>
      <c r="W1598">
        <f>Table1[[#This Row],[Profit]]/Table1[[#This Row],[Budget]]</f>
        <v>4.147195E-2</v>
      </c>
      <c r="X1598" s="22" t="str">
        <f>IF(L1598="","",
IF(L1598&lt;Predictability!$B$1,"Low",
IF(L1598&lt;=Predictability!$B$2,"Mid","High")))</f>
        <v>High</v>
      </c>
      <c r="Y1598" s="22">
        <f t="shared" si="49"/>
        <v>0</v>
      </c>
    </row>
    <row r="1599" spans="1:25" x14ac:dyDescent="0.2">
      <c r="A1599" t="s">
        <v>4120</v>
      </c>
      <c r="B1599" t="s">
        <v>258</v>
      </c>
      <c r="C1599" t="s">
        <v>504</v>
      </c>
      <c r="D1599">
        <v>11000</v>
      </c>
      <c r="E1599">
        <v>12566</v>
      </c>
      <c r="F1599">
        <v>65</v>
      </c>
      <c r="G1599">
        <v>835</v>
      </c>
      <c r="H1599">
        <v>5.8</v>
      </c>
      <c r="I1599">
        <v>86</v>
      </c>
      <c r="J1599">
        <v>103</v>
      </c>
      <c r="K1599">
        <v>14448589</v>
      </c>
      <c r="L1599">
        <v>40000000</v>
      </c>
      <c r="M1599" s="2">
        <f>VLOOKUP(A1599,Sheet2!$A$1:G5323,2,0)</f>
        <v>37578</v>
      </c>
      <c r="N1599" t="str">
        <f>VLOOKUP(A1599,Sheet2!$A$1:G5323,3,0)</f>
        <v>Color</v>
      </c>
      <c r="O1599" t="str">
        <f>VLOOKUP(A1599,Sheet2!$A$1:G5323,4,0)</f>
        <v>Comedy</v>
      </c>
      <c r="P1599" t="str">
        <f>VLOOKUP(A1599,Sheet2!$A$1:G5323,5,0)</f>
        <v>English</v>
      </c>
      <c r="Q1599" t="str">
        <f>VLOOKUP(A1599,Sheet2!$A$1:G5323,6,0)</f>
        <v>USA</v>
      </c>
      <c r="R1599" t="str">
        <f>VLOOKUP(A1599,Sheet2!$A$1:G5323,7,0)</f>
        <v>PG-13</v>
      </c>
      <c r="S1599" t="str">
        <f>IF(Table1[[#This Row],[Language]]="English","English","Other language")</f>
        <v>English</v>
      </c>
      <c r="T1599">
        <f>Table1[[#This Row],[Gross Revenue]]-Table1[[#This Row],[Budget]]</f>
        <v>-25551411</v>
      </c>
      <c r="U1599" s="1">
        <f>(Table1[[#This Row],[Gross Revenue]]/Table1[[#This Row],[Budget]])-1</f>
        <v>-0.63878527500000004</v>
      </c>
      <c r="V1599" t="str">
        <f t="shared" si="48"/>
        <v>90-110 minutes</v>
      </c>
      <c r="W1599">
        <f>Table1[[#This Row],[Profit]]/Table1[[#This Row],[Budget]]</f>
        <v>-0.63878527500000004</v>
      </c>
      <c r="X1599" s="22" t="str">
        <f>IF(L1599="","",
IF(L1599&lt;Predictability!$B$1,"Low",
IF(L1599&lt;=Predictability!$B$2,"Mid","High")))</f>
        <v>Mid</v>
      </c>
      <c r="Y1599" s="22">
        <f t="shared" si="49"/>
        <v>0</v>
      </c>
    </row>
    <row r="1600" spans="1:25" x14ac:dyDescent="0.2">
      <c r="A1600" t="s">
        <v>4350</v>
      </c>
      <c r="B1600" t="s">
        <v>148</v>
      </c>
      <c r="C1600" t="s">
        <v>1464</v>
      </c>
      <c r="D1600">
        <v>3000</v>
      </c>
      <c r="E1600">
        <v>6485</v>
      </c>
      <c r="F1600">
        <v>7</v>
      </c>
      <c r="G1600">
        <v>251</v>
      </c>
      <c r="H1600">
        <v>6</v>
      </c>
      <c r="I1600">
        <v>39</v>
      </c>
      <c r="J1600">
        <v>99</v>
      </c>
      <c r="K1600">
        <v>5871603</v>
      </c>
      <c r="L1600">
        <v>13000000</v>
      </c>
      <c r="M1600" s="2">
        <f>VLOOKUP(A1600,Sheet2!$A$1:G5324,2,0)</f>
        <v>36371</v>
      </c>
      <c r="N1600" t="str">
        <f>VLOOKUP(A1600,Sheet2!$A$1:G5324,3,0)</f>
        <v>Color</v>
      </c>
      <c r="O1600" t="str">
        <f>VLOOKUP(A1600,Sheet2!$A$1:G5324,4,0)</f>
        <v>Drama</v>
      </c>
      <c r="P1600" t="str">
        <f>VLOOKUP(A1600,Sheet2!$A$1:G5324,5,0)</f>
        <v>English</v>
      </c>
      <c r="Q1600" t="str">
        <f>VLOOKUP(A1600,Sheet2!$A$1:G5324,6,0)</f>
        <v>USA</v>
      </c>
      <c r="R1600" t="str">
        <f>VLOOKUP(A1600,Sheet2!$A$1:G5324,7,0)</f>
        <v>R</v>
      </c>
      <c r="S1600" t="str">
        <f>IF(Table1[[#This Row],[Language]]="English","English","Other language")</f>
        <v>English</v>
      </c>
      <c r="T1600">
        <f>Table1[[#This Row],[Gross Revenue]]-Table1[[#This Row],[Budget]]</f>
        <v>-7128397</v>
      </c>
      <c r="U1600" s="1">
        <f>(Table1[[#This Row],[Gross Revenue]]/Table1[[#This Row],[Budget]])-1</f>
        <v>-0.54833823076923083</v>
      </c>
      <c r="V1600" t="str">
        <f t="shared" si="48"/>
        <v>90-110 minutes</v>
      </c>
      <c r="W1600">
        <f>Table1[[#This Row],[Profit]]/Table1[[#This Row],[Budget]]</f>
        <v>-0.54833823076923072</v>
      </c>
      <c r="X1600" s="22" t="str">
        <f>IF(L1600="","",
IF(L1600&lt;Predictability!$B$1,"Low",
IF(L1600&lt;=Predictability!$B$2,"Mid","High")))</f>
        <v>Mid</v>
      </c>
      <c r="Y1600" s="22">
        <f t="shared" si="49"/>
        <v>0</v>
      </c>
    </row>
    <row r="1601" spans="1:25" x14ac:dyDescent="0.2">
      <c r="A1601" t="s">
        <v>6600</v>
      </c>
      <c r="B1601" t="s">
        <v>3015</v>
      </c>
      <c r="C1601" t="s">
        <v>173</v>
      </c>
      <c r="D1601">
        <v>722</v>
      </c>
      <c r="E1601">
        <v>1201</v>
      </c>
      <c r="F1601">
        <v>261</v>
      </c>
      <c r="G1601">
        <v>247</v>
      </c>
      <c r="H1601">
        <v>6.8</v>
      </c>
      <c r="I1601">
        <v>19</v>
      </c>
      <c r="J1601">
        <v>103</v>
      </c>
      <c r="K1601">
        <v>1100000</v>
      </c>
      <c r="L1601">
        <v>5000000</v>
      </c>
      <c r="M1601" s="2">
        <f>VLOOKUP(A1601,Sheet2!$A$1:G5325,2,0)</f>
        <v>33865</v>
      </c>
      <c r="N1601" t="str">
        <f>VLOOKUP(A1601,Sheet2!$A$1:G5325,3,0)</f>
        <v>Color</v>
      </c>
      <c r="O1601" t="str">
        <f>VLOOKUP(A1601,Sheet2!$A$1:G5325,4,0)</f>
        <v>Crime</v>
      </c>
      <c r="P1601" t="str">
        <f>VLOOKUP(A1601,Sheet2!$A$1:G5325,5,0)</f>
        <v>English</v>
      </c>
      <c r="Q1601" t="str">
        <f>VLOOKUP(A1601,Sheet2!$A$1:G5325,6,0)</f>
        <v>USA</v>
      </c>
      <c r="R1601" t="str">
        <f>VLOOKUP(A1601,Sheet2!$A$1:G5325,7,0)</f>
        <v>R</v>
      </c>
      <c r="S1601" t="str">
        <f>IF(Table1[[#This Row],[Language]]="English","English","Other language")</f>
        <v>English</v>
      </c>
      <c r="T1601">
        <f>Table1[[#This Row],[Gross Revenue]]-Table1[[#This Row],[Budget]]</f>
        <v>-3900000</v>
      </c>
      <c r="U1601" s="1">
        <f>(Table1[[#This Row],[Gross Revenue]]/Table1[[#This Row],[Budget]])-1</f>
        <v>-0.78</v>
      </c>
      <c r="V1601" t="str">
        <f t="shared" si="48"/>
        <v>90-110 minutes</v>
      </c>
      <c r="W1601">
        <f>Table1[[#This Row],[Profit]]/Table1[[#This Row],[Budget]]</f>
        <v>-0.78</v>
      </c>
      <c r="X1601" s="22" t="str">
        <f>IF(L1601="","",
IF(L1601&lt;Predictability!$B$1,"Low",
IF(L1601&lt;=Predictability!$B$2,"Mid","High")))</f>
        <v>Low</v>
      </c>
      <c r="Y1601" s="22">
        <f t="shared" si="49"/>
        <v>0</v>
      </c>
    </row>
    <row r="1602" spans="1:25" x14ac:dyDescent="0.2">
      <c r="A1602" t="s">
        <v>5460</v>
      </c>
      <c r="B1602" t="s">
        <v>493</v>
      </c>
      <c r="C1602" t="s">
        <v>2317</v>
      </c>
      <c r="D1602">
        <v>34000</v>
      </c>
      <c r="E1602">
        <v>34983</v>
      </c>
      <c r="F1602">
        <v>52</v>
      </c>
      <c r="G1602">
        <v>12000</v>
      </c>
      <c r="H1602">
        <v>6.7</v>
      </c>
      <c r="I1602">
        <v>206</v>
      </c>
      <c r="J1602">
        <v>90</v>
      </c>
      <c r="K1602">
        <v>3388210</v>
      </c>
      <c r="L1602">
        <v>250000</v>
      </c>
      <c r="M1602" s="2">
        <f>VLOOKUP(A1602,Sheet2!$A$1:G5326,2,0)</f>
        <v>40899</v>
      </c>
      <c r="N1602" t="str">
        <f>VLOOKUP(A1602,Sheet2!$A$1:G5326,3,0)</f>
        <v>Color</v>
      </c>
      <c r="O1602" t="str">
        <f>VLOOKUP(A1602,Sheet2!$A$1:G5326,4,0)</f>
        <v>Drama</v>
      </c>
      <c r="P1602" t="str">
        <f>VLOOKUP(A1602,Sheet2!$A$1:G5326,5,0)</f>
        <v>English</v>
      </c>
      <c r="Q1602" t="str">
        <f>VLOOKUP(A1602,Sheet2!$A$1:G5326,6,0)</f>
        <v>USA</v>
      </c>
      <c r="R1602" t="str">
        <f>VLOOKUP(A1602,Sheet2!$A$1:G5326,7,0)</f>
        <v>PG-13</v>
      </c>
      <c r="S1602" t="str">
        <f>IF(Table1[[#This Row],[Language]]="English","English","Other language")</f>
        <v>English</v>
      </c>
      <c r="T1602">
        <f>Table1[[#This Row],[Gross Revenue]]-Table1[[#This Row],[Budget]]</f>
        <v>3138210</v>
      </c>
      <c r="U1602" s="1">
        <f>(Table1[[#This Row],[Gross Revenue]]/Table1[[#This Row],[Budget]])-1</f>
        <v>12.55284</v>
      </c>
      <c r="V1602" t="str">
        <f t="shared" ref="V1602:V1665" si="50">IF(J1602="","",IF(J1602&lt;90,"&lt;90 minutes",IF(J1602&lt;=110,"90-110 minutes",IF(J1602&lt;=130,"111-130 minutes",IF(J1602&lt;=150,"131-150 minutes","&gt;150 minutes")))))</f>
        <v>90-110 minutes</v>
      </c>
      <c r="W1602">
        <f>Table1[[#This Row],[Profit]]/Table1[[#This Row],[Budget]]</f>
        <v>12.55284</v>
      </c>
      <c r="X1602" s="22" t="str">
        <f>IF(L1602="","",
IF(L1602&lt;Predictability!$B$1,"Low",
IF(L1602&lt;=Predictability!$B$2,"Mid","High")))</f>
        <v>Low</v>
      </c>
      <c r="Y1602" s="22">
        <f t="shared" ref="Y1602:Y1665" si="51">IF(W1602&gt;=0.5,1,0)</f>
        <v>1</v>
      </c>
    </row>
    <row r="1603" spans="1:25" x14ac:dyDescent="0.2">
      <c r="A1603" t="s">
        <v>3646</v>
      </c>
      <c r="B1603" t="s">
        <v>671</v>
      </c>
      <c r="C1603" t="s">
        <v>672</v>
      </c>
      <c r="D1603">
        <v>1000</v>
      </c>
      <c r="E1603">
        <v>3679</v>
      </c>
      <c r="F1603">
        <v>13</v>
      </c>
      <c r="G1603">
        <v>1000</v>
      </c>
      <c r="H1603">
        <v>5.0999999999999996</v>
      </c>
      <c r="I1603">
        <v>39</v>
      </c>
      <c r="J1603">
        <v>99</v>
      </c>
      <c r="K1603">
        <v>51432423</v>
      </c>
      <c r="L1603">
        <v>30000000</v>
      </c>
      <c r="M1603" s="2">
        <f>VLOOKUP(A1603,Sheet2!$A$1:G5327,2,0)</f>
        <v>37259</v>
      </c>
      <c r="N1603" t="str">
        <f>VLOOKUP(A1603,Sheet2!$A$1:G5327,3,0)</f>
        <v>Color</v>
      </c>
      <c r="O1603" t="str">
        <f>VLOOKUP(A1603,Sheet2!$A$1:G5327,4,0)</f>
        <v>Comedy</v>
      </c>
      <c r="P1603" t="str">
        <f>VLOOKUP(A1603,Sheet2!$A$1:G5327,5,0)</f>
        <v>English</v>
      </c>
      <c r="Q1603" t="str">
        <f>VLOOKUP(A1603,Sheet2!$A$1:G5327,6,0)</f>
        <v>USA</v>
      </c>
      <c r="R1603" t="str">
        <f>VLOOKUP(A1603,Sheet2!$A$1:G5327,7,0)</f>
        <v>PG</v>
      </c>
      <c r="S1603" t="str">
        <f>IF(Table1[[#This Row],[Language]]="English","English","Other language")</f>
        <v>English</v>
      </c>
      <c r="T1603">
        <f>Table1[[#This Row],[Gross Revenue]]-Table1[[#This Row],[Budget]]</f>
        <v>21432423</v>
      </c>
      <c r="U1603" s="1">
        <f>(Table1[[#This Row],[Gross Revenue]]/Table1[[#This Row],[Budget]])-1</f>
        <v>0.71441409999999994</v>
      </c>
      <c r="V1603" t="str">
        <f t="shared" si="50"/>
        <v>90-110 minutes</v>
      </c>
      <c r="W1603">
        <f>Table1[[#This Row],[Profit]]/Table1[[#This Row],[Budget]]</f>
        <v>0.71441410000000005</v>
      </c>
      <c r="X1603" s="22" t="str">
        <f>IF(L1603="","",
IF(L1603&lt;Predictability!$B$1,"Low",
IF(L1603&lt;=Predictability!$B$2,"Mid","High")))</f>
        <v>Mid</v>
      </c>
      <c r="Y1603" s="22">
        <f t="shared" si="51"/>
        <v>1</v>
      </c>
    </row>
    <row r="1604" spans="1:25" x14ac:dyDescent="0.2">
      <c r="A1604" t="s">
        <v>6110</v>
      </c>
      <c r="B1604" t="s">
        <v>840</v>
      </c>
      <c r="C1604" t="s">
        <v>2743</v>
      </c>
      <c r="D1604">
        <v>1000</v>
      </c>
      <c r="E1604">
        <v>3112</v>
      </c>
      <c r="F1604">
        <v>255</v>
      </c>
      <c r="G1604">
        <v>0</v>
      </c>
      <c r="H1604">
        <v>7.2</v>
      </c>
      <c r="I1604">
        <v>180</v>
      </c>
      <c r="J1604">
        <v>85</v>
      </c>
      <c r="K1604">
        <v>145771527</v>
      </c>
      <c r="L1604">
        <v>80000000</v>
      </c>
      <c r="M1604" s="2">
        <f>VLOOKUP(A1604,Sheet2!$A$1:G5328,2,0)</f>
        <v>37304</v>
      </c>
      <c r="N1604" t="str">
        <f>VLOOKUP(A1604,Sheet2!$A$1:G5328,3,0)</f>
        <v>Color</v>
      </c>
      <c r="O1604" t="str">
        <f>VLOOKUP(A1604,Sheet2!$A$1:G5328,4,0)</f>
        <v>Adventure</v>
      </c>
      <c r="P1604" t="str">
        <f>VLOOKUP(A1604,Sheet2!$A$1:G5328,5,0)</f>
        <v>English</v>
      </c>
      <c r="Q1604" t="str">
        <f>VLOOKUP(A1604,Sheet2!$A$1:G5328,6,0)</f>
        <v>USA</v>
      </c>
      <c r="R1604" t="str">
        <f>VLOOKUP(A1604,Sheet2!$A$1:G5328,7,0)</f>
        <v>PG</v>
      </c>
      <c r="S1604" t="str">
        <f>IF(Table1[[#This Row],[Language]]="English","English","Other language")</f>
        <v>English</v>
      </c>
      <c r="T1604">
        <f>Table1[[#This Row],[Gross Revenue]]-Table1[[#This Row],[Budget]]</f>
        <v>65771527</v>
      </c>
      <c r="U1604" s="1">
        <f>(Table1[[#This Row],[Gross Revenue]]/Table1[[#This Row],[Budget]])-1</f>
        <v>0.8221440874999999</v>
      </c>
      <c r="V1604" t="str">
        <f t="shared" si="50"/>
        <v>&lt;90 minutes</v>
      </c>
      <c r="W1604">
        <f>Table1[[#This Row],[Profit]]/Table1[[#This Row],[Budget]]</f>
        <v>0.82214408750000001</v>
      </c>
      <c r="X1604" s="22" t="str">
        <f>IF(L1604="","",
IF(L1604&lt;Predictability!$B$1,"Low",
IF(L1604&lt;=Predictability!$B$2,"Mid","High")))</f>
        <v>High</v>
      </c>
      <c r="Y1604" s="22">
        <f t="shared" si="51"/>
        <v>1</v>
      </c>
    </row>
    <row r="1605" spans="1:25" x14ac:dyDescent="0.2">
      <c r="A1605" t="s">
        <v>5907</v>
      </c>
      <c r="B1605" t="s">
        <v>2620</v>
      </c>
      <c r="C1605" t="s">
        <v>1228</v>
      </c>
      <c r="D1605">
        <v>638</v>
      </c>
      <c r="E1605">
        <v>823</v>
      </c>
      <c r="F1605">
        <v>407</v>
      </c>
      <c r="G1605">
        <v>196</v>
      </c>
      <c r="H1605">
        <v>7.1</v>
      </c>
      <c r="I1605">
        <v>46</v>
      </c>
      <c r="J1605">
        <v>126</v>
      </c>
      <c r="K1605">
        <v>1997807</v>
      </c>
      <c r="L1605">
        <v>8000000</v>
      </c>
      <c r="M1605" s="2">
        <f>VLOOKUP(A1605,Sheet2!$A$1:G5329,2,0)</f>
        <v>36489</v>
      </c>
      <c r="N1605" t="str">
        <f>VLOOKUP(A1605,Sheet2!$A$1:G5329,3,0)</f>
        <v>Color</v>
      </c>
      <c r="O1605" t="str">
        <f>VLOOKUP(A1605,Sheet2!$A$1:G5329,4,0)</f>
        <v>Adventure</v>
      </c>
      <c r="P1605" t="str">
        <f>VLOOKUP(A1605,Sheet2!$A$1:G5329,5,0)</f>
        <v>English</v>
      </c>
      <c r="Q1605" t="str">
        <f>VLOOKUP(A1605,Sheet2!$A$1:G5329,6,0)</f>
        <v>USA</v>
      </c>
      <c r="R1605" t="str">
        <f>VLOOKUP(A1605,Sheet2!$A$1:G5329,7,0)</f>
        <v>R</v>
      </c>
      <c r="S1605" t="str">
        <f>IF(Table1[[#This Row],[Language]]="English","English","Other language")</f>
        <v>English</v>
      </c>
      <c r="T1605">
        <f>Table1[[#This Row],[Gross Revenue]]-Table1[[#This Row],[Budget]]</f>
        <v>-6002193</v>
      </c>
      <c r="U1605" s="1">
        <f>(Table1[[#This Row],[Gross Revenue]]/Table1[[#This Row],[Budget]])-1</f>
        <v>-0.75027412500000001</v>
      </c>
      <c r="V1605" t="str">
        <f t="shared" si="50"/>
        <v>111-130 minutes</v>
      </c>
      <c r="W1605">
        <f>Table1[[#This Row],[Profit]]/Table1[[#This Row],[Budget]]</f>
        <v>-0.75027412500000001</v>
      </c>
      <c r="X1605" s="22" t="str">
        <f>IF(L1605="","",
IF(L1605&lt;Predictability!$B$1,"Low",
IF(L1605&lt;=Predictability!$B$2,"Mid","High")))</f>
        <v>Low</v>
      </c>
      <c r="Y1605" s="22">
        <f t="shared" si="51"/>
        <v>0</v>
      </c>
    </row>
    <row r="1606" spans="1:25" x14ac:dyDescent="0.2">
      <c r="A1606" t="s">
        <v>6376</v>
      </c>
      <c r="B1606" t="s">
        <v>1079</v>
      </c>
      <c r="C1606" t="s">
        <v>1734</v>
      </c>
      <c r="D1606">
        <v>23000</v>
      </c>
      <c r="E1606">
        <v>25517</v>
      </c>
      <c r="F1606">
        <v>14000</v>
      </c>
      <c r="G1606">
        <v>71000</v>
      </c>
      <c r="H1606">
        <v>7.4</v>
      </c>
      <c r="I1606">
        <v>538</v>
      </c>
      <c r="J1606">
        <v>150</v>
      </c>
      <c r="K1606">
        <v>182204440</v>
      </c>
      <c r="L1606">
        <v>65000000</v>
      </c>
      <c r="M1606" s="2">
        <f>VLOOKUP(A1606,Sheet2!$A$1:G5330,2,0)</f>
        <v>41255</v>
      </c>
      <c r="N1606" t="str">
        <f>VLOOKUP(A1606,Sheet2!$A$1:G5330,3,0)</f>
        <v>Color</v>
      </c>
      <c r="O1606" t="str">
        <f>VLOOKUP(A1606,Sheet2!$A$1:G5330,4,0)</f>
        <v>Biography</v>
      </c>
      <c r="P1606" t="str">
        <f>VLOOKUP(A1606,Sheet2!$A$1:G5330,5,0)</f>
        <v>English</v>
      </c>
      <c r="Q1606" t="str">
        <f>VLOOKUP(A1606,Sheet2!$A$1:G5330,6,0)</f>
        <v>USA</v>
      </c>
      <c r="R1606" t="str">
        <f>VLOOKUP(A1606,Sheet2!$A$1:G5330,7,0)</f>
        <v>PG-13</v>
      </c>
      <c r="S1606" t="str">
        <f>IF(Table1[[#This Row],[Language]]="English","English","Other language")</f>
        <v>English</v>
      </c>
      <c r="T1606">
        <f>Table1[[#This Row],[Gross Revenue]]-Table1[[#This Row],[Budget]]</f>
        <v>117204440</v>
      </c>
      <c r="U1606" s="1">
        <f>(Table1[[#This Row],[Gross Revenue]]/Table1[[#This Row],[Budget]])-1</f>
        <v>1.8031452307692306</v>
      </c>
      <c r="V1606" t="str">
        <f t="shared" si="50"/>
        <v>131-150 minutes</v>
      </c>
      <c r="W1606">
        <f>Table1[[#This Row],[Profit]]/Table1[[#This Row],[Budget]]</f>
        <v>1.8031452307692308</v>
      </c>
      <c r="X1606" s="22" t="str">
        <f>IF(L1606="","",
IF(L1606&lt;Predictability!$B$1,"Low",
IF(L1606&lt;=Predictability!$B$2,"Mid","High")))</f>
        <v>High</v>
      </c>
      <c r="Y1606" s="22">
        <f t="shared" si="51"/>
        <v>1</v>
      </c>
    </row>
    <row r="1607" spans="1:25" x14ac:dyDescent="0.2">
      <c r="A1607" t="s">
        <v>4595</v>
      </c>
      <c r="B1607" t="s">
        <v>1685</v>
      </c>
      <c r="C1607" t="s">
        <v>1686</v>
      </c>
      <c r="D1607">
        <v>11000</v>
      </c>
      <c r="E1607">
        <v>32875</v>
      </c>
      <c r="F1607">
        <v>0</v>
      </c>
      <c r="G1607">
        <v>0</v>
      </c>
      <c r="H1607">
        <v>6.2</v>
      </c>
      <c r="I1607">
        <v>227</v>
      </c>
      <c r="J1607">
        <v>92</v>
      </c>
      <c r="K1607">
        <v>14998070</v>
      </c>
      <c r="L1607">
        <v>35000000</v>
      </c>
      <c r="M1607" s="2">
        <f>VLOOKUP(A1607,Sheet2!$A$1:G5331,2,0)</f>
        <v>39092</v>
      </c>
      <c r="N1607" t="str">
        <f>VLOOKUP(A1607,Sheet2!$A$1:G5331,3,0)</f>
        <v>Color</v>
      </c>
      <c r="O1607" t="str">
        <f>VLOOKUP(A1607,Sheet2!$A$1:G5331,4,0)</f>
        <v>Drama</v>
      </c>
      <c r="P1607" t="str">
        <f>VLOOKUP(A1607,Sheet2!$A$1:G5331,5,0)</f>
        <v>English</v>
      </c>
      <c r="Q1607" t="str">
        <f>VLOOKUP(A1607,Sheet2!$A$1:G5331,6,0)</f>
        <v>USA</v>
      </c>
      <c r="R1607" t="str">
        <f>VLOOKUP(A1607,Sheet2!$A$1:G5331,7,0)</f>
        <v>R</v>
      </c>
      <c r="S1607" t="str">
        <f>IF(Table1[[#This Row],[Language]]="English","English","Other language")</f>
        <v>English</v>
      </c>
      <c r="T1607">
        <f>Table1[[#This Row],[Gross Revenue]]-Table1[[#This Row],[Budget]]</f>
        <v>-20001930</v>
      </c>
      <c r="U1607" s="1">
        <f>(Table1[[#This Row],[Gross Revenue]]/Table1[[#This Row],[Budget]])-1</f>
        <v>-0.57148371428571432</v>
      </c>
      <c r="V1607" t="str">
        <f t="shared" si="50"/>
        <v>90-110 minutes</v>
      </c>
      <c r="W1607">
        <f>Table1[[#This Row],[Profit]]/Table1[[#This Row],[Budget]]</f>
        <v>-0.57148371428571432</v>
      </c>
      <c r="X1607" s="22" t="str">
        <f>IF(L1607="","",
IF(L1607&lt;Predictability!$B$1,"Low",
IF(L1607&lt;=Predictability!$B$2,"Mid","High")))</f>
        <v>Mid</v>
      </c>
      <c r="Y1607" s="22">
        <f t="shared" si="51"/>
        <v>0</v>
      </c>
    </row>
    <row r="1608" spans="1:25" x14ac:dyDescent="0.2">
      <c r="A1608" t="s">
        <v>3670</v>
      </c>
      <c r="B1608" t="s">
        <v>706</v>
      </c>
      <c r="C1608" t="s">
        <v>707</v>
      </c>
      <c r="D1608">
        <v>1000</v>
      </c>
      <c r="E1608">
        <v>4369</v>
      </c>
      <c r="F1608">
        <v>34</v>
      </c>
      <c r="G1608">
        <v>484</v>
      </c>
      <c r="H1608">
        <v>5.2</v>
      </c>
      <c r="I1608">
        <v>73</v>
      </c>
      <c r="J1608">
        <v>105</v>
      </c>
      <c r="K1608">
        <v>20422207</v>
      </c>
      <c r="L1608">
        <v>35000000</v>
      </c>
      <c r="M1608" s="2">
        <f>VLOOKUP(A1608,Sheet2!$A$1:G5332,2,0)</f>
        <v>38335</v>
      </c>
      <c r="N1608" t="str">
        <f>VLOOKUP(A1608,Sheet2!$A$1:G5332,3,0)</f>
        <v>Color</v>
      </c>
      <c r="O1608" t="str">
        <f>VLOOKUP(A1608,Sheet2!$A$1:G5332,4,0)</f>
        <v>Comedy</v>
      </c>
      <c r="P1608" t="str">
        <f>VLOOKUP(A1608,Sheet2!$A$1:G5332,5,0)</f>
        <v>English</v>
      </c>
      <c r="Q1608" t="str">
        <f>VLOOKUP(A1608,Sheet2!$A$1:G5332,6,0)</f>
        <v>USA</v>
      </c>
      <c r="R1608" t="str">
        <f>VLOOKUP(A1608,Sheet2!$A$1:G5332,7,0)</f>
        <v>PG-13</v>
      </c>
      <c r="S1608" t="str">
        <f>IF(Table1[[#This Row],[Language]]="English","English","Other language")</f>
        <v>English</v>
      </c>
      <c r="T1608">
        <f>Table1[[#This Row],[Gross Revenue]]-Table1[[#This Row],[Budget]]</f>
        <v>-14577793</v>
      </c>
      <c r="U1608" s="1">
        <f>(Table1[[#This Row],[Gross Revenue]]/Table1[[#This Row],[Budget]])-1</f>
        <v>-0.41650837142857144</v>
      </c>
      <c r="V1608" t="str">
        <f t="shared" si="50"/>
        <v>90-110 minutes</v>
      </c>
      <c r="W1608">
        <f>Table1[[#This Row],[Profit]]/Table1[[#This Row],[Budget]]</f>
        <v>-0.41650837142857144</v>
      </c>
      <c r="X1608" s="22" t="str">
        <f>IF(L1608="","",
IF(L1608&lt;Predictability!$B$1,"Low",
IF(L1608&lt;=Predictability!$B$2,"Mid","High")))</f>
        <v>Mid</v>
      </c>
      <c r="Y1608" s="22">
        <f t="shared" si="51"/>
        <v>0</v>
      </c>
    </row>
    <row r="1609" spans="1:25" x14ac:dyDescent="0.2">
      <c r="A1609" t="s">
        <v>6312</v>
      </c>
      <c r="B1609" t="s">
        <v>467</v>
      </c>
      <c r="C1609" t="s">
        <v>2863</v>
      </c>
      <c r="D1609">
        <v>1000</v>
      </c>
      <c r="E1609">
        <v>5705</v>
      </c>
      <c r="F1609">
        <v>38</v>
      </c>
      <c r="G1609">
        <v>15000</v>
      </c>
      <c r="H1609">
        <v>7.4</v>
      </c>
      <c r="I1609">
        <v>45</v>
      </c>
      <c r="J1609">
        <v>106</v>
      </c>
      <c r="K1609">
        <v>6420319</v>
      </c>
      <c r="L1609">
        <v>20000000</v>
      </c>
      <c r="M1609" s="2">
        <f>VLOOKUP(A1609,Sheet2!$A$1:G5333,2,0)</f>
        <v>42059</v>
      </c>
      <c r="N1609" t="str">
        <f>VLOOKUP(A1609,Sheet2!$A$1:G5333,3,0)</f>
        <v>Color</v>
      </c>
      <c r="O1609" t="str">
        <f>VLOOKUP(A1609,Sheet2!$A$1:G5333,4,0)</f>
        <v>Drama</v>
      </c>
      <c r="P1609" t="str">
        <f>VLOOKUP(A1609,Sheet2!$A$1:G5333,5,0)</f>
        <v>English</v>
      </c>
      <c r="Q1609" t="str">
        <f>VLOOKUP(A1609,Sheet2!$A$1:G5333,6,0)</f>
        <v>Mexico</v>
      </c>
      <c r="R1609" t="str">
        <f>VLOOKUP(A1609,Sheet2!$A$1:G5333,7,0)</f>
        <v>PG-13</v>
      </c>
      <c r="S1609" t="str">
        <f>IF(Table1[[#This Row],[Language]]="English","English","Other language")</f>
        <v>English</v>
      </c>
      <c r="T1609">
        <f>Table1[[#This Row],[Gross Revenue]]-Table1[[#This Row],[Budget]]</f>
        <v>-13579681</v>
      </c>
      <c r="U1609" s="1">
        <f>(Table1[[#This Row],[Gross Revenue]]/Table1[[#This Row],[Budget]])-1</f>
        <v>-0.67898404999999995</v>
      </c>
      <c r="V1609" t="str">
        <f t="shared" si="50"/>
        <v>90-110 minutes</v>
      </c>
      <c r="W1609">
        <f>Table1[[#This Row],[Profit]]/Table1[[#This Row],[Budget]]</f>
        <v>-0.67898404999999995</v>
      </c>
      <c r="X1609" s="22" t="str">
        <f>IF(L1609="","",
IF(L1609&lt;Predictability!$B$1,"Low",
IF(L1609&lt;=Predictability!$B$2,"Mid","High")))</f>
        <v>Mid</v>
      </c>
      <c r="Y1609" s="22">
        <f t="shared" si="51"/>
        <v>0</v>
      </c>
    </row>
    <row r="1610" spans="1:25" x14ac:dyDescent="0.2">
      <c r="A1610" t="s">
        <v>6507</v>
      </c>
      <c r="B1610" t="s">
        <v>1671</v>
      </c>
      <c r="C1610" t="s">
        <v>2060</v>
      </c>
      <c r="D1610">
        <v>14000</v>
      </c>
      <c r="E1610">
        <v>15337</v>
      </c>
      <c r="F1610">
        <v>143</v>
      </c>
      <c r="G1610">
        <v>5000</v>
      </c>
      <c r="H1610">
        <v>7.6</v>
      </c>
      <c r="I1610">
        <v>251</v>
      </c>
      <c r="J1610">
        <v>137</v>
      </c>
      <c r="K1610">
        <v>5459824</v>
      </c>
      <c r="L1610">
        <v>26000000</v>
      </c>
      <c r="M1610" s="2">
        <f>VLOOKUP(A1610,Sheet2!$A$1:G5334,2,0)</f>
        <v>38884</v>
      </c>
      <c r="N1610" t="str">
        <f>VLOOKUP(A1610,Sheet2!$A$1:G5334,3,0)</f>
        <v>Color</v>
      </c>
      <c r="O1610" t="str">
        <f>VLOOKUP(A1610,Sheet2!$A$1:G5334,4,0)</f>
        <v>Drama</v>
      </c>
      <c r="P1610" t="str">
        <f>VLOOKUP(A1610,Sheet2!$A$1:G5334,5,0)</f>
        <v>English</v>
      </c>
      <c r="Q1610" t="str">
        <f>VLOOKUP(A1610,Sheet2!$A$1:G5334,6,0)</f>
        <v>USA</v>
      </c>
      <c r="R1610" t="str">
        <f>VLOOKUP(A1610,Sheet2!$A$1:G5334,7,0)</f>
        <v>R</v>
      </c>
      <c r="S1610" t="str">
        <f>IF(Table1[[#This Row],[Language]]="English","English","Other language")</f>
        <v>English</v>
      </c>
      <c r="T1610">
        <f>Table1[[#This Row],[Gross Revenue]]-Table1[[#This Row],[Budget]]</f>
        <v>-20540176</v>
      </c>
      <c r="U1610" s="1">
        <f>(Table1[[#This Row],[Gross Revenue]]/Table1[[#This Row],[Budget]])-1</f>
        <v>-0.79000676923076929</v>
      </c>
      <c r="V1610" t="str">
        <f t="shared" si="50"/>
        <v>131-150 minutes</v>
      </c>
      <c r="W1610">
        <f>Table1[[#This Row],[Profit]]/Table1[[#This Row],[Budget]]</f>
        <v>-0.79000676923076918</v>
      </c>
      <c r="X1610" s="22" t="str">
        <f>IF(L1610="","",
IF(L1610&lt;Predictability!$B$1,"Low",
IF(L1610&lt;=Predictability!$B$2,"Mid","High")))</f>
        <v>Mid</v>
      </c>
      <c r="Y1610" s="22">
        <f t="shared" si="51"/>
        <v>0</v>
      </c>
    </row>
    <row r="1611" spans="1:25" x14ac:dyDescent="0.2">
      <c r="A1611" t="s">
        <v>3892</v>
      </c>
      <c r="B1611" t="s">
        <v>211</v>
      </c>
      <c r="C1611" t="s">
        <v>951</v>
      </c>
      <c r="D1611">
        <v>22000</v>
      </c>
      <c r="E1611">
        <v>24082</v>
      </c>
      <c r="F1611">
        <v>80</v>
      </c>
      <c r="G1611">
        <v>0</v>
      </c>
      <c r="H1611">
        <v>5.5</v>
      </c>
      <c r="I1611">
        <v>180</v>
      </c>
      <c r="J1611">
        <v>98</v>
      </c>
      <c r="K1611">
        <v>148383780</v>
      </c>
      <c r="L1611">
        <v>100000000</v>
      </c>
      <c r="M1611" s="2">
        <f>VLOOKUP(A1611,Sheet2!$A$1:G5335,2,0)</f>
        <v>40478</v>
      </c>
      <c r="N1611" t="str">
        <f>VLOOKUP(A1611,Sheet2!$A$1:G5335,3,0)</f>
        <v>Color</v>
      </c>
      <c r="O1611" t="str">
        <f>VLOOKUP(A1611,Sheet2!$A$1:G5335,4,0)</f>
        <v>Comedy</v>
      </c>
      <c r="P1611" t="str">
        <f>VLOOKUP(A1611,Sheet2!$A$1:G5335,5,0)</f>
        <v>English</v>
      </c>
      <c r="Q1611" t="str">
        <f>VLOOKUP(A1611,Sheet2!$A$1:G5335,6,0)</f>
        <v>USA</v>
      </c>
      <c r="R1611" t="str">
        <f>VLOOKUP(A1611,Sheet2!$A$1:G5335,7,0)</f>
        <v>PG-13</v>
      </c>
      <c r="S1611" t="str">
        <f>IF(Table1[[#This Row],[Language]]="English","English","Other language")</f>
        <v>English</v>
      </c>
      <c r="T1611">
        <f>Table1[[#This Row],[Gross Revenue]]-Table1[[#This Row],[Budget]]</f>
        <v>48383780</v>
      </c>
      <c r="U1611" s="1">
        <f>(Table1[[#This Row],[Gross Revenue]]/Table1[[#This Row],[Budget]])-1</f>
        <v>0.4838378000000001</v>
      </c>
      <c r="V1611" t="str">
        <f t="shared" si="50"/>
        <v>90-110 minutes</v>
      </c>
      <c r="W1611">
        <f>Table1[[#This Row],[Profit]]/Table1[[#This Row],[Budget]]</f>
        <v>0.48383779999999998</v>
      </c>
      <c r="X1611" s="22" t="str">
        <f>IF(L1611="","",
IF(L1611&lt;Predictability!$B$1,"Low",
IF(L1611&lt;=Predictability!$B$2,"Mid","High")))</f>
        <v>High</v>
      </c>
      <c r="Y1611" s="22">
        <f t="shared" si="51"/>
        <v>0</v>
      </c>
    </row>
    <row r="1612" spans="1:25" x14ac:dyDescent="0.2">
      <c r="A1612" t="s">
        <v>6815</v>
      </c>
      <c r="B1612" t="s">
        <v>805</v>
      </c>
      <c r="C1612" t="s">
        <v>3141</v>
      </c>
      <c r="D1612">
        <v>7000</v>
      </c>
      <c r="E1612">
        <v>7227</v>
      </c>
      <c r="F1612">
        <v>36</v>
      </c>
      <c r="G1612">
        <v>15000</v>
      </c>
      <c r="H1612">
        <v>7.9</v>
      </c>
      <c r="I1612">
        <v>270</v>
      </c>
      <c r="J1612">
        <v>101</v>
      </c>
      <c r="K1612">
        <v>59889948</v>
      </c>
      <c r="L1612">
        <v>8000000</v>
      </c>
      <c r="M1612" s="2">
        <f>VLOOKUP(A1612,Sheet2!$A$1:G5336,2,0)</f>
        <v>38818</v>
      </c>
      <c r="N1612" t="str">
        <f>VLOOKUP(A1612,Sheet2!$A$1:G5336,3,0)</f>
        <v>Color</v>
      </c>
      <c r="O1612" t="str">
        <f>VLOOKUP(A1612,Sheet2!$A$1:G5336,4,0)</f>
        <v>Comedy</v>
      </c>
      <c r="P1612" t="str">
        <f>VLOOKUP(A1612,Sheet2!$A$1:G5336,5,0)</f>
        <v>English</v>
      </c>
      <c r="Q1612" t="str">
        <f>VLOOKUP(A1612,Sheet2!$A$1:G5336,6,0)</f>
        <v>USA</v>
      </c>
      <c r="R1612" t="str">
        <f>VLOOKUP(A1612,Sheet2!$A$1:G5336,7,0)</f>
        <v>R</v>
      </c>
      <c r="S1612" t="str">
        <f>IF(Table1[[#This Row],[Language]]="English","English","Other language")</f>
        <v>English</v>
      </c>
      <c r="T1612">
        <f>Table1[[#This Row],[Gross Revenue]]-Table1[[#This Row],[Budget]]</f>
        <v>51889948</v>
      </c>
      <c r="U1612" s="1">
        <f>(Table1[[#This Row],[Gross Revenue]]/Table1[[#This Row],[Budget]])-1</f>
        <v>6.4862434999999996</v>
      </c>
      <c r="V1612" t="str">
        <f t="shared" si="50"/>
        <v>90-110 minutes</v>
      </c>
      <c r="W1612">
        <f>Table1[[#This Row],[Profit]]/Table1[[#This Row],[Budget]]</f>
        <v>6.4862434999999996</v>
      </c>
      <c r="X1612" s="22" t="str">
        <f>IF(L1612="","",
IF(L1612&lt;Predictability!$B$1,"Low",
IF(L1612&lt;=Predictability!$B$2,"Mid","High")))</f>
        <v>Low</v>
      </c>
      <c r="Y1612" s="22">
        <f t="shared" si="51"/>
        <v>1</v>
      </c>
    </row>
    <row r="1613" spans="1:25" x14ac:dyDescent="0.2">
      <c r="A1613" t="s">
        <v>3727</v>
      </c>
      <c r="B1613" t="s">
        <v>786</v>
      </c>
      <c r="C1613" t="s">
        <v>787</v>
      </c>
      <c r="D1613">
        <v>11000</v>
      </c>
      <c r="E1613">
        <v>25190</v>
      </c>
      <c r="F1613">
        <v>65</v>
      </c>
      <c r="G1613">
        <v>0</v>
      </c>
      <c r="H1613">
        <v>5.3</v>
      </c>
      <c r="I1613">
        <v>87</v>
      </c>
      <c r="J1613">
        <v>90</v>
      </c>
      <c r="K1613">
        <v>39442871</v>
      </c>
      <c r="L1613">
        <v>80000000</v>
      </c>
      <c r="M1613" s="2">
        <f>VLOOKUP(A1613,Sheet2!$A$1:G5337,2,0)</f>
        <v>36597</v>
      </c>
      <c r="N1613" t="str">
        <f>VLOOKUP(A1613,Sheet2!$A$1:G5337,3,0)</f>
        <v>Color</v>
      </c>
      <c r="O1613" t="str">
        <f>VLOOKUP(A1613,Sheet2!$A$1:G5337,4,0)</f>
        <v>Comedy</v>
      </c>
      <c r="P1613" t="str">
        <f>VLOOKUP(A1613,Sheet2!$A$1:G5337,5,0)</f>
        <v>English</v>
      </c>
      <c r="Q1613" t="str">
        <f>VLOOKUP(A1613,Sheet2!$A$1:G5337,6,0)</f>
        <v>USA</v>
      </c>
      <c r="R1613" t="str">
        <f>VLOOKUP(A1613,Sheet2!$A$1:G5337,7,0)</f>
        <v>PG-13</v>
      </c>
      <c r="S1613" t="str">
        <f>IF(Table1[[#This Row],[Language]]="English","English","Other language")</f>
        <v>English</v>
      </c>
      <c r="T1613">
        <f>Table1[[#This Row],[Gross Revenue]]-Table1[[#This Row],[Budget]]</f>
        <v>-40557129</v>
      </c>
      <c r="U1613" s="1">
        <f>(Table1[[#This Row],[Gross Revenue]]/Table1[[#This Row],[Budget]])-1</f>
        <v>-0.50696411249999995</v>
      </c>
      <c r="V1613" t="str">
        <f t="shared" si="50"/>
        <v>90-110 minutes</v>
      </c>
      <c r="W1613">
        <f>Table1[[#This Row],[Profit]]/Table1[[#This Row],[Budget]]</f>
        <v>-0.50696411249999995</v>
      </c>
      <c r="X1613" s="22" t="str">
        <f>IF(L1613="","",
IF(L1613&lt;Predictability!$B$1,"Low",
IF(L1613&lt;=Predictability!$B$2,"Mid","High")))</f>
        <v>High</v>
      </c>
      <c r="Y1613" s="22">
        <f t="shared" si="51"/>
        <v>0</v>
      </c>
    </row>
    <row r="1614" spans="1:25" x14ac:dyDescent="0.2">
      <c r="A1614" t="s">
        <v>5688</v>
      </c>
      <c r="B1614" t="s">
        <v>588</v>
      </c>
      <c r="C1614" t="s">
        <v>709</v>
      </c>
      <c r="D1614">
        <v>13000</v>
      </c>
      <c r="E1614">
        <v>15308</v>
      </c>
      <c r="F1614">
        <v>0</v>
      </c>
      <c r="G1614">
        <v>0</v>
      </c>
      <c r="H1614">
        <v>6.9</v>
      </c>
      <c r="I1614">
        <v>63</v>
      </c>
      <c r="J1614">
        <v>102</v>
      </c>
      <c r="K1614">
        <v>38747385</v>
      </c>
      <c r="L1614">
        <v>25000000</v>
      </c>
      <c r="M1614" s="2">
        <f>VLOOKUP(A1614,Sheet2!$A$1:G5338,2,0)</f>
        <v>31472</v>
      </c>
      <c r="N1614" t="str">
        <f>VLOOKUP(A1614,Sheet2!$A$1:G5338,3,0)</f>
        <v>Color</v>
      </c>
      <c r="O1614" t="str">
        <f>VLOOKUP(A1614,Sheet2!$A$1:G5338,4,0)</f>
        <v>Comedy</v>
      </c>
      <c r="P1614" t="str">
        <f>VLOOKUP(A1614,Sheet2!$A$1:G5338,5,0)</f>
        <v>English</v>
      </c>
      <c r="Q1614" t="str">
        <f>VLOOKUP(A1614,Sheet2!$A$1:G5338,6,0)</f>
        <v>USA</v>
      </c>
      <c r="R1614" t="str">
        <f>VLOOKUP(A1614,Sheet2!$A$1:G5338,7,0)</f>
        <v>PG-13</v>
      </c>
      <c r="S1614" t="str">
        <f>IF(Table1[[#This Row],[Language]]="English","English","Other language")</f>
        <v>English</v>
      </c>
      <c r="T1614">
        <f>Table1[[#This Row],[Gross Revenue]]-Table1[[#This Row],[Budget]]</f>
        <v>13747385</v>
      </c>
      <c r="U1614" s="1">
        <f>(Table1[[#This Row],[Gross Revenue]]/Table1[[#This Row],[Budget]])-1</f>
        <v>0.54989540000000003</v>
      </c>
      <c r="V1614" t="str">
        <f t="shared" si="50"/>
        <v>90-110 minutes</v>
      </c>
      <c r="W1614">
        <f>Table1[[#This Row],[Profit]]/Table1[[#This Row],[Budget]]</f>
        <v>0.54989540000000003</v>
      </c>
      <c r="X1614" s="22" t="str">
        <f>IF(L1614="","",
IF(L1614&lt;Predictability!$B$1,"Low",
IF(L1614&lt;=Predictability!$B$2,"Mid","High")))</f>
        <v>Mid</v>
      </c>
      <c r="Y1614" s="22">
        <f t="shared" si="51"/>
        <v>1</v>
      </c>
    </row>
    <row r="1615" spans="1:25" x14ac:dyDescent="0.2">
      <c r="A1615" t="s">
        <v>5883</v>
      </c>
      <c r="B1615" t="s">
        <v>2593</v>
      </c>
      <c r="C1615" t="s">
        <v>2594</v>
      </c>
      <c r="D1615">
        <v>541</v>
      </c>
      <c r="E1615">
        <v>890</v>
      </c>
      <c r="F1615">
        <v>0</v>
      </c>
      <c r="G1615">
        <v>0</v>
      </c>
      <c r="H1615">
        <v>7.1</v>
      </c>
      <c r="I1615">
        <v>118</v>
      </c>
      <c r="J1615">
        <v>134</v>
      </c>
      <c r="K1615">
        <v>183662</v>
      </c>
      <c r="L1615">
        <v>25000000</v>
      </c>
      <c r="M1615" s="2">
        <f>VLOOKUP(A1615,Sheet2!$A$1:G5339,2,0)</f>
        <v>40316</v>
      </c>
      <c r="N1615" t="str">
        <f>VLOOKUP(A1615,Sheet2!$A$1:G5339,3,0)</f>
        <v>Color</v>
      </c>
      <c r="O1615" t="str">
        <f>VLOOKUP(A1615,Sheet2!$A$1:G5339,4,0)</f>
        <v>Comedy</v>
      </c>
      <c r="P1615" t="str">
        <f>VLOOKUP(A1615,Sheet2!$A$1:G5339,5,0)</f>
        <v>French</v>
      </c>
      <c r="Q1615" t="str">
        <f>VLOOKUP(A1615,Sheet2!$A$1:G5339,6,0)</f>
        <v>France</v>
      </c>
      <c r="R1615" t="str">
        <f>VLOOKUP(A1615,Sheet2!$A$1:G5339,7,0)</f>
        <v>Not Rated</v>
      </c>
      <c r="S1615" t="str">
        <f>IF(Table1[[#This Row],[Language]]="English","English","Other language")</f>
        <v>Other language</v>
      </c>
      <c r="T1615">
        <f>Table1[[#This Row],[Gross Revenue]]-Table1[[#This Row],[Budget]]</f>
        <v>-24816338</v>
      </c>
      <c r="U1615" s="1">
        <f>(Table1[[#This Row],[Gross Revenue]]/Table1[[#This Row],[Budget]])-1</f>
        <v>-0.99265351999999996</v>
      </c>
      <c r="V1615" t="str">
        <f t="shared" si="50"/>
        <v>131-150 minutes</v>
      </c>
      <c r="W1615">
        <f>Table1[[#This Row],[Profit]]/Table1[[#This Row],[Budget]]</f>
        <v>-0.99265351999999996</v>
      </c>
      <c r="X1615" s="22" t="str">
        <f>IF(L1615="","",
IF(L1615&lt;Predictability!$B$1,"Low",
IF(L1615&lt;=Predictability!$B$2,"Mid","High")))</f>
        <v>Mid</v>
      </c>
      <c r="Y1615" s="22">
        <f t="shared" si="51"/>
        <v>0</v>
      </c>
    </row>
    <row r="1616" spans="1:25" x14ac:dyDescent="0.2">
      <c r="A1616" t="s">
        <v>6273</v>
      </c>
      <c r="B1616" t="s">
        <v>1347</v>
      </c>
      <c r="C1616" t="s">
        <v>2212</v>
      </c>
      <c r="D1616">
        <v>23000</v>
      </c>
      <c r="E1616">
        <v>29370</v>
      </c>
      <c r="F1616">
        <v>44</v>
      </c>
      <c r="G1616">
        <v>0</v>
      </c>
      <c r="H1616">
        <v>7.3</v>
      </c>
      <c r="I1616">
        <v>27</v>
      </c>
      <c r="J1616">
        <v>115</v>
      </c>
      <c r="K1616">
        <v>50003300</v>
      </c>
      <c r="L1616">
        <v>15000000</v>
      </c>
      <c r="M1616" s="2">
        <f>VLOOKUP(A1616,Sheet2!$A$1:G5340,2,0)</f>
        <v>34336</v>
      </c>
      <c r="N1616" t="str">
        <f>VLOOKUP(A1616,Sheet2!$A$1:G5340,3,0)</f>
        <v>Color</v>
      </c>
      <c r="O1616" t="str">
        <f>VLOOKUP(A1616,Sheet2!$A$1:G5340,4,0)</f>
        <v>Drama</v>
      </c>
      <c r="P1616" t="str">
        <f>VLOOKUP(A1616,Sheet2!$A$1:G5340,5,0)</f>
        <v>English</v>
      </c>
      <c r="Q1616" t="str">
        <f>VLOOKUP(A1616,Sheet2!$A$1:G5340,6,0)</f>
        <v>USA</v>
      </c>
      <c r="R1616" t="str">
        <f>VLOOKUP(A1616,Sheet2!$A$1:G5340,7,0)</f>
        <v>PG</v>
      </c>
      <c r="S1616" t="str">
        <f>IF(Table1[[#This Row],[Language]]="English","English","Other language")</f>
        <v>English</v>
      </c>
      <c r="T1616">
        <f>Table1[[#This Row],[Gross Revenue]]-Table1[[#This Row],[Budget]]</f>
        <v>35003300</v>
      </c>
      <c r="U1616" s="1">
        <f>(Table1[[#This Row],[Gross Revenue]]/Table1[[#This Row],[Budget]])-1</f>
        <v>2.3335533333333331</v>
      </c>
      <c r="V1616" t="str">
        <f t="shared" si="50"/>
        <v>111-130 minutes</v>
      </c>
      <c r="W1616">
        <f>Table1[[#This Row],[Profit]]/Table1[[#This Row],[Budget]]</f>
        <v>2.3335533333333331</v>
      </c>
      <c r="X1616" s="22" t="str">
        <f>IF(L1616="","",
IF(L1616&lt;Predictability!$B$1,"Low",
IF(L1616&lt;=Predictability!$B$2,"Mid","High")))</f>
        <v>Mid</v>
      </c>
      <c r="Y1616" s="22">
        <f t="shared" si="51"/>
        <v>1</v>
      </c>
    </row>
    <row r="1617" spans="1:25" x14ac:dyDescent="0.2">
      <c r="A1617" t="s">
        <v>3401</v>
      </c>
      <c r="B1617" t="s">
        <v>275</v>
      </c>
      <c r="C1617" t="s">
        <v>276</v>
      </c>
      <c r="D1617">
        <v>979</v>
      </c>
      <c r="E1617">
        <v>6334</v>
      </c>
      <c r="F1617">
        <v>322</v>
      </c>
      <c r="G1617">
        <v>0</v>
      </c>
      <c r="H1617">
        <v>4.3</v>
      </c>
      <c r="I1617">
        <v>78</v>
      </c>
      <c r="J1617">
        <v>98</v>
      </c>
      <c r="K1617">
        <v>58255287</v>
      </c>
      <c r="L1617">
        <v>64000000</v>
      </c>
      <c r="M1617" s="2">
        <f>VLOOKUP(A1617,Sheet2!$A$1:G5341,2,0)</f>
        <v>38898</v>
      </c>
      <c r="N1617" t="str">
        <f>VLOOKUP(A1617,Sheet2!$A$1:G5341,3,0)</f>
        <v>Color</v>
      </c>
      <c r="O1617" t="str">
        <f>VLOOKUP(A1617,Sheet2!$A$1:G5341,4,0)</f>
        <v>Comedy</v>
      </c>
      <c r="P1617" t="str">
        <f>VLOOKUP(A1617,Sheet2!$A$1:G5341,5,0)</f>
        <v>English</v>
      </c>
      <c r="Q1617" t="str">
        <f>VLOOKUP(A1617,Sheet2!$A$1:G5341,6,0)</f>
        <v>USA</v>
      </c>
      <c r="R1617" t="str">
        <f>VLOOKUP(A1617,Sheet2!$A$1:G5341,7,0)</f>
        <v>PG-13</v>
      </c>
      <c r="S1617" t="str">
        <f>IF(Table1[[#This Row],[Language]]="English","English","Other language")</f>
        <v>English</v>
      </c>
      <c r="T1617">
        <f>Table1[[#This Row],[Gross Revenue]]-Table1[[#This Row],[Budget]]</f>
        <v>-5744713</v>
      </c>
      <c r="U1617" s="1">
        <f>(Table1[[#This Row],[Gross Revenue]]/Table1[[#This Row],[Budget]])-1</f>
        <v>-8.9761140624999958E-2</v>
      </c>
      <c r="V1617" t="str">
        <f t="shared" si="50"/>
        <v>90-110 minutes</v>
      </c>
      <c r="W1617">
        <f>Table1[[#This Row],[Profit]]/Table1[[#This Row],[Budget]]</f>
        <v>-8.9761140624999999E-2</v>
      </c>
      <c r="X1617" s="22" t="str">
        <f>IF(L1617="","",
IF(L1617&lt;Predictability!$B$1,"Low",
IF(L1617&lt;=Predictability!$B$2,"Mid","High")))</f>
        <v>High</v>
      </c>
      <c r="Y1617" s="22">
        <f t="shared" si="51"/>
        <v>0</v>
      </c>
    </row>
    <row r="1618" spans="1:25" x14ac:dyDescent="0.2">
      <c r="A1618" t="s">
        <v>5591</v>
      </c>
      <c r="B1618" t="s">
        <v>2175</v>
      </c>
      <c r="C1618" t="s">
        <v>2309</v>
      </c>
      <c r="D1618">
        <v>581</v>
      </c>
      <c r="E1618">
        <v>1865</v>
      </c>
      <c r="F1618">
        <v>82</v>
      </c>
      <c r="G1618">
        <v>0</v>
      </c>
      <c r="H1618">
        <v>6.8</v>
      </c>
      <c r="I1618">
        <v>136</v>
      </c>
      <c r="J1618">
        <v>121</v>
      </c>
      <c r="K1618">
        <v>35400000</v>
      </c>
      <c r="L1618">
        <v>7000000</v>
      </c>
      <c r="M1618" s="2">
        <f>VLOOKUP(A1618,Sheet2!$A$1:G5342,2,0)</f>
        <v>26885</v>
      </c>
      <c r="N1618" t="str">
        <f>VLOOKUP(A1618,Sheet2!$A$1:G5342,3,0)</f>
        <v>Color</v>
      </c>
      <c r="O1618" t="str">
        <f>VLOOKUP(A1618,Sheet2!$A$1:G5342,4,0)</f>
        <v>Action</v>
      </c>
      <c r="P1618" t="str">
        <f>VLOOKUP(A1618,Sheet2!$A$1:G5342,5,0)</f>
        <v>English</v>
      </c>
      <c r="Q1618" t="str">
        <f>VLOOKUP(A1618,Sheet2!$A$1:G5342,6,0)</f>
        <v>UK</v>
      </c>
      <c r="R1618" t="str">
        <f>VLOOKUP(A1618,Sheet2!$A$1:G5342,7,0)</f>
        <v>PG</v>
      </c>
      <c r="S1618" t="str">
        <f>IF(Table1[[#This Row],[Language]]="English","English","Other language")</f>
        <v>English</v>
      </c>
      <c r="T1618">
        <f>Table1[[#This Row],[Gross Revenue]]-Table1[[#This Row],[Budget]]</f>
        <v>28400000</v>
      </c>
      <c r="U1618" s="1">
        <f>(Table1[[#This Row],[Gross Revenue]]/Table1[[#This Row],[Budget]])-1</f>
        <v>4.0571428571428569</v>
      </c>
      <c r="V1618" t="str">
        <f t="shared" si="50"/>
        <v>111-130 minutes</v>
      </c>
      <c r="W1618">
        <f>Table1[[#This Row],[Profit]]/Table1[[#This Row],[Budget]]</f>
        <v>4.0571428571428569</v>
      </c>
      <c r="X1618" s="22" t="str">
        <f>IF(L1618="","",
IF(L1618&lt;Predictability!$B$1,"Low",
IF(L1618&lt;=Predictability!$B$2,"Mid","High")))</f>
        <v>Low</v>
      </c>
      <c r="Y1618" s="22">
        <f t="shared" si="51"/>
        <v>1</v>
      </c>
    </row>
    <row r="1619" spans="1:25" x14ac:dyDescent="0.2">
      <c r="A1619" t="s">
        <v>6088</v>
      </c>
      <c r="B1619" t="s">
        <v>362</v>
      </c>
      <c r="C1619" t="s">
        <v>2368</v>
      </c>
      <c r="D1619">
        <v>13000</v>
      </c>
      <c r="E1619">
        <v>13961</v>
      </c>
      <c r="F1619">
        <v>235</v>
      </c>
      <c r="G1619">
        <v>0</v>
      </c>
      <c r="H1619">
        <v>7.2</v>
      </c>
      <c r="I1619">
        <v>354</v>
      </c>
      <c r="J1619">
        <v>129</v>
      </c>
      <c r="K1619">
        <v>134520804</v>
      </c>
      <c r="L1619">
        <v>110000000</v>
      </c>
      <c r="M1619" s="2">
        <f>VLOOKUP(A1619,Sheet2!$A$1:G5343,2,0)</f>
        <v>39138</v>
      </c>
      <c r="N1619" t="str">
        <f>VLOOKUP(A1619,Sheet2!$A$1:G5343,3,0)</f>
        <v>Color</v>
      </c>
      <c r="O1619" t="str">
        <f>VLOOKUP(A1619,Sheet2!$A$1:G5343,4,0)</f>
        <v>Action</v>
      </c>
      <c r="P1619" t="str">
        <f>VLOOKUP(A1619,Sheet2!$A$1:G5343,5,0)</f>
        <v>English</v>
      </c>
      <c r="Q1619" t="str">
        <f>VLOOKUP(A1619,Sheet2!$A$1:G5343,6,0)</f>
        <v>USA</v>
      </c>
      <c r="R1619" t="str">
        <f>VLOOKUP(A1619,Sheet2!$A$1:G5343,7,0)</f>
        <v>PG-13</v>
      </c>
      <c r="S1619" t="str">
        <f>IF(Table1[[#This Row],[Language]]="English","English","Other language")</f>
        <v>English</v>
      </c>
      <c r="T1619">
        <f>Table1[[#This Row],[Gross Revenue]]-Table1[[#This Row],[Budget]]</f>
        <v>24520804</v>
      </c>
      <c r="U1619" s="1">
        <f>(Table1[[#This Row],[Gross Revenue]]/Table1[[#This Row],[Budget]])-1</f>
        <v>0.2229163999999999</v>
      </c>
      <c r="V1619" t="str">
        <f t="shared" si="50"/>
        <v>111-130 minutes</v>
      </c>
      <c r="W1619">
        <f>Table1[[#This Row],[Profit]]/Table1[[#This Row],[Budget]]</f>
        <v>0.22291639999999999</v>
      </c>
      <c r="X1619" s="22" t="str">
        <f>IF(L1619="","",
IF(L1619&lt;Predictability!$B$1,"Low",
IF(L1619&lt;=Predictability!$B$2,"Mid","High")))</f>
        <v>High</v>
      </c>
      <c r="Y1619" s="22">
        <f t="shared" si="51"/>
        <v>0</v>
      </c>
    </row>
    <row r="1620" spans="1:25" x14ac:dyDescent="0.2">
      <c r="A1620" t="s">
        <v>5220</v>
      </c>
      <c r="B1620" t="s">
        <v>706</v>
      </c>
      <c r="C1620" t="s">
        <v>1684</v>
      </c>
      <c r="D1620">
        <v>1000</v>
      </c>
      <c r="E1620">
        <v>3250</v>
      </c>
      <c r="F1620">
        <v>98</v>
      </c>
      <c r="G1620">
        <v>242</v>
      </c>
      <c r="H1620">
        <v>6.6</v>
      </c>
      <c r="I1620">
        <v>24</v>
      </c>
      <c r="J1620">
        <v>100</v>
      </c>
      <c r="K1620">
        <v>12902790</v>
      </c>
      <c r="L1620">
        <v>12000000</v>
      </c>
      <c r="M1620" s="2">
        <f>VLOOKUP(A1620,Sheet2!$A$1:G5344,2,0)</f>
        <v>35801</v>
      </c>
      <c r="N1620" t="str">
        <f>VLOOKUP(A1620,Sheet2!$A$1:G5344,3,0)</f>
        <v>Color</v>
      </c>
      <c r="O1620" t="str">
        <f>VLOOKUP(A1620,Sheet2!$A$1:G5344,4,0)</f>
        <v>Comedy</v>
      </c>
      <c r="P1620" t="str">
        <f>VLOOKUP(A1620,Sheet2!$A$1:G5344,5,0)</f>
        <v>English</v>
      </c>
      <c r="Q1620" t="str">
        <f>VLOOKUP(A1620,Sheet2!$A$1:G5344,6,0)</f>
        <v>USA</v>
      </c>
      <c r="R1620" t="str">
        <f>VLOOKUP(A1620,Sheet2!$A$1:G5344,7,0)</f>
        <v>R</v>
      </c>
      <c r="S1620" t="str">
        <f>IF(Table1[[#This Row],[Language]]="English","English","Other language")</f>
        <v>English</v>
      </c>
      <c r="T1620">
        <f>Table1[[#This Row],[Gross Revenue]]-Table1[[#This Row],[Budget]]</f>
        <v>902790</v>
      </c>
      <c r="U1620" s="1">
        <f>(Table1[[#This Row],[Gross Revenue]]/Table1[[#This Row],[Budget]])-1</f>
        <v>7.5232500000000035E-2</v>
      </c>
      <c r="V1620" t="str">
        <f t="shared" si="50"/>
        <v>90-110 minutes</v>
      </c>
      <c r="W1620">
        <f>Table1[[#This Row],[Profit]]/Table1[[#This Row],[Budget]]</f>
        <v>7.5232499999999994E-2</v>
      </c>
      <c r="X1620" s="22" t="str">
        <f>IF(L1620="","",
IF(L1620&lt;Predictability!$B$1,"Low",
IF(L1620&lt;=Predictability!$B$2,"Mid","High")))</f>
        <v>Mid</v>
      </c>
      <c r="Y1620" s="22">
        <f t="shared" si="51"/>
        <v>0</v>
      </c>
    </row>
    <row r="1621" spans="1:25" x14ac:dyDescent="0.2">
      <c r="A1621" t="s">
        <v>4531</v>
      </c>
      <c r="B1621" t="s">
        <v>708</v>
      </c>
      <c r="C1621" t="s">
        <v>1623</v>
      </c>
      <c r="D1621">
        <v>11000</v>
      </c>
      <c r="E1621">
        <v>12322</v>
      </c>
      <c r="F1621">
        <v>0</v>
      </c>
      <c r="G1621">
        <v>0</v>
      </c>
      <c r="H1621">
        <v>6.1</v>
      </c>
      <c r="I1621">
        <v>19</v>
      </c>
      <c r="J1621">
        <v>84</v>
      </c>
      <c r="K1621">
        <v>27979400</v>
      </c>
      <c r="L1621">
        <v>8200000</v>
      </c>
      <c r="M1621" s="2">
        <f>VLOOKUP(A1621,Sheet2!$A$1:G5345,2,0)</f>
        <v>34164</v>
      </c>
      <c r="N1621" t="str">
        <f>VLOOKUP(A1621,Sheet2!$A$1:G5345,3,0)</f>
        <v>Color</v>
      </c>
      <c r="O1621" t="str">
        <f>VLOOKUP(A1621,Sheet2!$A$1:G5345,4,0)</f>
        <v>Action</v>
      </c>
      <c r="P1621" t="str">
        <f>VLOOKUP(A1621,Sheet2!$A$1:G5345,5,0)</f>
        <v>English</v>
      </c>
      <c r="Q1621" t="str">
        <f>VLOOKUP(A1621,Sheet2!$A$1:G5345,6,0)</f>
        <v>USA</v>
      </c>
      <c r="R1621" t="str">
        <f>VLOOKUP(A1621,Sheet2!$A$1:G5345,7,0)</f>
        <v>PG-13</v>
      </c>
      <c r="S1621" t="str">
        <f>IF(Table1[[#This Row],[Language]]="English","English","Other language")</f>
        <v>English</v>
      </c>
      <c r="T1621">
        <f>Table1[[#This Row],[Gross Revenue]]-Table1[[#This Row],[Budget]]</f>
        <v>19779400</v>
      </c>
      <c r="U1621" s="1">
        <f>(Table1[[#This Row],[Gross Revenue]]/Table1[[#This Row],[Budget]])-1</f>
        <v>2.412121951219512</v>
      </c>
      <c r="V1621" t="str">
        <f t="shared" si="50"/>
        <v>&lt;90 minutes</v>
      </c>
      <c r="W1621">
        <f>Table1[[#This Row],[Profit]]/Table1[[#This Row],[Budget]]</f>
        <v>2.412121951219512</v>
      </c>
      <c r="X1621" s="22" t="str">
        <f>IF(L1621="","",
IF(L1621&lt;Predictability!$B$1,"Low",
IF(L1621&lt;=Predictability!$B$2,"Mid","High")))</f>
        <v>Low</v>
      </c>
      <c r="Y1621" s="22">
        <f t="shared" si="51"/>
        <v>1</v>
      </c>
    </row>
    <row r="1622" spans="1:25" x14ac:dyDescent="0.2">
      <c r="A1622" t="s">
        <v>6936</v>
      </c>
      <c r="B1622" t="s">
        <v>150</v>
      </c>
      <c r="C1622" t="s">
        <v>124</v>
      </c>
      <c r="D1622">
        <v>26000</v>
      </c>
      <c r="E1622">
        <v>28294</v>
      </c>
      <c r="F1622">
        <v>0</v>
      </c>
      <c r="G1622">
        <v>21000</v>
      </c>
      <c r="H1622">
        <v>8.1999999999999993</v>
      </c>
      <c r="I1622">
        <v>116</v>
      </c>
      <c r="J1622">
        <v>120</v>
      </c>
      <c r="K1622">
        <v>3650677</v>
      </c>
      <c r="L1622">
        <v>960000</v>
      </c>
      <c r="M1622" s="2">
        <f>VLOOKUP(A1622,Sheet2!$A$1:G5346,2,0)</f>
        <v>35796</v>
      </c>
      <c r="N1622" t="str">
        <f>VLOOKUP(A1622,Sheet2!$A$1:G5346,3,0)</f>
        <v>Color</v>
      </c>
      <c r="O1622" t="str">
        <f>VLOOKUP(A1622,Sheet2!$A$1:G5346,4,0)</f>
        <v>Comedy</v>
      </c>
      <c r="P1622" t="str">
        <f>VLOOKUP(A1622,Sheet2!$A$1:G5346,5,0)</f>
        <v>English</v>
      </c>
      <c r="Q1622" t="str">
        <f>VLOOKUP(A1622,Sheet2!$A$1:G5346,6,0)</f>
        <v>UK</v>
      </c>
      <c r="R1622" t="str">
        <f>VLOOKUP(A1622,Sheet2!$A$1:G5346,7,0)</f>
        <v>R</v>
      </c>
      <c r="S1622" t="str">
        <f>IF(Table1[[#This Row],[Language]]="English","English","Other language")</f>
        <v>English</v>
      </c>
      <c r="T1622">
        <f>Table1[[#This Row],[Gross Revenue]]-Table1[[#This Row],[Budget]]</f>
        <v>2690677</v>
      </c>
      <c r="U1622" s="1">
        <f>(Table1[[#This Row],[Gross Revenue]]/Table1[[#This Row],[Budget]])-1</f>
        <v>2.8027885416666667</v>
      </c>
      <c r="V1622" t="str">
        <f t="shared" si="50"/>
        <v>111-130 minutes</v>
      </c>
      <c r="W1622">
        <f>Table1[[#This Row],[Profit]]/Table1[[#This Row],[Budget]]</f>
        <v>2.8027885416666667</v>
      </c>
      <c r="X1622" s="22" t="str">
        <f>IF(L1622="","",
IF(L1622&lt;Predictability!$B$1,"Low",
IF(L1622&lt;=Predictability!$B$2,"Mid","High")))</f>
        <v>Low</v>
      </c>
      <c r="Y1622" s="22">
        <f t="shared" si="51"/>
        <v>1</v>
      </c>
    </row>
    <row r="1623" spans="1:25" x14ac:dyDescent="0.2">
      <c r="A1623" t="s">
        <v>3502</v>
      </c>
      <c r="B1623" t="s">
        <v>444</v>
      </c>
      <c r="C1623" t="s">
        <v>445</v>
      </c>
      <c r="D1623">
        <v>685</v>
      </c>
      <c r="E1623">
        <v>2048</v>
      </c>
      <c r="F1623">
        <v>0</v>
      </c>
      <c r="G1623">
        <v>261</v>
      </c>
      <c r="H1623">
        <v>4.8</v>
      </c>
      <c r="I1623">
        <v>10</v>
      </c>
      <c r="J1623">
        <v>95</v>
      </c>
      <c r="K1623">
        <v>2468</v>
      </c>
      <c r="L1623">
        <v>300000</v>
      </c>
      <c r="M1623" s="2">
        <f>VLOOKUP(A1623,Sheet2!$A$1:G5347,2,0)</f>
        <v>41971</v>
      </c>
      <c r="N1623" t="str">
        <f>VLOOKUP(A1623,Sheet2!$A$1:G5347,3,0)</f>
        <v>Color</v>
      </c>
      <c r="O1623" t="str">
        <f>VLOOKUP(A1623,Sheet2!$A$1:G5347,4,0)</f>
        <v>Thriller</v>
      </c>
      <c r="P1623" t="str">
        <f>VLOOKUP(A1623,Sheet2!$A$1:G5347,5,0)</f>
        <v>English</v>
      </c>
      <c r="Q1623" t="str">
        <f>VLOOKUP(A1623,Sheet2!$A$1:G5347,6,0)</f>
        <v>USA</v>
      </c>
      <c r="R1623" t="str">
        <f>VLOOKUP(A1623,Sheet2!$A$1:G5347,7,0)</f>
        <v>R</v>
      </c>
      <c r="S1623" t="str">
        <f>IF(Table1[[#This Row],[Language]]="English","English","Other language")</f>
        <v>English</v>
      </c>
      <c r="T1623">
        <f>Table1[[#This Row],[Gross Revenue]]-Table1[[#This Row],[Budget]]</f>
        <v>-297532</v>
      </c>
      <c r="U1623" s="1">
        <f>(Table1[[#This Row],[Gross Revenue]]/Table1[[#This Row],[Budget]])-1</f>
        <v>-0.99177333333333328</v>
      </c>
      <c r="V1623" t="str">
        <f t="shared" si="50"/>
        <v>90-110 minutes</v>
      </c>
      <c r="W1623">
        <f>Table1[[#This Row],[Profit]]/Table1[[#This Row],[Budget]]</f>
        <v>-0.99177333333333328</v>
      </c>
      <c r="X1623" s="22" t="str">
        <f>IF(L1623="","",
IF(L1623&lt;Predictability!$B$1,"Low",
IF(L1623&lt;=Predictability!$B$2,"Mid","High")))</f>
        <v>Low</v>
      </c>
      <c r="Y1623" s="22">
        <f t="shared" si="51"/>
        <v>0</v>
      </c>
    </row>
    <row r="1624" spans="1:25" x14ac:dyDescent="0.2">
      <c r="A1624" t="s">
        <v>4469</v>
      </c>
      <c r="B1624" t="s">
        <v>1574</v>
      </c>
      <c r="C1624" t="s">
        <v>1575</v>
      </c>
      <c r="D1624">
        <v>788</v>
      </c>
      <c r="E1624">
        <v>1414</v>
      </c>
      <c r="F1624">
        <v>4</v>
      </c>
      <c r="G1624">
        <v>10000</v>
      </c>
      <c r="H1624">
        <v>6.1</v>
      </c>
      <c r="I1624">
        <v>289</v>
      </c>
      <c r="J1624">
        <v>95</v>
      </c>
      <c r="K1624">
        <v>14291570</v>
      </c>
      <c r="L1624">
        <v>20000000</v>
      </c>
      <c r="M1624" s="2">
        <f>VLOOKUP(A1624,Sheet2!$A$1:G5348,2,0)</f>
        <v>41244</v>
      </c>
      <c r="N1624" t="str">
        <f>VLOOKUP(A1624,Sheet2!$A$1:G5348,3,0)</f>
        <v>Color</v>
      </c>
      <c r="O1624" t="str">
        <f>VLOOKUP(A1624,Sheet2!$A$1:G5348,4,0)</f>
        <v>Action</v>
      </c>
      <c r="P1624" t="str">
        <f>VLOOKUP(A1624,Sheet2!$A$1:G5348,5,0)</f>
        <v>English</v>
      </c>
      <c r="Q1624" t="str">
        <f>VLOOKUP(A1624,Sheet2!$A$1:G5348,6,0)</f>
        <v>France</v>
      </c>
      <c r="R1624" t="str">
        <f>VLOOKUP(A1624,Sheet2!$A$1:G5348,7,0)</f>
        <v>PG-13</v>
      </c>
      <c r="S1624" t="str">
        <f>IF(Table1[[#This Row],[Language]]="English","English","Other language")</f>
        <v>English</v>
      </c>
      <c r="T1624">
        <f>Table1[[#This Row],[Gross Revenue]]-Table1[[#This Row],[Budget]]</f>
        <v>-5708430</v>
      </c>
      <c r="U1624" s="1">
        <f>(Table1[[#This Row],[Gross Revenue]]/Table1[[#This Row],[Budget]])-1</f>
        <v>-0.28542149999999999</v>
      </c>
      <c r="V1624" t="str">
        <f t="shared" si="50"/>
        <v>90-110 minutes</v>
      </c>
      <c r="W1624">
        <f>Table1[[#This Row],[Profit]]/Table1[[#This Row],[Budget]]</f>
        <v>-0.28542149999999999</v>
      </c>
      <c r="X1624" s="22" t="str">
        <f>IF(L1624="","",
IF(L1624&lt;Predictability!$B$1,"Low",
IF(L1624&lt;=Predictability!$B$2,"Mid","High")))</f>
        <v>Mid</v>
      </c>
      <c r="Y1624" s="22">
        <f t="shared" si="51"/>
        <v>0</v>
      </c>
    </row>
    <row r="1625" spans="1:25" x14ac:dyDescent="0.2">
      <c r="A1625" t="s">
        <v>5571</v>
      </c>
      <c r="B1625" t="s">
        <v>2387</v>
      </c>
      <c r="C1625" t="s">
        <v>2388</v>
      </c>
      <c r="D1625">
        <v>1000</v>
      </c>
      <c r="E1625">
        <v>2951</v>
      </c>
      <c r="F1625">
        <v>23</v>
      </c>
      <c r="G1625">
        <v>0</v>
      </c>
      <c r="H1625">
        <v>6.8</v>
      </c>
      <c r="I1625">
        <v>112</v>
      </c>
      <c r="J1625">
        <v>119</v>
      </c>
      <c r="K1625">
        <v>25000000</v>
      </c>
      <c r="L1625">
        <v>9000000</v>
      </c>
      <c r="M1625" s="2">
        <f>VLOOKUP(A1625,Sheet2!$A$1:G5349,2,0)</f>
        <v>28038</v>
      </c>
      <c r="N1625" t="str">
        <f>VLOOKUP(A1625,Sheet2!$A$1:G5349,3,0)</f>
        <v>Color</v>
      </c>
      <c r="O1625" t="str">
        <f>VLOOKUP(A1625,Sheet2!$A$1:G5349,4,0)</f>
        <v>Action</v>
      </c>
      <c r="P1625" t="str">
        <f>VLOOKUP(A1625,Sheet2!$A$1:G5349,5,0)</f>
        <v>English</v>
      </c>
      <c r="Q1625" t="str">
        <f>VLOOKUP(A1625,Sheet2!$A$1:G5349,6,0)</f>
        <v>USA</v>
      </c>
      <c r="R1625" t="str">
        <f>VLOOKUP(A1625,Sheet2!$A$1:G5349,7,0)</f>
        <v>PG</v>
      </c>
      <c r="S1625" t="str">
        <f>IF(Table1[[#This Row],[Language]]="English","English","Other language")</f>
        <v>English</v>
      </c>
      <c r="T1625">
        <f>Table1[[#This Row],[Gross Revenue]]-Table1[[#This Row],[Budget]]</f>
        <v>16000000</v>
      </c>
      <c r="U1625" s="1">
        <f>(Table1[[#This Row],[Gross Revenue]]/Table1[[#This Row],[Budget]])-1</f>
        <v>1.7777777777777777</v>
      </c>
      <c r="V1625" t="str">
        <f t="shared" si="50"/>
        <v>111-130 minutes</v>
      </c>
      <c r="W1625">
        <f>Table1[[#This Row],[Profit]]/Table1[[#This Row],[Budget]]</f>
        <v>1.7777777777777777</v>
      </c>
      <c r="X1625" s="22" t="str">
        <f>IF(L1625="","",
IF(L1625&lt;Predictability!$B$1,"Low",
IF(L1625&lt;=Predictability!$B$2,"Mid","High")))</f>
        <v>Mid</v>
      </c>
      <c r="Y1625" s="22">
        <f t="shared" si="51"/>
        <v>1</v>
      </c>
    </row>
    <row r="1626" spans="1:25" x14ac:dyDescent="0.2">
      <c r="A1626" t="s">
        <v>5209</v>
      </c>
      <c r="B1626" t="s">
        <v>150</v>
      </c>
      <c r="C1626" t="s">
        <v>2165</v>
      </c>
      <c r="D1626">
        <v>26000</v>
      </c>
      <c r="E1626">
        <v>39518</v>
      </c>
      <c r="F1626">
        <v>11</v>
      </c>
      <c r="G1626">
        <v>0</v>
      </c>
      <c r="H1626">
        <v>6.6</v>
      </c>
      <c r="I1626">
        <v>34</v>
      </c>
      <c r="J1626">
        <v>92</v>
      </c>
      <c r="K1626">
        <v>12667</v>
      </c>
      <c r="L1626">
        <v>14000</v>
      </c>
      <c r="M1626" s="2">
        <f>VLOOKUP(A1626,Sheet2!$A$1:G5350,2,0)</f>
        <v>38639</v>
      </c>
      <c r="N1626" t="str">
        <f>VLOOKUP(A1626,Sheet2!$A$1:G5350,3,0)</f>
        <v>Color</v>
      </c>
      <c r="O1626" t="str">
        <f>VLOOKUP(A1626,Sheet2!$A$1:G5350,4,0)</f>
        <v>Drama</v>
      </c>
      <c r="P1626" t="str">
        <f>VLOOKUP(A1626,Sheet2!$A$1:G5350,5,0)</f>
        <v>English</v>
      </c>
      <c r="Q1626" t="str">
        <f>VLOOKUP(A1626,Sheet2!$A$1:G5350,6,0)</f>
        <v>UK</v>
      </c>
      <c r="R1626" t="str">
        <f>VLOOKUP(A1626,Sheet2!$A$1:G5350,7,0)</f>
        <v>R</v>
      </c>
      <c r="S1626" t="str">
        <f>IF(Table1[[#This Row],[Language]]="English","English","Other language")</f>
        <v>English</v>
      </c>
      <c r="T1626">
        <f>Table1[[#This Row],[Gross Revenue]]-Table1[[#This Row],[Budget]]</f>
        <v>-1333</v>
      </c>
      <c r="U1626" s="1">
        <f>(Table1[[#This Row],[Gross Revenue]]/Table1[[#This Row],[Budget]])-1</f>
        <v>-9.5214285714285696E-2</v>
      </c>
      <c r="V1626" t="str">
        <f t="shared" si="50"/>
        <v>90-110 minutes</v>
      </c>
      <c r="W1626">
        <f>Table1[[#This Row],[Profit]]/Table1[[#This Row],[Budget]]</f>
        <v>-9.521428571428571E-2</v>
      </c>
      <c r="X1626" s="22" t="str">
        <f>IF(L1626="","",
IF(L1626&lt;Predictability!$B$1,"Low",
IF(L1626&lt;=Predictability!$B$2,"Mid","High")))</f>
        <v>Low</v>
      </c>
      <c r="Y1626" s="22">
        <f t="shared" si="51"/>
        <v>0</v>
      </c>
    </row>
    <row r="1627" spans="1:25" x14ac:dyDescent="0.2">
      <c r="A1627" t="s">
        <v>6563</v>
      </c>
      <c r="B1627" t="s">
        <v>408</v>
      </c>
      <c r="C1627" t="s">
        <v>1228</v>
      </c>
      <c r="D1627">
        <v>11000</v>
      </c>
      <c r="E1627">
        <v>11400</v>
      </c>
      <c r="F1627">
        <v>407</v>
      </c>
      <c r="G1627">
        <v>0</v>
      </c>
      <c r="H1627">
        <v>7.6</v>
      </c>
      <c r="I1627">
        <v>68</v>
      </c>
      <c r="J1627">
        <v>135</v>
      </c>
      <c r="K1627">
        <v>13269963</v>
      </c>
      <c r="L1627">
        <v>5000000</v>
      </c>
      <c r="M1627" s="2">
        <f>VLOOKUP(A1627,Sheet2!$A$1:G5351,2,0)</f>
        <v>35149</v>
      </c>
      <c r="N1627" t="str">
        <f>VLOOKUP(A1627,Sheet2!$A$1:G5351,3,0)</f>
        <v>Color</v>
      </c>
      <c r="O1627" t="str">
        <f>VLOOKUP(A1627,Sheet2!$A$1:G5351,4,0)</f>
        <v>Drama</v>
      </c>
      <c r="P1627" t="str">
        <f>VLOOKUP(A1627,Sheet2!$A$1:G5351,5,0)</f>
        <v>English</v>
      </c>
      <c r="Q1627" t="str">
        <f>VLOOKUP(A1627,Sheet2!$A$1:G5351,6,0)</f>
        <v>USA</v>
      </c>
      <c r="R1627" t="str">
        <f>VLOOKUP(A1627,Sheet2!$A$1:G5351,7,0)</f>
        <v>R</v>
      </c>
      <c r="S1627" t="str">
        <f>IF(Table1[[#This Row],[Language]]="English","English","Other language")</f>
        <v>English</v>
      </c>
      <c r="T1627">
        <f>Table1[[#This Row],[Gross Revenue]]-Table1[[#This Row],[Budget]]</f>
        <v>8269963</v>
      </c>
      <c r="U1627" s="1">
        <f>(Table1[[#This Row],[Gross Revenue]]/Table1[[#This Row],[Budget]])-1</f>
        <v>1.6539926</v>
      </c>
      <c r="V1627" t="str">
        <f t="shared" si="50"/>
        <v>131-150 minutes</v>
      </c>
      <c r="W1627">
        <f>Table1[[#This Row],[Profit]]/Table1[[#This Row],[Budget]]</f>
        <v>1.6539926</v>
      </c>
      <c r="X1627" s="22" t="str">
        <f>IF(L1627="","",
IF(L1627&lt;Predictability!$B$1,"Low",
IF(L1627&lt;=Predictability!$B$2,"Mid","High")))</f>
        <v>Low</v>
      </c>
      <c r="Y1627" s="22">
        <f t="shared" si="51"/>
        <v>1</v>
      </c>
    </row>
    <row r="1628" spans="1:25" x14ac:dyDescent="0.2">
      <c r="A1628" t="s">
        <v>6567</v>
      </c>
      <c r="B1628" t="s">
        <v>2991</v>
      </c>
      <c r="C1628" t="s">
        <v>1335</v>
      </c>
      <c r="D1628">
        <v>480</v>
      </c>
      <c r="E1628">
        <v>1261</v>
      </c>
      <c r="F1628">
        <v>532</v>
      </c>
      <c r="G1628">
        <v>58000</v>
      </c>
      <c r="H1628">
        <v>7.6</v>
      </c>
      <c r="I1628">
        <v>319</v>
      </c>
      <c r="J1628">
        <v>121</v>
      </c>
      <c r="K1628">
        <v>125069696</v>
      </c>
      <c r="L1628">
        <v>40000000</v>
      </c>
      <c r="M1628" s="2">
        <f>VLOOKUP(A1628,Sheet2!$A$1:G5352,2,0)</f>
        <v>41409</v>
      </c>
      <c r="N1628" t="str">
        <f>VLOOKUP(A1628,Sheet2!$A$1:G5352,3,0)</f>
        <v>Color</v>
      </c>
      <c r="O1628" t="str">
        <f>VLOOKUP(A1628,Sheet2!$A$1:G5352,4,0)</f>
        <v>Action</v>
      </c>
      <c r="P1628" t="str">
        <f>VLOOKUP(A1628,Sheet2!$A$1:G5352,5,0)</f>
        <v>English</v>
      </c>
      <c r="Q1628" t="str">
        <f>VLOOKUP(A1628,Sheet2!$A$1:G5352,6,0)</f>
        <v>USA</v>
      </c>
      <c r="R1628" t="str">
        <f>VLOOKUP(A1628,Sheet2!$A$1:G5352,7,0)</f>
        <v>R</v>
      </c>
      <c r="S1628" t="str">
        <f>IF(Table1[[#This Row],[Language]]="English","English","Other language")</f>
        <v>English</v>
      </c>
      <c r="T1628">
        <f>Table1[[#This Row],[Gross Revenue]]-Table1[[#This Row],[Budget]]</f>
        <v>85069696</v>
      </c>
      <c r="U1628" s="1">
        <f>(Table1[[#This Row],[Gross Revenue]]/Table1[[#This Row],[Budget]])-1</f>
        <v>2.1267423999999999</v>
      </c>
      <c r="V1628" t="str">
        <f t="shared" si="50"/>
        <v>111-130 minutes</v>
      </c>
      <c r="W1628">
        <f>Table1[[#This Row],[Profit]]/Table1[[#This Row],[Budget]]</f>
        <v>2.1267423999999999</v>
      </c>
      <c r="X1628" s="22" t="str">
        <f>IF(L1628="","",
IF(L1628&lt;Predictability!$B$1,"Low",
IF(L1628&lt;=Predictability!$B$2,"Mid","High")))</f>
        <v>Mid</v>
      </c>
      <c r="Y1628" s="22">
        <f t="shared" si="51"/>
        <v>1</v>
      </c>
    </row>
    <row r="1629" spans="1:25" x14ac:dyDescent="0.2">
      <c r="A1629" t="s">
        <v>4806</v>
      </c>
      <c r="B1629" t="s">
        <v>40</v>
      </c>
      <c r="C1629" t="s">
        <v>1864</v>
      </c>
      <c r="D1629">
        <v>926</v>
      </c>
      <c r="E1629">
        <v>2383</v>
      </c>
      <c r="F1629">
        <v>8</v>
      </c>
      <c r="G1629">
        <v>0</v>
      </c>
      <c r="H1629">
        <v>6.3</v>
      </c>
      <c r="I1629">
        <v>29</v>
      </c>
      <c r="J1629">
        <v>107</v>
      </c>
      <c r="K1629">
        <v>12200000</v>
      </c>
      <c r="L1629">
        <v>5000000</v>
      </c>
      <c r="M1629" s="2">
        <f>VLOOKUP(A1629,Sheet2!$A$1:G5353,2,0)</f>
        <v>30517</v>
      </c>
      <c r="N1629" t="str">
        <f>VLOOKUP(A1629,Sheet2!$A$1:G5353,3,0)</f>
        <v>Color</v>
      </c>
      <c r="O1629" t="str">
        <f>VLOOKUP(A1629,Sheet2!$A$1:G5353,4,0)</f>
        <v>Action</v>
      </c>
      <c r="P1629" t="str">
        <f>VLOOKUP(A1629,Sheet2!$A$1:G5353,5,0)</f>
        <v>English</v>
      </c>
      <c r="Q1629" t="str">
        <f>VLOOKUP(A1629,Sheet2!$A$1:G5353,6,0)</f>
        <v>USA</v>
      </c>
      <c r="R1629" t="str">
        <f>VLOOKUP(A1629,Sheet2!$A$1:G5353,7,0)</f>
        <v>PG</v>
      </c>
      <c r="S1629" t="str">
        <f>IF(Table1[[#This Row],[Language]]="English","English","Other language")</f>
        <v>English</v>
      </c>
      <c r="T1629">
        <f>Table1[[#This Row],[Gross Revenue]]-Table1[[#This Row],[Budget]]</f>
        <v>7200000</v>
      </c>
      <c r="U1629" s="1">
        <f>(Table1[[#This Row],[Gross Revenue]]/Table1[[#This Row],[Budget]])-1</f>
        <v>1.44</v>
      </c>
      <c r="V1629" t="str">
        <f t="shared" si="50"/>
        <v>90-110 minutes</v>
      </c>
      <c r="W1629">
        <f>Table1[[#This Row],[Profit]]/Table1[[#This Row],[Budget]]</f>
        <v>1.44</v>
      </c>
      <c r="X1629" s="22" t="str">
        <f>IF(L1629="","",
IF(L1629&lt;Predictability!$B$1,"Low",
IF(L1629&lt;=Predictability!$B$2,"Mid","High")))</f>
        <v>Low</v>
      </c>
      <c r="Y1629" s="22">
        <f t="shared" si="51"/>
        <v>1</v>
      </c>
    </row>
    <row r="1630" spans="1:25" x14ac:dyDescent="0.2">
      <c r="A1630" t="s">
        <v>5164</v>
      </c>
      <c r="B1630" t="s">
        <v>2133</v>
      </c>
      <c r="C1630" t="s">
        <v>677</v>
      </c>
      <c r="D1630">
        <v>778</v>
      </c>
      <c r="E1630">
        <v>1440</v>
      </c>
      <c r="F1630">
        <v>12000</v>
      </c>
      <c r="G1630">
        <v>238</v>
      </c>
      <c r="H1630">
        <v>6.6</v>
      </c>
      <c r="I1630">
        <v>81</v>
      </c>
      <c r="J1630">
        <v>91</v>
      </c>
      <c r="K1630">
        <v>154077</v>
      </c>
      <c r="L1630">
        <v>500000</v>
      </c>
      <c r="M1630" s="2">
        <f>VLOOKUP(A1630,Sheet2!$A$1:G5354,2,0)</f>
        <v>38409</v>
      </c>
      <c r="N1630" t="str">
        <f>VLOOKUP(A1630,Sheet2!$A$1:G5354,3,0)</f>
        <v>Color</v>
      </c>
      <c r="O1630" t="str">
        <f>VLOOKUP(A1630,Sheet2!$A$1:G5354,4,0)</f>
        <v>Comedy</v>
      </c>
      <c r="P1630" t="str">
        <f>VLOOKUP(A1630,Sheet2!$A$1:G5354,5,0)</f>
        <v>English</v>
      </c>
      <c r="Q1630" t="str">
        <f>VLOOKUP(A1630,Sheet2!$A$1:G5354,6,0)</f>
        <v>USA</v>
      </c>
      <c r="R1630" t="str">
        <f>VLOOKUP(A1630,Sheet2!$A$1:G5354,7,0)</f>
        <v>R</v>
      </c>
      <c r="S1630" t="str">
        <f>IF(Table1[[#This Row],[Language]]="English","English","Other language")</f>
        <v>English</v>
      </c>
      <c r="T1630">
        <f>Table1[[#This Row],[Gross Revenue]]-Table1[[#This Row],[Budget]]</f>
        <v>-345923</v>
      </c>
      <c r="U1630" s="1">
        <f>(Table1[[#This Row],[Gross Revenue]]/Table1[[#This Row],[Budget]])-1</f>
        <v>-0.69184599999999996</v>
      </c>
      <c r="V1630" t="str">
        <f t="shared" si="50"/>
        <v>90-110 minutes</v>
      </c>
      <c r="W1630">
        <f>Table1[[#This Row],[Profit]]/Table1[[#This Row],[Budget]]</f>
        <v>-0.69184599999999996</v>
      </c>
      <c r="X1630" s="22" t="str">
        <f>IF(L1630="","",
IF(L1630&lt;Predictability!$B$1,"Low",
IF(L1630&lt;=Predictability!$B$2,"Mid","High")))</f>
        <v>Low</v>
      </c>
      <c r="Y1630" s="22">
        <f t="shared" si="51"/>
        <v>0</v>
      </c>
    </row>
    <row r="1631" spans="1:25" x14ac:dyDescent="0.2">
      <c r="A1631" t="s">
        <v>4031</v>
      </c>
      <c r="B1631" t="s">
        <v>153</v>
      </c>
      <c r="C1631" t="s">
        <v>1144</v>
      </c>
      <c r="D1631">
        <v>3000</v>
      </c>
      <c r="E1631">
        <v>5593</v>
      </c>
      <c r="F1631">
        <v>287</v>
      </c>
      <c r="G1631">
        <v>665</v>
      </c>
      <c r="H1631">
        <v>5.7</v>
      </c>
      <c r="I1631">
        <v>101</v>
      </c>
      <c r="J1631">
        <v>91</v>
      </c>
      <c r="K1631">
        <v>20950820</v>
      </c>
      <c r="L1631">
        <v>80000000</v>
      </c>
      <c r="M1631" s="2">
        <f>VLOOKUP(A1631,Sheet2!$A$1:G5355,2,0)</f>
        <v>37801</v>
      </c>
      <c r="N1631" t="str">
        <f>VLOOKUP(A1631,Sheet2!$A$1:G5355,3,0)</f>
        <v>Color</v>
      </c>
      <c r="O1631" t="str">
        <f>VLOOKUP(A1631,Sheet2!$A$1:G5355,4,0)</f>
        <v>Adventure</v>
      </c>
      <c r="P1631" t="str">
        <f>VLOOKUP(A1631,Sheet2!$A$1:G5355,5,0)</f>
        <v>English</v>
      </c>
      <c r="Q1631" t="str">
        <f>VLOOKUP(A1631,Sheet2!$A$1:G5355,6,0)</f>
        <v>Germany</v>
      </c>
      <c r="R1631" t="str">
        <f>VLOOKUP(A1631,Sheet2!$A$1:G5355,7,0)</f>
        <v>PG</v>
      </c>
      <c r="S1631" t="str">
        <f>IF(Table1[[#This Row],[Language]]="English","English","Other language")</f>
        <v>English</v>
      </c>
      <c r="T1631">
        <f>Table1[[#This Row],[Gross Revenue]]-Table1[[#This Row],[Budget]]</f>
        <v>-59049180</v>
      </c>
      <c r="U1631" s="1">
        <f>(Table1[[#This Row],[Gross Revenue]]/Table1[[#This Row],[Budget]])-1</f>
        <v>-0.73811475000000004</v>
      </c>
      <c r="V1631" t="str">
        <f t="shared" si="50"/>
        <v>90-110 minutes</v>
      </c>
      <c r="W1631">
        <f>Table1[[#This Row],[Profit]]/Table1[[#This Row],[Budget]]</f>
        <v>-0.73811475000000004</v>
      </c>
      <c r="X1631" s="22" t="str">
        <f>IF(L1631="","",
IF(L1631&lt;Predictability!$B$1,"Low",
IF(L1631&lt;=Predictability!$B$2,"Mid","High")))</f>
        <v>High</v>
      </c>
      <c r="Y1631" s="22">
        <f t="shared" si="51"/>
        <v>0</v>
      </c>
    </row>
    <row r="1632" spans="1:25" x14ac:dyDescent="0.2">
      <c r="A1632" t="s">
        <v>6366</v>
      </c>
      <c r="B1632" t="s">
        <v>1079</v>
      </c>
      <c r="C1632" t="s">
        <v>2426</v>
      </c>
      <c r="D1632">
        <v>23000</v>
      </c>
      <c r="E1632">
        <v>37387</v>
      </c>
      <c r="F1632">
        <v>0</v>
      </c>
      <c r="G1632">
        <v>75000</v>
      </c>
      <c r="H1632">
        <v>7.4</v>
      </c>
      <c r="I1632">
        <v>589</v>
      </c>
      <c r="J1632">
        <v>119</v>
      </c>
      <c r="K1632">
        <v>66468315</v>
      </c>
      <c r="L1632">
        <v>30000000</v>
      </c>
      <c r="M1632" s="2">
        <f>VLOOKUP(A1632,Sheet2!$A$1:G5356,2,0)</f>
        <v>41062</v>
      </c>
      <c r="N1632" t="str">
        <f>VLOOKUP(A1632,Sheet2!$A$1:G5356,3,0)</f>
        <v>Color</v>
      </c>
      <c r="O1632" t="str">
        <f>VLOOKUP(A1632,Sheet2!$A$1:G5356,4,0)</f>
        <v>Action</v>
      </c>
      <c r="P1632" t="str">
        <f>VLOOKUP(A1632,Sheet2!$A$1:G5356,5,0)</f>
        <v>English</v>
      </c>
      <c r="Q1632" t="str">
        <f>VLOOKUP(A1632,Sheet2!$A$1:G5356,6,0)</f>
        <v>USA</v>
      </c>
      <c r="R1632" t="str">
        <f>VLOOKUP(A1632,Sheet2!$A$1:G5356,7,0)</f>
        <v>R</v>
      </c>
      <c r="S1632" t="str">
        <f>IF(Table1[[#This Row],[Language]]="English","English","Other language")</f>
        <v>English</v>
      </c>
      <c r="T1632">
        <f>Table1[[#This Row],[Gross Revenue]]-Table1[[#This Row],[Budget]]</f>
        <v>36468315</v>
      </c>
      <c r="U1632" s="1">
        <f>(Table1[[#This Row],[Gross Revenue]]/Table1[[#This Row],[Budget]])-1</f>
        <v>1.2156104999999999</v>
      </c>
      <c r="V1632" t="str">
        <f t="shared" si="50"/>
        <v>111-130 minutes</v>
      </c>
      <c r="W1632">
        <f>Table1[[#This Row],[Profit]]/Table1[[#This Row],[Budget]]</f>
        <v>1.2156104999999999</v>
      </c>
      <c r="X1632" s="22" t="str">
        <f>IF(L1632="","",
IF(L1632&lt;Predictability!$B$1,"Low",
IF(L1632&lt;=Predictability!$B$2,"Mid","High")))</f>
        <v>Mid</v>
      </c>
      <c r="Y1632" s="22">
        <f t="shared" si="51"/>
        <v>1</v>
      </c>
    </row>
    <row r="1633" spans="1:25" x14ac:dyDescent="0.2">
      <c r="A1633" t="s">
        <v>5535</v>
      </c>
      <c r="B1633" t="s">
        <v>74</v>
      </c>
      <c r="C1633" t="s">
        <v>2265</v>
      </c>
      <c r="D1633">
        <v>12000</v>
      </c>
      <c r="E1633">
        <v>12076</v>
      </c>
      <c r="F1633">
        <v>487</v>
      </c>
      <c r="G1633">
        <v>10000</v>
      </c>
      <c r="H1633">
        <v>7.6</v>
      </c>
      <c r="I1633">
        <v>168</v>
      </c>
      <c r="J1633">
        <v>122</v>
      </c>
      <c r="K1633">
        <v>24127895</v>
      </c>
      <c r="L1633">
        <v>50000000</v>
      </c>
      <c r="M1633" s="2">
        <f>VLOOKUP(A1633,Sheet2!$A$1:G5357,2,0)</f>
        <v>38670</v>
      </c>
      <c r="N1633" t="str">
        <f>VLOOKUP(A1633,Sheet2!$A$1:G5357,3,0)</f>
        <v>Color</v>
      </c>
      <c r="O1633" t="str">
        <f>VLOOKUP(A1633,Sheet2!$A$1:G5357,4,0)</f>
        <v>Crime</v>
      </c>
      <c r="P1633" t="str">
        <f>VLOOKUP(A1633,Sheet2!$A$1:G5357,5,0)</f>
        <v>English</v>
      </c>
      <c r="Q1633" t="str">
        <f>VLOOKUP(A1633,Sheet2!$A$1:G5357,6,0)</f>
        <v>USA</v>
      </c>
      <c r="R1633" t="str">
        <f>VLOOKUP(A1633,Sheet2!$A$1:G5357,7,0)</f>
        <v>R</v>
      </c>
      <c r="S1633" t="str">
        <f>IF(Table1[[#This Row],[Language]]="English","English","Other language")</f>
        <v>English</v>
      </c>
      <c r="T1633">
        <f>Table1[[#This Row],[Gross Revenue]]-Table1[[#This Row],[Budget]]</f>
        <v>-25872105</v>
      </c>
      <c r="U1633" s="1">
        <f>(Table1[[#This Row],[Gross Revenue]]/Table1[[#This Row],[Budget]])-1</f>
        <v>-0.51744210000000002</v>
      </c>
      <c r="V1633" t="str">
        <f t="shared" si="50"/>
        <v>111-130 minutes</v>
      </c>
      <c r="W1633">
        <f>Table1[[#This Row],[Profit]]/Table1[[#This Row],[Budget]]</f>
        <v>-0.51744210000000002</v>
      </c>
      <c r="X1633" s="22" t="str">
        <f>IF(L1633="","",
IF(L1633&lt;Predictability!$B$1,"Low",
IF(L1633&lt;=Predictability!$B$2,"Mid","High")))</f>
        <v>Mid</v>
      </c>
      <c r="Y1633" s="22">
        <f t="shared" si="51"/>
        <v>0</v>
      </c>
    </row>
    <row r="1634" spans="1:25" x14ac:dyDescent="0.2">
      <c r="A1634" t="s">
        <v>5922</v>
      </c>
      <c r="B1634" t="s">
        <v>615</v>
      </c>
      <c r="C1634" t="s">
        <v>750</v>
      </c>
      <c r="D1634">
        <v>13000</v>
      </c>
      <c r="E1634">
        <v>16651</v>
      </c>
      <c r="F1634">
        <v>308</v>
      </c>
      <c r="G1634">
        <v>5000</v>
      </c>
      <c r="H1634">
        <v>7.1</v>
      </c>
      <c r="I1634">
        <v>119</v>
      </c>
      <c r="J1634">
        <v>107</v>
      </c>
      <c r="K1634">
        <v>11008432</v>
      </c>
      <c r="L1634">
        <v>25000000</v>
      </c>
      <c r="M1634" s="2">
        <f>VLOOKUP(A1634,Sheet2!$A$1:G5358,2,0)</f>
        <v>38653</v>
      </c>
      <c r="N1634" t="str">
        <f>VLOOKUP(A1634,Sheet2!$A$1:G5358,3,0)</f>
        <v>Color</v>
      </c>
      <c r="O1634" t="str">
        <f>VLOOKUP(A1634,Sheet2!$A$1:G5358,4,0)</f>
        <v>Biography</v>
      </c>
      <c r="P1634" t="str">
        <f>VLOOKUP(A1634,Sheet2!$A$1:G5358,5,0)</f>
        <v>English</v>
      </c>
      <c r="Q1634" t="str">
        <f>VLOOKUP(A1634,Sheet2!$A$1:G5358,6,0)</f>
        <v>USA</v>
      </c>
      <c r="R1634" t="str">
        <f>VLOOKUP(A1634,Sheet2!$A$1:G5358,7,0)</f>
        <v>PG-13</v>
      </c>
      <c r="S1634" t="str">
        <f>IF(Table1[[#This Row],[Language]]="English","English","Other language")</f>
        <v>English</v>
      </c>
      <c r="T1634">
        <f>Table1[[#This Row],[Gross Revenue]]-Table1[[#This Row],[Budget]]</f>
        <v>-13991568</v>
      </c>
      <c r="U1634" s="1">
        <f>(Table1[[#This Row],[Gross Revenue]]/Table1[[#This Row],[Budget]])-1</f>
        <v>-0.55966271999999995</v>
      </c>
      <c r="V1634" t="str">
        <f t="shared" si="50"/>
        <v>90-110 minutes</v>
      </c>
      <c r="W1634">
        <f>Table1[[#This Row],[Profit]]/Table1[[#This Row],[Budget]]</f>
        <v>-0.55966271999999995</v>
      </c>
      <c r="X1634" s="22" t="str">
        <f>IF(L1634="","",
IF(L1634&lt;Predictability!$B$1,"Low",
IF(L1634&lt;=Predictability!$B$2,"Mid","High")))</f>
        <v>Mid</v>
      </c>
      <c r="Y1634" s="22">
        <f t="shared" si="51"/>
        <v>0</v>
      </c>
    </row>
    <row r="1635" spans="1:25" x14ac:dyDescent="0.2">
      <c r="A1635" t="s">
        <v>3743</v>
      </c>
      <c r="B1635" t="s">
        <v>804</v>
      </c>
      <c r="C1635" t="s">
        <v>602</v>
      </c>
      <c r="D1635">
        <v>302</v>
      </c>
      <c r="E1635">
        <v>1189</v>
      </c>
      <c r="F1635">
        <v>143</v>
      </c>
      <c r="G1635">
        <v>1000</v>
      </c>
      <c r="H1635">
        <v>5.3</v>
      </c>
      <c r="I1635">
        <v>81</v>
      </c>
      <c r="J1635">
        <v>98</v>
      </c>
      <c r="K1635">
        <v>15464026</v>
      </c>
      <c r="L1635">
        <v>20000000</v>
      </c>
      <c r="M1635" s="2">
        <f>VLOOKUP(A1635,Sheet2!$A$1:G5359,2,0)</f>
        <v>36637</v>
      </c>
      <c r="N1635" t="str">
        <f>VLOOKUP(A1635,Sheet2!$A$1:G5359,3,0)</f>
        <v>Color</v>
      </c>
      <c r="O1635" t="str">
        <f>VLOOKUP(A1635,Sheet2!$A$1:G5359,4,0)</f>
        <v>Comedy</v>
      </c>
      <c r="P1635" t="str">
        <f>VLOOKUP(A1635,Sheet2!$A$1:G5359,5,0)</f>
        <v>English</v>
      </c>
      <c r="Q1635" t="str">
        <f>VLOOKUP(A1635,Sheet2!$A$1:G5359,6,0)</f>
        <v>USA</v>
      </c>
      <c r="R1635" t="str">
        <f>VLOOKUP(A1635,Sheet2!$A$1:G5359,7,0)</f>
        <v>PG-13</v>
      </c>
      <c r="S1635" t="str">
        <f>IF(Table1[[#This Row],[Language]]="English","English","Other language")</f>
        <v>English</v>
      </c>
      <c r="T1635">
        <f>Table1[[#This Row],[Gross Revenue]]-Table1[[#This Row],[Budget]]</f>
        <v>-4535974</v>
      </c>
      <c r="U1635" s="1">
        <f>(Table1[[#This Row],[Gross Revenue]]/Table1[[#This Row],[Budget]])-1</f>
        <v>-0.22679870000000002</v>
      </c>
      <c r="V1635" t="str">
        <f t="shared" si="50"/>
        <v>90-110 minutes</v>
      </c>
      <c r="W1635">
        <f>Table1[[#This Row],[Profit]]/Table1[[#This Row],[Budget]]</f>
        <v>-0.22679869999999999</v>
      </c>
      <c r="X1635" s="22" t="str">
        <f>IF(L1635="","",
IF(L1635&lt;Predictability!$B$1,"Low",
IF(L1635&lt;=Predictability!$B$2,"Mid","High")))</f>
        <v>Mid</v>
      </c>
      <c r="Y1635" s="22">
        <f t="shared" si="51"/>
        <v>0</v>
      </c>
    </row>
    <row r="1636" spans="1:25" x14ac:dyDescent="0.2">
      <c r="A1636" t="s">
        <v>3636</v>
      </c>
      <c r="B1636" t="s">
        <v>487</v>
      </c>
      <c r="C1636" t="s">
        <v>654</v>
      </c>
      <c r="D1636">
        <v>10000</v>
      </c>
      <c r="E1636">
        <v>12186</v>
      </c>
      <c r="F1636">
        <v>81</v>
      </c>
      <c r="G1636">
        <v>0</v>
      </c>
      <c r="H1636">
        <v>5.0999999999999996</v>
      </c>
      <c r="I1636">
        <v>102</v>
      </c>
      <c r="J1636">
        <v>130</v>
      </c>
      <c r="K1636">
        <v>69102910</v>
      </c>
      <c r="L1636">
        <v>80000000</v>
      </c>
      <c r="M1636" s="2">
        <f>VLOOKUP(A1636,Sheet2!$A$1:G5360,2,0)</f>
        <v>35853</v>
      </c>
      <c r="N1636" t="str">
        <f>VLOOKUP(A1636,Sheet2!$A$1:G5360,3,0)</f>
        <v>Color</v>
      </c>
      <c r="O1636" t="str">
        <f>VLOOKUP(A1636,Sheet2!$A$1:G5360,4,0)</f>
        <v>Action</v>
      </c>
      <c r="P1636" t="str">
        <f>VLOOKUP(A1636,Sheet2!$A$1:G5360,5,0)</f>
        <v>English</v>
      </c>
      <c r="Q1636" t="str">
        <f>VLOOKUP(A1636,Sheet2!$A$1:G5360,6,0)</f>
        <v>USA</v>
      </c>
      <c r="R1636" t="str">
        <f>VLOOKUP(A1636,Sheet2!$A$1:G5360,7,0)</f>
        <v>PG-13</v>
      </c>
      <c r="S1636" t="str">
        <f>IF(Table1[[#This Row],[Language]]="English","English","Other language")</f>
        <v>English</v>
      </c>
      <c r="T1636">
        <f>Table1[[#This Row],[Gross Revenue]]-Table1[[#This Row],[Budget]]</f>
        <v>-10897090</v>
      </c>
      <c r="U1636" s="1">
        <f>(Table1[[#This Row],[Gross Revenue]]/Table1[[#This Row],[Budget]])-1</f>
        <v>-0.136213625</v>
      </c>
      <c r="V1636" t="str">
        <f t="shared" si="50"/>
        <v>111-130 minutes</v>
      </c>
      <c r="W1636">
        <f>Table1[[#This Row],[Profit]]/Table1[[#This Row],[Budget]]</f>
        <v>-0.136213625</v>
      </c>
      <c r="X1636" s="22" t="str">
        <f>IF(L1636="","",
IF(L1636&lt;Predictability!$B$1,"Low",
IF(L1636&lt;=Predictability!$B$2,"Mid","High")))</f>
        <v>High</v>
      </c>
      <c r="Y1636" s="22">
        <f t="shared" si="51"/>
        <v>0</v>
      </c>
    </row>
    <row r="1637" spans="1:25" x14ac:dyDescent="0.2">
      <c r="A1637" t="s">
        <v>6762</v>
      </c>
      <c r="B1637" t="s">
        <v>456</v>
      </c>
      <c r="C1637" t="s">
        <v>1792</v>
      </c>
      <c r="D1637">
        <v>19000</v>
      </c>
      <c r="E1637">
        <v>32015</v>
      </c>
      <c r="F1637">
        <v>0</v>
      </c>
      <c r="G1637">
        <v>17000</v>
      </c>
      <c r="H1637">
        <v>7.8</v>
      </c>
      <c r="I1637">
        <v>265</v>
      </c>
      <c r="J1637">
        <v>101</v>
      </c>
      <c r="K1637">
        <v>44566004</v>
      </c>
      <c r="L1637">
        <v>4000000</v>
      </c>
      <c r="M1637" s="2">
        <f>VLOOKUP(A1637,Sheet2!$A$1:G5361,2,0)</f>
        <v>37657</v>
      </c>
      <c r="N1637" t="str">
        <f>VLOOKUP(A1637,Sheet2!$A$1:G5361,3,0)</f>
        <v>Color</v>
      </c>
      <c r="O1637" t="str">
        <f>VLOOKUP(A1637,Sheet2!$A$1:G5361,4,0)</f>
        <v>Drama</v>
      </c>
      <c r="P1637" t="str">
        <f>VLOOKUP(A1637,Sheet2!$A$1:G5361,5,0)</f>
        <v>English</v>
      </c>
      <c r="Q1637" t="str">
        <f>VLOOKUP(A1637,Sheet2!$A$1:G5361,6,0)</f>
        <v>USA</v>
      </c>
      <c r="R1637" t="str">
        <f>VLOOKUP(A1637,Sheet2!$A$1:G5361,7,0)</f>
        <v>R</v>
      </c>
      <c r="S1637" t="str">
        <f>IF(Table1[[#This Row],[Language]]="English","English","Other language")</f>
        <v>English</v>
      </c>
      <c r="T1637">
        <f>Table1[[#This Row],[Gross Revenue]]-Table1[[#This Row],[Budget]]</f>
        <v>40566004</v>
      </c>
      <c r="U1637" s="1">
        <f>(Table1[[#This Row],[Gross Revenue]]/Table1[[#This Row],[Budget]])-1</f>
        <v>10.141501</v>
      </c>
      <c r="V1637" t="str">
        <f t="shared" si="50"/>
        <v>90-110 minutes</v>
      </c>
      <c r="W1637">
        <f>Table1[[#This Row],[Profit]]/Table1[[#This Row],[Budget]]</f>
        <v>10.141501</v>
      </c>
      <c r="X1637" s="22" t="str">
        <f>IF(L1637="","",
IF(L1637&lt;Predictability!$B$1,"Low",
IF(L1637&lt;=Predictability!$B$2,"Mid","High")))</f>
        <v>Low</v>
      </c>
      <c r="Y1637" s="22">
        <f t="shared" si="51"/>
        <v>1</v>
      </c>
    </row>
    <row r="1638" spans="1:25" x14ac:dyDescent="0.2">
      <c r="A1638" t="s">
        <v>3517</v>
      </c>
      <c r="B1638" t="s">
        <v>465</v>
      </c>
      <c r="C1638" t="s">
        <v>466</v>
      </c>
      <c r="D1638">
        <v>497</v>
      </c>
      <c r="E1638">
        <v>1805</v>
      </c>
      <c r="F1638">
        <v>710</v>
      </c>
      <c r="G1638">
        <v>209</v>
      </c>
      <c r="H1638">
        <v>4.8</v>
      </c>
      <c r="I1638">
        <v>100</v>
      </c>
      <c r="J1638">
        <v>97</v>
      </c>
      <c r="K1638">
        <v>16779636</v>
      </c>
      <c r="L1638">
        <v>28000000</v>
      </c>
      <c r="M1638" s="2">
        <f>VLOOKUP(A1638,Sheet2!$A$1:G5362,2,0)</f>
        <v>36667</v>
      </c>
      <c r="N1638" t="str">
        <f>VLOOKUP(A1638,Sheet2!$A$1:G5362,3,0)</f>
        <v>Color</v>
      </c>
      <c r="O1638" t="str">
        <f>VLOOKUP(A1638,Sheet2!$A$1:G5362,4,0)</f>
        <v>Drama</v>
      </c>
      <c r="P1638" t="str">
        <f>VLOOKUP(A1638,Sheet2!$A$1:G5362,5,0)</f>
        <v>English</v>
      </c>
      <c r="Q1638" t="str">
        <f>VLOOKUP(A1638,Sheet2!$A$1:G5362,6,0)</f>
        <v>USA</v>
      </c>
      <c r="R1638" t="str">
        <f>VLOOKUP(A1638,Sheet2!$A$1:G5362,7,0)</f>
        <v>R</v>
      </c>
      <c r="S1638" t="str">
        <f>IF(Table1[[#This Row],[Language]]="English","English","Other language")</f>
        <v>English</v>
      </c>
      <c r="T1638">
        <f>Table1[[#This Row],[Gross Revenue]]-Table1[[#This Row],[Budget]]</f>
        <v>-11220364</v>
      </c>
      <c r="U1638" s="1">
        <f>(Table1[[#This Row],[Gross Revenue]]/Table1[[#This Row],[Budget]])-1</f>
        <v>-0.40072728571428573</v>
      </c>
      <c r="V1638" t="str">
        <f t="shared" si="50"/>
        <v>90-110 minutes</v>
      </c>
      <c r="W1638">
        <f>Table1[[#This Row],[Profit]]/Table1[[#This Row],[Budget]]</f>
        <v>-0.40072728571428573</v>
      </c>
      <c r="X1638" s="22" t="str">
        <f>IF(L1638="","",
IF(L1638&lt;Predictability!$B$1,"Low",
IF(L1638&lt;=Predictability!$B$2,"Mid","High")))</f>
        <v>Mid</v>
      </c>
      <c r="Y1638" s="22">
        <f t="shared" si="51"/>
        <v>0</v>
      </c>
    </row>
    <row r="1639" spans="1:25" x14ac:dyDescent="0.2">
      <c r="A1639" t="s">
        <v>6111</v>
      </c>
      <c r="B1639" t="s">
        <v>734</v>
      </c>
      <c r="C1639" t="s">
        <v>2471</v>
      </c>
      <c r="D1639">
        <v>1000</v>
      </c>
      <c r="E1639">
        <v>5135</v>
      </c>
      <c r="F1639">
        <v>107</v>
      </c>
      <c r="G1639">
        <v>0</v>
      </c>
      <c r="H1639">
        <v>7.2</v>
      </c>
      <c r="I1639">
        <v>68</v>
      </c>
      <c r="J1639">
        <v>124</v>
      </c>
      <c r="K1639">
        <v>27441122</v>
      </c>
      <c r="L1639">
        <v>15000000</v>
      </c>
      <c r="M1639" s="2">
        <f>VLOOKUP(A1639,Sheet2!$A$1:G5363,2,0)</f>
        <v>36564</v>
      </c>
      <c r="N1639" t="str">
        <f>VLOOKUP(A1639,Sheet2!$A$1:G5363,3,0)</f>
        <v>Color</v>
      </c>
      <c r="O1639" t="str">
        <f>VLOOKUP(A1639,Sheet2!$A$1:G5363,4,0)</f>
        <v>Drama</v>
      </c>
      <c r="P1639" t="str">
        <f>VLOOKUP(A1639,Sheet2!$A$1:G5363,5,0)</f>
        <v>English</v>
      </c>
      <c r="Q1639" t="str">
        <f>VLOOKUP(A1639,Sheet2!$A$1:G5363,6,0)</f>
        <v>USA</v>
      </c>
      <c r="R1639" t="str">
        <f>VLOOKUP(A1639,Sheet2!$A$1:G5363,7,0)</f>
        <v>PG-13</v>
      </c>
      <c r="S1639" t="str">
        <f>IF(Table1[[#This Row],[Language]]="English","English","Other language")</f>
        <v>English</v>
      </c>
      <c r="T1639">
        <f>Table1[[#This Row],[Gross Revenue]]-Table1[[#This Row],[Budget]]</f>
        <v>12441122</v>
      </c>
      <c r="U1639" s="1">
        <f>(Table1[[#This Row],[Gross Revenue]]/Table1[[#This Row],[Budget]])-1</f>
        <v>0.82940813333333341</v>
      </c>
      <c r="V1639" t="str">
        <f t="shared" si="50"/>
        <v>111-130 minutes</v>
      </c>
      <c r="W1639">
        <f>Table1[[#This Row],[Profit]]/Table1[[#This Row],[Budget]]</f>
        <v>0.8294081333333333</v>
      </c>
      <c r="X1639" s="22" t="str">
        <f>IF(L1639="","",
IF(L1639&lt;Predictability!$B$1,"Low",
IF(L1639&lt;=Predictability!$B$2,"Mid","High")))</f>
        <v>Mid</v>
      </c>
      <c r="Y1639" s="22">
        <f t="shared" si="51"/>
        <v>1</v>
      </c>
    </row>
    <row r="1640" spans="1:25" x14ac:dyDescent="0.2">
      <c r="A1640" t="s">
        <v>5386</v>
      </c>
      <c r="B1640" t="s">
        <v>1037</v>
      </c>
      <c r="C1640" t="s">
        <v>1811</v>
      </c>
      <c r="D1640">
        <v>15000</v>
      </c>
      <c r="E1640">
        <v>31278</v>
      </c>
      <c r="F1640">
        <v>380</v>
      </c>
      <c r="G1640">
        <v>24000</v>
      </c>
      <c r="H1640">
        <v>6.7</v>
      </c>
      <c r="I1640">
        <v>219</v>
      </c>
      <c r="J1640">
        <v>112</v>
      </c>
      <c r="K1640">
        <v>32357532</v>
      </c>
      <c r="L1640">
        <v>30000000</v>
      </c>
      <c r="M1640" s="2">
        <f>VLOOKUP(A1640,Sheet2!$A$1:G5364,2,0)</f>
        <v>40500</v>
      </c>
      <c r="N1640" t="str">
        <f>VLOOKUP(A1640,Sheet2!$A$1:G5364,3,0)</f>
        <v>Color</v>
      </c>
      <c r="O1640" t="str">
        <f>VLOOKUP(A1640,Sheet2!$A$1:G5364,4,0)</f>
        <v>Comedy</v>
      </c>
      <c r="P1640" t="str">
        <f>VLOOKUP(A1640,Sheet2!$A$1:G5364,5,0)</f>
        <v>English</v>
      </c>
      <c r="Q1640" t="str">
        <f>VLOOKUP(A1640,Sheet2!$A$1:G5364,6,0)</f>
        <v>USA</v>
      </c>
      <c r="R1640" t="str">
        <f>VLOOKUP(A1640,Sheet2!$A$1:G5364,7,0)</f>
        <v>R</v>
      </c>
      <c r="S1640" t="str">
        <f>IF(Table1[[#This Row],[Language]]="English","English","Other language")</f>
        <v>English</v>
      </c>
      <c r="T1640">
        <f>Table1[[#This Row],[Gross Revenue]]-Table1[[#This Row],[Budget]]</f>
        <v>2357532</v>
      </c>
      <c r="U1640" s="1">
        <f>(Table1[[#This Row],[Gross Revenue]]/Table1[[#This Row],[Budget]])-1</f>
        <v>7.8584399999999999E-2</v>
      </c>
      <c r="V1640" t="str">
        <f t="shared" si="50"/>
        <v>111-130 minutes</v>
      </c>
      <c r="W1640">
        <f>Table1[[#This Row],[Profit]]/Table1[[#This Row],[Budget]]</f>
        <v>7.8584399999999999E-2</v>
      </c>
      <c r="X1640" s="22" t="str">
        <f>IF(L1640="","",
IF(L1640&lt;Predictability!$B$1,"Low",
IF(L1640&lt;=Predictability!$B$2,"Mid","High")))</f>
        <v>Mid</v>
      </c>
      <c r="Y1640" s="22">
        <f t="shared" si="51"/>
        <v>0</v>
      </c>
    </row>
    <row r="1641" spans="1:25" x14ac:dyDescent="0.2">
      <c r="A1641" t="s">
        <v>6645</v>
      </c>
      <c r="B1641" t="s">
        <v>856</v>
      </c>
      <c r="C1641" t="s">
        <v>3049</v>
      </c>
      <c r="D1641">
        <v>14000</v>
      </c>
      <c r="E1641">
        <v>28886</v>
      </c>
      <c r="F1641">
        <v>628</v>
      </c>
      <c r="G1641">
        <v>52000</v>
      </c>
      <c r="H1641">
        <v>7.7</v>
      </c>
      <c r="I1641">
        <v>218</v>
      </c>
      <c r="J1641">
        <v>129</v>
      </c>
      <c r="K1641">
        <v>59365105</v>
      </c>
      <c r="L1641">
        <v>45000000</v>
      </c>
      <c r="M1641" s="2">
        <f>VLOOKUP(A1641,Sheet2!$A$1:G5365,2,0)</f>
        <v>37702</v>
      </c>
      <c r="N1641" t="str">
        <f>VLOOKUP(A1641,Sheet2!$A$1:G5365,3,0)</f>
        <v>Color</v>
      </c>
      <c r="O1641" t="str">
        <f>VLOOKUP(A1641,Sheet2!$A$1:G5365,4,0)</f>
        <v>Comedy</v>
      </c>
      <c r="P1641" t="str">
        <f>VLOOKUP(A1641,Sheet2!$A$1:G5365,5,0)</f>
        <v>English</v>
      </c>
      <c r="Q1641" t="str">
        <f>VLOOKUP(A1641,Sheet2!$A$1:G5365,6,0)</f>
        <v>UK</v>
      </c>
      <c r="R1641" t="str">
        <f>VLOOKUP(A1641,Sheet2!$A$1:G5365,7,0)</f>
        <v>R</v>
      </c>
      <c r="S1641" t="str">
        <f>IF(Table1[[#This Row],[Language]]="English","English","Other language")</f>
        <v>English</v>
      </c>
      <c r="T1641">
        <f>Table1[[#This Row],[Gross Revenue]]-Table1[[#This Row],[Budget]]</f>
        <v>14365105</v>
      </c>
      <c r="U1641" s="1">
        <f>(Table1[[#This Row],[Gross Revenue]]/Table1[[#This Row],[Budget]])-1</f>
        <v>0.31922455555555551</v>
      </c>
      <c r="V1641" t="str">
        <f t="shared" si="50"/>
        <v>111-130 minutes</v>
      </c>
      <c r="W1641">
        <f>Table1[[#This Row],[Profit]]/Table1[[#This Row],[Budget]]</f>
        <v>0.31922455555555557</v>
      </c>
      <c r="X1641" s="22" t="str">
        <f>IF(L1641="","",
IF(L1641&lt;Predictability!$B$1,"Low",
IF(L1641&lt;=Predictability!$B$2,"Mid","High")))</f>
        <v>Mid</v>
      </c>
      <c r="Y1641" s="22">
        <f t="shared" si="51"/>
        <v>0</v>
      </c>
    </row>
    <row r="1642" spans="1:25" x14ac:dyDescent="0.2">
      <c r="A1642" t="s">
        <v>4884</v>
      </c>
      <c r="B1642" t="s">
        <v>574</v>
      </c>
      <c r="C1642" t="s">
        <v>1926</v>
      </c>
      <c r="D1642">
        <v>991</v>
      </c>
      <c r="E1642">
        <v>1661</v>
      </c>
      <c r="F1642">
        <v>0</v>
      </c>
      <c r="G1642">
        <v>46</v>
      </c>
      <c r="H1642">
        <v>6.4</v>
      </c>
      <c r="I1642">
        <v>21</v>
      </c>
      <c r="J1642">
        <v>76</v>
      </c>
      <c r="K1642">
        <v>212285</v>
      </c>
      <c r="L1642">
        <v>250000</v>
      </c>
      <c r="M1642" s="2">
        <f>VLOOKUP(A1642,Sheet2!$A$1:G5366,2,0)</f>
        <v>35098</v>
      </c>
      <c r="N1642" t="str">
        <f>VLOOKUP(A1642,Sheet2!$A$1:G5366,3,0)</f>
        <v>Color</v>
      </c>
      <c r="O1642" t="str">
        <f>VLOOKUP(A1642,Sheet2!$A$1:G5366,4,0)</f>
        <v>Comedy</v>
      </c>
      <c r="P1642" t="str">
        <f>VLOOKUP(A1642,Sheet2!$A$1:G5366,5,0)</f>
        <v>English</v>
      </c>
      <c r="Q1642" t="str">
        <f>VLOOKUP(A1642,Sheet2!$A$1:G5366,6,0)</f>
        <v>Australia</v>
      </c>
      <c r="R1642" t="str">
        <f>VLOOKUP(A1642,Sheet2!$A$1:G5366,7,0)</f>
        <v>R</v>
      </c>
      <c r="S1642" t="str">
        <f>IF(Table1[[#This Row],[Language]]="English","English","Other language")</f>
        <v>English</v>
      </c>
      <c r="T1642">
        <f>Table1[[#This Row],[Gross Revenue]]-Table1[[#This Row],[Budget]]</f>
        <v>-37715</v>
      </c>
      <c r="U1642" s="1">
        <f>(Table1[[#This Row],[Gross Revenue]]/Table1[[#This Row],[Budget]])-1</f>
        <v>-0.15085999999999999</v>
      </c>
      <c r="V1642" t="str">
        <f t="shared" si="50"/>
        <v>&lt;90 minutes</v>
      </c>
      <c r="W1642">
        <f>Table1[[#This Row],[Profit]]/Table1[[#This Row],[Budget]]</f>
        <v>-0.15085999999999999</v>
      </c>
      <c r="X1642" s="22" t="str">
        <f>IF(L1642="","",
IF(L1642&lt;Predictability!$B$1,"Low",
IF(L1642&lt;=Predictability!$B$2,"Mid","High")))</f>
        <v>Low</v>
      </c>
      <c r="Y1642" s="22">
        <f t="shared" si="51"/>
        <v>0</v>
      </c>
    </row>
    <row r="1643" spans="1:25" x14ac:dyDescent="0.2">
      <c r="A1643" t="s">
        <v>3981</v>
      </c>
      <c r="B1643" t="s">
        <v>845</v>
      </c>
      <c r="C1643" t="s">
        <v>1085</v>
      </c>
      <c r="D1643">
        <v>2000</v>
      </c>
      <c r="E1643">
        <v>4947</v>
      </c>
      <c r="F1643">
        <v>7</v>
      </c>
      <c r="G1643">
        <v>0</v>
      </c>
      <c r="H1643">
        <v>5.6</v>
      </c>
      <c r="I1643">
        <v>111</v>
      </c>
      <c r="J1643">
        <v>109</v>
      </c>
      <c r="K1643">
        <v>22927390</v>
      </c>
      <c r="L1643">
        <v>18000000</v>
      </c>
      <c r="M1643" s="2">
        <f>VLOOKUP(A1643,Sheet2!$A$1:G5367,2,0)</f>
        <v>39999</v>
      </c>
      <c r="N1643" t="str">
        <f>VLOOKUP(A1643,Sheet2!$A$1:G5367,3,0)</f>
        <v>Color</v>
      </c>
      <c r="O1643" t="str">
        <f>VLOOKUP(A1643,Sheet2!$A$1:G5367,4,0)</f>
        <v>Drama</v>
      </c>
      <c r="P1643" t="str">
        <f>VLOOKUP(A1643,Sheet2!$A$1:G5367,5,0)</f>
        <v>English</v>
      </c>
      <c r="Q1643" t="str">
        <f>VLOOKUP(A1643,Sheet2!$A$1:G5367,6,0)</f>
        <v>USA</v>
      </c>
      <c r="R1643" t="str">
        <f>VLOOKUP(A1643,Sheet2!$A$1:G5367,7,0)</f>
        <v>PG-13</v>
      </c>
      <c r="S1643" t="str">
        <f>IF(Table1[[#This Row],[Language]]="English","English","Other language")</f>
        <v>English</v>
      </c>
      <c r="T1643">
        <f>Table1[[#This Row],[Gross Revenue]]-Table1[[#This Row],[Budget]]</f>
        <v>4927390</v>
      </c>
      <c r="U1643" s="1">
        <f>(Table1[[#This Row],[Gross Revenue]]/Table1[[#This Row],[Budget]])-1</f>
        <v>0.27374388888888879</v>
      </c>
      <c r="V1643" t="str">
        <f t="shared" si="50"/>
        <v>90-110 minutes</v>
      </c>
      <c r="W1643">
        <f>Table1[[#This Row],[Profit]]/Table1[[#This Row],[Budget]]</f>
        <v>0.2737438888888889</v>
      </c>
      <c r="X1643" s="22" t="str">
        <f>IF(L1643="","",
IF(L1643&lt;Predictability!$B$1,"Low",
IF(L1643&lt;=Predictability!$B$2,"Mid","High")))</f>
        <v>Mid</v>
      </c>
      <c r="Y1643" s="22">
        <f t="shared" si="51"/>
        <v>0</v>
      </c>
    </row>
    <row r="1644" spans="1:25" x14ac:dyDescent="0.2">
      <c r="A1644" t="s">
        <v>4844</v>
      </c>
      <c r="B1644" t="s">
        <v>1901</v>
      </c>
      <c r="C1644" t="s">
        <v>1453</v>
      </c>
      <c r="D1644">
        <v>267</v>
      </c>
      <c r="E1644">
        <v>538</v>
      </c>
      <c r="F1644">
        <v>179</v>
      </c>
      <c r="G1644">
        <v>0</v>
      </c>
      <c r="H1644">
        <v>6.4</v>
      </c>
      <c r="I1644">
        <v>115</v>
      </c>
      <c r="J1644">
        <v>139</v>
      </c>
      <c r="K1644">
        <v>4584886</v>
      </c>
      <c r="L1644">
        <v>45000000</v>
      </c>
      <c r="M1644" s="2">
        <f>VLOOKUP(A1644,Sheet2!$A$1:G5368,2,0)</f>
        <v>39250</v>
      </c>
      <c r="N1644" t="str">
        <f>VLOOKUP(A1644,Sheet2!$A$1:G5368,3,0)</f>
        <v>Color</v>
      </c>
      <c r="O1644" t="str">
        <f>VLOOKUP(A1644,Sheet2!$A$1:G5368,4,0)</f>
        <v>Drama</v>
      </c>
      <c r="P1644" t="str">
        <f>VLOOKUP(A1644,Sheet2!$A$1:G5368,5,0)</f>
        <v>English</v>
      </c>
      <c r="Q1644" t="str">
        <f>VLOOKUP(A1644,Sheet2!$A$1:G5368,6,0)</f>
        <v>USA</v>
      </c>
      <c r="R1644" t="str">
        <f>VLOOKUP(A1644,Sheet2!$A$1:G5368,7,0)</f>
        <v>R</v>
      </c>
      <c r="S1644" t="str">
        <f>IF(Table1[[#This Row],[Language]]="English","English","Other language")</f>
        <v>English</v>
      </c>
      <c r="T1644">
        <f>Table1[[#This Row],[Gross Revenue]]-Table1[[#This Row],[Budget]]</f>
        <v>-40415114</v>
      </c>
      <c r="U1644" s="1">
        <f>(Table1[[#This Row],[Gross Revenue]]/Table1[[#This Row],[Budget]])-1</f>
        <v>-0.89811364444444441</v>
      </c>
      <c r="V1644" t="str">
        <f t="shared" si="50"/>
        <v>131-150 minutes</v>
      </c>
      <c r="W1644">
        <f>Table1[[#This Row],[Profit]]/Table1[[#This Row],[Budget]]</f>
        <v>-0.89811364444444441</v>
      </c>
      <c r="X1644" s="22" t="str">
        <f>IF(L1644="","",
IF(L1644&lt;Predictability!$B$1,"Low",
IF(L1644&lt;=Predictability!$B$2,"Mid","High")))</f>
        <v>Mid</v>
      </c>
      <c r="Y1644" s="22">
        <f t="shared" si="51"/>
        <v>0</v>
      </c>
    </row>
    <row r="1645" spans="1:25" x14ac:dyDescent="0.2">
      <c r="A1645" t="s">
        <v>6345</v>
      </c>
      <c r="B1645" t="s">
        <v>1196</v>
      </c>
      <c r="C1645" t="s">
        <v>2880</v>
      </c>
      <c r="D1645">
        <v>962</v>
      </c>
      <c r="E1645">
        <v>3871</v>
      </c>
      <c r="F1645">
        <v>28</v>
      </c>
      <c r="G1645">
        <v>1000</v>
      </c>
      <c r="H1645">
        <v>7.4</v>
      </c>
      <c r="I1645">
        <v>16</v>
      </c>
      <c r="J1645">
        <v>104</v>
      </c>
      <c r="K1645">
        <v>12514138</v>
      </c>
      <c r="L1645">
        <v>10000000</v>
      </c>
      <c r="M1645" s="2">
        <f>VLOOKUP(A1645,Sheet2!$A$1:G5369,2,0)</f>
        <v>35477</v>
      </c>
      <c r="N1645" t="str">
        <f>VLOOKUP(A1645,Sheet2!$A$1:G5369,3,0)</f>
        <v>Color</v>
      </c>
      <c r="O1645" t="str">
        <f>VLOOKUP(A1645,Sheet2!$A$1:G5369,4,0)</f>
        <v>Drama</v>
      </c>
      <c r="P1645" t="str">
        <f>VLOOKUP(A1645,Sheet2!$A$1:G5369,5,0)</f>
        <v>English</v>
      </c>
      <c r="Q1645" t="str">
        <f>VLOOKUP(A1645,Sheet2!$A$1:G5369,6,0)</f>
        <v>USA</v>
      </c>
      <c r="R1645" t="str">
        <f>VLOOKUP(A1645,Sheet2!$A$1:G5369,7,0)</f>
        <v>R</v>
      </c>
      <c r="S1645" t="str">
        <f>IF(Table1[[#This Row],[Language]]="English","English","Other language")</f>
        <v>English</v>
      </c>
      <c r="T1645">
        <f>Table1[[#This Row],[Gross Revenue]]-Table1[[#This Row],[Budget]]</f>
        <v>2514138</v>
      </c>
      <c r="U1645" s="1">
        <f>(Table1[[#This Row],[Gross Revenue]]/Table1[[#This Row],[Budget]])-1</f>
        <v>0.25141379999999991</v>
      </c>
      <c r="V1645" t="str">
        <f t="shared" si="50"/>
        <v>90-110 minutes</v>
      </c>
      <c r="W1645">
        <f>Table1[[#This Row],[Profit]]/Table1[[#This Row],[Budget]]</f>
        <v>0.25141380000000002</v>
      </c>
      <c r="X1645" s="22" t="str">
        <f>IF(L1645="","",
IF(L1645&lt;Predictability!$B$1,"Low",
IF(L1645&lt;=Predictability!$B$2,"Mid","High")))</f>
        <v>Mid</v>
      </c>
      <c r="Y1645" s="22">
        <f t="shared" si="51"/>
        <v>0</v>
      </c>
    </row>
    <row r="1646" spans="1:25" x14ac:dyDescent="0.2">
      <c r="A1646" t="s">
        <v>4015</v>
      </c>
      <c r="B1646" t="s">
        <v>539</v>
      </c>
      <c r="C1646" t="s">
        <v>1124</v>
      </c>
      <c r="D1646">
        <v>908</v>
      </c>
      <c r="E1646">
        <v>3204</v>
      </c>
      <c r="F1646">
        <v>138</v>
      </c>
      <c r="G1646">
        <v>636</v>
      </c>
      <c r="H1646">
        <v>5.7</v>
      </c>
      <c r="I1646">
        <v>49</v>
      </c>
      <c r="J1646">
        <v>117</v>
      </c>
      <c r="K1646">
        <v>134904</v>
      </c>
      <c r="L1646">
        <v>25000000</v>
      </c>
      <c r="M1646" s="2">
        <f>VLOOKUP(A1646,Sheet2!$A$1:G5370,2,0)</f>
        <v>40190</v>
      </c>
      <c r="N1646" t="str">
        <f>VLOOKUP(A1646,Sheet2!$A$1:G5370,3,0)</f>
        <v>Color</v>
      </c>
      <c r="O1646" t="str">
        <f>VLOOKUP(A1646,Sheet2!$A$1:G5370,4,0)</f>
        <v>Comedy</v>
      </c>
      <c r="P1646" t="str">
        <f>VLOOKUP(A1646,Sheet2!$A$1:G5370,5,0)</f>
        <v>English</v>
      </c>
      <c r="Q1646" t="str">
        <f>VLOOKUP(A1646,Sheet2!$A$1:G5370,6,0)</f>
        <v>USA</v>
      </c>
      <c r="R1646" t="str">
        <f>VLOOKUP(A1646,Sheet2!$A$1:G5370,7,0)</f>
        <v>R</v>
      </c>
      <c r="S1646" t="str">
        <f>IF(Table1[[#This Row],[Language]]="English","English","Other language")</f>
        <v>English</v>
      </c>
      <c r="T1646">
        <f>Table1[[#This Row],[Gross Revenue]]-Table1[[#This Row],[Budget]]</f>
        <v>-24865096</v>
      </c>
      <c r="U1646" s="1">
        <f>(Table1[[#This Row],[Gross Revenue]]/Table1[[#This Row],[Budget]])-1</f>
        <v>-0.99460384000000002</v>
      </c>
      <c r="V1646" t="str">
        <f t="shared" si="50"/>
        <v>111-130 minutes</v>
      </c>
      <c r="W1646">
        <f>Table1[[#This Row],[Profit]]/Table1[[#This Row],[Budget]]</f>
        <v>-0.99460384000000002</v>
      </c>
      <c r="X1646" s="22" t="str">
        <f>IF(L1646="","",
IF(L1646&lt;Predictability!$B$1,"Low",
IF(L1646&lt;=Predictability!$B$2,"Mid","High")))</f>
        <v>Mid</v>
      </c>
      <c r="Y1646" s="22">
        <f t="shared" si="51"/>
        <v>0</v>
      </c>
    </row>
    <row r="1647" spans="1:25" x14ac:dyDescent="0.2">
      <c r="A1647" t="s">
        <v>4135</v>
      </c>
      <c r="B1647" t="s">
        <v>72</v>
      </c>
      <c r="C1647" t="s">
        <v>1258</v>
      </c>
      <c r="D1647">
        <v>834</v>
      </c>
      <c r="E1647">
        <v>2662</v>
      </c>
      <c r="F1647">
        <v>24</v>
      </c>
      <c r="G1647">
        <v>309</v>
      </c>
      <c r="H1647">
        <v>5.8</v>
      </c>
      <c r="I1647">
        <v>45</v>
      </c>
      <c r="J1647">
        <v>94</v>
      </c>
      <c r="K1647">
        <v>2800000</v>
      </c>
      <c r="L1647">
        <v>4000000</v>
      </c>
      <c r="M1647" s="2">
        <f>VLOOKUP(A1647,Sheet2!$A$1:G5371,2,0)</f>
        <v>36405</v>
      </c>
      <c r="N1647" t="str">
        <f>VLOOKUP(A1647,Sheet2!$A$1:G5371,3,0)</f>
        <v>Color</v>
      </c>
      <c r="O1647" t="str">
        <f>VLOOKUP(A1647,Sheet2!$A$1:G5371,4,0)</f>
        <v>Comedy</v>
      </c>
      <c r="P1647" t="str">
        <f>VLOOKUP(A1647,Sheet2!$A$1:G5371,5,0)</f>
        <v>English</v>
      </c>
      <c r="Q1647" t="str">
        <f>VLOOKUP(A1647,Sheet2!$A$1:G5371,6,0)</f>
        <v>USA</v>
      </c>
      <c r="R1647" t="str">
        <f>VLOOKUP(A1647,Sheet2!$A$1:G5371,7,0)</f>
        <v>R</v>
      </c>
      <c r="S1647" t="str">
        <f>IF(Table1[[#This Row],[Language]]="English","English","Other language")</f>
        <v>English</v>
      </c>
      <c r="T1647">
        <f>Table1[[#This Row],[Gross Revenue]]-Table1[[#This Row],[Budget]]</f>
        <v>-1200000</v>
      </c>
      <c r="U1647" s="1">
        <f>(Table1[[#This Row],[Gross Revenue]]/Table1[[#This Row],[Budget]])-1</f>
        <v>-0.30000000000000004</v>
      </c>
      <c r="V1647" t="str">
        <f t="shared" si="50"/>
        <v>90-110 minutes</v>
      </c>
      <c r="W1647">
        <f>Table1[[#This Row],[Profit]]/Table1[[#This Row],[Budget]]</f>
        <v>-0.3</v>
      </c>
      <c r="X1647" s="22" t="str">
        <f>IF(L1647="","",
IF(L1647&lt;Predictability!$B$1,"Low",
IF(L1647&lt;=Predictability!$B$2,"Mid","High")))</f>
        <v>Low</v>
      </c>
      <c r="Y1647" s="22">
        <f t="shared" si="51"/>
        <v>0</v>
      </c>
    </row>
    <row r="1648" spans="1:25" x14ac:dyDescent="0.2">
      <c r="A1648" t="s">
        <v>4067</v>
      </c>
      <c r="B1648" t="s">
        <v>522</v>
      </c>
      <c r="C1648" t="s">
        <v>1183</v>
      </c>
      <c r="D1648">
        <v>10000</v>
      </c>
      <c r="E1648">
        <v>10691</v>
      </c>
      <c r="F1648">
        <v>24</v>
      </c>
      <c r="G1648">
        <v>0</v>
      </c>
      <c r="H1648">
        <v>5.7</v>
      </c>
      <c r="I1648">
        <v>97</v>
      </c>
      <c r="J1648">
        <v>107</v>
      </c>
      <c r="K1648">
        <v>26284475</v>
      </c>
      <c r="L1648">
        <v>17000000</v>
      </c>
      <c r="M1648" s="2">
        <f>VLOOKUP(A1648,Sheet2!$A$1:G5372,2,0)</f>
        <v>42164</v>
      </c>
      <c r="N1648" t="str">
        <f>VLOOKUP(A1648,Sheet2!$A$1:G5372,3,0)</f>
        <v>Color</v>
      </c>
      <c r="O1648" t="str">
        <f>VLOOKUP(A1648,Sheet2!$A$1:G5372,4,0)</f>
        <v>Comedy</v>
      </c>
      <c r="P1648" t="str">
        <f>VLOOKUP(A1648,Sheet2!$A$1:G5372,5,0)</f>
        <v>English</v>
      </c>
      <c r="Q1648" t="str">
        <f>VLOOKUP(A1648,Sheet2!$A$1:G5372,6,0)</f>
        <v>USA</v>
      </c>
      <c r="R1648" t="str">
        <f>VLOOKUP(A1648,Sheet2!$A$1:G5372,7,0)</f>
        <v>PG-13</v>
      </c>
      <c r="S1648" t="str">
        <f>IF(Table1[[#This Row],[Language]]="English","English","Other language")</f>
        <v>English</v>
      </c>
      <c r="T1648">
        <f>Table1[[#This Row],[Gross Revenue]]-Table1[[#This Row],[Budget]]</f>
        <v>9284475</v>
      </c>
      <c r="U1648" s="1">
        <f>(Table1[[#This Row],[Gross Revenue]]/Table1[[#This Row],[Budget]])-1</f>
        <v>0.54614558823529413</v>
      </c>
      <c r="V1648" t="str">
        <f t="shared" si="50"/>
        <v>90-110 minutes</v>
      </c>
      <c r="W1648">
        <f>Table1[[#This Row],[Profit]]/Table1[[#This Row],[Budget]]</f>
        <v>0.54614558823529413</v>
      </c>
      <c r="X1648" s="22" t="str">
        <f>IF(L1648="","",
IF(L1648&lt;Predictability!$B$1,"Low",
IF(L1648&lt;=Predictability!$B$2,"Mid","High")))</f>
        <v>Mid</v>
      </c>
      <c r="Y1648" s="22">
        <f t="shared" si="51"/>
        <v>1</v>
      </c>
    </row>
    <row r="1649" spans="1:25" x14ac:dyDescent="0.2">
      <c r="A1649" t="s">
        <v>5734</v>
      </c>
      <c r="B1649" t="s">
        <v>2488</v>
      </c>
      <c r="C1649" t="s">
        <v>1408</v>
      </c>
      <c r="D1649">
        <v>400</v>
      </c>
      <c r="E1649">
        <v>1330</v>
      </c>
      <c r="F1649">
        <v>132</v>
      </c>
      <c r="G1649">
        <v>169</v>
      </c>
      <c r="H1649">
        <v>6.9</v>
      </c>
      <c r="I1649">
        <v>71</v>
      </c>
      <c r="J1649">
        <v>91</v>
      </c>
      <c r="K1649">
        <v>4186931</v>
      </c>
      <c r="L1649">
        <v>250000</v>
      </c>
      <c r="M1649" s="2">
        <f>VLOOKUP(A1649,Sheet2!$A$1:G5373,2,0)</f>
        <v>36910</v>
      </c>
      <c r="N1649" t="str">
        <f>VLOOKUP(A1649,Sheet2!$A$1:G5373,3,0)</f>
        <v>Color</v>
      </c>
      <c r="O1649" t="str">
        <f>VLOOKUP(A1649,Sheet2!$A$1:G5373,4,0)</f>
        <v>Comedy</v>
      </c>
      <c r="P1649" t="str">
        <f>VLOOKUP(A1649,Sheet2!$A$1:G5373,5,0)</f>
        <v>English</v>
      </c>
      <c r="Q1649" t="str">
        <f>VLOOKUP(A1649,Sheet2!$A$1:G5373,6,0)</f>
        <v>USA</v>
      </c>
      <c r="R1649" t="str">
        <f>VLOOKUP(A1649,Sheet2!$A$1:G5373,7,0)</f>
        <v>R</v>
      </c>
      <c r="S1649" t="str">
        <f>IF(Table1[[#This Row],[Language]]="English","English","Other language")</f>
        <v>English</v>
      </c>
      <c r="T1649">
        <f>Table1[[#This Row],[Gross Revenue]]-Table1[[#This Row],[Budget]]</f>
        <v>3936931</v>
      </c>
      <c r="U1649" s="1">
        <f>(Table1[[#This Row],[Gross Revenue]]/Table1[[#This Row],[Budget]])-1</f>
        <v>15.747724000000002</v>
      </c>
      <c r="V1649" t="str">
        <f t="shared" si="50"/>
        <v>90-110 minutes</v>
      </c>
      <c r="W1649">
        <f>Table1[[#This Row],[Profit]]/Table1[[#This Row],[Budget]]</f>
        <v>15.747724</v>
      </c>
      <c r="X1649" s="22" t="str">
        <f>IF(L1649="","",
IF(L1649&lt;Predictability!$B$1,"Low",
IF(L1649&lt;=Predictability!$B$2,"Mid","High")))</f>
        <v>Low</v>
      </c>
      <c r="Y1649" s="22">
        <f t="shared" si="51"/>
        <v>1</v>
      </c>
    </row>
    <row r="1650" spans="1:25" x14ac:dyDescent="0.2">
      <c r="A1650" t="s">
        <v>6170</v>
      </c>
      <c r="B1650" t="s">
        <v>655</v>
      </c>
      <c r="C1650" t="s">
        <v>2786</v>
      </c>
      <c r="D1650">
        <v>3000</v>
      </c>
      <c r="E1650">
        <v>4987</v>
      </c>
      <c r="F1650">
        <v>6</v>
      </c>
      <c r="G1650">
        <v>777</v>
      </c>
      <c r="H1650">
        <v>7.3</v>
      </c>
      <c r="I1650">
        <v>27</v>
      </c>
      <c r="J1650">
        <v>90</v>
      </c>
      <c r="K1650">
        <v>124720</v>
      </c>
      <c r="L1650">
        <v>5000000</v>
      </c>
      <c r="M1650" s="2">
        <f>VLOOKUP(A1650,Sheet2!$A$1:G5374,2,0)</f>
        <v>39716</v>
      </c>
      <c r="N1650" t="str">
        <f>VLOOKUP(A1650,Sheet2!$A$1:G5374,3,0)</f>
        <v>Color</v>
      </c>
      <c r="O1650" t="str">
        <f>VLOOKUP(A1650,Sheet2!$A$1:G5374,4,0)</f>
        <v>Drama</v>
      </c>
      <c r="P1650" t="str">
        <f>VLOOKUP(A1650,Sheet2!$A$1:G5374,5,0)</f>
        <v>English</v>
      </c>
      <c r="Q1650" t="str">
        <f>VLOOKUP(A1650,Sheet2!$A$1:G5374,6,0)</f>
        <v>USA</v>
      </c>
      <c r="R1650" t="str">
        <f>VLOOKUP(A1650,Sheet2!$A$1:G5374,7,0)</f>
        <v>PG</v>
      </c>
      <c r="S1650" t="str">
        <f>IF(Table1[[#This Row],[Language]]="English","English","Other language")</f>
        <v>English</v>
      </c>
      <c r="T1650">
        <f>Table1[[#This Row],[Gross Revenue]]-Table1[[#This Row],[Budget]]</f>
        <v>-4875280</v>
      </c>
      <c r="U1650" s="1">
        <f>(Table1[[#This Row],[Gross Revenue]]/Table1[[#This Row],[Budget]])-1</f>
        <v>-0.97505600000000003</v>
      </c>
      <c r="V1650" t="str">
        <f t="shared" si="50"/>
        <v>90-110 minutes</v>
      </c>
      <c r="W1650">
        <f>Table1[[#This Row],[Profit]]/Table1[[#This Row],[Budget]]</f>
        <v>-0.97505600000000003</v>
      </c>
      <c r="X1650" s="22" t="str">
        <f>IF(L1650="","",
IF(L1650&lt;Predictability!$B$1,"Low",
IF(L1650&lt;=Predictability!$B$2,"Mid","High")))</f>
        <v>Low</v>
      </c>
      <c r="Y1650" s="22">
        <f t="shared" si="51"/>
        <v>0</v>
      </c>
    </row>
    <row r="1651" spans="1:25" x14ac:dyDescent="0.2">
      <c r="A1651" t="s">
        <v>6038</v>
      </c>
      <c r="B1651" t="s">
        <v>2700</v>
      </c>
      <c r="C1651" t="s">
        <v>1330</v>
      </c>
      <c r="D1651">
        <v>702</v>
      </c>
      <c r="E1651">
        <v>2715</v>
      </c>
      <c r="F1651">
        <v>84</v>
      </c>
      <c r="G1651">
        <v>76</v>
      </c>
      <c r="H1651">
        <v>7.2</v>
      </c>
      <c r="I1651">
        <v>5</v>
      </c>
      <c r="J1651">
        <v>87</v>
      </c>
      <c r="K1651">
        <v>252726</v>
      </c>
      <c r="L1651">
        <v>3000000</v>
      </c>
      <c r="M1651" s="2">
        <f>VLOOKUP(A1651,Sheet2!$A$1:G5375,2,0)</f>
        <v>38892</v>
      </c>
      <c r="N1651" t="str">
        <f>VLOOKUP(A1651,Sheet2!$A$1:G5375,3,0)</f>
        <v>Color</v>
      </c>
      <c r="O1651" t="str">
        <f>VLOOKUP(A1651,Sheet2!$A$1:G5375,4,0)</f>
        <v>Drama</v>
      </c>
      <c r="P1651">
        <f>VLOOKUP(A1651,Sheet2!$A$1:G5375,5,0)</f>
        <v>0</v>
      </c>
      <c r="Q1651" t="str">
        <f>VLOOKUP(A1651,Sheet2!$A$1:G5375,6,0)</f>
        <v>USA</v>
      </c>
      <c r="R1651" t="str">
        <f>VLOOKUP(A1651,Sheet2!$A$1:G5375,7,0)</f>
        <v>PG</v>
      </c>
      <c r="S1651" t="str">
        <f>IF(Table1[[#This Row],[Language]]="English","English","Other language")</f>
        <v>Other language</v>
      </c>
      <c r="T1651">
        <f>Table1[[#This Row],[Gross Revenue]]-Table1[[#This Row],[Budget]]</f>
        <v>-2747274</v>
      </c>
      <c r="U1651" s="1">
        <f>(Table1[[#This Row],[Gross Revenue]]/Table1[[#This Row],[Budget]])-1</f>
        <v>-0.91575799999999996</v>
      </c>
      <c r="V1651" t="str">
        <f t="shared" si="50"/>
        <v>&lt;90 minutes</v>
      </c>
      <c r="W1651">
        <f>Table1[[#This Row],[Profit]]/Table1[[#This Row],[Budget]]</f>
        <v>-0.91575799999999996</v>
      </c>
      <c r="X1651" s="22" t="str">
        <f>IF(L1651="","",
IF(L1651&lt;Predictability!$B$1,"Low",
IF(L1651&lt;=Predictability!$B$2,"Mid","High")))</f>
        <v>Low</v>
      </c>
      <c r="Y1651" s="22">
        <f t="shared" si="51"/>
        <v>0</v>
      </c>
    </row>
    <row r="1652" spans="1:25" x14ac:dyDescent="0.2">
      <c r="A1652" t="s">
        <v>4557</v>
      </c>
      <c r="B1652" t="s">
        <v>1641</v>
      </c>
      <c r="C1652" t="s">
        <v>1642</v>
      </c>
      <c r="D1652">
        <v>773</v>
      </c>
      <c r="E1652">
        <v>2440</v>
      </c>
      <c r="F1652">
        <v>11</v>
      </c>
      <c r="G1652">
        <v>30</v>
      </c>
      <c r="H1652">
        <v>6.2</v>
      </c>
      <c r="I1652">
        <v>47</v>
      </c>
      <c r="J1652">
        <v>107</v>
      </c>
      <c r="K1652">
        <v>54606</v>
      </c>
      <c r="L1652">
        <v>6000000</v>
      </c>
      <c r="M1652" s="2">
        <f>VLOOKUP(A1652,Sheet2!$A$1:G5376,2,0)</f>
        <v>37092</v>
      </c>
      <c r="N1652" t="str">
        <f>VLOOKUP(A1652,Sheet2!$A$1:G5376,3,0)</f>
        <v>Color</v>
      </c>
      <c r="O1652" t="str">
        <f>VLOOKUP(A1652,Sheet2!$A$1:G5376,4,0)</f>
        <v>Comedy</v>
      </c>
      <c r="P1652" t="str">
        <f>VLOOKUP(A1652,Sheet2!$A$1:G5376,5,0)</f>
        <v>English</v>
      </c>
      <c r="Q1652" t="str">
        <f>VLOOKUP(A1652,Sheet2!$A$1:G5376,6,0)</f>
        <v>UK</v>
      </c>
      <c r="R1652" t="str">
        <f>VLOOKUP(A1652,Sheet2!$A$1:G5376,7,0)</f>
        <v>PG-13</v>
      </c>
      <c r="S1652" t="str">
        <f>IF(Table1[[#This Row],[Language]]="English","English","Other language")</f>
        <v>English</v>
      </c>
      <c r="T1652">
        <f>Table1[[#This Row],[Gross Revenue]]-Table1[[#This Row],[Budget]]</f>
        <v>-5945394</v>
      </c>
      <c r="U1652" s="1">
        <f>(Table1[[#This Row],[Gross Revenue]]/Table1[[#This Row],[Budget]])-1</f>
        <v>-0.99089899999999997</v>
      </c>
      <c r="V1652" t="str">
        <f t="shared" si="50"/>
        <v>90-110 minutes</v>
      </c>
      <c r="W1652">
        <f>Table1[[#This Row],[Profit]]/Table1[[#This Row],[Budget]]</f>
        <v>-0.99089899999999997</v>
      </c>
      <c r="X1652" s="22" t="str">
        <f>IF(L1652="","",
IF(L1652&lt;Predictability!$B$1,"Low",
IF(L1652&lt;=Predictability!$B$2,"Mid","High")))</f>
        <v>Low</v>
      </c>
      <c r="Y1652" s="22">
        <f t="shared" si="51"/>
        <v>0</v>
      </c>
    </row>
    <row r="1653" spans="1:25" x14ac:dyDescent="0.2">
      <c r="A1653" t="s">
        <v>5576</v>
      </c>
      <c r="B1653" t="s">
        <v>362</v>
      </c>
      <c r="C1653" t="s">
        <v>1443</v>
      </c>
      <c r="D1653">
        <v>13000</v>
      </c>
      <c r="E1653">
        <v>26451</v>
      </c>
      <c r="F1653">
        <v>118</v>
      </c>
      <c r="G1653">
        <v>10000</v>
      </c>
      <c r="H1653">
        <v>7.8</v>
      </c>
      <c r="I1653">
        <v>202</v>
      </c>
      <c r="J1653">
        <v>110</v>
      </c>
      <c r="K1653">
        <v>22494487</v>
      </c>
      <c r="L1653">
        <v>27000000</v>
      </c>
      <c r="M1653" s="2">
        <f>VLOOKUP(A1653,Sheet2!$A$1:G5377,2,0)</f>
        <v>39039</v>
      </c>
      <c r="N1653" t="str">
        <f>VLOOKUP(A1653,Sheet2!$A$1:G5377,3,0)</f>
        <v>Color</v>
      </c>
      <c r="O1653" t="str">
        <f>VLOOKUP(A1653,Sheet2!$A$1:G5377,4,0)</f>
        <v>Crime</v>
      </c>
      <c r="P1653" t="str">
        <f>VLOOKUP(A1653,Sheet2!$A$1:G5377,5,0)</f>
        <v>English</v>
      </c>
      <c r="Q1653" t="str">
        <f>VLOOKUP(A1653,Sheet2!$A$1:G5377,6,0)</f>
        <v>Germany</v>
      </c>
      <c r="R1653" t="str">
        <f>VLOOKUP(A1653,Sheet2!$A$1:G5377,7,0)</f>
        <v>R</v>
      </c>
      <c r="S1653" t="str">
        <f>IF(Table1[[#This Row],[Language]]="English","English","Other language")</f>
        <v>English</v>
      </c>
      <c r="T1653">
        <f>Table1[[#This Row],[Gross Revenue]]-Table1[[#This Row],[Budget]]</f>
        <v>-4505513</v>
      </c>
      <c r="U1653" s="1">
        <f>(Table1[[#This Row],[Gross Revenue]]/Table1[[#This Row],[Budget]])-1</f>
        <v>-0.1668708518518518</v>
      </c>
      <c r="V1653" t="str">
        <f t="shared" si="50"/>
        <v>90-110 minutes</v>
      </c>
      <c r="W1653">
        <f>Table1[[#This Row],[Profit]]/Table1[[#This Row],[Budget]]</f>
        <v>-0.16687085185185185</v>
      </c>
      <c r="X1653" s="22" t="str">
        <f>IF(L1653="","",
IF(L1653&lt;Predictability!$B$1,"Low",
IF(L1653&lt;=Predictability!$B$2,"Mid","High")))</f>
        <v>Mid</v>
      </c>
      <c r="Y1653" s="22">
        <f t="shared" si="51"/>
        <v>0</v>
      </c>
    </row>
    <row r="1654" spans="1:25" x14ac:dyDescent="0.2">
      <c r="A1654" t="s">
        <v>3573</v>
      </c>
      <c r="B1654" t="s">
        <v>558</v>
      </c>
      <c r="C1654" t="s">
        <v>559</v>
      </c>
      <c r="D1654">
        <v>975</v>
      </c>
      <c r="E1654">
        <v>3580</v>
      </c>
      <c r="F1654">
        <v>0</v>
      </c>
      <c r="G1654">
        <v>177</v>
      </c>
      <c r="H1654">
        <v>5</v>
      </c>
      <c r="I1654">
        <v>60</v>
      </c>
      <c r="J1654">
        <v>105</v>
      </c>
      <c r="K1654">
        <v>10014234</v>
      </c>
      <c r="L1654">
        <v>65000000</v>
      </c>
      <c r="M1654" s="2">
        <f>VLOOKUP(A1654,Sheet2!$A$1:G5378,2,0)</f>
        <v>36700</v>
      </c>
      <c r="N1654" t="str">
        <f>VLOOKUP(A1654,Sheet2!$A$1:G5378,3,0)</f>
        <v>Color</v>
      </c>
      <c r="O1654" t="str">
        <f>VLOOKUP(A1654,Sheet2!$A$1:G5378,4,0)</f>
        <v>Comedy</v>
      </c>
      <c r="P1654" t="str">
        <f>VLOOKUP(A1654,Sheet2!$A$1:G5378,5,0)</f>
        <v>English</v>
      </c>
      <c r="Q1654" t="str">
        <f>VLOOKUP(A1654,Sheet2!$A$1:G5378,6,0)</f>
        <v>France</v>
      </c>
      <c r="R1654" t="str">
        <f>VLOOKUP(A1654,Sheet2!$A$1:G5378,7,0)</f>
        <v>R</v>
      </c>
      <c r="S1654" t="str">
        <f>IF(Table1[[#This Row],[Language]]="English","English","Other language")</f>
        <v>English</v>
      </c>
      <c r="T1654">
        <f>Table1[[#This Row],[Gross Revenue]]-Table1[[#This Row],[Budget]]</f>
        <v>-54985766</v>
      </c>
      <c r="U1654" s="1">
        <f>(Table1[[#This Row],[Gross Revenue]]/Table1[[#This Row],[Budget]])-1</f>
        <v>-0.84593486153846154</v>
      </c>
      <c r="V1654" t="str">
        <f t="shared" si="50"/>
        <v>90-110 minutes</v>
      </c>
      <c r="W1654">
        <f>Table1[[#This Row],[Profit]]/Table1[[#This Row],[Budget]]</f>
        <v>-0.84593486153846154</v>
      </c>
      <c r="X1654" s="22" t="str">
        <f>IF(L1654="","",
IF(L1654&lt;Predictability!$B$1,"Low",
IF(L1654&lt;=Predictability!$B$2,"Mid","High")))</f>
        <v>High</v>
      </c>
      <c r="Y1654" s="22">
        <f t="shared" si="51"/>
        <v>0</v>
      </c>
    </row>
    <row r="1655" spans="1:25" x14ac:dyDescent="0.2">
      <c r="A1655" t="s">
        <v>4202</v>
      </c>
      <c r="B1655" t="s">
        <v>315</v>
      </c>
      <c r="C1655" t="s">
        <v>1327</v>
      </c>
      <c r="D1655">
        <v>21000</v>
      </c>
      <c r="E1655">
        <v>26334</v>
      </c>
      <c r="F1655">
        <v>161</v>
      </c>
      <c r="G1655">
        <v>672</v>
      </c>
      <c r="H1655">
        <v>5.9</v>
      </c>
      <c r="I1655">
        <v>106</v>
      </c>
      <c r="J1655">
        <v>124</v>
      </c>
      <c r="K1655">
        <v>5755286</v>
      </c>
      <c r="L1655">
        <v>55000000</v>
      </c>
      <c r="M1655" s="2">
        <f>VLOOKUP(A1655,Sheet2!$A$1:G5379,2,0)</f>
        <v>39215</v>
      </c>
      <c r="N1655" t="str">
        <f>VLOOKUP(A1655,Sheet2!$A$1:G5379,3,0)</f>
        <v>Color</v>
      </c>
      <c r="O1655" t="str">
        <f>VLOOKUP(A1655,Sheet2!$A$1:G5379,4,0)</f>
        <v>Drama</v>
      </c>
      <c r="P1655" t="str">
        <f>VLOOKUP(A1655,Sheet2!$A$1:G5379,5,0)</f>
        <v>English</v>
      </c>
      <c r="Q1655" t="str">
        <f>VLOOKUP(A1655,Sheet2!$A$1:G5379,6,0)</f>
        <v>USA</v>
      </c>
      <c r="R1655" t="str">
        <f>VLOOKUP(A1655,Sheet2!$A$1:G5379,7,0)</f>
        <v>PG-13</v>
      </c>
      <c r="S1655" t="str">
        <f>IF(Table1[[#This Row],[Language]]="English","English","Other language")</f>
        <v>English</v>
      </c>
      <c r="T1655">
        <f>Table1[[#This Row],[Gross Revenue]]-Table1[[#This Row],[Budget]]</f>
        <v>-49244714</v>
      </c>
      <c r="U1655" s="1">
        <f>(Table1[[#This Row],[Gross Revenue]]/Table1[[#This Row],[Budget]])-1</f>
        <v>-0.89535843636363632</v>
      </c>
      <c r="V1655" t="str">
        <f t="shared" si="50"/>
        <v>111-130 minutes</v>
      </c>
      <c r="W1655">
        <f>Table1[[#This Row],[Profit]]/Table1[[#This Row],[Budget]]</f>
        <v>-0.89535843636363632</v>
      </c>
      <c r="X1655" s="22" t="str">
        <f>IF(L1655="","",
IF(L1655&lt;Predictability!$B$1,"Low",
IF(L1655&lt;=Predictability!$B$2,"Mid","High")))</f>
        <v>High</v>
      </c>
      <c r="Y1655" s="22">
        <f t="shared" si="51"/>
        <v>0</v>
      </c>
    </row>
    <row r="1656" spans="1:25" x14ac:dyDescent="0.2">
      <c r="A1656" t="s">
        <v>4956</v>
      </c>
      <c r="B1656" t="s">
        <v>456</v>
      </c>
      <c r="C1656" t="s">
        <v>1447</v>
      </c>
      <c r="D1656">
        <v>19000</v>
      </c>
      <c r="E1656">
        <v>32325</v>
      </c>
      <c r="F1656">
        <v>0</v>
      </c>
      <c r="G1656">
        <v>83000</v>
      </c>
      <c r="H1656">
        <v>6.4</v>
      </c>
      <c r="I1656">
        <v>433</v>
      </c>
      <c r="J1656">
        <v>89</v>
      </c>
      <c r="K1656">
        <v>126546825</v>
      </c>
      <c r="L1656">
        <v>40000000</v>
      </c>
      <c r="M1656" s="2">
        <f>VLOOKUP(A1656,Sheet2!$A$1:G5380,2,0)</f>
        <v>41871</v>
      </c>
      <c r="N1656" t="str">
        <f>VLOOKUP(A1656,Sheet2!$A$1:G5380,3,0)</f>
        <v>Color</v>
      </c>
      <c r="O1656" t="str">
        <f>VLOOKUP(A1656,Sheet2!$A$1:G5380,4,0)</f>
        <v>Action</v>
      </c>
      <c r="P1656" t="str">
        <f>VLOOKUP(A1656,Sheet2!$A$1:G5380,5,0)</f>
        <v>English</v>
      </c>
      <c r="Q1656" t="str">
        <f>VLOOKUP(A1656,Sheet2!$A$1:G5380,6,0)</f>
        <v>France</v>
      </c>
      <c r="R1656" t="str">
        <f>VLOOKUP(A1656,Sheet2!$A$1:G5380,7,0)</f>
        <v>R</v>
      </c>
      <c r="S1656" t="str">
        <f>IF(Table1[[#This Row],[Language]]="English","English","Other language")</f>
        <v>English</v>
      </c>
      <c r="T1656">
        <f>Table1[[#This Row],[Gross Revenue]]-Table1[[#This Row],[Budget]]</f>
        <v>86546825</v>
      </c>
      <c r="U1656" s="1">
        <f>(Table1[[#This Row],[Gross Revenue]]/Table1[[#This Row],[Budget]])-1</f>
        <v>2.163670625</v>
      </c>
      <c r="V1656" t="str">
        <f t="shared" si="50"/>
        <v>&lt;90 minutes</v>
      </c>
      <c r="W1656">
        <f>Table1[[#This Row],[Profit]]/Table1[[#This Row],[Budget]]</f>
        <v>2.163670625</v>
      </c>
      <c r="X1656" s="22" t="str">
        <f>IF(L1656="","",
IF(L1656&lt;Predictability!$B$1,"Low",
IF(L1656&lt;=Predictability!$B$2,"Mid","High")))</f>
        <v>Mid</v>
      </c>
      <c r="Y1656" s="22">
        <f t="shared" si="51"/>
        <v>1</v>
      </c>
    </row>
    <row r="1657" spans="1:25" x14ac:dyDescent="0.2">
      <c r="A1657" t="s">
        <v>3320</v>
      </c>
      <c r="B1657" t="s">
        <v>128</v>
      </c>
      <c r="C1657" t="s">
        <v>129</v>
      </c>
      <c r="D1657">
        <v>844</v>
      </c>
      <c r="E1657">
        <v>2289</v>
      </c>
      <c r="F1657">
        <v>0</v>
      </c>
      <c r="G1657">
        <v>24</v>
      </c>
      <c r="H1657">
        <v>3.6</v>
      </c>
      <c r="I1657">
        <v>13</v>
      </c>
      <c r="J1657">
        <v>100</v>
      </c>
      <c r="K1657">
        <v>428535</v>
      </c>
      <c r="L1657">
        <v>1000000</v>
      </c>
      <c r="M1657" s="2">
        <f>VLOOKUP(A1657,Sheet2!$A$1:G5381,2,0)</f>
        <v>36868</v>
      </c>
      <c r="N1657" t="str">
        <f>VLOOKUP(A1657,Sheet2!$A$1:G5381,3,0)</f>
        <v>Color</v>
      </c>
      <c r="O1657" t="str">
        <f>VLOOKUP(A1657,Sheet2!$A$1:G5381,4,0)</f>
        <v>Comedy</v>
      </c>
      <c r="P1657" t="str">
        <f>VLOOKUP(A1657,Sheet2!$A$1:G5381,5,0)</f>
        <v>English</v>
      </c>
      <c r="Q1657" t="str">
        <f>VLOOKUP(A1657,Sheet2!$A$1:G5381,6,0)</f>
        <v>USA</v>
      </c>
      <c r="R1657" t="str">
        <f>VLOOKUP(A1657,Sheet2!$A$1:G5381,7,0)</f>
        <v>R</v>
      </c>
      <c r="S1657" t="str">
        <f>IF(Table1[[#This Row],[Language]]="English","English","Other language")</f>
        <v>English</v>
      </c>
      <c r="T1657">
        <f>Table1[[#This Row],[Gross Revenue]]-Table1[[#This Row],[Budget]]</f>
        <v>-571465</v>
      </c>
      <c r="U1657" s="1">
        <f>(Table1[[#This Row],[Gross Revenue]]/Table1[[#This Row],[Budget]])-1</f>
        <v>-0.571465</v>
      </c>
      <c r="V1657" t="str">
        <f t="shared" si="50"/>
        <v>90-110 minutes</v>
      </c>
      <c r="W1657">
        <f>Table1[[#This Row],[Profit]]/Table1[[#This Row],[Budget]]</f>
        <v>-0.571465</v>
      </c>
      <c r="X1657" s="22" t="str">
        <f>IF(L1657="","",
IF(L1657&lt;Predictability!$B$1,"Low",
IF(L1657&lt;=Predictability!$B$2,"Mid","High")))</f>
        <v>Low</v>
      </c>
      <c r="Y1657" s="22">
        <f t="shared" si="51"/>
        <v>0</v>
      </c>
    </row>
    <row r="1658" spans="1:25" x14ac:dyDescent="0.2">
      <c r="A1658" t="s">
        <v>3878</v>
      </c>
      <c r="B1658" t="s">
        <v>969</v>
      </c>
      <c r="C1658" t="s">
        <v>970</v>
      </c>
      <c r="D1658">
        <v>1000</v>
      </c>
      <c r="E1658">
        <v>2618</v>
      </c>
      <c r="F1658">
        <v>434</v>
      </c>
      <c r="G1658">
        <v>0</v>
      </c>
      <c r="H1658">
        <v>5.5</v>
      </c>
      <c r="I1658">
        <v>163</v>
      </c>
      <c r="J1658">
        <v>95</v>
      </c>
      <c r="K1658">
        <v>8460995</v>
      </c>
      <c r="L1658">
        <v>10000000</v>
      </c>
      <c r="M1658" s="2">
        <f>VLOOKUP(A1658,Sheet2!$A$1:G5382,2,0)</f>
        <v>40281</v>
      </c>
      <c r="N1658" t="str">
        <f>VLOOKUP(A1658,Sheet2!$A$1:G5382,3,0)</f>
        <v>Color</v>
      </c>
      <c r="O1658" t="str">
        <f>VLOOKUP(A1658,Sheet2!$A$1:G5382,4,0)</f>
        <v>Action</v>
      </c>
      <c r="P1658" t="str">
        <f>VLOOKUP(A1658,Sheet2!$A$1:G5382,5,0)</f>
        <v>English</v>
      </c>
      <c r="Q1658" t="str">
        <f>VLOOKUP(A1658,Sheet2!$A$1:G5382,6,0)</f>
        <v>USA</v>
      </c>
      <c r="R1658" t="str">
        <f>VLOOKUP(A1658,Sheet2!$A$1:G5382,7,0)</f>
        <v>R</v>
      </c>
      <c r="S1658" t="str">
        <f>IF(Table1[[#This Row],[Language]]="English","English","Other language")</f>
        <v>English</v>
      </c>
      <c r="T1658">
        <f>Table1[[#This Row],[Gross Revenue]]-Table1[[#This Row],[Budget]]</f>
        <v>-1539005</v>
      </c>
      <c r="U1658" s="1">
        <f>(Table1[[#This Row],[Gross Revenue]]/Table1[[#This Row],[Budget]])-1</f>
        <v>-0.1539005</v>
      </c>
      <c r="V1658" t="str">
        <f t="shared" si="50"/>
        <v>90-110 minutes</v>
      </c>
      <c r="W1658">
        <f>Table1[[#This Row],[Profit]]/Table1[[#This Row],[Budget]]</f>
        <v>-0.1539005</v>
      </c>
      <c r="X1658" s="22" t="str">
        <f>IF(L1658="","",
IF(L1658&lt;Predictability!$B$1,"Low",
IF(L1658&lt;=Predictability!$B$2,"Mid","High")))</f>
        <v>Mid</v>
      </c>
      <c r="Y1658" s="22">
        <f t="shared" si="51"/>
        <v>0</v>
      </c>
    </row>
    <row r="1659" spans="1:25" x14ac:dyDescent="0.2">
      <c r="A1659" t="s">
        <v>5429</v>
      </c>
      <c r="B1659" t="s">
        <v>211</v>
      </c>
      <c r="C1659" t="s">
        <v>2292</v>
      </c>
      <c r="D1659">
        <v>22000</v>
      </c>
      <c r="E1659">
        <v>26233</v>
      </c>
      <c r="F1659">
        <v>20</v>
      </c>
      <c r="G1659">
        <v>44000</v>
      </c>
      <c r="H1659">
        <v>6.7</v>
      </c>
      <c r="I1659">
        <v>391</v>
      </c>
      <c r="J1659">
        <v>105</v>
      </c>
      <c r="K1659">
        <v>26589953</v>
      </c>
      <c r="L1659">
        <v>10500000</v>
      </c>
      <c r="M1659" s="2">
        <f>VLOOKUP(A1659,Sheet2!$A$1:G5383,2,0)</f>
        <v>40405</v>
      </c>
      <c r="N1659" t="str">
        <f>VLOOKUP(A1659,Sheet2!$A$1:G5383,3,0)</f>
        <v>Color</v>
      </c>
      <c r="O1659" t="str">
        <f>VLOOKUP(A1659,Sheet2!$A$1:G5383,4,0)</f>
        <v>Action</v>
      </c>
      <c r="P1659" t="str">
        <f>VLOOKUP(A1659,Sheet2!$A$1:G5383,5,0)</f>
        <v>English</v>
      </c>
      <c r="Q1659" t="str">
        <f>VLOOKUP(A1659,Sheet2!$A$1:G5383,6,0)</f>
        <v>USA</v>
      </c>
      <c r="R1659" t="str">
        <f>VLOOKUP(A1659,Sheet2!$A$1:G5383,7,0)</f>
        <v>R</v>
      </c>
      <c r="S1659" t="str">
        <f>IF(Table1[[#This Row],[Language]]="English","English","Other language")</f>
        <v>English</v>
      </c>
      <c r="T1659">
        <f>Table1[[#This Row],[Gross Revenue]]-Table1[[#This Row],[Budget]]</f>
        <v>16089953</v>
      </c>
      <c r="U1659" s="1">
        <f>(Table1[[#This Row],[Gross Revenue]]/Table1[[#This Row],[Budget]])-1</f>
        <v>1.5323764761904761</v>
      </c>
      <c r="V1659" t="str">
        <f t="shared" si="50"/>
        <v>90-110 minutes</v>
      </c>
      <c r="W1659">
        <f>Table1[[#This Row],[Profit]]/Table1[[#This Row],[Budget]]</f>
        <v>1.5323764761904761</v>
      </c>
      <c r="X1659" s="22" t="str">
        <f>IF(L1659="","",
IF(L1659&lt;Predictability!$B$1,"Low",
IF(L1659&lt;=Predictability!$B$2,"Mid","High")))</f>
        <v>Mid</v>
      </c>
      <c r="Y1659" s="22">
        <f t="shared" si="51"/>
        <v>1</v>
      </c>
    </row>
    <row r="1660" spans="1:25" x14ac:dyDescent="0.2">
      <c r="A1660" t="s">
        <v>3937</v>
      </c>
      <c r="B1660" t="s">
        <v>135</v>
      </c>
      <c r="C1660" t="s">
        <v>110</v>
      </c>
      <c r="D1660">
        <v>2000</v>
      </c>
      <c r="E1660">
        <v>2848</v>
      </c>
      <c r="F1660">
        <v>0</v>
      </c>
      <c r="G1660">
        <v>48000</v>
      </c>
      <c r="H1660">
        <v>5.6</v>
      </c>
      <c r="I1660">
        <v>260</v>
      </c>
      <c r="J1660">
        <v>107</v>
      </c>
      <c r="K1660">
        <v>7268659</v>
      </c>
      <c r="L1660">
        <v>20000000</v>
      </c>
      <c r="M1660" s="2">
        <f>VLOOKUP(A1660,Sheet2!$A$1:G5384,2,0)</f>
        <v>41474</v>
      </c>
      <c r="N1660" t="str">
        <f>VLOOKUP(A1660,Sheet2!$A$1:G5384,3,0)</f>
        <v>Color</v>
      </c>
      <c r="O1660" t="str">
        <f>VLOOKUP(A1660,Sheet2!$A$1:G5384,4,0)</f>
        <v>Action</v>
      </c>
      <c r="P1660" t="str">
        <f>VLOOKUP(A1660,Sheet2!$A$1:G5384,5,0)</f>
        <v>English</v>
      </c>
      <c r="Q1660" t="str">
        <f>VLOOKUP(A1660,Sheet2!$A$1:G5384,6,0)</f>
        <v>Russia</v>
      </c>
      <c r="R1660" t="str">
        <f>VLOOKUP(A1660,Sheet2!$A$1:G5384,7,0)</f>
        <v>R</v>
      </c>
      <c r="S1660" t="str">
        <f>IF(Table1[[#This Row],[Language]]="English","English","Other language")</f>
        <v>English</v>
      </c>
      <c r="T1660">
        <f>Table1[[#This Row],[Gross Revenue]]-Table1[[#This Row],[Budget]]</f>
        <v>-12731341</v>
      </c>
      <c r="U1660" s="1">
        <f>(Table1[[#This Row],[Gross Revenue]]/Table1[[#This Row],[Budget]])-1</f>
        <v>-0.63656705000000002</v>
      </c>
      <c r="V1660" t="str">
        <f t="shared" si="50"/>
        <v>90-110 minutes</v>
      </c>
      <c r="W1660">
        <f>Table1[[#This Row],[Profit]]/Table1[[#This Row],[Budget]]</f>
        <v>-0.63656705000000002</v>
      </c>
      <c r="X1660" s="22" t="str">
        <f>IF(L1660="","",
IF(L1660&lt;Predictability!$B$1,"Low",
IF(L1660&lt;=Predictability!$B$2,"Mid","High")))</f>
        <v>Mid</v>
      </c>
      <c r="Y1660" s="22">
        <f t="shared" si="51"/>
        <v>0</v>
      </c>
    </row>
    <row r="1661" spans="1:25" x14ac:dyDescent="0.2">
      <c r="A1661" t="s">
        <v>5466</v>
      </c>
      <c r="B1661" t="s">
        <v>529</v>
      </c>
      <c r="C1661" t="s">
        <v>2262</v>
      </c>
      <c r="D1661">
        <v>18000</v>
      </c>
      <c r="E1661">
        <v>19620</v>
      </c>
      <c r="F1661">
        <v>395</v>
      </c>
      <c r="G1661">
        <v>21000</v>
      </c>
      <c r="H1661">
        <v>6.8</v>
      </c>
      <c r="I1661">
        <v>134</v>
      </c>
      <c r="J1661">
        <v>129</v>
      </c>
      <c r="K1661">
        <v>537580</v>
      </c>
      <c r="L1661">
        <v>30000000</v>
      </c>
      <c r="M1661" s="2">
        <f>VLOOKUP(A1661,Sheet2!$A$1:G5385,2,0)</f>
        <v>40553</v>
      </c>
      <c r="N1661" t="str">
        <f>VLOOKUP(A1661,Sheet2!$A$1:G5385,3,0)</f>
        <v>Color</v>
      </c>
      <c r="O1661" t="str">
        <f>VLOOKUP(A1661,Sheet2!$A$1:G5385,4,0)</f>
        <v>Action</v>
      </c>
      <c r="P1661" t="str">
        <f>VLOOKUP(A1661,Sheet2!$A$1:G5385,5,0)</f>
        <v>English</v>
      </c>
      <c r="Q1661" t="str">
        <f>VLOOKUP(A1661,Sheet2!$A$1:G5385,6,0)</f>
        <v>USA</v>
      </c>
      <c r="R1661" t="str">
        <f>VLOOKUP(A1661,Sheet2!$A$1:G5385,7,0)</f>
        <v>R</v>
      </c>
      <c r="S1661" t="str">
        <f>IF(Table1[[#This Row],[Language]]="English","English","Other language")</f>
        <v>English</v>
      </c>
      <c r="T1661">
        <f>Table1[[#This Row],[Gross Revenue]]-Table1[[#This Row],[Budget]]</f>
        <v>-29462420</v>
      </c>
      <c r="U1661" s="1">
        <f>(Table1[[#This Row],[Gross Revenue]]/Table1[[#This Row],[Budget]])-1</f>
        <v>-0.98208066666666671</v>
      </c>
      <c r="V1661" t="str">
        <f t="shared" si="50"/>
        <v>111-130 minutes</v>
      </c>
      <c r="W1661">
        <f>Table1[[#This Row],[Profit]]/Table1[[#This Row],[Budget]]</f>
        <v>-0.98208066666666671</v>
      </c>
      <c r="X1661" s="22" t="str">
        <f>IF(L1661="","",
IF(L1661&lt;Predictability!$B$1,"Low",
IF(L1661&lt;=Predictability!$B$2,"Mid","High")))</f>
        <v>Mid</v>
      </c>
      <c r="Y1661" s="22">
        <f t="shared" si="51"/>
        <v>0</v>
      </c>
    </row>
    <row r="1662" spans="1:25" x14ac:dyDescent="0.2">
      <c r="A1662" t="s">
        <v>6226</v>
      </c>
      <c r="B1662" t="s">
        <v>2826</v>
      </c>
      <c r="C1662" t="s">
        <v>2781</v>
      </c>
      <c r="D1662">
        <v>972</v>
      </c>
      <c r="E1662">
        <v>2606</v>
      </c>
      <c r="F1662">
        <v>333</v>
      </c>
      <c r="G1662">
        <v>697</v>
      </c>
      <c r="H1662">
        <v>6.2</v>
      </c>
      <c r="I1662">
        <v>59</v>
      </c>
      <c r="J1662">
        <v>115</v>
      </c>
      <c r="K1662">
        <v>10556196</v>
      </c>
      <c r="L1662">
        <v>50000000</v>
      </c>
      <c r="M1662" s="2">
        <f>VLOOKUP(A1662,Sheet2!$A$1:G5386,2,0)</f>
        <v>35559</v>
      </c>
      <c r="N1662" t="str">
        <f>VLOOKUP(A1662,Sheet2!$A$1:G5386,3,0)</f>
        <v>Color</v>
      </c>
      <c r="O1662" t="str">
        <f>VLOOKUP(A1662,Sheet2!$A$1:G5386,4,0)</f>
        <v>Crime</v>
      </c>
      <c r="P1662" t="str">
        <f>VLOOKUP(A1662,Sheet2!$A$1:G5386,5,0)</f>
        <v>English</v>
      </c>
      <c r="Q1662" t="str">
        <f>VLOOKUP(A1662,Sheet2!$A$1:G5386,6,0)</f>
        <v>USA</v>
      </c>
      <c r="R1662" t="str">
        <f>VLOOKUP(A1662,Sheet2!$A$1:G5386,7,0)</f>
        <v>PG-13</v>
      </c>
      <c r="S1662" t="str">
        <f>IF(Table1[[#This Row],[Language]]="English","English","Other language")</f>
        <v>English</v>
      </c>
      <c r="T1662">
        <f>Table1[[#This Row],[Gross Revenue]]-Table1[[#This Row],[Budget]]</f>
        <v>-39443804</v>
      </c>
      <c r="U1662" s="1">
        <f>(Table1[[#This Row],[Gross Revenue]]/Table1[[#This Row],[Budget]])-1</f>
        <v>-0.78887607999999998</v>
      </c>
      <c r="V1662" t="str">
        <f t="shared" si="50"/>
        <v>111-130 minutes</v>
      </c>
      <c r="W1662">
        <f>Table1[[#This Row],[Profit]]/Table1[[#This Row],[Budget]]</f>
        <v>-0.78887607999999998</v>
      </c>
      <c r="X1662" s="22" t="str">
        <f>IF(L1662="","",
IF(L1662&lt;Predictability!$B$1,"Low",
IF(L1662&lt;=Predictability!$B$2,"Mid","High")))</f>
        <v>Mid</v>
      </c>
      <c r="Y1662" s="22">
        <f t="shared" si="51"/>
        <v>0</v>
      </c>
    </row>
    <row r="1663" spans="1:25" x14ac:dyDescent="0.2">
      <c r="A1663" t="s">
        <v>6579</v>
      </c>
      <c r="B1663" t="s">
        <v>2997</v>
      </c>
      <c r="C1663" t="s">
        <v>1234</v>
      </c>
      <c r="D1663">
        <v>745</v>
      </c>
      <c r="E1663">
        <v>1396</v>
      </c>
      <c r="F1663">
        <v>750</v>
      </c>
      <c r="G1663">
        <v>0</v>
      </c>
      <c r="H1663">
        <v>7.6</v>
      </c>
      <c r="I1663">
        <v>177</v>
      </c>
      <c r="J1663">
        <v>87</v>
      </c>
      <c r="K1663">
        <v>9003011</v>
      </c>
      <c r="L1663">
        <v>2000000</v>
      </c>
      <c r="M1663" s="2">
        <f>VLOOKUP(A1663,Sheet2!$A$1:G5387,2,0)</f>
        <v>29840</v>
      </c>
      <c r="N1663" t="str">
        <f>VLOOKUP(A1663,Sheet2!$A$1:G5387,3,0)</f>
        <v>Black and White</v>
      </c>
      <c r="O1663" t="str">
        <f>VLOOKUP(A1663,Sheet2!$A$1:G5387,4,0)</f>
        <v>Action</v>
      </c>
      <c r="P1663" t="str">
        <f>VLOOKUP(A1663,Sheet2!$A$1:G5387,5,0)</f>
        <v>English</v>
      </c>
      <c r="Q1663" t="str">
        <f>VLOOKUP(A1663,Sheet2!$A$1:G5387,6,0)</f>
        <v>Australia</v>
      </c>
      <c r="R1663" t="str">
        <f>VLOOKUP(A1663,Sheet2!$A$1:G5387,7,0)</f>
        <v>R</v>
      </c>
      <c r="S1663" t="str">
        <f>IF(Table1[[#This Row],[Language]]="English","English","Other language")</f>
        <v>English</v>
      </c>
      <c r="T1663">
        <f>Table1[[#This Row],[Gross Revenue]]-Table1[[#This Row],[Budget]]</f>
        <v>7003011</v>
      </c>
      <c r="U1663" s="1">
        <f>(Table1[[#This Row],[Gross Revenue]]/Table1[[#This Row],[Budget]])-1</f>
        <v>3.5015055000000004</v>
      </c>
      <c r="V1663" t="str">
        <f t="shared" si="50"/>
        <v>&lt;90 minutes</v>
      </c>
      <c r="W1663">
        <f>Table1[[#This Row],[Profit]]/Table1[[#This Row],[Budget]]</f>
        <v>3.5015054999999999</v>
      </c>
      <c r="X1663" s="22" t="str">
        <f>IF(L1663="","",
IF(L1663&lt;Predictability!$B$1,"Low",
IF(L1663&lt;=Predictability!$B$2,"Mid","High")))</f>
        <v>Low</v>
      </c>
      <c r="Y1663" s="22">
        <f t="shared" si="51"/>
        <v>1</v>
      </c>
    </row>
    <row r="1664" spans="1:25" x14ac:dyDescent="0.2">
      <c r="A1664" t="s">
        <v>4674</v>
      </c>
      <c r="B1664" t="s">
        <v>1746</v>
      </c>
      <c r="C1664" t="s">
        <v>1234</v>
      </c>
      <c r="D1664">
        <v>794</v>
      </c>
      <c r="E1664">
        <v>1529</v>
      </c>
      <c r="F1664">
        <v>750</v>
      </c>
      <c r="G1664">
        <v>0</v>
      </c>
      <c r="H1664">
        <v>6.2</v>
      </c>
      <c r="I1664">
        <v>117</v>
      </c>
      <c r="J1664">
        <v>107</v>
      </c>
      <c r="K1664">
        <v>36200000</v>
      </c>
      <c r="L1664">
        <v>12305523</v>
      </c>
      <c r="M1664" s="2">
        <f>VLOOKUP(A1664,Sheet2!$A$1:G5388,2,0)</f>
        <v>31355</v>
      </c>
      <c r="N1664" t="str">
        <f>VLOOKUP(A1664,Sheet2!$A$1:G5388,3,0)</f>
        <v>Color</v>
      </c>
      <c r="O1664" t="str">
        <f>VLOOKUP(A1664,Sheet2!$A$1:G5388,4,0)</f>
        <v>Action</v>
      </c>
      <c r="P1664" t="str">
        <f>VLOOKUP(A1664,Sheet2!$A$1:G5388,5,0)</f>
        <v>English</v>
      </c>
      <c r="Q1664" t="str">
        <f>VLOOKUP(A1664,Sheet2!$A$1:G5388,6,0)</f>
        <v>Australia</v>
      </c>
      <c r="R1664" t="str">
        <f>VLOOKUP(A1664,Sheet2!$A$1:G5388,7,0)</f>
        <v>PG-13</v>
      </c>
      <c r="S1664" t="str">
        <f>IF(Table1[[#This Row],[Language]]="English","English","Other language")</f>
        <v>English</v>
      </c>
      <c r="T1664">
        <f>Table1[[#This Row],[Gross Revenue]]-Table1[[#This Row],[Budget]]</f>
        <v>23894477</v>
      </c>
      <c r="U1664" s="1">
        <f>(Table1[[#This Row],[Gross Revenue]]/Table1[[#This Row],[Budget]])-1</f>
        <v>1.9417685050850744</v>
      </c>
      <c r="V1664" t="str">
        <f t="shared" si="50"/>
        <v>90-110 minutes</v>
      </c>
      <c r="W1664">
        <f>Table1[[#This Row],[Profit]]/Table1[[#This Row],[Budget]]</f>
        <v>1.9417685050850744</v>
      </c>
      <c r="X1664" s="22" t="str">
        <f>IF(L1664="","",
IF(L1664&lt;Predictability!$B$1,"Low",
IF(L1664&lt;=Predictability!$B$2,"Mid","High")))</f>
        <v>Mid</v>
      </c>
      <c r="Y1664" s="22">
        <f t="shared" si="51"/>
        <v>1</v>
      </c>
    </row>
    <row r="1665" spans="1:25" x14ac:dyDescent="0.2">
      <c r="A1665" t="s">
        <v>6882</v>
      </c>
      <c r="B1665" t="s">
        <v>1827</v>
      </c>
      <c r="C1665" t="s">
        <v>1234</v>
      </c>
      <c r="D1665">
        <v>27000</v>
      </c>
      <c r="E1665">
        <v>40025</v>
      </c>
      <c r="F1665">
        <v>750</v>
      </c>
      <c r="G1665">
        <v>191000</v>
      </c>
      <c r="H1665">
        <v>8.1</v>
      </c>
      <c r="I1665">
        <v>739</v>
      </c>
      <c r="J1665">
        <v>120</v>
      </c>
      <c r="K1665">
        <v>153629485</v>
      </c>
      <c r="L1665">
        <v>150000000</v>
      </c>
      <c r="M1665" s="2">
        <f>VLOOKUP(A1665,Sheet2!$A$1:G5389,2,0)</f>
        <v>42096</v>
      </c>
      <c r="N1665" t="str">
        <f>VLOOKUP(A1665,Sheet2!$A$1:G5389,3,0)</f>
        <v>Color</v>
      </c>
      <c r="O1665" t="str">
        <f>VLOOKUP(A1665,Sheet2!$A$1:G5389,4,0)</f>
        <v>Action</v>
      </c>
      <c r="P1665" t="str">
        <f>VLOOKUP(A1665,Sheet2!$A$1:G5389,5,0)</f>
        <v>English</v>
      </c>
      <c r="Q1665" t="str">
        <f>VLOOKUP(A1665,Sheet2!$A$1:G5389,6,0)</f>
        <v>Australia</v>
      </c>
      <c r="R1665" t="str">
        <f>VLOOKUP(A1665,Sheet2!$A$1:G5389,7,0)</f>
        <v>R</v>
      </c>
      <c r="S1665" t="str">
        <f>IF(Table1[[#This Row],[Language]]="English","English","Other language")</f>
        <v>English</v>
      </c>
      <c r="T1665">
        <f>Table1[[#This Row],[Gross Revenue]]-Table1[[#This Row],[Budget]]</f>
        <v>3629485</v>
      </c>
      <c r="U1665" s="1">
        <f>(Table1[[#This Row],[Gross Revenue]]/Table1[[#This Row],[Budget]])-1</f>
        <v>2.4196566666666586E-2</v>
      </c>
      <c r="V1665" t="str">
        <f t="shared" si="50"/>
        <v>111-130 minutes</v>
      </c>
      <c r="W1665">
        <f>Table1[[#This Row],[Profit]]/Table1[[#This Row],[Budget]]</f>
        <v>2.4196566666666666E-2</v>
      </c>
      <c r="X1665" s="22" t="str">
        <f>IF(L1665="","",
IF(L1665&lt;Predictability!$B$1,"Low",
IF(L1665&lt;=Predictability!$B$2,"Mid","High")))</f>
        <v>High</v>
      </c>
      <c r="Y1665" s="22">
        <f t="shared" si="51"/>
        <v>0</v>
      </c>
    </row>
    <row r="1666" spans="1:25" x14ac:dyDescent="0.2">
      <c r="A1666" t="s">
        <v>4147</v>
      </c>
      <c r="B1666" t="s">
        <v>711</v>
      </c>
      <c r="C1666" t="s">
        <v>1271</v>
      </c>
      <c r="D1666">
        <v>939</v>
      </c>
      <c r="E1666">
        <v>2453</v>
      </c>
      <c r="F1666">
        <v>144</v>
      </c>
      <c r="G1666">
        <v>687</v>
      </c>
      <c r="H1666">
        <v>5.8</v>
      </c>
      <c r="I1666">
        <v>98</v>
      </c>
      <c r="J1666">
        <v>104</v>
      </c>
      <c r="K1666">
        <v>20668843</v>
      </c>
      <c r="L1666">
        <v>22000000</v>
      </c>
      <c r="M1666" s="2">
        <f>VLOOKUP(A1666,Sheet2!$A$1:G5390,2,0)</f>
        <v>39619</v>
      </c>
      <c r="N1666" t="str">
        <f>VLOOKUP(A1666,Sheet2!$A$1:G5390,3,0)</f>
        <v>Color</v>
      </c>
      <c r="O1666" t="str">
        <f>VLOOKUP(A1666,Sheet2!$A$1:G5390,4,0)</f>
        <v>Comedy</v>
      </c>
      <c r="P1666" t="str">
        <f>VLOOKUP(A1666,Sheet2!$A$1:G5390,5,0)</f>
        <v>English</v>
      </c>
      <c r="Q1666" t="str">
        <f>VLOOKUP(A1666,Sheet2!$A$1:G5390,6,0)</f>
        <v>USA</v>
      </c>
      <c r="R1666" t="str">
        <f>VLOOKUP(A1666,Sheet2!$A$1:G5390,7,0)</f>
        <v>PG-13</v>
      </c>
      <c r="S1666" t="str">
        <f>IF(Table1[[#This Row],[Language]]="English","English","Other language")</f>
        <v>English</v>
      </c>
      <c r="T1666">
        <f>Table1[[#This Row],[Gross Revenue]]-Table1[[#This Row],[Budget]]</f>
        <v>-1331157</v>
      </c>
      <c r="U1666" s="1">
        <f>(Table1[[#This Row],[Gross Revenue]]/Table1[[#This Row],[Budget]])-1</f>
        <v>-6.050713636363636E-2</v>
      </c>
      <c r="V1666" t="str">
        <f t="shared" ref="V1666:V1729" si="52">IF(J1666="","",IF(J1666&lt;90,"&lt;90 minutes",IF(J1666&lt;=110,"90-110 minutes",IF(J1666&lt;=130,"111-130 minutes",IF(J1666&lt;=150,"131-150 minutes","&gt;150 minutes")))))</f>
        <v>90-110 minutes</v>
      </c>
      <c r="W1666">
        <f>Table1[[#This Row],[Profit]]/Table1[[#This Row],[Budget]]</f>
        <v>-6.050713636363636E-2</v>
      </c>
      <c r="X1666" s="22" t="str">
        <f>IF(L1666="","",
IF(L1666&lt;Predictability!$B$1,"Low",
IF(L1666&lt;=Predictability!$B$2,"Mid","High")))</f>
        <v>Mid</v>
      </c>
      <c r="Y1666" s="22">
        <f t="shared" ref="Y1666:Y1729" si="53">IF(W1666&gt;=0.5,1,0)</f>
        <v>0</v>
      </c>
    </row>
    <row r="1667" spans="1:25" x14ac:dyDescent="0.2">
      <c r="A1667" t="s">
        <v>6401</v>
      </c>
      <c r="B1667" t="s">
        <v>2908</v>
      </c>
      <c r="C1667" t="s">
        <v>2909</v>
      </c>
      <c r="D1667">
        <v>15</v>
      </c>
      <c r="E1667">
        <v>30</v>
      </c>
      <c r="F1667">
        <v>0</v>
      </c>
      <c r="G1667">
        <v>355</v>
      </c>
      <c r="H1667">
        <v>7.5</v>
      </c>
      <c r="I1667">
        <v>25</v>
      </c>
      <c r="J1667">
        <v>134</v>
      </c>
      <c r="K1667">
        <v>48856</v>
      </c>
      <c r="L1667">
        <v>11900000</v>
      </c>
      <c r="M1667" s="2">
        <f>VLOOKUP(A1667,Sheet2!$A$1:G5391,2,0)</f>
        <v>34217</v>
      </c>
      <c r="N1667" t="str">
        <f>VLOOKUP(A1667,Sheet2!$A$1:G5391,3,0)</f>
        <v>Color</v>
      </c>
      <c r="O1667" t="str">
        <f>VLOOKUP(A1667,Sheet2!$A$1:G5391,4,0)</f>
        <v>Drama</v>
      </c>
      <c r="P1667" t="str">
        <f>VLOOKUP(A1667,Sheet2!$A$1:G5391,5,0)</f>
        <v>Japanese</v>
      </c>
      <c r="Q1667" t="str">
        <f>VLOOKUP(A1667,Sheet2!$A$1:G5391,6,0)</f>
        <v>Japan</v>
      </c>
      <c r="R1667">
        <f>VLOOKUP(A1667,Sheet2!$A$1:G5391,7,0)</f>
        <v>0</v>
      </c>
      <c r="S1667" t="str">
        <f>IF(Table1[[#This Row],[Language]]="English","English","Other language")</f>
        <v>Other language</v>
      </c>
      <c r="T1667">
        <f>Table1[[#This Row],[Gross Revenue]]-Table1[[#This Row],[Budget]]</f>
        <v>-11851144</v>
      </c>
      <c r="U1667" s="1">
        <f>(Table1[[#This Row],[Gross Revenue]]/Table1[[#This Row],[Budget]])-1</f>
        <v>-0.99589445378151265</v>
      </c>
      <c r="V1667" t="str">
        <f t="shared" si="52"/>
        <v>131-150 minutes</v>
      </c>
      <c r="W1667">
        <f>Table1[[#This Row],[Profit]]/Table1[[#This Row],[Budget]]</f>
        <v>-0.99589445378151265</v>
      </c>
      <c r="X1667" s="22" t="str">
        <f>IF(L1667="","",
IF(L1667&lt;Predictability!$B$1,"Low",
IF(L1667&lt;=Predictability!$B$2,"Mid","High")))</f>
        <v>Mid</v>
      </c>
      <c r="Y1667" s="22">
        <f t="shared" si="53"/>
        <v>0</v>
      </c>
    </row>
    <row r="1668" spans="1:25" x14ac:dyDescent="0.2">
      <c r="A1668" t="s">
        <v>5709</v>
      </c>
      <c r="B1668" t="s">
        <v>537</v>
      </c>
      <c r="C1668" t="s">
        <v>2162</v>
      </c>
      <c r="D1668">
        <v>851</v>
      </c>
      <c r="E1668">
        <v>1777</v>
      </c>
      <c r="F1668">
        <v>35</v>
      </c>
      <c r="G1668">
        <v>0</v>
      </c>
      <c r="H1668">
        <v>6.9</v>
      </c>
      <c r="I1668">
        <v>181</v>
      </c>
      <c r="J1668">
        <v>86</v>
      </c>
      <c r="K1668">
        <v>193136719</v>
      </c>
      <c r="L1668">
        <v>75000000</v>
      </c>
      <c r="M1668" s="2">
        <f>VLOOKUP(A1668,Sheet2!$A$1:G5392,2,0)</f>
        <v>38434</v>
      </c>
      <c r="N1668" t="str">
        <f>VLOOKUP(A1668,Sheet2!$A$1:G5392,3,0)</f>
        <v>Color</v>
      </c>
      <c r="O1668" t="str">
        <f>VLOOKUP(A1668,Sheet2!$A$1:G5392,4,0)</f>
        <v>Adventure</v>
      </c>
      <c r="P1668" t="str">
        <f>VLOOKUP(A1668,Sheet2!$A$1:G5392,5,0)</f>
        <v>English</v>
      </c>
      <c r="Q1668" t="str">
        <f>VLOOKUP(A1668,Sheet2!$A$1:G5392,6,0)</f>
        <v>USA</v>
      </c>
      <c r="R1668" t="str">
        <f>VLOOKUP(A1668,Sheet2!$A$1:G5392,7,0)</f>
        <v>PG</v>
      </c>
      <c r="S1668" t="str">
        <f>IF(Table1[[#This Row],[Language]]="English","English","Other language")</f>
        <v>English</v>
      </c>
      <c r="T1668">
        <f>Table1[[#This Row],[Gross Revenue]]-Table1[[#This Row],[Budget]]</f>
        <v>118136719</v>
      </c>
      <c r="U1668" s="1">
        <f>(Table1[[#This Row],[Gross Revenue]]/Table1[[#This Row],[Budget]])-1</f>
        <v>1.5751562533333332</v>
      </c>
      <c r="V1668" t="str">
        <f t="shared" si="52"/>
        <v>&lt;90 minutes</v>
      </c>
      <c r="W1668">
        <f>Table1[[#This Row],[Profit]]/Table1[[#This Row],[Budget]]</f>
        <v>1.5751562533333334</v>
      </c>
      <c r="X1668" s="22" t="str">
        <f>IF(L1668="","",
IF(L1668&lt;Predictability!$B$1,"Low",
IF(L1668&lt;=Predictability!$B$2,"Mid","High")))</f>
        <v>High</v>
      </c>
      <c r="Y1668" s="22">
        <f t="shared" si="53"/>
        <v>1</v>
      </c>
    </row>
    <row r="1669" spans="1:25" x14ac:dyDescent="0.2">
      <c r="A1669" t="s">
        <v>5683</v>
      </c>
      <c r="B1669" t="s">
        <v>537</v>
      </c>
      <c r="C1669" t="s">
        <v>2162</v>
      </c>
      <c r="D1669">
        <v>851</v>
      </c>
      <c r="E1669">
        <v>2444</v>
      </c>
      <c r="F1669">
        <v>35</v>
      </c>
      <c r="G1669">
        <v>17000</v>
      </c>
      <c r="H1669">
        <v>6.9</v>
      </c>
      <c r="I1669">
        <v>211</v>
      </c>
      <c r="J1669">
        <v>93</v>
      </c>
      <c r="K1669">
        <v>216366733</v>
      </c>
      <c r="L1669">
        <v>145000000</v>
      </c>
      <c r="M1669" s="2">
        <f>VLOOKUP(A1669,Sheet2!$A$1:G5393,2,0)</f>
        <v>41165</v>
      </c>
      <c r="N1669" t="str">
        <f>VLOOKUP(A1669,Sheet2!$A$1:G5393,3,0)</f>
        <v>Color</v>
      </c>
      <c r="O1669" t="str">
        <f>VLOOKUP(A1669,Sheet2!$A$1:G5393,4,0)</f>
        <v>Adventure</v>
      </c>
      <c r="P1669" t="str">
        <f>VLOOKUP(A1669,Sheet2!$A$1:G5393,5,0)</f>
        <v>English</v>
      </c>
      <c r="Q1669" t="str">
        <f>VLOOKUP(A1669,Sheet2!$A$1:G5393,6,0)</f>
        <v>USA</v>
      </c>
      <c r="R1669" t="str">
        <f>VLOOKUP(A1669,Sheet2!$A$1:G5393,7,0)</f>
        <v>PG</v>
      </c>
      <c r="S1669" t="str">
        <f>IF(Table1[[#This Row],[Language]]="English","English","Other language")</f>
        <v>English</v>
      </c>
      <c r="T1669">
        <f>Table1[[#This Row],[Gross Revenue]]-Table1[[#This Row],[Budget]]</f>
        <v>71366733</v>
      </c>
      <c r="U1669" s="1">
        <f>(Table1[[#This Row],[Gross Revenue]]/Table1[[#This Row],[Budget]])-1</f>
        <v>0.49218436551724132</v>
      </c>
      <c r="V1669" t="str">
        <f t="shared" si="52"/>
        <v>90-110 minutes</v>
      </c>
      <c r="W1669">
        <f>Table1[[#This Row],[Profit]]/Table1[[#This Row],[Budget]]</f>
        <v>0.49218436551724137</v>
      </c>
      <c r="X1669" s="22" t="str">
        <f>IF(L1669="","",
IF(L1669&lt;Predictability!$B$1,"Low",
IF(L1669&lt;=Predictability!$B$2,"Mid","High")))</f>
        <v>High</v>
      </c>
      <c r="Y1669" s="22">
        <f t="shared" si="53"/>
        <v>0</v>
      </c>
    </row>
    <row r="1670" spans="1:25" x14ac:dyDescent="0.2">
      <c r="A1670" t="s">
        <v>5394</v>
      </c>
      <c r="B1670" t="s">
        <v>898</v>
      </c>
      <c r="C1670" t="s">
        <v>2162</v>
      </c>
      <c r="D1670">
        <v>1000</v>
      </c>
      <c r="E1670">
        <v>3285</v>
      </c>
      <c r="F1670">
        <v>35</v>
      </c>
      <c r="G1670">
        <v>0</v>
      </c>
      <c r="H1670">
        <v>6.7</v>
      </c>
      <c r="I1670">
        <v>167</v>
      </c>
      <c r="J1670">
        <v>89</v>
      </c>
      <c r="K1670">
        <v>179982968</v>
      </c>
      <c r="L1670">
        <v>150000000</v>
      </c>
      <c r="M1670" s="2">
        <f>VLOOKUP(A1670,Sheet2!$A$1:G5394,2,0)</f>
        <v>39791</v>
      </c>
      <c r="N1670" t="str">
        <f>VLOOKUP(A1670,Sheet2!$A$1:G5394,3,0)</f>
        <v>Color</v>
      </c>
      <c r="O1670" t="str">
        <f>VLOOKUP(A1670,Sheet2!$A$1:G5394,4,0)</f>
        <v>Action</v>
      </c>
      <c r="P1670" t="str">
        <f>VLOOKUP(A1670,Sheet2!$A$1:G5394,5,0)</f>
        <v>English</v>
      </c>
      <c r="Q1670" t="str">
        <f>VLOOKUP(A1670,Sheet2!$A$1:G5394,6,0)</f>
        <v>USA</v>
      </c>
      <c r="R1670" t="str">
        <f>VLOOKUP(A1670,Sheet2!$A$1:G5394,7,0)</f>
        <v>PG</v>
      </c>
      <c r="S1670" t="str">
        <f>IF(Table1[[#This Row],[Language]]="English","English","Other language")</f>
        <v>English</v>
      </c>
      <c r="T1670">
        <f>Table1[[#This Row],[Gross Revenue]]-Table1[[#This Row],[Budget]]</f>
        <v>29982968</v>
      </c>
      <c r="U1670" s="1">
        <f>(Table1[[#This Row],[Gross Revenue]]/Table1[[#This Row],[Budget]])-1</f>
        <v>0.19988645333333332</v>
      </c>
      <c r="V1670" t="str">
        <f t="shared" si="52"/>
        <v>&lt;90 minutes</v>
      </c>
      <c r="W1670">
        <f>Table1[[#This Row],[Profit]]/Table1[[#This Row],[Budget]]</f>
        <v>0.19988645333333332</v>
      </c>
      <c r="X1670" s="22" t="str">
        <f>IF(L1670="","",
IF(L1670&lt;Predictability!$B$1,"Low",
IF(L1670&lt;=Predictability!$B$2,"Mid","High")))</f>
        <v>High</v>
      </c>
      <c r="Y1670" s="22">
        <f t="shared" si="53"/>
        <v>0</v>
      </c>
    </row>
    <row r="1671" spans="1:25" x14ac:dyDescent="0.2">
      <c r="A1671" t="s">
        <v>4901</v>
      </c>
      <c r="B1671" t="s">
        <v>988</v>
      </c>
      <c r="C1671" t="s">
        <v>988</v>
      </c>
      <c r="D1671">
        <v>4000</v>
      </c>
      <c r="E1671">
        <v>5245</v>
      </c>
      <c r="F1671">
        <v>4000</v>
      </c>
      <c r="G1671">
        <v>393</v>
      </c>
      <c r="H1671">
        <v>6.4</v>
      </c>
      <c r="I1671">
        <v>81</v>
      </c>
      <c r="J1671">
        <v>95</v>
      </c>
      <c r="K1671">
        <v>5308707</v>
      </c>
      <c r="L1671">
        <v>5000000</v>
      </c>
      <c r="M1671" s="2">
        <f>VLOOKUP(A1671,Sheet2!$A$1:G5395,2,0)</f>
        <v>37010</v>
      </c>
      <c r="N1671" t="str">
        <f>VLOOKUP(A1671,Sheet2!$A$1:G5395,3,0)</f>
        <v>Color</v>
      </c>
      <c r="O1671" t="str">
        <f>VLOOKUP(A1671,Sheet2!$A$1:G5395,4,0)</f>
        <v>Comedy</v>
      </c>
      <c r="P1671" t="str">
        <f>VLOOKUP(A1671,Sheet2!$A$1:G5395,5,0)</f>
        <v>English</v>
      </c>
      <c r="Q1671" t="str">
        <f>VLOOKUP(A1671,Sheet2!$A$1:G5395,6,0)</f>
        <v>USA</v>
      </c>
      <c r="R1671" t="str">
        <f>VLOOKUP(A1671,Sheet2!$A$1:G5395,7,0)</f>
        <v>R</v>
      </c>
      <c r="S1671" t="str">
        <f>IF(Table1[[#This Row],[Language]]="English","English","Other language")</f>
        <v>English</v>
      </c>
      <c r="T1671">
        <f>Table1[[#This Row],[Gross Revenue]]-Table1[[#This Row],[Budget]]</f>
        <v>308707</v>
      </c>
      <c r="U1671" s="1">
        <f>(Table1[[#This Row],[Gross Revenue]]/Table1[[#This Row],[Budget]])-1</f>
        <v>6.1741400000000057E-2</v>
      </c>
      <c r="V1671" t="str">
        <f t="shared" si="52"/>
        <v>90-110 minutes</v>
      </c>
      <c r="W1671">
        <f>Table1[[#This Row],[Profit]]/Table1[[#This Row],[Budget]]</f>
        <v>6.1741400000000002E-2</v>
      </c>
      <c r="X1671" s="22" t="str">
        <f>IF(L1671="","",
IF(L1671&lt;Predictability!$B$1,"Low",
IF(L1671&lt;=Predictability!$B$2,"Mid","High")))</f>
        <v>Low</v>
      </c>
      <c r="Y1671" s="22">
        <f t="shared" si="53"/>
        <v>0</v>
      </c>
    </row>
    <row r="1672" spans="1:25" x14ac:dyDescent="0.2">
      <c r="A1672" t="s">
        <v>6043</v>
      </c>
      <c r="B1672" t="s">
        <v>185</v>
      </c>
      <c r="C1672" t="s">
        <v>2159</v>
      </c>
      <c r="D1672">
        <v>5000</v>
      </c>
      <c r="E1672">
        <v>7692</v>
      </c>
      <c r="F1672">
        <v>13</v>
      </c>
      <c r="G1672">
        <v>0</v>
      </c>
      <c r="H1672">
        <v>7.2</v>
      </c>
      <c r="I1672">
        <v>163</v>
      </c>
      <c r="J1672">
        <v>113</v>
      </c>
      <c r="K1672">
        <v>1094798</v>
      </c>
      <c r="L1672">
        <v>7200000</v>
      </c>
      <c r="M1672" s="2">
        <f>VLOOKUP(A1672,Sheet2!$A$1:G5396,2,0)</f>
        <v>40516</v>
      </c>
      <c r="N1672" t="str">
        <f>VLOOKUP(A1672,Sheet2!$A$1:G5396,3,0)</f>
        <v>Color</v>
      </c>
      <c r="O1672" t="str">
        <f>VLOOKUP(A1672,Sheet2!$A$1:G5396,4,0)</f>
        <v>Biography</v>
      </c>
      <c r="P1672" t="str">
        <f>VLOOKUP(A1672,Sheet2!$A$1:G5396,5,0)</f>
        <v>English</v>
      </c>
      <c r="Q1672" t="str">
        <f>VLOOKUP(A1672,Sheet2!$A$1:G5396,6,0)</f>
        <v>UK</v>
      </c>
      <c r="R1672" t="str">
        <f>VLOOKUP(A1672,Sheet2!$A$1:G5396,7,0)</f>
        <v>R</v>
      </c>
      <c r="S1672" t="str">
        <f>IF(Table1[[#This Row],[Language]]="English","English","Other language")</f>
        <v>English</v>
      </c>
      <c r="T1672">
        <f>Table1[[#This Row],[Gross Revenue]]-Table1[[#This Row],[Budget]]</f>
        <v>-6105202</v>
      </c>
      <c r="U1672" s="1">
        <f>(Table1[[#This Row],[Gross Revenue]]/Table1[[#This Row],[Budget]])-1</f>
        <v>-0.84794472222222228</v>
      </c>
      <c r="V1672" t="str">
        <f t="shared" si="52"/>
        <v>111-130 minutes</v>
      </c>
      <c r="W1672">
        <f>Table1[[#This Row],[Profit]]/Table1[[#This Row],[Budget]]</f>
        <v>-0.84794472222222217</v>
      </c>
      <c r="X1672" s="22" t="str">
        <f>IF(L1672="","",
IF(L1672&lt;Predictability!$B$1,"Low",
IF(L1672&lt;=Predictability!$B$2,"Mid","High")))</f>
        <v>Low</v>
      </c>
      <c r="Y1672" s="22">
        <f t="shared" si="53"/>
        <v>0</v>
      </c>
    </row>
    <row r="1673" spans="1:25" x14ac:dyDescent="0.2">
      <c r="A1673" t="s">
        <v>4152</v>
      </c>
      <c r="B1673" t="s">
        <v>907</v>
      </c>
      <c r="C1673" t="s">
        <v>1278</v>
      </c>
      <c r="D1673">
        <v>1000</v>
      </c>
      <c r="E1673">
        <v>4298</v>
      </c>
      <c r="F1673">
        <v>10</v>
      </c>
      <c r="G1673">
        <v>3000</v>
      </c>
      <c r="H1673">
        <v>5.8</v>
      </c>
      <c r="I1673">
        <v>128</v>
      </c>
      <c r="J1673">
        <v>101</v>
      </c>
      <c r="K1673">
        <v>46012734</v>
      </c>
      <c r="L1673">
        <v>40000000</v>
      </c>
      <c r="M1673" s="2">
        <f>VLOOKUP(A1673,Sheet2!$A$1:G5397,2,0)</f>
        <v>39587</v>
      </c>
      <c r="N1673" t="str">
        <f>VLOOKUP(A1673,Sheet2!$A$1:G5397,3,0)</f>
        <v>Color</v>
      </c>
      <c r="O1673" t="str">
        <f>VLOOKUP(A1673,Sheet2!$A$1:G5397,4,0)</f>
        <v>Comedy</v>
      </c>
      <c r="P1673" t="str">
        <f>VLOOKUP(A1673,Sheet2!$A$1:G5397,5,0)</f>
        <v>English</v>
      </c>
      <c r="Q1673" t="str">
        <f>VLOOKUP(A1673,Sheet2!$A$1:G5397,6,0)</f>
        <v>USA</v>
      </c>
      <c r="R1673" t="str">
        <f>VLOOKUP(A1673,Sheet2!$A$1:G5397,7,0)</f>
        <v>PG-13</v>
      </c>
      <c r="S1673" t="str">
        <f>IF(Table1[[#This Row],[Language]]="English","English","Other language")</f>
        <v>English</v>
      </c>
      <c r="T1673">
        <f>Table1[[#This Row],[Gross Revenue]]-Table1[[#This Row],[Budget]]</f>
        <v>6012734</v>
      </c>
      <c r="U1673" s="1">
        <f>(Table1[[#This Row],[Gross Revenue]]/Table1[[#This Row],[Budget]])-1</f>
        <v>0.15031835000000004</v>
      </c>
      <c r="V1673" t="str">
        <f t="shared" si="52"/>
        <v>90-110 minutes</v>
      </c>
      <c r="W1673">
        <f>Table1[[#This Row],[Profit]]/Table1[[#This Row],[Budget]]</f>
        <v>0.15031834999999999</v>
      </c>
      <c r="X1673" s="22" t="str">
        <f>IF(L1673="","",
IF(L1673&lt;Predictability!$B$1,"Low",
IF(L1673&lt;=Predictability!$B$2,"Mid","High")))</f>
        <v>Mid</v>
      </c>
      <c r="Y1673" s="22">
        <f t="shared" si="53"/>
        <v>0</v>
      </c>
    </row>
    <row r="1674" spans="1:25" x14ac:dyDescent="0.2">
      <c r="A1674" t="s">
        <v>3599</v>
      </c>
      <c r="B1674" t="s">
        <v>599</v>
      </c>
      <c r="C1674" t="s">
        <v>228</v>
      </c>
      <c r="D1674">
        <v>1000</v>
      </c>
      <c r="E1674">
        <v>5264</v>
      </c>
      <c r="F1674">
        <v>0</v>
      </c>
      <c r="G1674">
        <v>676</v>
      </c>
      <c r="H1674">
        <v>5</v>
      </c>
      <c r="I1674">
        <v>46</v>
      </c>
      <c r="J1674">
        <v>107</v>
      </c>
      <c r="K1674">
        <v>63231524</v>
      </c>
      <c r="L1674">
        <v>6000000</v>
      </c>
      <c r="M1674" s="2">
        <f>VLOOKUP(A1674,Sheet2!$A$1:G5398,2,0)</f>
        <v>38755</v>
      </c>
      <c r="N1674" t="str">
        <f>VLOOKUP(A1674,Sheet2!$A$1:G5398,3,0)</f>
        <v>Color</v>
      </c>
      <c r="O1674" t="str">
        <f>VLOOKUP(A1674,Sheet2!$A$1:G5398,4,0)</f>
        <v>Comedy</v>
      </c>
      <c r="P1674" t="str">
        <f>VLOOKUP(A1674,Sheet2!$A$1:G5398,5,0)</f>
        <v>English</v>
      </c>
      <c r="Q1674" t="str">
        <f>VLOOKUP(A1674,Sheet2!$A$1:G5398,6,0)</f>
        <v>USA</v>
      </c>
      <c r="R1674" t="str">
        <f>VLOOKUP(A1674,Sheet2!$A$1:G5398,7,0)</f>
        <v>PG-13</v>
      </c>
      <c r="S1674" t="str">
        <f>IF(Table1[[#This Row],[Language]]="English","English","Other language")</f>
        <v>English</v>
      </c>
      <c r="T1674">
        <f>Table1[[#This Row],[Gross Revenue]]-Table1[[#This Row],[Budget]]</f>
        <v>57231524</v>
      </c>
      <c r="U1674" s="1">
        <f>(Table1[[#This Row],[Gross Revenue]]/Table1[[#This Row],[Budget]])-1</f>
        <v>9.538587333333334</v>
      </c>
      <c r="V1674" t="str">
        <f t="shared" si="52"/>
        <v>90-110 minutes</v>
      </c>
      <c r="W1674">
        <f>Table1[[#This Row],[Profit]]/Table1[[#This Row],[Budget]]</f>
        <v>9.538587333333334</v>
      </c>
      <c r="X1674" s="22" t="str">
        <f>IF(L1674="","",
IF(L1674&lt;Predictability!$B$1,"Low",
IF(L1674&lt;=Predictability!$B$2,"Mid","High")))</f>
        <v>Low</v>
      </c>
      <c r="Y1674" s="22">
        <f t="shared" si="53"/>
        <v>1</v>
      </c>
    </row>
    <row r="1675" spans="1:25" x14ac:dyDescent="0.2">
      <c r="A1675" t="s">
        <v>3531</v>
      </c>
      <c r="B1675" t="s">
        <v>492</v>
      </c>
      <c r="C1675" t="s">
        <v>228</v>
      </c>
      <c r="D1675">
        <v>982</v>
      </c>
      <c r="E1675">
        <v>2753</v>
      </c>
      <c r="F1675">
        <v>0</v>
      </c>
      <c r="G1675">
        <v>0</v>
      </c>
      <c r="H1675">
        <v>4.8</v>
      </c>
      <c r="I1675">
        <v>31</v>
      </c>
      <c r="J1675">
        <v>114</v>
      </c>
      <c r="K1675">
        <v>65623128</v>
      </c>
      <c r="L1675">
        <v>20000000</v>
      </c>
      <c r="M1675" s="2">
        <f>VLOOKUP(A1675,Sheet2!$A$1:G5399,2,0)</f>
        <v>40921</v>
      </c>
      <c r="N1675" t="str">
        <f>VLOOKUP(A1675,Sheet2!$A$1:G5399,3,0)</f>
        <v>Color</v>
      </c>
      <c r="O1675" t="str">
        <f>VLOOKUP(A1675,Sheet2!$A$1:G5399,4,0)</f>
        <v>Comedy</v>
      </c>
      <c r="P1675" t="str">
        <f>VLOOKUP(A1675,Sheet2!$A$1:G5399,5,0)</f>
        <v>English</v>
      </c>
      <c r="Q1675" t="str">
        <f>VLOOKUP(A1675,Sheet2!$A$1:G5399,6,0)</f>
        <v>USA</v>
      </c>
      <c r="R1675" t="str">
        <f>VLOOKUP(A1675,Sheet2!$A$1:G5399,7,0)</f>
        <v>PG-13</v>
      </c>
      <c r="S1675" t="str">
        <f>IF(Table1[[#This Row],[Language]]="English","English","Other language")</f>
        <v>English</v>
      </c>
      <c r="T1675">
        <f>Table1[[#This Row],[Gross Revenue]]-Table1[[#This Row],[Budget]]</f>
        <v>45623128</v>
      </c>
      <c r="U1675" s="1">
        <f>(Table1[[#This Row],[Gross Revenue]]/Table1[[#This Row],[Budget]])-1</f>
        <v>2.2811564</v>
      </c>
      <c r="V1675" t="str">
        <f t="shared" si="52"/>
        <v>111-130 minutes</v>
      </c>
      <c r="W1675">
        <f>Table1[[#This Row],[Profit]]/Table1[[#This Row],[Budget]]</f>
        <v>2.2811564</v>
      </c>
      <c r="X1675" s="22" t="str">
        <f>IF(L1675="","",
IF(L1675&lt;Predictability!$B$1,"Low",
IF(L1675&lt;=Predictability!$B$2,"Mid","High")))</f>
        <v>Mid</v>
      </c>
      <c r="Y1675" s="22">
        <f t="shared" si="53"/>
        <v>1</v>
      </c>
    </row>
    <row r="1676" spans="1:25" x14ac:dyDescent="0.2">
      <c r="A1676" t="s">
        <v>3921</v>
      </c>
      <c r="B1676" t="s">
        <v>1013</v>
      </c>
      <c r="C1676" t="s">
        <v>1014</v>
      </c>
      <c r="D1676">
        <v>584</v>
      </c>
      <c r="E1676">
        <v>1885</v>
      </c>
      <c r="F1676">
        <v>9</v>
      </c>
      <c r="G1676">
        <v>22000</v>
      </c>
      <c r="H1676">
        <v>5.6</v>
      </c>
      <c r="I1676">
        <v>256</v>
      </c>
      <c r="J1676">
        <v>95</v>
      </c>
      <c r="K1676">
        <v>131175</v>
      </c>
      <c r="L1676">
        <v>8500000</v>
      </c>
      <c r="M1676" s="2">
        <f>VLOOKUP(A1676,Sheet2!$A$1:G5400,2,0)</f>
        <v>42320</v>
      </c>
      <c r="N1676" t="str">
        <f>VLOOKUP(A1676,Sheet2!$A$1:G5400,3,0)</f>
        <v>Color</v>
      </c>
      <c r="O1676" t="str">
        <f>VLOOKUP(A1676,Sheet2!$A$1:G5400,4,0)</f>
        <v>Drama</v>
      </c>
      <c r="P1676" t="str">
        <f>VLOOKUP(A1676,Sheet2!$A$1:G5400,5,0)</f>
        <v>English</v>
      </c>
      <c r="Q1676" t="str">
        <f>VLOOKUP(A1676,Sheet2!$A$1:G5400,6,0)</f>
        <v>USA</v>
      </c>
      <c r="R1676" t="str">
        <f>VLOOKUP(A1676,Sheet2!$A$1:G5400,7,0)</f>
        <v>PG-13</v>
      </c>
      <c r="S1676" t="str">
        <f>IF(Table1[[#This Row],[Language]]="English","English","Other language")</f>
        <v>English</v>
      </c>
      <c r="T1676">
        <f>Table1[[#This Row],[Gross Revenue]]-Table1[[#This Row],[Budget]]</f>
        <v>-8368825</v>
      </c>
      <c r="U1676" s="1">
        <f>(Table1[[#This Row],[Gross Revenue]]/Table1[[#This Row],[Budget]])-1</f>
        <v>-0.98456764705882349</v>
      </c>
      <c r="V1676" t="str">
        <f t="shared" si="52"/>
        <v>90-110 minutes</v>
      </c>
      <c r="W1676">
        <f>Table1[[#This Row],[Profit]]/Table1[[#This Row],[Budget]]</f>
        <v>-0.98456764705882349</v>
      </c>
      <c r="X1676" s="22" t="str">
        <f>IF(L1676="","",
IF(L1676&lt;Predictability!$B$1,"Low",
IF(L1676&lt;=Predictability!$B$2,"Mid","High")))</f>
        <v>Low</v>
      </c>
      <c r="Y1676" s="22">
        <f t="shared" si="53"/>
        <v>0</v>
      </c>
    </row>
    <row r="1677" spans="1:25" x14ac:dyDescent="0.2">
      <c r="A1677" t="s">
        <v>4547</v>
      </c>
      <c r="B1677" t="s">
        <v>800</v>
      </c>
      <c r="C1677" t="s">
        <v>90</v>
      </c>
      <c r="D1677">
        <v>17000</v>
      </c>
      <c r="E1677">
        <v>46646</v>
      </c>
      <c r="F1677">
        <v>0</v>
      </c>
      <c r="G1677">
        <v>54000</v>
      </c>
      <c r="H1677">
        <v>6.1</v>
      </c>
      <c r="I1677">
        <v>324</v>
      </c>
      <c r="J1677">
        <v>110</v>
      </c>
      <c r="K1677">
        <v>113709992</v>
      </c>
      <c r="L1677">
        <v>7000000</v>
      </c>
      <c r="M1677" s="2">
        <f>VLOOKUP(A1677,Sheet2!$A$1:G5401,2,0)</f>
        <v>40946</v>
      </c>
      <c r="N1677" t="str">
        <f>VLOOKUP(A1677,Sheet2!$A$1:G5401,3,0)</f>
        <v>Color</v>
      </c>
      <c r="O1677" t="str">
        <f>VLOOKUP(A1677,Sheet2!$A$1:G5401,4,0)</f>
        <v>Comedy</v>
      </c>
      <c r="P1677" t="str">
        <f>VLOOKUP(A1677,Sheet2!$A$1:G5401,5,0)</f>
        <v>English</v>
      </c>
      <c r="Q1677" t="str">
        <f>VLOOKUP(A1677,Sheet2!$A$1:G5401,6,0)</f>
        <v>USA</v>
      </c>
      <c r="R1677" t="str">
        <f>VLOOKUP(A1677,Sheet2!$A$1:G5401,7,0)</f>
        <v>R</v>
      </c>
      <c r="S1677" t="str">
        <f>IF(Table1[[#This Row],[Language]]="English","English","Other language")</f>
        <v>English</v>
      </c>
      <c r="T1677">
        <f>Table1[[#This Row],[Gross Revenue]]-Table1[[#This Row],[Budget]]</f>
        <v>106709992</v>
      </c>
      <c r="U1677" s="1">
        <f>(Table1[[#This Row],[Gross Revenue]]/Table1[[#This Row],[Budget]])-1</f>
        <v>15.244284571428572</v>
      </c>
      <c r="V1677" t="str">
        <f t="shared" si="52"/>
        <v>90-110 minutes</v>
      </c>
      <c r="W1677">
        <f>Table1[[#This Row],[Profit]]/Table1[[#This Row],[Budget]]</f>
        <v>15.244284571428571</v>
      </c>
      <c r="X1677" s="22" t="str">
        <f>IF(L1677="","",
IF(L1677&lt;Predictability!$B$1,"Low",
IF(L1677&lt;=Predictability!$B$2,"Mid","High")))</f>
        <v>Low</v>
      </c>
      <c r="Y1677" s="22">
        <f t="shared" si="53"/>
        <v>1</v>
      </c>
    </row>
    <row r="1678" spans="1:25" x14ac:dyDescent="0.2">
      <c r="A1678" t="s">
        <v>4085</v>
      </c>
      <c r="B1678" t="s">
        <v>1200</v>
      </c>
      <c r="C1678" t="s">
        <v>1201</v>
      </c>
      <c r="D1678">
        <v>20000</v>
      </c>
      <c r="E1678">
        <v>38963</v>
      </c>
      <c r="F1678">
        <v>13</v>
      </c>
      <c r="G1678">
        <v>41000</v>
      </c>
      <c r="H1678">
        <v>5.7</v>
      </c>
      <c r="I1678">
        <v>222</v>
      </c>
      <c r="J1678">
        <v>115</v>
      </c>
      <c r="K1678">
        <v>66009973</v>
      </c>
      <c r="L1678">
        <v>14800000</v>
      </c>
      <c r="M1678" s="2">
        <f>VLOOKUP(A1678,Sheet2!$A$1:G5402,2,0)</f>
        <v>42085</v>
      </c>
      <c r="N1678" t="str">
        <f>VLOOKUP(A1678,Sheet2!$A$1:G5402,3,0)</f>
        <v>Color</v>
      </c>
      <c r="O1678" t="str">
        <f>VLOOKUP(A1678,Sheet2!$A$1:G5402,4,0)</f>
        <v>Comedy</v>
      </c>
      <c r="P1678" t="str">
        <f>VLOOKUP(A1678,Sheet2!$A$1:G5402,5,0)</f>
        <v>English</v>
      </c>
      <c r="Q1678" t="str">
        <f>VLOOKUP(A1678,Sheet2!$A$1:G5402,6,0)</f>
        <v>USA</v>
      </c>
      <c r="R1678" t="str">
        <f>VLOOKUP(A1678,Sheet2!$A$1:G5402,7,0)</f>
        <v>R</v>
      </c>
      <c r="S1678" t="str">
        <f>IF(Table1[[#This Row],[Language]]="English","English","Other language")</f>
        <v>English</v>
      </c>
      <c r="T1678">
        <f>Table1[[#This Row],[Gross Revenue]]-Table1[[#This Row],[Budget]]</f>
        <v>51209973</v>
      </c>
      <c r="U1678" s="1">
        <f>(Table1[[#This Row],[Gross Revenue]]/Table1[[#This Row],[Budget]])-1</f>
        <v>3.4601333108108108</v>
      </c>
      <c r="V1678" t="str">
        <f t="shared" si="52"/>
        <v>111-130 minutes</v>
      </c>
      <c r="W1678">
        <f>Table1[[#This Row],[Profit]]/Table1[[#This Row],[Budget]]</f>
        <v>3.4601333108108108</v>
      </c>
      <c r="X1678" s="22" t="str">
        <f>IF(L1678="","",
IF(L1678&lt;Predictability!$B$1,"Low",
IF(L1678&lt;=Predictability!$B$2,"Mid","High")))</f>
        <v>Mid</v>
      </c>
      <c r="Y1678" s="22">
        <f t="shared" si="53"/>
        <v>1</v>
      </c>
    </row>
    <row r="1679" spans="1:25" x14ac:dyDescent="0.2">
      <c r="A1679" t="s">
        <v>6829</v>
      </c>
      <c r="B1679" t="s">
        <v>1860</v>
      </c>
      <c r="C1679" t="s">
        <v>2235</v>
      </c>
      <c r="D1679">
        <v>786</v>
      </c>
      <c r="E1679">
        <v>1906</v>
      </c>
      <c r="F1679">
        <v>0</v>
      </c>
      <c r="G1679">
        <v>13000</v>
      </c>
      <c r="H1679">
        <v>8</v>
      </c>
      <c r="I1679">
        <v>224</v>
      </c>
      <c r="J1679">
        <v>188</v>
      </c>
      <c r="K1679">
        <v>22450975</v>
      </c>
      <c r="L1679">
        <v>37000000</v>
      </c>
      <c r="M1679" s="2">
        <f>VLOOKUP(A1679,Sheet2!$A$1:G5403,2,0)</f>
        <v>36523</v>
      </c>
      <c r="N1679" t="str">
        <f>VLOOKUP(A1679,Sheet2!$A$1:G5403,3,0)</f>
        <v>Color</v>
      </c>
      <c r="O1679" t="str">
        <f>VLOOKUP(A1679,Sheet2!$A$1:G5403,4,0)</f>
        <v>Drama</v>
      </c>
      <c r="P1679" t="str">
        <f>VLOOKUP(A1679,Sheet2!$A$1:G5403,5,0)</f>
        <v>English</v>
      </c>
      <c r="Q1679" t="str">
        <f>VLOOKUP(A1679,Sheet2!$A$1:G5403,6,0)</f>
        <v>USA</v>
      </c>
      <c r="R1679" t="str">
        <f>VLOOKUP(A1679,Sheet2!$A$1:G5403,7,0)</f>
        <v>R</v>
      </c>
      <c r="S1679" t="str">
        <f>IF(Table1[[#This Row],[Language]]="English","English","Other language")</f>
        <v>English</v>
      </c>
      <c r="T1679">
        <f>Table1[[#This Row],[Gross Revenue]]-Table1[[#This Row],[Budget]]</f>
        <v>-14549025</v>
      </c>
      <c r="U1679" s="1">
        <f>(Table1[[#This Row],[Gross Revenue]]/Table1[[#This Row],[Budget]])-1</f>
        <v>-0.39321689189189191</v>
      </c>
      <c r="V1679" t="str">
        <f t="shared" si="52"/>
        <v>&gt;150 minutes</v>
      </c>
      <c r="W1679">
        <f>Table1[[#This Row],[Profit]]/Table1[[#This Row],[Budget]]</f>
        <v>-0.39321689189189191</v>
      </c>
      <c r="X1679" s="22" t="str">
        <f>IF(L1679="","",
IF(L1679&lt;Predictability!$B$1,"Low",
IF(L1679&lt;=Predictability!$B$2,"Mid","High")))</f>
        <v>Mid</v>
      </c>
      <c r="Y1679" s="22">
        <f t="shared" si="53"/>
        <v>0</v>
      </c>
    </row>
    <row r="1680" spans="1:25" x14ac:dyDescent="0.2">
      <c r="A1680" t="s">
        <v>3645</v>
      </c>
      <c r="B1680" t="s">
        <v>185</v>
      </c>
      <c r="C1680" t="s">
        <v>670</v>
      </c>
      <c r="D1680">
        <v>5000</v>
      </c>
      <c r="E1680">
        <v>7184</v>
      </c>
      <c r="F1680">
        <v>61</v>
      </c>
      <c r="G1680">
        <v>0</v>
      </c>
      <c r="H1680">
        <v>5.0999999999999996</v>
      </c>
      <c r="I1680">
        <v>114</v>
      </c>
      <c r="J1680">
        <v>105</v>
      </c>
      <c r="K1680">
        <v>93815117</v>
      </c>
      <c r="L1680">
        <v>55000000</v>
      </c>
      <c r="M1680" s="2">
        <f>VLOOKUP(A1680,Sheet2!$A$1:G5404,2,0)</f>
        <v>37393</v>
      </c>
      <c r="N1680" t="str">
        <f>VLOOKUP(A1680,Sheet2!$A$1:G5404,3,0)</f>
        <v>Color</v>
      </c>
      <c r="O1680" t="str">
        <f>VLOOKUP(A1680,Sheet2!$A$1:G5404,4,0)</f>
        <v>Comedy</v>
      </c>
      <c r="P1680" t="str">
        <f>VLOOKUP(A1680,Sheet2!$A$1:G5404,5,0)</f>
        <v>English</v>
      </c>
      <c r="Q1680" t="str">
        <f>VLOOKUP(A1680,Sheet2!$A$1:G5404,6,0)</f>
        <v>USA</v>
      </c>
      <c r="R1680" t="str">
        <f>VLOOKUP(A1680,Sheet2!$A$1:G5404,7,0)</f>
        <v>PG-13</v>
      </c>
      <c r="S1680" t="str">
        <f>IF(Table1[[#This Row],[Language]]="English","English","Other language")</f>
        <v>English</v>
      </c>
      <c r="T1680">
        <f>Table1[[#This Row],[Gross Revenue]]-Table1[[#This Row],[Budget]]</f>
        <v>38815117</v>
      </c>
      <c r="U1680" s="1">
        <f>(Table1[[#This Row],[Gross Revenue]]/Table1[[#This Row],[Budget]])-1</f>
        <v>0.70572940000000006</v>
      </c>
      <c r="V1680" t="str">
        <f t="shared" si="52"/>
        <v>90-110 minutes</v>
      </c>
      <c r="W1680">
        <f>Table1[[#This Row],[Profit]]/Table1[[#This Row],[Budget]]</f>
        <v>0.70572939999999995</v>
      </c>
      <c r="X1680" s="22" t="str">
        <f>IF(L1680="","",
IF(L1680&lt;Predictability!$B$1,"Low",
IF(L1680&lt;=Predictability!$B$2,"Mid","High")))</f>
        <v>High</v>
      </c>
      <c r="Y1680" s="22">
        <f t="shared" si="53"/>
        <v>1</v>
      </c>
    </row>
    <row r="1681" spans="1:25" x14ac:dyDescent="0.2">
      <c r="A1681" t="s">
        <v>5464</v>
      </c>
      <c r="B1681" t="s">
        <v>678</v>
      </c>
      <c r="C1681" t="s">
        <v>2321</v>
      </c>
      <c r="D1681">
        <v>773</v>
      </c>
      <c r="E1681">
        <v>2888</v>
      </c>
      <c r="F1681">
        <v>541</v>
      </c>
      <c r="G1681">
        <v>251</v>
      </c>
      <c r="H1681">
        <v>6.8</v>
      </c>
      <c r="I1681">
        <v>53</v>
      </c>
      <c r="J1681">
        <v>152</v>
      </c>
      <c r="K1681">
        <v>14873</v>
      </c>
      <c r="L1681">
        <v>3800000</v>
      </c>
      <c r="M1681" s="2">
        <f>VLOOKUP(A1681,Sheet2!$A$1:G5405,2,0)</f>
        <v>24071</v>
      </c>
      <c r="N1681" t="str">
        <f>VLOOKUP(A1681,Sheet2!$A$1:G5405,3,0)</f>
        <v>Color</v>
      </c>
      <c r="O1681" t="str">
        <f>VLOOKUP(A1681,Sheet2!$A$1:G5405,4,0)</f>
        <v>Adventure</v>
      </c>
      <c r="P1681" t="str">
        <f>VLOOKUP(A1681,Sheet2!$A$1:G5405,5,0)</f>
        <v>English</v>
      </c>
      <c r="Q1681" t="str">
        <f>VLOOKUP(A1681,Sheet2!$A$1:G5405,6,0)</f>
        <v>USA</v>
      </c>
      <c r="R1681" t="str">
        <f>VLOOKUP(A1681,Sheet2!$A$1:G5405,7,0)</f>
        <v>Approved</v>
      </c>
      <c r="S1681" t="str">
        <f>IF(Table1[[#This Row],[Language]]="English","English","Other language")</f>
        <v>English</v>
      </c>
      <c r="T1681">
        <f>Table1[[#This Row],[Gross Revenue]]-Table1[[#This Row],[Budget]]</f>
        <v>-3785127</v>
      </c>
      <c r="U1681" s="1">
        <f>(Table1[[#This Row],[Gross Revenue]]/Table1[[#This Row],[Budget]])-1</f>
        <v>-0.9960860526315789</v>
      </c>
      <c r="V1681" t="str">
        <f t="shared" si="52"/>
        <v>&gt;150 minutes</v>
      </c>
      <c r="W1681">
        <f>Table1[[#This Row],[Profit]]/Table1[[#This Row],[Budget]]</f>
        <v>-0.9960860526315789</v>
      </c>
      <c r="X1681" s="22" t="str">
        <f>IF(L1681="","",
IF(L1681&lt;Predictability!$B$1,"Low",
IF(L1681&lt;=Predictability!$B$2,"Mid","High")))</f>
        <v>Low</v>
      </c>
      <c r="Y1681" s="22">
        <f t="shared" si="53"/>
        <v>0</v>
      </c>
    </row>
    <row r="1682" spans="1:25" x14ac:dyDescent="0.2">
      <c r="A1682" t="s">
        <v>6148</v>
      </c>
      <c r="B1682" t="s">
        <v>1608</v>
      </c>
      <c r="C1682" t="s">
        <v>2764</v>
      </c>
      <c r="D1682">
        <v>1000</v>
      </c>
      <c r="E1682">
        <v>3435</v>
      </c>
      <c r="F1682">
        <v>42</v>
      </c>
      <c r="G1682">
        <v>0</v>
      </c>
      <c r="H1682">
        <v>7.2</v>
      </c>
      <c r="I1682">
        <v>57</v>
      </c>
      <c r="J1682">
        <v>107</v>
      </c>
      <c r="K1682">
        <v>49797148</v>
      </c>
      <c r="L1682">
        <v>11000000</v>
      </c>
      <c r="M1682" s="2">
        <f>VLOOKUP(A1682,Sheet2!$A$1:G5406,2,0)</f>
        <v>32573</v>
      </c>
      <c r="N1682" t="str">
        <f>VLOOKUP(A1682,Sheet2!$A$1:G5406,3,0)</f>
        <v>Color</v>
      </c>
      <c r="O1682" t="str">
        <f>VLOOKUP(A1682,Sheet2!$A$1:G5406,4,0)</f>
        <v>Comedy</v>
      </c>
      <c r="P1682" t="str">
        <f>VLOOKUP(A1682,Sheet2!$A$1:G5406,5,0)</f>
        <v>English</v>
      </c>
      <c r="Q1682" t="str">
        <f>VLOOKUP(A1682,Sheet2!$A$1:G5406,6,0)</f>
        <v>USA</v>
      </c>
      <c r="R1682" t="str">
        <f>VLOOKUP(A1682,Sheet2!$A$1:G5406,7,0)</f>
        <v>R</v>
      </c>
      <c r="S1682" t="str">
        <f>IF(Table1[[#This Row],[Language]]="English","English","Other language")</f>
        <v>English</v>
      </c>
      <c r="T1682">
        <f>Table1[[#This Row],[Gross Revenue]]-Table1[[#This Row],[Budget]]</f>
        <v>38797148</v>
      </c>
      <c r="U1682" s="1">
        <f>(Table1[[#This Row],[Gross Revenue]]/Table1[[#This Row],[Budget]])-1</f>
        <v>3.5270134545454548</v>
      </c>
      <c r="V1682" t="str">
        <f t="shared" si="52"/>
        <v>90-110 minutes</v>
      </c>
      <c r="W1682">
        <f>Table1[[#This Row],[Profit]]/Table1[[#This Row],[Budget]]</f>
        <v>3.5270134545454543</v>
      </c>
      <c r="X1682" s="22" t="str">
        <f>IF(L1682="","",
IF(L1682&lt;Predictability!$B$1,"Low",
IF(L1682&lt;=Predictability!$B$2,"Mid","High")))</f>
        <v>Mid</v>
      </c>
      <c r="Y1682" s="22">
        <f t="shared" si="53"/>
        <v>1</v>
      </c>
    </row>
    <row r="1683" spans="1:25" x14ac:dyDescent="0.2">
      <c r="A1683" t="s">
        <v>6646</v>
      </c>
      <c r="B1683" t="s">
        <v>968</v>
      </c>
      <c r="C1683" t="s">
        <v>562</v>
      </c>
      <c r="D1683">
        <v>18000</v>
      </c>
      <c r="E1683">
        <v>20143</v>
      </c>
      <c r="F1683">
        <v>0</v>
      </c>
      <c r="G1683">
        <v>0</v>
      </c>
      <c r="H1683">
        <v>7.7</v>
      </c>
      <c r="I1683">
        <v>61</v>
      </c>
      <c r="J1683">
        <v>202</v>
      </c>
      <c r="K1683">
        <v>48169908</v>
      </c>
      <c r="L1683">
        <v>33000000</v>
      </c>
      <c r="M1683" s="2">
        <f>VLOOKUP(A1683,Sheet2!$A$1:G5407,2,0)</f>
        <v>33827</v>
      </c>
      <c r="N1683" t="str">
        <f>VLOOKUP(A1683,Sheet2!$A$1:G5407,3,0)</f>
        <v>Color</v>
      </c>
      <c r="O1683" t="str">
        <f>VLOOKUP(A1683,Sheet2!$A$1:G5407,4,0)</f>
        <v>Biography</v>
      </c>
      <c r="P1683" t="str">
        <f>VLOOKUP(A1683,Sheet2!$A$1:G5407,5,0)</f>
        <v>English</v>
      </c>
      <c r="Q1683" t="str">
        <f>VLOOKUP(A1683,Sheet2!$A$1:G5407,6,0)</f>
        <v>USA</v>
      </c>
      <c r="R1683" t="str">
        <f>VLOOKUP(A1683,Sheet2!$A$1:G5407,7,0)</f>
        <v>PG-13</v>
      </c>
      <c r="S1683" t="str">
        <f>IF(Table1[[#This Row],[Language]]="English","English","Other language")</f>
        <v>English</v>
      </c>
      <c r="T1683">
        <f>Table1[[#This Row],[Gross Revenue]]-Table1[[#This Row],[Budget]]</f>
        <v>15169908</v>
      </c>
      <c r="U1683" s="1">
        <f>(Table1[[#This Row],[Gross Revenue]]/Table1[[#This Row],[Budget]])-1</f>
        <v>0.45969418181818189</v>
      </c>
      <c r="V1683" t="str">
        <f t="shared" si="52"/>
        <v>&gt;150 minutes</v>
      </c>
      <c r="W1683">
        <f>Table1[[#This Row],[Profit]]/Table1[[#This Row],[Budget]]</f>
        <v>0.45969418181818184</v>
      </c>
      <c r="X1683" s="22" t="str">
        <f>IF(L1683="","",
IF(L1683&lt;Predictability!$B$1,"Low",
IF(L1683&lt;=Predictability!$B$2,"Mid","High")))</f>
        <v>Mid</v>
      </c>
      <c r="Y1683" s="22">
        <f t="shared" si="53"/>
        <v>0</v>
      </c>
    </row>
    <row r="1684" spans="1:25" x14ac:dyDescent="0.2">
      <c r="A1684" t="s">
        <v>5817</v>
      </c>
      <c r="B1684" t="s">
        <v>258</v>
      </c>
      <c r="C1684" t="s">
        <v>2554</v>
      </c>
      <c r="D1684">
        <v>11000</v>
      </c>
      <c r="E1684">
        <v>15516</v>
      </c>
      <c r="F1684">
        <v>171</v>
      </c>
      <c r="G1684">
        <v>89000</v>
      </c>
      <c r="H1684">
        <v>7</v>
      </c>
      <c r="I1684">
        <v>401</v>
      </c>
      <c r="J1684">
        <v>97</v>
      </c>
      <c r="K1684">
        <v>241407328</v>
      </c>
      <c r="L1684">
        <v>180000000</v>
      </c>
      <c r="M1684" s="2">
        <f>VLOOKUP(A1684,Sheet2!$A$1:G5408,2,0)</f>
        <v>41704</v>
      </c>
      <c r="N1684" t="str">
        <f>VLOOKUP(A1684,Sheet2!$A$1:G5408,3,0)</f>
        <v>Color</v>
      </c>
      <c r="O1684" t="str">
        <f>VLOOKUP(A1684,Sheet2!$A$1:G5408,4,0)</f>
        <v>Action</v>
      </c>
      <c r="P1684" t="str">
        <f>VLOOKUP(A1684,Sheet2!$A$1:G5408,5,0)</f>
        <v>English</v>
      </c>
      <c r="Q1684" t="str">
        <f>VLOOKUP(A1684,Sheet2!$A$1:G5408,6,0)</f>
        <v>USA</v>
      </c>
      <c r="R1684" t="str">
        <f>VLOOKUP(A1684,Sheet2!$A$1:G5408,7,0)</f>
        <v>PG</v>
      </c>
      <c r="S1684" t="str">
        <f>IF(Table1[[#This Row],[Language]]="English","English","Other language")</f>
        <v>English</v>
      </c>
      <c r="T1684">
        <f>Table1[[#This Row],[Gross Revenue]]-Table1[[#This Row],[Budget]]</f>
        <v>61407328</v>
      </c>
      <c r="U1684" s="1">
        <f>(Table1[[#This Row],[Gross Revenue]]/Table1[[#This Row],[Budget]])-1</f>
        <v>0.34115182222222229</v>
      </c>
      <c r="V1684" t="str">
        <f t="shared" si="52"/>
        <v>90-110 minutes</v>
      </c>
      <c r="W1684">
        <f>Table1[[#This Row],[Profit]]/Table1[[#This Row],[Budget]]</f>
        <v>0.34115182222222223</v>
      </c>
      <c r="X1684" s="22" t="str">
        <f>IF(L1684="","",
IF(L1684&lt;Predictability!$B$1,"Low",
IF(L1684&lt;=Predictability!$B$2,"Mid","High")))</f>
        <v>High</v>
      </c>
      <c r="Y1684" s="22">
        <f t="shared" si="53"/>
        <v>0</v>
      </c>
    </row>
    <row r="1685" spans="1:25" x14ac:dyDescent="0.2">
      <c r="A1685" t="s">
        <v>3648</v>
      </c>
      <c r="B1685" t="s">
        <v>674</v>
      </c>
      <c r="C1685" t="s">
        <v>314</v>
      </c>
      <c r="D1685">
        <v>833</v>
      </c>
      <c r="E1685">
        <v>4435</v>
      </c>
      <c r="F1685">
        <v>14</v>
      </c>
      <c r="G1685">
        <v>0</v>
      </c>
      <c r="H1685">
        <v>5.0999999999999996</v>
      </c>
      <c r="I1685">
        <v>37</v>
      </c>
      <c r="J1685">
        <v>86</v>
      </c>
      <c r="K1685">
        <v>34308901</v>
      </c>
      <c r="L1685">
        <v>16000000</v>
      </c>
      <c r="M1685" s="2">
        <f>VLOOKUP(A1685,Sheet2!$A$1:G5409,2,0)</f>
        <v>37919</v>
      </c>
      <c r="N1685" t="str">
        <f>VLOOKUP(A1685,Sheet2!$A$1:G5409,3,0)</f>
        <v>Color</v>
      </c>
      <c r="O1685" t="str">
        <f>VLOOKUP(A1685,Sheet2!$A$1:G5409,4,0)</f>
        <v>Comedy</v>
      </c>
      <c r="P1685" t="str">
        <f>VLOOKUP(A1685,Sheet2!$A$1:G5409,5,0)</f>
        <v>English</v>
      </c>
      <c r="Q1685" t="str">
        <f>VLOOKUP(A1685,Sheet2!$A$1:G5409,6,0)</f>
        <v>USA</v>
      </c>
      <c r="R1685" t="str">
        <f>VLOOKUP(A1685,Sheet2!$A$1:G5409,7,0)</f>
        <v>PG-13</v>
      </c>
      <c r="S1685" t="str">
        <f>IF(Table1[[#This Row],[Language]]="English","English","Other language")</f>
        <v>English</v>
      </c>
      <c r="T1685">
        <f>Table1[[#This Row],[Gross Revenue]]-Table1[[#This Row],[Budget]]</f>
        <v>18308901</v>
      </c>
      <c r="U1685" s="1">
        <f>(Table1[[#This Row],[Gross Revenue]]/Table1[[#This Row],[Budget]])-1</f>
        <v>1.1443063124999999</v>
      </c>
      <c r="V1685" t="str">
        <f t="shared" si="52"/>
        <v>&lt;90 minutes</v>
      </c>
      <c r="W1685">
        <f>Table1[[#This Row],[Profit]]/Table1[[#This Row],[Budget]]</f>
        <v>1.1443063124999999</v>
      </c>
      <c r="X1685" s="22" t="str">
        <f>IF(L1685="","",
IF(L1685&lt;Predictability!$B$1,"Low",
IF(L1685&lt;=Predictability!$B$2,"Mid","High")))</f>
        <v>Mid</v>
      </c>
      <c r="Y1685" s="22">
        <f t="shared" si="53"/>
        <v>1</v>
      </c>
    </row>
    <row r="1686" spans="1:25" x14ac:dyDescent="0.2">
      <c r="A1686" t="s">
        <v>6054</v>
      </c>
      <c r="B1686" t="s">
        <v>1660</v>
      </c>
      <c r="C1686" t="s">
        <v>879</v>
      </c>
      <c r="D1686">
        <v>1000</v>
      </c>
      <c r="E1686">
        <v>3254</v>
      </c>
      <c r="F1686">
        <v>0</v>
      </c>
      <c r="G1686">
        <v>0</v>
      </c>
      <c r="H1686">
        <v>7.2</v>
      </c>
      <c r="I1686">
        <v>93</v>
      </c>
      <c r="J1686">
        <v>123</v>
      </c>
      <c r="K1686">
        <v>2122561</v>
      </c>
      <c r="L1686">
        <v>6000000</v>
      </c>
      <c r="M1686" s="2">
        <f>VLOOKUP(A1686,Sheet2!$A$1:G5410,2,0)</f>
        <v>34790</v>
      </c>
      <c r="N1686" t="str">
        <f>VLOOKUP(A1686,Sheet2!$A$1:G5410,3,0)</f>
        <v>Color</v>
      </c>
      <c r="O1686" t="str">
        <f>VLOOKUP(A1686,Sheet2!$A$1:G5410,4,0)</f>
        <v>Comedy</v>
      </c>
      <c r="P1686" t="str">
        <f>VLOOKUP(A1686,Sheet2!$A$1:G5410,5,0)</f>
        <v>English</v>
      </c>
      <c r="Q1686" t="str">
        <f>VLOOKUP(A1686,Sheet2!$A$1:G5410,6,0)</f>
        <v>USA</v>
      </c>
      <c r="R1686" t="str">
        <f>VLOOKUP(A1686,Sheet2!$A$1:G5410,7,0)</f>
        <v>R</v>
      </c>
      <c r="S1686" t="str">
        <f>IF(Table1[[#This Row],[Language]]="English","English","Other language")</f>
        <v>English</v>
      </c>
      <c r="T1686">
        <f>Table1[[#This Row],[Gross Revenue]]-Table1[[#This Row],[Budget]]</f>
        <v>-3877439</v>
      </c>
      <c r="U1686" s="1">
        <f>(Table1[[#This Row],[Gross Revenue]]/Table1[[#This Row],[Budget]])-1</f>
        <v>-0.64623983333333335</v>
      </c>
      <c r="V1686" t="str">
        <f t="shared" si="52"/>
        <v>111-130 minutes</v>
      </c>
      <c r="W1686">
        <f>Table1[[#This Row],[Profit]]/Table1[[#This Row],[Budget]]</f>
        <v>-0.64623983333333335</v>
      </c>
      <c r="X1686" s="22" t="str">
        <f>IF(L1686="","",
IF(L1686&lt;Predictability!$B$1,"Low",
IF(L1686&lt;=Predictability!$B$2,"Mid","High")))</f>
        <v>Low</v>
      </c>
      <c r="Y1686" s="22">
        <f t="shared" si="53"/>
        <v>0</v>
      </c>
    </row>
    <row r="1687" spans="1:25" x14ac:dyDescent="0.2">
      <c r="A1687" t="s">
        <v>3935</v>
      </c>
      <c r="B1687" t="s">
        <v>1032</v>
      </c>
      <c r="C1687" t="s">
        <v>1033</v>
      </c>
      <c r="D1687">
        <v>754</v>
      </c>
      <c r="E1687">
        <v>1891</v>
      </c>
      <c r="F1687">
        <v>4</v>
      </c>
      <c r="G1687">
        <v>208</v>
      </c>
      <c r="H1687">
        <v>5.6</v>
      </c>
      <c r="I1687">
        <v>27</v>
      </c>
      <c r="J1687">
        <v>92</v>
      </c>
      <c r="K1687">
        <v>3060858</v>
      </c>
      <c r="L1687">
        <v>10000000</v>
      </c>
      <c r="M1687" s="2">
        <f>VLOOKUP(A1687,Sheet2!$A$1:G5411,2,0)</f>
        <v>31823</v>
      </c>
      <c r="N1687" t="str">
        <f>VLOOKUP(A1687,Sheet2!$A$1:G5411,3,0)</f>
        <v>Color</v>
      </c>
      <c r="O1687" t="str">
        <f>VLOOKUP(A1687,Sheet2!$A$1:G5411,4,0)</f>
        <v>Action</v>
      </c>
      <c r="P1687" t="str">
        <f>VLOOKUP(A1687,Sheet2!$A$1:G5411,5,0)</f>
        <v>English</v>
      </c>
      <c r="Q1687" t="str">
        <f>VLOOKUP(A1687,Sheet2!$A$1:G5411,6,0)</f>
        <v>USA</v>
      </c>
      <c r="R1687" t="str">
        <f>VLOOKUP(A1687,Sheet2!$A$1:G5411,7,0)</f>
        <v>R</v>
      </c>
      <c r="S1687" t="str">
        <f>IF(Table1[[#This Row],[Language]]="English","English","Other language")</f>
        <v>English</v>
      </c>
      <c r="T1687">
        <f>Table1[[#This Row],[Gross Revenue]]-Table1[[#This Row],[Budget]]</f>
        <v>-6939142</v>
      </c>
      <c r="U1687" s="1">
        <f>(Table1[[#This Row],[Gross Revenue]]/Table1[[#This Row],[Budget]])-1</f>
        <v>-0.69391420000000004</v>
      </c>
      <c r="V1687" t="str">
        <f t="shared" si="52"/>
        <v>90-110 minutes</v>
      </c>
      <c r="W1687">
        <f>Table1[[#This Row],[Profit]]/Table1[[#This Row],[Budget]]</f>
        <v>-0.69391420000000004</v>
      </c>
      <c r="X1687" s="22" t="str">
        <f>IF(L1687="","",
IF(L1687&lt;Predictability!$B$1,"Low",
IF(L1687&lt;=Predictability!$B$2,"Mid","High")))</f>
        <v>Mid</v>
      </c>
      <c r="Y1687" s="22">
        <f t="shared" si="53"/>
        <v>0</v>
      </c>
    </row>
    <row r="1688" spans="1:25" x14ac:dyDescent="0.2">
      <c r="A1688" t="s">
        <v>4677</v>
      </c>
      <c r="B1688" t="s">
        <v>1748</v>
      </c>
      <c r="C1688" t="s">
        <v>1749</v>
      </c>
      <c r="D1688">
        <v>1000</v>
      </c>
      <c r="E1688">
        <v>1949</v>
      </c>
      <c r="F1688">
        <v>127</v>
      </c>
      <c r="G1688">
        <v>57000</v>
      </c>
      <c r="H1688">
        <v>6.2</v>
      </c>
      <c r="I1688">
        <v>393</v>
      </c>
      <c r="J1688">
        <v>100</v>
      </c>
      <c r="K1688">
        <v>71588220</v>
      </c>
      <c r="L1688">
        <v>20000000</v>
      </c>
      <c r="M1688" s="2">
        <f>VLOOKUP(A1688,Sheet2!$A$1:G5412,2,0)</f>
        <v>41600</v>
      </c>
      <c r="N1688" t="str">
        <f>VLOOKUP(A1688,Sheet2!$A$1:G5412,3,0)</f>
        <v>Color</v>
      </c>
      <c r="O1688" t="str">
        <f>VLOOKUP(A1688,Sheet2!$A$1:G5412,4,0)</f>
        <v>Fantasy</v>
      </c>
      <c r="P1688" t="str">
        <f>VLOOKUP(A1688,Sheet2!$A$1:G5412,5,0)</f>
        <v>English</v>
      </c>
      <c r="Q1688" t="str">
        <f>VLOOKUP(A1688,Sheet2!$A$1:G5412,6,0)</f>
        <v>Canada</v>
      </c>
      <c r="R1688" t="str">
        <f>VLOOKUP(A1688,Sheet2!$A$1:G5412,7,0)</f>
        <v>PG-13</v>
      </c>
      <c r="S1688" t="str">
        <f>IF(Table1[[#This Row],[Language]]="English","English","Other language")</f>
        <v>English</v>
      </c>
      <c r="T1688">
        <f>Table1[[#This Row],[Gross Revenue]]-Table1[[#This Row],[Budget]]</f>
        <v>51588220</v>
      </c>
      <c r="U1688" s="1">
        <f>(Table1[[#This Row],[Gross Revenue]]/Table1[[#This Row],[Budget]])-1</f>
        <v>2.5794109999999999</v>
      </c>
      <c r="V1688" t="str">
        <f t="shared" si="52"/>
        <v>90-110 minutes</v>
      </c>
      <c r="W1688">
        <f>Table1[[#This Row],[Profit]]/Table1[[#This Row],[Budget]]</f>
        <v>2.5794109999999999</v>
      </c>
      <c r="X1688" s="22" t="str">
        <f>IF(L1688="","",
IF(L1688&lt;Predictability!$B$1,"Low",
IF(L1688&lt;=Predictability!$B$2,"Mid","High")))</f>
        <v>Mid</v>
      </c>
      <c r="Y1688" s="22">
        <f t="shared" si="53"/>
        <v>1</v>
      </c>
    </row>
    <row r="1689" spans="1:25" x14ac:dyDescent="0.2">
      <c r="A1689" t="s">
        <v>5396</v>
      </c>
      <c r="B1689" t="s">
        <v>453</v>
      </c>
      <c r="C1689" t="s">
        <v>2271</v>
      </c>
      <c r="D1689">
        <v>636</v>
      </c>
      <c r="E1689">
        <v>1033</v>
      </c>
      <c r="F1689">
        <v>9</v>
      </c>
      <c r="G1689">
        <v>352</v>
      </c>
      <c r="H1689">
        <v>6.7</v>
      </c>
      <c r="I1689">
        <v>67</v>
      </c>
      <c r="J1689">
        <v>92</v>
      </c>
      <c r="K1689">
        <v>6239558</v>
      </c>
      <c r="L1689">
        <v>5000000</v>
      </c>
      <c r="M1689" s="2">
        <f>VLOOKUP(A1689,Sheet2!$A$1:G5413,2,0)</f>
        <v>37755</v>
      </c>
      <c r="N1689" t="str">
        <f>VLOOKUP(A1689,Sheet2!$A$1:G5413,3,0)</f>
        <v>Color</v>
      </c>
      <c r="O1689" t="str">
        <f>VLOOKUP(A1689,Sheet2!$A$1:G5413,4,0)</f>
        <v>Comedy</v>
      </c>
      <c r="P1689" t="str">
        <f>VLOOKUP(A1689,Sheet2!$A$1:G5413,5,0)</f>
        <v>English</v>
      </c>
      <c r="Q1689" t="str">
        <f>VLOOKUP(A1689,Sheet2!$A$1:G5413,6,0)</f>
        <v>Canada</v>
      </c>
      <c r="R1689" t="str">
        <f>VLOOKUP(A1689,Sheet2!$A$1:G5413,7,0)</f>
        <v>R</v>
      </c>
      <c r="S1689" t="str">
        <f>IF(Table1[[#This Row],[Language]]="English","English","Other language")</f>
        <v>English</v>
      </c>
      <c r="T1689">
        <f>Table1[[#This Row],[Gross Revenue]]-Table1[[#This Row],[Budget]]</f>
        <v>1239558</v>
      </c>
      <c r="U1689" s="1">
        <f>(Table1[[#This Row],[Gross Revenue]]/Table1[[#This Row],[Budget]])-1</f>
        <v>0.2479115999999999</v>
      </c>
      <c r="V1689" t="str">
        <f t="shared" si="52"/>
        <v>90-110 minutes</v>
      </c>
      <c r="W1689">
        <f>Table1[[#This Row],[Profit]]/Table1[[#This Row],[Budget]]</f>
        <v>0.24791160000000001</v>
      </c>
      <c r="X1689" s="22" t="str">
        <f>IF(L1689="","",
IF(L1689&lt;Predictability!$B$1,"Low",
IF(L1689&lt;=Predictability!$B$2,"Mid","High")))</f>
        <v>Low</v>
      </c>
      <c r="Y1689" s="22">
        <f t="shared" si="53"/>
        <v>0</v>
      </c>
    </row>
    <row r="1690" spans="1:25" x14ac:dyDescent="0.2">
      <c r="A1690" t="s">
        <v>4809</v>
      </c>
      <c r="B1690" t="s">
        <v>856</v>
      </c>
      <c r="C1690" t="s">
        <v>1866</v>
      </c>
      <c r="D1690">
        <v>14000</v>
      </c>
      <c r="E1690">
        <v>26002</v>
      </c>
      <c r="F1690">
        <v>58</v>
      </c>
      <c r="G1690">
        <v>10000</v>
      </c>
      <c r="H1690">
        <v>6.3</v>
      </c>
      <c r="I1690">
        <v>238</v>
      </c>
      <c r="J1690">
        <v>108</v>
      </c>
      <c r="K1690">
        <v>143704210</v>
      </c>
      <c r="L1690">
        <v>52000000</v>
      </c>
      <c r="M1690" s="2">
        <f>VLOOKUP(A1690,Sheet2!$A$1:G5414,2,0)</f>
        <v>39633</v>
      </c>
      <c r="N1690" t="str">
        <f>VLOOKUP(A1690,Sheet2!$A$1:G5414,3,0)</f>
        <v>Color</v>
      </c>
      <c r="O1690" t="str">
        <f>VLOOKUP(A1690,Sheet2!$A$1:G5414,4,0)</f>
        <v>Comedy</v>
      </c>
      <c r="P1690" t="str">
        <f>VLOOKUP(A1690,Sheet2!$A$1:G5414,5,0)</f>
        <v>English</v>
      </c>
      <c r="Q1690" t="str">
        <f>VLOOKUP(A1690,Sheet2!$A$1:G5414,6,0)</f>
        <v>USA</v>
      </c>
      <c r="R1690" t="str">
        <f>VLOOKUP(A1690,Sheet2!$A$1:G5414,7,0)</f>
        <v>PG-13</v>
      </c>
      <c r="S1690" t="str">
        <f>IF(Table1[[#This Row],[Language]]="English","English","Other language")</f>
        <v>English</v>
      </c>
      <c r="T1690">
        <f>Table1[[#This Row],[Gross Revenue]]-Table1[[#This Row],[Budget]]</f>
        <v>91704210</v>
      </c>
      <c r="U1690" s="1">
        <f>(Table1[[#This Row],[Gross Revenue]]/Table1[[#This Row],[Budget]])-1</f>
        <v>1.7635424999999998</v>
      </c>
      <c r="V1690" t="str">
        <f t="shared" si="52"/>
        <v>90-110 minutes</v>
      </c>
      <c r="W1690">
        <f>Table1[[#This Row],[Profit]]/Table1[[#This Row],[Budget]]</f>
        <v>1.7635425</v>
      </c>
      <c r="X1690" s="22" t="str">
        <f>IF(L1690="","",
IF(L1690&lt;Predictability!$B$1,"Low",
IF(L1690&lt;=Predictability!$B$2,"Mid","High")))</f>
        <v>High</v>
      </c>
      <c r="Y1690" s="22">
        <f t="shared" si="53"/>
        <v>1</v>
      </c>
    </row>
    <row r="1691" spans="1:25" x14ac:dyDescent="0.2">
      <c r="A1691" t="s">
        <v>6095</v>
      </c>
      <c r="B1691" t="s">
        <v>500</v>
      </c>
      <c r="C1691" t="s">
        <v>1557</v>
      </c>
      <c r="D1691">
        <v>15000</v>
      </c>
      <c r="E1691">
        <v>20495</v>
      </c>
      <c r="F1691">
        <v>0</v>
      </c>
      <c r="G1691">
        <v>118000</v>
      </c>
      <c r="H1691">
        <v>7.2</v>
      </c>
      <c r="I1691">
        <v>733</v>
      </c>
      <c r="J1691">
        <v>143</v>
      </c>
      <c r="K1691">
        <v>291021565</v>
      </c>
      <c r="L1691">
        <v>225000000</v>
      </c>
      <c r="M1691" s="2">
        <f>VLOOKUP(A1691,Sheet2!$A$1:G5415,2,0)</f>
        <v>41297</v>
      </c>
      <c r="N1691" t="str">
        <f>VLOOKUP(A1691,Sheet2!$A$1:G5415,3,0)</f>
        <v>Color</v>
      </c>
      <c r="O1691" t="str">
        <f>VLOOKUP(A1691,Sheet2!$A$1:G5415,4,0)</f>
        <v>Action</v>
      </c>
      <c r="P1691" t="str">
        <f>VLOOKUP(A1691,Sheet2!$A$1:G5415,5,0)</f>
        <v>English</v>
      </c>
      <c r="Q1691" t="str">
        <f>VLOOKUP(A1691,Sheet2!$A$1:G5415,6,0)</f>
        <v>USA</v>
      </c>
      <c r="R1691" t="str">
        <f>VLOOKUP(A1691,Sheet2!$A$1:G5415,7,0)</f>
        <v>PG-13</v>
      </c>
      <c r="S1691" t="str">
        <f>IF(Table1[[#This Row],[Language]]="English","English","Other language")</f>
        <v>English</v>
      </c>
      <c r="T1691">
        <f>Table1[[#This Row],[Gross Revenue]]-Table1[[#This Row],[Budget]]</f>
        <v>66021565</v>
      </c>
      <c r="U1691" s="1">
        <f>(Table1[[#This Row],[Gross Revenue]]/Table1[[#This Row],[Budget]])-1</f>
        <v>0.29342917777777777</v>
      </c>
      <c r="V1691" t="str">
        <f t="shared" si="52"/>
        <v>131-150 minutes</v>
      </c>
      <c r="W1691">
        <f>Table1[[#This Row],[Profit]]/Table1[[#This Row],[Budget]]</f>
        <v>0.29342917777777777</v>
      </c>
      <c r="X1691" s="22" t="str">
        <f>IF(L1691="","",
IF(L1691&lt;Predictability!$B$1,"Low",
IF(L1691&lt;=Predictability!$B$2,"Mid","High")))</f>
        <v>High</v>
      </c>
      <c r="Y1691" s="22">
        <f t="shared" si="53"/>
        <v>0</v>
      </c>
    </row>
    <row r="1692" spans="1:25" x14ac:dyDescent="0.2">
      <c r="A1692" t="s">
        <v>3791</v>
      </c>
      <c r="B1692" t="s">
        <v>866</v>
      </c>
      <c r="C1692" t="s">
        <v>504</v>
      </c>
      <c r="D1692">
        <v>1000</v>
      </c>
      <c r="E1692">
        <v>6171</v>
      </c>
      <c r="F1692">
        <v>65</v>
      </c>
      <c r="G1692">
        <v>779</v>
      </c>
      <c r="H1692">
        <v>5.4</v>
      </c>
      <c r="I1692">
        <v>59</v>
      </c>
      <c r="J1692">
        <v>100</v>
      </c>
      <c r="K1692">
        <v>19118247</v>
      </c>
      <c r="L1692">
        <v>40000000</v>
      </c>
      <c r="M1692" s="2">
        <f>VLOOKUP(A1692,Sheet2!$A$1:G5416,2,0)</f>
        <v>38508</v>
      </c>
      <c r="N1692" t="str">
        <f>VLOOKUP(A1692,Sheet2!$A$1:G5416,3,0)</f>
        <v>Color</v>
      </c>
      <c r="O1692" t="str">
        <f>VLOOKUP(A1692,Sheet2!$A$1:G5416,4,0)</f>
        <v>Action</v>
      </c>
      <c r="P1692" t="str">
        <f>VLOOKUP(A1692,Sheet2!$A$1:G5416,5,0)</f>
        <v>English</v>
      </c>
      <c r="Q1692" t="str">
        <f>VLOOKUP(A1692,Sheet2!$A$1:G5416,6,0)</f>
        <v>USA</v>
      </c>
      <c r="R1692" t="str">
        <f>VLOOKUP(A1692,Sheet2!$A$1:G5416,7,0)</f>
        <v>PG-13</v>
      </c>
      <c r="S1692" t="str">
        <f>IF(Table1[[#This Row],[Language]]="English","English","Other language")</f>
        <v>English</v>
      </c>
      <c r="T1692">
        <f>Table1[[#This Row],[Gross Revenue]]-Table1[[#This Row],[Budget]]</f>
        <v>-20881753</v>
      </c>
      <c r="U1692" s="1">
        <f>(Table1[[#This Row],[Gross Revenue]]/Table1[[#This Row],[Budget]])-1</f>
        <v>-0.52204382500000002</v>
      </c>
      <c r="V1692" t="str">
        <f t="shared" si="52"/>
        <v>90-110 minutes</v>
      </c>
      <c r="W1692">
        <f>Table1[[#This Row],[Profit]]/Table1[[#This Row],[Budget]]</f>
        <v>-0.52204382500000002</v>
      </c>
      <c r="X1692" s="22" t="str">
        <f>IF(L1692="","",
IF(L1692&lt;Predictability!$B$1,"Low",
IF(L1692&lt;=Predictability!$B$2,"Mid","High")))</f>
        <v>Mid</v>
      </c>
      <c r="Y1692" s="22">
        <f t="shared" si="53"/>
        <v>0</v>
      </c>
    </row>
    <row r="1693" spans="1:25" x14ac:dyDescent="0.2">
      <c r="A1693" t="s">
        <v>4661</v>
      </c>
      <c r="B1693" t="s">
        <v>725</v>
      </c>
      <c r="C1693" t="s">
        <v>455</v>
      </c>
      <c r="D1693">
        <v>49000</v>
      </c>
      <c r="E1693">
        <v>52571</v>
      </c>
      <c r="F1693">
        <v>272</v>
      </c>
      <c r="G1693">
        <v>0</v>
      </c>
      <c r="H1693">
        <v>6.2</v>
      </c>
      <c r="I1693">
        <v>111</v>
      </c>
      <c r="J1693">
        <v>115</v>
      </c>
      <c r="K1693">
        <v>37442180</v>
      </c>
      <c r="L1693">
        <v>20000000</v>
      </c>
      <c r="M1693" s="2">
        <f>VLOOKUP(A1693,Sheet2!$A$1:G5417,2,0)</f>
        <v>38963</v>
      </c>
      <c r="N1693" t="str">
        <f>VLOOKUP(A1693,Sheet2!$A$1:G5417,3,0)</f>
        <v>Color</v>
      </c>
      <c r="O1693" t="str">
        <f>VLOOKUP(A1693,Sheet2!$A$1:G5417,4,0)</f>
        <v>Comedy</v>
      </c>
      <c r="P1693" t="str">
        <f>VLOOKUP(A1693,Sheet2!$A$1:G5417,5,0)</f>
        <v>English</v>
      </c>
      <c r="Q1693" t="str">
        <f>VLOOKUP(A1693,Sheet2!$A$1:G5417,6,0)</f>
        <v>USA</v>
      </c>
      <c r="R1693" t="str">
        <f>VLOOKUP(A1693,Sheet2!$A$1:G5417,7,0)</f>
        <v>PG-13</v>
      </c>
      <c r="S1693" t="str">
        <f>IF(Table1[[#This Row],[Language]]="English","English","Other language")</f>
        <v>English</v>
      </c>
      <c r="T1693">
        <f>Table1[[#This Row],[Gross Revenue]]-Table1[[#This Row],[Budget]]</f>
        <v>17442180</v>
      </c>
      <c r="U1693" s="1">
        <f>(Table1[[#This Row],[Gross Revenue]]/Table1[[#This Row],[Budget]])-1</f>
        <v>0.87210900000000002</v>
      </c>
      <c r="V1693" t="str">
        <f t="shared" si="52"/>
        <v>111-130 minutes</v>
      </c>
      <c r="W1693">
        <f>Table1[[#This Row],[Profit]]/Table1[[#This Row],[Budget]]</f>
        <v>0.87210900000000002</v>
      </c>
      <c r="X1693" s="22" t="str">
        <f>IF(L1693="","",
IF(L1693&lt;Predictability!$B$1,"Low",
IF(L1693&lt;=Predictability!$B$2,"Mid","High")))</f>
        <v>Mid</v>
      </c>
      <c r="Y1693" s="22">
        <f t="shared" si="53"/>
        <v>1</v>
      </c>
    </row>
    <row r="1694" spans="1:25" x14ac:dyDescent="0.2">
      <c r="A1694" t="s">
        <v>5173</v>
      </c>
      <c r="B1694" t="s">
        <v>2141</v>
      </c>
      <c r="C1694" t="s">
        <v>2142</v>
      </c>
      <c r="D1694">
        <v>107</v>
      </c>
      <c r="E1694">
        <v>362</v>
      </c>
      <c r="F1694">
        <v>20</v>
      </c>
      <c r="G1694">
        <v>11000</v>
      </c>
      <c r="H1694">
        <v>6.6</v>
      </c>
      <c r="I1694">
        <v>258</v>
      </c>
      <c r="J1694">
        <v>102</v>
      </c>
      <c r="K1694">
        <v>18600911</v>
      </c>
      <c r="L1694">
        <v>42000000</v>
      </c>
      <c r="M1694" s="2">
        <f>VLOOKUP(A1694,Sheet2!$A$1:G5418,2,0)</f>
        <v>41091</v>
      </c>
      <c r="N1694" t="str">
        <f>VLOOKUP(A1694,Sheet2!$A$1:G5418,3,0)</f>
        <v>Color</v>
      </c>
      <c r="O1694" t="str">
        <f>VLOOKUP(A1694,Sheet2!$A$1:G5418,4,0)</f>
        <v>Action</v>
      </c>
      <c r="P1694" t="str">
        <f>VLOOKUP(A1694,Sheet2!$A$1:G5418,5,0)</f>
        <v>English</v>
      </c>
      <c r="Q1694" t="str">
        <f>VLOOKUP(A1694,Sheet2!$A$1:G5418,6,0)</f>
        <v>USA</v>
      </c>
      <c r="R1694" t="str">
        <f>VLOOKUP(A1694,Sheet2!$A$1:G5418,7,0)</f>
        <v>PG-13</v>
      </c>
      <c r="S1694" t="str">
        <f>IF(Table1[[#This Row],[Language]]="English","English","Other language")</f>
        <v>English</v>
      </c>
      <c r="T1694">
        <f>Table1[[#This Row],[Gross Revenue]]-Table1[[#This Row],[Budget]]</f>
        <v>-23399089</v>
      </c>
      <c r="U1694" s="1">
        <f>(Table1[[#This Row],[Gross Revenue]]/Table1[[#This Row],[Budget]])-1</f>
        <v>-0.55712116666666667</v>
      </c>
      <c r="V1694" t="str">
        <f t="shared" si="52"/>
        <v>90-110 minutes</v>
      </c>
      <c r="W1694">
        <f>Table1[[#This Row],[Profit]]/Table1[[#This Row],[Budget]]</f>
        <v>-0.55712116666666667</v>
      </c>
      <c r="X1694" s="22" t="str">
        <f>IF(L1694="","",
IF(L1694&lt;Predictability!$B$1,"Low",
IF(L1694&lt;=Predictability!$B$2,"Mid","High")))</f>
        <v>Mid</v>
      </c>
      <c r="Y1694" s="22">
        <f t="shared" si="53"/>
        <v>0</v>
      </c>
    </row>
    <row r="1695" spans="1:25" x14ac:dyDescent="0.2">
      <c r="A1695" t="s">
        <v>6636</v>
      </c>
      <c r="B1695" t="s">
        <v>968</v>
      </c>
      <c r="C1695" t="s">
        <v>1246</v>
      </c>
      <c r="D1695">
        <v>18000</v>
      </c>
      <c r="E1695">
        <v>20454</v>
      </c>
      <c r="F1695">
        <v>12000</v>
      </c>
      <c r="G1695">
        <v>14000</v>
      </c>
      <c r="H1695">
        <v>7.7</v>
      </c>
      <c r="I1695">
        <v>171</v>
      </c>
      <c r="J1695">
        <v>146</v>
      </c>
      <c r="K1695">
        <v>77862546</v>
      </c>
      <c r="L1695">
        <v>70000000</v>
      </c>
      <c r="M1695" s="2">
        <f>VLOOKUP(A1695,Sheet2!$A$1:G5419,2,0)</f>
        <v>38087</v>
      </c>
      <c r="N1695" t="str">
        <f>VLOOKUP(A1695,Sheet2!$A$1:G5419,3,0)</f>
        <v>Color</v>
      </c>
      <c r="O1695" t="str">
        <f>VLOOKUP(A1695,Sheet2!$A$1:G5419,4,0)</f>
        <v>Action</v>
      </c>
      <c r="P1695" t="str">
        <f>VLOOKUP(A1695,Sheet2!$A$1:G5419,5,0)</f>
        <v>English</v>
      </c>
      <c r="Q1695" t="str">
        <f>VLOOKUP(A1695,Sheet2!$A$1:G5419,6,0)</f>
        <v>USA</v>
      </c>
      <c r="R1695" t="str">
        <f>VLOOKUP(A1695,Sheet2!$A$1:G5419,7,0)</f>
        <v>R</v>
      </c>
      <c r="S1695" t="str">
        <f>IF(Table1[[#This Row],[Language]]="English","English","Other language")</f>
        <v>English</v>
      </c>
      <c r="T1695">
        <f>Table1[[#This Row],[Gross Revenue]]-Table1[[#This Row],[Budget]]</f>
        <v>7862546</v>
      </c>
      <c r="U1695" s="1">
        <f>(Table1[[#This Row],[Gross Revenue]]/Table1[[#This Row],[Budget]])-1</f>
        <v>0.1123220857142857</v>
      </c>
      <c r="V1695" t="str">
        <f t="shared" si="52"/>
        <v>131-150 minutes</v>
      </c>
      <c r="W1695">
        <f>Table1[[#This Row],[Profit]]/Table1[[#This Row],[Budget]]</f>
        <v>0.11232208571428572</v>
      </c>
      <c r="X1695" s="22" t="str">
        <f>IF(L1695="","",
IF(L1695&lt;Predictability!$B$1,"Low",
IF(L1695&lt;=Predictability!$B$2,"Mid","High")))</f>
        <v>High</v>
      </c>
      <c r="Y1695" s="22">
        <f t="shared" si="53"/>
        <v>0</v>
      </c>
    </row>
    <row r="1696" spans="1:25" x14ac:dyDescent="0.2">
      <c r="A1696" t="s">
        <v>6329</v>
      </c>
      <c r="B1696" t="s">
        <v>2871</v>
      </c>
      <c r="C1696" t="s">
        <v>2872</v>
      </c>
      <c r="D1696">
        <v>134</v>
      </c>
      <c r="E1696">
        <v>209</v>
      </c>
      <c r="F1696">
        <v>869</v>
      </c>
      <c r="G1696">
        <v>0</v>
      </c>
      <c r="H1696">
        <v>7.4</v>
      </c>
      <c r="I1696">
        <v>140</v>
      </c>
      <c r="J1696">
        <v>118</v>
      </c>
      <c r="K1696">
        <v>34580635</v>
      </c>
      <c r="L1696">
        <v>52000000</v>
      </c>
      <c r="M1696" s="2">
        <f>VLOOKUP(A1696,Sheet2!$A$1:G5420,2,0)</f>
        <v>36315</v>
      </c>
      <c r="N1696" t="str">
        <f>VLOOKUP(A1696,Sheet2!$A$1:G5420,3,0)</f>
        <v>Color</v>
      </c>
      <c r="O1696" t="str">
        <f>VLOOKUP(A1696,Sheet2!$A$1:G5420,4,0)</f>
        <v>Biography</v>
      </c>
      <c r="P1696" t="str">
        <f>VLOOKUP(A1696,Sheet2!$A$1:G5420,5,0)</f>
        <v>English</v>
      </c>
      <c r="Q1696" t="str">
        <f>VLOOKUP(A1696,Sheet2!$A$1:G5420,6,0)</f>
        <v>UK</v>
      </c>
      <c r="R1696" t="str">
        <f>VLOOKUP(A1696,Sheet2!$A$1:G5420,7,0)</f>
        <v>R</v>
      </c>
      <c r="S1696" t="str">
        <f>IF(Table1[[#This Row],[Language]]="English","English","Other language")</f>
        <v>English</v>
      </c>
      <c r="T1696">
        <f>Table1[[#This Row],[Gross Revenue]]-Table1[[#This Row],[Budget]]</f>
        <v>-17419365</v>
      </c>
      <c r="U1696" s="1">
        <f>(Table1[[#This Row],[Gross Revenue]]/Table1[[#This Row],[Budget]])-1</f>
        <v>-0.33498778846153843</v>
      </c>
      <c r="V1696" t="str">
        <f t="shared" si="52"/>
        <v>111-130 minutes</v>
      </c>
      <c r="W1696">
        <f>Table1[[#This Row],[Profit]]/Table1[[#This Row],[Budget]]</f>
        <v>-0.33498778846153848</v>
      </c>
      <c r="X1696" s="22" t="str">
        <f>IF(L1696="","",
IF(L1696&lt;Predictability!$B$1,"Low",
IF(L1696&lt;=Predictability!$B$2,"Mid","High")))</f>
        <v>High</v>
      </c>
      <c r="Y1696" s="22">
        <f t="shared" si="53"/>
        <v>0</v>
      </c>
    </row>
    <row r="1697" spans="1:25" x14ac:dyDescent="0.2">
      <c r="A1697" t="s">
        <v>6747</v>
      </c>
      <c r="B1697" t="s">
        <v>3107</v>
      </c>
      <c r="C1697" t="s">
        <v>3058</v>
      </c>
      <c r="D1697">
        <v>41</v>
      </c>
      <c r="E1697">
        <v>68</v>
      </c>
      <c r="F1697">
        <v>120</v>
      </c>
      <c r="G1697">
        <v>0</v>
      </c>
      <c r="H1697">
        <v>7.8</v>
      </c>
      <c r="I1697">
        <v>194</v>
      </c>
      <c r="J1697">
        <v>90</v>
      </c>
      <c r="K1697">
        <v>2957978</v>
      </c>
      <c r="L1697">
        <v>1000000</v>
      </c>
      <c r="M1697" s="2">
        <f>VLOOKUP(A1697,Sheet2!$A$1:G5421,2,0)</f>
        <v>39762</v>
      </c>
      <c r="N1697" t="str">
        <f>VLOOKUP(A1697,Sheet2!$A$1:G5421,3,0)</f>
        <v>Color</v>
      </c>
      <c r="O1697" t="str">
        <f>VLOOKUP(A1697,Sheet2!$A$1:G5421,4,0)</f>
        <v>Biography</v>
      </c>
      <c r="P1697" t="str">
        <f>VLOOKUP(A1697,Sheet2!$A$1:G5421,5,0)</f>
        <v>English</v>
      </c>
      <c r="Q1697" t="str">
        <f>VLOOKUP(A1697,Sheet2!$A$1:G5421,6,0)</f>
        <v>UK</v>
      </c>
      <c r="R1697" t="str">
        <f>VLOOKUP(A1697,Sheet2!$A$1:G5421,7,0)</f>
        <v>PG-13</v>
      </c>
      <c r="S1697" t="str">
        <f>IF(Table1[[#This Row],[Language]]="English","English","Other language")</f>
        <v>English</v>
      </c>
      <c r="T1697">
        <f>Table1[[#This Row],[Gross Revenue]]-Table1[[#This Row],[Budget]]</f>
        <v>1957978</v>
      </c>
      <c r="U1697" s="1">
        <f>(Table1[[#This Row],[Gross Revenue]]/Table1[[#This Row],[Budget]])-1</f>
        <v>1.9579780000000002</v>
      </c>
      <c r="V1697" t="str">
        <f t="shared" si="52"/>
        <v>90-110 minutes</v>
      </c>
      <c r="W1697">
        <f>Table1[[#This Row],[Profit]]/Table1[[#This Row],[Budget]]</f>
        <v>1.957978</v>
      </c>
      <c r="X1697" s="22" t="str">
        <f>IF(L1697="","",
IF(L1697&lt;Predictability!$B$1,"Low",
IF(L1697&lt;=Predictability!$B$2,"Mid","High")))</f>
        <v>Low</v>
      </c>
      <c r="Y1697" s="22">
        <f t="shared" si="53"/>
        <v>1</v>
      </c>
    </row>
    <row r="1698" spans="1:25" x14ac:dyDescent="0.2">
      <c r="A1698" t="s">
        <v>5904</v>
      </c>
      <c r="B1698" t="s">
        <v>2618</v>
      </c>
      <c r="C1698" t="s">
        <v>2259</v>
      </c>
      <c r="D1698">
        <v>113</v>
      </c>
      <c r="E1698">
        <v>301</v>
      </c>
      <c r="F1698">
        <v>56</v>
      </c>
      <c r="G1698">
        <v>13000</v>
      </c>
      <c r="H1698">
        <v>7.1</v>
      </c>
      <c r="I1698">
        <v>211</v>
      </c>
      <c r="J1698">
        <v>141</v>
      </c>
      <c r="K1698">
        <v>8324748</v>
      </c>
      <c r="L1698">
        <v>35000000</v>
      </c>
      <c r="M1698" s="2">
        <f>VLOOKUP(A1698,Sheet2!$A$1:G5422,2,0)</f>
        <v>41526</v>
      </c>
      <c r="N1698" t="str">
        <f>VLOOKUP(A1698,Sheet2!$A$1:G5422,3,0)</f>
        <v>Color</v>
      </c>
      <c r="O1698" t="str">
        <f>VLOOKUP(A1698,Sheet2!$A$1:G5422,4,0)</f>
        <v>Biography</v>
      </c>
      <c r="P1698" t="str">
        <f>VLOOKUP(A1698,Sheet2!$A$1:G5422,5,0)</f>
        <v>English</v>
      </c>
      <c r="Q1698" t="str">
        <f>VLOOKUP(A1698,Sheet2!$A$1:G5422,6,0)</f>
        <v>UK</v>
      </c>
      <c r="R1698" t="str">
        <f>VLOOKUP(A1698,Sheet2!$A$1:G5422,7,0)</f>
        <v>PG-13</v>
      </c>
      <c r="S1698" t="str">
        <f>IF(Table1[[#This Row],[Language]]="English","English","Other language")</f>
        <v>English</v>
      </c>
      <c r="T1698">
        <f>Table1[[#This Row],[Gross Revenue]]-Table1[[#This Row],[Budget]]</f>
        <v>-26675252</v>
      </c>
      <c r="U1698" s="1">
        <f>(Table1[[#This Row],[Gross Revenue]]/Table1[[#This Row],[Budget]])-1</f>
        <v>-0.76215005714285711</v>
      </c>
      <c r="V1698" t="str">
        <f t="shared" si="52"/>
        <v>131-150 minutes</v>
      </c>
      <c r="W1698">
        <f>Table1[[#This Row],[Profit]]/Table1[[#This Row],[Budget]]</f>
        <v>-0.76215005714285711</v>
      </c>
      <c r="X1698" s="22" t="str">
        <f>IF(L1698="","",
IF(L1698&lt;Predictability!$B$1,"Low",
IF(L1698&lt;=Predictability!$B$2,"Mid","High")))</f>
        <v>Mid</v>
      </c>
      <c r="Y1698" s="22">
        <f t="shared" si="53"/>
        <v>0</v>
      </c>
    </row>
    <row r="1699" spans="1:25" x14ac:dyDescent="0.2">
      <c r="A1699" t="s">
        <v>6302</v>
      </c>
      <c r="B1699" t="s">
        <v>1055</v>
      </c>
      <c r="C1699" t="s">
        <v>2629</v>
      </c>
      <c r="D1699">
        <v>3000</v>
      </c>
      <c r="E1699">
        <v>4211</v>
      </c>
      <c r="F1699">
        <v>3000</v>
      </c>
      <c r="G1699">
        <v>1000</v>
      </c>
      <c r="H1699">
        <v>7.4</v>
      </c>
      <c r="I1699">
        <v>140</v>
      </c>
      <c r="J1699">
        <v>139</v>
      </c>
      <c r="K1699">
        <v>74205</v>
      </c>
      <c r="L1699">
        <v>14200000</v>
      </c>
      <c r="M1699" s="2">
        <f>VLOOKUP(A1699,Sheet2!$A$1:G5423,2,0)</f>
        <v>38466</v>
      </c>
      <c r="N1699" t="str">
        <f>VLOOKUP(A1699,Sheet2!$A$1:G5423,3,0)</f>
        <v>Color</v>
      </c>
      <c r="O1699" t="str">
        <f>VLOOKUP(A1699,Sheet2!$A$1:G5423,4,0)</f>
        <v>Drama</v>
      </c>
      <c r="P1699" t="str">
        <f>VLOOKUP(A1699,Sheet2!$A$1:G5423,5,0)</f>
        <v>English</v>
      </c>
      <c r="Q1699" t="str">
        <f>VLOOKUP(A1699,Sheet2!$A$1:G5423,6,0)</f>
        <v>Denmark</v>
      </c>
      <c r="R1699" t="str">
        <f>VLOOKUP(A1699,Sheet2!$A$1:G5423,7,0)</f>
        <v>Not Rated</v>
      </c>
      <c r="S1699" t="str">
        <f>IF(Table1[[#This Row],[Language]]="English","English","Other language")</f>
        <v>English</v>
      </c>
      <c r="T1699">
        <f>Table1[[#This Row],[Gross Revenue]]-Table1[[#This Row],[Budget]]</f>
        <v>-14125795</v>
      </c>
      <c r="U1699" s="1">
        <f>(Table1[[#This Row],[Gross Revenue]]/Table1[[#This Row],[Budget]])-1</f>
        <v>-0.99477429577464793</v>
      </c>
      <c r="V1699" t="str">
        <f t="shared" si="52"/>
        <v>131-150 minutes</v>
      </c>
      <c r="W1699">
        <f>Table1[[#This Row],[Profit]]/Table1[[#This Row],[Budget]]</f>
        <v>-0.99477429577464793</v>
      </c>
      <c r="X1699" s="22" t="str">
        <f>IF(L1699="","",
IF(L1699&lt;Predictability!$B$1,"Low",
IF(L1699&lt;=Predictability!$B$2,"Mid","High")))</f>
        <v>Mid</v>
      </c>
      <c r="Y1699" s="22">
        <f t="shared" si="53"/>
        <v>0</v>
      </c>
    </row>
    <row r="1700" spans="1:25" x14ac:dyDescent="0.2">
      <c r="A1700" t="s">
        <v>4415</v>
      </c>
      <c r="B1700" t="s">
        <v>1520</v>
      </c>
      <c r="C1700" t="s">
        <v>1521</v>
      </c>
      <c r="D1700">
        <v>470</v>
      </c>
      <c r="E1700">
        <v>1233</v>
      </c>
      <c r="F1700">
        <v>33</v>
      </c>
      <c r="G1700">
        <v>0</v>
      </c>
      <c r="H1700">
        <v>6.1</v>
      </c>
      <c r="I1700">
        <v>279</v>
      </c>
      <c r="J1700">
        <v>89</v>
      </c>
      <c r="K1700">
        <v>12843</v>
      </c>
      <c r="L1700">
        <v>6000000</v>
      </c>
      <c r="M1700" s="2">
        <f>VLOOKUP(A1700,Sheet2!$A$1:G5424,2,0)</f>
        <v>40931</v>
      </c>
      <c r="N1700" t="str">
        <f>VLOOKUP(A1700,Sheet2!$A$1:G5424,3,0)</f>
        <v>Color</v>
      </c>
      <c r="O1700" t="str">
        <f>VLOOKUP(A1700,Sheet2!$A$1:G5424,4,0)</f>
        <v>Horror</v>
      </c>
      <c r="P1700" t="str">
        <f>VLOOKUP(A1700,Sheet2!$A$1:G5424,5,0)</f>
        <v>English</v>
      </c>
      <c r="Q1700" t="str">
        <f>VLOOKUP(A1700,Sheet2!$A$1:G5424,6,0)</f>
        <v>France</v>
      </c>
      <c r="R1700" t="str">
        <f>VLOOKUP(A1700,Sheet2!$A$1:G5424,7,0)</f>
        <v>Not Rated</v>
      </c>
      <c r="S1700" t="str">
        <f>IF(Table1[[#This Row],[Language]]="English","English","Other language")</f>
        <v>English</v>
      </c>
      <c r="T1700">
        <f>Table1[[#This Row],[Gross Revenue]]-Table1[[#This Row],[Budget]]</f>
        <v>-5987157</v>
      </c>
      <c r="U1700" s="1">
        <f>(Table1[[#This Row],[Gross Revenue]]/Table1[[#This Row],[Budget]])-1</f>
        <v>-0.99785950000000001</v>
      </c>
      <c r="V1700" t="str">
        <f t="shared" si="52"/>
        <v>&lt;90 minutes</v>
      </c>
      <c r="W1700">
        <f>Table1[[#This Row],[Profit]]/Table1[[#This Row],[Budget]]</f>
        <v>-0.99785950000000001</v>
      </c>
      <c r="X1700" s="22" t="str">
        <f>IF(L1700="","",
IF(L1700&lt;Predictability!$B$1,"Low",
IF(L1700&lt;=Predictability!$B$2,"Mid","High")))</f>
        <v>Low</v>
      </c>
      <c r="Y1700" s="22">
        <f t="shared" si="53"/>
        <v>0</v>
      </c>
    </row>
    <row r="1701" spans="1:25" x14ac:dyDescent="0.2">
      <c r="A1701" t="s">
        <v>6595</v>
      </c>
      <c r="B1701" t="s">
        <v>498</v>
      </c>
      <c r="C1701" t="s">
        <v>3011</v>
      </c>
      <c r="D1701">
        <v>11000</v>
      </c>
      <c r="E1701">
        <v>11218</v>
      </c>
      <c r="F1701">
        <v>10</v>
      </c>
      <c r="G1701">
        <v>0</v>
      </c>
      <c r="H1701">
        <v>7.6</v>
      </c>
      <c r="I1701">
        <v>169</v>
      </c>
      <c r="J1701">
        <v>80</v>
      </c>
      <c r="K1701">
        <v>77413017</v>
      </c>
      <c r="L1701">
        <v>8000000</v>
      </c>
      <c r="M1701" s="2">
        <f>VLOOKUP(A1701,Sheet2!$A$1:G5425,2,0)</f>
        <v>38426</v>
      </c>
      <c r="N1701" t="str">
        <f>VLOOKUP(A1701,Sheet2!$A$1:G5425,3,0)</f>
        <v>Color</v>
      </c>
      <c r="O1701" t="str">
        <f>VLOOKUP(A1701,Sheet2!$A$1:G5425,4,0)</f>
        <v>Documentary</v>
      </c>
      <c r="P1701" t="str">
        <f>VLOOKUP(A1701,Sheet2!$A$1:G5425,5,0)</f>
        <v>French</v>
      </c>
      <c r="Q1701" t="str">
        <f>VLOOKUP(A1701,Sheet2!$A$1:G5425,6,0)</f>
        <v>France</v>
      </c>
      <c r="R1701" t="str">
        <f>VLOOKUP(A1701,Sheet2!$A$1:G5425,7,0)</f>
        <v>G</v>
      </c>
      <c r="S1701" t="str">
        <f>IF(Table1[[#This Row],[Language]]="English","English","Other language")</f>
        <v>Other language</v>
      </c>
      <c r="T1701">
        <f>Table1[[#This Row],[Gross Revenue]]-Table1[[#This Row],[Budget]]</f>
        <v>69413017</v>
      </c>
      <c r="U1701" s="1">
        <f>(Table1[[#This Row],[Gross Revenue]]/Table1[[#This Row],[Budget]])-1</f>
        <v>8.6766271249999996</v>
      </c>
      <c r="V1701" t="str">
        <f t="shared" si="52"/>
        <v>&lt;90 minutes</v>
      </c>
      <c r="W1701">
        <f>Table1[[#This Row],[Profit]]/Table1[[#This Row],[Budget]]</f>
        <v>8.6766271249999996</v>
      </c>
      <c r="X1701" s="22" t="str">
        <f>IF(L1701="","",
IF(L1701&lt;Predictability!$B$1,"Low",
IF(L1701&lt;=Predictability!$B$2,"Mid","High")))</f>
        <v>Low</v>
      </c>
      <c r="Y1701" s="22">
        <f t="shared" si="53"/>
        <v>1</v>
      </c>
    </row>
    <row r="1702" spans="1:25" x14ac:dyDescent="0.2">
      <c r="A1702" t="s">
        <v>4703</v>
      </c>
      <c r="B1702" t="s">
        <v>427</v>
      </c>
      <c r="C1702" t="s">
        <v>1773</v>
      </c>
      <c r="D1702">
        <v>963</v>
      </c>
      <c r="E1702">
        <v>2209</v>
      </c>
      <c r="F1702">
        <v>6</v>
      </c>
      <c r="G1702">
        <v>122</v>
      </c>
      <c r="H1702">
        <v>6.3</v>
      </c>
      <c r="I1702">
        <v>6</v>
      </c>
      <c r="J1702">
        <v>107</v>
      </c>
      <c r="K1702">
        <v>1000000</v>
      </c>
      <c r="L1702">
        <v>9000000</v>
      </c>
      <c r="M1702" s="2">
        <f>VLOOKUP(A1702,Sheet2!$A$1:G5426,2,0)</f>
        <v>28273</v>
      </c>
      <c r="N1702" t="str">
        <f>VLOOKUP(A1702,Sheet2!$A$1:G5426,3,0)</f>
        <v>Color</v>
      </c>
      <c r="O1702" t="str">
        <f>VLOOKUP(A1702,Sheet2!$A$1:G5426,4,0)</f>
        <v>Adventure</v>
      </c>
      <c r="P1702" t="str">
        <f>VLOOKUP(A1702,Sheet2!$A$1:G5426,5,0)</f>
        <v>English</v>
      </c>
      <c r="Q1702" t="str">
        <f>VLOOKUP(A1702,Sheet2!$A$1:G5426,6,0)</f>
        <v>UK</v>
      </c>
      <c r="R1702" t="str">
        <f>VLOOKUP(A1702,Sheet2!$A$1:G5426,7,0)</f>
        <v>PG</v>
      </c>
      <c r="S1702" t="str">
        <f>IF(Table1[[#This Row],[Language]]="English","English","Other language")</f>
        <v>English</v>
      </c>
      <c r="T1702">
        <f>Table1[[#This Row],[Gross Revenue]]-Table1[[#This Row],[Budget]]</f>
        <v>-8000000</v>
      </c>
      <c r="U1702" s="1">
        <f>(Table1[[#This Row],[Gross Revenue]]/Table1[[#This Row],[Budget]])-1</f>
        <v>-0.88888888888888884</v>
      </c>
      <c r="V1702" t="str">
        <f t="shared" si="52"/>
        <v>90-110 minutes</v>
      </c>
      <c r="W1702">
        <f>Table1[[#This Row],[Profit]]/Table1[[#This Row],[Budget]]</f>
        <v>-0.88888888888888884</v>
      </c>
      <c r="X1702" s="22" t="str">
        <f>IF(L1702="","",
IF(L1702&lt;Predictability!$B$1,"Low",
IF(L1702&lt;=Predictability!$B$2,"Mid","High")))</f>
        <v>Mid</v>
      </c>
      <c r="Y1702" s="22">
        <f t="shared" si="53"/>
        <v>0</v>
      </c>
    </row>
    <row r="1703" spans="1:25" x14ac:dyDescent="0.2">
      <c r="A1703" t="s">
        <v>3280</v>
      </c>
      <c r="B1703" t="s">
        <v>52</v>
      </c>
      <c r="C1703" t="s">
        <v>53</v>
      </c>
      <c r="D1703">
        <v>836</v>
      </c>
      <c r="E1703">
        <v>2467</v>
      </c>
      <c r="F1703">
        <v>121</v>
      </c>
      <c r="G1703">
        <v>241</v>
      </c>
      <c r="H1703">
        <v>2.8</v>
      </c>
      <c r="I1703">
        <v>28</v>
      </c>
      <c r="J1703">
        <v>80</v>
      </c>
      <c r="K1703">
        <v>1646664</v>
      </c>
      <c r="L1703">
        <v>20000000</v>
      </c>
      <c r="M1703" s="2">
        <f>VLOOKUP(A1703,Sheet2!$A$1:G5427,2,0)</f>
        <v>37966</v>
      </c>
      <c r="N1703" t="str">
        <f>VLOOKUP(A1703,Sheet2!$A$1:G5427,3,0)</f>
        <v>Color</v>
      </c>
      <c r="O1703" t="str">
        <f>VLOOKUP(A1703,Sheet2!$A$1:G5427,4,0)</f>
        <v>Comedy</v>
      </c>
      <c r="P1703" t="str">
        <f>VLOOKUP(A1703,Sheet2!$A$1:G5427,5,0)</f>
        <v>English</v>
      </c>
      <c r="Q1703" t="str">
        <f>VLOOKUP(A1703,Sheet2!$A$1:G5427,6,0)</f>
        <v>USA</v>
      </c>
      <c r="R1703" t="str">
        <f>VLOOKUP(A1703,Sheet2!$A$1:G5427,7,0)</f>
        <v>R</v>
      </c>
      <c r="S1703" t="str">
        <f>IF(Table1[[#This Row],[Language]]="English","English","Other language")</f>
        <v>English</v>
      </c>
      <c r="T1703">
        <f>Table1[[#This Row],[Gross Revenue]]-Table1[[#This Row],[Budget]]</f>
        <v>-18353336</v>
      </c>
      <c r="U1703" s="1">
        <f>(Table1[[#This Row],[Gross Revenue]]/Table1[[#This Row],[Budget]])-1</f>
        <v>-0.9176668</v>
      </c>
      <c r="V1703" t="str">
        <f t="shared" si="52"/>
        <v>&lt;90 minutes</v>
      </c>
      <c r="W1703">
        <f>Table1[[#This Row],[Profit]]/Table1[[#This Row],[Budget]]</f>
        <v>-0.9176668</v>
      </c>
      <c r="X1703" s="22" t="str">
        <f>IF(L1703="","",
IF(L1703&lt;Predictability!$B$1,"Low",
IF(L1703&lt;=Predictability!$B$2,"Mid","High")))</f>
        <v>Mid</v>
      </c>
      <c r="Y1703" s="22">
        <f t="shared" si="53"/>
        <v>0</v>
      </c>
    </row>
    <row r="1704" spans="1:25" x14ac:dyDescent="0.2">
      <c r="A1704" t="s">
        <v>4974</v>
      </c>
      <c r="B1704" t="s">
        <v>1241</v>
      </c>
      <c r="C1704" t="s">
        <v>1980</v>
      </c>
      <c r="D1704">
        <v>13000</v>
      </c>
      <c r="E1704">
        <v>14638</v>
      </c>
      <c r="F1704">
        <v>50</v>
      </c>
      <c r="G1704">
        <v>0</v>
      </c>
      <c r="H1704">
        <v>6.5</v>
      </c>
      <c r="I1704">
        <v>116</v>
      </c>
      <c r="J1704">
        <v>186</v>
      </c>
      <c r="K1704">
        <v>46495</v>
      </c>
      <c r="L1704">
        <v>14000000</v>
      </c>
      <c r="M1704" s="2">
        <f>VLOOKUP(A1704,Sheet2!$A$1:G5428,2,0)</f>
        <v>40775</v>
      </c>
      <c r="N1704" t="str">
        <f>VLOOKUP(A1704,Sheet2!$A$1:G5428,3,0)</f>
        <v>Color</v>
      </c>
      <c r="O1704" t="str">
        <f>VLOOKUP(A1704,Sheet2!$A$1:G5428,4,0)</f>
        <v>Drama</v>
      </c>
      <c r="P1704" t="str">
        <f>VLOOKUP(A1704,Sheet2!$A$1:G5428,5,0)</f>
        <v>English</v>
      </c>
      <c r="Q1704" t="str">
        <f>VLOOKUP(A1704,Sheet2!$A$1:G5428,6,0)</f>
        <v>USA</v>
      </c>
      <c r="R1704" t="str">
        <f>VLOOKUP(A1704,Sheet2!$A$1:G5428,7,0)</f>
        <v>R</v>
      </c>
      <c r="S1704" t="str">
        <f>IF(Table1[[#This Row],[Language]]="English","English","Other language")</f>
        <v>English</v>
      </c>
      <c r="T1704">
        <f>Table1[[#This Row],[Gross Revenue]]-Table1[[#This Row],[Budget]]</f>
        <v>-13953505</v>
      </c>
      <c r="U1704" s="1">
        <f>(Table1[[#This Row],[Gross Revenue]]/Table1[[#This Row],[Budget]])-1</f>
        <v>-0.99667892857142859</v>
      </c>
      <c r="V1704" t="str">
        <f t="shared" si="52"/>
        <v>&gt;150 minutes</v>
      </c>
      <c r="W1704">
        <f>Table1[[#This Row],[Profit]]/Table1[[#This Row],[Budget]]</f>
        <v>-0.99667892857142859</v>
      </c>
      <c r="X1704" s="22" t="str">
        <f>IF(L1704="","",
IF(L1704&lt;Predictability!$B$1,"Low",
IF(L1704&lt;=Predictability!$B$2,"Mid","High")))</f>
        <v>Mid</v>
      </c>
      <c r="Y1704" s="22">
        <f t="shared" si="53"/>
        <v>0</v>
      </c>
    </row>
    <row r="1705" spans="1:25" x14ac:dyDescent="0.2">
      <c r="A1705" t="s">
        <v>5969</v>
      </c>
      <c r="B1705" t="s">
        <v>971</v>
      </c>
      <c r="C1705" t="s">
        <v>2441</v>
      </c>
      <c r="D1705">
        <v>18000</v>
      </c>
      <c r="E1705">
        <v>22834</v>
      </c>
      <c r="F1705">
        <v>78</v>
      </c>
      <c r="G1705">
        <v>21000</v>
      </c>
      <c r="H1705">
        <v>7.1</v>
      </c>
      <c r="I1705">
        <v>290</v>
      </c>
      <c r="J1705">
        <v>107</v>
      </c>
      <c r="K1705">
        <v>5354039</v>
      </c>
      <c r="L1705">
        <v>3500000</v>
      </c>
      <c r="M1705" s="2">
        <f>VLOOKUP(A1705,Sheet2!$A$1:G5429,2,0)</f>
        <v>40800</v>
      </c>
      <c r="N1705" t="str">
        <f>VLOOKUP(A1705,Sheet2!$A$1:G5429,3,0)</f>
        <v>Color</v>
      </c>
      <c r="O1705" t="str">
        <f>VLOOKUP(A1705,Sheet2!$A$1:G5429,4,0)</f>
        <v>Biography</v>
      </c>
      <c r="P1705" t="str">
        <f>VLOOKUP(A1705,Sheet2!$A$1:G5429,5,0)</f>
        <v>English</v>
      </c>
      <c r="Q1705" t="str">
        <f>VLOOKUP(A1705,Sheet2!$A$1:G5429,6,0)</f>
        <v>USA</v>
      </c>
      <c r="R1705" t="str">
        <f>VLOOKUP(A1705,Sheet2!$A$1:G5429,7,0)</f>
        <v>R</v>
      </c>
      <c r="S1705" t="str">
        <f>IF(Table1[[#This Row],[Language]]="English","English","Other language")</f>
        <v>English</v>
      </c>
      <c r="T1705">
        <f>Table1[[#This Row],[Gross Revenue]]-Table1[[#This Row],[Budget]]</f>
        <v>1854039</v>
      </c>
      <c r="U1705" s="1">
        <f>(Table1[[#This Row],[Gross Revenue]]/Table1[[#This Row],[Budget]])-1</f>
        <v>0.52972542857142857</v>
      </c>
      <c r="V1705" t="str">
        <f t="shared" si="52"/>
        <v>90-110 minutes</v>
      </c>
      <c r="W1705">
        <f>Table1[[#This Row],[Profit]]/Table1[[#This Row],[Budget]]</f>
        <v>0.52972542857142857</v>
      </c>
      <c r="X1705" s="22" t="str">
        <f>IF(L1705="","",
IF(L1705&lt;Predictability!$B$1,"Low",
IF(L1705&lt;=Predictability!$B$2,"Mid","High")))</f>
        <v>Low</v>
      </c>
      <c r="Y1705" s="22">
        <f t="shared" si="53"/>
        <v>1</v>
      </c>
    </row>
    <row r="1706" spans="1:25" x14ac:dyDescent="0.2">
      <c r="A1706" t="s">
        <v>6309</v>
      </c>
      <c r="B1706" t="s">
        <v>2860</v>
      </c>
      <c r="C1706" t="s">
        <v>2861</v>
      </c>
      <c r="D1706">
        <v>280</v>
      </c>
      <c r="E1706">
        <v>308</v>
      </c>
      <c r="F1706">
        <v>13</v>
      </c>
      <c r="G1706">
        <v>0</v>
      </c>
      <c r="H1706">
        <v>7.5</v>
      </c>
      <c r="I1706">
        <v>155</v>
      </c>
      <c r="J1706">
        <v>101</v>
      </c>
      <c r="K1706">
        <v>6517198</v>
      </c>
      <c r="L1706">
        <v>3000000</v>
      </c>
      <c r="M1706" s="2">
        <f>VLOOKUP(A1706,Sheet2!$A$1:G5430,2,0)</f>
        <v>38215</v>
      </c>
      <c r="N1706" t="str">
        <f>VLOOKUP(A1706,Sheet2!$A$1:G5430,3,0)</f>
        <v>Color</v>
      </c>
      <c r="O1706" t="str">
        <f>VLOOKUP(A1706,Sheet2!$A$1:G5430,4,0)</f>
        <v>Crime</v>
      </c>
      <c r="P1706" t="str">
        <f>VLOOKUP(A1706,Sheet2!$A$1:G5430,5,0)</f>
        <v>Spanish</v>
      </c>
      <c r="Q1706" t="str">
        <f>VLOOKUP(A1706,Sheet2!$A$1:G5430,6,0)</f>
        <v>Colombia</v>
      </c>
      <c r="R1706" t="str">
        <f>VLOOKUP(A1706,Sheet2!$A$1:G5430,7,0)</f>
        <v>R</v>
      </c>
      <c r="S1706" t="str">
        <f>IF(Table1[[#This Row],[Language]]="English","English","Other language")</f>
        <v>Other language</v>
      </c>
      <c r="T1706">
        <f>Table1[[#This Row],[Gross Revenue]]-Table1[[#This Row],[Budget]]</f>
        <v>3517198</v>
      </c>
      <c r="U1706" s="1">
        <f>(Table1[[#This Row],[Gross Revenue]]/Table1[[#This Row],[Budget]])-1</f>
        <v>1.1723993333333333</v>
      </c>
      <c r="V1706" t="str">
        <f t="shared" si="52"/>
        <v>90-110 minutes</v>
      </c>
      <c r="W1706">
        <f>Table1[[#This Row],[Profit]]/Table1[[#This Row],[Budget]]</f>
        <v>1.1723993333333333</v>
      </c>
      <c r="X1706" s="22" t="str">
        <f>IF(L1706="","",
IF(L1706&lt;Predictability!$B$1,"Low",
IF(L1706&lt;=Predictability!$B$2,"Mid","High")))</f>
        <v>Low</v>
      </c>
      <c r="Y1706" s="22">
        <f t="shared" si="53"/>
        <v>1</v>
      </c>
    </row>
    <row r="1707" spans="1:25" x14ac:dyDescent="0.2">
      <c r="A1707" t="s">
        <v>4857</v>
      </c>
      <c r="B1707" t="s">
        <v>765</v>
      </c>
      <c r="C1707" t="s">
        <v>1792</v>
      </c>
      <c r="D1707">
        <v>4000</v>
      </c>
      <c r="E1707">
        <v>7243</v>
      </c>
      <c r="F1707">
        <v>0</v>
      </c>
      <c r="G1707">
        <v>0</v>
      </c>
      <c r="H1707">
        <v>6.4</v>
      </c>
      <c r="I1707">
        <v>260</v>
      </c>
      <c r="J1707">
        <v>123</v>
      </c>
      <c r="K1707">
        <v>15962471</v>
      </c>
      <c r="L1707">
        <v>40000000</v>
      </c>
      <c r="M1707" s="2">
        <f>VLOOKUP(A1707,Sheet2!$A$1:G5431,2,0)</f>
        <v>38721</v>
      </c>
      <c r="N1707" t="str">
        <f>VLOOKUP(A1707,Sheet2!$A$1:G5431,3,0)</f>
        <v>Color</v>
      </c>
      <c r="O1707" t="str">
        <f>VLOOKUP(A1707,Sheet2!$A$1:G5431,4,0)</f>
        <v>Biography</v>
      </c>
      <c r="P1707" t="str">
        <f>VLOOKUP(A1707,Sheet2!$A$1:G5431,5,0)</f>
        <v>English</v>
      </c>
      <c r="Q1707" t="str">
        <f>VLOOKUP(A1707,Sheet2!$A$1:G5431,6,0)</f>
        <v>USA</v>
      </c>
      <c r="R1707" t="str">
        <f>VLOOKUP(A1707,Sheet2!$A$1:G5431,7,0)</f>
        <v>PG-13</v>
      </c>
      <c r="S1707" t="str">
        <f>IF(Table1[[#This Row],[Language]]="English","English","Other language")</f>
        <v>English</v>
      </c>
      <c r="T1707">
        <f>Table1[[#This Row],[Gross Revenue]]-Table1[[#This Row],[Budget]]</f>
        <v>-24037529</v>
      </c>
      <c r="U1707" s="1">
        <f>(Table1[[#This Row],[Gross Revenue]]/Table1[[#This Row],[Budget]])-1</f>
        <v>-0.60093822499999994</v>
      </c>
      <c r="V1707" t="str">
        <f t="shared" si="52"/>
        <v>111-130 minutes</v>
      </c>
      <c r="W1707">
        <f>Table1[[#This Row],[Profit]]/Table1[[#This Row],[Budget]]</f>
        <v>-0.60093822500000005</v>
      </c>
      <c r="X1707" s="22" t="str">
        <f>IF(L1707="","",
IF(L1707&lt;Predictability!$B$1,"Low",
IF(L1707&lt;=Predictability!$B$2,"Mid","High")))</f>
        <v>Mid</v>
      </c>
      <c r="Y1707" s="22">
        <f t="shared" si="53"/>
        <v>0</v>
      </c>
    </row>
    <row r="1708" spans="1:25" x14ac:dyDescent="0.2">
      <c r="A1708" t="s">
        <v>6017</v>
      </c>
      <c r="B1708" t="s">
        <v>2272</v>
      </c>
      <c r="C1708" t="s">
        <v>2360</v>
      </c>
      <c r="D1708">
        <v>882</v>
      </c>
      <c r="E1708">
        <v>1967</v>
      </c>
      <c r="F1708">
        <v>19</v>
      </c>
      <c r="G1708">
        <v>16</v>
      </c>
      <c r="H1708">
        <v>7.1</v>
      </c>
      <c r="I1708">
        <v>1</v>
      </c>
      <c r="J1708">
        <v>34</v>
      </c>
      <c r="K1708">
        <v>333658</v>
      </c>
      <c r="L1708">
        <v>34000</v>
      </c>
      <c r="M1708" s="2">
        <f>VLOOKUP(A1708,Sheet2!$A$1:G5432,2,0)</f>
        <v>32889</v>
      </c>
      <c r="N1708" t="str">
        <f>VLOOKUP(A1708,Sheet2!$A$1:G5432,3,0)</f>
        <v>Color</v>
      </c>
      <c r="O1708" t="str">
        <f>VLOOKUP(A1708,Sheet2!$A$1:G5432,4,0)</f>
        <v>Comedy</v>
      </c>
      <c r="P1708" t="str">
        <f>VLOOKUP(A1708,Sheet2!$A$1:G5432,5,0)</f>
        <v>English</v>
      </c>
      <c r="Q1708" t="str">
        <f>VLOOKUP(A1708,Sheet2!$A$1:G5432,6,0)</f>
        <v>USA</v>
      </c>
      <c r="R1708">
        <f>VLOOKUP(A1708,Sheet2!$A$1:G5432,7,0)</f>
        <v>0</v>
      </c>
      <c r="S1708" t="str">
        <f>IF(Table1[[#This Row],[Language]]="English","English","Other language")</f>
        <v>English</v>
      </c>
      <c r="T1708">
        <f>Table1[[#This Row],[Gross Revenue]]-Table1[[#This Row],[Budget]]</f>
        <v>299658</v>
      </c>
      <c r="U1708" s="1">
        <f>(Table1[[#This Row],[Gross Revenue]]/Table1[[#This Row],[Budget]])-1</f>
        <v>8.8134705882352939</v>
      </c>
      <c r="V1708" t="str">
        <f t="shared" si="52"/>
        <v>&lt;90 minutes</v>
      </c>
      <c r="W1708">
        <f>Table1[[#This Row],[Profit]]/Table1[[#This Row],[Budget]]</f>
        <v>8.8134705882352939</v>
      </c>
      <c r="X1708" s="22" t="str">
        <f>IF(L1708="","",
IF(L1708&lt;Predictability!$B$1,"Low",
IF(L1708&lt;=Predictability!$B$2,"Mid","High")))</f>
        <v>Low</v>
      </c>
      <c r="Y1708" s="22">
        <f t="shared" si="53"/>
        <v>1</v>
      </c>
    </row>
    <row r="1709" spans="1:25" x14ac:dyDescent="0.2">
      <c r="A1709" t="s">
        <v>5987</v>
      </c>
      <c r="B1709" t="s">
        <v>1920</v>
      </c>
      <c r="C1709" t="s">
        <v>1675</v>
      </c>
      <c r="D1709">
        <v>2000</v>
      </c>
      <c r="E1709">
        <v>4811</v>
      </c>
      <c r="F1709">
        <v>64</v>
      </c>
      <c r="G1709">
        <v>11000</v>
      </c>
      <c r="H1709">
        <v>7.1</v>
      </c>
      <c r="I1709">
        <v>180</v>
      </c>
      <c r="J1709">
        <v>115</v>
      </c>
      <c r="K1709">
        <v>143151473</v>
      </c>
      <c r="L1709">
        <v>60000000</v>
      </c>
      <c r="M1709" s="2">
        <f>VLOOKUP(A1709,Sheet2!$A$1:G5433,2,0)</f>
        <v>39581</v>
      </c>
      <c r="N1709" t="str">
        <f>VLOOKUP(A1709,Sheet2!$A$1:G5433,3,0)</f>
        <v>Color</v>
      </c>
      <c r="O1709" t="str">
        <f>VLOOKUP(A1709,Sheet2!$A$1:G5433,4,0)</f>
        <v>Comedy</v>
      </c>
      <c r="P1709" t="str">
        <f>VLOOKUP(A1709,Sheet2!$A$1:G5433,5,0)</f>
        <v>English</v>
      </c>
      <c r="Q1709" t="str">
        <f>VLOOKUP(A1709,Sheet2!$A$1:G5433,6,0)</f>
        <v>USA</v>
      </c>
      <c r="R1709" t="str">
        <f>VLOOKUP(A1709,Sheet2!$A$1:G5433,7,0)</f>
        <v>PG</v>
      </c>
      <c r="S1709" t="str">
        <f>IF(Table1[[#This Row],[Language]]="English","English","Other language")</f>
        <v>English</v>
      </c>
      <c r="T1709">
        <f>Table1[[#This Row],[Gross Revenue]]-Table1[[#This Row],[Budget]]</f>
        <v>83151473</v>
      </c>
      <c r="U1709" s="1">
        <f>(Table1[[#This Row],[Gross Revenue]]/Table1[[#This Row],[Budget]])-1</f>
        <v>1.3858578833333333</v>
      </c>
      <c r="V1709" t="str">
        <f t="shared" si="52"/>
        <v>111-130 minutes</v>
      </c>
      <c r="W1709">
        <f>Table1[[#This Row],[Profit]]/Table1[[#This Row],[Budget]]</f>
        <v>1.3858578833333333</v>
      </c>
      <c r="X1709" s="22" t="str">
        <f>IF(L1709="","",
IF(L1709&lt;Predictability!$B$1,"Low",
IF(L1709&lt;=Predictability!$B$2,"Mid","High")))</f>
        <v>High</v>
      </c>
      <c r="Y1709" s="22">
        <f t="shared" si="53"/>
        <v>1</v>
      </c>
    </row>
    <row r="1710" spans="1:25" x14ac:dyDescent="0.2">
      <c r="A1710" t="s">
        <v>3385</v>
      </c>
      <c r="B1710" t="s">
        <v>247</v>
      </c>
      <c r="C1710" t="s">
        <v>248</v>
      </c>
      <c r="D1710">
        <v>15000</v>
      </c>
      <c r="E1710">
        <v>20061</v>
      </c>
      <c r="F1710">
        <v>9</v>
      </c>
      <c r="G1710">
        <v>0</v>
      </c>
      <c r="H1710">
        <v>4.2</v>
      </c>
      <c r="I1710">
        <v>98</v>
      </c>
      <c r="J1710">
        <v>87</v>
      </c>
      <c r="K1710">
        <v>33643461</v>
      </c>
      <c r="L1710">
        <v>50000000</v>
      </c>
      <c r="M1710" s="2">
        <f>VLOOKUP(A1710,Sheet2!$A$1:G5434,2,0)</f>
        <v>40331</v>
      </c>
      <c r="N1710" t="str">
        <f>VLOOKUP(A1710,Sheet2!$A$1:G5434,3,0)</f>
        <v>Color</v>
      </c>
      <c r="O1710" t="str">
        <f>VLOOKUP(A1710,Sheet2!$A$1:G5434,4,0)</f>
        <v>Comedy</v>
      </c>
      <c r="P1710" t="str">
        <f>VLOOKUP(A1710,Sheet2!$A$1:G5434,5,0)</f>
        <v>English</v>
      </c>
      <c r="Q1710" t="str">
        <f>VLOOKUP(A1710,Sheet2!$A$1:G5434,6,0)</f>
        <v>USA</v>
      </c>
      <c r="R1710" t="str">
        <f>VLOOKUP(A1710,Sheet2!$A$1:G5434,7,0)</f>
        <v>PG</v>
      </c>
      <c r="S1710" t="str">
        <f>IF(Table1[[#This Row],[Language]]="English","English","Other language")</f>
        <v>English</v>
      </c>
      <c r="T1710">
        <f>Table1[[#This Row],[Gross Revenue]]-Table1[[#This Row],[Budget]]</f>
        <v>-16356539</v>
      </c>
      <c r="U1710" s="1">
        <f>(Table1[[#This Row],[Gross Revenue]]/Table1[[#This Row],[Budget]])-1</f>
        <v>-0.32713077999999995</v>
      </c>
      <c r="V1710" t="str">
        <f t="shared" si="52"/>
        <v>&lt;90 minutes</v>
      </c>
      <c r="W1710">
        <f>Table1[[#This Row],[Profit]]/Table1[[#This Row],[Budget]]</f>
        <v>-0.32713078000000001</v>
      </c>
      <c r="X1710" s="22" t="str">
        <f>IF(L1710="","",
IF(L1710&lt;Predictability!$B$1,"Low",
IF(L1710&lt;=Predictability!$B$2,"Mid","High")))</f>
        <v>Mid</v>
      </c>
      <c r="Y1710" s="22">
        <f t="shared" si="53"/>
        <v>0</v>
      </c>
    </row>
    <row r="1711" spans="1:25" x14ac:dyDescent="0.2">
      <c r="A1711" t="s">
        <v>6539</v>
      </c>
      <c r="B1711" t="s">
        <v>2980</v>
      </c>
      <c r="C1711" t="s">
        <v>2981</v>
      </c>
      <c r="D1711">
        <v>60</v>
      </c>
      <c r="E1711">
        <v>141</v>
      </c>
      <c r="F1711">
        <v>60</v>
      </c>
      <c r="G1711">
        <v>314</v>
      </c>
      <c r="H1711">
        <v>6.3</v>
      </c>
      <c r="I1711">
        <v>121</v>
      </c>
      <c r="J1711">
        <v>91</v>
      </c>
      <c r="K1711">
        <v>1506998</v>
      </c>
      <c r="L1711">
        <v>12000000</v>
      </c>
      <c r="M1711" s="2">
        <f>VLOOKUP(A1711,Sheet2!$A$1:G5435,2,0)</f>
        <v>39412</v>
      </c>
      <c r="N1711" t="str">
        <f>VLOOKUP(A1711,Sheet2!$A$1:G5435,3,0)</f>
        <v>Color</v>
      </c>
      <c r="O1711" t="str">
        <f>VLOOKUP(A1711,Sheet2!$A$1:G5435,4,0)</f>
        <v>Crime</v>
      </c>
      <c r="P1711" t="str">
        <f>VLOOKUP(A1711,Sheet2!$A$1:G5435,5,0)</f>
        <v>English</v>
      </c>
      <c r="Q1711" t="str">
        <f>VLOOKUP(A1711,Sheet2!$A$1:G5435,6,0)</f>
        <v>USA</v>
      </c>
      <c r="R1711" t="str">
        <f>VLOOKUP(A1711,Sheet2!$A$1:G5435,7,0)</f>
        <v>PG-13</v>
      </c>
      <c r="S1711" t="str">
        <f>IF(Table1[[#This Row],[Language]]="English","English","Other language")</f>
        <v>English</v>
      </c>
      <c r="T1711">
        <f>Table1[[#This Row],[Gross Revenue]]-Table1[[#This Row],[Budget]]</f>
        <v>-10493002</v>
      </c>
      <c r="U1711" s="1">
        <f>(Table1[[#This Row],[Gross Revenue]]/Table1[[#This Row],[Budget]])-1</f>
        <v>-0.87441683333333331</v>
      </c>
      <c r="V1711" t="str">
        <f t="shared" si="52"/>
        <v>90-110 minutes</v>
      </c>
      <c r="W1711">
        <f>Table1[[#This Row],[Profit]]/Table1[[#This Row],[Budget]]</f>
        <v>-0.87441683333333331</v>
      </c>
      <c r="X1711" s="22" t="str">
        <f>IF(L1711="","",
IF(L1711&lt;Predictability!$B$1,"Low",
IF(L1711&lt;=Predictability!$B$2,"Mid","High")))</f>
        <v>Mid</v>
      </c>
      <c r="Y1711" s="22">
        <f t="shared" si="53"/>
        <v>0</v>
      </c>
    </row>
    <row r="1712" spans="1:25" x14ac:dyDescent="0.2">
      <c r="A1712" t="s">
        <v>4733</v>
      </c>
      <c r="B1712" t="s">
        <v>1041</v>
      </c>
      <c r="C1712" t="s">
        <v>1186</v>
      </c>
      <c r="D1712">
        <v>20000</v>
      </c>
      <c r="E1712">
        <v>22590</v>
      </c>
      <c r="F1712">
        <v>13000</v>
      </c>
      <c r="G1712">
        <v>0</v>
      </c>
      <c r="H1712">
        <v>6.3</v>
      </c>
      <c r="I1712">
        <v>132</v>
      </c>
      <c r="J1712">
        <v>106</v>
      </c>
      <c r="K1712">
        <v>37754208</v>
      </c>
      <c r="L1712">
        <v>70000000</v>
      </c>
      <c r="M1712" s="2">
        <f>VLOOKUP(A1712,Sheet2!$A$1:G5436,2,0)</f>
        <v>35290</v>
      </c>
      <c r="N1712" t="str">
        <f>VLOOKUP(A1712,Sheet2!$A$1:G5436,3,0)</f>
        <v>Color</v>
      </c>
      <c r="O1712" t="str">
        <f>VLOOKUP(A1712,Sheet2!$A$1:G5436,4,0)</f>
        <v>Action</v>
      </c>
      <c r="P1712" t="str">
        <f>VLOOKUP(A1712,Sheet2!$A$1:G5436,5,0)</f>
        <v>English</v>
      </c>
      <c r="Q1712" t="str">
        <f>VLOOKUP(A1712,Sheet2!$A$1:G5436,6,0)</f>
        <v>USA</v>
      </c>
      <c r="R1712" t="str">
        <f>VLOOKUP(A1712,Sheet2!$A$1:G5436,7,0)</f>
        <v>PG-13</v>
      </c>
      <c r="S1712" t="str">
        <f>IF(Table1[[#This Row],[Language]]="English","English","Other language")</f>
        <v>English</v>
      </c>
      <c r="T1712">
        <f>Table1[[#This Row],[Gross Revenue]]-Table1[[#This Row],[Budget]]</f>
        <v>-32245792</v>
      </c>
      <c r="U1712" s="1">
        <f>(Table1[[#This Row],[Gross Revenue]]/Table1[[#This Row],[Budget]])-1</f>
        <v>-0.46065417142857146</v>
      </c>
      <c r="V1712" t="str">
        <f t="shared" si="52"/>
        <v>90-110 minutes</v>
      </c>
      <c r="W1712">
        <f>Table1[[#This Row],[Profit]]/Table1[[#This Row],[Budget]]</f>
        <v>-0.4606541714285714</v>
      </c>
      <c r="X1712" s="22" t="str">
        <f>IF(L1712="","",
IF(L1712&lt;Predictability!$B$1,"Low",
IF(L1712&lt;=Predictability!$B$2,"Mid","High")))</f>
        <v>High</v>
      </c>
      <c r="Y1712" s="22">
        <f t="shared" si="53"/>
        <v>0</v>
      </c>
    </row>
    <row r="1713" spans="1:25" x14ac:dyDescent="0.2">
      <c r="A1713" t="s">
        <v>3779</v>
      </c>
      <c r="B1713" t="s">
        <v>852</v>
      </c>
      <c r="C1713" t="s">
        <v>853</v>
      </c>
      <c r="D1713">
        <v>921</v>
      </c>
      <c r="E1713">
        <v>2652</v>
      </c>
      <c r="F1713">
        <v>25</v>
      </c>
      <c r="G1713">
        <v>0</v>
      </c>
      <c r="H1713">
        <v>5.4</v>
      </c>
      <c r="I1713">
        <v>132</v>
      </c>
      <c r="J1713">
        <v>88</v>
      </c>
      <c r="K1713">
        <v>21379315</v>
      </c>
      <c r="L1713">
        <v>150000000</v>
      </c>
      <c r="M1713" s="2">
        <f>VLOOKUP(A1713,Sheet2!$A$1:G5437,2,0)</f>
        <v>40709</v>
      </c>
      <c r="N1713" t="str">
        <f>VLOOKUP(A1713,Sheet2!$A$1:G5437,3,0)</f>
        <v>Color</v>
      </c>
      <c r="O1713" t="str">
        <f>VLOOKUP(A1713,Sheet2!$A$1:G5437,4,0)</f>
        <v>Action</v>
      </c>
      <c r="P1713" t="str">
        <f>VLOOKUP(A1713,Sheet2!$A$1:G5437,5,0)</f>
        <v>English</v>
      </c>
      <c r="Q1713" t="str">
        <f>VLOOKUP(A1713,Sheet2!$A$1:G5437,6,0)</f>
        <v>USA</v>
      </c>
      <c r="R1713" t="str">
        <f>VLOOKUP(A1713,Sheet2!$A$1:G5437,7,0)</f>
        <v>PG</v>
      </c>
      <c r="S1713" t="str">
        <f>IF(Table1[[#This Row],[Language]]="English","English","Other language")</f>
        <v>English</v>
      </c>
      <c r="T1713">
        <f>Table1[[#This Row],[Gross Revenue]]-Table1[[#This Row],[Budget]]</f>
        <v>-128620685</v>
      </c>
      <c r="U1713" s="1">
        <f>(Table1[[#This Row],[Gross Revenue]]/Table1[[#This Row],[Budget]])-1</f>
        <v>-0.8574712333333333</v>
      </c>
      <c r="V1713" t="str">
        <f t="shared" si="52"/>
        <v>&lt;90 minutes</v>
      </c>
      <c r="W1713">
        <f>Table1[[#This Row],[Profit]]/Table1[[#This Row],[Budget]]</f>
        <v>-0.8574712333333333</v>
      </c>
      <c r="X1713" s="22" t="str">
        <f>IF(L1713="","",
IF(L1713&lt;Predictability!$B$1,"Low",
IF(L1713&lt;=Predictability!$B$2,"Mid","High")))</f>
        <v>High</v>
      </c>
      <c r="Y1713" s="22">
        <f t="shared" si="53"/>
        <v>0</v>
      </c>
    </row>
    <row r="1714" spans="1:25" x14ac:dyDescent="0.2">
      <c r="A1714" t="s">
        <v>5490</v>
      </c>
      <c r="B1714" t="s">
        <v>788</v>
      </c>
      <c r="C1714" t="s">
        <v>2345</v>
      </c>
      <c r="D1714">
        <v>1000</v>
      </c>
      <c r="E1714">
        <v>2495</v>
      </c>
      <c r="F1714">
        <v>43</v>
      </c>
      <c r="G1714">
        <v>0</v>
      </c>
      <c r="H1714">
        <v>6.8</v>
      </c>
      <c r="I1714">
        <v>118</v>
      </c>
      <c r="J1714">
        <v>106</v>
      </c>
      <c r="K1714">
        <v>7486906</v>
      </c>
      <c r="L1714">
        <v>27000000</v>
      </c>
      <c r="M1714" s="2">
        <f>VLOOKUP(A1714,Sheet2!$A$1:G5438,2,0)</f>
        <v>39311</v>
      </c>
      <c r="N1714" t="str">
        <f>VLOOKUP(A1714,Sheet2!$A$1:G5438,3,0)</f>
        <v>Color</v>
      </c>
      <c r="O1714" t="str">
        <f>VLOOKUP(A1714,Sheet2!$A$1:G5438,4,0)</f>
        <v>Comedy</v>
      </c>
      <c r="P1714" t="str">
        <f>VLOOKUP(A1714,Sheet2!$A$1:G5438,5,0)</f>
        <v>English</v>
      </c>
      <c r="Q1714" t="str">
        <f>VLOOKUP(A1714,Sheet2!$A$1:G5438,6,0)</f>
        <v>USA</v>
      </c>
      <c r="R1714" t="str">
        <f>VLOOKUP(A1714,Sheet2!$A$1:G5438,7,0)</f>
        <v>PG</v>
      </c>
      <c r="S1714" t="str">
        <f>IF(Table1[[#This Row],[Language]]="English","English","Other language")</f>
        <v>English</v>
      </c>
      <c r="T1714">
        <f>Table1[[#This Row],[Gross Revenue]]-Table1[[#This Row],[Budget]]</f>
        <v>-19513094</v>
      </c>
      <c r="U1714" s="1">
        <f>(Table1[[#This Row],[Gross Revenue]]/Table1[[#This Row],[Budget]])-1</f>
        <v>-0.72270718518518517</v>
      </c>
      <c r="V1714" t="str">
        <f t="shared" si="52"/>
        <v>90-110 minutes</v>
      </c>
      <c r="W1714">
        <f>Table1[[#This Row],[Profit]]/Table1[[#This Row],[Budget]]</f>
        <v>-0.72270718518518517</v>
      </c>
      <c r="X1714" s="22" t="str">
        <f>IF(L1714="","",
IF(L1714&lt;Predictability!$B$1,"Low",
IF(L1714&lt;=Predictability!$B$2,"Mid","High")))</f>
        <v>Mid</v>
      </c>
      <c r="Y1714" s="22">
        <f t="shared" si="53"/>
        <v>0</v>
      </c>
    </row>
    <row r="1715" spans="1:25" x14ac:dyDescent="0.2">
      <c r="A1715" t="s">
        <v>3842</v>
      </c>
      <c r="B1715" t="s">
        <v>926</v>
      </c>
      <c r="C1715" t="s">
        <v>927</v>
      </c>
      <c r="D1715">
        <v>71</v>
      </c>
      <c r="E1715">
        <v>159</v>
      </c>
      <c r="F1715">
        <v>9</v>
      </c>
      <c r="G1715">
        <v>63</v>
      </c>
      <c r="H1715">
        <v>5.4</v>
      </c>
      <c r="I1715">
        <v>24</v>
      </c>
      <c r="J1715">
        <v>113</v>
      </c>
      <c r="K1715">
        <v>19184015</v>
      </c>
      <c r="L1715">
        <v>3000000</v>
      </c>
      <c r="M1715" s="2">
        <f>VLOOKUP(A1715,Sheet2!$A$1:G5439,2,0)</f>
        <v>37475</v>
      </c>
      <c r="N1715" t="str">
        <f>VLOOKUP(A1715,Sheet2!$A$1:G5439,3,0)</f>
        <v>Color</v>
      </c>
      <c r="O1715" t="str">
        <f>VLOOKUP(A1715,Sheet2!$A$1:G5439,4,0)</f>
        <v>Biography</v>
      </c>
      <c r="P1715" t="str">
        <f>VLOOKUP(A1715,Sheet2!$A$1:G5439,5,0)</f>
        <v>English</v>
      </c>
      <c r="Q1715" t="str">
        <f>VLOOKUP(A1715,Sheet2!$A$1:G5439,6,0)</f>
        <v>USA</v>
      </c>
      <c r="R1715" t="str">
        <f>VLOOKUP(A1715,Sheet2!$A$1:G5439,7,0)</f>
        <v>R</v>
      </c>
      <c r="S1715" t="str">
        <f>IF(Table1[[#This Row],[Language]]="English","English","Other language")</f>
        <v>English</v>
      </c>
      <c r="T1715">
        <f>Table1[[#This Row],[Gross Revenue]]-Table1[[#This Row],[Budget]]</f>
        <v>16184015</v>
      </c>
      <c r="U1715" s="1">
        <f>(Table1[[#This Row],[Gross Revenue]]/Table1[[#This Row],[Budget]])-1</f>
        <v>5.3946716666666665</v>
      </c>
      <c r="V1715" t="str">
        <f t="shared" si="52"/>
        <v>111-130 minutes</v>
      </c>
      <c r="W1715">
        <f>Table1[[#This Row],[Profit]]/Table1[[#This Row],[Budget]]</f>
        <v>5.3946716666666665</v>
      </c>
      <c r="X1715" s="22" t="str">
        <f>IF(L1715="","",
IF(L1715&lt;Predictability!$B$1,"Low",
IF(L1715&lt;=Predictability!$B$2,"Mid","High")))</f>
        <v>Low</v>
      </c>
      <c r="Y1715" s="22">
        <f t="shared" si="53"/>
        <v>1</v>
      </c>
    </row>
    <row r="1716" spans="1:25" x14ac:dyDescent="0.2">
      <c r="A1716" t="s">
        <v>5347</v>
      </c>
      <c r="B1716" t="s">
        <v>691</v>
      </c>
      <c r="C1716" t="s">
        <v>2247</v>
      </c>
      <c r="D1716">
        <v>29000</v>
      </c>
      <c r="E1716">
        <v>63194</v>
      </c>
      <c r="F1716">
        <v>4</v>
      </c>
      <c r="G1716">
        <v>1000</v>
      </c>
      <c r="H1716">
        <v>6.7</v>
      </c>
      <c r="I1716">
        <v>45</v>
      </c>
      <c r="J1716">
        <v>98</v>
      </c>
      <c r="K1716">
        <v>12782508</v>
      </c>
      <c r="L1716">
        <v>23000000</v>
      </c>
      <c r="M1716" s="2">
        <f>VLOOKUP(A1716,Sheet2!$A$1:G5440,2,0)</f>
        <v>35317</v>
      </c>
      <c r="N1716" t="str">
        <f>VLOOKUP(A1716,Sheet2!$A$1:G5440,3,0)</f>
        <v>Color</v>
      </c>
      <c r="O1716" t="str">
        <f>VLOOKUP(A1716,Sheet2!$A$1:G5440,4,0)</f>
        <v>Drama</v>
      </c>
      <c r="P1716" t="str">
        <f>VLOOKUP(A1716,Sheet2!$A$1:G5440,5,0)</f>
        <v>English</v>
      </c>
      <c r="Q1716" t="str">
        <f>VLOOKUP(A1716,Sheet2!$A$1:G5440,6,0)</f>
        <v>USA</v>
      </c>
      <c r="R1716" t="str">
        <f>VLOOKUP(A1716,Sheet2!$A$1:G5440,7,0)</f>
        <v>PG-13</v>
      </c>
      <c r="S1716" t="str">
        <f>IF(Table1[[#This Row],[Language]]="English","English","Other language")</f>
        <v>English</v>
      </c>
      <c r="T1716">
        <f>Table1[[#This Row],[Gross Revenue]]-Table1[[#This Row],[Budget]]</f>
        <v>-10217492</v>
      </c>
      <c r="U1716" s="1">
        <f>(Table1[[#This Row],[Gross Revenue]]/Table1[[#This Row],[Budget]])-1</f>
        <v>-0.44423878260869565</v>
      </c>
      <c r="V1716" t="str">
        <f t="shared" si="52"/>
        <v>90-110 minutes</v>
      </c>
      <c r="W1716">
        <f>Table1[[#This Row],[Profit]]/Table1[[#This Row],[Budget]]</f>
        <v>-0.44423878260869565</v>
      </c>
      <c r="X1716" s="22" t="str">
        <f>IF(L1716="","",
IF(L1716&lt;Predictability!$B$1,"Low",
IF(L1716&lt;=Predictability!$B$2,"Mid","High")))</f>
        <v>Mid</v>
      </c>
      <c r="Y1716" s="22">
        <f t="shared" si="53"/>
        <v>0</v>
      </c>
    </row>
    <row r="1717" spans="1:25" x14ac:dyDescent="0.2">
      <c r="A1717" t="s">
        <v>6765</v>
      </c>
      <c r="B1717" t="s">
        <v>3113</v>
      </c>
      <c r="C1717" t="s">
        <v>3114</v>
      </c>
      <c r="D1717">
        <v>382</v>
      </c>
      <c r="E1717">
        <v>2045</v>
      </c>
      <c r="F1717">
        <v>55</v>
      </c>
      <c r="G1717">
        <v>0</v>
      </c>
      <c r="H1717">
        <v>7.8</v>
      </c>
      <c r="I1717">
        <v>145</v>
      </c>
      <c r="J1717">
        <v>139</v>
      </c>
      <c r="K1717">
        <v>102300000</v>
      </c>
      <c r="L1717">
        <v>6000000</v>
      </c>
      <c r="M1717" s="2">
        <f>VLOOKUP(A1717,Sheet2!$A$1:G5441,2,0)</f>
        <v>23457</v>
      </c>
      <c r="N1717" t="str">
        <f>VLOOKUP(A1717,Sheet2!$A$1:G5441,3,0)</f>
        <v>Color</v>
      </c>
      <c r="O1717" t="str">
        <f>VLOOKUP(A1717,Sheet2!$A$1:G5441,4,0)</f>
        <v>Comedy</v>
      </c>
      <c r="P1717" t="str">
        <f>VLOOKUP(A1717,Sheet2!$A$1:G5441,5,0)</f>
        <v>English</v>
      </c>
      <c r="Q1717" t="str">
        <f>VLOOKUP(A1717,Sheet2!$A$1:G5441,6,0)</f>
        <v>USA</v>
      </c>
      <c r="R1717" t="str">
        <f>VLOOKUP(A1717,Sheet2!$A$1:G5441,7,0)</f>
        <v>Approved</v>
      </c>
      <c r="S1717" t="str">
        <f>IF(Table1[[#This Row],[Language]]="English","English","Other language")</f>
        <v>English</v>
      </c>
      <c r="T1717">
        <f>Table1[[#This Row],[Gross Revenue]]-Table1[[#This Row],[Budget]]</f>
        <v>96300000</v>
      </c>
      <c r="U1717" s="1">
        <f>(Table1[[#This Row],[Gross Revenue]]/Table1[[#This Row],[Budget]])-1</f>
        <v>16.05</v>
      </c>
      <c r="V1717" t="str">
        <f t="shared" si="52"/>
        <v>131-150 minutes</v>
      </c>
      <c r="W1717">
        <f>Table1[[#This Row],[Profit]]/Table1[[#This Row],[Budget]]</f>
        <v>16.05</v>
      </c>
      <c r="X1717" s="22" t="str">
        <f>IF(L1717="","",
IF(L1717&lt;Predictability!$B$1,"Low",
IF(L1717&lt;=Predictability!$B$2,"Mid","High")))</f>
        <v>Low</v>
      </c>
      <c r="Y1717" s="22">
        <f t="shared" si="53"/>
        <v>1</v>
      </c>
    </row>
    <row r="1718" spans="1:25" x14ac:dyDescent="0.2">
      <c r="A1718" t="s">
        <v>4106</v>
      </c>
      <c r="B1718" t="s">
        <v>433</v>
      </c>
      <c r="C1718" t="s">
        <v>1229</v>
      </c>
      <c r="D1718">
        <v>8000</v>
      </c>
      <c r="E1718">
        <v>8349</v>
      </c>
      <c r="F1718">
        <v>350</v>
      </c>
      <c r="G1718">
        <v>616</v>
      </c>
      <c r="H1718">
        <v>5.8</v>
      </c>
      <c r="I1718">
        <v>46</v>
      </c>
      <c r="J1718">
        <v>108</v>
      </c>
      <c r="K1718">
        <v>5600000</v>
      </c>
      <c r="L1718">
        <v>47000000</v>
      </c>
      <c r="M1718" s="2">
        <f>VLOOKUP(A1718,Sheet2!$A$1:G5442,2,0)</f>
        <v>35070</v>
      </c>
      <c r="N1718" t="str">
        <f>VLOOKUP(A1718,Sheet2!$A$1:G5442,3,0)</f>
        <v>Color</v>
      </c>
      <c r="O1718" t="str">
        <f>VLOOKUP(A1718,Sheet2!$A$1:G5442,4,0)</f>
        <v>Drama</v>
      </c>
      <c r="P1718" t="str">
        <f>VLOOKUP(A1718,Sheet2!$A$1:G5442,5,0)</f>
        <v>English</v>
      </c>
      <c r="Q1718" t="str">
        <f>VLOOKUP(A1718,Sheet2!$A$1:G5442,6,0)</f>
        <v>USA</v>
      </c>
      <c r="R1718" t="str">
        <f>VLOOKUP(A1718,Sheet2!$A$1:G5442,7,0)</f>
        <v>R</v>
      </c>
      <c r="S1718" t="str">
        <f>IF(Table1[[#This Row],[Language]]="English","English","Other language")</f>
        <v>English</v>
      </c>
      <c r="T1718">
        <f>Table1[[#This Row],[Gross Revenue]]-Table1[[#This Row],[Budget]]</f>
        <v>-41400000</v>
      </c>
      <c r="U1718" s="1">
        <f>(Table1[[#This Row],[Gross Revenue]]/Table1[[#This Row],[Budget]])-1</f>
        <v>-0.88085106382978728</v>
      </c>
      <c r="V1718" t="str">
        <f t="shared" si="52"/>
        <v>90-110 minutes</v>
      </c>
      <c r="W1718">
        <f>Table1[[#This Row],[Profit]]/Table1[[#This Row],[Budget]]</f>
        <v>-0.88085106382978728</v>
      </c>
      <c r="X1718" s="22" t="str">
        <f>IF(L1718="","",
IF(L1718&lt;Predictability!$B$1,"Low",
IF(L1718&lt;=Predictability!$B$2,"Mid","High")))</f>
        <v>Mid</v>
      </c>
      <c r="Y1718" s="22">
        <f t="shared" si="53"/>
        <v>0</v>
      </c>
    </row>
    <row r="1719" spans="1:25" x14ac:dyDescent="0.2">
      <c r="A1719" t="s">
        <v>6328</v>
      </c>
      <c r="B1719" t="s">
        <v>653</v>
      </c>
      <c r="C1719" t="s">
        <v>1645</v>
      </c>
      <c r="D1719">
        <v>613</v>
      </c>
      <c r="E1719">
        <v>1205</v>
      </c>
      <c r="F1719">
        <v>608</v>
      </c>
      <c r="G1719">
        <v>0</v>
      </c>
      <c r="H1719">
        <v>7.4</v>
      </c>
      <c r="I1719">
        <v>244</v>
      </c>
      <c r="J1719">
        <v>138</v>
      </c>
      <c r="K1719">
        <v>93926386</v>
      </c>
      <c r="L1719">
        <v>150000000</v>
      </c>
      <c r="M1719" s="2">
        <f>VLOOKUP(A1719,Sheet2!$A$1:G5443,2,0)</f>
        <v>37972</v>
      </c>
      <c r="N1719" t="str">
        <f>VLOOKUP(A1719,Sheet2!$A$1:G5443,3,0)</f>
        <v>Color</v>
      </c>
      <c r="O1719" t="str">
        <f>VLOOKUP(A1719,Sheet2!$A$1:G5443,4,0)</f>
        <v>Action</v>
      </c>
      <c r="P1719" t="str">
        <f>VLOOKUP(A1719,Sheet2!$A$1:G5443,5,0)</f>
        <v>English</v>
      </c>
      <c r="Q1719" t="str">
        <f>VLOOKUP(A1719,Sheet2!$A$1:G5443,6,0)</f>
        <v>USA</v>
      </c>
      <c r="R1719" t="str">
        <f>VLOOKUP(A1719,Sheet2!$A$1:G5443,7,0)</f>
        <v>PG-13</v>
      </c>
      <c r="S1719" t="str">
        <f>IF(Table1[[#This Row],[Language]]="English","English","Other language")</f>
        <v>English</v>
      </c>
      <c r="T1719">
        <f>Table1[[#This Row],[Gross Revenue]]-Table1[[#This Row],[Budget]]</f>
        <v>-56073614</v>
      </c>
      <c r="U1719" s="1">
        <f>(Table1[[#This Row],[Gross Revenue]]/Table1[[#This Row],[Budget]])-1</f>
        <v>-0.37382409333333333</v>
      </c>
      <c r="V1719" t="str">
        <f t="shared" si="52"/>
        <v>131-150 minutes</v>
      </c>
      <c r="W1719">
        <f>Table1[[#This Row],[Profit]]/Table1[[#This Row],[Budget]]</f>
        <v>-0.37382409333333333</v>
      </c>
      <c r="X1719" s="22" t="str">
        <f>IF(L1719="","",
IF(L1719&lt;Predictability!$B$1,"Low",
IF(L1719&lt;=Predictability!$B$2,"Mid","High")))</f>
        <v>High</v>
      </c>
      <c r="Y1719" s="22">
        <f t="shared" si="53"/>
        <v>0</v>
      </c>
    </row>
    <row r="1720" spans="1:25" x14ac:dyDescent="0.2">
      <c r="A1720" t="s">
        <v>6647</v>
      </c>
      <c r="B1720" t="s">
        <v>456</v>
      </c>
      <c r="C1720" t="s">
        <v>1781</v>
      </c>
      <c r="D1720">
        <v>19000</v>
      </c>
      <c r="E1720">
        <v>20391</v>
      </c>
      <c r="F1720">
        <v>11000</v>
      </c>
      <c r="G1720">
        <v>0</v>
      </c>
      <c r="H1720">
        <v>7.7</v>
      </c>
      <c r="I1720">
        <v>278</v>
      </c>
      <c r="J1720">
        <v>119</v>
      </c>
      <c r="K1720">
        <v>23089926</v>
      </c>
      <c r="L1720">
        <v>15000000</v>
      </c>
      <c r="M1720" s="2">
        <f>VLOOKUP(A1720,Sheet2!$A$1:G5444,2,0)</f>
        <v>38501</v>
      </c>
      <c r="N1720" t="str">
        <f>VLOOKUP(A1720,Sheet2!$A$1:G5444,3,0)</f>
        <v>Color</v>
      </c>
      <c r="O1720" t="str">
        <f>VLOOKUP(A1720,Sheet2!$A$1:G5444,4,0)</f>
        <v>Drama</v>
      </c>
      <c r="P1720" t="str">
        <f>VLOOKUP(A1720,Sheet2!$A$1:G5444,5,0)</f>
        <v>English</v>
      </c>
      <c r="Q1720" t="str">
        <f>VLOOKUP(A1720,Sheet2!$A$1:G5444,6,0)</f>
        <v>UK</v>
      </c>
      <c r="R1720" t="str">
        <f>VLOOKUP(A1720,Sheet2!$A$1:G5444,7,0)</f>
        <v>R</v>
      </c>
      <c r="S1720" t="str">
        <f>IF(Table1[[#This Row],[Language]]="English","English","Other language")</f>
        <v>English</v>
      </c>
      <c r="T1720">
        <f>Table1[[#This Row],[Gross Revenue]]-Table1[[#This Row],[Budget]]</f>
        <v>8089926</v>
      </c>
      <c r="U1720" s="1">
        <f>(Table1[[#This Row],[Gross Revenue]]/Table1[[#This Row],[Budget]])-1</f>
        <v>0.53932840000000004</v>
      </c>
      <c r="V1720" t="str">
        <f t="shared" si="52"/>
        <v>111-130 minutes</v>
      </c>
      <c r="W1720">
        <f>Table1[[#This Row],[Profit]]/Table1[[#This Row],[Budget]]</f>
        <v>0.53932840000000004</v>
      </c>
      <c r="X1720" s="22" t="str">
        <f>IF(L1720="","",
IF(L1720&lt;Predictability!$B$1,"Low",
IF(L1720&lt;=Predictability!$B$2,"Mid","High")))</f>
        <v>Mid</v>
      </c>
      <c r="Y1720" s="22">
        <f t="shared" si="53"/>
        <v>1</v>
      </c>
    </row>
    <row r="1721" spans="1:25" x14ac:dyDescent="0.2">
      <c r="A1721" t="s">
        <v>6720</v>
      </c>
      <c r="B1721" t="s">
        <v>3096</v>
      </c>
      <c r="C1721" t="s">
        <v>1141</v>
      </c>
      <c r="D1721">
        <v>443</v>
      </c>
      <c r="E1721">
        <v>1269</v>
      </c>
      <c r="F1721">
        <v>133</v>
      </c>
      <c r="G1721">
        <v>963</v>
      </c>
      <c r="H1721">
        <v>7.8</v>
      </c>
      <c r="I1721">
        <v>29</v>
      </c>
      <c r="J1721">
        <v>140</v>
      </c>
      <c r="K1721">
        <v>3130592</v>
      </c>
      <c r="L1721">
        <v>2600000</v>
      </c>
      <c r="M1721" s="2">
        <f>VLOOKUP(A1721,Sheet2!$A$1:G5445,2,0)</f>
        <v>31819</v>
      </c>
      <c r="N1721" t="str">
        <f>VLOOKUP(A1721,Sheet2!$A$1:G5445,3,0)</f>
        <v>Color</v>
      </c>
      <c r="O1721" t="str">
        <f>VLOOKUP(A1721,Sheet2!$A$1:G5445,4,0)</f>
        <v>Drama</v>
      </c>
      <c r="P1721" t="str">
        <f>VLOOKUP(A1721,Sheet2!$A$1:G5445,5,0)</f>
        <v>English</v>
      </c>
      <c r="Q1721" t="str">
        <f>VLOOKUP(A1721,Sheet2!$A$1:G5445,6,0)</f>
        <v>UK</v>
      </c>
      <c r="R1721" t="str">
        <f>VLOOKUP(A1721,Sheet2!$A$1:G5445,7,0)</f>
        <v>R</v>
      </c>
      <c r="S1721" t="str">
        <f>IF(Table1[[#This Row],[Language]]="English","English","Other language")</f>
        <v>English</v>
      </c>
      <c r="T1721">
        <f>Table1[[#This Row],[Gross Revenue]]-Table1[[#This Row],[Budget]]</f>
        <v>530592</v>
      </c>
      <c r="U1721" s="1">
        <f>(Table1[[#This Row],[Gross Revenue]]/Table1[[#This Row],[Budget]])-1</f>
        <v>0.20407384615384605</v>
      </c>
      <c r="V1721" t="str">
        <f t="shared" si="52"/>
        <v>131-150 minutes</v>
      </c>
      <c r="W1721">
        <f>Table1[[#This Row],[Profit]]/Table1[[#This Row],[Budget]]</f>
        <v>0.20407384615384616</v>
      </c>
      <c r="X1721" s="22" t="str">
        <f>IF(L1721="","",
IF(L1721&lt;Predictability!$B$1,"Low",
IF(L1721&lt;=Predictability!$B$2,"Mid","High")))</f>
        <v>Low</v>
      </c>
      <c r="Y1721" s="22">
        <f t="shared" si="53"/>
        <v>0</v>
      </c>
    </row>
    <row r="1722" spans="1:25" x14ac:dyDescent="0.2">
      <c r="A1722" t="s">
        <v>5564</v>
      </c>
      <c r="B1722" t="s">
        <v>906</v>
      </c>
      <c r="C1722" t="s">
        <v>2024</v>
      </c>
      <c r="D1722">
        <v>1000</v>
      </c>
      <c r="E1722">
        <v>2851</v>
      </c>
      <c r="F1722">
        <v>132</v>
      </c>
      <c r="G1722">
        <v>33000</v>
      </c>
      <c r="H1722">
        <v>6.8</v>
      </c>
      <c r="I1722">
        <v>61</v>
      </c>
      <c r="J1722">
        <v>111</v>
      </c>
      <c r="K1722">
        <v>42652003</v>
      </c>
      <c r="L1722">
        <v>20000000</v>
      </c>
      <c r="M1722" s="2">
        <f>VLOOKUP(A1722,Sheet2!$A$1:G5446,2,0)</f>
        <v>42236</v>
      </c>
      <c r="N1722" t="str">
        <f>VLOOKUP(A1722,Sheet2!$A$1:G5446,3,0)</f>
        <v>Color</v>
      </c>
      <c r="O1722" t="str">
        <f>VLOOKUP(A1722,Sheet2!$A$1:G5446,4,0)</f>
        <v>Adventure</v>
      </c>
      <c r="P1722" t="str">
        <f>VLOOKUP(A1722,Sheet2!$A$1:G5446,5,0)</f>
        <v>English</v>
      </c>
      <c r="Q1722" t="str">
        <f>VLOOKUP(A1722,Sheet2!$A$1:G5446,6,0)</f>
        <v>USA</v>
      </c>
      <c r="R1722" t="str">
        <f>VLOOKUP(A1722,Sheet2!$A$1:G5446,7,0)</f>
        <v>PG</v>
      </c>
      <c r="S1722" t="str">
        <f>IF(Table1[[#This Row],[Language]]="English","English","Other language")</f>
        <v>English</v>
      </c>
      <c r="T1722">
        <f>Table1[[#This Row],[Gross Revenue]]-Table1[[#This Row],[Budget]]</f>
        <v>22652003</v>
      </c>
      <c r="U1722" s="1">
        <f>(Table1[[#This Row],[Gross Revenue]]/Table1[[#This Row],[Budget]])-1</f>
        <v>1.13260015</v>
      </c>
      <c r="V1722" t="str">
        <f t="shared" si="52"/>
        <v>111-130 minutes</v>
      </c>
      <c r="W1722">
        <f>Table1[[#This Row],[Profit]]/Table1[[#This Row],[Budget]]</f>
        <v>1.13260015</v>
      </c>
      <c r="X1722" s="22" t="str">
        <f>IF(L1722="","",
IF(L1722&lt;Predictability!$B$1,"Low",
IF(L1722&lt;=Predictability!$B$2,"Mid","High")))</f>
        <v>Mid</v>
      </c>
      <c r="Y1722" s="22">
        <f t="shared" si="53"/>
        <v>1</v>
      </c>
    </row>
    <row r="1723" spans="1:25" x14ac:dyDescent="0.2">
      <c r="A1723" t="s">
        <v>3762</v>
      </c>
      <c r="B1723" t="s">
        <v>828</v>
      </c>
      <c r="C1723" t="s">
        <v>747</v>
      </c>
      <c r="D1723">
        <v>833</v>
      </c>
      <c r="E1723">
        <v>4551</v>
      </c>
      <c r="F1723">
        <v>25</v>
      </c>
      <c r="G1723">
        <v>371</v>
      </c>
      <c r="H1723">
        <v>5.3</v>
      </c>
      <c r="I1723">
        <v>37</v>
      </c>
      <c r="J1723">
        <v>91</v>
      </c>
      <c r="K1723">
        <v>17292381</v>
      </c>
      <c r="L1723">
        <v>12000000</v>
      </c>
      <c r="M1723" s="2">
        <f>VLOOKUP(A1723,Sheet2!$A$1:G5447,2,0)</f>
        <v>37142</v>
      </c>
      <c r="N1723" t="str">
        <f>VLOOKUP(A1723,Sheet2!$A$1:G5447,3,0)</f>
        <v>Color</v>
      </c>
      <c r="O1723" t="str">
        <f>VLOOKUP(A1723,Sheet2!$A$1:G5447,4,0)</f>
        <v>Comedy</v>
      </c>
      <c r="P1723" t="str">
        <f>VLOOKUP(A1723,Sheet2!$A$1:G5447,5,0)</f>
        <v>English</v>
      </c>
      <c r="Q1723" t="str">
        <f>VLOOKUP(A1723,Sheet2!$A$1:G5447,6,0)</f>
        <v>USA</v>
      </c>
      <c r="R1723" t="str">
        <f>VLOOKUP(A1723,Sheet2!$A$1:G5447,7,0)</f>
        <v>PG</v>
      </c>
      <c r="S1723" t="str">
        <f>IF(Table1[[#This Row],[Language]]="English","English","Other language")</f>
        <v>English</v>
      </c>
      <c r="T1723">
        <f>Table1[[#This Row],[Gross Revenue]]-Table1[[#This Row],[Budget]]</f>
        <v>5292381</v>
      </c>
      <c r="U1723" s="1">
        <f>(Table1[[#This Row],[Gross Revenue]]/Table1[[#This Row],[Budget]])-1</f>
        <v>0.44103175000000006</v>
      </c>
      <c r="V1723" t="str">
        <f t="shared" si="52"/>
        <v>90-110 minutes</v>
      </c>
      <c r="W1723">
        <f>Table1[[#This Row],[Profit]]/Table1[[#This Row],[Budget]]</f>
        <v>0.44103175</v>
      </c>
      <c r="X1723" s="22" t="str">
        <f>IF(L1723="","",
IF(L1723&lt;Predictability!$B$1,"Low",
IF(L1723&lt;=Predictability!$B$2,"Mid","High")))</f>
        <v>Mid</v>
      </c>
      <c r="Y1723" s="22">
        <f t="shared" si="53"/>
        <v>0</v>
      </c>
    </row>
    <row r="1724" spans="1:25" x14ac:dyDescent="0.2">
      <c r="A1724" t="s">
        <v>3816</v>
      </c>
      <c r="B1724" t="s">
        <v>900</v>
      </c>
      <c r="C1724" t="s">
        <v>802</v>
      </c>
      <c r="D1724">
        <v>15000</v>
      </c>
      <c r="E1724">
        <v>16249</v>
      </c>
      <c r="F1724">
        <v>212</v>
      </c>
      <c r="G1724">
        <v>0</v>
      </c>
      <c r="H1724">
        <v>5.4</v>
      </c>
      <c r="I1724">
        <v>228</v>
      </c>
      <c r="J1724">
        <v>103</v>
      </c>
      <c r="K1724">
        <v>40687294</v>
      </c>
      <c r="L1724">
        <v>35000000</v>
      </c>
      <c r="M1724" s="2">
        <f>VLOOKUP(A1724,Sheet2!$A$1:G5448,2,0)</f>
        <v>39470</v>
      </c>
      <c r="N1724" t="str">
        <f>VLOOKUP(A1724,Sheet2!$A$1:G5448,3,0)</f>
        <v>Color</v>
      </c>
      <c r="O1724" t="str">
        <f>VLOOKUP(A1724,Sheet2!$A$1:G5448,4,0)</f>
        <v>Action</v>
      </c>
      <c r="P1724" t="str">
        <f>VLOOKUP(A1724,Sheet2!$A$1:G5448,5,0)</f>
        <v>English</v>
      </c>
      <c r="Q1724" t="str">
        <f>VLOOKUP(A1724,Sheet2!$A$1:G5448,6,0)</f>
        <v>Canada</v>
      </c>
      <c r="R1724" t="str">
        <f>VLOOKUP(A1724,Sheet2!$A$1:G5448,7,0)</f>
        <v>PG-13</v>
      </c>
      <c r="S1724" t="str">
        <f>IF(Table1[[#This Row],[Language]]="English","English","Other language")</f>
        <v>English</v>
      </c>
      <c r="T1724">
        <f>Table1[[#This Row],[Gross Revenue]]-Table1[[#This Row],[Budget]]</f>
        <v>5687294</v>
      </c>
      <c r="U1724" s="1">
        <f>(Table1[[#This Row],[Gross Revenue]]/Table1[[#This Row],[Budget]])-1</f>
        <v>0.16249411428571436</v>
      </c>
      <c r="V1724" t="str">
        <f t="shared" si="52"/>
        <v>90-110 minutes</v>
      </c>
      <c r="W1724">
        <f>Table1[[#This Row],[Profit]]/Table1[[#This Row],[Budget]]</f>
        <v>0.16249411428571428</v>
      </c>
      <c r="X1724" s="22" t="str">
        <f>IF(L1724="","",
IF(L1724&lt;Predictability!$B$1,"Low",
IF(L1724&lt;=Predictability!$B$2,"Mid","High")))</f>
        <v>Mid</v>
      </c>
      <c r="Y1724" s="22">
        <f t="shared" si="53"/>
        <v>0</v>
      </c>
    </row>
    <row r="1725" spans="1:25" x14ac:dyDescent="0.2">
      <c r="A1725" t="s">
        <v>3797</v>
      </c>
      <c r="B1725" t="s">
        <v>874</v>
      </c>
      <c r="C1725" t="s">
        <v>875</v>
      </c>
      <c r="D1725">
        <v>900</v>
      </c>
      <c r="E1725">
        <v>1634</v>
      </c>
      <c r="F1725">
        <v>17</v>
      </c>
      <c r="G1725">
        <v>503</v>
      </c>
      <c r="H1725">
        <v>5.4</v>
      </c>
      <c r="I1725">
        <v>50</v>
      </c>
      <c r="J1725">
        <v>101</v>
      </c>
      <c r="K1725">
        <v>14095303</v>
      </c>
      <c r="L1725">
        <v>25000000</v>
      </c>
      <c r="M1725" s="2">
        <f>VLOOKUP(A1725,Sheet2!$A$1:G5449,2,0)</f>
        <v>35195</v>
      </c>
      <c r="N1725" t="str">
        <f>VLOOKUP(A1725,Sheet2!$A$1:G5449,3,0)</f>
        <v>Color</v>
      </c>
      <c r="O1725" t="str">
        <f>VLOOKUP(A1725,Sheet2!$A$1:G5449,4,0)</f>
        <v>Action</v>
      </c>
      <c r="P1725" t="str">
        <f>VLOOKUP(A1725,Sheet2!$A$1:G5449,5,0)</f>
        <v>English</v>
      </c>
      <c r="Q1725" t="str">
        <f>VLOOKUP(A1725,Sheet2!$A$1:G5449,6,0)</f>
        <v>USA</v>
      </c>
      <c r="R1725" t="str">
        <f>VLOOKUP(A1725,Sheet2!$A$1:G5449,7,0)</f>
        <v>R</v>
      </c>
      <c r="S1725" t="str">
        <f>IF(Table1[[#This Row],[Language]]="English","English","Other language")</f>
        <v>English</v>
      </c>
      <c r="T1725">
        <f>Table1[[#This Row],[Gross Revenue]]-Table1[[#This Row],[Budget]]</f>
        <v>-10904697</v>
      </c>
      <c r="U1725" s="1">
        <f>(Table1[[#This Row],[Gross Revenue]]/Table1[[#This Row],[Budget]])-1</f>
        <v>-0.43618787999999997</v>
      </c>
      <c r="V1725" t="str">
        <f t="shared" si="52"/>
        <v>90-110 minutes</v>
      </c>
      <c r="W1725">
        <f>Table1[[#This Row],[Profit]]/Table1[[#This Row],[Budget]]</f>
        <v>-0.43618787999999997</v>
      </c>
      <c r="X1725" s="22" t="str">
        <f>IF(L1725="","",
IF(L1725&lt;Predictability!$B$1,"Low",
IF(L1725&lt;=Predictability!$B$2,"Mid","High")))</f>
        <v>Mid</v>
      </c>
      <c r="Y1725" s="22">
        <f t="shared" si="53"/>
        <v>0</v>
      </c>
    </row>
    <row r="1726" spans="1:25" x14ac:dyDescent="0.2">
      <c r="A1726" t="s">
        <v>5317</v>
      </c>
      <c r="B1726" t="s">
        <v>2220</v>
      </c>
      <c r="C1726" t="s">
        <v>2221</v>
      </c>
      <c r="D1726">
        <v>701</v>
      </c>
      <c r="E1726">
        <v>2489</v>
      </c>
      <c r="F1726">
        <v>75</v>
      </c>
      <c r="G1726">
        <v>0</v>
      </c>
      <c r="H1726">
        <v>6.7</v>
      </c>
      <c r="I1726">
        <v>114</v>
      </c>
      <c r="J1726">
        <v>93</v>
      </c>
      <c r="K1726">
        <v>145540</v>
      </c>
      <c r="L1726">
        <v>500000</v>
      </c>
      <c r="M1726" s="2">
        <f>VLOOKUP(A1726,Sheet2!$A$1:G5450,2,0)</f>
        <v>37331</v>
      </c>
      <c r="N1726" t="str">
        <f>VLOOKUP(A1726,Sheet2!$A$1:G5450,3,0)</f>
        <v>Color</v>
      </c>
      <c r="O1726" t="str">
        <f>VLOOKUP(A1726,Sheet2!$A$1:G5450,4,0)</f>
        <v>Drama</v>
      </c>
      <c r="P1726" t="str">
        <f>VLOOKUP(A1726,Sheet2!$A$1:G5450,5,0)</f>
        <v>English</v>
      </c>
      <c r="Q1726" t="str">
        <f>VLOOKUP(A1726,Sheet2!$A$1:G5450,6,0)</f>
        <v>USA</v>
      </c>
      <c r="R1726" t="str">
        <f>VLOOKUP(A1726,Sheet2!$A$1:G5450,7,0)</f>
        <v>R</v>
      </c>
      <c r="S1726" t="str">
        <f>IF(Table1[[#This Row],[Language]]="English","English","Other language")</f>
        <v>English</v>
      </c>
      <c r="T1726">
        <f>Table1[[#This Row],[Gross Revenue]]-Table1[[#This Row],[Budget]]</f>
        <v>-354460</v>
      </c>
      <c r="U1726" s="1">
        <f>(Table1[[#This Row],[Gross Revenue]]/Table1[[#This Row],[Budget]])-1</f>
        <v>-0.70891999999999999</v>
      </c>
      <c r="V1726" t="str">
        <f t="shared" si="52"/>
        <v>90-110 minutes</v>
      </c>
      <c r="W1726">
        <f>Table1[[#This Row],[Profit]]/Table1[[#This Row],[Budget]]</f>
        <v>-0.70891999999999999</v>
      </c>
      <c r="X1726" s="22" t="str">
        <f>IF(L1726="","",
IF(L1726&lt;Predictability!$B$1,"Low",
IF(L1726&lt;=Predictability!$B$2,"Mid","High")))</f>
        <v>Low</v>
      </c>
      <c r="Y1726" s="22">
        <f t="shared" si="53"/>
        <v>0</v>
      </c>
    </row>
    <row r="1727" spans="1:25" x14ac:dyDescent="0.2">
      <c r="A1727" t="s">
        <v>6371</v>
      </c>
      <c r="B1727" t="s">
        <v>2891</v>
      </c>
      <c r="C1727" t="s">
        <v>2812</v>
      </c>
      <c r="D1727">
        <v>427</v>
      </c>
      <c r="E1727">
        <v>952</v>
      </c>
      <c r="F1727">
        <v>51</v>
      </c>
      <c r="G1727">
        <v>21000</v>
      </c>
      <c r="H1727">
        <v>7.4</v>
      </c>
      <c r="I1727">
        <v>113</v>
      </c>
      <c r="J1727">
        <v>129</v>
      </c>
      <c r="K1727">
        <v>44469602</v>
      </c>
      <c r="L1727">
        <v>17000000</v>
      </c>
      <c r="M1727" s="2">
        <f>VLOOKUP(A1727,Sheet2!$A$1:G5451,2,0)</f>
        <v>42194</v>
      </c>
      <c r="N1727" t="str">
        <f>VLOOKUP(A1727,Sheet2!$A$1:G5451,3,0)</f>
        <v>Color</v>
      </c>
      <c r="O1727" t="str">
        <f>VLOOKUP(A1727,Sheet2!$A$1:G5451,4,0)</f>
        <v>Biography</v>
      </c>
      <c r="P1727" t="str">
        <f>VLOOKUP(A1727,Sheet2!$A$1:G5451,5,0)</f>
        <v>English</v>
      </c>
      <c r="Q1727" t="str">
        <f>VLOOKUP(A1727,Sheet2!$A$1:G5451,6,0)</f>
        <v>USA</v>
      </c>
      <c r="R1727" t="str">
        <f>VLOOKUP(A1727,Sheet2!$A$1:G5451,7,0)</f>
        <v>PG</v>
      </c>
      <c r="S1727" t="str">
        <f>IF(Table1[[#This Row],[Language]]="English","English","Other language")</f>
        <v>English</v>
      </c>
      <c r="T1727">
        <f>Table1[[#This Row],[Gross Revenue]]-Table1[[#This Row],[Budget]]</f>
        <v>27469602</v>
      </c>
      <c r="U1727" s="1">
        <f>(Table1[[#This Row],[Gross Revenue]]/Table1[[#This Row],[Budget]])-1</f>
        <v>1.6158589411764708</v>
      </c>
      <c r="V1727" t="str">
        <f t="shared" si="52"/>
        <v>111-130 minutes</v>
      </c>
      <c r="W1727">
        <f>Table1[[#This Row],[Profit]]/Table1[[#This Row],[Budget]]</f>
        <v>1.6158589411764706</v>
      </c>
      <c r="X1727" s="22" t="str">
        <f>IF(L1727="","",
IF(L1727&lt;Predictability!$B$1,"Low",
IF(L1727&lt;=Predictability!$B$2,"Mid","High")))</f>
        <v>Mid</v>
      </c>
      <c r="Y1727" s="22">
        <f t="shared" si="53"/>
        <v>1</v>
      </c>
    </row>
    <row r="1728" spans="1:25" x14ac:dyDescent="0.2">
      <c r="A1728" t="s">
        <v>5474</v>
      </c>
      <c r="B1728" t="s">
        <v>2332</v>
      </c>
      <c r="C1728" t="s">
        <v>1461</v>
      </c>
      <c r="D1728">
        <v>962</v>
      </c>
      <c r="E1728">
        <v>1591</v>
      </c>
      <c r="F1728">
        <v>0</v>
      </c>
      <c r="G1728">
        <v>0</v>
      </c>
      <c r="H1728">
        <v>6.8</v>
      </c>
      <c r="I1728">
        <v>160</v>
      </c>
      <c r="J1728">
        <v>107</v>
      </c>
      <c r="K1728">
        <v>1186957</v>
      </c>
      <c r="L1728">
        <v>25000000</v>
      </c>
      <c r="M1728" s="2">
        <f>VLOOKUP(A1728,Sheet2!$A$1:G5452,2,0)</f>
        <v>39456</v>
      </c>
      <c r="N1728" t="str">
        <f>VLOOKUP(A1728,Sheet2!$A$1:G5452,3,0)</f>
        <v>Color</v>
      </c>
      <c r="O1728" t="str">
        <f>VLOOKUP(A1728,Sheet2!$A$1:G5452,4,0)</f>
        <v>Drama</v>
      </c>
      <c r="P1728" t="str">
        <f>VLOOKUP(A1728,Sheet2!$A$1:G5452,5,0)</f>
        <v>English</v>
      </c>
      <c r="Q1728" t="str">
        <f>VLOOKUP(A1728,Sheet2!$A$1:G5452,6,0)</f>
        <v>UK</v>
      </c>
      <c r="R1728" t="str">
        <f>VLOOKUP(A1728,Sheet2!$A$1:G5452,7,0)</f>
        <v>PG-13</v>
      </c>
      <c r="S1728" t="str">
        <f>IF(Table1[[#This Row],[Language]]="English","English","Other language")</f>
        <v>English</v>
      </c>
      <c r="T1728">
        <f>Table1[[#This Row],[Gross Revenue]]-Table1[[#This Row],[Budget]]</f>
        <v>-23813043</v>
      </c>
      <c r="U1728" s="1">
        <f>(Table1[[#This Row],[Gross Revenue]]/Table1[[#This Row],[Budget]])-1</f>
        <v>-0.95252172000000002</v>
      </c>
      <c r="V1728" t="str">
        <f t="shared" si="52"/>
        <v>90-110 minutes</v>
      </c>
      <c r="W1728">
        <f>Table1[[#This Row],[Profit]]/Table1[[#This Row],[Budget]]</f>
        <v>-0.95252172000000002</v>
      </c>
      <c r="X1728" s="22" t="str">
        <f>IF(L1728="","",
IF(L1728&lt;Predictability!$B$1,"Low",
IF(L1728&lt;=Predictability!$B$2,"Mid","High")))</f>
        <v>Mid</v>
      </c>
      <c r="Y1728" s="22">
        <f t="shared" si="53"/>
        <v>0</v>
      </c>
    </row>
    <row r="1729" spans="1:25" x14ac:dyDescent="0.2">
      <c r="A1729" t="s">
        <v>6357</v>
      </c>
      <c r="B1729" t="s">
        <v>2884</v>
      </c>
      <c r="C1729" t="s">
        <v>2885</v>
      </c>
      <c r="D1729">
        <v>538</v>
      </c>
      <c r="E1729">
        <v>1349</v>
      </c>
      <c r="F1729">
        <v>244</v>
      </c>
      <c r="G1729">
        <v>0</v>
      </c>
      <c r="H1729">
        <v>7.4</v>
      </c>
      <c r="I1729">
        <v>151</v>
      </c>
      <c r="J1729">
        <v>91</v>
      </c>
      <c r="K1729">
        <v>3885134</v>
      </c>
      <c r="L1729">
        <v>2000000</v>
      </c>
      <c r="M1729" s="2">
        <f>VLOOKUP(A1729,Sheet2!$A$1:G5453,2,0)</f>
        <v>38686</v>
      </c>
      <c r="N1729" t="str">
        <f>VLOOKUP(A1729,Sheet2!$A$1:G5453,3,0)</f>
        <v>Color</v>
      </c>
      <c r="O1729" t="str">
        <f>VLOOKUP(A1729,Sheet2!$A$1:G5453,4,0)</f>
        <v>Comedy</v>
      </c>
      <c r="P1729" t="str">
        <f>VLOOKUP(A1729,Sheet2!$A$1:G5453,5,0)</f>
        <v>English</v>
      </c>
      <c r="Q1729" t="str">
        <f>VLOOKUP(A1729,Sheet2!$A$1:G5453,6,0)</f>
        <v>USA</v>
      </c>
      <c r="R1729" t="str">
        <f>VLOOKUP(A1729,Sheet2!$A$1:G5453,7,0)</f>
        <v>R</v>
      </c>
      <c r="S1729" t="str">
        <f>IF(Table1[[#This Row],[Language]]="English","English","Other language")</f>
        <v>English</v>
      </c>
      <c r="T1729">
        <f>Table1[[#This Row],[Gross Revenue]]-Table1[[#This Row],[Budget]]</f>
        <v>1885134</v>
      </c>
      <c r="U1729" s="1">
        <f>(Table1[[#This Row],[Gross Revenue]]/Table1[[#This Row],[Budget]])-1</f>
        <v>0.94256699999999993</v>
      </c>
      <c r="V1729" t="str">
        <f t="shared" si="52"/>
        <v>90-110 minutes</v>
      </c>
      <c r="W1729">
        <f>Table1[[#This Row],[Profit]]/Table1[[#This Row],[Budget]]</f>
        <v>0.94256700000000004</v>
      </c>
      <c r="X1729" s="22" t="str">
        <f>IF(L1729="","",
IF(L1729&lt;Predictability!$B$1,"Low",
IF(L1729&lt;=Predictability!$B$2,"Mid","High")))</f>
        <v>Low</v>
      </c>
      <c r="Y1729" s="22">
        <f t="shared" si="53"/>
        <v>1</v>
      </c>
    </row>
    <row r="1730" spans="1:25" x14ac:dyDescent="0.2">
      <c r="A1730" t="s">
        <v>5090</v>
      </c>
      <c r="B1730" t="s">
        <v>127</v>
      </c>
      <c r="C1730" t="s">
        <v>1193</v>
      </c>
      <c r="D1730">
        <v>889</v>
      </c>
      <c r="E1730">
        <v>1711</v>
      </c>
      <c r="F1730">
        <v>101</v>
      </c>
      <c r="G1730">
        <v>0</v>
      </c>
      <c r="H1730">
        <v>6.5</v>
      </c>
      <c r="I1730">
        <v>155</v>
      </c>
      <c r="J1730">
        <v>116</v>
      </c>
      <c r="K1730">
        <v>90567722</v>
      </c>
      <c r="L1730">
        <v>51000000</v>
      </c>
      <c r="M1730" s="2">
        <f>VLOOKUP(A1730,Sheet2!$A$1:G5454,2,0)</f>
        <v>36581</v>
      </c>
      <c r="N1730" t="str">
        <f>VLOOKUP(A1730,Sheet2!$A$1:G5454,3,0)</f>
        <v>Color</v>
      </c>
      <c r="O1730" t="str">
        <f>VLOOKUP(A1730,Sheet2!$A$1:G5454,4,0)</f>
        <v>Comedy</v>
      </c>
      <c r="P1730" t="str">
        <f>VLOOKUP(A1730,Sheet2!$A$1:G5454,5,0)</f>
        <v>English</v>
      </c>
      <c r="Q1730" t="str">
        <f>VLOOKUP(A1730,Sheet2!$A$1:G5454,6,0)</f>
        <v>USA</v>
      </c>
      <c r="R1730" t="str">
        <f>VLOOKUP(A1730,Sheet2!$A$1:G5454,7,0)</f>
        <v>R</v>
      </c>
      <c r="S1730" t="str">
        <f>IF(Table1[[#This Row],[Language]]="English","English","Other language")</f>
        <v>English</v>
      </c>
      <c r="T1730">
        <f>Table1[[#This Row],[Gross Revenue]]-Table1[[#This Row],[Budget]]</f>
        <v>39567722</v>
      </c>
      <c r="U1730" s="1">
        <f>(Table1[[#This Row],[Gross Revenue]]/Table1[[#This Row],[Budget]])-1</f>
        <v>0.77583768627450977</v>
      </c>
      <c r="V1730" t="str">
        <f t="shared" ref="V1730:V1793" si="54">IF(J1730="","",IF(J1730&lt;90,"&lt;90 minutes",IF(J1730&lt;=110,"90-110 minutes",IF(J1730&lt;=130,"111-130 minutes",IF(J1730&lt;=150,"131-150 minutes","&gt;150 minutes")))))</f>
        <v>111-130 minutes</v>
      </c>
      <c r="W1730">
        <f>Table1[[#This Row],[Profit]]/Table1[[#This Row],[Budget]]</f>
        <v>0.77583768627450977</v>
      </c>
      <c r="X1730" s="22" t="str">
        <f>IF(L1730="","",
IF(L1730&lt;Predictability!$B$1,"Low",
IF(L1730&lt;=Predictability!$B$2,"Mid","High")))</f>
        <v>High</v>
      </c>
      <c r="Y1730" s="22">
        <f t="shared" ref="Y1730:Y1793" si="55">IF(W1730&gt;=0.5,1,0)</f>
        <v>1</v>
      </c>
    </row>
    <row r="1731" spans="1:25" x14ac:dyDescent="0.2">
      <c r="A1731" t="s">
        <v>6690</v>
      </c>
      <c r="B1731" t="s">
        <v>2295</v>
      </c>
      <c r="C1731" t="s">
        <v>3075</v>
      </c>
      <c r="D1731">
        <v>710</v>
      </c>
      <c r="E1731">
        <v>2655</v>
      </c>
      <c r="F1731">
        <v>9</v>
      </c>
      <c r="G1731">
        <v>1000</v>
      </c>
      <c r="H1731">
        <v>7.3</v>
      </c>
      <c r="I1731">
        <v>126</v>
      </c>
      <c r="J1731">
        <v>90</v>
      </c>
      <c r="K1731">
        <v>603943</v>
      </c>
      <c r="L1731">
        <v>500000</v>
      </c>
      <c r="M1731" s="2">
        <f>VLOOKUP(A1731,Sheet2!$A$1:G5455,2,0)</f>
        <v>38242</v>
      </c>
      <c r="N1731" t="str">
        <f>VLOOKUP(A1731,Sheet2!$A$1:G5455,3,0)</f>
        <v>Color</v>
      </c>
      <c r="O1731" t="str">
        <f>VLOOKUP(A1731,Sheet2!$A$1:G5455,4,0)</f>
        <v>Crime</v>
      </c>
      <c r="P1731" t="str">
        <f>VLOOKUP(A1731,Sheet2!$A$1:G5455,5,0)</f>
        <v>English</v>
      </c>
      <c r="Q1731" t="str">
        <f>VLOOKUP(A1731,Sheet2!$A$1:G5455,6,0)</f>
        <v>USA</v>
      </c>
      <c r="R1731" t="str">
        <f>VLOOKUP(A1731,Sheet2!$A$1:G5455,7,0)</f>
        <v>R</v>
      </c>
      <c r="S1731" t="str">
        <f>IF(Table1[[#This Row],[Language]]="English","English","Other language")</f>
        <v>English</v>
      </c>
      <c r="T1731">
        <f>Table1[[#This Row],[Gross Revenue]]-Table1[[#This Row],[Budget]]</f>
        <v>103943</v>
      </c>
      <c r="U1731" s="1">
        <f>(Table1[[#This Row],[Gross Revenue]]/Table1[[#This Row],[Budget]])-1</f>
        <v>0.20788600000000002</v>
      </c>
      <c r="V1731" t="str">
        <f t="shared" si="54"/>
        <v>90-110 minutes</v>
      </c>
      <c r="W1731">
        <f>Table1[[#This Row],[Profit]]/Table1[[#This Row],[Budget]]</f>
        <v>0.20788599999999999</v>
      </c>
      <c r="X1731" s="22" t="str">
        <f>IF(L1731="","",
IF(L1731&lt;Predictability!$B$1,"Low",
IF(L1731&lt;=Predictability!$B$2,"Mid","High")))</f>
        <v>Low</v>
      </c>
      <c r="Y1731" s="22">
        <f t="shared" si="55"/>
        <v>0</v>
      </c>
    </row>
    <row r="1732" spans="1:25" x14ac:dyDescent="0.2">
      <c r="A1732" t="s">
        <v>5866</v>
      </c>
      <c r="B1732" t="s">
        <v>1180</v>
      </c>
      <c r="C1732" t="s">
        <v>887</v>
      </c>
      <c r="D1732">
        <v>2000</v>
      </c>
      <c r="E1732">
        <v>5032</v>
      </c>
      <c r="F1732">
        <v>70</v>
      </c>
      <c r="G1732">
        <v>0</v>
      </c>
      <c r="H1732">
        <v>7</v>
      </c>
      <c r="I1732">
        <v>159</v>
      </c>
      <c r="J1732">
        <v>97</v>
      </c>
      <c r="K1732">
        <v>86049418</v>
      </c>
      <c r="L1732">
        <v>17000000</v>
      </c>
      <c r="M1732" s="2">
        <f>VLOOKUP(A1732,Sheet2!$A$1:G5456,2,0)</f>
        <v>38098</v>
      </c>
      <c r="N1732" t="str">
        <f>VLOOKUP(A1732,Sheet2!$A$1:G5456,3,0)</f>
        <v>Color</v>
      </c>
      <c r="O1732" t="str">
        <f>VLOOKUP(A1732,Sheet2!$A$1:G5456,4,0)</f>
        <v>Comedy</v>
      </c>
      <c r="P1732" t="str">
        <f>VLOOKUP(A1732,Sheet2!$A$1:G5456,5,0)</f>
        <v>English</v>
      </c>
      <c r="Q1732" t="str">
        <f>VLOOKUP(A1732,Sheet2!$A$1:G5456,6,0)</f>
        <v>USA</v>
      </c>
      <c r="R1732" t="str">
        <f>VLOOKUP(A1732,Sheet2!$A$1:G5456,7,0)</f>
        <v>PG-13</v>
      </c>
      <c r="S1732" t="str">
        <f>IF(Table1[[#This Row],[Language]]="English","English","Other language")</f>
        <v>English</v>
      </c>
      <c r="T1732">
        <f>Table1[[#This Row],[Gross Revenue]]-Table1[[#This Row],[Budget]]</f>
        <v>69049418</v>
      </c>
      <c r="U1732" s="1">
        <f>(Table1[[#This Row],[Gross Revenue]]/Table1[[#This Row],[Budget]])-1</f>
        <v>4.0617304705882349</v>
      </c>
      <c r="V1732" t="str">
        <f t="shared" si="54"/>
        <v>90-110 minutes</v>
      </c>
      <c r="W1732">
        <f>Table1[[#This Row],[Profit]]/Table1[[#This Row],[Budget]]</f>
        <v>4.0617304705882349</v>
      </c>
      <c r="X1732" s="22" t="str">
        <f>IF(L1732="","",
IF(L1732&lt;Predictability!$B$1,"Low",
IF(L1732&lt;=Predictability!$B$2,"Mid","High")))</f>
        <v>Mid</v>
      </c>
      <c r="Y1732" s="22">
        <f t="shared" si="55"/>
        <v>1</v>
      </c>
    </row>
    <row r="1733" spans="1:25" x14ac:dyDescent="0.2">
      <c r="A1733" t="s">
        <v>4983</v>
      </c>
      <c r="B1733" t="s">
        <v>150</v>
      </c>
      <c r="C1733" t="s">
        <v>1990</v>
      </c>
      <c r="D1733">
        <v>26000</v>
      </c>
      <c r="E1733">
        <v>29325</v>
      </c>
      <c r="F1733">
        <v>0</v>
      </c>
      <c r="G1733">
        <v>0</v>
      </c>
      <c r="H1733">
        <v>6.5</v>
      </c>
      <c r="I1733">
        <v>54</v>
      </c>
      <c r="J1733">
        <v>99</v>
      </c>
      <c r="K1733">
        <v>92191</v>
      </c>
      <c r="L1733">
        <v>2500000</v>
      </c>
      <c r="M1733" s="2">
        <f>VLOOKUP(A1733,Sheet2!$A$1:G5457,2,0)</f>
        <v>36986</v>
      </c>
      <c r="N1733" t="str">
        <f>VLOOKUP(A1733,Sheet2!$A$1:G5457,3,0)</f>
        <v>Color</v>
      </c>
      <c r="O1733" t="str">
        <f>VLOOKUP(A1733,Sheet2!$A$1:G5457,4,0)</f>
        <v>Comedy</v>
      </c>
      <c r="P1733" t="str">
        <f>VLOOKUP(A1733,Sheet2!$A$1:G5457,5,0)</f>
        <v>English</v>
      </c>
      <c r="Q1733" t="str">
        <f>VLOOKUP(A1733,Sheet2!$A$1:G5457,6,0)</f>
        <v>UK</v>
      </c>
      <c r="R1733" t="str">
        <f>VLOOKUP(A1733,Sheet2!$A$1:G5457,7,0)</f>
        <v>R</v>
      </c>
      <c r="S1733" t="str">
        <f>IF(Table1[[#This Row],[Language]]="English","English","Other language")</f>
        <v>English</v>
      </c>
      <c r="T1733">
        <f>Table1[[#This Row],[Gross Revenue]]-Table1[[#This Row],[Budget]]</f>
        <v>-2407809</v>
      </c>
      <c r="U1733" s="1">
        <f>(Table1[[#This Row],[Gross Revenue]]/Table1[[#This Row],[Budget]])-1</f>
        <v>-0.96312359999999997</v>
      </c>
      <c r="V1733" t="str">
        <f t="shared" si="54"/>
        <v>90-110 minutes</v>
      </c>
      <c r="W1733">
        <f>Table1[[#This Row],[Profit]]/Table1[[#This Row],[Budget]]</f>
        <v>-0.96312359999999997</v>
      </c>
      <c r="X1733" s="22" t="str">
        <f>IF(L1733="","",
IF(L1733&lt;Predictability!$B$1,"Low",
IF(L1733&lt;=Predictability!$B$2,"Mid","High")))</f>
        <v>Low</v>
      </c>
      <c r="Y1733" s="22">
        <f t="shared" si="55"/>
        <v>0</v>
      </c>
    </row>
    <row r="1734" spans="1:25" x14ac:dyDescent="0.2">
      <c r="A1734" t="s">
        <v>6981</v>
      </c>
      <c r="B1734" t="s">
        <v>211</v>
      </c>
      <c r="C1734" t="s">
        <v>692</v>
      </c>
      <c r="D1734">
        <v>22000</v>
      </c>
      <c r="E1734">
        <v>23737</v>
      </c>
      <c r="F1734">
        <v>17000</v>
      </c>
      <c r="G1734">
        <v>0</v>
      </c>
      <c r="H1734">
        <v>7.4</v>
      </c>
      <c r="I1734">
        <v>112</v>
      </c>
      <c r="J1734">
        <v>112</v>
      </c>
      <c r="K1734">
        <v>32645</v>
      </c>
      <c r="L1734">
        <v>500000</v>
      </c>
      <c r="M1734" s="2">
        <f>VLOOKUP(A1734,Sheet2!$A$1:G5458,2,0)</f>
        <v>26967</v>
      </c>
      <c r="N1734" t="str">
        <f>VLOOKUP(A1734,Sheet2!$A$1:G5458,3,0)</f>
        <v>Color</v>
      </c>
      <c r="O1734" t="str">
        <f>VLOOKUP(A1734,Sheet2!$A$1:G5458,4,0)</f>
        <v>Crime</v>
      </c>
      <c r="P1734" t="str">
        <f>VLOOKUP(A1734,Sheet2!$A$1:G5458,5,0)</f>
        <v>English</v>
      </c>
      <c r="Q1734" t="str">
        <f>VLOOKUP(A1734,Sheet2!$A$1:G5458,6,0)</f>
        <v>USA</v>
      </c>
      <c r="R1734" t="str">
        <f>VLOOKUP(A1734,Sheet2!$A$1:G5458,7,0)</f>
        <v>R</v>
      </c>
      <c r="S1734" t="str">
        <f>IF(Table1[[#This Row],[Language]]="English","English","Other language")</f>
        <v>English</v>
      </c>
      <c r="T1734">
        <f>Table1[[#This Row],[Gross Revenue]]-Table1[[#This Row],[Budget]]</f>
        <v>-467355</v>
      </c>
      <c r="U1734" s="1">
        <f>(Table1[[#This Row],[Gross Revenue]]/Table1[[#This Row],[Budget]])-1</f>
        <v>-0.93471000000000004</v>
      </c>
      <c r="V1734" t="str">
        <f t="shared" si="54"/>
        <v>111-130 minutes</v>
      </c>
      <c r="W1734">
        <f>Table1[[#This Row],[Profit]]/Table1[[#This Row],[Budget]]</f>
        <v>-0.93471000000000004</v>
      </c>
      <c r="X1734" s="22" t="str">
        <f>IF(L1734="","",
IF(L1734&lt;Predictability!$B$1,"Low",
IF(L1734&lt;=Predictability!$B$2,"Mid","High")))</f>
        <v>Low</v>
      </c>
      <c r="Y1734" s="22">
        <f t="shared" si="55"/>
        <v>0</v>
      </c>
    </row>
    <row r="1735" spans="1:25" x14ac:dyDescent="0.2">
      <c r="A1735" t="s">
        <v>4375</v>
      </c>
      <c r="B1735" t="s">
        <v>1488</v>
      </c>
      <c r="C1735" t="s">
        <v>69</v>
      </c>
      <c r="D1735">
        <v>472</v>
      </c>
      <c r="E1735">
        <v>519</v>
      </c>
      <c r="F1735">
        <v>323</v>
      </c>
      <c r="G1735">
        <v>694</v>
      </c>
      <c r="H1735">
        <v>6</v>
      </c>
      <c r="I1735">
        <v>25</v>
      </c>
      <c r="J1735">
        <v>106</v>
      </c>
      <c r="K1735">
        <v>45500797</v>
      </c>
      <c r="L1735">
        <v>40000000</v>
      </c>
      <c r="M1735" s="2">
        <f>VLOOKUP(A1735,Sheet2!$A$1:G5459,2,0)</f>
        <v>33612</v>
      </c>
      <c r="N1735" t="str">
        <f>VLOOKUP(A1735,Sheet2!$A$1:G5459,3,0)</f>
        <v>Color</v>
      </c>
      <c r="O1735" t="str">
        <f>VLOOKUP(A1735,Sheet2!$A$1:G5459,4,0)</f>
        <v>Adventure</v>
      </c>
      <c r="P1735" t="str">
        <f>VLOOKUP(A1735,Sheet2!$A$1:G5459,5,0)</f>
        <v>English</v>
      </c>
      <c r="Q1735" t="str">
        <f>VLOOKUP(A1735,Sheet2!$A$1:G5459,6,0)</f>
        <v>USA</v>
      </c>
      <c r="R1735" t="str">
        <f>VLOOKUP(A1735,Sheet2!$A$1:G5459,7,0)</f>
        <v>PG-13</v>
      </c>
      <c r="S1735" t="str">
        <f>IF(Table1[[#This Row],[Language]]="English","English","Other language")</f>
        <v>English</v>
      </c>
      <c r="T1735">
        <f>Table1[[#This Row],[Gross Revenue]]-Table1[[#This Row],[Budget]]</f>
        <v>5500797</v>
      </c>
      <c r="U1735" s="1">
        <f>(Table1[[#This Row],[Gross Revenue]]/Table1[[#This Row],[Budget]])-1</f>
        <v>0.1375199250000001</v>
      </c>
      <c r="V1735" t="str">
        <f t="shared" si="54"/>
        <v>90-110 minutes</v>
      </c>
      <c r="W1735">
        <f>Table1[[#This Row],[Profit]]/Table1[[#This Row],[Budget]]</f>
        <v>0.13751992499999999</v>
      </c>
      <c r="X1735" s="22" t="str">
        <f>IF(L1735="","",
IF(L1735&lt;Predictability!$B$1,"Low",
IF(L1735&lt;=Predictability!$B$2,"Mid","High")))</f>
        <v>Mid</v>
      </c>
      <c r="Y1735" s="22">
        <f t="shared" si="55"/>
        <v>0</v>
      </c>
    </row>
    <row r="1736" spans="1:25" x14ac:dyDescent="0.2">
      <c r="A1736" t="s">
        <v>3537</v>
      </c>
      <c r="B1736" t="s">
        <v>502</v>
      </c>
      <c r="C1736" t="s">
        <v>316</v>
      </c>
      <c r="D1736">
        <v>973</v>
      </c>
      <c r="E1736">
        <v>1865</v>
      </c>
      <c r="F1736">
        <v>48</v>
      </c>
      <c r="G1736">
        <v>791</v>
      </c>
      <c r="H1736">
        <v>4.9000000000000004</v>
      </c>
      <c r="I1736">
        <v>127</v>
      </c>
      <c r="J1736">
        <v>90</v>
      </c>
      <c r="K1736">
        <v>11802056</v>
      </c>
      <c r="L1736">
        <v>60000000</v>
      </c>
      <c r="M1736" s="2">
        <f>VLOOKUP(A1736,Sheet2!$A$1:G5460,2,0)</f>
        <v>39487</v>
      </c>
      <c r="N1736" t="str">
        <f>VLOOKUP(A1736,Sheet2!$A$1:G5460,3,0)</f>
        <v>Color</v>
      </c>
      <c r="O1736" t="str">
        <f>VLOOKUP(A1736,Sheet2!$A$1:G5460,4,0)</f>
        <v>Adventure</v>
      </c>
      <c r="P1736" t="str">
        <f>VLOOKUP(A1736,Sheet2!$A$1:G5460,5,0)</f>
        <v>English</v>
      </c>
      <c r="Q1736" t="str">
        <f>VLOOKUP(A1736,Sheet2!$A$1:G5460,6,0)</f>
        <v>USA</v>
      </c>
      <c r="R1736" t="str">
        <f>VLOOKUP(A1736,Sheet2!$A$1:G5460,7,0)</f>
        <v>PG</v>
      </c>
      <c r="S1736" t="str">
        <f>IF(Table1[[#This Row],[Language]]="English","English","Other language")</f>
        <v>English</v>
      </c>
      <c r="T1736">
        <f>Table1[[#This Row],[Gross Revenue]]-Table1[[#This Row],[Budget]]</f>
        <v>-48197944</v>
      </c>
      <c r="U1736" s="1">
        <f>(Table1[[#This Row],[Gross Revenue]]/Table1[[#This Row],[Budget]])-1</f>
        <v>-0.80329906666666662</v>
      </c>
      <c r="V1736" t="str">
        <f t="shared" si="54"/>
        <v>90-110 minutes</v>
      </c>
      <c r="W1736">
        <f>Table1[[#This Row],[Profit]]/Table1[[#This Row],[Budget]]</f>
        <v>-0.80329906666666662</v>
      </c>
      <c r="X1736" s="22" t="str">
        <f>IF(L1736="","",
IF(L1736&lt;Predictability!$B$1,"Low",
IF(L1736&lt;=Predictability!$B$2,"Mid","High")))</f>
        <v>High</v>
      </c>
      <c r="Y1736" s="22">
        <f t="shared" si="55"/>
        <v>0</v>
      </c>
    </row>
    <row r="1737" spans="1:25" x14ac:dyDescent="0.2">
      <c r="A1737" t="s">
        <v>5924</v>
      </c>
      <c r="B1737" t="s">
        <v>784</v>
      </c>
      <c r="C1737" t="s">
        <v>42</v>
      </c>
      <c r="D1737">
        <v>12000</v>
      </c>
      <c r="E1737">
        <v>23950</v>
      </c>
      <c r="F1737">
        <v>102</v>
      </c>
      <c r="G1737">
        <v>10000</v>
      </c>
      <c r="H1737">
        <v>7.1</v>
      </c>
      <c r="I1737">
        <v>98</v>
      </c>
      <c r="J1737">
        <v>178</v>
      </c>
      <c r="K1737">
        <v>44606335</v>
      </c>
      <c r="L1737">
        <v>90000000</v>
      </c>
      <c r="M1737" s="2">
        <f>VLOOKUP(A1737,Sheet2!$A$1:G5461,2,0)</f>
        <v>36005</v>
      </c>
      <c r="N1737" t="str">
        <f>VLOOKUP(A1737,Sheet2!$A$1:G5461,3,0)</f>
        <v>Color</v>
      </c>
      <c r="O1737" t="str">
        <f>VLOOKUP(A1737,Sheet2!$A$1:G5461,4,0)</f>
        <v>Drama</v>
      </c>
      <c r="P1737" t="str">
        <f>VLOOKUP(A1737,Sheet2!$A$1:G5461,5,0)</f>
        <v>English</v>
      </c>
      <c r="Q1737" t="str">
        <f>VLOOKUP(A1737,Sheet2!$A$1:G5461,6,0)</f>
        <v>USA</v>
      </c>
      <c r="R1737" t="str">
        <f>VLOOKUP(A1737,Sheet2!$A$1:G5461,7,0)</f>
        <v>PG-13</v>
      </c>
      <c r="S1737" t="str">
        <f>IF(Table1[[#This Row],[Language]]="English","English","Other language")</f>
        <v>English</v>
      </c>
      <c r="T1737">
        <f>Table1[[#This Row],[Gross Revenue]]-Table1[[#This Row],[Budget]]</f>
        <v>-45393665</v>
      </c>
      <c r="U1737" s="1">
        <f>(Table1[[#This Row],[Gross Revenue]]/Table1[[#This Row],[Budget]])-1</f>
        <v>-0.50437405555555559</v>
      </c>
      <c r="V1737" t="str">
        <f t="shared" si="54"/>
        <v>&gt;150 minutes</v>
      </c>
      <c r="W1737">
        <f>Table1[[#This Row],[Profit]]/Table1[[#This Row],[Budget]]</f>
        <v>-0.50437405555555559</v>
      </c>
      <c r="X1737" s="22" t="str">
        <f>IF(L1737="","",
IF(L1737&lt;Predictability!$B$1,"Low",
IF(L1737&lt;=Predictability!$B$2,"Mid","High")))</f>
        <v>High</v>
      </c>
      <c r="Y1737" s="22">
        <f t="shared" si="55"/>
        <v>0</v>
      </c>
    </row>
    <row r="1738" spans="1:25" x14ac:dyDescent="0.2">
      <c r="A1738" t="s">
        <v>3343</v>
      </c>
      <c r="B1738" t="s">
        <v>170</v>
      </c>
      <c r="C1738" t="s">
        <v>171</v>
      </c>
      <c r="D1738">
        <v>23000</v>
      </c>
      <c r="E1738">
        <v>24436</v>
      </c>
      <c r="F1738">
        <v>9</v>
      </c>
      <c r="G1738">
        <v>839</v>
      </c>
      <c r="H1738">
        <v>3.9</v>
      </c>
      <c r="I1738">
        <v>18</v>
      </c>
      <c r="J1738">
        <v>93</v>
      </c>
      <c r="K1738">
        <v>4308981</v>
      </c>
      <c r="L1738">
        <v>24000000</v>
      </c>
      <c r="M1738" s="2">
        <f>VLOOKUP(A1738,Sheet2!$A$1:G5462,2,0)</f>
        <v>35923</v>
      </c>
      <c r="N1738" t="str">
        <f>VLOOKUP(A1738,Sheet2!$A$1:G5462,3,0)</f>
        <v>Color</v>
      </c>
      <c r="O1738" t="str">
        <f>VLOOKUP(A1738,Sheet2!$A$1:G5462,4,0)</f>
        <v>Comedy</v>
      </c>
      <c r="P1738" t="str">
        <f>VLOOKUP(A1738,Sheet2!$A$1:G5462,5,0)</f>
        <v>English</v>
      </c>
      <c r="Q1738" t="str">
        <f>VLOOKUP(A1738,Sheet2!$A$1:G5462,6,0)</f>
        <v>USA</v>
      </c>
      <c r="R1738" t="str">
        <f>VLOOKUP(A1738,Sheet2!$A$1:G5462,7,0)</f>
        <v>PG</v>
      </c>
      <c r="S1738" t="str">
        <f>IF(Table1[[#This Row],[Language]]="English","English","Other language")</f>
        <v>English</v>
      </c>
      <c r="T1738">
        <f>Table1[[#This Row],[Gross Revenue]]-Table1[[#This Row],[Budget]]</f>
        <v>-19691019</v>
      </c>
      <c r="U1738" s="1">
        <f>(Table1[[#This Row],[Gross Revenue]]/Table1[[#This Row],[Budget]])-1</f>
        <v>-0.82045912499999996</v>
      </c>
      <c r="V1738" t="str">
        <f t="shared" si="54"/>
        <v>90-110 minutes</v>
      </c>
      <c r="W1738">
        <f>Table1[[#This Row],[Profit]]/Table1[[#This Row],[Budget]]</f>
        <v>-0.82045912499999996</v>
      </c>
      <c r="X1738" s="22" t="str">
        <f>IF(L1738="","",
IF(L1738&lt;Predictability!$B$1,"Low",
IF(L1738&lt;=Predictability!$B$2,"Mid","High")))</f>
        <v>Mid</v>
      </c>
      <c r="Y1738" s="22">
        <f t="shared" si="55"/>
        <v>0</v>
      </c>
    </row>
    <row r="1739" spans="1:25" x14ac:dyDescent="0.2">
      <c r="A1739" t="s">
        <v>4814</v>
      </c>
      <c r="B1739" t="s">
        <v>211</v>
      </c>
      <c r="C1739" t="s">
        <v>1706</v>
      </c>
      <c r="D1739">
        <v>22000</v>
      </c>
      <c r="E1739">
        <v>24938</v>
      </c>
      <c r="F1739">
        <v>116</v>
      </c>
      <c r="G1739">
        <v>0</v>
      </c>
      <c r="H1739">
        <v>6.3</v>
      </c>
      <c r="I1739">
        <v>141</v>
      </c>
      <c r="J1739">
        <v>106</v>
      </c>
      <c r="K1739">
        <v>279167575</v>
      </c>
      <c r="L1739">
        <v>80000000</v>
      </c>
      <c r="M1739" s="2">
        <f>VLOOKUP(A1739,Sheet2!$A$1:G5463,2,0)</f>
        <v>38285</v>
      </c>
      <c r="N1739" t="str">
        <f>VLOOKUP(A1739,Sheet2!$A$1:G5463,3,0)</f>
        <v>Color</v>
      </c>
      <c r="O1739" t="str">
        <f>VLOOKUP(A1739,Sheet2!$A$1:G5463,4,0)</f>
        <v>Comedy</v>
      </c>
      <c r="P1739" t="str">
        <f>VLOOKUP(A1739,Sheet2!$A$1:G5463,5,0)</f>
        <v>English</v>
      </c>
      <c r="Q1739" t="str">
        <f>VLOOKUP(A1739,Sheet2!$A$1:G5463,6,0)</f>
        <v>USA</v>
      </c>
      <c r="R1739" t="str">
        <f>VLOOKUP(A1739,Sheet2!$A$1:G5463,7,0)</f>
        <v>PG-13</v>
      </c>
      <c r="S1739" t="str">
        <f>IF(Table1[[#This Row],[Language]]="English","English","Other language")</f>
        <v>English</v>
      </c>
      <c r="T1739">
        <f>Table1[[#This Row],[Gross Revenue]]-Table1[[#This Row],[Budget]]</f>
        <v>199167575</v>
      </c>
      <c r="U1739" s="1">
        <f>(Table1[[#This Row],[Gross Revenue]]/Table1[[#This Row],[Budget]])-1</f>
        <v>2.4895946874999999</v>
      </c>
      <c r="V1739" t="str">
        <f t="shared" si="54"/>
        <v>90-110 minutes</v>
      </c>
      <c r="W1739">
        <f>Table1[[#This Row],[Profit]]/Table1[[#This Row],[Budget]]</f>
        <v>2.4895946874999999</v>
      </c>
      <c r="X1739" s="22" t="str">
        <f>IF(L1739="","",
IF(L1739&lt;Predictability!$B$1,"Low",
IF(L1739&lt;=Predictability!$B$2,"Mid","High")))</f>
        <v>High</v>
      </c>
      <c r="Y1739" s="22">
        <f t="shared" si="55"/>
        <v>1</v>
      </c>
    </row>
    <row r="1740" spans="1:25" x14ac:dyDescent="0.2">
      <c r="A1740" t="s">
        <v>5853</v>
      </c>
      <c r="B1740" t="s">
        <v>211</v>
      </c>
      <c r="C1740" t="s">
        <v>1706</v>
      </c>
      <c r="D1740">
        <v>22000</v>
      </c>
      <c r="E1740">
        <v>24286</v>
      </c>
      <c r="F1740">
        <v>116</v>
      </c>
      <c r="G1740">
        <v>0</v>
      </c>
      <c r="H1740">
        <v>7</v>
      </c>
      <c r="I1740">
        <v>150</v>
      </c>
      <c r="J1740">
        <v>108</v>
      </c>
      <c r="K1740">
        <v>166225040</v>
      </c>
      <c r="L1740">
        <v>55000000</v>
      </c>
      <c r="M1740" s="2">
        <f>VLOOKUP(A1740,Sheet2!$A$1:G5464,2,0)</f>
        <v>36551</v>
      </c>
      <c r="N1740" t="str">
        <f>VLOOKUP(A1740,Sheet2!$A$1:G5464,3,0)</f>
        <v>Color</v>
      </c>
      <c r="O1740" t="str">
        <f>VLOOKUP(A1740,Sheet2!$A$1:G5464,4,0)</f>
        <v>Comedy</v>
      </c>
      <c r="P1740" t="str">
        <f>VLOOKUP(A1740,Sheet2!$A$1:G5464,5,0)</f>
        <v>English</v>
      </c>
      <c r="Q1740" t="str">
        <f>VLOOKUP(A1740,Sheet2!$A$1:G5464,6,0)</f>
        <v>USA</v>
      </c>
      <c r="R1740" t="str">
        <f>VLOOKUP(A1740,Sheet2!$A$1:G5464,7,0)</f>
        <v>PG-13</v>
      </c>
      <c r="S1740" t="str">
        <f>IF(Table1[[#This Row],[Language]]="English","English","Other language")</f>
        <v>English</v>
      </c>
      <c r="T1740">
        <f>Table1[[#This Row],[Gross Revenue]]-Table1[[#This Row],[Budget]]</f>
        <v>111225040</v>
      </c>
      <c r="U1740" s="1">
        <f>(Table1[[#This Row],[Gross Revenue]]/Table1[[#This Row],[Budget]])-1</f>
        <v>2.0222734545454544</v>
      </c>
      <c r="V1740" t="str">
        <f t="shared" si="54"/>
        <v>90-110 minutes</v>
      </c>
      <c r="W1740">
        <f>Table1[[#This Row],[Profit]]/Table1[[#This Row],[Budget]]</f>
        <v>2.0222734545454544</v>
      </c>
      <c r="X1740" s="22" t="str">
        <f>IF(L1740="","",
IF(L1740&lt;Predictability!$B$1,"Low",
IF(L1740&lt;=Predictability!$B$2,"Mid","High")))</f>
        <v>High</v>
      </c>
      <c r="Y1740" s="22">
        <f t="shared" si="55"/>
        <v>1</v>
      </c>
    </row>
    <row r="1741" spans="1:25" x14ac:dyDescent="0.2">
      <c r="A1741" t="s">
        <v>3278</v>
      </c>
      <c r="B1741" t="s">
        <v>22</v>
      </c>
      <c r="C1741" t="s">
        <v>23</v>
      </c>
      <c r="D1741">
        <v>869</v>
      </c>
      <c r="E1741">
        <v>3854</v>
      </c>
      <c r="F1741">
        <v>82</v>
      </c>
      <c r="G1741">
        <v>0</v>
      </c>
      <c r="H1741">
        <v>2.7</v>
      </c>
      <c r="I1741">
        <v>111</v>
      </c>
      <c r="J1741">
        <v>86</v>
      </c>
      <c r="K1741">
        <v>38232624</v>
      </c>
      <c r="L1741">
        <v>30000000</v>
      </c>
      <c r="M1741" s="2">
        <f>VLOOKUP(A1741,Sheet2!$A$1:G5465,2,0)</f>
        <v>39577</v>
      </c>
      <c r="N1741" t="str">
        <f>VLOOKUP(A1741,Sheet2!$A$1:G5465,3,0)</f>
        <v>Color</v>
      </c>
      <c r="O1741" t="str">
        <f>VLOOKUP(A1741,Sheet2!$A$1:G5465,4,0)</f>
        <v>Comedy</v>
      </c>
      <c r="P1741" t="str">
        <f>VLOOKUP(A1741,Sheet2!$A$1:G5465,5,0)</f>
        <v>English</v>
      </c>
      <c r="Q1741" t="str">
        <f>VLOOKUP(A1741,Sheet2!$A$1:G5465,6,0)</f>
        <v>USA</v>
      </c>
      <c r="R1741" t="str">
        <f>VLOOKUP(A1741,Sheet2!$A$1:G5465,7,0)</f>
        <v>PG-13</v>
      </c>
      <c r="S1741" t="str">
        <f>IF(Table1[[#This Row],[Language]]="English","English","Other language")</f>
        <v>English</v>
      </c>
      <c r="T1741">
        <f>Table1[[#This Row],[Gross Revenue]]-Table1[[#This Row],[Budget]]</f>
        <v>8232624</v>
      </c>
      <c r="U1741" s="1">
        <f>(Table1[[#This Row],[Gross Revenue]]/Table1[[#This Row],[Budget]])-1</f>
        <v>0.27442079999999991</v>
      </c>
      <c r="V1741" t="str">
        <f t="shared" si="54"/>
        <v>&lt;90 minutes</v>
      </c>
      <c r="W1741">
        <f>Table1[[#This Row],[Profit]]/Table1[[#This Row],[Budget]]</f>
        <v>0.27442080000000002</v>
      </c>
      <c r="X1741" s="22" t="str">
        <f>IF(L1741="","",
IF(L1741&lt;Predictability!$B$1,"Low",
IF(L1741&lt;=Predictability!$B$2,"Mid","High")))</f>
        <v>Mid</v>
      </c>
      <c r="Y1741" s="22">
        <f t="shared" si="55"/>
        <v>0</v>
      </c>
    </row>
    <row r="1742" spans="1:25" x14ac:dyDescent="0.2">
      <c r="A1742" t="s">
        <v>3309</v>
      </c>
      <c r="B1742" t="s">
        <v>107</v>
      </c>
      <c r="C1742" t="s">
        <v>108</v>
      </c>
      <c r="D1742">
        <v>456</v>
      </c>
      <c r="E1742">
        <v>1356</v>
      </c>
      <c r="F1742">
        <v>379</v>
      </c>
      <c r="G1742">
        <v>0</v>
      </c>
      <c r="H1742">
        <v>3.5</v>
      </c>
      <c r="I1742">
        <v>40</v>
      </c>
      <c r="J1742">
        <v>99</v>
      </c>
      <c r="K1742">
        <v>5333658</v>
      </c>
      <c r="L1742">
        <v>20000000</v>
      </c>
      <c r="M1742" s="2">
        <f>VLOOKUP(A1742,Sheet2!$A$1:G5466,2,0)</f>
        <v>30012</v>
      </c>
      <c r="N1742" t="str">
        <f>VLOOKUP(A1742,Sheet2!$A$1:G5466,3,0)</f>
        <v>Color</v>
      </c>
      <c r="O1742" t="str">
        <f>VLOOKUP(A1742,Sheet2!$A$1:G5466,4,0)</f>
        <v>Action</v>
      </c>
      <c r="P1742" t="str">
        <f>VLOOKUP(A1742,Sheet2!$A$1:G5466,5,0)</f>
        <v>English</v>
      </c>
      <c r="Q1742" t="str">
        <f>VLOOKUP(A1742,Sheet2!$A$1:G5466,6,0)</f>
        <v>USA</v>
      </c>
      <c r="R1742" t="str">
        <f>VLOOKUP(A1742,Sheet2!$A$1:G5466,7,0)</f>
        <v>PG</v>
      </c>
      <c r="S1742" t="str">
        <f>IF(Table1[[#This Row],[Language]]="English","English","Other language")</f>
        <v>English</v>
      </c>
      <c r="T1742">
        <f>Table1[[#This Row],[Gross Revenue]]-Table1[[#This Row],[Budget]]</f>
        <v>-14666342</v>
      </c>
      <c r="U1742" s="1">
        <f>(Table1[[#This Row],[Gross Revenue]]/Table1[[#This Row],[Budget]])-1</f>
        <v>-0.73331710000000006</v>
      </c>
      <c r="V1742" t="str">
        <f t="shared" si="54"/>
        <v>90-110 minutes</v>
      </c>
      <c r="W1742">
        <f>Table1[[#This Row],[Profit]]/Table1[[#This Row],[Budget]]</f>
        <v>-0.73331710000000006</v>
      </c>
      <c r="X1742" s="22" t="str">
        <f>IF(L1742="","",
IF(L1742&lt;Predictability!$B$1,"Low",
IF(L1742&lt;=Predictability!$B$2,"Mid","High")))</f>
        <v>Mid</v>
      </c>
      <c r="Y1742" s="22">
        <f t="shared" si="55"/>
        <v>0</v>
      </c>
    </row>
    <row r="1743" spans="1:25" x14ac:dyDescent="0.2">
      <c r="A1743" t="s">
        <v>6221</v>
      </c>
      <c r="B1743" t="s">
        <v>661</v>
      </c>
      <c r="C1743" t="s">
        <v>2824</v>
      </c>
      <c r="D1743">
        <v>24000</v>
      </c>
      <c r="E1743">
        <v>46120</v>
      </c>
      <c r="F1743">
        <v>96</v>
      </c>
      <c r="G1743">
        <v>13000</v>
      </c>
      <c r="H1743">
        <v>7.3</v>
      </c>
      <c r="I1743">
        <v>233</v>
      </c>
      <c r="J1743">
        <v>95</v>
      </c>
      <c r="K1743">
        <v>148337537</v>
      </c>
      <c r="L1743">
        <v>130000000</v>
      </c>
      <c r="M1743" s="2">
        <f>VLOOKUP(A1743,Sheet2!$A$1:G5467,2,0)</f>
        <v>40511</v>
      </c>
      <c r="N1743" t="str">
        <f>VLOOKUP(A1743,Sheet2!$A$1:G5467,3,0)</f>
        <v>Color</v>
      </c>
      <c r="O1743" t="str">
        <f>VLOOKUP(A1743,Sheet2!$A$1:G5467,4,0)</f>
        <v>Action</v>
      </c>
      <c r="P1743" t="str">
        <f>VLOOKUP(A1743,Sheet2!$A$1:G5467,5,0)</f>
        <v>English</v>
      </c>
      <c r="Q1743" t="str">
        <f>VLOOKUP(A1743,Sheet2!$A$1:G5467,6,0)</f>
        <v>USA</v>
      </c>
      <c r="R1743" t="str">
        <f>VLOOKUP(A1743,Sheet2!$A$1:G5467,7,0)</f>
        <v>PG</v>
      </c>
      <c r="S1743" t="str">
        <f>IF(Table1[[#This Row],[Language]]="English","English","Other language")</f>
        <v>English</v>
      </c>
      <c r="T1743">
        <f>Table1[[#This Row],[Gross Revenue]]-Table1[[#This Row],[Budget]]</f>
        <v>18337537</v>
      </c>
      <c r="U1743" s="1">
        <f>(Table1[[#This Row],[Gross Revenue]]/Table1[[#This Row],[Budget]])-1</f>
        <v>0.14105797692307687</v>
      </c>
      <c r="V1743" t="str">
        <f t="shared" si="54"/>
        <v>90-110 minutes</v>
      </c>
      <c r="W1743">
        <f>Table1[[#This Row],[Profit]]/Table1[[#This Row],[Budget]]</f>
        <v>0.14105797692307692</v>
      </c>
      <c r="X1743" s="22" t="str">
        <f>IF(L1743="","",
IF(L1743&lt;Predictability!$B$1,"Low",
IF(L1743&lt;=Predictability!$B$2,"Mid","High")))</f>
        <v>High</v>
      </c>
      <c r="Y1743" s="22">
        <f t="shared" si="55"/>
        <v>0</v>
      </c>
    </row>
    <row r="1744" spans="1:25" x14ac:dyDescent="0.2">
      <c r="A1744" t="s">
        <v>3362</v>
      </c>
      <c r="B1744" t="s">
        <v>206</v>
      </c>
      <c r="C1744" t="s">
        <v>200</v>
      </c>
      <c r="D1744">
        <v>2000</v>
      </c>
      <c r="E1744">
        <v>4221</v>
      </c>
      <c r="F1744">
        <v>53</v>
      </c>
      <c r="G1744">
        <v>158</v>
      </c>
      <c r="H1744">
        <v>4.0999999999999996</v>
      </c>
      <c r="I1744">
        <v>18</v>
      </c>
      <c r="J1744">
        <v>104</v>
      </c>
      <c r="K1744">
        <v>5974653</v>
      </c>
      <c r="L1744">
        <v>22000000</v>
      </c>
      <c r="M1744" s="2">
        <f>VLOOKUP(A1744,Sheet2!$A$1:G5468,2,0)</f>
        <v>37105</v>
      </c>
      <c r="N1744" t="str">
        <f>VLOOKUP(A1744,Sheet2!$A$1:G5468,3,0)</f>
        <v>Color</v>
      </c>
      <c r="O1744" t="str">
        <f>VLOOKUP(A1744,Sheet2!$A$1:G5468,4,0)</f>
        <v>Action</v>
      </c>
      <c r="P1744" t="str">
        <f>VLOOKUP(A1744,Sheet2!$A$1:G5468,5,0)</f>
        <v>English</v>
      </c>
      <c r="Q1744" t="str">
        <f>VLOOKUP(A1744,Sheet2!$A$1:G5468,6,0)</f>
        <v>USA</v>
      </c>
      <c r="R1744" t="str">
        <f>VLOOKUP(A1744,Sheet2!$A$1:G5468,7,0)</f>
        <v>PG-13</v>
      </c>
      <c r="S1744" t="str">
        <f>IF(Table1[[#This Row],[Language]]="English","English","Other language")</f>
        <v>English</v>
      </c>
      <c r="T1744">
        <f>Table1[[#This Row],[Gross Revenue]]-Table1[[#This Row],[Budget]]</f>
        <v>-16025347</v>
      </c>
      <c r="U1744" s="1">
        <f>(Table1[[#This Row],[Gross Revenue]]/Table1[[#This Row],[Budget]])-1</f>
        <v>-0.72842486363636372</v>
      </c>
      <c r="V1744" t="str">
        <f t="shared" si="54"/>
        <v>90-110 minutes</v>
      </c>
      <c r="W1744">
        <f>Table1[[#This Row],[Profit]]/Table1[[#This Row],[Budget]]</f>
        <v>-0.72842486363636361</v>
      </c>
      <c r="X1744" s="22" t="str">
        <f>IF(L1744="","",
IF(L1744&lt;Predictability!$B$1,"Low",
IF(L1744&lt;=Predictability!$B$2,"Mid","High")))</f>
        <v>Mid</v>
      </c>
      <c r="Y1744" s="22">
        <f t="shared" si="55"/>
        <v>0</v>
      </c>
    </row>
    <row r="1745" spans="1:25" x14ac:dyDescent="0.2">
      <c r="A1745" t="s">
        <v>5919</v>
      </c>
      <c r="B1745" t="s">
        <v>1248</v>
      </c>
      <c r="C1745" t="s">
        <v>2629</v>
      </c>
      <c r="D1745">
        <v>10000</v>
      </c>
      <c r="E1745">
        <v>15835</v>
      </c>
      <c r="F1745">
        <v>3000</v>
      </c>
      <c r="G1745">
        <v>50000</v>
      </c>
      <c r="H1745">
        <v>7.1</v>
      </c>
      <c r="I1745">
        <v>439</v>
      </c>
      <c r="J1745">
        <v>130</v>
      </c>
      <c r="K1745">
        <v>3029870</v>
      </c>
      <c r="L1745">
        <v>7400000</v>
      </c>
      <c r="M1745" s="2">
        <f>VLOOKUP(A1745,Sheet2!$A$1:G5469,2,0)</f>
        <v>40780</v>
      </c>
      <c r="N1745" t="str">
        <f>VLOOKUP(A1745,Sheet2!$A$1:G5469,3,0)</f>
        <v>Color</v>
      </c>
      <c r="O1745" t="str">
        <f>VLOOKUP(A1745,Sheet2!$A$1:G5469,4,0)</f>
        <v>Drama</v>
      </c>
      <c r="P1745" t="str">
        <f>VLOOKUP(A1745,Sheet2!$A$1:G5469,5,0)</f>
        <v>English</v>
      </c>
      <c r="Q1745" t="str">
        <f>VLOOKUP(A1745,Sheet2!$A$1:G5469,6,0)</f>
        <v>Denmark</v>
      </c>
      <c r="R1745" t="str">
        <f>VLOOKUP(A1745,Sheet2!$A$1:G5469,7,0)</f>
        <v>R</v>
      </c>
      <c r="S1745" t="str">
        <f>IF(Table1[[#This Row],[Language]]="English","English","Other language")</f>
        <v>English</v>
      </c>
      <c r="T1745">
        <f>Table1[[#This Row],[Gross Revenue]]-Table1[[#This Row],[Budget]]</f>
        <v>-4370130</v>
      </c>
      <c r="U1745" s="1">
        <f>(Table1[[#This Row],[Gross Revenue]]/Table1[[#This Row],[Budget]])-1</f>
        <v>-0.59055810810810816</v>
      </c>
      <c r="V1745" t="str">
        <f t="shared" si="54"/>
        <v>111-130 minutes</v>
      </c>
      <c r="W1745">
        <f>Table1[[#This Row],[Profit]]/Table1[[#This Row],[Budget]]</f>
        <v>-0.59055810810810816</v>
      </c>
      <c r="X1745" s="22" t="str">
        <f>IF(L1745="","",
IF(L1745&lt;Predictability!$B$1,"Low",
IF(L1745&lt;=Predictability!$B$2,"Mid","High")))</f>
        <v>Low</v>
      </c>
      <c r="Y1745" s="22">
        <f t="shared" si="55"/>
        <v>0</v>
      </c>
    </row>
    <row r="1746" spans="1:25" x14ac:dyDescent="0.2">
      <c r="A1746" t="s">
        <v>6997</v>
      </c>
      <c r="B1746" t="s">
        <v>338</v>
      </c>
      <c r="C1746" t="s">
        <v>2739</v>
      </c>
      <c r="D1746">
        <v>716</v>
      </c>
      <c r="E1746">
        <v>1997</v>
      </c>
      <c r="F1746">
        <v>22000</v>
      </c>
      <c r="G1746">
        <v>40000</v>
      </c>
      <c r="H1746">
        <v>8.5</v>
      </c>
      <c r="I1746">
        <v>274</v>
      </c>
      <c r="J1746">
        <v>113</v>
      </c>
      <c r="K1746">
        <v>25530884</v>
      </c>
      <c r="L1746">
        <v>9000000</v>
      </c>
      <c r="M1746" s="2">
        <f>VLOOKUP(A1746,Sheet2!$A$1:G5470,2,0)</f>
        <v>36787</v>
      </c>
      <c r="N1746" t="str">
        <f>VLOOKUP(A1746,Sheet2!$A$1:G5470,3,0)</f>
        <v>Black and White</v>
      </c>
      <c r="O1746" t="str">
        <f>VLOOKUP(A1746,Sheet2!$A$1:G5470,4,0)</f>
        <v>Mystery</v>
      </c>
      <c r="P1746" t="str">
        <f>VLOOKUP(A1746,Sheet2!$A$1:G5470,5,0)</f>
        <v>English</v>
      </c>
      <c r="Q1746" t="str">
        <f>VLOOKUP(A1746,Sheet2!$A$1:G5470,6,0)</f>
        <v>USA</v>
      </c>
      <c r="R1746" t="str">
        <f>VLOOKUP(A1746,Sheet2!$A$1:G5470,7,0)</f>
        <v>R</v>
      </c>
      <c r="S1746" t="str">
        <f>IF(Table1[[#This Row],[Language]]="English","English","Other language")</f>
        <v>English</v>
      </c>
      <c r="T1746">
        <f>Table1[[#This Row],[Gross Revenue]]-Table1[[#This Row],[Budget]]</f>
        <v>16530884</v>
      </c>
      <c r="U1746" s="1">
        <f>(Table1[[#This Row],[Gross Revenue]]/Table1[[#This Row],[Budget]])-1</f>
        <v>1.8367648888888888</v>
      </c>
      <c r="V1746" t="str">
        <f t="shared" si="54"/>
        <v>111-130 minutes</v>
      </c>
      <c r="W1746">
        <f>Table1[[#This Row],[Profit]]/Table1[[#This Row],[Budget]]</f>
        <v>1.8367648888888888</v>
      </c>
      <c r="X1746" s="22" t="str">
        <f>IF(L1746="","",
IF(L1746&lt;Predictability!$B$1,"Low",
IF(L1746&lt;=Predictability!$B$2,"Mid","High")))</f>
        <v>Mid</v>
      </c>
      <c r="Y1746" s="22">
        <f t="shared" si="55"/>
        <v>1</v>
      </c>
    </row>
    <row r="1747" spans="1:25" x14ac:dyDescent="0.2">
      <c r="A1747" t="s">
        <v>6205</v>
      </c>
      <c r="B1747" t="s">
        <v>2277</v>
      </c>
      <c r="C1747" t="s">
        <v>1239</v>
      </c>
      <c r="D1747">
        <v>879</v>
      </c>
      <c r="E1747">
        <v>2380</v>
      </c>
      <c r="F1747">
        <v>252</v>
      </c>
      <c r="G1747">
        <v>0</v>
      </c>
      <c r="H1747">
        <v>7.3</v>
      </c>
      <c r="I1747">
        <v>229</v>
      </c>
      <c r="J1747">
        <v>145</v>
      </c>
      <c r="K1747">
        <v>57010853</v>
      </c>
      <c r="L1747">
        <v>85000000</v>
      </c>
      <c r="M1747" s="2">
        <f>VLOOKUP(A1747,Sheet2!$A$1:G5471,2,0)</f>
        <v>38491</v>
      </c>
      <c r="N1747" t="str">
        <f>VLOOKUP(A1747,Sheet2!$A$1:G5471,3,0)</f>
        <v>Color</v>
      </c>
      <c r="O1747" t="str">
        <f>VLOOKUP(A1747,Sheet2!$A$1:G5471,4,0)</f>
        <v>Drama</v>
      </c>
      <c r="P1747" t="str">
        <f>VLOOKUP(A1747,Sheet2!$A$1:G5471,5,0)</f>
        <v>English</v>
      </c>
      <c r="Q1747" t="str">
        <f>VLOOKUP(A1747,Sheet2!$A$1:G5471,6,0)</f>
        <v>USA</v>
      </c>
      <c r="R1747" t="str">
        <f>VLOOKUP(A1747,Sheet2!$A$1:G5471,7,0)</f>
        <v>PG-13</v>
      </c>
      <c r="S1747" t="str">
        <f>IF(Table1[[#This Row],[Language]]="English","English","Other language")</f>
        <v>English</v>
      </c>
      <c r="T1747">
        <f>Table1[[#This Row],[Gross Revenue]]-Table1[[#This Row],[Budget]]</f>
        <v>-27989147</v>
      </c>
      <c r="U1747" s="1">
        <f>(Table1[[#This Row],[Gross Revenue]]/Table1[[#This Row],[Budget]])-1</f>
        <v>-0.32928408235294115</v>
      </c>
      <c r="V1747" t="str">
        <f t="shared" si="54"/>
        <v>131-150 minutes</v>
      </c>
      <c r="W1747">
        <f>Table1[[#This Row],[Profit]]/Table1[[#This Row],[Budget]]</f>
        <v>-0.32928408235294115</v>
      </c>
      <c r="X1747" s="22" t="str">
        <f>IF(L1747="","",
IF(L1747&lt;Predictability!$B$1,"Low",
IF(L1747&lt;=Predictability!$B$2,"Mid","High")))</f>
        <v>High</v>
      </c>
      <c r="Y1747" s="22">
        <f t="shared" si="55"/>
        <v>0</v>
      </c>
    </row>
    <row r="1748" spans="1:25" x14ac:dyDescent="0.2">
      <c r="A1748" t="s">
        <v>4212</v>
      </c>
      <c r="B1748" t="s">
        <v>1337</v>
      </c>
      <c r="C1748" t="s">
        <v>507</v>
      </c>
      <c r="D1748">
        <v>782</v>
      </c>
      <c r="E1748">
        <v>2125</v>
      </c>
      <c r="F1748">
        <v>0</v>
      </c>
      <c r="G1748">
        <v>630</v>
      </c>
      <c r="H1748">
        <v>5.9</v>
      </c>
      <c r="I1748">
        <v>40</v>
      </c>
      <c r="J1748">
        <v>99</v>
      </c>
      <c r="K1748">
        <v>14358033</v>
      </c>
      <c r="L1748">
        <v>40000000</v>
      </c>
      <c r="M1748" s="2">
        <f>VLOOKUP(A1748,Sheet2!$A$1:G5472,2,0)</f>
        <v>33803</v>
      </c>
      <c r="N1748" t="str">
        <f>VLOOKUP(A1748,Sheet2!$A$1:G5472,3,0)</f>
        <v>Color</v>
      </c>
      <c r="O1748" t="str">
        <f>VLOOKUP(A1748,Sheet2!$A$1:G5472,4,0)</f>
        <v>Comedy</v>
      </c>
      <c r="P1748" t="str">
        <f>VLOOKUP(A1748,Sheet2!$A$1:G5472,5,0)</f>
        <v>English</v>
      </c>
      <c r="Q1748" t="str">
        <f>VLOOKUP(A1748,Sheet2!$A$1:G5472,6,0)</f>
        <v>USA</v>
      </c>
      <c r="R1748" t="str">
        <f>VLOOKUP(A1748,Sheet2!$A$1:G5472,7,0)</f>
        <v>PG-13</v>
      </c>
      <c r="S1748" t="str">
        <f>IF(Table1[[#This Row],[Language]]="English","English","Other language")</f>
        <v>English</v>
      </c>
      <c r="T1748">
        <f>Table1[[#This Row],[Gross Revenue]]-Table1[[#This Row],[Budget]]</f>
        <v>-25641967</v>
      </c>
      <c r="U1748" s="1">
        <f>(Table1[[#This Row],[Gross Revenue]]/Table1[[#This Row],[Budget]])-1</f>
        <v>-0.64104917500000003</v>
      </c>
      <c r="V1748" t="str">
        <f t="shared" si="54"/>
        <v>90-110 minutes</v>
      </c>
      <c r="W1748">
        <f>Table1[[#This Row],[Profit]]/Table1[[#This Row],[Budget]]</f>
        <v>-0.64104917500000003</v>
      </c>
      <c r="X1748" s="22" t="str">
        <f>IF(L1748="","",
IF(L1748&lt;Predictability!$B$1,"Low",
IF(L1748&lt;=Predictability!$B$2,"Mid","High")))</f>
        <v>Mid</v>
      </c>
      <c r="Y1748" s="22">
        <f t="shared" si="55"/>
        <v>0</v>
      </c>
    </row>
    <row r="1749" spans="1:25" x14ac:dyDescent="0.2">
      <c r="A1749" t="s">
        <v>6265</v>
      </c>
      <c r="B1749" t="s">
        <v>469</v>
      </c>
      <c r="C1749" t="s">
        <v>470</v>
      </c>
      <c r="D1749">
        <v>10000</v>
      </c>
      <c r="E1749">
        <v>12998</v>
      </c>
      <c r="F1749">
        <v>188</v>
      </c>
      <c r="G1749">
        <v>0</v>
      </c>
      <c r="H1749">
        <v>7.3</v>
      </c>
      <c r="I1749">
        <v>175</v>
      </c>
      <c r="J1749">
        <v>98</v>
      </c>
      <c r="K1749">
        <v>250147615</v>
      </c>
      <c r="L1749">
        <v>90000000</v>
      </c>
      <c r="M1749" s="2">
        <f>VLOOKUP(A1749,Sheet2!$A$1:G5473,2,0)</f>
        <v>35431</v>
      </c>
      <c r="N1749" t="str">
        <f>VLOOKUP(A1749,Sheet2!$A$1:G5473,3,0)</f>
        <v>Color</v>
      </c>
      <c r="O1749" t="str">
        <f>VLOOKUP(A1749,Sheet2!$A$1:G5473,4,0)</f>
        <v>Adventure</v>
      </c>
      <c r="P1749" t="str">
        <f>VLOOKUP(A1749,Sheet2!$A$1:G5473,5,0)</f>
        <v>English</v>
      </c>
      <c r="Q1749" t="str">
        <f>VLOOKUP(A1749,Sheet2!$A$1:G5473,6,0)</f>
        <v>USA</v>
      </c>
      <c r="R1749" t="str">
        <f>VLOOKUP(A1749,Sheet2!$A$1:G5473,7,0)</f>
        <v>PG-13</v>
      </c>
      <c r="S1749" t="str">
        <f>IF(Table1[[#This Row],[Language]]="English","English","Other language")</f>
        <v>English</v>
      </c>
      <c r="T1749">
        <f>Table1[[#This Row],[Gross Revenue]]-Table1[[#This Row],[Budget]]</f>
        <v>160147615</v>
      </c>
      <c r="U1749" s="1">
        <f>(Table1[[#This Row],[Gross Revenue]]/Table1[[#This Row],[Budget]])-1</f>
        <v>1.7794179444444445</v>
      </c>
      <c r="V1749" t="str">
        <f t="shared" si="54"/>
        <v>90-110 minutes</v>
      </c>
      <c r="W1749">
        <f>Table1[[#This Row],[Profit]]/Table1[[#This Row],[Budget]]</f>
        <v>1.7794179444444445</v>
      </c>
      <c r="X1749" s="22" t="str">
        <f>IF(L1749="","",
IF(L1749&lt;Predictability!$B$1,"Low",
IF(L1749&lt;=Predictability!$B$2,"Mid","High")))</f>
        <v>High</v>
      </c>
      <c r="Y1749" s="22">
        <f t="shared" si="55"/>
        <v>1</v>
      </c>
    </row>
    <row r="1750" spans="1:25" x14ac:dyDescent="0.2">
      <c r="A1750" t="s">
        <v>5518</v>
      </c>
      <c r="B1750" t="s">
        <v>469</v>
      </c>
      <c r="C1750" t="s">
        <v>470</v>
      </c>
      <c r="D1750">
        <v>10000</v>
      </c>
      <c r="E1750">
        <v>12572</v>
      </c>
      <c r="F1750">
        <v>188</v>
      </c>
      <c r="G1750">
        <v>40000</v>
      </c>
      <c r="H1750">
        <v>6.8</v>
      </c>
      <c r="I1750">
        <v>451</v>
      </c>
      <c r="J1750">
        <v>106</v>
      </c>
      <c r="K1750">
        <v>179020854</v>
      </c>
      <c r="L1750">
        <v>225000000</v>
      </c>
      <c r="M1750" s="2">
        <f>VLOOKUP(A1750,Sheet2!$A$1:G5474,2,0)</f>
        <v>41093</v>
      </c>
      <c r="N1750" t="str">
        <f>VLOOKUP(A1750,Sheet2!$A$1:G5474,3,0)</f>
        <v>Color</v>
      </c>
      <c r="O1750" t="str">
        <f>VLOOKUP(A1750,Sheet2!$A$1:G5474,4,0)</f>
        <v>Action</v>
      </c>
      <c r="P1750" t="str">
        <f>VLOOKUP(A1750,Sheet2!$A$1:G5474,5,0)</f>
        <v>English</v>
      </c>
      <c r="Q1750" t="str">
        <f>VLOOKUP(A1750,Sheet2!$A$1:G5474,6,0)</f>
        <v>USA</v>
      </c>
      <c r="R1750" t="str">
        <f>VLOOKUP(A1750,Sheet2!$A$1:G5474,7,0)</f>
        <v>PG-13</v>
      </c>
      <c r="S1750" t="str">
        <f>IF(Table1[[#This Row],[Language]]="English","English","Other language")</f>
        <v>English</v>
      </c>
      <c r="T1750">
        <f>Table1[[#This Row],[Gross Revenue]]-Table1[[#This Row],[Budget]]</f>
        <v>-45979146</v>
      </c>
      <c r="U1750" s="1">
        <f>(Table1[[#This Row],[Gross Revenue]]/Table1[[#This Row],[Budget]])-1</f>
        <v>-0.20435175999999999</v>
      </c>
      <c r="V1750" t="str">
        <f t="shared" si="54"/>
        <v>90-110 minutes</v>
      </c>
      <c r="W1750">
        <f>Table1[[#This Row],[Profit]]/Table1[[#This Row],[Budget]]</f>
        <v>-0.20435175999999999</v>
      </c>
      <c r="X1750" s="22" t="str">
        <f>IF(L1750="","",
IF(L1750&lt;Predictability!$B$1,"Low",
IF(L1750&lt;=Predictability!$B$2,"Mid","High")))</f>
        <v>High</v>
      </c>
      <c r="Y1750" s="22">
        <f t="shared" si="55"/>
        <v>0</v>
      </c>
    </row>
    <row r="1751" spans="1:25" x14ac:dyDescent="0.2">
      <c r="A1751" t="s">
        <v>4501</v>
      </c>
      <c r="B1751" t="s">
        <v>469</v>
      </c>
      <c r="C1751" t="s">
        <v>470</v>
      </c>
      <c r="D1751">
        <v>10000</v>
      </c>
      <c r="E1751">
        <v>14823</v>
      </c>
      <c r="F1751">
        <v>188</v>
      </c>
      <c r="G1751">
        <v>2000</v>
      </c>
      <c r="H1751">
        <v>6.1</v>
      </c>
      <c r="I1751">
        <v>208</v>
      </c>
      <c r="J1751">
        <v>88</v>
      </c>
      <c r="K1751">
        <v>190418803</v>
      </c>
      <c r="L1751">
        <v>140000000</v>
      </c>
      <c r="M1751" s="2">
        <f>VLOOKUP(A1751,Sheet2!$A$1:G5475,2,0)</f>
        <v>37401</v>
      </c>
      <c r="N1751" t="str">
        <f>VLOOKUP(A1751,Sheet2!$A$1:G5475,3,0)</f>
        <v>Color</v>
      </c>
      <c r="O1751" t="str">
        <f>VLOOKUP(A1751,Sheet2!$A$1:G5475,4,0)</f>
        <v>Action</v>
      </c>
      <c r="P1751" t="str">
        <f>VLOOKUP(A1751,Sheet2!$A$1:G5475,5,0)</f>
        <v>English</v>
      </c>
      <c r="Q1751" t="str">
        <f>VLOOKUP(A1751,Sheet2!$A$1:G5475,6,0)</f>
        <v>USA</v>
      </c>
      <c r="R1751" t="str">
        <f>VLOOKUP(A1751,Sheet2!$A$1:G5475,7,0)</f>
        <v>PG-13</v>
      </c>
      <c r="S1751" t="str">
        <f>IF(Table1[[#This Row],[Language]]="English","English","Other language")</f>
        <v>English</v>
      </c>
      <c r="T1751">
        <f>Table1[[#This Row],[Gross Revenue]]-Table1[[#This Row],[Budget]]</f>
        <v>50418803</v>
      </c>
      <c r="U1751" s="1">
        <f>(Table1[[#This Row],[Gross Revenue]]/Table1[[#This Row],[Budget]])-1</f>
        <v>0.3601343071428571</v>
      </c>
      <c r="V1751" t="str">
        <f t="shared" si="54"/>
        <v>&lt;90 minutes</v>
      </c>
      <c r="W1751">
        <f>Table1[[#This Row],[Profit]]/Table1[[#This Row],[Budget]]</f>
        <v>0.36013430714285716</v>
      </c>
      <c r="X1751" s="22" t="str">
        <f>IF(L1751="","",
IF(L1751&lt;Predictability!$B$1,"Low",
IF(L1751&lt;=Predictability!$B$2,"Mid","High")))</f>
        <v>High</v>
      </c>
      <c r="Y1751" s="22">
        <f t="shared" si="55"/>
        <v>0</v>
      </c>
    </row>
    <row r="1752" spans="1:25" x14ac:dyDescent="0.2">
      <c r="A1752" t="s">
        <v>6103</v>
      </c>
      <c r="B1752" t="s">
        <v>211</v>
      </c>
      <c r="C1752" t="s">
        <v>2036</v>
      </c>
      <c r="D1752">
        <v>22000</v>
      </c>
      <c r="E1752">
        <v>36069</v>
      </c>
      <c r="F1752">
        <v>88</v>
      </c>
      <c r="G1752">
        <v>0</v>
      </c>
      <c r="H1752">
        <v>7.2</v>
      </c>
      <c r="I1752">
        <v>98</v>
      </c>
      <c r="J1752">
        <v>129</v>
      </c>
      <c r="K1752">
        <v>48814909</v>
      </c>
      <c r="L1752">
        <v>32000000</v>
      </c>
      <c r="M1752" s="2">
        <f>VLOOKUP(A1752,Sheet2!$A$1:G5476,2,0)</f>
        <v>36788</v>
      </c>
      <c r="N1752" t="str">
        <f>VLOOKUP(A1752,Sheet2!$A$1:G5476,3,0)</f>
        <v>Color</v>
      </c>
      <c r="O1752" t="str">
        <f>VLOOKUP(A1752,Sheet2!$A$1:G5476,4,0)</f>
        <v>Biography</v>
      </c>
      <c r="P1752" t="str">
        <f>VLOOKUP(A1752,Sheet2!$A$1:G5476,5,0)</f>
        <v>English</v>
      </c>
      <c r="Q1752" t="str">
        <f>VLOOKUP(A1752,Sheet2!$A$1:G5476,6,0)</f>
        <v>USA</v>
      </c>
      <c r="R1752" t="str">
        <f>VLOOKUP(A1752,Sheet2!$A$1:G5476,7,0)</f>
        <v>R</v>
      </c>
      <c r="S1752" t="str">
        <f>IF(Table1[[#This Row],[Language]]="English","English","Other language")</f>
        <v>English</v>
      </c>
      <c r="T1752">
        <f>Table1[[#This Row],[Gross Revenue]]-Table1[[#This Row],[Budget]]</f>
        <v>16814909</v>
      </c>
      <c r="U1752" s="1">
        <f>(Table1[[#This Row],[Gross Revenue]]/Table1[[#This Row],[Budget]])-1</f>
        <v>0.52546590625</v>
      </c>
      <c r="V1752" t="str">
        <f t="shared" si="54"/>
        <v>111-130 minutes</v>
      </c>
      <c r="W1752">
        <f>Table1[[#This Row],[Profit]]/Table1[[#This Row],[Budget]]</f>
        <v>0.52546590625</v>
      </c>
      <c r="X1752" s="22" t="str">
        <f>IF(L1752="","",
IF(L1752&lt;Predictability!$B$1,"Low",
IF(L1752&lt;=Predictability!$B$2,"Mid","High")))</f>
        <v>Mid</v>
      </c>
      <c r="Y1752" s="22">
        <f t="shared" si="55"/>
        <v>1</v>
      </c>
    </row>
    <row r="1753" spans="1:25" x14ac:dyDescent="0.2">
      <c r="A1753" t="s">
        <v>4359</v>
      </c>
      <c r="B1753" t="s">
        <v>1474</v>
      </c>
      <c r="C1753" t="s">
        <v>1475</v>
      </c>
      <c r="D1753">
        <v>611</v>
      </c>
      <c r="E1753">
        <v>1834</v>
      </c>
      <c r="F1753">
        <v>329</v>
      </c>
      <c r="G1753">
        <v>0</v>
      </c>
      <c r="H1753">
        <v>6</v>
      </c>
      <c r="I1753">
        <v>9</v>
      </c>
      <c r="J1753">
        <v>102</v>
      </c>
      <c r="K1753">
        <v>4239767</v>
      </c>
      <c r="L1753">
        <v>7500000</v>
      </c>
      <c r="M1753" s="2">
        <f>VLOOKUP(A1753,Sheet2!$A$1:G5477,2,0)</f>
        <v>37402</v>
      </c>
      <c r="N1753" t="str">
        <f>VLOOKUP(A1753,Sheet2!$A$1:G5477,3,0)</f>
        <v>Color</v>
      </c>
      <c r="O1753" t="str">
        <f>VLOOKUP(A1753,Sheet2!$A$1:G5477,4,0)</f>
        <v>Comedy</v>
      </c>
      <c r="P1753" t="str">
        <f>VLOOKUP(A1753,Sheet2!$A$1:G5477,5,0)</f>
        <v>English</v>
      </c>
      <c r="Q1753" t="str">
        <f>VLOOKUP(A1753,Sheet2!$A$1:G5477,6,0)</f>
        <v>Canada</v>
      </c>
      <c r="R1753" t="str">
        <f>VLOOKUP(A1753,Sheet2!$A$1:G5477,7,0)</f>
        <v>R</v>
      </c>
      <c r="S1753" t="str">
        <f>IF(Table1[[#This Row],[Language]]="English","English","Other language")</f>
        <v>English</v>
      </c>
      <c r="T1753">
        <f>Table1[[#This Row],[Gross Revenue]]-Table1[[#This Row],[Budget]]</f>
        <v>-3260233</v>
      </c>
      <c r="U1753" s="1">
        <f>(Table1[[#This Row],[Gross Revenue]]/Table1[[#This Row],[Budget]])-1</f>
        <v>-0.43469773333333328</v>
      </c>
      <c r="V1753" t="str">
        <f t="shared" si="54"/>
        <v>90-110 minutes</v>
      </c>
      <c r="W1753">
        <f>Table1[[#This Row],[Profit]]/Table1[[#This Row],[Budget]]</f>
        <v>-0.43469773333333334</v>
      </c>
      <c r="X1753" s="22" t="str">
        <f>IF(L1753="","",
IF(L1753&lt;Predictability!$B$1,"Low",
IF(L1753&lt;=Predictability!$B$2,"Mid","High")))</f>
        <v>Low</v>
      </c>
      <c r="Y1753" s="22">
        <f t="shared" si="55"/>
        <v>0</v>
      </c>
    </row>
    <row r="1754" spans="1:25" x14ac:dyDescent="0.2">
      <c r="A1754" t="s">
        <v>5401</v>
      </c>
      <c r="B1754" t="s">
        <v>537</v>
      </c>
      <c r="C1754" t="s">
        <v>2274</v>
      </c>
      <c r="D1754">
        <v>851</v>
      </c>
      <c r="E1754">
        <v>3036</v>
      </c>
      <c r="F1754">
        <v>117</v>
      </c>
      <c r="G1754">
        <v>0</v>
      </c>
      <c r="H1754">
        <v>7.5</v>
      </c>
      <c r="I1754">
        <v>28</v>
      </c>
      <c r="J1754">
        <v>97</v>
      </c>
      <c r="K1754">
        <v>27900000</v>
      </c>
      <c r="L1754">
        <v>3500000</v>
      </c>
      <c r="M1754" s="2">
        <f>VLOOKUP(A1754,Sheet2!$A$1:G5478,2,0)</f>
        <v>34195</v>
      </c>
      <c r="N1754" t="str">
        <f>VLOOKUP(A1754,Sheet2!$A$1:G5478,3,0)</f>
        <v>Color</v>
      </c>
      <c r="O1754" t="str">
        <f>VLOOKUP(A1754,Sheet2!$A$1:G5478,4,0)</f>
        <v>Crime</v>
      </c>
      <c r="P1754" t="str">
        <f>VLOOKUP(A1754,Sheet2!$A$1:G5478,5,0)</f>
        <v>English</v>
      </c>
      <c r="Q1754" t="str">
        <f>VLOOKUP(A1754,Sheet2!$A$1:G5478,6,0)</f>
        <v>USA</v>
      </c>
      <c r="R1754" t="str">
        <f>VLOOKUP(A1754,Sheet2!$A$1:G5478,7,0)</f>
        <v>R</v>
      </c>
      <c r="S1754" t="str">
        <f>IF(Table1[[#This Row],[Language]]="English","English","Other language")</f>
        <v>English</v>
      </c>
      <c r="T1754">
        <f>Table1[[#This Row],[Gross Revenue]]-Table1[[#This Row],[Budget]]</f>
        <v>24400000</v>
      </c>
      <c r="U1754" s="1">
        <f>(Table1[[#This Row],[Gross Revenue]]/Table1[[#This Row],[Budget]])-1</f>
        <v>6.9714285714285715</v>
      </c>
      <c r="V1754" t="str">
        <f t="shared" si="54"/>
        <v>90-110 minutes</v>
      </c>
      <c r="W1754">
        <f>Table1[[#This Row],[Profit]]/Table1[[#This Row],[Budget]]</f>
        <v>6.9714285714285715</v>
      </c>
      <c r="X1754" s="22" t="str">
        <f>IF(L1754="","",
IF(L1754&lt;Predictability!$B$1,"Low",
IF(L1754&lt;=Predictability!$B$2,"Mid","High")))</f>
        <v>Low</v>
      </c>
      <c r="Y1754" s="22">
        <f t="shared" si="55"/>
        <v>1</v>
      </c>
    </row>
    <row r="1755" spans="1:25" x14ac:dyDescent="0.2">
      <c r="A1755" t="s">
        <v>4459</v>
      </c>
      <c r="B1755" t="s">
        <v>362</v>
      </c>
      <c r="C1755" t="s">
        <v>1564</v>
      </c>
      <c r="D1755">
        <v>13000</v>
      </c>
      <c r="E1755">
        <v>16536</v>
      </c>
      <c r="F1755">
        <v>17</v>
      </c>
      <c r="G1755">
        <v>0</v>
      </c>
      <c r="H1755">
        <v>6.1</v>
      </c>
      <c r="I1755">
        <v>79</v>
      </c>
      <c r="J1755">
        <v>111</v>
      </c>
      <c r="K1755">
        <v>32940507</v>
      </c>
      <c r="L1755">
        <v>60000000</v>
      </c>
      <c r="M1755" s="2">
        <f>VLOOKUP(A1755,Sheet2!$A$1:G5479,2,0)</f>
        <v>35961</v>
      </c>
      <c r="N1755" t="str">
        <f>VLOOKUP(A1755,Sheet2!$A$1:G5479,3,0)</f>
        <v>Color</v>
      </c>
      <c r="O1755" t="str">
        <f>VLOOKUP(A1755,Sheet2!$A$1:G5479,4,0)</f>
        <v>Action</v>
      </c>
      <c r="P1755" t="str">
        <f>VLOOKUP(A1755,Sheet2!$A$1:G5479,5,0)</f>
        <v>English</v>
      </c>
      <c r="Q1755" t="str">
        <f>VLOOKUP(A1755,Sheet2!$A$1:G5479,6,0)</f>
        <v>USA</v>
      </c>
      <c r="R1755" t="str">
        <f>VLOOKUP(A1755,Sheet2!$A$1:G5479,7,0)</f>
        <v>R</v>
      </c>
      <c r="S1755" t="str">
        <f>IF(Table1[[#This Row],[Language]]="English","English","Other language")</f>
        <v>English</v>
      </c>
      <c r="T1755">
        <f>Table1[[#This Row],[Gross Revenue]]-Table1[[#This Row],[Budget]]</f>
        <v>-27059493</v>
      </c>
      <c r="U1755" s="1">
        <f>(Table1[[#This Row],[Gross Revenue]]/Table1[[#This Row],[Budget]])-1</f>
        <v>-0.45099155000000002</v>
      </c>
      <c r="V1755" t="str">
        <f t="shared" si="54"/>
        <v>111-130 minutes</v>
      </c>
      <c r="W1755">
        <f>Table1[[#This Row],[Profit]]/Table1[[#This Row],[Budget]]</f>
        <v>-0.45099155000000002</v>
      </c>
      <c r="X1755" s="22" t="str">
        <f>IF(L1755="","",
IF(L1755&lt;Predictability!$B$1,"Low",
IF(L1755&lt;=Predictability!$B$2,"Mid","High")))</f>
        <v>High</v>
      </c>
      <c r="Y1755" s="22">
        <f t="shared" si="55"/>
        <v>0</v>
      </c>
    </row>
    <row r="1756" spans="1:25" x14ac:dyDescent="0.2">
      <c r="A1756" t="s">
        <v>3932</v>
      </c>
      <c r="B1756" t="s">
        <v>1028</v>
      </c>
      <c r="C1756" t="s">
        <v>1029</v>
      </c>
      <c r="D1756">
        <v>602</v>
      </c>
      <c r="E1756">
        <v>1281</v>
      </c>
      <c r="F1756">
        <v>16</v>
      </c>
      <c r="G1756">
        <v>12</v>
      </c>
      <c r="H1756">
        <v>5.6</v>
      </c>
      <c r="I1756">
        <v>15</v>
      </c>
      <c r="J1756">
        <v>106</v>
      </c>
      <c r="K1756">
        <v>171988</v>
      </c>
      <c r="L1756">
        <v>600000</v>
      </c>
      <c r="M1756" s="2">
        <f>VLOOKUP(A1756,Sheet2!$A$1:G5480,2,0)</f>
        <v>36655</v>
      </c>
      <c r="N1756" t="str">
        <f>VLOOKUP(A1756,Sheet2!$A$1:G5480,3,0)</f>
        <v>Color</v>
      </c>
      <c r="O1756" t="str">
        <f>VLOOKUP(A1756,Sheet2!$A$1:G5480,4,0)</f>
        <v>Action</v>
      </c>
      <c r="P1756" t="str">
        <f>VLOOKUP(A1756,Sheet2!$A$1:G5480,5,0)</f>
        <v>English</v>
      </c>
      <c r="Q1756" t="str">
        <f>VLOOKUP(A1756,Sheet2!$A$1:G5480,6,0)</f>
        <v>USA</v>
      </c>
      <c r="R1756" t="str">
        <f>VLOOKUP(A1756,Sheet2!$A$1:G5480,7,0)</f>
        <v>PG-13</v>
      </c>
      <c r="S1756" t="str">
        <f>IF(Table1[[#This Row],[Language]]="English","English","Other language")</f>
        <v>English</v>
      </c>
      <c r="T1756">
        <f>Table1[[#This Row],[Gross Revenue]]-Table1[[#This Row],[Budget]]</f>
        <v>-428012</v>
      </c>
      <c r="U1756" s="1">
        <f>(Table1[[#This Row],[Gross Revenue]]/Table1[[#This Row],[Budget]])-1</f>
        <v>-0.71335333333333328</v>
      </c>
      <c r="V1756" t="str">
        <f t="shared" si="54"/>
        <v>90-110 minutes</v>
      </c>
      <c r="W1756">
        <f>Table1[[#This Row],[Profit]]/Table1[[#This Row],[Budget]]</f>
        <v>-0.71335333333333328</v>
      </c>
      <c r="X1756" s="22" t="str">
        <f>IF(L1756="","",
IF(L1756&lt;Predictability!$B$1,"Low",
IF(L1756&lt;=Predictability!$B$2,"Mid","High")))</f>
        <v>Low</v>
      </c>
      <c r="Y1756" s="22">
        <f t="shared" si="55"/>
        <v>0</v>
      </c>
    </row>
    <row r="1757" spans="1:25" x14ac:dyDescent="0.2">
      <c r="A1757" t="s">
        <v>4482</v>
      </c>
      <c r="B1757" t="s">
        <v>1061</v>
      </c>
      <c r="C1757" t="s">
        <v>1060</v>
      </c>
      <c r="D1757">
        <v>18000</v>
      </c>
      <c r="E1757">
        <v>19815</v>
      </c>
      <c r="F1757">
        <v>43</v>
      </c>
      <c r="G1757">
        <v>0</v>
      </c>
      <c r="H1757">
        <v>6.1</v>
      </c>
      <c r="I1757">
        <v>85</v>
      </c>
      <c r="J1757">
        <v>131</v>
      </c>
      <c r="K1757">
        <v>52799004</v>
      </c>
      <c r="L1757">
        <v>55000000</v>
      </c>
      <c r="M1757" s="2">
        <f>VLOOKUP(A1757,Sheet2!$A$1:G5481,2,0)</f>
        <v>36183</v>
      </c>
      <c r="N1757" t="str">
        <f>VLOOKUP(A1757,Sheet2!$A$1:G5481,3,0)</f>
        <v>Color</v>
      </c>
      <c r="O1757" t="str">
        <f>VLOOKUP(A1757,Sheet2!$A$1:G5481,4,0)</f>
        <v>Drama</v>
      </c>
      <c r="P1757" t="str">
        <f>VLOOKUP(A1757,Sheet2!$A$1:G5481,5,0)</f>
        <v>English</v>
      </c>
      <c r="Q1757" t="str">
        <f>VLOOKUP(A1757,Sheet2!$A$1:G5481,6,0)</f>
        <v>USA</v>
      </c>
      <c r="R1757" t="str">
        <f>VLOOKUP(A1757,Sheet2!$A$1:G5481,7,0)</f>
        <v>PG-13</v>
      </c>
      <c r="S1757" t="str">
        <f>IF(Table1[[#This Row],[Language]]="English","English","Other language")</f>
        <v>English</v>
      </c>
      <c r="T1757">
        <f>Table1[[#This Row],[Gross Revenue]]-Table1[[#This Row],[Budget]]</f>
        <v>-2200996</v>
      </c>
      <c r="U1757" s="1">
        <f>(Table1[[#This Row],[Gross Revenue]]/Table1[[#This Row],[Budget]])-1</f>
        <v>-4.0018109090909082E-2</v>
      </c>
      <c r="V1757" t="str">
        <f t="shared" si="54"/>
        <v>131-150 minutes</v>
      </c>
      <c r="W1757">
        <f>Table1[[#This Row],[Profit]]/Table1[[#This Row],[Budget]]</f>
        <v>-4.0018109090909089E-2</v>
      </c>
      <c r="X1757" s="22" t="str">
        <f>IF(L1757="","",
IF(L1757&lt;Predictability!$B$1,"Low",
IF(L1757&lt;=Predictability!$B$2,"Mid","High")))</f>
        <v>High</v>
      </c>
      <c r="Y1757" s="22">
        <f t="shared" si="55"/>
        <v>0</v>
      </c>
    </row>
    <row r="1758" spans="1:25" x14ac:dyDescent="0.2">
      <c r="A1758" t="s">
        <v>6945</v>
      </c>
      <c r="B1758" t="s">
        <v>3197</v>
      </c>
      <c r="C1758" t="s">
        <v>3198</v>
      </c>
      <c r="D1758">
        <v>136</v>
      </c>
      <c r="E1758">
        <v>203</v>
      </c>
      <c r="F1758">
        <v>756</v>
      </c>
      <c r="G1758">
        <v>12000</v>
      </c>
      <c r="H1758">
        <v>8.3000000000000007</v>
      </c>
      <c r="I1758">
        <v>260</v>
      </c>
      <c r="J1758">
        <v>145</v>
      </c>
      <c r="K1758">
        <v>26435</v>
      </c>
      <c r="L1758">
        <v>6000000</v>
      </c>
      <c r="M1758" s="2">
        <f>VLOOKUP(A1758,Sheet2!$A$1:G5482,2,0)</f>
        <v>9888</v>
      </c>
      <c r="N1758" t="str">
        <f>VLOOKUP(A1758,Sheet2!$A$1:G5482,3,0)</f>
        <v>Black and White</v>
      </c>
      <c r="O1758" t="str">
        <f>VLOOKUP(A1758,Sheet2!$A$1:G5482,4,0)</f>
        <v>Drama</v>
      </c>
      <c r="P1758" t="str">
        <f>VLOOKUP(A1758,Sheet2!$A$1:G5482,5,0)</f>
        <v>German</v>
      </c>
      <c r="Q1758" t="str">
        <f>VLOOKUP(A1758,Sheet2!$A$1:G5482,6,0)</f>
        <v>Germany</v>
      </c>
      <c r="R1758" t="str">
        <f>VLOOKUP(A1758,Sheet2!$A$1:G5482,7,0)</f>
        <v>Not Rated</v>
      </c>
      <c r="S1758" t="str">
        <f>IF(Table1[[#This Row],[Language]]="English","English","Other language")</f>
        <v>Other language</v>
      </c>
      <c r="T1758">
        <f>Table1[[#This Row],[Gross Revenue]]-Table1[[#This Row],[Budget]]</f>
        <v>-5973565</v>
      </c>
      <c r="U1758" s="1">
        <f>(Table1[[#This Row],[Gross Revenue]]/Table1[[#This Row],[Budget]])-1</f>
        <v>-0.99559416666666667</v>
      </c>
      <c r="V1758" t="str">
        <f t="shared" si="54"/>
        <v>131-150 minutes</v>
      </c>
      <c r="W1758">
        <f>Table1[[#This Row],[Profit]]/Table1[[#This Row],[Budget]]</f>
        <v>-0.99559416666666667</v>
      </c>
      <c r="X1758" s="22" t="str">
        <f>IF(L1758="","",
IF(L1758&lt;Predictability!$B$1,"Low",
IF(L1758&lt;=Predictability!$B$2,"Mid","High")))</f>
        <v>Low</v>
      </c>
      <c r="Y1758" s="22">
        <f t="shared" si="55"/>
        <v>0</v>
      </c>
    </row>
    <row r="1759" spans="1:25" x14ac:dyDescent="0.2">
      <c r="A1759" t="s">
        <v>6481</v>
      </c>
      <c r="B1759" t="s">
        <v>2951</v>
      </c>
      <c r="C1759" t="s">
        <v>2952</v>
      </c>
      <c r="D1759">
        <v>88</v>
      </c>
      <c r="E1759">
        <v>173</v>
      </c>
      <c r="F1759">
        <v>89</v>
      </c>
      <c r="G1759">
        <v>865</v>
      </c>
      <c r="H1759">
        <v>7.5</v>
      </c>
      <c r="I1759">
        <v>71</v>
      </c>
      <c r="J1759">
        <v>98</v>
      </c>
      <c r="K1759">
        <v>2938208</v>
      </c>
      <c r="L1759">
        <v>225000</v>
      </c>
      <c r="M1759" s="2">
        <f>VLOOKUP(A1759,Sheet2!$A$1:G5483,2,0)</f>
        <v>32910</v>
      </c>
      <c r="N1759" t="str">
        <f>VLOOKUP(A1759,Sheet2!$A$1:G5483,3,0)</f>
        <v>Color</v>
      </c>
      <c r="O1759" t="str">
        <f>VLOOKUP(A1759,Sheet2!$A$1:G5483,4,0)</f>
        <v>Comedy</v>
      </c>
      <c r="P1759" t="str">
        <f>VLOOKUP(A1759,Sheet2!$A$1:G5483,5,0)</f>
        <v>English</v>
      </c>
      <c r="Q1759" t="str">
        <f>VLOOKUP(A1759,Sheet2!$A$1:G5483,6,0)</f>
        <v>USA</v>
      </c>
      <c r="R1759" t="str">
        <f>VLOOKUP(A1759,Sheet2!$A$1:G5483,7,0)</f>
        <v>PG-13</v>
      </c>
      <c r="S1759" t="str">
        <f>IF(Table1[[#This Row],[Language]]="English","English","Other language")</f>
        <v>English</v>
      </c>
      <c r="T1759">
        <f>Table1[[#This Row],[Gross Revenue]]-Table1[[#This Row],[Budget]]</f>
        <v>2713208</v>
      </c>
      <c r="U1759" s="1">
        <f>(Table1[[#This Row],[Gross Revenue]]/Table1[[#This Row],[Budget]])-1</f>
        <v>12.058702222222223</v>
      </c>
      <c r="V1759" t="str">
        <f t="shared" si="54"/>
        <v>90-110 minutes</v>
      </c>
      <c r="W1759">
        <f>Table1[[#This Row],[Profit]]/Table1[[#This Row],[Budget]]</f>
        <v>12.058702222222223</v>
      </c>
      <c r="X1759" s="22" t="str">
        <f>IF(L1759="","",
IF(L1759&lt;Predictability!$B$1,"Low",
IF(L1759&lt;=Predictability!$B$2,"Mid","High")))</f>
        <v>Low</v>
      </c>
      <c r="Y1759" s="22">
        <f t="shared" si="55"/>
        <v>1</v>
      </c>
    </row>
    <row r="1760" spans="1:25" x14ac:dyDescent="0.2">
      <c r="A1760" t="s">
        <v>7032</v>
      </c>
      <c r="B1760" t="s">
        <v>3245</v>
      </c>
      <c r="C1760" t="s">
        <v>3246</v>
      </c>
      <c r="D1760">
        <v>128</v>
      </c>
      <c r="E1760">
        <v>214</v>
      </c>
      <c r="F1760">
        <v>7</v>
      </c>
      <c r="G1760">
        <v>305</v>
      </c>
      <c r="H1760">
        <v>7.2</v>
      </c>
      <c r="I1760">
        <v>4</v>
      </c>
      <c r="J1760">
        <v>125</v>
      </c>
      <c r="K1760">
        <v>3330</v>
      </c>
      <c r="L1760">
        <v>2100000</v>
      </c>
      <c r="M1760" s="2">
        <f>VLOOKUP(A1760,Sheet2!$A$1:G5484,2,0)</f>
        <v>42224</v>
      </c>
      <c r="N1760" t="str">
        <f>VLOOKUP(A1760,Sheet2!$A$1:G5484,3,0)</f>
        <v>Color</v>
      </c>
      <c r="O1760" t="str">
        <f>VLOOKUP(A1760,Sheet2!$A$1:G5484,4,0)</f>
        <v>Crime</v>
      </c>
      <c r="P1760" t="str">
        <f>VLOOKUP(A1760,Sheet2!$A$1:G5484,5,0)</f>
        <v>English</v>
      </c>
      <c r="Q1760" t="str">
        <f>VLOOKUP(A1760,Sheet2!$A$1:G5484,6,0)</f>
        <v>USA</v>
      </c>
      <c r="R1760" t="str">
        <f>VLOOKUP(A1760,Sheet2!$A$1:G5484,7,0)</f>
        <v>R</v>
      </c>
      <c r="S1760" t="str">
        <f>IF(Table1[[#This Row],[Language]]="English","English","Other language")</f>
        <v>English</v>
      </c>
      <c r="T1760">
        <f>Table1[[#This Row],[Gross Revenue]]-Table1[[#This Row],[Budget]]</f>
        <v>-2096670</v>
      </c>
      <c r="U1760" s="1">
        <f>(Table1[[#This Row],[Gross Revenue]]/Table1[[#This Row],[Budget]])-1</f>
        <v>-0.9984142857142857</v>
      </c>
      <c r="V1760" t="str">
        <f t="shared" si="54"/>
        <v>111-130 minutes</v>
      </c>
      <c r="W1760">
        <f>Table1[[#This Row],[Profit]]/Table1[[#This Row],[Budget]]</f>
        <v>-0.9984142857142857</v>
      </c>
      <c r="X1760" s="22" t="str">
        <f>IF(L1760="","",
IF(L1760&lt;Predictability!$B$1,"Low",
IF(L1760&lt;=Predictability!$B$2,"Mid","High")))</f>
        <v>Low</v>
      </c>
      <c r="Y1760" s="22">
        <f t="shared" si="55"/>
        <v>0</v>
      </c>
    </row>
    <row r="1761" spans="1:25" x14ac:dyDescent="0.2">
      <c r="A1761" t="s">
        <v>4827</v>
      </c>
      <c r="B1761" t="s">
        <v>467</v>
      </c>
      <c r="C1761" t="s">
        <v>1696</v>
      </c>
      <c r="D1761">
        <v>1000</v>
      </c>
      <c r="E1761">
        <v>3284</v>
      </c>
      <c r="F1761">
        <v>209</v>
      </c>
      <c r="G1761">
        <v>0</v>
      </c>
      <c r="H1761">
        <v>7.3</v>
      </c>
      <c r="I1761">
        <v>299</v>
      </c>
      <c r="J1761">
        <v>119</v>
      </c>
      <c r="K1761">
        <v>49024969</v>
      </c>
      <c r="L1761">
        <v>25000000</v>
      </c>
      <c r="M1761" s="2">
        <f>VLOOKUP(A1761,Sheet2!$A$1:G5485,2,0)</f>
        <v>39326</v>
      </c>
      <c r="N1761" t="str">
        <f>VLOOKUP(A1761,Sheet2!$A$1:G5485,3,0)</f>
        <v>Color</v>
      </c>
      <c r="O1761" t="str">
        <f>VLOOKUP(A1761,Sheet2!$A$1:G5485,4,0)</f>
        <v>Crime</v>
      </c>
      <c r="P1761" t="str">
        <f>VLOOKUP(A1761,Sheet2!$A$1:G5485,5,0)</f>
        <v>English</v>
      </c>
      <c r="Q1761" t="str">
        <f>VLOOKUP(A1761,Sheet2!$A$1:G5485,6,0)</f>
        <v>USA</v>
      </c>
      <c r="R1761" t="str">
        <f>VLOOKUP(A1761,Sheet2!$A$1:G5485,7,0)</f>
        <v>R</v>
      </c>
      <c r="S1761" t="str">
        <f>IF(Table1[[#This Row],[Language]]="English","English","Other language")</f>
        <v>English</v>
      </c>
      <c r="T1761">
        <f>Table1[[#This Row],[Gross Revenue]]-Table1[[#This Row],[Budget]]</f>
        <v>24024969</v>
      </c>
      <c r="U1761" s="1">
        <f>(Table1[[#This Row],[Gross Revenue]]/Table1[[#This Row],[Budget]])-1</f>
        <v>0.96099876000000006</v>
      </c>
      <c r="V1761" t="str">
        <f t="shared" si="54"/>
        <v>111-130 minutes</v>
      </c>
      <c r="W1761">
        <f>Table1[[#This Row],[Profit]]/Table1[[#This Row],[Budget]]</f>
        <v>0.96099875999999995</v>
      </c>
      <c r="X1761" s="22" t="str">
        <f>IF(L1761="","",
IF(L1761&lt;Predictability!$B$1,"Low",
IF(L1761&lt;=Predictability!$B$2,"Mid","High")))</f>
        <v>Mid</v>
      </c>
      <c r="Y1761" s="22">
        <f t="shared" si="55"/>
        <v>1</v>
      </c>
    </row>
    <row r="1762" spans="1:25" x14ac:dyDescent="0.2">
      <c r="A1762" t="s">
        <v>5918</v>
      </c>
      <c r="B1762" t="s">
        <v>2359</v>
      </c>
      <c r="C1762" t="s">
        <v>952</v>
      </c>
      <c r="D1762">
        <v>25000</v>
      </c>
      <c r="E1762">
        <v>48482</v>
      </c>
      <c r="F1762">
        <v>277</v>
      </c>
      <c r="G1762">
        <v>0</v>
      </c>
      <c r="H1762">
        <v>7.1</v>
      </c>
      <c r="I1762">
        <v>44</v>
      </c>
      <c r="J1762">
        <v>133</v>
      </c>
      <c r="K1762">
        <v>11030963</v>
      </c>
      <c r="L1762">
        <v>28000000</v>
      </c>
      <c r="M1762" s="2">
        <f>VLOOKUP(A1762,Sheet2!$A$1:G5486,2,0)</f>
        <v>35208</v>
      </c>
      <c r="N1762" t="str">
        <f>VLOOKUP(A1762,Sheet2!$A$1:G5486,3,0)</f>
        <v>Black and White</v>
      </c>
      <c r="O1762" t="str">
        <f>VLOOKUP(A1762,Sheet2!$A$1:G5486,4,0)</f>
        <v>Biography</v>
      </c>
      <c r="P1762" t="str">
        <f>VLOOKUP(A1762,Sheet2!$A$1:G5486,5,0)</f>
        <v>English</v>
      </c>
      <c r="Q1762" t="str">
        <f>VLOOKUP(A1762,Sheet2!$A$1:G5486,6,0)</f>
        <v>UK</v>
      </c>
      <c r="R1762" t="str">
        <f>VLOOKUP(A1762,Sheet2!$A$1:G5486,7,0)</f>
        <v>R</v>
      </c>
      <c r="S1762" t="str">
        <f>IF(Table1[[#This Row],[Language]]="English","English","Other language")</f>
        <v>English</v>
      </c>
      <c r="T1762">
        <f>Table1[[#This Row],[Gross Revenue]]-Table1[[#This Row],[Budget]]</f>
        <v>-16969037</v>
      </c>
      <c r="U1762" s="1">
        <f>(Table1[[#This Row],[Gross Revenue]]/Table1[[#This Row],[Budget]])-1</f>
        <v>-0.60603703571428569</v>
      </c>
      <c r="V1762" t="str">
        <f t="shared" si="54"/>
        <v>131-150 minutes</v>
      </c>
      <c r="W1762">
        <f>Table1[[#This Row],[Profit]]/Table1[[#This Row],[Budget]]</f>
        <v>-0.60603703571428569</v>
      </c>
      <c r="X1762" s="22" t="str">
        <f>IF(L1762="","",
IF(L1762&lt;Predictability!$B$1,"Low",
IF(L1762&lt;=Predictability!$B$2,"Mid","High")))</f>
        <v>Mid</v>
      </c>
      <c r="Y1762" s="22">
        <f t="shared" si="55"/>
        <v>0</v>
      </c>
    </row>
    <row r="1763" spans="1:25" x14ac:dyDescent="0.2">
      <c r="A1763" t="s">
        <v>4142</v>
      </c>
      <c r="B1763" t="s">
        <v>1265</v>
      </c>
      <c r="C1763" t="s">
        <v>1266</v>
      </c>
      <c r="D1763">
        <v>711</v>
      </c>
      <c r="E1763">
        <v>2913</v>
      </c>
      <c r="F1763">
        <v>6</v>
      </c>
      <c r="G1763">
        <v>445</v>
      </c>
      <c r="H1763">
        <v>5.8</v>
      </c>
      <c r="I1763">
        <v>90</v>
      </c>
      <c r="J1763">
        <v>102</v>
      </c>
      <c r="K1763">
        <v>33864342</v>
      </c>
      <c r="L1763">
        <v>40000000</v>
      </c>
      <c r="M1763" s="2">
        <f>VLOOKUP(A1763,Sheet2!$A$1:G5487,2,0)</f>
        <v>36165</v>
      </c>
      <c r="N1763" t="str">
        <f>VLOOKUP(A1763,Sheet2!$A$1:G5487,3,0)</f>
        <v>Color</v>
      </c>
      <c r="O1763" t="str">
        <f>VLOOKUP(A1763,Sheet2!$A$1:G5487,4,0)</f>
        <v>Comedy</v>
      </c>
      <c r="P1763" t="str">
        <f>VLOOKUP(A1763,Sheet2!$A$1:G5487,5,0)</f>
        <v>English</v>
      </c>
      <c r="Q1763" t="str">
        <f>VLOOKUP(A1763,Sheet2!$A$1:G5487,6,0)</f>
        <v>UK</v>
      </c>
      <c r="R1763" t="str">
        <f>VLOOKUP(A1763,Sheet2!$A$1:G5487,7,0)</f>
        <v>PG-13</v>
      </c>
      <c r="S1763" t="str">
        <f>IF(Table1[[#This Row],[Language]]="English","English","Other language")</f>
        <v>English</v>
      </c>
      <c r="T1763">
        <f>Table1[[#This Row],[Gross Revenue]]-Table1[[#This Row],[Budget]]</f>
        <v>-6135658</v>
      </c>
      <c r="U1763" s="1">
        <f>(Table1[[#This Row],[Gross Revenue]]/Table1[[#This Row],[Budget]])-1</f>
        <v>-0.15339144999999998</v>
      </c>
      <c r="V1763" t="str">
        <f t="shared" si="54"/>
        <v>90-110 minutes</v>
      </c>
      <c r="W1763">
        <f>Table1[[#This Row],[Profit]]/Table1[[#This Row],[Budget]]</f>
        <v>-0.15339145000000001</v>
      </c>
      <c r="X1763" s="22" t="str">
        <f>IF(L1763="","",
IF(L1763&lt;Predictability!$B$1,"Low",
IF(L1763&lt;=Predictability!$B$2,"Mid","High")))</f>
        <v>Mid</v>
      </c>
      <c r="Y1763" s="22">
        <f t="shared" si="55"/>
        <v>0</v>
      </c>
    </row>
    <row r="1764" spans="1:25" x14ac:dyDescent="0.2">
      <c r="A1764" t="s">
        <v>6034</v>
      </c>
      <c r="B1764" t="s">
        <v>2694</v>
      </c>
      <c r="C1764" t="s">
        <v>1814</v>
      </c>
      <c r="D1764">
        <v>1000</v>
      </c>
      <c r="E1764">
        <v>1342</v>
      </c>
      <c r="F1764">
        <v>0</v>
      </c>
      <c r="G1764">
        <v>0</v>
      </c>
      <c r="H1764">
        <v>7.2</v>
      </c>
      <c r="I1764">
        <v>213</v>
      </c>
      <c r="J1764">
        <v>105</v>
      </c>
      <c r="K1764">
        <v>1260917</v>
      </c>
      <c r="L1764">
        <v>27000000</v>
      </c>
      <c r="M1764" s="2">
        <f>VLOOKUP(A1764,Sheet2!$A$1:G5488,2,0)</f>
        <v>40128</v>
      </c>
      <c r="N1764" t="str">
        <f>VLOOKUP(A1764,Sheet2!$A$1:G5488,3,0)</f>
        <v>Color</v>
      </c>
      <c r="O1764" t="str">
        <f>VLOOKUP(A1764,Sheet2!$A$1:G5488,4,0)</f>
        <v>Action</v>
      </c>
      <c r="P1764" t="str">
        <f>VLOOKUP(A1764,Sheet2!$A$1:G5488,5,0)</f>
        <v>French</v>
      </c>
      <c r="Q1764" t="str">
        <f>VLOOKUP(A1764,Sheet2!$A$1:G5488,6,0)</f>
        <v>France</v>
      </c>
      <c r="R1764" t="str">
        <f>VLOOKUP(A1764,Sheet2!$A$1:G5488,7,0)</f>
        <v>R</v>
      </c>
      <c r="S1764" t="str">
        <f>IF(Table1[[#This Row],[Language]]="English","English","Other language")</f>
        <v>Other language</v>
      </c>
      <c r="T1764">
        <f>Table1[[#This Row],[Gross Revenue]]-Table1[[#This Row],[Budget]]</f>
        <v>-25739083</v>
      </c>
      <c r="U1764" s="1">
        <f>(Table1[[#This Row],[Gross Revenue]]/Table1[[#This Row],[Budget]])-1</f>
        <v>-0.95329937037037038</v>
      </c>
      <c r="V1764" t="str">
        <f t="shared" si="54"/>
        <v>90-110 minutes</v>
      </c>
      <c r="W1764">
        <f>Table1[[#This Row],[Profit]]/Table1[[#This Row],[Budget]]</f>
        <v>-0.95329937037037038</v>
      </c>
      <c r="X1764" s="22" t="str">
        <f>IF(L1764="","",
IF(L1764&lt;Predictability!$B$1,"Low",
IF(L1764&lt;=Predictability!$B$2,"Mid","High")))</f>
        <v>Mid</v>
      </c>
      <c r="Y1764" s="22">
        <f t="shared" si="55"/>
        <v>0</v>
      </c>
    </row>
    <row r="1765" spans="1:25" x14ac:dyDescent="0.2">
      <c r="A1765" t="s">
        <v>5010</v>
      </c>
      <c r="B1765" t="s">
        <v>1181</v>
      </c>
      <c r="C1765" t="s">
        <v>2013</v>
      </c>
      <c r="D1765">
        <v>1000</v>
      </c>
      <c r="E1765">
        <v>3021</v>
      </c>
      <c r="F1765">
        <v>151</v>
      </c>
      <c r="G1765">
        <v>569</v>
      </c>
      <c r="H1765">
        <v>6.5</v>
      </c>
      <c r="I1765">
        <v>37</v>
      </c>
      <c r="J1765">
        <v>97</v>
      </c>
      <c r="K1765">
        <v>78030</v>
      </c>
      <c r="L1765">
        <v>200000</v>
      </c>
      <c r="M1765" s="2">
        <f>VLOOKUP(A1765,Sheet2!$A$1:G5489,2,0)</f>
        <v>40923</v>
      </c>
      <c r="N1765" t="str">
        <f>VLOOKUP(A1765,Sheet2!$A$1:G5489,3,0)</f>
        <v>Color</v>
      </c>
      <c r="O1765" t="str">
        <f>VLOOKUP(A1765,Sheet2!$A$1:G5489,4,0)</f>
        <v>Drama</v>
      </c>
      <c r="P1765" t="str">
        <f>VLOOKUP(A1765,Sheet2!$A$1:G5489,5,0)</f>
        <v>English</v>
      </c>
      <c r="Q1765" t="str">
        <f>VLOOKUP(A1765,Sheet2!$A$1:G5489,6,0)</f>
        <v>USA</v>
      </c>
      <c r="R1765" t="str">
        <f>VLOOKUP(A1765,Sheet2!$A$1:G5489,7,0)</f>
        <v>R</v>
      </c>
      <c r="S1765" t="str">
        <f>IF(Table1[[#This Row],[Language]]="English","English","Other language")</f>
        <v>English</v>
      </c>
      <c r="T1765">
        <f>Table1[[#This Row],[Gross Revenue]]-Table1[[#This Row],[Budget]]</f>
        <v>-121970</v>
      </c>
      <c r="U1765" s="1">
        <f>(Table1[[#This Row],[Gross Revenue]]/Table1[[#This Row],[Budget]])-1</f>
        <v>-0.60985</v>
      </c>
      <c r="V1765" t="str">
        <f t="shared" si="54"/>
        <v>90-110 minutes</v>
      </c>
      <c r="W1765">
        <f>Table1[[#This Row],[Profit]]/Table1[[#This Row],[Budget]]</f>
        <v>-0.60985</v>
      </c>
      <c r="X1765" s="22" t="str">
        <f>IF(L1765="","",
IF(L1765&lt;Predictability!$B$1,"Low",
IF(L1765&lt;=Predictability!$B$2,"Mid","High")))</f>
        <v>Low</v>
      </c>
      <c r="Y1765" s="22">
        <f t="shared" si="55"/>
        <v>0</v>
      </c>
    </row>
    <row r="1766" spans="1:25" x14ac:dyDescent="0.2">
      <c r="A1766" t="s">
        <v>6669</v>
      </c>
      <c r="B1766" t="s">
        <v>3060</v>
      </c>
      <c r="C1766" t="s">
        <v>1781</v>
      </c>
      <c r="D1766">
        <v>617</v>
      </c>
      <c r="E1766">
        <v>1289</v>
      </c>
      <c r="F1766">
        <v>11000</v>
      </c>
      <c r="G1766">
        <v>78000</v>
      </c>
      <c r="H1766">
        <v>7.7</v>
      </c>
      <c r="I1766">
        <v>487</v>
      </c>
      <c r="J1766">
        <v>94</v>
      </c>
      <c r="K1766">
        <v>56816662</v>
      </c>
      <c r="L1766">
        <v>17000000</v>
      </c>
      <c r="M1766" s="2">
        <f>VLOOKUP(A1766,Sheet2!$A$1:G5490,2,0)</f>
        <v>40888</v>
      </c>
      <c r="N1766" t="str">
        <f>VLOOKUP(A1766,Sheet2!$A$1:G5490,3,0)</f>
        <v>Color</v>
      </c>
      <c r="O1766" t="str">
        <f>VLOOKUP(A1766,Sheet2!$A$1:G5490,4,0)</f>
        <v>Comedy</v>
      </c>
      <c r="P1766" t="str">
        <f>VLOOKUP(A1766,Sheet2!$A$1:G5490,5,0)</f>
        <v>English</v>
      </c>
      <c r="Q1766" t="str">
        <f>VLOOKUP(A1766,Sheet2!$A$1:G5490,6,0)</f>
        <v>Spain</v>
      </c>
      <c r="R1766" t="str">
        <f>VLOOKUP(A1766,Sheet2!$A$1:G5490,7,0)</f>
        <v>PG-13</v>
      </c>
      <c r="S1766" t="str">
        <f>IF(Table1[[#This Row],[Language]]="English","English","Other language")</f>
        <v>English</v>
      </c>
      <c r="T1766">
        <f>Table1[[#This Row],[Gross Revenue]]-Table1[[#This Row],[Budget]]</f>
        <v>39816662</v>
      </c>
      <c r="U1766" s="1">
        <f>(Table1[[#This Row],[Gross Revenue]]/Table1[[#This Row],[Budget]])-1</f>
        <v>2.3421565882352939</v>
      </c>
      <c r="V1766" t="str">
        <f t="shared" si="54"/>
        <v>90-110 minutes</v>
      </c>
      <c r="W1766">
        <f>Table1[[#This Row],[Profit]]/Table1[[#This Row],[Budget]]</f>
        <v>2.3421565882352939</v>
      </c>
      <c r="X1766" s="22" t="str">
        <f>IF(L1766="","",
IF(L1766&lt;Predictability!$B$1,"Low",
IF(L1766&lt;=Predictability!$B$2,"Mid","High")))</f>
        <v>Mid</v>
      </c>
      <c r="Y1766" s="22">
        <f t="shared" si="55"/>
        <v>1</v>
      </c>
    </row>
    <row r="1767" spans="1:25" x14ac:dyDescent="0.2">
      <c r="A1767" t="s">
        <v>5508</v>
      </c>
      <c r="B1767" t="s">
        <v>971</v>
      </c>
      <c r="C1767" t="s">
        <v>1356</v>
      </c>
      <c r="D1767">
        <v>18000</v>
      </c>
      <c r="E1767">
        <v>19689</v>
      </c>
      <c r="F1767">
        <v>16000</v>
      </c>
      <c r="G1767">
        <v>0</v>
      </c>
      <c r="H1767">
        <v>6.6</v>
      </c>
      <c r="I1767">
        <v>91</v>
      </c>
      <c r="J1767">
        <v>155</v>
      </c>
      <c r="K1767">
        <v>25078937</v>
      </c>
      <c r="L1767">
        <v>30000000</v>
      </c>
      <c r="M1767" s="2">
        <f>VLOOKUP(A1767,Sheet2!$A$1:G5491,2,0)</f>
        <v>35521</v>
      </c>
      <c r="N1767" t="str">
        <f>VLOOKUP(A1767,Sheet2!$A$1:G5491,3,0)</f>
        <v>Color</v>
      </c>
      <c r="O1767" t="str">
        <f>VLOOKUP(A1767,Sheet2!$A$1:G5491,4,0)</f>
        <v>Crime</v>
      </c>
      <c r="P1767" t="str">
        <f>VLOOKUP(A1767,Sheet2!$A$1:G5491,5,0)</f>
        <v>English</v>
      </c>
      <c r="Q1767" t="str">
        <f>VLOOKUP(A1767,Sheet2!$A$1:G5491,6,0)</f>
        <v>USA</v>
      </c>
      <c r="R1767" t="str">
        <f>VLOOKUP(A1767,Sheet2!$A$1:G5491,7,0)</f>
        <v>R</v>
      </c>
      <c r="S1767" t="str">
        <f>IF(Table1[[#This Row],[Language]]="English","English","Other language")</f>
        <v>English</v>
      </c>
      <c r="T1767">
        <f>Table1[[#This Row],[Gross Revenue]]-Table1[[#This Row],[Budget]]</f>
        <v>-4921063</v>
      </c>
      <c r="U1767" s="1">
        <f>(Table1[[#This Row],[Gross Revenue]]/Table1[[#This Row],[Budget]])-1</f>
        <v>-0.16403543333333337</v>
      </c>
      <c r="V1767" t="str">
        <f t="shared" si="54"/>
        <v>&gt;150 minutes</v>
      </c>
      <c r="W1767">
        <f>Table1[[#This Row],[Profit]]/Table1[[#This Row],[Budget]]</f>
        <v>-0.16403543333333334</v>
      </c>
      <c r="X1767" s="22" t="str">
        <f>IF(L1767="","",
IF(L1767&lt;Predictability!$B$1,"Low",
IF(L1767&lt;=Predictability!$B$2,"Mid","High")))</f>
        <v>Mid</v>
      </c>
      <c r="Y1767" s="22">
        <f t="shared" si="55"/>
        <v>0</v>
      </c>
    </row>
    <row r="1768" spans="1:25" x14ac:dyDescent="0.2">
      <c r="A1768" t="s">
        <v>6533</v>
      </c>
      <c r="B1768" t="s">
        <v>211</v>
      </c>
      <c r="C1768" t="s">
        <v>42</v>
      </c>
      <c r="D1768">
        <v>22000</v>
      </c>
      <c r="E1768">
        <v>23866</v>
      </c>
      <c r="F1768">
        <v>102</v>
      </c>
      <c r="G1768">
        <v>0</v>
      </c>
      <c r="H1768">
        <v>7.6</v>
      </c>
      <c r="I1768">
        <v>77</v>
      </c>
      <c r="J1768">
        <v>126</v>
      </c>
      <c r="K1768">
        <v>38413606</v>
      </c>
      <c r="L1768">
        <v>30000000</v>
      </c>
      <c r="M1768" s="2">
        <f>VLOOKUP(A1768,Sheet2!$A$1:G5492,2,0)</f>
        <v>32354</v>
      </c>
      <c r="N1768" t="str">
        <f>VLOOKUP(A1768,Sheet2!$A$1:G5492,3,0)</f>
        <v>Color</v>
      </c>
      <c r="O1768" t="str">
        <f>VLOOKUP(A1768,Sheet2!$A$1:G5492,4,0)</f>
        <v>Action</v>
      </c>
      <c r="P1768" t="str">
        <f>VLOOKUP(A1768,Sheet2!$A$1:G5492,5,0)</f>
        <v>English</v>
      </c>
      <c r="Q1768" t="str">
        <f>VLOOKUP(A1768,Sheet2!$A$1:G5492,6,0)</f>
        <v>USA</v>
      </c>
      <c r="R1768" t="str">
        <f>VLOOKUP(A1768,Sheet2!$A$1:G5492,7,0)</f>
        <v>R</v>
      </c>
      <c r="S1768" t="str">
        <f>IF(Table1[[#This Row],[Language]]="English","English","Other language")</f>
        <v>English</v>
      </c>
      <c r="T1768">
        <f>Table1[[#This Row],[Gross Revenue]]-Table1[[#This Row],[Budget]]</f>
        <v>8413606</v>
      </c>
      <c r="U1768" s="1">
        <f>(Table1[[#This Row],[Gross Revenue]]/Table1[[#This Row],[Budget]])-1</f>
        <v>0.28045353333333334</v>
      </c>
      <c r="V1768" t="str">
        <f t="shared" si="54"/>
        <v>111-130 minutes</v>
      </c>
      <c r="W1768">
        <f>Table1[[#This Row],[Profit]]/Table1[[#This Row],[Budget]]</f>
        <v>0.28045353333333334</v>
      </c>
      <c r="X1768" s="22" t="str">
        <f>IF(L1768="","",
IF(L1768&lt;Predictability!$B$1,"Low",
IF(L1768&lt;=Predictability!$B$2,"Mid","High")))</f>
        <v>Mid</v>
      </c>
      <c r="Y1768" s="22">
        <f t="shared" si="55"/>
        <v>0</v>
      </c>
    </row>
    <row r="1769" spans="1:25" x14ac:dyDescent="0.2">
      <c r="A1769" t="s">
        <v>3951</v>
      </c>
      <c r="B1769" t="s">
        <v>956</v>
      </c>
      <c r="C1769" t="s">
        <v>149</v>
      </c>
      <c r="D1769">
        <v>9000</v>
      </c>
      <c r="E1769">
        <v>10731</v>
      </c>
      <c r="F1769">
        <v>31</v>
      </c>
      <c r="G1769">
        <v>0</v>
      </c>
      <c r="H1769">
        <v>5.6</v>
      </c>
      <c r="I1769">
        <v>35</v>
      </c>
      <c r="J1769">
        <v>114</v>
      </c>
      <c r="K1769">
        <v>50628009</v>
      </c>
      <c r="L1769">
        <v>90000000</v>
      </c>
      <c r="M1769" s="2">
        <f>VLOOKUP(A1769,Sheet2!$A$1:G5493,2,0)</f>
        <v>36024</v>
      </c>
      <c r="N1769" t="str">
        <f>VLOOKUP(A1769,Sheet2!$A$1:G5493,3,0)</f>
        <v>Color</v>
      </c>
      <c r="O1769" t="str">
        <f>VLOOKUP(A1769,Sheet2!$A$1:G5493,4,0)</f>
        <v>Action</v>
      </c>
      <c r="P1769" t="str">
        <f>VLOOKUP(A1769,Sheet2!$A$1:G5493,5,0)</f>
        <v>English</v>
      </c>
      <c r="Q1769" t="str">
        <f>VLOOKUP(A1769,Sheet2!$A$1:G5493,6,0)</f>
        <v>USA</v>
      </c>
      <c r="R1769" t="str">
        <f>VLOOKUP(A1769,Sheet2!$A$1:G5493,7,0)</f>
        <v>PG</v>
      </c>
      <c r="S1769" t="str">
        <f>IF(Table1[[#This Row],[Language]]="English","English","Other language")</f>
        <v>English</v>
      </c>
      <c r="T1769">
        <f>Table1[[#This Row],[Gross Revenue]]-Table1[[#This Row],[Budget]]</f>
        <v>-39371991</v>
      </c>
      <c r="U1769" s="1">
        <f>(Table1[[#This Row],[Gross Revenue]]/Table1[[#This Row],[Budget]])-1</f>
        <v>-0.43746656666666661</v>
      </c>
      <c r="V1769" t="str">
        <f t="shared" si="54"/>
        <v>111-130 minutes</v>
      </c>
      <c r="W1769">
        <f>Table1[[#This Row],[Profit]]/Table1[[#This Row],[Budget]]</f>
        <v>-0.43746656666666667</v>
      </c>
      <c r="X1769" s="22" t="str">
        <f>IF(L1769="","",
IF(L1769&lt;Predictability!$B$1,"Low",
IF(L1769&lt;=Predictability!$B$2,"Mid","High")))</f>
        <v>High</v>
      </c>
      <c r="Y1769" s="22">
        <f t="shared" si="55"/>
        <v>0</v>
      </c>
    </row>
    <row r="1770" spans="1:25" x14ac:dyDescent="0.2">
      <c r="A1770" t="s">
        <v>6541</v>
      </c>
      <c r="B1770" t="s">
        <v>963</v>
      </c>
      <c r="C1770" t="s">
        <v>1662</v>
      </c>
      <c r="D1770">
        <v>11000</v>
      </c>
      <c r="E1770">
        <v>13189</v>
      </c>
      <c r="F1770">
        <v>835</v>
      </c>
      <c r="G1770">
        <v>10000</v>
      </c>
      <c r="H1770">
        <v>7.6</v>
      </c>
      <c r="I1770">
        <v>324</v>
      </c>
      <c r="J1770">
        <v>128</v>
      </c>
      <c r="K1770">
        <v>31838002</v>
      </c>
      <c r="L1770">
        <v>20000000</v>
      </c>
      <c r="M1770" s="2">
        <f>VLOOKUP(A1770,Sheet2!$A$1:G5494,2,0)</f>
        <v>39548</v>
      </c>
      <c r="N1770" t="str">
        <f>VLOOKUP(A1770,Sheet2!$A$1:G5494,3,0)</f>
        <v>Color</v>
      </c>
      <c r="O1770" t="str">
        <f>VLOOKUP(A1770,Sheet2!$A$1:G5494,4,0)</f>
        <v>Biography</v>
      </c>
      <c r="P1770" t="str">
        <f>VLOOKUP(A1770,Sheet2!$A$1:G5494,5,0)</f>
        <v>English</v>
      </c>
      <c r="Q1770" t="str">
        <f>VLOOKUP(A1770,Sheet2!$A$1:G5494,6,0)</f>
        <v>USA</v>
      </c>
      <c r="R1770" t="str">
        <f>VLOOKUP(A1770,Sheet2!$A$1:G5494,7,0)</f>
        <v>R</v>
      </c>
      <c r="S1770" t="str">
        <f>IF(Table1[[#This Row],[Language]]="English","English","Other language")</f>
        <v>English</v>
      </c>
      <c r="T1770">
        <f>Table1[[#This Row],[Gross Revenue]]-Table1[[#This Row],[Budget]]</f>
        <v>11838002</v>
      </c>
      <c r="U1770" s="1">
        <f>(Table1[[#This Row],[Gross Revenue]]/Table1[[#This Row],[Budget]])-1</f>
        <v>0.59190009999999993</v>
      </c>
      <c r="V1770" t="str">
        <f t="shared" si="54"/>
        <v>111-130 minutes</v>
      </c>
      <c r="W1770">
        <f>Table1[[#This Row],[Profit]]/Table1[[#This Row],[Budget]]</f>
        <v>0.59190010000000004</v>
      </c>
      <c r="X1770" s="22" t="str">
        <f>IF(L1770="","",
IF(L1770&lt;Predictability!$B$1,"Low",
IF(L1770&lt;=Predictability!$B$2,"Mid","High")))</f>
        <v>Mid</v>
      </c>
      <c r="Y1770" s="22">
        <f t="shared" si="55"/>
        <v>1</v>
      </c>
    </row>
    <row r="1771" spans="1:25" x14ac:dyDescent="0.2">
      <c r="A1771" t="s">
        <v>5822</v>
      </c>
      <c r="B1771" t="s">
        <v>556</v>
      </c>
      <c r="C1771" t="s">
        <v>1918</v>
      </c>
      <c r="D1771">
        <v>4000</v>
      </c>
      <c r="E1771">
        <v>6393</v>
      </c>
      <c r="F1771">
        <v>44</v>
      </c>
      <c r="G1771">
        <v>10000</v>
      </c>
      <c r="H1771">
        <v>7</v>
      </c>
      <c r="I1771">
        <v>151</v>
      </c>
      <c r="J1771">
        <v>124</v>
      </c>
      <c r="K1771">
        <v>36447959</v>
      </c>
      <c r="L1771">
        <v>25000000</v>
      </c>
      <c r="M1771" s="2">
        <f>VLOOKUP(A1771,Sheet2!$A$1:G5495,2,0)</f>
        <v>41969</v>
      </c>
      <c r="N1771" t="str">
        <f>VLOOKUP(A1771,Sheet2!$A$1:G5495,3,0)</f>
        <v>Color</v>
      </c>
      <c r="O1771" t="str">
        <f>VLOOKUP(A1771,Sheet2!$A$1:G5495,4,0)</f>
        <v>Biography</v>
      </c>
      <c r="P1771" t="str">
        <f>VLOOKUP(A1771,Sheet2!$A$1:G5495,5,0)</f>
        <v>English</v>
      </c>
      <c r="Q1771" t="str">
        <f>VLOOKUP(A1771,Sheet2!$A$1:G5495,6,0)</f>
        <v>USA</v>
      </c>
      <c r="R1771" t="str">
        <f>VLOOKUP(A1771,Sheet2!$A$1:G5495,7,0)</f>
        <v>PG</v>
      </c>
      <c r="S1771" t="str">
        <f>IF(Table1[[#This Row],[Language]]="English","English","Other language")</f>
        <v>English</v>
      </c>
      <c r="T1771">
        <f>Table1[[#This Row],[Gross Revenue]]-Table1[[#This Row],[Budget]]</f>
        <v>11447959</v>
      </c>
      <c r="U1771" s="1">
        <f>(Table1[[#This Row],[Gross Revenue]]/Table1[[#This Row],[Budget]])-1</f>
        <v>0.45791836000000008</v>
      </c>
      <c r="V1771" t="str">
        <f t="shared" si="54"/>
        <v>111-130 minutes</v>
      </c>
      <c r="W1771">
        <f>Table1[[#This Row],[Profit]]/Table1[[#This Row],[Budget]]</f>
        <v>0.45791836000000002</v>
      </c>
      <c r="X1771" s="22" t="str">
        <f>IF(L1771="","",
IF(L1771&lt;Predictability!$B$1,"Low",
IF(L1771&lt;=Predictability!$B$2,"Mid","High")))</f>
        <v>Mid</v>
      </c>
      <c r="Y1771" s="22">
        <f t="shared" si="55"/>
        <v>0</v>
      </c>
    </row>
    <row r="1772" spans="1:25" x14ac:dyDescent="0.2">
      <c r="A1772" t="s">
        <v>6906</v>
      </c>
      <c r="B1772" t="s">
        <v>1356</v>
      </c>
      <c r="C1772" t="s">
        <v>1356</v>
      </c>
      <c r="D1772">
        <v>16000</v>
      </c>
      <c r="E1772">
        <v>28830</v>
      </c>
      <c r="F1772">
        <v>16000</v>
      </c>
      <c r="G1772">
        <v>14000</v>
      </c>
      <c r="H1772">
        <v>8.1</v>
      </c>
      <c r="I1772">
        <v>268</v>
      </c>
      <c r="J1772">
        <v>132</v>
      </c>
      <c r="K1772">
        <v>100422786</v>
      </c>
      <c r="L1772">
        <v>30000000</v>
      </c>
      <c r="M1772" s="2">
        <f>VLOOKUP(A1772,Sheet2!$A$1:G5496,2,0)</f>
        <v>38200</v>
      </c>
      <c r="N1772" t="str">
        <f>VLOOKUP(A1772,Sheet2!$A$1:G5496,3,0)</f>
        <v>Color</v>
      </c>
      <c r="O1772" t="str">
        <f>VLOOKUP(A1772,Sheet2!$A$1:G5496,4,0)</f>
        <v>Drama</v>
      </c>
      <c r="P1772" t="str">
        <f>VLOOKUP(A1772,Sheet2!$A$1:G5496,5,0)</f>
        <v>English</v>
      </c>
      <c r="Q1772" t="str">
        <f>VLOOKUP(A1772,Sheet2!$A$1:G5496,6,0)</f>
        <v>USA</v>
      </c>
      <c r="R1772" t="str">
        <f>VLOOKUP(A1772,Sheet2!$A$1:G5496,7,0)</f>
        <v>PG-13</v>
      </c>
      <c r="S1772" t="str">
        <f>IF(Table1[[#This Row],[Language]]="English","English","Other language")</f>
        <v>English</v>
      </c>
      <c r="T1772">
        <f>Table1[[#This Row],[Gross Revenue]]-Table1[[#This Row],[Budget]]</f>
        <v>70422786</v>
      </c>
      <c r="U1772" s="1">
        <f>(Table1[[#This Row],[Gross Revenue]]/Table1[[#This Row],[Budget]])-1</f>
        <v>2.3474262000000001</v>
      </c>
      <c r="V1772" t="str">
        <f t="shared" si="54"/>
        <v>131-150 minutes</v>
      </c>
      <c r="W1772">
        <f>Table1[[#This Row],[Profit]]/Table1[[#This Row],[Budget]]</f>
        <v>2.3474262000000001</v>
      </c>
      <c r="X1772" s="22" t="str">
        <f>IF(L1772="","",
IF(L1772&lt;Predictability!$B$1,"Low",
IF(L1772&lt;=Predictability!$B$2,"Mid","High")))</f>
        <v>Mid</v>
      </c>
      <c r="Y1772" s="22">
        <f t="shared" si="55"/>
        <v>1</v>
      </c>
    </row>
    <row r="1773" spans="1:25" x14ac:dyDescent="0.2">
      <c r="A1773" t="s">
        <v>6335</v>
      </c>
      <c r="B1773" t="s">
        <v>68</v>
      </c>
      <c r="C1773" t="s">
        <v>242</v>
      </c>
      <c r="D1773">
        <v>1000</v>
      </c>
      <c r="E1773">
        <v>4186</v>
      </c>
      <c r="F1773">
        <v>212</v>
      </c>
      <c r="G1773">
        <v>2000</v>
      </c>
      <c r="H1773">
        <v>6.4</v>
      </c>
      <c r="I1773">
        <v>127</v>
      </c>
      <c r="J1773">
        <v>101</v>
      </c>
      <c r="K1773">
        <v>4476235</v>
      </c>
      <c r="L1773">
        <v>27000000</v>
      </c>
      <c r="M1773" s="2">
        <f>VLOOKUP(A1773,Sheet2!$A$1:G5497,2,0)</f>
        <v>37989</v>
      </c>
      <c r="N1773" t="str">
        <f>VLOOKUP(A1773,Sheet2!$A$1:G5497,3,0)</f>
        <v>Color</v>
      </c>
      <c r="O1773" t="str">
        <f>VLOOKUP(A1773,Sheet2!$A$1:G5497,4,0)</f>
        <v>Crime</v>
      </c>
      <c r="P1773" t="str">
        <f>VLOOKUP(A1773,Sheet2!$A$1:G5497,5,0)</f>
        <v>English</v>
      </c>
      <c r="Q1773" t="str">
        <f>VLOOKUP(A1773,Sheet2!$A$1:G5497,6,0)</f>
        <v>USA</v>
      </c>
      <c r="R1773" t="str">
        <f>VLOOKUP(A1773,Sheet2!$A$1:G5497,7,0)</f>
        <v>R</v>
      </c>
      <c r="S1773" t="str">
        <f>IF(Table1[[#This Row],[Language]]="English","English","Other language")</f>
        <v>English</v>
      </c>
      <c r="T1773">
        <f>Table1[[#This Row],[Gross Revenue]]-Table1[[#This Row],[Budget]]</f>
        <v>-22523765</v>
      </c>
      <c r="U1773" s="1">
        <f>(Table1[[#This Row],[Gross Revenue]]/Table1[[#This Row],[Budget]])-1</f>
        <v>-0.83421351851851855</v>
      </c>
      <c r="V1773" t="str">
        <f t="shared" si="54"/>
        <v>90-110 minutes</v>
      </c>
      <c r="W1773">
        <f>Table1[[#This Row],[Profit]]/Table1[[#This Row],[Budget]]</f>
        <v>-0.83421351851851855</v>
      </c>
      <c r="X1773" s="22" t="str">
        <f>IF(L1773="","",
IF(L1773&lt;Predictability!$B$1,"Low",
IF(L1773&lt;=Predictability!$B$2,"Mid","High")))</f>
        <v>Mid</v>
      </c>
      <c r="Y1773" s="22">
        <f t="shared" si="55"/>
        <v>0</v>
      </c>
    </row>
    <row r="1774" spans="1:25" x14ac:dyDescent="0.2">
      <c r="A1774" t="s">
        <v>4963</v>
      </c>
      <c r="B1774" t="s">
        <v>805</v>
      </c>
      <c r="C1774" t="s">
        <v>1972</v>
      </c>
      <c r="D1774">
        <v>7000</v>
      </c>
      <c r="E1774">
        <v>13616</v>
      </c>
      <c r="F1774">
        <v>22</v>
      </c>
      <c r="G1774">
        <v>70000</v>
      </c>
      <c r="H1774">
        <v>6.4</v>
      </c>
      <c r="I1774">
        <v>308</v>
      </c>
      <c r="J1774">
        <v>91</v>
      </c>
      <c r="K1774">
        <v>336029560</v>
      </c>
      <c r="L1774">
        <v>74000000</v>
      </c>
      <c r="M1774" s="2">
        <f>VLOOKUP(A1774,Sheet2!$A$1:G5498,2,0)</f>
        <v>42220</v>
      </c>
      <c r="N1774" t="str">
        <f>VLOOKUP(A1774,Sheet2!$A$1:G5498,3,0)</f>
        <v>Color</v>
      </c>
      <c r="O1774" t="str">
        <f>VLOOKUP(A1774,Sheet2!$A$1:G5498,4,0)</f>
        <v>Action</v>
      </c>
      <c r="P1774" t="str">
        <f>VLOOKUP(A1774,Sheet2!$A$1:G5498,5,0)</f>
        <v>English</v>
      </c>
      <c r="Q1774" t="str">
        <f>VLOOKUP(A1774,Sheet2!$A$1:G5498,6,0)</f>
        <v>USA</v>
      </c>
      <c r="R1774" t="str">
        <f>VLOOKUP(A1774,Sheet2!$A$1:G5498,7,0)</f>
        <v>PG</v>
      </c>
      <c r="S1774" t="str">
        <f>IF(Table1[[#This Row],[Language]]="English","English","Other language")</f>
        <v>English</v>
      </c>
      <c r="T1774">
        <f>Table1[[#This Row],[Gross Revenue]]-Table1[[#This Row],[Budget]]</f>
        <v>262029560</v>
      </c>
      <c r="U1774" s="1">
        <f>(Table1[[#This Row],[Gross Revenue]]/Table1[[#This Row],[Budget]])-1</f>
        <v>3.54094</v>
      </c>
      <c r="V1774" t="str">
        <f t="shared" si="54"/>
        <v>90-110 minutes</v>
      </c>
      <c r="W1774">
        <f>Table1[[#This Row],[Profit]]/Table1[[#This Row],[Budget]]</f>
        <v>3.54094</v>
      </c>
      <c r="X1774" s="22" t="str">
        <f>IF(L1774="","",
IF(L1774&lt;Predictability!$B$1,"Low",
IF(L1774&lt;=Predictability!$B$2,"Mid","High")))</f>
        <v>High</v>
      </c>
      <c r="Y1774" s="22">
        <f t="shared" si="55"/>
        <v>1</v>
      </c>
    </row>
    <row r="1775" spans="1:25" x14ac:dyDescent="0.2">
      <c r="A1775" t="s">
        <v>6643</v>
      </c>
      <c r="B1775" t="s">
        <v>1137</v>
      </c>
      <c r="C1775" t="s">
        <v>1734</v>
      </c>
      <c r="D1775">
        <v>10000</v>
      </c>
      <c r="E1775">
        <v>12546</v>
      </c>
      <c r="F1775">
        <v>14000</v>
      </c>
      <c r="G1775">
        <v>0</v>
      </c>
      <c r="H1775">
        <v>7.7</v>
      </c>
      <c r="I1775">
        <v>252</v>
      </c>
      <c r="J1775">
        <v>145</v>
      </c>
      <c r="K1775">
        <v>132014112</v>
      </c>
      <c r="L1775">
        <v>102000000</v>
      </c>
      <c r="M1775" s="2">
        <f>VLOOKUP(A1775,Sheet2!$A$1:G5499,2,0)</f>
        <v>37619</v>
      </c>
      <c r="N1775" t="str">
        <f>VLOOKUP(A1775,Sheet2!$A$1:G5499,3,0)</f>
        <v>Color</v>
      </c>
      <c r="O1775" t="str">
        <f>VLOOKUP(A1775,Sheet2!$A$1:G5499,4,0)</f>
        <v>Action</v>
      </c>
      <c r="P1775" t="str">
        <f>VLOOKUP(A1775,Sheet2!$A$1:G5499,5,0)</f>
        <v>English</v>
      </c>
      <c r="Q1775" t="str">
        <f>VLOOKUP(A1775,Sheet2!$A$1:G5499,6,0)</f>
        <v>USA</v>
      </c>
      <c r="R1775" t="str">
        <f>VLOOKUP(A1775,Sheet2!$A$1:G5499,7,0)</f>
        <v>PG-13</v>
      </c>
      <c r="S1775" t="str">
        <f>IF(Table1[[#This Row],[Language]]="English","English","Other language")</f>
        <v>English</v>
      </c>
      <c r="T1775">
        <f>Table1[[#This Row],[Gross Revenue]]-Table1[[#This Row],[Budget]]</f>
        <v>30014112</v>
      </c>
      <c r="U1775" s="1">
        <f>(Table1[[#This Row],[Gross Revenue]]/Table1[[#This Row],[Budget]])-1</f>
        <v>0.29425600000000007</v>
      </c>
      <c r="V1775" t="str">
        <f t="shared" si="54"/>
        <v>131-150 minutes</v>
      </c>
      <c r="W1775">
        <f>Table1[[#This Row],[Profit]]/Table1[[#This Row],[Budget]]</f>
        <v>0.29425600000000002</v>
      </c>
      <c r="X1775" s="22" t="str">
        <f>IF(L1775="","",
IF(L1775&lt;Predictability!$B$1,"Low",
IF(L1775&lt;=Predictability!$B$2,"Mid","High")))</f>
        <v>High</v>
      </c>
      <c r="Y1775" s="22">
        <f t="shared" si="55"/>
        <v>0</v>
      </c>
    </row>
    <row r="1776" spans="1:25" x14ac:dyDescent="0.2">
      <c r="A1776" t="s">
        <v>6461</v>
      </c>
      <c r="B1776" t="s">
        <v>2943</v>
      </c>
      <c r="C1776" t="s">
        <v>2301</v>
      </c>
      <c r="D1776">
        <v>639</v>
      </c>
      <c r="E1776">
        <v>1845</v>
      </c>
      <c r="F1776">
        <v>149</v>
      </c>
      <c r="G1776">
        <v>0</v>
      </c>
      <c r="H1776">
        <v>7.5</v>
      </c>
      <c r="I1776">
        <v>129</v>
      </c>
      <c r="J1776">
        <v>135</v>
      </c>
      <c r="K1776">
        <v>64371181</v>
      </c>
      <c r="L1776">
        <v>28000000</v>
      </c>
      <c r="M1776" s="2">
        <f>VLOOKUP(A1776,Sheet2!$A$1:G5500,2,0)</f>
        <v>38275</v>
      </c>
      <c r="N1776" t="str">
        <f>VLOOKUP(A1776,Sheet2!$A$1:G5500,3,0)</f>
        <v>Color</v>
      </c>
      <c r="O1776" t="str">
        <f>VLOOKUP(A1776,Sheet2!$A$1:G5500,4,0)</f>
        <v>Biography</v>
      </c>
      <c r="P1776" t="str">
        <f>VLOOKUP(A1776,Sheet2!$A$1:G5500,5,0)</f>
        <v>English</v>
      </c>
      <c r="Q1776" t="str">
        <f>VLOOKUP(A1776,Sheet2!$A$1:G5500,6,0)</f>
        <v>USA</v>
      </c>
      <c r="R1776" t="str">
        <f>VLOOKUP(A1776,Sheet2!$A$1:G5500,7,0)</f>
        <v>PG</v>
      </c>
      <c r="S1776" t="str">
        <f>IF(Table1[[#This Row],[Language]]="English","English","Other language")</f>
        <v>English</v>
      </c>
      <c r="T1776">
        <f>Table1[[#This Row],[Gross Revenue]]-Table1[[#This Row],[Budget]]</f>
        <v>36371181</v>
      </c>
      <c r="U1776" s="1">
        <f>(Table1[[#This Row],[Gross Revenue]]/Table1[[#This Row],[Budget]])-1</f>
        <v>1.2989707500000001</v>
      </c>
      <c r="V1776" t="str">
        <f t="shared" si="54"/>
        <v>131-150 minutes</v>
      </c>
      <c r="W1776">
        <f>Table1[[#This Row],[Profit]]/Table1[[#This Row],[Budget]]</f>
        <v>1.2989707500000001</v>
      </c>
      <c r="X1776" s="22" t="str">
        <f>IF(L1776="","",
IF(L1776&lt;Predictability!$B$1,"Low",
IF(L1776&lt;=Predictability!$B$2,"Mid","High")))</f>
        <v>Mid</v>
      </c>
      <c r="Y1776" s="22">
        <f t="shared" si="55"/>
        <v>1</v>
      </c>
    </row>
    <row r="1777" spans="1:25" x14ac:dyDescent="0.2">
      <c r="A1777" t="s">
        <v>4330</v>
      </c>
      <c r="B1777" t="s">
        <v>1079</v>
      </c>
      <c r="C1777" t="s">
        <v>562</v>
      </c>
      <c r="D1777">
        <v>23000</v>
      </c>
      <c r="E1777">
        <v>26982</v>
      </c>
      <c r="F1777">
        <v>0</v>
      </c>
      <c r="G1777">
        <v>0</v>
      </c>
      <c r="H1777">
        <v>6</v>
      </c>
      <c r="I1777">
        <v>158</v>
      </c>
      <c r="J1777">
        <v>160</v>
      </c>
      <c r="K1777">
        <v>7916887</v>
      </c>
      <c r="L1777">
        <v>45000000</v>
      </c>
      <c r="M1777" s="2">
        <f>VLOOKUP(A1777,Sheet2!$A$1:G5501,2,0)</f>
        <v>39676</v>
      </c>
      <c r="N1777" t="str">
        <f>VLOOKUP(A1777,Sheet2!$A$1:G5501,3,0)</f>
        <v>Color</v>
      </c>
      <c r="O1777" t="str">
        <f>VLOOKUP(A1777,Sheet2!$A$1:G5501,4,0)</f>
        <v>Action</v>
      </c>
      <c r="P1777" t="str">
        <f>VLOOKUP(A1777,Sheet2!$A$1:G5501,5,0)</f>
        <v>English</v>
      </c>
      <c r="Q1777" t="str">
        <f>VLOOKUP(A1777,Sheet2!$A$1:G5501,6,0)</f>
        <v>USA</v>
      </c>
      <c r="R1777" t="str">
        <f>VLOOKUP(A1777,Sheet2!$A$1:G5501,7,0)</f>
        <v>R</v>
      </c>
      <c r="S1777" t="str">
        <f>IF(Table1[[#This Row],[Language]]="English","English","Other language")</f>
        <v>English</v>
      </c>
      <c r="T1777">
        <f>Table1[[#This Row],[Gross Revenue]]-Table1[[#This Row],[Budget]]</f>
        <v>-37083113</v>
      </c>
      <c r="U1777" s="1">
        <f>(Table1[[#This Row],[Gross Revenue]]/Table1[[#This Row],[Budget]])-1</f>
        <v>-0.82406917777777777</v>
      </c>
      <c r="V1777" t="str">
        <f t="shared" si="54"/>
        <v>&gt;150 minutes</v>
      </c>
      <c r="W1777">
        <f>Table1[[#This Row],[Profit]]/Table1[[#This Row],[Budget]]</f>
        <v>-0.82406917777777777</v>
      </c>
      <c r="X1777" s="22" t="str">
        <f>IF(L1777="","",
IF(L1777&lt;Predictability!$B$1,"Low",
IF(L1777&lt;=Predictability!$B$2,"Mid","High")))</f>
        <v>Mid</v>
      </c>
      <c r="Y1777" s="22">
        <f t="shared" si="55"/>
        <v>0</v>
      </c>
    </row>
    <row r="1778" spans="1:25" x14ac:dyDescent="0.2">
      <c r="A1778" t="s">
        <v>3964</v>
      </c>
      <c r="B1778" t="s">
        <v>433</v>
      </c>
      <c r="C1778" t="s">
        <v>1068</v>
      </c>
      <c r="D1778">
        <v>8000</v>
      </c>
      <c r="E1778">
        <v>11454</v>
      </c>
      <c r="F1778">
        <v>763</v>
      </c>
      <c r="G1778">
        <v>18000</v>
      </c>
      <c r="H1778">
        <v>5.6</v>
      </c>
      <c r="I1778">
        <v>382</v>
      </c>
      <c r="J1778">
        <v>106</v>
      </c>
      <c r="K1778">
        <v>64933670</v>
      </c>
      <c r="L1778">
        <v>85000000</v>
      </c>
      <c r="M1778" s="2">
        <f>VLOOKUP(A1778,Sheet2!$A$1:G5502,2,0)</f>
        <v>41021</v>
      </c>
      <c r="N1778" t="str">
        <f>VLOOKUP(A1778,Sheet2!$A$1:G5502,3,0)</f>
        <v>Color</v>
      </c>
      <c r="O1778" t="str">
        <f>VLOOKUP(A1778,Sheet2!$A$1:G5502,4,0)</f>
        <v>Adventure</v>
      </c>
      <c r="P1778" t="str">
        <f>VLOOKUP(A1778,Sheet2!$A$1:G5502,5,0)</f>
        <v>English</v>
      </c>
      <c r="Q1778" t="str">
        <f>VLOOKUP(A1778,Sheet2!$A$1:G5502,6,0)</f>
        <v>USA</v>
      </c>
      <c r="R1778" t="str">
        <f>VLOOKUP(A1778,Sheet2!$A$1:G5502,7,0)</f>
        <v>PG</v>
      </c>
      <c r="S1778" t="str">
        <f>IF(Table1[[#This Row],[Language]]="English","English","Other language")</f>
        <v>English</v>
      </c>
      <c r="T1778">
        <f>Table1[[#This Row],[Gross Revenue]]-Table1[[#This Row],[Budget]]</f>
        <v>-20066330</v>
      </c>
      <c r="U1778" s="1">
        <f>(Table1[[#This Row],[Gross Revenue]]/Table1[[#This Row],[Budget]])-1</f>
        <v>-0.23607447058823527</v>
      </c>
      <c r="V1778" t="str">
        <f t="shared" si="54"/>
        <v>90-110 minutes</v>
      </c>
      <c r="W1778">
        <f>Table1[[#This Row],[Profit]]/Table1[[#This Row],[Budget]]</f>
        <v>-0.2360744705882353</v>
      </c>
      <c r="X1778" s="22" t="str">
        <f>IF(L1778="","",
IF(L1778&lt;Predictability!$B$1,"Low",
IF(L1778&lt;=Predictability!$B$2,"Mid","High")))</f>
        <v>High</v>
      </c>
      <c r="Y1778" s="22">
        <f t="shared" si="55"/>
        <v>0</v>
      </c>
    </row>
    <row r="1779" spans="1:25" x14ac:dyDescent="0.2">
      <c r="A1779" t="s">
        <v>5627</v>
      </c>
      <c r="B1779" t="s">
        <v>2428</v>
      </c>
      <c r="C1779" t="s">
        <v>2429</v>
      </c>
      <c r="D1779">
        <v>420</v>
      </c>
      <c r="E1779">
        <v>1215</v>
      </c>
      <c r="F1779">
        <v>21</v>
      </c>
      <c r="G1779">
        <v>0</v>
      </c>
      <c r="H1779">
        <v>6.9</v>
      </c>
      <c r="I1779">
        <v>116</v>
      </c>
      <c r="J1779">
        <v>101</v>
      </c>
      <c r="K1779">
        <v>864959</v>
      </c>
      <c r="L1779">
        <v>4000000</v>
      </c>
      <c r="M1779" s="2">
        <f>VLOOKUP(A1779,Sheet2!$A$1:G5503,2,0)</f>
        <v>38526</v>
      </c>
      <c r="N1779" t="str">
        <f>VLOOKUP(A1779,Sheet2!$A$1:G5503,3,0)</f>
        <v>Color</v>
      </c>
      <c r="O1779" t="str">
        <f>VLOOKUP(A1779,Sheet2!$A$1:G5503,4,0)</f>
        <v>Adventure</v>
      </c>
      <c r="P1779" t="str">
        <f>VLOOKUP(A1779,Sheet2!$A$1:G5503,5,0)</f>
        <v>English</v>
      </c>
      <c r="Q1779" t="str">
        <f>VLOOKUP(A1779,Sheet2!$A$1:G5503,6,0)</f>
        <v>UK</v>
      </c>
      <c r="R1779" t="str">
        <f>VLOOKUP(A1779,Sheet2!$A$1:G5503,7,0)</f>
        <v>PG</v>
      </c>
      <c r="S1779" t="str">
        <f>IF(Table1[[#This Row],[Language]]="English","English","Other language")</f>
        <v>English</v>
      </c>
      <c r="T1779">
        <f>Table1[[#This Row],[Gross Revenue]]-Table1[[#This Row],[Budget]]</f>
        <v>-3135041</v>
      </c>
      <c r="U1779" s="1">
        <f>(Table1[[#This Row],[Gross Revenue]]/Table1[[#This Row],[Budget]])-1</f>
        <v>-0.78376025000000005</v>
      </c>
      <c r="V1779" t="str">
        <f t="shared" si="54"/>
        <v>90-110 minutes</v>
      </c>
      <c r="W1779">
        <f>Table1[[#This Row],[Profit]]/Table1[[#This Row],[Budget]]</f>
        <v>-0.78376025000000005</v>
      </c>
      <c r="X1779" s="22" t="str">
        <f>IF(L1779="","",
IF(L1779&lt;Predictability!$B$1,"Low",
IF(L1779&lt;=Predictability!$B$2,"Mid","High")))</f>
        <v>Low</v>
      </c>
      <c r="Y1779" s="22">
        <f t="shared" si="55"/>
        <v>0</v>
      </c>
    </row>
    <row r="1780" spans="1:25" x14ac:dyDescent="0.2">
      <c r="A1780" t="s">
        <v>4622</v>
      </c>
      <c r="B1780" t="s">
        <v>95</v>
      </c>
      <c r="C1780" t="s">
        <v>978</v>
      </c>
      <c r="D1780">
        <v>1000</v>
      </c>
      <c r="E1780">
        <v>3185</v>
      </c>
      <c r="F1780">
        <v>192</v>
      </c>
      <c r="G1780">
        <v>5000</v>
      </c>
      <c r="H1780">
        <v>6.2</v>
      </c>
      <c r="I1780">
        <v>208</v>
      </c>
      <c r="J1780">
        <v>112</v>
      </c>
      <c r="K1780">
        <v>30691439</v>
      </c>
      <c r="L1780">
        <v>35000000</v>
      </c>
      <c r="M1780" s="2">
        <f>VLOOKUP(A1780,Sheet2!$A$1:G5504,2,0)</f>
        <v>39659</v>
      </c>
      <c r="N1780" t="str">
        <f>VLOOKUP(A1780,Sheet2!$A$1:G5504,3,0)</f>
        <v>Color</v>
      </c>
      <c r="O1780" t="str">
        <f>VLOOKUP(A1780,Sheet2!$A$1:G5504,4,0)</f>
        <v>Horror</v>
      </c>
      <c r="P1780" t="str">
        <f>VLOOKUP(A1780,Sheet2!$A$1:G5504,5,0)</f>
        <v>English</v>
      </c>
      <c r="Q1780" t="str">
        <f>VLOOKUP(A1780,Sheet2!$A$1:G5504,6,0)</f>
        <v>USA</v>
      </c>
      <c r="R1780" t="str">
        <f>VLOOKUP(A1780,Sheet2!$A$1:G5504,7,0)</f>
        <v>R</v>
      </c>
      <c r="S1780" t="str">
        <f>IF(Table1[[#This Row],[Language]]="English","English","Other language")</f>
        <v>English</v>
      </c>
      <c r="T1780">
        <f>Table1[[#This Row],[Gross Revenue]]-Table1[[#This Row],[Budget]]</f>
        <v>-4308561</v>
      </c>
      <c r="U1780" s="1">
        <f>(Table1[[#This Row],[Gross Revenue]]/Table1[[#This Row],[Budget]])-1</f>
        <v>-0.12310174285714282</v>
      </c>
      <c r="V1780" t="str">
        <f t="shared" si="54"/>
        <v>111-130 minutes</v>
      </c>
      <c r="W1780">
        <f>Table1[[#This Row],[Profit]]/Table1[[#This Row],[Budget]]</f>
        <v>-0.12310174285714286</v>
      </c>
      <c r="X1780" s="22" t="str">
        <f>IF(L1780="","",
IF(L1780&lt;Predictability!$B$1,"Low",
IF(L1780&lt;=Predictability!$B$2,"Mid","High")))</f>
        <v>Mid</v>
      </c>
      <c r="Y1780" s="22">
        <f t="shared" si="55"/>
        <v>0</v>
      </c>
    </row>
    <row r="1781" spans="1:25" x14ac:dyDescent="0.2">
      <c r="A1781" t="s">
        <v>4665</v>
      </c>
      <c r="B1781" t="s">
        <v>1741</v>
      </c>
      <c r="C1781" t="s">
        <v>518</v>
      </c>
      <c r="D1781">
        <v>545</v>
      </c>
      <c r="E1781">
        <v>1574</v>
      </c>
      <c r="F1781">
        <v>80</v>
      </c>
      <c r="G1781">
        <v>0</v>
      </c>
      <c r="H1781">
        <v>6.2</v>
      </c>
      <c r="I1781">
        <v>140</v>
      </c>
      <c r="J1781">
        <v>109</v>
      </c>
      <c r="K1781">
        <v>106807667</v>
      </c>
      <c r="L1781">
        <v>45000000</v>
      </c>
      <c r="M1781" s="2">
        <f>VLOOKUP(A1781,Sheet2!$A$1:G5505,2,0)</f>
        <v>36583</v>
      </c>
      <c r="N1781" t="str">
        <f>VLOOKUP(A1781,Sheet2!$A$1:G5505,3,0)</f>
        <v>Color</v>
      </c>
      <c r="O1781" t="str">
        <f>VLOOKUP(A1781,Sheet2!$A$1:G5505,4,0)</f>
        <v>Action</v>
      </c>
      <c r="P1781" t="str">
        <f>VLOOKUP(A1781,Sheet2!$A$1:G5505,5,0)</f>
        <v>English</v>
      </c>
      <c r="Q1781" t="str">
        <f>VLOOKUP(A1781,Sheet2!$A$1:G5505,6,0)</f>
        <v>USA</v>
      </c>
      <c r="R1781" t="str">
        <f>VLOOKUP(A1781,Sheet2!$A$1:G5505,7,0)</f>
        <v>PG-13</v>
      </c>
      <c r="S1781" t="str">
        <f>IF(Table1[[#This Row],[Language]]="English","English","Other language")</f>
        <v>English</v>
      </c>
      <c r="T1781">
        <f>Table1[[#This Row],[Gross Revenue]]-Table1[[#This Row],[Budget]]</f>
        <v>61807667</v>
      </c>
      <c r="U1781" s="1">
        <f>(Table1[[#This Row],[Gross Revenue]]/Table1[[#This Row],[Budget]])-1</f>
        <v>1.3735037111111112</v>
      </c>
      <c r="V1781" t="str">
        <f t="shared" si="54"/>
        <v>90-110 minutes</v>
      </c>
      <c r="W1781">
        <f>Table1[[#This Row],[Profit]]/Table1[[#This Row],[Budget]]</f>
        <v>1.373503711111111</v>
      </c>
      <c r="X1781" s="22" t="str">
        <f>IF(L1781="","",
IF(L1781&lt;Predictability!$B$1,"Low",
IF(L1781&lt;=Predictability!$B$2,"Mid","High")))</f>
        <v>Mid</v>
      </c>
      <c r="Y1781" s="22">
        <f t="shared" si="55"/>
        <v>1</v>
      </c>
    </row>
    <row r="1782" spans="1:25" x14ac:dyDescent="0.2">
      <c r="A1782" t="s">
        <v>3584</v>
      </c>
      <c r="B1782" t="s">
        <v>578</v>
      </c>
      <c r="C1782" t="s">
        <v>579</v>
      </c>
      <c r="D1782">
        <v>1000</v>
      </c>
      <c r="E1782">
        <v>4305</v>
      </c>
      <c r="F1782">
        <v>11</v>
      </c>
      <c r="G1782">
        <v>621</v>
      </c>
      <c r="H1782">
        <v>5</v>
      </c>
      <c r="I1782">
        <v>111</v>
      </c>
      <c r="J1782">
        <v>115</v>
      </c>
      <c r="K1782">
        <v>48472213</v>
      </c>
      <c r="L1782">
        <v>45000000</v>
      </c>
      <c r="M1782" s="2">
        <f>VLOOKUP(A1782,Sheet2!$A$1:G5506,2,0)</f>
        <v>38445</v>
      </c>
      <c r="N1782" t="str">
        <f>VLOOKUP(A1782,Sheet2!$A$1:G5506,3,0)</f>
        <v>Color</v>
      </c>
      <c r="O1782" t="str">
        <f>VLOOKUP(A1782,Sheet2!$A$1:G5506,4,0)</f>
        <v>Action</v>
      </c>
      <c r="P1782" t="str">
        <f>VLOOKUP(A1782,Sheet2!$A$1:G5506,5,0)</f>
        <v>English</v>
      </c>
      <c r="Q1782" t="str">
        <f>VLOOKUP(A1782,Sheet2!$A$1:G5506,6,0)</f>
        <v>USA</v>
      </c>
      <c r="R1782" t="str">
        <f>VLOOKUP(A1782,Sheet2!$A$1:G5506,7,0)</f>
        <v>PG-13</v>
      </c>
      <c r="S1782" t="str">
        <f>IF(Table1[[#This Row],[Language]]="English","English","Other language")</f>
        <v>English</v>
      </c>
      <c r="T1782">
        <f>Table1[[#This Row],[Gross Revenue]]-Table1[[#This Row],[Budget]]</f>
        <v>3472213</v>
      </c>
      <c r="U1782" s="1">
        <f>(Table1[[#This Row],[Gross Revenue]]/Table1[[#This Row],[Budget]])-1</f>
        <v>7.7160288888888928E-2</v>
      </c>
      <c r="V1782" t="str">
        <f t="shared" si="54"/>
        <v>111-130 minutes</v>
      </c>
      <c r="W1782">
        <f>Table1[[#This Row],[Profit]]/Table1[[#This Row],[Budget]]</f>
        <v>7.7160288888888887E-2</v>
      </c>
      <c r="X1782" s="22" t="str">
        <f>IF(L1782="","",
IF(L1782&lt;Predictability!$B$1,"Low",
IF(L1782&lt;=Predictability!$B$2,"Mid","High")))</f>
        <v>Mid</v>
      </c>
      <c r="Y1782" s="22">
        <f t="shared" si="55"/>
        <v>0</v>
      </c>
    </row>
    <row r="1783" spans="1:25" x14ac:dyDescent="0.2">
      <c r="A1783" t="s">
        <v>3633</v>
      </c>
      <c r="B1783" t="s">
        <v>649</v>
      </c>
      <c r="C1783" t="s">
        <v>650</v>
      </c>
      <c r="D1783">
        <v>373</v>
      </c>
      <c r="E1783">
        <v>1831</v>
      </c>
      <c r="F1783">
        <v>138</v>
      </c>
      <c r="G1783">
        <v>985</v>
      </c>
      <c r="H1783">
        <v>5.0999999999999996</v>
      </c>
      <c r="I1783">
        <v>76</v>
      </c>
      <c r="J1783">
        <v>90</v>
      </c>
      <c r="K1783">
        <v>4542775</v>
      </c>
      <c r="L1783">
        <v>6000000</v>
      </c>
      <c r="M1783" s="2">
        <f>VLOOKUP(A1783,Sheet2!$A$1:G5507,2,0)</f>
        <v>40076</v>
      </c>
      <c r="N1783" t="str">
        <f>VLOOKUP(A1783,Sheet2!$A$1:G5507,3,0)</f>
        <v>Color</v>
      </c>
      <c r="O1783" t="str">
        <f>VLOOKUP(A1783,Sheet2!$A$1:G5507,4,0)</f>
        <v>Comedy</v>
      </c>
      <c r="P1783" t="str">
        <f>VLOOKUP(A1783,Sheet2!$A$1:G5507,5,0)</f>
        <v>English</v>
      </c>
      <c r="Q1783" t="str">
        <f>VLOOKUP(A1783,Sheet2!$A$1:G5507,6,0)</f>
        <v>USA</v>
      </c>
      <c r="R1783" t="str">
        <f>VLOOKUP(A1783,Sheet2!$A$1:G5507,7,0)</f>
        <v>R</v>
      </c>
      <c r="S1783" t="str">
        <f>IF(Table1[[#This Row],[Language]]="English","English","Other language")</f>
        <v>English</v>
      </c>
      <c r="T1783">
        <f>Table1[[#This Row],[Gross Revenue]]-Table1[[#This Row],[Budget]]</f>
        <v>-1457225</v>
      </c>
      <c r="U1783" s="1">
        <f>(Table1[[#This Row],[Gross Revenue]]/Table1[[#This Row],[Budget]])-1</f>
        <v>-0.24287083333333337</v>
      </c>
      <c r="V1783" t="str">
        <f t="shared" si="54"/>
        <v>90-110 minutes</v>
      </c>
      <c r="W1783">
        <f>Table1[[#This Row],[Profit]]/Table1[[#This Row],[Budget]]</f>
        <v>-0.24287083333333334</v>
      </c>
      <c r="X1783" s="22" t="str">
        <f>IF(L1783="","",
IF(L1783&lt;Predictability!$B$1,"Low",
IF(L1783&lt;=Predictability!$B$2,"Mid","High")))</f>
        <v>Low</v>
      </c>
      <c r="Y1783" s="22">
        <f t="shared" si="55"/>
        <v>0</v>
      </c>
    </row>
    <row r="1784" spans="1:25" x14ac:dyDescent="0.2">
      <c r="A1784" t="s">
        <v>5753</v>
      </c>
      <c r="B1784" t="s">
        <v>2419</v>
      </c>
      <c r="C1784" t="s">
        <v>2383</v>
      </c>
      <c r="D1784">
        <v>876</v>
      </c>
      <c r="E1784">
        <v>1518</v>
      </c>
      <c r="F1784">
        <v>108</v>
      </c>
      <c r="G1784">
        <v>0</v>
      </c>
      <c r="H1784">
        <v>7</v>
      </c>
      <c r="I1784">
        <v>124</v>
      </c>
      <c r="J1784">
        <v>88</v>
      </c>
      <c r="K1784">
        <v>2975649</v>
      </c>
      <c r="L1784">
        <v>30000000</v>
      </c>
      <c r="M1784" s="2">
        <f>VLOOKUP(A1784,Sheet2!$A$1:G5508,2,0)</f>
        <v>38745</v>
      </c>
      <c r="N1784" t="str">
        <f>VLOOKUP(A1784,Sheet2!$A$1:G5508,3,0)</f>
        <v>Color</v>
      </c>
      <c r="O1784" t="str">
        <f>VLOOKUP(A1784,Sheet2!$A$1:G5508,4,0)</f>
        <v>Biography</v>
      </c>
      <c r="P1784" t="str">
        <f>VLOOKUP(A1784,Sheet2!$A$1:G5508,5,0)</f>
        <v>English</v>
      </c>
      <c r="Q1784" t="str">
        <f>VLOOKUP(A1784,Sheet2!$A$1:G5508,6,0)</f>
        <v>UK</v>
      </c>
      <c r="R1784" t="str">
        <f>VLOOKUP(A1784,Sheet2!$A$1:G5508,7,0)</f>
        <v>PG</v>
      </c>
      <c r="S1784" t="str">
        <f>IF(Table1[[#This Row],[Language]]="English","English","Other language")</f>
        <v>English</v>
      </c>
      <c r="T1784">
        <f>Table1[[#This Row],[Gross Revenue]]-Table1[[#This Row],[Budget]]</f>
        <v>-27024351</v>
      </c>
      <c r="U1784" s="1">
        <f>(Table1[[#This Row],[Gross Revenue]]/Table1[[#This Row],[Budget]])-1</f>
        <v>-0.90081169999999999</v>
      </c>
      <c r="V1784" t="str">
        <f t="shared" si="54"/>
        <v>&lt;90 minutes</v>
      </c>
      <c r="W1784">
        <f>Table1[[#This Row],[Profit]]/Table1[[#This Row],[Budget]]</f>
        <v>-0.90081169999999999</v>
      </c>
      <c r="X1784" s="22" t="str">
        <f>IF(L1784="","",
IF(L1784&lt;Predictability!$B$1,"Low",
IF(L1784&lt;=Predictability!$B$2,"Mid","High")))</f>
        <v>Mid</v>
      </c>
      <c r="Y1784" s="22">
        <f t="shared" si="55"/>
        <v>0</v>
      </c>
    </row>
    <row r="1785" spans="1:25" x14ac:dyDescent="0.2">
      <c r="A1785" t="s">
        <v>3962</v>
      </c>
      <c r="B1785" t="s">
        <v>870</v>
      </c>
      <c r="C1785" t="s">
        <v>1066</v>
      </c>
      <c r="D1785">
        <v>3000</v>
      </c>
      <c r="E1785">
        <v>4902</v>
      </c>
      <c r="F1785">
        <v>0</v>
      </c>
      <c r="G1785">
        <v>0</v>
      </c>
      <c r="H1785">
        <v>5.6</v>
      </c>
      <c r="I1785">
        <v>181</v>
      </c>
      <c r="J1785">
        <v>114</v>
      </c>
      <c r="K1785">
        <v>60874615</v>
      </c>
      <c r="L1785">
        <v>90000000</v>
      </c>
      <c r="M1785" s="2">
        <f>VLOOKUP(A1785,Sheet2!$A$1:G5509,2,0)</f>
        <v>36863</v>
      </c>
      <c r="N1785" t="str">
        <f>VLOOKUP(A1785,Sheet2!$A$1:G5509,3,0)</f>
        <v>Color</v>
      </c>
      <c r="O1785" t="str">
        <f>VLOOKUP(A1785,Sheet2!$A$1:G5509,4,0)</f>
        <v>Adventure</v>
      </c>
      <c r="P1785" t="str">
        <f>VLOOKUP(A1785,Sheet2!$A$1:G5509,5,0)</f>
        <v>English</v>
      </c>
      <c r="Q1785" t="str">
        <f>VLOOKUP(A1785,Sheet2!$A$1:G5509,6,0)</f>
        <v>USA</v>
      </c>
      <c r="R1785" t="str">
        <f>VLOOKUP(A1785,Sheet2!$A$1:G5509,7,0)</f>
        <v>PG</v>
      </c>
      <c r="S1785" t="str">
        <f>IF(Table1[[#This Row],[Language]]="English","English","Other language")</f>
        <v>English</v>
      </c>
      <c r="T1785">
        <f>Table1[[#This Row],[Gross Revenue]]-Table1[[#This Row],[Budget]]</f>
        <v>-29125385</v>
      </c>
      <c r="U1785" s="1">
        <f>(Table1[[#This Row],[Gross Revenue]]/Table1[[#This Row],[Budget]])-1</f>
        <v>-0.32361538888888886</v>
      </c>
      <c r="V1785" t="str">
        <f t="shared" si="54"/>
        <v>111-130 minutes</v>
      </c>
      <c r="W1785">
        <f>Table1[[#This Row],[Profit]]/Table1[[#This Row],[Budget]]</f>
        <v>-0.32361538888888891</v>
      </c>
      <c r="X1785" s="22" t="str">
        <f>IF(L1785="","",
IF(L1785&lt;Predictability!$B$1,"Low",
IF(L1785&lt;=Predictability!$B$2,"Mid","High")))</f>
        <v>High</v>
      </c>
      <c r="Y1785" s="22">
        <f t="shared" si="55"/>
        <v>0</v>
      </c>
    </row>
    <row r="1786" spans="1:25" x14ac:dyDescent="0.2">
      <c r="A1786" t="s">
        <v>5985</v>
      </c>
      <c r="B1786" t="s">
        <v>1137</v>
      </c>
      <c r="C1786" t="s">
        <v>1066</v>
      </c>
      <c r="D1786">
        <v>10000</v>
      </c>
      <c r="E1786">
        <v>12760</v>
      </c>
      <c r="F1786">
        <v>0</v>
      </c>
      <c r="G1786">
        <v>0</v>
      </c>
      <c r="H1786">
        <v>7.1</v>
      </c>
      <c r="I1786">
        <v>154</v>
      </c>
      <c r="J1786">
        <v>110</v>
      </c>
      <c r="K1786">
        <v>180965237</v>
      </c>
      <c r="L1786">
        <v>80000000</v>
      </c>
      <c r="M1786" s="2">
        <f>VLOOKUP(A1786,Sheet2!$A$1:G5510,2,0)</f>
        <v>35348</v>
      </c>
      <c r="N1786" t="str">
        <f>VLOOKUP(A1786,Sheet2!$A$1:G5510,3,0)</f>
        <v>Color</v>
      </c>
      <c r="O1786" t="str">
        <f>VLOOKUP(A1786,Sheet2!$A$1:G5510,4,0)</f>
        <v>Action</v>
      </c>
      <c r="P1786" t="str">
        <f>VLOOKUP(A1786,Sheet2!$A$1:G5510,5,0)</f>
        <v>English</v>
      </c>
      <c r="Q1786" t="str">
        <f>VLOOKUP(A1786,Sheet2!$A$1:G5510,6,0)</f>
        <v>USA</v>
      </c>
      <c r="R1786" t="str">
        <f>VLOOKUP(A1786,Sheet2!$A$1:G5510,7,0)</f>
        <v>PG-13</v>
      </c>
      <c r="S1786" t="str">
        <f>IF(Table1[[#This Row],[Language]]="English","English","Other language")</f>
        <v>English</v>
      </c>
      <c r="T1786">
        <f>Table1[[#This Row],[Gross Revenue]]-Table1[[#This Row],[Budget]]</f>
        <v>100965237</v>
      </c>
      <c r="U1786" s="1">
        <f>(Table1[[#This Row],[Gross Revenue]]/Table1[[#This Row],[Budget]])-1</f>
        <v>1.2620654624999998</v>
      </c>
      <c r="V1786" t="str">
        <f t="shared" si="54"/>
        <v>90-110 minutes</v>
      </c>
      <c r="W1786">
        <f>Table1[[#This Row],[Profit]]/Table1[[#This Row],[Budget]]</f>
        <v>1.2620654625000001</v>
      </c>
      <c r="X1786" s="22" t="str">
        <f>IF(L1786="","",
IF(L1786&lt;Predictability!$B$1,"Low",
IF(L1786&lt;=Predictability!$B$2,"Mid","High")))</f>
        <v>High</v>
      </c>
      <c r="Y1786" s="22">
        <f t="shared" si="55"/>
        <v>1</v>
      </c>
    </row>
    <row r="1787" spans="1:25" x14ac:dyDescent="0.2">
      <c r="A1787" t="s">
        <v>6349</v>
      </c>
      <c r="B1787" t="s">
        <v>1137</v>
      </c>
      <c r="C1787" t="s">
        <v>2017</v>
      </c>
      <c r="D1787">
        <v>10000</v>
      </c>
      <c r="E1787">
        <v>21768</v>
      </c>
      <c r="F1787">
        <v>663</v>
      </c>
      <c r="G1787">
        <v>35000</v>
      </c>
      <c r="H1787">
        <v>7.4</v>
      </c>
      <c r="I1787">
        <v>432</v>
      </c>
      <c r="J1787">
        <v>133</v>
      </c>
      <c r="K1787">
        <v>209364921</v>
      </c>
      <c r="L1787">
        <v>145000000</v>
      </c>
      <c r="M1787" s="2">
        <f>VLOOKUP(A1787,Sheet2!$A$1:G5511,2,0)</f>
        <v>40744</v>
      </c>
      <c r="N1787" t="str">
        <f>VLOOKUP(A1787,Sheet2!$A$1:G5511,3,0)</f>
        <v>Color</v>
      </c>
      <c r="O1787" t="str">
        <f>VLOOKUP(A1787,Sheet2!$A$1:G5511,4,0)</f>
        <v>Action</v>
      </c>
      <c r="P1787" t="str">
        <f>VLOOKUP(A1787,Sheet2!$A$1:G5511,5,0)</f>
        <v>English</v>
      </c>
      <c r="Q1787" t="str">
        <f>VLOOKUP(A1787,Sheet2!$A$1:G5511,6,0)</f>
        <v>USA</v>
      </c>
      <c r="R1787" t="str">
        <f>VLOOKUP(A1787,Sheet2!$A$1:G5511,7,0)</f>
        <v>PG-13</v>
      </c>
      <c r="S1787" t="str">
        <f>IF(Table1[[#This Row],[Language]]="English","English","Other language")</f>
        <v>English</v>
      </c>
      <c r="T1787">
        <f>Table1[[#This Row],[Gross Revenue]]-Table1[[#This Row],[Budget]]</f>
        <v>64364921</v>
      </c>
      <c r="U1787" s="1">
        <f>(Table1[[#This Row],[Gross Revenue]]/Table1[[#This Row],[Budget]])-1</f>
        <v>0.44389600689655162</v>
      </c>
      <c r="V1787" t="str">
        <f t="shared" si="54"/>
        <v>131-150 minutes</v>
      </c>
      <c r="W1787">
        <f>Table1[[#This Row],[Profit]]/Table1[[#This Row],[Budget]]</f>
        <v>0.44389600689655173</v>
      </c>
      <c r="X1787" s="22" t="str">
        <f>IF(L1787="","",
IF(L1787&lt;Predictability!$B$1,"Low",
IF(L1787&lt;=Predictability!$B$2,"Mid","High")))</f>
        <v>High</v>
      </c>
      <c r="Y1787" s="22">
        <f t="shared" si="55"/>
        <v>0</v>
      </c>
    </row>
    <row r="1788" spans="1:25" x14ac:dyDescent="0.2">
      <c r="A1788" t="s">
        <v>6346</v>
      </c>
      <c r="B1788" t="s">
        <v>1137</v>
      </c>
      <c r="C1788" t="s">
        <v>2258</v>
      </c>
      <c r="D1788">
        <v>10000</v>
      </c>
      <c r="E1788">
        <v>21840</v>
      </c>
      <c r="F1788">
        <v>188</v>
      </c>
      <c r="G1788">
        <v>47000</v>
      </c>
      <c r="H1788">
        <v>7.4</v>
      </c>
      <c r="I1788">
        <v>465</v>
      </c>
      <c r="J1788">
        <v>131</v>
      </c>
      <c r="K1788">
        <v>195000874</v>
      </c>
      <c r="L1788">
        <v>150000000</v>
      </c>
      <c r="M1788" s="2">
        <f>VLOOKUP(A1788,Sheet2!$A$1:G5512,2,0)</f>
        <v>42304</v>
      </c>
      <c r="N1788" t="str">
        <f>VLOOKUP(A1788,Sheet2!$A$1:G5512,3,0)</f>
        <v>Color</v>
      </c>
      <c r="O1788" t="str">
        <f>VLOOKUP(A1788,Sheet2!$A$1:G5512,4,0)</f>
        <v>Action</v>
      </c>
      <c r="P1788" t="str">
        <f>VLOOKUP(A1788,Sheet2!$A$1:G5512,5,0)</f>
        <v>English</v>
      </c>
      <c r="Q1788" t="str">
        <f>VLOOKUP(A1788,Sheet2!$A$1:G5512,6,0)</f>
        <v>China</v>
      </c>
      <c r="R1788" t="str">
        <f>VLOOKUP(A1788,Sheet2!$A$1:G5512,7,0)</f>
        <v>PG-13</v>
      </c>
      <c r="S1788" t="str">
        <f>IF(Table1[[#This Row],[Language]]="English","English","Other language")</f>
        <v>English</v>
      </c>
      <c r="T1788">
        <f>Table1[[#This Row],[Gross Revenue]]-Table1[[#This Row],[Budget]]</f>
        <v>45000874</v>
      </c>
      <c r="U1788" s="1">
        <f>(Table1[[#This Row],[Gross Revenue]]/Table1[[#This Row],[Budget]])-1</f>
        <v>0.30000582666666675</v>
      </c>
      <c r="V1788" t="str">
        <f t="shared" si="54"/>
        <v>131-150 minutes</v>
      </c>
      <c r="W1788">
        <f>Table1[[#This Row],[Profit]]/Table1[[#This Row],[Budget]]</f>
        <v>0.30000582666666664</v>
      </c>
      <c r="X1788" s="22" t="str">
        <f>IF(L1788="","",
IF(L1788&lt;Predictability!$B$1,"Low",
IF(L1788&lt;=Predictability!$B$2,"Mid","High")))</f>
        <v>High</v>
      </c>
      <c r="Y1788" s="22">
        <f t="shared" si="55"/>
        <v>0</v>
      </c>
    </row>
    <row r="1789" spans="1:25" x14ac:dyDescent="0.2">
      <c r="A1789" t="s">
        <v>4510</v>
      </c>
      <c r="B1789" t="s">
        <v>1137</v>
      </c>
      <c r="C1789" t="s">
        <v>1458</v>
      </c>
      <c r="D1789">
        <v>10000</v>
      </c>
      <c r="E1789">
        <v>11930</v>
      </c>
      <c r="F1789">
        <v>610</v>
      </c>
      <c r="G1789">
        <v>0</v>
      </c>
      <c r="H1789">
        <v>6.1</v>
      </c>
      <c r="I1789">
        <v>237</v>
      </c>
      <c r="J1789">
        <v>123</v>
      </c>
      <c r="K1789">
        <v>215397307</v>
      </c>
      <c r="L1789">
        <v>125000000</v>
      </c>
      <c r="M1789" s="2">
        <f>VLOOKUP(A1789,Sheet2!$A$1:G5513,2,0)</f>
        <v>36699</v>
      </c>
      <c r="N1789" t="str">
        <f>VLOOKUP(A1789,Sheet2!$A$1:G5513,3,0)</f>
        <v>Color</v>
      </c>
      <c r="O1789" t="str">
        <f>VLOOKUP(A1789,Sheet2!$A$1:G5513,4,0)</f>
        <v>Action</v>
      </c>
      <c r="P1789" t="str">
        <f>VLOOKUP(A1789,Sheet2!$A$1:G5513,5,0)</f>
        <v>English</v>
      </c>
      <c r="Q1789" t="str">
        <f>VLOOKUP(A1789,Sheet2!$A$1:G5513,6,0)</f>
        <v>USA</v>
      </c>
      <c r="R1789" t="str">
        <f>VLOOKUP(A1789,Sheet2!$A$1:G5513,7,0)</f>
        <v>PG-13</v>
      </c>
      <c r="S1789" t="str">
        <f>IF(Table1[[#This Row],[Language]]="English","English","Other language")</f>
        <v>English</v>
      </c>
      <c r="T1789">
        <f>Table1[[#This Row],[Gross Revenue]]-Table1[[#This Row],[Budget]]</f>
        <v>90397307</v>
      </c>
      <c r="U1789" s="1">
        <f>(Table1[[#This Row],[Gross Revenue]]/Table1[[#This Row],[Budget]])-1</f>
        <v>0.72317845600000008</v>
      </c>
      <c r="V1789" t="str">
        <f t="shared" si="54"/>
        <v>111-130 minutes</v>
      </c>
      <c r="W1789">
        <f>Table1[[#This Row],[Profit]]/Table1[[#This Row],[Budget]]</f>
        <v>0.72317845599999997</v>
      </c>
      <c r="X1789" s="22" t="str">
        <f>IF(L1789="","",
IF(L1789&lt;Predictability!$B$1,"Low",
IF(L1789&lt;=Predictability!$B$2,"Mid","High")))</f>
        <v>High</v>
      </c>
      <c r="Y1789" s="22">
        <f t="shared" si="55"/>
        <v>1</v>
      </c>
    </row>
    <row r="1790" spans="1:25" x14ac:dyDescent="0.2">
      <c r="A1790" t="s">
        <v>5658</v>
      </c>
      <c r="B1790" t="s">
        <v>1276</v>
      </c>
      <c r="C1790" t="s">
        <v>2451</v>
      </c>
      <c r="D1790">
        <v>22000</v>
      </c>
      <c r="E1790">
        <v>34817</v>
      </c>
      <c r="F1790">
        <v>14000</v>
      </c>
      <c r="G1790">
        <v>0</v>
      </c>
      <c r="H1790">
        <v>6.9</v>
      </c>
      <c r="I1790">
        <v>310</v>
      </c>
      <c r="J1790">
        <v>124</v>
      </c>
      <c r="K1790">
        <v>133382309</v>
      </c>
      <c r="L1790">
        <v>150000000</v>
      </c>
      <c r="M1790" s="2">
        <f>VLOOKUP(A1790,Sheet2!$A$1:G5514,2,0)</f>
        <v>39031</v>
      </c>
      <c r="N1790" t="str">
        <f>VLOOKUP(A1790,Sheet2!$A$1:G5514,3,0)</f>
        <v>Color</v>
      </c>
      <c r="O1790" t="str">
        <f>VLOOKUP(A1790,Sheet2!$A$1:G5514,4,0)</f>
        <v>Action</v>
      </c>
      <c r="P1790" t="str">
        <f>VLOOKUP(A1790,Sheet2!$A$1:G5514,5,0)</f>
        <v>English</v>
      </c>
      <c r="Q1790" t="str">
        <f>VLOOKUP(A1790,Sheet2!$A$1:G5514,6,0)</f>
        <v>USA</v>
      </c>
      <c r="R1790" t="str">
        <f>VLOOKUP(A1790,Sheet2!$A$1:G5514,7,0)</f>
        <v>PG-13</v>
      </c>
      <c r="S1790" t="str">
        <f>IF(Table1[[#This Row],[Language]]="English","English","Other language")</f>
        <v>English</v>
      </c>
      <c r="T1790">
        <f>Table1[[#This Row],[Gross Revenue]]-Table1[[#This Row],[Budget]]</f>
        <v>-16617691</v>
      </c>
      <c r="U1790" s="1">
        <f>(Table1[[#This Row],[Gross Revenue]]/Table1[[#This Row],[Budget]])-1</f>
        <v>-0.11078460666666667</v>
      </c>
      <c r="V1790" t="str">
        <f t="shared" si="54"/>
        <v>111-130 minutes</v>
      </c>
      <c r="W1790">
        <f>Table1[[#This Row],[Profit]]/Table1[[#This Row],[Budget]]</f>
        <v>-0.11078460666666666</v>
      </c>
      <c r="X1790" s="22" t="str">
        <f>IF(L1790="","",
IF(L1790&lt;Predictability!$B$1,"Low",
IF(L1790&lt;=Predictability!$B$2,"Mid","High")))</f>
        <v>High</v>
      </c>
      <c r="Y1790" s="22">
        <f t="shared" si="55"/>
        <v>0</v>
      </c>
    </row>
    <row r="1791" spans="1:25" x14ac:dyDescent="0.2">
      <c r="A1791" t="s">
        <v>6995</v>
      </c>
      <c r="B1791" t="s">
        <v>427</v>
      </c>
      <c r="C1791" t="s">
        <v>3224</v>
      </c>
      <c r="D1791">
        <v>963</v>
      </c>
      <c r="E1791">
        <v>1694</v>
      </c>
      <c r="F1791">
        <v>0</v>
      </c>
      <c r="G1791">
        <v>278</v>
      </c>
      <c r="H1791">
        <v>7.2</v>
      </c>
      <c r="I1791">
        <v>35</v>
      </c>
      <c r="J1791">
        <v>123</v>
      </c>
      <c r="K1791">
        <v>26893</v>
      </c>
      <c r="L1791">
        <v>1600000</v>
      </c>
      <c r="M1791" s="2">
        <f>VLOOKUP(A1791,Sheet2!$A$1:G5515,2,0)</f>
        <v>25489</v>
      </c>
      <c r="N1791" t="str">
        <f>VLOOKUP(A1791,Sheet2!$A$1:G5515,3,0)</f>
        <v>Color</v>
      </c>
      <c r="O1791" t="str">
        <f>VLOOKUP(A1791,Sheet2!$A$1:G5515,4,0)</f>
        <v>Crime</v>
      </c>
      <c r="P1791" t="str">
        <f>VLOOKUP(A1791,Sheet2!$A$1:G5515,5,0)</f>
        <v>French</v>
      </c>
      <c r="Q1791" t="str">
        <f>VLOOKUP(A1791,Sheet2!$A$1:G5515,6,0)</f>
        <v>France</v>
      </c>
      <c r="R1791" t="str">
        <f>VLOOKUP(A1791,Sheet2!$A$1:G5515,7,0)</f>
        <v>R</v>
      </c>
      <c r="S1791" t="str">
        <f>IF(Table1[[#This Row],[Language]]="English","English","Other language")</f>
        <v>Other language</v>
      </c>
      <c r="T1791">
        <f>Table1[[#This Row],[Gross Revenue]]-Table1[[#This Row],[Budget]]</f>
        <v>-1573107</v>
      </c>
      <c r="U1791" s="1">
        <f>(Table1[[#This Row],[Gross Revenue]]/Table1[[#This Row],[Budget]])-1</f>
        <v>-0.98319187500000005</v>
      </c>
      <c r="V1791" t="str">
        <f t="shared" si="54"/>
        <v>111-130 minutes</v>
      </c>
      <c r="W1791">
        <f>Table1[[#This Row],[Profit]]/Table1[[#This Row],[Budget]]</f>
        <v>-0.98319187500000005</v>
      </c>
      <c r="X1791" s="22" t="str">
        <f>IF(L1791="","",
IF(L1791&lt;Predictability!$B$1,"Low",
IF(L1791&lt;=Predictability!$B$2,"Mid","High")))</f>
        <v>Low</v>
      </c>
      <c r="Y1791" s="22">
        <f t="shared" si="55"/>
        <v>0</v>
      </c>
    </row>
    <row r="1792" spans="1:25" x14ac:dyDescent="0.2">
      <c r="A1792" t="s">
        <v>5082</v>
      </c>
      <c r="B1792" t="s">
        <v>968</v>
      </c>
      <c r="C1792" t="s">
        <v>562</v>
      </c>
      <c r="D1792">
        <v>18000</v>
      </c>
      <c r="E1792">
        <v>19065</v>
      </c>
      <c r="F1792">
        <v>0</v>
      </c>
      <c r="G1792">
        <v>720</v>
      </c>
      <c r="H1792">
        <v>6.5</v>
      </c>
      <c r="I1792">
        <v>23</v>
      </c>
      <c r="J1792">
        <v>129</v>
      </c>
      <c r="K1792">
        <v>16153600</v>
      </c>
      <c r="L1792">
        <v>10000000</v>
      </c>
      <c r="M1792" s="2">
        <f>VLOOKUP(A1792,Sheet2!$A$1:G5516,2,0)</f>
        <v>32935</v>
      </c>
      <c r="N1792" t="str">
        <f>VLOOKUP(A1792,Sheet2!$A$1:G5516,3,0)</f>
        <v>Color</v>
      </c>
      <c r="O1792" t="str">
        <f>VLOOKUP(A1792,Sheet2!$A$1:G5516,4,0)</f>
        <v>Drama</v>
      </c>
      <c r="P1792" t="str">
        <f>VLOOKUP(A1792,Sheet2!$A$1:G5516,5,0)</f>
        <v>English</v>
      </c>
      <c r="Q1792" t="str">
        <f>VLOOKUP(A1792,Sheet2!$A$1:G5516,6,0)</f>
        <v>USA</v>
      </c>
      <c r="R1792" t="str">
        <f>VLOOKUP(A1792,Sheet2!$A$1:G5516,7,0)</f>
        <v>R</v>
      </c>
      <c r="S1792" t="str">
        <f>IF(Table1[[#This Row],[Language]]="English","English","Other language")</f>
        <v>English</v>
      </c>
      <c r="T1792">
        <f>Table1[[#This Row],[Gross Revenue]]-Table1[[#This Row],[Budget]]</f>
        <v>6153600</v>
      </c>
      <c r="U1792" s="1">
        <f>(Table1[[#This Row],[Gross Revenue]]/Table1[[#This Row],[Budget]])-1</f>
        <v>0.61535999999999991</v>
      </c>
      <c r="V1792" t="str">
        <f t="shared" si="54"/>
        <v>111-130 minutes</v>
      </c>
      <c r="W1792">
        <f>Table1[[#This Row],[Profit]]/Table1[[#This Row],[Budget]]</f>
        <v>0.61536000000000002</v>
      </c>
      <c r="X1792" s="22" t="str">
        <f>IF(L1792="","",
IF(L1792&lt;Predictability!$B$1,"Low",
IF(L1792&lt;=Predictability!$B$2,"Mid","High")))</f>
        <v>Mid</v>
      </c>
      <c r="Y1792" s="22">
        <f t="shared" si="55"/>
        <v>1</v>
      </c>
    </row>
    <row r="1793" spans="1:25" x14ac:dyDescent="0.2">
      <c r="A1793" t="s">
        <v>7006</v>
      </c>
      <c r="B1793" t="s">
        <v>3230</v>
      </c>
      <c r="C1793" t="s">
        <v>3231</v>
      </c>
      <c r="D1793">
        <v>309</v>
      </c>
      <c r="E1793">
        <v>352</v>
      </c>
      <c r="F1793">
        <v>0</v>
      </c>
      <c r="G1793">
        <v>0</v>
      </c>
      <c r="H1793">
        <v>8.6</v>
      </c>
      <c r="I1793">
        <v>120</v>
      </c>
      <c r="J1793">
        <v>87</v>
      </c>
      <c r="K1793">
        <v>163245</v>
      </c>
      <c r="L1793">
        <v>1500000</v>
      </c>
      <c r="M1793" s="2">
        <f>VLOOKUP(A1793,Sheet2!$A$1:G5517,2,0)</f>
        <v>13430</v>
      </c>
      <c r="N1793" t="str">
        <f>VLOOKUP(A1793,Sheet2!$A$1:G5517,3,0)</f>
        <v>Black and White</v>
      </c>
      <c r="O1793" t="str">
        <f>VLOOKUP(A1793,Sheet2!$A$1:G5517,4,0)</f>
        <v>Comedy</v>
      </c>
      <c r="P1793" t="str">
        <f>VLOOKUP(A1793,Sheet2!$A$1:G5517,5,0)</f>
        <v>English</v>
      </c>
      <c r="Q1793" t="str">
        <f>VLOOKUP(A1793,Sheet2!$A$1:G5517,6,0)</f>
        <v>USA</v>
      </c>
      <c r="R1793" t="str">
        <f>VLOOKUP(A1793,Sheet2!$A$1:G5517,7,0)</f>
        <v>G</v>
      </c>
      <c r="S1793" t="str">
        <f>IF(Table1[[#This Row],[Language]]="English","English","Other language")</f>
        <v>English</v>
      </c>
      <c r="T1793">
        <f>Table1[[#This Row],[Gross Revenue]]-Table1[[#This Row],[Budget]]</f>
        <v>-1336755</v>
      </c>
      <c r="U1793" s="1">
        <f>(Table1[[#This Row],[Gross Revenue]]/Table1[[#This Row],[Budget]])-1</f>
        <v>-0.89117000000000002</v>
      </c>
      <c r="V1793" t="str">
        <f t="shared" si="54"/>
        <v>&lt;90 minutes</v>
      </c>
      <c r="W1793">
        <f>Table1[[#This Row],[Profit]]/Table1[[#This Row],[Budget]]</f>
        <v>-0.89117000000000002</v>
      </c>
      <c r="X1793" s="22" t="str">
        <f>IF(L1793="","",
IF(L1793&lt;Predictability!$B$1,"Low",
IF(L1793&lt;=Predictability!$B$2,"Mid","High")))</f>
        <v>Low</v>
      </c>
      <c r="Y1793" s="22">
        <f t="shared" si="55"/>
        <v>0</v>
      </c>
    </row>
    <row r="1794" spans="1:25" x14ac:dyDescent="0.2">
      <c r="A1794" t="s">
        <v>6173</v>
      </c>
      <c r="B1794" t="s">
        <v>2790</v>
      </c>
      <c r="C1794" t="s">
        <v>2791</v>
      </c>
      <c r="D1794">
        <v>809</v>
      </c>
      <c r="E1794">
        <v>1651</v>
      </c>
      <c r="F1794">
        <v>2</v>
      </c>
      <c r="G1794">
        <v>815</v>
      </c>
      <c r="H1794">
        <v>7.3</v>
      </c>
      <c r="I1794">
        <v>78</v>
      </c>
      <c r="J1794">
        <v>120</v>
      </c>
      <c r="K1794">
        <v>634277</v>
      </c>
      <c r="L1794">
        <v>16000000</v>
      </c>
      <c r="M1794" s="2">
        <f>VLOOKUP(A1794,Sheet2!$A$1:G5518,2,0)</f>
        <v>39319</v>
      </c>
      <c r="N1794" t="str">
        <f>VLOOKUP(A1794,Sheet2!$A$1:G5518,3,0)</f>
        <v>Color</v>
      </c>
      <c r="O1794" t="str">
        <f>VLOOKUP(A1794,Sheet2!$A$1:G5518,4,0)</f>
        <v>Comedy</v>
      </c>
      <c r="P1794" t="str">
        <f>VLOOKUP(A1794,Sheet2!$A$1:G5518,5,0)</f>
        <v>French</v>
      </c>
      <c r="Q1794" t="str">
        <f>VLOOKUP(A1794,Sheet2!$A$1:G5518,6,0)</f>
        <v>France</v>
      </c>
      <c r="R1794" t="str">
        <f>VLOOKUP(A1794,Sheet2!$A$1:G5518,7,0)</f>
        <v>PG-13</v>
      </c>
      <c r="S1794" t="str">
        <f>IF(Table1[[#This Row],[Language]]="English","English","Other language")</f>
        <v>Other language</v>
      </c>
      <c r="T1794">
        <f>Table1[[#This Row],[Gross Revenue]]-Table1[[#This Row],[Budget]]</f>
        <v>-15365723</v>
      </c>
      <c r="U1794" s="1">
        <f>(Table1[[#This Row],[Gross Revenue]]/Table1[[#This Row],[Budget]])-1</f>
        <v>-0.96035768749999995</v>
      </c>
      <c r="V1794" t="str">
        <f t="shared" ref="V1794:V1857" si="56">IF(J1794="","",IF(J1794&lt;90,"&lt;90 minutes",IF(J1794&lt;=110,"90-110 minutes",IF(J1794&lt;=130,"111-130 minutes",IF(J1794&lt;=150,"131-150 minutes","&gt;150 minutes")))))</f>
        <v>111-130 minutes</v>
      </c>
      <c r="W1794">
        <f>Table1[[#This Row],[Profit]]/Table1[[#This Row],[Budget]]</f>
        <v>-0.96035768749999995</v>
      </c>
      <c r="X1794" s="22" t="str">
        <f>IF(L1794="","",
IF(L1794&lt;Predictability!$B$1,"Low",
IF(L1794&lt;=Predictability!$B$2,"Mid","High")))</f>
        <v>Mid</v>
      </c>
      <c r="Y1794" s="22">
        <f t="shared" ref="Y1794:Y1857" si="57">IF(W1794&gt;=0.5,1,0)</f>
        <v>0</v>
      </c>
    </row>
    <row r="1795" spans="1:25" x14ac:dyDescent="0.2">
      <c r="A1795" t="s">
        <v>4096</v>
      </c>
      <c r="B1795" t="s">
        <v>1216</v>
      </c>
      <c r="C1795" t="s">
        <v>1217</v>
      </c>
      <c r="D1795">
        <v>670</v>
      </c>
      <c r="E1795">
        <v>1562</v>
      </c>
      <c r="F1795">
        <v>18</v>
      </c>
      <c r="G1795">
        <v>284</v>
      </c>
      <c r="H1795">
        <v>5.8</v>
      </c>
      <c r="I1795">
        <v>16</v>
      </c>
      <c r="J1795">
        <v>102</v>
      </c>
      <c r="K1795">
        <v>15593</v>
      </c>
      <c r="L1795">
        <v>21000000</v>
      </c>
      <c r="M1795" s="2">
        <f>VLOOKUP(A1795,Sheet2!$A$1:G5519,2,0)</f>
        <v>36394</v>
      </c>
      <c r="N1795" t="str">
        <f>VLOOKUP(A1795,Sheet2!$A$1:G5519,3,0)</f>
        <v>Color</v>
      </c>
      <c r="O1795" t="str">
        <f>VLOOKUP(A1795,Sheet2!$A$1:G5519,4,0)</f>
        <v>Comedy</v>
      </c>
      <c r="P1795" t="str">
        <f>VLOOKUP(A1795,Sheet2!$A$1:G5519,5,0)</f>
        <v>English</v>
      </c>
      <c r="Q1795" t="str">
        <f>VLOOKUP(A1795,Sheet2!$A$1:G5519,6,0)</f>
        <v>USA</v>
      </c>
      <c r="R1795" t="str">
        <f>VLOOKUP(A1795,Sheet2!$A$1:G5519,7,0)</f>
        <v>PG-13</v>
      </c>
      <c r="S1795" t="str">
        <f>IF(Table1[[#This Row],[Language]]="English","English","Other language")</f>
        <v>English</v>
      </c>
      <c r="T1795">
        <f>Table1[[#This Row],[Gross Revenue]]-Table1[[#This Row],[Budget]]</f>
        <v>-20984407</v>
      </c>
      <c r="U1795" s="1">
        <f>(Table1[[#This Row],[Gross Revenue]]/Table1[[#This Row],[Budget]])-1</f>
        <v>-0.99925747619047622</v>
      </c>
      <c r="V1795" t="str">
        <f t="shared" si="56"/>
        <v>90-110 minutes</v>
      </c>
      <c r="W1795">
        <f>Table1[[#This Row],[Profit]]/Table1[[#This Row],[Budget]]</f>
        <v>-0.99925747619047622</v>
      </c>
      <c r="X1795" s="22" t="str">
        <f>IF(L1795="","",
IF(L1795&lt;Predictability!$B$1,"Low",
IF(L1795&lt;=Predictability!$B$2,"Mid","High")))</f>
        <v>Mid</v>
      </c>
      <c r="Y1795" s="22">
        <f t="shared" si="57"/>
        <v>0</v>
      </c>
    </row>
    <row r="1796" spans="1:25" x14ac:dyDescent="0.2">
      <c r="A1796" t="s">
        <v>3831</v>
      </c>
      <c r="B1796" t="s">
        <v>912</v>
      </c>
      <c r="C1796" t="s">
        <v>913</v>
      </c>
      <c r="D1796">
        <v>589</v>
      </c>
      <c r="E1796">
        <v>2705</v>
      </c>
      <c r="F1796">
        <v>10</v>
      </c>
      <c r="G1796">
        <v>0</v>
      </c>
      <c r="H1796">
        <v>5.4</v>
      </c>
      <c r="I1796">
        <v>49</v>
      </c>
      <c r="J1796">
        <v>98</v>
      </c>
      <c r="K1796">
        <v>10429707</v>
      </c>
      <c r="L1796">
        <v>5000000</v>
      </c>
      <c r="M1796" s="2">
        <f>VLOOKUP(A1796,Sheet2!$A$1:G5520,2,0)</f>
        <v>41951</v>
      </c>
      <c r="N1796" t="str">
        <f>VLOOKUP(A1796,Sheet2!$A$1:G5520,3,0)</f>
        <v>Color</v>
      </c>
      <c r="O1796" t="str">
        <f>VLOOKUP(A1796,Sheet2!$A$1:G5520,4,0)</f>
        <v>Comedy</v>
      </c>
      <c r="P1796" t="str">
        <f>VLOOKUP(A1796,Sheet2!$A$1:G5520,5,0)</f>
        <v>English</v>
      </c>
      <c r="Q1796" t="str">
        <f>VLOOKUP(A1796,Sheet2!$A$1:G5520,6,0)</f>
        <v>USA</v>
      </c>
      <c r="R1796" t="str">
        <f>VLOOKUP(A1796,Sheet2!$A$1:G5520,7,0)</f>
        <v>PG</v>
      </c>
      <c r="S1796" t="str">
        <f>IF(Table1[[#This Row],[Language]]="English","English","Other language")</f>
        <v>English</v>
      </c>
      <c r="T1796">
        <f>Table1[[#This Row],[Gross Revenue]]-Table1[[#This Row],[Budget]]</f>
        <v>5429707</v>
      </c>
      <c r="U1796" s="1">
        <f>(Table1[[#This Row],[Gross Revenue]]/Table1[[#This Row],[Budget]])-1</f>
        <v>1.0859413999999998</v>
      </c>
      <c r="V1796" t="str">
        <f t="shared" si="56"/>
        <v>90-110 minutes</v>
      </c>
      <c r="W1796">
        <f>Table1[[#This Row],[Profit]]/Table1[[#This Row],[Budget]]</f>
        <v>1.0859414000000001</v>
      </c>
      <c r="X1796" s="22" t="str">
        <f>IF(L1796="","",
IF(L1796&lt;Predictability!$B$1,"Low",
IF(L1796&lt;=Predictability!$B$2,"Mid","High")))</f>
        <v>Low</v>
      </c>
      <c r="Y1796" s="22">
        <f t="shared" si="57"/>
        <v>1</v>
      </c>
    </row>
    <row r="1797" spans="1:25" x14ac:dyDescent="0.2">
      <c r="A1797" t="s">
        <v>4895</v>
      </c>
      <c r="B1797" t="s">
        <v>433</v>
      </c>
      <c r="C1797" t="s">
        <v>1453</v>
      </c>
      <c r="D1797">
        <v>8000</v>
      </c>
      <c r="E1797">
        <v>12850</v>
      </c>
      <c r="F1797">
        <v>179</v>
      </c>
      <c r="G1797">
        <v>0</v>
      </c>
      <c r="H1797">
        <v>6.4</v>
      </c>
      <c r="I1797">
        <v>141</v>
      </c>
      <c r="J1797">
        <v>117</v>
      </c>
      <c r="K1797">
        <v>63695760</v>
      </c>
      <c r="L1797">
        <v>65000000</v>
      </c>
      <c r="M1797" s="2">
        <f>VLOOKUP(A1797,Sheet2!$A$1:G5521,2,0)</f>
        <v>37845</v>
      </c>
      <c r="N1797" t="str">
        <f>VLOOKUP(A1797,Sheet2!$A$1:G5521,3,0)</f>
        <v>Color</v>
      </c>
      <c r="O1797" t="str">
        <f>VLOOKUP(A1797,Sheet2!$A$1:G5521,4,0)</f>
        <v>Drama</v>
      </c>
      <c r="P1797" t="str">
        <f>VLOOKUP(A1797,Sheet2!$A$1:G5521,5,0)</f>
        <v>English</v>
      </c>
      <c r="Q1797" t="str">
        <f>VLOOKUP(A1797,Sheet2!$A$1:G5521,6,0)</f>
        <v>USA</v>
      </c>
      <c r="R1797" t="str">
        <f>VLOOKUP(A1797,Sheet2!$A$1:G5521,7,0)</f>
        <v>PG-13</v>
      </c>
      <c r="S1797" t="str">
        <f>IF(Table1[[#This Row],[Language]]="English","English","Other language")</f>
        <v>English</v>
      </c>
      <c r="T1797">
        <f>Table1[[#This Row],[Gross Revenue]]-Table1[[#This Row],[Budget]]</f>
        <v>-1304240</v>
      </c>
      <c r="U1797" s="1">
        <f>(Table1[[#This Row],[Gross Revenue]]/Table1[[#This Row],[Budget]])-1</f>
        <v>-2.0065230769230724E-2</v>
      </c>
      <c r="V1797" t="str">
        <f t="shared" si="56"/>
        <v>111-130 minutes</v>
      </c>
      <c r="W1797">
        <f>Table1[[#This Row],[Profit]]/Table1[[#This Row],[Budget]]</f>
        <v>-2.0065230769230769E-2</v>
      </c>
      <c r="X1797" s="22" t="str">
        <f>IF(L1797="","",
IF(L1797&lt;Predictability!$B$1,"Low",
IF(L1797&lt;=Predictability!$B$2,"Mid","High")))</f>
        <v>High</v>
      </c>
      <c r="Y1797" s="22">
        <f t="shared" si="57"/>
        <v>0</v>
      </c>
    </row>
    <row r="1798" spans="1:25" x14ac:dyDescent="0.2">
      <c r="A1798" t="s">
        <v>6605</v>
      </c>
      <c r="B1798" t="s">
        <v>3023</v>
      </c>
      <c r="C1798" t="s">
        <v>3024</v>
      </c>
      <c r="D1798">
        <v>331</v>
      </c>
      <c r="E1798">
        <v>387</v>
      </c>
      <c r="F1798">
        <v>58</v>
      </c>
      <c r="G1798">
        <v>0</v>
      </c>
      <c r="H1798">
        <v>7.7</v>
      </c>
      <c r="I1798">
        <v>64</v>
      </c>
      <c r="J1798">
        <v>113</v>
      </c>
      <c r="K1798">
        <v>146402</v>
      </c>
      <c r="L1798">
        <v>4000000</v>
      </c>
      <c r="M1798" s="2">
        <f>VLOOKUP(A1798,Sheet2!$A$1:G5522,2,0)</f>
        <v>37387</v>
      </c>
      <c r="N1798" t="str">
        <f>VLOOKUP(A1798,Sheet2!$A$1:G5522,3,0)</f>
        <v>Color</v>
      </c>
      <c r="O1798" t="str">
        <f>VLOOKUP(A1798,Sheet2!$A$1:G5522,4,0)</f>
        <v>Comedy</v>
      </c>
      <c r="P1798" t="str">
        <f>VLOOKUP(A1798,Sheet2!$A$1:G5522,5,0)</f>
        <v>Spanish</v>
      </c>
      <c r="Q1798" t="str">
        <f>VLOOKUP(A1798,Sheet2!$A$1:G5522,6,0)</f>
        <v>Spain</v>
      </c>
      <c r="R1798" t="str">
        <f>VLOOKUP(A1798,Sheet2!$A$1:G5522,7,0)</f>
        <v>R</v>
      </c>
      <c r="S1798" t="str">
        <f>IF(Table1[[#This Row],[Language]]="English","English","Other language")</f>
        <v>Other language</v>
      </c>
      <c r="T1798">
        <f>Table1[[#This Row],[Gross Revenue]]-Table1[[#This Row],[Budget]]</f>
        <v>-3853598</v>
      </c>
      <c r="U1798" s="1">
        <f>(Table1[[#This Row],[Gross Revenue]]/Table1[[#This Row],[Budget]])-1</f>
        <v>-0.96339949999999996</v>
      </c>
      <c r="V1798" t="str">
        <f t="shared" si="56"/>
        <v>111-130 minutes</v>
      </c>
      <c r="W1798">
        <f>Table1[[#This Row],[Profit]]/Table1[[#This Row],[Budget]]</f>
        <v>-0.96339949999999996</v>
      </c>
      <c r="X1798" s="22" t="str">
        <f>IF(L1798="","",
IF(L1798&lt;Predictability!$B$1,"Low",
IF(L1798&lt;=Predictability!$B$2,"Mid","High")))</f>
        <v>Low</v>
      </c>
      <c r="Y1798" s="22">
        <f t="shared" si="57"/>
        <v>0</v>
      </c>
    </row>
    <row r="1799" spans="1:25" x14ac:dyDescent="0.2">
      <c r="A1799" t="s">
        <v>4509</v>
      </c>
      <c r="B1799" t="s">
        <v>1486</v>
      </c>
      <c r="C1799" t="s">
        <v>1277</v>
      </c>
      <c r="D1799">
        <v>695</v>
      </c>
      <c r="E1799">
        <v>2530</v>
      </c>
      <c r="F1799">
        <v>420</v>
      </c>
      <c r="G1799">
        <v>666</v>
      </c>
      <c r="H1799">
        <v>6.1</v>
      </c>
      <c r="I1799">
        <v>29</v>
      </c>
      <c r="J1799">
        <v>97</v>
      </c>
      <c r="K1799">
        <v>41067398</v>
      </c>
      <c r="L1799">
        <v>25000000</v>
      </c>
      <c r="M1799" s="2">
        <f>VLOOKUP(A1799,Sheet2!$A$1:G5523,2,0)</f>
        <v>35502</v>
      </c>
      <c r="N1799" t="str">
        <f>VLOOKUP(A1799,Sheet2!$A$1:G5523,3,0)</f>
        <v>Color</v>
      </c>
      <c r="O1799" t="str">
        <f>VLOOKUP(A1799,Sheet2!$A$1:G5523,4,0)</f>
        <v>Action</v>
      </c>
      <c r="P1799" t="str">
        <f>VLOOKUP(A1799,Sheet2!$A$1:G5523,5,0)</f>
        <v>English</v>
      </c>
      <c r="Q1799" t="str">
        <f>VLOOKUP(A1799,Sheet2!$A$1:G5523,6,0)</f>
        <v>USA</v>
      </c>
      <c r="R1799" t="str">
        <f>VLOOKUP(A1799,Sheet2!$A$1:G5523,7,0)</f>
        <v>R</v>
      </c>
      <c r="S1799" t="str">
        <f>IF(Table1[[#This Row],[Language]]="English","English","Other language")</f>
        <v>English</v>
      </c>
      <c r="T1799">
        <f>Table1[[#This Row],[Gross Revenue]]-Table1[[#This Row],[Budget]]</f>
        <v>16067398</v>
      </c>
      <c r="U1799" s="1">
        <f>(Table1[[#This Row],[Gross Revenue]]/Table1[[#This Row],[Budget]])-1</f>
        <v>0.64269591999999998</v>
      </c>
      <c r="V1799" t="str">
        <f t="shared" si="56"/>
        <v>90-110 minutes</v>
      </c>
      <c r="W1799">
        <f>Table1[[#This Row],[Profit]]/Table1[[#This Row],[Budget]]</f>
        <v>0.64269591999999998</v>
      </c>
      <c r="X1799" s="22" t="str">
        <f>IF(L1799="","",
IF(L1799&lt;Predictability!$B$1,"Low",
IF(L1799&lt;=Predictability!$B$2,"Mid","High")))</f>
        <v>Mid</v>
      </c>
      <c r="Y1799" s="22">
        <f t="shared" si="57"/>
        <v>1</v>
      </c>
    </row>
    <row r="1800" spans="1:25" x14ac:dyDescent="0.2">
      <c r="A1800" t="s">
        <v>3946</v>
      </c>
      <c r="B1800" t="s">
        <v>396</v>
      </c>
      <c r="C1800" t="s">
        <v>1045</v>
      </c>
      <c r="D1800">
        <v>584</v>
      </c>
      <c r="E1800">
        <v>1132</v>
      </c>
      <c r="F1800">
        <v>29</v>
      </c>
      <c r="G1800">
        <v>617</v>
      </c>
      <c r="H1800">
        <v>5.6</v>
      </c>
      <c r="I1800">
        <v>40</v>
      </c>
      <c r="J1800">
        <v>105</v>
      </c>
      <c r="K1800">
        <v>35324232</v>
      </c>
      <c r="L1800">
        <v>68000000</v>
      </c>
      <c r="M1800" s="2">
        <f>VLOOKUP(A1800,Sheet2!$A$1:G5524,2,0)</f>
        <v>34930</v>
      </c>
      <c r="N1800" t="str">
        <f>VLOOKUP(A1800,Sheet2!$A$1:G5524,3,0)</f>
        <v>Color</v>
      </c>
      <c r="O1800" t="str">
        <f>VLOOKUP(A1800,Sheet2!$A$1:G5524,4,0)</f>
        <v>Action</v>
      </c>
      <c r="P1800" t="str">
        <f>VLOOKUP(A1800,Sheet2!$A$1:G5524,5,0)</f>
        <v>English</v>
      </c>
      <c r="Q1800" t="str">
        <f>VLOOKUP(A1800,Sheet2!$A$1:G5524,6,0)</f>
        <v>USA</v>
      </c>
      <c r="R1800" t="str">
        <f>VLOOKUP(A1800,Sheet2!$A$1:G5524,7,0)</f>
        <v>R</v>
      </c>
      <c r="S1800" t="str">
        <f>IF(Table1[[#This Row],[Language]]="English","English","Other language")</f>
        <v>English</v>
      </c>
      <c r="T1800">
        <f>Table1[[#This Row],[Gross Revenue]]-Table1[[#This Row],[Budget]]</f>
        <v>-32675768</v>
      </c>
      <c r="U1800" s="1">
        <f>(Table1[[#This Row],[Gross Revenue]]/Table1[[#This Row],[Budget]])-1</f>
        <v>-0.48052600000000001</v>
      </c>
      <c r="V1800" t="str">
        <f t="shared" si="56"/>
        <v>90-110 minutes</v>
      </c>
      <c r="W1800">
        <f>Table1[[#This Row],[Profit]]/Table1[[#This Row],[Budget]]</f>
        <v>-0.48052600000000001</v>
      </c>
      <c r="X1800" s="22" t="str">
        <f>IF(L1800="","",
IF(L1800&lt;Predictability!$B$1,"Low",
IF(L1800&lt;=Predictability!$B$2,"Mid","High")))</f>
        <v>High</v>
      </c>
      <c r="Y1800" s="22">
        <f t="shared" si="57"/>
        <v>0</v>
      </c>
    </row>
    <row r="1801" spans="1:25" x14ac:dyDescent="0.2">
      <c r="A1801" t="s">
        <v>6538</v>
      </c>
      <c r="B1801" t="s">
        <v>1276</v>
      </c>
      <c r="C1801" t="s">
        <v>2897</v>
      </c>
      <c r="D1801">
        <v>22000</v>
      </c>
      <c r="E1801">
        <v>53094</v>
      </c>
      <c r="F1801">
        <v>152</v>
      </c>
      <c r="G1801">
        <v>27000</v>
      </c>
      <c r="H1801">
        <v>7.6</v>
      </c>
      <c r="I1801">
        <v>419</v>
      </c>
      <c r="J1801">
        <v>133</v>
      </c>
      <c r="K1801">
        <v>75605492</v>
      </c>
      <c r="L1801">
        <v>50000000</v>
      </c>
      <c r="M1801" s="2">
        <f>VLOOKUP(A1801,Sheet2!$A$1:G5525,2,0)</f>
        <v>40830</v>
      </c>
      <c r="N1801" t="str">
        <f>VLOOKUP(A1801,Sheet2!$A$1:G5525,3,0)</f>
        <v>Color</v>
      </c>
      <c r="O1801" t="str">
        <f>VLOOKUP(A1801,Sheet2!$A$1:G5525,4,0)</f>
        <v>Biography</v>
      </c>
      <c r="P1801" t="str">
        <f>VLOOKUP(A1801,Sheet2!$A$1:G5525,5,0)</f>
        <v>English</v>
      </c>
      <c r="Q1801" t="str">
        <f>VLOOKUP(A1801,Sheet2!$A$1:G5525,6,0)</f>
        <v>USA</v>
      </c>
      <c r="R1801" t="str">
        <f>VLOOKUP(A1801,Sheet2!$A$1:G5525,7,0)</f>
        <v>PG-13</v>
      </c>
      <c r="S1801" t="str">
        <f>IF(Table1[[#This Row],[Language]]="English","English","Other language")</f>
        <v>English</v>
      </c>
      <c r="T1801">
        <f>Table1[[#This Row],[Gross Revenue]]-Table1[[#This Row],[Budget]]</f>
        <v>25605492</v>
      </c>
      <c r="U1801" s="1">
        <f>(Table1[[#This Row],[Gross Revenue]]/Table1[[#This Row],[Budget]])-1</f>
        <v>0.51210983999999993</v>
      </c>
      <c r="V1801" t="str">
        <f t="shared" si="56"/>
        <v>131-150 minutes</v>
      </c>
      <c r="W1801">
        <f>Table1[[#This Row],[Profit]]/Table1[[#This Row],[Budget]]</f>
        <v>0.51210984000000004</v>
      </c>
      <c r="X1801" s="22" t="str">
        <f>IF(L1801="","",
IF(L1801&lt;Predictability!$B$1,"Low",
IF(L1801&lt;=Predictability!$B$2,"Mid","High")))</f>
        <v>Mid</v>
      </c>
      <c r="Y1801" s="22">
        <f t="shared" si="57"/>
        <v>1</v>
      </c>
    </row>
    <row r="1802" spans="1:25" x14ac:dyDescent="0.2">
      <c r="A1802" t="s">
        <v>6186</v>
      </c>
      <c r="B1802" t="s">
        <v>2809</v>
      </c>
      <c r="C1802" t="s">
        <v>945</v>
      </c>
      <c r="D1802">
        <v>627</v>
      </c>
      <c r="E1802">
        <v>653</v>
      </c>
      <c r="F1802">
        <v>44</v>
      </c>
      <c r="G1802">
        <v>0</v>
      </c>
      <c r="H1802">
        <v>7.3</v>
      </c>
      <c r="I1802">
        <v>160</v>
      </c>
      <c r="J1802">
        <v>126</v>
      </c>
      <c r="K1802">
        <v>5701643</v>
      </c>
      <c r="L1802">
        <v>20000000</v>
      </c>
      <c r="M1802" s="2">
        <f>VLOOKUP(A1802,Sheet2!$A$1:G5526,2,0)</f>
        <v>39320</v>
      </c>
      <c r="N1802" t="str">
        <f>VLOOKUP(A1802,Sheet2!$A$1:G5526,3,0)</f>
        <v>Color</v>
      </c>
      <c r="O1802" t="str">
        <f>VLOOKUP(A1802,Sheet2!$A$1:G5526,4,0)</f>
        <v>Adventure</v>
      </c>
      <c r="P1802" t="str">
        <f>VLOOKUP(A1802,Sheet2!$A$1:G5526,5,0)</f>
        <v>Mongolian</v>
      </c>
      <c r="Q1802" t="str">
        <f>VLOOKUP(A1802,Sheet2!$A$1:G5526,6,0)</f>
        <v>Russia</v>
      </c>
      <c r="R1802" t="str">
        <f>VLOOKUP(A1802,Sheet2!$A$1:G5526,7,0)</f>
        <v>R</v>
      </c>
      <c r="S1802" t="str">
        <f>IF(Table1[[#This Row],[Language]]="English","English","Other language")</f>
        <v>Other language</v>
      </c>
      <c r="T1802">
        <f>Table1[[#This Row],[Gross Revenue]]-Table1[[#This Row],[Budget]]</f>
        <v>-14298357</v>
      </c>
      <c r="U1802" s="1">
        <f>(Table1[[#This Row],[Gross Revenue]]/Table1[[#This Row],[Budget]])-1</f>
        <v>-0.71491784999999997</v>
      </c>
      <c r="V1802" t="str">
        <f t="shared" si="56"/>
        <v>111-130 minutes</v>
      </c>
      <c r="W1802">
        <f>Table1[[#This Row],[Profit]]/Table1[[#This Row],[Budget]]</f>
        <v>-0.71491784999999997</v>
      </c>
      <c r="X1802" s="22" t="str">
        <f>IF(L1802="","",
IF(L1802&lt;Predictability!$B$1,"Low",
IF(L1802&lt;=Predictability!$B$2,"Mid","High")))</f>
        <v>Mid</v>
      </c>
      <c r="Y1802" s="22">
        <f t="shared" si="57"/>
        <v>0</v>
      </c>
    </row>
    <row r="1803" spans="1:25" x14ac:dyDescent="0.2">
      <c r="A1803" t="s">
        <v>3483</v>
      </c>
      <c r="B1803" t="s">
        <v>153</v>
      </c>
      <c r="C1803" t="s">
        <v>412</v>
      </c>
      <c r="D1803">
        <v>3000</v>
      </c>
      <c r="E1803">
        <v>5580</v>
      </c>
      <c r="F1803">
        <v>253</v>
      </c>
      <c r="G1803">
        <v>683</v>
      </c>
      <c r="H1803">
        <v>4.7</v>
      </c>
      <c r="I1803">
        <v>74</v>
      </c>
      <c r="J1803">
        <v>93</v>
      </c>
      <c r="K1803">
        <v>5409517</v>
      </c>
      <c r="L1803">
        <v>75000000</v>
      </c>
      <c r="M1803" s="2">
        <f>VLOOKUP(A1803,Sheet2!$A$1:G5527,2,0)</f>
        <v>37044</v>
      </c>
      <c r="N1803" t="str">
        <f>VLOOKUP(A1803,Sheet2!$A$1:G5527,3,0)</f>
        <v>Color</v>
      </c>
      <c r="O1803" t="str">
        <f>VLOOKUP(A1803,Sheet2!$A$1:G5527,4,0)</f>
        <v>Animation</v>
      </c>
      <c r="P1803" t="str">
        <f>VLOOKUP(A1803,Sheet2!$A$1:G5527,5,0)</f>
        <v>English</v>
      </c>
      <c r="Q1803" t="str">
        <f>VLOOKUP(A1803,Sheet2!$A$1:G5527,6,0)</f>
        <v>USA</v>
      </c>
      <c r="R1803" t="str">
        <f>VLOOKUP(A1803,Sheet2!$A$1:G5527,7,0)</f>
        <v>PG-13</v>
      </c>
      <c r="S1803" t="str">
        <f>IF(Table1[[#This Row],[Language]]="English","English","Other language")</f>
        <v>English</v>
      </c>
      <c r="T1803">
        <f>Table1[[#This Row],[Gross Revenue]]-Table1[[#This Row],[Budget]]</f>
        <v>-69590483</v>
      </c>
      <c r="U1803" s="1">
        <f>(Table1[[#This Row],[Gross Revenue]]/Table1[[#This Row],[Budget]])-1</f>
        <v>-0.92787310666666667</v>
      </c>
      <c r="V1803" t="str">
        <f t="shared" si="56"/>
        <v>90-110 minutes</v>
      </c>
      <c r="W1803">
        <f>Table1[[#This Row],[Profit]]/Table1[[#This Row],[Budget]]</f>
        <v>-0.92787310666666667</v>
      </c>
      <c r="X1803" s="22" t="str">
        <f>IF(L1803="","",
IF(L1803&lt;Predictability!$B$1,"Low",
IF(L1803&lt;=Predictability!$B$2,"Mid","High")))</f>
        <v>High</v>
      </c>
      <c r="Y1803" s="22">
        <f t="shared" si="57"/>
        <v>0</v>
      </c>
    </row>
    <row r="1804" spans="1:25" x14ac:dyDescent="0.2">
      <c r="A1804" t="s">
        <v>6359</v>
      </c>
      <c r="B1804" t="s">
        <v>2887</v>
      </c>
      <c r="C1804" t="s">
        <v>1680</v>
      </c>
      <c r="D1804">
        <v>307</v>
      </c>
      <c r="E1804">
        <v>809</v>
      </c>
      <c r="F1804">
        <v>300</v>
      </c>
      <c r="G1804">
        <v>0</v>
      </c>
      <c r="H1804">
        <v>7.4</v>
      </c>
      <c r="I1804">
        <v>137</v>
      </c>
      <c r="J1804">
        <v>114</v>
      </c>
      <c r="K1804">
        <v>13876974</v>
      </c>
      <c r="L1804">
        <v>7000000</v>
      </c>
      <c r="M1804" s="2">
        <f>VLOOKUP(A1804,Sheet2!$A$1:G5528,2,0)</f>
        <v>37178</v>
      </c>
      <c r="N1804" t="str">
        <f>VLOOKUP(A1804,Sheet2!$A$1:G5528,3,0)</f>
        <v>Color</v>
      </c>
      <c r="O1804" t="str">
        <f>VLOOKUP(A1804,Sheet2!$A$1:G5528,4,0)</f>
        <v>Comedy</v>
      </c>
      <c r="P1804" t="str">
        <f>VLOOKUP(A1804,Sheet2!$A$1:G5528,5,0)</f>
        <v>Hindi</v>
      </c>
      <c r="Q1804" t="str">
        <f>VLOOKUP(A1804,Sheet2!$A$1:G5528,6,0)</f>
        <v>India</v>
      </c>
      <c r="R1804" t="str">
        <f>VLOOKUP(A1804,Sheet2!$A$1:G5528,7,0)</f>
        <v>R</v>
      </c>
      <c r="S1804" t="str">
        <f>IF(Table1[[#This Row],[Language]]="English","English","Other language")</f>
        <v>Other language</v>
      </c>
      <c r="T1804">
        <f>Table1[[#This Row],[Gross Revenue]]-Table1[[#This Row],[Budget]]</f>
        <v>6876974</v>
      </c>
      <c r="U1804" s="1">
        <f>(Table1[[#This Row],[Gross Revenue]]/Table1[[#This Row],[Budget]])-1</f>
        <v>0.9824248571428571</v>
      </c>
      <c r="V1804" t="str">
        <f t="shared" si="56"/>
        <v>111-130 minutes</v>
      </c>
      <c r="W1804">
        <f>Table1[[#This Row],[Profit]]/Table1[[#This Row],[Budget]]</f>
        <v>0.9824248571428571</v>
      </c>
      <c r="X1804" s="22" t="str">
        <f>IF(L1804="","",
IF(L1804&lt;Predictability!$B$1,"Low",
IF(L1804&lt;=Predictability!$B$2,"Mid","High")))</f>
        <v>Low</v>
      </c>
      <c r="Y1804" s="22">
        <f t="shared" si="57"/>
        <v>1</v>
      </c>
    </row>
    <row r="1805" spans="1:25" x14ac:dyDescent="0.2">
      <c r="A1805" t="s">
        <v>6290</v>
      </c>
      <c r="B1805" t="s">
        <v>956</v>
      </c>
      <c r="C1805" t="s">
        <v>2847</v>
      </c>
      <c r="D1805">
        <v>9000</v>
      </c>
      <c r="E1805">
        <v>11736</v>
      </c>
      <c r="F1805">
        <v>260</v>
      </c>
      <c r="G1805">
        <v>0</v>
      </c>
      <c r="H1805">
        <v>7.3</v>
      </c>
      <c r="I1805">
        <v>185</v>
      </c>
      <c r="J1805">
        <v>109</v>
      </c>
      <c r="K1805">
        <v>34468224</v>
      </c>
      <c r="L1805">
        <v>4500000</v>
      </c>
      <c r="M1805" s="2">
        <f>VLOOKUP(A1805,Sheet2!$A$1:G5529,2,0)</f>
        <v>37724</v>
      </c>
      <c r="N1805" t="str">
        <f>VLOOKUP(A1805,Sheet2!$A$1:G5529,3,0)</f>
        <v>Color</v>
      </c>
      <c r="O1805" t="str">
        <f>VLOOKUP(A1805,Sheet2!$A$1:G5529,4,0)</f>
        <v>Biography</v>
      </c>
      <c r="P1805" t="str">
        <f>VLOOKUP(A1805,Sheet2!$A$1:G5529,5,0)</f>
        <v>English</v>
      </c>
      <c r="Q1805" t="str">
        <f>VLOOKUP(A1805,Sheet2!$A$1:G5529,6,0)</f>
        <v>USA</v>
      </c>
      <c r="R1805" t="str">
        <f>VLOOKUP(A1805,Sheet2!$A$1:G5529,7,0)</f>
        <v>R</v>
      </c>
      <c r="S1805" t="str">
        <f>IF(Table1[[#This Row],[Language]]="English","English","Other language")</f>
        <v>English</v>
      </c>
      <c r="T1805">
        <f>Table1[[#This Row],[Gross Revenue]]-Table1[[#This Row],[Budget]]</f>
        <v>29968224</v>
      </c>
      <c r="U1805" s="1">
        <f>(Table1[[#This Row],[Gross Revenue]]/Table1[[#This Row],[Budget]])-1</f>
        <v>6.6596053333333334</v>
      </c>
      <c r="V1805" t="str">
        <f t="shared" si="56"/>
        <v>90-110 minutes</v>
      </c>
      <c r="W1805">
        <f>Table1[[#This Row],[Profit]]/Table1[[#This Row],[Budget]]</f>
        <v>6.6596053333333334</v>
      </c>
      <c r="X1805" s="22" t="str">
        <f>IF(L1805="","",
IF(L1805&lt;Predictability!$B$1,"Low",
IF(L1805&lt;=Predictability!$B$2,"Mid","High")))</f>
        <v>Low</v>
      </c>
      <c r="Y1805" s="22">
        <f t="shared" si="57"/>
        <v>1</v>
      </c>
    </row>
    <row r="1806" spans="1:25" x14ac:dyDescent="0.2">
      <c r="A1806" t="s">
        <v>5214</v>
      </c>
      <c r="B1806" t="s">
        <v>677</v>
      </c>
      <c r="C1806" t="s">
        <v>2001</v>
      </c>
      <c r="D1806">
        <v>12000</v>
      </c>
      <c r="E1806">
        <v>17299</v>
      </c>
      <c r="F1806">
        <v>27</v>
      </c>
      <c r="G1806">
        <v>0</v>
      </c>
      <c r="H1806">
        <v>6.6</v>
      </c>
      <c r="I1806">
        <v>190</v>
      </c>
      <c r="J1806">
        <v>91</v>
      </c>
      <c r="K1806">
        <v>73661010</v>
      </c>
      <c r="L1806">
        <v>75000000</v>
      </c>
      <c r="M1806" s="2">
        <f>VLOOKUP(A1806,Sheet2!$A$1:G5530,2,0)</f>
        <v>38771</v>
      </c>
      <c r="N1806" t="str">
        <f>VLOOKUP(A1806,Sheet2!$A$1:G5530,3,0)</f>
        <v>Color</v>
      </c>
      <c r="O1806" t="str">
        <f>VLOOKUP(A1806,Sheet2!$A$1:G5530,4,0)</f>
        <v>Animation</v>
      </c>
      <c r="P1806" t="str">
        <f>VLOOKUP(A1806,Sheet2!$A$1:G5530,5,0)</f>
        <v>English</v>
      </c>
      <c r="Q1806" t="str">
        <f>VLOOKUP(A1806,Sheet2!$A$1:G5530,6,0)</f>
        <v>USA</v>
      </c>
      <c r="R1806" t="str">
        <f>VLOOKUP(A1806,Sheet2!$A$1:G5530,7,0)</f>
        <v>PG</v>
      </c>
      <c r="S1806" t="str">
        <f>IF(Table1[[#This Row],[Language]]="English","English","Other language")</f>
        <v>English</v>
      </c>
      <c r="T1806">
        <f>Table1[[#This Row],[Gross Revenue]]-Table1[[#This Row],[Budget]]</f>
        <v>-1338990</v>
      </c>
      <c r="U1806" s="1">
        <f>(Table1[[#This Row],[Gross Revenue]]/Table1[[#This Row],[Budget]])-1</f>
        <v>-1.7853200000000014E-2</v>
      </c>
      <c r="V1806" t="str">
        <f t="shared" si="56"/>
        <v>90-110 minutes</v>
      </c>
      <c r="W1806">
        <f>Table1[[#This Row],[Profit]]/Table1[[#This Row],[Budget]]</f>
        <v>-1.78532E-2</v>
      </c>
      <c r="X1806" s="22" t="str">
        <f>IF(L1806="","",
IF(L1806&lt;Predictability!$B$1,"Low",
IF(L1806&lt;=Predictability!$B$2,"Mid","High")))</f>
        <v>High</v>
      </c>
      <c r="Y1806" s="22">
        <f t="shared" si="57"/>
        <v>0</v>
      </c>
    </row>
    <row r="1807" spans="1:25" x14ac:dyDescent="0.2">
      <c r="A1807" t="s">
        <v>3890</v>
      </c>
      <c r="B1807" t="s">
        <v>655</v>
      </c>
      <c r="C1807" t="s">
        <v>881</v>
      </c>
      <c r="D1807">
        <v>3000</v>
      </c>
      <c r="E1807">
        <v>6292</v>
      </c>
      <c r="F1807">
        <v>126</v>
      </c>
      <c r="G1807">
        <v>0</v>
      </c>
      <c r="H1807">
        <v>5.5</v>
      </c>
      <c r="I1807">
        <v>132</v>
      </c>
      <c r="J1807">
        <v>101</v>
      </c>
      <c r="K1807">
        <v>82931301</v>
      </c>
      <c r="L1807">
        <v>60000000</v>
      </c>
      <c r="M1807" s="2">
        <f>VLOOKUP(A1807,Sheet2!$A$1:G5531,2,0)</f>
        <v>38531</v>
      </c>
      <c r="N1807" t="str">
        <f>VLOOKUP(A1807,Sheet2!$A$1:G5531,3,0)</f>
        <v>Color</v>
      </c>
      <c r="O1807" t="str">
        <f>VLOOKUP(A1807,Sheet2!$A$1:G5531,4,0)</f>
        <v>Comedy</v>
      </c>
      <c r="P1807" t="str">
        <f>VLOOKUP(A1807,Sheet2!$A$1:G5531,5,0)</f>
        <v>English</v>
      </c>
      <c r="Q1807" t="str">
        <f>VLOOKUP(A1807,Sheet2!$A$1:G5531,6,0)</f>
        <v>Germany</v>
      </c>
      <c r="R1807" t="str">
        <f>VLOOKUP(A1807,Sheet2!$A$1:G5531,7,0)</f>
        <v>PG-13</v>
      </c>
      <c r="S1807" t="str">
        <f>IF(Table1[[#This Row],[Language]]="English","English","Other language")</f>
        <v>English</v>
      </c>
      <c r="T1807">
        <f>Table1[[#This Row],[Gross Revenue]]-Table1[[#This Row],[Budget]]</f>
        <v>22931301</v>
      </c>
      <c r="U1807" s="1">
        <f>(Table1[[#This Row],[Gross Revenue]]/Table1[[#This Row],[Budget]])-1</f>
        <v>0.38218835000000007</v>
      </c>
      <c r="V1807" t="str">
        <f t="shared" si="56"/>
        <v>90-110 minutes</v>
      </c>
      <c r="W1807">
        <f>Table1[[#This Row],[Profit]]/Table1[[#This Row],[Budget]]</f>
        <v>0.38218835000000001</v>
      </c>
      <c r="X1807" s="22" t="str">
        <f>IF(L1807="","",
IF(L1807&lt;Predictability!$B$1,"Low",
IF(L1807&lt;=Predictability!$B$2,"Mid","High")))</f>
        <v>High</v>
      </c>
      <c r="Y1807" s="22">
        <f t="shared" si="57"/>
        <v>0</v>
      </c>
    </row>
    <row r="1808" spans="1:25" x14ac:dyDescent="0.2">
      <c r="A1808" t="s">
        <v>4862</v>
      </c>
      <c r="B1808" t="s">
        <v>434</v>
      </c>
      <c r="C1808" t="s">
        <v>1913</v>
      </c>
      <c r="D1808">
        <v>660</v>
      </c>
      <c r="E1808">
        <v>1118</v>
      </c>
      <c r="F1808">
        <v>380</v>
      </c>
      <c r="G1808">
        <v>19000</v>
      </c>
      <c r="H1808">
        <v>6.4</v>
      </c>
      <c r="I1808">
        <v>344</v>
      </c>
      <c r="J1808">
        <v>94</v>
      </c>
      <c r="K1808">
        <v>237301</v>
      </c>
      <c r="L1808">
        <v>500000</v>
      </c>
      <c r="M1808" s="2">
        <f>VLOOKUP(A1808,Sheet2!$A$1:G5532,2,0)</f>
        <v>40490</v>
      </c>
      <c r="N1808" t="str">
        <f>VLOOKUP(A1808,Sheet2!$A$1:G5532,3,0)</f>
        <v>Color</v>
      </c>
      <c r="O1808" t="str">
        <f>VLOOKUP(A1808,Sheet2!$A$1:G5532,4,0)</f>
        <v>Drama</v>
      </c>
      <c r="P1808" t="str">
        <f>VLOOKUP(A1808,Sheet2!$A$1:G5532,5,0)</f>
        <v>English</v>
      </c>
      <c r="Q1808" t="str">
        <f>VLOOKUP(A1808,Sheet2!$A$1:G5532,6,0)</f>
        <v>UK</v>
      </c>
      <c r="R1808" t="str">
        <f>VLOOKUP(A1808,Sheet2!$A$1:G5532,7,0)</f>
        <v>R</v>
      </c>
      <c r="S1808" t="str">
        <f>IF(Table1[[#This Row],[Language]]="English","English","Other language")</f>
        <v>English</v>
      </c>
      <c r="T1808">
        <f>Table1[[#This Row],[Gross Revenue]]-Table1[[#This Row],[Budget]]</f>
        <v>-262699</v>
      </c>
      <c r="U1808" s="1">
        <f>(Table1[[#This Row],[Gross Revenue]]/Table1[[#This Row],[Budget]])-1</f>
        <v>-0.52539800000000003</v>
      </c>
      <c r="V1808" t="str">
        <f t="shared" si="56"/>
        <v>90-110 minutes</v>
      </c>
      <c r="W1808">
        <f>Table1[[#This Row],[Profit]]/Table1[[#This Row],[Budget]]</f>
        <v>-0.52539800000000003</v>
      </c>
      <c r="X1808" s="22" t="str">
        <f>IF(L1808="","",
IF(L1808&lt;Predictability!$B$1,"Low",
IF(L1808&lt;=Predictability!$B$2,"Mid","High")))</f>
        <v>Low</v>
      </c>
      <c r="Y1808" s="22">
        <f t="shared" si="57"/>
        <v>0</v>
      </c>
    </row>
    <row r="1809" spans="1:25" x14ac:dyDescent="0.2">
      <c r="A1809" t="s">
        <v>6013</v>
      </c>
      <c r="B1809" t="s">
        <v>615</v>
      </c>
      <c r="C1809" t="s">
        <v>2262</v>
      </c>
      <c r="D1809">
        <v>13000</v>
      </c>
      <c r="E1809">
        <v>13707</v>
      </c>
      <c r="F1809">
        <v>395</v>
      </c>
      <c r="G1809">
        <v>0</v>
      </c>
      <c r="H1809">
        <v>7.1</v>
      </c>
      <c r="I1809">
        <v>153</v>
      </c>
      <c r="J1809">
        <v>112</v>
      </c>
      <c r="K1809">
        <v>31252964</v>
      </c>
      <c r="L1809">
        <v>4000000</v>
      </c>
      <c r="M1809" s="2">
        <f>VLOOKUP(A1809,Sheet2!$A$1:G5533,2,0)</f>
        <v>36903</v>
      </c>
      <c r="N1809" t="str">
        <f>VLOOKUP(A1809,Sheet2!$A$1:G5533,3,0)</f>
        <v>Color</v>
      </c>
      <c r="O1809" t="str">
        <f>VLOOKUP(A1809,Sheet2!$A$1:G5533,4,0)</f>
        <v>Drama</v>
      </c>
      <c r="P1809" t="str">
        <f>VLOOKUP(A1809,Sheet2!$A$1:G5533,5,0)</f>
        <v>English</v>
      </c>
      <c r="Q1809" t="str">
        <f>VLOOKUP(A1809,Sheet2!$A$1:G5533,6,0)</f>
        <v>USA</v>
      </c>
      <c r="R1809" t="str">
        <f>VLOOKUP(A1809,Sheet2!$A$1:G5533,7,0)</f>
        <v>R</v>
      </c>
      <c r="S1809" t="str">
        <f>IF(Table1[[#This Row],[Language]]="English","English","Other language")</f>
        <v>English</v>
      </c>
      <c r="T1809">
        <f>Table1[[#This Row],[Gross Revenue]]-Table1[[#This Row],[Budget]]</f>
        <v>27252964</v>
      </c>
      <c r="U1809" s="1">
        <f>(Table1[[#This Row],[Gross Revenue]]/Table1[[#This Row],[Budget]])-1</f>
        <v>6.8132409999999997</v>
      </c>
      <c r="V1809" t="str">
        <f t="shared" si="56"/>
        <v>111-130 minutes</v>
      </c>
      <c r="W1809">
        <f>Table1[[#This Row],[Profit]]/Table1[[#This Row],[Budget]]</f>
        <v>6.8132409999999997</v>
      </c>
      <c r="X1809" s="22" t="str">
        <f>IF(L1809="","",
IF(L1809&lt;Predictability!$B$1,"Low",
IF(L1809&lt;=Predictability!$B$2,"Mid","High")))</f>
        <v>Low</v>
      </c>
      <c r="Y1809" s="22">
        <f t="shared" si="57"/>
        <v>1</v>
      </c>
    </row>
    <row r="1810" spans="1:25" x14ac:dyDescent="0.2">
      <c r="A1810" t="s">
        <v>6231</v>
      </c>
      <c r="B1810" t="s">
        <v>677</v>
      </c>
      <c r="C1810" t="s">
        <v>2828</v>
      </c>
      <c r="D1810">
        <v>12000</v>
      </c>
      <c r="E1810">
        <v>14863</v>
      </c>
      <c r="F1810">
        <v>37</v>
      </c>
      <c r="G1810">
        <v>44000</v>
      </c>
      <c r="H1810">
        <v>7.3</v>
      </c>
      <c r="I1810">
        <v>376</v>
      </c>
      <c r="J1810">
        <v>104</v>
      </c>
      <c r="K1810">
        <v>268488329</v>
      </c>
      <c r="L1810">
        <v>200000000</v>
      </c>
      <c r="M1810" s="2">
        <f>VLOOKUP(A1810,Sheet2!$A$1:G5534,2,0)</f>
        <v>41449</v>
      </c>
      <c r="N1810" t="str">
        <f>VLOOKUP(A1810,Sheet2!$A$1:G5534,3,0)</f>
        <v>Color</v>
      </c>
      <c r="O1810" t="str">
        <f>VLOOKUP(A1810,Sheet2!$A$1:G5534,4,0)</f>
        <v>Adventure</v>
      </c>
      <c r="P1810" t="str">
        <f>VLOOKUP(A1810,Sheet2!$A$1:G5534,5,0)</f>
        <v>English</v>
      </c>
      <c r="Q1810" t="str">
        <f>VLOOKUP(A1810,Sheet2!$A$1:G5534,6,0)</f>
        <v>USA</v>
      </c>
      <c r="R1810" t="str">
        <f>VLOOKUP(A1810,Sheet2!$A$1:G5534,7,0)</f>
        <v>G</v>
      </c>
      <c r="S1810" t="str">
        <f>IF(Table1[[#This Row],[Language]]="English","English","Other language")</f>
        <v>English</v>
      </c>
      <c r="T1810">
        <f>Table1[[#This Row],[Gross Revenue]]-Table1[[#This Row],[Budget]]</f>
        <v>68488329</v>
      </c>
      <c r="U1810" s="1">
        <f>(Table1[[#This Row],[Gross Revenue]]/Table1[[#This Row],[Budget]])-1</f>
        <v>0.34244164500000007</v>
      </c>
      <c r="V1810" t="str">
        <f t="shared" si="56"/>
        <v>90-110 minutes</v>
      </c>
      <c r="W1810">
        <f>Table1[[#This Row],[Profit]]/Table1[[#This Row],[Budget]]</f>
        <v>0.34244164500000002</v>
      </c>
      <c r="X1810" s="22" t="str">
        <f>IF(L1810="","",
IF(L1810&lt;Predictability!$B$1,"Low",
IF(L1810&lt;=Predictability!$B$2,"Mid","High")))</f>
        <v>High</v>
      </c>
      <c r="Y1810" s="22">
        <f t="shared" si="57"/>
        <v>0</v>
      </c>
    </row>
    <row r="1811" spans="1:25" x14ac:dyDescent="0.2">
      <c r="A1811" t="s">
        <v>5064</v>
      </c>
      <c r="B1811" t="s">
        <v>319</v>
      </c>
      <c r="C1811" t="s">
        <v>509</v>
      </c>
      <c r="D1811">
        <v>1000</v>
      </c>
      <c r="E1811">
        <v>2579</v>
      </c>
      <c r="F1811">
        <v>11</v>
      </c>
      <c r="G1811">
        <v>0</v>
      </c>
      <c r="H1811">
        <v>6.5</v>
      </c>
      <c r="I1811">
        <v>219</v>
      </c>
      <c r="J1811">
        <v>94</v>
      </c>
      <c r="K1811">
        <v>198332128</v>
      </c>
      <c r="L1811">
        <v>175000000</v>
      </c>
      <c r="M1811" s="2">
        <f>VLOOKUP(A1811,Sheet2!$A$1:G5535,2,0)</f>
        <v>39963</v>
      </c>
      <c r="N1811" t="str">
        <f>VLOOKUP(A1811,Sheet2!$A$1:G5535,3,0)</f>
        <v>Color</v>
      </c>
      <c r="O1811" t="str">
        <f>VLOOKUP(A1811,Sheet2!$A$1:G5535,4,0)</f>
        <v>Action</v>
      </c>
      <c r="P1811" t="str">
        <f>VLOOKUP(A1811,Sheet2!$A$1:G5535,5,0)</f>
        <v>English</v>
      </c>
      <c r="Q1811" t="str">
        <f>VLOOKUP(A1811,Sheet2!$A$1:G5535,6,0)</f>
        <v>USA</v>
      </c>
      <c r="R1811" t="str">
        <f>VLOOKUP(A1811,Sheet2!$A$1:G5535,7,0)</f>
        <v>PG</v>
      </c>
      <c r="S1811" t="str">
        <f>IF(Table1[[#This Row],[Language]]="English","English","Other language")</f>
        <v>English</v>
      </c>
      <c r="T1811">
        <f>Table1[[#This Row],[Gross Revenue]]-Table1[[#This Row],[Budget]]</f>
        <v>23332128</v>
      </c>
      <c r="U1811" s="1">
        <f>(Table1[[#This Row],[Gross Revenue]]/Table1[[#This Row],[Budget]])-1</f>
        <v>0.13332644571428576</v>
      </c>
      <c r="V1811" t="str">
        <f t="shared" si="56"/>
        <v>90-110 minutes</v>
      </c>
      <c r="W1811">
        <f>Table1[[#This Row],[Profit]]/Table1[[#This Row],[Budget]]</f>
        <v>0.1333264457142857</v>
      </c>
      <c r="X1811" s="22" t="str">
        <f>IF(L1811="","",
IF(L1811&lt;Predictability!$B$1,"Low",
IF(L1811&lt;=Predictability!$B$2,"Mid","High")))</f>
        <v>High</v>
      </c>
      <c r="Y1811" s="22">
        <f t="shared" si="57"/>
        <v>0</v>
      </c>
    </row>
    <row r="1812" spans="1:25" x14ac:dyDescent="0.2">
      <c r="A1812" t="s">
        <v>6900</v>
      </c>
      <c r="B1812" t="s">
        <v>677</v>
      </c>
      <c r="C1812" t="s">
        <v>3177</v>
      </c>
      <c r="D1812">
        <v>12000</v>
      </c>
      <c r="E1812">
        <v>15013</v>
      </c>
      <c r="F1812">
        <v>0</v>
      </c>
      <c r="G1812">
        <v>0</v>
      </c>
      <c r="H1812">
        <v>8.1</v>
      </c>
      <c r="I1812">
        <v>250</v>
      </c>
      <c r="J1812">
        <v>92</v>
      </c>
      <c r="K1812">
        <v>289907418</v>
      </c>
      <c r="L1812">
        <v>115000000</v>
      </c>
      <c r="M1812" s="2">
        <f>VLOOKUP(A1812,Sheet2!$A$1:G5536,2,0)</f>
        <v>37129</v>
      </c>
      <c r="N1812" t="str">
        <f>VLOOKUP(A1812,Sheet2!$A$1:G5536,3,0)</f>
        <v>Color</v>
      </c>
      <c r="O1812" t="str">
        <f>VLOOKUP(A1812,Sheet2!$A$1:G5536,4,0)</f>
        <v>Adventure</v>
      </c>
      <c r="P1812" t="str">
        <f>VLOOKUP(A1812,Sheet2!$A$1:G5536,5,0)</f>
        <v>English</v>
      </c>
      <c r="Q1812" t="str">
        <f>VLOOKUP(A1812,Sheet2!$A$1:G5536,6,0)</f>
        <v>USA</v>
      </c>
      <c r="R1812" t="str">
        <f>VLOOKUP(A1812,Sheet2!$A$1:G5536,7,0)</f>
        <v>G</v>
      </c>
      <c r="S1812" t="str">
        <f>IF(Table1[[#This Row],[Language]]="English","English","Other language")</f>
        <v>English</v>
      </c>
      <c r="T1812">
        <f>Table1[[#This Row],[Gross Revenue]]-Table1[[#This Row],[Budget]]</f>
        <v>174907418</v>
      </c>
      <c r="U1812" s="1">
        <f>(Table1[[#This Row],[Gross Revenue]]/Table1[[#This Row],[Budget]])-1</f>
        <v>1.5209340695652176</v>
      </c>
      <c r="V1812" t="str">
        <f t="shared" si="56"/>
        <v>90-110 minutes</v>
      </c>
      <c r="W1812">
        <f>Table1[[#This Row],[Profit]]/Table1[[#This Row],[Budget]]</f>
        <v>1.5209340695652174</v>
      </c>
      <c r="X1812" s="22" t="str">
        <f>IF(L1812="","",
IF(L1812&lt;Predictability!$B$1,"Low",
IF(L1812&lt;=Predictability!$B$2,"Mid","High")))</f>
        <v>High</v>
      </c>
      <c r="Y1812" s="22">
        <f t="shared" si="57"/>
        <v>1</v>
      </c>
    </row>
    <row r="1813" spans="1:25" x14ac:dyDescent="0.2">
      <c r="A1813" t="s">
        <v>4154</v>
      </c>
      <c r="B1813" t="s">
        <v>481</v>
      </c>
      <c r="C1813" t="s">
        <v>1280</v>
      </c>
      <c r="D1813">
        <v>3000</v>
      </c>
      <c r="E1813">
        <v>4257</v>
      </c>
      <c r="F1813">
        <v>15</v>
      </c>
      <c r="G1813">
        <v>6000</v>
      </c>
      <c r="H1813">
        <v>5.8</v>
      </c>
      <c r="I1813">
        <v>94</v>
      </c>
      <c r="J1813">
        <v>109</v>
      </c>
      <c r="K1813">
        <v>23179303</v>
      </c>
      <c r="L1813">
        <v>20000000</v>
      </c>
      <c r="M1813" s="2">
        <f>VLOOKUP(A1813,Sheet2!$A$1:G5537,2,0)</f>
        <v>40624</v>
      </c>
      <c r="N1813" t="str">
        <f>VLOOKUP(A1813,Sheet2!$A$1:G5537,3,0)</f>
        <v>Color</v>
      </c>
      <c r="O1813" t="str">
        <f>VLOOKUP(A1813,Sheet2!$A$1:G5537,4,0)</f>
        <v>Adventure</v>
      </c>
      <c r="P1813" t="str">
        <f>VLOOKUP(A1813,Sheet2!$A$1:G5537,5,0)</f>
        <v>English</v>
      </c>
      <c r="Q1813" t="str">
        <f>VLOOKUP(A1813,Sheet2!$A$1:G5537,6,0)</f>
        <v>Hungary</v>
      </c>
      <c r="R1813" t="str">
        <f>VLOOKUP(A1813,Sheet2!$A$1:G5537,7,0)</f>
        <v>PG</v>
      </c>
      <c r="S1813" t="str">
        <f>IF(Table1[[#This Row],[Language]]="English","English","Other language")</f>
        <v>English</v>
      </c>
      <c r="T1813">
        <f>Table1[[#This Row],[Gross Revenue]]-Table1[[#This Row],[Budget]]</f>
        <v>3179303</v>
      </c>
      <c r="U1813" s="1">
        <f>(Table1[[#This Row],[Gross Revenue]]/Table1[[#This Row],[Budget]])-1</f>
        <v>0.15896515</v>
      </c>
      <c r="V1813" t="str">
        <f t="shared" si="56"/>
        <v>90-110 minutes</v>
      </c>
      <c r="W1813">
        <f>Table1[[#This Row],[Profit]]/Table1[[#This Row],[Budget]]</f>
        <v>0.15896515</v>
      </c>
      <c r="X1813" s="22" t="str">
        <f>IF(L1813="","",
IF(L1813&lt;Predictability!$B$1,"Low",
IF(L1813&lt;=Predictability!$B$2,"Mid","High")))</f>
        <v>Mid</v>
      </c>
      <c r="Y1813" s="22">
        <f t="shared" si="57"/>
        <v>0</v>
      </c>
    </row>
    <row r="1814" spans="1:25" x14ac:dyDescent="0.2">
      <c r="A1814" t="s">
        <v>6962</v>
      </c>
      <c r="B1814" t="s">
        <v>105</v>
      </c>
      <c r="C1814" t="s">
        <v>1346</v>
      </c>
      <c r="D1814">
        <v>795</v>
      </c>
      <c r="E1814">
        <v>2158</v>
      </c>
      <c r="F1814">
        <v>0</v>
      </c>
      <c r="G1814">
        <v>14000</v>
      </c>
      <c r="H1814">
        <v>8.3000000000000007</v>
      </c>
      <c r="I1814">
        <v>131</v>
      </c>
      <c r="J1814">
        <v>91</v>
      </c>
      <c r="K1814">
        <v>1229197</v>
      </c>
      <c r="L1814">
        <v>229575</v>
      </c>
      <c r="M1814" s="2">
        <f>VLOOKUP(A1814,Sheet2!$A$1:G5538,2,0)</f>
        <v>27566</v>
      </c>
      <c r="N1814" t="str">
        <f>VLOOKUP(A1814,Sheet2!$A$1:G5538,3,0)</f>
        <v>Color</v>
      </c>
      <c r="O1814" t="str">
        <f>VLOOKUP(A1814,Sheet2!$A$1:G5538,4,0)</f>
        <v>Adventure</v>
      </c>
      <c r="P1814" t="str">
        <f>VLOOKUP(A1814,Sheet2!$A$1:G5538,5,0)</f>
        <v>English</v>
      </c>
      <c r="Q1814" t="str">
        <f>VLOOKUP(A1814,Sheet2!$A$1:G5538,6,0)</f>
        <v>UK</v>
      </c>
      <c r="R1814" t="str">
        <f>VLOOKUP(A1814,Sheet2!$A$1:G5538,7,0)</f>
        <v>PG</v>
      </c>
      <c r="S1814" t="str">
        <f>IF(Table1[[#This Row],[Language]]="English","English","Other language")</f>
        <v>English</v>
      </c>
      <c r="T1814">
        <f>Table1[[#This Row],[Gross Revenue]]-Table1[[#This Row],[Budget]]</f>
        <v>999622</v>
      </c>
      <c r="U1814" s="1">
        <f>(Table1[[#This Row],[Gross Revenue]]/Table1[[#This Row],[Budget]])-1</f>
        <v>4.3542284656430361</v>
      </c>
      <c r="V1814" t="str">
        <f t="shared" si="56"/>
        <v>90-110 minutes</v>
      </c>
      <c r="W1814">
        <f>Table1[[#This Row],[Profit]]/Table1[[#This Row],[Budget]]</f>
        <v>4.3542284656430361</v>
      </c>
      <c r="X1814" s="22" t="str">
        <f>IF(L1814="","",
IF(L1814&lt;Predictability!$B$1,"Low",
IF(L1814&lt;=Predictability!$B$2,"Mid","High")))</f>
        <v>Low</v>
      </c>
      <c r="Y1814" s="22">
        <f t="shared" si="57"/>
        <v>1</v>
      </c>
    </row>
    <row r="1815" spans="1:25" x14ac:dyDescent="0.2">
      <c r="A1815" t="s">
        <v>6785</v>
      </c>
      <c r="B1815" t="s">
        <v>971</v>
      </c>
      <c r="C1815" t="s">
        <v>2937</v>
      </c>
      <c r="D1815">
        <v>18000</v>
      </c>
      <c r="E1815">
        <v>19404</v>
      </c>
      <c r="F1815">
        <v>0</v>
      </c>
      <c r="G1815">
        <v>47000</v>
      </c>
      <c r="H1815">
        <v>7.9</v>
      </c>
      <c r="I1815">
        <v>415</v>
      </c>
      <c r="J1815">
        <v>97</v>
      </c>
      <c r="K1815">
        <v>5009677</v>
      </c>
      <c r="L1815">
        <v>5000000</v>
      </c>
      <c r="M1815" s="2">
        <f>VLOOKUP(A1815,Sheet2!$A$1:G5539,2,0)</f>
        <v>40006</v>
      </c>
      <c r="N1815" t="str">
        <f>VLOOKUP(A1815,Sheet2!$A$1:G5539,3,0)</f>
        <v>Color</v>
      </c>
      <c r="O1815" t="str">
        <f>VLOOKUP(A1815,Sheet2!$A$1:G5539,4,0)</f>
        <v>Drama</v>
      </c>
      <c r="P1815" t="str">
        <f>VLOOKUP(A1815,Sheet2!$A$1:G5539,5,0)</f>
        <v>English</v>
      </c>
      <c r="Q1815" t="str">
        <f>VLOOKUP(A1815,Sheet2!$A$1:G5539,6,0)</f>
        <v>UK</v>
      </c>
      <c r="R1815" t="str">
        <f>VLOOKUP(A1815,Sheet2!$A$1:G5539,7,0)</f>
        <v>R</v>
      </c>
      <c r="S1815" t="str">
        <f>IF(Table1[[#This Row],[Language]]="English","English","Other language")</f>
        <v>English</v>
      </c>
      <c r="T1815">
        <f>Table1[[#This Row],[Gross Revenue]]-Table1[[#This Row],[Budget]]</f>
        <v>9677</v>
      </c>
      <c r="U1815" s="1">
        <f>(Table1[[#This Row],[Gross Revenue]]/Table1[[#This Row],[Budget]])-1</f>
        <v>1.9354000000000315E-3</v>
      </c>
      <c r="V1815" t="str">
        <f t="shared" si="56"/>
        <v>90-110 minutes</v>
      </c>
      <c r="W1815">
        <f>Table1[[#This Row],[Profit]]/Table1[[#This Row],[Budget]]</f>
        <v>1.9354000000000001E-3</v>
      </c>
      <c r="X1815" s="22" t="str">
        <f>IF(L1815="","",
IF(L1815&lt;Predictability!$B$1,"Low",
IF(L1815&lt;=Predictability!$B$2,"Mid","High")))</f>
        <v>Low</v>
      </c>
      <c r="Y1815" s="22">
        <f t="shared" si="57"/>
        <v>0</v>
      </c>
    </row>
    <row r="1816" spans="1:25" x14ac:dyDescent="0.2">
      <c r="A1816" t="s">
        <v>5322</v>
      </c>
      <c r="B1816" t="s">
        <v>1037</v>
      </c>
      <c r="C1816" t="s">
        <v>867</v>
      </c>
      <c r="D1816">
        <v>15000</v>
      </c>
      <c r="E1816">
        <v>16692</v>
      </c>
      <c r="F1816">
        <v>52</v>
      </c>
      <c r="G1816">
        <v>365</v>
      </c>
      <c r="H1816">
        <v>6.7</v>
      </c>
      <c r="I1816">
        <v>111</v>
      </c>
      <c r="J1816">
        <v>112</v>
      </c>
      <c r="K1816">
        <v>6830957</v>
      </c>
      <c r="L1816">
        <v>21000000</v>
      </c>
      <c r="M1816" s="2">
        <f>VLOOKUP(A1816,Sheet2!$A$1:G5540,2,0)</f>
        <v>37351</v>
      </c>
      <c r="N1816" t="str">
        <f>VLOOKUP(A1816,Sheet2!$A$1:G5540,3,0)</f>
        <v>Color</v>
      </c>
      <c r="O1816" t="str">
        <f>VLOOKUP(A1816,Sheet2!$A$1:G5540,4,0)</f>
        <v>Drama</v>
      </c>
      <c r="P1816" t="str">
        <f>VLOOKUP(A1816,Sheet2!$A$1:G5540,5,0)</f>
        <v>English</v>
      </c>
      <c r="Q1816" t="str">
        <f>VLOOKUP(A1816,Sheet2!$A$1:G5540,6,0)</f>
        <v>USA</v>
      </c>
      <c r="R1816" t="str">
        <f>VLOOKUP(A1816,Sheet2!$A$1:G5540,7,0)</f>
        <v>PG-13</v>
      </c>
      <c r="S1816" t="str">
        <f>IF(Table1[[#This Row],[Language]]="English","English","Other language")</f>
        <v>English</v>
      </c>
      <c r="T1816">
        <f>Table1[[#This Row],[Gross Revenue]]-Table1[[#This Row],[Budget]]</f>
        <v>-14169043</v>
      </c>
      <c r="U1816" s="1">
        <f>(Table1[[#This Row],[Gross Revenue]]/Table1[[#This Row],[Budget]])-1</f>
        <v>-0.67471633333333325</v>
      </c>
      <c r="V1816" t="str">
        <f t="shared" si="56"/>
        <v>111-130 minutes</v>
      </c>
      <c r="W1816">
        <f>Table1[[#This Row],[Profit]]/Table1[[#This Row],[Budget]]</f>
        <v>-0.67471633333333336</v>
      </c>
      <c r="X1816" s="22" t="str">
        <f>IF(L1816="","",
IF(L1816&lt;Predictability!$B$1,"Low",
IF(L1816&lt;=Predictability!$B$2,"Mid","High")))</f>
        <v>Mid</v>
      </c>
      <c r="Y1816" s="22">
        <f t="shared" si="57"/>
        <v>0</v>
      </c>
    </row>
    <row r="1817" spans="1:25" x14ac:dyDescent="0.2">
      <c r="A1817" t="s">
        <v>4798</v>
      </c>
      <c r="B1817" t="s">
        <v>1862</v>
      </c>
      <c r="C1817" t="s">
        <v>1863</v>
      </c>
      <c r="D1817">
        <v>244</v>
      </c>
      <c r="E1817">
        <v>1008</v>
      </c>
      <c r="F1817">
        <v>43</v>
      </c>
      <c r="G1817">
        <v>0</v>
      </c>
      <c r="H1817">
        <v>6.3</v>
      </c>
      <c r="I1817">
        <v>121</v>
      </c>
      <c r="J1817">
        <v>126</v>
      </c>
      <c r="K1817">
        <v>62700000</v>
      </c>
      <c r="L1817">
        <v>34000000</v>
      </c>
      <c r="M1817" s="2">
        <f>VLOOKUP(A1817,Sheet2!$A$1:G5541,2,0)</f>
        <v>29121</v>
      </c>
      <c r="N1817" t="str">
        <f>VLOOKUP(A1817,Sheet2!$A$1:G5541,3,0)</f>
        <v>Color</v>
      </c>
      <c r="O1817" t="str">
        <f>VLOOKUP(A1817,Sheet2!$A$1:G5541,4,0)</f>
        <v>Action</v>
      </c>
      <c r="P1817" t="str">
        <f>VLOOKUP(A1817,Sheet2!$A$1:G5541,5,0)</f>
        <v>English</v>
      </c>
      <c r="Q1817" t="str">
        <f>VLOOKUP(A1817,Sheet2!$A$1:G5541,6,0)</f>
        <v>UK</v>
      </c>
      <c r="R1817" t="str">
        <f>VLOOKUP(A1817,Sheet2!$A$1:G5541,7,0)</f>
        <v>PG</v>
      </c>
      <c r="S1817" t="str">
        <f>IF(Table1[[#This Row],[Language]]="English","English","Other language")</f>
        <v>English</v>
      </c>
      <c r="T1817">
        <f>Table1[[#This Row],[Gross Revenue]]-Table1[[#This Row],[Budget]]</f>
        <v>28700000</v>
      </c>
      <c r="U1817" s="1">
        <f>(Table1[[#This Row],[Gross Revenue]]/Table1[[#This Row],[Budget]])-1</f>
        <v>0.84411764705882364</v>
      </c>
      <c r="V1817" t="str">
        <f t="shared" si="56"/>
        <v>111-130 minutes</v>
      </c>
      <c r="W1817">
        <f>Table1[[#This Row],[Profit]]/Table1[[#This Row],[Budget]]</f>
        <v>0.84411764705882353</v>
      </c>
      <c r="X1817" s="22" t="str">
        <f>IF(L1817="","",
IF(L1817&lt;Predictability!$B$1,"Low",
IF(L1817&lt;=Predictability!$B$2,"Mid","High")))</f>
        <v>Mid</v>
      </c>
      <c r="Y1817" s="22">
        <f t="shared" si="57"/>
        <v>1</v>
      </c>
    </row>
    <row r="1818" spans="1:25" x14ac:dyDescent="0.2">
      <c r="A1818" t="s">
        <v>6746</v>
      </c>
      <c r="B1818" t="s">
        <v>362</v>
      </c>
      <c r="C1818" t="s">
        <v>2610</v>
      </c>
      <c r="D1818">
        <v>13000</v>
      </c>
      <c r="E1818">
        <v>27911</v>
      </c>
      <c r="F1818">
        <v>0</v>
      </c>
      <c r="G1818">
        <v>71000</v>
      </c>
      <c r="H1818">
        <v>7.8</v>
      </c>
      <c r="I1818">
        <v>487</v>
      </c>
      <c r="J1818">
        <v>94</v>
      </c>
      <c r="K1818">
        <v>45507053</v>
      </c>
      <c r="L1818">
        <v>16000000</v>
      </c>
      <c r="M1818" s="2">
        <f>VLOOKUP(A1818,Sheet2!$A$1:G5542,2,0)</f>
        <v>41215</v>
      </c>
      <c r="N1818" t="str">
        <f>VLOOKUP(A1818,Sheet2!$A$1:G5542,3,0)</f>
        <v>Color</v>
      </c>
      <c r="O1818" t="str">
        <f>VLOOKUP(A1818,Sheet2!$A$1:G5542,4,0)</f>
        <v>Adventure</v>
      </c>
      <c r="P1818" t="str">
        <f>VLOOKUP(A1818,Sheet2!$A$1:G5542,5,0)</f>
        <v>English</v>
      </c>
      <c r="Q1818" t="str">
        <f>VLOOKUP(A1818,Sheet2!$A$1:G5542,6,0)</f>
        <v>USA</v>
      </c>
      <c r="R1818" t="str">
        <f>VLOOKUP(A1818,Sheet2!$A$1:G5542,7,0)</f>
        <v>PG-13</v>
      </c>
      <c r="S1818" t="str">
        <f>IF(Table1[[#This Row],[Language]]="English","English","Other language")</f>
        <v>English</v>
      </c>
      <c r="T1818">
        <f>Table1[[#This Row],[Gross Revenue]]-Table1[[#This Row],[Budget]]</f>
        <v>29507053</v>
      </c>
      <c r="U1818" s="1">
        <f>(Table1[[#This Row],[Gross Revenue]]/Table1[[#This Row],[Budget]])-1</f>
        <v>1.8441908124999999</v>
      </c>
      <c r="V1818" t="str">
        <f t="shared" si="56"/>
        <v>90-110 minutes</v>
      </c>
      <c r="W1818">
        <f>Table1[[#This Row],[Profit]]/Table1[[#This Row],[Budget]]</f>
        <v>1.8441908124999999</v>
      </c>
      <c r="X1818" s="22" t="str">
        <f>IF(L1818="","",
IF(L1818&lt;Predictability!$B$1,"Low",
IF(L1818&lt;=Predictability!$B$2,"Mid","High")))</f>
        <v>Mid</v>
      </c>
      <c r="Y1818" s="22">
        <f t="shared" si="57"/>
        <v>1</v>
      </c>
    </row>
    <row r="1819" spans="1:25" x14ac:dyDescent="0.2">
      <c r="A1819" t="s">
        <v>5039</v>
      </c>
      <c r="B1819" t="s">
        <v>2032</v>
      </c>
      <c r="C1819" t="s">
        <v>2033</v>
      </c>
      <c r="D1819">
        <v>293</v>
      </c>
      <c r="E1819">
        <v>621</v>
      </c>
      <c r="F1819">
        <v>50</v>
      </c>
      <c r="G1819">
        <v>0</v>
      </c>
      <c r="H1819">
        <v>6.5</v>
      </c>
      <c r="I1819">
        <v>212</v>
      </c>
      <c r="J1819">
        <v>107</v>
      </c>
      <c r="K1819">
        <v>30993544</v>
      </c>
      <c r="L1819">
        <v>40000000</v>
      </c>
      <c r="M1819" s="2">
        <f>VLOOKUP(A1819,Sheet2!$A$1:G5543,2,0)</f>
        <v>40499</v>
      </c>
      <c r="N1819" t="str">
        <f>VLOOKUP(A1819,Sheet2!$A$1:G5543,3,0)</f>
        <v>Color</v>
      </c>
      <c r="O1819" t="str">
        <f>VLOOKUP(A1819,Sheet2!$A$1:G5543,4,0)</f>
        <v>Comedy</v>
      </c>
      <c r="P1819" t="str">
        <f>VLOOKUP(A1819,Sheet2!$A$1:G5543,5,0)</f>
        <v>English</v>
      </c>
      <c r="Q1819" t="str">
        <f>VLOOKUP(A1819,Sheet2!$A$1:G5543,6,0)</f>
        <v>USA</v>
      </c>
      <c r="R1819" t="str">
        <f>VLOOKUP(A1819,Sheet2!$A$1:G5543,7,0)</f>
        <v>PG-13</v>
      </c>
      <c r="S1819" t="str">
        <f>IF(Table1[[#This Row],[Language]]="English","English","Other language")</f>
        <v>English</v>
      </c>
      <c r="T1819">
        <f>Table1[[#This Row],[Gross Revenue]]-Table1[[#This Row],[Budget]]</f>
        <v>-9006456</v>
      </c>
      <c r="U1819" s="1">
        <f>(Table1[[#This Row],[Gross Revenue]]/Table1[[#This Row],[Budget]])-1</f>
        <v>-0.22516139999999996</v>
      </c>
      <c r="V1819" t="str">
        <f t="shared" si="56"/>
        <v>90-110 minutes</v>
      </c>
      <c r="W1819">
        <f>Table1[[#This Row],[Profit]]/Table1[[#This Row],[Budget]]</f>
        <v>-0.22516140000000001</v>
      </c>
      <c r="X1819" s="22" t="str">
        <f>IF(L1819="","",
IF(L1819&lt;Predictability!$B$1,"Low",
IF(L1819&lt;=Predictability!$B$2,"Mid","High")))</f>
        <v>Mid</v>
      </c>
      <c r="Y1819" s="22">
        <f t="shared" si="57"/>
        <v>0</v>
      </c>
    </row>
    <row r="1820" spans="1:25" x14ac:dyDescent="0.2">
      <c r="A1820" t="s">
        <v>4186</v>
      </c>
      <c r="B1820" t="s">
        <v>267</v>
      </c>
      <c r="C1820" t="s">
        <v>882</v>
      </c>
      <c r="D1820">
        <v>1000</v>
      </c>
      <c r="E1820">
        <v>3816</v>
      </c>
      <c r="F1820">
        <v>545</v>
      </c>
      <c r="G1820">
        <v>0</v>
      </c>
      <c r="H1820">
        <v>5.8</v>
      </c>
      <c r="I1820">
        <v>72</v>
      </c>
      <c r="J1820">
        <v>101</v>
      </c>
      <c r="K1820">
        <v>70360285</v>
      </c>
      <c r="L1820">
        <v>18000000</v>
      </c>
      <c r="M1820" s="2">
        <f>VLOOKUP(A1820,Sheet2!$A$1:G5544,2,0)</f>
        <v>34847</v>
      </c>
      <c r="N1820" t="str">
        <f>VLOOKUP(A1820,Sheet2!$A$1:G5544,3,0)</f>
        <v>Color</v>
      </c>
      <c r="O1820" t="str">
        <f>VLOOKUP(A1820,Sheet2!$A$1:G5544,4,0)</f>
        <v>Action</v>
      </c>
      <c r="P1820" t="str">
        <f>VLOOKUP(A1820,Sheet2!$A$1:G5544,5,0)</f>
        <v>English</v>
      </c>
      <c r="Q1820" t="str">
        <f>VLOOKUP(A1820,Sheet2!$A$1:G5544,6,0)</f>
        <v>USA</v>
      </c>
      <c r="R1820" t="str">
        <f>VLOOKUP(A1820,Sheet2!$A$1:G5544,7,0)</f>
        <v>PG-13</v>
      </c>
      <c r="S1820" t="str">
        <f>IF(Table1[[#This Row],[Language]]="English","English","Other language")</f>
        <v>English</v>
      </c>
      <c r="T1820">
        <f>Table1[[#This Row],[Gross Revenue]]-Table1[[#This Row],[Budget]]</f>
        <v>52360285</v>
      </c>
      <c r="U1820" s="1">
        <f>(Table1[[#This Row],[Gross Revenue]]/Table1[[#This Row],[Budget]])-1</f>
        <v>2.9089047222222222</v>
      </c>
      <c r="V1820" t="str">
        <f t="shared" si="56"/>
        <v>90-110 minutes</v>
      </c>
      <c r="W1820">
        <f>Table1[[#This Row],[Profit]]/Table1[[#This Row],[Budget]]</f>
        <v>2.9089047222222222</v>
      </c>
      <c r="X1820" s="22" t="str">
        <f>IF(L1820="","",
IF(L1820&lt;Predictability!$B$1,"Low",
IF(L1820&lt;=Predictability!$B$2,"Mid","High")))</f>
        <v>Mid</v>
      </c>
      <c r="Y1820" s="22">
        <f t="shared" si="57"/>
        <v>1</v>
      </c>
    </row>
    <row r="1821" spans="1:25" x14ac:dyDescent="0.2">
      <c r="A1821" t="s">
        <v>3329</v>
      </c>
      <c r="B1821" t="s">
        <v>144</v>
      </c>
      <c r="C1821" t="s">
        <v>145</v>
      </c>
      <c r="D1821">
        <v>663</v>
      </c>
      <c r="E1821">
        <v>2266</v>
      </c>
      <c r="F1821">
        <v>40</v>
      </c>
      <c r="G1821">
        <v>1000</v>
      </c>
      <c r="H1821">
        <v>3.7</v>
      </c>
      <c r="I1821">
        <v>59</v>
      </c>
      <c r="J1821">
        <v>95</v>
      </c>
      <c r="K1821">
        <v>35927406</v>
      </c>
      <c r="L1821">
        <v>30000000</v>
      </c>
      <c r="M1821" s="2">
        <f>VLOOKUP(A1821,Sheet2!$A$1:G5545,2,0)</f>
        <v>35450</v>
      </c>
      <c r="N1821" t="str">
        <f>VLOOKUP(A1821,Sheet2!$A$1:G5545,3,0)</f>
        <v>Color</v>
      </c>
      <c r="O1821" t="str">
        <f>VLOOKUP(A1821,Sheet2!$A$1:G5545,4,0)</f>
        <v>Action</v>
      </c>
      <c r="P1821" t="str">
        <f>VLOOKUP(A1821,Sheet2!$A$1:G5545,5,0)</f>
        <v>English</v>
      </c>
      <c r="Q1821" t="str">
        <f>VLOOKUP(A1821,Sheet2!$A$1:G5545,6,0)</f>
        <v>USA</v>
      </c>
      <c r="R1821" t="str">
        <f>VLOOKUP(A1821,Sheet2!$A$1:G5545,7,0)</f>
        <v>PG-13</v>
      </c>
      <c r="S1821" t="str">
        <f>IF(Table1[[#This Row],[Language]]="English","English","Other language")</f>
        <v>English</v>
      </c>
      <c r="T1821">
        <f>Table1[[#This Row],[Gross Revenue]]-Table1[[#This Row],[Budget]]</f>
        <v>5927406</v>
      </c>
      <c r="U1821" s="1">
        <f>(Table1[[#This Row],[Gross Revenue]]/Table1[[#This Row],[Budget]])-1</f>
        <v>0.19758019999999998</v>
      </c>
      <c r="V1821" t="str">
        <f t="shared" si="56"/>
        <v>90-110 minutes</v>
      </c>
      <c r="W1821">
        <f>Table1[[#This Row],[Profit]]/Table1[[#This Row],[Budget]]</f>
        <v>0.19758020000000001</v>
      </c>
      <c r="X1821" s="22" t="str">
        <f>IF(L1821="","",
IF(L1821&lt;Predictability!$B$1,"Low",
IF(L1821&lt;=Predictability!$B$2,"Mid","High")))</f>
        <v>Mid</v>
      </c>
      <c r="Y1821" s="22">
        <f t="shared" si="57"/>
        <v>0</v>
      </c>
    </row>
    <row r="1822" spans="1:25" x14ac:dyDescent="0.2">
      <c r="A1822" t="s">
        <v>3853</v>
      </c>
      <c r="B1822" t="s">
        <v>546</v>
      </c>
      <c r="C1822" t="s">
        <v>942</v>
      </c>
      <c r="D1822">
        <v>40000</v>
      </c>
      <c r="E1822">
        <v>42683</v>
      </c>
      <c r="F1822">
        <v>192</v>
      </c>
      <c r="G1822">
        <v>12000</v>
      </c>
      <c r="H1822">
        <v>5.5</v>
      </c>
      <c r="I1822">
        <v>181</v>
      </c>
      <c r="J1822">
        <v>107</v>
      </c>
      <c r="K1822">
        <v>7605668</v>
      </c>
      <c r="L1822">
        <v>60000000</v>
      </c>
      <c r="M1822" s="2">
        <f>VLOOKUP(A1822,Sheet2!$A$1:G5546,2,0)</f>
        <v>42077</v>
      </c>
      <c r="N1822" t="str">
        <f>VLOOKUP(A1822,Sheet2!$A$1:G5546,3,0)</f>
        <v>Color</v>
      </c>
      <c r="O1822" t="str">
        <f>VLOOKUP(A1822,Sheet2!$A$1:G5546,4,0)</f>
        <v>Action</v>
      </c>
      <c r="P1822" t="str">
        <f>VLOOKUP(A1822,Sheet2!$A$1:G5546,5,0)</f>
        <v>English</v>
      </c>
      <c r="Q1822" t="str">
        <f>VLOOKUP(A1822,Sheet2!$A$1:G5546,6,0)</f>
        <v>UK</v>
      </c>
      <c r="R1822" t="str">
        <f>VLOOKUP(A1822,Sheet2!$A$1:G5546,7,0)</f>
        <v>R</v>
      </c>
      <c r="S1822" t="str">
        <f>IF(Table1[[#This Row],[Language]]="English","English","Other language")</f>
        <v>English</v>
      </c>
      <c r="T1822">
        <f>Table1[[#This Row],[Gross Revenue]]-Table1[[#This Row],[Budget]]</f>
        <v>-52394332</v>
      </c>
      <c r="U1822" s="1">
        <f>(Table1[[#This Row],[Gross Revenue]]/Table1[[#This Row],[Budget]])-1</f>
        <v>-0.87323886666666661</v>
      </c>
      <c r="V1822" t="str">
        <f t="shared" si="56"/>
        <v>90-110 minutes</v>
      </c>
      <c r="W1822">
        <f>Table1[[#This Row],[Profit]]/Table1[[#This Row],[Budget]]</f>
        <v>-0.87323886666666661</v>
      </c>
      <c r="X1822" s="22" t="str">
        <f>IF(L1822="","",
IF(L1822&lt;Predictability!$B$1,"Low",
IF(L1822&lt;=Predictability!$B$2,"Mid","High")))</f>
        <v>High</v>
      </c>
      <c r="Y1822" s="22">
        <f t="shared" si="57"/>
        <v>0</v>
      </c>
    </row>
    <row r="1823" spans="1:25" x14ac:dyDescent="0.2">
      <c r="A1823" t="s">
        <v>6048</v>
      </c>
      <c r="B1823" t="s">
        <v>695</v>
      </c>
      <c r="C1823" t="s">
        <v>2233</v>
      </c>
      <c r="D1823">
        <v>6000</v>
      </c>
      <c r="E1823">
        <v>8876</v>
      </c>
      <c r="F1823">
        <v>127</v>
      </c>
      <c r="G1823">
        <v>0</v>
      </c>
      <c r="H1823">
        <v>7.2</v>
      </c>
      <c r="I1823">
        <v>161</v>
      </c>
      <c r="J1823">
        <v>125</v>
      </c>
      <c r="K1823">
        <v>1110286</v>
      </c>
      <c r="L1823">
        <v>4825000</v>
      </c>
      <c r="M1823" s="2">
        <f>VLOOKUP(A1823,Sheet2!$A$1:G5547,2,0)</f>
        <v>40016</v>
      </c>
      <c r="N1823" t="str">
        <f>VLOOKUP(A1823,Sheet2!$A$1:G5547,3,0)</f>
        <v>Color</v>
      </c>
      <c r="O1823" t="str">
        <f>VLOOKUP(A1823,Sheet2!$A$1:G5547,4,0)</f>
        <v>Drama</v>
      </c>
      <c r="P1823" t="str">
        <f>VLOOKUP(A1823,Sheet2!$A$1:G5547,5,0)</f>
        <v>English</v>
      </c>
      <c r="Q1823" t="str">
        <f>VLOOKUP(A1823,Sheet2!$A$1:G5547,6,0)</f>
        <v>USA</v>
      </c>
      <c r="R1823" t="str">
        <f>VLOOKUP(A1823,Sheet2!$A$1:G5547,7,0)</f>
        <v>R</v>
      </c>
      <c r="S1823" t="str">
        <f>IF(Table1[[#This Row],[Language]]="English","English","Other language")</f>
        <v>English</v>
      </c>
      <c r="T1823">
        <f>Table1[[#This Row],[Gross Revenue]]-Table1[[#This Row],[Budget]]</f>
        <v>-3714714</v>
      </c>
      <c r="U1823" s="1">
        <f>(Table1[[#This Row],[Gross Revenue]]/Table1[[#This Row],[Budget]])-1</f>
        <v>-0.76988891191709841</v>
      </c>
      <c r="V1823" t="str">
        <f t="shared" si="56"/>
        <v>111-130 minutes</v>
      </c>
      <c r="W1823">
        <f>Table1[[#This Row],[Profit]]/Table1[[#This Row],[Budget]]</f>
        <v>-0.76988891191709841</v>
      </c>
      <c r="X1823" s="22" t="str">
        <f>IF(L1823="","",
IF(L1823&lt;Predictability!$B$1,"Low",
IF(L1823&lt;=Predictability!$B$2,"Mid","High")))</f>
        <v>Low</v>
      </c>
      <c r="Y1823" s="22">
        <f t="shared" si="57"/>
        <v>0</v>
      </c>
    </row>
    <row r="1824" spans="1:25" x14ac:dyDescent="0.2">
      <c r="A1824" t="s">
        <v>3482</v>
      </c>
      <c r="B1824" t="s">
        <v>410</v>
      </c>
      <c r="C1824" t="s">
        <v>411</v>
      </c>
      <c r="D1824">
        <v>1000</v>
      </c>
      <c r="E1824">
        <v>3146</v>
      </c>
      <c r="F1824">
        <v>8</v>
      </c>
      <c r="G1824">
        <v>546</v>
      </c>
      <c r="H1824">
        <v>4.7</v>
      </c>
      <c r="I1824">
        <v>43</v>
      </c>
      <c r="J1824">
        <v>90</v>
      </c>
      <c r="K1824">
        <v>92900</v>
      </c>
      <c r="L1824">
        <v>5000000</v>
      </c>
      <c r="M1824" s="2">
        <f>VLOOKUP(A1824,Sheet2!$A$1:G5548,2,0)</f>
        <v>39907</v>
      </c>
      <c r="N1824" t="str">
        <f>VLOOKUP(A1824,Sheet2!$A$1:G5548,3,0)</f>
        <v>Color</v>
      </c>
      <c r="O1824" t="str">
        <f>VLOOKUP(A1824,Sheet2!$A$1:G5548,4,0)</f>
        <v>Comedy</v>
      </c>
      <c r="P1824" t="str">
        <f>VLOOKUP(A1824,Sheet2!$A$1:G5548,5,0)</f>
        <v>English</v>
      </c>
      <c r="Q1824" t="str">
        <f>VLOOKUP(A1824,Sheet2!$A$1:G5548,6,0)</f>
        <v>USA</v>
      </c>
      <c r="R1824" t="str">
        <f>VLOOKUP(A1824,Sheet2!$A$1:G5548,7,0)</f>
        <v>PG-13</v>
      </c>
      <c r="S1824" t="str">
        <f>IF(Table1[[#This Row],[Language]]="English","English","Other language")</f>
        <v>English</v>
      </c>
      <c r="T1824">
        <f>Table1[[#This Row],[Gross Revenue]]-Table1[[#This Row],[Budget]]</f>
        <v>-4907100</v>
      </c>
      <c r="U1824" s="1">
        <f>(Table1[[#This Row],[Gross Revenue]]/Table1[[#This Row],[Budget]])-1</f>
        <v>-0.98141999999999996</v>
      </c>
      <c r="V1824" t="str">
        <f t="shared" si="56"/>
        <v>90-110 minutes</v>
      </c>
      <c r="W1824">
        <f>Table1[[#This Row],[Profit]]/Table1[[#This Row],[Budget]]</f>
        <v>-0.98141999999999996</v>
      </c>
      <c r="X1824" s="22" t="str">
        <f>IF(L1824="","",
IF(L1824&lt;Predictability!$B$1,"Low",
IF(L1824&lt;=Predictability!$B$2,"Mid","High")))</f>
        <v>Low</v>
      </c>
      <c r="Y1824" s="22">
        <f t="shared" si="57"/>
        <v>0</v>
      </c>
    </row>
    <row r="1825" spans="1:25" x14ac:dyDescent="0.2">
      <c r="A1825" t="s">
        <v>6526</v>
      </c>
      <c r="B1825" t="s">
        <v>133</v>
      </c>
      <c r="C1825" t="s">
        <v>2139</v>
      </c>
      <c r="D1825">
        <v>1000</v>
      </c>
      <c r="E1825">
        <v>2601</v>
      </c>
      <c r="F1825">
        <v>1000</v>
      </c>
      <c r="G1825">
        <v>10000</v>
      </c>
      <c r="H1825">
        <v>7.6</v>
      </c>
      <c r="I1825">
        <v>209</v>
      </c>
      <c r="J1825">
        <v>127</v>
      </c>
      <c r="K1825">
        <v>57386369</v>
      </c>
      <c r="L1825">
        <v>52500000</v>
      </c>
      <c r="M1825" s="2">
        <f>VLOOKUP(A1825,Sheet2!$A$1:G5549,2,0)</f>
        <v>37138</v>
      </c>
      <c r="N1825" t="str">
        <f>VLOOKUP(A1825,Sheet2!$A$1:G5549,3,0)</f>
        <v>Black and White</v>
      </c>
      <c r="O1825" t="str">
        <f>VLOOKUP(A1825,Sheet2!$A$1:G5549,4,0)</f>
        <v>Drama</v>
      </c>
      <c r="P1825" t="str">
        <f>VLOOKUP(A1825,Sheet2!$A$1:G5549,5,0)</f>
        <v>English</v>
      </c>
      <c r="Q1825" t="str">
        <f>VLOOKUP(A1825,Sheet2!$A$1:G5549,6,0)</f>
        <v>USA</v>
      </c>
      <c r="R1825" t="str">
        <f>VLOOKUP(A1825,Sheet2!$A$1:G5549,7,0)</f>
        <v>PG-13</v>
      </c>
      <c r="S1825" t="str">
        <f>IF(Table1[[#This Row],[Language]]="English","English","Other language")</f>
        <v>English</v>
      </c>
      <c r="T1825">
        <f>Table1[[#This Row],[Gross Revenue]]-Table1[[#This Row],[Budget]]</f>
        <v>4886369</v>
      </c>
      <c r="U1825" s="1">
        <f>(Table1[[#This Row],[Gross Revenue]]/Table1[[#This Row],[Budget]])-1</f>
        <v>9.3073695238095278E-2</v>
      </c>
      <c r="V1825" t="str">
        <f t="shared" si="56"/>
        <v>111-130 minutes</v>
      </c>
      <c r="W1825">
        <f>Table1[[#This Row],[Profit]]/Table1[[#This Row],[Budget]]</f>
        <v>9.3073695238095236E-2</v>
      </c>
      <c r="X1825" s="22" t="str">
        <f>IF(L1825="","",
IF(L1825&lt;Predictability!$B$1,"Low",
IF(L1825&lt;=Predictability!$B$2,"Mid","High")))</f>
        <v>High</v>
      </c>
      <c r="Y1825" s="22">
        <f t="shared" si="57"/>
        <v>0</v>
      </c>
    </row>
    <row r="1826" spans="1:25" x14ac:dyDescent="0.2">
      <c r="A1826" t="s">
        <v>3403</v>
      </c>
      <c r="B1826" t="s">
        <v>279</v>
      </c>
      <c r="C1826" t="s">
        <v>280</v>
      </c>
      <c r="D1826">
        <v>20000</v>
      </c>
      <c r="E1826">
        <v>41059</v>
      </c>
      <c r="F1826">
        <v>0</v>
      </c>
      <c r="G1826">
        <v>25000</v>
      </c>
      <c r="H1826">
        <v>4.3</v>
      </c>
      <c r="I1826">
        <v>180</v>
      </c>
      <c r="J1826">
        <v>94</v>
      </c>
      <c r="K1826">
        <v>8828771</v>
      </c>
      <c r="L1826">
        <v>6000000</v>
      </c>
      <c r="M1826" s="2">
        <f>VLOOKUP(A1826,Sheet2!$A$1:G5550,2,0)</f>
        <v>41309</v>
      </c>
      <c r="N1826" t="str">
        <f>VLOOKUP(A1826,Sheet2!$A$1:G5550,3,0)</f>
        <v>Color</v>
      </c>
      <c r="O1826" t="str">
        <f>VLOOKUP(A1826,Sheet2!$A$1:G5550,4,0)</f>
        <v>Comedy</v>
      </c>
      <c r="P1826" t="str">
        <f>VLOOKUP(A1826,Sheet2!$A$1:G5550,5,0)</f>
        <v>English</v>
      </c>
      <c r="Q1826" t="str">
        <f>VLOOKUP(A1826,Sheet2!$A$1:G5550,6,0)</f>
        <v>USA</v>
      </c>
      <c r="R1826" t="str">
        <f>VLOOKUP(A1826,Sheet2!$A$1:G5550,7,0)</f>
        <v>R</v>
      </c>
      <c r="S1826" t="str">
        <f>IF(Table1[[#This Row],[Language]]="English","English","Other language")</f>
        <v>English</v>
      </c>
      <c r="T1826">
        <f>Table1[[#This Row],[Gross Revenue]]-Table1[[#This Row],[Budget]]</f>
        <v>2828771</v>
      </c>
      <c r="U1826" s="1">
        <f>(Table1[[#This Row],[Gross Revenue]]/Table1[[#This Row],[Budget]])-1</f>
        <v>0.47146183333333336</v>
      </c>
      <c r="V1826" t="str">
        <f t="shared" si="56"/>
        <v>90-110 minutes</v>
      </c>
      <c r="W1826">
        <f>Table1[[#This Row],[Profit]]/Table1[[#This Row],[Budget]]</f>
        <v>0.47146183333333336</v>
      </c>
      <c r="X1826" s="22" t="str">
        <f>IF(L1826="","",
IF(L1826&lt;Predictability!$B$1,"Low",
IF(L1826&lt;=Predictability!$B$2,"Mid","High")))</f>
        <v>Low</v>
      </c>
      <c r="Y1826" s="22">
        <f t="shared" si="57"/>
        <v>0</v>
      </c>
    </row>
    <row r="1827" spans="1:25" x14ac:dyDescent="0.2">
      <c r="A1827" t="s">
        <v>3875</v>
      </c>
      <c r="B1827" t="s">
        <v>898</v>
      </c>
      <c r="C1827" t="s">
        <v>966</v>
      </c>
      <c r="D1827">
        <v>1000</v>
      </c>
      <c r="E1827">
        <v>4462</v>
      </c>
      <c r="F1827">
        <v>30</v>
      </c>
      <c r="G1827">
        <v>491</v>
      </c>
      <c r="H1827">
        <v>5.5</v>
      </c>
      <c r="I1827">
        <v>63</v>
      </c>
      <c r="J1827">
        <v>104</v>
      </c>
      <c r="K1827">
        <v>21800302</v>
      </c>
      <c r="L1827">
        <v>30000000</v>
      </c>
      <c r="M1827" s="2">
        <f>VLOOKUP(A1827,Sheet2!$A$1:G5551,2,0)</f>
        <v>38215</v>
      </c>
      <c r="N1827" t="str">
        <f>VLOOKUP(A1827,Sheet2!$A$1:G5551,3,0)</f>
        <v>Color</v>
      </c>
      <c r="O1827" t="str">
        <f>VLOOKUP(A1827,Sheet2!$A$1:G5551,4,0)</f>
        <v>Comedy</v>
      </c>
      <c r="P1827" t="str">
        <f>VLOOKUP(A1827,Sheet2!$A$1:G5551,5,0)</f>
        <v>English</v>
      </c>
      <c r="Q1827" t="str">
        <f>VLOOKUP(A1827,Sheet2!$A$1:G5551,6,0)</f>
        <v>USA</v>
      </c>
      <c r="R1827" t="str">
        <f>VLOOKUP(A1827,Sheet2!$A$1:G5551,7,0)</f>
        <v>PG-13</v>
      </c>
      <c r="S1827" t="str">
        <f>IF(Table1[[#This Row],[Language]]="English","English","Other language")</f>
        <v>English</v>
      </c>
      <c r="T1827">
        <f>Table1[[#This Row],[Gross Revenue]]-Table1[[#This Row],[Budget]]</f>
        <v>-8199698</v>
      </c>
      <c r="U1827" s="1">
        <f>(Table1[[#This Row],[Gross Revenue]]/Table1[[#This Row],[Budget]])-1</f>
        <v>-0.27332326666666662</v>
      </c>
      <c r="V1827" t="str">
        <f t="shared" si="56"/>
        <v>90-110 minutes</v>
      </c>
      <c r="W1827">
        <f>Table1[[#This Row],[Profit]]/Table1[[#This Row],[Budget]]</f>
        <v>-0.27332326666666668</v>
      </c>
      <c r="X1827" s="22" t="str">
        <f>IF(L1827="","",
IF(L1827&lt;Predictability!$B$1,"Low",
IF(L1827&lt;=Predictability!$B$2,"Mid","High")))</f>
        <v>Mid</v>
      </c>
      <c r="Y1827" s="22">
        <f t="shared" si="57"/>
        <v>0</v>
      </c>
    </row>
    <row r="1828" spans="1:25" x14ac:dyDescent="0.2">
      <c r="A1828" t="s">
        <v>5079</v>
      </c>
      <c r="B1828" t="s">
        <v>89</v>
      </c>
      <c r="C1828" t="s">
        <v>1585</v>
      </c>
      <c r="D1828">
        <v>11000</v>
      </c>
      <c r="E1828">
        <v>22722</v>
      </c>
      <c r="F1828">
        <v>218</v>
      </c>
      <c r="G1828">
        <v>0</v>
      </c>
      <c r="H1828">
        <v>6.5</v>
      </c>
      <c r="I1828">
        <v>233</v>
      </c>
      <c r="J1828">
        <v>126</v>
      </c>
      <c r="K1828">
        <v>186336103</v>
      </c>
      <c r="L1828">
        <v>120000000</v>
      </c>
      <c r="M1828" s="2">
        <f>VLOOKUP(A1828,Sheet2!$A$1:G5552,2,0)</f>
        <v>38571</v>
      </c>
      <c r="N1828" t="str">
        <f>VLOOKUP(A1828,Sheet2!$A$1:G5552,3,0)</f>
        <v>Color</v>
      </c>
      <c r="O1828" t="str">
        <f>VLOOKUP(A1828,Sheet2!$A$1:G5552,4,0)</f>
        <v>Action</v>
      </c>
      <c r="P1828" t="str">
        <f>VLOOKUP(A1828,Sheet2!$A$1:G5552,5,0)</f>
        <v>English</v>
      </c>
      <c r="Q1828" t="str">
        <f>VLOOKUP(A1828,Sheet2!$A$1:G5552,6,0)</f>
        <v>USA</v>
      </c>
      <c r="R1828" t="str">
        <f>VLOOKUP(A1828,Sheet2!$A$1:G5552,7,0)</f>
        <v>PG-13</v>
      </c>
      <c r="S1828" t="str">
        <f>IF(Table1[[#This Row],[Language]]="English","English","Other language")</f>
        <v>English</v>
      </c>
      <c r="T1828">
        <f>Table1[[#This Row],[Gross Revenue]]-Table1[[#This Row],[Budget]]</f>
        <v>66336103</v>
      </c>
      <c r="U1828" s="1">
        <f>(Table1[[#This Row],[Gross Revenue]]/Table1[[#This Row],[Budget]])-1</f>
        <v>0.55280085833333326</v>
      </c>
      <c r="V1828" t="str">
        <f t="shared" si="56"/>
        <v>111-130 minutes</v>
      </c>
      <c r="W1828">
        <f>Table1[[#This Row],[Profit]]/Table1[[#This Row],[Budget]]</f>
        <v>0.55280085833333337</v>
      </c>
      <c r="X1828" s="22" t="str">
        <f>IF(L1828="","",
IF(L1828&lt;Predictability!$B$1,"Low",
IF(L1828&lt;=Predictability!$B$2,"Mid","High")))</f>
        <v>High</v>
      </c>
      <c r="Y1828" s="22">
        <f t="shared" si="57"/>
        <v>1</v>
      </c>
    </row>
    <row r="1829" spans="1:25" x14ac:dyDescent="0.2">
      <c r="A1829" t="s">
        <v>4781</v>
      </c>
      <c r="B1829" t="s">
        <v>1847</v>
      </c>
      <c r="C1829" t="s">
        <v>1848</v>
      </c>
      <c r="D1829">
        <v>328</v>
      </c>
      <c r="E1829">
        <v>794</v>
      </c>
      <c r="F1829">
        <v>68</v>
      </c>
      <c r="G1829">
        <v>0</v>
      </c>
      <c r="H1829">
        <v>6.3</v>
      </c>
      <c r="I1829">
        <v>151</v>
      </c>
      <c r="J1829">
        <v>90</v>
      </c>
      <c r="K1829">
        <v>32553210</v>
      </c>
      <c r="L1829">
        <v>25000000</v>
      </c>
      <c r="M1829" s="2">
        <f>VLOOKUP(A1829,Sheet2!$A$1:G5553,2,0)</f>
        <v>39350</v>
      </c>
      <c r="N1829" t="str">
        <f>VLOOKUP(A1829,Sheet2!$A$1:G5553,3,0)</f>
        <v>Color</v>
      </c>
      <c r="O1829" t="str">
        <f>VLOOKUP(A1829,Sheet2!$A$1:G5553,4,0)</f>
        <v>Comedy</v>
      </c>
      <c r="P1829" t="str">
        <f>VLOOKUP(A1829,Sheet2!$A$1:G5553,5,0)</f>
        <v>English</v>
      </c>
      <c r="Q1829" t="str">
        <f>VLOOKUP(A1829,Sheet2!$A$1:G5553,6,0)</f>
        <v>UK</v>
      </c>
      <c r="R1829" t="str">
        <f>VLOOKUP(A1829,Sheet2!$A$1:G5553,7,0)</f>
        <v>PG</v>
      </c>
      <c r="S1829" t="str">
        <f>IF(Table1[[#This Row],[Language]]="English","English","Other language")</f>
        <v>English</v>
      </c>
      <c r="T1829">
        <f>Table1[[#This Row],[Gross Revenue]]-Table1[[#This Row],[Budget]]</f>
        <v>7553210</v>
      </c>
      <c r="U1829" s="1">
        <f>(Table1[[#This Row],[Gross Revenue]]/Table1[[#This Row],[Budget]])-1</f>
        <v>0.30212839999999996</v>
      </c>
      <c r="V1829" t="str">
        <f t="shared" si="56"/>
        <v>90-110 minutes</v>
      </c>
      <c r="W1829">
        <f>Table1[[#This Row],[Profit]]/Table1[[#This Row],[Budget]]</f>
        <v>0.30212840000000002</v>
      </c>
      <c r="X1829" s="22" t="str">
        <f>IF(L1829="","",
IF(L1829&lt;Predictability!$B$1,"Low",
IF(L1829&lt;=Predictability!$B$2,"Mid","High")))</f>
        <v>Mid</v>
      </c>
      <c r="Y1829" s="22">
        <f t="shared" si="57"/>
        <v>0</v>
      </c>
    </row>
    <row r="1830" spans="1:25" x14ac:dyDescent="0.2">
      <c r="A1830" t="s">
        <v>4180</v>
      </c>
      <c r="B1830" t="s">
        <v>677</v>
      </c>
      <c r="C1830" t="s">
        <v>787</v>
      </c>
      <c r="D1830">
        <v>12000</v>
      </c>
      <c r="E1830">
        <v>26826</v>
      </c>
      <c r="F1830">
        <v>65</v>
      </c>
      <c r="G1830">
        <v>0</v>
      </c>
      <c r="H1830">
        <v>5.8</v>
      </c>
      <c r="I1830">
        <v>117</v>
      </c>
      <c r="J1830">
        <v>96</v>
      </c>
      <c r="K1830">
        <v>126203320</v>
      </c>
      <c r="L1830">
        <v>50000000</v>
      </c>
      <c r="M1830" s="2">
        <f>VLOOKUP(A1830,Sheet2!$A$1:G5554,2,0)</f>
        <v>37547</v>
      </c>
      <c r="N1830" t="str">
        <f>VLOOKUP(A1830,Sheet2!$A$1:G5554,3,0)</f>
        <v>Color</v>
      </c>
      <c r="O1830" t="str">
        <f>VLOOKUP(A1830,Sheet2!$A$1:G5554,4,0)</f>
        <v>Comedy</v>
      </c>
      <c r="P1830" t="str">
        <f>VLOOKUP(A1830,Sheet2!$A$1:G5554,5,0)</f>
        <v>English</v>
      </c>
      <c r="Q1830" t="str">
        <f>VLOOKUP(A1830,Sheet2!$A$1:G5554,6,0)</f>
        <v>USA</v>
      </c>
      <c r="R1830" t="str">
        <f>VLOOKUP(A1830,Sheet2!$A$1:G5554,7,0)</f>
        <v>PG-13</v>
      </c>
      <c r="S1830" t="str">
        <f>IF(Table1[[#This Row],[Language]]="English","English","Other language")</f>
        <v>English</v>
      </c>
      <c r="T1830">
        <f>Table1[[#This Row],[Gross Revenue]]-Table1[[#This Row],[Budget]]</f>
        <v>76203320</v>
      </c>
      <c r="U1830" s="1">
        <f>(Table1[[#This Row],[Gross Revenue]]/Table1[[#This Row],[Budget]])-1</f>
        <v>1.5240664000000002</v>
      </c>
      <c r="V1830" t="str">
        <f t="shared" si="56"/>
        <v>90-110 minutes</v>
      </c>
      <c r="W1830">
        <f>Table1[[#This Row],[Profit]]/Table1[[#This Row],[Budget]]</f>
        <v>1.5240663999999999</v>
      </c>
      <c r="X1830" s="22" t="str">
        <f>IF(L1830="","",
IF(L1830&lt;Predictability!$B$1,"Low",
IF(L1830&lt;=Predictability!$B$2,"Mid","High")))</f>
        <v>Mid</v>
      </c>
      <c r="Y1830" s="22">
        <f t="shared" si="57"/>
        <v>1</v>
      </c>
    </row>
    <row r="1831" spans="1:25" x14ac:dyDescent="0.2">
      <c r="A1831" t="s">
        <v>6294</v>
      </c>
      <c r="B1831" t="s">
        <v>437</v>
      </c>
      <c r="C1831" t="s">
        <v>504</v>
      </c>
      <c r="D1831">
        <v>975</v>
      </c>
      <c r="E1831">
        <v>2223</v>
      </c>
      <c r="F1831">
        <v>65</v>
      </c>
      <c r="G1831">
        <v>0</v>
      </c>
      <c r="H1831">
        <v>7.3</v>
      </c>
      <c r="I1831">
        <v>42</v>
      </c>
      <c r="J1831">
        <v>143</v>
      </c>
      <c r="K1831">
        <v>82528097</v>
      </c>
      <c r="L1831">
        <v>6500000</v>
      </c>
      <c r="M1831" s="2">
        <f>VLOOKUP(A1831,Sheet2!$A$1:G5555,2,0)</f>
        <v>34946</v>
      </c>
      <c r="N1831" t="str">
        <f>VLOOKUP(A1831,Sheet2!$A$1:G5555,3,0)</f>
        <v>Color</v>
      </c>
      <c r="O1831" t="str">
        <f>VLOOKUP(A1831,Sheet2!$A$1:G5555,4,0)</f>
        <v>Drama</v>
      </c>
      <c r="P1831" t="str">
        <f>VLOOKUP(A1831,Sheet2!$A$1:G5555,5,0)</f>
        <v>English</v>
      </c>
      <c r="Q1831" t="str">
        <f>VLOOKUP(A1831,Sheet2!$A$1:G5555,6,0)</f>
        <v>USA</v>
      </c>
      <c r="R1831" t="str">
        <f>VLOOKUP(A1831,Sheet2!$A$1:G5555,7,0)</f>
        <v>PG</v>
      </c>
      <c r="S1831" t="str">
        <f>IF(Table1[[#This Row],[Language]]="English","English","Other language")</f>
        <v>English</v>
      </c>
      <c r="T1831">
        <f>Table1[[#This Row],[Gross Revenue]]-Table1[[#This Row],[Budget]]</f>
        <v>76028097</v>
      </c>
      <c r="U1831" s="1">
        <f>(Table1[[#This Row],[Gross Revenue]]/Table1[[#This Row],[Budget]])-1</f>
        <v>11.696630307692308</v>
      </c>
      <c r="V1831" t="str">
        <f t="shared" si="56"/>
        <v>131-150 minutes</v>
      </c>
      <c r="W1831">
        <f>Table1[[#This Row],[Profit]]/Table1[[#This Row],[Budget]]</f>
        <v>11.696630307692308</v>
      </c>
      <c r="X1831" s="22" t="str">
        <f>IF(L1831="","",
IF(L1831&lt;Predictability!$B$1,"Low",
IF(L1831&lt;=Predictability!$B$2,"Mid","High")))</f>
        <v>Low</v>
      </c>
      <c r="Y1831" s="22">
        <f t="shared" si="57"/>
        <v>1</v>
      </c>
    </row>
    <row r="1832" spans="1:25" x14ac:dyDescent="0.2">
      <c r="A1832" t="s">
        <v>5650</v>
      </c>
      <c r="B1832" t="s">
        <v>1936</v>
      </c>
      <c r="C1832" t="s">
        <v>525</v>
      </c>
      <c r="D1832">
        <v>3000</v>
      </c>
      <c r="E1832">
        <v>5810</v>
      </c>
      <c r="F1832">
        <v>50</v>
      </c>
      <c r="G1832">
        <v>11000</v>
      </c>
      <c r="H1832">
        <v>6.9</v>
      </c>
      <c r="I1832">
        <v>196</v>
      </c>
      <c r="J1832">
        <v>92</v>
      </c>
      <c r="K1832">
        <v>111505642</v>
      </c>
      <c r="L1832">
        <v>145000000</v>
      </c>
      <c r="M1832" s="2">
        <f>VLOOKUP(A1832,Sheet2!$A$1:G5556,2,0)</f>
        <v>41697</v>
      </c>
      <c r="N1832" t="str">
        <f>VLOOKUP(A1832,Sheet2!$A$1:G5556,3,0)</f>
        <v>Color</v>
      </c>
      <c r="O1832" t="str">
        <f>VLOOKUP(A1832,Sheet2!$A$1:G5556,4,0)</f>
        <v>Adventure</v>
      </c>
      <c r="P1832" t="str">
        <f>VLOOKUP(A1832,Sheet2!$A$1:G5556,5,0)</f>
        <v>English</v>
      </c>
      <c r="Q1832" t="str">
        <f>VLOOKUP(A1832,Sheet2!$A$1:G5556,6,0)</f>
        <v>USA</v>
      </c>
      <c r="R1832" t="str">
        <f>VLOOKUP(A1832,Sheet2!$A$1:G5556,7,0)</f>
        <v>PG</v>
      </c>
      <c r="S1832" t="str">
        <f>IF(Table1[[#This Row],[Language]]="English","English","Other language")</f>
        <v>English</v>
      </c>
      <c r="T1832">
        <f>Table1[[#This Row],[Gross Revenue]]-Table1[[#This Row],[Budget]]</f>
        <v>-33494358</v>
      </c>
      <c r="U1832" s="1">
        <f>(Table1[[#This Row],[Gross Revenue]]/Table1[[#This Row],[Budget]])-1</f>
        <v>-0.23099557241379309</v>
      </c>
      <c r="V1832" t="str">
        <f t="shared" si="56"/>
        <v>90-110 minutes</v>
      </c>
      <c r="W1832">
        <f>Table1[[#This Row],[Profit]]/Table1[[#This Row],[Budget]]</f>
        <v>-0.23099557241379309</v>
      </c>
      <c r="X1832" s="22" t="str">
        <f>IF(L1832="","",
IF(L1832&lt;Predictability!$B$1,"Low",
IF(L1832&lt;=Predictability!$B$2,"Mid","High")))</f>
        <v>High</v>
      </c>
      <c r="Y1832" s="22">
        <f t="shared" si="57"/>
        <v>0</v>
      </c>
    </row>
    <row r="1833" spans="1:25" x14ac:dyDescent="0.2">
      <c r="A1833" t="s">
        <v>4376</v>
      </c>
      <c r="B1833" t="s">
        <v>592</v>
      </c>
      <c r="C1833" t="s">
        <v>887</v>
      </c>
      <c r="D1833">
        <v>1000</v>
      </c>
      <c r="E1833">
        <v>2820</v>
      </c>
      <c r="F1833">
        <v>70</v>
      </c>
      <c r="G1833">
        <v>14000</v>
      </c>
      <c r="H1833">
        <v>6</v>
      </c>
      <c r="I1833">
        <v>189</v>
      </c>
      <c r="J1833">
        <v>94</v>
      </c>
      <c r="K1833">
        <v>68218041</v>
      </c>
      <c r="L1833">
        <v>55000000</v>
      </c>
      <c r="M1833" s="2">
        <f>VLOOKUP(A1833,Sheet2!$A$1:G5557,2,0)</f>
        <v>40623</v>
      </c>
      <c r="N1833" t="str">
        <f>VLOOKUP(A1833,Sheet2!$A$1:G5557,3,0)</f>
        <v>Color</v>
      </c>
      <c r="O1833" t="str">
        <f>VLOOKUP(A1833,Sheet2!$A$1:G5557,4,0)</f>
        <v>Comedy</v>
      </c>
      <c r="P1833" t="str">
        <f>VLOOKUP(A1833,Sheet2!$A$1:G5557,5,0)</f>
        <v>English</v>
      </c>
      <c r="Q1833" t="str">
        <f>VLOOKUP(A1833,Sheet2!$A$1:G5557,6,0)</f>
        <v>USA</v>
      </c>
      <c r="R1833" t="str">
        <f>VLOOKUP(A1833,Sheet2!$A$1:G5557,7,0)</f>
        <v>PG</v>
      </c>
      <c r="S1833" t="str">
        <f>IF(Table1[[#This Row],[Language]]="English","English","Other language")</f>
        <v>English</v>
      </c>
      <c r="T1833">
        <f>Table1[[#This Row],[Gross Revenue]]-Table1[[#This Row],[Budget]]</f>
        <v>13218041</v>
      </c>
      <c r="U1833" s="1">
        <f>(Table1[[#This Row],[Gross Revenue]]/Table1[[#This Row],[Budget]])-1</f>
        <v>0.24032801818181815</v>
      </c>
      <c r="V1833" t="str">
        <f t="shared" si="56"/>
        <v>90-110 minutes</v>
      </c>
      <c r="W1833">
        <f>Table1[[#This Row],[Profit]]/Table1[[#This Row],[Budget]]</f>
        <v>0.24032801818181818</v>
      </c>
      <c r="X1833" s="22" t="str">
        <f>IF(L1833="","",
IF(L1833&lt;Predictability!$B$1,"Low",
IF(L1833&lt;=Predictability!$B$2,"Mid","High")))</f>
        <v>High</v>
      </c>
      <c r="Y1833" s="22">
        <f t="shared" si="57"/>
        <v>0</v>
      </c>
    </row>
    <row r="1834" spans="1:25" x14ac:dyDescent="0.2">
      <c r="A1834" t="s">
        <v>5506</v>
      </c>
      <c r="B1834" t="s">
        <v>2351</v>
      </c>
      <c r="C1834" t="s">
        <v>2352</v>
      </c>
      <c r="D1834">
        <v>149</v>
      </c>
      <c r="E1834">
        <v>390</v>
      </c>
      <c r="F1834">
        <v>608</v>
      </c>
      <c r="G1834">
        <v>0</v>
      </c>
      <c r="H1834">
        <v>6.8</v>
      </c>
      <c r="I1834">
        <v>262</v>
      </c>
      <c r="J1834">
        <v>150</v>
      </c>
      <c r="K1834">
        <v>3958500</v>
      </c>
      <c r="L1834">
        <v>8200000</v>
      </c>
      <c r="M1834" s="2">
        <f>VLOOKUP(A1834,Sheet2!$A$1:G5558,2,0)</f>
        <v>41794</v>
      </c>
      <c r="N1834" t="str">
        <f>VLOOKUP(A1834,Sheet2!$A$1:G5558,3,0)</f>
        <v>Color</v>
      </c>
      <c r="O1834" t="str">
        <f>VLOOKUP(A1834,Sheet2!$A$1:G5558,4,0)</f>
        <v>Biography</v>
      </c>
      <c r="P1834" t="str">
        <f>VLOOKUP(A1834,Sheet2!$A$1:G5558,5,0)</f>
        <v>English</v>
      </c>
      <c r="Q1834" t="str">
        <f>VLOOKUP(A1834,Sheet2!$A$1:G5558,6,0)</f>
        <v>UK</v>
      </c>
      <c r="R1834" t="str">
        <f>VLOOKUP(A1834,Sheet2!$A$1:G5558,7,0)</f>
        <v>R</v>
      </c>
      <c r="S1834" t="str">
        <f>IF(Table1[[#This Row],[Language]]="English","English","Other language")</f>
        <v>English</v>
      </c>
      <c r="T1834">
        <f>Table1[[#This Row],[Gross Revenue]]-Table1[[#This Row],[Budget]]</f>
        <v>-4241500</v>
      </c>
      <c r="U1834" s="1">
        <f>(Table1[[#This Row],[Gross Revenue]]/Table1[[#This Row],[Budget]])-1</f>
        <v>-0.51725609756097568</v>
      </c>
      <c r="V1834" t="str">
        <f t="shared" si="56"/>
        <v>131-150 minutes</v>
      </c>
      <c r="W1834">
        <f>Table1[[#This Row],[Profit]]/Table1[[#This Row],[Budget]]</f>
        <v>-0.51725609756097557</v>
      </c>
      <c r="X1834" s="22" t="str">
        <f>IF(L1834="","",
IF(L1834&lt;Predictability!$B$1,"Low",
IF(L1834&lt;=Predictability!$B$2,"Mid","High")))</f>
        <v>Low</v>
      </c>
      <c r="Y1834" s="22">
        <f t="shared" si="57"/>
        <v>0</v>
      </c>
    </row>
    <row r="1835" spans="1:25" x14ac:dyDescent="0.2">
      <c r="A1835" t="s">
        <v>5927</v>
      </c>
      <c r="B1835" t="s">
        <v>185</v>
      </c>
      <c r="C1835" t="s">
        <v>1229</v>
      </c>
      <c r="D1835">
        <v>5000</v>
      </c>
      <c r="E1835">
        <v>5637</v>
      </c>
      <c r="F1835">
        <v>350</v>
      </c>
      <c r="G1835">
        <v>0</v>
      </c>
      <c r="H1835">
        <v>7.1</v>
      </c>
      <c r="I1835">
        <v>137</v>
      </c>
      <c r="J1835">
        <v>103</v>
      </c>
      <c r="K1835">
        <v>11034436</v>
      </c>
      <c r="L1835">
        <v>20000000</v>
      </c>
      <c r="M1835" s="2">
        <f>VLOOKUP(A1835,Sheet2!$A$1:G5559,2,0)</f>
        <v>38655</v>
      </c>
      <c r="N1835" t="str">
        <f>VLOOKUP(A1835,Sheet2!$A$1:G5559,3,0)</f>
        <v>Color</v>
      </c>
      <c r="O1835" t="str">
        <f>VLOOKUP(A1835,Sheet2!$A$1:G5559,4,0)</f>
        <v>Comedy</v>
      </c>
      <c r="P1835" t="str">
        <f>VLOOKUP(A1835,Sheet2!$A$1:G5559,5,0)</f>
        <v>English</v>
      </c>
      <c r="Q1835" t="str">
        <f>VLOOKUP(A1835,Sheet2!$A$1:G5559,6,0)</f>
        <v>UK</v>
      </c>
      <c r="R1835" t="str">
        <f>VLOOKUP(A1835,Sheet2!$A$1:G5559,7,0)</f>
        <v>R</v>
      </c>
      <c r="S1835" t="str">
        <f>IF(Table1[[#This Row],[Language]]="English","English","Other language")</f>
        <v>English</v>
      </c>
      <c r="T1835">
        <f>Table1[[#This Row],[Gross Revenue]]-Table1[[#This Row],[Budget]]</f>
        <v>-8965564</v>
      </c>
      <c r="U1835" s="1">
        <f>(Table1[[#This Row],[Gross Revenue]]/Table1[[#This Row],[Budget]])-1</f>
        <v>-0.44827819999999996</v>
      </c>
      <c r="V1835" t="str">
        <f t="shared" si="56"/>
        <v>90-110 minutes</v>
      </c>
      <c r="W1835">
        <f>Table1[[#This Row],[Profit]]/Table1[[#This Row],[Budget]]</f>
        <v>-0.44827820000000002</v>
      </c>
      <c r="X1835" s="22" t="str">
        <f>IF(L1835="","",
IF(L1835&lt;Predictability!$B$1,"Low",
IF(L1835&lt;=Predictability!$B$2,"Mid","High")))</f>
        <v>Mid</v>
      </c>
      <c r="Y1835" s="22">
        <f t="shared" si="57"/>
        <v>0</v>
      </c>
    </row>
    <row r="1836" spans="1:25" x14ac:dyDescent="0.2">
      <c r="A1836" t="s">
        <v>5730</v>
      </c>
      <c r="B1836" t="s">
        <v>725</v>
      </c>
      <c r="C1836" t="s">
        <v>808</v>
      </c>
      <c r="D1836">
        <v>49000</v>
      </c>
      <c r="E1836">
        <v>52201</v>
      </c>
      <c r="F1836">
        <v>0</v>
      </c>
      <c r="G1836">
        <v>0</v>
      </c>
      <c r="H1836">
        <v>6.9</v>
      </c>
      <c r="I1836">
        <v>57</v>
      </c>
      <c r="J1836">
        <v>125</v>
      </c>
      <c r="K1836">
        <v>219200000</v>
      </c>
      <c r="L1836">
        <v>25000000</v>
      </c>
      <c r="M1836" s="2">
        <f>VLOOKUP(A1836,Sheet2!$A$1:G5560,2,0)</f>
        <v>34227</v>
      </c>
      <c r="N1836" t="str">
        <f>VLOOKUP(A1836,Sheet2!$A$1:G5560,3,0)</f>
        <v>Color</v>
      </c>
      <c r="O1836" t="str">
        <f>VLOOKUP(A1836,Sheet2!$A$1:G5560,4,0)</f>
        <v>Comedy</v>
      </c>
      <c r="P1836" t="str">
        <f>VLOOKUP(A1836,Sheet2!$A$1:G5560,5,0)</f>
        <v>English</v>
      </c>
      <c r="Q1836" t="str">
        <f>VLOOKUP(A1836,Sheet2!$A$1:G5560,6,0)</f>
        <v>USA</v>
      </c>
      <c r="R1836" t="str">
        <f>VLOOKUP(A1836,Sheet2!$A$1:G5560,7,0)</f>
        <v>PG-13</v>
      </c>
      <c r="S1836" t="str">
        <f>IF(Table1[[#This Row],[Language]]="English","English","Other language")</f>
        <v>English</v>
      </c>
      <c r="T1836">
        <f>Table1[[#This Row],[Gross Revenue]]-Table1[[#This Row],[Budget]]</f>
        <v>194200000</v>
      </c>
      <c r="U1836" s="1">
        <f>(Table1[[#This Row],[Gross Revenue]]/Table1[[#This Row],[Budget]])-1</f>
        <v>7.7680000000000007</v>
      </c>
      <c r="V1836" t="str">
        <f t="shared" si="56"/>
        <v>111-130 minutes</v>
      </c>
      <c r="W1836">
        <f>Table1[[#This Row],[Profit]]/Table1[[#This Row],[Budget]]</f>
        <v>7.7679999999999998</v>
      </c>
      <c r="X1836" s="22" t="str">
        <f>IF(L1836="","",
IF(L1836&lt;Predictability!$B$1,"Low",
IF(L1836&lt;=Predictability!$B$2,"Mid","High")))</f>
        <v>Mid</v>
      </c>
      <c r="Y1836" s="22">
        <f t="shared" si="57"/>
        <v>1</v>
      </c>
    </row>
    <row r="1837" spans="1:25" x14ac:dyDescent="0.2">
      <c r="A1837" t="s">
        <v>4593</v>
      </c>
      <c r="B1837" t="s">
        <v>153</v>
      </c>
      <c r="C1837" t="s">
        <v>53</v>
      </c>
      <c r="D1837">
        <v>3000</v>
      </c>
      <c r="E1837">
        <v>5023</v>
      </c>
      <c r="F1837">
        <v>121</v>
      </c>
      <c r="G1837">
        <v>491</v>
      </c>
      <c r="H1837">
        <v>6.2</v>
      </c>
      <c r="I1837">
        <v>20</v>
      </c>
      <c r="J1837">
        <v>105</v>
      </c>
      <c r="K1837">
        <v>10070000</v>
      </c>
      <c r="L1837">
        <v>25000000</v>
      </c>
      <c r="M1837" s="2">
        <f>VLOOKUP(A1837,Sheet2!$A$1:G5561,2,0)</f>
        <v>35328</v>
      </c>
      <c r="N1837" t="str">
        <f>VLOOKUP(A1837,Sheet2!$A$1:G5561,3,0)</f>
        <v>Color</v>
      </c>
      <c r="O1837" t="str">
        <f>VLOOKUP(A1837,Sheet2!$A$1:G5561,4,0)</f>
        <v>Comedy</v>
      </c>
      <c r="P1837" t="str">
        <f>VLOOKUP(A1837,Sheet2!$A$1:G5561,5,0)</f>
        <v>English</v>
      </c>
      <c r="Q1837" t="str">
        <f>VLOOKUP(A1837,Sheet2!$A$1:G5561,6,0)</f>
        <v>USA</v>
      </c>
      <c r="R1837" t="str">
        <f>VLOOKUP(A1837,Sheet2!$A$1:G5561,7,0)</f>
        <v>PG-13</v>
      </c>
      <c r="S1837" t="str">
        <f>IF(Table1[[#This Row],[Language]]="English","English","Other language")</f>
        <v>English</v>
      </c>
      <c r="T1837">
        <f>Table1[[#This Row],[Gross Revenue]]-Table1[[#This Row],[Budget]]</f>
        <v>-14930000</v>
      </c>
      <c r="U1837" s="1">
        <f>(Table1[[#This Row],[Gross Revenue]]/Table1[[#This Row],[Budget]])-1</f>
        <v>-0.59719999999999995</v>
      </c>
      <c r="V1837" t="str">
        <f t="shared" si="56"/>
        <v>90-110 minutes</v>
      </c>
      <c r="W1837">
        <f>Table1[[#This Row],[Profit]]/Table1[[#This Row],[Budget]]</f>
        <v>-0.59719999999999995</v>
      </c>
      <c r="X1837" s="22" t="str">
        <f>IF(L1837="","",
IF(L1837&lt;Predictability!$B$1,"Low",
IF(L1837&lt;=Predictability!$B$2,"Mid","High")))</f>
        <v>Mid</v>
      </c>
      <c r="Y1837" s="22">
        <f t="shared" si="57"/>
        <v>0</v>
      </c>
    </row>
    <row r="1838" spans="1:25" x14ac:dyDescent="0.2">
      <c r="A1838" t="s">
        <v>6377</v>
      </c>
      <c r="B1838" t="s">
        <v>976</v>
      </c>
      <c r="C1838" t="s">
        <v>1702</v>
      </c>
      <c r="D1838">
        <v>18000</v>
      </c>
      <c r="E1838">
        <v>37645</v>
      </c>
      <c r="F1838">
        <v>0</v>
      </c>
      <c r="G1838">
        <v>0</v>
      </c>
      <c r="H1838">
        <v>7.4</v>
      </c>
      <c r="I1838">
        <v>41</v>
      </c>
      <c r="J1838">
        <v>111</v>
      </c>
      <c r="K1838">
        <v>22551000</v>
      </c>
      <c r="L1838">
        <v>8000000</v>
      </c>
      <c r="M1838" s="2">
        <f>VLOOKUP(A1838,Sheet2!$A$1:G5562,2,0)</f>
        <v>34316</v>
      </c>
      <c r="N1838" t="str">
        <f>VLOOKUP(A1838,Sheet2!$A$1:G5562,3,0)</f>
        <v>Color</v>
      </c>
      <c r="O1838" t="str">
        <f>VLOOKUP(A1838,Sheet2!$A$1:G5562,4,0)</f>
        <v>Comedy</v>
      </c>
      <c r="P1838" t="str">
        <f>VLOOKUP(A1838,Sheet2!$A$1:G5562,5,0)</f>
        <v>English</v>
      </c>
      <c r="Q1838" t="str">
        <f>VLOOKUP(A1838,Sheet2!$A$1:G5562,6,0)</f>
        <v>UK</v>
      </c>
      <c r="R1838" t="str">
        <f>VLOOKUP(A1838,Sheet2!$A$1:G5562,7,0)</f>
        <v>PG-13</v>
      </c>
      <c r="S1838" t="str">
        <f>IF(Table1[[#This Row],[Language]]="English","English","Other language")</f>
        <v>English</v>
      </c>
      <c r="T1838">
        <f>Table1[[#This Row],[Gross Revenue]]-Table1[[#This Row],[Budget]]</f>
        <v>14551000</v>
      </c>
      <c r="U1838" s="1">
        <f>(Table1[[#This Row],[Gross Revenue]]/Table1[[#This Row],[Budget]])-1</f>
        <v>1.8188749999999998</v>
      </c>
      <c r="V1838" t="str">
        <f t="shared" si="56"/>
        <v>111-130 minutes</v>
      </c>
      <c r="W1838">
        <f>Table1[[#This Row],[Profit]]/Table1[[#This Row],[Budget]]</f>
        <v>1.818875</v>
      </c>
      <c r="X1838" s="22" t="str">
        <f>IF(L1838="","",
IF(L1838&lt;Predictability!$B$1,"Low",
IF(L1838&lt;=Predictability!$B$2,"Mid","High")))</f>
        <v>Low</v>
      </c>
      <c r="Y1838" s="22">
        <f t="shared" si="57"/>
        <v>1</v>
      </c>
    </row>
    <row r="1839" spans="1:25" x14ac:dyDescent="0.2">
      <c r="A1839" t="s">
        <v>6364</v>
      </c>
      <c r="B1839" t="s">
        <v>408</v>
      </c>
      <c r="C1839" t="s">
        <v>2864</v>
      </c>
      <c r="D1839">
        <v>11000</v>
      </c>
      <c r="E1839">
        <v>13960</v>
      </c>
      <c r="F1839">
        <v>337</v>
      </c>
      <c r="G1839">
        <v>27000</v>
      </c>
      <c r="H1839">
        <v>7.4</v>
      </c>
      <c r="I1839">
        <v>368</v>
      </c>
      <c r="J1839">
        <v>130</v>
      </c>
      <c r="K1839">
        <v>21589307</v>
      </c>
      <c r="L1839">
        <v>10000000</v>
      </c>
      <c r="M1839" s="2">
        <f>VLOOKUP(A1839,Sheet2!$A$1:G5563,2,0)</f>
        <v>40989</v>
      </c>
      <c r="N1839" t="str">
        <f>VLOOKUP(A1839,Sheet2!$A$1:G5563,3,0)</f>
        <v>Color</v>
      </c>
      <c r="O1839" t="str">
        <f>VLOOKUP(A1839,Sheet2!$A$1:G5563,4,0)</f>
        <v>Drama</v>
      </c>
      <c r="P1839" t="str">
        <f>VLOOKUP(A1839,Sheet2!$A$1:G5563,5,0)</f>
        <v>English</v>
      </c>
      <c r="Q1839" t="str">
        <f>VLOOKUP(A1839,Sheet2!$A$1:G5563,6,0)</f>
        <v>USA</v>
      </c>
      <c r="R1839" t="str">
        <f>VLOOKUP(A1839,Sheet2!$A$1:G5563,7,0)</f>
        <v>PG-13</v>
      </c>
      <c r="S1839" t="str">
        <f>IF(Table1[[#This Row],[Language]]="English","English","Other language")</f>
        <v>English</v>
      </c>
      <c r="T1839">
        <f>Table1[[#This Row],[Gross Revenue]]-Table1[[#This Row],[Budget]]</f>
        <v>11589307</v>
      </c>
      <c r="U1839" s="1">
        <f>(Table1[[#This Row],[Gross Revenue]]/Table1[[#This Row],[Budget]])-1</f>
        <v>1.1589307</v>
      </c>
      <c r="V1839" t="str">
        <f t="shared" si="56"/>
        <v>111-130 minutes</v>
      </c>
      <c r="W1839">
        <f>Table1[[#This Row],[Profit]]/Table1[[#This Row],[Budget]]</f>
        <v>1.1589307</v>
      </c>
      <c r="X1839" s="22" t="str">
        <f>IF(L1839="","",
IF(L1839&lt;Predictability!$B$1,"Low",
IF(L1839&lt;=Predictability!$B$2,"Mid","High")))</f>
        <v>Mid</v>
      </c>
      <c r="Y1839" s="22">
        <f t="shared" si="57"/>
        <v>1</v>
      </c>
    </row>
    <row r="1840" spans="1:25" x14ac:dyDescent="0.2">
      <c r="A1840" t="s">
        <v>6440</v>
      </c>
      <c r="B1840" t="s">
        <v>162</v>
      </c>
      <c r="C1840" t="s">
        <v>2932</v>
      </c>
      <c r="D1840">
        <v>2000</v>
      </c>
      <c r="E1840">
        <v>4478</v>
      </c>
      <c r="F1840">
        <v>7</v>
      </c>
      <c r="G1840">
        <v>12000</v>
      </c>
      <c r="H1840">
        <v>7.5</v>
      </c>
      <c r="I1840">
        <v>143</v>
      </c>
      <c r="J1840">
        <v>88</v>
      </c>
      <c r="K1840">
        <v>120618403</v>
      </c>
      <c r="L1840">
        <v>90000000</v>
      </c>
      <c r="M1840" s="2">
        <f>VLOOKUP(A1840,Sheet2!$A$1:G5564,2,0)</f>
        <v>35840</v>
      </c>
      <c r="N1840" t="str">
        <f>VLOOKUP(A1840,Sheet2!$A$1:G5564,3,0)</f>
        <v>Color</v>
      </c>
      <c r="O1840" t="str">
        <f>VLOOKUP(A1840,Sheet2!$A$1:G5564,4,0)</f>
        <v>Adventure</v>
      </c>
      <c r="P1840" t="str">
        <f>VLOOKUP(A1840,Sheet2!$A$1:G5564,5,0)</f>
        <v>English</v>
      </c>
      <c r="Q1840" t="str">
        <f>VLOOKUP(A1840,Sheet2!$A$1:G5564,6,0)</f>
        <v>USA</v>
      </c>
      <c r="R1840" t="str">
        <f>VLOOKUP(A1840,Sheet2!$A$1:G5564,7,0)</f>
        <v>G</v>
      </c>
      <c r="S1840" t="str">
        <f>IF(Table1[[#This Row],[Language]]="English","English","Other language")</f>
        <v>English</v>
      </c>
      <c r="T1840">
        <f>Table1[[#This Row],[Gross Revenue]]-Table1[[#This Row],[Budget]]</f>
        <v>30618403</v>
      </c>
      <c r="U1840" s="1">
        <f>(Table1[[#This Row],[Gross Revenue]]/Table1[[#This Row],[Budget]])-1</f>
        <v>0.34020447777777774</v>
      </c>
      <c r="V1840" t="str">
        <f t="shared" si="56"/>
        <v>&lt;90 minutes</v>
      </c>
      <c r="W1840">
        <f>Table1[[#This Row],[Profit]]/Table1[[#This Row],[Budget]]</f>
        <v>0.34020447777777779</v>
      </c>
      <c r="X1840" s="22" t="str">
        <f>IF(L1840="","",
IF(L1840&lt;Predictability!$B$1,"Low",
IF(L1840&lt;=Predictability!$B$2,"Mid","High")))</f>
        <v>High</v>
      </c>
      <c r="Y1840" s="22">
        <f t="shared" si="57"/>
        <v>0</v>
      </c>
    </row>
    <row r="1841" spans="1:25" x14ac:dyDescent="0.2">
      <c r="A1841" t="s">
        <v>6826</v>
      </c>
      <c r="B1841" t="s">
        <v>695</v>
      </c>
      <c r="C1841" t="s">
        <v>2156</v>
      </c>
      <c r="D1841">
        <v>6000</v>
      </c>
      <c r="E1841">
        <v>8484</v>
      </c>
      <c r="F1841">
        <v>0</v>
      </c>
      <c r="G1841">
        <v>16000</v>
      </c>
      <c r="H1841">
        <v>8</v>
      </c>
      <c r="I1841">
        <v>252</v>
      </c>
      <c r="J1841">
        <v>147</v>
      </c>
      <c r="K1841">
        <v>7219578</v>
      </c>
      <c r="L1841">
        <v>15000000</v>
      </c>
      <c r="M1841" s="2">
        <f>VLOOKUP(A1841,Sheet2!$A$1:G5565,2,0)</f>
        <v>37192</v>
      </c>
      <c r="N1841" t="str">
        <f>VLOOKUP(A1841,Sheet2!$A$1:G5565,3,0)</f>
        <v>Color</v>
      </c>
      <c r="O1841" t="str">
        <f>VLOOKUP(A1841,Sheet2!$A$1:G5565,4,0)</f>
        <v>Drama</v>
      </c>
      <c r="P1841" t="str">
        <f>VLOOKUP(A1841,Sheet2!$A$1:G5565,5,0)</f>
        <v>English</v>
      </c>
      <c r="Q1841" t="str">
        <f>VLOOKUP(A1841,Sheet2!$A$1:G5565,6,0)</f>
        <v>France</v>
      </c>
      <c r="R1841" t="str">
        <f>VLOOKUP(A1841,Sheet2!$A$1:G5565,7,0)</f>
        <v>R</v>
      </c>
      <c r="S1841" t="str">
        <f>IF(Table1[[#This Row],[Language]]="English","English","Other language")</f>
        <v>English</v>
      </c>
      <c r="T1841">
        <f>Table1[[#This Row],[Gross Revenue]]-Table1[[#This Row],[Budget]]</f>
        <v>-7780422</v>
      </c>
      <c r="U1841" s="1">
        <f>(Table1[[#This Row],[Gross Revenue]]/Table1[[#This Row],[Budget]])-1</f>
        <v>-0.51869480000000001</v>
      </c>
      <c r="V1841" t="str">
        <f t="shared" si="56"/>
        <v>131-150 minutes</v>
      </c>
      <c r="W1841">
        <f>Table1[[#This Row],[Profit]]/Table1[[#This Row],[Budget]]</f>
        <v>-0.51869480000000001</v>
      </c>
      <c r="X1841" s="22" t="str">
        <f>IF(L1841="","",
IF(L1841&lt;Predictability!$B$1,"Low",
IF(L1841&lt;=Predictability!$B$2,"Mid","High")))</f>
        <v>Mid</v>
      </c>
      <c r="Y1841" s="22">
        <f t="shared" si="57"/>
        <v>0</v>
      </c>
    </row>
    <row r="1842" spans="1:25" x14ac:dyDescent="0.2">
      <c r="A1842" t="s">
        <v>4349</v>
      </c>
      <c r="B1842" t="s">
        <v>1463</v>
      </c>
      <c r="C1842" t="s">
        <v>523</v>
      </c>
      <c r="D1842">
        <v>905</v>
      </c>
      <c r="E1842">
        <v>2348</v>
      </c>
      <c r="F1842">
        <v>11000</v>
      </c>
      <c r="G1842">
        <v>0</v>
      </c>
      <c r="H1842">
        <v>6</v>
      </c>
      <c r="I1842">
        <v>43</v>
      </c>
      <c r="J1842">
        <v>117</v>
      </c>
      <c r="K1842">
        <v>20101861</v>
      </c>
      <c r="L1842">
        <v>45000000</v>
      </c>
      <c r="M1842" s="2">
        <f>VLOOKUP(A1842,Sheet2!$A$1:G5566,2,0)</f>
        <v>35326</v>
      </c>
      <c r="N1842" t="str">
        <f>VLOOKUP(A1842,Sheet2!$A$1:G5566,3,0)</f>
        <v>Color</v>
      </c>
      <c r="O1842" t="str">
        <f>VLOOKUP(A1842,Sheet2!$A$1:G5566,4,0)</f>
        <v>Comedy</v>
      </c>
      <c r="P1842" t="str">
        <f>VLOOKUP(A1842,Sheet2!$A$1:G5566,5,0)</f>
        <v>English</v>
      </c>
      <c r="Q1842" t="str">
        <f>VLOOKUP(A1842,Sheet2!$A$1:G5566,6,0)</f>
        <v>USA</v>
      </c>
      <c r="R1842" t="str">
        <f>VLOOKUP(A1842,Sheet2!$A$1:G5566,7,0)</f>
        <v>PG-13</v>
      </c>
      <c r="S1842" t="str">
        <f>IF(Table1[[#This Row],[Language]]="English","English","Other language")</f>
        <v>English</v>
      </c>
      <c r="T1842">
        <f>Table1[[#This Row],[Gross Revenue]]-Table1[[#This Row],[Budget]]</f>
        <v>-24898139</v>
      </c>
      <c r="U1842" s="1">
        <f>(Table1[[#This Row],[Gross Revenue]]/Table1[[#This Row],[Budget]])-1</f>
        <v>-0.55329197777777783</v>
      </c>
      <c r="V1842" t="str">
        <f t="shared" si="56"/>
        <v>111-130 minutes</v>
      </c>
      <c r="W1842">
        <f>Table1[[#This Row],[Profit]]/Table1[[#This Row],[Budget]]</f>
        <v>-0.55329197777777783</v>
      </c>
      <c r="X1842" s="22" t="str">
        <f>IF(L1842="","",
IF(L1842&lt;Predictability!$B$1,"Low",
IF(L1842&lt;=Predictability!$B$2,"Mid","High")))</f>
        <v>Mid</v>
      </c>
      <c r="Y1842" s="22">
        <f t="shared" si="57"/>
        <v>0</v>
      </c>
    </row>
    <row r="1843" spans="1:25" x14ac:dyDescent="0.2">
      <c r="A1843" t="s">
        <v>5623</v>
      </c>
      <c r="B1843" t="s">
        <v>583</v>
      </c>
      <c r="C1843" t="s">
        <v>962</v>
      </c>
      <c r="D1843">
        <v>11000</v>
      </c>
      <c r="E1843">
        <v>17873</v>
      </c>
      <c r="F1843">
        <v>759</v>
      </c>
      <c r="G1843">
        <v>209</v>
      </c>
      <c r="H1843">
        <v>6.9</v>
      </c>
      <c r="I1843">
        <v>65</v>
      </c>
      <c r="J1843">
        <v>112</v>
      </c>
      <c r="K1843">
        <v>4554569</v>
      </c>
      <c r="L1843">
        <v>28000000</v>
      </c>
      <c r="M1843" s="2">
        <f>VLOOKUP(A1843,Sheet2!$A$1:G5567,2,0)</f>
        <v>36515</v>
      </c>
      <c r="N1843" t="str">
        <f>VLOOKUP(A1843,Sheet2!$A$1:G5567,3,0)</f>
        <v>Black and White</v>
      </c>
      <c r="O1843" t="str">
        <f>VLOOKUP(A1843,Sheet2!$A$1:G5567,4,0)</f>
        <v>Comedy</v>
      </c>
      <c r="P1843" t="str">
        <f>VLOOKUP(A1843,Sheet2!$A$1:G5567,5,0)</f>
        <v>English</v>
      </c>
      <c r="Q1843" t="str">
        <f>VLOOKUP(A1843,Sheet2!$A$1:G5567,6,0)</f>
        <v>USA</v>
      </c>
      <c r="R1843" t="str">
        <f>VLOOKUP(A1843,Sheet2!$A$1:G5567,7,0)</f>
        <v>R</v>
      </c>
      <c r="S1843" t="str">
        <f>IF(Table1[[#This Row],[Language]]="English","English","Other language")</f>
        <v>English</v>
      </c>
      <c r="T1843">
        <f>Table1[[#This Row],[Gross Revenue]]-Table1[[#This Row],[Budget]]</f>
        <v>-23445431</v>
      </c>
      <c r="U1843" s="1">
        <f>(Table1[[#This Row],[Gross Revenue]]/Table1[[#This Row],[Budget]])-1</f>
        <v>-0.83733682142857147</v>
      </c>
      <c r="V1843" t="str">
        <f t="shared" si="56"/>
        <v>111-130 minutes</v>
      </c>
      <c r="W1843">
        <f>Table1[[#This Row],[Profit]]/Table1[[#This Row],[Budget]]</f>
        <v>-0.83733682142857147</v>
      </c>
      <c r="X1843" s="22" t="str">
        <f>IF(L1843="","",
IF(L1843&lt;Predictability!$B$1,"Low",
IF(L1843&lt;=Predictability!$B$2,"Mid","High")))</f>
        <v>Mid</v>
      </c>
      <c r="Y1843" s="22">
        <f t="shared" si="57"/>
        <v>0</v>
      </c>
    </row>
    <row r="1844" spans="1:25" x14ac:dyDescent="0.2">
      <c r="A1844" t="s">
        <v>6513</v>
      </c>
      <c r="B1844" t="s">
        <v>2974</v>
      </c>
      <c r="C1844" t="s">
        <v>1734</v>
      </c>
      <c r="D1844">
        <v>745</v>
      </c>
      <c r="E1844">
        <v>2529</v>
      </c>
      <c r="F1844">
        <v>14000</v>
      </c>
      <c r="G1844">
        <v>0</v>
      </c>
      <c r="H1844">
        <v>7.6</v>
      </c>
      <c r="I1844">
        <v>298</v>
      </c>
      <c r="J1844">
        <v>163</v>
      </c>
      <c r="K1844">
        <v>47379090</v>
      </c>
      <c r="L1844">
        <v>70000000</v>
      </c>
      <c r="M1844" s="2">
        <f>VLOOKUP(A1844,Sheet2!$A$1:G5568,2,0)</f>
        <v>38365</v>
      </c>
      <c r="N1844" t="str">
        <f>VLOOKUP(A1844,Sheet2!$A$1:G5568,3,0)</f>
        <v>Color</v>
      </c>
      <c r="O1844" t="str">
        <f>VLOOKUP(A1844,Sheet2!$A$1:G5568,4,0)</f>
        <v>Drama</v>
      </c>
      <c r="P1844" t="str">
        <f>VLOOKUP(A1844,Sheet2!$A$1:G5568,5,0)</f>
        <v>English</v>
      </c>
      <c r="Q1844" t="str">
        <f>VLOOKUP(A1844,Sheet2!$A$1:G5568,6,0)</f>
        <v>France</v>
      </c>
      <c r="R1844" t="str">
        <f>VLOOKUP(A1844,Sheet2!$A$1:G5568,7,0)</f>
        <v>R</v>
      </c>
      <c r="S1844" t="str">
        <f>IF(Table1[[#This Row],[Language]]="English","English","Other language")</f>
        <v>English</v>
      </c>
      <c r="T1844">
        <f>Table1[[#This Row],[Gross Revenue]]-Table1[[#This Row],[Budget]]</f>
        <v>-22620910</v>
      </c>
      <c r="U1844" s="1">
        <f>(Table1[[#This Row],[Gross Revenue]]/Table1[[#This Row],[Budget]])-1</f>
        <v>-0.32315585714285711</v>
      </c>
      <c r="V1844" t="str">
        <f t="shared" si="56"/>
        <v>&gt;150 minutes</v>
      </c>
      <c r="W1844">
        <f>Table1[[#This Row],[Profit]]/Table1[[#This Row],[Budget]]</f>
        <v>-0.32315585714285716</v>
      </c>
      <c r="X1844" s="22" t="str">
        <f>IF(L1844="","",
IF(L1844&lt;Predictability!$B$1,"Low",
IF(L1844&lt;=Predictability!$B$2,"Mid","High")))</f>
        <v>High</v>
      </c>
      <c r="Y1844" s="22">
        <f t="shared" si="57"/>
        <v>0</v>
      </c>
    </row>
    <row r="1845" spans="1:25" x14ac:dyDescent="0.2">
      <c r="A1845" t="s">
        <v>4608</v>
      </c>
      <c r="B1845" t="s">
        <v>1697</v>
      </c>
      <c r="C1845" t="s">
        <v>747</v>
      </c>
      <c r="D1845">
        <v>1000</v>
      </c>
      <c r="E1845">
        <v>3243</v>
      </c>
      <c r="F1845">
        <v>25</v>
      </c>
      <c r="G1845">
        <v>619</v>
      </c>
      <c r="H1845">
        <v>6.2</v>
      </c>
      <c r="I1845">
        <v>70</v>
      </c>
      <c r="J1845">
        <v>87</v>
      </c>
      <c r="K1845">
        <v>16290976</v>
      </c>
      <c r="L1845">
        <v>24000000</v>
      </c>
      <c r="M1845" s="2">
        <f>VLOOKUP(A1845,Sheet2!$A$1:G5569,2,0)</f>
        <v>36317</v>
      </c>
      <c r="N1845" t="str">
        <f>VLOOKUP(A1845,Sheet2!$A$1:G5569,3,0)</f>
        <v>Color</v>
      </c>
      <c r="O1845" t="str">
        <f>VLOOKUP(A1845,Sheet2!$A$1:G5569,4,0)</f>
        <v>Adventure</v>
      </c>
      <c r="P1845" t="str">
        <f>VLOOKUP(A1845,Sheet2!$A$1:G5569,5,0)</f>
        <v>English</v>
      </c>
      <c r="Q1845" t="str">
        <f>VLOOKUP(A1845,Sheet2!$A$1:G5569,6,0)</f>
        <v>USA</v>
      </c>
      <c r="R1845" t="str">
        <f>VLOOKUP(A1845,Sheet2!$A$1:G5569,7,0)</f>
        <v>G</v>
      </c>
      <c r="S1845" t="str">
        <f>IF(Table1[[#This Row],[Language]]="English","English","Other language")</f>
        <v>English</v>
      </c>
      <c r="T1845">
        <f>Table1[[#This Row],[Gross Revenue]]-Table1[[#This Row],[Budget]]</f>
        <v>-7709024</v>
      </c>
      <c r="U1845" s="1">
        <f>(Table1[[#This Row],[Gross Revenue]]/Table1[[#This Row],[Budget]])-1</f>
        <v>-0.32120933333333335</v>
      </c>
      <c r="V1845" t="str">
        <f t="shared" si="56"/>
        <v>&lt;90 minutes</v>
      </c>
      <c r="W1845">
        <f>Table1[[#This Row],[Profit]]/Table1[[#This Row],[Budget]]</f>
        <v>-0.32120933333333335</v>
      </c>
      <c r="X1845" s="22" t="str">
        <f>IF(L1845="","",
IF(L1845&lt;Predictability!$B$1,"Low",
IF(L1845&lt;=Predictability!$B$2,"Mid","High")))</f>
        <v>Mid</v>
      </c>
      <c r="Y1845" s="22">
        <f t="shared" si="57"/>
        <v>0</v>
      </c>
    </row>
    <row r="1846" spans="1:25" x14ac:dyDescent="0.2">
      <c r="A1846" t="s">
        <v>4899</v>
      </c>
      <c r="B1846" t="s">
        <v>1936</v>
      </c>
      <c r="C1846" t="s">
        <v>1937</v>
      </c>
      <c r="D1846">
        <v>3000</v>
      </c>
      <c r="E1846">
        <v>6089</v>
      </c>
      <c r="F1846">
        <v>33</v>
      </c>
      <c r="G1846">
        <v>10000</v>
      </c>
      <c r="H1846">
        <v>6.4</v>
      </c>
      <c r="I1846">
        <v>277</v>
      </c>
      <c r="J1846">
        <v>119</v>
      </c>
      <c r="K1846">
        <v>51178893</v>
      </c>
      <c r="L1846">
        <v>50000000</v>
      </c>
      <c r="M1846" s="2">
        <f>VLOOKUP(A1846,Sheet2!$A$1:G5570,2,0)</f>
        <v>41976</v>
      </c>
      <c r="N1846" t="str">
        <f>VLOOKUP(A1846,Sheet2!$A$1:G5570,3,0)</f>
        <v>Color</v>
      </c>
      <c r="O1846" t="str">
        <f>VLOOKUP(A1846,Sheet2!$A$1:G5570,4,0)</f>
        <v>Adventure</v>
      </c>
      <c r="P1846" t="str">
        <f>VLOOKUP(A1846,Sheet2!$A$1:G5570,5,0)</f>
        <v>English</v>
      </c>
      <c r="Q1846" t="str">
        <f>VLOOKUP(A1846,Sheet2!$A$1:G5570,6,0)</f>
        <v>USA</v>
      </c>
      <c r="R1846" t="str">
        <f>VLOOKUP(A1846,Sheet2!$A$1:G5570,7,0)</f>
        <v>PG</v>
      </c>
      <c r="S1846" t="str">
        <f>IF(Table1[[#This Row],[Language]]="English","English","Other language")</f>
        <v>English</v>
      </c>
      <c r="T1846">
        <f>Table1[[#This Row],[Gross Revenue]]-Table1[[#This Row],[Budget]]</f>
        <v>1178893</v>
      </c>
      <c r="U1846" s="1">
        <f>(Table1[[#This Row],[Gross Revenue]]/Table1[[#This Row],[Budget]])-1</f>
        <v>2.3577860000000062E-2</v>
      </c>
      <c r="V1846" t="str">
        <f t="shared" si="56"/>
        <v>111-130 minutes</v>
      </c>
      <c r="W1846">
        <f>Table1[[#This Row],[Profit]]/Table1[[#This Row],[Budget]]</f>
        <v>2.3577859999999999E-2</v>
      </c>
      <c r="X1846" s="22" t="str">
        <f>IF(L1846="","",
IF(L1846&lt;Predictability!$B$1,"Low",
IF(L1846&lt;=Predictability!$B$2,"Mid","High")))</f>
        <v>Mid</v>
      </c>
      <c r="Y1846" s="22">
        <f t="shared" si="57"/>
        <v>0</v>
      </c>
    </row>
    <row r="1847" spans="1:25" x14ac:dyDescent="0.2">
      <c r="A1847" t="s">
        <v>5244</v>
      </c>
      <c r="B1847" t="s">
        <v>1531</v>
      </c>
      <c r="C1847" t="s">
        <v>1339</v>
      </c>
      <c r="D1847">
        <v>33000</v>
      </c>
      <c r="E1847">
        <v>34606</v>
      </c>
      <c r="F1847">
        <v>58</v>
      </c>
      <c r="G1847">
        <v>0</v>
      </c>
      <c r="H1847">
        <v>6.1</v>
      </c>
      <c r="I1847">
        <v>136</v>
      </c>
      <c r="J1847">
        <v>115</v>
      </c>
      <c r="K1847">
        <v>31874869</v>
      </c>
      <c r="L1847">
        <v>50000000</v>
      </c>
      <c r="M1847" s="2">
        <f>VLOOKUP(A1847,Sheet2!$A$1:G5571,2,0)</f>
        <v>37296</v>
      </c>
      <c r="N1847" t="str">
        <f>VLOOKUP(A1847,Sheet2!$A$1:G5571,3,0)</f>
        <v>Color</v>
      </c>
      <c r="O1847" t="str">
        <f>VLOOKUP(A1847,Sheet2!$A$1:G5571,4,0)</f>
        <v>Crime</v>
      </c>
      <c r="P1847" t="str">
        <f>VLOOKUP(A1847,Sheet2!$A$1:G5571,5,0)</f>
        <v>English</v>
      </c>
      <c r="Q1847" t="str">
        <f>VLOOKUP(A1847,Sheet2!$A$1:G5571,6,0)</f>
        <v>USA</v>
      </c>
      <c r="R1847" t="str">
        <f>VLOOKUP(A1847,Sheet2!$A$1:G5571,7,0)</f>
        <v>R</v>
      </c>
      <c r="S1847" t="str">
        <f>IF(Table1[[#This Row],[Language]]="English","English","Other language")</f>
        <v>English</v>
      </c>
      <c r="T1847">
        <f>Table1[[#This Row],[Gross Revenue]]-Table1[[#This Row],[Budget]]</f>
        <v>-18125131</v>
      </c>
      <c r="U1847" s="1">
        <f>(Table1[[#This Row],[Gross Revenue]]/Table1[[#This Row],[Budget]])-1</f>
        <v>-0.36250262</v>
      </c>
      <c r="V1847" t="str">
        <f t="shared" si="56"/>
        <v>111-130 minutes</v>
      </c>
      <c r="W1847">
        <f>Table1[[#This Row],[Profit]]/Table1[[#This Row],[Budget]]</f>
        <v>-0.36250262</v>
      </c>
      <c r="X1847" s="22" t="str">
        <f>IF(L1847="","",
IF(L1847&lt;Predictability!$B$1,"Low",
IF(L1847&lt;=Predictability!$B$2,"Mid","High")))</f>
        <v>Mid</v>
      </c>
      <c r="Y1847" s="22">
        <f t="shared" si="57"/>
        <v>0</v>
      </c>
    </row>
    <row r="1848" spans="1:25" x14ac:dyDescent="0.2">
      <c r="A1848" t="s">
        <v>6710</v>
      </c>
      <c r="B1848" t="s">
        <v>3093</v>
      </c>
      <c r="C1848" t="s">
        <v>3094</v>
      </c>
      <c r="D1848">
        <v>15</v>
      </c>
      <c r="E1848">
        <v>15</v>
      </c>
      <c r="F1848">
        <v>30</v>
      </c>
      <c r="G1848">
        <v>0</v>
      </c>
      <c r="H1848">
        <v>7.8</v>
      </c>
      <c r="I1848">
        <v>110</v>
      </c>
      <c r="J1848">
        <v>88</v>
      </c>
      <c r="K1848">
        <v>1523883</v>
      </c>
      <c r="L1848">
        <v>1750211</v>
      </c>
      <c r="M1848" s="2">
        <f>VLOOKUP(A1848,Sheet2!$A$1:G5572,2,0)</f>
        <v>38552</v>
      </c>
      <c r="N1848" t="str">
        <f>VLOOKUP(A1848,Sheet2!$A$1:G5572,3,0)</f>
        <v>Color</v>
      </c>
      <c r="O1848" t="str">
        <f>VLOOKUP(A1848,Sheet2!$A$1:G5572,4,0)</f>
        <v>Documentary</v>
      </c>
      <c r="P1848" t="str">
        <f>VLOOKUP(A1848,Sheet2!$A$1:G5572,5,0)</f>
        <v>English</v>
      </c>
      <c r="Q1848" t="str">
        <f>VLOOKUP(A1848,Sheet2!$A$1:G5572,6,0)</f>
        <v>USA</v>
      </c>
      <c r="R1848" t="str">
        <f>VLOOKUP(A1848,Sheet2!$A$1:G5572,7,0)</f>
        <v>R</v>
      </c>
      <c r="S1848" t="str">
        <f>IF(Table1[[#This Row],[Language]]="English","English","Other language")</f>
        <v>English</v>
      </c>
      <c r="T1848">
        <f>Table1[[#This Row],[Gross Revenue]]-Table1[[#This Row],[Budget]]</f>
        <v>-226328</v>
      </c>
      <c r="U1848" s="1">
        <f>(Table1[[#This Row],[Gross Revenue]]/Table1[[#This Row],[Budget]])-1</f>
        <v>-0.129314694056888</v>
      </c>
      <c r="V1848" t="str">
        <f t="shared" si="56"/>
        <v>&lt;90 minutes</v>
      </c>
      <c r="W1848">
        <f>Table1[[#This Row],[Profit]]/Table1[[#This Row],[Budget]]</f>
        <v>-0.129314694056888</v>
      </c>
      <c r="X1848" s="22" t="str">
        <f>IF(L1848="","",
IF(L1848&lt;Predictability!$B$1,"Low",
IF(L1848&lt;=Predictability!$B$2,"Mid","High")))</f>
        <v>Low</v>
      </c>
      <c r="Y1848" s="22">
        <f t="shared" si="57"/>
        <v>0</v>
      </c>
    </row>
    <row r="1849" spans="1:25" x14ac:dyDescent="0.2">
      <c r="A1849" t="s">
        <v>4269</v>
      </c>
      <c r="B1849" t="s">
        <v>760</v>
      </c>
      <c r="C1849" t="s">
        <v>1391</v>
      </c>
      <c r="D1849">
        <v>944</v>
      </c>
      <c r="E1849">
        <v>4879</v>
      </c>
      <c r="F1849">
        <v>30</v>
      </c>
      <c r="G1849">
        <v>0</v>
      </c>
      <c r="H1849">
        <v>5.9</v>
      </c>
      <c r="I1849">
        <v>120</v>
      </c>
      <c r="J1849">
        <v>98</v>
      </c>
      <c r="K1849">
        <v>43894863</v>
      </c>
      <c r="L1849">
        <v>30000000</v>
      </c>
      <c r="M1849" s="2">
        <f>VLOOKUP(A1849,Sheet2!$A$1:G5573,2,0)</f>
        <v>38568</v>
      </c>
      <c r="N1849" t="str">
        <f>VLOOKUP(A1849,Sheet2!$A$1:G5573,3,0)</f>
        <v>Color</v>
      </c>
      <c r="O1849" t="str">
        <f>VLOOKUP(A1849,Sheet2!$A$1:G5573,4,0)</f>
        <v>Comedy</v>
      </c>
      <c r="P1849" t="str">
        <f>VLOOKUP(A1849,Sheet2!$A$1:G5573,5,0)</f>
        <v>English</v>
      </c>
      <c r="Q1849" t="str">
        <f>VLOOKUP(A1849,Sheet2!$A$1:G5573,6,0)</f>
        <v>USA</v>
      </c>
      <c r="R1849" t="str">
        <f>VLOOKUP(A1849,Sheet2!$A$1:G5573,7,0)</f>
        <v>PG-13</v>
      </c>
      <c r="S1849" t="str">
        <f>IF(Table1[[#This Row],[Language]]="English","English","Other language")</f>
        <v>English</v>
      </c>
      <c r="T1849">
        <f>Table1[[#This Row],[Gross Revenue]]-Table1[[#This Row],[Budget]]</f>
        <v>13894863</v>
      </c>
      <c r="U1849" s="1">
        <f>(Table1[[#This Row],[Gross Revenue]]/Table1[[#This Row],[Budget]])-1</f>
        <v>0.46316209999999991</v>
      </c>
      <c r="V1849" t="str">
        <f t="shared" si="56"/>
        <v>90-110 minutes</v>
      </c>
      <c r="W1849">
        <f>Table1[[#This Row],[Profit]]/Table1[[#This Row],[Budget]]</f>
        <v>0.46316210000000002</v>
      </c>
      <c r="X1849" s="22" t="str">
        <f>IF(L1849="","",
IF(L1849&lt;Predictability!$B$1,"Low",
IF(L1849&lt;=Predictability!$B$2,"Mid","High")))</f>
        <v>Mid</v>
      </c>
      <c r="Y1849" s="22">
        <f t="shared" si="57"/>
        <v>0</v>
      </c>
    </row>
    <row r="1850" spans="1:25" x14ac:dyDescent="0.2">
      <c r="A1850" t="s">
        <v>4223</v>
      </c>
      <c r="B1850" t="s">
        <v>187</v>
      </c>
      <c r="C1850" t="s">
        <v>955</v>
      </c>
      <c r="D1850">
        <v>1000</v>
      </c>
      <c r="E1850">
        <v>3301</v>
      </c>
      <c r="F1850">
        <v>41</v>
      </c>
      <c r="G1850">
        <v>0</v>
      </c>
      <c r="H1850">
        <v>5.9</v>
      </c>
      <c r="I1850">
        <v>80</v>
      </c>
      <c r="J1850">
        <v>112</v>
      </c>
      <c r="K1850">
        <v>19151864</v>
      </c>
      <c r="L1850">
        <v>40000000</v>
      </c>
      <c r="M1850" s="2">
        <f>VLOOKUP(A1850,Sheet2!$A$1:G5574,2,0)</f>
        <v>39482</v>
      </c>
      <c r="N1850" t="str">
        <f>VLOOKUP(A1850,Sheet2!$A$1:G5574,3,0)</f>
        <v>Color</v>
      </c>
      <c r="O1850" t="str">
        <f>VLOOKUP(A1850,Sheet2!$A$1:G5574,4,0)</f>
        <v>Comedy</v>
      </c>
      <c r="P1850" t="str">
        <f>VLOOKUP(A1850,Sheet2!$A$1:G5574,5,0)</f>
        <v>English</v>
      </c>
      <c r="Q1850" t="str">
        <f>VLOOKUP(A1850,Sheet2!$A$1:G5574,6,0)</f>
        <v>USA</v>
      </c>
      <c r="R1850" t="str">
        <f>VLOOKUP(A1850,Sheet2!$A$1:G5574,7,0)</f>
        <v>R</v>
      </c>
      <c r="S1850" t="str">
        <f>IF(Table1[[#This Row],[Language]]="English","English","Other language")</f>
        <v>English</v>
      </c>
      <c r="T1850">
        <f>Table1[[#This Row],[Gross Revenue]]-Table1[[#This Row],[Budget]]</f>
        <v>-20848136</v>
      </c>
      <c r="U1850" s="1">
        <f>(Table1[[#This Row],[Gross Revenue]]/Table1[[#This Row],[Budget]])-1</f>
        <v>-0.52120339999999998</v>
      </c>
      <c r="V1850" t="str">
        <f t="shared" si="56"/>
        <v>111-130 minutes</v>
      </c>
      <c r="W1850">
        <f>Table1[[#This Row],[Profit]]/Table1[[#This Row],[Budget]]</f>
        <v>-0.52120339999999998</v>
      </c>
      <c r="X1850" s="22" t="str">
        <f>IF(L1850="","",
IF(L1850&lt;Predictability!$B$1,"Low",
IF(L1850&lt;=Predictability!$B$2,"Mid","High")))</f>
        <v>Mid</v>
      </c>
      <c r="Y1850" s="22">
        <f t="shared" si="57"/>
        <v>0</v>
      </c>
    </row>
    <row r="1851" spans="1:25" x14ac:dyDescent="0.2">
      <c r="A1851" t="s">
        <v>4808</v>
      </c>
      <c r="B1851" t="s">
        <v>433</v>
      </c>
      <c r="C1851" t="s">
        <v>1865</v>
      </c>
      <c r="D1851">
        <v>8000</v>
      </c>
      <c r="E1851">
        <v>12344</v>
      </c>
      <c r="F1851">
        <v>29</v>
      </c>
      <c r="G1851">
        <v>0</v>
      </c>
      <c r="H1851">
        <v>6.3</v>
      </c>
      <c r="I1851">
        <v>84</v>
      </c>
      <c r="J1851">
        <v>105</v>
      </c>
      <c r="K1851">
        <v>126805112</v>
      </c>
      <c r="L1851">
        <v>46000000</v>
      </c>
      <c r="M1851" s="2">
        <f>VLOOKUP(A1851,Sheet2!$A$1:G5575,2,0)</f>
        <v>35728</v>
      </c>
      <c r="N1851" t="str">
        <f>VLOOKUP(A1851,Sheet2!$A$1:G5575,3,0)</f>
        <v>Color</v>
      </c>
      <c r="O1851" t="str">
        <f>VLOOKUP(A1851,Sheet2!$A$1:G5575,4,0)</f>
        <v>Comedy</v>
      </c>
      <c r="P1851" t="str">
        <f>VLOOKUP(A1851,Sheet2!$A$1:G5575,5,0)</f>
        <v>English</v>
      </c>
      <c r="Q1851" t="str">
        <f>VLOOKUP(A1851,Sheet2!$A$1:G5575,6,0)</f>
        <v>USA</v>
      </c>
      <c r="R1851" t="str">
        <f>VLOOKUP(A1851,Sheet2!$A$1:G5575,7,0)</f>
        <v>PG-13</v>
      </c>
      <c r="S1851" t="str">
        <f>IF(Table1[[#This Row],[Language]]="English","English","Other language")</f>
        <v>English</v>
      </c>
      <c r="T1851">
        <f>Table1[[#This Row],[Gross Revenue]]-Table1[[#This Row],[Budget]]</f>
        <v>80805112</v>
      </c>
      <c r="U1851" s="1">
        <f>(Table1[[#This Row],[Gross Revenue]]/Table1[[#This Row],[Budget]])-1</f>
        <v>1.7566328695652174</v>
      </c>
      <c r="V1851" t="str">
        <f t="shared" si="56"/>
        <v>90-110 minutes</v>
      </c>
      <c r="W1851">
        <f>Table1[[#This Row],[Profit]]/Table1[[#This Row],[Budget]]</f>
        <v>1.7566328695652174</v>
      </c>
      <c r="X1851" s="22" t="str">
        <f>IF(L1851="","",
IF(L1851&lt;Predictability!$B$1,"Low",
IF(L1851&lt;=Predictability!$B$2,"Mid","High")))</f>
        <v>Mid</v>
      </c>
      <c r="Y1851" s="22">
        <f t="shared" si="57"/>
        <v>1</v>
      </c>
    </row>
    <row r="1852" spans="1:25" x14ac:dyDescent="0.2">
      <c r="A1852" t="s">
        <v>5290</v>
      </c>
      <c r="B1852" t="s">
        <v>1350</v>
      </c>
      <c r="C1852" t="s">
        <v>282</v>
      </c>
      <c r="D1852">
        <v>567</v>
      </c>
      <c r="E1852">
        <v>1495</v>
      </c>
      <c r="F1852">
        <v>38</v>
      </c>
      <c r="G1852">
        <v>5000</v>
      </c>
      <c r="H1852">
        <v>6.6</v>
      </c>
      <c r="I1852">
        <v>168</v>
      </c>
      <c r="J1852">
        <v>95</v>
      </c>
      <c r="K1852">
        <v>241437427</v>
      </c>
      <c r="L1852">
        <v>5000000</v>
      </c>
      <c r="M1852" s="2">
        <f>VLOOKUP(A1852,Sheet2!$A$1:G5576,2,0)</f>
        <v>37466</v>
      </c>
      <c r="N1852" t="str">
        <f>VLOOKUP(A1852,Sheet2!$A$1:G5576,3,0)</f>
        <v>Color</v>
      </c>
      <c r="O1852" t="str">
        <f>VLOOKUP(A1852,Sheet2!$A$1:G5576,4,0)</f>
        <v>Comedy</v>
      </c>
      <c r="P1852" t="str">
        <f>VLOOKUP(A1852,Sheet2!$A$1:G5576,5,0)</f>
        <v>English</v>
      </c>
      <c r="Q1852" t="str">
        <f>VLOOKUP(A1852,Sheet2!$A$1:G5576,6,0)</f>
        <v>USA</v>
      </c>
      <c r="R1852" t="str">
        <f>VLOOKUP(A1852,Sheet2!$A$1:G5576,7,0)</f>
        <v>PG</v>
      </c>
      <c r="S1852" t="str">
        <f>IF(Table1[[#This Row],[Language]]="English","English","Other language")</f>
        <v>English</v>
      </c>
      <c r="T1852">
        <f>Table1[[#This Row],[Gross Revenue]]-Table1[[#This Row],[Budget]]</f>
        <v>236437427</v>
      </c>
      <c r="U1852" s="1">
        <f>(Table1[[#This Row],[Gross Revenue]]/Table1[[#This Row],[Budget]])-1</f>
        <v>47.287485400000001</v>
      </c>
      <c r="V1852" t="str">
        <f t="shared" si="56"/>
        <v>90-110 minutes</v>
      </c>
      <c r="W1852">
        <f>Table1[[#This Row],[Profit]]/Table1[[#This Row],[Budget]]</f>
        <v>47.287485400000001</v>
      </c>
      <c r="X1852" s="22" t="str">
        <f>IF(L1852="","",
IF(L1852&lt;Predictability!$B$1,"Low",
IF(L1852&lt;=Predictability!$B$2,"Mid","High")))</f>
        <v>Low</v>
      </c>
      <c r="Y1852" s="22">
        <f t="shared" si="57"/>
        <v>1</v>
      </c>
    </row>
    <row r="1853" spans="1:25" x14ac:dyDescent="0.2">
      <c r="A1853" t="s">
        <v>3912</v>
      </c>
      <c r="B1853" t="s">
        <v>1002</v>
      </c>
      <c r="C1853" t="s">
        <v>530</v>
      </c>
      <c r="D1853">
        <v>10000</v>
      </c>
      <c r="E1853">
        <v>14159</v>
      </c>
      <c r="F1853">
        <v>71</v>
      </c>
      <c r="G1853">
        <v>0</v>
      </c>
      <c r="H1853">
        <v>5.5</v>
      </c>
      <c r="I1853">
        <v>264</v>
      </c>
      <c r="J1853">
        <v>101</v>
      </c>
      <c r="K1853">
        <v>51527787</v>
      </c>
      <c r="L1853">
        <v>15000000</v>
      </c>
      <c r="M1853" s="2">
        <f>VLOOKUP(A1853,Sheet2!$A$1:G5577,2,0)</f>
        <v>39974</v>
      </c>
      <c r="N1853" t="str">
        <f>VLOOKUP(A1853,Sheet2!$A$1:G5577,3,0)</f>
        <v>Color</v>
      </c>
      <c r="O1853" t="str">
        <f>VLOOKUP(A1853,Sheet2!$A$1:G5577,4,0)</f>
        <v>Horror</v>
      </c>
      <c r="P1853" t="str">
        <f>VLOOKUP(A1853,Sheet2!$A$1:G5577,5,0)</f>
        <v>English</v>
      </c>
      <c r="Q1853" t="str">
        <f>VLOOKUP(A1853,Sheet2!$A$1:G5577,6,0)</f>
        <v>USA</v>
      </c>
      <c r="R1853" t="str">
        <f>VLOOKUP(A1853,Sheet2!$A$1:G5577,7,0)</f>
        <v>R</v>
      </c>
      <c r="S1853" t="str">
        <f>IF(Table1[[#This Row],[Language]]="English","English","Other language")</f>
        <v>English</v>
      </c>
      <c r="T1853">
        <f>Table1[[#This Row],[Gross Revenue]]-Table1[[#This Row],[Budget]]</f>
        <v>36527787</v>
      </c>
      <c r="U1853" s="1">
        <f>(Table1[[#This Row],[Gross Revenue]]/Table1[[#This Row],[Budget]])-1</f>
        <v>2.4351858000000002</v>
      </c>
      <c r="V1853" t="str">
        <f t="shared" si="56"/>
        <v>90-110 minutes</v>
      </c>
      <c r="W1853">
        <f>Table1[[#This Row],[Profit]]/Table1[[#This Row],[Budget]]</f>
        <v>2.4351858000000002</v>
      </c>
      <c r="X1853" s="22" t="str">
        <f>IF(L1853="","",
IF(L1853&lt;Predictability!$B$1,"Low",
IF(L1853&lt;=Predictability!$B$2,"Mid","High")))</f>
        <v>Mid</v>
      </c>
      <c r="Y1853" s="22">
        <f t="shared" si="57"/>
        <v>1</v>
      </c>
    </row>
    <row r="1854" spans="1:25" x14ac:dyDescent="0.2">
      <c r="A1854" t="s">
        <v>5305</v>
      </c>
      <c r="B1854" t="s">
        <v>1041</v>
      </c>
      <c r="C1854" t="s">
        <v>2003</v>
      </c>
      <c r="D1854">
        <v>20000</v>
      </c>
      <c r="E1854">
        <v>20364</v>
      </c>
      <c r="F1854">
        <v>0</v>
      </c>
      <c r="G1854">
        <v>0</v>
      </c>
      <c r="H1854">
        <v>6.7</v>
      </c>
      <c r="I1854">
        <v>192</v>
      </c>
      <c r="J1854">
        <v>95</v>
      </c>
      <c r="K1854">
        <v>866778</v>
      </c>
      <c r="L1854">
        <v>10000000</v>
      </c>
      <c r="M1854" s="2">
        <f>VLOOKUP(A1854,Sheet2!$A$1:G5578,2,0)</f>
        <v>39255</v>
      </c>
      <c r="N1854" t="str">
        <f>VLOOKUP(A1854,Sheet2!$A$1:G5578,3,0)</f>
        <v>Color</v>
      </c>
      <c r="O1854" t="str">
        <f>VLOOKUP(A1854,Sheet2!$A$1:G5578,4,0)</f>
        <v>Drama</v>
      </c>
      <c r="P1854" t="str">
        <f>VLOOKUP(A1854,Sheet2!$A$1:G5578,5,0)</f>
        <v>English</v>
      </c>
      <c r="Q1854" t="str">
        <f>VLOOKUP(A1854,Sheet2!$A$1:G5578,6,0)</f>
        <v>Hong Kong</v>
      </c>
      <c r="R1854" t="str">
        <f>VLOOKUP(A1854,Sheet2!$A$1:G5578,7,0)</f>
        <v>PG-13</v>
      </c>
      <c r="S1854" t="str">
        <f>IF(Table1[[#This Row],[Language]]="English","English","Other language")</f>
        <v>English</v>
      </c>
      <c r="T1854">
        <f>Table1[[#This Row],[Gross Revenue]]-Table1[[#This Row],[Budget]]</f>
        <v>-9133222</v>
      </c>
      <c r="U1854" s="1">
        <f>(Table1[[#This Row],[Gross Revenue]]/Table1[[#This Row],[Budget]])-1</f>
        <v>-0.91332219999999997</v>
      </c>
      <c r="V1854" t="str">
        <f t="shared" si="56"/>
        <v>90-110 minutes</v>
      </c>
      <c r="W1854">
        <f>Table1[[#This Row],[Profit]]/Table1[[#This Row],[Budget]]</f>
        <v>-0.91332219999999997</v>
      </c>
      <c r="X1854" s="22" t="str">
        <f>IF(L1854="","",
IF(L1854&lt;Predictability!$B$1,"Low",
IF(L1854&lt;=Predictability!$B$2,"Mid","High")))</f>
        <v>Mid</v>
      </c>
      <c r="Y1854" s="22">
        <f t="shared" si="57"/>
        <v>0</v>
      </c>
    </row>
    <row r="1855" spans="1:25" x14ac:dyDescent="0.2">
      <c r="A1855" t="s">
        <v>3464</v>
      </c>
      <c r="B1855" t="s">
        <v>22</v>
      </c>
      <c r="C1855" t="s">
        <v>270</v>
      </c>
      <c r="D1855">
        <v>869</v>
      </c>
      <c r="E1855">
        <v>3007</v>
      </c>
      <c r="F1855">
        <v>119</v>
      </c>
      <c r="G1855">
        <v>411</v>
      </c>
      <c r="H1855">
        <v>4.5999999999999996</v>
      </c>
      <c r="I1855">
        <v>56</v>
      </c>
      <c r="J1855">
        <v>90</v>
      </c>
      <c r="K1855">
        <v>15549702</v>
      </c>
      <c r="L1855">
        <v>14000000</v>
      </c>
      <c r="M1855" s="2">
        <f>VLOOKUP(A1855,Sheet2!$A$1:G5579,2,0)</f>
        <v>37751</v>
      </c>
      <c r="N1855" t="str">
        <f>VLOOKUP(A1855,Sheet2!$A$1:G5579,3,0)</f>
        <v>Color</v>
      </c>
      <c r="O1855" t="str">
        <f>VLOOKUP(A1855,Sheet2!$A$1:G5579,4,0)</f>
        <v>Comedy</v>
      </c>
      <c r="P1855" t="str">
        <f>VLOOKUP(A1855,Sheet2!$A$1:G5579,5,0)</f>
        <v>English</v>
      </c>
      <c r="Q1855" t="str">
        <f>VLOOKUP(A1855,Sheet2!$A$1:G5579,6,0)</f>
        <v>USA</v>
      </c>
      <c r="R1855" t="str">
        <f>VLOOKUP(A1855,Sheet2!$A$1:G5579,7,0)</f>
        <v>PG-13</v>
      </c>
      <c r="S1855" t="str">
        <f>IF(Table1[[#This Row],[Language]]="English","English","Other language")</f>
        <v>English</v>
      </c>
      <c r="T1855">
        <f>Table1[[#This Row],[Gross Revenue]]-Table1[[#This Row],[Budget]]</f>
        <v>1549702</v>
      </c>
      <c r="U1855" s="1">
        <f>(Table1[[#This Row],[Gross Revenue]]/Table1[[#This Row],[Budget]])-1</f>
        <v>0.11069299999999993</v>
      </c>
      <c r="V1855" t="str">
        <f t="shared" si="56"/>
        <v>90-110 minutes</v>
      </c>
      <c r="W1855">
        <f>Table1[[#This Row],[Profit]]/Table1[[#This Row],[Budget]]</f>
        <v>0.110693</v>
      </c>
      <c r="X1855" s="22" t="str">
        <f>IF(L1855="","",
IF(L1855&lt;Predictability!$B$1,"Low",
IF(L1855&lt;=Predictability!$B$2,"Mid","High")))</f>
        <v>Mid</v>
      </c>
      <c r="Y1855" s="22">
        <f t="shared" si="57"/>
        <v>0</v>
      </c>
    </row>
    <row r="1856" spans="1:25" x14ac:dyDescent="0.2">
      <c r="A1856" t="s">
        <v>6472</v>
      </c>
      <c r="B1856" t="s">
        <v>2487</v>
      </c>
      <c r="C1856" t="s">
        <v>1162</v>
      </c>
      <c r="D1856">
        <v>886</v>
      </c>
      <c r="E1856">
        <v>3280</v>
      </c>
      <c r="F1856">
        <v>36</v>
      </c>
      <c r="G1856">
        <v>7000</v>
      </c>
      <c r="H1856">
        <v>7.5</v>
      </c>
      <c r="I1856">
        <v>54</v>
      </c>
      <c r="J1856">
        <v>120</v>
      </c>
      <c r="K1856">
        <v>52929168</v>
      </c>
      <c r="L1856">
        <v>11000000</v>
      </c>
      <c r="M1856" s="2">
        <f>VLOOKUP(A1856,Sheet2!$A$1:G5580,2,0)</f>
        <v>33773</v>
      </c>
      <c r="N1856" t="str">
        <f>VLOOKUP(A1856,Sheet2!$A$1:G5580,3,0)</f>
        <v>Color</v>
      </c>
      <c r="O1856" t="str">
        <f>VLOOKUP(A1856,Sheet2!$A$1:G5580,4,0)</f>
        <v>Comedy</v>
      </c>
      <c r="P1856" t="str">
        <f>VLOOKUP(A1856,Sheet2!$A$1:G5580,5,0)</f>
        <v>English</v>
      </c>
      <c r="Q1856" t="str">
        <f>VLOOKUP(A1856,Sheet2!$A$1:G5580,6,0)</f>
        <v>USA</v>
      </c>
      <c r="R1856" t="str">
        <f>VLOOKUP(A1856,Sheet2!$A$1:G5580,7,0)</f>
        <v>R</v>
      </c>
      <c r="S1856" t="str">
        <f>IF(Table1[[#This Row],[Language]]="English","English","Other language")</f>
        <v>English</v>
      </c>
      <c r="T1856">
        <f>Table1[[#This Row],[Gross Revenue]]-Table1[[#This Row],[Budget]]</f>
        <v>41929168</v>
      </c>
      <c r="U1856" s="1">
        <f>(Table1[[#This Row],[Gross Revenue]]/Table1[[#This Row],[Budget]])-1</f>
        <v>3.8117425454545453</v>
      </c>
      <c r="V1856" t="str">
        <f t="shared" si="56"/>
        <v>111-130 minutes</v>
      </c>
      <c r="W1856">
        <f>Table1[[#This Row],[Profit]]/Table1[[#This Row],[Budget]]</f>
        <v>3.8117425454545453</v>
      </c>
      <c r="X1856" s="22" t="str">
        <f>IF(L1856="","",
IF(L1856&lt;Predictability!$B$1,"Low",
IF(L1856&lt;=Predictability!$B$2,"Mid","High")))</f>
        <v>Mid</v>
      </c>
      <c r="Y1856" s="22">
        <f t="shared" si="57"/>
        <v>1</v>
      </c>
    </row>
    <row r="1857" spans="1:25" x14ac:dyDescent="0.2">
      <c r="A1857" t="s">
        <v>5291</v>
      </c>
      <c r="B1857" t="s">
        <v>2200</v>
      </c>
      <c r="C1857" t="s">
        <v>1029</v>
      </c>
      <c r="D1857">
        <v>86</v>
      </c>
      <c r="E1857">
        <v>163</v>
      </c>
      <c r="F1857">
        <v>16</v>
      </c>
      <c r="G1857">
        <v>456</v>
      </c>
      <c r="H1857">
        <v>6.6</v>
      </c>
      <c r="I1857">
        <v>43</v>
      </c>
      <c r="J1857">
        <v>90</v>
      </c>
      <c r="K1857">
        <v>85222</v>
      </c>
      <c r="L1857">
        <v>1100</v>
      </c>
      <c r="M1857" s="2">
        <f>VLOOKUP(A1857,Sheet2!$A$1:G5581,2,0)</f>
        <v>38000</v>
      </c>
      <c r="N1857" t="str">
        <f>VLOOKUP(A1857,Sheet2!$A$1:G5581,3,0)</f>
        <v>Color</v>
      </c>
      <c r="O1857" t="str">
        <f>VLOOKUP(A1857,Sheet2!$A$1:G5581,4,0)</f>
        <v>Documentary</v>
      </c>
      <c r="P1857" t="str">
        <f>VLOOKUP(A1857,Sheet2!$A$1:G5581,5,0)</f>
        <v>English</v>
      </c>
      <c r="Q1857" t="str">
        <f>VLOOKUP(A1857,Sheet2!$A$1:G5581,6,0)</f>
        <v>USA</v>
      </c>
      <c r="R1857" t="str">
        <f>VLOOKUP(A1857,Sheet2!$A$1:G5581,7,0)</f>
        <v>PG</v>
      </c>
      <c r="S1857" t="str">
        <f>IF(Table1[[#This Row],[Language]]="English","English","Other language")</f>
        <v>English</v>
      </c>
      <c r="T1857">
        <f>Table1[[#This Row],[Gross Revenue]]-Table1[[#This Row],[Budget]]</f>
        <v>84122</v>
      </c>
      <c r="U1857" s="1">
        <f>(Table1[[#This Row],[Gross Revenue]]/Table1[[#This Row],[Budget]])-1</f>
        <v>76.474545454545449</v>
      </c>
      <c r="V1857" t="str">
        <f t="shared" si="56"/>
        <v>90-110 minutes</v>
      </c>
      <c r="W1857">
        <f>Table1[[#This Row],[Profit]]/Table1[[#This Row],[Budget]]</f>
        <v>76.474545454545449</v>
      </c>
      <c r="X1857" s="22" t="str">
        <f>IF(L1857="","",
IF(L1857&lt;Predictability!$B$1,"Low",
IF(L1857&lt;=Predictability!$B$2,"Mid","High")))</f>
        <v>Low</v>
      </c>
      <c r="Y1857" s="22">
        <f t="shared" si="57"/>
        <v>1</v>
      </c>
    </row>
    <row r="1858" spans="1:25" x14ac:dyDescent="0.2">
      <c r="A1858" t="s">
        <v>5869</v>
      </c>
      <c r="B1858" t="s">
        <v>1388</v>
      </c>
      <c r="C1858" t="s">
        <v>2055</v>
      </c>
      <c r="D1858">
        <v>1000</v>
      </c>
      <c r="E1858">
        <v>2515</v>
      </c>
      <c r="F1858">
        <v>13</v>
      </c>
      <c r="G1858">
        <v>0</v>
      </c>
      <c r="H1858">
        <v>7</v>
      </c>
      <c r="I1858">
        <v>79</v>
      </c>
      <c r="J1858">
        <v>95</v>
      </c>
      <c r="K1858">
        <v>34099640</v>
      </c>
      <c r="L1858">
        <v>5000000</v>
      </c>
      <c r="M1858" s="2">
        <f>VLOOKUP(A1858,Sheet2!$A$1:G5582,2,0)</f>
        <v>36711</v>
      </c>
      <c r="N1858" t="str">
        <f>VLOOKUP(A1858,Sheet2!$A$1:G5582,3,0)</f>
        <v>Color</v>
      </c>
      <c r="O1858" t="str">
        <f>VLOOKUP(A1858,Sheet2!$A$1:G5582,4,0)</f>
        <v>Drama</v>
      </c>
      <c r="P1858" t="str">
        <f>VLOOKUP(A1858,Sheet2!$A$1:G5582,5,0)</f>
        <v>English</v>
      </c>
      <c r="Q1858" t="str">
        <f>VLOOKUP(A1858,Sheet2!$A$1:G5582,6,0)</f>
        <v>USA</v>
      </c>
      <c r="R1858" t="str">
        <f>VLOOKUP(A1858,Sheet2!$A$1:G5582,7,0)</f>
        <v>PG</v>
      </c>
      <c r="S1858" t="str">
        <f>IF(Table1[[#This Row],[Language]]="English","English","Other language")</f>
        <v>English</v>
      </c>
      <c r="T1858">
        <f>Table1[[#This Row],[Gross Revenue]]-Table1[[#This Row],[Budget]]</f>
        <v>29099640</v>
      </c>
      <c r="U1858" s="1">
        <f>(Table1[[#This Row],[Gross Revenue]]/Table1[[#This Row],[Budget]])-1</f>
        <v>5.819928</v>
      </c>
      <c r="V1858" t="str">
        <f t="shared" ref="V1858:V1921" si="58">IF(J1858="","",IF(J1858&lt;90,"&lt;90 minutes",IF(J1858&lt;=110,"90-110 minutes",IF(J1858&lt;=130,"111-130 minutes",IF(J1858&lt;=150,"131-150 minutes","&gt;150 minutes")))))</f>
        <v>90-110 minutes</v>
      </c>
      <c r="W1858">
        <f>Table1[[#This Row],[Profit]]/Table1[[#This Row],[Budget]]</f>
        <v>5.819928</v>
      </c>
      <c r="X1858" s="22" t="str">
        <f>IF(L1858="","",
IF(L1858&lt;Predictability!$B$1,"Low",
IF(L1858&lt;=Predictability!$B$2,"Mid","High")))</f>
        <v>Low</v>
      </c>
      <c r="Y1858" s="22">
        <f t="shared" ref="Y1858:Y1921" si="59">IF(W1858&gt;=0.5,1,0)</f>
        <v>1</v>
      </c>
    </row>
    <row r="1859" spans="1:25" x14ac:dyDescent="0.2">
      <c r="A1859" t="s">
        <v>6808</v>
      </c>
      <c r="B1859" t="s">
        <v>3135</v>
      </c>
      <c r="C1859" t="s">
        <v>3136</v>
      </c>
      <c r="D1859">
        <v>453</v>
      </c>
      <c r="E1859">
        <v>1164</v>
      </c>
      <c r="F1859">
        <v>165</v>
      </c>
      <c r="G1859">
        <v>0</v>
      </c>
      <c r="H1859">
        <v>7.9</v>
      </c>
      <c r="I1859">
        <v>82</v>
      </c>
      <c r="J1859">
        <v>170</v>
      </c>
      <c r="K1859">
        <v>72000000</v>
      </c>
      <c r="L1859">
        <v>17000000</v>
      </c>
      <c r="M1859" s="2">
        <f>VLOOKUP(A1859,Sheet2!$A$1:G5583,2,0)</f>
        <v>23573</v>
      </c>
      <c r="N1859" t="str">
        <f>VLOOKUP(A1859,Sheet2!$A$1:G5583,3,0)</f>
        <v>Color</v>
      </c>
      <c r="O1859" t="str">
        <f>VLOOKUP(A1859,Sheet2!$A$1:G5583,4,0)</f>
        <v>Drama</v>
      </c>
      <c r="P1859" t="str">
        <f>VLOOKUP(A1859,Sheet2!$A$1:G5583,5,0)</f>
        <v>English</v>
      </c>
      <c r="Q1859" t="str">
        <f>VLOOKUP(A1859,Sheet2!$A$1:G5583,6,0)</f>
        <v>USA</v>
      </c>
      <c r="R1859" t="str">
        <f>VLOOKUP(A1859,Sheet2!$A$1:G5583,7,0)</f>
        <v>Approved</v>
      </c>
      <c r="S1859" t="str">
        <f>IF(Table1[[#This Row],[Language]]="English","English","Other language")</f>
        <v>English</v>
      </c>
      <c r="T1859">
        <f>Table1[[#This Row],[Gross Revenue]]-Table1[[#This Row],[Budget]]</f>
        <v>55000000</v>
      </c>
      <c r="U1859" s="1">
        <f>(Table1[[#This Row],[Gross Revenue]]/Table1[[#This Row],[Budget]])-1</f>
        <v>3.2352941176470589</v>
      </c>
      <c r="V1859" t="str">
        <f t="shared" si="58"/>
        <v>&gt;150 minutes</v>
      </c>
      <c r="W1859">
        <f>Table1[[#This Row],[Profit]]/Table1[[#This Row],[Budget]]</f>
        <v>3.2352941176470589</v>
      </c>
      <c r="X1859" s="22" t="str">
        <f>IF(L1859="","",
IF(L1859&lt;Predictability!$B$1,"Low",
IF(L1859&lt;=Predictability!$B$2,"Mid","High")))</f>
        <v>Mid</v>
      </c>
      <c r="Y1859" s="22">
        <f t="shared" si="59"/>
        <v>1</v>
      </c>
    </row>
    <row r="1860" spans="1:25" x14ac:dyDescent="0.2">
      <c r="A1860" t="s">
        <v>3548</v>
      </c>
      <c r="B1860" t="s">
        <v>517</v>
      </c>
      <c r="C1860" t="s">
        <v>518</v>
      </c>
      <c r="D1860">
        <v>1000</v>
      </c>
      <c r="E1860">
        <v>2151</v>
      </c>
      <c r="F1860">
        <v>80</v>
      </c>
      <c r="G1860">
        <v>448</v>
      </c>
      <c r="H1860">
        <v>4.9000000000000004</v>
      </c>
      <c r="I1860">
        <v>49</v>
      </c>
      <c r="J1860">
        <v>94</v>
      </c>
      <c r="K1860">
        <v>36830057</v>
      </c>
      <c r="L1860">
        <v>65000000</v>
      </c>
      <c r="M1860" s="2">
        <f>VLOOKUP(A1860,Sheet2!$A$1:G5584,2,0)</f>
        <v>36228</v>
      </c>
      <c r="N1860" t="str">
        <f>VLOOKUP(A1860,Sheet2!$A$1:G5584,3,0)</f>
        <v>Color</v>
      </c>
      <c r="O1860" t="str">
        <f>VLOOKUP(A1860,Sheet2!$A$1:G5584,4,0)</f>
        <v>Comedy</v>
      </c>
      <c r="P1860" t="str">
        <f>VLOOKUP(A1860,Sheet2!$A$1:G5584,5,0)</f>
        <v>English</v>
      </c>
      <c r="Q1860" t="str">
        <f>VLOOKUP(A1860,Sheet2!$A$1:G5584,6,0)</f>
        <v>USA</v>
      </c>
      <c r="R1860" t="str">
        <f>VLOOKUP(A1860,Sheet2!$A$1:G5584,7,0)</f>
        <v>PG</v>
      </c>
      <c r="S1860" t="str">
        <f>IF(Table1[[#This Row],[Language]]="English","English","Other language")</f>
        <v>English</v>
      </c>
      <c r="T1860">
        <f>Table1[[#This Row],[Gross Revenue]]-Table1[[#This Row],[Budget]]</f>
        <v>-28169943</v>
      </c>
      <c r="U1860" s="1">
        <f>(Table1[[#This Row],[Gross Revenue]]/Table1[[#This Row],[Budget]])-1</f>
        <v>-0.43338373846153844</v>
      </c>
      <c r="V1860" t="str">
        <f t="shared" si="58"/>
        <v>90-110 minutes</v>
      </c>
      <c r="W1860">
        <f>Table1[[#This Row],[Profit]]/Table1[[#This Row],[Budget]]</f>
        <v>-0.43338373846153844</v>
      </c>
      <c r="X1860" s="22" t="str">
        <f>IF(L1860="","",
IF(L1860&lt;Predictability!$B$1,"Low",
IF(L1860&lt;=Predictability!$B$2,"Mid","High")))</f>
        <v>High</v>
      </c>
      <c r="Y1860" s="22">
        <f t="shared" si="59"/>
        <v>0</v>
      </c>
    </row>
    <row r="1861" spans="1:25" x14ac:dyDescent="0.2">
      <c r="A1861" t="s">
        <v>5053</v>
      </c>
      <c r="B1861" t="s">
        <v>2042</v>
      </c>
      <c r="C1861" t="s">
        <v>284</v>
      </c>
      <c r="D1861">
        <v>957</v>
      </c>
      <c r="E1861">
        <v>4629</v>
      </c>
      <c r="F1861">
        <v>88</v>
      </c>
      <c r="G1861">
        <v>758</v>
      </c>
      <c r="H1861">
        <v>6.5</v>
      </c>
      <c r="I1861">
        <v>27</v>
      </c>
      <c r="J1861">
        <v>101</v>
      </c>
      <c r="K1861">
        <v>22294341</v>
      </c>
      <c r="L1861">
        <v>21500000</v>
      </c>
      <c r="M1861" s="2">
        <f>VLOOKUP(A1861,Sheet2!$A$1:G5585,2,0)</f>
        <v>35323</v>
      </c>
      <c r="N1861" t="str">
        <f>VLOOKUP(A1861,Sheet2!$A$1:G5585,3,0)</f>
        <v>Color</v>
      </c>
      <c r="O1861" t="str">
        <f>VLOOKUP(A1861,Sheet2!$A$1:G5585,4,0)</f>
        <v>Adventure</v>
      </c>
      <c r="P1861" t="str">
        <f>VLOOKUP(A1861,Sheet2!$A$1:G5585,5,0)</f>
        <v>English</v>
      </c>
      <c r="Q1861" t="str">
        <f>VLOOKUP(A1861,Sheet2!$A$1:G5585,6,0)</f>
        <v>USA</v>
      </c>
      <c r="R1861" t="str">
        <f>VLOOKUP(A1861,Sheet2!$A$1:G5585,7,0)</f>
        <v>PG-13</v>
      </c>
      <c r="S1861" t="str">
        <f>IF(Table1[[#This Row],[Language]]="English","English","Other language")</f>
        <v>English</v>
      </c>
      <c r="T1861">
        <f>Table1[[#This Row],[Gross Revenue]]-Table1[[#This Row],[Budget]]</f>
        <v>794341</v>
      </c>
      <c r="U1861" s="1">
        <f>(Table1[[#This Row],[Gross Revenue]]/Table1[[#This Row],[Budget]])-1</f>
        <v>3.694609302325591E-2</v>
      </c>
      <c r="V1861" t="str">
        <f t="shared" si="58"/>
        <v>90-110 minutes</v>
      </c>
      <c r="W1861">
        <f>Table1[[#This Row],[Profit]]/Table1[[#This Row],[Budget]]</f>
        <v>3.6946093023255813E-2</v>
      </c>
      <c r="X1861" s="22" t="str">
        <f>IF(L1861="","",
IF(L1861&lt;Predictability!$B$1,"Low",
IF(L1861&lt;=Predictability!$B$2,"Mid","High")))</f>
        <v>Mid</v>
      </c>
      <c r="Y1861" s="22">
        <f t="shared" si="59"/>
        <v>0</v>
      </c>
    </row>
    <row r="1862" spans="1:25" x14ac:dyDescent="0.2">
      <c r="A1862" t="s">
        <v>5583</v>
      </c>
      <c r="B1862" t="s">
        <v>720</v>
      </c>
      <c r="C1862" t="s">
        <v>1626</v>
      </c>
      <c r="D1862">
        <v>3000</v>
      </c>
      <c r="E1862">
        <v>5433</v>
      </c>
      <c r="F1862">
        <v>6</v>
      </c>
      <c r="G1862">
        <v>0</v>
      </c>
      <c r="H1862">
        <v>6.8</v>
      </c>
      <c r="I1862">
        <v>31</v>
      </c>
      <c r="J1862">
        <v>102</v>
      </c>
      <c r="K1862">
        <v>59847242</v>
      </c>
      <c r="L1862">
        <v>16500000</v>
      </c>
      <c r="M1862" s="2">
        <f>VLOOKUP(A1862,Sheet2!$A$1:G5586,2,0)</f>
        <v>33555</v>
      </c>
      <c r="N1862" t="str">
        <f>VLOOKUP(A1862,Sheet2!$A$1:G5586,3,0)</f>
        <v>Color</v>
      </c>
      <c r="O1862" t="str">
        <f>VLOOKUP(A1862,Sheet2!$A$1:G5586,4,0)</f>
        <v>Comedy</v>
      </c>
      <c r="P1862" t="str">
        <f>VLOOKUP(A1862,Sheet2!$A$1:G5586,5,0)</f>
        <v>English</v>
      </c>
      <c r="Q1862" t="str">
        <f>VLOOKUP(A1862,Sheet2!$A$1:G5586,6,0)</f>
        <v>USA</v>
      </c>
      <c r="R1862" t="str">
        <f>VLOOKUP(A1862,Sheet2!$A$1:G5586,7,0)</f>
        <v>PG-13</v>
      </c>
      <c r="S1862" t="str">
        <f>IF(Table1[[#This Row],[Language]]="English","English","Other language")</f>
        <v>English</v>
      </c>
      <c r="T1862">
        <f>Table1[[#This Row],[Gross Revenue]]-Table1[[#This Row],[Budget]]</f>
        <v>43347242</v>
      </c>
      <c r="U1862" s="1">
        <f>(Table1[[#This Row],[Gross Revenue]]/Table1[[#This Row],[Budget]])-1</f>
        <v>2.6271055757575756</v>
      </c>
      <c r="V1862" t="str">
        <f t="shared" si="58"/>
        <v>90-110 minutes</v>
      </c>
      <c r="W1862">
        <f>Table1[[#This Row],[Profit]]/Table1[[#This Row],[Budget]]</f>
        <v>2.6271055757575756</v>
      </c>
      <c r="X1862" s="22" t="str">
        <f>IF(L1862="","",
IF(L1862&lt;Predictability!$B$1,"Low",
IF(L1862&lt;=Predictability!$B$2,"Mid","High")))</f>
        <v>Mid</v>
      </c>
      <c r="Y1862" s="22">
        <f t="shared" si="59"/>
        <v>1</v>
      </c>
    </row>
    <row r="1863" spans="1:25" x14ac:dyDescent="0.2">
      <c r="A1863" t="s">
        <v>4224</v>
      </c>
      <c r="B1863" t="s">
        <v>1350</v>
      </c>
      <c r="C1863" t="s">
        <v>518</v>
      </c>
      <c r="D1863">
        <v>567</v>
      </c>
      <c r="E1863">
        <v>2016</v>
      </c>
      <c r="F1863">
        <v>80</v>
      </c>
      <c r="G1863">
        <v>0</v>
      </c>
      <c r="H1863">
        <v>5.9</v>
      </c>
      <c r="I1863">
        <v>112</v>
      </c>
      <c r="J1863">
        <v>98</v>
      </c>
      <c r="K1863">
        <v>8662318</v>
      </c>
      <c r="L1863">
        <v>17000000</v>
      </c>
      <c r="M1863" s="2">
        <f>VLOOKUP(A1863,Sheet2!$A$1:G5587,2,0)</f>
        <v>40123</v>
      </c>
      <c r="N1863" t="str">
        <f>VLOOKUP(A1863,Sheet2!$A$1:G5587,3,0)</f>
        <v>Color</v>
      </c>
      <c r="O1863" t="str">
        <f>VLOOKUP(A1863,Sheet2!$A$1:G5587,4,0)</f>
        <v>Comedy</v>
      </c>
      <c r="P1863" t="str">
        <f>VLOOKUP(A1863,Sheet2!$A$1:G5587,5,0)</f>
        <v>English</v>
      </c>
      <c r="Q1863" t="str">
        <f>VLOOKUP(A1863,Sheet2!$A$1:G5587,6,0)</f>
        <v>USA</v>
      </c>
      <c r="R1863" t="str">
        <f>VLOOKUP(A1863,Sheet2!$A$1:G5587,7,0)</f>
        <v>PG-13</v>
      </c>
      <c r="S1863" t="str">
        <f>IF(Table1[[#This Row],[Language]]="English","English","Other language")</f>
        <v>English</v>
      </c>
      <c r="T1863">
        <f>Table1[[#This Row],[Gross Revenue]]-Table1[[#This Row],[Budget]]</f>
        <v>-8337682</v>
      </c>
      <c r="U1863" s="1">
        <f>(Table1[[#This Row],[Gross Revenue]]/Table1[[#This Row],[Budget]])-1</f>
        <v>-0.49045188235294113</v>
      </c>
      <c r="V1863" t="str">
        <f t="shared" si="58"/>
        <v>90-110 minutes</v>
      </c>
      <c r="W1863">
        <f>Table1[[#This Row],[Profit]]/Table1[[#This Row],[Budget]]</f>
        <v>-0.49045188235294118</v>
      </c>
      <c r="X1863" s="22" t="str">
        <f>IF(L1863="","",
IF(L1863&lt;Predictability!$B$1,"Low",
IF(L1863&lt;=Predictability!$B$2,"Mid","High")))</f>
        <v>Mid</v>
      </c>
      <c r="Y1863" s="22">
        <f t="shared" si="59"/>
        <v>0</v>
      </c>
    </row>
    <row r="1864" spans="1:25" x14ac:dyDescent="0.2">
      <c r="A1864" t="s">
        <v>6506</v>
      </c>
      <c r="B1864" t="s">
        <v>1255</v>
      </c>
      <c r="C1864" t="s">
        <v>2971</v>
      </c>
      <c r="D1864">
        <v>900</v>
      </c>
      <c r="E1864">
        <v>2972</v>
      </c>
      <c r="F1864">
        <v>148</v>
      </c>
      <c r="G1864">
        <v>0</v>
      </c>
      <c r="H1864">
        <v>7.6</v>
      </c>
      <c r="I1864">
        <v>72</v>
      </c>
      <c r="J1864">
        <v>106</v>
      </c>
      <c r="K1864">
        <v>395592</v>
      </c>
      <c r="L1864">
        <v>2000000</v>
      </c>
      <c r="M1864" s="2">
        <f>VLOOKUP(A1864,Sheet2!$A$1:G5588,2,0)</f>
        <v>37808</v>
      </c>
      <c r="N1864" t="str">
        <f>VLOOKUP(A1864,Sheet2!$A$1:G5588,3,0)</f>
        <v>Color</v>
      </c>
      <c r="O1864" t="str">
        <f>VLOOKUP(A1864,Sheet2!$A$1:G5588,4,0)</f>
        <v>Drama</v>
      </c>
      <c r="P1864" t="str">
        <f>VLOOKUP(A1864,Sheet2!$A$1:G5588,5,0)</f>
        <v>English</v>
      </c>
      <c r="Q1864" t="str">
        <f>VLOOKUP(A1864,Sheet2!$A$1:G5588,6,0)</f>
        <v>Spain</v>
      </c>
      <c r="R1864" t="str">
        <f>VLOOKUP(A1864,Sheet2!$A$1:G5588,7,0)</f>
        <v>R</v>
      </c>
      <c r="S1864" t="str">
        <f>IF(Table1[[#This Row],[Language]]="English","English","Other language")</f>
        <v>English</v>
      </c>
      <c r="T1864">
        <f>Table1[[#This Row],[Gross Revenue]]-Table1[[#This Row],[Budget]]</f>
        <v>-1604408</v>
      </c>
      <c r="U1864" s="1">
        <f>(Table1[[#This Row],[Gross Revenue]]/Table1[[#This Row],[Budget]])-1</f>
        <v>-0.80220400000000003</v>
      </c>
      <c r="V1864" t="str">
        <f t="shared" si="58"/>
        <v>90-110 minutes</v>
      </c>
      <c r="W1864">
        <f>Table1[[#This Row],[Profit]]/Table1[[#This Row],[Budget]]</f>
        <v>-0.80220400000000003</v>
      </c>
      <c r="X1864" s="22" t="str">
        <f>IF(L1864="","",
IF(L1864&lt;Predictability!$B$1,"Low",
IF(L1864&lt;=Predictability!$B$2,"Mid","High")))</f>
        <v>Low</v>
      </c>
      <c r="Y1864" s="22">
        <f t="shared" si="59"/>
        <v>0</v>
      </c>
    </row>
    <row r="1865" spans="1:25" x14ac:dyDescent="0.2">
      <c r="A1865" t="s">
        <v>4704</v>
      </c>
      <c r="B1865" t="s">
        <v>1774</v>
      </c>
      <c r="C1865" t="s">
        <v>1775</v>
      </c>
      <c r="D1865">
        <v>634</v>
      </c>
      <c r="E1865">
        <v>1238</v>
      </c>
      <c r="F1865">
        <v>0</v>
      </c>
      <c r="G1865">
        <v>0</v>
      </c>
      <c r="H1865">
        <v>6.3</v>
      </c>
      <c r="I1865">
        <v>100</v>
      </c>
      <c r="J1865">
        <v>84</v>
      </c>
      <c r="K1865">
        <v>173066</v>
      </c>
      <c r="L1865">
        <v>1500000</v>
      </c>
      <c r="M1865" s="2">
        <f>VLOOKUP(A1865,Sheet2!$A$1:G5589,2,0)</f>
        <v>39167</v>
      </c>
      <c r="N1865" t="str">
        <f>VLOOKUP(A1865,Sheet2!$A$1:G5589,3,0)</f>
        <v>Color</v>
      </c>
      <c r="O1865" t="str">
        <f>VLOOKUP(A1865,Sheet2!$A$1:G5589,4,0)</f>
        <v>Comedy</v>
      </c>
      <c r="P1865" t="str">
        <f>VLOOKUP(A1865,Sheet2!$A$1:G5589,5,0)</f>
        <v>English</v>
      </c>
      <c r="Q1865" t="str">
        <f>VLOOKUP(A1865,Sheet2!$A$1:G5589,6,0)</f>
        <v>USA</v>
      </c>
      <c r="R1865" t="str">
        <f>VLOOKUP(A1865,Sheet2!$A$1:G5589,7,0)</f>
        <v>R</v>
      </c>
      <c r="S1865" t="str">
        <f>IF(Table1[[#This Row],[Language]]="English","English","Other language")</f>
        <v>English</v>
      </c>
      <c r="T1865">
        <f>Table1[[#This Row],[Gross Revenue]]-Table1[[#This Row],[Budget]]</f>
        <v>-1326934</v>
      </c>
      <c r="U1865" s="1">
        <f>(Table1[[#This Row],[Gross Revenue]]/Table1[[#This Row],[Budget]])-1</f>
        <v>-0.88462266666666667</v>
      </c>
      <c r="V1865" t="str">
        <f t="shared" si="58"/>
        <v>&lt;90 minutes</v>
      </c>
      <c r="W1865">
        <f>Table1[[#This Row],[Profit]]/Table1[[#This Row],[Budget]]</f>
        <v>-0.88462266666666667</v>
      </c>
      <c r="X1865" s="22" t="str">
        <f>IF(L1865="","",
IF(L1865&lt;Predictability!$B$1,"Low",
IF(L1865&lt;=Predictability!$B$2,"Mid","High")))</f>
        <v>Low</v>
      </c>
      <c r="Y1865" s="22">
        <f t="shared" si="59"/>
        <v>0</v>
      </c>
    </row>
    <row r="1866" spans="1:25" x14ac:dyDescent="0.2">
      <c r="A1866" t="s">
        <v>6825</v>
      </c>
      <c r="B1866" t="s">
        <v>1434</v>
      </c>
      <c r="C1866" t="s">
        <v>1435</v>
      </c>
      <c r="D1866">
        <v>8000</v>
      </c>
      <c r="E1866">
        <v>8532</v>
      </c>
      <c r="F1866">
        <v>160</v>
      </c>
      <c r="G1866">
        <v>27000</v>
      </c>
      <c r="H1866">
        <v>8</v>
      </c>
      <c r="I1866">
        <v>210</v>
      </c>
      <c r="J1866">
        <v>128</v>
      </c>
      <c r="K1866">
        <v>4018695</v>
      </c>
      <c r="L1866">
        <v>12000000</v>
      </c>
      <c r="M1866" s="2">
        <f>VLOOKUP(A1866,Sheet2!$A$1:G5590,2,0)</f>
        <v>40286</v>
      </c>
      <c r="N1866" t="str">
        <f>VLOOKUP(A1866,Sheet2!$A$1:G5590,3,0)</f>
        <v>Color</v>
      </c>
      <c r="O1866" t="str">
        <f>VLOOKUP(A1866,Sheet2!$A$1:G5590,4,0)</f>
        <v>Adventure</v>
      </c>
      <c r="P1866" t="str">
        <f>VLOOKUP(A1866,Sheet2!$A$1:G5590,5,0)</f>
        <v>Hindi</v>
      </c>
      <c r="Q1866" t="str">
        <f>VLOOKUP(A1866,Sheet2!$A$1:G5590,6,0)</f>
        <v>India</v>
      </c>
      <c r="R1866" t="str">
        <f>VLOOKUP(A1866,Sheet2!$A$1:G5590,7,0)</f>
        <v>PG-13</v>
      </c>
      <c r="S1866" t="str">
        <f>IF(Table1[[#This Row],[Language]]="English","English","Other language")</f>
        <v>Other language</v>
      </c>
      <c r="T1866">
        <f>Table1[[#This Row],[Gross Revenue]]-Table1[[#This Row],[Budget]]</f>
        <v>-7981305</v>
      </c>
      <c r="U1866" s="1">
        <f>(Table1[[#This Row],[Gross Revenue]]/Table1[[#This Row],[Budget]])-1</f>
        <v>-0.66510875000000003</v>
      </c>
      <c r="V1866" t="str">
        <f t="shared" si="58"/>
        <v>111-130 minutes</v>
      </c>
      <c r="W1866">
        <f>Table1[[#This Row],[Profit]]/Table1[[#This Row],[Budget]]</f>
        <v>-0.66510875000000003</v>
      </c>
      <c r="X1866" s="22" t="str">
        <f>IF(L1866="","",
IF(L1866&lt;Predictability!$B$1,"Low",
IF(L1866&lt;=Predictability!$B$2,"Mid","High")))</f>
        <v>Mid</v>
      </c>
      <c r="Y1866" s="22">
        <f t="shared" si="59"/>
        <v>0</v>
      </c>
    </row>
    <row r="1867" spans="1:25" x14ac:dyDescent="0.2">
      <c r="A1867" t="s">
        <v>5992</v>
      </c>
      <c r="B1867" t="s">
        <v>976</v>
      </c>
      <c r="C1867" t="s">
        <v>1662</v>
      </c>
      <c r="D1867">
        <v>18000</v>
      </c>
      <c r="E1867">
        <v>19923</v>
      </c>
      <c r="F1867">
        <v>835</v>
      </c>
      <c r="G1867">
        <v>0</v>
      </c>
      <c r="H1867">
        <v>7.1</v>
      </c>
      <c r="I1867">
        <v>63</v>
      </c>
      <c r="J1867">
        <v>104</v>
      </c>
      <c r="K1867">
        <v>6401336</v>
      </c>
      <c r="L1867">
        <v>2500000</v>
      </c>
      <c r="M1867" s="2">
        <f>VLOOKUP(A1867,Sheet2!$A$1:G5591,2,0)</f>
        <v>33585</v>
      </c>
      <c r="N1867" t="str">
        <f>VLOOKUP(A1867,Sheet2!$A$1:G5591,3,0)</f>
        <v>Color</v>
      </c>
      <c r="O1867" t="str">
        <f>VLOOKUP(A1867,Sheet2!$A$1:G5591,4,0)</f>
        <v>Drama</v>
      </c>
      <c r="P1867" t="str">
        <f>VLOOKUP(A1867,Sheet2!$A$1:G5591,5,0)</f>
        <v>English</v>
      </c>
      <c r="Q1867" t="str">
        <f>VLOOKUP(A1867,Sheet2!$A$1:G5591,6,0)</f>
        <v>USA</v>
      </c>
      <c r="R1867" t="str">
        <f>VLOOKUP(A1867,Sheet2!$A$1:G5591,7,0)</f>
        <v>R</v>
      </c>
      <c r="S1867" t="str">
        <f>IF(Table1[[#This Row],[Language]]="English","English","Other language")</f>
        <v>English</v>
      </c>
      <c r="T1867">
        <f>Table1[[#This Row],[Gross Revenue]]-Table1[[#This Row],[Budget]]</f>
        <v>3901336</v>
      </c>
      <c r="U1867" s="1">
        <f>(Table1[[#This Row],[Gross Revenue]]/Table1[[#This Row],[Budget]])-1</f>
        <v>1.5605343999999999</v>
      </c>
      <c r="V1867" t="str">
        <f t="shared" si="58"/>
        <v>90-110 minutes</v>
      </c>
      <c r="W1867">
        <f>Table1[[#This Row],[Profit]]/Table1[[#This Row],[Budget]]</f>
        <v>1.5605344000000001</v>
      </c>
      <c r="X1867" s="22" t="str">
        <f>IF(L1867="","",
IF(L1867&lt;Predictability!$B$1,"Low",
IF(L1867&lt;=Predictability!$B$2,"Mid","High")))</f>
        <v>Low</v>
      </c>
      <c r="Y1867" s="22">
        <f t="shared" si="59"/>
        <v>1</v>
      </c>
    </row>
    <row r="1868" spans="1:25" x14ac:dyDescent="0.2">
      <c r="A1868" t="s">
        <v>6351</v>
      </c>
      <c r="B1868" t="s">
        <v>138</v>
      </c>
      <c r="C1868" t="s">
        <v>1501</v>
      </c>
      <c r="D1868">
        <v>673</v>
      </c>
      <c r="E1868">
        <v>1775</v>
      </c>
      <c r="F1868">
        <v>415</v>
      </c>
      <c r="G1868">
        <v>15000</v>
      </c>
      <c r="H1868">
        <v>7.4</v>
      </c>
      <c r="I1868">
        <v>148</v>
      </c>
      <c r="J1868">
        <v>109</v>
      </c>
      <c r="K1868">
        <v>49185998</v>
      </c>
      <c r="L1868">
        <v>30000000</v>
      </c>
      <c r="M1868" s="2">
        <f>VLOOKUP(A1868,Sheet2!$A$1:G5592,2,0)</f>
        <v>39871</v>
      </c>
      <c r="N1868" t="str">
        <f>VLOOKUP(A1868,Sheet2!$A$1:G5592,3,0)</f>
        <v>Color</v>
      </c>
      <c r="O1868" t="str">
        <f>VLOOKUP(A1868,Sheet2!$A$1:G5592,4,0)</f>
        <v>Drama</v>
      </c>
      <c r="P1868" t="str">
        <f>VLOOKUP(A1868,Sheet2!$A$1:G5592,5,0)</f>
        <v>English</v>
      </c>
      <c r="Q1868" t="str">
        <f>VLOOKUP(A1868,Sheet2!$A$1:G5592,6,0)</f>
        <v>USA</v>
      </c>
      <c r="R1868" t="str">
        <f>VLOOKUP(A1868,Sheet2!$A$1:G5592,7,0)</f>
        <v>PG-13</v>
      </c>
      <c r="S1868" t="str">
        <f>IF(Table1[[#This Row],[Language]]="English","English","Other language")</f>
        <v>English</v>
      </c>
      <c r="T1868">
        <f>Table1[[#This Row],[Gross Revenue]]-Table1[[#This Row],[Budget]]</f>
        <v>19185998</v>
      </c>
      <c r="U1868" s="1">
        <f>(Table1[[#This Row],[Gross Revenue]]/Table1[[#This Row],[Budget]])-1</f>
        <v>0.63953326666666666</v>
      </c>
      <c r="V1868" t="str">
        <f t="shared" si="58"/>
        <v>90-110 minutes</v>
      </c>
      <c r="W1868">
        <f>Table1[[#This Row],[Profit]]/Table1[[#This Row],[Budget]]</f>
        <v>0.63953326666666666</v>
      </c>
      <c r="X1868" s="22" t="str">
        <f>IF(L1868="","",
IF(L1868&lt;Predictability!$B$1,"Low",
IF(L1868&lt;=Predictability!$B$2,"Mid","High")))</f>
        <v>Mid</v>
      </c>
      <c r="Y1868" s="22">
        <f t="shared" si="59"/>
        <v>1</v>
      </c>
    </row>
    <row r="1869" spans="1:25" x14ac:dyDescent="0.2">
      <c r="A1869" t="s">
        <v>3516</v>
      </c>
      <c r="B1869" t="s">
        <v>464</v>
      </c>
      <c r="C1869" t="s">
        <v>350</v>
      </c>
      <c r="D1869">
        <v>798</v>
      </c>
      <c r="E1869">
        <v>2537</v>
      </c>
      <c r="F1869">
        <v>0</v>
      </c>
      <c r="G1869">
        <v>0</v>
      </c>
      <c r="H1869">
        <v>4.8</v>
      </c>
      <c r="I1869">
        <v>160</v>
      </c>
      <c r="J1869">
        <v>107</v>
      </c>
      <c r="K1869">
        <v>14637490</v>
      </c>
      <c r="L1869">
        <v>25000000</v>
      </c>
      <c r="M1869" s="2">
        <f>VLOOKUP(A1869,Sheet2!$A$1:G5593,2,0)</f>
        <v>40476</v>
      </c>
      <c r="N1869" t="str">
        <f>VLOOKUP(A1869,Sheet2!$A$1:G5593,3,0)</f>
        <v>Color</v>
      </c>
      <c r="O1869" t="str">
        <f>VLOOKUP(A1869,Sheet2!$A$1:G5593,4,0)</f>
        <v>Horror</v>
      </c>
      <c r="P1869" t="str">
        <f>VLOOKUP(A1869,Sheet2!$A$1:G5593,5,0)</f>
        <v>English</v>
      </c>
      <c r="Q1869" t="str">
        <f>VLOOKUP(A1869,Sheet2!$A$1:G5593,6,0)</f>
        <v>USA</v>
      </c>
      <c r="R1869" t="str">
        <f>VLOOKUP(A1869,Sheet2!$A$1:G5593,7,0)</f>
        <v>R</v>
      </c>
      <c r="S1869" t="str">
        <f>IF(Table1[[#This Row],[Language]]="English","English","Other language")</f>
        <v>English</v>
      </c>
      <c r="T1869">
        <f>Table1[[#This Row],[Gross Revenue]]-Table1[[#This Row],[Budget]]</f>
        <v>-10362510</v>
      </c>
      <c r="U1869" s="1">
        <f>(Table1[[#This Row],[Gross Revenue]]/Table1[[#This Row],[Budget]])-1</f>
        <v>-0.41450039999999999</v>
      </c>
      <c r="V1869" t="str">
        <f t="shared" si="58"/>
        <v>90-110 minutes</v>
      </c>
      <c r="W1869">
        <f>Table1[[#This Row],[Profit]]/Table1[[#This Row],[Budget]]</f>
        <v>-0.41450039999999999</v>
      </c>
      <c r="X1869" s="22" t="str">
        <f>IF(L1869="","",
IF(L1869&lt;Predictability!$B$1,"Low",
IF(L1869&lt;=Predictability!$B$2,"Mid","High")))</f>
        <v>Mid</v>
      </c>
      <c r="Y1869" s="22">
        <f t="shared" si="59"/>
        <v>0</v>
      </c>
    </row>
    <row r="1870" spans="1:25" x14ac:dyDescent="0.2">
      <c r="A1870" t="s">
        <v>3672</v>
      </c>
      <c r="B1870" t="s">
        <v>708</v>
      </c>
      <c r="C1870" t="s">
        <v>53</v>
      </c>
      <c r="D1870">
        <v>11000</v>
      </c>
      <c r="E1870">
        <v>14677</v>
      </c>
      <c r="F1870">
        <v>121</v>
      </c>
      <c r="G1870">
        <v>818</v>
      </c>
      <c r="H1870">
        <v>5.2</v>
      </c>
      <c r="I1870">
        <v>15</v>
      </c>
      <c r="J1870">
        <v>105</v>
      </c>
      <c r="K1870">
        <v>13854000</v>
      </c>
      <c r="L1870">
        <v>20000000</v>
      </c>
      <c r="M1870" s="2">
        <f>VLOOKUP(A1870,Sheet2!$A$1:G5594,2,0)</f>
        <v>32219</v>
      </c>
      <c r="N1870" t="str">
        <f>VLOOKUP(A1870,Sheet2!$A$1:G5594,3,0)</f>
        <v>Color</v>
      </c>
      <c r="O1870" t="str">
        <f>VLOOKUP(A1870,Sheet2!$A$1:G5594,4,0)</f>
        <v>Comedy</v>
      </c>
      <c r="P1870" t="str">
        <f>VLOOKUP(A1870,Sheet2!$A$1:G5594,5,0)</f>
        <v>English</v>
      </c>
      <c r="Q1870" t="str">
        <f>VLOOKUP(A1870,Sheet2!$A$1:G5594,6,0)</f>
        <v>USA</v>
      </c>
      <c r="R1870" t="str">
        <f>VLOOKUP(A1870,Sheet2!$A$1:G5594,7,0)</f>
        <v>PG-13</v>
      </c>
      <c r="S1870" t="str">
        <f>IF(Table1[[#This Row],[Language]]="English","English","Other language")</f>
        <v>English</v>
      </c>
      <c r="T1870">
        <f>Table1[[#This Row],[Gross Revenue]]-Table1[[#This Row],[Budget]]</f>
        <v>-6146000</v>
      </c>
      <c r="U1870" s="1">
        <f>(Table1[[#This Row],[Gross Revenue]]/Table1[[#This Row],[Budget]])-1</f>
        <v>-0.30730000000000002</v>
      </c>
      <c r="V1870" t="str">
        <f t="shared" si="58"/>
        <v>90-110 minutes</v>
      </c>
      <c r="W1870">
        <f>Table1[[#This Row],[Profit]]/Table1[[#This Row],[Budget]]</f>
        <v>-0.30730000000000002</v>
      </c>
      <c r="X1870" s="22" t="str">
        <f>IF(L1870="","",
IF(L1870&lt;Predictability!$B$1,"Low",
IF(L1870&lt;=Predictability!$B$2,"Mid","High")))</f>
        <v>Mid</v>
      </c>
      <c r="Y1870" s="22">
        <f t="shared" si="59"/>
        <v>0</v>
      </c>
    </row>
    <row r="1871" spans="1:25" x14ac:dyDescent="0.2">
      <c r="A1871" t="s">
        <v>5512</v>
      </c>
      <c r="B1871" t="s">
        <v>2354</v>
      </c>
      <c r="C1871" t="s">
        <v>2355</v>
      </c>
      <c r="D1871">
        <v>680</v>
      </c>
      <c r="E1871">
        <v>763</v>
      </c>
      <c r="F1871">
        <v>84</v>
      </c>
      <c r="G1871">
        <v>869</v>
      </c>
      <c r="H1871">
        <v>6.8</v>
      </c>
      <c r="I1871">
        <v>124</v>
      </c>
      <c r="J1871">
        <v>86</v>
      </c>
      <c r="K1871">
        <v>992238</v>
      </c>
      <c r="L1871">
        <v>1700000</v>
      </c>
      <c r="M1871" s="2">
        <f>VLOOKUP(A1871,Sheet2!$A$1:G5595,2,0)</f>
        <v>38058</v>
      </c>
      <c r="N1871" t="str">
        <f>VLOOKUP(A1871,Sheet2!$A$1:G5595,3,0)</f>
        <v>Color</v>
      </c>
      <c r="O1871" t="str">
        <f>VLOOKUP(A1871,Sheet2!$A$1:G5595,4,0)</f>
        <v>Drama</v>
      </c>
      <c r="P1871" t="str">
        <f>VLOOKUP(A1871,Sheet2!$A$1:G5595,5,0)</f>
        <v>English</v>
      </c>
      <c r="Q1871" t="str">
        <f>VLOOKUP(A1871,Sheet2!$A$1:G5595,6,0)</f>
        <v>UK</v>
      </c>
      <c r="R1871" t="str">
        <f>VLOOKUP(A1871,Sheet2!$A$1:G5595,7,0)</f>
        <v>R</v>
      </c>
      <c r="S1871" t="str">
        <f>IF(Table1[[#This Row],[Language]]="English","English","Other language")</f>
        <v>English</v>
      </c>
      <c r="T1871">
        <f>Table1[[#This Row],[Gross Revenue]]-Table1[[#This Row],[Budget]]</f>
        <v>-707762</v>
      </c>
      <c r="U1871" s="1">
        <f>(Table1[[#This Row],[Gross Revenue]]/Table1[[#This Row],[Budget]])-1</f>
        <v>-0.41633058823529412</v>
      </c>
      <c r="V1871" t="str">
        <f t="shared" si="58"/>
        <v>&lt;90 minutes</v>
      </c>
      <c r="W1871">
        <f>Table1[[#This Row],[Profit]]/Table1[[#This Row],[Budget]]</f>
        <v>-0.41633058823529412</v>
      </c>
      <c r="X1871" s="22" t="str">
        <f>IF(L1871="","",
IF(L1871&lt;Predictability!$B$1,"Low",
IF(L1871&lt;=Predictability!$B$2,"Mid","High")))</f>
        <v>Low</v>
      </c>
      <c r="Y1871" s="22">
        <f t="shared" si="59"/>
        <v>0</v>
      </c>
    </row>
    <row r="1872" spans="1:25" x14ac:dyDescent="0.2">
      <c r="A1872" t="s">
        <v>3632</v>
      </c>
      <c r="B1872" t="s">
        <v>647</v>
      </c>
      <c r="C1872" t="s">
        <v>648</v>
      </c>
      <c r="D1872">
        <v>973</v>
      </c>
      <c r="E1872">
        <v>2737</v>
      </c>
      <c r="F1872">
        <v>425</v>
      </c>
      <c r="G1872">
        <v>1000</v>
      </c>
      <c r="H1872">
        <v>5.0999999999999996</v>
      </c>
      <c r="I1872">
        <v>147</v>
      </c>
      <c r="J1872">
        <v>95</v>
      </c>
      <c r="K1872">
        <v>22526144</v>
      </c>
      <c r="L1872">
        <v>30000000</v>
      </c>
      <c r="M1872" s="2">
        <f>VLOOKUP(A1872,Sheet2!$A$1:G5596,2,0)</f>
        <v>38872</v>
      </c>
      <c r="N1872" t="str">
        <f>VLOOKUP(A1872,Sheet2!$A$1:G5596,3,0)</f>
        <v>Color</v>
      </c>
      <c r="O1872" t="str">
        <f>VLOOKUP(A1872,Sheet2!$A$1:G5596,4,0)</f>
        <v>Comedy</v>
      </c>
      <c r="P1872" t="str">
        <f>VLOOKUP(A1872,Sheet2!$A$1:G5596,5,0)</f>
        <v>English</v>
      </c>
      <c r="Q1872" t="str">
        <f>VLOOKUP(A1872,Sheet2!$A$1:G5596,6,0)</f>
        <v>USA</v>
      </c>
      <c r="R1872" t="str">
        <f>VLOOKUP(A1872,Sheet2!$A$1:G5596,7,0)</f>
        <v>PG-13</v>
      </c>
      <c r="S1872" t="str">
        <f>IF(Table1[[#This Row],[Language]]="English","English","Other language")</f>
        <v>English</v>
      </c>
      <c r="T1872">
        <f>Table1[[#This Row],[Gross Revenue]]-Table1[[#This Row],[Budget]]</f>
        <v>-7473856</v>
      </c>
      <c r="U1872" s="1">
        <f>(Table1[[#This Row],[Gross Revenue]]/Table1[[#This Row],[Budget]])-1</f>
        <v>-0.24912853333333329</v>
      </c>
      <c r="V1872" t="str">
        <f t="shared" si="58"/>
        <v>90-110 minutes</v>
      </c>
      <c r="W1872">
        <f>Table1[[#This Row],[Profit]]/Table1[[#This Row],[Budget]]</f>
        <v>-0.24912853333333335</v>
      </c>
      <c r="X1872" s="22" t="str">
        <f>IF(L1872="","",
IF(L1872&lt;Predictability!$B$1,"Low",
IF(L1872&lt;=Predictability!$B$2,"Mid","High")))</f>
        <v>Mid</v>
      </c>
      <c r="Y1872" s="22">
        <f t="shared" si="59"/>
        <v>0</v>
      </c>
    </row>
    <row r="1873" spans="1:25" x14ac:dyDescent="0.2">
      <c r="A1873" t="s">
        <v>5842</v>
      </c>
      <c r="B1873" t="s">
        <v>1325</v>
      </c>
      <c r="C1873" t="s">
        <v>2568</v>
      </c>
      <c r="D1873">
        <v>13000</v>
      </c>
      <c r="E1873">
        <v>17204</v>
      </c>
      <c r="F1873">
        <v>64</v>
      </c>
      <c r="G1873">
        <v>17000</v>
      </c>
      <c r="H1873">
        <v>7</v>
      </c>
      <c r="I1873">
        <v>386</v>
      </c>
      <c r="J1873">
        <v>99</v>
      </c>
      <c r="K1873">
        <v>14597405</v>
      </c>
      <c r="L1873">
        <v>6400000</v>
      </c>
      <c r="M1873" s="2">
        <f>VLOOKUP(A1873,Sheet2!$A$1:G5597,2,0)</f>
        <v>40656</v>
      </c>
      <c r="N1873" t="str">
        <f>VLOOKUP(A1873,Sheet2!$A$1:G5597,3,0)</f>
        <v>Color</v>
      </c>
      <c r="O1873" t="str">
        <f>VLOOKUP(A1873,Sheet2!$A$1:G5597,4,0)</f>
        <v>Biography</v>
      </c>
      <c r="P1873" t="str">
        <f>VLOOKUP(A1873,Sheet2!$A$1:G5597,5,0)</f>
        <v>English</v>
      </c>
      <c r="Q1873" t="str">
        <f>VLOOKUP(A1873,Sheet2!$A$1:G5597,6,0)</f>
        <v>UK</v>
      </c>
      <c r="R1873" t="str">
        <f>VLOOKUP(A1873,Sheet2!$A$1:G5597,7,0)</f>
        <v>R</v>
      </c>
      <c r="S1873" t="str">
        <f>IF(Table1[[#This Row],[Language]]="English","English","Other language")</f>
        <v>English</v>
      </c>
      <c r="T1873">
        <f>Table1[[#This Row],[Gross Revenue]]-Table1[[#This Row],[Budget]]</f>
        <v>8197405</v>
      </c>
      <c r="U1873" s="1">
        <f>(Table1[[#This Row],[Gross Revenue]]/Table1[[#This Row],[Budget]])-1</f>
        <v>1.2808445312500001</v>
      </c>
      <c r="V1873" t="str">
        <f t="shared" si="58"/>
        <v>90-110 minutes</v>
      </c>
      <c r="W1873">
        <f>Table1[[#This Row],[Profit]]/Table1[[#This Row],[Budget]]</f>
        <v>1.2808445312500001</v>
      </c>
      <c r="X1873" s="22" t="str">
        <f>IF(L1873="","",
IF(L1873&lt;Predictability!$B$1,"Low",
IF(L1873&lt;=Predictability!$B$2,"Mid","High")))</f>
        <v>Low</v>
      </c>
      <c r="Y1873" s="22">
        <f t="shared" si="59"/>
        <v>1</v>
      </c>
    </row>
    <row r="1874" spans="1:25" x14ac:dyDescent="0.2">
      <c r="A1874" t="s">
        <v>4351</v>
      </c>
      <c r="B1874" t="s">
        <v>936</v>
      </c>
      <c r="C1874" t="s">
        <v>1465</v>
      </c>
      <c r="D1874">
        <v>1000</v>
      </c>
      <c r="E1874">
        <v>3986</v>
      </c>
      <c r="F1874">
        <v>18</v>
      </c>
      <c r="G1874">
        <v>0</v>
      </c>
      <c r="H1874">
        <v>6</v>
      </c>
      <c r="I1874">
        <v>125</v>
      </c>
      <c r="J1874">
        <v>121</v>
      </c>
      <c r="K1874">
        <v>29655590</v>
      </c>
      <c r="L1874">
        <v>65000000</v>
      </c>
      <c r="M1874" s="2">
        <f>VLOOKUP(A1874,Sheet2!$A$1:G5598,2,0)</f>
        <v>36226</v>
      </c>
      <c r="N1874" t="str">
        <f>VLOOKUP(A1874,Sheet2!$A$1:G5598,3,0)</f>
        <v>Color</v>
      </c>
      <c r="O1874" t="str">
        <f>VLOOKUP(A1874,Sheet2!$A$1:G5598,4,0)</f>
        <v>Action</v>
      </c>
      <c r="P1874" t="str">
        <f>VLOOKUP(A1874,Sheet2!$A$1:G5598,5,0)</f>
        <v>English</v>
      </c>
      <c r="Q1874" t="str">
        <f>VLOOKUP(A1874,Sheet2!$A$1:G5598,6,0)</f>
        <v>USA</v>
      </c>
      <c r="R1874" t="str">
        <f>VLOOKUP(A1874,Sheet2!$A$1:G5598,7,0)</f>
        <v>PG-13</v>
      </c>
      <c r="S1874" t="str">
        <f>IF(Table1[[#This Row],[Language]]="English","English","Other language")</f>
        <v>English</v>
      </c>
      <c r="T1874">
        <f>Table1[[#This Row],[Gross Revenue]]-Table1[[#This Row],[Budget]]</f>
        <v>-35344410</v>
      </c>
      <c r="U1874" s="1">
        <f>(Table1[[#This Row],[Gross Revenue]]/Table1[[#This Row],[Budget]])-1</f>
        <v>-0.54376015384615384</v>
      </c>
      <c r="V1874" t="str">
        <f t="shared" si="58"/>
        <v>111-130 minutes</v>
      </c>
      <c r="W1874">
        <f>Table1[[#This Row],[Profit]]/Table1[[#This Row],[Budget]]</f>
        <v>-0.54376015384615384</v>
      </c>
      <c r="X1874" s="22" t="str">
        <f>IF(L1874="","",
IF(L1874&lt;Predictability!$B$1,"Low",
IF(L1874&lt;=Predictability!$B$2,"Mid","High")))</f>
        <v>High</v>
      </c>
      <c r="Y1874" s="22">
        <f t="shared" si="59"/>
        <v>0</v>
      </c>
    </row>
    <row r="1875" spans="1:25" x14ac:dyDescent="0.2">
      <c r="A1875" t="s">
        <v>5321</v>
      </c>
      <c r="B1875" t="s">
        <v>2226</v>
      </c>
      <c r="C1875" t="s">
        <v>1706</v>
      </c>
      <c r="D1875">
        <v>738</v>
      </c>
      <c r="E1875">
        <v>2171</v>
      </c>
      <c r="F1875">
        <v>116</v>
      </c>
      <c r="G1875">
        <v>913</v>
      </c>
      <c r="H1875">
        <v>6.7</v>
      </c>
      <c r="I1875">
        <v>74</v>
      </c>
      <c r="J1875">
        <v>119</v>
      </c>
      <c r="K1875">
        <v>8888143</v>
      </c>
      <c r="L1875">
        <v>28000000</v>
      </c>
      <c r="M1875" s="2">
        <f>VLOOKUP(A1875,Sheet2!$A$1:G5599,2,0)</f>
        <v>36426</v>
      </c>
      <c r="N1875" t="str">
        <f>VLOOKUP(A1875,Sheet2!$A$1:G5599,3,0)</f>
        <v>Color</v>
      </c>
      <c r="O1875" t="str">
        <f>VLOOKUP(A1875,Sheet2!$A$1:G5599,4,0)</f>
        <v>Comedy</v>
      </c>
      <c r="P1875" t="str">
        <f>VLOOKUP(A1875,Sheet2!$A$1:G5599,5,0)</f>
        <v>English</v>
      </c>
      <c r="Q1875" t="str">
        <f>VLOOKUP(A1875,Sheet2!$A$1:G5599,6,0)</f>
        <v>Canada</v>
      </c>
      <c r="R1875" t="str">
        <f>VLOOKUP(A1875,Sheet2!$A$1:G5599,7,0)</f>
        <v>R</v>
      </c>
      <c r="S1875" t="str">
        <f>IF(Table1[[#This Row],[Language]]="English","English","Other language")</f>
        <v>English</v>
      </c>
      <c r="T1875">
        <f>Table1[[#This Row],[Gross Revenue]]-Table1[[#This Row],[Budget]]</f>
        <v>-19111857</v>
      </c>
      <c r="U1875" s="1">
        <f>(Table1[[#This Row],[Gross Revenue]]/Table1[[#This Row],[Budget]])-1</f>
        <v>-0.68256632142857143</v>
      </c>
      <c r="V1875" t="str">
        <f t="shared" si="58"/>
        <v>111-130 minutes</v>
      </c>
      <c r="W1875">
        <f>Table1[[#This Row],[Profit]]/Table1[[#This Row],[Budget]]</f>
        <v>-0.68256632142857143</v>
      </c>
      <c r="X1875" s="22" t="str">
        <f>IF(L1875="","",
IF(L1875&lt;Predictability!$B$1,"Low",
IF(L1875&lt;=Predictability!$B$2,"Mid","High")))</f>
        <v>Mid</v>
      </c>
      <c r="Y1875" s="22">
        <f t="shared" si="59"/>
        <v>0</v>
      </c>
    </row>
    <row r="1876" spans="1:25" x14ac:dyDescent="0.2">
      <c r="A1876" t="s">
        <v>4664</v>
      </c>
      <c r="B1876" t="s">
        <v>433</v>
      </c>
      <c r="C1876" t="s">
        <v>518</v>
      </c>
      <c r="D1876">
        <v>8000</v>
      </c>
      <c r="E1876">
        <v>10430</v>
      </c>
      <c r="F1876">
        <v>80</v>
      </c>
      <c r="G1876">
        <v>0</v>
      </c>
      <c r="H1876">
        <v>6.2</v>
      </c>
      <c r="I1876">
        <v>34</v>
      </c>
      <c r="J1876">
        <v>104</v>
      </c>
      <c r="K1876">
        <v>12793213</v>
      </c>
      <c r="L1876">
        <v>6000000</v>
      </c>
      <c r="M1876" s="2">
        <f>VLOOKUP(A1876,Sheet2!$A$1:G5600,2,0)</f>
        <v>32323</v>
      </c>
      <c r="N1876" t="str">
        <f>VLOOKUP(A1876,Sheet2!$A$1:G5600,3,0)</f>
        <v>Color</v>
      </c>
      <c r="O1876" t="str">
        <f>VLOOKUP(A1876,Sheet2!$A$1:G5600,4,0)</f>
        <v>Comedy</v>
      </c>
      <c r="P1876" t="str">
        <f>VLOOKUP(A1876,Sheet2!$A$1:G5600,5,0)</f>
        <v>English</v>
      </c>
      <c r="Q1876" t="str">
        <f>VLOOKUP(A1876,Sheet2!$A$1:G5600,6,0)</f>
        <v>USA</v>
      </c>
      <c r="R1876" t="str">
        <f>VLOOKUP(A1876,Sheet2!$A$1:G5600,7,0)</f>
        <v>R</v>
      </c>
      <c r="S1876" t="str">
        <f>IF(Table1[[#This Row],[Language]]="English","English","Other language")</f>
        <v>English</v>
      </c>
      <c r="T1876">
        <f>Table1[[#This Row],[Gross Revenue]]-Table1[[#This Row],[Budget]]</f>
        <v>6793213</v>
      </c>
      <c r="U1876" s="1">
        <f>(Table1[[#This Row],[Gross Revenue]]/Table1[[#This Row],[Budget]])-1</f>
        <v>1.1322021666666666</v>
      </c>
      <c r="V1876" t="str">
        <f t="shared" si="58"/>
        <v>90-110 minutes</v>
      </c>
      <c r="W1876">
        <f>Table1[[#This Row],[Profit]]/Table1[[#This Row],[Budget]]</f>
        <v>1.1322021666666666</v>
      </c>
      <c r="X1876" s="22" t="str">
        <f>IF(L1876="","",
IF(L1876&lt;Predictability!$B$1,"Low",
IF(L1876&lt;=Predictability!$B$2,"Mid","High")))</f>
        <v>Low</v>
      </c>
      <c r="Y1876" s="22">
        <f t="shared" si="59"/>
        <v>1</v>
      </c>
    </row>
    <row r="1877" spans="1:25" x14ac:dyDescent="0.2">
      <c r="A1877" t="s">
        <v>4231</v>
      </c>
      <c r="B1877" t="s">
        <v>1355</v>
      </c>
      <c r="C1877" t="s">
        <v>1356</v>
      </c>
      <c r="D1877">
        <v>616</v>
      </c>
      <c r="E1877">
        <v>1942</v>
      </c>
      <c r="F1877">
        <v>16000</v>
      </c>
      <c r="G1877">
        <v>12000</v>
      </c>
      <c r="H1877">
        <v>8</v>
      </c>
      <c r="I1877">
        <v>229</v>
      </c>
      <c r="J1877">
        <v>138</v>
      </c>
      <c r="K1877">
        <v>90135191</v>
      </c>
      <c r="L1877">
        <v>25000000</v>
      </c>
      <c r="M1877" s="2">
        <f>VLOOKUP(A1877,Sheet2!$A$1:G5601,2,0)</f>
        <v>37905</v>
      </c>
      <c r="N1877" t="str">
        <f>VLOOKUP(A1877,Sheet2!$A$1:G5601,3,0)</f>
        <v>Color</v>
      </c>
      <c r="O1877" t="str">
        <f>VLOOKUP(A1877,Sheet2!$A$1:G5601,4,0)</f>
        <v>Crime</v>
      </c>
      <c r="P1877" t="str">
        <f>VLOOKUP(A1877,Sheet2!$A$1:G5601,5,0)</f>
        <v>English</v>
      </c>
      <c r="Q1877" t="str">
        <f>VLOOKUP(A1877,Sheet2!$A$1:G5601,6,0)</f>
        <v>USA</v>
      </c>
      <c r="R1877" t="str">
        <f>VLOOKUP(A1877,Sheet2!$A$1:G5601,7,0)</f>
        <v>R</v>
      </c>
      <c r="S1877" t="str">
        <f>IF(Table1[[#This Row],[Language]]="English","English","Other language")</f>
        <v>English</v>
      </c>
      <c r="T1877">
        <f>Table1[[#This Row],[Gross Revenue]]-Table1[[#This Row],[Budget]]</f>
        <v>65135191</v>
      </c>
      <c r="U1877" s="1">
        <f>(Table1[[#This Row],[Gross Revenue]]/Table1[[#This Row],[Budget]])-1</f>
        <v>2.6054076400000001</v>
      </c>
      <c r="V1877" t="str">
        <f t="shared" si="58"/>
        <v>131-150 minutes</v>
      </c>
      <c r="W1877">
        <f>Table1[[#This Row],[Profit]]/Table1[[#This Row],[Budget]]</f>
        <v>2.6054076400000001</v>
      </c>
      <c r="X1877" s="22" t="str">
        <f>IF(L1877="","",
IF(L1877&lt;Predictability!$B$1,"Low",
IF(L1877&lt;=Predictability!$B$2,"Mid","High")))</f>
        <v>Mid</v>
      </c>
      <c r="Y1877" s="22">
        <f t="shared" si="59"/>
        <v>1</v>
      </c>
    </row>
    <row r="1878" spans="1:25" x14ac:dyDescent="0.2">
      <c r="A1878" t="s">
        <v>4078</v>
      </c>
      <c r="B1878" t="s">
        <v>1194</v>
      </c>
      <c r="C1878" t="s">
        <v>1195</v>
      </c>
      <c r="D1878">
        <v>678</v>
      </c>
      <c r="E1878">
        <v>1729</v>
      </c>
      <c r="F1878">
        <v>100</v>
      </c>
      <c r="G1878">
        <v>0</v>
      </c>
      <c r="H1878">
        <v>5.7</v>
      </c>
      <c r="I1878">
        <v>163</v>
      </c>
      <c r="J1878">
        <v>92</v>
      </c>
      <c r="K1878">
        <v>80197993</v>
      </c>
      <c r="L1878">
        <v>32000000</v>
      </c>
      <c r="M1878" s="2">
        <f>VLOOKUP(A1878,Sheet2!$A$1:G5602,2,0)</f>
        <v>38853</v>
      </c>
      <c r="N1878" t="str">
        <f>VLOOKUP(A1878,Sheet2!$A$1:G5602,3,0)</f>
        <v>Color</v>
      </c>
      <c r="O1878" t="str">
        <f>VLOOKUP(A1878,Sheet2!$A$1:G5602,4,0)</f>
        <v>Comedy</v>
      </c>
      <c r="P1878" t="str">
        <f>VLOOKUP(A1878,Sheet2!$A$1:G5602,5,0)</f>
        <v>English</v>
      </c>
      <c r="Q1878" t="str">
        <f>VLOOKUP(A1878,Sheet2!$A$1:G5602,6,0)</f>
        <v>Germany</v>
      </c>
      <c r="R1878" t="str">
        <f>VLOOKUP(A1878,Sheet2!$A$1:G5602,7,0)</f>
        <v>PG</v>
      </c>
      <c r="S1878" t="str">
        <f>IF(Table1[[#This Row],[Language]]="English","English","Other language")</f>
        <v>English</v>
      </c>
      <c r="T1878">
        <f>Table1[[#This Row],[Gross Revenue]]-Table1[[#This Row],[Budget]]</f>
        <v>48197993</v>
      </c>
      <c r="U1878" s="1">
        <f>(Table1[[#This Row],[Gross Revenue]]/Table1[[#This Row],[Budget]])-1</f>
        <v>1.5061872812499999</v>
      </c>
      <c r="V1878" t="str">
        <f t="shared" si="58"/>
        <v>90-110 minutes</v>
      </c>
      <c r="W1878">
        <f>Table1[[#This Row],[Profit]]/Table1[[#This Row],[Budget]]</f>
        <v>1.5061872812499999</v>
      </c>
      <c r="X1878" s="22" t="str">
        <f>IF(L1878="","",
IF(L1878&lt;Predictability!$B$1,"Low",
IF(L1878&lt;=Predictability!$B$2,"Mid","High")))</f>
        <v>Mid</v>
      </c>
      <c r="Y1878" s="22">
        <f t="shared" si="59"/>
        <v>1</v>
      </c>
    </row>
    <row r="1879" spans="1:25" x14ac:dyDescent="0.2">
      <c r="A1879" t="s">
        <v>4935</v>
      </c>
      <c r="B1879" t="s">
        <v>1515</v>
      </c>
      <c r="C1879" t="s">
        <v>284</v>
      </c>
      <c r="D1879">
        <v>3000</v>
      </c>
      <c r="E1879">
        <v>4767</v>
      </c>
      <c r="F1879">
        <v>88</v>
      </c>
      <c r="G1879">
        <v>1000</v>
      </c>
      <c r="H1879">
        <v>6.4</v>
      </c>
      <c r="I1879">
        <v>43</v>
      </c>
      <c r="J1879">
        <v>83</v>
      </c>
      <c r="K1879">
        <v>51109400</v>
      </c>
      <c r="L1879">
        <v>30000000</v>
      </c>
      <c r="M1879" s="2">
        <f>VLOOKUP(A1879,Sheet2!$A$1:G5603,2,0)</f>
        <v>34598</v>
      </c>
      <c r="N1879" t="str">
        <f>VLOOKUP(A1879,Sheet2!$A$1:G5603,3,0)</f>
        <v>Color</v>
      </c>
      <c r="O1879" t="str">
        <f>VLOOKUP(A1879,Sheet2!$A$1:G5603,4,0)</f>
        <v>Comedy</v>
      </c>
      <c r="P1879" t="str">
        <f>VLOOKUP(A1879,Sheet2!$A$1:G5603,5,0)</f>
        <v>English</v>
      </c>
      <c r="Q1879" t="str">
        <f>VLOOKUP(A1879,Sheet2!$A$1:G5603,6,0)</f>
        <v>USA</v>
      </c>
      <c r="R1879" t="str">
        <f>VLOOKUP(A1879,Sheet2!$A$1:G5603,7,0)</f>
        <v>PG-13</v>
      </c>
      <c r="S1879" t="str">
        <f>IF(Table1[[#This Row],[Language]]="English","English","Other language")</f>
        <v>English</v>
      </c>
      <c r="T1879">
        <f>Table1[[#This Row],[Gross Revenue]]-Table1[[#This Row],[Budget]]</f>
        <v>21109400</v>
      </c>
      <c r="U1879" s="1">
        <f>(Table1[[#This Row],[Gross Revenue]]/Table1[[#This Row],[Budget]])-1</f>
        <v>0.70364666666666675</v>
      </c>
      <c r="V1879" t="str">
        <f t="shared" si="58"/>
        <v>&lt;90 minutes</v>
      </c>
      <c r="W1879">
        <f>Table1[[#This Row],[Profit]]/Table1[[#This Row],[Budget]]</f>
        <v>0.70364666666666664</v>
      </c>
      <c r="X1879" s="22" t="str">
        <f>IF(L1879="","",
IF(L1879&lt;Predictability!$B$1,"Low",
IF(L1879&lt;=Predictability!$B$2,"Mid","High")))</f>
        <v>Mid</v>
      </c>
      <c r="Y1879" s="22">
        <f t="shared" si="59"/>
        <v>1</v>
      </c>
    </row>
    <row r="1880" spans="1:25" x14ac:dyDescent="0.2">
      <c r="A1880" t="s">
        <v>4265</v>
      </c>
      <c r="B1880" t="s">
        <v>1386</v>
      </c>
      <c r="C1880" t="s">
        <v>1387</v>
      </c>
      <c r="D1880">
        <v>720</v>
      </c>
      <c r="E1880">
        <v>3327</v>
      </c>
      <c r="F1880">
        <v>26</v>
      </c>
      <c r="G1880">
        <v>590</v>
      </c>
      <c r="H1880">
        <v>5.9</v>
      </c>
      <c r="I1880">
        <v>93</v>
      </c>
      <c r="J1880">
        <v>99</v>
      </c>
      <c r="K1880">
        <v>25584685</v>
      </c>
      <c r="L1880">
        <v>20000000</v>
      </c>
      <c r="M1880" s="2">
        <f>VLOOKUP(A1880,Sheet2!$A$1:G5604,2,0)</f>
        <v>39357</v>
      </c>
      <c r="N1880" t="str">
        <f>VLOOKUP(A1880,Sheet2!$A$1:G5604,3,0)</f>
        <v>Color</v>
      </c>
      <c r="O1880" t="str">
        <f>VLOOKUP(A1880,Sheet2!$A$1:G5604,4,0)</f>
        <v>Comedy</v>
      </c>
      <c r="P1880" t="str">
        <f>VLOOKUP(A1880,Sheet2!$A$1:G5604,5,0)</f>
        <v>English</v>
      </c>
      <c r="Q1880" t="str">
        <f>VLOOKUP(A1880,Sheet2!$A$1:G5604,6,0)</f>
        <v>USA</v>
      </c>
      <c r="R1880" t="str">
        <f>VLOOKUP(A1880,Sheet2!$A$1:G5604,7,0)</f>
        <v>PG</v>
      </c>
      <c r="S1880" t="str">
        <f>IF(Table1[[#This Row],[Language]]="English","English","Other language")</f>
        <v>English</v>
      </c>
      <c r="T1880">
        <f>Table1[[#This Row],[Gross Revenue]]-Table1[[#This Row],[Budget]]</f>
        <v>5584685</v>
      </c>
      <c r="U1880" s="1">
        <f>(Table1[[#This Row],[Gross Revenue]]/Table1[[#This Row],[Budget]])-1</f>
        <v>0.27923425000000002</v>
      </c>
      <c r="V1880" t="str">
        <f t="shared" si="58"/>
        <v>90-110 minutes</v>
      </c>
      <c r="W1880">
        <f>Table1[[#This Row],[Profit]]/Table1[[#This Row],[Budget]]</f>
        <v>0.27923425000000002</v>
      </c>
      <c r="X1880" s="22" t="str">
        <f>IF(L1880="","",
IF(L1880&lt;Predictability!$B$1,"Low",
IF(L1880&lt;=Predictability!$B$2,"Mid","High")))</f>
        <v>Mid</v>
      </c>
      <c r="Y1880" s="22">
        <f t="shared" si="59"/>
        <v>0</v>
      </c>
    </row>
    <row r="1881" spans="1:25" x14ac:dyDescent="0.2">
      <c r="A1881" t="s">
        <v>5255</v>
      </c>
      <c r="B1881" t="s">
        <v>856</v>
      </c>
      <c r="C1881" t="s">
        <v>1173</v>
      </c>
      <c r="D1881">
        <v>14000</v>
      </c>
      <c r="E1881">
        <v>17278</v>
      </c>
      <c r="F1881">
        <v>52</v>
      </c>
      <c r="G1881">
        <v>0</v>
      </c>
      <c r="H1881">
        <v>6.6</v>
      </c>
      <c r="I1881">
        <v>128</v>
      </c>
      <c r="J1881">
        <v>97</v>
      </c>
      <c r="K1881">
        <v>47124400</v>
      </c>
      <c r="L1881">
        <v>25000000</v>
      </c>
      <c r="M1881" s="2">
        <f>VLOOKUP(A1881,Sheet2!$A$1:G5605,2,0)</f>
        <v>38479</v>
      </c>
      <c r="N1881" t="str">
        <f>VLOOKUP(A1881,Sheet2!$A$1:G5605,3,0)</f>
        <v>Color</v>
      </c>
      <c r="O1881" t="str">
        <f>VLOOKUP(A1881,Sheet2!$A$1:G5605,4,0)</f>
        <v>Comedy</v>
      </c>
      <c r="P1881" t="str">
        <f>VLOOKUP(A1881,Sheet2!$A$1:G5605,5,0)</f>
        <v>English</v>
      </c>
      <c r="Q1881" t="str">
        <f>VLOOKUP(A1881,Sheet2!$A$1:G5605,6,0)</f>
        <v>USA</v>
      </c>
      <c r="R1881" t="str">
        <f>VLOOKUP(A1881,Sheet2!$A$1:G5605,7,0)</f>
        <v>PG</v>
      </c>
      <c r="S1881" t="str">
        <f>IF(Table1[[#This Row],[Language]]="English","English","Other language")</f>
        <v>English</v>
      </c>
      <c r="T1881">
        <f>Table1[[#This Row],[Gross Revenue]]-Table1[[#This Row],[Budget]]</f>
        <v>22124400</v>
      </c>
      <c r="U1881" s="1">
        <f>(Table1[[#This Row],[Gross Revenue]]/Table1[[#This Row],[Budget]])-1</f>
        <v>0.88497599999999998</v>
      </c>
      <c r="V1881" t="str">
        <f t="shared" si="58"/>
        <v>90-110 minutes</v>
      </c>
      <c r="W1881">
        <f>Table1[[#This Row],[Profit]]/Table1[[#This Row],[Budget]]</f>
        <v>0.88497599999999998</v>
      </c>
      <c r="X1881" s="22" t="str">
        <f>IF(L1881="","",
IF(L1881&lt;Predictability!$B$1,"Low",
IF(L1881&lt;=Predictability!$B$2,"Mid","High")))</f>
        <v>Mid</v>
      </c>
      <c r="Y1881" s="22">
        <f t="shared" si="59"/>
        <v>1</v>
      </c>
    </row>
    <row r="1882" spans="1:25" x14ac:dyDescent="0.2">
      <c r="A1882" t="s">
        <v>4475</v>
      </c>
      <c r="B1882" t="s">
        <v>1579</v>
      </c>
      <c r="C1882" t="s">
        <v>1580</v>
      </c>
      <c r="D1882">
        <v>287</v>
      </c>
      <c r="E1882">
        <v>855</v>
      </c>
      <c r="F1882">
        <v>24</v>
      </c>
      <c r="G1882">
        <v>0</v>
      </c>
      <c r="H1882">
        <v>6.1</v>
      </c>
      <c r="I1882">
        <v>97</v>
      </c>
      <c r="J1882">
        <v>109</v>
      </c>
      <c r="K1882">
        <v>28995450</v>
      </c>
      <c r="L1882">
        <v>35000000</v>
      </c>
      <c r="M1882" s="2">
        <f>VLOOKUP(A1882,Sheet2!$A$1:G5606,2,0)</f>
        <v>40541</v>
      </c>
      <c r="N1882" t="str">
        <f>VLOOKUP(A1882,Sheet2!$A$1:G5606,3,0)</f>
        <v>Color</v>
      </c>
      <c r="O1882" t="str">
        <f>VLOOKUP(A1882,Sheet2!$A$1:G5606,4,0)</f>
        <v>Comedy</v>
      </c>
      <c r="P1882" t="str">
        <f>VLOOKUP(A1882,Sheet2!$A$1:G5606,5,0)</f>
        <v>English</v>
      </c>
      <c r="Q1882" t="str">
        <f>VLOOKUP(A1882,Sheet2!$A$1:G5606,6,0)</f>
        <v>UK</v>
      </c>
      <c r="R1882" t="str">
        <f>VLOOKUP(A1882,Sheet2!$A$1:G5606,7,0)</f>
        <v>PG</v>
      </c>
      <c r="S1882" t="str">
        <f>IF(Table1[[#This Row],[Language]]="English","English","Other language")</f>
        <v>English</v>
      </c>
      <c r="T1882">
        <f>Table1[[#This Row],[Gross Revenue]]-Table1[[#This Row],[Budget]]</f>
        <v>-6004550</v>
      </c>
      <c r="U1882" s="1">
        <f>(Table1[[#This Row],[Gross Revenue]]/Table1[[#This Row],[Budget]])-1</f>
        <v>-0.17155857142857145</v>
      </c>
      <c r="V1882" t="str">
        <f t="shared" si="58"/>
        <v>90-110 minutes</v>
      </c>
      <c r="W1882">
        <f>Table1[[#This Row],[Profit]]/Table1[[#This Row],[Budget]]</f>
        <v>-0.17155857142857142</v>
      </c>
      <c r="X1882" s="22" t="str">
        <f>IF(L1882="","",
IF(L1882&lt;Predictability!$B$1,"Low",
IF(L1882&lt;=Predictability!$B$2,"Mid","High")))</f>
        <v>Mid</v>
      </c>
      <c r="Y1882" s="22">
        <f t="shared" si="59"/>
        <v>0</v>
      </c>
    </row>
    <row r="1883" spans="1:25" x14ac:dyDescent="0.2">
      <c r="A1883" t="s">
        <v>5736</v>
      </c>
      <c r="B1883" t="s">
        <v>1375</v>
      </c>
      <c r="C1883" t="s">
        <v>1195</v>
      </c>
      <c r="D1883">
        <v>970</v>
      </c>
      <c r="E1883">
        <v>3950</v>
      </c>
      <c r="F1883">
        <v>100</v>
      </c>
      <c r="G1883">
        <v>0</v>
      </c>
      <c r="H1883">
        <v>6.9</v>
      </c>
      <c r="I1883">
        <v>220</v>
      </c>
      <c r="J1883">
        <v>92</v>
      </c>
      <c r="K1883">
        <v>44540956</v>
      </c>
      <c r="L1883">
        <v>400000</v>
      </c>
      <c r="M1883" s="2">
        <f>VLOOKUP(A1883,Sheet2!$A$1:G5607,2,0)</f>
        <v>38033</v>
      </c>
      <c r="N1883" t="str">
        <f>VLOOKUP(A1883,Sheet2!$A$1:G5607,3,0)</f>
        <v>Color</v>
      </c>
      <c r="O1883" t="str">
        <f>VLOOKUP(A1883,Sheet2!$A$1:G5607,4,0)</f>
        <v>Comedy</v>
      </c>
      <c r="P1883" t="str">
        <f>VLOOKUP(A1883,Sheet2!$A$1:G5607,5,0)</f>
        <v>English</v>
      </c>
      <c r="Q1883" t="str">
        <f>VLOOKUP(A1883,Sheet2!$A$1:G5607,6,0)</f>
        <v>USA</v>
      </c>
      <c r="R1883" t="str">
        <f>VLOOKUP(A1883,Sheet2!$A$1:G5607,7,0)</f>
        <v>PG</v>
      </c>
      <c r="S1883" t="str">
        <f>IF(Table1[[#This Row],[Language]]="English","English","Other language")</f>
        <v>English</v>
      </c>
      <c r="T1883">
        <f>Table1[[#This Row],[Gross Revenue]]-Table1[[#This Row],[Budget]]</f>
        <v>44140956</v>
      </c>
      <c r="U1883" s="1">
        <f>(Table1[[#This Row],[Gross Revenue]]/Table1[[#This Row],[Budget]])-1</f>
        <v>110.35239</v>
      </c>
      <c r="V1883" t="str">
        <f t="shared" si="58"/>
        <v>90-110 minutes</v>
      </c>
      <c r="W1883">
        <f>Table1[[#This Row],[Profit]]/Table1[[#This Row],[Budget]]</f>
        <v>110.35239</v>
      </c>
      <c r="X1883" s="22" t="str">
        <f>IF(L1883="","",
IF(L1883&lt;Predictability!$B$1,"Low",
IF(L1883&lt;=Predictability!$B$2,"Mid","High")))</f>
        <v>Low</v>
      </c>
      <c r="Y1883" s="22">
        <f t="shared" si="59"/>
        <v>1</v>
      </c>
    </row>
    <row r="1884" spans="1:25" x14ac:dyDescent="0.2">
      <c r="A1884" t="s">
        <v>6232</v>
      </c>
      <c r="B1884" t="s">
        <v>138</v>
      </c>
      <c r="C1884" t="s">
        <v>2287</v>
      </c>
      <c r="D1884">
        <v>673</v>
      </c>
      <c r="E1884">
        <v>1442</v>
      </c>
      <c r="F1884">
        <v>248</v>
      </c>
      <c r="G1884">
        <v>1000</v>
      </c>
      <c r="H1884">
        <v>7.2</v>
      </c>
      <c r="I1884">
        <v>127</v>
      </c>
      <c r="J1884">
        <v>105</v>
      </c>
      <c r="K1884">
        <v>10460089</v>
      </c>
      <c r="L1884">
        <v>7500000</v>
      </c>
      <c r="M1884" s="2">
        <f>VLOOKUP(A1884,Sheet2!$A$1:G5608,2,0)</f>
        <v>37394</v>
      </c>
      <c r="N1884" t="str">
        <f>VLOOKUP(A1884,Sheet2!$A$1:G5608,3,0)</f>
        <v>Color</v>
      </c>
      <c r="O1884" t="str">
        <f>VLOOKUP(A1884,Sheet2!$A$1:G5608,4,0)</f>
        <v>Crime</v>
      </c>
      <c r="P1884" t="str">
        <f>VLOOKUP(A1884,Sheet2!$A$1:G5608,5,0)</f>
        <v>English</v>
      </c>
      <c r="Q1884" t="str">
        <f>VLOOKUP(A1884,Sheet2!$A$1:G5608,6,0)</f>
        <v>USA</v>
      </c>
      <c r="R1884" t="str">
        <f>VLOOKUP(A1884,Sheet2!$A$1:G5608,7,0)</f>
        <v>R</v>
      </c>
      <c r="S1884" t="str">
        <f>IF(Table1[[#This Row],[Language]]="English","English","Other language")</f>
        <v>English</v>
      </c>
      <c r="T1884">
        <f>Table1[[#This Row],[Gross Revenue]]-Table1[[#This Row],[Budget]]</f>
        <v>2960089</v>
      </c>
      <c r="U1884" s="1">
        <f>(Table1[[#This Row],[Gross Revenue]]/Table1[[#This Row],[Budget]])-1</f>
        <v>0.39467853333333336</v>
      </c>
      <c r="V1884" t="str">
        <f t="shared" si="58"/>
        <v>90-110 minutes</v>
      </c>
      <c r="W1884">
        <f>Table1[[#This Row],[Profit]]/Table1[[#This Row],[Budget]]</f>
        <v>0.39467853333333336</v>
      </c>
      <c r="X1884" s="22" t="str">
        <f>IF(L1884="","",
IF(L1884&lt;Predictability!$B$1,"Low",
IF(L1884&lt;=Predictability!$B$2,"Mid","High")))</f>
        <v>Low</v>
      </c>
      <c r="Y1884" s="22">
        <f t="shared" si="59"/>
        <v>0</v>
      </c>
    </row>
    <row r="1885" spans="1:25" x14ac:dyDescent="0.2">
      <c r="A1885" t="s">
        <v>6383</v>
      </c>
      <c r="B1885" t="s">
        <v>2896</v>
      </c>
      <c r="C1885" t="s">
        <v>523</v>
      </c>
      <c r="D1885">
        <v>816</v>
      </c>
      <c r="E1885">
        <v>3617</v>
      </c>
      <c r="F1885">
        <v>11000</v>
      </c>
      <c r="G1885">
        <v>0</v>
      </c>
      <c r="H1885">
        <v>7.4</v>
      </c>
      <c r="I1885">
        <v>55</v>
      </c>
      <c r="J1885">
        <v>98</v>
      </c>
      <c r="K1885">
        <v>61400000</v>
      </c>
      <c r="L1885">
        <v>15000000</v>
      </c>
      <c r="M1885" s="2">
        <f>VLOOKUP(A1885,Sheet2!$A$1:G5609,2,0)</f>
        <v>30494</v>
      </c>
      <c r="N1885" t="str">
        <f>VLOOKUP(A1885,Sheet2!$A$1:G5609,3,0)</f>
        <v>Color</v>
      </c>
      <c r="O1885" t="str">
        <f>VLOOKUP(A1885,Sheet2!$A$1:G5609,4,0)</f>
        <v>Adventure</v>
      </c>
      <c r="P1885" t="str">
        <f>VLOOKUP(A1885,Sheet2!$A$1:G5609,5,0)</f>
        <v>English</v>
      </c>
      <c r="Q1885" t="str">
        <f>VLOOKUP(A1885,Sheet2!$A$1:G5609,6,0)</f>
        <v>USA</v>
      </c>
      <c r="R1885" t="str">
        <f>VLOOKUP(A1885,Sheet2!$A$1:G5609,7,0)</f>
        <v>R</v>
      </c>
      <c r="S1885" t="str">
        <f>IF(Table1[[#This Row],[Language]]="English","English","Other language")</f>
        <v>English</v>
      </c>
      <c r="T1885">
        <f>Table1[[#This Row],[Gross Revenue]]-Table1[[#This Row],[Budget]]</f>
        <v>46400000</v>
      </c>
      <c r="U1885" s="1">
        <f>(Table1[[#This Row],[Gross Revenue]]/Table1[[#This Row],[Budget]])-1</f>
        <v>3.0933333333333337</v>
      </c>
      <c r="V1885" t="str">
        <f t="shared" si="58"/>
        <v>90-110 minutes</v>
      </c>
      <c r="W1885">
        <f>Table1[[#This Row],[Profit]]/Table1[[#This Row],[Budget]]</f>
        <v>3.0933333333333333</v>
      </c>
      <c r="X1885" s="22" t="str">
        <f>IF(L1885="","",
IF(L1885&lt;Predictability!$B$1,"Low",
IF(L1885&lt;=Predictability!$B$2,"Mid","High")))</f>
        <v>Mid</v>
      </c>
      <c r="Y1885" s="22">
        <f t="shared" si="59"/>
        <v>1</v>
      </c>
    </row>
    <row r="1886" spans="1:25" x14ac:dyDescent="0.2">
      <c r="A1886" t="s">
        <v>5692</v>
      </c>
      <c r="B1886" t="s">
        <v>74</v>
      </c>
      <c r="C1886" t="s">
        <v>1555</v>
      </c>
      <c r="D1886">
        <v>12000</v>
      </c>
      <c r="E1886">
        <v>13679</v>
      </c>
      <c r="F1886">
        <v>226</v>
      </c>
      <c r="G1886">
        <v>0</v>
      </c>
      <c r="H1886">
        <v>6.9</v>
      </c>
      <c r="I1886">
        <v>193</v>
      </c>
      <c r="J1886">
        <v>131</v>
      </c>
      <c r="K1886">
        <v>173005002</v>
      </c>
      <c r="L1886">
        <v>100000000</v>
      </c>
      <c r="M1886" s="2">
        <f>VLOOKUP(A1886,Sheet2!$A$1:G5610,2,0)</f>
        <v>38111</v>
      </c>
      <c r="N1886" t="str">
        <f>VLOOKUP(A1886,Sheet2!$A$1:G5610,3,0)</f>
        <v>Color</v>
      </c>
      <c r="O1886" t="str">
        <f>VLOOKUP(A1886,Sheet2!$A$1:G5610,4,0)</f>
        <v>Action</v>
      </c>
      <c r="P1886" t="str">
        <f>VLOOKUP(A1886,Sheet2!$A$1:G5610,5,0)</f>
        <v>English</v>
      </c>
      <c r="Q1886" t="str">
        <f>VLOOKUP(A1886,Sheet2!$A$1:G5610,6,0)</f>
        <v>USA</v>
      </c>
      <c r="R1886" t="str">
        <f>VLOOKUP(A1886,Sheet2!$A$1:G5610,7,0)</f>
        <v>PG</v>
      </c>
      <c r="S1886" t="str">
        <f>IF(Table1[[#This Row],[Language]]="English","English","Other language")</f>
        <v>English</v>
      </c>
      <c r="T1886">
        <f>Table1[[#This Row],[Gross Revenue]]-Table1[[#This Row],[Budget]]</f>
        <v>73005002</v>
      </c>
      <c r="U1886" s="1">
        <f>(Table1[[#This Row],[Gross Revenue]]/Table1[[#This Row],[Budget]])-1</f>
        <v>0.73005001999999997</v>
      </c>
      <c r="V1886" t="str">
        <f t="shared" si="58"/>
        <v>131-150 minutes</v>
      </c>
      <c r="W1886">
        <f>Table1[[#This Row],[Profit]]/Table1[[#This Row],[Budget]]</f>
        <v>0.73005001999999997</v>
      </c>
      <c r="X1886" s="22" t="str">
        <f>IF(L1886="","",
IF(L1886&lt;Predictability!$B$1,"Low",
IF(L1886&lt;=Predictability!$B$2,"Mid","High")))</f>
        <v>High</v>
      </c>
      <c r="Y1886" s="22">
        <f t="shared" si="59"/>
        <v>1</v>
      </c>
    </row>
    <row r="1887" spans="1:25" x14ac:dyDescent="0.2">
      <c r="A1887" t="s">
        <v>4978</v>
      </c>
      <c r="B1887" t="s">
        <v>1984</v>
      </c>
      <c r="C1887" t="s">
        <v>1985</v>
      </c>
      <c r="D1887">
        <v>752</v>
      </c>
      <c r="E1887">
        <v>1763</v>
      </c>
      <c r="F1887">
        <v>0</v>
      </c>
      <c r="G1887">
        <v>102</v>
      </c>
      <c r="H1887">
        <v>6.5</v>
      </c>
      <c r="I1887">
        <v>2</v>
      </c>
      <c r="J1887">
        <v>107</v>
      </c>
      <c r="K1887">
        <v>10508</v>
      </c>
      <c r="L1887">
        <v>700000</v>
      </c>
      <c r="M1887" s="2">
        <f>VLOOKUP(A1887,Sheet2!$A$1:G5611,2,0)</f>
        <v>35850</v>
      </c>
      <c r="N1887" t="str">
        <f>VLOOKUP(A1887,Sheet2!$A$1:G5611,3,0)</f>
        <v>Color</v>
      </c>
      <c r="O1887" t="str">
        <f>VLOOKUP(A1887,Sheet2!$A$1:G5611,4,0)</f>
        <v>Drama</v>
      </c>
      <c r="P1887" t="str">
        <f>VLOOKUP(A1887,Sheet2!$A$1:G5611,5,0)</f>
        <v>English</v>
      </c>
      <c r="Q1887" t="str">
        <f>VLOOKUP(A1887,Sheet2!$A$1:G5611,6,0)</f>
        <v>USA</v>
      </c>
      <c r="R1887" t="str">
        <f>VLOOKUP(A1887,Sheet2!$A$1:G5611,7,0)</f>
        <v>PG-13</v>
      </c>
      <c r="S1887" t="str">
        <f>IF(Table1[[#This Row],[Language]]="English","English","Other language")</f>
        <v>English</v>
      </c>
      <c r="T1887">
        <f>Table1[[#This Row],[Gross Revenue]]-Table1[[#This Row],[Budget]]</f>
        <v>-689492</v>
      </c>
      <c r="U1887" s="1">
        <f>(Table1[[#This Row],[Gross Revenue]]/Table1[[#This Row],[Budget]])-1</f>
        <v>-0.98498857142857144</v>
      </c>
      <c r="V1887" t="str">
        <f t="shared" si="58"/>
        <v>90-110 minutes</v>
      </c>
      <c r="W1887">
        <f>Table1[[#This Row],[Profit]]/Table1[[#This Row],[Budget]]</f>
        <v>-0.98498857142857144</v>
      </c>
      <c r="X1887" s="22" t="str">
        <f>IF(L1887="","",
IF(L1887&lt;Predictability!$B$1,"Low",
IF(L1887&lt;=Predictability!$B$2,"Mid","High")))</f>
        <v>Low</v>
      </c>
      <c r="Y1887" s="22">
        <f t="shared" si="59"/>
        <v>0</v>
      </c>
    </row>
    <row r="1888" spans="1:25" x14ac:dyDescent="0.2">
      <c r="A1888" t="s">
        <v>3297</v>
      </c>
      <c r="B1888" t="s">
        <v>85</v>
      </c>
      <c r="C1888" t="s">
        <v>86</v>
      </c>
      <c r="D1888">
        <v>374</v>
      </c>
      <c r="E1888">
        <v>602</v>
      </c>
      <c r="F1888">
        <v>0</v>
      </c>
      <c r="G1888">
        <v>66</v>
      </c>
      <c r="H1888">
        <v>3.3</v>
      </c>
      <c r="I1888">
        <v>5</v>
      </c>
      <c r="J1888">
        <v>97</v>
      </c>
      <c r="K1888">
        <v>100358</v>
      </c>
      <c r="L1888">
        <v>1500000</v>
      </c>
      <c r="M1888" s="2">
        <f>VLOOKUP(A1888,Sheet2!$A$1:G5612,2,0)</f>
        <v>38661</v>
      </c>
      <c r="N1888" t="str">
        <f>VLOOKUP(A1888,Sheet2!$A$1:G5612,3,0)</f>
        <v>Color</v>
      </c>
      <c r="O1888" t="str">
        <f>VLOOKUP(A1888,Sheet2!$A$1:G5612,4,0)</f>
        <v>Comedy</v>
      </c>
      <c r="P1888" t="str">
        <f>VLOOKUP(A1888,Sheet2!$A$1:G5612,5,0)</f>
        <v>English</v>
      </c>
      <c r="Q1888" t="str">
        <f>VLOOKUP(A1888,Sheet2!$A$1:G5612,6,0)</f>
        <v>India</v>
      </c>
      <c r="R1888">
        <f>VLOOKUP(A1888,Sheet2!$A$1:G5612,7,0)</f>
        <v>0</v>
      </c>
      <c r="S1888" t="str">
        <f>IF(Table1[[#This Row],[Language]]="English","English","Other language")</f>
        <v>English</v>
      </c>
      <c r="T1888">
        <f>Table1[[#This Row],[Gross Revenue]]-Table1[[#This Row],[Budget]]</f>
        <v>-1399642</v>
      </c>
      <c r="U1888" s="1">
        <f>(Table1[[#This Row],[Gross Revenue]]/Table1[[#This Row],[Budget]])-1</f>
        <v>-0.93309466666666663</v>
      </c>
      <c r="V1888" t="str">
        <f t="shared" si="58"/>
        <v>90-110 minutes</v>
      </c>
      <c r="W1888">
        <f>Table1[[#This Row],[Profit]]/Table1[[#This Row],[Budget]]</f>
        <v>-0.93309466666666663</v>
      </c>
      <c r="X1888" s="22" t="str">
        <f>IF(L1888="","",
IF(L1888&lt;Predictability!$B$1,"Low",
IF(L1888&lt;=Predictability!$B$2,"Mid","High")))</f>
        <v>Low</v>
      </c>
      <c r="Y1888" s="22">
        <f t="shared" si="59"/>
        <v>0</v>
      </c>
    </row>
    <row r="1889" spans="1:25" x14ac:dyDescent="0.2">
      <c r="A1889" t="s">
        <v>6726</v>
      </c>
      <c r="B1889" t="s">
        <v>3100</v>
      </c>
      <c r="C1889" t="s">
        <v>2750</v>
      </c>
      <c r="D1889">
        <v>1000</v>
      </c>
      <c r="E1889">
        <v>3798</v>
      </c>
      <c r="F1889">
        <v>729</v>
      </c>
      <c r="G1889">
        <v>28000</v>
      </c>
      <c r="H1889">
        <v>7.8</v>
      </c>
      <c r="I1889">
        <v>433</v>
      </c>
      <c r="J1889">
        <v>115</v>
      </c>
      <c r="K1889">
        <v>17613460</v>
      </c>
      <c r="L1889">
        <v>12000000</v>
      </c>
      <c r="M1889" s="2">
        <f>VLOOKUP(A1889,Sheet2!$A$1:G5613,2,0)</f>
        <v>41353</v>
      </c>
      <c r="N1889" t="str">
        <f>VLOOKUP(A1889,Sheet2!$A$1:G5613,3,0)</f>
        <v>Black and White</v>
      </c>
      <c r="O1889" t="str">
        <f>VLOOKUP(A1889,Sheet2!$A$1:G5613,4,0)</f>
        <v>Adventure</v>
      </c>
      <c r="P1889" t="str">
        <f>VLOOKUP(A1889,Sheet2!$A$1:G5613,5,0)</f>
        <v>English</v>
      </c>
      <c r="Q1889" t="str">
        <f>VLOOKUP(A1889,Sheet2!$A$1:G5613,6,0)</f>
        <v>USA</v>
      </c>
      <c r="R1889" t="str">
        <f>VLOOKUP(A1889,Sheet2!$A$1:G5613,7,0)</f>
        <v>R</v>
      </c>
      <c r="S1889" t="str">
        <f>IF(Table1[[#This Row],[Language]]="English","English","Other language")</f>
        <v>English</v>
      </c>
      <c r="T1889">
        <f>Table1[[#This Row],[Gross Revenue]]-Table1[[#This Row],[Budget]]</f>
        <v>5613460</v>
      </c>
      <c r="U1889" s="1">
        <f>(Table1[[#This Row],[Gross Revenue]]/Table1[[#This Row],[Budget]])-1</f>
        <v>0.46778833333333325</v>
      </c>
      <c r="V1889" t="str">
        <f t="shared" si="58"/>
        <v>111-130 minutes</v>
      </c>
      <c r="W1889">
        <f>Table1[[#This Row],[Profit]]/Table1[[#This Row],[Budget]]</f>
        <v>0.46778833333333331</v>
      </c>
      <c r="X1889" s="22" t="str">
        <f>IF(L1889="","",
IF(L1889&lt;Predictability!$B$1,"Low",
IF(L1889&lt;=Predictability!$B$2,"Mid","High")))</f>
        <v>Mid</v>
      </c>
      <c r="Y1889" s="22">
        <f t="shared" si="59"/>
        <v>0</v>
      </c>
    </row>
    <row r="1890" spans="1:25" x14ac:dyDescent="0.2">
      <c r="A1890" t="s">
        <v>5033</v>
      </c>
      <c r="B1890" t="s">
        <v>2027</v>
      </c>
      <c r="C1890" t="s">
        <v>2028</v>
      </c>
      <c r="D1890">
        <v>3000</v>
      </c>
      <c r="E1890">
        <v>7081</v>
      </c>
      <c r="F1890">
        <v>76</v>
      </c>
      <c r="G1890">
        <v>32000</v>
      </c>
      <c r="H1890">
        <v>6.5</v>
      </c>
      <c r="I1890">
        <v>327</v>
      </c>
      <c r="J1890">
        <v>132</v>
      </c>
      <c r="K1890">
        <v>43568507</v>
      </c>
      <c r="L1890">
        <v>66000000</v>
      </c>
      <c r="M1890" s="2">
        <f>VLOOKUP(A1890,Sheet2!$A$1:G5614,2,0)</f>
        <v>41880</v>
      </c>
      <c r="N1890" t="str">
        <f>VLOOKUP(A1890,Sheet2!$A$1:G5614,3,0)</f>
        <v>Color</v>
      </c>
      <c r="O1890" t="str">
        <f>VLOOKUP(A1890,Sheet2!$A$1:G5614,4,0)</f>
        <v>Action</v>
      </c>
      <c r="P1890" t="str">
        <f>VLOOKUP(A1890,Sheet2!$A$1:G5614,5,0)</f>
        <v>English</v>
      </c>
      <c r="Q1890" t="str">
        <f>VLOOKUP(A1890,Sheet2!$A$1:G5614,6,0)</f>
        <v>USA</v>
      </c>
      <c r="R1890" t="str">
        <f>VLOOKUP(A1890,Sheet2!$A$1:G5614,7,0)</f>
        <v>PG-13</v>
      </c>
      <c r="S1890" t="str">
        <f>IF(Table1[[#This Row],[Language]]="English","English","Other language")</f>
        <v>English</v>
      </c>
      <c r="T1890">
        <f>Table1[[#This Row],[Gross Revenue]]-Table1[[#This Row],[Budget]]</f>
        <v>-22431493</v>
      </c>
      <c r="U1890" s="1">
        <f>(Table1[[#This Row],[Gross Revenue]]/Table1[[#This Row],[Budget]])-1</f>
        <v>-0.33987110606060611</v>
      </c>
      <c r="V1890" t="str">
        <f t="shared" si="58"/>
        <v>131-150 minutes</v>
      </c>
      <c r="W1890">
        <f>Table1[[#This Row],[Profit]]/Table1[[#This Row],[Budget]]</f>
        <v>-0.33987110606060605</v>
      </c>
      <c r="X1890" s="22" t="str">
        <f>IF(L1890="","",
IF(L1890&lt;Predictability!$B$1,"Low",
IF(L1890&lt;=Predictability!$B$2,"Mid","High")))</f>
        <v>High</v>
      </c>
      <c r="Y1890" s="22">
        <f t="shared" si="59"/>
        <v>0</v>
      </c>
    </row>
    <row r="1891" spans="1:25" x14ac:dyDescent="0.2">
      <c r="A1891" t="s">
        <v>4970</v>
      </c>
      <c r="B1891" t="s">
        <v>1975</v>
      </c>
      <c r="C1891" t="s">
        <v>1711</v>
      </c>
      <c r="D1891">
        <v>920</v>
      </c>
      <c r="E1891">
        <v>2771</v>
      </c>
      <c r="F1891">
        <v>89</v>
      </c>
      <c r="G1891">
        <v>21000</v>
      </c>
      <c r="H1891">
        <v>6.4</v>
      </c>
      <c r="I1891">
        <v>351</v>
      </c>
      <c r="J1891">
        <v>97</v>
      </c>
      <c r="K1891">
        <v>150056505</v>
      </c>
      <c r="L1891">
        <v>18000000</v>
      </c>
      <c r="M1891" s="2">
        <f>VLOOKUP(A1891,Sheet2!$A$1:G5615,2,0)</f>
        <v>41695</v>
      </c>
      <c r="N1891" t="str">
        <f>VLOOKUP(A1891,Sheet2!$A$1:G5615,3,0)</f>
        <v>Color</v>
      </c>
      <c r="O1891" t="str">
        <f>VLOOKUP(A1891,Sheet2!$A$1:G5615,4,0)</f>
        <v>Comedy</v>
      </c>
      <c r="P1891" t="str">
        <f>VLOOKUP(A1891,Sheet2!$A$1:G5615,5,0)</f>
        <v>English</v>
      </c>
      <c r="Q1891" t="str">
        <f>VLOOKUP(A1891,Sheet2!$A$1:G5615,6,0)</f>
        <v>USA</v>
      </c>
      <c r="R1891" t="str">
        <f>VLOOKUP(A1891,Sheet2!$A$1:G5615,7,0)</f>
        <v>R</v>
      </c>
      <c r="S1891" t="str">
        <f>IF(Table1[[#This Row],[Language]]="English","English","Other language")</f>
        <v>English</v>
      </c>
      <c r="T1891">
        <f>Table1[[#This Row],[Gross Revenue]]-Table1[[#This Row],[Budget]]</f>
        <v>132056505</v>
      </c>
      <c r="U1891" s="1">
        <f>(Table1[[#This Row],[Gross Revenue]]/Table1[[#This Row],[Budget]])-1</f>
        <v>7.3364724999999993</v>
      </c>
      <c r="V1891" t="str">
        <f t="shared" si="58"/>
        <v>90-110 minutes</v>
      </c>
      <c r="W1891">
        <f>Table1[[#This Row],[Profit]]/Table1[[#This Row],[Budget]]</f>
        <v>7.3364725000000002</v>
      </c>
      <c r="X1891" s="22" t="str">
        <f>IF(L1891="","",
IF(L1891&lt;Predictability!$B$1,"Low",
IF(L1891&lt;=Predictability!$B$2,"Mid","High")))</f>
        <v>Mid</v>
      </c>
      <c r="Y1891" s="22">
        <f t="shared" si="59"/>
        <v>1</v>
      </c>
    </row>
    <row r="1892" spans="1:25" x14ac:dyDescent="0.2">
      <c r="A1892" t="s">
        <v>4360</v>
      </c>
      <c r="B1892" t="s">
        <v>1073</v>
      </c>
      <c r="C1892" t="s">
        <v>1476</v>
      </c>
      <c r="D1892">
        <v>22000</v>
      </c>
      <c r="E1892">
        <v>24382</v>
      </c>
      <c r="F1892">
        <v>71</v>
      </c>
      <c r="G1892">
        <v>139</v>
      </c>
      <c r="H1892">
        <v>6</v>
      </c>
      <c r="I1892">
        <v>25</v>
      </c>
      <c r="J1892">
        <v>98</v>
      </c>
      <c r="K1892">
        <v>295468</v>
      </c>
      <c r="L1892">
        <v>500000</v>
      </c>
      <c r="M1892" s="2">
        <f>VLOOKUP(A1892,Sheet2!$A$1:G5616,2,0)</f>
        <v>37035</v>
      </c>
      <c r="N1892" t="str">
        <f>VLOOKUP(A1892,Sheet2!$A$1:G5616,3,0)</f>
        <v>Color</v>
      </c>
      <c r="O1892" t="str">
        <f>VLOOKUP(A1892,Sheet2!$A$1:G5616,4,0)</f>
        <v>Comedy</v>
      </c>
      <c r="P1892" t="str">
        <f>VLOOKUP(A1892,Sheet2!$A$1:G5616,5,0)</f>
        <v>English</v>
      </c>
      <c r="Q1892" t="str">
        <f>VLOOKUP(A1892,Sheet2!$A$1:G5616,6,0)</f>
        <v>USA</v>
      </c>
      <c r="R1892" t="str">
        <f>VLOOKUP(A1892,Sheet2!$A$1:G5616,7,0)</f>
        <v>R</v>
      </c>
      <c r="S1892" t="str">
        <f>IF(Table1[[#This Row],[Language]]="English","English","Other language")</f>
        <v>English</v>
      </c>
      <c r="T1892">
        <f>Table1[[#This Row],[Gross Revenue]]-Table1[[#This Row],[Budget]]</f>
        <v>-204532</v>
      </c>
      <c r="U1892" s="1">
        <f>(Table1[[#This Row],[Gross Revenue]]/Table1[[#This Row],[Budget]])-1</f>
        <v>-0.40906399999999998</v>
      </c>
      <c r="V1892" t="str">
        <f t="shared" si="58"/>
        <v>90-110 minutes</v>
      </c>
      <c r="W1892">
        <f>Table1[[#This Row],[Profit]]/Table1[[#This Row],[Budget]]</f>
        <v>-0.40906399999999998</v>
      </c>
      <c r="X1892" s="22" t="str">
        <f>IF(L1892="","",
IF(L1892&lt;Predictability!$B$1,"Low",
IF(L1892&lt;=Predictability!$B$2,"Mid","High")))</f>
        <v>Low</v>
      </c>
      <c r="Y1892" s="22">
        <f t="shared" si="59"/>
        <v>0</v>
      </c>
    </row>
    <row r="1893" spans="1:25" x14ac:dyDescent="0.2">
      <c r="A1893" t="s">
        <v>5226</v>
      </c>
      <c r="B1893" t="s">
        <v>335</v>
      </c>
      <c r="C1893" t="s">
        <v>1426</v>
      </c>
      <c r="D1893">
        <v>3000</v>
      </c>
      <c r="E1893">
        <v>4089</v>
      </c>
      <c r="F1893">
        <v>65</v>
      </c>
      <c r="G1893">
        <v>0</v>
      </c>
      <c r="H1893">
        <v>6.6</v>
      </c>
      <c r="I1893">
        <v>140</v>
      </c>
      <c r="J1893">
        <v>110</v>
      </c>
      <c r="K1893">
        <v>24848292</v>
      </c>
      <c r="L1893">
        <v>20000000</v>
      </c>
      <c r="M1893" s="2">
        <f>VLOOKUP(A1893,Sheet2!$A$1:G5617,2,0)</f>
        <v>39695</v>
      </c>
      <c r="N1893" t="str">
        <f>VLOOKUP(A1893,Sheet2!$A$1:G5617,3,0)</f>
        <v>Color</v>
      </c>
      <c r="O1893" t="str">
        <f>VLOOKUP(A1893,Sheet2!$A$1:G5617,4,0)</f>
        <v>Action</v>
      </c>
      <c r="P1893" t="str">
        <f>VLOOKUP(A1893,Sheet2!$A$1:G5617,5,0)</f>
        <v>English</v>
      </c>
      <c r="Q1893" t="str">
        <f>VLOOKUP(A1893,Sheet2!$A$1:G5617,6,0)</f>
        <v>USA</v>
      </c>
      <c r="R1893" t="str">
        <f>VLOOKUP(A1893,Sheet2!$A$1:G5617,7,0)</f>
        <v>PG-13</v>
      </c>
      <c r="S1893" t="str">
        <f>IF(Table1[[#This Row],[Language]]="English","English","Other language")</f>
        <v>English</v>
      </c>
      <c r="T1893">
        <f>Table1[[#This Row],[Gross Revenue]]-Table1[[#This Row],[Budget]]</f>
        <v>4848292</v>
      </c>
      <c r="U1893" s="1">
        <f>(Table1[[#This Row],[Gross Revenue]]/Table1[[#This Row],[Budget]])-1</f>
        <v>0.24241460000000004</v>
      </c>
      <c r="V1893" t="str">
        <f t="shared" si="58"/>
        <v>90-110 minutes</v>
      </c>
      <c r="W1893">
        <f>Table1[[#This Row],[Profit]]/Table1[[#This Row],[Budget]]</f>
        <v>0.24241460000000001</v>
      </c>
      <c r="X1893" s="22" t="str">
        <f>IF(L1893="","",
IF(L1893&lt;Predictability!$B$1,"Low",
IF(L1893&lt;=Predictability!$B$2,"Mid","High")))</f>
        <v>Mid</v>
      </c>
      <c r="Y1893" s="22">
        <f t="shared" si="59"/>
        <v>0</v>
      </c>
    </row>
    <row r="1894" spans="1:25" x14ac:dyDescent="0.2">
      <c r="A1894" t="s">
        <v>6045</v>
      </c>
      <c r="B1894" t="s">
        <v>2339</v>
      </c>
      <c r="C1894" t="s">
        <v>2386</v>
      </c>
      <c r="D1894">
        <v>10000</v>
      </c>
      <c r="E1894">
        <v>12867</v>
      </c>
      <c r="F1894">
        <v>132</v>
      </c>
      <c r="G1894">
        <v>33000</v>
      </c>
      <c r="H1894">
        <v>7.2</v>
      </c>
      <c r="I1894">
        <v>328</v>
      </c>
      <c r="J1894">
        <v>103</v>
      </c>
      <c r="K1894">
        <v>2412045</v>
      </c>
      <c r="L1894">
        <v>15000000</v>
      </c>
      <c r="M1894" s="2">
        <f>VLOOKUP(A1894,Sheet2!$A$1:G5618,2,0)</f>
        <v>40203</v>
      </c>
      <c r="N1894" t="str">
        <f>VLOOKUP(A1894,Sheet2!$A$1:G5618,3,0)</f>
        <v>Color</v>
      </c>
      <c r="O1894" t="str">
        <f>VLOOKUP(A1894,Sheet2!$A$1:G5618,4,0)</f>
        <v>Drama</v>
      </c>
      <c r="P1894" t="str">
        <f>VLOOKUP(A1894,Sheet2!$A$1:G5618,5,0)</f>
        <v>English</v>
      </c>
      <c r="Q1894" t="str">
        <f>VLOOKUP(A1894,Sheet2!$A$1:G5618,6,0)</f>
        <v>UK</v>
      </c>
      <c r="R1894" t="str">
        <f>VLOOKUP(A1894,Sheet2!$A$1:G5618,7,0)</f>
        <v>R</v>
      </c>
      <c r="S1894" t="str">
        <f>IF(Table1[[#This Row],[Language]]="English","English","Other language")</f>
        <v>English</v>
      </c>
      <c r="T1894">
        <f>Table1[[#This Row],[Gross Revenue]]-Table1[[#This Row],[Budget]]</f>
        <v>-12587955</v>
      </c>
      <c r="U1894" s="1">
        <f>(Table1[[#This Row],[Gross Revenue]]/Table1[[#This Row],[Budget]])-1</f>
        <v>-0.83919699999999997</v>
      </c>
      <c r="V1894" t="str">
        <f t="shared" si="58"/>
        <v>90-110 minutes</v>
      </c>
      <c r="W1894">
        <f>Table1[[#This Row],[Profit]]/Table1[[#This Row],[Budget]]</f>
        <v>-0.83919699999999997</v>
      </c>
      <c r="X1894" s="22" t="str">
        <f>IF(L1894="","",
IF(L1894&lt;Predictability!$B$1,"Low",
IF(L1894&lt;=Predictability!$B$2,"Mid","High")))</f>
        <v>Mid</v>
      </c>
      <c r="Y1894" s="22">
        <f t="shared" si="59"/>
        <v>0</v>
      </c>
    </row>
    <row r="1895" spans="1:25" x14ac:dyDescent="0.2">
      <c r="A1895" t="s">
        <v>4651</v>
      </c>
      <c r="B1895" t="s">
        <v>1730</v>
      </c>
      <c r="C1895" t="s">
        <v>1731</v>
      </c>
      <c r="D1895">
        <v>180</v>
      </c>
      <c r="E1895">
        <v>762</v>
      </c>
      <c r="F1895">
        <v>883</v>
      </c>
      <c r="G1895">
        <v>0</v>
      </c>
      <c r="H1895">
        <v>6.2</v>
      </c>
      <c r="I1895">
        <v>89</v>
      </c>
      <c r="J1895">
        <v>121</v>
      </c>
      <c r="K1895">
        <v>55500000</v>
      </c>
      <c r="L1895">
        <v>36000000</v>
      </c>
      <c r="M1895" s="2">
        <f>VLOOKUP(A1895,Sheet2!$A$1:G5619,2,0)</f>
        <v>30429</v>
      </c>
      <c r="N1895" t="str">
        <f>VLOOKUP(A1895,Sheet2!$A$1:G5619,3,0)</f>
        <v>Color</v>
      </c>
      <c r="O1895" t="str">
        <f>VLOOKUP(A1895,Sheet2!$A$1:G5619,4,0)</f>
        <v>Action</v>
      </c>
      <c r="P1895" t="str">
        <f>VLOOKUP(A1895,Sheet2!$A$1:G5619,5,0)</f>
        <v>English</v>
      </c>
      <c r="Q1895" t="str">
        <f>VLOOKUP(A1895,Sheet2!$A$1:G5619,6,0)</f>
        <v>UK</v>
      </c>
      <c r="R1895" t="str">
        <f>VLOOKUP(A1895,Sheet2!$A$1:G5619,7,0)</f>
        <v>PG</v>
      </c>
      <c r="S1895" t="str">
        <f>IF(Table1[[#This Row],[Language]]="English","English","Other language")</f>
        <v>English</v>
      </c>
      <c r="T1895">
        <f>Table1[[#This Row],[Gross Revenue]]-Table1[[#This Row],[Budget]]</f>
        <v>19500000</v>
      </c>
      <c r="U1895" s="1">
        <f>(Table1[[#This Row],[Gross Revenue]]/Table1[[#This Row],[Budget]])-1</f>
        <v>0.54166666666666674</v>
      </c>
      <c r="V1895" t="str">
        <f t="shared" si="58"/>
        <v>111-130 minutes</v>
      </c>
      <c r="W1895">
        <f>Table1[[#This Row],[Profit]]/Table1[[#This Row],[Budget]]</f>
        <v>0.54166666666666663</v>
      </c>
      <c r="X1895" s="22" t="str">
        <f>IF(L1895="","",
IF(L1895&lt;Predictability!$B$1,"Low",
IF(L1895&lt;=Predictability!$B$2,"Mid","High")))</f>
        <v>Mid</v>
      </c>
      <c r="Y1895" s="22">
        <f t="shared" si="59"/>
        <v>1</v>
      </c>
    </row>
    <row r="1896" spans="1:25" x14ac:dyDescent="0.2">
      <c r="A1896" t="s">
        <v>3996</v>
      </c>
      <c r="B1896" t="s">
        <v>661</v>
      </c>
      <c r="C1896" t="s">
        <v>1101</v>
      </c>
      <c r="D1896">
        <v>24000</v>
      </c>
      <c r="E1896">
        <v>25792</v>
      </c>
      <c r="F1896">
        <v>3</v>
      </c>
      <c r="G1896">
        <v>0</v>
      </c>
      <c r="H1896">
        <v>5.6</v>
      </c>
      <c r="I1896">
        <v>121</v>
      </c>
      <c r="J1896">
        <v>97</v>
      </c>
      <c r="K1896">
        <v>16699684</v>
      </c>
      <c r="L1896">
        <v>8000000</v>
      </c>
      <c r="M1896" s="2">
        <f>VLOOKUP(A1896,Sheet2!$A$1:G5620,2,0)</f>
        <v>40094</v>
      </c>
      <c r="N1896" t="str">
        <f>VLOOKUP(A1896,Sheet2!$A$1:G5620,3,0)</f>
        <v>Color</v>
      </c>
      <c r="O1896" t="str">
        <f>VLOOKUP(A1896,Sheet2!$A$1:G5620,4,0)</f>
        <v>Comedy</v>
      </c>
      <c r="P1896" t="str">
        <f>VLOOKUP(A1896,Sheet2!$A$1:G5620,5,0)</f>
        <v>English</v>
      </c>
      <c r="Q1896" t="str">
        <f>VLOOKUP(A1896,Sheet2!$A$1:G5620,6,0)</f>
        <v>USA</v>
      </c>
      <c r="R1896" t="str">
        <f>VLOOKUP(A1896,Sheet2!$A$1:G5620,7,0)</f>
        <v>PG</v>
      </c>
      <c r="S1896" t="str">
        <f>IF(Table1[[#This Row],[Language]]="English","English","Other language")</f>
        <v>English</v>
      </c>
      <c r="T1896">
        <f>Table1[[#This Row],[Gross Revenue]]-Table1[[#This Row],[Budget]]</f>
        <v>8699684</v>
      </c>
      <c r="U1896" s="1">
        <f>(Table1[[#This Row],[Gross Revenue]]/Table1[[#This Row],[Budget]])-1</f>
        <v>1.0874605000000002</v>
      </c>
      <c r="V1896" t="str">
        <f t="shared" si="58"/>
        <v>90-110 minutes</v>
      </c>
      <c r="W1896">
        <f>Table1[[#This Row],[Profit]]/Table1[[#This Row],[Budget]]</f>
        <v>1.0874604999999999</v>
      </c>
      <c r="X1896" s="22" t="str">
        <f>IF(L1896="","",
IF(L1896&lt;Predictability!$B$1,"Low",
IF(L1896&lt;=Predictability!$B$2,"Mid","High")))</f>
        <v>Low</v>
      </c>
      <c r="Y1896" s="22">
        <f t="shared" si="59"/>
        <v>1</v>
      </c>
    </row>
    <row r="1897" spans="1:25" x14ac:dyDescent="0.2">
      <c r="A1897" t="s">
        <v>4945</v>
      </c>
      <c r="B1897" t="s">
        <v>1964</v>
      </c>
      <c r="C1897" t="s">
        <v>350</v>
      </c>
      <c r="D1897">
        <v>969</v>
      </c>
      <c r="E1897">
        <v>1775</v>
      </c>
      <c r="F1897">
        <v>0</v>
      </c>
      <c r="G1897">
        <v>0</v>
      </c>
      <c r="H1897">
        <v>6.4</v>
      </c>
      <c r="I1897">
        <v>109</v>
      </c>
      <c r="J1897">
        <v>107</v>
      </c>
      <c r="K1897">
        <v>18090181</v>
      </c>
      <c r="L1897">
        <v>8000000</v>
      </c>
      <c r="M1897" s="2">
        <f>VLOOKUP(A1897,Sheet2!$A$1:G5621,2,0)</f>
        <v>34421</v>
      </c>
      <c r="N1897" t="str">
        <f>VLOOKUP(A1897,Sheet2!$A$1:G5621,3,0)</f>
        <v>Color</v>
      </c>
      <c r="O1897" t="str">
        <f>VLOOKUP(A1897,Sheet2!$A$1:G5621,4,0)</f>
        <v>Fantasy</v>
      </c>
      <c r="P1897" t="str">
        <f>VLOOKUP(A1897,Sheet2!$A$1:G5621,5,0)</f>
        <v>English</v>
      </c>
      <c r="Q1897" t="str">
        <f>VLOOKUP(A1897,Sheet2!$A$1:G5621,6,0)</f>
        <v>USA</v>
      </c>
      <c r="R1897" t="str">
        <f>VLOOKUP(A1897,Sheet2!$A$1:G5621,7,0)</f>
        <v>R</v>
      </c>
      <c r="S1897" t="str">
        <f>IF(Table1[[#This Row],[Language]]="English","English","Other language")</f>
        <v>English</v>
      </c>
      <c r="T1897">
        <f>Table1[[#This Row],[Gross Revenue]]-Table1[[#This Row],[Budget]]</f>
        <v>10090181</v>
      </c>
      <c r="U1897" s="1">
        <f>(Table1[[#This Row],[Gross Revenue]]/Table1[[#This Row],[Budget]])-1</f>
        <v>1.2612726250000001</v>
      </c>
      <c r="V1897" t="str">
        <f t="shared" si="58"/>
        <v>90-110 minutes</v>
      </c>
      <c r="W1897">
        <f>Table1[[#This Row],[Profit]]/Table1[[#This Row],[Budget]]</f>
        <v>1.2612726249999999</v>
      </c>
      <c r="X1897" s="22" t="str">
        <f>IF(L1897="","",
IF(L1897&lt;Predictability!$B$1,"Low",
IF(L1897&lt;=Predictability!$B$2,"Mid","High")))</f>
        <v>Low</v>
      </c>
      <c r="Y1897" s="22">
        <f t="shared" si="59"/>
        <v>1</v>
      </c>
    </row>
    <row r="1898" spans="1:25" x14ac:dyDescent="0.2">
      <c r="A1898" t="s">
        <v>4056</v>
      </c>
      <c r="B1898" t="s">
        <v>211</v>
      </c>
      <c r="C1898" t="s">
        <v>995</v>
      </c>
      <c r="D1898">
        <v>22000</v>
      </c>
      <c r="E1898">
        <v>23456</v>
      </c>
      <c r="F1898">
        <v>0</v>
      </c>
      <c r="G1898">
        <v>20000</v>
      </c>
      <c r="H1898">
        <v>5.7</v>
      </c>
      <c r="I1898">
        <v>200</v>
      </c>
      <c r="J1898">
        <v>113</v>
      </c>
      <c r="K1898">
        <v>54540525</v>
      </c>
      <c r="L1898">
        <v>56000000</v>
      </c>
      <c r="M1898" s="2">
        <f>VLOOKUP(A1898,Sheet2!$A$1:G5622,2,0)</f>
        <v>40704</v>
      </c>
      <c r="N1898" t="str">
        <f>VLOOKUP(A1898,Sheet2!$A$1:G5622,3,0)</f>
        <v>Color</v>
      </c>
      <c r="O1898" t="str">
        <f>VLOOKUP(A1898,Sheet2!$A$1:G5622,4,0)</f>
        <v>Comedy</v>
      </c>
      <c r="P1898" t="str">
        <f>VLOOKUP(A1898,Sheet2!$A$1:G5622,5,0)</f>
        <v>English</v>
      </c>
      <c r="Q1898" t="str">
        <f>VLOOKUP(A1898,Sheet2!$A$1:G5622,6,0)</f>
        <v>USA</v>
      </c>
      <c r="R1898" t="str">
        <f>VLOOKUP(A1898,Sheet2!$A$1:G5622,7,0)</f>
        <v>PG-13</v>
      </c>
      <c r="S1898" t="str">
        <f>IF(Table1[[#This Row],[Language]]="English","English","Other language")</f>
        <v>English</v>
      </c>
      <c r="T1898">
        <f>Table1[[#This Row],[Gross Revenue]]-Table1[[#This Row],[Budget]]</f>
        <v>-1459475</v>
      </c>
      <c r="U1898" s="1">
        <f>(Table1[[#This Row],[Gross Revenue]]/Table1[[#This Row],[Budget]])-1</f>
        <v>-2.6062053571428545E-2</v>
      </c>
      <c r="V1898" t="str">
        <f t="shared" si="58"/>
        <v>111-130 minutes</v>
      </c>
      <c r="W1898">
        <f>Table1[[#This Row],[Profit]]/Table1[[#This Row],[Budget]]</f>
        <v>-2.6062053571428573E-2</v>
      </c>
      <c r="X1898" s="22" t="str">
        <f>IF(L1898="","",
IF(L1898&lt;Predictability!$B$1,"Low",
IF(L1898&lt;=Predictability!$B$2,"Mid","High")))</f>
        <v>High</v>
      </c>
      <c r="Y1898" s="22">
        <f t="shared" si="59"/>
        <v>0</v>
      </c>
    </row>
    <row r="1899" spans="1:25" x14ac:dyDescent="0.2">
      <c r="A1899" t="s">
        <v>3513</v>
      </c>
      <c r="B1899" t="s">
        <v>459</v>
      </c>
      <c r="C1899" t="s">
        <v>460</v>
      </c>
      <c r="D1899">
        <v>976</v>
      </c>
      <c r="E1899">
        <v>3974</v>
      </c>
      <c r="F1899">
        <v>29</v>
      </c>
      <c r="G1899">
        <v>849</v>
      </c>
      <c r="H1899">
        <v>4.8</v>
      </c>
      <c r="I1899">
        <v>70</v>
      </c>
      <c r="J1899">
        <v>91</v>
      </c>
      <c r="K1899">
        <v>14018364</v>
      </c>
      <c r="L1899">
        <v>30000000</v>
      </c>
      <c r="M1899" s="2">
        <f>VLOOKUP(A1899,Sheet2!$A$1:G5623,2,0)</f>
        <v>38177</v>
      </c>
      <c r="N1899" t="str">
        <f>VLOOKUP(A1899,Sheet2!$A$1:G5623,3,0)</f>
        <v>Color</v>
      </c>
      <c r="O1899" t="str">
        <f>VLOOKUP(A1899,Sheet2!$A$1:G5623,4,0)</f>
        <v>Comedy</v>
      </c>
      <c r="P1899" t="str">
        <f>VLOOKUP(A1899,Sheet2!$A$1:G5623,5,0)</f>
        <v>English</v>
      </c>
      <c r="Q1899" t="str">
        <f>VLOOKUP(A1899,Sheet2!$A$1:G5623,6,0)</f>
        <v>USA</v>
      </c>
      <c r="R1899" t="str">
        <f>VLOOKUP(A1899,Sheet2!$A$1:G5623,7,0)</f>
        <v>PG</v>
      </c>
      <c r="S1899" t="str">
        <f>IF(Table1[[#This Row],[Language]]="English","English","Other language")</f>
        <v>English</v>
      </c>
      <c r="T1899">
        <f>Table1[[#This Row],[Gross Revenue]]-Table1[[#This Row],[Budget]]</f>
        <v>-15981636</v>
      </c>
      <c r="U1899" s="1">
        <f>(Table1[[#This Row],[Gross Revenue]]/Table1[[#This Row],[Budget]])-1</f>
        <v>-0.53272120000000001</v>
      </c>
      <c r="V1899" t="str">
        <f t="shared" si="58"/>
        <v>90-110 minutes</v>
      </c>
      <c r="W1899">
        <f>Table1[[#This Row],[Profit]]/Table1[[#This Row],[Budget]]</f>
        <v>-0.53272120000000001</v>
      </c>
      <c r="X1899" s="22" t="str">
        <f>IF(L1899="","",
IF(L1899&lt;Predictability!$B$1,"Low",
IF(L1899&lt;=Predictability!$B$2,"Mid","High")))</f>
        <v>Mid</v>
      </c>
      <c r="Y1899" s="22">
        <f t="shared" si="59"/>
        <v>0</v>
      </c>
    </row>
    <row r="1900" spans="1:25" x14ac:dyDescent="0.2">
      <c r="A1900" t="s">
        <v>4877</v>
      </c>
      <c r="B1900" t="s">
        <v>1781</v>
      </c>
      <c r="C1900" t="s">
        <v>1781</v>
      </c>
      <c r="D1900">
        <v>11000</v>
      </c>
      <c r="E1900">
        <v>12685</v>
      </c>
      <c r="F1900">
        <v>11000</v>
      </c>
      <c r="G1900">
        <v>877</v>
      </c>
      <c r="H1900">
        <v>6.4</v>
      </c>
      <c r="I1900">
        <v>42</v>
      </c>
      <c r="J1900">
        <v>124</v>
      </c>
      <c r="K1900">
        <v>10763469</v>
      </c>
      <c r="L1900">
        <v>15000000</v>
      </c>
      <c r="M1900" s="2">
        <f>VLOOKUP(A1900,Sheet2!$A$1:G5624,2,0)</f>
        <v>32690</v>
      </c>
      <c r="N1900" t="str">
        <f>VLOOKUP(A1900,Sheet2!$A$1:G5624,3,0)</f>
        <v>Color</v>
      </c>
      <c r="O1900" t="str">
        <f>VLOOKUP(A1900,Sheet2!$A$1:G5624,4,0)</f>
        <v>Comedy</v>
      </c>
      <c r="P1900" t="str">
        <f>VLOOKUP(A1900,Sheet2!$A$1:G5624,5,0)</f>
        <v>English</v>
      </c>
      <c r="Q1900" t="str">
        <f>VLOOKUP(A1900,Sheet2!$A$1:G5624,6,0)</f>
        <v>USA</v>
      </c>
      <c r="R1900" t="str">
        <f>VLOOKUP(A1900,Sheet2!$A$1:G5624,7,0)</f>
        <v>PG</v>
      </c>
      <c r="S1900" t="str">
        <f>IF(Table1[[#This Row],[Language]]="English","English","Other language")</f>
        <v>English</v>
      </c>
      <c r="T1900">
        <f>Table1[[#This Row],[Gross Revenue]]-Table1[[#This Row],[Budget]]</f>
        <v>-4236531</v>
      </c>
      <c r="U1900" s="1">
        <f>(Table1[[#This Row],[Gross Revenue]]/Table1[[#This Row],[Budget]])-1</f>
        <v>-0.2824354</v>
      </c>
      <c r="V1900" t="str">
        <f t="shared" si="58"/>
        <v>111-130 minutes</v>
      </c>
      <c r="W1900">
        <f>Table1[[#This Row],[Profit]]/Table1[[#This Row],[Budget]]</f>
        <v>-0.2824354</v>
      </c>
      <c r="X1900" s="22" t="str">
        <f>IF(L1900="","",
IF(L1900&lt;Predictability!$B$1,"Low",
IF(L1900&lt;=Predictability!$B$2,"Mid","High")))</f>
        <v>Mid</v>
      </c>
      <c r="Y1900" s="22">
        <f t="shared" si="59"/>
        <v>0</v>
      </c>
    </row>
    <row r="1901" spans="1:25" x14ac:dyDescent="0.2">
      <c r="A1901" t="s">
        <v>4864</v>
      </c>
      <c r="B1901" t="s">
        <v>1914</v>
      </c>
      <c r="C1901" t="s">
        <v>1619</v>
      </c>
      <c r="D1901">
        <v>296</v>
      </c>
      <c r="E1901">
        <v>690</v>
      </c>
      <c r="F1901">
        <v>0</v>
      </c>
      <c r="G1901">
        <v>413</v>
      </c>
      <c r="H1901">
        <v>6.4</v>
      </c>
      <c r="I1901">
        <v>14</v>
      </c>
      <c r="J1901">
        <v>95</v>
      </c>
      <c r="K1901">
        <v>4584</v>
      </c>
      <c r="L1901">
        <v>9000</v>
      </c>
      <c r="M1901" s="2">
        <f>VLOOKUP(A1901,Sheet2!$A$1:G5625,2,0)</f>
        <v>40842</v>
      </c>
      <c r="N1901" t="str">
        <f>VLOOKUP(A1901,Sheet2!$A$1:G5625,3,0)</f>
        <v>Color</v>
      </c>
      <c r="O1901" t="str">
        <f>VLOOKUP(A1901,Sheet2!$A$1:G5625,4,0)</f>
        <v>Comedy</v>
      </c>
      <c r="P1901" t="str">
        <f>VLOOKUP(A1901,Sheet2!$A$1:G5625,5,0)</f>
        <v>English</v>
      </c>
      <c r="Q1901" t="str">
        <f>VLOOKUP(A1901,Sheet2!$A$1:G5625,6,0)</f>
        <v>USA</v>
      </c>
      <c r="R1901" t="str">
        <f>VLOOKUP(A1901,Sheet2!$A$1:G5625,7,0)</f>
        <v>Not Rated</v>
      </c>
      <c r="S1901" t="str">
        <f>IF(Table1[[#This Row],[Language]]="English","English","Other language")</f>
        <v>English</v>
      </c>
      <c r="T1901">
        <f>Table1[[#This Row],[Gross Revenue]]-Table1[[#This Row],[Budget]]</f>
        <v>-4416</v>
      </c>
      <c r="U1901" s="1">
        <f>(Table1[[#This Row],[Gross Revenue]]/Table1[[#This Row],[Budget]])-1</f>
        <v>-0.4906666666666667</v>
      </c>
      <c r="V1901" t="str">
        <f t="shared" si="58"/>
        <v>90-110 minutes</v>
      </c>
      <c r="W1901">
        <f>Table1[[#This Row],[Profit]]/Table1[[#This Row],[Budget]]</f>
        <v>-0.49066666666666664</v>
      </c>
      <c r="X1901" s="22" t="str">
        <f>IF(L1901="","",
IF(L1901&lt;Predictability!$B$1,"Low",
IF(L1901&lt;=Predictability!$B$2,"Mid","High")))</f>
        <v>Low</v>
      </c>
      <c r="Y1901" s="22">
        <f t="shared" si="59"/>
        <v>0</v>
      </c>
    </row>
    <row r="1902" spans="1:25" x14ac:dyDescent="0.2">
      <c r="A1902" t="s">
        <v>4298</v>
      </c>
      <c r="B1902" t="s">
        <v>1181</v>
      </c>
      <c r="C1902" t="s">
        <v>1418</v>
      </c>
      <c r="D1902">
        <v>1000</v>
      </c>
      <c r="E1902">
        <v>4815</v>
      </c>
      <c r="F1902">
        <v>23</v>
      </c>
      <c r="G1902">
        <v>545</v>
      </c>
      <c r="H1902">
        <v>5.9</v>
      </c>
      <c r="I1902">
        <v>49</v>
      </c>
      <c r="J1902">
        <v>84</v>
      </c>
      <c r="K1902">
        <v>10017041</v>
      </c>
      <c r="L1902">
        <v>3000000</v>
      </c>
      <c r="M1902" s="2">
        <f>VLOOKUP(A1902,Sheet2!$A$1:G5626,2,0)</f>
        <v>40010</v>
      </c>
      <c r="N1902" t="str">
        <f>VLOOKUP(A1902,Sheet2!$A$1:G5626,3,0)</f>
        <v>Color</v>
      </c>
      <c r="O1902" t="str">
        <f>VLOOKUP(A1902,Sheet2!$A$1:G5626,4,0)</f>
        <v>Action</v>
      </c>
      <c r="P1902" t="str">
        <f>VLOOKUP(A1902,Sheet2!$A$1:G5626,5,0)</f>
        <v>English</v>
      </c>
      <c r="Q1902" t="str">
        <f>VLOOKUP(A1902,Sheet2!$A$1:G5626,6,0)</f>
        <v>USA</v>
      </c>
      <c r="R1902" t="str">
        <f>VLOOKUP(A1902,Sheet2!$A$1:G5626,7,0)</f>
        <v>R</v>
      </c>
      <c r="S1902" t="str">
        <f>IF(Table1[[#This Row],[Language]]="English","English","Other language")</f>
        <v>English</v>
      </c>
      <c r="T1902">
        <f>Table1[[#This Row],[Gross Revenue]]-Table1[[#This Row],[Budget]]</f>
        <v>7017041</v>
      </c>
      <c r="U1902" s="1">
        <f>(Table1[[#This Row],[Gross Revenue]]/Table1[[#This Row],[Budget]])-1</f>
        <v>2.3390136666666668</v>
      </c>
      <c r="V1902" t="str">
        <f t="shared" si="58"/>
        <v>&lt;90 minutes</v>
      </c>
      <c r="W1902">
        <f>Table1[[#This Row],[Profit]]/Table1[[#This Row],[Budget]]</f>
        <v>2.3390136666666668</v>
      </c>
      <c r="X1902" s="22" t="str">
        <f>IF(L1902="","",
IF(L1902&lt;Predictability!$B$1,"Low",
IF(L1902&lt;=Predictability!$B$2,"Mid","High")))</f>
        <v>Low</v>
      </c>
      <c r="Y1902" s="22">
        <f t="shared" si="59"/>
        <v>1</v>
      </c>
    </row>
    <row r="1903" spans="1:25" x14ac:dyDescent="0.2">
      <c r="A1903" t="s">
        <v>4541</v>
      </c>
      <c r="B1903" t="s">
        <v>349</v>
      </c>
      <c r="C1903" t="s">
        <v>390</v>
      </c>
      <c r="D1903">
        <v>723</v>
      </c>
      <c r="E1903">
        <v>3939</v>
      </c>
      <c r="F1903">
        <v>41</v>
      </c>
      <c r="G1903">
        <v>0</v>
      </c>
      <c r="H1903">
        <v>6.1</v>
      </c>
      <c r="I1903">
        <v>55</v>
      </c>
      <c r="J1903">
        <v>98</v>
      </c>
      <c r="K1903">
        <v>57176582</v>
      </c>
      <c r="L1903">
        <v>9500000</v>
      </c>
      <c r="M1903" s="2">
        <f>VLOOKUP(A1903,Sheet2!$A$1:G5627,2,0)</f>
        <v>36663</v>
      </c>
      <c r="N1903" t="str">
        <f>VLOOKUP(A1903,Sheet2!$A$1:G5627,3,0)</f>
        <v>Color</v>
      </c>
      <c r="O1903" t="str">
        <f>VLOOKUP(A1903,Sheet2!$A$1:G5627,4,0)</f>
        <v>Comedy</v>
      </c>
      <c r="P1903" t="str">
        <f>VLOOKUP(A1903,Sheet2!$A$1:G5627,5,0)</f>
        <v>English</v>
      </c>
      <c r="Q1903" t="str">
        <f>VLOOKUP(A1903,Sheet2!$A$1:G5627,6,0)</f>
        <v>USA</v>
      </c>
      <c r="R1903" t="str">
        <f>VLOOKUP(A1903,Sheet2!$A$1:G5627,7,0)</f>
        <v>R</v>
      </c>
      <c r="S1903" t="str">
        <f>IF(Table1[[#This Row],[Language]]="English","English","Other language")</f>
        <v>English</v>
      </c>
      <c r="T1903">
        <f>Table1[[#This Row],[Gross Revenue]]-Table1[[#This Row],[Budget]]</f>
        <v>47676582</v>
      </c>
      <c r="U1903" s="1">
        <f>(Table1[[#This Row],[Gross Revenue]]/Table1[[#This Row],[Budget]])-1</f>
        <v>5.0185875789473684</v>
      </c>
      <c r="V1903" t="str">
        <f t="shared" si="58"/>
        <v>90-110 minutes</v>
      </c>
      <c r="W1903">
        <f>Table1[[#This Row],[Profit]]/Table1[[#This Row],[Budget]]</f>
        <v>5.0185875789473684</v>
      </c>
      <c r="X1903" s="22" t="str">
        <f>IF(L1903="","",
IF(L1903&lt;Predictability!$B$1,"Low",
IF(L1903&lt;=Predictability!$B$2,"Mid","High")))</f>
        <v>Mid</v>
      </c>
      <c r="Y1903" s="22">
        <f t="shared" si="59"/>
        <v>1</v>
      </c>
    </row>
    <row r="1904" spans="1:25" x14ac:dyDescent="0.2">
      <c r="A1904" t="s">
        <v>5439</v>
      </c>
      <c r="B1904" t="s">
        <v>1276</v>
      </c>
      <c r="C1904" t="s">
        <v>1881</v>
      </c>
      <c r="D1904">
        <v>22000</v>
      </c>
      <c r="E1904">
        <v>23461</v>
      </c>
      <c r="F1904">
        <v>122</v>
      </c>
      <c r="G1904">
        <v>392</v>
      </c>
      <c r="H1904">
        <v>6.7</v>
      </c>
      <c r="I1904">
        <v>38</v>
      </c>
      <c r="J1904">
        <v>104</v>
      </c>
      <c r="K1904">
        <v>3386698</v>
      </c>
      <c r="L1904">
        <v>1000000</v>
      </c>
      <c r="M1904" s="2">
        <f>VLOOKUP(A1904,Sheet2!$A$1:G5628,2,0)</f>
        <v>36055</v>
      </c>
      <c r="N1904" t="str">
        <f>VLOOKUP(A1904,Sheet2!$A$1:G5628,3,0)</f>
        <v>Color</v>
      </c>
      <c r="O1904" t="str">
        <f>VLOOKUP(A1904,Sheet2!$A$1:G5628,4,0)</f>
        <v>Comedy</v>
      </c>
      <c r="P1904" t="str">
        <f>VLOOKUP(A1904,Sheet2!$A$1:G5628,5,0)</f>
        <v>English</v>
      </c>
      <c r="Q1904" t="str">
        <f>VLOOKUP(A1904,Sheet2!$A$1:G5628,6,0)</f>
        <v>USA</v>
      </c>
      <c r="R1904" t="str">
        <f>VLOOKUP(A1904,Sheet2!$A$1:G5628,7,0)</f>
        <v>R</v>
      </c>
      <c r="S1904" t="str">
        <f>IF(Table1[[#This Row],[Language]]="English","English","Other language")</f>
        <v>English</v>
      </c>
      <c r="T1904">
        <f>Table1[[#This Row],[Gross Revenue]]-Table1[[#This Row],[Budget]]</f>
        <v>2386698</v>
      </c>
      <c r="U1904" s="1">
        <f>(Table1[[#This Row],[Gross Revenue]]/Table1[[#This Row],[Budget]])-1</f>
        <v>2.386698</v>
      </c>
      <c r="V1904" t="str">
        <f t="shared" si="58"/>
        <v>90-110 minutes</v>
      </c>
      <c r="W1904">
        <f>Table1[[#This Row],[Profit]]/Table1[[#This Row],[Budget]]</f>
        <v>2.386698</v>
      </c>
      <c r="X1904" s="22" t="str">
        <f>IF(L1904="","",
IF(L1904&lt;Predictability!$B$1,"Low",
IF(L1904&lt;=Predictability!$B$2,"Mid","High")))</f>
        <v>Low</v>
      </c>
      <c r="Y1904" s="22">
        <f t="shared" si="59"/>
        <v>1</v>
      </c>
    </row>
    <row r="1905" spans="1:25" x14ac:dyDescent="0.2">
      <c r="A1905" t="s">
        <v>6042</v>
      </c>
      <c r="B1905" t="s">
        <v>513</v>
      </c>
      <c r="C1905" t="s">
        <v>512</v>
      </c>
      <c r="D1905">
        <v>16000</v>
      </c>
      <c r="E1905">
        <v>29177</v>
      </c>
      <c r="F1905">
        <v>41</v>
      </c>
      <c r="G1905">
        <v>0</v>
      </c>
      <c r="H1905">
        <v>7.2</v>
      </c>
      <c r="I1905">
        <v>80</v>
      </c>
      <c r="J1905">
        <v>132</v>
      </c>
      <c r="K1905">
        <v>1309849</v>
      </c>
      <c r="L1905">
        <v>10000000</v>
      </c>
      <c r="M1905" s="2">
        <f>VLOOKUP(A1905,Sheet2!$A$1:G5629,2,0)</f>
        <v>37305</v>
      </c>
      <c r="N1905" t="str">
        <f>VLOOKUP(A1905,Sheet2!$A$1:G5629,3,0)</f>
        <v>Color</v>
      </c>
      <c r="O1905" t="str">
        <f>VLOOKUP(A1905,Sheet2!$A$1:G5629,4,0)</f>
        <v>Drama</v>
      </c>
      <c r="P1905" t="str">
        <f>VLOOKUP(A1905,Sheet2!$A$1:G5629,5,0)</f>
        <v>English</v>
      </c>
      <c r="Q1905" t="str">
        <f>VLOOKUP(A1905,Sheet2!$A$1:G5629,6,0)</f>
        <v>UK</v>
      </c>
      <c r="R1905" t="str">
        <f>VLOOKUP(A1905,Sheet2!$A$1:G5629,7,0)</f>
        <v>PG</v>
      </c>
      <c r="S1905" t="str">
        <f>IF(Table1[[#This Row],[Language]]="English","English","Other language")</f>
        <v>English</v>
      </c>
      <c r="T1905">
        <f>Table1[[#This Row],[Gross Revenue]]-Table1[[#This Row],[Budget]]</f>
        <v>-8690151</v>
      </c>
      <c r="U1905" s="1">
        <f>(Table1[[#This Row],[Gross Revenue]]/Table1[[#This Row],[Budget]])-1</f>
        <v>-0.86901510000000004</v>
      </c>
      <c r="V1905" t="str">
        <f t="shared" si="58"/>
        <v>131-150 minutes</v>
      </c>
      <c r="W1905">
        <f>Table1[[#This Row],[Profit]]/Table1[[#This Row],[Budget]]</f>
        <v>-0.86901510000000004</v>
      </c>
      <c r="X1905" s="22" t="str">
        <f>IF(L1905="","",
IF(L1905&lt;Predictability!$B$1,"Low",
IF(L1905&lt;=Predictability!$B$2,"Mid","High")))</f>
        <v>Mid</v>
      </c>
      <c r="Y1905" s="22">
        <f t="shared" si="59"/>
        <v>0</v>
      </c>
    </row>
    <row r="1906" spans="1:25" x14ac:dyDescent="0.2">
      <c r="A1906" t="s">
        <v>5440</v>
      </c>
      <c r="B1906" t="s">
        <v>2296</v>
      </c>
      <c r="C1906" t="s">
        <v>1997</v>
      </c>
      <c r="D1906">
        <v>904</v>
      </c>
      <c r="E1906">
        <v>2807</v>
      </c>
      <c r="F1906">
        <v>6</v>
      </c>
      <c r="G1906">
        <v>0</v>
      </c>
      <c r="H1906">
        <v>6.7</v>
      </c>
      <c r="I1906">
        <v>166</v>
      </c>
      <c r="J1906">
        <v>90</v>
      </c>
      <c r="K1906">
        <v>31487293</v>
      </c>
      <c r="L1906">
        <v>9000000</v>
      </c>
      <c r="M1906" s="2">
        <f>VLOOKUP(A1906,Sheet2!$A$1:G5630,2,0)</f>
        <v>39602</v>
      </c>
      <c r="N1906" t="str">
        <f>VLOOKUP(A1906,Sheet2!$A$1:G5630,3,0)</f>
        <v>Color</v>
      </c>
      <c r="O1906" t="str">
        <f>VLOOKUP(A1906,Sheet2!$A$1:G5630,4,0)</f>
        <v>Comedy</v>
      </c>
      <c r="P1906" t="str">
        <f>VLOOKUP(A1906,Sheet2!$A$1:G5630,5,0)</f>
        <v>English</v>
      </c>
      <c r="Q1906" t="str">
        <f>VLOOKUP(A1906,Sheet2!$A$1:G5630,6,0)</f>
        <v>USA</v>
      </c>
      <c r="R1906" t="str">
        <f>VLOOKUP(A1906,Sheet2!$A$1:G5630,7,0)</f>
        <v>PG-13</v>
      </c>
      <c r="S1906" t="str">
        <f>IF(Table1[[#This Row],[Language]]="English","English","Other language")</f>
        <v>English</v>
      </c>
      <c r="T1906">
        <f>Table1[[#This Row],[Gross Revenue]]-Table1[[#This Row],[Budget]]</f>
        <v>22487293</v>
      </c>
      <c r="U1906" s="1">
        <f>(Table1[[#This Row],[Gross Revenue]]/Table1[[#This Row],[Budget]])-1</f>
        <v>2.4985881111111112</v>
      </c>
      <c r="V1906" t="str">
        <f t="shared" si="58"/>
        <v>90-110 minutes</v>
      </c>
      <c r="W1906">
        <f>Table1[[#This Row],[Profit]]/Table1[[#This Row],[Budget]]</f>
        <v>2.4985881111111112</v>
      </c>
      <c r="X1906" s="22" t="str">
        <f>IF(L1906="","",
IF(L1906&lt;Predictability!$B$1,"Low",
IF(L1906&lt;=Predictability!$B$2,"Mid","High")))</f>
        <v>Mid</v>
      </c>
      <c r="Y1906" s="22">
        <f t="shared" si="59"/>
        <v>1</v>
      </c>
    </row>
    <row r="1907" spans="1:25" x14ac:dyDescent="0.2">
      <c r="A1907" t="s">
        <v>4946</v>
      </c>
      <c r="B1907" t="s">
        <v>725</v>
      </c>
      <c r="C1907" t="s">
        <v>922</v>
      </c>
      <c r="D1907">
        <v>49000</v>
      </c>
      <c r="E1907">
        <v>55486</v>
      </c>
      <c r="F1907">
        <v>189</v>
      </c>
      <c r="G1907">
        <v>3000</v>
      </c>
      <c r="H1907">
        <v>6.4</v>
      </c>
      <c r="I1907">
        <v>179</v>
      </c>
      <c r="J1907">
        <v>108</v>
      </c>
      <c r="K1907">
        <v>250863268</v>
      </c>
      <c r="L1907">
        <v>110000000</v>
      </c>
      <c r="M1907" s="2">
        <f>VLOOKUP(A1907,Sheet2!$A$1:G5631,2,0)</f>
        <v>38835</v>
      </c>
      <c r="N1907" t="str">
        <f>VLOOKUP(A1907,Sheet2!$A$1:G5631,3,0)</f>
        <v>Color</v>
      </c>
      <c r="O1907" t="str">
        <f>VLOOKUP(A1907,Sheet2!$A$1:G5631,4,0)</f>
        <v>Action</v>
      </c>
      <c r="P1907" t="str">
        <f>VLOOKUP(A1907,Sheet2!$A$1:G5631,5,0)</f>
        <v>English</v>
      </c>
      <c r="Q1907" t="str">
        <f>VLOOKUP(A1907,Sheet2!$A$1:G5631,6,0)</f>
        <v>USA</v>
      </c>
      <c r="R1907" t="str">
        <f>VLOOKUP(A1907,Sheet2!$A$1:G5631,7,0)</f>
        <v>PG</v>
      </c>
      <c r="S1907" t="str">
        <f>IF(Table1[[#This Row],[Language]]="English","English","Other language")</f>
        <v>English</v>
      </c>
      <c r="T1907">
        <f>Table1[[#This Row],[Gross Revenue]]-Table1[[#This Row],[Budget]]</f>
        <v>140863268</v>
      </c>
      <c r="U1907" s="1">
        <f>(Table1[[#This Row],[Gross Revenue]]/Table1[[#This Row],[Budget]])-1</f>
        <v>1.2805751636363638</v>
      </c>
      <c r="V1907" t="str">
        <f t="shared" si="58"/>
        <v>90-110 minutes</v>
      </c>
      <c r="W1907">
        <f>Table1[[#This Row],[Profit]]/Table1[[#This Row],[Budget]]</f>
        <v>1.2805751636363636</v>
      </c>
      <c r="X1907" s="22" t="str">
        <f>IF(L1907="","",
IF(L1907&lt;Predictability!$B$1,"Low",
IF(L1907&lt;=Predictability!$B$2,"Mid","High")))</f>
        <v>High</v>
      </c>
      <c r="Y1907" s="22">
        <f t="shared" si="59"/>
        <v>1</v>
      </c>
    </row>
    <row r="1908" spans="1:25" x14ac:dyDescent="0.2">
      <c r="A1908" t="s">
        <v>4261</v>
      </c>
      <c r="B1908" t="s">
        <v>725</v>
      </c>
      <c r="C1908" t="s">
        <v>922</v>
      </c>
      <c r="D1908">
        <v>49000</v>
      </c>
      <c r="E1908">
        <v>54039</v>
      </c>
      <c r="F1908">
        <v>189</v>
      </c>
      <c r="G1908">
        <v>2000</v>
      </c>
      <c r="H1908">
        <v>5.9</v>
      </c>
      <c r="I1908">
        <v>185</v>
      </c>
      <c r="J1908">
        <v>105</v>
      </c>
      <c r="K1908">
        <v>177243721</v>
      </c>
      <c r="L1908">
        <v>150000000</v>
      </c>
      <c r="M1908" s="2">
        <f>VLOOKUP(A1908,Sheet2!$A$1:G5632,2,0)</f>
        <v>40011</v>
      </c>
      <c r="N1908" t="str">
        <f>VLOOKUP(A1908,Sheet2!$A$1:G5632,3,0)</f>
        <v>Color</v>
      </c>
      <c r="O1908" t="str">
        <f>VLOOKUP(A1908,Sheet2!$A$1:G5632,4,0)</f>
        <v>Adventure</v>
      </c>
      <c r="P1908" t="str">
        <f>VLOOKUP(A1908,Sheet2!$A$1:G5632,5,0)</f>
        <v>English</v>
      </c>
      <c r="Q1908" t="str">
        <f>VLOOKUP(A1908,Sheet2!$A$1:G5632,6,0)</f>
        <v>USA</v>
      </c>
      <c r="R1908" t="str">
        <f>VLOOKUP(A1908,Sheet2!$A$1:G5632,7,0)</f>
        <v>PG</v>
      </c>
      <c r="S1908" t="str">
        <f>IF(Table1[[#This Row],[Language]]="English","English","Other language")</f>
        <v>English</v>
      </c>
      <c r="T1908">
        <f>Table1[[#This Row],[Gross Revenue]]-Table1[[#This Row],[Budget]]</f>
        <v>27243721</v>
      </c>
      <c r="U1908" s="1">
        <f>(Table1[[#This Row],[Gross Revenue]]/Table1[[#This Row],[Budget]])-1</f>
        <v>0.18162480666666658</v>
      </c>
      <c r="V1908" t="str">
        <f t="shared" si="58"/>
        <v>90-110 minutes</v>
      </c>
      <c r="W1908">
        <f>Table1[[#This Row],[Profit]]/Table1[[#This Row],[Budget]]</f>
        <v>0.18162480666666667</v>
      </c>
      <c r="X1908" s="22" t="str">
        <f>IF(L1908="","",
IF(L1908&lt;Predictability!$B$1,"Low",
IF(L1908&lt;=Predictability!$B$2,"Mid","High")))</f>
        <v>High</v>
      </c>
      <c r="Y1908" s="22">
        <f t="shared" si="59"/>
        <v>0</v>
      </c>
    </row>
    <row r="1909" spans="1:25" x14ac:dyDescent="0.2">
      <c r="A1909" t="s">
        <v>4623</v>
      </c>
      <c r="B1909" t="s">
        <v>725</v>
      </c>
      <c r="C1909" t="s">
        <v>922</v>
      </c>
      <c r="D1909">
        <v>49000</v>
      </c>
      <c r="E1909">
        <v>53587</v>
      </c>
      <c r="F1909">
        <v>189</v>
      </c>
      <c r="G1909">
        <v>11000</v>
      </c>
      <c r="H1909">
        <v>6.2</v>
      </c>
      <c r="I1909">
        <v>154</v>
      </c>
      <c r="J1909">
        <v>98</v>
      </c>
      <c r="K1909">
        <v>113733726</v>
      </c>
      <c r="L1909">
        <v>127000000</v>
      </c>
      <c r="M1909" s="2">
        <f>VLOOKUP(A1909,Sheet2!$A$1:G5633,2,0)</f>
        <v>41645</v>
      </c>
      <c r="N1909" t="str">
        <f>VLOOKUP(A1909,Sheet2!$A$1:G5633,3,0)</f>
        <v>Color</v>
      </c>
      <c r="O1909" t="str">
        <f>VLOOKUP(A1909,Sheet2!$A$1:G5633,4,0)</f>
        <v>Adventure</v>
      </c>
      <c r="P1909" t="str">
        <f>VLOOKUP(A1909,Sheet2!$A$1:G5633,5,0)</f>
        <v>English</v>
      </c>
      <c r="Q1909" t="str">
        <f>VLOOKUP(A1909,Sheet2!$A$1:G5633,6,0)</f>
        <v>USA</v>
      </c>
      <c r="R1909" t="str">
        <f>VLOOKUP(A1909,Sheet2!$A$1:G5633,7,0)</f>
        <v>PG</v>
      </c>
      <c r="S1909" t="str">
        <f>IF(Table1[[#This Row],[Language]]="English","English","Other language")</f>
        <v>English</v>
      </c>
      <c r="T1909">
        <f>Table1[[#This Row],[Gross Revenue]]-Table1[[#This Row],[Budget]]</f>
        <v>-13266274</v>
      </c>
      <c r="U1909" s="1">
        <f>(Table1[[#This Row],[Gross Revenue]]/Table1[[#This Row],[Budget]])-1</f>
        <v>-0.10445885039370084</v>
      </c>
      <c r="V1909" t="str">
        <f t="shared" si="58"/>
        <v>90-110 minutes</v>
      </c>
      <c r="W1909">
        <f>Table1[[#This Row],[Profit]]/Table1[[#This Row],[Budget]]</f>
        <v>-0.10445885039370079</v>
      </c>
      <c r="X1909" s="22" t="str">
        <f>IF(L1909="","",
IF(L1909&lt;Predictability!$B$1,"Low",
IF(L1909&lt;=Predictability!$B$2,"Mid","High")))</f>
        <v>High</v>
      </c>
      <c r="Y1909" s="22">
        <f t="shared" si="59"/>
        <v>0</v>
      </c>
    </row>
    <row r="1910" spans="1:25" x14ac:dyDescent="0.2">
      <c r="A1910" t="s">
        <v>5005</v>
      </c>
      <c r="B1910" t="s">
        <v>2010</v>
      </c>
      <c r="C1910" t="s">
        <v>1352</v>
      </c>
      <c r="D1910">
        <v>114</v>
      </c>
      <c r="E1910">
        <v>206</v>
      </c>
      <c r="F1910">
        <v>335</v>
      </c>
      <c r="G1910">
        <v>0</v>
      </c>
      <c r="H1910">
        <v>6.5</v>
      </c>
      <c r="I1910">
        <v>232</v>
      </c>
      <c r="J1910">
        <v>104</v>
      </c>
      <c r="K1910">
        <v>1487477</v>
      </c>
      <c r="L1910">
        <v>4200000</v>
      </c>
      <c r="M1910" s="2">
        <f>VLOOKUP(A1910,Sheet2!$A$1:G5634,2,0)</f>
        <v>38085</v>
      </c>
      <c r="N1910" t="str">
        <f>VLOOKUP(A1910,Sheet2!$A$1:G5634,3,0)</f>
        <v>Color</v>
      </c>
      <c r="O1910" t="str">
        <f>VLOOKUP(A1910,Sheet2!$A$1:G5634,4,0)</f>
        <v>Fantasy</v>
      </c>
      <c r="P1910" t="str">
        <f>VLOOKUP(A1910,Sheet2!$A$1:G5634,5,0)</f>
        <v>Russian</v>
      </c>
      <c r="Q1910" t="str">
        <f>VLOOKUP(A1910,Sheet2!$A$1:G5634,6,0)</f>
        <v>Russia</v>
      </c>
      <c r="R1910" t="str">
        <f>VLOOKUP(A1910,Sheet2!$A$1:G5634,7,0)</f>
        <v>R</v>
      </c>
      <c r="S1910" t="str">
        <f>IF(Table1[[#This Row],[Language]]="English","English","Other language")</f>
        <v>Other language</v>
      </c>
      <c r="T1910">
        <f>Table1[[#This Row],[Gross Revenue]]-Table1[[#This Row],[Budget]]</f>
        <v>-2712523</v>
      </c>
      <c r="U1910" s="1">
        <f>(Table1[[#This Row],[Gross Revenue]]/Table1[[#This Row],[Budget]])-1</f>
        <v>-0.64583880952380945</v>
      </c>
      <c r="V1910" t="str">
        <f t="shared" si="58"/>
        <v>90-110 minutes</v>
      </c>
      <c r="W1910">
        <f>Table1[[#This Row],[Profit]]/Table1[[#This Row],[Budget]]</f>
        <v>-0.64583880952380956</v>
      </c>
      <c r="X1910" s="22" t="str">
        <f>IF(L1910="","",
IF(L1910&lt;Predictability!$B$1,"Low",
IF(L1910&lt;=Predictability!$B$2,"Mid","High")))</f>
        <v>Low</v>
      </c>
      <c r="Y1910" s="22">
        <f t="shared" si="59"/>
        <v>0</v>
      </c>
    </row>
    <row r="1911" spans="1:25" x14ac:dyDescent="0.2">
      <c r="A1911" t="s">
        <v>5183</v>
      </c>
      <c r="B1911" t="s">
        <v>1037</v>
      </c>
      <c r="C1911" t="s">
        <v>2147</v>
      </c>
      <c r="D1911">
        <v>15000</v>
      </c>
      <c r="E1911">
        <v>15554</v>
      </c>
      <c r="F1911">
        <v>66</v>
      </c>
      <c r="G1911">
        <v>65000</v>
      </c>
      <c r="H1911">
        <v>7.9</v>
      </c>
      <c r="I1911">
        <v>534</v>
      </c>
      <c r="J1911">
        <v>117</v>
      </c>
      <c r="K1911">
        <v>32279955</v>
      </c>
      <c r="L1911">
        <v>8500000</v>
      </c>
      <c r="M1911" s="2">
        <f>VLOOKUP(A1911,Sheet2!$A$1:G5635,2,0)</f>
        <v>41940</v>
      </c>
      <c r="N1911" t="str">
        <f>VLOOKUP(A1911,Sheet2!$A$1:G5635,3,0)</f>
        <v>Color</v>
      </c>
      <c r="O1911" t="str">
        <f>VLOOKUP(A1911,Sheet2!$A$1:G5635,4,0)</f>
        <v>Crime</v>
      </c>
      <c r="P1911" t="str">
        <f>VLOOKUP(A1911,Sheet2!$A$1:G5635,5,0)</f>
        <v>English</v>
      </c>
      <c r="Q1911" t="str">
        <f>VLOOKUP(A1911,Sheet2!$A$1:G5635,6,0)</f>
        <v>USA</v>
      </c>
      <c r="R1911" t="str">
        <f>VLOOKUP(A1911,Sheet2!$A$1:G5635,7,0)</f>
        <v>R</v>
      </c>
      <c r="S1911" t="str">
        <f>IF(Table1[[#This Row],[Language]]="English","English","Other language")</f>
        <v>English</v>
      </c>
      <c r="T1911">
        <f>Table1[[#This Row],[Gross Revenue]]-Table1[[#This Row],[Budget]]</f>
        <v>23779955</v>
      </c>
      <c r="U1911" s="1">
        <f>(Table1[[#This Row],[Gross Revenue]]/Table1[[#This Row],[Budget]])-1</f>
        <v>2.7976417647058822</v>
      </c>
      <c r="V1911" t="str">
        <f t="shared" si="58"/>
        <v>111-130 minutes</v>
      </c>
      <c r="W1911">
        <f>Table1[[#This Row],[Profit]]/Table1[[#This Row],[Budget]]</f>
        <v>2.7976417647058822</v>
      </c>
      <c r="X1911" s="22" t="str">
        <f>IF(L1911="","",
IF(L1911&lt;Predictability!$B$1,"Low",
IF(L1911&lt;=Predictability!$B$2,"Mid","High")))</f>
        <v>Low</v>
      </c>
      <c r="Y1911" s="22">
        <f t="shared" si="59"/>
        <v>1</v>
      </c>
    </row>
    <row r="1912" spans="1:25" x14ac:dyDescent="0.2">
      <c r="A1912" t="s">
        <v>4379</v>
      </c>
      <c r="B1912" t="s">
        <v>529</v>
      </c>
      <c r="C1912" t="s">
        <v>1491</v>
      </c>
      <c r="D1912">
        <v>18000</v>
      </c>
      <c r="E1912">
        <v>18178</v>
      </c>
      <c r="F1912">
        <v>3</v>
      </c>
      <c r="G1912">
        <v>0</v>
      </c>
      <c r="H1912">
        <v>6</v>
      </c>
      <c r="I1912">
        <v>139</v>
      </c>
      <c r="J1912">
        <v>96</v>
      </c>
      <c r="K1912">
        <v>48006503</v>
      </c>
      <c r="L1912">
        <v>37000000</v>
      </c>
      <c r="M1912" s="2">
        <f>VLOOKUP(A1912,Sheet2!$A$1:G5636,2,0)</f>
        <v>39583</v>
      </c>
      <c r="N1912" t="str">
        <f>VLOOKUP(A1912,Sheet2!$A$1:G5636,3,0)</f>
        <v>Color</v>
      </c>
      <c r="O1912" t="str">
        <f>VLOOKUP(A1912,Sheet2!$A$1:G5636,4,0)</f>
        <v>Adventure</v>
      </c>
      <c r="P1912" t="str">
        <f>VLOOKUP(A1912,Sheet2!$A$1:G5636,5,0)</f>
        <v>English</v>
      </c>
      <c r="Q1912" t="str">
        <f>VLOOKUP(A1912,Sheet2!$A$1:G5636,6,0)</f>
        <v>USA</v>
      </c>
      <c r="R1912" t="str">
        <f>VLOOKUP(A1912,Sheet2!$A$1:G5636,7,0)</f>
        <v>PG</v>
      </c>
      <c r="S1912" t="str">
        <f>IF(Table1[[#This Row],[Language]]="English","English","Other language")</f>
        <v>English</v>
      </c>
      <c r="T1912">
        <f>Table1[[#This Row],[Gross Revenue]]-Table1[[#This Row],[Budget]]</f>
        <v>11006503</v>
      </c>
      <c r="U1912" s="1">
        <f>(Table1[[#This Row],[Gross Revenue]]/Table1[[#This Row],[Budget]])-1</f>
        <v>0.297473054054054</v>
      </c>
      <c r="V1912" t="str">
        <f t="shared" si="58"/>
        <v>90-110 minutes</v>
      </c>
      <c r="W1912">
        <f>Table1[[#This Row],[Profit]]/Table1[[#This Row],[Budget]]</f>
        <v>0.29747305405405405</v>
      </c>
      <c r="X1912" s="22" t="str">
        <f>IF(L1912="","",
IF(L1912&lt;Predictability!$B$1,"Low",
IF(L1912&lt;=Predictability!$B$2,"Mid","High")))</f>
        <v>Mid</v>
      </c>
      <c r="Y1912" s="22">
        <f t="shared" si="59"/>
        <v>0</v>
      </c>
    </row>
    <row r="1913" spans="1:25" x14ac:dyDescent="0.2">
      <c r="A1913" t="s">
        <v>4113</v>
      </c>
      <c r="B1913" t="s">
        <v>1238</v>
      </c>
      <c r="C1913" t="s">
        <v>1239</v>
      </c>
      <c r="D1913">
        <v>529</v>
      </c>
      <c r="E1913">
        <v>619</v>
      </c>
      <c r="F1913">
        <v>252</v>
      </c>
      <c r="G1913">
        <v>0</v>
      </c>
      <c r="H1913">
        <v>5.8</v>
      </c>
      <c r="I1913">
        <v>205</v>
      </c>
      <c r="J1913">
        <v>118</v>
      </c>
      <c r="K1913">
        <v>19673424</v>
      </c>
      <c r="L1913">
        <v>80000000</v>
      </c>
      <c r="M1913" s="2">
        <f>VLOOKUP(A1913,Sheet2!$A$1:G5637,2,0)</f>
        <v>40135</v>
      </c>
      <c r="N1913" t="str">
        <f>VLOOKUP(A1913,Sheet2!$A$1:G5637,3,0)</f>
        <v>Black and White</v>
      </c>
      <c r="O1913" t="str">
        <f>VLOOKUP(A1913,Sheet2!$A$1:G5637,4,0)</f>
        <v>Drama</v>
      </c>
      <c r="P1913" t="str">
        <f>VLOOKUP(A1913,Sheet2!$A$1:G5637,5,0)</f>
        <v>English</v>
      </c>
      <c r="Q1913" t="str">
        <f>VLOOKUP(A1913,Sheet2!$A$1:G5637,6,0)</f>
        <v>USA</v>
      </c>
      <c r="R1913" t="str">
        <f>VLOOKUP(A1913,Sheet2!$A$1:G5637,7,0)</f>
        <v>PG-13</v>
      </c>
      <c r="S1913" t="str">
        <f>IF(Table1[[#This Row],[Language]]="English","English","Other language")</f>
        <v>English</v>
      </c>
      <c r="T1913">
        <f>Table1[[#This Row],[Gross Revenue]]-Table1[[#This Row],[Budget]]</f>
        <v>-60326576</v>
      </c>
      <c r="U1913" s="1">
        <f>(Table1[[#This Row],[Gross Revenue]]/Table1[[#This Row],[Budget]])-1</f>
        <v>-0.75408220000000004</v>
      </c>
      <c r="V1913" t="str">
        <f t="shared" si="58"/>
        <v>111-130 minutes</v>
      </c>
      <c r="W1913">
        <f>Table1[[#This Row],[Profit]]/Table1[[#This Row],[Budget]]</f>
        <v>-0.75408220000000004</v>
      </c>
      <c r="X1913" s="22" t="str">
        <f>IF(L1913="","",
IF(L1913&lt;Predictability!$B$1,"Low",
IF(L1913&lt;=Predictability!$B$2,"Mid","High")))</f>
        <v>High</v>
      </c>
      <c r="Y1913" s="22">
        <f t="shared" si="59"/>
        <v>0</v>
      </c>
    </row>
    <row r="1914" spans="1:25" x14ac:dyDescent="0.2">
      <c r="A1914" t="s">
        <v>6562</v>
      </c>
      <c r="B1914" t="s">
        <v>2988</v>
      </c>
      <c r="C1914" t="s">
        <v>2989</v>
      </c>
      <c r="D1914">
        <v>827</v>
      </c>
      <c r="E1914">
        <v>856</v>
      </c>
      <c r="F1914">
        <v>44</v>
      </c>
      <c r="G1914">
        <v>0</v>
      </c>
      <c r="H1914">
        <v>7.9</v>
      </c>
      <c r="I1914">
        <v>94</v>
      </c>
      <c r="J1914">
        <v>114</v>
      </c>
      <c r="K1914">
        <v>1221261</v>
      </c>
      <c r="L1914">
        <v>1500000</v>
      </c>
      <c r="M1914" s="2">
        <f>VLOOKUP(A1914,Sheet2!$A$1:G5638,2,0)</f>
        <v>36828</v>
      </c>
      <c r="N1914" t="str">
        <f>VLOOKUP(A1914,Sheet2!$A$1:G5638,3,0)</f>
        <v>Color</v>
      </c>
      <c r="O1914" t="str">
        <f>VLOOKUP(A1914,Sheet2!$A$1:G5638,4,0)</f>
        <v>Crime</v>
      </c>
      <c r="P1914" t="str">
        <f>VLOOKUP(A1914,Sheet2!$A$1:G5638,5,0)</f>
        <v>Spanish</v>
      </c>
      <c r="Q1914" t="str">
        <f>VLOOKUP(A1914,Sheet2!$A$1:G5638,6,0)</f>
        <v>Argentina</v>
      </c>
      <c r="R1914" t="str">
        <f>VLOOKUP(A1914,Sheet2!$A$1:G5638,7,0)</f>
        <v>R</v>
      </c>
      <c r="S1914" t="str">
        <f>IF(Table1[[#This Row],[Language]]="English","English","Other language")</f>
        <v>Other language</v>
      </c>
      <c r="T1914">
        <f>Table1[[#This Row],[Gross Revenue]]-Table1[[#This Row],[Budget]]</f>
        <v>-278739</v>
      </c>
      <c r="U1914" s="1">
        <f>(Table1[[#This Row],[Gross Revenue]]/Table1[[#This Row],[Budget]])-1</f>
        <v>-0.18582600000000005</v>
      </c>
      <c r="V1914" t="str">
        <f t="shared" si="58"/>
        <v>111-130 minutes</v>
      </c>
      <c r="W1914">
        <f>Table1[[#This Row],[Profit]]/Table1[[#This Row],[Budget]]</f>
        <v>-0.18582599999999999</v>
      </c>
      <c r="X1914" s="22" t="str">
        <f>IF(L1914="","",
IF(L1914&lt;Predictability!$B$1,"Low",
IF(L1914&lt;=Predictability!$B$2,"Mid","High")))</f>
        <v>Low</v>
      </c>
      <c r="Y1914" s="22">
        <f t="shared" si="59"/>
        <v>0</v>
      </c>
    </row>
    <row r="1915" spans="1:25" x14ac:dyDescent="0.2">
      <c r="A1915" t="s">
        <v>4894</v>
      </c>
      <c r="B1915" t="s">
        <v>1932</v>
      </c>
      <c r="C1915" t="s">
        <v>1933</v>
      </c>
      <c r="D1915">
        <v>330</v>
      </c>
      <c r="E1915">
        <v>701</v>
      </c>
      <c r="F1915">
        <v>160</v>
      </c>
      <c r="G1915">
        <v>0</v>
      </c>
      <c r="H1915">
        <v>6.4</v>
      </c>
      <c r="I1915">
        <v>235</v>
      </c>
      <c r="J1915">
        <v>99</v>
      </c>
      <c r="K1915">
        <v>38105077</v>
      </c>
      <c r="L1915">
        <v>40000000</v>
      </c>
      <c r="M1915" s="2">
        <f>VLOOKUP(A1915,Sheet2!$A$1:G5639,2,0)</f>
        <v>40121</v>
      </c>
      <c r="N1915" t="str">
        <f>VLOOKUP(A1915,Sheet2!$A$1:G5639,3,0)</f>
        <v>Color</v>
      </c>
      <c r="O1915" t="str">
        <f>VLOOKUP(A1915,Sheet2!$A$1:G5639,4,0)</f>
        <v>Action</v>
      </c>
      <c r="P1915" t="str">
        <f>VLOOKUP(A1915,Sheet2!$A$1:G5639,5,0)</f>
        <v>English</v>
      </c>
      <c r="Q1915" t="str">
        <f>VLOOKUP(A1915,Sheet2!$A$1:G5639,6,0)</f>
        <v>USA</v>
      </c>
      <c r="R1915" t="str">
        <f>VLOOKUP(A1915,Sheet2!$A$1:G5639,7,0)</f>
        <v>R</v>
      </c>
      <c r="S1915" t="str">
        <f>IF(Table1[[#This Row],[Language]]="English","English","Other language")</f>
        <v>English</v>
      </c>
      <c r="T1915">
        <f>Table1[[#This Row],[Gross Revenue]]-Table1[[#This Row],[Budget]]</f>
        <v>-1894923</v>
      </c>
      <c r="U1915" s="1">
        <f>(Table1[[#This Row],[Gross Revenue]]/Table1[[#This Row],[Budget]])-1</f>
        <v>-4.7373074999999987E-2</v>
      </c>
      <c r="V1915" t="str">
        <f t="shared" si="58"/>
        <v>90-110 minutes</v>
      </c>
      <c r="W1915">
        <f>Table1[[#This Row],[Profit]]/Table1[[#This Row],[Budget]]</f>
        <v>-4.7373075000000001E-2</v>
      </c>
      <c r="X1915" s="22" t="str">
        <f>IF(L1915="","",
IF(L1915&lt;Predictability!$B$1,"Low",
IF(L1915&lt;=Predictability!$B$2,"Mid","High")))</f>
        <v>Mid</v>
      </c>
      <c r="Y1915" s="22">
        <f t="shared" si="59"/>
        <v>0</v>
      </c>
    </row>
    <row r="1916" spans="1:25" x14ac:dyDescent="0.2">
      <c r="A1916" t="s">
        <v>5909</v>
      </c>
      <c r="B1916" t="s">
        <v>784</v>
      </c>
      <c r="C1916" t="s">
        <v>946</v>
      </c>
      <c r="D1916">
        <v>12000</v>
      </c>
      <c r="E1916">
        <v>21130</v>
      </c>
      <c r="F1916">
        <v>0</v>
      </c>
      <c r="G1916">
        <v>915</v>
      </c>
      <c r="H1916">
        <v>7.1</v>
      </c>
      <c r="I1916">
        <v>83</v>
      </c>
      <c r="J1916">
        <v>212</v>
      </c>
      <c r="K1916">
        <v>13560960</v>
      </c>
      <c r="L1916">
        <v>50000000</v>
      </c>
      <c r="M1916" s="2">
        <f>VLOOKUP(A1916,Sheet2!$A$1:G5640,2,0)</f>
        <v>34882</v>
      </c>
      <c r="N1916" t="str">
        <f>VLOOKUP(A1916,Sheet2!$A$1:G5640,3,0)</f>
        <v>Black and White</v>
      </c>
      <c r="O1916" t="str">
        <f>VLOOKUP(A1916,Sheet2!$A$1:G5640,4,0)</f>
        <v>Biography</v>
      </c>
      <c r="P1916" t="str">
        <f>VLOOKUP(A1916,Sheet2!$A$1:G5640,5,0)</f>
        <v>English</v>
      </c>
      <c r="Q1916" t="str">
        <f>VLOOKUP(A1916,Sheet2!$A$1:G5640,6,0)</f>
        <v>USA</v>
      </c>
      <c r="R1916" t="str">
        <f>VLOOKUP(A1916,Sheet2!$A$1:G5640,7,0)</f>
        <v>R</v>
      </c>
      <c r="S1916" t="str">
        <f>IF(Table1[[#This Row],[Language]]="English","English","Other language")</f>
        <v>English</v>
      </c>
      <c r="T1916">
        <f>Table1[[#This Row],[Gross Revenue]]-Table1[[#This Row],[Budget]]</f>
        <v>-36439040</v>
      </c>
      <c r="U1916" s="1">
        <f>(Table1[[#This Row],[Gross Revenue]]/Table1[[#This Row],[Budget]])-1</f>
        <v>-0.72878080000000001</v>
      </c>
      <c r="V1916" t="str">
        <f t="shared" si="58"/>
        <v>&gt;150 minutes</v>
      </c>
      <c r="W1916">
        <f>Table1[[#This Row],[Profit]]/Table1[[#This Row],[Budget]]</f>
        <v>-0.72878080000000001</v>
      </c>
      <c r="X1916" s="22" t="str">
        <f>IF(L1916="","",
IF(L1916&lt;Predictability!$B$1,"Low",
IF(L1916&lt;=Predictability!$B$2,"Mid","High")))</f>
        <v>Mid</v>
      </c>
      <c r="Y1916" s="22">
        <f t="shared" si="59"/>
        <v>0</v>
      </c>
    </row>
    <row r="1917" spans="1:25" x14ac:dyDescent="0.2">
      <c r="A1917" t="s">
        <v>4386</v>
      </c>
      <c r="B1917" t="s">
        <v>848</v>
      </c>
      <c r="C1917" t="s">
        <v>1497</v>
      </c>
      <c r="D1917">
        <v>2000</v>
      </c>
      <c r="E1917">
        <v>4738</v>
      </c>
      <c r="F1917">
        <v>1000</v>
      </c>
      <c r="G1917">
        <v>21000</v>
      </c>
      <c r="H1917">
        <v>8.1</v>
      </c>
      <c r="I1917">
        <v>488</v>
      </c>
      <c r="J1917">
        <v>122</v>
      </c>
      <c r="K1917">
        <v>74273505</v>
      </c>
      <c r="L1917">
        <v>25000000</v>
      </c>
      <c r="M1917" s="2">
        <f>VLOOKUP(A1917,Sheet2!$A$1:G5641,2,0)</f>
        <v>39150</v>
      </c>
      <c r="N1917" t="str">
        <f>VLOOKUP(A1917,Sheet2!$A$1:G5641,3,0)</f>
        <v>Color</v>
      </c>
      <c r="O1917" t="str">
        <f>VLOOKUP(A1917,Sheet2!$A$1:G5641,4,0)</f>
        <v>Crime</v>
      </c>
      <c r="P1917" t="str">
        <f>VLOOKUP(A1917,Sheet2!$A$1:G5641,5,0)</f>
        <v>English</v>
      </c>
      <c r="Q1917" t="str">
        <f>VLOOKUP(A1917,Sheet2!$A$1:G5641,6,0)</f>
        <v>USA</v>
      </c>
      <c r="R1917" t="str">
        <f>VLOOKUP(A1917,Sheet2!$A$1:G5641,7,0)</f>
        <v>R</v>
      </c>
      <c r="S1917" t="str">
        <f>IF(Table1[[#This Row],[Language]]="English","English","Other language")</f>
        <v>English</v>
      </c>
      <c r="T1917">
        <f>Table1[[#This Row],[Gross Revenue]]-Table1[[#This Row],[Budget]]</f>
        <v>49273505</v>
      </c>
      <c r="U1917" s="1">
        <f>(Table1[[#This Row],[Gross Revenue]]/Table1[[#This Row],[Budget]])-1</f>
        <v>1.9709401999999998</v>
      </c>
      <c r="V1917" t="str">
        <f t="shared" si="58"/>
        <v>111-130 minutes</v>
      </c>
      <c r="W1917">
        <f>Table1[[#This Row],[Profit]]/Table1[[#This Row],[Budget]]</f>
        <v>1.9709402</v>
      </c>
      <c r="X1917" s="22" t="str">
        <f>IF(L1917="","",
IF(L1917&lt;Predictability!$B$1,"Low",
IF(L1917&lt;=Predictability!$B$2,"Mid","High")))</f>
        <v>Mid</v>
      </c>
      <c r="Y1917" s="22">
        <f t="shared" si="59"/>
        <v>1</v>
      </c>
    </row>
    <row r="1918" spans="1:25" x14ac:dyDescent="0.2">
      <c r="A1918" t="s">
        <v>6948</v>
      </c>
      <c r="B1918" t="s">
        <v>2969</v>
      </c>
      <c r="C1918" t="s">
        <v>2497</v>
      </c>
      <c r="D1918">
        <v>393</v>
      </c>
      <c r="E1918">
        <v>446</v>
      </c>
      <c r="F1918">
        <v>117</v>
      </c>
      <c r="G1918">
        <v>0</v>
      </c>
      <c r="H1918">
        <v>8.3000000000000007</v>
      </c>
      <c r="I1918">
        <v>79</v>
      </c>
      <c r="J1918">
        <v>102</v>
      </c>
      <c r="K1918">
        <v>1430185</v>
      </c>
      <c r="L1918">
        <v>2000000</v>
      </c>
      <c r="M1918" s="2">
        <f>VLOOKUP(A1918,Sheet2!$A$1:G5642,2,0)</f>
        <v>39248</v>
      </c>
      <c r="N1918" t="str">
        <f>VLOOKUP(A1918,Sheet2!$A$1:G5642,3,0)</f>
        <v>Color</v>
      </c>
      <c r="O1918" t="str">
        <f>VLOOKUP(A1918,Sheet2!$A$1:G5642,4,0)</f>
        <v>Documentary</v>
      </c>
      <c r="P1918" t="str">
        <f>VLOOKUP(A1918,Sheet2!$A$1:G5642,5,0)</f>
        <v>English</v>
      </c>
      <c r="Q1918" t="str">
        <f>VLOOKUP(A1918,Sheet2!$A$1:G5642,6,0)</f>
        <v>USA</v>
      </c>
      <c r="R1918">
        <f>VLOOKUP(A1918,Sheet2!$A$1:G5642,7,0)</f>
        <v>0</v>
      </c>
      <c r="S1918" t="str">
        <f>IF(Table1[[#This Row],[Language]]="English","English","Other language")</f>
        <v>English</v>
      </c>
      <c r="T1918">
        <f>Table1[[#This Row],[Gross Revenue]]-Table1[[#This Row],[Budget]]</f>
        <v>-569815</v>
      </c>
      <c r="U1918" s="1">
        <f>(Table1[[#This Row],[Gross Revenue]]/Table1[[#This Row],[Budget]])-1</f>
        <v>-0.28490749999999998</v>
      </c>
      <c r="V1918" t="str">
        <f t="shared" si="58"/>
        <v>90-110 minutes</v>
      </c>
      <c r="W1918">
        <f>Table1[[#This Row],[Profit]]/Table1[[#This Row],[Budget]]</f>
        <v>-0.28490749999999998</v>
      </c>
      <c r="X1918" s="22" t="str">
        <f>IF(L1918="","",
IF(L1918&lt;Predictability!$B$1,"Low",
IF(L1918&lt;=Predictability!$B$2,"Mid","High")))</f>
        <v>Low</v>
      </c>
      <c r="Y1918" s="22">
        <f t="shared" si="59"/>
        <v>0</v>
      </c>
    </row>
    <row r="1919" spans="1:25" x14ac:dyDescent="0.2">
      <c r="A1919" t="s">
        <v>5595</v>
      </c>
      <c r="B1919" t="s">
        <v>2400</v>
      </c>
      <c r="C1919" t="s">
        <v>1510</v>
      </c>
      <c r="D1919">
        <v>155</v>
      </c>
      <c r="E1919">
        <v>259</v>
      </c>
      <c r="F1919">
        <v>66</v>
      </c>
      <c r="G1919">
        <v>16000</v>
      </c>
      <c r="H1919">
        <v>6.8</v>
      </c>
      <c r="I1919">
        <v>203</v>
      </c>
      <c r="J1919">
        <v>103</v>
      </c>
      <c r="K1919">
        <v>27285953</v>
      </c>
      <c r="L1919">
        <v>5000000</v>
      </c>
      <c r="M1919" s="2">
        <f>VLOOKUP(A1919,Sheet2!$A$1:G5643,2,0)</f>
        <v>42016</v>
      </c>
      <c r="N1919" t="str">
        <f>VLOOKUP(A1919,Sheet2!$A$1:G5643,3,0)</f>
        <v>Color</v>
      </c>
      <c r="O1919" t="str">
        <f>VLOOKUP(A1919,Sheet2!$A$1:G5643,4,0)</f>
        <v>Action</v>
      </c>
      <c r="P1919" t="str">
        <f>VLOOKUP(A1919,Sheet2!$A$1:G5643,5,0)</f>
        <v>English</v>
      </c>
      <c r="Q1919" t="str">
        <f>VLOOKUP(A1919,Sheet2!$A$1:G5643,6,0)</f>
        <v>USA</v>
      </c>
      <c r="R1919" t="str">
        <f>VLOOKUP(A1919,Sheet2!$A$1:G5643,7,0)</f>
        <v>R</v>
      </c>
      <c r="S1919" t="str">
        <f>IF(Table1[[#This Row],[Language]]="English","English","Other language")</f>
        <v>English</v>
      </c>
      <c r="T1919">
        <f>Table1[[#This Row],[Gross Revenue]]-Table1[[#This Row],[Budget]]</f>
        <v>22285953</v>
      </c>
      <c r="U1919" s="1">
        <f>(Table1[[#This Row],[Gross Revenue]]/Table1[[#This Row],[Budget]])-1</f>
        <v>4.4571905999999997</v>
      </c>
      <c r="V1919" t="str">
        <f t="shared" si="58"/>
        <v>90-110 minutes</v>
      </c>
      <c r="W1919">
        <f>Table1[[#This Row],[Profit]]/Table1[[#This Row],[Budget]]</f>
        <v>4.4571905999999997</v>
      </c>
      <c r="X1919" s="22" t="str">
        <f>IF(L1919="","",
IF(L1919&lt;Predictability!$B$1,"Low",
IF(L1919&lt;=Predictability!$B$2,"Mid","High")))</f>
        <v>Low</v>
      </c>
      <c r="Y1919" s="22">
        <f t="shared" si="59"/>
        <v>1</v>
      </c>
    </row>
    <row r="1920" spans="1:25" x14ac:dyDescent="0.2">
      <c r="A1920" t="s">
        <v>4793</v>
      </c>
      <c r="B1920" t="s">
        <v>894</v>
      </c>
      <c r="C1920" t="s">
        <v>1318</v>
      </c>
      <c r="D1920">
        <v>1000</v>
      </c>
      <c r="E1920">
        <v>2297</v>
      </c>
      <c r="F1920">
        <v>12</v>
      </c>
      <c r="G1920">
        <v>0</v>
      </c>
      <c r="H1920">
        <v>5.6</v>
      </c>
      <c r="I1920">
        <v>58</v>
      </c>
      <c r="J1920">
        <v>84</v>
      </c>
      <c r="K1920">
        <v>52543632</v>
      </c>
      <c r="L1920">
        <v>13200000</v>
      </c>
      <c r="M1920" s="2">
        <f>VLOOKUP(A1920,Sheet2!$A$1:G5644,2,0)</f>
        <v>41789</v>
      </c>
      <c r="N1920" t="str">
        <f>VLOOKUP(A1920,Sheet2!$A$1:G5644,3,0)</f>
        <v>Color</v>
      </c>
      <c r="O1920" t="str">
        <f>VLOOKUP(A1920,Sheet2!$A$1:G5644,4,0)</f>
        <v>Crime</v>
      </c>
      <c r="P1920" t="str">
        <f>VLOOKUP(A1920,Sheet2!$A$1:G5644,5,0)</f>
        <v>English</v>
      </c>
      <c r="Q1920" t="str">
        <f>VLOOKUP(A1920,Sheet2!$A$1:G5644,6,0)</f>
        <v>USA</v>
      </c>
      <c r="R1920" t="str">
        <f>VLOOKUP(A1920,Sheet2!$A$1:G5644,7,0)</f>
        <v>PG-13</v>
      </c>
      <c r="S1920" t="str">
        <f>IF(Table1[[#This Row],[Language]]="English","English","Other language")</f>
        <v>English</v>
      </c>
      <c r="T1920">
        <f>Table1[[#This Row],[Gross Revenue]]-Table1[[#This Row],[Budget]]</f>
        <v>39343632</v>
      </c>
      <c r="U1920" s="1">
        <f>(Table1[[#This Row],[Gross Revenue]]/Table1[[#This Row],[Budget]])-1</f>
        <v>2.9805781818181818</v>
      </c>
      <c r="V1920" t="str">
        <f t="shared" si="58"/>
        <v>&lt;90 minutes</v>
      </c>
      <c r="W1920">
        <f>Table1[[#This Row],[Profit]]/Table1[[#This Row],[Budget]]</f>
        <v>2.9805781818181818</v>
      </c>
      <c r="X1920" s="22" t="str">
        <f>IF(L1920="","",
IF(L1920&lt;Predictability!$B$1,"Low",
IF(L1920&lt;=Predictability!$B$2,"Mid","High")))</f>
        <v>Mid</v>
      </c>
      <c r="Y1920" s="22">
        <f t="shared" si="59"/>
        <v>1</v>
      </c>
    </row>
    <row r="1921" spans="1:25" x14ac:dyDescent="0.2">
      <c r="A1921" t="s">
        <v>4786</v>
      </c>
      <c r="B1921" t="s">
        <v>1853</v>
      </c>
      <c r="C1921" t="s">
        <v>1854</v>
      </c>
      <c r="D1921">
        <v>943</v>
      </c>
      <c r="E1921">
        <v>3497</v>
      </c>
      <c r="F1921">
        <v>96</v>
      </c>
      <c r="G1921">
        <v>0</v>
      </c>
      <c r="H1921">
        <v>6.3</v>
      </c>
      <c r="I1921">
        <v>171</v>
      </c>
      <c r="J1921">
        <v>104</v>
      </c>
      <c r="K1921">
        <v>43097652</v>
      </c>
      <c r="L1921">
        <v>28000000</v>
      </c>
      <c r="M1921" s="2">
        <f>VLOOKUP(A1921,Sheet2!$A$1:G5645,2,0)</f>
        <v>39212</v>
      </c>
      <c r="N1921" t="str">
        <f>VLOOKUP(A1921,Sheet2!$A$1:G5645,3,0)</f>
        <v>Color</v>
      </c>
      <c r="O1921" t="str">
        <f>VLOOKUP(A1921,Sheet2!$A$1:G5645,4,0)</f>
        <v>Comedy</v>
      </c>
      <c r="P1921" t="str">
        <f>VLOOKUP(A1921,Sheet2!$A$1:G5645,5,0)</f>
        <v>English</v>
      </c>
      <c r="Q1921" t="str">
        <f>VLOOKUP(A1921,Sheet2!$A$1:G5645,6,0)</f>
        <v>USA</v>
      </c>
      <c r="R1921" t="str">
        <f>VLOOKUP(A1921,Sheet2!$A$1:G5645,7,0)</f>
        <v>PG</v>
      </c>
      <c r="S1921" t="str">
        <f>IF(Table1[[#This Row],[Language]]="English","English","Other language")</f>
        <v>English</v>
      </c>
      <c r="T1921">
        <f>Table1[[#This Row],[Gross Revenue]]-Table1[[#This Row],[Budget]]</f>
        <v>15097652</v>
      </c>
      <c r="U1921" s="1">
        <f>(Table1[[#This Row],[Gross Revenue]]/Table1[[#This Row],[Budget]])-1</f>
        <v>0.53920185714285718</v>
      </c>
      <c r="V1921" t="str">
        <f t="shared" si="58"/>
        <v>90-110 minutes</v>
      </c>
      <c r="W1921">
        <f>Table1[[#This Row],[Profit]]/Table1[[#This Row],[Budget]]</f>
        <v>0.53920185714285718</v>
      </c>
      <c r="X1921" s="22" t="str">
        <f>IF(L1921="","",
IF(L1921&lt;Predictability!$B$1,"Low",
IF(L1921&lt;=Predictability!$B$2,"Mid","High")))</f>
        <v>Mid</v>
      </c>
      <c r="Y1921" s="22">
        <f t="shared" si="59"/>
        <v>1</v>
      </c>
    </row>
    <row r="1922" spans="1:25" x14ac:dyDescent="0.2">
      <c r="A1922" t="s">
        <v>4670</v>
      </c>
      <c r="B1922" t="s">
        <v>1041</v>
      </c>
      <c r="C1922" t="s">
        <v>648</v>
      </c>
      <c r="D1922">
        <v>20000</v>
      </c>
      <c r="E1922">
        <v>22739</v>
      </c>
      <c r="F1922">
        <v>425</v>
      </c>
      <c r="G1922">
        <v>24000</v>
      </c>
      <c r="H1922">
        <v>6.2</v>
      </c>
      <c r="I1922">
        <v>245</v>
      </c>
      <c r="J1922">
        <v>108</v>
      </c>
      <c r="K1922">
        <v>70625986</v>
      </c>
      <c r="L1922">
        <v>25000000</v>
      </c>
      <c r="M1922" s="2">
        <f>VLOOKUP(A1922,Sheet2!$A$1:G5646,2,0)</f>
        <v>40842</v>
      </c>
      <c r="N1922" t="str">
        <f>VLOOKUP(A1922,Sheet2!$A$1:G5646,3,0)</f>
        <v>Color</v>
      </c>
      <c r="O1922" t="str">
        <f>VLOOKUP(A1922,Sheet2!$A$1:G5646,4,0)</f>
        <v>Comedy</v>
      </c>
      <c r="P1922" t="str">
        <f>VLOOKUP(A1922,Sheet2!$A$1:G5646,5,0)</f>
        <v>English</v>
      </c>
      <c r="Q1922" t="str">
        <f>VLOOKUP(A1922,Sheet2!$A$1:G5646,6,0)</f>
        <v>USA</v>
      </c>
      <c r="R1922" t="str">
        <f>VLOOKUP(A1922,Sheet2!$A$1:G5646,7,0)</f>
        <v>R</v>
      </c>
      <c r="S1922" t="str">
        <f>IF(Table1[[#This Row],[Language]]="English","English","Other language")</f>
        <v>English</v>
      </c>
      <c r="T1922">
        <f>Table1[[#This Row],[Gross Revenue]]-Table1[[#This Row],[Budget]]</f>
        <v>45625986</v>
      </c>
      <c r="U1922" s="1">
        <f>(Table1[[#This Row],[Gross Revenue]]/Table1[[#This Row],[Budget]])-1</f>
        <v>1.8250394399999998</v>
      </c>
      <c r="V1922" t="str">
        <f t="shared" ref="V1922:V1985" si="60">IF(J1922="","",IF(J1922&lt;90,"&lt;90 minutes",IF(J1922&lt;=110,"90-110 minutes",IF(J1922&lt;=130,"111-130 minutes",IF(J1922&lt;=150,"131-150 minutes","&gt;150 minutes")))))</f>
        <v>90-110 minutes</v>
      </c>
      <c r="W1922">
        <f>Table1[[#This Row],[Profit]]/Table1[[#This Row],[Budget]]</f>
        <v>1.8250394400000001</v>
      </c>
      <c r="X1922" s="22" t="str">
        <f>IF(L1922="","",
IF(L1922&lt;Predictability!$B$1,"Low",
IF(L1922&lt;=Predictability!$B$2,"Mid","High")))</f>
        <v>Mid</v>
      </c>
      <c r="Y1922" s="22">
        <f t="shared" ref="Y1922:Y1985" si="61">IF(W1922&gt;=0.5,1,0)</f>
        <v>1</v>
      </c>
    </row>
    <row r="1923" spans="1:25" x14ac:dyDescent="0.2">
      <c r="A1923" t="s">
        <v>4138</v>
      </c>
      <c r="B1923" t="s">
        <v>784</v>
      </c>
      <c r="C1923" t="s">
        <v>1261</v>
      </c>
      <c r="D1923">
        <v>12000</v>
      </c>
      <c r="E1923">
        <v>32355</v>
      </c>
      <c r="F1923">
        <v>0</v>
      </c>
      <c r="G1923">
        <v>71000</v>
      </c>
      <c r="H1923">
        <v>5.8</v>
      </c>
      <c r="I1923">
        <v>434</v>
      </c>
      <c r="J1923">
        <v>138</v>
      </c>
      <c r="K1923">
        <v>101160529</v>
      </c>
      <c r="L1923">
        <v>125000000</v>
      </c>
      <c r="M1923" s="2">
        <f>VLOOKUP(A1923,Sheet2!$A$1:G5647,2,0)</f>
        <v>41680</v>
      </c>
      <c r="N1923" t="str">
        <f>VLOOKUP(A1923,Sheet2!$A$1:G5647,3,0)</f>
        <v>Color</v>
      </c>
      <c r="O1923" t="str">
        <f>VLOOKUP(A1923,Sheet2!$A$1:G5647,4,0)</f>
        <v>Action</v>
      </c>
      <c r="P1923" t="str">
        <f>VLOOKUP(A1923,Sheet2!$A$1:G5647,5,0)</f>
        <v>English</v>
      </c>
      <c r="Q1923" t="str">
        <f>VLOOKUP(A1923,Sheet2!$A$1:G5647,6,0)</f>
        <v>USA</v>
      </c>
      <c r="R1923" t="str">
        <f>VLOOKUP(A1923,Sheet2!$A$1:G5647,7,0)</f>
        <v>PG-13</v>
      </c>
      <c r="S1923" t="str">
        <f>IF(Table1[[#This Row],[Language]]="English","English","Other language")</f>
        <v>English</v>
      </c>
      <c r="T1923">
        <f>Table1[[#This Row],[Gross Revenue]]-Table1[[#This Row],[Budget]]</f>
        <v>-23839471</v>
      </c>
      <c r="U1923" s="1">
        <f>(Table1[[#This Row],[Gross Revenue]]/Table1[[#This Row],[Budget]])-1</f>
        <v>-0.19071576800000001</v>
      </c>
      <c r="V1923" t="str">
        <f t="shared" si="60"/>
        <v>131-150 minutes</v>
      </c>
      <c r="W1923">
        <f>Table1[[#This Row],[Profit]]/Table1[[#This Row],[Budget]]</f>
        <v>-0.19071576800000001</v>
      </c>
      <c r="X1923" s="22" t="str">
        <f>IF(L1923="","",
IF(L1923&lt;Predictability!$B$1,"Low",
IF(L1923&lt;=Predictability!$B$2,"Mid","High")))</f>
        <v>High</v>
      </c>
      <c r="Y1923" s="22">
        <f t="shared" si="61"/>
        <v>0</v>
      </c>
    </row>
    <row r="1924" spans="1:25" x14ac:dyDescent="0.2">
      <c r="A1924" t="s">
        <v>4316</v>
      </c>
      <c r="B1924" t="s">
        <v>906</v>
      </c>
      <c r="C1924" t="s">
        <v>945</v>
      </c>
      <c r="D1924">
        <v>1000</v>
      </c>
      <c r="E1924">
        <v>2115</v>
      </c>
      <c r="F1924">
        <v>44</v>
      </c>
      <c r="G1924">
        <v>265</v>
      </c>
      <c r="H1924">
        <v>6</v>
      </c>
      <c r="I1924">
        <v>30</v>
      </c>
      <c r="J1924">
        <v>112</v>
      </c>
      <c r="K1924">
        <v>77231</v>
      </c>
      <c r="L1924">
        <v>25000000</v>
      </c>
      <c r="M1924" s="2">
        <f>VLOOKUP(A1924,Sheet2!$A$1:G5648,2,0)</f>
        <v>38617</v>
      </c>
      <c r="N1924" t="str">
        <f>VLOOKUP(A1924,Sheet2!$A$1:G5648,3,0)</f>
        <v>Color</v>
      </c>
      <c r="O1924" t="str">
        <f>VLOOKUP(A1924,Sheet2!$A$1:G5648,4,0)</f>
        <v>Drama</v>
      </c>
      <c r="P1924" t="str">
        <f>VLOOKUP(A1924,Sheet2!$A$1:G5648,5,0)</f>
        <v>Kazakh</v>
      </c>
      <c r="Q1924" t="str">
        <f>VLOOKUP(A1924,Sheet2!$A$1:G5648,6,0)</f>
        <v>France</v>
      </c>
      <c r="R1924" t="str">
        <f>VLOOKUP(A1924,Sheet2!$A$1:G5648,7,0)</f>
        <v>R</v>
      </c>
      <c r="S1924" t="str">
        <f>IF(Table1[[#This Row],[Language]]="English","English","Other language")</f>
        <v>Other language</v>
      </c>
      <c r="T1924">
        <f>Table1[[#This Row],[Gross Revenue]]-Table1[[#This Row],[Budget]]</f>
        <v>-24922769</v>
      </c>
      <c r="U1924" s="1">
        <f>(Table1[[#This Row],[Gross Revenue]]/Table1[[#This Row],[Budget]])-1</f>
        <v>-0.99691076000000001</v>
      </c>
      <c r="V1924" t="str">
        <f t="shared" si="60"/>
        <v>111-130 minutes</v>
      </c>
      <c r="W1924">
        <f>Table1[[#This Row],[Profit]]/Table1[[#This Row],[Budget]]</f>
        <v>-0.99691076000000001</v>
      </c>
      <c r="X1924" s="22" t="str">
        <f>IF(L1924="","",
IF(L1924&lt;Predictability!$B$1,"Low",
IF(L1924&lt;=Predictability!$B$2,"Mid","High")))</f>
        <v>Mid</v>
      </c>
      <c r="Y1924" s="22">
        <f t="shared" si="61"/>
        <v>0</v>
      </c>
    </row>
    <row r="1925" spans="1:25" x14ac:dyDescent="0.2">
      <c r="A1925" t="s">
        <v>5831</v>
      </c>
      <c r="B1925" t="s">
        <v>528</v>
      </c>
      <c r="C1925" t="s">
        <v>813</v>
      </c>
      <c r="D1925">
        <v>14000</v>
      </c>
      <c r="E1925">
        <v>16967</v>
      </c>
      <c r="F1925">
        <v>174</v>
      </c>
      <c r="G1925">
        <v>24000</v>
      </c>
      <c r="H1925">
        <v>7</v>
      </c>
      <c r="I1925">
        <v>359</v>
      </c>
      <c r="J1925">
        <v>106</v>
      </c>
      <c r="K1925">
        <v>91439400</v>
      </c>
      <c r="L1925">
        <v>50000000</v>
      </c>
      <c r="M1925" s="2">
        <f>VLOOKUP(A1925,Sheet2!$A$1:G5649,2,0)</f>
        <v>41787</v>
      </c>
      <c r="N1925" t="str">
        <f>VLOOKUP(A1925,Sheet2!$A$1:G5649,3,0)</f>
        <v>Color</v>
      </c>
      <c r="O1925" t="str">
        <f>VLOOKUP(A1925,Sheet2!$A$1:G5649,4,0)</f>
        <v>Action</v>
      </c>
      <c r="P1925" t="str">
        <f>VLOOKUP(A1925,Sheet2!$A$1:G5649,5,0)</f>
        <v>English</v>
      </c>
      <c r="Q1925" t="str">
        <f>VLOOKUP(A1925,Sheet2!$A$1:G5649,6,0)</f>
        <v>UK</v>
      </c>
      <c r="R1925" t="str">
        <f>VLOOKUP(A1925,Sheet2!$A$1:G5649,7,0)</f>
        <v>PG-13</v>
      </c>
      <c r="S1925" t="str">
        <f>IF(Table1[[#This Row],[Language]]="English","English","Other language")</f>
        <v>English</v>
      </c>
      <c r="T1925">
        <f>Table1[[#This Row],[Gross Revenue]]-Table1[[#This Row],[Budget]]</f>
        <v>41439400</v>
      </c>
      <c r="U1925" s="1">
        <f>(Table1[[#This Row],[Gross Revenue]]/Table1[[#This Row],[Budget]])-1</f>
        <v>0.82878800000000008</v>
      </c>
      <c r="V1925" t="str">
        <f t="shared" si="60"/>
        <v>90-110 minutes</v>
      </c>
      <c r="W1925">
        <f>Table1[[#This Row],[Profit]]/Table1[[#This Row],[Budget]]</f>
        <v>0.82878799999999997</v>
      </c>
      <c r="X1925" s="22" t="str">
        <f>IF(L1925="","",
IF(L1925&lt;Predictability!$B$1,"Low",
IF(L1925&lt;=Predictability!$B$2,"Mid","High")))</f>
        <v>Mid</v>
      </c>
      <c r="Y1925" s="22">
        <f t="shared" si="61"/>
        <v>1</v>
      </c>
    </row>
    <row r="1926" spans="1:25" x14ac:dyDescent="0.2">
      <c r="A1926" t="s">
        <v>6199</v>
      </c>
      <c r="B1926" t="s">
        <v>1333</v>
      </c>
      <c r="C1926" t="s">
        <v>2812</v>
      </c>
      <c r="D1926">
        <v>10000</v>
      </c>
      <c r="E1926">
        <v>20563</v>
      </c>
      <c r="F1926">
        <v>51</v>
      </c>
      <c r="G1926">
        <v>0</v>
      </c>
      <c r="H1926">
        <v>7.3</v>
      </c>
      <c r="I1926">
        <v>155</v>
      </c>
      <c r="J1926">
        <v>126</v>
      </c>
      <c r="K1926">
        <v>18324242</v>
      </c>
      <c r="L1926">
        <v>35000000</v>
      </c>
      <c r="M1926" s="2">
        <f>VLOOKUP(A1926,Sheet2!$A$1:G5650,2,0)</f>
        <v>38575</v>
      </c>
      <c r="N1926" t="str">
        <f>VLOOKUP(A1926,Sheet2!$A$1:G5650,3,0)</f>
        <v>Color</v>
      </c>
      <c r="O1926" t="str">
        <f>VLOOKUP(A1926,Sheet2!$A$1:G5650,4,0)</f>
        <v>Drama</v>
      </c>
      <c r="P1926" t="str">
        <f>VLOOKUP(A1926,Sheet2!$A$1:G5650,5,0)</f>
        <v>English</v>
      </c>
      <c r="Q1926" t="str">
        <f>VLOOKUP(A1926,Sheet2!$A$1:G5650,6,0)</f>
        <v>USA</v>
      </c>
      <c r="R1926" t="str">
        <f>VLOOKUP(A1926,Sheet2!$A$1:G5650,7,0)</f>
        <v>R</v>
      </c>
      <c r="S1926" t="str">
        <f>IF(Table1[[#This Row],[Language]]="English","English","Other language")</f>
        <v>English</v>
      </c>
      <c r="T1926">
        <f>Table1[[#This Row],[Gross Revenue]]-Table1[[#This Row],[Budget]]</f>
        <v>-16675758</v>
      </c>
      <c r="U1926" s="1">
        <f>(Table1[[#This Row],[Gross Revenue]]/Table1[[#This Row],[Budget]])-1</f>
        <v>-0.4764502285714286</v>
      </c>
      <c r="V1926" t="str">
        <f t="shared" si="60"/>
        <v>111-130 minutes</v>
      </c>
      <c r="W1926">
        <f>Table1[[#This Row],[Profit]]/Table1[[#This Row],[Budget]]</f>
        <v>-0.47645022857142855</v>
      </c>
      <c r="X1926" s="22" t="str">
        <f>IF(L1926="","",
IF(L1926&lt;Predictability!$B$1,"Low",
IF(L1926&lt;=Predictability!$B$2,"Mid","High")))</f>
        <v>Mid</v>
      </c>
      <c r="Y1926" s="22">
        <f t="shared" si="61"/>
        <v>0</v>
      </c>
    </row>
    <row r="1927" spans="1:25" x14ac:dyDescent="0.2">
      <c r="A1927" t="s">
        <v>4880</v>
      </c>
      <c r="B1927" t="s">
        <v>1466</v>
      </c>
      <c r="C1927" t="s">
        <v>380</v>
      </c>
      <c r="D1927">
        <v>548</v>
      </c>
      <c r="E1927">
        <v>2389</v>
      </c>
      <c r="F1927">
        <v>35</v>
      </c>
      <c r="G1927">
        <v>298</v>
      </c>
      <c r="H1927">
        <v>6.4</v>
      </c>
      <c r="I1927">
        <v>60</v>
      </c>
      <c r="J1927">
        <v>103</v>
      </c>
      <c r="K1927">
        <v>1420578</v>
      </c>
      <c r="L1927">
        <v>1900000</v>
      </c>
      <c r="M1927" s="2">
        <f>VLOOKUP(A1927,Sheet2!$A$1:G5651,2,0)</f>
        <v>37737</v>
      </c>
      <c r="N1927" t="str">
        <f>VLOOKUP(A1927,Sheet2!$A$1:G5651,3,0)</f>
        <v>Color</v>
      </c>
      <c r="O1927" t="str">
        <f>VLOOKUP(A1927,Sheet2!$A$1:G5651,4,0)</f>
        <v>Drama</v>
      </c>
      <c r="P1927" t="str">
        <f>VLOOKUP(A1927,Sheet2!$A$1:G5651,5,0)</f>
        <v>English</v>
      </c>
      <c r="Q1927" t="str">
        <f>VLOOKUP(A1927,Sheet2!$A$1:G5651,6,0)</f>
        <v>USA</v>
      </c>
      <c r="R1927" t="str">
        <f>VLOOKUP(A1927,Sheet2!$A$1:G5651,7,0)</f>
        <v>PG-13</v>
      </c>
      <c r="S1927" t="str">
        <f>IF(Table1[[#This Row],[Language]]="English","English","Other language")</f>
        <v>English</v>
      </c>
      <c r="T1927">
        <f>Table1[[#This Row],[Gross Revenue]]-Table1[[#This Row],[Budget]]</f>
        <v>-479422</v>
      </c>
      <c r="U1927" s="1">
        <f>(Table1[[#This Row],[Gross Revenue]]/Table1[[#This Row],[Budget]])-1</f>
        <v>-0.25232736842105263</v>
      </c>
      <c r="V1927" t="str">
        <f t="shared" si="60"/>
        <v>90-110 minutes</v>
      </c>
      <c r="W1927">
        <f>Table1[[#This Row],[Profit]]/Table1[[#This Row],[Budget]]</f>
        <v>-0.25232736842105263</v>
      </c>
      <c r="X1927" s="22" t="str">
        <f>IF(L1927="","",
IF(L1927&lt;Predictability!$B$1,"Low",
IF(L1927&lt;=Predictability!$B$2,"Mid","High")))</f>
        <v>Low</v>
      </c>
      <c r="Y1927" s="22">
        <f t="shared" si="61"/>
        <v>0</v>
      </c>
    </row>
    <row r="1928" spans="1:25" x14ac:dyDescent="0.2">
      <c r="A1928" t="s">
        <v>4075</v>
      </c>
      <c r="B1928" t="s">
        <v>1077</v>
      </c>
      <c r="C1928" t="s">
        <v>1192</v>
      </c>
      <c r="D1928">
        <v>11000</v>
      </c>
      <c r="E1928">
        <v>15369</v>
      </c>
      <c r="F1928">
        <v>11</v>
      </c>
      <c r="G1928">
        <v>0</v>
      </c>
      <c r="H1928">
        <v>5.7</v>
      </c>
      <c r="I1928">
        <v>97</v>
      </c>
      <c r="J1928">
        <v>99</v>
      </c>
      <c r="K1928">
        <v>37882551</v>
      </c>
      <c r="L1928">
        <v>16000000</v>
      </c>
      <c r="M1928" s="2">
        <f>VLOOKUP(A1928,Sheet2!$A$1:G5652,2,0)</f>
        <v>36984</v>
      </c>
      <c r="N1928" t="str">
        <f>VLOOKUP(A1928,Sheet2!$A$1:G5652,3,0)</f>
        <v>Color</v>
      </c>
      <c r="O1928" t="str">
        <f>VLOOKUP(A1928,Sheet2!$A$1:G5652,4,0)</f>
        <v>Comedy</v>
      </c>
      <c r="P1928" t="str">
        <f>VLOOKUP(A1928,Sheet2!$A$1:G5652,5,0)</f>
        <v>English</v>
      </c>
      <c r="Q1928" t="str">
        <f>VLOOKUP(A1928,Sheet2!$A$1:G5652,6,0)</f>
        <v>USA</v>
      </c>
      <c r="R1928" t="str">
        <f>VLOOKUP(A1928,Sheet2!$A$1:G5652,7,0)</f>
        <v>R</v>
      </c>
      <c r="S1928" t="str">
        <f>IF(Table1[[#This Row],[Language]]="English","English","Other language")</f>
        <v>English</v>
      </c>
      <c r="T1928">
        <f>Table1[[#This Row],[Gross Revenue]]-Table1[[#This Row],[Budget]]</f>
        <v>21882551</v>
      </c>
      <c r="U1928" s="1">
        <f>(Table1[[#This Row],[Gross Revenue]]/Table1[[#This Row],[Budget]])-1</f>
        <v>1.3676594375</v>
      </c>
      <c r="V1928" t="str">
        <f t="shared" si="60"/>
        <v>90-110 minutes</v>
      </c>
      <c r="W1928">
        <f>Table1[[#This Row],[Profit]]/Table1[[#This Row],[Budget]]</f>
        <v>1.3676594375</v>
      </c>
      <c r="X1928" s="22" t="str">
        <f>IF(L1928="","",
IF(L1928&lt;Predictability!$B$1,"Low",
IF(L1928&lt;=Predictability!$B$2,"Mid","High")))</f>
        <v>Mid</v>
      </c>
      <c r="Y1928" s="22">
        <f t="shared" si="61"/>
        <v>1</v>
      </c>
    </row>
    <row r="1929" spans="1:25" x14ac:dyDescent="0.2">
      <c r="A1929" t="s">
        <v>3608</v>
      </c>
      <c r="B1929" t="s">
        <v>612</v>
      </c>
      <c r="C1929" t="s">
        <v>612</v>
      </c>
      <c r="D1929">
        <v>247</v>
      </c>
      <c r="E1929">
        <v>954</v>
      </c>
      <c r="F1929">
        <v>247</v>
      </c>
      <c r="G1929">
        <v>0</v>
      </c>
      <c r="H1929">
        <v>5.0999999999999996</v>
      </c>
      <c r="I1929">
        <v>6</v>
      </c>
      <c r="J1929">
        <v>93</v>
      </c>
      <c r="K1929">
        <v>35688</v>
      </c>
      <c r="L1929">
        <v>600000</v>
      </c>
      <c r="M1929" s="2">
        <f>VLOOKUP(A1929,Sheet2!$A$1:G5653,2,0)</f>
        <v>41649</v>
      </c>
      <c r="N1929" t="str">
        <f>VLOOKUP(A1929,Sheet2!$A$1:G5653,3,0)</f>
        <v>Color</v>
      </c>
      <c r="O1929" t="str">
        <f>VLOOKUP(A1929,Sheet2!$A$1:G5653,4,0)</f>
        <v>Comedy</v>
      </c>
      <c r="P1929" t="str">
        <f>VLOOKUP(A1929,Sheet2!$A$1:G5653,5,0)</f>
        <v>English</v>
      </c>
      <c r="Q1929" t="str">
        <f>VLOOKUP(A1929,Sheet2!$A$1:G5653,6,0)</f>
        <v>USA</v>
      </c>
      <c r="R1929" t="str">
        <f>VLOOKUP(A1929,Sheet2!$A$1:G5653,7,0)</f>
        <v>Not Rated</v>
      </c>
      <c r="S1929" t="str">
        <f>IF(Table1[[#This Row],[Language]]="English","English","Other language")</f>
        <v>English</v>
      </c>
      <c r="T1929">
        <f>Table1[[#This Row],[Gross Revenue]]-Table1[[#This Row],[Budget]]</f>
        <v>-564312</v>
      </c>
      <c r="U1929" s="1">
        <f>(Table1[[#This Row],[Gross Revenue]]/Table1[[#This Row],[Budget]])-1</f>
        <v>-0.94052000000000002</v>
      </c>
      <c r="V1929" t="str">
        <f t="shared" si="60"/>
        <v>90-110 minutes</v>
      </c>
      <c r="W1929">
        <f>Table1[[#This Row],[Profit]]/Table1[[#This Row],[Budget]]</f>
        <v>-0.94052000000000002</v>
      </c>
      <c r="X1929" s="22" t="str">
        <f>IF(L1929="","",
IF(L1929&lt;Predictability!$B$1,"Low",
IF(L1929&lt;=Predictability!$B$2,"Mid","High")))</f>
        <v>Low</v>
      </c>
      <c r="Y1929" s="22">
        <f t="shared" si="61"/>
        <v>0</v>
      </c>
    </row>
    <row r="1930" spans="1:25" x14ac:dyDescent="0.2">
      <c r="A1930" t="s">
        <v>4498</v>
      </c>
      <c r="B1930" t="s">
        <v>505</v>
      </c>
      <c r="C1930" t="s">
        <v>740</v>
      </c>
      <c r="D1930">
        <v>849</v>
      </c>
      <c r="E1930">
        <v>2269</v>
      </c>
      <c r="F1930">
        <v>1000</v>
      </c>
      <c r="G1930">
        <v>738</v>
      </c>
      <c r="H1930">
        <v>6.1</v>
      </c>
      <c r="I1930">
        <v>45</v>
      </c>
      <c r="J1930">
        <v>99</v>
      </c>
      <c r="K1930">
        <v>10572742</v>
      </c>
      <c r="L1930">
        <v>8000000</v>
      </c>
      <c r="M1930" s="2">
        <f>VLOOKUP(A1930,Sheet2!$A$1:G5654,2,0)</f>
        <v>39934</v>
      </c>
      <c r="N1930" t="str">
        <f>VLOOKUP(A1930,Sheet2!$A$1:G5654,3,0)</f>
        <v>Color</v>
      </c>
      <c r="O1930" t="str">
        <f>VLOOKUP(A1930,Sheet2!$A$1:G5654,4,0)</f>
        <v>Drama</v>
      </c>
      <c r="P1930" t="str">
        <f>VLOOKUP(A1930,Sheet2!$A$1:G5654,5,0)</f>
        <v>English</v>
      </c>
      <c r="Q1930" t="str">
        <f>VLOOKUP(A1930,Sheet2!$A$1:G5654,6,0)</f>
        <v>USA</v>
      </c>
      <c r="R1930" t="str">
        <f>VLOOKUP(A1930,Sheet2!$A$1:G5654,7,0)</f>
        <v>PG-13</v>
      </c>
      <c r="S1930" t="str">
        <f>IF(Table1[[#This Row],[Language]]="English","English","Other language")</f>
        <v>English</v>
      </c>
      <c r="T1930">
        <f>Table1[[#This Row],[Gross Revenue]]-Table1[[#This Row],[Budget]]</f>
        <v>2572742</v>
      </c>
      <c r="U1930" s="1">
        <f>(Table1[[#This Row],[Gross Revenue]]/Table1[[#This Row],[Budget]])-1</f>
        <v>0.32159274999999998</v>
      </c>
      <c r="V1930" t="str">
        <f t="shared" si="60"/>
        <v>90-110 minutes</v>
      </c>
      <c r="W1930">
        <f>Table1[[#This Row],[Profit]]/Table1[[#This Row],[Budget]]</f>
        <v>0.32159274999999998</v>
      </c>
      <c r="X1930" s="22" t="str">
        <f>IF(L1930="","",
IF(L1930&lt;Predictability!$B$1,"Low",
IF(L1930&lt;=Predictability!$B$2,"Mid","High")))</f>
        <v>Low</v>
      </c>
      <c r="Y1930" s="22">
        <f t="shared" si="61"/>
        <v>0</v>
      </c>
    </row>
    <row r="1931" spans="1:25" x14ac:dyDescent="0.2">
      <c r="A1931" t="s">
        <v>5848</v>
      </c>
      <c r="B1931" t="s">
        <v>2569</v>
      </c>
      <c r="C1931" t="s">
        <v>2570</v>
      </c>
      <c r="D1931">
        <v>386</v>
      </c>
      <c r="E1931">
        <v>646</v>
      </c>
      <c r="F1931">
        <v>14</v>
      </c>
      <c r="G1931">
        <v>0</v>
      </c>
      <c r="H1931">
        <v>7.4</v>
      </c>
      <c r="I1931">
        <v>220</v>
      </c>
      <c r="J1931">
        <v>92</v>
      </c>
      <c r="K1931">
        <v>17508670</v>
      </c>
      <c r="L1931">
        <v>15000000</v>
      </c>
      <c r="M1931" s="2">
        <f>VLOOKUP(A1931,Sheet2!$A$1:G5655,2,0)</f>
        <v>38947</v>
      </c>
      <c r="N1931" t="str">
        <f>VLOOKUP(A1931,Sheet2!$A$1:G5655,3,0)</f>
        <v>Color</v>
      </c>
      <c r="O1931" t="str">
        <f>VLOOKUP(A1931,Sheet2!$A$1:G5655,4,0)</f>
        <v>Crime</v>
      </c>
      <c r="P1931" t="str">
        <f>VLOOKUP(A1931,Sheet2!$A$1:G5655,5,0)</f>
        <v>English</v>
      </c>
      <c r="Q1931" t="str">
        <f>VLOOKUP(A1931,Sheet2!$A$1:G5655,6,0)</f>
        <v>UK</v>
      </c>
      <c r="R1931" t="str">
        <f>VLOOKUP(A1931,Sheet2!$A$1:G5655,7,0)</f>
        <v>R</v>
      </c>
      <c r="S1931" t="str">
        <f>IF(Table1[[#This Row],[Language]]="English","English","Other language")</f>
        <v>English</v>
      </c>
      <c r="T1931">
        <f>Table1[[#This Row],[Gross Revenue]]-Table1[[#This Row],[Budget]]</f>
        <v>2508670</v>
      </c>
      <c r="U1931" s="1">
        <f>(Table1[[#This Row],[Gross Revenue]]/Table1[[#This Row],[Budget]])-1</f>
        <v>0.16724466666666671</v>
      </c>
      <c r="V1931" t="str">
        <f t="shared" si="60"/>
        <v>90-110 minutes</v>
      </c>
      <c r="W1931">
        <f>Table1[[#This Row],[Profit]]/Table1[[#This Row],[Budget]]</f>
        <v>0.16724466666666668</v>
      </c>
      <c r="X1931" s="22" t="str">
        <f>IF(L1931="","",
IF(L1931&lt;Predictability!$B$1,"Low",
IF(L1931&lt;=Predictability!$B$2,"Mid","High")))</f>
        <v>Mid</v>
      </c>
      <c r="Y1931" s="22">
        <f t="shared" si="61"/>
        <v>0</v>
      </c>
    </row>
    <row r="1932" spans="1:25" x14ac:dyDescent="0.2">
      <c r="A1932" t="s">
        <v>6876</v>
      </c>
      <c r="B1932" t="s">
        <v>2175</v>
      </c>
      <c r="C1932" t="s">
        <v>3165</v>
      </c>
      <c r="D1932">
        <v>581</v>
      </c>
      <c r="E1932">
        <v>835</v>
      </c>
      <c r="F1932">
        <v>0</v>
      </c>
      <c r="G1932">
        <v>363</v>
      </c>
      <c r="H1932">
        <v>8.1</v>
      </c>
      <c r="I1932">
        <v>24</v>
      </c>
      <c r="J1932">
        <v>95</v>
      </c>
      <c r="K1932">
        <v>12438</v>
      </c>
      <c r="L1932">
        <v>160000</v>
      </c>
      <c r="M1932" s="2">
        <f>VLOOKUP(A1932,Sheet2!$A$1:G5656,2,0)</f>
        <v>23476</v>
      </c>
      <c r="N1932" t="str">
        <f>VLOOKUP(A1932,Sheet2!$A$1:G5656,3,0)</f>
        <v>Black and White</v>
      </c>
      <c r="O1932" t="str">
        <f>VLOOKUP(A1932,Sheet2!$A$1:G5656,4,0)</f>
        <v>Drama</v>
      </c>
      <c r="P1932" t="str">
        <f>VLOOKUP(A1932,Sheet2!$A$1:G5656,5,0)</f>
        <v>English</v>
      </c>
      <c r="Q1932" t="str">
        <f>VLOOKUP(A1932,Sheet2!$A$1:G5656,6,0)</f>
        <v>USA</v>
      </c>
      <c r="R1932" t="str">
        <f>VLOOKUP(A1932,Sheet2!$A$1:G5656,7,0)</f>
        <v>Not Rated</v>
      </c>
      <c r="S1932" t="str">
        <f>IF(Table1[[#This Row],[Language]]="English","English","Other language")</f>
        <v>English</v>
      </c>
      <c r="T1932">
        <f>Table1[[#This Row],[Gross Revenue]]-Table1[[#This Row],[Budget]]</f>
        <v>-147562</v>
      </c>
      <c r="U1932" s="1">
        <f>(Table1[[#This Row],[Gross Revenue]]/Table1[[#This Row],[Budget]])-1</f>
        <v>-0.92226249999999999</v>
      </c>
      <c r="V1932" t="str">
        <f t="shared" si="60"/>
        <v>90-110 minutes</v>
      </c>
      <c r="W1932">
        <f>Table1[[#This Row],[Profit]]/Table1[[#This Row],[Budget]]</f>
        <v>-0.92226249999999999</v>
      </c>
      <c r="X1932" s="22" t="str">
        <f>IF(L1932="","",
IF(L1932&lt;Predictability!$B$1,"Low",
IF(L1932&lt;=Predictability!$B$2,"Mid","High")))</f>
        <v>Low</v>
      </c>
      <c r="Y1932" s="22">
        <f t="shared" si="61"/>
        <v>0</v>
      </c>
    </row>
    <row r="1933" spans="1:25" x14ac:dyDescent="0.2">
      <c r="A1933" t="s">
        <v>5417</v>
      </c>
      <c r="B1933" t="s">
        <v>503</v>
      </c>
      <c r="C1933" t="s">
        <v>1094</v>
      </c>
      <c r="D1933">
        <v>742</v>
      </c>
      <c r="E1933">
        <v>2457</v>
      </c>
      <c r="F1933">
        <v>176</v>
      </c>
      <c r="G1933">
        <v>0</v>
      </c>
      <c r="H1933">
        <v>6.7</v>
      </c>
      <c r="I1933">
        <v>49</v>
      </c>
      <c r="J1933">
        <v>98</v>
      </c>
      <c r="K1933">
        <v>44455658</v>
      </c>
      <c r="L1933">
        <v>25000000</v>
      </c>
      <c r="M1933" s="2">
        <f>VLOOKUP(A1933,Sheet2!$A$1:G5657,2,0)</f>
        <v>35505</v>
      </c>
      <c r="N1933" t="str">
        <f>VLOOKUP(A1933,Sheet2!$A$1:G5657,3,0)</f>
        <v>Color</v>
      </c>
      <c r="O1933" t="str">
        <f>VLOOKUP(A1933,Sheet2!$A$1:G5657,4,0)</f>
        <v>Action</v>
      </c>
      <c r="P1933" t="str">
        <f>VLOOKUP(A1933,Sheet2!$A$1:G5657,5,0)</f>
        <v>English</v>
      </c>
      <c r="Q1933" t="str">
        <f>VLOOKUP(A1933,Sheet2!$A$1:G5657,6,0)</f>
        <v>USA</v>
      </c>
      <c r="R1933" t="str">
        <f>VLOOKUP(A1933,Sheet2!$A$1:G5657,7,0)</f>
        <v>R</v>
      </c>
      <c r="S1933" t="str">
        <f>IF(Table1[[#This Row],[Language]]="English","English","Other language")</f>
        <v>English</v>
      </c>
      <c r="T1933">
        <f>Table1[[#This Row],[Gross Revenue]]-Table1[[#This Row],[Budget]]</f>
        <v>19455658</v>
      </c>
      <c r="U1933" s="1">
        <f>(Table1[[#This Row],[Gross Revenue]]/Table1[[#This Row],[Budget]])-1</f>
        <v>0.77822631999999992</v>
      </c>
      <c r="V1933" t="str">
        <f t="shared" si="60"/>
        <v>90-110 minutes</v>
      </c>
      <c r="W1933">
        <f>Table1[[#This Row],[Profit]]/Table1[[#This Row],[Budget]]</f>
        <v>0.77822632000000003</v>
      </c>
      <c r="X1933" s="22" t="str">
        <f>IF(L1933="","",
IF(L1933&lt;Predictability!$B$1,"Low",
IF(L1933&lt;=Predictability!$B$2,"Mid","High")))</f>
        <v>Mid</v>
      </c>
      <c r="Y1933" s="22">
        <f t="shared" si="61"/>
        <v>1</v>
      </c>
    </row>
    <row r="1934" spans="1:25" x14ac:dyDescent="0.2">
      <c r="A1934" t="s">
        <v>5849</v>
      </c>
      <c r="B1934" t="s">
        <v>433</v>
      </c>
      <c r="C1934" t="s">
        <v>2033</v>
      </c>
      <c r="D1934">
        <v>8000</v>
      </c>
      <c r="E1934">
        <v>9255</v>
      </c>
      <c r="F1934">
        <v>50</v>
      </c>
      <c r="G1934">
        <v>11000</v>
      </c>
      <c r="H1934">
        <v>7</v>
      </c>
      <c r="I1934">
        <v>150</v>
      </c>
      <c r="J1934">
        <v>124</v>
      </c>
      <c r="K1934">
        <v>116006080</v>
      </c>
      <c r="L1934">
        <v>42000000</v>
      </c>
      <c r="M1934" s="2">
        <f>VLOOKUP(A1934,Sheet2!$A$1:G5658,2,0)</f>
        <v>36255</v>
      </c>
      <c r="N1934" t="str">
        <f>VLOOKUP(A1934,Sheet2!$A$1:G5658,3,0)</f>
        <v>Color</v>
      </c>
      <c r="O1934" t="str">
        <f>VLOOKUP(A1934,Sheet2!$A$1:G5658,4,0)</f>
        <v>Comedy</v>
      </c>
      <c r="P1934" t="str">
        <f>VLOOKUP(A1934,Sheet2!$A$1:G5658,5,0)</f>
        <v>English</v>
      </c>
      <c r="Q1934" t="str">
        <f>VLOOKUP(A1934,Sheet2!$A$1:G5658,6,0)</f>
        <v>UK</v>
      </c>
      <c r="R1934" t="str">
        <f>VLOOKUP(A1934,Sheet2!$A$1:G5658,7,0)</f>
        <v>PG-13</v>
      </c>
      <c r="S1934" t="str">
        <f>IF(Table1[[#This Row],[Language]]="English","English","Other language")</f>
        <v>English</v>
      </c>
      <c r="T1934">
        <f>Table1[[#This Row],[Gross Revenue]]-Table1[[#This Row],[Budget]]</f>
        <v>74006080</v>
      </c>
      <c r="U1934" s="1">
        <f>(Table1[[#This Row],[Gross Revenue]]/Table1[[#This Row],[Budget]])-1</f>
        <v>1.762049523809524</v>
      </c>
      <c r="V1934" t="str">
        <f t="shared" si="60"/>
        <v>111-130 minutes</v>
      </c>
      <c r="W1934">
        <f>Table1[[#This Row],[Profit]]/Table1[[#This Row],[Budget]]</f>
        <v>1.7620495238095237</v>
      </c>
      <c r="X1934" s="22" t="str">
        <f>IF(L1934="","",
IF(L1934&lt;Predictability!$B$1,"Low",
IF(L1934&lt;=Predictability!$B$2,"Mid","High")))</f>
        <v>Mid</v>
      </c>
      <c r="Y1934" s="22">
        <f t="shared" si="61"/>
        <v>1</v>
      </c>
    </row>
    <row r="1935" spans="1:25" x14ac:dyDescent="0.2">
      <c r="A1935" t="s">
        <v>3887</v>
      </c>
      <c r="B1935" t="s">
        <v>980</v>
      </c>
      <c r="C1935" t="s">
        <v>981</v>
      </c>
      <c r="D1935">
        <v>308</v>
      </c>
      <c r="E1935">
        <v>1008</v>
      </c>
      <c r="F1935">
        <v>7</v>
      </c>
      <c r="G1935">
        <v>98</v>
      </c>
      <c r="H1935">
        <v>5.5</v>
      </c>
      <c r="I1935">
        <v>43</v>
      </c>
      <c r="J1935">
        <v>78</v>
      </c>
      <c r="K1935">
        <v>191309</v>
      </c>
      <c r="L1935">
        <v>150000</v>
      </c>
      <c r="M1935" s="2">
        <f>VLOOKUP(A1935,Sheet2!$A$1:G5659,2,0)</f>
        <v>38087</v>
      </c>
      <c r="N1935" t="str">
        <f>VLOOKUP(A1935,Sheet2!$A$1:G5659,3,0)</f>
        <v>Color</v>
      </c>
      <c r="O1935" t="str">
        <f>VLOOKUP(A1935,Sheet2!$A$1:G5659,4,0)</f>
        <v>Drama</v>
      </c>
      <c r="P1935" t="str">
        <f>VLOOKUP(A1935,Sheet2!$A$1:G5659,5,0)</f>
        <v>English</v>
      </c>
      <c r="Q1935" t="str">
        <f>VLOOKUP(A1935,Sheet2!$A$1:G5659,6,0)</f>
        <v>USA</v>
      </c>
      <c r="R1935" t="str">
        <f>VLOOKUP(A1935,Sheet2!$A$1:G5659,7,0)</f>
        <v>R</v>
      </c>
      <c r="S1935" t="str">
        <f>IF(Table1[[#This Row],[Language]]="English","English","Other language")</f>
        <v>English</v>
      </c>
      <c r="T1935">
        <f>Table1[[#This Row],[Gross Revenue]]-Table1[[#This Row],[Budget]]</f>
        <v>41309</v>
      </c>
      <c r="U1935" s="1">
        <f>(Table1[[#This Row],[Gross Revenue]]/Table1[[#This Row],[Budget]])-1</f>
        <v>0.27539333333333338</v>
      </c>
      <c r="V1935" t="str">
        <f t="shared" si="60"/>
        <v>&lt;90 minutes</v>
      </c>
      <c r="W1935">
        <f>Table1[[#This Row],[Profit]]/Table1[[#This Row],[Budget]]</f>
        <v>0.27539333333333332</v>
      </c>
      <c r="X1935" s="22" t="str">
        <f>IF(L1935="","",
IF(L1935&lt;Predictability!$B$1,"Low",
IF(L1935&lt;=Predictability!$B$2,"Mid","High")))</f>
        <v>Low</v>
      </c>
      <c r="Y1935" s="22">
        <f t="shared" si="61"/>
        <v>0</v>
      </c>
    </row>
    <row r="1936" spans="1:25" x14ac:dyDescent="0.2">
      <c r="A1936" t="s">
        <v>4118</v>
      </c>
      <c r="B1936" t="s">
        <v>1244</v>
      </c>
      <c r="C1936" t="s">
        <v>1245</v>
      </c>
      <c r="D1936">
        <v>244</v>
      </c>
      <c r="E1936">
        <v>489</v>
      </c>
      <c r="F1936">
        <v>8</v>
      </c>
      <c r="G1936">
        <v>289</v>
      </c>
      <c r="H1936">
        <v>5.8</v>
      </c>
      <c r="I1936">
        <v>84</v>
      </c>
      <c r="J1936">
        <v>95</v>
      </c>
      <c r="K1936">
        <v>2025238</v>
      </c>
      <c r="L1936">
        <v>6000000</v>
      </c>
      <c r="M1936" s="2">
        <f>VLOOKUP(A1936,Sheet2!$A$1:G5660,2,0)</f>
        <v>36974</v>
      </c>
      <c r="N1936" t="str">
        <f>VLOOKUP(A1936,Sheet2!$A$1:G5660,3,0)</f>
        <v>Color</v>
      </c>
      <c r="O1936" t="str">
        <f>VLOOKUP(A1936,Sheet2!$A$1:G5660,4,0)</f>
        <v>Comedy</v>
      </c>
      <c r="P1936" t="str">
        <f>VLOOKUP(A1936,Sheet2!$A$1:G5660,5,0)</f>
        <v>English</v>
      </c>
      <c r="Q1936" t="str">
        <f>VLOOKUP(A1936,Sheet2!$A$1:G5660,6,0)</f>
        <v>USA</v>
      </c>
      <c r="R1936" t="str">
        <f>VLOOKUP(A1936,Sheet2!$A$1:G5660,7,0)</f>
        <v>R</v>
      </c>
      <c r="S1936" t="str">
        <f>IF(Table1[[#This Row],[Language]]="English","English","Other language")</f>
        <v>English</v>
      </c>
      <c r="T1936">
        <f>Table1[[#This Row],[Gross Revenue]]-Table1[[#This Row],[Budget]]</f>
        <v>-3974762</v>
      </c>
      <c r="U1936" s="1">
        <f>(Table1[[#This Row],[Gross Revenue]]/Table1[[#This Row],[Budget]])-1</f>
        <v>-0.66246033333333332</v>
      </c>
      <c r="V1936" t="str">
        <f t="shared" si="60"/>
        <v>90-110 minutes</v>
      </c>
      <c r="W1936">
        <f>Table1[[#This Row],[Profit]]/Table1[[#This Row],[Budget]]</f>
        <v>-0.66246033333333332</v>
      </c>
      <c r="X1936" s="22" t="str">
        <f>IF(L1936="","",
IF(L1936&lt;Predictability!$B$1,"Low",
IF(L1936&lt;=Predictability!$B$2,"Mid","High")))</f>
        <v>Low</v>
      </c>
      <c r="Y1936" s="22">
        <f t="shared" si="61"/>
        <v>0</v>
      </c>
    </row>
    <row r="1937" spans="1:25" x14ac:dyDescent="0.2">
      <c r="A1937" t="s">
        <v>3757</v>
      </c>
      <c r="B1937" t="s">
        <v>498</v>
      </c>
      <c r="C1937" t="s">
        <v>823</v>
      </c>
      <c r="D1937">
        <v>11000</v>
      </c>
      <c r="E1937">
        <v>13312</v>
      </c>
      <c r="F1937">
        <v>255</v>
      </c>
      <c r="G1937">
        <v>105000</v>
      </c>
      <c r="H1937">
        <v>7.3</v>
      </c>
      <c r="I1937">
        <v>384</v>
      </c>
      <c r="J1937">
        <v>125</v>
      </c>
      <c r="K1937">
        <v>117698894</v>
      </c>
      <c r="L1937">
        <v>75000000</v>
      </c>
      <c r="M1937" s="2">
        <f>VLOOKUP(A1937,Sheet2!$A$1:G5661,2,0)</f>
        <v>41377</v>
      </c>
      <c r="N1937" t="str">
        <f>VLOOKUP(A1937,Sheet2!$A$1:G5661,3,0)</f>
        <v>Color</v>
      </c>
      <c r="O1937" t="str">
        <f>VLOOKUP(A1937,Sheet2!$A$1:G5661,4,0)</f>
        <v>Crime</v>
      </c>
      <c r="P1937" t="str">
        <f>VLOOKUP(A1937,Sheet2!$A$1:G5661,5,0)</f>
        <v>English</v>
      </c>
      <c r="Q1937" t="str">
        <f>VLOOKUP(A1937,Sheet2!$A$1:G5661,6,0)</f>
        <v>USA</v>
      </c>
      <c r="R1937" t="str">
        <f>VLOOKUP(A1937,Sheet2!$A$1:G5661,7,0)</f>
        <v>PG-13</v>
      </c>
      <c r="S1937" t="str">
        <f>IF(Table1[[#This Row],[Language]]="English","English","Other language")</f>
        <v>English</v>
      </c>
      <c r="T1937">
        <f>Table1[[#This Row],[Gross Revenue]]-Table1[[#This Row],[Budget]]</f>
        <v>42698894</v>
      </c>
      <c r="U1937" s="1">
        <f>(Table1[[#This Row],[Gross Revenue]]/Table1[[#This Row],[Budget]])-1</f>
        <v>0.56931858666666657</v>
      </c>
      <c r="V1937" t="str">
        <f t="shared" si="60"/>
        <v>111-130 minutes</v>
      </c>
      <c r="W1937">
        <f>Table1[[#This Row],[Profit]]/Table1[[#This Row],[Budget]]</f>
        <v>0.56931858666666668</v>
      </c>
      <c r="X1937" s="22" t="str">
        <f>IF(L1937="","",
IF(L1937&lt;Predictability!$B$1,"Low",
IF(L1937&lt;=Predictability!$B$2,"Mid","High")))</f>
        <v>High</v>
      </c>
      <c r="Y1937" s="22">
        <f t="shared" si="61"/>
        <v>1</v>
      </c>
    </row>
    <row r="1938" spans="1:25" x14ac:dyDescent="0.2">
      <c r="A1938" t="s">
        <v>6633</v>
      </c>
      <c r="B1938" t="s">
        <v>3042</v>
      </c>
      <c r="C1938" t="s">
        <v>3043</v>
      </c>
      <c r="D1938">
        <v>56</v>
      </c>
      <c r="E1938">
        <v>105</v>
      </c>
      <c r="F1938">
        <v>11</v>
      </c>
      <c r="G1938">
        <v>802</v>
      </c>
      <c r="H1938">
        <v>7.7</v>
      </c>
      <c r="I1938">
        <v>73</v>
      </c>
      <c r="J1938">
        <v>141</v>
      </c>
      <c r="K1938">
        <v>6173485</v>
      </c>
      <c r="L1938">
        <v>7000000</v>
      </c>
      <c r="M1938" s="2">
        <f>VLOOKUP(A1938,Sheet2!$A$1:G5662,2,0)</f>
        <v>37192</v>
      </c>
      <c r="N1938" t="str">
        <f>VLOOKUP(A1938,Sheet2!$A$1:G5662,3,0)</f>
        <v>Color</v>
      </c>
      <c r="O1938" t="str">
        <f>VLOOKUP(A1938,Sheet2!$A$1:G5662,4,0)</f>
        <v>Biography</v>
      </c>
      <c r="P1938" t="str">
        <f>VLOOKUP(A1938,Sheet2!$A$1:G5662,5,0)</f>
        <v>English</v>
      </c>
      <c r="Q1938" t="str">
        <f>VLOOKUP(A1938,Sheet2!$A$1:G5662,6,0)</f>
        <v>Germany</v>
      </c>
      <c r="R1938" t="str">
        <f>VLOOKUP(A1938,Sheet2!$A$1:G5662,7,0)</f>
        <v>R</v>
      </c>
      <c r="S1938" t="str">
        <f>IF(Table1[[#This Row],[Language]]="English","English","Other language")</f>
        <v>English</v>
      </c>
      <c r="T1938">
        <f>Table1[[#This Row],[Gross Revenue]]-Table1[[#This Row],[Budget]]</f>
        <v>-826515</v>
      </c>
      <c r="U1938" s="1">
        <f>(Table1[[#This Row],[Gross Revenue]]/Table1[[#This Row],[Budget]])-1</f>
        <v>-0.11807357142857144</v>
      </c>
      <c r="V1938" t="str">
        <f t="shared" si="60"/>
        <v>131-150 minutes</v>
      </c>
      <c r="W1938">
        <f>Table1[[#This Row],[Profit]]/Table1[[#This Row],[Budget]]</f>
        <v>-0.11807357142857143</v>
      </c>
      <c r="X1938" s="22" t="str">
        <f>IF(L1938="","",
IF(L1938&lt;Predictability!$B$1,"Low",
IF(L1938&lt;=Predictability!$B$2,"Mid","High")))</f>
        <v>Low</v>
      </c>
      <c r="Y1938" s="22">
        <f t="shared" si="61"/>
        <v>0</v>
      </c>
    </row>
    <row r="1939" spans="1:25" x14ac:dyDescent="0.2">
      <c r="A1939" t="s">
        <v>3891</v>
      </c>
      <c r="B1939" t="s">
        <v>983</v>
      </c>
      <c r="C1939" t="s">
        <v>472</v>
      </c>
      <c r="D1939">
        <v>1000</v>
      </c>
      <c r="E1939">
        <v>2210</v>
      </c>
      <c r="F1939">
        <v>11</v>
      </c>
      <c r="G1939">
        <v>466</v>
      </c>
      <c r="H1939">
        <v>5.5</v>
      </c>
      <c r="I1939">
        <v>25</v>
      </c>
      <c r="J1939">
        <v>94</v>
      </c>
      <c r="K1939">
        <v>22189039</v>
      </c>
      <c r="L1939">
        <v>15000000</v>
      </c>
      <c r="M1939" s="2">
        <f>VLOOKUP(A1939,Sheet2!$A$1:G5663,2,0)</f>
        <v>34220</v>
      </c>
      <c r="N1939" t="str">
        <f>VLOOKUP(A1939,Sheet2!$A$1:G5663,3,0)</f>
        <v>Color</v>
      </c>
      <c r="O1939" t="str">
        <f>VLOOKUP(A1939,Sheet2!$A$1:G5663,4,0)</f>
        <v>Action</v>
      </c>
      <c r="P1939" t="str">
        <f>VLOOKUP(A1939,Sheet2!$A$1:G5663,5,0)</f>
        <v>English</v>
      </c>
      <c r="Q1939" t="str">
        <f>VLOOKUP(A1939,Sheet2!$A$1:G5663,6,0)</f>
        <v>USA</v>
      </c>
      <c r="R1939" t="str">
        <f>VLOOKUP(A1939,Sheet2!$A$1:G5663,7,0)</f>
        <v>R</v>
      </c>
      <c r="S1939" t="str">
        <f>IF(Table1[[#This Row],[Language]]="English","English","Other language")</f>
        <v>English</v>
      </c>
      <c r="T1939">
        <f>Table1[[#This Row],[Gross Revenue]]-Table1[[#This Row],[Budget]]</f>
        <v>7189039</v>
      </c>
      <c r="U1939" s="1">
        <f>(Table1[[#This Row],[Gross Revenue]]/Table1[[#This Row],[Budget]])-1</f>
        <v>0.47926926666666669</v>
      </c>
      <c r="V1939" t="str">
        <f t="shared" si="60"/>
        <v>90-110 minutes</v>
      </c>
      <c r="W1939">
        <f>Table1[[#This Row],[Profit]]/Table1[[#This Row],[Budget]]</f>
        <v>0.47926926666666669</v>
      </c>
      <c r="X1939" s="22" t="str">
        <f>IF(L1939="","",
IF(L1939&lt;Predictability!$B$1,"Low",
IF(L1939&lt;=Predictability!$B$2,"Mid","High")))</f>
        <v>Mid</v>
      </c>
      <c r="Y1939" s="22">
        <f t="shared" si="61"/>
        <v>0</v>
      </c>
    </row>
    <row r="1940" spans="1:25" x14ac:dyDescent="0.2">
      <c r="A1940" t="s">
        <v>4764</v>
      </c>
      <c r="B1940" t="s">
        <v>498</v>
      </c>
      <c r="C1940" t="s">
        <v>1836</v>
      </c>
      <c r="D1940">
        <v>11000</v>
      </c>
      <c r="E1940">
        <v>12254</v>
      </c>
      <c r="F1940">
        <v>119</v>
      </c>
      <c r="G1940">
        <v>455</v>
      </c>
      <c r="H1940">
        <v>6.3</v>
      </c>
      <c r="I1940">
        <v>156</v>
      </c>
      <c r="J1940">
        <v>110</v>
      </c>
      <c r="K1940">
        <v>25167270</v>
      </c>
      <c r="L1940">
        <v>24000000</v>
      </c>
      <c r="M1940" s="2">
        <f>VLOOKUP(A1940,Sheet2!$A$1:G5664,2,0)</f>
        <v>36540</v>
      </c>
      <c r="N1940" t="str">
        <f>VLOOKUP(A1940,Sheet2!$A$1:G5664,3,0)</f>
        <v>Color</v>
      </c>
      <c r="O1940" t="str">
        <f>VLOOKUP(A1940,Sheet2!$A$1:G5664,4,0)</f>
        <v>Comedy</v>
      </c>
      <c r="P1940" t="str">
        <f>VLOOKUP(A1940,Sheet2!$A$1:G5664,5,0)</f>
        <v>English</v>
      </c>
      <c r="Q1940" t="str">
        <f>VLOOKUP(A1940,Sheet2!$A$1:G5664,6,0)</f>
        <v>Germany</v>
      </c>
      <c r="R1940" t="str">
        <f>VLOOKUP(A1940,Sheet2!$A$1:G5664,7,0)</f>
        <v>R</v>
      </c>
      <c r="S1940" t="str">
        <f>IF(Table1[[#This Row],[Language]]="English","English","Other language")</f>
        <v>English</v>
      </c>
      <c r="T1940">
        <f>Table1[[#This Row],[Gross Revenue]]-Table1[[#This Row],[Budget]]</f>
        <v>1167270</v>
      </c>
      <c r="U1940" s="1">
        <f>(Table1[[#This Row],[Gross Revenue]]/Table1[[#This Row],[Budget]])-1</f>
        <v>4.8636249999999936E-2</v>
      </c>
      <c r="V1940" t="str">
        <f t="shared" si="60"/>
        <v>90-110 minutes</v>
      </c>
      <c r="W1940">
        <f>Table1[[#This Row],[Profit]]/Table1[[#This Row],[Budget]]</f>
        <v>4.8636249999999999E-2</v>
      </c>
      <c r="X1940" s="22" t="str">
        <f>IF(L1940="","",
IF(L1940&lt;Predictability!$B$1,"Low",
IF(L1940&lt;=Predictability!$B$2,"Mid","High")))</f>
        <v>Mid</v>
      </c>
      <c r="Y1940" s="22">
        <f t="shared" si="61"/>
        <v>0</v>
      </c>
    </row>
    <row r="1941" spans="1:25" x14ac:dyDescent="0.2">
      <c r="A1941" t="s">
        <v>3405</v>
      </c>
      <c r="B1941" t="s">
        <v>283</v>
      </c>
      <c r="C1941" t="s">
        <v>284</v>
      </c>
      <c r="D1941">
        <v>611</v>
      </c>
      <c r="E1941">
        <v>2818</v>
      </c>
      <c r="F1941">
        <v>88</v>
      </c>
      <c r="G1941">
        <v>374</v>
      </c>
      <c r="H1941">
        <v>4.3</v>
      </c>
      <c r="I1941">
        <v>94</v>
      </c>
      <c r="J1941">
        <v>109</v>
      </c>
      <c r="K1941">
        <v>123307945</v>
      </c>
      <c r="L1941">
        <v>65000000</v>
      </c>
      <c r="M1941" s="2">
        <f>VLOOKUP(A1941,Sheet2!$A$1:G5665,2,0)</f>
        <v>36587</v>
      </c>
      <c r="N1941" t="str">
        <f>VLOOKUP(A1941,Sheet2!$A$1:G5665,3,0)</f>
        <v>Color</v>
      </c>
      <c r="O1941" t="str">
        <f>VLOOKUP(A1941,Sheet2!$A$1:G5665,4,0)</f>
        <v>Comedy</v>
      </c>
      <c r="P1941" t="str">
        <f>VLOOKUP(A1941,Sheet2!$A$1:G5665,5,0)</f>
        <v>English</v>
      </c>
      <c r="Q1941" t="str">
        <f>VLOOKUP(A1941,Sheet2!$A$1:G5665,6,0)</f>
        <v>USA</v>
      </c>
      <c r="R1941" t="str">
        <f>VLOOKUP(A1941,Sheet2!$A$1:G5665,7,0)</f>
        <v>PG-13</v>
      </c>
      <c r="S1941" t="str">
        <f>IF(Table1[[#This Row],[Language]]="English","English","Other language")</f>
        <v>English</v>
      </c>
      <c r="T1941">
        <f>Table1[[#This Row],[Gross Revenue]]-Table1[[#This Row],[Budget]]</f>
        <v>58307945</v>
      </c>
      <c r="U1941" s="1">
        <f>(Table1[[#This Row],[Gross Revenue]]/Table1[[#This Row],[Budget]])-1</f>
        <v>0.89704530769230773</v>
      </c>
      <c r="V1941" t="str">
        <f t="shared" si="60"/>
        <v>90-110 minutes</v>
      </c>
      <c r="W1941">
        <f>Table1[[#This Row],[Profit]]/Table1[[#This Row],[Budget]]</f>
        <v>0.89704530769230773</v>
      </c>
      <c r="X1941" s="22" t="str">
        <f>IF(L1941="","",
IF(L1941&lt;Predictability!$B$1,"Low",
IF(L1941&lt;=Predictability!$B$2,"Mid","High")))</f>
        <v>High</v>
      </c>
      <c r="Y1941" s="22">
        <f t="shared" si="61"/>
        <v>1</v>
      </c>
    </row>
    <row r="1942" spans="1:25" x14ac:dyDescent="0.2">
      <c r="A1942" t="s">
        <v>4675</v>
      </c>
      <c r="B1942" t="s">
        <v>1323</v>
      </c>
      <c r="C1942" t="s">
        <v>263</v>
      </c>
      <c r="D1942">
        <v>1000</v>
      </c>
      <c r="E1942">
        <v>3300</v>
      </c>
      <c r="F1942">
        <v>596</v>
      </c>
      <c r="G1942">
        <v>0</v>
      </c>
      <c r="H1942">
        <v>6.2</v>
      </c>
      <c r="I1942">
        <v>92</v>
      </c>
      <c r="J1942">
        <v>95</v>
      </c>
      <c r="K1942">
        <v>16017403</v>
      </c>
      <c r="L1942">
        <v>5000000</v>
      </c>
      <c r="M1942" s="2">
        <f>VLOOKUP(A1942,Sheet2!$A$1:G5666,2,0)</f>
        <v>36898</v>
      </c>
      <c r="N1942" t="str">
        <f>VLOOKUP(A1942,Sheet2!$A$1:G5666,3,0)</f>
        <v>Color</v>
      </c>
      <c r="O1942" t="str">
        <f>VLOOKUP(A1942,Sheet2!$A$1:G5666,4,0)</f>
        <v>Drama</v>
      </c>
      <c r="P1942" t="str">
        <f>VLOOKUP(A1942,Sheet2!$A$1:G5666,5,0)</f>
        <v>English</v>
      </c>
      <c r="Q1942" t="str">
        <f>VLOOKUP(A1942,Sheet2!$A$1:G5666,6,0)</f>
        <v>USA</v>
      </c>
      <c r="R1942" t="str">
        <f>VLOOKUP(A1942,Sheet2!$A$1:G5666,7,0)</f>
        <v>R</v>
      </c>
      <c r="S1942" t="str">
        <f>IF(Table1[[#This Row],[Language]]="English","English","Other language")</f>
        <v>English</v>
      </c>
      <c r="T1942">
        <f>Table1[[#This Row],[Gross Revenue]]-Table1[[#This Row],[Budget]]</f>
        <v>11017403</v>
      </c>
      <c r="U1942" s="1">
        <f>(Table1[[#This Row],[Gross Revenue]]/Table1[[#This Row],[Budget]])-1</f>
        <v>2.2034805999999998</v>
      </c>
      <c r="V1942" t="str">
        <f t="shared" si="60"/>
        <v>90-110 minutes</v>
      </c>
      <c r="W1942">
        <f>Table1[[#This Row],[Profit]]/Table1[[#This Row],[Budget]]</f>
        <v>2.2034805999999998</v>
      </c>
      <c r="X1942" s="22" t="str">
        <f>IF(L1942="","",
IF(L1942&lt;Predictability!$B$1,"Low",
IF(L1942&lt;=Predictability!$B$2,"Mid","High")))</f>
        <v>Low</v>
      </c>
      <c r="Y1942" s="22">
        <f t="shared" si="61"/>
        <v>1</v>
      </c>
    </row>
    <row r="1943" spans="1:25" x14ac:dyDescent="0.2">
      <c r="A1943" t="s">
        <v>6731</v>
      </c>
      <c r="B1943" t="s">
        <v>706</v>
      </c>
      <c r="C1943" t="s">
        <v>1813</v>
      </c>
      <c r="D1943">
        <v>1000</v>
      </c>
      <c r="E1943">
        <v>3066</v>
      </c>
      <c r="F1943">
        <v>0</v>
      </c>
      <c r="G1943">
        <v>16000</v>
      </c>
      <c r="H1943">
        <v>7.8</v>
      </c>
      <c r="I1943">
        <v>197</v>
      </c>
      <c r="J1943">
        <v>107</v>
      </c>
      <c r="K1943">
        <v>45506619</v>
      </c>
      <c r="L1943">
        <v>26000000</v>
      </c>
      <c r="M1943" s="2">
        <f>VLOOKUP(A1943,Sheet2!$A$1:G5667,2,0)</f>
        <v>36805</v>
      </c>
      <c r="N1943" t="str">
        <f>VLOOKUP(A1943,Sheet2!$A$1:G5667,3,0)</f>
        <v>Color</v>
      </c>
      <c r="O1943" t="str">
        <f>VLOOKUP(A1943,Sheet2!$A$1:G5667,4,0)</f>
        <v>Adventure</v>
      </c>
      <c r="P1943" t="str">
        <f>VLOOKUP(A1943,Sheet2!$A$1:G5667,5,0)</f>
        <v>English</v>
      </c>
      <c r="Q1943" t="str">
        <f>VLOOKUP(A1943,Sheet2!$A$1:G5667,6,0)</f>
        <v>UK</v>
      </c>
      <c r="R1943" t="str">
        <f>VLOOKUP(A1943,Sheet2!$A$1:G5667,7,0)</f>
        <v>PG-13</v>
      </c>
      <c r="S1943" t="str">
        <f>IF(Table1[[#This Row],[Language]]="English","English","Other language")</f>
        <v>English</v>
      </c>
      <c r="T1943">
        <f>Table1[[#This Row],[Gross Revenue]]-Table1[[#This Row],[Budget]]</f>
        <v>19506619</v>
      </c>
      <c r="U1943" s="1">
        <f>(Table1[[#This Row],[Gross Revenue]]/Table1[[#This Row],[Budget]])-1</f>
        <v>0.75025457692307684</v>
      </c>
      <c r="V1943" t="str">
        <f t="shared" si="60"/>
        <v>90-110 minutes</v>
      </c>
      <c r="W1943">
        <f>Table1[[#This Row],[Profit]]/Table1[[#This Row],[Budget]]</f>
        <v>0.75025457692307695</v>
      </c>
      <c r="X1943" s="22" t="str">
        <f>IF(L1943="","",
IF(L1943&lt;Predictability!$B$1,"Low",
IF(L1943&lt;=Predictability!$B$2,"Mid","High")))</f>
        <v>Mid</v>
      </c>
      <c r="Y1943" s="22">
        <f t="shared" si="61"/>
        <v>1</v>
      </c>
    </row>
    <row r="1944" spans="1:25" x14ac:dyDescent="0.2">
      <c r="A1944" t="s">
        <v>5789</v>
      </c>
      <c r="B1944" t="s">
        <v>498</v>
      </c>
      <c r="C1944" t="s">
        <v>2365</v>
      </c>
      <c r="D1944">
        <v>11000</v>
      </c>
      <c r="E1944">
        <v>22004</v>
      </c>
      <c r="F1944">
        <v>364</v>
      </c>
      <c r="G1944">
        <v>71000</v>
      </c>
      <c r="H1944">
        <v>7</v>
      </c>
      <c r="I1944">
        <v>539</v>
      </c>
      <c r="J1944">
        <v>124</v>
      </c>
      <c r="K1944">
        <v>89021735</v>
      </c>
      <c r="L1944">
        <v>120000000</v>
      </c>
      <c r="M1944" s="2">
        <f>VLOOKUP(A1944,Sheet2!$A$1:G5668,2,0)</f>
        <v>41551</v>
      </c>
      <c r="N1944" t="str">
        <f>VLOOKUP(A1944,Sheet2!$A$1:G5668,3,0)</f>
        <v>Color</v>
      </c>
      <c r="O1944" t="str">
        <f>VLOOKUP(A1944,Sheet2!$A$1:G5668,4,0)</f>
        <v>Action</v>
      </c>
      <c r="P1944" t="str">
        <f>VLOOKUP(A1944,Sheet2!$A$1:G5668,5,0)</f>
        <v>English</v>
      </c>
      <c r="Q1944" t="str">
        <f>VLOOKUP(A1944,Sheet2!$A$1:G5668,6,0)</f>
        <v>USA</v>
      </c>
      <c r="R1944" t="str">
        <f>VLOOKUP(A1944,Sheet2!$A$1:G5668,7,0)</f>
        <v>PG-13</v>
      </c>
      <c r="S1944" t="str">
        <f>IF(Table1[[#This Row],[Language]]="English","English","Other language")</f>
        <v>English</v>
      </c>
      <c r="T1944">
        <f>Table1[[#This Row],[Gross Revenue]]-Table1[[#This Row],[Budget]]</f>
        <v>-30978265</v>
      </c>
      <c r="U1944" s="1">
        <f>(Table1[[#This Row],[Gross Revenue]]/Table1[[#This Row],[Budget]])-1</f>
        <v>-0.2581522083333333</v>
      </c>
      <c r="V1944" t="str">
        <f t="shared" si="60"/>
        <v>111-130 minutes</v>
      </c>
      <c r="W1944">
        <f>Table1[[#This Row],[Profit]]/Table1[[#This Row],[Budget]]</f>
        <v>-0.25815220833333336</v>
      </c>
      <c r="X1944" s="22" t="str">
        <f>IF(L1944="","",
IF(L1944&lt;Predictability!$B$1,"Low",
IF(L1944&lt;=Predictability!$B$2,"Mid","High")))</f>
        <v>High</v>
      </c>
      <c r="Y1944" s="22">
        <f t="shared" si="61"/>
        <v>0</v>
      </c>
    </row>
    <row r="1945" spans="1:25" x14ac:dyDescent="0.2">
      <c r="A1945" t="s">
        <v>4161</v>
      </c>
      <c r="B1945" t="s">
        <v>1282</v>
      </c>
      <c r="C1945" t="s">
        <v>1283</v>
      </c>
      <c r="D1945">
        <v>390</v>
      </c>
      <c r="E1945">
        <v>727</v>
      </c>
      <c r="F1945">
        <v>62</v>
      </c>
      <c r="G1945">
        <v>0</v>
      </c>
      <c r="H1945">
        <v>5.8</v>
      </c>
      <c r="I1945">
        <v>190</v>
      </c>
      <c r="J1945">
        <v>86</v>
      </c>
      <c r="K1945">
        <v>23993605</v>
      </c>
      <c r="L1945">
        <v>18000000</v>
      </c>
      <c r="M1945" s="2">
        <f>VLOOKUP(A1945,Sheet2!$A$1:G5669,2,0)</f>
        <v>40068</v>
      </c>
      <c r="N1945" t="str">
        <f>VLOOKUP(A1945,Sheet2!$A$1:G5669,3,0)</f>
        <v>Color</v>
      </c>
      <c r="O1945" t="str">
        <f>VLOOKUP(A1945,Sheet2!$A$1:G5669,4,0)</f>
        <v>Comedy</v>
      </c>
      <c r="P1945" t="str">
        <f>VLOOKUP(A1945,Sheet2!$A$1:G5669,5,0)</f>
        <v>English</v>
      </c>
      <c r="Q1945" t="str">
        <f>VLOOKUP(A1945,Sheet2!$A$1:G5669,6,0)</f>
        <v>USA</v>
      </c>
      <c r="R1945" t="str">
        <f>VLOOKUP(A1945,Sheet2!$A$1:G5669,7,0)</f>
        <v>R</v>
      </c>
      <c r="S1945" t="str">
        <f>IF(Table1[[#This Row],[Language]]="English","English","Other language")</f>
        <v>English</v>
      </c>
      <c r="T1945">
        <f>Table1[[#This Row],[Gross Revenue]]-Table1[[#This Row],[Budget]]</f>
        <v>5993605</v>
      </c>
      <c r="U1945" s="1">
        <f>(Table1[[#This Row],[Gross Revenue]]/Table1[[#This Row],[Budget]])-1</f>
        <v>0.33297805555555549</v>
      </c>
      <c r="V1945" t="str">
        <f t="shared" si="60"/>
        <v>&lt;90 minutes</v>
      </c>
      <c r="W1945">
        <f>Table1[[#This Row],[Profit]]/Table1[[#This Row],[Budget]]</f>
        <v>0.33297805555555554</v>
      </c>
      <c r="X1945" s="22" t="str">
        <f>IF(L1945="","",
IF(L1945&lt;Predictability!$B$1,"Low",
IF(L1945&lt;=Predictability!$B$2,"Mid","High")))</f>
        <v>Mid</v>
      </c>
      <c r="Y1945" s="22">
        <f t="shared" si="61"/>
        <v>0</v>
      </c>
    </row>
    <row r="1946" spans="1:25" x14ac:dyDescent="0.2">
      <c r="A1946" t="s">
        <v>6698</v>
      </c>
      <c r="B1946" t="s">
        <v>3081</v>
      </c>
      <c r="C1946" t="s">
        <v>3082</v>
      </c>
      <c r="D1946">
        <v>67</v>
      </c>
      <c r="E1946">
        <v>152</v>
      </c>
      <c r="F1946">
        <v>63</v>
      </c>
      <c r="G1946">
        <v>0</v>
      </c>
      <c r="H1946">
        <v>7.8</v>
      </c>
      <c r="I1946">
        <v>113</v>
      </c>
      <c r="J1946">
        <v>104</v>
      </c>
      <c r="K1946">
        <v>19406406</v>
      </c>
      <c r="L1946">
        <v>40000000</v>
      </c>
      <c r="M1946" s="2">
        <f>VLOOKUP(A1946,Sheet2!$A$1:G5670,2,0)</f>
        <v>39970</v>
      </c>
      <c r="N1946" t="str">
        <f>VLOOKUP(A1946,Sheet2!$A$1:G5670,3,0)</f>
        <v>Color</v>
      </c>
      <c r="O1946" t="str">
        <f>VLOOKUP(A1946,Sheet2!$A$1:G5670,4,0)</f>
        <v>Documentary</v>
      </c>
      <c r="P1946" t="str">
        <f>VLOOKUP(A1946,Sheet2!$A$1:G5670,5,0)</f>
        <v>French</v>
      </c>
      <c r="Q1946" t="str">
        <f>VLOOKUP(A1946,Sheet2!$A$1:G5670,6,0)</f>
        <v>France</v>
      </c>
      <c r="R1946" t="str">
        <f>VLOOKUP(A1946,Sheet2!$A$1:G5670,7,0)</f>
        <v>G</v>
      </c>
      <c r="S1946" t="str">
        <f>IF(Table1[[#This Row],[Language]]="English","English","Other language")</f>
        <v>Other language</v>
      </c>
      <c r="T1946">
        <f>Table1[[#This Row],[Gross Revenue]]-Table1[[#This Row],[Budget]]</f>
        <v>-20593594</v>
      </c>
      <c r="U1946" s="1">
        <f>(Table1[[#This Row],[Gross Revenue]]/Table1[[#This Row],[Budget]])-1</f>
        <v>-0.51483984999999999</v>
      </c>
      <c r="V1946" t="str">
        <f t="shared" si="60"/>
        <v>90-110 minutes</v>
      </c>
      <c r="W1946">
        <f>Table1[[#This Row],[Profit]]/Table1[[#This Row],[Budget]]</f>
        <v>-0.51483984999999999</v>
      </c>
      <c r="X1946" s="22" t="str">
        <f>IF(L1946="","",
IF(L1946&lt;Predictability!$B$1,"Low",
IF(L1946&lt;=Predictability!$B$2,"Mid","High")))</f>
        <v>Mid</v>
      </c>
      <c r="Y1946" s="22">
        <f t="shared" si="61"/>
        <v>0</v>
      </c>
    </row>
    <row r="1947" spans="1:25" x14ac:dyDescent="0.2">
      <c r="A1947" t="s">
        <v>3299</v>
      </c>
      <c r="B1947" t="s">
        <v>89</v>
      </c>
      <c r="C1947" t="s">
        <v>90</v>
      </c>
      <c r="D1947">
        <v>11000</v>
      </c>
      <c r="E1947">
        <v>13028</v>
      </c>
      <c r="F1947">
        <v>0</v>
      </c>
      <c r="G1947">
        <v>0</v>
      </c>
      <c r="H1947">
        <v>7.8</v>
      </c>
      <c r="I1947">
        <v>186</v>
      </c>
      <c r="J1947">
        <v>116</v>
      </c>
      <c r="K1947">
        <v>183405771</v>
      </c>
      <c r="L1947">
        <v>85000000</v>
      </c>
      <c r="M1947" s="2">
        <f>VLOOKUP(A1947,Sheet2!$A$1:G5671,2,0)</f>
        <v>37222</v>
      </c>
      <c r="N1947" t="str">
        <f>VLOOKUP(A1947,Sheet2!$A$1:G5671,3,0)</f>
        <v>Color</v>
      </c>
      <c r="O1947" t="str">
        <f>VLOOKUP(A1947,Sheet2!$A$1:G5671,4,0)</f>
        <v>Crime</v>
      </c>
      <c r="P1947" t="str">
        <f>VLOOKUP(A1947,Sheet2!$A$1:G5671,5,0)</f>
        <v>English</v>
      </c>
      <c r="Q1947" t="str">
        <f>VLOOKUP(A1947,Sheet2!$A$1:G5671,6,0)</f>
        <v>USA</v>
      </c>
      <c r="R1947" t="str">
        <f>VLOOKUP(A1947,Sheet2!$A$1:G5671,7,0)</f>
        <v>PG-13</v>
      </c>
      <c r="S1947" t="str">
        <f>IF(Table1[[#This Row],[Language]]="English","English","Other language")</f>
        <v>English</v>
      </c>
      <c r="T1947">
        <f>Table1[[#This Row],[Gross Revenue]]-Table1[[#This Row],[Budget]]</f>
        <v>98405771</v>
      </c>
      <c r="U1947" s="1">
        <f>(Table1[[#This Row],[Gross Revenue]]/Table1[[#This Row],[Budget]])-1</f>
        <v>1.1577149529411765</v>
      </c>
      <c r="V1947" t="str">
        <f t="shared" si="60"/>
        <v>111-130 minutes</v>
      </c>
      <c r="W1947">
        <f>Table1[[#This Row],[Profit]]/Table1[[#This Row],[Budget]]</f>
        <v>1.1577149529411765</v>
      </c>
      <c r="X1947" s="22" t="str">
        <f>IF(L1947="","",
IF(L1947&lt;Predictability!$B$1,"Low",
IF(L1947&lt;=Predictability!$B$2,"Mid","High")))</f>
        <v>High</v>
      </c>
      <c r="Y1947" s="22">
        <f t="shared" si="61"/>
        <v>1</v>
      </c>
    </row>
    <row r="1948" spans="1:25" x14ac:dyDescent="0.2">
      <c r="A1948" t="s">
        <v>3767</v>
      </c>
      <c r="B1948" t="s">
        <v>101</v>
      </c>
      <c r="C1948" t="s">
        <v>90</v>
      </c>
      <c r="D1948">
        <v>14000</v>
      </c>
      <c r="E1948">
        <v>43499</v>
      </c>
      <c r="F1948">
        <v>0</v>
      </c>
      <c r="G1948">
        <v>0</v>
      </c>
      <c r="H1948">
        <v>6.9</v>
      </c>
      <c r="I1948">
        <v>238</v>
      </c>
      <c r="J1948">
        <v>122</v>
      </c>
      <c r="K1948">
        <v>117144465</v>
      </c>
      <c r="L1948">
        <v>85000000</v>
      </c>
      <c r="M1948" s="2">
        <f>VLOOKUP(A1948,Sheet2!$A$1:G5672,2,0)</f>
        <v>39396</v>
      </c>
      <c r="N1948" t="str">
        <f>VLOOKUP(A1948,Sheet2!$A$1:G5672,3,0)</f>
        <v>Color</v>
      </c>
      <c r="O1948" t="str">
        <f>VLOOKUP(A1948,Sheet2!$A$1:G5672,4,0)</f>
        <v>Crime</v>
      </c>
      <c r="P1948" t="str">
        <f>VLOOKUP(A1948,Sheet2!$A$1:G5672,5,0)</f>
        <v>English</v>
      </c>
      <c r="Q1948" t="str">
        <f>VLOOKUP(A1948,Sheet2!$A$1:G5672,6,0)</f>
        <v>USA</v>
      </c>
      <c r="R1948" t="str">
        <f>VLOOKUP(A1948,Sheet2!$A$1:G5672,7,0)</f>
        <v>PG-13</v>
      </c>
      <c r="S1948" t="str">
        <f>IF(Table1[[#This Row],[Language]]="English","English","Other language")</f>
        <v>English</v>
      </c>
      <c r="T1948">
        <f>Table1[[#This Row],[Gross Revenue]]-Table1[[#This Row],[Budget]]</f>
        <v>32144465</v>
      </c>
      <c r="U1948" s="1">
        <f>(Table1[[#This Row],[Gross Revenue]]/Table1[[#This Row],[Budget]])-1</f>
        <v>0.37817017647058826</v>
      </c>
      <c r="V1948" t="str">
        <f t="shared" si="60"/>
        <v>111-130 minutes</v>
      </c>
      <c r="W1948">
        <f>Table1[[#This Row],[Profit]]/Table1[[#This Row],[Budget]]</f>
        <v>0.37817017647058826</v>
      </c>
      <c r="X1948" s="22" t="str">
        <f>IF(L1948="","",
IF(L1948&lt;Predictability!$B$1,"Low",
IF(L1948&lt;=Predictability!$B$2,"Mid","High")))</f>
        <v>High</v>
      </c>
      <c r="Y1948" s="22">
        <f t="shared" si="61"/>
        <v>0</v>
      </c>
    </row>
    <row r="1949" spans="1:25" x14ac:dyDescent="0.2">
      <c r="A1949" t="s">
        <v>3737</v>
      </c>
      <c r="B1949" t="s">
        <v>89</v>
      </c>
      <c r="C1949" t="s">
        <v>90</v>
      </c>
      <c r="D1949">
        <v>11000</v>
      </c>
      <c r="E1949">
        <v>19359</v>
      </c>
      <c r="F1949">
        <v>0</v>
      </c>
      <c r="G1949">
        <v>0</v>
      </c>
      <c r="H1949">
        <v>6.4</v>
      </c>
      <c r="I1949">
        <v>198</v>
      </c>
      <c r="J1949">
        <v>125</v>
      </c>
      <c r="K1949">
        <v>125531634</v>
      </c>
      <c r="L1949">
        <v>110000000</v>
      </c>
      <c r="M1949" s="2">
        <f>VLOOKUP(A1949,Sheet2!$A$1:G5673,2,0)</f>
        <v>38149</v>
      </c>
      <c r="N1949" t="str">
        <f>VLOOKUP(A1949,Sheet2!$A$1:G5673,3,0)</f>
        <v>Color</v>
      </c>
      <c r="O1949" t="str">
        <f>VLOOKUP(A1949,Sheet2!$A$1:G5673,4,0)</f>
        <v>Crime</v>
      </c>
      <c r="P1949" t="str">
        <f>VLOOKUP(A1949,Sheet2!$A$1:G5673,5,0)</f>
        <v>English</v>
      </c>
      <c r="Q1949" t="str">
        <f>VLOOKUP(A1949,Sheet2!$A$1:G5673,6,0)</f>
        <v>USA</v>
      </c>
      <c r="R1949" t="str">
        <f>VLOOKUP(A1949,Sheet2!$A$1:G5673,7,0)</f>
        <v>PG-13</v>
      </c>
      <c r="S1949" t="str">
        <f>IF(Table1[[#This Row],[Language]]="English","English","Other language")</f>
        <v>English</v>
      </c>
      <c r="T1949">
        <f>Table1[[#This Row],[Gross Revenue]]-Table1[[#This Row],[Budget]]</f>
        <v>15531634</v>
      </c>
      <c r="U1949" s="1">
        <f>(Table1[[#This Row],[Gross Revenue]]/Table1[[#This Row],[Budget]])-1</f>
        <v>0.14119667272727265</v>
      </c>
      <c r="V1949" t="str">
        <f t="shared" si="60"/>
        <v>111-130 minutes</v>
      </c>
      <c r="W1949">
        <f>Table1[[#This Row],[Profit]]/Table1[[#This Row],[Budget]]</f>
        <v>0.14119667272727274</v>
      </c>
      <c r="X1949" s="22" t="str">
        <f>IF(L1949="","",
IF(L1949&lt;Predictability!$B$1,"Low",
IF(L1949&lt;=Predictability!$B$2,"Mid","High")))</f>
        <v>High</v>
      </c>
      <c r="Y1949" s="22">
        <f t="shared" si="61"/>
        <v>0</v>
      </c>
    </row>
    <row r="1950" spans="1:25" x14ac:dyDescent="0.2">
      <c r="A1950" t="s">
        <v>5265</v>
      </c>
      <c r="B1950" t="s">
        <v>2187</v>
      </c>
      <c r="C1950" t="s">
        <v>1858</v>
      </c>
      <c r="D1950">
        <v>594</v>
      </c>
      <c r="E1950">
        <v>1898</v>
      </c>
      <c r="F1950">
        <v>46</v>
      </c>
      <c r="G1950">
        <v>0</v>
      </c>
      <c r="H1950">
        <v>6.6</v>
      </c>
      <c r="I1950">
        <v>106</v>
      </c>
      <c r="J1950">
        <v>131</v>
      </c>
      <c r="K1950">
        <v>67900000</v>
      </c>
      <c r="L1950">
        <v>27500000</v>
      </c>
      <c r="M1950" s="2">
        <f>VLOOKUP(A1950,Sheet2!$A$1:G5674,2,0)</f>
        <v>30335</v>
      </c>
      <c r="N1950" t="str">
        <f>VLOOKUP(A1950,Sheet2!$A$1:G5674,3,0)</f>
        <v>Color</v>
      </c>
      <c r="O1950" t="str">
        <f>VLOOKUP(A1950,Sheet2!$A$1:G5674,4,0)</f>
        <v>Action</v>
      </c>
      <c r="P1950" t="str">
        <f>VLOOKUP(A1950,Sheet2!$A$1:G5674,5,0)</f>
        <v>English</v>
      </c>
      <c r="Q1950" t="str">
        <f>VLOOKUP(A1950,Sheet2!$A$1:G5674,6,0)</f>
        <v>UK</v>
      </c>
      <c r="R1950" t="str">
        <f>VLOOKUP(A1950,Sheet2!$A$1:G5674,7,0)</f>
        <v>PG</v>
      </c>
      <c r="S1950" t="str">
        <f>IF(Table1[[#This Row],[Language]]="English","English","Other language")</f>
        <v>English</v>
      </c>
      <c r="T1950">
        <f>Table1[[#This Row],[Gross Revenue]]-Table1[[#This Row],[Budget]]</f>
        <v>40400000</v>
      </c>
      <c r="U1950" s="1">
        <f>(Table1[[#This Row],[Gross Revenue]]/Table1[[#This Row],[Budget]])-1</f>
        <v>1.4690909090909092</v>
      </c>
      <c r="V1950" t="str">
        <f t="shared" si="60"/>
        <v>131-150 minutes</v>
      </c>
      <c r="W1950">
        <f>Table1[[#This Row],[Profit]]/Table1[[#This Row],[Budget]]</f>
        <v>1.469090909090909</v>
      </c>
      <c r="X1950" s="22" t="str">
        <f>IF(L1950="","",
IF(L1950&lt;Predictability!$B$1,"Low",
IF(L1950&lt;=Predictability!$B$2,"Mid","High")))</f>
        <v>Mid</v>
      </c>
      <c r="Y1950" s="22">
        <f t="shared" si="61"/>
        <v>1</v>
      </c>
    </row>
    <row r="1951" spans="1:25" x14ac:dyDescent="0.2">
      <c r="A1951" t="s">
        <v>5122</v>
      </c>
      <c r="B1951" t="s">
        <v>2084</v>
      </c>
      <c r="C1951" t="s">
        <v>2085</v>
      </c>
      <c r="D1951">
        <v>972</v>
      </c>
      <c r="E1951">
        <v>2071</v>
      </c>
      <c r="F1951">
        <v>59</v>
      </c>
      <c r="G1951">
        <v>23000</v>
      </c>
      <c r="H1951">
        <v>6.5</v>
      </c>
      <c r="I1951">
        <v>336</v>
      </c>
      <c r="J1951">
        <v>104</v>
      </c>
      <c r="K1951">
        <v>27689474</v>
      </c>
      <c r="L1951">
        <v>5000000</v>
      </c>
      <c r="M1951" s="2">
        <f>VLOOKUP(A1951,Sheet2!$A$1:G5675,2,0)</f>
        <v>41565</v>
      </c>
      <c r="N1951" t="str">
        <f>VLOOKUP(A1951,Sheet2!$A$1:G5675,3,0)</f>
        <v>Color</v>
      </c>
      <c r="O1951" t="str">
        <f>VLOOKUP(A1951,Sheet2!$A$1:G5675,4,0)</f>
        <v>Horror</v>
      </c>
      <c r="P1951" t="str">
        <f>VLOOKUP(A1951,Sheet2!$A$1:G5675,5,0)</f>
        <v>English</v>
      </c>
      <c r="Q1951" t="str">
        <f>VLOOKUP(A1951,Sheet2!$A$1:G5675,6,0)</f>
        <v>USA</v>
      </c>
      <c r="R1951" t="str">
        <f>VLOOKUP(A1951,Sheet2!$A$1:G5675,7,0)</f>
        <v>R</v>
      </c>
      <c r="S1951" t="str">
        <f>IF(Table1[[#This Row],[Language]]="English","English","Other language")</f>
        <v>English</v>
      </c>
      <c r="T1951">
        <f>Table1[[#This Row],[Gross Revenue]]-Table1[[#This Row],[Budget]]</f>
        <v>22689474</v>
      </c>
      <c r="U1951" s="1">
        <f>(Table1[[#This Row],[Gross Revenue]]/Table1[[#This Row],[Budget]])-1</f>
        <v>4.5378948000000001</v>
      </c>
      <c r="V1951" t="str">
        <f t="shared" si="60"/>
        <v>90-110 minutes</v>
      </c>
      <c r="W1951">
        <f>Table1[[#This Row],[Profit]]/Table1[[#This Row],[Budget]]</f>
        <v>4.5378948000000001</v>
      </c>
      <c r="X1951" s="22" t="str">
        <f>IF(L1951="","",
IF(L1951&lt;Predictability!$B$1,"Low",
IF(L1951&lt;=Predictability!$B$2,"Mid","High")))</f>
        <v>Low</v>
      </c>
      <c r="Y1951" s="22">
        <f t="shared" si="61"/>
        <v>1</v>
      </c>
    </row>
    <row r="1952" spans="1:25" x14ac:dyDescent="0.2">
      <c r="A1952" t="s">
        <v>6077</v>
      </c>
      <c r="B1952" t="s">
        <v>2724</v>
      </c>
      <c r="C1952" t="s">
        <v>2725</v>
      </c>
      <c r="D1952">
        <v>186</v>
      </c>
      <c r="E1952">
        <v>416</v>
      </c>
      <c r="F1952">
        <v>22</v>
      </c>
      <c r="G1952">
        <v>0</v>
      </c>
      <c r="H1952">
        <v>7.2</v>
      </c>
      <c r="I1952">
        <v>195</v>
      </c>
      <c r="J1952">
        <v>122</v>
      </c>
      <c r="K1952">
        <v>3950029</v>
      </c>
      <c r="L1952">
        <v>4000000</v>
      </c>
      <c r="M1952" s="2">
        <f>VLOOKUP(A1952,Sheet2!$A$1:G5676,2,0)</f>
        <v>40180</v>
      </c>
      <c r="N1952" t="str">
        <f>VLOOKUP(A1952,Sheet2!$A$1:G5676,3,0)</f>
        <v>Color</v>
      </c>
      <c r="O1952" t="str">
        <f>VLOOKUP(A1952,Sheet2!$A$1:G5676,4,0)</f>
        <v>Drama</v>
      </c>
      <c r="P1952" t="str">
        <f>VLOOKUP(A1952,Sheet2!$A$1:G5676,5,0)</f>
        <v>French</v>
      </c>
      <c r="Q1952" t="str">
        <f>VLOOKUP(A1952,Sheet2!$A$1:G5676,6,0)</f>
        <v>France</v>
      </c>
      <c r="R1952" t="str">
        <f>VLOOKUP(A1952,Sheet2!$A$1:G5676,7,0)</f>
        <v>PG-13</v>
      </c>
      <c r="S1952" t="str">
        <f>IF(Table1[[#This Row],[Language]]="English","English","Other language")</f>
        <v>Other language</v>
      </c>
      <c r="T1952">
        <f>Table1[[#This Row],[Gross Revenue]]-Table1[[#This Row],[Budget]]</f>
        <v>-49971</v>
      </c>
      <c r="U1952" s="1">
        <f>(Table1[[#This Row],[Gross Revenue]]/Table1[[#This Row],[Budget]])-1</f>
        <v>-1.2492750000000052E-2</v>
      </c>
      <c r="V1952" t="str">
        <f t="shared" si="60"/>
        <v>111-130 minutes</v>
      </c>
      <c r="W1952">
        <f>Table1[[#This Row],[Profit]]/Table1[[#This Row],[Budget]]</f>
        <v>-1.249275E-2</v>
      </c>
      <c r="X1952" s="22" t="str">
        <f>IF(L1952="","",
IF(L1952&lt;Predictability!$B$1,"Low",
IF(L1952&lt;=Predictability!$B$2,"Mid","High")))</f>
        <v>Low</v>
      </c>
      <c r="Y1952" s="22">
        <f t="shared" si="61"/>
        <v>0</v>
      </c>
    </row>
    <row r="1953" spans="1:25" x14ac:dyDescent="0.2">
      <c r="A1953" t="s">
        <v>5604</v>
      </c>
      <c r="B1953" t="s">
        <v>2410</v>
      </c>
      <c r="C1953" t="s">
        <v>2411</v>
      </c>
      <c r="D1953">
        <v>63</v>
      </c>
      <c r="E1953">
        <v>81</v>
      </c>
      <c r="F1953">
        <v>4</v>
      </c>
      <c r="G1953">
        <v>1000</v>
      </c>
      <c r="H1953">
        <v>6.9</v>
      </c>
      <c r="I1953">
        <v>66</v>
      </c>
      <c r="J1953">
        <v>81</v>
      </c>
      <c r="K1953">
        <v>11835</v>
      </c>
      <c r="L1953">
        <v>10000000</v>
      </c>
      <c r="M1953" s="2">
        <f>VLOOKUP(A1953,Sheet2!$A$1:G5677,2,0)</f>
        <v>41437</v>
      </c>
      <c r="N1953" t="str">
        <f>VLOOKUP(A1953,Sheet2!$A$1:G5677,3,0)</f>
        <v>Color</v>
      </c>
      <c r="O1953" t="str">
        <f>VLOOKUP(A1953,Sheet2!$A$1:G5677,4,0)</f>
        <v>Comedy</v>
      </c>
      <c r="P1953" t="str">
        <f>VLOOKUP(A1953,Sheet2!$A$1:G5677,5,0)</f>
        <v>Icelandic</v>
      </c>
      <c r="Q1953" t="str">
        <f>VLOOKUP(A1953,Sheet2!$A$1:G5677,6,0)</f>
        <v>Iceland</v>
      </c>
      <c r="R1953">
        <f>VLOOKUP(A1953,Sheet2!$A$1:G5677,7,0)</f>
        <v>0</v>
      </c>
      <c r="S1953" t="str">
        <f>IF(Table1[[#This Row],[Language]]="English","English","Other language")</f>
        <v>Other language</v>
      </c>
      <c r="T1953">
        <f>Table1[[#This Row],[Gross Revenue]]-Table1[[#This Row],[Budget]]</f>
        <v>-9988165</v>
      </c>
      <c r="U1953" s="1">
        <f>(Table1[[#This Row],[Gross Revenue]]/Table1[[#This Row],[Budget]])-1</f>
        <v>-0.9988165</v>
      </c>
      <c r="V1953" t="str">
        <f t="shared" si="60"/>
        <v>&lt;90 minutes</v>
      </c>
      <c r="W1953">
        <f>Table1[[#This Row],[Profit]]/Table1[[#This Row],[Budget]]</f>
        <v>-0.9988165</v>
      </c>
      <c r="X1953" s="22" t="str">
        <f>IF(L1953="","",
IF(L1953&lt;Predictability!$B$1,"Low",
IF(L1953&lt;=Predictability!$B$2,"Mid","High")))</f>
        <v>Mid</v>
      </c>
      <c r="Y1953" s="22">
        <f t="shared" si="61"/>
        <v>0</v>
      </c>
    </row>
    <row r="1954" spans="1:25" x14ac:dyDescent="0.2">
      <c r="A1954" t="s">
        <v>6715</v>
      </c>
      <c r="B1954" t="s">
        <v>548</v>
      </c>
      <c r="C1954" t="s">
        <v>1725</v>
      </c>
      <c r="D1954">
        <v>989</v>
      </c>
      <c r="E1954">
        <v>3462</v>
      </c>
      <c r="F1954">
        <v>406</v>
      </c>
      <c r="G1954">
        <v>16000</v>
      </c>
      <c r="H1954">
        <v>7.8</v>
      </c>
      <c r="I1954">
        <v>144</v>
      </c>
      <c r="J1954">
        <v>89</v>
      </c>
      <c r="K1954">
        <v>10824921</v>
      </c>
      <c r="L1954">
        <v>10000000</v>
      </c>
      <c r="M1954" s="2">
        <f>VLOOKUP(A1954,Sheet2!$A$1:G5678,2,0)</f>
        <v>36359</v>
      </c>
      <c r="N1954" t="str">
        <f>VLOOKUP(A1954,Sheet2!$A$1:G5678,3,0)</f>
        <v>Color</v>
      </c>
      <c r="O1954" t="str">
        <f>VLOOKUP(A1954,Sheet2!$A$1:G5678,4,0)</f>
        <v>Comedy</v>
      </c>
      <c r="P1954" t="str">
        <f>VLOOKUP(A1954,Sheet2!$A$1:G5678,5,0)</f>
        <v>English</v>
      </c>
      <c r="Q1954" t="str">
        <f>VLOOKUP(A1954,Sheet2!$A$1:G5678,6,0)</f>
        <v>USA</v>
      </c>
      <c r="R1954" t="str">
        <f>VLOOKUP(A1954,Sheet2!$A$1:G5678,7,0)</f>
        <v>R</v>
      </c>
      <c r="S1954" t="str">
        <f>IF(Table1[[#This Row],[Language]]="English","English","Other language")</f>
        <v>English</v>
      </c>
      <c r="T1954">
        <f>Table1[[#This Row],[Gross Revenue]]-Table1[[#This Row],[Budget]]</f>
        <v>824921</v>
      </c>
      <c r="U1954" s="1">
        <f>(Table1[[#This Row],[Gross Revenue]]/Table1[[#This Row],[Budget]])-1</f>
        <v>8.2492100000000068E-2</v>
      </c>
      <c r="V1954" t="str">
        <f t="shared" si="60"/>
        <v>&lt;90 minutes</v>
      </c>
      <c r="W1954">
        <f>Table1[[#This Row],[Profit]]/Table1[[#This Row],[Budget]]</f>
        <v>8.2492099999999999E-2</v>
      </c>
      <c r="X1954" s="22" t="str">
        <f>IF(L1954="","",
IF(L1954&lt;Predictability!$B$1,"Low",
IF(L1954&lt;=Predictability!$B$2,"Mid","High")))</f>
        <v>Mid</v>
      </c>
      <c r="Y1954" s="22">
        <f t="shared" si="61"/>
        <v>0</v>
      </c>
    </row>
    <row r="1955" spans="1:25" x14ac:dyDescent="0.2">
      <c r="A1955" t="s">
        <v>3822</v>
      </c>
      <c r="B1955" t="s">
        <v>725</v>
      </c>
      <c r="C1955" t="s">
        <v>577</v>
      </c>
      <c r="D1955">
        <v>49000</v>
      </c>
      <c r="E1955">
        <v>53370</v>
      </c>
      <c r="F1955">
        <v>12</v>
      </c>
      <c r="G1955">
        <v>0</v>
      </c>
      <c r="H1955">
        <v>5.4</v>
      </c>
      <c r="I1955">
        <v>124</v>
      </c>
      <c r="J1955">
        <v>88</v>
      </c>
      <c r="K1955">
        <v>49474048</v>
      </c>
      <c r="L1955">
        <v>35000000</v>
      </c>
      <c r="M1955" s="2">
        <f>VLOOKUP(A1955,Sheet2!$A$1:G5679,2,0)</f>
        <v>39941</v>
      </c>
      <c r="N1955" t="str">
        <f>VLOOKUP(A1955,Sheet2!$A$1:G5679,3,0)</f>
        <v>Color</v>
      </c>
      <c r="O1955" t="str">
        <f>VLOOKUP(A1955,Sheet2!$A$1:G5679,4,0)</f>
        <v>Comedy</v>
      </c>
      <c r="P1955" t="str">
        <f>VLOOKUP(A1955,Sheet2!$A$1:G5679,5,0)</f>
        <v>English</v>
      </c>
      <c r="Q1955" t="str">
        <f>VLOOKUP(A1955,Sheet2!$A$1:G5679,6,0)</f>
        <v>USA</v>
      </c>
      <c r="R1955" t="str">
        <f>VLOOKUP(A1955,Sheet2!$A$1:G5679,7,0)</f>
        <v>PG</v>
      </c>
      <c r="S1955" t="str">
        <f>IF(Table1[[#This Row],[Language]]="English","English","Other language")</f>
        <v>English</v>
      </c>
      <c r="T1955">
        <f>Table1[[#This Row],[Gross Revenue]]-Table1[[#This Row],[Budget]]</f>
        <v>14474048</v>
      </c>
      <c r="U1955" s="1">
        <f>(Table1[[#This Row],[Gross Revenue]]/Table1[[#This Row],[Budget]])-1</f>
        <v>0.41354422857142858</v>
      </c>
      <c r="V1955" t="str">
        <f t="shared" si="60"/>
        <v>&lt;90 minutes</v>
      </c>
      <c r="W1955">
        <f>Table1[[#This Row],[Profit]]/Table1[[#This Row],[Budget]]</f>
        <v>0.41354422857142858</v>
      </c>
      <c r="X1955" s="22" t="str">
        <f>IF(L1955="","",
IF(L1955&lt;Predictability!$B$1,"Low",
IF(L1955&lt;=Predictability!$B$2,"Mid","High")))</f>
        <v>Mid</v>
      </c>
      <c r="Y1955" s="22">
        <f t="shared" si="61"/>
        <v>0</v>
      </c>
    </row>
    <row r="1956" spans="1:25" x14ac:dyDescent="0.2">
      <c r="A1956" t="s">
        <v>5370</v>
      </c>
      <c r="B1956" t="s">
        <v>2263</v>
      </c>
      <c r="C1956" t="s">
        <v>2264</v>
      </c>
      <c r="D1956">
        <v>52</v>
      </c>
      <c r="E1956">
        <v>132</v>
      </c>
      <c r="F1956">
        <v>129</v>
      </c>
      <c r="G1956">
        <v>594</v>
      </c>
      <c r="H1956">
        <v>6.7</v>
      </c>
      <c r="I1956">
        <v>88</v>
      </c>
      <c r="J1956">
        <v>76</v>
      </c>
      <c r="K1956">
        <v>255352</v>
      </c>
      <c r="L1956">
        <v>300000</v>
      </c>
      <c r="M1956" s="2">
        <f>VLOOKUP(A1956,Sheet2!$A$1:G5680,2,0)</f>
        <v>38955</v>
      </c>
      <c r="N1956" t="str">
        <f>VLOOKUP(A1956,Sheet2!$A$1:G5680,3,0)</f>
        <v>Color</v>
      </c>
      <c r="O1956" t="str">
        <f>VLOOKUP(A1956,Sheet2!$A$1:G5680,4,0)</f>
        <v>Drama</v>
      </c>
      <c r="P1956" t="str">
        <f>VLOOKUP(A1956,Sheet2!$A$1:G5680,5,0)</f>
        <v>English</v>
      </c>
      <c r="Q1956" t="str">
        <f>VLOOKUP(A1956,Sheet2!$A$1:G5680,6,0)</f>
        <v>USA</v>
      </c>
      <c r="R1956" t="str">
        <f>VLOOKUP(A1956,Sheet2!$A$1:G5680,7,0)</f>
        <v>Unrated</v>
      </c>
      <c r="S1956" t="str">
        <f>IF(Table1[[#This Row],[Language]]="English","English","Other language")</f>
        <v>English</v>
      </c>
      <c r="T1956">
        <f>Table1[[#This Row],[Gross Revenue]]-Table1[[#This Row],[Budget]]</f>
        <v>-44648</v>
      </c>
      <c r="U1956" s="1">
        <f>(Table1[[#This Row],[Gross Revenue]]/Table1[[#This Row],[Budget]])-1</f>
        <v>-0.14882666666666666</v>
      </c>
      <c r="V1956" t="str">
        <f t="shared" si="60"/>
        <v>&lt;90 minutes</v>
      </c>
      <c r="W1956">
        <f>Table1[[#This Row],[Profit]]/Table1[[#This Row],[Budget]]</f>
        <v>-0.14882666666666666</v>
      </c>
      <c r="X1956" s="22" t="str">
        <f>IF(L1956="","",
IF(L1956&lt;Predictability!$B$1,"Low",
IF(L1956&lt;=Predictability!$B$2,"Mid","High")))</f>
        <v>Low</v>
      </c>
      <c r="Y1956" s="22">
        <f t="shared" si="61"/>
        <v>0</v>
      </c>
    </row>
    <row r="1957" spans="1:25" x14ac:dyDescent="0.2">
      <c r="A1957" t="s">
        <v>6134</v>
      </c>
      <c r="B1957" t="s">
        <v>589</v>
      </c>
      <c r="C1957" t="s">
        <v>1376</v>
      </c>
      <c r="D1957">
        <v>8000</v>
      </c>
      <c r="E1957">
        <v>10325</v>
      </c>
      <c r="F1957">
        <v>480</v>
      </c>
      <c r="G1957">
        <v>0</v>
      </c>
      <c r="H1957">
        <v>7.2</v>
      </c>
      <c r="I1957">
        <v>123</v>
      </c>
      <c r="J1957">
        <v>88</v>
      </c>
      <c r="K1957">
        <v>74608545</v>
      </c>
      <c r="L1957">
        <v>24000000</v>
      </c>
      <c r="M1957" s="2">
        <f>VLOOKUP(A1957,Sheet2!$A$1:G5681,2,0)</f>
        <v>37850</v>
      </c>
      <c r="N1957" t="str">
        <f>VLOOKUP(A1957,Sheet2!$A$1:G5681,3,0)</f>
        <v>Color</v>
      </c>
      <c r="O1957" t="str">
        <f>VLOOKUP(A1957,Sheet2!$A$1:G5681,4,0)</f>
        <v>Comedy</v>
      </c>
      <c r="P1957" t="str">
        <f>VLOOKUP(A1957,Sheet2!$A$1:G5681,5,0)</f>
        <v>English</v>
      </c>
      <c r="Q1957" t="str">
        <f>VLOOKUP(A1957,Sheet2!$A$1:G5681,6,0)</f>
        <v>USA</v>
      </c>
      <c r="R1957" t="str">
        <f>VLOOKUP(A1957,Sheet2!$A$1:G5681,7,0)</f>
        <v>R</v>
      </c>
      <c r="S1957" t="str">
        <f>IF(Table1[[#This Row],[Language]]="English","English","Other language")</f>
        <v>English</v>
      </c>
      <c r="T1957">
        <f>Table1[[#This Row],[Gross Revenue]]-Table1[[#This Row],[Budget]]</f>
        <v>50608545</v>
      </c>
      <c r="U1957" s="1">
        <f>(Table1[[#This Row],[Gross Revenue]]/Table1[[#This Row],[Budget]])-1</f>
        <v>2.108689375</v>
      </c>
      <c r="V1957" t="str">
        <f t="shared" si="60"/>
        <v>&lt;90 minutes</v>
      </c>
      <c r="W1957">
        <f>Table1[[#This Row],[Profit]]/Table1[[#This Row],[Budget]]</f>
        <v>2.108689375</v>
      </c>
      <c r="X1957" s="22" t="str">
        <f>IF(L1957="","",
IF(L1957&lt;Predictability!$B$1,"Low",
IF(L1957&lt;=Predictability!$B$2,"Mid","High")))</f>
        <v>Mid</v>
      </c>
      <c r="Y1957" s="22">
        <f t="shared" si="61"/>
        <v>1</v>
      </c>
    </row>
    <row r="1958" spans="1:25" x14ac:dyDescent="0.2">
      <c r="A1958" t="s">
        <v>6976</v>
      </c>
      <c r="B1958" t="s">
        <v>3144</v>
      </c>
      <c r="C1958" t="s">
        <v>2338</v>
      </c>
      <c r="D1958">
        <v>717</v>
      </c>
      <c r="E1958">
        <v>852</v>
      </c>
      <c r="F1958">
        <v>0</v>
      </c>
      <c r="G1958">
        <v>43000</v>
      </c>
      <c r="H1958">
        <v>8.4</v>
      </c>
      <c r="I1958">
        <v>305</v>
      </c>
      <c r="J1958">
        <v>120</v>
      </c>
      <c r="K1958">
        <v>2181290</v>
      </c>
      <c r="L1958">
        <v>3000000</v>
      </c>
      <c r="M1958" s="2">
        <f>VLOOKUP(A1958,Sheet2!$A$1:G5682,2,0)</f>
        <v>37628</v>
      </c>
      <c r="N1958" t="str">
        <f>VLOOKUP(A1958,Sheet2!$A$1:G5682,3,0)</f>
        <v>Color</v>
      </c>
      <c r="O1958" t="str">
        <f>VLOOKUP(A1958,Sheet2!$A$1:G5682,4,0)</f>
        <v>Drama</v>
      </c>
      <c r="P1958" t="str">
        <f>VLOOKUP(A1958,Sheet2!$A$1:G5682,5,0)</f>
        <v>Korean</v>
      </c>
      <c r="Q1958" t="str">
        <f>VLOOKUP(A1958,Sheet2!$A$1:G5682,6,0)</f>
        <v>South Korea</v>
      </c>
      <c r="R1958" t="str">
        <f>VLOOKUP(A1958,Sheet2!$A$1:G5682,7,0)</f>
        <v>R</v>
      </c>
      <c r="S1958" t="str">
        <f>IF(Table1[[#This Row],[Language]]="English","English","Other language")</f>
        <v>Other language</v>
      </c>
      <c r="T1958">
        <f>Table1[[#This Row],[Gross Revenue]]-Table1[[#This Row],[Budget]]</f>
        <v>-818710</v>
      </c>
      <c r="U1958" s="1">
        <f>(Table1[[#This Row],[Gross Revenue]]/Table1[[#This Row],[Budget]])-1</f>
        <v>-0.27290333333333339</v>
      </c>
      <c r="V1958" t="str">
        <f t="shared" si="60"/>
        <v>111-130 minutes</v>
      </c>
      <c r="W1958">
        <f>Table1[[#This Row],[Profit]]/Table1[[#This Row],[Budget]]</f>
        <v>-0.27290333333333333</v>
      </c>
      <c r="X1958" s="22" t="str">
        <f>IF(L1958="","",
IF(L1958&lt;Predictability!$B$1,"Low",
IF(L1958&lt;=Predictability!$B$2,"Mid","High")))</f>
        <v>Low</v>
      </c>
      <c r="Y1958" s="22">
        <f t="shared" si="61"/>
        <v>0</v>
      </c>
    </row>
    <row r="1959" spans="1:25" x14ac:dyDescent="0.2">
      <c r="A1959" t="s">
        <v>6500</v>
      </c>
      <c r="B1959" t="s">
        <v>2965</v>
      </c>
      <c r="C1959" t="s">
        <v>2242</v>
      </c>
      <c r="D1959">
        <v>268</v>
      </c>
      <c r="E1959">
        <v>450</v>
      </c>
      <c r="F1959">
        <v>2000</v>
      </c>
      <c r="G1959">
        <v>0</v>
      </c>
      <c r="H1959">
        <v>6.9</v>
      </c>
      <c r="I1959">
        <v>127</v>
      </c>
      <c r="J1959">
        <v>130</v>
      </c>
      <c r="K1959">
        <v>1987287</v>
      </c>
      <c r="L1959">
        <v>50000000</v>
      </c>
      <c r="M1959" s="2">
        <f>VLOOKUP(A1959,Sheet2!$A$1:G5683,2,0)</f>
        <v>38685</v>
      </c>
      <c r="N1959" t="str">
        <f>VLOOKUP(A1959,Sheet2!$A$1:G5683,3,0)</f>
        <v>Color</v>
      </c>
      <c r="O1959" t="str">
        <f>VLOOKUP(A1959,Sheet2!$A$1:G5683,4,0)</f>
        <v>Crime</v>
      </c>
      <c r="P1959" t="str">
        <f>VLOOKUP(A1959,Sheet2!$A$1:G5683,5,0)</f>
        <v>English</v>
      </c>
      <c r="Q1959" t="str">
        <f>VLOOKUP(A1959,Sheet2!$A$1:G5683,6,0)</f>
        <v>UK</v>
      </c>
      <c r="R1959" t="str">
        <f>VLOOKUP(A1959,Sheet2!$A$1:G5683,7,0)</f>
        <v>PG-13</v>
      </c>
      <c r="S1959" t="str">
        <f>IF(Table1[[#This Row],[Language]]="English","English","Other language")</f>
        <v>English</v>
      </c>
      <c r="T1959">
        <f>Table1[[#This Row],[Gross Revenue]]-Table1[[#This Row],[Budget]]</f>
        <v>-48012713</v>
      </c>
      <c r="U1959" s="1">
        <f>(Table1[[#This Row],[Gross Revenue]]/Table1[[#This Row],[Budget]])-1</f>
        <v>-0.96025426000000003</v>
      </c>
      <c r="V1959" t="str">
        <f t="shared" si="60"/>
        <v>111-130 minutes</v>
      </c>
      <c r="W1959">
        <f>Table1[[#This Row],[Profit]]/Table1[[#This Row],[Budget]]</f>
        <v>-0.96025426000000003</v>
      </c>
      <c r="X1959" s="22" t="str">
        <f>IF(L1959="","",
IF(L1959&lt;Predictability!$B$1,"Low",
IF(L1959&lt;=Predictability!$B$2,"Mid","High")))</f>
        <v>Mid</v>
      </c>
      <c r="Y1959" s="22">
        <f t="shared" si="61"/>
        <v>0</v>
      </c>
    </row>
    <row r="1960" spans="1:25" x14ac:dyDescent="0.2">
      <c r="A1960" t="s">
        <v>6445</v>
      </c>
      <c r="B1960" t="s">
        <v>2935</v>
      </c>
      <c r="C1960" t="s">
        <v>2936</v>
      </c>
      <c r="D1960">
        <v>695</v>
      </c>
      <c r="E1960">
        <v>1593</v>
      </c>
      <c r="F1960">
        <v>82</v>
      </c>
      <c r="G1960">
        <v>0</v>
      </c>
      <c r="H1960">
        <v>7.5</v>
      </c>
      <c r="I1960">
        <v>56</v>
      </c>
      <c r="J1960">
        <v>153</v>
      </c>
      <c r="K1960">
        <v>16800000</v>
      </c>
      <c r="L1960">
        <v>10000000</v>
      </c>
      <c r="M1960" s="2">
        <f>VLOOKUP(A1960,Sheet2!$A$1:G5684,2,0)</f>
        <v>25069</v>
      </c>
      <c r="N1960" t="str">
        <f>VLOOKUP(A1960,Sheet2!$A$1:G5684,3,0)</f>
        <v>Color</v>
      </c>
      <c r="O1960" t="str">
        <f>VLOOKUP(A1960,Sheet2!$A$1:G5684,4,0)</f>
        <v>Drama</v>
      </c>
      <c r="P1960" t="str">
        <f>VLOOKUP(A1960,Sheet2!$A$1:G5684,5,0)</f>
        <v>English</v>
      </c>
      <c r="Q1960" t="str">
        <f>VLOOKUP(A1960,Sheet2!$A$1:G5684,6,0)</f>
        <v>UK</v>
      </c>
      <c r="R1960" t="str">
        <f>VLOOKUP(A1960,Sheet2!$A$1:G5684,7,0)</f>
        <v>G</v>
      </c>
      <c r="S1960" t="str">
        <f>IF(Table1[[#This Row],[Language]]="English","English","Other language")</f>
        <v>English</v>
      </c>
      <c r="T1960">
        <f>Table1[[#This Row],[Gross Revenue]]-Table1[[#This Row],[Budget]]</f>
        <v>6800000</v>
      </c>
      <c r="U1960" s="1">
        <f>(Table1[[#This Row],[Gross Revenue]]/Table1[[#This Row],[Budget]])-1</f>
        <v>0.67999999999999994</v>
      </c>
      <c r="V1960" t="str">
        <f t="shared" si="60"/>
        <v>&gt;150 minutes</v>
      </c>
      <c r="W1960">
        <f>Table1[[#This Row],[Profit]]/Table1[[#This Row],[Budget]]</f>
        <v>0.68</v>
      </c>
      <c r="X1960" s="22" t="str">
        <f>IF(L1960="","",
IF(L1960&lt;Predictability!$B$1,"Low",
IF(L1960&lt;=Predictability!$B$2,"Mid","High")))</f>
        <v>Mid</v>
      </c>
      <c r="Y1960" s="22">
        <f t="shared" si="61"/>
        <v>1</v>
      </c>
    </row>
    <row r="1961" spans="1:25" x14ac:dyDescent="0.2">
      <c r="A1961" t="s">
        <v>5073</v>
      </c>
      <c r="B1961" t="s">
        <v>529</v>
      </c>
      <c r="C1961" t="s">
        <v>1492</v>
      </c>
      <c r="D1961">
        <v>18000</v>
      </c>
      <c r="E1961">
        <v>31782</v>
      </c>
      <c r="F1961">
        <v>845</v>
      </c>
      <c r="G1961">
        <v>45000</v>
      </c>
      <c r="H1961">
        <v>6.5</v>
      </c>
      <c r="I1961">
        <v>358</v>
      </c>
      <c r="J1961">
        <v>119</v>
      </c>
      <c r="K1961">
        <v>98895417</v>
      </c>
      <c r="L1961">
        <v>70000000</v>
      </c>
      <c r="M1961" s="2">
        <f>VLOOKUP(A1961,Sheet2!$A$1:G5685,2,0)</f>
        <v>41445</v>
      </c>
      <c r="N1961" t="str">
        <f>VLOOKUP(A1961,Sheet2!$A$1:G5685,3,0)</f>
        <v>Color</v>
      </c>
      <c r="O1961" t="str">
        <f>VLOOKUP(A1961,Sheet2!$A$1:G5685,4,0)</f>
        <v>Action</v>
      </c>
      <c r="P1961" t="str">
        <f>VLOOKUP(A1961,Sheet2!$A$1:G5685,5,0)</f>
        <v>English</v>
      </c>
      <c r="Q1961" t="str">
        <f>VLOOKUP(A1961,Sheet2!$A$1:G5685,6,0)</f>
        <v>USA</v>
      </c>
      <c r="R1961" t="str">
        <f>VLOOKUP(A1961,Sheet2!$A$1:G5685,7,0)</f>
        <v>R</v>
      </c>
      <c r="S1961" t="str">
        <f>IF(Table1[[#This Row],[Language]]="English","English","Other language")</f>
        <v>English</v>
      </c>
      <c r="T1961">
        <f>Table1[[#This Row],[Gross Revenue]]-Table1[[#This Row],[Budget]]</f>
        <v>28895417</v>
      </c>
      <c r="U1961" s="1">
        <f>(Table1[[#This Row],[Gross Revenue]]/Table1[[#This Row],[Budget]])-1</f>
        <v>0.41279167142857154</v>
      </c>
      <c r="V1961" t="str">
        <f t="shared" si="60"/>
        <v>111-130 minutes</v>
      </c>
      <c r="W1961">
        <f>Table1[[#This Row],[Profit]]/Table1[[#This Row],[Budget]]</f>
        <v>0.41279167142857143</v>
      </c>
      <c r="X1961" s="22" t="str">
        <f>IF(L1961="","",
IF(L1961&lt;Predictability!$B$1,"Low",
IF(L1961&lt;=Predictability!$B$2,"Mid","High")))</f>
        <v>High</v>
      </c>
      <c r="Y1961" s="22">
        <f t="shared" si="61"/>
        <v>0</v>
      </c>
    </row>
    <row r="1962" spans="1:25" x14ac:dyDescent="0.2">
      <c r="A1962" t="s">
        <v>3418</v>
      </c>
      <c r="B1962" t="s">
        <v>306</v>
      </c>
      <c r="C1962" t="s">
        <v>307</v>
      </c>
      <c r="D1962">
        <v>854</v>
      </c>
      <c r="E1962">
        <v>1860</v>
      </c>
      <c r="F1962">
        <v>0</v>
      </c>
      <c r="G1962">
        <v>812</v>
      </c>
      <c r="H1962">
        <v>4.4000000000000004</v>
      </c>
      <c r="I1962">
        <v>47</v>
      </c>
      <c r="J1962">
        <v>101</v>
      </c>
      <c r="K1962">
        <v>38590500</v>
      </c>
      <c r="L1962">
        <v>50000000</v>
      </c>
      <c r="M1962" s="2">
        <f>VLOOKUP(A1962,Sheet2!$A$1:G5686,2,0)</f>
        <v>34610</v>
      </c>
      <c r="N1962" t="str">
        <f>VLOOKUP(A1962,Sheet2!$A$1:G5686,3,0)</f>
        <v>Color</v>
      </c>
      <c r="O1962" t="str">
        <f>VLOOKUP(A1962,Sheet2!$A$1:G5686,4,0)</f>
        <v>Action</v>
      </c>
      <c r="P1962" t="str">
        <f>VLOOKUP(A1962,Sheet2!$A$1:G5686,5,0)</f>
        <v>English</v>
      </c>
      <c r="Q1962" t="str">
        <f>VLOOKUP(A1962,Sheet2!$A$1:G5686,6,0)</f>
        <v>USA</v>
      </c>
      <c r="R1962" t="str">
        <f>VLOOKUP(A1962,Sheet2!$A$1:G5686,7,0)</f>
        <v>R</v>
      </c>
      <c r="S1962" t="str">
        <f>IF(Table1[[#This Row],[Language]]="English","English","Other language")</f>
        <v>English</v>
      </c>
      <c r="T1962">
        <f>Table1[[#This Row],[Gross Revenue]]-Table1[[#This Row],[Budget]]</f>
        <v>-11409500</v>
      </c>
      <c r="U1962" s="1">
        <f>(Table1[[#This Row],[Gross Revenue]]/Table1[[#This Row],[Budget]])-1</f>
        <v>-0.22819</v>
      </c>
      <c r="V1962" t="str">
        <f t="shared" si="60"/>
        <v>90-110 minutes</v>
      </c>
      <c r="W1962">
        <f>Table1[[#This Row],[Profit]]/Table1[[#This Row],[Budget]]</f>
        <v>-0.22819</v>
      </c>
      <c r="X1962" s="22" t="str">
        <f>IF(L1962="","",
IF(L1962&lt;Predictability!$B$1,"Low",
IF(L1962&lt;=Predictability!$B$2,"Mid","High")))</f>
        <v>Mid</v>
      </c>
      <c r="Y1962" s="22">
        <f t="shared" si="61"/>
        <v>0</v>
      </c>
    </row>
    <row r="1963" spans="1:25" x14ac:dyDescent="0.2">
      <c r="A1963" t="s">
        <v>5579</v>
      </c>
      <c r="B1963" t="s">
        <v>2393</v>
      </c>
      <c r="C1963" t="s">
        <v>2394</v>
      </c>
      <c r="D1963">
        <v>803</v>
      </c>
      <c r="E1963">
        <v>1769</v>
      </c>
      <c r="F1963">
        <v>13</v>
      </c>
      <c r="G1963">
        <v>0</v>
      </c>
      <c r="H1963">
        <v>6.8</v>
      </c>
      <c r="I1963">
        <v>143</v>
      </c>
      <c r="J1963">
        <v>142</v>
      </c>
      <c r="K1963">
        <v>22800000</v>
      </c>
      <c r="L1963">
        <v>7000000</v>
      </c>
      <c r="M1963" s="2">
        <f>VLOOKUP(A1963,Sheet2!$A$1:G5687,2,0)</f>
        <v>25233</v>
      </c>
      <c r="N1963" t="str">
        <f>VLOOKUP(A1963,Sheet2!$A$1:G5687,3,0)</f>
        <v>Color</v>
      </c>
      <c r="O1963" t="str">
        <f>VLOOKUP(A1963,Sheet2!$A$1:G5687,4,0)</f>
        <v>Action</v>
      </c>
      <c r="P1963" t="str">
        <f>VLOOKUP(A1963,Sheet2!$A$1:G5687,5,0)</f>
        <v>English</v>
      </c>
      <c r="Q1963" t="str">
        <f>VLOOKUP(A1963,Sheet2!$A$1:G5687,6,0)</f>
        <v>UK</v>
      </c>
      <c r="R1963" t="str">
        <f>VLOOKUP(A1963,Sheet2!$A$1:G5687,7,0)</f>
        <v>M</v>
      </c>
      <c r="S1963" t="str">
        <f>IF(Table1[[#This Row],[Language]]="English","English","Other language")</f>
        <v>English</v>
      </c>
      <c r="T1963">
        <f>Table1[[#This Row],[Gross Revenue]]-Table1[[#This Row],[Budget]]</f>
        <v>15800000</v>
      </c>
      <c r="U1963" s="1">
        <f>(Table1[[#This Row],[Gross Revenue]]/Table1[[#This Row],[Budget]])-1</f>
        <v>2.2571428571428571</v>
      </c>
      <c r="V1963" t="str">
        <f t="shared" si="60"/>
        <v>131-150 minutes</v>
      </c>
      <c r="W1963">
        <f>Table1[[#This Row],[Profit]]/Table1[[#This Row],[Budget]]</f>
        <v>2.2571428571428571</v>
      </c>
      <c r="X1963" s="22" t="str">
        <f>IF(L1963="","",
IF(L1963&lt;Predictability!$B$1,"Low",
IF(L1963&lt;=Predictability!$B$2,"Mid","High")))</f>
        <v>Low</v>
      </c>
      <c r="Y1963" s="22">
        <f t="shared" si="61"/>
        <v>1</v>
      </c>
    </row>
    <row r="1964" spans="1:25" x14ac:dyDescent="0.2">
      <c r="A1964" t="s">
        <v>3363</v>
      </c>
      <c r="B1964" t="s">
        <v>207</v>
      </c>
      <c r="C1964" t="s">
        <v>208</v>
      </c>
      <c r="D1964">
        <v>719</v>
      </c>
      <c r="E1964">
        <v>2446</v>
      </c>
      <c r="F1964">
        <v>49</v>
      </c>
      <c r="G1964">
        <v>0</v>
      </c>
      <c r="H1964">
        <v>4.0999999999999996</v>
      </c>
      <c r="I1964">
        <v>46</v>
      </c>
      <c r="J1964">
        <v>85</v>
      </c>
      <c r="K1964">
        <v>4356743</v>
      </c>
      <c r="L1964">
        <v>16000000</v>
      </c>
      <c r="M1964" s="2">
        <f>VLOOKUP(A1964,Sheet2!$A$1:G5688,2,0)</f>
        <v>37110</v>
      </c>
      <c r="N1964" t="str">
        <f>VLOOKUP(A1964,Sheet2!$A$1:G5688,3,0)</f>
        <v>Color</v>
      </c>
      <c r="O1964" t="str">
        <f>VLOOKUP(A1964,Sheet2!$A$1:G5688,4,0)</f>
        <v>Comedy</v>
      </c>
      <c r="P1964" t="str">
        <f>VLOOKUP(A1964,Sheet2!$A$1:G5688,5,0)</f>
        <v>English</v>
      </c>
      <c r="Q1964" t="str">
        <f>VLOOKUP(A1964,Sheet2!$A$1:G5688,6,0)</f>
        <v>USA</v>
      </c>
      <c r="R1964" t="str">
        <f>VLOOKUP(A1964,Sheet2!$A$1:G5688,7,0)</f>
        <v>PG</v>
      </c>
      <c r="S1964" t="str">
        <f>IF(Table1[[#This Row],[Language]]="English","English","Other language")</f>
        <v>English</v>
      </c>
      <c r="T1964">
        <f>Table1[[#This Row],[Gross Revenue]]-Table1[[#This Row],[Budget]]</f>
        <v>-11643257</v>
      </c>
      <c r="U1964" s="1">
        <f>(Table1[[#This Row],[Gross Revenue]]/Table1[[#This Row],[Budget]])-1</f>
        <v>-0.72770356250000001</v>
      </c>
      <c r="V1964" t="str">
        <f t="shared" si="60"/>
        <v>&lt;90 minutes</v>
      </c>
      <c r="W1964">
        <f>Table1[[#This Row],[Profit]]/Table1[[#This Row],[Budget]]</f>
        <v>-0.72770356250000001</v>
      </c>
      <c r="X1964" s="22" t="str">
        <f>IF(L1964="","",
IF(L1964&lt;Predictability!$B$1,"Low",
IF(L1964&lt;=Predictability!$B$2,"Mid","High")))</f>
        <v>Mid</v>
      </c>
      <c r="Y1964" s="22">
        <f t="shared" si="61"/>
        <v>0</v>
      </c>
    </row>
    <row r="1965" spans="1:25" x14ac:dyDescent="0.2">
      <c r="A1965" t="s">
        <v>4425</v>
      </c>
      <c r="B1965" t="s">
        <v>718</v>
      </c>
      <c r="C1965" t="s">
        <v>1072</v>
      </c>
      <c r="D1965">
        <v>17000</v>
      </c>
      <c r="E1965">
        <v>33747</v>
      </c>
      <c r="F1965">
        <v>179</v>
      </c>
      <c r="G1965">
        <v>27000</v>
      </c>
      <c r="H1965">
        <v>6.1</v>
      </c>
      <c r="I1965">
        <v>252</v>
      </c>
      <c r="J1965">
        <v>137</v>
      </c>
      <c r="K1965">
        <v>717753</v>
      </c>
      <c r="L1965">
        <v>25000000</v>
      </c>
      <c r="M1965" s="2">
        <f>VLOOKUP(A1965,Sheet2!$A$1:G5689,2,0)</f>
        <v>41003</v>
      </c>
      <c r="N1965" t="str">
        <f>VLOOKUP(A1965,Sheet2!$A$1:G5689,3,0)</f>
        <v>Color</v>
      </c>
      <c r="O1965" t="str">
        <f>VLOOKUP(A1965,Sheet2!$A$1:G5689,4,0)</f>
        <v>Adventure</v>
      </c>
      <c r="P1965" t="str">
        <f>VLOOKUP(A1965,Sheet2!$A$1:G5689,5,0)</f>
        <v>English</v>
      </c>
      <c r="Q1965" t="str">
        <f>VLOOKUP(A1965,Sheet2!$A$1:G5689,6,0)</f>
        <v>France</v>
      </c>
      <c r="R1965" t="str">
        <f>VLOOKUP(A1965,Sheet2!$A$1:G5689,7,0)</f>
        <v>R</v>
      </c>
      <c r="S1965" t="str">
        <f>IF(Table1[[#This Row],[Language]]="English","English","Other language")</f>
        <v>English</v>
      </c>
      <c r="T1965">
        <f>Table1[[#This Row],[Gross Revenue]]-Table1[[#This Row],[Budget]]</f>
        <v>-24282247</v>
      </c>
      <c r="U1965" s="1">
        <f>(Table1[[#This Row],[Gross Revenue]]/Table1[[#This Row],[Budget]])-1</f>
        <v>-0.97128988000000005</v>
      </c>
      <c r="V1965" t="str">
        <f t="shared" si="60"/>
        <v>131-150 minutes</v>
      </c>
      <c r="W1965">
        <f>Table1[[#This Row],[Profit]]/Table1[[#This Row],[Budget]]</f>
        <v>-0.97128988000000005</v>
      </c>
      <c r="X1965" s="22" t="str">
        <f>IF(L1965="","",
IF(L1965&lt;Predictability!$B$1,"Low",
IF(L1965&lt;=Predictability!$B$2,"Mid","High")))</f>
        <v>Mid</v>
      </c>
      <c r="Y1965" s="22">
        <f t="shared" si="61"/>
        <v>0</v>
      </c>
    </row>
    <row r="1966" spans="1:25" x14ac:dyDescent="0.2">
      <c r="A1966" t="s">
        <v>6238</v>
      </c>
      <c r="B1966" t="s">
        <v>304</v>
      </c>
      <c r="C1966" t="s">
        <v>2830</v>
      </c>
      <c r="D1966">
        <v>10000</v>
      </c>
      <c r="E1966">
        <v>11094</v>
      </c>
      <c r="F1966">
        <v>603</v>
      </c>
      <c r="G1966">
        <v>0</v>
      </c>
      <c r="H1966">
        <v>8.1999999999999993</v>
      </c>
      <c r="I1966">
        <v>134</v>
      </c>
      <c r="J1966">
        <v>108</v>
      </c>
      <c r="K1966">
        <v>9600000</v>
      </c>
      <c r="L1966">
        <v>910000</v>
      </c>
      <c r="M1966" s="2">
        <f>VLOOKUP(A1966,Sheet2!$A$1:G5690,2,0)</f>
        <v>20026</v>
      </c>
      <c r="N1966" t="str">
        <f>VLOOKUP(A1966,Sheet2!$A$1:G5690,3,0)</f>
        <v>Black and White</v>
      </c>
      <c r="O1966" t="str">
        <f>VLOOKUP(A1966,Sheet2!$A$1:G5690,4,0)</f>
        <v>Crime</v>
      </c>
      <c r="P1966" t="str">
        <f>VLOOKUP(A1966,Sheet2!$A$1:G5690,5,0)</f>
        <v>English</v>
      </c>
      <c r="Q1966" t="str">
        <f>VLOOKUP(A1966,Sheet2!$A$1:G5690,6,0)</f>
        <v>USA</v>
      </c>
      <c r="R1966" t="str">
        <f>VLOOKUP(A1966,Sheet2!$A$1:G5690,7,0)</f>
        <v>Not Rated</v>
      </c>
      <c r="S1966" t="str">
        <f>IF(Table1[[#This Row],[Language]]="English","English","Other language")</f>
        <v>English</v>
      </c>
      <c r="T1966">
        <f>Table1[[#This Row],[Gross Revenue]]-Table1[[#This Row],[Budget]]</f>
        <v>8690000</v>
      </c>
      <c r="U1966" s="1">
        <f>(Table1[[#This Row],[Gross Revenue]]/Table1[[#This Row],[Budget]])-1</f>
        <v>9.5494505494505493</v>
      </c>
      <c r="V1966" t="str">
        <f t="shared" si="60"/>
        <v>90-110 minutes</v>
      </c>
      <c r="W1966">
        <f>Table1[[#This Row],[Profit]]/Table1[[#This Row],[Budget]]</f>
        <v>9.5494505494505493</v>
      </c>
      <c r="X1966" s="22" t="str">
        <f>IF(L1966="","",
IF(L1966&lt;Predictability!$B$1,"Low",
IF(L1966&lt;=Predictability!$B$2,"Mid","High")))</f>
        <v>Low</v>
      </c>
      <c r="Y1966" s="22">
        <f t="shared" si="61"/>
        <v>1</v>
      </c>
    </row>
    <row r="1967" spans="1:25" x14ac:dyDescent="0.2">
      <c r="A1967" t="s">
        <v>6819</v>
      </c>
      <c r="B1967" t="s">
        <v>3143</v>
      </c>
      <c r="C1967" t="s">
        <v>2888</v>
      </c>
      <c r="D1967">
        <v>200</v>
      </c>
      <c r="E1967">
        <v>332</v>
      </c>
      <c r="F1967">
        <v>109</v>
      </c>
      <c r="G1967">
        <v>26000</v>
      </c>
      <c r="H1967">
        <v>7.9</v>
      </c>
      <c r="I1967">
        <v>232</v>
      </c>
      <c r="J1967">
        <v>85</v>
      </c>
      <c r="K1967">
        <v>9437933</v>
      </c>
      <c r="L1967">
        <v>180000</v>
      </c>
      <c r="M1967" s="2">
        <f>VLOOKUP(A1967,Sheet2!$A$1:G5691,2,0)</f>
        <v>39214</v>
      </c>
      <c r="N1967" t="str">
        <f>VLOOKUP(A1967,Sheet2!$A$1:G5691,3,0)</f>
        <v>Color</v>
      </c>
      <c r="O1967" t="str">
        <f>VLOOKUP(A1967,Sheet2!$A$1:G5691,4,0)</f>
        <v>Drama</v>
      </c>
      <c r="P1967" t="str">
        <f>VLOOKUP(A1967,Sheet2!$A$1:G5691,5,0)</f>
        <v>English</v>
      </c>
      <c r="Q1967" t="str">
        <f>VLOOKUP(A1967,Sheet2!$A$1:G5691,6,0)</f>
        <v>Ireland</v>
      </c>
      <c r="R1967" t="str">
        <f>VLOOKUP(A1967,Sheet2!$A$1:G5691,7,0)</f>
        <v>R</v>
      </c>
      <c r="S1967" t="str">
        <f>IF(Table1[[#This Row],[Language]]="English","English","Other language")</f>
        <v>English</v>
      </c>
      <c r="T1967">
        <f>Table1[[#This Row],[Gross Revenue]]-Table1[[#This Row],[Budget]]</f>
        <v>9257933</v>
      </c>
      <c r="U1967" s="1">
        <f>(Table1[[#This Row],[Gross Revenue]]/Table1[[#This Row],[Budget]])-1</f>
        <v>51.432961111111112</v>
      </c>
      <c r="V1967" t="str">
        <f t="shared" si="60"/>
        <v>&lt;90 minutes</v>
      </c>
      <c r="W1967">
        <f>Table1[[#This Row],[Profit]]/Table1[[#This Row],[Budget]]</f>
        <v>51.432961111111112</v>
      </c>
      <c r="X1967" s="22" t="str">
        <f>IF(L1967="","",
IF(L1967&lt;Predictability!$B$1,"Low",
IF(L1967&lt;=Predictability!$B$2,"Mid","High")))</f>
        <v>Low</v>
      </c>
      <c r="Y1967" s="22">
        <f t="shared" si="61"/>
        <v>1</v>
      </c>
    </row>
    <row r="1968" spans="1:25" x14ac:dyDescent="0.2">
      <c r="A1968" t="s">
        <v>6184</v>
      </c>
      <c r="B1968" t="s">
        <v>2807</v>
      </c>
      <c r="C1968" t="s">
        <v>2808</v>
      </c>
      <c r="D1968">
        <v>102</v>
      </c>
      <c r="E1968">
        <v>118</v>
      </c>
      <c r="F1968">
        <v>10</v>
      </c>
      <c r="G1968">
        <v>587</v>
      </c>
      <c r="H1968">
        <v>7.3</v>
      </c>
      <c r="I1968">
        <v>40</v>
      </c>
      <c r="J1968">
        <v>97</v>
      </c>
      <c r="K1968">
        <v>144431</v>
      </c>
      <c r="L1968">
        <v>1000000</v>
      </c>
      <c r="M1968" s="2">
        <f>VLOOKUP(A1968,Sheet2!$A$1:G5692,2,0)</f>
        <v>38745</v>
      </c>
      <c r="N1968" t="str">
        <f>VLOOKUP(A1968,Sheet2!$A$1:G5692,3,0)</f>
        <v>Color</v>
      </c>
      <c r="O1968" t="str">
        <f>VLOOKUP(A1968,Sheet2!$A$1:G5692,4,0)</f>
        <v>Documentary</v>
      </c>
      <c r="P1968" t="str">
        <f>VLOOKUP(A1968,Sheet2!$A$1:G5692,5,0)</f>
        <v>English</v>
      </c>
      <c r="Q1968" t="str">
        <f>VLOOKUP(A1968,Sheet2!$A$1:G5692,6,0)</f>
        <v>UK</v>
      </c>
      <c r="R1968" t="str">
        <f>VLOOKUP(A1968,Sheet2!$A$1:G5692,7,0)</f>
        <v>PG-13</v>
      </c>
      <c r="S1968" t="str">
        <f>IF(Table1[[#This Row],[Language]]="English","English","Other language")</f>
        <v>English</v>
      </c>
      <c r="T1968">
        <f>Table1[[#This Row],[Gross Revenue]]-Table1[[#This Row],[Budget]]</f>
        <v>-855569</v>
      </c>
      <c r="U1968" s="1">
        <f>(Table1[[#This Row],[Gross Revenue]]/Table1[[#This Row],[Budget]])-1</f>
        <v>-0.85556900000000002</v>
      </c>
      <c r="V1968" t="str">
        <f t="shared" si="60"/>
        <v>90-110 minutes</v>
      </c>
      <c r="W1968">
        <f>Table1[[#This Row],[Profit]]/Table1[[#This Row],[Budget]]</f>
        <v>-0.85556900000000002</v>
      </c>
      <c r="X1968" s="22" t="str">
        <f>IF(L1968="","",
IF(L1968&lt;Predictability!$B$1,"Low",
IF(L1968&lt;=Predictability!$B$2,"Mid","High")))</f>
        <v>Low</v>
      </c>
      <c r="Y1968" s="22">
        <f t="shared" si="61"/>
        <v>0</v>
      </c>
    </row>
    <row r="1969" spans="1:25" x14ac:dyDescent="0.2">
      <c r="A1969" t="s">
        <v>6331</v>
      </c>
      <c r="B1969" t="s">
        <v>211</v>
      </c>
      <c r="C1969" t="s">
        <v>2873</v>
      </c>
      <c r="D1969">
        <v>22000</v>
      </c>
      <c r="E1969">
        <v>24719</v>
      </c>
      <c r="F1969">
        <v>0</v>
      </c>
      <c r="G1969">
        <v>12000</v>
      </c>
      <c r="H1969">
        <v>8.4</v>
      </c>
      <c r="I1969">
        <v>111</v>
      </c>
      <c r="J1969">
        <v>251</v>
      </c>
      <c r="K1969">
        <v>5300000</v>
      </c>
      <c r="L1969">
        <v>30000000</v>
      </c>
      <c r="M1969" s="2">
        <f>VLOOKUP(A1969,Sheet2!$A$1:G5693,2,0)</f>
        <v>30948</v>
      </c>
      <c r="N1969" t="str">
        <f>VLOOKUP(A1969,Sheet2!$A$1:G5693,3,0)</f>
        <v>Color</v>
      </c>
      <c r="O1969" t="str">
        <f>VLOOKUP(A1969,Sheet2!$A$1:G5693,4,0)</f>
        <v>Crime</v>
      </c>
      <c r="P1969" t="str">
        <f>VLOOKUP(A1969,Sheet2!$A$1:G5693,5,0)</f>
        <v>English</v>
      </c>
      <c r="Q1969" t="str">
        <f>VLOOKUP(A1969,Sheet2!$A$1:G5693,6,0)</f>
        <v>Italy</v>
      </c>
      <c r="R1969" t="str">
        <f>VLOOKUP(A1969,Sheet2!$A$1:G5693,7,0)</f>
        <v>R</v>
      </c>
      <c r="S1969" t="str">
        <f>IF(Table1[[#This Row],[Language]]="English","English","Other language")</f>
        <v>English</v>
      </c>
      <c r="T1969">
        <f>Table1[[#This Row],[Gross Revenue]]-Table1[[#This Row],[Budget]]</f>
        <v>-24700000</v>
      </c>
      <c r="U1969" s="1">
        <f>(Table1[[#This Row],[Gross Revenue]]/Table1[[#This Row],[Budget]])-1</f>
        <v>-0.82333333333333336</v>
      </c>
      <c r="V1969" t="str">
        <f t="shared" si="60"/>
        <v>&gt;150 minutes</v>
      </c>
      <c r="W1969">
        <f>Table1[[#This Row],[Profit]]/Table1[[#This Row],[Budget]]</f>
        <v>-0.82333333333333336</v>
      </c>
      <c r="X1969" s="22" t="str">
        <f>IF(L1969="","",
IF(L1969&lt;Predictability!$B$1,"Low",
IF(L1969&lt;=Predictability!$B$2,"Mid","High")))</f>
        <v>Mid</v>
      </c>
      <c r="Y1969" s="22">
        <f t="shared" si="61"/>
        <v>0</v>
      </c>
    </row>
    <row r="1970" spans="1:25" x14ac:dyDescent="0.2">
      <c r="A1970" t="s">
        <v>4939</v>
      </c>
      <c r="B1970" t="s">
        <v>546</v>
      </c>
      <c r="C1970" t="s">
        <v>110</v>
      </c>
      <c r="D1970">
        <v>40000</v>
      </c>
      <c r="E1970">
        <v>46186</v>
      </c>
      <c r="F1970">
        <v>0</v>
      </c>
      <c r="G1970">
        <v>0</v>
      </c>
      <c r="H1970">
        <v>6.4</v>
      </c>
      <c r="I1970">
        <v>178</v>
      </c>
      <c r="J1970">
        <v>102</v>
      </c>
      <c r="K1970">
        <v>55845943</v>
      </c>
      <c r="L1970">
        <v>29000000</v>
      </c>
      <c r="M1970" s="2">
        <f>VLOOKUP(A1970,Sheet2!$A$1:G5694,2,0)</f>
        <v>37726</v>
      </c>
      <c r="N1970" t="str">
        <f>VLOOKUP(A1970,Sheet2!$A$1:G5694,3,0)</f>
        <v>Color</v>
      </c>
      <c r="O1970" t="str">
        <f>VLOOKUP(A1970,Sheet2!$A$1:G5694,4,0)</f>
        <v>Action</v>
      </c>
      <c r="P1970" t="str">
        <f>VLOOKUP(A1970,Sheet2!$A$1:G5694,5,0)</f>
        <v>English</v>
      </c>
      <c r="Q1970" t="str">
        <f>VLOOKUP(A1970,Sheet2!$A$1:G5694,6,0)</f>
        <v>USA</v>
      </c>
      <c r="R1970" t="str">
        <f>VLOOKUP(A1970,Sheet2!$A$1:G5694,7,0)</f>
        <v>R</v>
      </c>
      <c r="S1970" t="str">
        <f>IF(Table1[[#This Row],[Language]]="English","English","Other language")</f>
        <v>English</v>
      </c>
      <c r="T1970">
        <f>Table1[[#This Row],[Gross Revenue]]-Table1[[#This Row],[Budget]]</f>
        <v>26845943</v>
      </c>
      <c r="U1970" s="1">
        <f>(Table1[[#This Row],[Gross Revenue]]/Table1[[#This Row],[Budget]])-1</f>
        <v>0.92572217241379318</v>
      </c>
      <c r="V1970" t="str">
        <f t="shared" si="60"/>
        <v>90-110 minutes</v>
      </c>
      <c r="W1970">
        <f>Table1[[#This Row],[Profit]]/Table1[[#This Row],[Budget]]</f>
        <v>0.92572217241379307</v>
      </c>
      <c r="X1970" s="22" t="str">
        <f>IF(L1970="","",
IF(L1970&lt;Predictability!$B$1,"Low",
IF(L1970&lt;=Predictability!$B$2,"Mid","High")))</f>
        <v>Mid</v>
      </c>
      <c r="Y1970" s="22">
        <f t="shared" si="61"/>
        <v>1</v>
      </c>
    </row>
    <row r="1971" spans="1:25" x14ac:dyDescent="0.2">
      <c r="A1971" t="s">
        <v>5473</v>
      </c>
      <c r="B1971" t="s">
        <v>1535</v>
      </c>
      <c r="C1971" t="s">
        <v>952</v>
      </c>
      <c r="D1971">
        <v>845</v>
      </c>
      <c r="E1971">
        <v>1554</v>
      </c>
      <c r="F1971">
        <v>277</v>
      </c>
      <c r="G1971">
        <v>0</v>
      </c>
      <c r="H1971">
        <v>6.8</v>
      </c>
      <c r="I1971">
        <v>123</v>
      </c>
      <c r="J1971">
        <v>111</v>
      </c>
      <c r="K1971">
        <v>548934</v>
      </c>
      <c r="L1971">
        <v>12000000</v>
      </c>
      <c r="M1971" s="2">
        <f>VLOOKUP(A1971,Sheet2!$A$1:G5695,2,0)</f>
        <v>40122</v>
      </c>
      <c r="N1971" t="str">
        <f>VLOOKUP(A1971,Sheet2!$A$1:G5695,3,0)</f>
        <v>Color</v>
      </c>
      <c r="O1971" t="str">
        <f>VLOOKUP(A1971,Sheet2!$A$1:G5695,4,0)</f>
        <v>Drama</v>
      </c>
      <c r="P1971" t="str">
        <f>VLOOKUP(A1971,Sheet2!$A$1:G5695,5,0)</f>
        <v>English</v>
      </c>
      <c r="Q1971" t="str">
        <f>VLOOKUP(A1971,Sheet2!$A$1:G5695,6,0)</f>
        <v>Ireland</v>
      </c>
      <c r="R1971" t="str">
        <f>VLOOKUP(A1971,Sheet2!$A$1:G5695,7,0)</f>
        <v>PG-13</v>
      </c>
      <c r="S1971" t="str">
        <f>IF(Table1[[#This Row],[Language]]="English","English","Other language")</f>
        <v>English</v>
      </c>
      <c r="T1971">
        <f>Table1[[#This Row],[Gross Revenue]]-Table1[[#This Row],[Budget]]</f>
        <v>-11451066</v>
      </c>
      <c r="U1971" s="1">
        <f>(Table1[[#This Row],[Gross Revenue]]/Table1[[#This Row],[Budget]])-1</f>
        <v>-0.95425550000000003</v>
      </c>
      <c r="V1971" t="str">
        <f t="shared" si="60"/>
        <v>111-130 minutes</v>
      </c>
      <c r="W1971">
        <f>Table1[[#This Row],[Profit]]/Table1[[#This Row],[Budget]]</f>
        <v>-0.95425550000000003</v>
      </c>
      <c r="X1971" s="22" t="str">
        <f>IF(L1971="","",
IF(L1971&lt;Predictability!$B$1,"Low",
IF(L1971&lt;=Predictability!$B$2,"Mid","High")))</f>
        <v>Mid</v>
      </c>
      <c r="Y1971" s="22">
        <f t="shared" si="61"/>
        <v>0</v>
      </c>
    </row>
    <row r="1972" spans="1:25" x14ac:dyDescent="0.2">
      <c r="A1972" t="s">
        <v>5798</v>
      </c>
      <c r="B1972" t="s">
        <v>908</v>
      </c>
      <c r="C1972" t="s">
        <v>2539</v>
      </c>
      <c r="D1972">
        <v>11000</v>
      </c>
      <c r="E1972">
        <v>17627</v>
      </c>
      <c r="F1972">
        <v>92</v>
      </c>
      <c r="G1972">
        <v>49000</v>
      </c>
      <c r="H1972">
        <v>7</v>
      </c>
      <c r="I1972">
        <v>221</v>
      </c>
      <c r="J1972">
        <v>107</v>
      </c>
      <c r="K1972">
        <v>13766014</v>
      </c>
      <c r="L1972">
        <v>15000000</v>
      </c>
      <c r="M1972" s="2">
        <f>VLOOKUP(A1972,Sheet2!$A$1:G5696,2,0)</f>
        <v>40735</v>
      </c>
      <c r="N1972" t="str">
        <f>VLOOKUP(A1972,Sheet2!$A$1:G5696,3,0)</f>
        <v>Color</v>
      </c>
      <c r="O1972" t="str">
        <f>VLOOKUP(A1972,Sheet2!$A$1:G5696,4,0)</f>
        <v>Drama</v>
      </c>
      <c r="P1972" t="str">
        <f>VLOOKUP(A1972,Sheet2!$A$1:G5696,5,0)</f>
        <v>English</v>
      </c>
      <c r="Q1972" t="str">
        <f>VLOOKUP(A1972,Sheet2!$A$1:G5696,6,0)</f>
        <v>USA</v>
      </c>
      <c r="R1972" t="str">
        <f>VLOOKUP(A1972,Sheet2!$A$1:G5696,7,0)</f>
        <v>PG-13</v>
      </c>
      <c r="S1972" t="str">
        <f>IF(Table1[[#This Row],[Language]]="English","English","Other language")</f>
        <v>English</v>
      </c>
      <c r="T1972">
        <f>Table1[[#This Row],[Gross Revenue]]-Table1[[#This Row],[Budget]]</f>
        <v>-1233986</v>
      </c>
      <c r="U1972" s="1">
        <f>(Table1[[#This Row],[Gross Revenue]]/Table1[[#This Row],[Budget]])-1</f>
        <v>-8.2265733333333313E-2</v>
      </c>
      <c r="V1972" t="str">
        <f t="shared" si="60"/>
        <v>90-110 minutes</v>
      </c>
      <c r="W1972">
        <f>Table1[[#This Row],[Profit]]/Table1[[#This Row],[Budget]]</f>
        <v>-8.2265733333333327E-2</v>
      </c>
      <c r="X1972" s="22" t="str">
        <f>IF(L1972="","",
IF(L1972&lt;Predictability!$B$1,"Low",
IF(L1972&lt;=Predictability!$B$2,"Mid","High")))</f>
        <v>Mid</v>
      </c>
      <c r="Y1972" s="22">
        <f t="shared" si="61"/>
        <v>0</v>
      </c>
    </row>
    <row r="1973" spans="1:25" x14ac:dyDescent="0.2">
      <c r="A1973" t="s">
        <v>3372</v>
      </c>
      <c r="B1973" t="s">
        <v>224</v>
      </c>
      <c r="C1973" t="s">
        <v>225</v>
      </c>
      <c r="D1973">
        <v>773</v>
      </c>
      <c r="E1973">
        <v>2787</v>
      </c>
      <c r="F1973">
        <v>293</v>
      </c>
      <c r="G1973">
        <v>0</v>
      </c>
      <c r="H1973">
        <v>4.0999999999999996</v>
      </c>
      <c r="I1973">
        <v>83</v>
      </c>
      <c r="J1973">
        <v>106</v>
      </c>
      <c r="K1973">
        <v>28873374</v>
      </c>
      <c r="L1973">
        <v>10000000</v>
      </c>
      <c r="M1973" s="2">
        <f>VLOOKUP(A1973,Sheet2!$A$1:G5697,2,0)</f>
        <v>41513</v>
      </c>
      <c r="N1973" t="str">
        <f>VLOOKUP(A1973,Sheet2!$A$1:G5697,3,0)</f>
        <v>Color</v>
      </c>
      <c r="O1973" t="str">
        <f>VLOOKUP(A1973,Sheet2!$A$1:G5697,4,0)</f>
        <v>Documentary</v>
      </c>
      <c r="P1973" t="str">
        <f>VLOOKUP(A1973,Sheet2!$A$1:G5697,5,0)</f>
        <v>English</v>
      </c>
      <c r="Q1973" t="str">
        <f>VLOOKUP(A1973,Sheet2!$A$1:G5697,6,0)</f>
        <v>USA</v>
      </c>
      <c r="R1973" t="str">
        <f>VLOOKUP(A1973,Sheet2!$A$1:G5697,7,0)</f>
        <v>PG</v>
      </c>
      <c r="S1973" t="str">
        <f>IF(Table1[[#This Row],[Language]]="English","English","Other language")</f>
        <v>English</v>
      </c>
      <c r="T1973">
        <f>Table1[[#This Row],[Gross Revenue]]-Table1[[#This Row],[Budget]]</f>
        <v>18873374</v>
      </c>
      <c r="U1973" s="1">
        <f>(Table1[[#This Row],[Gross Revenue]]/Table1[[#This Row],[Budget]])-1</f>
        <v>1.8873373999999998</v>
      </c>
      <c r="V1973" t="str">
        <f t="shared" si="60"/>
        <v>90-110 minutes</v>
      </c>
      <c r="W1973">
        <f>Table1[[#This Row],[Profit]]/Table1[[#This Row],[Budget]]</f>
        <v>1.8873374000000001</v>
      </c>
      <c r="X1973" s="22" t="str">
        <f>IF(L1973="","",
IF(L1973&lt;Predictability!$B$1,"Low",
IF(L1973&lt;=Predictability!$B$2,"Mid","High")))</f>
        <v>Mid</v>
      </c>
      <c r="Y1973" s="22">
        <f t="shared" si="61"/>
        <v>1</v>
      </c>
    </row>
    <row r="1974" spans="1:25" x14ac:dyDescent="0.2">
      <c r="A1974" t="s">
        <v>7019</v>
      </c>
      <c r="B1974" t="s">
        <v>3242</v>
      </c>
      <c r="C1974" t="s">
        <v>2872</v>
      </c>
      <c r="D1974">
        <v>888</v>
      </c>
      <c r="E1974">
        <v>2176</v>
      </c>
      <c r="F1974">
        <v>869</v>
      </c>
      <c r="G1974">
        <v>32000</v>
      </c>
      <c r="H1974">
        <v>8.6999999999999993</v>
      </c>
      <c r="I1974">
        <v>149</v>
      </c>
      <c r="J1974">
        <v>133</v>
      </c>
      <c r="K1974">
        <v>112000000</v>
      </c>
      <c r="L1974">
        <v>4400000</v>
      </c>
      <c r="M1974" s="2">
        <f>VLOOKUP(A1974,Sheet2!$A$1:G5698,2,0)</f>
        <v>27544</v>
      </c>
      <c r="N1974" t="str">
        <f>VLOOKUP(A1974,Sheet2!$A$1:G5698,3,0)</f>
        <v>Color</v>
      </c>
      <c r="O1974" t="str">
        <f>VLOOKUP(A1974,Sheet2!$A$1:G5698,4,0)</f>
        <v>Drama</v>
      </c>
      <c r="P1974" t="str">
        <f>VLOOKUP(A1974,Sheet2!$A$1:G5698,5,0)</f>
        <v>English</v>
      </c>
      <c r="Q1974" t="str">
        <f>VLOOKUP(A1974,Sheet2!$A$1:G5698,6,0)</f>
        <v>USA</v>
      </c>
      <c r="R1974" t="str">
        <f>VLOOKUP(A1974,Sheet2!$A$1:G5698,7,0)</f>
        <v>R</v>
      </c>
      <c r="S1974" t="str">
        <f>IF(Table1[[#This Row],[Language]]="English","English","Other language")</f>
        <v>English</v>
      </c>
      <c r="T1974">
        <f>Table1[[#This Row],[Gross Revenue]]-Table1[[#This Row],[Budget]]</f>
        <v>107600000</v>
      </c>
      <c r="U1974" s="1">
        <f>(Table1[[#This Row],[Gross Revenue]]/Table1[[#This Row],[Budget]])-1</f>
        <v>24.454545454545453</v>
      </c>
      <c r="V1974" t="str">
        <f t="shared" si="60"/>
        <v>131-150 minutes</v>
      </c>
      <c r="W1974">
        <f>Table1[[#This Row],[Profit]]/Table1[[#This Row],[Budget]]</f>
        <v>24.454545454545453</v>
      </c>
      <c r="X1974" s="22" t="str">
        <f>IF(L1974="","",
IF(L1974&lt;Predictability!$B$1,"Low",
IF(L1974&lt;=Predictability!$B$2,"Mid","High")))</f>
        <v>Low</v>
      </c>
      <c r="Y1974" s="22">
        <f t="shared" si="61"/>
        <v>1</v>
      </c>
    </row>
    <row r="1975" spans="1:25" x14ac:dyDescent="0.2">
      <c r="A1975" t="s">
        <v>3736</v>
      </c>
      <c r="B1975" t="s">
        <v>237</v>
      </c>
      <c r="C1975" t="s">
        <v>797</v>
      </c>
      <c r="D1975">
        <v>922</v>
      </c>
      <c r="E1975">
        <v>3301</v>
      </c>
      <c r="F1975">
        <v>30</v>
      </c>
      <c r="G1975">
        <v>19000</v>
      </c>
      <c r="H1975">
        <v>5.3</v>
      </c>
      <c r="I1975">
        <v>127</v>
      </c>
      <c r="J1975">
        <v>91</v>
      </c>
      <c r="K1975">
        <v>26404753</v>
      </c>
      <c r="L1975">
        <v>40000000</v>
      </c>
      <c r="M1975" s="2">
        <f>VLOOKUP(A1975,Sheet2!$A$1:G5699,2,0)</f>
        <v>41124</v>
      </c>
      <c r="N1975" t="str">
        <f>VLOOKUP(A1975,Sheet2!$A$1:G5699,3,0)</f>
        <v>Color</v>
      </c>
      <c r="O1975" t="str">
        <f>VLOOKUP(A1975,Sheet2!$A$1:G5699,4,0)</f>
        <v>Action</v>
      </c>
      <c r="P1975" t="str">
        <f>VLOOKUP(A1975,Sheet2!$A$1:G5699,5,0)</f>
        <v>English</v>
      </c>
      <c r="Q1975" t="str">
        <f>VLOOKUP(A1975,Sheet2!$A$1:G5699,6,0)</f>
        <v>USA</v>
      </c>
      <c r="R1975" t="str">
        <f>VLOOKUP(A1975,Sheet2!$A$1:G5699,7,0)</f>
        <v>PG-13</v>
      </c>
      <c r="S1975" t="str">
        <f>IF(Table1[[#This Row],[Language]]="English","English","Other language")</f>
        <v>English</v>
      </c>
      <c r="T1975">
        <f>Table1[[#This Row],[Gross Revenue]]-Table1[[#This Row],[Budget]]</f>
        <v>-13595247</v>
      </c>
      <c r="U1975" s="1">
        <f>(Table1[[#This Row],[Gross Revenue]]/Table1[[#This Row],[Budget]])-1</f>
        <v>-0.33988117500000004</v>
      </c>
      <c r="V1975" t="str">
        <f t="shared" si="60"/>
        <v>90-110 minutes</v>
      </c>
      <c r="W1975">
        <f>Table1[[#This Row],[Profit]]/Table1[[#This Row],[Budget]]</f>
        <v>-0.33988117499999998</v>
      </c>
      <c r="X1975" s="22" t="str">
        <f>IF(L1975="","",
IF(L1975&lt;Predictability!$B$1,"Low",
IF(L1975&lt;=Predictability!$B$2,"Mid","High")))</f>
        <v>Mid</v>
      </c>
      <c r="Y1975" s="22">
        <f t="shared" si="61"/>
        <v>0</v>
      </c>
    </row>
    <row r="1976" spans="1:25" x14ac:dyDescent="0.2">
      <c r="A1976" t="s">
        <v>5570</v>
      </c>
      <c r="B1976" t="s">
        <v>725</v>
      </c>
      <c r="C1976" t="s">
        <v>2386</v>
      </c>
      <c r="D1976">
        <v>49000</v>
      </c>
      <c r="E1976">
        <v>52138</v>
      </c>
      <c r="F1976">
        <v>132</v>
      </c>
      <c r="G1976">
        <v>0</v>
      </c>
      <c r="H1976">
        <v>6.8</v>
      </c>
      <c r="I1976">
        <v>207</v>
      </c>
      <c r="J1976">
        <v>96</v>
      </c>
      <c r="K1976">
        <v>31597131</v>
      </c>
      <c r="L1976">
        <v>12000000</v>
      </c>
      <c r="M1976" s="2">
        <f>VLOOKUP(A1976,Sheet2!$A$1:G5700,2,0)</f>
        <v>37578</v>
      </c>
      <c r="N1976" t="str">
        <f>VLOOKUP(A1976,Sheet2!$A$1:G5700,3,0)</f>
        <v>Color</v>
      </c>
      <c r="O1976" t="str">
        <f>VLOOKUP(A1976,Sheet2!$A$1:G5700,4,0)</f>
        <v>Drama</v>
      </c>
      <c r="P1976" t="str">
        <f>VLOOKUP(A1976,Sheet2!$A$1:G5700,5,0)</f>
        <v>English</v>
      </c>
      <c r="Q1976" t="str">
        <f>VLOOKUP(A1976,Sheet2!$A$1:G5700,6,0)</f>
        <v>USA</v>
      </c>
      <c r="R1976" t="str">
        <f>VLOOKUP(A1976,Sheet2!$A$1:G5700,7,0)</f>
        <v>R</v>
      </c>
      <c r="S1976" t="str">
        <f>IF(Table1[[#This Row],[Language]]="English","English","Other language")</f>
        <v>English</v>
      </c>
      <c r="T1976">
        <f>Table1[[#This Row],[Gross Revenue]]-Table1[[#This Row],[Budget]]</f>
        <v>19597131</v>
      </c>
      <c r="U1976" s="1">
        <f>(Table1[[#This Row],[Gross Revenue]]/Table1[[#This Row],[Budget]])-1</f>
        <v>1.6330942500000001</v>
      </c>
      <c r="V1976" t="str">
        <f t="shared" si="60"/>
        <v>90-110 minutes</v>
      </c>
      <c r="W1976">
        <f>Table1[[#This Row],[Profit]]/Table1[[#This Row],[Budget]]</f>
        <v>1.6330942500000001</v>
      </c>
      <c r="X1976" s="22" t="str">
        <f>IF(L1976="","",
IF(L1976&lt;Predictability!$B$1,"Low",
IF(L1976&lt;=Predictability!$B$2,"Mid","High")))</f>
        <v>Mid</v>
      </c>
      <c r="Y1976" s="22">
        <f t="shared" si="61"/>
        <v>1</v>
      </c>
    </row>
    <row r="1977" spans="1:25" x14ac:dyDescent="0.2">
      <c r="A1977" t="s">
        <v>4565</v>
      </c>
      <c r="B1977" t="s">
        <v>1653</v>
      </c>
      <c r="C1977" t="s">
        <v>1654</v>
      </c>
      <c r="D1977">
        <v>854</v>
      </c>
      <c r="E1977">
        <v>2705</v>
      </c>
      <c r="F1977">
        <v>0</v>
      </c>
      <c r="G1977">
        <v>271</v>
      </c>
      <c r="H1977">
        <v>6.2</v>
      </c>
      <c r="I1977">
        <v>10</v>
      </c>
      <c r="J1977">
        <v>121</v>
      </c>
      <c r="K1977">
        <v>229311</v>
      </c>
      <c r="L1977">
        <v>11350000</v>
      </c>
      <c r="M1977" s="2">
        <f>VLOOKUP(A1977,Sheet2!$A$1:G5701,2,0)</f>
        <v>36347</v>
      </c>
      <c r="N1977" t="str">
        <f>VLOOKUP(A1977,Sheet2!$A$1:G5701,3,0)</f>
        <v>Color</v>
      </c>
      <c r="O1977" t="str">
        <f>VLOOKUP(A1977,Sheet2!$A$1:G5701,4,0)</f>
        <v>Action</v>
      </c>
      <c r="P1977" t="str">
        <f>VLOOKUP(A1977,Sheet2!$A$1:G5701,5,0)</f>
        <v>English</v>
      </c>
      <c r="Q1977" t="str">
        <f>VLOOKUP(A1977,Sheet2!$A$1:G5701,6,0)</f>
        <v>Spain</v>
      </c>
      <c r="R1977" t="str">
        <f>VLOOKUP(A1977,Sheet2!$A$1:G5701,7,0)</f>
        <v>R</v>
      </c>
      <c r="S1977" t="str">
        <f>IF(Table1[[#This Row],[Language]]="English","English","Other language")</f>
        <v>English</v>
      </c>
      <c r="T1977">
        <f>Table1[[#This Row],[Gross Revenue]]-Table1[[#This Row],[Budget]]</f>
        <v>-11120689</v>
      </c>
      <c r="U1977" s="1">
        <f>(Table1[[#This Row],[Gross Revenue]]/Table1[[#This Row],[Budget]])-1</f>
        <v>-0.97979638766519828</v>
      </c>
      <c r="V1977" t="str">
        <f t="shared" si="60"/>
        <v>111-130 minutes</v>
      </c>
      <c r="W1977">
        <f>Table1[[#This Row],[Profit]]/Table1[[#This Row],[Budget]]</f>
        <v>-0.97979638766519828</v>
      </c>
      <c r="X1977" s="22" t="str">
        <f>IF(L1977="","",
IF(L1977&lt;Predictability!$B$1,"Low",
IF(L1977&lt;=Predictability!$B$2,"Mid","High")))</f>
        <v>Mid</v>
      </c>
      <c r="Y1977" s="22">
        <f t="shared" si="61"/>
        <v>0</v>
      </c>
    </row>
    <row r="1978" spans="1:25" x14ac:dyDescent="0.2">
      <c r="A1978" t="s">
        <v>3347</v>
      </c>
      <c r="B1978" t="s">
        <v>178</v>
      </c>
      <c r="C1978" t="s">
        <v>179</v>
      </c>
      <c r="D1978">
        <v>741</v>
      </c>
      <c r="E1978">
        <v>1834</v>
      </c>
      <c r="F1978">
        <v>2</v>
      </c>
      <c r="G1978">
        <v>0</v>
      </c>
      <c r="H1978">
        <v>3.9</v>
      </c>
      <c r="I1978">
        <v>141</v>
      </c>
      <c r="J1978">
        <v>87</v>
      </c>
      <c r="K1978">
        <v>26876529</v>
      </c>
      <c r="L1978">
        <v>27000000</v>
      </c>
      <c r="M1978" s="2">
        <f>VLOOKUP(A1978,Sheet2!$A$1:G5702,2,0)</f>
        <v>39687</v>
      </c>
      <c r="N1978" t="str">
        <f>VLOOKUP(A1978,Sheet2!$A$1:G5702,3,0)</f>
        <v>Color</v>
      </c>
      <c r="O1978" t="str">
        <f>VLOOKUP(A1978,Sheet2!$A$1:G5702,4,0)</f>
        <v>Horror</v>
      </c>
      <c r="P1978" t="str">
        <f>VLOOKUP(A1978,Sheet2!$A$1:G5702,5,0)</f>
        <v>English</v>
      </c>
      <c r="Q1978" t="str">
        <f>VLOOKUP(A1978,Sheet2!$A$1:G5702,6,0)</f>
        <v>Japan</v>
      </c>
      <c r="R1978" t="str">
        <f>VLOOKUP(A1978,Sheet2!$A$1:G5702,7,0)</f>
        <v>PG-13</v>
      </c>
      <c r="S1978" t="str">
        <f>IF(Table1[[#This Row],[Language]]="English","English","Other language")</f>
        <v>English</v>
      </c>
      <c r="T1978">
        <f>Table1[[#This Row],[Gross Revenue]]-Table1[[#This Row],[Budget]]</f>
        <v>-123471</v>
      </c>
      <c r="U1978" s="1">
        <f>(Table1[[#This Row],[Gross Revenue]]/Table1[[#This Row],[Budget]])-1</f>
        <v>-4.5730000000000492E-3</v>
      </c>
      <c r="V1978" t="str">
        <f t="shared" si="60"/>
        <v>&lt;90 minutes</v>
      </c>
      <c r="W1978">
        <f>Table1[[#This Row],[Profit]]/Table1[[#This Row],[Budget]]</f>
        <v>-4.5729999999999998E-3</v>
      </c>
      <c r="X1978" s="22" t="str">
        <f>IF(L1978="","",
IF(L1978&lt;Predictability!$B$1,"Low",
IF(L1978&lt;=Predictability!$B$2,"Mid","High")))</f>
        <v>Mid</v>
      </c>
      <c r="Y1978" s="22">
        <f t="shared" si="61"/>
        <v>0</v>
      </c>
    </row>
    <row r="1979" spans="1:25" x14ac:dyDescent="0.2">
      <c r="A1979" t="s">
        <v>4743</v>
      </c>
      <c r="B1979" t="s">
        <v>1816</v>
      </c>
      <c r="C1979" t="s">
        <v>1817</v>
      </c>
      <c r="D1979">
        <v>541</v>
      </c>
      <c r="E1979">
        <v>908</v>
      </c>
      <c r="F1979">
        <v>6</v>
      </c>
      <c r="G1979">
        <v>0</v>
      </c>
      <c r="H1979">
        <v>6.3</v>
      </c>
      <c r="I1979">
        <v>36</v>
      </c>
      <c r="J1979">
        <v>123</v>
      </c>
      <c r="K1979">
        <v>13391174</v>
      </c>
      <c r="L1979">
        <v>20000000</v>
      </c>
      <c r="M1979" s="2">
        <f>VLOOKUP(A1979,Sheet2!$A$1:G5703,2,0)</f>
        <v>38813</v>
      </c>
      <c r="N1979" t="str">
        <f>VLOOKUP(A1979,Sheet2!$A$1:G5703,3,0)</f>
        <v>Color</v>
      </c>
      <c r="O1979" t="str">
        <f>VLOOKUP(A1979,Sheet2!$A$1:G5703,4,0)</f>
        <v>Biography</v>
      </c>
      <c r="P1979" t="str">
        <f>VLOOKUP(A1979,Sheet2!$A$1:G5703,5,0)</f>
        <v>English</v>
      </c>
      <c r="Q1979" t="str">
        <f>VLOOKUP(A1979,Sheet2!$A$1:G5703,6,0)</f>
        <v>USA</v>
      </c>
      <c r="R1979" t="str">
        <f>VLOOKUP(A1979,Sheet2!$A$1:G5703,7,0)</f>
        <v>PG</v>
      </c>
      <c r="S1979" t="str">
        <f>IF(Table1[[#This Row],[Language]]="English","English","Other language")</f>
        <v>English</v>
      </c>
      <c r="T1979">
        <f>Table1[[#This Row],[Gross Revenue]]-Table1[[#This Row],[Budget]]</f>
        <v>-6608826</v>
      </c>
      <c r="U1979" s="1">
        <f>(Table1[[#This Row],[Gross Revenue]]/Table1[[#This Row],[Budget]])-1</f>
        <v>-0.33044130000000005</v>
      </c>
      <c r="V1979" t="str">
        <f t="shared" si="60"/>
        <v>111-130 minutes</v>
      </c>
      <c r="W1979">
        <f>Table1[[#This Row],[Profit]]/Table1[[#This Row],[Budget]]</f>
        <v>-0.33044129999999999</v>
      </c>
      <c r="X1979" s="22" t="str">
        <f>IF(L1979="","",
IF(L1979&lt;Predictability!$B$1,"Low",
IF(L1979&lt;=Predictability!$B$2,"Mid","High")))</f>
        <v>Mid</v>
      </c>
      <c r="Y1979" s="22">
        <f t="shared" si="61"/>
        <v>0</v>
      </c>
    </row>
    <row r="1980" spans="1:25" x14ac:dyDescent="0.2">
      <c r="A1980" t="s">
        <v>4101</v>
      </c>
      <c r="B1980" t="s">
        <v>1222</v>
      </c>
      <c r="C1980" t="s">
        <v>1223</v>
      </c>
      <c r="D1980">
        <v>533</v>
      </c>
      <c r="E1980">
        <v>1082</v>
      </c>
      <c r="F1980">
        <v>0</v>
      </c>
      <c r="G1980">
        <v>104</v>
      </c>
      <c r="H1980">
        <v>5.8</v>
      </c>
      <c r="I1980">
        <v>14</v>
      </c>
      <c r="J1980">
        <v>95</v>
      </c>
      <c r="K1980">
        <v>18435</v>
      </c>
      <c r="L1980">
        <v>1400000</v>
      </c>
      <c r="M1980" s="2">
        <f>VLOOKUP(A1980,Sheet2!$A$1:G5704,2,0)</f>
        <v>38776</v>
      </c>
      <c r="N1980" t="str">
        <f>VLOOKUP(A1980,Sheet2!$A$1:G5704,3,0)</f>
        <v>Color</v>
      </c>
      <c r="O1980" t="str">
        <f>VLOOKUP(A1980,Sheet2!$A$1:G5704,4,0)</f>
        <v>Drama</v>
      </c>
      <c r="P1980" t="str">
        <f>VLOOKUP(A1980,Sheet2!$A$1:G5704,5,0)</f>
        <v>French</v>
      </c>
      <c r="Q1980" t="str">
        <f>VLOOKUP(A1980,Sheet2!$A$1:G5704,6,0)</f>
        <v>France</v>
      </c>
      <c r="R1980" t="str">
        <f>VLOOKUP(A1980,Sheet2!$A$1:G5704,7,0)</f>
        <v>Unrated</v>
      </c>
      <c r="S1980" t="str">
        <f>IF(Table1[[#This Row],[Language]]="English","English","Other language")</f>
        <v>Other language</v>
      </c>
      <c r="T1980">
        <f>Table1[[#This Row],[Gross Revenue]]-Table1[[#This Row],[Budget]]</f>
        <v>-1381565</v>
      </c>
      <c r="U1980" s="1">
        <f>(Table1[[#This Row],[Gross Revenue]]/Table1[[#This Row],[Budget]])-1</f>
        <v>-0.98683214285714282</v>
      </c>
      <c r="V1980" t="str">
        <f t="shared" si="60"/>
        <v>90-110 minutes</v>
      </c>
      <c r="W1980">
        <f>Table1[[#This Row],[Profit]]/Table1[[#This Row],[Budget]]</f>
        <v>-0.98683214285714282</v>
      </c>
      <c r="X1980" s="22" t="str">
        <f>IF(L1980="","",
IF(L1980&lt;Predictability!$B$1,"Low",
IF(L1980&lt;=Predictability!$B$2,"Mid","High")))</f>
        <v>Low</v>
      </c>
      <c r="Y1980" s="22">
        <f t="shared" si="61"/>
        <v>0</v>
      </c>
    </row>
    <row r="1981" spans="1:25" x14ac:dyDescent="0.2">
      <c r="A1981" t="s">
        <v>5790</v>
      </c>
      <c r="B1981" t="s">
        <v>1685</v>
      </c>
      <c r="C1981" t="s">
        <v>1989</v>
      </c>
      <c r="D1981">
        <v>11000</v>
      </c>
      <c r="E1981">
        <v>12785</v>
      </c>
      <c r="F1981">
        <v>73</v>
      </c>
      <c r="G1981">
        <v>592</v>
      </c>
      <c r="H1981">
        <v>7</v>
      </c>
      <c r="I1981">
        <v>64</v>
      </c>
      <c r="J1981">
        <v>127</v>
      </c>
      <c r="K1981">
        <v>23209440</v>
      </c>
      <c r="L1981">
        <v>30000000</v>
      </c>
      <c r="M1981" s="2">
        <f>VLOOKUP(A1981,Sheet2!$A$1:G5705,2,0)</f>
        <v>35925</v>
      </c>
      <c r="N1981" t="str">
        <f>VLOOKUP(A1981,Sheet2!$A$1:G5705,3,0)</f>
        <v>Color</v>
      </c>
      <c r="O1981" t="str">
        <f>VLOOKUP(A1981,Sheet2!$A$1:G5705,4,0)</f>
        <v>Drama</v>
      </c>
      <c r="P1981" t="str">
        <f>VLOOKUP(A1981,Sheet2!$A$1:G5705,5,0)</f>
        <v>English</v>
      </c>
      <c r="Q1981" t="str">
        <f>VLOOKUP(A1981,Sheet2!$A$1:G5705,6,0)</f>
        <v>USA</v>
      </c>
      <c r="R1981" t="str">
        <f>VLOOKUP(A1981,Sheet2!$A$1:G5705,7,0)</f>
        <v>R</v>
      </c>
      <c r="S1981" t="str">
        <f>IF(Table1[[#This Row],[Language]]="English","English","Other language")</f>
        <v>English</v>
      </c>
      <c r="T1981">
        <f>Table1[[#This Row],[Gross Revenue]]-Table1[[#This Row],[Budget]]</f>
        <v>-6790560</v>
      </c>
      <c r="U1981" s="1">
        <f>(Table1[[#This Row],[Gross Revenue]]/Table1[[#This Row],[Budget]])-1</f>
        <v>-0.226352</v>
      </c>
      <c r="V1981" t="str">
        <f t="shared" si="60"/>
        <v>111-130 minutes</v>
      </c>
      <c r="W1981">
        <f>Table1[[#This Row],[Profit]]/Table1[[#This Row],[Budget]]</f>
        <v>-0.226352</v>
      </c>
      <c r="X1981" s="22" t="str">
        <f>IF(L1981="","",
IF(L1981&lt;Predictability!$B$1,"Low",
IF(L1981&lt;=Predictability!$B$2,"Mid","High")))</f>
        <v>Mid</v>
      </c>
      <c r="Y1981" s="22">
        <f t="shared" si="61"/>
        <v>0</v>
      </c>
    </row>
    <row r="1982" spans="1:25" x14ac:dyDescent="0.2">
      <c r="A1982" t="s">
        <v>4551</v>
      </c>
      <c r="B1982" t="s">
        <v>1635</v>
      </c>
      <c r="C1982" t="s">
        <v>1636</v>
      </c>
      <c r="D1982">
        <v>64</v>
      </c>
      <c r="E1982">
        <v>134</v>
      </c>
      <c r="F1982">
        <v>0</v>
      </c>
      <c r="G1982">
        <v>0</v>
      </c>
      <c r="H1982">
        <v>6.2</v>
      </c>
      <c r="I1982">
        <v>110</v>
      </c>
      <c r="J1982">
        <v>110</v>
      </c>
      <c r="K1982">
        <v>102055</v>
      </c>
      <c r="L1982">
        <v>300000000</v>
      </c>
      <c r="M1982" s="2">
        <f>VLOOKUP(A1982,Sheet2!$A$1:G5706,2,0)</f>
        <v>39463</v>
      </c>
      <c r="N1982" t="str">
        <f>VLOOKUP(A1982,Sheet2!$A$1:G5706,3,0)</f>
        <v>Color</v>
      </c>
      <c r="O1982" t="str">
        <f>VLOOKUP(A1982,Sheet2!$A$1:G5706,4,0)</f>
        <v>Action</v>
      </c>
      <c r="P1982" t="str">
        <f>VLOOKUP(A1982,Sheet2!$A$1:G5706,5,0)</f>
        <v>Thai</v>
      </c>
      <c r="Q1982" t="str">
        <f>VLOOKUP(A1982,Sheet2!$A$1:G5706,6,0)</f>
        <v>Thailand</v>
      </c>
      <c r="R1982" t="str">
        <f>VLOOKUP(A1982,Sheet2!$A$1:G5706,7,0)</f>
        <v>R</v>
      </c>
      <c r="S1982" t="str">
        <f>IF(Table1[[#This Row],[Language]]="English","English","Other language")</f>
        <v>Other language</v>
      </c>
      <c r="T1982">
        <f>Table1[[#This Row],[Gross Revenue]]-Table1[[#This Row],[Budget]]</f>
        <v>-299897945</v>
      </c>
      <c r="U1982" s="1">
        <f>(Table1[[#This Row],[Gross Revenue]]/Table1[[#This Row],[Budget]])-1</f>
        <v>-0.9996598166666667</v>
      </c>
      <c r="V1982" t="str">
        <f t="shared" si="60"/>
        <v>90-110 minutes</v>
      </c>
      <c r="W1982">
        <f>Table1[[#This Row],[Profit]]/Table1[[#This Row],[Budget]]</f>
        <v>-0.9996598166666667</v>
      </c>
      <c r="X1982" s="22" t="str">
        <f>IF(L1982="","",
IF(L1982&lt;Predictability!$B$1,"Low",
IF(L1982&lt;=Predictability!$B$2,"Mid","High")))</f>
        <v>High</v>
      </c>
      <c r="Y1982" s="22">
        <f t="shared" si="61"/>
        <v>0</v>
      </c>
    </row>
    <row r="1983" spans="1:25" x14ac:dyDescent="0.2">
      <c r="A1983" t="s">
        <v>6644</v>
      </c>
      <c r="B1983" t="s">
        <v>1531</v>
      </c>
      <c r="C1983" t="s">
        <v>2103</v>
      </c>
      <c r="D1983">
        <v>33000</v>
      </c>
      <c r="E1983">
        <v>34779</v>
      </c>
      <c r="F1983">
        <v>0</v>
      </c>
      <c r="G1983">
        <v>30000</v>
      </c>
      <c r="H1983">
        <v>5.7</v>
      </c>
      <c r="I1983">
        <v>440</v>
      </c>
      <c r="J1983">
        <v>90</v>
      </c>
      <c r="K1983">
        <v>778565</v>
      </c>
      <c r="L1983">
        <v>4800000</v>
      </c>
      <c r="M1983" s="2">
        <f>VLOOKUP(A1983,Sheet2!$A$1:G5707,2,0)</f>
        <v>41616</v>
      </c>
      <c r="N1983" t="str">
        <f>VLOOKUP(A1983,Sheet2!$A$1:G5707,3,0)</f>
        <v>Color</v>
      </c>
      <c r="O1983" t="str">
        <f>VLOOKUP(A1983,Sheet2!$A$1:G5707,4,0)</f>
        <v>Crime</v>
      </c>
      <c r="P1983" t="str">
        <f>VLOOKUP(A1983,Sheet2!$A$1:G5707,5,0)</f>
        <v>English</v>
      </c>
      <c r="Q1983" t="str">
        <f>VLOOKUP(A1983,Sheet2!$A$1:G5707,6,0)</f>
        <v>Denmark</v>
      </c>
      <c r="R1983" t="str">
        <f>VLOOKUP(A1983,Sheet2!$A$1:G5707,7,0)</f>
        <v>R</v>
      </c>
      <c r="S1983" t="str">
        <f>IF(Table1[[#This Row],[Language]]="English","English","Other language")</f>
        <v>English</v>
      </c>
      <c r="T1983">
        <f>Table1[[#This Row],[Gross Revenue]]-Table1[[#This Row],[Budget]]</f>
        <v>-4021435</v>
      </c>
      <c r="U1983" s="1">
        <f>(Table1[[#This Row],[Gross Revenue]]/Table1[[#This Row],[Budget]])-1</f>
        <v>-0.8377989583333334</v>
      </c>
      <c r="V1983" t="str">
        <f t="shared" si="60"/>
        <v>90-110 minutes</v>
      </c>
      <c r="W1983">
        <f>Table1[[#This Row],[Profit]]/Table1[[#This Row],[Budget]]</f>
        <v>-0.83779895833333329</v>
      </c>
      <c r="X1983" s="22" t="str">
        <f>IF(L1983="","",
IF(L1983&lt;Predictability!$B$1,"Low",
IF(L1983&lt;=Predictability!$B$2,"Mid","High")))</f>
        <v>Low</v>
      </c>
      <c r="Y1983" s="22">
        <f t="shared" si="61"/>
        <v>0</v>
      </c>
    </row>
    <row r="1984" spans="1:25" x14ac:dyDescent="0.2">
      <c r="A1984" t="s">
        <v>5345</v>
      </c>
      <c r="B1984" t="s">
        <v>2246</v>
      </c>
      <c r="C1984" t="s">
        <v>993</v>
      </c>
      <c r="D1984">
        <v>97</v>
      </c>
      <c r="E1984">
        <v>382</v>
      </c>
      <c r="F1984">
        <v>23</v>
      </c>
      <c r="G1984">
        <v>0</v>
      </c>
      <c r="H1984">
        <v>6.7</v>
      </c>
      <c r="I1984">
        <v>17</v>
      </c>
      <c r="J1984">
        <v>99</v>
      </c>
      <c r="K1984">
        <v>3273588</v>
      </c>
      <c r="L1984">
        <v>6000000</v>
      </c>
      <c r="M1984" s="2">
        <f>VLOOKUP(A1984,Sheet2!$A$1:G5708,2,0)</f>
        <v>34072</v>
      </c>
      <c r="N1984" t="str">
        <f>VLOOKUP(A1984,Sheet2!$A$1:G5708,3,0)</f>
        <v>Color</v>
      </c>
      <c r="O1984" t="str">
        <f>VLOOKUP(A1984,Sheet2!$A$1:G5708,4,0)</f>
        <v>Action</v>
      </c>
      <c r="P1984" t="str">
        <f>VLOOKUP(A1984,Sheet2!$A$1:G5708,5,0)</f>
        <v>English</v>
      </c>
      <c r="Q1984" t="str">
        <f>VLOOKUP(A1984,Sheet2!$A$1:G5708,6,0)</f>
        <v>USA</v>
      </c>
      <c r="R1984" t="str">
        <f>VLOOKUP(A1984,Sheet2!$A$1:G5708,7,0)</f>
        <v>PG-13</v>
      </c>
      <c r="S1984" t="str">
        <f>IF(Table1[[#This Row],[Language]]="English","English","Other language")</f>
        <v>English</v>
      </c>
      <c r="T1984">
        <f>Table1[[#This Row],[Gross Revenue]]-Table1[[#This Row],[Budget]]</f>
        <v>-2726412</v>
      </c>
      <c r="U1984" s="1">
        <f>(Table1[[#This Row],[Gross Revenue]]/Table1[[#This Row],[Budget]])-1</f>
        <v>-0.45440199999999997</v>
      </c>
      <c r="V1984" t="str">
        <f t="shared" si="60"/>
        <v>90-110 minutes</v>
      </c>
      <c r="W1984">
        <f>Table1[[#This Row],[Profit]]/Table1[[#This Row],[Budget]]</f>
        <v>-0.45440199999999997</v>
      </c>
      <c r="X1984" s="22" t="str">
        <f>IF(L1984="","",
IF(L1984&lt;Predictability!$B$1,"Low",
IF(L1984&lt;=Predictability!$B$2,"Mid","High")))</f>
        <v>Low</v>
      </c>
      <c r="Y1984" s="22">
        <f t="shared" si="61"/>
        <v>0</v>
      </c>
    </row>
    <row r="1985" spans="1:25" x14ac:dyDescent="0.2">
      <c r="A1985" t="s">
        <v>5133</v>
      </c>
      <c r="B1985" t="s">
        <v>2097</v>
      </c>
      <c r="C1985" t="s">
        <v>1642</v>
      </c>
      <c r="D1985">
        <v>185</v>
      </c>
      <c r="E1985">
        <v>299</v>
      </c>
      <c r="F1985">
        <v>11</v>
      </c>
      <c r="G1985">
        <v>135</v>
      </c>
      <c r="H1985">
        <v>6.6</v>
      </c>
      <c r="I1985">
        <v>24</v>
      </c>
      <c r="J1985">
        <v>86</v>
      </c>
      <c r="K1985">
        <v>13751</v>
      </c>
      <c r="L1985">
        <v>11400000</v>
      </c>
      <c r="M1985" s="2">
        <f>VLOOKUP(A1985,Sheet2!$A$1:G5709,2,0)</f>
        <v>38829</v>
      </c>
      <c r="N1985" t="str">
        <f>VLOOKUP(A1985,Sheet2!$A$1:G5709,3,0)</f>
        <v>Color</v>
      </c>
      <c r="O1985" t="str">
        <f>VLOOKUP(A1985,Sheet2!$A$1:G5709,4,0)</f>
        <v>Drama</v>
      </c>
      <c r="P1985" t="str">
        <f>VLOOKUP(A1985,Sheet2!$A$1:G5709,5,0)</f>
        <v>English</v>
      </c>
      <c r="Q1985" t="str">
        <f>VLOOKUP(A1985,Sheet2!$A$1:G5709,6,0)</f>
        <v>Australia</v>
      </c>
      <c r="R1985" t="str">
        <f>VLOOKUP(A1985,Sheet2!$A$1:G5709,7,0)</f>
        <v>PG</v>
      </c>
      <c r="S1985" t="str">
        <f>IF(Table1[[#This Row],[Language]]="English","English","Other language")</f>
        <v>English</v>
      </c>
      <c r="T1985">
        <f>Table1[[#This Row],[Gross Revenue]]-Table1[[#This Row],[Budget]]</f>
        <v>-11386249</v>
      </c>
      <c r="U1985" s="1">
        <f>(Table1[[#This Row],[Gross Revenue]]/Table1[[#This Row],[Budget]])-1</f>
        <v>-0.99879377192982455</v>
      </c>
      <c r="V1985" t="str">
        <f t="shared" si="60"/>
        <v>&lt;90 minutes</v>
      </c>
      <c r="W1985">
        <f>Table1[[#This Row],[Profit]]/Table1[[#This Row],[Budget]]</f>
        <v>-0.99879377192982455</v>
      </c>
      <c r="X1985" s="22" t="str">
        <f>IF(L1985="","",
IF(L1985&lt;Predictability!$B$1,"Low",
IF(L1985&lt;=Predictability!$B$2,"Mid","High")))</f>
        <v>Mid</v>
      </c>
      <c r="Y1985" s="22">
        <f t="shared" si="61"/>
        <v>0</v>
      </c>
    </row>
    <row r="1986" spans="1:25" x14ac:dyDescent="0.2">
      <c r="A1986" t="s">
        <v>6466</v>
      </c>
      <c r="B1986" t="s">
        <v>1344</v>
      </c>
      <c r="C1986" t="s">
        <v>1452</v>
      </c>
      <c r="D1986">
        <v>3000</v>
      </c>
      <c r="E1986">
        <v>5458</v>
      </c>
      <c r="F1986">
        <v>0</v>
      </c>
      <c r="G1986">
        <v>0</v>
      </c>
      <c r="H1986">
        <v>7.5</v>
      </c>
      <c r="I1986">
        <v>153</v>
      </c>
      <c r="J1986">
        <v>139</v>
      </c>
      <c r="K1986">
        <v>58328680</v>
      </c>
      <c r="L1986">
        <v>22000000</v>
      </c>
      <c r="M1986" s="2">
        <f>VLOOKUP(A1986,Sheet2!$A$1:G5710,2,0)</f>
        <v>37825</v>
      </c>
      <c r="N1986" t="str">
        <f>VLOOKUP(A1986,Sheet2!$A$1:G5710,3,0)</f>
        <v>Color</v>
      </c>
      <c r="O1986" t="str">
        <f>VLOOKUP(A1986,Sheet2!$A$1:G5710,4,0)</f>
        <v>Drama</v>
      </c>
      <c r="P1986" t="str">
        <f>VLOOKUP(A1986,Sheet2!$A$1:G5710,5,0)</f>
        <v>English</v>
      </c>
      <c r="Q1986" t="str">
        <f>VLOOKUP(A1986,Sheet2!$A$1:G5710,6,0)</f>
        <v>USA</v>
      </c>
      <c r="R1986" t="str">
        <f>VLOOKUP(A1986,Sheet2!$A$1:G5710,7,0)</f>
        <v>R</v>
      </c>
      <c r="S1986" t="str">
        <f>IF(Table1[[#This Row],[Language]]="English","English","Other language")</f>
        <v>English</v>
      </c>
      <c r="T1986">
        <f>Table1[[#This Row],[Gross Revenue]]-Table1[[#This Row],[Budget]]</f>
        <v>36328680</v>
      </c>
      <c r="U1986" s="1">
        <f>(Table1[[#This Row],[Gross Revenue]]/Table1[[#This Row],[Budget]])-1</f>
        <v>1.6513036363636364</v>
      </c>
      <c r="V1986" t="str">
        <f t="shared" ref="V1986:V2049" si="62">IF(J1986="","",IF(J1986&lt;90,"&lt;90 minutes",IF(J1986&lt;=110,"90-110 minutes",IF(J1986&lt;=130,"111-130 minutes",IF(J1986&lt;=150,"131-150 minutes","&gt;150 minutes")))))</f>
        <v>131-150 minutes</v>
      </c>
      <c r="W1986">
        <f>Table1[[#This Row],[Profit]]/Table1[[#This Row],[Budget]]</f>
        <v>1.6513036363636364</v>
      </c>
      <c r="X1986" s="22" t="str">
        <f>IF(L1986="","",
IF(L1986&lt;Predictability!$B$1,"Low",
IF(L1986&lt;=Predictability!$B$2,"Mid","High")))</f>
        <v>Mid</v>
      </c>
      <c r="Y1986" s="22">
        <f t="shared" ref="Y1986:Y2049" si="63">IF(W1986&gt;=0.5,1,0)</f>
        <v>1</v>
      </c>
    </row>
    <row r="1987" spans="1:25" x14ac:dyDescent="0.2">
      <c r="A1987" t="s">
        <v>4631</v>
      </c>
      <c r="B1987" t="s">
        <v>988</v>
      </c>
      <c r="C1987" t="s">
        <v>1714</v>
      </c>
      <c r="D1987">
        <v>4000</v>
      </c>
      <c r="E1987">
        <v>6081</v>
      </c>
      <c r="F1987">
        <v>28</v>
      </c>
      <c r="G1987">
        <v>863</v>
      </c>
      <c r="H1987">
        <v>6.2</v>
      </c>
      <c r="I1987">
        <v>107</v>
      </c>
      <c r="J1987">
        <v>83</v>
      </c>
      <c r="K1987">
        <v>84303558</v>
      </c>
      <c r="L1987">
        <v>85000000</v>
      </c>
      <c r="M1987" s="2">
        <f>VLOOKUP(A1987,Sheet2!$A$1:G5711,2,0)</f>
        <v>39002</v>
      </c>
      <c r="N1987" t="str">
        <f>VLOOKUP(A1987,Sheet2!$A$1:G5711,3,0)</f>
        <v>Color</v>
      </c>
      <c r="O1987" t="str">
        <f>VLOOKUP(A1987,Sheet2!$A$1:G5711,4,0)</f>
        <v>Adventure</v>
      </c>
      <c r="P1987" t="str">
        <f>VLOOKUP(A1987,Sheet2!$A$1:G5711,5,0)</f>
        <v>English</v>
      </c>
      <c r="Q1987" t="str">
        <f>VLOOKUP(A1987,Sheet2!$A$1:G5711,6,0)</f>
        <v>USA</v>
      </c>
      <c r="R1987" t="str">
        <f>VLOOKUP(A1987,Sheet2!$A$1:G5711,7,0)</f>
        <v>PG</v>
      </c>
      <c r="S1987" t="str">
        <f>IF(Table1[[#This Row],[Language]]="English","English","Other language")</f>
        <v>English</v>
      </c>
      <c r="T1987">
        <f>Table1[[#This Row],[Gross Revenue]]-Table1[[#This Row],[Budget]]</f>
        <v>-696442</v>
      </c>
      <c r="U1987" s="1">
        <f>(Table1[[#This Row],[Gross Revenue]]/Table1[[#This Row],[Budget]])-1</f>
        <v>-8.1934352941176458E-3</v>
      </c>
      <c r="V1987" t="str">
        <f t="shared" si="62"/>
        <v>&lt;90 minutes</v>
      </c>
      <c r="W1987">
        <f>Table1[[#This Row],[Profit]]/Table1[[#This Row],[Budget]]</f>
        <v>-8.1934352941176476E-3</v>
      </c>
      <c r="X1987" s="22" t="str">
        <f>IF(L1987="","",
IF(L1987&lt;Predictability!$B$1,"Low",
IF(L1987&lt;=Predictability!$B$2,"Mid","High")))</f>
        <v>High</v>
      </c>
      <c r="Y1987" s="22">
        <f t="shared" si="63"/>
        <v>0</v>
      </c>
    </row>
    <row r="1988" spans="1:25" x14ac:dyDescent="0.2">
      <c r="A1988" t="s">
        <v>4095</v>
      </c>
      <c r="B1988" t="s">
        <v>1215</v>
      </c>
      <c r="C1988" t="s">
        <v>838</v>
      </c>
      <c r="D1988">
        <v>48</v>
      </c>
      <c r="E1988">
        <v>67</v>
      </c>
      <c r="F1988">
        <v>9</v>
      </c>
      <c r="G1988">
        <v>0</v>
      </c>
      <c r="H1988">
        <v>5.7</v>
      </c>
      <c r="I1988">
        <v>235</v>
      </c>
      <c r="J1988">
        <v>79</v>
      </c>
      <c r="K1988">
        <v>30500882</v>
      </c>
      <c r="L1988">
        <v>500000</v>
      </c>
      <c r="M1988" s="2">
        <f>VLOOKUP(A1988,Sheet2!$A$1:G5712,2,0)</f>
        <v>37892</v>
      </c>
      <c r="N1988" t="str">
        <f>VLOOKUP(A1988,Sheet2!$A$1:G5712,3,0)</f>
        <v>Color</v>
      </c>
      <c r="O1988" t="str">
        <f>VLOOKUP(A1988,Sheet2!$A$1:G5712,4,0)</f>
        <v>Adventure</v>
      </c>
      <c r="P1988" t="str">
        <f>VLOOKUP(A1988,Sheet2!$A$1:G5712,5,0)</f>
        <v>English</v>
      </c>
      <c r="Q1988" t="str">
        <f>VLOOKUP(A1988,Sheet2!$A$1:G5712,6,0)</f>
        <v>USA</v>
      </c>
      <c r="R1988" t="str">
        <f>VLOOKUP(A1988,Sheet2!$A$1:G5712,7,0)</f>
        <v>R</v>
      </c>
      <c r="S1988" t="str">
        <f>IF(Table1[[#This Row],[Language]]="English","English","Other language")</f>
        <v>English</v>
      </c>
      <c r="T1988">
        <f>Table1[[#This Row],[Gross Revenue]]-Table1[[#This Row],[Budget]]</f>
        <v>30000882</v>
      </c>
      <c r="U1988" s="1">
        <f>(Table1[[#This Row],[Gross Revenue]]/Table1[[#This Row],[Budget]])-1</f>
        <v>60.001764000000001</v>
      </c>
      <c r="V1988" t="str">
        <f t="shared" si="62"/>
        <v>&lt;90 minutes</v>
      </c>
      <c r="W1988">
        <f>Table1[[#This Row],[Profit]]/Table1[[#This Row],[Budget]]</f>
        <v>60.001764000000001</v>
      </c>
      <c r="X1988" s="22" t="str">
        <f>IF(L1988="","",
IF(L1988&lt;Predictability!$B$1,"Low",
IF(L1988&lt;=Predictability!$B$2,"Mid","High")))</f>
        <v>Low</v>
      </c>
      <c r="Y1988" s="22">
        <f t="shared" si="63"/>
        <v>1</v>
      </c>
    </row>
    <row r="1989" spans="1:25" x14ac:dyDescent="0.2">
      <c r="A1989" t="s">
        <v>6759</v>
      </c>
      <c r="B1989" t="s">
        <v>1704</v>
      </c>
      <c r="C1989" t="s">
        <v>1686</v>
      </c>
      <c r="D1989">
        <v>2000</v>
      </c>
      <c r="E1989">
        <v>5122</v>
      </c>
      <c r="F1989">
        <v>0</v>
      </c>
      <c r="G1989">
        <v>0</v>
      </c>
      <c r="H1989">
        <v>7.8</v>
      </c>
      <c r="I1989">
        <v>62</v>
      </c>
      <c r="J1989">
        <v>124</v>
      </c>
      <c r="K1989">
        <v>54800000</v>
      </c>
      <c r="L1989">
        <v>6000000</v>
      </c>
      <c r="M1989" s="2">
        <f>VLOOKUP(A1989,Sheet2!$A$1:G5713,2,0)</f>
        <v>29272</v>
      </c>
      <c r="N1989" t="str">
        <f>VLOOKUP(A1989,Sheet2!$A$1:G5713,3,0)</f>
        <v>Color</v>
      </c>
      <c r="O1989" t="str">
        <f>VLOOKUP(A1989,Sheet2!$A$1:G5713,4,0)</f>
        <v>Drama</v>
      </c>
      <c r="P1989" t="str">
        <f>VLOOKUP(A1989,Sheet2!$A$1:G5713,5,0)</f>
        <v>English</v>
      </c>
      <c r="Q1989" t="str">
        <f>VLOOKUP(A1989,Sheet2!$A$1:G5713,6,0)</f>
        <v>USA</v>
      </c>
      <c r="R1989" t="str">
        <f>VLOOKUP(A1989,Sheet2!$A$1:G5713,7,0)</f>
        <v>R</v>
      </c>
      <c r="S1989" t="str">
        <f>IF(Table1[[#This Row],[Language]]="English","English","Other language")</f>
        <v>English</v>
      </c>
      <c r="T1989">
        <f>Table1[[#This Row],[Gross Revenue]]-Table1[[#This Row],[Budget]]</f>
        <v>48800000</v>
      </c>
      <c r="U1989" s="1">
        <f>(Table1[[#This Row],[Gross Revenue]]/Table1[[#This Row],[Budget]])-1</f>
        <v>8.1333333333333329</v>
      </c>
      <c r="V1989" t="str">
        <f t="shared" si="62"/>
        <v>111-130 minutes</v>
      </c>
      <c r="W1989">
        <f>Table1[[#This Row],[Profit]]/Table1[[#This Row],[Budget]]</f>
        <v>8.1333333333333329</v>
      </c>
      <c r="X1989" s="22" t="str">
        <f>IF(L1989="","",
IF(L1989&lt;Predictability!$B$1,"Low",
IF(L1989&lt;=Predictability!$B$2,"Mid","High")))</f>
        <v>Low</v>
      </c>
      <c r="Y1989" s="22">
        <f t="shared" si="63"/>
        <v>1</v>
      </c>
    </row>
    <row r="1990" spans="1:25" x14ac:dyDescent="0.2">
      <c r="A1990" t="s">
        <v>4604</v>
      </c>
      <c r="B1990" t="s">
        <v>1692</v>
      </c>
      <c r="C1990" t="s">
        <v>1692</v>
      </c>
      <c r="D1990">
        <v>406</v>
      </c>
      <c r="E1990">
        <v>904</v>
      </c>
      <c r="F1990">
        <v>406</v>
      </c>
      <c r="G1990">
        <v>0</v>
      </c>
      <c r="H1990">
        <v>6.2</v>
      </c>
      <c r="I1990">
        <v>59</v>
      </c>
      <c r="J1990">
        <v>92</v>
      </c>
      <c r="K1990">
        <v>582024</v>
      </c>
      <c r="L1990">
        <v>1000000</v>
      </c>
      <c r="M1990" s="2">
        <f>VLOOKUP(A1990,Sheet2!$A$1:G5714,2,0)</f>
        <v>35741</v>
      </c>
      <c r="N1990" t="str">
        <f>VLOOKUP(A1990,Sheet2!$A$1:G5714,3,0)</f>
        <v>Color</v>
      </c>
      <c r="O1990" t="str">
        <f>VLOOKUP(A1990,Sheet2!$A$1:G5714,4,0)</f>
        <v>Comedy</v>
      </c>
      <c r="P1990" t="str">
        <f>VLOOKUP(A1990,Sheet2!$A$1:G5714,5,0)</f>
        <v>English</v>
      </c>
      <c r="Q1990" t="str">
        <f>VLOOKUP(A1990,Sheet2!$A$1:G5714,6,0)</f>
        <v>USA</v>
      </c>
      <c r="R1990" t="str">
        <f>VLOOKUP(A1990,Sheet2!$A$1:G5714,7,0)</f>
        <v>NC-17</v>
      </c>
      <c r="S1990" t="str">
        <f>IF(Table1[[#This Row],[Language]]="English","English","Other language")</f>
        <v>English</v>
      </c>
      <c r="T1990">
        <f>Table1[[#This Row],[Gross Revenue]]-Table1[[#This Row],[Budget]]</f>
        <v>-417976</v>
      </c>
      <c r="U1990" s="1">
        <f>(Table1[[#This Row],[Gross Revenue]]/Table1[[#This Row],[Budget]])-1</f>
        <v>-0.41797600000000001</v>
      </c>
      <c r="V1990" t="str">
        <f t="shared" si="62"/>
        <v>90-110 minutes</v>
      </c>
      <c r="W1990">
        <f>Table1[[#This Row],[Profit]]/Table1[[#This Row],[Budget]]</f>
        <v>-0.41797600000000001</v>
      </c>
      <c r="X1990" s="22" t="str">
        <f>IF(L1990="","",
IF(L1990&lt;Predictability!$B$1,"Low",
IF(L1990&lt;=Predictability!$B$2,"Mid","High")))</f>
        <v>Low</v>
      </c>
      <c r="Y1990" s="22">
        <f t="shared" si="63"/>
        <v>0</v>
      </c>
    </row>
    <row r="1991" spans="1:25" x14ac:dyDescent="0.2">
      <c r="A1991" t="s">
        <v>4347</v>
      </c>
      <c r="B1991" t="s">
        <v>258</v>
      </c>
      <c r="C1991" t="s">
        <v>1462</v>
      </c>
      <c r="D1991">
        <v>11000</v>
      </c>
      <c r="E1991">
        <v>11662</v>
      </c>
      <c r="F1991">
        <v>49</v>
      </c>
      <c r="G1991">
        <v>3000</v>
      </c>
      <c r="H1991">
        <v>6</v>
      </c>
      <c r="I1991">
        <v>93</v>
      </c>
      <c r="J1991">
        <v>118</v>
      </c>
      <c r="K1991">
        <v>16252765</v>
      </c>
      <c r="L1991">
        <v>42000000</v>
      </c>
      <c r="M1991" s="2">
        <f>VLOOKUP(A1991,Sheet2!$A$1:G5715,2,0)</f>
        <v>36993</v>
      </c>
      <c r="N1991" t="str">
        <f>VLOOKUP(A1991,Sheet2!$A$1:G5715,3,0)</f>
        <v>Color</v>
      </c>
      <c r="O1991" t="str">
        <f>VLOOKUP(A1991,Sheet2!$A$1:G5715,4,0)</f>
        <v>Drama</v>
      </c>
      <c r="P1991" t="str">
        <f>VLOOKUP(A1991,Sheet2!$A$1:G5715,5,0)</f>
        <v>English</v>
      </c>
      <c r="Q1991" t="str">
        <f>VLOOKUP(A1991,Sheet2!$A$1:G5715,6,0)</f>
        <v>France</v>
      </c>
      <c r="R1991" t="str">
        <f>VLOOKUP(A1991,Sheet2!$A$1:G5715,7,0)</f>
        <v>R</v>
      </c>
      <c r="S1991" t="str">
        <f>IF(Table1[[#This Row],[Language]]="English","English","Other language")</f>
        <v>English</v>
      </c>
      <c r="T1991">
        <f>Table1[[#This Row],[Gross Revenue]]-Table1[[#This Row],[Budget]]</f>
        <v>-25747235</v>
      </c>
      <c r="U1991" s="1">
        <f>(Table1[[#This Row],[Gross Revenue]]/Table1[[#This Row],[Budget]])-1</f>
        <v>-0.61302940476190471</v>
      </c>
      <c r="V1991" t="str">
        <f t="shared" si="62"/>
        <v>111-130 minutes</v>
      </c>
      <c r="W1991">
        <f>Table1[[#This Row],[Profit]]/Table1[[#This Row],[Budget]]</f>
        <v>-0.61302940476190482</v>
      </c>
      <c r="X1991" s="22" t="str">
        <f>IF(L1991="","",
IF(L1991&lt;Predictability!$B$1,"Low",
IF(L1991&lt;=Predictability!$B$2,"Mid","High")))</f>
        <v>Mid</v>
      </c>
      <c r="Y1991" s="22">
        <f t="shared" si="63"/>
        <v>0</v>
      </c>
    </row>
    <row r="1992" spans="1:25" x14ac:dyDescent="0.2">
      <c r="A1992" t="s">
        <v>6398</v>
      </c>
      <c r="B1992" t="s">
        <v>2905</v>
      </c>
      <c r="C1992" t="s">
        <v>2906</v>
      </c>
      <c r="D1992">
        <v>30</v>
      </c>
      <c r="E1992">
        <v>30</v>
      </c>
      <c r="F1992">
        <v>6</v>
      </c>
      <c r="G1992">
        <v>0</v>
      </c>
      <c r="H1992">
        <v>7.4</v>
      </c>
      <c r="I1992">
        <v>105</v>
      </c>
      <c r="J1992">
        <v>83</v>
      </c>
      <c r="K1992">
        <v>1127331</v>
      </c>
      <c r="L1992">
        <v>46000</v>
      </c>
      <c r="M1992" s="2">
        <f>VLOOKUP(A1992,Sheet2!$A$1:G5716,2,0)</f>
        <v>37890</v>
      </c>
      <c r="N1992" t="str">
        <f>VLOOKUP(A1992,Sheet2!$A$1:G5716,3,0)</f>
        <v>Color</v>
      </c>
      <c r="O1992" t="str">
        <f>VLOOKUP(A1992,Sheet2!$A$1:G5716,4,0)</f>
        <v>Drama</v>
      </c>
      <c r="P1992" t="str">
        <f>VLOOKUP(A1992,Sheet2!$A$1:G5716,5,0)</f>
        <v>Dari</v>
      </c>
      <c r="Q1992" t="str">
        <f>VLOOKUP(A1992,Sheet2!$A$1:G5716,6,0)</f>
        <v>Afghanistan</v>
      </c>
      <c r="R1992" t="str">
        <f>VLOOKUP(A1992,Sheet2!$A$1:G5716,7,0)</f>
        <v>PG-13</v>
      </c>
      <c r="S1992" t="str">
        <f>IF(Table1[[#This Row],[Language]]="English","English","Other language")</f>
        <v>Other language</v>
      </c>
      <c r="T1992">
        <f>Table1[[#This Row],[Gross Revenue]]-Table1[[#This Row],[Budget]]</f>
        <v>1081331</v>
      </c>
      <c r="U1992" s="1">
        <f>(Table1[[#This Row],[Gross Revenue]]/Table1[[#This Row],[Budget]])-1</f>
        <v>23.507195652173912</v>
      </c>
      <c r="V1992" t="str">
        <f t="shared" si="62"/>
        <v>&lt;90 minutes</v>
      </c>
      <c r="W1992">
        <f>Table1[[#This Row],[Profit]]/Table1[[#This Row],[Budget]]</f>
        <v>23.507195652173912</v>
      </c>
      <c r="X1992" s="22" t="str">
        <f>IF(L1992="","",
IF(L1992&lt;Predictability!$B$1,"Low",
IF(L1992&lt;=Predictability!$B$2,"Mid","High")))</f>
        <v>Low</v>
      </c>
      <c r="Y1992" s="22">
        <f t="shared" si="63"/>
        <v>1</v>
      </c>
    </row>
    <row r="1993" spans="1:25" x14ac:dyDescent="0.2">
      <c r="A1993" t="s">
        <v>5306</v>
      </c>
      <c r="B1993" t="s">
        <v>467</v>
      </c>
      <c r="C1993" t="s">
        <v>2212</v>
      </c>
      <c r="D1993">
        <v>1000</v>
      </c>
      <c r="E1993">
        <v>2004</v>
      </c>
      <c r="F1993">
        <v>44</v>
      </c>
      <c r="G1993">
        <v>329</v>
      </c>
      <c r="H1993">
        <v>6.7</v>
      </c>
      <c r="I1993">
        <v>28</v>
      </c>
      <c r="J1993">
        <v>132</v>
      </c>
      <c r="K1993">
        <v>1508689</v>
      </c>
      <c r="L1993">
        <v>16000000</v>
      </c>
      <c r="M1993" s="2">
        <f>VLOOKUP(A1993,Sheet2!$A$1:G5717,2,0)</f>
        <v>35479</v>
      </c>
      <c r="N1993" t="str">
        <f>VLOOKUP(A1993,Sheet2!$A$1:G5717,3,0)</f>
        <v>Color</v>
      </c>
      <c r="O1993" t="str">
        <f>VLOOKUP(A1993,Sheet2!$A$1:G5717,4,0)</f>
        <v>Drama</v>
      </c>
      <c r="P1993" t="str">
        <f>VLOOKUP(A1993,Sheet2!$A$1:G5717,5,0)</f>
        <v>English</v>
      </c>
      <c r="Q1993" t="str">
        <f>VLOOKUP(A1993,Sheet2!$A$1:G5717,6,0)</f>
        <v>USA</v>
      </c>
      <c r="R1993" t="str">
        <f>VLOOKUP(A1993,Sheet2!$A$1:G5717,7,0)</f>
        <v>R</v>
      </c>
      <c r="S1993" t="str">
        <f>IF(Table1[[#This Row],[Language]]="English","English","Other language")</f>
        <v>English</v>
      </c>
      <c r="T1993">
        <f>Table1[[#This Row],[Gross Revenue]]-Table1[[#This Row],[Budget]]</f>
        <v>-14491311</v>
      </c>
      <c r="U1993" s="1">
        <f>(Table1[[#This Row],[Gross Revenue]]/Table1[[#This Row],[Budget]])-1</f>
        <v>-0.90570693749999998</v>
      </c>
      <c r="V1993" t="str">
        <f t="shared" si="62"/>
        <v>131-150 minutes</v>
      </c>
      <c r="W1993">
        <f>Table1[[#This Row],[Profit]]/Table1[[#This Row],[Budget]]</f>
        <v>-0.90570693749999998</v>
      </c>
      <c r="X1993" s="22" t="str">
        <f>IF(L1993="","",
IF(L1993&lt;Predictability!$B$1,"Low",
IF(L1993&lt;=Predictability!$B$2,"Mid","High")))</f>
        <v>Mid</v>
      </c>
      <c r="Y1993" s="22">
        <f t="shared" si="63"/>
        <v>0</v>
      </c>
    </row>
    <row r="1994" spans="1:25" x14ac:dyDescent="0.2">
      <c r="A1994" t="s">
        <v>4581</v>
      </c>
      <c r="B1994" t="s">
        <v>614</v>
      </c>
      <c r="C1994" t="s">
        <v>1193</v>
      </c>
      <c r="D1994">
        <v>2000</v>
      </c>
      <c r="E1994">
        <v>3734</v>
      </c>
      <c r="F1994">
        <v>101</v>
      </c>
      <c r="G1994">
        <v>2000</v>
      </c>
      <c r="H1994">
        <v>6.2</v>
      </c>
      <c r="I1994">
        <v>81</v>
      </c>
      <c r="J1994">
        <v>95</v>
      </c>
      <c r="K1994">
        <v>13596911</v>
      </c>
      <c r="L1994">
        <v>70000000</v>
      </c>
      <c r="M1994" s="2">
        <f>VLOOKUP(A1994,Sheet2!$A$1:G5718,2,0)</f>
        <v>37040</v>
      </c>
      <c r="N1994" t="str">
        <f>VLOOKUP(A1994,Sheet2!$A$1:G5718,3,0)</f>
        <v>Color</v>
      </c>
      <c r="O1994" t="str">
        <f>VLOOKUP(A1994,Sheet2!$A$1:G5718,4,0)</f>
        <v>Action</v>
      </c>
      <c r="P1994" t="str">
        <f>VLOOKUP(A1994,Sheet2!$A$1:G5718,5,0)</f>
        <v>English</v>
      </c>
      <c r="Q1994" t="str">
        <f>VLOOKUP(A1994,Sheet2!$A$1:G5718,6,0)</f>
        <v>USA</v>
      </c>
      <c r="R1994" t="str">
        <f>VLOOKUP(A1994,Sheet2!$A$1:G5718,7,0)</f>
        <v>PG</v>
      </c>
      <c r="S1994" t="str">
        <f>IF(Table1[[#This Row],[Language]]="English","English","Other language")</f>
        <v>English</v>
      </c>
      <c r="T1994">
        <f>Table1[[#This Row],[Gross Revenue]]-Table1[[#This Row],[Budget]]</f>
        <v>-56403089</v>
      </c>
      <c r="U1994" s="1">
        <f>(Table1[[#This Row],[Gross Revenue]]/Table1[[#This Row],[Budget]])-1</f>
        <v>-0.80575841428571426</v>
      </c>
      <c r="V1994" t="str">
        <f t="shared" si="62"/>
        <v>90-110 minutes</v>
      </c>
      <c r="W1994">
        <f>Table1[[#This Row],[Profit]]/Table1[[#This Row],[Budget]]</f>
        <v>-0.80575841428571426</v>
      </c>
      <c r="X1994" s="22" t="str">
        <f>IF(L1994="","",
IF(L1994&lt;Predictability!$B$1,"Low",
IF(L1994&lt;=Predictability!$B$2,"Mid","High")))</f>
        <v>High</v>
      </c>
      <c r="Y1994" s="22">
        <f t="shared" si="63"/>
        <v>0</v>
      </c>
    </row>
    <row r="1995" spans="1:25" x14ac:dyDescent="0.2">
      <c r="A1995" t="s">
        <v>3429</v>
      </c>
      <c r="B1995" t="s">
        <v>325</v>
      </c>
      <c r="C1995" t="s">
        <v>326</v>
      </c>
      <c r="D1995">
        <v>852</v>
      </c>
      <c r="E1995">
        <v>5056</v>
      </c>
      <c r="F1995">
        <v>10</v>
      </c>
      <c r="G1995">
        <v>18000</v>
      </c>
      <c r="H1995">
        <v>4.4000000000000004</v>
      </c>
      <c r="I1995">
        <v>183</v>
      </c>
      <c r="J1995">
        <v>89</v>
      </c>
      <c r="K1995">
        <v>50820940</v>
      </c>
      <c r="L1995">
        <v>5000000</v>
      </c>
      <c r="M1995" s="2">
        <f>VLOOKUP(A1995,Sheet2!$A$1:G5719,2,0)</f>
        <v>41918</v>
      </c>
      <c r="N1995" t="str">
        <f>VLOOKUP(A1995,Sheet2!$A$1:G5719,3,0)</f>
        <v>Color</v>
      </c>
      <c r="O1995" t="str">
        <f>VLOOKUP(A1995,Sheet2!$A$1:G5719,4,0)</f>
        <v>Fantasy</v>
      </c>
      <c r="P1995" t="str">
        <f>VLOOKUP(A1995,Sheet2!$A$1:G5719,5,0)</f>
        <v>English</v>
      </c>
      <c r="Q1995" t="str">
        <f>VLOOKUP(A1995,Sheet2!$A$1:G5719,6,0)</f>
        <v>USA</v>
      </c>
      <c r="R1995" t="str">
        <f>VLOOKUP(A1995,Sheet2!$A$1:G5719,7,0)</f>
        <v>PG-13</v>
      </c>
      <c r="S1995" t="str">
        <f>IF(Table1[[#This Row],[Language]]="English","English","Other language")</f>
        <v>English</v>
      </c>
      <c r="T1995">
        <f>Table1[[#This Row],[Gross Revenue]]-Table1[[#This Row],[Budget]]</f>
        <v>45820940</v>
      </c>
      <c r="U1995" s="1">
        <f>(Table1[[#This Row],[Gross Revenue]]/Table1[[#This Row],[Budget]])-1</f>
        <v>9.1641879999999993</v>
      </c>
      <c r="V1995" t="str">
        <f t="shared" si="62"/>
        <v>&lt;90 minutes</v>
      </c>
      <c r="W1995">
        <f>Table1[[#This Row],[Profit]]/Table1[[#This Row],[Budget]]</f>
        <v>9.1641879999999993</v>
      </c>
      <c r="X1995" s="22" t="str">
        <f>IF(L1995="","",
IF(L1995&lt;Predictability!$B$1,"Low",
IF(L1995&lt;=Predictability!$B$2,"Mid","High")))</f>
        <v>Low</v>
      </c>
      <c r="Y1995" s="22">
        <f t="shared" si="63"/>
        <v>1</v>
      </c>
    </row>
    <row r="1996" spans="1:25" x14ac:dyDescent="0.2">
      <c r="A1996" t="s">
        <v>4436</v>
      </c>
      <c r="B1996" t="s">
        <v>1545</v>
      </c>
      <c r="C1996" t="s">
        <v>1042</v>
      </c>
      <c r="D1996">
        <v>1000</v>
      </c>
      <c r="E1996">
        <v>3944</v>
      </c>
      <c r="F1996">
        <v>234</v>
      </c>
      <c r="G1996">
        <v>0</v>
      </c>
      <c r="H1996">
        <v>6.1</v>
      </c>
      <c r="I1996">
        <v>125</v>
      </c>
      <c r="J1996">
        <v>107</v>
      </c>
      <c r="K1996">
        <v>6998324</v>
      </c>
      <c r="L1996">
        <v>28000000</v>
      </c>
      <c r="M1996" s="2">
        <f>VLOOKUP(A1996,Sheet2!$A$1:G5720,2,0)</f>
        <v>42283</v>
      </c>
      <c r="N1996" t="str">
        <f>VLOOKUP(A1996,Sheet2!$A$1:G5720,3,0)</f>
        <v>Color</v>
      </c>
      <c r="O1996" t="str">
        <f>VLOOKUP(A1996,Sheet2!$A$1:G5720,4,0)</f>
        <v>Comedy</v>
      </c>
      <c r="P1996" t="str">
        <f>VLOOKUP(A1996,Sheet2!$A$1:G5720,5,0)</f>
        <v>English</v>
      </c>
      <c r="Q1996" t="str">
        <f>VLOOKUP(A1996,Sheet2!$A$1:G5720,6,0)</f>
        <v>USA</v>
      </c>
      <c r="R1996" t="str">
        <f>VLOOKUP(A1996,Sheet2!$A$1:G5720,7,0)</f>
        <v>R</v>
      </c>
      <c r="S1996" t="str">
        <f>IF(Table1[[#This Row],[Language]]="English","English","Other language")</f>
        <v>English</v>
      </c>
      <c r="T1996">
        <f>Table1[[#This Row],[Gross Revenue]]-Table1[[#This Row],[Budget]]</f>
        <v>-21001676</v>
      </c>
      <c r="U1996" s="1">
        <f>(Table1[[#This Row],[Gross Revenue]]/Table1[[#This Row],[Budget]])-1</f>
        <v>-0.75005985714285717</v>
      </c>
      <c r="V1996" t="str">
        <f t="shared" si="62"/>
        <v>90-110 minutes</v>
      </c>
      <c r="W1996">
        <f>Table1[[#This Row],[Profit]]/Table1[[#This Row],[Budget]]</f>
        <v>-0.75005985714285717</v>
      </c>
      <c r="X1996" s="22" t="str">
        <f>IF(L1996="","",
IF(L1996&lt;Predictability!$B$1,"Low",
IF(L1996&lt;=Predictability!$B$2,"Mid","High")))</f>
        <v>Mid</v>
      </c>
      <c r="Y1996" s="22">
        <f t="shared" si="63"/>
        <v>0</v>
      </c>
    </row>
    <row r="1997" spans="1:25" x14ac:dyDescent="0.2">
      <c r="A1997" t="s">
        <v>3558</v>
      </c>
      <c r="B1997" t="s">
        <v>533</v>
      </c>
      <c r="C1997" t="s">
        <v>534</v>
      </c>
      <c r="D1997">
        <v>953</v>
      </c>
      <c r="E1997">
        <v>3299</v>
      </c>
      <c r="F1997">
        <v>44</v>
      </c>
      <c r="G1997">
        <v>1000</v>
      </c>
      <c r="H1997">
        <v>4.9000000000000004</v>
      </c>
      <c r="I1997">
        <v>71</v>
      </c>
      <c r="J1997">
        <v>103</v>
      </c>
      <c r="K1997">
        <v>20246959</v>
      </c>
      <c r="L1997">
        <v>14000000</v>
      </c>
      <c r="M1997" s="2">
        <f>VLOOKUP(A1997,Sheet2!$A$1:G5721,2,0)</f>
        <v>40389</v>
      </c>
      <c r="N1997" t="str">
        <f>VLOOKUP(A1997,Sheet2!$A$1:G5721,3,0)</f>
        <v>Color</v>
      </c>
      <c r="O1997" t="str">
        <f>VLOOKUP(A1997,Sheet2!$A$1:G5721,4,0)</f>
        <v>Comedy</v>
      </c>
      <c r="P1997" t="str">
        <f>VLOOKUP(A1997,Sheet2!$A$1:G5721,5,0)</f>
        <v>English</v>
      </c>
      <c r="Q1997" t="str">
        <f>VLOOKUP(A1997,Sheet2!$A$1:G5721,6,0)</f>
        <v>USA</v>
      </c>
      <c r="R1997" t="str">
        <f>VLOOKUP(A1997,Sheet2!$A$1:G5721,7,0)</f>
        <v>PG-13</v>
      </c>
      <c r="S1997" t="str">
        <f>IF(Table1[[#This Row],[Language]]="English","English","Other language")</f>
        <v>English</v>
      </c>
      <c r="T1997">
        <f>Table1[[#This Row],[Gross Revenue]]-Table1[[#This Row],[Budget]]</f>
        <v>6246959</v>
      </c>
      <c r="U1997" s="1">
        <f>(Table1[[#This Row],[Gross Revenue]]/Table1[[#This Row],[Budget]])-1</f>
        <v>0.4462113571428572</v>
      </c>
      <c r="V1997" t="str">
        <f t="shared" si="62"/>
        <v>90-110 minutes</v>
      </c>
      <c r="W1997">
        <f>Table1[[#This Row],[Profit]]/Table1[[#This Row],[Budget]]</f>
        <v>0.44621135714285715</v>
      </c>
      <c r="X1997" s="22" t="str">
        <f>IF(L1997="","",
IF(L1997&lt;Predictability!$B$1,"Low",
IF(L1997&lt;=Predictability!$B$2,"Mid","High")))</f>
        <v>Mid</v>
      </c>
      <c r="Y1997" s="22">
        <f t="shared" si="63"/>
        <v>0</v>
      </c>
    </row>
    <row r="1998" spans="1:25" x14ac:dyDescent="0.2">
      <c r="A1998" t="s">
        <v>4966</v>
      </c>
      <c r="B1998" t="s">
        <v>583</v>
      </c>
      <c r="C1998" t="s">
        <v>944</v>
      </c>
      <c r="D1998">
        <v>11000</v>
      </c>
      <c r="E1998">
        <v>15710</v>
      </c>
      <c r="F1998">
        <v>37</v>
      </c>
      <c r="G1998">
        <v>11000</v>
      </c>
      <c r="H1998">
        <v>6.4</v>
      </c>
      <c r="I1998">
        <v>179</v>
      </c>
      <c r="J1998">
        <v>90</v>
      </c>
      <c r="K1998">
        <v>24809547</v>
      </c>
      <c r="L1998">
        <v>5000000</v>
      </c>
      <c r="M1998" s="2">
        <f>VLOOKUP(A1998,Sheet2!$A$1:G5722,2,0)</f>
        <v>40702</v>
      </c>
      <c r="N1998" t="str">
        <f>VLOOKUP(A1998,Sheet2!$A$1:G5722,3,0)</f>
        <v>Color</v>
      </c>
      <c r="O1998" t="str">
        <f>VLOOKUP(A1998,Sheet2!$A$1:G5722,4,0)</f>
        <v>Comedy</v>
      </c>
      <c r="P1998" t="str">
        <f>VLOOKUP(A1998,Sheet2!$A$1:G5722,5,0)</f>
        <v>English</v>
      </c>
      <c r="Q1998" t="str">
        <f>VLOOKUP(A1998,Sheet2!$A$1:G5722,6,0)</f>
        <v>USA</v>
      </c>
      <c r="R1998" t="str">
        <f>VLOOKUP(A1998,Sheet2!$A$1:G5722,7,0)</f>
        <v>R</v>
      </c>
      <c r="S1998" t="str">
        <f>IF(Table1[[#This Row],[Language]]="English","English","Other language")</f>
        <v>English</v>
      </c>
      <c r="T1998">
        <f>Table1[[#This Row],[Gross Revenue]]-Table1[[#This Row],[Budget]]</f>
        <v>19809547</v>
      </c>
      <c r="U1998" s="1">
        <f>(Table1[[#This Row],[Gross Revenue]]/Table1[[#This Row],[Budget]])-1</f>
        <v>3.9619093999999997</v>
      </c>
      <c r="V1998" t="str">
        <f t="shared" si="62"/>
        <v>90-110 minutes</v>
      </c>
      <c r="W1998">
        <f>Table1[[#This Row],[Profit]]/Table1[[#This Row],[Budget]]</f>
        <v>3.9619094000000001</v>
      </c>
      <c r="X1998" s="22" t="str">
        <f>IF(L1998="","",
IF(L1998&lt;Predictability!$B$1,"Low",
IF(L1998&lt;=Predictability!$B$2,"Mid","High")))</f>
        <v>Low</v>
      </c>
      <c r="Y1998" s="22">
        <f t="shared" si="63"/>
        <v>1</v>
      </c>
    </row>
    <row r="1999" spans="1:25" x14ac:dyDescent="0.2">
      <c r="A1999" t="s">
        <v>4778</v>
      </c>
      <c r="B1999" t="s">
        <v>1844</v>
      </c>
      <c r="C1999" t="s">
        <v>1845</v>
      </c>
      <c r="D1999">
        <v>799</v>
      </c>
      <c r="E1999">
        <v>4291</v>
      </c>
      <c r="F1999">
        <v>2</v>
      </c>
      <c r="G1999">
        <v>0</v>
      </c>
      <c r="H1999">
        <v>6.3</v>
      </c>
      <c r="I1999">
        <v>37</v>
      </c>
      <c r="J1999">
        <v>89</v>
      </c>
      <c r="K1999">
        <v>13903262</v>
      </c>
      <c r="L1999">
        <v>11000000</v>
      </c>
      <c r="M1999" s="2">
        <f>VLOOKUP(A1999,Sheet2!$A$1:G5723,2,0)</f>
        <v>36947</v>
      </c>
      <c r="N1999" t="str">
        <f>VLOOKUP(A1999,Sheet2!$A$1:G5723,3,0)</f>
        <v>Color</v>
      </c>
      <c r="O1999" t="str">
        <f>VLOOKUP(A1999,Sheet2!$A$1:G5723,4,0)</f>
        <v>Comedy</v>
      </c>
      <c r="P1999" t="str">
        <f>VLOOKUP(A1999,Sheet2!$A$1:G5723,5,0)</f>
        <v>English</v>
      </c>
      <c r="Q1999" t="str">
        <f>VLOOKUP(A1999,Sheet2!$A$1:G5723,6,0)</f>
        <v>USA</v>
      </c>
      <c r="R1999" t="str">
        <f>VLOOKUP(A1999,Sheet2!$A$1:G5723,7,0)</f>
        <v>PG-13</v>
      </c>
      <c r="S1999" t="str">
        <f>IF(Table1[[#This Row],[Language]]="English","English","Other language")</f>
        <v>English</v>
      </c>
      <c r="T1999">
        <f>Table1[[#This Row],[Gross Revenue]]-Table1[[#This Row],[Budget]]</f>
        <v>2903262</v>
      </c>
      <c r="U1999" s="1">
        <f>(Table1[[#This Row],[Gross Revenue]]/Table1[[#This Row],[Budget]])-1</f>
        <v>0.26393290909090905</v>
      </c>
      <c r="V1999" t="str">
        <f t="shared" si="62"/>
        <v>&lt;90 minutes</v>
      </c>
      <c r="W1999">
        <f>Table1[[#This Row],[Profit]]/Table1[[#This Row],[Budget]]</f>
        <v>0.26393290909090911</v>
      </c>
      <c r="X1999" s="22" t="str">
        <f>IF(L1999="","",
IF(L1999&lt;Predictability!$B$1,"Low",
IF(L1999&lt;=Predictability!$B$2,"Mid","High")))</f>
        <v>Mid</v>
      </c>
      <c r="Y1999" s="22">
        <f t="shared" si="63"/>
        <v>0</v>
      </c>
    </row>
    <row r="2000" spans="1:25" x14ac:dyDescent="0.2">
      <c r="A2000" t="s">
        <v>6130</v>
      </c>
      <c r="B2000" t="s">
        <v>1685</v>
      </c>
      <c r="C2000" t="s">
        <v>629</v>
      </c>
      <c r="D2000">
        <v>11000</v>
      </c>
      <c r="E2000">
        <v>12518</v>
      </c>
      <c r="F2000">
        <v>521</v>
      </c>
      <c r="G2000">
        <v>0</v>
      </c>
      <c r="H2000">
        <v>7.2</v>
      </c>
      <c r="I2000">
        <v>66</v>
      </c>
      <c r="J2000">
        <v>161</v>
      </c>
      <c r="K2000">
        <v>87100000</v>
      </c>
      <c r="L2000">
        <v>31000000</v>
      </c>
      <c r="M2000" s="2">
        <f>VLOOKUP(A2000,Sheet2!$A$1:G5724,2,0)</f>
        <v>31379</v>
      </c>
      <c r="N2000" t="str">
        <f>VLOOKUP(A2000,Sheet2!$A$1:G5724,3,0)</f>
        <v>Color</v>
      </c>
      <c r="O2000" t="str">
        <f>VLOOKUP(A2000,Sheet2!$A$1:G5724,4,0)</f>
        <v>Biography</v>
      </c>
      <c r="P2000" t="str">
        <f>VLOOKUP(A2000,Sheet2!$A$1:G5724,5,0)</f>
        <v>English</v>
      </c>
      <c r="Q2000" t="str">
        <f>VLOOKUP(A2000,Sheet2!$A$1:G5724,6,0)</f>
        <v>USA</v>
      </c>
      <c r="R2000" t="str">
        <f>VLOOKUP(A2000,Sheet2!$A$1:G5724,7,0)</f>
        <v>PG</v>
      </c>
      <c r="S2000" t="str">
        <f>IF(Table1[[#This Row],[Language]]="English","English","Other language")</f>
        <v>English</v>
      </c>
      <c r="T2000">
        <f>Table1[[#This Row],[Gross Revenue]]-Table1[[#This Row],[Budget]]</f>
        <v>56100000</v>
      </c>
      <c r="U2000" s="1">
        <f>(Table1[[#This Row],[Gross Revenue]]/Table1[[#This Row],[Budget]])-1</f>
        <v>1.8096774193548386</v>
      </c>
      <c r="V2000" t="str">
        <f t="shared" si="62"/>
        <v>&gt;150 minutes</v>
      </c>
      <c r="W2000">
        <f>Table1[[#This Row],[Profit]]/Table1[[#This Row],[Budget]]</f>
        <v>1.8096774193548386</v>
      </c>
      <c r="X2000" s="22" t="str">
        <f>IF(L2000="","",
IF(L2000&lt;Predictability!$B$1,"Low",
IF(L2000&lt;=Predictability!$B$2,"Mid","High")))</f>
        <v>Mid</v>
      </c>
      <c r="Y2000" s="22">
        <f t="shared" si="63"/>
        <v>1</v>
      </c>
    </row>
    <row r="2001" spans="1:25" x14ac:dyDescent="0.2">
      <c r="A2001" t="s">
        <v>5076</v>
      </c>
      <c r="B2001" t="s">
        <v>870</v>
      </c>
      <c r="C2001" t="s">
        <v>90</v>
      </c>
      <c r="D2001">
        <v>3000</v>
      </c>
      <c r="E2001">
        <v>3768</v>
      </c>
      <c r="F2001">
        <v>0</v>
      </c>
      <c r="G2001">
        <v>0</v>
      </c>
      <c r="H2001">
        <v>7</v>
      </c>
      <c r="I2001">
        <v>158</v>
      </c>
      <c r="J2001">
        <v>123</v>
      </c>
      <c r="K2001">
        <v>37339525</v>
      </c>
      <c r="L2001">
        <v>48000000</v>
      </c>
      <c r="M2001" s="2">
        <f>VLOOKUP(A2001,Sheet2!$A$1:G5725,2,0)</f>
        <v>35884</v>
      </c>
      <c r="N2001" t="str">
        <f>VLOOKUP(A2001,Sheet2!$A$1:G5725,3,0)</f>
        <v>Color</v>
      </c>
      <c r="O2001" t="str">
        <f>VLOOKUP(A2001,Sheet2!$A$1:G5725,4,0)</f>
        <v>Crime</v>
      </c>
      <c r="P2001" t="str">
        <f>VLOOKUP(A2001,Sheet2!$A$1:G5725,5,0)</f>
        <v>English</v>
      </c>
      <c r="Q2001" t="str">
        <f>VLOOKUP(A2001,Sheet2!$A$1:G5725,6,0)</f>
        <v>USA</v>
      </c>
      <c r="R2001" t="str">
        <f>VLOOKUP(A2001,Sheet2!$A$1:G5725,7,0)</f>
        <v>R</v>
      </c>
      <c r="S2001" t="str">
        <f>IF(Table1[[#This Row],[Language]]="English","English","Other language")</f>
        <v>English</v>
      </c>
      <c r="T2001">
        <f>Table1[[#This Row],[Gross Revenue]]-Table1[[#This Row],[Budget]]</f>
        <v>-10660475</v>
      </c>
      <c r="U2001" s="1">
        <f>(Table1[[#This Row],[Gross Revenue]]/Table1[[#This Row],[Budget]])-1</f>
        <v>-0.22209322916666663</v>
      </c>
      <c r="V2001" t="str">
        <f t="shared" si="62"/>
        <v>111-130 minutes</v>
      </c>
      <c r="W2001">
        <f>Table1[[#This Row],[Profit]]/Table1[[#This Row],[Budget]]</f>
        <v>-0.22209322916666666</v>
      </c>
      <c r="X2001" s="22" t="str">
        <f>IF(L2001="","",
IF(L2001&lt;Predictability!$B$1,"Low",
IF(L2001&lt;=Predictability!$B$2,"Mid","High")))</f>
        <v>Mid</v>
      </c>
      <c r="Y2001" s="22">
        <f t="shared" si="63"/>
        <v>0</v>
      </c>
    </row>
    <row r="2002" spans="1:25" x14ac:dyDescent="0.2">
      <c r="A2002" t="s">
        <v>6217</v>
      </c>
      <c r="B2002" t="s">
        <v>1347</v>
      </c>
      <c r="C2002" t="s">
        <v>2547</v>
      </c>
      <c r="D2002">
        <v>23000</v>
      </c>
      <c r="E2002">
        <v>24134</v>
      </c>
      <c r="F2002">
        <v>108</v>
      </c>
      <c r="G2002">
        <v>17000</v>
      </c>
      <c r="H2002">
        <v>6.8</v>
      </c>
      <c r="I2002">
        <v>288</v>
      </c>
      <c r="J2002">
        <v>116</v>
      </c>
      <c r="K2002">
        <v>11326836</v>
      </c>
      <c r="L2002">
        <v>22000000</v>
      </c>
      <c r="M2002" s="2">
        <f>VLOOKUP(A2002,Sheet2!$A$1:G5726,2,0)</f>
        <v>41546</v>
      </c>
      <c r="N2002" t="str">
        <f>VLOOKUP(A2002,Sheet2!$A$1:G5726,3,0)</f>
        <v>Color</v>
      </c>
      <c r="O2002" t="str">
        <f>VLOOKUP(A2002,Sheet2!$A$1:G5726,4,0)</f>
        <v>Crime</v>
      </c>
      <c r="P2002" t="str">
        <f>VLOOKUP(A2002,Sheet2!$A$1:G5726,5,0)</f>
        <v>English</v>
      </c>
      <c r="Q2002" t="str">
        <f>VLOOKUP(A2002,Sheet2!$A$1:G5726,6,0)</f>
        <v>USA</v>
      </c>
      <c r="R2002" t="str">
        <f>VLOOKUP(A2002,Sheet2!$A$1:G5726,7,0)</f>
        <v>R</v>
      </c>
      <c r="S2002" t="str">
        <f>IF(Table1[[#This Row],[Language]]="English","English","Other language")</f>
        <v>English</v>
      </c>
      <c r="T2002">
        <f>Table1[[#This Row],[Gross Revenue]]-Table1[[#This Row],[Budget]]</f>
        <v>-10673164</v>
      </c>
      <c r="U2002" s="1">
        <f>(Table1[[#This Row],[Gross Revenue]]/Table1[[#This Row],[Budget]])-1</f>
        <v>-0.48514381818181818</v>
      </c>
      <c r="V2002" t="str">
        <f t="shared" si="62"/>
        <v>111-130 minutes</v>
      </c>
      <c r="W2002">
        <f>Table1[[#This Row],[Profit]]/Table1[[#This Row],[Budget]]</f>
        <v>-0.48514381818181818</v>
      </c>
      <c r="X2002" s="22" t="str">
        <f>IF(L2002="","",
IF(L2002&lt;Predictability!$B$1,"Low",
IF(L2002&lt;=Predictability!$B$2,"Mid","High")))</f>
        <v>Mid</v>
      </c>
      <c r="Y2002" s="22">
        <f t="shared" si="63"/>
        <v>0</v>
      </c>
    </row>
    <row r="2003" spans="1:25" x14ac:dyDescent="0.2">
      <c r="A2003" t="s">
        <v>5002</v>
      </c>
      <c r="B2003" t="s">
        <v>968</v>
      </c>
      <c r="C2003" t="s">
        <v>1989</v>
      </c>
      <c r="D2003">
        <v>18000</v>
      </c>
      <c r="E2003">
        <v>19739</v>
      </c>
      <c r="F2003">
        <v>73</v>
      </c>
      <c r="G2003">
        <v>1000</v>
      </c>
      <c r="H2003">
        <v>6.5</v>
      </c>
      <c r="I2003">
        <v>124</v>
      </c>
      <c r="J2003">
        <v>114</v>
      </c>
      <c r="K2003">
        <v>40905277</v>
      </c>
      <c r="L2003">
        <v>50000000</v>
      </c>
      <c r="M2003" s="2">
        <f>VLOOKUP(A2003,Sheet2!$A$1:G5727,2,0)</f>
        <v>37872</v>
      </c>
      <c r="N2003" t="str">
        <f>VLOOKUP(A2003,Sheet2!$A$1:G5727,3,0)</f>
        <v>Color</v>
      </c>
      <c r="O2003" t="str">
        <f>VLOOKUP(A2003,Sheet2!$A$1:G5727,4,0)</f>
        <v>Crime</v>
      </c>
      <c r="P2003" t="str">
        <f>VLOOKUP(A2003,Sheet2!$A$1:G5727,5,0)</f>
        <v>English</v>
      </c>
      <c r="Q2003" t="str">
        <f>VLOOKUP(A2003,Sheet2!$A$1:G5727,6,0)</f>
        <v>USA</v>
      </c>
      <c r="R2003" t="str">
        <f>VLOOKUP(A2003,Sheet2!$A$1:G5727,7,0)</f>
        <v>R</v>
      </c>
      <c r="S2003" t="str">
        <f>IF(Table1[[#This Row],[Language]]="English","English","Other language")</f>
        <v>English</v>
      </c>
      <c r="T2003">
        <f>Table1[[#This Row],[Gross Revenue]]-Table1[[#This Row],[Budget]]</f>
        <v>-9094723</v>
      </c>
      <c r="U2003" s="1">
        <f>(Table1[[#This Row],[Gross Revenue]]/Table1[[#This Row],[Budget]])-1</f>
        <v>-0.18189445999999998</v>
      </c>
      <c r="V2003" t="str">
        <f t="shared" si="62"/>
        <v>111-130 minutes</v>
      </c>
      <c r="W2003">
        <f>Table1[[#This Row],[Profit]]/Table1[[#This Row],[Budget]]</f>
        <v>-0.18189446000000001</v>
      </c>
      <c r="X2003" s="22" t="str">
        <f>IF(L2003="","",
IF(L2003&lt;Predictability!$B$1,"Low",
IF(L2003&lt;=Predictability!$B$2,"Mid","High")))</f>
        <v>Mid</v>
      </c>
      <c r="Y2003" s="22">
        <f t="shared" si="63"/>
        <v>0</v>
      </c>
    </row>
    <row r="2004" spans="1:25" x14ac:dyDescent="0.2">
      <c r="A2004" t="s">
        <v>5234</v>
      </c>
      <c r="B2004" t="s">
        <v>971</v>
      </c>
      <c r="C2004" t="s">
        <v>1036</v>
      </c>
      <c r="D2004">
        <v>18000</v>
      </c>
      <c r="E2004">
        <v>30383</v>
      </c>
      <c r="F2004">
        <v>249</v>
      </c>
      <c r="G2004">
        <v>0</v>
      </c>
      <c r="H2004">
        <v>6.6</v>
      </c>
      <c r="I2004">
        <v>64</v>
      </c>
      <c r="J2004">
        <v>127</v>
      </c>
      <c r="K2004">
        <v>67823573</v>
      </c>
      <c r="L2004">
        <v>50000000</v>
      </c>
      <c r="M2004" s="2">
        <f>VLOOKUP(A2004,Sheet2!$A$1:G5728,2,0)</f>
        <v>35055</v>
      </c>
      <c r="N2004" t="str">
        <f>VLOOKUP(A2004,Sheet2!$A$1:G5728,3,0)</f>
        <v>Color</v>
      </c>
      <c r="O2004" t="str">
        <f>VLOOKUP(A2004,Sheet2!$A$1:G5728,4,0)</f>
        <v>Action</v>
      </c>
      <c r="P2004" t="str">
        <f>VLOOKUP(A2004,Sheet2!$A$1:G5728,5,0)</f>
        <v>English</v>
      </c>
      <c r="Q2004" t="str">
        <f>VLOOKUP(A2004,Sheet2!$A$1:G5728,6,0)</f>
        <v>USA</v>
      </c>
      <c r="R2004" t="str">
        <f>VLOOKUP(A2004,Sheet2!$A$1:G5728,7,0)</f>
        <v>R</v>
      </c>
      <c r="S2004" t="str">
        <f>IF(Table1[[#This Row],[Language]]="English","English","Other language")</f>
        <v>English</v>
      </c>
      <c r="T2004">
        <f>Table1[[#This Row],[Gross Revenue]]-Table1[[#This Row],[Budget]]</f>
        <v>17823573</v>
      </c>
      <c r="U2004" s="1">
        <f>(Table1[[#This Row],[Gross Revenue]]/Table1[[#This Row],[Budget]])-1</f>
        <v>0.35647146000000007</v>
      </c>
      <c r="V2004" t="str">
        <f t="shared" si="62"/>
        <v>111-130 minutes</v>
      </c>
      <c r="W2004">
        <f>Table1[[#This Row],[Profit]]/Table1[[#This Row],[Budget]]</f>
        <v>0.35647146000000002</v>
      </c>
      <c r="X2004" s="22" t="str">
        <f>IF(L2004="","",
IF(L2004&lt;Predictability!$B$1,"Low",
IF(L2004&lt;=Predictability!$B$2,"Mid","High")))</f>
        <v>Mid</v>
      </c>
      <c r="Y2004" s="22">
        <f t="shared" si="63"/>
        <v>0</v>
      </c>
    </row>
    <row r="2005" spans="1:25" x14ac:dyDescent="0.2">
      <c r="A2005" t="s">
        <v>4900</v>
      </c>
      <c r="B2005" t="s">
        <v>1938</v>
      </c>
      <c r="C2005" t="s">
        <v>1939</v>
      </c>
      <c r="D2005">
        <v>761</v>
      </c>
      <c r="E2005">
        <v>2018</v>
      </c>
      <c r="F2005">
        <v>30</v>
      </c>
      <c r="G2005">
        <v>0</v>
      </c>
      <c r="H2005">
        <v>6.4</v>
      </c>
      <c r="I2005">
        <v>72</v>
      </c>
      <c r="J2005">
        <v>96</v>
      </c>
      <c r="K2005">
        <v>7292175</v>
      </c>
      <c r="L2005">
        <v>7000000</v>
      </c>
      <c r="M2005" s="2">
        <f>VLOOKUP(A2005,Sheet2!$A$1:G5729,2,0)</f>
        <v>36495</v>
      </c>
      <c r="N2005" t="str">
        <f>VLOOKUP(A2005,Sheet2!$A$1:G5729,3,0)</f>
        <v>Color</v>
      </c>
      <c r="O2005" t="str">
        <f>VLOOKUP(A2005,Sheet2!$A$1:G5729,4,0)</f>
        <v>Comedy</v>
      </c>
      <c r="P2005" t="str">
        <f>VLOOKUP(A2005,Sheet2!$A$1:G5729,5,0)</f>
        <v>English</v>
      </c>
      <c r="Q2005" t="str">
        <f>VLOOKUP(A2005,Sheet2!$A$1:G5729,6,0)</f>
        <v>USA</v>
      </c>
      <c r="R2005" t="str">
        <f>VLOOKUP(A2005,Sheet2!$A$1:G5729,7,0)</f>
        <v>R</v>
      </c>
      <c r="S2005" t="str">
        <f>IF(Table1[[#This Row],[Language]]="English","English","Other language")</f>
        <v>English</v>
      </c>
      <c r="T2005">
        <f>Table1[[#This Row],[Gross Revenue]]-Table1[[#This Row],[Budget]]</f>
        <v>292175</v>
      </c>
      <c r="U2005" s="1">
        <f>(Table1[[#This Row],[Gross Revenue]]/Table1[[#This Row],[Budget]])-1</f>
        <v>4.1739285714285757E-2</v>
      </c>
      <c r="V2005" t="str">
        <f t="shared" si="62"/>
        <v>90-110 minutes</v>
      </c>
      <c r="W2005">
        <f>Table1[[#This Row],[Profit]]/Table1[[#This Row],[Budget]]</f>
        <v>4.1739285714285715E-2</v>
      </c>
      <c r="X2005" s="22" t="str">
        <f>IF(L2005="","",
IF(L2005&lt;Predictability!$B$1,"Low",
IF(L2005&lt;=Predictability!$B$2,"Mid","High")))</f>
        <v>Low</v>
      </c>
      <c r="Y2005" s="22">
        <f t="shared" si="63"/>
        <v>0</v>
      </c>
    </row>
    <row r="2006" spans="1:25" x14ac:dyDescent="0.2">
      <c r="A2006" t="s">
        <v>3674</v>
      </c>
      <c r="B2006" t="s">
        <v>711</v>
      </c>
      <c r="C2006" t="s">
        <v>712</v>
      </c>
      <c r="D2006">
        <v>939</v>
      </c>
      <c r="E2006">
        <v>3651</v>
      </c>
      <c r="F2006">
        <v>4</v>
      </c>
      <c r="G2006">
        <v>518</v>
      </c>
      <c r="H2006">
        <v>5.2</v>
      </c>
      <c r="I2006">
        <v>100</v>
      </c>
      <c r="J2006">
        <v>95</v>
      </c>
      <c r="K2006">
        <v>7563670</v>
      </c>
      <c r="L2006">
        <v>10000000</v>
      </c>
      <c r="M2006" s="2">
        <f>VLOOKUP(A2006,Sheet2!$A$1:G5730,2,0)</f>
        <v>39494</v>
      </c>
      <c r="N2006" t="str">
        <f>VLOOKUP(A2006,Sheet2!$A$1:G5730,3,0)</f>
        <v>Color</v>
      </c>
      <c r="O2006" t="str">
        <f>VLOOKUP(A2006,Sheet2!$A$1:G5730,4,0)</f>
        <v>Comedy</v>
      </c>
      <c r="P2006" t="str">
        <f>VLOOKUP(A2006,Sheet2!$A$1:G5730,5,0)</f>
        <v>English</v>
      </c>
      <c r="Q2006" t="str">
        <f>VLOOKUP(A2006,Sheet2!$A$1:G5730,6,0)</f>
        <v>USA</v>
      </c>
      <c r="R2006" t="str">
        <f>VLOOKUP(A2006,Sheet2!$A$1:G5730,7,0)</f>
        <v>PG-13</v>
      </c>
      <c r="S2006" t="str">
        <f>IF(Table1[[#This Row],[Language]]="English","English","Other language")</f>
        <v>English</v>
      </c>
      <c r="T2006">
        <f>Table1[[#This Row],[Gross Revenue]]-Table1[[#This Row],[Budget]]</f>
        <v>-2436330</v>
      </c>
      <c r="U2006" s="1">
        <f>(Table1[[#This Row],[Gross Revenue]]/Table1[[#This Row],[Budget]])-1</f>
        <v>-0.24363299999999999</v>
      </c>
      <c r="V2006" t="str">
        <f t="shared" si="62"/>
        <v>90-110 minutes</v>
      </c>
      <c r="W2006">
        <f>Table1[[#This Row],[Profit]]/Table1[[#This Row],[Budget]]</f>
        <v>-0.24363299999999999</v>
      </c>
      <c r="X2006" s="22" t="str">
        <f>IF(L2006="","",
IF(L2006&lt;Predictability!$B$1,"Low",
IF(L2006&lt;=Predictability!$B$2,"Mid","High")))</f>
        <v>Mid</v>
      </c>
      <c r="Y2006" s="22">
        <f t="shared" si="63"/>
        <v>0</v>
      </c>
    </row>
    <row r="2007" spans="1:25" x14ac:dyDescent="0.2">
      <c r="A2007" t="s">
        <v>5558</v>
      </c>
      <c r="B2007" t="s">
        <v>362</v>
      </c>
      <c r="C2007" t="s">
        <v>2273</v>
      </c>
      <c r="D2007">
        <v>13000</v>
      </c>
      <c r="E2007">
        <v>22813</v>
      </c>
      <c r="F2007">
        <v>12</v>
      </c>
      <c r="G2007">
        <v>0</v>
      </c>
      <c r="H2007">
        <v>6.8</v>
      </c>
      <c r="I2007">
        <v>166</v>
      </c>
      <c r="J2007">
        <v>83</v>
      </c>
      <c r="K2007">
        <v>155019340</v>
      </c>
      <c r="L2007">
        <v>80000000</v>
      </c>
      <c r="M2007" s="2">
        <f>VLOOKUP(A2007,Sheet2!$A$1:G5731,2,0)</f>
        <v>38823</v>
      </c>
      <c r="N2007" t="str">
        <f>VLOOKUP(A2007,Sheet2!$A$1:G5731,3,0)</f>
        <v>Color</v>
      </c>
      <c r="O2007" t="str">
        <f>VLOOKUP(A2007,Sheet2!$A$1:G5731,4,0)</f>
        <v>Adventure</v>
      </c>
      <c r="P2007" t="str">
        <f>VLOOKUP(A2007,Sheet2!$A$1:G5731,5,0)</f>
        <v>English</v>
      </c>
      <c r="Q2007" t="str">
        <f>VLOOKUP(A2007,Sheet2!$A$1:G5731,6,0)</f>
        <v>USA</v>
      </c>
      <c r="R2007" t="str">
        <f>VLOOKUP(A2007,Sheet2!$A$1:G5731,7,0)</f>
        <v>PG</v>
      </c>
      <c r="S2007" t="str">
        <f>IF(Table1[[#This Row],[Language]]="English","English","Other language")</f>
        <v>English</v>
      </c>
      <c r="T2007">
        <f>Table1[[#This Row],[Gross Revenue]]-Table1[[#This Row],[Budget]]</f>
        <v>75019340</v>
      </c>
      <c r="U2007" s="1">
        <f>(Table1[[#This Row],[Gross Revenue]]/Table1[[#This Row],[Budget]])-1</f>
        <v>0.93774175000000004</v>
      </c>
      <c r="V2007" t="str">
        <f t="shared" si="62"/>
        <v>&lt;90 minutes</v>
      </c>
      <c r="W2007">
        <f>Table1[[#This Row],[Profit]]/Table1[[#This Row],[Budget]]</f>
        <v>0.93774175000000004</v>
      </c>
      <c r="X2007" s="22" t="str">
        <f>IF(L2007="","",
IF(L2007&lt;Predictability!$B$1,"Low",
IF(L2007&lt;=Predictability!$B$2,"Mid","High")))</f>
        <v>High</v>
      </c>
      <c r="Y2007" s="22">
        <f t="shared" si="63"/>
        <v>1</v>
      </c>
    </row>
    <row r="2008" spans="1:25" x14ac:dyDescent="0.2">
      <c r="A2008" t="s">
        <v>6403</v>
      </c>
      <c r="B2008" t="s">
        <v>2911</v>
      </c>
      <c r="C2008" t="s">
        <v>2912</v>
      </c>
      <c r="D2008">
        <v>2</v>
      </c>
      <c r="E2008">
        <v>4</v>
      </c>
      <c r="F2008">
        <v>0</v>
      </c>
      <c r="G2008">
        <v>0</v>
      </c>
      <c r="H2008">
        <v>4.8</v>
      </c>
      <c r="I2008">
        <v>1</v>
      </c>
      <c r="J2008">
        <v>110</v>
      </c>
      <c r="K2008">
        <v>3000000</v>
      </c>
      <c r="L2008">
        <v>100000</v>
      </c>
      <c r="M2008" s="2">
        <f>VLOOKUP(A2008,Sheet2!$A$1:G5732,2,0)</f>
        <v>7564</v>
      </c>
      <c r="N2008" t="str">
        <f>VLOOKUP(A2008,Sheet2!$A$1:G5732,3,0)</f>
        <v>Black and White</v>
      </c>
      <c r="O2008" t="str">
        <f>VLOOKUP(A2008,Sheet2!$A$1:G5732,4,0)</f>
        <v>Crime</v>
      </c>
      <c r="P2008" t="str">
        <f>VLOOKUP(A2008,Sheet2!$A$1:G5732,5,0)</f>
        <v>English</v>
      </c>
      <c r="Q2008" t="str">
        <f>VLOOKUP(A2008,Sheet2!$A$1:G5732,6,0)</f>
        <v>USA</v>
      </c>
      <c r="R2008" t="str">
        <f>VLOOKUP(A2008,Sheet2!$A$1:G5732,7,0)</f>
        <v>Not Rated</v>
      </c>
      <c r="S2008" t="str">
        <f>IF(Table1[[#This Row],[Language]]="English","English","Other language")</f>
        <v>English</v>
      </c>
      <c r="T2008">
        <f>Table1[[#This Row],[Gross Revenue]]-Table1[[#This Row],[Budget]]</f>
        <v>2900000</v>
      </c>
      <c r="U2008" s="1">
        <f>(Table1[[#This Row],[Gross Revenue]]/Table1[[#This Row],[Budget]])-1</f>
        <v>29</v>
      </c>
      <c r="V2008" t="str">
        <f t="shared" si="62"/>
        <v>90-110 minutes</v>
      </c>
      <c r="W2008">
        <f>Table1[[#This Row],[Profit]]/Table1[[#This Row],[Budget]]</f>
        <v>29</v>
      </c>
      <c r="X2008" s="22" t="str">
        <f>IF(L2008="","",
IF(L2008&lt;Predictability!$B$1,"Low",
IF(L2008&lt;=Predictability!$B$2,"Mid","High")))</f>
        <v>Low</v>
      </c>
      <c r="Y2008" s="22">
        <f t="shared" si="63"/>
        <v>1</v>
      </c>
    </row>
    <row r="2009" spans="1:25" x14ac:dyDescent="0.2">
      <c r="A2009" t="s">
        <v>6611</v>
      </c>
      <c r="B2009" t="s">
        <v>1276</v>
      </c>
      <c r="C2009" t="s">
        <v>3029</v>
      </c>
      <c r="D2009">
        <v>22000</v>
      </c>
      <c r="E2009">
        <v>23513</v>
      </c>
      <c r="F2009">
        <v>23</v>
      </c>
      <c r="G2009">
        <v>0</v>
      </c>
      <c r="H2009">
        <v>7.2</v>
      </c>
      <c r="I2009">
        <v>82</v>
      </c>
      <c r="J2009">
        <v>104</v>
      </c>
      <c r="K2009">
        <v>1011054</v>
      </c>
      <c r="L2009">
        <v>10000000</v>
      </c>
      <c r="M2009" s="2">
        <f>VLOOKUP(A2009,Sheet2!$A$1:G5733,2,0)</f>
        <v>37984</v>
      </c>
      <c r="N2009" t="str">
        <f>VLOOKUP(A2009,Sheet2!$A$1:G5733,3,0)</f>
        <v>Color</v>
      </c>
      <c r="O2009" t="str">
        <f>VLOOKUP(A2009,Sheet2!$A$1:G5733,4,0)</f>
        <v>Crime</v>
      </c>
      <c r="P2009" t="str">
        <f>VLOOKUP(A2009,Sheet2!$A$1:G5733,5,0)</f>
        <v>English</v>
      </c>
      <c r="Q2009" t="str">
        <f>VLOOKUP(A2009,Sheet2!$A$1:G5733,6,0)</f>
        <v>Canada</v>
      </c>
      <c r="R2009" t="str">
        <f>VLOOKUP(A2009,Sheet2!$A$1:G5733,7,0)</f>
        <v>R</v>
      </c>
      <c r="S2009" t="str">
        <f>IF(Table1[[#This Row],[Language]]="English","English","Other language")</f>
        <v>English</v>
      </c>
      <c r="T2009">
        <f>Table1[[#This Row],[Gross Revenue]]-Table1[[#This Row],[Budget]]</f>
        <v>-8988946</v>
      </c>
      <c r="U2009" s="1">
        <f>(Table1[[#This Row],[Gross Revenue]]/Table1[[#This Row],[Budget]])-1</f>
        <v>-0.89889459999999999</v>
      </c>
      <c r="V2009" t="str">
        <f t="shared" si="62"/>
        <v>90-110 minutes</v>
      </c>
      <c r="W2009">
        <f>Table1[[#This Row],[Profit]]/Table1[[#This Row],[Budget]]</f>
        <v>-0.89889459999999999</v>
      </c>
      <c r="X2009" s="22" t="str">
        <f>IF(L2009="","",
IF(L2009&lt;Predictability!$B$1,"Low",
IF(L2009&lt;=Predictability!$B$2,"Mid","High")))</f>
        <v>Mid</v>
      </c>
      <c r="Y2009" s="22">
        <f t="shared" si="63"/>
        <v>0</v>
      </c>
    </row>
    <row r="2010" spans="1:25" x14ac:dyDescent="0.2">
      <c r="A2010" t="s">
        <v>4904</v>
      </c>
      <c r="B2010" t="s">
        <v>1940</v>
      </c>
      <c r="C2010" t="s">
        <v>1723</v>
      </c>
      <c r="D2010">
        <v>44000</v>
      </c>
      <c r="E2010">
        <v>73441</v>
      </c>
      <c r="F2010">
        <v>0</v>
      </c>
      <c r="G2010">
        <v>60000</v>
      </c>
      <c r="H2010">
        <v>6.4</v>
      </c>
      <c r="I2010">
        <v>525</v>
      </c>
      <c r="J2010">
        <v>130</v>
      </c>
      <c r="K2010">
        <v>234903076</v>
      </c>
      <c r="L2010">
        <v>215000000</v>
      </c>
      <c r="M2010" s="2">
        <f>VLOOKUP(A2010,Sheet2!$A$1:G5734,2,0)</f>
        <v>41376</v>
      </c>
      <c r="N2010" t="str">
        <f>VLOOKUP(A2010,Sheet2!$A$1:G5734,3,0)</f>
        <v>Color</v>
      </c>
      <c r="O2010" t="str">
        <f>VLOOKUP(A2010,Sheet2!$A$1:G5734,4,0)</f>
        <v>Adventure</v>
      </c>
      <c r="P2010" t="str">
        <f>VLOOKUP(A2010,Sheet2!$A$1:G5734,5,0)</f>
        <v>English</v>
      </c>
      <c r="Q2010" t="str">
        <f>VLOOKUP(A2010,Sheet2!$A$1:G5734,6,0)</f>
        <v>USA</v>
      </c>
      <c r="R2010" t="str">
        <f>VLOOKUP(A2010,Sheet2!$A$1:G5734,7,0)</f>
        <v>PG</v>
      </c>
      <c r="S2010" t="str">
        <f>IF(Table1[[#This Row],[Language]]="English","English","Other language")</f>
        <v>English</v>
      </c>
      <c r="T2010">
        <f>Table1[[#This Row],[Gross Revenue]]-Table1[[#This Row],[Budget]]</f>
        <v>19903076</v>
      </c>
      <c r="U2010" s="1">
        <f>(Table1[[#This Row],[Gross Revenue]]/Table1[[#This Row],[Budget]])-1</f>
        <v>9.2572446511627993E-2</v>
      </c>
      <c r="V2010" t="str">
        <f t="shared" si="62"/>
        <v>111-130 minutes</v>
      </c>
      <c r="W2010">
        <f>Table1[[#This Row],[Profit]]/Table1[[#This Row],[Budget]]</f>
        <v>9.2572446511627909E-2</v>
      </c>
      <c r="X2010" s="22" t="str">
        <f>IF(L2010="","",
IF(L2010&lt;Predictability!$B$1,"Low",
IF(L2010&lt;=Predictability!$B$2,"Mid","High")))</f>
        <v>High</v>
      </c>
      <c r="Y2010" s="22">
        <f t="shared" si="63"/>
        <v>0</v>
      </c>
    </row>
    <row r="2011" spans="1:25" x14ac:dyDescent="0.2">
      <c r="A2011" t="s">
        <v>5979</v>
      </c>
      <c r="B2011" t="s">
        <v>529</v>
      </c>
      <c r="C2011" t="s">
        <v>1684</v>
      </c>
      <c r="D2011">
        <v>18000</v>
      </c>
      <c r="E2011">
        <v>18726</v>
      </c>
      <c r="F2011">
        <v>98</v>
      </c>
      <c r="G2011">
        <v>20000</v>
      </c>
      <c r="H2011">
        <v>7.1</v>
      </c>
      <c r="I2011">
        <v>131</v>
      </c>
      <c r="J2011">
        <v>126</v>
      </c>
      <c r="K2011">
        <v>53680848</v>
      </c>
      <c r="L2011">
        <v>30000000</v>
      </c>
      <c r="M2011" s="2">
        <f>VLOOKUP(A2011,Sheet2!$A$1:G5735,2,0)</f>
        <v>39438</v>
      </c>
      <c r="N2011" t="str">
        <f>VLOOKUP(A2011,Sheet2!$A$1:G5735,3,0)</f>
        <v>Color</v>
      </c>
      <c r="O2011" t="str">
        <f>VLOOKUP(A2011,Sheet2!$A$1:G5735,4,0)</f>
        <v>Drama</v>
      </c>
      <c r="P2011" t="str">
        <f>VLOOKUP(A2011,Sheet2!$A$1:G5735,5,0)</f>
        <v>English</v>
      </c>
      <c r="Q2011" t="str">
        <f>VLOOKUP(A2011,Sheet2!$A$1:G5735,6,0)</f>
        <v>USA</v>
      </c>
      <c r="R2011" t="str">
        <f>VLOOKUP(A2011,Sheet2!$A$1:G5735,7,0)</f>
        <v>PG-13</v>
      </c>
      <c r="S2011" t="str">
        <f>IF(Table1[[#This Row],[Language]]="English","English","Other language")</f>
        <v>English</v>
      </c>
      <c r="T2011">
        <f>Table1[[#This Row],[Gross Revenue]]-Table1[[#This Row],[Budget]]</f>
        <v>23680848</v>
      </c>
      <c r="U2011" s="1">
        <f>(Table1[[#This Row],[Gross Revenue]]/Table1[[#This Row],[Budget]])-1</f>
        <v>0.78936160000000011</v>
      </c>
      <c r="V2011" t="str">
        <f t="shared" si="62"/>
        <v>111-130 minutes</v>
      </c>
      <c r="W2011">
        <f>Table1[[#This Row],[Profit]]/Table1[[#This Row],[Budget]]</f>
        <v>0.7893616</v>
      </c>
      <c r="X2011" s="22" t="str">
        <f>IF(L2011="","",
IF(L2011&lt;Predictability!$B$1,"Low",
IF(L2011&lt;=Predictability!$B$2,"Mid","High")))</f>
        <v>Mid</v>
      </c>
      <c r="Y2011" s="22">
        <f t="shared" si="63"/>
        <v>1</v>
      </c>
    </row>
    <row r="2012" spans="1:25" x14ac:dyDescent="0.2">
      <c r="A2012" t="s">
        <v>6021</v>
      </c>
      <c r="B2012" t="s">
        <v>2679</v>
      </c>
      <c r="C2012" t="s">
        <v>2680</v>
      </c>
      <c r="D2012">
        <v>464</v>
      </c>
      <c r="E2012">
        <v>1045</v>
      </c>
      <c r="F2012">
        <v>12</v>
      </c>
      <c r="G2012">
        <v>504</v>
      </c>
      <c r="H2012">
        <v>7.2</v>
      </c>
      <c r="I2012">
        <v>12</v>
      </c>
      <c r="J2012">
        <v>133</v>
      </c>
      <c r="K2012">
        <v>199228</v>
      </c>
      <c r="L2012">
        <v>150000000</v>
      </c>
      <c r="M2012" s="2">
        <f>VLOOKUP(A2012,Sheet2!$A$1:G5736,2,0)</f>
        <v>40119</v>
      </c>
      <c r="N2012" t="str">
        <f>VLOOKUP(A2012,Sheet2!$A$1:G5736,3,0)</f>
        <v>Color</v>
      </c>
      <c r="O2012" t="str">
        <f>VLOOKUP(A2012,Sheet2!$A$1:G5736,4,0)</f>
        <v>Comedy</v>
      </c>
      <c r="P2012" t="str">
        <f>VLOOKUP(A2012,Sheet2!$A$1:G5736,5,0)</f>
        <v>Hindi</v>
      </c>
      <c r="Q2012" t="str">
        <f>VLOOKUP(A2012,Sheet2!$A$1:G5736,6,0)</f>
        <v>India</v>
      </c>
      <c r="R2012">
        <f>VLOOKUP(A2012,Sheet2!$A$1:G5736,7,0)</f>
        <v>0</v>
      </c>
      <c r="S2012" t="str">
        <f>IF(Table1[[#This Row],[Language]]="English","English","Other language")</f>
        <v>Other language</v>
      </c>
      <c r="T2012">
        <f>Table1[[#This Row],[Gross Revenue]]-Table1[[#This Row],[Budget]]</f>
        <v>-149800772</v>
      </c>
      <c r="U2012" s="1">
        <f>(Table1[[#This Row],[Gross Revenue]]/Table1[[#This Row],[Budget]])-1</f>
        <v>-0.99867181333333332</v>
      </c>
      <c r="V2012" t="str">
        <f t="shared" si="62"/>
        <v>131-150 minutes</v>
      </c>
      <c r="W2012">
        <f>Table1[[#This Row],[Profit]]/Table1[[#This Row],[Budget]]</f>
        <v>-0.99867181333333332</v>
      </c>
      <c r="X2012" s="22" t="str">
        <f>IF(L2012="","",
IF(L2012&lt;Predictability!$B$1,"Low",
IF(L2012&lt;=Predictability!$B$2,"Mid","High")))</f>
        <v>High</v>
      </c>
      <c r="Y2012" s="22">
        <f t="shared" si="63"/>
        <v>0</v>
      </c>
    </row>
    <row r="2013" spans="1:25" x14ac:dyDescent="0.2">
      <c r="A2013" t="s">
        <v>5781</v>
      </c>
      <c r="B2013" t="s">
        <v>513</v>
      </c>
      <c r="C2013" t="s">
        <v>2276</v>
      </c>
      <c r="D2013">
        <v>16000</v>
      </c>
      <c r="E2013">
        <v>19166</v>
      </c>
      <c r="F2013">
        <v>0</v>
      </c>
      <c r="G2013">
        <v>83000</v>
      </c>
      <c r="H2013">
        <v>7</v>
      </c>
      <c r="I2013">
        <v>575</v>
      </c>
      <c r="J2013">
        <v>131</v>
      </c>
      <c r="K2013">
        <v>101785482</v>
      </c>
      <c r="L2013">
        <v>190000000</v>
      </c>
      <c r="M2013" s="2">
        <f>VLOOKUP(A2013,Sheet2!$A$1:G5737,2,0)</f>
        <v>41522</v>
      </c>
      <c r="N2013" t="str">
        <f>VLOOKUP(A2013,Sheet2!$A$1:G5737,3,0)</f>
        <v>Color</v>
      </c>
      <c r="O2013" t="str">
        <f>VLOOKUP(A2013,Sheet2!$A$1:G5737,4,0)</f>
        <v>Action</v>
      </c>
      <c r="P2013" t="str">
        <f>VLOOKUP(A2013,Sheet2!$A$1:G5737,5,0)</f>
        <v>English</v>
      </c>
      <c r="Q2013" t="str">
        <f>VLOOKUP(A2013,Sheet2!$A$1:G5737,6,0)</f>
        <v>USA</v>
      </c>
      <c r="R2013" t="str">
        <f>VLOOKUP(A2013,Sheet2!$A$1:G5737,7,0)</f>
        <v>PG-13</v>
      </c>
      <c r="S2013" t="str">
        <f>IF(Table1[[#This Row],[Language]]="English","English","Other language")</f>
        <v>English</v>
      </c>
      <c r="T2013">
        <f>Table1[[#This Row],[Gross Revenue]]-Table1[[#This Row],[Budget]]</f>
        <v>-88214518</v>
      </c>
      <c r="U2013" s="1">
        <f>(Table1[[#This Row],[Gross Revenue]]/Table1[[#This Row],[Budget]])-1</f>
        <v>-0.46428693684210531</v>
      </c>
      <c r="V2013" t="str">
        <f t="shared" si="62"/>
        <v>131-150 minutes</v>
      </c>
      <c r="W2013">
        <f>Table1[[#This Row],[Profit]]/Table1[[#This Row],[Budget]]</f>
        <v>-0.46428693684210526</v>
      </c>
      <c r="X2013" s="22" t="str">
        <f>IF(L2013="","",
IF(L2013&lt;Predictability!$B$1,"Low",
IF(L2013&lt;=Predictability!$B$2,"Mid","High")))</f>
        <v>High</v>
      </c>
      <c r="Y2013" s="22">
        <f t="shared" si="63"/>
        <v>0</v>
      </c>
    </row>
    <row r="2014" spans="1:25" x14ac:dyDescent="0.2">
      <c r="A2014" t="s">
        <v>6098</v>
      </c>
      <c r="B2014" t="s">
        <v>2736</v>
      </c>
      <c r="C2014" t="s">
        <v>2737</v>
      </c>
      <c r="D2014">
        <v>838</v>
      </c>
      <c r="E2014">
        <v>3697</v>
      </c>
      <c r="F2014">
        <v>17</v>
      </c>
      <c r="G2014">
        <v>30000</v>
      </c>
      <c r="H2014">
        <v>7.2</v>
      </c>
      <c r="I2014">
        <v>224</v>
      </c>
      <c r="J2014">
        <v>95</v>
      </c>
      <c r="K2014">
        <v>76137505</v>
      </c>
      <c r="L2014">
        <v>55000000</v>
      </c>
      <c r="M2014" s="2">
        <f>VLOOKUP(A2014,Sheet2!$A$1:G5738,2,0)</f>
        <v>41697</v>
      </c>
      <c r="N2014" t="str">
        <f>VLOOKUP(A2014,Sheet2!$A$1:G5738,3,0)</f>
        <v>Color</v>
      </c>
      <c r="O2014" t="str">
        <f>VLOOKUP(A2014,Sheet2!$A$1:G5738,4,0)</f>
        <v>Animation</v>
      </c>
      <c r="P2014" t="str">
        <f>VLOOKUP(A2014,Sheet2!$A$1:G5738,5,0)</f>
        <v>English</v>
      </c>
      <c r="Q2014" t="str">
        <f>VLOOKUP(A2014,Sheet2!$A$1:G5738,6,0)</f>
        <v>UK</v>
      </c>
      <c r="R2014" t="str">
        <f>VLOOKUP(A2014,Sheet2!$A$1:G5738,7,0)</f>
        <v>PG</v>
      </c>
      <c r="S2014" t="str">
        <f>IF(Table1[[#This Row],[Language]]="English","English","Other language")</f>
        <v>English</v>
      </c>
      <c r="T2014">
        <f>Table1[[#This Row],[Gross Revenue]]-Table1[[#This Row],[Budget]]</f>
        <v>21137505</v>
      </c>
      <c r="U2014" s="1">
        <f>(Table1[[#This Row],[Gross Revenue]]/Table1[[#This Row],[Budget]])-1</f>
        <v>0.3843182727272727</v>
      </c>
      <c r="V2014" t="str">
        <f t="shared" si="62"/>
        <v>90-110 minutes</v>
      </c>
      <c r="W2014">
        <f>Table1[[#This Row],[Profit]]/Table1[[#This Row],[Budget]]</f>
        <v>0.3843182727272727</v>
      </c>
      <c r="X2014" s="22" t="str">
        <f>IF(L2014="","",
IF(L2014&lt;Predictability!$B$1,"Low",
IF(L2014&lt;=Predictability!$B$2,"Mid","High")))</f>
        <v>High</v>
      </c>
      <c r="Y2014" s="22">
        <f t="shared" si="63"/>
        <v>0</v>
      </c>
    </row>
    <row r="2015" spans="1:25" x14ac:dyDescent="0.2">
      <c r="A2015" t="s">
        <v>5094</v>
      </c>
      <c r="B2015" t="s">
        <v>700</v>
      </c>
      <c r="C2015" t="s">
        <v>1176</v>
      </c>
      <c r="D2015">
        <v>12000</v>
      </c>
      <c r="E2015">
        <v>13573</v>
      </c>
      <c r="F2015">
        <v>0</v>
      </c>
      <c r="G2015">
        <v>43000</v>
      </c>
      <c r="H2015">
        <v>6.5</v>
      </c>
      <c r="I2015">
        <v>335</v>
      </c>
      <c r="J2015">
        <v>129</v>
      </c>
      <c r="K2015">
        <v>49874933</v>
      </c>
      <c r="L2015">
        <v>26000000</v>
      </c>
      <c r="M2015" s="2">
        <f>VLOOKUP(A2015,Sheet2!$A$1:G5739,2,0)</f>
        <v>41418</v>
      </c>
      <c r="N2015" t="str">
        <f>VLOOKUP(A2015,Sheet2!$A$1:G5739,3,0)</f>
        <v>Color</v>
      </c>
      <c r="O2015" t="str">
        <f>VLOOKUP(A2015,Sheet2!$A$1:G5739,4,0)</f>
        <v>Comedy</v>
      </c>
      <c r="P2015" t="str">
        <f>VLOOKUP(A2015,Sheet2!$A$1:G5739,5,0)</f>
        <v>English</v>
      </c>
      <c r="Q2015" t="str">
        <f>VLOOKUP(A2015,Sheet2!$A$1:G5739,6,0)</f>
        <v>USA</v>
      </c>
      <c r="R2015" t="str">
        <f>VLOOKUP(A2015,Sheet2!$A$1:G5739,7,0)</f>
        <v>R</v>
      </c>
      <c r="S2015" t="str">
        <f>IF(Table1[[#This Row],[Language]]="English","English","Other language")</f>
        <v>English</v>
      </c>
      <c r="T2015">
        <f>Table1[[#This Row],[Gross Revenue]]-Table1[[#This Row],[Budget]]</f>
        <v>23874933</v>
      </c>
      <c r="U2015" s="1">
        <f>(Table1[[#This Row],[Gross Revenue]]/Table1[[#This Row],[Budget]])-1</f>
        <v>0.91826665384615391</v>
      </c>
      <c r="V2015" t="str">
        <f t="shared" si="62"/>
        <v>111-130 minutes</v>
      </c>
      <c r="W2015">
        <f>Table1[[#This Row],[Profit]]/Table1[[#This Row],[Budget]]</f>
        <v>0.9182666538461538</v>
      </c>
      <c r="X2015" s="22" t="str">
        <f>IF(L2015="","",
IF(L2015&lt;Predictability!$B$1,"Low",
IF(L2015&lt;=Predictability!$B$2,"Mid","High")))</f>
        <v>Mid</v>
      </c>
      <c r="Y2015" s="22">
        <f t="shared" si="63"/>
        <v>1</v>
      </c>
    </row>
    <row r="2016" spans="1:25" x14ac:dyDescent="0.2">
      <c r="A2016" t="s">
        <v>6286</v>
      </c>
      <c r="B2016" t="s">
        <v>1356</v>
      </c>
      <c r="C2016" t="s">
        <v>1356</v>
      </c>
      <c r="D2016">
        <v>16000</v>
      </c>
      <c r="E2016">
        <v>17209</v>
      </c>
      <c r="F2016">
        <v>16000</v>
      </c>
      <c r="G2016">
        <v>0</v>
      </c>
      <c r="H2016">
        <v>7.3</v>
      </c>
      <c r="I2016">
        <v>38</v>
      </c>
      <c r="J2016">
        <v>115</v>
      </c>
      <c r="K2016">
        <v>41400000</v>
      </c>
      <c r="L2016">
        <v>6900000</v>
      </c>
      <c r="M2016" s="2">
        <f>VLOOKUP(A2016,Sheet2!$A$1:G5740,2,0)</f>
        <v>31069</v>
      </c>
      <c r="N2016" t="str">
        <f>VLOOKUP(A2016,Sheet2!$A$1:G5740,3,0)</f>
        <v>Color</v>
      </c>
      <c r="O2016" t="str">
        <f>VLOOKUP(A2016,Sheet2!$A$1:G5740,4,0)</f>
        <v>Western</v>
      </c>
      <c r="P2016" t="str">
        <f>VLOOKUP(A2016,Sheet2!$A$1:G5740,5,0)</f>
        <v>English</v>
      </c>
      <c r="Q2016" t="str">
        <f>VLOOKUP(A2016,Sheet2!$A$1:G5740,6,0)</f>
        <v>USA</v>
      </c>
      <c r="R2016" t="str">
        <f>VLOOKUP(A2016,Sheet2!$A$1:G5740,7,0)</f>
        <v>R</v>
      </c>
      <c r="S2016" t="str">
        <f>IF(Table1[[#This Row],[Language]]="English","English","Other language")</f>
        <v>English</v>
      </c>
      <c r="T2016">
        <f>Table1[[#This Row],[Gross Revenue]]-Table1[[#This Row],[Budget]]</f>
        <v>34500000</v>
      </c>
      <c r="U2016" s="1">
        <f>(Table1[[#This Row],[Gross Revenue]]/Table1[[#This Row],[Budget]])-1</f>
        <v>5</v>
      </c>
      <c r="V2016" t="str">
        <f t="shared" si="62"/>
        <v>111-130 minutes</v>
      </c>
      <c r="W2016">
        <f>Table1[[#This Row],[Profit]]/Table1[[#This Row],[Budget]]</f>
        <v>5</v>
      </c>
      <c r="X2016" s="22" t="str">
        <f>IF(L2016="","",
IF(L2016&lt;Predictability!$B$1,"Low",
IF(L2016&lt;=Predictability!$B$2,"Mid","High")))</f>
        <v>Low</v>
      </c>
      <c r="Y2016" s="22">
        <f t="shared" si="63"/>
        <v>1</v>
      </c>
    </row>
    <row r="2017" spans="1:25" x14ac:dyDescent="0.2">
      <c r="A2017" t="s">
        <v>4111</v>
      </c>
      <c r="B2017" t="s">
        <v>279</v>
      </c>
      <c r="C2017" t="s">
        <v>1235</v>
      </c>
      <c r="D2017">
        <v>20000</v>
      </c>
      <c r="E2017">
        <v>21393</v>
      </c>
      <c r="F2017">
        <v>456</v>
      </c>
      <c r="G2017">
        <v>24000</v>
      </c>
      <c r="H2017">
        <v>5.8</v>
      </c>
      <c r="I2017">
        <v>256</v>
      </c>
      <c r="J2017">
        <v>111</v>
      </c>
      <c r="K2017">
        <v>34964818</v>
      </c>
      <c r="L2017">
        <v>150000000</v>
      </c>
      <c r="M2017" s="2">
        <f>VLOOKUP(A2017,Sheet2!$A$1:G5741,2,0)</f>
        <v>42055</v>
      </c>
      <c r="N2017" t="str">
        <f>VLOOKUP(A2017,Sheet2!$A$1:G5741,3,0)</f>
        <v>Color</v>
      </c>
      <c r="O2017" t="str">
        <f>VLOOKUP(A2017,Sheet2!$A$1:G5741,4,0)</f>
        <v>Adventure</v>
      </c>
      <c r="P2017" t="str">
        <f>VLOOKUP(A2017,Sheet2!$A$1:G5741,5,0)</f>
        <v>English</v>
      </c>
      <c r="Q2017" t="str">
        <f>VLOOKUP(A2017,Sheet2!$A$1:G5741,6,0)</f>
        <v>USA</v>
      </c>
      <c r="R2017" t="str">
        <f>VLOOKUP(A2017,Sheet2!$A$1:G5741,7,0)</f>
        <v>PG</v>
      </c>
      <c r="S2017" t="str">
        <f>IF(Table1[[#This Row],[Language]]="English","English","Other language")</f>
        <v>English</v>
      </c>
      <c r="T2017">
        <f>Table1[[#This Row],[Gross Revenue]]-Table1[[#This Row],[Budget]]</f>
        <v>-115035182</v>
      </c>
      <c r="U2017" s="1">
        <f>(Table1[[#This Row],[Gross Revenue]]/Table1[[#This Row],[Budget]])-1</f>
        <v>-0.76690121333333328</v>
      </c>
      <c r="V2017" t="str">
        <f t="shared" si="62"/>
        <v>111-130 minutes</v>
      </c>
      <c r="W2017">
        <f>Table1[[#This Row],[Profit]]/Table1[[#This Row],[Budget]]</f>
        <v>-0.76690121333333339</v>
      </c>
      <c r="X2017" s="22" t="str">
        <f>IF(L2017="","",
IF(L2017&lt;Predictability!$B$1,"Low",
IF(L2017&lt;=Predictability!$B$2,"Mid","High")))</f>
        <v>High</v>
      </c>
      <c r="Y2017" s="22">
        <f t="shared" si="63"/>
        <v>0</v>
      </c>
    </row>
    <row r="2018" spans="1:25" x14ac:dyDescent="0.2">
      <c r="A2018" t="s">
        <v>5495</v>
      </c>
      <c r="B2018" t="s">
        <v>1056</v>
      </c>
      <c r="C2018" t="s">
        <v>1687</v>
      </c>
      <c r="D2018">
        <v>12000</v>
      </c>
      <c r="E2018">
        <v>14127</v>
      </c>
      <c r="F2018">
        <v>22</v>
      </c>
      <c r="G2018">
        <v>10000</v>
      </c>
      <c r="H2018">
        <v>6.8</v>
      </c>
      <c r="I2018">
        <v>219</v>
      </c>
      <c r="J2018">
        <v>108</v>
      </c>
      <c r="K2018">
        <v>10326062</v>
      </c>
      <c r="L2018">
        <v>33000000</v>
      </c>
      <c r="M2018" s="2">
        <f>VLOOKUP(A2018,Sheet2!$A$1:G5742,2,0)</f>
        <v>40059</v>
      </c>
      <c r="N2018" t="str">
        <f>VLOOKUP(A2018,Sheet2!$A$1:G5742,3,0)</f>
        <v>Color</v>
      </c>
      <c r="O2018" t="str">
        <f>VLOOKUP(A2018,Sheet2!$A$1:G5742,4,0)</f>
        <v>Action</v>
      </c>
      <c r="P2018" t="str">
        <f>VLOOKUP(A2018,Sheet2!$A$1:G5742,5,0)</f>
        <v>English</v>
      </c>
      <c r="Q2018" t="str">
        <f>VLOOKUP(A2018,Sheet2!$A$1:G5742,6,0)</f>
        <v>Germany</v>
      </c>
      <c r="R2018" t="str">
        <f>VLOOKUP(A2018,Sheet2!$A$1:G5742,7,0)</f>
        <v>R</v>
      </c>
      <c r="S2018" t="str">
        <f>IF(Table1[[#This Row],[Language]]="English","English","Other language")</f>
        <v>English</v>
      </c>
      <c r="T2018">
        <f>Table1[[#This Row],[Gross Revenue]]-Table1[[#This Row],[Budget]]</f>
        <v>-22673938</v>
      </c>
      <c r="U2018" s="1">
        <f>(Table1[[#This Row],[Gross Revenue]]/Table1[[#This Row],[Budget]])-1</f>
        <v>-0.68708903030303037</v>
      </c>
      <c r="V2018" t="str">
        <f t="shared" si="62"/>
        <v>90-110 minutes</v>
      </c>
      <c r="W2018">
        <f>Table1[[#This Row],[Profit]]/Table1[[#This Row],[Budget]]</f>
        <v>-0.68708903030303026</v>
      </c>
      <c r="X2018" s="22" t="str">
        <f>IF(L2018="","",
IF(L2018&lt;Predictability!$B$1,"Low",
IF(L2018&lt;=Predictability!$B$2,"Mid","High")))</f>
        <v>Mid</v>
      </c>
      <c r="Y2018" s="22">
        <f t="shared" si="63"/>
        <v>0</v>
      </c>
    </row>
    <row r="2019" spans="1:25" x14ac:dyDescent="0.2">
      <c r="A2019" t="s">
        <v>4129</v>
      </c>
      <c r="B2019" t="s">
        <v>718</v>
      </c>
      <c r="C2019" t="s">
        <v>236</v>
      </c>
      <c r="D2019">
        <v>17000</v>
      </c>
      <c r="E2019">
        <v>18141</v>
      </c>
      <c r="F2019">
        <v>21000</v>
      </c>
      <c r="G2019">
        <v>0</v>
      </c>
      <c r="H2019">
        <v>6.8</v>
      </c>
      <c r="I2019">
        <v>233</v>
      </c>
      <c r="J2019">
        <v>112</v>
      </c>
      <c r="K2019">
        <v>95308367</v>
      </c>
      <c r="L2019">
        <v>48000000</v>
      </c>
      <c r="M2019" s="2">
        <f>VLOOKUP(A2019,Sheet2!$A$1:G5743,2,0)</f>
        <v>37430</v>
      </c>
      <c r="N2019" t="str">
        <f>VLOOKUP(A2019,Sheet2!$A$1:G5743,3,0)</f>
        <v>Color</v>
      </c>
      <c r="O2019" t="str">
        <f>VLOOKUP(A2019,Sheet2!$A$1:G5743,4,0)</f>
        <v>Crime</v>
      </c>
      <c r="P2019" t="str">
        <f>VLOOKUP(A2019,Sheet2!$A$1:G5743,5,0)</f>
        <v>English</v>
      </c>
      <c r="Q2019" t="str">
        <f>VLOOKUP(A2019,Sheet2!$A$1:G5743,6,0)</f>
        <v>USA</v>
      </c>
      <c r="R2019" t="str">
        <f>VLOOKUP(A2019,Sheet2!$A$1:G5743,7,0)</f>
        <v>R</v>
      </c>
      <c r="S2019" t="str">
        <f>IF(Table1[[#This Row],[Language]]="English","English","Other language")</f>
        <v>English</v>
      </c>
      <c r="T2019">
        <f>Table1[[#This Row],[Gross Revenue]]-Table1[[#This Row],[Budget]]</f>
        <v>47308367</v>
      </c>
      <c r="U2019" s="1">
        <f>(Table1[[#This Row],[Gross Revenue]]/Table1[[#This Row],[Budget]])-1</f>
        <v>0.9855909791666666</v>
      </c>
      <c r="V2019" t="str">
        <f t="shared" si="62"/>
        <v>111-130 minutes</v>
      </c>
      <c r="W2019">
        <f>Table1[[#This Row],[Profit]]/Table1[[#This Row],[Budget]]</f>
        <v>0.98559097916666671</v>
      </c>
      <c r="X2019" s="22" t="str">
        <f>IF(L2019="","",
IF(L2019&lt;Predictability!$B$1,"Low",
IF(L2019&lt;=Predictability!$B$2,"Mid","High")))</f>
        <v>Mid</v>
      </c>
      <c r="Y2019" s="22">
        <f t="shared" si="63"/>
        <v>1</v>
      </c>
    </row>
    <row r="2020" spans="1:25" x14ac:dyDescent="0.2">
      <c r="A2020" t="s">
        <v>6933</v>
      </c>
      <c r="B2020" t="s">
        <v>3192</v>
      </c>
      <c r="C2020" t="s">
        <v>2276</v>
      </c>
      <c r="D2020">
        <v>634</v>
      </c>
      <c r="E2020">
        <v>1322</v>
      </c>
      <c r="F2020">
        <v>0</v>
      </c>
      <c r="G2020">
        <v>27000</v>
      </c>
      <c r="H2020">
        <v>8.1999999999999993</v>
      </c>
      <c r="I2020">
        <v>406</v>
      </c>
      <c r="J2020">
        <v>112</v>
      </c>
      <c r="K2020">
        <v>37623143</v>
      </c>
      <c r="L2020">
        <v>13500000</v>
      </c>
      <c r="M2020" s="2">
        <f>VLOOKUP(A2020,Sheet2!$A$1:G5744,2,0)</f>
        <v>38834</v>
      </c>
      <c r="N2020" t="str">
        <f>VLOOKUP(A2020,Sheet2!$A$1:G5744,3,0)</f>
        <v>Color</v>
      </c>
      <c r="O2020" t="str">
        <f>VLOOKUP(A2020,Sheet2!$A$1:G5744,4,0)</f>
        <v>Drama</v>
      </c>
      <c r="P2020" t="str">
        <f>VLOOKUP(A2020,Sheet2!$A$1:G5744,5,0)</f>
        <v>Spanish</v>
      </c>
      <c r="Q2020" t="str">
        <f>VLOOKUP(A2020,Sheet2!$A$1:G5744,6,0)</f>
        <v>Spain</v>
      </c>
      <c r="R2020" t="str">
        <f>VLOOKUP(A2020,Sheet2!$A$1:G5744,7,0)</f>
        <v>R</v>
      </c>
      <c r="S2020" t="str">
        <f>IF(Table1[[#This Row],[Language]]="English","English","Other language")</f>
        <v>Other language</v>
      </c>
      <c r="T2020">
        <f>Table1[[#This Row],[Gross Revenue]]-Table1[[#This Row],[Budget]]</f>
        <v>24123143</v>
      </c>
      <c r="U2020" s="1">
        <f>(Table1[[#This Row],[Gross Revenue]]/Table1[[#This Row],[Budget]])-1</f>
        <v>1.7868994814814814</v>
      </c>
      <c r="V2020" t="str">
        <f t="shared" si="62"/>
        <v>111-130 minutes</v>
      </c>
      <c r="W2020">
        <f>Table1[[#This Row],[Profit]]/Table1[[#This Row],[Budget]]</f>
        <v>1.7868994814814816</v>
      </c>
      <c r="X2020" s="22" t="str">
        <f>IF(L2020="","",
IF(L2020&lt;Predictability!$B$1,"Low",
IF(L2020&lt;=Predictability!$B$2,"Mid","High")))</f>
        <v>Mid</v>
      </c>
      <c r="Y2020" s="22">
        <f t="shared" si="63"/>
        <v>1</v>
      </c>
    </row>
    <row r="2021" spans="1:25" x14ac:dyDescent="0.2">
      <c r="A2021" t="s">
        <v>4137</v>
      </c>
      <c r="B2021" t="s">
        <v>1259</v>
      </c>
      <c r="C2021" t="s">
        <v>1260</v>
      </c>
      <c r="D2021">
        <v>787</v>
      </c>
      <c r="E2021">
        <v>2915</v>
      </c>
      <c r="F2021">
        <v>2</v>
      </c>
      <c r="G2021">
        <v>269</v>
      </c>
      <c r="H2021">
        <v>5.8</v>
      </c>
      <c r="I2021">
        <v>77</v>
      </c>
      <c r="J2021">
        <v>84</v>
      </c>
      <c r="K2021">
        <v>15712072</v>
      </c>
      <c r="L2021">
        <v>20000000</v>
      </c>
      <c r="M2021" s="2">
        <f>VLOOKUP(A2021,Sheet2!$A$1:G5745,2,0)</f>
        <v>38327</v>
      </c>
      <c r="N2021" t="str">
        <f>VLOOKUP(A2021,Sheet2!$A$1:G5745,3,0)</f>
        <v>Color</v>
      </c>
      <c r="O2021" t="str">
        <f>VLOOKUP(A2021,Sheet2!$A$1:G5745,4,0)</f>
        <v>Action</v>
      </c>
      <c r="P2021" t="str">
        <f>VLOOKUP(A2021,Sheet2!$A$1:G5745,5,0)</f>
        <v>English</v>
      </c>
      <c r="Q2021" t="str">
        <f>VLOOKUP(A2021,Sheet2!$A$1:G5745,6,0)</f>
        <v>USA</v>
      </c>
      <c r="R2021" t="str">
        <f>VLOOKUP(A2021,Sheet2!$A$1:G5745,7,0)</f>
        <v>PG-13</v>
      </c>
      <c r="S2021" t="str">
        <f>IF(Table1[[#This Row],[Language]]="English","English","Other language")</f>
        <v>English</v>
      </c>
      <c r="T2021">
        <f>Table1[[#This Row],[Gross Revenue]]-Table1[[#This Row],[Budget]]</f>
        <v>-4287928</v>
      </c>
      <c r="U2021" s="1">
        <f>(Table1[[#This Row],[Gross Revenue]]/Table1[[#This Row],[Budget]])-1</f>
        <v>-0.21439640000000004</v>
      </c>
      <c r="V2021" t="str">
        <f t="shared" si="62"/>
        <v>&lt;90 minutes</v>
      </c>
      <c r="W2021">
        <f>Table1[[#This Row],[Profit]]/Table1[[#This Row],[Budget]]</f>
        <v>-0.21439639999999999</v>
      </c>
      <c r="X2021" s="22" t="str">
        <f>IF(L2021="","",
IF(L2021&lt;Predictability!$B$1,"Low",
IF(L2021&lt;=Predictability!$B$2,"Mid","High")))</f>
        <v>Mid</v>
      </c>
      <c r="Y2021" s="22">
        <f t="shared" si="63"/>
        <v>0</v>
      </c>
    </row>
    <row r="2022" spans="1:25" x14ac:dyDescent="0.2">
      <c r="A2022" t="s">
        <v>4953</v>
      </c>
      <c r="B2022" t="s">
        <v>1968</v>
      </c>
      <c r="C2022" t="s">
        <v>1969</v>
      </c>
      <c r="D2022">
        <v>733</v>
      </c>
      <c r="E2022">
        <v>2753</v>
      </c>
      <c r="F2022">
        <v>14</v>
      </c>
      <c r="G2022">
        <v>0</v>
      </c>
      <c r="H2022">
        <v>6.4</v>
      </c>
      <c r="I2022">
        <v>191</v>
      </c>
      <c r="J2022">
        <v>109</v>
      </c>
      <c r="K2022">
        <v>31990064</v>
      </c>
      <c r="L2022">
        <v>12000000</v>
      </c>
      <c r="M2022" s="2">
        <f>VLOOKUP(A2022,Sheet2!$A$1:G5746,2,0)</f>
        <v>42290</v>
      </c>
      <c r="N2022" t="str">
        <f>VLOOKUP(A2022,Sheet2!$A$1:G5746,3,0)</f>
        <v>Color</v>
      </c>
      <c r="O2022" t="str">
        <f>VLOOKUP(A2022,Sheet2!$A$1:G5746,4,0)</f>
        <v>Drama</v>
      </c>
      <c r="P2022" t="str">
        <f>VLOOKUP(A2022,Sheet2!$A$1:G5746,5,0)</f>
        <v>English</v>
      </c>
      <c r="Q2022" t="str">
        <f>VLOOKUP(A2022,Sheet2!$A$1:G5746,6,0)</f>
        <v>USA</v>
      </c>
      <c r="R2022" t="str">
        <f>VLOOKUP(A2022,Sheet2!$A$1:G5746,7,0)</f>
        <v>PG-13</v>
      </c>
      <c r="S2022" t="str">
        <f>IF(Table1[[#This Row],[Language]]="English","English","Other language")</f>
        <v>English</v>
      </c>
      <c r="T2022">
        <f>Table1[[#This Row],[Gross Revenue]]-Table1[[#This Row],[Budget]]</f>
        <v>19990064</v>
      </c>
      <c r="U2022" s="1">
        <f>(Table1[[#This Row],[Gross Revenue]]/Table1[[#This Row],[Budget]])-1</f>
        <v>1.6658386666666667</v>
      </c>
      <c r="V2022" t="str">
        <f t="shared" si="62"/>
        <v>90-110 minutes</v>
      </c>
      <c r="W2022">
        <f>Table1[[#This Row],[Profit]]/Table1[[#This Row],[Budget]]</f>
        <v>1.6658386666666667</v>
      </c>
      <c r="X2022" s="22" t="str">
        <f>IF(L2022="","",
IF(L2022&lt;Predictability!$B$1,"Low",
IF(L2022&lt;=Predictability!$B$2,"Mid","High")))</f>
        <v>Mid</v>
      </c>
      <c r="Y2022" s="22">
        <f t="shared" si="63"/>
        <v>1</v>
      </c>
    </row>
    <row r="2023" spans="1:25" x14ac:dyDescent="0.2">
      <c r="A2023" t="s">
        <v>4823</v>
      </c>
      <c r="B2023" t="s">
        <v>1878</v>
      </c>
      <c r="C2023" t="s">
        <v>1879</v>
      </c>
      <c r="D2023">
        <v>189</v>
      </c>
      <c r="E2023">
        <v>330</v>
      </c>
      <c r="F2023">
        <v>110</v>
      </c>
      <c r="G2023">
        <v>12000</v>
      </c>
      <c r="H2023">
        <v>6.3</v>
      </c>
      <c r="I2023">
        <v>409</v>
      </c>
      <c r="J2023">
        <v>84</v>
      </c>
      <c r="K2023">
        <v>107917283</v>
      </c>
      <c r="L2023">
        <v>15000</v>
      </c>
      <c r="M2023" s="2">
        <f>VLOOKUP(A2023,Sheet2!$A$1:G5747,2,0)</f>
        <v>39432</v>
      </c>
      <c r="N2023" t="str">
        <f>VLOOKUP(A2023,Sheet2!$A$1:G5747,3,0)</f>
        <v>Color</v>
      </c>
      <c r="O2023" t="str">
        <f>VLOOKUP(A2023,Sheet2!$A$1:G5747,4,0)</f>
        <v>Horror</v>
      </c>
      <c r="P2023" t="str">
        <f>VLOOKUP(A2023,Sheet2!$A$1:G5747,5,0)</f>
        <v>English</v>
      </c>
      <c r="Q2023" t="str">
        <f>VLOOKUP(A2023,Sheet2!$A$1:G5747,6,0)</f>
        <v>USA</v>
      </c>
      <c r="R2023" t="str">
        <f>VLOOKUP(A2023,Sheet2!$A$1:G5747,7,0)</f>
        <v>R</v>
      </c>
      <c r="S2023" t="str">
        <f>IF(Table1[[#This Row],[Language]]="English","English","Other language")</f>
        <v>English</v>
      </c>
      <c r="T2023">
        <f>Table1[[#This Row],[Gross Revenue]]-Table1[[#This Row],[Budget]]</f>
        <v>107902283</v>
      </c>
      <c r="U2023" s="1">
        <f>(Table1[[#This Row],[Gross Revenue]]/Table1[[#This Row],[Budget]])-1</f>
        <v>7193.4855333333335</v>
      </c>
      <c r="V2023" t="str">
        <f t="shared" si="62"/>
        <v>&lt;90 minutes</v>
      </c>
      <c r="W2023">
        <f>Table1[[#This Row],[Profit]]/Table1[[#This Row],[Budget]]</f>
        <v>7193.4855333333335</v>
      </c>
      <c r="X2023" s="22" t="str">
        <f>IF(L2023="","",
IF(L2023&lt;Predictability!$B$1,"Low",
IF(L2023&lt;=Predictability!$B$2,"Mid","High")))</f>
        <v>Low</v>
      </c>
      <c r="Y2023" s="22">
        <f t="shared" si="63"/>
        <v>1</v>
      </c>
    </row>
    <row r="2024" spans="1:25" x14ac:dyDescent="0.2">
      <c r="A2024" t="s">
        <v>4093</v>
      </c>
      <c r="B2024" t="s">
        <v>1211</v>
      </c>
      <c r="C2024" t="s">
        <v>1212</v>
      </c>
      <c r="D2024">
        <v>438</v>
      </c>
      <c r="E2024">
        <v>1081</v>
      </c>
      <c r="F2024">
        <v>21</v>
      </c>
      <c r="G2024">
        <v>14000</v>
      </c>
      <c r="H2024">
        <v>5.7</v>
      </c>
      <c r="I2024">
        <v>264</v>
      </c>
      <c r="J2024">
        <v>98</v>
      </c>
      <c r="K2024">
        <v>84749884</v>
      </c>
      <c r="L2024">
        <v>3000000</v>
      </c>
      <c r="M2024" s="2">
        <f>VLOOKUP(A2024,Sheet2!$A$1:G5748,2,0)</f>
        <v>40507</v>
      </c>
      <c r="N2024" t="str">
        <f>VLOOKUP(A2024,Sheet2!$A$1:G5748,3,0)</f>
        <v>Color</v>
      </c>
      <c r="O2024" t="str">
        <f>VLOOKUP(A2024,Sheet2!$A$1:G5748,4,0)</f>
        <v>Horror</v>
      </c>
      <c r="P2024" t="str">
        <f>VLOOKUP(A2024,Sheet2!$A$1:G5748,5,0)</f>
        <v>English</v>
      </c>
      <c r="Q2024" t="str">
        <f>VLOOKUP(A2024,Sheet2!$A$1:G5748,6,0)</f>
        <v>USA</v>
      </c>
      <c r="R2024" t="str">
        <f>VLOOKUP(A2024,Sheet2!$A$1:G5748,7,0)</f>
        <v>R</v>
      </c>
      <c r="S2024" t="str">
        <f>IF(Table1[[#This Row],[Language]]="English","English","Other language")</f>
        <v>English</v>
      </c>
      <c r="T2024">
        <f>Table1[[#This Row],[Gross Revenue]]-Table1[[#This Row],[Budget]]</f>
        <v>81749884</v>
      </c>
      <c r="U2024" s="1">
        <f>(Table1[[#This Row],[Gross Revenue]]/Table1[[#This Row],[Budget]])-1</f>
        <v>27.249961333333335</v>
      </c>
      <c r="V2024" t="str">
        <f t="shared" si="62"/>
        <v>90-110 minutes</v>
      </c>
      <c r="W2024">
        <f>Table1[[#This Row],[Profit]]/Table1[[#This Row],[Budget]]</f>
        <v>27.249961333333335</v>
      </c>
      <c r="X2024" s="22" t="str">
        <f>IF(L2024="","",
IF(L2024&lt;Predictability!$B$1,"Low",
IF(L2024&lt;=Predictability!$B$2,"Mid","High")))</f>
        <v>Low</v>
      </c>
      <c r="Y2024" s="22">
        <f t="shared" si="63"/>
        <v>1</v>
      </c>
    </row>
    <row r="2025" spans="1:25" x14ac:dyDescent="0.2">
      <c r="A2025" t="s">
        <v>4190</v>
      </c>
      <c r="B2025" t="s">
        <v>1307</v>
      </c>
      <c r="C2025" t="s">
        <v>407</v>
      </c>
      <c r="D2025">
        <v>581</v>
      </c>
      <c r="E2025">
        <v>2371</v>
      </c>
      <c r="F2025">
        <v>24</v>
      </c>
      <c r="G2025">
        <v>24000</v>
      </c>
      <c r="H2025">
        <v>5.8</v>
      </c>
      <c r="I2025">
        <v>251</v>
      </c>
      <c r="J2025">
        <v>94</v>
      </c>
      <c r="K2025">
        <v>104007828</v>
      </c>
      <c r="L2025">
        <v>5000000</v>
      </c>
      <c r="M2025" s="2">
        <f>VLOOKUP(A2025,Sheet2!$A$1:G5749,2,0)</f>
        <v>40790</v>
      </c>
      <c r="N2025" t="str">
        <f>VLOOKUP(A2025,Sheet2!$A$1:G5749,3,0)</f>
        <v>Color</v>
      </c>
      <c r="O2025" t="str">
        <f>VLOOKUP(A2025,Sheet2!$A$1:G5749,4,0)</f>
        <v>Horror</v>
      </c>
      <c r="P2025" t="str">
        <f>VLOOKUP(A2025,Sheet2!$A$1:G5749,5,0)</f>
        <v>English</v>
      </c>
      <c r="Q2025" t="str">
        <f>VLOOKUP(A2025,Sheet2!$A$1:G5749,6,0)</f>
        <v>USA</v>
      </c>
      <c r="R2025" t="str">
        <f>VLOOKUP(A2025,Sheet2!$A$1:G5749,7,0)</f>
        <v>R</v>
      </c>
      <c r="S2025" t="str">
        <f>IF(Table1[[#This Row],[Language]]="English","English","Other language")</f>
        <v>English</v>
      </c>
      <c r="T2025">
        <f>Table1[[#This Row],[Gross Revenue]]-Table1[[#This Row],[Budget]]</f>
        <v>99007828</v>
      </c>
      <c r="U2025" s="1">
        <f>(Table1[[#This Row],[Gross Revenue]]/Table1[[#This Row],[Budget]])-1</f>
        <v>19.8015656</v>
      </c>
      <c r="V2025" t="str">
        <f t="shared" si="62"/>
        <v>90-110 minutes</v>
      </c>
      <c r="W2025">
        <f>Table1[[#This Row],[Profit]]/Table1[[#This Row],[Budget]]</f>
        <v>19.8015656</v>
      </c>
      <c r="X2025" s="22" t="str">
        <f>IF(L2025="","",
IF(L2025&lt;Predictability!$B$1,"Low",
IF(L2025&lt;=Predictability!$B$2,"Mid","High")))</f>
        <v>Low</v>
      </c>
      <c r="Y2025" s="22">
        <f t="shared" si="63"/>
        <v>1</v>
      </c>
    </row>
    <row r="2026" spans="1:25" x14ac:dyDescent="0.2">
      <c r="A2026" t="s">
        <v>3480</v>
      </c>
      <c r="B2026" t="s">
        <v>406</v>
      </c>
      <c r="C2026" t="s">
        <v>407</v>
      </c>
      <c r="D2026">
        <v>235</v>
      </c>
      <c r="E2026">
        <v>799</v>
      </c>
      <c r="F2026">
        <v>24</v>
      </c>
      <c r="G2026">
        <v>26000</v>
      </c>
      <c r="H2026">
        <v>4.5999999999999996</v>
      </c>
      <c r="I2026">
        <v>248</v>
      </c>
      <c r="J2026">
        <v>96</v>
      </c>
      <c r="K2026">
        <v>53884821</v>
      </c>
      <c r="L2026">
        <v>5000000</v>
      </c>
      <c r="M2026" s="2">
        <f>VLOOKUP(A2026,Sheet2!$A$1:G5750,2,0)</f>
        <v>40944</v>
      </c>
      <c r="N2026" t="str">
        <f>VLOOKUP(A2026,Sheet2!$A$1:G5750,3,0)</f>
        <v>Color</v>
      </c>
      <c r="O2026" t="str">
        <f>VLOOKUP(A2026,Sheet2!$A$1:G5750,4,0)</f>
        <v>Horror</v>
      </c>
      <c r="P2026" t="str">
        <f>VLOOKUP(A2026,Sheet2!$A$1:G5750,5,0)</f>
        <v>English</v>
      </c>
      <c r="Q2026" t="str">
        <f>VLOOKUP(A2026,Sheet2!$A$1:G5750,6,0)</f>
        <v>USA</v>
      </c>
      <c r="R2026" t="str">
        <f>VLOOKUP(A2026,Sheet2!$A$1:G5750,7,0)</f>
        <v>R</v>
      </c>
      <c r="S2026" t="str">
        <f>IF(Table1[[#This Row],[Language]]="English","English","Other language")</f>
        <v>English</v>
      </c>
      <c r="T2026">
        <f>Table1[[#This Row],[Gross Revenue]]-Table1[[#This Row],[Budget]]</f>
        <v>48884821</v>
      </c>
      <c r="U2026" s="1">
        <f>(Table1[[#This Row],[Gross Revenue]]/Table1[[#This Row],[Budget]])-1</f>
        <v>9.7769642000000001</v>
      </c>
      <c r="V2026" t="str">
        <f t="shared" si="62"/>
        <v>90-110 minutes</v>
      </c>
      <c r="W2026">
        <f>Table1[[#This Row],[Profit]]/Table1[[#This Row],[Budget]]</f>
        <v>9.7769642000000001</v>
      </c>
      <c r="X2026" s="22" t="str">
        <f>IF(L2026="","",
IF(L2026&lt;Predictability!$B$1,"Low",
IF(L2026&lt;=Predictability!$B$2,"Mid","High")))</f>
        <v>Low</v>
      </c>
      <c r="Y2026" s="22">
        <f t="shared" si="63"/>
        <v>1</v>
      </c>
    </row>
    <row r="2027" spans="1:25" x14ac:dyDescent="0.2">
      <c r="A2027" t="s">
        <v>3598</v>
      </c>
      <c r="B2027" t="s">
        <v>597</v>
      </c>
      <c r="C2027" t="s">
        <v>598</v>
      </c>
      <c r="D2027">
        <v>510</v>
      </c>
      <c r="E2027">
        <v>2161</v>
      </c>
      <c r="F2027">
        <v>52</v>
      </c>
      <c r="G2027">
        <v>10000</v>
      </c>
      <c r="H2027">
        <v>5</v>
      </c>
      <c r="I2027">
        <v>220</v>
      </c>
      <c r="J2027">
        <v>101</v>
      </c>
      <c r="K2027">
        <v>32453345</v>
      </c>
      <c r="L2027">
        <v>5000000</v>
      </c>
      <c r="M2027" s="2">
        <f>VLOOKUP(A2027,Sheet2!$A$1:G5751,2,0)</f>
        <v>41980</v>
      </c>
      <c r="N2027" t="str">
        <f>VLOOKUP(A2027,Sheet2!$A$1:G5751,3,0)</f>
        <v>Color</v>
      </c>
      <c r="O2027" t="str">
        <f>VLOOKUP(A2027,Sheet2!$A$1:G5751,4,0)</f>
        <v>Fantasy</v>
      </c>
      <c r="P2027" t="str">
        <f>VLOOKUP(A2027,Sheet2!$A$1:G5751,5,0)</f>
        <v>English</v>
      </c>
      <c r="Q2027" t="str">
        <f>VLOOKUP(A2027,Sheet2!$A$1:G5751,6,0)</f>
        <v>USA</v>
      </c>
      <c r="R2027" t="str">
        <f>VLOOKUP(A2027,Sheet2!$A$1:G5751,7,0)</f>
        <v>R</v>
      </c>
      <c r="S2027" t="str">
        <f>IF(Table1[[#This Row],[Language]]="English","English","Other language")</f>
        <v>English</v>
      </c>
      <c r="T2027">
        <f>Table1[[#This Row],[Gross Revenue]]-Table1[[#This Row],[Budget]]</f>
        <v>27453345</v>
      </c>
      <c r="U2027" s="1">
        <f>(Table1[[#This Row],[Gross Revenue]]/Table1[[#This Row],[Budget]])-1</f>
        <v>5.4906689999999996</v>
      </c>
      <c r="V2027" t="str">
        <f t="shared" si="62"/>
        <v>90-110 minutes</v>
      </c>
      <c r="W2027">
        <f>Table1[[#This Row],[Profit]]/Table1[[#This Row],[Budget]]</f>
        <v>5.4906689999999996</v>
      </c>
      <c r="X2027" s="22" t="str">
        <f>IF(L2027="","",
IF(L2027&lt;Predictability!$B$1,"Low",
IF(L2027&lt;=Predictability!$B$2,"Mid","High")))</f>
        <v>Low</v>
      </c>
      <c r="Y2027" s="22">
        <f t="shared" si="63"/>
        <v>1</v>
      </c>
    </row>
    <row r="2028" spans="1:25" x14ac:dyDescent="0.2">
      <c r="A2028" t="s">
        <v>5799</v>
      </c>
      <c r="B2028" t="s">
        <v>1039</v>
      </c>
      <c r="C2028" t="s">
        <v>2540</v>
      </c>
      <c r="D2028">
        <v>10000</v>
      </c>
      <c r="E2028">
        <v>13597</v>
      </c>
      <c r="F2028">
        <v>28</v>
      </c>
      <c r="G2028">
        <v>12000</v>
      </c>
      <c r="H2028">
        <v>7</v>
      </c>
      <c r="I2028">
        <v>328</v>
      </c>
      <c r="J2028">
        <v>92</v>
      </c>
      <c r="K2028">
        <v>55994557</v>
      </c>
      <c r="L2028">
        <v>60000000</v>
      </c>
      <c r="M2028" s="2">
        <f>VLOOKUP(A2028,Sheet2!$A$1:G5752,2,0)</f>
        <v>40935</v>
      </c>
      <c r="N2028" t="str">
        <f>VLOOKUP(A2028,Sheet2!$A$1:G5752,3,0)</f>
        <v>Color</v>
      </c>
      <c r="O2028" t="str">
        <f>VLOOKUP(A2028,Sheet2!$A$1:G5752,4,0)</f>
        <v>Adventure</v>
      </c>
      <c r="P2028" t="str">
        <f>VLOOKUP(A2028,Sheet2!$A$1:G5752,5,0)</f>
        <v>English</v>
      </c>
      <c r="Q2028" t="str">
        <f>VLOOKUP(A2028,Sheet2!$A$1:G5752,6,0)</f>
        <v>USA</v>
      </c>
      <c r="R2028" t="str">
        <f>VLOOKUP(A2028,Sheet2!$A$1:G5752,7,0)</f>
        <v>PG</v>
      </c>
      <c r="S2028" t="str">
        <f>IF(Table1[[#This Row],[Language]]="English","English","Other language")</f>
        <v>English</v>
      </c>
      <c r="T2028">
        <f>Table1[[#This Row],[Gross Revenue]]-Table1[[#This Row],[Budget]]</f>
        <v>-4005443</v>
      </c>
      <c r="U2028" s="1">
        <f>(Table1[[#This Row],[Gross Revenue]]/Table1[[#This Row],[Budget]])-1</f>
        <v>-6.6757383333333364E-2</v>
      </c>
      <c r="V2028" t="str">
        <f t="shared" si="62"/>
        <v>90-110 minutes</v>
      </c>
      <c r="W2028">
        <f>Table1[[#This Row],[Profit]]/Table1[[#This Row],[Budget]]</f>
        <v>-6.6757383333333337E-2</v>
      </c>
      <c r="X2028" s="22" t="str">
        <f>IF(L2028="","",
IF(L2028&lt;Predictability!$B$1,"Low",
IF(L2028&lt;=Predictability!$B$2,"Mid","High")))</f>
        <v>High</v>
      </c>
      <c r="Y2028" s="22">
        <f t="shared" si="63"/>
        <v>0</v>
      </c>
    </row>
    <row r="2029" spans="1:25" x14ac:dyDescent="0.2">
      <c r="A2029" t="s">
        <v>4528</v>
      </c>
      <c r="B2029" t="s">
        <v>1074</v>
      </c>
      <c r="C2029" t="s">
        <v>324</v>
      </c>
      <c r="D2029">
        <v>3000</v>
      </c>
      <c r="E2029">
        <v>5740</v>
      </c>
      <c r="F2029">
        <v>99</v>
      </c>
      <c r="G2029">
        <v>0</v>
      </c>
      <c r="H2029">
        <v>6.1</v>
      </c>
      <c r="I2029">
        <v>139</v>
      </c>
      <c r="J2029">
        <v>105</v>
      </c>
      <c r="K2029">
        <v>77264926</v>
      </c>
      <c r="L2029">
        <v>25000000</v>
      </c>
      <c r="M2029" s="2">
        <f>VLOOKUP(A2029,Sheet2!$A$1:G5753,2,0)</f>
        <v>41098</v>
      </c>
      <c r="N2029" t="str">
        <f>VLOOKUP(A2029,Sheet2!$A$1:G5753,3,0)</f>
        <v>Color</v>
      </c>
      <c r="O2029" t="str">
        <f>VLOOKUP(A2029,Sheet2!$A$1:G5753,4,0)</f>
        <v>Comedy</v>
      </c>
      <c r="P2029" t="str">
        <f>VLOOKUP(A2029,Sheet2!$A$1:G5753,5,0)</f>
        <v>English</v>
      </c>
      <c r="Q2029" t="str">
        <f>VLOOKUP(A2029,Sheet2!$A$1:G5753,6,0)</f>
        <v>USA</v>
      </c>
      <c r="R2029" t="str">
        <f>VLOOKUP(A2029,Sheet2!$A$1:G5753,7,0)</f>
        <v>PG</v>
      </c>
      <c r="S2029" t="str">
        <f>IF(Table1[[#This Row],[Language]]="English","English","Other language")</f>
        <v>English</v>
      </c>
      <c r="T2029">
        <f>Table1[[#This Row],[Gross Revenue]]-Table1[[#This Row],[Budget]]</f>
        <v>52264926</v>
      </c>
      <c r="U2029" s="1">
        <f>(Table1[[#This Row],[Gross Revenue]]/Table1[[#This Row],[Budget]])-1</f>
        <v>2.09059704</v>
      </c>
      <c r="V2029" t="str">
        <f t="shared" si="62"/>
        <v>90-110 minutes</v>
      </c>
      <c r="W2029">
        <f>Table1[[#This Row],[Profit]]/Table1[[#This Row],[Budget]]</f>
        <v>2.09059704</v>
      </c>
      <c r="X2029" s="22" t="str">
        <f>IF(L2029="","",
IF(L2029&lt;Predictability!$B$1,"Low",
IF(L2029&lt;=Predictability!$B$2,"Mid","High")))</f>
        <v>Mid</v>
      </c>
      <c r="Y2029" s="22">
        <f t="shared" si="63"/>
        <v>1</v>
      </c>
    </row>
    <row r="2030" spans="1:25" x14ac:dyDescent="0.2">
      <c r="A2030" t="s">
        <v>6192</v>
      </c>
      <c r="B2030" t="s">
        <v>677</v>
      </c>
      <c r="C2030" t="s">
        <v>2490</v>
      </c>
      <c r="D2030">
        <v>12000</v>
      </c>
      <c r="E2030">
        <v>13208</v>
      </c>
      <c r="F2030">
        <v>107</v>
      </c>
      <c r="G2030">
        <v>0</v>
      </c>
      <c r="H2030">
        <v>7.3</v>
      </c>
      <c r="I2030">
        <v>165</v>
      </c>
      <c r="J2030">
        <v>120</v>
      </c>
      <c r="K2030">
        <v>4857376</v>
      </c>
      <c r="L2030">
        <v>13000000</v>
      </c>
      <c r="M2030" s="2">
        <f>VLOOKUP(A2030,Sheet2!$A$1:G5754,2,0)</f>
        <v>38757</v>
      </c>
      <c r="N2030" t="str">
        <f>VLOOKUP(A2030,Sheet2!$A$1:G5754,3,0)</f>
        <v>Color</v>
      </c>
      <c r="O2030" t="str">
        <f>VLOOKUP(A2030,Sheet2!$A$1:G5754,4,0)</f>
        <v>Comedy</v>
      </c>
      <c r="P2030" t="str">
        <f>VLOOKUP(A2030,Sheet2!$A$1:G5754,5,0)</f>
        <v>French</v>
      </c>
      <c r="Q2030" t="str">
        <f>VLOOKUP(A2030,Sheet2!$A$1:G5754,6,0)</f>
        <v>France</v>
      </c>
      <c r="R2030" t="str">
        <f>VLOOKUP(A2030,Sheet2!$A$1:G5754,7,0)</f>
        <v>R</v>
      </c>
      <c r="S2030" t="str">
        <f>IF(Table1[[#This Row],[Language]]="English","English","Other language")</f>
        <v>Other language</v>
      </c>
      <c r="T2030">
        <f>Table1[[#This Row],[Gross Revenue]]-Table1[[#This Row],[Budget]]</f>
        <v>-8142624</v>
      </c>
      <c r="U2030" s="1">
        <f>(Table1[[#This Row],[Gross Revenue]]/Table1[[#This Row],[Budget]])-1</f>
        <v>-0.62635569230769228</v>
      </c>
      <c r="V2030" t="str">
        <f t="shared" si="62"/>
        <v>111-130 minutes</v>
      </c>
      <c r="W2030">
        <f>Table1[[#This Row],[Profit]]/Table1[[#This Row],[Budget]]</f>
        <v>-0.62635569230769228</v>
      </c>
      <c r="X2030" s="22" t="str">
        <f>IF(L2030="","",
IF(L2030&lt;Predictability!$B$1,"Low",
IF(L2030&lt;=Predictability!$B$2,"Mid","High")))</f>
        <v>Mid</v>
      </c>
      <c r="Y2030" s="22">
        <f t="shared" si="63"/>
        <v>0</v>
      </c>
    </row>
    <row r="2031" spans="1:25" x14ac:dyDescent="0.2">
      <c r="A2031" t="s">
        <v>4598</v>
      </c>
      <c r="B2031" t="s">
        <v>150</v>
      </c>
      <c r="C2031" t="s">
        <v>1124</v>
      </c>
      <c r="D2031">
        <v>26000</v>
      </c>
      <c r="E2031">
        <v>28479</v>
      </c>
      <c r="F2031">
        <v>138</v>
      </c>
      <c r="G2031">
        <v>17000</v>
      </c>
      <c r="H2031">
        <v>6.2</v>
      </c>
      <c r="I2031">
        <v>224</v>
      </c>
      <c r="J2031">
        <v>118</v>
      </c>
      <c r="K2031">
        <v>17609982</v>
      </c>
      <c r="L2031">
        <v>35000000</v>
      </c>
      <c r="M2031" s="2">
        <f>VLOOKUP(A2031,Sheet2!$A$1:G5755,2,0)</f>
        <v>41361</v>
      </c>
      <c r="N2031" t="str">
        <f>VLOOKUP(A2031,Sheet2!$A$1:G5755,3,0)</f>
        <v>Color</v>
      </c>
      <c r="O2031" t="str">
        <f>VLOOKUP(A2031,Sheet2!$A$1:G5755,4,0)</f>
        <v>Action</v>
      </c>
      <c r="P2031" t="str">
        <f>VLOOKUP(A2031,Sheet2!$A$1:G5755,5,0)</f>
        <v>English</v>
      </c>
      <c r="Q2031" t="str">
        <f>VLOOKUP(A2031,Sheet2!$A$1:G5755,6,0)</f>
        <v>USA</v>
      </c>
      <c r="R2031" t="str">
        <f>VLOOKUP(A2031,Sheet2!$A$1:G5755,7,0)</f>
        <v>R</v>
      </c>
      <c r="S2031" t="str">
        <f>IF(Table1[[#This Row],[Language]]="English","English","Other language")</f>
        <v>English</v>
      </c>
      <c r="T2031">
        <f>Table1[[#This Row],[Gross Revenue]]-Table1[[#This Row],[Budget]]</f>
        <v>-17390018</v>
      </c>
      <c r="U2031" s="1">
        <f>(Table1[[#This Row],[Gross Revenue]]/Table1[[#This Row],[Budget]])-1</f>
        <v>-0.49685765714285712</v>
      </c>
      <c r="V2031" t="str">
        <f t="shared" si="62"/>
        <v>111-130 minutes</v>
      </c>
      <c r="W2031">
        <f>Table1[[#This Row],[Profit]]/Table1[[#This Row],[Budget]]</f>
        <v>-0.49685765714285712</v>
      </c>
      <c r="X2031" s="22" t="str">
        <f>IF(L2031="","",
IF(L2031&lt;Predictability!$B$1,"Low",
IF(L2031&lt;=Predictability!$B$2,"Mid","High")))</f>
        <v>Mid</v>
      </c>
      <c r="Y2031" s="22">
        <f t="shared" si="63"/>
        <v>0</v>
      </c>
    </row>
    <row r="2032" spans="1:25" x14ac:dyDescent="0.2">
      <c r="A2032" t="s">
        <v>4700</v>
      </c>
      <c r="B2032" t="s">
        <v>720</v>
      </c>
      <c r="C2032" t="s">
        <v>1770</v>
      </c>
      <c r="D2032">
        <v>3000</v>
      </c>
      <c r="E2032">
        <v>5185</v>
      </c>
      <c r="F2032">
        <v>13</v>
      </c>
      <c r="G2032">
        <v>0</v>
      </c>
      <c r="H2032">
        <v>6.3</v>
      </c>
      <c r="I2032">
        <v>39</v>
      </c>
      <c r="J2032">
        <v>98</v>
      </c>
      <c r="K2032">
        <v>296665</v>
      </c>
      <c r="L2032">
        <v>5000000</v>
      </c>
      <c r="M2032" s="2">
        <f>VLOOKUP(A2032,Sheet2!$A$1:G5756,2,0)</f>
        <v>37944</v>
      </c>
      <c r="N2032" t="str">
        <f>VLOOKUP(A2032,Sheet2!$A$1:G5756,3,0)</f>
        <v>Color</v>
      </c>
      <c r="O2032" t="str">
        <f>VLOOKUP(A2032,Sheet2!$A$1:G5756,4,0)</f>
        <v>Biography</v>
      </c>
      <c r="P2032" t="str">
        <f>VLOOKUP(A2032,Sheet2!$A$1:G5756,5,0)</f>
        <v>English</v>
      </c>
      <c r="Q2032" t="str">
        <f>VLOOKUP(A2032,Sheet2!$A$1:G5756,6,0)</f>
        <v>USA</v>
      </c>
      <c r="R2032" t="str">
        <f>VLOOKUP(A2032,Sheet2!$A$1:G5756,7,0)</f>
        <v>R</v>
      </c>
      <c r="S2032" t="str">
        <f>IF(Table1[[#This Row],[Language]]="English","English","Other language")</f>
        <v>English</v>
      </c>
      <c r="T2032">
        <f>Table1[[#This Row],[Gross Revenue]]-Table1[[#This Row],[Budget]]</f>
        <v>-4703335</v>
      </c>
      <c r="U2032" s="1">
        <f>(Table1[[#This Row],[Gross Revenue]]/Table1[[#This Row],[Budget]])-1</f>
        <v>-0.94066700000000003</v>
      </c>
      <c r="V2032" t="str">
        <f t="shared" si="62"/>
        <v>90-110 minutes</v>
      </c>
      <c r="W2032">
        <f>Table1[[#This Row],[Profit]]/Table1[[#This Row],[Budget]]</f>
        <v>-0.94066700000000003</v>
      </c>
      <c r="X2032" s="22" t="str">
        <f>IF(L2032="","",
IF(L2032&lt;Predictability!$B$1,"Low",
IF(L2032&lt;=Predictability!$B$2,"Mid","High")))</f>
        <v>Low</v>
      </c>
      <c r="Y2032" s="22">
        <f t="shared" si="63"/>
        <v>0</v>
      </c>
    </row>
    <row r="2033" spans="1:25" x14ac:dyDescent="0.2">
      <c r="A2033" t="s">
        <v>5433</v>
      </c>
      <c r="B2033" t="s">
        <v>725</v>
      </c>
      <c r="C2033" t="s">
        <v>877</v>
      </c>
      <c r="D2033">
        <v>49000</v>
      </c>
      <c r="E2033">
        <v>74382</v>
      </c>
      <c r="F2033">
        <v>293</v>
      </c>
      <c r="G2033">
        <v>0</v>
      </c>
      <c r="H2033">
        <v>6.7</v>
      </c>
      <c r="I2033">
        <v>55</v>
      </c>
      <c r="J2033">
        <v>115</v>
      </c>
      <c r="K2033">
        <v>135014968</v>
      </c>
      <c r="L2033">
        <v>50000000</v>
      </c>
      <c r="M2033" s="2">
        <f>VLOOKUP(A2033,Sheet2!$A$1:G5757,2,0)</f>
        <v>35803</v>
      </c>
      <c r="N2033" t="str">
        <f>VLOOKUP(A2033,Sheet2!$A$1:G5757,3,0)</f>
        <v>Color</v>
      </c>
      <c r="O2033" t="str">
        <f>VLOOKUP(A2033,Sheet2!$A$1:G5757,4,0)</f>
        <v>Biography</v>
      </c>
      <c r="P2033" t="str">
        <f>VLOOKUP(A2033,Sheet2!$A$1:G5757,5,0)</f>
        <v>English</v>
      </c>
      <c r="Q2033" t="str">
        <f>VLOOKUP(A2033,Sheet2!$A$1:G5757,6,0)</f>
        <v>USA</v>
      </c>
      <c r="R2033" t="str">
        <f>VLOOKUP(A2033,Sheet2!$A$1:G5757,7,0)</f>
        <v>PG-13</v>
      </c>
      <c r="S2033" t="str">
        <f>IF(Table1[[#This Row],[Language]]="English","English","Other language")</f>
        <v>English</v>
      </c>
      <c r="T2033">
        <f>Table1[[#This Row],[Gross Revenue]]-Table1[[#This Row],[Budget]]</f>
        <v>85014968</v>
      </c>
      <c r="U2033" s="1">
        <f>(Table1[[#This Row],[Gross Revenue]]/Table1[[#This Row],[Budget]])-1</f>
        <v>1.7002993599999998</v>
      </c>
      <c r="V2033" t="str">
        <f t="shared" si="62"/>
        <v>111-130 minutes</v>
      </c>
      <c r="W2033">
        <f>Table1[[#This Row],[Profit]]/Table1[[#This Row],[Budget]]</f>
        <v>1.70029936</v>
      </c>
      <c r="X2033" s="22" t="str">
        <f>IF(L2033="","",
IF(L2033&lt;Predictability!$B$1,"Low",
IF(L2033&lt;=Predictability!$B$2,"Mid","High")))</f>
        <v>Mid</v>
      </c>
      <c r="Y2033" s="22">
        <f t="shared" si="63"/>
        <v>1</v>
      </c>
    </row>
    <row r="2034" spans="1:25" x14ac:dyDescent="0.2">
      <c r="A2034" t="s">
        <v>6856</v>
      </c>
      <c r="B2034" t="s">
        <v>1463</v>
      </c>
      <c r="C2034" t="s">
        <v>3158</v>
      </c>
      <c r="D2034">
        <v>905</v>
      </c>
      <c r="E2034">
        <v>3185</v>
      </c>
      <c r="F2034">
        <v>3</v>
      </c>
      <c r="G2034">
        <v>3000</v>
      </c>
      <c r="H2034">
        <v>6</v>
      </c>
      <c r="I2034">
        <v>79</v>
      </c>
      <c r="J2034">
        <v>95</v>
      </c>
      <c r="K2034">
        <v>108662</v>
      </c>
      <c r="L2034">
        <v>8000000</v>
      </c>
      <c r="M2034" s="2">
        <f>VLOOKUP(A2034,Sheet2!$A$1:G5758,2,0)</f>
        <v>39570</v>
      </c>
      <c r="N2034" t="str">
        <f>VLOOKUP(A2034,Sheet2!$A$1:G5758,3,0)</f>
        <v>Color</v>
      </c>
      <c r="O2034" t="str">
        <f>VLOOKUP(A2034,Sheet2!$A$1:G5758,4,0)</f>
        <v>Crime</v>
      </c>
      <c r="P2034" t="str">
        <f>VLOOKUP(A2034,Sheet2!$A$1:G5758,5,0)</f>
        <v>English</v>
      </c>
      <c r="Q2034" t="str">
        <f>VLOOKUP(A2034,Sheet2!$A$1:G5758,6,0)</f>
        <v>USA</v>
      </c>
      <c r="R2034" t="str">
        <f>VLOOKUP(A2034,Sheet2!$A$1:G5758,7,0)</f>
        <v>R</v>
      </c>
      <c r="S2034" t="str">
        <f>IF(Table1[[#This Row],[Language]]="English","English","Other language")</f>
        <v>English</v>
      </c>
      <c r="T2034">
        <f>Table1[[#This Row],[Gross Revenue]]-Table1[[#This Row],[Budget]]</f>
        <v>-7891338</v>
      </c>
      <c r="U2034" s="1">
        <f>(Table1[[#This Row],[Gross Revenue]]/Table1[[#This Row],[Budget]])-1</f>
        <v>-0.98641725000000002</v>
      </c>
      <c r="V2034" t="str">
        <f t="shared" si="62"/>
        <v>90-110 minutes</v>
      </c>
      <c r="W2034">
        <f>Table1[[#This Row],[Profit]]/Table1[[#This Row],[Budget]]</f>
        <v>-0.98641725000000002</v>
      </c>
      <c r="X2034" s="22" t="str">
        <f>IF(L2034="","",
IF(L2034&lt;Predictability!$B$1,"Low",
IF(L2034&lt;=Predictability!$B$2,"Mid","High")))</f>
        <v>Low</v>
      </c>
      <c r="Y2034" s="22">
        <f t="shared" si="63"/>
        <v>0</v>
      </c>
    </row>
    <row r="2035" spans="1:25" x14ac:dyDescent="0.2">
      <c r="A2035" t="s">
        <v>5695</v>
      </c>
      <c r="B2035" t="s">
        <v>628</v>
      </c>
      <c r="C2035" t="s">
        <v>1617</v>
      </c>
      <c r="D2035">
        <v>11000</v>
      </c>
      <c r="E2035">
        <v>12757</v>
      </c>
      <c r="F2035">
        <v>176</v>
      </c>
      <c r="G2035">
        <v>0</v>
      </c>
      <c r="H2035">
        <v>6.9</v>
      </c>
      <c r="I2035">
        <v>47</v>
      </c>
      <c r="J2035">
        <v>117</v>
      </c>
      <c r="K2035">
        <v>83287363</v>
      </c>
      <c r="L2035">
        <v>45000000</v>
      </c>
      <c r="M2035" s="2">
        <f>VLOOKUP(A2035,Sheet2!$A$1:G5759,2,0)</f>
        <v>33837</v>
      </c>
      <c r="N2035" t="str">
        <f>VLOOKUP(A2035,Sheet2!$A$1:G5759,3,0)</f>
        <v>Color</v>
      </c>
      <c r="O2035" t="str">
        <f>VLOOKUP(A2035,Sheet2!$A$1:G5759,4,0)</f>
        <v>Action</v>
      </c>
      <c r="P2035" t="str">
        <f>VLOOKUP(A2035,Sheet2!$A$1:G5759,5,0)</f>
        <v>English</v>
      </c>
      <c r="Q2035" t="str">
        <f>VLOOKUP(A2035,Sheet2!$A$1:G5759,6,0)</f>
        <v>USA</v>
      </c>
      <c r="R2035" t="str">
        <f>VLOOKUP(A2035,Sheet2!$A$1:G5759,7,0)</f>
        <v>R</v>
      </c>
      <c r="S2035" t="str">
        <f>IF(Table1[[#This Row],[Language]]="English","English","Other language")</f>
        <v>English</v>
      </c>
      <c r="T2035">
        <f>Table1[[#This Row],[Gross Revenue]]-Table1[[#This Row],[Budget]]</f>
        <v>38287363</v>
      </c>
      <c r="U2035" s="1">
        <f>(Table1[[#This Row],[Gross Revenue]]/Table1[[#This Row],[Budget]])-1</f>
        <v>0.85083028888888879</v>
      </c>
      <c r="V2035" t="str">
        <f t="shared" si="62"/>
        <v>111-130 minutes</v>
      </c>
      <c r="W2035">
        <f>Table1[[#This Row],[Profit]]/Table1[[#This Row],[Budget]]</f>
        <v>0.8508302888888889</v>
      </c>
      <c r="X2035" s="22" t="str">
        <f>IF(L2035="","",
IF(L2035&lt;Predictability!$B$1,"Low",
IF(L2035&lt;=Predictability!$B$2,"Mid","High")))</f>
        <v>Mid</v>
      </c>
      <c r="Y2035" s="22">
        <f t="shared" si="63"/>
        <v>1</v>
      </c>
    </row>
    <row r="2036" spans="1:25" x14ac:dyDescent="0.2">
      <c r="A2036" t="s">
        <v>5800</v>
      </c>
      <c r="B2036" t="s">
        <v>2541</v>
      </c>
      <c r="C2036" t="s">
        <v>2542</v>
      </c>
      <c r="D2036">
        <v>176</v>
      </c>
      <c r="E2036">
        <v>390</v>
      </c>
      <c r="F2036">
        <v>99</v>
      </c>
      <c r="G2036">
        <v>42000</v>
      </c>
      <c r="H2036">
        <v>7</v>
      </c>
      <c r="I2036">
        <v>342</v>
      </c>
      <c r="J2036">
        <v>109</v>
      </c>
      <c r="K2036">
        <v>37371385</v>
      </c>
      <c r="L2036">
        <v>40000000</v>
      </c>
      <c r="M2036" s="2">
        <f>VLOOKUP(A2036,Sheet2!$A$1:G5760,2,0)</f>
        <v>40559</v>
      </c>
      <c r="N2036" t="str">
        <f>VLOOKUP(A2036,Sheet2!$A$1:G5760,3,0)</f>
        <v>Color</v>
      </c>
      <c r="O2036" t="str">
        <f>VLOOKUP(A2036,Sheet2!$A$1:G5760,4,0)</f>
        <v>Adventure</v>
      </c>
      <c r="P2036" t="str">
        <f>VLOOKUP(A2036,Sheet2!$A$1:G5760,5,0)</f>
        <v>English</v>
      </c>
      <c r="Q2036" t="str">
        <f>VLOOKUP(A2036,Sheet2!$A$1:G5760,6,0)</f>
        <v>USA</v>
      </c>
      <c r="R2036" t="str">
        <f>VLOOKUP(A2036,Sheet2!$A$1:G5760,7,0)</f>
        <v>R</v>
      </c>
      <c r="S2036" t="str">
        <f>IF(Table1[[#This Row],[Language]]="English","English","Other language")</f>
        <v>English</v>
      </c>
      <c r="T2036">
        <f>Table1[[#This Row],[Gross Revenue]]-Table1[[#This Row],[Budget]]</f>
        <v>-2628615</v>
      </c>
      <c r="U2036" s="1">
        <f>(Table1[[#This Row],[Gross Revenue]]/Table1[[#This Row],[Budget]])-1</f>
        <v>-6.571537500000002E-2</v>
      </c>
      <c r="V2036" t="str">
        <f t="shared" si="62"/>
        <v>90-110 minutes</v>
      </c>
      <c r="W2036">
        <f>Table1[[#This Row],[Profit]]/Table1[[#This Row],[Budget]]</f>
        <v>-6.5715375000000006E-2</v>
      </c>
      <c r="X2036" s="22" t="str">
        <f>IF(L2036="","",
IF(L2036&lt;Predictability!$B$1,"Low",
IF(L2036&lt;=Predictability!$B$2,"Mid","High")))</f>
        <v>Mid</v>
      </c>
      <c r="Y2036" s="22">
        <f t="shared" si="63"/>
        <v>0</v>
      </c>
    </row>
    <row r="2037" spans="1:25" x14ac:dyDescent="0.2">
      <c r="A2037" t="s">
        <v>3676</v>
      </c>
      <c r="B2037" t="s">
        <v>715</v>
      </c>
      <c r="C2037" t="s">
        <v>390</v>
      </c>
      <c r="D2037">
        <v>567</v>
      </c>
      <c r="E2037">
        <v>2954</v>
      </c>
      <c r="F2037">
        <v>41</v>
      </c>
      <c r="G2037">
        <v>0</v>
      </c>
      <c r="H2037">
        <v>5.2</v>
      </c>
      <c r="I2037">
        <v>167</v>
      </c>
      <c r="J2037">
        <v>91</v>
      </c>
      <c r="K2037">
        <v>20819129</v>
      </c>
      <c r="L2037">
        <v>26000000</v>
      </c>
      <c r="M2037" s="2">
        <f>VLOOKUP(A2037,Sheet2!$A$1:G5761,2,0)</f>
        <v>40158</v>
      </c>
      <c r="N2037" t="str">
        <f>VLOOKUP(A2037,Sheet2!$A$1:G5761,3,0)</f>
        <v>Color</v>
      </c>
      <c r="O2037" t="str">
        <f>VLOOKUP(A2037,Sheet2!$A$1:G5761,4,0)</f>
        <v>Action</v>
      </c>
      <c r="P2037" t="str">
        <f>VLOOKUP(A2037,Sheet2!$A$1:G5761,5,0)</f>
        <v>English</v>
      </c>
      <c r="Q2037" t="str">
        <f>VLOOKUP(A2037,Sheet2!$A$1:G5761,6,0)</f>
        <v>USA</v>
      </c>
      <c r="R2037" t="str">
        <f>VLOOKUP(A2037,Sheet2!$A$1:G5761,7,0)</f>
        <v>PG</v>
      </c>
      <c r="S2037" t="str">
        <f>IF(Table1[[#This Row],[Language]]="English","English","Other language")</f>
        <v>English</v>
      </c>
      <c r="T2037">
        <f>Table1[[#This Row],[Gross Revenue]]-Table1[[#This Row],[Budget]]</f>
        <v>-5180871</v>
      </c>
      <c r="U2037" s="1">
        <f>(Table1[[#This Row],[Gross Revenue]]/Table1[[#This Row],[Budget]])-1</f>
        <v>-0.19926426923076923</v>
      </c>
      <c r="V2037" t="str">
        <f t="shared" si="62"/>
        <v>90-110 minutes</v>
      </c>
      <c r="W2037">
        <f>Table1[[#This Row],[Profit]]/Table1[[#This Row],[Budget]]</f>
        <v>-0.19926426923076923</v>
      </c>
      <c r="X2037" s="22" t="str">
        <f>IF(L2037="","",
IF(L2037&lt;Predictability!$B$1,"Low",
IF(L2037&lt;=Predictability!$B$2,"Mid","High")))</f>
        <v>Mid</v>
      </c>
      <c r="Y2037" s="22">
        <f t="shared" si="63"/>
        <v>0</v>
      </c>
    </row>
    <row r="2038" spans="1:25" x14ac:dyDescent="0.2">
      <c r="A2038" t="s">
        <v>3427</v>
      </c>
      <c r="B2038" t="s">
        <v>323</v>
      </c>
      <c r="C2038" t="s">
        <v>324</v>
      </c>
      <c r="D2038">
        <v>598</v>
      </c>
      <c r="E2038">
        <v>3552</v>
      </c>
      <c r="F2038">
        <v>99</v>
      </c>
      <c r="G2038">
        <v>8000</v>
      </c>
      <c r="H2038">
        <v>4.4000000000000004</v>
      </c>
      <c r="I2038">
        <v>76</v>
      </c>
      <c r="J2038">
        <v>94</v>
      </c>
      <c r="K2038">
        <v>71038190</v>
      </c>
      <c r="L2038">
        <v>30000000</v>
      </c>
      <c r="M2038" s="2">
        <f>VLOOKUP(A2038,Sheet2!$A$1:G5762,2,0)</f>
        <v>42350</v>
      </c>
      <c r="N2038" t="str">
        <f>VLOOKUP(A2038,Sheet2!$A$1:G5762,3,0)</f>
        <v>Color</v>
      </c>
      <c r="O2038" t="str">
        <f>VLOOKUP(A2038,Sheet2!$A$1:G5762,4,0)</f>
        <v>Action</v>
      </c>
      <c r="P2038" t="str">
        <f>VLOOKUP(A2038,Sheet2!$A$1:G5762,5,0)</f>
        <v>English</v>
      </c>
      <c r="Q2038" t="str">
        <f>VLOOKUP(A2038,Sheet2!$A$1:G5762,6,0)</f>
        <v>USA</v>
      </c>
      <c r="R2038" t="str">
        <f>VLOOKUP(A2038,Sheet2!$A$1:G5762,7,0)</f>
        <v>PG</v>
      </c>
      <c r="S2038" t="str">
        <f>IF(Table1[[#This Row],[Language]]="English","English","Other language")</f>
        <v>English</v>
      </c>
      <c r="T2038">
        <f>Table1[[#This Row],[Gross Revenue]]-Table1[[#This Row],[Budget]]</f>
        <v>41038190</v>
      </c>
      <c r="U2038" s="1">
        <f>(Table1[[#This Row],[Gross Revenue]]/Table1[[#This Row],[Budget]])-1</f>
        <v>1.3679396666666666</v>
      </c>
      <c r="V2038" t="str">
        <f t="shared" si="62"/>
        <v>90-110 minutes</v>
      </c>
      <c r="W2038">
        <f>Table1[[#This Row],[Profit]]/Table1[[#This Row],[Budget]]</f>
        <v>1.3679396666666668</v>
      </c>
      <c r="X2038" s="22" t="str">
        <f>IF(L2038="","",
IF(L2038&lt;Predictability!$B$1,"Low",
IF(L2038&lt;=Predictability!$B$2,"Mid","High")))</f>
        <v>Mid</v>
      </c>
      <c r="Y2038" s="22">
        <f t="shared" si="63"/>
        <v>1</v>
      </c>
    </row>
    <row r="2039" spans="1:25" x14ac:dyDescent="0.2">
      <c r="A2039" t="s">
        <v>6072</v>
      </c>
      <c r="B2039" t="s">
        <v>971</v>
      </c>
      <c r="C2039" t="s">
        <v>1371</v>
      </c>
      <c r="D2039">
        <v>18000</v>
      </c>
      <c r="E2039">
        <v>23920</v>
      </c>
      <c r="F2039">
        <v>75</v>
      </c>
      <c r="G2039">
        <v>16000</v>
      </c>
      <c r="H2039">
        <v>7.2</v>
      </c>
      <c r="I2039">
        <v>157</v>
      </c>
      <c r="J2039">
        <v>123</v>
      </c>
      <c r="K2039">
        <v>33508922</v>
      </c>
      <c r="L2039">
        <v>40000000</v>
      </c>
      <c r="M2039" s="2">
        <f>VLOOKUP(A2039,Sheet2!$A$1:G5763,2,0)</f>
        <v>36586</v>
      </c>
      <c r="N2039" t="str">
        <f>VLOOKUP(A2039,Sheet2!$A$1:G5763,3,0)</f>
        <v>Color</v>
      </c>
      <c r="O2039" t="str">
        <f>VLOOKUP(A2039,Sheet2!$A$1:G5763,4,0)</f>
        <v>Drama</v>
      </c>
      <c r="P2039" t="str">
        <f>VLOOKUP(A2039,Sheet2!$A$1:G5763,5,0)</f>
        <v>English</v>
      </c>
      <c r="Q2039" t="str">
        <f>VLOOKUP(A2039,Sheet2!$A$1:G5763,6,0)</f>
        <v>USA</v>
      </c>
      <c r="R2039" t="str">
        <f>VLOOKUP(A2039,Sheet2!$A$1:G5763,7,0)</f>
        <v>PG-13</v>
      </c>
      <c r="S2039" t="str">
        <f>IF(Table1[[#This Row],[Language]]="English","English","Other language")</f>
        <v>English</v>
      </c>
      <c r="T2039">
        <f>Table1[[#This Row],[Gross Revenue]]-Table1[[#This Row],[Budget]]</f>
        <v>-6491078</v>
      </c>
      <c r="U2039" s="1">
        <f>(Table1[[#This Row],[Gross Revenue]]/Table1[[#This Row],[Budget]])-1</f>
        <v>-0.16227694999999998</v>
      </c>
      <c r="V2039" t="str">
        <f t="shared" si="62"/>
        <v>111-130 minutes</v>
      </c>
      <c r="W2039">
        <f>Table1[[#This Row],[Profit]]/Table1[[#This Row],[Budget]]</f>
        <v>-0.16227695</v>
      </c>
      <c r="X2039" s="22" t="str">
        <f>IF(L2039="","",
IF(L2039&lt;Predictability!$B$1,"Low",
IF(L2039&lt;=Predictability!$B$2,"Mid","High")))</f>
        <v>Mid</v>
      </c>
      <c r="Y2039" s="22">
        <f t="shared" si="63"/>
        <v>0</v>
      </c>
    </row>
    <row r="2040" spans="1:25" x14ac:dyDescent="0.2">
      <c r="A2040" t="s">
        <v>5973</v>
      </c>
      <c r="B2040" t="s">
        <v>740</v>
      </c>
      <c r="C2040" t="s">
        <v>616</v>
      </c>
      <c r="D2040">
        <v>1000</v>
      </c>
      <c r="E2040">
        <v>3148</v>
      </c>
      <c r="F2040">
        <v>241</v>
      </c>
      <c r="G2040">
        <v>0</v>
      </c>
      <c r="H2040">
        <v>7.1</v>
      </c>
      <c r="I2040">
        <v>143</v>
      </c>
      <c r="J2040">
        <v>90</v>
      </c>
      <c r="K2040">
        <v>81517441</v>
      </c>
      <c r="L2040">
        <v>50000000</v>
      </c>
      <c r="M2040" s="2">
        <f>VLOOKUP(A2040,Sheet2!$A$1:G5764,2,0)</f>
        <v>36224</v>
      </c>
      <c r="N2040" t="str">
        <f>VLOOKUP(A2040,Sheet2!$A$1:G5764,3,0)</f>
        <v>Color</v>
      </c>
      <c r="O2040" t="str">
        <f>VLOOKUP(A2040,Sheet2!$A$1:G5764,4,0)</f>
        <v>Action</v>
      </c>
      <c r="P2040" t="str">
        <f>VLOOKUP(A2040,Sheet2!$A$1:G5764,5,0)</f>
        <v>English</v>
      </c>
      <c r="Q2040" t="str">
        <f>VLOOKUP(A2040,Sheet2!$A$1:G5764,6,0)</f>
        <v>USA</v>
      </c>
      <c r="R2040" t="str">
        <f>VLOOKUP(A2040,Sheet2!$A$1:G5764,7,0)</f>
        <v>R</v>
      </c>
      <c r="S2040" t="str">
        <f>IF(Table1[[#This Row],[Language]]="English","English","Other language")</f>
        <v>English</v>
      </c>
      <c r="T2040">
        <f>Table1[[#This Row],[Gross Revenue]]-Table1[[#This Row],[Budget]]</f>
        <v>31517441</v>
      </c>
      <c r="U2040" s="1">
        <f>(Table1[[#This Row],[Gross Revenue]]/Table1[[#This Row],[Budget]])-1</f>
        <v>0.63034882000000003</v>
      </c>
      <c r="V2040" t="str">
        <f t="shared" si="62"/>
        <v>90-110 minutes</v>
      </c>
      <c r="W2040">
        <f>Table1[[#This Row],[Profit]]/Table1[[#This Row],[Budget]]</f>
        <v>0.63034882000000003</v>
      </c>
      <c r="X2040" s="22" t="str">
        <f>IF(L2040="","",
IF(L2040&lt;Predictability!$B$1,"Low",
IF(L2040&lt;=Predictability!$B$2,"Mid","High")))</f>
        <v>Mid</v>
      </c>
      <c r="Y2040" s="22">
        <f t="shared" si="63"/>
        <v>1</v>
      </c>
    </row>
    <row r="2041" spans="1:25" x14ac:dyDescent="0.2">
      <c r="A2041" t="s">
        <v>4754</v>
      </c>
      <c r="B2041" t="s">
        <v>72</v>
      </c>
      <c r="C2041" t="s">
        <v>1458</v>
      </c>
      <c r="D2041">
        <v>834</v>
      </c>
      <c r="E2041">
        <v>3637</v>
      </c>
      <c r="F2041">
        <v>610</v>
      </c>
      <c r="G2041">
        <v>0</v>
      </c>
      <c r="H2041">
        <v>6.3</v>
      </c>
      <c r="I2041">
        <v>196</v>
      </c>
      <c r="J2041">
        <v>119</v>
      </c>
      <c r="K2041">
        <v>53789313</v>
      </c>
      <c r="L2041">
        <v>60000000</v>
      </c>
      <c r="M2041" s="2">
        <f>VLOOKUP(A2041,Sheet2!$A$1:G5765,2,0)</f>
        <v>37665</v>
      </c>
      <c r="N2041" t="str">
        <f>VLOOKUP(A2041,Sheet2!$A$1:G5765,3,0)</f>
        <v>Color</v>
      </c>
      <c r="O2041" t="str">
        <f>VLOOKUP(A2041,Sheet2!$A$1:G5765,4,0)</f>
        <v>Action</v>
      </c>
      <c r="P2041" t="str">
        <f>VLOOKUP(A2041,Sheet2!$A$1:G5765,5,0)</f>
        <v>English</v>
      </c>
      <c r="Q2041" t="str">
        <f>VLOOKUP(A2041,Sheet2!$A$1:G5765,6,0)</f>
        <v>USA</v>
      </c>
      <c r="R2041" t="str">
        <f>VLOOKUP(A2041,Sheet2!$A$1:G5765,7,0)</f>
        <v>PG-13</v>
      </c>
      <c r="S2041" t="str">
        <f>IF(Table1[[#This Row],[Language]]="English","English","Other language")</f>
        <v>English</v>
      </c>
      <c r="T2041">
        <f>Table1[[#This Row],[Gross Revenue]]-Table1[[#This Row],[Budget]]</f>
        <v>-6210687</v>
      </c>
      <c r="U2041" s="1">
        <f>(Table1[[#This Row],[Gross Revenue]]/Table1[[#This Row],[Budget]])-1</f>
        <v>-0.10351144999999995</v>
      </c>
      <c r="V2041" t="str">
        <f t="shared" si="62"/>
        <v>111-130 minutes</v>
      </c>
      <c r="W2041">
        <f>Table1[[#This Row],[Profit]]/Table1[[#This Row],[Budget]]</f>
        <v>-0.10351145</v>
      </c>
      <c r="X2041" s="22" t="str">
        <f>IF(L2041="","",
IF(L2041&lt;Predictability!$B$1,"Low",
IF(L2041&lt;=Predictability!$B$2,"Mid","High")))</f>
        <v>High</v>
      </c>
      <c r="Y2041" s="22">
        <f t="shared" si="63"/>
        <v>0</v>
      </c>
    </row>
    <row r="2042" spans="1:25" x14ac:dyDescent="0.2">
      <c r="A2042" t="s">
        <v>5026</v>
      </c>
      <c r="B2042" t="s">
        <v>988</v>
      </c>
      <c r="C2042" t="s">
        <v>2023</v>
      </c>
      <c r="D2042">
        <v>4000</v>
      </c>
      <c r="E2042">
        <v>4908</v>
      </c>
      <c r="F2042">
        <v>157</v>
      </c>
      <c r="G2042">
        <v>0</v>
      </c>
      <c r="H2042">
        <v>6.5</v>
      </c>
      <c r="I2042">
        <v>15</v>
      </c>
      <c r="J2042">
        <v>79</v>
      </c>
      <c r="K2042">
        <v>4350774</v>
      </c>
      <c r="L2042">
        <v>8000000</v>
      </c>
      <c r="M2042" s="2">
        <f>VLOOKUP(A2042,Sheet2!$A$1:G5766,2,0)</f>
        <v>34619</v>
      </c>
      <c r="N2042" t="str">
        <f>VLOOKUP(A2042,Sheet2!$A$1:G5766,3,0)</f>
        <v>Color</v>
      </c>
      <c r="O2042" t="str">
        <f>VLOOKUP(A2042,Sheet2!$A$1:G5766,4,0)</f>
        <v>Comedy</v>
      </c>
      <c r="P2042" t="str">
        <f>VLOOKUP(A2042,Sheet2!$A$1:G5766,5,0)</f>
        <v>English</v>
      </c>
      <c r="Q2042" t="str">
        <f>VLOOKUP(A2042,Sheet2!$A$1:G5766,6,0)</f>
        <v>USA</v>
      </c>
      <c r="R2042" t="str">
        <f>VLOOKUP(A2042,Sheet2!$A$1:G5766,7,0)</f>
        <v>PG-13</v>
      </c>
      <c r="S2042" t="str">
        <f>IF(Table1[[#This Row],[Language]]="English","English","Other language")</f>
        <v>English</v>
      </c>
      <c r="T2042">
        <f>Table1[[#This Row],[Gross Revenue]]-Table1[[#This Row],[Budget]]</f>
        <v>-3649226</v>
      </c>
      <c r="U2042" s="1">
        <f>(Table1[[#This Row],[Gross Revenue]]/Table1[[#This Row],[Budget]])-1</f>
        <v>-0.45615324999999995</v>
      </c>
      <c r="V2042" t="str">
        <f t="shared" si="62"/>
        <v>&lt;90 minutes</v>
      </c>
      <c r="W2042">
        <f>Table1[[#This Row],[Profit]]/Table1[[#This Row],[Budget]]</f>
        <v>-0.45615325000000001</v>
      </c>
      <c r="X2042" s="22" t="str">
        <f>IF(L2042="","",
IF(L2042&lt;Predictability!$B$1,"Low",
IF(L2042&lt;=Predictability!$B$2,"Mid","High")))</f>
        <v>Low</v>
      </c>
      <c r="Y2042" s="22">
        <f t="shared" si="63"/>
        <v>0</v>
      </c>
    </row>
    <row r="2043" spans="1:25" x14ac:dyDescent="0.2">
      <c r="A2043" t="s">
        <v>6182</v>
      </c>
      <c r="B2043" t="s">
        <v>2806</v>
      </c>
      <c r="C2043" t="s">
        <v>1100</v>
      </c>
      <c r="D2043">
        <v>634</v>
      </c>
      <c r="E2043">
        <v>2673</v>
      </c>
      <c r="F2043">
        <v>108</v>
      </c>
      <c r="G2043">
        <v>0</v>
      </c>
      <c r="H2043">
        <v>7.3</v>
      </c>
      <c r="I2043">
        <v>44</v>
      </c>
      <c r="J2043">
        <v>120</v>
      </c>
      <c r="K2043">
        <v>1055654</v>
      </c>
      <c r="L2043">
        <v>10000000</v>
      </c>
      <c r="M2043" s="2">
        <f>VLOOKUP(A2043,Sheet2!$A$1:G5767,2,0)</f>
        <v>38890</v>
      </c>
      <c r="N2043" t="str">
        <f>VLOOKUP(A2043,Sheet2!$A$1:G5767,3,0)</f>
        <v>Color</v>
      </c>
      <c r="O2043" t="str">
        <f>VLOOKUP(A2043,Sheet2!$A$1:G5767,4,0)</f>
        <v>Drama</v>
      </c>
      <c r="P2043" t="str">
        <f>VLOOKUP(A2043,Sheet2!$A$1:G5767,5,0)</f>
        <v>English</v>
      </c>
      <c r="Q2043" t="str">
        <f>VLOOKUP(A2043,Sheet2!$A$1:G5767,6,0)</f>
        <v>Germany</v>
      </c>
      <c r="R2043" t="str">
        <f>VLOOKUP(A2043,Sheet2!$A$1:G5767,7,0)</f>
        <v>PG-13</v>
      </c>
      <c r="S2043" t="str">
        <f>IF(Table1[[#This Row],[Language]]="English","English","Other language")</f>
        <v>English</v>
      </c>
      <c r="T2043">
        <f>Table1[[#This Row],[Gross Revenue]]-Table1[[#This Row],[Budget]]</f>
        <v>-8944346</v>
      </c>
      <c r="U2043" s="1">
        <f>(Table1[[#This Row],[Gross Revenue]]/Table1[[#This Row],[Budget]])-1</f>
        <v>-0.89443459999999997</v>
      </c>
      <c r="V2043" t="str">
        <f t="shared" si="62"/>
        <v>111-130 minutes</v>
      </c>
      <c r="W2043">
        <f>Table1[[#This Row],[Profit]]/Table1[[#This Row],[Budget]]</f>
        <v>-0.89443459999999997</v>
      </c>
      <c r="X2043" s="22" t="str">
        <f>IF(L2043="","",
IF(L2043&lt;Predictability!$B$1,"Low",
IF(L2043&lt;=Predictability!$B$2,"Mid","High")))</f>
        <v>Mid</v>
      </c>
      <c r="Y2043" s="22">
        <f t="shared" si="63"/>
        <v>0</v>
      </c>
    </row>
    <row r="2044" spans="1:25" x14ac:dyDescent="0.2">
      <c r="A2044" t="s">
        <v>4504</v>
      </c>
      <c r="B2044" t="s">
        <v>461</v>
      </c>
      <c r="C2044" t="s">
        <v>1176</v>
      </c>
      <c r="D2044">
        <v>3000</v>
      </c>
      <c r="E2044">
        <v>5401</v>
      </c>
      <c r="F2044">
        <v>0</v>
      </c>
      <c r="G2044">
        <v>0</v>
      </c>
      <c r="H2044">
        <v>6.1</v>
      </c>
      <c r="I2044">
        <v>191</v>
      </c>
      <c r="J2044">
        <v>184</v>
      </c>
      <c r="K2044">
        <v>198539855</v>
      </c>
      <c r="L2044">
        <v>140000000</v>
      </c>
      <c r="M2044" s="2">
        <f>VLOOKUP(A2044,Sheet2!$A$1:G5768,2,0)</f>
        <v>36940</v>
      </c>
      <c r="N2044" t="str">
        <f>VLOOKUP(A2044,Sheet2!$A$1:G5768,3,0)</f>
        <v>Black and White</v>
      </c>
      <c r="O2044" t="str">
        <f>VLOOKUP(A2044,Sheet2!$A$1:G5768,4,0)</f>
        <v>Action</v>
      </c>
      <c r="P2044" t="str">
        <f>VLOOKUP(A2044,Sheet2!$A$1:G5768,5,0)</f>
        <v>English</v>
      </c>
      <c r="Q2044" t="str">
        <f>VLOOKUP(A2044,Sheet2!$A$1:G5768,6,0)</f>
        <v>USA</v>
      </c>
      <c r="R2044" t="str">
        <f>VLOOKUP(A2044,Sheet2!$A$1:G5768,7,0)</f>
        <v>PG-13</v>
      </c>
      <c r="S2044" t="str">
        <f>IF(Table1[[#This Row],[Language]]="English","English","Other language")</f>
        <v>English</v>
      </c>
      <c r="T2044">
        <f>Table1[[#This Row],[Gross Revenue]]-Table1[[#This Row],[Budget]]</f>
        <v>58539855</v>
      </c>
      <c r="U2044" s="1">
        <f>(Table1[[#This Row],[Gross Revenue]]/Table1[[#This Row],[Budget]])-1</f>
        <v>0.41814182142857148</v>
      </c>
      <c r="V2044" t="str">
        <f t="shared" si="62"/>
        <v>&gt;150 minutes</v>
      </c>
      <c r="W2044">
        <f>Table1[[#This Row],[Profit]]/Table1[[#This Row],[Budget]]</f>
        <v>0.41814182142857143</v>
      </c>
      <c r="X2044" s="22" t="str">
        <f>IF(L2044="","",
IF(L2044&lt;Predictability!$B$1,"Low",
IF(L2044&lt;=Predictability!$B$2,"Mid","High")))</f>
        <v>High</v>
      </c>
      <c r="Y2044" s="22">
        <f t="shared" si="63"/>
        <v>0</v>
      </c>
    </row>
    <row r="2045" spans="1:25" x14ac:dyDescent="0.2">
      <c r="A2045" t="s">
        <v>3732</v>
      </c>
      <c r="B2045" t="s">
        <v>637</v>
      </c>
      <c r="C2045" t="s">
        <v>792</v>
      </c>
      <c r="D2045">
        <v>931</v>
      </c>
      <c r="E2045">
        <v>3322</v>
      </c>
      <c r="F2045">
        <v>24</v>
      </c>
      <c r="G2045">
        <v>0</v>
      </c>
      <c r="H2045">
        <v>5.3</v>
      </c>
      <c r="I2045">
        <v>43</v>
      </c>
      <c r="J2045">
        <v>95</v>
      </c>
      <c r="K2045">
        <v>9123834</v>
      </c>
      <c r="L2045">
        <v>15000000</v>
      </c>
      <c r="M2045" s="2">
        <f>VLOOKUP(A2045,Sheet2!$A$1:G5769,2,0)</f>
        <v>41306</v>
      </c>
      <c r="N2045" t="str">
        <f>VLOOKUP(A2045,Sheet2!$A$1:G5769,3,0)</f>
        <v>Color</v>
      </c>
      <c r="O2045" t="str">
        <f>VLOOKUP(A2045,Sheet2!$A$1:G5769,4,0)</f>
        <v>Comedy</v>
      </c>
      <c r="P2045" t="str">
        <f>VLOOKUP(A2045,Sheet2!$A$1:G5769,5,0)</f>
        <v>English</v>
      </c>
      <c r="Q2045" t="str">
        <f>VLOOKUP(A2045,Sheet2!$A$1:G5769,6,0)</f>
        <v>USA</v>
      </c>
      <c r="R2045" t="str">
        <f>VLOOKUP(A2045,Sheet2!$A$1:G5769,7,0)</f>
        <v>PG-13</v>
      </c>
      <c r="S2045" t="str">
        <f>IF(Table1[[#This Row],[Language]]="English","English","Other language")</f>
        <v>English</v>
      </c>
      <c r="T2045">
        <f>Table1[[#This Row],[Gross Revenue]]-Table1[[#This Row],[Budget]]</f>
        <v>-5876166</v>
      </c>
      <c r="U2045" s="1">
        <f>(Table1[[#This Row],[Gross Revenue]]/Table1[[#This Row],[Budget]])-1</f>
        <v>-0.39174439999999999</v>
      </c>
      <c r="V2045" t="str">
        <f t="shared" si="62"/>
        <v>90-110 minutes</v>
      </c>
      <c r="W2045">
        <f>Table1[[#This Row],[Profit]]/Table1[[#This Row],[Budget]]</f>
        <v>-0.39174439999999999</v>
      </c>
      <c r="X2045" s="22" t="str">
        <f>IF(L2045="","",
IF(L2045&lt;Predictability!$B$1,"Low",
IF(L2045&lt;=Predictability!$B$2,"Mid","High")))</f>
        <v>Mid</v>
      </c>
      <c r="Y2045" s="22">
        <f t="shared" si="63"/>
        <v>0</v>
      </c>
    </row>
    <row r="2046" spans="1:25" x14ac:dyDescent="0.2">
      <c r="A2046" t="s">
        <v>4805</v>
      </c>
      <c r="B2046" t="s">
        <v>74</v>
      </c>
      <c r="C2046" t="s">
        <v>642</v>
      </c>
      <c r="D2046">
        <v>12000</v>
      </c>
      <c r="E2046">
        <v>14672</v>
      </c>
      <c r="F2046">
        <v>0</v>
      </c>
      <c r="G2046">
        <v>0</v>
      </c>
      <c r="H2046">
        <v>6.3</v>
      </c>
      <c r="I2046">
        <v>44</v>
      </c>
      <c r="J2046">
        <v>103</v>
      </c>
      <c r="K2046">
        <v>41382841</v>
      </c>
      <c r="L2046">
        <v>18000000</v>
      </c>
      <c r="M2046" s="2">
        <f>VLOOKUP(A2046,Sheet2!$A$1:G5770,2,0)</f>
        <v>31746</v>
      </c>
      <c r="N2046" t="str">
        <f>VLOOKUP(A2046,Sheet2!$A$1:G5770,3,0)</f>
        <v>Color</v>
      </c>
      <c r="O2046" t="str">
        <f>VLOOKUP(A2046,Sheet2!$A$1:G5770,4,0)</f>
        <v>Comedy</v>
      </c>
      <c r="P2046" t="str">
        <f>VLOOKUP(A2046,Sheet2!$A$1:G5770,5,0)</f>
        <v>English</v>
      </c>
      <c r="Q2046" t="str">
        <f>VLOOKUP(A2046,Sheet2!$A$1:G5770,6,0)</f>
        <v>USA</v>
      </c>
      <c r="R2046" t="str">
        <f>VLOOKUP(A2046,Sheet2!$A$1:G5770,7,0)</f>
        <v>PG-13</v>
      </c>
      <c r="S2046" t="str">
        <f>IF(Table1[[#This Row],[Language]]="English","English","Other language")</f>
        <v>English</v>
      </c>
      <c r="T2046">
        <f>Table1[[#This Row],[Gross Revenue]]-Table1[[#This Row],[Budget]]</f>
        <v>23382841</v>
      </c>
      <c r="U2046" s="1">
        <f>(Table1[[#This Row],[Gross Revenue]]/Table1[[#This Row],[Budget]])-1</f>
        <v>1.2990467222222222</v>
      </c>
      <c r="V2046" t="str">
        <f t="shared" si="62"/>
        <v>90-110 minutes</v>
      </c>
      <c r="W2046">
        <f>Table1[[#This Row],[Profit]]/Table1[[#This Row],[Budget]]</f>
        <v>1.2990467222222222</v>
      </c>
      <c r="X2046" s="22" t="str">
        <f>IF(L2046="","",
IF(L2046&lt;Predictability!$B$1,"Low",
IF(L2046&lt;=Predictability!$B$2,"Mid","High")))</f>
        <v>Mid</v>
      </c>
      <c r="Y2046" s="22">
        <f t="shared" si="63"/>
        <v>1</v>
      </c>
    </row>
    <row r="2047" spans="1:25" x14ac:dyDescent="0.2">
      <c r="A2047" t="s">
        <v>5357</v>
      </c>
      <c r="B2047" t="s">
        <v>1667</v>
      </c>
      <c r="C2047" t="s">
        <v>2162</v>
      </c>
      <c r="D2047">
        <v>19000</v>
      </c>
      <c r="E2047">
        <v>19963</v>
      </c>
      <c r="F2047">
        <v>35</v>
      </c>
      <c r="G2047">
        <v>11000</v>
      </c>
      <c r="H2047">
        <v>6.7</v>
      </c>
      <c r="I2047">
        <v>153</v>
      </c>
      <c r="J2047">
        <v>92</v>
      </c>
      <c r="K2047">
        <v>83348920</v>
      </c>
      <c r="L2047">
        <v>132000000</v>
      </c>
      <c r="M2047" s="2">
        <f>VLOOKUP(A2047,Sheet2!$A$1:G5771,2,0)</f>
        <v>41853</v>
      </c>
      <c r="N2047" t="str">
        <f>VLOOKUP(A2047,Sheet2!$A$1:G5771,3,0)</f>
        <v>Color</v>
      </c>
      <c r="O2047" t="str">
        <f>VLOOKUP(A2047,Sheet2!$A$1:G5771,4,0)</f>
        <v>Adventure</v>
      </c>
      <c r="P2047" t="str">
        <f>VLOOKUP(A2047,Sheet2!$A$1:G5771,5,0)</f>
        <v>English</v>
      </c>
      <c r="Q2047" t="str">
        <f>VLOOKUP(A2047,Sheet2!$A$1:G5771,6,0)</f>
        <v>USA</v>
      </c>
      <c r="R2047" t="str">
        <f>VLOOKUP(A2047,Sheet2!$A$1:G5771,7,0)</f>
        <v>PG</v>
      </c>
      <c r="S2047" t="str">
        <f>IF(Table1[[#This Row],[Language]]="English","English","Other language")</f>
        <v>English</v>
      </c>
      <c r="T2047">
        <f>Table1[[#This Row],[Gross Revenue]]-Table1[[#This Row],[Budget]]</f>
        <v>-48651080</v>
      </c>
      <c r="U2047" s="1">
        <f>(Table1[[#This Row],[Gross Revenue]]/Table1[[#This Row],[Budget]])-1</f>
        <v>-0.36856878787878788</v>
      </c>
      <c r="V2047" t="str">
        <f t="shared" si="62"/>
        <v>90-110 minutes</v>
      </c>
      <c r="W2047">
        <f>Table1[[#This Row],[Profit]]/Table1[[#This Row],[Budget]]</f>
        <v>-0.36856878787878788</v>
      </c>
      <c r="X2047" s="22" t="str">
        <f>IF(L2047="","",
IF(L2047&lt;Predictability!$B$1,"Low",
IF(L2047&lt;=Predictability!$B$2,"Mid","High")))</f>
        <v>High</v>
      </c>
      <c r="Y2047" s="22">
        <f t="shared" si="63"/>
        <v>0</v>
      </c>
    </row>
    <row r="2048" spans="1:25" x14ac:dyDescent="0.2">
      <c r="A2048" t="s">
        <v>6854</v>
      </c>
      <c r="B2048" t="s">
        <v>101</v>
      </c>
      <c r="C2048" t="s">
        <v>3156</v>
      </c>
      <c r="D2048">
        <v>14000</v>
      </c>
      <c r="E2048">
        <v>15612</v>
      </c>
      <c r="F2048">
        <v>3</v>
      </c>
      <c r="G2048">
        <v>217</v>
      </c>
      <c r="H2048">
        <v>5.5</v>
      </c>
      <c r="I2048">
        <v>42</v>
      </c>
      <c r="J2048">
        <v>100</v>
      </c>
      <c r="K2048">
        <v>121972</v>
      </c>
      <c r="L2048">
        <v>22000000</v>
      </c>
      <c r="M2048" s="2">
        <f>VLOOKUP(A2048,Sheet2!$A$1:G5772,2,0)</f>
        <v>37280</v>
      </c>
      <c r="N2048" t="str">
        <f>VLOOKUP(A2048,Sheet2!$A$1:G5772,3,0)</f>
        <v>Color</v>
      </c>
      <c r="O2048" t="str">
        <f>VLOOKUP(A2048,Sheet2!$A$1:G5772,4,0)</f>
        <v>Crime</v>
      </c>
      <c r="P2048" t="str">
        <f>VLOOKUP(A2048,Sheet2!$A$1:G5772,5,0)</f>
        <v>English</v>
      </c>
      <c r="Q2048" t="str">
        <f>VLOOKUP(A2048,Sheet2!$A$1:G5772,6,0)</f>
        <v>USA</v>
      </c>
      <c r="R2048" t="str">
        <f>VLOOKUP(A2048,Sheet2!$A$1:G5772,7,0)</f>
        <v>R</v>
      </c>
      <c r="S2048" t="str">
        <f>IF(Table1[[#This Row],[Language]]="English","English","Other language")</f>
        <v>English</v>
      </c>
      <c r="T2048">
        <f>Table1[[#This Row],[Gross Revenue]]-Table1[[#This Row],[Budget]]</f>
        <v>-21878028</v>
      </c>
      <c r="U2048" s="1">
        <f>(Table1[[#This Row],[Gross Revenue]]/Table1[[#This Row],[Budget]])-1</f>
        <v>-0.99445581818181816</v>
      </c>
      <c r="V2048" t="str">
        <f t="shared" si="62"/>
        <v>90-110 minutes</v>
      </c>
      <c r="W2048">
        <f>Table1[[#This Row],[Profit]]/Table1[[#This Row],[Budget]]</f>
        <v>-0.99445581818181816</v>
      </c>
      <c r="X2048" s="22" t="str">
        <f>IF(L2048="","",
IF(L2048&lt;Predictability!$B$1,"Low",
IF(L2048&lt;=Predictability!$B$2,"Mid","High")))</f>
        <v>Mid</v>
      </c>
      <c r="Y2048" s="22">
        <f t="shared" si="63"/>
        <v>0</v>
      </c>
    </row>
    <row r="2049" spans="1:25" x14ac:dyDescent="0.2">
      <c r="A2049" t="s">
        <v>4251</v>
      </c>
      <c r="B2049" t="s">
        <v>1047</v>
      </c>
      <c r="C2049" t="s">
        <v>808</v>
      </c>
      <c r="D2049">
        <v>8000</v>
      </c>
      <c r="E2049">
        <v>14024</v>
      </c>
      <c r="F2049">
        <v>0</v>
      </c>
      <c r="G2049">
        <v>9000</v>
      </c>
      <c r="H2049">
        <v>5.9</v>
      </c>
      <c r="I2049">
        <v>217</v>
      </c>
      <c r="J2049">
        <v>118</v>
      </c>
      <c r="K2049">
        <v>88761720</v>
      </c>
      <c r="L2049">
        <v>95000000</v>
      </c>
      <c r="M2049" s="2">
        <f>VLOOKUP(A2049,Sheet2!$A$1:G5773,2,0)</f>
        <v>40522</v>
      </c>
      <c r="N2049" t="str">
        <f>VLOOKUP(A2049,Sheet2!$A$1:G5773,3,0)</f>
        <v>Color</v>
      </c>
      <c r="O2049" t="str">
        <f>VLOOKUP(A2049,Sheet2!$A$1:G5773,4,0)</f>
        <v>Adventure</v>
      </c>
      <c r="P2049" t="str">
        <f>VLOOKUP(A2049,Sheet2!$A$1:G5773,5,0)</f>
        <v>English</v>
      </c>
      <c r="Q2049" t="str">
        <f>VLOOKUP(A2049,Sheet2!$A$1:G5773,6,0)</f>
        <v>UK</v>
      </c>
      <c r="R2049" t="str">
        <f>VLOOKUP(A2049,Sheet2!$A$1:G5773,7,0)</f>
        <v>PG</v>
      </c>
      <c r="S2049" t="str">
        <f>IF(Table1[[#This Row],[Language]]="English","English","Other language")</f>
        <v>English</v>
      </c>
      <c r="T2049">
        <f>Table1[[#This Row],[Gross Revenue]]-Table1[[#This Row],[Budget]]</f>
        <v>-6238280</v>
      </c>
      <c r="U2049" s="1">
        <f>(Table1[[#This Row],[Gross Revenue]]/Table1[[#This Row],[Budget]])-1</f>
        <v>-6.5666105263157859E-2</v>
      </c>
      <c r="V2049" t="str">
        <f t="shared" si="62"/>
        <v>111-130 minutes</v>
      </c>
      <c r="W2049">
        <f>Table1[[#This Row],[Profit]]/Table1[[#This Row],[Budget]]</f>
        <v>-6.5666105263157901E-2</v>
      </c>
      <c r="X2049" s="22" t="str">
        <f>IF(L2049="","",
IF(L2049&lt;Predictability!$B$1,"Low",
IF(L2049&lt;=Predictability!$B$2,"Mid","High")))</f>
        <v>High</v>
      </c>
      <c r="Y2049" s="22">
        <f t="shared" si="63"/>
        <v>0</v>
      </c>
    </row>
    <row r="2050" spans="1:25" x14ac:dyDescent="0.2">
      <c r="A2050" t="s">
        <v>4239</v>
      </c>
      <c r="B2050" t="s">
        <v>1047</v>
      </c>
      <c r="C2050" t="s">
        <v>914</v>
      </c>
      <c r="D2050">
        <v>8000</v>
      </c>
      <c r="E2050">
        <v>10882</v>
      </c>
      <c r="F2050">
        <v>87</v>
      </c>
      <c r="G2050">
        <v>28000</v>
      </c>
      <c r="H2050">
        <v>5.9</v>
      </c>
      <c r="I2050">
        <v>183</v>
      </c>
      <c r="J2050">
        <v>106</v>
      </c>
      <c r="K2050">
        <v>68558662</v>
      </c>
      <c r="L2050">
        <v>90000000</v>
      </c>
      <c r="M2050" s="2">
        <f>VLOOKUP(A2050,Sheet2!$A$1:G5774,2,0)</f>
        <v>41564</v>
      </c>
      <c r="N2050" t="str">
        <f>VLOOKUP(A2050,Sheet2!$A$1:G5774,3,0)</f>
        <v>Color</v>
      </c>
      <c r="O2050" t="str">
        <f>VLOOKUP(A2050,Sheet2!$A$1:G5774,4,0)</f>
        <v>Adventure</v>
      </c>
      <c r="P2050" t="str">
        <f>VLOOKUP(A2050,Sheet2!$A$1:G5774,5,0)</f>
        <v>English</v>
      </c>
      <c r="Q2050" t="str">
        <f>VLOOKUP(A2050,Sheet2!$A$1:G5774,6,0)</f>
        <v>USA</v>
      </c>
      <c r="R2050" t="str">
        <f>VLOOKUP(A2050,Sheet2!$A$1:G5774,7,0)</f>
        <v>PG</v>
      </c>
      <c r="S2050" t="str">
        <f>IF(Table1[[#This Row],[Language]]="English","English","Other language")</f>
        <v>English</v>
      </c>
      <c r="T2050">
        <f>Table1[[#This Row],[Gross Revenue]]-Table1[[#This Row],[Budget]]</f>
        <v>-21441338</v>
      </c>
      <c r="U2050" s="1">
        <f>(Table1[[#This Row],[Gross Revenue]]/Table1[[#This Row],[Budget]])-1</f>
        <v>-0.23823708888888884</v>
      </c>
      <c r="V2050" t="str">
        <f t="shared" ref="V2050:V2113" si="64">IF(J2050="","",IF(J2050&lt;90,"&lt;90 minutes",IF(J2050&lt;=110,"90-110 minutes",IF(J2050&lt;=130,"111-130 minutes",IF(J2050&lt;=150,"131-150 minutes","&gt;150 minutes")))))</f>
        <v>90-110 minutes</v>
      </c>
      <c r="W2050">
        <f>Table1[[#This Row],[Profit]]/Table1[[#This Row],[Budget]]</f>
        <v>-0.23823708888888889</v>
      </c>
      <c r="X2050" s="22" t="str">
        <f>IF(L2050="","",
IF(L2050&lt;Predictability!$B$1,"Low",
IF(L2050&lt;=Predictability!$B$2,"Mid","High")))</f>
        <v>High</v>
      </c>
      <c r="Y2050" s="22">
        <f t="shared" ref="Y2050:Y2113" si="65">IF(W2050&gt;=0.5,1,0)</f>
        <v>0</v>
      </c>
    </row>
    <row r="2051" spans="1:25" x14ac:dyDescent="0.2">
      <c r="A2051" t="s">
        <v>6468</v>
      </c>
      <c r="B2051" t="s">
        <v>2551</v>
      </c>
      <c r="C2051" t="s">
        <v>2021</v>
      </c>
      <c r="D2051">
        <v>177</v>
      </c>
      <c r="E2051">
        <v>253</v>
      </c>
      <c r="F2051">
        <v>670</v>
      </c>
      <c r="G2051">
        <v>26000</v>
      </c>
      <c r="H2051">
        <v>7.5</v>
      </c>
      <c r="I2051">
        <v>226</v>
      </c>
      <c r="J2051">
        <v>147</v>
      </c>
      <c r="K2051">
        <v>2208939</v>
      </c>
      <c r="L2051">
        <v>50000000</v>
      </c>
      <c r="M2051" s="2">
        <f>VLOOKUP(A2051,Sheet2!$A$1:G5775,2,0)</f>
        <v>38763</v>
      </c>
      <c r="N2051" t="str">
        <f>VLOOKUP(A2051,Sheet2!$A$1:G5775,3,0)</f>
        <v>Color</v>
      </c>
      <c r="O2051" t="str">
        <f>VLOOKUP(A2051,Sheet2!$A$1:G5775,4,0)</f>
        <v>Crime</v>
      </c>
      <c r="P2051" t="str">
        <f>VLOOKUP(A2051,Sheet2!$A$1:G5775,5,0)</f>
        <v>English</v>
      </c>
      <c r="Q2051" t="str">
        <f>VLOOKUP(A2051,Sheet2!$A$1:G5775,6,0)</f>
        <v>Germany</v>
      </c>
      <c r="R2051" t="str">
        <f>VLOOKUP(A2051,Sheet2!$A$1:G5775,7,0)</f>
        <v>R</v>
      </c>
      <c r="S2051" t="str">
        <f>IF(Table1[[#This Row],[Language]]="English","English","Other language")</f>
        <v>English</v>
      </c>
      <c r="T2051">
        <f>Table1[[#This Row],[Gross Revenue]]-Table1[[#This Row],[Budget]]</f>
        <v>-47791061</v>
      </c>
      <c r="U2051" s="1">
        <f>(Table1[[#This Row],[Gross Revenue]]/Table1[[#This Row],[Budget]])-1</f>
        <v>-0.95582122000000003</v>
      </c>
      <c r="V2051" t="str">
        <f t="shared" si="64"/>
        <v>131-150 minutes</v>
      </c>
      <c r="W2051">
        <f>Table1[[#This Row],[Profit]]/Table1[[#This Row],[Budget]]</f>
        <v>-0.95582122000000003</v>
      </c>
      <c r="X2051" s="22" t="str">
        <f>IF(L2051="","",
IF(L2051&lt;Predictability!$B$1,"Low",
IF(L2051&lt;=Predictability!$B$2,"Mid","High")))</f>
        <v>Mid</v>
      </c>
      <c r="Y2051" s="22">
        <f t="shared" si="65"/>
        <v>0</v>
      </c>
    </row>
    <row r="2052" spans="1:25" x14ac:dyDescent="0.2">
      <c r="A2052" t="s">
        <v>6830</v>
      </c>
      <c r="B2052" t="s">
        <v>427</v>
      </c>
      <c r="C2052" t="s">
        <v>3146</v>
      </c>
      <c r="D2052">
        <v>963</v>
      </c>
      <c r="E2052">
        <v>1754</v>
      </c>
      <c r="F2052">
        <v>10</v>
      </c>
      <c r="G2052">
        <v>14000</v>
      </c>
      <c r="H2052">
        <v>8</v>
      </c>
      <c r="I2052">
        <v>242</v>
      </c>
      <c r="J2052">
        <v>89</v>
      </c>
      <c r="K2052">
        <v>4443403</v>
      </c>
      <c r="L2052">
        <v>7300000</v>
      </c>
      <c r="M2052" s="2">
        <f>VLOOKUP(A2052,Sheet2!$A$1:G5776,2,0)</f>
        <v>39240</v>
      </c>
      <c r="N2052" t="str">
        <f>VLOOKUP(A2052,Sheet2!$A$1:G5776,3,0)</f>
        <v>Color</v>
      </c>
      <c r="O2052" t="str">
        <f>VLOOKUP(A2052,Sheet2!$A$1:G5776,4,0)</f>
        <v>Animation</v>
      </c>
      <c r="P2052" t="str">
        <f>VLOOKUP(A2052,Sheet2!$A$1:G5776,5,0)</f>
        <v>French</v>
      </c>
      <c r="Q2052" t="str">
        <f>VLOOKUP(A2052,Sheet2!$A$1:G5776,6,0)</f>
        <v>France</v>
      </c>
      <c r="R2052" t="str">
        <f>VLOOKUP(A2052,Sheet2!$A$1:G5776,7,0)</f>
        <v>PG-13</v>
      </c>
      <c r="S2052" t="str">
        <f>IF(Table1[[#This Row],[Language]]="English","English","Other language")</f>
        <v>Other language</v>
      </c>
      <c r="T2052">
        <f>Table1[[#This Row],[Gross Revenue]]-Table1[[#This Row],[Budget]]</f>
        <v>-2856597</v>
      </c>
      <c r="U2052" s="1">
        <f>(Table1[[#This Row],[Gross Revenue]]/Table1[[#This Row],[Budget]])-1</f>
        <v>-0.39131465753424655</v>
      </c>
      <c r="V2052" t="str">
        <f t="shared" si="64"/>
        <v>&lt;90 minutes</v>
      </c>
      <c r="W2052">
        <f>Table1[[#This Row],[Profit]]/Table1[[#This Row],[Budget]]</f>
        <v>-0.3913146575342466</v>
      </c>
      <c r="X2052" s="22" t="str">
        <f>IF(L2052="","",
IF(L2052&lt;Predictability!$B$1,"Low",
IF(L2052&lt;=Predictability!$B$2,"Mid","High")))</f>
        <v>Low</v>
      </c>
      <c r="Y2052" s="22">
        <f t="shared" si="65"/>
        <v>0</v>
      </c>
    </row>
    <row r="2053" spans="1:25" x14ac:dyDescent="0.2">
      <c r="A2053" t="s">
        <v>5277</v>
      </c>
      <c r="B2053" t="s">
        <v>1964</v>
      </c>
      <c r="C2053" t="s">
        <v>369</v>
      </c>
      <c r="D2053">
        <v>969</v>
      </c>
      <c r="E2053">
        <v>2987</v>
      </c>
      <c r="F2053">
        <v>52</v>
      </c>
      <c r="G2053">
        <v>0</v>
      </c>
      <c r="H2053">
        <v>6.6</v>
      </c>
      <c r="I2053">
        <v>98</v>
      </c>
      <c r="J2053">
        <v>103</v>
      </c>
      <c r="K2053">
        <v>57469179</v>
      </c>
      <c r="L2053">
        <v>11500000</v>
      </c>
      <c r="M2053" s="2">
        <f>VLOOKUP(A2053,Sheet2!$A$1:G5777,2,0)</f>
        <v>32663</v>
      </c>
      <c r="N2053" t="str">
        <f>VLOOKUP(A2053,Sheet2!$A$1:G5777,3,0)</f>
        <v>Color</v>
      </c>
      <c r="O2053" t="str">
        <f>VLOOKUP(A2053,Sheet2!$A$1:G5777,4,0)</f>
        <v>Fantasy</v>
      </c>
      <c r="P2053" t="str">
        <f>VLOOKUP(A2053,Sheet2!$A$1:G5777,5,0)</f>
        <v>English</v>
      </c>
      <c r="Q2053" t="str">
        <f>VLOOKUP(A2053,Sheet2!$A$1:G5777,6,0)</f>
        <v>USA</v>
      </c>
      <c r="R2053" t="str">
        <f>VLOOKUP(A2053,Sheet2!$A$1:G5777,7,0)</f>
        <v>R</v>
      </c>
      <c r="S2053" t="str">
        <f>IF(Table1[[#This Row],[Language]]="English","English","Other language")</f>
        <v>English</v>
      </c>
      <c r="T2053">
        <f>Table1[[#This Row],[Gross Revenue]]-Table1[[#This Row],[Budget]]</f>
        <v>45969179</v>
      </c>
      <c r="U2053" s="1">
        <f>(Table1[[#This Row],[Gross Revenue]]/Table1[[#This Row],[Budget]])-1</f>
        <v>3.9973199130434782</v>
      </c>
      <c r="V2053" t="str">
        <f t="shared" si="64"/>
        <v>90-110 minutes</v>
      </c>
      <c r="W2053">
        <f>Table1[[#This Row],[Profit]]/Table1[[#This Row],[Budget]]</f>
        <v>3.9973199130434782</v>
      </c>
      <c r="X2053" s="22" t="str">
        <f>IF(L2053="","",
IF(L2053&lt;Predictability!$B$1,"Low",
IF(L2053&lt;=Predictability!$B$2,"Mid","High")))</f>
        <v>Mid</v>
      </c>
      <c r="Y2053" s="22">
        <f t="shared" si="65"/>
        <v>1</v>
      </c>
    </row>
    <row r="2054" spans="1:25" x14ac:dyDescent="0.2">
      <c r="A2054" t="s">
        <v>5104</v>
      </c>
      <c r="B2054" t="s">
        <v>2070</v>
      </c>
      <c r="C2054" t="s">
        <v>2071</v>
      </c>
      <c r="D2054">
        <v>674</v>
      </c>
      <c r="E2054">
        <v>1395</v>
      </c>
      <c r="F2054">
        <v>152</v>
      </c>
      <c r="G2054">
        <v>812</v>
      </c>
      <c r="H2054">
        <v>6.5</v>
      </c>
      <c r="I2054">
        <v>81</v>
      </c>
      <c r="J2054">
        <v>97</v>
      </c>
      <c r="K2054">
        <v>7282851</v>
      </c>
      <c r="L2054">
        <v>3000000</v>
      </c>
      <c r="M2054" s="2">
        <f>VLOOKUP(A2054,Sheet2!$A$1:G5778,2,0)</f>
        <v>32228</v>
      </c>
      <c r="N2054" t="str">
        <f>VLOOKUP(A2054,Sheet2!$A$1:G5778,3,0)</f>
        <v>Color</v>
      </c>
      <c r="O2054" t="str">
        <f>VLOOKUP(A2054,Sheet2!$A$1:G5778,4,0)</f>
        <v>Action</v>
      </c>
      <c r="P2054" t="str">
        <f>VLOOKUP(A2054,Sheet2!$A$1:G5778,5,0)</f>
        <v>English</v>
      </c>
      <c r="Q2054" t="str">
        <f>VLOOKUP(A2054,Sheet2!$A$1:G5778,6,0)</f>
        <v>USA</v>
      </c>
      <c r="R2054" t="str">
        <f>VLOOKUP(A2054,Sheet2!$A$1:G5778,7,0)</f>
        <v>R</v>
      </c>
      <c r="S2054" t="str">
        <f>IF(Table1[[#This Row],[Language]]="English","English","Other language")</f>
        <v>English</v>
      </c>
      <c r="T2054">
        <f>Table1[[#This Row],[Gross Revenue]]-Table1[[#This Row],[Budget]]</f>
        <v>4282851</v>
      </c>
      <c r="U2054" s="1">
        <f>(Table1[[#This Row],[Gross Revenue]]/Table1[[#This Row],[Budget]])-1</f>
        <v>1.4276170000000001</v>
      </c>
      <c r="V2054" t="str">
        <f t="shared" si="64"/>
        <v>90-110 minutes</v>
      </c>
      <c r="W2054">
        <f>Table1[[#This Row],[Profit]]/Table1[[#This Row],[Budget]]</f>
        <v>1.4276169999999999</v>
      </c>
      <c r="X2054" s="22" t="str">
        <f>IF(L2054="","",
IF(L2054&lt;Predictability!$B$1,"Low",
IF(L2054&lt;=Predictability!$B$2,"Mid","High")))</f>
        <v>Low</v>
      </c>
      <c r="Y2054" s="22">
        <f t="shared" si="65"/>
        <v>1</v>
      </c>
    </row>
    <row r="2055" spans="1:25" x14ac:dyDescent="0.2">
      <c r="A2055" t="s">
        <v>3289</v>
      </c>
      <c r="B2055" t="s">
        <v>70</v>
      </c>
      <c r="C2055" t="s">
        <v>71</v>
      </c>
      <c r="D2055">
        <v>939</v>
      </c>
      <c r="E2055">
        <v>2321</v>
      </c>
      <c r="F2055">
        <v>18</v>
      </c>
      <c r="G2055">
        <v>837</v>
      </c>
      <c r="H2055">
        <v>3</v>
      </c>
      <c r="I2055">
        <v>37</v>
      </c>
      <c r="J2055">
        <v>99</v>
      </c>
      <c r="K2055">
        <v>7059537</v>
      </c>
      <c r="L2055">
        <v>3000000</v>
      </c>
      <c r="M2055" s="2">
        <f>VLOOKUP(A2055,Sheet2!$A$1:G5779,2,0)</f>
        <v>39014</v>
      </c>
      <c r="N2055" t="str">
        <f>VLOOKUP(A2055,Sheet2!$A$1:G5779,3,0)</f>
        <v>Color</v>
      </c>
      <c r="O2055" t="str">
        <f>VLOOKUP(A2055,Sheet2!$A$1:G5779,4,0)</f>
        <v>Comedy</v>
      </c>
      <c r="P2055" t="str">
        <f>VLOOKUP(A2055,Sheet2!$A$1:G5779,5,0)</f>
        <v>English</v>
      </c>
      <c r="Q2055" t="str">
        <f>VLOOKUP(A2055,Sheet2!$A$1:G5779,6,0)</f>
        <v>USA</v>
      </c>
      <c r="R2055" t="str">
        <f>VLOOKUP(A2055,Sheet2!$A$1:G5779,7,0)</f>
        <v>PG-13</v>
      </c>
      <c r="S2055" t="str">
        <f>IF(Table1[[#This Row],[Language]]="English","English","Other language")</f>
        <v>English</v>
      </c>
      <c r="T2055">
        <f>Table1[[#This Row],[Gross Revenue]]-Table1[[#This Row],[Budget]]</f>
        <v>4059537</v>
      </c>
      <c r="U2055" s="1">
        <f>(Table1[[#This Row],[Gross Revenue]]/Table1[[#This Row],[Budget]])-1</f>
        <v>1.3531789999999999</v>
      </c>
      <c r="V2055" t="str">
        <f t="shared" si="64"/>
        <v>90-110 minutes</v>
      </c>
      <c r="W2055">
        <f>Table1[[#This Row],[Profit]]/Table1[[#This Row],[Budget]]</f>
        <v>1.3531789999999999</v>
      </c>
      <c r="X2055" s="22" t="str">
        <f>IF(L2055="","",
IF(L2055&lt;Predictability!$B$1,"Low",
IF(L2055&lt;=Predictability!$B$2,"Mid","High")))</f>
        <v>Low</v>
      </c>
      <c r="Y2055" s="22">
        <f t="shared" si="65"/>
        <v>1</v>
      </c>
    </row>
    <row r="2056" spans="1:25" x14ac:dyDescent="0.2">
      <c r="A2056" t="s">
        <v>4959</v>
      </c>
      <c r="B2056" t="s">
        <v>1344</v>
      </c>
      <c r="C2056" t="s">
        <v>1555</v>
      </c>
      <c r="D2056">
        <v>3000</v>
      </c>
      <c r="E2056">
        <v>5975</v>
      </c>
      <c r="F2056">
        <v>226</v>
      </c>
      <c r="G2056">
        <v>0</v>
      </c>
      <c r="H2056">
        <v>6.4</v>
      </c>
      <c r="I2056">
        <v>53</v>
      </c>
      <c r="J2056">
        <v>123</v>
      </c>
      <c r="K2056">
        <v>104632573</v>
      </c>
      <c r="L2056">
        <v>32000000</v>
      </c>
      <c r="M2056" s="2">
        <f>VLOOKUP(A2056,Sheet2!$A$1:G5780,2,0)</f>
        <v>35385</v>
      </c>
      <c r="N2056" t="str">
        <f>VLOOKUP(A2056,Sheet2!$A$1:G5780,3,0)</f>
        <v>Color</v>
      </c>
      <c r="O2056" t="str">
        <f>VLOOKUP(A2056,Sheet2!$A$1:G5780,4,0)</f>
        <v>Drama</v>
      </c>
      <c r="P2056" t="str">
        <f>VLOOKUP(A2056,Sheet2!$A$1:G5780,5,0)</f>
        <v>English</v>
      </c>
      <c r="Q2056" t="str">
        <f>VLOOKUP(A2056,Sheet2!$A$1:G5780,6,0)</f>
        <v>USA</v>
      </c>
      <c r="R2056" t="str">
        <f>VLOOKUP(A2056,Sheet2!$A$1:G5780,7,0)</f>
        <v>PG</v>
      </c>
      <c r="S2056" t="str">
        <f>IF(Table1[[#This Row],[Language]]="English","English","Other language")</f>
        <v>English</v>
      </c>
      <c r="T2056">
        <f>Table1[[#This Row],[Gross Revenue]]-Table1[[#This Row],[Budget]]</f>
        <v>72632573</v>
      </c>
      <c r="U2056" s="1">
        <f>(Table1[[#This Row],[Gross Revenue]]/Table1[[#This Row],[Budget]])-1</f>
        <v>2.2697679062499998</v>
      </c>
      <c r="V2056" t="str">
        <f t="shared" si="64"/>
        <v>111-130 minutes</v>
      </c>
      <c r="W2056">
        <f>Table1[[#This Row],[Profit]]/Table1[[#This Row],[Budget]]</f>
        <v>2.2697679062499998</v>
      </c>
      <c r="X2056" s="22" t="str">
        <f>IF(L2056="","",
IF(L2056&lt;Predictability!$B$1,"Low",
IF(L2056&lt;=Predictability!$B$2,"Mid","High")))</f>
        <v>Mid</v>
      </c>
      <c r="Y2056" s="22">
        <f t="shared" si="65"/>
        <v>1</v>
      </c>
    </row>
    <row r="2057" spans="1:25" x14ac:dyDescent="0.2">
      <c r="A2057" t="s">
        <v>6663</v>
      </c>
      <c r="B2057" t="s">
        <v>968</v>
      </c>
      <c r="C2057" t="s">
        <v>785</v>
      </c>
      <c r="D2057">
        <v>18000</v>
      </c>
      <c r="E2057">
        <v>33865</v>
      </c>
      <c r="F2057">
        <v>438</v>
      </c>
      <c r="G2057">
        <v>0</v>
      </c>
      <c r="H2057">
        <v>7.7</v>
      </c>
      <c r="I2057">
        <v>68</v>
      </c>
      <c r="J2057">
        <v>125</v>
      </c>
      <c r="K2057">
        <v>77324422</v>
      </c>
      <c r="L2057">
        <v>26000000</v>
      </c>
      <c r="M2057" s="2">
        <f>VLOOKUP(A2057,Sheet2!$A$1:G5781,2,0)</f>
        <v>34318</v>
      </c>
      <c r="N2057" t="str">
        <f>VLOOKUP(A2057,Sheet2!$A$1:G5781,3,0)</f>
        <v>Color</v>
      </c>
      <c r="O2057" t="str">
        <f>VLOOKUP(A2057,Sheet2!$A$1:G5781,4,0)</f>
        <v>Drama</v>
      </c>
      <c r="P2057" t="str">
        <f>VLOOKUP(A2057,Sheet2!$A$1:G5781,5,0)</f>
        <v>English</v>
      </c>
      <c r="Q2057" t="str">
        <f>VLOOKUP(A2057,Sheet2!$A$1:G5781,6,0)</f>
        <v>USA</v>
      </c>
      <c r="R2057" t="str">
        <f>VLOOKUP(A2057,Sheet2!$A$1:G5781,7,0)</f>
        <v>PG-13</v>
      </c>
      <c r="S2057" t="str">
        <f>IF(Table1[[#This Row],[Language]]="English","English","Other language")</f>
        <v>English</v>
      </c>
      <c r="T2057">
        <f>Table1[[#This Row],[Gross Revenue]]-Table1[[#This Row],[Budget]]</f>
        <v>51324422</v>
      </c>
      <c r="U2057" s="1">
        <f>(Table1[[#This Row],[Gross Revenue]]/Table1[[#This Row],[Budget]])-1</f>
        <v>1.9740162307692306</v>
      </c>
      <c r="V2057" t="str">
        <f t="shared" si="64"/>
        <v>111-130 minutes</v>
      </c>
      <c r="W2057">
        <f>Table1[[#This Row],[Profit]]/Table1[[#This Row],[Budget]]</f>
        <v>1.9740162307692308</v>
      </c>
      <c r="X2057" s="22" t="str">
        <f>IF(L2057="","",
IF(L2057&lt;Predictability!$B$1,"Low",
IF(L2057&lt;=Predictability!$B$2,"Mid","High")))</f>
        <v>Mid</v>
      </c>
      <c r="Y2057" s="22">
        <f t="shared" si="65"/>
        <v>1</v>
      </c>
    </row>
    <row r="2058" spans="1:25" x14ac:dyDescent="0.2">
      <c r="A2058" t="s">
        <v>6568</v>
      </c>
      <c r="B2058" t="s">
        <v>1369</v>
      </c>
      <c r="C2058" t="s">
        <v>1229</v>
      </c>
      <c r="D2058">
        <v>1000</v>
      </c>
      <c r="E2058">
        <v>2376</v>
      </c>
      <c r="F2058">
        <v>350</v>
      </c>
      <c r="G2058">
        <v>37000</v>
      </c>
      <c r="H2058">
        <v>7.6</v>
      </c>
      <c r="I2058">
        <v>354</v>
      </c>
      <c r="J2058">
        <v>98</v>
      </c>
      <c r="K2058">
        <v>37707719</v>
      </c>
      <c r="L2058">
        <v>12000000</v>
      </c>
      <c r="M2058" s="2">
        <f>VLOOKUP(A2058,Sheet2!$A$1:G5782,2,0)</f>
        <v>41577</v>
      </c>
      <c r="N2058" t="str">
        <f>VLOOKUP(A2058,Sheet2!$A$1:G5782,3,0)</f>
        <v>Color</v>
      </c>
      <c r="O2058" t="str">
        <f>VLOOKUP(A2058,Sheet2!$A$1:G5782,4,0)</f>
        <v>Biography</v>
      </c>
      <c r="P2058" t="str">
        <f>VLOOKUP(A2058,Sheet2!$A$1:G5782,5,0)</f>
        <v>English</v>
      </c>
      <c r="Q2058" t="str">
        <f>VLOOKUP(A2058,Sheet2!$A$1:G5782,6,0)</f>
        <v>UK</v>
      </c>
      <c r="R2058" t="str">
        <f>VLOOKUP(A2058,Sheet2!$A$1:G5782,7,0)</f>
        <v>PG-13</v>
      </c>
      <c r="S2058" t="str">
        <f>IF(Table1[[#This Row],[Language]]="English","English","Other language")</f>
        <v>English</v>
      </c>
      <c r="T2058">
        <f>Table1[[#This Row],[Gross Revenue]]-Table1[[#This Row],[Budget]]</f>
        <v>25707719</v>
      </c>
      <c r="U2058" s="1">
        <f>(Table1[[#This Row],[Gross Revenue]]/Table1[[#This Row],[Budget]])-1</f>
        <v>2.1423099166666666</v>
      </c>
      <c r="V2058" t="str">
        <f t="shared" si="64"/>
        <v>90-110 minutes</v>
      </c>
      <c r="W2058">
        <f>Table1[[#This Row],[Profit]]/Table1[[#This Row],[Budget]]</f>
        <v>2.1423099166666666</v>
      </c>
      <c r="X2058" s="22" t="str">
        <f>IF(L2058="","",
IF(L2058&lt;Predictability!$B$1,"Low",
IF(L2058&lt;=Predictability!$B$2,"Mid","High")))</f>
        <v>Mid</v>
      </c>
      <c r="Y2058" s="22">
        <f t="shared" si="65"/>
        <v>1</v>
      </c>
    </row>
    <row r="2059" spans="1:25" x14ac:dyDescent="0.2">
      <c r="A2059" t="s">
        <v>4840</v>
      </c>
      <c r="B2059" t="s">
        <v>574</v>
      </c>
      <c r="C2059" t="s">
        <v>143</v>
      </c>
      <c r="D2059">
        <v>991</v>
      </c>
      <c r="E2059">
        <v>2562</v>
      </c>
      <c r="F2059">
        <v>541</v>
      </c>
      <c r="G2059">
        <v>0</v>
      </c>
      <c r="H2059">
        <v>7.1</v>
      </c>
      <c r="I2059">
        <v>216</v>
      </c>
      <c r="J2059">
        <v>81</v>
      </c>
      <c r="K2059">
        <v>46563158</v>
      </c>
      <c r="L2059">
        <v>13000000</v>
      </c>
      <c r="M2059" s="2">
        <f>VLOOKUP(A2059,Sheet2!$A$1:G5783,2,0)</f>
        <v>37564</v>
      </c>
      <c r="N2059" t="str">
        <f>VLOOKUP(A2059,Sheet2!$A$1:G5783,3,0)</f>
        <v>Color</v>
      </c>
      <c r="O2059" t="str">
        <f>VLOOKUP(A2059,Sheet2!$A$1:G5783,4,0)</f>
        <v>Crime</v>
      </c>
      <c r="P2059" t="str">
        <f>VLOOKUP(A2059,Sheet2!$A$1:G5783,5,0)</f>
        <v>English</v>
      </c>
      <c r="Q2059" t="str">
        <f>VLOOKUP(A2059,Sheet2!$A$1:G5783,6,0)</f>
        <v>USA</v>
      </c>
      <c r="R2059" t="str">
        <f>VLOOKUP(A2059,Sheet2!$A$1:G5783,7,0)</f>
        <v>R</v>
      </c>
      <c r="S2059" t="str">
        <f>IF(Table1[[#This Row],[Language]]="English","English","Other language")</f>
        <v>English</v>
      </c>
      <c r="T2059">
        <f>Table1[[#This Row],[Gross Revenue]]-Table1[[#This Row],[Budget]]</f>
        <v>33563158</v>
      </c>
      <c r="U2059" s="1">
        <f>(Table1[[#This Row],[Gross Revenue]]/Table1[[#This Row],[Budget]])-1</f>
        <v>2.5817813846153848</v>
      </c>
      <c r="V2059" t="str">
        <f t="shared" si="64"/>
        <v>&lt;90 minutes</v>
      </c>
      <c r="W2059">
        <f>Table1[[#This Row],[Profit]]/Table1[[#This Row],[Budget]]</f>
        <v>2.5817813846153848</v>
      </c>
      <c r="X2059" s="22" t="str">
        <f>IF(L2059="","",
IF(L2059&lt;Predictability!$B$1,"Low",
IF(L2059&lt;=Predictability!$B$2,"Mid","High")))</f>
        <v>Mid</v>
      </c>
      <c r="Y2059" s="22">
        <f t="shared" si="65"/>
        <v>1</v>
      </c>
    </row>
    <row r="2060" spans="1:25" x14ac:dyDescent="0.2">
      <c r="A2060" t="s">
        <v>6490</v>
      </c>
      <c r="B2060" t="s">
        <v>1603</v>
      </c>
      <c r="C2060" t="s">
        <v>1261</v>
      </c>
      <c r="D2060">
        <v>1000</v>
      </c>
      <c r="E2060">
        <v>2065</v>
      </c>
      <c r="F2060">
        <v>0</v>
      </c>
      <c r="G2060">
        <v>24000</v>
      </c>
      <c r="H2060">
        <v>7.5</v>
      </c>
      <c r="I2060">
        <v>138</v>
      </c>
      <c r="J2060">
        <v>84</v>
      </c>
      <c r="K2060">
        <v>3216970</v>
      </c>
      <c r="L2060">
        <v>60000</v>
      </c>
      <c r="M2060" s="2">
        <f>VLOOKUP(A2060,Sheet2!$A$1:G5784,2,0)</f>
        <v>36113</v>
      </c>
      <c r="N2060" t="str">
        <f>VLOOKUP(A2060,Sheet2!$A$1:G5784,3,0)</f>
        <v>Black and White</v>
      </c>
      <c r="O2060" t="str">
        <f>VLOOKUP(A2060,Sheet2!$A$1:G5784,4,0)</f>
        <v>Drama</v>
      </c>
      <c r="P2060" t="str">
        <f>VLOOKUP(A2060,Sheet2!$A$1:G5784,5,0)</f>
        <v>English</v>
      </c>
      <c r="Q2060" t="str">
        <f>VLOOKUP(A2060,Sheet2!$A$1:G5784,6,0)</f>
        <v>USA</v>
      </c>
      <c r="R2060" t="str">
        <f>VLOOKUP(A2060,Sheet2!$A$1:G5784,7,0)</f>
        <v>R</v>
      </c>
      <c r="S2060" t="str">
        <f>IF(Table1[[#This Row],[Language]]="English","English","Other language")</f>
        <v>English</v>
      </c>
      <c r="T2060">
        <f>Table1[[#This Row],[Gross Revenue]]-Table1[[#This Row],[Budget]]</f>
        <v>3156970</v>
      </c>
      <c r="U2060" s="1">
        <f>(Table1[[#This Row],[Gross Revenue]]/Table1[[#This Row],[Budget]])-1</f>
        <v>52.616166666666665</v>
      </c>
      <c r="V2060" t="str">
        <f t="shared" si="64"/>
        <v>&lt;90 minutes</v>
      </c>
      <c r="W2060">
        <f>Table1[[#This Row],[Profit]]/Table1[[#This Row],[Budget]]</f>
        <v>52.616166666666665</v>
      </c>
      <c r="X2060" s="22" t="str">
        <f>IF(L2060="","",
IF(L2060&lt;Predictability!$B$1,"Low",
IF(L2060&lt;=Predictability!$B$2,"Mid","High")))</f>
        <v>Low</v>
      </c>
      <c r="Y2060" s="22">
        <f t="shared" si="65"/>
        <v>1</v>
      </c>
    </row>
    <row r="2061" spans="1:25" x14ac:dyDescent="0.2">
      <c r="A2061" t="s">
        <v>6014</v>
      </c>
      <c r="B2061" t="s">
        <v>788</v>
      </c>
      <c r="C2061" t="s">
        <v>2183</v>
      </c>
      <c r="D2061">
        <v>1000</v>
      </c>
      <c r="E2061">
        <v>3010</v>
      </c>
      <c r="F2061">
        <v>54</v>
      </c>
      <c r="G2061">
        <v>0</v>
      </c>
      <c r="H2061">
        <v>7.1</v>
      </c>
      <c r="I2061">
        <v>131</v>
      </c>
      <c r="J2061">
        <v>80</v>
      </c>
      <c r="K2061">
        <v>2360184</v>
      </c>
      <c r="L2061">
        <v>300000</v>
      </c>
      <c r="M2061" s="2">
        <f>VLOOKUP(A2061,Sheet2!$A$1:G5785,2,0)</f>
        <v>37760</v>
      </c>
      <c r="N2061" t="str">
        <f>VLOOKUP(A2061,Sheet2!$A$1:G5785,3,0)</f>
        <v>Color</v>
      </c>
      <c r="O2061" t="str">
        <f>VLOOKUP(A2061,Sheet2!$A$1:G5785,4,0)</f>
        <v>Comedy</v>
      </c>
      <c r="P2061" t="str">
        <f>VLOOKUP(A2061,Sheet2!$A$1:G5785,5,0)</f>
        <v>English</v>
      </c>
      <c r="Q2061" t="str">
        <f>VLOOKUP(A2061,Sheet2!$A$1:G5785,6,0)</f>
        <v>USA</v>
      </c>
      <c r="R2061" t="str">
        <f>VLOOKUP(A2061,Sheet2!$A$1:G5785,7,0)</f>
        <v>PG-13</v>
      </c>
      <c r="S2061" t="str">
        <f>IF(Table1[[#This Row],[Language]]="English","English","Other language")</f>
        <v>English</v>
      </c>
      <c r="T2061">
        <f>Table1[[#This Row],[Gross Revenue]]-Table1[[#This Row],[Budget]]</f>
        <v>2060184</v>
      </c>
      <c r="U2061" s="1">
        <f>(Table1[[#This Row],[Gross Revenue]]/Table1[[#This Row],[Budget]])-1</f>
        <v>6.8672800000000001</v>
      </c>
      <c r="V2061" t="str">
        <f t="shared" si="64"/>
        <v>&lt;90 minutes</v>
      </c>
      <c r="W2061">
        <f>Table1[[#This Row],[Profit]]/Table1[[#This Row],[Budget]]</f>
        <v>6.8672800000000001</v>
      </c>
      <c r="X2061" s="22" t="str">
        <f>IF(L2061="","",
IF(L2061&lt;Predictability!$B$1,"Low",
IF(L2061&lt;=Predictability!$B$2,"Mid","High")))</f>
        <v>Low</v>
      </c>
      <c r="Y2061" s="22">
        <f t="shared" si="65"/>
        <v>1</v>
      </c>
    </row>
    <row r="2062" spans="1:25" x14ac:dyDescent="0.2">
      <c r="A2062" t="s">
        <v>5857</v>
      </c>
      <c r="B2062" t="s">
        <v>963</v>
      </c>
      <c r="C2062" t="s">
        <v>1042</v>
      </c>
      <c r="D2062">
        <v>11000</v>
      </c>
      <c r="E2062">
        <v>15590</v>
      </c>
      <c r="F2062">
        <v>234</v>
      </c>
      <c r="G2062">
        <v>0</v>
      </c>
      <c r="H2062">
        <v>7</v>
      </c>
      <c r="I2062">
        <v>232</v>
      </c>
      <c r="J2062">
        <v>117</v>
      </c>
      <c r="K2062">
        <v>87341380</v>
      </c>
      <c r="L2062">
        <v>27000000</v>
      </c>
      <c r="M2062" s="2">
        <f>VLOOKUP(A2062,Sheet2!$A$1:G5786,2,0)</f>
        <v>39559</v>
      </c>
      <c r="N2062" t="str">
        <f>VLOOKUP(A2062,Sheet2!$A$1:G5786,3,0)</f>
        <v>Color</v>
      </c>
      <c r="O2062" t="str">
        <f>VLOOKUP(A2062,Sheet2!$A$1:G5786,4,0)</f>
        <v>Action</v>
      </c>
      <c r="P2062" t="str">
        <f>VLOOKUP(A2062,Sheet2!$A$1:G5786,5,0)</f>
        <v>English</v>
      </c>
      <c r="Q2062" t="str">
        <f>VLOOKUP(A2062,Sheet2!$A$1:G5786,6,0)</f>
        <v>USA</v>
      </c>
      <c r="R2062" t="str">
        <f>VLOOKUP(A2062,Sheet2!$A$1:G5786,7,0)</f>
        <v>R</v>
      </c>
      <c r="S2062" t="str">
        <f>IF(Table1[[#This Row],[Language]]="English","English","Other language")</f>
        <v>English</v>
      </c>
      <c r="T2062">
        <f>Table1[[#This Row],[Gross Revenue]]-Table1[[#This Row],[Budget]]</f>
        <v>60341380</v>
      </c>
      <c r="U2062" s="1">
        <f>(Table1[[#This Row],[Gross Revenue]]/Table1[[#This Row],[Budget]])-1</f>
        <v>2.2348659259259258</v>
      </c>
      <c r="V2062" t="str">
        <f t="shared" si="64"/>
        <v>111-130 minutes</v>
      </c>
      <c r="W2062">
        <f>Table1[[#This Row],[Profit]]/Table1[[#This Row],[Budget]]</f>
        <v>2.2348659259259258</v>
      </c>
      <c r="X2062" s="22" t="str">
        <f>IF(L2062="","",
IF(L2062&lt;Predictability!$B$1,"Low",
IF(L2062&lt;=Predictability!$B$2,"Mid","High")))</f>
        <v>Mid</v>
      </c>
      <c r="Y2062" s="22">
        <f t="shared" si="65"/>
        <v>1</v>
      </c>
    </row>
    <row r="2063" spans="1:25" x14ac:dyDescent="0.2">
      <c r="A2063" t="s">
        <v>4548</v>
      </c>
      <c r="B2063" t="s">
        <v>1630</v>
      </c>
      <c r="C2063" t="s">
        <v>1631</v>
      </c>
      <c r="D2063">
        <v>462</v>
      </c>
      <c r="E2063">
        <v>760</v>
      </c>
      <c r="F2063">
        <v>0</v>
      </c>
      <c r="G2063">
        <v>0</v>
      </c>
      <c r="H2063">
        <v>6.1</v>
      </c>
      <c r="I2063">
        <v>73</v>
      </c>
      <c r="J2063">
        <v>108</v>
      </c>
      <c r="K2063">
        <v>180483</v>
      </c>
      <c r="L2063">
        <v>10000</v>
      </c>
      <c r="M2063" s="2">
        <f>VLOOKUP(A2063,Sheet2!$A$1:G5787,2,0)</f>
        <v>26466</v>
      </c>
      <c r="N2063" t="str">
        <f>VLOOKUP(A2063,Sheet2!$A$1:G5787,3,0)</f>
        <v>Color</v>
      </c>
      <c r="O2063" t="str">
        <f>VLOOKUP(A2063,Sheet2!$A$1:G5787,4,0)</f>
        <v>Comedy</v>
      </c>
      <c r="P2063" t="str">
        <f>VLOOKUP(A2063,Sheet2!$A$1:G5787,5,0)</f>
        <v>English</v>
      </c>
      <c r="Q2063" t="str">
        <f>VLOOKUP(A2063,Sheet2!$A$1:G5787,6,0)</f>
        <v>USA</v>
      </c>
      <c r="R2063" t="str">
        <f>VLOOKUP(A2063,Sheet2!$A$1:G5787,7,0)</f>
        <v>NC-17</v>
      </c>
      <c r="S2063" t="str">
        <f>IF(Table1[[#This Row],[Language]]="English","English","Other language")</f>
        <v>English</v>
      </c>
      <c r="T2063">
        <f>Table1[[#This Row],[Gross Revenue]]-Table1[[#This Row],[Budget]]</f>
        <v>170483</v>
      </c>
      <c r="U2063" s="1">
        <f>(Table1[[#This Row],[Gross Revenue]]/Table1[[#This Row],[Budget]])-1</f>
        <v>17.048300000000001</v>
      </c>
      <c r="V2063" t="str">
        <f t="shared" si="64"/>
        <v>90-110 minutes</v>
      </c>
      <c r="W2063">
        <f>Table1[[#This Row],[Profit]]/Table1[[#This Row],[Budget]]</f>
        <v>17.048300000000001</v>
      </c>
      <c r="X2063" s="22" t="str">
        <f>IF(L2063="","",
IF(L2063&lt;Predictability!$B$1,"Low",
IF(L2063&lt;=Predictability!$B$2,"Mid","High")))</f>
        <v>Low</v>
      </c>
      <c r="Y2063" s="22">
        <f t="shared" si="65"/>
        <v>1</v>
      </c>
    </row>
    <row r="2064" spans="1:25" x14ac:dyDescent="0.2">
      <c r="A2064" t="s">
        <v>5318</v>
      </c>
      <c r="B2064" t="s">
        <v>2222</v>
      </c>
      <c r="C2064" t="s">
        <v>2223</v>
      </c>
      <c r="D2064">
        <v>0</v>
      </c>
      <c r="E2064">
        <v>0</v>
      </c>
      <c r="F2064">
        <v>0</v>
      </c>
      <c r="G2064">
        <v>85</v>
      </c>
      <c r="H2064">
        <v>6.7</v>
      </c>
      <c r="I2064">
        <v>8</v>
      </c>
      <c r="J2064">
        <v>65</v>
      </c>
      <c r="K2064">
        <v>8231</v>
      </c>
      <c r="L2064">
        <v>27000</v>
      </c>
      <c r="M2064" s="2">
        <f>VLOOKUP(A2064,Sheet2!$A$1:G5788,2,0)</f>
        <v>26083</v>
      </c>
      <c r="N2064" t="str">
        <f>VLOOKUP(A2064,Sheet2!$A$1:G5788,3,0)</f>
        <v>Color</v>
      </c>
      <c r="O2064" t="str">
        <f>VLOOKUP(A2064,Sheet2!$A$1:G5788,4,0)</f>
        <v>Drama</v>
      </c>
      <c r="P2064" t="str">
        <f>VLOOKUP(A2064,Sheet2!$A$1:G5788,5,0)</f>
        <v>English</v>
      </c>
      <c r="Q2064" t="str">
        <f>VLOOKUP(A2064,Sheet2!$A$1:G5788,6,0)</f>
        <v>USA</v>
      </c>
      <c r="R2064" t="str">
        <f>VLOOKUP(A2064,Sheet2!$A$1:G5788,7,0)</f>
        <v>Not Rated</v>
      </c>
      <c r="S2064" t="str">
        <f>IF(Table1[[#This Row],[Language]]="English","English","Other language")</f>
        <v>English</v>
      </c>
      <c r="T2064">
        <f>Table1[[#This Row],[Gross Revenue]]-Table1[[#This Row],[Budget]]</f>
        <v>-18769</v>
      </c>
      <c r="U2064" s="1">
        <f>(Table1[[#This Row],[Gross Revenue]]/Table1[[#This Row],[Budget]])-1</f>
        <v>-0.69514814814814807</v>
      </c>
      <c r="V2064" t="str">
        <f t="shared" si="64"/>
        <v>&lt;90 minutes</v>
      </c>
      <c r="W2064">
        <f>Table1[[#This Row],[Profit]]/Table1[[#This Row],[Budget]]</f>
        <v>-0.69514814814814818</v>
      </c>
      <c r="X2064" s="22" t="str">
        <f>IF(L2064="","",
IF(L2064&lt;Predictability!$B$1,"Low",
IF(L2064&lt;=Predictability!$B$2,"Mid","High")))</f>
        <v>Low</v>
      </c>
      <c r="Y2064" s="22">
        <f t="shared" si="65"/>
        <v>0</v>
      </c>
    </row>
    <row r="2065" spans="1:25" x14ac:dyDescent="0.2">
      <c r="A2065" t="s">
        <v>6305</v>
      </c>
      <c r="C2065" t="s">
        <v>2856</v>
      </c>
      <c r="E2065">
        <v>0</v>
      </c>
      <c r="F2065">
        <v>4</v>
      </c>
      <c r="G2065">
        <v>5000</v>
      </c>
      <c r="H2065">
        <v>7.4</v>
      </c>
      <c r="I2065">
        <v>23</v>
      </c>
      <c r="J2065">
        <v>97</v>
      </c>
      <c r="K2065">
        <v>24784</v>
      </c>
      <c r="L2065">
        <v>1200000</v>
      </c>
      <c r="M2065" s="2">
        <f>VLOOKUP(A2065,Sheet2!$A$1:G5789,2,0)</f>
        <v>40828</v>
      </c>
      <c r="N2065" t="str">
        <f>VLOOKUP(A2065,Sheet2!$A$1:G5789,3,0)</f>
        <v>Color</v>
      </c>
      <c r="O2065" t="str">
        <f>VLOOKUP(A2065,Sheet2!$A$1:G5789,4,0)</f>
        <v>Documentary</v>
      </c>
      <c r="P2065" t="str">
        <f>VLOOKUP(A2065,Sheet2!$A$1:G5789,5,0)</f>
        <v>English</v>
      </c>
      <c r="Q2065" t="str">
        <f>VLOOKUP(A2065,Sheet2!$A$1:G5789,6,0)</f>
        <v>Canada</v>
      </c>
      <c r="R2065" t="str">
        <f>VLOOKUP(A2065,Sheet2!$A$1:G5789,7,0)</f>
        <v>Not Rated</v>
      </c>
      <c r="S2065" t="str">
        <f>IF(Table1[[#This Row],[Language]]="English","English","Other language")</f>
        <v>English</v>
      </c>
      <c r="T2065">
        <f>Table1[[#This Row],[Gross Revenue]]-Table1[[#This Row],[Budget]]</f>
        <v>-1175216</v>
      </c>
      <c r="U2065" s="1">
        <f>(Table1[[#This Row],[Gross Revenue]]/Table1[[#This Row],[Budget]])-1</f>
        <v>-0.9793466666666667</v>
      </c>
      <c r="V2065" t="str">
        <f t="shared" si="64"/>
        <v>90-110 minutes</v>
      </c>
      <c r="W2065">
        <f>Table1[[#This Row],[Profit]]/Table1[[#This Row],[Budget]]</f>
        <v>-0.9793466666666667</v>
      </c>
      <c r="X2065" s="22" t="str">
        <f>IF(L2065="","",
IF(L2065&lt;Predictability!$B$1,"Low",
IF(L2065&lt;=Predictability!$B$2,"Mid","High")))</f>
        <v>Low</v>
      </c>
      <c r="Y2065" s="22">
        <f t="shared" si="65"/>
        <v>0</v>
      </c>
    </row>
    <row r="2066" spans="1:25" x14ac:dyDescent="0.2">
      <c r="A2066" t="s">
        <v>6488</v>
      </c>
      <c r="B2066" t="s">
        <v>2956</v>
      </c>
      <c r="C2066" t="s">
        <v>2957</v>
      </c>
      <c r="D2066">
        <v>1000</v>
      </c>
      <c r="E2066">
        <v>1178</v>
      </c>
      <c r="F2066">
        <v>3</v>
      </c>
      <c r="G2066">
        <v>0</v>
      </c>
      <c r="H2066">
        <v>7.5</v>
      </c>
      <c r="I2066">
        <v>105</v>
      </c>
      <c r="J2066">
        <v>88</v>
      </c>
      <c r="K2066">
        <v>84300000</v>
      </c>
      <c r="L2066">
        <v>2600000</v>
      </c>
      <c r="M2066" s="2">
        <f>VLOOKUP(A2066,Sheet2!$A$1:G5790,2,0)</f>
        <v>14896</v>
      </c>
      <c r="N2066" t="str">
        <f>VLOOKUP(A2066,Sheet2!$A$1:G5790,3,0)</f>
        <v>Color</v>
      </c>
      <c r="O2066" t="str">
        <f>VLOOKUP(A2066,Sheet2!$A$1:G5790,4,0)</f>
        <v>Animation</v>
      </c>
      <c r="P2066" t="str">
        <f>VLOOKUP(A2066,Sheet2!$A$1:G5790,5,0)</f>
        <v>English</v>
      </c>
      <c r="Q2066" t="str">
        <f>VLOOKUP(A2066,Sheet2!$A$1:G5790,6,0)</f>
        <v>USA</v>
      </c>
      <c r="R2066" t="str">
        <f>VLOOKUP(A2066,Sheet2!$A$1:G5790,7,0)</f>
        <v>Approved</v>
      </c>
      <c r="S2066" t="str">
        <f>IF(Table1[[#This Row],[Language]]="English","English","Other language")</f>
        <v>English</v>
      </c>
      <c r="T2066">
        <f>Table1[[#This Row],[Gross Revenue]]-Table1[[#This Row],[Budget]]</f>
        <v>81700000</v>
      </c>
      <c r="U2066" s="1">
        <f>(Table1[[#This Row],[Gross Revenue]]/Table1[[#This Row],[Budget]])-1</f>
        <v>31.42307692307692</v>
      </c>
      <c r="V2066" t="str">
        <f t="shared" si="64"/>
        <v>&lt;90 minutes</v>
      </c>
      <c r="W2066">
        <f>Table1[[#This Row],[Profit]]/Table1[[#This Row],[Budget]]</f>
        <v>31.423076923076923</v>
      </c>
      <c r="X2066" s="22" t="str">
        <f>IF(L2066="","",
IF(L2066&lt;Predictability!$B$1,"Low",
IF(L2066&lt;=Predictability!$B$2,"Mid","High")))</f>
        <v>Low</v>
      </c>
      <c r="Y2066" s="22">
        <f t="shared" si="65"/>
        <v>1</v>
      </c>
    </row>
    <row r="2067" spans="1:25" x14ac:dyDescent="0.2">
      <c r="A2067" t="s">
        <v>3884</v>
      </c>
      <c r="B2067" t="s">
        <v>655</v>
      </c>
      <c r="C2067" t="s">
        <v>978</v>
      </c>
      <c r="D2067">
        <v>3000</v>
      </c>
      <c r="E2067">
        <v>5737</v>
      </c>
      <c r="F2067">
        <v>192</v>
      </c>
      <c r="G2067">
        <v>13000</v>
      </c>
      <c r="H2067">
        <v>5.5</v>
      </c>
      <c r="I2067">
        <v>365</v>
      </c>
      <c r="J2067">
        <v>88</v>
      </c>
      <c r="K2067">
        <v>25003072</v>
      </c>
      <c r="L2067">
        <v>24000000</v>
      </c>
      <c r="M2067" s="2">
        <f>VLOOKUP(A2067,Sheet2!$A$1:G5791,2,0)</f>
        <v>40311</v>
      </c>
      <c r="N2067" t="str">
        <f>VLOOKUP(A2067,Sheet2!$A$1:G5791,3,0)</f>
        <v>Color</v>
      </c>
      <c r="O2067" t="str">
        <f>VLOOKUP(A2067,Sheet2!$A$1:G5791,4,0)</f>
        <v>Comedy</v>
      </c>
      <c r="P2067" t="str">
        <f>VLOOKUP(A2067,Sheet2!$A$1:G5791,5,0)</f>
        <v>English</v>
      </c>
      <c r="Q2067" t="str">
        <f>VLOOKUP(A2067,Sheet2!$A$1:G5791,6,0)</f>
        <v>USA</v>
      </c>
      <c r="R2067" t="str">
        <f>VLOOKUP(A2067,Sheet2!$A$1:G5791,7,0)</f>
        <v>R</v>
      </c>
      <c r="S2067" t="str">
        <f>IF(Table1[[#This Row],[Language]]="English","English","Other language")</f>
        <v>English</v>
      </c>
      <c r="T2067">
        <f>Table1[[#This Row],[Gross Revenue]]-Table1[[#This Row],[Budget]]</f>
        <v>1003072</v>
      </c>
      <c r="U2067" s="1">
        <f>(Table1[[#This Row],[Gross Revenue]]/Table1[[#This Row],[Budget]])-1</f>
        <v>4.1794666666666647E-2</v>
      </c>
      <c r="V2067" t="str">
        <f t="shared" si="64"/>
        <v>&lt;90 minutes</v>
      </c>
      <c r="W2067">
        <f>Table1[[#This Row],[Profit]]/Table1[[#This Row],[Budget]]</f>
        <v>4.1794666666666667E-2</v>
      </c>
      <c r="X2067" s="22" t="str">
        <f>IF(L2067="","",
IF(L2067&lt;Predictability!$B$1,"Low",
IF(L2067&lt;=Predictability!$B$2,"Mid","High")))</f>
        <v>Mid</v>
      </c>
      <c r="Y2067" s="22">
        <f t="shared" si="65"/>
        <v>0</v>
      </c>
    </row>
    <row r="2068" spans="1:25" x14ac:dyDescent="0.2">
      <c r="A2068" t="s">
        <v>5947</v>
      </c>
      <c r="B2068" t="s">
        <v>546</v>
      </c>
      <c r="C2068" t="s">
        <v>1607</v>
      </c>
      <c r="D2068">
        <v>40000</v>
      </c>
      <c r="E2068">
        <v>48350</v>
      </c>
      <c r="F2068">
        <v>563</v>
      </c>
      <c r="G2068">
        <v>0</v>
      </c>
      <c r="H2068">
        <v>7.1</v>
      </c>
      <c r="I2068">
        <v>302</v>
      </c>
      <c r="J2068">
        <v>169</v>
      </c>
      <c r="K2068">
        <v>309404152</v>
      </c>
      <c r="L2068">
        <v>300000000</v>
      </c>
      <c r="M2068" s="2">
        <f>VLOOKUP(A2068,Sheet2!$A$1:G5792,2,0)</f>
        <v>39409</v>
      </c>
      <c r="N2068" t="str">
        <f>VLOOKUP(A2068,Sheet2!$A$1:G5792,3,0)</f>
        <v>Color</v>
      </c>
      <c r="O2068" t="str">
        <f>VLOOKUP(A2068,Sheet2!$A$1:G5792,4,0)</f>
        <v>Action</v>
      </c>
      <c r="P2068" t="str">
        <f>VLOOKUP(A2068,Sheet2!$A$1:G5792,5,0)</f>
        <v>English</v>
      </c>
      <c r="Q2068" t="str">
        <f>VLOOKUP(A2068,Sheet2!$A$1:G5792,6,0)</f>
        <v>USA</v>
      </c>
      <c r="R2068" t="str">
        <f>VLOOKUP(A2068,Sheet2!$A$1:G5792,7,0)</f>
        <v>PG-13</v>
      </c>
      <c r="S2068" t="str">
        <f>IF(Table1[[#This Row],[Language]]="English","English","Other language")</f>
        <v>English</v>
      </c>
      <c r="T2068">
        <f>Table1[[#This Row],[Gross Revenue]]-Table1[[#This Row],[Budget]]</f>
        <v>9404152</v>
      </c>
      <c r="U2068" s="1">
        <f>(Table1[[#This Row],[Gross Revenue]]/Table1[[#This Row],[Budget]])-1</f>
        <v>3.1347173333333256E-2</v>
      </c>
      <c r="V2068" t="str">
        <f t="shared" si="64"/>
        <v>&gt;150 minutes</v>
      </c>
      <c r="W2068">
        <f>Table1[[#This Row],[Profit]]/Table1[[#This Row],[Budget]]</f>
        <v>3.1347173333333332E-2</v>
      </c>
      <c r="X2068" s="22" t="str">
        <f>IF(L2068="","",
IF(L2068&lt;Predictability!$B$1,"Low",
IF(L2068&lt;=Predictability!$B$2,"Mid","High")))</f>
        <v>High</v>
      </c>
      <c r="Y2068" s="22">
        <f t="shared" si="65"/>
        <v>0</v>
      </c>
    </row>
    <row r="2069" spans="1:25" x14ac:dyDescent="0.2">
      <c r="A2069" t="s">
        <v>6252</v>
      </c>
      <c r="B2069" t="s">
        <v>546</v>
      </c>
      <c r="C2069" t="s">
        <v>1607</v>
      </c>
      <c r="D2069">
        <v>40000</v>
      </c>
      <c r="E2069">
        <v>48486</v>
      </c>
      <c r="F2069">
        <v>563</v>
      </c>
      <c r="G2069">
        <v>5000</v>
      </c>
      <c r="H2069">
        <v>7.3</v>
      </c>
      <c r="I2069">
        <v>313</v>
      </c>
      <c r="J2069">
        <v>151</v>
      </c>
      <c r="K2069">
        <v>423032628</v>
      </c>
      <c r="L2069">
        <v>225000000</v>
      </c>
      <c r="M2069" s="2">
        <f>VLOOKUP(A2069,Sheet2!$A$1:G5793,2,0)</f>
        <v>39081</v>
      </c>
      <c r="N2069" t="str">
        <f>VLOOKUP(A2069,Sheet2!$A$1:G5793,3,0)</f>
        <v>Color</v>
      </c>
      <c r="O2069" t="str">
        <f>VLOOKUP(A2069,Sheet2!$A$1:G5793,4,0)</f>
        <v>Action</v>
      </c>
      <c r="P2069" t="str">
        <f>VLOOKUP(A2069,Sheet2!$A$1:G5793,5,0)</f>
        <v>English</v>
      </c>
      <c r="Q2069" t="str">
        <f>VLOOKUP(A2069,Sheet2!$A$1:G5793,6,0)</f>
        <v>USA</v>
      </c>
      <c r="R2069" t="str">
        <f>VLOOKUP(A2069,Sheet2!$A$1:G5793,7,0)</f>
        <v>PG-13</v>
      </c>
      <c r="S2069" t="str">
        <f>IF(Table1[[#This Row],[Language]]="English","English","Other language")</f>
        <v>English</v>
      </c>
      <c r="T2069">
        <f>Table1[[#This Row],[Gross Revenue]]-Table1[[#This Row],[Budget]]</f>
        <v>198032628</v>
      </c>
      <c r="U2069" s="1">
        <f>(Table1[[#This Row],[Gross Revenue]]/Table1[[#This Row],[Budget]])-1</f>
        <v>0.88014501333333328</v>
      </c>
      <c r="V2069" t="str">
        <f t="shared" si="64"/>
        <v>&gt;150 minutes</v>
      </c>
      <c r="W2069">
        <f>Table1[[#This Row],[Profit]]/Table1[[#This Row],[Budget]]</f>
        <v>0.88014501333333328</v>
      </c>
      <c r="X2069" s="22" t="str">
        <f>IF(L2069="","",
IF(L2069&lt;Predictability!$B$1,"Low",
IF(L2069&lt;=Predictability!$B$2,"Mid","High")))</f>
        <v>High</v>
      </c>
      <c r="Y2069" s="22">
        <f t="shared" si="65"/>
        <v>1</v>
      </c>
    </row>
    <row r="2070" spans="1:25" x14ac:dyDescent="0.2">
      <c r="A2070" t="s">
        <v>5378</v>
      </c>
      <c r="B2070" t="s">
        <v>546</v>
      </c>
      <c r="C2070" t="s">
        <v>1239</v>
      </c>
      <c r="D2070">
        <v>40000</v>
      </c>
      <c r="E2070">
        <v>54083</v>
      </c>
      <c r="F2070">
        <v>252</v>
      </c>
      <c r="G2070">
        <v>58000</v>
      </c>
      <c r="H2070">
        <v>6.7</v>
      </c>
      <c r="I2070">
        <v>448</v>
      </c>
      <c r="J2070">
        <v>136</v>
      </c>
      <c r="K2070">
        <v>241063875</v>
      </c>
      <c r="L2070">
        <v>250000000</v>
      </c>
      <c r="M2070" s="2">
        <f>VLOOKUP(A2070,Sheet2!$A$1:G5794,2,0)</f>
        <v>40865</v>
      </c>
      <c r="N2070" t="str">
        <f>VLOOKUP(A2070,Sheet2!$A$1:G5794,3,0)</f>
        <v>Color</v>
      </c>
      <c r="O2070" t="str">
        <f>VLOOKUP(A2070,Sheet2!$A$1:G5794,4,0)</f>
        <v>Action</v>
      </c>
      <c r="P2070" t="str">
        <f>VLOOKUP(A2070,Sheet2!$A$1:G5794,5,0)</f>
        <v>English</v>
      </c>
      <c r="Q2070" t="str">
        <f>VLOOKUP(A2070,Sheet2!$A$1:G5794,6,0)</f>
        <v>USA</v>
      </c>
      <c r="R2070" t="str">
        <f>VLOOKUP(A2070,Sheet2!$A$1:G5794,7,0)</f>
        <v>PG-13</v>
      </c>
      <c r="S2070" t="str">
        <f>IF(Table1[[#This Row],[Language]]="English","English","Other language")</f>
        <v>English</v>
      </c>
      <c r="T2070">
        <f>Table1[[#This Row],[Gross Revenue]]-Table1[[#This Row],[Budget]]</f>
        <v>-8936125</v>
      </c>
      <c r="U2070" s="1">
        <f>(Table1[[#This Row],[Gross Revenue]]/Table1[[#This Row],[Budget]])-1</f>
        <v>-3.5744499999999957E-2</v>
      </c>
      <c r="V2070" t="str">
        <f t="shared" si="64"/>
        <v>131-150 minutes</v>
      </c>
      <c r="W2070">
        <f>Table1[[#This Row],[Profit]]/Table1[[#This Row],[Budget]]</f>
        <v>-3.5744499999999998E-2</v>
      </c>
      <c r="X2070" s="22" t="str">
        <f>IF(L2070="","",
IF(L2070&lt;Predictability!$B$1,"Low",
IF(L2070&lt;=Predictability!$B$2,"Mid","High")))</f>
        <v>High</v>
      </c>
      <c r="Y2070" s="22">
        <f t="shared" si="65"/>
        <v>0</v>
      </c>
    </row>
    <row r="2071" spans="1:25" x14ac:dyDescent="0.2">
      <c r="A2071" t="s">
        <v>6896</v>
      </c>
      <c r="B2071" t="s">
        <v>546</v>
      </c>
      <c r="C2071" t="s">
        <v>1607</v>
      </c>
      <c r="D2071">
        <v>40000</v>
      </c>
      <c r="E2071">
        <v>48184</v>
      </c>
      <c r="F2071">
        <v>563</v>
      </c>
      <c r="G2071">
        <v>10000</v>
      </c>
      <c r="H2071">
        <v>8.1</v>
      </c>
      <c r="I2071">
        <v>271</v>
      </c>
      <c r="J2071">
        <v>143</v>
      </c>
      <c r="K2071">
        <v>305388685</v>
      </c>
      <c r="L2071">
        <v>140000000</v>
      </c>
      <c r="M2071" s="2">
        <f>VLOOKUP(A2071,Sheet2!$A$1:G5795,2,0)</f>
        <v>37951</v>
      </c>
      <c r="N2071" t="str">
        <f>VLOOKUP(A2071,Sheet2!$A$1:G5795,3,0)</f>
        <v>Color</v>
      </c>
      <c r="O2071" t="str">
        <f>VLOOKUP(A2071,Sheet2!$A$1:G5795,4,0)</f>
        <v>Action</v>
      </c>
      <c r="P2071" t="str">
        <f>VLOOKUP(A2071,Sheet2!$A$1:G5795,5,0)</f>
        <v>English</v>
      </c>
      <c r="Q2071" t="str">
        <f>VLOOKUP(A2071,Sheet2!$A$1:G5795,6,0)</f>
        <v>USA</v>
      </c>
      <c r="R2071" t="str">
        <f>VLOOKUP(A2071,Sheet2!$A$1:G5795,7,0)</f>
        <v>PG-13</v>
      </c>
      <c r="S2071" t="str">
        <f>IF(Table1[[#This Row],[Language]]="English","English","Other language")</f>
        <v>English</v>
      </c>
      <c r="T2071">
        <f>Table1[[#This Row],[Gross Revenue]]-Table1[[#This Row],[Budget]]</f>
        <v>165388685</v>
      </c>
      <c r="U2071" s="1">
        <f>(Table1[[#This Row],[Gross Revenue]]/Table1[[#This Row],[Budget]])-1</f>
        <v>1.18134775</v>
      </c>
      <c r="V2071" t="str">
        <f t="shared" si="64"/>
        <v>131-150 minutes</v>
      </c>
      <c r="W2071">
        <f>Table1[[#This Row],[Profit]]/Table1[[#This Row],[Budget]]</f>
        <v>1.18134775</v>
      </c>
      <c r="X2071" s="22" t="str">
        <f>IF(L2071="","",
IF(L2071&lt;Predictability!$B$1,"Low",
IF(L2071&lt;=Predictability!$B$2,"Mid","High")))</f>
        <v>High</v>
      </c>
      <c r="Y2071" s="22">
        <f t="shared" si="65"/>
        <v>1</v>
      </c>
    </row>
    <row r="2072" spans="1:25" x14ac:dyDescent="0.2">
      <c r="A2072" t="s">
        <v>5976</v>
      </c>
      <c r="B2072" t="s">
        <v>994</v>
      </c>
      <c r="C2072" t="s">
        <v>1941</v>
      </c>
      <c r="D2072">
        <v>14000</v>
      </c>
      <c r="E2072">
        <v>16196</v>
      </c>
      <c r="F2072">
        <v>123</v>
      </c>
      <c r="G2072">
        <v>5000</v>
      </c>
      <c r="H2072">
        <v>7.1</v>
      </c>
      <c r="I2072">
        <v>214</v>
      </c>
      <c r="J2072">
        <v>112</v>
      </c>
      <c r="K2072">
        <v>39235088</v>
      </c>
      <c r="L2072">
        <v>23000000</v>
      </c>
      <c r="M2072" s="2">
        <f>VLOOKUP(A2072,Sheet2!$A$1:G5796,2,0)</f>
        <v>36746</v>
      </c>
      <c r="N2072" t="str">
        <f>VLOOKUP(A2072,Sheet2!$A$1:G5796,3,0)</f>
        <v>Color</v>
      </c>
      <c r="O2072" t="str">
        <f>VLOOKUP(A2072,Sheet2!$A$1:G5796,4,0)</f>
        <v>Horror</v>
      </c>
      <c r="P2072" t="str">
        <f>VLOOKUP(A2072,Sheet2!$A$1:G5796,5,0)</f>
        <v>English</v>
      </c>
      <c r="Q2072" t="str">
        <f>VLOOKUP(A2072,Sheet2!$A$1:G5796,6,0)</f>
        <v>USA</v>
      </c>
      <c r="R2072" t="str">
        <f>VLOOKUP(A2072,Sheet2!$A$1:G5796,7,0)</f>
        <v>R</v>
      </c>
      <c r="S2072" t="str">
        <f>IF(Table1[[#This Row],[Language]]="English","English","Other language")</f>
        <v>English</v>
      </c>
      <c r="T2072">
        <f>Table1[[#This Row],[Gross Revenue]]-Table1[[#This Row],[Budget]]</f>
        <v>16235088</v>
      </c>
      <c r="U2072" s="1">
        <f>(Table1[[#This Row],[Gross Revenue]]/Table1[[#This Row],[Budget]])-1</f>
        <v>0.70587339130434779</v>
      </c>
      <c r="V2072" t="str">
        <f t="shared" si="64"/>
        <v>111-130 minutes</v>
      </c>
      <c r="W2072">
        <f>Table1[[#This Row],[Profit]]/Table1[[#This Row],[Budget]]</f>
        <v>0.70587339130434779</v>
      </c>
      <c r="X2072" s="22" t="str">
        <f>IF(L2072="","",
IF(L2072&lt;Predictability!$B$1,"Low",
IF(L2072&lt;=Predictability!$B$2,"Mid","High")))</f>
        <v>Mid</v>
      </c>
      <c r="Y2072" s="22">
        <f t="shared" si="65"/>
        <v>1</v>
      </c>
    </row>
    <row r="2073" spans="1:25" x14ac:dyDescent="0.2">
      <c r="A2073" t="s">
        <v>6141</v>
      </c>
      <c r="B2073" t="s">
        <v>1039</v>
      </c>
      <c r="C2073" t="s">
        <v>2759</v>
      </c>
      <c r="D2073">
        <v>10000</v>
      </c>
      <c r="E2073">
        <v>12676</v>
      </c>
      <c r="F2073">
        <v>36</v>
      </c>
      <c r="G2073">
        <v>36000</v>
      </c>
      <c r="H2073">
        <v>7.2</v>
      </c>
      <c r="I2073">
        <v>223</v>
      </c>
      <c r="J2073">
        <v>112</v>
      </c>
      <c r="K2073">
        <v>64998368</v>
      </c>
      <c r="L2073">
        <v>17000000</v>
      </c>
      <c r="M2073" s="2">
        <f>VLOOKUP(A2073,Sheet2!$A$1:G5797,2,0)</f>
        <v>41016</v>
      </c>
      <c r="N2073" t="str">
        <f>VLOOKUP(A2073,Sheet2!$A$1:G5797,3,0)</f>
        <v>Color</v>
      </c>
      <c r="O2073" t="str">
        <f>VLOOKUP(A2073,Sheet2!$A$1:G5797,4,0)</f>
        <v>Comedy</v>
      </c>
      <c r="P2073" t="str">
        <f>VLOOKUP(A2073,Sheet2!$A$1:G5797,5,0)</f>
        <v>English</v>
      </c>
      <c r="Q2073" t="str">
        <f>VLOOKUP(A2073,Sheet2!$A$1:G5797,6,0)</f>
        <v>USA</v>
      </c>
      <c r="R2073" t="str">
        <f>VLOOKUP(A2073,Sheet2!$A$1:G5797,7,0)</f>
        <v>PG-13</v>
      </c>
      <c r="S2073" t="str">
        <f>IF(Table1[[#This Row],[Language]]="English","English","Other language")</f>
        <v>English</v>
      </c>
      <c r="T2073">
        <f>Table1[[#This Row],[Gross Revenue]]-Table1[[#This Row],[Budget]]</f>
        <v>47998368</v>
      </c>
      <c r="U2073" s="1">
        <f>(Table1[[#This Row],[Gross Revenue]]/Table1[[#This Row],[Budget]])-1</f>
        <v>2.823433411764706</v>
      </c>
      <c r="V2073" t="str">
        <f t="shared" si="64"/>
        <v>111-130 minutes</v>
      </c>
      <c r="W2073">
        <f>Table1[[#This Row],[Profit]]/Table1[[#This Row],[Budget]]</f>
        <v>2.823433411764706</v>
      </c>
      <c r="X2073" s="22" t="str">
        <f>IF(L2073="","",
IF(L2073&lt;Predictability!$B$1,"Low",
IF(L2073&lt;=Predictability!$B$2,"Mid","High")))</f>
        <v>Mid</v>
      </c>
      <c r="Y2073" s="22">
        <f t="shared" si="65"/>
        <v>1</v>
      </c>
    </row>
    <row r="2074" spans="1:25" x14ac:dyDescent="0.2">
      <c r="A2074" t="s">
        <v>5124</v>
      </c>
      <c r="B2074" t="s">
        <v>1039</v>
      </c>
      <c r="C2074" t="s">
        <v>280</v>
      </c>
      <c r="D2074">
        <v>10000</v>
      </c>
      <c r="E2074">
        <v>13159</v>
      </c>
      <c r="F2074">
        <v>0</v>
      </c>
      <c r="G2074">
        <v>40000</v>
      </c>
      <c r="H2074">
        <v>6.5</v>
      </c>
      <c r="I2074">
        <v>221</v>
      </c>
      <c r="J2074">
        <v>115</v>
      </c>
      <c r="K2074">
        <v>183436380</v>
      </c>
      <c r="L2074">
        <v>29000000</v>
      </c>
      <c r="M2074" s="2">
        <f>VLOOKUP(A2074,Sheet2!$A$1:G5798,2,0)</f>
        <v>42106</v>
      </c>
      <c r="N2074" t="str">
        <f>VLOOKUP(A2074,Sheet2!$A$1:G5798,3,0)</f>
        <v>Color</v>
      </c>
      <c r="O2074" t="str">
        <f>VLOOKUP(A2074,Sheet2!$A$1:G5798,4,0)</f>
        <v>Comedy</v>
      </c>
      <c r="P2074" t="str">
        <f>VLOOKUP(A2074,Sheet2!$A$1:G5798,5,0)</f>
        <v>English</v>
      </c>
      <c r="Q2074" t="str">
        <f>VLOOKUP(A2074,Sheet2!$A$1:G5798,6,0)</f>
        <v>USA</v>
      </c>
      <c r="R2074" t="str">
        <f>VLOOKUP(A2074,Sheet2!$A$1:G5798,7,0)</f>
        <v>PG-13</v>
      </c>
      <c r="S2074" t="str">
        <f>IF(Table1[[#This Row],[Language]]="English","English","Other language")</f>
        <v>English</v>
      </c>
      <c r="T2074">
        <f>Table1[[#This Row],[Gross Revenue]]-Table1[[#This Row],[Budget]]</f>
        <v>154436380</v>
      </c>
      <c r="U2074" s="1">
        <f>(Table1[[#This Row],[Gross Revenue]]/Table1[[#This Row],[Budget]])-1</f>
        <v>5.3253924137931037</v>
      </c>
      <c r="V2074" t="str">
        <f t="shared" si="64"/>
        <v>111-130 minutes</v>
      </c>
      <c r="W2074">
        <f>Table1[[#This Row],[Profit]]/Table1[[#This Row],[Budget]]</f>
        <v>5.3253924137931037</v>
      </c>
      <c r="X2074" s="22" t="str">
        <f>IF(L2074="","",
IF(L2074&lt;Predictability!$B$1,"Low",
IF(L2074&lt;=Predictability!$B$2,"Mid","High")))</f>
        <v>Mid</v>
      </c>
      <c r="Y2074" s="22">
        <f t="shared" si="65"/>
        <v>1</v>
      </c>
    </row>
    <row r="2075" spans="1:25" x14ac:dyDescent="0.2">
      <c r="A2075" t="s">
        <v>3968</v>
      </c>
      <c r="B2075" t="s">
        <v>1073</v>
      </c>
      <c r="C2075" t="s">
        <v>808</v>
      </c>
      <c r="D2075">
        <v>22000</v>
      </c>
      <c r="E2075">
        <v>35367</v>
      </c>
      <c r="F2075">
        <v>0</v>
      </c>
      <c r="G2075">
        <v>39000</v>
      </c>
      <c r="H2075">
        <v>5.6</v>
      </c>
      <c r="I2075">
        <v>253</v>
      </c>
      <c r="J2075">
        <v>106</v>
      </c>
      <c r="K2075">
        <v>78747585</v>
      </c>
      <c r="L2075">
        <v>88000000</v>
      </c>
      <c r="M2075" s="2">
        <f>VLOOKUP(A2075,Sheet2!$A$1:G5799,2,0)</f>
        <v>42164</v>
      </c>
      <c r="N2075" t="str">
        <f>VLOOKUP(A2075,Sheet2!$A$1:G5799,3,0)</f>
        <v>Color</v>
      </c>
      <c r="O2075" t="str">
        <f>VLOOKUP(A2075,Sheet2!$A$1:G5799,4,0)</f>
        <v>Action</v>
      </c>
      <c r="P2075" t="str">
        <f>VLOOKUP(A2075,Sheet2!$A$1:G5799,5,0)</f>
        <v>English</v>
      </c>
      <c r="Q2075" t="str">
        <f>VLOOKUP(A2075,Sheet2!$A$1:G5799,6,0)</f>
        <v>USA</v>
      </c>
      <c r="R2075" t="str">
        <f>VLOOKUP(A2075,Sheet2!$A$1:G5799,7,0)</f>
        <v>PG-13</v>
      </c>
      <c r="S2075" t="str">
        <f>IF(Table1[[#This Row],[Language]]="English","English","Other language")</f>
        <v>English</v>
      </c>
      <c r="T2075">
        <f>Table1[[#This Row],[Gross Revenue]]-Table1[[#This Row],[Budget]]</f>
        <v>-9252415</v>
      </c>
      <c r="U2075" s="1">
        <f>(Table1[[#This Row],[Gross Revenue]]/Table1[[#This Row],[Budget]])-1</f>
        <v>-0.1051410795454546</v>
      </c>
      <c r="V2075" t="str">
        <f t="shared" si="64"/>
        <v>90-110 minutes</v>
      </c>
      <c r="W2075">
        <f>Table1[[#This Row],[Profit]]/Table1[[#This Row],[Budget]]</f>
        <v>-0.10514107954545454</v>
      </c>
      <c r="X2075" s="22" t="str">
        <f>IF(L2075="","",
IF(L2075&lt;Predictability!$B$1,"Low",
IF(L2075&lt;=Predictability!$B$2,"Mid","High")))</f>
        <v>High</v>
      </c>
      <c r="Y2075" s="22">
        <f t="shared" si="65"/>
        <v>0</v>
      </c>
    </row>
    <row r="2076" spans="1:25" x14ac:dyDescent="0.2">
      <c r="A2076" t="s">
        <v>4461</v>
      </c>
      <c r="B2076" t="s">
        <v>700</v>
      </c>
      <c r="C2076" t="s">
        <v>1566</v>
      </c>
      <c r="D2076">
        <v>12000</v>
      </c>
      <c r="E2076">
        <v>22668</v>
      </c>
      <c r="F2076">
        <v>2</v>
      </c>
      <c r="G2076">
        <v>0</v>
      </c>
      <c r="H2076">
        <v>6.1</v>
      </c>
      <c r="I2076">
        <v>156</v>
      </c>
      <c r="J2076">
        <v>91</v>
      </c>
      <c r="K2076">
        <v>42194060</v>
      </c>
      <c r="L2076">
        <v>70000000</v>
      </c>
      <c r="M2076" s="2">
        <f>VLOOKUP(A2076,Sheet2!$A$1:G5800,2,0)</f>
        <v>39882</v>
      </c>
      <c r="N2076" t="str">
        <f>VLOOKUP(A2076,Sheet2!$A$1:G5800,3,0)</f>
        <v>Color</v>
      </c>
      <c r="O2076" t="str">
        <f>VLOOKUP(A2076,Sheet2!$A$1:G5800,4,0)</f>
        <v>Adventure</v>
      </c>
      <c r="P2076" t="str">
        <f>VLOOKUP(A2076,Sheet2!$A$1:G5800,5,0)</f>
        <v>English</v>
      </c>
      <c r="Q2076" t="str">
        <f>VLOOKUP(A2076,Sheet2!$A$1:G5800,6,0)</f>
        <v>Spain</v>
      </c>
      <c r="R2076" t="str">
        <f>VLOOKUP(A2076,Sheet2!$A$1:G5800,7,0)</f>
        <v>PG</v>
      </c>
      <c r="S2076" t="str">
        <f>IF(Table1[[#This Row],[Language]]="English","English","Other language")</f>
        <v>English</v>
      </c>
      <c r="T2076">
        <f>Table1[[#This Row],[Gross Revenue]]-Table1[[#This Row],[Budget]]</f>
        <v>-27805940</v>
      </c>
      <c r="U2076" s="1">
        <f>(Table1[[#This Row],[Gross Revenue]]/Table1[[#This Row],[Budget]])-1</f>
        <v>-0.39722771428571424</v>
      </c>
      <c r="V2076" t="str">
        <f t="shared" si="64"/>
        <v>90-110 minutes</v>
      </c>
      <c r="W2076">
        <f>Table1[[#This Row],[Profit]]/Table1[[#This Row],[Budget]]</f>
        <v>-0.3972277142857143</v>
      </c>
      <c r="X2076" s="22" t="str">
        <f>IF(L2076="","",
IF(L2076&lt;Predictability!$B$1,"Low",
IF(L2076&lt;=Predictability!$B$2,"Mid","High")))</f>
        <v>High</v>
      </c>
      <c r="Y2076" s="22">
        <f t="shared" si="65"/>
        <v>0</v>
      </c>
    </row>
    <row r="2077" spans="1:25" x14ac:dyDescent="0.2">
      <c r="A2077" t="s">
        <v>4069</v>
      </c>
      <c r="B2077" t="s">
        <v>510</v>
      </c>
      <c r="C2077" t="s">
        <v>1186</v>
      </c>
      <c r="D2077">
        <v>1000</v>
      </c>
      <c r="E2077">
        <v>2776</v>
      </c>
      <c r="F2077">
        <v>13000</v>
      </c>
      <c r="G2077">
        <v>0</v>
      </c>
      <c r="H2077">
        <v>5.7</v>
      </c>
      <c r="I2077">
        <v>230</v>
      </c>
      <c r="J2077">
        <v>119</v>
      </c>
      <c r="K2077">
        <v>180011740</v>
      </c>
      <c r="L2077">
        <v>100000000</v>
      </c>
      <c r="M2077" s="2">
        <f>VLOOKUP(A2077,Sheet2!$A$1:G5801,2,0)</f>
        <v>37138</v>
      </c>
      <c r="N2077" t="str">
        <f>VLOOKUP(A2077,Sheet2!$A$1:G5801,3,0)</f>
        <v>Color</v>
      </c>
      <c r="O2077" t="str">
        <f>VLOOKUP(A2077,Sheet2!$A$1:G5801,4,0)</f>
        <v>Action</v>
      </c>
      <c r="P2077" t="str">
        <f>VLOOKUP(A2077,Sheet2!$A$1:G5801,5,0)</f>
        <v>English</v>
      </c>
      <c r="Q2077" t="str">
        <f>VLOOKUP(A2077,Sheet2!$A$1:G5801,6,0)</f>
        <v>USA</v>
      </c>
      <c r="R2077" t="str">
        <f>VLOOKUP(A2077,Sheet2!$A$1:G5801,7,0)</f>
        <v>PG-13</v>
      </c>
      <c r="S2077" t="str">
        <f>IF(Table1[[#This Row],[Language]]="English","English","Other language")</f>
        <v>English</v>
      </c>
      <c r="T2077">
        <f>Table1[[#This Row],[Gross Revenue]]-Table1[[#This Row],[Budget]]</f>
        <v>80011740</v>
      </c>
      <c r="U2077" s="1">
        <f>(Table1[[#This Row],[Gross Revenue]]/Table1[[#This Row],[Budget]])-1</f>
        <v>0.80011739999999998</v>
      </c>
      <c r="V2077" t="str">
        <f t="shared" si="64"/>
        <v>111-130 minutes</v>
      </c>
      <c r="W2077">
        <f>Table1[[#This Row],[Profit]]/Table1[[#This Row],[Budget]]</f>
        <v>0.80011739999999998</v>
      </c>
      <c r="X2077" s="22" t="str">
        <f>IF(L2077="","",
IF(L2077&lt;Predictability!$B$1,"Low",
IF(L2077&lt;=Predictability!$B$2,"Mid","High")))</f>
        <v>High</v>
      </c>
      <c r="Y2077" s="22">
        <f t="shared" si="65"/>
        <v>1</v>
      </c>
    </row>
    <row r="2078" spans="1:25" x14ac:dyDescent="0.2">
      <c r="A2078" t="s">
        <v>6919</v>
      </c>
      <c r="B2078" t="s">
        <v>546</v>
      </c>
      <c r="C2078" t="s">
        <v>946</v>
      </c>
      <c r="D2078">
        <v>40000</v>
      </c>
      <c r="E2078">
        <v>42028</v>
      </c>
      <c r="F2078">
        <v>0</v>
      </c>
      <c r="G2078">
        <v>9000</v>
      </c>
      <c r="H2078">
        <v>8.1</v>
      </c>
      <c r="I2078">
        <v>120</v>
      </c>
      <c r="J2078">
        <v>120</v>
      </c>
      <c r="K2078">
        <v>137963328</v>
      </c>
      <c r="L2078">
        <v>6000000</v>
      </c>
      <c r="M2078" s="2">
        <f>VLOOKUP(A2078,Sheet2!$A$1:G5802,2,0)</f>
        <v>31537</v>
      </c>
      <c r="N2078" t="str">
        <f>VLOOKUP(A2078,Sheet2!$A$1:G5802,3,0)</f>
        <v>Color</v>
      </c>
      <c r="O2078" t="str">
        <f>VLOOKUP(A2078,Sheet2!$A$1:G5802,4,0)</f>
        <v>Drama</v>
      </c>
      <c r="P2078" t="str">
        <f>VLOOKUP(A2078,Sheet2!$A$1:G5802,5,0)</f>
        <v>English</v>
      </c>
      <c r="Q2078" t="str">
        <f>VLOOKUP(A2078,Sheet2!$A$1:G5802,6,0)</f>
        <v>UK</v>
      </c>
      <c r="R2078" t="str">
        <f>VLOOKUP(A2078,Sheet2!$A$1:G5802,7,0)</f>
        <v>R</v>
      </c>
      <c r="S2078" t="str">
        <f>IF(Table1[[#This Row],[Language]]="English","English","Other language")</f>
        <v>English</v>
      </c>
      <c r="T2078">
        <f>Table1[[#This Row],[Gross Revenue]]-Table1[[#This Row],[Budget]]</f>
        <v>131963328</v>
      </c>
      <c r="U2078" s="1">
        <f>(Table1[[#This Row],[Gross Revenue]]/Table1[[#This Row],[Budget]])-1</f>
        <v>21.993887999999998</v>
      </c>
      <c r="V2078" t="str">
        <f t="shared" si="64"/>
        <v>111-130 minutes</v>
      </c>
      <c r="W2078">
        <f>Table1[[#This Row],[Profit]]/Table1[[#This Row],[Budget]]</f>
        <v>21.993887999999998</v>
      </c>
      <c r="X2078" s="22" t="str">
        <f>IF(L2078="","",
IF(L2078&lt;Predictability!$B$1,"Low",
IF(L2078&lt;=Predictability!$B$2,"Mid","High")))</f>
        <v>Low</v>
      </c>
      <c r="Y2078" s="22">
        <f t="shared" si="65"/>
        <v>1</v>
      </c>
    </row>
    <row r="2079" spans="1:25" x14ac:dyDescent="0.2">
      <c r="A2079" t="s">
        <v>3786</v>
      </c>
      <c r="B2079" t="s">
        <v>862</v>
      </c>
      <c r="C2079" t="s">
        <v>779</v>
      </c>
      <c r="D2079">
        <v>512</v>
      </c>
      <c r="E2079">
        <v>1523</v>
      </c>
      <c r="F2079">
        <v>41</v>
      </c>
      <c r="G2079">
        <v>153</v>
      </c>
      <c r="H2079">
        <v>5.4</v>
      </c>
      <c r="I2079">
        <v>73</v>
      </c>
      <c r="J2079">
        <v>124</v>
      </c>
      <c r="K2079">
        <v>8427204</v>
      </c>
      <c r="L2079">
        <v>24000000</v>
      </c>
      <c r="M2079" s="2">
        <f>VLOOKUP(A2079,Sheet2!$A$1:G5803,2,0)</f>
        <v>36269</v>
      </c>
      <c r="N2079" t="str">
        <f>VLOOKUP(A2079,Sheet2!$A$1:G5803,3,0)</f>
        <v>Color</v>
      </c>
      <c r="O2079" t="str">
        <f>VLOOKUP(A2079,Sheet2!$A$1:G5803,4,0)</f>
        <v>Comedy</v>
      </c>
      <c r="P2079" t="str">
        <f>VLOOKUP(A2079,Sheet2!$A$1:G5803,5,0)</f>
        <v>English</v>
      </c>
      <c r="Q2079" t="str">
        <f>VLOOKUP(A2079,Sheet2!$A$1:G5803,6,0)</f>
        <v>USA</v>
      </c>
      <c r="R2079" t="str">
        <f>VLOOKUP(A2079,Sheet2!$A$1:G5803,7,0)</f>
        <v>R</v>
      </c>
      <c r="S2079" t="str">
        <f>IF(Table1[[#This Row],[Language]]="English","English","Other language")</f>
        <v>English</v>
      </c>
      <c r="T2079">
        <f>Table1[[#This Row],[Gross Revenue]]-Table1[[#This Row],[Budget]]</f>
        <v>-15572796</v>
      </c>
      <c r="U2079" s="1">
        <f>(Table1[[#This Row],[Gross Revenue]]/Table1[[#This Row],[Budget]])-1</f>
        <v>-0.64886650000000001</v>
      </c>
      <c r="V2079" t="str">
        <f t="shared" si="64"/>
        <v>111-130 minutes</v>
      </c>
      <c r="W2079">
        <f>Table1[[#This Row],[Profit]]/Table1[[#This Row],[Budget]]</f>
        <v>-0.64886650000000001</v>
      </c>
      <c r="X2079" s="22" t="str">
        <f>IF(L2079="","",
IF(L2079&lt;Predictability!$B$1,"Low",
IF(L2079&lt;=Predictability!$B$2,"Mid","High")))</f>
        <v>Mid</v>
      </c>
      <c r="Y2079" s="22">
        <f t="shared" si="65"/>
        <v>0</v>
      </c>
    </row>
    <row r="2080" spans="1:25" x14ac:dyDescent="0.2">
      <c r="A2080" t="s">
        <v>4033</v>
      </c>
      <c r="B2080" t="s">
        <v>529</v>
      </c>
      <c r="C2080" t="s">
        <v>1147</v>
      </c>
      <c r="D2080">
        <v>18000</v>
      </c>
      <c r="E2080">
        <v>23122</v>
      </c>
      <c r="F2080">
        <v>125</v>
      </c>
      <c r="G2080">
        <v>0</v>
      </c>
      <c r="H2080">
        <v>5.7</v>
      </c>
      <c r="I2080">
        <v>135</v>
      </c>
      <c r="J2080">
        <v>105</v>
      </c>
      <c r="K2080">
        <v>13101142</v>
      </c>
      <c r="L2080">
        <v>35000000</v>
      </c>
      <c r="M2080" s="2">
        <f>VLOOKUP(A2080,Sheet2!$A$1:G5804,2,0)</f>
        <v>40950</v>
      </c>
      <c r="N2080" t="str">
        <f>VLOOKUP(A2080,Sheet2!$A$1:G5804,3,0)</f>
        <v>Color</v>
      </c>
      <c r="O2080" t="str">
        <f>VLOOKUP(A2080,Sheet2!$A$1:G5804,4,0)</f>
        <v>Comedy</v>
      </c>
      <c r="P2080" t="str">
        <f>VLOOKUP(A2080,Sheet2!$A$1:G5804,5,0)</f>
        <v>English</v>
      </c>
      <c r="Q2080" t="str">
        <f>VLOOKUP(A2080,Sheet2!$A$1:G5804,6,0)</f>
        <v>USA</v>
      </c>
      <c r="R2080" t="str">
        <f>VLOOKUP(A2080,Sheet2!$A$1:G5804,7,0)</f>
        <v>PG-13</v>
      </c>
      <c r="S2080" t="str">
        <f>IF(Table1[[#This Row],[Language]]="English","English","Other language")</f>
        <v>English</v>
      </c>
      <c r="T2080">
        <f>Table1[[#This Row],[Gross Revenue]]-Table1[[#This Row],[Budget]]</f>
        <v>-21898858</v>
      </c>
      <c r="U2080" s="1">
        <f>(Table1[[#This Row],[Gross Revenue]]/Table1[[#This Row],[Budget]])-1</f>
        <v>-0.62568165714285717</v>
      </c>
      <c r="V2080" t="str">
        <f t="shared" si="64"/>
        <v>90-110 minutes</v>
      </c>
      <c r="W2080">
        <f>Table1[[#This Row],[Profit]]/Table1[[#This Row],[Budget]]</f>
        <v>-0.62568165714285717</v>
      </c>
      <c r="X2080" s="22" t="str">
        <f>IF(L2080="","",
IF(L2080&lt;Predictability!$B$1,"Low",
IF(L2080&lt;=Predictability!$B$2,"Mid","High")))</f>
        <v>Mid</v>
      </c>
      <c r="Y2080" s="22">
        <f t="shared" si="65"/>
        <v>0</v>
      </c>
    </row>
    <row r="2081" spans="1:25" x14ac:dyDescent="0.2">
      <c r="A2081" t="s">
        <v>5271</v>
      </c>
      <c r="B2081" t="s">
        <v>1347</v>
      </c>
      <c r="C2081" t="s">
        <v>2190</v>
      </c>
      <c r="D2081">
        <v>23000</v>
      </c>
      <c r="E2081">
        <v>26754</v>
      </c>
      <c r="F2081">
        <v>12</v>
      </c>
      <c r="G2081">
        <v>0</v>
      </c>
      <c r="H2081">
        <v>6.6</v>
      </c>
      <c r="I2081">
        <v>92</v>
      </c>
      <c r="J2081">
        <v>84</v>
      </c>
      <c r="K2081">
        <v>141600000</v>
      </c>
      <c r="L2081">
        <v>55000000</v>
      </c>
      <c r="M2081" s="2">
        <f>VLOOKUP(A2081,Sheet2!$A$1:G5805,2,0)</f>
        <v>35006</v>
      </c>
      <c r="N2081" t="str">
        <f>VLOOKUP(A2081,Sheet2!$A$1:G5805,3,0)</f>
        <v>Color</v>
      </c>
      <c r="O2081" t="str">
        <f>VLOOKUP(A2081,Sheet2!$A$1:G5805,4,0)</f>
        <v>Adventure</v>
      </c>
      <c r="P2081" t="str">
        <f>VLOOKUP(A2081,Sheet2!$A$1:G5805,5,0)</f>
        <v>English</v>
      </c>
      <c r="Q2081" t="str">
        <f>VLOOKUP(A2081,Sheet2!$A$1:G5805,6,0)</f>
        <v>USA</v>
      </c>
      <c r="R2081" t="str">
        <f>VLOOKUP(A2081,Sheet2!$A$1:G5805,7,0)</f>
        <v>G</v>
      </c>
      <c r="S2081" t="str">
        <f>IF(Table1[[#This Row],[Language]]="English","English","Other language")</f>
        <v>English</v>
      </c>
      <c r="T2081">
        <f>Table1[[#This Row],[Gross Revenue]]-Table1[[#This Row],[Budget]]</f>
        <v>86600000</v>
      </c>
      <c r="U2081" s="1">
        <f>(Table1[[#This Row],[Gross Revenue]]/Table1[[#This Row],[Budget]])-1</f>
        <v>1.5745454545454547</v>
      </c>
      <c r="V2081" t="str">
        <f t="shared" si="64"/>
        <v>&lt;90 minutes</v>
      </c>
      <c r="W2081">
        <f>Table1[[#This Row],[Profit]]/Table1[[#This Row],[Budget]]</f>
        <v>1.5745454545454545</v>
      </c>
      <c r="X2081" s="22" t="str">
        <f>IF(L2081="","",
IF(L2081&lt;Predictability!$B$1,"Low",
IF(L2081&lt;=Predictability!$B$2,"Mid","High")))</f>
        <v>High</v>
      </c>
      <c r="Y2081" s="22">
        <f t="shared" si="65"/>
        <v>1</v>
      </c>
    </row>
    <row r="2082" spans="1:25" x14ac:dyDescent="0.2">
      <c r="A2082" t="s">
        <v>4281</v>
      </c>
      <c r="B2082" t="s">
        <v>1399</v>
      </c>
      <c r="C2082" t="s">
        <v>573</v>
      </c>
      <c r="D2082">
        <v>592</v>
      </c>
      <c r="E2082">
        <v>1620</v>
      </c>
      <c r="F2082">
        <v>309</v>
      </c>
      <c r="G2082">
        <v>0</v>
      </c>
      <c r="H2082">
        <v>5.9</v>
      </c>
      <c r="I2082">
        <v>12</v>
      </c>
      <c r="J2082">
        <v>109</v>
      </c>
      <c r="K2082">
        <v>27515786</v>
      </c>
      <c r="L2082">
        <v>14000000</v>
      </c>
      <c r="M2082" s="2">
        <f>VLOOKUP(A2082,Sheet2!$A$1:G5806,2,0)</f>
        <v>34274</v>
      </c>
      <c r="N2082" t="str">
        <f>VLOOKUP(A2082,Sheet2!$A$1:G5806,3,0)</f>
        <v>Color</v>
      </c>
      <c r="O2082" t="str">
        <f>VLOOKUP(A2082,Sheet2!$A$1:G5806,4,0)</f>
        <v>Drama</v>
      </c>
      <c r="P2082" t="str">
        <f>VLOOKUP(A2082,Sheet2!$A$1:G5806,5,0)</f>
        <v>English</v>
      </c>
      <c r="Q2082" t="str">
        <f>VLOOKUP(A2082,Sheet2!$A$1:G5806,6,0)</f>
        <v>USA</v>
      </c>
      <c r="R2082" t="str">
        <f>VLOOKUP(A2082,Sheet2!$A$1:G5806,7,0)</f>
        <v>R</v>
      </c>
      <c r="S2082" t="str">
        <f>IF(Table1[[#This Row],[Language]]="English","English","Other language")</f>
        <v>English</v>
      </c>
      <c r="T2082">
        <f>Table1[[#This Row],[Gross Revenue]]-Table1[[#This Row],[Budget]]</f>
        <v>13515786</v>
      </c>
      <c r="U2082" s="1">
        <f>(Table1[[#This Row],[Gross Revenue]]/Table1[[#This Row],[Budget]])-1</f>
        <v>0.96541328571428564</v>
      </c>
      <c r="V2082" t="str">
        <f t="shared" si="64"/>
        <v>90-110 minutes</v>
      </c>
      <c r="W2082">
        <f>Table1[[#This Row],[Profit]]/Table1[[#This Row],[Budget]]</f>
        <v>0.96541328571428575</v>
      </c>
      <c r="X2082" s="22" t="str">
        <f>IF(L2082="","",
IF(L2082&lt;Predictability!$B$1,"Low",
IF(L2082&lt;=Predictability!$B$2,"Mid","High")))</f>
        <v>Mid</v>
      </c>
      <c r="Y2082" s="22">
        <f t="shared" si="65"/>
        <v>1</v>
      </c>
    </row>
    <row r="2083" spans="1:25" x14ac:dyDescent="0.2">
      <c r="A2083" t="s">
        <v>3718</v>
      </c>
      <c r="B2083" t="s">
        <v>772</v>
      </c>
      <c r="C2083" t="s">
        <v>773</v>
      </c>
      <c r="D2083">
        <v>1000</v>
      </c>
      <c r="E2083">
        <v>3962</v>
      </c>
      <c r="F2083">
        <v>19</v>
      </c>
      <c r="G2083">
        <v>37000</v>
      </c>
      <c r="H2083">
        <v>5.3</v>
      </c>
      <c r="I2083">
        <v>163</v>
      </c>
      <c r="J2083">
        <v>114</v>
      </c>
      <c r="K2083">
        <v>28772222</v>
      </c>
      <c r="L2083">
        <v>105000000</v>
      </c>
      <c r="M2083" s="2">
        <f>VLOOKUP(A2083,Sheet2!$A$1:G5807,2,0)</f>
        <v>42287</v>
      </c>
      <c r="N2083" t="str">
        <f>VLOOKUP(A2083,Sheet2!$A$1:G5807,3,0)</f>
        <v>Color</v>
      </c>
      <c r="O2083" t="str">
        <f>VLOOKUP(A2083,Sheet2!$A$1:G5807,4,0)</f>
        <v>Action</v>
      </c>
      <c r="P2083" t="str">
        <f>VLOOKUP(A2083,Sheet2!$A$1:G5807,5,0)</f>
        <v>English</v>
      </c>
      <c r="Q2083" t="str">
        <f>VLOOKUP(A2083,Sheet2!$A$1:G5807,6,0)</f>
        <v>USA</v>
      </c>
      <c r="R2083" t="str">
        <f>VLOOKUP(A2083,Sheet2!$A$1:G5807,7,0)</f>
        <v>PG-13</v>
      </c>
      <c r="S2083" t="str">
        <f>IF(Table1[[#This Row],[Language]]="English","English","Other language")</f>
        <v>English</v>
      </c>
      <c r="T2083">
        <f>Table1[[#This Row],[Gross Revenue]]-Table1[[#This Row],[Budget]]</f>
        <v>-76227778</v>
      </c>
      <c r="U2083" s="1">
        <f>(Table1[[#This Row],[Gross Revenue]]/Table1[[#This Row],[Budget]])-1</f>
        <v>-0.72597883809523811</v>
      </c>
      <c r="V2083" t="str">
        <f t="shared" si="64"/>
        <v>111-130 minutes</v>
      </c>
      <c r="W2083">
        <f>Table1[[#This Row],[Profit]]/Table1[[#This Row],[Budget]]</f>
        <v>-0.72597883809523811</v>
      </c>
      <c r="X2083" s="22" t="str">
        <f>IF(L2083="","",
IF(L2083&lt;Predictability!$B$1,"Low",
IF(L2083&lt;=Predictability!$B$2,"Mid","High")))</f>
        <v>High</v>
      </c>
      <c r="Y2083" s="22">
        <f t="shared" si="65"/>
        <v>0</v>
      </c>
    </row>
    <row r="2084" spans="1:25" x14ac:dyDescent="0.2">
      <c r="A2084" t="s">
        <v>5461</v>
      </c>
      <c r="B2084" t="s">
        <v>331</v>
      </c>
      <c r="C2084" t="s">
        <v>154</v>
      </c>
      <c r="D2084">
        <v>801</v>
      </c>
      <c r="E2084">
        <v>3113</v>
      </c>
      <c r="F2084">
        <v>37</v>
      </c>
      <c r="G2084">
        <v>0</v>
      </c>
      <c r="H2084">
        <v>6.7</v>
      </c>
      <c r="I2084">
        <v>45</v>
      </c>
      <c r="J2084">
        <v>96</v>
      </c>
      <c r="K2084">
        <v>81200000</v>
      </c>
      <c r="L2084">
        <v>4500000</v>
      </c>
      <c r="M2084" s="2">
        <f>VLOOKUP(A2084,Sheet2!$A$1:G5808,2,0)</f>
        <v>30777</v>
      </c>
      <c r="N2084" t="str">
        <f>VLOOKUP(A2084,Sheet2!$A$1:G5808,3,0)</f>
        <v>Color</v>
      </c>
      <c r="O2084" t="str">
        <f>VLOOKUP(A2084,Sheet2!$A$1:G5808,4,0)</f>
        <v>Comedy</v>
      </c>
      <c r="P2084" t="str">
        <f>VLOOKUP(A2084,Sheet2!$A$1:G5808,5,0)</f>
        <v>English</v>
      </c>
      <c r="Q2084" t="str">
        <f>VLOOKUP(A2084,Sheet2!$A$1:G5808,6,0)</f>
        <v>USA</v>
      </c>
      <c r="R2084" t="str">
        <f>VLOOKUP(A2084,Sheet2!$A$1:G5808,7,0)</f>
        <v>R</v>
      </c>
      <c r="S2084" t="str">
        <f>IF(Table1[[#This Row],[Language]]="English","English","Other language")</f>
        <v>English</v>
      </c>
      <c r="T2084">
        <f>Table1[[#This Row],[Gross Revenue]]-Table1[[#This Row],[Budget]]</f>
        <v>76700000</v>
      </c>
      <c r="U2084" s="1">
        <f>(Table1[[#This Row],[Gross Revenue]]/Table1[[#This Row],[Budget]])-1</f>
        <v>17.044444444444444</v>
      </c>
      <c r="V2084" t="str">
        <f t="shared" si="64"/>
        <v>90-110 minutes</v>
      </c>
      <c r="W2084">
        <f>Table1[[#This Row],[Profit]]/Table1[[#This Row],[Budget]]</f>
        <v>17.044444444444444</v>
      </c>
      <c r="X2084" s="22" t="str">
        <f>IF(L2084="","",
IF(L2084&lt;Predictability!$B$1,"Low",
IF(L2084&lt;=Predictability!$B$2,"Mid","High")))</f>
        <v>Low</v>
      </c>
      <c r="Y2084" s="22">
        <f t="shared" si="65"/>
        <v>1</v>
      </c>
    </row>
    <row r="2085" spans="1:25" x14ac:dyDescent="0.2">
      <c r="A2085" t="s">
        <v>3296</v>
      </c>
      <c r="B2085" t="s">
        <v>82</v>
      </c>
      <c r="C2085" t="s">
        <v>83</v>
      </c>
      <c r="D2085">
        <v>16000</v>
      </c>
      <c r="E2085">
        <v>17469</v>
      </c>
      <c r="F2085">
        <v>3</v>
      </c>
      <c r="G2085">
        <v>321</v>
      </c>
      <c r="H2085">
        <v>3.3</v>
      </c>
      <c r="I2085">
        <v>17</v>
      </c>
      <c r="J2085">
        <v>83</v>
      </c>
      <c r="K2085">
        <v>126247</v>
      </c>
      <c r="L2085">
        <v>6200000</v>
      </c>
      <c r="M2085" s="2">
        <f>VLOOKUP(A2085,Sheet2!$A$1:G5809,2,0)</f>
        <v>34520</v>
      </c>
      <c r="N2085" t="str">
        <f>VLOOKUP(A2085,Sheet2!$A$1:G5809,3,0)</f>
        <v>Color</v>
      </c>
      <c r="O2085" t="str">
        <f>VLOOKUP(A2085,Sheet2!$A$1:G5809,4,0)</f>
        <v>Comedy</v>
      </c>
      <c r="P2085" t="str">
        <f>VLOOKUP(A2085,Sheet2!$A$1:G5809,5,0)</f>
        <v>English</v>
      </c>
      <c r="Q2085" t="str">
        <f>VLOOKUP(A2085,Sheet2!$A$1:G5809,6,0)</f>
        <v>USA</v>
      </c>
      <c r="R2085" t="str">
        <f>VLOOKUP(A2085,Sheet2!$A$1:G5809,7,0)</f>
        <v>PG</v>
      </c>
      <c r="S2085" t="str">
        <f>IF(Table1[[#This Row],[Language]]="English","English","Other language")</f>
        <v>English</v>
      </c>
      <c r="T2085">
        <f>Table1[[#This Row],[Gross Revenue]]-Table1[[#This Row],[Budget]]</f>
        <v>-6073753</v>
      </c>
      <c r="U2085" s="1">
        <f>(Table1[[#This Row],[Gross Revenue]]/Table1[[#This Row],[Budget]])-1</f>
        <v>-0.97963758064516127</v>
      </c>
      <c r="V2085" t="str">
        <f t="shared" si="64"/>
        <v>&lt;90 minutes</v>
      </c>
      <c r="W2085">
        <f>Table1[[#This Row],[Profit]]/Table1[[#This Row],[Budget]]</f>
        <v>-0.97963758064516127</v>
      </c>
      <c r="X2085" s="22" t="str">
        <f>IF(L2085="","",
IF(L2085&lt;Predictability!$B$1,"Low",
IF(L2085&lt;=Predictability!$B$2,"Mid","High")))</f>
        <v>Low</v>
      </c>
      <c r="Y2085" s="22">
        <f t="shared" si="65"/>
        <v>0</v>
      </c>
    </row>
    <row r="2086" spans="1:25" x14ac:dyDescent="0.2">
      <c r="A2086" t="s">
        <v>5819</v>
      </c>
      <c r="B2086" t="s">
        <v>2500</v>
      </c>
      <c r="C2086" t="s">
        <v>2556</v>
      </c>
      <c r="D2086">
        <v>697</v>
      </c>
      <c r="E2086">
        <v>1517</v>
      </c>
      <c r="F2086">
        <v>0</v>
      </c>
      <c r="G2086">
        <v>0</v>
      </c>
      <c r="H2086">
        <v>7</v>
      </c>
      <c r="I2086">
        <v>115</v>
      </c>
      <c r="J2086">
        <v>122</v>
      </c>
      <c r="K2086">
        <v>8596914</v>
      </c>
      <c r="L2086">
        <v>6000000</v>
      </c>
      <c r="M2086" s="2">
        <f>VLOOKUP(A2086,Sheet2!$A$1:G5810,2,0)</f>
        <v>36885</v>
      </c>
      <c r="N2086" t="str">
        <f>VLOOKUP(A2086,Sheet2!$A$1:G5810,3,0)</f>
        <v>Color</v>
      </c>
      <c r="O2086" t="str">
        <f>VLOOKUP(A2086,Sheet2!$A$1:G5810,4,0)</f>
        <v>Biography</v>
      </c>
      <c r="P2086" t="str">
        <f>VLOOKUP(A2086,Sheet2!$A$1:G5810,5,0)</f>
        <v>English</v>
      </c>
      <c r="Q2086" t="str">
        <f>VLOOKUP(A2086,Sheet2!$A$1:G5810,6,0)</f>
        <v>USA</v>
      </c>
      <c r="R2086" t="str">
        <f>VLOOKUP(A2086,Sheet2!$A$1:G5810,7,0)</f>
        <v>R</v>
      </c>
      <c r="S2086" t="str">
        <f>IF(Table1[[#This Row],[Language]]="English","English","Other language")</f>
        <v>English</v>
      </c>
      <c r="T2086">
        <f>Table1[[#This Row],[Gross Revenue]]-Table1[[#This Row],[Budget]]</f>
        <v>2596914</v>
      </c>
      <c r="U2086" s="1">
        <f>(Table1[[#This Row],[Gross Revenue]]/Table1[[#This Row],[Budget]])-1</f>
        <v>0.43281900000000006</v>
      </c>
      <c r="V2086" t="str">
        <f t="shared" si="64"/>
        <v>111-130 minutes</v>
      </c>
      <c r="W2086">
        <f>Table1[[#This Row],[Profit]]/Table1[[#This Row],[Budget]]</f>
        <v>0.43281900000000001</v>
      </c>
      <c r="X2086" s="22" t="str">
        <f>IF(L2086="","",
IF(L2086&lt;Predictability!$B$1,"Low",
IF(L2086&lt;=Predictability!$B$2,"Mid","High")))</f>
        <v>Low</v>
      </c>
      <c r="Y2086" s="22">
        <f t="shared" si="65"/>
        <v>0</v>
      </c>
    </row>
    <row r="2087" spans="1:25" x14ac:dyDescent="0.2">
      <c r="A2087" t="s">
        <v>6392</v>
      </c>
      <c r="B2087" t="s">
        <v>2902</v>
      </c>
      <c r="C2087" t="s">
        <v>954</v>
      </c>
      <c r="D2087">
        <v>887</v>
      </c>
      <c r="E2087">
        <v>3876</v>
      </c>
      <c r="F2087">
        <v>365</v>
      </c>
      <c r="G2087">
        <v>11000</v>
      </c>
      <c r="H2087">
        <v>7.4</v>
      </c>
      <c r="I2087">
        <v>223</v>
      </c>
      <c r="J2087">
        <v>120</v>
      </c>
      <c r="K2087">
        <v>76600000</v>
      </c>
      <c r="L2087">
        <v>10700000</v>
      </c>
      <c r="M2087" s="2">
        <f>VLOOKUP(A2087,Sheet2!$A$1:G5811,2,0)</f>
        <v>30148</v>
      </c>
      <c r="N2087" t="str">
        <f>VLOOKUP(A2087,Sheet2!$A$1:G5811,3,0)</f>
        <v>Color</v>
      </c>
      <c r="O2087" t="str">
        <f>VLOOKUP(A2087,Sheet2!$A$1:G5811,4,0)</f>
        <v>Fantasy</v>
      </c>
      <c r="P2087" t="str">
        <f>VLOOKUP(A2087,Sheet2!$A$1:G5811,5,0)</f>
        <v>English</v>
      </c>
      <c r="Q2087" t="str">
        <f>VLOOKUP(A2087,Sheet2!$A$1:G5811,6,0)</f>
        <v>USA</v>
      </c>
      <c r="R2087" t="str">
        <f>VLOOKUP(A2087,Sheet2!$A$1:G5811,7,0)</f>
        <v>PG</v>
      </c>
      <c r="S2087" t="str">
        <f>IF(Table1[[#This Row],[Language]]="English","English","Other language")</f>
        <v>English</v>
      </c>
      <c r="T2087">
        <f>Table1[[#This Row],[Gross Revenue]]-Table1[[#This Row],[Budget]]</f>
        <v>65900000</v>
      </c>
      <c r="U2087" s="1">
        <f>(Table1[[#This Row],[Gross Revenue]]/Table1[[#This Row],[Budget]])-1</f>
        <v>6.1588785046728969</v>
      </c>
      <c r="V2087" t="str">
        <f t="shared" si="64"/>
        <v>111-130 minutes</v>
      </c>
      <c r="W2087">
        <f>Table1[[#This Row],[Profit]]/Table1[[#This Row],[Budget]]</f>
        <v>6.1588785046728969</v>
      </c>
      <c r="X2087" s="22" t="str">
        <f>IF(L2087="","",
IF(L2087&lt;Predictability!$B$1,"Low",
IF(L2087&lt;=Predictability!$B$2,"Mid","High")))</f>
        <v>Mid</v>
      </c>
      <c r="Y2087" s="22">
        <f t="shared" si="65"/>
        <v>1</v>
      </c>
    </row>
    <row r="2088" spans="1:25" x14ac:dyDescent="0.2">
      <c r="A2088" t="s">
        <v>3445</v>
      </c>
      <c r="B2088" t="s">
        <v>351</v>
      </c>
      <c r="C2088" t="s">
        <v>352</v>
      </c>
      <c r="D2088">
        <v>1000</v>
      </c>
      <c r="E2088">
        <v>3827</v>
      </c>
      <c r="F2088">
        <v>17</v>
      </c>
      <c r="G2088">
        <v>616</v>
      </c>
      <c r="H2088">
        <v>4.5</v>
      </c>
      <c r="I2088">
        <v>66</v>
      </c>
      <c r="J2088">
        <v>98</v>
      </c>
      <c r="K2088">
        <v>14114488</v>
      </c>
      <c r="L2088">
        <v>10500000</v>
      </c>
      <c r="M2088" s="2">
        <f>VLOOKUP(A2088,Sheet2!$A$1:G5812,2,0)</f>
        <v>32475</v>
      </c>
      <c r="N2088" t="str">
        <f>VLOOKUP(A2088,Sheet2!$A$1:G5812,3,0)</f>
        <v>Color</v>
      </c>
      <c r="O2088" t="str">
        <f>VLOOKUP(A2088,Sheet2!$A$1:G5812,4,0)</f>
        <v>Horror</v>
      </c>
      <c r="P2088" t="str">
        <f>VLOOKUP(A2088,Sheet2!$A$1:G5812,5,0)</f>
        <v>English</v>
      </c>
      <c r="Q2088" t="str">
        <f>VLOOKUP(A2088,Sheet2!$A$1:G5812,6,0)</f>
        <v>USA</v>
      </c>
      <c r="R2088" t="str">
        <f>VLOOKUP(A2088,Sheet2!$A$1:G5812,7,0)</f>
        <v>PG-13</v>
      </c>
      <c r="S2088" t="str">
        <f>IF(Table1[[#This Row],[Language]]="English","English","Other language")</f>
        <v>English</v>
      </c>
      <c r="T2088">
        <f>Table1[[#This Row],[Gross Revenue]]-Table1[[#This Row],[Budget]]</f>
        <v>3614488</v>
      </c>
      <c r="U2088" s="1">
        <f>(Table1[[#This Row],[Gross Revenue]]/Table1[[#This Row],[Budget]])-1</f>
        <v>0.34423695238095231</v>
      </c>
      <c r="V2088" t="str">
        <f t="shared" si="64"/>
        <v>90-110 minutes</v>
      </c>
      <c r="W2088">
        <f>Table1[[#This Row],[Profit]]/Table1[[#This Row],[Budget]]</f>
        <v>0.34423695238095237</v>
      </c>
      <c r="X2088" s="22" t="str">
        <f>IF(L2088="","",
IF(L2088&lt;Predictability!$B$1,"Low",
IF(L2088&lt;=Predictability!$B$2,"Mid","High")))</f>
        <v>Mid</v>
      </c>
      <c r="Y2088" s="22">
        <f t="shared" si="65"/>
        <v>0</v>
      </c>
    </row>
    <row r="2089" spans="1:25" x14ac:dyDescent="0.2">
      <c r="A2089" t="s">
        <v>3933</v>
      </c>
      <c r="B2089" t="s">
        <v>1030</v>
      </c>
      <c r="C2089" t="s">
        <v>882</v>
      </c>
      <c r="D2089">
        <v>795</v>
      </c>
      <c r="E2089">
        <v>1099</v>
      </c>
      <c r="F2089">
        <v>545</v>
      </c>
      <c r="G2089">
        <v>20000</v>
      </c>
      <c r="H2089">
        <v>5.6</v>
      </c>
      <c r="I2089">
        <v>272</v>
      </c>
      <c r="J2089">
        <v>105</v>
      </c>
      <c r="K2089">
        <v>23219748</v>
      </c>
      <c r="L2089">
        <v>80000000</v>
      </c>
      <c r="M2089" s="2">
        <f>VLOOKUP(A2089,Sheet2!$A$1:G5813,2,0)</f>
        <v>41794</v>
      </c>
      <c r="N2089" t="str">
        <f>VLOOKUP(A2089,Sheet2!$A$1:G5813,3,0)</f>
        <v>Color</v>
      </c>
      <c r="O2089" t="str">
        <f>VLOOKUP(A2089,Sheet2!$A$1:G5813,4,0)</f>
        <v>Action</v>
      </c>
      <c r="P2089" t="str">
        <f>VLOOKUP(A2089,Sheet2!$A$1:G5813,5,0)</f>
        <v>English</v>
      </c>
      <c r="Q2089" t="str">
        <f>VLOOKUP(A2089,Sheet2!$A$1:G5813,6,0)</f>
        <v>Canada</v>
      </c>
      <c r="R2089" t="str">
        <f>VLOOKUP(A2089,Sheet2!$A$1:G5813,7,0)</f>
        <v>PG-13</v>
      </c>
      <c r="S2089" t="str">
        <f>IF(Table1[[#This Row],[Language]]="English","English","Other language")</f>
        <v>English</v>
      </c>
      <c r="T2089">
        <f>Table1[[#This Row],[Gross Revenue]]-Table1[[#This Row],[Budget]]</f>
        <v>-56780252</v>
      </c>
      <c r="U2089" s="1">
        <f>(Table1[[#This Row],[Gross Revenue]]/Table1[[#This Row],[Budget]])-1</f>
        <v>-0.70975315000000005</v>
      </c>
      <c r="V2089" t="str">
        <f t="shared" si="64"/>
        <v>90-110 minutes</v>
      </c>
      <c r="W2089">
        <f>Table1[[#This Row],[Profit]]/Table1[[#This Row],[Budget]]</f>
        <v>-0.70975315000000005</v>
      </c>
      <c r="X2089" s="22" t="str">
        <f>IF(L2089="","",
IF(L2089&lt;Predictability!$B$1,"Low",
IF(L2089&lt;=Predictability!$B$2,"Mid","High")))</f>
        <v>High</v>
      </c>
      <c r="Y2089" s="22">
        <f t="shared" si="65"/>
        <v>0</v>
      </c>
    </row>
    <row r="2090" spans="1:25" x14ac:dyDescent="0.2">
      <c r="A2090" t="s">
        <v>5293</v>
      </c>
      <c r="B2090" t="s">
        <v>1120</v>
      </c>
      <c r="C2090" t="s">
        <v>2202</v>
      </c>
      <c r="D2090">
        <v>413</v>
      </c>
      <c r="E2090">
        <v>721</v>
      </c>
      <c r="F2090">
        <v>49</v>
      </c>
      <c r="G2090">
        <v>0</v>
      </c>
      <c r="H2090">
        <v>6.7</v>
      </c>
      <c r="I2090">
        <v>178</v>
      </c>
      <c r="J2090">
        <v>95</v>
      </c>
      <c r="K2090">
        <v>3478</v>
      </c>
      <c r="L2090">
        <v>1500000</v>
      </c>
      <c r="M2090" s="2">
        <f>VLOOKUP(A2090,Sheet2!$A$1:G5814,2,0)</f>
        <v>39456</v>
      </c>
      <c r="N2090" t="str">
        <f>VLOOKUP(A2090,Sheet2!$A$1:G5814,3,0)</f>
        <v>Color</v>
      </c>
      <c r="O2090" t="str">
        <f>VLOOKUP(A2090,Sheet2!$A$1:G5814,4,0)</f>
        <v>Fantasy</v>
      </c>
      <c r="P2090" t="str">
        <f>VLOOKUP(A2090,Sheet2!$A$1:G5814,5,0)</f>
        <v>English</v>
      </c>
      <c r="Q2090" t="str">
        <f>VLOOKUP(A2090,Sheet2!$A$1:G5814,6,0)</f>
        <v>Canada</v>
      </c>
      <c r="R2090" t="str">
        <f>VLOOKUP(A2090,Sheet2!$A$1:G5814,7,0)</f>
        <v>Not Rated</v>
      </c>
      <c r="S2090" t="str">
        <f>IF(Table1[[#This Row],[Language]]="English","English","Other language")</f>
        <v>English</v>
      </c>
      <c r="T2090">
        <f>Table1[[#This Row],[Gross Revenue]]-Table1[[#This Row],[Budget]]</f>
        <v>-1496522</v>
      </c>
      <c r="U2090" s="1">
        <f>(Table1[[#This Row],[Gross Revenue]]/Table1[[#This Row],[Budget]])-1</f>
        <v>-0.99768133333333331</v>
      </c>
      <c r="V2090" t="str">
        <f t="shared" si="64"/>
        <v>90-110 minutes</v>
      </c>
      <c r="W2090">
        <f>Table1[[#This Row],[Profit]]/Table1[[#This Row],[Budget]]</f>
        <v>-0.99768133333333331</v>
      </c>
      <c r="X2090" s="22" t="str">
        <f>IF(L2090="","",
IF(L2090&lt;Predictability!$B$1,"Low",
IF(L2090&lt;=Predictability!$B$2,"Mid","High")))</f>
        <v>Low</v>
      </c>
      <c r="Y2090" s="22">
        <f t="shared" si="65"/>
        <v>0</v>
      </c>
    </row>
    <row r="2091" spans="1:25" x14ac:dyDescent="0.2">
      <c r="A2091" t="s">
        <v>6618</v>
      </c>
      <c r="B2091" t="s">
        <v>3034</v>
      </c>
      <c r="C2091" t="s">
        <v>3035</v>
      </c>
      <c r="D2091">
        <v>6</v>
      </c>
      <c r="E2091">
        <v>13</v>
      </c>
      <c r="F2091">
        <v>6000</v>
      </c>
      <c r="G2091">
        <v>0</v>
      </c>
      <c r="H2091">
        <v>7.7</v>
      </c>
      <c r="I2091">
        <v>256</v>
      </c>
      <c r="J2091">
        <v>101</v>
      </c>
      <c r="K2091">
        <v>15081783</v>
      </c>
      <c r="L2091">
        <v>34000000</v>
      </c>
      <c r="M2091" s="2">
        <f>VLOOKUP(A2091,Sheet2!$A$1:G5815,2,0)</f>
        <v>39622</v>
      </c>
      <c r="N2091" t="str">
        <f>VLOOKUP(A2091,Sheet2!$A$1:G5815,3,0)</f>
        <v>Color</v>
      </c>
      <c r="O2091" t="str">
        <f>VLOOKUP(A2091,Sheet2!$A$1:G5815,4,0)</f>
        <v>Adventure</v>
      </c>
      <c r="P2091" t="str">
        <f>VLOOKUP(A2091,Sheet2!$A$1:G5815,5,0)</f>
        <v>Japanese</v>
      </c>
      <c r="Q2091" t="str">
        <f>VLOOKUP(A2091,Sheet2!$A$1:G5815,6,0)</f>
        <v>Japan</v>
      </c>
      <c r="R2091" t="str">
        <f>VLOOKUP(A2091,Sheet2!$A$1:G5815,7,0)</f>
        <v>G</v>
      </c>
      <c r="S2091" t="str">
        <f>IF(Table1[[#This Row],[Language]]="English","English","Other language")</f>
        <v>Other language</v>
      </c>
      <c r="T2091">
        <f>Table1[[#This Row],[Gross Revenue]]-Table1[[#This Row],[Budget]]</f>
        <v>-18918217</v>
      </c>
      <c r="U2091" s="1">
        <f>(Table1[[#This Row],[Gross Revenue]]/Table1[[#This Row],[Budget]])-1</f>
        <v>-0.55641814705882353</v>
      </c>
      <c r="V2091" t="str">
        <f t="shared" si="64"/>
        <v>90-110 minutes</v>
      </c>
      <c r="W2091">
        <f>Table1[[#This Row],[Profit]]/Table1[[#This Row],[Budget]]</f>
        <v>-0.55641814705882353</v>
      </c>
      <c r="X2091" s="22" t="str">
        <f>IF(L2091="","",
IF(L2091&lt;Predictability!$B$1,"Low",
IF(L2091&lt;=Predictability!$B$2,"Mid","High")))</f>
        <v>Mid</v>
      </c>
      <c r="Y2091" s="22">
        <f t="shared" si="65"/>
        <v>0</v>
      </c>
    </row>
    <row r="2092" spans="1:25" x14ac:dyDescent="0.2">
      <c r="A2092" t="s">
        <v>4888</v>
      </c>
      <c r="B2092" t="s">
        <v>1851</v>
      </c>
      <c r="C2092" t="s">
        <v>1929</v>
      </c>
      <c r="D2092">
        <v>304</v>
      </c>
      <c r="E2092">
        <v>861</v>
      </c>
      <c r="F2092">
        <v>0</v>
      </c>
      <c r="G2092">
        <v>264</v>
      </c>
      <c r="H2092">
        <v>6.4</v>
      </c>
      <c r="I2092">
        <v>45</v>
      </c>
      <c r="J2092">
        <v>68</v>
      </c>
      <c r="K2092">
        <v>18081626</v>
      </c>
      <c r="L2092">
        <v>20000000</v>
      </c>
      <c r="M2092" s="2">
        <f>VLOOKUP(A2092,Sheet2!$A$1:G5816,2,0)</f>
        <v>38582</v>
      </c>
      <c r="N2092" t="str">
        <f>VLOOKUP(A2092,Sheet2!$A$1:G5816,3,0)</f>
        <v>Color</v>
      </c>
      <c r="O2092" t="str">
        <f>VLOOKUP(A2092,Sheet2!$A$1:G5816,4,0)</f>
        <v>Animation</v>
      </c>
      <c r="P2092" t="str">
        <f>VLOOKUP(A2092,Sheet2!$A$1:G5816,5,0)</f>
        <v>English</v>
      </c>
      <c r="Q2092" t="str">
        <f>VLOOKUP(A2092,Sheet2!$A$1:G5816,6,0)</f>
        <v>USA</v>
      </c>
      <c r="R2092" t="str">
        <f>VLOOKUP(A2092,Sheet2!$A$1:G5816,7,0)</f>
        <v>G</v>
      </c>
      <c r="S2092" t="str">
        <f>IF(Table1[[#This Row],[Language]]="English","English","Other language")</f>
        <v>English</v>
      </c>
      <c r="T2092">
        <f>Table1[[#This Row],[Gross Revenue]]-Table1[[#This Row],[Budget]]</f>
        <v>-1918374</v>
      </c>
      <c r="U2092" s="1">
        <f>(Table1[[#This Row],[Gross Revenue]]/Table1[[#This Row],[Budget]])-1</f>
        <v>-9.5918700000000023E-2</v>
      </c>
      <c r="V2092" t="str">
        <f t="shared" si="64"/>
        <v>&lt;90 minutes</v>
      </c>
      <c r="W2092">
        <f>Table1[[#This Row],[Profit]]/Table1[[#This Row],[Budget]]</f>
        <v>-9.5918699999999996E-2</v>
      </c>
      <c r="X2092" s="22" t="str">
        <f>IF(L2092="","",
IF(L2092&lt;Predictability!$B$1,"Low",
IF(L2092&lt;=Predictability!$B$2,"Mid","High")))</f>
        <v>Mid</v>
      </c>
      <c r="Y2092" s="22">
        <f t="shared" si="65"/>
        <v>0</v>
      </c>
    </row>
    <row r="2093" spans="1:25" x14ac:dyDescent="0.2">
      <c r="A2093" t="s">
        <v>5757</v>
      </c>
      <c r="B2093" t="s">
        <v>275</v>
      </c>
      <c r="C2093" t="s">
        <v>2513</v>
      </c>
      <c r="D2093">
        <v>979</v>
      </c>
      <c r="E2093">
        <v>3130</v>
      </c>
      <c r="F2093">
        <v>60</v>
      </c>
      <c r="G2093">
        <v>872</v>
      </c>
      <c r="H2093">
        <v>7</v>
      </c>
      <c r="I2093">
        <v>41</v>
      </c>
      <c r="J2093">
        <v>99</v>
      </c>
      <c r="K2093">
        <v>562059</v>
      </c>
      <c r="L2093">
        <v>4000000</v>
      </c>
      <c r="M2093" s="2">
        <f>VLOOKUP(A2093,Sheet2!$A$1:G5817,2,0)</f>
        <v>37478</v>
      </c>
      <c r="N2093" t="str">
        <f>VLOOKUP(A2093,Sheet2!$A$1:G5817,3,0)</f>
        <v>Color</v>
      </c>
      <c r="O2093" t="str">
        <f>VLOOKUP(A2093,Sheet2!$A$1:G5817,4,0)</f>
        <v>Drama</v>
      </c>
      <c r="P2093" t="str">
        <f>VLOOKUP(A2093,Sheet2!$A$1:G5817,5,0)</f>
        <v>English</v>
      </c>
      <c r="Q2093" t="str">
        <f>VLOOKUP(A2093,Sheet2!$A$1:G5817,6,0)</f>
        <v>USA</v>
      </c>
      <c r="R2093" t="str">
        <f>VLOOKUP(A2093,Sheet2!$A$1:G5817,7,0)</f>
        <v>R</v>
      </c>
      <c r="S2093" t="str">
        <f>IF(Table1[[#This Row],[Language]]="English","English","Other language")</f>
        <v>English</v>
      </c>
      <c r="T2093">
        <f>Table1[[#This Row],[Gross Revenue]]-Table1[[#This Row],[Budget]]</f>
        <v>-3437941</v>
      </c>
      <c r="U2093" s="1">
        <f>(Table1[[#This Row],[Gross Revenue]]/Table1[[#This Row],[Budget]])-1</f>
        <v>-0.85948524999999998</v>
      </c>
      <c r="V2093" t="str">
        <f t="shared" si="64"/>
        <v>90-110 minutes</v>
      </c>
      <c r="W2093">
        <f>Table1[[#This Row],[Profit]]/Table1[[#This Row],[Budget]]</f>
        <v>-0.85948524999999998</v>
      </c>
      <c r="X2093" s="22" t="str">
        <f>IF(L2093="","",
IF(L2093&lt;Predictability!$B$1,"Low",
IF(L2093&lt;=Predictability!$B$2,"Mid","High")))</f>
        <v>Low</v>
      </c>
      <c r="Y2093" s="22">
        <f t="shared" si="65"/>
        <v>0</v>
      </c>
    </row>
    <row r="2094" spans="1:25" x14ac:dyDescent="0.2">
      <c r="A2094" t="s">
        <v>3682</v>
      </c>
      <c r="B2094" t="s">
        <v>723</v>
      </c>
      <c r="C2094" t="s">
        <v>724</v>
      </c>
      <c r="D2094">
        <v>560</v>
      </c>
      <c r="E2094">
        <v>2238</v>
      </c>
      <c r="F2094">
        <v>0</v>
      </c>
      <c r="G2094">
        <v>0</v>
      </c>
      <c r="H2094">
        <v>5.2</v>
      </c>
      <c r="I2094">
        <v>31</v>
      </c>
      <c r="J2094">
        <v>81</v>
      </c>
      <c r="K2094">
        <v>3293258</v>
      </c>
      <c r="L2094">
        <v>3000000</v>
      </c>
      <c r="M2094" s="2">
        <f>VLOOKUP(A2094,Sheet2!$A$1:G5818,2,0)</f>
        <v>37249</v>
      </c>
      <c r="N2094" t="str">
        <f>VLOOKUP(A2094,Sheet2!$A$1:G5818,3,0)</f>
        <v>Color</v>
      </c>
      <c r="O2094" t="str">
        <f>VLOOKUP(A2094,Sheet2!$A$1:G5818,4,0)</f>
        <v>Action</v>
      </c>
      <c r="P2094" t="str">
        <f>VLOOKUP(A2094,Sheet2!$A$1:G5818,5,0)</f>
        <v>English</v>
      </c>
      <c r="Q2094" t="str">
        <f>VLOOKUP(A2094,Sheet2!$A$1:G5818,6,0)</f>
        <v>USA</v>
      </c>
      <c r="R2094" t="str">
        <f>VLOOKUP(A2094,Sheet2!$A$1:G5818,7,0)</f>
        <v>PG-13</v>
      </c>
      <c r="S2094" t="str">
        <f>IF(Table1[[#This Row],[Language]]="English","English","Other language")</f>
        <v>English</v>
      </c>
      <c r="T2094">
        <f>Table1[[#This Row],[Gross Revenue]]-Table1[[#This Row],[Budget]]</f>
        <v>293258</v>
      </c>
      <c r="U2094" s="1">
        <f>(Table1[[#This Row],[Gross Revenue]]/Table1[[#This Row],[Budget]])-1</f>
        <v>9.7752666666666599E-2</v>
      </c>
      <c r="V2094" t="str">
        <f t="shared" si="64"/>
        <v>&lt;90 minutes</v>
      </c>
      <c r="W2094">
        <f>Table1[[#This Row],[Profit]]/Table1[[#This Row],[Budget]]</f>
        <v>9.7752666666666668E-2</v>
      </c>
      <c r="X2094" s="22" t="str">
        <f>IF(L2094="","",
IF(L2094&lt;Predictability!$B$1,"Low",
IF(L2094&lt;=Predictability!$B$2,"Mid","High")))</f>
        <v>Low</v>
      </c>
      <c r="Y2094" s="22">
        <f t="shared" si="65"/>
        <v>0</v>
      </c>
    </row>
    <row r="2095" spans="1:25" x14ac:dyDescent="0.2">
      <c r="A2095" t="s">
        <v>4689</v>
      </c>
      <c r="B2095" t="s">
        <v>1756</v>
      </c>
      <c r="C2095" t="s">
        <v>20</v>
      </c>
      <c r="D2095">
        <v>110</v>
      </c>
      <c r="E2095">
        <v>582</v>
      </c>
      <c r="F2095">
        <v>84</v>
      </c>
      <c r="G2095">
        <v>0</v>
      </c>
      <c r="H2095">
        <v>6.2</v>
      </c>
      <c r="I2095">
        <v>75</v>
      </c>
      <c r="J2095">
        <v>94</v>
      </c>
      <c r="K2095">
        <v>105500000</v>
      </c>
      <c r="L2095">
        <v>4000000</v>
      </c>
      <c r="M2095" s="2">
        <f>VLOOKUP(A2095,Sheet2!$A$1:G5819,2,0)</f>
        <v>29774</v>
      </c>
      <c r="N2095" t="str">
        <f>VLOOKUP(A2095,Sheet2!$A$1:G5819,3,0)</f>
        <v>Color</v>
      </c>
      <c r="O2095" t="str">
        <f>VLOOKUP(A2095,Sheet2!$A$1:G5819,4,0)</f>
        <v>Comedy</v>
      </c>
      <c r="P2095" t="str">
        <f>VLOOKUP(A2095,Sheet2!$A$1:G5819,5,0)</f>
        <v>English</v>
      </c>
      <c r="Q2095" t="str">
        <f>VLOOKUP(A2095,Sheet2!$A$1:G5819,6,0)</f>
        <v>Canada</v>
      </c>
      <c r="R2095" t="str">
        <f>VLOOKUP(A2095,Sheet2!$A$1:G5819,7,0)</f>
        <v>R</v>
      </c>
      <c r="S2095" t="str">
        <f>IF(Table1[[#This Row],[Language]]="English","English","Other language")</f>
        <v>English</v>
      </c>
      <c r="T2095">
        <f>Table1[[#This Row],[Gross Revenue]]-Table1[[#This Row],[Budget]]</f>
        <v>101500000</v>
      </c>
      <c r="U2095" s="1">
        <f>(Table1[[#This Row],[Gross Revenue]]/Table1[[#This Row],[Budget]])-1</f>
        <v>25.375</v>
      </c>
      <c r="V2095" t="str">
        <f t="shared" si="64"/>
        <v>90-110 minutes</v>
      </c>
      <c r="W2095">
        <f>Table1[[#This Row],[Profit]]/Table1[[#This Row],[Budget]]</f>
        <v>25.375</v>
      </c>
      <c r="X2095" s="22" t="str">
        <f>IF(L2095="","",
IF(L2095&lt;Predictability!$B$1,"Low",
IF(L2095&lt;=Predictability!$B$2,"Mid","High")))</f>
        <v>Low</v>
      </c>
      <c r="Y2095" s="22">
        <f t="shared" si="65"/>
        <v>1</v>
      </c>
    </row>
    <row r="2096" spans="1:25" x14ac:dyDescent="0.2">
      <c r="A2096" t="s">
        <v>3938</v>
      </c>
      <c r="B2096" t="s">
        <v>516</v>
      </c>
      <c r="C2096" t="s">
        <v>1036</v>
      </c>
      <c r="D2096">
        <v>87000</v>
      </c>
      <c r="E2096">
        <v>92456</v>
      </c>
      <c r="F2096">
        <v>249</v>
      </c>
      <c r="G2096">
        <v>0</v>
      </c>
      <c r="H2096">
        <v>5.6</v>
      </c>
      <c r="I2096">
        <v>231</v>
      </c>
      <c r="J2096">
        <v>98</v>
      </c>
      <c r="K2096">
        <v>60655503</v>
      </c>
      <c r="L2096">
        <v>160000000</v>
      </c>
      <c r="M2096" s="2">
        <f>VLOOKUP(A2096,Sheet2!$A$1:G5820,2,0)</f>
        <v>38786</v>
      </c>
      <c r="N2096" t="str">
        <f>VLOOKUP(A2096,Sheet2!$A$1:G5820,3,0)</f>
        <v>Color</v>
      </c>
      <c r="O2096" t="str">
        <f>VLOOKUP(A2096,Sheet2!$A$1:G5820,4,0)</f>
        <v>Action</v>
      </c>
      <c r="P2096" t="str">
        <f>VLOOKUP(A2096,Sheet2!$A$1:G5820,5,0)</f>
        <v>English</v>
      </c>
      <c r="Q2096" t="str">
        <f>VLOOKUP(A2096,Sheet2!$A$1:G5820,6,0)</f>
        <v>USA</v>
      </c>
      <c r="R2096" t="str">
        <f>VLOOKUP(A2096,Sheet2!$A$1:G5820,7,0)</f>
        <v>PG-13</v>
      </c>
      <c r="S2096" t="str">
        <f>IF(Table1[[#This Row],[Language]]="English","English","Other language")</f>
        <v>English</v>
      </c>
      <c r="T2096">
        <f>Table1[[#This Row],[Gross Revenue]]-Table1[[#This Row],[Budget]]</f>
        <v>-99344497</v>
      </c>
      <c r="U2096" s="1">
        <f>(Table1[[#This Row],[Gross Revenue]]/Table1[[#This Row],[Budget]])-1</f>
        <v>-0.62090310625</v>
      </c>
      <c r="V2096" t="str">
        <f t="shared" si="64"/>
        <v>90-110 minutes</v>
      </c>
      <c r="W2096">
        <f>Table1[[#This Row],[Profit]]/Table1[[#This Row],[Budget]]</f>
        <v>-0.62090310625</v>
      </c>
      <c r="X2096" s="22" t="str">
        <f>IF(L2096="","",
IF(L2096&lt;Predictability!$B$1,"Low",
IF(L2096&lt;=Predictability!$B$2,"Mid","High")))</f>
        <v>High</v>
      </c>
      <c r="Y2096" s="22">
        <f t="shared" si="65"/>
        <v>0</v>
      </c>
    </row>
    <row r="2097" spans="1:25" x14ac:dyDescent="0.2">
      <c r="A2097" t="s">
        <v>3723</v>
      </c>
      <c r="B2097" t="s">
        <v>661</v>
      </c>
      <c r="C2097" t="s">
        <v>780</v>
      </c>
      <c r="D2097">
        <v>24000</v>
      </c>
      <c r="E2097">
        <v>25637</v>
      </c>
      <c r="F2097">
        <v>96</v>
      </c>
      <c r="G2097">
        <v>0</v>
      </c>
      <c r="H2097">
        <v>5.3</v>
      </c>
      <c r="I2097">
        <v>97</v>
      </c>
      <c r="J2097">
        <v>88</v>
      </c>
      <c r="K2097">
        <v>6373693</v>
      </c>
      <c r="L2097">
        <v>15000000</v>
      </c>
      <c r="M2097" s="2">
        <f>VLOOKUP(A2097,Sheet2!$A$1:G5821,2,0)</f>
        <v>39851</v>
      </c>
      <c r="N2097" t="str">
        <f>VLOOKUP(A2097,Sheet2!$A$1:G5821,3,0)</f>
        <v>Color</v>
      </c>
      <c r="O2097" t="str">
        <f>VLOOKUP(A2097,Sheet2!$A$1:G5821,4,0)</f>
        <v>Comedy</v>
      </c>
      <c r="P2097" t="str">
        <f>VLOOKUP(A2097,Sheet2!$A$1:G5821,5,0)</f>
        <v>English</v>
      </c>
      <c r="Q2097" t="str">
        <f>VLOOKUP(A2097,Sheet2!$A$1:G5821,6,0)</f>
        <v>USA</v>
      </c>
      <c r="R2097" t="str">
        <f>VLOOKUP(A2097,Sheet2!$A$1:G5821,7,0)</f>
        <v>PG-13</v>
      </c>
      <c r="S2097" t="str">
        <f>IF(Table1[[#This Row],[Language]]="English","English","Other language")</f>
        <v>English</v>
      </c>
      <c r="T2097">
        <f>Table1[[#This Row],[Gross Revenue]]-Table1[[#This Row],[Budget]]</f>
        <v>-8626307</v>
      </c>
      <c r="U2097" s="1">
        <f>(Table1[[#This Row],[Gross Revenue]]/Table1[[#This Row],[Budget]])-1</f>
        <v>-0.57508713333333339</v>
      </c>
      <c r="V2097" t="str">
        <f t="shared" si="64"/>
        <v>&lt;90 minutes</v>
      </c>
      <c r="W2097">
        <f>Table1[[#This Row],[Profit]]/Table1[[#This Row],[Budget]]</f>
        <v>-0.57508713333333328</v>
      </c>
      <c r="X2097" s="22" t="str">
        <f>IF(L2097="","",
IF(L2097&lt;Predictability!$B$1,"Low",
IF(L2097&lt;=Predictability!$B$2,"Mid","High")))</f>
        <v>Mid</v>
      </c>
      <c r="Y2097" s="22">
        <f t="shared" si="65"/>
        <v>0</v>
      </c>
    </row>
    <row r="2098" spans="1:25" x14ac:dyDescent="0.2">
      <c r="A2098" t="s">
        <v>4568</v>
      </c>
      <c r="B2098" t="s">
        <v>1658</v>
      </c>
      <c r="C2098" t="s">
        <v>1659</v>
      </c>
      <c r="D2098">
        <v>907</v>
      </c>
      <c r="E2098">
        <v>1411</v>
      </c>
      <c r="F2098">
        <v>365</v>
      </c>
      <c r="G2098">
        <v>0</v>
      </c>
      <c r="H2098">
        <v>6.2</v>
      </c>
      <c r="I2098">
        <v>88</v>
      </c>
      <c r="J2098">
        <v>103</v>
      </c>
      <c r="K2098">
        <v>23000</v>
      </c>
      <c r="L2098">
        <v>500000</v>
      </c>
      <c r="M2098" s="2">
        <f>VLOOKUP(A2098,Sheet2!$A$1:G5822,2,0)</f>
        <v>38839</v>
      </c>
      <c r="N2098" t="str">
        <f>VLOOKUP(A2098,Sheet2!$A$1:G5822,3,0)</f>
        <v>Color</v>
      </c>
      <c r="O2098" t="str">
        <f>VLOOKUP(A2098,Sheet2!$A$1:G5822,4,0)</f>
        <v>Comedy</v>
      </c>
      <c r="P2098" t="str">
        <f>VLOOKUP(A2098,Sheet2!$A$1:G5822,5,0)</f>
        <v>English</v>
      </c>
      <c r="Q2098" t="str">
        <f>VLOOKUP(A2098,Sheet2!$A$1:G5822,6,0)</f>
        <v>USA</v>
      </c>
      <c r="R2098" t="str">
        <f>VLOOKUP(A2098,Sheet2!$A$1:G5822,7,0)</f>
        <v>Unrated</v>
      </c>
      <c r="S2098" t="str">
        <f>IF(Table1[[#This Row],[Language]]="English","English","Other language")</f>
        <v>English</v>
      </c>
      <c r="T2098">
        <f>Table1[[#This Row],[Gross Revenue]]-Table1[[#This Row],[Budget]]</f>
        <v>-477000</v>
      </c>
      <c r="U2098" s="1">
        <f>(Table1[[#This Row],[Gross Revenue]]/Table1[[#This Row],[Budget]])-1</f>
        <v>-0.95399999999999996</v>
      </c>
      <c r="V2098" t="str">
        <f t="shared" si="64"/>
        <v>90-110 minutes</v>
      </c>
      <c r="W2098">
        <f>Table1[[#This Row],[Profit]]/Table1[[#This Row],[Budget]]</f>
        <v>-0.95399999999999996</v>
      </c>
      <c r="X2098" s="22" t="str">
        <f>IF(L2098="","",
IF(L2098&lt;Predictability!$B$1,"Low",
IF(L2098&lt;=Predictability!$B$2,"Mid","High")))</f>
        <v>Low</v>
      </c>
      <c r="Y2098" s="22">
        <f t="shared" si="65"/>
        <v>0</v>
      </c>
    </row>
    <row r="2099" spans="1:25" x14ac:dyDescent="0.2">
      <c r="A2099" t="s">
        <v>4483</v>
      </c>
      <c r="B2099" t="s">
        <v>1587</v>
      </c>
      <c r="C2099" t="s">
        <v>1588</v>
      </c>
      <c r="D2099">
        <v>1000</v>
      </c>
      <c r="E2099">
        <v>4294</v>
      </c>
      <c r="F2099">
        <v>165</v>
      </c>
      <c r="G2099">
        <v>0</v>
      </c>
      <c r="H2099">
        <v>6.1</v>
      </c>
      <c r="I2099">
        <v>92</v>
      </c>
      <c r="J2099">
        <v>104</v>
      </c>
      <c r="K2099">
        <v>46611204</v>
      </c>
      <c r="L2099">
        <v>48000000</v>
      </c>
      <c r="M2099" s="2">
        <f>VLOOKUP(A2099,Sheet2!$A$1:G5823,2,0)</f>
        <v>36068</v>
      </c>
      <c r="N2099" t="str">
        <f>VLOOKUP(A2099,Sheet2!$A$1:G5823,3,0)</f>
        <v>Color</v>
      </c>
      <c r="O2099" t="str">
        <f>VLOOKUP(A2099,Sheet2!$A$1:G5823,4,0)</f>
        <v>Comedy</v>
      </c>
      <c r="P2099" t="str">
        <f>VLOOKUP(A2099,Sheet2!$A$1:G5823,5,0)</f>
        <v>English</v>
      </c>
      <c r="Q2099" t="str">
        <f>VLOOKUP(A2099,Sheet2!$A$1:G5823,6,0)</f>
        <v>USA</v>
      </c>
      <c r="R2099" t="str">
        <f>VLOOKUP(A2099,Sheet2!$A$1:G5823,7,0)</f>
        <v>PG-13</v>
      </c>
      <c r="S2099" t="str">
        <f>IF(Table1[[#This Row],[Language]]="English","English","Other language")</f>
        <v>English</v>
      </c>
      <c r="T2099">
        <f>Table1[[#This Row],[Gross Revenue]]-Table1[[#This Row],[Budget]]</f>
        <v>-1388796</v>
      </c>
      <c r="U2099" s="1">
        <f>(Table1[[#This Row],[Gross Revenue]]/Table1[[#This Row],[Budget]])-1</f>
        <v>-2.8933250000000021E-2</v>
      </c>
      <c r="V2099" t="str">
        <f t="shared" si="64"/>
        <v>90-110 minutes</v>
      </c>
      <c r="W2099">
        <f>Table1[[#This Row],[Profit]]/Table1[[#This Row],[Budget]]</f>
        <v>-2.8933250000000001E-2</v>
      </c>
      <c r="X2099" s="22" t="str">
        <f>IF(L2099="","",
IF(L2099&lt;Predictability!$B$1,"Low",
IF(L2099&lt;=Predictability!$B$2,"Mid","High")))</f>
        <v>Mid</v>
      </c>
      <c r="Y2099" s="22">
        <f t="shared" si="65"/>
        <v>0</v>
      </c>
    </row>
    <row r="2100" spans="1:25" x14ac:dyDescent="0.2">
      <c r="A2100" t="s">
        <v>6281</v>
      </c>
      <c r="B2100" t="s">
        <v>70</v>
      </c>
      <c r="C2100" t="s">
        <v>2761</v>
      </c>
      <c r="D2100">
        <v>940</v>
      </c>
      <c r="E2100">
        <v>3277</v>
      </c>
      <c r="F2100">
        <v>304</v>
      </c>
      <c r="G2100">
        <v>12000</v>
      </c>
      <c r="H2100">
        <v>7.3</v>
      </c>
      <c r="I2100">
        <v>323</v>
      </c>
      <c r="J2100">
        <v>109</v>
      </c>
      <c r="K2100">
        <v>47536959</v>
      </c>
      <c r="L2100">
        <v>10000000</v>
      </c>
      <c r="M2100" s="2">
        <f>VLOOKUP(A2100,Sheet2!$A$1:G5824,2,0)</f>
        <v>40048</v>
      </c>
      <c r="N2100" t="str">
        <f>VLOOKUP(A2100,Sheet2!$A$1:G5824,3,0)</f>
        <v>Color</v>
      </c>
      <c r="O2100" t="str">
        <f>VLOOKUP(A2100,Sheet2!$A$1:G5824,4,0)</f>
        <v>Drama</v>
      </c>
      <c r="P2100" t="str">
        <f>VLOOKUP(A2100,Sheet2!$A$1:G5824,5,0)</f>
        <v>English</v>
      </c>
      <c r="Q2100" t="str">
        <f>VLOOKUP(A2100,Sheet2!$A$1:G5824,6,0)</f>
        <v>USA</v>
      </c>
      <c r="R2100" t="str">
        <f>VLOOKUP(A2100,Sheet2!$A$1:G5824,7,0)</f>
        <v>R</v>
      </c>
      <c r="S2100" t="str">
        <f>IF(Table1[[#This Row],[Language]]="English","English","Other language")</f>
        <v>English</v>
      </c>
      <c r="T2100">
        <f>Table1[[#This Row],[Gross Revenue]]-Table1[[#This Row],[Budget]]</f>
        <v>37536959</v>
      </c>
      <c r="U2100" s="1">
        <f>(Table1[[#This Row],[Gross Revenue]]/Table1[[#This Row],[Budget]])-1</f>
        <v>3.7536959000000003</v>
      </c>
      <c r="V2100" t="str">
        <f t="shared" si="64"/>
        <v>90-110 minutes</v>
      </c>
      <c r="W2100">
        <f>Table1[[#This Row],[Profit]]/Table1[[#This Row],[Budget]]</f>
        <v>3.7536958999999999</v>
      </c>
      <c r="X2100" s="22" t="str">
        <f>IF(L2100="","",
IF(L2100&lt;Predictability!$B$1,"Low",
IF(L2100&lt;=Predictability!$B$2,"Mid","High")))</f>
        <v>Mid</v>
      </c>
      <c r="Y2100" s="22">
        <f t="shared" si="65"/>
        <v>1</v>
      </c>
    </row>
    <row r="2101" spans="1:25" x14ac:dyDescent="0.2">
      <c r="A2101" t="s">
        <v>6751</v>
      </c>
      <c r="B2101" t="s">
        <v>2749</v>
      </c>
      <c r="C2101" t="s">
        <v>69</v>
      </c>
      <c r="D2101">
        <v>1000</v>
      </c>
      <c r="E2101">
        <v>4223</v>
      </c>
      <c r="F2101">
        <v>323</v>
      </c>
      <c r="G2101">
        <v>13000</v>
      </c>
      <c r="H2101">
        <v>7.8</v>
      </c>
      <c r="I2101">
        <v>217</v>
      </c>
      <c r="J2101">
        <v>107</v>
      </c>
      <c r="K2101">
        <v>59735548</v>
      </c>
      <c r="L2101">
        <v>15000000</v>
      </c>
      <c r="M2101" s="2">
        <f>VLOOKUP(A2101,Sheet2!$A$1:G5825,2,0)</f>
        <v>32042</v>
      </c>
      <c r="N2101" t="str">
        <f>VLOOKUP(A2101,Sheet2!$A$1:G5825,3,0)</f>
        <v>Color</v>
      </c>
      <c r="O2101" t="str">
        <f>VLOOKUP(A2101,Sheet2!$A$1:G5825,4,0)</f>
        <v>Action</v>
      </c>
      <c r="P2101" t="str">
        <f>VLOOKUP(A2101,Sheet2!$A$1:G5825,5,0)</f>
        <v>English</v>
      </c>
      <c r="Q2101" t="str">
        <f>VLOOKUP(A2101,Sheet2!$A$1:G5825,6,0)</f>
        <v>USA</v>
      </c>
      <c r="R2101" t="str">
        <f>VLOOKUP(A2101,Sheet2!$A$1:G5825,7,0)</f>
        <v>R</v>
      </c>
      <c r="S2101" t="str">
        <f>IF(Table1[[#This Row],[Language]]="English","English","Other language")</f>
        <v>English</v>
      </c>
      <c r="T2101">
        <f>Table1[[#This Row],[Gross Revenue]]-Table1[[#This Row],[Budget]]</f>
        <v>44735548</v>
      </c>
      <c r="U2101" s="1">
        <f>(Table1[[#This Row],[Gross Revenue]]/Table1[[#This Row],[Budget]])-1</f>
        <v>2.9823698666666667</v>
      </c>
      <c r="V2101" t="str">
        <f t="shared" si="64"/>
        <v>90-110 minutes</v>
      </c>
      <c r="W2101">
        <f>Table1[[#This Row],[Profit]]/Table1[[#This Row],[Budget]]</f>
        <v>2.9823698666666667</v>
      </c>
      <c r="X2101" s="22" t="str">
        <f>IF(L2101="","",
IF(L2101&lt;Predictability!$B$1,"Low",
IF(L2101&lt;=Predictability!$B$2,"Mid","High")))</f>
        <v>Mid</v>
      </c>
      <c r="Y2101" s="22">
        <f t="shared" si="65"/>
        <v>1</v>
      </c>
    </row>
    <row r="2102" spans="1:25" x14ac:dyDescent="0.2">
      <c r="A2102" t="s">
        <v>4621</v>
      </c>
      <c r="B2102" t="s">
        <v>1704</v>
      </c>
      <c r="C2102" t="s">
        <v>654</v>
      </c>
      <c r="D2102">
        <v>2000</v>
      </c>
      <c r="E2102">
        <v>4722</v>
      </c>
      <c r="F2102">
        <v>81</v>
      </c>
      <c r="G2102">
        <v>0</v>
      </c>
      <c r="H2102">
        <v>6.2</v>
      </c>
      <c r="I2102">
        <v>119</v>
      </c>
      <c r="J2102">
        <v>103</v>
      </c>
      <c r="K2102">
        <v>30669413</v>
      </c>
      <c r="L2102">
        <v>35000000</v>
      </c>
      <c r="M2102" s="2">
        <f>VLOOKUP(A2102,Sheet2!$A$1:G5826,2,0)</f>
        <v>33062</v>
      </c>
      <c r="N2102" t="str">
        <f>VLOOKUP(A2102,Sheet2!$A$1:G5826,3,0)</f>
        <v>Color</v>
      </c>
      <c r="O2102" t="str">
        <f>VLOOKUP(A2102,Sheet2!$A$1:G5826,4,0)</f>
        <v>Action</v>
      </c>
      <c r="P2102" t="str">
        <f>VLOOKUP(A2102,Sheet2!$A$1:G5826,5,0)</f>
        <v>English</v>
      </c>
      <c r="Q2102" t="str">
        <f>VLOOKUP(A2102,Sheet2!$A$1:G5826,6,0)</f>
        <v>USA</v>
      </c>
      <c r="R2102" t="str">
        <f>VLOOKUP(A2102,Sheet2!$A$1:G5826,7,0)</f>
        <v>R</v>
      </c>
      <c r="S2102" t="str">
        <f>IF(Table1[[#This Row],[Language]]="English","English","Other language")</f>
        <v>English</v>
      </c>
      <c r="T2102">
        <f>Table1[[#This Row],[Gross Revenue]]-Table1[[#This Row],[Budget]]</f>
        <v>-4330587</v>
      </c>
      <c r="U2102" s="1">
        <f>(Table1[[#This Row],[Gross Revenue]]/Table1[[#This Row],[Budget]])-1</f>
        <v>-0.12373105714285715</v>
      </c>
      <c r="V2102" t="str">
        <f t="shared" si="64"/>
        <v>90-110 minutes</v>
      </c>
      <c r="W2102">
        <f>Table1[[#This Row],[Profit]]/Table1[[#This Row],[Budget]]</f>
        <v>-0.12373105714285715</v>
      </c>
      <c r="X2102" s="22" t="str">
        <f>IF(L2102="","",
IF(L2102&lt;Predictability!$B$1,"Low",
IF(L2102&lt;=Predictability!$B$2,"Mid","High")))</f>
        <v>Mid</v>
      </c>
      <c r="Y2102" s="22">
        <f t="shared" si="65"/>
        <v>0</v>
      </c>
    </row>
    <row r="2103" spans="1:25" x14ac:dyDescent="0.2">
      <c r="A2103" t="s">
        <v>4921</v>
      </c>
      <c r="B2103" t="s">
        <v>1067</v>
      </c>
      <c r="C2103" t="s">
        <v>1155</v>
      </c>
      <c r="D2103">
        <v>2000</v>
      </c>
      <c r="E2103">
        <v>4243</v>
      </c>
      <c r="F2103">
        <v>190</v>
      </c>
      <c r="G2103">
        <v>17000</v>
      </c>
      <c r="H2103">
        <v>6.4</v>
      </c>
      <c r="I2103">
        <v>351</v>
      </c>
      <c r="J2103">
        <v>107</v>
      </c>
      <c r="K2103">
        <v>52000688</v>
      </c>
      <c r="L2103">
        <v>40000000</v>
      </c>
      <c r="M2103" s="2">
        <f>VLOOKUP(A2103,Sheet2!$A$1:G5827,2,0)</f>
        <v>40344</v>
      </c>
      <c r="N2103" t="str">
        <f>VLOOKUP(A2103,Sheet2!$A$1:G5827,3,0)</f>
        <v>Color</v>
      </c>
      <c r="O2103" t="str">
        <f>VLOOKUP(A2103,Sheet2!$A$1:G5827,4,0)</f>
        <v>Action</v>
      </c>
      <c r="P2103" t="str">
        <f>VLOOKUP(A2103,Sheet2!$A$1:G5827,5,0)</f>
        <v>English</v>
      </c>
      <c r="Q2103" t="str">
        <f>VLOOKUP(A2103,Sheet2!$A$1:G5827,6,0)</f>
        <v>USA</v>
      </c>
      <c r="R2103" t="str">
        <f>VLOOKUP(A2103,Sheet2!$A$1:G5827,7,0)</f>
        <v>R</v>
      </c>
      <c r="S2103" t="str">
        <f>IF(Table1[[#This Row],[Language]]="English","English","Other language")</f>
        <v>English</v>
      </c>
      <c r="T2103">
        <f>Table1[[#This Row],[Gross Revenue]]-Table1[[#This Row],[Budget]]</f>
        <v>12000688</v>
      </c>
      <c r="U2103" s="1">
        <f>(Table1[[#This Row],[Gross Revenue]]/Table1[[#This Row],[Budget]])-1</f>
        <v>0.30001720000000009</v>
      </c>
      <c r="V2103" t="str">
        <f t="shared" si="64"/>
        <v>90-110 minutes</v>
      </c>
      <c r="W2103">
        <f>Table1[[#This Row],[Profit]]/Table1[[#This Row],[Budget]]</f>
        <v>0.30001719999999998</v>
      </c>
      <c r="X2103" s="22" t="str">
        <f>IF(L2103="","",
IF(L2103&lt;Predictability!$B$1,"Low",
IF(L2103&lt;=Predictability!$B$2,"Mid","High")))</f>
        <v>Mid</v>
      </c>
      <c r="Y2103" s="22">
        <f t="shared" si="65"/>
        <v>0</v>
      </c>
    </row>
    <row r="2104" spans="1:25" x14ac:dyDescent="0.2">
      <c r="A2104" t="s">
        <v>5475</v>
      </c>
      <c r="B2104" t="s">
        <v>2333</v>
      </c>
      <c r="C2104" t="s">
        <v>2334</v>
      </c>
      <c r="D2104">
        <v>1000</v>
      </c>
      <c r="E2104">
        <v>1610</v>
      </c>
      <c r="F2104">
        <v>23</v>
      </c>
      <c r="G2104">
        <v>0</v>
      </c>
      <c r="H2104">
        <v>6.8</v>
      </c>
      <c r="I2104">
        <v>23</v>
      </c>
      <c r="J2104">
        <v>106</v>
      </c>
      <c r="K2104">
        <v>532190</v>
      </c>
      <c r="L2104">
        <v>8000000</v>
      </c>
      <c r="M2104" s="2">
        <f>VLOOKUP(A2104,Sheet2!$A$1:G5828,2,0)</f>
        <v>35471</v>
      </c>
      <c r="N2104" t="str">
        <f>VLOOKUP(A2104,Sheet2!$A$1:G5828,3,0)</f>
        <v>Color</v>
      </c>
      <c r="O2104" t="str">
        <f>VLOOKUP(A2104,Sheet2!$A$1:G5828,4,0)</f>
        <v>Biography</v>
      </c>
      <c r="P2104" t="str">
        <f>VLOOKUP(A2104,Sheet2!$A$1:G5828,5,0)</f>
        <v>English</v>
      </c>
      <c r="Q2104" t="str">
        <f>VLOOKUP(A2104,Sheet2!$A$1:G5828,6,0)</f>
        <v>USA</v>
      </c>
      <c r="R2104" t="str">
        <f>VLOOKUP(A2104,Sheet2!$A$1:G5828,7,0)</f>
        <v>PG-13</v>
      </c>
      <c r="S2104" t="str">
        <f>IF(Table1[[#This Row],[Language]]="English","English","Other language")</f>
        <v>English</v>
      </c>
      <c r="T2104">
        <f>Table1[[#This Row],[Gross Revenue]]-Table1[[#This Row],[Budget]]</f>
        <v>-7467810</v>
      </c>
      <c r="U2104" s="1">
        <f>(Table1[[#This Row],[Gross Revenue]]/Table1[[#This Row],[Budget]])-1</f>
        <v>-0.93347625000000001</v>
      </c>
      <c r="V2104" t="str">
        <f t="shared" si="64"/>
        <v>90-110 minutes</v>
      </c>
      <c r="W2104">
        <f>Table1[[#This Row],[Profit]]/Table1[[#This Row],[Budget]]</f>
        <v>-0.93347625000000001</v>
      </c>
      <c r="X2104" s="22" t="str">
        <f>IF(L2104="","",
IF(L2104&lt;Predictability!$B$1,"Low",
IF(L2104&lt;=Predictability!$B$2,"Mid","High")))</f>
        <v>Low</v>
      </c>
      <c r="Y2104" s="22">
        <f t="shared" si="65"/>
        <v>0</v>
      </c>
    </row>
    <row r="2105" spans="1:25" x14ac:dyDescent="0.2">
      <c r="A2105" t="s">
        <v>5028</v>
      </c>
      <c r="B2105" t="s">
        <v>1079</v>
      </c>
      <c r="C2105" t="s">
        <v>942</v>
      </c>
      <c r="D2105">
        <v>23000</v>
      </c>
      <c r="E2105">
        <v>24669</v>
      </c>
      <c r="F2105">
        <v>192</v>
      </c>
      <c r="G2105">
        <v>20000</v>
      </c>
      <c r="H2105">
        <v>6.5</v>
      </c>
      <c r="I2105">
        <v>248</v>
      </c>
      <c r="J2105">
        <v>91</v>
      </c>
      <c r="K2105">
        <v>20275446</v>
      </c>
      <c r="L2105">
        <v>35000000</v>
      </c>
      <c r="M2105" s="2">
        <f>VLOOKUP(A2105,Sheet2!$A$1:G5829,2,0)</f>
        <v>41020</v>
      </c>
      <c r="N2105" t="str">
        <f>VLOOKUP(A2105,Sheet2!$A$1:G5829,3,0)</f>
        <v>Color</v>
      </c>
      <c r="O2105" t="str">
        <f>VLOOKUP(A2105,Sheet2!$A$1:G5829,4,0)</f>
        <v>Action</v>
      </c>
      <c r="P2105" t="str">
        <f>VLOOKUP(A2105,Sheet2!$A$1:G5829,5,0)</f>
        <v>English</v>
      </c>
      <c r="Q2105" t="str">
        <f>VLOOKUP(A2105,Sheet2!$A$1:G5829,6,0)</f>
        <v>USA</v>
      </c>
      <c r="R2105" t="str">
        <f>VLOOKUP(A2105,Sheet2!$A$1:G5829,7,0)</f>
        <v>PG-13</v>
      </c>
      <c r="S2105" t="str">
        <f>IF(Table1[[#This Row],[Language]]="English","English","Other language")</f>
        <v>English</v>
      </c>
      <c r="T2105">
        <f>Table1[[#This Row],[Gross Revenue]]-Table1[[#This Row],[Budget]]</f>
        <v>-14724554</v>
      </c>
      <c r="U2105" s="1">
        <f>(Table1[[#This Row],[Gross Revenue]]/Table1[[#This Row],[Budget]])-1</f>
        <v>-0.4207015428571429</v>
      </c>
      <c r="V2105" t="str">
        <f t="shared" si="64"/>
        <v>90-110 minutes</v>
      </c>
      <c r="W2105">
        <f>Table1[[#This Row],[Profit]]/Table1[[#This Row],[Budget]]</f>
        <v>-0.42070154285714284</v>
      </c>
      <c r="X2105" s="22" t="str">
        <f>IF(L2105="","",
IF(L2105&lt;Predictability!$B$1,"Low",
IF(L2105&lt;=Predictability!$B$2,"Mid","High")))</f>
        <v>Mid</v>
      </c>
      <c r="Y2105" s="22">
        <f t="shared" si="65"/>
        <v>0</v>
      </c>
    </row>
    <row r="2106" spans="1:25" x14ac:dyDescent="0.2">
      <c r="A2106" t="s">
        <v>4292</v>
      </c>
      <c r="B2106" t="s">
        <v>399</v>
      </c>
      <c r="C2106" t="s">
        <v>1414</v>
      </c>
      <c r="D2106">
        <v>826</v>
      </c>
      <c r="E2106">
        <v>1825</v>
      </c>
      <c r="F2106">
        <v>9</v>
      </c>
      <c r="G2106">
        <v>0</v>
      </c>
      <c r="H2106">
        <v>5.9</v>
      </c>
      <c r="I2106">
        <v>184</v>
      </c>
      <c r="J2106">
        <v>96</v>
      </c>
      <c r="K2106">
        <v>47852604</v>
      </c>
      <c r="L2106">
        <v>20000000</v>
      </c>
      <c r="M2106" s="2">
        <f>VLOOKUP(A2106,Sheet2!$A$1:G5830,2,0)</f>
        <v>39377</v>
      </c>
      <c r="N2106" t="str">
        <f>VLOOKUP(A2106,Sheet2!$A$1:G5830,3,0)</f>
        <v>Color</v>
      </c>
      <c r="O2106" t="str">
        <f>VLOOKUP(A2106,Sheet2!$A$1:G5830,4,0)</f>
        <v>Drama</v>
      </c>
      <c r="P2106" t="str">
        <f>VLOOKUP(A2106,Sheet2!$A$1:G5830,5,0)</f>
        <v>English</v>
      </c>
      <c r="Q2106" t="str">
        <f>VLOOKUP(A2106,Sheet2!$A$1:G5830,6,0)</f>
        <v>USA</v>
      </c>
      <c r="R2106" t="str">
        <f>VLOOKUP(A2106,Sheet2!$A$1:G5830,7,0)</f>
        <v>PG-13</v>
      </c>
      <c r="S2106" t="str">
        <f>IF(Table1[[#This Row],[Language]]="English","English","Other language")</f>
        <v>English</v>
      </c>
      <c r="T2106">
        <f>Table1[[#This Row],[Gross Revenue]]-Table1[[#This Row],[Budget]]</f>
        <v>27852604</v>
      </c>
      <c r="U2106" s="1">
        <f>(Table1[[#This Row],[Gross Revenue]]/Table1[[#This Row],[Budget]])-1</f>
        <v>1.3926302000000002</v>
      </c>
      <c r="V2106" t="str">
        <f t="shared" si="64"/>
        <v>90-110 minutes</v>
      </c>
      <c r="W2106">
        <f>Table1[[#This Row],[Profit]]/Table1[[#This Row],[Budget]]</f>
        <v>1.3926301999999999</v>
      </c>
      <c r="X2106" s="22" t="str">
        <f>IF(L2106="","",
IF(L2106&lt;Predictability!$B$1,"Low",
IF(L2106&lt;=Predictability!$B$2,"Mid","High")))</f>
        <v>Mid</v>
      </c>
      <c r="Y2106" s="22">
        <f t="shared" si="65"/>
        <v>1</v>
      </c>
    </row>
    <row r="2107" spans="1:25" x14ac:dyDescent="0.2">
      <c r="A2107" t="s">
        <v>5733</v>
      </c>
      <c r="B2107" t="s">
        <v>433</v>
      </c>
      <c r="C2107" t="s">
        <v>995</v>
      </c>
      <c r="D2107">
        <v>8000</v>
      </c>
      <c r="E2107">
        <v>11135</v>
      </c>
      <c r="F2107">
        <v>0</v>
      </c>
      <c r="G2107">
        <v>11000</v>
      </c>
      <c r="H2107">
        <v>6.9</v>
      </c>
      <c r="I2107">
        <v>82</v>
      </c>
      <c r="J2107">
        <v>125</v>
      </c>
      <c r="K2107">
        <v>178406268</v>
      </c>
      <c r="L2107">
        <v>14000000</v>
      </c>
      <c r="M2107" s="2">
        <f>VLOOKUP(A2107,Sheet2!$A$1:G5831,2,0)</f>
        <v>33103</v>
      </c>
      <c r="N2107" t="str">
        <f>VLOOKUP(A2107,Sheet2!$A$1:G5831,3,0)</f>
        <v>Color</v>
      </c>
      <c r="O2107" t="str">
        <f>VLOOKUP(A2107,Sheet2!$A$1:G5831,4,0)</f>
        <v>Comedy</v>
      </c>
      <c r="P2107" t="str">
        <f>VLOOKUP(A2107,Sheet2!$A$1:G5831,5,0)</f>
        <v>English</v>
      </c>
      <c r="Q2107" t="str">
        <f>VLOOKUP(A2107,Sheet2!$A$1:G5831,6,0)</f>
        <v>USA</v>
      </c>
      <c r="R2107" t="str">
        <f>VLOOKUP(A2107,Sheet2!$A$1:G5831,7,0)</f>
        <v>R</v>
      </c>
      <c r="S2107" t="str">
        <f>IF(Table1[[#This Row],[Language]]="English","English","Other language")</f>
        <v>English</v>
      </c>
      <c r="T2107">
        <f>Table1[[#This Row],[Gross Revenue]]-Table1[[#This Row],[Budget]]</f>
        <v>164406268</v>
      </c>
      <c r="U2107" s="1">
        <f>(Table1[[#This Row],[Gross Revenue]]/Table1[[#This Row],[Budget]])-1</f>
        <v>11.743304857142856</v>
      </c>
      <c r="V2107" t="str">
        <f t="shared" si="64"/>
        <v>111-130 minutes</v>
      </c>
      <c r="W2107">
        <f>Table1[[#This Row],[Profit]]/Table1[[#This Row],[Budget]]</f>
        <v>11.743304857142856</v>
      </c>
      <c r="X2107" s="22" t="str">
        <f>IF(L2107="","",
IF(L2107&lt;Predictability!$B$1,"Low",
IF(L2107&lt;=Predictability!$B$2,"Mid","High")))</f>
        <v>Mid</v>
      </c>
      <c r="Y2107" s="22">
        <f t="shared" si="65"/>
        <v>1</v>
      </c>
    </row>
    <row r="2108" spans="1:25" x14ac:dyDescent="0.2">
      <c r="A2108" t="s">
        <v>6725</v>
      </c>
      <c r="B2108" t="s">
        <v>3099</v>
      </c>
      <c r="C2108" t="s">
        <v>1235</v>
      </c>
      <c r="D2108">
        <v>422</v>
      </c>
      <c r="E2108">
        <v>1083</v>
      </c>
      <c r="F2108">
        <v>456</v>
      </c>
      <c r="G2108">
        <v>17000</v>
      </c>
      <c r="H2108">
        <v>7.8</v>
      </c>
      <c r="I2108">
        <v>177</v>
      </c>
      <c r="J2108">
        <v>135</v>
      </c>
      <c r="K2108">
        <v>38372662</v>
      </c>
      <c r="L2108">
        <v>28000000</v>
      </c>
      <c r="M2108" s="2">
        <f>VLOOKUP(A2108,Sheet2!$A$1:G5832,2,0)</f>
        <v>38451</v>
      </c>
      <c r="N2108" t="str">
        <f>VLOOKUP(A2108,Sheet2!$A$1:G5832,3,0)</f>
        <v>Color</v>
      </c>
      <c r="O2108" t="str">
        <f>VLOOKUP(A2108,Sheet2!$A$1:G5832,4,0)</f>
        <v>Drama</v>
      </c>
      <c r="P2108" t="str">
        <f>VLOOKUP(A2108,Sheet2!$A$1:G5832,5,0)</f>
        <v>English</v>
      </c>
      <c r="Q2108" t="str">
        <f>VLOOKUP(A2108,Sheet2!$A$1:G5832,6,0)</f>
        <v>France</v>
      </c>
      <c r="R2108" t="str">
        <f>VLOOKUP(A2108,Sheet2!$A$1:G5832,7,0)</f>
        <v>PG</v>
      </c>
      <c r="S2108" t="str">
        <f>IF(Table1[[#This Row],[Language]]="English","English","Other language")</f>
        <v>English</v>
      </c>
      <c r="T2108">
        <f>Table1[[#This Row],[Gross Revenue]]-Table1[[#This Row],[Budget]]</f>
        <v>10372662</v>
      </c>
      <c r="U2108" s="1">
        <f>(Table1[[#This Row],[Gross Revenue]]/Table1[[#This Row],[Budget]])-1</f>
        <v>0.37045221428571429</v>
      </c>
      <c r="V2108" t="str">
        <f t="shared" si="64"/>
        <v>131-150 minutes</v>
      </c>
      <c r="W2108">
        <f>Table1[[#This Row],[Profit]]/Table1[[#This Row],[Budget]]</f>
        <v>0.37045221428571429</v>
      </c>
      <c r="X2108" s="22" t="str">
        <f>IF(L2108="","",
IF(L2108&lt;Predictability!$B$1,"Low",
IF(L2108&lt;=Predictability!$B$2,"Mid","High")))</f>
        <v>Mid</v>
      </c>
      <c r="Y2108" s="22">
        <f t="shared" si="65"/>
        <v>0</v>
      </c>
    </row>
    <row r="2109" spans="1:25" x14ac:dyDescent="0.2">
      <c r="A2109" t="s">
        <v>6029</v>
      </c>
      <c r="B2109" t="s">
        <v>229</v>
      </c>
      <c r="C2109" t="s">
        <v>2301</v>
      </c>
      <c r="D2109">
        <v>1000</v>
      </c>
      <c r="E2109">
        <v>5101</v>
      </c>
      <c r="F2109">
        <v>149</v>
      </c>
      <c r="G2109">
        <v>0</v>
      </c>
      <c r="H2109">
        <v>6.7</v>
      </c>
      <c r="I2109">
        <v>154</v>
      </c>
      <c r="J2109">
        <v>130</v>
      </c>
      <c r="K2109">
        <v>15709385</v>
      </c>
      <c r="L2109">
        <v>30000000</v>
      </c>
      <c r="M2109" s="2">
        <f>VLOOKUP(A2109,Sheet2!$A$1:G5833,2,0)</f>
        <v>39672</v>
      </c>
      <c r="N2109" t="str">
        <f>VLOOKUP(A2109,Sheet2!$A$1:G5833,3,0)</f>
        <v>Color</v>
      </c>
      <c r="O2109" t="str">
        <f>VLOOKUP(A2109,Sheet2!$A$1:G5833,4,0)</f>
        <v>Crime</v>
      </c>
      <c r="P2109" t="str">
        <f>VLOOKUP(A2109,Sheet2!$A$1:G5833,5,0)</f>
        <v>English</v>
      </c>
      <c r="Q2109" t="str">
        <f>VLOOKUP(A2109,Sheet2!$A$1:G5833,6,0)</f>
        <v>USA</v>
      </c>
      <c r="R2109" t="str">
        <f>VLOOKUP(A2109,Sheet2!$A$1:G5833,7,0)</f>
        <v>R</v>
      </c>
      <c r="S2109" t="str">
        <f>IF(Table1[[#This Row],[Language]]="English","English","Other language")</f>
        <v>English</v>
      </c>
      <c r="T2109">
        <f>Table1[[#This Row],[Gross Revenue]]-Table1[[#This Row],[Budget]]</f>
        <v>-14290615</v>
      </c>
      <c r="U2109" s="1">
        <f>(Table1[[#This Row],[Gross Revenue]]/Table1[[#This Row],[Budget]])-1</f>
        <v>-0.47635383333333337</v>
      </c>
      <c r="V2109" t="str">
        <f t="shared" si="64"/>
        <v>111-130 minutes</v>
      </c>
      <c r="W2109">
        <f>Table1[[#This Row],[Profit]]/Table1[[#This Row],[Budget]]</f>
        <v>-0.47635383333333331</v>
      </c>
      <c r="X2109" s="22" t="str">
        <f>IF(L2109="","",
IF(L2109&lt;Predictability!$B$1,"Low",
IF(L2109&lt;=Predictability!$B$2,"Mid","High")))</f>
        <v>Mid</v>
      </c>
      <c r="Y2109" s="22">
        <f t="shared" si="65"/>
        <v>0</v>
      </c>
    </row>
    <row r="2110" spans="1:25" x14ac:dyDescent="0.2">
      <c r="A2110" t="s">
        <v>4036</v>
      </c>
      <c r="B2110" t="s">
        <v>1151</v>
      </c>
      <c r="C2110" t="s">
        <v>731</v>
      </c>
      <c r="D2110">
        <v>865</v>
      </c>
      <c r="E2110">
        <v>1417</v>
      </c>
      <c r="F2110">
        <v>124</v>
      </c>
      <c r="G2110">
        <v>20000</v>
      </c>
      <c r="H2110">
        <v>5.7</v>
      </c>
      <c r="I2110">
        <v>225</v>
      </c>
      <c r="J2110">
        <v>87</v>
      </c>
      <c r="K2110">
        <v>29136626</v>
      </c>
      <c r="L2110">
        <v>60000000</v>
      </c>
      <c r="M2110" s="2">
        <f>VLOOKUP(A2110,Sheet2!$A$1:G5834,2,0)</f>
        <v>40631</v>
      </c>
      <c r="N2110" t="str">
        <f>VLOOKUP(A2110,Sheet2!$A$1:G5834,3,0)</f>
        <v>Color</v>
      </c>
      <c r="O2110" t="str">
        <f>VLOOKUP(A2110,Sheet2!$A$1:G5834,4,0)</f>
        <v>Action</v>
      </c>
      <c r="P2110" t="str">
        <f>VLOOKUP(A2110,Sheet2!$A$1:G5834,5,0)</f>
        <v>English</v>
      </c>
      <c r="Q2110" t="str">
        <f>VLOOKUP(A2110,Sheet2!$A$1:G5834,6,0)</f>
        <v>USA</v>
      </c>
      <c r="R2110" t="str">
        <f>VLOOKUP(A2110,Sheet2!$A$1:G5834,7,0)</f>
        <v>PG-13</v>
      </c>
      <c r="S2110" t="str">
        <f>IF(Table1[[#This Row],[Language]]="English","English","Other language")</f>
        <v>English</v>
      </c>
      <c r="T2110">
        <f>Table1[[#This Row],[Gross Revenue]]-Table1[[#This Row],[Budget]]</f>
        <v>-30863374</v>
      </c>
      <c r="U2110" s="1">
        <f>(Table1[[#This Row],[Gross Revenue]]/Table1[[#This Row],[Budget]])-1</f>
        <v>-0.51438956666666669</v>
      </c>
      <c r="V2110" t="str">
        <f t="shared" si="64"/>
        <v>&lt;90 minutes</v>
      </c>
      <c r="W2110">
        <f>Table1[[#This Row],[Profit]]/Table1[[#This Row],[Budget]]</f>
        <v>-0.51438956666666669</v>
      </c>
      <c r="X2110" s="22" t="str">
        <f>IF(L2110="","",
IF(L2110&lt;Predictability!$B$1,"Low",
IF(L2110&lt;=Predictability!$B$2,"Mid","High")))</f>
        <v>High</v>
      </c>
      <c r="Y2110" s="22">
        <f t="shared" si="65"/>
        <v>0</v>
      </c>
    </row>
    <row r="2111" spans="1:25" x14ac:dyDescent="0.2">
      <c r="A2111" t="s">
        <v>5354</v>
      </c>
      <c r="B2111" t="s">
        <v>2252</v>
      </c>
      <c r="C2111" t="s">
        <v>1023</v>
      </c>
      <c r="D2111">
        <v>509</v>
      </c>
      <c r="E2111">
        <v>1409</v>
      </c>
      <c r="F2111">
        <v>0</v>
      </c>
      <c r="G2111">
        <v>688</v>
      </c>
      <c r="H2111">
        <v>6.7</v>
      </c>
      <c r="I2111">
        <v>117</v>
      </c>
      <c r="J2111">
        <v>143</v>
      </c>
      <c r="K2111">
        <v>38966057</v>
      </c>
      <c r="L2111">
        <v>65000000</v>
      </c>
      <c r="M2111" s="2">
        <f>VLOOKUP(A2111,Sheet2!$A$1:G5835,2,0)</f>
        <v>36125</v>
      </c>
      <c r="N2111" t="str">
        <f>VLOOKUP(A2111,Sheet2!$A$1:G5835,3,0)</f>
        <v>Color</v>
      </c>
      <c r="O2111" t="str">
        <f>VLOOKUP(A2111,Sheet2!$A$1:G5835,4,0)</f>
        <v>Comedy</v>
      </c>
      <c r="P2111" t="str">
        <f>VLOOKUP(A2111,Sheet2!$A$1:G5835,5,0)</f>
        <v>English</v>
      </c>
      <c r="Q2111" t="str">
        <f>VLOOKUP(A2111,Sheet2!$A$1:G5835,6,0)</f>
        <v>France</v>
      </c>
      <c r="R2111" t="str">
        <f>VLOOKUP(A2111,Sheet2!$A$1:G5835,7,0)</f>
        <v>R</v>
      </c>
      <c r="S2111" t="str">
        <f>IF(Table1[[#This Row],[Language]]="English","English","Other language")</f>
        <v>English</v>
      </c>
      <c r="T2111">
        <f>Table1[[#This Row],[Gross Revenue]]-Table1[[#This Row],[Budget]]</f>
        <v>-26033943</v>
      </c>
      <c r="U2111" s="1">
        <f>(Table1[[#This Row],[Gross Revenue]]/Table1[[#This Row],[Budget]])-1</f>
        <v>-0.40052220000000005</v>
      </c>
      <c r="V2111" t="str">
        <f t="shared" si="64"/>
        <v>131-150 minutes</v>
      </c>
      <c r="W2111">
        <f>Table1[[#This Row],[Profit]]/Table1[[#This Row],[Budget]]</f>
        <v>-0.40052219999999999</v>
      </c>
      <c r="X2111" s="22" t="str">
        <f>IF(L2111="","",
IF(L2111&lt;Predictability!$B$1,"Low",
IF(L2111&lt;=Predictability!$B$2,"Mid","High")))</f>
        <v>High</v>
      </c>
      <c r="Y2111" s="22">
        <f t="shared" si="65"/>
        <v>0</v>
      </c>
    </row>
    <row r="2112" spans="1:25" x14ac:dyDescent="0.2">
      <c r="A2112" t="s">
        <v>5878</v>
      </c>
      <c r="B2112" t="s">
        <v>2589</v>
      </c>
      <c r="C2112" t="s">
        <v>2589</v>
      </c>
      <c r="D2112">
        <v>291</v>
      </c>
      <c r="E2112">
        <v>368</v>
      </c>
      <c r="F2112">
        <v>291</v>
      </c>
      <c r="G2112">
        <v>19000</v>
      </c>
      <c r="H2112">
        <v>7</v>
      </c>
      <c r="I2112">
        <v>143</v>
      </c>
      <c r="J2112">
        <v>77</v>
      </c>
      <c r="K2112">
        <v>424760</v>
      </c>
      <c r="L2112">
        <v>7000</v>
      </c>
      <c r="M2112" s="2">
        <f>VLOOKUP(A2112,Sheet2!$A$1:G5836,2,0)</f>
        <v>38027</v>
      </c>
      <c r="N2112" t="str">
        <f>VLOOKUP(A2112,Sheet2!$A$1:G5836,3,0)</f>
        <v>Color</v>
      </c>
      <c r="O2112" t="str">
        <f>VLOOKUP(A2112,Sheet2!$A$1:G5836,4,0)</f>
        <v>Drama</v>
      </c>
      <c r="P2112" t="str">
        <f>VLOOKUP(A2112,Sheet2!$A$1:G5836,5,0)</f>
        <v>English</v>
      </c>
      <c r="Q2112" t="str">
        <f>VLOOKUP(A2112,Sheet2!$A$1:G5836,6,0)</f>
        <v>USA</v>
      </c>
      <c r="R2112" t="str">
        <f>VLOOKUP(A2112,Sheet2!$A$1:G5836,7,0)</f>
        <v>PG-13</v>
      </c>
      <c r="S2112" t="str">
        <f>IF(Table1[[#This Row],[Language]]="English","English","Other language")</f>
        <v>English</v>
      </c>
      <c r="T2112">
        <f>Table1[[#This Row],[Gross Revenue]]-Table1[[#This Row],[Budget]]</f>
        <v>417760</v>
      </c>
      <c r="U2112" s="1">
        <f>(Table1[[#This Row],[Gross Revenue]]/Table1[[#This Row],[Budget]])-1</f>
        <v>59.68</v>
      </c>
      <c r="V2112" t="str">
        <f t="shared" si="64"/>
        <v>&lt;90 minutes</v>
      </c>
      <c r="W2112">
        <f>Table1[[#This Row],[Profit]]/Table1[[#This Row],[Budget]]</f>
        <v>59.68</v>
      </c>
      <c r="X2112" s="22" t="str">
        <f>IF(L2112="","",
IF(L2112&lt;Predictability!$B$1,"Low",
IF(L2112&lt;=Predictability!$B$2,"Mid","High")))</f>
        <v>Low</v>
      </c>
      <c r="Y2112" s="22">
        <f t="shared" si="65"/>
        <v>1</v>
      </c>
    </row>
    <row r="2113" spans="1:25" x14ac:dyDescent="0.2">
      <c r="A2113" t="s">
        <v>5174</v>
      </c>
      <c r="B2113" t="s">
        <v>1037</v>
      </c>
      <c r="C2113" t="s">
        <v>1453</v>
      </c>
      <c r="D2113">
        <v>15000</v>
      </c>
      <c r="E2113">
        <v>16149</v>
      </c>
      <c r="F2113">
        <v>179</v>
      </c>
      <c r="G2113">
        <v>23000</v>
      </c>
      <c r="H2113">
        <v>6.6</v>
      </c>
      <c r="I2113">
        <v>306</v>
      </c>
      <c r="J2113">
        <v>116</v>
      </c>
      <c r="K2113">
        <v>90755643</v>
      </c>
      <c r="L2113">
        <v>200000000</v>
      </c>
      <c r="M2113" s="2">
        <f>VLOOKUP(A2113,Sheet2!$A$1:G5837,2,0)</f>
        <v>40228</v>
      </c>
      <c r="N2113" t="str">
        <f>VLOOKUP(A2113,Sheet2!$A$1:G5837,3,0)</f>
        <v>Color</v>
      </c>
      <c r="O2113" t="str">
        <f>VLOOKUP(A2113,Sheet2!$A$1:G5837,4,0)</f>
        <v>Action</v>
      </c>
      <c r="P2113" t="str">
        <f>VLOOKUP(A2113,Sheet2!$A$1:G5837,5,0)</f>
        <v>English</v>
      </c>
      <c r="Q2113" t="str">
        <f>VLOOKUP(A2113,Sheet2!$A$1:G5837,6,0)</f>
        <v>USA</v>
      </c>
      <c r="R2113" t="str">
        <f>VLOOKUP(A2113,Sheet2!$A$1:G5837,7,0)</f>
        <v>PG-13</v>
      </c>
      <c r="S2113" t="str">
        <f>IF(Table1[[#This Row],[Language]]="English","English","Other language")</f>
        <v>English</v>
      </c>
      <c r="T2113">
        <f>Table1[[#This Row],[Gross Revenue]]-Table1[[#This Row],[Budget]]</f>
        <v>-109244357</v>
      </c>
      <c r="U2113" s="1">
        <f>(Table1[[#This Row],[Gross Revenue]]/Table1[[#This Row],[Budget]])-1</f>
        <v>-0.54622178499999996</v>
      </c>
      <c r="V2113" t="str">
        <f t="shared" si="64"/>
        <v>111-130 minutes</v>
      </c>
      <c r="W2113">
        <f>Table1[[#This Row],[Profit]]/Table1[[#This Row],[Budget]]</f>
        <v>-0.54622178499999996</v>
      </c>
      <c r="X2113" s="22" t="str">
        <f>IF(L2113="","",
IF(L2113&lt;Predictability!$B$1,"Low",
IF(L2113&lt;=Predictability!$B$2,"Mid","High")))</f>
        <v>High</v>
      </c>
      <c r="Y2113" s="22">
        <f t="shared" si="65"/>
        <v>0</v>
      </c>
    </row>
    <row r="2114" spans="1:25" x14ac:dyDescent="0.2">
      <c r="A2114" t="s">
        <v>4572</v>
      </c>
      <c r="B2114" t="s">
        <v>1664</v>
      </c>
      <c r="C2114" t="s">
        <v>1665</v>
      </c>
      <c r="D2114">
        <v>679</v>
      </c>
      <c r="E2114">
        <v>1426</v>
      </c>
      <c r="F2114">
        <v>3</v>
      </c>
      <c r="G2114">
        <v>0</v>
      </c>
      <c r="H2114">
        <v>6.2</v>
      </c>
      <c r="I2114">
        <v>26</v>
      </c>
      <c r="J2114">
        <v>97</v>
      </c>
      <c r="K2114">
        <v>883887</v>
      </c>
      <c r="L2114">
        <v>9000000</v>
      </c>
      <c r="M2114" s="2">
        <f>VLOOKUP(A2114,Sheet2!$A$1:G5838,2,0)</f>
        <v>39899</v>
      </c>
      <c r="N2114" t="str">
        <f>VLOOKUP(A2114,Sheet2!$A$1:G5838,3,0)</f>
        <v>Color</v>
      </c>
      <c r="O2114" t="str">
        <f>VLOOKUP(A2114,Sheet2!$A$1:G5838,4,0)</f>
        <v>Drama</v>
      </c>
      <c r="P2114" t="str">
        <f>VLOOKUP(A2114,Sheet2!$A$1:G5838,5,0)</f>
        <v>English</v>
      </c>
      <c r="Q2114" t="str">
        <f>VLOOKUP(A2114,Sheet2!$A$1:G5838,6,0)</f>
        <v>USA</v>
      </c>
      <c r="R2114" t="str">
        <f>VLOOKUP(A2114,Sheet2!$A$1:G5838,7,0)</f>
        <v>PG</v>
      </c>
      <c r="S2114" t="str">
        <f>IF(Table1[[#This Row],[Language]]="English","English","Other language")</f>
        <v>English</v>
      </c>
      <c r="T2114">
        <f>Table1[[#This Row],[Gross Revenue]]-Table1[[#This Row],[Budget]]</f>
        <v>-8116113</v>
      </c>
      <c r="U2114" s="1">
        <f>(Table1[[#This Row],[Gross Revenue]]/Table1[[#This Row],[Budget]])-1</f>
        <v>-0.90179033333333336</v>
      </c>
      <c r="V2114" t="str">
        <f t="shared" ref="V2114:V2177" si="66">IF(J2114="","",IF(J2114&lt;90,"&lt;90 minutes",IF(J2114&lt;=110,"90-110 minutes",IF(J2114&lt;=130,"111-130 minutes",IF(J2114&lt;=150,"131-150 minutes","&gt;150 minutes")))))</f>
        <v>90-110 minutes</v>
      </c>
      <c r="W2114">
        <f>Table1[[#This Row],[Profit]]/Table1[[#This Row],[Budget]]</f>
        <v>-0.90179033333333336</v>
      </c>
      <c r="X2114" s="22" t="str">
        <f>IF(L2114="","",
IF(L2114&lt;Predictability!$B$1,"Low",
IF(L2114&lt;=Predictability!$B$2,"Mid","High")))</f>
        <v>Mid</v>
      </c>
      <c r="Y2114" s="22">
        <f t="shared" ref="Y2114:Y2177" si="67">IF(W2114&gt;=0.5,1,0)</f>
        <v>0</v>
      </c>
    </row>
    <row r="2115" spans="1:25" x14ac:dyDescent="0.2">
      <c r="A2115" t="s">
        <v>6969</v>
      </c>
      <c r="B2115" t="s">
        <v>1655</v>
      </c>
      <c r="C2115" t="s">
        <v>3035</v>
      </c>
      <c r="D2115">
        <v>893</v>
      </c>
      <c r="E2115">
        <v>2710</v>
      </c>
      <c r="F2115">
        <v>6000</v>
      </c>
      <c r="G2115">
        <v>11000</v>
      </c>
      <c r="H2115">
        <v>8.4</v>
      </c>
      <c r="I2115">
        <v>174</v>
      </c>
      <c r="J2115">
        <v>134</v>
      </c>
      <c r="K2115">
        <v>2298191</v>
      </c>
      <c r="L2115">
        <v>2400000000</v>
      </c>
      <c r="M2115" s="2">
        <f>VLOOKUP(A2115,Sheet2!$A$1:G5839,2,0)</f>
        <v>35629</v>
      </c>
      <c r="N2115" t="str">
        <f>VLOOKUP(A2115,Sheet2!$A$1:G5839,3,0)</f>
        <v>Color</v>
      </c>
      <c r="O2115" t="str">
        <f>VLOOKUP(A2115,Sheet2!$A$1:G5839,4,0)</f>
        <v>Adventure</v>
      </c>
      <c r="P2115" t="str">
        <f>VLOOKUP(A2115,Sheet2!$A$1:G5839,5,0)</f>
        <v>Japanese</v>
      </c>
      <c r="Q2115" t="str">
        <f>VLOOKUP(A2115,Sheet2!$A$1:G5839,6,0)</f>
        <v>Japan</v>
      </c>
      <c r="R2115" t="str">
        <f>VLOOKUP(A2115,Sheet2!$A$1:G5839,7,0)</f>
        <v>PG-13</v>
      </c>
      <c r="S2115" t="str">
        <f>IF(Table1[[#This Row],[Language]]="English","English","Other language")</f>
        <v>Other language</v>
      </c>
      <c r="T2115">
        <f>Table1[[#This Row],[Gross Revenue]]-Table1[[#This Row],[Budget]]</f>
        <v>-2397701809</v>
      </c>
      <c r="U2115" s="1">
        <f>(Table1[[#This Row],[Gross Revenue]]/Table1[[#This Row],[Budget]])-1</f>
        <v>-0.99904242041666669</v>
      </c>
      <c r="V2115" t="str">
        <f t="shared" si="66"/>
        <v>131-150 minutes</v>
      </c>
      <c r="W2115">
        <f>Table1[[#This Row],[Profit]]/Table1[[#This Row],[Budget]]</f>
        <v>-0.99904242041666669</v>
      </c>
      <c r="X2115" s="22" t="str">
        <f>IF(L2115="","",
IF(L2115&lt;Predictability!$B$1,"Low",
IF(L2115&lt;=Predictability!$B$2,"Mid","High")))</f>
        <v>High</v>
      </c>
      <c r="Y2115" s="22">
        <f t="shared" si="67"/>
        <v>0</v>
      </c>
    </row>
    <row r="2116" spans="1:25" x14ac:dyDescent="0.2">
      <c r="A2116" t="s">
        <v>6737</v>
      </c>
      <c r="B2116" t="s">
        <v>1274</v>
      </c>
      <c r="C2116" t="s">
        <v>242</v>
      </c>
      <c r="D2116">
        <v>10000</v>
      </c>
      <c r="E2116">
        <v>11083</v>
      </c>
      <c r="F2116">
        <v>212</v>
      </c>
      <c r="G2116">
        <v>314</v>
      </c>
      <c r="H2116">
        <v>5.9</v>
      </c>
      <c r="I2116">
        <v>68</v>
      </c>
      <c r="J2116">
        <v>102</v>
      </c>
      <c r="K2116">
        <v>354704</v>
      </c>
      <c r="L2116">
        <v>1300000</v>
      </c>
      <c r="M2116" s="2">
        <f>VLOOKUP(A2116,Sheet2!$A$1:G5840,2,0)</f>
        <v>31873</v>
      </c>
      <c r="N2116" t="str">
        <f>VLOOKUP(A2116,Sheet2!$A$1:G5840,3,0)</f>
        <v>Color</v>
      </c>
      <c r="O2116" t="str">
        <f>VLOOKUP(A2116,Sheet2!$A$1:G5840,4,0)</f>
        <v>Crime</v>
      </c>
      <c r="P2116" t="str">
        <f>VLOOKUP(A2116,Sheet2!$A$1:G5840,5,0)</f>
        <v>English</v>
      </c>
      <c r="Q2116" t="str">
        <f>VLOOKUP(A2116,Sheet2!$A$1:G5840,6,0)</f>
        <v>USA</v>
      </c>
      <c r="R2116" t="str">
        <f>VLOOKUP(A2116,Sheet2!$A$1:G5840,7,0)</f>
        <v>R</v>
      </c>
      <c r="S2116" t="str">
        <f>IF(Table1[[#This Row],[Language]]="English","English","Other language")</f>
        <v>English</v>
      </c>
      <c r="T2116">
        <f>Table1[[#This Row],[Gross Revenue]]-Table1[[#This Row],[Budget]]</f>
        <v>-945296</v>
      </c>
      <c r="U2116" s="1">
        <f>(Table1[[#This Row],[Gross Revenue]]/Table1[[#This Row],[Budget]])-1</f>
        <v>-0.72715076923076927</v>
      </c>
      <c r="V2116" t="str">
        <f t="shared" si="66"/>
        <v>90-110 minutes</v>
      </c>
      <c r="W2116">
        <f>Table1[[#This Row],[Profit]]/Table1[[#This Row],[Budget]]</f>
        <v>-0.72715076923076927</v>
      </c>
      <c r="X2116" s="22" t="str">
        <f>IF(L2116="","",
IF(L2116&lt;Predictability!$B$1,"Low",
IF(L2116&lt;=Predictability!$B$2,"Mid","High")))</f>
        <v>Low</v>
      </c>
      <c r="Y2116" s="22">
        <f t="shared" si="67"/>
        <v>0</v>
      </c>
    </row>
    <row r="2117" spans="1:25" x14ac:dyDescent="0.2">
      <c r="A2117" t="s">
        <v>4601</v>
      </c>
      <c r="B2117" t="s">
        <v>279</v>
      </c>
      <c r="C2117" t="s">
        <v>1689</v>
      </c>
      <c r="D2117">
        <v>20000</v>
      </c>
      <c r="E2117">
        <v>37321</v>
      </c>
      <c r="F2117">
        <v>777</v>
      </c>
      <c r="G2117">
        <v>86000</v>
      </c>
      <c r="H2117">
        <v>8.1</v>
      </c>
      <c r="I2117">
        <v>454</v>
      </c>
      <c r="J2117">
        <v>153</v>
      </c>
      <c r="K2117">
        <v>60962878</v>
      </c>
      <c r="L2117">
        <v>46000000</v>
      </c>
      <c r="M2117" s="2">
        <f>VLOOKUP(A2117,Sheet2!$A$1:G5841,2,0)</f>
        <v>41485</v>
      </c>
      <c r="N2117" t="str">
        <f>VLOOKUP(A2117,Sheet2!$A$1:G5841,3,0)</f>
        <v>Color</v>
      </c>
      <c r="O2117" t="str">
        <f>VLOOKUP(A2117,Sheet2!$A$1:G5841,4,0)</f>
        <v>Crime</v>
      </c>
      <c r="P2117" t="str">
        <f>VLOOKUP(A2117,Sheet2!$A$1:G5841,5,0)</f>
        <v>English</v>
      </c>
      <c r="Q2117" t="str">
        <f>VLOOKUP(A2117,Sheet2!$A$1:G5841,6,0)</f>
        <v>USA</v>
      </c>
      <c r="R2117" t="str">
        <f>VLOOKUP(A2117,Sheet2!$A$1:G5841,7,0)</f>
        <v>R</v>
      </c>
      <c r="S2117" t="str">
        <f>IF(Table1[[#This Row],[Language]]="English","English","Other language")</f>
        <v>English</v>
      </c>
      <c r="T2117">
        <f>Table1[[#This Row],[Gross Revenue]]-Table1[[#This Row],[Budget]]</f>
        <v>14962878</v>
      </c>
      <c r="U2117" s="1">
        <f>(Table1[[#This Row],[Gross Revenue]]/Table1[[#This Row],[Budget]])-1</f>
        <v>0.32527995652173902</v>
      </c>
      <c r="V2117" t="str">
        <f t="shared" si="66"/>
        <v>&gt;150 minutes</v>
      </c>
      <c r="W2117">
        <f>Table1[[#This Row],[Profit]]/Table1[[#This Row],[Budget]]</f>
        <v>0.32527995652173913</v>
      </c>
      <c r="X2117" s="22" t="str">
        <f>IF(L2117="","",
IF(L2117&lt;Predictability!$B$1,"Low",
IF(L2117&lt;=Predictability!$B$2,"Mid","High")))</f>
        <v>Mid</v>
      </c>
      <c r="Y2117" s="22">
        <f t="shared" si="67"/>
        <v>0</v>
      </c>
    </row>
    <row r="2118" spans="1:25" x14ac:dyDescent="0.2">
      <c r="A2118" t="s">
        <v>4543</v>
      </c>
      <c r="B2118" t="s">
        <v>578</v>
      </c>
      <c r="C2118" t="s">
        <v>1626</v>
      </c>
      <c r="D2118">
        <v>1000</v>
      </c>
      <c r="E2118">
        <v>2419</v>
      </c>
      <c r="F2118">
        <v>6</v>
      </c>
      <c r="G2118">
        <v>855</v>
      </c>
      <c r="H2118">
        <v>6.1</v>
      </c>
      <c r="I2118">
        <v>25</v>
      </c>
      <c r="J2118">
        <v>109</v>
      </c>
      <c r="K2118">
        <v>69800000</v>
      </c>
      <c r="L2118">
        <v>10000000</v>
      </c>
      <c r="M2118" s="2">
        <f>VLOOKUP(A2118,Sheet2!$A$1:G5842,2,0)</f>
        <v>29412</v>
      </c>
      <c r="N2118" t="str">
        <f>VLOOKUP(A2118,Sheet2!$A$1:G5842,3,0)</f>
        <v>Color</v>
      </c>
      <c r="O2118" t="str">
        <f>VLOOKUP(A2118,Sheet2!$A$1:G5842,4,0)</f>
        <v>Comedy</v>
      </c>
      <c r="P2118" t="str">
        <f>VLOOKUP(A2118,Sheet2!$A$1:G5842,5,0)</f>
        <v>English</v>
      </c>
      <c r="Q2118" t="str">
        <f>VLOOKUP(A2118,Sheet2!$A$1:G5842,6,0)</f>
        <v>USA</v>
      </c>
      <c r="R2118" t="str">
        <f>VLOOKUP(A2118,Sheet2!$A$1:G5842,7,0)</f>
        <v>R</v>
      </c>
      <c r="S2118" t="str">
        <f>IF(Table1[[#This Row],[Language]]="English","English","Other language")</f>
        <v>English</v>
      </c>
      <c r="T2118">
        <f>Table1[[#This Row],[Gross Revenue]]-Table1[[#This Row],[Budget]]</f>
        <v>59800000</v>
      </c>
      <c r="U2118" s="1">
        <f>(Table1[[#This Row],[Gross Revenue]]/Table1[[#This Row],[Budget]])-1</f>
        <v>5.98</v>
      </c>
      <c r="V2118" t="str">
        <f t="shared" si="66"/>
        <v>90-110 minutes</v>
      </c>
      <c r="W2118">
        <f>Table1[[#This Row],[Profit]]/Table1[[#This Row],[Budget]]</f>
        <v>5.98</v>
      </c>
      <c r="X2118" s="22" t="str">
        <f>IF(L2118="","",
IF(L2118&lt;Predictability!$B$1,"Low",
IF(L2118&lt;=Predictability!$B$2,"Mid","High")))</f>
        <v>Mid</v>
      </c>
      <c r="Y2118" s="22">
        <f t="shared" si="67"/>
        <v>1</v>
      </c>
    </row>
    <row r="2119" spans="1:25" x14ac:dyDescent="0.2">
      <c r="A2119" t="s">
        <v>4938</v>
      </c>
      <c r="B2119" t="s">
        <v>1961</v>
      </c>
      <c r="C2119" t="s">
        <v>1962</v>
      </c>
      <c r="D2119">
        <v>452</v>
      </c>
      <c r="E2119">
        <v>1819</v>
      </c>
      <c r="F2119">
        <v>16</v>
      </c>
      <c r="G2119">
        <v>0</v>
      </c>
      <c r="H2119">
        <v>6.4</v>
      </c>
      <c r="I2119">
        <v>177</v>
      </c>
      <c r="J2119">
        <v>106</v>
      </c>
      <c r="K2119">
        <v>22331028</v>
      </c>
      <c r="L2119">
        <v>12000000</v>
      </c>
      <c r="M2119" s="2">
        <f>VLOOKUP(A2119,Sheet2!$A$1:G5843,2,0)</f>
        <v>42099</v>
      </c>
      <c r="N2119" t="str">
        <f>VLOOKUP(A2119,Sheet2!$A$1:G5843,3,0)</f>
        <v>Color</v>
      </c>
      <c r="O2119" t="str">
        <f>VLOOKUP(A2119,Sheet2!$A$1:G5843,4,0)</f>
        <v>Sci-Fi</v>
      </c>
      <c r="P2119" t="str">
        <f>VLOOKUP(A2119,Sheet2!$A$1:G5843,5,0)</f>
        <v>English</v>
      </c>
      <c r="Q2119" t="str">
        <f>VLOOKUP(A2119,Sheet2!$A$1:G5843,6,0)</f>
        <v>USA</v>
      </c>
      <c r="R2119" t="str">
        <f>VLOOKUP(A2119,Sheet2!$A$1:G5843,7,0)</f>
        <v>PG-13</v>
      </c>
      <c r="S2119" t="str">
        <f>IF(Table1[[#This Row],[Language]]="English","English","Other language")</f>
        <v>English</v>
      </c>
      <c r="T2119">
        <f>Table1[[#This Row],[Gross Revenue]]-Table1[[#This Row],[Budget]]</f>
        <v>10331028</v>
      </c>
      <c r="U2119" s="1">
        <f>(Table1[[#This Row],[Gross Revenue]]/Table1[[#This Row],[Budget]])-1</f>
        <v>0.86091899999999999</v>
      </c>
      <c r="V2119" t="str">
        <f t="shared" si="66"/>
        <v>90-110 minutes</v>
      </c>
      <c r="W2119">
        <f>Table1[[#This Row],[Profit]]/Table1[[#This Row],[Budget]]</f>
        <v>0.86091899999999999</v>
      </c>
      <c r="X2119" s="22" t="str">
        <f>IF(L2119="","",
IF(L2119&lt;Predictability!$B$1,"Low",
IF(L2119&lt;=Predictability!$B$2,"Mid","High")))</f>
        <v>Mid</v>
      </c>
      <c r="Y2119" s="22">
        <f t="shared" si="67"/>
        <v>1</v>
      </c>
    </row>
    <row r="2120" spans="1:25" x14ac:dyDescent="0.2">
      <c r="A2120" t="s">
        <v>5452</v>
      </c>
      <c r="B2120" t="s">
        <v>2305</v>
      </c>
      <c r="C2120" t="s">
        <v>2306</v>
      </c>
      <c r="D2120">
        <v>971</v>
      </c>
      <c r="E2120">
        <v>2043</v>
      </c>
      <c r="F2120">
        <v>166</v>
      </c>
      <c r="G2120">
        <v>29000</v>
      </c>
      <c r="H2120">
        <v>6.7</v>
      </c>
      <c r="I2120">
        <v>229</v>
      </c>
      <c r="J2120">
        <v>93</v>
      </c>
      <c r="K2120">
        <v>54724272</v>
      </c>
      <c r="L2120">
        <v>12000000</v>
      </c>
      <c r="M2120" s="2">
        <f>VLOOKUP(A2120,Sheet2!$A$1:G5844,2,0)</f>
        <v>41055</v>
      </c>
      <c r="N2120" t="str">
        <f>VLOOKUP(A2120,Sheet2!$A$1:G5844,3,0)</f>
        <v>Color</v>
      </c>
      <c r="O2120" t="str">
        <f>VLOOKUP(A2120,Sheet2!$A$1:G5844,4,0)</f>
        <v>Comedy</v>
      </c>
      <c r="P2120" t="str">
        <f>VLOOKUP(A2120,Sheet2!$A$1:G5844,5,0)</f>
        <v>English</v>
      </c>
      <c r="Q2120" t="str">
        <f>VLOOKUP(A2120,Sheet2!$A$1:G5844,6,0)</f>
        <v>USA</v>
      </c>
      <c r="R2120" t="str">
        <f>VLOOKUP(A2120,Sheet2!$A$1:G5844,7,0)</f>
        <v>R</v>
      </c>
      <c r="S2120" t="str">
        <f>IF(Table1[[#This Row],[Language]]="English","English","Other language")</f>
        <v>English</v>
      </c>
      <c r="T2120">
        <f>Table1[[#This Row],[Gross Revenue]]-Table1[[#This Row],[Budget]]</f>
        <v>42724272</v>
      </c>
      <c r="U2120" s="1">
        <f>(Table1[[#This Row],[Gross Revenue]]/Table1[[#This Row],[Budget]])-1</f>
        <v>3.5603559999999996</v>
      </c>
      <c r="V2120" t="str">
        <f t="shared" si="66"/>
        <v>90-110 minutes</v>
      </c>
      <c r="W2120">
        <f>Table1[[#This Row],[Profit]]/Table1[[#This Row],[Budget]]</f>
        <v>3.5603560000000001</v>
      </c>
      <c r="X2120" s="22" t="str">
        <f>IF(L2120="","",
IF(L2120&lt;Predictability!$B$1,"Low",
IF(L2120&lt;=Predictability!$B$2,"Mid","High")))</f>
        <v>Mid</v>
      </c>
      <c r="Y2120" s="22">
        <f t="shared" si="67"/>
        <v>1</v>
      </c>
    </row>
    <row r="2121" spans="1:25" x14ac:dyDescent="0.2">
      <c r="A2121" t="s">
        <v>3818</v>
      </c>
      <c r="B2121" t="s">
        <v>903</v>
      </c>
      <c r="C2121" t="s">
        <v>806</v>
      </c>
      <c r="D2121">
        <v>1000</v>
      </c>
      <c r="E2121">
        <v>5190</v>
      </c>
      <c r="F2121">
        <v>18</v>
      </c>
      <c r="G2121">
        <v>0</v>
      </c>
      <c r="H2121">
        <v>5.4</v>
      </c>
      <c r="I2121">
        <v>83</v>
      </c>
      <c r="J2121">
        <v>104</v>
      </c>
      <c r="K2121">
        <v>10106233</v>
      </c>
      <c r="L2121">
        <v>8000000</v>
      </c>
      <c r="M2121" s="2">
        <f>VLOOKUP(A2121,Sheet2!$A$1:G5845,2,0)</f>
        <v>40731</v>
      </c>
      <c r="N2121" t="str">
        <f>VLOOKUP(A2121,Sheet2!$A$1:G5845,3,0)</f>
        <v>Color</v>
      </c>
      <c r="O2121" t="str">
        <f>VLOOKUP(A2121,Sheet2!$A$1:G5845,4,0)</f>
        <v>Comedy</v>
      </c>
      <c r="P2121" t="str">
        <f>VLOOKUP(A2121,Sheet2!$A$1:G5845,5,0)</f>
        <v>English</v>
      </c>
      <c r="Q2121" t="str">
        <f>VLOOKUP(A2121,Sheet2!$A$1:G5845,6,0)</f>
        <v>USA</v>
      </c>
      <c r="R2121" t="str">
        <f>VLOOKUP(A2121,Sheet2!$A$1:G5845,7,0)</f>
        <v>PG</v>
      </c>
      <c r="S2121" t="str">
        <f>IF(Table1[[#This Row],[Language]]="English","English","Other language")</f>
        <v>English</v>
      </c>
      <c r="T2121">
        <f>Table1[[#This Row],[Gross Revenue]]-Table1[[#This Row],[Budget]]</f>
        <v>2106233</v>
      </c>
      <c r="U2121" s="1">
        <f>(Table1[[#This Row],[Gross Revenue]]/Table1[[#This Row],[Budget]])-1</f>
        <v>0.26327912499999995</v>
      </c>
      <c r="V2121" t="str">
        <f t="shared" si="66"/>
        <v>90-110 minutes</v>
      </c>
      <c r="W2121">
        <f>Table1[[#This Row],[Profit]]/Table1[[#This Row],[Budget]]</f>
        <v>0.263279125</v>
      </c>
      <c r="X2121" s="22" t="str">
        <f>IF(L2121="","",
IF(L2121&lt;Predictability!$B$1,"Low",
IF(L2121&lt;=Predictability!$B$2,"Mid","High")))</f>
        <v>Low</v>
      </c>
      <c r="Y2121" s="22">
        <f t="shared" si="67"/>
        <v>0</v>
      </c>
    </row>
    <row r="2122" spans="1:25" x14ac:dyDescent="0.2">
      <c r="A2122" t="s">
        <v>3348</v>
      </c>
      <c r="B2122" t="s">
        <v>162</v>
      </c>
      <c r="C2122" t="s">
        <v>180</v>
      </c>
      <c r="D2122">
        <v>2000</v>
      </c>
      <c r="E2122">
        <v>4867</v>
      </c>
      <c r="F2122">
        <v>29</v>
      </c>
      <c r="G2122">
        <v>1000</v>
      </c>
      <c r="H2122">
        <v>3.9</v>
      </c>
      <c r="I2122">
        <v>146</v>
      </c>
      <c r="J2122">
        <v>89</v>
      </c>
      <c r="K2122">
        <v>43818159</v>
      </c>
      <c r="L2122">
        <v>20000000</v>
      </c>
      <c r="M2122" s="2">
        <f>VLOOKUP(A2122,Sheet2!$A$1:G5846,2,0)</f>
        <v>39742</v>
      </c>
      <c r="N2122" t="str">
        <f>VLOOKUP(A2122,Sheet2!$A$1:G5846,3,0)</f>
        <v>Color</v>
      </c>
      <c r="O2122" t="str">
        <f>VLOOKUP(A2122,Sheet2!$A$1:G5846,4,0)</f>
        <v>Horror</v>
      </c>
      <c r="P2122" t="str">
        <f>VLOOKUP(A2122,Sheet2!$A$1:G5846,5,0)</f>
        <v>English</v>
      </c>
      <c r="Q2122" t="str">
        <f>VLOOKUP(A2122,Sheet2!$A$1:G5846,6,0)</f>
        <v>USA</v>
      </c>
      <c r="R2122" t="str">
        <f>VLOOKUP(A2122,Sheet2!$A$1:G5846,7,0)</f>
        <v>PG-13</v>
      </c>
      <c r="S2122" t="str">
        <f>IF(Table1[[#This Row],[Language]]="English","English","Other language")</f>
        <v>English</v>
      </c>
      <c r="T2122">
        <f>Table1[[#This Row],[Gross Revenue]]-Table1[[#This Row],[Budget]]</f>
        <v>23818159</v>
      </c>
      <c r="U2122" s="1">
        <f>(Table1[[#This Row],[Gross Revenue]]/Table1[[#This Row],[Budget]])-1</f>
        <v>1.1909079500000002</v>
      </c>
      <c r="V2122" t="str">
        <f t="shared" si="66"/>
        <v>&lt;90 minutes</v>
      </c>
      <c r="W2122">
        <f>Table1[[#This Row],[Profit]]/Table1[[#This Row],[Budget]]</f>
        <v>1.1909079499999999</v>
      </c>
      <c r="X2122" s="22" t="str">
        <f>IF(L2122="","",
IF(L2122&lt;Predictability!$B$1,"Low",
IF(L2122&lt;=Predictability!$B$2,"Mid","High")))</f>
        <v>Mid</v>
      </c>
      <c r="Y2122" s="22">
        <f t="shared" si="67"/>
        <v>1</v>
      </c>
    </row>
    <row r="2123" spans="1:25" x14ac:dyDescent="0.2">
      <c r="A2123" t="s">
        <v>5803</v>
      </c>
      <c r="B2123" t="s">
        <v>419</v>
      </c>
      <c r="C2123" t="s">
        <v>1275</v>
      </c>
      <c r="D2123">
        <v>13000</v>
      </c>
      <c r="E2123">
        <v>24098</v>
      </c>
      <c r="F2123">
        <v>0</v>
      </c>
      <c r="G2123">
        <v>97000</v>
      </c>
      <c r="H2123">
        <v>7</v>
      </c>
      <c r="I2123">
        <v>775</v>
      </c>
      <c r="J2123">
        <v>124</v>
      </c>
      <c r="K2123">
        <v>126464904</v>
      </c>
      <c r="L2123">
        <v>130000000</v>
      </c>
      <c r="M2123" s="2">
        <f>VLOOKUP(A2123,Sheet2!$A$1:G5847,2,0)</f>
        <v>41237</v>
      </c>
      <c r="N2123" t="str">
        <f>VLOOKUP(A2123,Sheet2!$A$1:G5847,3,0)</f>
        <v>Color</v>
      </c>
      <c r="O2123" t="str">
        <f>VLOOKUP(A2123,Sheet2!$A$1:G5847,4,0)</f>
        <v>Adventure</v>
      </c>
      <c r="P2123" t="str">
        <f>VLOOKUP(A2123,Sheet2!$A$1:G5847,5,0)</f>
        <v>English</v>
      </c>
      <c r="Q2123" t="str">
        <f>VLOOKUP(A2123,Sheet2!$A$1:G5847,6,0)</f>
        <v>USA</v>
      </c>
      <c r="R2123" t="str">
        <f>VLOOKUP(A2123,Sheet2!$A$1:G5847,7,0)</f>
        <v>R</v>
      </c>
      <c r="S2123" t="str">
        <f>IF(Table1[[#This Row],[Language]]="English","English","Other language")</f>
        <v>English</v>
      </c>
      <c r="T2123">
        <f>Table1[[#This Row],[Gross Revenue]]-Table1[[#This Row],[Budget]]</f>
        <v>-3535096</v>
      </c>
      <c r="U2123" s="1">
        <f>(Table1[[#This Row],[Gross Revenue]]/Table1[[#This Row],[Budget]])-1</f>
        <v>-2.7193046153846101E-2</v>
      </c>
      <c r="V2123" t="str">
        <f t="shared" si="66"/>
        <v>111-130 minutes</v>
      </c>
      <c r="W2123">
        <f>Table1[[#This Row],[Profit]]/Table1[[#This Row],[Budget]]</f>
        <v>-2.7193046153846153E-2</v>
      </c>
      <c r="X2123" s="22" t="str">
        <f>IF(L2123="","",
IF(L2123&lt;Predictability!$B$1,"Low",
IF(L2123&lt;=Predictability!$B$2,"Mid","High")))</f>
        <v>High</v>
      </c>
      <c r="Y2123" s="22">
        <f t="shared" si="67"/>
        <v>0</v>
      </c>
    </row>
    <row r="2124" spans="1:25" x14ac:dyDescent="0.2">
      <c r="A2124" t="s">
        <v>5176</v>
      </c>
      <c r="B2124" t="s">
        <v>1241</v>
      </c>
      <c r="C2124" t="s">
        <v>1662</v>
      </c>
      <c r="D2124">
        <v>13000</v>
      </c>
      <c r="E2124">
        <v>14544</v>
      </c>
      <c r="F2124">
        <v>835</v>
      </c>
      <c r="G2124">
        <v>10000</v>
      </c>
      <c r="H2124">
        <v>6.6</v>
      </c>
      <c r="I2124">
        <v>242</v>
      </c>
      <c r="J2124">
        <v>106</v>
      </c>
      <c r="K2124">
        <v>7556708</v>
      </c>
      <c r="L2124">
        <v>15000000</v>
      </c>
      <c r="M2124" s="2">
        <f>VLOOKUP(A2124,Sheet2!$A$1:G5848,2,0)</f>
        <v>41253</v>
      </c>
      <c r="N2124" t="str">
        <f>VLOOKUP(A2124,Sheet2!$A$1:G5848,3,0)</f>
        <v>Color</v>
      </c>
      <c r="O2124" t="str">
        <f>VLOOKUP(A2124,Sheet2!$A$1:G5848,4,0)</f>
        <v>Drama</v>
      </c>
      <c r="P2124" t="str">
        <f>VLOOKUP(A2124,Sheet2!$A$1:G5848,5,0)</f>
        <v>English</v>
      </c>
      <c r="Q2124" t="str">
        <f>VLOOKUP(A2124,Sheet2!$A$1:G5848,6,0)</f>
        <v>USA</v>
      </c>
      <c r="R2124" t="str">
        <f>VLOOKUP(A2124,Sheet2!$A$1:G5848,7,0)</f>
        <v>R</v>
      </c>
      <c r="S2124" t="str">
        <f>IF(Table1[[#This Row],[Language]]="English","English","Other language")</f>
        <v>English</v>
      </c>
      <c r="T2124">
        <f>Table1[[#This Row],[Gross Revenue]]-Table1[[#This Row],[Budget]]</f>
        <v>-7443292</v>
      </c>
      <c r="U2124" s="1">
        <f>(Table1[[#This Row],[Gross Revenue]]/Table1[[#This Row],[Budget]])-1</f>
        <v>-0.49621946666666672</v>
      </c>
      <c r="V2124" t="str">
        <f t="shared" si="66"/>
        <v>90-110 minutes</v>
      </c>
      <c r="W2124">
        <f>Table1[[#This Row],[Profit]]/Table1[[#This Row],[Budget]]</f>
        <v>-0.49621946666666666</v>
      </c>
      <c r="X2124" s="22" t="str">
        <f>IF(L2124="","",
IF(L2124&lt;Predictability!$B$1,"Low",
IF(L2124&lt;=Predictability!$B$2,"Mid","High")))</f>
        <v>Mid</v>
      </c>
      <c r="Y2124" s="22">
        <f t="shared" si="67"/>
        <v>0</v>
      </c>
    </row>
    <row r="2125" spans="1:25" x14ac:dyDescent="0.2">
      <c r="A2125" t="s">
        <v>4597</v>
      </c>
      <c r="B2125" t="s">
        <v>1688</v>
      </c>
      <c r="C2125" t="s">
        <v>1124</v>
      </c>
      <c r="D2125">
        <v>324</v>
      </c>
      <c r="E2125">
        <v>1013</v>
      </c>
      <c r="F2125">
        <v>138</v>
      </c>
      <c r="G2125">
        <v>892</v>
      </c>
      <c r="H2125">
        <v>6.2</v>
      </c>
      <c r="I2125">
        <v>134</v>
      </c>
      <c r="J2125">
        <v>135</v>
      </c>
      <c r="K2125">
        <v>32598931</v>
      </c>
      <c r="L2125">
        <v>65000000</v>
      </c>
      <c r="M2125" s="2">
        <f>VLOOKUP(A2125,Sheet2!$A$1:G5849,2,0)</f>
        <v>36786</v>
      </c>
      <c r="N2125" t="str">
        <f>VLOOKUP(A2125,Sheet2!$A$1:G5849,3,0)</f>
        <v>Color</v>
      </c>
      <c r="O2125" t="str">
        <f>VLOOKUP(A2125,Sheet2!$A$1:G5849,4,0)</f>
        <v>Action</v>
      </c>
      <c r="P2125" t="str">
        <f>VLOOKUP(A2125,Sheet2!$A$1:G5849,5,0)</f>
        <v>English</v>
      </c>
      <c r="Q2125" t="str">
        <f>VLOOKUP(A2125,Sheet2!$A$1:G5849,6,0)</f>
        <v>USA</v>
      </c>
      <c r="R2125" t="str">
        <f>VLOOKUP(A2125,Sheet2!$A$1:G5849,7,0)</f>
        <v>R</v>
      </c>
      <c r="S2125" t="str">
        <f>IF(Table1[[#This Row],[Language]]="English","English","Other language")</f>
        <v>English</v>
      </c>
      <c r="T2125">
        <f>Table1[[#This Row],[Gross Revenue]]-Table1[[#This Row],[Budget]]</f>
        <v>-32401069</v>
      </c>
      <c r="U2125" s="1">
        <f>(Table1[[#This Row],[Gross Revenue]]/Table1[[#This Row],[Budget]])-1</f>
        <v>-0.49847798461538462</v>
      </c>
      <c r="V2125" t="str">
        <f t="shared" si="66"/>
        <v>131-150 minutes</v>
      </c>
      <c r="W2125">
        <f>Table1[[#This Row],[Profit]]/Table1[[#This Row],[Budget]]</f>
        <v>-0.49847798461538462</v>
      </c>
      <c r="X2125" s="22" t="str">
        <f>IF(L2125="","",
IF(L2125&lt;Predictability!$B$1,"Low",
IF(L2125&lt;=Predictability!$B$2,"Mid","High")))</f>
        <v>High</v>
      </c>
      <c r="Y2125" s="22">
        <f t="shared" si="67"/>
        <v>0</v>
      </c>
    </row>
    <row r="2126" spans="1:25" x14ac:dyDescent="0.2">
      <c r="A2126" t="s">
        <v>7005</v>
      </c>
      <c r="B2126" t="s">
        <v>3228</v>
      </c>
      <c r="C2126" t="s">
        <v>3229</v>
      </c>
      <c r="D2126">
        <v>606</v>
      </c>
      <c r="E2126">
        <v>1885</v>
      </c>
      <c r="F2126">
        <v>13000</v>
      </c>
      <c r="G2126">
        <v>18000</v>
      </c>
      <c r="H2126">
        <v>8.5</v>
      </c>
      <c r="I2126">
        <v>290</v>
      </c>
      <c r="J2126">
        <v>108</v>
      </c>
      <c r="K2126">
        <v>32000000</v>
      </c>
      <c r="L2126">
        <v>806947</v>
      </c>
      <c r="M2126" s="2">
        <f>VLOOKUP(A2126,Sheet2!$A$1:G5850,2,0)</f>
        <v>22224</v>
      </c>
      <c r="N2126" t="str">
        <f>VLOOKUP(A2126,Sheet2!$A$1:G5850,3,0)</f>
        <v>Black and White</v>
      </c>
      <c r="O2126" t="str">
        <f>VLOOKUP(A2126,Sheet2!$A$1:G5850,4,0)</f>
        <v>Horror</v>
      </c>
      <c r="P2126" t="str">
        <f>VLOOKUP(A2126,Sheet2!$A$1:G5850,5,0)</f>
        <v>English</v>
      </c>
      <c r="Q2126" t="str">
        <f>VLOOKUP(A2126,Sheet2!$A$1:G5850,6,0)</f>
        <v>USA</v>
      </c>
      <c r="R2126" t="str">
        <f>VLOOKUP(A2126,Sheet2!$A$1:G5850,7,0)</f>
        <v>R</v>
      </c>
      <c r="S2126" t="str">
        <f>IF(Table1[[#This Row],[Language]]="English","English","Other language")</f>
        <v>English</v>
      </c>
      <c r="T2126">
        <f>Table1[[#This Row],[Gross Revenue]]-Table1[[#This Row],[Budget]]</f>
        <v>31193053</v>
      </c>
      <c r="U2126" s="1">
        <f>(Table1[[#This Row],[Gross Revenue]]/Table1[[#This Row],[Budget]])-1</f>
        <v>38.655640333256088</v>
      </c>
      <c r="V2126" t="str">
        <f t="shared" si="66"/>
        <v>90-110 minutes</v>
      </c>
      <c r="W2126">
        <f>Table1[[#This Row],[Profit]]/Table1[[#This Row],[Budget]]</f>
        <v>38.655640333256088</v>
      </c>
      <c r="X2126" s="22" t="str">
        <f>IF(L2126="","",
IF(L2126&lt;Predictability!$B$1,"Low",
IF(L2126&lt;=Predictability!$B$2,"Mid","High")))</f>
        <v>Low</v>
      </c>
      <c r="Y2126" s="22">
        <f t="shared" si="67"/>
        <v>1</v>
      </c>
    </row>
    <row r="2127" spans="1:25" x14ac:dyDescent="0.2">
      <c r="A2127" t="s">
        <v>4710</v>
      </c>
      <c r="B2127" t="s">
        <v>1782</v>
      </c>
      <c r="C2127" t="s">
        <v>1783</v>
      </c>
      <c r="D2127">
        <v>945</v>
      </c>
      <c r="E2127">
        <v>2282</v>
      </c>
      <c r="F2127">
        <v>0</v>
      </c>
      <c r="G2127">
        <v>614</v>
      </c>
      <c r="H2127">
        <v>6.3</v>
      </c>
      <c r="I2127">
        <v>51</v>
      </c>
      <c r="J2127">
        <v>85</v>
      </c>
      <c r="K2127">
        <v>265107</v>
      </c>
      <c r="L2127">
        <v>1500000</v>
      </c>
      <c r="M2127" s="2">
        <f>VLOOKUP(A2127,Sheet2!$A$1:G5851,2,0)</f>
        <v>36766</v>
      </c>
      <c r="N2127" t="str">
        <f>VLOOKUP(A2127,Sheet2!$A$1:G5851,3,0)</f>
        <v>Color</v>
      </c>
      <c r="O2127" t="str">
        <f>VLOOKUP(A2127,Sheet2!$A$1:G5851,4,0)</f>
        <v>Comedy</v>
      </c>
      <c r="P2127" t="str">
        <f>VLOOKUP(A2127,Sheet2!$A$1:G5851,5,0)</f>
        <v>English</v>
      </c>
      <c r="Q2127" t="str">
        <f>VLOOKUP(A2127,Sheet2!$A$1:G5851,6,0)</f>
        <v>Australia</v>
      </c>
      <c r="R2127" t="str">
        <f>VLOOKUP(A2127,Sheet2!$A$1:G5851,7,0)</f>
        <v>Unrated</v>
      </c>
      <c r="S2127" t="str">
        <f>IF(Table1[[#This Row],[Language]]="English","English","Other language")</f>
        <v>English</v>
      </c>
      <c r="T2127">
        <f>Table1[[#This Row],[Gross Revenue]]-Table1[[#This Row],[Budget]]</f>
        <v>-1234893</v>
      </c>
      <c r="U2127" s="1">
        <f>(Table1[[#This Row],[Gross Revenue]]/Table1[[#This Row],[Budget]])-1</f>
        <v>-0.82326199999999994</v>
      </c>
      <c r="V2127" t="str">
        <f t="shared" si="66"/>
        <v>&lt;90 minutes</v>
      </c>
      <c r="W2127">
        <f>Table1[[#This Row],[Profit]]/Table1[[#This Row],[Budget]]</f>
        <v>-0.82326200000000005</v>
      </c>
      <c r="X2127" s="22" t="str">
        <f>IF(L2127="","",
IF(L2127&lt;Predictability!$B$1,"Low",
IF(L2127&lt;=Predictability!$B$2,"Mid","High")))</f>
        <v>Low</v>
      </c>
      <c r="Y2127" s="22">
        <f t="shared" si="67"/>
        <v>0</v>
      </c>
    </row>
    <row r="2128" spans="1:25" x14ac:dyDescent="0.2">
      <c r="A2128" t="s">
        <v>5802</v>
      </c>
      <c r="B2128" t="s">
        <v>546</v>
      </c>
      <c r="C2128" t="s">
        <v>851</v>
      </c>
      <c r="D2128">
        <v>40000</v>
      </c>
      <c r="E2128">
        <v>64599</v>
      </c>
      <c r="F2128">
        <v>0</v>
      </c>
      <c r="G2128">
        <v>0</v>
      </c>
      <c r="H2128">
        <v>7</v>
      </c>
      <c r="I2128">
        <v>357</v>
      </c>
      <c r="J2128">
        <v>140</v>
      </c>
      <c r="K2128">
        <v>97030725</v>
      </c>
      <c r="L2128">
        <v>100000000</v>
      </c>
      <c r="M2128" s="2">
        <f>VLOOKUP(A2128,Sheet2!$A$1:G5852,2,0)</f>
        <v>40147</v>
      </c>
      <c r="N2128" t="str">
        <f>VLOOKUP(A2128,Sheet2!$A$1:G5852,3,0)</f>
        <v>Color</v>
      </c>
      <c r="O2128" t="str">
        <f>VLOOKUP(A2128,Sheet2!$A$1:G5852,4,0)</f>
        <v>Biography</v>
      </c>
      <c r="P2128" t="str">
        <f>VLOOKUP(A2128,Sheet2!$A$1:G5852,5,0)</f>
        <v>English</v>
      </c>
      <c r="Q2128" t="str">
        <f>VLOOKUP(A2128,Sheet2!$A$1:G5852,6,0)</f>
        <v>USA</v>
      </c>
      <c r="R2128" t="str">
        <f>VLOOKUP(A2128,Sheet2!$A$1:G5852,7,0)</f>
        <v>R</v>
      </c>
      <c r="S2128" t="str">
        <f>IF(Table1[[#This Row],[Language]]="English","English","Other language")</f>
        <v>English</v>
      </c>
      <c r="T2128">
        <f>Table1[[#This Row],[Gross Revenue]]-Table1[[#This Row],[Budget]]</f>
        <v>-2969275</v>
      </c>
      <c r="U2128" s="1">
        <f>(Table1[[#This Row],[Gross Revenue]]/Table1[[#This Row],[Budget]])-1</f>
        <v>-2.9692750000000045E-2</v>
      </c>
      <c r="V2128" t="str">
        <f t="shared" si="66"/>
        <v>131-150 minutes</v>
      </c>
      <c r="W2128">
        <f>Table1[[#This Row],[Profit]]/Table1[[#This Row],[Budget]]</f>
        <v>-2.969275E-2</v>
      </c>
      <c r="X2128" s="22" t="str">
        <f>IF(L2128="","",
IF(L2128&lt;Predictability!$B$1,"Low",
IF(L2128&lt;=Predictability!$B$2,"Mid","High")))</f>
        <v>High</v>
      </c>
      <c r="Y2128" s="22">
        <f t="shared" si="67"/>
        <v>0</v>
      </c>
    </row>
    <row r="2129" spans="1:25" x14ac:dyDescent="0.2">
      <c r="A2129" t="s">
        <v>3917</v>
      </c>
      <c r="B2129" t="s">
        <v>362</v>
      </c>
      <c r="C2129" t="s">
        <v>1007</v>
      </c>
      <c r="D2129">
        <v>13000</v>
      </c>
      <c r="E2129">
        <v>16557</v>
      </c>
      <c r="F2129">
        <v>16000</v>
      </c>
      <c r="G2129">
        <v>45000</v>
      </c>
      <c r="H2129">
        <v>8.9</v>
      </c>
      <c r="I2129">
        <v>215</v>
      </c>
      <c r="J2129">
        <v>178</v>
      </c>
      <c r="K2129">
        <v>107930000</v>
      </c>
      <c r="L2129">
        <v>8000000</v>
      </c>
      <c r="M2129" s="2">
        <f>VLOOKUP(A2129,Sheet2!$A$1:G5853,2,0)</f>
        <v>34516</v>
      </c>
      <c r="N2129" t="str">
        <f>VLOOKUP(A2129,Sheet2!$A$1:G5853,3,0)</f>
        <v>Color</v>
      </c>
      <c r="O2129" t="str">
        <f>VLOOKUP(A2129,Sheet2!$A$1:G5853,4,0)</f>
        <v>Crime</v>
      </c>
      <c r="P2129" t="str">
        <f>VLOOKUP(A2129,Sheet2!$A$1:G5853,5,0)</f>
        <v>English</v>
      </c>
      <c r="Q2129" t="str">
        <f>VLOOKUP(A2129,Sheet2!$A$1:G5853,6,0)</f>
        <v>USA</v>
      </c>
      <c r="R2129" t="str">
        <f>VLOOKUP(A2129,Sheet2!$A$1:G5853,7,0)</f>
        <v>R</v>
      </c>
      <c r="S2129" t="str">
        <f>IF(Table1[[#This Row],[Language]]="English","English","Other language")</f>
        <v>English</v>
      </c>
      <c r="T2129">
        <f>Table1[[#This Row],[Gross Revenue]]-Table1[[#This Row],[Budget]]</f>
        <v>99930000</v>
      </c>
      <c r="U2129" s="1">
        <f>(Table1[[#This Row],[Gross Revenue]]/Table1[[#This Row],[Budget]])-1</f>
        <v>12.491250000000001</v>
      </c>
      <c r="V2129" t="str">
        <f t="shared" si="66"/>
        <v>&gt;150 minutes</v>
      </c>
      <c r="W2129">
        <f>Table1[[#This Row],[Profit]]/Table1[[#This Row],[Budget]]</f>
        <v>12.491250000000001</v>
      </c>
      <c r="X2129" s="22" t="str">
        <f>IF(L2129="","",
IF(L2129&lt;Predictability!$B$1,"Low",
IF(L2129&lt;=Predictability!$B$2,"Mid","High")))</f>
        <v>Low</v>
      </c>
      <c r="Y2129" s="22">
        <f t="shared" si="67"/>
        <v>1</v>
      </c>
    </row>
    <row r="2130" spans="1:25" x14ac:dyDescent="0.2">
      <c r="A2130" t="s">
        <v>3493</v>
      </c>
      <c r="B2130" t="s">
        <v>430</v>
      </c>
      <c r="C2130" t="s">
        <v>431</v>
      </c>
      <c r="D2130">
        <v>16000</v>
      </c>
      <c r="E2130">
        <v>19952</v>
      </c>
      <c r="F2130">
        <v>2</v>
      </c>
      <c r="G2130">
        <v>0</v>
      </c>
      <c r="H2130">
        <v>4.7</v>
      </c>
      <c r="I2130">
        <v>148</v>
      </c>
      <c r="J2130">
        <v>90</v>
      </c>
      <c r="K2130">
        <v>20259297</v>
      </c>
      <c r="L2130">
        <v>20000000</v>
      </c>
      <c r="M2130" s="2">
        <f>VLOOKUP(A2130,Sheet2!$A$1:G5854,2,0)</f>
        <v>38798</v>
      </c>
      <c r="N2130" t="str">
        <f>VLOOKUP(A2130,Sheet2!$A$1:G5854,3,0)</f>
        <v>Color</v>
      </c>
      <c r="O2130" t="str">
        <f>VLOOKUP(A2130,Sheet2!$A$1:G5854,4,0)</f>
        <v>Drama</v>
      </c>
      <c r="P2130" t="str">
        <f>VLOOKUP(A2130,Sheet2!$A$1:G5854,5,0)</f>
        <v>English</v>
      </c>
      <c r="Q2130" t="str">
        <f>VLOOKUP(A2130,Sheet2!$A$1:G5854,6,0)</f>
        <v>USA</v>
      </c>
      <c r="R2130" t="str">
        <f>VLOOKUP(A2130,Sheet2!$A$1:G5854,7,0)</f>
        <v>PG-13</v>
      </c>
      <c r="S2130" t="str">
        <f>IF(Table1[[#This Row],[Language]]="English","English","Other language")</f>
        <v>English</v>
      </c>
      <c r="T2130">
        <f>Table1[[#This Row],[Gross Revenue]]-Table1[[#This Row],[Budget]]</f>
        <v>259297</v>
      </c>
      <c r="U2130" s="1">
        <f>(Table1[[#This Row],[Gross Revenue]]/Table1[[#This Row],[Budget]])-1</f>
        <v>1.2964849999999917E-2</v>
      </c>
      <c r="V2130" t="str">
        <f t="shared" si="66"/>
        <v>90-110 minutes</v>
      </c>
      <c r="W2130">
        <f>Table1[[#This Row],[Profit]]/Table1[[#This Row],[Budget]]</f>
        <v>1.296485E-2</v>
      </c>
      <c r="X2130" s="22" t="str">
        <f>IF(L2130="","",
IF(L2130&lt;Predictability!$B$1,"Low",
IF(L2130&lt;=Predictability!$B$2,"Mid","High")))</f>
        <v>Mid</v>
      </c>
      <c r="Y2130" s="22">
        <f t="shared" si="67"/>
        <v>0</v>
      </c>
    </row>
    <row r="2131" spans="1:25" x14ac:dyDescent="0.2">
      <c r="A2131" t="s">
        <v>6206</v>
      </c>
      <c r="B2131" t="s">
        <v>786</v>
      </c>
      <c r="C2131" t="s">
        <v>2235</v>
      </c>
      <c r="D2131">
        <v>11000</v>
      </c>
      <c r="E2131">
        <v>11994</v>
      </c>
      <c r="F2131">
        <v>0</v>
      </c>
      <c r="G2131">
        <v>0</v>
      </c>
      <c r="H2131">
        <v>7.3</v>
      </c>
      <c r="I2131">
        <v>251</v>
      </c>
      <c r="J2131">
        <v>95</v>
      </c>
      <c r="K2131">
        <v>17791031</v>
      </c>
      <c r="L2131">
        <v>25000000</v>
      </c>
      <c r="M2131" s="2">
        <f>VLOOKUP(A2131,Sheet2!$A$1:G5855,2,0)</f>
        <v>37489</v>
      </c>
      <c r="N2131" t="str">
        <f>VLOOKUP(A2131,Sheet2!$A$1:G5855,3,0)</f>
        <v>Color</v>
      </c>
      <c r="O2131" t="str">
        <f>VLOOKUP(A2131,Sheet2!$A$1:G5855,4,0)</f>
        <v>Comedy</v>
      </c>
      <c r="P2131" t="str">
        <f>VLOOKUP(A2131,Sheet2!$A$1:G5855,5,0)</f>
        <v>English</v>
      </c>
      <c r="Q2131" t="str">
        <f>VLOOKUP(A2131,Sheet2!$A$1:G5855,6,0)</f>
        <v>USA</v>
      </c>
      <c r="R2131" t="str">
        <f>VLOOKUP(A2131,Sheet2!$A$1:G5855,7,0)</f>
        <v>R</v>
      </c>
      <c r="S2131" t="str">
        <f>IF(Table1[[#This Row],[Language]]="English","English","Other language")</f>
        <v>English</v>
      </c>
      <c r="T2131">
        <f>Table1[[#This Row],[Gross Revenue]]-Table1[[#This Row],[Budget]]</f>
        <v>-7208969</v>
      </c>
      <c r="U2131" s="1">
        <f>(Table1[[#This Row],[Gross Revenue]]/Table1[[#This Row],[Budget]])-1</f>
        <v>-0.28835876000000005</v>
      </c>
      <c r="V2131" t="str">
        <f t="shared" si="66"/>
        <v>90-110 minutes</v>
      </c>
      <c r="W2131">
        <f>Table1[[#This Row],[Profit]]/Table1[[#This Row],[Budget]]</f>
        <v>-0.28835875999999999</v>
      </c>
      <c r="X2131" s="22" t="str">
        <f>IF(L2131="","",
IF(L2131&lt;Predictability!$B$1,"Low",
IF(L2131&lt;=Predictability!$B$2,"Mid","High")))</f>
        <v>Mid</v>
      </c>
      <c r="Y2131" s="22">
        <f t="shared" si="67"/>
        <v>0</v>
      </c>
    </row>
    <row r="2132" spans="1:25" x14ac:dyDescent="0.2">
      <c r="A2132" t="s">
        <v>4337</v>
      </c>
      <c r="B2132" t="s">
        <v>892</v>
      </c>
      <c r="C2132" t="s">
        <v>1454</v>
      </c>
      <c r="D2132">
        <v>3000</v>
      </c>
      <c r="E2132">
        <v>6563</v>
      </c>
      <c r="F2132">
        <v>189</v>
      </c>
      <c r="G2132">
        <v>0</v>
      </c>
      <c r="H2132">
        <v>6</v>
      </c>
      <c r="I2132">
        <v>151</v>
      </c>
      <c r="J2132">
        <v>103</v>
      </c>
      <c r="K2132">
        <v>7948159</v>
      </c>
      <c r="L2132">
        <v>35000000</v>
      </c>
      <c r="M2132" s="2">
        <f>VLOOKUP(A2132,Sheet2!$A$1:G5856,2,0)</f>
        <v>39679</v>
      </c>
      <c r="N2132" t="str">
        <f>VLOOKUP(A2132,Sheet2!$A$1:G5856,3,0)</f>
        <v>Color</v>
      </c>
      <c r="O2132" t="str">
        <f>VLOOKUP(A2132,Sheet2!$A$1:G5856,4,0)</f>
        <v>Action</v>
      </c>
      <c r="P2132" t="str">
        <f>VLOOKUP(A2132,Sheet2!$A$1:G5856,5,0)</f>
        <v>English</v>
      </c>
      <c r="Q2132" t="str">
        <f>VLOOKUP(A2132,Sheet2!$A$1:G5856,6,0)</f>
        <v>USA</v>
      </c>
      <c r="R2132" t="str">
        <f>VLOOKUP(A2132,Sheet2!$A$1:G5856,7,0)</f>
        <v>R</v>
      </c>
      <c r="S2132" t="str">
        <f>IF(Table1[[#This Row],[Language]]="English","English","Other language")</f>
        <v>English</v>
      </c>
      <c r="T2132">
        <f>Table1[[#This Row],[Gross Revenue]]-Table1[[#This Row],[Budget]]</f>
        <v>-27051841</v>
      </c>
      <c r="U2132" s="1">
        <f>(Table1[[#This Row],[Gross Revenue]]/Table1[[#This Row],[Budget]])-1</f>
        <v>-0.77290974285714287</v>
      </c>
      <c r="V2132" t="str">
        <f t="shared" si="66"/>
        <v>90-110 minutes</v>
      </c>
      <c r="W2132">
        <f>Table1[[#This Row],[Profit]]/Table1[[#This Row],[Budget]]</f>
        <v>-0.77290974285714287</v>
      </c>
      <c r="X2132" s="22" t="str">
        <f>IF(L2132="","",
IF(L2132&lt;Predictability!$B$1,"Low",
IF(L2132&lt;=Predictability!$B$2,"Mid","High")))</f>
        <v>Mid</v>
      </c>
      <c r="Y2132" s="22">
        <f t="shared" si="67"/>
        <v>0</v>
      </c>
    </row>
    <row r="2133" spans="1:25" x14ac:dyDescent="0.2">
      <c r="A2133" t="s">
        <v>4336</v>
      </c>
      <c r="B2133" t="s">
        <v>258</v>
      </c>
      <c r="C2133" t="s">
        <v>1453</v>
      </c>
      <c r="D2133">
        <v>11000</v>
      </c>
      <c r="E2133">
        <v>13093</v>
      </c>
      <c r="F2133">
        <v>179</v>
      </c>
      <c r="G2133">
        <v>783</v>
      </c>
      <c r="H2133">
        <v>6</v>
      </c>
      <c r="I2133">
        <v>56</v>
      </c>
      <c r="J2133">
        <v>124</v>
      </c>
      <c r="K2133">
        <v>8406264</v>
      </c>
      <c r="L2133">
        <v>38000000</v>
      </c>
      <c r="M2133" s="2">
        <f>VLOOKUP(A2133,Sheet2!$A$1:G5857,2,0)</f>
        <v>36496</v>
      </c>
      <c r="N2133" t="str">
        <f>VLOOKUP(A2133,Sheet2!$A$1:G5857,3,0)</f>
        <v>Color</v>
      </c>
      <c r="O2133" t="str">
        <f>VLOOKUP(A2133,Sheet2!$A$1:G5857,4,0)</f>
        <v>Comedy</v>
      </c>
      <c r="P2133" t="str">
        <f>VLOOKUP(A2133,Sheet2!$A$1:G5857,5,0)</f>
        <v>English</v>
      </c>
      <c r="Q2133" t="str">
        <f>VLOOKUP(A2133,Sheet2!$A$1:G5857,6,0)</f>
        <v>USA</v>
      </c>
      <c r="R2133" t="str">
        <f>VLOOKUP(A2133,Sheet2!$A$1:G5857,7,0)</f>
        <v>R</v>
      </c>
      <c r="S2133" t="str">
        <f>IF(Table1[[#This Row],[Language]]="English","English","Other language")</f>
        <v>English</v>
      </c>
      <c r="T2133">
        <f>Table1[[#This Row],[Gross Revenue]]-Table1[[#This Row],[Budget]]</f>
        <v>-29593736</v>
      </c>
      <c r="U2133" s="1">
        <f>(Table1[[#This Row],[Gross Revenue]]/Table1[[#This Row],[Budget]])-1</f>
        <v>-0.77878252631578948</v>
      </c>
      <c r="V2133" t="str">
        <f t="shared" si="66"/>
        <v>111-130 minutes</v>
      </c>
      <c r="W2133">
        <f>Table1[[#This Row],[Profit]]/Table1[[#This Row],[Budget]]</f>
        <v>-0.77878252631578948</v>
      </c>
      <c r="X2133" s="22" t="str">
        <f>IF(L2133="","",
IF(L2133&lt;Predictability!$B$1,"Low",
IF(L2133&lt;=Predictability!$B$2,"Mid","High")))</f>
        <v>Mid</v>
      </c>
      <c r="Y2133" s="22">
        <f t="shared" si="67"/>
        <v>0</v>
      </c>
    </row>
    <row r="2134" spans="1:25" x14ac:dyDescent="0.2">
      <c r="A2134" t="s">
        <v>5389</v>
      </c>
      <c r="B2134" t="s">
        <v>798</v>
      </c>
      <c r="C2134" t="s">
        <v>1610</v>
      </c>
      <c r="D2134">
        <v>4000</v>
      </c>
      <c r="E2134">
        <v>5046</v>
      </c>
      <c r="F2134">
        <v>50</v>
      </c>
      <c r="G2134">
        <v>16000</v>
      </c>
      <c r="H2134">
        <v>6.7</v>
      </c>
      <c r="I2134">
        <v>246</v>
      </c>
      <c r="J2134">
        <v>90</v>
      </c>
      <c r="K2134">
        <v>149234747</v>
      </c>
      <c r="L2134">
        <v>130000000</v>
      </c>
      <c r="M2134" s="2">
        <f>VLOOKUP(A2134,Sheet2!$A$1:G5858,2,0)</f>
        <v>40573</v>
      </c>
      <c r="N2134" t="str">
        <f>VLOOKUP(A2134,Sheet2!$A$1:G5858,3,0)</f>
        <v>Color</v>
      </c>
      <c r="O2134" t="str">
        <f>VLOOKUP(A2134,Sheet2!$A$1:G5858,4,0)</f>
        <v>Action</v>
      </c>
      <c r="P2134" t="str">
        <f>VLOOKUP(A2134,Sheet2!$A$1:G5858,5,0)</f>
        <v>English</v>
      </c>
      <c r="Q2134" t="str">
        <f>VLOOKUP(A2134,Sheet2!$A$1:G5858,6,0)</f>
        <v>USA</v>
      </c>
      <c r="R2134" t="str">
        <f>VLOOKUP(A2134,Sheet2!$A$1:G5858,7,0)</f>
        <v>PG</v>
      </c>
      <c r="S2134" t="str">
        <f>IF(Table1[[#This Row],[Language]]="English","English","Other language")</f>
        <v>English</v>
      </c>
      <c r="T2134">
        <f>Table1[[#This Row],[Gross Revenue]]-Table1[[#This Row],[Budget]]</f>
        <v>19234747</v>
      </c>
      <c r="U2134" s="1">
        <f>(Table1[[#This Row],[Gross Revenue]]/Table1[[#This Row],[Budget]])-1</f>
        <v>0.1479595923076924</v>
      </c>
      <c r="V2134" t="str">
        <f t="shared" si="66"/>
        <v>90-110 minutes</v>
      </c>
      <c r="W2134">
        <f>Table1[[#This Row],[Profit]]/Table1[[#This Row],[Budget]]</f>
        <v>0.14795959230769232</v>
      </c>
      <c r="X2134" s="22" t="str">
        <f>IF(L2134="","",
IF(L2134&lt;Predictability!$B$1,"Low",
IF(L2134&lt;=Predictability!$B$2,"Mid","High")))</f>
        <v>High</v>
      </c>
      <c r="Y2134" s="22">
        <f t="shared" si="67"/>
        <v>0</v>
      </c>
    </row>
    <row r="2135" spans="1:25" x14ac:dyDescent="0.2">
      <c r="A2135" t="s">
        <v>5369</v>
      </c>
      <c r="B2135" t="s">
        <v>2261</v>
      </c>
      <c r="C2135" t="s">
        <v>2262</v>
      </c>
      <c r="D2135">
        <v>451</v>
      </c>
      <c r="E2135">
        <v>2023</v>
      </c>
      <c r="F2135">
        <v>395</v>
      </c>
      <c r="G2135">
        <v>0</v>
      </c>
      <c r="H2135">
        <v>6.7</v>
      </c>
      <c r="I2135">
        <v>403</v>
      </c>
      <c r="J2135">
        <v>106</v>
      </c>
      <c r="K2135">
        <v>168368427</v>
      </c>
      <c r="L2135">
        <v>200000000</v>
      </c>
      <c r="M2135" s="2">
        <f>VLOOKUP(A2135,Sheet2!$A$1:G5859,2,0)</f>
        <v>39678</v>
      </c>
      <c r="N2135" t="str">
        <f>VLOOKUP(A2135,Sheet2!$A$1:G5859,3,0)</f>
        <v>Color</v>
      </c>
      <c r="O2135" t="str">
        <f>VLOOKUP(A2135,Sheet2!$A$1:G5859,4,0)</f>
        <v>Action</v>
      </c>
      <c r="P2135" t="str">
        <f>VLOOKUP(A2135,Sheet2!$A$1:G5859,5,0)</f>
        <v>English</v>
      </c>
      <c r="Q2135" t="str">
        <f>VLOOKUP(A2135,Sheet2!$A$1:G5859,6,0)</f>
        <v>UK</v>
      </c>
      <c r="R2135" t="str">
        <f>VLOOKUP(A2135,Sheet2!$A$1:G5859,7,0)</f>
        <v>PG-13</v>
      </c>
      <c r="S2135" t="str">
        <f>IF(Table1[[#This Row],[Language]]="English","English","Other language")</f>
        <v>English</v>
      </c>
      <c r="T2135">
        <f>Table1[[#This Row],[Gross Revenue]]-Table1[[#This Row],[Budget]]</f>
        <v>-31631573</v>
      </c>
      <c r="U2135" s="1">
        <f>(Table1[[#This Row],[Gross Revenue]]/Table1[[#This Row],[Budget]])-1</f>
        <v>-0.15815786499999995</v>
      </c>
      <c r="V2135" t="str">
        <f t="shared" si="66"/>
        <v>90-110 minutes</v>
      </c>
      <c r="W2135">
        <f>Table1[[#This Row],[Profit]]/Table1[[#This Row],[Budget]]</f>
        <v>-0.15815786500000001</v>
      </c>
      <c r="X2135" s="22" t="str">
        <f>IF(L2135="","",
IF(L2135&lt;Predictability!$B$1,"Low",
IF(L2135&lt;=Predictability!$B$2,"Mid","High")))</f>
        <v>High</v>
      </c>
      <c r="Y2135" s="22">
        <f t="shared" si="67"/>
        <v>0</v>
      </c>
    </row>
    <row r="2136" spans="1:25" x14ac:dyDescent="0.2">
      <c r="A2136" t="s">
        <v>4404</v>
      </c>
      <c r="B2136" t="s">
        <v>1154</v>
      </c>
      <c r="C2136" t="s">
        <v>1510</v>
      </c>
      <c r="D2136">
        <v>137000</v>
      </c>
      <c r="E2136">
        <v>140268</v>
      </c>
      <c r="F2136">
        <v>66</v>
      </c>
      <c r="G2136">
        <v>0</v>
      </c>
      <c r="H2136">
        <v>6</v>
      </c>
      <c r="I2136">
        <v>198</v>
      </c>
      <c r="J2136">
        <v>89</v>
      </c>
      <c r="K2136">
        <v>31691811</v>
      </c>
      <c r="L2136">
        <v>12000000</v>
      </c>
      <c r="M2136" s="2">
        <f>VLOOKUP(A2136,Sheet2!$A$1:G5860,2,0)</f>
        <v>39762</v>
      </c>
      <c r="N2136" t="str">
        <f>VLOOKUP(A2136,Sheet2!$A$1:G5860,3,0)</f>
        <v>Color</v>
      </c>
      <c r="O2136" t="str">
        <f>VLOOKUP(A2136,Sheet2!$A$1:G5860,4,0)</f>
        <v>Horror</v>
      </c>
      <c r="P2136" t="str">
        <f>VLOOKUP(A2136,Sheet2!$A$1:G5860,5,0)</f>
        <v>English</v>
      </c>
      <c r="Q2136" t="str">
        <f>VLOOKUP(A2136,Sheet2!$A$1:G5860,6,0)</f>
        <v>USA</v>
      </c>
      <c r="R2136" t="str">
        <f>VLOOKUP(A2136,Sheet2!$A$1:G5860,7,0)</f>
        <v>R</v>
      </c>
      <c r="S2136" t="str">
        <f>IF(Table1[[#This Row],[Language]]="English","English","Other language")</f>
        <v>English</v>
      </c>
      <c r="T2136">
        <f>Table1[[#This Row],[Gross Revenue]]-Table1[[#This Row],[Budget]]</f>
        <v>19691811</v>
      </c>
      <c r="U2136" s="1">
        <f>(Table1[[#This Row],[Gross Revenue]]/Table1[[#This Row],[Budget]])-1</f>
        <v>1.6409842499999998</v>
      </c>
      <c r="V2136" t="str">
        <f t="shared" si="66"/>
        <v>&lt;90 minutes</v>
      </c>
      <c r="W2136">
        <f>Table1[[#This Row],[Profit]]/Table1[[#This Row],[Budget]]</f>
        <v>1.64098425</v>
      </c>
      <c r="X2136" s="22" t="str">
        <f>IF(L2136="","",
IF(L2136&lt;Predictability!$B$1,"Low",
IF(L2136&lt;=Predictability!$B$2,"Mid","High")))</f>
        <v>Mid</v>
      </c>
      <c r="Y2136" s="22">
        <f t="shared" si="67"/>
        <v>1</v>
      </c>
    </row>
    <row r="2137" spans="1:25" x14ac:dyDescent="0.2">
      <c r="A2137" t="s">
        <v>5554</v>
      </c>
      <c r="B2137" t="s">
        <v>2375</v>
      </c>
      <c r="C2137" t="s">
        <v>2376</v>
      </c>
      <c r="D2137">
        <v>358</v>
      </c>
      <c r="E2137">
        <v>1114</v>
      </c>
      <c r="F2137">
        <v>0</v>
      </c>
      <c r="G2137">
        <v>13000</v>
      </c>
      <c r="H2137">
        <v>6.8</v>
      </c>
      <c r="I2137">
        <v>175</v>
      </c>
      <c r="J2137">
        <v>98</v>
      </c>
      <c r="K2137">
        <v>18381787</v>
      </c>
      <c r="L2137">
        <v>11000000</v>
      </c>
      <c r="M2137" s="2">
        <f>VLOOKUP(A2137,Sheet2!$A$1:G5861,2,0)</f>
        <v>41132</v>
      </c>
      <c r="N2137" t="str">
        <f>VLOOKUP(A2137,Sheet2!$A$1:G5861,3,0)</f>
        <v>Color</v>
      </c>
      <c r="O2137" t="str">
        <f>VLOOKUP(A2137,Sheet2!$A$1:G5861,4,0)</f>
        <v>Comedy</v>
      </c>
      <c r="P2137" t="str">
        <f>VLOOKUP(A2137,Sheet2!$A$1:G5861,5,0)</f>
        <v>English</v>
      </c>
      <c r="Q2137" t="str">
        <f>VLOOKUP(A2137,Sheet2!$A$1:G5861,6,0)</f>
        <v>UK</v>
      </c>
      <c r="R2137" t="str">
        <f>VLOOKUP(A2137,Sheet2!$A$1:G5861,7,0)</f>
        <v>PG-13</v>
      </c>
      <c r="S2137" t="str">
        <f>IF(Table1[[#This Row],[Language]]="English","English","Other language")</f>
        <v>English</v>
      </c>
      <c r="T2137">
        <f>Table1[[#This Row],[Gross Revenue]]-Table1[[#This Row],[Budget]]</f>
        <v>7381787</v>
      </c>
      <c r="U2137" s="1">
        <f>(Table1[[#This Row],[Gross Revenue]]/Table1[[#This Row],[Budget]])-1</f>
        <v>0.6710715454545455</v>
      </c>
      <c r="V2137" t="str">
        <f t="shared" si="66"/>
        <v>90-110 minutes</v>
      </c>
      <c r="W2137">
        <f>Table1[[#This Row],[Profit]]/Table1[[#This Row],[Budget]]</f>
        <v>0.6710715454545455</v>
      </c>
      <c r="X2137" s="22" t="str">
        <f>IF(L2137="","",
IF(L2137&lt;Predictability!$B$1,"Low",
IF(L2137&lt;=Predictability!$B$2,"Mid","High")))</f>
        <v>Mid</v>
      </c>
      <c r="Y2137" s="22">
        <f t="shared" si="67"/>
        <v>1</v>
      </c>
    </row>
    <row r="2138" spans="1:25" x14ac:dyDescent="0.2">
      <c r="A2138" t="s">
        <v>3677</v>
      </c>
      <c r="B2138" t="s">
        <v>716</v>
      </c>
      <c r="C2138" t="s">
        <v>717</v>
      </c>
      <c r="D2138">
        <v>775</v>
      </c>
      <c r="E2138">
        <v>3001</v>
      </c>
      <c r="F2138">
        <v>48</v>
      </c>
      <c r="G2138">
        <v>0</v>
      </c>
      <c r="H2138">
        <v>5.2</v>
      </c>
      <c r="I2138">
        <v>137</v>
      </c>
      <c r="J2138">
        <v>101</v>
      </c>
      <c r="K2138">
        <v>30307804</v>
      </c>
      <c r="L2138">
        <v>35000000</v>
      </c>
      <c r="M2138" s="2">
        <f>VLOOKUP(A2138,Sheet2!$A$1:G5862,2,0)</f>
        <v>37405</v>
      </c>
      <c r="N2138" t="str">
        <f>VLOOKUP(A2138,Sheet2!$A$1:G5862,3,0)</f>
        <v>Color</v>
      </c>
      <c r="O2138" t="str">
        <f>VLOOKUP(A2138,Sheet2!$A$1:G5862,4,0)</f>
        <v>Drama</v>
      </c>
      <c r="P2138" t="str">
        <f>VLOOKUP(A2138,Sheet2!$A$1:G5862,5,0)</f>
        <v>English</v>
      </c>
      <c r="Q2138" t="str">
        <f>VLOOKUP(A2138,Sheet2!$A$1:G5862,6,0)</f>
        <v>USA</v>
      </c>
      <c r="R2138" t="str">
        <f>VLOOKUP(A2138,Sheet2!$A$1:G5862,7,0)</f>
        <v>R</v>
      </c>
      <c r="S2138" t="str">
        <f>IF(Table1[[#This Row],[Language]]="English","English","Other language")</f>
        <v>English</v>
      </c>
      <c r="T2138">
        <f>Table1[[#This Row],[Gross Revenue]]-Table1[[#This Row],[Budget]]</f>
        <v>-4692196</v>
      </c>
      <c r="U2138" s="1">
        <f>(Table1[[#This Row],[Gross Revenue]]/Table1[[#This Row],[Budget]])-1</f>
        <v>-0.13406274285714281</v>
      </c>
      <c r="V2138" t="str">
        <f t="shared" si="66"/>
        <v>90-110 minutes</v>
      </c>
      <c r="W2138">
        <f>Table1[[#This Row],[Profit]]/Table1[[#This Row],[Budget]]</f>
        <v>-0.13406274285714287</v>
      </c>
      <c r="X2138" s="22" t="str">
        <f>IF(L2138="","",
IF(L2138&lt;Predictability!$B$1,"Low",
IF(L2138&lt;=Predictability!$B$2,"Mid","High")))</f>
        <v>Mid</v>
      </c>
      <c r="Y2138" s="22">
        <f t="shared" si="67"/>
        <v>0</v>
      </c>
    </row>
    <row r="2139" spans="1:25" x14ac:dyDescent="0.2">
      <c r="A2139" t="s">
        <v>5533</v>
      </c>
      <c r="B2139" t="s">
        <v>2359</v>
      </c>
      <c r="C2139" t="s">
        <v>478</v>
      </c>
      <c r="D2139">
        <v>25000</v>
      </c>
      <c r="E2139">
        <v>45841</v>
      </c>
      <c r="F2139">
        <v>23</v>
      </c>
      <c r="G2139">
        <v>0</v>
      </c>
      <c r="H2139">
        <v>6.8</v>
      </c>
      <c r="I2139">
        <v>20</v>
      </c>
      <c r="J2139">
        <v>119</v>
      </c>
      <c r="K2139">
        <v>21413105</v>
      </c>
      <c r="L2139">
        <v>20000000</v>
      </c>
      <c r="M2139" s="2">
        <f>VLOOKUP(A2139,Sheet2!$A$1:G5863,2,0)</f>
        <v>33237</v>
      </c>
      <c r="N2139" t="str">
        <f>VLOOKUP(A2139,Sheet2!$A$1:G5863,3,0)</f>
        <v>Color</v>
      </c>
      <c r="O2139" t="str">
        <f>VLOOKUP(A2139,Sheet2!$A$1:G5863,4,0)</f>
        <v>Action</v>
      </c>
      <c r="P2139" t="str">
        <f>VLOOKUP(A2139,Sheet2!$A$1:G5863,5,0)</f>
        <v>English</v>
      </c>
      <c r="Q2139" t="str">
        <f>VLOOKUP(A2139,Sheet2!$A$1:G5863,6,0)</f>
        <v>Australia</v>
      </c>
      <c r="R2139" t="str">
        <f>VLOOKUP(A2139,Sheet2!$A$1:G5863,7,0)</f>
        <v>PG-13</v>
      </c>
      <c r="S2139" t="str">
        <f>IF(Table1[[#This Row],[Language]]="English","English","Other language")</f>
        <v>English</v>
      </c>
      <c r="T2139">
        <f>Table1[[#This Row],[Gross Revenue]]-Table1[[#This Row],[Budget]]</f>
        <v>1413105</v>
      </c>
      <c r="U2139" s="1">
        <f>(Table1[[#This Row],[Gross Revenue]]/Table1[[#This Row],[Budget]])-1</f>
        <v>7.0655249999999947E-2</v>
      </c>
      <c r="V2139" t="str">
        <f t="shared" si="66"/>
        <v>111-130 minutes</v>
      </c>
      <c r="W2139">
        <f>Table1[[#This Row],[Profit]]/Table1[[#This Row],[Budget]]</f>
        <v>7.0655250000000003E-2</v>
      </c>
      <c r="X2139" s="22" t="str">
        <f>IF(L2139="","",
IF(L2139&lt;Predictability!$B$1,"Low",
IF(L2139&lt;=Predictability!$B$2,"Mid","High")))</f>
        <v>Mid</v>
      </c>
      <c r="Y2139" s="22">
        <f t="shared" si="67"/>
        <v>0</v>
      </c>
    </row>
    <row r="2140" spans="1:25" x14ac:dyDescent="0.2">
      <c r="A2140" t="s">
        <v>6319</v>
      </c>
      <c r="B2140" t="s">
        <v>1671</v>
      </c>
      <c r="C2140" t="s">
        <v>2867</v>
      </c>
      <c r="D2140">
        <v>14000</v>
      </c>
      <c r="E2140">
        <v>14726</v>
      </c>
      <c r="F2140">
        <v>133</v>
      </c>
      <c r="G2140">
        <v>0</v>
      </c>
      <c r="H2140">
        <v>7.4</v>
      </c>
      <c r="I2140">
        <v>132</v>
      </c>
      <c r="J2140">
        <v>124</v>
      </c>
      <c r="K2140">
        <v>7060876</v>
      </c>
      <c r="L2140">
        <v>13500000</v>
      </c>
      <c r="M2140" s="2">
        <f>VLOOKUP(A2140,Sheet2!$A$1:G5864,2,0)</f>
        <v>36857</v>
      </c>
      <c r="N2140" t="str">
        <f>VLOOKUP(A2140,Sheet2!$A$1:G5864,3,0)</f>
        <v>Color</v>
      </c>
      <c r="O2140" t="str">
        <f>VLOOKUP(A2140,Sheet2!$A$1:G5864,4,0)</f>
        <v>Biography</v>
      </c>
      <c r="P2140" t="str">
        <f>VLOOKUP(A2140,Sheet2!$A$1:G5864,5,0)</f>
        <v>English</v>
      </c>
      <c r="Q2140" t="str">
        <f>VLOOKUP(A2140,Sheet2!$A$1:G5864,6,0)</f>
        <v>UK</v>
      </c>
      <c r="R2140" t="str">
        <f>VLOOKUP(A2140,Sheet2!$A$1:G5864,7,0)</f>
        <v>R</v>
      </c>
      <c r="S2140" t="str">
        <f>IF(Table1[[#This Row],[Language]]="English","English","Other language")</f>
        <v>English</v>
      </c>
      <c r="T2140">
        <f>Table1[[#This Row],[Gross Revenue]]-Table1[[#This Row],[Budget]]</f>
        <v>-6439124</v>
      </c>
      <c r="U2140" s="1">
        <f>(Table1[[#This Row],[Gross Revenue]]/Table1[[#This Row],[Budget]])-1</f>
        <v>-0.47697214814814815</v>
      </c>
      <c r="V2140" t="str">
        <f t="shared" si="66"/>
        <v>111-130 minutes</v>
      </c>
      <c r="W2140">
        <f>Table1[[#This Row],[Profit]]/Table1[[#This Row],[Budget]]</f>
        <v>-0.47697214814814815</v>
      </c>
      <c r="X2140" s="22" t="str">
        <f>IF(L2140="","",
IF(L2140&lt;Predictability!$B$1,"Low",
IF(L2140&lt;=Predictability!$B$2,"Mid","High")))</f>
        <v>Mid</v>
      </c>
      <c r="Y2140" s="22">
        <f t="shared" si="67"/>
        <v>0</v>
      </c>
    </row>
    <row r="2141" spans="1:25" x14ac:dyDescent="0.2">
      <c r="A2141" t="s">
        <v>6004</v>
      </c>
      <c r="B2141" t="s">
        <v>2667</v>
      </c>
      <c r="C2141" t="s">
        <v>2668</v>
      </c>
      <c r="D2141">
        <v>231</v>
      </c>
      <c r="E2141">
        <v>771</v>
      </c>
      <c r="F2141">
        <v>25</v>
      </c>
      <c r="G2141">
        <v>426</v>
      </c>
      <c r="H2141">
        <v>7.1</v>
      </c>
      <c r="I2141">
        <v>69</v>
      </c>
      <c r="J2141">
        <v>90</v>
      </c>
      <c r="K2141">
        <v>1689999</v>
      </c>
      <c r="L2141">
        <v>400000</v>
      </c>
      <c r="M2141" s="2">
        <f>VLOOKUP(A2141,Sheet2!$A$1:G5865,2,0)</f>
        <v>38896</v>
      </c>
      <c r="N2141" t="str">
        <f>VLOOKUP(A2141,Sheet2!$A$1:G5865,3,0)</f>
        <v>Color</v>
      </c>
      <c r="O2141" t="str">
        <f>VLOOKUP(A2141,Sheet2!$A$1:G5865,4,0)</f>
        <v>Drama</v>
      </c>
      <c r="P2141" t="str">
        <f>VLOOKUP(A2141,Sheet2!$A$1:G5865,5,0)</f>
        <v>Spanish</v>
      </c>
      <c r="Q2141" t="str">
        <f>VLOOKUP(A2141,Sheet2!$A$1:G5865,6,0)</f>
        <v>USA</v>
      </c>
      <c r="R2141" t="str">
        <f>VLOOKUP(A2141,Sheet2!$A$1:G5865,7,0)</f>
        <v>R</v>
      </c>
      <c r="S2141" t="str">
        <f>IF(Table1[[#This Row],[Language]]="English","English","Other language")</f>
        <v>Other language</v>
      </c>
      <c r="T2141">
        <f>Table1[[#This Row],[Gross Revenue]]-Table1[[#This Row],[Budget]]</f>
        <v>1289999</v>
      </c>
      <c r="U2141" s="1">
        <f>(Table1[[#This Row],[Gross Revenue]]/Table1[[#This Row],[Budget]])-1</f>
        <v>3.2249974999999997</v>
      </c>
      <c r="V2141" t="str">
        <f t="shared" si="66"/>
        <v>90-110 minutes</v>
      </c>
      <c r="W2141">
        <f>Table1[[#This Row],[Profit]]/Table1[[#This Row],[Budget]]</f>
        <v>3.2249975000000002</v>
      </c>
      <c r="X2141" s="22" t="str">
        <f>IF(L2141="","",
IF(L2141&lt;Predictability!$B$1,"Low",
IF(L2141&lt;=Predictability!$B$2,"Mid","High")))</f>
        <v>Low</v>
      </c>
      <c r="Y2141" s="22">
        <f t="shared" si="67"/>
        <v>1</v>
      </c>
    </row>
    <row r="2142" spans="1:25" x14ac:dyDescent="0.2">
      <c r="A2142" t="s">
        <v>3931</v>
      </c>
      <c r="B2142" t="s">
        <v>1026</v>
      </c>
      <c r="C2142" t="s">
        <v>1027</v>
      </c>
      <c r="D2142">
        <v>16000</v>
      </c>
      <c r="E2142">
        <v>31549</v>
      </c>
      <c r="F2142">
        <v>124</v>
      </c>
      <c r="G2142">
        <v>20000</v>
      </c>
      <c r="H2142">
        <v>5.6</v>
      </c>
      <c r="I2142">
        <v>208</v>
      </c>
      <c r="J2142">
        <v>96</v>
      </c>
      <c r="K2142">
        <v>33592415</v>
      </c>
      <c r="L2142">
        <v>130000000</v>
      </c>
      <c r="M2142" s="2">
        <f>VLOOKUP(A2142,Sheet2!$A$1:G5866,2,0)</f>
        <v>41362</v>
      </c>
      <c r="N2142" t="str">
        <f>VLOOKUP(A2142,Sheet2!$A$1:G5866,3,0)</f>
        <v>Color</v>
      </c>
      <c r="O2142" t="str">
        <f>VLOOKUP(A2142,Sheet2!$A$1:G5866,4,0)</f>
        <v>Action</v>
      </c>
      <c r="P2142" t="str">
        <f>VLOOKUP(A2142,Sheet2!$A$1:G5866,5,0)</f>
        <v>English</v>
      </c>
      <c r="Q2142" t="str">
        <f>VLOOKUP(A2142,Sheet2!$A$1:G5866,6,0)</f>
        <v>USA</v>
      </c>
      <c r="R2142" t="str">
        <f>VLOOKUP(A2142,Sheet2!$A$1:G5866,7,0)</f>
        <v>PG-13</v>
      </c>
      <c r="S2142" t="str">
        <f>IF(Table1[[#This Row],[Language]]="English","English","Other language")</f>
        <v>English</v>
      </c>
      <c r="T2142">
        <f>Table1[[#This Row],[Gross Revenue]]-Table1[[#This Row],[Budget]]</f>
        <v>-96407585</v>
      </c>
      <c r="U2142" s="1">
        <f>(Table1[[#This Row],[Gross Revenue]]/Table1[[#This Row],[Budget]])-1</f>
        <v>-0.74159680769230762</v>
      </c>
      <c r="V2142" t="str">
        <f t="shared" si="66"/>
        <v>90-110 minutes</v>
      </c>
      <c r="W2142">
        <f>Table1[[#This Row],[Profit]]/Table1[[#This Row],[Budget]]</f>
        <v>-0.74159680769230774</v>
      </c>
      <c r="X2142" s="22" t="str">
        <f>IF(L2142="","",
IF(L2142&lt;Predictability!$B$1,"Low",
IF(L2142&lt;=Predictability!$B$2,"Mid","High")))</f>
        <v>High</v>
      </c>
      <c r="Y2142" s="22">
        <f t="shared" si="67"/>
        <v>0</v>
      </c>
    </row>
    <row r="2143" spans="1:25" x14ac:dyDescent="0.2">
      <c r="A2143" t="s">
        <v>4416</v>
      </c>
      <c r="B2143" t="s">
        <v>1522</v>
      </c>
      <c r="C2143" t="s">
        <v>1523</v>
      </c>
      <c r="D2143">
        <v>31</v>
      </c>
      <c r="E2143">
        <v>81</v>
      </c>
      <c r="F2143">
        <v>17</v>
      </c>
      <c r="G2143">
        <v>543</v>
      </c>
      <c r="H2143">
        <v>6.1</v>
      </c>
      <c r="I2143">
        <v>72</v>
      </c>
      <c r="J2143">
        <v>99</v>
      </c>
      <c r="K2143">
        <v>22770</v>
      </c>
      <c r="L2143">
        <v>5500000</v>
      </c>
      <c r="M2143" s="2">
        <f>VLOOKUP(A2143,Sheet2!$A$1:G5867,2,0)</f>
        <v>41629</v>
      </c>
      <c r="N2143" t="str">
        <f>VLOOKUP(A2143,Sheet2!$A$1:G5867,3,0)</f>
        <v>Color</v>
      </c>
      <c r="O2143" t="str">
        <f>VLOOKUP(A2143,Sheet2!$A$1:G5867,4,0)</f>
        <v>Comedy</v>
      </c>
      <c r="P2143" t="str">
        <f>VLOOKUP(A2143,Sheet2!$A$1:G5867,5,0)</f>
        <v>Japanese</v>
      </c>
      <c r="Q2143" t="str">
        <f>VLOOKUP(A2143,Sheet2!$A$1:G5867,6,0)</f>
        <v>Japan</v>
      </c>
      <c r="R2143" t="str">
        <f>VLOOKUP(A2143,Sheet2!$A$1:G5867,7,0)</f>
        <v>Unrated</v>
      </c>
      <c r="S2143" t="str">
        <f>IF(Table1[[#This Row],[Language]]="English","English","Other language")</f>
        <v>Other language</v>
      </c>
      <c r="T2143">
        <f>Table1[[#This Row],[Gross Revenue]]-Table1[[#This Row],[Budget]]</f>
        <v>-5477230</v>
      </c>
      <c r="U2143" s="1">
        <f>(Table1[[#This Row],[Gross Revenue]]/Table1[[#This Row],[Budget]])-1</f>
        <v>-0.99585999999999997</v>
      </c>
      <c r="V2143" t="str">
        <f t="shared" si="66"/>
        <v>90-110 minutes</v>
      </c>
      <c r="W2143">
        <f>Table1[[#This Row],[Profit]]/Table1[[#This Row],[Budget]]</f>
        <v>-0.99585999999999997</v>
      </c>
      <c r="X2143" s="22" t="str">
        <f>IF(L2143="","",
IF(L2143&lt;Predictability!$B$1,"Low",
IF(L2143&lt;=Predictability!$B$2,"Mid","High")))</f>
        <v>Low</v>
      </c>
      <c r="Y2143" s="22">
        <f t="shared" si="67"/>
        <v>0</v>
      </c>
    </row>
    <row r="2144" spans="1:25" x14ac:dyDescent="0.2">
      <c r="A2144" t="s">
        <v>5772</v>
      </c>
      <c r="B2144" t="s">
        <v>1062</v>
      </c>
      <c r="C2144" t="s">
        <v>2040</v>
      </c>
      <c r="D2144">
        <v>967</v>
      </c>
      <c r="E2144">
        <v>1582</v>
      </c>
      <c r="F2144">
        <v>263</v>
      </c>
      <c r="G2144">
        <v>0</v>
      </c>
      <c r="H2144">
        <v>7</v>
      </c>
      <c r="I2144">
        <v>248</v>
      </c>
      <c r="J2144">
        <v>91</v>
      </c>
      <c r="K2144">
        <v>2221809</v>
      </c>
      <c r="L2144">
        <v>5000000</v>
      </c>
      <c r="M2144" s="2">
        <f>VLOOKUP(A2144,Sheet2!$A$1:G5868,2,0)</f>
        <v>40322</v>
      </c>
      <c r="N2144" t="str">
        <f>VLOOKUP(A2144,Sheet2!$A$1:G5868,3,0)</f>
        <v>Color</v>
      </c>
      <c r="O2144" t="str">
        <f>VLOOKUP(A2144,Sheet2!$A$1:G5868,4,0)</f>
        <v>Drama</v>
      </c>
      <c r="P2144" t="str">
        <f>VLOOKUP(A2144,Sheet2!$A$1:G5868,5,0)</f>
        <v>English</v>
      </c>
      <c r="Q2144" t="str">
        <f>VLOOKUP(A2144,Sheet2!$A$1:G5868,6,0)</f>
        <v>USA</v>
      </c>
      <c r="R2144" t="str">
        <f>VLOOKUP(A2144,Sheet2!$A$1:G5868,7,0)</f>
        <v>PG-13</v>
      </c>
      <c r="S2144" t="str">
        <f>IF(Table1[[#This Row],[Language]]="English","English","Other language")</f>
        <v>English</v>
      </c>
      <c r="T2144">
        <f>Table1[[#This Row],[Gross Revenue]]-Table1[[#This Row],[Budget]]</f>
        <v>-2778191</v>
      </c>
      <c r="U2144" s="1">
        <f>(Table1[[#This Row],[Gross Revenue]]/Table1[[#This Row],[Budget]])-1</f>
        <v>-0.55563819999999997</v>
      </c>
      <c r="V2144" t="str">
        <f t="shared" si="66"/>
        <v>90-110 minutes</v>
      </c>
      <c r="W2144">
        <f>Table1[[#This Row],[Profit]]/Table1[[#This Row],[Budget]]</f>
        <v>-0.55563819999999997</v>
      </c>
      <c r="X2144" s="22" t="str">
        <f>IF(L2144="","",
IF(L2144&lt;Predictability!$B$1,"Low",
IF(L2144&lt;=Predictability!$B$2,"Mid","High")))</f>
        <v>Low</v>
      </c>
      <c r="Y2144" s="22">
        <f t="shared" si="67"/>
        <v>0</v>
      </c>
    </row>
    <row r="2145" spans="1:25" x14ac:dyDescent="0.2">
      <c r="A2145" t="s">
        <v>6433</v>
      </c>
      <c r="B2145" t="s">
        <v>2925</v>
      </c>
      <c r="C2145" t="s">
        <v>1617</v>
      </c>
      <c r="D2145">
        <v>116</v>
      </c>
      <c r="E2145">
        <v>312</v>
      </c>
      <c r="F2145">
        <v>176</v>
      </c>
      <c r="G2145">
        <v>0</v>
      </c>
      <c r="H2145">
        <v>7.5</v>
      </c>
      <c r="I2145">
        <v>74</v>
      </c>
      <c r="J2145">
        <v>94</v>
      </c>
      <c r="K2145">
        <v>6165429</v>
      </c>
      <c r="L2145">
        <v>6000000</v>
      </c>
      <c r="M2145" s="2">
        <f>VLOOKUP(A2145,Sheet2!$A$1:G5869,2,0)</f>
        <v>37556</v>
      </c>
      <c r="N2145" t="str">
        <f>VLOOKUP(A2145,Sheet2!$A$1:G5869,3,0)</f>
        <v>Color</v>
      </c>
      <c r="O2145" t="str">
        <f>VLOOKUP(A2145,Sheet2!$A$1:G5869,4,0)</f>
        <v>Adventure</v>
      </c>
      <c r="P2145" t="str">
        <f>VLOOKUP(A2145,Sheet2!$A$1:G5869,5,0)</f>
        <v>Aboriginal</v>
      </c>
      <c r="Q2145" t="str">
        <f>VLOOKUP(A2145,Sheet2!$A$1:G5869,6,0)</f>
        <v>Australia</v>
      </c>
      <c r="R2145" t="str">
        <f>VLOOKUP(A2145,Sheet2!$A$1:G5869,7,0)</f>
        <v>PG</v>
      </c>
      <c r="S2145" t="str">
        <f>IF(Table1[[#This Row],[Language]]="English","English","Other language")</f>
        <v>Other language</v>
      </c>
      <c r="T2145">
        <f>Table1[[#This Row],[Gross Revenue]]-Table1[[#This Row],[Budget]]</f>
        <v>165429</v>
      </c>
      <c r="U2145" s="1">
        <f>(Table1[[#This Row],[Gross Revenue]]/Table1[[#This Row],[Budget]])-1</f>
        <v>2.7571500000000082E-2</v>
      </c>
      <c r="V2145" t="str">
        <f t="shared" si="66"/>
        <v>90-110 minutes</v>
      </c>
      <c r="W2145">
        <f>Table1[[#This Row],[Profit]]/Table1[[#This Row],[Budget]]</f>
        <v>2.7571499999999999E-2</v>
      </c>
      <c r="X2145" s="22" t="str">
        <f>IF(L2145="","",
IF(L2145&lt;Predictability!$B$1,"Low",
IF(L2145&lt;=Predictability!$B$2,"Mid","High")))</f>
        <v>Low</v>
      </c>
      <c r="Y2145" s="22">
        <f t="shared" si="67"/>
        <v>0</v>
      </c>
    </row>
    <row r="2146" spans="1:25" x14ac:dyDescent="0.2">
      <c r="A2146" t="s">
        <v>4058</v>
      </c>
      <c r="B2146" t="s">
        <v>700</v>
      </c>
      <c r="C2146" t="s">
        <v>324</v>
      </c>
      <c r="D2146">
        <v>12000</v>
      </c>
      <c r="E2146">
        <v>14007</v>
      </c>
      <c r="F2146">
        <v>99</v>
      </c>
      <c r="G2146">
        <v>0</v>
      </c>
      <c r="H2146">
        <v>5.7</v>
      </c>
      <c r="I2146">
        <v>166</v>
      </c>
      <c r="J2146">
        <v>98</v>
      </c>
      <c r="K2146">
        <v>67128202</v>
      </c>
      <c r="L2146">
        <v>65000000</v>
      </c>
      <c r="M2146" s="2">
        <f>VLOOKUP(A2146,Sheet2!$A$1:G5870,2,0)</f>
        <v>39938</v>
      </c>
      <c r="N2146" t="str">
        <f>VLOOKUP(A2146,Sheet2!$A$1:G5870,3,0)</f>
        <v>Color</v>
      </c>
      <c r="O2146" t="str">
        <f>VLOOKUP(A2146,Sheet2!$A$1:G5870,4,0)</f>
        <v>Action</v>
      </c>
      <c r="P2146" t="str">
        <f>VLOOKUP(A2146,Sheet2!$A$1:G5870,5,0)</f>
        <v>English</v>
      </c>
      <c r="Q2146" t="str">
        <f>VLOOKUP(A2146,Sheet2!$A$1:G5870,6,0)</f>
        <v>USA</v>
      </c>
      <c r="R2146" t="str">
        <f>VLOOKUP(A2146,Sheet2!$A$1:G5870,7,0)</f>
        <v>PG</v>
      </c>
      <c r="S2146" t="str">
        <f>IF(Table1[[#This Row],[Language]]="English","English","Other language")</f>
        <v>English</v>
      </c>
      <c r="T2146">
        <f>Table1[[#This Row],[Gross Revenue]]-Table1[[#This Row],[Budget]]</f>
        <v>2128202</v>
      </c>
      <c r="U2146" s="1">
        <f>(Table1[[#This Row],[Gross Revenue]]/Table1[[#This Row],[Budget]])-1</f>
        <v>3.2741569230769318E-2</v>
      </c>
      <c r="V2146" t="str">
        <f t="shared" si="66"/>
        <v>90-110 minutes</v>
      </c>
      <c r="W2146">
        <f>Table1[[#This Row],[Profit]]/Table1[[#This Row],[Budget]]</f>
        <v>3.2741569230769228E-2</v>
      </c>
      <c r="X2146" s="22" t="str">
        <f>IF(L2146="","",
IF(L2146&lt;Predictability!$B$1,"Low",
IF(L2146&lt;=Predictability!$B$2,"Mid","High")))</f>
        <v>High</v>
      </c>
      <c r="Y2146" s="22">
        <f t="shared" si="67"/>
        <v>0</v>
      </c>
    </row>
    <row r="2147" spans="1:25" x14ac:dyDescent="0.2">
      <c r="A2147" t="s">
        <v>5684</v>
      </c>
      <c r="B2147" t="s">
        <v>734</v>
      </c>
      <c r="C2147" t="s">
        <v>519</v>
      </c>
      <c r="D2147">
        <v>1000</v>
      </c>
      <c r="E2147">
        <v>4231</v>
      </c>
      <c r="F2147">
        <v>19</v>
      </c>
      <c r="G2147">
        <v>0</v>
      </c>
      <c r="H2147">
        <v>6.9</v>
      </c>
      <c r="I2147">
        <v>74</v>
      </c>
      <c r="J2147">
        <v>109</v>
      </c>
      <c r="K2147">
        <v>52277485</v>
      </c>
      <c r="L2147">
        <v>35000000</v>
      </c>
      <c r="M2147" s="2">
        <f>VLOOKUP(A2147,Sheet2!$A$1:G5871,2,0)</f>
        <v>37903</v>
      </c>
      <c r="N2147" t="str">
        <f>VLOOKUP(A2147,Sheet2!$A$1:G5871,3,0)</f>
        <v>Color</v>
      </c>
      <c r="O2147" t="str">
        <f>VLOOKUP(A2147,Sheet2!$A$1:G5871,4,0)</f>
        <v>Biography</v>
      </c>
      <c r="P2147" t="str">
        <f>VLOOKUP(A2147,Sheet2!$A$1:G5871,5,0)</f>
        <v>English</v>
      </c>
      <c r="Q2147" t="str">
        <f>VLOOKUP(A2147,Sheet2!$A$1:G5871,6,0)</f>
        <v>USA</v>
      </c>
      <c r="R2147" t="str">
        <f>VLOOKUP(A2147,Sheet2!$A$1:G5871,7,0)</f>
        <v>PG</v>
      </c>
      <c r="S2147" t="str">
        <f>IF(Table1[[#This Row],[Language]]="English","English","Other language")</f>
        <v>English</v>
      </c>
      <c r="T2147">
        <f>Table1[[#This Row],[Gross Revenue]]-Table1[[#This Row],[Budget]]</f>
        <v>17277485</v>
      </c>
      <c r="U2147" s="1">
        <f>(Table1[[#This Row],[Gross Revenue]]/Table1[[#This Row],[Budget]])-1</f>
        <v>0.49364242857142848</v>
      </c>
      <c r="V2147" t="str">
        <f t="shared" si="66"/>
        <v>90-110 minutes</v>
      </c>
      <c r="W2147">
        <f>Table1[[#This Row],[Profit]]/Table1[[#This Row],[Budget]]</f>
        <v>0.49364242857142859</v>
      </c>
      <c r="X2147" s="22" t="str">
        <f>IF(L2147="","",
IF(L2147&lt;Predictability!$B$1,"Low",
IF(L2147&lt;=Predictability!$B$2,"Mid","High")))</f>
        <v>Mid</v>
      </c>
      <c r="Y2147" s="22">
        <f t="shared" si="67"/>
        <v>0</v>
      </c>
    </row>
    <row r="2148" spans="1:25" x14ac:dyDescent="0.2">
      <c r="A2148" t="s">
        <v>6521</v>
      </c>
      <c r="B2148" t="s">
        <v>306</v>
      </c>
      <c r="C2148" t="s">
        <v>1781</v>
      </c>
      <c r="D2148">
        <v>854</v>
      </c>
      <c r="E2148">
        <v>1653</v>
      </c>
      <c r="F2148">
        <v>11000</v>
      </c>
      <c r="G2148">
        <v>0</v>
      </c>
      <c r="H2148">
        <v>7.6</v>
      </c>
      <c r="I2148">
        <v>64</v>
      </c>
      <c r="J2148">
        <v>88</v>
      </c>
      <c r="K2148">
        <v>14792779</v>
      </c>
      <c r="L2148">
        <v>16000000</v>
      </c>
      <c r="M2148" s="2">
        <f>VLOOKUP(A2148,Sheet2!$A$1:G5872,2,0)</f>
        <v>31980</v>
      </c>
      <c r="N2148" t="str">
        <f>VLOOKUP(A2148,Sheet2!$A$1:G5872,3,0)</f>
        <v>Color</v>
      </c>
      <c r="O2148" t="str">
        <f>VLOOKUP(A2148,Sheet2!$A$1:G5872,4,0)</f>
        <v>Comedy</v>
      </c>
      <c r="P2148" t="str">
        <f>VLOOKUP(A2148,Sheet2!$A$1:G5872,5,0)</f>
        <v>English</v>
      </c>
      <c r="Q2148" t="str">
        <f>VLOOKUP(A2148,Sheet2!$A$1:G5872,6,0)</f>
        <v>USA</v>
      </c>
      <c r="R2148" t="str">
        <f>VLOOKUP(A2148,Sheet2!$A$1:G5872,7,0)</f>
        <v>PG</v>
      </c>
      <c r="S2148" t="str">
        <f>IF(Table1[[#This Row],[Language]]="English","English","Other language")</f>
        <v>English</v>
      </c>
      <c r="T2148">
        <f>Table1[[#This Row],[Gross Revenue]]-Table1[[#This Row],[Budget]]</f>
        <v>-1207221</v>
      </c>
      <c r="U2148" s="1">
        <f>(Table1[[#This Row],[Gross Revenue]]/Table1[[#This Row],[Budget]])-1</f>
        <v>-7.5451312500000034E-2</v>
      </c>
      <c r="V2148" t="str">
        <f t="shared" si="66"/>
        <v>&lt;90 minutes</v>
      </c>
      <c r="W2148">
        <f>Table1[[#This Row],[Profit]]/Table1[[#This Row],[Budget]]</f>
        <v>-7.5451312500000006E-2</v>
      </c>
      <c r="X2148" s="22" t="str">
        <f>IF(L2148="","",
IF(L2148&lt;Predictability!$B$1,"Low",
IF(L2148&lt;=Predictability!$B$2,"Mid","High")))</f>
        <v>Mid</v>
      </c>
      <c r="Y2148" s="22">
        <f t="shared" si="67"/>
        <v>0</v>
      </c>
    </row>
    <row r="2149" spans="1:25" x14ac:dyDescent="0.2">
      <c r="A2149" t="s">
        <v>5620</v>
      </c>
      <c r="B2149" t="s">
        <v>1704</v>
      </c>
      <c r="C2149" t="s">
        <v>1025</v>
      </c>
      <c r="D2149">
        <v>2000</v>
      </c>
      <c r="E2149">
        <v>4334</v>
      </c>
      <c r="F2149">
        <v>503</v>
      </c>
      <c r="G2149">
        <v>892</v>
      </c>
      <c r="H2149">
        <v>6.9</v>
      </c>
      <c r="I2149">
        <v>10</v>
      </c>
      <c r="J2149">
        <v>114</v>
      </c>
      <c r="K2149">
        <v>4651977</v>
      </c>
      <c r="L2149">
        <v>35000000</v>
      </c>
      <c r="M2149" s="2">
        <f>VLOOKUP(A2149,Sheet2!$A$1:G5873,2,0)</f>
        <v>33885</v>
      </c>
      <c r="N2149" t="str">
        <f>VLOOKUP(A2149,Sheet2!$A$1:G5873,3,0)</f>
        <v>Color</v>
      </c>
      <c r="O2149" t="str">
        <f>VLOOKUP(A2149,Sheet2!$A$1:G5873,4,0)</f>
        <v>Drama</v>
      </c>
      <c r="P2149" t="str">
        <f>VLOOKUP(A2149,Sheet2!$A$1:G5873,5,0)</f>
        <v>English</v>
      </c>
      <c r="Q2149" t="str">
        <f>VLOOKUP(A2149,Sheet2!$A$1:G5873,6,0)</f>
        <v>USA</v>
      </c>
      <c r="R2149" t="str">
        <f>VLOOKUP(A2149,Sheet2!$A$1:G5873,7,0)</f>
        <v>PG-13</v>
      </c>
      <c r="S2149" t="str">
        <f>IF(Table1[[#This Row],[Language]]="English","English","Other language")</f>
        <v>English</v>
      </c>
      <c r="T2149">
        <f>Table1[[#This Row],[Gross Revenue]]-Table1[[#This Row],[Budget]]</f>
        <v>-30348023</v>
      </c>
      <c r="U2149" s="1">
        <f>(Table1[[#This Row],[Gross Revenue]]/Table1[[#This Row],[Budget]])-1</f>
        <v>-0.86708637142857148</v>
      </c>
      <c r="V2149" t="str">
        <f t="shared" si="66"/>
        <v>111-130 minutes</v>
      </c>
      <c r="W2149">
        <f>Table1[[#This Row],[Profit]]/Table1[[#This Row],[Budget]]</f>
        <v>-0.86708637142857148</v>
      </c>
      <c r="X2149" s="22" t="str">
        <f>IF(L2149="","",
IF(L2149&lt;Predictability!$B$1,"Low",
IF(L2149&lt;=Predictability!$B$2,"Mid","High")))</f>
        <v>Mid</v>
      </c>
      <c r="Y2149" s="22">
        <f t="shared" si="67"/>
        <v>0</v>
      </c>
    </row>
    <row r="2150" spans="1:25" x14ac:dyDescent="0.2">
      <c r="A2150" t="s">
        <v>6944</v>
      </c>
      <c r="B2150" t="s">
        <v>211</v>
      </c>
      <c r="C2150" t="s">
        <v>692</v>
      </c>
      <c r="D2150">
        <v>22000</v>
      </c>
      <c r="E2150">
        <v>23008</v>
      </c>
      <c r="F2150">
        <v>17000</v>
      </c>
      <c r="G2150">
        <v>0</v>
      </c>
      <c r="H2150">
        <v>8.3000000000000007</v>
      </c>
      <c r="I2150">
        <v>151</v>
      </c>
      <c r="J2150">
        <v>121</v>
      </c>
      <c r="K2150">
        <v>45250</v>
      </c>
      <c r="L2150">
        <v>18000000</v>
      </c>
      <c r="M2150" s="2">
        <f>VLOOKUP(A2150,Sheet2!$A$1:G5874,2,0)</f>
        <v>29430</v>
      </c>
      <c r="N2150" t="str">
        <f>VLOOKUP(A2150,Sheet2!$A$1:G5874,3,0)</f>
        <v>Black and White</v>
      </c>
      <c r="O2150" t="str">
        <f>VLOOKUP(A2150,Sheet2!$A$1:G5874,4,0)</f>
        <v>Biography</v>
      </c>
      <c r="P2150" t="str">
        <f>VLOOKUP(A2150,Sheet2!$A$1:G5874,5,0)</f>
        <v>English</v>
      </c>
      <c r="Q2150" t="str">
        <f>VLOOKUP(A2150,Sheet2!$A$1:G5874,6,0)</f>
        <v>USA</v>
      </c>
      <c r="R2150" t="str">
        <f>VLOOKUP(A2150,Sheet2!$A$1:G5874,7,0)</f>
        <v>R</v>
      </c>
      <c r="S2150" t="str">
        <f>IF(Table1[[#This Row],[Language]]="English","English","Other language")</f>
        <v>English</v>
      </c>
      <c r="T2150">
        <f>Table1[[#This Row],[Gross Revenue]]-Table1[[#This Row],[Budget]]</f>
        <v>-17954750</v>
      </c>
      <c r="U2150" s="1">
        <f>(Table1[[#This Row],[Gross Revenue]]/Table1[[#This Row],[Budget]])-1</f>
        <v>-0.99748611111111107</v>
      </c>
      <c r="V2150" t="str">
        <f t="shared" si="66"/>
        <v>111-130 minutes</v>
      </c>
      <c r="W2150">
        <f>Table1[[#This Row],[Profit]]/Table1[[#This Row],[Budget]]</f>
        <v>-0.99748611111111107</v>
      </c>
      <c r="X2150" s="22" t="str">
        <f>IF(L2150="","",
IF(L2150&lt;Predictability!$B$1,"Low",
IF(L2150&lt;=Predictability!$B$2,"Mid","High")))</f>
        <v>Mid</v>
      </c>
      <c r="Y2150" s="22">
        <f t="shared" si="67"/>
        <v>0</v>
      </c>
    </row>
    <row r="2151" spans="1:25" x14ac:dyDescent="0.2">
      <c r="A2151" t="s">
        <v>7004</v>
      </c>
      <c r="B2151" t="s">
        <v>628</v>
      </c>
      <c r="C2151" t="s">
        <v>1734</v>
      </c>
      <c r="D2151">
        <v>11000</v>
      </c>
      <c r="E2151">
        <v>12906</v>
      </c>
      <c r="F2151">
        <v>14000</v>
      </c>
      <c r="G2151">
        <v>16000</v>
      </c>
      <c r="H2151">
        <v>8.5</v>
      </c>
      <c r="I2151">
        <v>234</v>
      </c>
      <c r="J2151">
        <v>115</v>
      </c>
      <c r="K2151">
        <v>242374454</v>
      </c>
      <c r="L2151">
        <v>18000000</v>
      </c>
      <c r="M2151" s="2">
        <f>VLOOKUP(A2151,Sheet2!$A$1:G5875,2,0)</f>
        <v>29722</v>
      </c>
      <c r="N2151" t="str">
        <f>VLOOKUP(A2151,Sheet2!$A$1:G5875,3,0)</f>
        <v>Color</v>
      </c>
      <c r="O2151" t="str">
        <f>VLOOKUP(A2151,Sheet2!$A$1:G5875,4,0)</f>
        <v>Action</v>
      </c>
      <c r="P2151" t="str">
        <f>VLOOKUP(A2151,Sheet2!$A$1:G5875,5,0)</f>
        <v>English</v>
      </c>
      <c r="Q2151" t="str">
        <f>VLOOKUP(A2151,Sheet2!$A$1:G5875,6,0)</f>
        <v>USA</v>
      </c>
      <c r="R2151" t="str">
        <f>VLOOKUP(A2151,Sheet2!$A$1:G5875,7,0)</f>
        <v>PG</v>
      </c>
      <c r="S2151" t="str">
        <f>IF(Table1[[#This Row],[Language]]="English","English","Other language")</f>
        <v>English</v>
      </c>
      <c r="T2151">
        <f>Table1[[#This Row],[Gross Revenue]]-Table1[[#This Row],[Budget]]</f>
        <v>224374454</v>
      </c>
      <c r="U2151" s="1">
        <f>(Table1[[#This Row],[Gross Revenue]]/Table1[[#This Row],[Budget]])-1</f>
        <v>12.465247444444444</v>
      </c>
      <c r="V2151" t="str">
        <f t="shared" si="66"/>
        <v>111-130 minutes</v>
      </c>
      <c r="W2151">
        <f>Table1[[#This Row],[Profit]]/Table1[[#This Row],[Budget]]</f>
        <v>12.465247444444444</v>
      </c>
      <c r="X2151" s="22" t="str">
        <f>IF(L2151="","",
IF(L2151&lt;Predictability!$B$1,"Low",
IF(L2151&lt;=Predictability!$B$2,"Mid","High")))</f>
        <v>Mid</v>
      </c>
      <c r="Y2151" s="22">
        <f t="shared" si="67"/>
        <v>1</v>
      </c>
    </row>
    <row r="2152" spans="1:25" x14ac:dyDescent="0.2">
      <c r="A2152" t="s">
        <v>6861</v>
      </c>
      <c r="B2152" t="s">
        <v>1137</v>
      </c>
      <c r="C2152" t="s">
        <v>455</v>
      </c>
      <c r="D2152">
        <v>10000</v>
      </c>
      <c r="E2152">
        <v>12285</v>
      </c>
      <c r="F2152">
        <v>272</v>
      </c>
      <c r="G2152">
        <v>12000</v>
      </c>
      <c r="H2152">
        <v>8</v>
      </c>
      <c r="I2152">
        <v>100</v>
      </c>
      <c r="J2152">
        <v>133</v>
      </c>
      <c r="K2152">
        <v>172825435</v>
      </c>
      <c r="L2152">
        <v>25000000</v>
      </c>
      <c r="M2152" s="2">
        <f>VLOOKUP(A2152,Sheet2!$A$1:G5876,2,0)</f>
        <v>32349</v>
      </c>
      <c r="N2152" t="str">
        <f>VLOOKUP(A2152,Sheet2!$A$1:G5876,3,0)</f>
        <v>Color</v>
      </c>
      <c r="O2152" t="str">
        <f>VLOOKUP(A2152,Sheet2!$A$1:G5876,4,0)</f>
        <v>Drama</v>
      </c>
      <c r="P2152" t="str">
        <f>VLOOKUP(A2152,Sheet2!$A$1:G5876,5,0)</f>
        <v>English</v>
      </c>
      <c r="Q2152" t="str">
        <f>VLOOKUP(A2152,Sheet2!$A$1:G5876,6,0)</f>
        <v>USA</v>
      </c>
      <c r="R2152" t="str">
        <f>VLOOKUP(A2152,Sheet2!$A$1:G5876,7,0)</f>
        <v>R</v>
      </c>
      <c r="S2152" t="str">
        <f>IF(Table1[[#This Row],[Language]]="English","English","Other language")</f>
        <v>English</v>
      </c>
      <c r="T2152">
        <f>Table1[[#This Row],[Gross Revenue]]-Table1[[#This Row],[Budget]]</f>
        <v>147825435</v>
      </c>
      <c r="U2152" s="1">
        <f>(Table1[[#This Row],[Gross Revenue]]/Table1[[#This Row],[Budget]])-1</f>
        <v>5.9130174000000002</v>
      </c>
      <c r="V2152" t="str">
        <f t="shared" si="66"/>
        <v>131-150 minutes</v>
      </c>
      <c r="W2152">
        <f>Table1[[#This Row],[Profit]]/Table1[[#This Row],[Budget]]</f>
        <v>5.9130174000000002</v>
      </c>
      <c r="X2152" s="22" t="str">
        <f>IF(L2152="","",
IF(L2152&lt;Predictability!$B$1,"Low",
IF(L2152&lt;=Predictability!$B$2,"Mid","High")))</f>
        <v>Mid</v>
      </c>
      <c r="Y2152" s="22">
        <f t="shared" si="67"/>
        <v>1</v>
      </c>
    </row>
    <row r="2153" spans="1:25" x14ac:dyDescent="0.2">
      <c r="A2153" t="s">
        <v>3486</v>
      </c>
      <c r="B2153" t="s">
        <v>417</v>
      </c>
      <c r="C2153" t="s">
        <v>418</v>
      </c>
      <c r="D2153">
        <v>521</v>
      </c>
      <c r="E2153">
        <v>1883</v>
      </c>
      <c r="F2153">
        <v>5</v>
      </c>
      <c r="G2153">
        <v>328</v>
      </c>
      <c r="H2153">
        <v>4.7</v>
      </c>
      <c r="I2153">
        <v>32</v>
      </c>
      <c r="J2153">
        <v>119</v>
      </c>
      <c r="K2153">
        <v>7000000</v>
      </c>
      <c r="L2153">
        <v>36000000</v>
      </c>
      <c r="M2153" s="2">
        <f>VLOOKUP(A2153,Sheet2!$A$1:G5877,2,0)</f>
        <v>29480</v>
      </c>
      <c r="N2153" t="str">
        <f>VLOOKUP(A2153,Sheet2!$A$1:G5877,3,0)</f>
        <v>Color</v>
      </c>
      <c r="O2153" t="str">
        <f>VLOOKUP(A2153,Sheet2!$A$1:G5877,4,0)</f>
        <v>Action</v>
      </c>
      <c r="P2153" t="str">
        <f>VLOOKUP(A2153,Sheet2!$A$1:G5877,5,0)</f>
        <v>English</v>
      </c>
      <c r="Q2153" t="str">
        <f>VLOOKUP(A2153,Sheet2!$A$1:G5877,6,0)</f>
        <v>UK</v>
      </c>
      <c r="R2153" t="str">
        <f>VLOOKUP(A2153,Sheet2!$A$1:G5877,7,0)</f>
        <v>PG</v>
      </c>
      <c r="S2153" t="str">
        <f>IF(Table1[[#This Row],[Language]]="English","English","Other language")</f>
        <v>English</v>
      </c>
      <c r="T2153">
        <f>Table1[[#This Row],[Gross Revenue]]-Table1[[#This Row],[Budget]]</f>
        <v>-29000000</v>
      </c>
      <c r="U2153" s="1">
        <f>(Table1[[#This Row],[Gross Revenue]]/Table1[[#This Row],[Budget]])-1</f>
        <v>-0.80555555555555558</v>
      </c>
      <c r="V2153" t="str">
        <f t="shared" si="66"/>
        <v>111-130 minutes</v>
      </c>
      <c r="W2153">
        <f>Table1[[#This Row],[Profit]]/Table1[[#This Row],[Budget]]</f>
        <v>-0.80555555555555558</v>
      </c>
      <c r="X2153" s="22" t="str">
        <f>IF(L2153="","",
IF(L2153&lt;Predictability!$B$1,"Low",
IF(L2153&lt;=Predictability!$B$2,"Mid","High")))</f>
        <v>Mid</v>
      </c>
      <c r="Y2153" s="22">
        <f t="shared" si="67"/>
        <v>0</v>
      </c>
    </row>
    <row r="2154" spans="1:25" x14ac:dyDescent="0.2">
      <c r="A2154" t="s">
        <v>4235</v>
      </c>
      <c r="B2154" t="s">
        <v>1362</v>
      </c>
      <c r="C2154" t="s">
        <v>1363</v>
      </c>
      <c r="D2154">
        <v>1000</v>
      </c>
      <c r="E2154">
        <v>4676</v>
      </c>
      <c r="F2154">
        <v>80</v>
      </c>
      <c r="G2154">
        <v>1000</v>
      </c>
      <c r="H2154">
        <v>5.9</v>
      </c>
      <c r="I2154">
        <v>46</v>
      </c>
      <c r="J2154">
        <v>103</v>
      </c>
      <c r="K2154">
        <v>10411980</v>
      </c>
      <c r="L2154">
        <v>15000000</v>
      </c>
      <c r="M2154" s="2">
        <f>VLOOKUP(A2154,Sheet2!$A$1:G5878,2,0)</f>
        <v>38085</v>
      </c>
      <c r="N2154" t="str">
        <f>VLOOKUP(A2154,Sheet2!$A$1:G5878,3,0)</f>
        <v>Color</v>
      </c>
      <c r="O2154" t="str">
        <f>VLOOKUP(A2154,Sheet2!$A$1:G5878,4,0)</f>
        <v>Family</v>
      </c>
      <c r="P2154" t="str">
        <f>VLOOKUP(A2154,Sheet2!$A$1:G5878,5,0)</f>
        <v>English</v>
      </c>
      <c r="Q2154" t="str">
        <f>VLOOKUP(A2154,Sheet2!$A$1:G5878,6,0)</f>
        <v>USA</v>
      </c>
      <c r="R2154" t="str">
        <f>VLOOKUP(A2154,Sheet2!$A$1:G5878,7,0)</f>
        <v>PG</v>
      </c>
      <c r="S2154" t="str">
        <f>IF(Table1[[#This Row],[Language]]="English","English","Other language")</f>
        <v>English</v>
      </c>
      <c r="T2154">
        <f>Table1[[#This Row],[Gross Revenue]]-Table1[[#This Row],[Budget]]</f>
        <v>-4588020</v>
      </c>
      <c r="U2154" s="1">
        <f>(Table1[[#This Row],[Gross Revenue]]/Table1[[#This Row],[Budget]])-1</f>
        <v>-0.30586800000000003</v>
      </c>
      <c r="V2154" t="str">
        <f t="shared" si="66"/>
        <v>90-110 minutes</v>
      </c>
      <c r="W2154">
        <f>Table1[[#This Row],[Profit]]/Table1[[#This Row],[Budget]]</f>
        <v>-0.30586799999999997</v>
      </c>
      <c r="X2154" s="22" t="str">
        <f>IF(L2154="","",
IF(L2154&lt;Predictability!$B$1,"Low",
IF(L2154&lt;=Predictability!$B$2,"Mid","High")))</f>
        <v>Mid</v>
      </c>
      <c r="Y2154" s="22">
        <f t="shared" si="67"/>
        <v>0</v>
      </c>
    </row>
    <row r="2155" spans="1:25" x14ac:dyDescent="0.2">
      <c r="A2155" t="s">
        <v>5680</v>
      </c>
      <c r="B2155" t="s">
        <v>2464</v>
      </c>
      <c r="C2155" t="s">
        <v>1066</v>
      </c>
      <c r="D2155">
        <v>636</v>
      </c>
      <c r="E2155">
        <v>1852</v>
      </c>
      <c r="F2155">
        <v>0</v>
      </c>
      <c r="G2155">
        <v>541</v>
      </c>
      <c r="H2155">
        <v>6</v>
      </c>
      <c r="I2155">
        <v>33</v>
      </c>
      <c r="J2155">
        <v>91</v>
      </c>
      <c r="K2155">
        <v>21370057</v>
      </c>
      <c r="L2155">
        <v>12000000</v>
      </c>
      <c r="M2155" s="2">
        <f>VLOOKUP(A2155,Sheet2!$A$1:G5879,2,0)</f>
        <v>33699</v>
      </c>
      <c r="N2155" t="str">
        <f>VLOOKUP(A2155,Sheet2!$A$1:G5879,3,0)</f>
        <v>Color</v>
      </c>
      <c r="O2155" t="str">
        <f>VLOOKUP(A2155,Sheet2!$A$1:G5879,4,0)</f>
        <v>Crime</v>
      </c>
      <c r="P2155" t="str">
        <f>VLOOKUP(A2155,Sheet2!$A$1:G5879,5,0)</f>
        <v>English</v>
      </c>
      <c r="Q2155" t="str">
        <f>VLOOKUP(A2155,Sheet2!$A$1:G5879,6,0)</f>
        <v>USA</v>
      </c>
      <c r="R2155" t="str">
        <f>VLOOKUP(A2155,Sheet2!$A$1:G5879,7,0)</f>
        <v>R</v>
      </c>
      <c r="S2155" t="str">
        <f>IF(Table1[[#This Row],[Language]]="English","English","Other language")</f>
        <v>English</v>
      </c>
      <c r="T2155">
        <f>Table1[[#This Row],[Gross Revenue]]-Table1[[#This Row],[Budget]]</f>
        <v>9370057</v>
      </c>
      <c r="U2155" s="1">
        <f>(Table1[[#This Row],[Gross Revenue]]/Table1[[#This Row],[Budget]])-1</f>
        <v>0.78083808333333327</v>
      </c>
      <c r="V2155" t="str">
        <f t="shared" si="66"/>
        <v>90-110 minutes</v>
      </c>
      <c r="W2155">
        <f>Table1[[#This Row],[Profit]]/Table1[[#This Row],[Budget]]</f>
        <v>0.78083808333333338</v>
      </c>
      <c r="X2155" s="22" t="str">
        <f>IF(L2155="","",
IF(L2155&lt;Predictability!$B$1,"Low",
IF(L2155&lt;=Predictability!$B$2,"Mid","High")))</f>
        <v>Mid</v>
      </c>
      <c r="Y2155" s="22">
        <f t="shared" si="67"/>
        <v>1</v>
      </c>
    </row>
    <row r="2156" spans="1:25" x14ac:dyDescent="0.2">
      <c r="A2156" t="s">
        <v>4368</v>
      </c>
      <c r="B2156" t="s">
        <v>1484</v>
      </c>
      <c r="C2156" t="s">
        <v>995</v>
      </c>
      <c r="D2156">
        <v>627</v>
      </c>
      <c r="E2156">
        <v>2052</v>
      </c>
      <c r="F2156">
        <v>0</v>
      </c>
      <c r="G2156">
        <v>718</v>
      </c>
      <c r="H2156">
        <v>6</v>
      </c>
      <c r="I2156">
        <v>93</v>
      </c>
      <c r="J2156">
        <v>119</v>
      </c>
      <c r="K2156">
        <v>37486138</v>
      </c>
      <c r="L2156">
        <v>50000000</v>
      </c>
      <c r="M2156" s="2">
        <f>VLOOKUP(A2156,Sheet2!$A$1:G5880,2,0)</f>
        <v>38020</v>
      </c>
      <c r="N2156" t="str">
        <f>VLOOKUP(A2156,Sheet2!$A$1:G5880,3,0)</f>
        <v>Color</v>
      </c>
      <c r="O2156" t="str">
        <f>VLOOKUP(A2156,Sheet2!$A$1:G5880,4,0)</f>
        <v>Comedy</v>
      </c>
      <c r="P2156" t="str">
        <f>VLOOKUP(A2156,Sheet2!$A$1:G5880,5,0)</f>
        <v>English</v>
      </c>
      <c r="Q2156" t="str">
        <f>VLOOKUP(A2156,Sheet2!$A$1:G5880,6,0)</f>
        <v>USA</v>
      </c>
      <c r="R2156" t="str">
        <f>VLOOKUP(A2156,Sheet2!$A$1:G5880,7,0)</f>
        <v>PG-13</v>
      </c>
      <c r="S2156" t="str">
        <f>IF(Table1[[#This Row],[Language]]="English","English","Other language")</f>
        <v>English</v>
      </c>
      <c r="T2156">
        <f>Table1[[#This Row],[Gross Revenue]]-Table1[[#This Row],[Budget]]</f>
        <v>-12513862</v>
      </c>
      <c r="U2156" s="1">
        <f>(Table1[[#This Row],[Gross Revenue]]/Table1[[#This Row],[Budget]])-1</f>
        <v>-0.25027723999999996</v>
      </c>
      <c r="V2156" t="str">
        <f t="shared" si="66"/>
        <v>111-130 minutes</v>
      </c>
      <c r="W2156">
        <f>Table1[[#This Row],[Profit]]/Table1[[#This Row],[Budget]]</f>
        <v>-0.25027724000000001</v>
      </c>
      <c r="X2156" s="22" t="str">
        <f>IF(L2156="","",
IF(L2156&lt;Predictability!$B$1,"Low",
IF(L2156&lt;=Predictability!$B$2,"Mid","High")))</f>
        <v>Mid</v>
      </c>
      <c r="Y2156" s="22">
        <f t="shared" si="67"/>
        <v>0</v>
      </c>
    </row>
    <row r="2157" spans="1:25" x14ac:dyDescent="0.2">
      <c r="A2157" t="s">
        <v>6128</v>
      </c>
      <c r="B2157" t="s">
        <v>2753</v>
      </c>
      <c r="C2157" t="s">
        <v>1997</v>
      </c>
      <c r="D2157">
        <v>302</v>
      </c>
      <c r="E2157">
        <v>663</v>
      </c>
      <c r="F2157">
        <v>6</v>
      </c>
      <c r="G2157">
        <v>219</v>
      </c>
      <c r="H2157">
        <v>7.2</v>
      </c>
      <c r="I2157">
        <v>59</v>
      </c>
      <c r="J2157">
        <v>88</v>
      </c>
      <c r="K2157">
        <v>2073984</v>
      </c>
      <c r="L2157">
        <v>800000</v>
      </c>
      <c r="M2157" s="2">
        <f>VLOOKUP(A2157,Sheet2!$A$1:G5881,2,0)</f>
        <v>37514</v>
      </c>
      <c r="N2157" t="str">
        <f>VLOOKUP(A2157,Sheet2!$A$1:G5881,3,0)</f>
        <v>Color</v>
      </c>
      <c r="O2157" t="str">
        <f>VLOOKUP(A2157,Sheet2!$A$1:G5881,4,0)</f>
        <v>Drama</v>
      </c>
      <c r="P2157" t="str">
        <f>VLOOKUP(A2157,Sheet2!$A$1:G5881,5,0)</f>
        <v>English</v>
      </c>
      <c r="Q2157" t="str">
        <f>VLOOKUP(A2157,Sheet2!$A$1:G5881,6,0)</f>
        <v>France</v>
      </c>
      <c r="R2157" t="str">
        <f>VLOOKUP(A2157,Sheet2!$A$1:G5881,7,0)</f>
        <v>R</v>
      </c>
      <c r="S2157" t="str">
        <f>IF(Table1[[#This Row],[Language]]="English","English","Other language")</f>
        <v>English</v>
      </c>
      <c r="T2157">
        <f>Table1[[#This Row],[Gross Revenue]]-Table1[[#This Row],[Budget]]</f>
        <v>1273984</v>
      </c>
      <c r="U2157" s="1">
        <f>(Table1[[#This Row],[Gross Revenue]]/Table1[[#This Row],[Budget]])-1</f>
        <v>1.5924800000000001</v>
      </c>
      <c r="V2157" t="str">
        <f t="shared" si="66"/>
        <v>&lt;90 minutes</v>
      </c>
      <c r="W2157">
        <f>Table1[[#This Row],[Profit]]/Table1[[#This Row],[Budget]]</f>
        <v>1.5924799999999999</v>
      </c>
      <c r="X2157" s="22" t="str">
        <f>IF(L2157="","",
IF(L2157&lt;Predictability!$B$1,"Low",
IF(L2157&lt;=Predictability!$B$2,"Mid","High")))</f>
        <v>Low</v>
      </c>
      <c r="Y2157" s="22">
        <f t="shared" si="67"/>
        <v>1</v>
      </c>
    </row>
    <row r="2158" spans="1:25" x14ac:dyDescent="0.2">
      <c r="A2158" t="s">
        <v>4053</v>
      </c>
      <c r="B2158" t="s">
        <v>226</v>
      </c>
      <c r="C2158" t="s">
        <v>1168</v>
      </c>
      <c r="D2158">
        <v>13000</v>
      </c>
      <c r="E2158">
        <v>14574</v>
      </c>
      <c r="F2158">
        <v>10</v>
      </c>
      <c r="G2158">
        <v>2000</v>
      </c>
      <c r="H2158">
        <v>5.7</v>
      </c>
      <c r="I2158">
        <v>84</v>
      </c>
      <c r="J2158">
        <v>87</v>
      </c>
      <c r="K2158">
        <v>53715611</v>
      </c>
      <c r="L2158">
        <v>63000000</v>
      </c>
      <c r="M2158" s="2">
        <f>VLOOKUP(A2158,Sheet2!$A$1:G5882,2,0)</f>
        <v>32463</v>
      </c>
      <c r="N2158" t="str">
        <f>VLOOKUP(A2158,Sheet2!$A$1:G5882,3,0)</f>
        <v>Color</v>
      </c>
      <c r="O2158" t="str">
        <f>VLOOKUP(A2158,Sheet2!$A$1:G5882,4,0)</f>
        <v>Action</v>
      </c>
      <c r="P2158" t="str">
        <f>VLOOKUP(A2158,Sheet2!$A$1:G5882,5,0)</f>
        <v>English</v>
      </c>
      <c r="Q2158" t="str">
        <f>VLOOKUP(A2158,Sheet2!$A$1:G5882,6,0)</f>
        <v>USA</v>
      </c>
      <c r="R2158" t="str">
        <f>VLOOKUP(A2158,Sheet2!$A$1:G5882,7,0)</f>
        <v>R</v>
      </c>
      <c r="S2158" t="str">
        <f>IF(Table1[[#This Row],[Language]]="English","English","Other language")</f>
        <v>English</v>
      </c>
      <c r="T2158">
        <f>Table1[[#This Row],[Gross Revenue]]-Table1[[#This Row],[Budget]]</f>
        <v>-9284389</v>
      </c>
      <c r="U2158" s="1">
        <f>(Table1[[#This Row],[Gross Revenue]]/Table1[[#This Row],[Budget]])-1</f>
        <v>-0.14737125396825401</v>
      </c>
      <c r="V2158" t="str">
        <f t="shared" si="66"/>
        <v>&lt;90 minutes</v>
      </c>
      <c r="W2158">
        <f>Table1[[#This Row],[Profit]]/Table1[[#This Row],[Budget]]</f>
        <v>-0.14737125396825396</v>
      </c>
      <c r="X2158" s="22" t="str">
        <f>IF(L2158="","",
IF(L2158&lt;Predictability!$B$1,"Low",
IF(L2158&lt;=Predictability!$B$2,"Mid","High")))</f>
        <v>High</v>
      </c>
      <c r="Y2158" s="22">
        <f t="shared" si="67"/>
        <v>0</v>
      </c>
    </row>
    <row r="2159" spans="1:25" x14ac:dyDescent="0.2">
      <c r="A2159" t="s">
        <v>4961</v>
      </c>
      <c r="B2159" t="s">
        <v>226</v>
      </c>
      <c r="C2159" t="s">
        <v>497</v>
      </c>
      <c r="D2159">
        <v>13000</v>
      </c>
      <c r="E2159">
        <v>15662</v>
      </c>
      <c r="F2159">
        <v>170</v>
      </c>
      <c r="G2159">
        <v>0</v>
      </c>
      <c r="H2159">
        <v>6.4</v>
      </c>
      <c r="I2159">
        <v>96</v>
      </c>
      <c r="J2159">
        <v>96</v>
      </c>
      <c r="K2159">
        <v>150415432</v>
      </c>
      <c r="L2159">
        <v>44000000</v>
      </c>
      <c r="M2159" s="2">
        <f>VLOOKUP(A2159,Sheet2!$A$1:G5883,2,0)</f>
        <v>31387</v>
      </c>
      <c r="N2159" t="str">
        <f>VLOOKUP(A2159,Sheet2!$A$1:G5883,3,0)</f>
        <v>Color</v>
      </c>
      <c r="O2159" t="str">
        <f>VLOOKUP(A2159,Sheet2!$A$1:G5883,4,0)</f>
        <v>Action</v>
      </c>
      <c r="P2159" t="str">
        <f>VLOOKUP(A2159,Sheet2!$A$1:G5883,5,0)</f>
        <v>English</v>
      </c>
      <c r="Q2159" t="str">
        <f>VLOOKUP(A2159,Sheet2!$A$1:G5883,6,0)</f>
        <v>USA</v>
      </c>
      <c r="R2159" t="str">
        <f>VLOOKUP(A2159,Sheet2!$A$1:G5883,7,0)</f>
        <v>R</v>
      </c>
      <c r="S2159" t="str">
        <f>IF(Table1[[#This Row],[Language]]="English","English","Other language")</f>
        <v>English</v>
      </c>
      <c r="T2159">
        <f>Table1[[#This Row],[Gross Revenue]]-Table1[[#This Row],[Budget]]</f>
        <v>106415432</v>
      </c>
      <c r="U2159" s="1">
        <f>(Table1[[#This Row],[Gross Revenue]]/Table1[[#This Row],[Budget]])-1</f>
        <v>2.4185325454545454</v>
      </c>
      <c r="V2159" t="str">
        <f t="shared" si="66"/>
        <v>90-110 minutes</v>
      </c>
      <c r="W2159">
        <f>Table1[[#This Row],[Profit]]/Table1[[#This Row],[Budget]]</f>
        <v>2.4185325454545454</v>
      </c>
      <c r="X2159" s="22" t="str">
        <f>IF(L2159="","",
IF(L2159&lt;Predictability!$B$1,"Low",
IF(L2159&lt;=Predictability!$B$2,"Mid","High")))</f>
        <v>Mid</v>
      </c>
      <c r="Y2159" s="22">
        <f t="shared" si="67"/>
        <v>1</v>
      </c>
    </row>
    <row r="2160" spans="1:25" x14ac:dyDescent="0.2">
      <c r="A2160" t="s">
        <v>5413</v>
      </c>
      <c r="B2160" t="s">
        <v>2282</v>
      </c>
      <c r="C2160" t="s">
        <v>832</v>
      </c>
      <c r="D2160">
        <v>512</v>
      </c>
      <c r="E2160">
        <v>1002</v>
      </c>
      <c r="F2160">
        <v>20</v>
      </c>
      <c r="G2160">
        <v>0</v>
      </c>
      <c r="H2160">
        <v>6.7</v>
      </c>
      <c r="I2160">
        <v>81</v>
      </c>
      <c r="J2160">
        <v>103</v>
      </c>
      <c r="K2160">
        <v>26161406</v>
      </c>
      <c r="L2160">
        <v>15000000</v>
      </c>
      <c r="M2160" s="2">
        <f>VLOOKUP(A2160,Sheet2!$A$1:G5884,2,0)</f>
        <v>40291</v>
      </c>
      <c r="N2160" t="str">
        <f>VLOOKUP(A2160,Sheet2!$A$1:G5884,3,0)</f>
        <v>Color</v>
      </c>
      <c r="O2160" t="str">
        <f>VLOOKUP(A2160,Sheet2!$A$1:G5884,4,0)</f>
        <v>Adventure</v>
      </c>
      <c r="P2160" t="str">
        <f>VLOOKUP(A2160,Sheet2!$A$1:G5884,5,0)</f>
        <v>English</v>
      </c>
      <c r="Q2160" t="str">
        <f>VLOOKUP(A2160,Sheet2!$A$1:G5884,6,0)</f>
        <v>USA</v>
      </c>
      <c r="R2160" t="str">
        <f>VLOOKUP(A2160,Sheet2!$A$1:G5884,7,0)</f>
        <v>G</v>
      </c>
      <c r="S2160" t="str">
        <f>IF(Table1[[#This Row],[Language]]="English","English","Other language")</f>
        <v>English</v>
      </c>
      <c r="T2160">
        <f>Table1[[#This Row],[Gross Revenue]]-Table1[[#This Row],[Budget]]</f>
        <v>11161406</v>
      </c>
      <c r="U2160" s="1">
        <f>(Table1[[#This Row],[Gross Revenue]]/Table1[[#This Row],[Budget]])-1</f>
        <v>0.74409373333333328</v>
      </c>
      <c r="V2160" t="str">
        <f t="shared" si="66"/>
        <v>90-110 minutes</v>
      </c>
      <c r="W2160">
        <f>Table1[[#This Row],[Profit]]/Table1[[#This Row],[Budget]]</f>
        <v>0.74409373333333328</v>
      </c>
      <c r="X2160" s="22" t="str">
        <f>IF(L2160="","",
IF(L2160&lt;Predictability!$B$1,"Low",
IF(L2160&lt;=Predictability!$B$2,"Mid","High")))</f>
        <v>Mid</v>
      </c>
      <c r="Y2160" s="22">
        <f t="shared" si="67"/>
        <v>1</v>
      </c>
    </row>
    <row r="2161" spans="1:25" x14ac:dyDescent="0.2">
      <c r="A2161" t="s">
        <v>3619</v>
      </c>
      <c r="B2161" t="s">
        <v>628</v>
      </c>
      <c r="C2161" t="s">
        <v>629</v>
      </c>
      <c r="D2161">
        <v>11000</v>
      </c>
      <c r="E2161">
        <v>16710</v>
      </c>
      <c r="F2161">
        <v>521</v>
      </c>
      <c r="G2161">
        <v>295</v>
      </c>
      <c r="H2161">
        <v>5.0999999999999996</v>
      </c>
      <c r="I2161">
        <v>96</v>
      </c>
      <c r="J2161">
        <v>133</v>
      </c>
      <c r="K2161">
        <v>31054924</v>
      </c>
      <c r="L2161">
        <v>64000000</v>
      </c>
      <c r="M2161" s="2">
        <f>VLOOKUP(A2161,Sheet2!$A$1:G5885,2,0)</f>
        <v>36439</v>
      </c>
      <c r="N2161" t="str">
        <f>VLOOKUP(A2161,Sheet2!$A$1:G5885,3,0)</f>
        <v>Color</v>
      </c>
      <c r="O2161" t="str">
        <f>VLOOKUP(A2161,Sheet2!$A$1:G5885,4,0)</f>
        <v>Drama</v>
      </c>
      <c r="P2161" t="str">
        <f>VLOOKUP(A2161,Sheet2!$A$1:G5885,5,0)</f>
        <v>English</v>
      </c>
      <c r="Q2161" t="str">
        <f>VLOOKUP(A2161,Sheet2!$A$1:G5885,6,0)</f>
        <v>USA</v>
      </c>
      <c r="R2161" t="str">
        <f>VLOOKUP(A2161,Sheet2!$A$1:G5885,7,0)</f>
        <v>R</v>
      </c>
      <c r="S2161" t="str">
        <f>IF(Table1[[#This Row],[Language]]="English","English","Other language")</f>
        <v>English</v>
      </c>
      <c r="T2161">
        <f>Table1[[#This Row],[Gross Revenue]]-Table1[[#This Row],[Budget]]</f>
        <v>-32945076</v>
      </c>
      <c r="U2161" s="1">
        <f>(Table1[[#This Row],[Gross Revenue]]/Table1[[#This Row],[Budget]])-1</f>
        <v>-0.5147668125</v>
      </c>
      <c r="V2161" t="str">
        <f t="shared" si="66"/>
        <v>131-150 minutes</v>
      </c>
      <c r="W2161">
        <f>Table1[[#This Row],[Profit]]/Table1[[#This Row],[Budget]]</f>
        <v>-0.5147668125</v>
      </c>
      <c r="X2161" s="22" t="str">
        <f>IF(L2161="","",
IF(L2161&lt;Predictability!$B$1,"Low",
IF(L2161&lt;=Predictability!$B$2,"Mid","High")))</f>
        <v>High</v>
      </c>
      <c r="Y2161" s="22">
        <f t="shared" si="67"/>
        <v>0</v>
      </c>
    </row>
    <row r="2162" spans="1:25" x14ac:dyDescent="0.2">
      <c r="A2162" t="s">
        <v>6073</v>
      </c>
      <c r="B2162" t="s">
        <v>546</v>
      </c>
      <c r="C2162" t="s">
        <v>1607</v>
      </c>
      <c r="D2162">
        <v>40000</v>
      </c>
      <c r="E2162">
        <v>43291</v>
      </c>
      <c r="F2162">
        <v>563</v>
      </c>
      <c r="G2162">
        <v>26000</v>
      </c>
      <c r="H2162">
        <v>7.2</v>
      </c>
      <c r="I2162">
        <v>362</v>
      </c>
      <c r="J2162">
        <v>107</v>
      </c>
      <c r="K2162">
        <v>123207194</v>
      </c>
      <c r="L2162">
        <v>135000000</v>
      </c>
      <c r="M2162" s="2">
        <f>VLOOKUP(A2162,Sheet2!$A$1:G5886,2,0)</f>
        <v>40797</v>
      </c>
      <c r="N2162" t="str">
        <f>VLOOKUP(A2162,Sheet2!$A$1:G5886,3,0)</f>
        <v>Color</v>
      </c>
      <c r="O2162" t="str">
        <f>VLOOKUP(A2162,Sheet2!$A$1:G5886,4,0)</f>
        <v>Adventure</v>
      </c>
      <c r="P2162" t="str">
        <f>VLOOKUP(A2162,Sheet2!$A$1:G5886,5,0)</f>
        <v>English</v>
      </c>
      <c r="Q2162" t="str">
        <f>VLOOKUP(A2162,Sheet2!$A$1:G5886,6,0)</f>
        <v>USA</v>
      </c>
      <c r="R2162" t="str">
        <f>VLOOKUP(A2162,Sheet2!$A$1:G5886,7,0)</f>
        <v>PG</v>
      </c>
      <c r="S2162" t="str">
        <f>IF(Table1[[#This Row],[Language]]="English","English","Other language")</f>
        <v>English</v>
      </c>
      <c r="T2162">
        <f>Table1[[#This Row],[Gross Revenue]]-Table1[[#This Row],[Budget]]</f>
        <v>-11792806</v>
      </c>
      <c r="U2162" s="1">
        <f>(Table1[[#This Row],[Gross Revenue]]/Table1[[#This Row],[Budget]])-1</f>
        <v>-8.7354118518518487E-2</v>
      </c>
      <c r="V2162" t="str">
        <f t="shared" si="66"/>
        <v>90-110 minutes</v>
      </c>
      <c r="W2162">
        <f>Table1[[#This Row],[Profit]]/Table1[[#This Row],[Budget]]</f>
        <v>-8.7354118518518514E-2</v>
      </c>
      <c r="X2162" s="22" t="str">
        <f>IF(L2162="","",
IF(L2162&lt;Predictability!$B$1,"Low",
IF(L2162&lt;=Predictability!$B$2,"Mid","High")))</f>
        <v>High</v>
      </c>
      <c r="Y2162" s="22">
        <f t="shared" si="67"/>
        <v>0</v>
      </c>
    </row>
    <row r="2163" spans="1:25" x14ac:dyDescent="0.2">
      <c r="A2163" t="s">
        <v>3609</v>
      </c>
      <c r="B2163" t="s">
        <v>613</v>
      </c>
      <c r="C2163" t="s">
        <v>614</v>
      </c>
      <c r="D2163">
        <v>960</v>
      </c>
      <c r="E2163">
        <v>3667</v>
      </c>
      <c r="F2163">
        <v>2000</v>
      </c>
      <c r="G2163">
        <v>1000</v>
      </c>
      <c r="H2163">
        <v>6.6</v>
      </c>
      <c r="I2163">
        <v>79</v>
      </c>
      <c r="J2163">
        <v>139</v>
      </c>
      <c r="K2163">
        <v>136448821</v>
      </c>
      <c r="L2163">
        <v>80000000</v>
      </c>
      <c r="M2163" s="2">
        <f>VLOOKUP(A2163,Sheet2!$A$1:G5887,2,0)</f>
        <v>35132</v>
      </c>
      <c r="N2163" t="str">
        <f>VLOOKUP(A2163,Sheet2!$A$1:G5887,3,0)</f>
        <v>Color</v>
      </c>
      <c r="O2163" t="str">
        <f>VLOOKUP(A2163,Sheet2!$A$1:G5887,4,0)</f>
        <v>Crime</v>
      </c>
      <c r="P2163" t="str">
        <f>VLOOKUP(A2163,Sheet2!$A$1:G5887,5,0)</f>
        <v>English</v>
      </c>
      <c r="Q2163" t="str">
        <f>VLOOKUP(A2163,Sheet2!$A$1:G5887,6,0)</f>
        <v>USA</v>
      </c>
      <c r="R2163" t="str">
        <f>VLOOKUP(A2163,Sheet2!$A$1:G5887,7,0)</f>
        <v>R</v>
      </c>
      <c r="S2163" t="str">
        <f>IF(Table1[[#This Row],[Language]]="English","English","Other language")</f>
        <v>English</v>
      </c>
      <c r="T2163">
        <f>Table1[[#This Row],[Gross Revenue]]-Table1[[#This Row],[Budget]]</f>
        <v>56448821</v>
      </c>
      <c r="U2163" s="1">
        <f>(Table1[[#This Row],[Gross Revenue]]/Table1[[#This Row],[Budget]])-1</f>
        <v>0.70561026250000003</v>
      </c>
      <c r="V2163" t="str">
        <f t="shared" si="66"/>
        <v>131-150 minutes</v>
      </c>
      <c r="W2163">
        <f>Table1[[#This Row],[Profit]]/Table1[[#This Row],[Budget]]</f>
        <v>0.70561026250000003</v>
      </c>
      <c r="X2163" s="22" t="str">
        <f>IF(L2163="","",
IF(L2163&lt;Predictability!$B$1,"Low",
IF(L2163&lt;=Predictability!$B$2,"Mid","High")))</f>
        <v>High</v>
      </c>
      <c r="Y2163" s="22">
        <f t="shared" si="67"/>
        <v>1</v>
      </c>
    </row>
    <row r="2164" spans="1:25" x14ac:dyDescent="0.2">
      <c r="A2164" t="s">
        <v>4830</v>
      </c>
      <c r="B2164" t="s">
        <v>1886</v>
      </c>
      <c r="C2164" t="s">
        <v>1559</v>
      </c>
      <c r="D2164">
        <v>699</v>
      </c>
      <c r="E2164">
        <v>1592</v>
      </c>
      <c r="F2164">
        <v>58</v>
      </c>
      <c r="G2164">
        <v>399</v>
      </c>
      <c r="H2164">
        <v>6.4</v>
      </c>
      <c r="I2164">
        <v>9</v>
      </c>
      <c r="J2164">
        <v>107</v>
      </c>
      <c r="K2164">
        <v>305070</v>
      </c>
      <c r="L2164">
        <v>20000000</v>
      </c>
      <c r="M2164" s="2">
        <f>VLOOKUP(A2164,Sheet2!$A$1:G5888,2,0)</f>
        <v>34417</v>
      </c>
      <c r="N2164" t="str">
        <f>VLOOKUP(A2164,Sheet2!$A$1:G5888,3,0)</f>
        <v>Color</v>
      </c>
      <c r="O2164" t="str">
        <f>VLOOKUP(A2164,Sheet2!$A$1:G5888,4,0)</f>
        <v>Action</v>
      </c>
      <c r="P2164" t="str">
        <f>VLOOKUP(A2164,Sheet2!$A$1:G5888,5,0)</f>
        <v>English</v>
      </c>
      <c r="Q2164" t="str">
        <f>VLOOKUP(A2164,Sheet2!$A$1:G5888,6,0)</f>
        <v>USA</v>
      </c>
      <c r="R2164" t="str">
        <f>VLOOKUP(A2164,Sheet2!$A$1:G5888,7,0)</f>
        <v>R</v>
      </c>
      <c r="S2164" t="str">
        <f>IF(Table1[[#This Row],[Language]]="English","English","Other language")</f>
        <v>English</v>
      </c>
      <c r="T2164">
        <f>Table1[[#This Row],[Gross Revenue]]-Table1[[#This Row],[Budget]]</f>
        <v>-19694930</v>
      </c>
      <c r="U2164" s="1">
        <f>(Table1[[#This Row],[Gross Revenue]]/Table1[[#This Row],[Budget]])-1</f>
        <v>-0.98474649999999997</v>
      </c>
      <c r="V2164" t="str">
        <f t="shared" si="66"/>
        <v>90-110 minutes</v>
      </c>
      <c r="W2164">
        <f>Table1[[#This Row],[Profit]]/Table1[[#This Row],[Budget]]</f>
        <v>-0.98474649999999997</v>
      </c>
      <c r="X2164" s="22" t="str">
        <f>IF(L2164="","",
IF(L2164&lt;Predictability!$B$1,"Low",
IF(L2164&lt;=Predictability!$B$2,"Mid","High")))</f>
        <v>Mid</v>
      </c>
      <c r="Y2164" s="22">
        <f t="shared" si="67"/>
        <v>0</v>
      </c>
    </row>
    <row r="2165" spans="1:25" x14ac:dyDescent="0.2">
      <c r="A2165" t="s">
        <v>4911</v>
      </c>
      <c r="B2165" t="s">
        <v>1943</v>
      </c>
      <c r="C2165" t="s">
        <v>1361</v>
      </c>
      <c r="D2165">
        <v>779</v>
      </c>
      <c r="E2165">
        <v>1823</v>
      </c>
      <c r="F2165">
        <v>109</v>
      </c>
      <c r="G2165">
        <v>0</v>
      </c>
      <c r="H2165">
        <v>6.4</v>
      </c>
      <c r="I2165">
        <v>103</v>
      </c>
      <c r="J2165">
        <v>112</v>
      </c>
      <c r="K2165">
        <v>56607223</v>
      </c>
      <c r="L2165">
        <v>48000000</v>
      </c>
      <c r="M2165" s="2">
        <f>VLOOKUP(A2165,Sheet2!$A$1:G5889,2,0)</f>
        <v>36975</v>
      </c>
      <c r="N2165" t="str">
        <f>VLOOKUP(A2165,Sheet2!$A$1:G5889,3,0)</f>
        <v>Color</v>
      </c>
      <c r="O2165" t="str">
        <f>VLOOKUP(A2165,Sheet2!$A$1:G5889,4,0)</f>
        <v>Adventure</v>
      </c>
      <c r="P2165" t="str">
        <f>VLOOKUP(A2165,Sheet2!$A$1:G5889,5,0)</f>
        <v>English</v>
      </c>
      <c r="Q2165" t="str">
        <f>VLOOKUP(A2165,Sheet2!$A$1:G5889,6,0)</f>
        <v>Canada</v>
      </c>
      <c r="R2165" t="str">
        <f>VLOOKUP(A2165,Sheet2!$A$1:G5889,7,0)</f>
        <v>PG-13</v>
      </c>
      <c r="S2165" t="str">
        <f>IF(Table1[[#This Row],[Language]]="English","English","Other language")</f>
        <v>English</v>
      </c>
      <c r="T2165">
        <f>Table1[[#This Row],[Gross Revenue]]-Table1[[#This Row],[Budget]]</f>
        <v>8607223</v>
      </c>
      <c r="U2165" s="1">
        <f>(Table1[[#This Row],[Gross Revenue]]/Table1[[#This Row],[Budget]])-1</f>
        <v>0.17931714583333336</v>
      </c>
      <c r="V2165" t="str">
        <f t="shared" si="66"/>
        <v>111-130 minutes</v>
      </c>
      <c r="W2165">
        <f>Table1[[#This Row],[Profit]]/Table1[[#This Row],[Budget]]</f>
        <v>0.17931714583333333</v>
      </c>
      <c r="X2165" s="22" t="str">
        <f>IF(L2165="","",
IF(L2165&lt;Predictability!$B$1,"Low",
IF(L2165&lt;=Predictability!$B$2,"Mid","High")))</f>
        <v>Mid</v>
      </c>
      <c r="Y2165" s="22">
        <f t="shared" si="67"/>
        <v>0</v>
      </c>
    </row>
    <row r="2166" spans="1:25" x14ac:dyDescent="0.2">
      <c r="A2166" t="s">
        <v>6841</v>
      </c>
      <c r="B2166" t="s">
        <v>936</v>
      </c>
      <c r="C2166" t="s">
        <v>2017</v>
      </c>
      <c r="D2166">
        <v>1000</v>
      </c>
      <c r="E2166">
        <v>4764</v>
      </c>
      <c r="F2166">
        <v>663</v>
      </c>
      <c r="G2166">
        <v>10000</v>
      </c>
      <c r="H2166">
        <v>8</v>
      </c>
      <c r="I2166">
        <v>318</v>
      </c>
      <c r="J2166">
        <v>111</v>
      </c>
      <c r="K2166">
        <v>206435493</v>
      </c>
      <c r="L2166">
        <v>150000000</v>
      </c>
      <c r="M2166" s="2">
        <f>VLOOKUP(A2166,Sheet2!$A$1:G5890,2,0)</f>
        <v>39168</v>
      </c>
      <c r="N2166" t="str">
        <f>VLOOKUP(A2166,Sheet2!$A$1:G5890,3,0)</f>
        <v>Color</v>
      </c>
      <c r="O2166" t="str">
        <f>VLOOKUP(A2166,Sheet2!$A$1:G5890,4,0)</f>
        <v>Animation</v>
      </c>
      <c r="P2166" t="str">
        <f>VLOOKUP(A2166,Sheet2!$A$1:G5890,5,0)</f>
        <v>English</v>
      </c>
      <c r="Q2166" t="str">
        <f>VLOOKUP(A2166,Sheet2!$A$1:G5890,6,0)</f>
        <v>USA</v>
      </c>
      <c r="R2166" t="str">
        <f>VLOOKUP(A2166,Sheet2!$A$1:G5890,7,0)</f>
        <v>G</v>
      </c>
      <c r="S2166" t="str">
        <f>IF(Table1[[#This Row],[Language]]="English","English","Other language")</f>
        <v>English</v>
      </c>
      <c r="T2166">
        <f>Table1[[#This Row],[Gross Revenue]]-Table1[[#This Row],[Budget]]</f>
        <v>56435493</v>
      </c>
      <c r="U2166" s="1">
        <f>(Table1[[#This Row],[Gross Revenue]]/Table1[[#This Row],[Budget]])-1</f>
        <v>0.37623662000000002</v>
      </c>
      <c r="V2166" t="str">
        <f t="shared" si="66"/>
        <v>111-130 minutes</v>
      </c>
      <c r="W2166">
        <f>Table1[[#This Row],[Profit]]/Table1[[#This Row],[Budget]]</f>
        <v>0.37623662000000002</v>
      </c>
      <c r="X2166" s="22" t="str">
        <f>IF(L2166="","",
IF(L2166&lt;Predictability!$B$1,"Low",
IF(L2166&lt;=Predictability!$B$2,"Mid","High")))</f>
        <v>High</v>
      </c>
      <c r="Y2166" s="22">
        <f t="shared" si="67"/>
        <v>0</v>
      </c>
    </row>
    <row r="2167" spans="1:25" x14ac:dyDescent="0.2">
      <c r="A2167" t="s">
        <v>5899</v>
      </c>
      <c r="B2167" t="s">
        <v>2612</v>
      </c>
      <c r="C2167" t="s">
        <v>2613</v>
      </c>
      <c r="D2167">
        <v>769</v>
      </c>
      <c r="E2167">
        <v>2543</v>
      </c>
      <c r="F2167">
        <v>61</v>
      </c>
      <c r="G2167">
        <v>0</v>
      </c>
      <c r="H2167">
        <v>7.1</v>
      </c>
      <c r="I2167">
        <v>131</v>
      </c>
      <c r="J2167">
        <v>101</v>
      </c>
      <c r="K2167">
        <v>2060953</v>
      </c>
      <c r="L2167">
        <v>12000000</v>
      </c>
      <c r="M2167" s="2">
        <f>VLOOKUP(A2167,Sheet2!$A$1:G5891,2,0)</f>
        <v>36256</v>
      </c>
      <c r="N2167" t="str">
        <f>VLOOKUP(A2167,Sheet2!$A$1:G5891,3,0)</f>
        <v>Color</v>
      </c>
      <c r="O2167" t="str">
        <f>VLOOKUP(A2167,Sheet2!$A$1:G5891,4,0)</f>
        <v>Fantasy</v>
      </c>
      <c r="P2167" t="str">
        <f>VLOOKUP(A2167,Sheet2!$A$1:G5891,5,0)</f>
        <v>English</v>
      </c>
      <c r="Q2167" t="str">
        <f>VLOOKUP(A2167,Sheet2!$A$1:G5891,6,0)</f>
        <v>Czech Republic</v>
      </c>
      <c r="R2167" t="str">
        <f>VLOOKUP(A2167,Sheet2!$A$1:G5891,7,0)</f>
        <v>R</v>
      </c>
      <c r="S2167" t="str">
        <f>IF(Table1[[#This Row],[Language]]="English","English","Other language")</f>
        <v>English</v>
      </c>
      <c r="T2167">
        <f>Table1[[#This Row],[Gross Revenue]]-Table1[[#This Row],[Budget]]</f>
        <v>-9939047</v>
      </c>
      <c r="U2167" s="1">
        <f>(Table1[[#This Row],[Gross Revenue]]/Table1[[#This Row],[Budget]])-1</f>
        <v>-0.8282539166666667</v>
      </c>
      <c r="V2167" t="str">
        <f t="shared" si="66"/>
        <v>90-110 minutes</v>
      </c>
      <c r="W2167">
        <f>Table1[[#This Row],[Profit]]/Table1[[#This Row],[Budget]]</f>
        <v>-0.8282539166666667</v>
      </c>
      <c r="X2167" s="22" t="str">
        <f>IF(L2167="","",
IF(L2167&lt;Predictability!$B$1,"Low",
IF(L2167&lt;=Predictability!$B$2,"Mid","High")))</f>
        <v>Mid</v>
      </c>
      <c r="Y2167" s="22">
        <f t="shared" si="67"/>
        <v>0</v>
      </c>
    </row>
    <row r="2168" spans="1:25" x14ac:dyDescent="0.2">
      <c r="A2168" t="s">
        <v>6653</v>
      </c>
      <c r="B2168" t="s">
        <v>1611</v>
      </c>
      <c r="C2168" t="s">
        <v>1124</v>
      </c>
      <c r="D2168">
        <v>904</v>
      </c>
      <c r="E2168">
        <v>5074</v>
      </c>
      <c r="F2168">
        <v>138</v>
      </c>
      <c r="G2168">
        <v>0</v>
      </c>
      <c r="H2168">
        <v>7.7</v>
      </c>
      <c r="I2168">
        <v>209</v>
      </c>
      <c r="J2168">
        <v>178</v>
      </c>
      <c r="K2168">
        <v>75305995</v>
      </c>
      <c r="L2168">
        <v>40000000</v>
      </c>
      <c r="M2168" s="2">
        <f>VLOOKUP(A2168,Sheet2!$A$1:G5892,2,0)</f>
        <v>38146</v>
      </c>
      <c r="N2168" t="str">
        <f>VLOOKUP(A2168,Sheet2!$A$1:G5892,3,0)</f>
        <v>Color</v>
      </c>
      <c r="O2168" t="str">
        <f>VLOOKUP(A2168,Sheet2!$A$1:G5892,4,0)</f>
        <v>Biography</v>
      </c>
      <c r="P2168" t="str">
        <f>VLOOKUP(A2168,Sheet2!$A$1:G5892,5,0)</f>
        <v>English</v>
      </c>
      <c r="Q2168" t="str">
        <f>VLOOKUP(A2168,Sheet2!$A$1:G5892,6,0)</f>
        <v>USA</v>
      </c>
      <c r="R2168" t="str">
        <f>VLOOKUP(A2168,Sheet2!$A$1:G5892,7,0)</f>
        <v>PG-13</v>
      </c>
      <c r="S2168" t="str">
        <f>IF(Table1[[#This Row],[Language]]="English","English","Other language")</f>
        <v>English</v>
      </c>
      <c r="T2168">
        <f>Table1[[#This Row],[Gross Revenue]]-Table1[[#This Row],[Budget]]</f>
        <v>35305995</v>
      </c>
      <c r="U2168" s="1">
        <f>(Table1[[#This Row],[Gross Revenue]]/Table1[[#This Row],[Budget]])-1</f>
        <v>0.88264987500000003</v>
      </c>
      <c r="V2168" t="str">
        <f t="shared" si="66"/>
        <v>&gt;150 minutes</v>
      </c>
      <c r="W2168">
        <f>Table1[[#This Row],[Profit]]/Table1[[#This Row],[Budget]]</f>
        <v>0.88264987500000003</v>
      </c>
      <c r="X2168" s="22" t="str">
        <f>IF(L2168="","",
IF(L2168&lt;Predictability!$B$1,"Low",
IF(L2168&lt;=Predictability!$B$2,"Mid","High")))</f>
        <v>Mid</v>
      </c>
      <c r="Y2168" s="22">
        <f t="shared" si="67"/>
        <v>1</v>
      </c>
    </row>
    <row r="2169" spans="1:25" x14ac:dyDescent="0.2">
      <c r="A2169" t="s">
        <v>3728</v>
      </c>
      <c r="B2169" t="s">
        <v>788</v>
      </c>
      <c r="C2169" t="s">
        <v>316</v>
      </c>
      <c r="D2169">
        <v>1000</v>
      </c>
      <c r="E2169">
        <v>4971</v>
      </c>
      <c r="F2169">
        <v>48</v>
      </c>
      <c r="G2169">
        <v>650</v>
      </c>
      <c r="H2169">
        <v>5.3</v>
      </c>
      <c r="I2169">
        <v>51</v>
      </c>
      <c r="J2169">
        <v>107</v>
      </c>
      <c r="K2169">
        <v>12372410</v>
      </c>
      <c r="L2169">
        <v>24000000</v>
      </c>
      <c r="M2169" s="2">
        <f>VLOOKUP(A2169,Sheet2!$A$1:G5893,2,0)</f>
        <v>36674</v>
      </c>
      <c r="N2169" t="str">
        <f>VLOOKUP(A2169,Sheet2!$A$1:G5893,3,0)</f>
        <v>Color</v>
      </c>
      <c r="O2169" t="str">
        <f>VLOOKUP(A2169,Sheet2!$A$1:G5893,4,0)</f>
        <v>Comedy</v>
      </c>
      <c r="P2169" t="str">
        <f>VLOOKUP(A2169,Sheet2!$A$1:G5893,5,0)</f>
        <v>English</v>
      </c>
      <c r="Q2169" t="str">
        <f>VLOOKUP(A2169,Sheet2!$A$1:G5893,6,0)</f>
        <v>USA</v>
      </c>
      <c r="R2169" t="str">
        <f>VLOOKUP(A2169,Sheet2!$A$1:G5893,7,0)</f>
        <v>PG-13</v>
      </c>
      <c r="S2169" t="str">
        <f>IF(Table1[[#This Row],[Language]]="English","English","Other language")</f>
        <v>English</v>
      </c>
      <c r="T2169">
        <f>Table1[[#This Row],[Gross Revenue]]-Table1[[#This Row],[Budget]]</f>
        <v>-11627590</v>
      </c>
      <c r="U2169" s="1">
        <f>(Table1[[#This Row],[Gross Revenue]]/Table1[[#This Row],[Budget]])-1</f>
        <v>-0.48448291666666665</v>
      </c>
      <c r="V2169" t="str">
        <f t="shared" si="66"/>
        <v>90-110 minutes</v>
      </c>
      <c r="W2169">
        <f>Table1[[#This Row],[Profit]]/Table1[[#This Row],[Budget]]</f>
        <v>-0.48448291666666665</v>
      </c>
      <c r="X2169" s="22" t="str">
        <f>IF(L2169="","",
IF(L2169&lt;Predictability!$B$1,"Low",
IF(L2169&lt;=Predictability!$B$2,"Mid","High")))</f>
        <v>Mid</v>
      </c>
      <c r="Y2169" s="22">
        <f t="shared" si="67"/>
        <v>0</v>
      </c>
    </row>
    <row r="2170" spans="1:25" x14ac:dyDescent="0.2">
      <c r="A2170" t="s">
        <v>5935</v>
      </c>
      <c r="B2170" t="s">
        <v>279</v>
      </c>
      <c r="C2170" t="s">
        <v>922</v>
      </c>
      <c r="D2170">
        <v>20000</v>
      </c>
      <c r="E2170">
        <v>22254</v>
      </c>
      <c r="F2170">
        <v>189</v>
      </c>
      <c r="G2170">
        <v>36000</v>
      </c>
      <c r="H2170">
        <v>7.1</v>
      </c>
      <c r="I2170">
        <v>327</v>
      </c>
      <c r="J2170">
        <v>127</v>
      </c>
      <c r="K2170">
        <v>85463309</v>
      </c>
      <c r="L2170">
        <v>110000000</v>
      </c>
      <c r="M2170" s="2">
        <f>VLOOKUP(A2170,Sheet2!$A$1:G5894,2,0)</f>
        <v>40880</v>
      </c>
      <c r="N2170" t="str">
        <f>VLOOKUP(A2170,Sheet2!$A$1:G5894,3,0)</f>
        <v>Color</v>
      </c>
      <c r="O2170" t="str">
        <f>VLOOKUP(A2170,Sheet2!$A$1:G5894,4,0)</f>
        <v>Action</v>
      </c>
      <c r="P2170" t="str">
        <f>VLOOKUP(A2170,Sheet2!$A$1:G5894,5,0)</f>
        <v>English</v>
      </c>
      <c r="Q2170" t="str">
        <f>VLOOKUP(A2170,Sheet2!$A$1:G5894,6,0)</f>
        <v>USA</v>
      </c>
      <c r="R2170" t="str">
        <f>VLOOKUP(A2170,Sheet2!$A$1:G5894,7,0)</f>
        <v>PG-13</v>
      </c>
      <c r="S2170" t="str">
        <f>IF(Table1[[#This Row],[Language]]="English","English","Other language")</f>
        <v>English</v>
      </c>
      <c r="T2170">
        <f>Table1[[#This Row],[Gross Revenue]]-Table1[[#This Row],[Budget]]</f>
        <v>-24536691</v>
      </c>
      <c r="U2170" s="1">
        <f>(Table1[[#This Row],[Gross Revenue]]/Table1[[#This Row],[Budget]])-1</f>
        <v>-0.22306082727272725</v>
      </c>
      <c r="V2170" t="str">
        <f t="shared" si="66"/>
        <v>111-130 minutes</v>
      </c>
      <c r="W2170">
        <f>Table1[[#This Row],[Profit]]/Table1[[#This Row],[Budget]]</f>
        <v>-0.22306082727272727</v>
      </c>
      <c r="X2170" s="22" t="str">
        <f>IF(L2170="","",
IF(L2170&lt;Predictability!$B$1,"Low",
IF(L2170&lt;=Predictability!$B$2,"Mid","High")))</f>
        <v>High</v>
      </c>
      <c r="Y2170" s="22">
        <f t="shared" si="67"/>
        <v>0</v>
      </c>
    </row>
    <row r="2171" spans="1:25" x14ac:dyDescent="0.2">
      <c r="A2171" t="s">
        <v>5835</v>
      </c>
      <c r="B2171" t="s">
        <v>533</v>
      </c>
      <c r="C2171" t="s">
        <v>2564</v>
      </c>
      <c r="D2171">
        <v>953</v>
      </c>
      <c r="E2171">
        <v>2510</v>
      </c>
      <c r="F2171">
        <v>15</v>
      </c>
      <c r="G2171">
        <v>595</v>
      </c>
      <c r="H2171">
        <v>7</v>
      </c>
      <c r="I2171">
        <v>75</v>
      </c>
      <c r="J2171">
        <v>90</v>
      </c>
      <c r="K2171">
        <v>5844929</v>
      </c>
      <c r="L2171">
        <v>3000000</v>
      </c>
      <c r="M2171" s="2">
        <f>VLOOKUP(A2171,Sheet2!$A$1:G5895,2,0)</f>
        <v>37416</v>
      </c>
      <c r="N2171" t="str">
        <f>VLOOKUP(A2171,Sheet2!$A$1:G5895,3,0)</f>
        <v>Color</v>
      </c>
      <c r="O2171" t="str">
        <f>VLOOKUP(A2171,Sheet2!$A$1:G5895,4,0)</f>
        <v>Comedy</v>
      </c>
      <c r="P2171" t="str">
        <f>VLOOKUP(A2171,Sheet2!$A$1:G5895,5,0)</f>
        <v>English</v>
      </c>
      <c r="Q2171" t="str">
        <f>VLOOKUP(A2171,Sheet2!$A$1:G5895,6,0)</f>
        <v>USA</v>
      </c>
      <c r="R2171" t="str">
        <f>VLOOKUP(A2171,Sheet2!$A$1:G5895,7,0)</f>
        <v>PG-13</v>
      </c>
      <c r="S2171" t="str">
        <f>IF(Table1[[#This Row],[Language]]="English","English","Other language")</f>
        <v>English</v>
      </c>
      <c r="T2171">
        <f>Table1[[#This Row],[Gross Revenue]]-Table1[[#This Row],[Budget]]</f>
        <v>2844929</v>
      </c>
      <c r="U2171" s="1">
        <f>(Table1[[#This Row],[Gross Revenue]]/Table1[[#This Row],[Budget]])-1</f>
        <v>0.94830966666666661</v>
      </c>
      <c r="V2171" t="str">
        <f t="shared" si="66"/>
        <v>90-110 minutes</v>
      </c>
      <c r="W2171">
        <f>Table1[[#This Row],[Profit]]/Table1[[#This Row],[Budget]]</f>
        <v>0.94830966666666672</v>
      </c>
      <c r="X2171" s="22" t="str">
        <f>IF(L2171="","",
IF(L2171&lt;Predictability!$B$1,"Low",
IF(L2171&lt;=Predictability!$B$2,"Mid","High")))</f>
        <v>Low</v>
      </c>
      <c r="Y2171" s="22">
        <f t="shared" si="67"/>
        <v>1</v>
      </c>
    </row>
    <row r="2172" spans="1:25" x14ac:dyDescent="0.2">
      <c r="A2172" t="s">
        <v>5081</v>
      </c>
      <c r="B2172" t="s">
        <v>117</v>
      </c>
      <c r="C2172" t="s">
        <v>2059</v>
      </c>
      <c r="D2172">
        <v>759</v>
      </c>
      <c r="E2172">
        <v>2197</v>
      </c>
      <c r="F2172">
        <v>6</v>
      </c>
      <c r="G2172">
        <v>227</v>
      </c>
      <c r="H2172">
        <v>6.5</v>
      </c>
      <c r="I2172">
        <v>44</v>
      </c>
      <c r="J2172">
        <v>82</v>
      </c>
      <c r="K2172">
        <v>36696761</v>
      </c>
      <c r="L2172">
        <v>23000000</v>
      </c>
      <c r="M2172" s="2">
        <f>VLOOKUP(A2172,Sheet2!$A$1:G5896,2,0)</f>
        <v>36905</v>
      </c>
      <c r="N2172" t="str">
        <f>VLOOKUP(A2172,Sheet2!$A$1:G5896,3,0)</f>
        <v>Color</v>
      </c>
      <c r="O2172" t="str">
        <f>VLOOKUP(A2172,Sheet2!$A$1:G5896,4,0)</f>
        <v>Animation</v>
      </c>
      <c r="P2172" t="str">
        <f>VLOOKUP(A2172,Sheet2!$A$1:G5896,5,0)</f>
        <v>English</v>
      </c>
      <c r="Q2172" t="str">
        <f>VLOOKUP(A2172,Sheet2!$A$1:G5896,6,0)</f>
        <v>USA</v>
      </c>
      <c r="R2172" t="str">
        <f>VLOOKUP(A2172,Sheet2!$A$1:G5896,7,0)</f>
        <v>G</v>
      </c>
      <c r="S2172" t="str">
        <f>IF(Table1[[#This Row],[Language]]="English","English","Other language")</f>
        <v>English</v>
      </c>
      <c r="T2172">
        <f>Table1[[#This Row],[Gross Revenue]]-Table1[[#This Row],[Budget]]</f>
        <v>13696761</v>
      </c>
      <c r="U2172" s="1">
        <f>(Table1[[#This Row],[Gross Revenue]]/Table1[[#This Row],[Budget]])-1</f>
        <v>0.59551134782608695</v>
      </c>
      <c r="V2172" t="str">
        <f t="shared" si="66"/>
        <v>&lt;90 minutes</v>
      </c>
      <c r="W2172">
        <f>Table1[[#This Row],[Profit]]/Table1[[#This Row],[Budget]]</f>
        <v>0.59551134782608695</v>
      </c>
      <c r="X2172" s="22" t="str">
        <f>IF(L2172="","",
IF(L2172&lt;Predictability!$B$1,"Low",
IF(L2172&lt;=Predictability!$B$2,"Mid","High")))</f>
        <v>Mid</v>
      </c>
      <c r="Y2172" s="22">
        <f t="shared" si="67"/>
        <v>1</v>
      </c>
    </row>
    <row r="2173" spans="1:25" x14ac:dyDescent="0.2">
      <c r="A2173" t="s">
        <v>5971</v>
      </c>
      <c r="B2173" t="s">
        <v>362</v>
      </c>
      <c r="C2173" t="s">
        <v>1027</v>
      </c>
      <c r="D2173">
        <v>13000</v>
      </c>
      <c r="E2173">
        <v>24928</v>
      </c>
      <c r="F2173">
        <v>124</v>
      </c>
      <c r="G2173">
        <v>32000</v>
      </c>
      <c r="H2173">
        <v>7.1</v>
      </c>
      <c r="I2173">
        <v>315</v>
      </c>
      <c r="J2173">
        <v>111</v>
      </c>
      <c r="K2173">
        <v>90356857</v>
      </c>
      <c r="L2173">
        <v>58000000</v>
      </c>
      <c r="M2173" s="2">
        <f>VLOOKUP(A2173,Sheet2!$A$1:G5897,2,0)</f>
        <v>40360</v>
      </c>
      <c r="N2173" t="str">
        <f>VLOOKUP(A2173,Sheet2!$A$1:G5897,3,0)</f>
        <v>Color</v>
      </c>
      <c r="O2173" t="str">
        <f>VLOOKUP(A2173,Sheet2!$A$1:G5897,4,0)</f>
        <v>Action</v>
      </c>
      <c r="P2173" t="str">
        <f>VLOOKUP(A2173,Sheet2!$A$1:G5897,5,0)</f>
        <v>English</v>
      </c>
      <c r="Q2173" t="str">
        <f>VLOOKUP(A2173,Sheet2!$A$1:G5897,6,0)</f>
        <v>USA</v>
      </c>
      <c r="R2173" t="str">
        <f>VLOOKUP(A2173,Sheet2!$A$1:G5897,7,0)</f>
        <v>PG-13</v>
      </c>
      <c r="S2173" t="str">
        <f>IF(Table1[[#This Row],[Language]]="English","English","Other language")</f>
        <v>English</v>
      </c>
      <c r="T2173">
        <f>Table1[[#This Row],[Gross Revenue]]-Table1[[#This Row],[Budget]]</f>
        <v>32356857</v>
      </c>
      <c r="U2173" s="1">
        <f>(Table1[[#This Row],[Gross Revenue]]/Table1[[#This Row],[Budget]])-1</f>
        <v>0.55787684482758615</v>
      </c>
      <c r="V2173" t="str">
        <f t="shared" si="66"/>
        <v>111-130 minutes</v>
      </c>
      <c r="W2173">
        <f>Table1[[#This Row],[Profit]]/Table1[[#This Row],[Budget]]</f>
        <v>0.55787684482758626</v>
      </c>
      <c r="X2173" s="22" t="str">
        <f>IF(L2173="","",
IF(L2173&lt;Predictability!$B$1,"Low",
IF(L2173&lt;=Predictability!$B$2,"Mid","High")))</f>
        <v>High</v>
      </c>
      <c r="Y2173" s="22">
        <f t="shared" si="67"/>
        <v>1</v>
      </c>
    </row>
    <row r="2174" spans="1:25" x14ac:dyDescent="0.2">
      <c r="A2174" t="s">
        <v>5358</v>
      </c>
      <c r="B2174" t="s">
        <v>362</v>
      </c>
      <c r="C2174" t="s">
        <v>569</v>
      </c>
      <c r="D2174">
        <v>13000</v>
      </c>
      <c r="E2174">
        <v>25220</v>
      </c>
      <c r="F2174">
        <v>23</v>
      </c>
      <c r="G2174">
        <v>22000</v>
      </c>
      <c r="H2174">
        <v>6.7</v>
      </c>
      <c r="I2174">
        <v>234</v>
      </c>
      <c r="J2174">
        <v>116</v>
      </c>
      <c r="K2174">
        <v>53215979</v>
      </c>
      <c r="L2174">
        <v>84000000</v>
      </c>
      <c r="M2174" s="2">
        <f>VLOOKUP(A2174,Sheet2!$A$1:G5898,2,0)</f>
        <v>41295</v>
      </c>
      <c r="N2174" t="str">
        <f>VLOOKUP(A2174,Sheet2!$A$1:G5898,3,0)</f>
        <v>Color</v>
      </c>
      <c r="O2174" t="str">
        <f>VLOOKUP(A2174,Sheet2!$A$1:G5898,4,0)</f>
        <v>Action</v>
      </c>
      <c r="P2174" t="str">
        <f>VLOOKUP(A2174,Sheet2!$A$1:G5898,5,0)</f>
        <v>English</v>
      </c>
      <c r="Q2174" t="str">
        <f>VLOOKUP(A2174,Sheet2!$A$1:G5898,6,0)</f>
        <v>USA</v>
      </c>
      <c r="R2174" t="str">
        <f>VLOOKUP(A2174,Sheet2!$A$1:G5898,7,0)</f>
        <v>PG-13</v>
      </c>
      <c r="S2174" t="str">
        <f>IF(Table1[[#This Row],[Language]]="English","English","Other language")</f>
        <v>English</v>
      </c>
      <c r="T2174">
        <f>Table1[[#This Row],[Gross Revenue]]-Table1[[#This Row],[Budget]]</f>
        <v>-30784021</v>
      </c>
      <c r="U2174" s="1">
        <f>(Table1[[#This Row],[Gross Revenue]]/Table1[[#This Row],[Budget]])-1</f>
        <v>-0.36647644047619043</v>
      </c>
      <c r="V2174" t="str">
        <f t="shared" si="66"/>
        <v>111-130 minutes</v>
      </c>
      <c r="W2174">
        <f>Table1[[#This Row],[Profit]]/Table1[[#This Row],[Budget]]</f>
        <v>-0.36647644047619049</v>
      </c>
      <c r="X2174" s="22" t="str">
        <f>IF(L2174="","",
IF(L2174&lt;Predictability!$B$1,"Low",
IF(L2174&lt;=Predictability!$B$2,"Mid","High")))</f>
        <v>High</v>
      </c>
      <c r="Y2174" s="22">
        <f t="shared" si="67"/>
        <v>0</v>
      </c>
    </row>
    <row r="2175" spans="1:25" x14ac:dyDescent="0.2">
      <c r="A2175" t="s">
        <v>6301</v>
      </c>
      <c r="B2175" t="s">
        <v>2853</v>
      </c>
      <c r="C2175" t="s">
        <v>1458</v>
      </c>
      <c r="D2175">
        <v>755</v>
      </c>
      <c r="E2175">
        <v>2172</v>
      </c>
      <c r="F2175">
        <v>610</v>
      </c>
      <c r="G2175">
        <v>0</v>
      </c>
      <c r="H2175">
        <v>7.4</v>
      </c>
      <c r="I2175">
        <v>160</v>
      </c>
      <c r="J2175">
        <v>150</v>
      </c>
      <c r="K2175">
        <v>626809</v>
      </c>
      <c r="L2175">
        <v>553632000</v>
      </c>
      <c r="M2175" s="2">
        <f>VLOOKUP(A2175,Sheet2!$A$1:G5899,2,0)</f>
        <v>39719</v>
      </c>
      <c r="N2175" t="str">
        <f>VLOOKUP(A2175,Sheet2!$A$1:G5899,3,0)</f>
        <v>Color</v>
      </c>
      <c r="O2175" t="str">
        <f>VLOOKUP(A2175,Sheet2!$A$1:G5899,4,0)</f>
        <v>Action</v>
      </c>
      <c r="P2175" t="str">
        <f>VLOOKUP(A2175,Sheet2!$A$1:G5899,5,0)</f>
        <v>Mandarin</v>
      </c>
      <c r="Q2175" t="str">
        <f>VLOOKUP(A2175,Sheet2!$A$1:G5899,6,0)</f>
        <v>China</v>
      </c>
      <c r="R2175" t="str">
        <f>VLOOKUP(A2175,Sheet2!$A$1:G5899,7,0)</f>
        <v>R</v>
      </c>
      <c r="S2175" t="str">
        <f>IF(Table1[[#This Row],[Language]]="English","English","Other language")</f>
        <v>Other language</v>
      </c>
      <c r="T2175">
        <f>Table1[[#This Row],[Gross Revenue]]-Table1[[#This Row],[Budget]]</f>
        <v>-553005191</v>
      </c>
      <c r="U2175" s="1">
        <f>(Table1[[#This Row],[Gross Revenue]]/Table1[[#This Row],[Budget]])-1</f>
        <v>-0.99886782375296224</v>
      </c>
      <c r="V2175" t="str">
        <f t="shared" si="66"/>
        <v>131-150 minutes</v>
      </c>
      <c r="W2175">
        <f>Table1[[#This Row],[Profit]]/Table1[[#This Row],[Budget]]</f>
        <v>-0.99886782375296224</v>
      </c>
      <c r="X2175" s="22" t="str">
        <f>IF(L2175="","",
IF(L2175&lt;Predictability!$B$1,"Low",
IF(L2175&lt;=Predictability!$B$2,"Mid","High")))</f>
        <v>High</v>
      </c>
      <c r="Y2175" s="22">
        <f t="shared" si="67"/>
        <v>0</v>
      </c>
    </row>
    <row r="2176" spans="1:25" x14ac:dyDescent="0.2">
      <c r="A2176" t="s">
        <v>4151</v>
      </c>
      <c r="B2176" t="s">
        <v>1276</v>
      </c>
      <c r="C2176" t="s">
        <v>1277</v>
      </c>
      <c r="D2176">
        <v>22000</v>
      </c>
      <c r="E2176">
        <v>35867</v>
      </c>
      <c r="F2176">
        <v>420</v>
      </c>
      <c r="G2176">
        <v>0</v>
      </c>
      <c r="H2176">
        <v>7.2</v>
      </c>
      <c r="I2176">
        <v>210</v>
      </c>
      <c r="J2176">
        <v>124</v>
      </c>
      <c r="K2176">
        <v>92930005</v>
      </c>
      <c r="L2176">
        <v>78000000</v>
      </c>
      <c r="M2176" s="2">
        <f>VLOOKUP(A2176,Sheet2!$A$1:G5900,2,0)</f>
        <v>37296</v>
      </c>
      <c r="N2176" t="str">
        <f>VLOOKUP(A2176,Sheet2!$A$1:G5900,3,0)</f>
        <v>Color</v>
      </c>
      <c r="O2176" t="str">
        <f>VLOOKUP(A2176,Sheet2!$A$1:G5900,4,0)</f>
        <v>Crime</v>
      </c>
      <c r="P2176" t="str">
        <f>VLOOKUP(A2176,Sheet2!$A$1:G5900,5,0)</f>
        <v>English</v>
      </c>
      <c r="Q2176" t="str">
        <f>VLOOKUP(A2176,Sheet2!$A$1:G5900,6,0)</f>
        <v>Germany</v>
      </c>
      <c r="R2176" t="str">
        <f>VLOOKUP(A2176,Sheet2!$A$1:G5900,7,0)</f>
        <v>R</v>
      </c>
      <c r="S2176" t="str">
        <f>IF(Table1[[#This Row],[Language]]="English","English","Other language")</f>
        <v>English</v>
      </c>
      <c r="T2176">
        <f>Table1[[#This Row],[Gross Revenue]]-Table1[[#This Row],[Budget]]</f>
        <v>14930005</v>
      </c>
      <c r="U2176" s="1">
        <f>(Table1[[#This Row],[Gross Revenue]]/Table1[[#This Row],[Budget]])-1</f>
        <v>0.19141032051282059</v>
      </c>
      <c r="V2176" t="str">
        <f t="shared" si="66"/>
        <v>111-130 minutes</v>
      </c>
      <c r="W2176">
        <f>Table1[[#This Row],[Profit]]/Table1[[#This Row],[Budget]]</f>
        <v>0.1914103205128205</v>
      </c>
      <c r="X2176" s="22" t="str">
        <f>IF(L2176="","",
IF(L2176&lt;Predictability!$B$1,"Low",
IF(L2176&lt;=Predictability!$B$2,"Mid","High")))</f>
        <v>High</v>
      </c>
      <c r="Y2176" s="22">
        <f t="shared" si="67"/>
        <v>0</v>
      </c>
    </row>
    <row r="2177" spans="1:25" x14ac:dyDescent="0.2">
      <c r="A2177" t="s">
        <v>5099</v>
      </c>
      <c r="B2177" t="s">
        <v>2067</v>
      </c>
      <c r="C2177" t="s">
        <v>350</v>
      </c>
      <c r="D2177">
        <v>332</v>
      </c>
      <c r="E2177">
        <v>1090</v>
      </c>
      <c r="F2177">
        <v>0</v>
      </c>
      <c r="G2177">
        <v>0</v>
      </c>
      <c r="H2177">
        <v>6.5</v>
      </c>
      <c r="I2177">
        <v>224</v>
      </c>
      <c r="J2177">
        <v>85</v>
      </c>
      <c r="K2177">
        <v>57859105</v>
      </c>
      <c r="L2177">
        <v>26000000</v>
      </c>
      <c r="M2177" s="2">
        <f>VLOOKUP(A2177,Sheet2!$A$1:G5901,2,0)</f>
        <v>38592</v>
      </c>
      <c r="N2177" t="str">
        <f>VLOOKUP(A2177,Sheet2!$A$1:G5901,3,0)</f>
        <v>Color</v>
      </c>
      <c r="O2177" t="str">
        <f>VLOOKUP(A2177,Sheet2!$A$1:G5901,4,0)</f>
        <v>Mystery</v>
      </c>
      <c r="P2177" t="str">
        <f>VLOOKUP(A2177,Sheet2!$A$1:G5901,5,0)</f>
        <v>English</v>
      </c>
      <c r="Q2177" t="str">
        <f>VLOOKUP(A2177,Sheet2!$A$1:G5901,6,0)</f>
        <v>USA</v>
      </c>
      <c r="R2177" t="str">
        <f>VLOOKUP(A2177,Sheet2!$A$1:G5901,7,0)</f>
        <v>PG-13</v>
      </c>
      <c r="S2177" t="str">
        <f>IF(Table1[[#This Row],[Language]]="English","English","Other language")</f>
        <v>English</v>
      </c>
      <c r="T2177">
        <f>Table1[[#This Row],[Gross Revenue]]-Table1[[#This Row],[Budget]]</f>
        <v>31859105</v>
      </c>
      <c r="U2177" s="1">
        <f>(Table1[[#This Row],[Gross Revenue]]/Table1[[#This Row],[Budget]])-1</f>
        <v>1.2253501923076922</v>
      </c>
      <c r="V2177" t="str">
        <f t="shared" si="66"/>
        <v>&lt;90 minutes</v>
      </c>
      <c r="W2177">
        <f>Table1[[#This Row],[Profit]]/Table1[[#This Row],[Budget]]</f>
        <v>1.2253501923076924</v>
      </c>
      <c r="X2177" s="22" t="str">
        <f>IF(L2177="","",
IF(L2177&lt;Predictability!$B$1,"Low",
IF(L2177&lt;=Predictability!$B$2,"Mid","High")))</f>
        <v>Mid</v>
      </c>
      <c r="Y2177" s="22">
        <f t="shared" si="67"/>
        <v>1</v>
      </c>
    </row>
    <row r="2178" spans="1:25" x14ac:dyDescent="0.2">
      <c r="A2178" t="s">
        <v>4030</v>
      </c>
      <c r="B2178" t="s">
        <v>1142</v>
      </c>
      <c r="C2178" t="s">
        <v>1143</v>
      </c>
      <c r="D2178">
        <v>2</v>
      </c>
      <c r="E2178">
        <v>2</v>
      </c>
      <c r="F2178">
        <v>14</v>
      </c>
      <c r="G2178">
        <v>995</v>
      </c>
      <c r="H2178">
        <v>5.7</v>
      </c>
      <c r="I2178">
        <v>145</v>
      </c>
      <c r="J2178">
        <v>106</v>
      </c>
      <c r="K2178">
        <v>17473245</v>
      </c>
      <c r="L2178">
        <v>70000000</v>
      </c>
      <c r="M2178" s="2">
        <f>VLOOKUP(A2178,Sheet2!$A$1:G5902,2,0)</f>
        <v>36603</v>
      </c>
      <c r="N2178" t="str">
        <f>VLOOKUP(A2178,Sheet2!$A$1:G5902,3,0)</f>
        <v>Color</v>
      </c>
      <c r="O2178" t="str">
        <f>VLOOKUP(A2178,Sheet2!$A$1:G5902,4,0)</f>
        <v>Action</v>
      </c>
      <c r="P2178" t="str">
        <f>VLOOKUP(A2178,Sheet2!$A$1:G5902,5,0)</f>
        <v>English</v>
      </c>
      <c r="Q2178" t="str">
        <f>VLOOKUP(A2178,Sheet2!$A$1:G5902,6,0)</f>
        <v>USA</v>
      </c>
      <c r="R2178" t="str">
        <f>VLOOKUP(A2178,Sheet2!$A$1:G5902,7,0)</f>
        <v>PG-13</v>
      </c>
      <c r="S2178" t="str">
        <f>IF(Table1[[#This Row],[Language]]="English","English","Other language")</f>
        <v>English</v>
      </c>
      <c r="T2178">
        <f>Table1[[#This Row],[Gross Revenue]]-Table1[[#This Row],[Budget]]</f>
        <v>-52526755</v>
      </c>
      <c r="U2178" s="1">
        <f>(Table1[[#This Row],[Gross Revenue]]/Table1[[#This Row],[Budget]])-1</f>
        <v>-0.75038221428571428</v>
      </c>
      <c r="V2178" t="str">
        <f t="shared" ref="V2178:V2241" si="68">IF(J2178="","",IF(J2178&lt;90,"&lt;90 minutes",IF(J2178&lt;=110,"90-110 minutes",IF(J2178&lt;=130,"111-130 minutes",IF(J2178&lt;=150,"131-150 minutes","&gt;150 minutes")))))</f>
        <v>90-110 minutes</v>
      </c>
      <c r="W2178">
        <f>Table1[[#This Row],[Profit]]/Table1[[#This Row],[Budget]]</f>
        <v>-0.75038221428571428</v>
      </c>
      <c r="X2178" s="22" t="str">
        <f>IF(L2178="","",
IF(L2178&lt;Predictability!$B$1,"Low",
IF(L2178&lt;=Predictability!$B$2,"Mid","High")))</f>
        <v>High</v>
      </c>
      <c r="Y2178" s="22">
        <f t="shared" ref="Y2178:Y2241" si="69">IF(W2178&gt;=0.5,1,0)</f>
        <v>0</v>
      </c>
    </row>
    <row r="2179" spans="1:25" x14ac:dyDescent="0.2">
      <c r="A2179" t="s">
        <v>3811</v>
      </c>
      <c r="B2179" t="s">
        <v>487</v>
      </c>
      <c r="C2179" t="s">
        <v>750</v>
      </c>
      <c r="D2179">
        <v>10000</v>
      </c>
      <c r="E2179">
        <v>15369</v>
      </c>
      <c r="F2179">
        <v>308</v>
      </c>
      <c r="G2179">
        <v>20000</v>
      </c>
      <c r="H2179">
        <v>5.4</v>
      </c>
      <c r="I2179">
        <v>291</v>
      </c>
      <c r="J2179">
        <v>100</v>
      </c>
      <c r="K2179">
        <v>37652565</v>
      </c>
      <c r="L2179">
        <v>42000000</v>
      </c>
      <c r="M2179" s="2">
        <f>VLOOKUP(A2179,Sheet2!$A$1:G5903,2,0)</f>
        <v>40650</v>
      </c>
      <c r="N2179" t="str">
        <f>VLOOKUP(A2179,Sheet2!$A$1:G5903,3,0)</f>
        <v>Color</v>
      </c>
      <c r="O2179" t="str">
        <f>VLOOKUP(A2179,Sheet2!$A$1:G5903,4,0)</f>
        <v>Fantasy</v>
      </c>
      <c r="P2179" t="str">
        <f>VLOOKUP(A2179,Sheet2!$A$1:G5903,5,0)</f>
        <v>English</v>
      </c>
      <c r="Q2179" t="str">
        <f>VLOOKUP(A2179,Sheet2!$A$1:G5903,6,0)</f>
        <v>USA</v>
      </c>
      <c r="R2179" t="str">
        <f>VLOOKUP(A2179,Sheet2!$A$1:G5903,7,0)</f>
        <v>PG-13</v>
      </c>
      <c r="S2179" t="str">
        <f>IF(Table1[[#This Row],[Language]]="English","English","Other language")</f>
        <v>English</v>
      </c>
      <c r="T2179">
        <f>Table1[[#This Row],[Gross Revenue]]-Table1[[#This Row],[Budget]]</f>
        <v>-4347435</v>
      </c>
      <c r="U2179" s="1">
        <f>(Table1[[#This Row],[Gross Revenue]]/Table1[[#This Row],[Budget]])-1</f>
        <v>-0.10351035714285717</v>
      </c>
      <c r="V2179" t="str">
        <f t="shared" si="68"/>
        <v>90-110 minutes</v>
      </c>
      <c r="W2179">
        <f>Table1[[#This Row],[Profit]]/Table1[[#This Row],[Budget]]</f>
        <v>-0.10351035714285714</v>
      </c>
      <c r="X2179" s="22" t="str">
        <f>IF(L2179="","",
IF(L2179&lt;Predictability!$B$1,"Low",
IF(L2179&lt;=Predictability!$B$2,"Mid","High")))</f>
        <v>Mid</v>
      </c>
      <c r="Y2179" s="22">
        <f t="shared" si="69"/>
        <v>0</v>
      </c>
    </row>
    <row r="2180" spans="1:25" x14ac:dyDescent="0.2">
      <c r="A2180" t="s">
        <v>4246</v>
      </c>
      <c r="B2180" t="s">
        <v>233</v>
      </c>
      <c r="C2180" t="s">
        <v>1373</v>
      </c>
      <c r="D2180">
        <v>1000</v>
      </c>
      <c r="E2180">
        <v>4416</v>
      </c>
      <c r="F2180">
        <v>143</v>
      </c>
      <c r="G2180">
        <v>0</v>
      </c>
      <c r="H2180">
        <v>5.9</v>
      </c>
      <c r="I2180">
        <v>144</v>
      </c>
      <c r="J2180">
        <v>125</v>
      </c>
      <c r="K2180">
        <v>49875589</v>
      </c>
      <c r="L2180">
        <v>58000000</v>
      </c>
      <c r="M2180" s="2">
        <f>VLOOKUP(A2180,Sheet2!$A$1:G5904,2,0)</f>
        <v>41138</v>
      </c>
      <c r="N2180" t="str">
        <f>VLOOKUP(A2180,Sheet2!$A$1:G5904,3,0)</f>
        <v>Color</v>
      </c>
      <c r="O2180" t="str">
        <f>VLOOKUP(A2180,Sheet2!$A$1:G5904,4,0)</f>
        <v>Action</v>
      </c>
      <c r="P2180" t="str">
        <f>VLOOKUP(A2180,Sheet2!$A$1:G5904,5,0)</f>
        <v>English</v>
      </c>
      <c r="Q2180" t="str">
        <f>VLOOKUP(A2180,Sheet2!$A$1:G5904,6,0)</f>
        <v>USA</v>
      </c>
      <c r="R2180" t="str">
        <f>VLOOKUP(A2180,Sheet2!$A$1:G5904,7,0)</f>
        <v>PG-13</v>
      </c>
      <c r="S2180" t="str">
        <f>IF(Table1[[#This Row],[Language]]="English","English","Other language")</f>
        <v>English</v>
      </c>
      <c r="T2180">
        <f>Table1[[#This Row],[Gross Revenue]]-Table1[[#This Row],[Budget]]</f>
        <v>-8124411</v>
      </c>
      <c r="U2180" s="1">
        <f>(Table1[[#This Row],[Gross Revenue]]/Table1[[#This Row],[Budget]])-1</f>
        <v>-0.14007605172413795</v>
      </c>
      <c r="V2180" t="str">
        <f t="shared" si="68"/>
        <v>111-130 minutes</v>
      </c>
      <c r="W2180">
        <f>Table1[[#This Row],[Profit]]/Table1[[#This Row],[Budget]]</f>
        <v>-0.14007605172413792</v>
      </c>
      <c r="X2180" s="22" t="str">
        <f>IF(L2180="","",
IF(L2180&lt;Predictability!$B$1,"Low",
IF(L2180&lt;=Predictability!$B$2,"Mid","High")))</f>
        <v>High</v>
      </c>
      <c r="Y2180" s="22">
        <f t="shared" si="69"/>
        <v>0</v>
      </c>
    </row>
    <row r="2181" spans="1:25" x14ac:dyDescent="0.2">
      <c r="A2181" t="s">
        <v>6942</v>
      </c>
      <c r="B2181" t="s">
        <v>3195</v>
      </c>
      <c r="C2181" t="s">
        <v>1066</v>
      </c>
      <c r="D2181">
        <v>343</v>
      </c>
      <c r="E2181">
        <v>408</v>
      </c>
      <c r="F2181">
        <v>0</v>
      </c>
      <c r="G2181">
        <v>559</v>
      </c>
      <c r="H2181">
        <v>6.2</v>
      </c>
      <c r="I2181">
        <v>133</v>
      </c>
      <c r="J2181">
        <v>90</v>
      </c>
      <c r="K2181">
        <v>65087</v>
      </c>
      <c r="L2181">
        <v>5000000</v>
      </c>
      <c r="M2181" s="2">
        <f>VLOOKUP(A2181,Sheet2!$A$1:G5905,2,0)</f>
        <v>39377</v>
      </c>
      <c r="N2181" t="str">
        <f>VLOOKUP(A2181,Sheet2!$A$1:G5905,3,0)</f>
        <v>Color</v>
      </c>
      <c r="O2181" t="str">
        <f>VLOOKUP(A2181,Sheet2!$A$1:G5905,4,0)</f>
        <v>Crime</v>
      </c>
      <c r="P2181" t="str">
        <f>VLOOKUP(A2181,Sheet2!$A$1:G5905,5,0)</f>
        <v>English</v>
      </c>
      <c r="Q2181" t="str">
        <f>VLOOKUP(A2181,Sheet2!$A$1:G5905,6,0)</f>
        <v>USA</v>
      </c>
      <c r="R2181" t="str">
        <f>VLOOKUP(A2181,Sheet2!$A$1:G5905,7,0)</f>
        <v>R</v>
      </c>
      <c r="S2181" t="str">
        <f>IF(Table1[[#This Row],[Language]]="English","English","Other language")</f>
        <v>English</v>
      </c>
      <c r="T2181">
        <f>Table1[[#This Row],[Gross Revenue]]-Table1[[#This Row],[Budget]]</f>
        <v>-4934913</v>
      </c>
      <c r="U2181" s="1">
        <f>(Table1[[#This Row],[Gross Revenue]]/Table1[[#This Row],[Budget]])-1</f>
        <v>-0.98698260000000004</v>
      </c>
      <c r="V2181" t="str">
        <f t="shared" si="68"/>
        <v>90-110 minutes</v>
      </c>
      <c r="W2181">
        <f>Table1[[#This Row],[Profit]]/Table1[[#This Row],[Budget]]</f>
        <v>-0.98698260000000004</v>
      </c>
      <c r="X2181" s="22" t="str">
        <f>IF(L2181="","",
IF(L2181&lt;Predictability!$B$1,"Low",
IF(L2181&lt;=Predictability!$B$2,"Mid","High")))</f>
        <v>Low</v>
      </c>
      <c r="Y2181" s="22">
        <f t="shared" si="69"/>
        <v>0</v>
      </c>
    </row>
    <row r="2182" spans="1:25" x14ac:dyDescent="0.2">
      <c r="A2182" t="s">
        <v>5498</v>
      </c>
      <c r="B2182" t="s">
        <v>1802</v>
      </c>
      <c r="C2182" t="s">
        <v>2349</v>
      </c>
      <c r="D2182">
        <v>1000</v>
      </c>
      <c r="E2182">
        <v>2158</v>
      </c>
      <c r="F2182">
        <v>342</v>
      </c>
      <c r="G2182">
        <v>0</v>
      </c>
      <c r="H2182">
        <v>6.8</v>
      </c>
      <c r="I2182">
        <v>158</v>
      </c>
      <c r="J2182">
        <v>99</v>
      </c>
      <c r="K2182">
        <v>2344847</v>
      </c>
      <c r="L2182">
        <v>7000000</v>
      </c>
      <c r="M2182" s="2">
        <f>VLOOKUP(A2182,Sheet2!$A$1:G5906,2,0)</f>
        <v>39644</v>
      </c>
      <c r="N2182" t="str">
        <f>VLOOKUP(A2182,Sheet2!$A$1:G5906,3,0)</f>
        <v>Color</v>
      </c>
      <c r="O2182" t="str">
        <f>VLOOKUP(A2182,Sheet2!$A$1:G5906,4,0)</f>
        <v>Drama</v>
      </c>
      <c r="P2182" t="str">
        <f>VLOOKUP(A2182,Sheet2!$A$1:G5906,5,0)</f>
        <v>English</v>
      </c>
      <c r="Q2182" t="str">
        <f>VLOOKUP(A2182,Sheet2!$A$1:G5906,6,0)</f>
        <v>USA</v>
      </c>
      <c r="R2182" t="str">
        <f>VLOOKUP(A2182,Sheet2!$A$1:G5906,7,0)</f>
        <v>R</v>
      </c>
      <c r="S2182" t="str">
        <f>IF(Table1[[#This Row],[Language]]="English","English","Other language")</f>
        <v>English</v>
      </c>
      <c r="T2182">
        <f>Table1[[#This Row],[Gross Revenue]]-Table1[[#This Row],[Budget]]</f>
        <v>-4655153</v>
      </c>
      <c r="U2182" s="1">
        <f>(Table1[[#This Row],[Gross Revenue]]/Table1[[#This Row],[Budget]])-1</f>
        <v>-0.66502185714285722</v>
      </c>
      <c r="V2182" t="str">
        <f t="shared" si="68"/>
        <v>90-110 minutes</v>
      </c>
      <c r="W2182">
        <f>Table1[[#This Row],[Profit]]/Table1[[#This Row],[Budget]]</f>
        <v>-0.66502185714285711</v>
      </c>
      <c r="X2182" s="22" t="str">
        <f>IF(L2182="","",
IF(L2182&lt;Predictability!$B$1,"Low",
IF(L2182&lt;=Predictability!$B$2,"Mid","High")))</f>
        <v>Low</v>
      </c>
      <c r="Y2182" s="22">
        <f t="shared" si="69"/>
        <v>0</v>
      </c>
    </row>
    <row r="2183" spans="1:25" x14ac:dyDescent="0.2">
      <c r="A2183" t="s">
        <v>4612</v>
      </c>
      <c r="B2183" t="s">
        <v>1347</v>
      </c>
      <c r="C2183" t="s">
        <v>462</v>
      </c>
      <c r="D2183">
        <v>23000</v>
      </c>
      <c r="E2183">
        <v>53024</v>
      </c>
      <c r="F2183">
        <v>38</v>
      </c>
      <c r="G2183">
        <v>0</v>
      </c>
      <c r="H2183">
        <v>6.2</v>
      </c>
      <c r="I2183">
        <v>138</v>
      </c>
      <c r="J2183">
        <v>101</v>
      </c>
      <c r="K2183">
        <v>43060566</v>
      </c>
      <c r="L2183">
        <v>60000000</v>
      </c>
      <c r="M2183" s="2">
        <f>VLOOKUP(A2183,Sheet2!$A$1:G5907,2,0)</f>
        <v>37492</v>
      </c>
      <c r="N2183" t="str">
        <f>VLOOKUP(A2183,Sheet2!$A$1:G5907,3,0)</f>
        <v>Color</v>
      </c>
      <c r="O2183" t="str">
        <f>VLOOKUP(A2183,Sheet2!$A$1:G5907,4,0)</f>
        <v>Action</v>
      </c>
      <c r="P2183" t="str">
        <f>VLOOKUP(A2183,Sheet2!$A$1:G5907,5,0)</f>
        <v>English</v>
      </c>
      <c r="Q2183" t="str">
        <f>VLOOKUP(A2183,Sheet2!$A$1:G5907,6,0)</f>
        <v>USA</v>
      </c>
      <c r="R2183" t="str">
        <f>VLOOKUP(A2183,Sheet2!$A$1:G5907,7,0)</f>
        <v>PG-13</v>
      </c>
      <c r="S2183" t="str">
        <f>IF(Table1[[#This Row],[Language]]="English","English","Other language")</f>
        <v>English</v>
      </c>
      <c r="T2183">
        <f>Table1[[#This Row],[Gross Revenue]]-Table1[[#This Row],[Budget]]</f>
        <v>-16939434</v>
      </c>
      <c r="U2183" s="1">
        <f>(Table1[[#This Row],[Gross Revenue]]/Table1[[#This Row],[Budget]])-1</f>
        <v>-0.28232389999999996</v>
      </c>
      <c r="V2183" t="str">
        <f t="shared" si="68"/>
        <v>90-110 minutes</v>
      </c>
      <c r="W2183">
        <f>Table1[[#This Row],[Profit]]/Table1[[#This Row],[Budget]]</f>
        <v>-0.28232390000000002</v>
      </c>
      <c r="X2183" s="22" t="str">
        <f>IF(L2183="","",
IF(L2183&lt;Predictability!$B$1,"Low",
IF(L2183&lt;=Predictability!$B$2,"Mid","High")))</f>
        <v>High</v>
      </c>
      <c r="Y2183" s="22">
        <f t="shared" si="69"/>
        <v>0</v>
      </c>
    </row>
    <row r="2184" spans="1:25" x14ac:dyDescent="0.2">
      <c r="A2184" t="s">
        <v>6430</v>
      </c>
      <c r="B2184" t="s">
        <v>786</v>
      </c>
      <c r="C2184" t="s">
        <v>2186</v>
      </c>
      <c r="D2184">
        <v>11000</v>
      </c>
      <c r="E2184">
        <v>17050</v>
      </c>
      <c r="F2184">
        <v>57</v>
      </c>
      <c r="G2184">
        <v>0</v>
      </c>
      <c r="H2184">
        <v>7.5</v>
      </c>
      <c r="I2184">
        <v>154</v>
      </c>
      <c r="J2184">
        <v>124</v>
      </c>
      <c r="K2184">
        <v>19661987</v>
      </c>
      <c r="L2184">
        <v>20000000</v>
      </c>
      <c r="M2184" s="2">
        <f>VLOOKUP(A2184,Sheet2!$A$1:G5908,2,0)</f>
        <v>39313</v>
      </c>
      <c r="N2184" t="str">
        <f>VLOOKUP(A2184,Sheet2!$A$1:G5908,3,0)</f>
        <v>Color</v>
      </c>
      <c r="O2184" t="str">
        <f>VLOOKUP(A2184,Sheet2!$A$1:G5908,4,0)</f>
        <v>Drama</v>
      </c>
      <c r="P2184" t="str">
        <f>VLOOKUP(A2184,Sheet2!$A$1:G5908,5,0)</f>
        <v>English</v>
      </c>
      <c r="Q2184" t="str">
        <f>VLOOKUP(A2184,Sheet2!$A$1:G5908,6,0)</f>
        <v>USA</v>
      </c>
      <c r="R2184" t="str">
        <f>VLOOKUP(A2184,Sheet2!$A$1:G5908,7,0)</f>
        <v>R</v>
      </c>
      <c r="S2184" t="str">
        <f>IF(Table1[[#This Row],[Language]]="English","English","Other language")</f>
        <v>English</v>
      </c>
      <c r="T2184">
        <f>Table1[[#This Row],[Gross Revenue]]-Table1[[#This Row],[Budget]]</f>
        <v>-338013</v>
      </c>
      <c r="U2184" s="1">
        <f>(Table1[[#This Row],[Gross Revenue]]/Table1[[#This Row],[Budget]])-1</f>
        <v>-1.6900649999999962E-2</v>
      </c>
      <c r="V2184" t="str">
        <f t="shared" si="68"/>
        <v>111-130 minutes</v>
      </c>
      <c r="W2184">
        <f>Table1[[#This Row],[Profit]]/Table1[[#This Row],[Budget]]</f>
        <v>-1.690065E-2</v>
      </c>
      <c r="X2184" s="22" t="str">
        <f>IF(L2184="","",
IF(L2184&lt;Predictability!$B$1,"Low",
IF(L2184&lt;=Predictability!$B$2,"Mid","High")))</f>
        <v>Mid</v>
      </c>
      <c r="Y2184" s="22">
        <f t="shared" si="69"/>
        <v>0</v>
      </c>
    </row>
    <row r="2185" spans="1:25" x14ac:dyDescent="0.2">
      <c r="A2185" t="s">
        <v>4042</v>
      </c>
      <c r="B2185" t="s">
        <v>956</v>
      </c>
      <c r="C2185" t="s">
        <v>305</v>
      </c>
      <c r="D2185">
        <v>9000</v>
      </c>
      <c r="E2185">
        <v>10838</v>
      </c>
      <c r="F2185">
        <v>287</v>
      </c>
      <c r="G2185">
        <v>852</v>
      </c>
      <c r="H2185">
        <v>5.7</v>
      </c>
      <c r="I2185">
        <v>126</v>
      </c>
      <c r="J2185">
        <v>124</v>
      </c>
      <c r="K2185">
        <v>23360779</v>
      </c>
      <c r="L2185">
        <v>34000000</v>
      </c>
      <c r="M2185" s="2">
        <f>VLOOKUP(A2185,Sheet2!$A$1:G5909,2,0)</f>
        <v>36845</v>
      </c>
      <c r="N2185" t="str">
        <f>VLOOKUP(A2185,Sheet2!$A$1:G5909,3,0)</f>
        <v>Color</v>
      </c>
      <c r="O2185" t="str">
        <f>VLOOKUP(A2185,Sheet2!$A$1:G5909,4,0)</f>
        <v>Action</v>
      </c>
      <c r="P2185" t="str">
        <f>VLOOKUP(A2185,Sheet2!$A$1:G5909,5,0)</f>
        <v>English</v>
      </c>
      <c r="Q2185" t="str">
        <f>VLOOKUP(A2185,Sheet2!$A$1:G5909,6,0)</f>
        <v>USA</v>
      </c>
      <c r="R2185" t="str">
        <f>VLOOKUP(A2185,Sheet2!$A$1:G5909,7,0)</f>
        <v>R</v>
      </c>
      <c r="S2185" t="str">
        <f>IF(Table1[[#This Row],[Language]]="English","English","Other language")</f>
        <v>English</v>
      </c>
      <c r="T2185">
        <f>Table1[[#This Row],[Gross Revenue]]-Table1[[#This Row],[Budget]]</f>
        <v>-10639221</v>
      </c>
      <c r="U2185" s="1">
        <f>(Table1[[#This Row],[Gross Revenue]]/Table1[[#This Row],[Budget]])-1</f>
        <v>-0.31291826470588235</v>
      </c>
      <c r="V2185" t="str">
        <f t="shared" si="68"/>
        <v>111-130 minutes</v>
      </c>
      <c r="W2185">
        <f>Table1[[#This Row],[Profit]]/Table1[[#This Row],[Budget]]</f>
        <v>-0.31291826470588235</v>
      </c>
      <c r="X2185" s="22" t="str">
        <f>IF(L2185="","",
IF(L2185&lt;Predictability!$B$1,"Low",
IF(L2185&lt;=Predictability!$B$2,"Mid","High")))</f>
        <v>Mid</v>
      </c>
      <c r="Y2185" s="22">
        <f t="shared" si="69"/>
        <v>0</v>
      </c>
    </row>
    <row r="2186" spans="1:25" x14ac:dyDescent="0.2">
      <c r="A2186" t="s">
        <v>6676</v>
      </c>
      <c r="B2186" t="s">
        <v>3062</v>
      </c>
      <c r="C2186" t="s">
        <v>1285</v>
      </c>
      <c r="D2186">
        <v>334</v>
      </c>
      <c r="E2186">
        <v>338</v>
      </c>
      <c r="F2186">
        <v>119</v>
      </c>
      <c r="G2186">
        <v>24000</v>
      </c>
      <c r="H2186">
        <v>7.7</v>
      </c>
      <c r="I2186">
        <v>197</v>
      </c>
      <c r="J2186">
        <v>101</v>
      </c>
      <c r="K2186">
        <v>12995673</v>
      </c>
      <c r="L2186">
        <v>2500000</v>
      </c>
      <c r="M2186" s="2">
        <f>VLOOKUP(A2186,Sheet2!$A$1:G5910,2,0)</f>
        <v>39809</v>
      </c>
      <c r="N2186" t="str">
        <f>VLOOKUP(A2186,Sheet2!$A$1:G5910,3,0)</f>
        <v>Color</v>
      </c>
      <c r="O2186" t="str">
        <f>VLOOKUP(A2186,Sheet2!$A$1:G5910,4,0)</f>
        <v>Comedy</v>
      </c>
      <c r="P2186" t="str">
        <f>VLOOKUP(A2186,Sheet2!$A$1:G5910,5,0)</f>
        <v>English</v>
      </c>
      <c r="Q2186" t="str">
        <f>VLOOKUP(A2186,Sheet2!$A$1:G5910,6,0)</f>
        <v>USA</v>
      </c>
      <c r="R2186" t="str">
        <f>VLOOKUP(A2186,Sheet2!$A$1:G5910,7,0)</f>
        <v>R</v>
      </c>
      <c r="S2186" t="str">
        <f>IF(Table1[[#This Row],[Language]]="English","English","Other language")</f>
        <v>English</v>
      </c>
      <c r="T2186">
        <f>Table1[[#This Row],[Gross Revenue]]-Table1[[#This Row],[Budget]]</f>
        <v>10495673</v>
      </c>
      <c r="U2186" s="1">
        <f>(Table1[[#This Row],[Gross Revenue]]/Table1[[#This Row],[Budget]])-1</f>
        <v>4.1982692000000004</v>
      </c>
      <c r="V2186" t="str">
        <f t="shared" si="68"/>
        <v>90-110 minutes</v>
      </c>
      <c r="W2186">
        <f>Table1[[#This Row],[Profit]]/Table1[[#This Row],[Budget]]</f>
        <v>4.1982692000000004</v>
      </c>
      <c r="X2186" s="22" t="str">
        <f>IF(L2186="","",
IF(L2186&lt;Predictability!$B$1,"Low",
IF(L2186&lt;=Predictability!$B$2,"Mid","High")))</f>
        <v>Low</v>
      </c>
      <c r="Y2186" s="22">
        <f t="shared" si="69"/>
        <v>1</v>
      </c>
    </row>
    <row r="2187" spans="1:25" x14ac:dyDescent="0.2">
      <c r="A2187" t="s">
        <v>6084</v>
      </c>
      <c r="B2187" t="s">
        <v>402</v>
      </c>
      <c r="C2187" t="s">
        <v>2730</v>
      </c>
      <c r="D2187">
        <v>21000</v>
      </c>
      <c r="E2187">
        <v>22088</v>
      </c>
      <c r="F2187">
        <v>47</v>
      </c>
      <c r="G2187">
        <v>24000</v>
      </c>
      <c r="H2187">
        <v>7.2</v>
      </c>
      <c r="I2187">
        <v>158</v>
      </c>
      <c r="J2187">
        <v>113</v>
      </c>
      <c r="K2187">
        <v>19057024</v>
      </c>
      <c r="L2187">
        <v>16000000</v>
      </c>
      <c r="M2187" s="2">
        <f>VLOOKUP(A2187,Sheet2!$A$1:G5911,2,0)</f>
        <v>40247</v>
      </c>
      <c r="N2187" t="str">
        <f>VLOOKUP(A2187,Sheet2!$A$1:G5911,3,0)</f>
        <v>Color</v>
      </c>
      <c r="O2187" t="str">
        <f>VLOOKUP(A2187,Sheet2!$A$1:G5911,4,0)</f>
        <v>Drama</v>
      </c>
      <c r="P2187" t="str">
        <f>VLOOKUP(A2187,Sheet2!$A$1:G5911,5,0)</f>
        <v>English</v>
      </c>
      <c r="Q2187" t="str">
        <f>VLOOKUP(A2187,Sheet2!$A$1:G5911,6,0)</f>
        <v>USA</v>
      </c>
      <c r="R2187" t="str">
        <f>VLOOKUP(A2187,Sheet2!$A$1:G5911,7,0)</f>
        <v>PG-13</v>
      </c>
      <c r="S2187" t="str">
        <f>IF(Table1[[#This Row],[Language]]="English","English","Other language")</f>
        <v>English</v>
      </c>
      <c r="T2187">
        <f>Table1[[#This Row],[Gross Revenue]]-Table1[[#This Row],[Budget]]</f>
        <v>3057024</v>
      </c>
      <c r="U2187" s="1">
        <f>(Table1[[#This Row],[Gross Revenue]]/Table1[[#This Row],[Budget]])-1</f>
        <v>0.1910639999999999</v>
      </c>
      <c r="V2187" t="str">
        <f t="shared" si="68"/>
        <v>111-130 minutes</v>
      </c>
      <c r="W2187">
        <f>Table1[[#This Row],[Profit]]/Table1[[#This Row],[Budget]]</f>
        <v>0.19106400000000001</v>
      </c>
      <c r="X2187" s="22" t="str">
        <f>IF(L2187="","",
IF(L2187&lt;Predictability!$B$1,"Low",
IF(L2187&lt;=Predictability!$B$2,"Mid","High")))</f>
        <v>Mid</v>
      </c>
      <c r="Y2187" s="22">
        <f t="shared" si="69"/>
        <v>0</v>
      </c>
    </row>
    <row r="2188" spans="1:25" x14ac:dyDescent="0.2">
      <c r="A2188" t="s">
        <v>4984</v>
      </c>
      <c r="B2188" t="s">
        <v>1991</v>
      </c>
      <c r="C2188" t="s">
        <v>1147</v>
      </c>
      <c r="D2188">
        <v>60</v>
      </c>
      <c r="E2188">
        <v>132</v>
      </c>
      <c r="F2188">
        <v>125</v>
      </c>
      <c r="G2188">
        <v>282</v>
      </c>
      <c r="H2188">
        <v>6.5</v>
      </c>
      <c r="I2188">
        <v>36</v>
      </c>
      <c r="J2188">
        <v>125</v>
      </c>
      <c r="K2188">
        <v>223878</v>
      </c>
      <c r="L2188">
        <v>5000000</v>
      </c>
      <c r="M2188" s="2">
        <f>VLOOKUP(A2188,Sheet2!$A$1:G5912,2,0)</f>
        <v>37662</v>
      </c>
      <c r="N2188" t="str">
        <f>VLOOKUP(A2188,Sheet2!$A$1:G5912,3,0)</f>
        <v>Color</v>
      </c>
      <c r="O2188" t="str">
        <f>VLOOKUP(A2188,Sheet2!$A$1:G5912,4,0)</f>
        <v>Comedy</v>
      </c>
      <c r="P2188" t="str">
        <f>VLOOKUP(A2188,Sheet2!$A$1:G5912,5,0)</f>
        <v>Italian</v>
      </c>
      <c r="Q2188" t="str">
        <f>VLOOKUP(A2188,Sheet2!$A$1:G5912,6,0)</f>
        <v>Italy</v>
      </c>
      <c r="R2188" t="str">
        <f>VLOOKUP(A2188,Sheet2!$A$1:G5912,7,0)</f>
        <v>R</v>
      </c>
      <c r="S2188" t="str">
        <f>IF(Table1[[#This Row],[Language]]="English","English","Other language")</f>
        <v>Other language</v>
      </c>
      <c r="T2188">
        <f>Table1[[#This Row],[Gross Revenue]]-Table1[[#This Row],[Budget]]</f>
        <v>-4776122</v>
      </c>
      <c r="U2188" s="1">
        <f>(Table1[[#This Row],[Gross Revenue]]/Table1[[#This Row],[Budget]])-1</f>
        <v>-0.95522439999999997</v>
      </c>
      <c r="V2188" t="str">
        <f t="shared" si="68"/>
        <v>111-130 minutes</v>
      </c>
      <c r="W2188">
        <f>Table1[[#This Row],[Profit]]/Table1[[#This Row],[Budget]]</f>
        <v>-0.95522439999999997</v>
      </c>
      <c r="X2188" s="22" t="str">
        <f>IF(L2188="","",
IF(L2188&lt;Predictability!$B$1,"Low",
IF(L2188&lt;=Predictability!$B$2,"Mid","High")))</f>
        <v>Low</v>
      </c>
      <c r="Y2188" s="22">
        <f t="shared" si="69"/>
        <v>0</v>
      </c>
    </row>
    <row r="2189" spans="1:25" x14ac:dyDescent="0.2">
      <c r="A2189" t="s">
        <v>6750</v>
      </c>
      <c r="B2189" t="s">
        <v>1531</v>
      </c>
      <c r="C2189" t="s">
        <v>2024</v>
      </c>
      <c r="D2189">
        <v>33000</v>
      </c>
      <c r="E2189">
        <v>54877</v>
      </c>
      <c r="F2189">
        <v>132</v>
      </c>
      <c r="G2189">
        <v>0</v>
      </c>
      <c r="H2189">
        <v>7.8</v>
      </c>
      <c r="I2189">
        <v>157</v>
      </c>
      <c r="J2189">
        <v>120</v>
      </c>
      <c r="K2189">
        <v>115648585</v>
      </c>
      <c r="L2189">
        <v>30000000</v>
      </c>
      <c r="M2189" s="2">
        <f>VLOOKUP(A2189,Sheet2!$A$1:G5913,2,0)</f>
        <v>36544</v>
      </c>
      <c r="N2189" t="str">
        <f>VLOOKUP(A2189,Sheet2!$A$1:G5913,3,0)</f>
        <v>Color</v>
      </c>
      <c r="O2189" t="str">
        <f>VLOOKUP(A2189,Sheet2!$A$1:G5913,4,0)</f>
        <v>Biography</v>
      </c>
      <c r="P2189" t="str">
        <f>VLOOKUP(A2189,Sheet2!$A$1:G5913,5,0)</f>
        <v>English</v>
      </c>
      <c r="Q2189" t="str">
        <f>VLOOKUP(A2189,Sheet2!$A$1:G5913,6,0)</f>
        <v>USA</v>
      </c>
      <c r="R2189" t="str">
        <f>VLOOKUP(A2189,Sheet2!$A$1:G5913,7,0)</f>
        <v>PG</v>
      </c>
      <c r="S2189" t="str">
        <f>IF(Table1[[#This Row],[Language]]="English","English","Other language")</f>
        <v>English</v>
      </c>
      <c r="T2189">
        <f>Table1[[#This Row],[Gross Revenue]]-Table1[[#This Row],[Budget]]</f>
        <v>85648585</v>
      </c>
      <c r="U2189" s="1">
        <f>(Table1[[#This Row],[Gross Revenue]]/Table1[[#This Row],[Budget]])-1</f>
        <v>2.8549528333333334</v>
      </c>
      <c r="V2189" t="str">
        <f t="shared" si="68"/>
        <v>111-130 minutes</v>
      </c>
      <c r="W2189">
        <f>Table1[[#This Row],[Profit]]/Table1[[#This Row],[Budget]]</f>
        <v>2.8549528333333334</v>
      </c>
      <c r="X2189" s="22" t="str">
        <f>IF(L2189="","",
IF(L2189&lt;Predictability!$B$1,"Low",
IF(L2189&lt;=Predictability!$B$2,"Mid","High")))</f>
        <v>Mid</v>
      </c>
      <c r="Y2189" s="22">
        <f t="shared" si="69"/>
        <v>1</v>
      </c>
    </row>
    <row r="2190" spans="1:25" x14ac:dyDescent="0.2">
      <c r="A2190" t="s">
        <v>5294</v>
      </c>
      <c r="B2190" t="s">
        <v>932</v>
      </c>
      <c r="C2190" t="s">
        <v>2203</v>
      </c>
      <c r="D2190">
        <v>805</v>
      </c>
      <c r="E2190">
        <v>1185</v>
      </c>
      <c r="F2190">
        <v>2</v>
      </c>
      <c r="G2190">
        <v>0</v>
      </c>
      <c r="H2190">
        <v>6.7</v>
      </c>
      <c r="I2190">
        <v>112</v>
      </c>
      <c r="J2190">
        <v>105</v>
      </c>
      <c r="K2190">
        <v>63260</v>
      </c>
      <c r="L2190">
        <v>14000000</v>
      </c>
      <c r="M2190" s="2">
        <f>VLOOKUP(A2190,Sheet2!$A$1:G5914,2,0)</f>
        <v>38779</v>
      </c>
      <c r="N2190" t="str">
        <f>VLOOKUP(A2190,Sheet2!$A$1:G5914,3,0)</f>
        <v>Color</v>
      </c>
      <c r="O2190" t="str">
        <f>VLOOKUP(A2190,Sheet2!$A$1:G5914,4,0)</f>
        <v>Action</v>
      </c>
      <c r="P2190" t="str">
        <f>VLOOKUP(A2190,Sheet2!$A$1:G5914,5,0)</f>
        <v>English</v>
      </c>
      <c r="Q2190" t="str">
        <f>VLOOKUP(A2190,Sheet2!$A$1:G5914,6,0)</f>
        <v>France</v>
      </c>
      <c r="R2190" t="str">
        <f>VLOOKUP(A2190,Sheet2!$A$1:G5914,7,0)</f>
        <v>R</v>
      </c>
      <c r="S2190" t="str">
        <f>IF(Table1[[#This Row],[Language]]="English","English","Other language")</f>
        <v>English</v>
      </c>
      <c r="T2190">
        <f>Table1[[#This Row],[Gross Revenue]]-Table1[[#This Row],[Budget]]</f>
        <v>-13936740</v>
      </c>
      <c r="U2190" s="1">
        <f>(Table1[[#This Row],[Gross Revenue]]/Table1[[#This Row],[Budget]])-1</f>
        <v>-0.99548142857142852</v>
      </c>
      <c r="V2190" t="str">
        <f t="shared" si="68"/>
        <v>90-110 minutes</v>
      </c>
      <c r="W2190">
        <f>Table1[[#This Row],[Profit]]/Table1[[#This Row],[Budget]]</f>
        <v>-0.99548142857142852</v>
      </c>
      <c r="X2190" s="22" t="str">
        <f>IF(L2190="","",
IF(L2190&lt;Predictability!$B$1,"Low",
IF(L2190&lt;=Predictability!$B$2,"Mid","High")))</f>
        <v>Mid</v>
      </c>
      <c r="Y2190" s="22">
        <f t="shared" si="69"/>
        <v>0</v>
      </c>
    </row>
    <row r="2191" spans="1:25" x14ac:dyDescent="0.2">
      <c r="A2191" t="s">
        <v>4463</v>
      </c>
      <c r="B2191" t="s">
        <v>1568</v>
      </c>
      <c r="C2191" t="s">
        <v>1569</v>
      </c>
      <c r="D2191">
        <v>783</v>
      </c>
      <c r="E2191">
        <v>3126</v>
      </c>
      <c r="F2191">
        <v>545</v>
      </c>
      <c r="G2191">
        <v>680</v>
      </c>
      <c r="H2191">
        <v>6.1</v>
      </c>
      <c r="I2191">
        <v>12</v>
      </c>
      <c r="J2191">
        <v>128</v>
      </c>
      <c r="K2191">
        <v>24332324</v>
      </c>
      <c r="L2191">
        <v>40000000</v>
      </c>
      <c r="M2191" s="2">
        <f>VLOOKUP(A2191,Sheet2!$A$1:G5915,2,0)</f>
        <v>34498</v>
      </c>
      <c r="N2191" t="str">
        <f>VLOOKUP(A2191,Sheet2!$A$1:G5915,3,0)</f>
        <v>Color</v>
      </c>
      <c r="O2191" t="str">
        <f>VLOOKUP(A2191,Sheet2!$A$1:G5915,4,0)</f>
        <v>Comedy</v>
      </c>
      <c r="P2191" t="str">
        <f>VLOOKUP(A2191,Sheet2!$A$1:G5915,5,0)</f>
        <v>English</v>
      </c>
      <c r="Q2191" t="str">
        <f>VLOOKUP(A2191,Sheet2!$A$1:G5915,6,0)</f>
        <v>USA</v>
      </c>
      <c r="R2191" t="str">
        <f>VLOOKUP(A2191,Sheet2!$A$1:G5915,7,0)</f>
        <v>PG-13</v>
      </c>
      <c r="S2191" t="str">
        <f>IF(Table1[[#This Row],[Language]]="English","English","Other language")</f>
        <v>English</v>
      </c>
      <c r="T2191">
        <f>Table1[[#This Row],[Gross Revenue]]-Table1[[#This Row],[Budget]]</f>
        <v>-15667676</v>
      </c>
      <c r="U2191" s="1">
        <f>(Table1[[#This Row],[Gross Revenue]]/Table1[[#This Row],[Budget]])-1</f>
        <v>-0.39169189999999998</v>
      </c>
      <c r="V2191" t="str">
        <f t="shared" si="68"/>
        <v>111-130 minutes</v>
      </c>
      <c r="W2191">
        <f>Table1[[#This Row],[Profit]]/Table1[[#This Row],[Budget]]</f>
        <v>-0.39169189999999998</v>
      </c>
      <c r="X2191" s="22" t="str">
        <f>IF(L2191="","",
IF(L2191&lt;Predictability!$B$1,"Low",
IF(L2191&lt;=Predictability!$B$2,"Mid","High")))</f>
        <v>Mid</v>
      </c>
      <c r="Y2191" s="22">
        <f t="shared" si="69"/>
        <v>0</v>
      </c>
    </row>
    <row r="2192" spans="1:25" x14ac:dyDescent="0.2">
      <c r="A2192" t="s">
        <v>5499</v>
      </c>
      <c r="B2192" t="s">
        <v>661</v>
      </c>
      <c r="C2192" t="s">
        <v>2248</v>
      </c>
      <c r="D2192">
        <v>24000</v>
      </c>
      <c r="E2192">
        <v>50950</v>
      </c>
      <c r="F2192">
        <v>151</v>
      </c>
      <c r="G2192">
        <v>0</v>
      </c>
      <c r="H2192">
        <v>6.8</v>
      </c>
      <c r="I2192">
        <v>131</v>
      </c>
      <c r="J2192">
        <v>122</v>
      </c>
      <c r="K2192">
        <v>9664316</v>
      </c>
      <c r="L2192">
        <v>27500000</v>
      </c>
      <c r="M2192" s="2">
        <f>VLOOKUP(A2192,Sheet2!$A$1:G5916,2,0)</f>
        <v>39428</v>
      </c>
      <c r="N2192" t="str">
        <f>VLOOKUP(A2192,Sheet2!$A$1:G5916,3,0)</f>
        <v>Color</v>
      </c>
      <c r="O2192" t="str">
        <f>VLOOKUP(A2192,Sheet2!$A$1:G5916,4,0)</f>
        <v>Drama</v>
      </c>
      <c r="P2192" t="str">
        <f>VLOOKUP(A2192,Sheet2!$A$1:G5916,5,0)</f>
        <v>English</v>
      </c>
      <c r="Q2192" t="str">
        <f>VLOOKUP(A2192,Sheet2!$A$1:G5916,6,0)</f>
        <v>USA</v>
      </c>
      <c r="R2192" t="str">
        <f>VLOOKUP(A2192,Sheet2!$A$1:G5916,7,0)</f>
        <v>R</v>
      </c>
      <c r="S2192" t="str">
        <f>IF(Table1[[#This Row],[Language]]="English","English","Other language")</f>
        <v>English</v>
      </c>
      <c r="T2192">
        <f>Table1[[#This Row],[Gross Revenue]]-Table1[[#This Row],[Budget]]</f>
        <v>-17835684</v>
      </c>
      <c r="U2192" s="1">
        <f>(Table1[[#This Row],[Gross Revenue]]/Table1[[#This Row],[Budget]])-1</f>
        <v>-0.64857032727272723</v>
      </c>
      <c r="V2192" t="str">
        <f t="shared" si="68"/>
        <v>111-130 minutes</v>
      </c>
      <c r="W2192">
        <f>Table1[[#This Row],[Profit]]/Table1[[#This Row],[Budget]]</f>
        <v>-0.64857032727272723</v>
      </c>
      <c r="X2192" s="22" t="str">
        <f>IF(L2192="","",
IF(L2192&lt;Predictability!$B$1,"Low",
IF(L2192&lt;=Predictability!$B$2,"Mid","High")))</f>
        <v>Mid</v>
      </c>
      <c r="Y2192" s="22">
        <f t="shared" si="69"/>
        <v>0</v>
      </c>
    </row>
    <row r="2193" spans="1:25" x14ac:dyDescent="0.2">
      <c r="A2193" t="s">
        <v>4284</v>
      </c>
      <c r="B2193" t="s">
        <v>1403</v>
      </c>
      <c r="C2193" t="s">
        <v>1404</v>
      </c>
      <c r="D2193">
        <v>655</v>
      </c>
      <c r="E2193">
        <v>2737</v>
      </c>
      <c r="F2193">
        <v>134</v>
      </c>
      <c r="G2193">
        <v>441</v>
      </c>
      <c r="H2193">
        <v>5.9</v>
      </c>
      <c r="I2193">
        <v>89</v>
      </c>
      <c r="J2193">
        <v>84</v>
      </c>
      <c r="K2193">
        <v>20339754</v>
      </c>
      <c r="L2193">
        <v>10000000</v>
      </c>
      <c r="M2193" s="2">
        <f>VLOOKUP(A2193,Sheet2!$A$1:G5917,2,0)</f>
        <v>39252</v>
      </c>
      <c r="N2193" t="str">
        <f>VLOOKUP(A2193,Sheet2!$A$1:G5917,3,0)</f>
        <v>Color</v>
      </c>
      <c r="O2193" t="str">
        <f>VLOOKUP(A2193,Sheet2!$A$1:G5917,4,0)</f>
        <v>Comedy</v>
      </c>
      <c r="P2193" t="str">
        <f>VLOOKUP(A2193,Sheet2!$A$1:G5917,5,0)</f>
        <v>English</v>
      </c>
      <c r="Q2193" t="str">
        <f>VLOOKUP(A2193,Sheet2!$A$1:G5917,6,0)</f>
        <v>USA</v>
      </c>
      <c r="R2193" t="str">
        <f>VLOOKUP(A2193,Sheet2!$A$1:G5917,7,0)</f>
        <v>R</v>
      </c>
      <c r="S2193" t="str">
        <f>IF(Table1[[#This Row],[Language]]="English","English","Other language")</f>
        <v>English</v>
      </c>
      <c r="T2193">
        <f>Table1[[#This Row],[Gross Revenue]]-Table1[[#This Row],[Budget]]</f>
        <v>10339754</v>
      </c>
      <c r="U2193" s="1">
        <f>(Table1[[#This Row],[Gross Revenue]]/Table1[[#This Row],[Budget]])-1</f>
        <v>1.0339754000000001</v>
      </c>
      <c r="V2193" t="str">
        <f t="shared" si="68"/>
        <v>&lt;90 minutes</v>
      </c>
      <c r="W2193">
        <f>Table1[[#This Row],[Profit]]/Table1[[#This Row],[Budget]]</f>
        <v>1.0339754000000001</v>
      </c>
      <c r="X2193" s="22" t="str">
        <f>IF(L2193="","",
IF(L2193&lt;Predictability!$B$1,"Low",
IF(L2193&lt;=Predictability!$B$2,"Mid","High")))</f>
        <v>Mid</v>
      </c>
      <c r="Y2193" s="22">
        <f t="shared" si="69"/>
        <v>1</v>
      </c>
    </row>
    <row r="2194" spans="1:25" x14ac:dyDescent="0.2">
      <c r="A2194" t="s">
        <v>5788</v>
      </c>
      <c r="B2194" t="s">
        <v>148</v>
      </c>
      <c r="C2194" t="s">
        <v>808</v>
      </c>
      <c r="D2194">
        <v>3000</v>
      </c>
      <c r="E2194">
        <v>5917</v>
      </c>
      <c r="F2194">
        <v>0</v>
      </c>
      <c r="G2194">
        <v>3000</v>
      </c>
      <c r="H2194">
        <v>7</v>
      </c>
      <c r="I2194">
        <v>146</v>
      </c>
      <c r="J2194">
        <v>135</v>
      </c>
      <c r="K2194">
        <v>29077547</v>
      </c>
      <c r="L2194">
        <v>40000000</v>
      </c>
      <c r="M2194" s="2">
        <f>VLOOKUP(A2194,Sheet2!$A$1:G5918,2,0)</f>
        <v>38615</v>
      </c>
      <c r="N2194" t="str">
        <f>VLOOKUP(A2194,Sheet2!$A$1:G5918,3,0)</f>
        <v>Color</v>
      </c>
      <c r="O2194" t="str">
        <f>VLOOKUP(A2194,Sheet2!$A$1:G5918,4,0)</f>
        <v>Drama</v>
      </c>
      <c r="P2194" t="str">
        <f>VLOOKUP(A2194,Sheet2!$A$1:G5918,5,0)</f>
        <v>English</v>
      </c>
      <c r="Q2194" t="str">
        <f>VLOOKUP(A2194,Sheet2!$A$1:G5918,6,0)</f>
        <v>USA</v>
      </c>
      <c r="R2194" t="str">
        <f>VLOOKUP(A2194,Sheet2!$A$1:G5918,7,0)</f>
        <v>PG-13</v>
      </c>
      <c r="S2194" t="str">
        <f>IF(Table1[[#This Row],[Language]]="English","English","Other language")</f>
        <v>English</v>
      </c>
      <c r="T2194">
        <f>Table1[[#This Row],[Gross Revenue]]-Table1[[#This Row],[Budget]]</f>
        <v>-10922453</v>
      </c>
      <c r="U2194" s="1">
        <f>(Table1[[#This Row],[Gross Revenue]]/Table1[[#This Row],[Budget]])-1</f>
        <v>-0.27306132500000002</v>
      </c>
      <c r="V2194" t="str">
        <f t="shared" si="68"/>
        <v>131-150 minutes</v>
      </c>
      <c r="W2194">
        <f>Table1[[#This Row],[Profit]]/Table1[[#This Row],[Budget]]</f>
        <v>-0.27306132500000002</v>
      </c>
      <c r="X2194" s="22" t="str">
        <f>IF(L2194="","",
IF(L2194&lt;Predictability!$B$1,"Low",
IF(L2194&lt;=Predictability!$B$2,"Mid","High")))</f>
        <v>Mid</v>
      </c>
      <c r="Y2194" s="22">
        <f t="shared" si="69"/>
        <v>0</v>
      </c>
    </row>
    <row r="2195" spans="1:25" x14ac:dyDescent="0.2">
      <c r="A2195" t="s">
        <v>4728</v>
      </c>
      <c r="B2195" t="s">
        <v>1802</v>
      </c>
      <c r="C2195" t="s">
        <v>1803</v>
      </c>
      <c r="D2195">
        <v>1000</v>
      </c>
      <c r="E2195">
        <v>2925</v>
      </c>
      <c r="F2195">
        <v>238</v>
      </c>
      <c r="G2195">
        <v>12000</v>
      </c>
      <c r="H2195">
        <v>6.3</v>
      </c>
      <c r="I2195">
        <v>197</v>
      </c>
      <c r="J2195">
        <v>119</v>
      </c>
      <c r="K2195">
        <v>13763130</v>
      </c>
      <c r="L2195">
        <v>32000000</v>
      </c>
      <c r="M2195" s="2">
        <f>VLOOKUP(A2195,Sheet2!$A$1:G5919,2,0)</f>
        <v>40186</v>
      </c>
      <c r="N2195" t="str">
        <f>VLOOKUP(A2195,Sheet2!$A$1:G5919,3,0)</f>
        <v>Color</v>
      </c>
      <c r="O2195" t="str">
        <f>VLOOKUP(A2195,Sheet2!$A$1:G5919,4,0)</f>
        <v>Action</v>
      </c>
      <c r="P2195" t="str">
        <f>VLOOKUP(A2195,Sheet2!$A$1:G5919,5,0)</f>
        <v>English</v>
      </c>
      <c r="Q2195" t="str">
        <f>VLOOKUP(A2195,Sheet2!$A$1:G5919,6,0)</f>
        <v>USA</v>
      </c>
      <c r="R2195" t="str">
        <f>VLOOKUP(A2195,Sheet2!$A$1:G5919,7,0)</f>
        <v>R</v>
      </c>
      <c r="S2195" t="str">
        <f>IF(Table1[[#This Row],[Language]]="English","English","Other language")</f>
        <v>English</v>
      </c>
      <c r="T2195">
        <f>Table1[[#This Row],[Gross Revenue]]-Table1[[#This Row],[Budget]]</f>
        <v>-18236870</v>
      </c>
      <c r="U2195" s="1">
        <f>(Table1[[#This Row],[Gross Revenue]]/Table1[[#This Row],[Budget]])-1</f>
        <v>-0.56990218749999999</v>
      </c>
      <c r="V2195" t="str">
        <f t="shared" si="68"/>
        <v>111-130 minutes</v>
      </c>
      <c r="W2195">
        <f>Table1[[#This Row],[Profit]]/Table1[[#This Row],[Budget]]</f>
        <v>-0.56990218749999999</v>
      </c>
      <c r="X2195" s="22" t="str">
        <f>IF(L2195="","",
IF(L2195&lt;Predictability!$B$1,"Low",
IF(L2195&lt;=Predictability!$B$2,"Mid","High")))</f>
        <v>Mid</v>
      </c>
      <c r="Y2195" s="22">
        <f t="shared" si="69"/>
        <v>0</v>
      </c>
    </row>
    <row r="2196" spans="1:25" x14ac:dyDescent="0.2">
      <c r="A2196" t="s">
        <v>5297</v>
      </c>
      <c r="B2196" t="s">
        <v>135</v>
      </c>
      <c r="C2196" t="s">
        <v>1423</v>
      </c>
      <c r="D2196">
        <v>2000</v>
      </c>
      <c r="E2196">
        <v>4168</v>
      </c>
      <c r="F2196">
        <v>163</v>
      </c>
      <c r="G2196">
        <v>8000</v>
      </c>
      <c r="H2196">
        <v>6.7</v>
      </c>
      <c r="I2196">
        <v>147</v>
      </c>
      <c r="J2196">
        <v>150</v>
      </c>
      <c r="K2196">
        <v>140244</v>
      </c>
      <c r="L2196">
        <v>8500000</v>
      </c>
      <c r="M2196" s="2">
        <f>VLOOKUP(A2196,Sheet2!$A$1:G5920,2,0)</f>
        <v>39491</v>
      </c>
      <c r="N2196" t="str">
        <f>VLOOKUP(A2196,Sheet2!$A$1:G5920,3,0)</f>
        <v>Color</v>
      </c>
      <c r="O2196" t="str">
        <f>VLOOKUP(A2196,Sheet2!$A$1:G5920,4,0)</f>
        <v>Horror</v>
      </c>
      <c r="P2196" t="str">
        <f>VLOOKUP(A2196,Sheet2!$A$1:G5920,5,0)</f>
        <v>English</v>
      </c>
      <c r="Q2196" t="str">
        <f>VLOOKUP(A2196,Sheet2!$A$1:G5920,6,0)</f>
        <v>USA</v>
      </c>
      <c r="R2196" t="str">
        <f>VLOOKUP(A2196,Sheet2!$A$1:G5920,7,0)</f>
        <v>R</v>
      </c>
      <c r="S2196" t="str">
        <f>IF(Table1[[#This Row],[Language]]="English","English","Other language")</f>
        <v>English</v>
      </c>
      <c r="T2196">
        <f>Table1[[#This Row],[Gross Revenue]]-Table1[[#This Row],[Budget]]</f>
        <v>-8359756</v>
      </c>
      <c r="U2196" s="1">
        <f>(Table1[[#This Row],[Gross Revenue]]/Table1[[#This Row],[Budget]])-1</f>
        <v>-0.98350070588235294</v>
      </c>
      <c r="V2196" t="str">
        <f t="shared" si="68"/>
        <v>131-150 minutes</v>
      </c>
      <c r="W2196">
        <f>Table1[[#This Row],[Profit]]/Table1[[#This Row],[Budget]]</f>
        <v>-0.98350070588235294</v>
      </c>
      <c r="X2196" s="22" t="str">
        <f>IF(L2196="","",
IF(L2196&lt;Predictability!$B$1,"Low",
IF(L2196&lt;=Predictability!$B$2,"Mid","High")))</f>
        <v>Low</v>
      </c>
      <c r="Y2196" s="22">
        <f t="shared" si="69"/>
        <v>0</v>
      </c>
    </row>
    <row r="2197" spans="1:25" x14ac:dyDescent="0.2">
      <c r="A2197" t="s">
        <v>6977</v>
      </c>
      <c r="B2197" t="s">
        <v>1509</v>
      </c>
      <c r="C2197" t="s">
        <v>1261</v>
      </c>
      <c r="D2197">
        <v>1000</v>
      </c>
      <c r="E2197">
        <v>2235</v>
      </c>
      <c r="F2197">
        <v>0</v>
      </c>
      <c r="G2197">
        <v>38000</v>
      </c>
      <c r="H2197">
        <v>8.4</v>
      </c>
      <c r="I2197">
        <v>234</v>
      </c>
      <c r="J2197">
        <v>102</v>
      </c>
      <c r="K2197">
        <v>3609278</v>
      </c>
      <c r="L2197">
        <v>4500000</v>
      </c>
      <c r="M2197" s="2">
        <f>VLOOKUP(A2197,Sheet2!$A$1:G5921,2,0)</f>
        <v>36701</v>
      </c>
      <c r="N2197" t="str">
        <f>VLOOKUP(A2197,Sheet2!$A$1:G5921,3,0)</f>
        <v>Color</v>
      </c>
      <c r="O2197" t="str">
        <f>VLOOKUP(A2197,Sheet2!$A$1:G5921,4,0)</f>
        <v>Drama</v>
      </c>
      <c r="P2197" t="str">
        <f>VLOOKUP(A2197,Sheet2!$A$1:G5921,5,0)</f>
        <v>English</v>
      </c>
      <c r="Q2197" t="str">
        <f>VLOOKUP(A2197,Sheet2!$A$1:G5921,6,0)</f>
        <v>USA</v>
      </c>
      <c r="R2197" t="str">
        <f>VLOOKUP(A2197,Sheet2!$A$1:G5921,7,0)</f>
        <v>R</v>
      </c>
      <c r="S2197" t="str">
        <f>IF(Table1[[#This Row],[Language]]="English","English","Other language")</f>
        <v>English</v>
      </c>
      <c r="T2197">
        <f>Table1[[#This Row],[Gross Revenue]]-Table1[[#This Row],[Budget]]</f>
        <v>-890722</v>
      </c>
      <c r="U2197" s="1">
        <f>(Table1[[#This Row],[Gross Revenue]]/Table1[[#This Row],[Budget]])-1</f>
        <v>-0.19793822222222224</v>
      </c>
      <c r="V2197" t="str">
        <f t="shared" si="68"/>
        <v>90-110 minutes</v>
      </c>
      <c r="W2197">
        <f>Table1[[#This Row],[Profit]]/Table1[[#This Row],[Budget]]</f>
        <v>-0.19793822222222221</v>
      </c>
      <c r="X2197" s="22" t="str">
        <f>IF(L2197="","",
IF(L2197&lt;Predictability!$B$1,"Low",
IF(L2197&lt;=Predictability!$B$2,"Mid","High")))</f>
        <v>Low</v>
      </c>
      <c r="Y2197" s="22">
        <f t="shared" si="69"/>
        <v>0</v>
      </c>
    </row>
    <row r="2198" spans="1:25" x14ac:dyDescent="0.2">
      <c r="A2198" t="s">
        <v>6200</v>
      </c>
      <c r="B2198" t="s">
        <v>1347</v>
      </c>
      <c r="C2198" t="s">
        <v>2813</v>
      </c>
      <c r="D2198">
        <v>23000</v>
      </c>
      <c r="E2198">
        <v>24270</v>
      </c>
      <c r="F2198">
        <v>0</v>
      </c>
      <c r="G2198">
        <v>0</v>
      </c>
      <c r="H2198">
        <v>7.3</v>
      </c>
      <c r="I2198">
        <v>198</v>
      </c>
      <c r="J2198">
        <v>120</v>
      </c>
      <c r="K2198">
        <v>5484375</v>
      </c>
      <c r="L2198">
        <v>10000000</v>
      </c>
      <c r="M2198" s="2">
        <f>VLOOKUP(A2198,Sheet2!$A$1:G5922,2,0)</f>
        <v>38922</v>
      </c>
      <c r="N2198" t="str">
        <f>VLOOKUP(A2198,Sheet2!$A$1:G5922,3,0)</f>
        <v>Color</v>
      </c>
      <c r="O2198" t="str">
        <f>VLOOKUP(A2198,Sheet2!$A$1:G5922,4,0)</f>
        <v>Adventure</v>
      </c>
      <c r="P2198" t="str">
        <f>VLOOKUP(A2198,Sheet2!$A$1:G5922,5,0)</f>
        <v>English</v>
      </c>
      <c r="Q2198" t="str">
        <f>VLOOKUP(A2198,Sheet2!$A$1:G5922,6,0)</f>
        <v>USA</v>
      </c>
      <c r="R2198" t="str">
        <f>VLOOKUP(A2198,Sheet2!$A$1:G5922,7,0)</f>
        <v>PG-13</v>
      </c>
      <c r="S2198" t="str">
        <f>IF(Table1[[#This Row],[Language]]="English","English","Other language")</f>
        <v>English</v>
      </c>
      <c r="T2198">
        <f>Table1[[#This Row],[Gross Revenue]]-Table1[[#This Row],[Budget]]</f>
        <v>-4515625</v>
      </c>
      <c r="U2198" s="1">
        <f>(Table1[[#This Row],[Gross Revenue]]/Table1[[#This Row],[Budget]])-1</f>
        <v>-0.45156249999999998</v>
      </c>
      <c r="V2198" t="str">
        <f t="shared" si="68"/>
        <v>111-130 minutes</v>
      </c>
      <c r="W2198">
        <f>Table1[[#This Row],[Profit]]/Table1[[#This Row],[Budget]]</f>
        <v>-0.45156249999999998</v>
      </c>
      <c r="X2198" s="22" t="str">
        <f>IF(L2198="","",
IF(L2198&lt;Predictability!$B$1,"Low",
IF(L2198&lt;=Predictability!$B$2,"Mid","High")))</f>
        <v>Mid</v>
      </c>
      <c r="Y2198" s="22">
        <f t="shared" si="69"/>
        <v>0</v>
      </c>
    </row>
    <row r="2199" spans="1:25" x14ac:dyDescent="0.2">
      <c r="A2199" t="s">
        <v>6416</v>
      </c>
      <c r="B2199" t="s">
        <v>1007</v>
      </c>
      <c r="C2199" t="s">
        <v>1007</v>
      </c>
      <c r="D2199">
        <v>16000</v>
      </c>
      <c r="E2199">
        <v>28994</v>
      </c>
      <c r="F2199">
        <v>16000</v>
      </c>
      <c r="G2199">
        <v>19000</v>
      </c>
      <c r="H2199">
        <v>8.4</v>
      </c>
      <c r="I2199">
        <v>173</v>
      </c>
      <c r="J2199">
        <v>99</v>
      </c>
      <c r="K2199">
        <v>2812029</v>
      </c>
      <c r="L2199">
        <v>1200000</v>
      </c>
      <c r="M2199" s="2">
        <f>VLOOKUP(A2199,Sheet2!$A$1:G5923,2,0)</f>
        <v>33687</v>
      </c>
      <c r="N2199" t="str">
        <f>VLOOKUP(A2199,Sheet2!$A$1:G5923,3,0)</f>
        <v>Color</v>
      </c>
      <c r="O2199" t="str">
        <f>VLOOKUP(A2199,Sheet2!$A$1:G5923,4,0)</f>
        <v>Crime</v>
      </c>
      <c r="P2199" t="str">
        <f>VLOOKUP(A2199,Sheet2!$A$1:G5923,5,0)</f>
        <v>English</v>
      </c>
      <c r="Q2199" t="str">
        <f>VLOOKUP(A2199,Sheet2!$A$1:G5923,6,0)</f>
        <v>USA</v>
      </c>
      <c r="R2199" t="str">
        <f>VLOOKUP(A2199,Sheet2!$A$1:G5923,7,0)</f>
        <v>R</v>
      </c>
      <c r="S2199" t="str">
        <f>IF(Table1[[#This Row],[Language]]="English","English","Other language")</f>
        <v>English</v>
      </c>
      <c r="T2199">
        <f>Table1[[#This Row],[Gross Revenue]]-Table1[[#This Row],[Budget]]</f>
        <v>1612029</v>
      </c>
      <c r="U2199" s="1">
        <f>(Table1[[#This Row],[Gross Revenue]]/Table1[[#This Row],[Budget]])-1</f>
        <v>1.3433575000000002</v>
      </c>
      <c r="V2199" t="str">
        <f t="shared" si="68"/>
        <v>90-110 minutes</v>
      </c>
      <c r="W2199">
        <f>Table1[[#This Row],[Profit]]/Table1[[#This Row],[Budget]]</f>
        <v>1.3433575</v>
      </c>
      <c r="X2199" s="22" t="str">
        <f>IF(L2199="","",
IF(L2199&lt;Predictability!$B$1,"Low",
IF(L2199&lt;=Predictability!$B$2,"Mid","High")))</f>
        <v>Low</v>
      </c>
      <c r="Y2199" s="22">
        <f t="shared" si="69"/>
        <v>1</v>
      </c>
    </row>
    <row r="2200" spans="1:25" x14ac:dyDescent="0.2">
      <c r="A2200" t="s">
        <v>5392</v>
      </c>
      <c r="B2200" t="s">
        <v>302</v>
      </c>
      <c r="C2200" t="s">
        <v>882</v>
      </c>
      <c r="D2200">
        <v>14000</v>
      </c>
      <c r="E2200">
        <v>17902</v>
      </c>
      <c r="F2200">
        <v>545</v>
      </c>
      <c r="G2200">
        <v>0</v>
      </c>
      <c r="H2200">
        <v>6.7</v>
      </c>
      <c r="I2200">
        <v>226</v>
      </c>
      <c r="J2200">
        <v>100</v>
      </c>
      <c r="K2200">
        <v>39532308</v>
      </c>
      <c r="L2200">
        <v>33000000</v>
      </c>
      <c r="M2200" s="2">
        <f>VLOOKUP(A2200,Sheet2!$A$1:G5924,2,0)</f>
        <v>37450</v>
      </c>
      <c r="N2200" t="str">
        <f>VLOOKUP(A2200,Sheet2!$A$1:G5924,3,0)</f>
        <v>Color</v>
      </c>
      <c r="O2200" t="str">
        <f>VLOOKUP(A2200,Sheet2!$A$1:G5924,4,0)</f>
        <v>Action</v>
      </c>
      <c r="P2200" t="str">
        <f>VLOOKUP(A2200,Sheet2!$A$1:G5924,5,0)</f>
        <v>English</v>
      </c>
      <c r="Q2200" t="str">
        <f>VLOOKUP(A2200,Sheet2!$A$1:G5924,6,0)</f>
        <v>UK</v>
      </c>
      <c r="R2200" t="str">
        <f>VLOOKUP(A2200,Sheet2!$A$1:G5924,7,0)</f>
        <v>R</v>
      </c>
      <c r="S2200" t="str">
        <f>IF(Table1[[#This Row],[Language]]="English","English","Other language")</f>
        <v>English</v>
      </c>
      <c r="T2200">
        <f>Table1[[#This Row],[Gross Revenue]]-Table1[[#This Row],[Budget]]</f>
        <v>6532308</v>
      </c>
      <c r="U2200" s="1">
        <f>(Table1[[#This Row],[Gross Revenue]]/Table1[[#This Row],[Budget]])-1</f>
        <v>0.19794872727272717</v>
      </c>
      <c r="V2200" t="str">
        <f t="shared" si="68"/>
        <v>90-110 minutes</v>
      </c>
      <c r="W2200">
        <f>Table1[[#This Row],[Profit]]/Table1[[#This Row],[Budget]]</f>
        <v>0.19794872727272728</v>
      </c>
      <c r="X2200" s="22" t="str">
        <f>IF(L2200="","",
IF(L2200&lt;Predictability!$B$1,"Low",
IF(L2200&lt;=Predictability!$B$2,"Mid","High")))</f>
        <v>Mid</v>
      </c>
      <c r="Y2200" s="22">
        <f t="shared" si="69"/>
        <v>0</v>
      </c>
    </row>
    <row r="2201" spans="1:25" x14ac:dyDescent="0.2">
      <c r="A2201" t="s">
        <v>4253</v>
      </c>
      <c r="B2201" t="s">
        <v>302</v>
      </c>
      <c r="C2201" t="s">
        <v>882</v>
      </c>
      <c r="D2201">
        <v>14000</v>
      </c>
      <c r="E2201">
        <v>16098</v>
      </c>
      <c r="F2201">
        <v>545</v>
      </c>
      <c r="G2201">
        <v>19000</v>
      </c>
      <c r="H2201">
        <v>5.9</v>
      </c>
      <c r="I2201">
        <v>253</v>
      </c>
      <c r="J2201">
        <v>97</v>
      </c>
      <c r="K2201">
        <v>60128566</v>
      </c>
      <c r="L2201">
        <v>60000000</v>
      </c>
      <c r="M2201" s="2">
        <f>VLOOKUP(A2201,Sheet2!$A$1:G5925,2,0)</f>
        <v>40382</v>
      </c>
      <c r="N2201" t="str">
        <f>VLOOKUP(A2201,Sheet2!$A$1:G5925,3,0)</f>
        <v>Color</v>
      </c>
      <c r="O2201" t="str">
        <f>VLOOKUP(A2201,Sheet2!$A$1:G5925,4,0)</f>
        <v>Action</v>
      </c>
      <c r="P2201" t="str">
        <f>VLOOKUP(A2201,Sheet2!$A$1:G5925,5,0)</f>
        <v>English</v>
      </c>
      <c r="Q2201" t="str">
        <f>VLOOKUP(A2201,Sheet2!$A$1:G5925,6,0)</f>
        <v>Germany</v>
      </c>
      <c r="R2201" t="str">
        <f>VLOOKUP(A2201,Sheet2!$A$1:G5925,7,0)</f>
        <v>R</v>
      </c>
      <c r="S2201" t="str">
        <f>IF(Table1[[#This Row],[Language]]="English","English","Other language")</f>
        <v>English</v>
      </c>
      <c r="T2201">
        <f>Table1[[#This Row],[Gross Revenue]]-Table1[[#This Row],[Budget]]</f>
        <v>128566</v>
      </c>
      <c r="U2201" s="1">
        <f>(Table1[[#This Row],[Gross Revenue]]/Table1[[#This Row],[Budget]])-1</f>
        <v>2.1427666666666845E-3</v>
      </c>
      <c r="V2201" t="str">
        <f t="shared" si="68"/>
        <v>90-110 minutes</v>
      </c>
      <c r="W2201">
        <f>Table1[[#This Row],[Profit]]/Table1[[#This Row],[Budget]]</f>
        <v>2.1427666666666667E-3</v>
      </c>
      <c r="X2201" s="22" t="str">
        <f>IF(L2201="","",
IF(L2201&lt;Predictability!$B$1,"Low",
IF(L2201&lt;=Predictability!$B$2,"Mid","High")))</f>
        <v>High</v>
      </c>
      <c r="Y2201" s="22">
        <f t="shared" si="69"/>
        <v>0</v>
      </c>
    </row>
    <row r="2202" spans="1:25" x14ac:dyDescent="0.2">
      <c r="A2202" t="s">
        <v>4638</v>
      </c>
      <c r="B2202" t="s">
        <v>302</v>
      </c>
      <c r="C2202" t="s">
        <v>1718</v>
      </c>
      <c r="D2202">
        <v>14000</v>
      </c>
      <c r="E2202">
        <v>16791</v>
      </c>
      <c r="F2202">
        <v>38</v>
      </c>
      <c r="G2202">
        <v>0</v>
      </c>
      <c r="H2202">
        <v>6.2</v>
      </c>
      <c r="I2202">
        <v>191</v>
      </c>
      <c r="J2202">
        <v>98</v>
      </c>
      <c r="K2202">
        <v>50740078</v>
      </c>
      <c r="L2202">
        <v>45000000</v>
      </c>
      <c r="M2202" s="2">
        <f>VLOOKUP(A2202,Sheet2!$A$1:G5926,2,0)</f>
        <v>38278</v>
      </c>
      <c r="N2202" t="str">
        <f>VLOOKUP(A2202,Sheet2!$A$1:G5926,3,0)</f>
        <v>Color</v>
      </c>
      <c r="O2202" t="str">
        <f>VLOOKUP(A2202,Sheet2!$A$1:G5926,4,0)</f>
        <v>Action</v>
      </c>
      <c r="P2202" t="str">
        <f>VLOOKUP(A2202,Sheet2!$A$1:G5926,5,0)</f>
        <v>English</v>
      </c>
      <c r="Q2202" t="str">
        <f>VLOOKUP(A2202,Sheet2!$A$1:G5926,6,0)</f>
        <v>Germany</v>
      </c>
      <c r="R2202" t="str">
        <f>VLOOKUP(A2202,Sheet2!$A$1:G5926,7,0)</f>
        <v>R</v>
      </c>
      <c r="S2202" t="str">
        <f>IF(Table1[[#This Row],[Language]]="English","English","Other language")</f>
        <v>English</v>
      </c>
      <c r="T2202">
        <f>Table1[[#This Row],[Gross Revenue]]-Table1[[#This Row],[Budget]]</f>
        <v>5740078</v>
      </c>
      <c r="U2202" s="1">
        <f>(Table1[[#This Row],[Gross Revenue]]/Table1[[#This Row],[Budget]])-1</f>
        <v>0.12755728888888895</v>
      </c>
      <c r="V2202" t="str">
        <f t="shared" si="68"/>
        <v>90-110 minutes</v>
      </c>
      <c r="W2202">
        <f>Table1[[#This Row],[Profit]]/Table1[[#This Row],[Budget]]</f>
        <v>0.1275572888888889</v>
      </c>
      <c r="X2202" s="22" t="str">
        <f>IF(L2202="","",
IF(L2202&lt;Predictability!$B$1,"Low",
IF(L2202&lt;=Predictability!$B$2,"Mid","High")))</f>
        <v>Mid</v>
      </c>
      <c r="Y2202" s="22">
        <f t="shared" si="69"/>
        <v>0</v>
      </c>
    </row>
    <row r="2203" spans="1:25" x14ac:dyDescent="0.2">
      <c r="A2203" t="s">
        <v>4770</v>
      </c>
      <c r="B2203" t="s">
        <v>302</v>
      </c>
      <c r="C2203" t="s">
        <v>1490</v>
      </c>
      <c r="D2203">
        <v>14000</v>
      </c>
      <c r="E2203">
        <v>16225</v>
      </c>
      <c r="F2203">
        <v>85</v>
      </c>
      <c r="G2203">
        <v>0</v>
      </c>
      <c r="H2203">
        <v>6.3</v>
      </c>
      <c r="I2203">
        <v>216</v>
      </c>
      <c r="J2203">
        <v>94</v>
      </c>
      <c r="K2203">
        <v>50648679</v>
      </c>
      <c r="L2203">
        <v>45000000</v>
      </c>
      <c r="M2203" s="2">
        <f>VLOOKUP(A2203,Sheet2!$A$1:G5927,2,0)</f>
        <v>39396</v>
      </c>
      <c r="N2203" t="str">
        <f>VLOOKUP(A2203,Sheet2!$A$1:G5927,3,0)</f>
        <v>Color</v>
      </c>
      <c r="O2203" t="str">
        <f>VLOOKUP(A2203,Sheet2!$A$1:G5927,4,0)</f>
        <v>Action</v>
      </c>
      <c r="P2203" t="str">
        <f>VLOOKUP(A2203,Sheet2!$A$1:G5927,5,0)</f>
        <v>English</v>
      </c>
      <c r="Q2203" t="str">
        <f>VLOOKUP(A2203,Sheet2!$A$1:G5927,6,0)</f>
        <v>France</v>
      </c>
      <c r="R2203" t="str">
        <f>VLOOKUP(A2203,Sheet2!$A$1:G5927,7,0)</f>
        <v>R</v>
      </c>
      <c r="S2203" t="str">
        <f>IF(Table1[[#This Row],[Language]]="English","English","Other language")</f>
        <v>English</v>
      </c>
      <c r="T2203">
        <f>Table1[[#This Row],[Gross Revenue]]-Table1[[#This Row],[Budget]]</f>
        <v>5648679</v>
      </c>
      <c r="U2203" s="1">
        <f>(Table1[[#This Row],[Gross Revenue]]/Table1[[#This Row],[Budget]])-1</f>
        <v>0.12552619999999992</v>
      </c>
      <c r="V2203" t="str">
        <f t="shared" si="68"/>
        <v>90-110 minutes</v>
      </c>
      <c r="W2203">
        <f>Table1[[#This Row],[Profit]]/Table1[[#This Row],[Budget]]</f>
        <v>0.1255262</v>
      </c>
      <c r="X2203" s="22" t="str">
        <f>IF(L2203="","",
IF(L2203&lt;Predictability!$B$1,"Low",
IF(L2203&lt;=Predictability!$B$2,"Mid","High")))</f>
        <v>Mid</v>
      </c>
      <c r="Y2203" s="22">
        <f t="shared" si="69"/>
        <v>0</v>
      </c>
    </row>
    <row r="2204" spans="1:25" x14ac:dyDescent="0.2">
      <c r="A2204" t="s">
        <v>3803</v>
      </c>
      <c r="B2204" t="s">
        <v>302</v>
      </c>
      <c r="C2204" t="s">
        <v>882</v>
      </c>
      <c r="D2204">
        <v>14000</v>
      </c>
      <c r="E2204">
        <v>17913</v>
      </c>
      <c r="F2204">
        <v>545</v>
      </c>
      <c r="G2204">
        <v>32000</v>
      </c>
      <c r="H2204">
        <v>5.4</v>
      </c>
      <c r="I2204">
        <v>239</v>
      </c>
      <c r="J2204">
        <v>96</v>
      </c>
      <c r="K2204">
        <v>42345531</v>
      </c>
      <c r="L2204">
        <v>65000000</v>
      </c>
      <c r="M2204" s="2">
        <f>VLOOKUP(A2204,Sheet2!$A$1:G5928,2,0)</f>
        <v>41269</v>
      </c>
      <c r="N2204" t="str">
        <f>VLOOKUP(A2204,Sheet2!$A$1:G5928,3,0)</f>
        <v>Color</v>
      </c>
      <c r="O2204" t="str">
        <f>VLOOKUP(A2204,Sheet2!$A$1:G5928,4,0)</f>
        <v>Action</v>
      </c>
      <c r="P2204" t="str">
        <f>VLOOKUP(A2204,Sheet2!$A$1:G5928,5,0)</f>
        <v>English</v>
      </c>
      <c r="Q2204" t="str">
        <f>VLOOKUP(A2204,Sheet2!$A$1:G5928,6,0)</f>
        <v>Germany</v>
      </c>
      <c r="R2204" t="str">
        <f>VLOOKUP(A2204,Sheet2!$A$1:G5928,7,0)</f>
        <v>R</v>
      </c>
      <c r="S2204" t="str">
        <f>IF(Table1[[#This Row],[Language]]="English","English","Other language")</f>
        <v>English</v>
      </c>
      <c r="T2204">
        <f>Table1[[#This Row],[Gross Revenue]]-Table1[[#This Row],[Budget]]</f>
        <v>-22654469</v>
      </c>
      <c r="U2204" s="1">
        <f>(Table1[[#This Row],[Gross Revenue]]/Table1[[#This Row],[Budget]])-1</f>
        <v>-0.34853029230769228</v>
      </c>
      <c r="V2204" t="str">
        <f t="shared" si="68"/>
        <v>90-110 minutes</v>
      </c>
      <c r="W2204">
        <f>Table1[[#This Row],[Profit]]/Table1[[#This Row],[Budget]]</f>
        <v>-0.34853029230769234</v>
      </c>
      <c r="X2204" s="22" t="str">
        <f>IF(L2204="","",
IF(L2204&lt;Predictability!$B$1,"Low",
IF(L2204&lt;=Predictability!$B$2,"Mid","High")))</f>
        <v>High</v>
      </c>
      <c r="Y2204" s="22">
        <f t="shared" si="69"/>
        <v>0</v>
      </c>
    </row>
    <row r="2205" spans="1:25" x14ac:dyDescent="0.2">
      <c r="A2205" t="s">
        <v>5488</v>
      </c>
      <c r="B2205" t="s">
        <v>1197</v>
      </c>
      <c r="C2205" t="s">
        <v>1249</v>
      </c>
      <c r="D2205">
        <v>748</v>
      </c>
      <c r="E2205">
        <v>2417</v>
      </c>
      <c r="F2205">
        <v>37</v>
      </c>
      <c r="G2205">
        <v>689</v>
      </c>
      <c r="H2205">
        <v>6.8</v>
      </c>
      <c r="I2205">
        <v>104</v>
      </c>
      <c r="J2205">
        <v>112</v>
      </c>
      <c r="K2205">
        <v>3169424</v>
      </c>
      <c r="L2205">
        <v>13000000</v>
      </c>
      <c r="M2205" s="2">
        <f>VLOOKUP(A2205,Sheet2!$A$1:G5929,2,0)</f>
        <v>39357</v>
      </c>
      <c r="N2205" t="str">
        <f>VLOOKUP(A2205,Sheet2!$A$1:G5929,3,0)</f>
        <v>Color</v>
      </c>
      <c r="O2205" t="str">
        <f>VLOOKUP(A2205,Sheet2!$A$1:G5929,4,0)</f>
        <v>Drama</v>
      </c>
      <c r="P2205" t="str">
        <f>VLOOKUP(A2205,Sheet2!$A$1:G5929,5,0)</f>
        <v>English</v>
      </c>
      <c r="Q2205" t="str">
        <f>VLOOKUP(A2205,Sheet2!$A$1:G5929,6,0)</f>
        <v>USA</v>
      </c>
      <c r="R2205" t="str">
        <f>VLOOKUP(A2205,Sheet2!$A$1:G5929,7,0)</f>
        <v>PG-13</v>
      </c>
      <c r="S2205" t="str">
        <f>IF(Table1[[#This Row],[Language]]="English","English","Other language")</f>
        <v>English</v>
      </c>
      <c r="T2205">
        <f>Table1[[#This Row],[Gross Revenue]]-Table1[[#This Row],[Budget]]</f>
        <v>-9830576</v>
      </c>
      <c r="U2205" s="1">
        <f>(Table1[[#This Row],[Gross Revenue]]/Table1[[#This Row],[Budget]])-1</f>
        <v>-0.75619815384615385</v>
      </c>
      <c r="V2205" t="str">
        <f t="shared" si="68"/>
        <v>111-130 minutes</v>
      </c>
      <c r="W2205">
        <f>Table1[[#This Row],[Profit]]/Table1[[#This Row],[Budget]]</f>
        <v>-0.75619815384615385</v>
      </c>
      <c r="X2205" s="22" t="str">
        <f>IF(L2205="","",
IF(L2205&lt;Predictability!$B$1,"Low",
IF(L2205&lt;=Predictability!$B$2,"Mid","High")))</f>
        <v>Mid</v>
      </c>
      <c r="Y2205" s="22">
        <f t="shared" si="69"/>
        <v>0</v>
      </c>
    </row>
    <row r="2206" spans="1:25" x14ac:dyDescent="0.2">
      <c r="A2206" t="s">
        <v>5678</v>
      </c>
      <c r="B2206" t="s">
        <v>1655</v>
      </c>
      <c r="C2206" t="s">
        <v>2463</v>
      </c>
      <c r="D2206">
        <v>893</v>
      </c>
      <c r="E2206">
        <v>3946</v>
      </c>
      <c r="F2206">
        <v>597</v>
      </c>
      <c r="G2206">
        <v>0</v>
      </c>
      <c r="H2206">
        <v>6.9</v>
      </c>
      <c r="I2206">
        <v>106</v>
      </c>
      <c r="J2206">
        <v>115</v>
      </c>
      <c r="K2206">
        <v>32662299</v>
      </c>
      <c r="L2206">
        <v>24000000</v>
      </c>
      <c r="M2206" s="2">
        <f>VLOOKUP(A2206,Sheet2!$A$1:G5930,2,0)</f>
        <v>36719</v>
      </c>
      <c r="N2206" t="str">
        <f>VLOOKUP(A2206,Sheet2!$A$1:G5930,3,0)</f>
        <v>Color</v>
      </c>
      <c r="O2206" t="str">
        <f>VLOOKUP(A2206,Sheet2!$A$1:G5930,4,0)</f>
        <v>Comedy</v>
      </c>
      <c r="P2206" t="str">
        <f>VLOOKUP(A2206,Sheet2!$A$1:G5930,5,0)</f>
        <v>English</v>
      </c>
      <c r="Q2206" t="str">
        <f>VLOOKUP(A2206,Sheet2!$A$1:G5930,6,0)</f>
        <v>USA</v>
      </c>
      <c r="R2206" t="str">
        <f>VLOOKUP(A2206,Sheet2!$A$1:G5930,7,0)</f>
        <v>PG</v>
      </c>
      <c r="S2206" t="str">
        <f>IF(Table1[[#This Row],[Language]]="English","English","Other language")</f>
        <v>English</v>
      </c>
      <c r="T2206">
        <f>Table1[[#This Row],[Gross Revenue]]-Table1[[#This Row],[Budget]]</f>
        <v>8662299</v>
      </c>
      <c r="U2206" s="1">
        <f>(Table1[[#This Row],[Gross Revenue]]/Table1[[#This Row],[Budget]])-1</f>
        <v>0.36092912499999996</v>
      </c>
      <c r="V2206" t="str">
        <f t="shared" si="68"/>
        <v>111-130 minutes</v>
      </c>
      <c r="W2206">
        <f>Table1[[#This Row],[Profit]]/Table1[[#This Row],[Budget]]</f>
        <v>0.36092912500000002</v>
      </c>
      <c r="X2206" s="22" t="str">
        <f>IF(L2206="","",
IF(L2206&lt;Predictability!$B$1,"Low",
IF(L2206&lt;=Predictability!$B$2,"Mid","High")))</f>
        <v>Mid</v>
      </c>
      <c r="Y2206" s="22">
        <f t="shared" si="69"/>
        <v>0</v>
      </c>
    </row>
    <row r="2207" spans="1:25" x14ac:dyDescent="0.2">
      <c r="A2207" t="s">
        <v>4179</v>
      </c>
      <c r="B2207" t="s">
        <v>1084</v>
      </c>
      <c r="C2207" t="s">
        <v>1299</v>
      </c>
      <c r="D2207">
        <v>1000</v>
      </c>
      <c r="E2207">
        <v>3402</v>
      </c>
      <c r="F2207">
        <v>2</v>
      </c>
      <c r="G2207">
        <v>302</v>
      </c>
      <c r="H2207">
        <v>5.8</v>
      </c>
      <c r="I2207">
        <v>80</v>
      </c>
      <c r="J2207">
        <v>72</v>
      </c>
      <c r="K2207">
        <v>48423368</v>
      </c>
      <c r="L2207">
        <v>20000000</v>
      </c>
      <c r="M2207" s="2">
        <f>VLOOKUP(A2207,Sheet2!$A$1:G5931,2,0)</f>
        <v>37521</v>
      </c>
      <c r="N2207" t="str">
        <f>VLOOKUP(A2207,Sheet2!$A$1:G5931,3,0)</f>
        <v>Color</v>
      </c>
      <c r="O2207" t="str">
        <f>VLOOKUP(A2207,Sheet2!$A$1:G5931,4,0)</f>
        <v>Adventure</v>
      </c>
      <c r="P2207" t="str">
        <f>VLOOKUP(A2207,Sheet2!$A$1:G5931,5,0)</f>
        <v>English</v>
      </c>
      <c r="Q2207" t="str">
        <f>VLOOKUP(A2207,Sheet2!$A$1:G5931,6,0)</f>
        <v>USA</v>
      </c>
      <c r="R2207" t="str">
        <f>VLOOKUP(A2207,Sheet2!$A$1:G5931,7,0)</f>
        <v>G</v>
      </c>
      <c r="S2207" t="str">
        <f>IF(Table1[[#This Row],[Language]]="English","English","Other language")</f>
        <v>English</v>
      </c>
      <c r="T2207">
        <f>Table1[[#This Row],[Gross Revenue]]-Table1[[#This Row],[Budget]]</f>
        <v>28423368</v>
      </c>
      <c r="U2207" s="1">
        <f>(Table1[[#This Row],[Gross Revenue]]/Table1[[#This Row],[Budget]])-1</f>
        <v>1.4211684</v>
      </c>
      <c r="V2207" t="str">
        <f t="shared" si="68"/>
        <v>&lt;90 minutes</v>
      </c>
      <c r="W2207">
        <f>Table1[[#This Row],[Profit]]/Table1[[#This Row],[Budget]]</f>
        <v>1.4211684</v>
      </c>
      <c r="X2207" s="22" t="str">
        <f>IF(L2207="","",
IF(L2207&lt;Predictability!$B$1,"Low",
IF(L2207&lt;=Predictability!$B$2,"Mid","High")))</f>
        <v>Mid</v>
      </c>
      <c r="Y2207" s="22">
        <f t="shared" si="69"/>
        <v>1</v>
      </c>
    </row>
    <row r="2208" spans="1:25" x14ac:dyDescent="0.2">
      <c r="A2208" t="s">
        <v>3612</v>
      </c>
      <c r="B2208" t="s">
        <v>302</v>
      </c>
      <c r="C2208" t="s">
        <v>618</v>
      </c>
      <c r="D2208">
        <v>14000</v>
      </c>
      <c r="E2208">
        <v>14281</v>
      </c>
      <c r="F2208">
        <v>8</v>
      </c>
      <c r="G2208">
        <v>967</v>
      </c>
      <c r="H2208">
        <v>5.0999999999999996</v>
      </c>
      <c r="I2208">
        <v>14</v>
      </c>
      <c r="J2208">
        <v>102</v>
      </c>
      <c r="K2208">
        <v>2807854</v>
      </c>
      <c r="L2208">
        <v>11000000</v>
      </c>
      <c r="M2208" s="2">
        <f>VLOOKUP(A2208,Sheet2!$A$1:G5932,2,0)</f>
        <v>33544</v>
      </c>
      <c r="N2208" t="str">
        <f>VLOOKUP(A2208,Sheet2!$A$1:G5932,3,0)</f>
        <v>Color</v>
      </c>
      <c r="O2208" t="str">
        <f>VLOOKUP(A2208,Sheet2!$A$1:G5932,4,0)</f>
        <v>Adventure</v>
      </c>
      <c r="P2208" t="str">
        <f>VLOOKUP(A2208,Sheet2!$A$1:G5932,5,0)</f>
        <v>English</v>
      </c>
      <c r="Q2208" t="str">
        <f>VLOOKUP(A2208,Sheet2!$A$1:G5932,6,0)</f>
        <v>USA</v>
      </c>
      <c r="R2208" t="str">
        <f>VLOOKUP(A2208,Sheet2!$A$1:G5932,7,0)</f>
        <v>PG-13</v>
      </c>
      <c r="S2208" t="str">
        <f>IF(Table1[[#This Row],[Language]]="English","English","Other language")</f>
        <v>English</v>
      </c>
      <c r="T2208">
        <f>Table1[[#This Row],[Gross Revenue]]-Table1[[#This Row],[Budget]]</f>
        <v>-8192146</v>
      </c>
      <c r="U2208" s="1">
        <f>(Table1[[#This Row],[Gross Revenue]]/Table1[[#This Row],[Budget]])-1</f>
        <v>-0.74474054545454549</v>
      </c>
      <c r="V2208" t="str">
        <f t="shared" si="68"/>
        <v>90-110 minutes</v>
      </c>
      <c r="W2208">
        <f>Table1[[#This Row],[Profit]]/Table1[[#This Row],[Budget]]</f>
        <v>-0.74474054545454549</v>
      </c>
      <c r="X2208" s="22" t="str">
        <f>IF(L2208="","",
IF(L2208&lt;Predictability!$B$1,"Low",
IF(L2208&lt;=Predictability!$B$2,"Mid","High")))</f>
        <v>Mid</v>
      </c>
      <c r="Y2208" s="22">
        <f t="shared" si="69"/>
        <v>0</v>
      </c>
    </row>
    <row r="2209" spans="1:25" x14ac:dyDescent="0.2">
      <c r="A2209" t="s">
        <v>6204</v>
      </c>
      <c r="B2209" t="s">
        <v>691</v>
      </c>
      <c r="C2209" t="s">
        <v>1043</v>
      </c>
      <c r="D2209">
        <v>29000</v>
      </c>
      <c r="E2209">
        <v>53895</v>
      </c>
      <c r="F2209">
        <v>0</v>
      </c>
      <c r="G2209">
        <v>0</v>
      </c>
      <c r="H2209">
        <v>7.3</v>
      </c>
      <c r="I2209">
        <v>323</v>
      </c>
      <c r="J2209">
        <v>119</v>
      </c>
      <c r="K2209">
        <v>22877808</v>
      </c>
      <c r="L2209">
        <v>35000000</v>
      </c>
      <c r="M2209" s="2">
        <f>VLOOKUP(A2209,Sheet2!$A$1:G5933,2,0)</f>
        <v>39469</v>
      </c>
      <c r="N2209" t="str">
        <f>VLOOKUP(A2209,Sheet2!$A$1:G5933,3,0)</f>
        <v>Color</v>
      </c>
      <c r="O2209" t="str">
        <f>VLOOKUP(A2209,Sheet2!$A$1:G5933,4,0)</f>
        <v>Drama</v>
      </c>
      <c r="P2209" t="str">
        <f>VLOOKUP(A2209,Sheet2!$A$1:G5933,5,0)</f>
        <v>English</v>
      </c>
      <c r="Q2209" t="str">
        <f>VLOOKUP(A2209,Sheet2!$A$1:G5933,6,0)</f>
        <v>USA</v>
      </c>
      <c r="R2209" t="str">
        <f>VLOOKUP(A2209,Sheet2!$A$1:G5933,7,0)</f>
        <v>R</v>
      </c>
      <c r="S2209" t="str">
        <f>IF(Table1[[#This Row],[Language]]="English","English","Other language")</f>
        <v>English</v>
      </c>
      <c r="T2209">
        <f>Table1[[#This Row],[Gross Revenue]]-Table1[[#This Row],[Budget]]</f>
        <v>-12122192</v>
      </c>
      <c r="U2209" s="1">
        <f>(Table1[[#This Row],[Gross Revenue]]/Table1[[#This Row],[Budget]])-1</f>
        <v>-0.34634834285714289</v>
      </c>
      <c r="V2209" t="str">
        <f t="shared" si="68"/>
        <v>111-130 minutes</v>
      </c>
      <c r="W2209">
        <f>Table1[[#This Row],[Profit]]/Table1[[#This Row],[Budget]]</f>
        <v>-0.34634834285714283</v>
      </c>
      <c r="X2209" s="22" t="str">
        <f>IF(L2209="","",
IF(L2209&lt;Predictability!$B$1,"Low",
IF(L2209&lt;=Predictability!$B$2,"Mid","High")))</f>
        <v>Mid</v>
      </c>
      <c r="Y2209" s="22">
        <f t="shared" si="69"/>
        <v>0</v>
      </c>
    </row>
    <row r="2210" spans="1:25" x14ac:dyDescent="0.2">
      <c r="A2210" t="s">
        <v>3679</v>
      </c>
      <c r="B2210" t="s">
        <v>720</v>
      </c>
      <c r="C2210" t="s">
        <v>518</v>
      </c>
      <c r="D2210">
        <v>3000</v>
      </c>
      <c r="E2210">
        <v>4634</v>
      </c>
      <c r="F2210">
        <v>80</v>
      </c>
      <c r="G2210">
        <v>0</v>
      </c>
      <c r="H2210">
        <v>5.2</v>
      </c>
      <c r="I2210">
        <v>19</v>
      </c>
      <c r="J2210">
        <v>95</v>
      </c>
      <c r="K2210">
        <v>38087756</v>
      </c>
      <c r="L2210">
        <v>40000000</v>
      </c>
      <c r="M2210" s="2">
        <f>VLOOKUP(A2210,Sheet2!$A$1:G5934,2,0)</f>
        <v>34666</v>
      </c>
      <c r="N2210" t="str">
        <f>VLOOKUP(A2210,Sheet2!$A$1:G5934,3,0)</f>
        <v>Color</v>
      </c>
      <c r="O2210" t="str">
        <f>VLOOKUP(A2210,Sheet2!$A$1:G5934,4,0)</f>
        <v>Comedy</v>
      </c>
      <c r="P2210" t="str">
        <f>VLOOKUP(A2210,Sheet2!$A$1:G5934,5,0)</f>
        <v>English</v>
      </c>
      <c r="Q2210" t="str">
        <f>VLOOKUP(A2210,Sheet2!$A$1:G5934,6,0)</f>
        <v>USA</v>
      </c>
      <c r="R2210" t="str">
        <f>VLOOKUP(A2210,Sheet2!$A$1:G5934,7,0)</f>
        <v>PG</v>
      </c>
      <c r="S2210" t="str">
        <f>IF(Table1[[#This Row],[Language]]="English","English","Other language")</f>
        <v>English</v>
      </c>
      <c r="T2210">
        <f>Table1[[#This Row],[Gross Revenue]]-Table1[[#This Row],[Budget]]</f>
        <v>-1912244</v>
      </c>
      <c r="U2210" s="1">
        <f>(Table1[[#This Row],[Gross Revenue]]/Table1[[#This Row],[Budget]])-1</f>
        <v>-4.7806099999999963E-2</v>
      </c>
      <c r="V2210" t="str">
        <f t="shared" si="68"/>
        <v>90-110 minutes</v>
      </c>
      <c r="W2210">
        <f>Table1[[#This Row],[Profit]]/Table1[[#This Row],[Budget]]</f>
        <v>-4.7806099999999997E-2</v>
      </c>
      <c r="X2210" s="22" t="str">
        <f>IF(L2210="","",
IF(L2210&lt;Predictability!$B$1,"Low",
IF(L2210&lt;=Predictability!$B$2,"Mid","High")))</f>
        <v>Mid</v>
      </c>
      <c r="Y2210" s="22">
        <f t="shared" si="69"/>
        <v>0</v>
      </c>
    </row>
    <row r="2211" spans="1:25" x14ac:dyDescent="0.2">
      <c r="A2211" t="s">
        <v>6418</v>
      </c>
      <c r="B2211" t="s">
        <v>315</v>
      </c>
      <c r="C2211" t="s">
        <v>1807</v>
      </c>
      <c r="D2211">
        <v>21000</v>
      </c>
      <c r="E2211">
        <v>23962</v>
      </c>
      <c r="F2211">
        <v>12</v>
      </c>
      <c r="G2211">
        <v>0</v>
      </c>
      <c r="H2211">
        <v>7.5</v>
      </c>
      <c r="I2211">
        <v>56</v>
      </c>
      <c r="J2211">
        <v>104</v>
      </c>
      <c r="K2211">
        <v>2600000</v>
      </c>
      <c r="L2211">
        <v>6000000</v>
      </c>
      <c r="M2211" s="2">
        <f>VLOOKUP(A2211,Sheet2!$A$1:G5935,2,0)</f>
        <v>34854</v>
      </c>
      <c r="N2211" t="str">
        <f>VLOOKUP(A2211,Sheet2!$A$1:G5935,3,0)</f>
        <v>Color</v>
      </c>
      <c r="O2211" t="str">
        <f>VLOOKUP(A2211,Sheet2!$A$1:G5935,4,0)</f>
        <v>Drama</v>
      </c>
      <c r="P2211" t="str">
        <f>VLOOKUP(A2211,Sheet2!$A$1:G5935,5,0)</f>
        <v>English</v>
      </c>
      <c r="Q2211" t="str">
        <f>VLOOKUP(A2211,Sheet2!$A$1:G5935,6,0)</f>
        <v>UK</v>
      </c>
      <c r="R2211" t="str">
        <f>VLOOKUP(A2211,Sheet2!$A$1:G5935,7,0)</f>
        <v>R</v>
      </c>
      <c r="S2211" t="str">
        <f>IF(Table1[[#This Row],[Language]]="English","English","Other language")</f>
        <v>English</v>
      </c>
      <c r="T2211">
        <f>Table1[[#This Row],[Gross Revenue]]-Table1[[#This Row],[Budget]]</f>
        <v>-3400000</v>
      </c>
      <c r="U2211" s="1">
        <f>(Table1[[#This Row],[Gross Revenue]]/Table1[[#This Row],[Budget]])-1</f>
        <v>-0.56666666666666665</v>
      </c>
      <c r="V2211" t="str">
        <f t="shared" si="68"/>
        <v>90-110 minutes</v>
      </c>
      <c r="W2211">
        <f>Table1[[#This Row],[Profit]]/Table1[[#This Row],[Budget]]</f>
        <v>-0.56666666666666665</v>
      </c>
      <c r="X2211" s="22" t="str">
        <f>IF(L2211="","",
IF(L2211&lt;Predictability!$B$1,"Low",
IF(L2211&lt;=Predictability!$B$2,"Mid","High")))</f>
        <v>Low</v>
      </c>
      <c r="Y2211" s="22">
        <f t="shared" si="69"/>
        <v>0</v>
      </c>
    </row>
    <row r="2212" spans="1:25" x14ac:dyDescent="0.2">
      <c r="A2212" t="s">
        <v>4906</v>
      </c>
      <c r="B2212" t="s">
        <v>994</v>
      </c>
      <c r="C2212" t="s">
        <v>1941</v>
      </c>
      <c r="D2212">
        <v>14000</v>
      </c>
      <c r="E2212">
        <v>17551</v>
      </c>
      <c r="F2212">
        <v>123</v>
      </c>
      <c r="G2212">
        <v>39000</v>
      </c>
      <c r="H2212">
        <v>6.4</v>
      </c>
      <c r="I2212">
        <v>302</v>
      </c>
      <c r="J2212">
        <v>127</v>
      </c>
      <c r="K2212">
        <v>41997790</v>
      </c>
      <c r="L2212">
        <v>38000000</v>
      </c>
      <c r="M2212" s="2">
        <f>VLOOKUP(A2212,Sheet2!$A$1:G5936,2,0)</f>
        <v>41412</v>
      </c>
      <c r="N2212" t="str">
        <f>VLOOKUP(A2212,Sheet2!$A$1:G5936,3,0)</f>
        <v>Color</v>
      </c>
      <c r="O2212" t="str">
        <f>VLOOKUP(A2212,Sheet2!$A$1:G5936,4,0)</f>
        <v>Action</v>
      </c>
      <c r="P2212" t="str">
        <f>VLOOKUP(A2212,Sheet2!$A$1:G5936,5,0)</f>
        <v>English</v>
      </c>
      <c r="Q2212" t="str">
        <f>VLOOKUP(A2212,Sheet2!$A$1:G5936,6,0)</f>
        <v>USA</v>
      </c>
      <c r="R2212" t="str">
        <f>VLOOKUP(A2212,Sheet2!$A$1:G5936,7,0)</f>
        <v>R</v>
      </c>
      <c r="S2212" t="str">
        <f>IF(Table1[[#This Row],[Language]]="English","English","Other language")</f>
        <v>English</v>
      </c>
      <c r="T2212">
        <f>Table1[[#This Row],[Gross Revenue]]-Table1[[#This Row],[Budget]]</f>
        <v>3997790</v>
      </c>
      <c r="U2212" s="1">
        <f>(Table1[[#This Row],[Gross Revenue]]/Table1[[#This Row],[Budget]])-1</f>
        <v>0.10520499999999999</v>
      </c>
      <c r="V2212" t="str">
        <f t="shared" si="68"/>
        <v>111-130 minutes</v>
      </c>
      <c r="W2212">
        <f>Table1[[#This Row],[Profit]]/Table1[[#This Row],[Budget]]</f>
        <v>0.10520500000000001</v>
      </c>
      <c r="X2212" s="22" t="str">
        <f>IF(L2212="","",
IF(L2212&lt;Predictability!$B$1,"Low",
IF(L2212&lt;=Predictability!$B$2,"Mid","High")))</f>
        <v>Mid</v>
      </c>
      <c r="Y2212" s="22">
        <f t="shared" si="69"/>
        <v>0</v>
      </c>
    </row>
    <row r="2213" spans="1:25" x14ac:dyDescent="0.2">
      <c r="A2213" t="s">
        <v>4684</v>
      </c>
      <c r="B2213" t="s">
        <v>1753</v>
      </c>
      <c r="C2213" t="s">
        <v>1078</v>
      </c>
      <c r="D2213">
        <v>655</v>
      </c>
      <c r="E2213">
        <v>2394</v>
      </c>
      <c r="F2213">
        <v>167</v>
      </c>
      <c r="G2213">
        <v>0</v>
      </c>
      <c r="H2213">
        <v>6.2</v>
      </c>
      <c r="I2213">
        <v>146</v>
      </c>
      <c r="J2213">
        <v>99</v>
      </c>
      <c r="K2213">
        <v>134141530</v>
      </c>
      <c r="L2213">
        <v>25000000</v>
      </c>
      <c r="M2213" s="2">
        <f>VLOOKUP(A2213,Sheet2!$A$1:G5937,2,0)</f>
        <v>41950</v>
      </c>
      <c r="N2213" t="str">
        <f>VLOOKUP(A2213,Sheet2!$A$1:G5937,3,0)</f>
        <v>Color</v>
      </c>
      <c r="O2213" t="str">
        <f>VLOOKUP(A2213,Sheet2!$A$1:G5937,4,0)</f>
        <v>Action</v>
      </c>
      <c r="P2213" t="str">
        <f>VLOOKUP(A2213,Sheet2!$A$1:G5937,5,0)</f>
        <v>English</v>
      </c>
      <c r="Q2213" t="str">
        <f>VLOOKUP(A2213,Sheet2!$A$1:G5937,6,0)</f>
        <v>USA</v>
      </c>
      <c r="R2213" t="str">
        <f>VLOOKUP(A2213,Sheet2!$A$1:G5937,7,0)</f>
        <v>PG-13</v>
      </c>
      <c r="S2213" t="str">
        <f>IF(Table1[[#This Row],[Language]]="English","English","Other language")</f>
        <v>English</v>
      </c>
      <c r="T2213">
        <f>Table1[[#This Row],[Gross Revenue]]-Table1[[#This Row],[Budget]]</f>
        <v>109141530</v>
      </c>
      <c r="U2213" s="1">
        <f>(Table1[[#This Row],[Gross Revenue]]/Table1[[#This Row],[Budget]])-1</f>
        <v>4.3656611999999999</v>
      </c>
      <c r="V2213" t="str">
        <f t="shared" si="68"/>
        <v>90-110 minutes</v>
      </c>
      <c r="W2213">
        <f>Table1[[#This Row],[Profit]]/Table1[[#This Row],[Budget]]</f>
        <v>4.3656611999999999</v>
      </c>
      <c r="X2213" s="22" t="str">
        <f>IF(L2213="","",
IF(L2213&lt;Predictability!$B$1,"Low",
IF(L2213&lt;=Predictability!$B$2,"Mid","High")))</f>
        <v>Mid</v>
      </c>
      <c r="Y2213" s="22">
        <f t="shared" si="69"/>
        <v>1</v>
      </c>
    </row>
    <row r="2214" spans="1:25" x14ac:dyDescent="0.2">
      <c r="A2214" t="s">
        <v>5467</v>
      </c>
      <c r="B2214" t="s">
        <v>2323</v>
      </c>
      <c r="C2214" t="s">
        <v>1172</v>
      </c>
      <c r="D2214">
        <v>3</v>
      </c>
      <c r="E2214">
        <v>5</v>
      </c>
      <c r="F2214">
        <v>0</v>
      </c>
      <c r="G2214">
        <v>633</v>
      </c>
      <c r="H2214">
        <v>6.8</v>
      </c>
      <c r="I2214">
        <v>95</v>
      </c>
      <c r="J2214">
        <v>148</v>
      </c>
      <c r="K2214">
        <v>630779</v>
      </c>
      <c r="L2214">
        <v>35000000</v>
      </c>
      <c r="M2214" s="2">
        <f>VLOOKUP(A2214,Sheet2!$A$1:G5938,2,0)</f>
        <v>36513</v>
      </c>
      <c r="N2214" t="str">
        <f>VLOOKUP(A2214,Sheet2!$A$1:G5938,3,0)</f>
        <v>Color</v>
      </c>
      <c r="O2214" t="str">
        <f>VLOOKUP(A2214,Sheet2!$A$1:G5938,4,0)</f>
        <v>Drama</v>
      </c>
      <c r="P2214" t="str">
        <f>VLOOKUP(A2214,Sheet2!$A$1:G5938,5,0)</f>
        <v>English</v>
      </c>
      <c r="Q2214" t="str">
        <f>VLOOKUP(A2214,Sheet2!$A$1:G5938,6,0)</f>
        <v>USA</v>
      </c>
      <c r="R2214" t="str">
        <f>VLOOKUP(A2214,Sheet2!$A$1:G5938,7,0)</f>
        <v>R</v>
      </c>
      <c r="S2214" t="str">
        <f>IF(Table1[[#This Row],[Language]]="English","English","Other language")</f>
        <v>English</v>
      </c>
      <c r="T2214">
        <f>Table1[[#This Row],[Gross Revenue]]-Table1[[#This Row],[Budget]]</f>
        <v>-34369221</v>
      </c>
      <c r="U2214" s="1">
        <f>(Table1[[#This Row],[Gross Revenue]]/Table1[[#This Row],[Budget]])-1</f>
        <v>-0.9819777428571429</v>
      </c>
      <c r="V2214" t="str">
        <f t="shared" si="68"/>
        <v>131-150 minutes</v>
      </c>
      <c r="W2214">
        <f>Table1[[#This Row],[Profit]]/Table1[[#This Row],[Budget]]</f>
        <v>-0.9819777428571429</v>
      </c>
      <c r="X2214" s="22" t="str">
        <f>IF(L2214="","",
IF(L2214&lt;Predictability!$B$1,"Low",
IF(L2214&lt;=Predictability!$B$2,"Mid","High")))</f>
        <v>Mid</v>
      </c>
      <c r="Y2214" s="22">
        <f t="shared" si="69"/>
        <v>0</v>
      </c>
    </row>
    <row r="2215" spans="1:25" x14ac:dyDescent="0.2">
      <c r="A2215" t="s">
        <v>4872</v>
      </c>
      <c r="B2215" t="s">
        <v>1919</v>
      </c>
      <c r="C2215" t="s">
        <v>1569</v>
      </c>
      <c r="D2215">
        <v>919</v>
      </c>
      <c r="E2215">
        <v>4796</v>
      </c>
      <c r="F2215">
        <v>545</v>
      </c>
      <c r="G2215">
        <v>0</v>
      </c>
      <c r="H2215">
        <v>6.4</v>
      </c>
      <c r="I2215">
        <v>89</v>
      </c>
      <c r="J2215">
        <v>132</v>
      </c>
      <c r="K2215">
        <v>29781453</v>
      </c>
      <c r="L2215">
        <v>48000000</v>
      </c>
      <c r="M2215" s="2">
        <f>VLOOKUP(A2215,Sheet2!$A$1:G5939,2,0)</f>
        <v>37096</v>
      </c>
      <c r="N2215" t="str">
        <f>VLOOKUP(A2215,Sheet2!$A$1:G5939,3,0)</f>
        <v>Color</v>
      </c>
      <c r="O2215" t="str">
        <f>VLOOKUP(A2215,Sheet2!$A$1:G5939,4,0)</f>
        <v>Biography</v>
      </c>
      <c r="P2215" t="str">
        <f>VLOOKUP(A2215,Sheet2!$A$1:G5939,5,0)</f>
        <v>English</v>
      </c>
      <c r="Q2215" t="str">
        <f>VLOOKUP(A2215,Sheet2!$A$1:G5939,6,0)</f>
        <v>USA</v>
      </c>
      <c r="R2215" t="str">
        <f>VLOOKUP(A2215,Sheet2!$A$1:G5939,7,0)</f>
        <v>PG-13</v>
      </c>
      <c r="S2215" t="str">
        <f>IF(Table1[[#This Row],[Language]]="English","English","Other language")</f>
        <v>English</v>
      </c>
      <c r="T2215">
        <f>Table1[[#This Row],[Gross Revenue]]-Table1[[#This Row],[Budget]]</f>
        <v>-18218547</v>
      </c>
      <c r="U2215" s="1">
        <f>(Table1[[#This Row],[Gross Revenue]]/Table1[[#This Row],[Budget]])-1</f>
        <v>-0.37955306249999998</v>
      </c>
      <c r="V2215" t="str">
        <f t="shared" si="68"/>
        <v>131-150 minutes</v>
      </c>
      <c r="W2215">
        <f>Table1[[#This Row],[Profit]]/Table1[[#This Row],[Budget]]</f>
        <v>-0.37955306249999998</v>
      </c>
      <c r="X2215" s="22" t="str">
        <f>IF(L2215="","",
IF(L2215&lt;Predictability!$B$1,"Low",
IF(L2215&lt;=Predictability!$B$2,"Mid","High")))</f>
        <v>Mid</v>
      </c>
      <c r="Y2215" s="22">
        <f t="shared" si="69"/>
        <v>0</v>
      </c>
    </row>
    <row r="2216" spans="1:25" x14ac:dyDescent="0.2">
      <c r="A2216" t="s">
        <v>4362</v>
      </c>
      <c r="B2216" t="s">
        <v>211</v>
      </c>
      <c r="C2216" t="s">
        <v>1478</v>
      </c>
      <c r="D2216">
        <v>22000</v>
      </c>
      <c r="E2216">
        <v>38809</v>
      </c>
      <c r="F2216">
        <v>50</v>
      </c>
      <c r="G2216">
        <v>0</v>
      </c>
      <c r="H2216">
        <v>6</v>
      </c>
      <c r="I2216">
        <v>198</v>
      </c>
      <c r="J2216">
        <v>101</v>
      </c>
      <c r="K2216">
        <v>40076438</v>
      </c>
      <c r="L2216">
        <v>60000000</v>
      </c>
      <c r="M2216" s="2">
        <f>VLOOKUP(A2216,Sheet2!$A$1:G5940,2,0)</f>
        <v>39451</v>
      </c>
      <c r="N2216" t="str">
        <f>VLOOKUP(A2216,Sheet2!$A$1:G5940,3,0)</f>
        <v>Color</v>
      </c>
      <c r="O2216" t="str">
        <f>VLOOKUP(A2216,Sheet2!$A$1:G5940,4,0)</f>
        <v>Action</v>
      </c>
      <c r="P2216" t="str">
        <f>VLOOKUP(A2216,Sheet2!$A$1:G5940,5,0)</f>
        <v>English</v>
      </c>
      <c r="Q2216" t="str">
        <f>VLOOKUP(A2216,Sheet2!$A$1:G5940,6,0)</f>
        <v>USA</v>
      </c>
      <c r="R2216" t="str">
        <f>VLOOKUP(A2216,Sheet2!$A$1:G5940,7,0)</f>
        <v>R</v>
      </c>
      <c r="S2216" t="str">
        <f>IF(Table1[[#This Row],[Language]]="English","English","Other language")</f>
        <v>English</v>
      </c>
      <c r="T2216">
        <f>Table1[[#This Row],[Gross Revenue]]-Table1[[#This Row],[Budget]]</f>
        <v>-19923562</v>
      </c>
      <c r="U2216" s="1">
        <f>(Table1[[#This Row],[Gross Revenue]]/Table1[[#This Row],[Budget]])-1</f>
        <v>-0.33205936666666669</v>
      </c>
      <c r="V2216" t="str">
        <f t="shared" si="68"/>
        <v>90-110 minutes</v>
      </c>
      <c r="W2216">
        <f>Table1[[#This Row],[Profit]]/Table1[[#This Row],[Budget]]</f>
        <v>-0.33205936666666669</v>
      </c>
      <c r="X2216" s="22" t="str">
        <f>IF(L2216="","",
IF(L2216&lt;Predictability!$B$1,"Low",
IF(L2216&lt;=Predictability!$B$2,"Mid","High")))</f>
        <v>High</v>
      </c>
      <c r="Y2216" s="22">
        <f t="shared" si="69"/>
        <v>0</v>
      </c>
    </row>
    <row r="2217" spans="1:25" x14ac:dyDescent="0.2">
      <c r="A2217" t="s">
        <v>5824</v>
      </c>
      <c r="B2217" t="s">
        <v>908</v>
      </c>
      <c r="C2217" t="s">
        <v>1949</v>
      </c>
      <c r="D2217">
        <v>11000</v>
      </c>
      <c r="E2217">
        <v>12071</v>
      </c>
      <c r="F2217">
        <v>107</v>
      </c>
      <c r="G2217">
        <v>19000</v>
      </c>
      <c r="H2217">
        <v>7</v>
      </c>
      <c r="I2217">
        <v>240</v>
      </c>
      <c r="J2217">
        <v>96</v>
      </c>
      <c r="K2217">
        <v>143618384</v>
      </c>
      <c r="L2217">
        <v>90000000</v>
      </c>
      <c r="M2217" s="2">
        <f>VLOOKUP(A2217,Sheet2!$A$1:G5941,2,0)</f>
        <v>40673</v>
      </c>
      <c r="N2217" t="str">
        <f>VLOOKUP(A2217,Sheet2!$A$1:G5941,3,0)</f>
        <v>Color</v>
      </c>
      <c r="O2217" t="str">
        <f>VLOOKUP(A2217,Sheet2!$A$1:G5941,4,0)</f>
        <v>Adventure</v>
      </c>
      <c r="P2217" t="str">
        <f>VLOOKUP(A2217,Sheet2!$A$1:G5941,5,0)</f>
        <v>English</v>
      </c>
      <c r="Q2217" t="str">
        <f>VLOOKUP(A2217,Sheet2!$A$1:G5941,6,0)</f>
        <v>USA</v>
      </c>
      <c r="R2217" t="str">
        <f>VLOOKUP(A2217,Sheet2!$A$1:G5941,7,0)</f>
        <v>G</v>
      </c>
      <c r="S2217" t="str">
        <f>IF(Table1[[#This Row],[Language]]="English","English","Other language")</f>
        <v>English</v>
      </c>
      <c r="T2217">
        <f>Table1[[#This Row],[Gross Revenue]]-Table1[[#This Row],[Budget]]</f>
        <v>53618384</v>
      </c>
      <c r="U2217" s="1">
        <f>(Table1[[#This Row],[Gross Revenue]]/Table1[[#This Row],[Budget]])-1</f>
        <v>0.59575982222222224</v>
      </c>
      <c r="V2217" t="str">
        <f t="shared" si="68"/>
        <v>90-110 minutes</v>
      </c>
      <c r="W2217">
        <f>Table1[[#This Row],[Profit]]/Table1[[#This Row],[Budget]]</f>
        <v>0.59575982222222224</v>
      </c>
      <c r="X2217" s="22" t="str">
        <f>IF(L2217="","",
IF(L2217&lt;Predictability!$B$1,"Low",
IF(L2217&lt;=Predictability!$B$2,"Mid","High")))</f>
        <v>High</v>
      </c>
      <c r="Y2217" s="22">
        <f t="shared" si="69"/>
        <v>1</v>
      </c>
    </row>
    <row r="2218" spans="1:25" x14ac:dyDescent="0.2">
      <c r="A2218" t="s">
        <v>4919</v>
      </c>
      <c r="B2218" t="s">
        <v>947</v>
      </c>
      <c r="C2218" t="s">
        <v>1949</v>
      </c>
      <c r="D2218">
        <v>688</v>
      </c>
      <c r="E2218">
        <v>1031</v>
      </c>
      <c r="F2218">
        <v>107</v>
      </c>
      <c r="G2218">
        <v>0</v>
      </c>
      <c r="H2218">
        <v>6.4</v>
      </c>
      <c r="I2218">
        <v>159</v>
      </c>
      <c r="J2218">
        <v>101</v>
      </c>
      <c r="K2218">
        <v>131536019</v>
      </c>
      <c r="L2218">
        <v>103000000</v>
      </c>
      <c r="M2218" s="2">
        <f>VLOOKUP(A2218,Sheet2!$A$1:G5942,2,0)</f>
        <v>41660</v>
      </c>
      <c r="N2218" t="str">
        <f>VLOOKUP(A2218,Sheet2!$A$1:G5942,3,0)</f>
        <v>Color</v>
      </c>
      <c r="O2218" t="str">
        <f>VLOOKUP(A2218,Sheet2!$A$1:G5942,4,0)</f>
        <v>Adventure</v>
      </c>
      <c r="P2218" t="str">
        <f>VLOOKUP(A2218,Sheet2!$A$1:G5942,5,0)</f>
        <v>English</v>
      </c>
      <c r="Q2218" t="str">
        <f>VLOOKUP(A2218,Sheet2!$A$1:G5942,6,0)</f>
        <v>USA</v>
      </c>
      <c r="R2218" t="str">
        <f>VLOOKUP(A2218,Sheet2!$A$1:G5942,7,0)</f>
        <v>G</v>
      </c>
      <c r="S2218" t="str">
        <f>IF(Table1[[#This Row],[Language]]="English","English","Other language")</f>
        <v>English</v>
      </c>
      <c r="T2218">
        <f>Table1[[#This Row],[Gross Revenue]]-Table1[[#This Row],[Budget]]</f>
        <v>28536019</v>
      </c>
      <c r="U2218" s="1">
        <f>(Table1[[#This Row],[Gross Revenue]]/Table1[[#This Row],[Budget]])-1</f>
        <v>0.27704872815533976</v>
      </c>
      <c r="V2218" t="str">
        <f t="shared" si="68"/>
        <v>90-110 minutes</v>
      </c>
      <c r="W2218">
        <f>Table1[[#This Row],[Profit]]/Table1[[#This Row],[Budget]]</f>
        <v>0.27704872815533982</v>
      </c>
      <c r="X2218" s="22" t="str">
        <f>IF(L2218="","",
IF(L2218&lt;Predictability!$B$1,"Low",
IF(L2218&lt;=Predictability!$B$2,"Mid","High")))</f>
        <v>High</v>
      </c>
      <c r="Y2218" s="22">
        <f t="shared" si="69"/>
        <v>0</v>
      </c>
    </row>
    <row r="2219" spans="1:25" x14ac:dyDescent="0.2">
      <c r="A2219" t="s">
        <v>6207</v>
      </c>
      <c r="B2219" t="s">
        <v>279</v>
      </c>
      <c r="C2219" t="s">
        <v>2815</v>
      </c>
      <c r="D2219">
        <v>20000</v>
      </c>
      <c r="E2219">
        <v>20645</v>
      </c>
      <c r="F2219">
        <v>52</v>
      </c>
      <c r="G2219">
        <v>25000</v>
      </c>
      <c r="H2219">
        <v>7.3</v>
      </c>
      <c r="I2219">
        <v>256</v>
      </c>
      <c r="J2219">
        <v>97</v>
      </c>
      <c r="K2219">
        <v>103400692</v>
      </c>
      <c r="L2219">
        <v>145000000</v>
      </c>
      <c r="M2219" s="2">
        <f>VLOOKUP(A2219,Sheet2!$A$1:G5943,2,0)</f>
        <v>41229</v>
      </c>
      <c r="N2219" t="str">
        <f>VLOOKUP(A2219,Sheet2!$A$1:G5943,3,0)</f>
        <v>Color</v>
      </c>
      <c r="O2219" t="str">
        <f>VLOOKUP(A2219,Sheet2!$A$1:G5943,4,0)</f>
        <v>Adventure</v>
      </c>
      <c r="P2219" t="str">
        <f>VLOOKUP(A2219,Sheet2!$A$1:G5943,5,0)</f>
        <v>English</v>
      </c>
      <c r="Q2219" t="str">
        <f>VLOOKUP(A2219,Sheet2!$A$1:G5943,6,0)</f>
        <v>USA</v>
      </c>
      <c r="R2219" t="str">
        <f>VLOOKUP(A2219,Sheet2!$A$1:G5943,7,0)</f>
        <v>PG</v>
      </c>
      <c r="S2219" t="str">
        <f>IF(Table1[[#This Row],[Language]]="English","English","Other language")</f>
        <v>English</v>
      </c>
      <c r="T2219">
        <f>Table1[[#This Row],[Gross Revenue]]-Table1[[#This Row],[Budget]]</f>
        <v>-41599308</v>
      </c>
      <c r="U2219" s="1">
        <f>(Table1[[#This Row],[Gross Revenue]]/Table1[[#This Row],[Budget]])-1</f>
        <v>-0.28689177931034482</v>
      </c>
      <c r="V2219" t="str">
        <f t="shared" si="68"/>
        <v>90-110 minutes</v>
      </c>
      <c r="W2219">
        <f>Table1[[#This Row],[Profit]]/Table1[[#This Row],[Budget]]</f>
        <v>-0.28689177931034482</v>
      </c>
      <c r="X2219" s="22" t="str">
        <f>IF(L2219="","",
IF(L2219&lt;Predictability!$B$1,"Low",
IF(L2219&lt;=Predictability!$B$2,"Mid","High")))</f>
        <v>High</v>
      </c>
      <c r="Y2219" s="22">
        <f t="shared" si="69"/>
        <v>0</v>
      </c>
    </row>
    <row r="2220" spans="1:25" x14ac:dyDescent="0.2">
      <c r="A2220" t="s">
        <v>6549</v>
      </c>
      <c r="B2220" t="s">
        <v>963</v>
      </c>
      <c r="C2220" t="s">
        <v>2116</v>
      </c>
      <c r="D2220">
        <v>11000</v>
      </c>
      <c r="E2220">
        <v>13118</v>
      </c>
      <c r="F2220">
        <v>81</v>
      </c>
      <c r="G2220">
        <v>47000</v>
      </c>
      <c r="H2220">
        <v>7.6</v>
      </c>
      <c r="I2220">
        <v>529</v>
      </c>
      <c r="J2220">
        <v>105</v>
      </c>
      <c r="K2220">
        <v>176740650</v>
      </c>
      <c r="L2220">
        <v>93000000</v>
      </c>
      <c r="M2220" s="2">
        <f>VLOOKUP(A2220,Sheet2!$A$1:G5944,2,0)</f>
        <v>40880</v>
      </c>
      <c r="N2220" t="str">
        <f>VLOOKUP(A2220,Sheet2!$A$1:G5944,3,0)</f>
        <v>Color</v>
      </c>
      <c r="O2220" t="str">
        <f>VLOOKUP(A2220,Sheet2!$A$1:G5944,4,0)</f>
        <v>Action</v>
      </c>
      <c r="P2220" t="str">
        <f>VLOOKUP(A2220,Sheet2!$A$1:G5944,5,0)</f>
        <v>English</v>
      </c>
      <c r="Q2220" t="str">
        <f>VLOOKUP(A2220,Sheet2!$A$1:G5944,6,0)</f>
        <v>USA</v>
      </c>
      <c r="R2220" t="str">
        <f>VLOOKUP(A2220,Sheet2!$A$1:G5944,7,0)</f>
        <v>PG-13</v>
      </c>
      <c r="S2220" t="str">
        <f>IF(Table1[[#This Row],[Language]]="English","English","Other language")</f>
        <v>English</v>
      </c>
      <c r="T2220">
        <f>Table1[[#This Row],[Gross Revenue]]-Table1[[#This Row],[Budget]]</f>
        <v>83740650</v>
      </c>
      <c r="U2220" s="1">
        <f>(Table1[[#This Row],[Gross Revenue]]/Table1[[#This Row],[Budget]])-1</f>
        <v>0.90043709677419348</v>
      </c>
      <c r="V2220" t="str">
        <f t="shared" si="68"/>
        <v>90-110 minutes</v>
      </c>
      <c r="W2220">
        <f>Table1[[#This Row],[Profit]]/Table1[[#This Row],[Budget]]</f>
        <v>0.90043709677419359</v>
      </c>
      <c r="X2220" s="22" t="str">
        <f>IF(L2220="","",
IF(L2220&lt;Predictability!$B$1,"Low",
IF(L2220&lt;=Predictability!$B$2,"Mid","High")))</f>
        <v>High</v>
      </c>
      <c r="Y2220" s="22">
        <f t="shared" si="69"/>
        <v>1</v>
      </c>
    </row>
    <row r="2221" spans="1:25" x14ac:dyDescent="0.2">
      <c r="A2221" t="s">
        <v>6332</v>
      </c>
      <c r="B2221" t="s">
        <v>976</v>
      </c>
      <c r="C2221" t="s">
        <v>2874</v>
      </c>
      <c r="D2221">
        <v>18000</v>
      </c>
      <c r="E2221">
        <v>19649</v>
      </c>
      <c r="F2221">
        <v>28</v>
      </c>
      <c r="G2221">
        <v>0</v>
      </c>
      <c r="H2221">
        <v>7.1</v>
      </c>
      <c r="I2221">
        <v>45</v>
      </c>
      <c r="J2221">
        <v>99</v>
      </c>
      <c r="K2221">
        <v>4600000</v>
      </c>
      <c r="L2221">
        <v>1900000</v>
      </c>
      <c r="M2221" s="2">
        <f>VLOOKUP(A2221,Sheet2!$A$1:G5945,2,0)</f>
        <v>31632</v>
      </c>
      <c r="N2221" t="str">
        <f>VLOOKUP(A2221,Sheet2!$A$1:G5945,3,0)</f>
        <v>Black and White</v>
      </c>
      <c r="O2221" t="str">
        <f>VLOOKUP(A2221,Sheet2!$A$1:G5945,4,0)</f>
        <v>Crime</v>
      </c>
      <c r="P2221" t="str">
        <f>VLOOKUP(A2221,Sheet2!$A$1:G5945,5,0)</f>
        <v>English</v>
      </c>
      <c r="Q2221" t="str">
        <f>VLOOKUP(A2221,Sheet2!$A$1:G5945,6,0)</f>
        <v>USA</v>
      </c>
      <c r="R2221" t="str">
        <f>VLOOKUP(A2221,Sheet2!$A$1:G5945,7,0)</f>
        <v>R</v>
      </c>
      <c r="S2221" t="str">
        <f>IF(Table1[[#This Row],[Language]]="English","English","Other language")</f>
        <v>English</v>
      </c>
      <c r="T2221">
        <f>Table1[[#This Row],[Gross Revenue]]-Table1[[#This Row],[Budget]]</f>
        <v>2700000</v>
      </c>
      <c r="U2221" s="1">
        <f>(Table1[[#This Row],[Gross Revenue]]/Table1[[#This Row],[Budget]])-1</f>
        <v>1.4210526315789473</v>
      </c>
      <c r="V2221" t="str">
        <f t="shared" si="68"/>
        <v>90-110 minutes</v>
      </c>
      <c r="W2221">
        <f>Table1[[#This Row],[Profit]]/Table1[[#This Row],[Budget]]</f>
        <v>1.4210526315789473</v>
      </c>
      <c r="X2221" s="22" t="str">
        <f>IF(L2221="","",
IF(L2221&lt;Predictability!$B$1,"Low",
IF(L2221&lt;=Predictability!$B$2,"Mid","High")))</f>
        <v>Low</v>
      </c>
      <c r="Y2221" s="22">
        <f t="shared" si="69"/>
        <v>1</v>
      </c>
    </row>
    <row r="2222" spans="1:25" x14ac:dyDescent="0.2">
      <c r="A2222" t="s">
        <v>4433</v>
      </c>
      <c r="B2222" t="s">
        <v>1542</v>
      </c>
      <c r="C2222" t="s">
        <v>1543</v>
      </c>
      <c r="D2222">
        <v>563</v>
      </c>
      <c r="E2222">
        <v>2628</v>
      </c>
      <c r="F2222">
        <v>102</v>
      </c>
      <c r="G2222">
        <v>212</v>
      </c>
      <c r="H2222">
        <v>6.1</v>
      </c>
      <c r="I2222">
        <v>14</v>
      </c>
      <c r="J2222">
        <v>98</v>
      </c>
      <c r="K2222">
        <v>105943</v>
      </c>
      <c r="L2222">
        <v>1500000</v>
      </c>
      <c r="M2222" s="2">
        <f>VLOOKUP(A2222,Sheet2!$A$1:G5946,2,0)</f>
        <v>42311</v>
      </c>
      <c r="N2222" t="str">
        <f>VLOOKUP(A2222,Sheet2!$A$1:G5946,3,0)</f>
        <v>Color</v>
      </c>
      <c r="O2222" t="str">
        <f>VLOOKUP(A2222,Sheet2!$A$1:G5946,4,0)</f>
        <v>Comedy</v>
      </c>
      <c r="P2222" t="str">
        <f>VLOOKUP(A2222,Sheet2!$A$1:G5946,5,0)</f>
        <v>English</v>
      </c>
      <c r="Q2222" t="str">
        <f>VLOOKUP(A2222,Sheet2!$A$1:G5946,6,0)</f>
        <v>USA</v>
      </c>
      <c r="R2222">
        <f>VLOOKUP(A2222,Sheet2!$A$1:G5946,7,0)</f>
        <v>0</v>
      </c>
      <c r="S2222" t="str">
        <f>IF(Table1[[#This Row],[Language]]="English","English","Other language")</f>
        <v>English</v>
      </c>
      <c r="T2222">
        <f>Table1[[#This Row],[Gross Revenue]]-Table1[[#This Row],[Budget]]</f>
        <v>-1394057</v>
      </c>
      <c r="U2222" s="1">
        <f>(Table1[[#This Row],[Gross Revenue]]/Table1[[#This Row],[Budget]])-1</f>
        <v>-0.92937133333333333</v>
      </c>
      <c r="V2222" t="str">
        <f t="shared" si="68"/>
        <v>90-110 minutes</v>
      </c>
      <c r="W2222">
        <f>Table1[[#This Row],[Profit]]/Table1[[#This Row],[Budget]]</f>
        <v>-0.92937133333333333</v>
      </c>
      <c r="X2222" s="22" t="str">
        <f>IF(L2222="","",
IF(L2222&lt;Predictability!$B$1,"Low",
IF(L2222&lt;=Predictability!$B$2,"Mid","High")))</f>
        <v>Low</v>
      </c>
      <c r="Y2222" s="22">
        <f t="shared" si="69"/>
        <v>0</v>
      </c>
    </row>
    <row r="2223" spans="1:25" x14ac:dyDescent="0.2">
      <c r="A2223" t="s">
        <v>5088</v>
      </c>
      <c r="B2223" t="s">
        <v>2062</v>
      </c>
      <c r="C2223" t="s">
        <v>2063</v>
      </c>
      <c r="D2223">
        <v>623</v>
      </c>
      <c r="E2223">
        <v>2484</v>
      </c>
      <c r="F2223">
        <v>9</v>
      </c>
      <c r="G2223">
        <v>0</v>
      </c>
      <c r="H2223">
        <v>6.5</v>
      </c>
      <c r="I2223">
        <v>83</v>
      </c>
      <c r="J2223">
        <v>114</v>
      </c>
      <c r="K2223">
        <v>30050028</v>
      </c>
      <c r="L2223">
        <v>17000000</v>
      </c>
      <c r="M2223" s="2">
        <f>VLOOKUP(A2223,Sheet2!$A$1:G5947,2,0)</f>
        <v>32752</v>
      </c>
      <c r="N2223" t="str">
        <f>VLOOKUP(A2223,Sheet2!$A$1:G5947,3,0)</f>
        <v>Color</v>
      </c>
      <c r="O2223" t="str">
        <f>VLOOKUP(A2223,Sheet2!$A$1:G5947,4,0)</f>
        <v>Action</v>
      </c>
      <c r="P2223" t="str">
        <f>VLOOKUP(A2223,Sheet2!$A$1:G5947,5,0)</f>
        <v>English</v>
      </c>
      <c r="Q2223" t="str">
        <f>VLOOKUP(A2223,Sheet2!$A$1:G5947,6,0)</f>
        <v>USA</v>
      </c>
      <c r="R2223" t="str">
        <f>VLOOKUP(A2223,Sheet2!$A$1:G5947,7,0)</f>
        <v>R</v>
      </c>
      <c r="S2223" t="str">
        <f>IF(Table1[[#This Row],[Language]]="English","English","Other language")</f>
        <v>English</v>
      </c>
      <c r="T2223">
        <f>Table1[[#This Row],[Gross Revenue]]-Table1[[#This Row],[Budget]]</f>
        <v>13050028</v>
      </c>
      <c r="U2223" s="1">
        <f>(Table1[[#This Row],[Gross Revenue]]/Table1[[#This Row],[Budget]])-1</f>
        <v>0.7676487058823529</v>
      </c>
      <c r="V2223" t="str">
        <f t="shared" si="68"/>
        <v>111-130 minutes</v>
      </c>
      <c r="W2223">
        <f>Table1[[#This Row],[Profit]]/Table1[[#This Row],[Budget]]</f>
        <v>0.7676487058823529</v>
      </c>
      <c r="X2223" s="22" t="str">
        <f>IF(L2223="","",
IF(L2223&lt;Predictability!$B$1,"Low",
IF(L2223&lt;=Predictability!$B$2,"Mid","High")))</f>
        <v>Mid</v>
      </c>
      <c r="Y2223" s="22">
        <f t="shared" si="69"/>
        <v>1</v>
      </c>
    </row>
    <row r="2224" spans="1:25" x14ac:dyDescent="0.2">
      <c r="A2224" t="s">
        <v>3944</v>
      </c>
      <c r="B2224" t="s">
        <v>606</v>
      </c>
      <c r="C2224" t="s">
        <v>1043</v>
      </c>
      <c r="D2224">
        <v>15000</v>
      </c>
      <c r="E2224">
        <v>16828</v>
      </c>
      <c r="F2224">
        <v>0</v>
      </c>
      <c r="G2224">
        <v>0</v>
      </c>
      <c r="H2224">
        <v>7.7</v>
      </c>
      <c r="I2224">
        <v>226</v>
      </c>
      <c r="J2224">
        <v>117</v>
      </c>
      <c r="K2224">
        <v>104054514</v>
      </c>
      <c r="L2224">
        <v>80000000</v>
      </c>
      <c r="M2224" s="2">
        <f>VLOOKUP(A2224,Sheet2!$A$1:G5948,2,0)</f>
        <v>37582</v>
      </c>
      <c r="N2224" t="str">
        <f>VLOOKUP(A2224,Sheet2!$A$1:G5948,3,0)</f>
        <v>Color</v>
      </c>
      <c r="O2224" t="str">
        <f>VLOOKUP(A2224,Sheet2!$A$1:G5948,4,0)</f>
        <v>Crime</v>
      </c>
      <c r="P2224" t="str">
        <f>VLOOKUP(A2224,Sheet2!$A$1:G5948,5,0)</f>
        <v>English</v>
      </c>
      <c r="Q2224" t="str">
        <f>VLOOKUP(A2224,Sheet2!$A$1:G5948,6,0)</f>
        <v>USA</v>
      </c>
      <c r="R2224" t="str">
        <f>VLOOKUP(A2224,Sheet2!$A$1:G5948,7,0)</f>
        <v>R</v>
      </c>
      <c r="S2224" t="str">
        <f>IF(Table1[[#This Row],[Language]]="English","English","Other language")</f>
        <v>English</v>
      </c>
      <c r="T2224">
        <f>Table1[[#This Row],[Gross Revenue]]-Table1[[#This Row],[Budget]]</f>
        <v>24054514</v>
      </c>
      <c r="U2224" s="1">
        <f>(Table1[[#This Row],[Gross Revenue]]/Table1[[#This Row],[Budget]])-1</f>
        <v>0.30068142500000006</v>
      </c>
      <c r="V2224" t="str">
        <f t="shared" si="68"/>
        <v>111-130 minutes</v>
      </c>
      <c r="W2224">
        <f>Table1[[#This Row],[Profit]]/Table1[[#This Row],[Budget]]</f>
        <v>0.300681425</v>
      </c>
      <c r="X2224" s="22" t="str">
        <f>IF(L2224="","",
IF(L2224&lt;Predictability!$B$1,"Low",
IF(L2224&lt;=Predictability!$B$2,"Mid","High")))</f>
        <v>High</v>
      </c>
      <c r="Y2224" s="22">
        <f t="shared" si="69"/>
        <v>0</v>
      </c>
    </row>
    <row r="2225" spans="1:25" x14ac:dyDescent="0.2">
      <c r="A2225" t="s">
        <v>5119</v>
      </c>
      <c r="B2225" t="s">
        <v>1660</v>
      </c>
      <c r="C2225" t="s">
        <v>1376</v>
      </c>
      <c r="D2225">
        <v>1000</v>
      </c>
      <c r="E2225">
        <v>3889</v>
      </c>
      <c r="F2225">
        <v>480</v>
      </c>
      <c r="G2225">
        <v>0</v>
      </c>
      <c r="H2225">
        <v>6.5</v>
      </c>
      <c r="I2225">
        <v>103</v>
      </c>
      <c r="J2225">
        <v>94</v>
      </c>
      <c r="K2225">
        <v>68525609</v>
      </c>
      <c r="L2225">
        <v>15600000</v>
      </c>
      <c r="M2225" s="2">
        <f>VLOOKUP(A2225,Sheet2!$A$1:G5949,2,0)</f>
        <v>36778</v>
      </c>
      <c r="N2225" t="str">
        <f>VLOOKUP(A2225,Sheet2!$A$1:G5949,3,0)</f>
        <v>Color</v>
      </c>
      <c r="O2225" t="str">
        <f>VLOOKUP(A2225,Sheet2!$A$1:G5949,4,0)</f>
        <v>Comedy</v>
      </c>
      <c r="P2225" t="str">
        <f>VLOOKUP(A2225,Sheet2!$A$1:G5949,5,0)</f>
        <v>English</v>
      </c>
      <c r="Q2225" t="str">
        <f>VLOOKUP(A2225,Sheet2!$A$1:G5949,6,0)</f>
        <v>USA</v>
      </c>
      <c r="R2225" t="str">
        <f>VLOOKUP(A2225,Sheet2!$A$1:G5949,7,0)</f>
        <v>R</v>
      </c>
      <c r="S2225" t="str">
        <f>IF(Table1[[#This Row],[Language]]="English","English","Other language")</f>
        <v>English</v>
      </c>
      <c r="T2225">
        <f>Table1[[#This Row],[Gross Revenue]]-Table1[[#This Row],[Budget]]</f>
        <v>52925609</v>
      </c>
      <c r="U2225" s="1">
        <f>(Table1[[#This Row],[Gross Revenue]]/Table1[[#This Row],[Budget]])-1</f>
        <v>3.3926672435897434</v>
      </c>
      <c r="V2225" t="str">
        <f t="shared" si="68"/>
        <v>90-110 minutes</v>
      </c>
      <c r="W2225">
        <f>Table1[[#This Row],[Profit]]/Table1[[#This Row],[Budget]]</f>
        <v>3.3926672435897438</v>
      </c>
      <c r="X2225" s="22" t="str">
        <f>IF(L2225="","",
IF(L2225&lt;Predictability!$B$1,"Low",
IF(L2225&lt;=Predictability!$B$2,"Mid","High")))</f>
        <v>Mid</v>
      </c>
      <c r="Y2225" s="22">
        <f t="shared" si="69"/>
        <v>1</v>
      </c>
    </row>
    <row r="2226" spans="1:25" x14ac:dyDescent="0.2">
      <c r="A2226" t="s">
        <v>4846</v>
      </c>
      <c r="B2226" t="s">
        <v>1902</v>
      </c>
      <c r="C2226" t="s">
        <v>1903</v>
      </c>
      <c r="D2226">
        <v>634</v>
      </c>
      <c r="E2226">
        <v>1262</v>
      </c>
      <c r="F2226">
        <v>4</v>
      </c>
      <c r="G2226">
        <v>0</v>
      </c>
      <c r="H2226">
        <v>6.4</v>
      </c>
      <c r="I2226">
        <v>50</v>
      </c>
      <c r="J2226">
        <v>102</v>
      </c>
      <c r="K2226">
        <v>2000000</v>
      </c>
      <c r="L2226">
        <v>17000000</v>
      </c>
      <c r="M2226" s="2">
        <f>VLOOKUP(A2226,Sheet2!$A$1:G5950,2,0)</f>
        <v>29808</v>
      </c>
      <c r="N2226" t="str">
        <f>VLOOKUP(A2226,Sheet2!$A$1:G5950,3,0)</f>
        <v>Color</v>
      </c>
      <c r="O2226" t="str">
        <f>VLOOKUP(A2226,Sheet2!$A$1:G5950,4,0)</f>
        <v>Adventure</v>
      </c>
      <c r="P2226" t="str">
        <f>VLOOKUP(A2226,Sheet2!$A$1:G5950,5,0)</f>
        <v>English</v>
      </c>
      <c r="Q2226" t="str">
        <f>VLOOKUP(A2226,Sheet2!$A$1:G5950,6,0)</f>
        <v>USA</v>
      </c>
      <c r="R2226" t="str">
        <f>VLOOKUP(A2226,Sheet2!$A$1:G5950,7,0)</f>
        <v>PG</v>
      </c>
      <c r="S2226" t="str">
        <f>IF(Table1[[#This Row],[Language]]="English","English","Other language")</f>
        <v>English</v>
      </c>
      <c r="T2226">
        <f>Table1[[#This Row],[Gross Revenue]]-Table1[[#This Row],[Budget]]</f>
        <v>-15000000</v>
      </c>
      <c r="U2226" s="1">
        <f>(Table1[[#This Row],[Gross Revenue]]/Table1[[#This Row],[Budget]])-1</f>
        <v>-0.88235294117647056</v>
      </c>
      <c r="V2226" t="str">
        <f t="shared" si="68"/>
        <v>90-110 minutes</v>
      </c>
      <c r="W2226">
        <f>Table1[[#This Row],[Profit]]/Table1[[#This Row],[Budget]]</f>
        <v>-0.88235294117647056</v>
      </c>
      <c r="X2226" s="22" t="str">
        <f>IF(L2226="","",
IF(L2226&lt;Predictability!$B$1,"Low",
IF(L2226&lt;=Predictability!$B$2,"Mid","High")))</f>
        <v>Mid</v>
      </c>
      <c r="Y2226" s="22">
        <f t="shared" si="69"/>
        <v>0</v>
      </c>
    </row>
    <row r="2227" spans="1:25" x14ac:dyDescent="0.2">
      <c r="A2227" t="s">
        <v>5669</v>
      </c>
      <c r="B2227" t="s">
        <v>528</v>
      </c>
      <c r="C2227" t="s">
        <v>1831</v>
      </c>
      <c r="D2227">
        <v>14000</v>
      </c>
      <c r="E2227">
        <v>16125</v>
      </c>
      <c r="F2227">
        <v>105</v>
      </c>
      <c r="G2227">
        <v>0</v>
      </c>
      <c r="H2227">
        <v>6.9</v>
      </c>
      <c r="I2227">
        <v>44</v>
      </c>
      <c r="J2227">
        <v>139</v>
      </c>
      <c r="K2227">
        <v>31600000</v>
      </c>
      <c r="L2227">
        <v>28000000</v>
      </c>
      <c r="M2227" s="2">
        <f>VLOOKUP(A2227,Sheet2!$A$1:G5951,2,0)</f>
        <v>34891</v>
      </c>
      <c r="N2227" t="str">
        <f>VLOOKUP(A2227,Sheet2!$A$1:G5951,3,0)</f>
        <v>Color</v>
      </c>
      <c r="O2227" t="str">
        <f>VLOOKUP(A2227,Sheet2!$A$1:G5951,4,0)</f>
        <v>Adventure</v>
      </c>
      <c r="P2227" t="str">
        <f>VLOOKUP(A2227,Sheet2!$A$1:G5951,5,0)</f>
        <v>English</v>
      </c>
      <c r="Q2227" t="str">
        <f>VLOOKUP(A2227,Sheet2!$A$1:G5951,6,0)</f>
        <v>USA</v>
      </c>
      <c r="R2227" t="str">
        <f>VLOOKUP(A2227,Sheet2!$A$1:G5951,7,0)</f>
        <v>R</v>
      </c>
      <c r="S2227" t="str">
        <f>IF(Table1[[#This Row],[Language]]="English","English","Other language")</f>
        <v>English</v>
      </c>
      <c r="T2227">
        <f>Table1[[#This Row],[Gross Revenue]]-Table1[[#This Row],[Budget]]</f>
        <v>3600000</v>
      </c>
      <c r="U2227" s="1">
        <f>(Table1[[#This Row],[Gross Revenue]]/Table1[[#This Row],[Budget]])-1</f>
        <v>0.12857142857142856</v>
      </c>
      <c r="V2227" t="str">
        <f t="shared" si="68"/>
        <v>131-150 minutes</v>
      </c>
      <c r="W2227">
        <f>Table1[[#This Row],[Profit]]/Table1[[#This Row],[Budget]]</f>
        <v>0.12857142857142856</v>
      </c>
      <c r="X2227" s="22" t="str">
        <f>IF(L2227="","",
IF(L2227&lt;Predictability!$B$1,"Low",
IF(L2227&lt;=Predictability!$B$2,"Mid","High")))</f>
        <v>Mid</v>
      </c>
      <c r="Y2227" s="22">
        <f t="shared" si="69"/>
        <v>0</v>
      </c>
    </row>
    <row r="2228" spans="1:25" x14ac:dyDescent="0.2">
      <c r="A2228" t="s">
        <v>5343</v>
      </c>
      <c r="B2228" t="s">
        <v>1366</v>
      </c>
      <c r="C2228" t="s">
        <v>1275</v>
      </c>
      <c r="D2228">
        <v>891</v>
      </c>
      <c r="E2228">
        <v>3244</v>
      </c>
      <c r="F2228">
        <v>0</v>
      </c>
      <c r="G2228">
        <v>17000</v>
      </c>
      <c r="H2228">
        <v>6.7</v>
      </c>
      <c r="I2228">
        <v>343</v>
      </c>
      <c r="J2228">
        <v>156</v>
      </c>
      <c r="K2228">
        <v>105219735</v>
      </c>
      <c r="L2228">
        <v>200000000</v>
      </c>
      <c r="M2228" s="2">
        <f>VLOOKUP(A2228,Sheet2!$A$1:G5952,2,0)</f>
        <v>40444</v>
      </c>
      <c r="N2228" t="str">
        <f>VLOOKUP(A2228,Sheet2!$A$1:G5952,3,0)</f>
        <v>Color</v>
      </c>
      <c r="O2228" t="str">
        <f>VLOOKUP(A2228,Sheet2!$A$1:G5952,4,0)</f>
        <v>Action</v>
      </c>
      <c r="P2228" t="str">
        <f>VLOOKUP(A2228,Sheet2!$A$1:G5952,5,0)</f>
        <v>English</v>
      </c>
      <c r="Q2228" t="str">
        <f>VLOOKUP(A2228,Sheet2!$A$1:G5952,6,0)</f>
        <v>USA</v>
      </c>
      <c r="R2228" t="str">
        <f>VLOOKUP(A2228,Sheet2!$A$1:G5952,7,0)</f>
        <v>PG-13</v>
      </c>
      <c r="S2228" t="str">
        <f>IF(Table1[[#This Row],[Language]]="English","English","Other language")</f>
        <v>English</v>
      </c>
      <c r="T2228">
        <f>Table1[[#This Row],[Gross Revenue]]-Table1[[#This Row],[Budget]]</f>
        <v>-94780265</v>
      </c>
      <c r="U2228" s="1">
        <f>(Table1[[#This Row],[Gross Revenue]]/Table1[[#This Row],[Budget]])-1</f>
        <v>-0.47390132500000004</v>
      </c>
      <c r="V2228" t="str">
        <f t="shared" si="68"/>
        <v>&gt;150 minutes</v>
      </c>
      <c r="W2228">
        <f>Table1[[#This Row],[Profit]]/Table1[[#This Row],[Budget]]</f>
        <v>-0.47390132499999998</v>
      </c>
      <c r="X2228" s="22" t="str">
        <f>IF(L2228="","",
IF(L2228&lt;Predictability!$B$1,"Low",
IF(L2228&lt;=Predictability!$B$2,"Mid","High")))</f>
        <v>High</v>
      </c>
      <c r="Y2228" s="22">
        <f t="shared" si="69"/>
        <v>0</v>
      </c>
    </row>
    <row r="2229" spans="1:25" x14ac:dyDescent="0.2">
      <c r="A2229" t="s">
        <v>5713</v>
      </c>
      <c r="B2229" t="s">
        <v>2359</v>
      </c>
      <c r="C2229" t="s">
        <v>1559</v>
      </c>
      <c r="D2229">
        <v>25000</v>
      </c>
      <c r="E2229">
        <v>38518</v>
      </c>
      <c r="F2229">
        <v>58</v>
      </c>
      <c r="G2229">
        <v>0</v>
      </c>
      <c r="H2229">
        <v>6.9</v>
      </c>
      <c r="I2229">
        <v>67</v>
      </c>
      <c r="J2229">
        <v>155</v>
      </c>
      <c r="K2229">
        <v>165500000</v>
      </c>
      <c r="L2229">
        <v>48000000</v>
      </c>
      <c r="M2229" s="2">
        <f>VLOOKUP(A2229,Sheet2!$A$1:G5953,2,0)</f>
        <v>33253</v>
      </c>
      <c r="N2229" t="str">
        <f>VLOOKUP(A2229,Sheet2!$A$1:G5953,3,0)</f>
        <v>Color</v>
      </c>
      <c r="O2229" t="str">
        <f>VLOOKUP(A2229,Sheet2!$A$1:G5953,4,0)</f>
        <v>Action</v>
      </c>
      <c r="P2229" t="str">
        <f>VLOOKUP(A2229,Sheet2!$A$1:G5953,5,0)</f>
        <v>English</v>
      </c>
      <c r="Q2229" t="str">
        <f>VLOOKUP(A2229,Sheet2!$A$1:G5953,6,0)</f>
        <v>USA</v>
      </c>
      <c r="R2229" t="str">
        <f>VLOOKUP(A2229,Sheet2!$A$1:G5953,7,0)</f>
        <v>PG-13</v>
      </c>
      <c r="S2229" t="str">
        <f>IF(Table1[[#This Row],[Language]]="English","English","Other language")</f>
        <v>English</v>
      </c>
      <c r="T2229">
        <f>Table1[[#This Row],[Gross Revenue]]-Table1[[#This Row],[Budget]]</f>
        <v>117500000</v>
      </c>
      <c r="U2229" s="1">
        <f>(Table1[[#This Row],[Gross Revenue]]/Table1[[#This Row],[Budget]])-1</f>
        <v>2.4479166666666665</v>
      </c>
      <c r="V2229" t="str">
        <f t="shared" si="68"/>
        <v>&gt;150 minutes</v>
      </c>
      <c r="W2229">
        <f>Table1[[#This Row],[Profit]]/Table1[[#This Row],[Budget]]</f>
        <v>2.4479166666666665</v>
      </c>
      <c r="X2229" s="22" t="str">
        <f>IF(L2229="","",
IF(L2229&lt;Predictability!$B$1,"Low",
IF(L2229&lt;=Predictability!$B$2,"Mid","High")))</f>
        <v>Mid</v>
      </c>
      <c r="Y2229" s="22">
        <f t="shared" si="69"/>
        <v>1</v>
      </c>
    </row>
    <row r="2230" spans="1:25" x14ac:dyDescent="0.2">
      <c r="A2230" t="s">
        <v>4605</v>
      </c>
      <c r="B2230" t="s">
        <v>487</v>
      </c>
      <c r="C2230" t="s">
        <v>1693</v>
      </c>
      <c r="D2230">
        <v>10000</v>
      </c>
      <c r="E2230">
        <v>14161</v>
      </c>
      <c r="F2230">
        <v>294</v>
      </c>
      <c r="G2230">
        <v>60000</v>
      </c>
      <c r="H2230">
        <v>6.2</v>
      </c>
      <c r="I2230">
        <v>492</v>
      </c>
      <c r="J2230">
        <v>117</v>
      </c>
      <c r="K2230">
        <v>58607007</v>
      </c>
      <c r="L2230">
        <v>100000000</v>
      </c>
      <c r="M2230" s="2">
        <f>VLOOKUP(A2230,Sheet2!$A$1:G5954,2,0)</f>
        <v>41888</v>
      </c>
      <c r="N2230" t="str">
        <f>VLOOKUP(A2230,Sheet2!$A$1:G5954,3,0)</f>
        <v>Color</v>
      </c>
      <c r="O2230" t="str">
        <f>VLOOKUP(A2230,Sheet2!$A$1:G5954,4,0)</f>
        <v>Action</v>
      </c>
      <c r="P2230" t="str">
        <f>VLOOKUP(A2230,Sheet2!$A$1:G5954,5,0)</f>
        <v>English</v>
      </c>
      <c r="Q2230" t="str">
        <f>VLOOKUP(A2230,Sheet2!$A$1:G5954,6,0)</f>
        <v>USA</v>
      </c>
      <c r="R2230" t="str">
        <f>VLOOKUP(A2230,Sheet2!$A$1:G5954,7,0)</f>
        <v>PG-13</v>
      </c>
      <c r="S2230" t="str">
        <f>IF(Table1[[#This Row],[Language]]="English","English","Other language")</f>
        <v>English</v>
      </c>
      <c r="T2230">
        <f>Table1[[#This Row],[Gross Revenue]]-Table1[[#This Row],[Budget]]</f>
        <v>-41392993</v>
      </c>
      <c r="U2230" s="1">
        <f>(Table1[[#This Row],[Gross Revenue]]/Table1[[#This Row],[Budget]])-1</f>
        <v>-0.41392993</v>
      </c>
      <c r="V2230" t="str">
        <f t="shared" si="68"/>
        <v>111-130 minutes</v>
      </c>
      <c r="W2230">
        <f>Table1[[#This Row],[Profit]]/Table1[[#This Row],[Budget]]</f>
        <v>-0.41392993</v>
      </c>
      <c r="X2230" s="22" t="str">
        <f>IF(L2230="","",
IF(L2230&lt;Predictability!$B$1,"Low",
IF(L2230&lt;=Predictability!$B$2,"Mid","High")))</f>
        <v>High</v>
      </c>
      <c r="Y2230" s="22">
        <f t="shared" si="69"/>
        <v>0</v>
      </c>
    </row>
    <row r="2231" spans="1:25" x14ac:dyDescent="0.2">
      <c r="A2231" t="s">
        <v>3346</v>
      </c>
      <c r="B2231" t="s">
        <v>176</v>
      </c>
      <c r="C2231" t="s">
        <v>177</v>
      </c>
      <c r="D2231">
        <v>1000</v>
      </c>
      <c r="E2231">
        <v>3148</v>
      </c>
      <c r="F2231">
        <v>87</v>
      </c>
      <c r="G2231">
        <v>716</v>
      </c>
      <c r="H2231">
        <v>3.9</v>
      </c>
      <c r="I2231">
        <v>75</v>
      </c>
      <c r="J2231">
        <v>104</v>
      </c>
      <c r="K2231">
        <v>10696210</v>
      </c>
      <c r="L2231">
        <v>23500000</v>
      </c>
      <c r="M2231" s="2">
        <f>VLOOKUP(A2231,Sheet2!$A$1:G5955,2,0)</f>
        <v>34148</v>
      </c>
      <c r="N2231" t="str">
        <f>VLOOKUP(A2231,Sheet2!$A$1:G5955,3,0)</f>
        <v>Color</v>
      </c>
      <c r="O2231" t="str">
        <f>VLOOKUP(A2231,Sheet2!$A$1:G5955,4,0)</f>
        <v>Action</v>
      </c>
      <c r="P2231" t="str">
        <f>VLOOKUP(A2231,Sheet2!$A$1:G5955,5,0)</f>
        <v>English</v>
      </c>
      <c r="Q2231" t="str">
        <f>VLOOKUP(A2231,Sheet2!$A$1:G5955,6,0)</f>
        <v>USA</v>
      </c>
      <c r="R2231" t="str">
        <f>VLOOKUP(A2231,Sheet2!$A$1:G5955,7,0)</f>
        <v>PG-13</v>
      </c>
      <c r="S2231" t="str">
        <f>IF(Table1[[#This Row],[Language]]="English","English","Other language")</f>
        <v>English</v>
      </c>
      <c r="T2231">
        <f>Table1[[#This Row],[Gross Revenue]]-Table1[[#This Row],[Budget]]</f>
        <v>-12803790</v>
      </c>
      <c r="U2231" s="1">
        <f>(Table1[[#This Row],[Gross Revenue]]/Table1[[#This Row],[Budget]])-1</f>
        <v>-0.54484212765957452</v>
      </c>
      <c r="V2231" t="str">
        <f t="shared" si="68"/>
        <v>90-110 minutes</v>
      </c>
      <c r="W2231">
        <f>Table1[[#This Row],[Profit]]/Table1[[#This Row],[Budget]]</f>
        <v>-0.54484212765957452</v>
      </c>
      <c r="X2231" s="22" t="str">
        <f>IF(L2231="","",
IF(L2231&lt;Predictability!$B$1,"Low",
IF(L2231&lt;=Predictability!$B$2,"Mid","High")))</f>
        <v>Mid</v>
      </c>
      <c r="Y2231" s="22">
        <f t="shared" si="69"/>
        <v>0</v>
      </c>
    </row>
    <row r="2232" spans="1:25" x14ac:dyDescent="0.2">
      <c r="A2232" t="s">
        <v>5965</v>
      </c>
      <c r="B2232" t="s">
        <v>693</v>
      </c>
      <c r="C2232" t="s">
        <v>1969</v>
      </c>
      <c r="D2232">
        <v>902</v>
      </c>
      <c r="E2232">
        <v>1980</v>
      </c>
      <c r="F2232">
        <v>14</v>
      </c>
      <c r="G2232">
        <v>13000</v>
      </c>
      <c r="H2232">
        <v>7.1</v>
      </c>
      <c r="I2232">
        <v>252</v>
      </c>
      <c r="J2232">
        <v>89</v>
      </c>
      <c r="K2232">
        <v>3325638</v>
      </c>
      <c r="L2232">
        <v>2500000</v>
      </c>
      <c r="M2232" s="2">
        <f>VLOOKUP(A2232,Sheet2!$A$1:G5956,2,0)</f>
        <v>41251</v>
      </c>
      <c r="N2232" t="str">
        <f>VLOOKUP(A2232,Sheet2!$A$1:G5956,3,0)</f>
        <v>Color</v>
      </c>
      <c r="O2232" t="str">
        <f>VLOOKUP(A2232,Sheet2!$A$1:G5956,4,0)</f>
        <v>Comedy</v>
      </c>
      <c r="P2232" t="str">
        <f>VLOOKUP(A2232,Sheet2!$A$1:G5956,5,0)</f>
        <v>English</v>
      </c>
      <c r="Q2232" t="str">
        <f>VLOOKUP(A2232,Sheet2!$A$1:G5956,6,0)</f>
        <v>USA</v>
      </c>
      <c r="R2232" t="str">
        <f>VLOOKUP(A2232,Sheet2!$A$1:G5956,7,0)</f>
        <v>PG-13</v>
      </c>
      <c r="S2232" t="str">
        <f>IF(Table1[[#This Row],[Language]]="English","English","Other language")</f>
        <v>English</v>
      </c>
      <c r="T2232">
        <f>Table1[[#This Row],[Gross Revenue]]-Table1[[#This Row],[Budget]]</f>
        <v>825638</v>
      </c>
      <c r="U2232" s="1">
        <f>(Table1[[#This Row],[Gross Revenue]]/Table1[[#This Row],[Budget]])-1</f>
        <v>0.33025520000000008</v>
      </c>
      <c r="V2232" t="str">
        <f t="shared" si="68"/>
        <v>&lt;90 minutes</v>
      </c>
      <c r="W2232">
        <f>Table1[[#This Row],[Profit]]/Table1[[#This Row],[Budget]]</f>
        <v>0.33025520000000003</v>
      </c>
      <c r="X2232" s="22" t="str">
        <f>IF(L2232="","",
IF(L2232&lt;Predictability!$B$1,"Low",
IF(L2232&lt;=Predictability!$B$2,"Mid","High")))</f>
        <v>Low</v>
      </c>
      <c r="Y2232" s="22">
        <f t="shared" si="69"/>
        <v>0</v>
      </c>
    </row>
    <row r="2233" spans="1:25" x14ac:dyDescent="0.2">
      <c r="A2233" t="s">
        <v>4791</v>
      </c>
      <c r="B2233" t="s">
        <v>133</v>
      </c>
      <c r="C2233" t="s">
        <v>1859</v>
      </c>
      <c r="D2233">
        <v>1000</v>
      </c>
      <c r="E2233">
        <v>1804</v>
      </c>
      <c r="F2233">
        <v>77</v>
      </c>
      <c r="G2233">
        <v>0</v>
      </c>
      <c r="H2233">
        <v>6.3</v>
      </c>
      <c r="I2233">
        <v>163</v>
      </c>
      <c r="J2233">
        <v>91</v>
      </c>
      <c r="K2233">
        <v>128200012</v>
      </c>
      <c r="L2233">
        <v>75000000</v>
      </c>
      <c r="M2233" s="2">
        <f>VLOOKUP(A2233,Sheet2!$A$1:G5957,2,0)</f>
        <v>38513</v>
      </c>
      <c r="N2233" t="str">
        <f>VLOOKUP(A2233,Sheet2!$A$1:G5957,3,0)</f>
        <v>Color</v>
      </c>
      <c r="O2233" t="str">
        <f>VLOOKUP(A2233,Sheet2!$A$1:G5957,4,0)</f>
        <v>Adventure</v>
      </c>
      <c r="P2233" t="str">
        <f>VLOOKUP(A2233,Sheet2!$A$1:G5957,5,0)</f>
        <v>English</v>
      </c>
      <c r="Q2233" t="str">
        <f>VLOOKUP(A2233,Sheet2!$A$1:G5957,6,0)</f>
        <v>USA</v>
      </c>
      <c r="R2233" t="str">
        <f>VLOOKUP(A2233,Sheet2!$A$1:G5957,7,0)</f>
        <v>PG</v>
      </c>
      <c r="S2233" t="str">
        <f>IF(Table1[[#This Row],[Language]]="English","English","Other language")</f>
        <v>English</v>
      </c>
      <c r="T2233">
        <f>Table1[[#This Row],[Gross Revenue]]-Table1[[#This Row],[Budget]]</f>
        <v>53200012</v>
      </c>
      <c r="U2233" s="1">
        <f>(Table1[[#This Row],[Gross Revenue]]/Table1[[#This Row],[Budget]])-1</f>
        <v>0.70933349333333329</v>
      </c>
      <c r="V2233" t="str">
        <f t="shared" si="68"/>
        <v>90-110 minutes</v>
      </c>
      <c r="W2233">
        <f>Table1[[#This Row],[Profit]]/Table1[[#This Row],[Budget]]</f>
        <v>0.70933349333333329</v>
      </c>
      <c r="X2233" s="22" t="str">
        <f>IF(L2233="","",
IF(L2233&lt;Predictability!$B$1,"Low",
IF(L2233&lt;=Predictability!$B$2,"Mid","High")))</f>
        <v>High</v>
      </c>
      <c r="Y2233" s="22">
        <f t="shared" si="69"/>
        <v>1</v>
      </c>
    </row>
    <row r="2234" spans="1:25" x14ac:dyDescent="0.2">
      <c r="A2234" t="s">
        <v>4225</v>
      </c>
      <c r="B2234" t="s">
        <v>1351</v>
      </c>
      <c r="C2234" t="s">
        <v>737</v>
      </c>
      <c r="D2234">
        <v>394</v>
      </c>
      <c r="E2234">
        <v>712</v>
      </c>
      <c r="F2234">
        <v>163</v>
      </c>
      <c r="G2234">
        <v>33000</v>
      </c>
      <c r="H2234">
        <v>5.9</v>
      </c>
      <c r="I2234">
        <v>360</v>
      </c>
      <c r="J2234">
        <v>136</v>
      </c>
      <c r="K2234">
        <v>38509342</v>
      </c>
      <c r="L2234">
        <v>75000000</v>
      </c>
      <c r="M2234" s="2">
        <f>VLOOKUP(A2234,Sheet2!$A$1:G5958,2,0)</f>
        <v>41065</v>
      </c>
      <c r="N2234" t="str">
        <f>VLOOKUP(A2234,Sheet2!$A$1:G5958,3,0)</f>
        <v>Color</v>
      </c>
      <c r="O2234" t="str">
        <f>VLOOKUP(A2234,Sheet2!$A$1:G5958,4,0)</f>
        <v>Comedy</v>
      </c>
      <c r="P2234" t="str">
        <f>VLOOKUP(A2234,Sheet2!$A$1:G5958,5,0)</f>
        <v>English</v>
      </c>
      <c r="Q2234" t="str">
        <f>VLOOKUP(A2234,Sheet2!$A$1:G5958,6,0)</f>
        <v>USA</v>
      </c>
      <c r="R2234" t="str">
        <f>VLOOKUP(A2234,Sheet2!$A$1:G5958,7,0)</f>
        <v>PG-13</v>
      </c>
      <c r="S2234" t="str">
        <f>IF(Table1[[#This Row],[Language]]="English","English","Other language")</f>
        <v>English</v>
      </c>
      <c r="T2234">
        <f>Table1[[#This Row],[Gross Revenue]]-Table1[[#This Row],[Budget]]</f>
        <v>-36490658</v>
      </c>
      <c r="U2234" s="1">
        <f>(Table1[[#This Row],[Gross Revenue]]/Table1[[#This Row],[Budget]])-1</f>
        <v>-0.48654210666666664</v>
      </c>
      <c r="V2234" t="str">
        <f t="shared" si="68"/>
        <v>131-150 minutes</v>
      </c>
      <c r="W2234">
        <f>Table1[[#This Row],[Profit]]/Table1[[#This Row],[Budget]]</f>
        <v>-0.48654210666666664</v>
      </c>
      <c r="X2234" s="22" t="str">
        <f>IF(L2234="","",
IF(L2234&lt;Predictability!$B$1,"Low",
IF(L2234&lt;=Predictability!$B$2,"Mid","High")))</f>
        <v>High</v>
      </c>
      <c r="Y2234" s="22">
        <f t="shared" si="69"/>
        <v>0</v>
      </c>
    </row>
    <row r="2235" spans="1:25" x14ac:dyDescent="0.2">
      <c r="A2235" t="s">
        <v>4587</v>
      </c>
      <c r="B2235" t="s">
        <v>1681</v>
      </c>
      <c r="C2235" t="s">
        <v>504</v>
      </c>
      <c r="D2235">
        <v>628</v>
      </c>
      <c r="E2235">
        <v>1265</v>
      </c>
      <c r="F2235">
        <v>65</v>
      </c>
      <c r="G2235">
        <v>0</v>
      </c>
      <c r="H2235">
        <v>6.2</v>
      </c>
      <c r="I2235">
        <v>107</v>
      </c>
      <c r="J2235">
        <v>105</v>
      </c>
      <c r="K2235">
        <v>16991902</v>
      </c>
      <c r="L2235">
        <v>57000000</v>
      </c>
      <c r="M2235" s="2">
        <f>VLOOKUP(A2235,Sheet2!$A$1:G5959,2,0)</f>
        <v>37109</v>
      </c>
      <c r="N2235" t="str">
        <f>VLOOKUP(A2235,Sheet2!$A$1:G5959,3,0)</f>
        <v>Color</v>
      </c>
      <c r="O2235" t="str">
        <f>VLOOKUP(A2235,Sheet2!$A$1:G5959,4,0)</f>
        <v>Drama</v>
      </c>
      <c r="P2235" t="str">
        <f>VLOOKUP(A2235,Sheet2!$A$1:G5959,5,0)</f>
        <v>English</v>
      </c>
      <c r="Q2235" t="str">
        <f>VLOOKUP(A2235,Sheet2!$A$1:G5959,6,0)</f>
        <v>USA</v>
      </c>
      <c r="R2235" t="str">
        <f>VLOOKUP(A2235,Sheet2!$A$1:G5959,7,0)</f>
        <v>R</v>
      </c>
      <c r="S2235" t="str">
        <f>IF(Table1[[#This Row],[Language]]="English","English","Other language")</f>
        <v>English</v>
      </c>
      <c r="T2235">
        <f>Table1[[#This Row],[Gross Revenue]]-Table1[[#This Row],[Budget]]</f>
        <v>-40008098</v>
      </c>
      <c r="U2235" s="1">
        <f>(Table1[[#This Row],[Gross Revenue]]/Table1[[#This Row],[Budget]])-1</f>
        <v>-0.7018964561403509</v>
      </c>
      <c r="V2235" t="str">
        <f t="shared" si="68"/>
        <v>90-110 minutes</v>
      </c>
      <c r="W2235">
        <f>Table1[[#This Row],[Profit]]/Table1[[#This Row],[Budget]]</f>
        <v>-0.7018964561403509</v>
      </c>
      <c r="X2235" s="22" t="str">
        <f>IF(L2235="","",
IF(L2235&lt;Predictability!$B$1,"Low",
IF(L2235&lt;=Predictability!$B$2,"Mid","High")))</f>
        <v>High</v>
      </c>
      <c r="Y2235" s="22">
        <f t="shared" si="69"/>
        <v>0</v>
      </c>
    </row>
    <row r="2236" spans="1:25" x14ac:dyDescent="0.2">
      <c r="A2236" t="s">
        <v>6190</v>
      </c>
      <c r="B2236" t="s">
        <v>1827</v>
      </c>
      <c r="C2236" t="s">
        <v>124</v>
      </c>
      <c r="D2236">
        <v>27000</v>
      </c>
      <c r="E2236">
        <v>46944</v>
      </c>
      <c r="F2236">
        <v>0</v>
      </c>
      <c r="G2236">
        <v>12000</v>
      </c>
      <c r="H2236">
        <v>7.3</v>
      </c>
      <c r="I2236">
        <v>209</v>
      </c>
      <c r="J2236">
        <v>114</v>
      </c>
      <c r="K2236">
        <v>5694401</v>
      </c>
      <c r="L2236">
        <v>18000000</v>
      </c>
      <c r="M2236" s="2">
        <f>VLOOKUP(A2236,Sheet2!$A$1:G5960,2,0)</f>
        <v>39649</v>
      </c>
      <c r="N2236" t="str">
        <f>VLOOKUP(A2236,Sheet2!$A$1:G5960,3,0)</f>
        <v>Color</v>
      </c>
      <c r="O2236" t="str">
        <f>VLOOKUP(A2236,Sheet2!$A$1:G5960,4,0)</f>
        <v>Action</v>
      </c>
      <c r="P2236" t="str">
        <f>VLOOKUP(A2236,Sheet2!$A$1:G5960,5,0)</f>
        <v>English</v>
      </c>
      <c r="Q2236" t="str">
        <f>VLOOKUP(A2236,Sheet2!$A$1:G5960,6,0)</f>
        <v>UK</v>
      </c>
      <c r="R2236" t="str">
        <f>VLOOKUP(A2236,Sheet2!$A$1:G5960,7,0)</f>
        <v>R</v>
      </c>
      <c r="S2236" t="str">
        <f>IF(Table1[[#This Row],[Language]]="English","English","Other language")</f>
        <v>English</v>
      </c>
      <c r="T2236">
        <f>Table1[[#This Row],[Gross Revenue]]-Table1[[#This Row],[Budget]]</f>
        <v>-12305599</v>
      </c>
      <c r="U2236" s="1">
        <f>(Table1[[#This Row],[Gross Revenue]]/Table1[[#This Row],[Budget]])-1</f>
        <v>-0.6836443888888889</v>
      </c>
      <c r="V2236" t="str">
        <f t="shared" si="68"/>
        <v>111-130 minutes</v>
      </c>
      <c r="W2236">
        <f>Table1[[#This Row],[Profit]]/Table1[[#This Row],[Budget]]</f>
        <v>-0.6836443888888889</v>
      </c>
      <c r="X2236" s="22" t="str">
        <f>IF(L2236="","",
IF(L2236&lt;Predictability!$B$1,"Low",
IF(L2236&lt;=Predictability!$B$2,"Mid","High")))</f>
        <v>Mid</v>
      </c>
      <c r="Y2236" s="22">
        <f t="shared" si="69"/>
        <v>0</v>
      </c>
    </row>
    <row r="2237" spans="1:25" x14ac:dyDescent="0.2">
      <c r="A2237" t="s">
        <v>6920</v>
      </c>
      <c r="B2237" t="s">
        <v>226</v>
      </c>
      <c r="C2237" t="s">
        <v>2771</v>
      </c>
      <c r="D2237">
        <v>13000</v>
      </c>
      <c r="E2237">
        <v>16094</v>
      </c>
      <c r="F2237">
        <v>80</v>
      </c>
      <c r="G2237">
        <v>0</v>
      </c>
      <c r="H2237">
        <v>8.1</v>
      </c>
      <c r="I2237">
        <v>141</v>
      </c>
      <c r="J2237">
        <v>145</v>
      </c>
      <c r="K2237">
        <v>117235247</v>
      </c>
      <c r="L2237">
        <v>960000</v>
      </c>
      <c r="M2237" s="2">
        <f>VLOOKUP(A2237,Sheet2!$A$1:G5961,2,0)</f>
        <v>28080</v>
      </c>
      <c r="N2237" t="str">
        <f>VLOOKUP(A2237,Sheet2!$A$1:G5961,3,0)</f>
        <v>Color</v>
      </c>
      <c r="O2237" t="str">
        <f>VLOOKUP(A2237,Sheet2!$A$1:G5961,4,0)</f>
        <v>Drama</v>
      </c>
      <c r="P2237" t="str">
        <f>VLOOKUP(A2237,Sheet2!$A$1:G5961,5,0)</f>
        <v>English</v>
      </c>
      <c r="Q2237" t="str">
        <f>VLOOKUP(A2237,Sheet2!$A$1:G5961,6,0)</f>
        <v>USA</v>
      </c>
      <c r="R2237" t="str">
        <f>VLOOKUP(A2237,Sheet2!$A$1:G5961,7,0)</f>
        <v>PG</v>
      </c>
      <c r="S2237" t="str">
        <f>IF(Table1[[#This Row],[Language]]="English","English","Other language")</f>
        <v>English</v>
      </c>
      <c r="T2237">
        <f>Table1[[#This Row],[Gross Revenue]]-Table1[[#This Row],[Budget]]</f>
        <v>116275247</v>
      </c>
      <c r="U2237" s="1">
        <f>(Table1[[#This Row],[Gross Revenue]]/Table1[[#This Row],[Budget]])-1</f>
        <v>121.12004895833333</v>
      </c>
      <c r="V2237" t="str">
        <f t="shared" si="68"/>
        <v>131-150 minutes</v>
      </c>
      <c r="W2237">
        <f>Table1[[#This Row],[Profit]]/Table1[[#This Row],[Budget]]</f>
        <v>121.12004895833333</v>
      </c>
      <c r="X2237" s="22" t="str">
        <f>IF(L2237="","",
IF(L2237&lt;Predictability!$B$1,"Low",
IF(L2237&lt;=Predictability!$B$2,"Mid","High")))</f>
        <v>Low</v>
      </c>
      <c r="Y2237" s="22">
        <f t="shared" si="69"/>
        <v>1</v>
      </c>
    </row>
    <row r="2238" spans="1:25" x14ac:dyDescent="0.2">
      <c r="A2238" t="s">
        <v>6133</v>
      </c>
      <c r="B2238" t="s">
        <v>226</v>
      </c>
      <c r="C2238" t="s">
        <v>226</v>
      </c>
      <c r="D2238">
        <v>13000</v>
      </c>
      <c r="E2238">
        <v>15111</v>
      </c>
      <c r="F2238">
        <v>13000</v>
      </c>
      <c r="G2238">
        <v>0</v>
      </c>
      <c r="H2238">
        <v>7.2</v>
      </c>
      <c r="I2238">
        <v>285</v>
      </c>
      <c r="J2238">
        <v>139</v>
      </c>
      <c r="K2238">
        <v>70269171</v>
      </c>
      <c r="L2238">
        <v>24000000</v>
      </c>
      <c r="M2238" s="2">
        <f>VLOOKUP(A2238,Sheet2!$A$1:G5962,2,0)</f>
        <v>39067</v>
      </c>
      <c r="N2238" t="str">
        <f>VLOOKUP(A2238,Sheet2!$A$1:G5962,3,0)</f>
        <v>Color</v>
      </c>
      <c r="O2238" t="str">
        <f>VLOOKUP(A2238,Sheet2!$A$1:G5962,4,0)</f>
        <v>Drama</v>
      </c>
      <c r="P2238" t="str">
        <f>VLOOKUP(A2238,Sheet2!$A$1:G5962,5,0)</f>
        <v>English</v>
      </c>
      <c r="Q2238" t="str">
        <f>VLOOKUP(A2238,Sheet2!$A$1:G5962,6,0)</f>
        <v>USA</v>
      </c>
      <c r="R2238" t="str">
        <f>VLOOKUP(A2238,Sheet2!$A$1:G5962,7,0)</f>
        <v>PG</v>
      </c>
      <c r="S2238" t="str">
        <f>IF(Table1[[#This Row],[Language]]="English","English","Other language")</f>
        <v>English</v>
      </c>
      <c r="T2238">
        <f>Table1[[#This Row],[Gross Revenue]]-Table1[[#This Row],[Budget]]</f>
        <v>46269171</v>
      </c>
      <c r="U2238" s="1">
        <f>(Table1[[#This Row],[Gross Revenue]]/Table1[[#This Row],[Budget]])-1</f>
        <v>1.927882125</v>
      </c>
      <c r="V2238" t="str">
        <f t="shared" si="68"/>
        <v>131-150 minutes</v>
      </c>
      <c r="W2238">
        <f>Table1[[#This Row],[Profit]]/Table1[[#This Row],[Budget]]</f>
        <v>1.927882125</v>
      </c>
      <c r="X2238" s="22" t="str">
        <f>IF(L2238="","",
IF(L2238&lt;Predictability!$B$1,"Low",
IF(L2238&lt;=Predictability!$B$2,"Mid","High")))</f>
        <v>Mid</v>
      </c>
      <c r="Y2238" s="22">
        <f t="shared" si="69"/>
        <v>1</v>
      </c>
    </row>
    <row r="2239" spans="1:25" x14ac:dyDescent="0.2">
      <c r="A2239" t="s">
        <v>6489</v>
      </c>
      <c r="B2239" t="s">
        <v>2473</v>
      </c>
      <c r="C2239" t="s">
        <v>2473</v>
      </c>
      <c r="D2239">
        <v>909</v>
      </c>
      <c r="E2239">
        <v>1048</v>
      </c>
      <c r="F2239">
        <v>909</v>
      </c>
      <c r="G2239">
        <v>667</v>
      </c>
      <c r="H2239">
        <v>7.5</v>
      </c>
      <c r="I2239">
        <v>40</v>
      </c>
      <c r="J2239">
        <v>91</v>
      </c>
      <c r="K2239">
        <v>6706368</v>
      </c>
      <c r="L2239">
        <v>160000</v>
      </c>
      <c r="M2239" s="2">
        <f>VLOOKUP(A2239,Sheet2!$A$1:G5963,2,0)</f>
        <v>32794</v>
      </c>
      <c r="N2239" t="str">
        <f>VLOOKUP(A2239,Sheet2!$A$1:G5963,3,0)</f>
        <v>Color</v>
      </c>
      <c r="O2239" t="str">
        <f>VLOOKUP(A2239,Sheet2!$A$1:G5963,4,0)</f>
        <v>Documentary</v>
      </c>
      <c r="P2239" t="str">
        <f>VLOOKUP(A2239,Sheet2!$A$1:G5963,5,0)</f>
        <v>English</v>
      </c>
      <c r="Q2239" t="str">
        <f>VLOOKUP(A2239,Sheet2!$A$1:G5963,6,0)</f>
        <v>USA</v>
      </c>
      <c r="R2239" t="str">
        <f>VLOOKUP(A2239,Sheet2!$A$1:G5963,7,0)</f>
        <v>R</v>
      </c>
      <c r="S2239" t="str">
        <f>IF(Table1[[#This Row],[Language]]="English","English","Other language")</f>
        <v>English</v>
      </c>
      <c r="T2239">
        <f>Table1[[#This Row],[Gross Revenue]]-Table1[[#This Row],[Budget]]</f>
        <v>6546368</v>
      </c>
      <c r="U2239" s="1">
        <f>(Table1[[#This Row],[Gross Revenue]]/Table1[[#This Row],[Budget]])-1</f>
        <v>40.9148</v>
      </c>
      <c r="V2239" t="str">
        <f t="shared" si="68"/>
        <v>90-110 minutes</v>
      </c>
      <c r="W2239">
        <f>Table1[[#This Row],[Profit]]/Table1[[#This Row],[Budget]]</f>
        <v>40.9148</v>
      </c>
      <c r="X2239" s="22" t="str">
        <f>IF(L2239="","",
IF(L2239&lt;Predictability!$B$1,"Low",
IF(L2239&lt;=Predictability!$B$2,"Mid","High")))</f>
        <v>Low</v>
      </c>
      <c r="Y2239" s="22">
        <f t="shared" si="69"/>
        <v>1</v>
      </c>
    </row>
    <row r="2240" spans="1:25" x14ac:dyDescent="0.2">
      <c r="A2240" t="s">
        <v>5705</v>
      </c>
      <c r="B2240" t="s">
        <v>1444</v>
      </c>
      <c r="C2240" t="s">
        <v>557</v>
      </c>
      <c r="D2240">
        <v>833</v>
      </c>
      <c r="E2240">
        <v>3400</v>
      </c>
      <c r="F2240">
        <v>136</v>
      </c>
      <c r="G2240">
        <v>0</v>
      </c>
      <c r="H2240">
        <v>6.9</v>
      </c>
      <c r="I2240">
        <v>173</v>
      </c>
      <c r="J2240">
        <v>101</v>
      </c>
      <c r="K2240">
        <v>67266300</v>
      </c>
      <c r="L2240">
        <v>28000000</v>
      </c>
      <c r="M2240" s="2">
        <f>VLOOKUP(A2240,Sheet2!$A$1:G5964,2,0)</f>
        <v>39642</v>
      </c>
      <c r="N2240" t="str">
        <f>VLOOKUP(A2240,Sheet2!$A$1:G5964,3,0)</f>
        <v>Color</v>
      </c>
      <c r="O2240" t="str">
        <f>VLOOKUP(A2240,Sheet2!$A$1:G5964,4,0)</f>
        <v>Comedy</v>
      </c>
      <c r="P2240" t="str">
        <f>VLOOKUP(A2240,Sheet2!$A$1:G5964,5,0)</f>
        <v>English</v>
      </c>
      <c r="Q2240" t="str">
        <f>VLOOKUP(A2240,Sheet2!$A$1:G5964,6,0)</f>
        <v>Germany</v>
      </c>
      <c r="R2240" t="str">
        <f>VLOOKUP(A2240,Sheet2!$A$1:G5964,7,0)</f>
        <v>R</v>
      </c>
      <c r="S2240" t="str">
        <f>IF(Table1[[#This Row],[Language]]="English","English","Other language")</f>
        <v>English</v>
      </c>
      <c r="T2240">
        <f>Table1[[#This Row],[Gross Revenue]]-Table1[[#This Row],[Budget]]</f>
        <v>39266300</v>
      </c>
      <c r="U2240" s="1">
        <f>(Table1[[#This Row],[Gross Revenue]]/Table1[[#This Row],[Budget]])-1</f>
        <v>1.4023678571428571</v>
      </c>
      <c r="V2240" t="str">
        <f t="shared" si="68"/>
        <v>90-110 minutes</v>
      </c>
      <c r="W2240">
        <f>Table1[[#This Row],[Profit]]/Table1[[#This Row],[Budget]]</f>
        <v>1.4023678571428571</v>
      </c>
      <c r="X2240" s="22" t="str">
        <f>IF(L2240="","",
IF(L2240&lt;Predictability!$B$1,"Low",
IF(L2240&lt;=Predictability!$B$2,"Mid","High")))</f>
        <v>Mid</v>
      </c>
      <c r="Y2240" s="22">
        <f t="shared" si="69"/>
        <v>1</v>
      </c>
    </row>
    <row r="2241" spans="1:25" x14ac:dyDescent="0.2">
      <c r="A2241" t="s">
        <v>3288</v>
      </c>
      <c r="B2241" t="s">
        <v>68</v>
      </c>
      <c r="C2241" t="s">
        <v>69</v>
      </c>
      <c r="D2241">
        <v>1000</v>
      </c>
      <c r="E2241">
        <v>2763</v>
      </c>
      <c r="F2241">
        <v>323</v>
      </c>
      <c r="G2241">
        <v>584</v>
      </c>
      <c r="H2241">
        <v>3</v>
      </c>
      <c r="I2241">
        <v>151</v>
      </c>
      <c r="J2241">
        <v>98</v>
      </c>
      <c r="K2241">
        <v>18990542</v>
      </c>
      <c r="L2241">
        <v>70000000</v>
      </c>
      <c r="M2241" s="2">
        <f>VLOOKUP(A2241,Sheet2!$A$1:G5965,2,0)</f>
        <v>37279</v>
      </c>
      <c r="N2241" t="str">
        <f>VLOOKUP(A2241,Sheet2!$A$1:G5965,3,0)</f>
        <v>Color</v>
      </c>
      <c r="O2241" t="str">
        <f>VLOOKUP(A2241,Sheet2!$A$1:G5965,4,0)</f>
        <v>Action</v>
      </c>
      <c r="P2241" t="str">
        <f>VLOOKUP(A2241,Sheet2!$A$1:G5965,5,0)</f>
        <v>English</v>
      </c>
      <c r="Q2241" t="str">
        <f>VLOOKUP(A2241,Sheet2!$A$1:G5965,6,0)</f>
        <v>USA</v>
      </c>
      <c r="R2241" t="str">
        <f>VLOOKUP(A2241,Sheet2!$A$1:G5965,7,0)</f>
        <v>R</v>
      </c>
      <c r="S2241" t="str">
        <f>IF(Table1[[#This Row],[Language]]="English","English","Other language")</f>
        <v>English</v>
      </c>
      <c r="T2241">
        <f>Table1[[#This Row],[Gross Revenue]]-Table1[[#This Row],[Budget]]</f>
        <v>-51009458</v>
      </c>
      <c r="U2241" s="1">
        <f>(Table1[[#This Row],[Gross Revenue]]/Table1[[#This Row],[Budget]])-1</f>
        <v>-0.72870654285714287</v>
      </c>
      <c r="V2241" t="str">
        <f t="shared" si="68"/>
        <v>90-110 minutes</v>
      </c>
      <c r="W2241">
        <f>Table1[[#This Row],[Profit]]/Table1[[#This Row],[Budget]]</f>
        <v>-0.72870654285714287</v>
      </c>
      <c r="X2241" s="22" t="str">
        <f>IF(L2241="","",
IF(L2241&lt;Predictability!$B$1,"Low",
IF(L2241&lt;=Predictability!$B$2,"Mid","High")))</f>
        <v>High</v>
      </c>
      <c r="Y2241" s="22">
        <f t="shared" si="69"/>
        <v>0</v>
      </c>
    </row>
    <row r="2242" spans="1:25" x14ac:dyDescent="0.2">
      <c r="A2242" t="s">
        <v>5578</v>
      </c>
      <c r="B2242" t="s">
        <v>691</v>
      </c>
      <c r="C2242" t="s">
        <v>2139</v>
      </c>
      <c r="D2242">
        <v>29000</v>
      </c>
      <c r="E2242">
        <v>33791</v>
      </c>
      <c r="F2242">
        <v>1000</v>
      </c>
      <c r="G2242">
        <v>10000</v>
      </c>
      <c r="H2242">
        <v>6.8</v>
      </c>
      <c r="I2242">
        <v>106</v>
      </c>
      <c r="J2242">
        <v>120</v>
      </c>
      <c r="K2242">
        <v>46338728</v>
      </c>
      <c r="L2242">
        <v>14500000</v>
      </c>
      <c r="M2242" s="2">
        <f>VLOOKUP(A2242,Sheet2!$A$1:G5966,2,0)</f>
        <v>35364</v>
      </c>
      <c r="N2242" t="str">
        <f>VLOOKUP(A2242,Sheet2!$A$1:G5966,3,0)</f>
        <v>Color</v>
      </c>
      <c r="O2242" t="str">
        <f>VLOOKUP(A2242,Sheet2!$A$1:G5966,4,0)</f>
        <v>Drama</v>
      </c>
      <c r="P2242" t="str">
        <f>VLOOKUP(A2242,Sheet2!$A$1:G5966,5,0)</f>
        <v>English</v>
      </c>
      <c r="Q2242" t="str">
        <f>VLOOKUP(A2242,Sheet2!$A$1:G5966,6,0)</f>
        <v>USA</v>
      </c>
      <c r="R2242" t="str">
        <f>VLOOKUP(A2242,Sheet2!$A$1:G5966,7,0)</f>
        <v>PG-13</v>
      </c>
      <c r="S2242" t="str">
        <f>IF(Table1[[#This Row],[Language]]="English","English","Other language")</f>
        <v>English</v>
      </c>
      <c r="T2242">
        <f>Table1[[#This Row],[Gross Revenue]]-Table1[[#This Row],[Budget]]</f>
        <v>31838728</v>
      </c>
      <c r="U2242" s="1">
        <f>(Table1[[#This Row],[Gross Revenue]]/Table1[[#This Row],[Budget]])-1</f>
        <v>2.1957743448275862</v>
      </c>
      <c r="V2242" t="str">
        <f t="shared" ref="V2242:V2305" si="70">IF(J2242="","",IF(J2242&lt;90,"&lt;90 minutes",IF(J2242&lt;=110,"90-110 minutes",IF(J2242&lt;=130,"111-130 minutes",IF(J2242&lt;=150,"131-150 minutes","&gt;150 minutes")))))</f>
        <v>111-130 minutes</v>
      </c>
      <c r="W2242">
        <f>Table1[[#This Row],[Profit]]/Table1[[#This Row],[Budget]]</f>
        <v>2.1957743448275862</v>
      </c>
      <c r="X2242" s="22" t="str">
        <f>IF(L2242="","",
IF(L2242&lt;Predictability!$B$1,"Low",
IF(L2242&lt;=Predictability!$B$2,"Mid","High")))</f>
        <v>Mid</v>
      </c>
      <c r="Y2242" s="22">
        <f t="shared" ref="Y2242:Y2305" si="71">IF(W2242&gt;=0.5,1,0)</f>
        <v>1</v>
      </c>
    </row>
    <row r="2243" spans="1:25" x14ac:dyDescent="0.2">
      <c r="A2243" t="s">
        <v>5160</v>
      </c>
      <c r="B2243" t="s">
        <v>487</v>
      </c>
      <c r="C2243" t="s">
        <v>2131</v>
      </c>
      <c r="D2243">
        <v>10000</v>
      </c>
      <c r="E2243">
        <v>13160</v>
      </c>
      <c r="F2243">
        <v>34</v>
      </c>
      <c r="G2243">
        <v>561</v>
      </c>
      <c r="H2243">
        <v>6.6</v>
      </c>
      <c r="I2243">
        <v>30</v>
      </c>
      <c r="J2243">
        <v>100</v>
      </c>
      <c r="K2243">
        <v>3275585</v>
      </c>
      <c r="L2243">
        <v>11500000</v>
      </c>
      <c r="M2243" s="2">
        <f>VLOOKUP(A2243,Sheet2!$A$1:G5967,2,0)</f>
        <v>34284</v>
      </c>
      <c r="N2243" t="str">
        <f>VLOOKUP(A2243,Sheet2!$A$1:G5967,3,0)</f>
        <v>Color</v>
      </c>
      <c r="O2243" t="str">
        <f>VLOOKUP(A2243,Sheet2!$A$1:G5967,4,0)</f>
        <v>Action</v>
      </c>
      <c r="P2243" t="str">
        <f>VLOOKUP(A2243,Sheet2!$A$1:G5967,5,0)</f>
        <v>English</v>
      </c>
      <c r="Q2243" t="str">
        <f>VLOOKUP(A2243,Sheet2!$A$1:G5967,6,0)</f>
        <v>UK</v>
      </c>
      <c r="R2243" t="str">
        <f>VLOOKUP(A2243,Sheet2!$A$1:G5967,7,0)</f>
        <v>R</v>
      </c>
      <c r="S2243" t="str">
        <f>IF(Table1[[#This Row],[Language]]="English","English","Other language")</f>
        <v>English</v>
      </c>
      <c r="T2243">
        <f>Table1[[#This Row],[Gross Revenue]]-Table1[[#This Row],[Budget]]</f>
        <v>-8224415</v>
      </c>
      <c r="U2243" s="1">
        <f>(Table1[[#This Row],[Gross Revenue]]/Table1[[#This Row],[Budget]])-1</f>
        <v>-0.71516652173913042</v>
      </c>
      <c r="V2243" t="str">
        <f t="shared" si="70"/>
        <v>90-110 minutes</v>
      </c>
      <c r="W2243">
        <f>Table1[[#This Row],[Profit]]/Table1[[#This Row],[Budget]]</f>
        <v>-0.71516652173913042</v>
      </c>
      <c r="X2243" s="22" t="str">
        <f>IF(L2243="","",
IF(L2243&lt;Predictability!$B$1,"Low",
IF(L2243&lt;=Predictability!$B$2,"Mid","High")))</f>
        <v>Mid</v>
      </c>
      <c r="Y2243" s="22">
        <f t="shared" si="71"/>
        <v>0</v>
      </c>
    </row>
    <row r="2244" spans="1:25" x14ac:dyDescent="0.2">
      <c r="A2244" t="s">
        <v>4521</v>
      </c>
      <c r="B2244" t="s">
        <v>710</v>
      </c>
      <c r="C2244" t="s">
        <v>141</v>
      </c>
      <c r="D2244">
        <v>5000</v>
      </c>
      <c r="E2244">
        <v>9082</v>
      </c>
      <c r="F2244">
        <v>43</v>
      </c>
      <c r="G2244">
        <v>0</v>
      </c>
      <c r="H2244">
        <v>6.1</v>
      </c>
      <c r="I2244">
        <v>70</v>
      </c>
      <c r="J2244">
        <v>115</v>
      </c>
      <c r="K2244">
        <v>55973336</v>
      </c>
      <c r="L2244">
        <v>25000000</v>
      </c>
      <c r="M2244" s="2">
        <f>VLOOKUP(A2244,Sheet2!$A$1:G5968,2,0)</f>
        <v>36751</v>
      </c>
      <c r="N2244" t="str">
        <f>VLOOKUP(A2244,Sheet2!$A$1:G5968,3,0)</f>
        <v>Color</v>
      </c>
      <c r="O2244" t="str">
        <f>VLOOKUP(A2244,Sheet2!$A$1:G5968,4,0)</f>
        <v>Action</v>
      </c>
      <c r="P2244" t="str">
        <f>VLOOKUP(A2244,Sheet2!$A$1:G5968,5,0)</f>
        <v>English</v>
      </c>
      <c r="Q2244" t="str">
        <f>VLOOKUP(A2244,Sheet2!$A$1:G5968,6,0)</f>
        <v>USA</v>
      </c>
      <c r="R2244" t="str">
        <f>VLOOKUP(A2244,Sheet2!$A$1:G5968,7,0)</f>
        <v>R</v>
      </c>
      <c r="S2244" t="str">
        <f>IF(Table1[[#This Row],[Language]]="English","English","Other language")</f>
        <v>English</v>
      </c>
      <c r="T2244">
        <f>Table1[[#This Row],[Gross Revenue]]-Table1[[#This Row],[Budget]]</f>
        <v>30973336</v>
      </c>
      <c r="U2244" s="1">
        <f>(Table1[[#This Row],[Gross Revenue]]/Table1[[#This Row],[Budget]])-1</f>
        <v>1.2389334399999998</v>
      </c>
      <c r="V2244" t="str">
        <f t="shared" si="70"/>
        <v>111-130 minutes</v>
      </c>
      <c r="W2244">
        <f>Table1[[#This Row],[Profit]]/Table1[[#This Row],[Budget]]</f>
        <v>1.2389334400000001</v>
      </c>
      <c r="X2244" s="22" t="str">
        <f>IF(L2244="","",
IF(L2244&lt;Predictability!$B$1,"Low",
IF(L2244&lt;=Predictability!$B$2,"Mid","High")))</f>
        <v>Mid</v>
      </c>
      <c r="Y2244" s="22">
        <f t="shared" si="71"/>
        <v>1</v>
      </c>
    </row>
    <row r="2245" spans="1:25" x14ac:dyDescent="0.2">
      <c r="A2245" t="s">
        <v>6210</v>
      </c>
      <c r="B2245" t="s">
        <v>211</v>
      </c>
      <c r="C2245" t="s">
        <v>305</v>
      </c>
      <c r="D2245">
        <v>22000</v>
      </c>
      <c r="E2245">
        <v>24270</v>
      </c>
      <c r="F2245">
        <v>287</v>
      </c>
      <c r="G2245">
        <v>0</v>
      </c>
      <c r="H2245">
        <v>7.3</v>
      </c>
      <c r="I2245">
        <v>149</v>
      </c>
      <c r="J2245">
        <v>122</v>
      </c>
      <c r="K2245">
        <v>41609593</v>
      </c>
      <c r="L2245">
        <v>55000000</v>
      </c>
      <c r="M2245" s="2">
        <f>VLOOKUP(A2245,Sheet2!$A$1:G5969,2,0)</f>
        <v>35807</v>
      </c>
      <c r="N2245" t="str">
        <f>VLOOKUP(A2245,Sheet2!$A$1:G5969,3,0)</f>
        <v>Color</v>
      </c>
      <c r="O2245" t="str">
        <f>VLOOKUP(A2245,Sheet2!$A$1:G5969,4,0)</f>
        <v>Action</v>
      </c>
      <c r="P2245" t="str">
        <f>VLOOKUP(A2245,Sheet2!$A$1:G5969,5,0)</f>
        <v>English</v>
      </c>
      <c r="Q2245" t="str">
        <f>VLOOKUP(A2245,Sheet2!$A$1:G5969,6,0)</f>
        <v>UK</v>
      </c>
      <c r="R2245" t="str">
        <f>VLOOKUP(A2245,Sheet2!$A$1:G5969,7,0)</f>
        <v>R</v>
      </c>
      <c r="S2245" t="str">
        <f>IF(Table1[[#This Row],[Language]]="English","English","Other language")</f>
        <v>English</v>
      </c>
      <c r="T2245">
        <f>Table1[[#This Row],[Gross Revenue]]-Table1[[#This Row],[Budget]]</f>
        <v>-13390407</v>
      </c>
      <c r="U2245" s="1">
        <f>(Table1[[#This Row],[Gross Revenue]]/Table1[[#This Row],[Budget]])-1</f>
        <v>-0.24346194545454547</v>
      </c>
      <c r="V2245" t="str">
        <f t="shared" si="70"/>
        <v>111-130 minutes</v>
      </c>
      <c r="W2245">
        <f>Table1[[#This Row],[Profit]]/Table1[[#This Row],[Budget]]</f>
        <v>-0.24346194545454544</v>
      </c>
      <c r="X2245" s="22" t="str">
        <f>IF(L2245="","",
IF(L2245&lt;Predictability!$B$1,"Low",
IF(L2245&lt;=Predictability!$B$2,"Mid","High")))</f>
        <v>High</v>
      </c>
      <c r="Y2245" s="22">
        <f t="shared" si="71"/>
        <v>0</v>
      </c>
    </row>
    <row r="2246" spans="1:25" x14ac:dyDescent="0.2">
      <c r="A2246" t="s">
        <v>6949</v>
      </c>
      <c r="B2246" t="s">
        <v>2918</v>
      </c>
      <c r="C2246" t="s">
        <v>3200</v>
      </c>
      <c r="D2246">
        <v>805</v>
      </c>
      <c r="E2246">
        <v>2499</v>
      </c>
      <c r="F2246">
        <v>412</v>
      </c>
      <c r="G2246">
        <v>72000</v>
      </c>
      <c r="H2246">
        <v>8.3000000000000007</v>
      </c>
      <c r="I2246">
        <v>421</v>
      </c>
      <c r="J2246">
        <v>118</v>
      </c>
      <c r="K2246">
        <v>14677654</v>
      </c>
      <c r="L2246">
        <v>13000000</v>
      </c>
      <c r="M2246" s="2">
        <f>VLOOKUP(A2246,Sheet2!$A$1:G5970,2,0)</f>
        <v>42194</v>
      </c>
      <c r="N2246" t="str">
        <f>VLOOKUP(A2246,Sheet2!$A$1:G5970,3,0)</f>
        <v>Color</v>
      </c>
      <c r="O2246" t="str">
        <f>VLOOKUP(A2246,Sheet2!$A$1:G5970,4,0)</f>
        <v>Drama</v>
      </c>
      <c r="P2246" t="str">
        <f>VLOOKUP(A2246,Sheet2!$A$1:G5970,5,0)</f>
        <v>English</v>
      </c>
      <c r="Q2246" t="str">
        <f>VLOOKUP(A2246,Sheet2!$A$1:G5970,6,0)</f>
        <v>Ireland</v>
      </c>
      <c r="R2246" t="str">
        <f>VLOOKUP(A2246,Sheet2!$A$1:G5970,7,0)</f>
        <v>R</v>
      </c>
      <c r="S2246" t="str">
        <f>IF(Table1[[#This Row],[Language]]="English","English","Other language")</f>
        <v>English</v>
      </c>
      <c r="T2246">
        <f>Table1[[#This Row],[Gross Revenue]]-Table1[[#This Row],[Budget]]</f>
        <v>1677654</v>
      </c>
      <c r="U2246" s="1">
        <f>(Table1[[#This Row],[Gross Revenue]]/Table1[[#This Row],[Budget]])-1</f>
        <v>0.12905030769230774</v>
      </c>
      <c r="V2246" t="str">
        <f t="shared" si="70"/>
        <v>111-130 minutes</v>
      </c>
      <c r="W2246">
        <f>Table1[[#This Row],[Profit]]/Table1[[#This Row],[Budget]]</f>
        <v>0.12905030769230769</v>
      </c>
      <c r="X2246" s="22" t="str">
        <f>IF(L2246="","",
IF(L2246&lt;Predictability!$B$1,"Low",
IF(L2246&lt;=Predictability!$B$2,"Mid","High")))</f>
        <v>Mid</v>
      </c>
      <c r="Y2246" s="22">
        <f t="shared" si="71"/>
        <v>0</v>
      </c>
    </row>
    <row r="2247" spans="1:25" x14ac:dyDescent="0.2">
      <c r="A2247" t="s">
        <v>5184</v>
      </c>
      <c r="B2247" t="s">
        <v>2148</v>
      </c>
      <c r="C2247" t="s">
        <v>2149</v>
      </c>
      <c r="D2247">
        <v>374</v>
      </c>
      <c r="E2247">
        <v>1283</v>
      </c>
      <c r="F2247">
        <v>593</v>
      </c>
      <c r="G2247">
        <v>5000</v>
      </c>
      <c r="H2247">
        <v>6.6</v>
      </c>
      <c r="I2247">
        <v>129</v>
      </c>
      <c r="J2247">
        <v>103</v>
      </c>
      <c r="K2247">
        <v>3093491</v>
      </c>
      <c r="L2247">
        <v>5000000</v>
      </c>
      <c r="M2247" s="2">
        <f>VLOOKUP(A2247,Sheet2!$A$1:G5971,2,0)</f>
        <v>41828</v>
      </c>
      <c r="N2247" t="str">
        <f>VLOOKUP(A2247,Sheet2!$A$1:G5971,3,0)</f>
        <v>Color</v>
      </c>
      <c r="O2247" t="str">
        <f>VLOOKUP(A2247,Sheet2!$A$1:G5971,4,0)</f>
        <v>Biography</v>
      </c>
      <c r="P2247" t="str">
        <f>VLOOKUP(A2247,Sheet2!$A$1:G5971,5,0)</f>
        <v>English</v>
      </c>
      <c r="Q2247" t="str">
        <f>VLOOKUP(A2247,Sheet2!$A$1:G5971,6,0)</f>
        <v>USA</v>
      </c>
      <c r="R2247" t="str">
        <f>VLOOKUP(A2247,Sheet2!$A$1:G5971,7,0)</f>
        <v>R</v>
      </c>
      <c r="S2247" t="str">
        <f>IF(Table1[[#This Row],[Language]]="English","English","Other language")</f>
        <v>English</v>
      </c>
      <c r="T2247">
        <f>Table1[[#This Row],[Gross Revenue]]-Table1[[#This Row],[Budget]]</f>
        <v>-1906509</v>
      </c>
      <c r="U2247" s="1">
        <f>(Table1[[#This Row],[Gross Revenue]]/Table1[[#This Row],[Budget]])-1</f>
        <v>-0.38130180000000002</v>
      </c>
      <c r="V2247" t="str">
        <f t="shared" si="70"/>
        <v>90-110 minutes</v>
      </c>
      <c r="W2247">
        <f>Table1[[#This Row],[Profit]]/Table1[[#This Row],[Budget]]</f>
        <v>-0.38130180000000002</v>
      </c>
      <c r="X2247" s="22" t="str">
        <f>IF(L2247="","",
IF(L2247&lt;Predictability!$B$1,"Low",
IF(L2247&lt;=Predictability!$B$2,"Mid","High")))</f>
        <v>Low</v>
      </c>
      <c r="Y2247" s="22">
        <f t="shared" si="71"/>
        <v>0</v>
      </c>
    </row>
    <row r="2248" spans="1:25" x14ac:dyDescent="0.2">
      <c r="A2248" t="s">
        <v>5559</v>
      </c>
      <c r="B2248" t="s">
        <v>1241</v>
      </c>
      <c r="C2248" t="s">
        <v>2025</v>
      </c>
      <c r="D2248">
        <v>13000</v>
      </c>
      <c r="E2248">
        <v>14890</v>
      </c>
      <c r="F2248">
        <v>131</v>
      </c>
      <c r="G2248">
        <v>0</v>
      </c>
      <c r="H2248">
        <v>7.4</v>
      </c>
      <c r="I2248">
        <v>128</v>
      </c>
      <c r="J2248">
        <v>121</v>
      </c>
      <c r="K2248">
        <v>22905674</v>
      </c>
      <c r="L2248">
        <v>12000000</v>
      </c>
      <c r="M2248" s="2">
        <f>VLOOKUP(A2248,Sheet2!$A$1:G5972,2,0)</f>
        <v>36057</v>
      </c>
      <c r="N2248" t="str">
        <f>VLOOKUP(A2248,Sheet2!$A$1:G5972,3,0)</f>
        <v>Color</v>
      </c>
      <c r="O2248" t="str">
        <f>VLOOKUP(A2248,Sheet2!$A$1:G5972,4,0)</f>
        <v>Crime</v>
      </c>
      <c r="P2248" t="str">
        <f>VLOOKUP(A2248,Sheet2!$A$1:G5972,5,0)</f>
        <v>English</v>
      </c>
      <c r="Q2248" t="str">
        <f>VLOOKUP(A2248,Sheet2!$A$1:G5972,6,0)</f>
        <v>USA</v>
      </c>
      <c r="R2248" t="str">
        <f>VLOOKUP(A2248,Sheet2!$A$1:G5972,7,0)</f>
        <v>R</v>
      </c>
      <c r="S2248" t="str">
        <f>IF(Table1[[#This Row],[Language]]="English","English","Other language")</f>
        <v>English</v>
      </c>
      <c r="T2248">
        <f>Table1[[#This Row],[Gross Revenue]]-Table1[[#This Row],[Budget]]</f>
        <v>10905674</v>
      </c>
      <c r="U2248" s="1">
        <f>(Table1[[#This Row],[Gross Revenue]]/Table1[[#This Row],[Budget]])-1</f>
        <v>0.90880616666666669</v>
      </c>
      <c r="V2248" t="str">
        <f t="shared" si="70"/>
        <v>111-130 minutes</v>
      </c>
      <c r="W2248">
        <f>Table1[[#This Row],[Profit]]/Table1[[#This Row],[Budget]]</f>
        <v>0.90880616666666669</v>
      </c>
      <c r="X2248" s="22" t="str">
        <f>IF(L2248="","",
IF(L2248&lt;Predictability!$B$1,"Low",
IF(L2248&lt;=Predictability!$B$2,"Mid","High")))</f>
        <v>Mid</v>
      </c>
      <c r="Y2248" s="22">
        <f t="shared" si="71"/>
        <v>1</v>
      </c>
    </row>
    <row r="2249" spans="1:25" x14ac:dyDescent="0.2">
      <c r="A2249" t="s">
        <v>4108</v>
      </c>
      <c r="B2249" t="s">
        <v>1232</v>
      </c>
      <c r="C2249" t="s">
        <v>1233</v>
      </c>
      <c r="D2249">
        <v>353</v>
      </c>
      <c r="E2249">
        <v>1498</v>
      </c>
      <c r="F2249">
        <v>248</v>
      </c>
      <c r="G2249">
        <v>46000</v>
      </c>
      <c r="H2249">
        <v>5.8</v>
      </c>
      <c r="I2249">
        <v>230</v>
      </c>
      <c r="J2249">
        <v>82</v>
      </c>
      <c r="K2249">
        <v>98017</v>
      </c>
      <c r="L2249">
        <v>500000</v>
      </c>
      <c r="M2249" s="2">
        <f>VLOOKUP(A2249,Sheet2!$A$1:G5973,2,0)</f>
        <v>40402</v>
      </c>
      <c r="N2249" t="str">
        <f>VLOOKUP(A2249,Sheet2!$A$1:G5973,3,0)</f>
        <v>Color</v>
      </c>
      <c r="O2249" t="str">
        <f>VLOOKUP(A2249,Sheet2!$A$1:G5973,4,0)</f>
        <v>Comedy</v>
      </c>
      <c r="P2249" t="str">
        <f>VLOOKUP(A2249,Sheet2!$A$1:G5973,5,0)</f>
        <v>English</v>
      </c>
      <c r="Q2249" t="str">
        <f>VLOOKUP(A2249,Sheet2!$A$1:G5973,6,0)</f>
        <v>France</v>
      </c>
      <c r="R2249" t="str">
        <f>VLOOKUP(A2249,Sheet2!$A$1:G5973,7,0)</f>
        <v>R</v>
      </c>
      <c r="S2249" t="str">
        <f>IF(Table1[[#This Row],[Language]]="English","English","Other language")</f>
        <v>English</v>
      </c>
      <c r="T2249">
        <f>Table1[[#This Row],[Gross Revenue]]-Table1[[#This Row],[Budget]]</f>
        <v>-401983</v>
      </c>
      <c r="U2249" s="1">
        <f>(Table1[[#This Row],[Gross Revenue]]/Table1[[#This Row],[Budget]])-1</f>
        <v>-0.80396599999999996</v>
      </c>
      <c r="V2249" t="str">
        <f t="shared" si="70"/>
        <v>&lt;90 minutes</v>
      </c>
      <c r="W2249">
        <f>Table1[[#This Row],[Profit]]/Table1[[#This Row],[Budget]]</f>
        <v>-0.80396599999999996</v>
      </c>
      <c r="X2249" s="22" t="str">
        <f>IF(L2249="","",
IF(L2249&lt;Predictability!$B$1,"Low",
IF(L2249&lt;=Predictability!$B$2,"Mid","High")))</f>
        <v>Low</v>
      </c>
      <c r="Y2249" s="22">
        <f t="shared" si="71"/>
        <v>0</v>
      </c>
    </row>
    <row r="2250" spans="1:25" x14ac:dyDescent="0.2">
      <c r="A2250" t="s">
        <v>6090</v>
      </c>
      <c r="B2250" t="s">
        <v>2731</v>
      </c>
      <c r="C2250" t="s">
        <v>2664</v>
      </c>
      <c r="D2250">
        <v>159</v>
      </c>
      <c r="E2250">
        <v>423</v>
      </c>
      <c r="F2250">
        <v>9</v>
      </c>
      <c r="G2250">
        <v>81</v>
      </c>
      <c r="H2250">
        <v>7.2</v>
      </c>
      <c r="I2250">
        <v>11</v>
      </c>
      <c r="J2250">
        <v>114</v>
      </c>
      <c r="K2250">
        <v>1001437</v>
      </c>
      <c r="L2250">
        <v>800000</v>
      </c>
      <c r="M2250" s="2">
        <f>VLOOKUP(A2250,Sheet2!$A$1:G5974,2,0)</f>
        <v>34051</v>
      </c>
      <c r="N2250" t="str">
        <f>VLOOKUP(A2250,Sheet2!$A$1:G5974,3,0)</f>
        <v>Color</v>
      </c>
      <c r="O2250" t="str">
        <f>VLOOKUP(A2250,Sheet2!$A$1:G5974,4,0)</f>
        <v>Drama</v>
      </c>
      <c r="P2250" t="str">
        <f>VLOOKUP(A2250,Sheet2!$A$1:G5974,5,0)</f>
        <v>English</v>
      </c>
      <c r="Q2250" t="str">
        <f>VLOOKUP(A2250,Sheet2!$A$1:G5974,6,0)</f>
        <v>USA</v>
      </c>
      <c r="R2250" t="str">
        <f>VLOOKUP(A2250,Sheet2!$A$1:G5974,7,0)</f>
        <v>R</v>
      </c>
      <c r="S2250" t="str">
        <f>IF(Table1[[#This Row],[Language]]="English","English","Other language")</f>
        <v>English</v>
      </c>
      <c r="T2250">
        <f>Table1[[#This Row],[Gross Revenue]]-Table1[[#This Row],[Budget]]</f>
        <v>201437</v>
      </c>
      <c r="U2250" s="1">
        <f>(Table1[[#This Row],[Gross Revenue]]/Table1[[#This Row],[Budget]])-1</f>
        <v>0.25179624999999994</v>
      </c>
      <c r="V2250" t="str">
        <f t="shared" si="70"/>
        <v>111-130 minutes</v>
      </c>
      <c r="W2250">
        <f>Table1[[#This Row],[Profit]]/Table1[[#This Row],[Budget]]</f>
        <v>0.25179625</v>
      </c>
      <c r="X2250" s="22" t="str">
        <f>IF(L2250="","",
IF(L2250&lt;Predictability!$B$1,"Low",
IF(L2250&lt;=Predictability!$B$2,"Mid","High")))</f>
        <v>Low</v>
      </c>
      <c r="Y2250" s="22">
        <f t="shared" si="71"/>
        <v>0</v>
      </c>
    </row>
    <row r="2251" spans="1:25" x14ac:dyDescent="0.2">
      <c r="A2251" t="s">
        <v>6402</v>
      </c>
      <c r="B2251" t="s">
        <v>1139</v>
      </c>
      <c r="C2251" t="s">
        <v>2910</v>
      </c>
      <c r="D2251">
        <v>745</v>
      </c>
      <c r="E2251">
        <v>1986</v>
      </c>
      <c r="F2251">
        <v>0</v>
      </c>
      <c r="G2251">
        <v>0</v>
      </c>
      <c r="H2251">
        <v>7.5</v>
      </c>
      <c r="I2251">
        <v>44</v>
      </c>
      <c r="J2251">
        <v>105</v>
      </c>
      <c r="K2251">
        <v>37440</v>
      </c>
      <c r="L2251">
        <v>5000000</v>
      </c>
      <c r="M2251" s="2">
        <f>VLOOKUP(A2251,Sheet2!$A$1:G5975,2,0)</f>
        <v>41894</v>
      </c>
      <c r="N2251" t="str">
        <f>VLOOKUP(A2251,Sheet2!$A$1:G5975,3,0)</f>
        <v>Color</v>
      </c>
      <c r="O2251" t="str">
        <f>VLOOKUP(A2251,Sheet2!$A$1:G5975,4,0)</f>
        <v>Comedy</v>
      </c>
      <c r="P2251" t="str">
        <f>VLOOKUP(A2251,Sheet2!$A$1:G5975,5,0)</f>
        <v>English</v>
      </c>
      <c r="Q2251" t="str">
        <f>VLOOKUP(A2251,Sheet2!$A$1:G5975,6,0)</f>
        <v>USA</v>
      </c>
      <c r="R2251" t="str">
        <f>VLOOKUP(A2251,Sheet2!$A$1:G5975,7,0)</f>
        <v>R</v>
      </c>
      <c r="S2251" t="str">
        <f>IF(Table1[[#This Row],[Language]]="English","English","Other language")</f>
        <v>English</v>
      </c>
      <c r="T2251">
        <f>Table1[[#This Row],[Gross Revenue]]-Table1[[#This Row],[Budget]]</f>
        <v>-4962560</v>
      </c>
      <c r="U2251" s="1">
        <f>(Table1[[#This Row],[Gross Revenue]]/Table1[[#This Row],[Budget]])-1</f>
        <v>-0.99251199999999995</v>
      </c>
      <c r="V2251" t="str">
        <f t="shared" si="70"/>
        <v>90-110 minutes</v>
      </c>
      <c r="W2251">
        <f>Table1[[#This Row],[Profit]]/Table1[[#This Row],[Budget]]</f>
        <v>-0.99251199999999995</v>
      </c>
      <c r="X2251" s="22" t="str">
        <f>IF(L2251="","",
IF(L2251&lt;Predictability!$B$1,"Low",
IF(L2251&lt;=Predictability!$B$2,"Mid","High")))</f>
        <v>Low</v>
      </c>
      <c r="Y2251" s="22">
        <f t="shared" si="71"/>
        <v>0</v>
      </c>
    </row>
    <row r="2252" spans="1:25" x14ac:dyDescent="0.2">
      <c r="A2252" t="s">
        <v>3990</v>
      </c>
      <c r="B2252" t="s">
        <v>1096</v>
      </c>
      <c r="C2252" t="s">
        <v>1097</v>
      </c>
      <c r="D2252">
        <v>971</v>
      </c>
      <c r="E2252">
        <v>3017</v>
      </c>
      <c r="F2252">
        <v>0</v>
      </c>
      <c r="G2252">
        <v>329</v>
      </c>
      <c r="H2252">
        <v>5.6</v>
      </c>
      <c r="I2252">
        <v>45</v>
      </c>
      <c r="J2252">
        <v>80</v>
      </c>
      <c r="K2252">
        <v>39399750</v>
      </c>
      <c r="L2252">
        <v>25000000</v>
      </c>
      <c r="M2252" s="2">
        <f>VLOOKUP(A2252,Sheet2!$A$1:G5976,2,0)</f>
        <v>37798</v>
      </c>
      <c r="N2252" t="str">
        <f>VLOOKUP(A2252,Sheet2!$A$1:G5976,3,0)</f>
        <v>Color</v>
      </c>
      <c r="O2252" t="str">
        <f>VLOOKUP(A2252,Sheet2!$A$1:G5976,4,0)</f>
        <v>Adventure</v>
      </c>
      <c r="P2252" t="str">
        <f>VLOOKUP(A2252,Sheet2!$A$1:G5976,5,0)</f>
        <v>English</v>
      </c>
      <c r="Q2252" t="str">
        <f>VLOOKUP(A2252,Sheet2!$A$1:G5976,6,0)</f>
        <v>USA</v>
      </c>
      <c r="R2252" t="str">
        <f>VLOOKUP(A2252,Sheet2!$A$1:G5976,7,0)</f>
        <v>PG</v>
      </c>
      <c r="S2252" t="str">
        <f>IF(Table1[[#This Row],[Language]]="English","English","Other language")</f>
        <v>English</v>
      </c>
      <c r="T2252">
        <f>Table1[[#This Row],[Gross Revenue]]-Table1[[#This Row],[Budget]]</f>
        <v>14399750</v>
      </c>
      <c r="U2252" s="1">
        <f>(Table1[[#This Row],[Gross Revenue]]/Table1[[#This Row],[Budget]])-1</f>
        <v>0.57599</v>
      </c>
      <c r="V2252" t="str">
        <f t="shared" si="70"/>
        <v>&lt;90 minutes</v>
      </c>
      <c r="W2252">
        <f>Table1[[#This Row],[Profit]]/Table1[[#This Row],[Budget]]</f>
        <v>0.57599</v>
      </c>
      <c r="X2252" s="22" t="str">
        <f>IF(L2252="","",
IF(L2252&lt;Predictability!$B$1,"Low",
IF(L2252&lt;=Predictability!$B$2,"Mid","High")))</f>
        <v>Mid</v>
      </c>
      <c r="Y2252" s="22">
        <f t="shared" si="71"/>
        <v>1</v>
      </c>
    </row>
    <row r="2253" spans="1:25" x14ac:dyDescent="0.2">
      <c r="A2253" t="s">
        <v>4523</v>
      </c>
      <c r="B2253" t="s">
        <v>1096</v>
      </c>
      <c r="C2253" t="s">
        <v>1616</v>
      </c>
      <c r="D2253">
        <v>971</v>
      </c>
      <c r="E2253">
        <v>4527</v>
      </c>
      <c r="F2253">
        <v>0</v>
      </c>
      <c r="G2253">
        <v>181</v>
      </c>
      <c r="H2253">
        <v>6.1</v>
      </c>
      <c r="I2253">
        <v>41</v>
      </c>
      <c r="J2253">
        <v>78</v>
      </c>
      <c r="K2253">
        <v>76501438</v>
      </c>
      <c r="L2253">
        <v>30000000</v>
      </c>
      <c r="M2253" s="2">
        <f>VLOOKUP(A2253,Sheet2!$A$1:G5977,2,0)</f>
        <v>36719</v>
      </c>
      <c r="N2253" t="str">
        <f>VLOOKUP(A2253,Sheet2!$A$1:G5977,3,0)</f>
        <v>Color</v>
      </c>
      <c r="O2253" t="str">
        <f>VLOOKUP(A2253,Sheet2!$A$1:G5977,4,0)</f>
        <v>Adventure</v>
      </c>
      <c r="P2253" t="str">
        <f>VLOOKUP(A2253,Sheet2!$A$1:G5977,5,0)</f>
        <v>English</v>
      </c>
      <c r="Q2253" t="str">
        <f>VLOOKUP(A2253,Sheet2!$A$1:G5977,6,0)</f>
        <v>Germany</v>
      </c>
      <c r="R2253" t="str">
        <f>VLOOKUP(A2253,Sheet2!$A$1:G5977,7,0)</f>
        <v>G</v>
      </c>
      <c r="S2253" t="str">
        <f>IF(Table1[[#This Row],[Language]]="English","English","Other language")</f>
        <v>English</v>
      </c>
      <c r="T2253">
        <f>Table1[[#This Row],[Gross Revenue]]-Table1[[#This Row],[Budget]]</f>
        <v>46501438</v>
      </c>
      <c r="U2253" s="1">
        <f>(Table1[[#This Row],[Gross Revenue]]/Table1[[#This Row],[Budget]])-1</f>
        <v>1.5500479333333335</v>
      </c>
      <c r="V2253" t="str">
        <f t="shared" si="70"/>
        <v>&lt;90 minutes</v>
      </c>
      <c r="W2253">
        <f>Table1[[#This Row],[Profit]]/Table1[[#This Row],[Budget]]</f>
        <v>1.5500479333333332</v>
      </c>
      <c r="X2253" s="22" t="str">
        <f>IF(L2253="","",
IF(L2253&lt;Predictability!$B$1,"Low",
IF(L2253&lt;=Predictability!$B$2,"Mid","High")))</f>
        <v>Mid</v>
      </c>
      <c r="Y2253" s="22">
        <f t="shared" si="71"/>
        <v>1</v>
      </c>
    </row>
    <row r="2254" spans="1:25" x14ac:dyDescent="0.2">
      <c r="A2254" t="s">
        <v>5451</v>
      </c>
      <c r="B2254" t="s">
        <v>2303</v>
      </c>
      <c r="C2254" t="s">
        <v>2304</v>
      </c>
      <c r="D2254">
        <v>186</v>
      </c>
      <c r="E2254">
        <v>407</v>
      </c>
      <c r="F2254">
        <v>7</v>
      </c>
      <c r="G2254">
        <v>0</v>
      </c>
      <c r="H2254">
        <v>6.7</v>
      </c>
      <c r="I2254">
        <v>62</v>
      </c>
      <c r="J2254">
        <v>89</v>
      </c>
      <c r="K2254">
        <v>32333860</v>
      </c>
      <c r="L2254">
        <v>7500000</v>
      </c>
      <c r="M2254" s="2">
        <f>VLOOKUP(A2254,Sheet2!$A$1:G5978,2,0)</f>
        <v>35013</v>
      </c>
      <c r="N2254" t="str">
        <f>VLOOKUP(A2254,Sheet2!$A$1:G5978,3,0)</f>
        <v>Color</v>
      </c>
      <c r="O2254" t="str">
        <f>VLOOKUP(A2254,Sheet2!$A$1:G5978,4,0)</f>
        <v>Action</v>
      </c>
      <c r="P2254" t="str">
        <f>VLOOKUP(A2254,Sheet2!$A$1:G5978,5,0)</f>
        <v>Cantonese</v>
      </c>
      <c r="Q2254" t="str">
        <f>VLOOKUP(A2254,Sheet2!$A$1:G5978,6,0)</f>
        <v>Hong Kong</v>
      </c>
      <c r="R2254" t="str">
        <f>VLOOKUP(A2254,Sheet2!$A$1:G5978,7,0)</f>
        <v>R</v>
      </c>
      <c r="S2254" t="str">
        <f>IF(Table1[[#This Row],[Language]]="English","English","Other language")</f>
        <v>Other language</v>
      </c>
      <c r="T2254">
        <f>Table1[[#This Row],[Gross Revenue]]-Table1[[#This Row],[Budget]]</f>
        <v>24833860</v>
      </c>
      <c r="U2254" s="1">
        <f>(Table1[[#This Row],[Gross Revenue]]/Table1[[#This Row],[Budget]])-1</f>
        <v>3.3111813333333338</v>
      </c>
      <c r="V2254" t="str">
        <f t="shared" si="70"/>
        <v>&lt;90 minutes</v>
      </c>
      <c r="W2254">
        <f>Table1[[#This Row],[Profit]]/Table1[[#This Row],[Budget]]</f>
        <v>3.3111813333333333</v>
      </c>
      <c r="X2254" s="22" t="str">
        <f>IF(L2254="","",
IF(L2254&lt;Predictability!$B$1,"Low",
IF(L2254&lt;=Predictability!$B$2,"Mid","High")))</f>
        <v>Low</v>
      </c>
      <c r="Y2254" s="22">
        <f t="shared" si="71"/>
        <v>1</v>
      </c>
    </row>
    <row r="2255" spans="1:25" x14ac:dyDescent="0.2">
      <c r="A2255" t="s">
        <v>5179</v>
      </c>
      <c r="B2255" t="s">
        <v>528</v>
      </c>
      <c r="C2255" t="s">
        <v>813</v>
      </c>
      <c r="D2255">
        <v>14000</v>
      </c>
      <c r="E2255">
        <v>16992</v>
      </c>
      <c r="F2255">
        <v>174</v>
      </c>
      <c r="G2255">
        <v>15000</v>
      </c>
      <c r="H2255">
        <v>6.6</v>
      </c>
      <c r="I2255">
        <v>236</v>
      </c>
      <c r="J2255">
        <v>114</v>
      </c>
      <c r="K2255">
        <v>26442251</v>
      </c>
      <c r="L2255">
        <v>50000000</v>
      </c>
      <c r="M2255" s="2">
        <f>VLOOKUP(A2255,Sheet2!$A$1:G5979,2,0)</f>
        <v>42284</v>
      </c>
      <c r="N2255" t="str">
        <f>VLOOKUP(A2255,Sheet2!$A$1:G5979,3,0)</f>
        <v>Color</v>
      </c>
      <c r="O2255" t="str">
        <f>VLOOKUP(A2255,Sheet2!$A$1:G5979,4,0)</f>
        <v>Action</v>
      </c>
      <c r="P2255" t="str">
        <f>VLOOKUP(A2255,Sheet2!$A$1:G5979,5,0)</f>
        <v>English</v>
      </c>
      <c r="Q2255" t="str">
        <f>VLOOKUP(A2255,Sheet2!$A$1:G5979,6,0)</f>
        <v>USA</v>
      </c>
      <c r="R2255" t="str">
        <f>VLOOKUP(A2255,Sheet2!$A$1:G5979,7,0)</f>
        <v>R</v>
      </c>
      <c r="S2255" t="str">
        <f>IF(Table1[[#This Row],[Language]]="English","English","Other language")</f>
        <v>English</v>
      </c>
      <c r="T2255">
        <f>Table1[[#This Row],[Gross Revenue]]-Table1[[#This Row],[Budget]]</f>
        <v>-23557749</v>
      </c>
      <c r="U2255" s="1">
        <f>(Table1[[#This Row],[Gross Revenue]]/Table1[[#This Row],[Budget]])-1</f>
        <v>-0.47115498</v>
      </c>
      <c r="V2255" t="str">
        <f t="shared" si="70"/>
        <v>111-130 minutes</v>
      </c>
      <c r="W2255">
        <f>Table1[[#This Row],[Profit]]/Table1[[#This Row],[Budget]]</f>
        <v>-0.47115498</v>
      </c>
      <c r="X2255" s="22" t="str">
        <f>IF(L2255="","",
IF(L2255&lt;Predictability!$B$1,"Low",
IF(L2255&lt;=Predictability!$B$2,"Mid","High")))</f>
        <v>Mid</v>
      </c>
      <c r="Y2255" s="22">
        <f t="shared" si="71"/>
        <v>0</v>
      </c>
    </row>
    <row r="2256" spans="1:25" x14ac:dyDescent="0.2">
      <c r="A2256" t="s">
        <v>6276</v>
      </c>
      <c r="B2256" t="s">
        <v>2843</v>
      </c>
      <c r="C2256" t="s">
        <v>2021</v>
      </c>
      <c r="D2256">
        <v>486</v>
      </c>
      <c r="E2256">
        <v>623</v>
      </c>
      <c r="F2256">
        <v>670</v>
      </c>
      <c r="G2256">
        <v>0</v>
      </c>
      <c r="H2256">
        <v>7.8</v>
      </c>
      <c r="I2256">
        <v>181</v>
      </c>
      <c r="J2256">
        <v>81</v>
      </c>
      <c r="K2256">
        <v>7267324</v>
      </c>
      <c r="L2256">
        <v>3500000</v>
      </c>
      <c r="M2256" s="2">
        <f>VLOOKUP(A2256,Sheet2!$A$1:G5980,2,0)</f>
        <v>35893</v>
      </c>
      <c r="N2256" t="str">
        <f>VLOOKUP(A2256,Sheet2!$A$1:G5980,3,0)</f>
        <v>Black and White</v>
      </c>
      <c r="O2256" t="str">
        <f>VLOOKUP(A2256,Sheet2!$A$1:G5980,4,0)</f>
        <v>Crime</v>
      </c>
      <c r="P2256" t="str">
        <f>VLOOKUP(A2256,Sheet2!$A$1:G5980,5,0)</f>
        <v>German</v>
      </c>
      <c r="Q2256" t="str">
        <f>VLOOKUP(A2256,Sheet2!$A$1:G5980,6,0)</f>
        <v>Germany</v>
      </c>
      <c r="R2256" t="str">
        <f>VLOOKUP(A2256,Sheet2!$A$1:G5980,7,0)</f>
        <v>R</v>
      </c>
      <c r="S2256" t="str">
        <f>IF(Table1[[#This Row],[Language]]="English","English","Other language")</f>
        <v>Other language</v>
      </c>
      <c r="T2256">
        <f>Table1[[#This Row],[Gross Revenue]]-Table1[[#This Row],[Budget]]</f>
        <v>3767324</v>
      </c>
      <c r="U2256" s="1">
        <f>(Table1[[#This Row],[Gross Revenue]]/Table1[[#This Row],[Budget]])-1</f>
        <v>1.0763782857142856</v>
      </c>
      <c r="V2256" t="str">
        <f t="shared" si="70"/>
        <v>&lt;90 minutes</v>
      </c>
      <c r="W2256">
        <f>Table1[[#This Row],[Profit]]/Table1[[#This Row],[Budget]]</f>
        <v>1.0763782857142856</v>
      </c>
      <c r="X2256" s="22" t="str">
        <f>IF(L2256="","",
IF(L2256&lt;Predictability!$B$1,"Low",
IF(L2256&lt;=Predictability!$B$2,"Mid","High")))</f>
        <v>Low</v>
      </c>
      <c r="Y2256" s="22">
        <f t="shared" si="71"/>
        <v>1</v>
      </c>
    </row>
    <row r="2257" spans="1:25" x14ac:dyDescent="0.2">
      <c r="A2257" t="s">
        <v>3905</v>
      </c>
      <c r="B2257" t="s">
        <v>433</v>
      </c>
      <c r="C2257" t="s">
        <v>995</v>
      </c>
      <c r="D2257">
        <v>8000</v>
      </c>
      <c r="E2257">
        <v>12790</v>
      </c>
      <c r="F2257">
        <v>0</v>
      </c>
      <c r="G2257">
        <v>0</v>
      </c>
      <c r="H2257">
        <v>5.5</v>
      </c>
      <c r="I2257">
        <v>103</v>
      </c>
      <c r="J2257">
        <v>116</v>
      </c>
      <c r="K2257">
        <v>152149590</v>
      </c>
      <c r="L2257">
        <v>70000000</v>
      </c>
      <c r="M2257" s="2">
        <f>VLOOKUP(A2257,Sheet2!$A$1:G5981,2,0)</f>
        <v>36177</v>
      </c>
      <c r="N2257" t="str">
        <f>VLOOKUP(A2257,Sheet2!$A$1:G5981,3,0)</f>
        <v>Color</v>
      </c>
      <c r="O2257" t="str">
        <f>VLOOKUP(A2257,Sheet2!$A$1:G5981,4,0)</f>
        <v>Comedy</v>
      </c>
      <c r="P2257" t="str">
        <f>VLOOKUP(A2257,Sheet2!$A$1:G5981,5,0)</f>
        <v>English</v>
      </c>
      <c r="Q2257" t="str">
        <f>VLOOKUP(A2257,Sheet2!$A$1:G5981,6,0)</f>
        <v>USA</v>
      </c>
      <c r="R2257" t="str">
        <f>VLOOKUP(A2257,Sheet2!$A$1:G5981,7,0)</f>
        <v>PG</v>
      </c>
      <c r="S2257" t="str">
        <f>IF(Table1[[#This Row],[Language]]="English","English","Other language")</f>
        <v>English</v>
      </c>
      <c r="T2257">
        <f>Table1[[#This Row],[Gross Revenue]]-Table1[[#This Row],[Budget]]</f>
        <v>82149590</v>
      </c>
      <c r="U2257" s="1">
        <f>(Table1[[#This Row],[Gross Revenue]]/Table1[[#This Row],[Budget]])-1</f>
        <v>1.1735655714285715</v>
      </c>
      <c r="V2257" t="str">
        <f t="shared" si="70"/>
        <v>111-130 minutes</v>
      </c>
      <c r="W2257">
        <f>Table1[[#This Row],[Profit]]/Table1[[#This Row],[Budget]]</f>
        <v>1.1735655714285713</v>
      </c>
      <c r="X2257" s="22" t="str">
        <f>IF(L2257="","",
IF(L2257&lt;Predictability!$B$1,"Low",
IF(L2257&lt;=Predictability!$B$2,"Mid","High")))</f>
        <v>High</v>
      </c>
      <c r="Y2257" s="22">
        <f t="shared" si="71"/>
        <v>1</v>
      </c>
    </row>
    <row r="2258" spans="1:25" x14ac:dyDescent="0.2">
      <c r="A2258" t="s">
        <v>5791</v>
      </c>
      <c r="B2258" t="s">
        <v>156</v>
      </c>
      <c r="C2258" t="s">
        <v>1715</v>
      </c>
      <c r="D2258">
        <v>3000</v>
      </c>
      <c r="E2258">
        <v>5706</v>
      </c>
      <c r="F2258">
        <v>65</v>
      </c>
      <c r="G2258">
        <v>0</v>
      </c>
      <c r="H2258">
        <v>5.6</v>
      </c>
      <c r="I2258">
        <v>184</v>
      </c>
      <c r="J2258">
        <v>88</v>
      </c>
      <c r="K2258">
        <v>19316646</v>
      </c>
      <c r="L2258">
        <v>30000000</v>
      </c>
      <c r="M2258" s="2">
        <f>VLOOKUP(A2258,Sheet2!$A$1:G5982,2,0)</f>
        <v>41306</v>
      </c>
      <c r="N2258" t="str">
        <f>VLOOKUP(A2258,Sheet2!$A$1:G5982,3,0)</f>
        <v>Color</v>
      </c>
      <c r="O2258" t="str">
        <f>VLOOKUP(A2258,Sheet2!$A$1:G5982,4,0)</f>
        <v>Crime</v>
      </c>
      <c r="P2258" t="str">
        <f>VLOOKUP(A2258,Sheet2!$A$1:G5982,5,0)</f>
        <v>English</v>
      </c>
      <c r="Q2258" t="str">
        <f>VLOOKUP(A2258,Sheet2!$A$1:G5982,6,0)</f>
        <v>USA</v>
      </c>
      <c r="R2258" t="str">
        <f>VLOOKUP(A2258,Sheet2!$A$1:G5982,7,0)</f>
        <v>R</v>
      </c>
      <c r="S2258" t="str">
        <f>IF(Table1[[#This Row],[Language]]="English","English","Other language")</f>
        <v>English</v>
      </c>
      <c r="T2258">
        <f>Table1[[#This Row],[Gross Revenue]]-Table1[[#This Row],[Budget]]</f>
        <v>-10683354</v>
      </c>
      <c r="U2258" s="1">
        <f>(Table1[[#This Row],[Gross Revenue]]/Table1[[#This Row],[Budget]])-1</f>
        <v>-0.35611179999999998</v>
      </c>
      <c r="V2258" t="str">
        <f t="shared" si="70"/>
        <v>&lt;90 minutes</v>
      </c>
      <c r="W2258">
        <f>Table1[[#This Row],[Profit]]/Table1[[#This Row],[Budget]]</f>
        <v>-0.35611179999999998</v>
      </c>
      <c r="X2258" s="22" t="str">
        <f>IF(L2258="","",
IF(L2258&lt;Predictability!$B$1,"Low",
IF(L2258&lt;=Predictability!$B$2,"Mid","High")))</f>
        <v>Mid</v>
      </c>
      <c r="Y2258" s="22">
        <f t="shared" si="71"/>
        <v>0</v>
      </c>
    </row>
    <row r="2259" spans="1:25" x14ac:dyDescent="0.2">
      <c r="A2259" t="s">
        <v>6317</v>
      </c>
      <c r="B2259" t="s">
        <v>170</v>
      </c>
      <c r="C2259" t="s">
        <v>2831</v>
      </c>
      <c r="D2259">
        <v>23000</v>
      </c>
      <c r="E2259">
        <v>27381</v>
      </c>
      <c r="F2259">
        <v>47</v>
      </c>
      <c r="G2259">
        <v>0</v>
      </c>
      <c r="H2259">
        <v>7.4</v>
      </c>
      <c r="I2259">
        <v>157</v>
      </c>
      <c r="J2259">
        <v>122</v>
      </c>
      <c r="K2259">
        <v>6855137</v>
      </c>
      <c r="L2259">
        <v>17000000</v>
      </c>
      <c r="M2259" s="2">
        <f>VLOOKUP(A2259,Sheet2!$A$1:G5983,2,0)</f>
        <v>38878</v>
      </c>
      <c r="N2259" t="str">
        <f>VLOOKUP(A2259,Sheet2!$A$1:G5983,3,0)</f>
        <v>Color</v>
      </c>
      <c r="O2259" t="str">
        <f>VLOOKUP(A2259,Sheet2!$A$1:G5983,4,0)</f>
        <v>Action</v>
      </c>
      <c r="P2259" t="str">
        <f>VLOOKUP(A2259,Sheet2!$A$1:G5983,5,0)</f>
        <v>English</v>
      </c>
      <c r="Q2259" t="str">
        <f>VLOOKUP(A2259,Sheet2!$A$1:G5983,6,0)</f>
        <v>Germany</v>
      </c>
      <c r="R2259" t="str">
        <f>VLOOKUP(A2259,Sheet2!$A$1:G5983,7,0)</f>
        <v>R</v>
      </c>
      <c r="S2259" t="str">
        <f>IF(Table1[[#This Row],[Language]]="English","English","Other language")</f>
        <v>English</v>
      </c>
      <c r="T2259">
        <f>Table1[[#This Row],[Gross Revenue]]-Table1[[#This Row],[Budget]]</f>
        <v>-10144863</v>
      </c>
      <c r="U2259" s="1">
        <f>(Table1[[#This Row],[Gross Revenue]]/Table1[[#This Row],[Budget]])-1</f>
        <v>-0.59675664705882348</v>
      </c>
      <c r="V2259" t="str">
        <f t="shared" si="70"/>
        <v>111-130 minutes</v>
      </c>
      <c r="W2259">
        <f>Table1[[#This Row],[Profit]]/Table1[[#This Row],[Budget]]</f>
        <v>-0.59675664705882348</v>
      </c>
      <c r="X2259" s="22" t="str">
        <f>IF(L2259="","",
IF(L2259&lt;Predictability!$B$1,"Low",
IF(L2259&lt;=Predictability!$B$2,"Mid","High")))</f>
        <v>Mid</v>
      </c>
      <c r="Y2259" s="22">
        <f t="shared" si="71"/>
        <v>0</v>
      </c>
    </row>
    <row r="2260" spans="1:25" x14ac:dyDescent="0.2">
      <c r="A2260" t="s">
        <v>4602</v>
      </c>
      <c r="B2260" t="s">
        <v>1690</v>
      </c>
      <c r="C2260" t="s">
        <v>1179</v>
      </c>
      <c r="D2260">
        <v>433</v>
      </c>
      <c r="E2260">
        <v>1291</v>
      </c>
      <c r="F2260">
        <v>708</v>
      </c>
      <c r="G2260">
        <v>0</v>
      </c>
      <c r="H2260">
        <v>6.2</v>
      </c>
      <c r="I2260">
        <v>132</v>
      </c>
      <c r="J2260">
        <v>122</v>
      </c>
      <c r="K2260">
        <v>6754898</v>
      </c>
      <c r="L2260">
        <v>12000000</v>
      </c>
      <c r="M2260" s="2">
        <f>VLOOKUP(A2260,Sheet2!$A$1:G5984,2,0)</f>
        <v>38838</v>
      </c>
      <c r="N2260" t="str">
        <f>VLOOKUP(A2260,Sheet2!$A$1:G5984,3,0)</f>
        <v>Color</v>
      </c>
      <c r="O2260" t="str">
        <f>VLOOKUP(A2260,Sheet2!$A$1:G5984,4,0)</f>
        <v>Comedy</v>
      </c>
      <c r="P2260" t="str">
        <f>VLOOKUP(A2260,Sheet2!$A$1:G5984,5,0)</f>
        <v>English</v>
      </c>
      <c r="Q2260" t="str">
        <f>VLOOKUP(A2260,Sheet2!$A$1:G5984,6,0)</f>
        <v>USA</v>
      </c>
      <c r="R2260" t="str">
        <f>VLOOKUP(A2260,Sheet2!$A$1:G5984,7,0)</f>
        <v>R</v>
      </c>
      <c r="S2260" t="str">
        <f>IF(Table1[[#This Row],[Language]]="English","English","Other language")</f>
        <v>English</v>
      </c>
      <c r="T2260">
        <f>Table1[[#This Row],[Gross Revenue]]-Table1[[#This Row],[Budget]]</f>
        <v>-5245102</v>
      </c>
      <c r="U2260" s="1">
        <f>(Table1[[#This Row],[Gross Revenue]]/Table1[[#This Row],[Budget]])-1</f>
        <v>-0.43709183333333335</v>
      </c>
      <c r="V2260" t="str">
        <f t="shared" si="70"/>
        <v>111-130 minutes</v>
      </c>
      <c r="W2260">
        <f>Table1[[#This Row],[Profit]]/Table1[[#This Row],[Budget]]</f>
        <v>-0.43709183333333335</v>
      </c>
      <c r="X2260" s="22" t="str">
        <f>IF(L2260="","",
IF(L2260&lt;Predictability!$B$1,"Low",
IF(L2260&lt;=Predictability!$B$2,"Mid","High")))</f>
        <v>Mid</v>
      </c>
      <c r="Y2260" s="22">
        <f t="shared" si="71"/>
        <v>0</v>
      </c>
    </row>
    <row r="2261" spans="1:25" x14ac:dyDescent="0.2">
      <c r="A2261" t="s">
        <v>6881</v>
      </c>
      <c r="B2261" t="s">
        <v>850</v>
      </c>
      <c r="C2261" t="s">
        <v>614</v>
      </c>
      <c r="D2261">
        <v>26000</v>
      </c>
      <c r="E2261">
        <v>37206</v>
      </c>
      <c r="F2261">
        <v>2000</v>
      </c>
      <c r="G2261">
        <v>83000</v>
      </c>
      <c r="H2261">
        <v>8.1</v>
      </c>
      <c r="I2261">
        <v>393</v>
      </c>
      <c r="J2261">
        <v>123</v>
      </c>
      <c r="K2261">
        <v>26903709</v>
      </c>
      <c r="L2261">
        <v>38000000</v>
      </c>
      <c r="M2261" s="2">
        <f>VLOOKUP(A2261,Sheet2!$A$1:G5985,2,0)</f>
        <v>41519</v>
      </c>
      <c r="N2261" t="str">
        <f>VLOOKUP(A2261,Sheet2!$A$1:G5985,3,0)</f>
        <v>Color</v>
      </c>
      <c r="O2261" t="str">
        <f>VLOOKUP(A2261,Sheet2!$A$1:G5985,4,0)</f>
        <v>Action</v>
      </c>
      <c r="P2261" t="str">
        <f>VLOOKUP(A2261,Sheet2!$A$1:G5985,5,0)</f>
        <v>English</v>
      </c>
      <c r="Q2261" t="str">
        <f>VLOOKUP(A2261,Sheet2!$A$1:G5985,6,0)</f>
        <v>UK</v>
      </c>
      <c r="R2261" t="str">
        <f>VLOOKUP(A2261,Sheet2!$A$1:G5985,7,0)</f>
        <v>R</v>
      </c>
      <c r="S2261" t="str">
        <f>IF(Table1[[#This Row],[Language]]="English","English","Other language")</f>
        <v>English</v>
      </c>
      <c r="T2261">
        <f>Table1[[#This Row],[Gross Revenue]]-Table1[[#This Row],[Budget]]</f>
        <v>-11096291</v>
      </c>
      <c r="U2261" s="1">
        <f>(Table1[[#This Row],[Gross Revenue]]/Table1[[#This Row],[Budget]])-1</f>
        <v>-0.29200765789473682</v>
      </c>
      <c r="V2261" t="str">
        <f t="shared" si="70"/>
        <v>111-130 minutes</v>
      </c>
      <c r="W2261">
        <f>Table1[[#This Row],[Profit]]/Table1[[#This Row],[Budget]]</f>
        <v>-0.29200765789473682</v>
      </c>
      <c r="X2261" s="22" t="str">
        <f>IF(L2261="","",
IF(L2261&lt;Predictability!$B$1,"Low",
IF(L2261&lt;=Predictability!$B$2,"Mid","High")))</f>
        <v>Mid</v>
      </c>
      <c r="Y2261" s="22">
        <f t="shared" si="71"/>
        <v>0</v>
      </c>
    </row>
    <row r="2262" spans="1:25" x14ac:dyDescent="0.2">
      <c r="A2262" t="s">
        <v>5268</v>
      </c>
      <c r="B2262" t="s">
        <v>2189</v>
      </c>
      <c r="C2262" t="s">
        <v>1277</v>
      </c>
      <c r="D2262">
        <v>191</v>
      </c>
      <c r="E2262">
        <v>664</v>
      </c>
      <c r="F2262">
        <v>420</v>
      </c>
      <c r="G2262">
        <v>0</v>
      </c>
      <c r="H2262">
        <v>6.6</v>
      </c>
      <c r="I2262">
        <v>127</v>
      </c>
      <c r="J2262">
        <v>90</v>
      </c>
      <c r="K2262">
        <v>226138454</v>
      </c>
      <c r="L2262">
        <v>90000000</v>
      </c>
      <c r="M2262" s="2">
        <f>VLOOKUP(A2262,Sheet2!$A$1:G5986,2,0)</f>
        <v>36947</v>
      </c>
      <c r="N2262" t="str">
        <f>VLOOKUP(A2262,Sheet2!$A$1:G5986,3,0)</f>
        <v>Color</v>
      </c>
      <c r="O2262" t="str">
        <f>VLOOKUP(A2262,Sheet2!$A$1:G5986,4,0)</f>
        <v>Action</v>
      </c>
      <c r="P2262" t="str">
        <f>VLOOKUP(A2262,Sheet2!$A$1:G5986,5,0)</f>
        <v>English</v>
      </c>
      <c r="Q2262" t="str">
        <f>VLOOKUP(A2262,Sheet2!$A$1:G5986,6,0)</f>
        <v>USA</v>
      </c>
      <c r="R2262" t="str">
        <f>VLOOKUP(A2262,Sheet2!$A$1:G5986,7,0)</f>
        <v>PG-13</v>
      </c>
      <c r="S2262" t="str">
        <f>IF(Table1[[#This Row],[Language]]="English","English","Other language")</f>
        <v>English</v>
      </c>
      <c r="T2262">
        <f>Table1[[#This Row],[Gross Revenue]]-Table1[[#This Row],[Budget]]</f>
        <v>136138454</v>
      </c>
      <c r="U2262" s="1">
        <f>(Table1[[#This Row],[Gross Revenue]]/Table1[[#This Row],[Budget]])-1</f>
        <v>1.5126494888888891</v>
      </c>
      <c r="V2262" t="str">
        <f t="shared" si="70"/>
        <v>90-110 minutes</v>
      </c>
      <c r="W2262">
        <f>Table1[[#This Row],[Profit]]/Table1[[#This Row],[Budget]]</f>
        <v>1.5126494888888888</v>
      </c>
      <c r="X2262" s="22" t="str">
        <f>IF(L2262="","",
IF(L2262&lt;Predictability!$B$1,"Low",
IF(L2262&lt;=Predictability!$B$2,"Mid","High")))</f>
        <v>High</v>
      </c>
      <c r="Y2262" s="22">
        <f t="shared" si="71"/>
        <v>1</v>
      </c>
    </row>
    <row r="2263" spans="1:25" x14ac:dyDescent="0.2">
      <c r="A2263" t="s">
        <v>4633</v>
      </c>
      <c r="B2263" t="s">
        <v>1716</v>
      </c>
      <c r="C2263" t="s">
        <v>1277</v>
      </c>
      <c r="D2263">
        <v>268</v>
      </c>
      <c r="E2263">
        <v>1125</v>
      </c>
      <c r="F2263">
        <v>420</v>
      </c>
      <c r="G2263">
        <v>0</v>
      </c>
      <c r="H2263">
        <v>6.2</v>
      </c>
      <c r="I2263">
        <v>162</v>
      </c>
      <c r="J2263">
        <v>91</v>
      </c>
      <c r="K2263">
        <v>140080850</v>
      </c>
      <c r="L2263">
        <v>140000000</v>
      </c>
      <c r="M2263" s="2">
        <f>VLOOKUP(A2263,Sheet2!$A$1:G5987,2,0)</f>
        <v>39206</v>
      </c>
      <c r="N2263" t="str">
        <f>VLOOKUP(A2263,Sheet2!$A$1:G5987,3,0)</f>
        <v>Color</v>
      </c>
      <c r="O2263" t="str">
        <f>VLOOKUP(A2263,Sheet2!$A$1:G5987,4,0)</f>
        <v>Action</v>
      </c>
      <c r="P2263" t="str">
        <f>VLOOKUP(A2263,Sheet2!$A$1:G5987,5,0)</f>
        <v>English</v>
      </c>
      <c r="Q2263" t="str">
        <f>VLOOKUP(A2263,Sheet2!$A$1:G5987,6,0)</f>
        <v>USA</v>
      </c>
      <c r="R2263" t="str">
        <f>VLOOKUP(A2263,Sheet2!$A$1:G5987,7,0)</f>
        <v>PG-13</v>
      </c>
      <c r="S2263" t="str">
        <f>IF(Table1[[#This Row],[Language]]="English","English","Other language")</f>
        <v>English</v>
      </c>
      <c r="T2263">
        <f>Table1[[#This Row],[Gross Revenue]]-Table1[[#This Row],[Budget]]</f>
        <v>80850</v>
      </c>
      <c r="U2263" s="1">
        <f>(Table1[[#This Row],[Gross Revenue]]/Table1[[#This Row],[Budget]])-1</f>
        <v>5.7749999999989754E-4</v>
      </c>
      <c r="V2263" t="str">
        <f t="shared" si="70"/>
        <v>90-110 minutes</v>
      </c>
      <c r="W2263">
        <f>Table1[[#This Row],[Profit]]/Table1[[#This Row],[Budget]]</f>
        <v>5.775E-4</v>
      </c>
      <c r="X2263" s="22" t="str">
        <f>IF(L2263="","",
IF(L2263&lt;Predictability!$B$1,"Low",
IF(L2263&lt;=Predictability!$B$2,"Mid","High")))</f>
        <v>High</v>
      </c>
      <c r="Y2263" s="22">
        <f t="shared" si="71"/>
        <v>0</v>
      </c>
    </row>
    <row r="2264" spans="1:25" x14ac:dyDescent="0.2">
      <c r="A2264" t="s">
        <v>6654</v>
      </c>
      <c r="B2264" t="s">
        <v>588</v>
      </c>
      <c r="C2264" t="s">
        <v>2610</v>
      </c>
      <c r="D2264">
        <v>13000</v>
      </c>
      <c r="E2264">
        <v>15716</v>
      </c>
      <c r="F2264">
        <v>0</v>
      </c>
      <c r="G2264">
        <v>5000</v>
      </c>
      <c r="H2264">
        <v>7.7</v>
      </c>
      <c r="I2264">
        <v>179</v>
      </c>
      <c r="J2264">
        <v>93</v>
      </c>
      <c r="K2264">
        <v>17096053</v>
      </c>
      <c r="L2264">
        <v>9000000</v>
      </c>
      <c r="M2264" s="2">
        <f>VLOOKUP(A2264,Sheet2!$A$1:G5988,2,0)</f>
        <v>36021</v>
      </c>
      <c r="N2264" t="str">
        <f>VLOOKUP(A2264,Sheet2!$A$1:G5988,3,0)</f>
        <v>Color</v>
      </c>
      <c r="O2264" t="str">
        <f>VLOOKUP(A2264,Sheet2!$A$1:G5988,4,0)</f>
        <v>Comedy</v>
      </c>
      <c r="P2264" t="str">
        <f>VLOOKUP(A2264,Sheet2!$A$1:G5988,5,0)</f>
        <v>English</v>
      </c>
      <c r="Q2264" t="str">
        <f>VLOOKUP(A2264,Sheet2!$A$1:G5988,6,0)</f>
        <v>USA</v>
      </c>
      <c r="R2264" t="str">
        <f>VLOOKUP(A2264,Sheet2!$A$1:G5988,7,0)</f>
        <v>R</v>
      </c>
      <c r="S2264" t="str">
        <f>IF(Table1[[#This Row],[Language]]="English","English","Other language")</f>
        <v>English</v>
      </c>
      <c r="T2264">
        <f>Table1[[#This Row],[Gross Revenue]]-Table1[[#This Row],[Budget]]</f>
        <v>8096053</v>
      </c>
      <c r="U2264" s="1">
        <f>(Table1[[#This Row],[Gross Revenue]]/Table1[[#This Row],[Budget]])-1</f>
        <v>0.89956144444444441</v>
      </c>
      <c r="V2264" t="str">
        <f t="shared" si="70"/>
        <v>90-110 minutes</v>
      </c>
      <c r="W2264">
        <f>Table1[[#This Row],[Profit]]/Table1[[#This Row],[Budget]]</f>
        <v>0.89956144444444441</v>
      </c>
      <c r="X2264" s="22" t="str">
        <f>IF(L2264="","",
IF(L2264&lt;Predictability!$B$1,"Low",
IF(L2264&lt;=Predictability!$B$2,"Mid","High")))</f>
        <v>Mid</v>
      </c>
      <c r="Y2264" s="22">
        <f t="shared" si="71"/>
        <v>1</v>
      </c>
    </row>
    <row r="2265" spans="1:25" x14ac:dyDescent="0.2">
      <c r="A2265" t="s">
        <v>4383</v>
      </c>
      <c r="B2265" t="s">
        <v>1333</v>
      </c>
      <c r="C2265" t="s">
        <v>1494</v>
      </c>
      <c r="D2265">
        <v>10000</v>
      </c>
      <c r="E2265">
        <v>14486</v>
      </c>
      <c r="F2265">
        <v>69</v>
      </c>
      <c r="G2265">
        <v>0</v>
      </c>
      <c r="H2265">
        <v>6</v>
      </c>
      <c r="I2265">
        <v>144</v>
      </c>
      <c r="J2265">
        <v>117</v>
      </c>
      <c r="K2265">
        <v>116643346</v>
      </c>
      <c r="L2265">
        <v>80000000</v>
      </c>
      <c r="M2265" s="2">
        <f>VLOOKUP(A2265,Sheet2!$A$1:G5989,2,0)</f>
        <v>37795</v>
      </c>
      <c r="N2265" t="str">
        <f>VLOOKUP(A2265,Sheet2!$A$1:G5989,3,0)</f>
        <v>Color</v>
      </c>
      <c r="O2265" t="str">
        <f>VLOOKUP(A2265,Sheet2!$A$1:G5989,4,0)</f>
        <v>Action</v>
      </c>
      <c r="P2265" t="str">
        <f>VLOOKUP(A2265,Sheet2!$A$1:G5989,5,0)</f>
        <v>English</v>
      </c>
      <c r="Q2265" t="str">
        <f>VLOOKUP(A2265,Sheet2!$A$1:G5989,6,0)</f>
        <v>USA</v>
      </c>
      <c r="R2265" t="str">
        <f>VLOOKUP(A2265,Sheet2!$A$1:G5989,7,0)</f>
        <v>PG-13</v>
      </c>
      <c r="S2265" t="str">
        <f>IF(Table1[[#This Row],[Language]]="English","English","Other language")</f>
        <v>English</v>
      </c>
      <c r="T2265">
        <f>Table1[[#This Row],[Gross Revenue]]-Table1[[#This Row],[Budget]]</f>
        <v>36643346</v>
      </c>
      <c r="U2265" s="1">
        <f>(Table1[[#This Row],[Gross Revenue]]/Table1[[#This Row],[Budget]])-1</f>
        <v>0.45804182500000001</v>
      </c>
      <c r="V2265" t="str">
        <f t="shared" si="70"/>
        <v>111-130 minutes</v>
      </c>
      <c r="W2265">
        <f>Table1[[#This Row],[Profit]]/Table1[[#This Row],[Budget]]</f>
        <v>0.45804182500000001</v>
      </c>
      <c r="X2265" s="22" t="str">
        <f>IF(L2265="","",
IF(L2265&lt;Predictability!$B$1,"Low",
IF(L2265&lt;=Predictability!$B$2,"Mid","High")))</f>
        <v>High</v>
      </c>
      <c r="Y2265" s="22">
        <f t="shared" si="71"/>
        <v>0</v>
      </c>
    </row>
    <row r="2266" spans="1:25" x14ac:dyDescent="0.2">
      <c r="A2266" t="s">
        <v>4032</v>
      </c>
      <c r="B2266" t="s">
        <v>1145</v>
      </c>
      <c r="C2266" t="s">
        <v>1146</v>
      </c>
      <c r="D2266">
        <v>1000</v>
      </c>
      <c r="E2266">
        <v>1458</v>
      </c>
      <c r="F2266">
        <v>453</v>
      </c>
      <c r="G2266">
        <v>10000</v>
      </c>
      <c r="H2266">
        <v>5.7</v>
      </c>
      <c r="I2266">
        <v>233</v>
      </c>
      <c r="J2266">
        <v>109</v>
      </c>
      <c r="K2266">
        <v>10499968</v>
      </c>
      <c r="L2266">
        <v>35000000</v>
      </c>
      <c r="M2266" s="2">
        <f>VLOOKUP(A2266,Sheet2!$A$1:G5990,2,0)</f>
        <v>41901</v>
      </c>
      <c r="N2266" t="str">
        <f>VLOOKUP(A2266,Sheet2!$A$1:G5990,3,0)</f>
        <v>Color</v>
      </c>
      <c r="O2266" t="str">
        <f>VLOOKUP(A2266,Sheet2!$A$1:G5990,4,0)</f>
        <v>Action</v>
      </c>
      <c r="P2266" t="str">
        <f>VLOOKUP(A2266,Sheet2!$A$1:G5990,5,0)</f>
        <v>English</v>
      </c>
      <c r="Q2266" t="str">
        <f>VLOOKUP(A2266,Sheet2!$A$1:G5990,6,0)</f>
        <v>USA</v>
      </c>
      <c r="R2266" t="str">
        <f>VLOOKUP(A2266,Sheet2!$A$1:G5990,7,0)</f>
        <v>R</v>
      </c>
      <c r="S2266" t="str">
        <f>IF(Table1[[#This Row],[Language]]="English","English","Other language")</f>
        <v>English</v>
      </c>
      <c r="T2266">
        <f>Table1[[#This Row],[Gross Revenue]]-Table1[[#This Row],[Budget]]</f>
        <v>-24500032</v>
      </c>
      <c r="U2266" s="1">
        <f>(Table1[[#This Row],[Gross Revenue]]/Table1[[#This Row],[Budget]])-1</f>
        <v>-0.7000009142857142</v>
      </c>
      <c r="V2266" t="str">
        <f t="shared" si="70"/>
        <v>90-110 minutes</v>
      </c>
      <c r="W2266">
        <f>Table1[[#This Row],[Profit]]/Table1[[#This Row],[Budget]]</f>
        <v>-0.70000091428571432</v>
      </c>
      <c r="X2266" s="22" t="str">
        <f>IF(L2266="","",
IF(L2266&lt;Predictability!$B$1,"Low",
IF(L2266&lt;=Predictability!$B$2,"Mid","High")))</f>
        <v>Mid</v>
      </c>
      <c r="Y2266" s="22">
        <f t="shared" si="71"/>
        <v>0</v>
      </c>
    </row>
    <row r="2267" spans="1:25" x14ac:dyDescent="0.2">
      <c r="A2267" t="s">
        <v>5027</v>
      </c>
      <c r="B2267" t="s">
        <v>150</v>
      </c>
      <c r="C2267" t="s">
        <v>2024</v>
      </c>
      <c r="D2267">
        <v>26000</v>
      </c>
      <c r="E2267">
        <v>27759</v>
      </c>
      <c r="F2267">
        <v>132</v>
      </c>
      <c r="G2267">
        <v>12000</v>
      </c>
      <c r="H2267">
        <v>6.5</v>
      </c>
      <c r="I2267">
        <v>258</v>
      </c>
      <c r="J2267">
        <v>94</v>
      </c>
      <c r="K2267">
        <v>17120019</v>
      </c>
      <c r="L2267">
        <v>30000000</v>
      </c>
      <c r="M2267" s="2">
        <f>VLOOKUP(A2267,Sheet2!$A$1:G5991,2,0)</f>
        <v>41091</v>
      </c>
      <c r="N2267" t="str">
        <f>VLOOKUP(A2267,Sheet2!$A$1:G5991,3,0)</f>
        <v>Color</v>
      </c>
      <c r="O2267" t="str">
        <f>VLOOKUP(A2267,Sheet2!$A$1:G5991,4,0)</f>
        <v>Action</v>
      </c>
      <c r="P2267" t="str">
        <f>VLOOKUP(A2267,Sheet2!$A$1:G5991,5,0)</f>
        <v>English</v>
      </c>
      <c r="Q2267" t="str">
        <f>VLOOKUP(A2267,Sheet2!$A$1:G5991,6,0)</f>
        <v>USA</v>
      </c>
      <c r="R2267" t="str">
        <f>VLOOKUP(A2267,Sheet2!$A$1:G5991,7,0)</f>
        <v>R</v>
      </c>
      <c r="S2267" t="str">
        <f>IF(Table1[[#This Row],[Language]]="English","English","Other language")</f>
        <v>English</v>
      </c>
      <c r="T2267">
        <f>Table1[[#This Row],[Gross Revenue]]-Table1[[#This Row],[Budget]]</f>
        <v>-12879981</v>
      </c>
      <c r="U2267" s="1">
        <f>(Table1[[#This Row],[Gross Revenue]]/Table1[[#This Row],[Budget]])-1</f>
        <v>-0.42933270000000001</v>
      </c>
      <c r="V2267" t="str">
        <f t="shared" si="70"/>
        <v>90-110 minutes</v>
      </c>
      <c r="W2267">
        <f>Table1[[#This Row],[Profit]]/Table1[[#This Row],[Budget]]</f>
        <v>-0.42933270000000001</v>
      </c>
      <c r="X2267" s="22" t="str">
        <f>IF(L2267="","",
IF(L2267&lt;Predictability!$B$1,"Low",
IF(L2267&lt;=Predictability!$B$2,"Mid","High")))</f>
        <v>Mid</v>
      </c>
      <c r="Y2267" s="22">
        <f t="shared" si="71"/>
        <v>0</v>
      </c>
    </row>
    <row r="2268" spans="1:25" x14ac:dyDescent="0.2">
      <c r="A2268" t="s">
        <v>5430</v>
      </c>
      <c r="B2268" t="s">
        <v>2293</v>
      </c>
      <c r="C2268" t="s">
        <v>1868</v>
      </c>
      <c r="D2268">
        <v>576</v>
      </c>
      <c r="E2268">
        <v>1554</v>
      </c>
      <c r="F2268">
        <v>529</v>
      </c>
      <c r="G2268">
        <v>23000</v>
      </c>
      <c r="H2268">
        <v>6.7</v>
      </c>
      <c r="I2268">
        <v>184</v>
      </c>
      <c r="J2268">
        <v>115</v>
      </c>
      <c r="K2268">
        <v>71346930</v>
      </c>
      <c r="L2268">
        <v>28000000</v>
      </c>
      <c r="M2268" s="2">
        <f>VLOOKUP(A2268,Sheet2!$A$1:G5992,2,0)</f>
        <v>41446</v>
      </c>
      <c r="N2268" t="str">
        <f>VLOOKUP(A2268,Sheet2!$A$1:G5992,3,0)</f>
        <v>Color</v>
      </c>
      <c r="O2268" t="str">
        <f>VLOOKUP(A2268,Sheet2!$A$1:G5992,4,0)</f>
        <v>Drama</v>
      </c>
      <c r="P2268" t="str">
        <f>VLOOKUP(A2268,Sheet2!$A$1:G5992,5,0)</f>
        <v>English</v>
      </c>
      <c r="Q2268" t="str">
        <f>VLOOKUP(A2268,Sheet2!$A$1:G5992,6,0)</f>
        <v>USA</v>
      </c>
      <c r="R2268" t="str">
        <f>VLOOKUP(A2268,Sheet2!$A$1:G5992,7,0)</f>
        <v>PG-13</v>
      </c>
      <c r="S2268" t="str">
        <f>IF(Table1[[#This Row],[Language]]="English","English","Other language")</f>
        <v>English</v>
      </c>
      <c r="T2268">
        <f>Table1[[#This Row],[Gross Revenue]]-Table1[[#This Row],[Budget]]</f>
        <v>43346930</v>
      </c>
      <c r="U2268" s="1">
        <f>(Table1[[#This Row],[Gross Revenue]]/Table1[[#This Row],[Budget]])-1</f>
        <v>1.548104642857143</v>
      </c>
      <c r="V2268" t="str">
        <f t="shared" si="70"/>
        <v>111-130 minutes</v>
      </c>
      <c r="W2268">
        <f>Table1[[#This Row],[Profit]]/Table1[[#This Row],[Budget]]</f>
        <v>1.5481046428571428</v>
      </c>
      <c r="X2268" s="22" t="str">
        <f>IF(L2268="","",
IF(L2268&lt;Predictability!$B$1,"Low",
IF(L2268&lt;=Predictability!$B$2,"Mid","High")))</f>
        <v>Mid</v>
      </c>
      <c r="Y2268" s="22">
        <f t="shared" si="71"/>
        <v>1</v>
      </c>
    </row>
    <row r="2269" spans="1:25" x14ac:dyDescent="0.2">
      <c r="A2269" t="s">
        <v>5550</v>
      </c>
      <c r="B2269" t="s">
        <v>968</v>
      </c>
      <c r="C2269" t="s">
        <v>2373</v>
      </c>
      <c r="D2269">
        <v>18000</v>
      </c>
      <c r="E2269">
        <v>36237</v>
      </c>
      <c r="F2269">
        <v>79</v>
      </c>
      <c r="G2269">
        <v>19000</v>
      </c>
      <c r="H2269">
        <v>6.8</v>
      </c>
      <c r="I2269">
        <v>298</v>
      </c>
      <c r="J2269">
        <v>115</v>
      </c>
      <c r="K2269">
        <v>126149655</v>
      </c>
      <c r="L2269">
        <v>85000000</v>
      </c>
      <c r="M2269" s="2">
        <f>VLOOKUP(A2269,Sheet2!$A$1:G5993,2,0)</f>
        <v>41158</v>
      </c>
      <c r="N2269" t="str">
        <f>VLOOKUP(A2269,Sheet2!$A$1:G5993,3,0)</f>
        <v>Color</v>
      </c>
      <c r="O2269" t="str">
        <f>VLOOKUP(A2269,Sheet2!$A$1:G5993,4,0)</f>
        <v>Action</v>
      </c>
      <c r="P2269" t="str">
        <f>VLOOKUP(A2269,Sheet2!$A$1:G5993,5,0)</f>
        <v>English</v>
      </c>
      <c r="Q2269" t="str">
        <f>VLOOKUP(A2269,Sheet2!$A$1:G5993,6,0)</f>
        <v>USA</v>
      </c>
      <c r="R2269" t="str">
        <f>VLOOKUP(A2269,Sheet2!$A$1:G5993,7,0)</f>
        <v>R</v>
      </c>
      <c r="S2269" t="str">
        <f>IF(Table1[[#This Row],[Language]]="English","English","Other language")</f>
        <v>English</v>
      </c>
      <c r="T2269">
        <f>Table1[[#This Row],[Gross Revenue]]-Table1[[#This Row],[Budget]]</f>
        <v>41149655</v>
      </c>
      <c r="U2269" s="1">
        <f>(Table1[[#This Row],[Gross Revenue]]/Table1[[#This Row],[Budget]])-1</f>
        <v>0.48411358823529405</v>
      </c>
      <c r="V2269" t="str">
        <f t="shared" si="70"/>
        <v>111-130 minutes</v>
      </c>
      <c r="W2269">
        <f>Table1[[#This Row],[Profit]]/Table1[[#This Row],[Budget]]</f>
        <v>0.4841135882352941</v>
      </c>
      <c r="X2269" s="22" t="str">
        <f>IF(L2269="","",
IF(L2269&lt;Predictability!$B$1,"Low",
IF(L2269&lt;=Predictability!$B$2,"Mid","High")))</f>
        <v>High</v>
      </c>
      <c r="Y2269" s="22">
        <f t="shared" si="71"/>
        <v>0</v>
      </c>
    </row>
    <row r="2270" spans="1:25" x14ac:dyDescent="0.2">
      <c r="A2270" t="s">
        <v>4423</v>
      </c>
      <c r="B2270" t="s">
        <v>1530</v>
      </c>
      <c r="C2270" t="s">
        <v>1409</v>
      </c>
      <c r="D2270">
        <v>499</v>
      </c>
      <c r="E2270">
        <v>1141</v>
      </c>
      <c r="F2270">
        <v>29</v>
      </c>
      <c r="G2270">
        <v>157</v>
      </c>
      <c r="H2270">
        <v>6.1</v>
      </c>
      <c r="I2270">
        <v>33</v>
      </c>
      <c r="J2270">
        <v>88</v>
      </c>
      <c r="K2270">
        <v>21210</v>
      </c>
      <c r="L2270">
        <v>1000000</v>
      </c>
      <c r="M2270" s="2">
        <f>VLOOKUP(A2270,Sheet2!$A$1:G5994,2,0)</f>
        <v>36015</v>
      </c>
      <c r="N2270" t="str">
        <f>VLOOKUP(A2270,Sheet2!$A$1:G5994,3,0)</f>
        <v>Color</v>
      </c>
      <c r="O2270" t="str">
        <f>VLOOKUP(A2270,Sheet2!$A$1:G5994,4,0)</f>
        <v>Comedy</v>
      </c>
      <c r="P2270" t="str">
        <f>VLOOKUP(A2270,Sheet2!$A$1:G5994,5,0)</f>
        <v>English</v>
      </c>
      <c r="Q2270" t="str">
        <f>VLOOKUP(A2270,Sheet2!$A$1:G5994,6,0)</f>
        <v>USA</v>
      </c>
      <c r="R2270" t="str">
        <f>VLOOKUP(A2270,Sheet2!$A$1:G5994,7,0)</f>
        <v>R</v>
      </c>
      <c r="S2270" t="str">
        <f>IF(Table1[[#This Row],[Language]]="English","English","Other language")</f>
        <v>English</v>
      </c>
      <c r="T2270">
        <f>Table1[[#This Row],[Gross Revenue]]-Table1[[#This Row],[Budget]]</f>
        <v>-978790</v>
      </c>
      <c r="U2270" s="1">
        <f>(Table1[[#This Row],[Gross Revenue]]/Table1[[#This Row],[Budget]])-1</f>
        <v>-0.97879000000000005</v>
      </c>
      <c r="V2270" t="str">
        <f t="shared" si="70"/>
        <v>&lt;90 minutes</v>
      </c>
      <c r="W2270">
        <f>Table1[[#This Row],[Profit]]/Table1[[#This Row],[Budget]]</f>
        <v>-0.97879000000000005</v>
      </c>
      <c r="X2270" s="22" t="str">
        <f>IF(L2270="","",
IF(L2270&lt;Predictability!$B$1,"Low",
IF(L2270&lt;=Predictability!$B$2,"Mid","High")))</f>
        <v>Low</v>
      </c>
      <c r="Y2270" s="22">
        <f t="shared" si="71"/>
        <v>0</v>
      </c>
    </row>
    <row r="2271" spans="1:25" x14ac:dyDescent="0.2">
      <c r="A2271" t="s">
        <v>5867</v>
      </c>
      <c r="B2271" t="s">
        <v>394</v>
      </c>
      <c r="C2271" t="s">
        <v>2576</v>
      </c>
      <c r="D2271">
        <v>934</v>
      </c>
      <c r="E2271">
        <v>2714</v>
      </c>
      <c r="F2271">
        <v>365</v>
      </c>
      <c r="G2271">
        <v>31000</v>
      </c>
      <c r="H2271">
        <v>7</v>
      </c>
      <c r="I2271">
        <v>271</v>
      </c>
      <c r="J2271">
        <v>86</v>
      </c>
      <c r="K2271">
        <v>4007792</v>
      </c>
      <c r="L2271">
        <v>750000</v>
      </c>
      <c r="M2271" s="2">
        <f>VLOOKUP(A2271,Sheet2!$A$1:G5995,2,0)</f>
        <v>41080</v>
      </c>
      <c r="N2271" t="str">
        <f>VLOOKUP(A2271,Sheet2!$A$1:G5995,3,0)</f>
        <v>Color</v>
      </c>
      <c r="O2271" t="str">
        <f>VLOOKUP(A2271,Sheet2!$A$1:G5995,4,0)</f>
        <v>Comedy</v>
      </c>
      <c r="P2271" t="str">
        <f>VLOOKUP(A2271,Sheet2!$A$1:G5995,5,0)</f>
        <v>English</v>
      </c>
      <c r="Q2271" t="str">
        <f>VLOOKUP(A2271,Sheet2!$A$1:G5995,6,0)</f>
        <v>USA</v>
      </c>
      <c r="R2271" t="str">
        <f>VLOOKUP(A2271,Sheet2!$A$1:G5995,7,0)</f>
        <v>R</v>
      </c>
      <c r="S2271" t="str">
        <f>IF(Table1[[#This Row],[Language]]="English","English","Other language")</f>
        <v>English</v>
      </c>
      <c r="T2271">
        <f>Table1[[#This Row],[Gross Revenue]]-Table1[[#This Row],[Budget]]</f>
        <v>3257792</v>
      </c>
      <c r="U2271" s="1">
        <f>(Table1[[#This Row],[Gross Revenue]]/Table1[[#This Row],[Budget]])-1</f>
        <v>4.3437226666666664</v>
      </c>
      <c r="V2271" t="str">
        <f t="shared" si="70"/>
        <v>&lt;90 minutes</v>
      </c>
      <c r="W2271">
        <f>Table1[[#This Row],[Profit]]/Table1[[#This Row],[Budget]]</f>
        <v>4.3437226666666664</v>
      </c>
      <c r="X2271" s="22" t="str">
        <f>IF(L2271="","",
IF(L2271&lt;Predictability!$B$1,"Low",
IF(L2271&lt;=Predictability!$B$2,"Mid","High")))</f>
        <v>Low</v>
      </c>
      <c r="Y2271" s="22">
        <f t="shared" si="71"/>
        <v>1</v>
      </c>
    </row>
    <row r="2272" spans="1:25" x14ac:dyDescent="0.2">
      <c r="A2272" t="s">
        <v>4357</v>
      </c>
      <c r="B2272" t="s">
        <v>408</v>
      </c>
      <c r="C2272" t="s">
        <v>1456</v>
      </c>
      <c r="D2272">
        <v>11000</v>
      </c>
      <c r="E2272">
        <v>13073</v>
      </c>
      <c r="F2272">
        <v>42</v>
      </c>
      <c r="G2272">
        <v>0</v>
      </c>
      <c r="H2272">
        <v>6</v>
      </c>
      <c r="I2272">
        <v>163</v>
      </c>
      <c r="J2272">
        <v>124</v>
      </c>
      <c r="K2272">
        <v>68642452</v>
      </c>
      <c r="L2272">
        <v>130000000</v>
      </c>
      <c r="M2272" s="2">
        <f>VLOOKUP(A2272,Sheet2!$A$1:G5996,2,0)</f>
        <v>38667</v>
      </c>
      <c r="N2272" t="str">
        <f>VLOOKUP(A2272,Sheet2!$A$1:G5996,3,0)</f>
        <v>Color</v>
      </c>
      <c r="O2272" t="str">
        <f>VLOOKUP(A2272,Sheet2!$A$1:G5996,4,0)</f>
        <v>Action</v>
      </c>
      <c r="P2272" t="str">
        <f>VLOOKUP(A2272,Sheet2!$A$1:G5996,5,0)</f>
        <v>English</v>
      </c>
      <c r="Q2272" t="str">
        <f>VLOOKUP(A2272,Sheet2!$A$1:G5996,6,0)</f>
        <v>UK</v>
      </c>
      <c r="R2272" t="str">
        <f>VLOOKUP(A2272,Sheet2!$A$1:G5996,7,0)</f>
        <v>PG-13</v>
      </c>
      <c r="S2272" t="str">
        <f>IF(Table1[[#This Row],[Language]]="English","English","Other language")</f>
        <v>English</v>
      </c>
      <c r="T2272">
        <f>Table1[[#This Row],[Gross Revenue]]-Table1[[#This Row],[Budget]]</f>
        <v>-61357548</v>
      </c>
      <c r="U2272" s="1">
        <f>(Table1[[#This Row],[Gross Revenue]]/Table1[[#This Row],[Budget]])-1</f>
        <v>-0.47198113846153844</v>
      </c>
      <c r="V2272" t="str">
        <f t="shared" si="70"/>
        <v>111-130 minutes</v>
      </c>
      <c r="W2272">
        <f>Table1[[#This Row],[Profit]]/Table1[[#This Row],[Budget]]</f>
        <v>-0.47198113846153844</v>
      </c>
      <c r="X2272" s="22" t="str">
        <f>IF(L2272="","",
IF(L2272&lt;Predictability!$B$1,"Low",
IF(L2272&lt;=Predictability!$B$2,"Mid","High")))</f>
        <v>High</v>
      </c>
      <c r="Y2272" s="22">
        <f t="shared" si="71"/>
        <v>0</v>
      </c>
    </row>
    <row r="2273" spans="1:25" x14ac:dyDescent="0.2">
      <c r="A2273" t="s">
        <v>4103</v>
      </c>
      <c r="B2273" t="s">
        <v>1073</v>
      </c>
      <c r="C2273" t="s">
        <v>1224</v>
      </c>
      <c r="D2273">
        <v>22000</v>
      </c>
      <c r="E2273">
        <v>36885</v>
      </c>
      <c r="F2273">
        <v>0</v>
      </c>
      <c r="G2273">
        <v>407</v>
      </c>
      <c r="H2273">
        <v>5.8</v>
      </c>
      <c r="I2273">
        <v>45</v>
      </c>
      <c r="J2273">
        <v>85</v>
      </c>
      <c r="K2273">
        <v>100669</v>
      </c>
      <c r="L2273">
        <v>3800000</v>
      </c>
      <c r="M2273" s="2">
        <f>VLOOKUP(A2273,Sheet2!$A$1:G5997,2,0)</f>
        <v>39888</v>
      </c>
      <c r="N2273" t="str">
        <f>VLOOKUP(A2273,Sheet2!$A$1:G5997,3,0)</f>
        <v>Color</v>
      </c>
      <c r="O2273" t="str">
        <f>VLOOKUP(A2273,Sheet2!$A$1:G5997,4,0)</f>
        <v>Comedy</v>
      </c>
      <c r="P2273" t="str">
        <f>VLOOKUP(A2273,Sheet2!$A$1:G5997,5,0)</f>
        <v>English</v>
      </c>
      <c r="Q2273" t="str">
        <f>VLOOKUP(A2273,Sheet2!$A$1:G5997,6,0)</f>
        <v>USA</v>
      </c>
      <c r="R2273" t="str">
        <f>VLOOKUP(A2273,Sheet2!$A$1:G5997,7,0)</f>
        <v>R</v>
      </c>
      <c r="S2273" t="str">
        <f>IF(Table1[[#This Row],[Language]]="English","English","Other language")</f>
        <v>English</v>
      </c>
      <c r="T2273">
        <f>Table1[[#This Row],[Gross Revenue]]-Table1[[#This Row],[Budget]]</f>
        <v>-3699331</v>
      </c>
      <c r="U2273" s="1">
        <f>(Table1[[#This Row],[Gross Revenue]]/Table1[[#This Row],[Budget]])-1</f>
        <v>-0.97350815789473688</v>
      </c>
      <c r="V2273" t="str">
        <f t="shared" si="70"/>
        <v>&lt;90 minutes</v>
      </c>
      <c r="W2273">
        <f>Table1[[#This Row],[Profit]]/Table1[[#This Row],[Budget]]</f>
        <v>-0.97350815789473688</v>
      </c>
      <c r="X2273" s="22" t="str">
        <f>IF(L2273="","",
IF(L2273&lt;Predictability!$B$1,"Low",
IF(L2273&lt;=Predictability!$B$2,"Mid","High")))</f>
        <v>Low</v>
      </c>
      <c r="Y2273" s="22">
        <f t="shared" si="71"/>
        <v>0</v>
      </c>
    </row>
    <row r="2274" spans="1:25" x14ac:dyDescent="0.2">
      <c r="A2274" t="s">
        <v>6505</v>
      </c>
      <c r="B2274" t="s">
        <v>2969</v>
      </c>
      <c r="C2274" t="s">
        <v>2970</v>
      </c>
      <c r="D2274">
        <v>393</v>
      </c>
      <c r="E2274">
        <v>955</v>
      </c>
      <c r="F2274">
        <v>12</v>
      </c>
      <c r="G2274">
        <v>989</v>
      </c>
      <c r="H2274">
        <v>7.6</v>
      </c>
      <c r="I2274">
        <v>47</v>
      </c>
      <c r="J2274">
        <v>98</v>
      </c>
      <c r="K2274">
        <v>795126</v>
      </c>
      <c r="L2274">
        <v>6000000</v>
      </c>
      <c r="M2274" s="2">
        <f>VLOOKUP(A2274,Sheet2!$A$1:G5998,2,0)</f>
        <v>38009</v>
      </c>
      <c r="N2274" t="str">
        <f>VLOOKUP(A2274,Sheet2!$A$1:G5998,3,0)</f>
        <v>Color</v>
      </c>
      <c r="O2274" t="str">
        <f>VLOOKUP(A2274,Sheet2!$A$1:G5998,4,0)</f>
        <v>Comedy</v>
      </c>
      <c r="P2274" t="str">
        <f>VLOOKUP(A2274,Sheet2!$A$1:G5998,5,0)</f>
        <v>English</v>
      </c>
      <c r="Q2274" t="str">
        <f>VLOOKUP(A2274,Sheet2!$A$1:G5998,6,0)</f>
        <v>Canada</v>
      </c>
      <c r="R2274" t="str">
        <f>VLOOKUP(A2274,Sheet2!$A$1:G5998,7,0)</f>
        <v>PG-13</v>
      </c>
      <c r="S2274" t="str">
        <f>IF(Table1[[#This Row],[Language]]="English","English","Other language")</f>
        <v>English</v>
      </c>
      <c r="T2274">
        <f>Table1[[#This Row],[Gross Revenue]]-Table1[[#This Row],[Budget]]</f>
        <v>-5204874</v>
      </c>
      <c r="U2274" s="1">
        <f>(Table1[[#This Row],[Gross Revenue]]/Table1[[#This Row],[Budget]])-1</f>
        <v>-0.867479</v>
      </c>
      <c r="V2274" t="str">
        <f t="shared" si="70"/>
        <v>90-110 minutes</v>
      </c>
      <c r="W2274">
        <f>Table1[[#This Row],[Profit]]/Table1[[#This Row],[Budget]]</f>
        <v>-0.867479</v>
      </c>
      <c r="X2274" s="22" t="str">
        <f>IF(L2274="","",
IF(L2274&lt;Predictability!$B$1,"Low",
IF(L2274&lt;=Predictability!$B$2,"Mid","High")))</f>
        <v>Low</v>
      </c>
      <c r="Y2274" s="22">
        <f t="shared" si="71"/>
        <v>0</v>
      </c>
    </row>
    <row r="2275" spans="1:25" x14ac:dyDescent="0.2">
      <c r="A2275" t="s">
        <v>5555</v>
      </c>
      <c r="B2275" t="s">
        <v>2377</v>
      </c>
      <c r="C2275" t="s">
        <v>2378</v>
      </c>
      <c r="D2275">
        <v>214</v>
      </c>
      <c r="E2275">
        <v>587</v>
      </c>
      <c r="F2275">
        <v>38</v>
      </c>
      <c r="G2275">
        <v>1000</v>
      </c>
      <c r="H2275">
        <v>6.8</v>
      </c>
      <c r="I2275">
        <v>33</v>
      </c>
      <c r="J2275">
        <v>90</v>
      </c>
      <c r="K2275">
        <v>1310270</v>
      </c>
      <c r="L2275">
        <v>780000</v>
      </c>
      <c r="M2275" s="2">
        <f>VLOOKUP(A2275,Sheet2!$A$1:G5999,2,0)</f>
        <v>37647</v>
      </c>
      <c r="N2275" t="str">
        <f>VLOOKUP(A2275,Sheet2!$A$1:G5999,3,0)</f>
        <v>Color</v>
      </c>
      <c r="O2275" t="str">
        <f>VLOOKUP(A2275,Sheet2!$A$1:G5999,4,0)</f>
        <v>Action</v>
      </c>
      <c r="P2275" t="str">
        <f>VLOOKUP(A2275,Sheet2!$A$1:G5999,5,0)</f>
        <v>English</v>
      </c>
      <c r="Q2275" t="str">
        <f>VLOOKUP(A2275,Sheet2!$A$1:G5999,6,0)</f>
        <v>USA</v>
      </c>
      <c r="R2275" t="str">
        <f>VLOOKUP(A2275,Sheet2!$A$1:G5999,7,0)</f>
        <v>PG-13</v>
      </c>
      <c r="S2275" t="str">
        <f>IF(Table1[[#This Row],[Language]]="English","English","Other language")</f>
        <v>English</v>
      </c>
      <c r="T2275">
        <f>Table1[[#This Row],[Gross Revenue]]-Table1[[#This Row],[Budget]]</f>
        <v>530270</v>
      </c>
      <c r="U2275" s="1">
        <f>(Table1[[#This Row],[Gross Revenue]]/Table1[[#This Row],[Budget]])-1</f>
        <v>0.67983333333333329</v>
      </c>
      <c r="V2275" t="str">
        <f t="shared" si="70"/>
        <v>90-110 minutes</v>
      </c>
      <c r="W2275">
        <f>Table1[[#This Row],[Profit]]/Table1[[#This Row],[Budget]]</f>
        <v>0.67983333333333329</v>
      </c>
      <c r="X2275" s="22" t="str">
        <f>IF(L2275="","",
IF(L2275&lt;Predictability!$B$1,"Low",
IF(L2275&lt;=Predictability!$B$2,"Mid","High")))</f>
        <v>Low</v>
      </c>
      <c r="Y2275" s="22">
        <f t="shared" si="71"/>
        <v>1</v>
      </c>
    </row>
    <row r="2276" spans="1:25" x14ac:dyDescent="0.2">
      <c r="A2276" t="s">
        <v>4903</v>
      </c>
      <c r="B2276" t="s">
        <v>258</v>
      </c>
      <c r="C2276" t="s">
        <v>1617</v>
      </c>
      <c r="D2276">
        <v>11000</v>
      </c>
      <c r="E2276">
        <v>12406</v>
      </c>
      <c r="F2276">
        <v>176</v>
      </c>
      <c r="G2276">
        <v>23000</v>
      </c>
      <c r="H2276">
        <v>6.4</v>
      </c>
      <c r="I2276">
        <v>330</v>
      </c>
      <c r="J2276">
        <v>101</v>
      </c>
      <c r="K2276">
        <v>118311368</v>
      </c>
      <c r="L2276">
        <v>110000000</v>
      </c>
      <c r="M2276" s="2">
        <f>VLOOKUP(A2276,Sheet2!$A$1:G6000,2,0)</f>
        <v>40324</v>
      </c>
      <c r="N2276" t="str">
        <f>VLOOKUP(A2276,Sheet2!$A$1:G6000,3,0)</f>
        <v>Color</v>
      </c>
      <c r="O2276" t="str">
        <f>VLOOKUP(A2276,Sheet2!$A$1:G6000,4,0)</f>
        <v>Action</v>
      </c>
      <c r="P2276" t="str">
        <f>VLOOKUP(A2276,Sheet2!$A$1:G6000,5,0)</f>
        <v>English</v>
      </c>
      <c r="Q2276" t="str">
        <f>VLOOKUP(A2276,Sheet2!$A$1:G6000,6,0)</f>
        <v>USA</v>
      </c>
      <c r="R2276" t="str">
        <f>VLOOKUP(A2276,Sheet2!$A$1:G6000,7,0)</f>
        <v>PG-13</v>
      </c>
      <c r="S2276" t="str">
        <f>IF(Table1[[#This Row],[Language]]="English","English","Other language")</f>
        <v>English</v>
      </c>
      <c r="T2276">
        <f>Table1[[#This Row],[Gross Revenue]]-Table1[[#This Row],[Budget]]</f>
        <v>8311368</v>
      </c>
      <c r="U2276" s="1">
        <f>(Table1[[#This Row],[Gross Revenue]]/Table1[[#This Row],[Budget]])-1</f>
        <v>7.5557890909090819E-2</v>
      </c>
      <c r="V2276" t="str">
        <f t="shared" si="70"/>
        <v>90-110 minutes</v>
      </c>
      <c r="W2276">
        <f>Table1[[#This Row],[Profit]]/Table1[[#This Row],[Budget]]</f>
        <v>7.5557890909090902E-2</v>
      </c>
      <c r="X2276" s="22" t="str">
        <f>IF(L2276="","",
IF(L2276&lt;Predictability!$B$1,"Low",
IF(L2276&lt;=Predictability!$B$2,"Mid","High")))</f>
        <v>High</v>
      </c>
      <c r="Y2276" s="22">
        <f t="shared" si="71"/>
        <v>0</v>
      </c>
    </row>
    <row r="2277" spans="1:25" x14ac:dyDescent="0.2">
      <c r="A2277" t="s">
        <v>3706</v>
      </c>
      <c r="B2277" t="s">
        <v>659</v>
      </c>
      <c r="C2277" t="s">
        <v>753</v>
      </c>
      <c r="D2277">
        <v>472</v>
      </c>
      <c r="E2277">
        <v>561</v>
      </c>
      <c r="F2277">
        <v>3</v>
      </c>
      <c r="G2277">
        <v>1000</v>
      </c>
      <c r="H2277">
        <v>5.3</v>
      </c>
      <c r="I2277">
        <v>48</v>
      </c>
      <c r="J2277">
        <v>96</v>
      </c>
      <c r="K2277">
        <v>27445</v>
      </c>
      <c r="L2277">
        <v>9000000</v>
      </c>
      <c r="M2277" s="2">
        <f>VLOOKUP(A2277,Sheet2!$A$1:G6001,2,0)</f>
        <v>40903</v>
      </c>
      <c r="N2277" t="str">
        <f>VLOOKUP(A2277,Sheet2!$A$1:G6001,3,0)</f>
        <v>Color</v>
      </c>
      <c r="O2277" t="str">
        <f>VLOOKUP(A2277,Sheet2!$A$1:G6001,4,0)</f>
        <v>Action</v>
      </c>
      <c r="P2277" t="str">
        <f>VLOOKUP(A2277,Sheet2!$A$1:G6001,5,0)</f>
        <v>English</v>
      </c>
      <c r="Q2277" t="str">
        <f>VLOOKUP(A2277,Sheet2!$A$1:G6001,6,0)</f>
        <v>USA</v>
      </c>
      <c r="R2277" t="str">
        <f>VLOOKUP(A2277,Sheet2!$A$1:G6001,7,0)</f>
        <v>R</v>
      </c>
      <c r="S2277" t="str">
        <f>IF(Table1[[#This Row],[Language]]="English","English","Other language")</f>
        <v>English</v>
      </c>
      <c r="T2277">
        <f>Table1[[#This Row],[Gross Revenue]]-Table1[[#This Row],[Budget]]</f>
        <v>-8972555</v>
      </c>
      <c r="U2277" s="1">
        <f>(Table1[[#This Row],[Gross Revenue]]/Table1[[#This Row],[Budget]])-1</f>
        <v>-0.99695055555555556</v>
      </c>
      <c r="V2277" t="str">
        <f t="shared" si="70"/>
        <v>90-110 minutes</v>
      </c>
      <c r="W2277">
        <f>Table1[[#This Row],[Profit]]/Table1[[#This Row],[Budget]]</f>
        <v>-0.99695055555555556</v>
      </c>
      <c r="X2277" s="22" t="str">
        <f>IF(L2277="","",
IF(L2277&lt;Predictability!$B$1,"Low",
IF(L2277&lt;=Predictability!$B$2,"Mid","High")))</f>
        <v>Mid</v>
      </c>
      <c r="Y2277" s="22">
        <f t="shared" si="71"/>
        <v>0</v>
      </c>
    </row>
    <row r="2278" spans="1:25" x14ac:dyDescent="0.2">
      <c r="A2278" t="s">
        <v>6986</v>
      </c>
      <c r="B2278" t="s">
        <v>3220</v>
      </c>
      <c r="C2278" t="s">
        <v>3221</v>
      </c>
      <c r="D2278">
        <v>48</v>
      </c>
      <c r="E2278">
        <v>48</v>
      </c>
      <c r="F2278">
        <v>330</v>
      </c>
      <c r="G2278">
        <v>26000</v>
      </c>
      <c r="H2278">
        <v>8.5</v>
      </c>
      <c r="I2278">
        <v>115</v>
      </c>
      <c r="J2278">
        <v>102</v>
      </c>
      <c r="K2278">
        <v>2601847</v>
      </c>
      <c r="L2278">
        <v>4000000</v>
      </c>
      <c r="M2278" s="2">
        <f>VLOOKUP(A2278,Sheet2!$A$1:G6002,2,0)</f>
        <v>40894</v>
      </c>
      <c r="N2278" t="str">
        <f>VLOOKUP(A2278,Sheet2!$A$1:G6002,3,0)</f>
        <v>Color</v>
      </c>
      <c r="O2278" t="str">
        <f>VLOOKUP(A2278,Sheet2!$A$1:G6002,4,0)</f>
        <v>Documentary</v>
      </c>
      <c r="P2278" t="str">
        <f>VLOOKUP(A2278,Sheet2!$A$1:G6002,5,0)</f>
        <v>None</v>
      </c>
      <c r="Q2278" t="str">
        <f>VLOOKUP(A2278,Sheet2!$A$1:G6002,6,0)</f>
        <v>USA</v>
      </c>
      <c r="R2278" t="str">
        <f>VLOOKUP(A2278,Sheet2!$A$1:G6002,7,0)</f>
        <v>PG-13</v>
      </c>
      <c r="S2278" t="str">
        <f>IF(Table1[[#This Row],[Language]]="English","English","Other language")</f>
        <v>Other language</v>
      </c>
      <c r="T2278">
        <f>Table1[[#This Row],[Gross Revenue]]-Table1[[#This Row],[Budget]]</f>
        <v>-1398153</v>
      </c>
      <c r="U2278" s="1">
        <f>(Table1[[#This Row],[Gross Revenue]]/Table1[[#This Row],[Budget]])-1</f>
        <v>-0.34953825000000005</v>
      </c>
      <c r="V2278" t="str">
        <f t="shared" si="70"/>
        <v>90-110 minutes</v>
      </c>
      <c r="W2278">
        <f>Table1[[#This Row],[Profit]]/Table1[[#This Row],[Budget]]</f>
        <v>-0.34953824999999999</v>
      </c>
      <c r="X2278" s="22" t="str">
        <f>IF(L2278="","",
IF(L2278&lt;Predictability!$B$1,"Low",
IF(L2278&lt;=Predictability!$B$2,"Mid","High")))</f>
        <v>Low</v>
      </c>
      <c r="Y2278" s="22">
        <f t="shared" si="71"/>
        <v>0</v>
      </c>
    </row>
    <row r="2279" spans="1:25" x14ac:dyDescent="0.2">
      <c r="A2279" t="s">
        <v>4503</v>
      </c>
      <c r="B2279" t="s">
        <v>700</v>
      </c>
      <c r="C2279" t="s">
        <v>266</v>
      </c>
      <c r="D2279">
        <v>12000</v>
      </c>
      <c r="E2279">
        <v>16718</v>
      </c>
      <c r="F2279">
        <v>62</v>
      </c>
      <c r="G2279">
        <v>52000</v>
      </c>
      <c r="H2279">
        <v>6.1</v>
      </c>
      <c r="I2279">
        <v>358</v>
      </c>
      <c r="J2279">
        <v>114</v>
      </c>
      <c r="K2279">
        <v>155181732</v>
      </c>
      <c r="L2279">
        <v>110000000</v>
      </c>
      <c r="M2279" s="2">
        <f>VLOOKUP(A2279,Sheet2!$A$1:G6003,2,0)</f>
        <v>42263</v>
      </c>
      <c r="N2279" t="str">
        <f>VLOOKUP(A2279,Sheet2!$A$1:G6003,3,0)</f>
        <v>Color</v>
      </c>
      <c r="O2279" t="str">
        <f>VLOOKUP(A2279,Sheet2!$A$1:G6003,4,0)</f>
        <v>Action</v>
      </c>
      <c r="P2279" t="str">
        <f>VLOOKUP(A2279,Sheet2!$A$1:G6003,5,0)</f>
        <v>English</v>
      </c>
      <c r="Q2279" t="str">
        <f>VLOOKUP(A2279,Sheet2!$A$1:G6003,6,0)</f>
        <v>USA</v>
      </c>
      <c r="R2279" t="str">
        <f>VLOOKUP(A2279,Sheet2!$A$1:G6003,7,0)</f>
        <v>PG-13</v>
      </c>
      <c r="S2279" t="str">
        <f>IF(Table1[[#This Row],[Language]]="English","English","Other language")</f>
        <v>English</v>
      </c>
      <c r="T2279">
        <f>Table1[[#This Row],[Gross Revenue]]-Table1[[#This Row],[Budget]]</f>
        <v>45181732</v>
      </c>
      <c r="U2279" s="1">
        <f>(Table1[[#This Row],[Gross Revenue]]/Table1[[#This Row],[Budget]])-1</f>
        <v>0.41074301818181813</v>
      </c>
      <c r="V2279" t="str">
        <f t="shared" si="70"/>
        <v>111-130 minutes</v>
      </c>
      <c r="W2279">
        <f>Table1[[#This Row],[Profit]]/Table1[[#This Row],[Budget]]</f>
        <v>0.41074301818181819</v>
      </c>
      <c r="X2279" s="22" t="str">
        <f>IF(L2279="","",
IF(L2279&lt;Predictability!$B$1,"Low",
IF(L2279&lt;=Predictability!$B$2,"Mid","High")))</f>
        <v>High</v>
      </c>
      <c r="Y2279" s="22">
        <f t="shared" si="71"/>
        <v>0</v>
      </c>
    </row>
    <row r="2280" spans="1:25" x14ac:dyDescent="0.2">
      <c r="A2280" t="s">
        <v>4240</v>
      </c>
      <c r="B2280" t="s">
        <v>473</v>
      </c>
      <c r="C2280" t="s">
        <v>1368</v>
      </c>
      <c r="D2280">
        <v>2000</v>
      </c>
      <c r="E2280">
        <v>3892</v>
      </c>
      <c r="F2280">
        <v>24</v>
      </c>
      <c r="G2280">
        <v>11000</v>
      </c>
      <c r="H2280">
        <v>5.9</v>
      </c>
      <c r="I2280">
        <v>244</v>
      </c>
      <c r="J2280">
        <v>108</v>
      </c>
      <c r="K2280">
        <v>23070045</v>
      </c>
      <c r="L2280">
        <v>30000000</v>
      </c>
      <c r="M2280" s="2">
        <f>VLOOKUP(A2280,Sheet2!$A$1:G6004,2,0)</f>
        <v>40648</v>
      </c>
      <c r="N2280" t="str">
        <f>VLOOKUP(A2280,Sheet2!$A$1:G6004,3,0)</f>
        <v>Color</v>
      </c>
      <c r="O2280" t="str">
        <f>VLOOKUP(A2280,Sheet2!$A$1:G6004,4,0)</f>
        <v>Adventure</v>
      </c>
      <c r="P2280" t="str">
        <f>VLOOKUP(A2280,Sheet2!$A$1:G6004,5,0)</f>
        <v>English</v>
      </c>
      <c r="Q2280" t="str">
        <f>VLOOKUP(A2280,Sheet2!$A$1:G6004,6,0)</f>
        <v>USA</v>
      </c>
      <c r="R2280" t="str">
        <f>VLOOKUP(A2280,Sheet2!$A$1:G6004,7,0)</f>
        <v>R</v>
      </c>
      <c r="S2280" t="str">
        <f>IF(Table1[[#This Row],[Language]]="English","English","Other language")</f>
        <v>English</v>
      </c>
      <c r="T2280">
        <f>Table1[[#This Row],[Gross Revenue]]-Table1[[#This Row],[Budget]]</f>
        <v>-6929955</v>
      </c>
      <c r="U2280" s="1">
        <f>(Table1[[#This Row],[Gross Revenue]]/Table1[[#This Row],[Budget]])-1</f>
        <v>-0.2309985</v>
      </c>
      <c r="V2280" t="str">
        <f t="shared" si="70"/>
        <v>90-110 minutes</v>
      </c>
      <c r="W2280">
        <f>Table1[[#This Row],[Profit]]/Table1[[#This Row],[Budget]]</f>
        <v>-0.2309985</v>
      </c>
      <c r="X2280" s="22" t="str">
        <f>IF(L2280="","",
IF(L2280&lt;Predictability!$B$1,"Low",
IF(L2280&lt;=Predictability!$B$2,"Mid","High")))</f>
        <v>Mid</v>
      </c>
      <c r="Y2280" s="22">
        <f t="shared" si="71"/>
        <v>0</v>
      </c>
    </row>
    <row r="2281" spans="1:25" x14ac:dyDescent="0.2">
      <c r="A2281" t="s">
        <v>6425</v>
      </c>
      <c r="B2281" t="s">
        <v>2676</v>
      </c>
      <c r="C2281" t="s">
        <v>2921</v>
      </c>
      <c r="D2281">
        <v>1000</v>
      </c>
      <c r="E2281">
        <v>2140</v>
      </c>
      <c r="F2281">
        <v>15</v>
      </c>
      <c r="G2281">
        <v>0</v>
      </c>
      <c r="H2281">
        <v>7.5</v>
      </c>
      <c r="I2281">
        <v>136</v>
      </c>
      <c r="J2281">
        <v>111</v>
      </c>
      <c r="K2281">
        <v>7691700</v>
      </c>
      <c r="L2281">
        <v>10000000</v>
      </c>
      <c r="M2281" s="2">
        <f>VLOOKUP(A2281,Sheet2!$A$1:G6005,2,0)</f>
        <v>40398</v>
      </c>
      <c r="N2281" t="str">
        <f>VLOOKUP(A2281,Sheet2!$A$1:G6005,3,0)</f>
        <v>Color</v>
      </c>
      <c r="O2281" t="str">
        <f>VLOOKUP(A2281,Sheet2!$A$1:G6005,4,0)</f>
        <v>Drama</v>
      </c>
      <c r="P2281" t="str">
        <f>VLOOKUP(A2281,Sheet2!$A$1:G6005,5,0)</f>
        <v>French</v>
      </c>
      <c r="Q2281" t="str">
        <f>VLOOKUP(A2281,Sheet2!$A$1:G6005,6,0)</f>
        <v>France</v>
      </c>
      <c r="R2281" t="str">
        <f>VLOOKUP(A2281,Sheet2!$A$1:G6005,7,0)</f>
        <v>PG-13</v>
      </c>
      <c r="S2281" t="str">
        <f>IF(Table1[[#This Row],[Language]]="English","English","Other language")</f>
        <v>Other language</v>
      </c>
      <c r="T2281">
        <f>Table1[[#This Row],[Gross Revenue]]-Table1[[#This Row],[Budget]]</f>
        <v>-2308300</v>
      </c>
      <c r="U2281" s="1">
        <f>(Table1[[#This Row],[Gross Revenue]]/Table1[[#This Row],[Budget]])-1</f>
        <v>-0.23082999999999998</v>
      </c>
      <c r="V2281" t="str">
        <f t="shared" si="70"/>
        <v>111-130 minutes</v>
      </c>
      <c r="W2281">
        <f>Table1[[#This Row],[Profit]]/Table1[[#This Row],[Budget]]</f>
        <v>-0.23083000000000001</v>
      </c>
      <c r="X2281" s="22" t="str">
        <f>IF(L2281="","",
IF(L2281&lt;Predictability!$B$1,"Low",
IF(L2281&lt;=Predictability!$B$2,"Mid","High")))</f>
        <v>Mid</v>
      </c>
      <c r="Y2281" s="22">
        <f t="shared" si="71"/>
        <v>0</v>
      </c>
    </row>
    <row r="2282" spans="1:25" x14ac:dyDescent="0.2">
      <c r="A2282" t="s">
        <v>4201</v>
      </c>
      <c r="B2282" t="s">
        <v>1325</v>
      </c>
      <c r="C2282" t="s">
        <v>1326</v>
      </c>
      <c r="D2282">
        <v>13000</v>
      </c>
      <c r="E2282">
        <v>15093</v>
      </c>
      <c r="F2282">
        <v>4</v>
      </c>
      <c r="G2282">
        <v>0</v>
      </c>
      <c r="H2282">
        <v>5.9</v>
      </c>
      <c r="I2282">
        <v>121</v>
      </c>
      <c r="J2282">
        <v>97</v>
      </c>
      <c r="K2282">
        <v>434417</v>
      </c>
      <c r="L2282">
        <v>4600000</v>
      </c>
      <c r="M2282" s="2">
        <f>VLOOKUP(A2282,Sheet2!$A$1:G6006,2,0)</f>
        <v>39202</v>
      </c>
      <c r="N2282" t="str">
        <f>VLOOKUP(A2282,Sheet2!$A$1:G6006,3,0)</f>
        <v>Color</v>
      </c>
      <c r="O2282" t="str">
        <f>VLOOKUP(A2282,Sheet2!$A$1:G6006,4,0)</f>
        <v>Drama</v>
      </c>
      <c r="P2282" t="str">
        <f>VLOOKUP(A2282,Sheet2!$A$1:G6006,5,0)</f>
        <v>English</v>
      </c>
      <c r="Q2282" t="str">
        <f>VLOOKUP(A2282,Sheet2!$A$1:G6006,6,0)</f>
        <v>Spain</v>
      </c>
      <c r="R2282" t="str">
        <f>VLOOKUP(A2282,Sheet2!$A$1:G6006,7,0)</f>
        <v>Not Rated</v>
      </c>
      <c r="S2282" t="str">
        <f>IF(Table1[[#This Row],[Language]]="English","English","Other language")</f>
        <v>English</v>
      </c>
      <c r="T2282">
        <f>Table1[[#This Row],[Gross Revenue]]-Table1[[#This Row],[Budget]]</f>
        <v>-4165583</v>
      </c>
      <c r="U2282" s="1">
        <f>(Table1[[#This Row],[Gross Revenue]]/Table1[[#This Row],[Budget]])-1</f>
        <v>-0.9055615217391304</v>
      </c>
      <c r="V2282" t="str">
        <f t="shared" si="70"/>
        <v>90-110 minutes</v>
      </c>
      <c r="W2282">
        <f>Table1[[#This Row],[Profit]]/Table1[[#This Row],[Budget]]</f>
        <v>-0.9055615217391304</v>
      </c>
      <c r="X2282" s="22" t="str">
        <f>IF(L2282="","",
IF(L2282&lt;Predictability!$B$1,"Low",
IF(L2282&lt;=Predictability!$B$2,"Mid","High")))</f>
        <v>Low</v>
      </c>
      <c r="Y2282" s="22">
        <f t="shared" si="71"/>
        <v>0</v>
      </c>
    </row>
    <row r="2283" spans="1:25" x14ac:dyDescent="0.2">
      <c r="A2283" t="s">
        <v>4832</v>
      </c>
      <c r="B2283" t="s">
        <v>1887</v>
      </c>
      <c r="C2283" t="s">
        <v>946</v>
      </c>
      <c r="D2283">
        <v>749</v>
      </c>
      <c r="E2283">
        <v>1948</v>
      </c>
      <c r="F2283">
        <v>0</v>
      </c>
      <c r="G2283">
        <v>28000</v>
      </c>
      <c r="H2283">
        <v>6.5</v>
      </c>
      <c r="I2283">
        <v>339</v>
      </c>
      <c r="J2283">
        <v>141</v>
      </c>
      <c r="K2283">
        <v>47307550</v>
      </c>
      <c r="L2283">
        <v>45000000</v>
      </c>
      <c r="M2283" s="2">
        <f>VLOOKUP(A2283,Sheet2!$A$1:G6007,2,0)</f>
        <v>41036</v>
      </c>
      <c r="N2283" t="str">
        <f>VLOOKUP(A2283,Sheet2!$A$1:G6007,3,0)</f>
        <v>Black and White</v>
      </c>
      <c r="O2283" t="str">
        <f>VLOOKUP(A2283,Sheet2!$A$1:G6007,4,0)</f>
        <v>Crime</v>
      </c>
      <c r="P2283" t="str">
        <f>VLOOKUP(A2283,Sheet2!$A$1:G6007,5,0)</f>
        <v>English</v>
      </c>
      <c r="Q2283" t="str">
        <f>VLOOKUP(A2283,Sheet2!$A$1:G6007,6,0)</f>
        <v>USA</v>
      </c>
      <c r="R2283" t="str">
        <f>VLOOKUP(A2283,Sheet2!$A$1:G6007,7,0)</f>
        <v>R</v>
      </c>
      <c r="S2283" t="str">
        <f>IF(Table1[[#This Row],[Language]]="English","English","Other language")</f>
        <v>English</v>
      </c>
      <c r="T2283">
        <f>Table1[[#This Row],[Gross Revenue]]-Table1[[#This Row],[Budget]]</f>
        <v>2307550</v>
      </c>
      <c r="U2283" s="1">
        <f>(Table1[[#This Row],[Gross Revenue]]/Table1[[#This Row],[Budget]])-1</f>
        <v>5.1278888888888874E-2</v>
      </c>
      <c r="V2283" t="str">
        <f t="shared" si="70"/>
        <v>131-150 minutes</v>
      </c>
      <c r="W2283">
        <f>Table1[[#This Row],[Profit]]/Table1[[#This Row],[Budget]]</f>
        <v>5.1278888888888888E-2</v>
      </c>
      <c r="X2283" s="22" t="str">
        <f>IF(L2283="","",
IF(L2283&lt;Predictability!$B$1,"Low",
IF(L2283&lt;=Predictability!$B$2,"Mid","High")))</f>
        <v>Mid</v>
      </c>
      <c r="Y2283" s="22">
        <f t="shared" si="71"/>
        <v>0</v>
      </c>
    </row>
    <row r="2284" spans="1:25" x14ac:dyDescent="0.2">
      <c r="A2284" t="s">
        <v>4544</v>
      </c>
      <c r="B2284" t="s">
        <v>1627</v>
      </c>
      <c r="C2284" t="s">
        <v>1628</v>
      </c>
      <c r="D2284">
        <v>656</v>
      </c>
      <c r="E2284">
        <v>1307</v>
      </c>
      <c r="F2284">
        <v>49</v>
      </c>
      <c r="G2284">
        <v>0</v>
      </c>
      <c r="H2284">
        <v>6.1</v>
      </c>
      <c r="I2284">
        <v>101</v>
      </c>
      <c r="J2284">
        <v>112</v>
      </c>
      <c r="K2284">
        <v>91038276</v>
      </c>
      <c r="L2284">
        <v>13000000</v>
      </c>
      <c r="M2284" s="2">
        <f>VLOOKUP(A2284,Sheet2!$A$1:G6008,2,0)</f>
        <v>37237</v>
      </c>
      <c r="N2284" t="str">
        <f>VLOOKUP(A2284,Sheet2!$A$1:G6008,3,0)</f>
        <v>Color</v>
      </c>
      <c r="O2284" t="str">
        <f>VLOOKUP(A2284,Sheet2!$A$1:G6008,4,0)</f>
        <v>Drama</v>
      </c>
      <c r="P2284" t="str">
        <f>VLOOKUP(A2284,Sheet2!$A$1:G6008,5,0)</f>
        <v>English</v>
      </c>
      <c r="Q2284" t="str">
        <f>VLOOKUP(A2284,Sheet2!$A$1:G6008,6,0)</f>
        <v>USA</v>
      </c>
      <c r="R2284" t="str">
        <f>VLOOKUP(A2284,Sheet2!$A$1:G6008,7,0)</f>
        <v>PG-13</v>
      </c>
      <c r="S2284" t="str">
        <f>IF(Table1[[#This Row],[Language]]="English","English","Other language")</f>
        <v>English</v>
      </c>
      <c r="T2284">
        <f>Table1[[#This Row],[Gross Revenue]]-Table1[[#This Row],[Budget]]</f>
        <v>78038276</v>
      </c>
      <c r="U2284" s="1">
        <f>(Table1[[#This Row],[Gross Revenue]]/Table1[[#This Row],[Budget]])-1</f>
        <v>6.0029443076923075</v>
      </c>
      <c r="V2284" t="str">
        <f t="shared" si="70"/>
        <v>111-130 minutes</v>
      </c>
      <c r="W2284">
        <f>Table1[[#This Row],[Profit]]/Table1[[#This Row],[Budget]]</f>
        <v>6.0029443076923075</v>
      </c>
      <c r="X2284" s="22" t="str">
        <f>IF(L2284="","",
IF(L2284&lt;Predictability!$B$1,"Low",
IF(L2284&lt;=Predictability!$B$2,"Mid","High")))</f>
        <v>Mid</v>
      </c>
      <c r="Y2284" s="22">
        <f t="shared" si="71"/>
        <v>1</v>
      </c>
    </row>
    <row r="2285" spans="1:25" x14ac:dyDescent="0.2">
      <c r="A2285" t="s">
        <v>5693</v>
      </c>
      <c r="B2285" t="s">
        <v>720</v>
      </c>
      <c r="C2285" t="s">
        <v>2467</v>
      </c>
      <c r="D2285">
        <v>3000</v>
      </c>
      <c r="E2285">
        <v>5668</v>
      </c>
      <c r="F2285">
        <v>12</v>
      </c>
      <c r="G2285">
        <v>0</v>
      </c>
      <c r="H2285">
        <v>6.9</v>
      </c>
      <c r="I2285">
        <v>121</v>
      </c>
      <c r="J2285">
        <v>92</v>
      </c>
      <c r="K2285">
        <v>8786715</v>
      </c>
      <c r="L2285">
        <v>5000000</v>
      </c>
      <c r="M2285" s="2">
        <f>VLOOKUP(A2285,Sheet2!$A$1:G6009,2,0)</f>
        <v>38050</v>
      </c>
      <c r="N2285" t="str">
        <f>VLOOKUP(A2285,Sheet2!$A$1:G6009,3,0)</f>
        <v>Color</v>
      </c>
      <c r="O2285" t="str">
        <f>VLOOKUP(A2285,Sheet2!$A$1:G6009,4,0)</f>
        <v>Comedy</v>
      </c>
      <c r="P2285" t="str">
        <f>VLOOKUP(A2285,Sheet2!$A$1:G6009,5,0)</f>
        <v>English</v>
      </c>
      <c r="Q2285" t="str">
        <f>VLOOKUP(A2285,Sheet2!$A$1:G6009,6,0)</f>
        <v>USA</v>
      </c>
      <c r="R2285" t="str">
        <f>VLOOKUP(A2285,Sheet2!$A$1:G6009,7,0)</f>
        <v>PG-13</v>
      </c>
      <c r="S2285" t="str">
        <f>IF(Table1[[#This Row],[Language]]="English","English","Other language")</f>
        <v>English</v>
      </c>
      <c r="T2285">
        <f>Table1[[#This Row],[Gross Revenue]]-Table1[[#This Row],[Budget]]</f>
        <v>3786715</v>
      </c>
      <c r="U2285" s="1">
        <f>(Table1[[#This Row],[Gross Revenue]]/Table1[[#This Row],[Budget]])-1</f>
        <v>0.7573430000000001</v>
      </c>
      <c r="V2285" t="str">
        <f t="shared" si="70"/>
        <v>90-110 minutes</v>
      </c>
      <c r="W2285">
        <f>Table1[[#This Row],[Profit]]/Table1[[#This Row],[Budget]]</f>
        <v>0.75734299999999999</v>
      </c>
      <c r="X2285" s="22" t="str">
        <f>IF(L2285="","",
IF(L2285&lt;Predictability!$B$1,"Low",
IF(L2285&lt;=Predictability!$B$2,"Mid","High")))</f>
        <v>Low</v>
      </c>
      <c r="Y2285" s="22">
        <f t="shared" si="71"/>
        <v>1</v>
      </c>
    </row>
    <row r="2286" spans="1:25" x14ac:dyDescent="0.2">
      <c r="A2286" t="s">
        <v>6463</v>
      </c>
      <c r="B2286" t="s">
        <v>606</v>
      </c>
      <c r="C2286" t="s">
        <v>1450</v>
      </c>
      <c r="D2286">
        <v>15000</v>
      </c>
      <c r="E2286">
        <v>19809</v>
      </c>
      <c r="F2286">
        <v>102</v>
      </c>
      <c r="G2286">
        <v>39000</v>
      </c>
      <c r="H2286">
        <v>7.5</v>
      </c>
      <c r="I2286">
        <v>405</v>
      </c>
      <c r="J2286">
        <v>125</v>
      </c>
      <c r="K2286">
        <v>83299761</v>
      </c>
      <c r="L2286">
        <v>35000000</v>
      </c>
      <c r="M2286" s="2">
        <f>VLOOKUP(A2286,Sheet2!$A$1:G6010,2,0)</f>
        <v>41629</v>
      </c>
      <c r="N2286" t="str">
        <f>VLOOKUP(A2286,Sheet2!$A$1:G6010,3,0)</f>
        <v>Color</v>
      </c>
      <c r="O2286" t="str">
        <f>VLOOKUP(A2286,Sheet2!$A$1:G6010,4,0)</f>
        <v>Biography</v>
      </c>
      <c r="P2286" t="str">
        <f>VLOOKUP(A2286,Sheet2!$A$1:G6010,5,0)</f>
        <v>English</v>
      </c>
      <c r="Q2286" t="str">
        <f>VLOOKUP(A2286,Sheet2!$A$1:G6010,6,0)</f>
        <v>USA</v>
      </c>
      <c r="R2286" t="str">
        <f>VLOOKUP(A2286,Sheet2!$A$1:G6010,7,0)</f>
        <v>PG-13</v>
      </c>
      <c r="S2286" t="str">
        <f>IF(Table1[[#This Row],[Language]]="English","English","Other language")</f>
        <v>English</v>
      </c>
      <c r="T2286">
        <f>Table1[[#This Row],[Gross Revenue]]-Table1[[#This Row],[Budget]]</f>
        <v>48299761</v>
      </c>
      <c r="U2286" s="1">
        <f>(Table1[[#This Row],[Gross Revenue]]/Table1[[#This Row],[Budget]])-1</f>
        <v>1.3799931714285716</v>
      </c>
      <c r="V2286" t="str">
        <f t="shared" si="70"/>
        <v>111-130 minutes</v>
      </c>
      <c r="W2286">
        <f>Table1[[#This Row],[Profit]]/Table1[[#This Row],[Budget]]</f>
        <v>1.3799931714285714</v>
      </c>
      <c r="X2286" s="22" t="str">
        <f>IF(L2286="","",
IF(L2286&lt;Predictability!$B$1,"Low",
IF(L2286&lt;=Predictability!$B$2,"Mid","High")))</f>
        <v>Mid</v>
      </c>
      <c r="Y2286" s="22">
        <f t="shared" si="71"/>
        <v>1</v>
      </c>
    </row>
    <row r="2287" spans="1:25" x14ac:dyDescent="0.2">
      <c r="A2287" t="s">
        <v>7011</v>
      </c>
      <c r="B2287" t="s">
        <v>606</v>
      </c>
      <c r="C2287" t="s">
        <v>1734</v>
      </c>
      <c r="D2287">
        <v>15000</v>
      </c>
      <c r="E2287">
        <v>44998</v>
      </c>
      <c r="F2287">
        <v>14000</v>
      </c>
      <c r="G2287">
        <v>22000</v>
      </c>
      <c r="H2287">
        <v>8.6</v>
      </c>
      <c r="I2287">
        <v>219</v>
      </c>
      <c r="J2287">
        <v>169</v>
      </c>
      <c r="K2287">
        <v>216119491</v>
      </c>
      <c r="L2287">
        <v>70000000</v>
      </c>
      <c r="M2287" s="2">
        <f>VLOOKUP(A2287,Sheet2!$A$1:G6011,2,0)</f>
        <v>36134</v>
      </c>
      <c r="N2287" t="str">
        <f>VLOOKUP(A2287,Sheet2!$A$1:G6011,3,0)</f>
        <v>Color</v>
      </c>
      <c r="O2287" t="str">
        <f>VLOOKUP(A2287,Sheet2!$A$1:G6011,4,0)</f>
        <v>Action</v>
      </c>
      <c r="P2287" t="str">
        <f>VLOOKUP(A2287,Sheet2!$A$1:G6011,5,0)</f>
        <v>English</v>
      </c>
      <c r="Q2287" t="str">
        <f>VLOOKUP(A2287,Sheet2!$A$1:G6011,6,0)</f>
        <v>USA</v>
      </c>
      <c r="R2287" t="str">
        <f>VLOOKUP(A2287,Sheet2!$A$1:G6011,7,0)</f>
        <v>R</v>
      </c>
      <c r="S2287" t="str">
        <f>IF(Table1[[#This Row],[Language]]="English","English","Other language")</f>
        <v>English</v>
      </c>
      <c r="T2287">
        <f>Table1[[#This Row],[Gross Revenue]]-Table1[[#This Row],[Budget]]</f>
        <v>146119491</v>
      </c>
      <c r="U2287" s="1">
        <f>(Table1[[#This Row],[Gross Revenue]]/Table1[[#This Row],[Budget]])-1</f>
        <v>2.0874212999999999</v>
      </c>
      <c r="V2287" t="str">
        <f t="shared" si="70"/>
        <v>&gt;150 minutes</v>
      </c>
      <c r="W2287">
        <f>Table1[[#This Row],[Profit]]/Table1[[#This Row],[Budget]]</f>
        <v>2.0874212999999999</v>
      </c>
      <c r="X2287" s="22" t="str">
        <f>IF(L2287="","",
IF(L2287&lt;Predictability!$B$1,"Low",
IF(L2287&lt;=Predictability!$B$2,"Mid","High")))</f>
        <v>High</v>
      </c>
      <c r="Y2287" s="22">
        <f t="shared" si="71"/>
        <v>1</v>
      </c>
    </row>
    <row r="2288" spans="1:25" x14ac:dyDescent="0.2">
      <c r="A2288" t="s">
        <v>4247</v>
      </c>
      <c r="B2288" t="s">
        <v>1374</v>
      </c>
      <c r="C2288" t="s">
        <v>102</v>
      </c>
      <c r="D2288">
        <v>240</v>
      </c>
      <c r="E2288">
        <v>664</v>
      </c>
      <c r="F2288">
        <v>221</v>
      </c>
      <c r="G2288">
        <v>739</v>
      </c>
      <c r="H2288">
        <v>5.9</v>
      </c>
      <c r="I2288">
        <v>97</v>
      </c>
      <c r="J2288">
        <v>96</v>
      </c>
      <c r="K2288">
        <v>19351569</v>
      </c>
      <c r="L2288">
        <v>22000000</v>
      </c>
      <c r="M2288" s="2">
        <f>VLOOKUP(A2288,Sheet2!$A$1:G6012,2,0)</f>
        <v>37052</v>
      </c>
      <c r="N2288" t="str">
        <f>VLOOKUP(A2288,Sheet2!$A$1:G6012,3,0)</f>
        <v>Color</v>
      </c>
      <c r="O2288" t="str">
        <f>VLOOKUP(A2288,Sheet2!$A$1:G6012,4,0)</f>
        <v>Comedy</v>
      </c>
      <c r="P2288" t="str">
        <f>VLOOKUP(A2288,Sheet2!$A$1:G6012,5,0)</f>
        <v>English</v>
      </c>
      <c r="Q2288" t="str">
        <f>VLOOKUP(A2288,Sheet2!$A$1:G6012,6,0)</f>
        <v>USA</v>
      </c>
      <c r="R2288" t="str">
        <f>VLOOKUP(A2288,Sheet2!$A$1:G6012,7,0)</f>
        <v>PG-13</v>
      </c>
      <c r="S2288" t="str">
        <f>IF(Table1[[#This Row],[Language]]="English","English","Other language")</f>
        <v>English</v>
      </c>
      <c r="T2288">
        <f>Table1[[#This Row],[Gross Revenue]]-Table1[[#This Row],[Budget]]</f>
        <v>-2648431</v>
      </c>
      <c r="U2288" s="1">
        <f>(Table1[[#This Row],[Gross Revenue]]/Table1[[#This Row],[Budget]])-1</f>
        <v>-0.12038322727272732</v>
      </c>
      <c r="V2288" t="str">
        <f t="shared" si="70"/>
        <v>90-110 minutes</v>
      </c>
      <c r="W2288">
        <f>Table1[[#This Row],[Profit]]/Table1[[#This Row],[Budget]]</f>
        <v>-0.12038322727272727</v>
      </c>
      <c r="X2288" s="22" t="str">
        <f>IF(L2288="","",
IF(L2288&lt;Predictability!$B$1,"Low",
IF(L2288&lt;=Predictability!$B$2,"Mid","High")))</f>
        <v>Mid</v>
      </c>
      <c r="Y2288" s="22">
        <f t="shared" si="71"/>
        <v>0</v>
      </c>
    </row>
    <row r="2289" spans="1:25" x14ac:dyDescent="0.2">
      <c r="A2289" t="s">
        <v>6687</v>
      </c>
      <c r="B2289" t="s">
        <v>1357</v>
      </c>
      <c r="C2289" t="s">
        <v>2199</v>
      </c>
      <c r="D2289">
        <v>2000</v>
      </c>
      <c r="E2289">
        <v>5161</v>
      </c>
      <c r="F2289">
        <v>0</v>
      </c>
      <c r="G2289">
        <v>0</v>
      </c>
      <c r="H2289">
        <v>7.7</v>
      </c>
      <c r="I2289">
        <v>287</v>
      </c>
      <c r="J2289">
        <v>103</v>
      </c>
      <c r="K2289">
        <v>55153403</v>
      </c>
      <c r="L2289">
        <v>1200000</v>
      </c>
      <c r="M2289" s="2">
        <f>VLOOKUP(A2289,Sheet2!$A$1:G6013,2,0)</f>
        <v>38127</v>
      </c>
      <c r="N2289" t="str">
        <f>VLOOKUP(A2289,Sheet2!$A$1:G6013,3,0)</f>
        <v>Color</v>
      </c>
      <c r="O2289" t="str">
        <f>VLOOKUP(A2289,Sheet2!$A$1:G6013,4,0)</f>
        <v>Horror</v>
      </c>
      <c r="P2289" t="str">
        <f>VLOOKUP(A2289,Sheet2!$A$1:G6013,5,0)</f>
        <v>English</v>
      </c>
      <c r="Q2289" t="str">
        <f>VLOOKUP(A2289,Sheet2!$A$1:G6013,6,0)</f>
        <v>USA</v>
      </c>
      <c r="R2289" t="str">
        <f>VLOOKUP(A2289,Sheet2!$A$1:G6013,7,0)</f>
        <v>R</v>
      </c>
      <c r="S2289" t="str">
        <f>IF(Table1[[#This Row],[Language]]="English","English","Other language")</f>
        <v>English</v>
      </c>
      <c r="T2289">
        <f>Table1[[#This Row],[Gross Revenue]]-Table1[[#This Row],[Budget]]</f>
        <v>53953403</v>
      </c>
      <c r="U2289" s="1">
        <f>(Table1[[#This Row],[Gross Revenue]]/Table1[[#This Row],[Budget]])-1</f>
        <v>44.961169166666664</v>
      </c>
      <c r="V2289" t="str">
        <f t="shared" si="70"/>
        <v>90-110 minutes</v>
      </c>
      <c r="W2289">
        <f>Table1[[#This Row],[Profit]]/Table1[[#This Row],[Budget]]</f>
        <v>44.961169166666664</v>
      </c>
      <c r="X2289" s="22" t="str">
        <f>IF(L2289="","",
IF(L2289&lt;Predictability!$B$1,"Low",
IF(L2289&lt;=Predictability!$B$2,"Mid","High")))</f>
        <v>Low</v>
      </c>
      <c r="Y2289" s="22">
        <f t="shared" si="71"/>
        <v>1</v>
      </c>
    </row>
    <row r="2290" spans="1:25" x14ac:dyDescent="0.2">
      <c r="A2290" t="s">
        <v>3999</v>
      </c>
      <c r="B2290" t="s">
        <v>1106</v>
      </c>
      <c r="C2290" t="s">
        <v>1107</v>
      </c>
      <c r="D2290">
        <v>723</v>
      </c>
      <c r="E2290">
        <v>1978</v>
      </c>
      <c r="F2290">
        <v>52</v>
      </c>
      <c r="G2290">
        <v>12000</v>
      </c>
      <c r="H2290">
        <v>5.6</v>
      </c>
      <c r="I2290">
        <v>178</v>
      </c>
      <c r="J2290">
        <v>90</v>
      </c>
      <c r="K2290">
        <v>45670855</v>
      </c>
      <c r="L2290">
        <v>20000000</v>
      </c>
      <c r="M2290" s="2">
        <f>VLOOKUP(A2290,Sheet2!$A$1:G6014,2,0)</f>
        <v>40444</v>
      </c>
      <c r="N2290" t="str">
        <f>VLOOKUP(A2290,Sheet2!$A$1:G6014,3,0)</f>
        <v>Color</v>
      </c>
      <c r="O2290" t="str">
        <f>VLOOKUP(A2290,Sheet2!$A$1:G6014,4,0)</f>
        <v>Horror</v>
      </c>
      <c r="P2290" t="str">
        <f>VLOOKUP(A2290,Sheet2!$A$1:G6014,5,0)</f>
        <v>English</v>
      </c>
      <c r="Q2290" t="str">
        <f>VLOOKUP(A2290,Sheet2!$A$1:G6014,6,0)</f>
        <v>Canada</v>
      </c>
      <c r="R2290" t="str">
        <f>VLOOKUP(A2290,Sheet2!$A$1:G6014,7,0)</f>
        <v>R</v>
      </c>
      <c r="S2290" t="str">
        <f>IF(Table1[[#This Row],[Language]]="English","English","Other language")</f>
        <v>English</v>
      </c>
      <c r="T2290">
        <f>Table1[[#This Row],[Gross Revenue]]-Table1[[#This Row],[Budget]]</f>
        <v>25670855</v>
      </c>
      <c r="U2290" s="1">
        <f>(Table1[[#This Row],[Gross Revenue]]/Table1[[#This Row],[Budget]])-1</f>
        <v>1.2835427500000001</v>
      </c>
      <c r="V2290" t="str">
        <f t="shared" si="70"/>
        <v>90-110 minutes</v>
      </c>
      <c r="W2290">
        <f>Table1[[#This Row],[Profit]]/Table1[[#This Row],[Budget]]</f>
        <v>1.2835427500000001</v>
      </c>
      <c r="X2290" s="22" t="str">
        <f>IF(L2290="","",
IF(L2290&lt;Predictability!$B$1,"Low",
IF(L2290&lt;=Predictability!$B$2,"Mid","High")))</f>
        <v>Mid</v>
      </c>
      <c r="Y2290" s="22">
        <f t="shared" si="71"/>
        <v>1</v>
      </c>
    </row>
    <row r="2291" spans="1:25" x14ac:dyDescent="0.2">
      <c r="A2291" t="s">
        <v>5289</v>
      </c>
      <c r="B2291" t="s">
        <v>1104</v>
      </c>
      <c r="C2291" t="s">
        <v>1423</v>
      </c>
      <c r="D2291">
        <v>1000</v>
      </c>
      <c r="E2291">
        <v>4134</v>
      </c>
      <c r="F2291">
        <v>163</v>
      </c>
      <c r="G2291">
        <v>0</v>
      </c>
      <c r="H2291">
        <v>6.6</v>
      </c>
      <c r="I2291">
        <v>250</v>
      </c>
      <c r="J2291">
        <v>95</v>
      </c>
      <c r="K2291">
        <v>87025093</v>
      </c>
      <c r="L2291">
        <v>4000000</v>
      </c>
      <c r="M2291" s="2">
        <f>VLOOKUP(A2291,Sheet2!$A$1:G6015,2,0)</f>
        <v>38679</v>
      </c>
      <c r="N2291" t="str">
        <f>VLOOKUP(A2291,Sheet2!$A$1:G6015,3,0)</f>
        <v>Color</v>
      </c>
      <c r="O2291" t="str">
        <f>VLOOKUP(A2291,Sheet2!$A$1:G6015,4,0)</f>
        <v>Horror</v>
      </c>
      <c r="P2291" t="str">
        <f>VLOOKUP(A2291,Sheet2!$A$1:G6015,5,0)</f>
        <v>English</v>
      </c>
      <c r="Q2291" t="str">
        <f>VLOOKUP(A2291,Sheet2!$A$1:G6015,6,0)</f>
        <v>USA</v>
      </c>
      <c r="R2291" t="str">
        <f>VLOOKUP(A2291,Sheet2!$A$1:G6015,7,0)</f>
        <v>R</v>
      </c>
      <c r="S2291" t="str">
        <f>IF(Table1[[#This Row],[Language]]="English","English","Other language")</f>
        <v>English</v>
      </c>
      <c r="T2291">
        <f>Table1[[#This Row],[Gross Revenue]]-Table1[[#This Row],[Budget]]</f>
        <v>83025093</v>
      </c>
      <c r="U2291" s="1">
        <f>(Table1[[#This Row],[Gross Revenue]]/Table1[[#This Row],[Budget]])-1</f>
        <v>20.75627325</v>
      </c>
      <c r="V2291" t="str">
        <f t="shared" si="70"/>
        <v>90-110 minutes</v>
      </c>
      <c r="W2291">
        <f>Table1[[#This Row],[Profit]]/Table1[[#This Row],[Budget]]</f>
        <v>20.75627325</v>
      </c>
      <c r="X2291" s="22" t="str">
        <f>IF(L2291="","",
IF(L2291&lt;Predictability!$B$1,"Low",
IF(L2291&lt;=Predictability!$B$2,"Mid","High")))</f>
        <v>Low</v>
      </c>
      <c r="Y2291" s="22">
        <f t="shared" si="71"/>
        <v>1</v>
      </c>
    </row>
    <row r="2292" spans="1:25" x14ac:dyDescent="0.2">
      <c r="A2292" t="s">
        <v>4685</v>
      </c>
      <c r="B2292" t="s">
        <v>1106</v>
      </c>
      <c r="C2292" t="s">
        <v>1423</v>
      </c>
      <c r="D2292">
        <v>723</v>
      </c>
      <c r="E2292">
        <v>3189</v>
      </c>
      <c r="F2292">
        <v>163</v>
      </c>
      <c r="G2292">
        <v>0</v>
      </c>
      <c r="H2292">
        <v>6.2</v>
      </c>
      <c r="I2292">
        <v>210</v>
      </c>
      <c r="J2292">
        <v>121</v>
      </c>
      <c r="K2292">
        <v>80150343</v>
      </c>
      <c r="L2292">
        <v>10000000</v>
      </c>
      <c r="M2292" s="2">
        <f>VLOOKUP(A2292,Sheet2!$A$1:G6016,2,0)</f>
        <v>38787</v>
      </c>
      <c r="N2292" t="str">
        <f>VLOOKUP(A2292,Sheet2!$A$1:G6016,3,0)</f>
        <v>Color</v>
      </c>
      <c r="O2292" t="str">
        <f>VLOOKUP(A2292,Sheet2!$A$1:G6016,4,0)</f>
        <v>Horror</v>
      </c>
      <c r="P2292" t="str">
        <f>VLOOKUP(A2292,Sheet2!$A$1:G6016,5,0)</f>
        <v>English</v>
      </c>
      <c r="Q2292" t="str">
        <f>VLOOKUP(A2292,Sheet2!$A$1:G6016,6,0)</f>
        <v>USA</v>
      </c>
      <c r="R2292" t="str">
        <f>VLOOKUP(A2292,Sheet2!$A$1:G6016,7,0)</f>
        <v>R</v>
      </c>
      <c r="S2292" t="str">
        <f>IF(Table1[[#This Row],[Language]]="English","English","Other language")</f>
        <v>English</v>
      </c>
      <c r="T2292">
        <f>Table1[[#This Row],[Gross Revenue]]-Table1[[#This Row],[Budget]]</f>
        <v>70150343</v>
      </c>
      <c r="U2292" s="1">
        <f>(Table1[[#This Row],[Gross Revenue]]/Table1[[#This Row],[Budget]])-1</f>
        <v>7.0150342999999999</v>
      </c>
      <c r="V2292" t="str">
        <f t="shared" si="70"/>
        <v>111-130 minutes</v>
      </c>
      <c r="W2292">
        <f>Table1[[#This Row],[Profit]]/Table1[[#This Row],[Budget]]</f>
        <v>7.0150342999999999</v>
      </c>
      <c r="X2292" s="22" t="str">
        <f>IF(L2292="","",
IF(L2292&lt;Predictability!$B$1,"Low",
IF(L2292&lt;=Predictability!$B$2,"Mid","High")))</f>
        <v>Mid</v>
      </c>
      <c r="Y2292" s="22">
        <f t="shared" si="71"/>
        <v>1</v>
      </c>
    </row>
    <row r="2293" spans="1:25" x14ac:dyDescent="0.2">
      <c r="A2293" t="s">
        <v>4305</v>
      </c>
      <c r="B2293" t="s">
        <v>1106</v>
      </c>
      <c r="C2293" t="s">
        <v>1423</v>
      </c>
      <c r="D2293">
        <v>723</v>
      </c>
      <c r="E2293">
        <v>3492</v>
      </c>
      <c r="F2293">
        <v>163</v>
      </c>
      <c r="G2293">
        <v>0</v>
      </c>
      <c r="H2293">
        <v>5.9</v>
      </c>
      <c r="I2293">
        <v>190</v>
      </c>
      <c r="J2293">
        <v>96</v>
      </c>
      <c r="K2293">
        <v>63270259</v>
      </c>
      <c r="L2293">
        <v>10000000</v>
      </c>
      <c r="M2293" s="2">
        <f>VLOOKUP(A2293,Sheet2!$A$1:G6017,2,0)</f>
        <v>39290</v>
      </c>
      <c r="N2293" t="str">
        <f>VLOOKUP(A2293,Sheet2!$A$1:G6017,3,0)</f>
        <v>Color</v>
      </c>
      <c r="O2293" t="str">
        <f>VLOOKUP(A2293,Sheet2!$A$1:G6017,4,0)</f>
        <v>Horror</v>
      </c>
      <c r="P2293" t="str">
        <f>VLOOKUP(A2293,Sheet2!$A$1:G6017,5,0)</f>
        <v>English</v>
      </c>
      <c r="Q2293" t="str">
        <f>VLOOKUP(A2293,Sheet2!$A$1:G6017,6,0)</f>
        <v>USA</v>
      </c>
      <c r="R2293" t="str">
        <f>VLOOKUP(A2293,Sheet2!$A$1:G6017,7,0)</f>
        <v>R</v>
      </c>
      <c r="S2293" t="str">
        <f>IF(Table1[[#This Row],[Language]]="English","English","Other language")</f>
        <v>English</v>
      </c>
      <c r="T2293">
        <f>Table1[[#This Row],[Gross Revenue]]-Table1[[#This Row],[Budget]]</f>
        <v>53270259</v>
      </c>
      <c r="U2293" s="1">
        <f>(Table1[[#This Row],[Gross Revenue]]/Table1[[#This Row],[Budget]])-1</f>
        <v>5.3270258999999998</v>
      </c>
      <c r="V2293" t="str">
        <f t="shared" si="70"/>
        <v>90-110 minutes</v>
      </c>
      <c r="W2293">
        <f>Table1[[#This Row],[Profit]]/Table1[[#This Row],[Budget]]</f>
        <v>5.3270258999999998</v>
      </c>
      <c r="X2293" s="22" t="str">
        <f>IF(L2293="","",
IF(L2293&lt;Predictability!$B$1,"Low",
IF(L2293&lt;=Predictability!$B$2,"Mid","High")))</f>
        <v>Mid</v>
      </c>
      <c r="Y2293" s="22">
        <f t="shared" si="71"/>
        <v>1</v>
      </c>
    </row>
    <row r="2294" spans="1:25" x14ac:dyDescent="0.2">
      <c r="A2294" t="s">
        <v>4187</v>
      </c>
      <c r="B2294" t="s">
        <v>892</v>
      </c>
      <c r="C2294" t="s">
        <v>1304</v>
      </c>
      <c r="D2294">
        <v>3000</v>
      </c>
      <c r="E2294">
        <v>5286</v>
      </c>
      <c r="F2294">
        <v>43</v>
      </c>
      <c r="G2294">
        <v>0</v>
      </c>
      <c r="H2294">
        <v>5.8</v>
      </c>
      <c r="I2294">
        <v>160</v>
      </c>
      <c r="J2294">
        <v>95</v>
      </c>
      <c r="K2294">
        <v>56729973</v>
      </c>
      <c r="L2294">
        <v>10800000</v>
      </c>
      <c r="M2294" s="2">
        <f>VLOOKUP(A2294,Sheet2!$A$1:G6018,2,0)</f>
        <v>39474</v>
      </c>
      <c r="N2294" t="str">
        <f>VLOOKUP(A2294,Sheet2!$A$1:G6018,3,0)</f>
        <v>Color</v>
      </c>
      <c r="O2294" t="str">
        <f>VLOOKUP(A2294,Sheet2!$A$1:G6018,4,0)</f>
        <v>Horror</v>
      </c>
      <c r="P2294" t="str">
        <f>VLOOKUP(A2294,Sheet2!$A$1:G6018,5,0)</f>
        <v>English</v>
      </c>
      <c r="Q2294" t="str">
        <f>VLOOKUP(A2294,Sheet2!$A$1:G6018,6,0)</f>
        <v>USA</v>
      </c>
      <c r="R2294" t="str">
        <f>VLOOKUP(A2294,Sheet2!$A$1:G6018,7,0)</f>
        <v>R</v>
      </c>
      <c r="S2294" t="str">
        <f>IF(Table1[[#This Row],[Language]]="English","English","Other language")</f>
        <v>English</v>
      </c>
      <c r="T2294">
        <f>Table1[[#This Row],[Gross Revenue]]-Table1[[#This Row],[Budget]]</f>
        <v>45929973</v>
      </c>
      <c r="U2294" s="1">
        <f>(Table1[[#This Row],[Gross Revenue]]/Table1[[#This Row],[Budget]])-1</f>
        <v>4.2527752777777774</v>
      </c>
      <c r="V2294" t="str">
        <f t="shared" si="70"/>
        <v>90-110 minutes</v>
      </c>
      <c r="W2294">
        <f>Table1[[#This Row],[Profit]]/Table1[[#This Row],[Budget]]</f>
        <v>4.2527752777777774</v>
      </c>
      <c r="X2294" s="22" t="str">
        <f>IF(L2294="","",
IF(L2294&lt;Predictability!$B$1,"Low",
IF(L2294&lt;=Predictability!$B$2,"Mid","High")))</f>
        <v>Mid</v>
      </c>
      <c r="Y2294" s="22">
        <f t="shared" si="71"/>
        <v>1</v>
      </c>
    </row>
    <row r="2295" spans="1:25" x14ac:dyDescent="0.2">
      <c r="A2295" t="s">
        <v>4401</v>
      </c>
      <c r="B2295" t="s">
        <v>1106</v>
      </c>
      <c r="C2295" t="s">
        <v>1107</v>
      </c>
      <c r="D2295">
        <v>723</v>
      </c>
      <c r="E2295">
        <v>3101</v>
      </c>
      <c r="F2295">
        <v>52</v>
      </c>
      <c r="G2295">
        <v>0</v>
      </c>
      <c r="H2295">
        <v>6</v>
      </c>
      <c r="I2295">
        <v>156</v>
      </c>
      <c r="J2295">
        <v>92</v>
      </c>
      <c r="K2295">
        <v>27669413</v>
      </c>
      <c r="L2295">
        <v>11000000</v>
      </c>
      <c r="M2295" s="2">
        <f>VLOOKUP(A2295,Sheet2!$A$1:G6019,2,0)</f>
        <v>40051</v>
      </c>
      <c r="N2295" t="str">
        <f>VLOOKUP(A2295,Sheet2!$A$1:G6019,3,0)</f>
        <v>Color</v>
      </c>
      <c r="O2295" t="str">
        <f>VLOOKUP(A2295,Sheet2!$A$1:G6019,4,0)</f>
        <v>Horror</v>
      </c>
      <c r="P2295" t="str">
        <f>VLOOKUP(A2295,Sheet2!$A$1:G6019,5,0)</f>
        <v>English</v>
      </c>
      <c r="Q2295" t="str">
        <f>VLOOKUP(A2295,Sheet2!$A$1:G6019,6,0)</f>
        <v>Canada</v>
      </c>
      <c r="R2295" t="str">
        <f>VLOOKUP(A2295,Sheet2!$A$1:G6019,7,0)</f>
        <v>R</v>
      </c>
      <c r="S2295" t="str">
        <f>IF(Table1[[#This Row],[Language]]="English","English","Other language")</f>
        <v>English</v>
      </c>
      <c r="T2295">
        <f>Table1[[#This Row],[Gross Revenue]]-Table1[[#This Row],[Budget]]</f>
        <v>16669413</v>
      </c>
      <c r="U2295" s="1">
        <f>(Table1[[#This Row],[Gross Revenue]]/Table1[[#This Row],[Budget]])-1</f>
        <v>1.5154011818181816</v>
      </c>
      <c r="V2295" t="str">
        <f t="shared" si="70"/>
        <v>90-110 minutes</v>
      </c>
      <c r="W2295">
        <f>Table1[[#This Row],[Profit]]/Table1[[#This Row],[Budget]]</f>
        <v>1.5154011818181818</v>
      </c>
      <c r="X2295" s="22" t="str">
        <f>IF(L2295="","",
IF(L2295&lt;Predictability!$B$1,"Low",
IF(L2295&lt;=Predictability!$B$2,"Mid","High")))</f>
        <v>Mid</v>
      </c>
      <c r="Y2295" s="22">
        <f t="shared" si="71"/>
        <v>1</v>
      </c>
    </row>
    <row r="2296" spans="1:25" x14ac:dyDescent="0.2">
      <c r="A2296" t="s">
        <v>3539</v>
      </c>
      <c r="B2296" t="s">
        <v>505</v>
      </c>
      <c r="C2296" t="s">
        <v>506</v>
      </c>
      <c r="D2296">
        <v>849</v>
      </c>
      <c r="E2296">
        <v>2413</v>
      </c>
      <c r="F2296">
        <v>6</v>
      </c>
      <c r="G2296">
        <v>295</v>
      </c>
      <c r="H2296">
        <v>4.9000000000000004</v>
      </c>
      <c r="I2296">
        <v>87</v>
      </c>
      <c r="J2296">
        <v>95</v>
      </c>
      <c r="K2296">
        <v>5516708</v>
      </c>
      <c r="L2296">
        <v>25000000</v>
      </c>
      <c r="M2296" s="2">
        <f>VLOOKUP(A2296,Sheet2!$A$1:G6020,2,0)</f>
        <v>37002</v>
      </c>
      <c r="N2296" t="str">
        <f>VLOOKUP(A2296,Sheet2!$A$1:G6020,3,0)</f>
        <v>Color</v>
      </c>
      <c r="O2296" t="str">
        <f>VLOOKUP(A2296,Sheet2!$A$1:G6020,4,0)</f>
        <v>Comedy</v>
      </c>
      <c r="P2296" t="str">
        <f>VLOOKUP(A2296,Sheet2!$A$1:G6020,5,0)</f>
        <v>English</v>
      </c>
      <c r="Q2296" t="str">
        <f>VLOOKUP(A2296,Sheet2!$A$1:G6020,6,0)</f>
        <v>USA</v>
      </c>
      <c r="R2296" t="str">
        <f>VLOOKUP(A2296,Sheet2!$A$1:G6020,7,0)</f>
        <v>R</v>
      </c>
      <c r="S2296" t="str">
        <f>IF(Table1[[#This Row],[Language]]="English","English","Other language")</f>
        <v>English</v>
      </c>
      <c r="T2296">
        <f>Table1[[#This Row],[Gross Revenue]]-Table1[[#This Row],[Budget]]</f>
        <v>-19483292</v>
      </c>
      <c r="U2296" s="1">
        <f>(Table1[[#This Row],[Gross Revenue]]/Table1[[#This Row],[Budget]])-1</f>
        <v>-0.77933167999999997</v>
      </c>
      <c r="V2296" t="str">
        <f t="shared" si="70"/>
        <v>90-110 minutes</v>
      </c>
      <c r="W2296">
        <f>Table1[[#This Row],[Profit]]/Table1[[#This Row],[Budget]]</f>
        <v>-0.77933167999999997</v>
      </c>
      <c r="X2296" s="22" t="str">
        <f>IF(L2296="","",
IF(L2296&lt;Predictability!$B$1,"Low",
IF(L2296&lt;=Predictability!$B$2,"Mid","High")))</f>
        <v>Mid</v>
      </c>
      <c r="Y2296" s="22">
        <f t="shared" si="71"/>
        <v>0</v>
      </c>
    </row>
    <row r="2297" spans="1:25" x14ac:dyDescent="0.2">
      <c r="A2297" t="s">
        <v>4908</v>
      </c>
      <c r="B2297" t="s">
        <v>101</v>
      </c>
      <c r="C2297" t="s">
        <v>1066</v>
      </c>
      <c r="D2297">
        <v>14000</v>
      </c>
      <c r="E2297">
        <v>16464</v>
      </c>
      <c r="F2297">
        <v>0</v>
      </c>
      <c r="G2297">
        <v>19000</v>
      </c>
      <c r="H2297">
        <v>8.3000000000000007</v>
      </c>
      <c r="I2297">
        <v>147</v>
      </c>
      <c r="J2297">
        <v>142</v>
      </c>
      <c r="K2297">
        <v>44700000</v>
      </c>
      <c r="L2297">
        <v>25000000</v>
      </c>
      <c r="M2297" s="2">
        <f>VLOOKUP(A2297,Sheet2!$A$1:G6021,2,0)</f>
        <v>30380</v>
      </c>
      <c r="N2297" t="str">
        <f>VLOOKUP(A2297,Sheet2!$A$1:G6021,3,0)</f>
        <v>Color</v>
      </c>
      <c r="O2297" t="str">
        <f>VLOOKUP(A2297,Sheet2!$A$1:G6021,4,0)</f>
        <v>Crime</v>
      </c>
      <c r="P2297" t="str">
        <f>VLOOKUP(A2297,Sheet2!$A$1:G6021,5,0)</f>
        <v>English</v>
      </c>
      <c r="Q2297" t="str">
        <f>VLOOKUP(A2297,Sheet2!$A$1:G6021,6,0)</f>
        <v>USA</v>
      </c>
      <c r="R2297" t="str">
        <f>VLOOKUP(A2297,Sheet2!$A$1:G6021,7,0)</f>
        <v>R</v>
      </c>
      <c r="S2297" t="str">
        <f>IF(Table1[[#This Row],[Language]]="English","English","Other language")</f>
        <v>English</v>
      </c>
      <c r="T2297">
        <f>Table1[[#This Row],[Gross Revenue]]-Table1[[#This Row],[Budget]]</f>
        <v>19700000</v>
      </c>
      <c r="U2297" s="1">
        <f>(Table1[[#This Row],[Gross Revenue]]/Table1[[#This Row],[Budget]])-1</f>
        <v>0.78800000000000003</v>
      </c>
      <c r="V2297" t="str">
        <f t="shared" si="70"/>
        <v>131-150 minutes</v>
      </c>
      <c r="W2297">
        <f>Table1[[#This Row],[Profit]]/Table1[[#This Row],[Budget]]</f>
        <v>0.78800000000000003</v>
      </c>
      <c r="X2297" s="22" t="str">
        <f>IF(L2297="","",
IF(L2297&lt;Predictability!$B$1,"Low",
IF(L2297&lt;=Predictability!$B$2,"Mid","High")))</f>
        <v>Mid</v>
      </c>
      <c r="Y2297" s="22">
        <f t="shared" si="71"/>
        <v>1</v>
      </c>
    </row>
    <row r="2298" spans="1:25" x14ac:dyDescent="0.2">
      <c r="A2298" t="s">
        <v>3690</v>
      </c>
      <c r="B2298" t="s">
        <v>733</v>
      </c>
      <c r="C2298" t="s">
        <v>276</v>
      </c>
      <c r="D2298">
        <v>1000</v>
      </c>
      <c r="E2298">
        <v>1645</v>
      </c>
      <c r="F2298">
        <v>322</v>
      </c>
      <c r="G2298">
        <v>0</v>
      </c>
      <c r="H2298">
        <v>5.2</v>
      </c>
      <c r="I2298">
        <v>127</v>
      </c>
      <c r="J2298">
        <v>83</v>
      </c>
      <c r="K2298">
        <v>71277420</v>
      </c>
      <c r="L2298">
        <v>45000000</v>
      </c>
      <c r="M2298" s="2">
        <f>VLOOKUP(A2298,Sheet2!$A$1:G6022,2,0)</f>
        <v>37171</v>
      </c>
      <c r="N2298" t="str">
        <f>VLOOKUP(A2298,Sheet2!$A$1:G6022,3,0)</f>
        <v>Color</v>
      </c>
      <c r="O2298" t="str">
        <f>VLOOKUP(A2298,Sheet2!$A$1:G6022,4,0)</f>
        <v>Comedy</v>
      </c>
      <c r="P2298" t="str">
        <f>VLOOKUP(A2298,Sheet2!$A$1:G6022,5,0)</f>
        <v>English</v>
      </c>
      <c r="Q2298" t="str">
        <f>VLOOKUP(A2298,Sheet2!$A$1:G6022,6,0)</f>
        <v>USA</v>
      </c>
      <c r="R2298" t="str">
        <f>VLOOKUP(A2298,Sheet2!$A$1:G6022,7,0)</f>
        <v>R</v>
      </c>
      <c r="S2298" t="str">
        <f>IF(Table1[[#This Row],[Language]]="English","English","Other language")</f>
        <v>English</v>
      </c>
      <c r="T2298">
        <f>Table1[[#This Row],[Gross Revenue]]-Table1[[#This Row],[Budget]]</f>
        <v>26277420</v>
      </c>
      <c r="U2298" s="1">
        <f>(Table1[[#This Row],[Gross Revenue]]/Table1[[#This Row],[Budget]])-1</f>
        <v>0.58394266666666672</v>
      </c>
      <c r="V2298" t="str">
        <f t="shared" si="70"/>
        <v>&lt;90 minutes</v>
      </c>
      <c r="W2298">
        <f>Table1[[#This Row],[Profit]]/Table1[[#This Row],[Budget]]</f>
        <v>0.58394266666666672</v>
      </c>
      <c r="X2298" s="22" t="str">
        <f>IF(L2298="","",
IF(L2298&lt;Predictability!$B$1,"Low",
IF(L2298&lt;=Predictability!$B$2,"Mid","High")))</f>
        <v>Mid</v>
      </c>
      <c r="Y2298" s="22">
        <f t="shared" si="71"/>
        <v>1</v>
      </c>
    </row>
    <row r="2299" spans="1:25" x14ac:dyDescent="0.2">
      <c r="A2299" t="s">
        <v>3907</v>
      </c>
      <c r="B2299" t="s">
        <v>997</v>
      </c>
      <c r="C2299" t="s">
        <v>270</v>
      </c>
      <c r="D2299">
        <v>807</v>
      </c>
      <c r="E2299">
        <v>3629</v>
      </c>
      <c r="F2299">
        <v>119</v>
      </c>
      <c r="G2299">
        <v>0</v>
      </c>
      <c r="H2299">
        <v>5.5</v>
      </c>
      <c r="I2299">
        <v>151</v>
      </c>
      <c r="J2299">
        <v>84</v>
      </c>
      <c r="K2299">
        <v>110000082</v>
      </c>
      <c r="L2299">
        <v>48000000</v>
      </c>
      <c r="M2299" s="2">
        <f>VLOOKUP(A2299,Sheet2!$A$1:G6023,2,0)</f>
        <v>37940</v>
      </c>
      <c r="N2299" t="str">
        <f>VLOOKUP(A2299,Sheet2!$A$1:G6023,3,0)</f>
        <v>Color</v>
      </c>
      <c r="O2299" t="str">
        <f>VLOOKUP(A2299,Sheet2!$A$1:G6023,4,0)</f>
        <v>Comedy</v>
      </c>
      <c r="P2299" t="str">
        <f>VLOOKUP(A2299,Sheet2!$A$1:G6023,5,0)</f>
        <v>English</v>
      </c>
      <c r="Q2299" t="str">
        <f>VLOOKUP(A2299,Sheet2!$A$1:G6023,6,0)</f>
        <v>USA</v>
      </c>
      <c r="R2299" t="str">
        <f>VLOOKUP(A2299,Sheet2!$A$1:G6023,7,0)</f>
        <v>PG-13</v>
      </c>
      <c r="S2299" t="str">
        <f>IF(Table1[[#This Row],[Language]]="English","English","Other language")</f>
        <v>English</v>
      </c>
      <c r="T2299">
        <f>Table1[[#This Row],[Gross Revenue]]-Table1[[#This Row],[Budget]]</f>
        <v>62000082</v>
      </c>
      <c r="U2299" s="1">
        <f>(Table1[[#This Row],[Gross Revenue]]/Table1[[#This Row],[Budget]])-1</f>
        <v>1.291668375</v>
      </c>
      <c r="V2299" t="str">
        <f t="shared" si="70"/>
        <v>&lt;90 minutes</v>
      </c>
      <c r="W2299">
        <f>Table1[[#This Row],[Profit]]/Table1[[#This Row],[Budget]]</f>
        <v>1.291668375</v>
      </c>
      <c r="X2299" s="22" t="str">
        <f>IF(L2299="","",
IF(L2299&lt;Predictability!$B$1,"Low",
IF(L2299&lt;=Predictability!$B$2,"Mid","High")))</f>
        <v>Mid</v>
      </c>
      <c r="Y2299" s="22">
        <f t="shared" si="71"/>
        <v>1</v>
      </c>
    </row>
    <row r="2300" spans="1:25" x14ac:dyDescent="0.2">
      <c r="A2300" t="s">
        <v>3647</v>
      </c>
      <c r="B2300" t="s">
        <v>673</v>
      </c>
      <c r="C2300" t="s">
        <v>270</v>
      </c>
      <c r="D2300">
        <v>2000</v>
      </c>
      <c r="E2300">
        <v>5855</v>
      </c>
      <c r="F2300">
        <v>119</v>
      </c>
      <c r="G2300">
        <v>1000</v>
      </c>
      <c r="H2300">
        <v>5.0999999999999996</v>
      </c>
      <c r="I2300">
        <v>151</v>
      </c>
      <c r="J2300">
        <v>89</v>
      </c>
      <c r="K2300">
        <v>90703745</v>
      </c>
      <c r="L2300">
        <v>45000000</v>
      </c>
      <c r="M2300" s="2">
        <f>VLOOKUP(A2300,Sheet2!$A$1:G6024,2,0)</f>
        <v>39006</v>
      </c>
      <c r="N2300" t="str">
        <f>VLOOKUP(A2300,Sheet2!$A$1:G6024,3,0)</f>
        <v>Color</v>
      </c>
      <c r="O2300" t="str">
        <f>VLOOKUP(A2300,Sheet2!$A$1:G6024,4,0)</f>
        <v>Comedy</v>
      </c>
      <c r="P2300" t="str">
        <f>VLOOKUP(A2300,Sheet2!$A$1:G6024,5,0)</f>
        <v>English</v>
      </c>
      <c r="Q2300" t="str">
        <f>VLOOKUP(A2300,Sheet2!$A$1:G6024,6,0)</f>
        <v>USA</v>
      </c>
      <c r="R2300" t="str">
        <f>VLOOKUP(A2300,Sheet2!$A$1:G6024,7,0)</f>
        <v>PG-13</v>
      </c>
      <c r="S2300" t="str">
        <f>IF(Table1[[#This Row],[Language]]="English","English","Other language")</f>
        <v>English</v>
      </c>
      <c r="T2300">
        <f>Table1[[#This Row],[Gross Revenue]]-Table1[[#This Row],[Budget]]</f>
        <v>45703745</v>
      </c>
      <c r="U2300" s="1">
        <f>(Table1[[#This Row],[Gross Revenue]]/Table1[[#This Row],[Budget]])-1</f>
        <v>1.0156387777777778</v>
      </c>
      <c r="V2300" t="str">
        <f t="shared" si="70"/>
        <v>&lt;90 minutes</v>
      </c>
      <c r="W2300">
        <f>Table1[[#This Row],[Profit]]/Table1[[#This Row],[Budget]]</f>
        <v>1.0156387777777778</v>
      </c>
      <c r="X2300" s="22" t="str">
        <f>IF(L2300="","",
IF(L2300&lt;Predictability!$B$1,"Low",
IF(L2300&lt;=Predictability!$B$2,"Mid","High")))</f>
        <v>Mid</v>
      </c>
      <c r="Y2300" s="22">
        <f t="shared" si="71"/>
        <v>1</v>
      </c>
    </row>
    <row r="2301" spans="1:25" x14ac:dyDescent="0.2">
      <c r="A2301" t="s">
        <v>3312</v>
      </c>
      <c r="B2301" t="s">
        <v>113</v>
      </c>
      <c r="C2301" t="s">
        <v>114</v>
      </c>
      <c r="D2301">
        <v>31000</v>
      </c>
      <c r="E2301">
        <v>34319</v>
      </c>
      <c r="F2301">
        <v>92</v>
      </c>
      <c r="G2301">
        <v>13000</v>
      </c>
      <c r="H2301">
        <v>3.5</v>
      </c>
      <c r="I2301">
        <v>153</v>
      </c>
      <c r="J2301">
        <v>88</v>
      </c>
      <c r="K2301">
        <v>32014289</v>
      </c>
      <c r="L2301">
        <v>20000000</v>
      </c>
      <c r="M2301" s="2">
        <f>VLOOKUP(A2301,Sheet2!$A$1:G6025,2,0)</f>
        <v>41636</v>
      </c>
      <c r="N2301" t="str">
        <f>VLOOKUP(A2301,Sheet2!$A$1:G6025,3,0)</f>
        <v>Color</v>
      </c>
      <c r="O2301" t="str">
        <f>VLOOKUP(A2301,Sheet2!$A$1:G6025,4,0)</f>
        <v>Comedy</v>
      </c>
      <c r="P2301" t="str">
        <f>VLOOKUP(A2301,Sheet2!$A$1:G6025,5,0)</f>
        <v>English</v>
      </c>
      <c r="Q2301" t="str">
        <f>VLOOKUP(A2301,Sheet2!$A$1:G6025,6,0)</f>
        <v>USA</v>
      </c>
      <c r="R2301" t="str">
        <f>VLOOKUP(A2301,Sheet2!$A$1:G6025,7,0)</f>
        <v>PG-13</v>
      </c>
      <c r="S2301" t="str">
        <f>IF(Table1[[#This Row],[Language]]="English","English","Other language")</f>
        <v>English</v>
      </c>
      <c r="T2301">
        <f>Table1[[#This Row],[Gross Revenue]]-Table1[[#This Row],[Budget]]</f>
        <v>12014289</v>
      </c>
      <c r="U2301" s="1">
        <f>(Table1[[#This Row],[Gross Revenue]]/Table1[[#This Row],[Budget]])-1</f>
        <v>0.6007144499999999</v>
      </c>
      <c r="V2301" t="str">
        <f t="shared" si="70"/>
        <v>&lt;90 minutes</v>
      </c>
      <c r="W2301">
        <f>Table1[[#This Row],[Profit]]/Table1[[#This Row],[Budget]]</f>
        <v>0.60071445000000001</v>
      </c>
      <c r="X2301" s="22" t="str">
        <f>IF(L2301="","",
IF(L2301&lt;Predictability!$B$1,"Low",
IF(L2301&lt;=Predictability!$B$2,"Mid","High")))</f>
        <v>Mid</v>
      </c>
      <c r="Y2301" s="22">
        <f t="shared" si="71"/>
        <v>1</v>
      </c>
    </row>
    <row r="2302" spans="1:25" x14ac:dyDescent="0.2">
      <c r="A2302" t="s">
        <v>7027</v>
      </c>
      <c r="B2302" t="s">
        <v>528</v>
      </c>
      <c r="C2302" t="s">
        <v>1734</v>
      </c>
      <c r="D2302">
        <v>14000</v>
      </c>
      <c r="E2302">
        <v>15233</v>
      </c>
      <c r="F2302">
        <v>14000</v>
      </c>
      <c r="G2302">
        <v>41000</v>
      </c>
      <c r="H2302">
        <v>8.9</v>
      </c>
      <c r="I2302">
        <v>174</v>
      </c>
      <c r="J2302">
        <v>185</v>
      </c>
      <c r="K2302">
        <v>96067179</v>
      </c>
      <c r="L2302">
        <v>22000000</v>
      </c>
      <c r="M2302" s="2">
        <f>VLOOKUP(A2302,Sheet2!$A$1:G6026,2,0)</f>
        <v>34305</v>
      </c>
      <c r="N2302" t="str">
        <f>VLOOKUP(A2302,Sheet2!$A$1:G6026,3,0)</f>
        <v>Black and White</v>
      </c>
      <c r="O2302" t="str">
        <f>VLOOKUP(A2302,Sheet2!$A$1:G6026,4,0)</f>
        <v>Biography</v>
      </c>
      <c r="P2302" t="str">
        <f>VLOOKUP(A2302,Sheet2!$A$1:G6026,5,0)</f>
        <v>English</v>
      </c>
      <c r="Q2302" t="str">
        <f>VLOOKUP(A2302,Sheet2!$A$1:G6026,6,0)</f>
        <v>USA</v>
      </c>
      <c r="R2302" t="str">
        <f>VLOOKUP(A2302,Sheet2!$A$1:G6026,7,0)</f>
        <v>R</v>
      </c>
      <c r="S2302" t="str">
        <f>IF(Table1[[#This Row],[Language]]="English","English","Other language")</f>
        <v>English</v>
      </c>
      <c r="T2302">
        <f>Table1[[#This Row],[Gross Revenue]]-Table1[[#This Row],[Budget]]</f>
        <v>74067179</v>
      </c>
      <c r="U2302" s="1">
        <f>(Table1[[#This Row],[Gross Revenue]]/Table1[[#This Row],[Budget]])-1</f>
        <v>3.3666899545454543</v>
      </c>
      <c r="V2302" t="str">
        <f t="shared" si="70"/>
        <v>&gt;150 minutes</v>
      </c>
      <c r="W2302">
        <f>Table1[[#This Row],[Profit]]/Table1[[#This Row],[Budget]]</f>
        <v>3.3666899545454547</v>
      </c>
      <c r="X2302" s="22" t="str">
        <f>IF(L2302="","",
IF(L2302&lt;Predictability!$B$1,"Low",
IF(L2302&lt;=Predictability!$B$2,"Mid","High")))</f>
        <v>Mid</v>
      </c>
      <c r="Y2302" s="22">
        <f t="shared" si="71"/>
        <v>1</v>
      </c>
    </row>
    <row r="2303" spans="1:25" x14ac:dyDescent="0.2">
      <c r="A2303" t="s">
        <v>4174</v>
      </c>
      <c r="B2303" t="s">
        <v>1293</v>
      </c>
      <c r="C2303" t="s">
        <v>562</v>
      </c>
      <c r="D2303">
        <v>413</v>
      </c>
      <c r="E2303">
        <v>1284</v>
      </c>
      <c r="F2303">
        <v>0</v>
      </c>
      <c r="G2303">
        <v>624</v>
      </c>
      <c r="H2303">
        <v>5.8</v>
      </c>
      <c r="I2303">
        <v>22</v>
      </c>
      <c r="J2303">
        <v>121</v>
      </c>
      <c r="K2303">
        <v>14545844</v>
      </c>
      <c r="L2303">
        <v>6500000</v>
      </c>
      <c r="M2303" s="2">
        <f>VLOOKUP(A2303,Sheet2!$A$1:G6027,2,0)</f>
        <v>32455</v>
      </c>
      <c r="N2303" t="str">
        <f>VLOOKUP(A2303,Sheet2!$A$1:G6027,3,0)</f>
        <v>Color</v>
      </c>
      <c r="O2303" t="str">
        <f>VLOOKUP(A2303,Sheet2!$A$1:G6027,4,0)</f>
        <v>Comedy</v>
      </c>
      <c r="P2303" t="str">
        <f>VLOOKUP(A2303,Sheet2!$A$1:G6027,5,0)</f>
        <v>English</v>
      </c>
      <c r="Q2303" t="str">
        <f>VLOOKUP(A2303,Sheet2!$A$1:G6027,6,0)</f>
        <v>USA</v>
      </c>
      <c r="R2303" t="str">
        <f>VLOOKUP(A2303,Sheet2!$A$1:G6027,7,0)</f>
        <v>R</v>
      </c>
      <c r="S2303" t="str">
        <f>IF(Table1[[#This Row],[Language]]="English","English","Other language")</f>
        <v>English</v>
      </c>
      <c r="T2303">
        <f>Table1[[#This Row],[Gross Revenue]]-Table1[[#This Row],[Budget]]</f>
        <v>8045844</v>
      </c>
      <c r="U2303" s="1">
        <f>(Table1[[#This Row],[Gross Revenue]]/Table1[[#This Row],[Budget]])-1</f>
        <v>1.237822153846154</v>
      </c>
      <c r="V2303" t="str">
        <f t="shared" si="70"/>
        <v>111-130 minutes</v>
      </c>
      <c r="W2303">
        <f>Table1[[#This Row],[Profit]]/Table1[[#This Row],[Budget]]</f>
        <v>1.2378221538461538</v>
      </c>
      <c r="X2303" s="22" t="str">
        <f>IF(L2303="","",
IF(L2303&lt;Predictability!$B$1,"Low",
IF(L2303&lt;=Predictability!$B$2,"Mid","High")))</f>
        <v>Low</v>
      </c>
      <c r="Y2303" s="22">
        <f t="shared" si="71"/>
        <v>1</v>
      </c>
    </row>
    <row r="2304" spans="1:25" x14ac:dyDescent="0.2">
      <c r="A2304" t="s">
        <v>4248</v>
      </c>
      <c r="B2304" t="s">
        <v>1375</v>
      </c>
      <c r="C2304" t="s">
        <v>1376</v>
      </c>
      <c r="D2304">
        <v>970</v>
      </c>
      <c r="E2304">
        <v>4374</v>
      </c>
      <c r="F2304">
        <v>480</v>
      </c>
      <c r="G2304">
        <v>484</v>
      </c>
      <c r="H2304">
        <v>5.9</v>
      </c>
      <c r="I2304">
        <v>110</v>
      </c>
      <c r="J2304">
        <v>108</v>
      </c>
      <c r="K2304">
        <v>17803796</v>
      </c>
      <c r="L2304">
        <v>20000000</v>
      </c>
      <c r="M2304" s="2">
        <f>VLOOKUP(A2304,Sheet2!$A$1:G6028,2,0)</f>
        <v>38916</v>
      </c>
      <c r="N2304" t="str">
        <f>VLOOKUP(A2304,Sheet2!$A$1:G6028,3,0)</f>
        <v>Color</v>
      </c>
      <c r="O2304" t="str">
        <f>VLOOKUP(A2304,Sheet2!$A$1:G6028,4,0)</f>
        <v>Comedy</v>
      </c>
      <c r="P2304" t="str">
        <f>VLOOKUP(A2304,Sheet2!$A$1:G6028,5,0)</f>
        <v>English</v>
      </c>
      <c r="Q2304" t="str">
        <f>VLOOKUP(A2304,Sheet2!$A$1:G6028,6,0)</f>
        <v>USA</v>
      </c>
      <c r="R2304" t="str">
        <f>VLOOKUP(A2304,Sheet2!$A$1:G6028,7,0)</f>
        <v>PG-13</v>
      </c>
      <c r="S2304" t="str">
        <f>IF(Table1[[#This Row],[Language]]="English","English","Other language")</f>
        <v>English</v>
      </c>
      <c r="T2304">
        <f>Table1[[#This Row],[Gross Revenue]]-Table1[[#This Row],[Budget]]</f>
        <v>-2196204</v>
      </c>
      <c r="U2304" s="1">
        <f>(Table1[[#This Row],[Gross Revenue]]/Table1[[#This Row],[Budget]])-1</f>
        <v>-0.10981019999999997</v>
      </c>
      <c r="V2304" t="str">
        <f t="shared" si="70"/>
        <v>90-110 minutes</v>
      </c>
      <c r="W2304">
        <f>Table1[[#This Row],[Profit]]/Table1[[#This Row],[Budget]]</f>
        <v>-0.1098102</v>
      </c>
      <c r="X2304" s="22" t="str">
        <f>IF(L2304="","",
IF(L2304&lt;Predictability!$B$1,"Low",
IF(L2304&lt;=Predictability!$B$2,"Mid","High")))</f>
        <v>Mid</v>
      </c>
      <c r="Y2304" s="22">
        <f t="shared" si="71"/>
        <v>0</v>
      </c>
    </row>
    <row r="2305" spans="1:25" x14ac:dyDescent="0.2">
      <c r="A2305" t="s">
        <v>5986</v>
      </c>
      <c r="B2305" t="s">
        <v>2655</v>
      </c>
      <c r="C2305" t="s">
        <v>1461</v>
      </c>
      <c r="D2305">
        <v>2000</v>
      </c>
      <c r="E2305">
        <v>4403</v>
      </c>
      <c r="F2305">
        <v>0</v>
      </c>
      <c r="G2305">
        <v>0</v>
      </c>
      <c r="H2305">
        <v>7.1</v>
      </c>
      <c r="I2305">
        <v>204</v>
      </c>
      <c r="J2305">
        <v>108</v>
      </c>
      <c r="K2305">
        <v>81257845</v>
      </c>
      <c r="L2305">
        <v>35000000</v>
      </c>
      <c r="M2305" s="2">
        <f>VLOOKUP(A2305,Sheet2!$A$1:G6029,2,0)</f>
        <v>37753</v>
      </c>
      <c r="N2305" t="str">
        <f>VLOOKUP(A2305,Sheet2!$A$1:G6029,3,0)</f>
        <v>Color</v>
      </c>
      <c r="O2305" t="str">
        <f>VLOOKUP(A2305,Sheet2!$A$1:G6029,4,0)</f>
        <v>Comedy</v>
      </c>
      <c r="P2305" t="str">
        <f>VLOOKUP(A2305,Sheet2!$A$1:G6029,5,0)</f>
        <v>English</v>
      </c>
      <c r="Q2305" t="str">
        <f>VLOOKUP(A2305,Sheet2!$A$1:G6029,6,0)</f>
        <v>USA</v>
      </c>
      <c r="R2305" t="str">
        <f>VLOOKUP(A2305,Sheet2!$A$1:G6029,7,0)</f>
        <v>PG-13</v>
      </c>
      <c r="S2305" t="str">
        <f>IF(Table1[[#This Row],[Language]]="English","English","Other language")</f>
        <v>English</v>
      </c>
      <c r="T2305">
        <f>Table1[[#This Row],[Gross Revenue]]-Table1[[#This Row],[Budget]]</f>
        <v>46257845</v>
      </c>
      <c r="U2305" s="1">
        <f>(Table1[[#This Row],[Gross Revenue]]/Table1[[#This Row],[Budget]])-1</f>
        <v>1.3216527142857144</v>
      </c>
      <c r="V2305" t="str">
        <f t="shared" si="70"/>
        <v>90-110 minutes</v>
      </c>
      <c r="W2305">
        <f>Table1[[#This Row],[Profit]]/Table1[[#This Row],[Budget]]</f>
        <v>1.3216527142857142</v>
      </c>
      <c r="X2305" s="22" t="str">
        <f>IF(L2305="","",
IF(L2305&lt;Predictability!$B$1,"Low",
IF(L2305&lt;=Predictability!$B$2,"Mid","High")))</f>
        <v>Mid</v>
      </c>
      <c r="Y2305" s="22">
        <f t="shared" si="71"/>
        <v>1</v>
      </c>
    </row>
    <row r="2306" spans="1:25" x14ac:dyDescent="0.2">
      <c r="A2306" t="s">
        <v>3561</v>
      </c>
      <c r="B2306" t="s">
        <v>336</v>
      </c>
      <c r="C2306" t="s">
        <v>147</v>
      </c>
      <c r="D2306">
        <v>4000</v>
      </c>
      <c r="E2306">
        <v>6355</v>
      </c>
      <c r="F2306">
        <v>67</v>
      </c>
      <c r="G2306">
        <v>0</v>
      </c>
      <c r="H2306">
        <v>4.9000000000000004</v>
      </c>
      <c r="I2306">
        <v>138</v>
      </c>
      <c r="J2306">
        <v>86</v>
      </c>
      <c r="K2306">
        <v>153288182</v>
      </c>
      <c r="L2306">
        <v>84000000</v>
      </c>
      <c r="M2306" s="2">
        <f>VLOOKUP(A2306,Sheet2!$A$1:G6030,2,0)</f>
        <v>37350</v>
      </c>
      <c r="N2306" t="str">
        <f>VLOOKUP(A2306,Sheet2!$A$1:G6030,3,0)</f>
        <v>Color</v>
      </c>
      <c r="O2306" t="str">
        <f>VLOOKUP(A2306,Sheet2!$A$1:G6030,4,0)</f>
        <v>Adventure</v>
      </c>
      <c r="P2306" t="str">
        <f>VLOOKUP(A2306,Sheet2!$A$1:G6030,5,0)</f>
        <v>English</v>
      </c>
      <c r="Q2306" t="str">
        <f>VLOOKUP(A2306,Sheet2!$A$1:G6030,6,0)</f>
        <v>USA</v>
      </c>
      <c r="R2306" t="str">
        <f>VLOOKUP(A2306,Sheet2!$A$1:G6030,7,0)</f>
        <v>PG</v>
      </c>
      <c r="S2306" t="str">
        <f>IF(Table1[[#This Row],[Language]]="English","English","Other language")</f>
        <v>English</v>
      </c>
      <c r="T2306">
        <f>Table1[[#This Row],[Gross Revenue]]-Table1[[#This Row],[Budget]]</f>
        <v>69288182</v>
      </c>
      <c r="U2306" s="1">
        <f>(Table1[[#This Row],[Gross Revenue]]/Table1[[#This Row],[Budget]])-1</f>
        <v>0.82485930952380948</v>
      </c>
      <c r="V2306" t="str">
        <f t="shared" ref="V2306:V2369" si="72">IF(J2306="","",IF(J2306&lt;90,"&lt;90 minutes",IF(J2306&lt;=110,"90-110 minutes",IF(J2306&lt;=130,"111-130 minutes",IF(J2306&lt;=150,"131-150 minutes","&gt;150 minutes")))))</f>
        <v>&lt;90 minutes</v>
      </c>
      <c r="W2306">
        <f>Table1[[#This Row],[Profit]]/Table1[[#This Row],[Budget]]</f>
        <v>0.82485930952380948</v>
      </c>
      <c r="X2306" s="22" t="str">
        <f>IF(L2306="","",
IF(L2306&lt;Predictability!$B$1,"Low",
IF(L2306&lt;=Predictability!$B$2,"Mid","High")))</f>
        <v>High</v>
      </c>
      <c r="Y2306" s="22">
        <f t="shared" ref="Y2306:Y2369" si="73">IF(W2306&gt;=0.5,1,0)</f>
        <v>1</v>
      </c>
    </row>
    <row r="2307" spans="1:25" x14ac:dyDescent="0.2">
      <c r="A2307" t="s">
        <v>3553</v>
      </c>
      <c r="B2307" t="s">
        <v>336</v>
      </c>
      <c r="C2307" t="s">
        <v>147</v>
      </c>
      <c r="D2307">
        <v>4000</v>
      </c>
      <c r="E2307">
        <v>7800</v>
      </c>
      <c r="F2307">
        <v>67</v>
      </c>
      <c r="G2307">
        <v>567</v>
      </c>
      <c r="H2307">
        <v>4.9000000000000004</v>
      </c>
      <c r="I2307">
        <v>94</v>
      </c>
      <c r="J2307">
        <v>93</v>
      </c>
      <c r="K2307">
        <v>84185387</v>
      </c>
      <c r="L2307">
        <v>80000000</v>
      </c>
      <c r="M2307" s="2">
        <f>VLOOKUP(A2307,Sheet2!$A$1:G6031,2,0)</f>
        <v>38174</v>
      </c>
      <c r="N2307" t="str">
        <f>VLOOKUP(A2307,Sheet2!$A$1:G6031,3,0)</f>
        <v>Color</v>
      </c>
      <c r="O2307" t="str">
        <f>VLOOKUP(A2307,Sheet2!$A$1:G6031,4,0)</f>
        <v>Adventure</v>
      </c>
      <c r="P2307" t="str">
        <f>VLOOKUP(A2307,Sheet2!$A$1:G6031,5,0)</f>
        <v>English</v>
      </c>
      <c r="Q2307" t="str">
        <f>VLOOKUP(A2307,Sheet2!$A$1:G6031,6,0)</f>
        <v>USA</v>
      </c>
      <c r="R2307" t="str">
        <f>VLOOKUP(A2307,Sheet2!$A$1:G6031,7,0)</f>
        <v>PG</v>
      </c>
      <c r="S2307" t="str">
        <f>IF(Table1[[#This Row],[Language]]="English","English","Other language")</f>
        <v>English</v>
      </c>
      <c r="T2307">
        <f>Table1[[#This Row],[Gross Revenue]]-Table1[[#This Row],[Budget]]</f>
        <v>4185387</v>
      </c>
      <c r="U2307" s="1">
        <f>(Table1[[#This Row],[Gross Revenue]]/Table1[[#This Row],[Budget]])-1</f>
        <v>5.2317337499999894E-2</v>
      </c>
      <c r="V2307" t="str">
        <f t="shared" si="72"/>
        <v>90-110 minutes</v>
      </c>
      <c r="W2307">
        <f>Table1[[#This Row],[Profit]]/Table1[[#This Row],[Budget]]</f>
        <v>5.2317337499999998E-2</v>
      </c>
      <c r="X2307" s="22" t="str">
        <f>IF(L2307="","",
IF(L2307&lt;Predictability!$B$1,"Low",
IF(L2307&lt;=Predictability!$B$2,"Mid","High")))</f>
        <v>High</v>
      </c>
      <c r="Y2307" s="22">
        <f t="shared" si="73"/>
        <v>0</v>
      </c>
    </row>
    <row r="2308" spans="1:25" x14ac:dyDescent="0.2">
      <c r="A2308" t="s">
        <v>5431</v>
      </c>
      <c r="B2308" t="s">
        <v>456</v>
      </c>
      <c r="C2308" t="s">
        <v>1781</v>
      </c>
      <c r="D2308">
        <v>19000</v>
      </c>
      <c r="E2308">
        <v>20132</v>
      </c>
      <c r="F2308">
        <v>11000</v>
      </c>
      <c r="G2308">
        <v>0</v>
      </c>
      <c r="H2308">
        <v>6.7</v>
      </c>
      <c r="I2308">
        <v>177</v>
      </c>
      <c r="J2308">
        <v>96</v>
      </c>
      <c r="K2308">
        <v>10515579</v>
      </c>
      <c r="L2308">
        <v>4000000</v>
      </c>
      <c r="M2308" s="2">
        <f>VLOOKUP(A2308,Sheet2!$A$1:G6032,2,0)</f>
        <v>39037</v>
      </c>
      <c r="N2308" t="str">
        <f>VLOOKUP(A2308,Sheet2!$A$1:G6032,3,0)</f>
        <v>Color</v>
      </c>
      <c r="O2308" t="str">
        <f>VLOOKUP(A2308,Sheet2!$A$1:G6032,4,0)</f>
        <v>Comedy</v>
      </c>
      <c r="P2308" t="str">
        <f>VLOOKUP(A2308,Sheet2!$A$1:G6032,5,0)</f>
        <v>English</v>
      </c>
      <c r="Q2308" t="str">
        <f>VLOOKUP(A2308,Sheet2!$A$1:G6032,6,0)</f>
        <v>UK</v>
      </c>
      <c r="R2308" t="str">
        <f>VLOOKUP(A2308,Sheet2!$A$1:G6032,7,0)</f>
        <v>PG-13</v>
      </c>
      <c r="S2308" t="str">
        <f>IF(Table1[[#This Row],[Language]]="English","English","Other language")</f>
        <v>English</v>
      </c>
      <c r="T2308">
        <f>Table1[[#This Row],[Gross Revenue]]-Table1[[#This Row],[Budget]]</f>
        <v>6515579</v>
      </c>
      <c r="U2308" s="1">
        <f>(Table1[[#This Row],[Gross Revenue]]/Table1[[#This Row],[Budget]])-1</f>
        <v>1.6288947500000002</v>
      </c>
      <c r="V2308" t="str">
        <f t="shared" si="72"/>
        <v>90-110 minutes</v>
      </c>
      <c r="W2308">
        <f>Table1[[#This Row],[Profit]]/Table1[[#This Row],[Budget]]</f>
        <v>1.6288947499999999</v>
      </c>
      <c r="X2308" s="22" t="str">
        <f>IF(L2308="","",
IF(L2308&lt;Predictability!$B$1,"Low",
IF(L2308&lt;=Predictability!$B$2,"Mid","High")))</f>
        <v>Low</v>
      </c>
      <c r="Y2308" s="22">
        <f t="shared" si="73"/>
        <v>1</v>
      </c>
    </row>
    <row r="2309" spans="1:25" x14ac:dyDescent="0.2">
      <c r="A2309" t="s">
        <v>6422</v>
      </c>
      <c r="B2309" t="s">
        <v>1039</v>
      </c>
      <c r="C2309" t="s">
        <v>2552</v>
      </c>
      <c r="D2309">
        <v>10000</v>
      </c>
      <c r="E2309">
        <v>12687</v>
      </c>
      <c r="F2309">
        <v>1000</v>
      </c>
      <c r="G2309">
        <v>36000</v>
      </c>
      <c r="H2309">
        <v>7.5</v>
      </c>
      <c r="I2309">
        <v>393</v>
      </c>
      <c r="J2309">
        <v>112</v>
      </c>
      <c r="K2309">
        <v>31494270</v>
      </c>
      <c r="L2309">
        <v>60000000</v>
      </c>
      <c r="M2309" s="2">
        <f>VLOOKUP(A2309,Sheet2!$A$1:G6033,2,0)</f>
        <v>40389</v>
      </c>
      <c r="N2309" t="str">
        <f>VLOOKUP(A2309,Sheet2!$A$1:G6033,3,0)</f>
        <v>Color</v>
      </c>
      <c r="O2309" t="str">
        <f>VLOOKUP(A2309,Sheet2!$A$1:G6033,4,0)</f>
        <v>Action</v>
      </c>
      <c r="P2309" t="str">
        <f>VLOOKUP(A2309,Sheet2!$A$1:G6033,5,0)</f>
        <v>English</v>
      </c>
      <c r="Q2309" t="str">
        <f>VLOOKUP(A2309,Sheet2!$A$1:G6033,6,0)</f>
        <v>USA</v>
      </c>
      <c r="R2309" t="str">
        <f>VLOOKUP(A2309,Sheet2!$A$1:G6033,7,0)</f>
        <v>PG-13</v>
      </c>
      <c r="S2309" t="str">
        <f>IF(Table1[[#This Row],[Language]]="English","English","Other language")</f>
        <v>English</v>
      </c>
      <c r="T2309">
        <f>Table1[[#This Row],[Gross Revenue]]-Table1[[#This Row],[Budget]]</f>
        <v>-28505730</v>
      </c>
      <c r="U2309" s="1">
        <f>(Table1[[#This Row],[Gross Revenue]]/Table1[[#This Row],[Budget]])-1</f>
        <v>-0.4750955</v>
      </c>
      <c r="V2309" t="str">
        <f t="shared" si="72"/>
        <v>111-130 minutes</v>
      </c>
      <c r="W2309">
        <f>Table1[[#This Row],[Profit]]/Table1[[#This Row],[Budget]]</f>
        <v>-0.4750955</v>
      </c>
      <c r="X2309" s="22" t="str">
        <f>IF(L2309="","",
IF(L2309&lt;Predictability!$B$1,"Low",
IF(L2309&lt;=Predictability!$B$2,"Mid","High")))</f>
        <v>High</v>
      </c>
      <c r="Y2309" s="22">
        <f t="shared" si="73"/>
        <v>0</v>
      </c>
    </row>
    <row r="2310" spans="1:25" x14ac:dyDescent="0.2">
      <c r="A2310" t="s">
        <v>6153</v>
      </c>
      <c r="B2310" t="s">
        <v>2524</v>
      </c>
      <c r="C2310" t="s">
        <v>350</v>
      </c>
      <c r="D2310">
        <v>611</v>
      </c>
      <c r="E2310">
        <v>1212</v>
      </c>
      <c r="F2310">
        <v>0</v>
      </c>
      <c r="G2310">
        <v>11000</v>
      </c>
      <c r="H2310">
        <v>7.2</v>
      </c>
      <c r="I2310">
        <v>242</v>
      </c>
      <c r="J2310">
        <v>103</v>
      </c>
      <c r="K2310">
        <v>103001286</v>
      </c>
      <c r="L2310">
        <v>15000000</v>
      </c>
      <c r="M2310" s="2">
        <f>VLOOKUP(A2310,Sheet2!$A$1:G6034,2,0)</f>
        <v>35304</v>
      </c>
      <c r="N2310" t="str">
        <f>VLOOKUP(A2310,Sheet2!$A$1:G6034,3,0)</f>
        <v>Color</v>
      </c>
      <c r="O2310" t="str">
        <f>VLOOKUP(A2310,Sheet2!$A$1:G6034,4,0)</f>
        <v>Horror</v>
      </c>
      <c r="P2310" t="str">
        <f>VLOOKUP(A2310,Sheet2!$A$1:G6034,5,0)</f>
        <v>English</v>
      </c>
      <c r="Q2310" t="str">
        <f>VLOOKUP(A2310,Sheet2!$A$1:G6034,6,0)</f>
        <v>USA</v>
      </c>
      <c r="R2310" t="str">
        <f>VLOOKUP(A2310,Sheet2!$A$1:G6034,7,0)</f>
        <v>R</v>
      </c>
      <c r="S2310" t="str">
        <f>IF(Table1[[#This Row],[Language]]="English","English","Other language")</f>
        <v>English</v>
      </c>
      <c r="T2310">
        <f>Table1[[#This Row],[Gross Revenue]]-Table1[[#This Row],[Budget]]</f>
        <v>88001286</v>
      </c>
      <c r="U2310" s="1">
        <f>(Table1[[#This Row],[Gross Revenue]]/Table1[[#This Row],[Budget]])-1</f>
        <v>5.8667524000000002</v>
      </c>
      <c r="V2310" t="str">
        <f t="shared" si="72"/>
        <v>90-110 minutes</v>
      </c>
      <c r="W2310">
        <f>Table1[[#This Row],[Profit]]/Table1[[#This Row],[Budget]]</f>
        <v>5.8667524000000002</v>
      </c>
      <c r="X2310" s="22" t="str">
        <f>IF(L2310="","",
IF(L2310&lt;Predictability!$B$1,"Low",
IF(L2310&lt;=Predictability!$B$2,"Mid","High")))</f>
        <v>Mid</v>
      </c>
      <c r="Y2310" s="22">
        <f t="shared" si="73"/>
        <v>1</v>
      </c>
    </row>
    <row r="2311" spans="1:25" x14ac:dyDescent="0.2">
      <c r="A2311" t="s">
        <v>4536</v>
      </c>
      <c r="B2311" t="s">
        <v>768</v>
      </c>
      <c r="C2311" t="s">
        <v>350</v>
      </c>
      <c r="D2311">
        <v>865</v>
      </c>
      <c r="E2311">
        <v>2321</v>
      </c>
      <c r="F2311">
        <v>0</v>
      </c>
      <c r="G2311">
        <v>0</v>
      </c>
      <c r="H2311">
        <v>6.1</v>
      </c>
      <c r="I2311">
        <v>195</v>
      </c>
      <c r="J2311">
        <v>120</v>
      </c>
      <c r="K2311">
        <v>101334374</v>
      </c>
      <c r="L2311">
        <v>24000000</v>
      </c>
      <c r="M2311" s="2">
        <f>VLOOKUP(A2311,Sheet2!$A$1:G6035,2,0)</f>
        <v>35652</v>
      </c>
      <c r="N2311" t="str">
        <f>VLOOKUP(A2311,Sheet2!$A$1:G6035,3,0)</f>
        <v>Color</v>
      </c>
      <c r="O2311" t="str">
        <f>VLOOKUP(A2311,Sheet2!$A$1:G6035,4,0)</f>
        <v>Horror</v>
      </c>
      <c r="P2311" t="str">
        <f>VLOOKUP(A2311,Sheet2!$A$1:G6035,5,0)</f>
        <v>English</v>
      </c>
      <c r="Q2311" t="str">
        <f>VLOOKUP(A2311,Sheet2!$A$1:G6035,6,0)</f>
        <v>USA</v>
      </c>
      <c r="R2311" t="str">
        <f>VLOOKUP(A2311,Sheet2!$A$1:G6035,7,0)</f>
        <v>R</v>
      </c>
      <c r="S2311" t="str">
        <f>IF(Table1[[#This Row],[Language]]="English","English","Other language")</f>
        <v>English</v>
      </c>
      <c r="T2311">
        <f>Table1[[#This Row],[Gross Revenue]]-Table1[[#This Row],[Budget]]</f>
        <v>77334374</v>
      </c>
      <c r="U2311" s="1">
        <f>(Table1[[#This Row],[Gross Revenue]]/Table1[[#This Row],[Budget]])-1</f>
        <v>3.2222655833333329</v>
      </c>
      <c r="V2311" t="str">
        <f t="shared" si="72"/>
        <v>111-130 minutes</v>
      </c>
      <c r="W2311">
        <f>Table1[[#This Row],[Profit]]/Table1[[#This Row],[Budget]]</f>
        <v>3.2222655833333333</v>
      </c>
      <c r="X2311" s="22" t="str">
        <f>IF(L2311="","",
IF(L2311&lt;Predictability!$B$1,"Low",
IF(L2311&lt;=Predictability!$B$2,"Mid","High")))</f>
        <v>Mid</v>
      </c>
      <c r="Y2311" s="22">
        <f t="shared" si="73"/>
        <v>1</v>
      </c>
    </row>
    <row r="2312" spans="1:25" x14ac:dyDescent="0.2">
      <c r="A2312" t="s">
        <v>3906</v>
      </c>
      <c r="B2312" t="s">
        <v>996</v>
      </c>
      <c r="C2312" t="s">
        <v>350</v>
      </c>
      <c r="D2312">
        <v>287</v>
      </c>
      <c r="E2312">
        <v>600</v>
      </c>
      <c r="F2312">
        <v>0</v>
      </c>
      <c r="G2312">
        <v>0</v>
      </c>
      <c r="H2312">
        <v>5.5</v>
      </c>
      <c r="I2312">
        <v>212</v>
      </c>
      <c r="J2312">
        <v>116</v>
      </c>
      <c r="K2312">
        <v>89138076</v>
      </c>
      <c r="L2312">
        <v>40000000</v>
      </c>
      <c r="M2312" s="2">
        <f>VLOOKUP(A2312,Sheet2!$A$1:G6036,2,0)</f>
        <v>36569</v>
      </c>
      <c r="N2312" t="str">
        <f>VLOOKUP(A2312,Sheet2!$A$1:G6036,3,0)</f>
        <v>Color</v>
      </c>
      <c r="O2312" t="str">
        <f>VLOOKUP(A2312,Sheet2!$A$1:G6036,4,0)</f>
        <v>Horror</v>
      </c>
      <c r="P2312" t="str">
        <f>VLOOKUP(A2312,Sheet2!$A$1:G6036,5,0)</f>
        <v>English</v>
      </c>
      <c r="Q2312" t="str">
        <f>VLOOKUP(A2312,Sheet2!$A$1:G6036,6,0)</f>
        <v>USA</v>
      </c>
      <c r="R2312" t="str">
        <f>VLOOKUP(A2312,Sheet2!$A$1:G6036,7,0)</f>
        <v>R</v>
      </c>
      <c r="S2312" t="str">
        <f>IF(Table1[[#This Row],[Language]]="English","English","Other language")</f>
        <v>English</v>
      </c>
      <c r="T2312">
        <f>Table1[[#This Row],[Gross Revenue]]-Table1[[#This Row],[Budget]]</f>
        <v>49138076</v>
      </c>
      <c r="U2312" s="1">
        <f>(Table1[[#This Row],[Gross Revenue]]/Table1[[#This Row],[Budget]])-1</f>
        <v>1.2284519</v>
      </c>
      <c r="V2312" t="str">
        <f t="shared" si="72"/>
        <v>111-130 minutes</v>
      </c>
      <c r="W2312">
        <f>Table1[[#This Row],[Profit]]/Table1[[#This Row],[Budget]]</f>
        <v>1.2284519</v>
      </c>
      <c r="X2312" s="22" t="str">
        <f>IF(L2312="","",
IF(L2312&lt;Predictability!$B$1,"Low",
IF(L2312&lt;=Predictability!$B$2,"Mid","High")))</f>
        <v>Mid</v>
      </c>
      <c r="Y2312" s="22">
        <f t="shared" si="73"/>
        <v>1</v>
      </c>
    </row>
    <row r="2313" spans="1:25" x14ac:dyDescent="0.2">
      <c r="A2313" t="s">
        <v>4628</v>
      </c>
      <c r="B2313" t="s">
        <v>1710</v>
      </c>
      <c r="C2313" t="s">
        <v>350</v>
      </c>
      <c r="D2313">
        <v>2000</v>
      </c>
      <c r="E2313">
        <v>4486</v>
      </c>
      <c r="F2313">
        <v>0</v>
      </c>
      <c r="G2313">
        <v>26000</v>
      </c>
      <c r="H2313">
        <v>6.2</v>
      </c>
      <c r="I2313">
        <v>420</v>
      </c>
      <c r="J2313">
        <v>111</v>
      </c>
      <c r="K2313">
        <v>38176892</v>
      </c>
      <c r="L2313">
        <v>40000000</v>
      </c>
      <c r="M2313" s="2">
        <f>VLOOKUP(A2313,Sheet2!$A$1:G6037,2,0)</f>
        <v>40587</v>
      </c>
      <c r="N2313" t="str">
        <f>VLOOKUP(A2313,Sheet2!$A$1:G6037,3,0)</f>
        <v>Color</v>
      </c>
      <c r="O2313" t="str">
        <f>VLOOKUP(A2313,Sheet2!$A$1:G6037,4,0)</f>
        <v>Horror</v>
      </c>
      <c r="P2313" t="str">
        <f>VLOOKUP(A2313,Sheet2!$A$1:G6037,5,0)</f>
        <v>English</v>
      </c>
      <c r="Q2313" t="str">
        <f>VLOOKUP(A2313,Sheet2!$A$1:G6037,6,0)</f>
        <v>USA</v>
      </c>
      <c r="R2313" t="str">
        <f>VLOOKUP(A2313,Sheet2!$A$1:G6037,7,0)</f>
        <v>R</v>
      </c>
      <c r="S2313" t="str">
        <f>IF(Table1[[#This Row],[Language]]="English","English","Other language")</f>
        <v>English</v>
      </c>
      <c r="T2313">
        <f>Table1[[#This Row],[Gross Revenue]]-Table1[[#This Row],[Budget]]</f>
        <v>-1823108</v>
      </c>
      <c r="U2313" s="1">
        <f>(Table1[[#This Row],[Gross Revenue]]/Table1[[#This Row],[Budget]])-1</f>
        <v>-4.5577700000000054E-2</v>
      </c>
      <c r="V2313" t="str">
        <f t="shared" si="72"/>
        <v>111-130 minutes</v>
      </c>
      <c r="W2313">
        <f>Table1[[#This Row],[Profit]]/Table1[[#This Row],[Budget]]</f>
        <v>-4.5577699999999999E-2</v>
      </c>
      <c r="X2313" s="22" t="str">
        <f>IF(L2313="","",
IF(L2313&lt;Predictability!$B$1,"Low",
IF(L2313&lt;=Predictability!$B$2,"Mid","High")))</f>
        <v>Mid</v>
      </c>
      <c r="Y2313" s="22">
        <f t="shared" si="73"/>
        <v>0</v>
      </c>
    </row>
    <row r="2314" spans="1:25" x14ac:dyDescent="0.2">
      <c r="A2314" t="s">
        <v>4043</v>
      </c>
      <c r="B2314" t="s">
        <v>1159</v>
      </c>
      <c r="C2314" t="s">
        <v>1160</v>
      </c>
      <c r="D2314">
        <v>931</v>
      </c>
      <c r="E2314">
        <v>3848</v>
      </c>
      <c r="F2314">
        <v>25</v>
      </c>
      <c r="G2314">
        <v>262</v>
      </c>
      <c r="H2314">
        <v>5.7</v>
      </c>
      <c r="I2314">
        <v>29</v>
      </c>
      <c r="J2314">
        <v>81</v>
      </c>
      <c r="K2314">
        <v>6982680</v>
      </c>
      <c r="L2314">
        <v>10000000</v>
      </c>
      <c r="M2314" s="2">
        <f>VLOOKUP(A2314,Sheet2!$A$1:G6038,2,0)</f>
        <v>36686</v>
      </c>
      <c r="N2314" t="str">
        <f>VLOOKUP(A2314,Sheet2!$A$1:G6038,3,0)</f>
        <v>Color</v>
      </c>
      <c r="O2314" t="str">
        <f>VLOOKUP(A2314,Sheet2!$A$1:G6038,4,0)</f>
        <v>Comedy</v>
      </c>
      <c r="P2314" t="str">
        <f>VLOOKUP(A2314,Sheet2!$A$1:G6038,5,0)</f>
        <v>English</v>
      </c>
      <c r="Q2314" t="str">
        <f>VLOOKUP(A2314,Sheet2!$A$1:G6038,6,0)</f>
        <v>USA</v>
      </c>
      <c r="R2314" t="str">
        <f>VLOOKUP(A2314,Sheet2!$A$1:G6038,7,0)</f>
        <v>PG-13</v>
      </c>
      <c r="S2314" t="str">
        <f>IF(Table1[[#This Row],[Language]]="English","English","Other language")</f>
        <v>English</v>
      </c>
      <c r="T2314">
        <f>Table1[[#This Row],[Gross Revenue]]-Table1[[#This Row],[Budget]]</f>
        <v>-3017320</v>
      </c>
      <c r="U2314" s="1">
        <f>(Table1[[#This Row],[Gross Revenue]]/Table1[[#This Row],[Budget]])-1</f>
        <v>-0.301732</v>
      </c>
      <c r="V2314" t="str">
        <f t="shared" si="72"/>
        <v>&lt;90 minutes</v>
      </c>
      <c r="W2314">
        <f>Table1[[#This Row],[Profit]]/Table1[[#This Row],[Budget]]</f>
        <v>-0.301732</v>
      </c>
      <c r="X2314" s="22" t="str">
        <f>IF(L2314="","",
IF(L2314&lt;Predictability!$B$1,"Low",
IF(L2314&lt;=Predictability!$B$2,"Mid","High")))</f>
        <v>Mid</v>
      </c>
      <c r="Y2314" s="22">
        <f t="shared" si="73"/>
        <v>0</v>
      </c>
    </row>
    <row r="2315" spans="1:25" x14ac:dyDescent="0.2">
      <c r="A2315" t="s">
        <v>5833</v>
      </c>
      <c r="B2315" t="s">
        <v>588</v>
      </c>
      <c r="C2315" t="s">
        <v>1025</v>
      </c>
      <c r="D2315">
        <v>13000</v>
      </c>
      <c r="E2315">
        <v>18734</v>
      </c>
      <c r="F2315">
        <v>503</v>
      </c>
      <c r="G2315">
        <v>11000</v>
      </c>
      <c r="H2315">
        <v>7</v>
      </c>
      <c r="I2315">
        <v>88</v>
      </c>
      <c r="J2315">
        <v>101</v>
      </c>
      <c r="K2315">
        <v>60328558</v>
      </c>
      <c r="L2315">
        <v>32000000</v>
      </c>
      <c r="M2315" s="2">
        <f>VLOOKUP(A2315,Sheet2!$A$1:G6039,2,0)</f>
        <v>32455</v>
      </c>
      <c r="N2315" t="str">
        <f>VLOOKUP(A2315,Sheet2!$A$1:G6039,3,0)</f>
        <v>Color</v>
      </c>
      <c r="O2315" t="str">
        <f>VLOOKUP(A2315,Sheet2!$A$1:G6039,4,0)</f>
        <v>Comedy</v>
      </c>
      <c r="P2315" t="str">
        <f>VLOOKUP(A2315,Sheet2!$A$1:G6039,5,0)</f>
        <v>English</v>
      </c>
      <c r="Q2315" t="str">
        <f>VLOOKUP(A2315,Sheet2!$A$1:G6039,6,0)</f>
        <v>USA</v>
      </c>
      <c r="R2315" t="str">
        <f>VLOOKUP(A2315,Sheet2!$A$1:G6039,7,0)</f>
        <v>PG-13</v>
      </c>
      <c r="S2315" t="str">
        <f>IF(Table1[[#This Row],[Language]]="English","English","Other language")</f>
        <v>English</v>
      </c>
      <c r="T2315">
        <f>Table1[[#This Row],[Gross Revenue]]-Table1[[#This Row],[Budget]]</f>
        <v>28328558</v>
      </c>
      <c r="U2315" s="1">
        <f>(Table1[[#This Row],[Gross Revenue]]/Table1[[#This Row],[Budget]])-1</f>
        <v>0.88526743750000003</v>
      </c>
      <c r="V2315" t="str">
        <f t="shared" si="72"/>
        <v>90-110 minutes</v>
      </c>
      <c r="W2315">
        <f>Table1[[#This Row],[Profit]]/Table1[[#This Row],[Budget]]</f>
        <v>0.88526743750000003</v>
      </c>
      <c r="X2315" s="22" t="str">
        <f>IF(L2315="","",
IF(L2315&lt;Predictability!$B$1,"Low",
IF(L2315&lt;=Predictability!$B$2,"Mid","High")))</f>
        <v>Mid</v>
      </c>
      <c r="Y2315" s="22">
        <f t="shared" si="73"/>
        <v>1</v>
      </c>
    </row>
    <row r="2316" spans="1:25" x14ac:dyDescent="0.2">
      <c r="A2316" t="s">
        <v>4005</v>
      </c>
      <c r="B2316" t="s">
        <v>498</v>
      </c>
      <c r="C2316" t="s">
        <v>236</v>
      </c>
      <c r="D2316">
        <v>11000</v>
      </c>
      <c r="E2316">
        <v>22678</v>
      </c>
      <c r="F2316">
        <v>21000</v>
      </c>
      <c r="G2316">
        <v>39000</v>
      </c>
      <c r="H2316">
        <v>8.6</v>
      </c>
      <c r="I2316">
        <v>216</v>
      </c>
      <c r="J2316">
        <v>127</v>
      </c>
      <c r="K2316">
        <v>100125340</v>
      </c>
      <c r="L2316">
        <v>33000000</v>
      </c>
      <c r="M2316" s="2">
        <f>VLOOKUP(A2316,Sheet2!$A$1:G6040,2,0)</f>
        <v>35024</v>
      </c>
      <c r="N2316" t="str">
        <f>VLOOKUP(A2316,Sheet2!$A$1:G6040,3,0)</f>
        <v>Color</v>
      </c>
      <c r="O2316" t="str">
        <f>VLOOKUP(A2316,Sheet2!$A$1:G6040,4,0)</f>
        <v>Crime</v>
      </c>
      <c r="P2316" t="str">
        <f>VLOOKUP(A2316,Sheet2!$A$1:G6040,5,0)</f>
        <v>English</v>
      </c>
      <c r="Q2316" t="str">
        <f>VLOOKUP(A2316,Sheet2!$A$1:G6040,6,0)</f>
        <v>USA</v>
      </c>
      <c r="R2316" t="str">
        <f>VLOOKUP(A2316,Sheet2!$A$1:G6040,7,0)</f>
        <v>R</v>
      </c>
      <c r="S2316" t="str">
        <f>IF(Table1[[#This Row],[Language]]="English","English","Other language")</f>
        <v>English</v>
      </c>
      <c r="T2316">
        <f>Table1[[#This Row],[Gross Revenue]]-Table1[[#This Row],[Budget]]</f>
        <v>67125340</v>
      </c>
      <c r="U2316" s="1">
        <f>(Table1[[#This Row],[Gross Revenue]]/Table1[[#This Row],[Budget]])-1</f>
        <v>2.0341012121212123</v>
      </c>
      <c r="V2316" t="str">
        <f t="shared" si="72"/>
        <v>111-130 minutes</v>
      </c>
      <c r="W2316">
        <f>Table1[[#This Row],[Profit]]/Table1[[#This Row],[Budget]]</f>
        <v>2.0341012121212123</v>
      </c>
      <c r="X2316" s="22" t="str">
        <f>IF(L2316="","",
IF(L2316&lt;Predictability!$B$1,"Low",
IF(L2316&lt;=Predictability!$B$2,"Mid","High")))</f>
        <v>Mid</v>
      </c>
      <c r="Y2316" s="22">
        <f t="shared" si="73"/>
        <v>1</v>
      </c>
    </row>
    <row r="2317" spans="1:25" x14ac:dyDescent="0.2">
      <c r="A2317" t="s">
        <v>4618</v>
      </c>
      <c r="B2317" t="s">
        <v>101</v>
      </c>
      <c r="C2317" t="s">
        <v>1564</v>
      </c>
      <c r="D2317">
        <v>14000</v>
      </c>
      <c r="E2317">
        <v>15914</v>
      </c>
      <c r="F2317">
        <v>17</v>
      </c>
      <c r="G2317">
        <v>0</v>
      </c>
      <c r="H2317">
        <v>6.8</v>
      </c>
      <c r="I2317">
        <v>43</v>
      </c>
      <c r="J2317">
        <v>113</v>
      </c>
      <c r="K2317">
        <v>58571513</v>
      </c>
      <c r="L2317">
        <v>19000000</v>
      </c>
      <c r="M2317" s="2">
        <f>VLOOKUP(A2317,Sheet2!$A$1:G6041,2,0)</f>
        <v>32787</v>
      </c>
      <c r="N2317" t="str">
        <f>VLOOKUP(A2317,Sheet2!$A$1:G6041,3,0)</f>
        <v>Color</v>
      </c>
      <c r="O2317" t="str">
        <f>VLOOKUP(A2317,Sheet2!$A$1:G6041,4,0)</f>
        <v>Crime</v>
      </c>
      <c r="P2317" t="str">
        <f>VLOOKUP(A2317,Sheet2!$A$1:G6041,5,0)</f>
        <v>English</v>
      </c>
      <c r="Q2317" t="str">
        <f>VLOOKUP(A2317,Sheet2!$A$1:G6041,6,0)</f>
        <v>USA</v>
      </c>
      <c r="R2317" t="str">
        <f>VLOOKUP(A2317,Sheet2!$A$1:G6041,7,0)</f>
        <v>R</v>
      </c>
      <c r="S2317" t="str">
        <f>IF(Table1[[#This Row],[Language]]="English","English","Other language")</f>
        <v>English</v>
      </c>
      <c r="T2317">
        <f>Table1[[#This Row],[Gross Revenue]]-Table1[[#This Row],[Budget]]</f>
        <v>39571513</v>
      </c>
      <c r="U2317" s="1">
        <f>(Table1[[#This Row],[Gross Revenue]]/Table1[[#This Row],[Budget]])-1</f>
        <v>2.0827112105263157</v>
      </c>
      <c r="V2317" t="str">
        <f t="shared" si="72"/>
        <v>111-130 minutes</v>
      </c>
      <c r="W2317">
        <f>Table1[[#This Row],[Profit]]/Table1[[#This Row],[Budget]]</f>
        <v>2.0827112105263157</v>
      </c>
      <c r="X2317" s="22" t="str">
        <f>IF(L2317="","",
IF(L2317&lt;Predictability!$B$1,"Low",
IF(L2317&lt;=Predictability!$B$2,"Mid","High")))</f>
        <v>Mid</v>
      </c>
      <c r="Y2317" s="22">
        <f t="shared" si="73"/>
        <v>1</v>
      </c>
    </row>
    <row r="2318" spans="1:25" x14ac:dyDescent="0.2">
      <c r="A2318" t="s">
        <v>5653</v>
      </c>
      <c r="B2318" t="s">
        <v>2445</v>
      </c>
      <c r="C2318" t="s">
        <v>2446</v>
      </c>
      <c r="D2318">
        <v>55</v>
      </c>
      <c r="E2318">
        <v>55</v>
      </c>
      <c r="F2318">
        <v>0</v>
      </c>
      <c r="G2318">
        <v>89</v>
      </c>
      <c r="H2318">
        <v>6.9</v>
      </c>
      <c r="I2318">
        <v>7</v>
      </c>
      <c r="J2318">
        <v>41</v>
      </c>
      <c r="K2318">
        <v>4074023</v>
      </c>
      <c r="L2318">
        <v>5000000</v>
      </c>
      <c r="M2318" s="2">
        <f>VLOOKUP(A2318,Sheet2!$A$1:G6042,2,0)</f>
        <v>40388</v>
      </c>
      <c r="N2318" t="str">
        <f>VLOOKUP(A2318,Sheet2!$A$1:G6042,3,0)</f>
        <v>Color</v>
      </c>
      <c r="O2318" t="str">
        <f>VLOOKUP(A2318,Sheet2!$A$1:G6042,4,0)</f>
        <v>Documentary</v>
      </c>
      <c r="P2318" t="str">
        <f>VLOOKUP(A2318,Sheet2!$A$1:G6042,5,0)</f>
        <v>English</v>
      </c>
      <c r="Q2318" t="str">
        <f>VLOOKUP(A2318,Sheet2!$A$1:G6042,6,0)</f>
        <v>UK</v>
      </c>
      <c r="R2318">
        <f>VLOOKUP(A2318,Sheet2!$A$1:G6042,7,0)</f>
        <v>0</v>
      </c>
      <c r="S2318" t="str">
        <f>IF(Table1[[#This Row],[Language]]="English","English","Other language")</f>
        <v>English</v>
      </c>
      <c r="T2318">
        <f>Table1[[#This Row],[Gross Revenue]]-Table1[[#This Row],[Budget]]</f>
        <v>-925977</v>
      </c>
      <c r="U2318" s="1">
        <f>(Table1[[#This Row],[Gross Revenue]]/Table1[[#This Row],[Budget]])-1</f>
        <v>-0.18519540000000001</v>
      </c>
      <c r="V2318" t="str">
        <f t="shared" si="72"/>
        <v>&lt;90 minutes</v>
      </c>
      <c r="W2318">
        <f>Table1[[#This Row],[Profit]]/Table1[[#This Row],[Budget]]</f>
        <v>-0.18519540000000001</v>
      </c>
      <c r="X2318" s="22" t="str">
        <f>IF(L2318="","",
IF(L2318&lt;Predictability!$B$1,"Low",
IF(L2318&lt;=Predictability!$B$2,"Mid","High")))</f>
        <v>Low</v>
      </c>
      <c r="Y2318" s="22">
        <f t="shared" si="73"/>
        <v>0</v>
      </c>
    </row>
    <row r="2319" spans="1:25" x14ac:dyDescent="0.2">
      <c r="A2319" t="s">
        <v>6234</v>
      </c>
      <c r="B2319" t="s">
        <v>930</v>
      </c>
      <c r="C2319" t="s">
        <v>2829</v>
      </c>
      <c r="D2319">
        <v>12000</v>
      </c>
      <c r="E2319">
        <v>13808</v>
      </c>
      <c r="F2319">
        <v>378</v>
      </c>
      <c r="G2319">
        <v>0</v>
      </c>
      <c r="H2319">
        <v>7.3</v>
      </c>
      <c r="I2319">
        <v>175</v>
      </c>
      <c r="J2319">
        <v>140</v>
      </c>
      <c r="K2319">
        <v>120147445</v>
      </c>
      <c r="L2319">
        <v>87000000</v>
      </c>
      <c r="M2319" s="2">
        <f>VLOOKUP(A2319,Sheet2!$A$1:G6043,2,0)</f>
        <v>37738</v>
      </c>
      <c r="N2319" t="str">
        <f>VLOOKUP(A2319,Sheet2!$A$1:G6043,3,0)</f>
        <v>Black and White</v>
      </c>
      <c r="O2319" t="str">
        <f>VLOOKUP(A2319,Sheet2!$A$1:G6043,4,0)</f>
        <v>Drama</v>
      </c>
      <c r="P2319" t="str">
        <f>VLOOKUP(A2319,Sheet2!$A$1:G6043,5,0)</f>
        <v>English</v>
      </c>
      <c r="Q2319" t="str">
        <f>VLOOKUP(A2319,Sheet2!$A$1:G6043,6,0)</f>
        <v>USA</v>
      </c>
      <c r="R2319" t="str">
        <f>VLOOKUP(A2319,Sheet2!$A$1:G6043,7,0)</f>
        <v>PG-13</v>
      </c>
      <c r="S2319" t="str">
        <f>IF(Table1[[#This Row],[Language]]="English","English","Other language")</f>
        <v>English</v>
      </c>
      <c r="T2319">
        <f>Table1[[#This Row],[Gross Revenue]]-Table1[[#This Row],[Budget]]</f>
        <v>33147445</v>
      </c>
      <c r="U2319" s="1">
        <f>(Table1[[#This Row],[Gross Revenue]]/Table1[[#This Row],[Budget]])-1</f>
        <v>0.38100511494252864</v>
      </c>
      <c r="V2319" t="str">
        <f t="shared" si="72"/>
        <v>131-150 minutes</v>
      </c>
      <c r="W2319">
        <f>Table1[[#This Row],[Profit]]/Table1[[#This Row],[Budget]]</f>
        <v>0.38100511494252876</v>
      </c>
      <c r="X2319" s="22" t="str">
        <f>IF(L2319="","",
IF(L2319&lt;Predictability!$B$1,"Low",
IF(L2319&lt;=Predictability!$B$2,"Mid","High")))</f>
        <v>High</v>
      </c>
      <c r="Y2319" s="22">
        <f t="shared" si="73"/>
        <v>0</v>
      </c>
    </row>
    <row r="2320" spans="1:25" x14ac:dyDescent="0.2">
      <c r="A2320" t="s">
        <v>6537</v>
      </c>
      <c r="B2320" t="s">
        <v>183</v>
      </c>
      <c r="C2320" t="s">
        <v>2979</v>
      </c>
      <c r="D2320">
        <v>3000</v>
      </c>
      <c r="E2320">
        <v>9638</v>
      </c>
      <c r="F2320">
        <v>23</v>
      </c>
      <c r="G2320">
        <v>0</v>
      </c>
      <c r="H2320">
        <v>7.6</v>
      </c>
      <c r="I2320">
        <v>82</v>
      </c>
      <c r="J2320">
        <v>111</v>
      </c>
      <c r="K2320">
        <v>41407470</v>
      </c>
      <c r="L2320">
        <v>30000000</v>
      </c>
      <c r="M2320" s="2">
        <f>VLOOKUP(A2320,Sheet2!$A$1:G6044,2,0)</f>
        <v>37725</v>
      </c>
      <c r="N2320" t="str">
        <f>VLOOKUP(A2320,Sheet2!$A$1:G6044,3,0)</f>
        <v>Color</v>
      </c>
      <c r="O2320" t="str">
        <f>VLOOKUP(A2320,Sheet2!$A$1:G6044,4,0)</f>
        <v>Comedy</v>
      </c>
      <c r="P2320" t="str">
        <f>VLOOKUP(A2320,Sheet2!$A$1:G6044,5,0)</f>
        <v>English</v>
      </c>
      <c r="Q2320" t="str">
        <f>VLOOKUP(A2320,Sheet2!$A$1:G6044,6,0)</f>
        <v>USA</v>
      </c>
      <c r="R2320" t="str">
        <f>VLOOKUP(A2320,Sheet2!$A$1:G6044,7,0)</f>
        <v>PG</v>
      </c>
      <c r="S2320" t="str">
        <f>IF(Table1[[#This Row],[Language]]="English","English","Other language")</f>
        <v>English</v>
      </c>
      <c r="T2320">
        <f>Table1[[#This Row],[Gross Revenue]]-Table1[[#This Row],[Budget]]</f>
        <v>11407470</v>
      </c>
      <c r="U2320" s="1">
        <f>(Table1[[#This Row],[Gross Revenue]]/Table1[[#This Row],[Budget]])-1</f>
        <v>0.38024900000000006</v>
      </c>
      <c r="V2320" t="str">
        <f t="shared" si="72"/>
        <v>111-130 minutes</v>
      </c>
      <c r="W2320">
        <f>Table1[[#This Row],[Profit]]/Table1[[#This Row],[Budget]]</f>
        <v>0.380249</v>
      </c>
      <c r="X2320" s="22" t="str">
        <f>IF(L2320="","",
IF(L2320&lt;Predictability!$B$1,"Low",
IF(L2320&lt;=Predictability!$B$2,"Mid","High")))</f>
        <v>Mid</v>
      </c>
      <c r="Y2320" s="22">
        <f t="shared" si="73"/>
        <v>0</v>
      </c>
    </row>
    <row r="2321" spans="1:25" x14ac:dyDescent="0.2">
      <c r="A2321" t="s">
        <v>5224</v>
      </c>
      <c r="B2321" t="s">
        <v>546</v>
      </c>
      <c r="C2321" t="s">
        <v>942</v>
      </c>
      <c r="D2321">
        <v>40000</v>
      </c>
      <c r="E2321">
        <v>41293</v>
      </c>
      <c r="F2321">
        <v>192</v>
      </c>
      <c r="G2321">
        <v>0</v>
      </c>
      <c r="H2321">
        <v>6.6</v>
      </c>
      <c r="I2321">
        <v>195</v>
      </c>
      <c r="J2321">
        <v>96</v>
      </c>
      <c r="K2321">
        <v>47781388</v>
      </c>
      <c r="L2321">
        <v>40000000</v>
      </c>
      <c r="M2321" s="2">
        <f>VLOOKUP(A2321,Sheet2!$A$1:G6045,2,0)</f>
        <v>38330</v>
      </c>
      <c r="N2321" t="str">
        <f>VLOOKUP(A2321,Sheet2!$A$1:G6045,3,0)</f>
        <v>Color</v>
      </c>
      <c r="O2321" t="str">
        <f>VLOOKUP(A2321,Sheet2!$A$1:G6045,4,0)</f>
        <v>Mystery</v>
      </c>
      <c r="P2321" t="str">
        <f>VLOOKUP(A2321,Sheet2!$A$1:G6045,5,0)</f>
        <v>English</v>
      </c>
      <c r="Q2321" t="str">
        <f>VLOOKUP(A2321,Sheet2!$A$1:G6045,6,0)</f>
        <v>USA</v>
      </c>
      <c r="R2321" t="str">
        <f>VLOOKUP(A2321,Sheet2!$A$1:G6045,7,0)</f>
        <v>PG-13</v>
      </c>
      <c r="S2321" t="str">
        <f>IF(Table1[[#This Row],[Language]]="English","English","Other language")</f>
        <v>English</v>
      </c>
      <c r="T2321">
        <f>Table1[[#This Row],[Gross Revenue]]-Table1[[#This Row],[Budget]]</f>
        <v>7781388</v>
      </c>
      <c r="U2321" s="1">
        <f>(Table1[[#This Row],[Gross Revenue]]/Table1[[#This Row],[Budget]])-1</f>
        <v>0.19453469999999995</v>
      </c>
      <c r="V2321" t="str">
        <f t="shared" si="72"/>
        <v>90-110 minutes</v>
      </c>
      <c r="W2321">
        <f>Table1[[#This Row],[Profit]]/Table1[[#This Row],[Budget]]</f>
        <v>0.1945347</v>
      </c>
      <c r="X2321" s="22" t="str">
        <f>IF(L2321="","",
IF(L2321&lt;Predictability!$B$1,"Low",
IF(L2321&lt;=Predictability!$B$2,"Mid","High")))</f>
        <v>Mid</v>
      </c>
      <c r="Y2321" s="22">
        <f t="shared" si="73"/>
        <v>0</v>
      </c>
    </row>
    <row r="2322" spans="1:25" x14ac:dyDescent="0.2">
      <c r="A2322" t="s">
        <v>6106</v>
      </c>
      <c r="B2322" t="s">
        <v>2733</v>
      </c>
      <c r="C2322" t="s">
        <v>1306</v>
      </c>
      <c r="D2322">
        <v>826</v>
      </c>
      <c r="E2322">
        <v>2259</v>
      </c>
      <c r="F2322">
        <v>130</v>
      </c>
      <c r="G2322">
        <v>0</v>
      </c>
      <c r="H2322">
        <v>7.2</v>
      </c>
      <c r="I2322">
        <v>160</v>
      </c>
      <c r="J2322">
        <v>123</v>
      </c>
      <c r="K2322">
        <v>59699513</v>
      </c>
      <c r="L2322">
        <v>35000000</v>
      </c>
      <c r="M2322" s="2">
        <f>VLOOKUP(A2322,Sheet2!$A$1:G6046,2,0)</f>
        <v>40459</v>
      </c>
      <c r="N2322" t="str">
        <f>VLOOKUP(A2322,Sheet2!$A$1:G6046,3,0)</f>
        <v>Color</v>
      </c>
      <c r="O2322" t="str">
        <f>VLOOKUP(A2322,Sheet2!$A$1:G6046,4,0)</f>
        <v>Biography</v>
      </c>
      <c r="P2322" t="str">
        <f>VLOOKUP(A2322,Sheet2!$A$1:G6046,5,0)</f>
        <v>English</v>
      </c>
      <c r="Q2322" t="str">
        <f>VLOOKUP(A2322,Sheet2!$A$1:G6046,6,0)</f>
        <v>USA</v>
      </c>
      <c r="R2322" t="str">
        <f>VLOOKUP(A2322,Sheet2!$A$1:G6046,7,0)</f>
        <v>PG</v>
      </c>
      <c r="S2322" t="str">
        <f>IF(Table1[[#This Row],[Language]]="English","English","Other language")</f>
        <v>English</v>
      </c>
      <c r="T2322">
        <f>Table1[[#This Row],[Gross Revenue]]-Table1[[#This Row],[Budget]]</f>
        <v>24699513</v>
      </c>
      <c r="U2322" s="1">
        <f>(Table1[[#This Row],[Gross Revenue]]/Table1[[#This Row],[Budget]])-1</f>
        <v>0.70570037142857145</v>
      </c>
      <c r="V2322" t="str">
        <f t="shared" si="72"/>
        <v>111-130 minutes</v>
      </c>
      <c r="W2322">
        <f>Table1[[#This Row],[Profit]]/Table1[[#This Row],[Budget]]</f>
        <v>0.70570037142857145</v>
      </c>
      <c r="X2322" s="22" t="str">
        <f>IF(L2322="","",
IF(L2322&lt;Predictability!$B$1,"Low",
IF(L2322&lt;=Predictability!$B$2,"Mid","High")))</f>
        <v>Mid</v>
      </c>
      <c r="Y2322" s="22">
        <f t="shared" si="73"/>
        <v>1</v>
      </c>
    </row>
    <row r="2323" spans="1:25" x14ac:dyDescent="0.2">
      <c r="A2323" t="s">
        <v>5945</v>
      </c>
      <c r="B2323" t="s">
        <v>2612</v>
      </c>
      <c r="C2323" t="s">
        <v>1983</v>
      </c>
      <c r="D2323">
        <v>769</v>
      </c>
      <c r="E2323">
        <v>2251</v>
      </c>
      <c r="F2323">
        <v>30</v>
      </c>
      <c r="G2323">
        <v>15000</v>
      </c>
      <c r="H2323">
        <v>7.1</v>
      </c>
      <c r="I2323">
        <v>163</v>
      </c>
      <c r="J2323">
        <v>104</v>
      </c>
      <c r="K2323">
        <v>4046737</v>
      </c>
      <c r="L2323">
        <v>4000000</v>
      </c>
      <c r="M2323" s="2">
        <f>VLOOKUP(A2323,Sheet2!$A$1:G6047,2,0)</f>
        <v>37487</v>
      </c>
      <c r="N2323" t="str">
        <f>VLOOKUP(A2323,Sheet2!$A$1:G6047,3,0)</f>
        <v>Color</v>
      </c>
      <c r="O2323" t="str">
        <f>VLOOKUP(A2323,Sheet2!$A$1:G6047,4,0)</f>
        <v>Comedy</v>
      </c>
      <c r="P2323" t="str">
        <f>VLOOKUP(A2323,Sheet2!$A$1:G6047,5,0)</f>
        <v>English</v>
      </c>
      <c r="Q2323" t="str">
        <f>VLOOKUP(A2323,Sheet2!$A$1:G6047,6,0)</f>
        <v>USA</v>
      </c>
      <c r="R2323" t="str">
        <f>VLOOKUP(A2323,Sheet2!$A$1:G6047,7,0)</f>
        <v>R</v>
      </c>
      <c r="S2323" t="str">
        <f>IF(Table1[[#This Row],[Language]]="English","English","Other language")</f>
        <v>English</v>
      </c>
      <c r="T2323">
        <f>Table1[[#This Row],[Gross Revenue]]-Table1[[#This Row],[Budget]]</f>
        <v>46737</v>
      </c>
      <c r="U2323" s="1">
        <f>(Table1[[#This Row],[Gross Revenue]]/Table1[[#This Row],[Budget]])-1</f>
        <v>1.1684250000000063E-2</v>
      </c>
      <c r="V2323" t="str">
        <f t="shared" si="72"/>
        <v>90-110 minutes</v>
      </c>
      <c r="W2323">
        <f>Table1[[#This Row],[Profit]]/Table1[[#This Row],[Budget]]</f>
        <v>1.168425E-2</v>
      </c>
      <c r="X2323" s="22" t="str">
        <f>IF(L2323="","",
IF(L2323&lt;Predictability!$B$1,"Low",
IF(L2323&lt;=Predictability!$B$2,"Mid","High")))</f>
        <v>Low</v>
      </c>
      <c r="Y2323" s="22">
        <f t="shared" si="73"/>
        <v>0</v>
      </c>
    </row>
    <row r="2324" spans="1:25" x14ac:dyDescent="0.2">
      <c r="A2324" t="s">
        <v>3812</v>
      </c>
      <c r="B2324" t="s">
        <v>894</v>
      </c>
      <c r="C2324" t="s">
        <v>314</v>
      </c>
      <c r="D2324">
        <v>1000</v>
      </c>
      <c r="E2324">
        <v>4194</v>
      </c>
      <c r="F2324">
        <v>14</v>
      </c>
      <c r="G2324">
        <v>393</v>
      </c>
      <c r="H2324">
        <v>5.4</v>
      </c>
      <c r="I2324">
        <v>51</v>
      </c>
      <c r="J2324">
        <v>94</v>
      </c>
      <c r="K2324">
        <v>33357476</v>
      </c>
      <c r="L2324">
        <v>35000000</v>
      </c>
      <c r="M2324" s="2">
        <f>VLOOKUP(A2324,Sheet2!$A$1:G6048,2,0)</f>
        <v>36961</v>
      </c>
      <c r="N2324" t="str">
        <f>VLOOKUP(A2324,Sheet2!$A$1:G6048,3,0)</f>
        <v>Color</v>
      </c>
      <c r="O2324" t="str">
        <f>VLOOKUP(A2324,Sheet2!$A$1:G6048,4,0)</f>
        <v>Action</v>
      </c>
      <c r="P2324" t="str">
        <f>VLOOKUP(A2324,Sheet2!$A$1:G6048,5,0)</f>
        <v>English</v>
      </c>
      <c r="Q2324" t="str">
        <f>VLOOKUP(A2324,Sheet2!$A$1:G6048,6,0)</f>
        <v>USA</v>
      </c>
      <c r="R2324" t="str">
        <f>VLOOKUP(A2324,Sheet2!$A$1:G6048,7,0)</f>
        <v>PG</v>
      </c>
      <c r="S2324" t="str">
        <f>IF(Table1[[#This Row],[Language]]="English","English","Other language")</f>
        <v>English</v>
      </c>
      <c r="T2324">
        <f>Table1[[#This Row],[Gross Revenue]]-Table1[[#This Row],[Budget]]</f>
        <v>-1642524</v>
      </c>
      <c r="U2324" s="1">
        <f>(Table1[[#This Row],[Gross Revenue]]/Table1[[#This Row],[Budget]])-1</f>
        <v>-4.6929257142857117E-2</v>
      </c>
      <c r="V2324" t="str">
        <f t="shared" si="72"/>
        <v>90-110 minutes</v>
      </c>
      <c r="W2324">
        <f>Table1[[#This Row],[Profit]]/Table1[[#This Row],[Budget]]</f>
        <v>-4.6929257142857145E-2</v>
      </c>
      <c r="X2324" s="22" t="str">
        <f>IF(L2324="","",
IF(L2324&lt;Predictability!$B$1,"Low",
IF(L2324&lt;=Predictability!$B$2,"Mid","High")))</f>
        <v>Mid</v>
      </c>
      <c r="Y2324" s="22">
        <f t="shared" si="73"/>
        <v>0</v>
      </c>
    </row>
    <row r="2325" spans="1:25" x14ac:dyDescent="0.2">
      <c r="A2325" t="s">
        <v>3557</v>
      </c>
      <c r="B2325" t="s">
        <v>95</v>
      </c>
      <c r="C2325" t="s">
        <v>532</v>
      </c>
      <c r="D2325">
        <v>1000</v>
      </c>
      <c r="E2325">
        <v>2567</v>
      </c>
      <c r="F2325">
        <v>64</v>
      </c>
      <c r="G2325">
        <v>0</v>
      </c>
      <c r="H2325">
        <v>4.9000000000000004</v>
      </c>
      <c r="I2325">
        <v>148</v>
      </c>
      <c r="J2325">
        <v>88</v>
      </c>
      <c r="K2325">
        <v>17016190</v>
      </c>
      <c r="L2325">
        <v>12000000</v>
      </c>
      <c r="M2325" s="2">
        <f>VLOOKUP(A2325,Sheet2!$A$1:G6049,2,0)</f>
        <v>38335</v>
      </c>
      <c r="N2325" t="str">
        <f>VLOOKUP(A2325,Sheet2!$A$1:G6049,3,0)</f>
        <v>Color</v>
      </c>
      <c r="O2325" t="str">
        <f>VLOOKUP(A2325,Sheet2!$A$1:G6049,4,0)</f>
        <v>Comedy</v>
      </c>
      <c r="P2325" t="str">
        <f>VLOOKUP(A2325,Sheet2!$A$1:G6049,5,0)</f>
        <v>English</v>
      </c>
      <c r="Q2325" t="str">
        <f>VLOOKUP(A2325,Sheet2!$A$1:G6049,6,0)</f>
        <v>Romania</v>
      </c>
      <c r="R2325" t="str">
        <f>VLOOKUP(A2325,Sheet2!$A$1:G6049,7,0)</f>
        <v>R</v>
      </c>
      <c r="S2325" t="str">
        <f>IF(Table1[[#This Row],[Language]]="English","English","Other language")</f>
        <v>English</v>
      </c>
      <c r="T2325">
        <f>Table1[[#This Row],[Gross Revenue]]-Table1[[#This Row],[Budget]]</f>
        <v>5016190</v>
      </c>
      <c r="U2325" s="1">
        <f>(Table1[[#This Row],[Gross Revenue]]/Table1[[#This Row],[Budget]])-1</f>
        <v>0.41801583333333325</v>
      </c>
      <c r="V2325" t="str">
        <f t="shared" si="72"/>
        <v>&lt;90 minutes</v>
      </c>
      <c r="W2325">
        <f>Table1[[#This Row],[Profit]]/Table1[[#This Row],[Budget]]</f>
        <v>0.41801583333333331</v>
      </c>
      <c r="X2325" s="22" t="str">
        <f>IF(L2325="","",
IF(L2325&lt;Predictability!$B$1,"Low",
IF(L2325&lt;=Predictability!$B$2,"Mid","High")))</f>
        <v>Mid</v>
      </c>
      <c r="Y2325" s="22">
        <f t="shared" si="73"/>
        <v>0</v>
      </c>
    </row>
    <row r="2326" spans="1:25" x14ac:dyDescent="0.2">
      <c r="A2326" t="s">
        <v>5360</v>
      </c>
      <c r="B2326" t="s">
        <v>805</v>
      </c>
      <c r="C2326" t="s">
        <v>2255</v>
      </c>
      <c r="D2326">
        <v>7000</v>
      </c>
      <c r="E2326">
        <v>7747</v>
      </c>
      <c r="F2326">
        <v>63</v>
      </c>
      <c r="G2326">
        <v>25000</v>
      </c>
      <c r="H2326">
        <v>6.7</v>
      </c>
      <c r="I2326">
        <v>265</v>
      </c>
      <c r="J2326">
        <v>101</v>
      </c>
      <c r="K2326">
        <v>6619173</v>
      </c>
      <c r="L2326">
        <v>10000000</v>
      </c>
      <c r="M2326" s="2">
        <f>VLOOKUP(A2326,Sheet2!$A$1:G6050,2,0)</f>
        <v>41154</v>
      </c>
      <c r="N2326" t="str">
        <f>VLOOKUP(A2326,Sheet2!$A$1:G6050,3,0)</f>
        <v>Black and White</v>
      </c>
      <c r="O2326" t="str">
        <f>VLOOKUP(A2326,Sheet2!$A$1:G6050,4,0)</f>
        <v>Adventure</v>
      </c>
      <c r="P2326" t="str">
        <f>VLOOKUP(A2326,Sheet2!$A$1:G6050,5,0)</f>
        <v>English</v>
      </c>
      <c r="Q2326" t="str">
        <f>VLOOKUP(A2326,Sheet2!$A$1:G6050,6,0)</f>
        <v>USA</v>
      </c>
      <c r="R2326" t="str">
        <f>VLOOKUP(A2326,Sheet2!$A$1:G6050,7,0)</f>
        <v>R</v>
      </c>
      <c r="S2326" t="str">
        <f>IF(Table1[[#This Row],[Language]]="English","English","Other language")</f>
        <v>English</v>
      </c>
      <c r="T2326">
        <f>Table1[[#This Row],[Gross Revenue]]-Table1[[#This Row],[Budget]]</f>
        <v>-3380827</v>
      </c>
      <c r="U2326" s="1">
        <f>(Table1[[#This Row],[Gross Revenue]]/Table1[[#This Row],[Budget]])-1</f>
        <v>-0.33808269999999996</v>
      </c>
      <c r="V2326" t="str">
        <f t="shared" si="72"/>
        <v>90-110 minutes</v>
      </c>
      <c r="W2326">
        <f>Table1[[#This Row],[Profit]]/Table1[[#This Row],[Budget]]</f>
        <v>-0.33808270000000001</v>
      </c>
      <c r="X2326" s="22" t="str">
        <f>IF(L2326="","",
IF(L2326&lt;Predictability!$B$1,"Low",
IF(L2326&lt;=Predictability!$B$2,"Mid","High")))</f>
        <v>Mid</v>
      </c>
      <c r="Y2326" s="22">
        <f t="shared" si="73"/>
        <v>0</v>
      </c>
    </row>
    <row r="2327" spans="1:25" x14ac:dyDescent="0.2">
      <c r="A2327" t="s">
        <v>5415</v>
      </c>
      <c r="B2327" t="s">
        <v>2284</v>
      </c>
      <c r="C2327" t="s">
        <v>2285</v>
      </c>
      <c r="D2327">
        <v>565</v>
      </c>
      <c r="E2327">
        <v>1735</v>
      </c>
      <c r="F2327">
        <v>16</v>
      </c>
      <c r="G2327">
        <v>0</v>
      </c>
      <c r="H2327">
        <v>6.7</v>
      </c>
      <c r="I2327">
        <v>37</v>
      </c>
      <c r="J2327">
        <v>127</v>
      </c>
      <c r="K2327">
        <v>35422828</v>
      </c>
      <c r="L2327">
        <v>20000000</v>
      </c>
      <c r="M2327" s="2">
        <f>VLOOKUP(A2327,Sheet2!$A$1:G6051,2,0)</f>
        <v>35647</v>
      </c>
      <c r="N2327" t="str">
        <f>VLOOKUP(A2327,Sheet2!$A$1:G6051,3,0)</f>
        <v>Color</v>
      </c>
      <c r="O2327" t="str">
        <f>VLOOKUP(A2327,Sheet2!$A$1:G6051,4,0)</f>
        <v>Biography</v>
      </c>
      <c r="P2327" t="str">
        <f>VLOOKUP(A2327,Sheet2!$A$1:G6051,5,0)</f>
        <v>English</v>
      </c>
      <c r="Q2327" t="str">
        <f>VLOOKUP(A2327,Sheet2!$A$1:G6051,6,0)</f>
        <v>USA</v>
      </c>
      <c r="R2327" t="str">
        <f>VLOOKUP(A2327,Sheet2!$A$1:G6051,7,0)</f>
        <v>PG</v>
      </c>
      <c r="S2327" t="str">
        <f>IF(Table1[[#This Row],[Language]]="English","English","Other language")</f>
        <v>English</v>
      </c>
      <c r="T2327">
        <f>Table1[[#This Row],[Gross Revenue]]-Table1[[#This Row],[Budget]]</f>
        <v>15422828</v>
      </c>
      <c r="U2327" s="1">
        <f>(Table1[[#This Row],[Gross Revenue]]/Table1[[#This Row],[Budget]])-1</f>
        <v>0.77114140000000009</v>
      </c>
      <c r="V2327" t="str">
        <f t="shared" si="72"/>
        <v>111-130 minutes</v>
      </c>
      <c r="W2327">
        <f>Table1[[#This Row],[Profit]]/Table1[[#This Row],[Budget]]</f>
        <v>0.77114139999999998</v>
      </c>
      <c r="X2327" s="22" t="str">
        <f>IF(L2327="","",
IF(L2327&lt;Predictability!$B$1,"Low",
IF(L2327&lt;=Predictability!$B$2,"Mid","High")))</f>
        <v>Mid</v>
      </c>
      <c r="Y2327" s="22">
        <f t="shared" si="73"/>
        <v>1</v>
      </c>
    </row>
    <row r="2328" spans="1:25" x14ac:dyDescent="0.2">
      <c r="A2328" t="s">
        <v>5018</v>
      </c>
      <c r="B2328" t="s">
        <v>1026</v>
      </c>
      <c r="C2328" t="s">
        <v>1068</v>
      </c>
      <c r="D2328">
        <v>16000</v>
      </c>
      <c r="E2328">
        <v>17847</v>
      </c>
      <c r="F2328">
        <v>763</v>
      </c>
      <c r="G2328">
        <v>11000</v>
      </c>
      <c r="H2328">
        <v>6.5</v>
      </c>
      <c r="I2328">
        <v>178</v>
      </c>
      <c r="J2328">
        <v>117</v>
      </c>
      <c r="K2328">
        <v>12276810</v>
      </c>
      <c r="L2328">
        <v>26000000</v>
      </c>
      <c r="M2328" s="2">
        <f>VLOOKUP(A2328,Sheet2!$A$1:G6052,2,0)</f>
        <v>42157</v>
      </c>
      <c r="N2328" t="str">
        <f>VLOOKUP(A2328,Sheet2!$A$1:G6052,3,0)</f>
        <v>Color</v>
      </c>
      <c r="O2328" t="str">
        <f>VLOOKUP(A2328,Sheet2!$A$1:G6052,4,0)</f>
        <v>Action</v>
      </c>
      <c r="P2328" t="str">
        <f>VLOOKUP(A2328,Sheet2!$A$1:G6052,5,0)</f>
        <v>English</v>
      </c>
      <c r="Q2328" t="str">
        <f>VLOOKUP(A2328,Sheet2!$A$1:G6052,6,0)</f>
        <v>USA</v>
      </c>
      <c r="R2328" t="str">
        <f>VLOOKUP(A2328,Sheet2!$A$1:G6052,7,0)</f>
        <v>PG-13</v>
      </c>
      <c r="S2328" t="str">
        <f>IF(Table1[[#This Row],[Language]]="English","English","Other language")</f>
        <v>English</v>
      </c>
      <c r="T2328">
        <f>Table1[[#This Row],[Gross Revenue]]-Table1[[#This Row],[Budget]]</f>
        <v>-13723190</v>
      </c>
      <c r="U2328" s="1">
        <f>(Table1[[#This Row],[Gross Revenue]]/Table1[[#This Row],[Budget]])-1</f>
        <v>-0.52781499999999992</v>
      </c>
      <c r="V2328" t="str">
        <f t="shared" si="72"/>
        <v>111-130 minutes</v>
      </c>
      <c r="W2328">
        <f>Table1[[#This Row],[Profit]]/Table1[[#This Row],[Budget]]</f>
        <v>-0.52781500000000003</v>
      </c>
      <c r="X2328" s="22" t="str">
        <f>IF(L2328="","",
IF(L2328&lt;Predictability!$B$1,"Low",
IF(L2328&lt;=Predictability!$B$2,"Mid","High")))</f>
        <v>Mid</v>
      </c>
      <c r="Y2328" s="22">
        <f t="shared" si="73"/>
        <v>0</v>
      </c>
    </row>
    <row r="2329" spans="1:25" x14ac:dyDescent="0.2">
      <c r="A2329" t="s">
        <v>6465</v>
      </c>
      <c r="B2329" t="s">
        <v>233</v>
      </c>
      <c r="C2329" t="s">
        <v>2013</v>
      </c>
      <c r="D2329">
        <v>1000</v>
      </c>
      <c r="E2329">
        <v>3869</v>
      </c>
      <c r="F2329">
        <v>151</v>
      </c>
      <c r="G2329">
        <v>22000</v>
      </c>
      <c r="H2329">
        <v>7.5</v>
      </c>
      <c r="I2329">
        <v>364</v>
      </c>
      <c r="J2329">
        <v>128</v>
      </c>
      <c r="K2329">
        <v>52066000</v>
      </c>
      <c r="L2329">
        <v>20000000</v>
      </c>
      <c r="M2329" s="2">
        <f>VLOOKUP(A2329,Sheet2!$A$1:G6053,2,0)</f>
        <v>41810</v>
      </c>
      <c r="N2329" t="str">
        <f>VLOOKUP(A2329,Sheet2!$A$1:G6053,3,0)</f>
        <v>Color</v>
      </c>
      <c r="O2329" t="str">
        <f>VLOOKUP(A2329,Sheet2!$A$1:G6053,4,0)</f>
        <v>Biography</v>
      </c>
      <c r="P2329" t="str">
        <f>VLOOKUP(A2329,Sheet2!$A$1:G6053,5,0)</f>
        <v>English</v>
      </c>
      <c r="Q2329" t="str">
        <f>VLOOKUP(A2329,Sheet2!$A$1:G6053,6,0)</f>
        <v>UK</v>
      </c>
      <c r="R2329" t="str">
        <f>VLOOKUP(A2329,Sheet2!$A$1:G6053,7,0)</f>
        <v>PG-13</v>
      </c>
      <c r="S2329" t="str">
        <f>IF(Table1[[#This Row],[Language]]="English","English","Other language")</f>
        <v>English</v>
      </c>
      <c r="T2329">
        <f>Table1[[#This Row],[Gross Revenue]]-Table1[[#This Row],[Budget]]</f>
        <v>32066000</v>
      </c>
      <c r="U2329" s="1">
        <f>(Table1[[#This Row],[Gross Revenue]]/Table1[[#This Row],[Budget]])-1</f>
        <v>1.6032999999999999</v>
      </c>
      <c r="V2329" t="str">
        <f t="shared" si="72"/>
        <v>111-130 minutes</v>
      </c>
      <c r="W2329">
        <f>Table1[[#This Row],[Profit]]/Table1[[#This Row],[Budget]]</f>
        <v>1.6032999999999999</v>
      </c>
      <c r="X2329" s="22" t="str">
        <f>IF(L2329="","",
IF(L2329&lt;Predictability!$B$1,"Low",
IF(L2329&lt;=Predictability!$B$2,"Mid","High")))</f>
        <v>Mid</v>
      </c>
      <c r="Y2329" s="22">
        <f t="shared" si="73"/>
        <v>1</v>
      </c>
    </row>
    <row r="2330" spans="1:25" x14ac:dyDescent="0.2">
      <c r="A2330" t="s">
        <v>4130</v>
      </c>
      <c r="B2330" t="s">
        <v>589</v>
      </c>
      <c r="C2330" t="s">
        <v>1253</v>
      </c>
      <c r="D2330">
        <v>8000</v>
      </c>
      <c r="E2330">
        <v>10026</v>
      </c>
      <c r="F2330">
        <v>3</v>
      </c>
      <c r="G2330">
        <v>0</v>
      </c>
      <c r="H2330">
        <v>5.8</v>
      </c>
      <c r="I2330">
        <v>164</v>
      </c>
      <c r="J2330">
        <v>99</v>
      </c>
      <c r="K2330">
        <v>33472850</v>
      </c>
      <c r="L2330">
        <v>55000000</v>
      </c>
      <c r="M2330" s="2">
        <f>VLOOKUP(A2330,Sheet2!$A$1:G6054,2,0)</f>
        <v>39612</v>
      </c>
      <c r="N2330" t="str">
        <f>VLOOKUP(A2330,Sheet2!$A$1:G6054,3,0)</f>
        <v>Color</v>
      </c>
      <c r="O2330" t="str">
        <f>VLOOKUP(A2330,Sheet2!$A$1:G6054,4,0)</f>
        <v>Comedy</v>
      </c>
      <c r="P2330" t="str">
        <f>VLOOKUP(A2330,Sheet2!$A$1:G6054,5,0)</f>
        <v>English</v>
      </c>
      <c r="Q2330" t="str">
        <f>VLOOKUP(A2330,Sheet2!$A$1:G6054,6,0)</f>
        <v>USA</v>
      </c>
      <c r="R2330" t="str">
        <f>VLOOKUP(A2330,Sheet2!$A$1:G6054,7,0)</f>
        <v>R</v>
      </c>
      <c r="S2330" t="str">
        <f>IF(Table1[[#This Row],[Language]]="English","English","Other language")</f>
        <v>English</v>
      </c>
      <c r="T2330">
        <f>Table1[[#This Row],[Gross Revenue]]-Table1[[#This Row],[Budget]]</f>
        <v>-21527150</v>
      </c>
      <c r="U2330" s="1">
        <f>(Table1[[#This Row],[Gross Revenue]]/Table1[[#This Row],[Budget]])-1</f>
        <v>-0.39140272727272729</v>
      </c>
      <c r="V2330" t="str">
        <f t="shared" si="72"/>
        <v>90-110 minutes</v>
      </c>
      <c r="W2330">
        <f>Table1[[#This Row],[Profit]]/Table1[[#This Row],[Budget]]</f>
        <v>-0.39140272727272729</v>
      </c>
      <c r="X2330" s="22" t="str">
        <f>IF(L2330="","",
IF(L2330&lt;Predictability!$B$1,"Low",
IF(L2330&lt;=Predictability!$B$2,"Mid","High")))</f>
        <v>High</v>
      </c>
      <c r="Y2330" s="22">
        <f t="shared" si="73"/>
        <v>0</v>
      </c>
    </row>
    <row r="2331" spans="1:25" x14ac:dyDescent="0.2">
      <c r="A2331" t="s">
        <v>6659</v>
      </c>
      <c r="B2331" t="s">
        <v>2359</v>
      </c>
      <c r="C2331" t="s">
        <v>1172</v>
      </c>
      <c r="D2331">
        <v>25000</v>
      </c>
      <c r="E2331">
        <v>41059</v>
      </c>
      <c r="F2331">
        <v>0</v>
      </c>
      <c r="G2331">
        <v>0</v>
      </c>
      <c r="H2331">
        <v>7.7</v>
      </c>
      <c r="I2331">
        <v>69</v>
      </c>
      <c r="J2331">
        <v>136</v>
      </c>
      <c r="K2331">
        <v>42700000</v>
      </c>
      <c r="L2331">
        <v>16500000</v>
      </c>
      <c r="M2331" s="2">
        <f>VLOOKUP(A2331,Sheet2!$A$1:G6055,2,0)</f>
        <v>34785</v>
      </c>
      <c r="N2331" t="str">
        <f>VLOOKUP(A2331,Sheet2!$A$1:G6055,3,0)</f>
        <v>Color</v>
      </c>
      <c r="O2331" t="str">
        <f>VLOOKUP(A2331,Sheet2!$A$1:G6055,4,0)</f>
        <v>Drama</v>
      </c>
      <c r="P2331" t="str">
        <f>VLOOKUP(A2331,Sheet2!$A$1:G6055,5,0)</f>
        <v>English</v>
      </c>
      <c r="Q2331" t="str">
        <f>VLOOKUP(A2331,Sheet2!$A$1:G6055,6,0)</f>
        <v>USA</v>
      </c>
      <c r="R2331" t="str">
        <f>VLOOKUP(A2331,Sheet2!$A$1:G6055,7,0)</f>
        <v>PG</v>
      </c>
      <c r="S2331" t="str">
        <f>IF(Table1[[#This Row],[Language]]="English","English","Other language")</f>
        <v>English</v>
      </c>
      <c r="T2331">
        <f>Table1[[#This Row],[Gross Revenue]]-Table1[[#This Row],[Budget]]</f>
        <v>26200000</v>
      </c>
      <c r="U2331" s="1">
        <f>(Table1[[#This Row],[Gross Revenue]]/Table1[[#This Row],[Budget]])-1</f>
        <v>1.5878787878787879</v>
      </c>
      <c r="V2331" t="str">
        <f t="shared" si="72"/>
        <v>131-150 minutes</v>
      </c>
      <c r="W2331">
        <f>Table1[[#This Row],[Profit]]/Table1[[#This Row],[Budget]]</f>
        <v>1.5878787878787879</v>
      </c>
      <c r="X2331" s="22" t="str">
        <f>IF(L2331="","",
IF(L2331&lt;Predictability!$B$1,"Low",
IF(L2331&lt;=Predictability!$B$2,"Mid","High")))</f>
        <v>Mid</v>
      </c>
      <c r="Y2331" s="22">
        <f t="shared" si="73"/>
        <v>1</v>
      </c>
    </row>
    <row r="2332" spans="1:25" x14ac:dyDescent="0.2">
      <c r="A2332" t="s">
        <v>4104</v>
      </c>
      <c r="B2332" t="s">
        <v>1225</v>
      </c>
      <c r="C2332" t="s">
        <v>1226</v>
      </c>
      <c r="D2332">
        <v>482</v>
      </c>
      <c r="E2332">
        <v>1526</v>
      </c>
      <c r="F2332">
        <v>58</v>
      </c>
      <c r="G2332">
        <v>411</v>
      </c>
      <c r="H2332">
        <v>5.8</v>
      </c>
      <c r="I2332">
        <v>43</v>
      </c>
      <c r="J2332">
        <v>111</v>
      </c>
      <c r="K2332">
        <v>1066555</v>
      </c>
      <c r="L2332">
        <v>11000000</v>
      </c>
      <c r="M2332" s="2">
        <f>VLOOKUP(A2332,Sheet2!$A$1:G6056,2,0)</f>
        <v>39397</v>
      </c>
      <c r="N2332" t="str">
        <f>VLOOKUP(A2332,Sheet2!$A$1:G6056,3,0)</f>
        <v>Color</v>
      </c>
      <c r="O2332" t="str">
        <f>VLOOKUP(A2332,Sheet2!$A$1:G6056,4,0)</f>
        <v>Drama</v>
      </c>
      <c r="P2332">
        <f>VLOOKUP(A2332,Sheet2!$A$1:G6056,5,0)</f>
        <v>0</v>
      </c>
      <c r="Q2332" t="str">
        <f>VLOOKUP(A2332,Sheet2!$A$1:G6056,6,0)</f>
        <v>USA</v>
      </c>
      <c r="R2332" t="str">
        <f>VLOOKUP(A2332,Sheet2!$A$1:G6056,7,0)</f>
        <v>R</v>
      </c>
      <c r="S2332" t="str">
        <f>IF(Table1[[#This Row],[Language]]="English","English","Other language")</f>
        <v>Other language</v>
      </c>
      <c r="T2332">
        <f>Table1[[#This Row],[Gross Revenue]]-Table1[[#This Row],[Budget]]</f>
        <v>-9933445</v>
      </c>
      <c r="U2332" s="1">
        <f>(Table1[[#This Row],[Gross Revenue]]/Table1[[#This Row],[Budget]])-1</f>
        <v>-0.90304045454545456</v>
      </c>
      <c r="V2332" t="str">
        <f t="shared" si="72"/>
        <v>111-130 minutes</v>
      </c>
      <c r="W2332">
        <f>Table1[[#This Row],[Profit]]/Table1[[#This Row],[Budget]]</f>
        <v>-0.90304045454545456</v>
      </c>
      <c r="X2332" s="22" t="str">
        <f>IF(L2332="","",
IF(L2332&lt;Predictability!$B$1,"Low",
IF(L2332&lt;=Predictability!$B$2,"Mid","High")))</f>
        <v>Mid</v>
      </c>
      <c r="Y2332" s="22">
        <f t="shared" si="73"/>
        <v>0</v>
      </c>
    </row>
    <row r="2333" spans="1:25" x14ac:dyDescent="0.2">
      <c r="A2333" t="s">
        <v>5694</v>
      </c>
      <c r="B2333" t="s">
        <v>2468</v>
      </c>
      <c r="C2333" t="s">
        <v>252</v>
      </c>
      <c r="D2333">
        <v>11</v>
      </c>
      <c r="E2333">
        <v>37</v>
      </c>
      <c r="F2333">
        <v>23</v>
      </c>
      <c r="G2333">
        <v>12000</v>
      </c>
      <c r="H2333">
        <v>6.9</v>
      </c>
      <c r="I2333">
        <v>122</v>
      </c>
      <c r="J2333">
        <v>82</v>
      </c>
      <c r="K2333">
        <v>49968653</v>
      </c>
      <c r="L2333">
        <v>28000000</v>
      </c>
      <c r="M2333" s="2">
        <f>VLOOKUP(A2333,Sheet2!$A$1:G6057,2,0)</f>
        <v>37124</v>
      </c>
      <c r="N2333" t="str">
        <f>VLOOKUP(A2333,Sheet2!$A$1:G6057,3,0)</f>
        <v>Color</v>
      </c>
      <c r="O2333" t="str">
        <f>VLOOKUP(A2333,Sheet2!$A$1:G6057,4,0)</f>
        <v>Comedy</v>
      </c>
      <c r="P2333" t="str">
        <f>VLOOKUP(A2333,Sheet2!$A$1:G6057,5,0)</f>
        <v>English</v>
      </c>
      <c r="Q2333" t="str">
        <f>VLOOKUP(A2333,Sheet2!$A$1:G6057,6,0)</f>
        <v>USA</v>
      </c>
      <c r="R2333" t="str">
        <f>VLOOKUP(A2333,Sheet2!$A$1:G6057,7,0)</f>
        <v>PG-13</v>
      </c>
      <c r="S2333" t="str">
        <f>IF(Table1[[#This Row],[Language]]="English","English","Other language")</f>
        <v>English</v>
      </c>
      <c r="T2333">
        <f>Table1[[#This Row],[Gross Revenue]]-Table1[[#This Row],[Budget]]</f>
        <v>21968653</v>
      </c>
      <c r="U2333" s="1">
        <f>(Table1[[#This Row],[Gross Revenue]]/Table1[[#This Row],[Budget]])-1</f>
        <v>0.7845947499999999</v>
      </c>
      <c r="V2333" t="str">
        <f t="shared" si="72"/>
        <v>&lt;90 minutes</v>
      </c>
      <c r="W2333">
        <f>Table1[[#This Row],[Profit]]/Table1[[#This Row],[Budget]]</f>
        <v>0.78459475000000001</v>
      </c>
      <c r="X2333" s="22" t="str">
        <f>IF(L2333="","",
IF(L2333&lt;Predictability!$B$1,"Low",
IF(L2333&lt;=Predictability!$B$2,"Mid","High")))</f>
        <v>Mid</v>
      </c>
      <c r="Y2333" s="22">
        <f t="shared" si="73"/>
        <v>1</v>
      </c>
    </row>
    <row r="2334" spans="1:25" x14ac:dyDescent="0.2">
      <c r="A2334" t="s">
        <v>6832</v>
      </c>
      <c r="B2334" t="s">
        <v>1704</v>
      </c>
      <c r="C2334" t="s">
        <v>2938</v>
      </c>
      <c r="D2334">
        <v>2000</v>
      </c>
      <c r="E2334">
        <v>2853</v>
      </c>
      <c r="F2334">
        <v>0</v>
      </c>
      <c r="G2334">
        <v>14000</v>
      </c>
      <c r="H2334">
        <v>8</v>
      </c>
      <c r="I2334">
        <v>276</v>
      </c>
      <c r="J2334">
        <v>119</v>
      </c>
      <c r="K2334">
        <v>25335935</v>
      </c>
      <c r="L2334">
        <v>40000000</v>
      </c>
      <c r="M2334" s="2">
        <f>VLOOKUP(A2334,Sheet2!$A$1:G6058,2,0)</f>
        <v>38448</v>
      </c>
      <c r="N2334" t="str">
        <f>VLOOKUP(A2334,Sheet2!$A$1:G6058,3,0)</f>
        <v>Color</v>
      </c>
      <c r="O2334" t="str">
        <f>VLOOKUP(A2334,Sheet2!$A$1:G6058,4,0)</f>
        <v>Action</v>
      </c>
      <c r="P2334" t="str">
        <f>VLOOKUP(A2334,Sheet2!$A$1:G6058,5,0)</f>
        <v>English</v>
      </c>
      <c r="Q2334" t="str">
        <f>VLOOKUP(A2334,Sheet2!$A$1:G6058,6,0)</f>
        <v>USA</v>
      </c>
      <c r="R2334" t="str">
        <f>VLOOKUP(A2334,Sheet2!$A$1:G6058,7,0)</f>
        <v>PG-13</v>
      </c>
      <c r="S2334" t="str">
        <f>IF(Table1[[#This Row],[Language]]="English","English","Other language")</f>
        <v>English</v>
      </c>
      <c r="T2334">
        <f>Table1[[#This Row],[Gross Revenue]]-Table1[[#This Row],[Budget]]</f>
        <v>-14664065</v>
      </c>
      <c r="U2334" s="1">
        <f>(Table1[[#This Row],[Gross Revenue]]/Table1[[#This Row],[Budget]])-1</f>
        <v>-0.36660162500000004</v>
      </c>
      <c r="V2334" t="str">
        <f t="shared" si="72"/>
        <v>111-130 minutes</v>
      </c>
      <c r="W2334">
        <f>Table1[[#This Row],[Profit]]/Table1[[#This Row],[Budget]]</f>
        <v>-0.36660162499999999</v>
      </c>
      <c r="X2334" s="22" t="str">
        <f>IF(L2334="","",
IF(L2334&lt;Predictability!$B$1,"Low",
IF(L2334&lt;=Predictability!$B$2,"Mid","High")))</f>
        <v>Mid</v>
      </c>
      <c r="Y2334" s="22">
        <f t="shared" si="73"/>
        <v>0</v>
      </c>
    </row>
    <row r="2335" spans="1:25" x14ac:dyDescent="0.2">
      <c r="A2335" t="s">
        <v>5355</v>
      </c>
      <c r="B2335" t="s">
        <v>45</v>
      </c>
      <c r="C2335" t="s">
        <v>1631</v>
      </c>
      <c r="D2335">
        <v>899</v>
      </c>
      <c r="E2335">
        <v>3092</v>
      </c>
      <c r="F2335">
        <v>0</v>
      </c>
      <c r="G2335">
        <v>3000</v>
      </c>
      <c r="H2335">
        <v>6.7</v>
      </c>
      <c r="I2335">
        <v>52</v>
      </c>
      <c r="J2335">
        <v>95</v>
      </c>
      <c r="K2335">
        <v>7881335</v>
      </c>
      <c r="L2335">
        <v>13000000</v>
      </c>
      <c r="M2335" s="2">
        <f>VLOOKUP(A2335,Sheet2!$A$1:G6059,2,0)</f>
        <v>34381</v>
      </c>
      <c r="N2335" t="str">
        <f>VLOOKUP(A2335,Sheet2!$A$1:G6059,3,0)</f>
        <v>Color</v>
      </c>
      <c r="O2335" t="str">
        <f>VLOOKUP(A2335,Sheet2!$A$1:G6059,4,0)</f>
        <v>Comedy</v>
      </c>
      <c r="P2335" t="str">
        <f>VLOOKUP(A2335,Sheet2!$A$1:G6059,5,0)</f>
        <v>English</v>
      </c>
      <c r="Q2335" t="str">
        <f>VLOOKUP(A2335,Sheet2!$A$1:G6059,6,0)</f>
        <v>USA</v>
      </c>
      <c r="R2335" t="str">
        <f>VLOOKUP(A2335,Sheet2!$A$1:G6059,7,0)</f>
        <v>R</v>
      </c>
      <c r="S2335" t="str">
        <f>IF(Table1[[#This Row],[Language]]="English","English","Other language")</f>
        <v>English</v>
      </c>
      <c r="T2335">
        <f>Table1[[#This Row],[Gross Revenue]]-Table1[[#This Row],[Budget]]</f>
        <v>-5118665</v>
      </c>
      <c r="U2335" s="1">
        <f>(Table1[[#This Row],[Gross Revenue]]/Table1[[#This Row],[Budget]])-1</f>
        <v>-0.39374346153846151</v>
      </c>
      <c r="V2335" t="str">
        <f t="shared" si="72"/>
        <v>90-110 minutes</v>
      </c>
      <c r="W2335">
        <f>Table1[[#This Row],[Profit]]/Table1[[#This Row],[Budget]]</f>
        <v>-0.39374346153846151</v>
      </c>
      <c r="X2335" s="22" t="str">
        <f>IF(L2335="","",
IF(L2335&lt;Predictability!$B$1,"Low",
IF(L2335&lt;=Predictability!$B$2,"Mid","High")))</f>
        <v>Mid</v>
      </c>
      <c r="Y2335" s="22">
        <f t="shared" si="73"/>
        <v>0</v>
      </c>
    </row>
    <row r="2336" spans="1:25" x14ac:dyDescent="0.2">
      <c r="A2336" t="s">
        <v>3729</v>
      </c>
      <c r="B2336" t="s">
        <v>789</v>
      </c>
      <c r="C2336" t="s">
        <v>665</v>
      </c>
      <c r="D2336">
        <v>2000</v>
      </c>
      <c r="E2336">
        <v>4169</v>
      </c>
      <c r="F2336">
        <v>71</v>
      </c>
      <c r="G2336">
        <v>201</v>
      </c>
      <c r="H2336">
        <v>5.3</v>
      </c>
      <c r="I2336">
        <v>64</v>
      </c>
      <c r="J2336">
        <v>99</v>
      </c>
      <c r="K2336">
        <v>16930185</v>
      </c>
      <c r="L2336">
        <v>29000000</v>
      </c>
      <c r="M2336" s="2">
        <f>VLOOKUP(A2336,Sheet2!$A$1:G6060,2,0)</f>
        <v>37512</v>
      </c>
      <c r="N2336" t="str">
        <f>VLOOKUP(A2336,Sheet2!$A$1:G6060,3,0)</f>
        <v>Color</v>
      </c>
      <c r="O2336" t="str">
        <f>VLOOKUP(A2336,Sheet2!$A$1:G6060,4,0)</f>
        <v>Comedy</v>
      </c>
      <c r="P2336" t="str">
        <f>VLOOKUP(A2336,Sheet2!$A$1:G6060,5,0)</f>
        <v>English</v>
      </c>
      <c r="Q2336" t="str">
        <f>VLOOKUP(A2336,Sheet2!$A$1:G6060,6,0)</f>
        <v>Germany</v>
      </c>
      <c r="R2336" t="str">
        <f>VLOOKUP(A2336,Sheet2!$A$1:G6060,7,0)</f>
        <v>PG-13</v>
      </c>
      <c r="S2336" t="str">
        <f>IF(Table1[[#This Row],[Language]]="English","English","Other language")</f>
        <v>English</v>
      </c>
      <c r="T2336">
        <f>Table1[[#This Row],[Gross Revenue]]-Table1[[#This Row],[Budget]]</f>
        <v>-12069815</v>
      </c>
      <c r="U2336" s="1">
        <f>(Table1[[#This Row],[Gross Revenue]]/Table1[[#This Row],[Budget]])-1</f>
        <v>-0.4162005172413793</v>
      </c>
      <c r="V2336" t="str">
        <f t="shared" si="72"/>
        <v>90-110 minutes</v>
      </c>
      <c r="W2336">
        <f>Table1[[#This Row],[Profit]]/Table1[[#This Row],[Budget]]</f>
        <v>-0.4162005172413793</v>
      </c>
      <c r="X2336" s="22" t="str">
        <f>IF(L2336="","",
IF(L2336&lt;Predictability!$B$1,"Low",
IF(L2336&lt;=Predictability!$B$2,"Mid","High")))</f>
        <v>Mid</v>
      </c>
      <c r="Y2336" s="22">
        <f t="shared" si="73"/>
        <v>0</v>
      </c>
    </row>
    <row r="2337" spans="1:25" x14ac:dyDescent="0.2">
      <c r="A2337" t="s">
        <v>5000</v>
      </c>
      <c r="B2337" t="s">
        <v>2006</v>
      </c>
      <c r="C2337" t="s">
        <v>1881</v>
      </c>
      <c r="D2337">
        <v>210</v>
      </c>
      <c r="E2337">
        <v>469</v>
      </c>
      <c r="F2337">
        <v>122</v>
      </c>
      <c r="G2337">
        <v>0</v>
      </c>
      <c r="H2337">
        <v>6.5</v>
      </c>
      <c r="I2337">
        <v>127</v>
      </c>
      <c r="J2337">
        <v>100</v>
      </c>
      <c r="K2337">
        <v>373967</v>
      </c>
      <c r="L2337">
        <v>1500000</v>
      </c>
      <c r="M2337" s="2">
        <f>VLOOKUP(A2337,Sheet2!$A$1:G6061,2,0)</f>
        <v>37250</v>
      </c>
      <c r="N2337" t="str">
        <f>VLOOKUP(A2337,Sheet2!$A$1:G6061,3,0)</f>
        <v>Color</v>
      </c>
      <c r="O2337" t="str">
        <f>VLOOKUP(A2337,Sheet2!$A$1:G6061,4,0)</f>
        <v>Horror</v>
      </c>
      <c r="P2337" t="str">
        <f>VLOOKUP(A2337,Sheet2!$A$1:G6061,5,0)</f>
        <v>English</v>
      </c>
      <c r="Q2337" t="str">
        <f>VLOOKUP(A2337,Sheet2!$A$1:G6061,6,0)</f>
        <v>USA</v>
      </c>
      <c r="R2337" t="str">
        <f>VLOOKUP(A2337,Sheet2!$A$1:G6061,7,0)</f>
        <v>R</v>
      </c>
      <c r="S2337" t="str">
        <f>IF(Table1[[#This Row],[Language]]="English","English","Other language")</f>
        <v>English</v>
      </c>
      <c r="T2337">
        <f>Table1[[#This Row],[Gross Revenue]]-Table1[[#This Row],[Budget]]</f>
        <v>-1126033</v>
      </c>
      <c r="U2337" s="1">
        <f>(Table1[[#This Row],[Gross Revenue]]/Table1[[#This Row],[Budget]])-1</f>
        <v>-0.75068866666666667</v>
      </c>
      <c r="V2337" t="str">
        <f t="shared" si="72"/>
        <v>90-110 minutes</v>
      </c>
      <c r="W2337">
        <f>Table1[[#This Row],[Profit]]/Table1[[#This Row],[Budget]]</f>
        <v>-0.75068866666666667</v>
      </c>
      <c r="X2337" s="22" t="str">
        <f>IF(L2337="","",
IF(L2337&lt;Predictability!$B$1,"Low",
IF(L2337&lt;=Predictability!$B$2,"Mid","High")))</f>
        <v>Low</v>
      </c>
      <c r="Y2337" s="22">
        <f t="shared" si="73"/>
        <v>0</v>
      </c>
    </row>
    <row r="2338" spans="1:25" x14ac:dyDescent="0.2">
      <c r="A2338" t="s">
        <v>5586</v>
      </c>
      <c r="B2338" t="s">
        <v>259</v>
      </c>
      <c r="C2338" t="s">
        <v>1174</v>
      </c>
      <c r="D2338">
        <v>890</v>
      </c>
      <c r="E2338">
        <v>3661</v>
      </c>
      <c r="F2338">
        <v>473</v>
      </c>
      <c r="G2338">
        <v>0</v>
      </c>
      <c r="H2338">
        <v>6.8</v>
      </c>
      <c r="I2338">
        <v>29</v>
      </c>
      <c r="J2338">
        <v>123</v>
      </c>
      <c r="K2338">
        <v>36049108</v>
      </c>
      <c r="L2338">
        <v>9000000</v>
      </c>
      <c r="M2338" s="2">
        <f>VLOOKUP(A2338,Sheet2!$A$1:G6062,2,0)</f>
        <v>35234</v>
      </c>
      <c r="N2338" t="str">
        <f>VLOOKUP(A2338,Sheet2!$A$1:G6062,3,0)</f>
        <v>Color</v>
      </c>
      <c r="O2338" t="str">
        <f>VLOOKUP(A2338,Sheet2!$A$1:G6062,4,0)</f>
        <v>Action</v>
      </c>
      <c r="P2338" t="str">
        <f>VLOOKUP(A2338,Sheet2!$A$1:G6062,5,0)</f>
        <v>English</v>
      </c>
      <c r="Q2338" t="str">
        <f>VLOOKUP(A2338,Sheet2!$A$1:G6062,6,0)</f>
        <v>USA</v>
      </c>
      <c r="R2338" t="str">
        <f>VLOOKUP(A2338,Sheet2!$A$1:G6062,7,0)</f>
        <v>R</v>
      </c>
      <c r="S2338" t="str">
        <f>IF(Table1[[#This Row],[Language]]="English","English","Other language")</f>
        <v>English</v>
      </c>
      <c r="T2338">
        <f>Table1[[#This Row],[Gross Revenue]]-Table1[[#This Row],[Budget]]</f>
        <v>27049108</v>
      </c>
      <c r="U2338" s="1">
        <f>(Table1[[#This Row],[Gross Revenue]]/Table1[[#This Row],[Budget]])-1</f>
        <v>3.0054564444444445</v>
      </c>
      <c r="V2338" t="str">
        <f t="shared" si="72"/>
        <v>111-130 minutes</v>
      </c>
      <c r="W2338">
        <f>Table1[[#This Row],[Profit]]/Table1[[#This Row],[Budget]]</f>
        <v>3.0054564444444445</v>
      </c>
      <c r="X2338" s="22" t="str">
        <f>IF(L2338="","",
IF(L2338&lt;Predictability!$B$1,"Low",
IF(L2338&lt;=Predictability!$B$2,"Mid","High")))</f>
        <v>Mid</v>
      </c>
      <c r="Y2338" s="22">
        <f t="shared" si="73"/>
        <v>1</v>
      </c>
    </row>
    <row r="2339" spans="1:25" x14ac:dyDescent="0.2">
      <c r="A2339" t="s">
        <v>6642</v>
      </c>
      <c r="B2339" t="s">
        <v>469</v>
      </c>
      <c r="C2339" t="s">
        <v>1147</v>
      </c>
      <c r="D2339">
        <v>10000</v>
      </c>
      <c r="E2339">
        <v>14727</v>
      </c>
      <c r="F2339">
        <v>125</v>
      </c>
      <c r="G2339">
        <v>26000</v>
      </c>
      <c r="H2339">
        <v>7.7</v>
      </c>
      <c r="I2339">
        <v>202</v>
      </c>
      <c r="J2339">
        <v>123</v>
      </c>
      <c r="K2339">
        <v>69951824</v>
      </c>
      <c r="L2339">
        <v>55000000</v>
      </c>
      <c r="M2339" s="2">
        <f>VLOOKUP(A2339,Sheet2!$A$1:G6063,2,0)</f>
        <v>39571</v>
      </c>
      <c r="N2339" t="str">
        <f>VLOOKUP(A2339,Sheet2!$A$1:G6063,3,0)</f>
        <v>Color</v>
      </c>
      <c r="O2339" t="str">
        <f>VLOOKUP(A2339,Sheet2!$A$1:G6063,4,0)</f>
        <v>Drama</v>
      </c>
      <c r="P2339" t="str">
        <f>VLOOKUP(A2339,Sheet2!$A$1:G6063,5,0)</f>
        <v>English</v>
      </c>
      <c r="Q2339" t="str">
        <f>VLOOKUP(A2339,Sheet2!$A$1:G6063,6,0)</f>
        <v>USA</v>
      </c>
      <c r="R2339" t="str">
        <f>VLOOKUP(A2339,Sheet2!$A$1:G6063,7,0)</f>
        <v>PG-13</v>
      </c>
      <c r="S2339" t="str">
        <f>IF(Table1[[#This Row],[Language]]="English","English","Other language")</f>
        <v>English</v>
      </c>
      <c r="T2339">
        <f>Table1[[#This Row],[Gross Revenue]]-Table1[[#This Row],[Budget]]</f>
        <v>14951824</v>
      </c>
      <c r="U2339" s="1">
        <f>(Table1[[#This Row],[Gross Revenue]]/Table1[[#This Row],[Budget]])-1</f>
        <v>0.27185134545454548</v>
      </c>
      <c r="V2339" t="str">
        <f t="shared" si="72"/>
        <v>111-130 minutes</v>
      </c>
      <c r="W2339">
        <f>Table1[[#This Row],[Profit]]/Table1[[#This Row],[Budget]]</f>
        <v>0.27185134545454548</v>
      </c>
      <c r="X2339" s="22" t="str">
        <f>IF(L2339="","",
IF(L2339&lt;Predictability!$B$1,"Low",
IF(L2339&lt;=Predictability!$B$2,"Mid","High")))</f>
        <v>High</v>
      </c>
      <c r="Y2339" s="22">
        <f t="shared" si="73"/>
        <v>0</v>
      </c>
    </row>
    <row r="2340" spans="1:25" x14ac:dyDescent="0.2">
      <c r="A2340" t="s">
        <v>6078</v>
      </c>
      <c r="B2340" t="s">
        <v>2531</v>
      </c>
      <c r="C2340" t="s">
        <v>2726</v>
      </c>
      <c r="D2340">
        <v>2000</v>
      </c>
      <c r="E2340">
        <v>4757</v>
      </c>
      <c r="F2340">
        <v>454</v>
      </c>
      <c r="G2340">
        <v>52000</v>
      </c>
      <c r="H2340">
        <v>7.2</v>
      </c>
      <c r="I2340">
        <v>401</v>
      </c>
      <c r="J2340">
        <v>110</v>
      </c>
      <c r="K2340">
        <v>14989761</v>
      </c>
      <c r="L2340">
        <v>15000000</v>
      </c>
      <c r="M2340" s="2">
        <f>VLOOKUP(A2340,Sheet2!$A$1:G6064,2,0)</f>
        <v>40964</v>
      </c>
      <c r="N2340" t="str">
        <f>VLOOKUP(A2340,Sheet2!$A$1:G6064,3,0)</f>
        <v>Color</v>
      </c>
      <c r="O2340" t="str">
        <f>VLOOKUP(A2340,Sheet2!$A$1:G6064,4,0)</f>
        <v>Comedy</v>
      </c>
      <c r="P2340" t="str">
        <f>VLOOKUP(A2340,Sheet2!$A$1:G6064,5,0)</f>
        <v>English</v>
      </c>
      <c r="Q2340" t="str">
        <f>VLOOKUP(A2340,Sheet2!$A$1:G6064,6,0)</f>
        <v>UK</v>
      </c>
      <c r="R2340" t="str">
        <f>VLOOKUP(A2340,Sheet2!$A$1:G6064,7,0)</f>
        <v>R</v>
      </c>
      <c r="S2340" t="str">
        <f>IF(Table1[[#This Row],[Language]]="English","English","Other language")</f>
        <v>English</v>
      </c>
      <c r="T2340">
        <f>Table1[[#This Row],[Gross Revenue]]-Table1[[#This Row],[Budget]]</f>
        <v>-10239</v>
      </c>
      <c r="U2340" s="1">
        <f>(Table1[[#This Row],[Gross Revenue]]/Table1[[#This Row],[Budget]])-1</f>
        <v>-6.8259999999997767E-4</v>
      </c>
      <c r="V2340" t="str">
        <f t="shared" si="72"/>
        <v>90-110 minutes</v>
      </c>
      <c r="W2340">
        <f>Table1[[#This Row],[Profit]]/Table1[[#This Row],[Budget]]</f>
        <v>-6.826E-4</v>
      </c>
      <c r="X2340" s="22" t="str">
        <f>IF(L2340="","",
IF(L2340&lt;Predictability!$B$1,"Low",
IF(L2340&lt;=Predictability!$B$2,"Mid","High")))</f>
        <v>Mid</v>
      </c>
      <c r="Y2340" s="22">
        <f t="shared" si="73"/>
        <v>0</v>
      </c>
    </row>
    <row r="2341" spans="1:25" x14ac:dyDescent="0.2">
      <c r="A2341" t="s">
        <v>7014</v>
      </c>
      <c r="B2341" t="s">
        <v>3239</v>
      </c>
      <c r="C2341" t="s">
        <v>2909</v>
      </c>
      <c r="D2341">
        <v>304</v>
      </c>
      <c r="E2341">
        <v>338</v>
      </c>
      <c r="F2341">
        <v>0</v>
      </c>
      <c r="G2341">
        <v>11000</v>
      </c>
      <c r="H2341">
        <v>8.6999999999999993</v>
      </c>
      <c r="I2341">
        <v>153</v>
      </c>
      <c r="J2341">
        <v>202</v>
      </c>
      <c r="K2341">
        <v>269061</v>
      </c>
      <c r="L2341">
        <v>2000000</v>
      </c>
      <c r="M2341" s="2">
        <f>VLOOKUP(A2341,Sheet2!$A$1:G6065,2,0)</f>
        <v>19907</v>
      </c>
      <c r="N2341" t="str">
        <f>VLOOKUP(A2341,Sheet2!$A$1:G6065,3,0)</f>
        <v>Black and White</v>
      </c>
      <c r="O2341" t="str">
        <f>VLOOKUP(A2341,Sheet2!$A$1:G6065,4,0)</f>
        <v>Action</v>
      </c>
      <c r="P2341" t="str">
        <f>VLOOKUP(A2341,Sheet2!$A$1:G6065,5,0)</f>
        <v>Japanese</v>
      </c>
      <c r="Q2341" t="str">
        <f>VLOOKUP(A2341,Sheet2!$A$1:G6065,6,0)</f>
        <v>Japan</v>
      </c>
      <c r="R2341" t="str">
        <f>VLOOKUP(A2341,Sheet2!$A$1:G6065,7,0)</f>
        <v>Unrated</v>
      </c>
      <c r="S2341" t="str">
        <f>IF(Table1[[#This Row],[Language]]="English","English","Other language")</f>
        <v>Other language</v>
      </c>
      <c r="T2341">
        <f>Table1[[#This Row],[Gross Revenue]]-Table1[[#This Row],[Budget]]</f>
        <v>-1730939</v>
      </c>
      <c r="U2341" s="1">
        <f>(Table1[[#This Row],[Gross Revenue]]/Table1[[#This Row],[Budget]])-1</f>
        <v>-0.8654695</v>
      </c>
      <c r="V2341" t="str">
        <f t="shared" si="72"/>
        <v>&gt;150 minutes</v>
      </c>
      <c r="W2341">
        <f>Table1[[#This Row],[Profit]]/Table1[[#This Row],[Budget]]</f>
        <v>-0.8654695</v>
      </c>
      <c r="X2341" s="22" t="str">
        <f>IF(L2341="","",
IF(L2341&lt;Predictability!$B$1,"Low",
IF(L2341&lt;=Predictability!$B$2,"Mid","High")))</f>
        <v>Low</v>
      </c>
      <c r="Y2341" s="22">
        <f t="shared" si="73"/>
        <v>0</v>
      </c>
    </row>
    <row r="2342" spans="1:25" x14ac:dyDescent="0.2">
      <c r="A2342" t="s">
        <v>5782</v>
      </c>
      <c r="B2342" t="s">
        <v>89</v>
      </c>
      <c r="C2342" t="s">
        <v>2532</v>
      </c>
      <c r="D2342">
        <v>11000</v>
      </c>
      <c r="E2342">
        <v>12226</v>
      </c>
      <c r="F2342">
        <v>218</v>
      </c>
      <c r="G2342">
        <v>0</v>
      </c>
      <c r="H2342">
        <v>7</v>
      </c>
      <c r="I2342">
        <v>76</v>
      </c>
      <c r="J2342">
        <v>136</v>
      </c>
      <c r="K2342">
        <v>37901509</v>
      </c>
      <c r="L2342">
        <v>70000000</v>
      </c>
      <c r="M2342" s="2">
        <f>VLOOKUP(A2342,Sheet2!$A$1:G6066,2,0)</f>
        <v>35585</v>
      </c>
      <c r="N2342" t="str">
        <f>VLOOKUP(A2342,Sheet2!$A$1:G6066,3,0)</f>
        <v>Color</v>
      </c>
      <c r="O2342" t="str">
        <f>VLOOKUP(A2342,Sheet2!$A$1:G6066,4,0)</f>
        <v>Adventure</v>
      </c>
      <c r="P2342" t="str">
        <f>VLOOKUP(A2342,Sheet2!$A$1:G6066,5,0)</f>
        <v>English</v>
      </c>
      <c r="Q2342" t="str">
        <f>VLOOKUP(A2342,Sheet2!$A$1:G6066,6,0)</f>
        <v>USA</v>
      </c>
      <c r="R2342" t="str">
        <f>VLOOKUP(A2342,Sheet2!$A$1:G6066,7,0)</f>
        <v>PG-13</v>
      </c>
      <c r="S2342" t="str">
        <f>IF(Table1[[#This Row],[Language]]="English","English","Other language")</f>
        <v>English</v>
      </c>
      <c r="T2342">
        <f>Table1[[#This Row],[Gross Revenue]]-Table1[[#This Row],[Budget]]</f>
        <v>-32098491</v>
      </c>
      <c r="U2342" s="1">
        <f>(Table1[[#This Row],[Gross Revenue]]/Table1[[#This Row],[Budget]])-1</f>
        <v>-0.4585498714285714</v>
      </c>
      <c r="V2342" t="str">
        <f t="shared" si="72"/>
        <v>131-150 minutes</v>
      </c>
      <c r="W2342">
        <f>Table1[[#This Row],[Profit]]/Table1[[#This Row],[Budget]]</f>
        <v>-0.45854987142857145</v>
      </c>
      <c r="X2342" s="22" t="str">
        <f>IF(L2342="","",
IF(L2342&lt;Predictability!$B$1,"Low",
IF(L2342&lt;=Predictability!$B$2,"Mid","High")))</f>
        <v>High</v>
      </c>
      <c r="Y2342" s="22">
        <f t="shared" si="73"/>
        <v>0</v>
      </c>
    </row>
    <row r="2343" spans="1:25" x14ac:dyDescent="0.2">
      <c r="A2343" t="s">
        <v>3855</v>
      </c>
      <c r="B2343" t="s">
        <v>930</v>
      </c>
      <c r="C2343" t="s">
        <v>945</v>
      </c>
      <c r="D2343">
        <v>12000</v>
      </c>
      <c r="E2343">
        <v>17098</v>
      </c>
      <c r="F2343">
        <v>44</v>
      </c>
      <c r="G2343">
        <v>16000</v>
      </c>
      <c r="H2343">
        <v>5.5</v>
      </c>
      <c r="I2343">
        <v>175</v>
      </c>
      <c r="J2343">
        <v>102</v>
      </c>
      <c r="K2343">
        <v>17176900</v>
      </c>
      <c r="L2343">
        <v>95000000</v>
      </c>
      <c r="M2343" s="2">
        <f>VLOOKUP(A2343,Sheet2!$A$1:G6067,2,0)</f>
        <v>41927</v>
      </c>
      <c r="N2343" t="str">
        <f>VLOOKUP(A2343,Sheet2!$A$1:G6067,3,0)</f>
        <v>Color</v>
      </c>
      <c r="O2343" t="str">
        <f>VLOOKUP(A2343,Sheet2!$A$1:G6067,4,0)</f>
        <v>Action</v>
      </c>
      <c r="P2343" t="str">
        <f>VLOOKUP(A2343,Sheet2!$A$1:G6067,5,0)</f>
        <v>English</v>
      </c>
      <c r="Q2343" t="str">
        <f>VLOOKUP(A2343,Sheet2!$A$1:G6067,6,0)</f>
        <v>USA</v>
      </c>
      <c r="R2343" t="str">
        <f>VLOOKUP(A2343,Sheet2!$A$1:G6067,7,0)</f>
        <v>PG-13</v>
      </c>
      <c r="S2343" t="str">
        <f>IF(Table1[[#This Row],[Language]]="English","English","Other language")</f>
        <v>English</v>
      </c>
      <c r="T2343">
        <f>Table1[[#This Row],[Gross Revenue]]-Table1[[#This Row],[Budget]]</f>
        <v>-77823100</v>
      </c>
      <c r="U2343" s="1">
        <f>(Table1[[#This Row],[Gross Revenue]]/Table1[[#This Row],[Budget]])-1</f>
        <v>-0.81919052631578948</v>
      </c>
      <c r="V2343" t="str">
        <f t="shared" si="72"/>
        <v>90-110 minutes</v>
      </c>
      <c r="W2343">
        <f>Table1[[#This Row],[Profit]]/Table1[[#This Row],[Budget]]</f>
        <v>-0.81919052631578948</v>
      </c>
      <c r="X2343" s="22" t="str">
        <f>IF(L2343="","",
IF(L2343&lt;Predictability!$B$1,"Low",
IF(L2343&lt;=Predictability!$B$2,"Mid","High")))</f>
        <v>High</v>
      </c>
      <c r="Y2343" s="22">
        <f t="shared" si="73"/>
        <v>0</v>
      </c>
    </row>
    <row r="2344" spans="1:25" x14ac:dyDescent="0.2">
      <c r="A2344" t="s">
        <v>5142</v>
      </c>
      <c r="B2344" t="s">
        <v>2109</v>
      </c>
      <c r="C2344" t="s">
        <v>2110</v>
      </c>
      <c r="D2344">
        <v>798</v>
      </c>
      <c r="E2344">
        <v>2217</v>
      </c>
      <c r="F2344">
        <v>76</v>
      </c>
      <c r="G2344">
        <v>0</v>
      </c>
      <c r="H2344">
        <v>6.6</v>
      </c>
      <c r="I2344">
        <v>200</v>
      </c>
      <c r="J2344">
        <v>90</v>
      </c>
      <c r="K2344">
        <v>136432</v>
      </c>
      <c r="L2344">
        <v>5000000</v>
      </c>
      <c r="M2344" s="2">
        <f>VLOOKUP(A2344,Sheet2!$A$1:G6068,2,0)</f>
        <v>39003</v>
      </c>
      <c r="N2344" t="str">
        <f>VLOOKUP(A2344,Sheet2!$A$1:G6068,3,0)</f>
        <v>Color</v>
      </c>
      <c r="O2344" t="str">
        <f>VLOOKUP(A2344,Sheet2!$A$1:G6068,4,0)</f>
        <v>Comedy</v>
      </c>
      <c r="P2344" t="str">
        <f>VLOOKUP(A2344,Sheet2!$A$1:G6068,5,0)</f>
        <v>English</v>
      </c>
      <c r="Q2344" t="str">
        <f>VLOOKUP(A2344,Sheet2!$A$1:G6068,6,0)</f>
        <v>UK</v>
      </c>
      <c r="R2344" t="str">
        <f>VLOOKUP(A2344,Sheet2!$A$1:G6068,7,0)</f>
        <v>R</v>
      </c>
      <c r="S2344" t="str">
        <f>IF(Table1[[#This Row],[Language]]="English","English","Other language")</f>
        <v>English</v>
      </c>
      <c r="T2344">
        <f>Table1[[#This Row],[Gross Revenue]]-Table1[[#This Row],[Budget]]</f>
        <v>-4863568</v>
      </c>
      <c r="U2344" s="1">
        <f>(Table1[[#This Row],[Gross Revenue]]/Table1[[#This Row],[Budget]])-1</f>
        <v>-0.97271359999999996</v>
      </c>
      <c r="V2344" t="str">
        <f t="shared" si="72"/>
        <v>90-110 minutes</v>
      </c>
      <c r="W2344">
        <f>Table1[[#This Row],[Profit]]/Table1[[#This Row],[Budget]]</f>
        <v>-0.97271359999999996</v>
      </c>
      <c r="X2344" s="22" t="str">
        <f>IF(L2344="","",
IF(L2344&lt;Predictability!$B$1,"Low",
IF(L2344&lt;=Predictability!$B$2,"Mid","High")))</f>
        <v>Low</v>
      </c>
      <c r="Y2344" s="22">
        <f t="shared" si="73"/>
        <v>0</v>
      </c>
    </row>
    <row r="2345" spans="1:25" x14ac:dyDescent="0.2">
      <c r="A2345" t="s">
        <v>3402</v>
      </c>
      <c r="B2345" t="s">
        <v>277</v>
      </c>
      <c r="C2345" t="s">
        <v>278</v>
      </c>
      <c r="D2345">
        <v>962</v>
      </c>
      <c r="E2345">
        <v>4555</v>
      </c>
      <c r="F2345">
        <v>127</v>
      </c>
      <c r="G2345">
        <v>0</v>
      </c>
      <c r="H2345">
        <v>4.3</v>
      </c>
      <c r="I2345">
        <v>221</v>
      </c>
      <c r="J2345">
        <v>146</v>
      </c>
      <c r="K2345">
        <v>95328937</v>
      </c>
      <c r="L2345">
        <v>100000000</v>
      </c>
      <c r="M2345" s="2">
        <f>VLOOKUP(A2345,Sheet2!$A$1:G6069,2,0)</f>
        <v>40401</v>
      </c>
      <c r="N2345" t="str">
        <f>VLOOKUP(A2345,Sheet2!$A$1:G6069,3,0)</f>
        <v>Color</v>
      </c>
      <c r="O2345" t="str">
        <f>VLOOKUP(A2345,Sheet2!$A$1:G6069,4,0)</f>
        <v>Comedy</v>
      </c>
      <c r="P2345" t="str">
        <f>VLOOKUP(A2345,Sheet2!$A$1:G6069,5,0)</f>
        <v>English</v>
      </c>
      <c r="Q2345" t="str">
        <f>VLOOKUP(A2345,Sheet2!$A$1:G6069,6,0)</f>
        <v>USA</v>
      </c>
      <c r="R2345" t="str">
        <f>VLOOKUP(A2345,Sheet2!$A$1:G6069,7,0)</f>
        <v>R</v>
      </c>
      <c r="S2345" t="str">
        <f>IF(Table1[[#This Row],[Language]]="English","English","Other language")</f>
        <v>English</v>
      </c>
      <c r="T2345">
        <f>Table1[[#This Row],[Gross Revenue]]-Table1[[#This Row],[Budget]]</f>
        <v>-4671063</v>
      </c>
      <c r="U2345" s="1">
        <f>(Table1[[#This Row],[Gross Revenue]]/Table1[[#This Row],[Budget]])-1</f>
        <v>-4.6710629999999975E-2</v>
      </c>
      <c r="V2345" t="str">
        <f t="shared" si="72"/>
        <v>131-150 minutes</v>
      </c>
      <c r="W2345">
        <f>Table1[[#This Row],[Profit]]/Table1[[#This Row],[Budget]]</f>
        <v>-4.6710630000000003E-2</v>
      </c>
      <c r="X2345" s="22" t="str">
        <f>IF(L2345="","",
IF(L2345&lt;Predictability!$B$1,"Low",
IF(L2345&lt;=Predictability!$B$2,"Mid","High")))</f>
        <v>High</v>
      </c>
      <c r="Y2345" s="22">
        <f t="shared" si="73"/>
        <v>0</v>
      </c>
    </row>
    <row r="2346" spans="1:25" x14ac:dyDescent="0.2">
      <c r="A2346" t="s">
        <v>5014</v>
      </c>
      <c r="B2346" t="s">
        <v>2014</v>
      </c>
      <c r="C2346" t="s">
        <v>1046</v>
      </c>
      <c r="D2346">
        <v>948</v>
      </c>
      <c r="E2346">
        <v>4324</v>
      </c>
      <c r="F2346">
        <v>51</v>
      </c>
      <c r="G2346">
        <v>0</v>
      </c>
      <c r="H2346">
        <v>6.5</v>
      </c>
      <c r="I2346">
        <v>102</v>
      </c>
      <c r="J2346">
        <v>129</v>
      </c>
      <c r="K2346">
        <v>8396942</v>
      </c>
      <c r="L2346">
        <v>19000000</v>
      </c>
      <c r="M2346" s="2">
        <f>VLOOKUP(A2346,Sheet2!$A$1:G6070,2,0)</f>
        <v>39551</v>
      </c>
      <c r="N2346" t="str">
        <f>VLOOKUP(A2346,Sheet2!$A$1:G6070,3,0)</f>
        <v>Color</v>
      </c>
      <c r="O2346" t="str">
        <f>VLOOKUP(A2346,Sheet2!$A$1:G6070,4,0)</f>
        <v>Adventure</v>
      </c>
      <c r="P2346" t="str">
        <f>VLOOKUP(A2346,Sheet2!$A$1:G6070,5,0)</f>
        <v>English</v>
      </c>
      <c r="Q2346" t="str">
        <f>VLOOKUP(A2346,Sheet2!$A$1:G6070,6,0)</f>
        <v>USA</v>
      </c>
      <c r="R2346" t="str">
        <f>VLOOKUP(A2346,Sheet2!$A$1:G6070,7,0)</f>
        <v>R</v>
      </c>
      <c r="S2346" t="str">
        <f>IF(Table1[[#This Row],[Language]]="English","English","Other language")</f>
        <v>English</v>
      </c>
      <c r="T2346">
        <f>Table1[[#This Row],[Gross Revenue]]-Table1[[#This Row],[Budget]]</f>
        <v>-10603058</v>
      </c>
      <c r="U2346" s="1">
        <f>(Table1[[#This Row],[Gross Revenue]]/Table1[[#This Row],[Budget]])-1</f>
        <v>-0.55805568421052631</v>
      </c>
      <c r="V2346" t="str">
        <f t="shared" si="72"/>
        <v>111-130 minutes</v>
      </c>
      <c r="W2346">
        <f>Table1[[#This Row],[Profit]]/Table1[[#This Row],[Budget]]</f>
        <v>-0.55805568421052631</v>
      </c>
      <c r="X2346" s="22" t="str">
        <f>IF(L2346="","",
IF(L2346&lt;Predictability!$B$1,"Low",
IF(L2346&lt;=Predictability!$B$2,"Mid","High")))</f>
        <v>Mid</v>
      </c>
      <c r="Y2346" s="22">
        <f t="shared" si="73"/>
        <v>0</v>
      </c>
    </row>
    <row r="2347" spans="1:25" x14ac:dyDescent="0.2">
      <c r="A2347" t="s">
        <v>3638</v>
      </c>
      <c r="B2347" t="s">
        <v>657</v>
      </c>
      <c r="C2347" t="s">
        <v>658</v>
      </c>
      <c r="D2347">
        <v>683</v>
      </c>
      <c r="E2347">
        <v>1488</v>
      </c>
      <c r="F2347">
        <v>52</v>
      </c>
      <c r="G2347">
        <v>0</v>
      </c>
      <c r="H2347">
        <v>5.0999999999999996</v>
      </c>
      <c r="I2347">
        <v>201</v>
      </c>
      <c r="J2347">
        <v>94</v>
      </c>
      <c r="K2347">
        <v>38543473</v>
      </c>
      <c r="L2347">
        <v>40000000</v>
      </c>
      <c r="M2347" s="2">
        <f>VLOOKUP(A2347,Sheet2!$A$1:G6071,2,0)</f>
        <v>41756</v>
      </c>
      <c r="N2347" t="str">
        <f>VLOOKUP(A2347,Sheet2!$A$1:G6071,3,0)</f>
        <v>Color</v>
      </c>
      <c r="O2347" t="str">
        <f>VLOOKUP(A2347,Sheet2!$A$1:G6071,4,0)</f>
        <v>Comedy</v>
      </c>
      <c r="P2347" t="str">
        <f>VLOOKUP(A2347,Sheet2!$A$1:G6071,5,0)</f>
        <v>English</v>
      </c>
      <c r="Q2347" t="str">
        <f>VLOOKUP(A2347,Sheet2!$A$1:G6071,6,0)</f>
        <v>USA</v>
      </c>
      <c r="R2347" t="str">
        <f>VLOOKUP(A2347,Sheet2!$A$1:G6071,7,0)</f>
        <v>R</v>
      </c>
      <c r="S2347" t="str">
        <f>IF(Table1[[#This Row],[Language]]="English","English","Other language")</f>
        <v>English</v>
      </c>
      <c r="T2347">
        <f>Table1[[#This Row],[Gross Revenue]]-Table1[[#This Row],[Budget]]</f>
        <v>-1456527</v>
      </c>
      <c r="U2347" s="1">
        <f>(Table1[[#This Row],[Gross Revenue]]/Table1[[#This Row],[Budget]])-1</f>
        <v>-3.6413174999999964E-2</v>
      </c>
      <c r="V2347" t="str">
        <f t="shared" si="72"/>
        <v>90-110 minutes</v>
      </c>
      <c r="W2347">
        <f>Table1[[#This Row],[Profit]]/Table1[[#This Row],[Budget]]</f>
        <v>-3.6413174999999999E-2</v>
      </c>
      <c r="X2347" s="22" t="str">
        <f>IF(L2347="","",
IF(L2347&lt;Predictability!$B$1,"Low",
IF(L2347&lt;=Predictability!$B$2,"Mid","High")))</f>
        <v>Mid</v>
      </c>
      <c r="Y2347" s="22">
        <f t="shared" si="73"/>
        <v>0</v>
      </c>
    </row>
    <row r="2348" spans="1:25" x14ac:dyDescent="0.2">
      <c r="A2348" t="s">
        <v>6160</v>
      </c>
      <c r="B2348" t="s">
        <v>2773</v>
      </c>
      <c r="C2348" t="s">
        <v>90</v>
      </c>
      <c r="D2348">
        <v>828</v>
      </c>
      <c r="E2348">
        <v>1431</v>
      </c>
      <c r="F2348">
        <v>0</v>
      </c>
      <c r="G2348">
        <v>2000</v>
      </c>
      <c r="H2348">
        <v>7.2</v>
      </c>
      <c r="I2348">
        <v>58</v>
      </c>
      <c r="J2348">
        <v>100</v>
      </c>
      <c r="K2348">
        <v>24741700</v>
      </c>
      <c r="L2348">
        <v>1200000</v>
      </c>
      <c r="M2348" s="2">
        <f>VLOOKUP(A2348,Sheet2!$A$1:G6072,2,0)</f>
        <v>32757</v>
      </c>
      <c r="N2348" t="str">
        <f>VLOOKUP(A2348,Sheet2!$A$1:G6072,3,0)</f>
        <v>Color</v>
      </c>
      <c r="O2348" t="str">
        <f>VLOOKUP(A2348,Sheet2!$A$1:G6072,4,0)</f>
        <v>Drama</v>
      </c>
      <c r="P2348" t="str">
        <f>VLOOKUP(A2348,Sheet2!$A$1:G6072,5,0)</f>
        <v>English</v>
      </c>
      <c r="Q2348" t="str">
        <f>VLOOKUP(A2348,Sheet2!$A$1:G6072,6,0)</f>
        <v>USA</v>
      </c>
      <c r="R2348" t="str">
        <f>VLOOKUP(A2348,Sheet2!$A$1:G6072,7,0)</f>
        <v>R</v>
      </c>
      <c r="S2348" t="str">
        <f>IF(Table1[[#This Row],[Language]]="English","English","Other language")</f>
        <v>English</v>
      </c>
      <c r="T2348">
        <f>Table1[[#This Row],[Gross Revenue]]-Table1[[#This Row],[Budget]]</f>
        <v>23541700</v>
      </c>
      <c r="U2348" s="1">
        <f>(Table1[[#This Row],[Gross Revenue]]/Table1[[#This Row],[Budget]])-1</f>
        <v>19.618083333333335</v>
      </c>
      <c r="V2348" t="str">
        <f t="shared" si="72"/>
        <v>90-110 minutes</v>
      </c>
      <c r="W2348">
        <f>Table1[[#This Row],[Profit]]/Table1[[#This Row],[Budget]]</f>
        <v>19.618083333333335</v>
      </c>
      <c r="X2348" s="22" t="str">
        <f>IF(L2348="","",
IF(L2348&lt;Predictability!$B$1,"Low",
IF(L2348&lt;=Predictability!$B$2,"Mid","High")))</f>
        <v>Low</v>
      </c>
      <c r="Y2348" s="22">
        <f t="shared" si="73"/>
        <v>1</v>
      </c>
    </row>
    <row r="2349" spans="1:25" x14ac:dyDescent="0.2">
      <c r="A2349" t="s">
        <v>4047</v>
      </c>
      <c r="B2349" t="s">
        <v>1161</v>
      </c>
      <c r="C2349" t="s">
        <v>1162</v>
      </c>
      <c r="D2349">
        <v>592</v>
      </c>
      <c r="E2349">
        <v>2176</v>
      </c>
      <c r="F2349">
        <v>36</v>
      </c>
      <c r="G2349">
        <v>478</v>
      </c>
      <c r="H2349">
        <v>5.7</v>
      </c>
      <c r="I2349">
        <v>23</v>
      </c>
      <c r="J2349">
        <v>93</v>
      </c>
      <c r="K2349">
        <v>30400000</v>
      </c>
      <c r="L2349">
        <v>39000000</v>
      </c>
      <c r="M2349" s="2">
        <f>VLOOKUP(A2349,Sheet2!$A$1:G6073,2,0)</f>
        <v>35346</v>
      </c>
      <c r="N2349" t="str">
        <f>VLOOKUP(A2349,Sheet2!$A$1:G6073,3,0)</f>
        <v>Color</v>
      </c>
      <c r="O2349" t="str">
        <f>VLOOKUP(A2349,Sheet2!$A$1:G6073,4,0)</f>
        <v>Comedy</v>
      </c>
      <c r="P2349" t="str">
        <f>VLOOKUP(A2349,Sheet2!$A$1:G6073,5,0)</f>
        <v>English</v>
      </c>
      <c r="Q2349" t="str">
        <f>VLOOKUP(A2349,Sheet2!$A$1:G6073,6,0)</f>
        <v>USA</v>
      </c>
      <c r="R2349" t="str">
        <f>VLOOKUP(A2349,Sheet2!$A$1:G6073,7,0)</f>
        <v>PG</v>
      </c>
      <c r="S2349" t="str">
        <f>IF(Table1[[#This Row],[Language]]="English","English","Other language")</f>
        <v>English</v>
      </c>
      <c r="T2349">
        <f>Table1[[#This Row],[Gross Revenue]]-Table1[[#This Row],[Budget]]</f>
        <v>-8600000</v>
      </c>
      <c r="U2349" s="1">
        <f>(Table1[[#This Row],[Gross Revenue]]/Table1[[#This Row],[Budget]])-1</f>
        <v>-0.22051282051282051</v>
      </c>
      <c r="V2349" t="str">
        <f t="shared" si="72"/>
        <v>90-110 minutes</v>
      </c>
      <c r="W2349">
        <f>Table1[[#This Row],[Profit]]/Table1[[#This Row],[Budget]]</f>
        <v>-0.22051282051282051</v>
      </c>
      <c r="X2349" s="22" t="str">
        <f>IF(L2349="","",
IF(L2349&lt;Predictability!$B$1,"Low",
IF(L2349&lt;=Predictability!$B$2,"Mid","High")))</f>
        <v>Mid</v>
      </c>
      <c r="Y2349" s="22">
        <f t="shared" si="73"/>
        <v>0</v>
      </c>
    </row>
    <row r="2350" spans="1:25" x14ac:dyDescent="0.2">
      <c r="A2350" t="s">
        <v>7012</v>
      </c>
      <c r="B2350" t="s">
        <v>3235</v>
      </c>
      <c r="C2350" t="s">
        <v>3236</v>
      </c>
      <c r="D2350">
        <v>240</v>
      </c>
      <c r="E2350">
        <v>490</v>
      </c>
      <c r="F2350">
        <v>0</v>
      </c>
      <c r="G2350">
        <v>413</v>
      </c>
      <c r="H2350">
        <v>6.4</v>
      </c>
      <c r="I2350">
        <v>25</v>
      </c>
      <c r="J2350">
        <v>101</v>
      </c>
      <c r="K2350">
        <v>10696</v>
      </c>
      <c r="L2350">
        <v>6800000</v>
      </c>
      <c r="M2350" s="2">
        <f>VLOOKUP(A2350,Sheet2!$A$1:G6074,2,0)</f>
        <v>37791</v>
      </c>
      <c r="N2350" t="str">
        <f>VLOOKUP(A2350,Sheet2!$A$1:G6074,3,0)</f>
        <v>Color</v>
      </c>
      <c r="O2350" t="str">
        <f>VLOOKUP(A2350,Sheet2!$A$1:G6074,4,0)</f>
        <v>Crime</v>
      </c>
      <c r="P2350" t="str">
        <f>VLOOKUP(A2350,Sheet2!$A$1:G6074,5,0)</f>
        <v>English</v>
      </c>
      <c r="Q2350" t="str">
        <f>VLOOKUP(A2350,Sheet2!$A$1:G6074,6,0)</f>
        <v>USA</v>
      </c>
      <c r="R2350" t="str">
        <f>VLOOKUP(A2350,Sheet2!$A$1:G6074,7,0)</f>
        <v>R</v>
      </c>
      <c r="S2350" t="str">
        <f>IF(Table1[[#This Row],[Language]]="English","English","Other language")</f>
        <v>English</v>
      </c>
      <c r="T2350">
        <f>Table1[[#This Row],[Gross Revenue]]-Table1[[#This Row],[Budget]]</f>
        <v>-6789304</v>
      </c>
      <c r="U2350" s="1">
        <f>(Table1[[#This Row],[Gross Revenue]]/Table1[[#This Row],[Budget]])-1</f>
        <v>-0.99842705882352945</v>
      </c>
      <c r="V2350" t="str">
        <f t="shared" si="72"/>
        <v>90-110 minutes</v>
      </c>
      <c r="W2350">
        <f>Table1[[#This Row],[Profit]]/Table1[[#This Row],[Budget]]</f>
        <v>-0.99842705882352945</v>
      </c>
      <c r="X2350" s="22" t="str">
        <f>IF(L2350="","",
IF(L2350&lt;Predictability!$B$1,"Low",
IF(L2350&lt;=Predictability!$B$2,"Mid","High")))</f>
        <v>Low</v>
      </c>
      <c r="Y2350" s="22">
        <f t="shared" si="73"/>
        <v>0</v>
      </c>
    </row>
    <row r="2351" spans="1:25" x14ac:dyDescent="0.2">
      <c r="A2351" t="s">
        <v>3534</v>
      </c>
      <c r="B2351" t="s">
        <v>496</v>
      </c>
      <c r="C2351" t="s">
        <v>497</v>
      </c>
      <c r="D2351">
        <v>849</v>
      </c>
      <c r="E2351">
        <v>2457</v>
      </c>
      <c r="F2351">
        <v>170</v>
      </c>
      <c r="G2351">
        <v>68</v>
      </c>
      <c r="H2351">
        <v>4.9000000000000004</v>
      </c>
      <c r="I2351">
        <v>24</v>
      </c>
      <c r="J2351">
        <v>103</v>
      </c>
      <c r="K2351">
        <v>2154540</v>
      </c>
      <c r="L2351">
        <v>45000000</v>
      </c>
      <c r="M2351" s="2">
        <f>VLOOKUP(A2351,Sheet2!$A$1:G6075,2,0)</f>
        <v>35496</v>
      </c>
      <c r="N2351" t="str">
        <f>VLOOKUP(A2351,Sheet2!$A$1:G6075,3,0)</f>
        <v>Color</v>
      </c>
      <c r="O2351" t="str">
        <f>VLOOKUP(A2351,Sheet2!$A$1:G6075,4,0)</f>
        <v>Action</v>
      </c>
      <c r="P2351" t="str">
        <f>VLOOKUP(A2351,Sheet2!$A$1:G6075,5,0)</f>
        <v>English</v>
      </c>
      <c r="Q2351" t="str">
        <f>VLOOKUP(A2351,Sheet2!$A$1:G6075,6,0)</f>
        <v>USA</v>
      </c>
      <c r="R2351" t="str">
        <f>VLOOKUP(A2351,Sheet2!$A$1:G6075,7,0)</f>
        <v>R</v>
      </c>
      <c r="S2351" t="str">
        <f>IF(Table1[[#This Row],[Language]]="English","English","Other language")</f>
        <v>English</v>
      </c>
      <c r="T2351">
        <f>Table1[[#This Row],[Gross Revenue]]-Table1[[#This Row],[Budget]]</f>
        <v>-42845460</v>
      </c>
      <c r="U2351" s="1">
        <f>(Table1[[#This Row],[Gross Revenue]]/Table1[[#This Row],[Budget]])-1</f>
        <v>-0.95212133333333338</v>
      </c>
      <c r="V2351" t="str">
        <f t="shared" si="72"/>
        <v>90-110 minutes</v>
      </c>
      <c r="W2351">
        <f>Table1[[#This Row],[Profit]]/Table1[[#This Row],[Budget]]</f>
        <v>-0.95212133333333338</v>
      </c>
      <c r="X2351" s="22" t="str">
        <f>IF(L2351="","",
IF(L2351&lt;Predictability!$B$1,"Low",
IF(L2351&lt;=Predictability!$B$2,"Mid","High")))</f>
        <v>Mid</v>
      </c>
      <c r="Y2351" s="22">
        <f t="shared" si="73"/>
        <v>0</v>
      </c>
    </row>
    <row r="2352" spans="1:25" x14ac:dyDescent="0.2">
      <c r="A2352" t="s">
        <v>5667</v>
      </c>
      <c r="B2352" t="s">
        <v>327</v>
      </c>
      <c r="C2352" t="s">
        <v>2456</v>
      </c>
      <c r="D2352">
        <v>776</v>
      </c>
      <c r="E2352">
        <v>1761</v>
      </c>
      <c r="F2352">
        <v>54</v>
      </c>
      <c r="G2352">
        <v>0</v>
      </c>
      <c r="H2352">
        <v>6.9</v>
      </c>
      <c r="I2352">
        <v>196</v>
      </c>
      <c r="J2352">
        <v>92</v>
      </c>
      <c r="K2352">
        <v>8279017</v>
      </c>
      <c r="L2352">
        <v>8000000</v>
      </c>
      <c r="M2352" s="2">
        <f>VLOOKUP(A2352,Sheet2!$A$1:G6076,2,0)</f>
        <v>36629</v>
      </c>
      <c r="N2352" t="str">
        <f>VLOOKUP(A2352,Sheet2!$A$1:G6076,3,0)</f>
        <v>Black and White</v>
      </c>
      <c r="O2352" t="str">
        <f>VLOOKUP(A2352,Sheet2!$A$1:G6076,4,0)</f>
        <v>Drama</v>
      </c>
      <c r="P2352" t="str">
        <f>VLOOKUP(A2352,Sheet2!$A$1:G6076,5,0)</f>
        <v>English</v>
      </c>
      <c r="Q2352" t="str">
        <f>VLOOKUP(A2352,Sheet2!$A$1:G6076,6,0)</f>
        <v>UK</v>
      </c>
      <c r="R2352" t="str">
        <f>VLOOKUP(A2352,Sheet2!$A$1:G6076,7,0)</f>
        <v>R</v>
      </c>
      <c r="S2352" t="str">
        <f>IF(Table1[[#This Row],[Language]]="English","English","Other language")</f>
        <v>English</v>
      </c>
      <c r="T2352">
        <f>Table1[[#This Row],[Gross Revenue]]-Table1[[#This Row],[Budget]]</f>
        <v>279017</v>
      </c>
      <c r="U2352" s="1">
        <f>(Table1[[#This Row],[Gross Revenue]]/Table1[[#This Row],[Budget]])-1</f>
        <v>3.4877124999999953E-2</v>
      </c>
      <c r="V2352" t="str">
        <f t="shared" si="72"/>
        <v>90-110 minutes</v>
      </c>
      <c r="W2352">
        <f>Table1[[#This Row],[Profit]]/Table1[[#This Row],[Budget]]</f>
        <v>3.4877125000000002E-2</v>
      </c>
      <c r="X2352" s="22" t="str">
        <f>IF(L2352="","",
IF(L2352&lt;Predictability!$B$1,"Low",
IF(L2352&lt;=Predictability!$B$2,"Mid","High")))</f>
        <v>Low</v>
      </c>
      <c r="Y2352" s="22">
        <f t="shared" si="73"/>
        <v>0</v>
      </c>
    </row>
    <row r="2353" spans="1:25" x14ac:dyDescent="0.2">
      <c r="A2353" t="s">
        <v>6343</v>
      </c>
      <c r="B2353" t="s">
        <v>784</v>
      </c>
      <c r="C2353" t="s">
        <v>2879</v>
      </c>
      <c r="D2353">
        <v>12000</v>
      </c>
      <c r="E2353">
        <v>13619</v>
      </c>
      <c r="F2353">
        <v>0</v>
      </c>
      <c r="G2353">
        <v>2000</v>
      </c>
      <c r="H2353">
        <v>7.4</v>
      </c>
      <c r="I2353">
        <v>23</v>
      </c>
      <c r="J2353">
        <v>115</v>
      </c>
      <c r="K2353">
        <v>25842000</v>
      </c>
      <c r="L2353">
        <v>22000000</v>
      </c>
      <c r="M2353" s="2">
        <f>VLOOKUP(A2353,Sheet2!$A$1:G6077,2,0)</f>
        <v>34239</v>
      </c>
      <c r="N2353" t="str">
        <f>VLOOKUP(A2353,Sheet2!$A$1:G6077,3,0)</f>
        <v>Color</v>
      </c>
      <c r="O2353" t="str">
        <f>VLOOKUP(A2353,Sheet2!$A$1:G6077,4,0)</f>
        <v>Biography</v>
      </c>
      <c r="P2353" t="str">
        <f>VLOOKUP(A2353,Sheet2!$A$1:G6077,5,0)</f>
        <v>English</v>
      </c>
      <c r="Q2353" t="str">
        <f>VLOOKUP(A2353,Sheet2!$A$1:G6077,6,0)</f>
        <v>UK</v>
      </c>
      <c r="R2353" t="str">
        <f>VLOOKUP(A2353,Sheet2!$A$1:G6077,7,0)</f>
        <v>PG</v>
      </c>
      <c r="S2353" t="str">
        <f>IF(Table1[[#This Row],[Language]]="English","English","Other language")</f>
        <v>English</v>
      </c>
      <c r="T2353">
        <f>Table1[[#This Row],[Gross Revenue]]-Table1[[#This Row],[Budget]]</f>
        <v>3842000</v>
      </c>
      <c r="U2353" s="1">
        <f>(Table1[[#This Row],[Gross Revenue]]/Table1[[#This Row],[Budget]])-1</f>
        <v>0.1746363636363637</v>
      </c>
      <c r="V2353" t="str">
        <f t="shared" si="72"/>
        <v>111-130 minutes</v>
      </c>
      <c r="W2353">
        <f>Table1[[#This Row],[Profit]]/Table1[[#This Row],[Budget]]</f>
        <v>0.17463636363636365</v>
      </c>
      <c r="X2353" s="22" t="str">
        <f>IF(L2353="","",
IF(L2353&lt;Predictability!$B$1,"Low",
IF(L2353&lt;=Predictability!$B$2,"Mid","High")))</f>
        <v>Mid</v>
      </c>
      <c r="Y2353" s="22">
        <f t="shared" si="73"/>
        <v>0</v>
      </c>
    </row>
    <row r="2354" spans="1:25" x14ac:dyDescent="0.2">
      <c r="A2354" t="s">
        <v>4271</v>
      </c>
      <c r="B2354" t="s">
        <v>1347</v>
      </c>
      <c r="C2354" t="s">
        <v>573</v>
      </c>
      <c r="D2354">
        <v>23000</v>
      </c>
      <c r="E2354">
        <v>26527</v>
      </c>
      <c r="F2354">
        <v>309</v>
      </c>
      <c r="G2354">
        <v>0</v>
      </c>
      <c r="H2354">
        <v>5.9</v>
      </c>
      <c r="I2354">
        <v>160</v>
      </c>
      <c r="J2354">
        <v>99</v>
      </c>
      <c r="K2354">
        <v>70327868</v>
      </c>
      <c r="L2354">
        <v>46000000</v>
      </c>
      <c r="M2354" s="2">
        <f>VLOOKUP(A2354,Sheet2!$A$1:G6078,2,0)</f>
        <v>36642</v>
      </c>
      <c r="N2354" t="str">
        <f>VLOOKUP(A2354,Sheet2!$A$1:G6078,3,0)</f>
        <v>Color</v>
      </c>
      <c r="O2354" t="str">
        <f>VLOOKUP(A2354,Sheet2!$A$1:G6078,4,0)</f>
        <v>Action</v>
      </c>
      <c r="P2354" t="str">
        <f>VLOOKUP(A2354,Sheet2!$A$1:G6078,5,0)</f>
        <v>English</v>
      </c>
      <c r="Q2354" t="str">
        <f>VLOOKUP(A2354,Sheet2!$A$1:G6078,6,0)</f>
        <v>Germany</v>
      </c>
      <c r="R2354" t="str">
        <f>VLOOKUP(A2354,Sheet2!$A$1:G6078,7,0)</f>
        <v>R</v>
      </c>
      <c r="S2354" t="str">
        <f>IF(Table1[[#This Row],[Language]]="English","English","Other language")</f>
        <v>English</v>
      </c>
      <c r="T2354">
        <f>Table1[[#This Row],[Gross Revenue]]-Table1[[#This Row],[Budget]]</f>
        <v>24327868</v>
      </c>
      <c r="U2354" s="1">
        <f>(Table1[[#This Row],[Gross Revenue]]/Table1[[#This Row],[Budget]])-1</f>
        <v>0.52886669565217392</v>
      </c>
      <c r="V2354" t="str">
        <f t="shared" si="72"/>
        <v>90-110 minutes</v>
      </c>
      <c r="W2354">
        <f>Table1[[#This Row],[Profit]]/Table1[[#This Row],[Budget]]</f>
        <v>0.52886669565217392</v>
      </c>
      <c r="X2354" s="22" t="str">
        <f>IF(L2354="","",
IF(L2354&lt;Predictability!$B$1,"Low",
IF(L2354&lt;=Predictability!$B$2,"Mid","High")))</f>
        <v>Mid</v>
      </c>
      <c r="Y2354" s="22">
        <f t="shared" si="73"/>
        <v>1</v>
      </c>
    </row>
    <row r="2355" spans="1:25" x14ac:dyDescent="0.2">
      <c r="A2355" t="s">
        <v>6145</v>
      </c>
      <c r="B2355" t="s">
        <v>467</v>
      </c>
      <c r="C2355" t="s">
        <v>1348</v>
      </c>
      <c r="D2355">
        <v>1000</v>
      </c>
      <c r="E2355">
        <v>1690</v>
      </c>
      <c r="F2355">
        <v>108</v>
      </c>
      <c r="G2355">
        <v>0</v>
      </c>
      <c r="H2355">
        <v>7.2</v>
      </c>
      <c r="I2355">
        <v>134</v>
      </c>
      <c r="J2355">
        <v>123</v>
      </c>
      <c r="K2355">
        <v>100241322</v>
      </c>
      <c r="L2355">
        <v>25000000</v>
      </c>
      <c r="M2355" s="2">
        <f>VLOOKUP(A2355,Sheet2!$A$1:G6079,2,0)</f>
        <v>36048</v>
      </c>
      <c r="N2355" t="str">
        <f>VLOOKUP(A2355,Sheet2!$A$1:G6079,3,0)</f>
        <v>Color</v>
      </c>
      <c r="O2355" t="str">
        <f>VLOOKUP(A2355,Sheet2!$A$1:G6079,4,0)</f>
        <v>Comedy</v>
      </c>
      <c r="P2355" t="str">
        <f>VLOOKUP(A2355,Sheet2!$A$1:G6079,5,0)</f>
        <v>English</v>
      </c>
      <c r="Q2355" t="str">
        <f>VLOOKUP(A2355,Sheet2!$A$1:G6079,6,0)</f>
        <v>USA</v>
      </c>
      <c r="R2355" t="str">
        <f>VLOOKUP(A2355,Sheet2!$A$1:G6079,7,0)</f>
        <v>R</v>
      </c>
      <c r="S2355" t="str">
        <f>IF(Table1[[#This Row],[Language]]="English","English","Other language")</f>
        <v>English</v>
      </c>
      <c r="T2355">
        <f>Table1[[#This Row],[Gross Revenue]]-Table1[[#This Row],[Budget]]</f>
        <v>75241322</v>
      </c>
      <c r="U2355" s="1">
        <f>(Table1[[#This Row],[Gross Revenue]]/Table1[[#This Row],[Budget]])-1</f>
        <v>3.00965288</v>
      </c>
      <c r="V2355" t="str">
        <f t="shared" si="72"/>
        <v>111-130 minutes</v>
      </c>
      <c r="W2355">
        <f>Table1[[#This Row],[Profit]]/Table1[[#This Row],[Budget]]</f>
        <v>3.00965288</v>
      </c>
      <c r="X2355" s="22" t="str">
        <f>IF(L2355="","",
IF(L2355&lt;Predictability!$B$1,"Low",
IF(L2355&lt;=Predictability!$B$2,"Mid","High")))</f>
        <v>Mid</v>
      </c>
      <c r="Y2355" s="22">
        <f t="shared" si="73"/>
        <v>1</v>
      </c>
    </row>
    <row r="2356" spans="1:25" x14ac:dyDescent="0.2">
      <c r="A2356" t="s">
        <v>4493</v>
      </c>
      <c r="B2356" t="s">
        <v>1163</v>
      </c>
      <c r="C2356" t="s">
        <v>252</v>
      </c>
      <c r="D2356">
        <v>1000</v>
      </c>
      <c r="E2356">
        <v>2325</v>
      </c>
      <c r="F2356">
        <v>23</v>
      </c>
      <c r="G2356">
        <v>0</v>
      </c>
      <c r="H2356">
        <v>6.1</v>
      </c>
      <c r="I2356">
        <v>118</v>
      </c>
      <c r="J2356">
        <v>106</v>
      </c>
      <c r="K2356">
        <v>57887882</v>
      </c>
      <c r="L2356">
        <v>50000000</v>
      </c>
      <c r="M2356" s="2">
        <f>VLOOKUP(A2356,Sheet2!$A$1:G6080,2,0)</f>
        <v>38085</v>
      </c>
      <c r="N2356" t="str">
        <f>VLOOKUP(A2356,Sheet2!$A$1:G6080,3,0)</f>
        <v>Color</v>
      </c>
      <c r="O2356" t="str">
        <f>VLOOKUP(A2356,Sheet2!$A$1:G6080,4,0)</f>
        <v>Comedy</v>
      </c>
      <c r="P2356" t="str">
        <f>VLOOKUP(A2356,Sheet2!$A$1:G6080,5,0)</f>
        <v>English</v>
      </c>
      <c r="Q2356" t="str">
        <f>VLOOKUP(A2356,Sheet2!$A$1:G6080,6,0)</f>
        <v>USA</v>
      </c>
      <c r="R2356" t="str">
        <f>VLOOKUP(A2356,Sheet2!$A$1:G6080,7,0)</f>
        <v>PG-13</v>
      </c>
      <c r="S2356" t="str">
        <f>IF(Table1[[#This Row],[Language]]="English","English","Other language")</f>
        <v>English</v>
      </c>
      <c r="T2356">
        <f>Table1[[#This Row],[Gross Revenue]]-Table1[[#This Row],[Budget]]</f>
        <v>7887882</v>
      </c>
      <c r="U2356" s="1">
        <f>(Table1[[#This Row],[Gross Revenue]]/Table1[[#This Row],[Budget]])-1</f>
        <v>0.15775764000000003</v>
      </c>
      <c r="V2356" t="str">
        <f t="shared" si="72"/>
        <v>90-110 minutes</v>
      </c>
      <c r="W2356">
        <f>Table1[[#This Row],[Profit]]/Table1[[#This Row],[Budget]]</f>
        <v>0.15775764</v>
      </c>
      <c r="X2356" s="22" t="str">
        <f>IF(L2356="","",
IF(L2356&lt;Predictability!$B$1,"Low",
IF(L2356&lt;=Predictability!$B$2,"Mid","High")))</f>
        <v>Mid</v>
      </c>
      <c r="Y2356" s="22">
        <f t="shared" si="73"/>
        <v>0</v>
      </c>
    </row>
    <row r="2357" spans="1:25" x14ac:dyDescent="0.2">
      <c r="A2357" t="s">
        <v>4275</v>
      </c>
      <c r="B2357" t="s">
        <v>1392</v>
      </c>
      <c r="C2357" t="s">
        <v>1193</v>
      </c>
      <c r="D2357">
        <v>700</v>
      </c>
      <c r="E2357">
        <v>2842</v>
      </c>
      <c r="F2357">
        <v>101</v>
      </c>
      <c r="G2357">
        <v>0</v>
      </c>
      <c r="H2357">
        <v>5.9</v>
      </c>
      <c r="I2357">
        <v>109</v>
      </c>
      <c r="J2357">
        <v>114</v>
      </c>
      <c r="K2357">
        <v>70836296</v>
      </c>
      <c r="L2357">
        <v>40000000</v>
      </c>
      <c r="M2357" s="2">
        <f>VLOOKUP(A2357,Sheet2!$A$1:G6081,2,0)</f>
        <v>37086</v>
      </c>
      <c r="N2357" t="str">
        <f>VLOOKUP(A2357,Sheet2!$A$1:G6081,3,0)</f>
        <v>Color</v>
      </c>
      <c r="O2357" t="str">
        <f>VLOOKUP(A2357,Sheet2!$A$1:G6081,4,0)</f>
        <v>Comedy</v>
      </c>
      <c r="P2357" t="str">
        <f>VLOOKUP(A2357,Sheet2!$A$1:G6081,5,0)</f>
        <v>English</v>
      </c>
      <c r="Q2357" t="str">
        <f>VLOOKUP(A2357,Sheet2!$A$1:G6081,6,0)</f>
        <v>USA</v>
      </c>
      <c r="R2357" t="str">
        <f>VLOOKUP(A2357,Sheet2!$A$1:G6081,7,0)</f>
        <v>PG-13</v>
      </c>
      <c r="S2357" t="str">
        <f>IF(Table1[[#This Row],[Language]]="English","English","Other language")</f>
        <v>English</v>
      </c>
      <c r="T2357">
        <f>Table1[[#This Row],[Gross Revenue]]-Table1[[#This Row],[Budget]]</f>
        <v>30836296</v>
      </c>
      <c r="U2357" s="1">
        <f>(Table1[[#This Row],[Gross Revenue]]/Table1[[#This Row],[Budget]])-1</f>
        <v>0.77090740000000002</v>
      </c>
      <c r="V2357" t="str">
        <f t="shared" si="72"/>
        <v>111-130 minutes</v>
      </c>
      <c r="W2357">
        <f>Table1[[#This Row],[Profit]]/Table1[[#This Row],[Budget]]</f>
        <v>0.77090740000000002</v>
      </c>
      <c r="X2357" s="22" t="str">
        <f>IF(L2357="","",
IF(L2357&lt;Predictability!$B$1,"Low",
IF(L2357&lt;=Predictability!$B$2,"Mid","High")))</f>
        <v>Mid</v>
      </c>
      <c r="Y2357" s="22">
        <f t="shared" si="73"/>
        <v>1</v>
      </c>
    </row>
    <row r="2358" spans="1:25" x14ac:dyDescent="0.2">
      <c r="A2358" t="s">
        <v>6202</v>
      </c>
      <c r="B2358" t="s">
        <v>419</v>
      </c>
      <c r="C2358" t="s">
        <v>2814</v>
      </c>
      <c r="D2358">
        <v>13000</v>
      </c>
      <c r="E2358">
        <v>15230</v>
      </c>
      <c r="F2358">
        <v>0</v>
      </c>
      <c r="G2358">
        <v>23000</v>
      </c>
      <c r="H2358">
        <v>7.3</v>
      </c>
      <c r="I2358">
        <v>486</v>
      </c>
      <c r="J2358">
        <v>101</v>
      </c>
      <c r="K2358">
        <v>4000304</v>
      </c>
      <c r="L2358">
        <v>6500000</v>
      </c>
      <c r="M2358" s="2">
        <f>VLOOKUP(A2358,Sheet2!$A$1:G6082,2,0)</f>
        <v>40877</v>
      </c>
      <c r="N2358" t="str">
        <f>VLOOKUP(A2358,Sheet2!$A$1:G6082,3,0)</f>
        <v>Color</v>
      </c>
      <c r="O2358" t="str">
        <f>VLOOKUP(A2358,Sheet2!$A$1:G6082,4,0)</f>
        <v>Drama</v>
      </c>
      <c r="P2358" t="str">
        <f>VLOOKUP(A2358,Sheet2!$A$1:G6082,5,0)</f>
        <v>English</v>
      </c>
      <c r="Q2358" t="str">
        <f>VLOOKUP(A2358,Sheet2!$A$1:G6082,6,0)</f>
        <v>UK</v>
      </c>
      <c r="R2358" t="str">
        <f>VLOOKUP(A2358,Sheet2!$A$1:G6082,7,0)</f>
        <v>NC-17</v>
      </c>
      <c r="S2358" t="str">
        <f>IF(Table1[[#This Row],[Language]]="English","English","Other language")</f>
        <v>English</v>
      </c>
      <c r="T2358">
        <f>Table1[[#This Row],[Gross Revenue]]-Table1[[#This Row],[Budget]]</f>
        <v>-2499696</v>
      </c>
      <c r="U2358" s="1">
        <f>(Table1[[#This Row],[Gross Revenue]]/Table1[[#This Row],[Budget]])-1</f>
        <v>-0.3845686153846154</v>
      </c>
      <c r="V2358" t="str">
        <f t="shared" si="72"/>
        <v>90-110 minutes</v>
      </c>
      <c r="W2358">
        <f>Table1[[#This Row],[Profit]]/Table1[[#This Row],[Budget]]</f>
        <v>-0.3845686153846154</v>
      </c>
      <c r="X2358" s="22" t="str">
        <f>IF(L2358="","",
IF(L2358&lt;Predictability!$B$1,"Low",
IF(L2358&lt;=Predictability!$B$2,"Mid","High")))</f>
        <v>Low</v>
      </c>
      <c r="Y2358" s="22">
        <f t="shared" si="73"/>
        <v>0</v>
      </c>
    </row>
    <row r="2359" spans="1:25" x14ac:dyDescent="0.2">
      <c r="A2359" t="s">
        <v>4641</v>
      </c>
      <c r="B2359" t="s">
        <v>1720</v>
      </c>
      <c r="C2359" t="s">
        <v>1721</v>
      </c>
      <c r="D2359">
        <v>154</v>
      </c>
      <c r="E2359">
        <v>428</v>
      </c>
      <c r="F2359">
        <v>71</v>
      </c>
      <c r="G2359">
        <v>955</v>
      </c>
      <c r="H2359">
        <v>6.2</v>
      </c>
      <c r="I2359">
        <v>165</v>
      </c>
      <c r="J2359">
        <v>114</v>
      </c>
      <c r="K2359">
        <v>60470220</v>
      </c>
      <c r="L2359">
        <v>50000000</v>
      </c>
      <c r="M2359" s="2">
        <f>VLOOKUP(A2359,Sheet2!$A$1:G6083,2,0)</f>
        <v>37720</v>
      </c>
      <c r="N2359" t="str">
        <f>VLOOKUP(A2359,Sheet2!$A$1:G6083,3,0)</f>
        <v>Color</v>
      </c>
      <c r="O2359" t="str">
        <f>VLOOKUP(A2359,Sheet2!$A$1:G6083,4,0)</f>
        <v>Action</v>
      </c>
      <c r="P2359" t="str">
        <f>VLOOKUP(A2359,Sheet2!$A$1:G6083,5,0)</f>
        <v>English</v>
      </c>
      <c r="Q2359" t="str">
        <f>VLOOKUP(A2359,Sheet2!$A$1:G6083,6,0)</f>
        <v>USA</v>
      </c>
      <c r="R2359" t="str">
        <f>VLOOKUP(A2359,Sheet2!$A$1:G6083,7,0)</f>
        <v>PG-13</v>
      </c>
      <c r="S2359" t="str">
        <f>IF(Table1[[#This Row],[Language]]="English","English","Other language")</f>
        <v>English</v>
      </c>
      <c r="T2359">
        <f>Table1[[#This Row],[Gross Revenue]]-Table1[[#This Row],[Budget]]</f>
        <v>10470220</v>
      </c>
      <c r="U2359" s="1">
        <f>(Table1[[#This Row],[Gross Revenue]]/Table1[[#This Row],[Budget]])-1</f>
        <v>0.20940439999999994</v>
      </c>
      <c r="V2359" t="str">
        <f t="shared" si="72"/>
        <v>111-130 minutes</v>
      </c>
      <c r="W2359">
        <f>Table1[[#This Row],[Profit]]/Table1[[#This Row],[Budget]]</f>
        <v>0.20940439999999999</v>
      </c>
      <c r="X2359" s="22" t="str">
        <f>IF(L2359="","",
IF(L2359&lt;Predictability!$B$1,"Low",
IF(L2359&lt;=Predictability!$B$2,"Mid","High")))</f>
        <v>Mid</v>
      </c>
      <c r="Y2359" s="22">
        <f t="shared" si="73"/>
        <v>0</v>
      </c>
    </row>
    <row r="2360" spans="1:25" x14ac:dyDescent="0.2">
      <c r="A2360" t="s">
        <v>5216</v>
      </c>
      <c r="B2360" t="s">
        <v>2167</v>
      </c>
      <c r="C2360" t="s">
        <v>248</v>
      </c>
      <c r="D2360">
        <v>485</v>
      </c>
      <c r="E2360">
        <v>939</v>
      </c>
      <c r="F2360">
        <v>9</v>
      </c>
      <c r="G2360">
        <v>0</v>
      </c>
      <c r="H2360">
        <v>6.6</v>
      </c>
      <c r="I2360">
        <v>146</v>
      </c>
      <c r="J2360">
        <v>110</v>
      </c>
      <c r="K2360">
        <v>56932305</v>
      </c>
      <c r="L2360">
        <v>55000000</v>
      </c>
      <c r="M2360" s="2">
        <f>VLOOKUP(A2360,Sheet2!$A$1:G6084,2,0)</f>
        <v>36851</v>
      </c>
      <c r="N2360" t="str">
        <f>VLOOKUP(A2360,Sheet2!$A$1:G6084,3,0)</f>
        <v>Color</v>
      </c>
      <c r="O2360" t="str">
        <f>VLOOKUP(A2360,Sheet2!$A$1:G6084,4,0)</f>
        <v>Action</v>
      </c>
      <c r="P2360" t="str">
        <f>VLOOKUP(A2360,Sheet2!$A$1:G6084,5,0)</f>
        <v>English</v>
      </c>
      <c r="Q2360" t="str">
        <f>VLOOKUP(A2360,Sheet2!$A$1:G6084,6,0)</f>
        <v>USA</v>
      </c>
      <c r="R2360" t="str">
        <f>VLOOKUP(A2360,Sheet2!$A$1:G6084,7,0)</f>
        <v>PG-13</v>
      </c>
      <c r="S2360" t="str">
        <f>IF(Table1[[#This Row],[Language]]="English","English","Other language")</f>
        <v>English</v>
      </c>
      <c r="T2360">
        <f>Table1[[#This Row],[Gross Revenue]]-Table1[[#This Row],[Budget]]</f>
        <v>1932305</v>
      </c>
      <c r="U2360" s="1">
        <f>(Table1[[#This Row],[Gross Revenue]]/Table1[[#This Row],[Budget]])-1</f>
        <v>3.5132818181818237E-2</v>
      </c>
      <c r="V2360" t="str">
        <f t="shared" si="72"/>
        <v>90-110 minutes</v>
      </c>
      <c r="W2360">
        <f>Table1[[#This Row],[Profit]]/Table1[[#This Row],[Budget]]</f>
        <v>3.5132818181818182E-2</v>
      </c>
      <c r="X2360" s="22" t="str">
        <f>IF(L2360="","",
IF(L2360&lt;Predictability!$B$1,"Low",
IF(L2360&lt;=Predictability!$B$2,"Mid","High")))</f>
        <v>High</v>
      </c>
      <c r="Y2360" s="22">
        <f t="shared" si="73"/>
        <v>0</v>
      </c>
    </row>
    <row r="2361" spans="1:25" x14ac:dyDescent="0.2">
      <c r="A2361" t="s">
        <v>3287</v>
      </c>
      <c r="B2361" t="s">
        <v>66</v>
      </c>
      <c r="C2361" t="s">
        <v>67</v>
      </c>
      <c r="D2361">
        <v>400</v>
      </c>
      <c r="E2361">
        <v>805</v>
      </c>
      <c r="F2361">
        <v>3</v>
      </c>
      <c r="G2361">
        <v>154</v>
      </c>
      <c r="H2361">
        <v>3</v>
      </c>
      <c r="I2361">
        <v>21</v>
      </c>
      <c r="J2361">
        <v>97</v>
      </c>
      <c r="K2361">
        <v>2315683</v>
      </c>
      <c r="L2361">
        <v>17000000</v>
      </c>
      <c r="M2361" s="2">
        <f>VLOOKUP(A2361,Sheet2!$A$1:G6085,2,0)</f>
        <v>31729</v>
      </c>
      <c r="N2361" t="str">
        <f>VLOOKUP(A2361,Sheet2!$A$1:G6085,3,0)</f>
        <v>Color</v>
      </c>
      <c r="O2361" t="str">
        <f>VLOOKUP(A2361,Sheet2!$A$1:G6085,4,0)</f>
        <v>Adventure</v>
      </c>
      <c r="P2361" t="str">
        <f>VLOOKUP(A2361,Sheet2!$A$1:G6085,5,0)</f>
        <v>English</v>
      </c>
      <c r="Q2361" t="str">
        <f>VLOOKUP(A2361,Sheet2!$A$1:G6085,6,0)</f>
        <v>UK</v>
      </c>
      <c r="R2361" t="str">
        <f>VLOOKUP(A2361,Sheet2!$A$1:G6085,7,0)</f>
        <v>PG-13</v>
      </c>
      <c r="S2361" t="str">
        <f>IF(Table1[[#This Row],[Language]]="English","English","Other language")</f>
        <v>English</v>
      </c>
      <c r="T2361">
        <f>Table1[[#This Row],[Gross Revenue]]-Table1[[#This Row],[Budget]]</f>
        <v>-14684317</v>
      </c>
      <c r="U2361" s="1">
        <f>(Table1[[#This Row],[Gross Revenue]]/Table1[[#This Row],[Budget]])-1</f>
        <v>-0.86378335294117647</v>
      </c>
      <c r="V2361" t="str">
        <f t="shared" si="72"/>
        <v>90-110 minutes</v>
      </c>
      <c r="W2361">
        <f>Table1[[#This Row],[Profit]]/Table1[[#This Row],[Budget]]</f>
        <v>-0.86378335294117647</v>
      </c>
      <c r="X2361" s="22" t="str">
        <f>IF(L2361="","",
IF(L2361&lt;Predictability!$B$1,"Low",
IF(L2361&lt;=Predictability!$B$2,"Mid","High")))</f>
        <v>Mid</v>
      </c>
      <c r="Y2361" s="22">
        <f t="shared" si="73"/>
        <v>0</v>
      </c>
    </row>
    <row r="2362" spans="1:25" x14ac:dyDescent="0.2">
      <c r="A2362" t="s">
        <v>6174</v>
      </c>
      <c r="B2362" t="s">
        <v>2792</v>
      </c>
      <c r="C2362" t="s">
        <v>2793</v>
      </c>
      <c r="D2362">
        <v>478</v>
      </c>
      <c r="E2362">
        <v>700</v>
      </c>
      <c r="F2362">
        <v>0</v>
      </c>
      <c r="G2362">
        <v>0</v>
      </c>
      <c r="H2362">
        <v>7.3</v>
      </c>
      <c r="I2362">
        <v>246</v>
      </c>
      <c r="J2362">
        <v>85</v>
      </c>
      <c r="K2362">
        <v>488872</v>
      </c>
      <c r="L2362">
        <v>10000000</v>
      </c>
      <c r="M2362" s="2">
        <f>VLOOKUP(A2362,Sheet2!$A$1:G6086,2,0)</f>
        <v>37192</v>
      </c>
      <c r="N2362" t="str">
        <f>VLOOKUP(A2362,Sheet2!$A$1:G6086,3,0)</f>
        <v>Black and White</v>
      </c>
      <c r="O2362" t="str">
        <f>VLOOKUP(A2362,Sheet2!$A$1:G6086,4,0)</f>
        <v>Action</v>
      </c>
      <c r="P2362" t="str">
        <f>VLOOKUP(A2362,Sheet2!$A$1:G6086,5,0)</f>
        <v>Cantonese</v>
      </c>
      <c r="Q2362" t="str">
        <f>VLOOKUP(A2362,Sheet2!$A$1:G6086,6,0)</f>
        <v>Hong Kong</v>
      </c>
      <c r="R2362" t="str">
        <f>VLOOKUP(A2362,Sheet2!$A$1:G6086,7,0)</f>
        <v>PG</v>
      </c>
      <c r="S2362" t="str">
        <f>IF(Table1[[#This Row],[Language]]="English","English","Other language")</f>
        <v>Other language</v>
      </c>
      <c r="T2362">
        <f>Table1[[#This Row],[Gross Revenue]]-Table1[[#This Row],[Budget]]</f>
        <v>-9511128</v>
      </c>
      <c r="U2362" s="1">
        <f>(Table1[[#This Row],[Gross Revenue]]/Table1[[#This Row],[Budget]])-1</f>
        <v>-0.95111279999999998</v>
      </c>
      <c r="V2362" t="str">
        <f t="shared" si="72"/>
        <v>&lt;90 minutes</v>
      </c>
      <c r="W2362">
        <f>Table1[[#This Row],[Profit]]/Table1[[#This Row],[Budget]]</f>
        <v>-0.95111279999999998</v>
      </c>
      <c r="X2362" s="22" t="str">
        <f>IF(L2362="","",
IF(L2362&lt;Predictability!$B$1,"Low",
IF(L2362&lt;=Predictability!$B$2,"Mid","High")))</f>
        <v>Mid</v>
      </c>
      <c r="Y2362" s="22">
        <f t="shared" si="73"/>
        <v>0</v>
      </c>
    </row>
    <row r="2363" spans="1:25" x14ac:dyDescent="0.2">
      <c r="A2363" t="s">
        <v>3353</v>
      </c>
      <c r="B2363" t="s">
        <v>189</v>
      </c>
      <c r="C2363" t="s">
        <v>190</v>
      </c>
      <c r="D2363">
        <v>963</v>
      </c>
      <c r="E2363">
        <v>4952</v>
      </c>
      <c r="F2363">
        <v>160</v>
      </c>
      <c r="G2363">
        <v>0</v>
      </c>
      <c r="H2363">
        <v>4</v>
      </c>
      <c r="I2363">
        <v>231</v>
      </c>
      <c r="J2363">
        <v>90</v>
      </c>
      <c r="K2363">
        <v>18860403</v>
      </c>
      <c r="L2363">
        <v>25000000</v>
      </c>
      <c r="M2363" s="2">
        <f>VLOOKUP(A2363,Sheet2!$A$1:G6087,2,0)</f>
        <v>40622</v>
      </c>
      <c r="N2363" t="str">
        <f>VLOOKUP(A2363,Sheet2!$A$1:G6087,3,0)</f>
        <v>Color</v>
      </c>
      <c r="O2363" t="str">
        <f>VLOOKUP(A2363,Sheet2!$A$1:G6087,4,0)</f>
        <v>Horror</v>
      </c>
      <c r="P2363" t="str">
        <f>VLOOKUP(A2363,Sheet2!$A$1:G6087,5,0)</f>
        <v>English</v>
      </c>
      <c r="Q2363" t="str">
        <f>VLOOKUP(A2363,Sheet2!$A$1:G6087,6,0)</f>
        <v>USA</v>
      </c>
      <c r="R2363" t="str">
        <f>VLOOKUP(A2363,Sheet2!$A$1:G6087,7,0)</f>
        <v>PG-13</v>
      </c>
      <c r="S2363" t="str">
        <f>IF(Table1[[#This Row],[Language]]="English","English","Other language")</f>
        <v>English</v>
      </c>
      <c r="T2363">
        <f>Table1[[#This Row],[Gross Revenue]]-Table1[[#This Row],[Budget]]</f>
        <v>-6139597</v>
      </c>
      <c r="U2363" s="1">
        <f>(Table1[[#This Row],[Gross Revenue]]/Table1[[#This Row],[Budget]])-1</f>
        <v>-0.24558387999999998</v>
      </c>
      <c r="V2363" t="str">
        <f t="shared" si="72"/>
        <v>90-110 minutes</v>
      </c>
      <c r="W2363">
        <f>Table1[[#This Row],[Profit]]/Table1[[#This Row],[Budget]]</f>
        <v>-0.24558388</v>
      </c>
      <c r="X2363" s="22" t="str">
        <f>IF(L2363="","",
IF(L2363&lt;Predictability!$B$1,"Low",
IF(L2363&lt;=Predictability!$B$2,"Mid","High")))</f>
        <v>Mid</v>
      </c>
      <c r="Y2363" s="22">
        <f t="shared" si="73"/>
        <v>0</v>
      </c>
    </row>
    <row r="2364" spans="1:25" x14ac:dyDescent="0.2">
      <c r="A2364" t="s">
        <v>4396</v>
      </c>
      <c r="B2364" t="s">
        <v>211</v>
      </c>
      <c r="C2364" t="s">
        <v>1502</v>
      </c>
      <c r="D2364">
        <v>22000</v>
      </c>
      <c r="E2364">
        <v>63165</v>
      </c>
      <c r="F2364">
        <v>10</v>
      </c>
      <c r="G2364">
        <v>0</v>
      </c>
      <c r="H2364">
        <v>6</v>
      </c>
      <c r="I2364">
        <v>143</v>
      </c>
      <c r="J2364">
        <v>90</v>
      </c>
      <c r="K2364">
        <v>160762022</v>
      </c>
      <c r="L2364">
        <v>75000000</v>
      </c>
      <c r="M2364" s="2">
        <f>VLOOKUP(A2364,Sheet2!$A$1:G6088,2,0)</f>
        <v>38171</v>
      </c>
      <c r="N2364" t="str">
        <f>VLOOKUP(A2364,Sheet2!$A$1:G6088,3,0)</f>
        <v>Color</v>
      </c>
      <c r="O2364" t="str">
        <f>VLOOKUP(A2364,Sheet2!$A$1:G6088,4,0)</f>
        <v>Adventure</v>
      </c>
      <c r="P2364" t="str">
        <f>VLOOKUP(A2364,Sheet2!$A$1:G6088,5,0)</f>
        <v>English</v>
      </c>
      <c r="Q2364" t="str">
        <f>VLOOKUP(A2364,Sheet2!$A$1:G6088,6,0)</f>
        <v>USA</v>
      </c>
      <c r="R2364" t="str">
        <f>VLOOKUP(A2364,Sheet2!$A$1:G6088,7,0)</f>
        <v>PG</v>
      </c>
      <c r="S2364" t="str">
        <f>IF(Table1[[#This Row],[Language]]="English","English","Other language")</f>
        <v>English</v>
      </c>
      <c r="T2364">
        <f>Table1[[#This Row],[Gross Revenue]]-Table1[[#This Row],[Budget]]</f>
        <v>85762022</v>
      </c>
      <c r="U2364" s="1">
        <f>(Table1[[#This Row],[Gross Revenue]]/Table1[[#This Row],[Budget]])-1</f>
        <v>1.1434936266666669</v>
      </c>
      <c r="V2364" t="str">
        <f t="shared" si="72"/>
        <v>90-110 minutes</v>
      </c>
      <c r="W2364">
        <f>Table1[[#This Row],[Profit]]/Table1[[#This Row],[Budget]]</f>
        <v>1.1434936266666667</v>
      </c>
      <c r="X2364" s="22" t="str">
        <f>IF(L2364="","",
IF(L2364&lt;Predictability!$B$1,"Low",
IF(L2364&lt;=Predictability!$B$2,"Mid","High")))</f>
        <v>High</v>
      </c>
      <c r="Y2364" s="22">
        <f t="shared" si="73"/>
        <v>1</v>
      </c>
    </row>
    <row r="2365" spans="1:25" x14ac:dyDescent="0.2">
      <c r="A2365" t="s">
        <v>6057</v>
      </c>
      <c r="B2365" t="s">
        <v>379</v>
      </c>
      <c r="C2365" t="s">
        <v>2714</v>
      </c>
      <c r="D2365">
        <v>4000</v>
      </c>
      <c r="E2365">
        <v>8297</v>
      </c>
      <c r="F2365">
        <v>53</v>
      </c>
      <c r="G2365">
        <v>0</v>
      </c>
      <c r="H2365">
        <v>7.2</v>
      </c>
      <c r="I2365">
        <v>129</v>
      </c>
      <c r="J2365">
        <v>99</v>
      </c>
      <c r="K2365">
        <v>2207975</v>
      </c>
      <c r="L2365">
        <v>6000000</v>
      </c>
      <c r="M2365" s="2">
        <f>VLOOKUP(A2365,Sheet2!$A$1:G6089,2,0)</f>
        <v>37856</v>
      </c>
      <c r="N2365" t="str">
        <f>VLOOKUP(A2365,Sheet2!$A$1:G6089,3,0)</f>
        <v>Color</v>
      </c>
      <c r="O2365" t="str">
        <f>VLOOKUP(A2365,Sheet2!$A$1:G6089,4,0)</f>
        <v>Drama</v>
      </c>
      <c r="P2365" t="str">
        <f>VLOOKUP(A2365,Sheet2!$A$1:G6089,5,0)</f>
        <v>English</v>
      </c>
      <c r="Q2365" t="str">
        <f>VLOOKUP(A2365,Sheet2!$A$1:G6089,6,0)</f>
        <v>USA</v>
      </c>
      <c r="R2365" t="str">
        <f>VLOOKUP(A2365,Sheet2!$A$1:G6089,7,0)</f>
        <v>PG-13</v>
      </c>
      <c r="S2365" t="str">
        <f>IF(Table1[[#This Row],[Language]]="English","English","Other language")</f>
        <v>English</v>
      </c>
      <c r="T2365">
        <f>Table1[[#This Row],[Gross Revenue]]-Table1[[#This Row],[Budget]]</f>
        <v>-3792025</v>
      </c>
      <c r="U2365" s="1">
        <f>(Table1[[#This Row],[Gross Revenue]]/Table1[[#This Row],[Budget]])-1</f>
        <v>-0.6320041666666667</v>
      </c>
      <c r="V2365" t="str">
        <f t="shared" si="72"/>
        <v>90-110 minutes</v>
      </c>
      <c r="W2365">
        <f>Table1[[#This Row],[Profit]]/Table1[[#This Row],[Budget]]</f>
        <v>-0.6320041666666667</v>
      </c>
      <c r="X2365" s="22" t="str">
        <f>IF(L2365="","",
IF(L2365&lt;Predictability!$B$1,"Low",
IF(L2365&lt;=Predictability!$B$2,"Mid","High")))</f>
        <v>Low</v>
      </c>
      <c r="Y2365" s="22">
        <f t="shared" si="73"/>
        <v>0</v>
      </c>
    </row>
    <row r="2366" spans="1:25" x14ac:dyDescent="0.2">
      <c r="A2366" t="s">
        <v>6853</v>
      </c>
      <c r="B2366" t="s">
        <v>3155</v>
      </c>
      <c r="C2366" t="s">
        <v>2552</v>
      </c>
      <c r="D2366">
        <v>605</v>
      </c>
      <c r="E2366">
        <v>1686</v>
      </c>
      <c r="F2366">
        <v>1000</v>
      </c>
      <c r="G2366">
        <v>19000</v>
      </c>
      <c r="H2366">
        <v>8</v>
      </c>
      <c r="I2366">
        <v>246</v>
      </c>
      <c r="J2366">
        <v>99</v>
      </c>
      <c r="K2366">
        <v>13464388</v>
      </c>
      <c r="L2366">
        <v>4000000</v>
      </c>
      <c r="M2366" s="2">
        <f>VLOOKUP(A2366,Sheet2!$A$1:G6090,2,0)</f>
        <v>38085</v>
      </c>
      <c r="N2366" t="str">
        <f>VLOOKUP(A2366,Sheet2!$A$1:G6090,3,0)</f>
        <v>Color</v>
      </c>
      <c r="O2366" t="str">
        <f>VLOOKUP(A2366,Sheet2!$A$1:G6090,4,0)</f>
        <v>Comedy</v>
      </c>
      <c r="P2366" t="str">
        <f>VLOOKUP(A2366,Sheet2!$A$1:G6090,5,0)</f>
        <v>English</v>
      </c>
      <c r="Q2366" t="str">
        <f>VLOOKUP(A2366,Sheet2!$A$1:G6090,6,0)</f>
        <v>UK</v>
      </c>
      <c r="R2366" t="str">
        <f>VLOOKUP(A2366,Sheet2!$A$1:G6090,7,0)</f>
        <v>R</v>
      </c>
      <c r="S2366" t="str">
        <f>IF(Table1[[#This Row],[Language]]="English","English","Other language")</f>
        <v>English</v>
      </c>
      <c r="T2366">
        <f>Table1[[#This Row],[Gross Revenue]]-Table1[[#This Row],[Budget]]</f>
        <v>9464388</v>
      </c>
      <c r="U2366" s="1">
        <f>(Table1[[#This Row],[Gross Revenue]]/Table1[[#This Row],[Budget]])-1</f>
        <v>2.3660969999999999</v>
      </c>
      <c r="V2366" t="str">
        <f t="shared" si="72"/>
        <v>90-110 minutes</v>
      </c>
      <c r="W2366">
        <f>Table1[[#This Row],[Profit]]/Table1[[#This Row],[Budget]]</f>
        <v>2.3660969999999999</v>
      </c>
      <c r="X2366" s="22" t="str">
        <f>IF(L2366="","",
IF(L2366&lt;Predictability!$B$1,"Low",
IF(L2366&lt;=Predictability!$B$2,"Mid","High")))</f>
        <v>Low</v>
      </c>
      <c r="Y2366" s="22">
        <f t="shared" si="73"/>
        <v>1</v>
      </c>
    </row>
    <row r="2367" spans="1:25" x14ac:dyDescent="0.2">
      <c r="A2367" t="s">
        <v>6557</v>
      </c>
      <c r="B2367" t="s">
        <v>315</v>
      </c>
      <c r="C2367" t="s">
        <v>124</v>
      </c>
      <c r="D2367">
        <v>21000</v>
      </c>
      <c r="E2367">
        <v>23996</v>
      </c>
      <c r="F2367">
        <v>0</v>
      </c>
      <c r="G2367">
        <v>20000</v>
      </c>
      <c r="H2367">
        <v>7.6</v>
      </c>
      <c r="I2367">
        <v>415</v>
      </c>
      <c r="J2367">
        <v>128</v>
      </c>
      <c r="K2367">
        <v>209019489</v>
      </c>
      <c r="L2367">
        <v>90000000</v>
      </c>
      <c r="M2367" s="2">
        <f>VLOOKUP(A2367,Sheet2!$A$1:G6091,2,0)</f>
        <v>40096</v>
      </c>
      <c r="N2367" t="str">
        <f>VLOOKUP(A2367,Sheet2!$A$1:G6091,3,0)</f>
        <v>Color</v>
      </c>
      <c r="O2367" t="str">
        <f>VLOOKUP(A2367,Sheet2!$A$1:G6091,4,0)</f>
        <v>Action</v>
      </c>
      <c r="P2367" t="str">
        <f>VLOOKUP(A2367,Sheet2!$A$1:G6091,5,0)</f>
        <v>English</v>
      </c>
      <c r="Q2367" t="str">
        <f>VLOOKUP(A2367,Sheet2!$A$1:G6091,6,0)</f>
        <v>USA</v>
      </c>
      <c r="R2367" t="str">
        <f>VLOOKUP(A2367,Sheet2!$A$1:G6091,7,0)</f>
        <v>PG-13</v>
      </c>
      <c r="S2367" t="str">
        <f>IF(Table1[[#This Row],[Language]]="English","English","Other language")</f>
        <v>English</v>
      </c>
      <c r="T2367">
        <f>Table1[[#This Row],[Gross Revenue]]-Table1[[#This Row],[Budget]]</f>
        <v>119019489</v>
      </c>
      <c r="U2367" s="1">
        <f>(Table1[[#This Row],[Gross Revenue]]/Table1[[#This Row],[Budget]])-1</f>
        <v>1.3224387666666666</v>
      </c>
      <c r="V2367" t="str">
        <f t="shared" si="72"/>
        <v>111-130 minutes</v>
      </c>
      <c r="W2367">
        <f>Table1[[#This Row],[Profit]]/Table1[[#This Row],[Budget]]</f>
        <v>1.3224387666666666</v>
      </c>
      <c r="X2367" s="22" t="str">
        <f>IF(L2367="","",
IF(L2367&lt;Predictability!$B$1,"Low",
IF(L2367&lt;=Predictability!$B$2,"Mid","High")))</f>
        <v>High</v>
      </c>
      <c r="Y2367" s="22">
        <f t="shared" si="73"/>
        <v>1</v>
      </c>
    </row>
    <row r="2368" spans="1:25" x14ac:dyDescent="0.2">
      <c r="A2368" t="s">
        <v>6442</v>
      </c>
      <c r="B2368" t="s">
        <v>315</v>
      </c>
      <c r="C2368" t="s">
        <v>124</v>
      </c>
      <c r="D2368">
        <v>21000</v>
      </c>
      <c r="E2368">
        <v>22403</v>
      </c>
      <c r="F2368">
        <v>0</v>
      </c>
      <c r="G2368">
        <v>39000</v>
      </c>
      <c r="H2368">
        <v>7.5</v>
      </c>
      <c r="I2368">
        <v>382</v>
      </c>
      <c r="J2368">
        <v>129</v>
      </c>
      <c r="K2368">
        <v>186830669</v>
      </c>
      <c r="L2368">
        <v>125000000</v>
      </c>
      <c r="M2368" s="2">
        <f>VLOOKUP(A2368,Sheet2!$A$1:G6092,2,0)</f>
        <v>40570</v>
      </c>
      <c r="N2368" t="str">
        <f>VLOOKUP(A2368,Sheet2!$A$1:G6092,3,0)</f>
        <v>Color</v>
      </c>
      <c r="O2368" t="str">
        <f>VLOOKUP(A2368,Sheet2!$A$1:G6092,4,0)</f>
        <v>Action</v>
      </c>
      <c r="P2368" t="str">
        <f>VLOOKUP(A2368,Sheet2!$A$1:G6092,5,0)</f>
        <v>English</v>
      </c>
      <c r="Q2368" t="str">
        <f>VLOOKUP(A2368,Sheet2!$A$1:G6092,6,0)</f>
        <v>USA</v>
      </c>
      <c r="R2368" t="str">
        <f>VLOOKUP(A2368,Sheet2!$A$1:G6092,7,0)</f>
        <v>PG-13</v>
      </c>
      <c r="S2368" t="str">
        <f>IF(Table1[[#This Row],[Language]]="English","English","Other language")</f>
        <v>English</v>
      </c>
      <c r="T2368">
        <f>Table1[[#This Row],[Gross Revenue]]-Table1[[#This Row],[Budget]]</f>
        <v>61830669</v>
      </c>
      <c r="U2368" s="1">
        <f>(Table1[[#This Row],[Gross Revenue]]/Table1[[#This Row],[Budget]])-1</f>
        <v>0.49464535200000004</v>
      </c>
      <c r="V2368" t="str">
        <f t="shared" si="72"/>
        <v>111-130 minutes</v>
      </c>
      <c r="W2368">
        <f>Table1[[#This Row],[Profit]]/Table1[[#This Row],[Budget]]</f>
        <v>0.49464535199999998</v>
      </c>
      <c r="X2368" s="22" t="str">
        <f>IF(L2368="","",
IF(L2368&lt;Predictability!$B$1,"Low",
IF(L2368&lt;=Predictability!$B$2,"Mid","High")))</f>
        <v>High</v>
      </c>
      <c r="Y2368" s="22">
        <f t="shared" si="73"/>
        <v>0</v>
      </c>
    </row>
    <row r="2369" spans="1:25" x14ac:dyDescent="0.2">
      <c r="A2369" t="s">
        <v>5147</v>
      </c>
      <c r="B2369" t="s">
        <v>2117</v>
      </c>
      <c r="C2369" t="s">
        <v>2118</v>
      </c>
      <c r="D2369">
        <v>363</v>
      </c>
      <c r="E2369">
        <v>774</v>
      </c>
      <c r="F2369">
        <v>38</v>
      </c>
      <c r="G2369">
        <v>474</v>
      </c>
      <c r="H2369">
        <v>6.6</v>
      </c>
      <c r="I2369">
        <v>78</v>
      </c>
      <c r="J2369">
        <v>96</v>
      </c>
      <c r="K2369">
        <v>198407</v>
      </c>
      <c r="L2369">
        <v>2000000</v>
      </c>
      <c r="M2369" s="2">
        <f>VLOOKUP(A2369,Sheet2!$A$1:G6093,2,0)</f>
        <v>39007</v>
      </c>
      <c r="N2369" t="str">
        <f>VLOOKUP(A2369,Sheet2!$A$1:G6093,3,0)</f>
        <v>Color</v>
      </c>
      <c r="O2369" t="str">
        <f>VLOOKUP(A2369,Sheet2!$A$1:G6093,4,0)</f>
        <v>Drama</v>
      </c>
      <c r="P2369" t="str">
        <f>VLOOKUP(A2369,Sheet2!$A$1:G6093,5,0)</f>
        <v>English</v>
      </c>
      <c r="Q2369" t="str">
        <f>VLOOKUP(A2369,Sheet2!$A$1:G6093,6,0)</f>
        <v>USA</v>
      </c>
      <c r="R2369" t="str">
        <f>VLOOKUP(A2369,Sheet2!$A$1:G6093,7,0)</f>
        <v>R</v>
      </c>
      <c r="S2369" t="str">
        <f>IF(Table1[[#This Row],[Language]]="English","English","Other language")</f>
        <v>English</v>
      </c>
      <c r="T2369">
        <f>Table1[[#This Row],[Gross Revenue]]-Table1[[#This Row],[Budget]]</f>
        <v>-1801593</v>
      </c>
      <c r="U2369" s="1">
        <f>(Table1[[#This Row],[Gross Revenue]]/Table1[[#This Row],[Budget]])-1</f>
        <v>-0.9007965</v>
      </c>
      <c r="V2369" t="str">
        <f t="shared" si="72"/>
        <v>90-110 minutes</v>
      </c>
      <c r="W2369">
        <f>Table1[[#This Row],[Profit]]/Table1[[#This Row],[Budget]]</f>
        <v>-0.9007965</v>
      </c>
      <c r="X2369" s="22" t="str">
        <f>IF(L2369="","",
IF(L2369&lt;Predictability!$B$1,"Low",
IF(L2369&lt;=Predictability!$B$2,"Mid","High")))</f>
        <v>Low</v>
      </c>
      <c r="Y2369" s="22">
        <f t="shared" si="73"/>
        <v>0</v>
      </c>
    </row>
    <row r="2370" spans="1:25" x14ac:dyDescent="0.2">
      <c r="A2370" t="s">
        <v>4188</v>
      </c>
      <c r="B2370" t="s">
        <v>170</v>
      </c>
      <c r="C2370" t="s">
        <v>29</v>
      </c>
      <c r="D2370">
        <v>23000</v>
      </c>
      <c r="E2370">
        <v>28734</v>
      </c>
      <c r="F2370">
        <v>7</v>
      </c>
      <c r="G2370">
        <v>0</v>
      </c>
      <c r="H2370">
        <v>5.8</v>
      </c>
      <c r="I2370">
        <v>96</v>
      </c>
      <c r="J2370">
        <v>95</v>
      </c>
      <c r="K2370">
        <v>63319509</v>
      </c>
      <c r="L2370">
        <v>10000000</v>
      </c>
      <c r="M2370" s="2">
        <f>VLOOKUP(A2370,Sheet2!$A$1:G6094,2,0)</f>
        <v>36397</v>
      </c>
      <c r="N2370" t="str">
        <f>VLOOKUP(A2370,Sheet2!$A$1:G6094,3,0)</f>
        <v>Color</v>
      </c>
      <c r="O2370" t="str">
        <f>VLOOKUP(A2370,Sheet2!$A$1:G6094,4,0)</f>
        <v>Comedy</v>
      </c>
      <c r="P2370" t="str">
        <f>VLOOKUP(A2370,Sheet2!$A$1:G6094,5,0)</f>
        <v>English</v>
      </c>
      <c r="Q2370" t="str">
        <f>VLOOKUP(A2370,Sheet2!$A$1:G6094,6,0)</f>
        <v>USA</v>
      </c>
      <c r="R2370" t="str">
        <f>VLOOKUP(A2370,Sheet2!$A$1:G6094,7,0)</f>
        <v>PG-13</v>
      </c>
      <c r="S2370" t="str">
        <f>IF(Table1[[#This Row],[Language]]="English","English","Other language")</f>
        <v>English</v>
      </c>
      <c r="T2370">
        <f>Table1[[#This Row],[Gross Revenue]]-Table1[[#This Row],[Budget]]</f>
        <v>53319509</v>
      </c>
      <c r="U2370" s="1">
        <f>(Table1[[#This Row],[Gross Revenue]]/Table1[[#This Row],[Budget]])-1</f>
        <v>5.3319508999999998</v>
      </c>
      <c r="V2370" t="str">
        <f t="shared" ref="V2370:V2433" si="74">IF(J2370="","",IF(J2370&lt;90,"&lt;90 minutes",IF(J2370&lt;=110,"90-110 minutes",IF(J2370&lt;=130,"111-130 minutes",IF(J2370&lt;=150,"131-150 minutes","&gt;150 minutes")))))</f>
        <v>90-110 minutes</v>
      </c>
      <c r="W2370">
        <f>Table1[[#This Row],[Profit]]/Table1[[#This Row],[Budget]]</f>
        <v>5.3319508999999998</v>
      </c>
      <c r="X2370" s="22" t="str">
        <f>IF(L2370="","",
IF(L2370&lt;Predictability!$B$1,"Low",
IF(L2370&lt;=Predictability!$B$2,"Mid","High")))</f>
        <v>Mid</v>
      </c>
      <c r="Y2370" s="22">
        <f t="shared" ref="Y2370:Y2433" si="75">IF(W2370&gt;=0.5,1,0)</f>
        <v>1</v>
      </c>
    </row>
    <row r="2371" spans="1:25" x14ac:dyDescent="0.2">
      <c r="A2371" t="s">
        <v>5129</v>
      </c>
      <c r="B2371" t="s">
        <v>2092</v>
      </c>
      <c r="C2371" t="s">
        <v>562</v>
      </c>
      <c r="D2371">
        <v>539</v>
      </c>
      <c r="E2371">
        <v>708</v>
      </c>
      <c r="F2371">
        <v>0</v>
      </c>
      <c r="G2371">
        <v>406</v>
      </c>
      <c r="H2371">
        <v>6.5</v>
      </c>
      <c r="I2371">
        <v>26</v>
      </c>
      <c r="J2371">
        <v>88</v>
      </c>
      <c r="K2371">
        <v>7137502</v>
      </c>
      <c r="L2371">
        <v>175000</v>
      </c>
      <c r="M2371" s="2">
        <f>VLOOKUP(A2371,Sheet2!$A$1:G6095,2,0)</f>
        <v>31436</v>
      </c>
      <c r="N2371" t="str">
        <f>VLOOKUP(A2371,Sheet2!$A$1:G6095,3,0)</f>
        <v>Black and White</v>
      </c>
      <c r="O2371" t="str">
        <f>VLOOKUP(A2371,Sheet2!$A$1:G6095,4,0)</f>
        <v>Comedy</v>
      </c>
      <c r="P2371" t="str">
        <f>VLOOKUP(A2371,Sheet2!$A$1:G6095,5,0)</f>
        <v>English</v>
      </c>
      <c r="Q2371" t="str">
        <f>VLOOKUP(A2371,Sheet2!$A$1:G6095,6,0)</f>
        <v>USA</v>
      </c>
      <c r="R2371" t="str">
        <f>VLOOKUP(A2371,Sheet2!$A$1:G6095,7,0)</f>
        <v>R</v>
      </c>
      <c r="S2371" t="str">
        <f>IF(Table1[[#This Row],[Language]]="English","English","Other language")</f>
        <v>English</v>
      </c>
      <c r="T2371">
        <f>Table1[[#This Row],[Gross Revenue]]-Table1[[#This Row],[Budget]]</f>
        <v>6962502</v>
      </c>
      <c r="U2371" s="1">
        <f>(Table1[[#This Row],[Gross Revenue]]/Table1[[#This Row],[Budget]])-1</f>
        <v>39.785725714285711</v>
      </c>
      <c r="V2371" t="str">
        <f t="shared" si="74"/>
        <v>&lt;90 minutes</v>
      </c>
      <c r="W2371">
        <f>Table1[[#This Row],[Profit]]/Table1[[#This Row],[Budget]]</f>
        <v>39.785725714285711</v>
      </c>
      <c r="X2371" s="22" t="str">
        <f>IF(L2371="","",
IF(L2371&lt;Predictability!$B$1,"Low",
IF(L2371&lt;=Predictability!$B$2,"Mid","High")))</f>
        <v>Low</v>
      </c>
      <c r="Y2371" s="22">
        <f t="shared" si="75"/>
        <v>1</v>
      </c>
    </row>
    <row r="2372" spans="1:25" x14ac:dyDescent="0.2">
      <c r="A2372" t="s">
        <v>4931</v>
      </c>
      <c r="B2372" t="s">
        <v>1955</v>
      </c>
      <c r="C2372" t="s">
        <v>1956</v>
      </c>
      <c r="D2372">
        <v>2000</v>
      </c>
      <c r="E2372">
        <v>5707</v>
      </c>
      <c r="F2372">
        <v>14</v>
      </c>
      <c r="G2372">
        <v>0</v>
      </c>
      <c r="H2372">
        <v>6.4</v>
      </c>
      <c r="I2372">
        <v>180</v>
      </c>
      <c r="J2372">
        <v>104</v>
      </c>
      <c r="K2372">
        <v>31584722</v>
      </c>
      <c r="L2372">
        <v>20000000</v>
      </c>
      <c r="M2372" s="2">
        <f>VLOOKUP(A2372,Sheet2!$A$1:G6096,2,0)</f>
        <v>40541</v>
      </c>
      <c r="N2372" t="str">
        <f>VLOOKUP(A2372,Sheet2!$A$1:G6096,3,0)</f>
        <v>Color</v>
      </c>
      <c r="O2372" t="str">
        <f>VLOOKUP(A2372,Sheet2!$A$1:G6096,4,0)</f>
        <v>Comedy</v>
      </c>
      <c r="P2372" t="str">
        <f>VLOOKUP(A2372,Sheet2!$A$1:G6096,5,0)</f>
        <v>English</v>
      </c>
      <c r="Q2372" t="str">
        <f>VLOOKUP(A2372,Sheet2!$A$1:G6096,6,0)</f>
        <v>USA</v>
      </c>
      <c r="R2372" t="str">
        <f>VLOOKUP(A2372,Sheet2!$A$1:G6096,7,0)</f>
        <v>R</v>
      </c>
      <c r="S2372" t="str">
        <f>IF(Table1[[#This Row],[Language]]="English","English","Other language")</f>
        <v>English</v>
      </c>
      <c r="T2372">
        <f>Table1[[#This Row],[Gross Revenue]]-Table1[[#This Row],[Budget]]</f>
        <v>11584722</v>
      </c>
      <c r="U2372" s="1">
        <f>(Table1[[#This Row],[Gross Revenue]]/Table1[[#This Row],[Budget]])-1</f>
        <v>0.57923609999999992</v>
      </c>
      <c r="V2372" t="str">
        <f t="shared" si="74"/>
        <v>90-110 minutes</v>
      </c>
      <c r="W2372">
        <f>Table1[[#This Row],[Profit]]/Table1[[#This Row],[Budget]]</f>
        <v>0.57923610000000003</v>
      </c>
      <c r="X2372" s="22" t="str">
        <f>IF(L2372="","",
IF(L2372&lt;Predictability!$B$1,"Low",
IF(L2372&lt;=Predictability!$B$2,"Mid","High")))</f>
        <v>Mid</v>
      </c>
      <c r="Y2372" s="22">
        <f t="shared" si="75"/>
        <v>1</v>
      </c>
    </row>
    <row r="2373" spans="1:25" x14ac:dyDescent="0.2">
      <c r="A2373" t="s">
        <v>4934</v>
      </c>
      <c r="B2373" t="s">
        <v>800</v>
      </c>
      <c r="C2373" t="s">
        <v>324</v>
      </c>
      <c r="D2373">
        <v>17000</v>
      </c>
      <c r="E2373">
        <v>20109</v>
      </c>
      <c r="F2373">
        <v>99</v>
      </c>
      <c r="G2373">
        <v>0</v>
      </c>
      <c r="H2373">
        <v>6.4</v>
      </c>
      <c r="I2373">
        <v>91</v>
      </c>
      <c r="J2373">
        <v>105</v>
      </c>
      <c r="K2373">
        <v>33687630</v>
      </c>
      <c r="L2373">
        <v>20000000</v>
      </c>
      <c r="M2373" s="2">
        <f>VLOOKUP(A2373,Sheet2!$A$1:G6097,2,0)</f>
        <v>39011</v>
      </c>
      <c r="N2373" t="str">
        <f>VLOOKUP(A2373,Sheet2!$A$1:G6097,3,0)</f>
        <v>Color</v>
      </c>
      <c r="O2373" t="str">
        <f>VLOOKUP(A2373,Sheet2!$A$1:G6097,4,0)</f>
        <v>Comedy</v>
      </c>
      <c r="P2373" t="str">
        <f>VLOOKUP(A2373,Sheet2!$A$1:G6097,5,0)</f>
        <v>English</v>
      </c>
      <c r="Q2373" t="str">
        <f>VLOOKUP(A2373,Sheet2!$A$1:G6097,6,0)</f>
        <v>USA</v>
      </c>
      <c r="R2373" t="str">
        <f>VLOOKUP(A2373,Sheet2!$A$1:G6097,7,0)</f>
        <v>PG-13</v>
      </c>
      <c r="S2373" t="str">
        <f>IF(Table1[[#This Row],[Language]]="English","English","Other language")</f>
        <v>English</v>
      </c>
      <c r="T2373">
        <f>Table1[[#This Row],[Gross Revenue]]-Table1[[#This Row],[Budget]]</f>
        <v>13687630</v>
      </c>
      <c r="U2373" s="1">
        <f>(Table1[[#This Row],[Gross Revenue]]/Table1[[#This Row],[Budget]])-1</f>
        <v>0.68438149999999998</v>
      </c>
      <c r="V2373" t="str">
        <f t="shared" si="74"/>
        <v>90-110 minutes</v>
      </c>
      <c r="W2373">
        <f>Table1[[#This Row],[Profit]]/Table1[[#This Row],[Budget]]</f>
        <v>0.68438149999999998</v>
      </c>
      <c r="X2373" s="22" t="str">
        <f>IF(L2373="","",
IF(L2373&lt;Predictability!$B$1,"Low",
IF(L2373&lt;=Predictability!$B$2,"Mid","High")))</f>
        <v>Mid</v>
      </c>
      <c r="Y2373" s="22">
        <f t="shared" si="75"/>
        <v>1</v>
      </c>
    </row>
    <row r="2374" spans="1:25" x14ac:dyDescent="0.2">
      <c r="A2374" t="s">
        <v>4526</v>
      </c>
      <c r="B2374" t="s">
        <v>1618</v>
      </c>
      <c r="C2374" t="s">
        <v>1619</v>
      </c>
      <c r="D2374">
        <v>385</v>
      </c>
      <c r="E2374">
        <v>995</v>
      </c>
      <c r="F2374">
        <v>0</v>
      </c>
      <c r="G2374">
        <v>453</v>
      </c>
      <c r="H2374">
        <v>6.1</v>
      </c>
      <c r="I2374">
        <v>43</v>
      </c>
      <c r="J2374">
        <v>96</v>
      </c>
      <c r="K2374">
        <v>9449219</v>
      </c>
      <c r="L2374">
        <v>3500000</v>
      </c>
      <c r="M2374" s="2">
        <f>VLOOKUP(A2374,Sheet2!$A$1:G6098,2,0)</f>
        <v>35418</v>
      </c>
      <c r="N2374" t="str">
        <f>VLOOKUP(A2374,Sheet2!$A$1:G6098,3,0)</f>
        <v>Color</v>
      </c>
      <c r="O2374" t="str">
        <f>VLOOKUP(A2374,Sheet2!$A$1:G6098,4,0)</f>
        <v>Comedy</v>
      </c>
      <c r="P2374" t="str">
        <f>VLOOKUP(A2374,Sheet2!$A$1:G6098,5,0)</f>
        <v>English</v>
      </c>
      <c r="Q2374" t="str">
        <f>VLOOKUP(A2374,Sheet2!$A$1:G6098,6,0)</f>
        <v>USA</v>
      </c>
      <c r="R2374" t="str">
        <f>VLOOKUP(A2374,Sheet2!$A$1:G6098,7,0)</f>
        <v>R</v>
      </c>
      <c r="S2374" t="str">
        <f>IF(Table1[[#This Row],[Language]]="English","English","Other language")</f>
        <v>English</v>
      </c>
      <c r="T2374">
        <f>Table1[[#This Row],[Gross Revenue]]-Table1[[#This Row],[Budget]]</f>
        <v>5949219</v>
      </c>
      <c r="U2374" s="1">
        <f>(Table1[[#This Row],[Gross Revenue]]/Table1[[#This Row],[Budget]])-1</f>
        <v>1.6997768571428571</v>
      </c>
      <c r="V2374" t="str">
        <f t="shared" si="74"/>
        <v>90-110 minutes</v>
      </c>
      <c r="W2374">
        <f>Table1[[#This Row],[Profit]]/Table1[[#This Row],[Budget]]</f>
        <v>1.6997768571428571</v>
      </c>
      <c r="X2374" s="22" t="str">
        <f>IF(L2374="","",
IF(L2374&lt;Predictability!$B$1,"Low",
IF(L2374&lt;=Predictability!$B$2,"Mid","High")))</f>
        <v>Low</v>
      </c>
      <c r="Y2374" s="22">
        <f t="shared" si="75"/>
        <v>1</v>
      </c>
    </row>
    <row r="2375" spans="1:25" x14ac:dyDescent="0.2">
      <c r="A2375" t="s">
        <v>6680</v>
      </c>
      <c r="B2375" t="s">
        <v>3065</v>
      </c>
      <c r="C2375" t="s">
        <v>1854</v>
      </c>
      <c r="D2375">
        <v>509</v>
      </c>
      <c r="E2375">
        <v>888</v>
      </c>
      <c r="F2375">
        <v>96</v>
      </c>
      <c r="G2375">
        <v>0</v>
      </c>
      <c r="H2375">
        <v>7.7</v>
      </c>
      <c r="I2375">
        <v>71</v>
      </c>
      <c r="J2375">
        <v>105</v>
      </c>
      <c r="K2375">
        <v>35811509</v>
      </c>
      <c r="L2375">
        <v>5500000</v>
      </c>
      <c r="M2375" s="2">
        <f>VLOOKUP(A2375,Sheet2!$A$1:G6099,2,0)</f>
        <v>35284</v>
      </c>
      <c r="N2375" t="str">
        <f>VLOOKUP(A2375,Sheet2!$A$1:G6099,3,0)</f>
        <v>Color</v>
      </c>
      <c r="O2375" t="str">
        <f>VLOOKUP(A2375,Sheet2!$A$1:G6099,4,0)</f>
        <v>Biography</v>
      </c>
      <c r="P2375" t="str">
        <f>VLOOKUP(A2375,Sheet2!$A$1:G6099,5,0)</f>
        <v>English</v>
      </c>
      <c r="Q2375" t="str">
        <f>VLOOKUP(A2375,Sheet2!$A$1:G6099,6,0)</f>
        <v>Australia</v>
      </c>
      <c r="R2375" t="str">
        <f>VLOOKUP(A2375,Sheet2!$A$1:G6099,7,0)</f>
        <v>PG-13</v>
      </c>
      <c r="S2375" t="str">
        <f>IF(Table1[[#This Row],[Language]]="English","English","Other language")</f>
        <v>English</v>
      </c>
      <c r="T2375">
        <f>Table1[[#This Row],[Gross Revenue]]-Table1[[#This Row],[Budget]]</f>
        <v>30311509</v>
      </c>
      <c r="U2375" s="1">
        <f>(Table1[[#This Row],[Gross Revenue]]/Table1[[#This Row],[Budget]])-1</f>
        <v>5.5111834545454546</v>
      </c>
      <c r="V2375" t="str">
        <f t="shared" si="74"/>
        <v>90-110 minutes</v>
      </c>
      <c r="W2375">
        <f>Table1[[#This Row],[Profit]]/Table1[[#This Row],[Budget]]</f>
        <v>5.5111834545454546</v>
      </c>
      <c r="X2375" s="22" t="str">
        <f>IF(L2375="","",
IF(L2375&lt;Predictability!$B$1,"Low",
IF(L2375&lt;=Predictability!$B$2,"Mid","High")))</f>
        <v>Low</v>
      </c>
      <c r="Y2375" s="22">
        <f t="shared" si="75"/>
        <v>1</v>
      </c>
    </row>
    <row r="2376" spans="1:25" x14ac:dyDescent="0.2">
      <c r="A2376" t="s">
        <v>5556</v>
      </c>
      <c r="B2376" t="s">
        <v>2379</v>
      </c>
      <c r="C2376" t="s">
        <v>2380</v>
      </c>
      <c r="D2376">
        <v>399</v>
      </c>
      <c r="E2376">
        <v>660</v>
      </c>
      <c r="F2376">
        <v>0</v>
      </c>
      <c r="G2376">
        <v>287</v>
      </c>
      <c r="H2376">
        <v>6.8</v>
      </c>
      <c r="I2376">
        <v>29</v>
      </c>
      <c r="J2376">
        <v>93</v>
      </c>
      <c r="K2376">
        <v>906666</v>
      </c>
      <c r="L2376">
        <v>500000</v>
      </c>
      <c r="M2376" s="2">
        <f>VLOOKUP(A2376,Sheet2!$A$1:G6100,2,0)</f>
        <v>40720</v>
      </c>
      <c r="N2376" t="str">
        <f>VLOOKUP(A2376,Sheet2!$A$1:G6100,3,0)</f>
        <v>Color</v>
      </c>
      <c r="O2376" t="str">
        <f>VLOOKUP(A2376,Sheet2!$A$1:G6100,4,0)</f>
        <v>Documentary</v>
      </c>
      <c r="P2376" t="str">
        <f>VLOOKUP(A2376,Sheet2!$A$1:G6100,5,0)</f>
        <v>English</v>
      </c>
      <c r="Q2376" t="str">
        <f>VLOOKUP(A2376,Sheet2!$A$1:G6100,6,0)</f>
        <v>USA</v>
      </c>
      <c r="R2376" t="str">
        <f>VLOOKUP(A2376,Sheet2!$A$1:G6100,7,0)</f>
        <v>Unrated</v>
      </c>
      <c r="S2376" t="str">
        <f>IF(Table1[[#This Row],[Language]]="English","English","Other language")</f>
        <v>English</v>
      </c>
      <c r="T2376">
        <f>Table1[[#This Row],[Gross Revenue]]-Table1[[#This Row],[Budget]]</f>
        <v>406666</v>
      </c>
      <c r="U2376" s="1">
        <f>(Table1[[#This Row],[Gross Revenue]]/Table1[[#This Row],[Budget]])-1</f>
        <v>0.81333199999999994</v>
      </c>
      <c r="V2376" t="str">
        <f t="shared" si="74"/>
        <v>90-110 minutes</v>
      </c>
      <c r="W2376">
        <f>Table1[[#This Row],[Profit]]/Table1[[#This Row],[Budget]]</f>
        <v>0.81333200000000005</v>
      </c>
      <c r="X2376" s="22" t="str">
        <f>IF(L2376="","",
IF(L2376&lt;Predictability!$B$1,"Low",
IF(L2376&lt;=Predictability!$B$2,"Mid","High")))</f>
        <v>Low</v>
      </c>
      <c r="Y2376" s="22">
        <f t="shared" si="75"/>
        <v>1</v>
      </c>
    </row>
    <row r="2377" spans="1:25" x14ac:dyDescent="0.2">
      <c r="A2377" t="s">
        <v>6066</v>
      </c>
      <c r="B2377" t="s">
        <v>2716</v>
      </c>
      <c r="C2377" t="s">
        <v>1492</v>
      </c>
      <c r="D2377">
        <v>650</v>
      </c>
      <c r="E2377">
        <v>1640</v>
      </c>
      <c r="F2377">
        <v>845</v>
      </c>
      <c r="G2377">
        <v>0</v>
      </c>
      <c r="H2377">
        <v>7.2</v>
      </c>
      <c r="I2377">
        <v>198</v>
      </c>
      <c r="J2377">
        <v>124</v>
      </c>
      <c r="K2377">
        <v>46975183</v>
      </c>
      <c r="L2377">
        <v>61000000</v>
      </c>
      <c r="M2377" s="2">
        <f>VLOOKUP(A2377,Sheet2!$A$1:G6101,2,0)</f>
        <v>39256</v>
      </c>
      <c r="N2377" t="str">
        <f>VLOOKUP(A2377,Sheet2!$A$1:G6101,3,0)</f>
        <v>Color</v>
      </c>
      <c r="O2377" t="str">
        <f>VLOOKUP(A2377,Sheet2!$A$1:G6101,4,0)</f>
        <v>Action</v>
      </c>
      <c r="P2377" t="str">
        <f>VLOOKUP(A2377,Sheet2!$A$1:G6101,5,0)</f>
        <v>English</v>
      </c>
      <c r="Q2377" t="str">
        <f>VLOOKUP(A2377,Sheet2!$A$1:G6101,6,0)</f>
        <v>USA</v>
      </c>
      <c r="R2377" t="str">
        <f>VLOOKUP(A2377,Sheet2!$A$1:G6101,7,0)</f>
        <v>R</v>
      </c>
      <c r="S2377" t="str">
        <f>IF(Table1[[#This Row],[Language]]="English","English","Other language")</f>
        <v>English</v>
      </c>
      <c r="T2377">
        <f>Table1[[#This Row],[Gross Revenue]]-Table1[[#This Row],[Budget]]</f>
        <v>-14024817</v>
      </c>
      <c r="U2377" s="1">
        <f>(Table1[[#This Row],[Gross Revenue]]/Table1[[#This Row],[Budget]])-1</f>
        <v>-0.2299150327868853</v>
      </c>
      <c r="V2377" t="str">
        <f t="shared" si="74"/>
        <v>111-130 minutes</v>
      </c>
      <c r="W2377">
        <f>Table1[[#This Row],[Profit]]/Table1[[#This Row],[Budget]]</f>
        <v>-0.22991503278688524</v>
      </c>
      <c r="X2377" s="22" t="str">
        <f>IF(L2377="","",
IF(L2377&lt;Predictability!$B$1,"Low",
IF(L2377&lt;=Predictability!$B$2,"Mid","High")))</f>
        <v>High</v>
      </c>
      <c r="Y2377" s="22">
        <f t="shared" si="75"/>
        <v>0</v>
      </c>
    </row>
    <row r="2378" spans="1:25" x14ac:dyDescent="0.2">
      <c r="A2378" t="s">
        <v>5148</v>
      </c>
      <c r="B2378" t="s">
        <v>2119</v>
      </c>
      <c r="C2378" t="s">
        <v>2120</v>
      </c>
      <c r="D2378">
        <v>419</v>
      </c>
      <c r="E2378">
        <v>975</v>
      </c>
      <c r="F2378">
        <v>13</v>
      </c>
      <c r="G2378">
        <v>167</v>
      </c>
      <c r="H2378">
        <v>6.6</v>
      </c>
      <c r="I2378">
        <v>43</v>
      </c>
      <c r="J2378">
        <v>99</v>
      </c>
      <c r="K2378">
        <v>302204</v>
      </c>
      <c r="L2378">
        <v>3000000</v>
      </c>
      <c r="M2378" s="2">
        <f>VLOOKUP(A2378,Sheet2!$A$1:G6102,2,0)</f>
        <v>35436</v>
      </c>
      <c r="N2378" t="str">
        <f>VLOOKUP(A2378,Sheet2!$A$1:G6102,3,0)</f>
        <v>Color</v>
      </c>
      <c r="O2378" t="str">
        <f>VLOOKUP(A2378,Sheet2!$A$1:G6102,4,0)</f>
        <v>Comedy</v>
      </c>
      <c r="P2378" t="str">
        <f>VLOOKUP(A2378,Sheet2!$A$1:G6102,5,0)</f>
        <v>English</v>
      </c>
      <c r="Q2378" t="str">
        <f>VLOOKUP(A2378,Sheet2!$A$1:G6102,6,0)</f>
        <v>UK</v>
      </c>
      <c r="R2378" t="str">
        <f>VLOOKUP(A2378,Sheet2!$A$1:G6102,7,0)</f>
        <v>PG</v>
      </c>
      <c r="S2378" t="str">
        <f>IF(Table1[[#This Row],[Language]]="English","English","Other language")</f>
        <v>English</v>
      </c>
      <c r="T2378">
        <f>Table1[[#This Row],[Gross Revenue]]-Table1[[#This Row],[Budget]]</f>
        <v>-2697796</v>
      </c>
      <c r="U2378" s="1">
        <f>(Table1[[#This Row],[Gross Revenue]]/Table1[[#This Row],[Budget]])-1</f>
        <v>-0.89926533333333336</v>
      </c>
      <c r="V2378" t="str">
        <f t="shared" si="74"/>
        <v>90-110 minutes</v>
      </c>
      <c r="W2378">
        <f>Table1[[#This Row],[Profit]]/Table1[[#This Row],[Budget]]</f>
        <v>-0.89926533333333336</v>
      </c>
      <c r="X2378" s="22" t="str">
        <f>IF(L2378="","",
IF(L2378&lt;Predictability!$B$1,"Low",
IF(L2378&lt;=Predictability!$B$2,"Mid","High")))</f>
        <v>Low</v>
      </c>
      <c r="Y2378" s="22">
        <f t="shared" si="75"/>
        <v>0</v>
      </c>
    </row>
    <row r="2379" spans="1:25" x14ac:dyDescent="0.2">
      <c r="A2379" t="s">
        <v>6116</v>
      </c>
      <c r="B2379" t="s">
        <v>2746</v>
      </c>
      <c r="C2379" t="s">
        <v>2747</v>
      </c>
      <c r="D2379">
        <v>66</v>
      </c>
      <c r="E2379">
        <v>66</v>
      </c>
      <c r="F2379">
        <v>0</v>
      </c>
      <c r="G2379">
        <v>30</v>
      </c>
      <c r="H2379">
        <v>7.2</v>
      </c>
      <c r="I2379">
        <v>15</v>
      </c>
      <c r="J2379">
        <v>85</v>
      </c>
      <c r="K2379">
        <v>381225</v>
      </c>
      <c r="L2379">
        <v>200000</v>
      </c>
      <c r="M2379" s="2">
        <f>VLOOKUP(A2379,Sheet2!$A$1:G6103,2,0)</f>
        <v>37987</v>
      </c>
      <c r="N2379" t="str">
        <f>VLOOKUP(A2379,Sheet2!$A$1:G6103,3,0)</f>
        <v>Color</v>
      </c>
      <c r="O2379" t="str">
        <f>VLOOKUP(A2379,Sheet2!$A$1:G6103,4,0)</f>
        <v>Documentary</v>
      </c>
      <c r="P2379" t="str">
        <f>VLOOKUP(A2379,Sheet2!$A$1:G6103,5,0)</f>
        <v>English</v>
      </c>
      <c r="Q2379" t="str">
        <f>VLOOKUP(A2379,Sheet2!$A$1:G6103,6,0)</f>
        <v>USA</v>
      </c>
      <c r="R2379" t="str">
        <f>VLOOKUP(A2379,Sheet2!$A$1:G6103,7,0)</f>
        <v>Unrated</v>
      </c>
      <c r="S2379" t="str">
        <f>IF(Table1[[#This Row],[Language]]="English","English","Other language")</f>
        <v>English</v>
      </c>
      <c r="T2379">
        <f>Table1[[#This Row],[Gross Revenue]]-Table1[[#This Row],[Budget]]</f>
        <v>181225</v>
      </c>
      <c r="U2379" s="1">
        <f>(Table1[[#This Row],[Gross Revenue]]/Table1[[#This Row],[Budget]])-1</f>
        <v>0.90612500000000007</v>
      </c>
      <c r="V2379" t="str">
        <f t="shared" si="74"/>
        <v>&lt;90 minutes</v>
      </c>
      <c r="W2379">
        <f>Table1[[#This Row],[Profit]]/Table1[[#This Row],[Budget]]</f>
        <v>0.90612499999999996</v>
      </c>
      <c r="X2379" s="22" t="str">
        <f>IF(L2379="","",
IF(L2379&lt;Predictability!$B$1,"Low",
IF(L2379&lt;=Predictability!$B$2,"Mid","High")))</f>
        <v>Low</v>
      </c>
      <c r="Y2379" s="22">
        <f t="shared" si="75"/>
        <v>1</v>
      </c>
    </row>
    <row r="2380" spans="1:25" x14ac:dyDescent="0.2">
      <c r="A2380" t="s">
        <v>5051</v>
      </c>
      <c r="B2380" t="s">
        <v>2039</v>
      </c>
      <c r="C2380" t="s">
        <v>2040</v>
      </c>
      <c r="D2380">
        <v>71</v>
      </c>
      <c r="E2380">
        <v>226</v>
      </c>
      <c r="F2380">
        <v>263</v>
      </c>
      <c r="G2380">
        <v>0</v>
      </c>
      <c r="H2380">
        <v>6.5</v>
      </c>
      <c r="I2380">
        <v>160</v>
      </c>
      <c r="J2380">
        <v>101</v>
      </c>
      <c r="K2380">
        <v>1984378</v>
      </c>
      <c r="L2380">
        <v>2000000</v>
      </c>
      <c r="M2380" s="2">
        <f>VLOOKUP(A2380,Sheet2!$A$1:G6104,2,0)</f>
        <v>38797</v>
      </c>
      <c r="N2380" t="str">
        <f>VLOOKUP(A2380,Sheet2!$A$1:G6104,3,0)</f>
        <v>Color</v>
      </c>
      <c r="O2380" t="str">
        <f>VLOOKUP(A2380,Sheet2!$A$1:G6104,4,0)</f>
        <v>Comedy</v>
      </c>
      <c r="P2380" t="str">
        <f>VLOOKUP(A2380,Sheet2!$A$1:G6104,5,0)</f>
        <v>English</v>
      </c>
      <c r="Q2380" t="str">
        <f>VLOOKUP(A2380,Sheet2!$A$1:G6104,6,0)</f>
        <v>USA</v>
      </c>
      <c r="R2380" t="str">
        <f>VLOOKUP(A2380,Sheet2!$A$1:G6104,7,0)</f>
        <v>Unrated</v>
      </c>
      <c r="S2380" t="str">
        <f>IF(Table1[[#This Row],[Language]]="English","English","Other language")</f>
        <v>English</v>
      </c>
      <c r="T2380">
        <f>Table1[[#This Row],[Gross Revenue]]-Table1[[#This Row],[Budget]]</f>
        <v>-15622</v>
      </c>
      <c r="U2380" s="1">
        <f>(Table1[[#This Row],[Gross Revenue]]/Table1[[#This Row],[Budget]])-1</f>
        <v>-7.8110000000000124E-3</v>
      </c>
      <c r="V2380" t="str">
        <f t="shared" si="74"/>
        <v>90-110 minutes</v>
      </c>
      <c r="W2380">
        <f>Table1[[#This Row],[Profit]]/Table1[[#This Row],[Budget]]</f>
        <v>-7.8110000000000002E-3</v>
      </c>
      <c r="X2380" s="22" t="str">
        <f>IF(L2380="","",
IF(L2380&lt;Predictability!$B$1,"Low",
IF(L2380&lt;=Predictability!$B$2,"Mid","High")))</f>
        <v>Low</v>
      </c>
      <c r="Y2380" s="22">
        <f t="shared" si="75"/>
        <v>0</v>
      </c>
    </row>
    <row r="2381" spans="1:25" x14ac:dyDescent="0.2">
      <c r="A2381" t="s">
        <v>3547</v>
      </c>
      <c r="B2381" t="s">
        <v>516</v>
      </c>
      <c r="C2381" t="s">
        <v>110</v>
      </c>
      <c r="D2381">
        <v>87000</v>
      </c>
      <c r="E2381">
        <v>88422</v>
      </c>
      <c r="F2381">
        <v>0</v>
      </c>
      <c r="G2381">
        <v>431</v>
      </c>
      <c r="H2381">
        <v>4.9000000000000004</v>
      </c>
      <c r="I2381">
        <v>103</v>
      </c>
      <c r="J2381">
        <v>89</v>
      </c>
      <c r="K2381">
        <v>20916309</v>
      </c>
      <c r="L2381">
        <v>40000000</v>
      </c>
      <c r="M2381" s="2">
        <f>VLOOKUP(A2381,Sheet2!$A$1:G6105,2,0)</f>
        <v>39919</v>
      </c>
      <c r="N2381" t="str">
        <f>VLOOKUP(A2381,Sheet2!$A$1:G6105,3,0)</f>
        <v>Color</v>
      </c>
      <c r="O2381" t="str">
        <f>VLOOKUP(A2381,Sheet2!$A$1:G6105,4,0)</f>
        <v>Comedy</v>
      </c>
      <c r="P2381" t="str">
        <f>VLOOKUP(A2381,Sheet2!$A$1:G6105,5,0)</f>
        <v>English</v>
      </c>
      <c r="Q2381" t="str">
        <f>VLOOKUP(A2381,Sheet2!$A$1:G6105,6,0)</f>
        <v>USA</v>
      </c>
      <c r="R2381" t="str">
        <f>VLOOKUP(A2381,Sheet2!$A$1:G6105,7,0)</f>
        <v>PG</v>
      </c>
      <c r="S2381" t="str">
        <f>IF(Table1[[#This Row],[Language]]="English","English","Other language")</f>
        <v>English</v>
      </c>
      <c r="T2381">
        <f>Table1[[#This Row],[Gross Revenue]]-Table1[[#This Row],[Budget]]</f>
        <v>-19083691</v>
      </c>
      <c r="U2381" s="1">
        <f>(Table1[[#This Row],[Gross Revenue]]/Table1[[#This Row],[Budget]])-1</f>
        <v>-0.47709227499999995</v>
      </c>
      <c r="V2381" t="str">
        <f t="shared" si="74"/>
        <v>&lt;90 minutes</v>
      </c>
      <c r="W2381">
        <f>Table1[[#This Row],[Profit]]/Table1[[#This Row],[Budget]]</f>
        <v>-0.47709227500000001</v>
      </c>
      <c r="X2381" s="22" t="str">
        <f>IF(L2381="","",
IF(L2381&lt;Predictability!$B$1,"Low",
IF(L2381&lt;=Predictability!$B$2,"Mid","High")))</f>
        <v>Mid</v>
      </c>
      <c r="Y2381" s="22">
        <f t="shared" si="75"/>
        <v>0</v>
      </c>
    </row>
    <row r="2382" spans="1:25" x14ac:dyDescent="0.2">
      <c r="A2382" t="s">
        <v>4339</v>
      </c>
      <c r="B2382" t="s">
        <v>510</v>
      </c>
      <c r="C2382" t="s">
        <v>1455</v>
      </c>
      <c r="D2382">
        <v>1000</v>
      </c>
      <c r="E2382">
        <v>2404</v>
      </c>
      <c r="F2382">
        <v>73</v>
      </c>
      <c r="G2382">
        <v>0</v>
      </c>
      <c r="H2382">
        <v>6</v>
      </c>
      <c r="I2382">
        <v>45</v>
      </c>
      <c r="J2382">
        <v>79</v>
      </c>
      <c r="K2382">
        <v>2275557</v>
      </c>
      <c r="L2382">
        <v>8000000</v>
      </c>
      <c r="M2382" s="2">
        <f>VLOOKUP(A2382,Sheet2!$A$1:G6106,2,0)</f>
        <v>33322</v>
      </c>
      <c r="N2382" t="str">
        <f>VLOOKUP(A2382,Sheet2!$A$1:G6106,3,0)</f>
        <v>Color</v>
      </c>
      <c r="O2382" t="str">
        <f>VLOOKUP(A2382,Sheet2!$A$1:G6106,4,0)</f>
        <v>Action</v>
      </c>
      <c r="P2382" t="str">
        <f>VLOOKUP(A2382,Sheet2!$A$1:G6106,5,0)</f>
        <v>English</v>
      </c>
      <c r="Q2382" t="str">
        <f>VLOOKUP(A2382,Sheet2!$A$1:G6106,6,0)</f>
        <v>USA</v>
      </c>
      <c r="R2382" t="str">
        <f>VLOOKUP(A2382,Sheet2!$A$1:G6106,7,0)</f>
        <v>R</v>
      </c>
      <c r="S2382" t="str">
        <f>IF(Table1[[#This Row],[Language]]="English","English","Other language")</f>
        <v>English</v>
      </c>
      <c r="T2382">
        <f>Table1[[#This Row],[Gross Revenue]]-Table1[[#This Row],[Budget]]</f>
        <v>-5724443</v>
      </c>
      <c r="U2382" s="1">
        <f>(Table1[[#This Row],[Gross Revenue]]/Table1[[#This Row],[Budget]])-1</f>
        <v>-0.71555537499999999</v>
      </c>
      <c r="V2382" t="str">
        <f t="shared" si="74"/>
        <v>&lt;90 minutes</v>
      </c>
      <c r="W2382">
        <f>Table1[[#This Row],[Profit]]/Table1[[#This Row],[Budget]]</f>
        <v>-0.71555537499999999</v>
      </c>
      <c r="X2382" s="22" t="str">
        <f>IF(L2382="","",
IF(L2382&lt;Predictability!$B$1,"Low",
IF(L2382&lt;=Predictability!$B$2,"Mid","High")))</f>
        <v>Low</v>
      </c>
      <c r="Y2382" s="22">
        <f t="shared" si="75"/>
        <v>0</v>
      </c>
    </row>
    <row r="2383" spans="1:25" x14ac:dyDescent="0.2">
      <c r="A2383" t="s">
        <v>3457</v>
      </c>
      <c r="B2383" t="s">
        <v>371</v>
      </c>
      <c r="C2383" t="s">
        <v>372</v>
      </c>
      <c r="D2383">
        <v>16000</v>
      </c>
      <c r="E2383">
        <v>18913</v>
      </c>
      <c r="F2383">
        <v>719</v>
      </c>
      <c r="G2383">
        <v>0</v>
      </c>
      <c r="H2383">
        <v>4.5999999999999996</v>
      </c>
      <c r="I2383">
        <v>181</v>
      </c>
      <c r="J2383">
        <v>131</v>
      </c>
      <c r="K2383">
        <v>20302961</v>
      </c>
      <c r="L2383">
        <v>45000000</v>
      </c>
      <c r="M2383" s="2">
        <f>VLOOKUP(A2383,Sheet2!$A$1:G6107,2,0)</f>
        <v>35055</v>
      </c>
      <c r="N2383" t="str">
        <f>VLOOKUP(A2383,Sheet2!$A$1:G6107,3,0)</f>
        <v>Color</v>
      </c>
      <c r="O2383" t="str">
        <f>VLOOKUP(A2383,Sheet2!$A$1:G6107,4,0)</f>
        <v>Drama</v>
      </c>
      <c r="P2383" t="str">
        <f>VLOOKUP(A2383,Sheet2!$A$1:G6107,5,0)</f>
        <v>English</v>
      </c>
      <c r="Q2383" t="str">
        <f>VLOOKUP(A2383,Sheet2!$A$1:G6107,6,0)</f>
        <v>France</v>
      </c>
      <c r="R2383" t="str">
        <f>VLOOKUP(A2383,Sheet2!$A$1:G6107,7,0)</f>
        <v>NC-17</v>
      </c>
      <c r="S2383" t="str">
        <f>IF(Table1[[#This Row],[Language]]="English","English","Other language")</f>
        <v>English</v>
      </c>
      <c r="T2383">
        <f>Table1[[#This Row],[Gross Revenue]]-Table1[[#This Row],[Budget]]</f>
        <v>-24697039</v>
      </c>
      <c r="U2383" s="1">
        <f>(Table1[[#This Row],[Gross Revenue]]/Table1[[#This Row],[Budget]])-1</f>
        <v>-0.54882308888888887</v>
      </c>
      <c r="V2383" t="str">
        <f t="shared" si="74"/>
        <v>131-150 minutes</v>
      </c>
      <c r="W2383">
        <f>Table1[[#This Row],[Profit]]/Table1[[#This Row],[Budget]]</f>
        <v>-0.54882308888888887</v>
      </c>
      <c r="X2383" s="22" t="str">
        <f>IF(L2383="","",
IF(L2383&lt;Predictability!$B$1,"Low",
IF(L2383&lt;=Predictability!$B$2,"Mid","High")))</f>
        <v>Mid</v>
      </c>
      <c r="Y2383" s="22">
        <f t="shared" si="75"/>
        <v>0</v>
      </c>
    </row>
    <row r="2384" spans="1:25" x14ac:dyDescent="0.2">
      <c r="A2384" t="s">
        <v>6812</v>
      </c>
      <c r="B2384" t="s">
        <v>3139</v>
      </c>
      <c r="C2384" t="s">
        <v>2150</v>
      </c>
      <c r="D2384">
        <v>145</v>
      </c>
      <c r="E2384">
        <v>275</v>
      </c>
      <c r="F2384">
        <v>80</v>
      </c>
      <c r="G2384">
        <v>0</v>
      </c>
      <c r="H2384">
        <v>7.9</v>
      </c>
      <c r="I2384">
        <v>212</v>
      </c>
      <c r="J2384">
        <v>90</v>
      </c>
      <c r="K2384">
        <v>267652016</v>
      </c>
      <c r="L2384">
        <v>60000000</v>
      </c>
      <c r="M2384" s="2">
        <f>VLOOKUP(A2384,Sheet2!$A$1:G6108,2,0)</f>
        <v>37071</v>
      </c>
      <c r="N2384" t="str">
        <f>VLOOKUP(A2384,Sheet2!$A$1:G6108,3,0)</f>
        <v>Color</v>
      </c>
      <c r="O2384" t="str">
        <f>VLOOKUP(A2384,Sheet2!$A$1:G6108,4,0)</f>
        <v>Adventure</v>
      </c>
      <c r="P2384" t="str">
        <f>VLOOKUP(A2384,Sheet2!$A$1:G6108,5,0)</f>
        <v>English</v>
      </c>
      <c r="Q2384" t="str">
        <f>VLOOKUP(A2384,Sheet2!$A$1:G6108,6,0)</f>
        <v>USA</v>
      </c>
      <c r="R2384" t="str">
        <f>VLOOKUP(A2384,Sheet2!$A$1:G6108,7,0)</f>
        <v>PG</v>
      </c>
      <c r="S2384" t="str">
        <f>IF(Table1[[#This Row],[Language]]="English","English","Other language")</f>
        <v>English</v>
      </c>
      <c r="T2384">
        <f>Table1[[#This Row],[Gross Revenue]]-Table1[[#This Row],[Budget]]</f>
        <v>207652016</v>
      </c>
      <c r="U2384" s="1">
        <f>(Table1[[#This Row],[Gross Revenue]]/Table1[[#This Row],[Budget]])-1</f>
        <v>3.4608669333333335</v>
      </c>
      <c r="V2384" t="str">
        <f t="shared" si="74"/>
        <v>90-110 minutes</v>
      </c>
      <c r="W2384">
        <f>Table1[[#This Row],[Profit]]/Table1[[#This Row],[Budget]]</f>
        <v>3.4608669333333335</v>
      </c>
      <c r="X2384" s="22" t="str">
        <f>IF(L2384="","",
IF(L2384&lt;Predictability!$B$1,"Low",
IF(L2384&lt;=Predictability!$B$2,"Mid","High")))</f>
        <v>High</v>
      </c>
      <c r="Y2384" s="22">
        <f t="shared" si="75"/>
        <v>1</v>
      </c>
    </row>
    <row r="2385" spans="1:25" x14ac:dyDescent="0.2">
      <c r="A2385" t="s">
        <v>6132</v>
      </c>
      <c r="B2385" t="s">
        <v>2754</v>
      </c>
      <c r="C2385" t="s">
        <v>2150</v>
      </c>
      <c r="D2385">
        <v>692</v>
      </c>
      <c r="E2385">
        <v>1148</v>
      </c>
      <c r="F2385">
        <v>80</v>
      </c>
      <c r="G2385">
        <v>0</v>
      </c>
      <c r="H2385">
        <v>7.2</v>
      </c>
      <c r="I2385">
        <v>205</v>
      </c>
      <c r="J2385">
        <v>93</v>
      </c>
      <c r="K2385">
        <v>436471036</v>
      </c>
      <c r="L2385">
        <v>150000000</v>
      </c>
      <c r="M2385" s="2">
        <f>VLOOKUP(A2385,Sheet2!$A$1:G6109,2,0)</f>
        <v>38076</v>
      </c>
      <c r="N2385" t="str">
        <f>VLOOKUP(A2385,Sheet2!$A$1:G6109,3,0)</f>
        <v>Color</v>
      </c>
      <c r="O2385" t="str">
        <f>VLOOKUP(A2385,Sheet2!$A$1:G6109,4,0)</f>
        <v>Adventure</v>
      </c>
      <c r="P2385" t="str">
        <f>VLOOKUP(A2385,Sheet2!$A$1:G6109,5,0)</f>
        <v>English</v>
      </c>
      <c r="Q2385" t="str">
        <f>VLOOKUP(A2385,Sheet2!$A$1:G6109,6,0)</f>
        <v>USA</v>
      </c>
      <c r="R2385" t="str">
        <f>VLOOKUP(A2385,Sheet2!$A$1:G6109,7,0)</f>
        <v>PG</v>
      </c>
      <c r="S2385" t="str">
        <f>IF(Table1[[#This Row],[Language]]="English","English","Other language")</f>
        <v>English</v>
      </c>
      <c r="T2385">
        <f>Table1[[#This Row],[Gross Revenue]]-Table1[[#This Row],[Budget]]</f>
        <v>286471036</v>
      </c>
      <c r="U2385" s="1">
        <f>(Table1[[#This Row],[Gross Revenue]]/Table1[[#This Row],[Budget]])-1</f>
        <v>1.9098069066666667</v>
      </c>
      <c r="V2385" t="str">
        <f t="shared" si="74"/>
        <v>90-110 minutes</v>
      </c>
      <c r="W2385">
        <f>Table1[[#This Row],[Profit]]/Table1[[#This Row],[Budget]]</f>
        <v>1.9098069066666667</v>
      </c>
      <c r="X2385" s="22" t="str">
        <f>IF(L2385="","",
IF(L2385&lt;Predictability!$B$1,"Low",
IF(L2385&lt;=Predictability!$B$2,"Mid","High")))</f>
        <v>High</v>
      </c>
      <c r="Y2385" s="22">
        <f t="shared" si="75"/>
        <v>1</v>
      </c>
    </row>
    <row r="2386" spans="1:25" x14ac:dyDescent="0.2">
      <c r="A2386" t="s">
        <v>4927</v>
      </c>
      <c r="B2386" t="s">
        <v>556</v>
      </c>
      <c r="C2386" t="s">
        <v>320</v>
      </c>
      <c r="D2386">
        <v>4000</v>
      </c>
      <c r="E2386">
        <v>4628</v>
      </c>
      <c r="F2386">
        <v>31</v>
      </c>
      <c r="G2386">
        <v>0</v>
      </c>
      <c r="H2386">
        <v>6.4</v>
      </c>
      <c r="I2386">
        <v>226</v>
      </c>
      <c r="J2386">
        <v>93</v>
      </c>
      <c r="K2386">
        <v>238371987</v>
      </c>
      <c r="L2386">
        <v>165000000</v>
      </c>
      <c r="M2386" s="2">
        <f>VLOOKUP(A2386,Sheet2!$A$1:G6110,2,0)</f>
        <v>40255</v>
      </c>
      <c r="N2386" t="str">
        <f>VLOOKUP(A2386,Sheet2!$A$1:G6110,3,0)</f>
        <v>Color</v>
      </c>
      <c r="O2386" t="str">
        <f>VLOOKUP(A2386,Sheet2!$A$1:G6110,4,0)</f>
        <v>Adventure</v>
      </c>
      <c r="P2386" t="str">
        <f>VLOOKUP(A2386,Sheet2!$A$1:G6110,5,0)</f>
        <v>English</v>
      </c>
      <c r="Q2386" t="str">
        <f>VLOOKUP(A2386,Sheet2!$A$1:G6110,6,0)</f>
        <v>USA</v>
      </c>
      <c r="R2386" t="str">
        <f>VLOOKUP(A2386,Sheet2!$A$1:G6110,7,0)</f>
        <v>PG</v>
      </c>
      <c r="S2386" t="str">
        <f>IF(Table1[[#This Row],[Language]]="English","English","Other language")</f>
        <v>English</v>
      </c>
      <c r="T2386">
        <f>Table1[[#This Row],[Gross Revenue]]-Table1[[#This Row],[Budget]]</f>
        <v>73371987</v>
      </c>
      <c r="U2386" s="1">
        <f>(Table1[[#This Row],[Gross Revenue]]/Table1[[#This Row],[Budget]])-1</f>
        <v>0.44467870909090901</v>
      </c>
      <c r="V2386" t="str">
        <f t="shared" si="74"/>
        <v>90-110 minutes</v>
      </c>
      <c r="W2386">
        <f>Table1[[#This Row],[Profit]]/Table1[[#This Row],[Budget]]</f>
        <v>0.44467870909090906</v>
      </c>
      <c r="X2386" s="22" t="str">
        <f>IF(L2386="","",
IF(L2386&lt;Predictability!$B$1,"Low",
IF(L2386&lt;=Predictability!$B$2,"Mid","High")))</f>
        <v>High</v>
      </c>
      <c r="Y2386" s="22">
        <f t="shared" si="75"/>
        <v>0</v>
      </c>
    </row>
    <row r="2387" spans="1:25" x14ac:dyDescent="0.2">
      <c r="A2387" t="s">
        <v>4518</v>
      </c>
      <c r="B2387" t="s">
        <v>156</v>
      </c>
      <c r="C2387" t="s">
        <v>1610</v>
      </c>
      <c r="D2387">
        <v>3000</v>
      </c>
      <c r="E2387">
        <v>4705</v>
      </c>
      <c r="F2387">
        <v>50</v>
      </c>
      <c r="G2387">
        <v>0</v>
      </c>
      <c r="H2387">
        <v>6.1</v>
      </c>
      <c r="I2387">
        <v>227</v>
      </c>
      <c r="J2387">
        <v>93</v>
      </c>
      <c r="K2387">
        <v>320706665</v>
      </c>
      <c r="L2387">
        <v>160000000</v>
      </c>
      <c r="M2387" s="2">
        <f>VLOOKUP(A2387,Sheet2!$A$1:G6111,2,0)</f>
        <v>39188</v>
      </c>
      <c r="N2387" t="str">
        <f>VLOOKUP(A2387,Sheet2!$A$1:G6111,3,0)</f>
        <v>Color</v>
      </c>
      <c r="O2387" t="str">
        <f>VLOOKUP(A2387,Sheet2!$A$1:G6111,4,0)</f>
        <v>Adventure</v>
      </c>
      <c r="P2387" t="str">
        <f>VLOOKUP(A2387,Sheet2!$A$1:G6111,5,0)</f>
        <v>English</v>
      </c>
      <c r="Q2387" t="str">
        <f>VLOOKUP(A2387,Sheet2!$A$1:G6111,6,0)</f>
        <v>USA</v>
      </c>
      <c r="R2387" t="str">
        <f>VLOOKUP(A2387,Sheet2!$A$1:G6111,7,0)</f>
        <v>PG</v>
      </c>
      <c r="S2387" t="str">
        <f>IF(Table1[[#This Row],[Language]]="English","English","Other language")</f>
        <v>English</v>
      </c>
      <c r="T2387">
        <f>Table1[[#This Row],[Gross Revenue]]-Table1[[#This Row],[Budget]]</f>
        <v>160706665</v>
      </c>
      <c r="U2387" s="1">
        <f>(Table1[[#This Row],[Gross Revenue]]/Table1[[#This Row],[Budget]])-1</f>
        <v>1.0044166562500001</v>
      </c>
      <c r="V2387" t="str">
        <f t="shared" si="74"/>
        <v>90-110 minutes</v>
      </c>
      <c r="W2387">
        <f>Table1[[#This Row],[Profit]]/Table1[[#This Row],[Budget]]</f>
        <v>1.0044166562500001</v>
      </c>
      <c r="X2387" s="22" t="str">
        <f>IF(L2387="","",
IF(L2387&lt;Predictability!$B$1,"Low",
IF(L2387&lt;=Predictability!$B$2,"Mid","High")))</f>
        <v>High</v>
      </c>
      <c r="Y2387" s="22">
        <f t="shared" si="75"/>
        <v>1</v>
      </c>
    </row>
    <row r="2388" spans="1:25" x14ac:dyDescent="0.2">
      <c r="A2388" t="s">
        <v>3696</v>
      </c>
      <c r="B2388" t="s">
        <v>742</v>
      </c>
      <c r="C2388" t="s">
        <v>743</v>
      </c>
      <c r="D2388">
        <v>449</v>
      </c>
      <c r="E2388">
        <v>1534</v>
      </c>
      <c r="F2388">
        <v>5</v>
      </c>
      <c r="G2388">
        <v>0</v>
      </c>
      <c r="H2388">
        <v>5.2</v>
      </c>
      <c r="I2388">
        <v>135</v>
      </c>
      <c r="J2388">
        <v>90</v>
      </c>
      <c r="K2388">
        <v>25926543</v>
      </c>
      <c r="L2388">
        <v>8000000</v>
      </c>
      <c r="M2388" s="2">
        <f>VLOOKUP(A2388,Sheet2!$A$1:G6112,2,0)</f>
        <v>39489</v>
      </c>
      <c r="N2388" t="str">
        <f>VLOOKUP(A2388,Sheet2!$A$1:G6112,3,0)</f>
        <v>Color</v>
      </c>
      <c r="O2388" t="str">
        <f>VLOOKUP(A2388,Sheet2!$A$1:G6112,4,0)</f>
        <v>Horror</v>
      </c>
      <c r="P2388" t="str">
        <f>VLOOKUP(A2388,Sheet2!$A$1:G6112,5,0)</f>
        <v>English</v>
      </c>
      <c r="Q2388" t="str">
        <f>VLOOKUP(A2388,Sheet2!$A$1:G6112,6,0)</f>
        <v>USA</v>
      </c>
      <c r="R2388" t="str">
        <f>VLOOKUP(A2388,Sheet2!$A$1:G6112,7,0)</f>
        <v>PG-13</v>
      </c>
      <c r="S2388" t="str">
        <f>IF(Table1[[#This Row],[Language]]="English","English","Other language")</f>
        <v>English</v>
      </c>
      <c r="T2388">
        <f>Table1[[#This Row],[Gross Revenue]]-Table1[[#This Row],[Budget]]</f>
        <v>17926543</v>
      </c>
      <c r="U2388" s="1">
        <f>(Table1[[#This Row],[Gross Revenue]]/Table1[[#This Row],[Budget]])-1</f>
        <v>2.2408178749999998</v>
      </c>
      <c r="V2388" t="str">
        <f t="shared" si="74"/>
        <v>90-110 minutes</v>
      </c>
      <c r="W2388">
        <f>Table1[[#This Row],[Profit]]/Table1[[#This Row],[Budget]]</f>
        <v>2.2408178749999998</v>
      </c>
      <c r="X2388" s="22" t="str">
        <f>IF(L2388="","",
IF(L2388&lt;Predictability!$B$1,"Low",
IF(L2388&lt;=Predictability!$B$2,"Mid","High")))</f>
        <v>Low</v>
      </c>
      <c r="Y2388" s="22">
        <f t="shared" si="75"/>
        <v>1</v>
      </c>
    </row>
    <row r="2389" spans="1:25" x14ac:dyDescent="0.2">
      <c r="A2389" t="s">
        <v>6887</v>
      </c>
      <c r="B2389" t="s">
        <v>691</v>
      </c>
      <c r="C2389" t="s">
        <v>692</v>
      </c>
      <c r="D2389">
        <v>29000</v>
      </c>
      <c r="E2389">
        <v>29585</v>
      </c>
      <c r="F2389">
        <v>17000</v>
      </c>
      <c r="G2389">
        <v>53000</v>
      </c>
      <c r="H2389">
        <v>8.1</v>
      </c>
      <c r="I2389">
        <v>490</v>
      </c>
      <c r="J2389">
        <v>138</v>
      </c>
      <c r="K2389">
        <v>127968405</v>
      </c>
      <c r="L2389">
        <v>80000000</v>
      </c>
      <c r="M2389" s="2">
        <f>VLOOKUP(A2389,Sheet2!$A$1:G6113,2,0)</f>
        <v>40479</v>
      </c>
      <c r="N2389" t="str">
        <f>VLOOKUP(A2389,Sheet2!$A$1:G6113,3,0)</f>
        <v>Color</v>
      </c>
      <c r="O2389" t="str">
        <f>VLOOKUP(A2389,Sheet2!$A$1:G6113,4,0)</f>
        <v>Mystery</v>
      </c>
      <c r="P2389" t="str">
        <f>VLOOKUP(A2389,Sheet2!$A$1:G6113,5,0)</f>
        <v>English</v>
      </c>
      <c r="Q2389" t="str">
        <f>VLOOKUP(A2389,Sheet2!$A$1:G6113,6,0)</f>
        <v>USA</v>
      </c>
      <c r="R2389" t="str">
        <f>VLOOKUP(A2389,Sheet2!$A$1:G6113,7,0)</f>
        <v>R</v>
      </c>
      <c r="S2389" t="str">
        <f>IF(Table1[[#This Row],[Language]]="English","English","Other language")</f>
        <v>English</v>
      </c>
      <c r="T2389">
        <f>Table1[[#This Row],[Gross Revenue]]-Table1[[#This Row],[Budget]]</f>
        <v>47968405</v>
      </c>
      <c r="U2389" s="1">
        <f>(Table1[[#This Row],[Gross Revenue]]/Table1[[#This Row],[Budget]])-1</f>
        <v>0.59960506250000001</v>
      </c>
      <c r="V2389" t="str">
        <f t="shared" si="74"/>
        <v>131-150 minutes</v>
      </c>
      <c r="W2389">
        <f>Table1[[#This Row],[Profit]]/Table1[[#This Row],[Budget]]</f>
        <v>0.59960506250000001</v>
      </c>
      <c r="X2389" s="22" t="str">
        <f>IF(L2389="","",
IF(L2389&lt;Predictability!$B$1,"Low",
IF(L2389&lt;=Predictability!$B$2,"Mid","High")))</f>
        <v>High</v>
      </c>
      <c r="Y2389" s="22">
        <f t="shared" si="75"/>
        <v>1</v>
      </c>
    </row>
    <row r="2390" spans="1:25" x14ac:dyDescent="0.2">
      <c r="A2390" t="s">
        <v>6540</v>
      </c>
      <c r="B2390" t="s">
        <v>2982</v>
      </c>
      <c r="C2390" t="s">
        <v>1689</v>
      </c>
      <c r="D2390">
        <v>455</v>
      </c>
      <c r="E2390">
        <v>1467</v>
      </c>
      <c r="F2390">
        <v>777</v>
      </c>
      <c r="G2390">
        <v>59000</v>
      </c>
      <c r="H2390">
        <v>7.6</v>
      </c>
      <c r="I2390">
        <v>478</v>
      </c>
      <c r="J2390">
        <v>121</v>
      </c>
      <c r="K2390">
        <v>46875468</v>
      </c>
      <c r="L2390">
        <v>30000000</v>
      </c>
      <c r="M2390" s="2">
        <f>VLOOKUP(A2390,Sheet2!$A$1:G6114,2,0)</f>
        <v>42322</v>
      </c>
      <c r="N2390" t="str">
        <f>VLOOKUP(A2390,Sheet2!$A$1:G6114,3,0)</f>
        <v>Color</v>
      </c>
      <c r="O2390" t="str">
        <f>VLOOKUP(A2390,Sheet2!$A$1:G6114,4,0)</f>
        <v>Action</v>
      </c>
      <c r="P2390" t="str">
        <f>VLOOKUP(A2390,Sheet2!$A$1:G6114,5,0)</f>
        <v>English</v>
      </c>
      <c r="Q2390" t="str">
        <f>VLOOKUP(A2390,Sheet2!$A$1:G6114,6,0)</f>
        <v>USA</v>
      </c>
      <c r="R2390" t="str">
        <f>VLOOKUP(A2390,Sheet2!$A$1:G6114,7,0)</f>
        <v>R</v>
      </c>
      <c r="S2390" t="str">
        <f>IF(Table1[[#This Row],[Language]]="English","English","Other language")</f>
        <v>English</v>
      </c>
      <c r="T2390">
        <f>Table1[[#This Row],[Gross Revenue]]-Table1[[#This Row],[Budget]]</f>
        <v>16875468</v>
      </c>
      <c r="U2390" s="1">
        <f>(Table1[[#This Row],[Gross Revenue]]/Table1[[#This Row],[Budget]])-1</f>
        <v>0.5625156</v>
      </c>
      <c r="V2390" t="str">
        <f t="shared" si="74"/>
        <v>111-130 minutes</v>
      </c>
      <c r="W2390">
        <f>Table1[[#This Row],[Profit]]/Table1[[#This Row],[Budget]]</f>
        <v>0.5625156</v>
      </c>
      <c r="X2390" s="22" t="str">
        <f>IF(L2390="","",
IF(L2390&lt;Predictability!$B$1,"Low",
IF(L2390&lt;=Predictability!$B$2,"Mid","High")))</f>
        <v>Mid</v>
      </c>
      <c r="Y2390" s="22">
        <f t="shared" si="75"/>
        <v>1</v>
      </c>
    </row>
    <row r="2391" spans="1:25" x14ac:dyDescent="0.2">
      <c r="A2391" t="s">
        <v>6848</v>
      </c>
      <c r="B2391" t="s">
        <v>2473</v>
      </c>
      <c r="C2391" t="s">
        <v>2473</v>
      </c>
      <c r="D2391">
        <v>909</v>
      </c>
      <c r="E2391">
        <v>1633</v>
      </c>
      <c r="F2391">
        <v>909</v>
      </c>
      <c r="G2391">
        <v>0</v>
      </c>
      <c r="H2391">
        <v>8</v>
      </c>
      <c r="I2391">
        <v>263</v>
      </c>
      <c r="J2391">
        <v>123</v>
      </c>
      <c r="K2391">
        <v>24530513</v>
      </c>
      <c r="L2391">
        <v>9000000</v>
      </c>
      <c r="M2391" s="2">
        <f>VLOOKUP(A2391,Sheet2!$A$1:G6115,2,0)</f>
        <v>39409</v>
      </c>
      <c r="N2391" t="str">
        <f>VLOOKUP(A2391,Sheet2!$A$1:G6115,3,0)</f>
        <v>Color</v>
      </c>
      <c r="O2391" t="str">
        <f>VLOOKUP(A2391,Sheet2!$A$1:G6115,4,0)</f>
        <v>Documentary</v>
      </c>
      <c r="P2391" t="str">
        <f>VLOOKUP(A2391,Sheet2!$A$1:G6115,5,0)</f>
        <v>English</v>
      </c>
      <c r="Q2391" t="str">
        <f>VLOOKUP(A2391,Sheet2!$A$1:G6115,6,0)</f>
        <v>USA</v>
      </c>
      <c r="R2391" t="str">
        <f>VLOOKUP(A2391,Sheet2!$A$1:G6115,7,0)</f>
        <v>PG-13</v>
      </c>
      <c r="S2391" t="str">
        <f>IF(Table1[[#This Row],[Language]]="English","English","Other language")</f>
        <v>English</v>
      </c>
      <c r="T2391">
        <f>Table1[[#This Row],[Gross Revenue]]-Table1[[#This Row],[Budget]]</f>
        <v>15530513</v>
      </c>
      <c r="U2391" s="1">
        <f>(Table1[[#This Row],[Gross Revenue]]/Table1[[#This Row],[Budget]])-1</f>
        <v>1.7256125555555557</v>
      </c>
      <c r="V2391" t="str">
        <f t="shared" si="74"/>
        <v>111-130 minutes</v>
      </c>
      <c r="W2391">
        <f>Table1[[#This Row],[Profit]]/Table1[[#This Row],[Budget]]</f>
        <v>1.7256125555555555</v>
      </c>
      <c r="X2391" s="22" t="str">
        <f>IF(L2391="","",
IF(L2391&lt;Predictability!$B$1,"Low",
IF(L2391&lt;=Predictability!$B$2,"Mid","High")))</f>
        <v>Mid</v>
      </c>
      <c r="Y2391" s="22">
        <f t="shared" si="75"/>
        <v>1</v>
      </c>
    </row>
    <row r="2392" spans="1:25" x14ac:dyDescent="0.2">
      <c r="A2392" t="s">
        <v>5205</v>
      </c>
      <c r="B2392" t="s">
        <v>800</v>
      </c>
      <c r="C2392" t="s">
        <v>90</v>
      </c>
      <c r="D2392">
        <v>17000</v>
      </c>
      <c r="E2392">
        <v>18469</v>
      </c>
      <c r="F2392">
        <v>0</v>
      </c>
      <c r="G2392">
        <v>29000</v>
      </c>
      <c r="H2392">
        <v>7.1</v>
      </c>
      <c r="I2392">
        <v>450</v>
      </c>
      <c r="J2392">
        <v>106</v>
      </c>
      <c r="K2392">
        <v>32154410</v>
      </c>
      <c r="L2392">
        <v>30000000</v>
      </c>
      <c r="M2392" s="2">
        <f>VLOOKUP(A2392,Sheet2!$A$1:G6116,2,0)</f>
        <v>41365</v>
      </c>
      <c r="N2392" t="str">
        <f>VLOOKUP(A2392,Sheet2!$A$1:G6116,3,0)</f>
        <v>Color</v>
      </c>
      <c r="O2392" t="str">
        <f>VLOOKUP(A2392,Sheet2!$A$1:G6116,4,0)</f>
        <v>Crime</v>
      </c>
      <c r="P2392" t="str">
        <f>VLOOKUP(A2392,Sheet2!$A$1:G6116,5,0)</f>
        <v>English</v>
      </c>
      <c r="Q2392" t="str">
        <f>VLOOKUP(A2392,Sheet2!$A$1:G6116,6,0)</f>
        <v>USA</v>
      </c>
      <c r="R2392" t="str">
        <f>VLOOKUP(A2392,Sheet2!$A$1:G6116,7,0)</f>
        <v>R</v>
      </c>
      <c r="S2392" t="str">
        <f>IF(Table1[[#This Row],[Language]]="English","English","Other language")</f>
        <v>English</v>
      </c>
      <c r="T2392">
        <f>Table1[[#This Row],[Gross Revenue]]-Table1[[#This Row],[Budget]]</f>
        <v>2154410</v>
      </c>
      <c r="U2392" s="1">
        <f>(Table1[[#This Row],[Gross Revenue]]/Table1[[#This Row],[Budget]])-1</f>
        <v>7.1813666666666665E-2</v>
      </c>
      <c r="V2392" t="str">
        <f t="shared" si="74"/>
        <v>90-110 minutes</v>
      </c>
      <c r="W2392">
        <f>Table1[[#This Row],[Profit]]/Table1[[#This Row],[Budget]]</f>
        <v>7.1813666666666665E-2</v>
      </c>
      <c r="X2392" s="22" t="str">
        <f>IF(L2392="","",
IF(L2392&lt;Predictability!$B$1,"Low",
IF(L2392&lt;=Predictability!$B$2,"Mid","High")))</f>
        <v>Mid</v>
      </c>
      <c r="Y2392" s="22">
        <f t="shared" si="75"/>
        <v>0</v>
      </c>
    </row>
    <row r="2393" spans="1:25" x14ac:dyDescent="0.2">
      <c r="A2393" t="s">
        <v>6476</v>
      </c>
      <c r="B2393" t="s">
        <v>2155</v>
      </c>
      <c r="C2393" t="s">
        <v>2750</v>
      </c>
      <c r="D2393">
        <v>912</v>
      </c>
      <c r="E2393">
        <v>2170</v>
      </c>
      <c r="F2393">
        <v>729</v>
      </c>
      <c r="G2393">
        <v>0</v>
      </c>
      <c r="H2393">
        <v>7.5</v>
      </c>
      <c r="I2393">
        <v>285</v>
      </c>
      <c r="J2393">
        <v>126</v>
      </c>
      <c r="K2393">
        <v>71502303</v>
      </c>
      <c r="L2393">
        <v>12000000</v>
      </c>
      <c r="M2393" s="2">
        <f>VLOOKUP(A2393,Sheet2!$A$1:G6117,2,0)</f>
        <v>38306</v>
      </c>
      <c r="N2393" t="str">
        <f>VLOOKUP(A2393,Sheet2!$A$1:G6117,3,0)</f>
        <v>Color</v>
      </c>
      <c r="O2393" t="str">
        <f>VLOOKUP(A2393,Sheet2!$A$1:G6117,4,0)</f>
        <v>Adventure</v>
      </c>
      <c r="P2393" t="str">
        <f>VLOOKUP(A2393,Sheet2!$A$1:G6117,5,0)</f>
        <v>English</v>
      </c>
      <c r="Q2393" t="str">
        <f>VLOOKUP(A2393,Sheet2!$A$1:G6117,6,0)</f>
        <v>USA</v>
      </c>
      <c r="R2393" t="str">
        <f>VLOOKUP(A2393,Sheet2!$A$1:G6117,7,0)</f>
        <v>R</v>
      </c>
      <c r="S2393" t="str">
        <f>IF(Table1[[#This Row],[Language]]="English","English","Other language")</f>
        <v>English</v>
      </c>
      <c r="T2393">
        <f>Table1[[#This Row],[Gross Revenue]]-Table1[[#This Row],[Budget]]</f>
        <v>59502303</v>
      </c>
      <c r="U2393" s="1">
        <f>(Table1[[#This Row],[Gross Revenue]]/Table1[[#This Row],[Budget]])-1</f>
        <v>4.9585252500000001</v>
      </c>
      <c r="V2393" t="str">
        <f t="shared" si="74"/>
        <v>111-130 minutes</v>
      </c>
      <c r="W2393">
        <f>Table1[[#This Row],[Profit]]/Table1[[#This Row],[Budget]]</f>
        <v>4.9585252500000001</v>
      </c>
      <c r="X2393" s="22" t="str">
        <f>IF(L2393="","",
IF(L2393&lt;Predictability!$B$1,"Low",
IF(L2393&lt;=Predictability!$B$2,"Mid","High")))</f>
        <v>Mid</v>
      </c>
      <c r="Y2393" s="22">
        <f t="shared" si="75"/>
        <v>1</v>
      </c>
    </row>
    <row r="2394" spans="1:25" x14ac:dyDescent="0.2">
      <c r="A2394" t="s">
        <v>5437</v>
      </c>
      <c r="B2394" t="s">
        <v>2295</v>
      </c>
      <c r="C2394" t="s">
        <v>250</v>
      </c>
      <c r="D2394">
        <v>710</v>
      </c>
      <c r="E2394">
        <v>1675</v>
      </c>
      <c r="F2394">
        <v>0</v>
      </c>
      <c r="G2394">
        <v>0</v>
      </c>
      <c r="H2394">
        <v>6.7</v>
      </c>
      <c r="I2394">
        <v>208</v>
      </c>
      <c r="J2394">
        <v>106</v>
      </c>
      <c r="K2394">
        <v>227965690</v>
      </c>
      <c r="L2394">
        <v>72000000</v>
      </c>
      <c r="M2394" s="2">
        <f>VLOOKUP(A2394,Sheet2!$A$1:G6118,2,0)</f>
        <v>37331</v>
      </c>
      <c r="N2394" t="str">
        <f>VLOOKUP(A2394,Sheet2!$A$1:G6118,3,0)</f>
        <v>Color</v>
      </c>
      <c r="O2394" t="str">
        <f>VLOOKUP(A2394,Sheet2!$A$1:G6118,4,0)</f>
        <v>Drama</v>
      </c>
      <c r="P2394" t="str">
        <f>VLOOKUP(A2394,Sheet2!$A$1:G6118,5,0)</f>
        <v>English</v>
      </c>
      <c r="Q2394" t="str">
        <f>VLOOKUP(A2394,Sheet2!$A$1:G6118,6,0)</f>
        <v>USA</v>
      </c>
      <c r="R2394" t="str">
        <f>VLOOKUP(A2394,Sheet2!$A$1:G6118,7,0)</f>
        <v>PG-13</v>
      </c>
      <c r="S2394" t="str">
        <f>IF(Table1[[#This Row],[Language]]="English","English","Other language")</f>
        <v>English</v>
      </c>
      <c r="T2394">
        <f>Table1[[#This Row],[Gross Revenue]]-Table1[[#This Row],[Budget]]</f>
        <v>155965690</v>
      </c>
      <c r="U2394" s="1">
        <f>(Table1[[#This Row],[Gross Revenue]]/Table1[[#This Row],[Budget]])-1</f>
        <v>2.1661901388888887</v>
      </c>
      <c r="V2394" t="str">
        <f t="shared" si="74"/>
        <v>90-110 minutes</v>
      </c>
      <c r="W2394">
        <f>Table1[[#This Row],[Profit]]/Table1[[#This Row],[Budget]]</f>
        <v>2.1661901388888887</v>
      </c>
      <c r="X2394" s="22" t="str">
        <f>IF(L2394="","",
IF(L2394&lt;Predictability!$B$1,"Low",
IF(L2394&lt;=Predictability!$B$2,"Mid","High")))</f>
        <v>High</v>
      </c>
      <c r="Y2394" s="22">
        <f t="shared" si="75"/>
        <v>1</v>
      </c>
    </row>
    <row r="2395" spans="1:25" x14ac:dyDescent="0.2">
      <c r="A2395" t="s">
        <v>5211</v>
      </c>
      <c r="B2395" t="s">
        <v>574</v>
      </c>
      <c r="C2395" t="s">
        <v>2166</v>
      </c>
      <c r="D2395">
        <v>992</v>
      </c>
      <c r="E2395">
        <v>1933</v>
      </c>
      <c r="F2395">
        <v>50</v>
      </c>
      <c r="G2395">
        <v>0</v>
      </c>
      <c r="H2395">
        <v>6.6</v>
      </c>
      <c r="I2395">
        <v>267</v>
      </c>
      <c r="J2395">
        <v>132</v>
      </c>
      <c r="K2395">
        <v>46982632</v>
      </c>
      <c r="L2395">
        <v>50000000</v>
      </c>
      <c r="M2395" s="2">
        <f>VLOOKUP(A2395,Sheet2!$A$1:G6119,2,0)</f>
        <v>38989</v>
      </c>
      <c r="N2395" t="str">
        <f>VLOOKUP(A2395,Sheet2!$A$1:G6119,3,0)</f>
        <v>Color</v>
      </c>
      <c r="O2395" t="str">
        <f>VLOOKUP(A2395,Sheet2!$A$1:G6119,4,0)</f>
        <v>Adventure</v>
      </c>
      <c r="P2395" t="str">
        <f>VLOOKUP(A2395,Sheet2!$A$1:G6119,5,0)</f>
        <v>English</v>
      </c>
      <c r="Q2395" t="str">
        <f>VLOOKUP(A2395,Sheet2!$A$1:G6119,6,0)</f>
        <v>Canada</v>
      </c>
      <c r="R2395" t="str">
        <f>VLOOKUP(A2395,Sheet2!$A$1:G6119,7,0)</f>
        <v>R</v>
      </c>
      <c r="S2395" t="str">
        <f>IF(Table1[[#This Row],[Language]]="English","English","Other language")</f>
        <v>English</v>
      </c>
      <c r="T2395">
        <f>Table1[[#This Row],[Gross Revenue]]-Table1[[#This Row],[Budget]]</f>
        <v>-3017368</v>
      </c>
      <c r="U2395" s="1">
        <f>(Table1[[#This Row],[Gross Revenue]]/Table1[[#This Row],[Budget]])-1</f>
        <v>-6.0347359999999961E-2</v>
      </c>
      <c r="V2395" t="str">
        <f t="shared" si="74"/>
        <v>131-150 minutes</v>
      </c>
      <c r="W2395">
        <f>Table1[[#This Row],[Profit]]/Table1[[#This Row],[Budget]]</f>
        <v>-6.0347360000000003E-2</v>
      </c>
      <c r="X2395" s="22" t="str">
        <f>IF(L2395="","",
IF(L2395&lt;Predictability!$B$1,"Low",
IF(L2395&lt;=Predictability!$B$2,"Mid","High")))</f>
        <v>Mid</v>
      </c>
      <c r="Y2395" s="22">
        <f t="shared" si="75"/>
        <v>0</v>
      </c>
    </row>
    <row r="2396" spans="1:25" x14ac:dyDescent="0.2">
      <c r="A2396" t="s">
        <v>3582</v>
      </c>
      <c r="B2396" t="s">
        <v>574</v>
      </c>
      <c r="C2396" t="s">
        <v>575</v>
      </c>
      <c r="D2396">
        <v>991</v>
      </c>
      <c r="E2396">
        <v>2173</v>
      </c>
      <c r="F2396">
        <v>83</v>
      </c>
      <c r="G2396">
        <v>25000</v>
      </c>
      <c r="H2396">
        <v>5</v>
      </c>
      <c r="I2396">
        <v>173</v>
      </c>
      <c r="J2396">
        <v>95</v>
      </c>
      <c r="K2396">
        <v>17529157</v>
      </c>
      <c r="L2396">
        <v>20000000</v>
      </c>
      <c r="M2396" s="2">
        <f>VLOOKUP(A2396,Sheet2!$A$1:G6120,2,0)</f>
        <v>41247</v>
      </c>
      <c r="N2396" t="str">
        <f>VLOOKUP(A2396,Sheet2!$A$1:G6120,3,0)</f>
        <v>Color</v>
      </c>
      <c r="O2396" t="str">
        <f>VLOOKUP(A2396,Sheet2!$A$1:G6120,4,0)</f>
        <v>Adventure</v>
      </c>
      <c r="P2396" t="str">
        <f>VLOOKUP(A2396,Sheet2!$A$1:G6120,5,0)</f>
        <v>English</v>
      </c>
      <c r="Q2396" t="str">
        <f>VLOOKUP(A2396,Sheet2!$A$1:G6120,6,0)</f>
        <v>France</v>
      </c>
      <c r="R2396" t="str">
        <f>VLOOKUP(A2396,Sheet2!$A$1:G6120,7,0)</f>
        <v>R</v>
      </c>
      <c r="S2396" t="str">
        <f>IF(Table1[[#This Row],[Language]]="English","English","Other language")</f>
        <v>English</v>
      </c>
      <c r="T2396">
        <f>Table1[[#This Row],[Gross Revenue]]-Table1[[#This Row],[Budget]]</f>
        <v>-2470843</v>
      </c>
      <c r="U2396" s="1">
        <f>(Table1[[#This Row],[Gross Revenue]]/Table1[[#This Row],[Budget]])-1</f>
        <v>-0.12354215000000002</v>
      </c>
      <c r="V2396" t="str">
        <f t="shared" si="74"/>
        <v>90-110 minutes</v>
      </c>
      <c r="W2396">
        <f>Table1[[#This Row],[Profit]]/Table1[[#This Row],[Budget]]</f>
        <v>-0.12354215</v>
      </c>
      <c r="X2396" s="22" t="str">
        <f>IF(L2396="","",
IF(L2396&lt;Predictability!$B$1,"Low",
IF(L2396&lt;=Predictability!$B$2,"Mid","High")))</f>
        <v>Mid</v>
      </c>
      <c r="Y2396" s="22">
        <f t="shared" si="75"/>
        <v>0</v>
      </c>
    </row>
    <row r="2397" spans="1:25" x14ac:dyDescent="0.2">
      <c r="A2397" t="s">
        <v>3769</v>
      </c>
      <c r="B2397" t="s">
        <v>837</v>
      </c>
      <c r="C2397" t="s">
        <v>838</v>
      </c>
      <c r="D2397">
        <v>120</v>
      </c>
      <c r="E2397">
        <v>218</v>
      </c>
      <c r="F2397">
        <v>9</v>
      </c>
      <c r="G2397">
        <v>0</v>
      </c>
      <c r="H2397">
        <v>5.3</v>
      </c>
      <c r="I2397">
        <v>218</v>
      </c>
      <c r="J2397">
        <v>86</v>
      </c>
      <c r="K2397">
        <v>12555230</v>
      </c>
      <c r="L2397">
        <v>2000000</v>
      </c>
      <c r="M2397" s="2">
        <f>VLOOKUP(A2397,Sheet2!$A$1:G6121,2,0)</f>
        <v>40582</v>
      </c>
      <c r="N2397" t="str">
        <f>VLOOKUP(A2397,Sheet2!$A$1:G6121,3,0)</f>
        <v>Color</v>
      </c>
      <c r="O2397" t="str">
        <f>VLOOKUP(A2397,Sheet2!$A$1:G6121,4,0)</f>
        <v>Drama</v>
      </c>
      <c r="P2397" t="str">
        <f>VLOOKUP(A2397,Sheet2!$A$1:G6121,5,0)</f>
        <v>English</v>
      </c>
      <c r="Q2397" t="str">
        <f>VLOOKUP(A2397,Sheet2!$A$1:G6121,6,0)</f>
        <v>France</v>
      </c>
      <c r="R2397" t="str">
        <f>VLOOKUP(A2397,Sheet2!$A$1:G6121,7,0)</f>
        <v>R</v>
      </c>
      <c r="S2397" t="str">
        <f>IF(Table1[[#This Row],[Language]]="English","English","Other language")</f>
        <v>English</v>
      </c>
      <c r="T2397">
        <f>Table1[[#This Row],[Gross Revenue]]-Table1[[#This Row],[Budget]]</f>
        <v>10555230</v>
      </c>
      <c r="U2397" s="1">
        <f>(Table1[[#This Row],[Gross Revenue]]/Table1[[#This Row],[Budget]])-1</f>
        <v>5.2776149999999999</v>
      </c>
      <c r="V2397" t="str">
        <f t="shared" si="74"/>
        <v>&lt;90 minutes</v>
      </c>
      <c r="W2397">
        <f>Table1[[#This Row],[Profit]]/Table1[[#This Row],[Budget]]</f>
        <v>5.2776149999999999</v>
      </c>
      <c r="X2397" s="22" t="str">
        <f>IF(L2397="","",
IF(L2397&lt;Predictability!$B$1,"Low",
IF(L2397&lt;=Predictability!$B$2,"Mid","High")))</f>
        <v>Low</v>
      </c>
      <c r="Y2397" s="22">
        <f t="shared" si="75"/>
        <v>1</v>
      </c>
    </row>
    <row r="2398" spans="1:25" x14ac:dyDescent="0.2">
      <c r="A2398" t="s">
        <v>6757</v>
      </c>
      <c r="B2398" t="s">
        <v>493</v>
      </c>
      <c r="C2398" t="s">
        <v>494</v>
      </c>
      <c r="D2398">
        <v>34000</v>
      </c>
      <c r="E2398">
        <v>72115</v>
      </c>
      <c r="F2398">
        <v>737</v>
      </c>
      <c r="G2398">
        <v>117000</v>
      </c>
      <c r="H2398">
        <v>7.8</v>
      </c>
      <c r="I2398">
        <v>539</v>
      </c>
      <c r="J2398">
        <v>122</v>
      </c>
      <c r="K2398">
        <v>132088910</v>
      </c>
      <c r="L2398">
        <v>21000000</v>
      </c>
      <c r="M2398" s="2">
        <f>VLOOKUP(A2398,Sheet2!$A$1:G6122,2,0)</f>
        <v>41218</v>
      </c>
      <c r="N2398" t="str">
        <f>VLOOKUP(A2398,Sheet2!$A$1:G6122,3,0)</f>
        <v>Color</v>
      </c>
      <c r="O2398" t="str">
        <f>VLOOKUP(A2398,Sheet2!$A$1:G6122,4,0)</f>
        <v>Comedy</v>
      </c>
      <c r="P2398" t="str">
        <f>VLOOKUP(A2398,Sheet2!$A$1:G6122,5,0)</f>
        <v>English</v>
      </c>
      <c r="Q2398" t="str">
        <f>VLOOKUP(A2398,Sheet2!$A$1:G6122,6,0)</f>
        <v>USA</v>
      </c>
      <c r="R2398" t="str">
        <f>VLOOKUP(A2398,Sheet2!$A$1:G6122,7,0)</f>
        <v>R</v>
      </c>
      <c r="S2398" t="str">
        <f>IF(Table1[[#This Row],[Language]]="English","English","Other language")</f>
        <v>English</v>
      </c>
      <c r="T2398">
        <f>Table1[[#This Row],[Gross Revenue]]-Table1[[#This Row],[Budget]]</f>
        <v>111088910</v>
      </c>
      <c r="U2398" s="1">
        <f>(Table1[[#This Row],[Gross Revenue]]/Table1[[#This Row],[Budget]])-1</f>
        <v>5.2899480952380955</v>
      </c>
      <c r="V2398" t="str">
        <f t="shared" si="74"/>
        <v>111-130 minutes</v>
      </c>
      <c r="W2398">
        <f>Table1[[#This Row],[Profit]]/Table1[[#This Row],[Budget]]</f>
        <v>5.2899480952380955</v>
      </c>
      <c r="X2398" s="22" t="str">
        <f>IF(L2398="","",
IF(L2398&lt;Predictability!$B$1,"Low",
IF(L2398&lt;=Predictability!$B$2,"Mid","High")))</f>
        <v>Mid</v>
      </c>
      <c r="Y2398" s="22">
        <f t="shared" si="75"/>
        <v>1</v>
      </c>
    </row>
    <row r="2399" spans="1:25" x14ac:dyDescent="0.2">
      <c r="A2399" t="s">
        <v>6093</v>
      </c>
      <c r="B2399" t="s">
        <v>2733</v>
      </c>
      <c r="C2399" t="s">
        <v>962</v>
      </c>
      <c r="D2399">
        <v>826</v>
      </c>
      <c r="E2399">
        <v>1154</v>
      </c>
      <c r="F2399">
        <v>759</v>
      </c>
      <c r="G2399">
        <v>0</v>
      </c>
      <c r="H2399">
        <v>7.2</v>
      </c>
      <c r="I2399">
        <v>46</v>
      </c>
      <c r="J2399">
        <v>133</v>
      </c>
      <c r="K2399">
        <v>33200000</v>
      </c>
      <c r="L2399">
        <v>26000000</v>
      </c>
      <c r="M2399" s="2">
        <f>VLOOKUP(A2399,Sheet2!$A$1:G6123,2,0)</f>
        <v>31399</v>
      </c>
      <c r="N2399" t="str">
        <f>VLOOKUP(A2399,Sheet2!$A$1:G6123,3,0)</f>
        <v>Color</v>
      </c>
      <c r="O2399" t="str">
        <f>VLOOKUP(A2399,Sheet2!$A$1:G6123,4,0)</f>
        <v>Action</v>
      </c>
      <c r="P2399" t="str">
        <f>VLOOKUP(A2399,Sheet2!$A$1:G6123,5,0)</f>
        <v>English</v>
      </c>
      <c r="Q2399" t="str">
        <f>VLOOKUP(A2399,Sheet2!$A$1:G6123,6,0)</f>
        <v>USA</v>
      </c>
      <c r="R2399" t="str">
        <f>VLOOKUP(A2399,Sheet2!$A$1:G6123,7,0)</f>
        <v>PG-13</v>
      </c>
      <c r="S2399" t="str">
        <f>IF(Table1[[#This Row],[Language]]="English","English","Other language")</f>
        <v>English</v>
      </c>
      <c r="T2399">
        <f>Table1[[#This Row],[Gross Revenue]]-Table1[[#This Row],[Budget]]</f>
        <v>7200000</v>
      </c>
      <c r="U2399" s="1">
        <f>(Table1[[#This Row],[Gross Revenue]]/Table1[[#This Row],[Budget]])-1</f>
        <v>0.27692307692307683</v>
      </c>
      <c r="V2399" t="str">
        <f t="shared" si="74"/>
        <v>131-150 minutes</v>
      </c>
      <c r="W2399">
        <f>Table1[[#This Row],[Profit]]/Table1[[#This Row],[Budget]]</f>
        <v>0.27692307692307694</v>
      </c>
      <c r="X2399" s="22" t="str">
        <f>IF(L2399="","",
IF(L2399&lt;Predictability!$B$1,"Low",
IF(L2399&lt;=Predictability!$B$2,"Mid","High")))</f>
        <v>Mid</v>
      </c>
      <c r="Y2399" s="22">
        <f t="shared" si="75"/>
        <v>0</v>
      </c>
    </row>
    <row r="2400" spans="1:25" x14ac:dyDescent="0.2">
      <c r="A2400" t="s">
        <v>5643</v>
      </c>
      <c r="B2400" t="s">
        <v>788</v>
      </c>
      <c r="C2400" t="s">
        <v>722</v>
      </c>
      <c r="D2400">
        <v>1000</v>
      </c>
      <c r="E2400">
        <v>1816</v>
      </c>
      <c r="F2400">
        <v>160</v>
      </c>
      <c r="G2400">
        <v>0</v>
      </c>
      <c r="H2400">
        <v>6.9</v>
      </c>
      <c r="I2400">
        <v>60</v>
      </c>
      <c r="J2400">
        <v>114</v>
      </c>
      <c r="K2400">
        <v>18252684</v>
      </c>
      <c r="L2400">
        <v>30000000</v>
      </c>
      <c r="M2400" s="2">
        <f>VLOOKUP(A2400,Sheet2!$A$1:G6124,2,0)</f>
        <v>35807</v>
      </c>
      <c r="N2400" t="str">
        <f>VLOOKUP(A2400,Sheet2!$A$1:G6124,3,0)</f>
        <v>Color</v>
      </c>
      <c r="O2400" t="str">
        <f>VLOOKUP(A2400,Sheet2!$A$1:G6124,4,0)</f>
        <v>Comedy</v>
      </c>
      <c r="P2400" t="str">
        <f>VLOOKUP(A2400,Sheet2!$A$1:G6124,5,0)</f>
        <v>English</v>
      </c>
      <c r="Q2400" t="str">
        <f>VLOOKUP(A2400,Sheet2!$A$1:G6124,6,0)</f>
        <v>USA</v>
      </c>
      <c r="R2400" t="str">
        <f>VLOOKUP(A2400,Sheet2!$A$1:G6124,7,0)</f>
        <v>PG</v>
      </c>
      <c r="S2400" t="str">
        <f>IF(Table1[[#This Row],[Language]]="English","English","Other language")</f>
        <v>English</v>
      </c>
      <c r="T2400">
        <f>Table1[[#This Row],[Gross Revenue]]-Table1[[#This Row],[Budget]]</f>
        <v>-11747316</v>
      </c>
      <c r="U2400" s="1">
        <f>(Table1[[#This Row],[Gross Revenue]]/Table1[[#This Row],[Budget]])-1</f>
        <v>-0.39157719999999996</v>
      </c>
      <c r="V2400" t="str">
        <f t="shared" si="74"/>
        <v>111-130 minutes</v>
      </c>
      <c r="W2400">
        <f>Table1[[#This Row],[Profit]]/Table1[[#This Row],[Budget]]</f>
        <v>-0.39157720000000001</v>
      </c>
      <c r="X2400" s="22" t="str">
        <f>IF(L2400="","",
IF(L2400&lt;Predictability!$B$1,"Low",
IF(L2400&lt;=Predictability!$B$2,"Mid","High")))</f>
        <v>Mid</v>
      </c>
      <c r="Y2400" s="22">
        <f t="shared" si="75"/>
        <v>0</v>
      </c>
    </row>
    <row r="2401" spans="1:25" x14ac:dyDescent="0.2">
      <c r="A2401" t="s">
        <v>3742</v>
      </c>
      <c r="B2401" t="s">
        <v>336</v>
      </c>
      <c r="C2401" t="s">
        <v>803</v>
      </c>
      <c r="D2401">
        <v>4000</v>
      </c>
      <c r="E2401">
        <v>5668</v>
      </c>
      <c r="F2401">
        <v>3</v>
      </c>
      <c r="G2401">
        <v>901</v>
      </c>
      <c r="H2401">
        <v>5.3</v>
      </c>
      <c r="I2401">
        <v>35</v>
      </c>
      <c r="J2401">
        <v>96</v>
      </c>
      <c r="K2401">
        <v>4394936</v>
      </c>
      <c r="L2401">
        <v>6000000</v>
      </c>
      <c r="M2401" s="2">
        <f>VLOOKUP(A2401,Sheet2!$A$1:G6125,2,0)</f>
        <v>36455</v>
      </c>
      <c r="N2401" t="str">
        <f>VLOOKUP(A2401,Sheet2!$A$1:G6125,3,0)</f>
        <v>Color</v>
      </c>
      <c r="O2401" t="str">
        <f>VLOOKUP(A2401,Sheet2!$A$1:G6125,4,0)</f>
        <v>Comedy</v>
      </c>
      <c r="P2401" t="str">
        <f>VLOOKUP(A2401,Sheet2!$A$1:G6125,5,0)</f>
        <v>English</v>
      </c>
      <c r="Q2401" t="str">
        <f>VLOOKUP(A2401,Sheet2!$A$1:G6125,6,0)</f>
        <v>Germany</v>
      </c>
      <c r="R2401" t="str">
        <f>VLOOKUP(A2401,Sheet2!$A$1:G6125,7,0)</f>
        <v>PG-13</v>
      </c>
      <c r="S2401" t="str">
        <f>IF(Table1[[#This Row],[Language]]="English","English","Other language")</f>
        <v>English</v>
      </c>
      <c r="T2401">
        <f>Table1[[#This Row],[Gross Revenue]]-Table1[[#This Row],[Budget]]</f>
        <v>-1605064</v>
      </c>
      <c r="U2401" s="1">
        <f>(Table1[[#This Row],[Gross Revenue]]/Table1[[#This Row],[Budget]])-1</f>
        <v>-0.26751066666666667</v>
      </c>
      <c r="V2401" t="str">
        <f t="shared" si="74"/>
        <v>90-110 minutes</v>
      </c>
      <c r="W2401">
        <f>Table1[[#This Row],[Profit]]/Table1[[#This Row],[Budget]]</f>
        <v>-0.26751066666666667</v>
      </c>
      <c r="X2401" s="22" t="str">
        <f>IF(L2401="","",
IF(L2401&lt;Predictability!$B$1,"Low",
IF(L2401&lt;=Predictability!$B$2,"Mid","High")))</f>
        <v>Low</v>
      </c>
      <c r="Y2401" s="22">
        <f t="shared" si="75"/>
        <v>0</v>
      </c>
    </row>
    <row r="2402" spans="1:25" x14ac:dyDescent="0.2">
      <c r="A2402" t="s">
        <v>4411</v>
      </c>
      <c r="B2402" t="s">
        <v>148</v>
      </c>
      <c r="C2402" t="s">
        <v>457</v>
      </c>
      <c r="D2402">
        <v>3000</v>
      </c>
      <c r="E2402">
        <v>3924</v>
      </c>
      <c r="F2402">
        <v>436</v>
      </c>
      <c r="G2402">
        <v>13000</v>
      </c>
      <c r="H2402">
        <v>8.1</v>
      </c>
      <c r="I2402">
        <v>374</v>
      </c>
      <c r="J2402">
        <v>147</v>
      </c>
      <c r="K2402">
        <v>74098862</v>
      </c>
      <c r="L2402">
        <v>40000000</v>
      </c>
      <c r="M2402" s="2">
        <f>VLOOKUP(A2402,Sheet2!$A$1:G6126,2,0)</f>
        <v>38589</v>
      </c>
      <c r="N2402" t="str">
        <f>VLOOKUP(A2402,Sheet2!$A$1:G6126,3,0)</f>
        <v>Black and White</v>
      </c>
      <c r="O2402" t="str">
        <f>VLOOKUP(A2402,Sheet2!$A$1:G6126,4,0)</f>
        <v>Crime</v>
      </c>
      <c r="P2402" t="str">
        <f>VLOOKUP(A2402,Sheet2!$A$1:G6126,5,0)</f>
        <v>English</v>
      </c>
      <c r="Q2402" t="str">
        <f>VLOOKUP(A2402,Sheet2!$A$1:G6126,6,0)</f>
        <v>USA</v>
      </c>
      <c r="R2402" t="str">
        <f>VLOOKUP(A2402,Sheet2!$A$1:G6126,7,0)</f>
        <v>R</v>
      </c>
      <c r="S2402" t="str">
        <f>IF(Table1[[#This Row],[Language]]="English","English","Other language")</f>
        <v>English</v>
      </c>
      <c r="T2402">
        <f>Table1[[#This Row],[Gross Revenue]]-Table1[[#This Row],[Budget]]</f>
        <v>34098862</v>
      </c>
      <c r="U2402" s="1">
        <f>(Table1[[#This Row],[Gross Revenue]]/Table1[[#This Row],[Budget]])-1</f>
        <v>0.85247154999999997</v>
      </c>
      <c r="V2402" t="str">
        <f t="shared" si="74"/>
        <v>131-150 minutes</v>
      </c>
      <c r="W2402">
        <f>Table1[[#This Row],[Profit]]/Table1[[#This Row],[Budget]]</f>
        <v>0.85247154999999997</v>
      </c>
      <c r="X2402" s="22" t="str">
        <f>IF(L2402="","",
IF(L2402&lt;Predictability!$B$1,"Low",
IF(L2402&lt;=Predictability!$B$2,"Mid","High")))</f>
        <v>Mid</v>
      </c>
      <c r="Y2402" s="22">
        <f t="shared" si="75"/>
        <v>1</v>
      </c>
    </row>
    <row r="2403" spans="1:25" x14ac:dyDescent="0.2">
      <c r="A2403" t="s">
        <v>4998</v>
      </c>
      <c r="B2403" t="s">
        <v>1079</v>
      </c>
      <c r="C2403" t="s">
        <v>457</v>
      </c>
      <c r="D2403">
        <v>23000</v>
      </c>
      <c r="E2403">
        <v>49433</v>
      </c>
      <c r="F2403">
        <v>436</v>
      </c>
      <c r="G2403">
        <v>32000</v>
      </c>
      <c r="H2403">
        <v>6.5</v>
      </c>
      <c r="I2403">
        <v>339</v>
      </c>
      <c r="J2403">
        <v>102</v>
      </c>
      <c r="K2403">
        <v>13750556</v>
      </c>
      <c r="L2403">
        <v>65000000</v>
      </c>
      <c r="M2403" s="2">
        <f>VLOOKUP(A2403,Sheet2!$A$1:G6127,2,0)</f>
        <v>41769</v>
      </c>
      <c r="N2403" t="str">
        <f>VLOOKUP(A2403,Sheet2!$A$1:G6127,3,0)</f>
        <v>Black and White</v>
      </c>
      <c r="O2403" t="str">
        <f>VLOOKUP(A2403,Sheet2!$A$1:G6127,4,0)</f>
        <v>Action</v>
      </c>
      <c r="P2403" t="str">
        <f>VLOOKUP(A2403,Sheet2!$A$1:G6127,5,0)</f>
        <v>English</v>
      </c>
      <c r="Q2403" t="str">
        <f>VLOOKUP(A2403,Sheet2!$A$1:G6127,6,0)</f>
        <v>USA</v>
      </c>
      <c r="R2403" t="str">
        <f>VLOOKUP(A2403,Sheet2!$A$1:G6127,7,0)</f>
        <v>R</v>
      </c>
      <c r="S2403" t="str">
        <f>IF(Table1[[#This Row],[Language]]="English","English","Other language")</f>
        <v>English</v>
      </c>
      <c r="T2403">
        <f>Table1[[#This Row],[Gross Revenue]]-Table1[[#This Row],[Budget]]</f>
        <v>-51249444</v>
      </c>
      <c r="U2403" s="1">
        <f>(Table1[[#This Row],[Gross Revenue]]/Table1[[#This Row],[Budget]])-1</f>
        <v>-0.7884529846153846</v>
      </c>
      <c r="V2403" t="str">
        <f t="shared" si="74"/>
        <v>90-110 minutes</v>
      </c>
      <c r="W2403">
        <f>Table1[[#This Row],[Profit]]/Table1[[#This Row],[Budget]]</f>
        <v>-0.7884529846153846</v>
      </c>
      <c r="X2403" s="22" t="str">
        <f>IF(L2403="","",
IF(L2403&lt;Predictability!$B$1,"Low",
IF(L2403&lt;=Predictability!$B$2,"Mid","High")))</f>
        <v>High</v>
      </c>
      <c r="Y2403" s="22">
        <f t="shared" si="75"/>
        <v>0</v>
      </c>
    </row>
    <row r="2404" spans="1:25" x14ac:dyDescent="0.2">
      <c r="A2404" t="s">
        <v>5332</v>
      </c>
      <c r="B2404" t="s">
        <v>89</v>
      </c>
      <c r="C2404" t="s">
        <v>2237</v>
      </c>
      <c r="D2404">
        <v>11000</v>
      </c>
      <c r="E2404">
        <v>11301</v>
      </c>
      <c r="F2404">
        <v>0</v>
      </c>
      <c r="G2404">
        <v>880</v>
      </c>
      <c r="H2404">
        <v>6.7</v>
      </c>
      <c r="I2404">
        <v>98</v>
      </c>
      <c r="J2404">
        <v>85</v>
      </c>
      <c r="K2404">
        <v>26288320</v>
      </c>
      <c r="L2404">
        <v>60000000</v>
      </c>
      <c r="M2404" s="2">
        <f>VLOOKUP(A2404,Sheet2!$A$1:G6128,2,0)</f>
        <v>37791</v>
      </c>
      <c r="N2404" t="str">
        <f>VLOOKUP(A2404,Sheet2!$A$1:G6128,3,0)</f>
        <v>Color</v>
      </c>
      <c r="O2404" t="str">
        <f>VLOOKUP(A2404,Sheet2!$A$1:G6128,4,0)</f>
        <v>Adventure</v>
      </c>
      <c r="P2404" t="str">
        <f>VLOOKUP(A2404,Sheet2!$A$1:G6128,5,0)</f>
        <v>English</v>
      </c>
      <c r="Q2404" t="str">
        <f>VLOOKUP(A2404,Sheet2!$A$1:G6128,6,0)</f>
        <v>USA</v>
      </c>
      <c r="R2404" t="str">
        <f>VLOOKUP(A2404,Sheet2!$A$1:G6128,7,0)</f>
        <v>PG</v>
      </c>
      <c r="S2404" t="str">
        <f>IF(Table1[[#This Row],[Language]]="English","English","Other language")</f>
        <v>English</v>
      </c>
      <c r="T2404">
        <f>Table1[[#This Row],[Gross Revenue]]-Table1[[#This Row],[Budget]]</f>
        <v>-33711680</v>
      </c>
      <c r="U2404" s="1">
        <f>(Table1[[#This Row],[Gross Revenue]]/Table1[[#This Row],[Budget]])-1</f>
        <v>-0.56186133333333332</v>
      </c>
      <c r="V2404" t="str">
        <f t="shared" si="74"/>
        <v>&lt;90 minutes</v>
      </c>
      <c r="W2404">
        <f>Table1[[#This Row],[Profit]]/Table1[[#This Row],[Budget]]</f>
        <v>-0.56186133333333332</v>
      </c>
      <c r="X2404" s="22" t="str">
        <f>IF(L2404="","",
IF(L2404&lt;Predictability!$B$1,"Low",
IF(L2404&lt;=Predictability!$B$2,"Mid","High")))</f>
        <v>High</v>
      </c>
      <c r="Y2404" s="22">
        <f t="shared" si="75"/>
        <v>0</v>
      </c>
    </row>
    <row r="2405" spans="1:25" x14ac:dyDescent="0.2">
      <c r="A2405" t="s">
        <v>5600</v>
      </c>
      <c r="B2405" t="s">
        <v>2406</v>
      </c>
      <c r="C2405" t="s">
        <v>977</v>
      </c>
      <c r="D2405">
        <v>1000</v>
      </c>
      <c r="E2405">
        <v>2239</v>
      </c>
      <c r="F2405">
        <v>301</v>
      </c>
      <c r="G2405">
        <v>58000</v>
      </c>
      <c r="H2405">
        <v>6.8</v>
      </c>
      <c r="I2405">
        <v>411</v>
      </c>
      <c r="J2405">
        <v>110</v>
      </c>
      <c r="K2405">
        <v>48056940</v>
      </c>
      <c r="L2405">
        <v>3000000</v>
      </c>
      <c r="M2405" s="2">
        <f>VLOOKUP(A2405,Sheet2!$A$1:G6129,2,0)</f>
        <v>41257</v>
      </c>
      <c r="N2405" t="str">
        <f>VLOOKUP(A2405,Sheet2!$A$1:G6129,3,0)</f>
        <v>Color</v>
      </c>
      <c r="O2405" t="str">
        <f>VLOOKUP(A2405,Sheet2!$A$1:G6129,4,0)</f>
        <v>Horror</v>
      </c>
      <c r="P2405" t="str">
        <f>VLOOKUP(A2405,Sheet2!$A$1:G6129,5,0)</f>
        <v>English</v>
      </c>
      <c r="Q2405" t="str">
        <f>VLOOKUP(A2405,Sheet2!$A$1:G6129,6,0)</f>
        <v>USA</v>
      </c>
      <c r="R2405" t="str">
        <f>VLOOKUP(A2405,Sheet2!$A$1:G6129,7,0)</f>
        <v>R</v>
      </c>
      <c r="S2405" t="str">
        <f>IF(Table1[[#This Row],[Language]]="English","English","Other language")</f>
        <v>English</v>
      </c>
      <c r="T2405">
        <f>Table1[[#This Row],[Gross Revenue]]-Table1[[#This Row],[Budget]]</f>
        <v>45056940</v>
      </c>
      <c r="U2405" s="1">
        <f>(Table1[[#This Row],[Gross Revenue]]/Table1[[#This Row],[Budget]])-1</f>
        <v>15.018979999999999</v>
      </c>
      <c r="V2405" t="str">
        <f t="shared" si="74"/>
        <v>90-110 minutes</v>
      </c>
      <c r="W2405">
        <f>Table1[[#This Row],[Profit]]/Table1[[#This Row],[Budget]]</f>
        <v>15.018980000000001</v>
      </c>
      <c r="X2405" s="22" t="str">
        <f>IF(L2405="","",
IF(L2405&lt;Predictability!$B$1,"Low",
IF(L2405&lt;=Predictability!$B$2,"Mid","High")))</f>
        <v>Low</v>
      </c>
      <c r="Y2405" s="22">
        <f t="shared" si="75"/>
        <v>1</v>
      </c>
    </row>
    <row r="2406" spans="1:25" x14ac:dyDescent="0.2">
      <c r="A2406" t="s">
        <v>3694</v>
      </c>
      <c r="B2406" t="s">
        <v>738</v>
      </c>
      <c r="C2406" t="s">
        <v>739</v>
      </c>
      <c r="D2406">
        <v>1000</v>
      </c>
      <c r="E2406">
        <v>2403</v>
      </c>
      <c r="F2406">
        <v>11</v>
      </c>
      <c r="G2406">
        <v>13000</v>
      </c>
      <c r="H2406">
        <v>5.2</v>
      </c>
      <c r="I2406">
        <v>189</v>
      </c>
      <c r="J2406">
        <v>97</v>
      </c>
      <c r="K2406">
        <v>27736779</v>
      </c>
      <c r="L2406">
        <v>10000000</v>
      </c>
      <c r="M2406" s="2">
        <f>VLOOKUP(A2406,Sheet2!$A$1:G6130,2,0)</f>
        <v>42041</v>
      </c>
      <c r="N2406" t="str">
        <f>VLOOKUP(A2406,Sheet2!$A$1:G6130,3,0)</f>
        <v>Color</v>
      </c>
      <c r="O2406" t="str">
        <f>VLOOKUP(A2406,Sheet2!$A$1:G6130,4,0)</f>
        <v>Horror</v>
      </c>
      <c r="P2406" t="str">
        <f>VLOOKUP(A2406,Sheet2!$A$1:G6130,5,0)</f>
        <v>English</v>
      </c>
      <c r="Q2406" t="str">
        <f>VLOOKUP(A2406,Sheet2!$A$1:G6130,6,0)</f>
        <v>USA</v>
      </c>
      <c r="R2406" t="str">
        <f>VLOOKUP(A2406,Sheet2!$A$1:G6130,7,0)</f>
        <v>R</v>
      </c>
      <c r="S2406" t="str">
        <f>IF(Table1[[#This Row],[Language]]="English","English","Other language")</f>
        <v>English</v>
      </c>
      <c r="T2406">
        <f>Table1[[#This Row],[Gross Revenue]]-Table1[[#This Row],[Budget]]</f>
        <v>17736779</v>
      </c>
      <c r="U2406" s="1">
        <f>(Table1[[#This Row],[Gross Revenue]]/Table1[[#This Row],[Budget]])-1</f>
        <v>1.7736779</v>
      </c>
      <c r="V2406" t="str">
        <f t="shared" si="74"/>
        <v>90-110 minutes</v>
      </c>
      <c r="W2406">
        <f>Table1[[#This Row],[Profit]]/Table1[[#This Row],[Budget]]</f>
        <v>1.7736779</v>
      </c>
      <c r="X2406" s="22" t="str">
        <f>IF(L2406="","",
IF(L2406&lt;Predictability!$B$1,"Low",
IF(L2406&lt;=Predictability!$B$2,"Mid","High")))</f>
        <v>Mid</v>
      </c>
      <c r="Y2406" s="22">
        <f t="shared" si="75"/>
        <v>1</v>
      </c>
    </row>
    <row r="2407" spans="1:25" x14ac:dyDescent="0.2">
      <c r="A2407" t="s">
        <v>4060</v>
      </c>
      <c r="B2407" t="s">
        <v>628</v>
      </c>
      <c r="C2407" t="s">
        <v>648</v>
      </c>
      <c r="D2407">
        <v>11000</v>
      </c>
      <c r="E2407">
        <v>12729</v>
      </c>
      <c r="F2407">
        <v>425</v>
      </c>
      <c r="G2407">
        <v>0</v>
      </c>
      <c r="H2407">
        <v>5.7</v>
      </c>
      <c r="I2407">
        <v>97</v>
      </c>
      <c r="J2407">
        <v>98</v>
      </c>
      <c r="K2407">
        <v>74329966</v>
      </c>
      <c r="L2407">
        <v>70000000</v>
      </c>
      <c r="M2407" s="2">
        <f>VLOOKUP(A2407,Sheet2!$A$1:G6131,2,0)</f>
        <v>35995</v>
      </c>
      <c r="N2407" t="str">
        <f>VLOOKUP(A2407,Sheet2!$A$1:G6131,3,0)</f>
        <v>Color</v>
      </c>
      <c r="O2407" t="str">
        <f>VLOOKUP(A2407,Sheet2!$A$1:G6131,4,0)</f>
        <v>Action</v>
      </c>
      <c r="P2407" t="str">
        <f>VLOOKUP(A2407,Sheet2!$A$1:G6131,5,0)</f>
        <v>English</v>
      </c>
      <c r="Q2407" t="str">
        <f>VLOOKUP(A2407,Sheet2!$A$1:G6131,6,0)</f>
        <v>USA</v>
      </c>
      <c r="R2407" t="str">
        <f>VLOOKUP(A2407,Sheet2!$A$1:G6131,7,0)</f>
        <v>PG-13</v>
      </c>
      <c r="S2407" t="str">
        <f>IF(Table1[[#This Row],[Language]]="English","English","Other language")</f>
        <v>English</v>
      </c>
      <c r="T2407">
        <f>Table1[[#This Row],[Gross Revenue]]-Table1[[#This Row],[Budget]]</f>
        <v>4329966</v>
      </c>
      <c r="U2407" s="1">
        <f>(Table1[[#This Row],[Gross Revenue]]/Table1[[#This Row],[Budget]])-1</f>
        <v>6.1856657142857152E-2</v>
      </c>
      <c r="V2407" t="str">
        <f t="shared" si="74"/>
        <v>90-110 minutes</v>
      </c>
      <c r="W2407">
        <f>Table1[[#This Row],[Profit]]/Table1[[#This Row],[Budget]]</f>
        <v>6.1856657142857145E-2</v>
      </c>
      <c r="X2407" s="22" t="str">
        <f>IF(L2407="","",
IF(L2407&lt;Predictability!$B$1,"Low",
IF(L2407&lt;=Predictability!$B$2,"Mid","High")))</f>
        <v>High</v>
      </c>
      <c r="Y2407" s="22">
        <f t="shared" si="75"/>
        <v>0</v>
      </c>
    </row>
    <row r="2408" spans="1:25" x14ac:dyDescent="0.2">
      <c r="A2408" t="s">
        <v>5303</v>
      </c>
      <c r="B2408" t="s">
        <v>2209</v>
      </c>
      <c r="C2408" t="s">
        <v>2210</v>
      </c>
      <c r="D2408">
        <v>33</v>
      </c>
      <c r="E2408">
        <v>36</v>
      </c>
      <c r="F2408">
        <v>4</v>
      </c>
      <c r="G2408">
        <v>0</v>
      </c>
      <c r="H2408">
        <v>6.7</v>
      </c>
      <c r="I2408">
        <v>51</v>
      </c>
      <c r="J2408">
        <v>91</v>
      </c>
      <c r="K2408">
        <v>124494</v>
      </c>
      <c r="L2408">
        <v>2000000</v>
      </c>
      <c r="M2408" s="2">
        <f>VLOOKUP(A2408,Sheet2!$A$1:G6132,2,0)</f>
        <v>36069</v>
      </c>
      <c r="N2408" t="str">
        <f>VLOOKUP(A2408,Sheet2!$A$1:G6132,3,0)</f>
        <v>Color</v>
      </c>
      <c r="O2408" t="str">
        <f>VLOOKUP(A2408,Sheet2!$A$1:G6132,4,0)</f>
        <v>Action</v>
      </c>
      <c r="P2408" t="str">
        <f>VLOOKUP(A2408,Sheet2!$A$1:G6132,5,0)</f>
        <v>English</v>
      </c>
      <c r="Q2408" t="str">
        <f>VLOOKUP(A2408,Sheet2!$A$1:G6132,6,0)</f>
        <v>USA</v>
      </c>
      <c r="R2408" t="str">
        <f>VLOOKUP(A2408,Sheet2!$A$1:G6132,7,0)</f>
        <v>PG-13</v>
      </c>
      <c r="S2408" t="str">
        <f>IF(Table1[[#This Row],[Language]]="English","English","Other language")</f>
        <v>English</v>
      </c>
      <c r="T2408">
        <f>Table1[[#This Row],[Gross Revenue]]-Table1[[#This Row],[Budget]]</f>
        <v>-1875506</v>
      </c>
      <c r="U2408" s="1">
        <f>(Table1[[#This Row],[Gross Revenue]]/Table1[[#This Row],[Budget]])-1</f>
        <v>-0.93775300000000006</v>
      </c>
      <c r="V2408" t="str">
        <f t="shared" si="74"/>
        <v>90-110 minutes</v>
      </c>
      <c r="W2408">
        <f>Table1[[#This Row],[Profit]]/Table1[[#This Row],[Budget]]</f>
        <v>-0.93775299999999995</v>
      </c>
      <c r="X2408" s="22" t="str">
        <f>IF(L2408="","",
IF(L2408&lt;Predictability!$B$1,"Low",
IF(L2408&lt;=Predictability!$B$2,"Mid","High")))</f>
        <v>Low</v>
      </c>
      <c r="Y2408" s="22">
        <f t="shared" si="75"/>
        <v>0</v>
      </c>
    </row>
    <row r="2409" spans="1:25" x14ac:dyDescent="0.2">
      <c r="A2409" t="s">
        <v>4012</v>
      </c>
      <c r="B2409" t="s">
        <v>215</v>
      </c>
      <c r="C2409" t="s">
        <v>1119</v>
      </c>
      <c r="D2409">
        <v>2000</v>
      </c>
      <c r="E2409">
        <v>2802</v>
      </c>
      <c r="F2409">
        <v>3</v>
      </c>
      <c r="G2409">
        <v>0</v>
      </c>
      <c r="H2409">
        <v>5.7</v>
      </c>
      <c r="I2409">
        <v>66</v>
      </c>
      <c r="J2409">
        <v>96</v>
      </c>
      <c r="K2409">
        <v>162</v>
      </c>
      <c r="L2409">
        <v>9000000</v>
      </c>
      <c r="M2409" s="2">
        <f>VLOOKUP(A2409,Sheet2!$A$1:G6133,2,0)</f>
        <v>41884</v>
      </c>
      <c r="N2409" t="str">
        <f>VLOOKUP(A2409,Sheet2!$A$1:G6133,3,0)</f>
        <v>Color</v>
      </c>
      <c r="O2409" t="str">
        <f>VLOOKUP(A2409,Sheet2!$A$1:G6133,4,0)</f>
        <v>Action</v>
      </c>
      <c r="P2409" t="str">
        <f>VLOOKUP(A2409,Sheet2!$A$1:G6133,5,0)</f>
        <v>English</v>
      </c>
      <c r="Q2409" t="str">
        <f>VLOOKUP(A2409,Sheet2!$A$1:G6133,6,0)</f>
        <v>Thailand</v>
      </c>
      <c r="R2409" t="str">
        <f>VLOOKUP(A2409,Sheet2!$A$1:G6133,7,0)</f>
        <v>R</v>
      </c>
      <c r="S2409" t="str">
        <f>IF(Table1[[#This Row],[Language]]="English","English","Other language")</f>
        <v>English</v>
      </c>
      <c r="T2409">
        <f>Table1[[#This Row],[Gross Revenue]]-Table1[[#This Row],[Budget]]</f>
        <v>-8999838</v>
      </c>
      <c r="U2409" s="1">
        <f>(Table1[[#This Row],[Gross Revenue]]/Table1[[#This Row],[Budget]])-1</f>
        <v>-0.99998200000000004</v>
      </c>
      <c r="V2409" t="str">
        <f t="shared" si="74"/>
        <v>90-110 minutes</v>
      </c>
      <c r="W2409">
        <f>Table1[[#This Row],[Profit]]/Table1[[#This Row],[Budget]]</f>
        <v>-0.99998200000000004</v>
      </c>
      <c r="X2409" s="22" t="str">
        <f>IF(L2409="","",
IF(L2409&lt;Predictability!$B$1,"Low",
IF(L2409&lt;=Predictability!$B$2,"Mid","High")))</f>
        <v>Mid</v>
      </c>
      <c r="Y2409" s="22">
        <f t="shared" si="75"/>
        <v>0</v>
      </c>
    </row>
    <row r="2410" spans="1:25" x14ac:dyDescent="0.2">
      <c r="A2410" t="s">
        <v>4458</v>
      </c>
      <c r="B2410" t="s">
        <v>258</v>
      </c>
      <c r="C2410" t="s">
        <v>1563</v>
      </c>
      <c r="D2410">
        <v>11000</v>
      </c>
      <c r="E2410">
        <v>12871</v>
      </c>
      <c r="F2410">
        <v>14</v>
      </c>
      <c r="G2410">
        <v>0</v>
      </c>
      <c r="H2410">
        <v>6.1</v>
      </c>
      <c r="I2410">
        <v>197</v>
      </c>
      <c r="J2410">
        <v>106</v>
      </c>
      <c r="K2410">
        <v>37760080</v>
      </c>
      <c r="L2410">
        <v>70000000</v>
      </c>
      <c r="M2410" s="2">
        <f>VLOOKUP(A2410,Sheet2!$A$1:G6134,2,0)</f>
        <v>38323</v>
      </c>
      <c r="N2410" t="str">
        <f>VLOOKUP(A2410,Sheet2!$A$1:G6134,3,0)</f>
        <v>Color</v>
      </c>
      <c r="O2410" t="str">
        <f>VLOOKUP(A2410,Sheet2!$A$1:G6134,4,0)</f>
        <v>Action</v>
      </c>
      <c r="P2410" t="str">
        <f>VLOOKUP(A2410,Sheet2!$A$1:G6134,5,0)</f>
        <v>English</v>
      </c>
      <c r="Q2410" t="str">
        <f>VLOOKUP(A2410,Sheet2!$A$1:G6134,6,0)</f>
        <v>USA</v>
      </c>
      <c r="R2410" t="str">
        <f>VLOOKUP(A2410,Sheet2!$A$1:G6134,7,0)</f>
        <v>PG</v>
      </c>
      <c r="S2410" t="str">
        <f>IF(Table1[[#This Row],[Language]]="English","English","Other language")</f>
        <v>English</v>
      </c>
      <c r="T2410">
        <f>Table1[[#This Row],[Gross Revenue]]-Table1[[#This Row],[Budget]]</f>
        <v>-32239920</v>
      </c>
      <c r="U2410" s="1">
        <f>(Table1[[#This Row],[Gross Revenue]]/Table1[[#This Row],[Budget]])-1</f>
        <v>-0.46057028571428571</v>
      </c>
      <c r="V2410" t="str">
        <f t="shared" si="74"/>
        <v>90-110 minutes</v>
      </c>
      <c r="W2410">
        <f>Table1[[#This Row],[Profit]]/Table1[[#This Row],[Budget]]</f>
        <v>-0.46057028571428571</v>
      </c>
      <c r="X2410" s="22" t="str">
        <f>IF(L2410="","",
IF(L2410&lt;Predictability!$B$1,"Low",
IF(L2410&lt;=Predictability!$B$2,"Mid","High")))</f>
        <v>High</v>
      </c>
      <c r="Y2410" s="22">
        <f t="shared" si="75"/>
        <v>0</v>
      </c>
    </row>
    <row r="2411" spans="1:25" x14ac:dyDescent="0.2">
      <c r="A2411" t="s">
        <v>4660</v>
      </c>
      <c r="B2411" t="s">
        <v>1738</v>
      </c>
      <c r="C2411" t="s">
        <v>320</v>
      </c>
      <c r="D2411">
        <v>947</v>
      </c>
      <c r="E2411">
        <v>2968</v>
      </c>
      <c r="F2411">
        <v>31</v>
      </c>
      <c r="G2411">
        <v>0</v>
      </c>
      <c r="H2411">
        <v>6.2</v>
      </c>
      <c r="I2411">
        <v>127</v>
      </c>
      <c r="J2411">
        <v>100</v>
      </c>
      <c r="K2411">
        <v>63939454</v>
      </c>
      <c r="L2411">
        <v>35000000</v>
      </c>
      <c r="M2411" s="2">
        <f>VLOOKUP(A2411,Sheet2!$A$1:G6135,2,0)</f>
        <v>38370</v>
      </c>
      <c r="N2411" t="str">
        <f>VLOOKUP(A2411,Sheet2!$A$1:G6135,3,0)</f>
        <v>Color</v>
      </c>
      <c r="O2411" t="str">
        <f>VLOOKUP(A2411,Sheet2!$A$1:G6135,4,0)</f>
        <v>Adventure</v>
      </c>
      <c r="P2411" t="str">
        <f>VLOOKUP(A2411,Sheet2!$A$1:G6135,5,0)</f>
        <v>English</v>
      </c>
      <c r="Q2411" t="str">
        <f>VLOOKUP(A2411,Sheet2!$A$1:G6135,6,0)</f>
        <v>USA</v>
      </c>
      <c r="R2411" t="str">
        <f>VLOOKUP(A2411,Sheet2!$A$1:G6135,7,0)</f>
        <v>PG</v>
      </c>
      <c r="S2411" t="str">
        <f>IF(Table1[[#This Row],[Language]]="English","English","Other language")</f>
        <v>English</v>
      </c>
      <c r="T2411">
        <f>Table1[[#This Row],[Gross Revenue]]-Table1[[#This Row],[Budget]]</f>
        <v>28939454</v>
      </c>
      <c r="U2411" s="1">
        <f>(Table1[[#This Row],[Gross Revenue]]/Table1[[#This Row],[Budget]])-1</f>
        <v>0.82684154285714295</v>
      </c>
      <c r="V2411" t="str">
        <f t="shared" si="74"/>
        <v>90-110 minutes</v>
      </c>
      <c r="W2411">
        <f>Table1[[#This Row],[Profit]]/Table1[[#This Row],[Budget]]</f>
        <v>0.82684154285714284</v>
      </c>
      <c r="X2411" s="22" t="str">
        <f>IF(L2411="","",
IF(L2411&lt;Predictability!$B$1,"Low",
IF(L2411&lt;=Predictability!$B$2,"Mid","High")))</f>
        <v>Mid</v>
      </c>
      <c r="Y2411" s="22">
        <f t="shared" si="75"/>
        <v>1</v>
      </c>
    </row>
    <row r="2412" spans="1:25" x14ac:dyDescent="0.2">
      <c r="A2412" t="s">
        <v>6727</v>
      </c>
      <c r="B2412" t="s">
        <v>3101</v>
      </c>
      <c r="C2412" t="s">
        <v>1043</v>
      </c>
      <c r="D2412">
        <v>883</v>
      </c>
      <c r="E2412">
        <v>2039</v>
      </c>
      <c r="F2412">
        <v>0</v>
      </c>
      <c r="G2412">
        <v>80000</v>
      </c>
      <c r="H2412">
        <v>7.8</v>
      </c>
      <c r="I2412">
        <v>750</v>
      </c>
      <c r="J2412">
        <v>143</v>
      </c>
      <c r="K2412">
        <v>304360277</v>
      </c>
      <c r="L2412">
        <v>200000000</v>
      </c>
      <c r="M2412" s="2">
        <f>VLOOKUP(A2412,Sheet2!$A$1:G6136,2,0)</f>
        <v>41057</v>
      </c>
      <c r="N2412" t="str">
        <f>VLOOKUP(A2412,Sheet2!$A$1:G6136,3,0)</f>
        <v>Color</v>
      </c>
      <c r="O2412" t="str">
        <f>VLOOKUP(A2412,Sheet2!$A$1:G6136,4,0)</f>
        <v>Action</v>
      </c>
      <c r="P2412" t="str">
        <f>VLOOKUP(A2412,Sheet2!$A$1:G6136,5,0)</f>
        <v>English</v>
      </c>
      <c r="Q2412" t="str">
        <f>VLOOKUP(A2412,Sheet2!$A$1:G6136,6,0)</f>
        <v>UK</v>
      </c>
      <c r="R2412" t="str">
        <f>VLOOKUP(A2412,Sheet2!$A$1:G6136,7,0)</f>
        <v>PG-13</v>
      </c>
      <c r="S2412" t="str">
        <f>IF(Table1[[#This Row],[Language]]="English","English","Other language")</f>
        <v>English</v>
      </c>
      <c r="T2412">
        <f>Table1[[#This Row],[Gross Revenue]]-Table1[[#This Row],[Budget]]</f>
        <v>104360277</v>
      </c>
      <c r="U2412" s="1">
        <f>(Table1[[#This Row],[Gross Revenue]]/Table1[[#This Row],[Budget]])-1</f>
        <v>0.52180138500000006</v>
      </c>
      <c r="V2412" t="str">
        <f t="shared" si="74"/>
        <v>131-150 minutes</v>
      </c>
      <c r="W2412">
        <f>Table1[[#This Row],[Profit]]/Table1[[#This Row],[Budget]]</f>
        <v>0.52180138499999995</v>
      </c>
      <c r="X2412" s="22" t="str">
        <f>IF(L2412="","",
IF(L2412&lt;Predictability!$B$1,"Low",
IF(L2412&lt;=Predictability!$B$2,"Mid","High")))</f>
        <v>High</v>
      </c>
      <c r="Y2412" s="22">
        <f t="shared" si="75"/>
        <v>1</v>
      </c>
    </row>
    <row r="2413" spans="1:25" x14ac:dyDescent="0.2">
      <c r="A2413" t="s">
        <v>3426</v>
      </c>
      <c r="B2413" t="s">
        <v>321</v>
      </c>
      <c r="C2413" t="s">
        <v>322</v>
      </c>
      <c r="D2413">
        <v>929</v>
      </c>
      <c r="E2413">
        <v>3679</v>
      </c>
      <c r="F2413">
        <v>25</v>
      </c>
      <c r="G2413">
        <v>13000</v>
      </c>
      <c r="H2413">
        <v>4.4000000000000004</v>
      </c>
      <c r="I2413">
        <v>221</v>
      </c>
      <c r="J2413">
        <v>97</v>
      </c>
      <c r="K2413">
        <v>21371425</v>
      </c>
      <c r="L2413">
        <v>10000000</v>
      </c>
      <c r="M2413" s="2">
        <f>VLOOKUP(A2413,Sheet2!$A$1:G6137,2,0)</f>
        <v>40401</v>
      </c>
      <c r="N2413" t="str">
        <f>VLOOKUP(A2413,Sheet2!$A$1:G6137,3,0)</f>
        <v>Color</v>
      </c>
      <c r="O2413" t="str">
        <f>VLOOKUP(A2413,Sheet2!$A$1:G6137,4,0)</f>
        <v>Action</v>
      </c>
      <c r="P2413" t="str">
        <f>VLOOKUP(A2413,Sheet2!$A$1:G6137,5,0)</f>
        <v>English</v>
      </c>
      <c r="Q2413" t="str">
        <f>VLOOKUP(A2413,Sheet2!$A$1:G6137,6,0)</f>
        <v>USA</v>
      </c>
      <c r="R2413" t="str">
        <f>VLOOKUP(A2413,Sheet2!$A$1:G6137,7,0)</f>
        <v>PG-13</v>
      </c>
      <c r="S2413" t="str">
        <f>IF(Table1[[#This Row],[Language]]="English","English","Other language")</f>
        <v>English</v>
      </c>
      <c r="T2413">
        <f>Table1[[#This Row],[Gross Revenue]]-Table1[[#This Row],[Budget]]</f>
        <v>11371425</v>
      </c>
      <c r="U2413" s="1">
        <f>(Table1[[#This Row],[Gross Revenue]]/Table1[[#This Row],[Budget]])-1</f>
        <v>1.1371424999999999</v>
      </c>
      <c r="V2413" t="str">
        <f t="shared" si="74"/>
        <v>90-110 minutes</v>
      </c>
      <c r="W2413">
        <f>Table1[[#This Row],[Profit]]/Table1[[#This Row],[Budget]]</f>
        <v>1.1371424999999999</v>
      </c>
      <c r="X2413" s="22" t="str">
        <f>IF(L2413="","",
IF(L2413&lt;Predictability!$B$1,"Low",
IF(L2413&lt;=Predictability!$B$2,"Mid","High")))</f>
        <v>Mid</v>
      </c>
      <c r="Y2413" s="22">
        <f t="shared" si="75"/>
        <v>1</v>
      </c>
    </row>
    <row r="2414" spans="1:25" x14ac:dyDescent="0.2">
      <c r="A2414" t="s">
        <v>6020</v>
      </c>
      <c r="B2414" t="s">
        <v>2678</v>
      </c>
      <c r="C2414" t="s">
        <v>1461</v>
      </c>
      <c r="D2414">
        <v>5</v>
      </c>
      <c r="E2414">
        <v>5</v>
      </c>
      <c r="F2414">
        <v>0</v>
      </c>
      <c r="G2414">
        <v>2000</v>
      </c>
      <c r="H2414">
        <v>7.1</v>
      </c>
      <c r="I2414">
        <v>61</v>
      </c>
      <c r="J2414">
        <v>100</v>
      </c>
      <c r="K2414">
        <v>1227508</v>
      </c>
      <c r="L2414">
        <v>23000</v>
      </c>
      <c r="M2414" s="2">
        <f>VLOOKUP(A2414,Sheet2!$A$1:G6138,2,0)</f>
        <v>33448</v>
      </c>
      <c r="N2414" t="str">
        <f>VLOOKUP(A2414,Sheet2!$A$1:G6138,3,0)</f>
        <v>Black and White</v>
      </c>
      <c r="O2414" t="str">
        <f>VLOOKUP(A2414,Sheet2!$A$1:G6138,4,0)</f>
        <v>Comedy</v>
      </c>
      <c r="P2414" t="str">
        <f>VLOOKUP(A2414,Sheet2!$A$1:G6138,5,0)</f>
        <v>English</v>
      </c>
      <c r="Q2414" t="str">
        <f>VLOOKUP(A2414,Sheet2!$A$1:G6138,6,0)</f>
        <v>USA</v>
      </c>
      <c r="R2414" t="str">
        <f>VLOOKUP(A2414,Sheet2!$A$1:G6138,7,0)</f>
        <v>R</v>
      </c>
      <c r="S2414" t="str">
        <f>IF(Table1[[#This Row],[Language]]="English","English","Other language")</f>
        <v>English</v>
      </c>
      <c r="T2414">
        <f>Table1[[#This Row],[Gross Revenue]]-Table1[[#This Row],[Budget]]</f>
        <v>1204508</v>
      </c>
      <c r="U2414" s="1">
        <f>(Table1[[#This Row],[Gross Revenue]]/Table1[[#This Row],[Budget]])-1</f>
        <v>52.369913043478263</v>
      </c>
      <c r="V2414" t="str">
        <f t="shared" si="74"/>
        <v>90-110 minutes</v>
      </c>
      <c r="W2414">
        <f>Table1[[#This Row],[Profit]]/Table1[[#This Row],[Budget]]</f>
        <v>52.369913043478263</v>
      </c>
      <c r="X2414" s="22" t="str">
        <f>IF(L2414="","",
IF(L2414&lt;Predictability!$B$1,"Low",
IF(L2414&lt;=Predictability!$B$2,"Mid","High")))</f>
        <v>Low</v>
      </c>
      <c r="Y2414" s="22">
        <f t="shared" si="75"/>
        <v>1</v>
      </c>
    </row>
    <row r="2415" spans="1:25" x14ac:dyDescent="0.2">
      <c r="A2415" t="s">
        <v>3724</v>
      </c>
      <c r="B2415" t="s">
        <v>781</v>
      </c>
      <c r="C2415" t="s">
        <v>782</v>
      </c>
      <c r="D2415">
        <v>960</v>
      </c>
      <c r="E2415">
        <v>2415</v>
      </c>
      <c r="F2415">
        <v>4</v>
      </c>
      <c r="G2415">
        <v>405</v>
      </c>
      <c r="H2415">
        <v>5.3</v>
      </c>
      <c r="I2415">
        <v>66</v>
      </c>
      <c r="J2415">
        <v>86</v>
      </c>
      <c r="K2415">
        <v>4814244</v>
      </c>
      <c r="L2415">
        <v>11000000</v>
      </c>
      <c r="M2415" s="2">
        <f>VLOOKUP(A2415,Sheet2!$A$1:G6139,2,0)</f>
        <v>37311</v>
      </c>
      <c r="N2415" t="str">
        <f>VLOOKUP(A2415,Sheet2!$A$1:G6139,3,0)</f>
        <v>Color</v>
      </c>
      <c r="O2415" t="str">
        <f>VLOOKUP(A2415,Sheet2!$A$1:G6139,4,0)</f>
        <v>Comedy</v>
      </c>
      <c r="P2415" t="str">
        <f>VLOOKUP(A2415,Sheet2!$A$1:G6139,5,0)</f>
        <v>English</v>
      </c>
      <c r="Q2415" t="str">
        <f>VLOOKUP(A2415,Sheet2!$A$1:G6139,6,0)</f>
        <v>Canada</v>
      </c>
      <c r="R2415" t="str">
        <f>VLOOKUP(A2415,Sheet2!$A$1:G6139,7,0)</f>
        <v>R</v>
      </c>
      <c r="S2415" t="str">
        <f>IF(Table1[[#This Row],[Language]]="English","English","Other language")</f>
        <v>English</v>
      </c>
      <c r="T2415">
        <f>Table1[[#This Row],[Gross Revenue]]-Table1[[#This Row],[Budget]]</f>
        <v>-6185756</v>
      </c>
      <c r="U2415" s="1">
        <f>(Table1[[#This Row],[Gross Revenue]]/Table1[[#This Row],[Budget]])-1</f>
        <v>-0.56234145454545459</v>
      </c>
      <c r="V2415" t="str">
        <f t="shared" si="74"/>
        <v>&lt;90 minutes</v>
      </c>
      <c r="W2415">
        <f>Table1[[#This Row],[Profit]]/Table1[[#This Row],[Budget]]</f>
        <v>-0.56234145454545459</v>
      </c>
      <c r="X2415" s="22" t="str">
        <f>IF(L2415="","",
IF(L2415&lt;Predictability!$B$1,"Low",
IF(L2415&lt;=Predictability!$B$2,"Mid","High")))</f>
        <v>Mid</v>
      </c>
      <c r="Y2415" s="22">
        <f t="shared" si="75"/>
        <v>0</v>
      </c>
    </row>
    <row r="2416" spans="1:25" x14ac:dyDescent="0.2">
      <c r="A2416" t="s">
        <v>6076</v>
      </c>
      <c r="B2416" t="s">
        <v>2722</v>
      </c>
      <c r="C2416" t="s">
        <v>2723</v>
      </c>
      <c r="D2416">
        <v>245</v>
      </c>
      <c r="E2416">
        <v>295</v>
      </c>
      <c r="F2416">
        <v>12</v>
      </c>
      <c r="G2416">
        <v>603</v>
      </c>
      <c r="H2416">
        <v>7.2</v>
      </c>
      <c r="I2416">
        <v>16</v>
      </c>
      <c r="J2416">
        <v>100</v>
      </c>
      <c r="K2416">
        <v>982214</v>
      </c>
      <c r="L2416">
        <v>1000000</v>
      </c>
      <c r="M2416" s="2">
        <f>VLOOKUP(A2416,Sheet2!$A$1:G6140,2,0)</f>
        <v>35884</v>
      </c>
      <c r="N2416" t="str">
        <f>VLOOKUP(A2416,Sheet2!$A$1:G6140,3,0)</f>
        <v>Color</v>
      </c>
      <c r="O2416" t="str">
        <f>VLOOKUP(A2416,Sheet2!$A$1:G6140,4,0)</f>
        <v>Drama</v>
      </c>
      <c r="P2416" t="str">
        <f>VLOOKUP(A2416,Sheet2!$A$1:G6140,5,0)</f>
        <v>English</v>
      </c>
      <c r="Q2416" t="str">
        <f>VLOOKUP(A2416,Sheet2!$A$1:G6140,6,0)</f>
        <v>USA</v>
      </c>
      <c r="R2416" t="str">
        <f>VLOOKUP(A2416,Sheet2!$A$1:G6140,7,0)</f>
        <v>R</v>
      </c>
      <c r="S2416" t="str">
        <f>IF(Table1[[#This Row],[Language]]="English","English","Other language")</f>
        <v>English</v>
      </c>
      <c r="T2416">
        <f>Table1[[#This Row],[Gross Revenue]]-Table1[[#This Row],[Budget]]</f>
        <v>-17786</v>
      </c>
      <c r="U2416" s="1">
        <f>(Table1[[#This Row],[Gross Revenue]]/Table1[[#This Row],[Budget]])-1</f>
        <v>-1.7785999999999969E-2</v>
      </c>
      <c r="V2416" t="str">
        <f t="shared" si="74"/>
        <v>90-110 minutes</v>
      </c>
      <c r="W2416">
        <f>Table1[[#This Row],[Profit]]/Table1[[#This Row],[Budget]]</f>
        <v>-1.7786E-2</v>
      </c>
      <c r="X2416" s="22" t="str">
        <f>IF(L2416="","",
IF(L2416&lt;Predictability!$B$1,"Low",
IF(L2416&lt;=Predictability!$B$2,"Mid","High")))</f>
        <v>Low</v>
      </c>
      <c r="Y2416" s="22">
        <f t="shared" si="75"/>
        <v>0</v>
      </c>
    </row>
    <row r="2417" spans="1:25" x14ac:dyDescent="0.2">
      <c r="A2417" t="s">
        <v>4198</v>
      </c>
      <c r="B2417" t="s">
        <v>1320</v>
      </c>
      <c r="C2417" t="s">
        <v>1321</v>
      </c>
      <c r="D2417">
        <v>426</v>
      </c>
      <c r="E2417">
        <v>862</v>
      </c>
      <c r="F2417">
        <v>8</v>
      </c>
      <c r="G2417">
        <v>0</v>
      </c>
      <c r="H2417">
        <v>5.9</v>
      </c>
      <c r="I2417">
        <v>47</v>
      </c>
      <c r="J2417">
        <v>90</v>
      </c>
      <c r="K2417">
        <v>75727</v>
      </c>
      <c r="L2417">
        <v>2500000</v>
      </c>
      <c r="M2417" s="2">
        <f>VLOOKUP(A2417,Sheet2!$A$1:G6141,2,0)</f>
        <v>39608</v>
      </c>
      <c r="N2417" t="str">
        <f>VLOOKUP(A2417,Sheet2!$A$1:G6141,3,0)</f>
        <v>Color</v>
      </c>
      <c r="O2417" t="str">
        <f>VLOOKUP(A2417,Sheet2!$A$1:G6141,4,0)</f>
        <v>Drama</v>
      </c>
      <c r="P2417" t="str">
        <f>VLOOKUP(A2417,Sheet2!$A$1:G6141,5,0)</f>
        <v>Spanish</v>
      </c>
      <c r="Q2417" t="str">
        <f>VLOOKUP(A2417,Sheet2!$A$1:G6141,6,0)</f>
        <v>USA</v>
      </c>
      <c r="R2417" t="str">
        <f>VLOOKUP(A2417,Sheet2!$A$1:G6141,7,0)</f>
        <v>PG-13</v>
      </c>
      <c r="S2417" t="str">
        <f>IF(Table1[[#This Row],[Language]]="English","English","Other language")</f>
        <v>Other language</v>
      </c>
      <c r="T2417">
        <f>Table1[[#This Row],[Gross Revenue]]-Table1[[#This Row],[Budget]]</f>
        <v>-2424273</v>
      </c>
      <c r="U2417" s="1">
        <f>(Table1[[#This Row],[Gross Revenue]]/Table1[[#This Row],[Budget]])-1</f>
        <v>-0.96970920000000005</v>
      </c>
      <c r="V2417" t="str">
        <f t="shared" si="74"/>
        <v>90-110 minutes</v>
      </c>
      <c r="W2417">
        <f>Table1[[#This Row],[Profit]]/Table1[[#This Row],[Budget]]</f>
        <v>-0.96970920000000005</v>
      </c>
      <c r="X2417" s="22" t="str">
        <f>IF(L2417="","",
IF(L2417&lt;Predictability!$B$1,"Low",
IF(L2417&lt;=Predictability!$B$2,"Mid","High")))</f>
        <v>Low</v>
      </c>
      <c r="Y2417" s="22">
        <f t="shared" si="75"/>
        <v>0</v>
      </c>
    </row>
    <row r="2418" spans="1:25" x14ac:dyDescent="0.2">
      <c r="A2418" t="s">
        <v>4769</v>
      </c>
      <c r="B2418" t="s">
        <v>211</v>
      </c>
      <c r="C2418" t="s">
        <v>455</v>
      </c>
      <c r="D2418">
        <v>22000</v>
      </c>
      <c r="E2418">
        <v>37076</v>
      </c>
      <c r="F2418">
        <v>272</v>
      </c>
      <c r="G2418">
        <v>0</v>
      </c>
      <c r="H2418">
        <v>7.5</v>
      </c>
      <c r="I2418">
        <v>73</v>
      </c>
      <c r="J2418">
        <v>147</v>
      </c>
      <c r="K2418">
        <v>53300852</v>
      </c>
      <c r="L2418">
        <v>44000000</v>
      </c>
      <c r="M2418" s="2">
        <f>VLOOKUP(A2418,Sheet2!$A$1:G6142,2,0)</f>
        <v>35328</v>
      </c>
      <c r="N2418" t="str">
        <f>VLOOKUP(A2418,Sheet2!$A$1:G6142,3,0)</f>
        <v>Black and White</v>
      </c>
      <c r="O2418" t="str">
        <f>VLOOKUP(A2418,Sheet2!$A$1:G6142,4,0)</f>
        <v>Crime</v>
      </c>
      <c r="P2418" t="str">
        <f>VLOOKUP(A2418,Sheet2!$A$1:G6142,5,0)</f>
        <v>English</v>
      </c>
      <c r="Q2418" t="str">
        <f>VLOOKUP(A2418,Sheet2!$A$1:G6142,6,0)</f>
        <v>USA</v>
      </c>
      <c r="R2418" t="str">
        <f>VLOOKUP(A2418,Sheet2!$A$1:G6142,7,0)</f>
        <v>R</v>
      </c>
      <c r="S2418" t="str">
        <f>IF(Table1[[#This Row],[Language]]="English","English","Other language")</f>
        <v>English</v>
      </c>
      <c r="T2418">
        <f>Table1[[#This Row],[Gross Revenue]]-Table1[[#This Row],[Budget]]</f>
        <v>9300852</v>
      </c>
      <c r="U2418" s="1">
        <f>(Table1[[#This Row],[Gross Revenue]]/Table1[[#This Row],[Budget]])-1</f>
        <v>0.2113830000000001</v>
      </c>
      <c r="V2418" t="str">
        <f t="shared" si="74"/>
        <v>131-150 minutes</v>
      </c>
      <c r="W2418">
        <f>Table1[[#This Row],[Profit]]/Table1[[#This Row],[Budget]]</f>
        <v>0.21138299999999999</v>
      </c>
      <c r="X2418" s="22" t="str">
        <f>IF(L2418="","",
IF(L2418&lt;Predictability!$B$1,"Low",
IF(L2418&lt;=Predictability!$B$2,"Mid","High")))</f>
        <v>Mid</v>
      </c>
      <c r="Y2418" s="22">
        <f t="shared" si="75"/>
        <v>0</v>
      </c>
    </row>
    <row r="2419" spans="1:25" x14ac:dyDescent="0.2">
      <c r="A2419" t="s">
        <v>3744</v>
      </c>
      <c r="B2419" t="s">
        <v>805</v>
      </c>
      <c r="C2419" t="s">
        <v>806</v>
      </c>
      <c r="D2419">
        <v>7000</v>
      </c>
      <c r="E2419">
        <v>13626</v>
      </c>
      <c r="F2419">
        <v>18</v>
      </c>
      <c r="G2419">
        <v>0</v>
      </c>
      <c r="H2419">
        <v>5.3</v>
      </c>
      <c r="I2419">
        <v>52</v>
      </c>
      <c r="J2419">
        <v>89</v>
      </c>
      <c r="K2419">
        <v>8070311</v>
      </c>
      <c r="L2419">
        <v>10000000</v>
      </c>
      <c r="M2419" s="2">
        <f>VLOOKUP(A2419,Sheet2!$A$1:G6143,2,0)</f>
        <v>38151</v>
      </c>
      <c r="N2419" t="str">
        <f>VLOOKUP(A2419,Sheet2!$A$1:G6143,3,0)</f>
        <v>Color</v>
      </c>
      <c r="O2419" t="str">
        <f>VLOOKUP(A2419,Sheet2!$A$1:G6143,4,0)</f>
        <v>Comedy</v>
      </c>
      <c r="P2419" t="str">
        <f>VLOOKUP(A2419,Sheet2!$A$1:G6143,5,0)</f>
        <v>English</v>
      </c>
      <c r="Q2419" t="str">
        <f>VLOOKUP(A2419,Sheet2!$A$1:G6143,6,0)</f>
        <v>USA</v>
      </c>
      <c r="R2419" t="str">
        <f>VLOOKUP(A2419,Sheet2!$A$1:G6143,7,0)</f>
        <v>PG</v>
      </c>
      <c r="S2419" t="str">
        <f>IF(Table1[[#This Row],[Language]]="English","English","Other language")</f>
        <v>English</v>
      </c>
      <c r="T2419">
        <f>Table1[[#This Row],[Gross Revenue]]-Table1[[#This Row],[Budget]]</f>
        <v>-1929689</v>
      </c>
      <c r="U2419" s="1">
        <f>(Table1[[#This Row],[Gross Revenue]]/Table1[[#This Row],[Budget]])-1</f>
        <v>-0.1929689</v>
      </c>
      <c r="V2419" t="str">
        <f t="shared" si="74"/>
        <v>&lt;90 minutes</v>
      </c>
      <c r="W2419">
        <f>Table1[[#This Row],[Profit]]/Table1[[#This Row],[Budget]]</f>
        <v>-0.1929689</v>
      </c>
      <c r="X2419" s="22" t="str">
        <f>IF(L2419="","",
IF(L2419&lt;Predictability!$B$1,"Low",
IF(L2419&lt;=Predictability!$B$2,"Mid","High")))</f>
        <v>Mid</v>
      </c>
      <c r="Y2419" s="22">
        <f t="shared" si="75"/>
        <v>0</v>
      </c>
    </row>
    <row r="2420" spans="1:25" x14ac:dyDescent="0.2">
      <c r="A2420" t="s">
        <v>5543</v>
      </c>
      <c r="B2420" t="s">
        <v>1265</v>
      </c>
      <c r="C2420" t="s">
        <v>1359</v>
      </c>
      <c r="D2420">
        <v>711</v>
      </c>
      <c r="E2420">
        <v>1462</v>
      </c>
      <c r="F2420">
        <v>29</v>
      </c>
      <c r="G2420">
        <v>0</v>
      </c>
      <c r="H2420">
        <v>6.8</v>
      </c>
      <c r="I2420">
        <v>88</v>
      </c>
      <c r="J2420">
        <v>99</v>
      </c>
      <c r="K2420">
        <v>11883495</v>
      </c>
      <c r="L2420">
        <v>9000000</v>
      </c>
      <c r="M2420" s="2">
        <f>VLOOKUP(A2420,Sheet2!$A$1:G6144,2,0)</f>
        <v>35911</v>
      </c>
      <c r="N2420" t="str">
        <f>VLOOKUP(A2420,Sheet2!$A$1:G6144,3,0)</f>
        <v>Color</v>
      </c>
      <c r="O2420" t="str">
        <f>VLOOKUP(A2420,Sheet2!$A$1:G6144,4,0)</f>
        <v>Comedy</v>
      </c>
      <c r="P2420" t="str">
        <f>VLOOKUP(A2420,Sheet2!$A$1:G6144,5,0)</f>
        <v>English</v>
      </c>
      <c r="Q2420" t="str">
        <f>VLOOKUP(A2420,Sheet2!$A$1:G6144,6,0)</f>
        <v>UK</v>
      </c>
      <c r="R2420" t="str">
        <f>VLOOKUP(A2420,Sheet2!$A$1:G6144,7,0)</f>
        <v>R</v>
      </c>
      <c r="S2420" t="str">
        <f>IF(Table1[[#This Row],[Language]]="English","English","Other language")</f>
        <v>English</v>
      </c>
      <c r="T2420">
        <f>Table1[[#This Row],[Gross Revenue]]-Table1[[#This Row],[Budget]]</f>
        <v>2883495</v>
      </c>
      <c r="U2420" s="1">
        <f>(Table1[[#This Row],[Gross Revenue]]/Table1[[#This Row],[Budget]])-1</f>
        <v>0.32038833333333328</v>
      </c>
      <c r="V2420" t="str">
        <f t="shared" si="74"/>
        <v>90-110 minutes</v>
      </c>
      <c r="W2420">
        <f>Table1[[#This Row],[Profit]]/Table1[[#This Row],[Budget]]</f>
        <v>0.32038833333333333</v>
      </c>
      <c r="X2420" s="22" t="str">
        <f>IF(L2420="","",
IF(L2420&lt;Predictability!$B$1,"Low",
IF(L2420&lt;=Predictability!$B$2,"Mid","High")))</f>
        <v>Mid</v>
      </c>
      <c r="Y2420" s="22">
        <f t="shared" si="75"/>
        <v>0</v>
      </c>
    </row>
    <row r="2421" spans="1:25" x14ac:dyDescent="0.2">
      <c r="A2421" t="s">
        <v>6871</v>
      </c>
      <c r="B2421" t="s">
        <v>1344</v>
      </c>
      <c r="C2421" t="s">
        <v>1242</v>
      </c>
      <c r="D2421">
        <v>3000</v>
      </c>
      <c r="E2421">
        <v>3967</v>
      </c>
      <c r="F2421">
        <v>0</v>
      </c>
      <c r="G2421">
        <v>0</v>
      </c>
      <c r="H2421">
        <v>8</v>
      </c>
      <c r="I2421">
        <v>104</v>
      </c>
      <c r="J2421">
        <v>148</v>
      </c>
      <c r="K2421">
        <v>24475416</v>
      </c>
      <c r="L2421">
        <v>890000</v>
      </c>
      <c r="M2421" s="2">
        <f>VLOOKUP(A2421,Sheet2!$A$1:G6145,2,0)</f>
        <v>35330</v>
      </c>
      <c r="N2421" t="str">
        <f>VLOOKUP(A2421,Sheet2!$A$1:G6145,3,0)</f>
        <v>Color</v>
      </c>
      <c r="O2421" t="str">
        <f>VLOOKUP(A2421,Sheet2!$A$1:G6145,4,0)</f>
        <v>Drama</v>
      </c>
      <c r="P2421" t="str">
        <f>VLOOKUP(A2421,Sheet2!$A$1:G6145,5,0)</f>
        <v>English</v>
      </c>
      <c r="Q2421" t="str">
        <f>VLOOKUP(A2421,Sheet2!$A$1:G6145,6,0)</f>
        <v>USA</v>
      </c>
      <c r="R2421" t="str">
        <f>VLOOKUP(A2421,Sheet2!$A$1:G6145,7,0)</f>
        <v>R</v>
      </c>
      <c r="S2421" t="str">
        <f>IF(Table1[[#This Row],[Language]]="English","English","Other language")</f>
        <v>English</v>
      </c>
      <c r="T2421">
        <f>Table1[[#This Row],[Gross Revenue]]-Table1[[#This Row],[Budget]]</f>
        <v>23585416</v>
      </c>
      <c r="U2421" s="1">
        <f>(Table1[[#This Row],[Gross Revenue]]/Table1[[#This Row],[Budget]])-1</f>
        <v>26.500467415730338</v>
      </c>
      <c r="V2421" t="str">
        <f t="shared" si="74"/>
        <v>131-150 minutes</v>
      </c>
      <c r="W2421">
        <f>Table1[[#This Row],[Profit]]/Table1[[#This Row],[Budget]]</f>
        <v>26.500467415730338</v>
      </c>
      <c r="X2421" s="22" t="str">
        <f>IF(L2421="","",
IF(L2421&lt;Predictability!$B$1,"Low",
IF(L2421&lt;=Predictability!$B$2,"Mid","High")))</f>
        <v>Low</v>
      </c>
      <c r="Y2421" s="22">
        <f t="shared" si="75"/>
        <v>1</v>
      </c>
    </row>
    <row r="2422" spans="1:25" x14ac:dyDescent="0.2">
      <c r="A2422" t="s">
        <v>5020</v>
      </c>
      <c r="B2422" t="s">
        <v>2018</v>
      </c>
      <c r="C2422" t="s">
        <v>2019</v>
      </c>
      <c r="D2422">
        <v>499</v>
      </c>
      <c r="E2422">
        <v>1120</v>
      </c>
      <c r="F2422">
        <v>571</v>
      </c>
      <c r="G2422">
        <v>0</v>
      </c>
      <c r="H2422">
        <v>6.5</v>
      </c>
      <c r="I2422">
        <v>251</v>
      </c>
      <c r="J2422">
        <v>95</v>
      </c>
      <c r="K2422">
        <v>7774730</v>
      </c>
      <c r="L2422">
        <v>15500000</v>
      </c>
      <c r="M2422" s="2">
        <f>VLOOKUP(A2422,Sheet2!$A$1:G6146,2,0)</f>
        <v>38961</v>
      </c>
      <c r="N2422" t="str">
        <f>VLOOKUP(A2422,Sheet2!$A$1:G6146,3,0)</f>
        <v>Color</v>
      </c>
      <c r="O2422" t="str">
        <f>VLOOKUP(A2422,Sheet2!$A$1:G6146,4,0)</f>
        <v>Comedy</v>
      </c>
      <c r="P2422" t="str">
        <f>VLOOKUP(A2422,Sheet2!$A$1:G6146,5,0)</f>
        <v>English</v>
      </c>
      <c r="Q2422" t="str">
        <f>VLOOKUP(A2422,Sheet2!$A$1:G6146,6,0)</f>
        <v>Canada</v>
      </c>
      <c r="R2422" t="str">
        <f>VLOOKUP(A2422,Sheet2!$A$1:G6146,7,0)</f>
        <v>R</v>
      </c>
      <c r="S2422" t="str">
        <f>IF(Table1[[#This Row],[Language]]="English","English","Other language")</f>
        <v>English</v>
      </c>
      <c r="T2422">
        <f>Table1[[#This Row],[Gross Revenue]]-Table1[[#This Row],[Budget]]</f>
        <v>-7725270</v>
      </c>
      <c r="U2422" s="1">
        <f>(Table1[[#This Row],[Gross Revenue]]/Table1[[#This Row],[Budget]])-1</f>
        <v>-0.49840451612903225</v>
      </c>
      <c r="V2422" t="str">
        <f t="shared" si="74"/>
        <v>90-110 minutes</v>
      </c>
      <c r="W2422">
        <f>Table1[[#This Row],[Profit]]/Table1[[#This Row],[Budget]]</f>
        <v>-0.49840451612903225</v>
      </c>
      <c r="X2422" s="22" t="str">
        <f>IF(L2422="","",
IF(L2422&lt;Predictability!$B$1,"Low",
IF(L2422&lt;=Predictability!$B$2,"Mid","High")))</f>
        <v>Mid</v>
      </c>
      <c r="Y2422" s="22">
        <f t="shared" si="75"/>
        <v>0</v>
      </c>
    </row>
    <row r="2423" spans="1:25" x14ac:dyDescent="0.2">
      <c r="A2423" t="s">
        <v>4200</v>
      </c>
      <c r="B2423" t="s">
        <v>1323</v>
      </c>
      <c r="C2423" t="s">
        <v>1324</v>
      </c>
      <c r="D2423">
        <v>1000</v>
      </c>
      <c r="E2423">
        <v>4329</v>
      </c>
      <c r="F2423">
        <v>7</v>
      </c>
      <c r="G2423">
        <v>191</v>
      </c>
      <c r="H2423">
        <v>5.9</v>
      </c>
      <c r="I2423">
        <v>40</v>
      </c>
      <c r="J2423">
        <v>93</v>
      </c>
      <c r="K2423">
        <v>1181197</v>
      </c>
      <c r="L2423">
        <v>15500000</v>
      </c>
      <c r="M2423" s="2">
        <f>VLOOKUP(A2423,Sheet2!$A$1:G6147,2,0)</f>
        <v>38376</v>
      </c>
      <c r="N2423" t="str">
        <f>VLOOKUP(A2423,Sheet2!$A$1:G6147,3,0)</f>
        <v>Color</v>
      </c>
      <c r="O2423" t="str">
        <f>VLOOKUP(A2423,Sheet2!$A$1:G6147,4,0)</f>
        <v>Drama</v>
      </c>
      <c r="P2423" t="str">
        <f>VLOOKUP(A2423,Sheet2!$A$1:G6147,5,0)</f>
        <v>English</v>
      </c>
      <c r="Q2423" t="str">
        <f>VLOOKUP(A2423,Sheet2!$A$1:G6147,6,0)</f>
        <v>USA</v>
      </c>
      <c r="R2423" t="str">
        <f>VLOOKUP(A2423,Sheet2!$A$1:G6147,7,0)</f>
        <v>R</v>
      </c>
      <c r="S2423" t="str">
        <f>IF(Table1[[#This Row],[Language]]="English","English","Other language")</f>
        <v>English</v>
      </c>
      <c r="T2423">
        <f>Table1[[#This Row],[Gross Revenue]]-Table1[[#This Row],[Budget]]</f>
        <v>-14318803</v>
      </c>
      <c r="U2423" s="1">
        <f>(Table1[[#This Row],[Gross Revenue]]/Table1[[#This Row],[Budget]])-1</f>
        <v>-0.92379374193548391</v>
      </c>
      <c r="V2423" t="str">
        <f t="shared" si="74"/>
        <v>90-110 minutes</v>
      </c>
      <c r="W2423">
        <f>Table1[[#This Row],[Profit]]/Table1[[#This Row],[Budget]]</f>
        <v>-0.92379374193548391</v>
      </c>
      <c r="X2423" s="22" t="str">
        <f>IF(L2423="","",
IF(L2423&lt;Predictability!$B$1,"Low",
IF(L2423&lt;=Predictability!$B$2,"Mid","High")))</f>
        <v>Mid</v>
      </c>
      <c r="Y2423" s="22">
        <f t="shared" si="75"/>
        <v>0</v>
      </c>
    </row>
    <row r="2424" spans="1:25" x14ac:dyDescent="0.2">
      <c r="A2424" t="s">
        <v>6866</v>
      </c>
      <c r="B2424" t="s">
        <v>3162</v>
      </c>
      <c r="C2424" t="s">
        <v>2160</v>
      </c>
      <c r="D2424">
        <v>668</v>
      </c>
      <c r="E2424">
        <v>820</v>
      </c>
      <c r="F2424">
        <v>0</v>
      </c>
      <c r="G2424">
        <v>13000</v>
      </c>
      <c r="H2424">
        <v>8</v>
      </c>
      <c r="I2424">
        <v>418</v>
      </c>
      <c r="J2424">
        <v>120</v>
      </c>
      <c r="K2424">
        <v>141319195</v>
      </c>
      <c r="L2424">
        <v>15000000</v>
      </c>
      <c r="M2424" s="2">
        <f>VLOOKUP(A2424,Sheet2!$A$1:G6148,2,0)</f>
        <v>39570</v>
      </c>
      <c r="N2424" t="str">
        <f>VLOOKUP(A2424,Sheet2!$A$1:G6148,3,0)</f>
        <v>Color</v>
      </c>
      <c r="O2424" t="str">
        <f>VLOOKUP(A2424,Sheet2!$A$1:G6148,4,0)</f>
        <v>Drama</v>
      </c>
      <c r="P2424" t="str">
        <f>VLOOKUP(A2424,Sheet2!$A$1:G6148,5,0)</f>
        <v>English</v>
      </c>
      <c r="Q2424" t="str">
        <f>VLOOKUP(A2424,Sheet2!$A$1:G6148,6,0)</f>
        <v>UK</v>
      </c>
      <c r="R2424" t="str">
        <f>VLOOKUP(A2424,Sheet2!$A$1:G6148,7,0)</f>
        <v>R</v>
      </c>
      <c r="S2424" t="str">
        <f>IF(Table1[[#This Row],[Language]]="English","English","Other language")</f>
        <v>English</v>
      </c>
      <c r="T2424">
        <f>Table1[[#This Row],[Gross Revenue]]-Table1[[#This Row],[Budget]]</f>
        <v>126319195</v>
      </c>
      <c r="U2424" s="1">
        <f>(Table1[[#This Row],[Gross Revenue]]/Table1[[#This Row],[Budget]])-1</f>
        <v>8.4212796666666669</v>
      </c>
      <c r="V2424" t="str">
        <f t="shared" si="74"/>
        <v>111-130 minutes</v>
      </c>
      <c r="W2424">
        <f>Table1[[#This Row],[Profit]]/Table1[[#This Row],[Budget]]</f>
        <v>8.4212796666666669</v>
      </c>
      <c r="X2424" s="22" t="str">
        <f>IF(L2424="","",
IF(L2424&lt;Predictability!$B$1,"Low",
IF(L2424&lt;=Predictability!$B$2,"Mid","High")))</f>
        <v>Mid</v>
      </c>
      <c r="Y2424" s="22">
        <f t="shared" si="75"/>
        <v>1</v>
      </c>
    </row>
    <row r="2425" spans="1:25" x14ac:dyDescent="0.2">
      <c r="A2425" t="s">
        <v>5222</v>
      </c>
      <c r="B2425" t="s">
        <v>733</v>
      </c>
      <c r="C2425" t="s">
        <v>2169</v>
      </c>
      <c r="D2425">
        <v>1000</v>
      </c>
      <c r="E2425">
        <v>2691</v>
      </c>
      <c r="F2425">
        <v>84</v>
      </c>
      <c r="G2425">
        <v>462</v>
      </c>
      <c r="H2425">
        <v>6.6</v>
      </c>
      <c r="I2425">
        <v>60</v>
      </c>
      <c r="J2425">
        <v>91</v>
      </c>
      <c r="K2425">
        <v>5480318</v>
      </c>
      <c r="L2425">
        <v>5000000</v>
      </c>
      <c r="M2425" s="2">
        <f>VLOOKUP(A2425,Sheet2!$A$1:G6149,2,0)</f>
        <v>36157</v>
      </c>
      <c r="N2425" t="str">
        <f>VLOOKUP(A2425,Sheet2!$A$1:G6149,3,0)</f>
        <v>Color</v>
      </c>
      <c r="O2425" t="str">
        <f>VLOOKUP(A2425,Sheet2!$A$1:G6149,4,0)</f>
        <v>Comedy</v>
      </c>
      <c r="P2425" t="str">
        <f>VLOOKUP(A2425,Sheet2!$A$1:G6149,5,0)</f>
        <v>English</v>
      </c>
      <c r="Q2425" t="str">
        <f>VLOOKUP(A2425,Sheet2!$A$1:G6149,6,0)</f>
        <v>USA</v>
      </c>
      <c r="R2425" t="str">
        <f>VLOOKUP(A2425,Sheet2!$A$1:G6149,7,0)</f>
        <v>R</v>
      </c>
      <c r="S2425" t="str">
        <f>IF(Table1[[#This Row],[Language]]="English","English","Other language")</f>
        <v>English</v>
      </c>
      <c r="T2425">
        <f>Table1[[#This Row],[Gross Revenue]]-Table1[[#This Row],[Budget]]</f>
        <v>480318</v>
      </c>
      <c r="U2425" s="1">
        <f>(Table1[[#This Row],[Gross Revenue]]/Table1[[#This Row],[Budget]])-1</f>
        <v>9.6063599999999916E-2</v>
      </c>
      <c r="V2425" t="str">
        <f t="shared" si="74"/>
        <v>90-110 minutes</v>
      </c>
      <c r="W2425">
        <f>Table1[[#This Row],[Profit]]/Table1[[#This Row],[Budget]]</f>
        <v>9.6063599999999999E-2</v>
      </c>
      <c r="X2425" s="22" t="str">
        <f>IF(L2425="","",
IF(L2425&lt;Predictability!$B$1,"Low",
IF(L2425&lt;=Predictability!$B$2,"Mid","High")))</f>
        <v>Low</v>
      </c>
      <c r="Y2425" s="22">
        <f t="shared" si="75"/>
        <v>0</v>
      </c>
    </row>
    <row r="2426" spans="1:25" x14ac:dyDescent="0.2">
      <c r="A2426" t="s">
        <v>4500</v>
      </c>
      <c r="B2426" t="s">
        <v>765</v>
      </c>
      <c r="C2426" t="s">
        <v>1144</v>
      </c>
      <c r="D2426">
        <v>4000</v>
      </c>
      <c r="E2426">
        <v>8610</v>
      </c>
      <c r="F2426">
        <v>287</v>
      </c>
      <c r="G2426">
        <v>0</v>
      </c>
      <c r="H2426">
        <v>6.1</v>
      </c>
      <c r="I2426">
        <v>100</v>
      </c>
      <c r="J2426">
        <v>108</v>
      </c>
      <c r="K2426">
        <v>53955614</v>
      </c>
      <c r="L2426">
        <v>40000000</v>
      </c>
      <c r="M2426" s="2">
        <f>VLOOKUP(A2426,Sheet2!$A$1:G6150,2,0)</f>
        <v>35861</v>
      </c>
      <c r="N2426" t="str">
        <f>VLOOKUP(A2426,Sheet2!$A$1:G6150,3,0)</f>
        <v>Color</v>
      </c>
      <c r="O2426" t="str">
        <f>VLOOKUP(A2426,Sheet2!$A$1:G6150,4,0)</f>
        <v>Action</v>
      </c>
      <c r="P2426" t="str">
        <f>VLOOKUP(A2426,Sheet2!$A$1:G6150,5,0)</f>
        <v>English</v>
      </c>
      <c r="Q2426" t="str">
        <f>VLOOKUP(A2426,Sheet2!$A$1:G6150,6,0)</f>
        <v>USA</v>
      </c>
      <c r="R2426" t="str">
        <f>VLOOKUP(A2426,Sheet2!$A$1:G6150,7,0)</f>
        <v>PG-13</v>
      </c>
      <c r="S2426" t="str">
        <f>IF(Table1[[#This Row],[Language]]="English","English","Other language")</f>
        <v>English</v>
      </c>
      <c r="T2426">
        <f>Table1[[#This Row],[Gross Revenue]]-Table1[[#This Row],[Budget]]</f>
        <v>13955614</v>
      </c>
      <c r="U2426" s="1">
        <f>(Table1[[#This Row],[Gross Revenue]]/Table1[[#This Row],[Budget]])-1</f>
        <v>0.34889035000000002</v>
      </c>
      <c r="V2426" t="str">
        <f t="shared" si="74"/>
        <v>90-110 minutes</v>
      </c>
      <c r="W2426">
        <f>Table1[[#This Row],[Profit]]/Table1[[#This Row],[Budget]]</f>
        <v>0.34889035000000002</v>
      </c>
      <c r="X2426" s="22" t="str">
        <f>IF(L2426="","",
IF(L2426&lt;Predictability!$B$1,"Low",
IF(L2426&lt;=Predictability!$B$2,"Mid","High")))</f>
        <v>Mid</v>
      </c>
      <c r="Y2426" s="22">
        <f t="shared" si="75"/>
        <v>0</v>
      </c>
    </row>
    <row r="2427" spans="1:25" x14ac:dyDescent="0.2">
      <c r="A2427" t="s">
        <v>5376</v>
      </c>
      <c r="B2427" t="s">
        <v>1781</v>
      </c>
      <c r="C2427" t="s">
        <v>1781</v>
      </c>
      <c r="D2427">
        <v>11000</v>
      </c>
      <c r="E2427">
        <v>23283</v>
      </c>
      <c r="F2427">
        <v>11000</v>
      </c>
      <c r="G2427">
        <v>812</v>
      </c>
      <c r="H2427">
        <v>6.7</v>
      </c>
      <c r="I2427">
        <v>128</v>
      </c>
      <c r="J2427">
        <v>94</v>
      </c>
      <c r="K2427">
        <v>17071230</v>
      </c>
      <c r="L2427">
        <v>18000000</v>
      </c>
      <c r="M2427" s="2">
        <f>VLOOKUP(A2427,Sheet2!$A$1:G6151,2,0)</f>
        <v>36728</v>
      </c>
      <c r="N2427" t="str">
        <f>VLOOKUP(A2427,Sheet2!$A$1:G6151,3,0)</f>
        <v>Color</v>
      </c>
      <c r="O2427" t="str">
        <f>VLOOKUP(A2427,Sheet2!$A$1:G6151,4,0)</f>
        <v>Comedy</v>
      </c>
      <c r="P2427" t="str">
        <f>VLOOKUP(A2427,Sheet2!$A$1:G6151,5,0)</f>
        <v>English</v>
      </c>
      <c r="Q2427" t="str">
        <f>VLOOKUP(A2427,Sheet2!$A$1:G6151,6,0)</f>
        <v>USA</v>
      </c>
      <c r="R2427" t="str">
        <f>VLOOKUP(A2427,Sheet2!$A$1:G6151,7,0)</f>
        <v>PG</v>
      </c>
      <c r="S2427" t="str">
        <f>IF(Table1[[#This Row],[Language]]="English","English","Other language")</f>
        <v>English</v>
      </c>
      <c r="T2427">
        <f>Table1[[#This Row],[Gross Revenue]]-Table1[[#This Row],[Budget]]</f>
        <v>-928770</v>
      </c>
      <c r="U2427" s="1">
        <f>(Table1[[#This Row],[Gross Revenue]]/Table1[[#This Row],[Budget]])-1</f>
        <v>-5.1598333333333302E-2</v>
      </c>
      <c r="V2427" t="str">
        <f t="shared" si="74"/>
        <v>90-110 minutes</v>
      </c>
      <c r="W2427">
        <f>Table1[[#This Row],[Profit]]/Table1[[#This Row],[Budget]]</f>
        <v>-5.1598333333333336E-2</v>
      </c>
      <c r="X2427" s="22" t="str">
        <f>IF(L2427="","",
IF(L2427&lt;Predictability!$B$1,"Low",
IF(L2427&lt;=Predictability!$B$2,"Mid","High")))</f>
        <v>Mid</v>
      </c>
      <c r="Y2427" s="22">
        <f t="shared" si="75"/>
        <v>0</v>
      </c>
    </row>
    <row r="2428" spans="1:25" x14ac:dyDescent="0.2">
      <c r="A2428" t="s">
        <v>6590</v>
      </c>
      <c r="B2428" t="s">
        <v>3006</v>
      </c>
      <c r="C2428" t="s">
        <v>3007</v>
      </c>
      <c r="D2428">
        <v>20000</v>
      </c>
      <c r="E2428">
        <v>20814</v>
      </c>
      <c r="F2428">
        <v>4</v>
      </c>
      <c r="G2428">
        <v>0</v>
      </c>
      <c r="H2428">
        <v>7.6</v>
      </c>
      <c r="I2428">
        <v>21</v>
      </c>
      <c r="J2428">
        <v>90</v>
      </c>
      <c r="K2428">
        <v>277233</v>
      </c>
      <c r="L2428">
        <v>40000</v>
      </c>
      <c r="M2428" s="2">
        <f>VLOOKUP(A2428,Sheet2!$A$1:G6152,2,0)</f>
        <v>36230</v>
      </c>
      <c r="N2428" t="str">
        <f>VLOOKUP(A2428,Sheet2!$A$1:G6152,3,0)</f>
        <v>Color</v>
      </c>
      <c r="O2428" t="str">
        <f>VLOOKUP(A2428,Sheet2!$A$1:G6152,4,0)</f>
        <v>Comedy</v>
      </c>
      <c r="P2428" t="str">
        <f>VLOOKUP(A2428,Sheet2!$A$1:G6152,5,0)</f>
        <v>English</v>
      </c>
      <c r="Q2428" t="str">
        <f>VLOOKUP(A2428,Sheet2!$A$1:G6152,6,0)</f>
        <v>USA</v>
      </c>
      <c r="R2428" t="str">
        <f>VLOOKUP(A2428,Sheet2!$A$1:G6152,7,0)</f>
        <v>R</v>
      </c>
      <c r="S2428" t="str">
        <f>IF(Table1[[#This Row],[Language]]="English","English","Other language")</f>
        <v>English</v>
      </c>
      <c r="T2428">
        <f>Table1[[#This Row],[Gross Revenue]]-Table1[[#This Row],[Budget]]</f>
        <v>237233</v>
      </c>
      <c r="U2428" s="1">
        <f>(Table1[[#This Row],[Gross Revenue]]/Table1[[#This Row],[Budget]])-1</f>
        <v>5.9308249999999996</v>
      </c>
      <c r="V2428" t="str">
        <f t="shared" si="74"/>
        <v>90-110 minutes</v>
      </c>
      <c r="W2428">
        <f>Table1[[#This Row],[Profit]]/Table1[[#This Row],[Budget]]</f>
        <v>5.9308249999999996</v>
      </c>
      <c r="X2428" s="22" t="str">
        <f>IF(L2428="","",
IF(L2428&lt;Predictability!$B$1,"Low",
IF(L2428&lt;=Predictability!$B$2,"Mid","High")))</f>
        <v>Low</v>
      </c>
      <c r="Y2428" s="22">
        <f t="shared" si="75"/>
        <v>1</v>
      </c>
    </row>
    <row r="2429" spans="1:25" x14ac:dyDescent="0.2">
      <c r="A2429" t="s">
        <v>4843</v>
      </c>
      <c r="B2429" t="s">
        <v>133</v>
      </c>
      <c r="C2429" t="s">
        <v>1900</v>
      </c>
      <c r="D2429">
        <v>1000</v>
      </c>
      <c r="E2429">
        <v>3125</v>
      </c>
      <c r="F2429">
        <v>55</v>
      </c>
      <c r="G2429">
        <v>561</v>
      </c>
      <c r="H2429">
        <v>6.4</v>
      </c>
      <c r="I2429">
        <v>50</v>
      </c>
      <c r="J2429">
        <v>121</v>
      </c>
      <c r="K2429">
        <v>2221994</v>
      </c>
      <c r="L2429">
        <v>35000000</v>
      </c>
      <c r="M2429" s="2">
        <f>VLOOKUP(A2429,Sheet2!$A$1:G6153,2,0)</f>
        <v>35790</v>
      </c>
      <c r="N2429" t="str">
        <f>VLOOKUP(A2429,Sheet2!$A$1:G6153,3,0)</f>
        <v>Color</v>
      </c>
      <c r="O2429" t="str">
        <f>VLOOKUP(A2429,Sheet2!$A$1:G6153,4,0)</f>
        <v>Action</v>
      </c>
      <c r="P2429" t="str">
        <f>VLOOKUP(A2429,Sheet2!$A$1:G6153,5,0)</f>
        <v>English</v>
      </c>
      <c r="Q2429" t="str">
        <f>VLOOKUP(A2429,Sheet2!$A$1:G6153,6,0)</f>
        <v>Denmark</v>
      </c>
      <c r="R2429" t="str">
        <f>VLOOKUP(A2429,Sheet2!$A$1:G6153,7,0)</f>
        <v>R</v>
      </c>
      <c r="S2429" t="str">
        <f>IF(Table1[[#This Row],[Language]]="English","English","Other language")</f>
        <v>English</v>
      </c>
      <c r="T2429">
        <f>Table1[[#This Row],[Gross Revenue]]-Table1[[#This Row],[Budget]]</f>
        <v>-32778006</v>
      </c>
      <c r="U2429" s="1">
        <f>(Table1[[#This Row],[Gross Revenue]]/Table1[[#This Row],[Budget]])-1</f>
        <v>-0.93651445714285719</v>
      </c>
      <c r="V2429" t="str">
        <f t="shared" si="74"/>
        <v>111-130 minutes</v>
      </c>
      <c r="W2429">
        <f>Table1[[#This Row],[Profit]]/Table1[[#This Row],[Budget]]</f>
        <v>-0.93651445714285719</v>
      </c>
      <c r="X2429" s="22" t="str">
        <f>IF(L2429="","",
IF(L2429&lt;Predictability!$B$1,"Low",
IF(L2429&lt;=Predictability!$B$2,"Mid","High")))</f>
        <v>Mid</v>
      </c>
      <c r="Y2429" s="22">
        <f t="shared" si="75"/>
        <v>0</v>
      </c>
    </row>
    <row r="2430" spans="1:25" x14ac:dyDescent="0.2">
      <c r="A2430" t="s">
        <v>6138</v>
      </c>
      <c r="B2430" t="s">
        <v>2757</v>
      </c>
      <c r="C2430" t="s">
        <v>2758</v>
      </c>
      <c r="D2430">
        <v>912</v>
      </c>
      <c r="E2430">
        <v>3163</v>
      </c>
      <c r="F2430">
        <v>149</v>
      </c>
      <c r="G2430">
        <v>0</v>
      </c>
      <c r="H2430">
        <v>7.2</v>
      </c>
      <c r="I2430">
        <v>56</v>
      </c>
      <c r="J2430">
        <v>89</v>
      </c>
      <c r="K2430">
        <v>6719300</v>
      </c>
      <c r="L2430">
        <v>2000000</v>
      </c>
      <c r="M2430" s="2">
        <f>VLOOKUP(A2430,Sheet2!$A$1:G6154,2,0)</f>
        <v>36119</v>
      </c>
      <c r="N2430" t="str">
        <f>VLOOKUP(A2430,Sheet2!$A$1:G6154,3,0)</f>
        <v>Color</v>
      </c>
      <c r="O2430" t="str">
        <f>VLOOKUP(A2430,Sheet2!$A$1:G6154,4,0)</f>
        <v>Comedy</v>
      </c>
      <c r="P2430" t="str">
        <f>VLOOKUP(A2430,Sheet2!$A$1:G6154,5,0)</f>
        <v>English</v>
      </c>
      <c r="Q2430" t="str">
        <f>VLOOKUP(A2430,Sheet2!$A$1:G6154,6,0)</f>
        <v>Canada</v>
      </c>
      <c r="R2430" t="str">
        <f>VLOOKUP(A2430,Sheet2!$A$1:G6154,7,0)</f>
        <v>PG-13</v>
      </c>
      <c r="S2430" t="str">
        <f>IF(Table1[[#This Row],[Language]]="English","English","Other language")</f>
        <v>English</v>
      </c>
      <c r="T2430">
        <f>Table1[[#This Row],[Gross Revenue]]-Table1[[#This Row],[Budget]]</f>
        <v>4719300</v>
      </c>
      <c r="U2430" s="1">
        <f>(Table1[[#This Row],[Gross Revenue]]/Table1[[#This Row],[Budget]])-1</f>
        <v>2.3596499999999998</v>
      </c>
      <c r="V2430" t="str">
        <f t="shared" si="74"/>
        <v>&lt;90 minutes</v>
      </c>
      <c r="W2430">
        <f>Table1[[#This Row],[Profit]]/Table1[[#This Row],[Budget]]</f>
        <v>2.3596499999999998</v>
      </c>
      <c r="X2430" s="22" t="str">
        <f>IF(L2430="","",
IF(L2430&lt;Predictability!$B$1,"Low",
IF(L2430&lt;=Predictability!$B$2,"Mid","High")))</f>
        <v>Low</v>
      </c>
      <c r="Y2430" s="22">
        <f t="shared" si="75"/>
        <v>1</v>
      </c>
    </row>
    <row r="2431" spans="1:25" x14ac:dyDescent="0.2">
      <c r="A2431" t="s">
        <v>5422</v>
      </c>
      <c r="B2431" t="s">
        <v>1026</v>
      </c>
      <c r="C2431" t="s">
        <v>2287</v>
      </c>
      <c r="D2431">
        <v>16000</v>
      </c>
      <c r="E2431">
        <v>19410</v>
      </c>
      <c r="F2431">
        <v>248</v>
      </c>
      <c r="G2431">
        <v>3000</v>
      </c>
      <c r="H2431">
        <v>6.7</v>
      </c>
      <c r="I2431">
        <v>186</v>
      </c>
      <c r="J2431">
        <v>109</v>
      </c>
      <c r="K2431">
        <v>35635046</v>
      </c>
      <c r="L2431">
        <v>17000000</v>
      </c>
      <c r="M2431" s="2">
        <f>VLOOKUP(A2431,Sheet2!$A$1:G6155,2,0)</f>
        <v>38986</v>
      </c>
      <c r="N2431" t="str">
        <f>VLOOKUP(A2431,Sheet2!$A$1:G6155,3,0)</f>
        <v>Color</v>
      </c>
      <c r="O2431" t="str">
        <f>VLOOKUP(A2431,Sheet2!$A$1:G6155,4,0)</f>
        <v>Action</v>
      </c>
      <c r="P2431" t="str">
        <f>VLOOKUP(A2431,Sheet2!$A$1:G6155,5,0)</f>
        <v>English</v>
      </c>
      <c r="Q2431" t="str">
        <f>VLOOKUP(A2431,Sheet2!$A$1:G6155,6,0)</f>
        <v>UK</v>
      </c>
      <c r="R2431" t="str">
        <f>VLOOKUP(A2431,Sheet2!$A$1:G6155,7,0)</f>
        <v>R</v>
      </c>
      <c r="S2431" t="str">
        <f>IF(Table1[[#This Row],[Language]]="English","English","Other language")</f>
        <v>English</v>
      </c>
      <c r="T2431">
        <f>Table1[[#This Row],[Gross Revenue]]-Table1[[#This Row],[Budget]]</f>
        <v>18635046</v>
      </c>
      <c r="U2431" s="1">
        <f>(Table1[[#This Row],[Gross Revenue]]/Table1[[#This Row],[Budget]])-1</f>
        <v>1.0961791764705882</v>
      </c>
      <c r="V2431" t="str">
        <f t="shared" si="74"/>
        <v>90-110 minutes</v>
      </c>
      <c r="W2431">
        <f>Table1[[#This Row],[Profit]]/Table1[[#This Row],[Budget]]</f>
        <v>1.0961791764705882</v>
      </c>
      <c r="X2431" s="22" t="str">
        <f>IF(L2431="","",
IF(L2431&lt;Predictability!$B$1,"Low",
IF(L2431&lt;=Predictability!$B$2,"Mid","High")))</f>
        <v>Mid</v>
      </c>
      <c r="Y2431" s="22">
        <f t="shared" si="75"/>
        <v>1</v>
      </c>
    </row>
    <row r="2432" spans="1:25" x14ac:dyDescent="0.2">
      <c r="A2432" t="s">
        <v>4701</v>
      </c>
      <c r="B2432" t="s">
        <v>74</v>
      </c>
      <c r="C2432" t="s">
        <v>1066</v>
      </c>
      <c r="D2432">
        <v>12000</v>
      </c>
      <c r="E2432">
        <v>15269</v>
      </c>
      <c r="F2432">
        <v>0</v>
      </c>
      <c r="G2432">
        <v>880</v>
      </c>
      <c r="H2432">
        <v>5.9</v>
      </c>
      <c r="I2432">
        <v>117</v>
      </c>
      <c r="J2432">
        <v>98</v>
      </c>
      <c r="K2432">
        <v>55585389</v>
      </c>
      <c r="L2432">
        <v>69000000</v>
      </c>
      <c r="M2432" s="2">
        <f>VLOOKUP(A2432,Sheet2!$A$1:G6156,2,0)</f>
        <v>36092</v>
      </c>
      <c r="N2432" t="str">
        <f>VLOOKUP(A2432,Sheet2!$A$1:G6156,3,0)</f>
        <v>Color</v>
      </c>
      <c r="O2432" t="str">
        <f>VLOOKUP(A2432,Sheet2!$A$1:G6156,4,0)</f>
        <v>Crime</v>
      </c>
      <c r="P2432" t="str">
        <f>VLOOKUP(A2432,Sheet2!$A$1:G6156,5,0)</f>
        <v>English</v>
      </c>
      <c r="Q2432" t="str">
        <f>VLOOKUP(A2432,Sheet2!$A$1:G6156,6,0)</f>
        <v>USA</v>
      </c>
      <c r="R2432" t="str">
        <f>VLOOKUP(A2432,Sheet2!$A$1:G6156,7,0)</f>
        <v>R</v>
      </c>
      <c r="S2432" t="str">
        <f>IF(Table1[[#This Row],[Language]]="English","English","Other language")</f>
        <v>English</v>
      </c>
      <c r="T2432">
        <f>Table1[[#This Row],[Gross Revenue]]-Table1[[#This Row],[Budget]]</f>
        <v>-13414611</v>
      </c>
      <c r="U2432" s="1">
        <f>(Table1[[#This Row],[Gross Revenue]]/Table1[[#This Row],[Budget]])-1</f>
        <v>-0.19441465217391307</v>
      </c>
      <c r="V2432" t="str">
        <f t="shared" si="74"/>
        <v>90-110 minutes</v>
      </c>
      <c r="W2432">
        <f>Table1[[#This Row],[Profit]]/Table1[[#This Row],[Budget]]</f>
        <v>-0.19441465217391304</v>
      </c>
      <c r="X2432" s="22" t="str">
        <f>IF(L2432="","",
IF(L2432&lt;Predictability!$B$1,"Low",
IF(L2432&lt;=Predictability!$B$2,"Mid","High")))</f>
        <v>High</v>
      </c>
      <c r="Y2432" s="22">
        <f t="shared" si="75"/>
        <v>0</v>
      </c>
    </row>
    <row r="2433" spans="1:25" x14ac:dyDescent="0.2">
      <c r="A2433" t="s">
        <v>3975</v>
      </c>
      <c r="B2433" t="s">
        <v>325</v>
      </c>
      <c r="C2433" t="s">
        <v>190</v>
      </c>
      <c r="D2433">
        <v>852</v>
      </c>
      <c r="E2433">
        <v>2604</v>
      </c>
      <c r="F2433">
        <v>160</v>
      </c>
      <c r="G2433">
        <v>4000</v>
      </c>
      <c r="H2433">
        <v>5.6</v>
      </c>
      <c r="I2433">
        <v>285</v>
      </c>
      <c r="J2433">
        <v>105</v>
      </c>
      <c r="K2433">
        <v>34014398</v>
      </c>
      <c r="L2433">
        <v>33000000</v>
      </c>
      <c r="M2433" s="2">
        <f>VLOOKUP(A2433,Sheet2!$A$1:G6157,2,0)</f>
        <v>38858</v>
      </c>
      <c r="N2433" t="str">
        <f>VLOOKUP(A2433,Sheet2!$A$1:G6157,3,0)</f>
        <v>Color</v>
      </c>
      <c r="O2433" t="str">
        <f>VLOOKUP(A2433,Sheet2!$A$1:G6157,4,0)</f>
        <v>Action</v>
      </c>
      <c r="P2433" t="str">
        <f>VLOOKUP(A2433,Sheet2!$A$1:G6157,5,0)</f>
        <v>English</v>
      </c>
      <c r="Q2433" t="str">
        <f>VLOOKUP(A2433,Sheet2!$A$1:G6157,6,0)</f>
        <v>Germany</v>
      </c>
      <c r="R2433" t="str">
        <f>VLOOKUP(A2433,Sheet2!$A$1:G6157,7,0)</f>
        <v>R</v>
      </c>
      <c r="S2433" t="str">
        <f>IF(Table1[[#This Row],[Language]]="English","English","Other language")</f>
        <v>English</v>
      </c>
      <c r="T2433">
        <f>Table1[[#This Row],[Gross Revenue]]-Table1[[#This Row],[Budget]]</f>
        <v>1014398</v>
      </c>
      <c r="U2433" s="1">
        <f>(Table1[[#This Row],[Gross Revenue]]/Table1[[#This Row],[Budget]])-1</f>
        <v>3.073933333333323E-2</v>
      </c>
      <c r="V2433" t="str">
        <f t="shared" si="74"/>
        <v>90-110 minutes</v>
      </c>
      <c r="W2433">
        <f>Table1[[#This Row],[Profit]]/Table1[[#This Row],[Budget]]</f>
        <v>3.0739333333333334E-2</v>
      </c>
      <c r="X2433" s="22" t="str">
        <f>IF(L2433="","",
IF(L2433&lt;Predictability!$B$1,"Low",
IF(L2433&lt;=Predictability!$B$2,"Mid","High")))</f>
        <v>Mid</v>
      </c>
      <c r="Y2433" s="22">
        <f t="shared" si="75"/>
        <v>0</v>
      </c>
    </row>
    <row r="2434" spans="1:25" x14ac:dyDescent="0.2">
      <c r="A2434" t="s">
        <v>6961</v>
      </c>
      <c r="B2434" t="s">
        <v>150</v>
      </c>
      <c r="C2434" t="s">
        <v>124</v>
      </c>
      <c r="D2434">
        <v>26000</v>
      </c>
      <c r="E2434">
        <v>39175</v>
      </c>
      <c r="F2434">
        <v>0</v>
      </c>
      <c r="G2434">
        <v>27000</v>
      </c>
      <c r="H2434">
        <v>8.3000000000000007</v>
      </c>
      <c r="I2434">
        <v>151</v>
      </c>
      <c r="J2434">
        <v>104</v>
      </c>
      <c r="K2434">
        <v>30093107</v>
      </c>
      <c r="L2434">
        <v>6000000</v>
      </c>
      <c r="M2434" s="2">
        <f>VLOOKUP(A2434,Sheet2!$A$1:G6158,2,0)</f>
        <v>36692</v>
      </c>
      <c r="N2434" t="str">
        <f>VLOOKUP(A2434,Sheet2!$A$1:G6158,3,0)</f>
        <v>Color</v>
      </c>
      <c r="O2434" t="str">
        <f>VLOOKUP(A2434,Sheet2!$A$1:G6158,4,0)</f>
        <v>Comedy</v>
      </c>
      <c r="P2434" t="str">
        <f>VLOOKUP(A2434,Sheet2!$A$1:G6158,5,0)</f>
        <v>English</v>
      </c>
      <c r="Q2434" t="str">
        <f>VLOOKUP(A2434,Sheet2!$A$1:G6158,6,0)</f>
        <v>UK</v>
      </c>
      <c r="R2434" t="str">
        <f>VLOOKUP(A2434,Sheet2!$A$1:G6158,7,0)</f>
        <v>R</v>
      </c>
      <c r="S2434" t="str">
        <f>IF(Table1[[#This Row],[Language]]="English","English","Other language")</f>
        <v>English</v>
      </c>
      <c r="T2434">
        <f>Table1[[#This Row],[Gross Revenue]]-Table1[[#This Row],[Budget]]</f>
        <v>24093107</v>
      </c>
      <c r="U2434" s="1">
        <f>(Table1[[#This Row],[Gross Revenue]]/Table1[[#This Row],[Budget]])-1</f>
        <v>4.015517833333333</v>
      </c>
      <c r="V2434" t="str">
        <f t="shared" ref="V2434:V2497" si="76">IF(J2434="","",IF(J2434&lt;90,"&lt;90 minutes",IF(J2434&lt;=110,"90-110 minutes",IF(J2434&lt;=130,"111-130 minutes",IF(J2434&lt;=150,"131-150 minutes","&gt;150 minutes")))))</f>
        <v>90-110 minutes</v>
      </c>
      <c r="W2434">
        <f>Table1[[#This Row],[Profit]]/Table1[[#This Row],[Budget]]</f>
        <v>4.015517833333333</v>
      </c>
      <c r="X2434" s="22" t="str">
        <f>IF(L2434="","",
IF(L2434&lt;Predictability!$B$1,"Low",
IF(L2434&lt;=Predictability!$B$2,"Mid","High")))</f>
        <v>Low</v>
      </c>
      <c r="Y2434" s="22">
        <f t="shared" ref="Y2434:Y2497" si="77">IF(W2434&gt;=0.5,1,0)</f>
        <v>1</v>
      </c>
    </row>
    <row r="2435" spans="1:25" x14ac:dyDescent="0.2">
      <c r="A2435" t="s">
        <v>5108</v>
      </c>
      <c r="B2435" t="s">
        <v>700</v>
      </c>
      <c r="C2435" t="s">
        <v>2073</v>
      </c>
      <c r="D2435">
        <v>12000</v>
      </c>
      <c r="E2435">
        <v>15800</v>
      </c>
      <c r="F2435">
        <v>29</v>
      </c>
      <c r="G2435">
        <v>12000</v>
      </c>
      <c r="H2435">
        <v>6.5</v>
      </c>
      <c r="I2435">
        <v>238</v>
      </c>
      <c r="J2435">
        <v>112</v>
      </c>
      <c r="K2435">
        <v>42919096</v>
      </c>
      <c r="L2435">
        <v>15000000</v>
      </c>
      <c r="M2435" s="2">
        <f>VLOOKUP(A2435,Sheet2!$A$1:G6159,2,0)</f>
        <v>41561</v>
      </c>
      <c r="N2435" t="str">
        <f>VLOOKUP(A2435,Sheet2!$A$1:G6159,3,0)</f>
        <v>Color</v>
      </c>
      <c r="O2435" t="str">
        <f>VLOOKUP(A2435,Sheet2!$A$1:G6159,4,0)</f>
        <v>Action</v>
      </c>
      <c r="P2435" t="str">
        <f>VLOOKUP(A2435,Sheet2!$A$1:G6159,5,0)</f>
        <v>English</v>
      </c>
      <c r="Q2435" t="str">
        <f>VLOOKUP(A2435,Sheet2!$A$1:G6159,6,0)</f>
        <v>USA</v>
      </c>
      <c r="R2435" t="str">
        <f>VLOOKUP(A2435,Sheet2!$A$1:G6159,7,0)</f>
        <v>PG-13</v>
      </c>
      <c r="S2435" t="str">
        <f>IF(Table1[[#This Row],[Language]]="English","English","Other language")</f>
        <v>English</v>
      </c>
      <c r="T2435">
        <f>Table1[[#This Row],[Gross Revenue]]-Table1[[#This Row],[Budget]]</f>
        <v>27919096</v>
      </c>
      <c r="U2435" s="1">
        <f>(Table1[[#This Row],[Gross Revenue]]/Table1[[#This Row],[Budget]])-1</f>
        <v>1.8612730666666666</v>
      </c>
      <c r="V2435" t="str">
        <f t="shared" si="76"/>
        <v>111-130 minutes</v>
      </c>
      <c r="W2435">
        <f>Table1[[#This Row],[Profit]]/Table1[[#This Row],[Budget]]</f>
        <v>1.8612730666666666</v>
      </c>
      <c r="X2435" s="22" t="str">
        <f>IF(L2435="","",
IF(L2435&lt;Predictability!$B$1,"Low",
IF(L2435&lt;=Predictability!$B$2,"Mid","High")))</f>
        <v>Mid</v>
      </c>
      <c r="Y2435" s="22">
        <f t="shared" si="77"/>
        <v>1</v>
      </c>
    </row>
    <row r="2436" spans="1:25" x14ac:dyDescent="0.2">
      <c r="A2436" t="s">
        <v>3569</v>
      </c>
      <c r="B2436" t="s">
        <v>551</v>
      </c>
      <c r="C2436" t="s">
        <v>552</v>
      </c>
      <c r="D2436">
        <v>571</v>
      </c>
      <c r="E2436">
        <v>2241</v>
      </c>
      <c r="F2436">
        <v>13</v>
      </c>
      <c r="G2436">
        <v>0</v>
      </c>
      <c r="H2436">
        <v>4.9000000000000004</v>
      </c>
      <c r="I2436">
        <v>42</v>
      </c>
      <c r="J2436">
        <v>89</v>
      </c>
      <c r="K2436">
        <v>60008303</v>
      </c>
      <c r="L2436">
        <v>13000000</v>
      </c>
      <c r="M2436" s="2">
        <f>VLOOKUP(A2436,Sheet2!$A$1:G6160,2,0)</f>
        <v>36713</v>
      </c>
      <c r="N2436" t="str">
        <f>VLOOKUP(A2436,Sheet2!$A$1:G6160,3,0)</f>
        <v>Color</v>
      </c>
      <c r="O2436" t="str">
        <f>VLOOKUP(A2436,Sheet2!$A$1:G6160,4,0)</f>
        <v>Adventure</v>
      </c>
      <c r="P2436" t="str">
        <f>VLOOKUP(A2436,Sheet2!$A$1:G6160,5,0)</f>
        <v>English</v>
      </c>
      <c r="Q2436" t="str">
        <f>VLOOKUP(A2436,Sheet2!$A$1:G6160,6,0)</f>
        <v>USA</v>
      </c>
      <c r="R2436" t="str">
        <f>VLOOKUP(A2436,Sheet2!$A$1:G6160,7,0)</f>
        <v>PG</v>
      </c>
      <c r="S2436" t="str">
        <f>IF(Table1[[#This Row],[Language]]="English","English","Other language")</f>
        <v>English</v>
      </c>
      <c r="T2436">
        <f>Table1[[#This Row],[Gross Revenue]]-Table1[[#This Row],[Budget]]</f>
        <v>47008303</v>
      </c>
      <c r="U2436" s="1">
        <f>(Table1[[#This Row],[Gross Revenue]]/Table1[[#This Row],[Budget]])-1</f>
        <v>3.6160233076923074</v>
      </c>
      <c r="V2436" t="str">
        <f t="shared" si="76"/>
        <v>&lt;90 minutes</v>
      </c>
      <c r="W2436">
        <f>Table1[[#This Row],[Profit]]/Table1[[#This Row],[Budget]]</f>
        <v>3.6160233076923078</v>
      </c>
      <c r="X2436" s="22" t="str">
        <f>IF(L2436="","",
IF(L2436&lt;Predictability!$B$1,"Low",
IF(L2436&lt;=Predictability!$B$2,"Mid","High")))</f>
        <v>Mid</v>
      </c>
      <c r="Y2436" s="22">
        <f t="shared" si="77"/>
        <v>1</v>
      </c>
    </row>
    <row r="2437" spans="1:25" x14ac:dyDescent="0.2">
      <c r="A2437" t="s">
        <v>3651</v>
      </c>
      <c r="B2437" t="s">
        <v>678</v>
      </c>
      <c r="C2437" t="s">
        <v>130</v>
      </c>
      <c r="D2437">
        <v>773</v>
      </c>
      <c r="E2437">
        <v>2916</v>
      </c>
      <c r="F2437">
        <v>32</v>
      </c>
      <c r="G2437">
        <v>0</v>
      </c>
      <c r="H2437">
        <v>5.0999999999999996</v>
      </c>
      <c r="I2437">
        <v>67</v>
      </c>
      <c r="J2437">
        <v>99</v>
      </c>
      <c r="K2437">
        <v>81150692</v>
      </c>
      <c r="L2437">
        <v>35000000</v>
      </c>
      <c r="M2437" s="2">
        <f>VLOOKUP(A2437,Sheet2!$A$1:G6161,2,0)</f>
        <v>37324</v>
      </c>
      <c r="N2437" t="str">
        <f>VLOOKUP(A2437,Sheet2!$A$1:G6161,3,0)</f>
        <v>Color</v>
      </c>
      <c r="O2437" t="str">
        <f>VLOOKUP(A2437,Sheet2!$A$1:G6161,4,0)</f>
        <v>Adventure</v>
      </c>
      <c r="P2437" t="str">
        <f>VLOOKUP(A2437,Sheet2!$A$1:G6161,5,0)</f>
        <v>English</v>
      </c>
      <c r="Q2437" t="str">
        <f>VLOOKUP(A2437,Sheet2!$A$1:G6161,6,0)</f>
        <v>Canada</v>
      </c>
      <c r="R2437" t="str">
        <f>VLOOKUP(A2437,Sheet2!$A$1:G6161,7,0)</f>
        <v>PG</v>
      </c>
      <c r="S2437" t="str">
        <f>IF(Table1[[#This Row],[Language]]="English","English","Other language")</f>
        <v>English</v>
      </c>
      <c r="T2437">
        <f>Table1[[#This Row],[Gross Revenue]]-Table1[[#This Row],[Budget]]</f>
        <v>46150692</v>
      </c>
      <c r="U2437" s="1">
        <f>(Table1[[#This Row],[Gross Revenue]]/Table1[[#This Row],[Budget]])-1</f>
        <v>1.3185912000000002</v>
      </c>
      <c r="V2437" t="str">
        <f t="shared" si="76"/>
        <v>90-110 minutes</v>
      </c>
      <c r="W2437">
        <f>Table1[[#This Row],[Profit]]/Table1[[#This Row],[Budget]]</f>
        <v>1.3185912</v>
      </c>
      <c r="X2437" s="22" t="str">
        <f>IF(L2437="","",
IF(L2437&lt;Predictability!$B$1,"Low",
IF(L2437&lt;=Predictability!$B$2,"Mid","High")))</f>
        <v>Mid</v>
      </c>
      <c r="Y2437" s="22">
        <f t="shared" si="77"/>
        <v>1</v>
      </c>
    </row>
    <row r="2438" spans="1:25" x14ac:dyDescent="0.2">
      <c r="A2438" t="s">
        <v>5500</v>
      </c>
      <c r="B2438" t="s">
        <v>896</v>
      </c>
      <c r="C2438" t="s">
        <v>1854</v>
      </c>
      <c r="D2438">
        <v>746</v>
      </c>
      <c r="E2438">
        <v>2393</v>
      </c>
      <c r="F2438">
        <v>96</v>
      </c>
      <c r="G2438">
        <v>846</v>
      </c>
      <c r="H2438">
        <v>6.8</v>
      </c>
      <c r="I2438">
        <v>95</v>
      </c>
      <c r="J2438">
        <v>127</v>
      </c>
      <c r="K2438">
        <v>14378353</v>
      </c>
      <c r="L2438">
        <v>36000000</v>
      </c>
      <c r="M2438" s="2">
        <f>VLOOKUP(A2438,Sheet2!$A$1:G6162,2,0)</f>
        <v>36507</v>
      </c>
      <c r="N2438" t="str">
        <f>VLOOKUP(A2438,Sheet2!$A$1:G6162,3,0)</f>
        <v>Color</v>
      </c>
      <c r="O2438" t="str">
        <f>VLOOKUP(A2438,Sheet2!$A$1:G6162,4,0)</f>
        <v>Drama</v>
      </c>
      <c r="P2438" t="str">
        <f>VLOOKUP(A2438,Sheet2!$A$1:G6162,5,0)</f>
        <v>English</v>
      </c>
      <c r="Q2438" t="str">
        <f>VLOOKUP(A2438,Sheet2!$A$1:G6162,6,0)</f>
        <v>USA</v>
      </c>
      <c r="R2438" t="str">
        <f>VLOOKUP(A2438,Sheet2!$A$1:G6162,7,0)</f>
        <v>PG-13</v>
      </c>
      <c r="S2438" t="str">
        <f>IF(Table1[[#This Row],[Language]]="English","English","Other language")</f>
        <v>English</v>
      </c>
      <c r="T2438">
        <f>Table1[[#This Row],[Gross Revenue]]-Table1[[#This Row],[Budget]]</f>
        <v>-21621647</v>
      </c>
      <c r="U2438" s="1">
        <f>(Table1[[#This Row],[Gross Revenue]]/Table1[[#This Row],[Budget]])-1</f>
        <v>-0.60060130555555558</v>
      </c>
      <c r="V2438" t="str">
        <f t="shared" si="76"/>
        <v>111-130 minutes</v>
      </c>
      <c r="W2438">
        <f>Table1[[#This Row],[Profit]]/Table1[[#This Row],[Budget]]</f>
        <v>-0.60060130555555558</v>
      </c>
      <c r="X2438" s="22" t="str">
        <f>IF(L2438="","",
IF(L2438&lt;Predictability!$B$1,"Low",
IF(L2438&lt;=Predictability!$B$2,"Mid","High")))</f>
        <v>Mid</v>
      </c>
      <c r="Y2438" s="22">
        <f t="shared" si="77"/>
        <v>0</v>
      </c>
    </row>
    <row r="2439" spans="1:25" x14ac:dyDescent="0.2">
      <c r="A2439" t="s">
        <v>4434</v>
      </c>
      <c r="B2439" t="s">
        <v>1175</v>
      </c>
      <c r="C2439" t="s">
        <v>670</v>
      </c>
      <c r="D2439">
        <v>974</v>
      </c>
      <c r="E2439">
        <v>2430</v>
      </c>
      <c r="F2439">
        <v>61</v>
      </c>
      <c r="G2439">
        <v>0</v>
      </c>
      <c r="H2439">
        <v>6.1</v>
      </c>
      <c r="I2439">
        <v>56</v>
      </c>
      <c r="J2439">
        <v>104</v>
      </c>
      <c r="K2439">
        <v>1346503</v>
      </c>
      <c r="L2439">
        <v>6000000</v>
      </c>
      <c r="M2439" s="2">
        <f>VLOOKUP(A2439,Sheet2!$A$1:G6163,2,0)</f>
        <v>40553</v>
      </c>
      <c r="N2439" t="str">
        <f>VLOOKUP(A2439,Sheet2!$A$1:G6163,3,0)</f>
        <v>Color</v>
      </c>
      <c r="O2439" t="str">
        <f>VLOOKUP(A2439,Sheet2!$A$1:G6163,4,0)</f>
        <v>Drama</v>
      </c>
      <c r="P2439" t="str">
        <f>VLOOKUP(A2439,Sheet2!$A$1:G6163,5,0)</f>
        <v>English</v>
      </c>
      <c r="Q2439" t="str">
        <f>VLOOKUP(A2439,Sheet2!$A$1:G6163,6,0)</f>
        <v>China</v>
      </c>
      <c r="R2439" t="str">
        <f>VLOOKUP(A2439,Sheet2!$A$1:G6163,7,0)</f>
        <v>PG-13</v>
      </c>
      <c r="S2439" t="str">
        <f>IF(Table1[[#This Row],[Language]]="English","English","Other language")</f>
        <v>English</v>
      </c>
      <c r="T2439">
        <f>Table1[[#This Row],[Gross Revenue]]-Table1[[#This Row],[Budget]]</f>
        <v>-4653497</v>
      </c>
      <c r="U2439" s="1">
        <f>(Table1[[#This Row],[Gross Revenue]]/Table1[[#This Row],[Budget]])-1</f>
        <v>-0.77558283333333333</v>
      </c>
      <c r="V2439" t="str">
        <f t="shared" si="76"/>
        <v>90-110 minutes</v>
      </c>
      <c r="W2439">
        <f>Table1[[#This Row],[Profit]]/Table1[[#This Row],[Budget]]</f>
        <v>-0.77558283333333333</v>
      </c>
      <c r="X2439" s="22" t="str">
        <f>IF(L2439="","",
IF(L2439&lt;Predictability!$B$1,"Low",
IF(L2439&lt;=Predictability!$B$2,"Mid","High")))</f>
        <v>Low</v>
      </c>
      <c r="Y2439" s="22">
        <f t="shared" si="77"/>
        <v>0</v>
      </c>
    </row>
    <row r="2440" spans="1:25" x14ac:dyDescent="0.2">
      <c r="A2440" t="s">
        <v>4478</v>
      </c>
      <c r="B2440" t="s">
        <v>850</v>
      </c>
      <c r="C2440" t="s">
        <v>1583</v>
      </c>
      <c r="D2440">
        <v>26000</v>
      </c>
      <c r="E2440">
        <v>72881</v>
      </c>
      <c r="F2440">
        <v>274</v>
      </c>
      <c r="G2440">
        <v>53000</v>
      </c>
      <c r="H2440">
        <v>6.1</v>
      </c>
      <c r="I2440">
        <v>416</v>
      </c>
      <c r="J2440">
        <v>132</v>
      </c>
      <c r="K2440">
        <v>155111815</v>
      </c>
      <c r="L2440">
        <v>170000000</v>
      </c>
      <c r="M2440" s="2">
        <f>VLOOKUP(A2440,Sheet2!$A$1:G6164,2,0)</f>
        <v>40918</v>
      </c>
      <c r="N2440" t="str">
        <f>VLOOKUP(A2440,Sheet2!$A$1:G6164,3,0)</f>
        <v>Color</v>
      </c>
      <c r="O2440" t="str">
        <f>VLOOKUP(A2440,Sheet2!$A$1:G6164,4,0)</f>
        <v>Action</v>
      </c>
      <c r="P2440" t="str">
        <f>VLOOKUP(A2440,Sheet2!$A$1:G6164,5,0)</f>
        <v>English</v>
      </c>
      <c r="Q2440" t="str">
        <f>VLOOKUP(A2440,Sheet2!$A$1:G6164,6,0)</f>
        <v>USA</v>
      </c>
      <c r="R2440" t="str">
        <f>VLOOKUP(A2440,Sheet2!$A$1:G6164,7,0)</f>
        <v>PG-13</v>
      </c>
      <c r="S2440" t="str">
        <f>IF(Table1[[#This Row],[Language]]="English","English","Other language")</f>
        <v>English</v>
      </c>
      <c r="T2440">
        <f>Table1[[#This Row],[Gross Revenue]]-Table1[[#This Row],[Budget]]</f>
        <v>-14888185</v>
      </c>
      <c r="U2440" s="1">
        <f>(Table1[[#This Row],[Gross Revenue]]/Table1[[#This Row],[Budget]])-1</f>
        <v>-8.7577558823529467E-2</v>
      </c>
      <c r="V2440" t="str">
        <f t="shared" si="76"/>
        <v>131-150 minutes</v>
      </c>
      <c r="W2440">
        <f>Table1[[#This Row],[Profit]]/Table1[[#This Row],[Budget]]</f>
        <v>-8.7577558823529411E-2</v>
      </c>
      <c r="X2440" s="22" t="str">
        <f>IF(L2440="","",
IF(L2440&lt;Predictability!$B$1,"Low",
IF(L2440&lt;=Predictability!$B$2,"Mid","High")))</f>
        <v>High</v>
      </c>
      <c r="Y2440" s="22">
        <f t="shared" si="77"/>
        <v>0</v>
      </c>
    </row>
    <row r="2441" spans="1:25" x14ac:dyDescent="0.2">
      <c r="A2441" t="s">
        <v>6688</v>
      </c>
      <c r="B2441" t="s">
        <v>3071</v>
      </c>
      <c r="C2441" t="s">
        <v>3072</v>
      </c>
      <c r="D2441">
        <v>82</v>
      </c>
      <c r="E2441">
        <v>229</v>
      </c>
      <c r="F2441">
        <v>0</v>
      </c>
      <c r="G2441">
        <v>0</v>
      </c>
      <c r="H2441">
        <v>7.7</v>
      </c>
      <c r="I2441">
        <v>145</v>
      </c>
      <c r="J2441">
        <v>83</v>
      </c>
      <c r="K2441">
        <v>184925485</v>
      </c>
      <c r="L2441">
        <v>2000000</v>
      </c>
      <c r="M2441" s="2">
        <f>VLOOKUP(A2441,Sheet2!$A$1:G6165,2,0)</f>
        <v>13548</v>
      </c>
      <c r="N2441" t="str">
        <f>VLOOKUP(A2441,Sheet2!$A$1:G6165,3,0)</f>
        <v>Color</v>
      </c>
      <c r="O2441" t="str">
        <f>VLOOKUP(A2441,Sheet2!$A$1:G6165,4,0)</f>
        <v>Animation</v>
      </c>
      <c r="P2441" t="str">
        <f>VLOOKUP(A2441,Sheet2!$A$1:G6165,5,0)</f>
        <v>English</v>
      </c>
      <c r="Q2441" t="str">
        <f>VLOOKUP(A2441,Sheet2!$A$1:G6165,6,0)</f>
        <v>USA</v>
      </c>
      <c r="R2441" t="str">
        <f>VLOOKUP(A2441,Sheet2!$A$1:G6165,7,0)</f>
        <v>Approved</v>
      </c>
      <c r="S2441" t="str">
        <f>IF(Table1[[#This Row],[Language]]="English","English","Other language")</f>
        <v>English</v>
      </c>
      <c r="T2441">
        <f>Table1[[#This Row],[Gross Revenue]]-Table1[[#This Row],[Budget]]</f>
        <v>182925485</v>
      </c>
      <c r="U2441" s="1">
        <f>(Table1[[#This Row],[Gross Revenue]]/Table1[[#This Row],[Budget]])-1</f>
        <v>91.462742500000004</v>
      </c>
      <c r="V2441" t="str">
        <f t="shared" si="76"/>
        <v>&lt;90 minutes</v>
      </c>
      <c r="W2441">
        <f>Table1[[#This Row],[Profit]]/Table1[[#This Row],[Budget]]</f>
        <v>91.462742500000004</v>
      </c>
      <c r="X2441" s="22" t="str">
        <f>IF(L2441="","",
IF(L2441&lt;Predictability!$B$1,"Low",
IF(L2441&lt;=Predictability!$B$2,"Mid","High")))</f>
        <v>Low</v>
      </c>
      <c r="Y2441" s="22">
        <f t="shared" si="77"/>
        <v>1</v>
      </c>
    </row>
    <row r="2442" spans="1:25" x14ac:dyDescent="0.2">
      <c r="A2442" t="s">
        <v>5756</v>
      </c>
      <c r="B2442" t="s">
        <v>1077</v>
      </c>
      <c r="C2442" t="s">
        <v>2493</v>
      </c>
      <c r="D2442">
        <v>11000</v>
      </c>
      <c r="E2442">
        <v>12286</v>
      </c>
      <c r="F2442">
        <v>584</v>
      </c>
      <c r="G2442">
        <v>58000</v>
      </c>
      <c r="H2442">
        <v>7</v>
      </c>
      <c r="I2442">
        <v>488</v>
      </c>
      <c r="J2442">
        <v>126</v>
      </c>
      <c r="K2442">
        <v>4563029</v>
      </c>
      <c r="L2442">
        <v>39200000</v>
      </c>
      <c r="M2442" s="2">
        <f>VLOOKUP(A2442,Sheet2!$A$1:G6166,2,0)</f>
        <v>41608</v>
      </c>
      <c r="N2442" t="str">
        <f>VLOOKUP(A2442,Sheet2!$A$1:G6166,3,0)</f>
        <v>Color</v>
      </c>
      <c r="O2442" t="str">
        <f>VLOOKUP(A2442,Sheet2!$A$1:G6166,4,0)</f>
        <v>Action</v>
      </c>
      <c r="P2442" t="str">
        <f>VLOOKUP(A2442,Sheet2!$A$1:G6166,5,0)</f>
        <v>English</v>
      </c>
      <c r="Q2442" t="str">
        <f>VLOOKUP(A2442,Sheet2!$A$1:G6166,6,0)</f>
        <v>South Korea</v>
      </c>
      <c r="R2442" t="str">
        <f>VLOOKUP(A2442,Sheet2!$A$1:G6166,7,0)</f>
        <v>R</v>
      </c>
      <c r="S2442" t="str">
        <f>IF(Table1[[#This Row],[Language]]="English","English","Other language")</f>
        <v>English</v>
      </c>
      <c r="T2442">
        <f>Table1[[#This Row],[Gross Revenue]]-Table1[[#This Row],[Budget]]</f>
        <v>-34636971</v>
      </c>
      <c r="U2442" s="1">
        <f>(Table1[[#This Row],[Gross Revenue]]/Table1[[#This Row],[Budget]])-1</f>
        <v>-0.88359619897959185</v>
      </c>
      <c r="V2442" t="str">
        <f t="shared" si="76"/>
        <v>111-130 minutes</v>
      </c>
      <c r="W2442">
        <f>Table1[[#This Row],[Profit]]/Table1[[#This Row],[Budget]]</f>
        <v>-0.88359619897959185</v>
      </c>
      <c r="X2442" s="22" t="str">
        <f>IF(L2442="","",
IF(L2442&lt;Predictability!$B$1,"Low",
IF(L2442&lt;=Predictability!$B$2,"Mid","High")))</f>
        <v>Mid</v>
      </c>
      <c r="Y2442" s="22">
        <f t="shared" si="77"/>
        <v>0</v>
      </c>
    </row>
    <row r="2443" spans="1:25" x14ac:dyDescent="0.2">
      <c r="A2443" t="s">
        <v>4332</v>
      </c>
      <c r="B2443" t="s">
        <v>1448</v>
      </c>
      <c r="C2443" t="s">
        <v>882</v>
      </c>
      <c r="D2443">
        <v>933</v>
      </c>
      <c r="E2443">
        <v>2542</v>
      </c>
      <c r="F2443">
        <v>545</v>
      </c>
      <c r="G2443">
        <v>0</v>
      </c>
      <c r="H2443">
        <v>6</v>
      </c>
      <c r="I2443">
        <v>67</v>
      </c>
      <c r="J2443">
        <v>99</v>
      </c>
      <c r="K2443">
        <v>14567883</v>
      </c>
      <c r="L2443">
        <v>75000000</v>
      </c>
      <c r="M2443" s="2">
        <f>VLOOKUP(A2443,Sheet2!$A$1:G6167,2,0)</f>
        <v>35961</v>
      </c>
      <c r="N2443" t="str">
        <f>VLOOKUP(A2443,Sheet2!$A$1:G6167,3,0)</f>
        <v>Color</v>
      </c>
      <c r="O2443" t="str">
        <f>VLOOKUP(A2443,Sheet2!$A$1:G6167,4,0)</f>
        <v>Action</v>
      </c>
      <c r="P2443" t="str">
        <f>VLOOKUP(A2443,Sheet2!$A$1:G6167,5,0)</f>
        <v>English</v>
      </c>
      <c r="Q2443" t="str">
        <f>VLOOKUP(A2443,Sheet2!$A$1:G6167,6,0)</f>
        <v>UK</v>
      </c>
      <c r="R2443" t="str">
        <f>VLOOKUP(A2443,Sheet2!$A$1:G6167,7,0)</f>
        <v>R</v>
      </c>
      <c r="S2443" t="str">
        <f>IF(Table1[[#This Row],[Language]]="English","English","Other language")</f>
        <v>English</v>
      </c>
      <c r="T2443">
        <f>Table1[[#This Row],[Gross Revenue]]-Table1[[#This Row],[Budget]]</f>
        <v>-60432117</v>
      </c>
      <c r="U2443" s="1">
        <f>(Table1[[#This Row],[Gross Revenue]]/Table1[[#This Row],[Budget]])-1</f>
        <v>-0.80576155999999999</v>
      </c>
      <c r="V2443" t="str">
        <f t="shared" si="76"/>
        <v>90-110 minutes</v>
      </c>
      <c r="W2443">
        <f>Table1[[#This Row],[Profit]]/Table1[[#This Row],[Budget]]</f>
        <v>-0.80576155999999999</v>
      </c>
      <c r="X2443" s="22" t="str">
        <f>IF(L2443="","",
IF(L2443&lt;Predictability!$B$1,"Low",
IF(L2443&lt;=Predictability!$B$2,"Mid","High")))</f>
        <v>High</v>
      </c>
      <c r="Y2443" s="22">
        <f t="shared" si="77"/>
        <v>0</v>
      </c>
    </row>
    <row r="2444" spans="1:25" x14ac:dyDescent="0.2">
      <c r="A2444" t="s">
        <v>4855</v>
      </c>
      <c r="B2444" t="s">
        <v>761</v>
      </c>
      <c r="C2444" t="s">
        <v>1906</v>
      </c>
      <c r="D2444">
        <v>966</v>
      </c>
      <c r="E2444">
        <v>2661</v>
      </c>
      <c r="F2444">
        <v>34</v>
      </c>
      <c r="G2444">
        <v>0</v>
      </c>
      <c r="H2444">
        <v>6.4</v>
      </c>
      <c r="I2444">
        <v>116</v>
      </c>
      <c r="J2444">
        <v>90</v>
      </c>
      <c r="K2444">
        <v>4360548</v>
      </c>
      <c r="L2444">
        <v>15000000</v>
      </c>
      <c r="M2444" s="2">
        <f>VLOOKUP(A2444,Sheet2!$A$1:G6168,2,0)</f>
        <v>40141</v>
      </c>
      <c r="N2444" t="str">
        <f>VLOOKUP(A2444,Sheet2!$A$1:G6168,3,0)</f>
        <v>Color</v>
      </c>
      <c r="O2444" t="str">
        <f>VLOOKUP(A2444,Sheet2!$A$1:G6168,4,0)</f>
        <v>Comedy</v>
      </c>
      <c r="P2444" t="str">
        <f>VLOOKUP(A2444,Sheet2!$A$1:G6168,5,0)</f>
        <v>English</v>
      </c>
      <c r="Q2444" t="str">
        <f>VLOOKUP(A2444,Sheet2!$A$1:G6168,6,0)</f>
        <v>USA</v>
      </c>
      <c r="R2444" t="str">
        <f>VLOOKUP(A2444,Sheet2!$A$1:G6168,7,0)</f>
        <v>R</v>
      </c>
      <c r="S2444" t="str">
        <f>IF(Table1[[#This Row],[Language]]="English","English","Other language")</f>
        <v>English</v>
      </c>
      <c r="T2444">
        <f>Table1[[#This Row],[Gross Revenue]]-Table1[[#This Row],[Budget]]</f>
        <v>-10639452</v>
      </c>
      <c r="U2444" s="1">
        <f>(Table1[[#This Row],[Gross Revenue]]/Table1[[#This Row],[Budget]])-1</f>
        <v>-0.70929679999999995</v>
      </c>
      <c r="V2444" t="str">
        <f t="shared" si="76"/>
        <v>90-110 minutes</v>
      </c>
      <c r="W2444">
        <f>Table1[[#This Row],[Profit]]/Table1[[#This Row],[Budget]]</f>
        <v>-0.70929679999999995</v>
      </c>
      <c r="X2444" s="22" t="str">
        <f>IF(L2444="","",
IF(L2444&lt;Predictability!$B$1,"Low",
IF(L2444&lt;=Predictability!$B$2,"Mid","High")))</f>
        <v>Mid</v>
      </c>
      <c r="Y2444" s="22">
        <f t="shared" si="77"/>
        <v>0</v>
      </c>
    </row>
    <row r="2445" spans="1:25" x14ac:dyDescent="0.2">
      <c r="A2445" t="s">
        <v>6965</v>
      </c>
      <c r="B2445" t="s">
        <v>3206</v>
      </c>
      <c r="C2445" t="s">
        <v>3207</v>
      </c>
      <c r="D2445">
        <v>105</v>
      </c>
      <c r="E2445">
        <v>527</v>
      </c>
      <c r="F2445">
        <v>0</v>
      </c>
      <c r="G2445">
        <v>10000</v>
      </c>
      <c r="H2445">
        <v>8.3000000000000007</v>
      </c>
      <c r="I2445">
        <v>181</v>
      </c>
      <c r="J2445">
        <v>120</v>
      </c>
      <c r="K2445">
        <v>25000000</v>
      </c>
      <c r="L2445">
        <v>2883848</v>
      </c>
      <c r="M2445" s="2">
        <f>VLOOKUP(A2445,Sheet2!$A$1:G6169,2,0)</f>
        <v>21604</v>
      </c>
      <c r="N2445" t="str">
        <f>VLOOKUP(A2445,Sheet2!$A$1:G6169,3,0)</f>
        <v>Black and White</v>
      </c>
      <c r="O2445" t="str">
        <f>VLOOKUP(A2445,Sheet2!$A$1:G6169,4,0)</f>
        <v>Comedy</v>
      </c>
      <c r="P2445" t="str">
        <f>VLOOKUP(A2445,Sheet2!$A$1:G6169,5,0)</f>
        <v>English</v>
      </c>
      <c r="Q2445" t="str">
        <f>VLOOKUP(A2445,Sheet2!$A$1:G6169,6,0)</f>
        <v>USA</v>
      </c>
      <c r="R2445" t="str">
        <f>VLOOKUP(A2445,Sheet2!$A$1:G6169,7,0)</f>
        <v>Not Rated</v>
      </c>
      <c r="S2445" t="str">
        <f>IF(Table1[[#This Row],[Language]]="English","English","Other language")</f>
        <v>English</v>
      </c>
      <c r="T2445">
        <f>Table1[[#This Row],[Gross Revenue]]-Table1[[#This Row],[Budget]]</f>
        <v>22116152</v>
      </c>
      <c r="U2445" s="1">
        <f>(Table1[[#This Row],[Gross Revenue]]/Table1[[#This Row],[Budget]])-1</f>
        <v>7.6689728446159435</v>
      </c>
      <c r="V2445" t="str">
        <f t="shared" si="76"/>
        <v>111-130 minutes</v>
      </c>
      <c r="W2445">
        <f>Table1[[#This Row],[Profit]]/Table1[[#This Row],[Budget]]</f>
        <v>7.6689728446159435</v>
      </c>
      <c r="X2445" s="22" t="str">
        <f>IF(L2445="","",
IF(L2445&lt;Predictability!$B$1,"Low",
IF(L2445&lt;=Predictability!$B$2,"Mid","High")))</f>
        <v>Low</v>
      </c>
      <c r="Y2445" s="22">
        <f t="shared" si="77"/>
        <v>1</v>
      </c>
    </row>
    <row r="2446" spans="1:25" x14ac:dyDescent="0.2">
      <c r="A2446" t="s">
        <v>4496</v>
      </c>
      <c r="B2446" t="s">
        <v>279</v>
      </c>
      <c r="C2446" t="s">
        <v>1424</v>
      </c>
      <c r="D2446">
        <v>20000</v>
      </c>
      <c r="E2446">
        <v>20798</v>
      </c>
      <c r="F2446">
        <v>956</v>
      </c>
      <c r="G2446">
        <v>0</v>
      </c>
      <c r="H2446">
        <v>6.1</v>
      </c>
      <c r="I2446">
        <v>92</v>
      </c>
      <c r="J2446">
        <v>97</v>
      </c>
      <c r="K2446">
        <v>27338033</v>
      </c>
      <c r="L2446">
        <v>23000000</v>
      </c>
      <c r="M2446" s="2">
        <f>VLOOKUP(A2446,Sheet2!$A$1:G6170,2,0)</f>
        <v>37104</v>
      </c>
      <c r="N2446" t="str">
        <f>VLOOKUP(A2446,Sheet2!$A$1:G6170,3,0)</f>
        <v>Color</v>
      </c>
      <c r="O2446" t="str">
        <f>VLOOKUP(A2446,Sheet2!$A$1:G6170,4,0)</f>
        <v>Comedy</v>
      </c>
      <c r="P2446" t="str">
        <f>VLOOKUP(A2446,Sheet2!$A$1:G6170,5,0)</f>
        <v>English</v>
      </c>
      <c r="Q2446" t="str">
        <f>VLOOKUP(A2446,Sheet2!$A$1:G6170,6,0)</f>
        <v>USA</v>
      </c>
      <c r="R2446" t="str">
        <f>VLOOKUP(A2446,Sheet2!$A$1:G6170,7,0)</f>
        <v>PG-13</v>
      </c>
      <c r="S2446" t="str">
        <f>IF(Table1[[#This Row],[Language]]="English","English","Other language")</f>
        <v>English</v>
      </c>
      <c r="T2446">
        <f>Table1[[#This Row],[Gross Revenue]]-Table1[[#This Row],[Budget]]</f>
        <v>4338033</v>
      </c>
      <c r="U2446" s="1">
        <f>(Table1[[#This Row],[Gross Revenue]]/Table1[[#This Row],[Budget]])-1</f>
        <v>0.1886101304347827</v>
      </c>
      <c r="V2446" t="str">
        <f t="shared" si="76"/>
        <v>90-110 minutes</v>
      </c>
      <c r="W2446">
        <f>Table1[[#This Row],[Profit]]/Table1[[#This Row],[Budget]]</f>
        <v>0.18861013043478261</v>
      </c>
      <c r="X2446" s="22" t="str">
        <f>IF(L2446="","",
IF(L2446&lt;Predictability!$B$1,"Low",
IF(L2446&lt;=Predictability!$B$2,"Mid","High")))</f>
        <v>Mid</v>
      </c>
      <c r="Y2446" s="22">
        <f t="shared" si="77"/>
        <v>0</v>
      </c>
    </row>
    <row r="2447" spans="1:25" x14ac:dyDescent="0.2">
      <c r="A2447" t="s">
        <v>4258</v>
      </c>
      <c r="B2447" t="s">
        <v>1380</v>
      </c>
      <c r="C2447" t="s">
        <v>486</v>
      </c>
      <c r="D2447">
        <v>969</v>
      </c>
      <c r="E2447">
        <v>2371</v>
      </c>
      <c r="F2447">
        <v>42</v>
      </c>
      <c r="G2447">
        <v>13000</v>
      </c>
      <c r="H2447">
        <v>5.9</v>
      </c>
      <c r="I2447">
        <v>128</v>
      </c>
      <c r="J2447">
        <v>112</v>
      </c>
      <c r="K2447">
        <v>39026186</v>
      </c>
      <c r="L2447">
        <v>35000000</v>
      </c>
      <c r="M2447" s="2">
        <f>VLOOKUP(A2447,Sheet2!$A$1:G6171,2,0)</f>
        <v>40661</v>
      </c>
      <c r="N2447" t="str">
        <f>VLOOKUP(A2447,Sheet2!$A$1:G6171,3,0)</f>
        <v>Color</v>
      </c>
      <c r="O2447" t="str">
        <f>VLOOKUP(A2447,Sheet2!$A$1:G6171,4,0)</f>
        <v>Comedy</v>
      </c>
      <c r="P2447" t="str">
        <f>VLOOKUP(A2447,Sheet2!$A$1:G6171,5,0)</f>
        <v>English</v>
      </c>
      <c r="Q2447" t="str">
        <f>VLOOKUP(A2447,Sheet2!$A$1:G6171,6,0)</f>
        <v>USA</v>
      </c>
      <c r="R2447" t="str">
        <f>VLOOKUP(A2447,Sheet2!$A$1:G6171,7,0)</f>
        <v>PG-13</v>
      </c>
      <c r="S2447" t="str">
        <f>IF(Table1[[#This Row],[Language]]="English","English","Other language")</f>
        <v>English</v>
      </c>
      <c r="T2447">
        <f>Table1[[#This Row],[Gross Revenue]]-Table1[[#This Row],[Budget]]</f>
        <v>4026186</v>
      </c>
      <c r="U2447" s="1">
        <f>(Table1[[#This Row],[Gross Revenue]]/Table1[[#This Row],[Budget]])-1</f>
        <v>0.11503388571428563</v>
      </c>
      <c r="V2447" t="str">
        <f t="shared" si="76"/>
        <v>111-130 minutes</v>
      </c>
      <c r="W2447">
        <f>Table1[[#This Row],[Profit]]/Table1[[#This Row],[Budget]]</f>
        <v>0.11503388571428572</v>
      </c>
      <c r="X2447" s="22" t="str">
        <f>IF(L2447="","",
IF(L2447&lt;Predictability!$B$1,"Low",
IF(L2447&lt;=Predictability!$B$2,"Mid","High")))</f>
        <v>Mid</v>
      </c>
      <c r="Y2447" s="22">
        <f t="shared" si="77"/>
        <v>0</v>
      </c>
    </row>
    <row r="2448" spans="1:25" x14ac:dyDescent="0.2">
      <c r="A2448" t="s">
        <v>5406</v>
      </c>
      <c r="B2448" t="s">
        <v>976</v>
      </c>
      <c r="C2448" t="s">
        <v>1967</v>
      </c>
      <c r="D2448">
        <v>18000</v>
      </c>
      <c r="E2448">
        <v>22679</v>
      </c>
      <c r="F2448">
        <v>278</v>
      </c>
      <c r="G2448">
        <v>0</v>
      </c>
      <c r="H2448">
        <v>6.7</v>
      </c>
      <c r="I2448">
        <v>145</v>
      </c>
      <c r="J2448">
        <v>128</v>
      </c>
      <c r="K2448">
        <v>124590960</v>
      </c>
      <c r="L2448">
        <v>80000000</v>
      </c>
      <c r="M2448" s="2">
        <f>VLOOKUP(A2448,Sheet2!$A$1:G6172,2,0)</f>
        <v>37813</v>
      </c>
      <c r="N2448" t="str">
        <f>VLOOKUP(A2448,Sheet2!$A$1:G6172,3,0)</f>
        <v>Color</v>
      </c>
      <c r="O2448" t="str">
        <f>VLOOKUP(A2448,Sheet2!$A$1:G6172,4,0)</f>
        <v>Comedy</v>
      </c>
      <c r="P2448" t="str">
        <f>VLOOKUP(A2448,Sheet2!$A$1:G6172,5,0)</f>
        <v>English</v>
      </c>
      <c r="Q2448" t="str">
        <f>VLOOKUP(A2448,Sheet2!$A$1:G6172,6,0)</f>
        <v>USA</v>
      </c>
      <c r="R2448" t="str">
        <f>VLOOKUP(A2448,Sheet2!$A$1:G6172,7,0)</f>
        <v>PG-13</v>
      </c>
      <c r="S2448" t="str">
        <f>IF(Table1[[#This Row],[Language]]="English","English","Other language")</f>
        <v>English</v>
      </c>
      <c r="T2448">
        <f>Table1[[#This Row],[Gross Revenue]]-Table1[[#This Row],[Budget]]</f>
        <v>44590960</v>
      </c>
      <c r="U2448" s="1">
        <f>(Table1[[#This Row],[Gross Revenue]]/Table1[[#This Row],[Budget]])-1</f>
        <v>0.55738700000000008</v>
      </c>
      <c r="V2448" t="str">
        <f t="shared" si="76"/>
        <v>111-130 minutes</v>
      </c>
      <c r="W2448">
        <f>Table1[[#This Row],[Profit]]/Table1[[#This Row],[Budget]]</f>
        <v>0.55738699999999997</v>
      </c>
      <c r="X2448" s="22" t="str">
        <f>IF(L2448="","",
IF(L2448&lt;Predictability!$B$1,"Low",
IF(L2448&lt;=Predictability!$B$2,"Mid","High")))</f>
        <v>High</v>
      </c>
      <c r="Y2448" s="22">
        <f t="shared" si="77"/>
        <v>1</v>
      </c>
    </row>
    <row r="2449" spans="1:25" x14ac:dyDescent="0.2">
      <c r="A2449" t="s">
        <v>4717</v>
      </c>
      <c r="B2449" t="s">
        <v>1791</v>
      </c>
      <c r="C2449" t="s">
        <v>1792</v>
      </c>
      <c r="D2449">
        <v>227</v>
      </c>
      <c r="E2449">
        <v>684</v>
      </c>
      <c r="F2449">
        <v>0</v>
      </c>
      <c r="G2449">
        <v>0</v>
      </c>
      <c r="H2449">
        <v>6.3</v>
      </c>
      <c r="I2449">
        <v>301</v>
      </c>
      <c r="J2449">
        <v>97</v>
      </c>
      <c r="K2449">
        <v>1768416</v>
      </c>
      <c r="L2449">
        <v>7000000</v>
      </c>
      <c r="M2449" s="2">
        <f>VLOOKUP(A2449,Sheet2!$A$1:G6173,2,0)</f>
        <v>40350</v>
      </c>
      <c r="N2449" t="str">
        <f>VLOOKUP(A2449,Sheet2!$A$1:G6173,3,0)</f>
        <v>Color</v>
      </c>
      <c r="O2449" t="str">
        <f>VLOOKUP(A2449,Sheet2!$A$1:G6173,4,0)</f>
        <v>Comedy</v>
      </c>
      <c r="P2449" t="str">
        <f>VLOOKUP(A2449,Sheet2!$A$1:G6173,5,0)</f>
        <v>English</v>
      </c>
      <c r="Q2449" t="str">
        <f>VLOOKUP(A2449,Sheet2!$A$1:G6173,6,0)</f>
        <v>USA</v>
      </c>
      <c r="R2449" t="str">
        <f>VLOOKUP(A2449,Sheet2!$A$1:G6173,7,0)</f>
        <v>R</v>
      </c>
      <c r="S2449" t="str">
        <f>IF(Table1[[#This Row],[Language]]="English","English","Other language")</f>
        <v>English</v>
      </c>
      <c r="T2449">
        <f>Table1[[#This Row],[Gross Revenue]]-Table1[[#This Row],[Budget]]</f>
        <v>-5231584</v>
      </c>
      <c r="U2449" s="1">
        <f>(Table1[[#This Row],[Gross Revenue]]/Table1[[#This Row],[Budget]])-1</f>
        <v>-0.74736914285714284</v>
      </c>
      <c r="V2449" t="str">
        <f t="shared" si="76"/>
        <v>90-110 minutes</v>
      </c>
      <c r="W2449">
        <f>Table1[[#This Row],[Profit]]/Table1[[#This Row],[Budget]]</f>
        <v>-0.74736914285714284</v>
      </c>
      <c r="X2449" s="22" t="str">
        <f>IF(L2449="","",
IF(L2449&lt;Predictability!$B$1,"Low",
IF(L2449&lt;=Predictability!$B$2,"Mid","High")))</f>
        <v>Low</v>
      </c>
      <c r="Y2449" s="22">
        <f t="shared" si="77"/>
        <v>0</v>
      </c>
    </row>
    <row r="2450" spans="1:25" x14ac:dyDescent="0.2">
      <c r="A2450" t="s">
        <v>4002</v>
      </c>
      <c r="B2450" t="s">
        <v>1108</v>
      </c>
      <c r="C2450" t="s">
        <v>1109</v>
      </c>
      <c r="D2450">
        <v>329</v>
      </c>
      <c r="E2450">
        <v>775</v>
      </c>
      <c r="F2450">
        <v>25</v>
      </c>
      <c r="G2450">
        <v>15000</v>
      </c>
      <c r="H2450">
        <v>5.6</v>
      </c>
      <c r="I2450">
        <v>61</v>
      </c>
      <c r="J2450">
        <v>170</v>
      </c>
      <c r="K2450">
        <v>59696176</v>
      </c>
      <c r="L2450">
        <v>22000000</v>
      </c>
      <c r="M2450" s="2">
        <f>VLOOKUP(A2450,Sheet2!$A$1:G6174,2,0)</f>
        <v>41815</v>
      </c>
      <c r="N2450" t="str">
        <f>VLOOKUP(A2450,Sheet2!$A$1:G6174,3,0)</f>
        <v>Color</v>
      </c>
      <c r="O2450" t="str">
        <f>VLOOKUP(A2450,Sheet2!$A$1:G6174,4,0)</f>
        <v>Biography</v>
      </c>
      <c r="P2450" t="str">
        <f>VLOOKUP(A2450,Sheet2!$A$1:G6174,5,0)</f>
        <v>English</v>
      </c>
      <c r="Q2450" t="str">
        <f>VLOOKUP(A2450,Sheet2!$A$1:G6174,6,0)</f>
        <v>USA</v>
      </c>
      <c r="R2450" t="str">
        <f>VLOOKUP(A2450,Sheet2!$A$1:G6174,7,0)</f>
        <v>PG-13</v>
      </c>
      <c r="S2450" t="str">
        <f>IF(Table1[[#This Row],[Language]]="English","English","Other language")</f>
        <v>English</v>
      </c>
      <c r="T2450">
        <f>Table1[[#This Row],[Gross Revenue]]-Table1[[#This Row],[Budget]]</f>
        <v>37696176</v>
      </c>
      <c r="U2450" s="1">
        <f>(Table1[[#This Row],[Gross Revenue]]/Table1[[#This Row],[Budget]])-1</f>
        <v>1.7134625454545453</v>
      </c>
      <c r="V2450" t="str">
        <f t="shared" si="76"/>
        <v>&gt;150 minutes</v>
      </c>
      <c r="W2450">
        <f>Table1[[#This Row],[Profit]]/Table1[[#This Row],[Budget]]</f>
        <v>1.7134625454545453</v>
      </c>
      <c r="X2450" s="22" t="str">
        <f>IF(L2450="","",
IF(L2450&lt;Predictability!$B$1,"Low",
IF(L2450&lt;=Predictability!$B$2,"Mid","High")))</f>
        <v>Mid</v>
      </c>
      <c r="Y2450" s="22">
        <f t="shared" si="77"/>
        <v>1</v>
      </c>
    </row>
    <row r="2451" spans="1:25" x14ac:dyDescent="0.2">
      <c r="A2451" t="s">
        <v>3267</v>
      </c>
      <c r="B2451" t="s">
        <v>32</v>
      </c>
      <c r="C2451" t="s">
        <v>33</v>
      </c>
      <c r="D2451">
        <v>490</v>
      </c>
      <c r="E2451">
        <v>1195</v>
      </c>
      <c r="F2451">
        <v>6</v>
      </c>
      <c r="G2451">
        <v>881</v>
      </c>
      <c r="H2451">
        <v>2.2000000000000002</v>
      </c>
      <c r="I2451">
        <v>78</v>
      </c>
      <c r="J2451">
        <v>94</v>
      </c>
      <c r="K2451">
        <v>17010646</v>
      </c>
      <c r="L2451">
        <v>84000000</v>
      </c>
      <c r="M2451" s="2">
        <f>VLOOKUP(A2451,Sheet2!$A$1:G6175,2,0)</f>
        <v>38368</v>
      </c>
      <c r="N2451" t="str">
        <f>VLOOKUP(A2451,Sheet2!$A$1:G6175,3,0)</f>
        <v>Color</v>
      </c>
      <c r="O2451" t="str">
        <f>VLOOKUP(A2451,Sheet2!$A$1:G6175,4,0)</f>
        <v>Comedy</v>
      </c>
      <c r="P2451" t="str">
        <f>VLOOKUP(A2451,Sheet2!$A$1:G6175,5,0)</f>
        <v>English</v>
      </c>
      <c r="Q2451" t="str">
        <f>VLOOKUP(A2451,Sheet2!$A$1:G6175,6,0)</f>
        <v>USA</v>
      </c>
      <c r="R2451" t="str">
        <f>VLOOKUP(A2451,Sheet2!$A$1:G6175,7,0)</f>
        <v>PG</v>
      </c>
      <c r="S2451" t="str">
        <f>IF(Table1[[#This Row],[Language]]="English","English","Other language")</f>
        <v>English</v>
      </c>
      <c r="T2451">
        <f>Table1[[#This Row],[Gross Revenue]]-Table1[[#This Row],[Budget]]</f>
        <v>-66989354</v>
      </c>
      <c r="U2451" s="1">
        <f>(Table1[[#This Row],[Gross Revenue]]/Table1[[#This Row],[Budget]])-1</f>
        <v>-0.79749230952380956</v>
      </c>
      <c r="V2451" t="str">
        <f t="shared" si="76"/>
        <v>90-110 minutes</v>
      </c>
      <c r="W2451">
        <f>Table1[[#This Row],[Profit]]/Table1[[#This Row],[Budget]]</f>
        <v>-0.79749230952380956</v>
      </c>
      <c r="X2451" s="22" t="str">
        <f>IF(L2451="","",
IF(L2451&lt;Predictability!$B$1,"Low",
IF(L2451&lt;=Predictability!$B$2,"Mid","High")))</f>
        <v>High</v>
      </c>
      <c r="Y2451" s="22">
        <f t="shared" si="77"/>
        <v>0</v>
      </c>
    </row>
    <row r="2452" spans="1:25" x14ac:dyDescent="0.2">
      <c r="A2452" t="s">
        <v>4099</v>
      </c>
      <c r="B2452" t="s">
        <v>908</v>
      </c>
      <c r="C2452" t="s">
        <v>1219</v>
      </c>
      <c r="D2452">
        <v>11000</v>
      </c>
      <c r="E2452">
        <v>12772</v>
      </c>
      <c r="F2452">
        <v>4</v>
      </c>
      <c r="G2452">
        <v>0</v>
      </c>
      <c r="H2452">
        <v>5.8</v>
      </c>
      <c r="I2452">
        <v>43</v>
      </c>
      <c r="J2452">
        <v>86</v>
      </c>
      <c r="K2452">
        <v>20200</v>
      </c>
      <c r="L2452">
        <v>6000000</v>
      </c>
      <c r="M2452" s="2">
        <f>VLOOKUP(A2452,Sheet2!$A$1:G6176,2,0)</f>
        <v>41823</v>
      </c>
      <c r="N2452" t="str">
        <f>VLOOKUP(A2452,Sheet2!$A$1:G6176,3,0)</f>
        <v>Color</v>
      </c>
      <c r="O2452" t="str">
        <f>VLOOKUP(A2452,Sheet2!$A$1:G6176,4,0)</f>
        <v>Drama</v>
      </c>
      <c r="P2452" t="str">
        <f>VLOOKUP(A2452,Sheet2!$A$1:G6176,5,0)</f>
        <v>English</v>
      </c>
      <c r="Q2452" t="str">
        <f>VLOOKUP(A2452,Sheet2!$A$1:G6176,6,0)</f>
        <v>USA</v>
      </c>
      <c r="R2452" t="str">
        <f>VLOOKUP(A2452,Sheet2!$A$1:G6176,7,0)</f>
        <v>PG-13</v>
      </c>
      <c r="S2452" t="str">
        <f>IF(Table1[[#This Row],[Language]]="English","English","Other language")</f>
        <v>English</v>
      </c>
      <c r="T2452">
        <f>Table1[[#This Row],[Gross Revenue]]-Table1[[#This Row],[Budget]]</f>
        <v>-5979800</v>
      </c>
      <c r="U2452" s="1">
        <f>(Table1[[#This Row],[Gross Revenue]]/Table1[[#This Row],[Budget]])-1</f>
        <v>-0.99663333333333337</v>
      </c>
      <c r="V2452" t="str">
        <f t="shared" si="76"/>
        <v>&lt;90 minutes</v>
      </c>
      <c r="W2452">
        <f>Table1[[#This Row],[Profit]]/Table1[[#This Row],[Budget]]</f>
        <v>-0.99663333333333337</v>
      </c>
      <c r="X2452" s="22" t="str">
        <f>IF(L2452="","",
IF(L2452&lt;Predictability!$B$1,"Low",
IF(L2452&lt;=Predictability!$B$2,"Mid","High")))</f>
        <v>Low</v>
      </c>
      <c r="Y2452" s="22">
        <f t="shared" si="77"/>
        <v>0</v>
      </c>
    </row>
    <row r="2453" spans="1:25" x14ac:dyDescent="0.2">
      <c r="A2453" t="s">
        <v>6246</v>
      </c>
      <c r="B2453" t="s">
        <v>1133</v>
      </c>
      <c r="C2453" t="s">
        <v>2832</v>
      </c>
      <c r="D2453">
        <v>767</v>
      </c>
      <c r="E2453">
        <v>2187</v>
      </c>
      <c r="F2453">
        <v>9</v>
      </c>
      <c r="G2453">
        <v>0</v>
      </c>
      <c r="H2453">
        <v>7.3</v>
      </c>
      <c r="I2453">
        <v>39</v>
      </c>
      <c r="J2453">
        <v>109</v>
      </c>
      <c r="K2453">
        <v>3050934</v>
      </c>
      <c r="L2453">
        <v>1800000</v>
      </c>
      <c r="M2453" s="2">
        <f>VLOOKUP(A2453,Sheet2!$A$1:G6177,2,0)</f>
        <v>36780</v>
      </c>
      <c r="N2453" t="str">
        <f>VLOOKUP(A2453,Sheet2!$A$1:G6177,3,0)</f>
        <v>Color</v>
      </c>
      <c r="O2453" t="str">
        <f>VLOOKUP(A2453,Sheet2!$A$1:G6177,4,0)</f>
        <v>Drama</v>
      </c>
      <c r="P2453" t="str">
        <f>VLOOKUP(A2453,Sheet2!$A$1:G6177,5,0)</f>
        <v>English</v>
      </c>
      <c r="Q2453" t="str">
        <f>VLOOKUP(A2453,Sheet2!$A$1:G6177,6,0)</f>
        <v>USA</v>
      </c>
      <c r="R2453" t="str">
        <f>VLOOKUP(A2453,Sheet2!$A$1:G6177,7,0)</f>
        <v>PG-13</v>
      </c>
      <c r="S2453" t="str">
        <f>IF(Table1[[#This Row],[Language]]="English","English","Other language")</f>
        <v>English</v>
      </c>
      <c r="T2453">
        <f>Table1[[#This Row],[Gross Revenue]]-Table1[[#This Row],[Budget]]</f>
        <v>1250934</v>
      </c>
      <c r="U2453" s="1">
        <f>(Table1[[#This Row],[Gross Revenue]]/Table1[[#This Row],[Budget]])-1</f>
        <v>0.69496333333333338</v>
      </c>
      <c r="V2453" t="str">
        <f t="shared" si="76"/>
        <v>90-110 minutes</v>
      </c>
      <c r="W2453">
        <f>Table1[[#This Row],[Profit]]/Table1[[#This Row],[Budget]]</f>
        <v>0.69496333333333338</v>
      </c>
      <c r="X2453" s="22" t="str">
        <f>IF(L2453="","",
IF(L2453&lt;Predictability!$B$1,"Low",
IF(L2453&lt;=Predictability!$B$2,"Mid","High")))</f>
        <v>Low</v>
      </c>
      <c r="Y2453" s="22">
        <f t="shared" si="77"/>
        <v>1</v>
      </c>
    </row>
    <row r="2454" spans="1:25" x14ac:dyDescent="0.2">
      <c r="A2454" t="s">
        <v>3808</v>
      </c>
      <c r="B2454" t="s">
        <v>890</v>
      </c>
      <c r="C2454" t="s">
        <v>891</v>
      </c>
      <c r="D2454">
        <v>529</v>
      </c>
      <c r="E2454">
        <v>2393</v>
      </c>
      <c r="F2454">
        <v>32</v>
      </c>
      <c r="G2454">
        <v>507</v>
      </c>
      <c r="H2454">
        <v>5.4</v>
      </c>
      <c r="I2454">
        <v>53</v>
      </c>
      <c r="J2454">
        <v>93</v>
      </c>
      <c r="K2454">
        <v>10198766</v>
      </c>
      <c r="L2454">
        <v>12000000</v>
      </c>
      <c r="M2454" s="2">
        <f>VLOOKUP(A2454,Sheet2!$A$1:G6178,2,0)</f>
        <v>37483</v>
      </c>
      <c r="N2454" t="str">
        <f>VLOOKUP(A2454,Sheet2!$A$1:G6178,3,0)</f>
        <v>Color</v>
      </c>
      <c r="O2454" t="str">
        <f>VLOOKUP(A2454,Sheet2!$A$1:G6178,4,0)</f>
        <v>Comedy</v>
      </c>
      <c r="P2454" t="str">
        <f>VLOOKUP(A2454,Sheet2!$A$1:G6178,5,0)</f>
        <v>English</v>
      </c>
      <c r="Q2454" t="str">
        <f>VLOOKUP(A2454,Sheet2!$A$1:G6178,6,0)</f>
        <v>USA</v>
      </c>
      <c r="R2454" t="str">
        <f>VLOOKUP(A2454,Sheet2!$A$1:G6178,7,0)</f>
        <v>R</v>
      </c>
      <c r="S2454" t="str">
        <f>IF(Table1[[#This Row],[Language]]="English","English","Other language")</f>
        <v>English</v>
      </c>
      <c r="T2454">
        <f>Table1[[#This Row],[Gross Revenue]]-Table1[[#This Row],[Budget]]</f>
        <v>-1801234</v>
      </c>
      <c r="U2454" s="1">
        <f>(Table1[[#This Row],[Gross Revenue]]/Table1[[#This Row],[Budget]])-1</f>
        <v>-0.1501028333333333</v>
      </c>
      <c r="V2454" t="str">
        <f t="shared" si="76"/>
        <v>90-110 minutes</v>
      </c>
      <c r="W2454">
        <f>Table1[[#This Row],[Profit]]/Table1[[#This Row],[Budget]]</f>
        <v>-0.15010283333333332</v>
      </c>
      <c r="X2454" s="22" t="str">
        <f>IF(L2454="","",
IF(L2454&lt;Predictability!$B$1,"Low",
IF(L2454&lt;=Predictability!$B$2,"Mid","High")))</f>
        <v>Mid</v>
      </c>
      <c r="Y2454" s="22">
        <f t="shared" si="77"/>
        <v>0</v>
      </c>
    </row>
    <row r="2455" spans="1:25" x14ac:dyDescent="0.2">
      <c r="A2455" t="s">
        <v>3630</v>
      </c>
      <c r="B2455" t="s">
        <v>644</v>
      </c>
      <c r="C2455" t="s">
        <v>645</v>
      </c>
      <c r="D2455">
        <v>1000</v>
      </c>
      <c r="E2455">
        <v>3142</v>
      </c>
      <c r="F2455">
        <v>10</v>
      </c>
      <c r="G2455">
        <v>0</v>
      </c>
      <c r="H2455">
        <v>5.0999999999999996</v>
      </c>
      <c r="I2455">
        <v>167</v>
      </c>
      <c r="J2455">
        <v>101</v>
      </c>
      <c r="K2455">
        <v>11956207</v>
      </c>
      <c r="L2455">
        <v>16000000</v>
      </c>
      <c r="M2455" s="2">
        <f>VLOOKUP(A2455,Sheet2!$A$1:G6179,2,0)</f>
        <v>40118</v>
      </c>
      <c r="N2455" t="str">
        <f>VLOOKUP(A2455,Sheet2!$A$1:G6179,3,0)</f>
        <v>Color</v>
      </c>
      <c r="O2455" t="str">
        <f>VLOOKUP(A2455,Sheet2!$A$1:G6179,4,0)</f>
        <v>Horror</v>
      </c>
      <c r="P2455" t="str">
        <f>VLOOKUP(A2455,Sheet2!$A$1:G6179,5,0)</f>
        <v>English</v>
      </c>
      <c r="Q2455" t="str">
        <f>VLOOKUP(A2455,Sheet2!$A$1:G6179,6,0)</f>
        <v>USA</v>
      </c>
      <c r="R2455" t="str">
        <f>VLOOKUP(A2455,Sheet2!$A$1:G6179,7,0)</f>
        <v>R</v>
      </c>
      <c r="S2455" t="str">
        <f>IF(Table1[[#This Row],[Language]]="English","English","Other language")</f>
        <v>English</v>
      </c>
      <c r="T2455">
        <f>Table1[[#This Row],[Gross Revenue]]-Table1[[#This Row],[Budget]]</f>
        <v>-4043793</v>
      </c>
      <c r="U2455" s="1">
        <f>(Table1[[#This Row],[Gross Revenue]]/Table1[[#This Row],[Budget]])-1</f>
        <v>-0.25273706250000005</v>
      </c>
      <c r="V2455" t="str">
        <f t="shared" si="76"/>
        <v>90-110 minutes</v>
      </c>
      <c r="W2455">
        <f>Table1[[#This Row],[Profit]]/Table1[[#This Row],[Budget]]</f>
        <v>-0.2527370625</v>
      </c>
      <c r="X2455" s="22" t="str">
        <f>IF(L2455="","",
IF(L2455&lt;Predictability!$B$1,"Low",
IF(L2455&lt;=Predictability!$B$2,"Mid","High")))</f>
        <v>Mid</v>
      </c>
      <c r="Y2455" s="22">
        <f t="shared" si="77"/>
        <v>0</v>
      </c>
    </row>
    <row r="2456" spans="1:25" x14ac:dyDescent="0.2">
      <c r="A2456" t="s">
        <v>5724</v>
      </c>
      <c r="B2456" t="s">
        <v>285</v>
      </c>
      <c r="C2456" t="s">
        <v>2036</v>
      </c>
      <c r="D2456">
        <v>1000</v>
      </c>
      <c r="E2456">
        <v>4737</v>
      </c>
      <c r="F2456">
        <v>88</v>
      </c>
      <c r="G2456">
        <v>508</v>
      </c>
      <c r="H2456">
        <v>6.9</v>
      </c>
      <c r="I2456">
        <v>34</v>
      </c>
      <c r="J2456">
        <v>115</v>
      </c>
      <c r="K2456">
        <v>43490057</v>
      </c>
      <c r="L2456">
        <v>7500000</v>
      </c>
      <c r="M2456" s="2">
        <f>VLOOKUP(A2456,Sheet2!$A$1:G6180,2,0)</f>
        <v>35699</v>
      </c>
      <c r="N2456" t="str">
        <f>VLOOKUP(A2456,Sheet2!$A$1:G6180,3,0)</f>
        <v>Color</v>
      </c>
      <c r="O2456" t="str">
        <f>VLOOKUP(A2456,Sheet2!$A$1:G6180,4,0)</f>
        <v>Comedy</v>
      </c>
      <c r="P2456" t="str">
        <f>VLOOKUP(A2456,Sheet2!$A$1:G6180,5,0)</f>
        <v>English</v>
      </c>
      <c r="Q2456" t="str">
        <f>VLOOKUP(A2456,Sheet2!$A$1:G6180,6,0)</f>
        <v>USA</v>
      </c>
      <c r="R2456" t="str">
        <f>VLOOKUP(A2456,Sheet2!$A$1:G6180,7,0)</f>
        <v>R</v>
      </c>
      <c r="S2456" t="str">
        <f>IF(Table1[[#This Row],[Language]]="English","English","Other language")</f>
        <v>English</v>
      </c>
      <c r="T2456">
        <f>Table1[[#This Row],[Gross Revenue]]-Table1[[#This Row],[Budget]]</f>
        <v>35990057</v>
      </c>
      <c r="U2456" s="1">
        <f>(Table1[[#This Row],[Gross Revenue]]/Table1[[#This Row],[Budget]])-1</f>
        <v>4.7986742666666666</v>
      </c>
      <c r="V2456" t="str">
        <f t="shared" si="76"/>
        <v>111-130 minutes</v>
      </c>
      <c r="W2456">
        <f>Table1[[#This Row],[Profit]]/Table1[[#This Row],[Budget]]</f>
        <v>4.7986742666666666</v>
      </c>
      <c r="X2456" s="22" t="str">
        <f>IF(L2456="","",
IF(L2456&lt;Predictability!$B$1,"Low",
IF(L2456&lt;=Predictability!$B$2,"Mid","High")))</f>
        <v>Low</v>
      </c>
      <c r="Y2456" s="22">
        <f t="shared" si="77"/>
        <v>1</v>
      </c>
    </row>
    <row r="2457" spans="1:25" x14ac:dyDescent="0.2">
      <c r="A2457" t="s">
        <v>6177</v>
      </c>
      <c r="B2457" t="s">
        <v>2798</v>
      </c>
      <c r="C2457" t="s">
        <v>2799</v>
      </c>
      <c r="D2457">
        <v>595</v>
      </c>
      <c r="E2457">
        <v>1519</v>
      </c>
      <c r="F2457">
        <v>766</v>
      </c>
      <c r="G2457">
        <v>0</v>
      </c>
      <c r="H2457">
        <v>7.3</v>
      </c>
      <c r="I2457">
        <v>115</v>
      </c>
      <c r="J2457">
        <v>99</v>
      </c>
      <c r="K2457">
        <v>274385</v>
      </c>
      <c r="L2457">
        <v>4000000</v>
      </c>
      <c r="M2457" s="2">
        <f>VLOOKUP(A2457,Sheet2!$A$1:G6181,2,0)</f>
        <v>40018</v>
      </c>
      <c r="N2457" t="str">
        <f>VLOOKUP(A2457,Sheet2!$A$1:G6181,3,0)</f>
        <v>Color</v>
      </c>
      <c r="O2457" t="str">
        <f>VLOOKUP(A2457,Sheet2!$A$1:G6181,4,0)</f>
        <v>Comedy</v>
      </c>
      <c r="P2457" t="str">
        <f>VLOOKUP(A2457,Sheet2!$A$1:G6181,5,0)</f>
        <v>German</v>
      </c>
      <c r="Q2457" t="str">
        <f>VLOOKUP(A2457,Sheet2!$A$1:G6181,6,0)</f>
        <v>Germany</v>
      </c>
      <c r="R2457">
        <f>VLOOKUP(A2457,Sheet2!$A$1:G6181,7,0)</f>
        <v>0</v>
      </c>
      <c r="S2457" t="str">
        <f>IF(Table1[[#This Row],[Language]]="English","English","Other language")</f>
        <v>Other language</v>
      </c>
      <c r="T2457">
        <f>Table1[[#This Row],[Gross Revenue]]-Table1[[#This Row],[Budget]]</f>
        <v>-3725615</v>
      </c>
      <c r="U2457" s="1">
        <f>(Table1[[#This Row],[Gross Revenue]]/Table1[[#This Row],[Budget]])-1</f>
        <v>-0.93140374999999997</v>
      </c>
      <c r="V2457" t="str">
        <f t="shared" si="76"/>
        <v>90-110 minutes</v>
      </c>
      <c r="W2457">
        <f>Table1[[#This Row],[Profit]]/Table1[[#This Row],[Budget]]</f>
        <v>-0.93140374999999997</v>
      </c>
      <c r="X2457" s="22" t="str">
        <f>IF(L2457="","",
IF(L2457&lt;Predictability!$B$1,"Low",
IF(L2457&lt;=Predictability!$B$2,"Mid","High")))</f>
        <v>Low</v>
      </c>
      <c r="Y2457" s="22">
        <f t="shared" si="77"/>
        <v>0</v>
      </c>
    </row>
    <row r="2458" spans="1:25" x14ac:dyDescent="0.2">
      <c r="A2458" t="s">
        <v>3419</v>
      </c>
      <c r="B2458" t="s">
        <v>70</v>
      </c>
      <c r="C2458" t="s">
        <v>308</v>
      </c>
      <c r="D2458">
        <v>939</v>
      </c>
      <c r="E2458">
        <v>3935</v>
      </c>
      <c r="F2458">
        <v>29</v>
      </c>
      <c r="G2458">
        <v>0</v>
      </c>
      <c r="H2458">
        <v>4.4000000000000004</v>
      </c>
      <c r="I2458">
        <v>75</v>
      </c>
      <c r="J2458">
        <v>92</v>
      </c>
      <c r="K2458">
        <v>13922211</v>
      </c>
      <c r="L2458">
        <v>16000000</v>
      </c>
      <c r="M2458" s="2">
        <f>VLOOKUP(A2458,Sheet2!$A$1:G6182,2,0)</f>
        <v>38153</v>
      </c>
      <c r="N2458" t="str">
        <f>VLOOKUP(A2458,Sheet2!$A$1:G6182,3,0)</f>
        <v>Color</v>
      </c>
      <c r="O2458" t="str">
        <f>VLOOKUP(A2458,Sheet2!$A$1:G6182,4,0)</f>
        <v>Comedy</v>
      </c>
      <c r="P2458" t="str">
        <f>VLOOKUP(A2458,Sheet2!$A$1:G6182,5,0)</f>
        <v>English</v>
      </c>
      <c r="Q2458" t="str">
        <f>VLOOKUP(A2458,Sheet2!$A$1:G6182,6,0)</f>
        <v>USA</v>
      </c>
      <c r="R2458" t="str">
        <f>VLOOKUP(A2458,Sheet2!$A$1:G6182,7,0)</f>
        <v>R</v>
      </c>
      <c r="S2458" t="str">
        <f>IF(Table1[[#This Row],[Language]]="English","English","Other language")</f>
        <v>English</v>
      </c>
      <c r="T2458">
        <f>Table1[[#This Row],[Gross Revenue]]-Table1[[#This Row],[Budget]]</f>
        <v>-2077789</v>
      </c>
      <c r="U2458" s="1">
        <f>(Table1[[#This Row],[Gross Revenue]]/Table1[[#This Row],[Budget]])-1</f>
        <v>-0.12986181249999995</v>
      </c>
      <c r="V2458" t="str">
        <f t="shared" si="76"/>
        <v>90-110 minutes</v>
      </c>
      <c r="W2458">
        <f>Table1[[#This Row],[Profit]]/Table1[[#This Row],[Budget]]</f>
        <v>-0.12986181250000001</v>
      </c>
      <c r="X2458" s="22" t="str">
        <f>IF(L2458="","",
IF(L2458&lt;Predictability!$B$1,"Low",
IF(L2458&lt;=Predictability!$B$2,"Mid","High")))</f>
        <v>Mid</v>
      </c>
      <c r="Y2458" s="22">
        <f t="shared" si="77"/>
        <v>0</v>
      </c>
    </row>
    <row r="2459" spans="1:25" x14ac:dyDescent="0.2">
      <c r="A2459" t="s">
        <v>5989</v>
      </c>
      <c r="B2459" t="s">
        <v>730</v>
      </c>
      <c r="C2459" t="s">
        <v>1363</v>
      </c>
      <c r="D2459">
        <v>2000</v>
      </c>
      <c r="E2459">
        <v>5024</v>
      </c>
      <c r="F2459">
        <v>80</v>
      </c>
      <c r="G2459">
        <v>15000</v>
      </c>
      <c r="H2459">
        <v>7.1</v>
      </c>
      <c r="I2459">
        <v>110</v>
      </c>
      <c r="J2459">
        <v>106</v>
      </c>
      <c r="K2459">
        <v>43853424</v>
      </c>
      <c r="L2459">
        <v>18000000</v>
      </c>
      <c r="M2459" s="2">
        <f>VLOOKUP(A2459,Sheet2!$A$1:G6183,2,0)</f>
        <v>40683</v>
      </c>
      <c r="N2459" t="str">
        <f>VLOOKUP(A2459,Sheet2!$A$1:G6183,3,0)</f>
        <v>Color</v>
      </c>
      <c r="O2459" t="str">
        <f>VLOOKUP(A2459,Sheet2!$A$1:G6183,4,0)</f>
        <v>Biography</v>
      </c>
      <c r="P2459" t="str">
        <f>VLOOKUP(A2459,Sheet2!$A$1:G6183,5,0)</f>
        <v>English</v>
      </c>
      <c r="Q2459" t="str">
        <f>VLOOKUP(A2459,Sheet2!$A$1:G6183,6,0)</f>
        <v>USA</v>
      </c>
      <c r="R2459" t="str">
        <f>VLOOKUP(A2459,Sheet2!$A$1:G6183,7,0)</f>
        <v>PG</v>
      </c>
      <c r="S2459" t="str">
        <f>IF(Table1[[#This Row],[Language]]="English","English","Other language")</f>
        <v>English</v>
      </c>
      <c r="T2459">
        <f>Table1[[#This Row],[Gross Revenue]]-Table1[[#This Row],[Budget]]</f>
        <v>25853424</v>
      </c>
      <c r="U2459" s="1">
        <f>(Table1[[#This Row],[Gross Revenue]]/Table1[[#This Row],[Budget]])-1</f>
        <v>1.4363013333333332</v>
      </c>
      <c r="V2459" t="str">
        <f t="shared" si="76"/>
        <v>90-110 minutes</v>
      </c>
      <c r="W2459">
        <f>Table1[[#This Row],[Profit]]/Table1[[#This Row],[Budget]]</f>
        <v>1.4363013333333334</v>
      </c>
      <c r="X2459" s="22" t="str">
        <f>IF(L2459="","",
IF(L2459&lt;Predictability!$B$1,"Low",
IF(L2459&lt;=Predictability!$B$2,"Mid","High")))</f>
        <v>Mid</v>
      </c>
      <c r="Y2459" s="22">
        <f t="shared" si="77"/>
        <v>1</v>
      </c>
    </row>
    <row r="2460" spans="1:25" x14ac:dyDescent="0.2">
      <c r="A2460" t="s">
        <v>3345</v>
      </c>
      <c r="B2460" t="s">
        <v>174</v>
      </c>
      <c r="C2460" t="s">
        <v>175</v>
      </c>
      <c r="D2460">
        <v>159</v>
      </c>
      <c r="E2460">
        <v>417</v>
      </c>
      <c r="F2460">
        <v>12</v>
      </c>
      <c r="G2460">
        <v>231</v>
      </c>
      <c r="H2460">
        <v>3.9</v>
      </c>
      <c r="I2460">
        <v>64</v>
      </c>
      <c r="J2460">
        <v>84</v>
      </c>
      <c r="K2460">
        <v>3100650</v>
      </c>
      <c r="L2460">
        <v>14000000</v>
      </c>
      <c r="M2460" s="2">
        <f>VLOOKUP(A2460,Sheet2!$A$1:G6184,2,0)</f>
        <v>37122</v>
      </c>
      <c r="N2460" t="str">
        <f>VLOOKUP(A2460,Sheet2!$A$1:G6184,3,0)</f>
        <v>Color</v>
      </c>
      <c r="O2460" t="str">
        <f>VLOOKUP(A2460,Sheet2!$A$1:G6184,4,0)</f>
        <v>Drama</v>
      </c>
      <c r="P2460" t="str">
        <f>VLOOKUP(A2460,Sheet2!$A$1:G6184,5,0)</f>
        <v>English</v>
      </c>
      <c r="Q2460" t="str">
        <f>VLOOKUP(A2460,Sheet2!$A$1:G6184,6,0)</f>
        <v>USA</v>
      </c>
      <c r="R2460" t="str">
        <f>VLOOKUP(A2460,Sheet2!$A$1:G6184,7,0)</f>
        <v>PG-13</v>
      </c>
      <c r="S2460" t="str">
        <f>IF(Table1[[#This Row],[Language]]="English","English","Other language")</f>
        <v>English</v>
      </c>
      <c r="T2460">
        <f>Table1[[#This Row],[Gross Revenue]]-Table1[[#This Row],[Budget]]</f>
        <v>-10899350</v>
      </c>
      <c r="U2460" s="1">
        <f>(Table1[[#This Row],[Gross Revenue]]/Table1[[#This Row],[Budget]])-1</f>
        <v>-0.77852500000000002</v>
      </c>
      <c r="V2460" t="str">
        <f t="shared" si="76"/>
        <v>&lt;90 minutes</v>
      </c>
      <c r="W2460">
        <f>Table1[[#This Row],[Profit]]/Table1[[#This Row],[Budget]]</f>
        <v>-0.77852500000000002</v>
      </c>
      <c r="X2460" s="22" t="str">
        <f>IF(L2460="","",
IF(L2460&lt;Predictability!$B$1,"Low",
IF(L2460&lt;=Predictability!$B$2,"Mid","High")))</f>
        <v>Mid</v>
      </c>
      <c r="Y2460" s="22">
        <f t="shared" si="77"/>
        <v>0</v>
      </c>
    </row>
    <row r="2461" spans="1:25" x14ac:dyDescent="0.2">
      <c r="A2461" t="s">
        <v>6446</v>
      </c>
      <c r="B2461" t="s">
        <v>1037</v>
      </c>
      <c r="C2461" t="s">
        <v>2937</v>
      </c>
      <c r="D2461">
        <v>15000</v>
      </c>
      <c r="E2461">
        <v>16034</v>
      </c>
      <c r="F2461">
        <v>0</v>
      </c>
      <c r="G2461">
        <v>56000</v>
      </c>
      <c r="H2461">
        <v>7.5</v>
      </c>
      <c r="I2461">
        <v>522</v>
      </c>
      <c r="J2461">
        <v>93</v>
      </c>
      <c r="K2461">
        <v>54696902</v>
      </c>
      <c r="L2461">
        <v>32000000</v>
      </c>
      <c r="M2461" s="2">
        <f>VLOOKUP(A2461,Sheet2!$A$1:G6185,2,0)</f>
        <v>40806</v>
      </c>
      <c r="N2461" t="str">
        <f>VLOOKUP(A2461,Sheet2!$A$1:G6185,3,0)</f>
        <v>Color</v>
      </c>
      <c r="O2461" t="str">
        <f>VLOOKUP(A2461,Sheet2!$A$1:G6185,4,0)</f>
        <v>Mystery</v>
      </c>
      <c r="P2461" t="str">
        <f>VLOOKUP(A2461,Sheet2!$A$1:G6185,5,0)</f>
        <v>English</v>
      </c>
      <c r="Q2461" t="str">
        <f>VLOOKUP(A2461,Sheet2!$A$1:G6185,6,0)</f>
        <v>USA</v>
      </c>
      <c r="R2461" t="str">
        <f>VLOOKUP(A2461,Sheet2!$A$1:G6185,7,0)</f>
        <v>PG-13</v>
      </c>
      <c r="S2461" t="str">
        <f>IF(Table1[[#This Row],[Language]]="English","English","Other language")</f>
        <v>English</v>
      </c>
      <c r="T2461">
        <f>Table1[[#This Row],[Gross Revenue]]-Table1[[#This Row],[Budget]]</f>
        <v>22696902</v>
      </c>
      <c r="U2461" s="1">
        <f>(Table1[[#This Row],[Gross Revenue]]/Table1[[#This Row],[Budget]])-1</f>
        <v>0.70927818750000005</v>
      </c>
      <c r="V2461" t="str">
        <f t="shared" si="76"/>
        <v>90-110 minutes</v>
      </c>
      <c r="W2461">
        <f>Table1[[#This Row],[Profit]]/Table1[[#This Row],[Budget]]</f>
        <v>0.70927818750000005</v>
      </c>
      <c r="X2461" s="22" t="str">
        <f>IF(L2461="","",
IF(L2461&lt;Predictability!$B$1,"Low",
IF(L2461&lt;=Predictability!$B$2,"Mid","High")))</f>
        <v>Mid</v>
      </c>
      <c r="Y2461" s="22">
        <f t="shared" si="77"/>
        <v>1</v>
      </c>
    </row>
    <row r="2462" spans="1:25" x14ac:dyDescent="0.2">
      <c r="A2462" t="s">
        <v>6743</v>
      </c>
      <c r="B2462" t="s">
        <v>1655</v>
      </c>
      <c r="C2462" t="s">
        <v>1692</v>
      </c>
      <c r="D2462">
        <v>893</v>
      </c>
      <c r="E2462">
        <v>3003</v>
      </c>
      <c r="F2462">
        <v>406</v>
      </c>
      <c r="G2462">
        <v>0</v>
      </c>
      <c r="H2462">
        <v>7.8</v>
      </c>
      <c r="I2462">
        <v>163</v>
      </c>
      <c r="J2462">
        <v>81</v>
      </c>
      <c r="K2462">
        <v>52008288</v>
      </c>
      <c r="L2462">
        <v>21000000</v>
      </c>
      <c r="M2462" s="2">
        <f>VLOOKUP(A2462,Sheet2!$A$1:G6186,2,0)</f>
        <v>36322</v>
      </c>
      <c r="N2462" t="str">
        <f>VLOOKUP(A2462,Sheet2!$A$1:G6186,3,0)</f>
        <v>Color</v>
      </c>
      <c r="O2462" t="str">
        <f>VLOOKUP(A2462,Sheet2!$A$1:G6186,4,0)</f>
        <v>Animation</v>
      </c>
      <c r="P2462" t="str">
        <f>VLOOKUP(A2462,Sheet2!$A$1:G6186,5,0)</f>
        <v>English</v>
      </c>
      <c r="Q2462" t="str">
        <f>VLOOKUP(A2462,Sheet2!$A$1:G6186,6,0)</f>
        <v>USA</v>
      </c>
      <c r="R2462" t="str">
        <f>VLOOKUP(A2462,Sheet2!$A$1:G6186,7,0)</f>
        <v>R</v>
      </c>
      <c r="S2462" t="str">
        <f>IF(Table1[[#This Row],[Language]]="English","English","Other language")</f>
        <v>English</v>
      </c>
      <c r="T2462">
        <f>Table1[[#This Row],[Gross Revenue]]-Table1[[#This Row],[Budget]]</f>
        <v>31008288</v>
      </c>
      <c r="U2462" s="1">
        <f>(Table1[[#This Row],[Gross Revenue]]/Table1[[#This Row],[Budget]])-1</f>
        <v>1.476585142857143</v>
      </c>
      <c r="V2462" t="str">
        <f t="shared" si="76"/>
        <v>&lt;90 minutes</v>
      </c>
      <c r="W2462">
        <f>Table1[[#This Row],[Profit]]/Table1[[#This Row],[Budget]]</f>
        <v>1.4765851428571428</v>
      </c>
      <c r="X2462" s="22" t="str">
        <f>IF(L2462="","",
IF(L2462&lt;Predictability!$B$1,"Low",
IF(L2462&lt;=Predictability!$B$2,"Mid","High")))</f>
        <v>Mid</v>
      </c>
      <c r="Y2462" s="22">
        <f t="shared" si="77"/>
        <v>1</v>
      </c>
    </row>
    <row r="2463" spans="1:25" x14ac:dyDescent="0.2">
      <c r="A2463" t="s">
        <v>3850</v>
      </c>
      <c r="B2463" t="s">
        <v>936</v>
      </c>
      <c r="C2463" t="s">
        <v>937</v>
      </c>
      <c r="D2463">
        <v>1000</v>
      </c>
      <c r="E2463">
        <v>2340</v>
      </c>
      <c r="F2463">
        <v>219</v>
      </c>
      <c r="G2463">
        <v>0</v>
      </c>
      <c r="H2463">
        <v>5.5</v>
      </c>
      <c r="I2463">
        <v>173</v>
      </c>
      <c r="J2463">
        <v>160</v>
      </c>
      <c r="K2463">
        <v>273420</v>
      </c>
      <c r="L2463">
        <v>17000000</v>
      </c>
      <c r="M2463" s="2">
        <f>VLOOKUP(A2463,Sheet2!$A$1:G6187,2,0)</f>
        <v>38928</v>
      </c>
      <c r="N2463" t="str">
        <f>VLOOKUP(A2463,Sheet2!$A$1:G6187,3,0)</f>
        <v>Color</v>
      </c>
      <c r="O2463" t="str">
        <f>VLOOKUP(A2463,Sheet2!$A$1:G6187,4,0)</f>
        <v>Comedy</v>
      </c>
      <c r="P2463" t="str">
        <f>VLOOKUP(A2463,Sheet2!$A$1:G6187,5,0)</f>
        <v>English</v>
      </c>
      <c r="Q2463" t="str">
        <f>VLOOKUP(A2463,Sheet2!$A$1:G6187,6,0)</f>
        <v>France</v>
      </c>
      <c r="R2463" t="str">
        <f>VLOOKUP(A2463,Sheet2!$A$1:G6187,7,0)</f>
        <v>R</v>
      </c>
      <c r="S2463" t="str">
        <f>IF(Table1[[#This Row],[Language]]="English","English","Other language")</f>
        <v>English</v>
      </c>
      <c r="T2463">
        <f>Table1[[#This Row],[Gross Revenue]]-Table1[[#This Row],[Budget]]</f>
        <v>-16726580</v>
      </c>
      <c r="U2463" s="1">
        <f>(Table1[[#This Row],[Gross Revenue]]/Table1[[#This Row],[Budget]])-1</f>
        <v>-0.98391647058823528</v>
      </c>
      <c r="V2463" t="str">
        <f t="shared" si="76"/>
        <v>&gt;150 minutes</v>
      </c>
      <c r="W2463">
        <f>Table1[[#This Row],[Profit]]/Table1[[#This Row],[Budget]]</f>
        <v>-0.98391647058823528</v>
      </c>
      <c r="X2463" s="22" t="str">
        <f>IF(L2463="","",
IF(L2463&lt;Predictability!$B$1,"Low",
IF(L2463&lt;=Predictability!$B$2,"Mid","High")))</f>
        <v>Mid</v>
      </c>
      <c r="Y2463" s="22">
        <f t="shared" si="77"/>
        <v>0</v>
      </c>
    </row>
    <row r="2464" spans="1:25" x14ac:dyDescent="0.2">
      <c r="A2464" t="s">
        <v>6448</v>
      </c>
      <c r="B2464" t="s">
        <v>1037</v>
      </c>
      <c r="C2464" t="s">
        <v>1492</v>
      </c>
      <c r="D2464">
        <v>15000</v>
      </c>
      <c r="E2464">
        <v>16881</v>
      </c>
      <c r="F2464">
        <v>845</v>
      </c>
      <c r="G2464">
        <v>44000</v>
      </c>
      <c r="H2464">
        <v>7.5</v>
      </c>
      <c r="I2464">
        <v>305</v>
      </c>
      <c r="J2464">
        <v>124</v>
      </c>
      <c r="K2464">
        <v>52418902</v>
      </c>
      <c r="L2464">
        <v>30000000</v>
      </c>
      <c r="M2464" s="2">
        <f>VLOOKUP(A2464,Sheet2!$A$1:G6188,2,0)</f>
        <v>42136</v>
      </c>
      <c r="N2464" t="str">
        <f>VLOOKUP(A2464,Sheet2!$A$1:G6188,3,0)</f>
        <v>Color</v>
      </c>
      <c r="O2464" t="str">
        <f>VLOOKUP(A2464,Sheet2!$A$1:G6188,4,0)</f>
        <v>Drama</v>
      </c>
      <c r="P2464" t="str">
        <f>VLOOKUP(A2464,Sheet2!$A$1:G6188,5,0)</f>
        <v>English</v>
      </c>
      <c r="Q2464" t="str">
        <f>VLOOKUP(A2464,Sheet2!$A$1:G6188,6,0)</f>
        <v>USA</v>
      </c>
      <c r="R2464" t="str">
        <f>VLOOKUP(A2464,Sheet2!$A$1:G6188,7,0)</f>
        <v>R</v>
      </c>
      <c r="S2464" t="str">
        <f>IF(Table1[[#This Row],[Language]]="English","English","Other language")</f>
        <v>English</v>
      </c>
      <c r="T2464">
        <f>Table1[[#This Row],[Gross Revenue]]-Table1[[#This Row],[Budget]]</f>
        <v>22418902</v>
      </c>
      <c r="U2464" s="1">
        <f>(Table1[[#This Row],[Gross Revenue]]/Table1[[#This Row],[Budget]])-1</f>
        <v>0.74729673333333335</v>
      </c>
      <c r="V2464" t="str">
        <f t="shared" si="76"/>
        <v>111-130 minutes</v>
      </c>
      <c r="W2464">
        <f>Table1[[#This Row],[Profit]]/Table1[[#This Row],[Budget]]</f>
        <v>0.74729673333333335</v>
      </c>
      <c r="X2464" s="22" t="str">
        <f>IF(L2464="","",
IF(L2464&lt;Predictability!$B$1,"Low",
IF(L2464&lt;=Predictability!$B$2,"Mid","High")))</f>
        <v>Mid</v>
      </c>
      <c r="Y2464" s="22">
        <f t="shared" si="77"/>
        <v>1</v>
      </c>
    </row>
    <row r="2465" spans="1:25" x14ac:dyDescent="0.2">
      <c r="A2465" t="s">
        <v>3440</v>
      </c>
      <c r="B2465" t="s">
        <v>342</v>
      </c>
      <c r="C2465" t="s">
        <v>343</v>
      </c>
      <c r="D2465">
        <v>541</v>
      </c>
      <c r="E2465">
        <v>2268</v>
      </c>
      <c r="F2465">
        <v>16</v>
      </c>
      <c r="G2465">
        <v>279</v>
      </c>
      <c r="H2465">
        <v>4.5</v>
      </c>
      <c r="I2465">
        <v>85</v>
      </c>
      <c r="J2465">
        <v>81</v>
      </c>
      <c r="K2465">
        <v>30105968</v>
      </c>
      <c r="L2465">
        <v>37000000</v>
      </c>
      <c r="M2465" s="2">
        <f>VLOOKUP(A2465,Sheet2!$A$1:G6189,2,0)</f>
        <v>39670</v>
      </c>
      <c r="N2465" t="str">
        <f>VLOOKUP(A2465,Sheet2!$A$1:G6189,3,0)</f>
        <v>Color</v>
      </c>
      <c r="O2465" t="str">
        <f>VLOOKUP(A2465,Sheet2!$A$1:G6189,4,0)</f>
        <v>Adventure</v>
      </c>
      <c r="P2465" t="str">
        <f>VLOOKUP(A2465,Sheet2!$A$1:G6189,5,0)</f>
        <v>English</v>
      </c>
      <c r="Q2465" t="str">
        <f>VLOOKUP(A2465,Sheet2!$A$1:G6189,6,0)</f>
        <v>USA</v>
      </c>
      <c r="R2465" t="str">
        <f>VLOOKUP(A2465,Sheet2!$A$1:G6189,7,0)</f>
        <v>G</v>
      </c>
      <c r="S2465" t="str">
        <f>IF(Table1[[#This Row],[Language]]="English","English","Other language")</f>
        <v>English</v>
      </c>
      <c r="T2465">
        <f>Table1[[#This Row],[Gross Revenue]]-Table1[[#This Row],[Budget]]</f>
        <v>-6894032</v>
      </c>
      <c r="U2465" s="1">
        <f>(Table1[[#This Row],[Gross Revenue]]/Table1[[#This Row],[Budget]])-1</f>
        <v>-0.18632518918918917</v>
      </c>
      <c r="V2465" t="str">
        <f t="shared" si="76"/>
        <v>&lt;90 minutes</v>
      </c>
      <c r="W2465">
        <f>Table1[[#This Row],[Profit]]/Table1[[#This Row],[Budget]]</f>
        <v>-0.18632518918918919</v>
      </c>
      <c r="X2465" s="22" t="str">
        <f>IF(L2465="","",
IF(L2465&lt;Predictability!$B$1,"Low",
IF(L2465&lt;=Predictability!$B$2,"Mid","High")))</f>
        <v>Mid</v>
      </c>
      <c r="Y2465" s="22">
        <f t="shared" si="77"/>
        <v>0</v>
      </c>
    </row>
    <row r="2466" spans="1:25" x14ac:dyDescent="0.2">
      <c r="A2466" t="s">
        <v>4925</v>
      </c>
      <c r="B2466" t="s">
        <v>1356</v>
      </c>
      <c r="C2466" t="s">
        <v>1356</v>
      </c>
      <c r="D2466">
        <v>16000</v>
      </c>
      <c r="E2466">
        <v>17771</v>
      </c>
      <c r="F2466">
        <v>16000</v>
      </c>
      <c r="G2466">
        <v>0</v>
      </c>
      <c r="H2466">
        <v>6.4</v>
      </c>
      <c r="I2466">
        <v>169</v>
      </c>
      <c r="J2466">
        <v>130</v>
      </c>
      <c r="K2466">
        <v>90454043</v>
      </c>
      <c r="L2466">
        <v>65000000</v>
      </c>
      <c r="M2466" s="2">
        <f>VLOOKUP(A2466,Sheet2!$A$1:G6190,2,0)</f>
        <v>36535</v>
      </c>
      <c r="N2466" t="str">
        <f>VLOOKUP(A2466,Sheet2!$A$1:G6190,3,0)</f>
        <v>Black and White</v>
      </c>
      <c r="O2466" t="str">
        <f>VLOOKUP(A2466,Sheet2!$A$1:G6190,4,0)</f>
        <v>Action</v>
      </c>
      <c r="P2466" t="str">
        <f>VLOOKUP(A2466,Sheet2!$A$1:G6190,5,0)</f>
        <v>English</v>
      </c>
      <c r="Q2466" t="str">
        <f>VLOOKUP(A2466,Sheet2!$A$1:G6190,6,0)</f>
        <v>USA</v>
      </c>
      <c r="R2466" t="str">
        <f>VLOOKUP(A2466,Sheet2!$A$1:G6190,7,0)</f>
        <v>PG-13</v>
      </c>
      <c r="S2466" t="str">
        <f>IF(Table1[[#This Row],[Language]]="English","English","Other language")</f>
        <v>English</v>
      </c>
      <c r="T2466">
        <f>Table1[[#This Row],[Gross Revenue]]-Table1[[#This Row],[Budget]]</f>
        <v>25454043</v>
      </c>
      <c r="U2466" s="1">
        <f>(Table1[[#This Row],[Gross Revenue]]/Table1[[#This Row],[Budget]])-1</f>
        <v>0.39160066153846151</v>
      </c>
      <c r="V2466" t="str">
        <f t="shared" si="76"/>
        <v>111-130 minutes</v>
      </c>
      <c r="W2466">
        <f>Table1[[#This Row],[Profit]]/Table1[[#This Row],[Budget]]</f>
        <v>0.39160066153846151</v>
      </c>
      <c r="X2466" s="22" t="str">
        <f>IF(L2466="","",
IF(L2466&lt;Predictability!$B$1,"Low",
IF(L2466&lt;=Predictability!$B$2,"Mid","High")))</f>
        <v>High</v>
      </c>
      <c r="Y2466" s="22">
        <f t="shared" si="77"/>
        <v>0</v>
      </c>
    </row>
    <row r="2467" spans="1:25" x14ac:dyDescent="0.2">
      <c r="A2467" t="s">
        <v>4771</v>
      </c>
      <c r="B2467" t="s">
        <v>588</v>
      </c>
      <c r="C2467" t="s">
        <v>1840</v>
      </c>
      <c r="D2467">
        <v>13000</v>
      </c>
      <c r="E2467">
        <v>15001</v>
      </c>
      <c r="F2467">
        <v>30</v>
      </c>
      <c r="G2467">
        <v>0</v>
      </c>
      <c r="H2467">
        <v>6.3</v>
      </c>
      <c r="I2467">
        <v>46</v>
      </c>
      <c r="J2467">
        <v>88</v>
      </c>
      <c r="K2467">
        <v>90443603</v>
      </c>
      <c r="L2467">
        <v>80000000</v>
      </c>
      <c r="M2467" s="2">
        <f>VLOOKUP(A2467,Sheet2!$A$1:G6191,2,0)</f>
        <v>35284</v>
      </c>
      <c r="N2467" t="str">
        <f>VLOOKUP(A2467,Sheet2!$A$1:G6191,3,0)</f>
        <v>Color</v>
      </c>
      <c r="O2467" t="str">
        <f>VLOOKUP(A2467,Sheet2!$A$1:G6191,4,0)</f>
        <v>Adventure</v>
      </c>
      <c r="P2467" t="str">
        <f>VLOOKUP(A2467,Sheet2!$A$1:G6191,5,0)</f>
        <v>English</v>
      </c>
      <c r="Q2467" t="str">
        <f>VLOOKUP(A2467,Sheet2!$A$1:G6191,6,0)</f>
        <v>USA</v>
      </c>
      <c r="R2467" t="str">
        <f>VLOOKUP(A2467,Sheet2!$A$1:G6191,7,0)</f>
        <v>PG</v>
      </c>
      <c r="S2467" t="str">
        <f>IF(Table1[[#This Row],[Language]]="English","English","Other language")</f>
        <v>English</v>
      </c>
      <c r="T2467">
        <f>Table1[[#This Row],[Gross Revenue]]-Table1[[#This Row],[Budget]]</f>
        <v>10443603</v>
      </c>
      <c r="U2467" s="1">
        <f>(Table1[[#This Row],[Gross Revenue]]/Table1[[#This Row],[Budget]])-1</f>
        <v>0.13054503749999991</v>
      </c>
      <c r="V2467" t="str">
        <f t="shared" si="76"/>
        <v>&lt;90 minutes</v>
      </c>
      <c r="W2467">
        <f>Table1[[#This Row],[Profit]]/Table1[[#This Row],[Budget]]</f>
        <v>0.13054503749999999</v>
      </c>
      <c r="X2467" s="22" t="str">
        <f>IF(L2467="","",
IF(L2467&lt;Predictability!$B$1,"Low",
IF(L2467&lt;=Predictability!$B$2,"Mid","High")))</f>
        <v>High</v>
      </c>
      <c r="Y2467" s="22">
        <f t="shared" si="77"/>
        <v>0</v>
      </c>
    </row>
    <row r="2468" spans="1:25" x14ac:dyDescent="0.2">
      <c r="A2468" t="s">
        <v>5975</v>
      </c>
      <c r="B2468" t="s">
        <v>2650</v>
      </c>
      <c r="C2468" t="s">
        <v>2651</v>
      </c>
      <c r="D2468">
        <v>1000</v>
      </c>
      <c r="E2468">
        <v>2936</v>
      </c>
      <c r="F2468">
        <v>0</v>
      </c>
      <c r="G2468">
        <v>13000</v>
      </c>
      <c r="H2468">
        <v>7.1</v>
      </c>
      <c r="I2468">
        <v>103</v>
      </c>
      <c r="J2468">
        <v>96</v>
      </c>
      <c r="K2468">
        <v>38119483</v>
      </c>
      <c r="L2468">
        <v>22700000</v>
      </c>
      <c r="M2468" s="2">
        <f>VLOOKUP(A2468,Sheet2!$A$1:G6192,2,0)</f>
        <v>32090</v>
      </c>
      <c r="N2468" t="str">
        <f>VLOOKUP(A2468,Sheet2!$A$1:G6192,3,0)</f>
        <v>Color</v>
      </c>
      <c r="O2468" t="str">
        <f>VLOOKUP(A2468,Sheet2!$A$1:G6192,4,0)</f>
        <v>Adventure</v>
      </c>
      <c r="P2468" t="str">
        <f>VLOOKUP(A2468,Sheet2!$A$1:G6192,5,0)</f>
        <v>English</v>
      </c>
      <c r="Q2468" t="str">
        <f>VLOOKUP(A2468,Sheet2!$A$1:G6192,6,0)</f>
        <v>USA</v>
      </c>
      <c r="R2468" t="str">
        <f>VLOOKUP(A2468,Sheet2!$A$1:G6192,7,0)</f>
        <v>PG</v>
      </c>
      <c r="S2468" t="str">
        <f>IF(Table1[[#This Row],[Language]]="English","English","Other language")</f>
        <v>English</v>
      </c>
      <c r="T2468">
        <f>Table1[[#This Row],[Gross Revenue]]-Table1[[#This Row],[Budget]]</f>
        <v>15419483</v>
      </c>
      <c r="U2468" s="1">
        <f>(Table1[[#This Row],[Gross Revenue]]/Table1[[#This Row],[Budget]])-1</f>
        <v>0.67927237885462555</v>
      </c>
      <c r="V2468" t="str">
        <f t="shared" si="76"/>
        <v>90-110 minutes</v>
      </c>
      <c r="W2468">
        <f>Table1[[#This Row],[Profit]]/Table1[[#This Row],[Budget]]</f>
        <v>0.67927237885462555</v>
      </c>
      <c r="X2468" s="22" t="str">
        <f>IF(L2468="","",
IF(L2468&lt;Predictability!$B$1,"Low",
IF(L2468&lt;=Predictability!$B$2,"Mid","High")))</f>
        <v>Mid</v>
      </c>
      <c r="Y2468" s="22">
        <f t="shared" si="77"/>
        <v>1</v>
      </c>
    </row>
    <row r="2469" spans="1:25" x14ac:dyDescent="0.2">
      <c r="A2469" t="s">
        <v>3768</v>
      </c>
      <c r="B2469" t="s">
        <v>835</v>
      </c>
      <c r="C2469" t="s">
        <v>836</v>
      </c>
      <c r="D2469">
        <v>610</v>
      </c>
      <c r="E2469">
        <v>1441</v>
      </c>
      <c r="F2469">
        <v>32</v>
      </c>
      <c r="G2469">
        <v>710</v>
      </c>
      <c r="H2469">
        <v>5.3</v>
      </c>
      <c r="I2469">
        <v>16</v>
      </c>
      <c r="J2469">
        <v>100</v>
      </c>
      <c r="K2469">
        <v>15369573</v>
      </c>
      <c r="L2469">
        <v>3000000</v>
      </c>
      <c r="M2469" s="2">
        <f>VLOOKUP(A2469,Sheet2!$A$1:G6193,2,0)</f>
        <v>33021</v>
      </c>
      <c r="N2469" t="str">
        <f>VLOOKUP(A2469,Sheet2!$A$1:G6193,3,0)</f>
        <v>Color</v>
      </c>
      <c r="O2469" t="str">
        <f>VLOOKUP(A2469,Sheet2!$A$1:G6193,4,0)</f>
        <v>Adventure</v>
      </c>
      <c r="P2469" t="str">
        <f>VLOOKUP(A2469,Sheet2!$A$1:G6193,5,0)</f>
        <v>English</v>
      </c>
      <c r="Q2469" t="str">
        <f>VLOOKUP(A2469,Sheet2!$A$1:G6193,6,0)</f>
        <v>USA</v>
      </c>
      <c r="R2469" t="str">
        <f>VLOOKUP(A2469,Sheet2!$A$1:G6193,7,0)</f>
        <v>PG</v>
      </c>
      <c r="S2469" t="str">
        <f>IF(Table1[[#This Row],[Language]]="English","English","Other language")</f>
        <v>English</v>
      </c>
      <c r="T2469">
        <f>Table1[[#This Row],[Gross Revenue]]-Table1[[#This Row],[Budget]]</f>
        <v>12369573</v>
      </c>
      <c r="U2469" s="1">
        <f>(Table1[[#This Row],[Gross Revenue]]/Table1[[#This Row],[Budget]])-1</f>
        <v>4.1231910000000003</v>
      </c>
      <c r="V2469" t="str">
        <f t="shared" si="76"/>
        <v>90-110 minutes</v>
      </c>
      <c r="W2469">
        <f>Table1[[#This Row],[Profit]]/Table1[[#This Row],[Budget]]</f>
        <v>4.1231910000000003</v>
      </c>
      <c r="X2469" s="22" t="str">
        <f>IF(L2469="","",
IF(L2469&lt;Predictability!$B$1,"Low",
IF(L2469&lt;=Predictability!$B$2,"Mid","High")))</f>
        <v>Low</v>
      </c>
      <c r="Y2469" s="22">
        <f t="shared" si="77"/>
        <v>1</v>
      </c>
    </row>
    <row r="2470" spans="1:25" x14ac:dyDescent="0.2">
      <c r="A2470" t="s">
        <v>5024</v>
      </c>
      <c r="B2470" t="s">
        <v>786</v>
      </c>
      <c r="C2470" t="s">
        <v>771</v>
      </c>
      <c r="D2470">
        <v>11000</v>
      </c>
      <c r="E2470">
        <v>12522</v>
      </c>
      <c r="F2470">
        <v>274</v>
      </c>
      <c r="G2470">
        <v>0</v>
      </c>
      <c r="H2470">
        <v>6.5</v>
      </c>
      <c r="I2470">
        <v>124</v>
      </c>
      <c r="J2470">
        <v>131</v>
      </c>
      <c r="K2470">
        <v>42044321</v>
      </c>
      <c r="L2470">
        <v>80000000</v>
      </c>
      <c r="M2470" s="2">
        <f>VLOOKUP(A2470,Sheet2!$A$1:G6194,2,0)</f>
        <v>38349</v>
      </c>
      <c r="N2470" t="str">
        <f>VLOOKUP(A2470,Sheet2!$A$1:G6194,3,0)</f>
        <v>Color</v>
      </c>
      <c r="O2470" t="str">
        <f>VLOOKUP(A2470,Sheet2!$A$1:G6194,4,0)</f>
        <v>Comedy</v>
      </c>
      <c r="P2470" t="str">
        <f>VLOOKUP(A2470,Sheet2!$A$1:G6194,5,0)</f>
        <v>English</v>
      </c>
      <c r="Q2470" t="str">
        <f>VLOOKUP(A2470,Sheet2!$A$1:G6194,6,0)</f>
        <v>USA</v>
      </c>
      <c r="R2470" t="str">
        <f>VLOOKUP(A2470,Sheet2!$A$1:G6194,7,0)</f>
        <v>PG-13</v>
      </c>
      <c r="S2470" t="str">
        <f>IF(Table1[[#This Row],[Language]]="English","English","Other language")</f>
        <v>English</v>
      </c>
      <c r="T2470">
        <f>Table1[[#This Row],[Gross Revenue]]-Table1[[#This Row],[Budget]]</f>
        <v>-37955679</v>
      </c>
      <c r="U2470" s="1">
        <f>(Table1[[#This Row],[Gross Revenue]]/Table1[[#This Row],[Budget]])-1</f>
        <v>-0.4744459875</v>
      </c>
      <c r="V2470" t="str">
        <f t="shared" si="76"/>
        <v>131-150 minutes</v>
      </c>
      <c r="W2470">
        <f>Table1[[#This Row],[Profit]]/Table1[[#This Row],[Budget]]</f>
        <v>-0.4744459875</v>
      </c>
      <c r="X2470" s="22" t="str">
        <f>IF(L2470="","",
IF(L2470&lt;Predictability!$B$1,"Low",
IF(L2470&lt;=Predictability!$B$2,"Mid","High")))</f>
        <v>High</v>
      </c>
      <c r="Y2470" s="22">
        <f t="shared" si="77"/>
        <v>0</v>
      </c>
    </row>
    <row r="2471" spans="1:25" x14ac:dyDescent="0.2">
      <c r="A2471" t="s">
        <v>4066</v>
      </c>
      <c r="B2471" t="s">
        <v>1181</v>
      </c>
      <c r="C2471" t="s">
        <v>1182</v>
      </c>
      <c r="D2471">
        <v>1000</v>
      </c>
      <c r="E2471">
        <v>5804</v>
      </c>
      <c r="F2471">
        <v>70</v>
      </c>
      <c r="G2471">
        <v>0</v>
      </c>
      <c r="H2471">
        <v>5.7</v>
      </c>
      <c r="I2471">
        <v>82</v>
      </c>
      <c r="J2471">
        <v>116</v>
      </c>
      <c r="K2471">
        <v>24397469</v>
      </c>
      <c r="L2471">
        <v>17000000</v>
      </c>
      <c r="M2471" s="2">
        <f>VLOOKUP(A2471,Sheet2!$A$1:G6195,2,0)</f>
        <v>41057</v>
      </c>
      <c r="N2471" t="str">
        <f>VLOOKUP(A2471,Sheet2!$A$1:G6195,3,0)</f>
        <v>Color</v>
      </c>
      <c r="O2471" t="str">
        <f>VLOOKUP(A2471,Sheet2!$A$1:G6195,4,0)</f>
        <v>Drama</v>
      </c>
      <c r="P2471" t="str">
        <f>VLOOKUP(A2471,Sheet2!$A$1:G6195,5,0)</f>
        <v>English</v>
      </c>
      <c r="Q2471" t="str">
        <f>VLOOKUP(A2471,Sheet2!$A$1:G6195,6,0)</f>
        <v>USA</v>
      </c>
      <c r="R2471" t="str">
        <f>VLOOKUP(A2471,Sheet2!$A$1:G6195,7,0)</f>
        <v>PG-13</v>
      </c>
      <c r="S2471" t="str">
        <f>IF(Table1[[#This Row],[Language]]="English","English","Other language")</f>
        <v>English</v>
      </c>
      <c r="T2471">
        <f>Table1[[#This Row],[Gross Revenue]]-Table1[[#This Row],[Budget]]</f>
        <v>7397469</v>
      </c>
      <c r="U2471" s="1">
        <f>(Table1[[#This Row],[Gross Revenue]]/Table1[[#This Row],[Budget]])-1</f>
        <v>0.43514523529411764</v>
      </c>
      <c r="V2471" t="str">
        <f t="shared" si="76"/>
        <v>111-130 minutes</v>
      </c>
      <c r="W2471">
        <f>Table1[[#This Row],[Profit]]/Table1[[#This Row],[Budget]]</f>
        <v>0.43514523529411764</v>
      </c>
      <c r="X2471" s="22" t="str">
        <f>IF(L2471="","",
IF(L2471&lt;Predictability!$B$1,"Low",
IF(L2471&lt;=Predictability!$B$2,"Mid","High")))</f>
        <v>Mid</v>
      </c>
      <c r="Y2471" s="22">
        <f t="shared" si="77"/>
        <v>0</v>
      </c>
    </row>
    <row r="2472" spans="1:25" x14ac:dyDescent="0.2">
      <c r="A2472" t="s">
        <v>3686</v>
      </c>
      <c r="B2472" t="s">
        <v>215</v>
      </c>
      <c r="C2472" t="s">
        <v>729</v>
      </c>
      <c r="D2472">
        <v>2000</v>
      </c>
      <c r="E2472">
        <v>7039</v>
      </c>
      <c r="F2472">
        <v>20</v>
      </c>
      <c r="G2472">
        <v>0</v>
      </c>
      <c r="H2472">
        <v>5.2</v>
      </c>
      <c r="I2472">
        <v>70</v>
      </c>
      <c r="J2472">
        <v>98</v>
      </c>
      <c r="K2472">
        <v>54967359</v>
      </c>
      <c r="L2472">
        <v>40000000</v>
      </c>
      <c r="M2472" s="2">
        <f>VLOOKUP(A2472,Sheet2!$A$1:G6196,2,0)</f>
        <v>35528</v>
      </c>
      <c r="N2472" t="str">
        <f>VLOOKUP(A2472,Sheet2!$A$1:G6196,3,0)</f>
        <v>Color</v>
      </c>
      <c r="O2472" t="str">
        <f>VLOOKUP(A2472,Sheet2!$A$1:G6196,4,0)</f>
        <v>Action</v>
      </c>
      <c r="P2472" t="str">
        <f>VLOOKUP(A2472,Sheet2!$A$1:G6196,5,0)</f>
        <v>English</v>
      </c>
      <c r="Q2472" t="str">
        <f>VLOOKUP(A2472,Sheet2!$A$1:G6196,6,0)</f>
        <v>USA</v>
      </c>
      <c r="R2472" t="str">
        <f>VLOOKUP(A2472,Sheet2!$A$1:G6196,7,0)</f>
        <v>R</v>
      </c>
      <c r="S2472" t="str">
        <f>IF(Table1[[#This Row],[Language]]="English","English","Other language")</f>
        <v>English</v>
      </c>
      <c r="T2472">
        <f>Table1[[#This Row],[Gross Revenue]]-Table1[[#This Row],[Budget]]</f>
        <v>14967359</v>
      </c>
      <c r="U2472" s="1">
        <f>(Table1[[#This Row],[Gross Revenue]]/Table1[[#This Row],[Budget]])-1</f>
        <v>0.374183975</v>
      </c>
      <c r="V2472" t="str">
        <f t="shared" si="76"/>
        <v>90-110 minutes</v>
      </c>
      <c r="W2472">
        <f>Table1[[#This Row],[Profit]]/Table1[[#This Row],[Budget]]</f>
        <v>0.374183975</v>
      </c>
      <c r="X2472" s="22" t="str">
        <f>IF(L2472="","",
IF(L2472&lt;Predictability!$B$1,"Low",
IF(L2472&lt;=Predictability!$B$2,"Mid","High")))</f>
        <v>Mid</v>
      </c>
      <c r="Y2472" s="22">
        <f t="shared" si="77"/>
        <v>0</v>
      </c>
    </row>
    <row r="2473" spans="1:25" x14ac:dyDescent="0.2">
      <c r="A2473" t="s">
        <v>5608</v>
      </c>
      <c r="B2473" t="s">
        <v>558</v>
      </c>
      <c r="C2473" t="s">
        <v>2416</v>
      </c>
      <c r="D2473">
        <v>975</v>
      </c>
      <c r="E2473">
        <v>2694</v>
      </c>
      <c r="F2473">
        <v>0</v>
      </c>
      <c r="G2473">
        <v>0</v>
      </c>
      <c r="H2473">
        <v>6.9</v>
      </c>
      <c r="I2473">
        <v>56</v>
      </c>
      <c r="J2473">
        <v>81</v>
      </c>
      <c r="K2473">
        <v>6387</v>
      </c>
      <c r="L2473">
        <v>1000000</v>
      </c>
      <c r="M2473" s="2">
        <f>VLOOKUP(A2473,Sheet2!$A$1:G6197,2,0)</f>
        <v>38828</v>
      </c>
      <c r="N2473" t="str">
        <f>VLOOKUP(A2473,Sheet2!$A$1:G6197,3,0)</f>
        <v>Color</v>
      </c>
      <c r="O2473" t="str">
        <f>VLOOKUP(A2473,Sheet2!$A$1:G6197,4,0)</f>
        <v>Comedy</v>
      </c>
      <c r="P2473" t="str">
        <f>VLOOKUP(A2473,Sheet2!$A$1:G6197,5,0)</f>
        <v>English</v>
      </c>
      <c r="Q2473" t="str">
        <f>VLOOKUP(A2473,Sheet2!$A$1:G6197,6,0)</f>
        <v>USA</v>
      </c>
      <c r="R2473" t="str">
        <f>VLOOKUP(A2473,Sheet2!$A$1:G6197,7,0)</f>
        <v>R</v>
      </c>
      <c r="S2473" t="str">
        <f>IF(Table1[[#This Row],[Language]]="English","English","Other language")</f>
        <v>English</v>
      </c>
      <c r="T2473">
        <f>Table1[[#This Row],[Gross Revenue]]-Table1[[#This Row],[Budget]]</f>
        <v>-993613</v>
      </c>
      <c r="U2473" s="1">
        <f>(Table1[[#This Row],[Gross Revenue]]/Table1[[#This Row],[Budget]])-1</f>
        <v>-0.99361299999999997</v>
      </c>
      <c r="V2473" t="str">
        <f t="shared" si="76"/>
        <v>&lt;90 minutes</v>
      </c>
      <c r="W2473">
        <f>Table1[[#This Row],[Profit]]/Table1[[#This Row],[Budget]]</f>
        <v>-0.99361299999999997</v>
      </c>
      <c r="X2473" s="22" t="str">
        <f>IF(L2473="","",
IF(L2473&lt;Predictability!$B$1,"Low",
IF(L2473&lt;=Predictability!$B$2,"Mid","High")))</f>
        <v>Low</v>
      </c>
      <c r="Y2473" s="22">
        <f t="shared" si="77"/>
        <v>0</v>
      </c>
    </row>
    <row r="2474" spans="1:25" x14ac:dyDescent="0.2">
      <c r="A2474" t="s">
        <v>4169</v>
      </c>
      <c r="B2474" t="s">
        <v>874</v>
      </c>
      <c r="C2474" t="s">
        <v>1252</v>
      </c>
      <c r="D2474">
        <v>900</v>
      </c>
      <c r="E2474">
        <v>1715</v>
      </c>
      <c r="F2474">
        <v>79</v>
      </c>
      <c r="G2474">
        <v>0</v>
      </c>
      <c r="H2474">
        <v>5.8</v>
      </c>
      <c r="I2474">
        <v>97</v>
      </c>
      <c r="J2474">
        <v>108</v>
      </c>
      <c r="K2474">
        <v>60054449</v>
      </c>
      <c r="L2474">
        <v>35000000</v>
      </c>
      <c r="M2474" s="2">
        <f>VLOOKUP(A2474,Sheet2!$A$1:G6198,2,0)</f>
        <v>34890</v>
      </c>
      <c r="N2474" t="str">
        <f>VLOOKUP(A2474,Sheet2!$A$1:G6198,3,0)</f>
        <v>Color</v>
      </c>
      <c r="O2474" t="str">
        <f>VLOOKUP(A2474,Sheet2!$A$1:G6198,4,0)</f>
        <v>Action</v>
      </c>
      <c r="P2474" t="str">
        <f>VLOOKUP(A2474,Sheet2!$A$1:G6198,5,0)</f>
        <v>English</v>
      </c>
      <c r="Q2474" t="str">
        <f>VLOOKUP(A2474,Sheet2!$A$1:G6198,6,0)</f>
        <v>USA</v>
      </c>
      <c r="R2474" t="str">
        <f>VLOOKUP(A2474,Sheet2!$A$1:G6198,7,0)</f>
        <v>R</v>
      </c>
      <c r="S2474" t="str">
        <f>IF(Table1[[#This Row],[Language]]="English","English","Other language")</f>
        <v>English</v>
      </c>
      <c r="T2474">
        <f>Table1[[#This Row],[Gross Revenue]]-Table1[[#This Row],[Budget]]</f>
        <v>25054449</v>
      </c>
      <c r="U2474" s="1">
        <f>(Table1[[#This Row],[Gross Revenue]]/Table1[[#This Row],[Budget]])-1</f>
        <v>0.71584139999999996</v>
      </c>
      <c r="V2474" t="str">
        <f t="shared" si="76"/>
        <v>90-110 minutes</v>
      </c>
      <c r="W2474">
        <f>Table1[[#This Row],[Profit]]/Table1[[#This Row],[Budget]]</f>
        <v>0.71584139999999996</v>
      </c>
      <c r="X2474" s="22" t="str">
        <f>IF(L2474="","",
IF(L2474&lt;Predictability!$B$1,"Low",
IF(L2474&lt;=Predictability!$B$2,"Mid","High")))</f>
        <v>Mid</v>
      </c>
      <c r="Y2474" s="22">
        <f t="shared" si="77"/>
        <v>1</v>
      </c>
    </row>
    <row r="2475" spans="1:25" x14ac:dyDescent="0.2">
      <c r="A2475" t="s">
        <v>5521</v>
      </c>
      <c r="B2475" t="s">
        <v>1262</v>
      </c>
      <c r="C2475" t="s">
        <v>1043</v>
      </c>
      <c r="D2475">
        <v>11000</v>
      </c>
      <c r="E2475">
        <v>11700</v>
      </c>
      <c r="F2475">
        <v>0</v>
      </c>
      <c r="G2475">
        <v>85000</v>
      </c>
      <c r="H2475">
        <v>6.8</v>
      </c>
      <c r="I2475">
        <v>602</v>
      </c>
      <c r="J2475">
        <v>148</v>
      </c>
      <c r="K2475">
        <v>200074175</v>
      </c>
      <c r="L2475">
        <v>245000000</v>
      </c>
      <c r="M2475" s="2">
        <f>VLOOKUP(A2475,Sheet2!$A$1:G6199,2,0)</f>
        <v>42164</v>
      </c>
      <c r="N2475" t="str">
        <f>VLOOKUP(A2475,Sheet2!$A$1:G6199,3,0)</f>
        <v>Color</v>
      </c>
      <c r="O2475" t="str">
        <f>VLOOKUP(A2475,Sheet2!$A$1:G6199,4,0)</f>
        <v>Action</v>
      </c>
      <c r="P2475" t="str">
        <f>VLOOKUP(A2475,Sheet2!$A$1:G6199,5,0)</f>
        <v>English</v>
      </c>
      <c r="Q2475" t="str">
        <f>VLOOKUP(A2475,Sheet2!$A$1:G6199,6,0)</f>
        <v>UK</v>
      </c>
      <c r="R2475" t="str">
        <f>VLOOKUP(A2475,Sheet2!$A$1:G6199,7,0)</f>
        <v>PG-13</v>
      </c>
      <c r="S2475" t="str">
        <f>IF(Table1[[#This Row],[Language]]="English","English","Other language")</f>
        <v>English</v>
      </c>
      <c r="T2475">
        <f>Table1[[#This Row],[Gross Revenue]]-Table1[[#This Row],[Budget]]</f>
        <v>-44925825</v>
      </c>
      <c r="U2475" s="1">
        <f>(Table1[[#This Row],[Gross Revenue]]/Table1[[#This Row],[Budget]])-1</f>
        <v>-0.18337071428571428</v>
      </c>
      <c r="V2475" t="str">
        <f t="shared" si="76"/>
        <v>131-150 minutes</v>
      </c>
      <c r="W2475">
        <f>Table1[[#This Row],[Profit]]/Table1[[#This Row],[Budget]]</f>
        <v>-0.18337071428571428</v>
      </c>
      <c r="X2475" s="22" t="str">
        <f>IF(L2475="","",
IF(L2475&lt;Predictability!$B$1,"Low",
IF(L2475&lt;=Predictability!$B$2,"Mid","High")))</f>
        <v>High</v>
      </c>
      <c r="Y2475" s="22">
        <f t="shared" si="77"/>
        <v>0</v>
      </c>
    </row>
    <row r="2476" spans="1:25" x14ac:dyDescent="0.2">
      <c r="A2476" t="s">
        <v>6150</v>
      </c>
      <c r="B2476" t="s">
        <v>976</v>
      </c>
      <c r="C2476" t="s">
        <v>139</v>
      </c>
      <c r="D2476">
        <v>18000</v>
      </c>
      <c r="E2476">
        <v>20966</v>
      </c>
      <c r="F2476">
        <v>101</v>
      </c>
      <c r="G2476">
        <v>0</v>
      </c>
      <c r="H2476">
        <v>7.2</v>
      </c>
      <c r="I2476">
        <v>114</v>
      </c>
      <c r="J2476">
        <v>116</v>
      </c>
      <c r="K2476">
        <v>121248145</v>
      </c>
      <c r="L2476">
        <v>25000000</v>
      </c>
      <c r="M2476" s="2">
        <f>VLOOKUP(A2476,Sheet2!$A$1:G6200,2,0)</f>
        <v>34543</v>
      </c>
      <c r="N2476" t="str">
        <f>VLOOKUP(A2476,Sheet2!$A$1:G6200,3,0)</f>
        <v>Color</v>
      </c>
      <c r="O2476" t="str">
        <f>VLOOKUP(A2476,Sheet2!$A$1:G6200,4,0)</f>
        <v>Action</v>
      </c>
      <c r="P2476" t="str">
        <f>VLOOKUP(A2476,Sheet2!$A$1:G6200,5,0)</f>
        <v>English</v>
      </c>
      <c r="Q2476" t="str">
        <f>VLOOKUP(A2476,Sheet2!$A$1:G6200,6,0)</f>
        <v>USA</v>
      </c>
      <c r="R2476" t="str">
        <f>VLOOKUP(A2476,Sheet2!$A$1:G6200,7,0)</f>
        <v>R</v>
      </c>
      <c r="S2476" t="str">
        <f>IF(Table1[[#This Row],[Language]]="English","English","Other language")</f>
        <v>English</v>
      </c>
      <c r="T2476">
        <f>Table1[[#This Row],[Gross Revenue]]-Table1[[#This Row],[Budget]]</f>
        <v>96248145</v>
      </c>
      <c r="U2476" s="1">
        <f>(Table1[[#This Row],[Gross Revenue]]/Table1[[#This Row],[Budget]])-1</f>
        <v>3.8499258000000003</v>
      </c>
      <c r="V2476" t="str">
        <f t="shared" si="76"/>
        <v>111-130 minutes</v>
      </c>
      <c r="W2476">
        <f>Table1[[#This Row],[Profit]]/Table1[[#This Row],[Budget]]</f>
        <v>3.8499257999999998</v>
      </c>
      <c r="X2476" s="22" t="str">
        <f>IF(L2476="","",
IF(L2476&lt;Predictability!$B$1,"Low",
IF(L2476&lt;=Predictability!$B$2,"Mid","High")))</f>
        <v>Mid</v>
      </c>
      <c r="Y2476" s="22">
        <f t="shared" si="77"/>
        <v>1</v>
      </c>
    </row>
    <row r="2477" spans="1:25" x14ac:dyDescent="0.2">
      <c r="A2477" t="s">
        <v>3326</v>
      </c>
      <c r="B2477" t="s">
        <v>138</v>
      </c>
      <c r="C2477" t="s">
        <v>139</v>
      </c>
      <c r="D2477">
        <v>673</v>
      </c>
      <c r="E2477">
        <v>2027</v>
      </c>
      <c r="F2477">
        <v>101</v>
      </c>
      <c r="G2477">
        <v>894</v>
      </c>
      <c r="H2477">
        <v>3.7</v>
      </c>
      <c r="I2477">
        <v>79</v>
      </c>
      <c r="J2477">
        <v>121</v>
      </c>
      <c r="K2477">
        <v>48068396</v>
      </c>
      <c r="L2477">
        <v>160000000</v>
      </c>
      <c r="M2477" s="2">
        <f>VLOOKUP(A2477,Sheet2!$A$1:G6201,2,0)</f>
        <v>35731</v>
      </c>
      <c r="N2477" t="str">
        <f>VLOOKUP(A2477,Sheet2!$A$1:G6201,3,0)</f>
        <v>Color</v>
      </c>
      <c r="O2477" t="str">
        <f>VLOOKUP(A2477,Sheet2!$A$1:G6201,4,0)</f>
        <v>Action</v>
      </c>
      <c r="P2477" t="str">
        <f>VLOOKUP(A2477,Sheet2!$A$1:G6201,5,0)</f>
        <v>English</v>
      </c>
      <c r="Q2477" t="str">
        <f>VLOOKUP(A2477,Sheet2!$A$1:G6201,6,0)</f>
        <v>USA</v>
      </c>
      <c r="R2477" t="str">
        <f>VLOOKUP(A2477,Sheet2!$A$1:G6201,7,0)</f>
        <v>PG-13</v>
      </c>
      <c r="S2477" t="str">
        <f>IF(Table1[[#This Row],[Language]]="English","English","Other language")</f>
        <v>English</v>
      </c>
      <c r="T2477">
        <f>Table1[[#This Row],[Gross Revenue]]-Table1[[#This Row],[Budget]]</f>
        <v>-111931604</v>
      </c>
      <c r="U2477" s="1">
        <f>(Table1[[#This Row],[Gross Revenue]]/Table1[[#This Row],[Budget]])-1</f>
        <v>-0.699572525</v>
      </c>
      <c r="V2477" t="str">
        <f t="shared" si="76"/>
        <v>111-130 minutes</v>
      </c>
      <c r="W2477">
        <f>Table1[[#This Row],[Profit]]/Table1[[#This Row],[Budget]]</f>
        <v>-0.699572525</v>
      </c>
      <c r="X2477" s="22" t="str">
        <f>IF(L2477="","",
IF(L2477&lt;Predictability!$B$1,"Low",
IF(L2477&lt;=Predictability!$B$2,"Mid","High")))</f>
        <v>High</v>
      </c>
      <c r="Y2477" s="22">
        <f t="shared" si="77"/>
        <v>0</v>
      </c>
    </row>
    <row r="2478" spans="1:25" x14ac:dyDescent="0.2">
      <c r="A2478" t="s">
        <v>4441</v>
      </c>
      <c r="B2478" t="s">
        <v>1552</v>
      </c>
      <c r="C2478" t="s">
        <v>858</v>
      </c>
      <c r="D2478">
        <v>690</v>
      </c>
      <c r="E2478">
        <v>902</v>
      </c>
      <c r="F2478">
        <v>0</v>
      </c>
      <c r="G2478">
        <v>0</v>
      </c>
      <c r="H2478">
        <v>6.1</v>
      </c>
      <c r="I2478">
        <v>284</v>
      </c>
      <c r="J2478">
        <v>135</v>
      </c>
      <c r="K2478">
        <v>43929341</v>
      </c>
      <c r="L2478">
        <v>120000000</v>
      </c>
      <c r="M2478" s="2">
        <f>VLOOKUP(A2478,Sheet2!$A$1:G6202,2,0)</f>
        <v>39536</v>
      </c>
      <c r="N2478" t="str">
        <f>VLOOKUP(A2478,Sheet2!$A$1:G6202,3,0)</f>
        <v>Color</v>
      </c>
      <c r="O2478" t="str">
        <f>VLOOKUP(A2478,Sheet2!$A$1:G6202,4,0)</f>
        <v>Action</v>
      </c>
      <c r="P2478" t="str">
        <f>VLOOKUP(A2478,Sheet2!$A$1:G6202,5,0)</f>
        <v>English</v>
      </c>
      <c r="Q2478" t="str">
        <f>VLOOKUP(A2478,Sheet2!$A$1:G6202,6,0)</f>
        <v>USA</v>
      </c>
      <c r="R2478" t="str">
        <f>VLOOKUP(A2478,Sheet2!$A$1:G6202,7,0)</f>
        <v>PG</v>
      </c>
      <c r="S2478" t="str">
        <f>IF(Table1[[#This Row],[Language]]="English","English","Other language")</f>
        <v>English</v>
      </c>
      <c r="T2478">
        <f>Table1[[#This Row],[Gross Revenue]]-Table1[[#This Row],[Budget]]</f>
        <v>-76070659</v>
      </c>
      <c r="U2478" s="1">
        <f>(Table1[[#This Row],[Gross Revenue]]/Table1[[#This Row],[Budget]])-1</f>
        <v>-0.63392215833333332</v>
      </c>
      <c r="V2478" t="str">
        <f t="shared" si="76"/>
        <v>131-150 minutes</v>
      </c>
      <c r="W2478">
        <f>Table1[[#This Row],[Profit]]/Table1[[#This Row],[Budget]]</f>
        <v>-0.63392215833333332</v>
      </c>
      <c r="X2478" s="22" t="str">
        <f>IF(L2478="","",
IF(L2478&lt;Predictability!$B$1,"Low",
IF(L2478&lt;=Predictability!$B$2,"Mid","High")))</f>
        <v>High</v>
      </c>
      <c r="Y2478" s="22">
        <f t="shared" si="77"/>
        <v>0</v>
      </c>
    </row>
    <row r="2479" spans="1:25" x14ac:dyDescent="0.2">
      <c r="A2479" t="s">
        <v>4352</v>
      </c>
      <c r="B2479" t="s">
        <v>1466</v>
      </c>
      <c r="C2479" t="s">
        <v>455</v>
      </c>
      <c r="D2479">
        <v>548</v>
      </c>
      <c r="E2479">
        <v>1044</v>
      </c>
      <c r="F2479">
        <v>272</v>
      </c>
      <c r="G2479">
        <v>0</v>
      </c>
      <c r="H2479">
        <v>6</v>
      </c>
      <c r="I2479">
        <v>108</v>
      </c>
      <c r="J2479">
        <v>134</v>
      </c>
      <c r="K2479">
        <v>36976367</v>
      </c>
      <c r="L2479">
        <v>75000000</v>
      </c>
      <c r="M2479" s="2">
        <f>VLOOKUP(A2479,Sheet2!$A$1:G6203,2,0)</f>
        <v>36102</v>
      </c>
      <c r="N2479" t="str">
        <f>VLOOKUP(A2479,Sheet2!$A$1:G6203,3,0)</f>
        <v>Color</v>
      </c>
      <c r="O2479" t="str">
        <f>VLOOKUP(A2479,Sheet2!$A$1:G6203,4,0)</f>
        <v>Drama</v>
      </c>
      <c r="P2479" t="str">
        <f>VLOOKUP(A2479,Sheet2!$A$1:G6203,5,0)</f>
        <v>English</v>
      </c>
      <c r="Q2479" t="str">
        <f>VLOOKUP(A2479,Sheet2!$A$1:G6203,6,0)</f>
        <v>USA</v>
      </c>
      <c r="R2479" t="str">
        <f>VLOOKUP(A2479,Sheet2!$A$1:G6203,7,0)</f>
        <v>PG-13</v>
      </c>
      <c r="S2479" t="str">
        <f>IF(Table1[[#This Row],[Language]]="English","English","Other language")</f>
        <v>English</v>
      </c>
      <c r="T2479">
        <f>Table1[[#This Row],[Gross Revenue]]-Table1[[#This Row],[Budget]]</f>
        <v>-38023633</v>
      </c>
      <c r="U2479" s="1">
        <f>(Table1[[#This Row],[Gross Revenue]]/Table1[[#This Row],[Budget]])-1</f>
        <v>-0.50698177333333327</v>
      </c>
      <c r="V2479" t="str">
        <f t="shared" si="76"/>
        <v>131-150 minutes</v>
      </c>
      <c r="W2479">
        <f>Table1[[#This Row],[Profit]]/Table1[[#This Row],[Budget]]</f>
        <v>-0.50698177333333339</v>
      </c>
      <c r="X2479" s="22" t="str">
        <f>IF(L2479="","",
IF(L2479&lt;Predictability!$B$1,"Low",
IF(L2479&lt;=Predictability!$B$2,"Mid","High")))</f>
        <v>High</v>
      </c>
      <c r="Y2479" s="22">
        <f t="shared" si="77"/>
        <v>0</v>
      </c>
    </row>
    <row r="2480" spans="1:25" x14ac:dyDescent="0.2">
      <c r="A2480" t="s">
        <v>3662</v>
      </c>
      <c r="B2480" t="s">
        <v>693</v>
      </c>
      <c r="C2480" t="s">
        <v>694</v>
      </c>
      <c r="D2480">
        <v>902</v>
      </c>
      <c r="E2480">
        <v>2079</v>
      </c>
      <c r="F2480">
        <v>76</v>
      </c>
      <c r="G2480">
        <v>106</v>
      </c>
      <c r="H2480">
        <v>5.2</v>
      </c>
      <c r="I2480">
        <v>2</v>
      </c>
      <c r="J2480">
        <v>118</v>
      </c>
      <c r="K2480">
        <v>800000</v>
      </c>
      <c r="L2480">
        <v>14000000</v>
      </c>
      <c r="M2480" s="2">
        <f>VLOOKUP(A2480,Sheet2!$A$1:G6204,2,0)</f>
        <v>29719</v>
      </c>
      <c r="N2480" t="str">
        <f>VLOOKUP(A2480,Sheet2!$A$1:G6204,3,0)</f>
        <v>Color</v>
      </c>
      <c r="O2480" t="str">
        <f>VLOOKUP(A2480,Sheet2!$A$1:G6204,4,0)</f>
        <v>Adventure</v>
      </c>
      <c r="P2480" t="str">
        <f>VLOOKUP(A2480,Sheet2!$A$1:G6204,5,0)</f>
        <v>English</v>
      </c>
      <c r="Q2480" t="str">
        <f>VLOOKUP(A2480,Sheet2!$A$1:G6204,6,0)</f>
        <v>USA</v>
      </c>
      <c r="R2480" t="str">
        <f>VLOOKUP(A2480,Sheet2!$A$1:G6204,7,0)</f>
        <v>PG</v>
      </c>
      <c r="S2480" t="str">
        <f>IF(Table1[[#This Row],[Language]]="English","English","Other language")</f>
        <v>English</v>
      </c>
      <c r="T2480">
        <f>Table1[[#This Row],[Gross Revenue]]-Table1[[#This Row],[Budget]]</f>
        <v>-13200000</v>
      </c>
      <c r="U2480" s="1">
        <f>(Table1[[#This Row],[Gross Revenue]]/Table1[[#This Row],[Budget]])-1</f>
        <v>-0.94285714285714284</v>
      </c>
      <c r="V2480" t="str">
        <f t="shared" si="76"/>
        <v>111-130 minutes</v>
      </c>
      <c r="W2480">
        <f>Table1[[#This Row],[Profit]]/Table1[[#This Row],[Budget]]</f>
        <v>-0.94285714285714284</v>
      </c>
      <c r="X2480" s="22" t="str">
        <f>IF(L2480="","",
IF(L2480&lt;Predictability!$B$1,"Low",
IF(L2480&lt;=Predictability!$B$2,"Mid","High")))</f>
        <v>Mid</v>
      </c>
      <c r="Y2480" s="22">
        <f t="shared" si="77"/>
        <v>0</v>
      </c>
    </row>
    <row r="2481" spans="1:25" x14ac:dyDescent="0.2">
      <c r="A2481" t="s">
        <v>3303</v>
      </c>
      <c r="B2481" t="s">
        <v>95</v>
      </c>
      <c r="C2481" t="s">
        <v>96</v>
      </c>
      <c r="D2481">
        <v>1000</v>
      </c>
      <c r="E2481">
        <v>2176</v>
      </c>
      <c r="F2481">
        <v>14</v>
      </c>
      <c r="G2481">
        <v>0</v>
      </c>
      <c r="H2481">
        <v>3.3</v>
      </c>
      <c r="I2481">
        <v>33</v>
      </c>
      <c r="J2481">
        <v>93</v>
      </c>
      <c r="K2481">
        <v>29247405</v>
      </c>
      <c r="L2481">
        <v>25000000</v>
      </c>
      <c r="M2481" s="2">
        <f>VLOOKUP(A2481,Sheet2!$A$1:G6205,2,0)</f>
        <v>35445</v>
      </c>
      <c r="N2481" t="str">
        <f>VLOOKUP(A2481,Sheet2!$A$1:G6205,3,0)</f>
        <v>Color</v>
      </c>
      <c r="O2481" t="str">
        <f>VLOOKUP(A2481,Sheet2!$A$1:G6205,4,0)</f>
        <v>Comedy</v>
      </c>
      <c r="P2481" t="str">
        <f>VLOOKUP(A2481,Sheet2!$A$1:G6205,5,0)</f>
        <v>English</v>
      </c>
      <c r="Q2481" t="str">
        <f>VLOOKUP(A2481,Sheet2!$A$1:G6205,6,0)</f>
        <v>UK</v>
      </c>
      <c r="R2481" t="str">
        <f>VLOOKUP(A2481,Sheet2!$A$1:G6205,7,0)</f>
        <v>PG</v>
      </c>
      <c r="S2481" t="str">
        <f>IF(Table1[[#This Row],[Language]]="English","English","Other language")</f>
        <v>English</v>
      </c>
      <c r="T2481">
        <f>Table1[[#This Row],[Gross Revenue]]-Table1[[#This Row],[Budget]]</f>
        <v>4247405</v>
      </c>
      <c r="U2481" s="1">
        <f>(Table1[[#This Row],[Gross Revenue]]/Table1[[#This Row],[Budget]])-1</f>
        <v>0.16989619999999994</v>
      </c>
      <c r="V2481" t="str">
        <f t="shared" si="76"/>
        <v>90-110 minutes</v>
      </c>
      <c r="W2481">
        <f>Table1[[#This Row],[Profit]]/Table1[[#This Row],[Budget]]</f>
        <v>0.1698962</v>
      </c>
      <c r="X2481" s="22" t="str">
        <f>IF(L2481="","",
IF(L2481&lt;Predictability!$B$1,"Low",
IF(L2481&lt;=Predictability!$B$2,"Mid","High")))</f>
        <v>Mid</v>
      </c>
      <c r="Y2481" s="22">
        <f t="shared" si="77"/>
        <v>0</v>
      </c>
    </row>
    <row r="2482" spans="1:25" x14ac:dyDescent="0.2">
      <c r="A2482" t="s">
        <v>5485</v>
      </c>
      <c r="B2482" t="s">
        <v>2341</v>
      </c>
      <c r="C2482" t="s">
        <v>2012</v>
      </c>
      <c r="D2482">
        <v>530</v>
      </c>
      <c r="E2482">
        <v>1381</v>
      </c>
      <c r="F2482">
        <v>0</v>
      </c>
      <c r="G2482">
        <v>0</v>
      </c>
      <c r="H2482">
        <v>6.8</v>
      </c>
      <c r="I2482">
        <v>157</v>
      </c>
      <c r="J2482">
        <v>98</v>
      </c>
      <c r="K2482">
        <v>1641788</v>
      </c>
      <c r="L2482">
        <v>8000000</v>
      </c>
      <c r="M2482" s="2">
        <f>VLOOKUP(A2482,Sheet2!$A$1:G6206,2,0)</f>
        <v>37335</v>
      </c>
      <c r="N2482" t="str">
        <f>VLOOKUP(A2482,Sheet2!$A$1:G6206,3,0)</f>
        <v>Color</v>
      </c>
      <c r="O2482" t="str">
        <f>VLOOKUP(A2482,Sheet2!$A$1:G6206,4,0)</f>
        <v>Drama</v>
      </c>
      <c r="P2482" t="str">
        <f>VLOOKUP(A2482,Sheet2!$A$1:G6206,5,0)</f>
        <v>English</v>
      </c>
      <c r="Q2482" t="str">
        <f>VLOOKUP(A2482,Sheet2!$A$1:G6206,6,0)</f>
        <v>Canada</v>
      </c>
      <c r="R2482" t="str">
        <f>VLOOKUP(A2482,Sheet2!$A$1:G6206,7,0)</f>
        <v>R</v>
      </c>
      <c r="S2482" t="str">
        <f>IF(Table1[[#This Row],[Language]]="English","English","Other language")</f>
        <v>English</v>
      </c>
      <c r="T2482">
        <f>Table1[[#This Row],[Gross Revenue]]-Table1[[#This Row],[Budget]]</f>
        <v>-6358212</v>
      </c>
      <c r="U2482" s="1">
        <f>(Table1[[#This Row],[Gross Revenue]]/Table1[[#This Row],[Budget]])-1</f>
        <v>-0.7947765</v>
      </c>
      <c r="V2482" t="str">
        <f t="shared" si="76"/>
        <v>90-110 minutes</v>
      </c>
      <c r="W2482">
        <f>Table1[[#This Row],[Profit]]/Table1[[#This Row],[Budget]]</f>
        <v>-0.7947765</v>
      </c>
      <c r="X2482" s="22" t="str">
        <f>IF(L2482="","",
IF(L2482&lt;Predictability!$B$1,"Low",
IF(L2482&lt;=Predictability!$B$2,"Mid","High")))</f>
        <v>Low</v>
      </c>
      <c r="Y2482" s="22">
        <f t="shared" si="77"/>
        <v>0</v>
      </c>
    </row>
    <row r="2483" spans="1:25" x14ac:dyDescent="0.2">
      <c r="A2483" t="s">
        <v>6268</v>
      </c>
      <c r="B2483" t="s">
        <v>661</v>
      </c>
      <c r="C2483" t="s">
        <v>1723</v>
      </c>
      <c r="D2483">
        <v>24000</v>
      </c>
      <c r="E2483">
        <v>40484</v>
      </c>
      <c r="F2483">
        <v>0</v>
      </c>
      <c r="G2483">
        <v>5000</v>
      </c>
      <c r="H2483">
        <v>7.3</v>
      </c>
      <c r="I2483">
        <v>291</v>
      </c>
      <c r="J2483">
        <v>121</v>
      </c>
      <c r="K2483">
        <v>403706375</v>
      </c>
      <c r="L2483">
        <v>139000000</v>
      </c>
      <c r="M2483" s="2">
        <f>VLOOKUP(A2483,Sheet2!$A$1:G6207,2,0)</f>
        <v>37291</v>
      </c>
      <c r="N2483" t="str">
        <f>VLOOKUP(A2483,Sheet2!$A$1:G6207,3,0)</f>
        <v>Color</v>
      </c>
      <c r="O2483" t="str">
        <f>VLOOKUP(A2483,Sheet2!$A$1:G6207,4,0)</f>
        <v>Action</v>
      </c>
      <c r="P2483" t="str">
        <f>VLOOKUP(A2483,Sheet2!$A$1:G6207,5,0)</f>
        <v>English</v>
      </c>
      <c r="Q2483" t="str">
        <f>VLOOKUP(A2483,Sheet2!$A$1:G6207,6,0)</f>
        <v>USA</v>
      </c>
      <c r="R2483" t="str">
        <f>VLOOKUP(A2483,Sheet2!$A$1:G6207,7,0)</f>
        <v>PG-13</v>
      </c>
      <c r="S2483" t="str">
        <f>IF(Table1[[#This Row],[Language]]="English","English","Other language")</f>
        <v>English</v>
      </c>
      <c r="T2483">
        <f>Table1[[#This Row],[Gross Revenue]]-Table1[[#This Row],[Budget]]</f>
        <v>264706375</v>
      </c>
      <c r="U2483" s="1">
        <f>(Table1[[#This Row],[Gross Revenue]]/Table1[[#This Row],[Budget]])-1</f>
        <v>1.9043624100719425</v>
      </c>
      <c r="V2483" t="str">
        <f t="shared" si="76"/>
        <v>111-130 minutes</v>
      </c>
      <c r="W2483">
        <f>Table1[[#This Row],[Profit]]/Table1[[#This Row],[Budget]]</f>
        <v>1.9043624100719425</v>
      </c>
      <c r="X2483" s="22" t="str">
        <f>IF(L2483="","",
IF(L2483&lt;Predictability!$B$1,"Low",
IF(L2483&lt;=Predictability!$B$2,"Mid","High")))</f>
        <v>High</v>
      </c>
      <c r="Y2483" s="22">
        <f t="shared" si="77"/>
        <v>1</v>
      </c>
    </row>
    <row r="2484" spans="1:25" x14ac:dyDescent="0.2">
      <c r="A2484" t="s">
        <v>6251</v>
      </c>
      <c r="B2484" t="s">
        <v>661</v>
      </c>
      <c r="C2484" t="s">
        <v>1723</v>
      </c>
      <c r="D2484">
        <v>24000</v>
      </c>
      <c r="E2484">
        <v>43388</v>
      </c>
      <c r="F2484">
        <v>0</v>
      </c>
      <c r="G2484">
        <v>0</v>
      </c>
      <c r="H2484">
        <v>7.3</v>
      </c>
      <c r="I2484">
        <v>300</v>
      </c>
      <c r="J2484">
        <v>135</v>
      </c>
      <c r="K2484">
        <v>373377893</v>
      </c>
      <c r="L2484">
        <v>200000000</v>
      </c>
      <c r="M2484" s="2">
        <f>VLOOKUP(A2484,Sheet2!$A$1:G6208,2,0)</f>
        <v>38161</v>
      </c>
      <c r="N2484" t="str">
        <f>VLOOKUP(A2484,Sheet2!$A$1:G6208,3,0)</f>
        <v>Color</v>
      </c>
      <c r="O2484" t="str">
        <f>VLOOKUP(A2484,Sheet2!$A$1:G6208,4,0)</f>
        <v>Action</v>
      </c>
      <c r="P2484" t="str">
        <f>VLOOKUP(A2484,Sheet2!$A$1:G6208,5,0)</f>
        <v>English</v>
      </c>
      <c r="Q2484" t="str">
        <f>VLOOKUP(A2484,Sheet2!$A$1:G6208,6,0)</f>
        <v>USA</v>
      </c>
      <c r="R2484" t="str">
        <f>VLOOKUP(A2484,Sheet2!$A$1:G6208,7,0)</f>
        <v>PG-13</v>
      </c>
      <c r="S2484" t="str">
        <f>IF(Table1[[#This Row],[Language]]="English","English","Other language")</f>
        <v>English</v>
      </c>
      <c r="T2484">
        <f>Table1[[#This Row],[Gross Revenue]]-Table1[[#This Row],[Budget]]</f>
        <v>173377893</v>
      </c>
      <c r="U2484" s="1">
        <f>(Table1[[#This Row],[Gross Revenue]]/Table1[[#This Row],[Budget]])-1</f>
        <v>0.86688946500000008</v>
      </c>
      <c r="V2484" t="str">
        <f t="shared" si="76"/>
        <v>131-150 minutes</v>
      </c>
      <c r="W2484">
        <f>Table1[[#This Row],[Profit]]/Table1[[#This Row],[Budget]]</f>
        <v>0.86688946499999997</v>
      </c>
      <c r="X2484" s="22" t="str">
        <f>IF(L2484="","",
IF(L2484&lt;Predictability!$B$1,"Low",
IF(L2484&lt;=Predictability!$B$2,"Mid","High")))</f>
        <v>High</v>
      </c>
      <c r="Y2484" s="22">
        <f t="shared" si="77"/>
        <v>1</v>
      </c>
    </row>
    <row r="2485" spans="1:25" x14ac:dyDescent="0.2">
      <c r="A2485" t="s">
        <v>4644</v>
      </c>
      <c r="B2485" t="s">
        <v>661</v>
      </c>
      <c r="C2485" t="s">
        <v>1723</v>
      </c>
      <c r="D2485">
        <v>24000</v>
      </c>
      <c r="E2485">
        <v>46055</v>
      </c>
      <c r="F2485">
        <v>0</v>
      </c>
      <c r="G2485">
        <v>0</v>
      </c>
      <c r="H2485">
        <v>6.2</v>
      </c>
      <c r="I2485">
        <v>392</v>
      </c>
      <c r="J2485">
        <v>156</v>
      </c>
      <c r="K2485">
        <v>336530303</v>
      </c>
      <c r="L2485">
        <v>258000000</v>
      </c>
      <c r="M2485" s="2">
        <f>VLOOKUP(A2485,Sheet2!$A$1:G6209,2,0)</f>
        <v>39123</v>
      </c>
      <c r="N2485" t="str">
        <f>VLOOKUP(A2485,Sheet2!$A$1:G6209,3,0)</f>
        <v>Color</v>
      </c>
      <c r="O2485" t="str">
        <f>VLOOKUP(A2485,Sheet2!$A$1:G6209,4,0)</f>
        <v>Action</v>
      </c>
      <c r="P2485" t="str">
        <f>VLOOKUP(A2485,Sheet2!$A$1:G6209,5,0)</f>
        <v>English</v>
      </c>
      <c r="Q2485" t="str">
        <f>VLOOKUP(A2485,Sheet2!$A$1:G6209,6,0)</f>
        <v>USA</v>
      </c>
      <c r="R2485" t="str">
        <f>VLOOKUP(A2485,Sheet2!$A$1:G6209,7,0)</f>
        <v>PG-13</v>
      </c>
      <c r="S2485" t="str">
        <f>IF(Table1[[#This Row],[Language]]="English","English","Other language")</f>
        <v>English</v>
      </c>
      <c r="T2485">
        <f>Table1[[#This Row],[Gross Revenue]]-Table1[[#This Row],[Budget]]</f>
        <v>78530303</v>
      </c>
      <c r="U2485" s="1">
        <f>(Table1[[#This Row],[Gross Revenue]]/Table1[[#This Row],[Budget]])-1</f>
        <v>0.30438101937984485</v>
      </c>
      <c r="V2485" t="str">
        <f t="shared" si="76"/>
        <v>&gt;150 minutes</v>
      </c>
      <c r="W2485">
        <f>Table1[[#This Row],[Profit]]/Table1[[#This Row],[Budget]]</f>
        <v>0.30438101937984496</v>
      </c>
      <c r="X2485" s="22" t="str">
        <f>IF(L2485="","",
IF(L2485&lt;Predictability!$B$1,"Low",
IF(L2485&lt;=Predictability!$B$2,"Mid","High")))</f>
        <v>High</v>
      </c>
      <c r="Y2485" s="22">
        <f t="shared" si="77"/>
        <v>0</v>
      </c>
    </row>
    <row r="2486" spans="1:25" x14ac:dyDescent="0.2">
      <c r="A2486" t="s">
        <v>5797</v>
      </c>
      <c r="B2486" t="s">
        <v>1241</v>
      </c>
      <c r="C2486" t="s">
        <v>2538</v>
      </c>
      <c r="D2486">
        <v>13000</v>
      </c>
      <c r="E2486">
        <v>14261</v>
      </c>
      <c r="F2486">
        <v>21</v>
      </c>
      <c r="G2486">
        <v>4000</v>
      </c>
      <c r="H2486">
        <v>7</v>
      </c>
      <c r="I2486">
        <v>106</v>
      </c>
      <c r="J2486">
        <v>83</v>
      </c>
      <c r="K2486">
        <v>73215310</v>
      </c>
      <c r="L2486">
        <v>80000000</v>
      </c>
      <c r="M2486" s="2">
        <f>VLOOKUP(A2486,Sheet2!$A$1:G6210,2,0)</f>
        <v>37393</v>
      </c>
      <c r="N2486" t="str">
        <f>VLOOKUP(A2486,Sheet2!$A$1:G6210,3,0)</f>
        <v>Color</v>
      </c>
      <c r="O2486" t="str">
        <f>VLOOKUP(A2486,Sheet2!$A$1:G6210,4,0)</f>
        <v>Adventure</v>
      </c>
      <c r="P2486" t="str">
        <f>VLOOKUP(A2486,Sheet2!$A$1:G6210,5,0)</f>
        <v>English</v>
      </c>
      <c r="Q2486" t="str">
        <f>VLOOKUP(A2486,Sheet2!$A$1:G6210,6,0)</f>
        <v>USA</v>
      </c>
      <c r="R2486" t="str">
        <f>VLOOKUP(A2486,Sheet2!$A$1:G6210,7,0)</f>
        <v>G</v>
      </c>
      <c r="S2486" t="str">
        <f>IF(Table1[[#This Row],[Language]]="English","English","Other language")</f>
        <v>English</v>
      </c>
      <c r="T2486">
        <f>Table1[[#This Row],[Gross Revenue]]-Table1[[#This Row],[Budget]]</f>
        <v>-6784690</v>
      </c>
      <c r="U2486" s="1">
        <f>(Table1[[#This Row],[Gross Revenue]]/Table1[[#This Row],[Budget]])-1</f>
        <v>-8.4808624999999971E-2</v>
      </c>
      <c r="V2486" t="str">
        <f t="shared" si="76"/>
        <v>&lt;90 minutes</v>
      </c>
      <c r="W2486">
        <f>Table1[[#This Row],[Profit]]/Table1[[#This Row],[Budget]]</f>
        <v>-8.4808624999999999E-2</v>
      </c>
      <c r="X2486" s="22" t="str">
        <f>IF(L2486="","",
IF(L2486&lt;Predictability!$B$1,"Low",
IF(L2486&lt;=Predictability!$B$2,"Mid","High")))</f>
        <v>High</v>
      </c>
      <c r="Y2486" s="22">
        <f t="shared" si="77"/>
        <v>0</v>
      </c>
    </row>
    <row r="2487" spans="1:25" x14ac:dyDescent="0.2">
      <c r="A2487" t="s">
        <v>7007</v>
      </c>
      <c r="B2487" t="s">
        <v>3232</v>
      </c>
      <c r="C2487" t="s">
        <v>3035</v>
      </c>
      <c r="D2487">
        <v>17</v>
      </c>
      <c r="E2487">
        <v>44</v>
      </c>
      <c r="F2487">
        <v>6000</v>
      </c>
      <c r="G2487">
        <v>28000</v>
      </c>
      <c r="H2487">
        <v>8.6</v>
      </c>
      <c r="I2487">
        <v>246</v>
      </c>
      <c r="J2487">
        <v>125</v>
      </c>
      <c r="K2487">
        <v>10049886</v>
      </c>
      <c r="L2487">
        <v>19000000</v>
      </c>
      <c r="M2487" s="2">
        <f>VLOOKUP(A2487,Sheet2!$A$1:G6211,2,0)</f>
        <v>37003</v>
      </c>
      <c r="N2487" t="str">
        <f>VLOOKUP(A2487,Sheet2!$A$1:G6211,3,0)</f>
        <v>Color</v>
      </c>
      <c r="O2487" t="str">
        <f>VLOOKUP(A2487,Sheet2!$A$1:G6211,4,0)</f>
        <v>Adventure</v>
      </c>
      <c r="P2487" t="str">
        <f>VLOOKUP(A2487,Sheet2!$A$1:G6211,5,0)</f>
        <v>Japanese</v>
      </c>
      <c r="Q2487" t="str">
        <f>VLOOKUP(A2487,Sheet2!$A$1:G6211,6,0)</f>
        <v>Japan</v>
      </c>
      <c r="R2487" t="str">
        <f>VLOOKUP(A2487,Sheet2!$A$1:G6211,7,0)</f>
        <v>PG</v>
      </c>
      <c r="S2487" t="str">
        <f>IF(Table1[[#This Row],[Language]]="English","English","Other language")</f>
        <v>Other language</v>
      </c>
      <c r="T2487">
        <f>Table1[[#This Row],[Gross Revenue]]-Table1[[#This Row],[Budget]]</f>
        <v>-8950114</v>
      </c>
      <c r="U2487" s="1">
        <f>(Table1[[#This Row],[Gross Revenue]]/Table1[[#This Row],[Budget]])-1</f>
        <v>-0.47105863157894734</v>
      </c>
      <c r="V2487" t="str">
        <f t="shared" si="76"/>
        <v>111-130 minutes</v>
      </c>
      <c r="W2487">
        <f>Table1[[#This Row],[Profit]]/Table1[[#This Row],[Budget]]</f>
        <v>-0.4710586315789474</v>
      </c>
      <c r="X2487" s="22" t="str">
        <f>IF(L2487="","",
IF(L2487&lt;Predictability!$B$1,"Low",
IF(L2487&lt;=Predictability!$B$2,"Mid","High")))</f>
        <v>Mid</v>
      </c>
      <c r="Y2487" s="22">
        <f t="shared" si="77"/>
        <v>0</v>
      </c>
    </row>
    <row r="2488" spans="1:25" x14ac:dyDescent="0.2">
      <c r="A2488" t="s">
        <v>4686</v>
      </c>
      <c r="B2488" t="s">
        <v>606</v>
      </c>
      <c r="C2488" t="s">
        <v>614</v>
      </c>
      <c r="D2488">
        <v>15000</v>
      </c>
      <c r="E2488">
        <v>15361</v>
      </c>
      <c r="F2488">
        <v>2000</v>
      </c>
      <c r="G2488">
        <v>0</v>
      </c>
      <c r="H2488">
        <v>6.2</v>
      </c>
      <c r="I2488">
        <v>43</v>
      </c>
      <c r="J2488">
        <v>111</v>
      </c>
      <c r="K2488">
        <v>69800000</v>
      </c>
      <c r="L2488">
        <v>8000000</v>
      </c>
      <c r="M2488" s="2">
        <f>VLOOKUP(A2488,Sheet2!$A$1:G6212,2,0)</f>
        <v>30963</v>
      </c>
      <c r="N2488" t="str">
        <f>VLOOKUP(A2488,Sheet2!$A$1:G6212,3,0)</f>
        <v>Color</v>
      </c>
      <c r="O2488" t="str">
        <f>VLOOKUP(A2488,Sheet2!$A$1:G6212,4,0)</f>
        <v>Comedy</v>
      </c>
      <c r="P2488" t="str">
        <f>VLOOKUP(A2488,Sheet2!$A$1:G6212,5,0)</f>
        <v>English</v>
      </c>
      <c r="Q2488" t="str">
        <f>VLOOKUP(A2488,Sheet2!$A$1:G6212,6,0)</f>
        <v>USA</v>
      </c>
      <c r="R2488" t="str">
        <f>VLOOKUP(A2488,Sheet2!$A$1:G6212,7,0)</f>
        <v>PG</v>
      </c>
      <c r="S2488" t="str">
        <f>IF(Table1[[#This Row],[Language]]="English","English","Other language")</f>
        <v>English</v>
      </c>
      <c r="T2488">
        <f>Table1[[#This Row],[Gross Revenue]]-Table1[[#This Row],[Budget]]</f>
        <v>61800000</v>
      </c>
      <c r="U2488" s="1">
        <f>(Table1[[#This Row],[Gross Revenue]]/Table1[[#This Row],[Budget]])-1</f>
        <v>7.7249999999999996</v>
      </c>
      <c r="V2488" t="str">
        <f t="shared" si="76"/>
        <v>111-130 minutes</v>
      </c>
      <c r="W2488">
        <f>Table1[[#This Row],[Profit]]/Table1[[#This Row],[Budget]]</f>
        <v>7.7249999999999996</v>
      </c>
      <c r="X2488" s="22" t="str">
        <f>IF(L2488="","",
IF(L2488&lt;Predictability!$B$1,"Low",
IF(L2488&lt;=Predictability!$B$2,"Mid","High")))</f>
        <v>Low</v>
      </c>
      <c r="Y2488" s="22">
        <f t="shared" si="77"/>
        <v>1</v>
      </c>
    </row>
    <row r="2489" spans="1:25" x14ac:dyDescent="0.2">
      <c r="A2489" t="s">
        <v>4133</v>
      </c>
      <c r="B2489" t="s">
        <v>1255</v>
      </c>
      <c r="C2489" t="s">
        <v>1256</v>
      </c>
      <c r="D2489">
        <v>900</v>
      </c>
      <c r="E2489">
        <v>2222</v>
      </c>
      <c r="F2489">
        <v>165</v>
      </c>
      <c r="G2489">
        <v>12000</v>
      </c>
      <c r="H2489">
        <v>5.8</v>
      </c>
      <c r="I2489">
        <v>368</v>
      </c>
      <c r="J2489">
        <v>104</v>
      </c>
      <c r="K2489">
        <v>16999046</v>
      </c>
      <c r="L2489">
        <v>26000000</v>
      </c>
      <c r="M2489" s="2">
        <f>VLOOKUP(A2489,Sheet2!$A$1:G6213,2,0)</f>
        <v>40135</v>
      </c>
      <c r="N2489" t="str">
        <f>VLOOKUP(A2489,Sheet2!$A$1:G6213,3,0)</f>
        <v>Color</v>
      </c>
      <c r="O2489" t="str">
        <f>VLOOKUP(A2489,Sheet2!$A$1:G6213,4,0)</f>
        <v>Drama</v>
      </c>
      <c r="P2489" t="str">
        <f>VLOOKUP(A2489,Sheet2!$A$1:G6213,5,0)</f>
        <v>English</v>
      </c>
      <c r="Q2489" t="str">
        <f>VLOOKUP(A2489,Sheet2!$A$1:G6213,6,0)</f>
        <v>Canada</v>
      </c>
      <c r="R2489" t="str">
        <f>VLOOKUP(A2489,Sheet2!$A$1:G6213,7,0)</f>
        <v>R</v>
      </c>
      <c r="S2489" t="str">
        <f>IF(Table1[[#This Row],[Language]]="English","English","Other language")</f>
        <v>English</v>
      </c>
      <c r="T2489">
        <f>Table1[[#This Row],[Gross Revenue]]-Table1[[#This Row],[Budget]]</f>
        <v>-9000954</v>
      </c>
      <c r="U2489" s="1">
        <f>(Table1[[#This Row],[Gross Revenue]]/Table1[[#This Row],[Budget]])-1</f>
        <v>-0.34619053846153847</v>
      </c>
      <c r="V2489" t="str">
        <f t="shared" si="76"/>
        <v>90-110 minutes</v>
      </c>
      <c r="W2489">
        <f>Table1[[#This Row],[Profit]]/Table1[[#This Row],[Budget]]</f>
        <v>-0.34619053846153847</v>
      </c>
      <c r="X2489" s="22" t="str">
        <f>IF(L2489="","",
IF(L2489&lt;Predictability!$B$1,"Low",
IF(L2489&lt;=Predictability!$B$2,"Mid","High")))</f>
        <v>Mid</v>
      </c>
      <c r="Y2489" s="22">
        <f t="shared" si="77"/>
        <v>0</v>
      </c>
    </row>
    <row r="2490" spans="1:25" x14ac:dyDescent="0.2">
      <c r="A2490" t="s">
        <v>4614</v>
      </c>
      <c r="B2490" t="s">
        <v>1699</v>
      </c>
      <c r="C2490" t="s">
        <v>1700</v>
      </c>
      <c r="D2490">
        <v>206</v>
      </c>
      <c r="E2490">
        <v>493</v>
      </c>
      <c r="F2490">
        <v>6</v>
      </c>
      <c r="G2490">
        <v>0</v>
      </c>
      <c r="H2490">
        <v>6.2</v>
      </c>
      <c r="I2490">
        <v>39</v>
      </c>
      <c r="J2490">
        <v>96</v>
      </c>
      <c r="K2490">
        <v>5430822</v>
      </c>
      <c r="L2490">
        <v>7000000</v>
      </c>
      <c r="M2490" s="2">
        <f>VLOOKUP(A2490,Sheet2!$A$1:G6214,2,0)</f>
        <v>33841</v>
      </c>
      <c r="N2490" t="str">
        <f>VLOOKUP(A2490,Sheet2!$A$1:G6214,3,0)</f>
        <v>Color</v>
      </c>
      <c r="O2490" t="str">
        <f>VLOOKUP(A2490,Sheet2!$A$1:G6214,4,0)</f>
        <v>Action</v>
      </c>
      <c r="P2490" t="str">
        <f>VLOOKUP(A2490,Sheet2!$A$1:G6214,5,0)</f>
        <v>English</v>
      </c>
      <c r="Q2490" t="str">
        <f>VLOOKUP(A2490,Sheet2!$A$1:G6214,6,0)</f>
        <v>UK</v>
      </c>
      <c r="R2490" t="str">
        <f>VLOOKUP(A2490,Sheet2!$A$1:G6214,7,0)</f>
        <v>R</v>
      </c>
      <c r="S2490" t="str">
        <f>IF(Table1[[#This Row],[Language]]="English","English","Other language")</f>
        <v>English</v>
      </c>
      <c r="T2490">
        <f>Table1[[#This Row],[Gross Revenue]]-Table1[[#This Row],[Budget]]</f>
        <v>-1569178</v>
      </c>
      <c r="U2490" s="1">
        <f>(Table1[[#This Row],[Gross Revenue]]/Table1[[#This Row],[Budget]])-1</f>
        <v>-0.22416828571428571</v>
      </c>
      <c r="V2490" t="str">
        <f t="shared" si="76"/>
        <v>90-110 minutes</v>
      </c>
      <c r="W2490">
        <f>Table1[[#This Row],[Profit]]/Table1[[#This Row],[Budget]]</f>
        <v>-0.22416828571428571</v>
      </c>
      <c r="X2490" s="22" t="str">
        <f>IF(L2490="","",
IF(L2490&lt;Predictability!$B$1,"Low",
IF(L2490&lt;=Predictability!$B$2,"Mid","High")))</f>
        <v>Low</v>
      </c>
      <c r="Y2490" s="22">
        <f t="shared" si="77"/>
        <v>0</v>
      </c>
    </row>
    <row r="2491" spans="1:25" x14ac:dyDescent="0.2">
      <c r="A2491" t="s">
        <v>6897</v>
      </c>
      <c r="B2491" t="s">
        <v>1139</v>
      </c>
      <c r="C2491" t="s">
        <v>3070</v>
      </c>
      <c r="D2491">
        <v>745</v>
      </c>
      <c r="E2491">
        <v>1058</v>
      </c>
      <c r="F2491">
        <v>310</v>
      </c>
      <c r="G2491">
        <v>80000</v>
      </c>
      <c r="H2491">
        <v>8.1</v>
      </c>
      <c r="I2491">
        <v>474</v>
      </c>
      <c r="J2491">
        <v>128</v>
      </c>
      <c r="K2491">
        <v>44988180</v>
      </c>
      <c r="L2491">
        <v>20000000</v>
      </c>
      <c r="M2491" s="2">
        <f>VLOOKUP(A2491,Sheet2!$A$1:G6215,2,0)</f>
        <v>42097</v>
      </c>
      <c r="N2491" t="str">
        <f>VLOOKUP(A2491,Sheet2!$A$1:G6215,3,0)</f>
        <v>Color</v>
      </c>
      <c r="O2491" t="str">
        <f>VLOOKUP(A2491,Sheet2!$A$1:G6215,4,0)</f>
        <v>Biography</v>
      </c>
      <c r="P2491" t="str">
        <f>VLOOKUP(A2491,Sheet2!$A$1:G6215,5,0)</f>
        <v>English</v>
      </c>
      <c r="Q2491" t="str">
        <f>VLOOKUP(A2491,Sheet2!$A$1:G6215,6,0)</f>
        <v>USA</v>
      </c>
      <c r="R2491" t="str">
        <f>VLOOKUP(A2491,Sheet2!$A$1:G6215,7,0)</f>
        <v>R</v>
      </c>
      <c r="S2491" t="str">
        <f>IF(Table1[[#This Row],[Language]]="English","English","Other language")</f>
        <v>English</v>
      </c>
      <c r="T2491">
        <f>Table1[[#This Row],[Gross Revenue]]-Table1[[#This Row],[Budget]]</f>
        <v>24988180</v>
      </c>
      <c r="U2491" s="1">
        <f>(Table1[[#This Row],[Gross Revenue]]/Table1[[#This Row],[Budget]])-1</f>
        <v>1.249409</v>
      </c>
      <c r="V2491" t="str">
        <f t="shared" si="76"/>
        <v>111-130 minutes</v>
      </c>
      <c r="W2491">
        <f>Table1[[#This Row],[Profit]]/Table1[[#This Row],[Budget]]</f>
        <v>1.249409</v>
      </c>
      <c r="X2491" s="22" t="str">
        <f>IF(L2491="","",
IF(L2491&lt;Predictability!$B$1,"Low",
IF(L2491&lt;=Predictability!$B$2,"Mid","High")))</f>
        <v>Mid</v>
      </c>
      <c r="Y2491" s="22">
        <f t="shared" si="77"/>
        <v>1</v>
      </c>
    </row>
    <row r="2492" spans="1:25" x14ac:dyDescent="0.2">
      <c r="A2492" t="s">
        <v>6083</v>
      </c>
      <c r="B2492" t="s">
        <v>963</v>
      </c>
      <c r="C2492" t="s">
        <v>2729</v>
      </c>
      <c r="D2492">
        <v>11000</v>
      </c>
      <c r="E2492">
        <v>12306</v>
      </c>
      <c r="F2492">
        <v>520</v>
      </c>
      <c r="G2492">
        <v>25000</v>
      </c>
      <c r="H2492">
        <v>5.3</v>
      </c>
      <c r="I2492">
        <v>444</v>
      </c>
      <c r="J2492">
        <v>94</v>
      </c>
      <c r="K2492">
        <v>14123773</v>
      </c>
      <c r="L2492">
        <v>5000000</v>
      </c>
      <c r="M2492" s="2">
        <f>VLOOKUP(A2492,Sheet2!$A$1:G6216,2,0)</f>
        <v>41243</v>
      </c>
      <c r="N2492" t="str">
        <f>VLOOKUP(A2492,Sheet2!$A$1:G6216,3,0)</f>
        <v>Color</v>
      </c>
      <c r="O2492" t="str">
        <f>VLOOKUP(A2492,Sheet2!$A$1:G6216,4,0)</f>
        <v>Crime</v>
      </c>
      <c r="P2492" t="str">
        <f>VLOOKUP(A2492,Sheet2!$A$1:G6216,5,0)</f>
        <v>English</v>
      </c>
      <c r="Q2492" t="str">
        <f>VLOOKUP(A2492,Sheet2!$A$1:G6216,6,0)</f>
        <v>USA</v>
      </c>
      <c r="R2492" t="str">
        <f>VLOOKUP(A2492,Sheet2!$A$1:G6216,7,0)</f>
        <v>R</v>
      </c>
      <c r="S2492" t="str">
        <f>IF(Table1[[#This Row],[Language]]="English","English","Other language")</f>
        <v>English</v>
      </c>
      <c r="T2492">
        <f>Table1[[#This Row],[Gross Revenue]]-Table1[[#This Row],[Budget]]</f>
        <v>9123773</v>
      </c>
      <c r="U2492" s="1">
        <f>(Table1[[#This Row],[Gross Revenue]]/Table1[[#This Row],[Budget]])-1</f>
        <v>1.8247545999999999</v>
      </c>
      <c r="V2492" t="str">
        <f t="shared" si="76"/>
        <v>90-110 minutes</v>
      </c>
      <c r="W2492">
        <f>Table1[[#This Row],[Profit]]/Table1[[#This Row],[Budget]]</f>
        <v>1.8247545999999999</v>
      </c>
      <c r="X2492" s="22" t="str">
        <f>IF(L2492="","",
IF(L2492&lt;Predictability!$B$1,"Low",
IF(L2492&lt;=Predictability!$B$2,"Mid","High")))</f>
        <v>Low</v>
      </c>
      <c r="Y2492" s="22">
        <f t="shared" si="77"/>
        <v>1</v>
      </c>
    </row>
    <row r="2493" spans="1:25" x14ac:dyDescent="0.2">
      <c r="A2493" t="s">
        <v>5484</v>
      </c>
      <c r="B2493" t="s">
        <v>235</v>
      </c>
      <c r="C2493" t="s">
        <v>2340</v>
      </c>
      <c r="D2493">
        <v>835</v>
      </c>
      <c r="E2493">
        <v>2110</v>
      </c>
      <c r="F2493">
        <v>68</v>
      </c>
      <c r="G2493">
        <v>3000</v>
      </c>
      <c r="H2493">
        <v>6.8</v>
      </c>
      <c r="I2493">
        <v>92</v>
      </c>
      <c r="J2493">
        <v>106</v>
      </c>
      <c r="K2493">
        <v>410241</v>
      </c>
      <c r="L2493">
        <v>2000000</v>
      </c>
      <c r="M2493" s="2">
        <f>VLOOKUP(A2493,Sheet2!$A$1:G6217,2,0)</f>
        <v>37527</v>
      </c>
      <c r="N2493" t="str">
        <f>VLOOKUP(A2493,Sheet2!$A$1:G6217,3,0)</f>
        <v>Color</v>
      </c>
      <c r="O2493" t="str">
        <f>VLOOKUP(A2493,Sheet2!$A$1:G6217,4,0)</f>
        <v>Comedy</v>
      </c>
      <c r="P2493" t="str">
        <f>VLOOKUP(A2493,Sheet2!$A$1:G6217,5,0)</f>
        <v>English</v>
      </c>
      <c r="Q2493" t="str">
        <f>VLOOKUP(A2493,Sheet2!$A$1:G6217,6,0)</f>
        <v>USA</v>
      </c>
      <c r="R2493" t="str">
        <f>VLOOKUP(A2493,Sheet2!$A$1:G6217,7,0)</f>
        <v>R</v>
      </c>
      <c r="S2493" t="str">
        <f>IF(Table1[[#This Row],[Language]]="English","English","Other language")</f>
        <v>English</v>
      </c>
      <c r="T2493">
        <f>Table1[[#This Row],[Gross Revenue]]-Table1[[#This Row],[Budget]]</f>
        <v>-1589759</v>
      </c>
      <c r="U2493" s="1">
        <f>(Table1[[#This Row],[Gross Revenue]]/Table1[[#This Row],[Budget]])-1</f>
        <v>-0.79487949999999996</v>
      </c>
      <c r="V2493" t="str">
        <f t="shared" si="76"/>
        <v>90-110 minutes</v>
      </c>
      <c r="W2493">
        <f>Table1[[#This Row],[Profit]]/Table1[[#This Row],[Budget]]</f>
        <v>-0.79487949999999996</v>
      </c>
      <c r="X2493" s="22" t="str">
        <f>IF(L2493="","",
IF(L2493&lt;Predictability!$B$1,"Low",
IF(L2493&lt;=Predictability!$B$2,"Mid","High")))</f>
        <v>Low</v>
      </c>
      <c r="Y2493" s="22">
        <f t="shared" si="77"/>
        <v>0</v>
      </c>
    </row>
    <row r="2494" spans="1:25" x14ac:dyDescent="0.2">
      <c r="A2494" t="s">
        <v>5740</v>
      </c>
      <c r="B2494" t="s">
        <v>89</v>
      </c>
      <c r="C2494" t="s">
        <v>1246</v>
      </c>
      <c r="D2494">
        <v>11000</v>
      </c>
      <c r="E2494">
        <v>12499</v>
      </c>
      <c r="F2494">
        <v>12000</v>
      </c>
      <c r="G2494">
        <v>0</v>
      </c>
      <c r="H2494">
        <v>7</v>
      </c>
      <c r="I2494">
        <v>142</v>
      </c>
      <c r="J2494">
        <v>114</v>
      </c>
      <c r="K2494">
        <v>26871</v>
      </c>
      <c r="L2494">
        <v>92000000</v>
      </c>
      <c r="M2494" s="2">
        <f>VLOOKUP(A2494,Sheet2!$A$1:G6218,2,0)</f>
        <v>37254</v>
      </c>
      <c r="N2494" t="str">
        <f>VLOOKUP(A2494,Sheet2!$A$1:G6218,3,0)</f>
        <v>Color</v>
      </c>
      <c r="O2494" t="str">
        <f>VLOOKUP(A2494,Sheet2!$A$1:G6218,4,0)</f>
        <v>Action</v>
      </c>
      <c r="P2494" t="str">
        <f>VLOOKUP(A2494,Sheet2!$A$1:G6218,5,0)</f>
        <v>English</v>
      </c>
      <c r="Q2494" t="str">
        <f>VLOOKUP(A2494,Sheet2!$A$1:G6218,6,0)</f>
        <v>Germany</v>
      </c>
      <c r="R2494" t="str">
        <f>VLOOKUP(A2494,Sheet2!$A$1:G6218,7,0)</f>
        <v>R</v>
      </c>
      <c r="S2494" t="str">
        <f>IF(Table1[[#This Row],[Language]]="English","English","Other language")</f>
        <v>English</v>
      </c>
      <c r="T2494">
        <f>Table1[[#This Row],[Gross Revenue]]-Table1[[#This Row],[Budget]]</f>
        <v>-91973129</v>
      </c>
      <c r="U2494" s="1">
        <f>(Table1[[#This Row],[Gross Revenue]]/Table1[[#This Row],[Budget]])-1</f>
        <v>-0.99970792391304353</v>
      </c>
      <c r="V2494" t="str">
        <f t="shared" si="76"/>
        <v>111-130 minutes</v>
      </c>
      <c r="W2494">
        <f>Table1[[#This Row],[Profit]]/Table1[[#This Row],[Budget]]</f>
        <v>-0.99970792391304353</v>
      </c>
      <c r="X2494" s="22" t="str">
        <f>IF(L2494="","",
IF(L2494&lt;Predictability!$B$1,"Low",
IF(L2494&lt;=Predictability!$B$2,"Mid","High")))</f>
        <v>High</v>
      </c>
      <c r="Y2494" s="22">
        <f t="shared" si="77"/>
        <v>0</v>
      </c>
    </row>
    <row r="2495" spans="1:25" x14ac:dyDescent="0.2">
      <c r="A2495" t="s">
        <v>3763</v>
      </c>
      <c r="B2495" t="s">
        <v>829</v>
      </c>
      <c r="C2495" t="s">
        <v>830</v>
      </c>
      <c r="D2495">
        <v>844</v>
      </c>
      <c r="E2495">
        <v>2653</v>
      </c>
      <c r="F2495">
        <v>8</v>
      </c>
      <c r="G2495">
        <v>588</v>
      </c>
      <c r="H2495">
        <v>5.3</v>
      </c>
      <c r="I2495">
        <v>27</v>
      </c>
      <c r="J2495">
        <v>81</v>
      </c>
      <c r="K2495">
        <v>26906039</v>
      </c>
      <c r="L2495">
        <v>18000000</v>
      </c>
      <c r="M2495" s="2">
        <f>VLOOKUP(A2495,Sheet2!$A$1:G6219,2,0)</f>
        <v>35341</v>
      </c>
      <c r="N2495" t="str">
        <f>VLOOKUP(A2495,Sheet2!$A$1:G6219,3,0)</f>
        <v>Color</v>
      </c>
      <c r="O2495" t="str">
        <f>VLOOKUP(A2495,Sheet2!$A$1:G6219,4,0)</f>
        <v>Action</v>
      </c>
      <c r="P2495" t="str">
        <f>VLOOKUP(A2495,Sheet2!$A$1:G6219,5,0)</f>
        <v>English</v>
      </c>
      <c r="Q2495" t="str">
        <f>VLOOKUP(A2495,Sheet2!$A$1:G6219,6,0)</f>
        <v>USA</v>
      </c>
      <c r="R2495" t="str">
        <f>VLOOKUP(A2495,Sheet2!$A$1:G6219,7,0)</f>
        <v>PG-13</v>
      </c>
      <c r="S2495" t="str">
        <f>IF(Table1[[#This Row],[Language]]="English","English","Other language")</f>
        <v>English</v>
      </c>
      <c r="T2495">
        <f>Table1[[#This Row],[Gross Revenue]]-Table1[[#This Row],[Budget]]</f>
        <v>8906039</v>
      </c>
      <c r="U2495" s="1">
        <f>(Table1[[#This Row],[Gross Revenue]]/Table1[[#This Row],[Budget]])-1</f>
        <v>0.49477994444444451</v>
      </c>
      <c r="V2495" t="str">
        <f t="shared" si="76"/>
        <v>&lt;90 minutes</v>
      </c>
      <c r="W2495">
        <f>Table1[[#This Row],[Profit]]/Table1[[#This Row],[Budget]]</f>
        <v>0.49477994444444445</v>
      </c>
      <c r="X2495" s="22" t="str">
        <f>IF(L2495="","",
IF(L2495&lt;Predictability!$B$1,"Low",
IF(L2495&lt;=Predictability!$B$2,"Mid","High")))</f>
        <v>Mid</v>
      </c>
      <c r="Y2495" s="22">
        <f t="shared" si="77"/>
        <v>0</v>
      </c>
    </row>
    <row r="2496" spans="1:25" x14ac:dyDescent="0.2">
      <c r="A2496" t="s">
        <v>3841</v>
      </c>
      <c r="B2496" t="s">
        <v>135</v>
      </c>
      <c r="C2496" t="s">
        <v>110</v>
      </c>
      <c r="D2496">
        <v>2000</v>
      </c>
      <c r="E2496">
        <v>4499</v>
      </c>
      <c r="F2496">
        <v>0</v>
      </c>
      <c r="G2496">
        <v>0</v>
      </c>
      <c r="H2496">
        <v>5.4</v>
      </c>
      <c r="I2496">
        <v>122</v>
      </c>
      <c r="J2496">
        <v>88</v>
      </c>
      <c r="K2496">
        <v>112692062</v>
      </c>
      <c r="L2496">
        <v>35000000</v>
      </c>
      <c r="M2496" s="2">
        <f>VLOOKUP(A2496,Sheet2!$A$1:G6220,2,0)</f>
        <v>37243</v>
      </c>
      <c r="N2496" t="str">
        <f>VLOOKUP(A2496,Sheet2!$A$1:G6220,3,0)</f>
        <v>Color</v>
      </c>
      <c r="O2496" t="str">
        <f>VLOOKUP(A2496,Sheet2!$A$1:G6220,4,0)</f>
        <v>Action</v>
      </c>
      <c r="P2496" t="str">
        <f>VLOOKUP(A2496,Sheet2!$A$1:G6220,5,0)</f>
        <v>English</v>
      </c>
      <c r="Q2496" t="str">
        <f>VLOOKUP(A2496,Sheet2!$A$1:G6220,6,0)</f>
        <v>USA</v>
      </c>
      <c r="R2496" t="str">
        <f>VLOOKUP(A2496,Sheet2!$A$1:G6220,7,0)</f>
        <v>PG</v>
      </c>
      <c r="S2496" t="str">
        <f>IF(Table1[[#This Row],[Language]]="English","English","Other language")</f>
        <v>English</v>
      </c>
      <c r="T2496">
        <f>Table1[[#This Row],[Gross Revenue]]-Table1[[#This Row],[Budget]]</f>
        <v>77692062</v>
      </c>
      <c r="U2496" s="1">
        <f>(Table1[[#This Row],[Gross Revenue]]/Table1[[#This Row],[Budget]])-1</f>
        <v>2.2197732000000001</v>
      </c>
      <c r="V2496" t="str">
        <f t="shared" si="76"/>
        <v>&lt;90 minutes</v>
      </c>
      <c r="W2496">
        <f>Table1[[#This Row],[Profit]]/Table1[[#This Row],[Budget]]</f>
        <v>2.2197732000000001</v>
      </c>
      <c r="X2496" s="22" t="str">
        <f>IF(L2496="","",
IF(L2496&lt;Predictability!$B$1,"Low",
IF(L2496&lt;=Predictability!$B$2,"Mid","High")))</f>
        <v>Mid</v>
      </c>
      <c r="Y2496" s="22">
        <f t="shared" si="77"/>
        <v>1</v>
      </c>
    </row>
    <row r="2497" spans="1:25" x14ac:dyDescent="0.2">
      <c r="A2497" t="s">
        <v>3650</v>
      </c>
      <c r="B2497" t="s">
        <v>677</v>
      </c>
      <c r="C2497" t="s">
        <v>110</v>
      </c>
      <c r="D2497">
        <v>12000</v>
      </c>
      <c r="E2497">
        <v>18291</v>
      </c>
      <c r="F2497">
        <v>0</v>
      </c>
      <c r="G2497">
        <v>478</v>
      </c>
      <c r="H2497">
        <v>5.0999999999999996</v>
      </c>
      <c r="I2497">
        <v>103</v>
      </c>
      <c r="J2497">
        <v>100</v>
      </c>
      <c r="K2497">
        <v>85570368</v>
      </c>
      <c r="L2497">
        <v>38000000</v>
      </c>
      <c r="M2497" s="2">
        <f>VLOOKUP(A2497,Sheet2!$A$1:G6221,2,0)</f>
        <v>37293</v>
      </c>
      <c r="N2497" t="str">
        <f>VLOOKUP(A2497,Sheet2!$A$1:G6221,3,0)</f>
        <v>Color</v>
      </c>
      <c r="O2497" t="str">
        <f>VLOOKUP(A2497,Sheet2!$A$1:G6221,4,0)</f>
        <v>Action</v>
      </c>
      <c r="P2497" t="str">
        <f>VLOOKUP(A2497,Sheet2!$A$1:G6221,5,0)</f>
        <v>English</v>
      </c>
      <c r="Q2497" t="str">
        <f>VLOOKUP(A2497,Sheet2!$A$1:G6221,6,0)</f>
        <v>USA</v>
      </c>
      <c r="R2497" t="str">
        <f>VLOOKUP(A2497,Sheet2!$A$1:G6221,7,0)</f>
        <v>PG</v>
      </c>
      <c r="S2497" t="str">
        <f>IF(Table1[[#This Row],[Language]]="English","English","Other language")</f>
        <v>English</v>
      </c>
      <c r="T2497">
        <f>Table1[[#This Row],[Gross Revenue]]-Table1[[#This Row],[Budget]]</f>
        <v>47570368</v>
      </c>
      <c r="U2497" s="1">
        <f>(Table1[[#This Row],[Gross Revenue]]/Table1[[#This Row],[Budget]])-1</f>
        <v>1.251851789473684</v>
      </c>
      <c r="V2497" t="str">
        <f t="shared" si="76"/>
        <v>90-110 minutes</v>
      </c>
      <c r="W2497">
        <f>Table1[[#This Row],[Profit]]/Table1[[#This Row],[Budget]]</f>
        <v>1.2518517894736843</v>
      </c>
      <c r="X2497" s="22" t="str">
        <f>IF(L2497="","",
IF(L2497&lt;Predictability!$B$1,"Low",
IF(L2497&lt;=Predictability!$B$2,"Mid","High")))</f>
        <v>Mid</v>
      </c>
      <c r="Y2497" s="22">
        <f t="shared" si="77"/>
        <v>1</v>
      </c>
    </row>
    <row r="2498" spans="1:25" x14ac:dyDescent="0.2">
      <c r="A2498" t="s">
        <v>3373</v>
      </c>
      <c r="B2498" t="s">
        <v>226</v>
      </c>
      <c r="C2498" t="s">
        <v>110</v>
      </c>
      <c r="D2498">
        <v>13000</v>
      </c>
      <c r="E2498">
        <v>22935</v>
      </c>
      <c r="F2498">
        <v>0</v>
      </c>
      <c r="G2498">
        <v>681</v>
      </c>
      <c r="H2498">
        <v>4.0999999999999996</v>
      </c>
      <c r="I2498">
        <v>93</v>
      </c>
      <c r="J2498">
        <v>84</v>
      </c>
      <c r="K2498">
        <v>111760631</v>
      </c>
      <c r="L2498">
        <v>38000000</v>
      </c>
      <c r="M2498" s="2">
        <f>VLOOKUP(A2498,Sheet2!$A$1:G6222,2,0)</f>
        <v>37832</v>
      </c>
      <c r="N2498" t="str">
        <f>VLOOKUP(A2498,Sheet2!$A$1:G6222,3,0)</f>
        <v>Color</v>
      </c>
      <c r="O2498" t="str">
        <f>VLOOKUP(A2498,Sheet2!$A$1:G6222,4,0)</f>
        <v>Action</v>
      </c>
      <c r="P2498" t="str">
        <f>VLOOKUP(A2498,Sheet2!$A$1:G6222,5,0)</f>
        <v>English</v>
      </c>
      <c r="Q2498" t="str">
        <f>VLOOKUP(A2498,Sheet2!$A$1:G6222,6,0)</f>
        <v>USA</v>
      </c>
      <c r="R2498" t="str">
        <f>VLOOKUP(A2498,Sheet2!$A$1:G6222,7,0)</f>
        <v>PG</v>
      </c>
      <c r="S2498" t="str">
        <f>IF(Table1[[#This Row],[Language]]="English","English","Other language")</f>
        <v>English</v>
      </c>
      <c r="T2498">
        <f>Table1[[#This Row],[Gross Revenue]]-Table1[[#This Row],[Budget]]</f>
        <v>73760631</v>
      </c>
      <c r="U2498" s="1">
        <f>(Table1[[#This Row],[Gross Revenue]]/Table1[[#This Row],[Budget]])-1</f>
        <v>1.9410692368421052</v>
      </c>
      <c r="V2498" t="str">
        <f t="shared" ref="V2498:V2561" si="78">IF(J2498="","",IF(J2498&lt;90,"&lt;90 minutes",IF(J2498&lt;=110,"90-110 minutes",IF(J2498&lt;=130,"111-130 minutes",IF(J2498&lt;=150,"131-150 minutes","&gt;150 minutes")))))</f>
        <v>&lt;90 minutes</v>
      </c>
      <c r="W2498">
        <f>Table1[[#This Row],[Profit]]/Table1[[#This Row],[Budget]]</f>
        <v>1.9410692368421052</v>
      </c>
      <c r="X2498" s="22" t="str">
        <f>IF(L2498="","",
IF(L2498&lt;Predictability!$B$1,"Low",
IF(L2498&lt;=Predictability!$B$2,"Mid","High")))</f>
        <v>Mid</v>
      </c>
      <c r="Y2498" s="22">
        <f t="shared" ref="Y2498:Y2561" si="79">IF(W2498&gt;=0.5,1,0)</f>
        <v>1</v>
      </c>
    </row>
    <row r="2499" spans="1:25" x14ac:dyDescent="0.2">
      <c r="A2499" t="s">
        <v>3324</v>
      </c>
      <c r="B2499" t="s">
        <v>135</v>
      </c>
      <c r="C2499" t="s">
        <v>110</v>
      </c>
      <c r="D2499">
        <v>2000</v>
      </c>
      <c r="E2499">
        <v>4311</v>
      </c>
      <c r="F2499">
        <v>0</v>
      </c>
      <c r="G2499">
        <v>0</v>
      </c>
      <c r="H2499">
        <v>3.6</v>
      </c>
      <c r="I2499">
        <v>76</v>
      </c>
      <c r="J2499">
        <v>89</v>
      </c>
      <c r="K2499">
        <v>38536376</v>
      </c>
      <c r="L2499">
        <v>27000000</v>
      </c>
      <c r="M2499" s="2">
        <f>VLOOKUP(A2499,Sheet2!$A$1:G6223,2,0)</f>
        <v>40877</v>
      </c>
      <c r="N2499" t="str">
        <f>VLOOKUP(A2499,Sheet2!$A$1:G6223,3,0)</f>
        <v>Color</v>
      </c>
      <c r="O2499" t="str">
        <f>VLOOKUP(A2499,Sheet2!$A$1:G6223,4,0)</f>
        <v>Action</v>
      </c>
      <c r="P2499" t="str">
        <f>VLOOKUP(A2499,Sheet2!$A$1:G6223,5,0)</f>
        <v>English</v>
      </c>
      <c r="Q2499" t="str">
        <f>VLOOKUP(A2499,Sheet2!$A$1:G6223,6,0)</f>
        <v>USA</v>
      </c>
      <c r="R2499" t="str">
        <f>VLOOKUP(A2499,Sheet2!$A$1:G6223,7,0)</f>
        <v>PG</v>
      </c>
      <c r="S2499" t="str">
        <f>IF(Table1[[#This Row],[Language]]="English","English","Other language")</f>
        <v>English</v>
      </c>
      <c r="T2499">
        <f>Table1[[#This Row],[Gross Revenue]]-Table1[[#This Row],[Budget]]</f>
        <v>11536376</v>
      </c>
      <c r="U2499" s="1">
        <f>(Table1[[#This Row],[Gross Revenue]]/Table1[[#This Row],[Budget]])-1</f>
        <v>0.4272731851851852</v>
      </c>
      <c r="V2499" t="str">
        <f t="shared" si="78"/>
        <v>&lt;90 minutes</v>
      </c>
      <c r="W2499">
        <f>Table1[[#This Row],[Profit]]/Table1[[#This Row],[Budget]]</f>
        <v>0.4272731851851852</v>
      </c>
      <c r="X2499" s="22" t="str">
        <f>IF(L2499="","",
IF(L2499&lt;Predictability!$B$1,"Low",
IF(L2499&lt;=Predictability!$B$2,"Mid","High")))</f>
        <v>Mid</v>
      </c>
      <c r="Y2499" s="22">
        <f t="shared" si="79"/>
        <v>0</v>
      </c>
    </row>
    <row r="2500" spans="1:25" x14ac:dyDescent="0.2">
      <c r="A2500" t="s">
        <v>6274</v>
      </c>
      <c r="B2500" t="s">
        <v>588</v>
      </c>
      <c r="C2500" t="s">
        <v>2842</v>
      </c>
      <c r="D2500">
        <v>13000</v>
      </c>
      <c r="E2500">
        <v>20330</v>
      </c>
      <c r="F2500">
        <v>51</v>
      </c>
      <c r="G2500">
        <v>33000</v>
      </c>
      <c r="H2500">
        <v>7.3</v>
      </c>
      <c r="I2500">
        <v>275</v>
      </c>
      <c r="J2500">
        <v>102</v>
      </c>
      <c r="K2500">
        <v>44134898</v>
      </c>
      <c r="L2500">
        <v>13000000</v>
      </c>
      <c r="M2500" s="2">
        <f>VLOOKUP(A2500,Sheet2!$A$1:G6224,2,0)</f>
        <v>41794</v>
      </c>
      <c r="N2500" t="str">
        <f>VLOOKUP(A2500,Sheet2!$A$1:G6224,3,0)</f>
        <v>Color</v>
      </c>
      <c r="O2500" t="str">
        <f>VLOOKUP(A2500,Sheet2!$A$1:G6224,4,0)</f>
        <v>Comedy</v>
      </c>
      <c r="P2500" t="str">
        <f>VLOOKUP(A2500,Sheet2!$A$1:G6224,5,0)</f>
        <v>English</v>
      </c>
      <c r="Q2500" t="str">
        <f>VLOOKUP(A2500,Sheet2!$A$1:G6224,6,0)</f>
        <v>USA</v>
      </c>
      <c r="R2500" t="str">
        <f>VLOOKUP(A2500,Sheet2!$A$1:G6224,7,0)</f>
        <v>PG-13</v>
      </c>
      <c r="S2500" t="str">
        <f>IF(Table1[[#This Row],[Language]]="English","English","Other language")</f>
        <v>English</v>
      </c>
      <c r="T2500">
        <f>Table1[[#This Row],[Gross Revenue]]-Table1[[#This Row],[Budget]]</f>
        <v>31134898</v>
      </c>
      <c r="U2500" s="1">
        <f>(Table1[[#This Row],[Gross Revenue]]/Table1[[#This Row],[Budget]])-1</f>
        <v>2.3949921538461538</v>
      </c>
      <c r="V2500" t="str">
        <f t="shared" si="78"/>
        <v>90-110 minutes</v>
      </c>
      <c r="W2500">
        <f>Table1[[#This Row],[Profit]]/Table1[[#This Row],[Budget]]</f>
        <v>2.3949921538461538</v>
      </c>
      <c r="X2500" s="22" t="str">
        <f>IF(L2500="","",
IF(L2500&lt;Predictability!$B$1,"Low",
IF(L2500&lt;=Predictability!$B$2,"Mid","High")))</f>
        <v>Mid</v>
      </c>
      <c r="Y2500" s="22">
        <f t="shared" si="79"/>
        <v>1</v>
      </c>
    </row>
    <row r="2501" spans="1:25" x14ac:dyDescent="0.2">
      <c r="A2501" t="s">
        <v>4981</v>
      </c>
      <c r="B2501" t="s">
        <v>1987</v>
      </c>
      <c r="C2501" t="s">
        <v>1988</v>
      </c>
      <c r="D2501">
        <v>530</v>
      </c>
      <c r="E2501">
        <v>1038</v>
      </c>
      <c r="F2501">
        <v>53</v>
      </c>
      <c r="G2501">
        <v>0</v>
      </c>
      <c r="H2501">
        <v>6.5</v>
      </c>
      <c r="I2501">
        <v>215</v>
      </c>
      <c r="J2501">
        <v>98</v>
      </c>
      <c r="K2501">
        <v>18469</v>
      </c>
      <c r="L2501">
        <v>650000</v>
      </c>
      <c r="M2501" s="2">
        <f>VLOOKUP(A2501,Sheet2!$A$1:G6225,2,0)</f>
        <v>40303</v>
      </c>
      <c r="N2501" t="str">
        <f>VLOOKUP(A2501,Sheet2!$A$1:G6225,3,0)</f>
        <v>Color</v>
      </c>
      <c r="O2501" t="str">
        <f>VLOOKUP(A2501,Sheet2!$A$1:G6225,4,0)</f>
        <v>Drama</v>
      </c>
      <c r="P2501" t="str">
        <f>VLOOKUP(A2501,Sheet2!$A$1:G6225,5,0)</f>
        <v>English</v>
      </c>
      <c r="Q2501" t="str">
        <f>VLOOKUP(A2501,Sheet2!$A$1:G6225,6,0)</f>
        <v>USA</v>
      </c>
      <c r="R2501" t="str">
        <f>VLOOKUP(A2501,Sheet2!$A$1:G6225,7,0)</f>
        <v>R</v>
      </c>
      <c r="S2501" t="str">
        <f>IF(Table1[[#This Row],[Language]]="English","English","Other language")</f>
        <v>English</v>
      </c>
      <c r="T2501">
        <f>Table1[[#This Row],[Gross Revenue]]-Table1[[#This Row],[Budget]]</f>
        <v>-631531</v>
      </c>
      <c r="U2501" s="1">
        <f>(Table1[[#This Row],[Gross Revenue]]/Table1[[#This Row],[Budget]])-1</f>
        <v>-0.97158615384615388</v>
      </c>
      <c r="V2501" t="str">
        <f t="shared" si="78"/>
        <v>90-110 minutes</v>
      </c>
      <c r="W2501">
        <f>Table1[[#This Row],[Profit]]/Table1[[#This Row],[Budget]]</f>
        <v>-0.97158615384615388</v>
      </c>
      <c r="X2501" s="22" t="str">
        <f>IF(L2501="","",
IF(L2501&lt;Predictability!$B$1,"Low",
IF(L2501&lt;=Predictability!$B$2,"Mid","High")))</f>
        <v>Low</v>
      </c>
      <c r="Y2501" s="22">
        <f t="shared" si="79"/>
        <v>0</v>
      </c>
    </row>
    <row r="2502" spans="1:25" x14ac:dyDescent="0.2">
      <c r="A2502" t="s">
        <v>6911</v>
      </c>
      <c r="B2502" t="s">
        <v>3181</v>
      </c>
      <c r="C2502" t="s">
        <v>1044</v>
      </c>
      <c r="D2502">
        <v>217</v>
      </c>
      <c r="E2502">
        <v>644</v>
      </c>
      <c r="F2502">
        <v>0</v>
      </c>
      <c r="G2502">
        <v>24000</v>
      </c>
      <c r="H2502">
        <v>8.1</v>
      </c>
      <c r="I2502">
        <v>99</v>
      </c>
      <c r="J2502">
        <v>89</v>
      </c>
      <c r="K2502">
        <v>52287414</v>
      </c>
      <c r="L2502">
        <v>8000000</v>
      </c>
      <c r="M2502" s="2">
        <f>VLOOKUP(A2502,Sheet2!$A$1:G6226,2,0)</f>
        <v>31528</v>
      </c>
      <c r="N2502" t="str">
        <f>VLOOKUP(A2502,Sheet2!$A$1:G6226,3,0)</f>
        <v>Color</v>
      </c>
      <c r="O2502" t="str">
        <f>VLOOKUP(A2502,Sheet2!$A$1:G6226,4,0)</f>
        <v>Adventure</v>
      </c>
      <c r="P2502" t="str">
        <f>VLOOKUP(A2502,Sheet2!$A$1:G6226,5,0)</f>
        <v>English</v>
      </c>
      <c r="Q2502" t="str">
        <f>VLOOKUP(A2502,Sheet2!$A$1:G6226,6,0)</f>
        <v>USA</v>
      </c>
      <c r="R2502" t="str">
        <f>VLOOKUP(A2502,Sheet2!$A$1:G6226,7,0)</f>
        <v>R</v>
      </c>
      <c r="S2502" t="str">
        <f>IF(Table1[[#This Row],[Language]]="English","English","Other language")</f>
        <v>English</v>
      </c>
      <c r="T2502">
        <f>Table1[[#This Row],[Gross Revenue]]-Table1[[#This Row],[Budget]]</f>
        <v>44287414</v>
      </c>
      <c r="U2502" s="1">
        <f>(Table1[[#This Row],[Gross Revenue]]/Table1[[#This Row],[Budget]])-1</f>
        <v>5.5359267499999998</v>
      </c>
      <c r="V2502" t="str">
        <f t="shared" si="78"/>
        <v>&lt;90 minutes</v>
      </c>
      <c r="W2502">
        <f>Table1[[#This Row],[Profit]]/Table1[[#This Row],[Budget]]</f>
        <v>5.5359267499999998</v>
      </c>
      <c r="X2502" s="22" t="str">
        <f>IF(L2502="","",
IF(L2502&lt;Predictability!$B$1,"Low",
IF(L2502&lt;=Predictability!$B$2,"Mid","High")))</f>
        <v>Low</v>
      </c>
      <c r="Y2502" s="22">
        <f t="shared" si="79"/>
        <v>1</v>
      </c>
    </row>
    <row r="2503" spans="1:25" x14ac:dyDescent="0.2">
      <c r="A2503" t="s">
        <v>6843</v>
      </c>
      <c r="B2503" t="s">
        <v>850</v>
      </c>
      <c r="C2503" t="s">
        <v>2451</v>
      </c>
      <c r="D2503">
        <v>26000</v>
      </c>
      <c r="E2503">
        <v>39284</v>
      </c>
      <c r="F2503">
        <v>14000</v>
      </c>
      <c r="G2503">
        <v>19000</v>
      </c>
      <c r="H2503">
        <v>8</v>
      </c>
      <c r="I2503">
        <v>518</v>
      </c>
      <c r="J2503">
        <v>127</v>
      </c>
      <c r="K2503">
        <v>257704099</v>
      </c>
      <c r="L2503">
        <v>150000000</v>
      </c>
      <c r="M2503" s="2">
        <f>VLOOKUP(A2503,Sheet2!$A$1:G6227,2,0)</f>
        <v>39986</v>
      </c>
      <c r="N2503" t="str">
        <f>VLOOKUP(A2503,Sheet2!$A$1:G6227,3,0)</f>
        <v>Color</v>
      </c>
      <c r="O2503" t="str">
        <f>VLOOKUP(A2503,Sheet2!$A$1:G6227,4,0)</f>
        <v>Action</v>
      </c>
      <c r="P2503" t="str">
        <f>VLOOKUP(A2503,Sheet2!$A$1:G6227,5,0)</f>
        <v>English</v>
      </c>
      <c r="Q2503" t="str">
        <f>VLOOKUP(A2503,Sheet2!$A$1:G6227,6,0)</f>
        <v>USA</v>
      </c>
      <c r="R2503" t="str">
        <f>VLOOKUP(A2503,Sheet2!$A$1:G6227,7,0)</f>
        <v>PG-13</v>
      </c>
      <c r="S2503" t="str">
        <f>IF(Table1[[#This Row],[Language]]="English","English","Other language")</f>
        <v>English</v>
      </c>
      <c r="T2503">
        <f>Table1[[#This Row],[Gross Revenue]]-Table1[[#This Row],[Budget]]</f>
        <v>107704099</v>
      </c>
      <c r="U2503" s="1">
        <f>(Table1[[#This Row],[Gross Revenue]]/Table1[[#This Row],[Budget]])-1</f>
        <v>0.71802732666666658</v>
      </c>
      <c r="V2503" t="str">
        <f t="shared" si="78"/>
        <v>111-130 minutes</v>
      </c>
      <c r="W2503">
        <f>Table1[[#This Row],[Profit]]/Table1[[#This Row],[Budget]]</f>
        <v>0.71802732666666669</v>
      </c>
      <c r="X2503" s="22" t="str">
        <f>IF(L2503="","",
IF(L2503&lt;Predictability!$B$1,"Low",
IF(L2503&lt;=Predictability!$B$2,"Mid","High")))</f>
        <v>High</v>
      </c>
      <c r="Y2503" s="22">
        <f t="shared" si="79"/>
        <v>1</v>
      </c>
    </row>
    <row r="2504" spans="1:25" x14ac:dyDescent="0.2">
      <c r="A2504" t="s">
        <v>6683</v>
      </c>
      <c r="B2504" t="s">
        <v>910</v>
      </c>
      <c r="C2504" t="s">
        <v>2751</v>
      </c>
      <c r="D2504">
        <v>12000</v>
      </c>
      <c r="E2504">
        <v>16539</v>
      </c>
      <c r="F2504">
        <v>120</v>
      </c>
      <c r="G2504">
        <v>0</v>
      </c>
      <c r="H2504">
        <v>7.7</v>
      </c>
      <c r="I2504">
        <v>148</v>
      </c>
      <c r="J2504">
        <v>116</v>
      </c>
      <c r="K2504">
        <v>78900000</v>
      </c>
      <c r="L2504">
        <v>11000000</v>
      </c>
      <c r="M2504" s="2">
        <f>VLOOKUP(A2504,Sheet2!$A$1:G6228,2,0)</f>
        <v>30290</v>
      </c>
      <c r="N2504" t="str">
        <f>VLOOKUP(A2504,Sheet2!$A$1:G6228,3,0)</f>
        <v>Color</v>
      </c>
      <c r="O2504" t="str">
        <f>VLOOKUP(A2504,Sheet2!$A$1:G6228,4,0)</f>
        <v>Action</v>
      </c>
      <c r="P2504" t="str">
        <f>VLOOKUP(A2504,Sheet2!$A$1:G6228,5,0)</f>
        <v>English</v>
      </c>
      <c r="Q2504" t="str">
        <f>VLOOKUP(A2504,Sheet2!$A$1:G6228,6,0)</f>
        <v>USA</v>
      </c>
      <c r="R2504" t="str">
        <f>VLOOKUP(A2504,Sheet2!$A$1:G6228,7,0)</f>
        <v>PG</v>
      </c>
      <c r="S2504" t="str">
        <f>IF(Table1[[#This Row],[Language]]="English","English","Other language")</f>
        <v>English</v>
      </c>
      <c r="T2504">
        <f>Table1[[#This Row],[Gross Revenue]]-Table1[[#This Row],[Budget]]</f>
        <v>67900000</v>
      </c>
      <c r="U2504" s="1">
        <f>(Table1[[#This Row],[Gross Revenue]]/Table1[[#This Row],[Budget]])-1</f>
        <v>6.1727272727272728</v>
      </c>
      <c r="V2504" t="str">
        <f t="shared" si="78"/>
        <v>111-130 minutes</v>
      </c>
      <c r="W2504">
        <f>Table1[[#This Row],[Profit]]/Table1[[#This Row],[Budget]]</f>
        <v>6.1727272727272728</v>
      </c>
      <c r="X2504" s="22" t="str">
        <f>IF(L2504="","",
IF(L2504&lt;Predictability!$B$1,"Low",
IF(L2504&lt;=Predictability!$B$2,"Mid","High")))</f>
        <v>Mid</v>
      </c>
      <c r="Y2504" s="22">
        <f t="shared" si="79"/>
        <v>1</v>
      </c>
    </row>
    <row r="2505" spans="1:25" x14ac:dyDescent="0.2">
      <c r="A2505" t="s">
        <v>5276</v>
      </c>
      <c r="B2505" t="s">
        <v>910</v>
      </c>
      <c r="C2505" t="s">
        <v>910</v>
      </c>
      <c r="D2505">
        <v>12000</v>
      </c>
      <c r="E2505">
        <v>14762</v>
      </c>
      <c r="F2505">
        <v>12000</v>
      </c>
      <c r="G2505">
        <v>0</v>
      </c>
      <c r="H2505">
        <v>6.6</v>
      </c>
      <c r="I2505">
        <v>110</v>
      </c>
      <c r="J2505">
        <v>105</v>
      </c>
      <c r="K2505">
        <v>76400000</v>
      </c>
      <c r="L2505">
        <v>17000000</v>
      </c>
      <c r="M2505" s="2">
        <f>VLOOKUP(A2505,Sheet2!$A$1:G6229,2,0)</f>
        <v>30967</v>
      </c>
      <c r="N2505" t="str">
        <f>VLOOKUP(A2505,Sheet2!$A$1:G6229,3,0)</f>
        <v>Color</v>
      </c>
      <c r="O2505" t="str">
        <f>VLOOKUP(A2505,Sheet2!$A$1:G6229,4,0)</f>
        <v>Action</v>
      </c>
      <c r="P2505" t="str">
        <f>VLOOKUP(A2505,Sheet2!$A$1:G6229,5,0)</f>
        <v>English</v>
      </c>
      <c r="Q2505" t="str">
        <f>VLOOKUP(A2505,Sheet2!$A$1:G6229,6,0)</f>
        <v>USA</v>
      </c>
      <c r="R2505" t="str">
        <f>VLOOKUP(A2505,Sheet2!$A$1:G6229,7,0)</f>
        <v>PG</v>
      </c>
      <c r="S2505" t="str">
        <f>IF(Table1[[#This Row],[Language]]="English","English","Other language")</f>
        <v>English</v>
      </c>
      <c r="T2505">
        <f>Table1[[#This Row],[Gross Revenue]]-Table1[[#This Row],[Budget]]</f>
        <v>59400000</v>
      </c>
      <c r="U2505" s="1">
        <f>(Table1[[#This Row],[Gross Revenue]]/Table1[[#This Row],[Budget]])-1</f>
        <v>3.4941176470588236</v>
      </c>
      <c r="V2505" t="str">
        <f t="shared" si="78"/>
        <v>90-110 minutes</v>
      </c>
      <c r="W2505">
        <f>Table1[[#This Row],[Profit]]/Table1[[#This Row],[Budget]]</f>
        <v>3.4941176470588236</v>
      </c>
      <c r="X2505" s="22" t="str">
        <f>IF(L2505="","",
IF(L2505&lt;Predictability!$B$1,"Low",
IF(L2505&lt;=Predictability!$B$2,"Mid","High")))</f>
        <v>Mid</v>
      </c>
      <c r="Y2505" s="22">
        <f t="shared" si="79"/>
        <v>1</v>
      </c>
    </row>
    <row r="2506" spans="1:25" x14ac:dyDescent="0.2">
      <c r="A2506" t="s">
        <v>6719</v>
      </c>
      <c r="B2506" t="s">
        <v>1667</v>
      </c>
      <c r="C2506" t="s">
        <v>2451</v>
      </c>
      <c r="D2506">
        <v>19000</v>
      </c>
      <c r="E2506">
        <v>21411</v>
      </c>
      <c r="F2506">
        <v>14000</v>
      </c>
      <c r="G2506">
        <v>92000</v>
      </c>
      <c r="H2506">
        <v>7.8</v>
      </c>
      <c r="I2506">
        <v>590</v>
      </c>
      <c r="J2506">
        <v>132</v>
      </c>
      <c r="K2506">
        <v>228756232</v>
      </c>
      <c r="L2506">
        <v>190000000</v>
      </c>
      <c r="M2506" s="2">
        <f>VLOOKUP(A2506,Sheet2!$A$1:G6230,2,0)</f>
        <v>41287</v>
      </c>
      <c r="N2506" t="str">
        <f>VLOOKUP(A2506,Sheet2!$A$1:G6230,3,0)</f>
        <v>Color</v>
      </c>
      <c r="O2506" t="str">
        <f>VLOOKUP(A2506,Sheet2!$A$1:G6230,4,0)</f>
        <v>Action</v>
      </c>
      <c r="P2506" t="str">
        <f>VLOOKUP(A2506,Sheet2!$A$1:G6230,5,0)</f>
        <v>English</v>
      </c>
      <c r="Q2506" t="str">
        <f>VLOOKUP(A2506,Sheet2!$A$1:G6230,6,0)</f>
        <v>USA</v>
      </c>
      <c r="R2506" t="str">
        <f>VLOOKUP(A2506,Sheet2!$A$1:G6230,7,0)</f>
        <v>PG-13</v>
      </c>
      <c r="S2506" t="str">
        <f>IF(Table1[[#This Row],[Language]]="English","English","Other language")</f>
        <v>English</v>
      </c>
      <c r="T2506">
        <f>Table1[[#This Row],[Gross Revenue]]-Table1[[#This Row],[Budget]]</f>
        <v>38756232</v>
      </c>
      <c r="U2506" s="1">
        <f>(Table1[[#This Row],[Gross Revenue]]/Table1[[#This Row],[Budget]])-1</f>
        <v>0.20398016842105271</v>
      </c>
      <c r="V2506" t="str">
        <f t="shared" si="78"/>
        <v>131-150 minutes</v>
      </c>
      <c r="W2506">
        <f>Table1[[#This Row],[Profit]]/Table1[[#This Row],[Budget]]</f>
        <v>0.20398016842105263</v>
      </c>
      <c r="X2506" s="22" t="str">
        <f>IF(L2506="","",
IF(L2506&lt;Predictability!$B$1,"Low",
IF(L2506&lt;=Predictability!$B$2,"Mid","High")))</f>
        <v>High</v>
      </c>
      <c r="Y2506" s="22">
        <f t="shared" si="79"/>
        <v>0</v>
      </c>
    </row>
    <row r="2507" spans="1:25" x14ac:dyDescent="0.2">
      <c r="A2507" t="s">
        <v>6279</v>
      </c>
      <c r="B2507" t="s">
        <v>910</v>
      </c>
      <c r="C2507" t="s">
        <v>910</v>
      </c>
      <c r="D2507">
        <v>12000</v>
      </c>
      <c r="E2507">
        <v>15449</v>
      </c>
      <c r="F2507">
        <v>12000</v>
      </c>
      <c r="G2507">
        <v>0</v>
      </c>
      <c r="H2507">
        <v>7.3</v>
      </c>
      <c r="I2507">
        <v>106</v>
      </c>
      <c r="J2507">
        <v>119</v>
      </c>
      <c r="K2507">
        <v>109713132</v>
      </c>
      <c r="L2507">
        <v>25000000</v>
      </c>
      <c r="M2507" s="2">
        <f>VLOOKUP(A2507,Sheet2!$A$1:G6231,2,0)</f>
        <v>31626</v>
      </c>
      <c r="N2507" t="str">
        <f>VLOOKUP(A2507,Sheet2!$A$1:G6231,3,0)</f>
        <v>Color</v>
      </c>
      <c r="O2507" t="str">
        <f>VLOOKUP(A2507,Sheet2!$A$1:G6231,4,0)</f>
        <v>Adventure</v>
      </c>
      <c r="P2507" t="str">
        <f>VLOOKUP(A2507,Sheet2!$A$1:G6231,5,0)</f>
        <v>English</v>
      </c>
      <c r="Q2507" t="str">
        <f>VLOOKUP(A2507,Sheet2!$A$1:G6231,6,0)</f>
        <v>USA</v>
      </c>
      <c r="R2507" t="str">
        <f>VLOOKUP(A2507,Sheet2!$A$1:G6231,7,0)</f>
        <v>PG</v>
      </c>
      <c r="S2507" t="str">
        <f>IF(Table1[[#This Row],[Language]]="English","English","Other language")</f>
        <v>English</v>
      </c>
      <c r="T2507">
        <f>Table1[[#This Row],[Gross Revenue]]-Table1[[#This Row],[Budget]]</f>
        <v>84713132</v>
      </c>
      <c r="U2507" s="1">
        <f>(Table1[[#This Row],[Gross Revenue]]/Table1[[#This Row],[Budget]])-1</f>
        <v>3.3885252799999996</v>
      </c>
      <c r="V2507" t="str">
        <f t="shared" si="78"/>
        <v>111-130 minutes</v>
      </c>
      <c r="W2507">
        <f>Table1[[#This Row],[Profit]]/Table1[[#This Row],[Budget]]</f>
        <v>3.3885252800000001</v>
      </c>
      <c r="X2507" s="22" t="str">
        <f>IF(L2507="","",
IF(L2507&lt;Predictability!$B$1,"Low",
IF(L2507&lt;=Predictability!$B$2,"Mid","High")))</f>
        <v>Mid</v>
      </c>
      <c r="Y2507" s="22">
        <f t="shared" si="79"/>
        <v>1</v>
      </c>
    </row>
    <row r="2508" spans="1:25" x14ac:dyDescent="0.2">
      <c r="A2508" t="s">
        <v>3830</v>
      </c>
      <c r="B2508" t="s">
        <v>910</v>
      </c>
      <c r="C2508" t="s">
        <v>911</v>
      </c>
      <c r="D2508">
        <v>12000</v>
      </c>
      <c r="E2508">
        <v>14710</v>
      </c>
      <c r="F2508">
        <v>0</v>
      </c>
      <c r="G2508">
        <v>0</v>
      </c>
      <c r="H2508">
        <v>5.4</v>
      </c>
      <c r="I2508">
        <v>98</v>
      </c>
      <c r="J2508">
        <v>107</v>
      </c>
      <c r="K2508">
        <v>55210049</v>
      </c>
      <c r="L2508">
        <v>27800000</v>
      </c>
      <c r="M2508" s="2">
        <f>VLOOKUP(A2508,Sheet2!$A$1:G6232,2,0)</f>
        <v>32567</v>
      </c>
      <c r="N2508" t="str">
        <f>VLOOKUP(A2508,Sheet2!$A$1:G6232,3,0)</f>
        <v>Color</v>
      </c>
      <c r="O2508" t="str">
        <f>VLOOKUP(A2508,Sheet2!$A$1:G6232,4,0)</f>
        <v>Action</v>
      </c>
      <c r="P2508" t="str">
        <f>VLOOKUP(A2508,Sheet2!$A$1:G6232,5,0)</f>
        <v>English</v>
      </c>
      <c r="Q2508" t="str">
        <f>VLOOKUP(A2508,Sheet2!$A$1:G6232,6,0)</f>
        <v>USA</v>
      </c>
      <c r="R2508" t="str">
        <f>VLOOKUP(A2508,Sheet2!$A$1:G6232,7,0)</f>
        <v>PG</v>
      </c>
      <c r="S2508" t="str">
        <f>IF(Table1[[#This Row],[Language]]="English","English","Other language")</f>
        <v>English</v>
      </c>
      <c r="T2508">
        <f>Table1[[#This Row],[Gross Revenue]]-Table1[[#This Row],[Budget]]</f>
        <v>27410049</v>
      </c>
      <c r="U2508" s="1">
        <f>(Table1[[#This Row],[Gross Revenue]]/Table1[[#This Row],[Budget]])-1</f>
        <v>0.9859729856115107</v>
      </c>
      <c r="V2508" t="str">
        <f t="shared" si="78"/>
        <v>90-110 minutes</v>
      </c>
      <c r="W2508">
        <f>Table1[[#This Row],[Profit]]/Table1[[#This Row],[Budget]]</f>
        <v>0.98597298561151081</v>
      </c>
      <c r="X2508" s="22" t="str">
        <f>IF(L2508="","",
IF(L2508&lt;Predictability!$B$1,"Low",
IF(L2508&lt;=Predictability!$B$2,"Mid","High")))</f>
        <v>Mid</v>
      </c>
      <c r="Y2508" s="22">
        <f t="shared" si="79"/>
        <v>1</v>
      </c>
    </row>
    <row r="2509" spans="1:25" x14ac:dyDescent="0.2">
      <c r="A2509" t="s">
        <v>6124</v>
      </c>
      <c r="B2509" t="s">
        <v>910</v>
      </c>
      <c r="C2509" t="s">
        <v>2751</v>
      </c>
      <c r="D2509">
        <v>12000</v>
      </c>
      <c r="E2509">
        <v>16230</v>
      </c>
      <c r="F2509">
        <v>120</v>
      </c>
      <c r="G2509">
        <v>0</v>
      </c>
      <c r="H2509">
        <v>7.2</v>
      </c>
      <c r="I2509">
        <v>112</v>
      </c>
      <c r="J2509">
        <v>110</v>
      </c>
      <c r="K2509">
        <v>74888996</v>
      </c>
      <c r="L2509">
        <v>30000000</v>
      </c>
      <c r="M2509" s="2">
        <f>VLOOKUP(A2509,Sheet2!$A$1:G6233,2,0)</f>
        <v>33326</v>
      </c>
      <c r="N2509" t="str">
        <f>VLOOKUP(A2509,Sheet2!$A$1:G6233,3,0)</f>
        <v>Color</v>
      </c>
      <c r="O2509" t="str">
        <f>VLOOKUP(A2509,Sheet2!$A$1:G6233,4,0)</f>
        <v>Action</v>
      </c>
      <c r="P2509" t="str">
        <f>VLOOKUP(A2509,Sheet2!$A$1:G6233,5,0)</f>
        <v>English</v>
      </c>
      <c r="Q2509" t="str">
        <f>VLOOKUP(A2509,Sheet2!$A$1:G6233,6,0)</f>
        <v>USA</v>
      </c>
      <c r="R2509" t="str">
        <f>VLOOKUP(A2509,Sheet2!$A$1:G6233,7,0)</f>
        <v>PG</v>
      </c>
      <c r="S2509" t="str">
        <f>IF(Table1[[#This Row],[Language]]="English","English","Other language")</f>
        <v>English</v>
      </c>
      <c r="T2509">
        <f>Table1[[#This Row],[Gross Revenue]]-Table1[[#This Row],[Budget]]</f>
        <v>44888996</v>
      </c>
      <c r="U2509" s="1">
        <f>(Table1[[#This Row],[Gross Revenue]]/Table1[[#This Row],[Budget]])-1</f>
        <v>1.4962998666666665</v>
      </c>
      <c r="V2509" t="str">
        <f t="shared" si="78"/>
        <v>90-110 minutes</v>
      </c>
      <c r="W2509">
        <f>Table1[[#This Row],[Profit]]/Table1[[#This Row],[Budget]]</f>
        <v>1.4962998666666667</v>
      </c>
      <c r="X2509" s="22" t="str">
        <f>IF(L2509="","",
IF(L2509&lt;Predictability!$B$1,"Low",
IF(L2509&lt;=Predictability!$B$2,"Mid","High")))</f>
        <v>Mid</v>
      </c>
      <c r="Y2509" s="22">
        <f t="shared" si="79"/>
        <v>1</v>
      </c>
    </row>
    <row r="2510" spans="1:25" x14ac:dyDescent="0.2">
      <c r="A2510" t="s">
        <v>6553</v>
      </c>
      <c r="B2510" t="s">
        <v>1946</v>
      </c>
      <c r="C2510" t="s">
        <v>240</v>
      </c>
      <c r="D2510">
        <v>1000</v>
      </c>
      <c r="E2510">
        <v>6315</v>
      </c>
      <c r="F2510">
        <v>906</v>
      </c>
      <c r="G2510">
        <v>3000</v>
      </c>
      <c r="H2510">
        <v>7.6</v>
      </c>
      <c r="I2510">
        <v>143</v>
      </c>
      <c r="J2510">
        <v>111</v>
      </c>
      <c r="K2510">
        <v>92001027</v>
      </c>
      <c r="L2510">
        <v>45000000</v>
      </c>
      <c r="M2510" s="2">
        <f>VLOOKUP(A2510,Sheet2!$A$1:G6234,2,0)</f>
        <v>35096</v>
      </c>
      <c r="N2510" t="str">
        <f>VLOOKUP(A2510,Sheet2!$A$1:G6234,3,0)</f>
        <v>Color</v>
      </c>
      <c r="O2510" t="str">
        <f>VLOOKUP(A2510,Sheet2!$A$1:G6234,4,0)</f>
        <v>Action</v>
      </c>
      <c r="P2510" t="str">
        <f>VLOOKUP(A2510,Sheet2!$A$1:G6234,5,0)</f>
        <v>English</v>
      </c>
      <c r="Q2510" t="str">
        <f>VLOOKUP(A2510,Sheet2!$A$1:G6234,6,0)</f>
        <v>USA</v>
      </c>
      <c r="R2510" t="str">
        <f>VLOOKUP(A2510,Sheet2!$A$1:G6234,7,0)</f>
        <v>PG-13</v>
      </c>
      <c r="S2510" t="str">
        <f>IF(Table1[[#This Row],[Language]]="English","English","Other language")</f>
        <v>English</v>
      </c>
      <c r="T2510">
        <f>Table1[[#This Row],[Gross Revenue]]-Table1[[#This Row],[Budget]]</f>
        <v>47001027</v>
      </c>
      <c r="U2510" s="1">
        <f>(Table1[[#This Row],[Gross Revenue]]/Table1[[#This Row],[Budget]])-1</f>
        <v>1.0444672666666666</v>
      </c>
      <c r="V2510" t="str">
        <f t="shared" si="78"/>
        <v>111-130 minutes</v>
      </c>
      <c r="W2510">
        <f>Table1[[#This Row],[Profit]]/Table1[[#This Row],[Budget]]</f>
        <v>1.0444672666666666</v>
      </c>
      <c r="X2510" s="22" t="str">
        <f>IF(L2510="","",
IF(L2510&lt;Predictability!$B$1,"Low",
IF(L2510&lt;=Predictability!$B$2,"Mid","High")))</f>
        <v>Mid</v>
      </c>
      <c r="Y2510" s="22">
        <f t="shared" si="79"/>
        <v>1</v>
      </c>
    </row>
    <row r="2511" spans="1:25" x14ac:dyDescent="0.2">
      <c r="A2511" t="s">
        <v>5259</v>
      </c>
      <c r="B2511" t="s">
        <v>1946</v>
      </c>
      <c r="C2511" t="s">
        <v>2184</v>
      </c>
      <c r="D2511">
        <v>1000</v>
      </c>
      <c r="E2511">
        <v>6427</v>
      </c>
      <c r="F2511">
        <v>18</v>
      </c>
      <c r="G2511">
        <v>0</v>
      </c>
      <c r="H2511">
        <v>6.6</v>
      </c>
      <c r="I2511">
        <v>98</v>
      </c>
      <c r="J2511">
        <v>118</v>
      </c>
      <c r="K2511">
        <v>75668868</v>
      </c>
      <c r="L2511">
        <v>35000000</v>
      </c>
      <c r="M2511" s="2">
        <f>VLOOKUP(A2511,Sheet2!$A$1:G6235,2,0)</f>
        <v>34641</v>
      </c>
      <c r="N2511" t="str">
        <f>VLOOKUP(A2511,Sheet2!$A$1:G6235,3,0)</f>
        <v>Color</v>
      </c>
      <c r="O2511" t="str">
        <f>VLOOKUP(A2511,Sheet2!$A$1:G6235,4,0)</f>
        <v>Action</v>
      </c>
      <c r="P2511" t="str">
        <f>VLOOKUP(A2511,Sheet2!$A$1:G6235,5,0)</f>
        <v>English</v>
      </c>
      <c r="Q2511" t="str">
        <f>VLOOKUP(A2511,Sheet2!$A$1:G6235,6,0)</f>
        <v>USA</v>
      </c>
      <c r="R2511" t="str">
        <f>VLOOKUP(A2511,Sheet2!$A$1:G6235,7,0)</f>
        <v>PG</v>
      </c>
      <c r="S2511" t="str">
        <f>IF(Table1[[#This Row],[Language]]="English","English","Other language")</f>
        <v>English</v>
      </c>
      <c r="T2511">
        <f>Table1[[#This Row],[Gross Revenue]]-Table1[[#This Row],[Budget]]</f>
        <v>40668868</v>
      </c>
      <c r="U2511" s="1">
        <f>(Table1[[#This Row],[Gross Revenue]]/Table1[[#This Row],[Budget]])-1</f>
        <v>1.1619676571428572</v>
      </c>
      <c r="V2511" t="str">
        <f t="shared" si="78"/>
        <v>111-130 minutes</v>
      </c>
      <c r="W2511">
        <f>Table1[[#This Row],[Profit]]/Table1[[#This Row],[Budget]]</f>
        <v>1.1619676571428572</v>
      </c>
      <c r="X2511" s="22" t="str">
        <f>IF(L2511="","",
IF(L2511&lt;Predictability!$B$1,"Low",
IF(L2511&lt;=Predictability!$B$2,"Mid","High")))</f>
        <v>Mid</v>
      </c>
      <c r="Y2511" s="22">
        <f t="shared" si="79"/>
        <v>1</v>
      </c>
    </row>
    <row r="2512" spans="1:25" x14ac:dyDescent="0.2">
      <c r="A2512" t="s">
        <v>4916</v>
      </c>
      <c r="B2512" t="s">
        <v>1946</v>
      </c>
      <c r="C2512" t="s">
        <v>240</v>
      </c>
      <c r="D2512">
        <v>1000</v>
      </c>
      <c r="E2512">
        <v>6207</v>
      </c>
      <c r="F2512">
        <v>906</v>
      </c>
      <c r="G2512">
        <v>1000</v>
      </c>
      <c r="H2512">
        <v>6.4</v>
      </c>
      <c r="I2512">
        <v>160</v>
      </c>
      <c r="J2512">
        <v>103</v>
      </c>
      <c r="K2512">
        <v>70117571</v>
      </c>
      <c r="L2512">
        <v>58000000</v>
      </c>
      <c r="M2512" s="2">
        <f>VLOOKUP(A2512,Sheet2!$A$1:G6236,2,0)</f>
        <v>35908</v>
      </c>
      <c r="N2512" t="str">
        <f>VLOOKUP(A2512,Sheet2!$A$1:G6236,3,0)</f>
        <v>Color</v>
      </c>
      <c r="O2512" t="str">
        <f>VLOOKUP(A2512,Sheet2!$A$1:G6236,4,0)</f>
        <v>Action</v>
      </c>
      <c r="P2512" t="str">
        <f>VLOOKUP(A2512,Sheet2!$A$1:G6236,5,0)</f>
        <v>English</v>
      </c>
      <c r="Q2512" t="str">
        <f>VLOOKUP(A2512,Sheet2!$A$1:G6236,6,0)</f>
        <v>USA</v>
      </c>
      <c r="R2512" t="str">
        <f>VLOOKUP(A2512,Sheet2!$A$1:G6236,7,0)</f>
        <v>PG</v>
      </c>
      <c r="S2512" t="str">
        <f>IF(Table1[[#This Row],[Language]]="English","English","Other language")</f>
        <v>English</v>
      </c>
      <c r="T2512">
        <f>Table1[[#This Row],[Gross Revenue]]-Table1[[#This Row],[Budget]]</f>
        <v>12117571</v>
      </c>
      <c r="U2512" s="1">
        <f>(Table1[[#This Row],[Gross Revenue]]/Table1[[#This Row],[Budget]])-1</f>
        <v>0.20892363793103441</v>
      </c>
      <c r="V2512" t="str">
        <f t="shared" si="78"/>
        <v>90-110 minutes</v>
      </c>
      <c r="W2512">
        <f>Table1[[#This Row],[Profit]]/Table1[[#This Row],[Budget]]</f>
        <v>0.20892363793103449</v>
      </c>
      <c r="X2512" s="22" t="str">
        <f>IF(L2512="","",
IF(L2512&lt;Predictability!$B$1,"Low",
IF(L2512&lt;=Predictability!$B$2,"Mid","High")))</f>
        <v>High</v>
      </c>
      <c r="Y2512" s="22">
        <f t="shared" si="79"/>
        <v>0</v>
      </c>
    </row>
    <row r="2513" spans="1:25" x14ac:dyDescent="0.2">
      <c r="A2513" t="s">
        <v>4878</v>
      </c>
      <c r="B2513" t="s">
        <v>1827</v>
      </c>
      <c r="C2513" t="s">
        <v>1922</v>
      </c>
      <c r="D2513">
        <v>27000</v>
      </c>
      <c r="E2513">
        <v>31224</v>
      </c>
      <c r="F2513">
        <v>53</v>
      </c>
      <c r="G2513">
        <v>0</v>
      </c>
      <c r="H2513">
        <v>6.4</v>
      </c>
      <c r="I2513">
        <v>172</v>
      </c>
      <c r="J2513">
        <v>116</v>
      </c>
      <c r="K2513">
        <v>43119879</v>
      </c>
      <c r="L2513">
        <v>60000000</v>
      </c>
      <c r="M2513" s="2">
        <f>VLOOKUP(A2513,Sheet2!$A$1:G6237,2,0)</f>
        <v>37501</v>
      </c>
      <c r="N2513" t="str">
        <f>VLOOKUP(A2513,Sheet2!$A$1:G6237,3,0)</f>
        <v>Color</v>
      </c>
      <c r="O2513" t="str">
        <f>VLOOKUP(A2513,Sheet2!$A$1:G6237,4,0)</f>
        <v>Action</v>
      </c>
      <c r="P2513" t="str">
        <f>VLOOKUP(A2513,Sheet2!$A$1:G6237,5,0)</f>
        <v>English</v>
      </c>
      <c r="Q2513" t="str">
        <f>VLOOKUP(A2513,Sheet2!$A$1:G6237,6,0)</f>
        <v>USA</v>
      </c>
      <c r="R2513" t="str">
        <f>VLOOKUP(A2513,Sheet2!$A$1:G6237,7,0)</f>
        <v>PG-13</v>
      </c>
      <c r="S2513" t="str">
        <f>IF(Table1[[#This Row],[Language]]="English","English","Other language")</f>
        <v>English</v>
      </c>
      <c r="T2513">
        <f>Table1[[#This Row],[Gross Revenue]]-Table1[[#This Row],[Budget]]</f>
        <v>-16880121</v>
      </c>
      <c r="U2513" s="1">
        <f>(Table1[[#This Row],[Gross Revenue]]/Table1[[#This Row],[Budget]])-1</f>
        <v>-0.28133534999999998</v>
      </c>
      <c r="V2513" t="str">
        <f t="shared" si="78"/>
        <v>111-130 minutes</v>
      </c>
      <c r="W2513">
        <f>Table1[[#This Row],[Profit]]/Table1[[#This Row],[Budget]]</f>
        <v>-0.28133534999999998</v>
      </c>
      <c r="X2513" s="22" t="str">
        <f>IF(L2513="","",
IF(L2513&lt;Predictability!$B$1,"Low",
IF(L2513&lt;=Predictability!$B$2,"Mid","High")))</f>
        <v>High</v>
      </c>
      <c r="Y2513" s="22">
        <f t="shared" si="79"/>
        <v>0</v>
      </c>
    </row>
    <row r="2514" spans="1:25" x14ac:dyDescent="0.2">
      <c r="A2514" t="s">
        <v>4950</v>
      </c>
      <c r="B2514" t="s">
        <v>910</v>
      </c>
      <c r="C2514" t="s">
        <v>1966</v>
      </c>
      <c r="D2514">
        <v>12000</v>
      </c>
      <c r="E2514">
        <v>16007</v>
      </c>
      <c r="F2514">
        <v>338</v>
      </c>
      <c r="G2514">
        <v>0</v>
      </c>
      <c r="H2514">
        <v>6.4</v>
      </c>
      <c r="I2514">
        <v>134</v>
      </c>
      <c r="J2514">
        <v>143</v>
      </c>
      <c r="K2514">
        <v>82300000</v>
      </c>
      <c r="L2514">
        <v>35000000</v>
      </c>
      <c r="M2514" s="2">
        <f>VLOOKUP(A2514,Sheet2!$A$1:G6238,2,0)</f>
        <v>29161</v>
      </c>
      <c r="N2514" t="str">
        <f>VLOOKUP(A2514,Sheet2!$A$1:G6238,3,0)</f>
        <v>Color</v>
      </c>
      <c r="O2514" t="str">
        <f>VLOOKUP(A2514,Sheet2!$A$1:G6238,4,0)</f>
        <v>Adventure</v>
      </c>
      <c r="P2514" t="str">
        <f>VLOOKUP(A2514,Sheet2!$A$1:G6238,5,0)</f>
        <v>English</v>
      </c>
      <c r="Q2514" t="str">
        <f>VLOOKUP(A2514,Sheet2!$A$1:G6238,6,0)</f>
        <v>USA</v>
      </c>
      <c r="R2514" t="str">
        <f>VLOOKUP(A2514,Sheet2!$A$1:G6238,7,0)</f>
        <v>PG</v>
      </c>
      <c r="S2514" t="str">
        <f>IF(Table1[[#This Row],[Language]]="English","English","Other language")</f>
        <v>English</v>
      </c>
      <c r="T2514">
        <f>Table1[[#This Row],[Gross Revenue]]-Table1[[#This Row],[Budget]]</f>
        <v>47300000</v>
      </c>
      <c r="U2514" s="1">
        <f>(Table1[[#This Row],[Gross Revenue]]/Table1[[#This Row],[Budget]])-1</f>
        <v>1.3514285714285714</v>
      </c>
      <c r="V2514" t="str">
        <f t="shared" si="78"/>
        <v>131-150 minutes</v>
      </c>
      <c r="W2514">
        <f>Table1[[#This Row],[Profit]]/Table1[[#This Row],[Budget]]</f>
        <v>1.3514285714285714</v>
      </c>
      <c r="X2514" s="22" t="str">
        <f>IF(L2514="","",
IF(L2514&lt;Predictability!$B$1,"Low",
IF(L2514&lt;=Predictability!$B$2,"Mid","High")))</f>
        <v>Mid</v>
      </c>
      <c r="Y2514" s="22">
        <f t="shared" si="79"/>
        <v>1</v>
      </c>
    </row>
    <row r="2515" spans="1:25" x14ac:dyDescent="0.2">
      <c r="A2515" t="s">
        <v>5118</v>
      </c>
      <c r="B2515" t="s">
        <v>1041</v>
      </c>
      <c r="C2515" t="s">
        <v>2081</v>
      </c>
      <c r="D2515">
        <v>20000</v>
      </c>
      <c r="E2515">
        <v>37723</v>
      </c>
      <c r="F2515">
        <v>0</v>
      </c>
      <c r="G2515">
        <v>13000</v>
      </c>
      <c r="H2515">
        <v>6.5</v>
      </c>
      <c r="I2515">
        <v>320</v>
      </c>
      <c r="J2515">
        <v>136</v>
      </c>
      <c r="K2515">
        <v>474544677</v>
      </c>
      <c r="L2515">
        <v>115000000</v>
      </c>
      <c r="M2515" s="2">
        <f>VLOOKUP(A2515,Sheet2!$A$1:G6239,2,0)</f>
        <v>36330</v>
      </c>
      <c r="N2515" t="str">
        <f>VLOOKUP(A2515,Sheet2!$A$1:G6239,3,0)</f>
        <v>Color</v>
      </c>
      <c r="O2515" t="str">
        <f>VLOOKUP(A2515,Sheet2!$A$1:G6239,4,0)</f>
        <v>Action</v>
      </c>
      <c r="P2515" t="str">
        <f>VLOOKUP(A2515,Sheet2!$A$1:G6239,5,0)</f>
        <v>English</v>
      </c>
      <c r="Q2515" t="str">
        <f>VLOOKUP(A2515,Sheet2!$A$1:G6239,6,0)</f>
        <v>USA</v>
      </c>
      <c r="R2515" t="str">
        <f>VLOOKUP(A2515,Sheet2!$A$1:G6239,7,0)</f>
        <v>PG</v>
      </c>
      <c r="S2515" t="str">
        <f>IF(Table1[[#This Row],[Language]]="English","English","Other language")</f>
        <v>English</v>
      </c>
      <c r="T2515">
        <f>Table1[[#This Row],[Gross Revenue]]-Table1[[#This Row],[Budget]]</f>
        <v>359544677</v>
      </c>
      <c r="U2515" s="1">
        <f>(Table1[[#This Row],[Gross Revenue]]/Table1[[#This Row],[Budget]])-1</f>
        <v>3.1264754521739127</v>
      </c>
      <c r="V2515" t="str">
        <f t="shared" si="78"/>
        <v>131-150 minutes</v>
      </c>
      <c r="W2515">
        <f>Table1[[#This Row],[Profit]]/Table1[[#This Row],[Budget]]</f>
        <v>3.1264754521739131</v>
      </c>
      <c r="X2515" s="22" t="str">
        <f>IF(L2515="","",
IF(L2515&lt;Predictability!$B$1,"Low",
IF(L2515&lt;=Predictability!$B$2,"Mid","High")))</f>
        <v>High</v>
      </c>
      <c r="Y2515" s="22">
        <f t="shared" si="79"/>
        <v>1</v>
      </c>
    </row>
    <row r="2516" spans="1:25" x14ac:dyDescent="0.2">
      <c r="A2516" t="s">
        <v>5434</v>
      </c>
      <c r="B2516" t="s">
        <v>1041</v>
      </c>
      <c r="C2516" t="s">
        <v>2081</v>
      </c>
      <c r="D2516">
        <v>20000</v>
      </c>
      <c r="E2516">
        <v>42990</v>
      </c>
      <c r="F2516">
        <v>0</v>
      </c>
      <c r="G2516">
        <v>0</v>
      </c>
      <c r="H2516">
        <v>6.7</v>
      </c>
      <c r="I2516">
        <v>284</v>
      </c>
      <c r="J2516">
        <v>142</v>
      </c>
      <c r="K2516">
        <v>310675583</v>
      </c>
      <c r="L2516">
        <v>115000000</v>
      </c>
      <c r="M2516" s="2">
        <f>VLOOKUP(A2516,Sheet2!$A$1:G6240,2,0)</f>
        <v>37493</v>
      </c>
      <c r="N2516" t="str">
        <f>VLOOKUP(A2516,Sheet2!$A$1:G6240,3,0)</f>
        <v>Color</v>
      </c>
      <c r="O2516" t="str">
        <f>VLOOKUP(A2516,Sheet2!$A$1:G6240,4,0)</f>
        <v>Action</v>
      </c>
      <c r="P2516" t="str">
        <f>VLOOKUP(A2516,Sheet2!$A$1:G6240,5,0)</f>
        <v>English</v>
      </c>
      <c r="Q2516" t="str">
        <f>VLOOKUP(A2516,Sheet2!$A$1:G6240,6,0)</f>
        <v>USA</v>
      </c>
      <c r="R2516" t="str">
        <f>VLOOKUP(A2516,Sheet2!$A$1:G6240,7,0)</f>
        <v>PG</v>
      </c>
      <c r="S2516" t="str">
        <f>IF(Table1[[#This Row],[Language]]="English","English","Other language")</f>
        <v>English</v>
      </c>
      <c r="T2516">
        <f>Table1[[#This Row],[Gross Revenue]]-Table1[[#This Row],[Budget]]</f>
        <v>195675583</v>
      </c>
      <c r="U2516" s="1">
        <f>(Table1[[#This Row],[Gross Revenue]]/Table1[[#This Row],[Budget]])-1</f>
        <v>1.7015268086956521</v>
      </c>
      <c r="V2516" t="str">
        <f t="shared" si="78"/>
        <v>131-150 minutes</v>
      </c>
      <c r="W2516">
        <f>Table1[[#This Row],[Profit]]/Table1[[#This Row],[Budget]]</f>
        <v>1.7015268086956521</v>
      </c>
      <c r="X2516" s="22" t="str">
        <f>IF(L2516="","",
IF(L2516&lt;Predictability!$B$1,"Low",
IF(L2516&lt;=Predictability!$B$2,"Mid","High")))</f>
        <v>High</v>
      </c>
      <c r="Y2516" s="22">
        <f t="shared" si="79"/>
        <v>1</v>
      </c>
    </row>
    <row r="2517" spans="1:25" x14ac:dyDescent="0.2">
      <c r="A2517" t="s">
        <v>6570</v>
      </c>
      <c r="B2517" t="s">
        <v>1041</v>
      </c>
      <c r="C2517" t="s">
        <v>2081</v>
      </c>
      <c r="D2517">
        <v>20000</v>
      </c>
      <c r="E2517">
        <v>44042</v>
      </c>
      <c r="F2517">
        <v>0</v>
      </c>
      <c r="G2517">
        <v>10000</v>
      </c>
      <c r="H2517">
        <v>7.6</v>
      </c>
      <c r="I2517">
        <v>359</v>
      </c>
      <c r="J2517">
        <v>140</v>
      </c>
      <c r="K2517">
        <v>380262555</v>
      </c>
      <c r="L2517">
        <v>113000000</v>
      </c>
      <c r="M2517" s="2">
        <f>VLOOKUP(A2517,Sheet2!$A$1:G6241,2,0)</f>
        <v>38404</v>
      </c>
      <c r="N2517" t="str">
        <f>VLOOKUP(A2517,Sheet2!$A$1:G6241,3,0)</f>
        <v>Color</v>
      </c>
      <c r="O2517" t="str">
        <f>VLOOKUP(A2517,Sheet2!$A$1:G6241,4,0)</f>
        <v>Action</v>
      </c>
      <c r="P2517" t="str">
        <f>VLOOKUP(A2517,Sheet2!$A$1:G6241,5,0)</f>
        <v>English</v>
      </c>
      <c r="Q2517" t="str">
        <f>VLOOKUP(A2517,Sheet2!$A$1:G6241,6,0)</f>
        <v>USA</v>
      </c>
      <c r="R2517" t="str">
        <f>VLOOKUP(A2517,Sheet2!$A$1:G6241,7,0)</f>
        <v>PG-13</v>
      </c>
      <c r="S2517" t="str">
        <f>IF(Table1[[#This Row],[Language]]="English","English","Other language")</f>
        <v>English</v>
      </c>
      <c r="T2517">
        <f>Table1[[#This Row],[Gross Revenue]]-Table1[[#This Row],[Budget]]</f>
        <v>267262555</v>
      </c>
      <c r="U2517" s="1">
        <f>(Table1[[#This Row],[Gross Revenue]]/Table1[[#This Row],[Budget]])-1</f>
        <v>2.3651553539823009</v>
      </c>
      <c r="V2517" t="str">
        <f t="shared" si="78"/>
        <v>131-150 minutes</v>
      </c>
      <c r="W2517">
        <f>Table1[[#This Row],[Profit]]/Table1[[#This Row],[Budget]]</f>
        <v>2.3651553539823009</v>
      </c>
      <c r="X2517" s="22" t="str">
        <f>IF(L2517="","",
IF(L2517&lt;Predictability!$B$1,"Low",
IF(L2517&lt;=Predictability!$B$2,"Mid","High")))</f>
        <v>High</v>
      </c>
      <c r="Y2517" s="22">
        <f t="shared" si="79"/>
        <v>1</v>
      </c>
    </row>
    <row r="2518" spans="1:25" x14ac:dyDescent="0.2">
      <c r="A2518" t="s">
        <v>7020</v>
      </c>
      <c r="B2518" t="s">
        <v>628</v>
      </c>
      <c r="C2518" t="s">
        <v>2081</v>
      </c>
      <c r="D2518">
        <v>11000</v>
      </c>
      <c r="E2518">
        <v>13485</v>
      </c>
      <c r="F2518">
        <v>0</v>
      </c>
      <c r="G2518">
        <v>33000</v>
      </c>
      <c r="H2518">
        <v>8.6999999999999993</v>
      </c>
      <c r="I2518">
        <v>282</v>
      </c>
      <c r="J2518">
        <v>125</v>
      </c>
      <c r="K2518">
        <v>460935665</v>
      </c>
      <c r="L2518">
        <v>11000000</v>
      </c>
      <c r="M2518" s="2">
        <f>VLOOKUP(A2518,Sheet2!$A$1:G6242,2,0)</f>
        <v>28163</v>
      </c>
      <c r="N2518" t="str">
        <f>VLOOKUP(A2518,Sheet2!$A$1:G6242,3,0)</f>
        <v>Color</v>
      </c>
      <c r="O2518" t="str">
        <f>VLOOKUP(A2518,Sheet2!$A$1:G6242,4,0)</f>
        <v>Action</v>
      </c>
      <c r="P2518" t="str">
        <f>VLOOKUP(A2518,Sheet2!$A$1:G6242,5,0)</f>
        <v>English</v>
      </c>
      <c r="Q2518" t="str">
        <f>VLOOKUP(A2518,Sheet2!$A$1:G6242,6,0)</f>
        <v>USA</v>
      </c>
      <c r="R2518" t="str">
        <f>VLOOKUP(A2518,Sheet2!$A$1:G6242,7,0)</f>
        <v>PG</v>
      </c>
      <c r="S2518" t="str">
        <f>IF(Table1[[#This Row],[Language]]="English","English","Other language")</f>
        <v>English</v>
      </c>
      <c r="T2518">
        <f>Table1[[#This Row],[Gross Revenue]]-Table1[[#This Row],[Budget]]</f>
        <v>449935665</v>
      </c>
      <c r="U2518" s="1">
        <f>(Table1[[#This Row],[Gross Revenue]]/Table1[[#This Row],[Budget]])-1</f>
        <v>40.903242272727276</v>
      </c>
      <c r="V2518" t="str">
        <f t="shared" si="78"/>
        <v>111-130 minutes</v>
      </c>
      <c r="W2518">
        <f>Table1[[#This Row],[Profit]]/Table1[[#This Row],[Budget]]</f>
        <v>40.903242272727276</v>
      </c>
      <c r="X2518" s="22" t="str">
        <f>IF(L2518="","",
IF(L2518&lt;Predictability!$B$1,"Low",
IF(L2518&lt;=Predictability!$B$2,"Mid","High")))</f>
        <v>Mid</v>
      </c>
      <c r="Y2518" s="22">
        <f t="shared" si="79"/>
        <v>1</v>
      </c>
    </row>
    <row r="2519" spans="1:25" x14ac:dyDescent="0.2">
      <c r="A2519" t="s">
        <v>7025</v>
      </c>
      <c r="B2519" t="s">
        <v>628</v>
      </c>
      <c r="C2519" t="s">
        <v>1731</v>
      </c>
      <c r="D2519">
        <v>11000</v>
      </c>
      <c r="E2519">
        <v>12643</v>
      </c>
      <c r="F2519">
        <v>883</v>
      </c>
      <c r="G2519">
        <v>17000</v>
      </c>
      <c r="H2519">
        <v>8.8000000000000007</v>
      </c>
      <c r="I2519">
        <v>223</v>
      </c>
      <c r="J2519">
        <v>127</v>
      </c>
      <c r="K2519">
        <v>290158751</v>
      </c>
      <c r="L2519">
        <v>18000000</v>
      </c>
      <c r="M2519" s="2">
        <f>VLOOKUP(A2519,Sheet2!$A$1:G6243,2,0)</f>
        <v>29331</v>
      </c>
      <c r="N2519" t="str">
        <f>VLOOKUP(A2519,Sheet2!$A$1:G6243,3,0)</f>
        <v>Color</v>
      </c>
      <c r="O2519" t="str">
        <f>VLOOKUP(A2519,Sheet2!$A$1:G6243,4,0)</f>
        <v>Action</v>
      </c>
      <c r="P2519" t="str">
        <f>VLOOKUP(A2519,Sheet2!$A$1:G6243,5,0)</f>
        <v>English</v>
      </c>
      <c r="Q2519" t="str">
        <f>VLOOKUP(A2519,Sheet2!$A$1:G6243,6,0)</f>
        <v>USA</v>
      </c>
      <c r="R2519" t="str">
        <f>VLOOKUP(A2519,Sheet2!$A$1:G6243,7,0)</f>
        <v>PG</v>
      </c>
      <c r="S2519" t="str">
        <f>IF(Table1[[#This Row],[Language]]="English","English","Other language")</f>
        <v>English</v>
      </c>
      <c r="T2519">
        <f>Table1[[#This Row],[Gross Revenue]]-Table1[[#This Row],[Budget]]</f>
        <v>272158751</v>
      </c>
      <c r="U2519" s="1">
        <f>(Table1[[#This Row],[Gross Revenue]]/Table1[[#This Row],[Budget]])-1</f>
        <v>15.119930611111112</v>
      </c>
      <c r="V2519" t="str">
        <f t="shared" si="78"/>
        <v>111-130 minutes</v>
      </c>
      <c r="W2519">
        <f>Table1[[#This Row],[Profit]]/Table1[[#This Row],[Budget]]</f>
        <v>15.11993061111111</v>
      </c>
      <c r="X2519" s="22" t="str">
        <f>IF(L2519="","",
IF(L2519&lt;Predictability!$B$1,"Low",
IF(L2519&lt;=Predictability!$B$2,"Mid","High")))</f>
        <v>Mid</v>
      </c>
      <c r="Y2519" s="22">
        <f t="shared" si="79"/>
        <v>1</v>
      </c>
    </row>
    <row r="2520" spans="1:25" x14ac:dyDescent="0.2">
      <c r="A2520" t="s">
        <v>6984</v>
      </c>
      <c r="B2520" t="s">
        <v>628</v>
      </c>
      <c r="C2520" t="s">
        <v>3217</v>
      </c>
      <c r="D2520">
        <v>11000</v>
      </c>
      <c r="E2520">
        <v>13649</v>
      </c>
      <c r="F2520">
        <v>37</v>
      </c>
      <c r="G2520">
        <v>14000</v>
      </c>
      <c r="H2520">
        <v>8.4</v>
      </c>
      <c r="I2520">
        <v>197</v>
      </c>
      <c r="J2520">
        <v>134</v>
      </c>
      <c r="K2520">
        <v>309125409</v>
      </c>
      <c r="L2520">
        <v>32500000</v>
      </c>
      <c r="M2520" s="2">
        <f>VLOOKUP(A2520,Sheet2!$A$1:G6244,2,0)</f>
        <v>30674</v>
      </c>
      <c r="N2520" t="str">
        <f>VLOOKUP(A2520,Sheet2!$A$1:G6244,3,0)</f>
        <v>Color</v>
      </c>
      <c r="O2520" t="str">
        <f>VLOOKUP(A2520,Sheet2!$A$1:G6244,4,0)</f>
        <v>Action</v>
      </c>
      <c r="P2520" t="str">
        <f>VLOOKUP(A2520,Sheet2!$A$1:G6244,5,0)</f>
        <v>English</v>
      </c>
      <c r="Q2520" t="str">
        <f>VLOOKUP(A2520,Sheet2!$A$1:G6244,6,0)</f>
        <v>USA</v>
      </c>
      <c r="R2520" t="str">
        <f>VLOOKUP(A2520,Sheet2!$A$1:G6244,7,0)</f>
        <v>PG</v>
      </c>
      <c r="S2520" t="str">
        <f>IF(Table1[[#This Row],[Language]]="English","English","Other language")</f>
        <v>English</v>
      </c>
      <c r="T2520">
        <f>Table1[[#This Row],[Gross Revenue]]-Table1[[#This Row],[Budget]]</f>
        <v>276625409</v>
      </c>
      <c r="U2520" s="1">
        <f>(Table1[[#This Row],[Gross Revenue]]/Table1[[#This Row],[Budget]])-1</f>
        <v>8.5115510461538459</v>
      </c>
      <c r="V2520" t="str">
        <f t="shared" si="78"/>
        <v>131-150 minutes</v>
      </c>
      <c r="W2520">
        <f>Table1[[#This Row],[Profit]]/Table1[[#This Row],[Budget]]</f>
        <v>8.5115510461538459</v>
      </c>
      <c r="X2520" s="22" t="str">
        <f>IF(L2520="","",
IF(L2520&lt;Predictability!$B$1,"Low",
IF(L2520&lt;=Predictability!$B$2,"Mid","High")))</f>
        <v>Mid</v>
      </c>
      <c r="Y2520" s="22">
        <f t="shared" si="79"/>
        <v>1</v>
      </c>
    </row>
    <row r="2521" spans="1:25" x14ac:dyDescent="0.2">
      <c r="A2521" t="s">
        <v>6622</v>
      </c>
      <c r="B2521" t="s">
        <v>500</v>
      </c>
      <c r="C2521" t="s">
        <v>2931</v>
      </c>
      <c r="D2521">
        <v>15000</v>
      </c>
      <c r="E2521">
        <v>16034</v>
      </c>
      <c r="F2521">
        <v>905</v>
      </c>
      <c r="G2521">
        <v>15000</v>
      </c>
      <c r="H2521">
        <v>7.7</v>
      </c>
      <c r="I2521">
        <v>228</v>
      </c>
      <c r="J2521">
        <v>127</v>
      </c>
      <c r="K2521">
        <v>38345403</v>
      </c>
      <c r="L2521">
        <v>70000000</v>
      </c>
      <c r="M2521" s="2">
        <f>VLOOKUP(A2521,Sheet2!$A$1:G6245,2,0)</f>
        <v>39387</v>
      </c>
      <c r="N2521" t="str">
        <f>VLOOKUP(A2521,Sheet2!$A$1:G6245,3,0)</f>
        <v>Color</v>
      </c>
      <c r="O2521" t="str">
        <f>VLOOKUP(A2521,Sheet2!$A$1:G6245,4,0)</f>
        <v>Adventure</v>
      </c>
      <c r="P2521" t="str">
        <f>VLOOKUP(A2521,Sheet2!$A$1:G6245,5,0)</f>
        <v>English</v>
      </c>
      <c r="Q2521" t="str">
        <f>VLOOKUP(A2521,Sheet2!$A$1:G6245,6,0)</f>
        <v>UK</v>
      </c>
      <c r="R2521" t="str">
        <f>VLOOKUP(A2521,Sheet2!$A$1:G6245,7,0)</f>
        <v>PG-13</v>
      </c>
      <c r="S2521" t="str">
        <f>IF(Table1[[#This Row],[Language]]="English","English","Other language")</f>
        <v>English</v>
      </c>
      <c r="T2521">
        <f>Table1[[#This Row],[Gross Revenue]]-Table1[[#This Row],[Budget]]</f>
        <v>-31654597</v>
      </c>
      <c r="U2521" s="1">
        <f>(Table1[[#This Row],[Gross Revenue]]/Table1[[#This Row],[Budget]])-1</f>
        <v>-0.45220852857142857</v>
      </c>
      <c r="V2521" t="str">
        <f t="shared" si="78"/>
        <v>111-130 minutes</v>
      </c>
      <c r="W2521">
        <f>Table1[[#This Row],[Profit]]/Table1[[#This Row],[Budget]]</f>
        <v>-0.45220852857142857</v>
      </c>
      <c r="X2521" s="22" t="str">
        <f>IF(L2521="","",
IF(L2521&lt;Predictability!$B$1,"Low",
IF(L2521&lt;=Predictability!$B$2,"Mid","High")))</f>
        <v>High</v>
      </c>
      <c r="Y2521" s="22">
        <f t="shared" si="79"/>
        <v>0</v>
      </c>
    </row>
    <row r="2522" spans="1:25" x14ac:dyDescent="0.2">
      <c r="A2522" t="s">
        <v>6061</v>
      </c>
      <c r="B2522" t="s">
        <v>2715</v>
      </c>
      <c r="C2522" t="s">
        <v>372</v>
      </c>
      <c r="D2522">
        <v>660</v>
      </c>
      <c r="E2522">
        <v>2031</v>
      </c>
      <c r="F2522">
        <v>719</v>
      </c>
      <c r="G2522">
        <v>0</v>
      </c>
      <c r="H2522">
        <v>7.2</v>
      </c>
      <c r="I2522">
        <v>192</v>
      </c>
      <c r="J2522">
        <v>129</v>
      </c>
      <c r="K2522">
        <v>54700065</v>
      </c>
      <c r="L2522">
        <v>105000000</v>
      </c>
      <c r="M2522" s="2">
        <f>VLOOKUP(A2522,Sheet2!$A$1:G6246,2,0)</f>
        <v>35433</v>
      </c>
      <c r="N2522" t="str">
        <f>VLOOKUP(A2522,Sheet2!$A$1:G6246,3,0)</f>
        <v>Color</v>
      </c>
      <c r="O2522" t="str">
        <f>VLOOKUP(A2522,Sheet2!$A$1:G6246,4,0)</f>
        <v>Action</v>
      </c>
      <c r="P2522" t="str">
        <f>VLOOKUP(A2522,Sheet2!$A$1:G6246,5,0)</f>
        <v>English</v>
      </c>
      <c r="Q2522" t="str">
        <f>VLOOKUP(A2522,Sheet2!$A$1:G6246,6,0)</f>
        <v>USA</v>
      </c>
      <c r="R2522" t="str">
        <f>VLOOKUP(A2522,Sheet2!$A$1:G6246,7,0)</f>
        <v>R</v>
      </c>
      <c r="S2522" t="str">
        <f>IF(Table1[[#This Row],[Language]]="English","English","Other language")</f>
        <v>English</v>
      </c>
      <c r="T2522">
        <f>Table1[[#This Row],[Gross Revenue]]-Table1[[#This Row],[Budget]]</f>
        <v>-50299935</v>
      </c>
      <c r="U2522" s="1">
        <f>(Table1[[#This Row],[Gross Revenue]]/Table1[[#This Row],[Budget]])-1</f>
        <v>-0.479047</v>
      </c>
      <c r="V2522" t="str">
        <f t="shared" si="78"/>
        <v>111-130 minutes</v>
      </c>
      <c r="W2522">
        <f>Table1[[#This Row],[Profit]]/Table1[[#This Row],[Budget]]</f>
        <v>-0.479047</v>
      </c>
      <c r="X2522" s="22" t="str">
        <f>IF(L2522="","",
IF(L2522&lt;Predictability!$B$1,"Low",
IF(L2522&lt;=Predictability!$B$2,"Mid","High")))</f>
        <v>High</v>
      </c>
      <c r="Y2522" s="22">
        <f t="shared" si="79"/>
        <v>0</v>
      </c>
    </row>
    <row r="2523" spans="1:25" x14ac:dyDescent="0.2">
      <c r="A2523" t="s">
        <v>4506</v>
      </c>
      <c r="B2523" t="s">
        <v>1601</v>
      </c>
      <c r="C2523" t="s">
        <v>1376</v>
      </c>
      <c r="D2523">
        <v>881</v>
      </c>
      <c r="E2523">
        <v>3943</v>
      </c>
      <c r="F2523">
        <v>480</v>
      </c>
      <c r="G2523">
        <v>0</v>
      </c>
      <c r="H2523">
        <v>6.1</v>
      </c>
      <c r="I2523">
        <v>173</v>
      </c>
      <c r="J2523">
        <v>101</v>
      </c>
      <c r="K2523">
        <v>88200225</v>
      </c>
      <c r="L2523">
        <v>60000000</v>
      </c>
      <c r="M2523" s="2">
        <f>VLOOKUP(A2523,Sheet2!$A$1:G6247,2,0)</f>
        <v>38011</v>
      </c>
      <c r="N2523" t="str">
        <f>VLOOKUP(A2523,Sheet2!$A$1:G6247,3,0)</f>
        <v>Color</v>
      </c>
      <c r="O2523" t="str">
        <f>VLOOKUP(A2523,Sheet2!$A$1:G6247,4,0)</f>
        <v>Comedy</v>
      </c>
      <c r="P2523" t="str">
        <f>VLOOKUP(A2523,Sheet2!$A$1:G6247,5,0)</f>
        <v>English</v>
      </c>
      <c r="Q2523" t="str">
        <f>VLOOKUP(A2523,Sheet2!$A$1:G6247,6,0)</f>
        <v>USA</v>
      </c>
      <c r="R2523" t="str">
        <f>VLOOKUP(A2523,Sheet2!$A$1:G6247,7,0)</f>
        <v>PG-13</v>
      </c>
      <c r="S2523" t="str">
        <f>IF(Table1[[#This Row],[Language]]="English","English","Other language")</f>
        <v>English</v>
      </c>
      <c r="T2523">
        <f>Table1[[#This Row],[Gross Revenue]]-Table1[[#This Row],[Budget]]</f>
        <v>28200225</v>
      </c>
      <c r="U2523" s="1">
        <f>(Table1[[#This Row],[Gross Revenue]]/Table1[[#This Row],[Budget]])-1</f>
        <v>0.47000375000000005</v>
      </c>
      <c r="V2523" t="str">
        <f t="shared" si="78"/>
        <v>90-110 minutes</v>
      </c>
      <c r="W2523">
        <f>Table1[[#This Row],[Profit]]/Table1[[#This Row],[Budget]]</f>
        <v>0.47000375</v>
      </c>
      <c r="X2523" s="22" t="str">
        <f>IF(L2523="","",
IF(L2523&lt;Predictability!$B$1,"Low",
IF(L2523&lt;=Predictability!$B$2,"Mid","High")))</f>
        <v>High</v>
      </c>
      <c r="Y2523" s="22">
        <f t="shared" si="79"/>
        <v>0</v>
      </c>
    </row>
    <row r="2524" spans="1:25" x14ac:dyDescent="0.2">
      <c r="A2524" t="s">
        <v>3652</v>
      </c>
      <c r="B2524" t="s">
        <v>679</v>
      </c>
      <c r="C2524" t="s">
        <v>254</v>
      </c>
      <c r="D2524">
        <v>1000</v>
      </c>
      <c r="E2524">
        <v>3590</v>
      </c>
      <c r="F2524">
        <v>19</v>
      </c>
      <c r="G2524">
        <v>0</v>
      </c>
      <c r="H2524">
        <v>5.0999999999999996</v>
      </c>
      <c r="I2524">
        <v>112</v>
      </c>
      <c r="J2524">
        <v>75</v>
      </c>
      <c r="K2524">
        <v>23078294</v>
      </c>
      <c r="L2524">
        <v>9000000</v>
      </c>
      <c r="M2524" s="2">
        <f>VLOOKUP(A2524,Sheet2!$A$1:G6248,2,0)</f>
        <v>38932</v>
      </c>
      <c r="N2524" t="str">
        <f>VLOOKUP(A2524,Sheet2!$A$1:G6248,3,0)</f>
        <v>Color</v>
      </c>
      <c r="O2524" t="str">
        <f>VLOOKUP(A2524,Sheet2!$A$1:G6248,4,0)</f>
        <v>Horror</v>
      </c>
      <c r="P2524" t="str">
        <f>VLOOKUP(A2524,Sheet2!$A$1:G6248,5,0)</f>
        <v>English</v>
      </c>
      <c r="Q2524" t="str">
        <f>VLOOKUP(A2524,Sheet2!$A$1:G6248,6,0)</f>
        <v>USA</v>
      </c>
      <c r="R2524" t="str">
        <f>VLOOKUP(A2524,Sheet2!$A$1:G6248,7,0)</f>
        <v>PG-13</v>
      </c>
      <c r="S2524" t="str">
        <f>IF(Table1[[#This Row],[Language]]="English","English","Other language")</f>
        <v>English</v>
      </c>
      <c r="T2524">
        <f>Table1[[#This Row],[Gross Revenue]]-Table1[[#This Row],[Budget]]</f>
        <v>14078294</v>
      </c>
      <c r="U2524" s="1">
        <f>(Table1[[#This Row],[Gross Revenue]]/Table1[[#This Row],[Budget]])-1</f>
        <v>1.5642548888888888</v>
      </c>
      <c r="V2524" t="str">
        <f t="shared" si="78"/>
        <v>&lt;90 minutes</v>
      </c>
      <c r="W2524">
        <f>Table1[[#This Row],[Profit]]/Table1[[#This Row],[Budget]]</f>
        <v>1.564254888888889</v>
      </c>
      <c r="X2524" s="22" t="str">
        <f>IF(L2524="","",
IF(L2524&lt;Predictability!$B$1,"Low",
IF(L2524&lt;=Predictability!$B$2,"Mid","High")))</f>
        <v>Mid</v>
      </c>
      <c r="Y2524" s="22">
        <f t="shared" si="79"/>
        <v>1</v>
      </c>
    </row>
    <row r="2525" spans="1:25" x14ac:dyDescent="0.2">
      <c r="A2525" t="s">
        <v>3622</v>
      </c>
      <c r="B2525" t="s">
        <v>633</v>
      </c>
      <c r="C2525" t="s">
        <v>590</v>
      </c>
      <c r="D2525">
        <v>985</v>
      </c>
      <c r="E2525">
        <v>3065</v>
      </c>
      <c r="F2525">
        <v>54</v>
      </c>
      <c r="G2525">
        <v>215</v>
      </c>
      <c r="H2525">
        <v>5.0999999999999996</v>
      </c>
      <c r="I2525">
        <v>52</v>
      </c>
      <c r="J2525">
        <v>85</v>
      </c>
      <c r="K2525">
        <v>13973532</v>
      </c>
      <c r="L2525">
        <v>25000000</v>
      </c>
      <c r="M2525" s="2">
        <f>VLOOKUP(A2525,Sheet2!$A$1:G6249,2,0)</f>
        <v>37550</v>
      </c>
      <c r="N2525" t="str">
        <f>VLOOKUP(A2525,Sheet2!$A$1:G6249,3,0)</f>
        <v>Color</v>
      </c>
      <c r="O2525" t="str">
        <f>VLOOKUP(A2525,Sheet2!$A$1:G6249,4,0)</f>
        <v>Comedy</v>
      </c>
      <c r="P2525" t="str">
        <f>VLOOKUP(A2525,Sheet2!$A$1:G6249,5,0)</f>
        <v>English</v>
      </c>
      <c r="Q2525" t="str">
        <f>VLOOKUP(A2525,Sheet2!$A$1:G6249,6,0)</f>
        <v>USA</v>
      </c>
      <c r="R2525" t="str">
        <f>VLOOKUP(A2525,Sheet2!$A$1:G6249,7,0)</f>
        <v>PG-13</v>
      </c>
      <c r="S2525" t="str">
        <f>IF(Table1[[#This Row],[Language]]="English","English","Other language")</f>
        <v>English</v>
      </c>
      <c r="T2525">
        <f>Table1[[#This Row],[Gross Revenue]]-Table1[[#This Row],[Budget]]</f>
        <v>-11026468</v>
      </c>
      <c r="U2525" s="1">
        <f>(Table1[[#This Row],[Gross Revenue]]/Table1[[#This Row],[Budget]])-1</f>
        <v>-0.44105872000000002</v>
      </c>
      <c r="V2525" t="str">
        <f t="shared" si="78"/>
        <v>&lt;90 minutes</v>
      </c>
      <c r="W2525">
        <f>Table1[[#This Row],[Profit]]/Table1[[#This Row],[Budget]]</f>
        <v>-0.44105872000000002</v>
      </c>
      <c r="X2525" s="22" t="str">
        <f>IF(L2525="","",
IF(L2525&lt;Predictability!$B$1,"Low",
IF(L2525&lt;=Predictability!$B$2,"Mid","High")))</f>
        <v>Mid</v>
      </c>
      <c r="Y2525" s="22">
        <f t="shared" si="79"/>
        <v>0</v>
      </c>
    </row>
    <row r="2526" spans="1:25" x14ac:dyDescent="0.2">
      <c r="A2526" t="s">
        <v>3574</v>
      </c>
      <c r="B2526" t="s">
        <v>560</v>
      </c>
      <c r="C2526" t="s">
        <v>405</v>
      </c>
      <c r="D2526">
        <v>820</v>
      </c>
      <c r="E2526">
        <v>2705</v>
      </c>
      <c r="F2526">
        <v>357</v>
      </c>
      <c r="G2526">
        <v>0</v>
      </c>
      <c r="H2526">
        <v>5</v>
      </c>
      <c r="I2526">
        <v>145</v>
      </c>
      <c r="J2526">
        <v>121</v>
      </c>
      <c r="K2526">
        <v>31704416</v>
      </c>
      <c r="L2526">
        <v>135000000</v>
      </c>
      <c r="M2526" s="2">
        <f>VLOOKUP(A2526,Sheet2!$A$1:G6250,2,0)</f>
        <v>38419</v>
      </c>
      <c r="N2526" t="str">
        <f>VLOOKUP(A2526,Sheet2!$A$1:G6250,3,0)</f>
        <v>Color</v>
      </c>
      <c r="O2526" t="str">
        <f>VLOOKUP(A2526,Sheet2!$A$1:G6250,4,0)</f>
        <v>Action</v>
      </c>
      <c r="P2526" t="str">
        <f>VLOOKUP(A2526,Sheet2!$A$1:G6250,5,0)</f>
        <v>English</v>
      </c>
      <c r="Q2526" t="str">
        <f>VLOOKUP(A2526,Sheet2!$A$1:G6250,6,0)</f>
        <v>USA</v>
      </c>
      <c r="R2526" t="str">
        <f>VLOOKUP(A2526,Sheet2!$A$1:G6250,7,0)</f>
        <v>PG-13</v>
      </c>
      <c r="S2526" t="str">
        <f>IF(Table1[[#This Row],[Language]]="English","English","Other language")</f>
        <v>English</v>
      </c>
      <c r="T2526">
        <f>Table1[[#This Row],[Gross Revenue]]-Table1[[#This Row],[Budget]]</f>
        <v>-103295584</v>
      </c>
      <c r="U2526" s="1">
        <f>(Table1[[#This Row],[Gross Revenue]]/Table1[[#This Row],[Budget]])-1</f>
        <v>-0.76515247407407405</v>
      </c>
      <c r="V2526" t="str">
        <f t="shared" si="78"/>
        <v>111-130 minutes</v>
      </c>
      <c r="W2526">
        <f>Table1[[#This Row],[Profit]]/Table1[[#This Row],[Budget]]</f>
        <v>-0.76515247407407405</v>
      </c>
      <c r="X2526" s="22" t="str">
        <f>IF(L2526="","",
IF(L2526&lt;Predictability!$B$1,"Low",
IF(L2526&lt;=Predictability!$B$2,"Mid","High")))</f>
        <v>High</v>
      </c>
      <c r="Y2526" s="22">
        <f t="shared" si="79"/>
        <v>0</v>
      </c>
    </row>
    <row r="2527" spans="1:25" x14ac:dyDescent="0.2">
      <c r="A2527" t="s">
        <v>5603</v>
      </c>
      <c r="B2527" t="s">
        <v>2407</v>
      </c>
      <c r="C2527" t="s">
        <v>2408</v>
      </c>
      <c r="D2527">
        <v>488</v>
      </c>
      <c r="E2527">
        <v>991</v>
      </c>
      <c r="F2527">
        <v>78</v>
      </c>
      <c r="G2527">
        <v>973</v>
      </c>
      <c r="H2527">
        <v>6.9</v>
      </c>
      <c r="I2527">
        <v>105</v>
      </c>
      <c r="J2527">
        <v>103</v>
      </c>
      <c r="K2527">
        <v>410388</v>
      </c>
      <c r="L2527">
        <v>2127519898</v>
      </c>
      <c r="M2527" s="2">
        <f>VLOOKUP(A2527,Sheet2!$A$1:G6251,2,0)</f>
        <v>38112</v>
      </c>
      <c r="N2527" t="str">
        <f>VLOOKUP(A2527,Sheet2!$A$1:G6251,3,0)</f>
        <v>Color</v>
      </c>
      <c r="O2527" t="str">
        <f>VLOOKUP(A2527,Sheet2!$A$1:G6251,4,0)</f>
        <v>Action</v>
      </c>
      <c r="P2527" t="str">
        <f>VLOOKUP(A2527,Sheet2!$A$1:G6251,5,0)</f>
        <v>Japanese</v>
      </c>
      <c r="Q2527" t="str">
        <f>VLOOKUP(A2527,Sheet2!$A$1:G6251,6,0)</f>
        <v>Japan</v>
      </c>
      <c r="R2527" t="str">
        <f>VLOOKUP(A2527,Sheet2!$A$1:G6251,7,0)</f>
        <v>PG-13</v>
      </c>
      <c r="S2527" t="str">
        <f>IF(Table1[[#This Row],[Language]]="English","English","Other language")</f>
        <v>Other language</v>
      </c>
      <c r="T2527">
        <f>Table1[[#This Row],[Gross Revenue]]-Table1[[#This Row],[Budget]]</f>
        <v>-2127109510</v>
      </c>
      <c r="U2527" s="1">
        <f>(Table1[[#This Row],[Gross Revenue]]/Table1[[#This Row],[Budget]])-1</f>
        <v>-0.99980710497683911</v>
      </c>
      <c r="V2527" t="str">
        <f t="shared" si="78"/>
        <v>90-110 minutes</v>
      </c>
      <c r="W2527">
        <f>Table1[[#This Row],[Profit]]/Table1[[#This Row],[Budget]]</f>
        <v>-0.99980710497683911</v>
      </c>
      <c r="X2527" s="22" t="str">
        <f>IF(L2527="","",
IF(L2527&lt;Predictability!$B$1,"Low",
IF(L2527&lt;=Predictability!$B$2,"Mid","High")))</f>
        <v>High</v>
      </c>
      <c r="Y2527" s="22">
        <f t="shared" si="79"/>
        <v>0</v>
      </c>
    </row>
    <row r="2528" spans="1:25" x14ac:dyDescent="0.2">
      <c r="A2528" t="s">
        <v>3281</v>
      </c>
      <c r="B2528" t="s">
        <v>54</v>
      </c>
      <c r="C2528" t="s">
        <v>55</v>
      </c>
      <c r="D2528">
        <v>503</v>
      </c>
      <c r="E2528">
        <v>3100</v>
      </c>
      <c r="F2528">
        <v>34</v>
      </c>
      <c r="G2528">
        <v>0</v>
      </c>
      <c r="H2528">
        <v>2.8</v>
      </c>
      <c r="I2528">
        <v>36</v>
      </c>
      <c r="J2528">
        <v>97</v>
      </c>
      <c r="K2528">
        <v>1686429</v>
      </c>
      <c r="L2528">
        <v>16000000</v>
      </c>
      <c r="M2528" s="2">
        <f>VLOOKUP(A2528,Sheet2!$A$1:G6252,2,0)</f>
        <v>35575</v>
      </c>
      <c r="N2528" t="str">
        <f>VLOOKUP(A2528,Sheet2!$A$1:G6252,3,0)</f>
        <v>Color</v>
      </c>
      <c r="O2528" t="str">
        <f>VLOOKUP(A2528,Sheet2!$A$1:G6252,4,0)</f>
        <v>Action</v>
      </c>
      <c r="P2528" t="str">
        <f>VLOOKUP(A2528,Sheet2!$A$1:G6252,5,0)</f>
        <v>English</v>
      </c>
      <c r="Q2528" t="str">
        <f>VLOOKUP(A2528,Sheet2!$A$1:G6252,6,0)</f>
        <v>USA</v>
      </c>
      <c r="R2528" t="str">
        <f>VLOOKUP(A2528,Sheet2!$A$1:G6252,7,0)</f>
        <v>PG-13</v>
      </c>
      <c r="S2528" t="str">
        <f>IF(Table1[[#This Row],[Language]]="English","English","Other language")</f>
        <v>English</v>
      </c>
      <c r="T2528">
        <f>Table1[[#This Row],[Gross Revenue]]-Table1[[#This Row],[Budget]]</f>
        <v>-14313571</v>
      </c>
      <c r="U2528" s="1">
        <f>(Table1[[#This Row],[Gross Revenue]]/Table1[[#This Row],[Budget]])-1</f>
        <v>-0.89459818749999998</v>
      </c>
      <c r="V2528" t="str">
        <f t="shared" si="78"/>
        <v>90-110 minutes</v>
      </c>
      <c r="W2528">
        <f>Table1[[#This Row],[Profit]]/Table1[[#This Row],[Budget]]</f>
        <v>-0.89459818749999998</v>
      </c>
      <c r="X2528" s="22" t="str">
        <f>IF(L2528="","",
IF(L2528&lt;Predictability!$B$1,"Low",
IF(L2528&lt;=Predictability!$B$2,"Mid","High")))</f>
        <v>Mid</v>
      </c>
      <c r="Y2528" s="22">
        <f t="shared" si="79"/>
        <v>0</v>
      </c>
    </row>
    <row r="2529" spans="1:25" x14ac:dyDescent="0.2">
      <c r="A2529" t="s">
        <v>5687</v>
      </c>
      <c r="B2529" t="s">
        <v>589</v>
      </c>
      <c r="C2529" t="s">
        <v>1766</v>
      </c>
      <c r="D2529">
        <v>8000</v>
      </c>
      <c r="E2529">
        <v>11264</v>
      </c>
      <c r="F2529">
        <v>285</v>
      </c>
      <c r="G2529">
        <v>0</v>
      </c>
      <c r="H2529">
        <v>6.9</v>
      </c>
      <c r="I2529">
        <v>173</v>
      </c>
      <c r="J2529">
        <v>106</v>
      </c>
      <c r="K2529">
        <v>100468793</v>
      </c>
      <c r="L2529">
        <v>65000000</v>
      </c>
      <c r="M2529" s="2">
        <f>VLOOKUP(A2529,Sheet2!$A$1:G6253,2,0)</f>
        <v>39716</v>
      </c>
      <c r="N2529" t="str">
        <f>VLOOKUP(A2529,Sheet2!$A$1:G6253,3,0)</f>
        <v>Color</v>
      </c>
      <c r="O2529" t="str">
        <f>VLOOKUP(A2529,Sheet2!$A$1:G6253,4,0)</f>
        <v>Comedy</v>
      </c>
      <c r="P2529" t="str">
        <f>VLOOKUP(A2529,Sheet2!$A$1:G6253,5,0)</f>
        <v>English</v>
      </c>
      <c r="Q2529" t="str">
        <f>VLOOKUP(A2529,Sheet2!$A$1:G6253,6,0)</f>
        <v>USA</v>
      </c>
      <c r="R2529" t="str">
        <f>VLOOKUP(A2529,Sheet2!$A$1:G6253,7,0)</f>
        <v>R</v>
      </c>
      <c r="S2529" t="str">
        <f>IF(Table1[[#This Row],[Language]]="English","English","Other language")</f>
        <v>English</v>
      </c>
      <c r="T2529">
        <f>Table1[[#This Row],[Gross Revenue]]-Table1[[#This Row],[Budget]]</f>
        <v>35468793</v>
      </c>
      <c r="U2529" s="1">
        <f>(Table1[[#This Row],[Gross Revenue]]/Table1[[#This Row],[Budget]])-1</f>
        <v>0.54567373846153844</v>
      </c>
      <c r="V2529" t="str">
        <f t="shared" si="78"/>
        <v>90-110 minutes</v>
      </c>
      <c r="W2529">
        <f>Table1[[#This Row],[Profit]]/Table1[[#This Row],[Budget]]</f>
        <v>0.54567373846153844</v>
      </c>
      <c r="X2529" s="22" t="str">
        <f>IF(L2529="","",
IF(L2529&lt;Predictability!$B$1,"Low",
IF(L2529&lt;=Predictability!$B$2,"Mid","High")))</f>
        <v>High</v>
      </c>
      <c r="Y2529" s="22">
        <f t="shared" si="79"/>
        <v>1</v>
      </c>
    </row>
    <row r="2530" spans="1:25" x14ac:dyDescent="0.2">
      <c r="A2530" t="s">
        <v>4584</v>
      </c>
      <c r="B2530" t="s">
        <v>800</v>
      </c>
      <c r="C2530" t="s">
        <v>660</v>
      </c>
      <c r="D2530">
        <v>17000</v>
      </c>
      <c r="E2530">
        <v>21380</v>
      </c>
      <c r="F2530">
        <v>98</v>
      </c>
      <c r="G2530">
        <v>0</v>
      </c>
      <c r="H2530">
        <v>6.5</v>
      </c>
      <c r="I2530">
        <v>107</v>
      </c>
      <c r="J2530">
        <v>104</v>
      </c>
      <c r="K2530">
        <v>65269010</v>
      </c>
      <c r="L2530">
        <v>12000000</v>
      </c>
      <c r="M2530" s="2">
        <f>VLOOKUP(A2530,Sheet2!$A$1:G6254,2,0)</f>
        <v>39060</v>
      </c>
      <c r="N2530" t="str">
        <f>VLOOKUP(A2530,Sheet2!$A$1:G6254,3,0)</f>
        <v>Color</v>
      </c>
      <c r="O2530" t="str">
        <f>VLOOKUP(A2530,Sheet2!$A$1:G6254,4,0)</f>
        <v>Crime</v>
      </c>
      <c r="P2530" t="str">
        <f>VLOOKUP(A2530,Sheet2!$A$1:G6254,5,0)</f>
        <v>English</v>
      </c>
      <c r="Q2530" t="str">
        <f>VLOOKUP(A2530,Sheet2!$A$1:G6254,6,0)</f>
        <v>USA</v>
      </c>
      <c r="R2530" t="str">
        <f>VLOOKUP(A2530,Sheet2!$A$1:G6254,7,0)</f>
        <v>PG-13</v>
      </c>
      <c r="S2530" t="str">
        <f>IF(Table1[[#This Row],[Language]]="English","English","Other language")</f>
        <v>English</v>
      </c>
      <c r="T2530">
        <f>Table1[[#This Row],[Gross Revenue]]-Table1[[#This Row],[Budget]]</f>
        <v>53269010</v>
      </c>
      <c r="U2530" s="1">
        <f>(Table1[[#This Row],[Gross Revenue]]/Table1[[#This Row],[Budget]])-1</f>
        <v>4.4390841666666665</v>
      </c>
      <c r="V2530" t="str">
        <f t="shared" si="78"/>
        <v>90-110 minutes</v>
      </c>
      <c r="W2530">
        <f>Table1[[#This Row],[Profit]]/Table1[[#This Row],[Budget]]</f>
        <v>4.4390841666666665</v>
      </c>
      <c r="X2530" s="22" t="str">
        <f>IF(L2530="","",
IF(L2530&lt;Predictability!$B$1,"Low",
IF(L2530&lt;=Predictability!$B$2,"Mid","High")))</f>
        <v>Mid</v>
      </c>
      <c r="Y2530" s="22">
        <f t="shared" si="79"/>
        <v>1</v>
      </c>
    </row>
    <row r="2531" spans="1:25" x14ac:dyDescent="0.2">
      <c r="A2531" t="s">
        <v>4667</v>
      </c>
      <c r="B2531" t="s">
        <v>1743</v>
      </c>
      <c r="C2531" t="s">
        <v>16</v>
      </c>
      <c r="D2531">
        <v>158</v>
      </c>
      <c r="E2531">
        <v>816</v>
      </c>
      <c r="F2531">
        <v>209</v>
      </c>
      <c r="G2531">
        <v>0</v>
      </c>
      <c r="H2531">
        <v>6.2</v>
      </c>
      <c r="I2531">
        <v>97</v>
      </c>
      <c r="J2531">
        <v>98</v>
      </c>
      <c r="K2531">
        <v>58006147</v>
      </c>
      <c r="L2531">
        <v>23000000</v>
      </c>
      <c r="M2531" s="2">
        <f>VLOOKUP(A2531,Sheet2!$A$1:G6255,2,0)</f>
        <v>39643</v>
      </c>
      <c r="N2531" t="str">
        <f>VLOOKUP(A2531,Sheet2!$A$1:G6255,3,0)</f>
        <v>Color</v>
      </c>
      <c r="O2531" t="str">
        <f>VLOOKUP(A2531,Sheet2!$A$1:G6255,4,0)</f>
        <v>Drama</v>
      </c>
      <c r="P2531" t="str">
        <f>VLOOKUP(A2531,Sheet2!$A$1:G6255,5,0)</f>
        <v>English</v>
      </c>
      <c r="Q2531" t="str">
        <f>VLOOKUP(A2531,Sheet2!$A$1:G6255,6,0)</f>
        <v>USA</v>
      </c>
      <c r="R2531" t="str">
        <f>VLOOKUP(A2531,Sheet2!$A$1:G6255,7,0)</f>
        <v>PG-13</v>
      </c>
      <c r="S2531" t="str">
        <f>IF(Table1[[#This Row],[Language]]="English","English","Other language")</f>
        <v>English</v>
      </c>
      <c r="T2531">
        <f>Table1[[#This Row],[Gross Revenue]]-Table1[[#This Row],[Budget]]</f>
        <v>35006147</v>
      </c>
      <c r="U2531" s="1">
        <f>(Table1[[#This Row],[Gross Revenue]]/Table1[[#This Row],[Budget]])-1</f>
        <v>1.5220063913043478</v>
      </c>
      <c r="V2531" t="str">
        <f t="shared" si="78"/>
        <v>90-110 minutes</v>
      </c>
      <c r="W2531">
        <f>Table1[[#This Row],[Profit]]/Table1[[#This Row],[Budget]]</f>
        <v>1.5220063913043478</v>
      </c>
      <c r="X2531" s="22" t="str">
        <f>IF(L2531="","",
IF(L2531&lt;Predictability!$B$1,"Low",
IF(L2531&lt;=Predictability!$B$2,"Mid","High")))</f>
        <v>Mid</v>
      </c>
      <c r="Y2531" s="22">
        <f t="shared" si="79"/>
        <v>1</v>
      </c>
    </row>
    <row r="2532" spans="1:25" x14ac:dyDescent="0.2">
      <c r="A2532" t="s">
        <v>4650</v>
      </c>
      <c r="B2532" t="s">
        <v>1729</v>
      </c>
      <c r="C2532" t="s">
        <v>16</v>
      </c>
      <c r="D2532">
        <v>2000</v>
      </c>
      <c r="E2532">
        <v>4059</v>
      </c>
      <c r="F2532">
        <v>209</v>
      </c>
      <c r="G2532">
        <v>16000</v>
      </c>
      <c r="H2532">
        <v>6.2</v>
      </c>
      <c r="I2532">
        <v>138</v>
      </c>
      <c r="J2532">
        <v>107</v>
      </c>
      <c r="K2532">
        <v>42385520</v>
      </c>
      <c r="L2532">
        <v>30000000</v>
      </c>
      <c r="M2532" s="2">
        <f>VLOOKUP(A2532,Sheet2!$A$1:G6256,2,0)</f>
        <v>40269</v>
      </c>
      <c r="N2532" t="str">
        <f>VLOOKUP(A2532,Sheet2!$A$1:G6256,3,0)</f>
        <v>Color</v>
      </c>
      <c r="O2532" t="str">
        <f>VLOOKUP(A2532,Sheet2!$A$1:G6256,4,0)</f>
        <v>Drama</v>
      </c>
      <c r="P2532" t="str">
        <f>VLOOKUP(A2532,Sheet2!$A$1:G6256,5,0)</f>
        <v>English</v>
      </c>
      <c r="Q2532" t="str">
        <f>VLOOKUP(A2532,Sheet2!$A$1:G6256,6,0)</f>
        <v>USA</v>
      </c>
      <c r="R2532" t="str">
        <f>VLOOKUP(A2532,Sheet2!$A$1:G6256,7,0)</f>
        <v>PG-13</v>
      </c>
      <c r="S2532" t="str">
        <f>IF(Table1[[#This Row],[Language]]="English","English","Other language")</f>
        <v>English</v>
      </c>
      <c r="T2532">
        <f>Table1[[#This Row],[Gross Revenue]]-Table1[[#This Row],[Budget]]</f>
        <v>12385520</v>
      </c>
      <c r="U2532" s="1">
        <f>(Table1[[#This Row],[Gross Revenue]]/Table1[[#This Row],[Budget]])-1</f>
        <v>0.4128506666666667</v>
      </c>
      <c r="V2532" t="str">
        <f t="shared" si="78"/>
        <v>90-110 minutes</v>
      </c>
      <c r="W2532">
        <f>Table1[[#This Row],[Profit]]/Table1[[#This Row],[Budget]]</f>
        <v>0.41285066666666664</v>
      </c>
      <c r="X2532" s="22" t="str">
        <f>IF(L2532="","",
IF(L2532&lt;Predictability!$B$1,"Low",
IF(L2532&lt;=Predictability!$B$2,"Mid","High")))</f>
        <v>Mid</v>
      </c>
      <c r="Y2532" s="22">
        <f t="shared" si="79"/>
        <v>0</v>
      </c>
    </row>
    <row r="2533" spans="1:25" x14ac:dyDescent="0.2">
      <c r="A2533" t="s">
        <v>5056</v>
      </c>
      <c r="B2533" t="s">
        <v>404</v>
      </c>
      <c r="C2533" t="s">
        <v>2045</v>
      </c>
      <c r="D2533">
        <v>3000</v>
      </c>
      <c r="E2533">
        <v>4863</v>
      </c>
      <c r="F2533">
        <v>35</v>
      </c>
      <c r="G2533">
        <v>19000</v>
      </c>
      <c r="H2533">
        <v>6.5</v>
      </c>
      <c r="I2533">
        <v>121</v>
      </c>
      <c r="J2533">
        <v>99</v>
      </c>
      <c r="K2533">
        <v>35057332</v>
      </c>
      <c r="L2533">
        <v>33000000</v>
      </c>
      <c r="M2533" s="2">
        <f>VLOOKUP(A2533,Sheet2!$A$1:G6257,2,0)</f>
        <v>41101</v>
      </c>
      <c r="N2533" t="str">
        <f>VLOOKUP(A2533,Sheet2!$A$1:G6257,3,0)</f>
        <v>Color</v>
      </c>
      <c r="O2533" t="str">
        <f>VLOOKUP(A2533,Sheet2!$A$1:G6257,4,0)</f>
        <v>Drama</v>
      </c>
      <c r="P2533" t="str">
        <f>VLOOKUP(A2533,Sheet2!$A$1:G6257,5,0)</f>
        <v>English</v>
      </c>
      <c r="Q2533" t="str">
        <f>VLOOKUP(A2533,Sheet2!$A$1:G6257,6,0)</f>
        <v>USA</v>
      </c>
      <c r="R2533" t="str">
        <f>VLOOKUP(A2533,Sheet2!$A$1:G6257,7,0)</f>
        <v>PG-13</v>
      </c>
      <c r="S2533" t="str">
        <f>IF(Table1[[#This Row],[Language]]="English","English","Other language")</f>
        <v>English</v>
      </c>
      <c r="T2533">
        <f>Table1[[#This Row],[Gross Revenue]]-Table1[[#This Row],[Budget]]</f>
        <v>2057332</v>
      </c>
      <c r="U2533" s="1">
        <f>(Table1[[#This Row],[Gross Revenue]]/Table1[[#This Row],[Budget]])-1</f>
        <v>6.2343393939394032E-2</v>
      </c>
      <c r="V2533" t="str">
        <f t="shared" si="78"/>
        <v>90-110 minutes</v>
      </c>
      <c r="W2533">
        <f>Table1[[#This Row],[Profit]]/Table1[[#This Row],[Budget]]</f>
        <v>6.2343393939393942E-2</v>
      </c>
      <c r="X2533" s="22" t="str">
        <f>IF(L2533="","",
IF(L2533&lt;Predictability!$B$1,"Low",
IF(L2533&lt;=Predictability!$B$2,"Mid","High")))</f>
        <v>Mid</v>
      </c>
      <c r="Y2533" s="22">
        <f t="shared" si="79"/>
        <v>0</v>
      </c>
    </row>
    <row r="2534" spans="1:25" x14ac:dyDescent="0.2">
      <c r="A2534" t="s">
        <v>5419</v>
      </c>
      <c r="B2534" t="s">
        <v>433</v>
      </c>
      <c r="C2534" t="s">
        <v>808</v>
      </c>
      <c r="D2534">
        <v>8000</v>
      </c>
      <c r="E2534">
        <v>9988</v>
      </c>
      <c r="F2534">
        <v>0</v>
      </c>
      <c r="G2534">
        <v>0</v>
      </c>
      <c r="H2534">
        <v>6.7</v>
      </c>
      <c r="I2534">
        <v>65</v>
      </c>
      <c r="J2534">
        <v>124</v>
      </c>
      <c r="K2534">
        <v>91030827</v>
      </c>
      <c r="L2534">
        <v>50000000</v>
      </c>
      <c r="M2534" s="2">
        <f>VLOOKUP(A2534,Sheet2!$A$1:G6258,2,0)</f>
        <v>36013</v>
      </c>
      <c r="N2534" t="str">
        <f>VLOOKUP(A2534,Sheet2!$A$1:G6258,3,0)</f>
        <v>Color</v>
      </c>
      <c r="O2534" t="str">
        <f>VLOOKUP(A2534,Sheet2!$A$1:G6258,4,0)</f>
        <v>Comedy</v>
      </c>
      <c r="P2534" t="str">
        <f>VLOOKUP(A2534,Sheet2!$A$1:G6258,5,0)</f>
        <v>English</v>
      </c>
      <c r="Q2534" t="str">
        <f>VLOOKUP(A2534,Sheet2!$A$1:G6258,6,0)</f>
        <v>USA</v>
      </c>
      <c r="R2534" t="str">
        <f>VLOOKUP(A2534,Sheet2!$A$1:G6258,7,0)</f>
        <v>PG-13</v>
      </c>
      <c r="S2534" t="str">
        <f>IF(Table1[[#This Row],[Language]]="English","English","Other language")</f>
        <v>English</v>
      </c>
      <c r="T2534">
        <f>Table1[[#This Row],[Gross Revenue]]-Table1[[#This Row],[Budget]]</f>
        <v>41030827</v>
      </c>
      <c r="U2534" s="1">
        <f>(Table1[[#This Row],[Gross Revenue]]/Table1[[#This Row],[Budget]])-1</f>
        <v>0.82061654000000006</v>
      </c>
      <c r="V2534" t="str">
        <f t="shared" si="78"/>
        <v>111-130 minutes</v>
      </c>
      <c r="W2534">
        <f>Table1[[#This Row],[Profit]]/Table1[[#This Row],[Budget]]</f>
        <v>0.82061653999999995</v>
      </c>
      <c r="X2534" s="22" t="str">
        <f>IF(L2534="","",
IF(L2534&lt;Predictability!$B$1,"Low",
IF(L2534&lt;=Predictability!$B$2,"Mid","High")))</f>
        <v>Mid</v>
      </c>
      <c r="Y2534" s="22">
        <f t="shared" si="79"/>
        <v>1</v>
      </c>
    </row>
    <row r="2535" spans="1:25" x14ac:dyDescent="0.2">
      <c r="A2535" t="s">
        <v>6063</v>
      </c>
      <c r="B2535" t="s">
        <v>1671</v>
      </c>
      <c r="C2535" t="s">
        <v>2160</v>
      </c>
      <c r="D2535">
        <v>14000</v>
      </c>
      <c r="E2535">
        <v>28933</v>
      </c>
      <c r="F2535">
        <v>0</v>
      </c>
      <c r="G2535">
        <v>23000</v>
      </c>
      <c r="H2535">
        <v>7.2</v>
      </c>
      <c r="I2535">
        <v>412</v>
      </c>
      <c r="J2535">
        <v>122</v>
      </c>
      <c r="K2535">
        <v>17750583</v>
      </c>
      <c r="L2535">
        <v>30000000</v>
      </c>
      <c r="M2535" s="2">
        <f>VLOOKUP(A2535,Sheet2!$A$1:G6259,2,0)</f>
        <v>42181</v>
      </c>
      <c r="N2535" t="str">
        <f>VLOOKUP(A2535,Sheet2!$A$1:G6259,3,0)</f>
        <v>Color</v>
      </c>
      <c r="O2535" t="str">
        <f>VLOOKUP(A2535,Sheet2!$A$1:G6259,4,0)</f>
        <v>Biography</v>
      </c>
      <c r="P2535" t="str">
        <f>VLOOKUP(A2535,Sheet2!$A$1:G6259,5,0)</f>
        <v>English</v>
      </c>
      <c r="Q2535" t="str">
        <f>VLOOKUP(A2535,Sheet2!$A$1:G6259,6,0)</f>
        <v>UK</v>
      </c>
      <c r="R2535" t="str">
        <f>VLOOKUP(A2535,Sheet2!$A$1:G6259,7,0)</f>
        <v>R</v>
      </c>
      <c r="S2535" t="str">
        <f>IF(Table1[[#This Row],[Language]]="English","English","Other language")</f>
        <v>English</v>
      </c>
      <c r="T2535">
        <f>Table1[[#This Row],[Gross Revenue]]-Table1[[#This Row],[Budget]]</f>
        <v>-12249417</v>
      </c>
      <c r="U2535" s="1">
        <f>(Table1[[#This Row],[Gross Revenue]]/Table1[[#This Row],[Budget]])-1</f>
        <v>-0.40831390000000001</v>
      </c>
      <c r="V2535" t="str">
        <f t="shared" si="78"/>
        <v>111-130 minutes</v>
      </c>
      <c r="W2535">
        <f>Table1[[#This Row],[Profit]]/Table1[[#This Row],[Budget]]</f>
        <v>-0.40831390000000001</v>
      </c>
      <c r="X2535" s="22" t="str">
        <f>IF(L2535="","",
IF(L2535&lt;Predictability!$B$1,"Low",
IF(L2535&lt;=Predictability!$B$2,"Mid","High")))</f>
        <v>Mid</v>
      </c>
      <c r="Y2535" s="22">
        <f t="shared" si="79"/>
        <v>0</v>
      </c>
    </row>
    <row r="2536" spans="1:25" x14ac:dyDescent="0.2">
      <c r="A2536" t="s">
        <v>4657</v>
      </c>
      <c r="B2536" t="s">
        <v>399</v>
      </c>
      <c r="C2536" t="s">
        <v>1735</v>
      </c>
      <c r="D2536">
        <v>826</v>
      </c>
      <c r="E2536">
        <v>3004</v>
      </c>
      <c r="F2536">
        <v>9</v>
      </c>
      <c r="G2536">
        <v>0</v>
      </c>
      <c r="H2536">
        <v>6.2</v>
      </c>
      <c r="I2536">
        <v>131</v>
      </c>
      <c r="J2536">
        <v>103</v>
      </c>
      <c r="K2536">
        <v>50041732</v>
      </c>
      <c r="L2536">
        <v>29000000</v>
      </c>
      <c r="M2536" s="2">
        <f>VLOOKUP(A2536,Sheet2!$A$1:G6260,2,0)</f>
        <v>36519</v>
      </c>
      <c r="N2536" t="str">
        <f>VLOOKUP(A2536,Sheet2!$A$1:G6260,3,0)</f>
        <v>Color</v>
      </c>
      <c r="O2536" t="str">
        <f>VLOOKUP(A2536,Sheet2!$A$1:G6260,4,0)</f>
        <v>Horror</v>
      </c>
      <c r="P2536" t="str">
        <f>VLOOKUP(A2536,Sheet2!$A$1:G6260,5,0)</f>
        <v>English</v>
      </c>
      <c r="Q2536" t="str">
        <f>VLOOKUP(A2536,Sheet2!$A$1:G6260,6,0)</f>
        <v>USA</v>
      </c>
      <c r="R2536" t="str">
        <f>VLOOKUP(A2536,Sheet2!$A$1:G6260,7,0)</f>
        <v>R</v>
      </c>
      <c r="S2536" t="str">
        <f>IF(Table1[[#This Row],[Language]]="English","English","Other language")</f>
        <v>English</v>
      </c>
      <c r="T2536">
        <f>Table1[[#This Row],[Gross Revenue]]-Table1[[#This Row],[Budget]]</f>
        <v>21041732</v>
      </c>
      <c r="U2536" s="1">
        <f>(Table1[[#This Row],[Gross Revenue]]/Table1[[#This Row],[Budget]])-1</f>
        <v>0.72557696551724149</v>
      </c>
      <c r="V2536" t="str">
        <f t="shared" si="78"/>
        <v>90-110 minutes</v>
      </c>
      <c r="W2536">
        <f>Table1[[#This Row],[Profit]]/Table1[[#This Row],[Budget]]</f>
        <v>0.72557696551724138</v>
      </c>
      <c r="X2536" s="22" t="str">
        <f>IF(L2536="","",
IF(L2536&lt;Predictability!$B$1,"Low",
IF(L2536&lt;=Predictability!$B$2,"Mid","High")))</f>
        <v>Mid</v>
      </c>
      <c r="Y2536" s="22">
        <f t="shared" si="79"/>
        <v>1</v>
      </c>
    </row>
    <row r="2537" spans="1:25" x14ac:dyDescent="0.2">
      <c r="A2537" t="s">
        <v>6470</v>
      </c>
      <c r="B2537" t="s">
        <v>718</v>
      </c>
      <c r="C2537" t="s">
        <v>2668</v>
      </c>
      <c r="D2537">
        <v>17000</v>
      </c>
      <c r="E2537">
        <v>19673</v>
      </c>
      <c r="F2537">
        <v>25</v>
      </c>
      <c r="G2537">
        <v>45000</v>
      </c>
      <c r="H2537">
        <v>7.5</v>
      </c>
      <c r="I2537">
        <v>309</v>
      </c>
      <c r="J2537">
        <v>101</v>
      </c>
      <c r="K2537">
        <v>18656400</v>
      </c>
      <c r="L2537">
        <v>5000000</v>
      </c>
      <c r="M2537" s="2">
        <f>VLOOKUP(A2537,Sheet2!$A$1:G6261,2,0)</f>
        <v>41978</v>
      </c>
      <c r="N2537" t="str">
        <f>VLOOKUP(A2537,Sheet2!$A$1:G6261,3,0)</f>
        <v>Color</v>
      </c>
      <c r="O2537" t="str">
        <f>VLOOKUP(A2537,Sheet2!$A$1:G6261,4,0)</f>
        <v>Drama</v>
      </c>
      <c r="P2537" t="str">
        <f>VLOOKUP(A2537,Sheet2!$A$1:G6261,5,0)</f>
        <v>English</v>
      </c>
      <c r="Q2537" t="str">
        <f>VLOOKUP(A2537,Sheet2!$A$1:G6261,6,0)</f>
        <v>USA</v>
      </c>
      <c r="R2537" t="str">
        <f>VLOOKUP(A2537,Sheet2!$A$1:G6261,7,0)</f>
        <v>PG-13</v>
      </c>
      <c r="S2537" t="str">
        <f>IF(Table1[[#This Row],[Language]]="English","English","Other language")</f>
        <v>English</v>
      </c>
      <c r="T2537">
        <f>Table1[[#This Row],[Gross Revenue]]-Table1[[#This Row],[Budget]]</f>
        <v>13656400</v>
      </c>
      <c r="U2537" s="1">
        <f>(Table1[[#This Row],[Gross Revenue]]/Table1[[#This Row],[Budget]])-1</f>
        <v>2.7312799999999999</v>
      </c>
      <c r="V2537" t="str">
        <f t="shared" si="78"/>
        <v>90-110 minutes</v>
      </c>
      <c r="W2537">
        <f>Table1[[#This Row],[Profit]]/Table1[[#This Row],[Budget]]</f>
        <v>2.7312799999999999</v>
      </c>
      <c r="X2537" s="22" t="str">
        <f>IF(L2537="","",
IF(L2537&lt;Predictability!$B$1,"Low",
IF(L2537&lt;=Predictability!$B$2,"Mid","High")))</f>
        <v>Low</v>
      </c>
      <c r="Y2537" s="22">
        <f t="shared" si="79"/>
        <v>1</v>
      </c>
    </row>
    <row r="2538" spans="1:25" x14ac:dyDescent="0.2">
      <c r="A2538" t="s">
        <v>5829</v>
      </c>
      <c r="B2538" t="s">
        <v>2561</v>
      </c>
      <c r="C2538" t="s">
        <v>942</v>
      </c>
      <c r="D2538">
        <v>347</v>
      </c>
      <c r="E2538">
        <v>1254</v>
      </c>
      <c r="F2538">
        <v>192</v>
      </c>
      <c r="G2538">
        <v>0</v>
      </c>
      <c r="H2538">
        <v>7</v>
      </c>
      <c r="I2538">
        <v>164</v>
      </c>
      <c r="J2538">
        <v>99</v>
      </c>
      <c r="K2538">
        <v>21133087</v>
      </c>
      <c r="L2538">
        <v>12000000</v>
      </c>
      <c r="M2538" s="2">
        <f>VLOOKUP(A2538,Sheet2!$A$1:G6262,2,0)</f>
        <v>36224</v>
      </c>
      <c r="N2538" t="str">
        <f>VLOOKUP(A2538,Sheet2!$A$1:G6262,3,0)</f>
        <v>Color</v>
      </c>
      <c r="O2538" t="str">
        <f>VLOOKUP(A2538,Sheet2!$A$1:G6262,4,0)</f>
        <v>Horror</v>
      </c>
      <c r="P2538" t="str">
        <f>VLOOKUP(A2538,Sheet2!$A$1:G6262,5,0)</f>
        <v>English</v>
      </c>
      <c r="Q2538" t="str">
        <f>VLOOKUP(A2538,Sheet2!$A$1:G6262,6,0)</f>
        <v>USA</v>
      </c>
      <c r="R2538" t="str">
        <f>VLOOKUP(A2538,Sheet2!$A$1:G6262,7,0)</f>
        <v>R</v>
      </c>
      <c r="S2538" t="str">
        <f>IF(Table1[[#This Row],[Language]]="English","English","Other language")</f>
        <v>English</v>
      </c>
      <c r="T2538">
        <f>Table1[[#This Row],[Gross Revenue]]-Table1[[#This Row],[Budget]]</f>
        <v>9133087</v>
      </c>
      <c r="U2538" s="1">
        <f>(Table1[[#This Row],[Gross Revenue]]/Table1[[#This Row],[Budget]])-1</f>
        <v>0.76109058333333324</v>
      </c>
      <c r="V2538" t="str">
        <f t="shared" si="78"/>
        <v>90-110 minutes</v>
      </c>
      <c r="W2538">
        <f>Table1[[#This Row],[Profit]]/Table1[[#This Row],[Budget]]</f>
        <v>0.76109058333333335</v>
      </c>
      <c r="X2538" s="22" t="str">
        <f>IF(L2538="","",
IF(L2538&lt;Predictability!$B$1,"Low",
IF(L2538&lt;=Predictability!$B$2,"Mid","High")))</f>
        <v>Mid</v>
      </c>
      <c r="Y2538" s="22">
        <f t="shared" si="79"/>
        <v>1</v>
      </c>
    </row>
    <row r="2539" spans="1:25" x14ac:dyDescent="0.2">
      <c r="A2539" t="s">
        <v>5481</v>
      </c>
      <c r="B2539" t="s">
        <v>2232</v>
      </c>
      <c r="C2539" t="s">
        <v>2338</v>
      </c>
      <c r="D2539">
        <v>3000</v>
      </c>
      <c r="E2539">
        <v>5074</v>
      </c>
      <c r="F2539">
        <v>0</v>
      </c>
      <c r="G2539">
        <v>27000</v>
      </c>
      <c r="H2539">
        <v>6.8</v>
      </c>
      <c r="I2539">
        <v>469</v>
      </c>
      <c r="J2539">
        <v>99</v>
      </c>
      <c r="K2539">
        <v>1702277</v>
      </c>
      <c r="L2539">
        <v>12000000</v>
      </c>
      <c r="M2539" s="2">
        <f>VLOOKUP(A2539,Sheet2!$A$1:G6263,2,0)</f>
        <v>41393</v>
      </c>
      <c r="N2539" t="str">
        <f>VLOOKUP(A2539,Sheet2!$A$1:G6263,3,0)</f>
        <v>Color</v>
      </c>
      <c r="O2539" t="str">
        <f>VLOOKUP(A2539,Sheet2!$A$1:G6263,4,0)</f>
        <v>Drama</v>
      </c>
      <c r="P2539" t="str">
        <f>VLOOKUP(A2539,Sheet2!$A$1:G6263,5,0)</f>
        <v>English</v>
      </c>
      <c r="Q2539" t="str">
        <f>VLOOKUP(A2539,Sheet2!$A$1:G6263,6,0)</f>
        <v>UK</v>
      </c>
      <c r="R2539" t="str">
        <f>VLOOKUP(A2539,Sheet2!$A$1:G6263,7,0)</f>
        <v>R</v>
      </c>
      <c r="S2539" t="str">
        <f>IF(Table1[[#This Row],[Language]]="English","English","Other language")</f>
        <v>English</v>
      </c>
      <c r="T2539">
        <f>Table1[[#This Row],[Gross Revenue]]-Table1[[#This Row],[Budget]]</f>
        <v>-10297723</v>
      </c>
      <c r="U2539" s="1">
        <f>(Table1[[#This Row],[Gross Revenue]]/Table1[[#This Row],[Budget]])-1</f>
        <v>-0.85814358333333329</v>
      </c>
      <c r="V2539" t="str">
        <f t="shared" si="78"/>
        <v>90-110 minutes</v>
      </c>
      <c r="W2539">
        <f>Table1[[#This Row],[Profit]]/Table1[[#This Row],[Budget]]</f>
        <v>-0.85814358333333329</v>
      </c>
      <c r="X2539" s="22" t="str">
        <f>IF(L2539="","",
IF(L2539&lt;Predictability!$B$1,"Low",
IF(L2539&lt;=Predictability!$B$2,"Mid","High")))</f>
        <v>Mid</v>
      </c>
      <c r="Y2539" s="22">
        <f t="shared" si="79"/>
        <v>0</v>
      </c>
    </row>
    <row r="2540" spans="1:25" x14ac:dyDescent="0.2">
      <c r="A2540" t="s">
        <v>3847</v>
      </c>
      <c r="B2540" t="s">
        <v>74</v>
      </c>
      <c r="C2540" t="s">
        <v>593</v>
      </c>
      <c r="D2540">
        <v>12000</v>
      </c>
      <c r="E2540">
        <v>14978</v>
      </c>
      <c r="F2540">
        <v>165</v>
      </c>
      <c r="G2540">
        <v>0</v>
      </c>
      <c r="H2540">
        <v>5.5</v>
      </c>
      <c r="I2540">
        <v>98</v>
      </c>
      <c r="J2540">
        <v>96</v>
      </c>
      <c r="K2540">
        <v>183125</v>
      </c>
      <c r="L2540">
        <v>35000000</v>
      </c>
      <c r="M2540" s="2">
        <f>VLOOKUP(A2540,Sheet2!$A$1:G6264,2,0)</f>
        <v>41038</v>
      </c>
      <c r="N2540" t="str">
        <f>VLOOKUP(A2540,Sheet2!$A$1:G6264,3,0)</f>
        <v>Color</v>
      </c>
      <c r="O2540" t="str">
        <f>VLOOKUP(A2540,Sheet2!$A$1:G6264,4,0)</f>
        <v>Action</v>
      </c>
      <c r="P2540" t="str">
        <f>VLOOKUP(A2540,Sheet2!$A$1:G6264,5,0)</f>
        <v>English</v>
      </c>
      <c r="Q2540" t="str">
        <f>VLOOKUP(A2540,Sheet2!$A$1:G6264,6,0)</f>
        <v>USA</v>
      </c>
      <c r="R2540" t="str">
        <f>VLOOKUP(A2540,Sheet2!$A$1:G6264,7,0)</f>
        <v>R</v>
      </c>
      <c r="S2540" t="str">
        <f>IF(Table1[[#This Row],[Language]]="English","English","Other language")</f>
        <v>English</v>
      </c>
      <c r="T2540">
        <f>Table1[[#This Row],[Gross Revenue]]-Table1[[#This Row],[Budget]]</f>
        <v>-34816875</v>
      </c>
      <c r="U2540" s="1">
        <f>(Table1[[#This Row],[Gross Revenue]]/Table1[[#This Row],[Budget]])-1</f>
        <v>-0.99476785714285709</v>
      </c>
      <c r="V2540" t="str">
        <f t="shared" si="78"/>
        <v>90-110 minutes</v>
      </c>
      <c r="W2540">
        <f>Table1[[#This Row],[Profit]]/Table1[[#This Row],[Budget]]</f>
        <v>-0.99476785714285709</v>
      </c>
      <c r="X2540" s="22" t="str">
        <f>IF(L2540="","",
IF(L2540&lt;Predictability!$B$1,"Low",
IF(L2540&lt;=Predictability!$B$2,"Mid","High")))</f>
        <v>Mid</v>
      </c>
      <c r="Y2540" s="22">
        <f t="shared" si="79"/>
        <v>0</v>
      </c>
    </row>
    <row r="2541" spans="1:25" x14ac:dyDescent="0.2">
      <c r="A2541" t="s">
        <v>4989</v>
      </c>
      <c r="B2541" t="s">
        <v>1383</v>
      </c>
      <c r="C2541" t="s">
        <v>1998</v>
      </c>
      <c r="D2541">
        <v>954</v>
      </c>
      <c r="E2541">
        <v>3901</v>
      </c>
      <c r="F2541">
        <v>18</v>
      </c>
      <c r="G2541">
        <v>304</v>
      </c>
      <c r="H2541">
        <v>6.5</v>
      </c>
      <c r="I2541">
        <v>31</v>
      </c>
      <c r="J2541">
        <v>91</v>
      </c>
      <c r="K2541">
        <v>119841</v>
      </c>
      <c r="L2541">
        <v>1500000</v>
      </c>
      <c r="M2541" s="2">
        <f>VLOOKUP(A2541,Sheet2!$A$1:G6265,2,0)</f>
        <v>37390</v>
      </c>
      <c r="N2541" t="str">
        <f>VLOOKUP(A2541,Sheet2!$A$1:G6265,3,0)</f>
        <v>Color</v>
      </c>
      <c r="O2541" t="str">
        <f>VLOOKUP(A2541,Sheet2!$A$1:G6265,4,0)</f>
        <v>Drama</v>
      </c>
      <c r="P2541" t="str">
        <f>VLOOKUP(A2541,Sheet2!$A$1:G6265,5,0)</f>
        <v>English</v>
      </c>
      <c r="Q2541" t="str">
        <f>VLOOKUP(A2541,Sheet2!$A$1:G6265,6,0)</f>
        <v>USA</v>
      </c>
      <c r="R2541" t="str">
        <f>VLOOKUP(A2541,Sheet2!$A$1:G6265,7,0)</f>
        <v>PG</v>
      </c>
      <c r="S2541" t="str">
        <f>IF(Table1[[#This Row],[Language]]="English","English","Other language")</f>
        <v>English</v>
      </c>
      <c r="T2541">
        <f>Table1[[#This Row],[Gross Revenue]]-Table1[[#This Row],[Budget]]</f>
        <v>-1380159</v>
      </c>
      <c r="U2541" s="1">
        <f>(Table1[[#This Row],[Gross Revenue]]/Table1[[#This Row],[Budget]])-1</f>
        <v>-0.92010599999999998</v>
      </c>
      <c r="V2541" t="str">
        <f t="shared" si="78"/>
        <v>90-110 minutes</v>
      </c>
      <c r="W2541">
        <f>Table1[[#This Row],[Profit]]/Table1[[#This Row],[Budget]]</f>
        <v>-0.92010599999999998</v>
      </c>
      <c r="X2541" s="22" t="str">
        <f>IF(L2541="","",
IF(L2541&lt;Predictability!$B$1,"Low",
IF(L2541&lt;=Predictability!$B$2,"Mid","High")))</f>
        <v>Low</v>
      </c>
      <c r="Y2541" s="22">
        <f t="shared" si="79"/>
        <v>0</v>
      </c>
    </row>
    <row r="2542" spans="1:25" x14ac:dyDescent="0.2">
      <c r="A2542" t="s">
        <v>3702</v>
      </c>
      <c r="B2542" t="s">
        <v>563</v>
      </c>
      <c r="C2542" t="s">
        <v>749</v>
      </c>
      <c r="D2542">
        <v>997</v>
      </c>
      <c r="E2542">
        <v>3544</v>
      </c>
      <c r="F2542">
        <v>41</v>
      </c>
      <c r="G2542">
        <v>0</v>
      </c>
      <c r="H2542">
        <v>5.2</v>
      </c>
      <c r="I2542">
        <v>86</v>
      </c>
      <c r="J2542">
        <v>109</v>
      </c>
      <c r="K2542">
        <v>61356221</v>
      </c>
      <c r="L2542">
        <v>14000000</v>
      </c>
      <c r="M2542" s="2">
        <f>VLOOKUP(A2542,Sheet2!$A$1:G6266,2,0)</f>
        <v>39087</v>
      </c>
      <c r="N2542" t="str">
        <f>VLOOKUP(A2542,Sheet2!$A$1:G6266,3,0)</f>
        <v>Color</v>
      </c>
      <c r="O2542" t="str">
        <f>VLOOKUP(A2542,Sheet2!$A$1:G6266,4,0)</f>
        <v>Drama</v>
      </c>
      <c r="P2542" t="str">
        <f>VLOOKUP(A2542,Sheet2!$A$1:G6266,5,0)</f>
        <v>English</v>
      </c>
      <c r="Q2542" t="str">
        <f>VLOOKUP(A2542,Sheet2!$A$1:G6266,6,0)</f>
        <v>USA</v>
      </c>
      <c r="R2542" t="str">
        <f>VLOOKUP(A2542,Sheet2!$A$1:G6266,7,0)</f>
        <v>PG-13</v>
      </c>
      <c r="S2542" t="str">
        <f>IF(Table1[[#This Row],[Language]]="English","English","Other language")</f>
        <v>English</v>
      </c>
      <c r="T2542">
        <f>Table1[[#This Row],[Gross Revenue]]-Table1[[#This Row],[Budget]]</f>
        <v>47356221</v>
      </c>
      <c r="U2542" s="1">
        <f>(Table1[[#This Row],[Gross Revenue]]/Table1[[#This Row],[Budget]])-1</f>
        <v>3.3825872142857145</v>
      </c>
      <c r="V2542" t="str">
        <f t="shared" si="78"/>
        <v>90-110 minutes</v>
      </c>
      <c r="W2542">
        <f>Table1[[#This Row],[Profit]]/Table1[[#This Row],[Budget]]</f>
        <v>3.3825872142857141</v>
      </c>
      <c r="X2542" s="22" t="str">
        <f>IF(L2542="","",
IF(L2542&lt;Predictability!$B$1,"Low",
IF(L2542&lt;=Predictability!$B$2,"Mid","High")))</f>
        <v>Mid</v>
      </c>
      <c r="Y2542" s="22">
        <f t="shared" si="79"/>
        <v>1</v>
      </c>
    </row>
    <row r="2543" spans="1:25" x14ac:dyDescent="0.2">
      <c r="A2543" t="s">
        <v>3776</v>
      </c>
      <c r="B2543" t="s">
        <v>211</v>
      </c>
      <c r="C2543" t="s">
        <v>847</v>
      </c>
      <c r="D2543">
        <v>22000</v>
      </c>
      <c r="E2543">
        <v>37766</v>
      </c>
      <c r="F2543">
        <v>43</v>
      </c>
      <c r="G2543">
        <v>0</v>
      </c>
      <c r="H2543">
        <v>5.4</v>
      </c>
      <c r="I2543">
        <v>138</v>
      </c>
      <c r="J2543">
        <v>105</v>
      </c>
      <c r="K2543">
        <v>1796024</v>
      </c>
      <c r="L2543">
        <v>22000000</v>
      </c>
      <c r="M2543" s="2">
        <f>VLOOKUP(A2543,Sheet2!$A$1:G6267,2,0)</f>
        <v>40305</v>
      </c>
      <c r="N2543" t="str">
        <f>VLOOKUP(A2543,Sheet2!$A$1:G6267,3,0)</f>
        <v>Color</v>
      </c>
      <c r="O2543" t="str">
        <f>VLOOKUP(A2543,Sheet2!$A$1:G6267,4,0)</f>
        <v>Drama</v>
      </c>
      <c r="P2543" t="str">
        <f>VLOOKUP(A2543,Sheet2!$A$1:G6267,5,0)</f>
        <v>English</v>
      </c>
      <c r="Q2543" t="str">
        <f>VLOOKUP(A2543,Sheet2!$A$1:G6267,6,0)</f>
        <v>USA</v>
      </c>
      <c r="R2543" t="str">
        <f>VLOOKUP(A2543,Sheet2!$A$1:G6267,7,0)</f>
        <v>R</v>
      </c>
      <c r="S2543" t="str">
        <f>IF(Table1[[#This Row],[Language]]="English","English","Other language")</f>
        <v>English</v>
      </c>
      <c r="T2543">
        <f>Table1[[#This Row],[Gross Revenue]]-Table1[[#This Row],[Budget]]</f>
        <v>-20203976</v>
      </c>
      <c r="U2543" s="1">
        <f>(Table1[[#This Row],[Gross Revenue]]/Table1[[#This Row],[Budget]])-1</f>
        <v>-0.91836254545454543</v>
      </c>
      <c r="V2543" t="str">
        <f t="shared" si="78"/>
        <v>90-110 minutes</v>
      </c>
      <c r="W2543">
        <f>Table1[[#This Row],[Profit]]/Table1[[#This Row],[Budget]]</f>
        <v>-0.91836254545454543</v>
      </c>
      <c r="X2543" s="22" t="str">
        <f>IF(L2543="","",
IF(L2543&lt;Predictability!$B$1,"Low",
IF(L2543&lt;=Predictability!$B$2,"Mid","High")))</f>
        <v>Mid</v>
      </c>
      <c r="Y2543" s="22">
        <f t="shared" si="79"/>
        <v>0</v>
      </c>
    </row>
    <row r="2544" spans="1:25" x14ac:dyDescent="0.2">
      <c r="A2544" t="s">
        <v>4229</v>
      </c>
      <c r="B2544" t="s">
        <v>1353</v>
      </c>
      <c r="C2544" t="s">
        <v>741</v>
      </c>
      <c r="D2544">
        <v>174</v>
      </c>
      <c r="E2544">
        <v>583</v>
      </c>
      <c r="F2544">
        <v>22</v>
      </c>
      <c r="G2544">
        <v>0</v>
      </c>
      <c r="H2544">
        <v>5.9</v>
      </c>
      <c r="I2544">
        <v>27</v>
      </c>
      <c r="J2544">
        <v>88</v>
      </c>
      <c r="K2544">
        <v>9286314</v>
      </c>
      <c r="L2544">
        <v>17000000</v>
      </c>
      <c r="M2544" s="2">
        <f>VLOOKUP(A2544,Sheet2!$A$1:G6268,2,0)</f>
        <v>33399</v>
      </c>
      <c r="N2544" t="str">
        <f>VLOOKUP(A2544,Sheet2!$A$1:G6268,3,0)</f>
        <v>Color</v>
      </c>
      <c r="O2544" t="str">
        <f>VLOOKUP(A2544,Sheet2!$A$1:G6268,4,0)</f>
        <v>Action</v>
      </c>
      <c r="P2544" t="str">
        <f>VLOOKUP(A2544,Sheet2!$A$1:G6268,5,0)</f>
        <v>English</v>
      </c>
      <c r="Q2544" t="str">
        <f>VLOOKUP(A2544,Sheet2!$A$1:G6268,6,0)</f>
        <v>USA</v>
      </c>
      <c r="R2544" t="str">
        <f>VLOOKUP(A2544,Sheet2!$A$1:G6268,7,0)</f>
        <v>R</v>
      </c>
      <c r="S2544" t="str">
        <f>IF(Table1[[#This Row],[Language]]="English","English","Other language")</f>
        <v>English</v>
      </c>
      <c r="T2544">
        <f>Table1[[#This Row],[Gross Revenue]]-Table1[[#This Row],[Budget]]</f>
        <v>-7713686</v>
      </c>
      <c r="U2544" s="1">
        <f>(Table1[[#This Row],[Gross Revenue]]/Table1[[#This Row],[Budget]])-1</f>
        <v>-0.45374623529411762</v>
      </c>
      <c r="V2544" t="str">
        <f t="shared" si="78"/>
        <v>&lt;90 minutes</v>
      </c>
      <c r="W2544">
        <f>Table1[[#This Row],[Profit]]/Table1[[#This Row],[Budget]]</f>
        <v>-0.45374623529411767</v>
      </c>
      <c r="X2544" s="22" t="str">
        <f>IF(L2544="","",
IF(L2544&lt;Predictability!$B$1,"Low",
IF(L2544&lt;=Predictability!$B$2,"Mid","High")))</f>
        <v>Mid</v>
      </c>
      <c r="Y2544" s="22">
        <f t="shared" si="79"/>
        <v>0</v>
      </c>
    </row>
    <row r="2545" spans="1:25" x14ac:dyDescent="0.2">
      <c r="A2545" t="s">
        <v>3431</v>
      </c>
      <c r="B2545" t="s">
        <v>329</v>
      </c>
      <c r="C2545" t="s">
        <v>330</v>
      </c>
      <c r="D2545">
        <v>25000</v>
      </c>
      <c r="E2545">
        <v>26176</v>
      </c>
      <c r="F2545">
        <v>776</v>
      </c>
      <c r="G2545">
        <v>0</v>
      </c>
      <c r="H2545">
        <v>4.5</v>
      </c>
      <c r="I2545">
        <v>74</v>
      </c>
      <c r="J2545">
        <v>129</v>
      </c>
      <c r="K2545">
        <v>186354</v>
      </c>
      <c r="L2545">
        <v>13500000</v>
      </c>
      <c r="M2545" s="2">
        <f>VLOOKUP(A2545,Sheet2!$A$1:G6269,2,0)</f>
        <v>42030</v>
      </c>
      <c r="N2545" t="str">
        <f>VLOOKUP(A2545,Sheet2!$A$1:G6269,3,0)</f>
        <v>Color</v>
      </c>
      <c r="O2545" t="str">
        <f>VLOOKUP(A2545,Sheet2!$A$1:G6269,4,0)</f>
        <v>Drama</v>
      </c>
      <c r="P2545" t="str">
        <f>VLOOKUP(A2545,Sheet2!$A$1:G6269,5,0)</f>
        <v>English</v>
      </c>
      <c r="Q2545" t="str">
        <f>VLOOKUP(A2545,Sheet2!$A$1:G6269,6,0)</f>
        <v>USA</v>
      </c>
      <c r="R2545" t="str">
        <f>VLOOKUP(A2545,Sheet2!$A$1:G6269,7,0)</f>
        <v>R</v>
      </c>
      <c r="S2545" t="str">
        <f>IF(Table1[[#This Row],[Language]]="English","English","Other language")</f>
        <v>English</v>
      </c>
      <c r="T2545">
        <f>Table1[[#This Row],[Gross Revenue]]-Table1[[#This Row],[Budget]]</f>
        <v>-13313646</v>
      </c>
      <c r="U2545" s="1">
        <f>(Table1[[#This Row],[Gross Revenue]]/Table1[[#This Row],[Budget]])-1</f>
        <v>-0.98619599999999996</v>
      </c>
      <c r="V2545" t="str">
        <f t="shared" si="78"/>
        <v>111-130 minutes</v>
      </c>
      <c r="W2545">
        <f>Table1[[#This Row],[Profit]]/Table1[[#This Row],[Budget]]</f>
        <v>-0.98619599999999996</v>
      </c>
      <c r="X2545" s="22" t="str">
        <f>IF(L2545="","",
IF(L2545&lt;Predictability!$B$1,"Low",
IF(L2545&lt;=Predictability!$B$2,"Mid","High")))</f>
        <v>Mid</v>
      </c>
      <c r="Y2545" s="22">
        <f t="shared" si="79"/>
        <v>0</v>
      </c>
    </row>
    <row r="2546" spans="1:25" x14ac:dyDescent="0.2">
      <c r="A2546" t="s">
        <v>5013</v>
      </c>
      <c r="B2546" t="s">
        <v>1079</v>
      </c>
      <c r="C2546" t="s">
        <v>1382</v>
      </c>
      <c r="D2546">
        <v>23000</v>
      </c>
      <c r="E2546">
        <v>43560</v>
      </c>
      <c r="F2546">
        <v>108</v>
      </c>
      <c r="G2546">
        <v>982</v>
      </c>
      <c r="H2546">
        <v>6.5</v>
      </c>
      <c r="I2546">
        <v>143</v>
      </c>
      <c r="J2546">
        <v>112</v>
      </c>
      <c r="K2546">
        <v>10911750</v>
      </c>
      <c r="L2546">
        <v>25000000</v>
      </c>
      <c r="M2546" s="2">
        <f>VLOOKUP(A2546,Sheet2!$A$1:G6270,2,0)</f>
        <v>39707</v>
      </c>
      <c r="N2546" t="str">
        <f>VLOOKUP(A2546,Sheet2!$A$1:G6270,3,0)</f>
        <v>Color</v>
      </c>
      <c r="O2546" t="str">
        <f>VLOOKUP(A2546,Sheet2!$A$1:G6270,4,0)</f>
        <v>Drama</v>
      </c>
      <c r="P2546" t="str">
        <f>VLOOKUP(A2546,Sheet2!$A$1:G6270,5,0)</f>
        <v>English</v>
      </c>
      <c r="Q2546" t="str">
        <f>VLOOKUP(A2546,Sheet2!$A$1:G6270,6,0)</f>
        <v>USA</v>
      </c>
      <c r="R2546" t="str">
        <f>VLOOKUP(A2546,Sheet2!$A$1:G6270,7,0)</f>
        <v>R</v>
      </c>
      <c r="S2546" t="str">
        <f>IF(Table1[[#This Row],[Language]]="English","English","Other language")</f>
        <v>English</v>
      </c>
      <c r="T2546">
        <f>Table1[[#This Row],[Gross Revenue]]-Table1[[#This Row],[Budget]]</f>
        <v>-14088250</v>
      </c>
      <c r="U2546" s="1">
        <f>(Table1[[#This Row],[Gross Revenue]]/Table1[[#This Row],[Budget]])-1</f>
        <v>-0.56352999999999998</v>
      </c>
      <c r="V2546" t="str">
        <f t="shared" si="78"/>
        <v>111-130 minutes</v>
      </c>
      <c r="W2546">
        <f>Table1[[#This Row],[Profit]]/Table1[[#This Row],[Budget]]</f>
        <v>-0.56352999999999998</v>
      </c>
      <c r="X2546" s="22" t="str">
        <f>IF(L2546="","",
IF(L2546&lt;Predictability!$B$1,"Low",
IF(L2546&lt;=Predictability!$B$2,"Mid","High")))</f>
        <v>Mid</v>
      </c>
      <c r="Y2546" s="22">
        <f t="shared" si="79"/>
        <v>0</v>
      </c>
    </row>
    <row r="2547" spans="1:25" x14ac:dyDescent="0.2">
      <c r="A2547" t="s">
        <v>6426</v>
      </c>
      <c r="B2547" t="s">
        <v>2922</v>
      </c>
      <c r="C2547" t="s">
        <v>2923</v>
      </c>
      <c r="D2547">
        <v>353</v>
      </c>
      <c r="E2547">
        <v>380</v>
      </c>
      <c r="F2547">
        <v>10</v>
      </c>
      <c r="G2547">
        <v>123</v>
      </c>
      <c r="H2547">
        <v>5.9</v>
      </c>
      <c r="I2547">
        <v>8</v>
      </c>
      <c r="J2547">
        <v>91</v>
      </c>
      <c r="K2547">
        <v>2712293</v>
      </c>
      <c r="L2547">
        <v>450000</v>
      </c>
      <c r="M2547" s="2">
        <f>VLOOKUP(A2547,Sheet2!$A$1:G6271,2,0)</f>
        <v>33352</v>
      </c>
      <c r="N2547" t="str">
        <f>VLOOKUP(A2547,Sheet2!$A$1:G6271,3,0)</f>
        <v>Color</v>
      </c>
      <c r="O2547" t="str">
        <f>VLOOKUP(A2547,Sheet2!$A$1:G6271,4,0)</f>
        <v>Crime</v>
      </c>
      <c r="P2547" t="str">
        <f>VLOOKUP(A2547,Sheet2!$A$1:G6271,5,0)</f>
        <v>English</v>
      </c>
      <c r="Q2547" t="str">
        <f>VLOOKUP(A2547,Sheet2!$A$1:G6271,6,0)</f>
        <v>USA</v>
      </c>
      <c r="R2547" t="str">
        <f>VLOOKUP(A2547,Sheet2!$A$1:G6271,7,0)</f>
        <v>R</v>
      </c>
      <c r="S2547" t="str">
        <f>IF(Table1[[#This Row],[Language]]="English","English","Other language")</f>
        <v>English</v>
      </c>
      <c r="T2547">
        <f>Table1[[#This Row],[Gross Revenue]]-Table1[[#This Row],[Budget]]</f>
        <v>2262293</v>
      </c>
      <c r="U2547" s="1">
        <f>(Table1[[#This Row],[Gross Revenue]]/Table1[[#This Row],[Budget]])-1</f>
        <v>5.0273177777777782</v>
      </c>
      <c r="V2547" t="str">
        <f t="shared" si="78"/>
        <v>90-110 minutes</v>
      </c>
      <c r="W2547">
        <f>Table1[[#This Row],[Profit]]/Table1[[#This Row],[Budget]]</f>
        <v>5.0273177777777782</v>
      </c>
      <c r="X2547" s="22" t="str">
        <f>IF(L2547="","",
IF(L2547&lt;Predictability!$B$1,"Low",
IF(L2547&lt;=Predictability!$B$2,"Mid","High")))</f>
        <v>Low</v>
      </c>
      <c r="Y2547" s="22">
        <f t="shared" si="79"/>
        <v>1</v>
      </c>
    </row>
    <row r="2548" spans="1:25" x14ac:dyDescent="0.2">
      <c r="A2548" t="s">
        <v>6813</v>
      </c>
      <c r="B2548" t="s">
        <v>3140</v>
      </c>
      <c r="C2548" t="s">
        <v>1174</v>
      </c>
      <c r="D2548">
        <v>559</v>
      </c>
      <c r="E2548">
        <v>2702</v>
      </c>
      <c r="F2548">
        <v>473</v>
      </c>
      <c r="G2548">
        <v>76000</v>
      </c>
      <c r="H2548">
        <v>7.9</v>
      </c>
      <c r="I2548">
        <v>349</v>
      </c>
      <c r="J2548">
        <v>167</v>
      </c>
      <c r="K2548">
        <v>161029270</v>
      </c>
      <c r="L2548">
        <v>28000000</v>
      </c>
      <c r="M2548" s="2">
        <f>VLOOKUP(A2548,Sheet2!$A$1:G6272,2,0)</f>
        <v>42071</v>
      </c>
      <c r="N2548" t="str">
        <f>VLOOKUP(A2548,Sheet2!$A$1:G6272,3,0)</f>
        <v>Color</v>
      </c>
      <c r="O2548" t="str">
        <f>VLOOKUP(A2548,Sheet2!$A$1:G6272,4,0)</f>
        <v>Biography</v>
      </c>
      <c r="P2548" t="str">
        <f>VLOOKUP(A2548,Sheet2!$A$1:G6272,5,0)</f>
        <v>English</v>
      </c>
      <c r="Q2548" t="str">
        <f>VLOOKUP(A2548,Sheet2!$A$1:G6272,6,0)</f>
        <v>USA</v>
      </c>
      <c r="R2548" t="str">
        <f>VLOOKUP(A2548,Sheet2!$A$1:G6272,7,0)</f>
        <v>R</v>
      </c>
      <c r="S2548" t="str">
        <f>IF(Table1[[#This Row],[Language]]="English","English","Other language")</f>
        <v>English</v>
      </c>
      <c r="T2548">
        <f>Table1[[#This Row],[Gross Revenue]]-Table1[[#This Row],[Budget]]</f>
        <v>133029270</v>
      </c>
      <c r="U2548" s="1">
        <f>(Table1[[#This Row],[Gross Revenue]]/Table1[[#This Row],[Budget]])-1</f>
        <v>4.751045357142857</v>
      </c>
      <c r="V2548" t="str">
        <f t="shared" si="78"/>
        <v>&gt;150 minutes</v>
      </c>
      <c r="W2548">
        <f>Table1[[#This Row],[Profit]]/Table1[[#This Row],[Budget]]</f>
        <v>4.751045357142857</v>
      </c>
      <c r="X2548" s="22" t="str">
        <f>IF(L2548="","",
IF(L2548&lt;Predictability!$B$1,"Low",
IF(L2548&lt;=Predictability!$B$2,"Mid","High")))</f>
        <v>Mid</v>
      </c>
      <c r="Y2548" s="22">
        <f t="shared" si="79"/>
        <v>1</v>
      </c>
    </row>
    <row r="2549" spans="1:25" x14ac:dyDescent="0.2">
      <c r="A2549" t="s">
        <v>3720</v>
      </c>
      <c r="B2549" t="s">
        <v>775</v>
      </c>
      <c r="C2549" t="s">
        <v>776</v>
      </c>
      <c r="D2549">
        <v>1000</v>
      </c>
      <c r="E2549">
        <v>4218</v>
      </c>
      <c r="F2549">
        <v>29</v>
      </c>
      <c r="G2549">
        <v>847</v>
      </c>
      <c r="H2549">
        <v>5.3</v>
      </c>
      <c r="I2549">
        <v>58</v>
      </c>
      <c r="J2549">
        <v>87</v>
      </c>
      <c r="K2549">
        <v>6563357</v>
      </c>
      <c r="L2549">
        <v>20000000</v>
      </c>
      <c r="M2549" s="2">
        <f>VLOOKUP(A2549,Sheet2!$A$1:G6273,2,0)</f>
        <v>39503</v>
      </c>
      <c r="N2549" t="str">
        <f>VLOOKUP(A2549,Sheet2!$A$1:G6273,3,0)</f>
        <v>Color</v>
      </c>
      <c r="O2549" t="str">
        <f>VLOOKUP(A2549,Sheet2!$A$1:G6273,4,0)</f>
        <v>Adventure</v>
      </c>
      <c r="P2549" t="str">
        <f>VLOOKUP(A2549,Sheet2!$A$1:G6273,5,0)</f>
        <v>English</v>
      </c>
      <c r="Q2549" t="str">
        <f>VLOOKUP(A2549,Sheet2!$A$1:G6273,6,0)</f>
        <v>USA</v>
      </c>
      <c r="R2549" t="str">
        <f>VLOOKUP(A2549,Sheet2!$A$1:G6273,7,0)</f>
        <v>R</v>
      </c>
      <c r="S2549" t="str">
        <f>IF(Table1[[#This Row],[Language]]="English","English","Other language")</f>
        <v>English</v>
      </c>
      <c r="T2549">
        <f>Table1[[#This Row],[Gross Revenue]]-Table1[[#This Row],[Budget]]</f>
        <v>-13436643</v>
      </c>
      <c r="U2549" s="1">
        <f>(Table1[[#This Row],[Gross Revenue]]/Table1[[#This Row],[Budget]])-1</f>
        <v>-0.67183214999999996</v>
      </c>
      <c r="V2549" t="str">
        <f t="shared" si="78"/>
        <v>&lt;90 minutes</v>
      </c>
      <c r="W2549">
        <f>Table1[[#This Row],[Profit]]/Table1[[#This Row],[Budget]]</f>
        <v>-0.67183214999999996</v>
      </c>
      <c r="X2549" s="22" t="str">
        <f>IF(L2549="","",
IF(L2549&lt;Predictability!$B$1,"Low",
IF(L2549&lt;=Predictability!$B$2,"Mid","High")))</f>
        <v>Mid</v>
      </c>
      <c r="Y2549" s="22">
        <f t="shared" si="79"/>
        <v>0</v>
      </c>
    </row>
    <row r="2550" spans="1:25" x14ac:dyDescent="0.2">
      <c r="A2550" t="s">
        <v>6524</v>
      </c>
      <c r="B2550" t="s">
        <v>589</v>
      </c>
      <c r="C2550" t="s">
        <v>2262</v>
      </c>
      <c r="D2550">
        <v>8000</v>
      </c>
      <c r="E2550">
        <v>8362</v>
      </c>
      <c r="F2550">
        <v>395</v>
      </c>
      <c r="G2550">
        <v>13000</v>
      </c>
      <c r="H2550">
        <v>7.6</v>
      </c>
      <c r="I2550">
        <v>253</v>
      </c>
      <c r="J2550">
        <v>113</v>
      </c>
      <c r="K2550">
        <v>40137776</v>
      </c>
      <c r="L2550">
        <v>38000000</v>
      </c>
      <c r="M2550" s="2">
        <f>VLOOKUP(A2550,Sheet2!$A$1:G6274,2,0)</f>
        <v>38901</v>
      </c>
      <c r="N2550" t="str">
        <f>VLOOKUP(A2550,Sheet2!$A$1:G6274,3,0)</f>
        <v>Color</v>
      </c>
      <c r="O2550" t="str">
        <f>VLOOKUP(A2550,Sheet2!$A$1:G6274,4,0)</f>
        <v>Comedy</v>
      </c>
      <c r="P2550" t="str">
        <f>VLOOKUP(A2550,Sheet2!$A$1:G6274,5,0)</f>
        <v>English</v>
      </c>
      <c r="Q2550" t="str">
        <f>VLOOKUP(A2550,Sheet2!$A$1:G6274,6,0)</f>
        <v>USA</v>
      </c>
      <c r="R2550" t="str">
        <f>VLOOKUP(A2550,Sheet2!$A$1:G6274,7,0)</f>
        <v>PG-13</v>
      </c>
      <c r="S2550" t="str">
        <f>IF(Table1[[#This Row],[Language]]="English","English","Other language")</f>
        <v>English</v>
      </c>
      <c r="T2550">
        <f>Table1[[#This Row],[Gross Revenue]]-Table1[[#This Row],[Budget]]</f>
        <v>2137776</v>
      </c>
      <c r="U2550" s="1">
        <f>(Table1[[#This Row],[Gross Revenue]]/Table1[[#This Row],[Budget]])-1</f>
        <v>5.625726315789481E-2</v>
      </c>
      <c r="V2550" t="str">
        <f t="shared" si="78"/>
        <v>111-130 minutes</v>
      </c>
      <c r="W2550">
        <f>Table1[[#This Row],[Profit]]/Table1[[#This Row],[Budget]]</f>
        <v>5.6257263157894734E-2</v>
      </c>
      <c r="X2550" s="22" t="str">
        <f>IF(L2550="","",
IF(L2550&lt;Predictability!$B$1,"Low",
IF(L2550&lt;=Predictability!$B$2,"Mid","High")))</f>
        <v>Mid</v>
      </c>
      <c r="Y2550" s="22">
        <f t="shared" si="79"/>
        <v>0</v>
      </c>
    </row>
    <row r="2551" spans="1:25" x14ac:dyDescent="0.2">
      <c r="A2551" t="s">
        <v>4125</v>
      </c>
      <c r="B2551" t="s">
        <v>1248</v>
      </c>
      <c r="C2551" t="s">
        <v>1249</v>
      </c>
      <c r="D2551">
        <v>10000</v>
      </c>
      <c r="E2551">
        <v>11431</v>
      </c>
      <c r="F2551">
        <v>37</v>
      </c>
      <c r="G2551">
        <v>7000</v>
      </c>
      <c r="H2551">
        <v>5.8</v>
      </c>
      <c r="I2551">
        <v>190</v>
      </c>
      <c r="J2551">
        <v>110</v>
      </c>
      <c r="K2551">
        <v>10324441</v>
      </c>
      <c r="L2551">
        <v>25000000</v>
      </c>
      <c r="M2551" s="2">
        <f>VLOOKUP(A2551,Sheet2!$A$1:G6275,2,0)</f>
        <v>40878</v>
      </c>
      <c r="N2551" t="str">
        <f>VLOOKUP(A2551,Sheet2!$A$1:G6275,3,0)</f>
        <v>Color</v>
      </c>
      <c r="O2551" t="str">
        <f>VLOOKUP(A2551,Sheet2!$A$1:G6275,4,0)</f>
        <v>Action</v>
      </c>
      <c r="P2551" t="str">
        <f>VLOOKUP(A2551,Sheet2!$A$1:G6275,5,0)</f>
        <v>English</v>
      </c>
      <c r="Q2551" t="str">
        <f>VLOOKUP(A2551,Sheet2!$A$1:G6275,6,0)</f>
        <v>USA</v>
      </c>
      <c r="R2551" t="str">
        <f>VLOOKUP(A2551,Sheet2!$A$1:G6275,7,0)</f>
        <v>R</v>
      </c>
      <c r="S2551" t="str">
        <f>IF(Table1[[#This Row],[Language]]="English","English","Other language")</f>
        <v>English</v>
      </c>
      <c r="T2551">
        <f>Table1[[#This Row],[Gross Revenue]]-Table1[[#This Row],[Budget]]</f>
        <v>-14675559</v>
      </c>
      <c r="U2551" s="1">
        <f>(Table1[[#This Row],[Gross Revenue]]/Table1[[#This Row],[Budget]])-1</f>
        <v>-0.58702235999999997</v>
      </c>
      <c r="V2551" t="str">
        <f t="shared" si="78"/>
        <v>90-110 minutes</v>
      </c>
      <c r="W2551">
        <f>Table1[[#This Row],[Profit]]/Table1[[#This Row],[Budget]]</f>
        <v>-0.58702235999999997</v>
      </c>
      <c r="X2551" s="22" t="str">
        <f>IF(L2551="","",
IF(L2551&lt;Predictability!$B$1,"Low",
IF(L2551&lt;=Predictability!$B$2,"Mid","High")))</f>
        <v>Mid</v>
      </c>
      <c r="Y2551" s="22">
        <f t="shared" si="79"/>
        <v>0</v>
      </c>
    </row>
    <row r="2552" spans="1:25" x14ac:dyDescent="0.2">
      <c r="A2552" t="s">
        <v>3339</v>
      </c>
      <c r="B2552" t="s">
        <v>162</v>
      </c>
      <c r="C2552" t="s">
        <v>163</v>
      </c>
      <c r="D2552">
        <v>2000</v>
      </c>
      <c r="E2552">
        <v>5443</v>
      </c>
      <c r="F2552">
        <v>133</v>
      </c>
      <c r="G2552">
        <v>0</v>
      </c>
      <c r="H2552">
        <v>3.8</v>
      </c>
      <c r="I2552">
        <v>63</v>
      </c>
      <c r="J2552">
        <v>102</v>
      </c>
      <c r="K2552">
        <v>33423521</v>
      </c>
      <c r="L2552">
        <v>35000000</v>
      </c>
      <c r="M2552" s="2">
        <f>VLOOKUP(A2552,Sheet2!$A$1:G6276,2,0)</f>
        <v>34359</v>
      </c>
      <c r="N2552" t="str">
        <f>VLOOKUP(A2552,Sheet2!$A$1:G6276,3,0)</f>
        <v>Color</v>
      </c>
      <c r="O2552" t="str">
        <f>VLOOKUP(A2552,Sheet2!$A$1:G6276,4,0)</f>
        <v>Action</v>
      </c>
      <c r="P2552" t="str">
        <f>VLOOKUP(A2552,Sheet2!$A$1:G6276,5,0)</f>
        <v>English</v>
      </c>
      <c r="Q2552" t="str">
        <f>VLOOKUP(A2552,Sheet2!$A$1:G6276,6,0)</f>
        <v>Japan</v>
      </c>
      <c r="R2552" t="str">
        <f>VLOOKUP(A2552,Sheet2!$A$1:G6276,7,0)</f>
        <v>PG-13</v>
      </c>
      <c r="S2552" t="str">
        <f>IF(Table1[[#This Row],[Language]]="English","English","Other language")</f>
        <v>English</v>
      </c>
      <c r="T2552">
        <f>Table1[[#This Row],[Gross Revenue]]-Table1[[#This Row],[Budget]]</f>
        <v>-1576479</v>
      </c>
      <c r="U2552" s="1">
        <f>(Table1[[#This Row],[Gross Revenue]]/Table1[[#This Row],[Budget]])-1</f>
        <v>-4.5042257142857145E-2</v>
      </c>
      <c r="V2552" t="str">
        <f t="shared" si="78"/>
        <v>90-110 minutes</v>
      </c>
      <c r="W2552">
        <f>Table1[[#This Row],[Profit]]/Table1[[#This Row],[Budget]]</f>
        <v>-4.5042257142857145E-2</v>
      </c>
      <c r="X2552" s="22" t="str">
        <f>IF(L2552="","",
IF(L2552&lt;Predictability!$B$1,"Low",
IF(L2552&lt;=Predictability!$B$2,"Mid","High")))</f>
        <v>Mid</v>
      </c>
      <c r="Y2552" s="22">
        <f t="shared" si="79"/>
        <v>0</v>
      </c>
    </row>
    <row r="2553" spans="1:25" x14ac:dyDescent="0.2">
      <c r="A2553" t="s">
        <v>3327</v>
      </c>
      <c r="B2553" t="s">
        <v>140</v>
      </c>
      <c r="C2553" t="s">
        <v>141</v>
      </c>
      <c r="D2553">
        <v>841</v>
      </c>
      <c r="E2553">
        <v>1385</v>
      </c>
      <c r="F2553">
        <v>43</v>
      </c>
      <c r="G2553">
        <v>0</v>
      </c>
      <c r="H2553">
        <v>3.7</v>
      </c>
      <c r="I2553">
        <v>103</v>
      </c>
      <c r="J2553">
        <v>96</v>
      </c>
      <c r="K2553">
        <v>8742261</v>
      </c>
      <c r="L2553">
        <v>18000000</v>
      </c>
      <c r="M2553" s="2">
        <f>VLOOKUP(A2553,Sheet2!$A$1:G6277,2,0)</f>
        <v>40172</v>
      </c>
      <c r="N2553" t="str">
        <f>VLOOKUP(A2553,Sheet2!$A$1:G6277,3,0)</f>
        <v>Color</v>
      </c>
      <c r="O2553" t="str">
        <f>VLOOKUP(A2553,Sheet2!$A$1:G6277,4,0)</f>
        <v>Action</v>
      </c>
      <c r="P2553" t="str">
        <f>VLOOKUP(A2553,Sheet2!$A$1:G6277,5,0)</f>
        <v>English</v>
      </c>
      <c r="Q2553" t="str">
        <f>VLOOKUP(A2553,Sheet2!$A$1:G6277,6,0)</f>
        <v>Canada</v>
      </c>
      <c r="R2553" t="str">
        <f>VLOOKUP(A2553,Sheet2!$A$1:G6277,7,0)</f>
        <v>PG-13</v>
      </c>
      <c r="S2553" t="str">
        <f>IF(Table1[[#This Row],[Language]]="English","English","Other language")</f>
        <v>English</v>
      </c>
      <c r="T2553">
        <f>Table1[[#This Row],[Gross Revenue]]-Table1[[#This Row],[Budget]]</f>
        <v>-9257739</v>
      </c>
      <c r="U2553" s="1">
        <f>(Table1[[#This Row],[Gross Revenue]]/Table1[[#This Row],[Budget]])-1</f>
        <v>-0.51431883333333328</v>
      </c>
      <c r="V2553" t="str">
        <f t="shared" si="78"/>
        <v>90-110 minutes</v>
      </c>
      <c r="W2553">
        <f>Table1[[#This Row],[Profit]]/Table1[[#This Row],[Budget]]</f>
        <v>-0.51431883333333328</v>
      </c>
      <c r="X2553" s="22" t="str">
        <f>IF(L2553="","",
IF(L2553&lt;Predictability!$B$1,"Low",
IF(L2553&lt;=Predictability!$B$2,"Mid","High")))</f>
        <v>Mid</v>
      </c>
      <c r="Y2553" s="22">
        <f t="shared" si="79"/>
        <v>0</v>
      </c>
    </row>
    <row r="2554" spans="1:25" x14ac:dyDescent="0.2">
      <c r="A2554" t="s">
        <v>5544</v>
      </c>
      <c r="B2554" t="s">
        <v>976</v>
      </c>
      <c r="C2554" t="s">
        <v>1146</v>
      </c>
      <c r="D2554">
        <v>18000</v>
      </c>
      <c r="E2554">
        <v>33878</v>
      </c>
      <c r="F2554">
        <v>453</v>
      </c>
      <c r="G2554">
        <v>0</v>
      </c>
      <c r="H2554">
        <v>6.8</v>
      </c>
      <c r="I2554">
        <v>190</v>
      </c>
      <c r="J2554">
        <v>109</v>
      </c>
      <c r="K2554">
        <v>26415649</v>
      </c>
      <c r="L2554">
        <v>20000000</v>
      </c>
      <c r="M2554" s="2">
        <f>VLOOKUP(A2554,Sheet2!$A$1:G6278,2,0)</f>
        <v>39681</v>
      </c>
      <c r="N2554" t="str">
        <f>VLOOKUP(A2554,Sheet2!$A$1:G6278,3,0)</f>
        <v>Color</v>
      </c>
      <c r="O2554" t="str">
        <f>VLOOKUP(A2554,Sheet2!$A$1:G6278,4,0)</f>
        <v>Action</v>
      </c>
      <c r="P2554" t="str">
        <f>VLOOKUP(A2554,Sheet2!$A$1:G6278,5,0)</f>
        <v>English</v>
      </c>
      <c r="Q2554" t="str">
        <f>VLOOKUP(A2554,Sheet2!$A$1:G6278,6,0)</f>
        <v>USA</v>
      </c>
      <c r="R2554" t="str">
        <f>VLOOKUP(A2554,Sheet2!$A$1:G6278,7,0)</f>
        <v>R</v>
      </c>
      <c r="S2554" t="str">
        <f>IF(Table1[[#This Row],[Language]]="English","English","Other language")</f>
        <v>English</v>
      </c>
      <c r="T2554">
        <f>Table1[[#This Row],[Gross Revenue]]-Table1[[#This Row],[Budget]]</f>
        <v>6415649</v>
      </c>
      <c r="U2554" s="1">
        <f>(Table1[[#This Row],[Gross Revenue]]/Table1[[#This Row],[Budget]])-1</f>
        <v>0.32078245000000005</v>
      </c>
      <c r="V2554" t="str">
        <f t="shared" si="78"/>
        <v>90-110 minutes</v>
      </c>
      <c r="W2554">
        <f>Table1[[#This Row],[Profit]]/Table1[[#This Row],[Budget]]</f>
        <v>0.32078245</v>
      </c>
      <c r="X2554" s="22" t="str">
        <f>IF(L2554="","",
IF(L2554&lt;Predictability!$B$1,"Low",
IF(L2554&lt;=Predictability!$B$2,"Mid","High")))</f>
        <v>Mid</v>
      </c>
      <c r="Y2554" s="22">
        <f t="shared" si="79"/>
        <v>0</v>
      </c>
    </row>
    <row r="2555" spans="1:25" x14ac:dyDescent="0.2">
      <c r="A2555" t="s">
        <v>5729</v>
      </c>
      <c r="B2555" t="s">
        <v>588</v>
      </c>
      <c r="C2555" t="s">
        <v>648</v>
      </c>
      <c r="D2555">
        <v>13000</v>
      </c>
      <c r="E2555">
        <v>27378</v>
      </c>
      <c r="F2555">
        <v>425</v>
      </c>
      <c r="G2555">
        <v>0</v>
      </c>
      <c r="H2555">
        <v>6.9</v>
      </c>
      <c r="I2555">
        <v>52</v>
      </c>
      <c r="J2555">
        <v>117</v>
      </c>
      <c r="K2555">
        <v>85300000</v>
      </c>
      <c r="L2555">
        <v>10000000</v>
      </c>
      <c r="M2555" s="2">
        <f>VLOOKUP(A2555,Sheet2!$A$1:G6279,2,0)</f>
        <v>29899</v>
      </c>
      <c r="N2555" t="str">
        <f>VLOOKUP(A2555,Sheet2!$A$1:G6279,3,0)</f>
        <v>Color</v>
      </c>
      <c r="O2555" t="str">
        <f>VLOOKUP(A2555,Sheet2!$A$1:G6279,4,0)</f>
        <v>Action</v>
      </c>
      <c r="P2555" t="str">
        <f>VLOOKUP(A2555,Sheet2!$A$1:G6279,5,0)</f>
        <v>English</v>
      </c>
      <c r="Q2555" t="str">
        <f>VLOOKUP(A2555,Sheet2!$A$1:G6279,6,0)</f>
        <v>USA</v>
      </c>
      <c r="R2555" t="str">
        <f>VLOOKUP(A2555,Sheet2!$A$1:G6279,7,0)</f>
        <v>R</v>
      </c>
      <c r="S2555" t="str">
        <f>IF(Table1[[#This Row],[Language]]="English","English","Other language")</f>
        <v>English</v>
      </c>
      <c r="T2555">
        <f>Table1[[#This Row],[Gross Revenue]]-Table1[[#This Row],[Budget]]</f>
        <v>75300000</v>
      </c>
      <c r="U2555" s="1">
        <f>(Table1[[#This Row],[Gross Revenue]]/Table1[[#This Row],[Budget]])-1</f>
        <v>7.5299999999999994</v>
      </c>
      <c r="V2555" t="str">
        <f t="shared" si="78"/>
        <v>111-130 minutes</v>
      </c>
      <c r="W2555">
        <f>Table1[[#This Row],[Profit]]/Table1[[#This Row],[Budget]]</f>
        <v>7.53</v>
      </c>
      <c r="X2555" s="22" t="str">
        <f>IF(L2555="","",
IF(L2555&lt;Predictability!$B$1,"Low",
IF(L2555&lt;=Predictability!$B$2,"Mid","High")))</f>
        <v>Mid</v>
      </c>
      <c r="Y2555" s="22">
        <f t="shared" si="79"/>
        <v>1</v>
      </c>
    </row>
    <row r="2556" spans="1:25" x14ac:dyDescent="0.2">
      <c r="A2556" t="s">
        <v>3399</v>
      </c>
      <c r="B2556" t="s">
        <v>272</v>
      </c>
      <c r="C2556" t="s">
        <v>273</v>
      </c>
      <c r="D2556">
        <v>2000</v>
      </c>
      <c r="E2556">
        <v>3016</v>
      </c>
      <c r="F2556">
        <v>31</v>
      </c>
      <c r="G2556">
        <v>877</v>
      </c>
      <c r="H2556">
        <v>4.3</v>
      </c>
      <c r="I2556">
        <v>51</v>
      </c>
      <c r="J2556">
        <v>117</v>
      </c>
      <c r="K2556">
        <v>32800000</v>
      </c>
      <c r="L2556">
        <v>40000000</v>
      </c>
      <c r="M2556" s="2">
        <f>VLOOKUP(A2556,Sheet2!$A$1:G6280,2,0)</f>
        <v>35192</v>
      </c>
      <c r="N2556" t="str">
        <f>VLOOKUP(A2556,Sheet2!$A$1:G6280,3,0)</f>
        <v>Color</v>
      </c>
      <c r="O2556" t="str">
        <f>VLOOKUP(A2556,Sheet2!$A$1:G6280,4,0)</f>
        <v>Comedy</v>
      </c>
      <c r="P2556" t="str">
        <f>VLOOKUP(A2556,Sheet2!$A$1:G6280,5,0)</f>
        <v>English</v>
      </c>
      <c r="Q2556" t="str">
        <f>VLOOKUP(A2556,Sheet2!$A$1:G6280,6,0)</f>
        <v>USA</v>
      </c>
      <c r="R2556" t="str">
        <f>VLOOKUP(A2556,Sheet2!$A$1:G6280,7,0)</f>
        <v>R</v>
      </c>
      <c r="S2556" t="str">
        <f>IF(Table1[[#This Row],[Language]]="English","English","Other language")</f>
        <v>English</v>
      </c>
      <c r="T2556">
        <f>Table1[[#This Row],[Gross Revenue]]-Table1[[#This Row],[Budget]]</f>
        <v>-7200000</v>
      </c>
      <c r="U2556" s="1">
        <f>(Table1[[#This Row],[Gross Revenue]]/Table1[[#This Row],[Budget]])-1</f>
        <v>-0.18000000000000005</v>
      </c>
      <c r="V2556" t="str">
        <f t="shared" si="78"/>
        <v>111-130 minutes</v>
      </c>
      <c r="W2556">
        <f>Table1[[#This Row],[Profit]]/Table1[[#This Row],[Budget]]</f>
        <v>-0.18</v>
      </c>
      <c r="X2556" s="22" t="str">
        <f>IF(L2556="","",
IF(L2556&lt;Predictability!$B$1,"Low",
IF(L2556&lt;=Predictability!$B$2,"Mid","High")))</f>
        <v>Mid</v>
      </c>
      <c r="Y2556" s="22">
        <f t="shared" si="79"/>
        <v>0</v>
      </c>
    </row>
    <row r="2557" spans="1:25" x14ac:dyDescent="0.2">
      <c r="A2557" t="s">
        <v>4256</v>
      </c>
      <c r="B2557" t="s">
        <v>275</v>
      </c>
      <c r="C2557" t="s">
        <v>525</v>
      </c>
      <c r="D2557">
        <v>979</v>
      </c>
      <c r="E2557">
        <v>3382</v>
      </c>
      <c r="F2557">
        <v>50</v>
      </c>
      <c r="G2557">
        <v>0</v>
      </c>
      <c r="H2557">
        <v>5.9</v>
      </c>
      <c r="I2557">
        <v>101</v>
      </c>
      <c r="J2557">
        <v>84</v>
      </c>
      <c r="K2557">
        <v>140015224</v>
      </c>
      <c r="L2557">
        <v>133000000</v>
      </c>
      <c r="M2557" s="2">
        <f>VLOOKUP(A2557,Sheet2!$A$1:G6281,2,0)</f>
        <v>36512</v>
      </c>
      <c r="N2557" t="str">
        <f>VLOOKUP(A2557,Sheet2!$A$1:G6281,3,0)</f>
        <v>Color</v>
      </c>
      <c r="O2557" t="str">
        <f>VLOOKUP(A2557,Sheet2!$A$1:G6281,4,0)</f>
        <v>Adventure</v>
      </c>
      <c r="P2557" t="str">
        <f>VLOOKUP(A2557,Sheet2!$A$1:G6281,5,0)</f>
        <v>English</v>
      </c>
      <c r="Q2557" t="str">
        <f>VLOOKUP(A2557,Sheet2!$A$1:G6281,6,0)</f>
        <v>Germany</v>
      </c>
      <c r="R2557" t="str">
        <f>VLOOKUP(A2557,Sheet2!$A$1:G6281,7,0)</f>
        <v>PG</v>
      </c>
      <c r="S2557" t="str">
        <f>IF(Table1[[#This Row],[Language]]="English","English","Other language")</f>
        <v>English</v>
      </c>
      <c r="T2557">
        <f>Table1[[#This Row],[Gross Revenue]]-Table1[[#This Row],[Budget]]</f>
        <v>7015224</v>
      </c>
      <c r="U2557" s="1">
        <f>(Table1[[#This Row],[Gross Revenue]]/Table1[[#This Row],[Budget]])-1</f>
        <v>5.2746045112781914E-2</v>
      </c>
      <c r="V2557" t="str">
        <f t="shared" si="78"/>
        <v>&lt;90 minutes</v>
      </c>
      <c r="W2557">
        <f>Table1[[#This Row],[Profit]]/Table1[[#This Row],[Budget]]</f>
        <v>5.2746045112781956E-2</v>
      </c>
      <c r="X2557" s="22" t="str">
        <f>IF(L2557="","",
IF(L2557&lt;Predictability!$B$1,"Low",
IF(L2557&lt;=Predictability!$B$2,"Mid","High")))</f>
        <v>High</v>
      </c>
      <c r="Y2557" s="22">
        <f t="shared" si="79"/>
        <v>0</v>
      </c>
    </row>
    <row r="2558" spans="1:25" x14ac:dyDescent="0.2">
      <c r="A2558" t="s">
        <v>3795</v>
      </c>
      <c r="B2558" t="s">
        <v>872</v>
      </c>
      <c r="C2558" t="s">
        <v>525</v>
      </c>
      <c r="D2558">
        <v>886</v>
      </c>
      <c r="E2558">
        <v>2682</v>
      </c>
      <c r="F2558">
        <v>50</v>
      </c>
      <c r="G2558">
        <v>459</v>
      </c>
      <c r="H2558">
        <v>5.4</v>
      </c>
      <c r="I2558">
        <v>71</v>
      </c>
      <c r="J2558">
        <v>77</v>
      </c>
      <c r="K2558">
        <v>64736114</v>
      </c>
      <c r="L2558">
        <v>120000000</v>
      </c>
      <c r="M2558" s="2">
        <f>VLOOKUP(A2558,Sheet2!$A$1:G6282,2,0)</f>
        <v>37264</v>
      </c>
      <c r="N2558" t="str">
        <f>VLOOKUP(A2558,Sheet2!$A$1:G6282,3,0)</f>
        <v>Color</v>
      </c>
      <c r="O2558" t="str">
        <f>VLOOKUP(A2558,Sheet2!$A$1:G6282,4,0)</f>
        <v>Adventure</v>
      </c>
      <c r="P2558" t="str">
        <f>VLOOKUP(A2558,Sheet2!$A$1:G6282,5,0)</f>
        <v>English</v>
      </c>
      <c r="Q2558" t="str">
        <f>VLOOKUP(A2558,Sheet2!$A$1:G6282,6,0)</f>
        <v>USA</v>
      </c>
      <c r="R2558" t="str">
        <f>VLOOKUP(A2558,Sheet2!$A$1:G6282,7,0)</f>
        <v>PG</v>
      </c>
      <c r="S2558" t="str">
        <f>IF(Table1[[#This Row],[Language]]="English","English","Other language")</f>
        <v>English</v>
      </c>
      <c r="T2558">
        <f>Table1[[#This Row],[Gross Revenue]]-Table1[[#This Row],[Budget]]</f>
        <v>-55263886</v>
      </c>
      <c r="U2558" s="1">
        <f>(Table1[[#This Row],[Gross Revenue]]/Table1[[#This Row],[Budget]])-1</f>
        <v>-0.46053238333333335</v>
      </c>
      <c r="V2558" t="str">
        <f t="shared" si="78"/>
        <v>&lt;90 minutes</v>
      </c>
      <c r="W2558">
        <f>Table1[[#This Row],[Profit]]/Table1[[#This Row],[Budget]]</f>
        <v>-0.46053238333333335</v>
      </c>
      <c r="X2558" s="22" t="str">
        <f>IF(L2558="","",
IF(L2558&lt;Predictability!$B$1,"Low",
IF(L2558&lt;=Predictability!$B$2,"Mid","High")))</f>
        <v>High</v>
      </c>
      <c r="Y2558" s="22">
        <f t="shared" si="79"/>
        <v>0</v>
      </c>
    </row>
    <row r="2559" spans="1:25" x14ac:dyDescent="0.2">
      <c r="A2559" t="s">
        <v>4131</v>
      </c>
      <c r="B2559" t="s">
        <v>1241</v>
      </c>
      <c r="C2559" t="s">
        <v>1193</v>
      </c>
      <c r="D2559">
        <v>13000</v>
      </c>
      <c r="E2559">
        <v>14036</v>
      </c>
      <c r="F2559">
        <v>101</v>
      </c>
      <c r="G2559">
        <v>0</v>
      </c>
      <c r="H2559">
        <v>5.8</v>
      </c>
      <c r="I2559">
        <v>123</v>
      </c>
      <c r="J2559">
        <v>118</v>
      </c>
      <c r="K2559">
        <v>33828318</v>
      </c>
      <c r="L2559">
        <v>55000000</v>
      </c>
      <c r="M2559" s="2">
        <f>VLOOKUP(A2559,Sheet2!$A$1:G6283,2,0)</f>
        <v>37877</v>
      </c>
      <c r="N2559" t="str">
        <f>VLOOKUP(A2559,Sheet2!$A$1:G6283,3,0)</f>
        <v>Color</v>
      </c>
      <c r="O2559" t="str">
        <f>VLOOKUP(A2559,Sheet2!$A$1:G6283,4,0)</f>
        <v>Comedy</v>
      </c>
      <c r="P2559" t="str">
        <f>VLOOKUP(A2559,Sheet2!$A$1:G6283,5,0)</f>
        <v>English</v>
      </c>
      <c r="Q2559" t="str">
        <f>VLOOKUP(A2559,Sheet2!$A$1:G6283,6,0)</f>
        <v>USA</v>
      </c>
      <c r="R2559" t="str">
        <f>VLOOKUP(A2559,Sheet2!$A$1:G6283,7,0)</f>
        <v>PG-13</v>
      </c>
      <c r="S2559" t="str">
        <f>IF(Table1[[#This Row],[Language]]="English","English","Other language")</f>
        <v>English</v>
      </c>
      <c r="T2559">
        <f>Table1[[#This Row],[Gross Revenue]]-Table1[[#This Row],[Budget]]</f>
        <v>-21171682</v>
      </c>
      <c r="U2559" s="1">
        <f>(Table1[[#This Row],[Gross Revenue]]/Table1[[#This Row],[Budget]])-1</f>
        <v>-0.3849396727272727</v>
      </c>
      <c r="V2559" t="str">
        <f t="shared" si="78"/>
        <v>111-130 minutes</v>
      </c>
      <c r="W2559">
        <f>Table1[[#This Row],[Profit]]/Table1[[#This Row],[Budget]]</f>
        <v>-0.38493967272727275</v>
      </c>
      <c r="X2559" s="22" t="str">
        <f>IF(L2559="","",
IF(L2559&lt;Predictability!$B$1,"Low",
IF(L2559&lt;=Predictability!$B$2,"Mid","High")))</f>
        <v>High</v>
      </c>
      <c r="Y2559" s="22">
        <f t="shared" si="79"/>
        <v>0</v>
      </c>
    </row>
    <row r="2560" spans="1:25" x14ac:dyDescent="0.2">
      <c r="A2560" t="s">
        <v>4448</v>
      </c>
      <c r="B2560" t="s">
        <v>556</v>
      </c>
      <c r="C2560" t="s">
        <v>1557</v>
      </c>
      <c r="D2560">
        <v>4000</v>
      </c>
      <c r="E2560">
        <v>7067</v>
      </c>
      <c r="F2560">
        <v>0</v>
      </c>
      <c r="G2560">
        <v>42000</v>
      </c>
      <c r="H2560">
        <v>6.1</v>
      </c>
      <c r="I2560">
        <v>435</v>
      </c>
      <c r="J2560">
        <v>128</v>
      </c>
      <c r="K2560">
        <v>36381716</v>
      </c>
      <c r="L2560">
        <v>82000000</v>
      </c>
      <c r="M2560" s="2">
        <f>VLOOKUP(A2560,Sheet2!$A$1:G6284,2,0)</f>
        <v>40616</v>
      </c>
      <c r="N2560" t="str">
        <f>VLOOKUP(A2560,Sheet2!$A$1:G6284,3,0)</f>
        <v>Color</v>
      </c>
      <c r="O2560" t="str">
        <f>VLOOKUP(A2560,Sheet2!$A$1:G6284,4,0)</f>
        <v>Action</v>
      </c>
      <c r="P2560" t="str">
        <f>VLOOKUP(A2560,Sheet2!$A$1:G6284,5,0)</f>
        <v>English</v>
      </c>
      <c r="Q2560" t="str">
        <f>VLOOKUP(A2560,Sheet2!$A$1:G6284,6,0)</f>
        <v>USA</v>
      </c>
      <c r="R2560" t="str">
        <f>VLOOKUP(A2560,Sheet2!$A$1:G6284,7,0)</f>
        <v>PG-13</v>
      </c>
      <c r="S2560" t="str">
        <f>IF(Table1[[#This Row],[Language]]="English","English","Other language")</f>
        <v>English</v>
      </c>
      <c r="T2560">
        <f>Table1[[#This Row],[Gross Revenue]]-Table1[[#This Row],[Budget]]</f>
        <v>-45618284</v>
      </c>
      <c r="U2560" s="1">
        <f>(Table1[[#This Row],[Gross Revenue]]/Table1[[#This Row],[Budget]])-1</f>
        <v>-0.55632053658536584</v>
      </c>
      <c r="V2560" t="str">
        <f t="shared" si="78"/>
        <v>111-130 minutes</v>
      </c>
      <c r="W2560">
        <f>Table1[[#This Row],[Profit]]/Table1[[#This Row],[Budget]]</f>
        <v>-0.55632053658536584</v>
      </c>
      <c r="X2560" s="22" t="str">
        <f>IF(L2560="","",
IF(L2560&lt;Predictability!$B$1,"Low",
IF(L2560&lt;=Predictability!$B$2,"Mid","High")))</f>
        <v>High</v>
      </c>
      <c r="Y2560" s="22">
        <f t="shared" si="79"/>
        <v>0</v>
      </c>
    </row>
    <row r="2561" spans="1:25" x14ac:dyDescent="0.2">
      <c r="A2561" t="s">
        <v>4276</v>
      </c>
      <c r="B2561" t="s">
        <v>1393</v>
      </c>
      <c r="C2561" t="s">
        <v>1394</v>
      </c>
      <c r="D2561">
        <v>556</v>
      </c>
      <c r="E2561">
        <v>2149</v>
      </c>
      <c r="F2561">
        <v>5</v>
      </c>
      <c r="G2561">
        <v>331</v>
      </c>
      <c r="H2561">
        <v>5.9</v>
      </c>
      <c r="I2561">
        <v>14</v>
      </c>
      <c r="J2561">
        <v>123</v>
      </c>
      <c r="K2561">
        <v>18272447</v>
      </c>
      <c r="L2561">
        <v>10000000</v>
      </c>
      <c r="M2561" s="2">
        <f>VLOOKUP(A2561,Sheet2!$A$1:G6285,2,0)</f>
        <v>34086</v>
      </c>
      <c r="N2561" t="str">
        <f>VLOOKUP(A2561,Sheet2!$A$1:G6285,3,0)</f>
        <v>Black and White</v>
      </c>
      <c r="O2561" t="str">
        <f>VLOOKUP(A2561,Sheet2!$A$1:G6285,4,0)</f>
        <v>Drama</v>
      </c>
      <c r="P2561" t="str">
        <f>VLOOKUP(A2561,Sheet2!$A$1:G6285,5,0)</f>
        <v>English</v>
      </c>
      <c r="Q2561" t="str">
        <f>VLOOKUP(A2561,Sheet2!$A$1:G6285,6,0)</f>
        <v>USA</v>
      </c>
      <c r="R2561" t="str">
        <f>VLOOKUP(A2561,Sheet2!$A$1:G6285,7,0)</f>
        <v>R</v>
      </c>
      <c r="S2561" t="str">
        <f>IF(Table1[[#This Row],[Language]]="English","English","Other language")</f>
        <v>English</v>
      </c>
      <c r="T2561">
        <f>Table1[[#This Row],[Gross Revenue]]-Table1[[#This Row],[Budget]]</f>
        <v>8272447</v>
      </c>
      <c r="U2561" s="1">
        <f>(Table1[[#This Row],[Gross Revenue]]/Table1[[#This Row],[Budget]])-1</f>
        <v>0.82724470000000005</v>
      </c>
      <c r="V2561" t="str">
        <f t="shared" si="78"/>
        <v>111-130 minutes</v>
      </c>
      <c r="W2561">
        <f>Table1[[#This Row],[Profit]]/Table1[[#This Row],[Budget]]</f>
        <v>0.82724470000000005</v>
      </c>
      <c r="X2561" s="22" t="str">
        <f>IF(L2561="","",
IF(L2561&lt;Predictability!$B$1,"Low",
IF(L2561&lt;=Predictability!$B$2,"Mid","High")))</f>
        <v>Mid</v>
      </c>
      <c r="Y2561" s="22">
        <f t="shared" si="79"/>
        <v>1</v>
      </c>
    </row>
    <row r="2562" spans="1:25" x14ac:dyDescent="0.2">
      <c r="A2562" t="s">
        <v>4468</v>
      </c>
      <c r="B2562" t="s">
        <v>1572</v>
      </c>
      <c r="C2562" t="s">
        <v>1573</v>
      </c>
      <c r="D2562">
        <v>793</v>
      </c>
      <c r="E2562">
        <v>1987</v>
      </c>
      <c r="F2562">
        <v>99</v>
      </c>
      <c r="G2562">
        <v>93</v>
      </c>
      <c r="H2562">
        <v>6.1</v>
      </c>
      <c r="I2562">
        <v>29</v>
      </c>
      <c r="J2562">
        <v>92</v>
      </c>
      <c r="K2562">
        <v>177840</v>
      </c>
      <c r="L2562">
        <v>250000</v>
      </c>
      <c r="M2562" s="2">
        <f>VLOOKUP(A2562,Sheet2!$A$1:G6286,2,0)</f>
        <v>36519</v>
      </c>
      <c r="N2562" t="str">
        <f>VLOOKUP(A2562,Sheet2!$A$1:G6286,3,0)</f>
        <v>Color</v>
      </c>
      <c r="O2562" t="str">
        <f>VLOOKUP(A2562,Sheet2!$A$1:G6286,4,0)</f>
        <v>Comedy</v>
      </c>
      <c r="P2562" t="str">
        <f>VLOOKUP(A2562,Sheet2!$A$1:G6286,5,0)</f>
        <v>English</v>
      </c>
      <c r="Q2562" t="str">
        <f>VLOOKUP(A2562,Sheet2!$A$1:G6286,6,0)</f>
        <v>UK</v>
      </c>
      <c r="R2562" t="str">
        <f>VLOOKUP(A2562,Sheet2!$A$1:G6286,7,0)</f>
        <v>R</v>
      </c>
      <c r="S2562" t="str">
        <f>IF(Table1[[#This Row],[Language]]="English","English","Other language")</f>
        <v>English</v>
      </c>
      <c r="T2562">
        <f>Table1[[#This Row],[Gross Revenue]]-Table1[[#This Row],[Budget]]</f>
        <v>-72160</v>
      </c>
      <c r="U2562" s="1">
        <f>(Table1[[#This Row],[Gross Revenue]]/Table1[[#This Row],[Budget]])-1</f>
        <v>-0.28864000000000001</v>
      </c>
      <c r="V2562" t="str">
        <f t="shared" ref="V2562:V2625" si="80">IF(J2562="","",IF(J2562&lt;90,"&lt;90 minutes",IF(J2562&lt;=110,"90-110 minutes",IF(J2562&lt;=130,"111-130 minutes",IF(J2562&lt;=150,"131-150 minutes","&gt;150 minutes")))))</f>
        <v>90-110 minutes</v>
      </c>
      <c r="W2562">
        <f>Table1[[#This Row],[Profit]]/Table1[[#This Row],[Budget]]</f>
        <v>-0.28864000000000001</v>
      </c>
      <c r="X2562" s="22" t="str">
        <f>IF(L2562="","",
IF(L2562&lt;Predictability!$B$1,"Low",
IF(L2562&lt;=Predictability!$B$2,"Mid","High")))</f>
        <v>Low</v>
      </c>
      <c r="Y2562" s="22">
        <f t="shared" ref="Y2562:Y2625" si="81">IF(W2562&gt;=0.5,1,0)</f>
        <v>0</v>
      </c>
    </row>
    <row r="2563" spans="1:25" x14ac:dyDescent="0.2">
      <c r="A2563" t="s">
        <v>3549</v>
      </c>
      <c r="B2563" t="s">
        <v>502</v>
      </c>
      <c r="C2563" t="s">
        <v>519</v>
      </c>
      <c r="D2563">
        <v>973</v>
      </c>
      <c r="E2563">
        <v>3344</v>
      </c>
      <c r="F2563">
        <v>19</v>
      </c>
      <c r="G2563">
        <v>476</v>
      </c>
      <c r="H2563">
        <v>4.9000000000000004</v>
      </c>
      <c r="I2563">
        <v>50</v>
      </c>
      <c r="J2563">
        <v>108</v>
      </c>
      <c r="K2563">
        <v>19693891</v>
      </c>
      <c r="L2563">
        <v>34000000</v>
      </c>
      <c r="M2563" s="2">
        <f>VLOOKUP(A2563,Sheet2!$A$1:G6287,2,0)</f>
        <v>36912</v>
      </c>
      <c r="N2563" t="str">
        <f>VLOOKUP(A2563,Sheet2!$A$1:G6287,3,0)</f>
        <v>Color</v>
      </c>
      <c r="O2563" t="str">
        <f>VLOOKUP(A2563,Sheet2!$A$1:G6287,4,0)</f>
        <v>Comedy</v>
      </c>
      <c r="P2563" t="str">
        <f>VLOOKUP(A2563,Sheet2!$A$1:G6287,5,0)</f>
        <v>English</v>
      </c>
      <c r="Q2563" t="str">
        <f>VLOOKUP(A2563,Sheet2!$A$1:G6287,6,0)</f>
        <v>USA</v>
      </c>
      <c r="R2563" t="str">
        <f>VLOOKUP(A2563,Sheet2!$A$1:G6287,7,0)</f>
        <v>PG-13</v>
      </c>
      <c r="S2563" t="str">
        <f>IF(Table1[[#This Row],[Language]]="English","English","Other language")</f>
        <v>English</v>
      </c>
      <c r="T2563">
        <f>Table1[[#This Row],[Gross Revenue]]-Table1[[#This Row],[Budget]]</f>
        <v>-14306109</v>
      </c>
      <c r="U2563" s="1">
        <f>(Table1[[#This Row],[Gross Revenue]]/Table1[[#This Row],[Budget]])-1</f>
        <v>-0.42076791176470585</v>
      </c>
      <c r="V2563" t="str">
        <f t="shared" si="80"/>
        <v>90-110 minutes</v>
      </c>
      <c r="W2563">
        <f>Table1[[#This Row],[Profit]]/Table1[[#This Row],[Budget]]</f>
        <v>-0.4207679117647059</v>
      </c>
      <c r="X2563" s="22" t="str">
        <f>IF(L2563="","",
IF(L2563&lt;Predictability!$B$1,"Low",
IF(L2563&lt;=Predictability!$B$2,"Mid","High")))</f>
        <v>Mid</v>
      </c>
      <c r="Y2563" s="22">
        <f t="shared" si="81"/>
        <v>0</v>
      </c>
    </row>
    <row r="2564" spans="1:25" x14ac:dyDescent="0.2">
      <c r="A2564" t="s">
        <v>5836</v>
      </c>
      <c r="B2564" t="s">
        <v>1338</v>
      </c>
      <c r="C2564" t="s">
        <v>562</v>
      </c>
      <c r="D2564">
        <v>978</v>
      </c>
      <c r="E2564">
        <v>5386</v>
      </c>
      <c r="F2564">
        <v>0</v>
      </c>
      <c r="G2564">
        <v>0</v>
      </c>
      <c r="H2564">
        <v>6.6</v>
      </c>
      <c r="I2564">
        <v>85</v>
      </c>
      <c r="J2564">
        <v>142</v>
      </c>
      <c r="K2564">
        <v>19283782</v>
      </c>
      <c r="L2564">
        <v>22000000</v>
      </c>
      <c r="M2564" s="2">
        <f>VLOOKUP(A2564,Sheet2!$A$1:G6288,2,0)</f>
        <v>36273</v>
      </c>
      <c r="N2564" t="str">
        <f>VLOOKUP(A2564,Sheet2!$A$1:G6288,3,0)</f>
        <v>Color</v>
      </c>
      <c r="O2564" t="str">
        <f>VLOOKUP(A2564,Sheet2!$A$1:G6288,4,0)</f>
        <v>Crime</v>
      </c>
      <c r="P2564" t="str">
        <f>VLOOKUP(A2564,Sheet2!$A$1:G6288,5,0)</f>
        <v>English</v>
      </c>
      <c r="Q2564" t="str">
        <f>VLOOKUP(A2564,Sheet2!$A$1:G6288,6,0)</f>
        <v>USA</v>
      </c>
      <c r="R2564" t="str">
        <f>VLOOKUP(A2564,Sheet2!$A$1:G6288,7,0)</f>
        <v>R</v>
      </c>
      <c r="S2564" t="str">
        <f>IF(Table1[[#This Row],[Language]]="English","English","Other language")</f>
        <v>English</v>
      </c>
      <c r="T2564">
        <f>Table1[[#This Row],[Gross Revenue]]-Table1[[#This Row],[Budget]]</f>
        <v>-2716218</v>
      </c>
      <c r="U2564" s="1">
        <f>(Table1[[#This Row],[Gross Revenue]]/Table1[[#This Row],[Budget]])-1</f>
        <v>-0.12346445454545452</v>
      </c>
      <c r="V2564" t="str">
        <f t="shared" si="80"/>
        <v>131-150 minutes</v>
      </c>
      <c r="W2564">
        <f>Table1[[#This Row],[Profit]]/Table1[[#This Row],[Budget]]</f>
        <v>-0.12346445454545454</v>
      </c>
      <c r="X2564" s="22" t="str">
        <f>IF(L2564="","",
IF(L2564&lt;Predictability!$B$1,"Low",
IF(L2564&lt;=Predictability!$B$2,"Mid","High")))</f>
        <v>Mid</v>
      </c>
      <c r="Y2564" s="22">
        <f t="shared" si="81"/>
        <v>0</v>
      </c>
    </row>
    <row r="2565" spans="1:25" x14ac:dyDescent="0.2">
      <c r="A2565" t="s">
        <v>6307</v>
      </c>
      <c r="B2565" t="s">
        <v>2857</v>
      </c>
      <c r="C2565" t="s">
        <v>2858</v>
      </c>
      <c r="D2565">
        <v>289</v>
      </c>
      <c r="E2565">
        <v>362</v>
      </c>
      <c r="F2565">
        <v>7</v>
      </c>
      <c r="G2565">
        <v>442</v>
      </c>
      <c r="H2565">
        <v>7.4</v>
      </c>
      <c r="I2565">
        <v>40</v>
      </c>
      <c r="J2565">
        <v>98</v>
      </c>
      <c r="K2565">
        <v>95016</v>
      </c>
      <c r="L2565">
        <v>2700000</v>
      </c>
      <c r="M2565" s="2">
        <f>VLOOKUP(A2565,Sheet2!$A$1:G6289,2,0)</f>
        <v>38186</v>
      </c>
      <c r="N2565" t="str">
        <f>VLOOKUP(A2565,Sheet2!$A$1:G6289,3,0)</f>
        <v>Color</v>
      </c>
      <c r="O2565" t="str">
        <f>VLOOKUP(A2565,Sheet2!$A$1:G6289,4,0)</f>
        <v>Comedy</v>
      </c>
      <c r="P2565" t="str">
        <f>VLOOKUP(A2565,Sheet2!$A$1:G6289,5,0)</f>
        <v>German</v>
      </c>
      <c r="Q2565" t="str">
        <f>VLOOKUP(A2565,Sheet2!$A$1:G6289,6,0)</f>
        <v>Germany</v>
      </c>
      <c r="R2565" t="str">
        <f>VLOOKUP(A2565,Sheet2!$A$1:G6289,7,0)</f>
        <v>R</v>
      </c>
      <c r="S2565" t="str">
        <f>IF(Table1[[#This Row],[Language]]="English","English","Other language")</f>
        <v>Other language</v>
      </c>
      <c r="T2565">
        <f>Table1[[#This Row],[Gross Revenue]]-Table1[[#This Row],[Budget]]</f>
        <v>-2604984</v>
      </c>
      <c r="U2565" s="1">
        <f>(Table1[[#This Row],[Gross Revenue]]/Table1[[#This Row],[Budget]])-1</f>
        <v>-0.96480888888888894</v>
      </c>
      <c r="V2565" t="str">
        <f t="shared" si="80"/>
        <v>90-110 minutes</v>
      </c>
      <c r="W2565">
        <f>Table1[[#This Row],[Profit]]/Table1[[#This Row],[Budget]]</f>
        <v>-0.96480888888888894</v>
      </c>
      <c r="X2565" s="22" t="str">
        <f>IF(L2565="","",
IF(L2565&lt;Predictability!$B$1,"Low",
IF(L2565&lt;=Predictability!$B$2,"Mid","High")))</f>
        <v>Low</v>
      </c>
      <c r="Y2565" s="22">
        <f t="shared" si="81"/>
        <v>0</v>
      </c>
    </row>
    <row r="2566" spans="1:25" x14ac:dyDescent="0.2">
      <c r="A2566" t="s">
        <v>6183</v>
      </c>
      <c r="B2566" t="s">
        <v>1077</v>
      </c>
      <c r="C2566" t="s">
        <v>2160</v>
      </c>
      <c r="D2566">
        <v>11000</v>
      </c>
      <c r="E2566">
        <v>11623</v>
      </c>
      <c r="F2566">
        <v>0</v>
      </c>
      <c r="G2566">
        <v>15000</v>
      </c>
      <c r="H2566">
        <v>7.3</v>
      </c>
      <c r="I2566">
        <v>308</v>
      </c>
      <c r="J2566">
        <v>107</v>
      </c>
      <c r="K2566">
        <v>3675072</v>
      </c>
      <c r="L2566">
        <v>26000000</v>
      </c>
      <c r="M2566" s="2">
        <f>VLOOKUP(A2566,Sheet2!$A$1:G6290,2,0)</f>
        <v>39177</v>
      </c>
      <c r="N2566" t="str">
        <f>VLOOKUP(A2566,Sheet2!$A$1:G6290,3,0)</f>
        <v>Color</v>
      </c>
      <c r="O2566" t="str">
        <f>VLOOKUP(A2566,Sheet2!$A$1:G6290,4,0)</f>
        <v>Adventure</v>
      </c>
      <c r="P2566" t="str">
        <f>VLOOKUP(A2566,Sheet2!$A$1:G6290,5,0)</f>
        <v>English</v>
      </c>
      <c r="Q2566" t="str">
        <f>VLOOKUP(A2566,Sheet2!$A$1:G6290,6,0)</f>
        <v>UK</v>
      </c>
      <c r="R2566" t="str">
        <f>VLOOKUP(A2566,Sheet2!$A$1:G6290,7,0)</f>
        <v>R</v>
      </c>
      <c r="S2566" t="str">
        <f>IF(Table1[[#This Row],[Language]]="English","English","Other language")</f>
        <v>English</v>
      </c>
      <c r="T2566">
        <f>Table1[[#This Row],[Gross Revenue]]-Table1[[#This Row],[Budget]]</f>
        <v>-22324928</v>
      </c>
      <c r="U2566" s="1">
        <f>(Table1[[#This Row],[Gross Revenue]]/Table1[[#This Row],[Budget]])-1</f>
        <v>-0.85865107692307696</v>
      </c>
      <c r="V2566" t="str">
        <f t="shared" si="80"/>
        <v>90-110 minutes</v>
      </c>
      <c r="W2566">
        <f>Table1[[#This Row],[Profit]]/Table1[[#This Row],[Budget]]</f>
        <v>-0.85865107692307696</v>
      </c>
      <c r="X2566" s="22" t="str">
        <f>IF(L2566="","",
IF(L2566&lt;Predictability!$B$1,"Low",
IF(L2566&lt;=Predictability!$B$2,"Mid","High")))</f>
        <v>Mid</v>
      </c>
      <c r="Y2566" s="22">
        <f t="shared" si="81"/>
        <v>0</v>
      </c>
    </row>
    <row r="2567" spans="1:25" x14ac:dyDescent="0.2">
      <c r="A2567" t="s">
        <v>5685</v>
      </c>
      <c r="B2567" t="s">
        <v>1064</v>
      </c>
      <c r="C2567" t="s">
        <v>2466</v>
      </c>
      <c r="D2567">
        <v>968</v>
      </c>
      <c r="E2567">
        <v>2528</v>
      </c>
      <c r="F2567">
        <v>19</v>
      </c>
      <c r="G2567">
        <v>0</v>
      </c>
      <c r="H2567">
        <v>6.9</v>
      </c>
      <c r="I2567">
        <v>195</v>
      </c>
      <c r="J2567">
        <v>91</v>
      </c>
      <c r="K2567">
        <v>12055108</v>
      </c>
      <c r="L2567">
        <v>8000000</v>
      </c>
      <c r="M2567" s="2">
        <f>VLOOKUP(A2567,Sheet2!$A$1:G6291,2,0)</f>
        <v>39651</v>
      </c>
      <c r="N2567" t="str">
        <f>VLOOKUP(A2567,Sheet2!$A$1:G6291,3,0)</f>
        <v>Color</v>
      </c>
      <c r="O2567" t="str">
        <f>VLOOKUP(A2567,Sheet2!$A$1:G6291,4,0)</f>
        <v>Comedy</v>
      </c>
      <c r="P2567" t="str">
        <f>VLOOKUP(A2567,Sheet2!$A$1:G6291,5,0)</f>
        <v>English</v>
      </c>
      <c r="Q2567" t="str">
        <f>VLOOKUP(A2567,Sheet2!$A$1:G6291,6,0)</f>
        <v>USA</v>
      </c>
      <c r="R2567" t="str">
        <f>VLOOKUP(A2567,Sheet2!$A$1:G6291,7,0)</f>
        <v>R</v>
      </c>
      <c r="S2567" t="str">
        <f>IF(Table1[[#This Row],[Language]]="English","English","Other language")</f>
        <v>English</v>
      </c>
      <c r="T2567">
        <f>Table1[[#This Row],[Gross Revenue]]-Table1[[#This Row],[Budget]]</f>
        <v>4055108</v>
      </c>
      <c r="U2567" s="1">
        <f>(Table1[[#This Row],[Gross Revenue]]/Table1[[#This Row],[Budget]])-1</f>
        <v>0.50688850000000008</v>
      </c>
      <c r="V2567" t="str">
        <f t="shared" si="80"/>
        <v>90-110 minutes</v>
      </c>
      <c r="W2567">
        <f>Table1[[#This Row],[Profit]]/Table1[[#This Row],[Budget]]</f>
        <v>0.50688849999999996</v>
      </c>
      <c r="X2567" s="22" t="str">
        <f>IF(L2567="","",
IF(L2567&lt;Predictability!$B$1,"Low",
IF(L2567&lt;=Predictability!$B$2,"Mid","High")))</f>
        <v>Low</v>
      </c>
      <c r="Y2567" s="22">
        <f t="shared" si="81"/>
        <v>1</v>
      </c>
    </row>
    <row r="2568" spans="1:25" x14ac:dyDescent="0.2">
      <c r="A2568" t="s">
        <v>5641</v>
      </c>
      <c r="B2568" t="s">
        <v>947</v>
      </c>
      <c r="C2568" t="s">
        <v>1228</v>
      </c>
      <c r="D2568">
        <v>688</v>
      </c>
      <c r="E2568">
        <v>2584</v>
      </c>
      <c r="F2568">
        <v>407</v>
      </c>
      <c r="G2568">
        <v>160</v>
      </c>
      <c r="H2568">
        <v>6.9</v>
      </c>
      <c r="I2568">
        <v>68</v>
      </c>
      <c r="J2568">
        <v>141</v>
      </c>
      <c r="K2568">
        <v>3064356</v>
      </c>
      <c r="L2568">
        <v>5600000</v>
      </c>
      <c r="M2568" s="2">
        <f>VLOOKUP(A2568,Sheet2!$A$1:G6292,2,0)</f>
        <v>37302</v>
      </c>
      <c r="N2568" t="str">
        <f>VLOOKUP(A2568,Sheet2!$A$1:G6292,3,0)</f>
        <v>Color</v>
      </c>
      <c r="O2568" t="str">
        <f>VLOOKUP(A2568,Sheet2!$A$1:G6292,4,0)</f>
        <v>Drama</v>
      </c>
      <c r="P2568" t="str">
        <f>VLOOKUP(A2568,Sheet2!$A$1:G6292,5,0)</f>
        <v>English</v>
      </c>
      <c r="Q2568" t="str">
        <f>VLOOKUP(A2568,Sheet2!$A$1:G6292,6,0)</f>
        <v>USA</v>
      </c>
      <c r="R2568" t="str">
        <f>VLOOKUP(A2568,Sheet2!$A$1:G6292,7,0)</f>
        <v>PG-13</v>
      </c>
      <c r="S2568" t="str">
        <f>IF(Table1[[#This Row],[Language]]="English","English","Other language")</f>
        <v>English</v>
      </c>
      <c r="T2568">
        <f>Table1[[#This Row],[Gross Revenue]]-Table1[[#This Row],[Budget]]</f>
        <v>-2535644</v>
      </c>
      <c r="U2568" s="1">
        <f>(Table1[[#This Row],[Gross Revenue]]/Table1[[#This Row],[Budget]])-1</f>
        <v>-0.45279357142857146</v>
      </c>
      <c r="V2568" t="str">
        <f t="shared" si="80"/>
        <v>131-150 minutes</v>
      </c>
      <c r="W2568">
        <f>Table1[[#This Row],[Profit]]/Table1[[#This Row],[Budget]]</f>
        <v>-0.45279357142857141</v>
      </c>
      <c r="X2568" s="22" t="str">
        <f>IF(L2568="","",
IF(L2568&lt;Predictability!$B$1,"Low",
IF(L2568&lt;=Predictability!$B$2,"Mid","High")))</f>
        <v>Low</v>
      </c>
      <c r="Y2568" s="22">
        <f t="shared" si="81"/>
        <v>0</v>
      </c>
    </row>
    <row r="2569" spans="1:25" x14ac:dyDescent="0.2">
      <c r="A2569" t="s">
        <v>5480</v>
      </c>
      <c r="B2569" t="s">
        <v>1752</v>
      </c>
      <c r="C2569" t="s">
        <v>2019</v>
      </c>
      <c r="D2569">
        <v>2000</v>
      </c>
      <c r="E2569">
        <v>4590</v>
      </c>
      <c r="F2569">
        <v>571</v>
      </c>
      <c r="G2569">
        <v>19000</v>
      </c>
      <c r="H2569">
        <v>6.8</v>
      </c>
      <c r="I2569">
        <v>238</v>
      </c>
      <c r="J2569">
        <v>96</v>
      </c>
      <c r="K2569">
        <v>322157</v>
      </c>
      <c r="L2569">
        <v>2500000</v>
      </c>
      <c r="M2569" s="2">
        <f>VLOOKUP(A2569,Sheet2!$A$1:G6293,2,0)</f>
        <v>40233</v>
      </c>
      <c r="N2569" t="str">
        <f>VLOOKUP(A2569,Sheet2!$A$1:G6293,3,0)</f>
        <v>Color</v>
      </c>
      <c r="O2569" t="str">
        <f>VLOOKUP(A2569,Sheet2!$A$1:G6293,4,0)</f>
        <v>Comedy</v>
      </c>
      <c r="P2569" t="str">
        <f>VLOOKUP(A2569,Sheet2!$A$1:G6293,5,0)</f>
        <v>English</v>
      </c>
      <c r="Q2569" t="str">
        <f>VLOOKUP(A2569,Sheet2!$A$1:G6293,6,0)</f>
        <v>USA</v>
      </c>
      <c r="R2569" t="str">
        <f>VLOOKUP(A2569,Sheet2!$A$1:G6293,7,0)</f>
        <v>R</v>
      </c>
      <c r="S2569" t="str">
        <f>IF(Table1[[#This Row],[Language]]="English","English","Other language")</f>
        <v>English</v>
      </c>
      <c r="T2569">
        <f>Table1[[#This Row],[Gross Revenue]]-Table1[[#This Row],[Budget]]</f>
        <v>-2177843</v>
      </c>
      <c r="U2569" s="1">
        <f>(Table1[[#This Row],[Gross Revenue]]/Table1[[#This Row],[Budget]])-1</f>
        <v>-0.87113719999999994</v>
      </c>
      <c r="V2569" t="str">
        <f t="shared" si="80"/>
        <v>90-110 minutes</v>
      </c>
      <c r="W2569">
        <f>Table1[[#This Row],[Profit]]/Table1[[#This Row],[Budget]]</f>
        <v>-0.87113719999999994</v>
      </c>
      <c r="X2569" s="22" t="str">
        <f>IF(L2569="","",
IF(L2569&lt;Predictability!$B$1,"Low",
IF(L2569&lt;=Predictability!$B$2,"Mid","High")))</f>
        <v>Low</v>
      </c>
      <c r="Y2569" s="22">
        <f t="shared" si="81"/>
        <v>0</v>
      </c>
    </row>
    <row r="2570" spans="1:25" x14ac:dyDescent="0.2">
      <c r="A2570" t="s">
        <v>5991</v>
      </c>
      <c r="B2570" t="s">
        <v>2658</v>
      </c>
      <c r="C2570" t="s">
        <v>2451</v>
      </c>
      <c r="D2570">
        <v>1000</v>
      </c>
      <c r="E2570">
        <v>3388</v>
      </c>
      <c r="F2570">
        <v>14000</v>
      </c>
      <c r="G2570">
        <v>37000</v>
      </c>
      <c r="H2570">
        <v>7.1</v>
      </c>
      <c r="I2570">
        <v>539</v>
      </c>
      <c r="J2570">
        <v>112</v>
      </c>
      <c r="K2570">
        <v>126975169</v>
      </c>
      <c r="L2570">
        <v>50000000</v>
      </c>
      <c r="M2570" s="2">
        <f>VLOOKUP(A2570,Sheet2!$A$1:G6294,2,0)</f>
        <v>40773</v>
      </c>
      <c r="N2570" t="str">
        <f>VLOOKUP(A2570,Sheet2!$A$1:G6294,3,0)</f>
        <v>Color</v>
      </c>
      <c r="O2570" t="str">
        <f>VLOOKUP(A2570,Sheet2!$A$1:G6294,4,0)</f>
        <v>Mystery</v>
      </c>
      <c r="P2570" t="str">
        <f>VLOOKUP(A2570,Sheet2!$A$1:G6294,5,0)</f>
        <v>English</v>
      </c>
      <c r="Q2570" t="str">
        <f>VLOOKUP(A2570,Sheet2!$A$1:G6294,6,0)</f>
        <v>USA</v>
      </c>
      <c r="R2570" t="str">
        <f>VLOOKUP(A2570,Sheet2!$A$1:G6294,7,0)</f>
        <v>PG-13</v>
      </c>
      <c r="S2570" t="str">
        <f>IF(Table1[[#This Row],[Language]]="English","English","Other language")</f>
        <v>English</v>
      </c>
      <c r="T2570">
        <f>Table1[[#This Row],[Gross Revenue]]-Table1[[#This Row],[Budget]]</f>
        <v>76975169</v>
      </c>
      <c r="U2570" s="1">
        <f>(Table1[[#This Row],[Gross Revenue]]/Table1[[#This Row],[Budget]])-1</f>
        <v>1.5395033800000002</v>
      </c>
      <c r="V2570" t="str">
        <f t="shared" si="80"/>
        <v>111-130 minutes</v>
      </c>
      <c r="W2570">
        <f>Table1[[#This Row],[Profit]]/Table1[[#This Row],[Budget]]</f>
        <v>1.53950338</v>
      </c>
      <c r="X2570" s="22" t="str">
        <f>IF(L2570="","",
IF(L2570&lt;Predictability!$B$1,"Low",
IF(L2570&lt;=Predictability!$B$2,"Mid","High")))</f>
        <v>Mid</v>
      </c>
      <c r="Y2570" s="22">
        <f t="shared" si="81"/>
        <v>1</v>
      </c>
    </row>
    <row r="2571" spans="1:25" x14ac:dyDescent="0.2">
      <c r="A2571" t="s">
        <v>3351</v>
      </c>
      <c r="B2571" t="s">
        <v>185</v>
      </c>
      <c r="C2571" t="s">
        <v>186</v>
      </c>
      <c r="D2571">
        <v>5000</v>
      </c>
      <c r="E2571">
        <v>7723</v>
      </c>
      <c r="F2571">
        <v>5</v>
      </c>
      <c r="G2571">
        <v>0</v>
      </c>
      <c r="H2571">
        <v>4</v>
      </c>
      <c r="I2571">
        <v>36</v>
      </c>
      <c r="J2571">
        <v>104</v>
      </c>
      <c r="K2571">
        <v>20915465</v>
      </c>
      <c r="L2571">
        <v>42000000</v>
      </c>
      <c r="M2571" s="2">
        <f>VLOOKUP(A2571,Sheet2!$A$1:G6295,2,0)</f>
        <v>34029</v>
      </c>
      <c r="N2571" t="str">
        <f>VLOOKUP(A2571,Sheet2!$A$1:G6295,3,0)</f>
        <v>Color</v>
      </c>
      <c r="O2571" t="str">
        <f>VLOOKUP(A2571,Sheet2!$A$1:G6295,4,0)</f>
        <v>Adventure</v>
      </c>
      <c r="P2571" t="str">
        <f>VLOOKUP(A2571,Sheet2!$A$1:G6295,5,0)</f>
        <v>English</v>
      </c>
      <c r="Q2571" t="str">
        <f>VLOOKUP(A2571,Sheet2!$A$1:G6295,6,0)</f>
        <v>UK</v>
      </c>
      <c r="R2571" t="str">
        <f>VLOOKUP(A2571,Sheet2!$A$1:G6295,7,0)</f>
        <v>PG</v>
      </c>
      <c r="S2571" t="str">
        <f>IF(Table1[[#This Row],[Language]]="English","English","Other language")</f>
        <v>English</v>
      </c>
      <c r="T2571">
        <f>Table1[[#This Row],[Gross Revenue]]-Table1[[#This Row],[Budget]]</f>
        <v>-21084535</v>
      </c>
      <c r="U2571" s="1">
        <f>(Table1[[#This Row],[Gross Revenue]]/Table1[[#This Row],[Budget]])-1</f>
        <v>-0.50201273809523816</v>
      </c>
      <c r="V2571" t="str">
        <f t="shared" si="80"/>
        <v>90-110 minutes</v>
      </c>
      <c r="W2571">
        <f>Table1[[#This Row],[Profit]]/Table1[[#This Row],[Budget]]</f>
        <v>-0.50201273809523805</v>
      </c>
      <c r="X2571" s="22" t="str">
        <f>IF(L2571="","",
IF(L2571&lt;Predictability!$B$1,"Low",
IF(L2571&lt;=Predictability!$B$2,"Mid","High")))</f>
        <v>Mid</v>
      </c>
      <c r="Y2571" s="22">
        <f t="shared" si="81"/>
        <v>0</v>
      </c>
    </row>
    <row r="2572" spans="1:25" x14ac:dyDescent="0.2">
      <c r="A2572" t="s">
        <v>6300</v>
      </c>
      <c r="B2572" t="s">
        <v>2852</v>
      </c>
      <c r="C2572" t="s">
        <v>225</v>
      </c>
      <c r="D2572">
        <v>0</v>
      </c>
      <c r="E2572">
        <v>0</v>
      </c>
      <c r="F2572">
        <v>293</v>
      </c>
      <c r="G2572">
        <v>0</v>
      </c>
      <c r="H2572">
        <v>7.3</v>
      </c>
      <c r="I2572">
        <v>193</v>
      </c>
      <c r="J2572">
        <v>100</v>
      </c>
      <c r="K2572">
        <v>11529368</v>
      </c>
      <c r="L2572">
        <v>65000</v>
      </c>
      <c r="M2572" s="2">
        <f>VLOOKUP(A2572,Sheet2!$A$1:G6296,2,0)</f>
        <v>38183</v>
      </c>
      <c r="N2572" t="str">
        <f>VLOOKUP(A2572,Sheet2!$A$1:G6296,3,0)</f>
        <v>Color</v>
      </c>
      <c r="O2572" t="str">
        <f>VLOOKUP(A2572,Sheet2!$A$1:G6296,4,0)</f>
        <v>Comedy</v>
      </c>
      <c r="P2572" t="str">
        <f>VLOOKUP(A2572,Sheet2!$A$1:G6296,5,0)</f>
        <v>English</v>
      </c>
      <c r="Q2572" t="str">
        <f>VLOOKUP(A2572,Sheet2!$A$1:G6296,6,0)</f>
        <v>USA</v>
      </c>
      <c r="R2572" t="str">
        <f>VLOOKUP(A2572,Sheet2!$A$1:G6296,7,0)</f>
        <v>PG</v>
      </c>
      <c r="S2572" t="str">
        <f>IF(Table1[[#This Row],[Language]]="English","English","Other language")</f>
        <v>English</v>
      </c>
      <c r="T2572">
        <f>Table1[[#This Row],[Gross Revenue]]-Table1[[#This Row],[Budget]]</f>
        <v>11464368</v>
      </c>
      <c r="U2572" s="1">
        <f>(Table1[[#This Row],[Gross Revenue]]/Table1[[#This Row],[Budget]])-1</f>
        <v>176.37489230769231</v>
      </c>
      <c r="V2572" t="str">
        <f t="shared" si="80"/>
        <v>90-110 minutes</v>
      </c>
      <c r="W2572">
        <f>Table1[[#This Row],[Profit]]/Table1[[#This Row],[Budget]]</f>
        <v>176.37489230769231</v>
      </c>
      <c r="X2572" s="22" t="str">
        <f>IF(L2572="","",
IF(L2572&lt;Predictability!$B$1,"Low",
IF(L2572&lt;=Predictability!$B$2,"Mid","High")))</f>
        <v>Low</v>
      </c>
      <c r="Y2572" s="22">
        <f t="shared" si="81"/>
        <v>1</v>
      </c>
    </row>
    <row r="2573" spans="1:25" x14ac:dyDescent="0.2">
      <c r="A2573" t="s">
        <v>6019</v>
      </c>
      <c r="B2573" t="s">
        <v>2677</v>
      </c>
      <c r="C2573" t="s">
        <v>669</v>
      </c>
      <c r="D2573">
        <v>816</v>
      </c>
      <c r="E2573">
        <v>2893</v>
      </c>
      <c r="F2573">
        <v>422</v>
      </c>
      <c r="G2573">
        <v>0</v>
      </c>
      <c r="H2573">
        <v>7.1</v>
      </c>
      <c r="I2573">
        <v>100</v>
      </c>
      <c r="J2573">
        <v>100</v>
      </c>
      <c r="K2573">
        <v>18488314</v>
      </c>
      <c r="L2573">
        <v>1200000</v>
      </c>
      <c r="M2573" s="2">
        <f>VLOOKUP(A2573,Sheet2!$A$1:G6297,2,0)</f>
        <v>37116</v>
      </c>
      <c r="N2573" t="str">
        <f>VLOOKUP(A2573,Sheet2!$A$1:G6297,3,0)</f>
        <v>Color</v>
      </c>
      <c r="O2573" t="str">
        <f>VLOOKUP(A2573,Sheet2!$A$1:G6297,4,0)</f>
        <v>Comedy</v>
      </c>
      <c r="P2573" t="str">
        <f>VLOOKUP(A2573,Sheet2!$A$1:G6297,5,0)</f>
        <v>English</v>
      </c>
      <c r="Q2573" t="str">
        <f>VLOOKUP(A2573,Sheet2!$A$1:G6297,6,0)</f>
        <v>USA</v>
      </c>
      <c r="R2573" t="str">
        <f>VLOOKUP(A2573,Sheet2!$A$1:G6297,7,0)</f>
        <v>R</v>
      </c>
      <c r="S2573" t="str">
        <f>IF(Table1[[#This Row],[Language]]="English","English","Other language")</f>
        <v>English</v>
      </c>
      <c r="T2573">
        <f>Table1[[#This Row],[Gross Revenue]]-Table1[[#This Row],[Budget]]</f>
        <v>17288314</v>
      </c>
      <c r="U2573" s="1">
        <f>(Table1[[#This Row],[Gross Revenue]]/Table1[[#This Row],[Budget]])-1</f>
        <v>14.406928333333333</v>
      </c>
      <c r="V2573" t="str">
        <f t="shared" si="80"/>
        <v>90-110 minutes</v>
      </c>
      <c r="W2573">
        <f>Table1[[#This Row],[Profit]]/Table1[[#This Row],[Budget]]</f>
        <v>14.406928333333333</v>
      </c>
      <c r="X2573" s="22" t="str">
        <f>IF(L2573="","",
IF(L2573&lt;Predictability!$B$1,"Low",
IF(L2573&lt;=Predictability!$B$2,"Mid","High")))</f>
        <v>Low</v>
      </c>
      <c r="Y2573" s="22">
        <f t="shared" si="81"/>
        <v>1</v>
      </c>
    </row>
    <row r="2574" spans="1:25" x14ac:dyDescent="0.2">
      <c r="A2574" t="s">
        <v>3258</v>
      </c>
      <c r="B2574" t="s">
        <v>19</v>
      </c>
      <c r="C2574" t="s">
        <v>20</v>
      </c>
      <c r="D2574">
        <v>650</v>
      </c>
      <c r="E2574">
        <v>1343</v>
      </c>
      <c r="F2574">
        <v>84</v>
      </c>
      <c r="G2574">
        <v>0</v>
      </c>
      <c r="H2574">
        <v>1.9</v>
      </c>
      <c r="I2574">
        <v>32</v>
      </c>
      <c r="J2574">
        <v>88</v>
      </c>
      <c r="K2574">
        <v>9109322</v>
      </c>
      <c r="L2574">
        <v>20000000</v>
      </c>
      <c r="M2574" s="2">
        <f>VLOOKUP(A2574,Sheet2!$A$1:G6298,2,0)</f>
        <v>37997</v>
      </c>
      <c r="N2574" t="str">
        <f>VLOOKUP(A2574,Sheet2!$A$1:G6298,3,0)</f>
        <v>Color</v>
      </c>
      <c r="O2574" t="str">
        <f>VLOOKUP(A2574,Sheet2!$A$1:G6298,4,0)</f>
        <v>Comedy</v>
      </c>
      <c r="P2574" t="str">
        <f>VLOOKUP(A2574,Sheet2!$A$1:G6298,5,0)</f>
        <v>English</v>
      </c>
      <c r="Q2574" t="str">
        <f>VLOOKUP(A2574,Sheet2!$A$1:G6298,6,0)</f>
        <v>Germany</v>
      </c>
      <c r="R2574" t="str">
        <f>VLOOKUP(A2574,Sheet2!$A$1:G6298,7,0)</f>
        <v>PG</v>
      </c>
      <c r="S2574" t="str">
        <f>IF(Table1[[#This Row],[Language]]="English","English","Other language")</f>
        <v>English</v>
      </c>
      <c r="T2574">
        <f>Table1[[#This Row],[Gross Revenue]]-Table1[[#This Row],[Budget]]</f>
        <v>-10890678</v>
      </c>
      <c r="U2574" s="1">
        <f>(Table1[[#This Row],[Gross Revenue]]/Table1[[#This Row],[Budget]])-1</f>
        <v>-0.54453390000000002</v>
      </c>
      <c r="V2574" t="str">
        <f t="shared" si="80"/>
        <v>&lt;90 minutes</v>
      </c>
      <c r="W2574">
        <f>Table1[[#This Row],[Profit]]/Table1[[#This Row],[Budget]]</f>
        <v>-0.54453390000000002</v>
      </c>
      <c r="X2574" s="22" t="str">
        <f>IF(L2574="","",
IF(L2574&lt;Predictability!$B$1,"Low",
IF(L2574&lt;=Predictability!$B$2,"Mid","High")))</f>
        <v>Mid</v>
      </c>
      <c r="Y2574" s="22">
        <f t="shared" si="81"/>
        <v>0</v>
      </c>
    </row>
    <row r="2575" spans="1:25" x14ac:dyDescent="0.2">
      <c r="A2575" t="s">
        <v>6588</v>
      </c>
      <c r="B2575" t="s">
        <v>247</v>
      </c>
      <c r="C2575" t="s">
        <v>2542</v>
      </c>
      <c r="D2575">
        <v>15000</v>
      </c>
      <c r="E2575">
        <v>17584</v>
      </c>
      <c r="F2575">
        <v>99</v>
      </c>
      <c r="G2575">
        <v>0</v>
      </c>
      <c r="H2575">
        <v>7.6</v>
      </c>
      <c r="I2575">
        <v>256</v>
      </c>
      <c r="J2575">
        <v>119</v>
      </c>
      <c r="K2575">
        <v>121463226</v>
      </c>
      <c r="L2575">
        <v>20000000</v>
      </c>
      <c r="M2575" s="2">
        <f>VLOOKUP(A2575,Sheet2!$A$1:G6299,2,0)</f>
        <v>39135</v>
      </c>
      <c r="N2575" t="str">
        <f>VLOOKUP(A2575,Sheet2!$A$1:G6299,3,0)</f>
        <v>Color</v>
      </c>
      <c r="O2575" t="str">
        <f>VLOOKUP(A2575,Sheet2!$A$1:G6299,4,0)</f>
        <v>Comedy</v>
      </c>
      <c r="P2575" t="str">
        <f>VLOOKUP(A2575,Sheet2!$A$1:G6299,5,0)</f>
        <v>English</v>
      </c>
      <c r="Q2575" t="str">
        <f>VLOOKUP(A2575,Sheet2!$A$1:G6299,6,0)</f>
        <v>USA</v>
      </c>
      <c r="R2575" t="str">
        <f>VLOOKUP(A2575,Sheet2!$A$1:G6299,7,0)</f>
        <v>R</v>
      </c>
      <c r="S2575" t="str">
        <f>IF(Table1[[#This Row],[Language]]="English","English","Other language")</f>
        <v>English</v>
      </c>
      <c r="T2575">
        <f>Table1[[#This Row],[Gross Revenue]]-Table1[[#This Row],[Budget]]</f>
        <v>101463226</v>
      </c>
      <c r="U2575" s="1">
        <f>(Table1[[#This Row],[Gross Revenue]]/Table1[[#This Row],[Budget]])-1</f>
        <v>5.0731612999999998</v>
      </c>
      <c r="V2575" t="str">
        <f t="shared" si="80"/>
        <v>111-130 minutes</v>
      </c>
      <c r="W2575">
        <f>Table1[[#This Row],[Profit]]/Table1[[#This Row],[Budget]]</f>
        <v>5.0731612999999998</v>
      </c>
      <c r="X2575" s="22" t="str">
        <f>IF(L2575="","",
IF(L2575&lt;Predictability!$B$1,"Low",
IF(L2575&lt;=Predictability!$B$2,"Mid","High")))</f>
        <v>Mid</v>
      </c>
      <c r="Y2575" s="22">
        <f t="shared" si="81"/>
        <v>1</v>
      </c>
    </row>
    <row r="2576" spans="1:25" x14ac:dyDescent="0.2">
      <c r="A2576" t="s">
        <v>3439</v>
      </c>
      <c r="B2576" t="s">
        <v>340</v>
      </c>
      <c r="C2576" t="s">
        <v>341</v>
      </c>
      <c r="D2576">
        <v>1000</v>
      </c>
      <c r="E2576">
        <v>3266</v>
      </c>
      <c r="F2576">
        <v>82</v>
      </c>
      <c r="G2576">
        <v>0</v>
      </c>
      <c r="H2576">
        <v>4.5</v>
      </c>
      <c r="I2576">
        <v>121</v>
      </c>
      <c r="J2576">
        <v>82</v>
      </c>
      <c r="K2576">
        <v>25871834</v>
      </c>
      <c r="L2576">
        <v>35000000</v>
      </c>
      <c r="M2576" s="2">
        <f>VLOOKUP(A2576,Sheet2!$A$1:G6300,2,0)</f>
        <v>39804</v>
      </c>
      <c r="N2576" t="str">
        <f>VLOOKUP(A2576,Sheet2!$A$1:G6300,3,0)</f>
        <v>Color</v>
      </c>
      <c r="O2576" t="str">
        <f>VLOOKUP(A2576,Sheet2!$A$1:G6300,4,0)</f>
        <v>Action</v>
      </c>
      <c r="P2576" t="str">
        <f>VLOOKUP(A2576,Sheet2!$A$1:G6300,5,0)</f>
        <v>English</v>
      </c>
      <c r="Q2576" t="str">
        <f>VLOOKUP(A2576,Sheet2!$A$1:G6300,6,0)</f>
        <v>USA</v>
      </c>
      <c r="R2576" t="str">
        <f>VLOOKUP(A2576,Sheet2!$A$1:G6300,7,0)</f>
        <v>PG-13</v>
      </c>
      <c r="S2576" t="str">
        <f>IF(Table1[[#This Row],[Language]]="English","English","Other language")</f>
        <v>English</v>
      </c>
      <c r="T2576">
        <f>Table1[[#This Row],[Gross Revenue]]-Table1[[#This Row],[Budget]]</f>
        <v>-9128166</v>
      </c>
      <c r="U2576" s="1">
        <f>(Table1[[#This Row],[Gross Revenue]]/Table1[[#This Row],[Budget]])-1</f>
        <v>-0.26080474285714283</v>
      </c>
      <c r="V2576" t="str">
        <f t="shared" si="80"/>
        <v>&lt;90 minutes</v>
      </c>
      <c r="W2576">
        <f>Table1[[#This Row],[Profit]]/Table1[[#This Row],[Budget]]</f>
        <v>-0.26080474285714283</v>
      </c>
      <c r="X2576" s="22" t="str">
        <f>IF(L2576="","",
IF(L2576&lt;Predictability!$B$1,"Low",
IF(L2576&lt;=Predictability!$B$2,"Mid","High")))</f>
        <v>Mid</v>
      </c>
      <c r="Y2576" s="22">
        <f t="shared" si="81"/>
        <v>0</v>
      </c>
    </row>
    <row r="2577" spans="1:25" x14ac:dyDescent="0.2">
      <c r="A2577" t="s">
        <v>6260</v>
      </c>
      <c r="B2577" t="s">
        <v>304</v>
      </c>
      <c r="C2577" t="s">
        <v>1025</v>
      </c>
      <c r="D2577">
        <v>10000</v>
      </c>
      <c r="E2577">
        <v>12940</v>
      </c>
      <c r="F2577">
        <v>503</v>
      </c>
      <c r="G2577">
        <v>0</v>
      </c>
      <c r="H2577">
        <v>7.3</v>
      </c>
      <c r="I2577">
        <v>169</v>
      </c>
      <c r="J2577">
        <v>188</v>
      </c>
      <c r="K2577">
        <v>134218018</v>
      </c>
      <c r="L2577">
        <v>55000000</v>
      </c>
      <c r="M2577" s="2">
        <f>VLOOKUP(A2577,Sheet2!$A$1:G6301,2,0)</f>
        <v>28620</v>
      </c>
      <c r="N2577" t="str">
        <f>VLOOKUP(A2577,Sheet2!$A$1:G6301,3,0)</f>
        <v>Color</v>
      </c>
      <c r="O2577" t="str">
        <f>VLOOKUP(A2577,Sheet2!$A$1:G6301,4,0)</f>
        <v>Action</v>
      </c>
      <c r="P2577" t="str">
        <f>VLOOKUP(A2577,Sheet2!$A$1:G6301,5,0)</f>
        <v>English</v>
      </c>
      <c r="Q2577" t="str">
        <f>VLOOKUP(A2577,Sheet2!$A$1:G6301,6,0)</f>
        <v>USA</v>
      </c>
      <c r="R2577" t="str">
        <f>VLOOKUP(A2577,Sheet2!$A$1:G6301,7,0)</f>
        <v>PG</v>
      </c>
      <c r="S2577" t="str">
        <f>IF(Table1[[#This Row],[Language]]="English","English","Other language")</f>
        <v>English</v>
      </c>
      <c r="T2577">
        <f>Table1[[#This Row],[Gross Revenue]]-Table1[[#This Row],[Budget]]</f>
        <v>79218018</v>
      </c>
      <c r="U2577" s="1">
        <f>(Table1[[#This Row],[Gross Revenue]]/Table1[[#This Row],[Budget]])-1</f>
        <v>1.4403275999999998</v>
      </c>
      <c r="V2577" t="str">
        <f t="shared" si="80"/>
        <v>&gt;150 minutes</v>
      </c>
      <c r="W2577">
        <f>Table1[[#This Row],[Profit]]/Table1[[#This Row],[Budget]]</f>
        <v>1.4403276</v>
      </c>
      <c r="X2577" s="22" t="str">
        <f>IF(L2577="","",
IF(L2577&lt;Predictability!$B$1,"Low",
IF(L2577&lt;=Predictability!$B$2,"Mid","High")))</f>
        <v>High</v>
      </c>
      <c r="Y2577" s="22">
        <f t="shared" si="81"/>
        <v>1</v>
      </c>
    </row>
    <row r="2578" spans="1:25" x14ac:dyDescent="0.2">
      <c r="A2578" t="s">
        <v>5560</v>
      </c>
      <c r="B2578" t="s">
        <v>535</v>
      </c>
      <c r="C2578" t="s">
        <v>536</v>
      </c>
      <c r="D2578">
        <v>593</v>
      </c>
      <c r="E2578">
        <v>2908</v>
      </c>
      <c r="F2578">
        <v>44</v>
      </c>
      <c r="G2578">
        <v>0</v>
      </c>
      <c r="H2578">
        <v>6.8</v>
      </c>
      <c r="I2578">
        <v>121</v>
      </c>
      <c r="J2578">
        <v>116</v>
      </c>
      <c r="K2578">
        <v>108200000</v>
      </c>
      <c r="L2578">
        <v>54000000</v>
      </c>
      <c r="M2578" s="2">
        <f>VLOOKUP(A2578,Sheet2!$A$1:G6302,2,0)</f>
        <v>29507</v>
      </c>
      <c r="N2578" t="str">
        <f>VLOOKUP(A2578,Sheet2!$A$1:G6302,3,0)</f>
        <v>Color</v>
      </c>
      <c r="O2578" t="str">
        <f>VLOOKUP(A2578,Sheet2!$A$1:G6302,4,0)</f>
        <v>Action</v>
      </c>
      <c r="P2578" t="str">
        <f>VLOOKUP(A2578,Sheet2!$A$1:G6302,5,0)</f>
        <v>English</v>
      </c>
      <c r="Q2578" t="str">
        <f>VLOOKUP(A2578,Sheet2!$A$1:G6302,6,0)</f>
        <v>USA</v>
      </c>
      <c r="R2578" t="str">
        <f>VLOOKUP(A2578,Sheet2!$A$1:G6302,7,0)</f>
        <v>PG</v>
      </c>
      <c r="S2578" t="str">
        <f>IF(Table1[[#This Row],[Language]]="English","English","Other language")</f>
        <v>English</v>
      </c>
      <c r="T2578">
        <f>Table1[[#This Row],[Gross Revenue]]-Table1[[#This Row],[Budget]]</f>
        <v>54200000</v>
      </c>
      <c r="U2578" s="1">
        <f>(Table1[[#This Row],[Gross Revenue]]/Table1[[#This Row],[Budget]])-1</f>
        <v>1.0037037037037035</v>
      </c>
      <c r="V2578" t="str">
        <f t="shared" si="80"/>
        <v>111-130 minutes</v>
      </c>
      <c r="W2578">
        <f>Table1[[#This Row],[Profit]]/Table1[[#This Row],[Budget]]</f>
        <v>1.0037037037037038</v>
      </c>
      <c r="X2578" s="22" t="str">
        <f>IF(L2578="","",
IF(L2578&lt;Predictability!$B$1,"Low",
IF(L2578&lt;=Predictability!$B$2,"Mid","High")))</f>
        <v>High</v>
      </c>
      <c r="Y2578" s="22">
        <f t="shared" si="81"/>
        <v>1</v>
      </c>
    </row>
    <row r="2579" spans="1:25" x14ac:dyDescent="0.2">
      <c r="A2579" t="s">
        <v>3559</v>
      </c>
      <c r="B2579" t="s">
        <v>535</v>
      </c>
      <c r="C2579" t="s">
        <v>536</v>
      </c>
      <c r="D2579">
        <v>593</v>
      </c>
      <c r="E2579">
        <v>2329</v>
      </c>
      <c r="F2579">
        <v>44</v>
      </c>
      <c r="G2579">
        <v>0</v>
      </c>
      <c r="H2579">
        <v>4.9000000000000004</v>
      </c>
      <c r="I2579">
        <v>95</v>
      </c>
      <c r="J2579">
        <v>125</v>
      </c>
      <c r="K2579">
        <v>60000000</v>
      </c>
      <c r="L2579">
        <v>39000000</v>
      </c>
      <c r="M2579" s="2">
        <f>VLOOKUP(A2579,Sheet2!$A$1:G6303,2,0)</f>
        <v>30546</v>
      </c>
      <c r="N2579" t="str">
        <f>VLOOKUP(A2579,Sheet2!$A$1:G6303,3,0)</f>
        <v>Color</v>
      </c>
      <c r="O2579" t="str">
        <f>VLOOKUP(A2579,Sheet2!$A$1:G6303,4,0)</f>
        <v>Action</v>
      </c>
      <c r="P2579" t="str">
        <f>VLOOKUP(A2579,Sheet2!$A$1:G6303,5,0)</f>
        <v>English</v>
      </c>
      <c r="Q2579" t="str">
        <f>VLOOKUP(A2579,Sheet2!$A$1:G6303,6,0)</f>
        <v>UK</v>
      </c>
      <c r="R2579" t="str">
        <f>VLOOKUP(A2579,Sheet2!$A$1:G6303,7,0)</f>
        <v>PG</v>
      </c>
      <c r="S2579" t="str">
        <f>IF(Table1[[#This Row],[Language]]="English","English","Other language")</f>
        <v>English</v>
      </c>
      <c r="T2579">
        <f>Table1[[#This Row],[Gross Revenue]]-Table1[[#This Row],[Budget]]</f>
        <v>21000000</v>
      </c>
      <c r="U2579" s="1">
        <f>(Table1[[#This Row],[Gross Revenue]]/Table1[[#This Row],[Budget]])-1</f>
        <v>0.53846153846153855</v>
      </c>
      <c r="V2579" t="str">
        <f t="shared" si="80"/>
        <v>111-130 minutes</v>
      </c>
      <c r="W2579">
        <f>Table1[[#This Row],[Profit]]/Table1[[#This Row],[Budget]]</f>
        <v>0.53846153846153844</v>
      </c>
      <c r="X2579" s="22" t="str">
        <f>IF(L2579="","",
IF(L2579&lt;Predictability!$B$1,"Low",
IF(L2579&lt;=Predictability!$B$2,"Mid","High")))</f>
        <v>Mid</v>
      </c>
      <c r="Y2579" s="22">
        <f t="shared" si="81"/>
        <v>1</v>
      </c>
    </row>
    <row r="2580" spans="1:25" x14ac:dyDescent="0.2">
      <c r="A2580" t="s">
        <v>3323</v>
      </c>
      <c r="B2580" t="s">
        <v>133</v>
      </c>
      <c r="C2580" t="s">
        <v>134</v>
      </c>
      <c r="D2580">
        <v>1000</v>
      </c>
      <c r="E2580">
        <v>3007</v>
      </c>
      <c r="F2580">
        <v>22</v>
      </c>
      <c r="G2580">
        <v>1000</v>
      </c>
      <c r="H2580">
        <v>3.6</v>
      </c>
      <c r="I2580">
        <v>94</v>
      </c>
      <c r="J2580">
        <v>134</v>
      </c>
      <c r="K2580">
        <v>15681020</v>
      </c>
      <c r="L2580">
        <v>17000000</v>
      </c>
      <c r="M2580" s="2">
        <f>VLOOKUP(A2580,Sheet2!$A$1:G6304,2,0)</f>
        <v>32019</v>
      </c>
      <c r="N2580" t="str">
        <f>VLOOKUP(A2580,Sheet2!$A$1:G6304,3,0)</f>
        <v>Color</v>
      </c>
      <c r="O2580" t="str">
        <f>VLOOKUP(A2580,Sheet2!$A$1:G6304,4,0)</f>
        <v>Action</v>
      </c>
      <c r="P2580" t="str">
        <f>VLOOKUP(A2580,Sheet2!$A$1:G6304,5,0)</f>
        <v>English</v>
      </c>
      <c r="Q2580" t="str">
        <f>VLOOKUP(A2580,Sheet2!$A$1:G6304,6,0)</f>
        <v>UK</v>
      </c>
      <c r="R2580" t="str">
        <f>VLOOKUP(A2580,Sheet2!$A$1:G6304,7,0)</f>
        <v>PG</v>
      </c>
      <c r="S2580" t="str">
        <f>IF(Table1[[#This Row],[Language]]="English","English","Other language")</f>
        <v>English</v>
      </c>
      <c r="T2580">
        <f>Table1[[#This Row],[Gross Revenue]]-Table1[[#This Row],[Budget]]</f>
        <v>-1318980</v>
      </c>
      <c r="U2580" s="1">
        <f>(Table1[[#This Row],[Gross Revenue]]/Table1[[#This Row],[Budget]])-1</f>
        <v>-7.7587058823529453E-2</v>
      </c>
      <c r="V2580" t="str">
        <f t="shared" si="80"/>
        <v>131-150 minutes</v>
      </c>
      <c r="W2580">
        <f>Table1[[#This Row],[Profit]]/Table1[[#This Row],[Budget]]</f>
        <v>-7.7587058823529412E-2</v>
      </c>
      <c r="X2580" s="22" t="str">
        <f>IF(L2580="","",
IF(L2580&lt;Predictability!$B$1,"Low",
IF(L2580&lt;=Predictability!$B$2,"Mid","High")))</f>
        <v>Mid</v>
      </c>
      <c r="Y2580" s="22">
        <f t="shared" si="81"/>
        <v>0</v>
      </c>
    </row>
    <row r="2581" spans="1:25" x14ac:dyDescent="0.2">
      <c r="A2581" t="s">
        <v>4481</v>
      </c>
      <c r="B2581" t="s">
        <v>971</v>
      </c>
      <c r="C2581" t="s">
        <v>1586</v>
      </c>
      <c r="D2581">
        <v>18000</v>
      </c>
      <c r="E2581">
        <v>29991</v>
      </c>
      <c r="F2581">
        <v>0</v>
      </c>
      <c r="G2581">
        <v>0</v>
      </c>
      <c r="H2581">
        <v>6.1</v>
      </c>
      <c r="I2581">
        <v>434</v>
      </c>
      <c r="J2581">
        <v>169</v>
      </c>
      <c r="K2581">
        <v>200069408</v>
      </c>
      <c r="L2581">
        <v>209000000</v>
      </c>
      <c r="M2581" s="2">
        <f>VLOOKUP(A2581,Sheet2!$A$1:G6305,2,0)</f>
        <v>38999</v>
      </c>
      <c r="N2581" t="str">
        <f>VLOOKUP(A2581,Sheet2!$A$1:G6305,3,0)</f>
        <v>Color</v>
      </c>
      <c r="O2581" t="str">
        <f>VLOOKUP(A2581,Sheet2!$A$1:G6305,4,0)</f>
        <v>Action</v>
      </c>
      <c r="P2581" t="str">
        <f>VLOOKUP(A2581,Sheet2!$A$1:G6305,5,0)</f>
        <v>English</v>
      </c>
      <c r="Q2581" t="str">
        <f>VLOOKUP(A2581,Sheet2!$A$1:G6305,6,0)</f>
        <v>USA</v>
      </c>
      <c r="R2581" t="str">
        <f>VLOOKUP(A2581,Sheet2!$A$1:G6305,7,0)</f>
        <v>PG-13</v>
      </c>
      <c r="S2581" t="str">
        <f>IF(Table1[[#This Row],[Language]]="English","English","Other language")</f>
        <v>English</v>
      </c>
      <c r="T2581">
        <f>Table1[[#This Row],[Gross Revenue]]-Table1[[#This Row],[Budget]]</f>
        <v>-8930592</v>
      </c>
      <c r="U2581" s="1">
        <f>(Table1[[#This Row],[Gross Revenue]]/Table1[[#This Row],[Budget]])-1</f>
        <v>-4.2730105263157903E-2</v>
      </c>
      <c r="V2581" t="str">
        <f t="shared" si="80"/>
        <v>&gt;150 minutes</v>
      </c>
      <c r="W2581">
        <f>Table1[[#This Row],[Profit]]/Table1[[#This Row],[Budget]]</f>
        <v>-4.2730105263157896E-2</v>
      </c>
      <c r="X2581" s="22" t="str">
        <f>IF(L2581="","",
IF(L2581&lt;Predictability!$B$1,"Low",
IF(L2581&lt;=Predictability!$B$2,"Mid","High")))</f>
        <v>High</v>
      </c>
      <c r="Y2581" s="22">
        <f t="shared" si="81"/>
        <v>0</v>
      </c>
    </row>
    <row r="2582" spans="1:25" x14ac:dyDescent="0.2">
      <c r="A2582" t="s">
        <v>3508</v>
      </c>
      <c r="B2582" t="s">
        <v>127</v>
      </c>
      <c r="C2582" t="s">
        <v>451</v>
      </c>
      <c r="D2582">
        <v>889</v>
      </c>
      <c r="E2582">
        <v>1262</v>
      </c>
      <c r="F2582">
        <v>394</v>
      </c>
      <c r="G2582">
        <v>589</v>
      </c>
      <c r="H2582">
        <v>4.8</v>
      </c>
      <c r="I2582">
        <v>100</v>
      </c>
      <c r="J2582">
        <v>91</v>
      </c>
      <c r="K2582">
        <v>14218868</v>
      </c>
      <c r="L2582">
        <v>65000000</v>
      </c>
      <c r="M2582" s="2">
        <f>VLOOKUP(A2582,Sheet2!$A$1:G6306,2,0)</f>
        <v>36796</v>
      </c>
      <c r="N2582" t="str">
        <f>VLOOKUP(A2582,Sheet2!$A$1:G6306,3,0)</f>
        <v>Color</v>
      </c>
      <c r="O2582" t="str">
        <f>VLOOKUP(A2582,Sheet2!$A$1:G6306,4,0)</f>
        <v>Horror</v>
      </c>
      <c r="P2582" t="str">
        <f>VLOOKUP(A2582,Sheet2!$A$1:G6306,5,0)</f>
        <v>English</v>
      </c>
      <c r="Q2582" t="str">
        <f>VLOOKUP(A2582,Sheet2!$A$1:G6306,6,0)</f>
        <v>USA</v>
      </c>
      <c r="R2582" t="str">
        <f>VLOOKUP(A2582,Sheet2!$A$1:G6306,7,0)</f>
        <v>PG-13</v>
      </c>
      <c r="S2582" t="str">
        <f>IF(Table1[[#This Row],[Language]]="English","English","Other language")</f>
        <v>English</v>
      </c>
      <c r="T2582">
        <f>Table1[[#This Row],[Gross Revenue]]-Table1[[#This Row],[Budget]]</f>
        <v>-50781132</v>
      </c>
      <c r="U2582" s="1">
        <f>(Table1[[#This Row],[Gross Revenue]]/Table1[[#This Row],[Budget]])-1</f>
        <v>-0.78124818461538459</v>
      </c>
      <c r="V2582" t="str">
        <f t="shared" si="80"/>
        <v>90-110 minutes</v>
      </c>
      <c r="W2582">
        <f>Table1[[#This Row],[Profit]]/Table1[[#This Row],[Budget]]</f>
        <v>-0.78124818461538459</v>
      </c>
      <c r="X2582" s="22" t="str">
        <f>IF(L2582="","",
IF(L2582&lt;Predictability!$B$1,"Low",
IF(L2582&lt;=Predictability!$B$2,"Mid","High")))</f>
        <v>High</v>
      </c>
      <c r="Y2582" s="22">
        <f t="shared" si="81"/>
        <v>0</v>
      </c>
    </row>
    <row r="2583" spans="1:25" x14ac:dyDescent="0.2">
      <c r="A2583" t="s">
        <v>3593</v>
      </c>
      <c r="B2583" t="s">
        <v>589</v>
      </c>
      <c r="C2583" t="s">
        <v>590</v>
      </c>
      <c r="D2583">
        <v>8000</v>
      </c>
      <c r="E2583">
        <v>10792</v>
      </c>
      <c r="F2583">
        <v>54</v>
      </c>
      <c r="G2583">
        <v>2000</v>
      </c>
      <c r="H2583">
        <v>5</v>
      </c>
      <c r="I2583">
        <v>43</v>
      </c>
      <c r="J2583">
        <v>81</v>
      </c>
      <c r="K2583">
        <v>30628981</v>
      </c>
      <c r="L2583">
        <v>14000000</v>
      </c>
      <c r="M2583" s="2">
        <f>VLOOKUP(A2583,Sheet2!$A$1:G6307,2,0)</f>
        <v>36433</v>
      </c>
      <c r="N2583" t="str">
        <f>VLOOKUP(A2583,Sheet2!$A$1:G6307,3,0)</f>
        <v>Color</v>
      </c>
      <c r="O2583" t="str">
        <f>VLOOKUP(A2583,Sheet2!$A$1:G6307,4,0)</f>
        <v>Comedy</v>
      </c>
      <c r="P2583" t="str">
        <f>VLOOKUP(A2583,Sheet2!$A$1:G6307,5,0)</f>
        <v>English</v>
      </c>
      <c r="Q2583" t="str">
        <f>VLOOKUP(A2583,Sheet2!$A$1:G6307,6,0)</f>
        <v>USA</v>
      </c>
      <c r="R2583" t="str">
        <f>VLOOKUP(A2583,Sheet2!$A$1:G6307,7,0)</f>
        <v>PG-13</v>
      </c>
      <c r="S2583" t="str">
        <f>IF(Table1[[#This Row],[Language]]="English","English","Other language")</f>
        <v>English</v>
      </c>
      <c r="T2583">
        <f>Table1[[#This Row],[Gross Revenue]]-Table1[[#This Row],[Budget]]</f>
        <v>16628981</v>
      </c>
      <c r="U2583" s="1">
        <f>(Table1[[#This Row],[Gross Revenue]]/Table1[[#This Row],[Budget]])-1</f>
        <v>1.1877843571428572</v>
      </c>
      <c r="V2583" t="str">
        <f t="shared" si="80"/>
        <v>&lt;90 minutes</v>
      </c>
      <c r="W2583">
        <f>Table1[[#This Row],[Profit]]/Table1[[#This Row],[Budget]]</f>
        <v>1.1877843571428572</v>
      </c>
      <c r="X2583" s="22" t="str">
        <f>IF(L2583="","",
IF(L2583&lt;Predictability!$B$1,"Low",
IF(L2583&lt;=Predictability!$B$2,"Mid","High")))</f>
        <v>Mid</v>
      </c>
      <c r="Y2583" s="22">
        <f t="shared" si="81"/>
        <v>1</v>
      </c>
    </row>
    <row r="2584" spans="1:25" x14ac:dyDescent="0.2">
      <c r="A2584" t="s">
        <v>3481</v>
      </c>
      <c r="B2584" t="s">
        <v>408</v>
      </c>
      <c r="C2584" t="s">
        <v>409</v>
      </c>
      <c r="D2584">
        <v>11000</v>
      </c>
      <c r="E2584">
        <v>14599</v>
      </c>
      <c r="F2584">
        <v>0</v>
      </c>
      <c r="G2584">
        <v>850</v>
      </c>
      <c r="H2584">
        <v>4.7</v>
      </c>
      <c r="I2584">
        <v>26</v>
      </c>
      <c r="J2584">
        <v>85</v>
      </c>
      <c r="K2584">
        <v>36497</v>
      </c>
      <c r="L2584">
        <v>6000000</v>
      </c>
      <c r="M2584" s="2">
        <f>VLOOKUP(A2584,Sheet2!$A$1:G6308,2,0)</f>
        <v>39586</v>
      </c>
      <c r="N2584" t="str">
        <f>VLOOKUP(A2584,Sheet2!$A$1:G6308,3,0)</f>
        <v>Color</v>
      </c>
      <c r="O2584" t="str">
        <f>VLOOKUP(A2584,Sheet2!$A$1:G6308,4,0)</f>
        <v>Comedy</v>
      </c>
      <c r="P2584" t="str">
        <f>VLOOKUP(A2584,Sheet2!$A$1:G6308,5,0)</f>
        <v>English</v>
      </c>
      <c r="Q2584" t="str">
        <f>VLOOKUP(A2584,Sheet2!$A$1:G6308,6,0)</f>
        <v>USA</v>
      </c>
      <c r="R2584" t="str">
        <f>VLOOKUP(A2584,Sheet2!$A$1:G6308,7,0)</f>
        <v>R</v>
      </c>
      <c r="S2584" t="str">
        <f>IF(Table1[[#This Row],[Language]]="English","English","Other language")</f>
        <v>English</v>
      </c>
      <c r="T2584">
        <f>Table1[[#This Row],[Gross Revenue]]-Table1[[#This Row],[Budget]]</f>
        <v>-5963503</v>
      </c>
      <c r="U2584" s="1">
        <f>(Table1[[#This Row],[Gross Revenue]]/Table1[[#This Row],[Budget]])-1</f>
        <v>-0.99391716666666663</v>
      </c>
      <c r="V2584" t="str">
        <f t="shared" si="80"/>
        <v>&lt;90 minutes</v>
      </c>
      <c r="W2584">
        <f>Table1[[#This Row],[Profit]]/Table1[[#This Row],[Budget]]</f>
        <v>-0.99391716666666663</v>
      </c>
      <c r="X2584" s="22" t="str">
        <f>IF(L2584="","",
IF(L2584&lt;Predictability!$B$1,"Low",
IF(L2584&lt;=Predictability!$B$2,"Mid","High")))</f>
        <v>Low</v>
      </c>
      <c r="Y2584" s="22">
        <f t="shared" si="81"/>
        <v>0</v>
      </c>
    </row>
    <row r="2585" spans="1:25" x14ac:dyDescent="0.2">
      <c r="A2585" t="s">
        <v>5513</v>
      </c>
      <c r="B2585" t="s">
        <v>930</v>
      </c>
      <c r="C2585" t="s">
        <v>2356</v>
      </c>
      <c r="D2585">
        <v>12000</v>
      </c>
      <c r="E2585">
        <v>25590</v>
      </c>
      <c r="F2585">
        <v>9</v>
      </c>
      <c r="G2585">
        <v>0</v>
      </c>
      <c r="H2585">
        <v>6.8</v>
      </c>
      <c r="I2585">
        <v>154</v>
      </c>
      <c r="J2585">
        <v>85</v>
      </c>
      <c r="K2585">
        <v>58867694</v>
      </c>
      <c r="L2585">
        <v>100000000</v>
      </c>
      <c r="M2585" s="2">
        <f>VLOOKUP(A2585,Sheet2!$A$1:G6309,2,0)</f>
        <v>39166</v>
      </c>
      <c r="N2585" t="str">
        <f>VLOOKUP(A2585,Sheet2!$A$1:G6309,3,0)</f>
        <v>Color</v>
      </c>
      <c r="O2585" t="str">
        <f>VLOOKUP(A2585,Sheet2!$A$1:G6309,4,0)</f>
        <v>Animation</v>
      </c>
      <c r="P2585" t="str">
        <f>VLOOKUP(A2585,Sheet2!$A$1:G6309,5,0)</f>
        <v>English</v>
      </c>
      <c r="Q2585" t="str">
        <f>VLOOKUP(A2585,Sheet2!$A$1:G6309,6,0)</f>
        <v>USA</v>
      </c>
      <c r="R2585" t="str">
        <f>VLOOKUP(A2585,Sheet2!$A$1:G6309,7,0)</f>
        <v>PG</v>
      </c>
      <c r="S2585" t="str">
        <f>IF(Table1[[#This Row],[Language]]="English","English","Other language")</f>
        <v>English</v>
      </c>
      <c r="T2585">
        <f>Table1[[#This Row],[Gross Revenue]]-Table1[[#This Row],[Budget]]</f>
        <v>-41132306</v>
      </c>
      <c r="U2585" s="1">
        <f>(Table1[[#This Row],[Gross Revenue]]/Table1[[#This Row],[Budget]])-1</f>
        <v>-0.41132305999999996</v>
      </c>
      <c r="V2585" t="str">
        <f t="shared" si="80"/>
        <v>&lt;90 minutes</v>
      </c>
      <c r="W2585">
        <f>Table1[[#This Row],[Profit]]/Table1[[#This Row],[Budget]]</f>
        <v>-0.41132306000000002</v>
      </c>
      <c r="X2585" s="22" t="str">
        <f>IF(L2585="","",
IF(L2585&lt;Predictability!$B$1,"Low",
IF(L2585&lt;=Predictability!$B$2,"Mid","High")))</f>
        <v>High</v>
      </c>
      <c r="Y2585" s="22">
        <f t="shared" si="81"/>
        <v>0</v>
      </c>
    </row>
    <row r="2586" spans="1:25" x14ac:dyDescent="0.2">
      <c r="A2586" t="s">
        <v>4730</v>
      </c>
      <c r="B2586" t="s">
        <v>362</v>
      </c>
      <c r="C2586" t="s">
        <v>1805</v>
      </c>
      <c r="D2586">
        <v>13000</v>
      </c>
      <c r="E2586">
        <v>18132</v>
      </c>
      <c r="F2586">
        <v>84</v>
      </c>
      <c r="G2586">
        <v>0</v>
      </c>
      <c r="H2586">
        <v>6.3</v>
      </c>
      <c r="I2586">
        <v>258</v>
      </c>
      <c r="J2586">
        <v>89</v>
      </c>
      <c r="K2586">
        <v>38542418</v>
      </c>
      <c r="L2586">
        <v>80000000</v>
      </c>
      <c r="M2586" s="2">
        <f>VLOOKUP(A2586,Sheet2!$A$1:G6310,2,0)</f>
        <v>40145</v>
      </c>
      <c r="N2586" t="str">
        <f>VLOOKUP(A2586,Sheet2!$A$1:G6310,3,0)</f>
        <v>Color</v>
      </c>
      <c r="O2586" t="str">
        <f>VLOOKUP(A2586,Sheet2!$A$1:G6310,4,0)</f>
        <v>Action</v>
      </c>
      <c r="P2586" t="str">
        <f>VLOOKUP(A2586,Sheet2!$A$1:G6310,5,0)</f>
        <v>English</v>
      </c>
      <c r="Q2586" t="str">
        <f>VLOOKUP(A2586,Sheet2!$A$1:G6310,6,0)</f>
        <v>USA</v>
      </c>
      <c r="R2586" t="str">
        <f>VLOOKUP(A2586,Sheet2!$A$1:G6310,7,0)</f>
        <v>PG-13</v>
      </c>
      <c r="S2586" t="str">
        <f>IF(Table1[[#This Row],[Language]]="English","English","Other language")</f>
        <v>English</v>
      </c>
      <c r="T2586">
        <f>Table1[[#This Row],[Gross Revenue]]-Table1[[#This Row],[Budget]]</f>
        <v>-41457582</v>
      </c>
      <c r="U2586" s="1">
        <f>(Table1[[#This Row],[Gross Revenue]]/Table1[[#This Row],[Budget]])-1</f>
        <v>-0.51821977499999994</v>
      </c>
      <c r="V2586" t="str">
        <f t="shared" si="80"/>
        <v>&lt;90 minutes</v>
      </c>
      <c r="W2586">
        <f>Table1[[#This Row],[Profit]]/Table1[[#This Row],[Budget]]</f>
        <v>-0.51821977500000005</v>
      </c>
      <c r="X2586" s="22" t="str">
        <f>IF(L2586="","",
IF(L2586&lt;Predictability!$B$1,"Low",
IF(L2586&lt;=Predictability!$B$2,"Mid","High")))</f>
        <v>High</v>
      </c>
      <c r="Y2586" s="22">
        <f t="shared" si="81"/>
        <v>0</v>
      </c>
    </row>
    <row r="2587" spans="1:25" x14ac:dyDescent="0.2">
      <c r="A2587" t="s">
        <v>3570</v>
      </c>
      <c r="B2587" t="s">
        <v>553</v>
      </c>
      <c r="C2587" t="s">
        <v>554</v>
      </c>
      <c r="D2587">
        <v>648</v>
      </c>
      <c r="E2587">
        <v>1951</v>
      </c>
      <c r="F2587">
        <v>0</v>
      </c>
      <c r="G2587">
        <v>0</v>
      </c>
      <c r="H2587">
        <v>5</v>
      </c>
      <c r="I2587">
        <v>274</v>
      </c>
      <c r="J2587">
        <v>90</v>
      </c>
      <c r="K2587">
        <v>101055</v>
      </c>
      <c r="L2587">
        <v>4000000</v>
      </c>
      <c r="M2587" s="2">
        <f>VLOOKUP(A2587,Sheet2!$A$1:G6311,2,0)</f>
        <v>39863</v>
      </c>
      <c r="N2587" t="str">
        <f>VLOOKUP(A2587,Sheet2!$A$1:G6311,3,0)</f>
        <v>Color</v>
      </c>
      <c r="O2587" t="str">
        <f>VLOOKUP(A2587,Sheet2!$A$1:G6311,4,0)</f>
        <v>Horror</v>
      </c>
      <c r="P2587" t="str">
        <f>VLOOKUP(A2587,Sheet2!$A$1:G6311,5,0)</f>
        <v>English</v>
      </c>
      <c r="Q2587" t="str">
        <f>VLOOKUP(A2587,Sheet2!$A$1:G6311,6,0)</f>
        <v>USA</v>
      </c>
      <c r="R2587" t="str">
        <f>VLOOKUP(A2587,Sheet2!$A$1:G6311,7,0)</f>
        <v>R</v>
      </c>
      <c r="S2587" t="str">
        <f>IF(Table1[[#This Row],[Language]]="English","English","Other language")</f>
        <v>English</v>
      </c>
      <c r="T2587">
        <f>Table1[[#This Row],[Gross Revenue]]-Table1[[#This Row],[Budget]]</f>
        <v>-3898945</v>
      </c>
      <c r="U2587" s="1">
        <f>(Table1[[#This Row],[Gross Revenue]]/Table1[[#This Row],[Budget]])-1</f>
        <v>-0.97473624999999997</v>
      </c>
      <c r="V2587" t="str">
        <f t="shared" si="80"/>
        <v>90-110 minutes</v>
      </c>
      <c r="W2587">
        <f>Table1[[#This Row],[Profit]]/Table1[[#This Row],[Budget]]</f>
        <v>-0.97473624999999997</v>
      </c>
      <c r="X2587" s="22" t="str">
        <f>IF(L2587="","",
IF(L2587&lt;Predictability!$B$1,"Low",
IF(L2587&lt;=Predictability!$B$2,"Mid","High")))</f>
        <v>Low</v>
      </c>
      <c r="Y2587" s="22">
        <f t="shared" si="81"/>
        <v>0</v>
      </c>
    </row>
    <row r="2588" spans="1:25" x14ac:dyDescent="0.2">
      <c r="A2588" t="s">
        <v>6240</v>
      </c>
      <c r="B2588" t="s">
        <v>1197</v>
      </c>
      <c r="C2588" t="s">
        <v>2456</v>
      </c>
      <c r="D2588">
        <v>748</v>
      </c>
      <c r="E2588">
        <v>1721</v>
      </c>
      <c r="F2588">
        <v>54</v>
      </c>
      <c r="G2588">
        <v>817</v>
      </c>
      <c r="H2588">
        <v>5.9</v>
      </c>
      <c r="I2588">
        <v>101</v>
      </c>
      <c r="J2588">
        <v>99</v>
      </c>
      <c r="K2588">
        <v>8712564</v>
      </c>
      <c r="L2588">
        <v>27000000</v>
      </c>
      <c r="M2588" s="2">
        <f>VLOOKUP(A2588,Sheet2!$A$1:G6312,2,0)</f>
        <v>38063</v>
      </c>
      <c r="N2588" t="str">
        <f>VLOOKUP(A2588,Sheet2!$A$1:G6312,3,0)</f>
        <v>Color</v>
      </c>
      <c r="O2588" t="str">
        <f>VLOOKUP(A2588,Sheet2!$A$1:G6312,4,0)</f>
        <v>Crime</v>
      </c>
      <c r="P2588" t="str">
        <f>VLOOKUP(A2588,Sheet2!$A$1:G6312,5,0)</f>
        <v>English</v>
      </c>
      <c r="Q2588" t="str">
        <f>VLOOKUP(A2588,Sheet2!$A$1:G6312,6,0)</f>
        <v>USA</v>
      </c>
      <c r="R2588" t="str">
        <f>VLOOKUP(A2588,Sheet2!$A$1:G6312,7,0)</f>
        <v>R</v>
      </c>
      <c r="S2588" t="str">
        <f>IF(Table1[[#This Row],[Language]]="English","English","Other language")</f>
        <v>English</v>
      </c>
      <c r="T2588">
        <f>Table1[[#This Row],[Gross Revenue]]-Table1[[#This Row],[Budget]]</f>
        <v>-18287436</v>
      </c>
      <c r="U2588" s="1">
        <f>(Table1[[#This Row],[Gross Revenue]]/Table1[[#This Row],[Budget]])-1</f>
        <v>-0.67731244444444449</v>
      </c>
      <c r="V2588" t="str">
        <f t="shared" si="80"/>
        <v>90-110 minutes</v>
      </c>
      <c r="W2588">
        <f>Table1[[#This Row],[Profit]]/Table1[[#This Row],[Budget]]</f>
        <v>-0.67731244444444449</v>
      </c>
      <c r="X2588" s="22" t="str">
        <f>IF(L2588="","",
IF(L2588&lt;Predictability!$B$1,"Low",
IF(L2588&lt;=Predictability!$B$2,"Mid","High")))</f>
        <v>Mid</v>
      </c>
      <c r="Y2588" s="22">
        <f t="shared" si="81"/>
        <v>0</v>
      </c>
    </row>
    <row r="2589" spans="1:25" x14ac:dyDescent="0.2">
      <c r="A2589" t="s">
        <v>4530</v>
      </c>
      <c r="B2589" t="s">
        <v>1622</v>
      </c>
      <c r="C2589" t="s">
        <v>985</v>
      </c>
      <c r="D2589">
        <v>982</v>
      </c>
      <c r="E2589">
        <v>4251</v>
      </c>
      <c r="F2589">
        <v>72</v>
      </c>
      <c r="G2589">
        <v>0</v>
      </c>
      <c r="H2589">
        <v>6.1</v>
      </c>
      <c r="I2589">
        <v>97</v>
      </c>
      <c r="J2589">
        <v>108</v>
      </c>
      <c r="K2589">
        <v>127214072</v>
      </c>
      <c r="L2589">
        <v>38000000</v>
      </c>
      <c r="M2589" s="2">
        <f>VLOOKUP(A2589,Sheet2!$A$1:G6313,2,0)</f>
        <v>37289</v>
      </c>
      <c r="N2589" t="str">
        <f>VLOOKUP(A2589,Sheet2!$A$1:G6313,3,0)</f>
        <v>Color</v>
      </c>
      <c r="O2589" t="str">
        <f>VLOOKUP(A2589,Sheet2!$A$1:G6313,4,0)</f>
        <v>Comedy</v>
      </c>
      <c r="P2589" t="str">
        <f>VLOOKUP(A2589,Sheet2!$A$1:G6313,5,0)</f>
        <v>English</v>
      </c>
      <c r="Q2589" t="str">
        <f>VLOOKUP(A2589,Sheet2!$A$1:G6313,6,0)</f>
        <v>USA</v>
      </c>
      <c r="R2589" t="str">
        <f>VLOOKUP(A2589,Sheet2!$A$1:G6313,7,0)</f>
        <v>PG-13</v>
      </c>
      <c r="S2589" t="str">
        <f>IF(Table1[[#This Row],[Language]]="English","English","Other language")</f>
        <v>English</v>
      </c>
      <c r="T2589">
        <f>Table1[[#This Row],[Gross Revenue]]-Table1[[#This Row],[Budget]]</f>
        <v>89214072</v>
      </c>
      <c r="U2589" s="1">
        <f>(Table1[[#This Row],[Gross Revenue]]/Table1[[#This Row],[Budget]])-1</f>
        <v>2.3477387368421052</v>
      </c>
      <c r="V2589" t="str">
        <f t="shared" si="80"/>
        <v>90-110 minutes</v>
      </c>
      <c r="W2589">
        <f>Table1[[#This Row],[Profit]]/Table1[[#This Row],[Budget]]</f>
        <v>2.3477387368421052</v>
      </c>
      <c r="X2589" s="22" t="str">
        <f>IF(L2589="","",
IF(L2589&lt;Predictability!$B$1,"Low",
IF(L2589&lt;=Predictability!$B$2,"Mid","High")))</f>
        <v>Mid</v>
      </c>
      <c r="Y2589" s="22">
        <f t="shared" si="81"/>
        <v>1</v>
      </c>
    </row>
    <row r="2590" spans="1:25" x14ac:dyDescent="0.2">
      <c r="A2590" t="s">
        <v>5356</v>
      </c>
      <c r="B2590" t="s">
        <v>976</v>
      </c>
      <c r="C2590" t="s">
        <v>2253</v>
      </c>
      <c r="D2590">
        <v>18000</v>
      </c>
      <c r="E2590">
        <v>29484</v>
      </c>
      <c r="F2590">
        <v>7</v>
      </c>
      <c r="G2590">
        <v>8000</v>
      </c>
      <c r="H2590">
        <v>6.7</v>
      </c>
      <c r="I2590">
        <v>94</v>
      </c>
      <c r="J2590">
        <v>119</v>
      </c>
      <c r="K2590">
        <v>25178165</v>
      </c>
      <c r="L2590">
        <v>40000000</v>
      </c>
      <c r="M2590" s="2">
        <f>VLOOKUP(A2590,Sheet2!$A$1:G6314,2,0)</f>
        <v>37079</v>
      </c>
      <c r="N2590" t="str">
        <f>VLOOKUP(A2590,Sheet2!$A$1:G6314,3,0)</f>
        <v>Color</v>
      </c>
      <c r="O2590" t="str">
        <f>VLOOKUP(A2590,Sheet2!$A$1:G6314,4,0)</f>
        <v>Drama</v>
      </c>
      <c r="P2590" t="str">
        <f>VLOOKUP(A2590,Sheet2!$A$1:G6314,5,0)</f>
        <v>English</v>
      </c>
      <c r="Q2590" t="str">
        <f>VLOOKUP(A2590,Sheet2!$A$1:G6314,6,0)</f>
        <v>USA</v>
      </c>
      <c r="R2590" t="str">
        <f>VLOOKUP(A2590,Sheet2!$A$1:G6314,7,0)</f>
        <v>PG-13</v>
      </c>
      <c r="S2590" t="str">
        <f>IF(Table1[[#This Row],[Language]]="English","English","Other language")</f>
        <v>English</v>
      </c>
      <c r="T2590">
        <f>Table1[[#This Row],[Gross Revenue]]-Table1[[#This Row],[Budget]]</f>
        <v>-14821835</v>
      </c>
      <c r="U2590" s="1">
        <f>(Table1[[#This Row],[Gross Revenue]]/Table1[[#This Row],[Budget]])-1</f>
        <v>-0.37054587500000002</v>
      </c>
      <c r="V2590" t="str">
        <f t="shared" si="80"/>
        <v>111-130 minutes</v>
      </c>
      <c r="W2590">
        <f>Table1[[#This Row],[Profit]]/Table1[[#This Row],[Budget]]</f>
        <v>-0.37054587500000002</v>
      </c>
      <c r="X2590" s="22" t="str">
        <f>IF(L2590="","",
IF(L2590&lt;Predictability!$B$1,"Low",
IF(L2590&lt;=Predictability!$B$2,"Mid","High")))</f>
        <v>Mid</v>
      </c>
      <c r="Y2590" s="22">
        <f t="shared" si="81"/>
        <v>0</v>
      </c>
    </row>
    <row r="2591" spans="1:25" x14ac:dyDescent="0.2">
      <c r="A2591" t="s">
        <v>6032</v>
      </c>
      <c r="B2591" t="s">
        <v>492</v>
      </c>
      <c r="C2591" t="s">
        <v>2692</v>
      </c>
      <c r="D2591">
        <v>982</v>
      </c>
      <c r="E2591">
        <v>1631</v>
      </c>
      <c r="F2591">
        <v>101</v>
      </c>
      <c r="G2591">
        <v>566</v>
      </c>
      <c r="H2591">
        <v>5.5</v>
      </c>
      <c r="I2591">
        <v>38</v>
      </c>
      <c r="J2591">
        <v>97</v>
      </c>
      <c r="K2591">
        <v>15180000</v>
      </c>
      <c r="L2591">
        <v>500000</v>
      </c>
      <c r="M2591" s="2">
        <f>VLOOKUP(A2591,Sheet2!$A$1:G6315,2,0)</f>
        <v>26056</v>
      </c>
      <c r="N2591" t="str">
        <f>VLOOKUP(A2591,Sheet2!$A$1:G6315,3,0)</f>
        <v>Color</v>
      </c>
      <c r="O2591" t="str">
        <f>VLOOKUP(A2591,Sheet2!$A$1:G6315,4,0)</f>
        <v>Crime</v>
      </c>
      <c r="P2591" t="str">
        <f>VLOOKUP(A2591,Sheet2!$A$1:G6315,5,0)</f>
        <v>English</v>
      </c>
      <c r="Q2591" t="str">
        <f>VLOOKUP(A2591,Sheet2!$A$1:G6315,6,0)</f>
        <v>USA</v>
      </c>
      <c r="R2591" t="str">
        <f>VLOOKUP(A2591,Sheet2!$A$1:G6315,7,0)</f>
        <v>R</v>
      </c>
      <c r="S2591" t="str">
        <f>IF(Table1[[#This Row],[Language]]="English","English","Other language")</f>
        <v>English</v>
      </c>
      <c r="T2591">
        <f>Table1[[#This Row],[Gross Revenue]]-Table1[[#This Row],[Budget]]</f>
        <v>14680000</v>
      </c>
      <c r="U2591" s="1">
        <f>(Table1[[#This Row],[Gross Revenue]]/Table1[[#This Row],[Budget]])-1</f>
        <v>29.36</v>
      </c>
      <c r="V2591" t="str">
        <f t="shared" si="80"/>
        <v>90-110 minutes</v>
      </c>
      <c r="W2591">
        <f>Table1[[#This Row],[Profit]]/Table1[[#This Row],[Budget]]</f>
        <v>29.36</v>
      </c>
      <c r="X2591" s="22" t="str">
        <f>IF(L2591="","",
IF(L2591&lt;Predictability!$B$1,"Low",
IF(L2591&lt;=Predictability!$B$2,"Mid","High")))</f>
        <v>Low</v>
      </c>
      <c r="Y2591" s="22">
        <f t="shared" si="81"/>
        <v>1</v>
      </c>
    </row>
    <row r="2592" spans="1:25" x14ac:dyDescent="0.2">
      <c r="A2592" t="s">
        <v>3317</v>
      </c>
      <c r="B2592" t="s">
        <v>123</v>
      </c>
      <c r="C2592" t="s">
        <v>124</v>
      </c>
      <c r="D2592">
        <v>990</v>
      </c>
      <c r="E2592">
        <v>2006</v>
      </c>
      <c r="F2592">
        <v>0</v>
      </c>
      <c r="G2592">
        <v>725</v>
      </c>
      <c r="H2592">
        <v>3.6</v>
      </c>
      <c r="I2592">
        <v>71</v>
      </c>
      <c r="J2592">
        <v>89</v>
      </c>
      <c r="K2592">
        <v>598645</v>
      </c>
      <c r="L2592">
        <v>10000000</v>
      </c>
      <c r="M2592" s="2">
        <f>VLOOKUP(A2592,Sheet2!$A$1:G6316,2,0)</f>
        <v>37436</v>
      </c>
      <c r="N2592" t="str">
        <f>VLOOKUP(A2592,Sheet2!$A$1:G6316,3,0)</f>
        <v>Color</v>
      </c>
      <c r="O2592" t="str">
        <f>VLOOKUP(A2592,Sheet2!$A$1:G6316,4,0)</f>
        <v>Comedy</v>
      </c>
      <c r="P2592" t="str">
        <f>VLOOKUP(A2592,Sheet2!$A$1:G6316,5,0)</f>
        <v>English</v>
      </c>
      <c r="Q2592" t="str">
        <f>VLOOKUP(A2592,Sheet2!$A$1:G6316,6,0)</f>
        <v>UK</v>
      </c>
      <c r="R2592" t="str">
        <f>VLOOKUP(A2592,Sheet2!$A$1:G6316,7,0)</f>
        <v>R</v>
      </c>
      <c r="S2592" t="str">
        <f>IF(Table1[[#This Row],[Language]]="English","English","Other language")</f>
        <v>English</v>
      </c>
      <c r="T2592">
        <f>Table1[[#This Row],[Gross Revenue]]-Table1[[#This Row],[Budget]]</f>
        <v>-9401355</v>
      </c>
      <c r="U2592" s="1">
        <f>(Table1[[#This Row],[Gross Revenue]]/Table1[[#This Row],[Budget]])-1</f>
        <v>-0.94013550000000001</v>
      </c>
      <c r="V2592" t="str">
        <f t="shared" si="80"/>
        <v>&lt;90 minutes</v>
      </c>
      <c r="W2592">
        <f>Table1[[#This Row],[Profit]]/Table1[[#This Row],[Budget]]</f>
        <v>-0.94013550000000001</v>
      </c>
      <c r="X2592" s="22" t="str">
        <f>IF(L2592="","",
IF(L2592&lt;Predictability!$B$1,"Low",
IF(L2592&lt;=Predictability!$B$2,"Mid","High")))</f>
        <v>Mid</v>
      </c>
      <c r="Y2592" s="22">
        <f t="shared" si="81"/>
        <v>0</v>
      </c>
    </row>
    <row r="2593" spans="1:25" x14ac:dyDescent="0.2">
      <c r="A2593" t="s">
        <v>3596</v>
      </c>
      <c r="B2593" t="s">
        <v>594</v>
      </c>
      <c r="C2593" t="s">
        <v>595</v>
      </c>
      <c r="D2593">
        <v>931</v>
      </c>
      <c r="E2593">
        <v>3819</v>
      </c>
      <c r="F2593">
        <v>21</v>
      </c>
      <c r="G2593">
        <v>720</v>
      </c>
      <c r="H2593">
        <v>5</v>
      </c>
      <c r="I2593">
        <v>86</v>
      </c>
      <c r="J2593">
        <v>85</v>
      </c>
      <c r="K2593">
        <v>28563926</v>
      </c>
      <c r="L2593">
        <v>8500000</v>
      </c>
      <c r="M2593" s="2">
        <f>VLOOKUP(A2593,Sheet2!$A$1:G6317,2,0)</f>
        <v>37606</v>
      </c>
      <c r="N2593" t="str">
        <f>VLOOKUP(A2593,Sheet2!$A$1:G6317,3,0)</f>
        <v>Color</v>
      </c>
      <c r="O2593" t="str">
        <f>VLOOKUP(A2593,Sheet2!$A$1:G6317,4,0)</f>
        <v>Drama</v>
      </c>
      <c r="P2593" t="str">
        <f>VLOOKUP(A2593,Sheet2!$A$1:G6317,5,0)</f>
        <v>English</v>
      </c>
      <c r="Q2593" t="str">
        <f>VLOOKUP(A2593,Sheet2!$A$1:G6317,6,0)</f>
        <v>USA</v>
      </c>
      <c r="R2593" t="str">
        <f>VLOOKUP(A2593,Sheet2!$A$1:G6317,7,0)</f>
        <v>PG-13</v>
      </c>
      <c r="S2593" t="str">
        <f>IF(Table1[[#This Row],[Language]]="English","English","Other language")</f>
        <v>English</v>
      </c>
      <c r="T2593">
        <f>Table1[[#This Row],[Gross Revenue]]-Table1[[#This Row],[Budget]]</f>
        <v>20063926</v>
      </c>
      <c r="U2593" s="1">
        <f>(Table1[[#This Row],[Gross Revenue]]/Table1[[#This Row],[Budget]])-1</f>
        <v>2.3604618823529413</v>
      </c>
      <c r="V2593" t="str">
        <f t="shared" si="80"/>
        <v>&lt;90 minutes</v>
      </c>
      <c r="W2593">
        <f>Table1[[#This Row],[Profit]]/Table1[[#This Row],[Budget]]</f>
        <v>2.3604618823529413</v>
      </c>
      <c r="X2593" s="22" t="str">
        <f>IF(L2593="","",
IF(L2593&lt;Predictability!$B$1,"Low",
IF(L2593&lt;=Predictability!$B$2,"Mid","High")))</f>
        <v>Low</v>
      </c>
      <c r="Y2593" s="22">
        <f t="shared" si="81"/>
        <v>1</v>
      </c>
    </row>
    <row r="2594" spans="1:25" x14ac:dyDescent="0.2">
      <c r="A2594" t="s">
        <v>4472</v>
      </c>
      <c r="B2594" t="s">
        <v>592</v>
      </c>
      <c r="C2594" t="s">
        <v>1577</v>
      </c>
      <c r="D2594">
        <v>1000</v>
      </c>
      <c r="E2594">
        <v>6212</v>
      </c>
      <c r="F2594">
        <v>0</v>
      </c>
      <c r="G2594">
        <v>1000</v>
      </c>
      <c r="H2594">
        <v>6.1</v>
      </c>
      <c r="I2594">
        <v>131</v>
      </c>
      <c r="J2594">
        <v>120</v>
      </c>
      <c r="K2594">
        <v>16284360</v>
      </c>
      <c r="L2594">
        <v>21000000</v>
      </c>
      <c r="M2594" s="2">
        <f>VLOOKUP(A2594,Sheet2!$A$1:G6318,2,0)</f>
        <v>39617</v>
      </c>
      <c r="N2594" t="str">
        <f>VLOOKUP(A2594,Sheet2!$A$1:G6318,3,0)</f>
        <v>Color</v>
      </c>
      <c r="O2594" t="str">
        <f>VLOOKUP(A2594,Sheet2!$A$1:G6318,4,0)</f>
        <v>Comedy</v>
      </c>
      <c r="P2594" t="str">
        <f>VLOOKUP(A2594,Sheet2!$A$1:G6318,5,0)</f>
        <v>English</v>
      </c>
      <c r="Q2594" t="str">
        <f>VLOOKUP(A2594,Sheet2!$A$1:G6318,6,0)</f>
        <v>USA</v>
      </c>
      <c r="R2594" t="str">
        <f>VLOOKUP(A2594,Sheet2!$A$1:G6318,7,0)</f>
        <v>PG-13</v>
      </c>
      <c r="S2594" t="str">
        <f>IF(Table1[[#This Row],[Language]]="English","English","Other language")</f>
        <v>English</v>
      </c>
      <c r="T2594">
        <f>Table1[[#This Row],[Gross Revenue]]-Table1[[#This Row],[Budget]]</f>
        <v>-4715640</v>
      </c>
      <c r="U2594" s="1">
        <f>(Table1[[#This Row],[Gross Revenue]]/Table1[[#This Row],[Budget]])-1</f>
        <v>-0.22455428571428571</v>
      </c>
      <c r="V2594" t="str">
        <f t="shared" si="80"/>
        <v>111-130 minutes</v>
      </c>
      <c r="W2594">
        <f>Table1[[#This Row],[Profit]]/Table1[[#This Row],[Budget]]</f>
        <v>-0.22455428571428571</v>
      </c>
      <c r="X2594" s="22" t="str">
        <f>IF(L2594="","",
IF(L2594&lt;Predictability!$B$1,"Low",
IF(L2594&lt;=Predictability!$B$2,"Mid","High")))</f>
        <v>Mid</v>
      </c>
      <c r="Y2594" s="22">
        <f t="shared" si="81"/>
        <v>0</v>
      </c>
    </row>
    <row r="2595" spans="1:25" x14ac:dyDescent="0.2">
      <c r="A2595" t="s">
        <v>6397</v>
      </c>
      <c r="B2595" t="s">
        <v>988</v>
      </c>
      <c r="C2595" t="s">
        <v>1585</v>
      </c>
      <c r="D2595">
        <v>4000</v>
      </c>
      <c r="E2595">
        <v>4230</v>
      </c>
      <c r="F2595">
        <v>218</v>
      </c>
      <c r="G2595">
        <v>0</v>
      </c>
      <c r="H2595">
        <v>7.4</v>
      </c>
      <c r="I2595">
        <v>77</v>
      </c>
      <c r="J2595">
        <v>96</v>
      </c>
      <c r="K2595">
        <v>4505922</v>
      </c>
      <c r="L2595">
        <v>200000</v>
      </c>
      <c r="M2595" s="2">
        <f>VLOOKUP(A2595,Sheet2!$A$1:G6319,2,0)</f>
        <v>35188</v>
      </c>
      <c r="N2595" t="str">
        <f>VLOOKUP(A2595,Sheet2!$A$1:G6319,3,0)</f>
        <v>Color</v>
      </c>
      <c r="O2595" t="str">
        <f>VLOOKUP(A2595,Sheet2!$A$1:G6319,4,0)</f>
        <v>Comedy</v>
      </c>
      <c r="P2595" t="str">
        <f>VLOOKUP(A2595,Sheet2!$A$1:G6319,5,0)</f>
        <v>English</v>
      </c>
      <c r="Q2595" t="str">
        <f>VLOOKUP(A2595,Sheet2!$A$1:G6319,6,0)</f>
        <v>USA</v>
      </c>
      <c r="R2595" t="str">
        <f>VLOOKUP(A2595,Sheet2!$A$1:G6319,7,0)</f>
        <v>R</v>
      </c>
      <c r="S2595" t="str">
        <f>IF(Table1[[#This Row],[Language]]="English","English","Other language")</f>
        <v>English</v>
      </c>
      <c r="T2595">
        <f>Table1[[#This Row],[Gross Revenue]]-Table1[[#This Row],[Budget]]</f>
        <v>4305922</v>
      </c>
      <c r="U2595" s="1">
        <f>(Table1[[#This Row],[Gross Revenue]]/Table1[[#This Row],[Budget]])-1</f>
        <v>21.529610000000002</v>
      </c>
      <c r="V2595" t="str">
        <f t="shared" si="80"/>
        <v>90-110 minutes</v>
      </c>
      <c r="W2595">
        <f>Table1[[#This Row],[Profit]]/Table1[[#This Row],[Budget]]</f>
        <v>21.529610000000002</v>
      </c>
      <c r="X2595" s="22" t="str">
        <f>IF(L2595="","",
IF(L2595&lt;Predictability!$B$1,"Low",
IF(L2595&lt;=Predictability!$B$2,"Mid","High")))</f>
        <v>Low</v>
      </c>
      <c r="Y2595" s="22">
        <f t="shared" si="81"/>
        <v>1</v>
      </c>
    </row>
    <row r="2596" spans="1:25" x14ac:dyDescent="0.2">
      <c r="A2596" t="s">
        <v>6323</v>
      </c>
      <c r="B2596" t="s">
        <v>2869</v>
      </c>
      <c r="C2596" t="s">
        <v>2870</v>
      </c>
      <c r="D2596">
        <v>37</v>
      </c>
      <c r="E2596">
        <v>74</v>
      </c>
      <c r="F2596">
        <v>11</v>
      </c>
      <c r="G2596">
        <v>389</v>
      </c>
      <c r="H2596">
        <v>6.4</v>
      </c>
      <c r="I2596">
        <v>38</v>
      </c>
      <c r="J2596">
        <v>118</v>
      </c>
      <c r="K2596">
        <v>6482195</v>
      </c>
      <c r="L2596">
        <v>37000000</v>
      </c>
      <c r="M2596" s="2">
        <f>VLOOKUP(A2596,Sheet2!$A$1:G6320,2,0)</f>
        <v>35640</v>
      </c>
      <c r="N2596" t="str">
        <f>VLOOKUP(A2596,Sheet2!$A$1:G6320,3,0)</f>
        <v>Color</v>
      </c>
      <c r="O2596" t="str">
        <f>VLOOKUP(A2596,Sheet2!$A$1:G6320,4,0)</f>
        <v>Crime</v>
      </c>
      <c r="P2596" t="str">
        <f>VLOOKUP(A2596,Sheet2!$A$1:G6320,5,0)</f>
        <v>English</v>
      </c>
      <c r="Q2596" t="str">
        <f>VLOOKUP(A2596,Sheet2!$A$1:G6320,6,0)</f>
        <v>USA</v>
      </c>
      <c r="R2596" t="str">
        <f>VLOOKUP(A2596,Sheet2!$A$1:G6320,7,0)</f>
        <v>R</v>
      </c>
      <c r="S2596" t="str">
        <f>IF(Table1[[#This Row],[Language]]="English","English","Other language")</f>
        <v>English</v>
      </c>
      <c r="T2596">
        <f>Table1[[#This Row],[Gross Revenue]]-Table1[[#This Row],[Budget]]</f>
        <v>-30517805</v>
      </c>
      <c r="U2596" s="1">
        <f>(Table1[[#This Row],[Gross Revenue]]/Table1[[#This Row],[Budget]])-1</f>
        <v>-0.82480554054054056</v>
      </c>
      <c r="V2596" t="str">
        <f t="shared" si="80"/>
        <v>111-130 minutes</v>
      </c>
      <c r="W2596">
        <f>Table1[[#This Row],[Profit]]/Table1[[#This Row],[Budget]]</f>
        <v>-0.82480554054054056</v>
      </c>
      <c r="X2596" s="22" t="str">
        <f>IF(L2596="","",
IF(L2596&lt;Predictability!$B$1,"Low",
IF(L2596&lt;=Predictability!$B$2,"Mid","High")))</f>
        <v>Mid</v>
      </c>
      <c r="Y2596" s="22">
        <f t="shared" si="81"/>
        <v>0</v>
      </c>
    </row>
    <row r="2597" spans="1:25" x14ac:dyDescent="0.2">
      <c r="A2597" t="s">
        <v>5042</v>
      </c>
      <c r="B2597" t="s">
        <v>279</v>
      </c>
      <c r="C2597" t="s">
        <v>948</v>
      </c>
      <c r="D2597">
        <v>20000</v>
      </c>
      <c r="E2597">
        <v>25942</v>
      </c>
      <c r="F2597">
        <v>57</v>
      </c>
      <c r="G2597">
        <v>0</v>
      </c>
      <c r="H2597">
        <v>6.5</v>
      </c>
      <c r="I2597">
        <v>166</v>
      </c>
      <c r="J2597">
        <v>99</v>
      </c>
      <c r="K2597">
        <v>69772969</v>
      </c>
      <c r="L2597">
        <v>80000000</v>
      </c>
      <c r="M2597" s="2">
        <f>VLOOKUP(A2597,Sheet2!$A$1:G6321,2,0)</f>
        <v>37135</v>
      </c>
      <c r="N2597" t="str">
        <f>VLOOKUP(A2597,Sheet2!$A$1:G6321,3,0)</f>
        <v>Color</v>
      </c>
      <c r="O2597" t="str">
        <f>VLOOKUP(A2597,Sheet2!$A$1:G6321,4,0)</f>
        <v>Action</v>
      </c>
      <c r="P2597" t="str">
        <f>VLOOKUP(A2597,Sheet2!$A$1:G6321,5,0)</f>
        <v>English</v>
      </c>
      <c r="Q2597" t="str">
        <f>VLOOKUP(A2597,Sheet2!$A$1:G6321,6,0)</f>
        <v>USA</v>
      </c>
      <c r="R2597" t="str">
        <f>VLOOKUP(A2597,Sheet2!$A$1:G6321,7,0)</f>
        <v>R</v>
      </c>
      <c r="S2597" t="str">
        <f>IF(Table1[[#This Row],[Language]]="English","English","Other language")</f>
        <v>English</v>
      </c>
      <c r="T2597">
        <f>Table1[[#This Row],[Gross Revenue]]-Table1[[#This Row],[Budget]]</f>
        <v>-10227031</v>
      </c>
      <c r="U2597" s="1">
        <f>(Table1[[#This Row],[Gross Revenue]]/Table1[[#This Row],[Budget]])-1</f>
        <v>-0.12783788750000002</v>
      </c>
      <c r="V2597" t="str">
        <f t="shared" si="80"/>
        <v>90-110 minutes</v>
      </c>
      <c r="W2597">
        <f>Table1[[#This Row],[Profit]]/Table1[[#This Row],[Budget]]</f>
        <v>-0.1278378875</v>
      </c>
      <c r="X2597" s="22" t="str">
        <f>IF(L2597="","",
IF(L2597&lt;Predictability!$B$1,"Low",
IF(L2597&lt;=Predictability!$B$2,"Mid","High")))</f>
        <v>High</v>
      </c>
      <c r="Y2597" s="22">
        <f t="shared" si="81"/>
        <v>0</v>
      </c>
    </row>
    <row r="2598" spans="1:25" x14ac:dyDescent="0.2">
      <c r="A2598" t="s">
        <v>4745</v>
      </c>
      <c r="B2598" t="s">
        <v>1820</v>
      </c>
      <c r="C2598" t="s">
        <v>806</v>
      </c>
      <c r="D2598">
        <v>714</v>
      </c>
      <c r="E2598">
        <v>2785</v>
      </c>
      <c r="F2598">
        <v>18</v>
      </c>
      <c r="G2598">
        <v>0</v>
      </c>
      <c r="H2598">
        <v>6.3</v>
      </c>
      <c r="I2598">
        <v>72</v>
      </c>
      <c r="J2598">
        <v>108</v>
      </c>
      <c r="K2598">
        <v>11702090</v>
      </c>
      <c r="L2598">
        <v>16500000</v>
      </c>
      <c r="M2598" s="2">
        <f>VLOOKUP(A2598,Sheet2!$A$1:G6322,2,0)</f>
        <v>39344</v>
      </c>
      <c r="N2598" t="str">
        <f>VLOOKUP(A2598,Sheet2!$A$1:G6322,3,0)</f>
        <v>Color</v>
      </c>
      <c r="O2598" t="str">
        <f>VLOOKUP(A2598,Sheet2!$A$1:G6322,4,0)</f>
        <v>Comedy</v>
      </c>
      <c r="P2598" t="str">
        <f>VLOOKUP(A2598,Sheet2!$A$1:G6322,5,0)</f>
        <v>English</v>
      </c>
      <c r="Q2598" t="str">
        <f>VLOOKUP(A2598,Sheet2!$A$1:G6322,6,0)</f>
        <v>USA</v>
      </c>
      <c r="R2598" t="str">
        <f>VLOOKUP(A2598,Sheet2!$A$1:G6322,7,0)</f>
        <v>PG-13</v>
      </c>
      <c r="S2598" t="str">
        <f>IF(Table1[[#This Row],[Language]]="English","English","Other language")</f>
        <v>English</v>
      </c>
      <c r="T2598">
        <f>Table1[[#This Row],[Gross Revenue]]-Table1[[#This Row],[Budget]]</f>
        <v>-4797910</v>
      </c>
      <c r="U2598" s="1">
        <f>(Table1[[#This Row],[Gross Revenue]]/Table1[[#This Row],[Budget]])-1</f>
        <v>-0.29078242424242429</v>
      </c>
      <c r="V2598" t="str">
        <f t="shared" si="80"/>
        <v>90-110 minutes</v>
      </c>
      <c r="W2598">
        <f>Table1[[#This Row],[Profit]]/Table1[[#This Row],[Budget]]</f>
        <v>-0.29078242424242423</v>
      </c>
      <c r="X2598" s="22" t="str">
        <f>IF(L2598="","",
IF(L2598&lt;Predictability!$B$1,"Low",
IF(L2598&lt;=Predictability!$B$2,"Mid","High")))</f>
        <v>Mid</v>
      </c>
      <c r="Y2598" s="22">
        <f t="shared" si="81"/>
        <v>0</v>
      </c>
    </row>
    <row r="2599" spans="1:25" x14ac:dyDescent="0.2">
      <c r="A2599" t="s">
        <v>6409</v>
      </c>
      <c r="B2599" t="s">
        <v>1276</v>
      </c>
      <c r="C2599" t="s">
        <v>2913</v>
      </c>
      <c r="D2599">
        <v>22000</v>
      </c>
      <c r="E2599">
        <v>24732</v>
      </c>
      <c r="F2599">
        <v>0</v>
      </c>
      <c r="G2599">
        <v>13000</v>
      </c>
      <c r="H2599">
        <v>7.5</v>
      </c>
      <c r="I2599">
        <v>245</v>
      </c>
      <c r="J2599">
        <v>124</v>
      </c>
      <c r="K2599">
        <v>3081925</v>
      </c>
      <c r="L2599">
        <v>21000000</v>
      </c>
      <c r="M2599" s="2">
        <f>VLOOKUP(A2599,Sheet2!$A$1:G6323,2,0)</f>
        <v>39781</v>
      </c>
      <c r="N2599" t="str">
        <f>VLOOKUP(A2599,Sheet2!$A$1:G6323,3,0)</f>
        <v>Color</v>
      </c>
      <c r="O2599" t="str">
        <f>VLOOKUP(A2599,Sheet2!$A$1:G6323,4,0)</f>
        <v>Comedy</v>
      </c>
      <c r="P2599" t="str">
        <f>VLOOKUP(A2599,Sheet2!$A$1:G6323,5,0)</f>
        <v>English</v>
      </c>
      <c r="Q2599" t="str">
        <f>VLOOKUP(A2599,Sheet2!$A$1:G6323,6,0)</f>
        <v>USA</v>
      </c>
      <c r="R2599" t="str">
        <f>VLOOKUP(A2599,Sheet2!$A$1:G6323,7,0)</f>
        <v>R</v>
      </c>
      <c r="S2599" t="str">
        <f>IF(Table1[[#This Row],[Language]]="English","English","Other language")</f>
        <v>English</v>
      </c>
      <c r="T2599">
        <f>Table1[[#This Row],[Gross Revenue]]-Table1[[#This Row],[Budget]]</f>
        <v>-17918075</v>
      </c>
      <c r="U2599" s="1">
        <f>(Table1[[#This Row],[Gross Revenue]]/Table1[[#This Row],[Budget]])-1</f>
        <v>-0.85324166666666668</v>
      </c>
      <c r="V2599" t="str">
        <f t="shared" si="80"/>
        <v>111-130 minutes</v>
      </c>
      <c r="W2599">
        <f>Table1[[#This Row],[Profit]]/Table1[[#This Row],[Budget]]</f>
        <v>-0.85324166666666668</v>
      </c>
      <c r="X2599" s="22" t="str">
        <f>IF(L2599="","",
IF(L2599&lt;Predictability!$B$1,"Low",
IF(L2599&lt;=Predictability!$B$2,"Mid","High")))</f>
        <v>Mid</v>
      </c>
      <c r="Y2599" s="22">
        <f t="shared" si="81"/>
        <v>0</v>
      </c>
    </row>
    <row r="2600" spans="1:25" x14ac:dyDescent="0.2">
      <c r="A2600" t="s">
        <v>5804</v>
      </c>
      <c r="B2600" t="s">
        <v>1241</v>
      </c>
      <c r="C2600" t="s">
        <v>514</v>
      </c>
      <c r="D2600">
        <v>13000</v>
      </c>
      <c r="E2600">
        <v>14747</v>
      </c>
      <c r="F2600">
        <v>79</v>
      </c>
      <c r="G2600">
        <v>0</v>
      </c>
      <c r="H2600">
        <v>7</v>
      </c>
      <c r="I2600">
        <v>358</v>
      </c>
      <c r="J2600">
        <v>128</v>
      </c>
      <c r="K2600">
        <v>50815288</v>
      </c>
      <c r="L2600">
        <v>50000000</v>
      </c>
      <c r="M2600" s="2">
        <f>VLOOKUP(A2600,Sheet2!$A$1:G6324,2,0)</f>
        <v>38612</v>
      </c>
      <c r="N2600" t="str">
        <f>VLOOKUP(A2600,Sheet2!$A$1:G6324,3,0)</f>
        <v>Color</v>
      </c>
      <c r="O2600" t="str">
        <f>VLOOKUP(A2600,Sheet2!$A$1:G6324,4,0)</f>
        <v>Drama</v>
      </c>
      <c r="P2600" t="str">
        <f>VLOOKUP(A2600,Sheet2!$A$1:G6324,5,0)</f>
        <v>English</v>
      </c>
      <c r="Q2600" t="str">
        <f>VLOOKUP(A2600,Sheet2!$A$1:G6324,6,0)</f>
        <v>USA</v>
      </c>
      <c r="R2600" t="str">
        <f>VLOOKUP(A2600,Sheet2!$A$1:G6324,7,0)</f>
        <v>R</v>
      </c>
      <c r="S2600" t="str">
        <f>IF(Table1[[#This Row],[Language]]="English","English","Other language")</f>
        <v>English</v>
      </c>
      <c r="T2600">
        <f>Table1[[#This Row],[Gross Revenue]]-Table1[[#This Row],[Budget]]</f>
        <v>815288</v>
      </c>
      <c r="U2600" s="1">
        <f>(Table1[[#This Row],[Gross Revenue]]/Table1[[#This Row],[Budget]])-1</f>
        <v>1.6305760000000058E-2</v>
      </c>
      <c r="V2600" t="str">
        <f t="shared" si="80"/>
        <v>111-130 minutes</v>
      </c>
      <c r="W2600">
        <f>Table1[[#This Row],[Profit]]/Table1[[#This Row],[Budget]]</f>
        <v>1.6305759999999999E-2</v>
      </c>
      <c r="X2600" s="22" t="str">
        <f>IF(L2600="","",
IF(L2600&lt;Predictability!$B$1,"Low",
IF(L2600&lt;=Predictability!$B$2,"Mid","High")))</f>
        <v>Mid</v>
      </c>
      <c r="Y2600" s="22">
        <f t="shared" si="81"/>
        <v>0</v>
      </c>
    </row>
    <row r="2601" spans="1:25" x14ac:dyDescent="0.2">
      <c r="A2601" t="s">
        <v>3780</v>
      </c>
      <c r="B2601" t="s">
        <v>854</v>
      </c>
      <c r="C2601" t="s">
        <v>855</v>
      </c>
      <c r="D2601">
        <v>532</v>
      </c>
      <c r="E2601">
        <v>902</v>
      </c>
      <c r="F2601">
        <v>5</v>
      </c>
      <c r="G2601">
        <v>108</v>
      </c>
      <c r="H2601">
        <v>5.4</v>
      </c>
      <c r="I2601">
        <v>16</v>
      </c>
      <c r="J2601">
        <v>153</v>
      </c>
      <c r="K2601">
        <v>872643</v>
      </c>
      <c r="L2601">
        <v>6000000</v>
      </c>
      <c r="M2601" s="2">
        <f>VLOOKUP(A2601,Sheet2!$A$1:G6325,2,0)</f>
        <v>39137</v>
      </c>
      <c r="N2601" t="str">
        <f>VLOOKUP(A2601,Sheet2!$A$1:G6325,3,0)</f>
        <v>Color</v>
      </c>
      <c r="O2601" t="str">
        <f>VLOOKUP(A2601,Sheet2!$A$1:G6325,4,0)</f>
        <v>Comedy</v>
      </c>
      <c r="P2601" t="str">
        <f>VLOOKUP(A2601,Sheet2!$A$1:G6325,5,0)</f>
        <v>Hindi</v>
      </c>
      <c r="Q2601" t="str">
        <f>VLOOKUP(A2601,Sheet2!$A$1:G6325,6,0)</f>
        <v>USA</v>
      </c>
      <c r="R2601">
        <f>VLOOKUP(A2601,Sheet2!$A$1:G6325,7,0)</f>
        <v>0</v>
      </c>
      <c r="S2601" t="str">
        <f>IF(Table1[[#This Row],[Language]]="English","English","Other language")</f>
        <v>Other language</v>
      </c>
      <c r="T2601">
        <f>Table1[[#This Row],[Gross Revenue]]-Table1[[#This Row],[Budget]]</f>
        <v>-5127357</v>
      </c>
      <c r="U2601" s="1">
        <f>(Table1[[#This Row],[Gross Revenue]]/Table1[[#This Row],[Budget]])-1</f>
        <v>-0.85455950000000003</v>
      </c>
      <c r="V2601" t="str">
        <f t="shared" si="80"/>
        <v>&gt;150 minutes</v>
      </c>
      <c r="W2601">
        <f>Table1[[#This Row],[Profit]]/Table1[[#This Row],[Budget]]</f>
        <v>-0.85455950000000003</v>
      </c>
      <c r="X2601" s="22" t="str">
        <f>IF(L2601="","",
IF(L2601&lt;Predictability!$B$1,"Low",
IF(L2601&lt;=Predictability!$B$2,"Mid","High")))</f>
        <v>Low</v>
      </c>
      <c r="Y2601" s="22">
        <f t="shared" si="81"/>
        <v>0</v>
      </c>
    </row>
    <row r="2602" spans="1:25" x14ac:dyDescent="0.2">
      <c r="A2602" t="s">
        <v>4822</v>
      </c>
      <c r="B2602" t="s">
        <v>1877</v>
      </c>
      <c r="C2602" t="s">
        <v>909</v>
      </c>
      <c r="D2602">
        <v>376</v>
      </c>
      <c r="E2602">
        <v>1144</v>
      </c>
      <c r="F2602">
        <v>56</v>
      </c>
      <c r="G2602">
        <v>132</v>
      </c>
      <c r="H2602">
        <v>6.3</v>
      </c>
      <c r="I2602">
        <v>91</v>
      </c>
      <c r="J2602">
        <v>78</v>
      </c>
      <c r="K2602">
        <v>2882062</v>
      </c>
      <c r="L2602">
        <v>150000</v>
      </c>
      <c r="M2602" s="2">
        <f>VLOOKUP(A2602,Sheet2!$A$1:G6326,2,0)</f>
        <v>36841</v>
      </c>
      <c r="N2602" t="str">
        <f>VLOOKUP(A2602,Sheet2!$A$1:G6326,3,0)</f>
        <v>Color</v>
      </c>
      <c r="O2602" t="str">
        <f>VLOOKUP(A2602,Sheet2!$A$1:G6326,4,0)</f>
        <v>Comedy</v>
      </c>
      <c r="P2602" t="str">
        <f>VLOOKUP(A2602,Sheet2!$A$1:G6326,5,0)</f>
        <v>English</v>
      </c>
      <c r="Q2602" t="str">
        <f>VLOOKUP(A2602,Sheet2!$A$1:G6326,6,0)</f>
        <v>USA</v>
      </c>
      <c r="R2602" t="str">
        <f>VLOOKUP(A2602,Sheet2!$A$1:G6326,7,0)</f>
        <v>PG-13</v>
      </c>
      <c r="S2602" t="str">
        <f>IF(Table1[[#This Row],[Language]]="English","English","Other language")</f>
        <v>English</v>
      </c>
      <c r="T2602">
        <f>Table1[[#This Row],[Gross Revenue]]-Table1[[#This Row],[Budget]]</f>
        <v>2732062</v>
      </c>
      <c r="U2602" s="1">
        <f>(Table1[[#This Row],[Gross Revenue]]/Table1[[#This Row],[Budget]])-1</f>
        <v>18.213746666666665</v>
      </c>
      <c r="V2602" t="str">
        <f t="shared" si="80"/>
        <v>&lt;90 minutes</v>
      </c>
      <c r="W2602">
        <f>Table1[[#This Row],[Profit]]/Table1[[#This Row],[Budget]]</f>
        <v>18.213746666666665</v>
      </c>
      <c r="X2602" s="22" t="str">
        <f>IF(L2602="","",
IF(L2602&lt;Predictability!$B$1,"Low",
IF(L2602&lt;=Predictability!$B$2,"Mid","High")))</f>
        <v>Low</v>
      </c>
      <c r="Y2602" s="22">
        <f t="shared" si="81"/>
        <v>1</v>
      </c>
    </row>
    <row r="2603" spans="1:25" x14ac:dyDescent="0.2">
      <c r="A2603" t="s">
        <v>6877</v>
      </c>
      <c r="B2603" t="s">
        <v>3144</v>
      </c>
      <c r="C2603" t="s">
        <v>3166</v>
      </c>
      <c r="D2603">
        <v>717</v>
      </c>
      <c r="E2603">
        <v>1730</v>
      </c>
      <c r="F2603">
        <v>16</v>
      </c>
      <c r="G2603">
        <v>0</v>
      </c>
      <c r="H2603">
        <v>8.1</v>
      </c>
      <c r="I2603">
        <v>86</v>
      </c>
      <c r="J2603">
        <v>148</v>
      </c>
      <c r="K2603">
        <v>1110186</v>
      </c>
      <c r="L2603">
        <v>12800000</v>
      </c>
      <c r="M2603" s="2">
        <f>VLOOKUP(A2603,Sheet2!$A$1:G6327,2,0)</f>
        <v>38035</v>
      </c>
      <c r="N2603" t="str">
        <f>VLOOKUP(A2603,Sheet2!$A$1:G6327,3,0)</f>
        <v>Color</v>
      </c>
      <c r="O2603" t="str">
        <f>VLOOKUP(A2603,Sheet2!$A$1:G6327,4,0)</f>
        <v>Action</v>
      </c>
      <c r="P2603" t="str">
        <f>VLOOKUP(A2603,Sheet2!$A$1:G6327,5,0)</f>
        <v>Korean</v>
      </c>
      <c r="Q2603" t="str">
        <f>VLOOKUP(A2603,Sheet2!$A$1:G6327,6,0)</f>
        <v>South Korea</v>
      </c>
      <c r="R2603" t="str">
        <f>VLOOKUP(A2603,Sheet2!$A$1:G6327,7,0)</f>
        <v>R</v>
      </c>
      <c r="S2603" t="str">
        <f>IF(Table1[[#This Row],[Language]]="English","English","Other language")</f>
        <v>Other language</v>
      </c>
      <c r="T2603">
        <f>Table1[[#This Row],[Gross Revenue]]-Table1[[#This Row],[Budget]]</f>
        <v>-11689814</v>
      </c>
      <c r="U2603" s="1">
        <f>(Table1[[#This Row],[Gross Revenue]]/Table1[[#This Row],[Budget]])-1</f>
        <v>-0.91326671874999998</v>
      </c>
      <c r="V2603" t="str">
        <f t="shared" si="80"/>
        <v>131-150 minutes</v>
      </c>
      <c r="W2603">
        <f>Table1[[#This Row],[Profit]]/Table1[[#This Row],[Budget]]</f>
        <v>-0.91326671874999998</v>
      </c>
      <c r="X2603" s="22" t="str">
        <f>IF(L2603="","",
IF(L2603&lt;Predictability!$B$1,"Low",
IF(L2603&lt;=Predictability!$B$2,"Mid","High")))</f>
        <v>Mid</v>
      </c>
      <c r="Y2603" s="22">
        <f t="shared" si="81"/>
        <v>0</v>
      </c>
    </row>
    <row r="2604" spans="1:25" x14ac:dyDescent="0.2">
      <c r="A2604" t="s">
        <v>4720</v>
      </c>
      <c r="B2604" t="s">
        <v>1067</v>
      </c>
      <c r="C2604" t="s">
        <v>1795</v>
      </c>
      <c r="D2604">
        <v>2000</v>
      </c>
      <c r="E2604">
        <v>5519</v>
      </c>
      <c r="F2604">
        <v>31</v>
      </c>
      <c r="G2604">
        <v>0</v>
      </c>
      <c r="H2604">
        <v>6.3</v>
      </c>
      <c r="I2604">
        <v>136</v>
      </c>
      <c r="J2604">
        <v>97</v>
      </c>
      <c r="K2604">
        <v>6923891</v>
      </c>
      <c r="L2604">
        <v>23000000</v>
      </c>
      <c r="M2604" s="2">
        <f>VLOOKUP(A2604,Sheet2!$A$1:G6328,2,0)</f>
        <v>40587</v>
      </c>
      <c r="N2604" t="str">
        <f>VLOOKUP(A2604,Sheet2!$A$1:G6328,3,0)</f>
        <v>Color</v>
      </c>
      <c r="O2604" t="str">
        <f>VLOOKUP(A2604,Sheet2!$A$1:G6328,4,0)</f>
        <v>Comedy</v>
      </c>
      <c r="P2604" t="str">
        <f>VLOOKUP(A2604,Sheet2!$A$1:G6328,5,0)</f>
        <v>English</v>
      </c>
      <c r="Q2604" t="str">
        <f>VLOOKUP(A2604,Sheet2!$A$1:G6328,6,0)</f>
        <v>USA</v>
      </c>
      <c r="R2604" t="str">
        <f>VLOOKUP(A2604,Sheet2!$A$1:G6328,7,0)</f>
        <v>R</v>
      </c>
      <c r="S2604" t="str">
        <f>IF(Table1[[#This Row],[Language]]="English","English","Other language")</f>
        <v>English</v>
      </c>
      <c r="T2604">
        <f>Table1[[#This Row],[Gross Revenue]]-Table1[[#This Row],[Budget]]</f>
        <v>-16076109</v>
      </c>
      <c r="U2604" s="1">
        <f>(Table1[[#This Row],[Gross Revenue]]/Table1[[#This Row],[Budget]])-1</f>
        <v>-0.69896126086956523</v>
      </c>
      <c r="V2604" t="str">
        <f t="shared" si="80"/>
        <v>90-110 minutes</v>
      </c>
      <c r="W2604">
        <f>Table1[[#This Row],[Profit]]/Table1[[#This Row],[Budget]]</f>
        <v>-0.69896126086956523</v>
      </c>
      <c r="X2604" s="22" t="str">
        <f>IF(L2604="","",
IF(L2604&lt;Predictability!$B$1,"Low",
IF(L2604&lt;=Predictability!$B$2,"Mid","High")))</f>
        <v>Mid</v>
      </c>
      <c r="Y2604" s="22">
        <f t="shared" si="81"/>
        <v>0</v>
      </c>
    </row>
    <row r="2605" spans="1:25" x14ac:dyDescent="0.2">
      <c r="A2605" t="s">
        <v>6313</v>
      </c>
      <c r="B2605" t="s">
        <v>1909</v>
      </c>
      <c r="C2605" t="s">
        <v>2864</v>
      </c>
      <c r="D2605">
        <v>982</v>
      </c>
      <c r="E2605">
        <v>1520</v>
      </c>
      <c r="F2605">
        <v>337</v>
      </c>
      <c r="G2605">
        <v>14000</v>
      </c>
      <c r="H2605">
        <v>7.4</v>
      </c>
      <c r="I2605">
        <v>359</v>
      </c>
      <c r="J2605">
        <v>121</v>
      </c>
      <c r="K2605">
        <v>1729969</v>
      </c>
      <c r="L2605">
        <v>5000000</v>
      </c>
      <c r="M2605" s="2">
        <f>VLOOKUP(A2605,Sheet2!$A$1:G6329,2,0)</f>
        <v>40829</v>
      </c>
      <c r="N2605" t="str">
        <f>VLOOKUP(A2605,Sheet2!$A$1:G6329,3,0)</f>
        <v>Color</v>
      </c>
      <c r="O2605" t="str">
        <f>VLOOKUP(A2605,Sheet2!$A$1:G6329,4,0)</f>
        <v>Drama</v>
      </c>
      <c r="P2605" t="str">
        <f>VLOOKUP(A2605,Sheet2!$A$1:G6329,5,0)</f>
        <v>English</v>
      </c>
      <c r="Q2605" t="str">
        <f>VLOOKUP(A2605,Sheet2!$A$1:G6329,6,0)</f>
        <v>USA</v>
      </c>
      <c r="R2605" t="str">
        <f>VLOOKUP(A2605,Sheet2!$A$1:G6329,7,0)</f>
        <v>R</v>
      </c>
      <c r="S2605" t="str">
        <f>IF(Table1[[#This Row],[Language]]="English","English","Other language")</f>
        <v>English</v>
      </c>
      <c r="T2605">
        <f>Table1[[#This Row],[Gross Revenue]]-Table1[[#This Row],[Budget]]</f>
        <v>-3270031</v>
      </c>
      <c r="U2605" s="1">
        <f>(Table1[[#This Row],[Gross Revenue]]/Table1[[#This Row],[Budget]])-1</f>
        <v>-0.65400619999999998</v>
      </c>
      <c r="V2605" t="str">
        <f t="shared" si="80"/>
        <v>111-130 minutes</v>
      </c>
      <c r="W2605">
        <f>Table1[[#This Row],[Profit]]/Table1[[#This Row],[Budget]]</f>
        <v>-0.65400619999999998</v>
      </c>
      <c r="X2605" s="22" t="str">
        <f>IF(L2605="","",
IF(L2605&lt;Predictability!$B$1,"Low",
IF(L2605&lt;=Predictability!$B$2,"Mid","High")))</f>
        <v>Low</v>
      </c>
      <c r="Y2605" s="22">
        <f t="shared" si="81"/>
        <v>0</v>
      </c>
    </row>
    <row r="2606" spans="1:25" x14ac:dyDescent="0.2">
      <c r="A2606" t="s">
        <v>5390</v>
      </c>
      <c r="B2606" t="s">
        <v>734</v>
      </c>
      <c r="C2606" t="s">
        <v>2270</v>
      </c>
      <c r="D2606">
        <v>1000</v>
      </c>
      <c r="E2606">
        <v>3797</v>
      </c>
      <c r="F2606">
        <v>3</v>
      </c>
      <c r="G2606">
        <v>0</v>
      </c>
      <c r="H2606">
        <v>6.7</v>
      </c>
      <c r="I2606">
        <v>101</v>
      </c>
      <c r="J2606">
        <v>118</v>
      </c>
      <c r="K2606">
        <v>34703228</v>
      </c>
      <c r="L2606">
        <v>30000000</v>
      </c>
      <c r="M2606" s="2">
        <f>VLOOKUP(A2606,Sheet2!$A$1:G6330,2,0)</f>
        <v>38762</v>
      </c>
      <c r="N2606" t="str">
        <f>VLOOKUP(A2606,Sheet2!$A$1:G6330,3,0)</f>
        <v>Color</v>
      </c>
      <c r="O2606" t="str">
        <f>VLOOKUP(A2606,Sheet2!$A$1:G6330,4,0)</f>
        <v>Drama</v>
      </c>
      <c r="P2606" t="str">
        <f>VLOOKUP(A2606,Sheet2!$A$1:G6330,5,0)</f>
        <v>English</v>
      </c>
      <c r="Q2606" t="str">
        <f>VLOOKUP(A2606,Sheet2!$A$1:G6330,6,0)</f>
        <v>USA</v>
      </c>
      <c r="R2606" t="str">
        <f>VLOOKUP(A2606,Sheet2!$A$1:G6330,7,0)</f>
        <v>PG-13</v>
      </c>
      <c r="S2606" t="str">
        <f>IF(Table1[[#This Row],[Language]]="English","English","Other language")</f>
        <v>English</v>
      </c>
      <c r="T2606">
        <f>Table1[[#This Row],[Gross Revenue]]-Table1[[#This Row],[Budget]]</f>
        <v>4703228</v>
      </c>
      <c r="U2606" s="1">
        <f>(Table1[[#This Row],[Gross Revenue]]/Table1[[#This Row],[Budget]])-1</f>
        <v>0.15677426666666672</v>
      </c>
      <c r="V2606" t="str">
        <f t="shared" si="80"/>
        <v>111-130 minutes</v>
      </c>
      <c r="W2606">
        <f>Table1[[#This Row],[Profit]]/Table1[[#This Row],[Budget]]</f>
        <v>0.15677426666666666</v>
      </c>
      <c r="X2606" s="22" t="str">
        <f>IF(L2606="","",
IF(L2606&lt;Predictability!$B$1,"Low",
IF(L2606&lt;=Predictability!$B$2,"Mid","High")))</f>
        <v>Mid</v>
      </c>
      <c r="Y2606" s="22">
        <f t="shared" si="81"/>
        <v>0</v>
      </c>
    </row>
    <row r="2607" spans="1:25" x14ac:dyDescent="0.2">
      <c r="A2607" t="s">
        <v>6814</v>
      </c>
      <c r="B2607" t="s">
        <v>528</v>
      </c>
      <c r="C2607" t="s">
        <v>1240</v>
      </c>
      <c r="D2607">
        <v>14000</v>
      </c>
      <c r="E2607">
        <v>16461</v>
      </c>
      <c r="F2607">
        <v>180</v>
      </c>
      <c r="G2607">
        <v>29000</v>
      </c>
      <c r="H2607">
        <v>7.9</v>
      </c>
      <c r="I2607">
        <v>309</v>
      </c>
      <c r="J2607">
        <v>93</v>
      </c>
      <c r="K2607">
        <v>145000989</v>
      </c>
      <c r="L2607">
        <v>25000000</v>
      </c>
      <c r="M2607" s="2">
        <f>VLOOKUP(A2607,Sheet2!$A$1:G6331,2,0)</f>
        <v>39601</v>
      </c>
      <c r="N2607" t="str">
        <f>VLOOKUP(A2607,Sheet2!$A$1:G6331,3,0)</f>
        <v>Color</v>
      </c>
      <c r="O2607" t="str">
        <f>VLOOKUP(A2607,Sheet2!$A$1:G6331,4,0)</f>
        <v>Action</v>
      </c>
      <c r="P2607" t="str">
        <f>VLOOKUP(A2607,Sheet2!$A$1:G6331,5,0)</f>
        <v>English</v>
      </c>
      <c r="Q2607" t="str">
        <f>VLOOKUP(A2607,Sheet2!$A$1:G6331,6,0)</f>
        <v>France</v>
      </c>
      <c r="R2607" t="str">
        <f>VLOOKUP(A2607,Sheet2!$A$1:G6331,7,0)</f>
        <v>PG-13</v>
      </c>
      <c r="S2607" t="str">
        <f>IF(Table1[[#This Row],[Language]]="English","English","Other language")</f>
        <v>English</v>
      </c>
      <c r="T2607">
        <f>Table1[[#This Row],[Gross Revenue]]-Table1[[#This Row],[Budget]]</f>
        <v>120000989</v>
      </c>
      <c r="U2607" s="1">
        <f>(Table1[[#This Row],[Gross Revenue]]/Table1[[#This Row],[Budget]])-1</f>
        <v>4.8000395600000001</v>
      </c>
      <c r="V2607" t="str">
        <f t="shared" si="80"/>
        <v>90-110 minutes</v>
      </c>
      <c r="W2607">
        <f>Table1[[#This Row],[Profit]]/Table1[[#This Row],[Budget]]</f>
        <v>4.8000395600000001</v>
      </c>
      <c r="X2607" s="22" t="str">
        <f>IF(L2607="","",
IF(L2607&lt;Predictability!$B$1,"Low",
IF(L2607&lt;=Predictability!$B$2,"Mid","High")))</f>
        <v>Mid</v>
      </c>
      <c r="Y2607" s="22">
        <f t="shared" si="81"/>
        <v>1</v>
      </c>
    </row>
    <row r="2608" spans="1:25" x14ac:dyDescent="0.2">
      <c r="A2608" t="s">
        <v>4810</v>
      </c>
      <c r="B2608" t="s">
        <v>528</v>
      </c>
      <c r="C2608" t="s">
        <v>1498</v>
      </c>
      <c r="D2608">
        <v>14000</v>
      </c>
      <c r="E2608">
        <v>16410</v>
      </c>
      <c r="F2608">
        <v>118</v>
      </c>
      <c r="G2608">
        <v>63000</v>
      </c>
      <c r="H2608">
        <v>6.3</v>
      </c>
      <c r="I2608">
        <v>358</v>
      </c>
      <c r="J2608">
        <v>98</v>
      </c>
      <c r="K2608">
        <v>139852971</v>
      </c>
      <c r="L2608">
        <v>45000000</v>
      </c>
      <c r="M2608" s="2">
        <f>VLOOKUP(A2608,Sheet2!$A$1:G6332,2,0)</f>
        <v>41040</v>
      </c>
      <c r="N2608" t="str">
        <f>VLOOKUP(A2608,Sheet2!$A$1:G6332,3,0)</f>
        <v>Color</v>
      </c>
      <c r="O2608" t="str">
        <f>VLOOKUP(A2608,Sheet2!$A$1:G6332,4,0)</f>
        <v>Action</v>
      </c>
      <c r="P2608" t="str">
        <f>VLOOKUP(A2608,Sheet2!$A$1:G6332,5,0)</f>
        <v>English</v>
      </c>
      <c r="Q2608" t="str">
        <f>VLOOKUP(A2608,Sheet2!$A$1:G6332,6,0)</f>
        <v>France</v>
      </c>
      <c r="R2608" t="str">
        <f>VLOOKUP(A2608,Sheet2!$A$1:G6332,7,0)</f>
        <v>PG-13</v>
      </c>
      <c r="S2608" t="str">
        <f>IF(Table1[[#This Row],[Language]]="English","English","Other language")</f>
        <v>English</v>
      </c>
      <c r="T2608">
        <f>Table1[[#This Row],[Gross Revenue]]-Table1[[#This Row],[Budget]]</f>
        <v>94852971</v>
      </c>
      <c r="U2608" s="1">
        <f>(Table1[[#This Row],[Gross Revenue]]/Table1[[#This Row],[Budget]])-1</f>
        <v>2.1078437999999999</v>
      </c>
      <c r="V2608" t="str">
        <f t="shared" si="80"/>
        <v>90-110 minutes</v>
      </c>
      <c r="W2608">
        <f>Table1[[#This Row],[Profit]]/Table1[[#This Row],[Budget]]</f>
        <v>2.1078437999999999</v>
      </c>
      <c r="X2608" s="22" t="str">
        <f>IF(L2608="","",
IF(L2608&lt;Predictability!$B$1,"Low",
IF(L2608&lt;=Predictability!$B$2,"Mid","High")))</f>
        <v>Mid</v>
      </c>
      <c r="Y2608" s="22">
        <f t="shared" si="81"/>
        <v>1</v>
      </c>
    </row>
    <row r="2609" spans="1:25" x14ac:dyDescent="0.2">
      <c r="A2609" t="s">
        <v>4388</v>
      </c>
      <c r="B2609" t="s">
        <v>528</v>
      </c>
      <c r="C2609" t="s">
        <v>1498</v>
      </c>
      <c r="D2609">
        <v>14000</v>
      </c>
      <c r="E2609">
        <v>16967</v>
      </c>
      <c r="F2609">
        <v>118</v>
      </c>
      <c r="G2609">
        <v>38000</v>
      </c>
      <c r="H2609">
        <v>6</v>
      </c>
      <c r="I2609">
        <v>222</v>
      </c>
      <c r="J2609">
        <v>115</v>
      </c>
      <c r="K2609">
        <v>89253340</v>
      </c>
      <c r="L2609">
        <v>48000000</v>
      </c>
      <c r="M2609" s="2">
        <f>VLOOKUP(A2609,Sheet2!$A$1:G6333,2,0)</f>
        <v>41717</v>
      </c>
      <c r="N2609" t="str">
        <f>VLOOKUP(A2609,Sheet2!$A$1:G6333,3,0)</f>
        <v>Color</v>
      </c>
      <c r="O2609" t="str">
        <f>VLOOKUP(A2609,Sheet2!$A$1:G6333,4,0)</f>
        <v>Action</v>
      </c>
      <c r="P2609" t="str">
        <f>VLOOKUP(A2609,Sheet2!$A$1:G6333,5,0)</f>
        <v>English</v>
      </c>
      <c r="Q2609" t="str">
        <f>VLOOKUP(A2609,Sheet2!$A$1:G6333,6,0)</f>
        <v>France</v>
      </c>
      <c r="R2609" t="str">
        <f>VLOOKUP(A2609,Sheet2!$A$1:G6333,7,0)</f>
        <v>PG-13</v>
      </c>
      <c r="S2609" t="str">
        <f>IF(Table1[[#This Row],[Language]]="English","English","Other language")</f>
        <v>English</v>
      </c>
      <c r="T2609">
        <f>Table1[[#This Row],[Gross Revenue]]-Table1[[#This Row],[Budget]]</f>
        <v>41253340</v>
      </c>
      <c r="U2609" s="1">
        <f>(Table1[[#This Row],[Gross Revenue]]/Table1[[#This Row],[Budget]])-1</f>
        <v>0.85944458333333329</v>
      </c>
      <c r="V2609" t="str">
        <f t="shared" si="80"/>
        <v>111-130 minutes</v>
      </c>
      <c r="W2609">
        <f>Table1[[#This Row],[Profit]]/Table1[[#This Row],[Budget]]</f>
        <v>0.85944458333333329</v>
      </c>
      <c r="X2609" s="22" t="str">
        <f>IF(L2609="","",
IF(L2609&lt;Predictability!$B$1,"Low",
IF(L2609&lt;=Predictability!$B$2,"Mid","High")))</f>
        <v>Mid</v>
      </c>
      <c r="Y2609" s="22">
        <f t="shared" si="81"/>
        <v>1</v>
      </c>
    </row>
    <row r="2610" spans="1:25" x14ac:dyDescent="0.2">
      <c r="A2610" t="s">
        <v>4672</v>
      </c>
      <c r="B2610" t="s">
        <v>170</v>
      </c>
      <c r="C2610" t="s">
        <v>491</v>
      </c>
      <c r="D2610">
        <v>23000</v>
      </c>
      <c r="E2610">
        <v>31529</v>
      </c>
      <c r="F2610">
        <v>34</v>
      </c>
      <c r="G2610">
        <v>0</v>
      </c>
      <c r="H2610">
        <v>6.2</v>
      </c>
      <c r="I2610">
        <v>119</v>
      </c>
      <c r="J2610">
        <v>107</v>
      </c>
      <c r="K2610">
        <v>57744720</v>
      </c>
      <c r="L2610">
        <v>20000000</v>
      </c>
      <c r="M2610" s="2">
        <f>VLOOKUP(A2610,Sheet2!$A$1:G6334,2,0)</f>
        <v>40439</v>
      </c>
      <c r="N2610" t="str">
        <f>VLOOKUP(A2610,Sheet2!$A$1:G6334,3,0)</f>
        <v>Color</v>
      </c>
      <c r="O2610" t="str">
        <f>VLOOKUP(A2610,Sheet2!$A$1:G6334,4,0)</f>
        <v>Action</v>
      </c>
      <c r="P2610" t="str">
        <f>VLOOKUP(A2610,Sheet2!$A$1:G6334,5,0)</f>
        <v>English</v>
      </c>
      <c r="Q2610" t="str">
        <f>VLOOKUP(A2610,Sheet2!$A$1:G6334,6,0)</f>
        <v>USA</v>
      </c>
      <c r="R2610" t="str">
        <f>VLOOKUP(A2610,Sheet2!$A$1:G6334,7,0)</f>
        <v>PG-13</v>
      </c>
      <c r="S2610" t="str">
        <f>IF(Table1[[#This Row],[Language]]="English","English","Other language")</f>
        <v>English</v>
      </c>
      <c r="T2610">
        <f>Table1[[#This Row],[Gross Revenue]]-Table1[[#This Row],[Budget]]</f>
        <v>37744720</v>
      </c>
      <c r="U2610" s="1">
        <f>(Table1[[#This Row],[Gross Revenue]]/Table1[[#This Row],[Budget]])-1</f>
        <v>1.8872360000000001</v>
      </c>
      <c r="V2610" t="str">
        <f t="shared" si="80"/>
        <v>90-110 minutes</v>
      </c>
      <c r="W2610">
        <f>Table1[[#This Row],[Profit]]/Table1[[#This Row],[Budget]]</f>
        <v>1.8872359999999999</v>
      </c>
      <c r="X2610" s="22" t="str">
        <f>IF(L2610="","",
IF(L2610&lt;Predictability!$B$1,"Low",
IF(L2610&lt;=Predictability!$B$2,"Mid","High")))</f>
        <v>Mid</v>
      </c>
      <c r="Y2610" s="22">
        <f t="shared" si="81"/>
        <v>1</v>
      </c>
    </row>
    <row r="2611" spans="1:25" x14ac:dyDescent="0.2">
      <c r="A2611" t="s">
        <v>5313</v>
      </c>
      <c r="B2611" t="s">
        <v>2216</v>
      </c>
      <c r="C2611" t="s">
        <v>1172</v>
      </c>
      <c r="D2611">
        <v>579</v>
      </c>
      <c r="E2611">
        <v>1500</v>
      </c>
      <c r="F2611">
        <v>0</v>
      </c>
      <c r="G2611">
        <v>0</v>
      </c>
      <c r="H2611">
        <v>6.7</v>
      </c>
      <c r="I2611">
        <v>210</v>
      </c>
      <c r="J2611">
        <v>120</v>
      </c>
      <c r="K2611">
        <v>7443007</v>
      </c>
      <c r="L2611">
        <v>30000000</v>
      </c>
      <c r="M2611" s="2">
        <f>VLOOKUP(A2611,Sheet2!$A$1:G6335,2,0)</f>
        <v>40127</v>
      </c>
      <c r="N2611" t="str">
        <f>VLOOKUP(A2611,Sheet2!$A$1:G6335,3,0)</f>
        <v>Color</v>
      </c>
      <c r="O2611" t="str">
        <f>VLOOKUP(A2611,Sheet2!$A$1:G6335,4,0)</f>
        <v>Comedy</v>
      </c>
      <c r="P2611" t="str">
        <f>VLOOKUP(A2611,Sheet2!$A$1:G6335,5,0)</f>
        <v>English</v>
      </c>
      <c r="Q2611" t="str">
        <f>VLOOKUP(A2611,Sheet2!$A$1:G6335,6,0)</f>
        <v>USA</v>
      </c>
      <c r="R2611" t="str">
        <f>VLOOKUP(A2611,Sheet2!$A$1:G6335,7,0)</f>
        <v>R</v>
      </c>
      <c r="S2611" t="str">
        <f>IF(Table1[[#This Row],[Language]]="English","English","Other language")</f>
        <v>English</v>
      </c>
      <c r="T2611">
        <f>Table1[[#This Row],[Gross Revenue]]-Table1[[#This Row],[Budget]]</f>
        <v>-22556993</v>
      </c>
      <c r="U2611" s="1">
        <f>(Table1[[#This Row],[Gross Revenue]]/Table1[[#This Row],[Budget]])-1</f>
        <v>-0.75189976666666669</v>
      </c>
      <c r="V2611" t="str">
        <f t="shared" si="80"/>
        <v>111-130 minutes</v>
      </c>
      <c r="W2611">
        <f>Table1[[#This Row],[Profit]]/Table1[[#This Row],[Budget]]</f>
        <v>-0.75189976666666669</v>
      </c>
      <c r="X2611" s="22" t="str">
        <f>IF(L2611="","",
IF(L2611&lt;Predictability!$B$1,"Low",
IF(L2611&lt;=Predictability!$B$2,"Mid","High")))</f>
        <v>Mid</v>
      </c>
      <c r="Y2611" s="22">
        <f t="shared" si="81"/>
        <v>0</v>
      </c>
    </row>
    <row r="2612" spans="1:25" x14ac:dyDescent="0.2">
      <c r="A2612" t="s">
        <v>5409</v>
      </c>
      <c r="B2612" t="s">
        <v>176</v>
      </c>
      <c r="C2612" t="s">
        <v>2279</v>
      </c>
      <c r="D2612">
        <v>1000</v>
      </c>
      <c r="E2612">
        <v>3931</v>
      </c>
      <c r="F2612">
        <v>226</v>
      </c>
      <c r="G2612">
        <v>0</v>
      </c>
      <c r="H2612">
        <v>6.7</v>
      </c>
      <c r="I2612">
        <v>66</v>
      </c>
      <c r="J2612">
        <v>92</v>
      </c>
      <c r="K2612">
        <v>21088568</v>
      </c>
      <c r="L2612">
        <v>13000000</v>
      </c>
      <c r="M2612" s="2">
        <f>VLOOKUP(A2612,Sheet2!$A$1:G6336,2,0)</f>
        <v>34888</v>
      </c>
      <c r="N2612" t="str">
        <f>VLOOKUP(A2612,Sheet2!$A$1:G6336,3,0)</f>
        <v>Color</v>
      </c>
      <c r="O2612" t="str">
        <f>VLOOKUP(A2612,Sheet2!$A$1:G6336,4,0)</f>
        <v>Action</v>
      </c>
      <c r="P2612" t="str">
        <f>VLOOKUP(A2612,Sheet2!$A$1:G6336,5,0)</f>
        <v>English</v>
      </c>
      <c r="Q2612" t="str">
        <f>VLOOKUP(A2612,Sheet2!$A$1:G6336,6,0)</f>
        <v>USA</v>
      </c>
      <c r="R2612" t="str">
        <f>VLOOKUP(A2612,Sheet2!$A$1:G6336,7,0)</f>
        <v>R</v>
      </c>
      <c r="S2612" t="str">
        <f>IF(Table1[[#This Row],[Language]]="English","English","Other language")</f>
        <v>English</v>
      </c>
      <c r="T2612">
        <f>Table1[[#This Row],[Gross Revenue]]-Table1[[#This Row],[Budget]]</f>
        <v>8088568</v>
      </c>
      <c r="U2612" s="1">
        <f>(Table1[[#This Row],[Gross Revenue]]/Table1[[#This Row],[Budget]])-1</f>
        <v>0.62219753846153836</v>
      </c>
      <c r="V2612" t="str">
        <f t="shared" si="80"/>
        <v>90-110 minutes</v>
      </c>
      <c r="W2612">
        <f>Table1[[#This Row],[Profit]]/Table1[[#This Row],[Budget]]</f>
        <v>0.62219753846153847</v>
      </c>
      <c r="X2612" s="22" t="str">
        <f>IF(L2612="","",
IF(L2612&lt;Predictability!$B$1,"Low",
IF(L2612&lt;=Predictability!$B$2,"Mid","High")))</f>
        <v>Mid</v>
      </c>
      <c r="Y2612" s="22">
        <f t="shared" si="81"/>
        <v>1</v>
      </c>
    </row>
    <row r="2613" spans="1:25" x14ac:dyDescent="0.2">
      <c r="A2613" t="s">
        <v>4516</v>
      </c>
      <c r="B2613" t="s">
        <v>1608</v>
      </c>
      <c r="C2613" t="s">
        <v>1609</v>
      </c>
      <c r="D2613">
        <v>1000</v>
      </c>
      <c r="E2613">
        <v>3221</v>
      </c>
      <c r="F2613">
        <v>38</v>
      </c>
      <c r="G2613">
        <v>985</v>
      </c>
      <c r="H2613">
        <v>6.1</v>
      </c>
      <c r="I2613">
        <v>25</v>
      </c>
      <c r="J2613">
        <v>98</v>
      </c>
      <c r="K2613">
        <v>11797927</v>
      </c>
      <c r="L2613">
        <v>6000000</v>
      </c>
      <c r="M2613" s="2">
        <f>VLOOKUP(A2613,Sheet2!$A$1:G6337,2,0)</f>
        <v>35026</v>
      </c>
      <c r="N2613" t="str">
        <f>VLOOKUP(A2613,Sheet2!$A$1:G6337,3,0)</f>
        <v>Color</v>
      </c>
      <c r="O2613" t="str">
        <f>VLOOKUP(A2613,Sheet2!$A$1:G6337,4,0)</f>
        <v>Comedy</v>
      </c>
      <c r="P2613" t="str">
        <f>VLOOKUP(A2613,Sheet2!$A$1:G6337,5,0)</f>
        <v>English</v>
      </c>
      <c r="Q2613" t="str">
        <f>VLOOKUP(A2613,Sheet2!$A$1:G6337,6,0)</f>
        <v>USA</v>
      </c>
      <c r="R2613" t="str">
        <f>VLOOKUP(A2613,Sheet2!$A$1:G6337,7,0)</f>
        <v>R</v>
      </c>
      <c r="S2613" t="str">
        <f>IF(Table1[[#This Row],[Language]]="English","English","Other language")</f>
        <v>English</v>
      </c>
      <c r="T2613">
        <f>Table1[[#This Row],[Gross Revenue]]-Table1[[#This Row],[Budget]]</f>
        <v>5797927</v>
      </c>
      <c r="U2613" s="1">
        <f>(Table1[[#This Row],[Gross Revenue]]/Table1[[#This Row],[Budget]])-1</f>
        <v>0.96632116666666668</v>
      </c>
      <c r="V2613" t="str">
        <f t="shared" si="80"/>
        <v>90-110 minutes</v>
      </c>
      <c r="W2613">
        <f>Table1[[#This Row],[Profit]]/Table1[[#This Row],[Budget]]</f>
        <v>0.96632116666666668</v>
      </c>
      <c r="X2613" s="22" t="str">
        <f>IF(L2613="","",
IF(L2613&lt;Predictability!$B$1,"Low",
IF(L2613&lt;=Predictability!$B$2,"Mid","High")))</f>
        <v>Low</v>
      </c>
      <c r="Y2613" s="22">
        <f t="shared" si="81"/>
        <v>1</v>
      </c>
    </row>
    <row r="2614" spans="1:25" x14ac:dyDescent="0.2">
      <c r="A2614" t="s">
        <v>6212</v>
      </c>
      <c r="B2614" t="s">
        <v>2721</v>
      </c>
      <c r="C2614" t="s">
        <v>946</v>
      </c>
      <c r="D2614">
        <v>721</v>
      </c>
      <c r="E2614">
        <v>1966</v>
      </c>
      <c r="F2614">
        <v>0</v>
      </c>
      <c r="G2614">
        <v>816</v>
      </c>
      <c r="H2614">
        <v>7.3</v>
      </c>
      <c r="I2614">
        <v>40</v>
      </c>
      <c r="J2614">
        <v>110</v>
      </c>
      <c r="K2614">
        <v>3468572</v>
      </c>
      <c r="L2614">
        <v>4000000</v>
      </c>
      <c r="M2614" s="2">
        <f>VLOOKUP(A2614,Sheet2!$A$1:G6338,2,0)</f>
        <v>32228</v>
      </c>
      <c r="N2614" t="str">
        <f>VLOOKUP(A2614,Sheet2!$A$1:G6338,3,0)</f>
        <v>Color</v>
      </c>
      <c r="O2614" t="str">
        <f>VLOOKUP(A2614,Sheet2!$A$1:G6338,4,0)</f>
        <v>Drama</v>
      </c>
      <c r="P2614" t="str">
        <f>VLOOKUP(A2614,Sheet2!$A$1:G6338,5,0)</f>
        <v>English</v>
      </c>
      <c r="Q2614" t="str">
        <f>VLOOKUP(A2614,Sheet2!$A$1:G6338,6,0)</f>
        <v>USA</v>
      </c>
      <c r="R2614" t="str">
        <f>VLOOKUP(A2614,Sheet2!$A$1:G6338,7,0)</f>
        <v>R</v>
      </c>
      <c r="S2614" t="str">
        <f>IF(Table1[[#This Row],[Language]]="English","English","Other language")</f>
        <v>English</v>
      </c>
      <c r="T2614">
        <f>Table1[[#This Row],[Gross Revenue]]-Table1[[#This Row],[Budget]]</f>
        <v>-531428</v>
      </c>
      <c r="U2614" s="1">
        <f>(Table1[[#This Row],[Gross Revenue]]/Table1[[#This Row],[Budget]])-1</f>
        <v>-0.132857</v>
      </c>
      <c r="V2614" t="str">
        <f t="shared" si="80"/>
        <v>90-110 minutes</v>
      </c>
      <c r="W2614">
        <f>Table1[[#This Row],[Profit]]/Table1[[#This Row],[Budget]]</f>
        <v>-0.132857</v>
      </c>
      <c r="X2614" s="22" t="str">
        <f>IF(L2614="","",
IF(L2614&lt;Predictability!$B$1,"Low",
IF(L2614&lt;=Predictability!$B$2,"Mid","High")))</f>
        <v>Low</v>
      </c>
      <c r="Y2614" s="22">
        <f t="shared" si="81"/>
        <v>0</v>
      </c>
    </row>
    <row r="2615" spans="1:25" x14ac:dyDescent="0.2">
      <c r="A2615" t="s">
        <v>5257</v>
      </c>
      <c r="B2615" t="s">
        <v>589</v>
      </c>
      <c r="C2615" t="s">
        <v>1766</v>
      </c>
      <c r="D2615">
        <v>8000</v>
      </c>
      <c r="E2615">
        <v>12410</v>
      </c>
      <c r="F2615">
        <v>285</v>
      </c>
      <c r="G2615">
        <v>0</v>
      </c>
      <c r="H2615">
        <v>6.6</v>
      </c>
      <c r="I2615">
        <v>164</v>
      </c>
      <c r="J2615">
        <v>122</v>
      </c>
      <c r="K2615">
        <v>148213377</v>
      </c>
      <c r="L2615">
        <v>73000000</v>
      </c>
      <c r="M2615" s="2">
        <f>VLOOKUP(A2615,Sheet2!$A$1:G6339,2,0)</f>
        <v>38902</v>
      </c>
      <c r="N2615" t="str">
        <f>VLOOKUP(A2615,Sheet2!$A$1:G6339,3,0)</f>
        <v>Color</v>
      </c>
      <c r="O2615" t="str">
        <f>VLOOKUP(A2615,Sheet2!$A$1:G6339,4,0)</f>
        <v>Action</v>
      </c>
      <c r="P2615" t="str">
        <f>VLOOKUP(A2615,Sheet2!$A$1:G6339,5,0)</f>
        <v>English</v>
      </c>
      <c r="Q2615" t="str">
        <f>VLOOKUP(A2615,Sheet2!$A$1:G6339,6,0)</f>
        <v>USA</v>
      </c>
      <c r="R2615" t="str">
        <f>VLOOKUP(A2615,Sheet2!$A$1:G6339,7,0)</f>
        <v>PG-13</v>
      </c>
      <c r="S2615" t="str">
        <f>IF(Table1[[#This Row],[Language]]="English","English","Other language")</f>
        <v>English</v>
      </c>
      <c r="T2615">
        <f>Table1[[#This Row],[Gross Revenue]]-Table1[[#This Row],[Budget]]</f>
        <v>75213377</v>
      </c>
      <c r="U2615" s="1">
        <f>(Table1[[#This Row],[Gross Revenue]]/Table1[[#This Row],[Budget]])-1</f>
        <v>1.0303202328767123</v>
      </c>
      <c r="V2615" t="str">
        <f t="shared" si="80"/>
        <v>111-130 minutes</v>
      </c>
      <c r="W2615">
        <f>Table1[[#This Row],[Profit]]/Table1[[#This Row],[Budget]]</f>
        <v>1.0303202328767123</v>
      </c>
      <c r="X2615" s="22" t="str">
        <f>IF(L2615="","",
IF(L2615&lt;Predictability!$B$1,"Low",
IF(L2615&lt;=Predictability!$B$2,"Mid","High")))</f>
        <v>High</v>
      </c>
      <c r="Y2615" s="22">
        <f t="shared" si="81"/>
        <v>1</v>
      </c>
    </row>
    <row r="2616" spans="1:25" x14ac:dyDescent="0.2">
      <c r="A2616" t="s">
        <v>3567</v>
      </c>
      <c r="B2616" t="s">
        <v>548</v>
      </c>
      <c r="C2616" t="s">
        <v>549</v>
      </c>
      <c r="D2616">
        <v>989</v>
      </c>
      <c r="E2616">
        <v>2654</v>
      </c>
      <c r="F2616">
        <v>265</v>
      </c>
      <c r="G2616">
        <v>11000</v>
      </c>
      <c r="H2616">
        <v>4.9000000000000004</v>
      </c>
      <c r="I2616">
        <v>148</v>
      </c>
      <c r="J2616">
        <v>100</v>
      </c>
      <c r="K2616">
        <v>84518155</v>
      </c>
      <c r="L2616">
        <v>20000000</v>
      </c>
      <c r="M2616" s="2">
        <f>VLOOKUP(A2616,Sheet2!$A$1:G6340,2,0)</f>
        <v>41685</v>
      </c>
      <c r="N2616" t="str">
        <f>VLOOKUP(A2616,Sheet2!$A$1:G6340,3,0)</f>
        <v>Color</v>
      </c>
      <c r="O2616" t="str">
        <f>VLOOKUP(A2616,Sheet2!$A$1:G6340,4,0)</f>
        <v>Comedy</v>
      </c>
      <c r="P2616" t="str">
        <f>VLOOKUP(A2616,Sheet2!$A$1:G6340,5,0)</f>
        <v>English</v>
      </c>
      <c r="Q2616" t="str">
        <f>VLOOKUP(A2616,Sheet2!$A$1:G6340,6,0)</f>
        <v>USA</v>
      </c>
      <c r="R2616" t="str">
        <f>VLOOKUP(A2616,Sheet2!$A$1:G6340,7,0)</f>
        <v>R</v>
      </c>
      <c r="S2616" t="str">
        <f>IF(Table1[[#This Row],[Language]]="English","English","Other language")</f>
        <v>English</v>
      </c>
      <c r="T2616">
        <f>Table1[[#This Row],[Gross Revenue]]-Table1[[#This Row],[Budget]]</f>
        <v>64518155</v>
      </c>
      <c r="U2616" s="1">
        <f>(Table1[[#This Row],[Gross Revenue]]/Table1[[#This Row],[Budget]])-1</f>
        <v>3.2259077500000002</v>
      </c>
      <c r="V2616" t="str">
        <f t="shared" si="80"/>
        <v>90-110 minutes</v>
      </c>
      <c r="W2616">
        <f>Table1[[#This Row],[Profit]]/Table1[[#This Row],[Budget]]</f>
        <v>3.2259077500000002</v>
      </c>
      <c r="X2616" s="22" t="str">
        <f>IF(L2616="","",
IF(L2616&lt;Predictability!$B$1,"Low",
IF(L2616&lt;=Predictability!$B$2,"Mid","High")))</f>
        <v>Mid</v>
      </c>
      <c r="Y2616" s="22">
        <f t="shared" si="81"/>
        <v>1</v>
      </c>
    </row>
    <row r="2617" spans="1:25" x14ac:dyDescent="0.2">
      <c r="A2617" t="s">
        <v>6704</v>
      </c>
      <c r="B2617" t="s">
        <v>3088</v>
      </c>
      <c r="C2617" t="s">
        <v>3089</v>
      </c>
      <c r="D2617">
        <v>799</v>
      </c>
      <c r="E2617">
        <v>2036</v>
      </c>
      <c r="F2617">
        <v>15</v>
      </c>
      <c r="G2617">
        <v>29000</v>
      </c>
      <c r="H2617">
        <v>7.8</v>
      </c>
      <c r="I2617">
        <v>324</v>
      </c>
      <c r="J2617">
        <v>100</v>
      </c>
      <c r="K2617">
        <v>200807262</v>
      </c>
      <c r="L2617">
        <v>260000000</v>
      </c>
      <c r="M2617" s="2">
        <f>VLOOKUP(A2617,Sheet2!$A$1:G6341,2,0)</f>
        <v>40192</v>
      </c>
      <c r="N2617" t="str">
        <f>VLOOKUP(A2617,Sheet2!$A$1:G6341,3,0)</f>
        <v>Color</v>
      </c>
      <c r="O2617" t="str">
        <f>VLOOKUP(A2617,Sheet2!$A$1:G6341,4,0)</f>
        <v>Adventure</v>
      </c>
      <c r="P2617" t="str">
        <f>VLOOKUP(A2617,Sheet2!$A$1:G6341,5,0)</f>
        <v>English</v>
      </c>
      <c r="Q2617" t="str">
        <f>VLOOKUP(A2617,Sheet2!$A$1:G6341,6,0)</f>
        <v>USA</v>
      </c>
      <c r="R2617" t="str">
        <f>VLOOKUP(A2617,Sheet2!$A$1:G6341,7,0)</f>
        <v>PG</v>
      </c>
      <c r="S2617" t="str">
        <f>IF(Table1[[#This Row],[Language]]="English","English","Other language")</f>
        <v>English</v>
      </c>
      <c r="T2617">
        <f>Table1[[#This Row],[Gross Revenue]]-Table1[[#This Row],[Budget]]</f>
        <v>-59192738</v>
      </c>
      <c r="U2617" s="1">
        <f>(Table1[[#This Row],[Gross Revenue]]/Table1[[#This Row],[Budget]])-1</f>
        <v>-0.22766437692307695</v>
      </c>
      <c r="V2617" t="str">
        <f t="shared" si="80"/>
        <v>90-110 minutes</v>
      </c>
      <c r="W2617">
        <f>Table1[[#This Row],[Profit]]/Table1[[#This Row],[Budget]]</f>
        <v>-0.22766437692307692</v>
      </c>
      <c r="X2617" s="22" t="str">
        <f>IF(L2617="","",
IF(L2617&lt;Predictability!$B$1,"Low",
IF(L2617&lt;=Predictability!$B$2,"Mid","High")))</f>
        <v>High</v>
      </c>
      <c r="Y2617" s="22">
        <f t="shared" si="81"/>
        <v>0</v>
      </c>
    </row>
    <row r="2618" spans="1:25" x14ac:dyDescent="0.2">
      <c r="A2618" t="s">
        <v>6023</v>
      </c>
      <c r="B2618" t="s">
        <v>2214</v>
      </c>
      <c r="C2618" t="s">
        <v>2682</v>
      </c>
      <c r="D2618">
        <v>341</v>
      </c>
      <c r="E2618">
        <v>371</v>
      </c>
      <c r="F2618">
        <v>98</v>
      </c>
      <c r="G2618">
        <v>539</v>
      </c>
      <c r="H2618">
        <v>7.2</v>
      </c>
      <c r="I2618">
        <v>35</v>
      </c>
      <c r="J2618">
        <v>115</v>
      </c>
      <c r="K2618">
        <v>1687311</v>
      </c>
      <c r="L2618">
        <v>700000000</v>
      </c>
      <c r="M2618" s="2">
        <f>VLOOKUP(A2618,Sheet2!$A$1:G6342,2,0)</f>
        <v>35907</v>
      </c>
      <c r="N2618" t="str">
        <f>VLOOKUP(A2618,Sheet2!$A$1:G6342,3,0)</f>
        <v>Color</v>
      </c>
      <c r="O2618" t="str">
        <f>VLOOKUP(A2618,Sheet2!$A$1:G6342,4,0)</f>
        <v>Drama</v>
      </c>
      <c r="P2618" t="str">
        <f>VLOOKUP(A2618,Sheet2!$A$1:G6342,5,0)</f>
        <v>Spanish</v>
      </c>
      <c r="Q2618" t="str">
        <f>VLOOKUP(A2618,Sheet2!$A$1:G6342,6,0)</f>
        <v>Spain</v>
      </c>
      <c r="R2618" t="str">
        <f>VLOOKUP(A2618,Sheet2!$A$1:G6342,7,0)</f>
        <v>PG-13</v>
      </c>
      <c r="S2618" t="str">
        <f>IF(Table1[[#This Row],[Language]]="English","English","Other language")</f>
        <v>Other language</v>
      </c>
      <c r="T2618">
        <f>Table1[[#This Row],[Gross Revenue]]-Table1[[#This Row],[Budget]]</f>
        <v>-698312689</v>
      </c>
      <c r="U2618" s="1">
        <f>(Table1[[#This Row],[Gross Revenue]]/Table1[[#This Row],[Budget]])-1</f>
        <v>-0.99758955571428576</v>
      </c>
      <c r="V2618" t="str">
        <f t="shared" si="80"/>
        <v>111-130 minutes</v>
      </c>
      <c r="W2618">
        <f>Table1[[#This Row],[Profit]]/Table1[[#This Row],[Budget]]</f>
        <v>-0.99758955571428576</v>
      </c>
      <c r="X2618" s="22" t="str">
        <f>IF(L2618="","",
IF(L2618&lt;Predictability!$B$1,"Low",
IF(L2618&lt;=Predictability!$B$2,"Mid","High")))</f>
        <v>High</v>
      </c>
      <c r="Y2618" s="22">
        <f t="shared" si="81"/>
        <v>0</v>
      </c>
    </row>
    <row r="2619" spans="1:25" x14ac:dyDescent="0.2">
      <c r="A2619" t="s">
        <v>4773</v>
      </c>
      <c r="B2619" t="s">
        <v>226</v>
      </c>
      <c r="C2619" t="s">
        <v>292</v>
      </c>
      <c r="D2619">
        <v>13000</v>
      </c>
      <c r="E2619">
        <v>14432</v>
      </c>
      <c r="F2619">
        <v>96</v>
      </c>
      <c r="G2619">
        <v>0</v>
      </c>
      <c r="H2619">
        <v>6.3</v>
      </c>
      <c r="I2619">
        <v>45</v>
      </c>
      <c r="J2619">
        <v>97</v>
      </c>
      <c r="K2619">
        <v>63408614</v>
      </c>
      <c r="L2619">
        <v>55000000</v>
      </c>
      <c r="M2619" s="2">
        <f>VLOOKUP(A2619,Sheet2!$A$1:G6343,2,0)</f>
        <v>32621</v>
      </c>
      <c r="N2619" t="str">
        <f>VLOOKUP(A2619,Sheet2!$A$1:G6343,3,0)</f>
        <v>Color</v>
      </c>
      <c r="O2619" t="str">
        <f>VLOOKUP(A2619,Sheet2!$A$1:G6343,4,0)</f>
        <v>Action</v>
      </c>
      <c r="P2619" t="str">
        <f>VLOOKUP(A2619,Sheet2!$A$1:G6343,5,0)</f>
        <v>English</v>
      </c>
      <c r="Q2619" t="str">
        <f>VLOOKUP(A2619,Sheet2!$A$1:G6343,6,0)</f>
        <v>USA</v>
      </c>
      <c r="R2619" t="str">
        <f>VLOOKUP(A2619,Sheet2!$A$1:G6343,7,0)</f>
        <v>R</v>
      </c>
      <c r="S2619" t="str">
        <f>IF(Table1[[#This Row],[Language]]="English","English","Other language")</f>
        <v>English</v>
      </c>
      <c r="T2619">
        <f>Table1[[#This Row],[Gross Revenue]]-Table1[[#This Row],[Budget]]</f>
        <v>8408614</v>
      </c>
      <c r="U2619" s="1">
        <f>(Table1[[#This Row],[Gross Revenue]]/Table1[[#This Row],[Budget]])-1</f>
        <v>0.15288389090909082</v>
      </c>
      <c r="V2619" t="str">
        <f t="shared" si="80"/>
        <v>90-110 minutes</v>
      </c>
      <c r="W2619">
        <f>Table1[[#This Row],[Profit]]/Table1[[#This Row],[Budget]]</f>
        <v>0.15288389090909091</v>
      </c>
      <c r="X2619" s="22" t="str">
        <f>IF(L2619="","",
IF(L2619&lt;Predictability!$B$1,"Low",
IF(L2619&lt;=Predictability!$B$2,"Mid","High")))</f>
        <v>High</v>
      </c>
      <c r="Y2619" s="22">
        <f t="shared" si="81"/>
        <v>0</v>
      </c>
    </row>
    <row r="2620" spans="1:25" x14ac:dyDescent="0.2">
      <c r="A2620" t="s">
        <v>3663</v>
      </c>
      <c r="B2620" t="s">
        <v>695</v>
      </c>
      <c r="C2620" t="s">
        <v>547</v>
      </c>
      <c r="D2620">
        <v>6000</v>
      </c>
      <c r="E2620">
        <v>9662</v>
      </c>
      <c r="F2620">
        <v>54</v>
      </c>
      <c r="G2620">
        <v>0</v>
      </c>
      <c r="H2620">
        <v>5.2</v>
      </c>
      <c r="I2620">
        <v>60</v>
      </c>
      <c r="J2620">
        <v>104</v>
      </c>
      <c r="K2620">
        <v>4064333</v>
      </c>
      <c r="L2620">
        <v>25000000</v>
      </c>
      <c r="M2620" s="2">
        <f>VLOOKUP(A2620,Sheet2!$A$1:G6344,2,0)</f>
        <v>34894</v>
      </c>
      <c r="N2620" t="str">
        <f>VLOOKUP(A2620,Sheet2!$A$1:G6344,3,0)</f>
        <v>Color</v>
      </c>
      <c r="O2620" t="str">
        <f>VLOOKUP(A2620,Sheet2!$A$1:G6344,4,0)</f>
        <v>Action</v>
      </c>
      <c r="P2620" t="str">
        <f>VLOOKUP(A2620,Sheet2!$A$1:G6344,5,0)</f>
        <v>English</v>
      </c>
      <c r="Q2620" t="str">
        <f>VLOOKUP(A2620,Sheet2!$A$1:G6344,6,0)</f>
        <v>USA</v>
      </c>
      <c r="R2620" t="str">
        <f>VLOOKUP(A2620,Sheet2!$A$1:G6344,7,0)</f>
        <v>R</v>
      </c>
      <c r="S2620" t="str">
        <f>IF(Table1[[#This Row],[Language]]="English","English","Other language")</f>
        <v>English</v>
      </c>
      <c r="T2620">
        <f>Table1[[#This Row],[Gross Revenue]]-Table1[[#This Row],[Budget]]</f>
        <v>-20935667</v>
      </c>
      <c r="U2620" s="1">
        <f>(Table1[[#This Row],[Gross Revenue]]/Table1[[#This Row],[Budget]])-1</f>
        <v>-0.83742667999999998</v>
      </c>
      <c r="V2620" t="str">
        <f t="shared" si="80"/>
        <v>90-110 minutes</v>
      </c>
      <c r="W2620">
        <f>Table1[[#This Row],[Profit]]/Table1[[#This Row],[Budget]]</f>
        <v>-0.83742667999999998</v>
      </c>
      <c r="X2620" s="22" t="str">
        <f>IF(L2620="","",
IF(L2620&lt;Predictability!$B$1,"Low",
IF(L2620&lt;=Predictability!$B$2,"Mid","High")))</f>
        <v>Mid</v>
      </c>
      <c r="Y2620" s="22">
        <f t="shared" si="81"/>
        <v>0</v>
      </c>
    </row>
    <row r="2621" spans="1:25" x14ac:dyDescent="0.2">
      <c r="A2621" t="s">
        <v>4192</v>
      </c>
      <c r="B2621" t="s">
        <v>1310</v>
      </c>
      <c r="C2621" t="s">
        <v>1311</v>
      </c>
      <c r="D2621">
        <v>433</v>
      </c>
      <c r="E2621">
        <v>1929</v>
      </c>
      <c r="F2621">
        <v>15</v>
      </c>
      <c r="G2621">
        <v>448</v>
      </c>
      <c r="H2621">
        <v>5.9</v>
      </c>
      <c r="I2621">
        <v>21</v>
      </c>
      <c r="J2621">
        <v>96</v>
      </c>
      <c r="K2621">
        <v>5005</v>
      </c>
      <c r="L2621">
        <v>3000000</v>
      </c>
      <c r="M2621" s="2">
        <f>VLOOKUP(A2621,Sheet2!$A$1:G6345,2,0)</f>
        <v>39828</v>
      </c>
      <c r="N2621" t="str">
        <f>VLOOKUP(A2621,Sheet2!$A$1:G6345,3,0)</f>
        <v>Color</v>
      </c>
      <c r="O2621" t="str">
        <f>VLOOKUP(A2621,Sheet2!$A$1:G6345,4,0)</f>
        <v>Drama</v>
      </c>
      <c r="P2621" t="str">
        <f>VLOOKUP(A2621,Sheet2!$A$1:G6345,5,0)</f>
        <v>English</v>
      </c>
      <c r="Q2621" t="str">
        <f>VLOOKUP(A2621,Sheet2!$A$1:G6345,6,0)</f>
        <v>USA</v>
      </c>
      <c r="R2621" t="str">
        <f>VLOOKUP(A2621,Sheet2!$A$1:G6345,7,0)</f>
        <v>R</v>
      </c>
      <c r="S2621" t="str">
        <f>IF(Table1[[#This Row],[Language]]="English","English","Other language")</f>
        <v>English</v>
      </c>
      <c r="T2621">
        <f>Table1[[#This Row],[Gross Revenue]]-Table1[[#This Row],[Budget]]</f>
        <v>-2994995</v>
      </c>
      <c r="U2621" s="1">
        <f>(Table1[[#This Row],[Gross Revenue]]/Table1[[#This Row],[Budget]])-1</f>
        <v>-0.99833166666666662</v>
      </c>
      <c r="V2621" t="str">
        <f t="shared" si="80"/>
        <v>90-110 minutes</v>
      </c>
      <c r="W2621">
        <f>Table1[[#This Row],[Profit]]/Table1[[#This Row],[Budget]]</f>
        <v>-0.99833166666666662</v>
      </c>
      <c r="X2621" s="22" t="str">
        <f>IF(L2621="","",
IF(L2621&lt;Predictability!$B$1,"Low",
IF(L2621&lt;=Predictability!$B$2,"Mid","High")))</f>
        <v>Low</v>
      </c>
      <c r="Y2621" s="22">
        <f t="shared" si="81"/>
        <v>0</v>
      </c>
    </row>
    <row r="2622" spans="1:25" x14ac:dyDescent="0.2">
      <c r="A2622" t="s">
        <v>6162</v>
      </c>
      <c r="B2622" t="s">
        <v>2775</v>
      </c>
      <c r="C2622" t="s">
        <v>2776</v>
      </c>
      <c r="D2622">
        <v>58</v>
      </c>
      <c r="E2622">
        <v>78</v>
      </c>
      <c r="F2622">
        <v>20</v>
      </c>
      <c r="G2622">
        <v>754</v>
      </c>
      <c r="H2622">
        <v>7.2</v>
      </c>
      <c r="I2622">
        <v>72</v>
      </c>
      <c r="J2622">
        <v>88</v>
      </c>
      <c r="K2622">
        <v>592014</v>
      </c>
      <c r="L2622">
        <v>218</v>
      </c>
      <c r="M2622" s="2">
        <f>VLOOKUP(A2622,Sheet2!$A$1:G6346,2,0)</f>
        <v>37951</v>
      </c>
      <c r="N2622" t="str">
        <f>VLOOKUP(A2622,Sheet2!$A$1:G6346,3,0)</f>
        <v>Color</v>
      </c>
      <c r="O2622" t="str">
        <f>VLOOKUP(A2622,Sheet2!$A$1:G6346,4,0)</f>
        <v>Biography</v>
      </c>
      <c r="P2622" t="str">
        <f>VLOOKUP(A2622,Sheet2!$A$1:G6346,5,0)</f>
        <v>English</v>
      </c>
      <c r="Q2622" t="str">
        <f>VLOOKUP(A2622,Sheet2!$A$1:G6346,6,0)</f>
        <v>USA</v>
      </c>
      <c r="R2622" t="str">
        <f>VLOOKUP(A2622,Sheet2!$A$1:G6346,7,0)</f>
        <v>Unrated</v>
      </c>
      <c r="S2622" t="str">
        <f>IF(Table1[[#This Row],[Language]]="English","English","Other language")</f>
        <v>English</v>
      </c>
      <c r="T2622">
        <f>Table1[[#This Row],[Gross Revenue]]-Table1[[#This Row],[Budget]]</f>
        <v>591796</v>
      </c>
      <c r="U2622" s="1">
        <f>(Table1[[#This Row],[Gross Revenue]]/Table1[[#This Row],[Budget]])-1</f>
        <v>2714.6605504587155</v>
      </c>
      <c r="V2622" t="str">
        <f t="shared" si="80"/>
        <v>&lt;90 minutes</v>
      </c>
      <c r="W2622">
        <f>Table1[[#This Row],[Profit]]/Table1[[#This Row],[Budget]]</f>
        <v>2714.6605504587155</v>
      </c>
      <c r="X2622" s="22" t="str">
        <f>IF(L2622="","",
IF(L2622&lt;Predictability!$B$1,"Low",
IF(L2622&lt;=Predictability!$B$2,"Mid","High")))</f>
        <v>Low</v>
      </c>
      <c r="Y2622" s="22">
        <f t="shared" si="81"/>
        <v>1</v>
      </c>
    </row>
    <row r="2623" spans="1:25" x14ac:dyDescent="0.2">
      <c r="A2623" t="s">
        <v>6788</v>
      </c>
      <c r="B2623" t="s">
        <v>3127</v>
      </c>
      <c r="C2623" t="s">
        <v>3127</v>
      </c>
      <c r="D2623">
        <v>141</v>
      </c>
      <c r="E2623">
        <v>313</v>
      </c>
      <c r="F2623">
        <v>141</v>
      </c>
      <c r="G2623">
        <v>0</v>
      </c>
      <c r="H2623">
        <v>7.7</v>
      </c>
      <c r="I2623">
        <v>84</v>
      </c>
      <c r="J2623">
        <v>53</v>
      </c>
      <c r="K2623">
        <v>274661</v>
      </c>
      <c r="L2623">
        <v>1000000</v>
      </c>
      <c r="M2623" s="2">
        <f>VLOOKUP(A2623,Sheet2!$A$1:G6347,2,0)</f>
        <v>39440</v>
      </c>
      <c r="N2623" t="str">
        <f>VLOOKUP(A2623,Sheet2!$A$1:G6347,3,0)</f>
        <v>Color</v>
      </c>
      <c r="O2623" t="str">
        <f>VLOOKUP(A2623,Sheet2!$A$1:G6347,4,0)</f>
        <v>Crime</v>
      </c>
      <c r="P2623" t="str">
        <f>VLOOKUP(A2623,Sheet2!$A$1:G6347,5,0)</f>
        <v>English</v>
      </c>
      <c r="Q2623" t="str">
        <f>VLOOKUP(A2623,Sheet2!$A$1:G6347,6,0)</f>
        <v>USA</v>
      </c>
      <c r="R2623" t="str">
        <f>VLOOKUP(A2623,Sheet2!$A$1:G6347,7,0)</f>
        <v>R</v>
      </c>
      <c r="S2623" t="str">
        <f>IF(Table1[[#This Row],[Language]]="English","English","Other language")</f>
        <v>English</v>
      </c>
      <c r="T2623">
        <f>Table1[[#This Row],[Gross Revenue]]-Table1[[#This Row],[Budget]]</f>
        <v>-725339</v>
      </c>
      <c r="U2623" s="1">
        <f>(Table1[[#This Row],[Gross Revenue]]/Table1[[#This Row],[Budget]])-1</f>
        <v>-0.72533899999999996</v>
      </c>
      <c r="V2623" t="str">
        <f t="shared" si="80"/>
        <v>&lt;90 minutes</v>
      </c>
      <c r="W2623">
        <f>Table1[[#This Row],[Profit]]/Table1[[#This Row],[Budget]]</f>
        <v>-0.72533899999999996</v>
      </c>
      <c r="X2623" s="22" t="str">
        <f>IF(L2623="","",
IF(L2623&lt;Predictability!$B$1,"Low",
IF(L2623&lt;=Predictability!$B$2,"Mid","High")))</f>
        <v>Low</v>
      </c>
      <c r="Y2623" s="22">
        <f t="shared" si="81"/>
        <v>0</v>
      </c>
    </row>
    <row r="2624" spans="1:25" x14ac:dyDescent="0.2">
      <c r="A2624" t="s">
        <v>5672</v>
      </c>
      <c r="B2624" t="s">
        <v>2382</v>
      </c>
      <c r="C2624" t="s">
        <v>2459</v>
      </c>
      <c r="D2624">
        <v>718</v>
      </c>
      <c r="E2624">
        <v>1148</v>
      </c>
      <c r="F2624">
        <v>160</v>
      </c>
      <c r="G2624">
        <v>970</v>
      </c>
      <c r="H2624">
        <v>6.9</v>
      </c>
      <c r="I2624">
        <v>62</v>
      </c>
      <c r="J2624">
        <v>117</v>
      </c>
      <c r="K2624">
        <v>14348123</v>
      </c>
      <c r="L2624">
        <v>12000000</v>
      </c>
      <c r="M2624" s="2">
        <f>VLOOKUP(A2624,Sheet2!$A$1:G6348,2,0)</f>
        <v>36201</v>
      </c>
      <c r="N2624" t="str">
        <f>VLOOKUP(A2624,Sheet2!$A$1:G6348,3,0)</f>
        <v>Color</v>
      </c>
      <c r="O2624" t="str">
        <f>VLOOKUP(A2624,Sheet2!$A$1:G6348,4,0)</f>
        <v>Comedy</v>
      </c>
      <c r="P2624" t="str">
        <f>VLOOKUP(A2624,Sheet2!$A$1:G6348,5,0)</f>
        <v>English</v>
      </c>
      <c r="Q2624" t="str">
        <f>VLOOKUP(A2624,Sheet2!$A$1:G6348,6,0)</f>
        <v>Italy</v>
      </c>
      <c r="R2624" t="str">
        <f>VLOOKUP(A2624,Sheet2!$A$1:G6348,7,0)</f>
        <v>PG</v>
      </c>
      <c r="S2624" t="str">
        <f>IF(Table1[[#This Row],[Language]]="English","English","Other language")</f>
        <v>English</v>
      </c>
      <c r="T2624">
        <f>Table1[[#This Row],[Gross Revenue]]-Table1[[#This Row],[Budget]]</f>
        <v>2348123</v>
      </c>
      <c r="U2624" s="1">
        <f>(Table1[[#This Row],[Gross Revenue]]/Table1[[#This Row],[Budget]])-1</f>
        <v>0.19567691666666676</v>
      </c>
      <c r="V2624" t="str">
        <f t="shared" si="80"/>
        <v>111-130 minutes</v>
      </c>
      <c r="W2624">
        <f>Table1[[#This Row],[Profit]]/Table1[[#This Row],[Budget]]</f>
        <v>0.19567691666666667</v>
      </c>
      <c r="X2624" s="22" t="str">
        <f>IF(L2624="","",
IF(L2624&lt;Predictability!$B$1,"Low",
IF(L2624&lt;=Predictability!$B$2,"Mid","High")))</f>
        <v>Mid</v>
      </c>
      <c r="Y2624" s="22">
        <f t="shared" si="81"/>
        <v>0</v>
      </c>
    </row>
    <row r="2625" spans="1:25" x14ac:dyDescent="0.2">
      <c r="A2625" t="s">
        <v>4132</v>
      </c>
      <c r="B2625" t="s">
        <v>872</v>
      </c>
      <c r="C2625" t="s">
        <v>1254</v>
      </c>
      <c r="D2625">
        <v>886</v>
      </c>
      <c r="E2625">
        <v>5139</v>
      </c>
      <c r="F2625">
        <v>0</v>
      </c>
      <c r="G2625">
        <v>49</v>
      </c>
      <c r="H2625">
        <v>5.8</v>
      </c>
      <c r="I2625">
        <v>33</v>
      </c>
      <c r="J2625">
        <v>74</v>
      </c>
      <c r="K2625">
        <v>6491350</v>
      </c>
      <c r="L2625">
        <v>10000000</v>
      </c>
      <c r="M2625" s="2">
        <f>VLOOKUP(A2625,Sheet2!$A$1:G6349,2,0)</f>
        <v>38101</v>
      </c>
      <c r="N2625" t="str">
        <f>VLOOKUP(A2625,Sheet2!$A$1:G6349,3,0)</f>
        <v>Color</v>
      </c>
      <c r="O2625" t="str">
        <f>VLOOKUP(A2625,Sheet2!$A$1:G6349,4,0)</f>
        <v>Animation</v>
      </c>
      <c r="P2625" t="str">
        <f>VLOOKUP(A2625,Sheet2!$A$1:G6349,5,0)</f>
        <v>English</v>
      </c>
      <c r="Q2625" t="str">
        <f>VLOOKUP(A2625,Sheet2!$A$1:G6349,6,0)</f>
        <v>USA</v>
      </c>
      <c r="R2625" t="str">
        <f>VLOOKUP(A2625,Sheet2!$A$1:G6349,7,0)</f>
        <v>PG</v>
      </c>
      <c r="S2625" t="str">
        <f>IF(Table1[[#This Row],[Language]]="English","English","Other language")</f>
        <v>English</v>
      </c>
      <c r="T2625">
        <f>Table1[[#This Row],[Gross Revenue]]-Table1[[#This Row],[Budget]]</f>
        <v>-3508650</v>
      </c>
      <c r="U2625" s="1">
        <f>(Table1[[#This Row],[Gross Revenue]]/Table1[[#This Row],[Budget]])-1</f>
        <v>-0.35086499999999998</v>
      </c>
      <c r="V2625" t="str">
        <f t="shared" si="80"/>
        <v>&lt;90 minutes</v>
      </c>
      <c r="W2625">
        <f>Table1[[#This Row],[Profit]]/Table1[[#This Row],[Budget]]</f>
        <v>-0.35086499999999998</v>
      </c>
      <c r="X2625" s="22" t="str">
        <f>IF(L2625="","",
IF(L2625&lt;Predictability!$B$1,"Low",
IF(L2625&lt;=Predictability!$B$2,"Mid","High")))</f>
        <v>Mid</v>
      </c>
      <c r="Y2625" s="22">
        <f t="shared" si="81"/>
        <v>0</v>
      </c>
    </row>
    <row r="2626" spans="1:25" x14ac:dyDescent="0.2">
      <c r="A2626" t="s">
        <v>6082</v>
      </c>
      <c r="B2626" t="s">
        <v>2728</v>
      </c>
      <c r="C2626" t="s">
        <v>1692</v>
      </c>
      <c r="D2626">
        <v>860</v>
      </c>
      <c r="E2626">
        <v>2609</v>
      </c>
      <c r="F2626">
        <v>406</v>
      </c>
      <c r="G2626">
        <v>0</v>
      </c>
      <c r="H2626">
        <v>7.2</v>
      </c>
      <c r="I2626">
        <v>233</v>
      </c>
      <c r="J2626">
        <v>98</v>
      </c>
      <c r="K2626">
        <v>32774834</v>
      </c>
      <c r="L2626">
        <v>30000000</v>
      </c>
      <c r="M2626" s="2">
        <f>VLOOKUP(A2626,Sheet2!$A$1:G6350,2,0)</f>
        <v>38033</v>
      </c>
      <c r="N2626" t="str">
        <f>VLOOKUP(A2626,Sheet2!$A$1:G6350,3,0)</f>
        <v>Color</v>
      </c>
      <c r="O2626" t="str">
        <f>VLOOKUP(A2626,Sheet2!$A$1:G6350,4,0)</f>
        <v>Action</v>
      </c>
      <c r="P2626" t="str">
        <f>VLOOKUP(A2626,Sheet2!$A$1:G6350,5,0)</f>
        <v>English</v>
      </c>
      <c r="Q2626" t="str">
        <f>VLOOKUP(A2626,Sheet2!$A$1:G6350,6,0)</f>
        <v>USA</v>
      </c>
      <c r="R2626" t="str">
        <f>VLOOKUP(A2626,Sheet2!$A$1:G6350,7,0)</f>
        <v>R</v>
      </c>
      <c r="S2626" t="str">
        <f>IF(Table1[[#This Row],[Language]]="English","English","Other language")</f>
        <v>English</v>
      </c>
      <c r="T2626">
        <f>Table1[[#This Row],[Gross Revenue]]-Table1[[#This Row],[Budget]]</f>
        <v>2774834</v>
      </c>
      <c r="U2626" s="1">
        <f>(Table1[[#This Row],[Gross Revenue]]/Table1[[#This Row],[Budget]])-1</f>
        <v>9.2494466666666719E-2</v>
      </c>
      <c r="V2626" t="str">
        <f t="shared" ref="V2626:V2689" si="82">IF(J2626="","",IF(J2626&lt;90,"&lt;90 minutes",IF(J2626&lt;=110,"90-110 minutes",IF(J2626&lt;=130,"111-130 minutes",IF(J2626&lt;=150,"131-150 minutes","&gt;150 minutes")))))</f>
        <v>90-110 minutes</v>
      </c>
      <c r="W2626">
        <f>Table1[[#This Row],[Profit]]/Table1[[#This Row],[Budget]]</f>
        <v>9.2494466666666664E-2</v>
      </c>
      <c r="X2626" s="22" t="str">
        <f>IF(L2626="","",
IF(L2626&lt;Predictability!$B$1,"Low",
IF(L2626&lt;=Predictability!$B$2,"Mid","High")))</f>
        <v>Mid</v>
      </c>
      <c r="Y2626" s="22">
        <f t="shared" ref="Y2626:Y2689" si="83">IF(W2626&gt;=0.5,1,0)</f>
        <v>0</v>
      </c>
    </row>
    <row r="2627" spans="1:25" x14ac:dyDescent="0.2">
      <c r="A2627" t="s">
        <v>5185</v>
      </c>
      <c r="B2627" t="s">
        <v>362</v>
      </c>
      <c r="C2627" t="s">
        <v>1492</v>
      </c>
      <c r="D2627">
        <v>13000</v>
      </c>
      <c r="E2627">
        <v>16580</v>
      </c>
      <c r="F2627">
        <v>845</v>
      </c>
      <c r="G2627">
        <v>0</v>
      </c>
      <c r="H2627">
        <v>6.6</v>
      </c>
      <c r="I2627">
        <v>89</v>
      </c>
      <c r="J2627">
        <v>142</v>
      </c>
      <c r="K2627">
        <v>43426961</v>
      </c>
      <c r="L2627">
        <v>70000000</v>
      </c>
      <c r="M2627" s="2">
        <f>VLOOKUP(A2627,Sheet2!$A$1:G6351,2,0)</f>
        <v>37811</v>
      </c>
      <c r="N2627" t="str">
        <f>VLOOKUP(A2627,Sheet2!$A$1:G6351,3,0)</f>
        <v>Color</v>
      </c>
      <c r="O2627" t="str">
        <f>VLOOKUP(A2627,Sheet2!$A$1:G6351,4,0)</f>
        <v>Action</v>
      </c>
      <c r="P2627" t="str">
        <f>VLOOKUP(A2627,Sheet2!$A$1:G6351,5,0)</f>
        <v>English</v>
      </c>
      <c r="Q2627" t="str">
        <f>VLOOKUP(A2627,Sheet2!$A$1:G6351,6,0)</f>
        <v>USA</v>
      </c>
      <c r="R2627" t="str">
        <f>VLOOKUP(A2627,Sheet2!$A$1:G6351,7,0)</f>
        <v>R</v>
      </c>
      <c r="S2627" t="str">
        <f>IF(Table1[[#This Row],[Language]]="English","English","Other language")</f>
        <v>English</v>
      </c>
      <c r="T2627">
        <f>Table1[[#This Row],[Gross Revenue]]-Table1[[#This Row],[Budget]]</f>
        <v>-26573039</v>
      </c>
      <c r="U2627" s="1">
        <f>(Table1[[#This Row],[Gross Revenue]]/Table1[[#This Row],[Budget]])-1</f>
        <v>-0.37961484285714286</v>
      </c>
      <c r="V2627" t="str">
        <f t="shared" si="82"/>
        <v>131-150 minutes</v>
      </c>
      <c r="W2627">
        <f>Table1[[#This Row],[Profit]]/Table1[[#This Row],[Budget]]</f>
        <v>-0.37961484285714286</v>
      </c>
      <c r="X2627" s="22" t="str">
        <f>IF(L2627="","",
IF(L2627&lt;Predictability!$B$1,"Low",
IF(L2627&lt;=Predictability!$B$2,"Mid","High")))</f>
        <v>High</v>
      </c>
      <c r="Y2627" s="22">
        <f t="shared" si="83"/>
        <v>0</v>
      </c>
    </row>
    <row r="2628" spans="1:25" x14ac:dyDescent="0.2">
      <c r="A2628" t="s">
        <v>5862</v>
      </c>
      <c r="B2628" t="s">
        <v>900</v>
      </c>
      <c r="C2628" t="s">
        <v>1592</v>
      </c>
      <c r="D2628">
        <v>15000</v>
      </c>
      <c r="E2628">
        <v>21773</v>
      </c>
      <c r="F2628">
        <v>3000</v>
      </c>
      <c r="G2628">
        <v>74000</v>
      </c>
      <c r="H2628">
        <v>7</v>
      </c>
      <c r="I2628">
        <v>457</v>
      </c>
      <c r="J2628">
        <v>112</v>
      </c>
      <c r="K2628">
        <v>218628680</v>
      </c>
      <c r="L2628">
        <v>50000000</v>
      </c>
      <c r="M2628" s="2">
        <f>VLOOKUP(A2628,Sheet2!$A$1:G6352,2,0)</f>
        <v>41155</v>
      </c>
      <c r="N2628" t="str">
        <f>VLOOKUP(A2628,Sheet2!$A$1:G6352,3,0)</f>
        <v>Color</v>
      </c>
      <c r="O2628" t="str">
        <f>VLOOKUP(A2628,Sheet2!$A$1:G6352,4,0)</f>
        <v>Comedy</v>
      </c>
      <c r="P2628" t="str">
        <f>VLOOKUP(A2628,Sheet2!$A$1:G6352,5,0)</f>
        <v>English</v>
      </c>
      <c r="Q2628" t="str">
        <f>VLOOKUP(A2628,Sheet2!$A$1:G6352,6,0)</f>
        <v>USA</v>
      </c>
      <c r="R2628" t="str">
        <f>VLOOKUP(A2628,Sheet2!$A$1:G6352,7,0)</f>
        <v>R</v>
      </c>
      <c r="S2628" t="str">
        <f>IF(Table1[[#This Row],[Language]]="English","English","Other language")</f>
        <v>English</v>
      </c>
      <c r="T2628">
        <f>Table1[[#This Row],[Gross Revenue]]-Table1[[#This Row],[Budget]]</f>
        <v>168628680</v>
      </c>
      <c r="U2628" s="1">
        <f>(Table1[[#This Row],[Gross Revenue]]/Table1[[#This Row],[Budget]])-1</f>
        <v>3.3725735999999999</v>
      </c>
      <c r="V2628" t="str">
        <f t="shared" si="82"/>
        <v>111-130 minutes</v>
      </c>
      <c r="W2628">
        <f>Table1[[#This Row],[Profit]]/Table1[[#This Row],[Budget]]</f>
        <v>3.3725735999999999</v>
      </c>
      <c r="X2628" s="22" t="str">
        <f>IF(L2628="","",
IF(L2628&lt;Predictability!$B$1,"Low",
IF(L2628&lt;=Predictability!$B$2,"Mid","High")))</f>
        <v>Mid</v>
      </c>
      <c r="Y2628" s="22">
        <f t="shared" si="83"/>
        <v>1</v>
      </c>
    </row>
    <row r="2629" spans="1:25" x14ac:dyDescent="0.2">
      <c r="A2629" t="s">
        <v>4913</v>
      </c>
      <c r="B2629" t="s">
        <v>528</v>
      </c>
      <c r="C2629" t="s">
        <v>1592</v>
      </c>
      <c r="D2629">
        <v>14000</v>
      </c>
      <c r="E2629">
        <v>30010</v>
      </c>
      <c r="F2629">
        <v>3000</v>
      </c>
      <c r="G2629">
        <v>30000</v>
      </c>
      <c r="H2629">
        <v>6.4</v>
      </c>
      <c r="I2629">
        <v>280</v>
      </c>
      <c r="J2629">
        <v>125</v>
      </c>
      <c r="K2629">
        <v>81257500</v>
      </c>
      <c r="L2629">
        <v>68000000</v>
      </c>
      <c r="M2629" s="2">
        <f>VLOOKUP(A2629,Sheet2!$A$1:G6353,2,0)</f>
        <v>42321</v>
      </c>
      <c r="N2629" t="str">
        <f>VLOOKUP(A2629,Sheet2!$A$1:G6353,3,0)</f>
        <v>Color</v>
      </c>
      <c r="O2629" t="str">
        <f>VLOOKUP(A2629,Sheet2!$A$1:G6353,4,0)</f>
        <v>Comedy</v>
      </c>
      <c r="P2629" t="str">
        <f>VLOOKUP(A2629,Sheet2!$A$1:G6353,5,0)</f>
        <v>English</v>
      </c>
      <c r="Q2629" t="str">
        <f>VLOOKUP(A2629,Sheet2!$A$1:G6353,6,0)</f>
        <v>USA</v>
      </c>
      <c r="R2629" t="str">
        <f>VLOOKUP(A2629,Sheet2!$A$1:G6353,7,0)</f>
        <v>R</v>
      </c>
      <c r="S2629" t="str">
        <f>IF(Table1[[#This Row],[Language]]="English","English","Other language")</f>
        <v>English</v>
      </c>
      <c r="T2629">
        <f>Table1[[#This Row],[Gross Revenue]]-Table1[[#This Row],[Budget]]</f>
        <v>13257500</v>
      </c>
      <c r="U2629" s="1">
        <f>(Table1[[#This Row],[Gross Revenue]]/Table1[[#This Row],[Budget]])-1</f>
        <v>0.19496323529411774</v>
      </c>
      <c r="V2629" t="str">
        <f t="shared" si="82"/>
        <v>111-130 minutes</v>
      </c>
      <c r="W2629">
        <f>Table1[[#This Row],[Profit]]/Table1[[#This Row],[Budget]]</f>
        <v>0.19496323529411766</v>
      </c>
      <c r="X2629" s="22" t="str">
        <f>IF(L2629="","",
IF(L2629&lt;Predictability!$B$1,"Low",
IF(L2629&lt;=Predictability!$B$2,"Mid","High")))</f>
        <v>High</v>
      </c>
      <c r="Y2629" s="22">
        <f t="shared" si="83"/>
        <v>0</v>
      </c>
    </row>
    <row r="2630" spans="1:25" x14ac:dyDescent="0.2">
      <c r="A2630" t="s">
        <v>3293</v>
      </c>
      <c r="B2630" t="s">
        <v>78</v>
      </c>
      <c r="C2630" t="s">
        <v>79</v>
      </c>
      <c r="D2630">
        <v>641</v>
      </c>
      <c r="E2630">
        <v>1389</v>
      </c>
      <c r="F2630">
        <v>4</v>
      </c>
      <c r="G2630">
        <v>491</v>
      </c>
      <c r="H2630">
        <v>3.2</v>
      </c>
      <c r="I2630">
        <v>29</v>
      </c>
      <c r="J2630">
        <v>95</v>
      </c>
      <c r="K2630">
        <v>7888703</v>
      </c>
      <c r="L2630">
        <v>3000000</v>
      </c>
      <c r="M2630" s="2">
        <f>VLOOKUP(A2630,Sheet2!$A$1:G6354,2,0)</f>
        <v>31968</v>
      </c>
      <c r="N2630" t="str">
        <f>VLOOKUP(A2630,Sheet2!$A$1:G6354,3,0)</f>
        <v>Color</v>
      </c>
      <c r="O2630" t="str">
        <f>VLOOKUP(A2630,Sheet2!$A$1:G6354,4,0)</f>
        <v>Comedy</v>
      </c>
      <c r="P2630" t="str">
        <f>VLOOKUP(A2630,Sheet2!$A$1:G6354,5,0)</f>
        <v>English</v>
      </c>
      <c r="Q2630" t="str">
        <f>VLOOKUP(A2630,Sheet2!$A$1:G6354,6,0)</f>
        <v>USA</v>
      </c>
      <c r="R2630" t="str">
        <f>VLOOKUP(A2630,Sheet2!$A$1:G6354,7,0)</f>
        <v>PG</v>
      </c>
      <c r="S2630" t="str">
        <f>IF(Table1[[#This Row],[Language]]="English","English","Other language")</f>
        <v>English</v>
      </c>
      <c r="T2630">
        <f>Table1[[#This Row],[Gross Revenue]]-Table1[[#This Row],[Budget]]</f>
        <v>4888703</v>
      </c>
      <c r="U2630" s="1">
        <f>(Table1[[#This Row],[Gross Revenue]]/Table1[[#This Row],[Budget]])-1</f>
        <v>1.6295676666666665</v>
      </c>
      <c r="V2630" t="str">
        <f t="shared" si="82"/>
        <v>90-110 minutes</v>
      </c>
      <c r="W2630">
        <f>Table1[[#This Row],[Profit]]/Table1[[#This Row],[Budget]]</f>
        <v>1.6295676666666667</v>
      </c>
      <c r="X2630" s="22" t="str">
        <f>IF(L2630="","",
IF(L2630&lt;Predictability!$B$1,"Low",
IF(L2630&lt;=Predictability!$B$2,"Mid","High")))</f>
        <v>Low</v>
      </c>
      <c r="Y2630" s="22">
        <f t="shared" si="83"/>
        <v>1</v>
      </c>
    </row>
    <row r="2631" spans="1:25" x14ac:dyDescent="0.2">
      <c r="A2631" t="s">
        <v>4270</v>
      </c>
      <c r="B2631" t="s">
        <v>828</v>
      </c>
      <c r="C2631" t="s">
        <v>543</v>
      </c>
      <c r="D2631">
        <v>833</v>
      </c>
      <c r="E2631">
        <v>2690</v>
      </c>
      <c r="F2631">
        <v>473</v>
      </c>
      <c r="G2631">
        <v>62000</v>
      </c>
      <c r="H2631">
        <v>5.9</v>
      </c>
      <c r="I2631">
        <v>348</v>
      </c>
      <c r="J2631">
        <v>101</v>
      </c>
      <c r="K2631">
        <v>190871240</v>
      </c>
      <c r="L2631">
        <v>125000000</v>
      </c>
      <c r="M2631" s="2">
        <f>VLOOKUP(A2631,Sheet2!$A$1:G6355,2,0)</f>
        <v>41816</v>
      </c>
      <c r="N2631" t="str">
        <f>VLOOKUP(A2631,Sheet2!$A$1:G6355,3,0)</f>
        <v>Color</v>
      </c>
      <c r="O2631" t="str">
        <f>VLOOKUP(A2631,Sheet2!$A$1:G6355,4,0)</f>
        <v>Action</v>
      </c>
      <c r="P2631" t="str">
        <f>VLOOKUP(A2631,Sheet2!$A$1:G6355,5,0)</f>
        <v>English</v>
      </c>
      <c r="Q2631" t="str">
        <f>VLOOKUP(A2631,Sheet2!$A$1:G6355,6,0)</f>
        <v>USA</v>
      </c>
      <c r="R2631" t="str">
        <f>VLOOKUP(A2631,Sheet2!$A$1:G6355,7,0)</f>
        <v>PG-13</v>
      </c>
      <c r="S2631" t="str">
        <f>IF(Table1[[#This Row],[Language]]="English","English","Other language")</f>
        <v>English</v>
      </c>
      <c r="T2631">
        <f>Table1[[#This Row],[Gross Revenue]]-Table1[[#This Row],[Budget]]</f>
        <v>65871240</v>
      </c>
      <c r="U2631" s="1">
        <f>(Table1[[#This Row],[Gross Revenue]]/Table1[[#This Row],[Budget]])-1</f>
        <v>0.52696991999999998</v>
      </c>
      <c r="V2631" t="str">
        <f t="shared" si="82"/>
        <v>90-110 minutes</v>
      </c>
      <c r="W2631">
        <f>Table1[[#This Row],[Profit]]/Table1[[#This Row],[Budget]]</f>
        <v>0.52696991999999998</v>
      </c>
      <c r="X2631" s="22" t="str">
        <f>IF(L2631="","",
IF(L2631&lt;Predictability!$B$1,"Low",
IF(L2631&lt;=Predictability!$B$2,"Mid","High")))</f>
        <v>High</v>
      </c>
      <c r="Y2631" s="22">
        <f t="shared" si="83"/>
        <v>1</v>
      </c>
    </row>
    <row r="2632" spans="1:25" x14ac:dyDescent="0.2">
      <c r="A2632" t="s">
        <v>4406</v>
      </c>
      <c r="B2632" t="s">
        <v>1512</v>
      </c>
      <c r="C2632" t="s">
        <v>1513</v>
      </c>
      <c r="D2632">
        <v>642</v>
      </c>
      <c r="E2632">
        <v>2501</v>
      </c>
      <c r="F2632">
        <v>34</v>
      </c>
      <c r="G2632">
        <v>0</v>
      </c>
      <c r="H2632">
        <v>6</v>
      </c>
      <c r="I2632">
        <v>68</v>
      </c>
      <c r="J2632">
        <v>88</v>
      </c>
      <c r="K2632">
        <v>78656813</v>
      </c>
      <c r="L2632">
        <v>25000000</v>
      </c>
      <c r="M2632" s="2">
        <f>VLOOKUP(A2632,Sheet2!$A$1:G6356,2,0)</f>
        <v>33319</v>
      </c>
      <c r="N2632" t="str">
        <f>VLOOKUP(A2632,Sheet2!$A$1:G6356,3,0)</f>
        <v>Color</v>
      </c>
      <c r="O2632" t="str">
        <f>VLOOKUP(A2632,Sheet2!$A$1:G6356,4,0)</f>
        <v>Action</v>
      </c>
      <c r="P2632" t="str">
        <f>VLOOKUP(A2632,Sheet2!$A$1:G6356,5,0)</f>
        <v>English</v>
      </c>
      <c r="Q2632" t="str">
        <f>VLOOKUP(A2632,Sheet2!$A$1:G6356,6,0)</f>
        <v>USA</v>
      </c>
      <c r="R2632" t="str">
        <f>VLOOKUP(A2632,Sheet2!$A$1:G6356,7,0)</f>
        <v>PG</v>
      </c>
      <c r="S2632" t="str">
        <f>IF(Table1[[#This Row],[Language]]="English","English","Other language")</f>
        <v>English</v>
      </c>
      <c r="T2632">
        <f>Table1[[#This Row],[Gross Revenue]]-Table1[[#This Row],[Budget]]</f>
        <v>53656813</v>
      </c>
      <c r="U2632" s="1">
        <f>(Table1[[#This Row],[Gross Revenue]]/Table1[[#This Row],[Budget]])-1</f>
        <v>2.1462725200000001</v>
      </c>
      <c r="V2632" t="str">
        <f t="shared" si="82"/>
        <v>&lt;90 minutes</v>
      </c>
      <c r="W2632">
        <f>Table1[[#This Row],[Profit]]/Table1[[#This Row],[Budget]]</f>
        <v>2.1462725200000001</v>
      </c>
      <c r="X2632" s="22" t="str">
        <f>IF(L2632="","",
IF(L2632&lt;Predictability!$B$1,"Low",
IF(L2632&lt;=Predictability!$B$2,"Mid","High")))</f>
        <v>Mid</v>
      </c>
      <c r="Y2632" s="22">
        <f t="shared" si="83"/>
        <v>1</v>
      </c>
    </row>
    <row r="2633" spans="1:25" x14ac:dyDescent="0.2">
      <c r="A2633" t="s">
        <v>3526</v>
      </c>
      <c r="B2633" t="s">
        <v>483</v>
      </c>
      <c r="C2633" t="s">
        <v>484</v>
      </c>
      <c r="D2633">
        <v>533</v>
      </c>
      <c r="E2633">
        <v>1254</v>
      </c>
      <c r="F2633">
        <v>8</v>
      </c>
      <c r="G2633">
        <v>1000</v>
      </c>
      <c r="H2633">
        <v>4.8</v>
      </c>
      <c r="I2633">
        <v>60</v>
      </c>
      <c r="J2633">
        <v>96</v>
      </c>
      <c r="K2633">
        <v>42660000</v>
      </c>
      <c r="L2633">
        <v>17000000</v>
      </c>
      <c r="M2633" s="2">
        <f>VLOOKUP(A2633,Sheet2!$A$1:G6357,2,0)</f>
        <v>34107</v>
      </c>
      <c r="N2633" t="str">
        <f>VLOOKUP(A2633,Sheet2!$A$1:G6357,3,0)</f>
        <v>Color</v>
      </c>
      <c r="O2633" t="str">
        <f>VLOOKUP(A2633,Sheet2!$A$1:G6357,4,0)</f>
        <v>Action</v>
      </c>
      <c r="P2633" t="str">
        <f>VLOOKUP(A2633,Sheet2!$A$1:G6357,5,0)</f>
        <v>English</v>
      </c>
      <c r="Q2633" t="str">
        <f>VLOOKUP(A2633,Sheet2!$A$1:G6357,6,0)</f>
        <v>USA</v>
      </c>
      <c r="R2633" t="str">
        <f>VLOOKUP(A2633,Sheet2!$A$1:G6357,7,0)</f>
        <v>PG</v>
      </c>
      <c r="S2633" t="str">
        <f>IF(Table1[[#This Row],[Language]]="English","English","Other language")</f>
        <v>English</v>
      </c>
      <c r="T2633">
        <f>Table1[[#This Row],[Gross Revenue]]-Table1[[#This Row],[Budget]]</f>
        <v>25660000</v>
      </c>
      <c r="U2633" s="1">
        <f>(Table1[[#This Row],[Gross Revenue]]/Table1[[#This Row],[Budget]])-1</f>
        <v>1.5094117647058822</v>
      </c>
      <c r="V2633" t="str">
        <f t="shared" si="82"/>
        <v>90-110 minutes</v>
      </c>
      <c r="W2633">
        <f>Table1[[#This Row],[Profit]]/Table1[[#This Row],[Budget]]</f>
        <v>1.5094117647058825</v>
      </c>
      <c r="X2633" s="22" t="str">
        <f>IF(L2633="","",
IF(L2633&lt;Predictability!$B$1,"Low",
IF(L2633&lt;=Predictability!$B$2,"Mid","High")))</f>
        <v>Mid</v>
      </c>
      <c r="Y2633" s="22">
        <f t="shared" si="83"/>
        <v>1</v>
      </c>
    </row>
    <row r="2634" spans="1:25" x14ac:dyDescent="0.2">
      <c r="A2634" t="s">
        <v>6994</v>
      </c>
      <c r="B2634" t="s">
        <v>1558</v>
      </c>
      <c r="C2634" t="s">
        <v>2732</v>
      </c>
      <c r="D2634">
        <v>780</v>
      </c>
      <c r="E2634">
        <v>2829</v>
      </c>
      <c r="F2634">
        <v>0</v>
      </c>
      <c r="G2634">
        <v>13000</v>
      </c>
      <c r="H2634">
        <v>8.5</v>
      </c>
      <c r="I2634">
        <v>210</v>
      </c>
      <c r="J2634">
        <v>153</v>
      </c>
      <c r="K2634">
        <v>204843350</v>
      </c>
      <c r="L2634">
        <v>102000000</v>
      </c>
      <c r="M2634" s="2">
        <f>VLOOKUP(A2634,Sheet2!$A$1:G6358,2,0)</f>
        <v>33335</v>
      </c>
      <c r="N2634" t="str">
        <f>VLOOKUP(A2634,Sheet2!$A$1:G6358,3,0)</f>
        <v>Color</v>
      </c>
      <c r="O2634" t="str">
        <f>VLOOKUP(A2634,Sheet2!$A$1:G6358,4,0)</f>
        <v>Action</v>
      </c>
      <c r="P2634" t="str">
        <f>VLOOKUP(A2634,Sheet2!$A$1:G6358,5,0)</f>
        <v>English</v>
      </c>
      <c r="Q2634" t="str">
        <f>VLOOKUP(A2634,Sheet2!$A$1:G6358,6,0)</f>
        <v>USA</v>
      </c>
      <c r="R2634" t="str">
        <f>VLOOKUP(A2634,Sheet2!$A$1:G6358,7,0)</f>
        <v>R</v>
      </c>
      <c r="S2634" t="str">
        <f>IF(Table1[[#This Row],[Language]]="English","English","Other language")</f>
        <v>English</v>
      </c>
      <c r="T2634">
        <f>Table1[[#This Row],[Gross Revenue]]-Table1[[#This Row],[Budget]]</f>
        <v>102843350</v>
      </c>
      <c r="U2634" s="1">
        <f>(Table1[[#This Row],[Gross Revenue]]/Table1[[#This Row],[Budget]])-1</f>
        <v>1.0082681372549018</v>
      </c>
      <c r="V2634" t="str">
        <f t="shared" si="82"/>
        <v>&gt;150 minutes</v>
      </c>
      <c r="W2634">
        <f>Table1[[#This Row],[Profit]]/Table1[[#This Row],[Budget]]</f>
        <v>1.0082681372549021</v>
      </c>
      <c r="X2634" s="22" t="str">
        <f>IF(L2634="","",
IF(L2634&lt;Predictability!$B$1,"Low",
IF(L2634&lt;=Predictability!$B$2,"Mid","High")))</f>
        <v>High</v>
      </c>
      <c r="Y2634" s="22">
        <f t="shared" si="83"/>
        <v>1</v>
      </c>
    </row>
    <row r="2635" spans="1:25" x14ac:dyDescent="0.2">
      <c r="A2635" t="s">
        <v>4881</v>
      </c>
      <c r="B2635" t="s">
        <v>1923</v>
      </c>
      <c r="C2635" t="s">
        <v>1805</v>
      </c>
      <c r="D2635">
        <v>648</v>
      </c>
      <c r="E2635">
        <v>1769</v>
      </c>
      <c r="F2635">
        <v>84</v>
      </c>
      <c r="G2635">
        <v>0</v>
      </c>
      <c r="H2635">
        <v>6.4</v>
      </c>
      <c r="I2635">
        <v>280</v>
      </c>
      <c r="J2635">
        <v>109</v>
      </c>
      <c r="K2635">
        <v>150350192</v>
      </c>
      <c r="L2635">
        <v>200000000</v>
      </c>
      <c r="M2635" s="2">
        <f>VLOOKUP(A2635,Sheet2!$A$1:G6359,2,0)</f>
        <v>37785</v>
      </c>
      <c r="N2635" t="str">
        <f>VLOOKUP(A2635,Sheet2!$A$1:G6359,3,0)</f>
        <v>Color</v>
      </c>
      <c r="O2635" t="str">
        <f>VLOOKUP(A2635,Sheet2!$A$1:G6359,4,0)</f>
        <v>Action</v>
      </c>
      <c r="P2635" t="str">
        <f>VLOOKUP(A2635,Sheet2!$A$1:G6359,5,0)</f>
        <v>English</v>
      </c>
      <c r="Q2635" t="str">
        <f>VLOOKUP(A2635,Sheet2!$A$1:G6359,6,0)</f>
        <v>USA</v>
      </c>
      <c r="R2635" t="str">
        <f>VLOOKUP(A2635,Sheet2!$A$1:G6359,7,0)</f>
        <v>R</v>
      </c>
      <c r="S2635" t="str">
        <f>IF(Table1[[#This Row],[Language]]="English","English","Other language")</f>
        <v>English</v>
      </c>
      <c r="T2635">
        <f>Table1[[#This Row],[Gross Revenue]]-Table1[[#This Row],[Budget]]</f>
        <v>-49649808</v>
      </c>
      <c r="U2635" s="1">
        <f>(Table1[[#This Row],[Gross Revenue]]/Table1[[#This Row],[Budget]])-1</f>
        <v>-0.24824904000000003</v>
      </c>
      <c r="V2635" t="str">
        <f t="shared" si="82"/>
        <v>90-110 minutes</v>
      </c>
      <c r="W2635">
        <f>Table1[[#This Row],[Profit]]/Table1[[#This Row],[Budget]]</f>
        <v>-0.24824904</v>
      </c>
      <c r="X2635" s="22" t="str">
        <f>IF(L2635="","",
IF(L2635&lt;Predictability!$B$1,"Low",
IF(L2635&lt;=Predictability!$B$2,"Mid","High")))</f>
        <v>High</v>
      </c>
      <c r="Y2635" s="22">
        <f t="shared" si="83"/>
        <v>0</v>
      </c>
    </row>
    <row r="2636" spans="1:25" x14ac:dyDescent="0.2">
      <c r="A2636" t="s">
        <v>5182</v>
      </c>
      <c r="B2636" t="s">
        <v>661</v>
      </c>
      <c r="C2636" t="s">
        <v>2146</v>
      </c>
      <c r="D2636">
        <v>24000</v>
      </c>
      <c r="E2636">
        <v>38873</v>
      </c>
      <c r="F2636">
        <v>230</v>
      </c>
      <c r="G2636">
        <v>82000</v>
      </c>
      <c r="H2636">
        <v>6.6</v>
      </c>
      <c r="I2636">
        <v>474</v>
      </c>
      <c r="J2636">
        <v>126</v>
      </c>
      <c r="K2636">
        <v>89732035</v>
      </c>
      <c r="L2636">
        <v>155000000</v>
      </c>
      <c r="M2636" s="2">
        <f>VLOOKUP(A2636,Sheet2!$A$1:G6360,2,0)</f>
        <v>42170</v>
      </c>
      <c r="N2636" t="str">
        <f>VLOOKUP(A2636,Sheet2!$A$1:G6360,3,0)</f>
        <v>Color</v>
      </c>
      <c r="O2636" t="str">
        <f>VLOOKUP(A2636,Sheet2!$A$1:G6360,4,0)</f>
        <v>Action</v>
      </c>
      <c r="P2636" t="str">
        <f>VLOOKUP(A2636,Sheet2!$A$1:G6360,5,0)</f>
        <v>English</v>
      </c>
      <c r="Q2636" t="str">
        <f>VLOOKUP(A2636,Sheet2!$A$1:G6360,6,0)</f>
        <v>USA</v>
      </c>
      <c r="R2636" t="str">
        <f>VLOOKUP(A2636,Sheet2!$A$1:G6360,7,0)</f>
        <v>PG-13</v>
      </c>
      <c r="S2636" t="str">
        <f>IF(Table1[[#This Row],[Language]]="English","English","Other language")</f>
        <v>English</v>
      </c>
      <c r="T2636">
        <f>Table1[[#This Row],[Gross Revenue]]-Table1[[#This Row],[Budget]]</f>
        <v>-65267965</v>
      </c>
      <c r="U2636" s="1">
        <f>(Table1[[#This Row],[Gross Revenue]]/Table1[[#This Row],[Budget]])-1</f>
        <v>-0.42108364516129038</v>
      </c>
      <c r="V2636" t="str">
        <f t="shared" si="82"/>
        <v>111-130 minutes</v>
      </c>
      <c r="W2636">
        <f>Table1[[#This Row],[Profit]]/Table1[[#This Row],[Budget]]</f>
        <v>-0.42108364516129032</v>
      </c>
      <c r="X2636" s="22" t="str">
        <f>IF(L2636="","",
IF(L2636&lt;Predictability!$B$1,"Low",
IF(L2636&lt;=Predictability!$B$2,"Mid","High")))</f>
        <v>High</v>
      </c>
      <c r="Y2636" s="22">
        <f t="shared" si="83"/>
        <v>0</v>
      </c>
    </row>
    <row r="2637" spans="1:25" x14ac:dyDescent="0.2">
      <c r="A2637" t="s">
        <v>5186</v>
      </c>
      <c r="B2637" t="s">
        <v>1347</v>
      </c>
      <c r="C2637" t="s">
        <v>475</v>
      </c>
      <c r="D2637">
        <v>23000</v>
      </c>
      <c r="E2637">
        <v>27468</v>
      </c>
      <c r="F2637">
        <v>368</v>
      </c>
      <c r="G2637">
        <v>0</v>
      </c>
      <c r="H2637">
        <v>6.6</v>
      </c>
      <c r="I2637">
        <v>422</v>
      </c>
      <c r="J2637">
        <v>118</v>
      </c>
      <c r="K2637">
        <v>125320003</v>
      </c>
      <c r="L2637">
        <v>200000000</v>
      </c>
      <c r="M2637" s="2">
        <f>VLOOKUP(A2637,Sheet2!$A$1:G6361,2,0)</f>
        <v>39851</v>
      </c>
      <c r="N2637" t="str">
        <f>VLOOKUP(A2637,Sheet2!$A$1:G6361,3,0)</f>
        <v>Color</v>
      </c>
      <c r="O2637" t="str">
        <f>VLOOKUP(A2637,Sheet2!$A$1:G6361,4,0)</f>
        <v>Action</v>
      </c>
      <c r="P2637" t="str">
        <f>VLOOKUP(A2637,Sheet2!$A$1:G6361,5,0)</f>
        <v>English</v>
      </c>
      <c r="Q2637" t="str">
        <f>VLOOKUP(A2637,Sheet2!$A$1:G6361,6,0)</f>
        <v>USA</v>
      </c>
      <c r="R2637" t="str">
        <f>VLOOKUP(A2637,Sheet2!$A$1:G6361,7,0)</f>
        <v>PG-13</v>
      </c>
      <c r="S2637" t="str">
        <f>IF(Table1[[#This Row],[Language]]="English","English","Other language")</f>
        <v>English</v>
      </c>
      <c r="T2637">
        <f>Table1[[#This Row],[Gross Revenue]]-Table1[[#This Row],[Budget]]</f>
        <v>-74679997</v>
      </c>
      <c r="U2637" s="1">
        <f>(Table1[[#This Row],[Gross Revenue]]/Table1[[#This Row],[Budget]])-1</f>
        <v>-0.37339998500000005</v>
      </c>
      <c r="V2637" t="str">
        <f t="shared" si="82"/>
        <v>111-130 minutes</v>
      </c>
      <c r="W2637">
        <f>Table1[[#This Row],[Profit]]/Table1[[#This Row],[Budget]]</f>
        <v>-0.37339998499999999</v>
      </c>
      <c r="X2637" s="22" t="str">
        <f>IF(L2637="","",
IF(L2637&lt;Predictability!$B$1,"Low",
IF(L2637&lt;=Predictability!$B$2,"Mid","High")))</f>
        <v>High</v>
      </c>
      <c r="Y2637" s="22">
        <f t="shared" si="83"/>
        <v>0</v>
      </c>
    </row>
    <row r="2638" spans="1:25" x14ac:dyDescent="0.2">
      <c r="A2638" t="s">
        <v>3530</v>
      </c>
      <c r="B2638" t="s">
        <v>490</v>
      </c>
      <c r="C2638" t="s">
        <v>491</v>
      </c>
      <c r="D2638">
        <v>383</v>
      </c>
      <c r="E2638">
        <v>1945</v>
      </c>
      <c r="F2638">
        <v>34</v>
      </c>
      <c r="G2638">
        <v>16000</v>
      </c>
      <c r="H2638">
        <v>4.8</v>
      </c>
      <c r="I2638">
        <v>282</v>
      </c>
      <c r="J2638">
        <v>92</v>
      </c>
      <c r="K2638">
        <v>34334256</v>
      </c>
      <c r="L2638">
        <v>11000000</v>
      </c>
      <c r="M2638" s="2">
        <f>VLOOKUP(A2638,Sheet2!$A$1:G6362,2,0)</f>
        <v>41576</v>
      </c>
      <c r="N2638" t="str">
        <f>VLOOKUP(A2638,Sheet2!$A$1:G6362,3,0)</f>
        <v>Color</v>
      </c>
      <c r="O2638" t="str">
        <f>VLOOKUP(A2638,Sheet2!$A$1:G6362,4,0)</f>
        <v>Horror</v>
      </c>
      <c r="P2638" t="str">
        <f>VLOOKUP(A2638,Sheet2!$A$1:G6362,5,0)</f>
        <v>English</v>
      </c>
      <c r="Q2638" t="str">
        <f>VLOOKUP(A2638,Sheet2!$A$1:G6362,6,0)</f>
        <v>USA</v>
      </c>
      <c r="R2638" t="str">
        <f>VLOOKUP(A2638,Sheet2!$A$1:G6362,7,0)</f>
        <v>R</v>
      </c>
      <c r="S2638" t="str">
        <f>IF(Table1[[#This Row],[Language]]="English","English","Other language")</f>
        <v>English</v>
      </c>
      <c r="T2638">
        <f>Table1[[#This Row],[Gross Revenue]]-Table1[[#This Row],[Budget]]</f>
        <v>23334256</v>
      </c>
      <c r="U2638" s="1">
        <f>(Table1[[#This Row],[Gross Revenue]]/Table1[[#This Row],[Budget]])-1</f>
        <v>2.1212960000000001</v>
      </c>
      <c r="V2638" t="str">
        <f t="shared" si="82"/>
        <v>90-110 minutes</v>
      </c>
      <c r="W2638">
        <f>Table1[[#This Row],[Profit]]/Table1[[#This Row],[Budget]]</f>
        <v>2.1212960000000001</v>
      </c>
      <c r="X2638" s="22" t="str">
        <f>IF(L2638="","",
IF(L2638&lt;Predictability!$B$1,"Low",
IF(L2638&lt;=Predictability!$B$2,"Mid","High")))</f>
        <v>Mid</v>
      </c>
      <c r="Y2638" s="22">
        <f t="shared" si="83"/>
        <v>1</v>
      </c>
    </row>
    <row r="2639" spans="1:25" x14ac:dyDescent="0.2">
      <c r="A2639" t="s">
        <v>3660</v>
      </c>
      <c r="B2639" t="s">
        <v>351</v>
      </c>
      <c r="C2639" t="s">
        <v>690</v>
      </c>
      <c r="D2639">
        <v>1000</v>
      </c>
      <c r="E2639">
        <v>2120</v>
      </c>
      <c r="F2639">
        <v>49</v>
      </c>
      <c r="G2639">
        <v>474</v>
      </c>
      <c r="H2639">
        <v>5.2</v>
      </c>
      <c r="I2639">
        <v>31</v>
      </c>
      <c r="J2639">
        <v>110</v>
      </c>
      <c r="K2639">
        <v>623374</v>
      </c>
      <c r="L2639">
        <v>38000000</v>
      </c>
      <c r="M2639" s="2">
        <f>VLOOKUP(A2639,Sheet2!$A$1:G6363,2,0)</f>
        <v>37111</v>
      </c>
      <c r="N2639" t="str">
        <f>VLOOKUP(A2639,Sheet2!$A$1:G6363,3,0)</f>
        <v>Color</v>
      </c>
      <c r="O2639" t="str">
        <f>VLOOKUP(A2639,Sheet2!$A$1:G6363,4,0)</f>
        <v>Action</v>
      </c>
      <c r="P2639" t="str">
        <f>VLOOKUP(A2639,Sheet2!$A$1:G6363,5,0)</f>
        <v>English</v>
      </c>
      <c r="Q2639" t="str">
        <f>VLOOKUP(A2639,Sheet2!$A$1:G6363,6,0)</f>
        <v>USA</v>
      </c>
      <c r="R2639" t="str">
        <f>VLOOKUP(A2639,Sheet2!$A$1:G6363,7,0)</f>
        <v>PG-13</v>
      </c>
      <c r="S2639" t="str">
        <f>IF(Table1[[#This Row],[Language]]="English","English","Other language")</f>
        <v>English</v>
      </c>
      <c r="T2639">
        <f>Table1[[#This Row],[Gross Revenue]]-Table1[[#This Row],[Budget]]</f>
        <v>-37376626</v>
      </c>
      <c r="U2639" s="1">
        <f>(Table1[[#This Row],[Gross Revenue]]/Table1[[#This Row],[Budget]])-1</f>
        <v>-0.98359542105263154</v>
      </c>
      <c r="V2639" t="str">
        <f t="shared" si="82"/>
        <v>90-110 minutes</v>
      </c>
      <c r="W2639">
        <f>Table1[[#This Row],[Profit]]/Table1[[#This Row],[Budget]]</f>
        <v>-0.98359542105263154</v>
      </c>
      <c r="X2639" s="22" t="str">
        <f>IF(L2639="","",
IF(L2639&lt;Predictability!$B$1,"Low",
IF(L2639&lt;=Predictability!$B$2,"Mid","High")))</f>
        <v>Mid</v>
      </c>
      <c r="Y2639" s="22">
        <f t="shared" si="83"/>
        <v>0</v>
      </c>
    </row>
    <row r="2640" spans="1:25" x14ac:dyDescent="0.2">
      <c r="A2640" t="s">
        <v>6576</v>
      </c>
      <c r="B2640" t="s">
        <v>661</v>
      </c>
      <c r="C2640" t="s">
        <v>1850</v>
      </c>
      <c r="D2640">
        <v>24000</v>
      </c>
      <c r="E2640">
        <v>25092</v>
      </c>
      <c r="F2640">
        <v>655</v>
      </c>
      <c r="G2640">
        <v>0</v>
      </c>
      <c r="H2640">
        <v>7.6</v>
      </c>
      <c r="I2640">
        <v>239</v>
      </c>
      <c r="J2640">
        <v>92</v>
      </c>
      <c r="K2640">
        <v>24792061</v>
      </c>
      <c r="L2640">
        <v>6500000</v>
      </c>
      <c r="M2640" s="2">
        <f>VLOOKUP(A2640,Sheet2!$A$1:G6364,2,0)</f>
        <v>38411</v>
      </c>
      <c r="N2640" t="str">
        <f>VLOOKUP(A2640,Sheet2!$A$1:G6364,3,0)</f>
        <v>Color</v>
      </c>
      <c r="O2640" t="str">
        <f>VLOOKUP(A2640,Sheet2!$A$1:G6364,4,0)</f>
        <v>Comedy</v>
      </c>
      <c r="P2640" t="str">
        <f>VLOOKUP(A2640,Sheet2!$A$1:G6364,5,0)</f>
        <v>English</v>
      </c>
      <c r="Q2640" t="str">
        <f>VLOOKUP(A2640,Sheet2!$A$1:G6364,6,0)</f>
        <v>USA</v>
      </c>
      <c r="R2640" t="str">
        <f>VLOOKUP(A2640,Sheet2!$A$1:G6364,7,0)</f>
        <v>R</v>
      </c>
      <c r="S2640" t="str">
        <f>IF(Table1[[#This Row],[Language]]="English","English","Other language")</f>
        <v>English</v>
      </c>
      <c r="T2640">
        <f>Table1[[#This Row],[Gross Revenue]]-Table1[[#This Row],[Budget]]</f>
        <v>18292061</v>
      </c>
      <c r="U2640" s="1">
        <f>(Table1[[#This Row],[Gross Revenue]]/Table1[[#This Row],[Budget]])-1</f>
        <v>2.8141632307692306</v>
      </c>
      <c r="V2640" t="str">
        <f t="shared" si="82"/>
        <v>90-110 minutes</v>
      </c>
      <c r="W2640">
        <f>Table1[[#This Row],[Profit]]/Table1[[#This Row],[Budget]]</f>
        <v>2.8141632307692306</v>
      </c>
      <c r="X2640" s="22" t="str">
        <f>IF(L2640="","",
IF(L2640&lt;Predictability!$B$1,"Low",
IF(L2640&lt;=Predictability!$B$2,"Mid","High")))</f>
        <v>Low</v>
      </c>
      <c r="Y2640" s="22">
        <f t="shared" si="83"/>
        <v>1</v>
      </c>
    </row>
    <row r="2641" spans="1:25" x14ac:dyDescent="0.2">
      <c r="A2641" t="s">
        <v>4529</v>
      </c>
      <c r="B2641" t="s">
        <v>1620</v>
      </c>
      <c r="C2641" t="s">
        <v>1621</v>
      </c>
      <c r="D2641">
        <v>363</v>
      </c>
      <c r="E2641">
        <v>1024</v>
      </c>
      <c r="F2641">
        <v>19</v>
      </c>
      <c r="G2641">
        <v>0</v>
      </c>
      <c r="H2641">
        <v>6.1</v>
      </c>
      <c r="I2641">
        <v>164</v>
      </c>
      <c r="J2641">
        <v>94</v>
      </c>
      <c r="K2641">
        <v>26049082</v>
      </c>
      <c r="L2641">
        <v>8000000</v>
      </c>
      <c r="M2641" s="2">
        <f>VLOOKUP(A2641,Sheet2!$A$1:G6365,2,0)</f>
        <v>41712</v>
      </c>
      <c r="N2641" t="str">
        <f>VLOOKUP(A2641,Sheet2!$A$1:G6365,3,0)</f>
        <v>Color</v>
      </c>
      <c r="O2641" t="str">
        <f>VLOOKUP(A2641,Sheet2!$A$1:G6365,4,0)</f>
        <v>Comedy</v>
      </c>
      <c r="P2641" t="str">
        <f>VLOOKUP(A2641,Sheet2!$A$1:G6365,5,0)</f>
        <v>English</v>
      </c>
      <c r="Q2641" t="str">
        <f>VLOOKUP(A2641,Sheet2!$A$1:G6365,6,0)</f>
        <v>USA</v>
      </c>
      <c r="R2641" t="str">
        <f>VLOOKUP(A2641,Sheet2!$A$1:G6365,7,0)</f>
        <v>R</v>
      </c>
      <c r="S2641" t="str">
        <f>IF(Table1[[#This Row],[Language]]="English","English","Other language")</f>
        <v>English</v>
      </c>
      <c r="T2641">
        <f>Table1[[#This Row],[Gross Revenue]]-Table1[[#This Row],[Budget]]</f>
        <v>18049082</v>
      </c>
      <c r="U2641" s="1">
        <f>(Table1[[#This Row],[Gross Revenue]]/Table1[[#This Row],[Budget]])-1</f>
        <v>2.2561352499999998</v>
      </c>
      <c r="V2641" t="str">
        <f t="shared" si="82"/>
        <v>90-110 minutes</v>
      </c>
      <c r="W2641">
        <f>Table1[[#This Row],[Profit]]/Table1[[#This Row],[Budget]]</f>
        <v>2.2561352499999998</v>
      </c>
      <c r="X2641" s="22" t="str">
        <f>IF(L2641="","",
IF(L2641&lt;Predictability!$B$1,"Low",
IF(L2641&lt;=Predictability!$B$2,"Mid","High")))</f>
        <v>Low</v>
      </c>
      <c r="Y2641" s="22">
        <f t="shared" si="83"/>
        <v>1</v>
      </c>
    </row>
    <row r="2642" spans="1:25" x14ac:dyDescent="0.2">
      <c r="A2642" t="s">
        <v>5662</v>
      </c>
      <c r="B2642" t="s">
        <v>606</v>
      </c>
      <c r="C2642" t="s">
        <v>606</v>
      </c>
      <c r="D2642">
        <v>15000</v>
      </c>
      <c r="E2642">
        <v>28713</v>
      </c>
      <c r="F2642">
        <v>15000</v>
      </c>
      <c r="G2642">
        <v>0</v>
      </c>
      <c r="H2642">
        <v>6.9</v>
      </c>
      <c r="I2642">
        <v>75</v>
      </c>
      <c r="J2642">
        <v>149</v>
      </c>
      <c r="K2642">
        <v>25809813</v>
      </c>
      <c r="L2642">
        <v>26000000</v>
      </c>
      <c r="M2642" s="2">
        <f>VLOOKUP(A2642,Sheet2!$A$1:G6366,2,0)</f>
        <v>35341</v>
      </c>
      <c r="N2642" t="str">
        <f>VLOOKUP(A2642,Sheet2!$A$1:G6366,3,0)</f>
        <v>Color</v>
      </c>
      <c r="O2642" t="str">
        <f>VLOOKUP(A2642,Sheet2!$A$1:G6366,4,0)</f>
        <v>Comedy</v>
      </c>
      <c r="P2642" t="str">
        <f>VLOOKUP(A2642,Sheet2!$A$1:G6366,5,0)</f>
        <v>English</v>
      </c>
      <c r="Q2642" t="str">
        <f>VLOOKUP(A2642,Sheet2!$A$1:G6366,6,0)</f>
        <v>USA</v>
      </c>
      <c r="R2642" t="str">
        <f>VLOOKUP(A2642,Sheet2!$A$1:G6366,7,0)</f>
        <v>PG</v>
      </c>
      <c r="S2642" t="str">
        <f>IF(Table1[[#This Row],[Language]]="English","English","Other language")</f>
        <v>English</v>
      </c>
      <c r="T2642">
        <f>Table1[[#This Row],[Gross Revenue]]-Table1[[#This Row],[Budget]]</f>
        <v>-190187</v>
      </c>
      <c r="U2642" s="1">
        <f>(Table1[[#This Row],[Gross Revenue]]/Table1[[#This Row],[Budget]])-1</f>
        <v>-7.3148846153846536E-3</v>
      </c>
      <c r="V2642" t="str">
        <f t="shared" si="82"/>
        <v>131-150 minutes</v>
      </c>
      <c r="W2642">
        <f>Table1[[#This Row],[Profit]]/Table1[[#This Row],[Budget]]</f>
        <v>-7.3148846153846155E-3</v>
      </c>
      <c r="X2642" s="22" t="str">
        <f>IF(L2642="","",
IF(L2642&lt;Predictability!$B$1,"Low",
IF(L2642&lt;=Predictability!$B$2,"Mid","High")))</f>
        <v>Mid</v>
      </c>
      <c r="Y2642" s="22">
        <f t="shared" si="83"/>
        <v>0</v>
      </c>
    </row>
    <row r="2643" spans="1:25" x14ac:dyDescent="0.2">
      <c r="A2643" t="s">
        <v>3947</v>
      </c>
      <c r="B2643" t="s">
        <v>786</v>
      </c>
      <c r="C2643" t="s">
        <v>1046</v>
      </c>
      <c r="D2643">
        <v>11000</v>
      </c>
      <c r="E2643">
        <v>16484</v>
      </c>
      <c r="F2643">
        <v>51</v>
      </c>
      <c r="G2643">
        <v>12000</v>
      </c>
      <c r="H2643">
        <v>5.6</v>
      </c>
      <c r="I2643">
        <v>157</v>
      </c>
      <c r="J2643">
        <v>116</v>
      </c>
      <c r="K2643">
        <v>36931089</v>
      </c>
      <c r="L2643">
        <v>70000000</v>
      </c>
      <c r="M2643" s="2">
        <f>VLOOKUP(A2643,Sheet2!$A$1:G6367,2,0)</f>
        <v>41045</v>
      </c>
      <c r="N2643" t="str">
        <f>VLOOKUP(A2643,Sheet2!$A$1:G6367,3,0)</f>
        <v>Color</v>
      </c>
      <c r="O2643" t="str">
        <f>VLOOKUP(A2643,Sheet2!$A$1:G6367,4,0)</f>
        <v>Comedy</v>
      </c>
      <c r="P2643" t="str">
        <f>VLOOKUP(A2643,Sheet2!$A$1:G6367,5,0)</f>
        <v>English</v>
      </c>
      <c r="Q2643" t="str">
        <f>VLOOKUP(A2643,Sheet2!$A$1:G6367,6,0)</f>
        <v>USA</v>
      </c>
      <c r="R2643" t="str">
        <f>VLOOKUP(A2643,Sheet2!$A$1:G6367,7,0)</f>
        <v>R</v>
      </c>
      <c r="S2643" t="str">
        <f>IF(Table1[[#This Row],[Language]]="English","English","Other language")</f>
        <v>English</v>
      </c>
      <c r="T2643">
        <f>Table1[[#This Row],[Gross Revenue]]-Table1[[#This Row],[Budget]]</f>
        <v>-33068911</v>
      </c>
      <c r="U2643" s="1">
        <f>(Table1[[#This Row],[Gross Revenue]]/Table1[[#This Row],[Budget]])-1</f>
        <v>-0.47241301428571425</v>
      </c>
      <c r="V2643" t="str">
        <f t="shared" si="82"/>
        <v>111-130 minutes</v>
      </c>
      <c r="W2643">
        <f>Table1[[#This Row],[Profit]]/Table1[[#This Row],[Budget]]</f>
        <v>-0.47241301428571431</v>
      </c>
      <c r="X2643" s="22" t="str">
        <f>IF(L2643="","",
IF(L2643&lt;Predictability!$B$1,"Low",
IF(L2643&lt;=Predictability!$B$2,"Mid","High")))</f>
        <v>High</v>
      </c>
      <c r="Y2643" s="22">
        <f t="shared" si="83"/>
        <v>0</v>
      </c>
    </row>
    <row r="2644" spans="1:25" x14ac:dyDescent="0.2">
      <c r="A2644" t="s">
        <v>5169</v>
      </c>
      <c r="B2644" t="s">
        <v>1535</v>
      </c>
      <c r="C2644" t="s">
        <v>69</v>
      </c>
      <c r="D2644">
        <v>845</v>
      </c>
      <c r="E2644">
        <v>1815</v>
      </c>
      <c r="F2644">
        <v>323</v>
      </c>
      <c r="G2644">
        <v>0</v>
      </c>
      <c r="H2644">
        <v>6.6</v>
      </c>
      <c r="I2644">
        <v>85</v>
      </c>
      <c r="J2644">
        <v>102</v>
      </c>
      <c r="K2644">
        <v>32694788</v>
      </c>
      <c r="L2644">
        <v>85000000</v>
      </c>
      <c r="M2644" s="2">
        <f>VLOOKUP(A2644,Sheet2!$A$1:G6368,2,0)</f>
        <v>36209</v>
      </c>
      <c r="N2644" t="str">
        <f>VLOOKUP(A2644,Sheet2!$A$1:G6368,3,0)</f>
        <v>Color</v>
      </c>
      <c r="O2644" t="str">
        <f>VLOOKUP(A2644,Sheet2!$A$1:G6368,4,0)</f>
        <v>Action</v>
      </c>
      <c r="P2644" t="str">
        <f>VLOOKUP(A2644,Sheet2!$A$1:G6368,5,0)</f>
        <v>English</v>
      </c>
      <c r="Q2644" t="str">
        <f>VLOOKUP(A2644,Sheet2!$A$1:G6368,6,0)</f>
        <v>USA</v>
      </c>
      <c r="R2644" t="str">
        <f>VLOOKUP(A2644,Sheet2!$A$1:G6368,7,0)</f>
        <v>R</v>
      </c>
      <c r="S2644" t="str">
        <f>IF(Table1[[#This Row],[Language]]="English","English","Other language")</f>
        <v>English</v>
      </c>
      <c r="T2644">
        <f>Table1[[#This Row],[Gross Revenue]]-Table1[[#This Row],[Budget]]</f>
        <v>-52305212</v>
      </c>
      <c r="U2644" s="1">
        <f>(Table1[[#This Row],[Gross Revenue]]/Table1[[#This Row],[Budget]])-1</f>
        <v>-0.61535543529411763</v>
      </c>
      <c r="V2644" t="str">
        <f t="shared" si="82"/>
        <v>90-110 minutes</v>
      </c>
      <c r="W2644">
        <f>Table1[[#This Row],[Profit]]/Table1[[#This Row],[Budget]]</f>
        <v>-0.61535543529411763</v>
      </c>
      <c r="X2644" s="22" t="str">
        <f>IF(L2644="","",
IF(L2644&lt;Predictability!$B$1,"Low",
IF(L2644&lt;=Predictability!$B$2,"Mid","High")))</f>
        <v>High</v>
      </c>
      <c r="Y2644" s="22">
        <f t="shared" si="83"/>
        <v>0</v>
      </c>
    </row>
    <row r="2645" spans="1:25" x14ac:dyDescent="0.2">
      <c r="A2645" t="s">
        <v>5639</v>
      </c>
      <c r="B2645" t="s">
        <v>2439</v>
      </c>
      <c r="C2645" t="s">
        <v>2440</v>
      </c>
      <c r="D2645">
        <v>562</v>
      </c>
      <c r="E2645">
        <v>2230</v>
      </c>
      <c r="F2645">
        <v>36</v>
      </c>
      <c r="G2645">
        <v>0</v>
      </c>
      <c r="H2645">
        <v>6.9</v>
      </c>
      <c r="I2645">
        <v>120</v>
      </c>
      <c r="J2645">
        <v>127</v>
      </c>
      <c r="K2645">
        <v>12188642</v>
      </c>
      <c r="L2645">
        <v>26000000</v>
      </c>
      <c r="M2645" s="2">
        <f>VLOOKUP(A2645,Sheet2!$A$1:G6369,2,0)</f>
        <v>42340</v>
      </c>
      <c r="N2645" t="str">
        <f>VLOOKUP(A2645,Sheet2!$A$1:G6369,3,0)</f>
        <v>Color</v>
      </c>
      <c r="O2645" t="str">
        <f>VLOOKUP(A2645,Sheet2!$A$1:G6369,4,0)</f>
        <v>Biography</v>
      </c>
      <c r="P2645" t="str">
        <f>VLOOKUP(A2645,Sheet2!$A$1:G6369,5,0)</f>
        <v>English</v>
      </c>
      <c r="Q2645" t="str">
        <f>VLOOKUP(A2645,Sheet2!$A$1:G6369,6,0)</f>
        <v>Chile</v>
      </c>
      <c r="R2645" t="str">
        <f>VLOOKUP(A2645,Sheet2!$A$1:G6369,7,0)</f>
        <v>PG-13</v>
      </c>
      <c r="S2645" t="str">
        <f>IF(Table1[[#This Row],[Language]]="English","English","Other language")</f>
        <v>English</v>
      </c>
      <c r="T2645">
        <f>Table1[[#This Row],[Gross Revenue]]-Table1[[#This Row],[Budget]]</f>
        <v>-13811358</v>
      </c>
      <c r="U2645" s="1">
        <f>(Table1[[#This Row],[Gross Revenue]]/Table1[[#This Row],[Budget]])-1</f>
        <v>-0.53120607692307686</v>
      </c>
      <c r="V2645" t="str">
        <f t="shared" si="82"/>
        <v>111-130 minutes</v>
      </c>
      <c r="W2645">
        <f>Table1[[#This Row],[Profit]]/Table1[[#This Row],[Budget]]</f>
        <v>-0.53120607692307698</v>
      </c>
      <c r="X2645" s="22" t="str">
        <f>IF(L2645="","",
IF(L2645&lt;Predictability!$B$1,"Low",
IF(L2645&lt;=Predictability!$B$2,"Mid","High")))</f>
        <v>Mid</v>
      </c>
      <c r="Y2645" s="22">
        <f t="shared" si="83"/>
        <v>0</v>
      </c>
    </row>
    <row r="2646" spans="1:25" x14ac:dyDescent="0.2">
      <c r="A2646" t="s">
        <v>6003</v>
      </c>
      <c r="B2646" t="s">
        <v>805</v>
      </c>
      <c r="C2646" t="s">
        <v>1740</v>
      </c>
      <c r="D2646">
        <v>7000</v>
      </c>
      <c r="E2646">
        <v>8341</v>
      </c>
      <c r="F2646">
        <v>0</v>
      </c>
      <c r="G2646">
        <v>0</v>
      </c>
      <c r="H2646">
        <v>7.1</v>
      </c>
      <c r="I2646">
        <v>217</v>
      </c>
      <c r="J2646">
        <v>133</v>
      </c>
      <c r="K2646">
        <v>109243478</v>
      </c>
      <c r="L2646">
        <v>26000000</v>
      </c>
      <c r="M2646" s="2">
        <f>VLOOKUP(A2646,Sheet2!$A$1:G6370,2,0)</f>
        <v>38678</v>
      </c>
      <c r="N2646" t="str">
        <f>VLOOKUP(A2646,Sheet2!$A$1:G6370,3,0)</f>
        <v>Color</v>
      </c>
      <c r="O2646" t="str">
        <f>VLOOKUP(A2646,Sheet2!$A$1:G6370,4,0)</f>
        <v>Comedy</v>
      </c>
      <c r="P2646" t="str">
        <f>VLOOKUP(A2646,Sheet2!$A$1:G6370,5,0)</f>
        <v>English</v>
      </c>
      <c r="Q2646" t="str">
        <f>VLOOKUP(A2646,Sheet2!$A$1:G6370,6,0)</f>
        <v>USA</v>
      </c>
      <c r="R2646" t="str">
        <f>VLOOKUP(A2646,Sheet2!$A$1:G6370,7,0)</f>
        <v>R</v>
      </c>
      <c r="S2646" t="str">
        <f>IF(Table1[[#This Row],[Language]]="English","English","Other language")</f>
        <v>English</v>
      </c>
      <c r="T2646">
        <f>Table1[[#This Row],[Gross Revenue]]-Table1[[#This Row],[Budget]]</f>
        <v>83243478</v>
      </c>
      <c r="U2646" s="1">
        <f>(Table1[[#This Row],[Gross Revenue]]/Table1[[#This Row],[Budget]])-1</f>
        <v>3.2016722307692307</v>
      </c>
      <c r="V2646" t="str">
        <f t="shared" si="82"/>
        <v>131-150 minutes</v>
      </c>
      <c r="W2646">
        <f>Table1[[#This Row],[Profit]]/Table1[[#This Row],[Budget]]</f>
        <v>3.2016722307692307</v>
      </c>
      <c r="X2646" s="22" t="str">
        <f>IF(L2646="","",
IF(L2646&lt;Predictability!$B$1,"Low",
IF(L2646&lt;=Predictability!$B$2,"Mid","High")))</f>
        <v>Mid</v>
      </c>
      <c r="Y2646" s="22">
        <f t="shared" si="83"/>
        <v>1</v>
      </c>
    </row>
    <row r="2647" spans="1:25" x14ac:dyDescent="0.2">
      <c r="A2647" t="s">
        <v>4021</v>
      </c>
      <c r="B2647" t="s">
        <v>1133</v>
      </c>
      <c r="C2647" t="s">
        <v>1134</v>
      </c>
      <c r="D2647">
        <v>767</v>
      </c>
      <c r="E2647">
        <v>2370</v>
      </c>
      <c r="F2647">
        <v>11</v>
      </c>
      <c r="G2647">
        <v>0</v>
      </c>
      <c r="H2647">
        <v>5.7</v>
      </c>
      <c r="I2647">
        <v>16</v>
      </c>
      <c r="J2647">
        <v>90</v>
      </c>
      <c r="K2647">
        <v>399611</v>
      </c>
      <c r="L2647">
        <v>6000000</v>
      </c>
      <c r="M2647" s="2">
        <f>VLOOKUP(A2647,Sheet2!$A$1:G6371,2,0)</f>
        <v>40485</v>
      </c>
      <c r="N2647" t="str">
        <f>VLOOKUP(A2647,Sheet2!$A$1:G6371,3,0)</f>
        <v>Color</v>
      </c>
      <c r="O2647" t="str">
        <f>VLOOKUP(A2647,Sheet2!$A$1:G6371,4,0)</f>
        <v>Biography</v>
      </c>
      <c r="P2647" t="str">
        <f>VLOOKUP(A2647,Sheet2!$A$1:G6371,5,0)</f>
        <v>English</v>
      </c>
      <c r="Q2647" t="str">
        <f>VLOOKUP(A2647,Sheet2!$A$1:G6371,6,0)</f>
        <v>USA</v>
      </c>
      <c r="R2647" t="str">
        <f>VLOOKUP(A2647,Sheet2!$A$1:G6371,7,0)</f>
        <v>PG</v>
      </c>
      <c r="S2647" t="str">
        <f>IF(Table1[[#This Row],[Language]]="English","English","Other language")</f>
        <v>English</v>
      </c>
      <c r="T2647">
        <f>Table1[[#This Row],[Gross Revenue]]-Table1[[#This Row],[Budget]]</f>
        <v>-5600389</v>
      </c>
      <c r="U2647" s="1">
        <f>(Table1[[#This Row],[Gross Revenue]]/Table1[[#This Row],[Budget]])-1</f>
        <v>-0.93339816666666664</v>
      </c>
      <c r="V2647" t="str">
        <f t="shared" si="82"/>
        <v>90-110 minutes</v>
      </c>
      <c r="W2647">
        <f>Table1[[#This Row],[Profit]]/Table1[[#This Row],[Budget]]</f>
        <v>-0.93339816666666664</v>
      </c>
      <c r="X2647" s="22" t="str">
        <f>IF(L2647="","",
IF(L2647&lt;Predictability!$B$1,"Low",
IF(L2647&lt;=Predictability!$B$2,"Mid","High")))</f>
        <v>Low</v>
      </c>
      <c r="Y2647" s="22">
        <f t="shared" si="83"/>
        <v>0</v>
      </c>
    </row>
    <row r="2648" spans="1:25" x14ac:dyDescent="0.2">
      <c r="A2648" t="s">
        <v>4218</v>
      </c>
      <c r="B2648" t="s">
        <v>1344</v>
      </c>
      <c r="C2648" t="s">
        <v>1345</v>
      </c>
      <c r="D2648">
        <v>3000</v>
      </c>
      <c r="E2648">
        <v>5839</v>
      </c>
      <c r="F2648">
        <v>55</v>
      </c>
      <c r="G2648">
        <v>0</v>
      </c>
      <c r="H2648">
        <v>5.9</v>
      </c>
      <c r="I2648">
        <v>170</v>
      </c>
      <c r="J2648">
        <v>123</v>
      </c>
      <c r="K2648">
        <v>34543701</v>
      </c>
      <c r="L2648">
        <v>82000000</v>
      </c>
      <c r="M2648" s="2">
        <f>VLOOKUP(A2648,Sheet2!$A$1:G6372,2,0)</f>
        <v>36607</v>
      </c>
      <c r="N2648" t="str">
        <f>VLOOKUP(A2648,Sheet2!$A$1:G6372,3,0)</f>
        <v>Color</v>
      </c>
      <c r="O2648" t="str">
        <f>VLOOKUP(A2648,Sheet2!$A$1:G6372,4,0)</f>
        <v>Action</v>
      </c>
      <c r="P2648" t="str">
        <f>VLOOKUP(A2648,Sheet2!$A$1:G6372,5,0)</f>
        <v>English</v>
      </c>
      <c r="Q2648" t="str">
        <f>VLOOKUP(A2648,Sheet2!$A$1:G6372,6,0)</f>
        <v>USA</v>
      </c>
      <c r="R2648" t="str">
        <f>VLOOKUP(A2648,Sheet2!$A$1:G6372,7,0)</f>
        <v>PG-13</v>
      </c>
      <c r="S2648" t="str">
        <f>IF(Table1[[#This Row],[Language]]="English","English","Other language")</f>
        <v>English</v>
      </c>
      <c r="T2648">
        <f>Table1[[#This Row],[Gross Revenue]]-Table1[[#This Row],[Budget]]</f>
        <v>-47456299</v>
      </c>
      <c r="U2648" s="1">
        <f>(Table1[[#This Row],[Gross Revenue]]/Table1[[#This Row],[Budget]])-1</f>
        <v>-0.57873535365853657</v>
      </c>
      <c r="V2648" t="str">
        <f t="shared" si="82"/>
        <v>111-130 minutes</v>
      </c>
      <c r="W2648">
        <f>Table1[[#This Row],[Profit]]/Table1[[#This Row],[Budget]]</f>
        <v>-0.57873535365853657</v>
      </c>
      <c r="X2648" s="22" t="str">
        <f>IF(L2648="","",
IF(L2648&lt;Predictability!$B$1,"Low",
IF(L2648&lt;=Predictability!$B$2,"Mid","High")))</f>
        <v>High</v>
      </c>
      <c r="Y2648" s="22">
        <f t="shared" si="83"/>
        <v>0</v>
      </c>
    </row>
    <row r="2649" spans="1:25" x14ac:dyDescent="0.2">
      <c r="A2649" t="s">
        <v>6517</v>
      </c>
      <c r="B2649" t="s">
        <v>206</v>
      </c>
      <c r="C2649" t="s">
        <v>2732</v>
      </c>
      <c r="D2649">
        <v>2000</v>
      </c>
      <c r="E2649">
        <v>4074</v>
      </c>
      <c r="F2649">
        <v>0</v>
      </c>
      <c r="G2649">
        <v>0</v>
      </c>
      <c r="H2649">
        <v>7.6</v>
      </c>
      <c r="I2649">
        <v>82</v>
      </c>
      <c r="J2649">
        <v>171</v>
      </c>
      <c r="K2649">
        <v>54222000</v>
      </c>
      <c r="L2649">
        <v>69500000</v>
      </c>
      <c r="M2649" s="2">
        <f>VLOOKUP(A2649,Sheet2!$A$1:G6373,2,0)</f>
        <v>32583</v>
      </c>
      <c r="N2649" t="str">
        <f>VLOOKUP(A2649,Sheet2!$A$1:G6373,3,0)</f>
        <v>Color</v>
      </c>
      <c r="O2649" t="str">
        <f>VLOOKUP(A2649,Sheet2!$A$1:G6373,4,0)</f>
        <v>Adventure</v>
      </c>
      <c r="P2649" t="str">
        <f>VLOOKUP(A2649,Sheet2!$A$1:G6373,5,0)</f>
        <v>English</v>
      </c>
      <c r="Q2649" t="str">
        <f>VLOOKUP(A2649,Sheet2!$A$1:G6373,6,0)</f>
        <v>USA</v>
      </c>
      <c r="R2649" t="str">
        <f>VLOOKUP(A2649,Sheet2!$A$1:G6373,7,0)</f>
        <v>PG-13</v>
      </c>
      <c r="S2649" t="str">
        <f>IF(Table1[[#This Row],[Language]]="English","English","Other language")</f>
        <v>English</v>
      </c>
      <c r="T2649">
        <f>Table1[[#This Row],[Gross Revenue]]-Table1[[#This Row],[Budget]]</f>
        <v>-15278000</v>
      </c>
      <c r="U2649" s="1">
        <f>(Table1[[#This Row],[Gross Revenue]]/Table1[[#This Row],[Budget]])-1</f>
        <v>-0.2198273381294964</v>
      </c>
      <c r="V2649" t="str">
        <f t="shared" si="82"/>
        <v>&gt;150 minutes</v>
      </c>
      <c r="W2649">
        <f>Table1[[#This Row],[Profit]]/Table1[[#This Row],[Budget]]</f>
        <v>-0.2198273381294964</v>
      </c>
      <c r="X2649" s="22" t="str">
        <f>IF(L2649="","",
IF(L2649&lt;Predictability!$B$1,"Low",
IF(L2649&lt;=Predictability!$B$2,"Mid","High")))</f>
        <v>High</v>
      </c>
      <c r="Y2649" s="22">
        <f t="shared" si="83"/>
        <v>0</v>
      </c>
    </row>
    <row r="2650" spans="1:25" x14ac:dyDescent="0.2">
      <c r="A2650" t="s">
        <v>6922</v>
      </c>
      <c r="B2650" t="s">
        <v>3189</v>
      </c>
      <c r="C2650" t="s">
        <v>3190</v>
      </c>
      <c r="D2650">
        <v>3</v>
      </c>
      <c r="E2650">
        <v>6</v>
      </c>
      <c r="F2650">
        <v>50</v>
      </c>
      <c r="G2650">
        <v>20000</v>
      </c>
      <c r="H2650">
        <v>8.1999999999999993</v>
      </c>
      <c r="I2650">
        <v>248</v>
      </c>
      <c r="J2650">
        <v>96</v>
      </c>
      <c r="K2650">
        <v>484221</v>
      </c>
      <c r="L2650">
        <v>1000000</v>
      </c>
      <c r="M2650" s="2">
        <f>VLOOKUP(A2650,Sheet2!$A$1:G6374,2,0)</f>
        <v>41163</v>
      </c>
      <c r="N2650" t="str">
        <f>VLOOKUP(A2650,Sheet2!$A$1:G6374,3,0)</f>
        <v>Color</v>
      </c>
      <c r="O2650" t="str">
        <f>VLOOKUP(A2650,Sheet2!$A$1:G6374,4,0)</f>
        <v>Biography</v>
      </c>
      <c r="P2650" t="str">
        <f>VLOOKUP(A2650,Sheet2!$A$1:G6374,5,0)</f>
        <v>Indonesian</v>
      </c>
      <c r="Q2650" t="str">
        <f>VLOOKUP(A2650,Sheet2!$A$1:G6374,6,0)</f>
        <v>UK</v>
      </c>
      <c r="R2650" t="str">
        <f>VLOOKUP(A2650,Sheet2!$A$1:G6374,7,0)</f>
        <v>Not Rated</v>
      </c>
      <c r="S2650" t="str">
        <f>IF(Table1[[#This Row],[Language]]="English","English","Other language")</f>
        <v>Other language</v>
      </c>
      <c r="T2650">
        <f>Table1[[#This Row],[Gross Revenue]]-Table1[[#This Row],[Budget]]</f>
        <v>-515779</v>
      </c>
      <c r="U2650" s="1">
        <f>(Table1[[#This Row],[Gross Revenue]]/Table1[[#This Row],[Budget]])-1</f>
        <v>-0.51577899999999999</v>
      </c>
      <c r="V2650" t="str">
        <f t="shared" si="82"/>
        <v>90-110 minutes</v>
      </c>
      <c r="W2650">
        <f>Table1[[#This Row],[Profit]]/Table1[[#This Row],[Budget]]</f>
        <v>-0.51577899999999999</v>
      </c>
      <c r="X2650" s="22" t="str">
        <f>IF(L2650="","",
IF(L2650&lt;Predictability!$B$1,"Low",
IF(L2650&lt;=Predictability!$B$2,"Mid","High")))</f>
        <v>Low</v>
      </c>
      <c r="Y2650" s="22">
        <f t="shared" si="83"/>
        <v>0</v>
      </c>
    </row>
    <row r="2651" spans="1:25" x14ac:dyDescent="0.2">
      <c r="A2651" t="s">
        <v>5573</v>
      </c>
      <c r="B2651" t="s">
        <v>987</v>
      </c>
      <c r="C2651" t="s">
        <v>470</v>
      </c>
      <c r="D2651">
        <v>1000</v>
      </c>
      <c r="E2651">
        <v>3696</v>
      </c>
      <c r="F2651">
        <v>188</v>
      </c>
      <c r="G2651">
        <v>5000</v>
      </c>
      <c r="H2651">
        <v>6.8</v>
      </c>
      <c r="I2651">
        <v>55</v>
      </c>
      <c r="J2651">
        <v>99</v>
      </c>
      <c r="K2651">
        <v>113502246</v>
      </c>
      <c r="L2651">
        <v>38000000</v>
      </c>
      <c r="M2651" s="2">
        <f>VLOOKUP(A2651,Sheet2!$A$1:G6375,2,0)</f>
        <v>33322</v>
      </c>
      <c r="N2651" t="str">
        <f>VLOOKUP(A2651,Sheet2!$A$1:G6375,3,0)</f>
        <v>Color</v>
      </c>
      <c r="O2651" t="str">
        <f>VLOOKUP(A2651,Sheet2!$A$1:G6375,4,0)</f>
        <v>Comedy</v>
      </c>
      <c r="P2651" t="str">
        <f>VLOOKUP(A2651,Sheet2!$A$1:G6375,5,0)</f>
        <v>English</v>
      </c>
      <c r="Q2651" t="str">
        <f>VLOOKUP(A2651,Sheet2!$A$1:G6375,6,0)</f>
        <v>USA</v>
      </c>
      <c r="R2651" t="str">
        <f>VLOOKUP(A2651,Sheet2!$A$1:G6375,7,0)</f>
        <v>PG-13</v>
      </c>
      <c r="S2651" t="str">
        <f>IF(Table1[[#This Row],[Language]]="English","English","Other language")</f>
        <v>English</v>
      </c>
      <c r="T2651">
        <f>Table1[[#This Row],[Gross Revenue]]-Table1[[#This Row],[Budget]]</f>
        <v>75502246</v>
      </c>
      <c r="U2651" s="1">
        <f>(Table1[[#This Row],[Gross Revenue]]/Table1[[#This Row],[Budget]])-1</f>
        <v>1.986901210526316</v>
      </c>
      <c r="V2651" t="str">
        <f t="shared" si="82"/>
        <v>90-110 minutes</v>
      </c>
      <c r="W2651">
        <f>Table1[[#This Row],[Profit]]/Table1[[#This Row],[Budget]]</f>
        <v>1.9869012105263157</v>
      </c>
      <c r="X2651" s="22" t="str">
        <f>IF(L2651="","",
IF(L2651&lt;Predictability!$B$1,"Low",
IF(L2651&lt;=Predictability!$B$2,"Mid","High")))</f>
        <v>Mid</v>
      </c>
      <c r="Y2651" s="22">
        <f t="shared" si="83"/>
        <v>1</v>
      </c>
    </row>
    <row r="2652" spans="1:25" x14ac:dyDescent="0.2">
      <c r="A2652" t="s">
        <v>5963</v>
      </c>
      <c r="B2652" t="s">
        <v>1241</v>
      </c>
      <c r="C2652" t="s">
        <v>2645</v>
      </c>
      <c r="D2652">
        <v>13000</v>
      </c>
      <c r="E2652">
        <v>14607</v>
      </c>
      <c r="F2652">
        <v>53</v>
      </c>
      <c r="G2652">
        <v>36000</v>
      </c>
      <c r="H2652">
        <v>7.1</v>
      </c>
      <c r="I2652">
        <v>413</v>
      </c>
      <c r="J2652">
        <v>106</v>
      </c>
      <c r="K2652">
        <v>62453315</v>
      </c>
      <c r="L2652">
        <v>50200000</v>
      </c>
      <c r="M2652" s="2">
        <f>VLOOKUP(A2652,Sheet2!$A$1:G6376,2,0)</f>
        <v>40795</v>
      </c>
      <c r="N2652" t="str">
        <f>VLOOKUP(A2652,Sheet2!$A$1:G6376,3,0)</f>
        <v>Color</v>
      </c>
      <c r="O2652" t="str">
        <f>VLOOKUP(A2652,Sheet2!$A$1:G6376,4,0)</f>
        <v>Romance</v>
      </c>
      <c r="P2652" t="str">
        <f>VLOOKUP(A2652,Sheet2!$A$1:G6376,5,0)</f>
        <v>English</v>
      </c>
      <c r="Q2652" t="str">
        <f>VLOOKUP(A2652,Sheet2!$A$1:G6376,6,0)</f>
        <v>USA</v>
      </c>
      <c r="R2652" t="str">
        <f>VLOOKUP(A2652,Sheet2!$A$1:G6376,7,0)</f>
        <v>PG-13</v>
      </c>
      <c r="S2652" t="str">
        <f>IF(Table1[[#This Row],[Language]]="English","English","Other language")</f>
        <v>English</v>
      </c>
      <c r="T2652">
        <f>Table1[[#This Row],[Gross Revenue]]-Table1[[#This Row],[Budget]]</f>
        <v>12253315</v>
      </c>
      <c r="U2652" s="1">
        <f>(Table1[[#This Row],[Gross Revenue]]/Table1[[#This Row],[Budget]])-1</f>
        <v>0.24408994023904373</v>
      </c>
      <c r="V2652" t="str">
        <f t="shared" si="82"/>
        <v>90-110 minutes</v>
      </c>
      <c r="W2652">
        <f>Table1[[#This Row],[Profit]]/Table1[[#This Row],[Budget]]</f>
        <v>0.24408994023904382</v>
      </c>
      <c r="X2652" s="22" t="str">
        <f>IF(L2652="","",
IF(L2652&lt;Predictability!$B$1,"Low",
IF(L2652&lt;=Predictability!$B$2,"Mid","High")))</f>
        <v>High</v>
      </c>
      <c r="Y2652" s="22">
        <f t="shared" si="83"/>
        <v>0</v>
      </c>
    </row>
    <row r="2653" spans="1:25" x14ac:dyDescent="0.2">
      <c r="A2653" t="s">
        <v>3772</v>
      </c>
      <c r="B2653" t="s">
        <v>473</v>
      </c>
      <c r="C2653" t="s">
        <v>842</v>
      </c>
      <c r="D2653">
        <v>2000</v>
      </c>
      <c r="E2653">
        <v>2450</v>
      </c>
      <c r="F2653">
        <v>3</v>
      </c>
      <c r="G2653">
        <v>0</v>
      </c>
      <c r="H2653">
        <v>5.4</v>
      </c>
      <c r="I2653">
        <v>28</v>
      </c>
      <c r="J2653">
        <v>100</v>
      </c>
      <c r="K2653">
        <v>4756</v>
      </c>
      <c r="L2653">
        <v>25000000</v>
      </c>
      <c r="M2653" s="2">
        <f>VLOOKUP(A2653,Sheet2!$A$1:G6377,2,0)</f>
        <v>41358</v>
      </c>
      <c r="N2653" t="str">
        <f>VLOOKUP(A2653,Sheet2!$A$1:G6377,3,0)</f>
        <v>Color</v>
      </c>
      <c r="O2653" t="str">
        <f>VLOOKUP(A2653,Sheet2!$A$1:G6377,4,0)</f>
        <v>Adventure</v>
      </c>
      <c r="P2653" t="str">
        <f>VLOOKUP(A2653,Sheet2!$A$1:G6377,5,0)</f>
        <v>English</v>
      </c>
      <c r="Q2653" t="str">
        <f>VLOOKUP(A2653,Sheet2!$A$1:G6377,6,0)</f>
        <v>UK</v>
      </c>
      <c r="R2653" t="str">
        <f>VLOOKUP(A2653,Sheet2!$A$1:G6377,7,0)</f>
        <v>PG</v>
      </c>
      <c r="S2653" t="str">
        <f>IF(Table1[[#This Row],[Language]]="English","English","Other language")</f>
        <v>English</v>
      </c>
      <c r="T2653">
        <f>Table1[[#This Row],[Gross Revenue]]-Table1[[#This Row],[Budget]]</f>
        <v>-24995244</v>
      </c>
      <c r="U2653" s="1">
        <f>(Table1[[#This Row],[Gross Revenue]]/Table1[[#This Row],[Budget]])-1</f>
        <v>-0.99980975999999999</v>
      </c>
      <c r="V2653" t="str">
        <f t="shared" si="82"/>
        <v>90-110 minutes</v>
      </c>
      <c r="W2653">
        <f>Table1[[#This Row],[Profit]]/Table1[[#This Row],[Budget]]</f>
        <v>-0.99980975999999999</v>
      </c>
      <c r="X2653" s="22" t="str">
        <f>IF(L2653="","",
IF(L2653&lt;Predictability!$B$1,"Low",
IF(L2653&lt;=Predictability!$B$2,"Mid","High")))</f>
        <v>Mid</v>
      </c>
      <c r="Y2653" s="22">
        <f t="shared" si="83"/>
        <v>0</v>
      </c>
    </row>
    <row r="2654" spans="1:25" x14ac:dyDescent="0.2">
      <c r="A2654" t="s">
        <v>4134</v>
      </c>
      <c r="B2654" t="s">
        <v>285</v>
      </c>
      <c r="C2654" t="s">
        <v>1257</v>
      </c>
      <c r="D2654">
        <v>1000</v>
      </c>
      <c r="E2654">
        <v>2020</v>
      </c>
      <c r="F2654">
        <v>11</v>
      </c>
      <c r="G2654">
        <v>339</v>
      </c>
      <c r="H2654">
        <v>5.8</v>
      </c>
      <c r="I2654">
        <v>44</v>
      </c>
      <c r="J2654">
        <v>73</v>
      </c>
      <c r="K2654">
        <v>11634458</v>
      </c>
      <c r="L2654">
        <v>17000000</v>
      </c>
      <c r="M2654" s="2">
        <f>VLOOKUP(A2654,Sheet2!$A$1:G6378,2,0)</f>
        <v>36322</v>
      </c>
      <c r="N2654" t="str">
        <f>VLOOKUP(A2654,Sheet2!$A$1:G6378,3,0)</f>
        <v>Color</v>
      </c>
      <c r="O2654" t="str">
        <f>VLOOKUP(A2654,Sheet2!$A$1:G6378,4,0)</f>
        <v>Adventure</v>
      </c>
      <c r="P2654" t="str">
        <f>VLOOKUP(A2654,Sheet2!$A$1:G6378,5,0)</f>
        <v>English</v>
      </c>
      <c r="Q2654" t="str">
        <f>VLOOKUP(A2654,Sheet2!$A$1:G6378,6,0)</f>
        <v>USA</v>
      </c>
      <c r="R2654" t="str">
        <f>VLOOKUP(A2654,Sheet2!$A$1:G6378,7,0)</f>
        <v>G</v>
      </c>
      <c r="S2654" t="str">
        <f>IF(Table1[[#This Row],[Language]]="English","English","Other language")</f>
        <v>English</v>
      </c>
      <c r="T2654">
        <f>Table1[[#This Row],[Gross Revenue]]-Table1[[#This Row],[Budget]]</f>
        <v>-5365542</v>
      </c>
      <c r="U2654" s="1">
        <f>(Table1[[#This Row],[Gross Revenue]]/Table1[[#This Row],[Budget]])-1</f>
        <v>-0.31562011764705877</v>
      </c>
      <c r="V2654" t="str">
        <f t="shared" si="82"/>
        <v>&lt;90 minutes</v>
      </c>
      <c r="W2654">
        <f>Table1[[#This Row],[Profit]]/Table1[[#This Row],[Budget]]</f>
        <v>-0.31562011764705883</v>
      </c>
      <c r="X2654" s="22" t="str">
        <f>IF(L2654="","",
IF(L2654&lt;Predictability!$B$1,"Low",
IF(L2654&lt;=Predictability!$B$2,"Mid","High")))</f>
        <v>Mid</v>
      </c>
      <c r="Y2654" s="22">
        <f t="shared" si="83"/>
        <v>0</v>
      </c>
    </row>
    <row r="2655" spans="1:25" x14ac:dyDescent="0.2">
      <c r="A2655" t="s">
        <v>4732</v>
      </c>
      <c r="B2655" t="s">
        <v>1806</v>
      </c>
      <c r="C2655" t="s">
        <v>242</v>
      </c>
      <c r="D2655">
        <v>879</v>
      </c>
      <c r="E2655">
        <v>2795</v>
      </c>
      <c r="F2655">
        <v>212</v>
      </c>
      <c r="G2655">
        <v>2000</v>
      </c>
      <c r="H2655">
        <v>6.3</v>
      </c>
      <c r="I2655">
        <v>48</v>
      </c>
      <c r="J2655">
        <v>104</v>
      </c>
      <c r="K2655">
        <v>21413502</v>
      </c>
      <c r="L2655">
        <v>40000000</v>
      </c>
      <c r="M2655" s="2">
        <f>VLOOKUP(A2655,Sheet2!$A$1:G6379,2,0)</f>
        <v>33150</v>
      </c>
      <c r="N2655" t="str">
        <f>VLOOKUP(A2655,Sheet2!$A$1:G6379,3,0)</f>
        <v>Color</v>
      </c>
      <c r="O2655" t="str">
        <f>VLOOKUP(A2655,Sheet2!$A$1:G6379,4,0)</f>
        <v>Action</v>
      </c>
      <c r="P2655" t="str">
        <f>VLOOKUP(A2655,Sheet2!$A$1:G6379,5,0)</f>
        <v>English</v>
      </c>
      <c r="Q2655" t="str">
        <f>VLOOKUP(A2655,Sheet2!$A$1:G6379,6,0)</f>
        <v>USA</v>
      </c>
      <c r="R2655" t="str">
        <f>VLOOKUP(A2655,Sheet2!$A$1:G6379,7,0)</f>
        <v>R</v>
      </c>
      <c r="S2655" t="str">
        <f>IF(Table1[[#This Row],[Language]]="English","English","Other language")</f>
        <v>English</v>
      </c>
      <c r="T2655">
        <f>Table1[[#This Row],[Gross Revenue]]-Table1[[#This Row],[Budget]]</f>
        <v>-18586498</v>
      </c>
      <c r="U2655" s="1">
        <f>(Table1[[#This Row],[Gross Revenue]]/Table1[[#This Row],[Budget]])-1</f>
        <v>-0.46466244999999995</v>
      </c>
      <c r="V2655" t="str">
        <f t="shared" si="82"/>
        <v>90-110 minutes</v>
      </c>
      <c r="W2655">
        <f>Table1[[#This Row],[Profit]]/Table1[[#This Row],[Budget]]</f>
        <v>-0.46466245</v>
      </c>
      <c r="X2655" s="22" t="str">
        <f>IF(L2655="","",
IF(L2655&lt;Predictability!$B$1,"Low",
IF(L2655&lt;=Predictability!$B$2,"Mid","High")))</f>
        <v>Mid</v>
      </c>
      <c r="Y2655" s="22">
        <f t="shared" si="83"/>
        <v>0</v>
      </c>
    </row>
    <row r="2656" spans="1:25" x14ac:dyDescent="0.2">
      <c r="A2656" t="s">
        <v>4678</v>
      </c>
      <c r="B2656" t="s">
        <v>763</v>
      </c>
      <c r="C2656" t="s">
        <v>1268</v>
      </c>
      <c r="D2656">
        <v>876</v>
      </c>
      <c r="E2656">
        <v>4840</v>
      </c>
      <c r="F2656">
        <v>208</v>
      </c>
      <c r="G2656">
        <v>391</v>
      </c>
      <c r="H2656">
        <v>6.2</v>
      </c>
      <c r="I2656">
        <v>14</v>
      </c>
      <c r="J2656">
        <v>108</v>
      </c>
      <c r="K2656">
        <v>24103594</v>
      </c>
      <c r="L2656">
        <v>6500000</v>
      </c>
      <c r="M2656" s="2">
        <f>VLOOKUP(A2656,Sheet2!$A$1:G6380,2,0)</f>
        <v>34248</v>
      </c>
      <c r="N2656" t="str">
        <f>VLOOKUP(A2656,Sheet2!$A$1:G6380,3,0)</f>
        <v>Color</v>
      </c>
      <c r="O2656" t="str">
        <f>VLOOKUP(A2656,Sheet2!$A$1:G6380,4,0)</f>
        <v>Adventure</v>
      </c>
      <c r="P2656" t="str">
        <f>VLOOKUP(A2656,Sheet2!$A$1:G6380,5,0)</f>
        <v>English</v>
      </c>
      <c r="Q2656" t="str">
        <f>VLOOKUP(A2656,Sheet2!$A$1:G6380,6,0)</f>
        <v>USA</v>
      </c>
      <c r="R2656" t="str">
        <f>VLOOKUP(A2656,Sheet2!$A$1:G6380,7,0)</f>
        <v>PG</v>
      </c>
      <c r="S2656" t="str">
        <f>IF(Table1[[#This Row],[Language]]="English","English","Other language")</f>
        <v>English</v>
      </c>
      <c r="T2656">
        <f>Table1[[#This Row],[Gross Revenue]]-Table1[[#This Row],[Budget]]</f>
        <v>17603594</v>
      </c>
      <c r="U2656" s="1">
        <f>(Table1[[#This Row],[Gross Revenue]]/Table1[[#This Row],[Budget]])-1</f>
        <v>2.7082452307692306</v>
      </c>
      <c r="V2656" t="str">
        <f t="shared" si="82"/>
        <v>90-110 minutes</v>
      </c>
      <c r="W2656">
        <f>Table1[[#This Row],[Profit]]/Table1[[#This Row],[Budget]]</f>
        <v>2.7082452307692306</v>
      </c>
      <c r="X2656" s="22" t="str">
        <f>IF(L2656="","",
IF(L2656&lt;Predictability!$B$1,"Low",
IF(L2656&lt;=Predictability!$B$2,"Mid","High")))</f>
        <v>Low</v>
      </c>
      <c r="Y2656" s="22">
        <f t="shared" si="83"/>
        <v>1</v>
      </c>
    </row>
    <row r="2657" spans="1:25" x14ac:dyDescent="0.2">
      <c r="A2657" t="s">
        <v>3730</v>
      </c>
      <c r="B2657" t="s">
        <v>790</v>
      </c>
      <c r="C2657" t="s">
        <v>791</v>
      </c>
      <c r="D2657">
        <v>940</v>
      </c>
      <c r="E2657">
        <v>2465</v>
      </c>
      <c r="F2657">
        <v>48</v>
      </c>
      <c r="G2657">
        <v>246</v>
      </c>
      <c r="H2657">
        <v>5.3</v>
      </c>
      <c r="I2657">
        <v>19</v>
      </c>
      <c r="J2657">
        <v>90</v>
      </c>
      <c r="K2657">
        <v>15091542</v>
      </c>
      <c r="L2657">
        <v>25000000</v>
      </c>
      <c r="M2657" s="2">
        <f>VLOOKUP(A2657,Sheet2!$A$1:G6381,2,0)</f>
        <v>35171</v>
      </c>
      <c r="N2657" t="str">
        <f>VLOOKUP(A2657,Sheet2!$A$1:G6381,3,0)</f>
        <v>Color</v>
      </c>
      <c r="O2657" t="str">
        <f>VLOOKUP(A2657,Sheet2!$A$1:G6381,4,0)</f>
        <v>Adventure</v>
      </c>
      <c r="P2657" t="str">
        <f>VLOOKUP(A2657,Sheet2!$A$1:G6381,5,0)</f>
        <v>Italian</v>
      </c>
      <c r="Q2657" t="str">
        <f>VLOOKUP(A2657,Sheet2!$A$1:G6381,6,0)</f>
        <v>UK</v>
      </c>
      <c r="R2657" t="str">
        <f>VLOOKUP(A2657,Sheet2!$A$1:G6381,7,0)</f>
        <v>G</v>
      </c>
      <c r="S2657" t="str">
        <f>IF(Table1[[#This Row],[Language]]="English","English","Other language")</f>
        <v>Other language</v>
      </c>
      <c r="T2657">
        <f>Table1[[#This Row],[Gross Revenue]]-Table1[[#This Row],[Budget]]</f>
        <v>-9908458</v>
      </c>
      <c r="U2657" s="1">
        <f>(Table1[[#This Row],[Gross Revenue]]/Table1[[#This Row],[Budget]])-1</f>
        <v>-0.39633832000000002</v>
      </c>
      <c r="V2657" t="str">
        <f t="shared" si="82"/>
        <v>90-110 minutes</v>
      </c>
      <c r="W2657">
        <f>Table1[[#This Row],[Profit]]/Table1[[#This Row],[Budget]]</f>
        <v>-0.39633832000000002</v>
      </c>
      <c r="X2657" s="22" t="str">
        <f>IF(L2657="","",
IF(L2657&lt;Predictability!$B$1,"Low",
IF(L2657&lt;=Predictability!$B$2,"Mid","High")))</f>
        <v>Mid</v>
      </c>
      <c r="Y2657" s="22">
        <f t="shared" si="83"/>
        <v>0</v>
      </c>
    </row>
    <row r="2658" spans="1:25" x14ac:dyDescent="0.2">
      <c r="A2658" t="s">
        <v>3331</v>
      </c>
      <c r="B2658" t="s">
        <v>148</v>
      </c>
      <c r="C2658" t="s">
        <v>149</v>
      </c>
      <c r="D2658">
        <v>3000</v>
      </c>
      <c r="E2658">
        <v>6161</v>
      </c>
      <c r="F2658">
        <v>31</v>
      </c>
      <c r="G2658">
        <v>416</v>
      </c>
      <c r="H2658">
        <v>3.8</v>
      </c>
      <c r="I2658">
        <v>66</v>
      </c>
      <c r="J2658">
        <v>95</v>
      </c>
      <c r="K2658">
        <v>4411102</v>
      </c>
      <c r="L2658">
        <v>100000000</v>
      </c>
      <c r="M2658" s="2">
        <f>VLOOKUP(A2658,Sheet2!$A$1:G6382,2,0)</f>
        <v>37554</v>
      </c>
      <c r="N2658" t="str">
        <f>VLOOKUP(A2658,Sheet2!$A$1:G6382,3,0)</f>
        <v>Color</v>
      </c>
      <c r="O2658" t="str">
        <f>VLOOKUP(A2658,Sheet2!$A$1:G6382,4,0)</f>
        <v>Action</v>
      </c>
      <c r="P2658" t="str">
        <f>VLOOKUP(A2658,Sheet2!$A$1:G6382,5,0)</f>
        <v>English</v>
      </c>
      <c r="Q2658" t="str">
        <f>VLOOKUP(A2658,Sheet2!$A$1:G6382,6,0)</f>
        <v>USA</v>
      </c>
      <c r="R2658" t="str">
        <f>VLOOKUP(A2658,Sheet2!$A$1:G6382,7,0)</f>
        <v>PG-13</v>
      </c>
      <c r="S2658" t="str">
        <f>IF(Table1[[#This Row],[Language]]="English","English","Other language")</f>
        <v>English</v>
      </c>
      <c r="T2658">
        <f>Table1[[#This Row],[Gross Revenue]]-Table1[[#This Row],[Budget]]</f>
        <v>-95588898</v>
      </c>
      <c r="U2658" s="1">
        <f>(Table1[[#This Row],[Gross Revenue]]/Table1[[#This Row],[Budget]])-1</f>
        <v>-0.95588898</v>
      </c>
      <c r="V2658" t="str">
        <f t="shared" si="82"/>
        <v>90-110 minutes</v>
      </c>
      <c r="W2658">
        <f>Table1[[#This Row],[Profit]]/Table1[[#This Row],[Budget]]</f>
        <v>-0.95588898</v>
      </c>
      <c r="X2658" s="22" t="str">
        <f>IF(L2658="","",
IF(L2658&lt;Predictability!$B$1,"Low",
IF(L2658&lt;=Predictability!$B$2,"Mid","High")))</f>
        <v>High</v>
      </c>
      <c r="Y2658" s="22">
        <f t="shared" si="83"/>
        <v>0</v>
      </c>
    </row>
    <row r="2659" spans="1:25" x14ac:dyDescent="0.2">
      <c r="A2659" t="s">
        <v>3365</v>
      </c>
      <c r="B2659" t="s">
        <v>211</v>
      </c>
      <c r="C2659" t="s">
        <v>212</v>
      </c>
      <c r="D2659">
        <v>22000</v>
      </c>
      <c r="E2659">
        <v>28050</v>
      </c>
      <c r="F2659">
        <v>5</v>
      </c>
      <c r="G2659">
        <v>413</v>
      </c>
      <c r="H2659">
        <v>4.0999999999999996</v>
      </c>
      <c r="I2659">
        <v>49</v>
      </c>
      <c r="J2659">
        <v>92</v>
      </c>
      <c r="K2659">
        <v>26000610</v>
      </c>
      <c r="L2659">
        <v>76000000</v>
      </c>
      <c r="M2659" s="2">
        <f>VLOOKUP(A2659,Sheet2!$A$1:G6383,2,0)</f>
        <v>36565</v>
      </c>
      <c r="N2659" t="str">
        <f>VLOOKUP(A2659,Sheet2!$A$1:G6383,3,0)</f>
        <v>Color</v>
      </c>
      <c r="O2659" t="str">
        <f>VLOOKUP(A2659,Sheet2!$A$1:G6383,4,0)</f>
        <v>Adventure</v>
      </c>
      <c r="P2659" t="str">
        <f>VLOOKUP(A2659,Sheet2!$A$1:G6383,5,0)</f>
        <v>English</v>
      </c>
      <c r="Q2659" t="str">
        <f>VLOOKUP(A2659,Sheet2!$A$1:G6383,6,0)</f>
        <v>USA</v>
      </c>
      <c r="R2659" t="str">
        <f>VLOOKUP(A2659,Sheet2!$A$1:G6383,7,0)</f>
        <v>PG</v>
      </c>
      <c r="S2659" t="str">
        <f>IF(Table1[[#This Row],[Language]]="English","English","Other language")</f>
        <v>English</v>
      </c>
      <c r="T2659">
        <f>Table1[[#This Row],[Gross Revenue]]-Table1[[#This Row],[Budget]]</f>
        <v>-49999390</v>
      </c>
      <c r="U2659" s="1">
        <f>(Table1[[#This Row],[Gross Revenue]]/Table1[[#This Row],[Budget]])-1</f>
        <v>-0.65788671052631575</v>
      </c>
      <c r="V2659" t="str">
        <f t="shared" si="82"/>
        <v>90-110 minutes</v>
      </c>
      <c r="W2659">
        <f>Table1[[#This Row],[Profit]]/Table1[[#This Row],[Budget]]</f>
        <v>-0.65788671052631575</v>
      </c>
      <c r="X2659" s="22" t="str">
        <f>IF(L2659="","",
IF(L2659&lt;Predictability!$B$1,"Low",
IF(L2659&lt;=Predictability!$B$2,"Mid","High")))</f>
        <v>High</v>
      </c>
      <c r="Y2659" s="22">
        <f t="shared" si="83"/>
        <v>0</v>
      </c>
    </row>
    <row r="2660" spans="1:25" x14ac:dyDescent="0.2">
      <c r="A2660" t="s">
        <v>3310</v>
      </c>
      <c r="B2660" t="s">
        <v>109</v>
      </c>
      <c r="C2660" t="s">
        <v>110</v>
      </c>
      <c r="D2660">
        <v>12000</v>
      </c>
      <c r="E2660">
        <v>14899</v>
      </c>
      <c r="F2660">
        <v>0</v>
      </c>
      <c r="G2660">
        <v>0</v>
      </c>
      <c r="H2660">
        <v>3.5</v>
      </c>
      <c r="I2660">
        <v>66</v>
      </c>
      <c r="J2660">
        <v>93</v>
      </c>
      <c r="K2660">
        <v>39177541</v>
      </c>
      <c r="L2660">
        <v>50000000</v>
      </c>
      <c r="M2660" s="2">
        <f>VLOOKUP(A2660,Sheet2!$A$1:G6384,2,0)</f>
        <v>38546</v>
      </c>
      <c r="N2660" t="str">
        <f>VLOOKUP(A2660,Sheet2!$A$1:G6384,3,0)</f>
        <v>Color</v>
      </c>
      <c r="O2660" t="str">
        <f>VLOOKUP(A2660,Sheet2!$A$1:G6384,4,0)</f>
        <v>Action</v>
      </c>
      <c r="P2660" t="str">
        <f>VLOOKUP(A2660,Sheet2!$A$1:G6384,5,0)</f>
        <v>English</v>
      </c>
      <c r="Q2660" t="str">
        <f>VLOOKUP(A2660,Sheet2!$A$1:G6384,6,0)</f>
        <v>USA</v>
      </c>
      <c r="R2660" t="str">
        <f>VLOOKUP(A2660,Sheet2!$A$1:G6384,7,0)</f>
        <v>PG</v>
      </c>
      <c r="S2660" t="str">
        <f>IF(Table1[[#This Row],[Language]]="English","English","Other language")</f>
        <v>English</v>
      </c>
      <c r="T2660">
        <f>Table1[[#This Row],[Gross Revenue]]-Table1[[#This Row],[Budget]]</f>
        <v>-10822459</v>
      </c>
      <c r="U2660" s="1">
        <f>(Table1[[#This Row],[Gross Revenue]]/Table1[[#This Row],[Budget]])-1</f>
        <v>-0.21644918000000002</v>
      </c>
      <c r="V2660" t="str">
        <f t="shared" si="82"/>
        <v>90-110 minutes</v>
      </c>
      <c r="W2660">
        <f>Table1[[#This Row],[Profit]]/Table1[[#This Row],[Budget]]</f>
        <v>-0.21644917999999999</v>
      </c>
      <c r="X2660" s="22" t="str">
        <f>IF(L2660="","",
IF(L2660&lt;Predictability!$B$1,"Low",
IF(L2660&lt;=Predictability!$B$2,"Mid","High")))</f>
        <v>Mid</v>
      </c>
      <c r="Y2660" s="22">
        <f t="shared" si="83"/>
        <v>0</v>
      </c>
    </row>
    <row r="2661" spans="1:25" x14ac:dyDescent="0.2">
      <c r="A2661" t="s">
        <v>6322</v>
      </c>
      <c r="B2661" t="s">
        <v>1935</v>
      </c>
      <c r="C2661" t="s">
        <v>1734</v>
      </c>
      <c r="D2661">
        <v>2000</v>
      </c>
      <c r="E2661">
        <v>4631</v>
      </c>
      <c r="F2661">
        <v>14000</v>
      </c>
      <c r="G2661">
        <v>44000</v>
      </c>
      <c r="H2661">
        <v>7.4</v>
      </c>
      <c r="I2661">
        <v>440</v>
      </c>
      <c r="J2661">
        <v>107</v>
      </c>
      <c r="K2661">
        <v>77564037</v>
      </c>
      <c r="L2661">
        <v>135000000</v>
      </c>
      <c r="M2661" s="2">
        <f>VLOOKUP(A2661,Sheet2!$A$1:G6385,2,0)</f>
        <v>40783</v>
      </c>
      <c r="N2661" t="str">
        <f>VLOOKUP(A2661,Sheet2!$A$1:G6385,3,0)</f>
        <v>Color</v>
      </c>
      <c r="O2661" t="str">
        <f>VLOOKUP(A2661,Sheet2!$A$1:G6385,4,0)</f>
        <v>Action</v>
      </c>
      <c r="P2661" t="str">
        <f>VLOOKUP(A2661,Sheet2!$A$1:G6385,5,0)</f>
        <v>English</v>
      </c>
      <c r="Q2661" t="str">
        <f>VLOOKUP(A2661,Sheet2!$A$1:G6385,6,0)</f>
        <v>USA</v>
      </c>
      <c r="R2661" t="str">
        <f>VLOOKUP(A2661,Sheet2!$A$1:G6385,7,0)</f>
        <v>PG</v>
      </c>
      <c r="S2661" t="str">
        <f>IF(Table1[[#This Row],[Language]]="English","English","Other language")</f>
        <v>English</v>
      </c>
      <c r="T2661">
        <f>Table1[[#This Row],[Gross Revenue]]-Table1[[#This Row],[Budget]]</f>
        <v>-57435963</v>
      </c>
      <c r="U2661" s="1">
        <f>(Table1[[#This Row],[Gross Revenue]]/Table1[[#This Row],[Budget]])-1</f>
        <v>-0.42545157777777776</v>
      </c>
      <c r="V2661" t="str">
        <f t="shared" si="82"/>
        <v>90-110 minutes</v>
      </c>
      <c r="W2661">
        <f>Table1[[#This Row],[Profit]]/Table1[[#This Row],[Budget]]</f>
        <v>-0.42545157777777776</v>
      </c>
      <c r="X2661" s="22" t="str">
        <f>IF(L2661="","",
IF(L2661&lt;Predictability!$B$1,"Low",
IF(L2661&lt;=Predictability!$B$2,"Mid","High")))</f>
        <v>High</v>
      </c>
      <c r="Y2661" s="22">
        <f t="shared" si="83"/>
        <v>0</v>
      </c>
    </row>
    <row r="2662" spans="1:25" x14ac:dyDescent="0.2">
      <c r="A2662" t="s">
        <v>6105</v>
      </c>
      <c r="B2662" t="s">
        <v>628</v>
      </c>
      <c r="C2662" t="s">
        <v>2741</v>
      </c>
      <c r="D2662">
        <v>11000</v>
      </c>
      <c r="E2662">
        <v>15327</v>
      </c>
      <c r="F2662">
        <v>43</v>
      </c>
      <c r="G2662">
        <v>34000</v>
      </c>
      <c r="H2662">
        <v>7.2</v>
      </c>
      <c r="I2662">
        <v>214</v>
      </c>
      <c r="J2662">
        <v>112</v>
      </c>
      <c r="K2662">
        <v>42478175</v>
      </c>
      <c r="L2662">
        <v>25000000</v>
      </c>
      <c r="M2662" s="2">
        <f>VLOOKUP(A2662,Sheet2!$A$1:G6386,2,0)</f>
        <v>42282</v>
      </c>
      <c r="N2662" t="str">
        <f>VLOOKUP(A2662,Sheet2!$A$1:G6386,3,0)</f>
        <v>Color</v>
      </c>
      <c r="O2662" t="str">
        <f>VLOOKUP(A2662,Sheet2!$A$1:G6386,4,0)</f>
        <v>Drama</v>
      </c>
      <c r="P2662" t="str">
        <f>VLOOKUP(A2662,Sheet2!$A$1:G6386,5,0)</f>
        <v>English</v>
      </c>
      <c r="Q2662" t="str">
        <f>VLOOKUP(A2662,Sheet2!$A$1:G6386,6,0)</f>
        <v>USA</v>
      </c>
      <c r="R2662" t="str">
        <f>VLOOKUP(A2662,Sheet2!$A$1:G6386,7,0)</f>
        <v>PG-13</v>
      </c>
      <c r="S2662" t="str">
        <f>IF(Table1[[#This Row],[Language]]="English","English","Other language")</f>
        <v>English</v>
      </c>
      <c r="T2662">
        <f>Table1[[#This Row],[Gross Revenue]]-Table1[[#This Row],[Budget]]</f>
        <v>17478175</v>
      </c>
      <c r="U2662" s="1">
        <f>(Table1[[#This Row],[Gross Revenue]]/Table1[[#This Row],[Budget]])-1</f>
        <v>0.69912700000000005</v>
      </c>
      <c r="V2662" t="str">
        <f t="shared" si="82"/>
        <v>111-130 minutes</v>
      </c>
      <c r="W2662">
        <f>Table1[[#This Row],[Profit]]/Table1[[#This Row],[Budget]]</f>
        <v>0.69912700000000005</v>
      </c>
      <c r="X2662" s="22" t="str">
        <f>IF(L2662="","",
IF(L2662&lt;Predictability!$B$1,"Low",
IF(L2662&lt;=Predictability!$B$2,"Mid","High")))</f>
        <v>Mid</v>
      </c>
      <c r="Y2662" s="22">
        <f t="shared" si="83"/>
        <v>1</v>
      </c>
    </row>
    <row r="2663" spans="1:25" x14ac:dyDescent="0.2">
      <c r="A2663" t="s">
        <v>6081</v>
      </c>
      <c r="B2663" t="s">
        <v>1156</v>
      </c>
      <c r="C2663" t="s">
        <v>692</v>
      </c>
      <c r="D2663">
        <v>554</v>
      </c>
      <c r="E2663">
        <v>1068</v>
      </c>
      <c r="F2663">
        <v>17000</v>
      </c>
      <c r="G2663">
        <v>0</v>
      </c>
      <c r="H2663">
        <v>7.2</v>
      </c>
      <c r="I2663">
        <v>56</v>
      </c>
      <c r="J2663">
        <v>139</v>
      </c>
      <c r="K2663">
        <v>32000000</v>
      </c>
      <c r="L2663">
        <v>30000000</v>
      </c>
      <c r="M2663" s="2">
        <f>VLOOKUP(A2663,Sheet2!$A$1:G6387,2,0)</f>
        <v>34122</v>
      </c>
      <c r="N2663" t="str">
        <f>VLOOKUP(A2663,Sheet2!$A$1:G6387,3,0)</f>
        <v>Color</v>
      </c>
      <c r="O2663" t="str">
        <f>VLOOKUP(A2663,Sheet2!$A$1:G6387,4,0)</f>
        <v>Drama</v>
      </c>
      <c r="P2663" t="str">
        <f>VLOOKUP(A2663,Sheet2!$A$1:G6387,5,0)</f>
        <v>English</v>
      </c>
      <c r="Q2663" t="str">
        <f>VLOOKUP(A2663,Sheet2!$A$1:G6387,6,0)</f>
        <v>USA</v>
      </c>
      <c r="R2663" t="str">
        <f>VLOOKUP(A2663,Sheet2!$A$1:G6387,7,0)</f>
        <v>PG</v>
      </c>
      <c r="S2663" t="str">
        <f>IF(Table1[[#This Row],[Language]]="English","English","Other language")</f>
        <v>English</v>
      </c>
      <c r="T2663">
        <f>Table1[[#This Row],[Gross Revenue]]-Table1[[#This Row],[Budget]]</f>
        <v>2000000</v>
      </c>
      <c r="U2663" s="1">
        <f>(Table1[[#This Row],[Gross Revenue]]/Table1[[#This Row],[Budget]])-1</f>
        <v>6.6666666666666652E-2</v>
      </c>
      <c r="V2663" t="str">
        <f t="shared" si="82"/>
        <v>131-150 minutes</v>
      </c>
      <c r="W2663">
        <f>Table1[[#This Row],[Profit]]/Table1[[#This Row],[Budget]]</f>
        <v>6.6666666666666666E-2</v>
      </c>
      <c r="X2663" s="22" t="str">
        <f>IF(L2663="","",
IF(L2663&lt;Predictability!$B$1,"Low",
IF(L2663&lt;=Predictability!$B$2,"Mid","High")))</f>
        <v>Mid</v>
      </c>
      <c r="Y2663" s="22">
        <f t="shared" si="83"/>
        <v>0</v>
      </c>
    </row>
    <row r="2664" spans="1:25" x14ac:dyDescent="0.2">
      <c r="A2664" t="s">
        <v>4334</v>
      </c>
      <c r="B2664" t="s">
        <v>730</v>
      </c>
      <c r="C2664" t="s">
        <v>1450</v>
      </c>
      <c r="D2664">
        <v>2000</v>
      </c>
      <c r="E2664">
        <v>5780</v>
      </c>
      <c r="F2664">
        <v>102</v>
      </c>
      <c r="G2664">
        <v>701</v>
      </c>
      <c r="H2664">
        <v>6</v>
      </c>
      <c r="I2664">
        <v>106</v>
      </c>
      <c r="J2664">
        <v>137</v>
      </c>
      <c r="K2664">
        <v>22406362</v>
      </c>
      <c r="L2664">
        <v>107000000</v>
      </c>
      <c r="M2664" s="2">
        <f>VLOOKUP(A2664,Sheet2!$A$1:G6388,2,0)</f>
        <v>38338</v>
      </c>
      <c r="N2664" t="str">
        <f>VLOOKUP(A2664,Sheet2!$A$1:G6388,3,0)</f>
        <v>Color</v>
      </c>
      <c r="O2664" t="str">
        <f>VLOOKUP(A2664,Sheet2!$A$1:G6388,4,0)</f>
        <v>Drama</v>
      </c>
      <c r="P2664" t="str">
        <f>VLOOKUP(A2664,Sheet2!$A$1:G6388,5,0)</f>
        <v>English</v>
      </c>
      <c r="Q2664" t="str">
        <f>VLOOKUP(A2664,Sheet2!$A$1:G6388,6,0)</f>
        <v>USA</v>
      </c>
      <c r="R2664" t="str">
        <f>VLOOKUP(A2664,Sheet2!$A$1:G6388,7,0)</f>
        <v>PG-13</v>
      </c>
      <c r="S2664" t="str">
        <f>IF(Table1[[#This Row],[Language]]="English","English","Other language")</f>
        <v>English</v>
      </c>
      <c r="T2664">
        <f>Table1[[#This Row],[Gross Revenue]]-Table1[[#This Row],[Budget]]</f>
        <v>-84593638</v>
      </c>
      <c r="U2664" s="1">
        <f>(Table1[[#This Row],[Gross Revenue]]/Table1[[#This Row],[Budget]])-1</f>
        <v>-0.79059474766355142</v>
      </c>
      <c r="V2664" t="str">
        <f t="shared" si="82"/>
        <v>131-150 minutes</v>
      </c>
      <c r="W2664">
        <f>Table1[[#This Row],[Profit]]/Table1[[#This Row],[Budget]]</f>
        <v>-0.79059474766355142</v>
      </c>
      <c r="X2664" s="22" t="str">
        <f>IF(L2664="","",
IF(L2664&lt;Predictability!$B$1,"Low",
IF(L2664&lt;=Predictability!$B$2,"Mid","High")))</f>
        <v>High</v>
      </c>
      <c r="Y2664" s="22">
        <f t="shared" si="83"/>
        <v>0</v>
      </c>
    </row>
    <row r="2665" spans="1:25" x14ac:dyDescent="0.2">
      <c r="A2665" t="s">
        <v>5744</v>
      </c>
      <c r="B2665" t="s">
        <v>2498</v>
      </c>
      <c r="C2665" t="s">
        <v>2499</v>
      </c>
      <c r="D2665">
        <v>31</v>
      </c>
      <c r="E2665">
        <v>58</v>
      </c>
      <c r="F2665">
        <v>0</v>
      </c>
      <c r="G2665">
        <v>407</v>
      </c>
      <c r="H2665">
        <v>7</v>
      </c>
      <c r="I2665">
        <v>50</v>
      </c>
      <c r="J2665">
        <v>89</v>
      </c>
      <c r="K2665">
        <v>11278</v>
      </c>
      <c r="L2665">
        <v>1300000</v>
      </c>
      <c r="M2665" s="2">
        <f>VLOOKUP(A2665,Sheet2!$A$1:G6389,2,0)</f>
        <v>41601</v>
      </c>
      <c r="N2665" t="str">
        <f>VLOOKUP(A2665,Sheet2!$A$1:G6389,3,0)</f>
        <v>Color</v>
      </c>
      <c r="O2665" t="str">
        <f>VLOOKUP(A2665,Sheet2!$A$1:G6389,4,0)</f>
        <v>Comedy</v>
      </c>
      <c r="P2665" t="str">
        <f>VLOOKUP(A2665,Sheet2!$A$1:G6389,5,0)</f>
        <v>Spanish</v>
      </c>
      <c r="Q2665" t="str">
        <f>VLOOKUP(A2665,Sheet2!$A$1:G6389,6,0)</f>
        <v>Mexico</v>
      </c>
      <c r="R2665">
        <f>VLOOKUP(A2665,Sheet2!$A$1:G6389,7,0)</f>
        <v>0</v>
      </c>
      <c r="S2665" t="str">
        <f>IF(Table1[[#This Row],[Language]]="English","English","Other language")</f>
        <v>Other language</v>
      </c>
      <c r="T2665">
        <f>Table1[[#This Row],[Gross Revenue]]-Table1[[#This Row],[Budget]]</f>
        <v>-1288722</v>
      </c>
      <c r="U2665" s="1">
        <f>(Table1[[#This Row],[Gross Revenue]]/Table1[[#This Row],[Budget]])-1</f>
        <v>-0.99132461538461536</v>
      </c>
      <c r="V2665" t="str">
        <f t="shared" si="82"/>
        <v>&lt;90 minutes</v>
      </c>
      <c r="W2665">
        <f>Table1[[#This Row],[Profit]]/Table1[[#This Row],[Budget]]</f>
        <v>-0.99132461538461536</v>
      </c>
      <c r="X2665" s="22" t="str">
        <f>IF(L2665="","",
IF(L2665&lt;Predictability!$B$1,"Low",
IF(L2665&lt;=Predictability!$B$2,"Mid","High")))</f>
        <v>Low</v>
      </c>
      <c r="Y2665" s="22">
        <f t="shared" si="83"/>
        <v>0</v>
      </c>
    </row>
    <row r="2666" spans="1:25" x14ac:dyDescent="0.2">
      <c r="A2666" t="s">
        <v>5806</v>
      </c>
      <c r="B2666" t="s">
        <v>247</v>
      </c>
      <c r="C2666" t="s">
        <v>2267</v>
      </c>
      <c r="D2666">
        <v>15000</v>
      </c>
      <c r="E2666">
        <v>28489</v>
      </c>
      <c r="F2666">
        <v>464</v>
      </c>
      <c r="G2666">
        <v>56000</v>
      </c>
      <c r="H2666">
        <v>7</v>
      </c>
      <c r="I2666">
        <v>599</v>
      </c>
      <c r="J2666">
        <v>153</v>
      </c>
      <c r="K2666">
        <v>262030663</v>
      </c>
      <c r="L2666">
        <v>230000000</v>
      </c>
      <c r="M2666" s="2">
        <f>VLOOKUP(A2666,Sheet2!$A$1:G6390,2,0)</f>
        <v>41208</v>
      </c>
      <c r="N2666" t="str">
        <f>VLOOKUP(A2666,Sheet2!$A$1:G6390,3,0)</f>
        <v>Color</v>
      </c>
      <c r="O2666" t="str">
        <f>VLOOKUP(A2666,Sheet2!$A$1:G6390,4,0)</f>
        <v>Action</v>
      </c>
      <c r="P2666" t="str">
        <f>VLOOKUP(A2666,Sheet2!$A$1:G6390,5,0)</f>
        <v>English</v>
      </c>
      <c r="Q2666" t="str">
        <f>VLOOKUP(A2666,Sheet2!$A$1:G6390,6,0)</f>
        <v>USA</v>
      </c>
      <c r="R2666" t="str">
        <f>VLOOKUP(A2666,Sheet2!$A$1:G6390,7,0)</f>
        <v>PG-13</v>
      </c>
      <c r="S2666" t="str">
        <f>IF(Table1[[#This Row],[Language]]="English","English","Other language")</f>
        <v>English</v>
      </c>
      <c r="T2666">
        <f>Table1[[#This Row],[Gross Revenue]]-Table1[[#This Row],[Budget]]</f>
        <v>32030663</v>
      </c>
      <c r="U2666" s="1">
        <f>(Table1[[#This Row],[Gross Revenue]]/Table1[[#This Row],[Budget]])-1</f>
        <v>0.13926375217391307</v>
      </c>
      <c r="V2666" t="str">
        <f t="shared" si="82"/>
        <v>&gt;150 minutes</v>
      </c>
      <c r="W2666">
        <f>Table1[[#This Row],[Profit]]/Table1[[#This Row],[Budget]]</f>
        <v>0.13926375217391304</v>
      </c>
      <c r="X2666" s="22" t="str">
        <f>IF(L2666="","",
IF(L2666&lt;Predictability!$B$1,"Low",
IF(L2666&lt;=Predictability!$B$2,"Mid","High")))</f>
        <v>High</v>
      </c>
      <c r="Y2666" s="22">
        <f t="shared" si="83"/>
        <v>0</v>
      </c>
    </row>
    <row r="2667" spans="1:25" x14ac:dyDescent="0.2">
      <c r="A2667" t="s">
        <v>5380</v>
      </c>
      <c r="B2667" t="s">
        <v>247</v>
      </c>
      <c r="C2667" t="s">
        <v>2267</v>
      </c>
      <c r="D2667">
        <v>15000</v>
      </c>
      <c r="E2667">
        <v>28631</v>
      </c>
      <c r="F2667">
        <v>464</v>
      </c>
      <c r="G2667">
        <v>41000</v>
      </c>
      <c r="H2667">
        <v>6.7</v>
      </c>
      <c r="I2667">
        <v>495</v>
      </c>
      <c r="J2667">
        <v>142</v>
      </c>
      <c r="K2667">
        <v>202853933</v>
      </c>
      <c r="L2667">
        <v>200000000</v>
      </c>
      <c r="M2667" s="2">
        <f>VLOOKUP(A2667,Sheet2!$A$1:G6391,2,0)</f>
        <v>41818</v>
      </c>
      <c r="N2667" t="str">
        <f>VLOOKUP(A2667,Sheet2!$A$1:G6391,3,0)</f>
        <v>Color</v>
      </c>
      <c r="O2667" t="str">
        <f>VLOOKUP(A2667,Sheet2!$A$1:G6391,4,0)</f>
        <v>Action</v>
      </c>
      <c r="P2667" t="str">
        <f>VLOOKUP(A2667,Sheet2!$A$1:G6391,5,0)</f>
        <v>English</v>
      </c>
      <c r="Q2667" t="str">
        <f>VLOOKUP(A2667,Sheet2!$A$1:G6391,6,0)</f>
        <v>USA</v>
      </c>
      <c r="R2667" t="str">
        <f>VLOOKUP(A2667,Sheet2!$A$1:G6391,7,0)</f>
        <v>PG-13</v>
      </c>
      <c r="S2667" t="str">
        <f>IF(Table1[[#This Row],[Language]]="English","English","Other language")</f>
        <v>English</v>
      </c>
      <c r="T2667">
        <f>Table1[[#This Row],[Gross Revenue]]-Table1[[#This Row],[Budget]]</f>
        <v>2853933</v>
      </c>
      <c r="U2667" s="1">
        <f>(Table1[[#This Row],[Gross Revenue]]/Table1[[#This Row],[Budget]])-1</f>
        <v>1.4269665000000042E-2</v>
      </c>
      <c r="V2667" t="str">
        <f t="shared" si="82"/>
        <v>131-150 minutes</v>
      </c>
      <c r="W2667">
        <f>Table1[[#This Row],[Profit]]/Table1[[#This Row],[Budget]]</f>
        <v>1.4269665000000001E-2</v>
      </c>
      <c r="X2667" s="22" t="str">
        <f>IF(L2667="","",
IF(L2667&lt;Predictability!$B$1,"Low",
IF(L2667&lt;=Predictability!$B$2,"Mid","High")))</f>
        <v>High</v>
      </c>
      <c r="Y2667" s="22">
        <f t="shared" si="83"/>
        <v>0</v>
      </c>
    </row>
    <row r="2668" spans="1:25" x14ac:dyDescent="0.2">
      <c r="A2668" t="s">
        <v>5121</v>
      </c>
      <c r="B2668" t="s">
        <v>2082</v>
      </c>
      <c r="C2668" t="s">
        <v>2083</v>
      </c>
      <c r="D2668">
        <v>978</v>
      </c>
      <c r="E2668">
        <v>1454</v>
      </c>
      <c r="F2668">
        <v>210</v>
      </c>
      <c r="G2668">
        <v>10000</v>
      </c>
      <c r="H2668">
        <v>6.3</v>
      </c>
      <c r="I2668">
        <v>333</v>
      </c>
      <c r="J2668">
        <v>105</v>
      </c>
      <c r="K2668">
        <v>35596227</v>
      </c>
      <c r="L2668">
        <v>20000000</v>
      </c>
      <c r="M2668" s="2">
        <f>VLOOKUP(A2668,Sheet2!$A$1:G6392,2,0)</f>
        <v>40511</v>
      </c>
      <c r="N2668" t="str">
        <f>VLOOKUP(A2668,Sheet2!$A$1:G6392,3,0)</f>
        <v>Color</v>
      </c>
      <c r="O2668" t="str">
        <f>VLOOKUP(A2668,Sheet2!$A$1:G6392,4,0)</f>
        <v>Crime</v>
      </c>
      <c r="P2668" t="str">
        <f>VLOOKUP(A2668,Sheet2!$A$1:G6392,5,0)</f>
        <v>English</v>
      </c>
      <c r="Q2668" t="str">
        <f>VLOOKUP(A2668,Sheet2!$A$1:G6392,6,0)</f>
        <v>USA</v>
      </c>
      <c r="R2668" t="str">
        <f>VLOOKUP(A2668,Sheet2!$A$1:G6392,7,0)</f>
        <v>R</v>
      </c>
      <c r="S2668" t="str">
        <f>IF(Table1[[#This Row],[Language]]="English","English","Other language")</f>
        <v>English</v>
      </c>
      <c r="T2668">
        <f>Table1[[#This Row],[Gross Revenue]]-Table1[[#This Row],[Budget]]</f>
        <v>15596227</v>
      </c>
      <c r="U2668" s="1">
        <f>(Table1[[#This Row],[Gross Revenue]]/Table1[[#This Row],[Budget]])-1</f>
        <v>0.7798113499999999</v>
      </c>
      <c r="V2668" t="str">
        <f t="shared" si="82"/>
        <v>90-110 minutes</v>
      </c>
      <c r="W2668">
        <f>Table1[[#This Row],[Profit]]/Table1[[#This Row],[Budget]]</f>
        <v>0.77981135000000001</v>
      </c>
      <c r="X2668" s="22" t="str">
        <f>IF(L2668="","",
IF(L2668&lt;Predictability!$B$1,"Low",
IF(L2668&lt;=Predictability!$B$2,"Mid","High")))</f>
        <v>Mid</v>
      </c>
      <c r="Y2668" s="22">
        <f t="shared" si="83"/>
        <v>1</v>
      </c>
    </row>
    <row r="2669" spans="1:25" x14ac:dyDescent="0.2">
      <c r="A2669" t="s">
        <v>5531</v>
      </c>
      <c r="B2669" t="s">
        <v>2367</v>
      </c>
      <c r="C2669" t="s">
        <v>1044</v>
      </c>
      <c r="D2669">
        <v>524</v>
      </c>
      <c r="E2669">
        <v>2668</v>
      </c>
      <c r="F2669">
        <v>0</v>
      </c>
      <c r="G2669">
        <v>0</v>
      </c>
      <c r="H2669">
        <v>6.8</v>
      </c>
      <c r="I2669">
        <v>75</v>
      </c>
      <c r="J2669">
        <v>114</v>
      </c>
      <c r="K2669">
        <v>65000000</v>
      </c>
      <c r="L2669">
        <v>62000000</v>
      </c>
      <c r="M2669" s="2">
        <f>VLOOKUP(A2669,Sheet2!$A$1:G6393,2,0)</f>
        <v>35063</v>
      </c>
      <c r="N2669" t="str">
        <f>VLOOKUP(A2669,Sheet2!$A$1:G6393,3,0)</f>
        <v>Color</v>
      </c>
      <c r="O2669" t="str">
        <f>VLOOKUP(A2669,Sheet2!$A$1:G6393,4,0)</f>
        <v>Comedy</v>
      </c>
      <c r="P2669" t="str">
        <f>VLOOKUP(A2669,Sheet2!$A$1:G6393,5,0)</f>
        <v>English</v>
      </c>
      <c r="Q2669" t="str">
        <f>VLOOKUP(A2669,Sheet2!$A$1:G6393,6,0)</f>
        <v>USA</v>
      </c>
      <c r="R2669" t="str">
        <f>VLOOKUP(A2669,Sheet2!$A$1:G6393,7,0)</f>
        <v>PG-13</v>
      </c>
      <c r="S2669" t="str">
        <f>IF(Table1[[#This Row],[Language]]="English","English","Other language")</f>
        <v>English</v>
      </c>
      <c r="T2669">
        <f>Table1[[#This Row],[Gross Revenue]]-Table1[[#This Row],[Budget]]</f>
        <v>3000000</v>
      </c>
      <c r="U2669" s="1">
        <f>(Table1[[#This Row],[Gross Revenue]]/Table1[[#This Row],[Budget]])-1</f>
        <v>4.8387096774193505E-2</v>
      </c>
      <c r="V2669" t="str">
        <f t="shared" si="82"/>
        <v>111-130 minutes</v>
      </c>
      <c r="W2669">
        <f>Table1[[#This Row],[Profit]]/Table1[[#This Row],[Budget]]</f>
        <v>4.8387096774193547E-2</v>
      </c>
      <c r="X2669" s="22" t="str">
        <f>IF(L2669="","",
IF(L2669&lt;Predictability!$B$1,"Low",
IF(L2669&lt;=Predictability!$B$2,"Mid","High")))</f>
        <v>High</v>
      </c>
      <c r="Y2669" s="22">
        <f t="shared" si="83"/>
        <v>0</v>
      </c>
    </row>
    <row r="2670" spans="1:25" x14ac:dyDescent="0.2">
      <c r="A2670" t="s">
        <v>4407</v>
      </c>
      <c r="B2670" t="s">
        <v>516</v>
      </c>
      <c r="C2670" t="s">
        <v>1514</v>
      </c>
      <c r="D2670">
        <v>87000</v>
      </c>
      <c r="E2670">
        <v>120797</v>
      </c>
      <c r="F2670">
        <v>15</v>
      </c>
      <c r="G2670">
        <v>0</v>
      </c>
      <c r="H2670">
        <v>6</v>
      </c>
      <c r="I2670">
        <v>220</v>
      </c>
      <c r="J2670">
        <v>90</v>
      </c>
      <c r="K2670">
        <v>64255243</v>
      </c>
      <c r="L2670">
        <v>19000000</v>
      </c>
      <c r="M2670" s="2">
        <f>VLOOKUP(A2670,Sheet2!$A$1:G6394,2,0)</f>
        <v>38591</v>
      </c>
      <c r="N2670" t="str">
        <f>VLOOKUP(A2670,Sheet2!$A$1:G6394,3,0)</f>
        <v>Color</v>
      </c>
      <c r="O2670" t="str">
        <f>VLOOKUP(A2670,Sheet2!$A$1:G6394,4,0)</f>
        <v>Drama</v>
      </c>
      <c r="P2670" t="str">
        <f>VLOOKUP(A2670,Sheet2!$A$1:G6394,5,0)</f>
        <v>English</v>
      </c>
      <c r="Q2670" t="str">
        <f>VLOOKUP(A2670,Sheet2!$A$1:G6394,6,0)</f>
        <v>USA</v>
      </c>
      <c r="R2670" t="str">
        <f>VLOOKUP(A2670,Sheet2!$A$1:G6394,7,0)</f>
        <v>R</v>
      </c>
      <c r="S2670" t="str">
        <f>IF(Table1[[#This Row],[Language]]="English","English","Other language")</f>
        <v>English</v>
      </c>
      <c r="T2670">
        <f>Table1[[#This Row],[Gross Revenue]]-Table1[[#This Row],[Budget]]</f>
        <v>45255243</v>
      </c>
      <c r="U2670" s="1">
        <f>(Table1[[#This Row],[Gross Revenue]]/Table1[[#This Row],[Budget]])-1</f>
        <v>2.3818548947368421</v>
      </c>
      <c r="V2670" t="str">
        <f t="shared" si="82"/>
        <v>90-110 minutes</v>
      </c>
      <c r="W2670">
        <f>Table1[[#This Row],[Profit]]/Table1[[#This Row],[Budget]]</f>
        <v>2.3818548947368421</v>
      </c>
      <c r="X2670" s="22" t="str">
        <f>IF(L2670="","",
IF(L2670&lt;Predictability!$B$1,"Low",
IF(L2670&lt;=Predictability!$B$2,"Mid","High")))</f>
        <v>Mid</v>
      </c>
      <c r="Y2670" s="22">
        <f t="shared" si="83"/>
        <v>1</v>
      </c>
    </row>
    <row r="2671" spans="1:25" x14ac:dyDescent="0.2">
      <c r="A2671" t="s">
        <v>3527</v>
      </c>
      <c r="B2671" t="s">
        <v>485</v>
      </c>
      <c r="C2671" t="s">
        <v>486</v>
      </c>
      <c r="D2671">
        <v>436</v>
      </c>
      <c r="E2671">
        <v>1203</v>
      </c>
      <c r="F2671">
        <v>42</v>
      </c>
      <c r="G2671">
        <v>1000</v>
      </c>
      <c r="H2671">
        <v>4.8</v>
      </c>
      <c r="I2671">
        <v>75</v>
      </c>
      <c r="J2671">
        <v>84</v>
      </c>
      <c r="K2671">
        <v>55762229</v>
      </c>
      <c r="L2671">
        <v>22000000</v>
      </c>
      <c r="M2671" s="2">
        <f>VLOOKUP(A2671,Sheet2!$A$1:G6395,2,0)</f>
        <v>37141</v>
      </c>
      <c r="N2671" t="str">
        <f>VLOOKUP(A2671,Sheet2!$A$1:G6395,3,0)</f>
        <v>Color</v>
      </c>
      <c r="O2671" t="str">
        <f>VLOOKUP(A2671,Sheet2!$A$1:G6395,4,0)</f>
        <v>Comedy</v>
      </c>
      <c r="P2671" t="str">
        <f>VLOOKUP(A2671,Sheet2!$A$1:G6395,5,0)</f>
        <v>English</v>
      </c>
      <c r="Q2671" t="str">
        <f>VLOOKUP(A2671,Sheet2!$A$1:G6395,6,0)</f>
        <v>USA</v>
      </c>
      <c r="R2671" t="str">
        <f>VLOOKUP(A2671,Sheet2!$A$1:G6395,7,0)</f>
        <v>PG-13</v>
      </c>
      <c r="S2671" t="str">
        <f>IF(Table1[[#This Row],[Language]]="English","English","Other language")</f>
        <v>English</v>
      </c>
      <c r="T2671">
        <f>Table1[[#This Row],[Gross Revenue]]-Table1[[#This Row],[Budget]]</f>
        <v>33762229</v>
      </c>
      <c r="U2671" s="1">
        <f>(Table1[[#This Row],[Gross Revenue]]/Table1[[#This Row],[Budget]])-1</f>
        <v>1.5346467727272728</v>
      </c>
      <c r="V2671" t="str">
        <f t="shared" si="82"/>
        <v>&lt;90 minutes</v>
      </c>
      <c r="W2671">
        <f>Table1[[#This Row],[Profit]]/Table1[[#This Row],[Budget]]</f>
        <v>1.5346467727272728</v>
      </c>
      <c r="X2671" s="22" t="str">
        <f>IF(L2671="","",
IF(L2671&lt;Predictability!$B$1,"Low",
IF(L2671&lt;=Predictability!$B$2,"Mid","High")))</f>
        <v>Mid</v>
      </c>
      <c r="Y2671" s="22">
        <f t="shared" si="83"/>
        <v>1</v>
      </c>
    </row>
    <row r="2672" spans="1:25" x14ac:dyDescent="0.2">
      <c r="A2672" t="s">
        <v>4230</v>
      </c>
      <c r="B2672" t="s">
        <v>74</v>
      </c>
      <c r="C2672" t="s">
        <v>1354</v>
      </c>
      <c r="D2672">
        <v>12000</v>
      </c>
      <c r="E2672">
        <v>33822</v>
      </c>
      <c r="F2672">
        <v>8</v>
      </c>
      <c r="G2672">
        <v>593</v>
      </c>
      <c r="H2672">
        <v>5.9</v>
      </c>
      <c r="I2672">
        <v>105</v>
      </c>
      <c r="J2672">
        <v>88</v>
      </c>
      <c r="K2672">
        <v>28133159</v>
      </c>
      <c r="L2672">
        <v>50000000</v>
      </c>
      <c r="M2672" s="2">
        <f>VLOOKUP(A2672,Sheet2!$A$1:G6396,2,0)</f>
        <v>38816</v>
      </c>
      <c r="N2672" t="str">
        <f>VLOOKUP(A2672,Sheet2!$A$1:G6396,3,0)</f>
        <v>Color</v>
      </c>
      <c r="O2672" t="str">
        <f>VLOOKUP(A2672,Sheet2!$A$1:G6396,4,0)</f>
        <v>Adventure</v>
      </c>
      <c r="P2672" t="str">
        <f>VLOOKUP(A2672,Sheet2!$A$1:G6396,5,0)</f>
        <v>English</v>
      </c>
      <c r="Q2672" t="str">
        <f>VLOOKUP(A2672,Sheet2!$A$1:G6396,6,0)</f>
        <v>USA</v>
      </c>
      <c r="R2672" t="str">
        <f>VLOOKUP(A2672,Sheet2!$A$1:G6396,7,0)</f>
        <v>PG</v>
      </c>
      <c r="S2672" t="str">
        <f>IF(Table1[[#This Row],[Language]]="English","English","Other language")</f>
        <v>English</v>
      </c>
      <c r="T2672">
        <f>Table1[[#This Row],[Gross Revenue]]-Table1[[#This Row],[Budget]]</f>
        <v>-21866841</v>
      </c>
      <c r="U2672" s="1">
        <f>(Table1[[#This Row],[Gross Revenue]]/Table1[[#This Row],[Budget]])-1</f>
        <v>-0.43733681999999996</v>
      </c>
      <c r="V2672" t="str">
        <f t="shared" si="82"/>
        <v>&lt;90 minutes</v>
      </c>
      <c r="W2672">
        <f>Table1[[#This Row],[Profit]]/Table1[[#This Row],[Budget]]</f>
        <v>-0.43733682000000001</v>
      </c>
      <c r="X2672" s="22" t="str">
        <f>IF(L2672="","",
IF(L2672&lt;Predictability!$B$1,"Low",
IF(L2672&lt;=Predictability!$B$2,"Mid","High")))</f>
        <v>Mid</v>
      </c>
      <c r="Y2672" s="22">
        <f t="shared" si="83"/>
        <v>0</v>
      </c>
    </row>
    <row r="2673" spans="1:25" x14ac:dyDescent="0.2">
      <c r="A2673" t="s">
        <v>6146</v>
      </c>
      <c r="B2673" t="s">
        <v>2763</v>
      </c>
      <c r="C2673" t="s">
        <v>1344</v>
      </c>
      <c r="D2673">
        <v>205</v>
      </c>
      <c r="E2673">
        <v>428</v>
      </c>
      <c r="F2673">
        <v>3000</v>
      </c>
      <c r="G2673">
        <v>1000</v>
      </c>
      <c r="H2673">
        <v>7.2</v>
      </c>
      <c r="I2673">
        <v>95</v>
      </c>
      <c r="J2673">
        <v>134</v>
      </c>
      <c r="K2673">
        <v>20733485</v>
      </c>
      <c r="L2673">
        <v>5000000</v>
      </c>
      <c r="M2673" s="2">
        <f>VLOOKUP(A2673,Sheet2!$A$1:G6397,2,0)</f>
        <v>35661</v>
      </c>
      <c r="N2673" t="str">
        <f>VLOOKUP(A2673,Sheet2!$A$1:G6397,3,0)</f>
        <v>Color</v>
      </c>
      <c r="O2673" t="str">
        <f>VLOOKUP(A2673,Sheet2!$A$1:G6397,4,0)</f>
        <v>Drama</v>
      </c>
      <c r="P2673" t="str">
        <f>VLOOKUP(A2673,Sheet2!$A$1:G6397,5,0)</f>
        <v>English</v>
      </c>
      <c r="Q2673" t="str">
        <f>VLOOKUP(A2673,Sheet2!$A$1:G6397,6,0)</f>
        <v>USA</v>
      </c>
      <c r="R2673" t="str">
        <f>VLOOKUP(A2673,Sheet2!$A$1:G6397,7,0)</f>
        <v>PG-13</v>
      </c>
      <c r="S2673" t="str">
        <f>IF(Table1[[#This Row],[Language]]="English","English","Other language")</f>
        <v>English</v>
      </c>
      <c r="T2673">
        <f>Table1[[#This Row],[Gross Revenue]]-Table1[[#This Row],[Budget]]</f>
        <v>15733485</v>
      </c>
      <c r="U2673" s="1">
        <f>(Table1[[#This Row],[Gross Revenue]]/Table1[[#This Row],[Budget]])-1</f>
        <v>3.1466969999999996</v>
      </c>
      <c r="V2673" t="str">
        <f t="shared" si="82"/>
        <v>131-150 minutes</v>
      </c>
      <c r="W2673">
        <f>Table1[[#This Row],[Profit]]/Table1[[#This Row],[Budget]]</f>
        <v>3.1466970000000001</v>
      </c>
      <c r="X2673" s="22" t="str">
        <f>IF(L2673="","",
IF(L2673&lt;Predictability!$B$1,"Low",
IF(L2673&lt;=Predictability!$B$2,"Mid","High")))</f>
        <v>Low</v>
      </c>
      <c r="Y2673" s="22">
        <f t="shared" si="83"/>
        <v>1</v>
      </c>
    </row>
    <row r="2674" spans="1:25" x14ac:dyDescent="0.2">
      <c r="A2674" t="s">
        <v>3364</v>
      </c>
      <c r="B2674" t="s">
        <v>209</v>
      </c>
      <c r="C2674" t="s">
        <v>210</v>
      </c>
      <c r="D2674">
        <v>465</v>
      </c>
      <c r="E2674">
        <v>730</v>
      </c>
      <c r="F2674">
        <v>57</v>
      </c>
      <c r="G2674">
        <v>0</v>
      </c>
      <c r="H2674">
        <v>4.0999999999999996</v>
      </c>
      <c r="I2674">
        <v>145</v>
      </c>
      <c r="J2674">
        <v>83</v>
      </c>
      <c r="K2674">
        <v>4930798</v>
      </c>
      <c r="L2674">
        <v>17000000</v>
      </c>
      <c r="M2674" s="2">
        <f>VLOOKUP(A2674,Sheet2!$A$1:G6398,2,0)</f>
        <v>41047</v>
      </c>
      <c r="N2674" t="str">
        <f>VLOOKUP(A2674,Sheet2!$A$1:G6398,3,0)</f>
        <v>Color</v>
      </c>
      <c r="O2674" t="str">
        <f>VLOOKUP(A2674,Sheet2!$A$1:G6398,4,0)</f>
        <v>Horror</v>
      </c>
      <c r="P2674" t="str">
        <f>VLOOKUP(A2674,Sheet2!$A$1:G6398,5,0)</f>
        <v>English</v>
      </c>
      <c r="Q2674" t="str">
        <f>VLOOKUP(A2674,Sheet2!$A$1:G6398,6,0)</f>
        <v>USA</v>
      </c>
      <c r="R2674" t="str">
        <f>VLOOKUP(A2674,Sheet2!$A$1:G6398,7,0)</f>
        <v>PG-13</v>
      </c>
      <c r="S2674" t="str">
        <f>IF(Table1[[#This Row],[Language]]="English","English","Other language")</f>
        <v>English</v>
      </c>
      <c r="T2674">
        <f>Table1[[#This Row],[Gross Revenue]]-Table1[[#This Row],[Budget]]</f>
        <v>-12069202</v>
      </c>
      <c r="U2674" s="1">
        <f>(Table1[[#This Row],[Gross Revenue]]/Table1[[#This Row],[Budget]])-1</f>
        <v>-0.70995305882352944</v>
      </c>
      <c r="V2674" t="str">
        <f t="shared" si="82"/>
        <v>&lt;90 minutes</v>
      </c>
      <c r="W2674">
        <f>Table1[[#This Row],[Profit]]/Table1[[#This Row],[Budget]]</f>
        <v>-0.70995305882352944</v>
      </c>
      <c r="X2674" s="22" t="str">
        <f>IF(L2674="","",
IF(L2674&lt;Predictability!$B$1,"Low",
IF(L2674&lt;=Predictability!$B$2,"Mid","High")))</f>
        <v>Mid</v>
      </c>
      <c r="Y2674" s="22">
        <f t="shared" si="83"/>
        <v>0</v>
      </c>
    </row>
    <row r="2675" spans="1:25" x14ac:dyDescent="0.2">
      <c r="A2675" t="s">
        <v>4045</v>
      </c>
      <c r="B2675" t="s">
        <v>206</v>
      </c>
      <c r="C2675" t="s">
        <v>334</v>
      </c>
      <c r="D2675">
        <v>2000</v>
      </c>
      <c r="E2675">
        <v>3753</v>
      </c>
      <c r="F2675">
        <v>18</v>
      </c>
      <c r="G2675">
        <v>470</v>
      </c>
      <c r="H2675">
        <v>5.7</v>
      </c>
      <c r="I2675">
        <v>110</v>
      </c>
      <c r="J2675">
        <v>116</v>
      </c>
      <c r="K2675">
        <v>30199105</v>
      </c>
      <c r="L2675">
        <v>40000000</v>
      </c>
      <c r="M2675" s="2">
        <f>VLOOKUP(A2675,Sheet2!$A$1:G6399,2,0)</f>
        <v>36810</v>
      </c>
      <c r="N2675" t="str">
        <f>VLOOKUP(A2675,Sheet2!$A$1:G6399,3,0)</f>
        <v>Color</v>
      </c>
      <c r="O2675" t="str">
        <f>VLOOKUP(A2675,Sheet2!$A$1:G6399,4,0)</f>
        <v>Action</v>
      </c>
      <c r="P2675" t="str">
        <f>VLOOKUP(A2675,Sheet2!$A$1:G6399,5,0)</f>
        <v>English</v>
      </c>
      <c r="Q2675" t="str">
        <f>VLOOKUP(A2675,Sheet2!$A$1:G6399,6,0)</f>
        <v>USA</v>
      </c>
      <c r="R2675" t="str">
        <f>VLOOKUP(A2675,Sheet2!$A$1:G6399,7,0)</f>
        <v>R</v>
      </c>
      <c r="S2675" t="str">
        <f>IF(Table1[[#This Row],[Language]]="English","English","Other language")</f>
        <v>English</v>
      </c>
      <c r="T2675">
        <f>Table1[[#This Row],[Gross Revenue]]-Table1[[#This Row],[Budget]]</f>
        <v>-9800895</v>
      </c>
      <c r="U2675" s="1">
        <f>(Table1[[#This Row],[Gross Revenue]]/Table1[[#This Row],[Budget]])-1</f>
        <v>-0.24502237500000001</v>
      </c>
      <c r="V2675" t="str">
        <f t="shared" si="82"/>
        <v>111-130 minutes</v>
      </c>
      <c r="W2675">
        <f>Table1[[#This Row],[Profit]]/Table1[[#This Row],[Budget]]</f>
        <v>-0.24502237499999999</v>
      </c>
      <c r="X2675" s="22" t="str">
        <f>IF(L2675="","",
IF(L2675&lt;Predictability!$B$1,"Low",
IF(L2675&lt;=Predictability!$B$2,"Mid","High")))</f>
        <v>Mid</v>
      </c>
      <c r="Y2675" s="22">
        <f t="shared" si="83"/>
        <v>0</v>
      </c>
    </row>
    <row r="2676" spans="1:25" x14ac:dyDescent="0.2">
      <c r="A2676" t="s">
        <v>6851</v>
      </c>
      <c r="B2676" t="s">
        <v>3153</v>
      </c>
      <c r="C2676" t="s">
        <v>3154</v>
      </c>
      <c r="D2676">
        <v>996</v>
      </c>
      <c r="E2676">
        <v>4606</v>
      </c>
      <c r="F2676">
        <v>405</v>
      </c>
      <c r="G2676">
        <v>30000</v>
      </c>
      <c r="H2676">
        <v>8</v>
      </c>
      <c r="I2676">
        <v>576</v>
      </c>
      <c r="J2676">
        <v>100</v>
      </c>
      <c r="K2676">
        <v>44667095</v>
      </c>
      <c r="L2676">
        <v>15000000</v>
      </c>
      <c r="M2676" s="2">
        <f>VLOOKUP(A2676,Sheet2!$A$1:G6400,2,0)</f>
        <v>40579</v>
      </c>
      <c r="N2676" t="str">
        <f>VLOOKUP(A2676,Sheet2!$A$1:G6400,3,0)</f>
        <v>Black and White</v>
      </c>
      <c r="O2676" t="str">
        <f>VLOOKUP(A2676,Sheet2!$A$1:G6400,4,0)</f>
        <v>Comedy</v>
      </c>
      <c r="P2676" t="str">
        <f>VLOOKUP(A2676,Sheet2!$A$1:G6400,5,0)</f>
        <v>English</v>
      </c>
      <c r="Q2676" t="str">
        <f>VLOOKUP(A2676,Sheet2!$A$1:G6400,6,0)</f>
        <v>France</v>
      </c>
      <c r="R2676" t="str">
        <f>VLOOKUP(A2676,Sheet2!$A$1:G6400,7,0)</f>
        <v>PG-13</v>
      </c>
      <c r="S2676" t="str">
        <f>IF(Table1[[#This Row],[Language]]="English","English","Other language")</f>
        <v>English</v>
      </c>
      <c r="T2676">
        <f>Table1[[#This Row],[Gross Revenue]]-Table1[[#This Row],[Budget]]</f>
        <v>29667095</v>
      </c>
      <c r="U2676" s="1">
        <f>(Table1[[#This Row],[Gross Revenue]]/Table1[[#This Row],[Budget]])-1</f>
        <v>1.9778063333333336</v>
      </c>
      <c r="V2676" t="str">
        <f t="shared" si="82"/>
        <v>90-110 minutes</v>
      </c>
      <c r="W2676">
        <f>Table1[[#This Row],[Profit]]/Table1[[#This Row],[Budget]]</f>
        <v>1.9778063333333333</v>
      </c>
      <c r="X2676" s="22" t="str">
        <f>IF(L2676="","",
IF(L2676&lt;Predictability!$B$1,"Low",
IF(L2676&lt;=Predictability!$B$2,"Mid","High")))</f>
        <v>Mid</v>
      </c>
      <c r="Y2676" s="22">
        <f t="shared" si="83"/>
        <v>1</v>
      </c>
    </row>
    <row r="2677" spans="1:25" x14ac:dyDescent="0.2">
      <c r="A2677" t="s">
        <v>4839</v>
      </c>
      <c r="B2677" t="s">
        <v>1895</v>
      </c>
      <c r="C2677" t="s">
        <v>1896</v>
      </c>
      <c r="D2677">
        <v>1000</v>
      </c>
      <c r="E2677">
        <v>1172</v>
      </c>
      <c r="F2677">
        <v>141</v>
      </c>
      <c r="G2677">
        <v>0</v>
      </c>
      <c r="H2677">
        <v>6.4</v>
      </c>
      <c r="I2677">
        <v>205</v>
      </c>
      <c r="J2677">
        <v>105</v>
      </c>
      <c r="K2677">
        <v>613556</v>
      </c>
      <c r="L2677">
        <v>15000000</v>
      </c>
      <c r="M2677" s="2">
        <f>VLOOKUP(A2677,Sheet2!$A$1:G6401,2,0)</f>
        <v>42007</v>
      </c>
      <c r="N2677" t="str">
        <f>VLOOKUP(A2677,Sheet2!$A$1:G6401,3,0)</f>
        <v>Color</v>
      </c>
      <c r="O2677" t="str">
        <f>VLOOKUP(A2677,Sheet2!$A$1:G6401,4,0)</f>
        <v>Action</v>
      </c>
      <c r="P2677" t="str">
        <f>VLOOKUP(A2677,Sheet2!$A$1:G6401,5,0)</f>
        <v>Mandarin</v>
      </c>
      <c r="Q2677" t="str">
        <f>VLOOKUP(A2677,Sheet2!$A$1:G6401,6,0)</f>
        <v>Taiwan</v>
      </c>
      <c r="R2677" t="str">
        <f>VLOOKUP(A2677,Sheet2!$A$1:G6401,7,0)</f>
        <v>Not Rated</v>
      </c>
      <c r="S2677" t="str">
        <f>IF(Table1[[#This Row],[Language]]="English","English","Other language")</f>
        <v>Other language</v>
      </c>
      <c r="T2677">
        <f>Table1[[#This Row],[Gross Revenue]]-Table1[[#This Row],[Budget]]</f>
        <v>-14386444</v>
      </c>
      <c r="U2677" s="1">
        <f>(Table1[[#This Row],[Gross Revenue]]/Table1[[#This Row],[Budget]])-1</f>
        <v>-0.9590962666666667</v>
      </c>
      <c r="V2677" t="str">
        <f t="shared" si="82"/>
        <v>90-110 minutes</v>
      </c>
      <c r="W2677">
        <f>Table1[[#This Row],[Profit]]/Table1[[#This Row],[Budget]]</f>
        <v>-0.9590962666666667</v>
      </c>
      <c r="X2677" s="22" t="str">
        <f>IF(L2677="","",
IF(L2677&lt;Predictability!$B$1,"Low",
IF(L2677&lt;=Predictability!$B$2,"Mid","High")))</f>
        <v>Mid</v>
      </c>
      <c r="Y2677" s="22">
        <f t="shared" si="83"/>
        <v>0</v>
      </c>
    </row>
    <row r="2678" spans="1:25" x14ac:dyDescent="0.2">
      <c r="A2678" t="s">
        <v>6408</v>
      </c>
      <c r="B2678" t="s">
        <v>89</v>
      </c>
      <c r="C2678" t="s">
        <v>2702</v>
      </c>
      <c r="D2678">
        <v>11000</v>
      </c>
      <c r="E2678">
        <v>22516</v>
      </c>
      <c r="F2678">
        <v>181</v>
      </c>
      <c r="G2678">
        <v>0</v>
      </c>
      <c r="H2678">
        <v>7.5</v>
      </c>
      <c r="I2678">
        <v>273</v>
      </c>
      <c r="J2678">
        <v>160</v>
      </c>
      <c r="K2678">
        <v>3904982</v>
      </c>
      <c r="L2678">
        <v>30000000</v>
      </c>
      <c r="M2678" s="2">
        <f>VLOOKUP(A2678,Sheet2!$A$1:G6402,2,0)</f>
        <v>39190</v>
      </c>
      <c r="N2678" t="str">
        <f>VLOOKUP(A2678,Sheet2!$A$1:G6402,3,0)</f>
        <v>Color</v>
      </c>
      <c r="O2678" t="str">
        <f>VLOOKUP(A2678,Sheet2!$A$1:G6402,4,0)</f>
        <v>Biography</v>
      </c>
      <c r="P2678" t="str">
        <f>VLOOKUP(A2678,Sheet2!$A$1:G6402,5,0)</f>
        <v>English</v>
      </c>
      <c r="Q2678" t="str">
        <f>VLOOKUP(A2678,Sheet2!$A$1:G6402,6,0)</f>
        <v>USA</v>
      </c>
      <c r="R2678" t="str">
        <f>VLOOKUP(A2678,Sheet2!$A$1:G6402,7,0)</f>
        <v>R</v>
      </c>
      <c r="S2678" t="str">
        <f>IF(Table1[[#This Row],[Language]]="English","English","Other language")</f>
        <v>English</v>
      </c>
      <c r="T2678">
        <f>Table1[[#This Row],[Gross Revenue]]-Table1[[#This Row],[Budget]]</f>
        <v>-26095018</v>
      </c>
      <c r="U2678" s="1">
        <f>(Table1[[#This Row],[Gross Revenue]]/Table1[[#This Row],[Budget]])-1</f>
        <v>-0.86983393333333336</v>
      </c>
      <c r="V2678" t="str">
        <f t="shared" si="82"/>
        <v>&gt;150 minutes</v>
      </c>
      <c r="W2678">
        <f>Table1[[#This Row],[Profit]]/Table1[[#This Row],[Budget]]</f>
        <v>-0.86983393333333336</v>
      </c>
      <c r="X2678" s="22" t="str">
        <f>IF(L2678="","",
IF(L2678&lt;Predictability!$B$1,"Low",
IF(L2678&lt;=Predictability!$B$2,"Mid","High")))</f>
        <v>Mid</v>
      </c>
      <c r="Y2678" s="22">
        <f t="shared" si="83"/>
        <v>0</v>
      </c>
    </row>
    <row r="2679" spans="1:25" x14ac:dyDescent="0.2">
      <c r="A2679" t="s">
        <v>4753</v>
      </c>
      <c r="B2679" t="s">
        <v>661</v>
      </c>
      <c r="C2679" t="s">
        <v>380</v>
      </c>
      <c r="D2679">
        <v>24000</v>
      </c>
      <c r="E2679">
        <v>27806</v>
      </c>
      <c r="F2679">
        <v>35</v>
      </c>
      <c r="G2679">
        <v>862</v>
      </c>
      <c r="H2679">
        <v>6.3</v>
      </c>
      <c r="I2679">
        <v>113</v>
      </c>
      <c r="J2679">
        <v>104</v>
      </c>
      <c r="K2679">
        <v>10996440</v>
      </c>
      <c r="L2679">
        <v>13000000</v>
      </c>
      <c r="M2679" s="2">
        <f>VLOOKUP(A2679,Sheet2!$A$1:G6403,2,0)</f>
        <v>38912</v>
      </c>
      <c r="N2679" t="str">
        <f>VLOOKUP(A2679,Sheet2!$A$1:G6403,3,0)</f>
        <v>Color</v>
      </c>
      <c r="O2679" t="str">
        <f>VLOOKUP(A2679,Sheet2!$A$1:G6403,4,0)</f>
        <v>Adventure</v>
      </c>
      <c r="P2679" t="str">
        <f>VLOOKUP(A2679,Sheet2!$A$1:G6403,5,0)</f>
        <v>English</v>
      </c>
      <c r="Q2679" t="str">
        <f>VLOOKUP(A2679,Sheet2!$A$1:G6403,6,0)</f>
        <v>USA</v>
      </c>
      <c r="R2679" t="str">
        <f>VLOOKUP(A2679,Sheet2!$A$1:G6403,7,0)</f>
        <v>PG</v>
      </c>
      <c r="S2679" t="str">
        <f>IF(Table1[[#This Row],[Language]]="English","English","Other language")</f>
        <v>English</v>
      </c>
      <c r="T2679">
        <f>Table1[[#This Row],[Gross Revenue]]-Table1[[#This Row],[Budget]]</f>
        <v>-2003560</v>
      </c>
      <c r="U2679" s="1">
        <f>(Table1[[#This Row],[Gross Revenue]]/Table1[[#This Row],[Budget]])-1</f>
        <v>-0.15412000000000003</v>
      </c>
      <c r="V2679" t="str">
        <f t="shared" si="82"/>
        <v>90-110 minutes</v>
      </c>
      <c r="W2679">
        <f>Table1[[#This Row],[Profit]]/Table1[[#This Row],[Budget]]</f>
        <v>-0.15412000000000001</v>
      </c>
      <c r="X2679" s="22" t="str">
        <f>IF(L2679="","",
IF(L2679&lt;Predictability!$B$1,"Low",
IF(L2679&lt;=Predictability!$B$2,"Mid","High")))</f>
        <v>Mid</v>
      </c>
      <c r="Y2679" s="22">
        <f t="shared" si="83"/>
        <v>0</v>
      </c>
    </row>
    <row r="2680" spans="1:25" x14ac:dyDescent="0.2">
      <c r="A2680" t="s">
        <v>3719</v>
      </c>
      <c r="B2680" t="s">
        <v>546</v>
      </c>
      <c r="C2680" t="s">
        <v>774</v>
      </c>
      <c r="D2680">
        <v>40000</v>
      </c>
      <c r="E2680">
        <v>52621</v>
      </c>
      <c r="F2680">
        <v>7</v>
      </c>
      <c r="G2680">
        <v>1000</v>
      </c>
      <c r="H2680">
        <v>5.3</v>
      </c>
      <c r="I2680">
        <v>107</v>
      </c>
      <c r="J2680">
        <v>109</v>
      </c>
      <c r="K2680">
        <v>10654581</v>
      </c>
      <c r="L2680">
        <v>34000000</v>
      </c>
      <c r="M2680" s="2">
        <f>VLOOKUP(A2680,Sheet2!$A$1:G6404,2,0)</f>
        <v>36484</v>
      </c>
      <c r="N2680" t="str">
        <f>VLOOKUP(A2680,Sheet2!$A$1:G6404,3,0)</f>
        <v>Color</v>
      </c>
      <c r="O2680" t="str">
        <f>VLOOKUP(A2680,Sheet2!$A$1:G6404,4,0)</f>
        <v>Drama</v>
      </c>
      <c r="P2680" t="str">
        <f>VLOOKUP(A2680,Sheet2!$A$1:G6404,5,0)</f>
        <v>English</v>
      </c>
      <c r="Q2680" t="str">
        <f>VLOOKUP(A2680,Sheet2!$A$1:G6404,6,0)</f>
        <v>USA</v>
      </c>
      <c r="R2680" t="str">
        <f>VLOOKUP(A2680,Sheet2!$A$1:G6404,7,0)</f>
        <v>R</v>
      </c>
      <c r="S2680" t="str">
        <f>IF(Table1[[#This Row],[Language]]="English","English","Other language")</f>
        <v>English</v>
      </c>
      <c r="T2680">
        <f>Table1[[#This Row],[Gross Revenue]]-Table1[[#This Row],[Budget]]</f>
        <v>-23345419</v>
      </c>
      <c r="U2680" s="1">
        <f>(Table1[[#This Row],[Gross Revenue]]/Table1[[#This Row],[Budget]])-1</f>
        <v>-0.68662997058823527</v>
      </c>
      <c r="V2680" t="str">
        <f t="shared" si="82"/>
        <v>90-110 minutes</v>
      </c>
      <c r="W2680">
        <f>Table1[[#This Row],[Profit]]/Table1[[#This Row],[Budget]]</f>
        <v>-0.68662997058823527</v>
      </c>
      <c r="X2680" s="22" t="str">
        <f>IF(L2680="","",
IF(L2680&lt;Predictability!$B$1,"Low",
IF(L2680&lt;=Predictability!$B$2,"Mid","High")))</f>
        <v>Mid</v>
      </c>
      <c r="Y2680" s="22">
        <f t="shared" si="83"/>
        <v>0</v>
      </c>
    </row>
    <row r="2681" spans="1:25" x14ac:dyDescent="0.2">
      <c r="A2681" t="s">
        <v>6903</v>
      </c>
      <c r="B2681" t="s">
        <v>850</v>
      </c>
      <c r="C2681" t="s">
        <v>2938</v>
      </c>
      <c r="D2681">
        <v>26000</v>
      </c>
      <c r="E2681">
        <v>87697</v>
      </c>
      <c r="F2681">
        <v>0</v>
      </c>
      <c r="G2681">
        <v>123000</v>
      </c>
      <c r="H2681">
        <v>8.1</v>
      </c>
      <c r="I2681">
        <v>703</v>
      </c>
      <c r="J2681">
        <v>173</v>
      </c>
      <c r="K2681">
        <v>623279547</v>
      </c>
      <c r="L2681">
        <v>220000000</v>
      </c>
      <c r="M2681" s="2">
        <f>VLOOKUP(A2681,Sheet2!$A$1:G6405,2,0)</f>
        <v>41118</v>
      </c>
      <c r="N2681" t="str">
        <f>VLOOKUP(A2681,Sheet2!$A$1:G6405,3,0)</f>
        <v>Color</v>
      </c>
      <c r="O2681" t="str">
        <f>VLOOKUP(A2681,Sheet2!$A$1:G6405,4,0)</f>
        <v>Action</v>
      </c>
      <c r="P2681" t="str">
        <f>VLOOKUP(A2681,Sheet2!$A$1:G6405,5,0)</f>
        <v>English</v>
      </c>
      <c r="Q2681" t="str">
        <f>VLOOKUP(A2681,Sheet2!$A$1:G6405,6,0)</f>
        <v>USA</v>
      </c>
      <c r="R2681" t="str">
        <f>VLOOKUP(A2681,Sheet2!$A$1:G6405,7,0)</f>
        <v>PG-13</v>
      </c>
      <c r="S2681" t="str">
        <f>IF(Table1[[#This Row],[Language]]="English","English","Other language")</f>
        <v>English</v>
      </c>
      <c r="T2681">
        <f>Table1[[#This Row],[Gross Revenue]]-Table1[[#This Row],[Budget]]</f>
        <v>403279547</v>
      </c>
      <c r="U2681" s="1">
        <f>(Table1[[#This Row],[Gross Revenue]]/Table1[[#This Row],[Budget]])-1</f>
        <v>1.8330888500000002</v>
      </c>
      <c r="V2681" t="str">
        <f t="shared" si="82"/>
        <v>&gt;150 minutes</v>
      </c>
      <c r="W2681">
        <f>Table1[[#This Row],[Profit]]/Table1[[#This Row],[Budget]]</f>
        <v>1.83308885</v>
      </c>
      <c r="X2681" s="22" t="str">
        <f>IF(L2681="","",
IF(L2681&lt;Predictability!$B$1,"Low",
IF(L2681&lt;=Predictability!$B$2,"Mid","High")))</f>
        <v>High</v>
      </c>
      <c r="Y2681" s="22">
        <f t="shared" si="83"/>
        <v>1</v>
      </c>
    </row>
    <row r="2682" spans="1:25" x14ac:dyDescent="0.2">
      <c r="A2682" t="s">
        <v>6428</v>
      </c>
      <c r="B2682" t="s">
        <v>691</v>
      </c>
      <c r="C2682" t="s">
        <v>692</v>
      </c>
      <c r="D2682">
        <v>29000</v>
      </c>
      <c r="E2682">
        <v>34582</v>
      </c>
      <c r="F2682">
        <v>17000</v>
      </c>
      <c r="G2682">
        <v>0</v>
      </c>
      <c r="H2682">
        <v>7.5</v>
      </c>
      <c r="I2682">
        <v>267</v>
      </c>
      <c r="J2682">
        <v>170</v>
      </c>
      <c r="K2682">
        <v>102608827</v>
      </c>
      <c r="L2682">
        <v>110000000</v>
      </c>
      <c r="M2682" s="2">
        <f>VLOOKUP(A2682,Sheet2!$A$1:G6406,2,0)</f>
        <v>38229</v>
      </c>
      <c r="N2682" t="str">
        <f>VLOOKUP(A2682,Sheet2!$A$1:G6406,3,0)</f>
        <v>Black and White</v>
      </c>
      <c r="O2682" t="str">
        <f>VLOOKUP(A2682,Sheet2!$A$1:G6406,4,0)</f>
        <v>Biography</v>
      </c>
      <c r="P2682" t="str">
        <f>VLOOKUP(A2682,Sheet2!$A$1:G6406,5,0)</f>
        <v>English</v>
      </c>
      <c r="Q2682" t="str">
        <f>VLOOKUP(A2682,Sheet2!$A$1:G6406,6,0)</f>
        <v>USA</v>
      </c>
      <c r="R2682" t="str">
        <f>VLOOKUP(A2682,Sheet2!$A$1:G6406,7,0)</f>
        <v>PG-13</v>
      </c>
      <c r="S2682" t="str">
        <f>IF(Table1[[#This Row],[Language]]="English","English","Other language")</f>
        <v>English</v>
      </c>
      <c r="T2682">
        <f>Table1[[#This Row],[Gross Revenue]]-Table1[[#This Row],[Budget]]</f>
        <v>-7391173</v>
      </c>
      <c r="U2682" s="1">
        <f>(Table1[[#This Row],[Gross Revenue]]/Table1[[#This Row],[Budget]])-1</f>
        <v>-6.7192481818181826E-2</v>
      </c>
      <c r="V2682" t="str">
        <f t="shared" si="82"/>
        <v>&gt;150 minutes</v>
      </c>
      <c r="W2682">
        <f>Table1[[#This Row],[Profit]]/Table1[[#This Row],[Budget]]</f>
        <v>-6.7192481818181812E-2</v>
      </c>
      <c r="X2682" s="22" t="str">
        <f>IF(L2682="","",
IF(L2682&lt;Predictability!$B$1,"Low",
IF(L2682&lt;=Predictability!$B$2,"Mid","High")))</f>
        <v>High</v>
      </c>
      <c r="Y2682" s="22">
        <f t="shared" si="83"/>
        <v>0</v>
      </c>
    </row>
    <row r="2683" spans="1:25" x14ac:dyDescent="0.2">
      <c r="A2683" t="s">
        <v>6306</v>
      </c>
      <c r="B2683" t="s">
        <v>2843</v>
      </c>
      <c r="C2683" t="s">
        <v>1157</v>
      </c>
      <c r="D2683">
        <v>486</v>
      </c>
      <c r="E2683">
        <v>1601</v>
      </c>
      <c r="F2683">
        <v>34</v>
      </c>
      <c r="G2683">
        <v>0</v>
      </c>
      <c r="H2683">
        <v>7.4</v>
      </c>
      <c r="I2683">
        <v>160</v>
      </c>
      <c r="J2683">
        <v>184</v>
      </c>
      <c r="K2683">
        <v>476270</v>
      </c>
      <c r="L2683">
        <v>20000000</v>
      </c>
      <c r="M2683" s="2">
        <f>VLOOKUP(A2683,Sheet2!$A$1:G6407,2,0)</f>
        <v>39803</v>
      </c>
      <c r="N2683" t="str">
        <f>VLOOKUP(A2683,Sheet2!$A$1:G6407,3,0)</f>
        <v>Color</v>
      </c>
      <c r="O2683" t="str">
        <f>VLOOKUP(A2683,Sheet2!$A$1:G6407,4,0)</f>
        <v>Action</v>
      </c>
      <c r="P2683" t="str">
        <f>VLOOKUP(A2683,Sheet2!$A$1:G6407,5,0)</f>
        <v>German</v>
      </c>
      <c r="Q2683" t="str">
        <f>VLOOKUP(A2683,Sheet2!$A$1:G6407,6,0)</f>
        <v>Germany</v>
      </c>
      <c r="R2683" t="str">
        <f>VLOOKUP(A2683,Sheet2!$A$1:G6407,7,0)</f>
        <v>R</v>
      </c>
      <c r="S2683" t="str">
        <f>IF(Table1[[#This Row],[Language]]="English","English","Other language")</f>
        <v>Other language</v>
      </c>
      <c r="T2683">
        <f>Table1[[#This Row],[Gross Revenue]]-Table1[[#This Row],[Budget]]</f>
        <v>-19523730</v>
      </c>
      <c r="U2683" s="1">
        <f>(Table1[[#This Row],[Gross Revenue]]/Table1[[#This Row],[Budget]])-1</f>
        <v>-0.97618649999999996</v>
      </c>
      <c r="V2683" t="str">
        <f t="shared" si="82"/>
        <v>&gt;150 minutes</v>
      </c>
      <c r="W2683">
        <f>Table1[[#This Row],[Profit]]/Table1[[#This Row],[Budget]]</f>
        <v>-0.97618649999999996</v>
      </c>
      <c r="X2683" s="22" t="str">
        <f>IF(L2683="","",
IF(L2683&lt;Predictability!$B$1,"Low",
IF(L2683&lt;=Predictability!$B$2,"Mid","High")))</f>
        <v>Mid</v>
      </c>
      <c r="Y2683" s="22">
        <f t="shared" si="83"/>
        <v>0</v>
      </c>
    </row>
    <row r="2684" spans="1:25" x14ac:dyDescent="0.2">
      <c r="A2684" t="s">
        <v>3749</v>
      </c>
      <c r="B2684" t="s">
        <v>814</v>
      </c>
      <c r="C2684" t="s">
        <v>815</v>
      </c>
      <c r="D2684">
        <v>1000</v>
      </c>
      <c r="E2684">
        <v>3356</v>
      </c>
      <c r="F2684">
        <v>16</v>
      </c>
      <c r="G2684">
        <v>0</v>
      </c>
      <c r="H2684">
        <v>5.3</v>
      </c>
      <c r="I2684">
        <v>148</v>
      </c>
      <c r="J2684">
        <v>104</v>
      </c>
      <c r="K2684">
        <v>37481242</v>
      </c>
      <c r="L2684">
        <v>35000000</v>
      </c>
      <c r="M2684" s="2">
        <f>VLOOKUP(A2684,Sheet2!$A$1:G6408,2,0)</f>
        <v>40385</v>
      </c>
      <c r="N2684" t="str">
        <f>VLOOKUP(A2684,Sheet2!$A$1:G6408,3,0)</f>
        <v>Color</v>
      </c>
      <c r="O2684" t="str">
        <f>VLOOKUP(A2684,Sheet2!$A$1:G6408,4,0)</f>
        <v>Comedy</v>
      </c>
      <c r="P2684" t="str">
        <f>VLOOKUP(A2684,Sheet2!$A$1:G6408,5,0)</f>
        <v>English</v>
      </c>
      <c r="Q2684" t="str">
        <f>VLOOKUP(A2684,Sheet2!$A$1:G6408,6,0)</f>
        <v>USA</v>
      </c>
      <c r="R2684" t="str">
        <f>VLOOKUP(A2684,Sheet2!$A$1:G6408,7,0)</f>
        <v>PG-13</v>
      </c>
      <c r="S2684" t="str">
        <f>IF(Table1[[#This Row],[Language]]="English","English","Other language")</f>
        <v>English</v>
      </c>
      <c r="T2684">
        <f>Table1[[#This Row],[Gross Revenue]]-Table1[[#This Row],[Budget]]</f>
        <v>2481242</v>
      </c>
      <c r="U2684" s="1">
        <f>(Table1[[#This Row],[Gross Revenue]]/Table1[[#This Row],[Budget]])-1</f>
        <v>7.089262857142864E-2</v>
      </c>
      <c r="V2684" t="str">
        <f t="shared" si="82"/>
        <v>90-110 minutes</v>
      </c>
      <c r="W2684">
        <f>Table1[[#This Row],[Profit]]/Table1[[#This Row],[Budget]]</f>
        <v>7.089262857142857E-2</v>
      </c>
      <c r="X2684" s="22" t="str">
        <f>IF(L2684="","",
IF(L2684&lt;Predictability!$B$1,"Low",
IF(L2684&lt;=Predictability!$B$2,"Mid","High")))</f>
        <v>Mid</v>
      </c>
      <c r="Y2684" s="22">
        <f t="shared" si="83"/>
        <v>0</v>
      </c>
    </row>
    <row r="2685" spans="1:25" x14ac:dyDescent="0.2">
      <c r="A2685" t="s">
        <v>5335</v>
      </c>
      <c r="B2685" t="s">
        <v>2240</v>
      </c>
      <c r="C2685" t="s">
        <v>2241</v>
      </c>
      <c r="D2685">
        <v>552</v>
      </c>
      <c r="E2685">
        <v>859</v>
      </c>
      <c r="F2685">
        <v>58</v>
      </c>
      <c r="G2685">
        <v>608</v>
      </c>
      <c r="H2685">
        <v>6.7</v>
      </c>
      <c r="I2685">
        <v>75</v>
      </c>
      <c r="J2685">
        <v>112</v>
      </c>
      <c r="K2685">
        <v>712294</v>
      </c>
      <c r="L2685">
        <v>1500000</v>
      </c>
      <c r="M2685" s="2">
        <f>VLOOKUP(A2685,Sheet2!$A$1:G6409,2,0)</f>
        <v>38628</v>
      </c>
      <c r="N2685" t="str">
        <f>VLOOKUP(A2685,Sheet2!$A$1:G6409,3,0)</f>
        <v>Color</v>
      </c>
      <c r="O2685" t="str">
        <f>VLOOKUP(A2685,Sheet2!$A$1:G6409,4,0)</f>
        <v>Drama</v>
      </c>
      <c r="P2685" t="str">
        <f>VLOOKUP(A2685,Sheet2!$A$1:G6409,5,0)</f>
        <v>English</v>
      </c>
      <c r="Q2685" t="str">
        <f>VLOOKUP(A2685,Sheet2!$A$1:G6409,6,0)</f>
        <v>USA</v>
      </c>
      <c r="R2685" t="str">
        <f>VLOOKUP(A2685,Sheet2!$A$1:G6409,7,0)</f>
        <v>R</v>
      </c>
      <c r="S2685" t="str">
        <f>IF(Table1[[#This Row],[Language]]="English","English","Other language")</f>
        <v>English</v>
      </c>
      <c r="T2685">
        <f>Table1[[#This Row],[Gross Revenue]]-Table1[[#This Row],[Budget]]</f>
        <v>-787706</v>
      </c>
      <c r="U2685" s="1">
        <f>(Table1[[#This Row],[Gross Revenue]]/Table1[[#This Row],[Budget]])-1</f>
        <v>-0.52513733333333334</v>
      </c>
      <c r="V2685" t="str">
        <f t="shared" si="82"/>
        <v>111-130 minutes</v>
      </c>
      <c r="W2685">
        <f>Table1[[#This Row],[Profit]]/Table1[[#This Row],[Budget]]</f>
        <v>-0.52513733333333334</v>
      </c>
      <c r="X2685" s="22" t="str">
        <f>IF(L2685="","",
IF(L2685&lt;Predictability!$B$1,"Low",
IF(L2685&lt;=Predictability!$B$2,"Mid","High")))</f>
        <v>Low</v>
      </c>
      <c r="Y2685" s="22">
        <f t="shared" si="83"/>
        <v>0</v>
      </c>
    </row>
    <row r="2686" spans="1:25" x14ac:dyDescent="0.2">
      <c r="A2686" t="s">
        <v>4003</v>
      </c>
      <c r="B2686" t="s">
        <v>594</v>
      </c>
      <c r="C2686" t="s">
        <v>1110</v>
      </c>
      <c r="D2686">
        <v>931</v>
      </c>
      <c r="E2686">
        <v>1917</v>
      </c>
      <c r="F2686">
        <v>7</v>
      </c>
      <c r="G2686">
        <v>744</v>
      </c>
      <c r="H2686">
        <v>5.6</v>
      </c>
      <c r="I2686">
        <v>92</v>
      </c>
      <c r="J2686">
        <v>98</v>
      </c>
      <c r="K2686">
        <v>30306281</v>
      </c>
      <c r="L2686">
        <v>10000000</v>
      </c>
      <c r="M2686" s="2">
        <f>VLOOKUP(A2686,Sheet2!$A$1:G6410,2,0)</f>
        <v>37432</v>
      </c>
      <c r="N2686" t="str">
        <f>VLOOKUP(A2686,Sheet2!$A$1:G6410,3,0)</f>
        <v>Color</v>
      </c>
      <c r="O2686" t="str">
        <f>VLOOKUP(A2686,Sheet2!$A$1:G6410,4,0)</f>
        <v>Comedy</v>
      </c>
      <c r="P2686" t="str">
        <f>VLOOKUP(A2686,Sheet2!$A$1:G6410,5,0)</f>
        <v>English</v>
      </c>
      <c r="Q2686" t="str">
        <f>VLOOKUP(A2686,Sheet2!$A$1:G6410,6,0)</f>
        <v>USA</v>
      </c>
      <c r="R2686" t="str">
        <f>VLOOKUP(A2686,Sheet2!$A$1:G6410,7,0)</f>
        <v>R</v>
      </c>
      <c r="S2686" t="str">
        <f>IF(Table1[[#This Row],[Language]]="English","English","Other language")</f>
        <v>English</v>
      </c>
      <c r="T2686">
        <f>Table1[[#This Row],[Gross Revenue]]-Table1[[#This Row],[Budget]]</f>
        <v>20306281</v>
      </c>
      <c r="U2686" s="1">
        <f>(Table1[[#This Row],[Gross Revenue]]/Table1[[#This Row],[Budget]])-1</f>
        <v>2.0306280999999999</v>
      </c>
      <c r="V2686" t="str">
        <f t="shared" si="82"/>
        <v>90-110 minutes</v>
      </c>
      <c r="W2686">
        <f>Table1[[#This Row],[Profit]]/Table1[[#This Row],[Budget]]</f>
        <v>2.0306280999999999</v>
      </c>
      <c r="X2686" s="22" t="str">
        <f>IF(L2686="","",
IF(L2686&lt;Predictability!$B$1,"Low",
IF(L2686&lt;=Predictability!$B$2,"Mid","High")))</f>
        <v>Mid</v>
      </c>
      <c r="Y2686" s="22">
        <f t="shared" si="83"/>
        <v>1</v>
      </c>
    </row>
    <row r="2687" spans="1:25" x14ac:dyDescent="0.2">
      <c r="A2687" t="s">
        <v>5252</v>
      </c>
      <c r="B2687" t="s">
        <v>150</v>
      </c>
      <c r="C2687" t="s">
        <v>1252</v>
      </c>
      <c r="D2687">
        <v>26000</v>
      </c>
      <c r="E2687">
        <v>27755</v>
      </c>
      <c r="F2687">
        <v>79</v>
      </c>
      <c r="G2687">
        <v>0</v>
      </c>
      <c r="H2687">
        <v>7.3</v>
      </c>
      <c r="I2687">
        <v>222</v>
      </c>
      <c r="J2687">
        <v>111</v>
      </c>
      <c r="K2687">
        <v>30028592</v>
      </c>
      <c r="L2687">
        <v>20000000</v>
      </c>
      <c r="M2687" s="2">
        <f>VLOOKUP(A2687,Sheet2!$A$1:G6411,2,0)</f>
        <v>39633</v>
      </c>
      <c r="N2687" t="str">
        <f>VLOOKUP(A2687,Sheet2!$A$1:G6411,3,0)</f>
        <v>Color</v>
      </c>
      <c r="O2687" t="str">
        <f>VLOOKUP(A2687,Sheet2!$A$1:G6411,4,0)</f>
        <v>Crime</v>
      </c>
      <c r="P2687" t="str">
        <f>VLOOKUP(A2687,Sheet2!$A$1:G6411,5,0)</f>
        <v>English</v>
      </c>
      <c r="Q2687" t="str">
        <f>VLOOKUP(A2687,Sheet2!$A$1:G6411,6,0)</f>
        <v>UK</v>
      </c>
      <c r="R2687" t="str">
        <f>VLOOKUP(A2687,Sheet2!$A$1:G6411,7,0)</f>
        <v>R</v>
      </c>
      <c r="S2687" t="str">
        <f>IF(Table1[[#This Row],[Language]]="English","English","Other language")</f>
        <v>English</v>
      </c>
      <c r="T2687">
        <f>Table1[[#This Row],[Gross Revenue]]-Table1[[#This Row],[Budget]]</f>
        <v>10028592</v>
      </c>
      <c r="U2687" s="1">
        <f>(Table1[[#This Row],[Gross Revenue]]/Table1[[#This Row],[Budget]])-1</f>
        <v>0.50142960000000003</v>
      </c>
      <c r="V2687" t="str">
        <f t="shared" si="82"/>
        <v>111-130 minutes</v>
      </c>
      <c r="W2687">
        <f>Table1[[#This Row],[Profit]]/Table1[[#This Row],[Budget]]</f>
        <v>0.50142960000000003</v>
      </c>
      <c r="X2687" s="22" t="str">
        <f>IF(L2687="","",
IF(L2687&lt;Predictability!$B$1,"Low",
IF(L2687&lt;=Predictability!$B$2,"Mid","High")))</f>
        <v>Mid</v>
      </c>
      <c r="Y2687" s="22">
        <f t="shared" si="83"/>
        <v>1</v>
      </c>
    </row>
    <row r="2688" spans="1:25" x14ac:dyDescent="0.2">
      <c r="A2688" t="s">
        <v>6624</v>
      </c>
      <c r="B2688" t="s">
        <v>3036</v>
      </c>
      <c r="C2688" t="s">
        <v>3037</v>
      </c>
      <c r="D2688">
        <v>150</v>
      </c>
      <c r="E2688">
        <v>253</v>
      </c>
      <c r="F2688">
        <v>66</v>
      </c>
      <c r="G2688">
        <v>0</v>
      </c>
      <c r="H2688">
        <v>7.7</v>
      </c>
      <c r="I2688">
        <v>135</v>
      </c>
      <c r="J2688">
        <v>112</v>
      </c>
      <c r="K2688">
        <v>3432342</v>
      </c>
      <c r="L2688">
        <v>6000000</v>
      </c>
      <c r="M2688" s="2">
        <f>VLOOKUP(A2688,Sheet2!$A$1:G6412,2,0)</f>
        <v>37854</v>
      </c>
      <c r="N2688" t="str">
        <f>VLOOKUP(A2688,Sheet2!$A$1:G6412,3,0)</f>
        <v>Color</v>
      </c>
      <c r="O2688" t="str">
        <f>VLOOKUP(A2688,Sheet2!$A$1:G6412,4,0)</f>
        <v>Comedy</v>
      </c>
      <c r="P2688" t="str">
        <f>VLOOKUP(A2688,Sheet2!$A$1:G6412,5,0)</f>
        <v>French</v>
      </c>
      <c r="Q2688" t="str">
        <f>VLOOKUP(A2688,Sheet2!$A$1:G6412,6,0)</f>
        <v>Canada</v>
      </c>
      <c r="R2688" t="str">
        <f>VLOOKUP(A2688,Sheet2!$A$1:G6412,7,0)</f>
        <v>R</v>
      </c>
      <c r="S2688" t="str">
        <f>IF(Table1[[#This Row],[Language]]="English","English","Other language")</f>
        <v>Other language</v>
      </c>
      <c r="T2688">
        <f>Table1[[#This Row],[Gross Revenue]]-Table1[[#This Row],[Budget]]</f>
        <v>-2567658</v>
      </c>
      <c r="U2688" s="1">
        <f>(Table1[[#This Row],[Gross Revenue]]/Table1[[#This Row],[Budget]])-1</f>
        <v>-0.42794299999999996</v>
      </c>
      <c r="V2688" t="str">
        <f t="shared" si="82"/>
        <v>111-130 minutes</v>
      </c>
      <c r="W2688">
        <f>Table1[[#This Row],[Profit]]/Table1[[#This Row],[Budget]]</f>
        <v>-0.42794300000000002</v>
      </c>
      <c r="X2688" s="22" t="str">
        <f>IF(L2688="","",
IF(L2688&lt;Predictability!$B$1,"Low",
IF(L2688&lt;=Predictability!$B$2,"Mid","High")))</f>
        <v>Low</v>
      </c>
      <c r="Y2688" s="22">
        <f t="shared" si="83"/>
        <v>0</v>
      </c>
    </row>
    <row r="2689" spans="1:25" x14ac:dyDescent="0.2">
      <c r="A2689" t="s">
        <v>3507</v>
      </c>
      <c r="B2689" t="s">
        <v>151</v>
      </c>
      <c r="C2689" t="s">
        <v>450</v>
      </c>
      <c r="D2689">
        <v>721</v>
      </c>
      <c r="E2689">
        <v>1700</v>
      </c>
      <c r="F2689">
        <v>101</v>
      </c>
      <c r="G2689">
        <v>550</v>
      </c>
      <c r="H2689">
        <v>4.8</v>
      </c>
      <c r="I2689">
        <v>15</v>
      </c>
      <c r="J2689">
        <v>87</v>
      </c>
      <c r="K2689">
        <v>800000</v>
      </c>
      <c r="L2689">
        <v>4000000</v>
      </c>
      <c r="M2689" s="2">
        <f>VLOOKUP(A2689,Sheet2!$A$1:G6413,2,0)</f>
        <v>32120</v>
      </c>
      <c r="N2689" t="str">
        <f>VLOOKUP(A2689,Sheet2!$A$1:G6413,3,0)</f>
        <v>Color</v>
      </c>
      <c r="O2689" t="str">
        <f>VLOOKUP(A2689,Sheet2!$A$1:G6413,4,0)</f>
        <v>Adventure</v>
      </c>
      <c r="P2689" t="str">
        <f>VLOOKUP(A2689,Sheet2!$A$1:G6413,5,0)</f>
        <v>English</v>
      </c>
      <c r="Q2689" t="str">
        <f>VLOOKUP(A2689,Sheet2!$A$1:G6413,6,0)</f>
        <v>USA</v>
      </c>
      <c r="R2689" t="str">
        <f>VLOOKUP(A2689,Sheet2!$A$1:G6413,7,0)</f>
        <v>R</v>
      </c>
      <c r="S2689" t="str">
        <f>IF(Table1[[#This Row],[Language]]="English","English","Other language")</f>
        <v>English</v>
      </c>
      <c r="T2689">
        <f>Table1[[#This Row],[Gross Revenue]]-Table1[[#This Row],[Budget]]</f>
        <v>-3200000</v>
      </c>
      <c r="U2689" s="1">
        <f>(Table1[[#This Row],[Gross Revenue]]/Table1[[#This Row],[Budget]])-1</f>
        <v>-0.8</v>
      </c>
      <c r="V2689" t="str">
        <f t="shared" si="82"/>
        <v>&lt;90 minutes</v>
      </c>
      <c r="W2689">
        <f>Table1[[#This Row],[Profit]]/Table1[[#This Row],[Budget]]</f>
        <v>-0.8</v>
      </c>
      <c r="X2689" s="22" t="str">
        <f>IF(L2689="","",
IF(L2689&lt;Predictability!$B$1,"Low",
IF(L2689&lt;=Predictability!$B$2,"Mid","High")))</f>
        <v>Low</v>
      </c>
      <c r="Y2689" s="22">
        <f t="shared" si="83"/>
        <v>0</v>
      </c>
    </row>
    <row r="2690" spans="1:25" x14ac:dyDescent="0.2">
      <c r="A2690" t="s">
        <v>5017</v>
      </c>
      <c r="B2690" t="s">
        <v>1920</v>
      </c>
      <c r="C2690" t="s">
        <v>2016</v>
      </c>
      <c r="D2690">
        <v>2000</v>
      </c>
      <c r="E2690">
        <v>3475</v>
      </c>
      <c r="F2690">
        <v>7</v>
      </c>
      <c r="G2690">
        <v>117</v>
      </c>
      <c r="H2690">
        <v>6.5</v>
      </c>
      <c r="I2690">
        <v>14</v>
      </c>
      <c r="J2690">
        <v>105</v>
      </c>
      <c r="K2690">
        <v>609042</v>
      </c>
      <c r="L2690">
        <v>1300000</v>
      </c>
      <c r="M2690" s="2">
        <f>VLOOKUP(A2690,Sheet2!$A$1:G6414,2,0)</f>
        <v>36170</v>
      </c>
      <c r="N2690" t="str">
        <f>VLOOKUP(A2690,Sheet2!$A$1:G6414,3,0)</f>
        <v>Color</v>
      </c>
      <c r="O2690" t="str">
        <f>VLOOKUP(A2690,Sheet2!$A$1:G6414,4,0)</f>
        <v>Drama</v>
      </c>
      <c r="P2690" t="str">
        <f>VLOOKUP(A2690,Sheet2!$A$1:G6414,5,0)</f>
        <v>English</v>
      </c>
      <c r="Q2690" t="str">
        <f>VLOOKUP(A2690,Sheet2!$A$1:G6414,6,0)</f>
        <v>USA</v>
      </c>
      <c r="R2690" t="str">
        <f>VLOOKUP(A2690,Sheet2!$A$1:G6414,7,0)</f>
        <v>PG</v>
      </c>
      <c r="S2690" t="str">
        <f>IF(Table1[[#This Row],[Language]]="English","English","Other language")</f>
        <v>English</v>
      </c>
      <c r="T2690">
        <f>Table1[[#This Row],[Gross Revenue]]-Table1[[#This Row],[Budget]]</f>
        <v>-690958</v>
      </c>
      <c r="U2690" s="1">
        <f>(Table1[[#This Row],[Gross Revenue]]/Table1[[#This Row],[Budget]])-1</f>
        <v>-0.53150615384615385</v>
      </c>
      <c r="V2690" t="str">
        <f t="shared" ref="V2690:V2753" si="84">IF(J2690="","",IF(J2690&lt;90,"&lt;90 minutes",IF(J2690&lt;=110,"90-110 minutes",IF(J2690&lt;=130,"111-130 minutes",IF(J2690&lt;=150,"131-150 minutes","&gt;150 minutes")))))</f>
        <v>90-110 minutes</v>
      </c>
      <c r="W2690">
        <f>Table1[[#This Row],[Profit]]/Table1[[#This Row],[Budget]]</f>
        <v>-0.53150615384615385</v>
      </c>
      <c r="X2690" s="22" t="str">
        <f>IF(L2690="","",
IF(L2690&lt;Predictability!$B$1,"Low",
IF(L2690&lt;=Predictability!$B$2,"Mid","High")))</f>
        <v>Low</v>
      </c>
      <c r="Y2690" s="22">
        <f t="shared" ref="Y2690:Y2753" si="85">IF(W2690&gt;=0.5,1,0)</f>
        <v>0</v>
      </c>
    </row>
    <row r="2691" spans="1:25" x14ac:dyDescent="0.2">
      <c r="A2691" t="s">
        <v>4438</v>
      </c>
      <c r="B2691" t="s">
        <v>1548</v>
      </c>
      <c r="C2691" t="s">
        <v>1549</v>
      </c>
      <c r="D2691">
        <v>855</v>
      </c>
      <c r="E2691">
        <v>2489</v>
      </c>
      <c r="F2691">
        <v>2</v>
      </c>
      <c r="G2691">
        <v>150</v>
      </c>
      <c r="H2691">
        <v>6.1</v>
      </c>
      <c r="I2691">
        <v>29</v>
      </c>
      <c r="J2691">
        <v>79</v>
      </c>
      <c r="K2691">
        <v>279282</v>
      </c>
      <c r="L2691">
        <v>1000000</v>
      </c>
      <c r="M2691" s="2">
        <f>VLOOKUP(A2691,Sheet2!$A$1:G6415,2,0)</f>
        <v>37937</v>
      </c>
      <c r="N2691" t="str">
        <f>VLOOKUP(A2691,Sheet2!$A$1:G6415,3,0)</f>
        <v>Color</v>
      </c>
      <c r="O2691" t="str">
        <f>VLOOKUP(A2691,Sheet2!$A$1:G6415,4,0)</f>
        <v>Comedy</v>
      </c>
      <c r="P2691" t="str">
        <f>VLOOKUP(A2691,Sheet2!$A$1:G6415,5,0)</f>
        <v>English</v>
      </c>
      <c r="Q2691" t="str">
        <f>VLOOKUP(A2691,Sheet2!$A$1:G6415,6,0)</f>
        <v>USA</v>
      </c>
      <c r="R2691" t="str">
        <f>VLOOKUP(A2691,Sheet2!$A$1:G6415,7,0)</f>
        <v>PG-13</v>
      </c>
      <c r="S2691" t="str">
        <f>IF(Table1[[#This Row],[Language]]="English","English","Other language")</f>
        <v>English</v>
      </c>
      <c r="T2691">
        <f>Table1[[#This Row],[Gross Revenue]]-Table1[[#This Row],[Budget]]</f>
        <v>-720718</v>
      </c>
      <c r="U2691" s="1">
        <f>(Table1[[#This Row],[Gross Revenue]]/Table1[[#This Row],[Budget]])-1</f>
        <v>-0.72071799999999997</v>
      </c>
      <c r="V2691" t="str">
        <f t="shared" si="84"/>
        <v>&lt;90 minutes</v>
      </c>
      <c r="W2691">
        <f>Table1[[#This Row],[Profit]]/Table1[[#This Row],[Budget]]</f>
        <v>-0.72071799999999997</v>
      </c>
      <c r="X2691" s="22" t="str">
        <f>IF(L2691="","",
IF(L2691&lt;Predictability!$B$1,"Low",
IF(L2691&lt;=Predictability!$B$2,"Mid","High")))</f>
        <v>Low</v>
      </c>
      <c r="Y2691" s="22">
        <f t="shared" si="85"/>
        <v>0</v>
      </c>
    </row>
    <row r="2692" spans="1:25" x14ac:dyDescent="0.2">
      <c r="A2692" t="s">
        <v>5202</v>
      </c>
      <c r="B2692" t="s">
        <v>691</v>
      </c>
      <c r="C2692" t="s">
        <v>2160</v>
      </c>
      <c r="D2692">
        <v>29000</v>
      </c>
      <c r="E2692">
        <v>29461</v>
      </c>
      <c r="F2692">
        <v>0</v>
      </c>
      <c r="G2692">
        <v>0</v>
      </c>
      <c r="H2692">
        <v>6.6</v>
      </c>
      <c r="I2692">
        <v>118</v>
      </c>
      <c r="J2692">
        <v>119</v>
      </c>
      <c r="K2692">
        <v>39778599</v>
      </c>
      <c r="L2692">
        <v>50000000</v>
      </c>
      <c r="M2692" s="2">
        <f>VLOOKUP(A2692,Sheet2!$A$1:G6416,2,0)</f>
        <v>36595</v>
      </c>
      <c r="N2692" t="str">
        <f>VLOOKUP(A2692,Sheet2!$A$1:G6416,3,0)</f>
        <v>Color</v>
      </c>
      <c r="O2692" t="str">
        <f>VLOOKUP(A2692,Sheet2!$A$1:G6416,4,0)</f>
        <v>Adventure</v>
      </c>
      <c r="P2692" t="str">
        <f>VLOOKUP(A2692,Sheet2!$A$1:G6416,5,0)</f>
        <v>English</v>
      </c>
      <c r="Q2692" t="str">
        <f>VLOOKUP(A2692,Sheet2!$A$1:G6416,6,0)</f>
        <v>USA</v>
      </c>
      <c r="R2692" t="str">
        <f>VLOOKUP(A2692,Sheet2!$A$1:G6416,7,0)</f>
        <v>R</v>
      </c>
      <c r="S2692" t="str">
        <f>IF(Table1[[#This Row],[Language]]="English","English","Other language")</f>
        <v>English</v>
      </c>
      <c r="T2692">
        <f>Table1[[#This Row],[Gross Revenue]]-Table1[[#This Row],[Budget]]</f>
        <v>-10221401</v>
      </c>
      <c r="U2692" s="1">
        <f>(Table1[[#This Row],[Gross Revenue]]/Table1[[#This Row],[Budget]])-1</f>
        <v>-0.20442802000000004</v>
      </c>
      <c r="V2692" t="str">
        <f t="shared" si="84"/>
        <v>111-130 minutes</v>
      </c>
      <c r="W2692">
        <f>Table1[[#This Row],[Profit]]/Table1[[#This Row],[Budget]]</f>
        <v>-0.20442801999999999</v>
      </c>
      <c r="X2692" s="22" t="str">
        <f>IF(L2692="","",
IF(L2692&lt;Predictability!$B$1,"Low",
IF(L2692&lt;=Predictability!$B$2,"Mid","High")))</f>
        <v>Mid</v>
      </c>
      <c r="Y2692" s="22">
        <f t="shared" si="85"/>
        <v>0</v>
      </c>
    </row>
    <row r="2693" spans="1:25" x14ac:dyDescent="0.2">
      <c r="A2693" t="s">
        <v>5462</v>
      </c>
      <c r="B2693" t="s">
        <v>2319</v>
      </c>
      <c r="C2693" t="s">
        <v>2320</v>
      </c>
      <c r="D2693">
        <v>57</v>
      </c>
      <c r="E2693">
        <v>205</v>
      </c>
      <c r="F2693">
        <v>7</v>
      </c>
      <c r="G2693">
        <v>465</v>
      </c>
      <c r="H2693">
        <v>6.7</v>
      </c>
      <c r="I2693">
        <v>67</v>
      </c>
      <c r="J2693">
        <v>80</v>
      </c>
      <c r="K2693">
        <v>5000000</v>
      </c>
      <c r="L2693">
        <v>210000</v>
      </c>
      <c r="M2693" s="2">
        <f>VLOOKUP(A2693,Sheet2!$A$1:G6417,2,0)</f>
        <v>19593</v>
      </c>
      <c r="N2693" t="str">
        <f>VLOOKUP(A2693,Sheet2!$A$1:G6417,3,0)</f>
        <v>Black and White</v>
      </c>
      <c r="O2693" t="str">
        <f>VLOOKUP(A2693,Sheet2!$A$1:G6417,4,0)</f>
        <v>Adventure</v>
      </c>
      <c r="P2693" t="str">
        <f>VLOOKUP(A2693,Sheet2!$A$1:G6417,5,0)</f>
        <v>English</v>
      </c>
      <c r="Q2693" t="str">
        <f>VLOOKUP(A2693,Sheet2!$A$1:G6417,6,0)</f>
        <v>USA</v>
      </c>
      <c r="R2693" t="str">
        <f>VLOOKUP(A2693,Sheet2!$A$1:G6417,7,0)</f>
        <v>Approved</v>
      </c>
      <c r="S2693" t="str">
        <f>IF(Table1[[#This Row],[Language]]="English","English","Other language")</f>
        <v>English</v>
      </c>
      <c r="T2693">
        <f>Table1[[#This Row],[Gross Revenue]]-Table1[[#This Row],[Budget]]</f>
        <v>4790000</v>
      </c>
      <c r="U2693" s="1">
        <f>(Table1[[#This Row],[Gross Revenue]]/Table1[[#This Row],[Budget]])-1</f>
        <v>22.80952380952381</v>
      </c>
      <c r="V2693" t="str">
        <f t="shared" si="84"/>
        <v>&lt;90 minutes</v>
      </c>
      <c r="W2693">
        <f>Table1[[#This Row],[Profit]]/Table1[[#This Row],[Budget]]</f>
        <v>22.80952380952381</v>
      </c>
      <c r="X2693" s="22" t="str">
        <f>IF(L2693="","",
IF(L2693&lt;Predictability!$B$1,"Low",
IF(L2693&lt;=Predictability!$B$2,"Mid","High")))</f>
        <v>Low</v>
      </c>
      <c r="Y2693" s="22">
        <f t="shared" si="85"/>
        <v>1</v>
      </c>
    </row>
    <row r="2694" spans="1:25" x14ac:dyDescent="0.2">
      <c r="A2694" t="s">
        <v>5301</v>
      </c>
      <c r="B2694" t="s">
        <v>493</v>
      </c>
      <c r="C2694" t="s">
        <v>2163</v>
      </c>
      <c r="D2694">
        <v>34000</v>
      </c>
      <c r="E2694">
        <v>34705</v>
      </c>
      <c r="F2694">
        <v>0</v>
      </c>
      <c r="G2694">
        <v>17000</v>
      </c>
      <c r="H2694">
        <v>6.7</v>
      </c>
      <c r="I2694">
        <v>276</v>
      </c>
      <c r="J2694">
        <v>91</v>
      </c>
      <c r="K2694">
        <v>958319</v>
      </c>
      <c r="L2694">
        <v>21000000</v>
      </c>
      <c r="M2694" s="2">
        <f>VLOOKUP(A2694,Sheet2!$A$1:G6418,2,0)</f>
        <v>40577</v>
      </c>
      <c r="N2694" t="str">
        <f>VLOOKUP(A2694,Sheet2!$A$1:G6418,3,0)</f>
        <v>Color</v>
      </c>
      <c r="O2694" t="str">
        <f>VLOOKUP(A2694,Sheet2!$A$1:G6418,4,0)</f>
        <v>Drama</v>
      </c>
      <c r="P2694" t="str">
        <f>VLOOKUP(A2694,Sheet2!$A$1:G6418,5,0)</f>
        <v>English</v>
      </c>
      <c r="Q2694" t="str">
        <f>VLOOKUP(A2694,Sheet2!$A$1:G6418,6,0)</f>
        <v>USA</v>
      </c>
      <c r="R2694" t="str">
        <f>VLOOKUP(A2694,Sheet2!$A$1:G6418,7,0)</f>
        <v>PG-13</v>
      </c>
      <c r="S2694" t="str">
        <f>IF(Table1[[#This Row],[Language]]="English","English","Other language")</f>
        <v>English</v>
      </c>
      <c r="T2694">
        <f>Table1[[#This Row],[Gross Revenue]]-Table1[[#This Row],[Budget]]</f>
        <v>-20041681</v>
      </c>
      <c r="U2694" s="1">
        <f>(Table1[[#This Row],[Gross Revenue]]/Table1[[#This Row],[Budget]])-1</f>
        <v>-0.95436576190476186</v>
      </c>
      <c r="V2694" t="str">
        <f t="shared" si="84"/>
        <v>90-110 minutes</v>
      </c>
      <c r="W2694">
        <f>Table1[[#This Row],[Profit]]/Table1[[#This Row],[Budget]]</f>
        <v>-0.95436576190476186</v>
      </c>
      <c r="X2694" s="22" t="str">
        <f>IF(L2694="","",
IF(L2694&lt;Predictability!$B$1,"Low",
IF(L2694&lt;=Predictability!$B$2,"Mid","High")))</f>
        <v>Mid</v>
      </c>
      <c r="Y2694" s="22">
        <f t="shared" si="85"/>
        <v>0</v>
      </c>
    </row>
    <row r="2695" spans="1:25" x14ac:dyDescent="0.2">
      <c r="A2695" t="s">
        <v>6051</v>
      </c>
      <c r="B2695" t="s">
        <v>1531</v>
      </c>
      <c r="C2695" t="s">
        <v>2712</v>
      </c>
      <c r="D2695">
        <v>33000</v>
      </c>
      <c r="E2695">
        <v>33441</v>
      </c>
      <c r="F2695">
        <v>21</v>
      </c>
      <c r="G2695">
        <v>0</v>
      </c>
      <c r="H2695">
        <v>7.2</v>
      </c>
      <c r="I2695">
        <v>84</v>
      </c>
      <c r="J2695">
        <v>98</v>
      </c>
      <c r="K2695">
        <v>406035</v>
      </c>
      <c r="L2695">
        <v>1500000</v>
      </c>
      <c r="M2695" s="2">
        <f>VLOOKUP(A2695,Sheet2!$A$1:G6419,2,0)</f>
        <v>36937</v>
      </c>
      <c r="N2695" t="str">
        <f>VLOOKUP(A2695,Sheet2!$A$1:G6419,3,0)</f>
        <v>Black and White</v>
      </c>
      <c r="O2695" t="str">
        <f>VLOOKUP(A2695,Sheet2!$A$1:G6419,4,0)</f>
        <v>Drama</v>
      </c>
      <c r="P2695" t="str">
        <f>VLOOKUP(A2695,Sheet2!$A$1:G6419,5,0)</f>
        <v>English</v>
      </c>
      <c r="Q2695" t="str">
        <f>VLOOKUP(A2695,Sheet2!$A$1:G6419,6,0)</f>
        <v>USA</v>
      </c>
      <c r="R2695" t="str">
        <f>VLOOKUP(A2695,Sheet2!$A$1:G6419,7,0)</f>
        <v>R</v>
      </c>
      <c r="S2695" t="str">
        <f>IF(Table1[[#This Row],[Language]]="English","English","Other language")</f>
        <v>English</v>
      </c>
      <c r="T2695">
        <f>Table1[[#This Row],[Gross Revenue]]-Table1[[#This Row],[Budget]]</f>
        <v>-1093965</v>
      </c>
      <c r="U2695" s="1">
        <f>(Table1[[#This Row],[Gross Revenue]]/Table1[[#This Row],[Budget]])-1</f>
        <v>-0.72931000000000001</v>
      </c>
      <c r="V2695" t="str">
        <f t="shared" si="84"/>
        <v>90-110 minutes</v>
      </c>
      <c r="W2695">
        <f>Table1[[#This Row],[Profit]]/Table1[[#This Row],[Budget]]</f>
        <v>-0.72931000000000001</v>
      </c>
      <c r="X2695" s="22" t="str">
        <f>IF(L2695="","",
IF(L2695&lt;Predictability!$B$1,"Low",
IF(L2695&lt;=Predictability!$B$2,"Mid","High")))</f>
        <v>Low</v>
      </c>
      <c r="Y2695" s="22">
        <f t="shared" si="85"/>
        <v>0</v>
      </c>
    </row>
    <row r="2696" spans="1:25" x14ac:dyDescent="0.2">
      <c r="A2696" t="s">
        <v>3992</v>
      </c>
      <c r="B2696" t="s">
        <v>708</v>
      </c>
      <c r="C2696" t="s">
        <v>102</v>
      </c>
      <c r="D2696">
        <v>11000</v>
      </c>
      <c r="E2696">
        <v>13125</v>
      </c>
      <c r="F2696">
        <v>221</v>
      </c>
      <c r="G2696">
        <v>0</v>
      </c>
      <c r="H2696">
        <v>5.6</v>
      </c>
      <c r="I2696">
        <v>90</v>
      </c>
      <c r="J2696">
        <v>75</v>
      </c>
      <c r="K2696">
        <v>57651794</v>
      </c>
      <c r="L2696">
        <v>33000000</v>
      </c>
      <c r="M2696" s="2">
        <f>VLOOKUP(A2696,Sheet2!$A$1:G6420,2,0)</f>
        <v>38775</v>
      </c>
      <c r="N2696" t="str">
        <f>VLOOKUP(A2696,Sheet2!$A$1:G6420,3,0)</f>
        <v>Color</v>
      </c>
      <c r="O2696" t="str">
        <f>VLOOKUP(A2696,Sheet2!$A$1:G6420,4,0)</f>
        <v>Comedy</v>
      </c>
      <c r="P2696" t="str">
        <f>VLOOKUP(A2696,Sheet2!$A$1:G6420,5,0)</f>
        <v>English</v>
      </c>
      <c r="Q2696" t="str">
        <f>VLOOKUP(A2696,Sheet2!$A$1:G6420,6,0)</f>
        <v>USA</v>
      </c>
      <c r="R2696" t="str">
        <f>VLOOKUP(A2696,Sheet2!$A$1:G6420,7,0)</f>
        <v>PG-13</v>
      </c>
      <c r="S2696" t="str">
        <f>IF(Table1[[#This Row],[Language]]="English","English","Other language")</f>
        <v>English</v>
      </c>
      <c r="T2696">
        <f>Table1[[#This Row],[Gross Revenue]]-Table1[[#This Row],[Budget]]</f>
        <v>24651794</v>
      </c>
      <c r="U2696" s="1">
        <f>(Table1[[#This Row],[Gross Revenue]]/Table1[[#This Row],[Budget]])-1</f>
        <v>0.74702406060606052</v>
      </c>
      <c r="V2696" t="str">
        <f t="shared" si="84"/>
        <v>&lt;90 minutes</v>
      </c>
      <c r="W2696">
        <f>Table1[[#This Row],[Profit]]/Table1[[#This Row],[Budget]]</f>
        <v>0.74702406060606064</v>
      </c>
      <c r="X2696" s="22" t="str">
        <f>IF(L2696="","",
IF(L2696&lt;Predictability!$B$1,"Low",
IF(L2696&lt;=Predictability!$B$2,"Mid","High")))</f>
        <v>Mid</v>
      </c>
      <c r="Y2696" s="22">
        <f t="shared" si="85"/>
        <v>1</v>
      </c>
    </row>
    <row r="2697" spans="1:25" x14ac:dyDescent="0.2">
      <c r="A2697" t="s">
        <v>6280</v>
      </c>
      <c r="B2697" t="s">
        <v>467</v>
      </c>
      <c r="C2697" t="s">
        <v>1348</v>
      </c>
      <c r="D2697">
        <v>1000</v>
      </c>
      <c r="E2697">
        <v>1898</v>
      </c>
      <c r="F2697">
        <v>108</v>
      </c>
      <c r="G2697">
        <v>48000</v>
      </c>
      <c r="H2697">
        <v>7.3</v>
      </c>
      <c r="I2697">
        <v>264</v>
      </c>
      <c r="J2697">
        <v>124</v>
      </c>
      <c r="K2697">
        <v>46377022</v>
      </c>
      <c r="L2697">
        <v>10000000</v>
      </c>
      <c r="M2697" s="2">
        <f>VLOOKUP(A2697,Sheet2!$A$1:G6421,2,0)</f>
        <v>40711</v>
      </c>
      <c r="N2697" t="str">
        <f>VLOOKUP(A2697,Sheet2!$A$1:G6421,3,0)</f>
        <v>Color</v>
      </c>
      <c r="O2697" t="str">
        <f>VLOOKUP(A2697,Sheet2!$A$1:G6421,4,0)</f>
        <v>Comedy</v>
      </c>
      <c r="P2697" t="str">
        <f>VLOOKUP(A2697,Sheet2!$A$1:G6421,5,0)</f>
        <v>English</v>
      </c>
      <c r="Q2697" t="str">
        <f>VLOOKUP(A2697,Sheet2!$A$1:G6421,6,0)</f>
        <v>UK</v>
      </c>
      <c r="R2697" t="str">
        <f>VLOOKUP(A2697,Sheet2!$A$1:G6421,7,0)</f>
        <v>PG-13</v>
      </c>
      <c r="S2697" t="str">
        <f>IF(Table1[[#This Row],[Language]]="English","English","Other language")</f>
        <v>English</v>
      </c>
      <c r="T2697">
        <f>Table1[[#This Row],[Gross Revenue]]-Table1[[#This Row],[Budget]]</f>
        <v>36377022</v>
      </c>
      <c r="U2697" s="1">
        <f>(Table1[[#This Row],[Gross Revenue]]/Table1[[#This Row],[Budget]])-1</f>
        <v>3.6377021999999997</v>
      </c>
      <c r="V2697" t="str">
        <f t="shared" si="84"/>
        <v>111-130 minutes</v>
      </c>
      <c r="W2697">
        <f>Table1[[#This Row],[Profit]]/Table1[[#This Row],[Budget]]</f>
        <v>3.6377022000000001</v>
      </c>
      <c r="X2697" s="22" t="str">
        <f>IF(L2697="","",
IF(L2697&lt;Predictability!$B$1,"Low",
IF(L2697&lt;=Predictability!$B$2,"Mid","High")))</f>
        <v>Mid</v>
      </c>
      <c r="Y2697" s="22">
        <f t="shared" si="85"/>
        <v>1</v>
      </c>
    </row>
    <row r="2698" spans="1:25" x14ac:dyDescent="0.2">
      <c r="A2698" t="s">
        <v>4171</v>
      </c>
      <c r="B2698" t="s">
        <v>1177</v>
      </c>
      <c r="C2698" t="s">
        <v>1291</v>
      </c>
      <c r="D2698">
        <v>1000</v>
      </c>
      <c r="E2698">
        <v>3688</v>
      </c>
      <c r="F2698">
        <v>19</v>
      </c>
      <c r="G2698">
        <v>0</v>
      </c>
      <c r="H2698">
        <v>5.8</v>
      </c>
      <c r="I2698">
        <v>11</v>
      </c>
      <c r="J2698">
        <v>114</v>
      </c>
      <c r="K2698">
        <v>69700000</v>
      </c>
      <c r="L2698">
        <v>35000000</v>
      </c>
      <c r="M2698" s="2">
        <f>VLOOKUP(A2698,Sheet2!$A$1:G6422,2,0)</f>
        <v>30287</v>
      </c>
      <c r="N2698" t="str">
        <f>VLOOKUP(A2698,Sheet2!$A$1:G6422,3,0)</f>
        <v>Color</v>
      </c>
      <c r="O2698" t="str">
        <f>VLOOKUP(A2698,Sheet2!$A$1:G6422,4,0)</f>
        <v>Comedy</v>
      </c>
      <c r="P2698" t="str">
        <f>VLOOKUP(A2698,Sheet2!$A$1:G6422,5,0)</f>
        <v>English</v>
      </c>
      <c r="Q2698" t="str">
        <f>VLOOKUP(A2698,Sheet2!$A$1:G6422,6,0)</f>
        <v>USA</v>
      </c>
      <c r="R2698" t="str">
        <f>VLOOKUP(A2698,Sheet2!$A$1:G6422,7,0)</f>
        <v>R</v>
      </c>
      <c r="S2698" t="str">
        <f>IF(Table1[[#This Row],[Language]]="English","English","Other language")</f>
        <v>English</v>
      </c>
      <c r="T2698">
        <f>Table1[[#This Row],[Gross Revenue]]-Table1[[#This Row],[Budget]]</f>
        <v>34700000</v>
      </c>
      <c r="U2698" s="1">
        <f>(Table1[[#This Row],[Gross Revenue]]/Table1[[#This Row],[Budget]])-1</f>
        <v>0.99142857142857133</v>
      </c>
      <c r="V2698" t="str">
        <f t="shared" si="84"/>
        <v>111-130 minutes</v>
      </c>
      <c r="W2698">
        <f>Table1[[#This Row],[Profit]]/Table1[[#This Row],[Budget]]</f>
        <v>0.99142857142857144</v>
      </c>
      <c r="X2698" s="22" t="str">
        <f>IF(L2698="","",
IF(L2698&lt;Predictability!$B$1,"Low",
IF(L2698&lt;=Predictability!$B$2,"Mid","High")))</f>
        <v>Mid</v>
      </c>
      <c r="Y2698" s="22">
        <f t="shared" si="85"/>
        <v>1</v>
      </c>
    </row>
    <row r="2699" spans="1:25" x14ac:dyDescent="0.2">
      <c r="A2699" t="s">
        <v>5444</v>
      </c>
      <c r="B2699" t="s">
        <v>794</v>
      </c>
      <c r="C2699" t="s">
        <v>114</v>
      </c>
      <c r="D2699">
        <v>1000</v>
      </c>
      <c r="E2699">
        <v>5420</v>
      </c>
      <c r="F2699">
        <v>92</v>
      </c>
      <c r="G2699">
        <v>0</v>
      </c>
      <c r="H2699">
        <v>6.7</v>
      </c>
      <c r="I2699">
        <v>32</v>
      </c>
      <c r="J2699">
        <v>120</v>
      </c>
      <c r="K2699">
        <v>34074895</v>
      </c>
      <c r="L2699">
        <v>9000000</v>
      </c>
      <c r="M2699" s="2">
        <f>VLOOKUP(A2699,Sheet2!$A$1:G6423,2,0)</f>
        <v>36484</v>
      </c>
      <c r="N2699" t="str">
        <f>VLOOKUP(A2699,Sheet2!$A$1:G6423,3,0)</f>
        <v>Color</v>
      </c>
      <c r="O2699" t="str">
        <f>VLOOKUP(A2699,Sheet2!$A$1:G6423,4,0)</f>
        <v>Comedy</v>
      </c>
      <c r="P2699" t="str">
        <f>VLOOKUP(A2699,Sheet2!$A$1:G6423,5,0)</f>
        <v>English</v>
      </c>
      <c r="Q2699" t="str">
        <f>VLOOKUP(A2699,Sheet2!$A$1:G6423,6,0)</f>
        <v>USA</v>
      </c>
      <c r="R2699" t="str">
        <f>VLOOKUP(A2699,Sheet2!$A$1:G6423,7,0)</f>
        <v>R</v>
      </c>
      <c r="S2699" t="str">
        <f>IF(Table1[[#This Row],[Language]]="English","English","Other language")</f>
        <v>English</v>
      </c>
      <c r="T2699">
        <f>Table1[[#This Row],[Gross Revenue]]-Table1[[#This Row],[Budget]]</f>
        <v>25074895</v>
      </c>
      <c r="U2699" s="1">
        <f>(Table1[[#This Row],[Gross Revenue]]/Table1[[#This Row],[Budget]])-1</f>
        <v>2.7860994444444445</v>
      </c>
      <c r="V2699" t="str">
        <f t="shared" si="84"/>
        <v>111-130 minutes</v>
      </c>
      <c r="W2699">
        <f>Table1[[#This Row],[Profit]]/Table1[[#This Row],[Budget]]</f>
        <v>2.7860994444444445</v>
      </c>
      <c r="X2699" s="22" t="str">
        <f>IF(L2699="","",
IF(L2699&lt;Predictability!$B$1,"Low",
IF(L2699&lt;=Predictability!$B$2,"Mid","High")))</f>
        <v>Mid</v>
      </c>
      <c r="Y2699" s="22">
        <f t="shared" si="85"/>
        <v>1</v>
      </c>
    </row>
    <row r="2700" spans="1:25" x14ac:dyDescent="0.2">
      <c r="A2700" t="s">
        <v>5450</v>
      </c>
      <c r="B2700" t="s">
        <v>794</v>
      </c>
      <c r="C2700" t="s">
        <v>114</v>
      </c>
      <c r="D2700">
        <v>1000</v>
      </c>
      <c r="E2700">
        <v>5306</v>
      </c>
      <c r="F2700">
        <v>92</v>
      </c>
      <c r="G2700">
        <v>7000</v>
      </c>
      <c r="H2700">
        <v>6.7</v>
      </c>
      <c r="I2700">
        <v>56</v>
      </c>
      <c r="J2700">
        <v>123</v>
      </c>
      <c r="K2700">
        <v>70492685</v>
      </c>
      <c r="L2700">
        <v>17000000</v>
      </c>
      <c r="M2700" s="2">
        <f>VLOOKUP(A2700,Sheet2!$A$1:G6424,2,0)</f>
        <v>41591</v>
      </c>
      <c r="N2700" t="str">
        <f>VLOOKUP(A2700,Sheet2!$A$1:G6424,3,0)</f>
        <v>Color</v>
      </c>
      <c r="O2700" t="str">
        <f>VLOOKUP(A2700,Sheet2!$A$1:G6424,4,0)</f>
        <v>Comedy</v>
      </c>
      <c r="P2700" t="str">
        <f>VLOOKUP(A2700,Sheet2!$A$1:G6424,5,0)</f>
        <v>English</v>
      </c>
      <c r="Q2700" t="str">
        <f>VLOOKUP(A2700,Sheet2!$A$1:G6424,6,0)</f>
        <v>USA</v>
      </c>
      <c r="R2700" t="str">
        <f>VLOOKUP(A2700,Sheet2!$A$1:G6424,7,0)</f>
        <v>R</v>
      </c>
      <c r="S2700" t="str">
        <f>IF(Table1[[#This Row],[Language]]="English","English","Other language")</f>
        <v>English</v>
      </c>
      <c r="T2700">
        <f>Table1[[#This Row],[Gross Revenue]]-Table1[[#This Row],[Budget]]</f>
        <v>53492685</v>
      </c>
      <c r="U2700" s="1">
        <f>(Table1[[#This Row],[Gross Revenue]]/Table1[[#This Row],[Budget]])-1</f>
        <v>3.1466285294117649</v>
      </c>
      <c r="V2700" t="str">
        <f t="shared" si="84"/>
        <v>111-130 minutes</v>
      </c>
      <c r="W2700">
        <f>Table1[[#This Row],[Profit]]/Table1[[#This Row],[Budget]]</f>
        <v>3.1466285294117649</v>
      </c>
      <c r="X2700" s="22" t="str">
        <f>IF(L2700="","",
IF(L2700&lt;Predictability!$B$1,"Low",
IF(L2700&lt;=Predictability!$B$2,"Mid","High")))</f>
        <v>Mid</v>
      </c>
      <c r="Y2700" s="22">
        <f t="shared" si="85"/>
        <v>1</v>
      </c>
    </row>
    <row r="2701" spans="1:25" x14ac:dyDescent="0.2">
      <c r="A2701" t="s">
        <v>5382</v>
      </c>
      <c r="B2701" t="s">
        <v>1856</v>
      </c>
      <c r="C2701" t="s">
        <v>2268</v>
      </c>
      <c r="D2701">
        <v>775</v>
      </c>
      <c r="E2701">
        <v>3197</v>
      </c>
      <c r="F2701">
        <v>97</v>
      </c>
      <c r="G2701">
        <v>19000</v>
      </c>
      <c r="H2701">
        <v>6.7</v>
      </c>
      <c r="I2701">
        <v>85</v>
      </c>
      <c r="J2701">
        <v>118</v>
      </c>
      <c r="K2701">
        <v>26761283</v>
      </c>
      <c r="L2701">
        <v>26000000</v>
      </c>
      <c r="M2701" s="2">
        <f>VLOOKUP(A2701,Sheet2!$A$1:G6425,2,0)</f>
        <v>41951</v>
      </c>
      <c r="N2701" t="str">
        <f>VLOOKUP(A2701,Sheet2!$A$1:G6425,3,0)</f>
        <v>Color</v>
      </c>
      <c r="O2701" t="str">
        <f>VLOOKUP(A2701,Sheet2!$A$1:G6425,4,0)</f>
        <v>Drama</v>
      </c>
      <c r="P2701" t="str">
        <f>VLOOKUP(A2701,Sheet2!$A$1:G6425,5,0)</f>
        <v>English</v>
      </c>
      <c r="Q2701" t="str">
        <f>VLOOKUP(A2701,Sheet2!$A$1:G6425,6,0)</f>
        <v>USA</v>
      </c>
      <c r="R2701" t="str">
        <f>VLOOKUP(A2701,Sheet2!$A$1:G6425,7,0)</f>
        <v>PG-13</v>
      </c>
      <c r="S2701" t="str">
        <f>IF(Table1[[#This Row],[Language]]="English","English","Other language")</f>
        <v>English</v>
      </c>
      <c r="T2701">
        <f>Table1[[#This Row],[Gross Revenue]]-Table1[[#This Row],[Budget]]</f>
        <v>761283</v>
      </c>
      <c r="U2701" s="1">
        <f>(Table1[[#This Row],[Gross Revenue]]/Table1[[#This Row],[Budget]])-1</f>
        <v>2.9280115384615391E-2</v>
      </c>
      <c r="V2701" t="str">
        <f t="shared" si="84"/>
        <v>111-130 minutes</v>
      </c>
      <c r="W2701">
        <f>Table1[[#This Row],[Profit]]/Table1[[#This Row],[Budget]]</f>
        <v>2.9280115384615384E-2</v>
      </c>
      <c r="X2701" s="22" t="str">
        <f>IF(L2701="","",
IF(L2701&lt;Predictability!$B$1,"Low",
IF(L2701&lt;=Predictability!$B$2,"Mid","High")))</f>
        <v>Mid</v>
      </c>
      <c r="Y2701" s="22">
        <f t="shared" si="85"/>
        <v>0</v>
      </c>
    </row>
    <row r="2702" spans="1:25" x14ac:dyDescent="0.2">
      <c r="A2702" t="s">
        <v>6902</v>
      </c>
      <c r="B2702" t="s">
        <v>2868</v>
      </c>
      <c r="C2702" t="s">
        <v>3179</v>
      </c>
      <c r="D2702">
        <v>5000</v>
      </c>
      <c r="E2702">
        <v>5954</v>
      </c>
      <c r="F2702">
        <v>911</v>
      </c>
      <c r="G2702">
        <v>31000</v>
      </c>
      <c r="H2702">
        <v>7.8</v>
      </c>
      <c r="I2702">
        <v>124</v>
      </c>
      <c r="J2702">
        <v>131</v>
      </c>
      <c r="K2702">
        <v>85433</v>
      </c>
      <c r="L2702">
        <v>13500000</v>
      </c>
      <c r="M2702" s="2">
        <f>VLOOKUP(A2702,Sheet2!$A$1:G6426,2,0)</f>
        <v>41582</v>
      </c>
      <c r="N2702" t="str">
        <f>VLOOKUP(A2702,Sheet2!$A$1:G6426,3,0)</f>
        <v>Color</v>
      </c>
      <c r="O2702" t="str">
        <f>VLOOKUP(A2702,Sheet2!$A$1:G6426,4,0)</f>
        <v>Crime</v>
      </c>
      <c r="P2702" t="str">
        <f>VLOOKUP(A2702,Sheet2!$A$1:G6426,5,0)</f>
        <v>English</v>
      </c>
      <c r="Q2702" t="str">
        <f>VLOOKUP(A2702,Sheet2!$A$1:G6426,6,0)</f>
        <v>Italy</v>
      </c>
      <c r="R2702" t="str">
        <f>VLOOKUP(A2702,Sheet2!$A$1:G6426,7,0)</f>
        <v>R</v>
      </c>
      <c r="S2702" t="str">
        <f>IF(Table1[[#This Row],[Language]]="English","English","Other language")</f>
        <v>English</v>
      </c>
      <c r="T2702">
        <f>Table1[[#This Row],[Gross Revenue]]-Table1[[#This Row],[Budget]]</f>
        <v>-13414567</v>
      </c>
      <c r="U2702" s="1">
        <f>(Table1[[#This Row],[Gross Revenue]]/Table1[[#This Row],[Budget]])-1</f>
        <v>-0.99367162962962963</v>
      </c>
      <c r="V2702" t="str">
        <f t="shared" si="84"/>
        <v>131-150 minutes</v>
      </c>
      <c r="W2702">
        <f>Table1[[#This Row],[Profit]]/Table1[[#This Row],[Budget]]</f>
        <v>-0.99367162962962963</v>
      </c>
      <c r="X2702" s="22" t="str">
        <f>IF(L2702="","",
IF(L2702&lt;Predictability!$B$1,"Low",
IF(L2702&lt;=Predictability!$B$2,"Mid","High")))</f>
        <v>Mid</v>
      </c>
      <c r="Y2702" s="22">
        <f t="shared" si="85"/>
        <v>0</v>
      </c>
    </row>
    <row r="2703" spans="1:25" x14ac:dyDescent="0.2">
      <c r="A2703" t="s">
        <v>6916</v>
      </c>
      <c r="B2703" t="s">
        <v>3184</v>
      </c>
      <c r="C2703" t="s">
        <v>3185</v>
      </c>
      <c r="D2703">
        <v>749</v>
      </c>
      <c r="E2703">
        <v>1941</v>
      </c>
      <c r="F2703">
        <v>355</v>
      </c>
      <c r="G2703">
        <v>0</v>
      </c>
      <c r="H2703">
        <v>8.1</v>
      </c>
      <c r="I2703">
        <v>97</v>
      </c>
      <c r="J2703">
        <v>172</v>
      </c>
      <c r="K2703">
        <v>23650000</v>
      </c>
      <c r="L2703">
        <v>2100000</v>
      </c>
      <c r="M2703" s="2">
        <f>VLOOKUP(A2703,Sheet2!$A$1:G6427,2,0)</f>
        <v>16918</v>
      </c>
      <c r="N2703" t="str">
        <f>VLOOKUP(A2703,Sheet2!$A$1:G6427,3,0)</f>
        <v>Black and White</v>
      </c>
      <c r="O2703" t="str">
        <f>VLOOKUP(A2703,Sheet2!$A$1:G6427,4,0)</f>
        <v>Drama</v>
      </c>
      <c r="P2703" t="str">
        <f>VLOOKUP(A2703,Sheet2!$A$1:G6427,5,0)</f>
        <v>English</v>
      </c>
      <c r="Q2703" t="str">
        <f>VLOOKUP(A2703,Sheet2!$A$1:G6427,6,0)</f>
        <v>USA</v>
      </c>
      <c r="R2703" t="str">
        <f>VLOOKUP(A2703,Sheet2!$A$1:G6427,7,0)</f>
        <v>Not Rated</v>
      </c>
      <c r="S2703" t="str">
        <f>IF(Table1[[#This Row],[Language]]="English","English","Other language")</f>
        <v>English</v>
      </c>
      <c r="T2703">
        <f>Table1[[#This Row],[Gross Revenue]]-Table1[[#This Row],[Budget]]</f>
        <v>21550000</v>
      </c>
      <c r="U2703" s="1">
        <f>(Table1[[#This Row],[Gross Revenue]]/Table1[[#This Row],[Budget]])-1</f>
        <v>10.261904761904763</v>
      </c>
      <c r="V2703" t="str">
        <f t="shared" si="84"/>
        <v>&gt;150 minutes</v>
      </c>
      <c r="W2703">
        <f>Table1[[#This Row],[Profit]]/Table1[[#This Row],[Budget]]</f>
        <v>10.261904761904763</v>
      </c>
      <c r="X2703" s="22" t="str">
        <f>IF(L2703="","",
IF(L2703&lt;Predictability!$B$1,"Low",
IF(L2703&lt;=Predictability!$B$2,"Mid","High")))</f>
        <v>Low</v>
      </c>
      <c r="Y2703" s="22">
        <f t="shared" si="85"/>
        <v>1</v>
      </c>
    </row>
    <row r="2704" spans="1:25" x14ac:dyDescent="0.2">
      <c r="A2704" t="s">
        <v>5632</v>
      </c>
      <c r="B2704" t="s">
        <v>2430</v>
      </c>
      <c r="C2704" t="s">
        <v>2431</v>
      </c>
      <c r="D2704">
        <v>48</v>
      </c>
      <c r="E2704">
        <v>123</v>
      </c>
      <c r="F2704">
        <v>385</v>
      </c>
      <c r="G2704">
        <v>2000</v>
      </c>
      <c r="H2704">
        <v>6.9</v>
      </c>
      <c r="I2704">
        <v>203</v>
      </c>
      <c r="J2704">
        <v>82</v>
      </c>
      <c r="K2704">
        <v>126387</v>
      </c>
      <c r="L2704">
        <v>400000</v>
      </c>
      <c r="M2704" s="2">
        <f>VLOOKUP(A2704,Sheet2!$A$1:G6428,2,0)</f>
        <v>29927</v>
      </c>
      <c r="N2704" t="str">
        <f>VLOOKUP(A2704,Sheet2!$A$1:G6428,3,0)</f>
        <v>Black and White</v>
      </c>
      <c r="O2704" t="str">
        <f>VLOOKUP(A2704,Sheet2!$A$1:G6428,4,0)</f>
        <v>Horror</v>
      </c>
      <c r="P2704" t="str">
        <f>VLOOKUP(A2704,Sheet2!$A$1:G6428,5,0)</f>
        <v>Italian</v>
      </c>
      <c r="Q2704" t="str">
        <f>VLOOKUP(A2704,Sheet2!$A$1:G6428,6,0)</f>
        <v>Italy</v>
      </c>
      <c r="R2704" t="str">
        <f>VLOOKUP(A2704,Sheet2!$A$1:G6428,7,0)</f>
        <v>X</v>
      </c>
      <c r="S2704" t="str">
        <f>IF(Table1[[#This Row],[Language]]="English","English","Other language")</f>
        <v>Other language</v>
      </c>
      <c r="T2704">
        <f>Table1[[#This Row],[Gross Revenue]]-Table1[[#This Row],[Budget]]</f>
        <v>-273613</v>
      </c>
      <c r="U2704" s="1">
        <f>(Table1[[#This Row],[Gross Revenue]]/Table1[[#This Row],[Budget]])-1</f>
        <v>-0.68403250000000004</v>
      </c>
      <c r="V2704" t="str">
        <f t="shared" si="84"/>
        <v>&lt;90 minutes</v>
      </c>
      <c r="W2704">
        <f>Table1[[#This Row],[Profit]]/Table1[[#This Row],[Budget]]</f>
        <v>-0.68403250000000004</v>
      </c>
      <c r="X2704" s="22" t="str">
        <f>IF(L2704="","",
IF(L2704&lt;Predictability!$B$1,"Low",
IF(L2704&lt;=Predictability!$B$2,"Mid","High")))</f>
        <v>Low</v>
      </c>
      <c r="Y2704" s="22">
        <f t="shared" si="85"/>
        <v>0</v>
      </c>
    </row>
    <row r="2705" spans="1:25" x14ac:dyDescent="0.2">
      <c r="A2705" t="s">
        <v>3535</v>
      </c>
      <c r="B2705" t="s">
        <v>498</v>
      </c>
      <c r="C2705" t="s">
        <v>499</v>
      </c>
      <c r="D2705">
        <v>11000</v>
      </c>
      <c r="E2705">
        <v>11972</v>
      </c>
      <c r="F2705">
        <v>5</v>
      </c>
      <c r="G2705">
        <v>288</v>
      </c>
      <c r="H2705">
        <v>4.9000000000000004</v>
      </c>
      <c r="I2705">
        <v>75</v>
      </c>
      <c r="J2705">
        <v>88</v>
      </c>
      <c r="K2705">
        <v>6471394</v>
      </c>
      <c r="L2705">
        <v>50000000</v>
      </c>
      <c r="M2705" s="2">
        <f>VLOOKUP(A2705,Sheet2!$A$1:G6429,2,0)</f>
        <v>38234</v>
      </c>
      <c r="N2705" t="str">
        <f>VLOOKUP(A2705,Sheet2!$A$1:G6429,3,0)</f>
        <v>Color</v>
      </c>
      <c r="O2705" t="str">
        <f>VLOOKUP(A2705,Sheet2!$A$1:G6429,4,0)</f>
        <v>Comedy</v>
      </c>
      <c r="P2705" t="str">
        <f>VLOOKUP(A2705,Sheet2!$A$1:G6429,5,0)</f>
        <v>English</v>
      </c>
      <c r="Q2705" t="str">
        <f>VLOOKUP(A2705,Sheet2!$A$1:G6429,6,0)</f>
        <v>USA</v>
      </c>
      <c r="R2705" t="str">
        <f>VLOOKUP(A2705,Sheet2!$A$1:G6429,7,0)</f>
        <v>PG-13</v>
      </c>
      <c r="S2705" t="str">
        <f>IF(Table1[[#This Row],[Language]]="English","English","Other language")</f>
        <v>English</v>
      </c>
      <c r="T2705">
        <f>Table1[[#This Row],[Gross Revenue]]-Table1[[#This Row],[Budget]]</f>
        <v>-43528606</v>
      </c>
      <c r="U2705" s="1">
        <f>(Table1[[#This Row],[Gross Revenue]]/Table1[[#This Row],[Budget]])-1</f>
        <v>-0.87057212000000006</v>
      </c>
      <c r="V2705" t="str">
        <f t="shared" si="84"/>
        <v>&lt;90 minutes</v>
      </c>
      <c r="W2705">
        <f>Table1[[#This Row],[Profit]]/Table1[[#This Row],[Budget]]</f>
        <v>-0.87057211999999995</v>
      </c>
      <c r="X2705" s="22" t="str">
        <f>IF(L2705="","",
IF(L2705&lt;Predictability!$B$1,"Low",
IF(L2705&lt;=Predictability!$B$2,"Mid","High")))</f>
        <v>Mid</v>
      </c>
      <c r="Y2705" s="22">
        <f t="shared" si="85"/>
        <v>0</v>
      </c>
    </row>
    <row r="2706" spans="1:25" x14ac:dyDescent="0.2">
      <c r="A2706" t="s">
        <v>4519</v>
      </c>
      <c r="B2706" t="s">
        <v>1611</v>
      </c>
      <c r="C2706" t="s">
        <v>1612</v>
      </c>
      <c r="D2706">
        <v>904</v>
      </c>
      <c r="E2706">
        <v>3353</v>
      </c>
      <c r="F2706">
        <v>6</v>
      </c>
      <c r="G2706">
        <v>934</v>
      </c>
      <c r="H2706">
        <v>6.1</v>
      </c>
      <c r="I2706">
        <v>57</v>
      </c>
      <c r="J2706">
        <v>91</v>
      </c>
      <c r="K2706">
        <v>27052167</v>
      </c>
      <c r="L2706">
        <v>13000000</v>
      </c>
      <c r="M2706" s="2">
        <f>VLOOKUP(A2706,Sheet2!$A$1:G6430,2,0)</f>
        <v>36030</v>
      </c>
      <c r="N2706" t="str">
        <f>VLOOKUP(A2706,Sheet2!$A$1:G6430,3,0)</f>
        <v>Color</v>
      </c>
      <c r="O2706" t="str">
        <f>VLOOKUP(A2706,Sheet2!$A$1:G6430,4,0)</f>
        <v>Action</v>
      </c>
      <c r="P2706" t="str">
        <f>VLOOKUP(A2706,Sheet2!$A$1:G6430,5,0)</f>
        <v>English</v>
      </c>
      <c r="Q2706" t="str">
        <f>VLOOKUP(A2706,Sheet2!$A$1:G6430,6,0)</f>
        <v>USA</v>
      </c>
      <c r="R2706" t="str">
        <f>VLOOKUP(A2706,Sheet2!$A$1:G6430,7,0)</f>
        <v>R</v>
      </c>
      <c r="S2706" t="str">
        <f>IF(Table1[[#This Row],[Language]]="English","English","Other language")</f>
        <v>English</v>
      </c>
      <c r="T2706">
        <f>Table1[[#This Row],[Gross Revenue]]-Table1[[#This Row],[Budget]]</f>
        <v>14052167</v>
      </c>
      <c r="U2706" s="1">
        <f>(Table1[[#This Row],[Gross Revenue]]/Table1[[#This Row],[Budget]])-1</f>
        <v>1.0809359230769231</v>
      </c>
      <c r="V2706" t="str">
        <f t="shared" si="84"/>
        <v>90-110 minutes</v>
      </c>
      <c r="W2706">
        <f>Table1[[#This Row],[Profit]]/Table1[[#This Row],[Budget]]</f>
        <v>1.0809359230769231</v>
      </c>
      <c r="X2706" s="22" t="str">
        <f>IF(L2706="","",
IF(L2706&lt;Predictability!$B$1,"Low",
IF(L2706&lt;=Predictability!$B$2,"Mid","High")))</f>
        <v>Mid</v>
      </c>
      <c r="Y2706" s="22">
        <f t="shared" si="85"/>
        <v>1</v>
      </c>
    </row>
    <row r="2707" spans="1:25" x14ac:dyDescent="0.2">
      <c r="A2707" t="s">
        <v>6928</v>
      </c>
      <c r="B2707" t="s">
        <v>1276</v>
      </c>
      <c r="C2707" t="s">
        <v>1813</v>
      </c>
      <c r="D2707">
        <v>22000</v>
      </c>
      <c r="E2707">
        <v>47728</v>
      </c>
      <c r="F2707">
        <v>0</v>
      </c>
      <c r="G2707">
        <v>35000</v>
      </c>
      <c r="H2707">
        <v>8.1999999999999993</v>
      </c>
      <c r="I2707">
        <v>249</v>
      </c>
      <c r="J2707">
        <v>117</v>
      </c>
      <c r="K2707">
        <v>17439163</v>
      </c>
      <c r="L2707">
        <v>15000000</v>
      </c>
      <c r="M2707" s="2">
        <f>VLOOKUP(A2707,Sheet2!$A$1:G6431,2,0)</f>
        <v>35892</v>
      </c>
      <c r="N2707" t="str">
        <f>VLOOKUP(A2707,Sheet2!$A$1:G6431,3,0)</f>
        <v>Color</v>
      </c>
      <c r="O2707" t="str">
        <f>VLOOKUP(A2707,Sheet2!$A$1:G6431,4,0)</f>
        <v>Comedy</v>
      </c>
      <c r="P2707" t="str">
        <f>VLOOKUP(A2707,Sheet2!$A$1:G6431,5,0)</f>
        <v>English</v>
      </c>
      <c r="Q2707" t="str">
        <f>VLOOKUP(A2707,Sheet2!$A$1:G6431,6,0)</f>
        <v>USA</v>
      </c>
      <c r="R2707" t="str">
        <f>VLOOKUP(A2707,Sheet2!$A$1:G6431,7,0)</f>
        <v>R</v>
      </c>
      <c r="S2707" t="str">
        <f>IF(Table1[[#This Row],[Language]]="English","English","Other language")</f>
        <v>English</v>
      </c>
      <c r="T2707">
        <f>Table1[[#This Row],[Gross Revenue]]-Table1[[#This Row],[Budget]]</f>
        <v>2439163</v>
      </c>
      <c r="U2707" s="1">
        <f>(Table1[[#This Row],[Gross Revenue]]/Table1[[#This Row],[Budget]])-1</f>
        <v>0.16261086666666658</v>
      </c>
      <c r="V2707" t="str">
        <f t="shared" si="84"/>
        <v>111-130 minutes</v>
      </c>
      <c r="W2707">
        <f>Table1[[#This Row],[Profit]]/Table1[[#This Row],[Budget]]</f>
        <v>0.16261086666666666</v>
      </c>
      <c r="X2707" s="22" t="str">
        <f>IF(L2707="","",
IF(L2707&lt;Predictability!$B$1,"Low",
IF(L2707&lt;=Predictability!$B$2,"Mid","High")))</f>
        <v>Mid</v>
      </c>
      <c r="Y2707" s="22">
        <f t="shared" si="85"/>
        <v>0</v>
      </c>
    </row>
    <row r="2708" spans="1:25" x14ac:dyDescent="0.2">
      <c r="A2708" t="s">
        <v>6744</v>
      </c>
      <c r="B2708" t="s">
        <v>1531</v>
      </c>
      <c r="C2708" t="s">
        <v>1766</v>
      </c>
      <c r="D2708">
        <v>33000</v>
      </c>
      <c r="E2708">
        <v>57308</v>
      </c>
      <c r="F2708">
        <v>285</v>
      </c>
      <c r="G2708">
        <v>99000</v>
      </c>
      <c r="H2708">
        <v>7.8</v>
      </c>
      <c r="I2708">
        <v>426</v>
      </c>
      <c r="J2708">
        <v>130</v>
      </c>
      <c r="K2708">
        <v>70235322</v>
      </c>
      <c r="L2708">
        <v>28000000</v>
      </c>
      <c r="M2708" s="2">
        <f>VLOOKUP(A2708,Sheet2!$A$1:G6432,2,0)</f>
        <v>42124</v>
      </c>
      <c r="N2708" t="str">
        <f>VLOOKUP(A2708,Sheet2!$A$1:G6432,3,0)</f>
        <v>Color</v>
      </c>
      <c r="O2708" t="str">
        <f>VLOOKUP(A2708,Sheet2!$A$1:G6432,4,0)</f>
        <v>Biography</v>
      </c>
      <c r="P2708" t="str">
        <f>VLOOKUP(A2708,Sheet2!$A$1:G6432,5,0)</f>
        <v>English</v>
      </c>
      <c r="Q2708" t="str">
        <f>VLOOKUP(A2708,Sheet2!$A$1:G6432,6,0)</f>
        <v>USA</v>
      </c>
      <c r="R2708" t="str">
        <f>VLOOKUP(A2708,Sheet2!$A$1:G6432,7,0)</f>
        <v>R</v>
      </c>
      <c r="S2708" t="str">
        <f>IF(Table1[[#This Row],[Language]]="English","English","Other language")</f>
        <v>English</v>
      </c>
      <c r="T2708">
        <f>Table1[[#This Row],[Gross Revenue]]-Table1[[#This Row],[Budget]]</f>
        <v>42235322</v>
      </c>
      <c r="U2708" s="1">
        <f>(Table1[[#This Row],[Gross Revenue]]/Table1[[#This Row],[Budget]])-1</f>
        <v>1.5084043571428571</v>
      </c>
      <c r="V2708" t="str">
        <f t="shared" si="84"/>
        <v>111-130 minutes</v>
      </c>
      <c r="W2708">
        <f>Table1[[#This Row],[Profit]]/Table1[[#This Row],[Budget]]</f>
        <v>1.5084043571428571</v>
      </c>
      <c r="X2708" s="22" t="str">
        <f>IF(L2708="","",
IF(L2708&lt;Predictability!$B$1,"Low",
IF(L2708&lt;=Predictability!$B$2,"Mid","High")))</f>
        <v>Mid</v>
      </c>
      <c r="Y2708" s="22">
        <f t="shared" si="85"/>
        <v>1</v>
      </c>
    </row>
    <row r="2709" spans="1:25" x14ac:dyDescent="0.2">
      <c r="A2709" t="s">
        <v>4698</v>
      </c>
      <c r="B2709" t="s">
        <v>1769</v>
      </c>
      <c r="C2709" t="s">
        <v>346</v>
      </c>
      <c r="D2709">
        <v>759</v>
      </c>
      <c r="E2709">
        <v>2805</v>
      </c>
      <c r="F2709">
        <v>8</v>
      </c>
      <c r="G2709">
        <v>182</v>
      </c>
      <c r="H2709">
        <v>6.3</v>
      </c>
      <c r="I2709">
        <v>33</v>
      </c>
      <c r="J2709">
        <v>86</v>
      </c>
      <c r="K2709">
        <v>185577</v>
      </c>
      <c r="L2709">
        <v>4000000</v>
      </c>
      <c r="M2709" s="2">
        <f>VLOOKUP(A2709,Sheet2!$A$1:G6433,2,0)</f>
        <v>36293</v>
      </c>
      <c r="N2709" t="str">
        <f>VLOOKUP(A2709,Sheet2!$A$1:G6433,3,0)</f>
        <v>Color</v>
      </c>
      <c r="O2709" t="str">
        <f>VLOOKUP(A2709,Sheet2!$A$1:G6433,4,0)</f>
        <v>Comedy</v>
      </c>
      <c r="P2709" t="str">
        <f>VLOOKUP(A2709,Sheet2!$A$1:G6433,5,0)</f>
        <v>English</v>
      </c>
      <c r="Q2709" t="str">
        <f>VLOOKUP(A2709,Sheet2!$A$1:G6433,6,0)</f>
        <v>UK</v>
      </c>
      <c r="R2709" t="str">
        <f>VLOOKUP(A2709,Sheet2!$A$1:G6433,7,0)</f>
        <v>R</v>
      </c>
      <c r="S2709" t="str">
        <f>IF(Table1[[#This Row],[Language]]="English","English","Other language")</f>
        <v>English</v>
      </c>
      <c r="T2709">
        <f>Table1[[#This Row],[Gross Revenue]]-Table1[[#This Row],[Budget]]</f>
        <v>-3814423</v>
      </c>
      <c r="U2709" s="1">
        <f>(Table1[[#This Row],[Gross Revenue]]/Table1[[#This Row],[Budget]])-1</f>
        <v>-0.95360575000000003</v>
      </c>
      <c r="V2709" t="str">
        <f t="shared" si="84"/>
        <v>&lt;90 minutes</v>
      </c>
      <c r="W2709">
        <f>Table1[[#This Row],[Profit]]/Table1[[#This Row],[Budget]]</f>
        <v>-0.95360575000000003</v>
      </c>
      <c r="X2709" s="22" t="str">
        <f>IF(L2709="","",
IF(L2709&lt;Predictability!$B$1,"Low",
IF(L2709&lt;=Predictability!$B$2,"Mid","High")))</f>
        <v>Low</v>
      </c>
      <c r="Y2709" s="22">
        <f t="shared" si="85"/>
        <v>0</v>
      </c>
    </row>
    <row r="2710" spans="1:25" x14ac:dyDescent="0.2">
      <c r="A2710" t="s">
        <v>3957</v>
      </c>
      <c r="B2710" t="s">
        <v>725</v>
      </c>
      <c r="C2710" t="s">
        <v>1058</v>
      </c>
      <c r="D2710">
        <v>49000</v>
      </c>
      <c r="E2710">
        <v>74181</v>
      </c>
      <c r="F2710">
        <v>16</v>
      </c>
      <c r="G2710">
        <v>0</v>
      </c>
      <c r="H2710">
        <v>5.6</v>
      </c>
      <c r="I2710">
        <v>133</v>
      </c>
      <c r="J2710">
        <v>89</v>
      </c>
      <c r="K2710">
        <v>21784432</v>
      </c>
      <c r="L2710">
        <v>35000000</v>
      </c>
      <c r="M2710" s="2">
        <f>VLOOKUP(A2710,Sheet2!$A$1:G6434,2,0)</f>
        <v>41534</v>
      </c>
      <c r="N2710" t="str">
        <f>VLOOKUP(A2710,Sheet2!$A$1:G6434,3,0)</f>
        <v>Color</v>
      </c>
      <c r="O2710" t="str">
        <f>VLOOKUP(A2710,Sheet2!$A$1:G6434,4,0)</f>
        <v>Comedy</v>
      </c>
      <c r="P2710" t="str">
        <f>VLOOKUP(A2710,Sheet2!$A$1:G6434,5,0)</f>
        <v>English</v>
      </c>
      <c r="Q2710" t="str">
        <f>VLOOKUP(A2710,Sheet2!$A$1:G6434,6,0)</f>
        <v>USA</v>
      </c>
      <c r="R2710" t="str">
        <f>VLOOKUP(A2710,Sheet2!$A$1:G6434,7,0)</f>
        <v>R</v>
      </c>
      <c r="S2710" t="str">
        <f>IF(Table1[[#This Row],[Language]]="English","English","Other language")</f>
        <v>English</v>
      </c>
      <c r="T2710">
        <f>Table1[[#This Row],[Gross Revenue]]-Table1[[#This Row],[Budget]]</f>
        <v>-13215568</v>
      </c>
      <c r="U2710" s="1">
        <f>(Table1[[#This Row],[Gross Revenue]]/Table1[[#This Row],[Budget]])-1</f>
        <v>-0.37758765714285714</v>
      </c>
      <c r="V2710" t="str">
        <f t="shared" si="84"/>
        <v>&lt;90 minutes</v>
      </c>
      <c r="W2710">
        <f>Table1[[#This Row],[Profit]]/Table1[[#This Row],[Budget]]</f>
        <v>-0.37758765714285714</v>
      </c>
      <c r="X2710" s="22" t="str">
        <f>IF(L2710="","",
IF(L2710&lt;Predictability!$B$1,"Low",
IF(L2710&lt;=Predictability!$B$2,"Mid","High")))</f>
        <v>Mid</v>
      </c>
      <c r="Y2710" s="22">
        <f t="shared" si="85"/>
        <v>0</v>
      </c>
    </row>
    <row r="2711" spans="1:25" x14ac:dyDescent="0.2">
      <c r="A2711" t="s">
        <v>4580</v>
      </c>
      <c r="B2711" t="s">
        <v>1674</v>
      </c>
      <c r="C2711" t="s">
        <v>1675</v>
      </c>
      <c r="D2711">
        <v>734</v>
      </c>
      <c r="E2711">
        <v>2085</v>
      </c>
      <c r="F2711">
        <v>64</v>
      </c>
      <c r="G2711">
        <v>11000</v>
      </c>
      <c r="H2711">
        <v>6.2</v>
      </c>
      <c r="I2711">
        <v>108</v>
      </c>
      <c r="J2711">
        <v>100</v>
      </c>
      <c r="K2711">
        <v>7204138</v>
      </c>
      <c r="L2711">
        <v>41000000</v>
      </c>
      <c r="M2711" s="2">
        <f>VLOOKUP(A2711,Sheet2!$A$1:G6435,2,0)</f>
        <v>40563</v>
      </c>
      <c r="N2711" t="str">
        <f>VLOOKUP(A2711,Sheet2!$A$1:G6435,3,0)</f>
        <v>Color</v>
      </c>
      <c r="O2711" t="str">
        <f>VLOOKUP(A2711,Sheet2!$A$1:G6435,4,0)</f>
        <v>Comedy</v>
      </c>
      <c r="P2711" t="str">
        <f>VLOOKUP(A2711,Sheet2!$A$1:G6435,5,0)</f>
        <v>English</v>
      </c>
      <c r="Q2711" t="str">
        <f>VLOOKUP(A2711,Sheet2!$A$1:G6435,6,0)</f>
        <v>USA</v>
      </c>
      <c r="R2711" t="str">
        <f>VLOOKUP(A2711,Sheet2!$A$1:G6435,7,0)</f>
        <v>PG</v>
      </c>
      <c r="S2711" t="str">
        <f>IF(Table1[[#This Row],[Language]]="English","English","Other language")</f>
        <v>English</v>
      </c>
      <c r="T2711">
        <f>Table1[[#This Row],[Gross Revenue]]-Table1[[#This Row],[Budget]]</f>
        <v>-33795862</v>
      </c>
      <c r="U2711" s="1">
        <f>(Table1[[#This Row],[Gross Revenue]]/Table1[[#This Row],[Budget]])-1</f>
        <v>-0.82428931707317077</v>
      </c>
      <c r="V2711" t="str">
        <f t="shared" si="84"/>
        <v>90-110 minutes</v>
      </c>
      <c r="W2711">
        <f>Table1[[#This Row],[Profit]]/Table1[[#This Row],[Budget]]</f>
        <v>-0.82428931707317077</v>
      </c>
      <c r="X2711" s="22" t="str">
        <f>IF(L2711="","",
IF(L2711&lt;Predictability!$B$1,"Low",
IF(L2711&lt;=Predictability!$B$2,"Mid","High")))</f>
        <v>Mid</v>
      </c>
      <c r="Y2711" s="22">
        <f t="shared" si="85"/>
        <v>0</v>
      </c>
    </row>
    <row r="2712" spans="1:25" x14ac:dyDescent="0.2">
      <c r="A2712" t="s">
        <v>5568</v>
      </c>
      <c r="B2712" t="s">
        <v>456</v>
      </c>
      <c r="C2712" t="s">
        <v>1066</v>
      </c>
      <c r="D2712">
        <v>19000</v>
      </c>
      <c r="E2712">
        <v>22833</v>
      </c>
      <c r="F2712">
        <v>0</v>
      </c>
      <c r="G2712">
        <v>0</v>
      </c>
      <c r="H2712">
        <v>5.6</v>
      </c>
      <c r="I2712">
        <v>240</v>
      </c>
      <c r="J2712">
        <v>121</v>
      </c>
      <c r="K2712">
        <v>22518325</v>
      </c>
      <c r="L2712">
        <v>50000000</v>
      </c>
      <c r="M2712" s="2">
        <f>VLOOKUP(A2712,Sheet2!$A$1:G6436,2,0)</f>
        <v>39057</v>
      </c>
      <c r="N2712" t="str">
        <f>VLOOKUP(A2712,Sheet2!$A$1:G6436,3,0)</f>
        <v>Color</v>
      </c>
      <c r="O2712" t="str">
        <f>VLOOKUP(A2712,Sheet2!$A$1:G6436,4,0)</f>
        <v>Crime</v>
      </c>
      <c r="P2712" t="str">
        <f>VLOOKUP(A2712,Sheet2!$A$1:G6436,5,0)</f>
        <v>English</v>
      </c>
      <c r="Q2712" t="str">
        <f>VLOOKUP(A2712,Sheet2!$A$1:G6436,6,0)</f>
        <v>Germany</v>
      </c>
      <c r="R2712" t="str">
        <f>VLOOKUP(A2712,Sheet2!$A$1:G6436,7,0)</f>
        <v>R</v>
      </c>
      <c r="S2712" t="str">
        <f>IF(Table1[[#This Row],[Language]]="English","English","Other language")</f>
        <v>English</v>
      </c>
      <c r="T2712">
        <f>Table1[[#This Row],[Gross Revenue]]-Table1[[#This Row],[Budget]]</f>
        <v>-27481675</v>
      </c>
      <c r="U2712" s="1">
        <f>(Table1[[#This Row],[Gross Revenue]]/Table1[[#This Row],[Budget]])-1</f>
        <v>-0.5496335</v>
      </c>
      <c r="V2712" t="str">
        <f t="shared" si="84"/>
        <v>111-130 minutes</v>
      </c>
      <c r="W2712">
        <f>Table1[[#This Row],[Profit]]/Table1[[#This Row],[Budget]]</f>
        <v>-0.5496335</v>
      </c>
      <c r="X2712" s="22" t="str">
        <f>IF(L2712="","",
IF(L2712&lt;Predictability!$B$1,"Low",
IF(L2712&lt;=Predictability!$B$2,"Mid","High")))</f>
        <v>Mid</v>
      </c>
      <c r="Y2712" s="22">
        <f t="shared" si="85"/>
        <v>0</v>
      </c>
    </row>
    <row r="2713" spans="1:25" x14ac:dyDescent="0.2">
      <c r="A2713" t="s">
        <v>4972</v>
      </c>
      <c r="B2713" t="s">
        <v>1978</v>
      </c>
      <c r="C2713" t="s">
        <v>1979</v>
      </c>
      <c r="D2713">
        <v>170</v>
      </c>
      <c r="E2713">
        <v>399</v>
      </c>
      <c r="F2713">
        <v>19</v>
      </c>
      <c r="G2713">
        <v>0</v>
      </c>
      <c r="H2713">
        <v>6.4</v>
      </c>
      <c r="I2713">
        <v>360</v>
      </c>
      <c r="J2713">
        <v>81</v>
      </c>
      <c r="K2713">
        <v>140530114</v>
      </c>
      <c r="L2713">
        <v>60000</v>
      </c>
      <c r="M2713" s="2">
        <f>VLOOKUP(A2713,Sheet2!$A$1:G6437,2,0)</f>
        <v>36369</v>
      </c>
      <c r="N2713" t="str">
        <f>VLOOKUP(A2713,Sheet2!$A$1:G6437,3,0)</f>
        <v>Black and White</v>
      </c>
      <c r="O2713" t="str">
        <f>VLOOKUP(A2713,Sheet2!$A$1:G6437,4,0)</f>
        <v>Horror</v>
      </c>
      <c r="P2713" t="str">
        <f>VLOOKUP(A2713,Sheet2!$A$1:G6437,5,0)</f>
        <v>English</v>
      </c>
      <c r="Q2713" t="str">
        <f>VLOOKUP(A2713,Sheet2!$A$1:G6437,6,0)</f>
        <v>USA</v>
      </c>
      <c r="R2713" t="str">
        <f>VLOOKUP(A2713,Sheet2!$A$1:G6437,7,0)</f>
        <v>R</v>
      </c>
      <c r="S2713" t="str">
        <f>IF(Table1[[#This Row],[Language]]="English","English","Other language")</f>
        <v>English</v>
      </c>
      <c r="T2713">
        <f>Table1[[#This Row],[Gross Revenue]]-Table1[[#This Row],[Budget]]</f>
        <v>140470114</v>
      </c>
      <c r="U2713" s="1">
        <f>(Table1[[#This Row],[Gross Revenue]]/Table1[[#This Row],[Budget]])-1</f>
        <v>2341.1685666666667</v>
      </c>
      <c r="V2713" t="str">
        <f t="shared" si="84"/>
        <v>&lt;90 minutes</v>
      </c>
      <c r="W2713">
        <f>Table1[[#This Row],[Profit]]/Table1[[#This Row],[Budget]]</f>
        <v>2341.1685666666667</v>
      </c>
      <c r="X2713" s="22" t="str">
        <f>IF(L2713="","",
IF(L2713&lt;Predictability!$B$1,"Low",
IF(L2713&lt;=Predictability!$B$2,"Mid","High")))</f>
        <v>Low</v>
      </c>
      <c r="Y2713" s="22">
        <f t="shared" si="85"/>
        <v>1</v>
      </c>
    </row>
    <row r="2714" spans="1:25" x14ac:dyDescent="0.2">
      <c r="A2714" t="s">
        <v>6685</v>
      </c>
      <c r="B2714" t="s">
        <v>3069</v>
      </c>
      <c r="C2714" t="s">
        <v>1450</v>
      </c>
      <c r="D2714">
        <v>768</v>
      </c>
      <c r="E2714">
        <v>3389</v>
      </c>
      <c r="F2714">
        <v>102</v>
      </c>
      <c r="G2714">
        <v>38000</v>
      </c>
      <c r="H2714">
        <v>7.7</v>
      </c>
      <c r="I2714">
        <v>261</v>
      </c>
      <c r="J2714">
        <v>129</v>
      </c>
      <c r="K2714">
        <v>255950375</v>
      </c>
      <c r="L2714">
        <v>29000000</v>
      </c>
      <c r="M2714" s="2">
        <f>VLOOKUP(A2714,Sheet2!$A$1:G6438,2,0)</f>
        <v>40069</v>
      </c>
      <c r="N2714" t="str">
        <f>VLOOKUP(A2714,Sheet2!$A$1:G6438,3,0)</f>
        <v>Color</v>
      </c>
      <c r="O2714" t="str">
        <f>VLOOKUP(A2714,Sheet2!$A$1:G6438,4,0)</f>
        <v>Biography</v>
      </c>
      <c r="P2714" t="str">
        <f>VLOOKUP(A2714,Sheet2!$A$1:G6438,5,0)</f>
        <v>English</v>
      </c>
      <c r="Q2714" t="str">
        <f>VLOOKUP(A2714,Sheet2!$A$1:G6438,6,0)</f>
        <v>USA</v>
      </c>
      <c r="R2714" t="str">
        <f>VLOOKUP(A2714,Sheet2!$A$1:G6438,7,0)</f>
        <v>PG-13</v>
      </c>
      <c r="S2714" t="str">
        <f>IF(Table1[[#This Row],[Language]]="English","English","Other language")</f>
        <v>English</v>
      </c>
      <c r="T2714">
        <f>Table1[[#This Row],[Gross Revenue]]-Table1[[#This Row],[Budget]]</f>
        <v>226950375</v>
      </c>
      <c r="U2714" s="1">
        <f>(Table1[[#This Row],[Gross Revenue]]/Table1[[#This Row],[Budget]])-1</f>
        <v>7.8258749999999999</v>
      </c>
      <c r="V2714" t="str">
        <f t="shared" si="84"/>
        <v>111-130 minutes</v>
      </c>
      <c r="W2714">
        <f>Table1[[#This Row],[Profit]]/Table1[[#This Row],[Budget]]</f>
        <v>7.8258749999999999</v>
      </c>
      <c r="X2714" s="22" t="str">
        <f>IF(L2714="","",
IF(L2714&lt;Predictability!$B$1,"Low",
IF(L2714&lt;=Predictability!$B$2,"Mid","High")))</f>
        <v>Mid</v>
      </c>
      <c r="Y2714" s="22">
        <f t="shared" si="85"/>
        <v>1</v>
      </c>
    </row>
    <row r="2715" spans="1:25" x14ac:dyDescent="0.2">
      <c r="A2715" t="s">
        <v>4991</v>
      </c>
      <c r="B2715" t="s">
        <v>1493</v>
      </c>
      <c r="C2715" t="s">
        <v>1999</v>
      </c>
      <c r="D2715">
        <v>848</v>
      </c>
      <c r="E2715">
        <v>1526</v>
      </c>
      <c r="F2715">
        <v>73</v>
      </c>
      <c r="G2715">
        <v>999</v>
      </c>
      <c r="H2715">
        <v>6.5</v>
      </c>
      <c r="I2715">
        <v>21</v>
      </c>
      <c r="J2715">
        <v>90</v>
      </c>
      <c r="K2715">
        <v>882290</v>
      </c>
      <c r="L2715">
        <v>10000000</v>
      </c>
      <c r="M2715" s="2">
        <f>VLOOKUP(A2715,Sheet2!$A$1:G6439,2,0)</f>
        <v>32514</v>
      </c>
      <c r="N2715" t="str">
        <f>VLOOKUP(A2715,Sheet2!$A$1:G6439,3,0)</f>
        <v>Color</v>
      </c>
      <c r="O2715" t="str">
        <f>VLOOKUP(A2715,Sheet2!$A$1:G6439,4,0)</f>
        <v>Action</v>
      </c>
      <c r="P2715" t="str">
        <f>VLOOKUP(A2715,Sheet2!$A$1:G6439,5,0)</f>
        <v>English</v>
      </c>
      <c r="Q2715" t="str">
        <f>VLOOKUP(A2715,Sheet2!$A$1:G6439,6,0)</f>
        <v>Australia</v>
      </c>
      <c r="R2715" t="str">
        <f>VLOOKUP(A2715,Sheet2!$A$1:G6439,7,0)</f>
        <v>R</v>
      </c>
      <c r="S2715" t="str">
        <f>IF(Table1[[#This Row],[Language]]="English","English","Other language")</f>
        <v>English</v>
      </c>
      <c r="T2715">
        <f>Table1[[#This Row],[Gross Revenue]]-Table1[[#This Row],[Budget]]</f>
        <v>-9117710</v>
      </c>
      <c r="U2715" s="1">
        <f>(Table1[[#This Row],[Gross Revenue]]/Table1[[#This Row],[Budget]])-1</f>
        <v>-0.911771</v>
      </c>
      <c r="V2715" t="str">
        <f t="shared" si="84"/>
        <v>90-110 minutes</v>
      </c>
      <c r="W2715">
        <f>Table1[[#This Row],[Profit]]/Table1[[#This Row],[Budget]]</f>
        <v>-0.911771</v>
      </c>
      <c r="X2715" s="22" t="str">
        <f>IF(L2715="","",
IF(L2715&lt;Predictability!$B$1,"Low",
IF(L2715&lt;=Predictability!$B$2,"Mid","High")))</f>
        <v>Mid</v>
      </c>
      <c r="Y2715" s="22">
        <f t="shared" si="85"/>
        <v>0</v>
      </c>
    </row>
    <row r="2716" spans="1:25" x14ac:dyDescent="0.2">
      <c r="A2716" t="s">
        <v>6795</v>
      </c>
      <c r="B2716" t="s">
        <v>3012</v>
      </c>
      <c r="C2716" t="s">
        <v>967</v>
      </c>
      <c r="D2716">
        <v>1000</v>
      </c>
      <c r="E2716">
        <v>2566</v>
      </c>
      <c r="F2716">
        <v>644</v>
      </c>
      <c r="G2716">
        <v>14000</v>
      </c>
      <c r="H2716">
        <v>7.9</v>
      </c>
      <c r="I2716">
        <v>125</v>
      </c>
      <c r="J2716">
        <v>148</v>
      </c>
      <c r="K2716">
        <v>54200000</v>
      </c>
      <c r="L2716">
        <v>27000000</v>
      </c>
      <c r="M2716" s="2">
        <f>VLOOKUP(A2716,Sheet2!$A$1:G6440,2,0)</f>
        <v>29450</v>
      </c>
      <c r="N2716" t="str">
        <f>VLOOKUP(A2716,Sheet2!$A$1:G6440,3,0)</f>
        <v>Color</v>
      </c>
      <c r="O2716" t="str">
        <f>VLOOKUP(A2716,Sheet2!$A$1:G6440,4,0)</f>
        <v>Action</v>
      </c>
      <c r="P2716" t="str">
        <f>VLOOKUP(A2716,Sheet2!$A$1:G6440,5,0)</f>
        <v>English</v>
      </c>
      <c r="Q2716" t="str">
        <f>VLOOKUP(A2716,Sheet2!$A$1:G6440,6,0)</f>
        <v>USA</v>
      </c>
      <c r="R2716" t="str">
        <f>VLOOKUP(A2716,Sheet2!$A$1:G6440,7,0)</f>
        <v>R</v>
      </c>
      <c r="S2716" t="str">
        <f>IF(Table1[[#This Row],[Language]]="English","English","Other language")</f>
        <v>English</v>
      </c>
      <c r="T2716">
        <f>Table1[[#This Row],[Gross Revenue]]-Table1[[#This Row],[Budget]]</f>
        <v>27200000</v>
      </c>
      <c r="U2716" s="1">
        <f>(Table1[[#This Row],[Gross Revenue]]/Table1[[#This Row],[Budget]])-1</f>
        <v>1.0074074074074075</v>
      </c>
      <c r="V2716" t="str">
        <f t="shared" si="84"/>
        <v>131-150 minutes</v>
      </c>
      <c r="W2716">
        <f>Table1[[#This Row],[Profit]]/Table1[[#This Row],[Budget]]</f>
        <v>1.0074074074074073</v>
      </c>
      <c r="X2716" s="22" t="str">
        <f>IF(L2716="","",
IF(L2716&lt;Predictability!$B$1,"Low",
IF(L2716&lt;=Predictability!$B$2,"Mid","High")))</f>
        <v>Mid</v>
      </c>
      <c r="Y2716" s="22">
        <f t="shared" si="85"/>
        <v>1</v>
      </c>
    </row>
    <row r="2717" spans="1:25" x14ac:dyDescent="0.2">
      <c r="A2717" t="s">
        <v>4539</v>
      </c>
      <c r="B2717" t="s">
        <v>1401</v>
      </c>
      <c r="C2717" t="s">
        <v>871</v>
      </c>
      <c r="D2717">
        <v>970</v>
      </c>
      <c r="E2717">
        <v>2551</v>
      </c>
      <c r="F2717">
        <v>81</v>
      </c>
      <c r="G2717">
        <v>0</v>
      </c>
      <c r="H2717">
        <v>6.1</v>
      </c>
      <c r="I2717">
        <v>48</v>
      </c>
      <c r="J2717">
        <v>129</v>
      </c>
      <c r="K2717">
        <v>121945720</v>
      </c>
      <c r="L2717">
        <v>25000000</v>
      </c>
      <c r="M2717" s="2">
        <f>VLOOKUP(A2717,Sheet2!$A$1:G6441,2,0)</f>
        <v>33721</v>
      </c>
      <c r="N2717" t="str">
        <f>VLOOKUP(A2717,Sheet2!$A$1:G6441,3,0)</f>
        <v>Color</v>
      </c>
      <c r="O2717" t="str">
        <f>VLOOKUP(A2717,Sheet2!$A$1:G6441,4,0)</f>
        <v>Action</v>
      </c>
      <c r="P2717" t="str">
        <f>VLOOKUP(A2717,Sheet2!$A$1:G6441,5,0)</f>
        <v>English</v>
      </c>
      <c r="Q2717" t="str">
        <f>VLOOKUP(A2717,Sheet2!$A$1:G6441,6,0)</f>
        <v>USA</v>
      </c>
      <c r="R2717" t="str">
        <f>VLOOKUP(A2717,Sheet2!$A$1:G6441,7,0)</f>
        <v>R</v>
      </c>
      <c r="S2717" t="str">
        <f>IF(Table1[[#This Row],[Language]]="English","English","Other language")</f>
        <v>English</v>
      </c>
      <c r="T2717">
        <f>Table1[[#This Row],[Gross Revenue]]-Table1[[#This Row],[Budget]]</f>
        <v>96945720</v>
      </c>
      <c r="U2717" s="1">
        <f>(Table1[[#This Row],[Gross Revenue]]/Table1[[#This Row],[Budget]])-1</f>
        <v>3.8778287999999996</v>
      </c>
      <c r="V2717" t="str">
        <f t="shared" si="84"/>
        <v>111-130 minutes</v>
      </c>
      <c r="W2717">
        <f>Table1[[#This Row],[Profit]]/Table1[[#This Row],[Budget]]</f>
        <v>3.8778288000000001</v>
      </c>
      <c r="X2717" s="22" t="str">
        <f>IF(L2717="","",
IF(L2717&lt;Predictability!$B$1,"Low",
IF(L2717&lt;=Predictability!$B$2,"Mid","High")))</f>
        <v>Mid</v>
      </c>
      <c r="Y2717" s="22">
        <f t="shared" si="85"/>
        <v>1</v>
      </c>
    </row>
    <row r="2718" spans="1:25" x14ac:dyDescent="0.2">
      <c r="A2718" t="s">
        <v>4525</v>
      </c>
      <c r="B2718" t="s">
        <v>968</v>
      </c>
      <c r="C2718" t="s">
        <v>1617</v>
      </c>
      <c r="D2718">
        <v>18000</v>
      </c>
      <c r="E2718">
        <v>29748</v>
      </c>
      <c r="F2718">
        <v>176</v>
      </c>
      <c r="G2718">
        <v>0</v>
      </c>
      <c r="H2718">
        <v>6.7</v>
      </c>
      <c r="I2718">
        <v>75</v>
      </c>
      <c r="J2718">
        <v>118</v>
      </c>
      <c r="K2718">
        <v>66488090</v>
      </c>
      <c r="L2718">
        <v>48000000</v>
      </c>
      <c r="M2718" s="2">
        <f>VLOOKUP(A2718,Sheet2!$A$1:G6442,2,0)</f>
        <v>36499</v>
      </c>
      <c r="N2718" t="str">
        <f>VLOOKUP(A2718,Sheet2!$A$1:G6442,3,0)</f>
        <v>Color</v>
      </c>
      <c r="O2718" t="str">
        <f>VLOOKUP(A2718,Sheet2!$A$1:G6442,4,0)</f>
        <v>Crime</v>
      </c>
      <c r="P2718" t="str">
        <f>VLOOKUP(A2718,Sheet2!$A$1:G6442,5,0)</f>
        <v>English</v>
      </c>
      <c r="Q2718" t="str">
        <f>VLOOKUP(A2718,Sheet2!$A$1:G6442,6,0)</f>
        <v>USA</v>
      </c>
      <c r="R2718" t="str">
        <f>VLOOKUP(A2718,Sheet2!$A$1:G6442,7,0)</f>
        <v>R</v>
      </c>
      <c r="S2718" t="str">
        <f>IF(Table1[[#This Row],[Language]]="English","English","Other language")</f>
        <v>English</v>
      </c>
      <c r="T2718">
        <f>Table1[[#This Row],[Gross Revenue]]-Table1[[#This Row],[Budget]]</f>
        <v>18488090</v>
      </c>
      <c r="U2718" s="1">
        <f>(Table1[[#This Row],[Gross Revenue]]/Table1[[#This Row],[Budget]])-1</f>
        <v>0.38516854166666659</v>
      </c>
      <c r="V2718" t="str">
        <f t="shared" si="84"/>
        <v>111-130 minutes</v>
      </c>
      <c r="W2718">
        <f>Table1[[#This Row],[Profit]]/Table1[[#This Row],[Budget]]</f>
        <v>0.38516854166666664</v>
      </c>
      <c r="X2718" s="22" t="str">
        <f>IF(L2718="","",
IF(L2718&lt;Predictability!$B$1,"Low",
IF(L2718&lt;=Predictability!$B$2,"Mid","High")))</f>
        <v>Mid</v>
      </c>
      <c r="Y2718" s="22">
        <f t="shared" si="85"/>
        <v>0</v>
      </c>
    </row>
    <row r="2719" spans="1:25" x14ac:dyDescent="0.2">
      <c r="A2719" t="s">
        <v>5671</v>
      </c>
      <c r="B2719" t="s">
        <v>968</v>
      </c>
      <c r="C2719" t="s">
        <v>2274</v>
      </c>
      <c r="D2719">
        <v>18000</v>
      </c>
      <c r="E2719">
        <v>44797</v>
      </c>
      <c r="F2719">
        <v>117</v>
      </c>
      <c r="G2719">
        <v>20000</v>
      </c>
      <c r="H2719">
        <v>6.9</v>
      </c>
      <c r="I2719">
        <v>325</v>
      </c>
      <c r="J2719">
        <v>118</v>
      </c>
      <c r="K2719">
        <v>94822707</v>
      </c>
      <c r="L2719">
        <v>80000000</v>
      </c>
      <c r="M2719" s="2">
        <f>VLOOKUP(A2719,Sheet2!$A$1:G6443,2,0)</f>
        <v>40285</v>
      </c>
      <c r="N2719" t="str">
        <f>VLOOKUP(A2719,Sheet2!$A$1:G6443,3,0)</f>
        <v>Color</v>
      </c>
      <c r="O2719" t="str">
        <f>VLOOKUP(A2719,Sheet2!$A$1:G6443,4,0)</f>
        <v>Action</v>
      </c>
      <c r="P2719" t="str">
        <f>VLOOKUP(A2719,Sheet2!$A$1:G6443,5,0)</f>
        <v>English</v>
      </c>
      <c r="Q2719" t="str">
        <f>VLOOKUP(A2719,Sheet2!$A$1:G6443,6,0)</f>
        <v>USA</v>
      </c>
      <c r="R2719" t="str">
        <f>VLOOKUP(A2719,Sheet2!$A$1:G6443,7,0)</f>
        <v>R</v>
      </c>
      <c r="S2719" t="str">
        <f>IF(Table1[[#This Row],[Language]]="English","English","Other language")</f>
        <v>English</v>
      </c>
      <c r="T2719">
        <f>Table1[[#This Row],[Gross Revenue]]-Table1[[#This Row],[Budget]]</f>
        <v>14822707</v>
      </c>
      <c r="U2719" s="1">
        <f>(Table1[[#This Row],[Gross Revenue]]/Table1[[#This Row],[Budget]])-1</f>
        <v>0.1852838375000001</v>
      </c>
      <c r="V2719" t="str">
        <f t="shared" si="84"/>
        <v>111-130 minutes</v>
      </c>
      <c r="W2719">
        <f>Table1[[#This Row],[Profit]]/Table1[[#This Row],[Budget]]</f>
        <v>0.18528383749999999</v>
      </c>
      <c r="X2719" s="22" t="str">
        <f>IF(L2719="","",
IF(L2719&lt;Predictability!$B$1,"Low",
IF(L2719&lt;=Predictability!$B$2,"Mid","High")))</f>
        <v>High</v>
      </c>
      <c r="Y2719" s="22">
        <f t="shared" si="85"/>
        <v>0</v>
      </c>
    </row>
    <row r="2720" spans="1:25" x14ac:dyDescent="0.2">
      <c r="A2720" t="s">
        <v>6218</v>
      </c>
      <c r="B2720" t="s">
        <v>800</v>
      </c>
      <c r="C2720" t="s">
        <v>2822</v>
      </c>
      <c r="D2720">
        <v>17000</v>
      </c>
      <c r="E2720">
        <v>19513</v>
      </c>
      <c r="F2720">
        <v>34</v>
      </c>
      <c r="G2720">
        <v>18000</v>
      </c>
      <c r="H2720">
        <v>7.3</v>
      </c>
      <c r="I2720">
        <v>156</v>
      </c>
      <c r="J2720">
        <v>95</v>
      </c>
      <c r="K2720">
        <v>50150619</v>
      </c>
      <c r="L2720">
        <v>50000000</v>
      </c>
      <c r="M2720" s="2">
        <f>VLOOKUP(A2720,Sheet2!$A$1:G6444,2,0)</f>
        <v>41799</v>
      </c>
      <c r="N2720" t="str">
        <f>VLOOKUP(A2720,Sheet2!$A$1:G6444,3,0)</f>
        <v>Color</v>
      </c>
      <c r="O2720" t="str">
        <f>VLOOKUP(A2720,Sheet2!$A$1:G6444,4,0)</f>
        <v>Adventure</v>
      </c>
      <c r="P2720" t="str">
        <f>VLOOKUP(A2720,Sheet2!$A$1:G6444,5,0)</f>
        <v>English</v>
      </c>
      <c r="Q2720" t="str">
        <f>VLOOKUP(A2720,Sheet2!$A$1:G6444,6,0)</f>
        <v>USA</v>
      </c>
      <c r="R2720" t="str">
        <f>VLOOKUP(A2720,Sheet2!$A$1:G6444,7,0)</f>
        <v>PG</v>
      </c>
      <c r="S2720" t="str">
        <f>IF(Table1[[#This Row],[Language]]="English","English","Other language")</f>
        <v>English</v>
      </c>
      <c r="T2720">
        <f>Table1[[#This Row],[Gross Revenue]]-Table1[[#This Row],[Budget]]</f>
        <v>150619</v>
      </c>
      <c r="U2720" s="1">
        <f>(Table1[[#This Row],[Gross Revenue]]/Table1[[#This Row],[Budget]])-1</f>
        <v>3.0123799999999257E-3</v>
      </c>
      <c r="V2720" t="str">
        <f t="shared" si="84"/>
        <v>90-110 minutes</v>
      </c>
      <c r="W2720">
        <f>Table1[[#This Row],[Profit]]/Table1[[#This Row],[Budget]]</f>
        <v>3.0123799999999998E-3</v>
      </c>
      <c r="X2720" s="22" t="str">
        <f>IF(L2720="","",
IF(L2720&lt;Predictability!$B$1,"Low",
IF(L2720&lt;=Predictability!$B$2,"Mid","High")))</f>
        <v>Mid</v>
      </c>
      <c r="Y2720" s="22">
        <f t="shared" si="85"/>
        <v>0</v>
      </c>
    </row>
    <row r="2721" spans="1:25" x14ac:dyDescent="0.2">
      <c r="A2721" t="s">
        <v>3302</v>
      </c>
      <c r="B2721" t="s">
        <v>93</v>
      </c>
      <c r="C2721" t="s">
        <v>94</v>
      </c>
      <c r="D2721">
        <v>178</v>
      </c>
      <c r="E2721">
        <v>359</v>
      </c>
      <c r="F2721">
        <v>0</v>
      </c>
      <c r="G2721">
        <v>32</v>
      </c>
      <c r="H2721">
        <v>3.3</v>
      </c>
      <c r="I2721">
        <v>7</v>
      </c>
      <c r="J2721">
        <v>120</v>
      </c>
      <c r="K2721">
        <v>1098224</v>
      </c>
      <c r="L2721">
        <v>2000000</v>
      </c>
      <c r="M2721" s="2">
        <f>VLOOKUP(A2721,Sheet2!$A$1:G6445,2,0)</f>
        <v>37755</v>
      </c>
      <c r="N2721" t="str">
        <f>VLOOKUP(A2721,Sheet2!$A$1:G6445,3,0)</f>
        <v>Color</v>
      </c>
      <c r="O2721" t="str">
        <f>VLOOKUP(A2721,Sheet2!$A$1:G6445,4,0)</f>
        <v>Adventure</v>
      </c>
      <c r="P2721" t="str">
        <f>VLOOKUP(A2721,Sheet2!$A$1:G6445,5,0)</f>
        <v>English</v>
      </c>
      <c r="Q2721" t="str">
        <f>VLOOKUP(A2721,Sheet2!$A$1:G6445,6,0)</f>
        <v>USA</v>
      </c>
      <c r="R2721" t="str">
        <f>VLOOKUP(A2721,Sheet2!$A$1:G6445,7,0)</f>
        <v>PG-13</v>
      </c>
      <c r="S2721" t="str">
        <f>IF(Table1[[#This Row],[Language]]="English","English","Other language")</f>
        <v>English</v>
      </c>
      <c r="T2721">
        <f>Table1[[#This Row],[Gross Revenue]]-Table1[[#This Row],[Budget]]</f>
        <v>-901776</v>
      </c>
      <c r="U2721" s="1">
        <f>(Table1[[#This Row],[Gross Revenue]]/Table1[[#This Row],[Budget]])-1</f>
        <v>-0.45088799999999996</v>
      </c>
      <c r="V2721" t="str">
        <f t="shared" si="84"/>
        <v>111-130 minutes</v>
      </c>
      <c r="W2721">
        <f>Table1[[#This Row],[Profit]]/Table1[[#This Row],[Budget]]</f>
        <v>-0.45088800000000001</v>
      </c>
      <c r="X2721" s="22" t="str">
        <f>IF(L2721="","",
IF(L2721&lt;Predictability!$B$1,"Low",
IF(L2721&lt;=Predictability!$B$2,"Mid","High")))</f>
        <v>Low</v>
      </c>
      <c r="Y2721" s="22">
        <f t="shared" si="85"/>
        <v>0</v>
      </c>
    </row>
    <row r="2722" spans="1:25" x14ac:dyDescent="0.2">
      <c r="A2722" t="s">
        <v>6528</v>
      </c>
      <c r="B2722" t="s">
        <v>2419</v>
      </c>
      <c r="C2722" t="s">
        <v>2977</v>
      </c>
      <c r="D2722">
        <v>876</v>
      </c>
      <c r="E2722">
        <v>1985</v>
      </c>
      <c r="F2722">
        <v>33</v>
      </c>
      <c r="G2722">
        <v>53000</v>
      </c>
      <c r="H2722">
        <v>7.6</v>
      </c>
      <c r="I2722">
        <v>252</v>
      </c>
      <c r="J2722">
        <v>131</v>
      </c>
      <c r="K2722">
        <v>21483154</v>
      </c>
      <c r="L2722">
        <v>19000000</v>
      </c>
      <c r="M2722" s="2">
        <f>VLOOKUP(A2722,Sheet2!$A$1:G6446,2,0)</f>
        <v>41403</v>
      </c>
      <c r="N2722" t="str">
        <f>VLOOKUP(A2722,Sheet2!$A$1:G6446,3,0)</f>
        <v>Color</v>
      </c>
      <c r="O2722" t="str">
        <f>VLOOKUP(A2722,Sheet2!$A$1:G6446,4,0)</f>
        <v>Drama</v>
      </c>
      <c r="P2722" t="str">
        <f>VLOOKUP(A2722,Sheet2!$A$1:G6446,5,0)</f>
        <v>English</v>
      </c>
      <c r="Q2722" t="str">
        <f>VLOOKUP(A2722,Sheet2!$A$1:G6446,6,0)</f>
        <v>USA</v>
      </c>
      <c r="R2722" t="str">
        <f>VLOOKUP(A2722,Sheet2!$A$1:G6446,7,0)</f>
        <v>PG-13</v>
      </c>
      <c r="S2722" t="str">
        <f>IF(Table1[[#This Row],[Language]]="English","English","Other language")</f>
        <v>English</v>
      </c>
      <c r="T2722">
        <f>Table1[[#This Row],[Gross Revenue]]-Table1[[#This Row],[Budget]]</f>
        <v>2483154</v>
      </c>
      <c r="U2722" s="1">
        <f>(Table1[[#This Row],[Gross Revenue]]/Table1[[#This Row],[Budget]])-1</f>
        <v>0.13069231578947371</v>
      </c>
      <c r="V2722" t="str">
        <f t="shared" si="84"/>
        <v>131-150 minutes</v>
      </c>
      <c r="W2722">
        <f>Table1[[#This Row],[Profit]]/Table1[[#This Row],[Budget]]</f>
        <v>0.13069231578947368</v>
      </c>
      <c r="X2722" s="22" t="str">
        <f>IF(L2722="","",
IF(L2722&lt;Predictability!$B$1,"Low",
IF(L2722&lt;=Predictability!$B$2,"Mid","High")))</f>
        <v>Mid</v>
      </c>
      <c r="Y2722" s="22">
        <f t="shared" si="85"/>
        <v>0</v>
      </c>
    </row>
    <row r="2723" spans="1:25" x14ac:dyDescent="0.2">
      <c r="A2723" t="s">
        <v>4779</v>
      </c>
      <c r="B2723" t="s">
        <v>1056</v>
      </c>
      <c r="C2723" t="s">
        <v>1846</v>
      </c>
      <c r="D2723">
        <v>12000</v>
      </c>
      <c r="E2723">
        <v>17524</v>
      </c>
      <c r="F2723">
        <v>78</v>
      </c>
      <c r="G2723">
        <v>0</v>
      </c>
      <c r="H2723">
        <v>6.3</v>
      </c>
      <c r="I2723">
        <v>91</v>
      </c>
      <c r="J2723">
        <v>138</v>
      </c>
      <c r="K2723">
        <v>10269307</v>
      </c>
      <c r="L2723">
        <v>8000000</v>
      </c>
      <c r="M2723" s="2">
        <f>VLOOKUP(A2723,Sheet2!$A$1:G6447,2,0)</f>
        <v>39864</v>
      </c>
      <c r="N2723" t="str">
        <f>VLOOKUP(A2723,Sheet2!$A$1:G6447,3,0)</f>
        <v>Color</v>
      </c>
      <c r="O2723" t="str">
        <f>VLOOKUP(A2723,Sheet2!$A$1:G6447,4,0)</f>
        <v>Action</v>
      </c>
      <c r="P2723" t="str">
        <f>VLOOKUP(A2723,Sheet2!$A$1:G6447,5,0)</f>
        <v>English</v>
      </c>
      <c r="Q2723" t="str">
        <f>VLOOKUP(A2723,Sheet2!$A$1:G6447,6,0)</f>
        <v>USA</v>
      </c>
      <c r="R2723" t="str">
        <f>VLOOKUP(A2723,Sheet2!$A$1:G6447,7,0)</f>
        <v>R</v>
      </c>
      <c r="S2723" t="str">
        <f>IF(Table1[[#This Row],[Language]]="English","English","Other language")</f>
        <v>English</v>
      </c>
      <c r="T2723">
        <f>Table1[[#This Row],[Gross Revenue]]-Table1[[#This Row],[Budget]]</f>
        <v>2269307</v>
      </c>
      <c r="U2723" s="1">
        <f>(Table1[[#This Row],[Gross Revenue]]/Table1[[#This Row],[Budget]])-1</f>
        <v>0.28366337499999994</v>
      </c>
      <c r="V2723" t="str">
        <f t="shared" si="84"/>
        <v>131-150 minutes</v>
      </c>
      <c r="W2723">
        <f>Table1[[#This Row],[Profit]]/Table1[[#This Row],[Budget]]</f>
        <v>0.283663375</v>
      </c>
      <c r="X2723" s="22" t="str">
        <f>IF(L2723="","",
IF(L2723&lt;Predictability!$B$1,"Low",
IF(L2723&lt;=Predictability!$B$2,"Mid","High")))</f>
        <v>Low</v>
      </c>
      <c r="Y2723" s="22">
        <f t="shared" si="85"/>
        <v>0</v>
      </c>
    </row>
    <row r="2724" spans="1:25" x14ac:dyDescent="0.2">
      <c r="A2724" t="s">
        <v>4136</v>
      </c>
      <c r="B2724" t="s">
        <v>133</v>
      </c>
      <c r="C2724" t="s">
        <v>246</v>
      </c>
      <c r="D2724">
        <v>1000</v>
      </c>
      <c r="E2724">
        <v>2056</v>
      </c>
      <c r="F2724">
        <v>12</v>
      </c>
      <c r="G2724">
        <v>0</v>
      </c>
      <c r="H2724">
        <v>5.8</v>
      </c>
      <c r="I2724">
        <v>42</v>
      </c>
      <c r="J2724">
        <v>89</v>
      </c>
      <c r="K2724">
        <v>22359293</v>
      </c>
      <c r="L2724">
        <v>29000000</v>
      </c>
      <c r="M2724" s="2">
        <f>VLOOKUP(A2724,Sheet2!$A$1:G6448,2,0)</f>
        <v>35489</v>
      </c>
      <c r="N2724" t="str">
        <f>VLOOKUP(A2724,Sheet2!$A$1:G6448,3,0)</f>
        <v>Color</v>
      </c>
      <c r="O2724" t="str">
        <f>VLOOKUP(A2724,Sheet2!$A$1:G6448,4,0)</f>
        <v>Adventure</v>
      </c>
      <c r="P2724" t="str">
        <f>VLOOKUP(A2724,Sheet2!$A$1:G6448,5,0)</f>
        <v>English</v>
      </c>
      <c r="Q2724" t="str">
        <f>VLOOKUP(A2724,Sheet2!$A$1:G6448,6,0)</f>
        <v>UK</v>
      </c>
      <c r="R2724" t="str">
        <f>VLOOKUP(A2724,Sheet2!$A$1:G6448,7,0)</f>
        <v>PG</v>
      </c>
      <c r="S2724" t="str">
        <f>IF(Table1[[#This Row],[Language]]="English","English","Other language")</f>
        <v>English</v>
      </c>
      <c r="T2724">
        <f>Table1[[#This Row],[Gross Revenue]]-Table1[[#This Row],[Budget]]</f>
        <v>-6640707</v>
      </c>
      <c r="U2724" s="1">
        <f>(Table1[[#This Row],[Gross Revenue]]/Table1[[#This Row],[Budget]])-1</f>
        <v>-0.22898989655172419</v>
      </c>
      <c r="V2724" t="str">
        <f t="shared" si="84"/>
        <v>&lt;90 minutes</v>
      </c>
      <c r="W2724">
        <f>Table1[[#This Row],[Profit]]/Table1[[#This Row],[Budget]]</f>
        <v>-0.22898989655172414</v>
      </c>
      <c r="X2724" s="22" t="str">
        <f>IF(L2724="","",
IF(L2724&lt;Predictability!$B$1,"Low",
IF(L2724&lt;=Predictability!$B$2,"Mid","High")))</f>
        <v>Mid</v>
      </c>
      <c r="Y2724" s="22">
        <f t="shared" si="85"/>
        <v>0</v>
      </c>
    </row>
    <row r="2725" spans="1:25" x14ac:dyDescent="0.2">
      <c r="A2725" t="s">
        <v>5768</v>
      </c>
      <c r="B2725" t="s">
        <v>528</v>
      </c>
      <c r="C2725" t="s">
        <v>1252</v>
      </c>
      <c r="D2725">
        <v>14000</v>
      </c>
      <c r="E2725">
        <v>28094</v>
      </c>
      <c r="F2725">
        <v>79</v>
      </c>
      <c r="G2725">
        <v>1000</v>
      </c>
      <c r="H2725">
        <v>7</v>
      </c>
      <c r="I2725">
        <v>29</v>
      </c>
      <c r="J2725">
        <v>132</v>
      </c>
      <c r="K2725">
        <v>8600000</v>
      </c>
      <c r="L2725">
        <v>25000000</v>
      </c>
      <c r="M2725" s="2">
        <f>VLOOKUP(A2725,Sheet2!$A$1:G6449,2,0)</f>
        <v>30730</v>
      </c>
      <c r="N2725" t="str">
        <f>VLOOKUP(A2725,Sheet2!$A$1:G6449,3,0)</f>
        <v>Color</v>
      </c>
      <c r="O2725" t="str">
        <f>VLOOKUP(A2725,Sheet2!$A$1:G6449,4,0)</f>
        <v>Action</v>
      </c>
      <c r="P2725" t="str">
        <f>VLOOKUP(A2725,Sheet2!$A$1:G6449,5,0)</f>
        <v>English</v>
      </c>
      <c r="Q2725" t="str">
        <f>VLOOKUP(A2725,Sheet2!$A$1:G6449,6,0)</f>
        <v>UK</v>
      </c>
      <c r="R2725" t="str">
        <f>VLOOKUP(A2725,Sheet2!$A$1:G6449,7,0)</f>
        <v>PG</v>
      </c>
      <c r="S2725" t="str">
        <f>IF(Table1[[#This Row],[Language]]="English","English","Other language")</f>
        <v>English</v>
      </c>
      <c r="T2725">
        <f>Table1[[#This Row],[Gross Revenue]]-Table1[[#This Row],[Budget]]</f>
        <v>-16400000</v>
      </c>
      <c r="U2725" s="1">
        <f>(Table1[[#This Row],[Gross Revenue]]/Table1[[#This Row],[Budget]])-1</f>
        <v>-0.65600000000000003</v>
      </c>
      <c r="V2725" t="str">
        <f t="shared" si="84"/>
        <v>131-150 minutes</v>
      </c>
      <c r="W2725">
        <f>Table1[[#This Row],[Profit]]/Table1[[#This Row],[Budget]]</f>
        <v>-0.65600000000000003</v>
      </c>
      <c r="X2725" s="22" t="str">
        <f>IF(L2725="","",
IF(L2725&lt;Predictability!$B$1,"Low",
IF(L2725&lt;=Predictability!$B$2,"Mid","High")))</f>
        <v>Mid</v>
      </c>
      <c r="Y2725" s="22">
        <f t="shared" si="85"/>
        <v>0</v>
      </c>
    </row>
    <row r="2726" spans="1:25" x14ac:dyDescent="0.2">
      <c r="A2726" t="s">
        <v>3895</v>
      </c>
      <c r="B2726" t="s">
        <v>529</v>
      </c>
      <c r="C2726" t="s">
        <v>985</v>
      </c>
      <c r="D2726">
        <v>18000</v>
      </c>
      <c r="E2726">
        <v>21554</v>
      </c>
      <c r="F2726">
        <v>72</v>
      </c>
      <c r="G2726">
        <v>0</v>
      </c>
      <c r="H2726">
        <v>5.5</v>
      </c>
      <c r="I2726">
        <v>161</v>
      </c>
      <c r="J2726">
        <v>110</v>
      </c>
      <c r="K2726">
        <v>67061228</v>
      </c>
      <c r="L2726">
        <v>40000000</v>
      </c>
      <c r="M2726" s="2">
        <f>VLOOKUP(A2726,Sheet2!$A$1:G6450,2,0)</f>
        <v>40432</v>
      </c>
      <c r="N2726" t="str">
        <f>VLOOKUP(A2726,Sheet2!$A$1:G6450,3,0)</f>
        <v>Color</v>
      </c>
      <c r="O2726" t="str">
        <f>VLOOKUP(A2726,Sheet2!$A$1:G6450,4,0)</f>
        <v>Action</v>
      </c>
      <c r="P2726" t="str">
        <f>VLOOKUP(A2726,Sheet2!$A$1:G6450,5,0)</f>
        <v>English</v>
      </c>
      <c r="Q2726" t="str">
        <f>VLOOKUP(A2726,Sheet2!$A$1:G6450,6,0)</f>
        <v>USA</v>
      </c>
      <c r="R2726" t="str">
        <f>VLOOKUP(A2726,Sheet2!$A$1:G6450,7,0)</f>
        <v>PG-13</v>
      </c>
      <c r="S2726" t="str">
        <f>IF(Table1[[#This Row],[Language]]="English","English","Other language")</f>
        <v>English</v>
      </c>
      <c r="T2726">
        <f>Table1[[#This Row],[Gross Revenue]]-Table1[[#This Row],[Budget]]</f>
        <v>27061228</v>
      </c>
      <c r="U2726" s="1">
        <f>(Table1[[#This Row],[Gross Revenue]]/Table1[[#This Row],[Budget]])-1</f>
        <v>0.67653070000000004</v>
      </c>
      <c r="V2726" t="str">
        <f t="shared" si="84"/>
        <v>90-110 minutes</v>
      </c>
      <c r="W2726">
        <f>Table1[[#This Row],[Profit]]/Table1[[#This Row],[Budget]]</f>
        <v>0.67653070000000004</v>
      </c>
      <c r="X2726" s="22" t="str">
        <f>IF(L2726="","",
IF(L2726&lt;Predictability!$B$1,"Low",
IF(L2726&lt;=Predictability!$B$2,"Mid","High")))</f>
        <v>Mid</v>
      </c>
      <c r="Y2726" s="22">
        <f t="shared" si="85"/>
        <v>1</v>
      </c>
    </row>
    <row r="2727" spans="1:25" x14ac:dyDescent="0.2">
      <c r="A2727" t="s">
        <v>6798</v>
      </c>
      <c r="B2727" t="s">
        <v>1241</v>
      </c>
      <c r="C2727" t="s">
        <v>1585</v>
      </c>
      <c r="D2727">
        <v>13000</v>
      </c>
      <c r="E2727">
        <v>13249</v>
      </c>
      <c r="F2727">
        <v>218</v>
      </c>
      <c r="G2727">
        <v>0</v>
      </c>
      <c r="H2727">
        <v>7.9</v>
      </c>
      <c r="I2727">
        <v>249</v>
      </c>
      <c r="J2727">
        <v>119</v>
      </c>
      <c r="K2727">
        <v>121468960</v>
      </c>
      <c r="L2727">
        <v>60000000</v>
      </c>
      <c r="M2727" s="2">
        <f>VLOOKUP(A2727,Sheet2!$A$1:G6451,2,0)</f>
        <v>37436</v>
      </c>
      <c r="N2727" t="str">
        <f>VLOOKUP(A2727,Sheet2!$A$1:G6451,3,0)</f>
        <v>Color</v>
      </c>
      <c r="O2727" t="str">
        <f>VLOOKUP(A2727,Sheet2!$A$1:G6451,4,0)</f>
        <v>Action</v>
      </c>
      <c r="P2727" t="str">
        <f>VLOOKUP(A2727,Sheet2!$A$1:G6451,5,0)</f>
        <v>English</v>
      </c>
      <c r="Q2727" t="str">
        <f>VLOOKUP(A2727,Sheet2!$A$1:G6451,6,0)</f>
        <v>USA</v>
      </c>
      <c r="R2727" t="str">
        <f>VLOOKUP(A2727,Sheet2!$A$1:G6451,7,0)</f>
        <v>PG-13</v>
      </c>
      <c r="S2727" t="str">
        <f>IF(Table1[[#This Row],[Language]]="English","English","Other language")</f>
        <v>English</v>
      </c>
      <c r="T2727">
        <f>Table1[[#This Row],[Gross Revenue]]-Table1[[#This Row],[Budget]]</f>
        <v>61468960</v>
      </c>
      <c r="U2727" s="1">
        <f>(Table1[[#This Row],[Gross Revenue]]/Table1[[#This Row],[Budget]])-1</f>
        <v>1.0244826666666667</v>
      </c>
      <c r="V2727" t="str">
        <f t="shared" si="84"/>
        <v>111-130 minutes</v>
      </c>
      <c r="W2727">
        <f>Table1[[#This Row],[Profit]]/Table1[[#This Row],[Budget]]</f>
        <v>1.0244826666666667</v>
      </c>
      <c r="X2727" s="22" t="str">
        <f>IF(L2727="","",
IF(L2727&lt;Predictability!$B$1,"Low",
IF(L2727&lt;=Predictability!$B$2,"Mid","High")))</f>
        <v>High</v>
      </c>
      <c r="Y2727" s="22">
        <f t="shared" si="85"/>
        <v>1</v>
      </c>
    </row>
    <row r="2728" spans="1:25" x14ac:dyDescent="0.2">
      <c r="A2728" t="s">
        <v>5372</v>
      </c>
      <c r="B2728" t="s">
        <v>1333</v>
      </c>
      <c r="C2728" t="s">
        <v>1696</v>
      </c>
      <c r="D2728">
        <v>10000</v>
      </c>
      <c r="E2728">
        <v>12175</v>
      </c>
      <c r="F2728">
        <v>209</v>
      </c>
      <c r="G2728">
        <v>31000</v>
      </c>
      <c r="H2728">
        <v>6.7</v>
      </c>
      <c r="I2728">
        <v>436</v>
      </c>
      <c r="J2728">
        <v>135</v>
      </c>
      <c r="K2728">
        <v>113165635</v>
      </c>
      <c r="L2728">
        <v>125000000</v>
      </c>
      <c r="M2728" s="2">
        <f>VLOOKUP(A2728,Sheet2!$A$1:G6452,2,0)</f>
        <v>41229</v>
      </c>
      <c r="N2728" t="str">
        <f>VLOOKUP(A2728,Sheet2!$A$1:G6452,3,0)</f>
        <v>Color</v>
      </c>
      <c r="O2728" t="str">
        <f>VLOOKUP(A2728,Sheet2!$A$1:G6452,4,0)</f>
        <v>Action</v>
      </c>
      <c r="P2728" t="str">
        <f>VLOOKUP(A2728,Sheet2!$A$1:G6452,5,0)</f>
        <v>English</v>
      </c>
      <c r="Q2728" t="str">
        <f>VLOOKUP(A2728,Sheet2!$A$1:G6452,6,0)</f>
        <v>USA</v>
      </c>
      <c r="R2728" t="str">
        <f>VLOOKUP(A2728,Sheet2!$A$1:G6452,7,0)</f>
        <v>PG-13</v>
      </c>
      <c r="S2728" t="str">
        <f>IF(Table1[[#This Row],[Language]]="English","English","Other language")</f>
        <v>English</v>
      </c>
      <c r="T2728">
        <f>Table1[[#This Row],[Gross Revenue]]-Table1[[#This Row],[Budget]]</f>
        <v>-11834365</v>
      </c>
      <c r="U2728" s="1">
        <f>(Table1[[#This Row],[Gross Revenue]]/Table1[[#This Row],[Budget]])-1</f>
        <v>-9.4674919999999996E-2</v>
      </c>
      <c r="V2728" t="str">
        <f t="shared" si="84"/>
        <v>131-150 minutes</v>
      </c>
      <c r="W2728">
        <f>Table1[[#This Row],[Profit]]/Table1[[#This Row],[Budget]]</f>
        <v>-9.4674919999999996E-2</v>
      </c>
      <c r="X2728" s="22" t="str">
        <f>IF(L2728="","",
IF(L2728&lt;Predictability!$B$1,"Low",
IF(L2728&lt;=Predictability!$B$2,"Mid","High")))</f>
        <v>High</v>
      </c>
      <c r="Y2728" s="22">
        <f t="shared" si="85"/>
        <v>0</v>
      </c>
    </row>
    <row r="2729" spans="1:25" x14ac:dyDescent="0.2">
      <c r="A2729" t="s">
        <v>6741</v>
      </c>
      <c r="B2729" t="s">
        <v>1241</v>
      </c>
      <c r="C2729" t="s">
        <v>2433</v>
      </c>
      <c r="D2729">
        <v>13000</v>
      </c>
      <c r="E2729">
        <v>14161</v>
      </c>
      <c r="F2729">
        <v>521</v>
      </c>
      <c r="G2729">
        <v>0</v>
      </c>
      <c r="H2729">
        <v>7.8</v>
      </c>
      <c r="I2729">
        <v>239</v>
      </c>
      <c r="J2729">
        <v>108</v>
      </c>
      <c r="K2729">
        <v>176049130</v>
      </c>
      <c r="L2729">
        <v>75000000</v>
      </c>
      <c r="M2729" s="2">
        <f>VLOOKUP(A2729,Sheet2!$A$1:G6453,2,0)</f>
        <v>38080</v>
      </c>
      <c r="N2729" t="str">
        <f>VLOOKUP(A2729,Sheet2!$A$1:G6453,3,0)</f>
        <v>Color</v>
      </c>
      <c r="O2729" t="str">
        <f>VLOOKUP(A2729,Sheet2!$A$1:G6453,4,0)</f>
        <v>Action</v>
      </c>
      <c r="P2729" t="str">
        <f>VLOOKUP(A2729,Sheet2!$A$1:G6453,5,0)</f>
        <v>English</v>
      </c>
      <c r="Q2729" t="str">
        <f>VLOOKUP(A2729,Sheet2!$A$1:G6453,6,0)</f>
        <v>USA</v>
      </c>
      <c r="R2729" t="str">
        <f>VLOOKUP(A2729,Sheet2!$A$1:G6453,7,0)</f>
        <v>PG-13</v>
      </c>
      <c r="S2729" t="str">
        <f>IF(Table1[[#This Row],[Language]]="English","English","Other language")</f>
        <v>English</v>
      </c>
      <c r="T2729">
        <f>Table1[[#This Row],[Gross Revenue]]-Table1[[#This Row],[Budget]]</f>
        <v>101049130</v>
      </c>
      <c r="U2729" s="1">
        <f>(Table1[[#This Row],[Gross Revenue]]/Table1[[#This Row],[Budget]])-1</f>
        <v>1.3473217333333332</v>
      </c>
      <c r="V2729" t="str">
        <f t="shared" si="84"/>
        <v>90-110 minutes</v>
      </c>
      <c r="W2729">
        <f>Table1[[#This Row],[Profit]]/Table1[[#This Row],[Budget]]</f>
        <v>1.3473217333333334</v>
      </c>
      <c r="X2729" s="22" t="str">
        <f>IF(L2729="","",
IF(L2729&lt;Predictability!$B$1,"Low",
IF(L2729&lt;=Predictability!$B$2,"Mid","High")))</f>
        <v>High</v>
      </c>
      <c r="Y2729" s="22">
        <f t="shared" si="85"/>
        <v>1</v>
      </c>
    </row>
    <row r="2730" spans="1:25" x14ac:dyDescent="0.2">
      <c r="A2730" t="s">
        <v>6892</v>
      </c>
      <c r="B2730" t="s">
        <v>1241</v>
      </c>
      <c r="C2730" t="s">
        <v>2433</v>
      </c>
      <c r="D2730">
        <v>13000</v>
      </c>
      <c r="E2730">
        <v>17369</v>
      </c>
      <c r="F2730">
        <v>521</v>
      </c>
      <c r="G2730">
        <v>0</v>
      </c>
      <c r="H2730">
        <v>8.1</v>
      </c>
      <c r="I2730">
        <v>329</v>
      </c>
      <c r="J2730">
        <v>115</v>
      </c>
      <c r="K2730">
        <v>227137090</v>
      </c>
      <c r="L2730">
        <v>110000000</v>
      </c>
      <c r="M2730" s="2">
        <f>VLOOKUP(A2730,Sheet2!$A$1:G6454,2,0)</f>
        <v>39181</v>
      </c>
      <c r="N2730" t="str">
        <f>VLOOKUP(A2730,Sheet2!$A$1:G6454,3,0)</f>
        <v>Color</v>
      </c>
      <c r="O2730" t="str">
        <f>VLOOKUP(A2730,Sheet2!$A$1:G6454,4,0)</f>
        <v>Action</v>
      </c>
      <c r="P2730" t="str">
        <f>VLOOKUP(A2730,Sheet2!$A$1:G6454,5,0)</f>
        <v>English</v>
      </c>
      <c r="Q2730" t="str">
        <f>VLOOKUP(A2730,Sheet2!$A$1:G6454,6,0)</f>
        <v>USA</v>
      </c>
      <c r="R2730" t="str">
        <f>VLOOKUP(A2730,Sheet2!$A$1:G6454,7,0)</f>
        <v>PG-13</v>
      </c>
      <c r="S2730" t="str">
        <f>IF(Table1[[#This Row],[Language]]="English","English","Other language")</f>
        <v>English</v>
      </c>
      <c r="T2730">
        <f>Table1[[#This Row],[Gross Revenue]]-Table1[[#This Row],[Budget]]</f>
        <v>117137090</v>
      </c>
      <c r="U2730" s="1">
        <f>(Table1[[#This Row],[Gross Revenue]]/Table1[[#This Row],[Budget]])-1</f>
        <v>1.0648826363636363</v>
      </c>
      <c r="V2730" t="str">
        <f t="shared" si="84"/>
        <v>111-130 minutes</v>
      </c>
      <c r="W2730">
        <f>Table1[[#This Row],[Profit]]/Table1[[#This Row],[Budget]]</f>
        <v>1.0648826363636363</v>
      </c>
      <c r="X2730" s="22" t="str">
        <f>IF(L2730="","",
IF(L2730&lt;Predictability!$B$1,"Low",
IF(L2730&lt;=Predictability!$B$2,"Mid","High")))</f>
        <v>High</v>
      </c>
      <c r="Y2730" s="22">
        <f t="shared" si="85"/>
        <v>1</v>
      </c>
    </row>
    <row r="2731" spans="1:25" x14ac:dyDescent="0.2">
      <c r="A2731" t="s">
        <v>3969</v>
      </c>
      <c r="B2731" t="s">
        <v>693</v>
      </c>
      <c r="C2731" t="s">
        <v>937</v>
      </c>
      <c r="D2731">
        <v>902</v>
      </c>
      <c r="E2731">
        <v>2466</v>
      </c>
      <c r="F2731">
        <v>219</v>
      </c>
      <c r="G2731">
        <v>0</v>
      </c>
      <c r="H2731">
        <v>5.6</v>
      </c>
      <c r="I2731">
        <v>287</v>
      </c>
      <c r="J2731">
        <v>115</v>
      </c>
      <c r="K2731">
        <v>15045676</v>
      </c>
      <c r="L2731">
        <v>16000000</v>
      </c>
      <c r="M2731" s="2">
        <f>VLOOKUP(A2731,Sheet2!$A$1:G6455,2,0)</f>
        <v>40057</v>
      </c>
      <c r="N2731" t="str">
        <f>VLOOKUP(A2731,Sheet2!$A$1:G6455,3,0)</f>
        <v>Color</v>
      </c>
      <c r="O2731" t="str">
        <f>VLOOKUP(A2731,Sheet2!$A$1:G6455,4,0)</f>
        <v>Drama</v>
      </c>
      <c r="P2731" t="str">
        <f>VLOOKUP(A2731,Sheet2!$A$1:G6455,5,0)</f>
        <v>English</v>
      </c>
      <c r="Q2731" t="str">
        <f>VLOOKUP(A2731,Sheet2!$A$1:G6455,6,0)</f>
        <v>USA</v>
      </c>
      <c r="R2731" t="str">
        <f>VLOOKUP(A2731,Sheet2!$A$1:G6455,7,0)</f>
        <v>PG-13</v>
      </c>
      <c r="S2731" t="str">
        <f>IF(Table1[[#This Row],[Language]]="English","English","Other language")</f>
        <v>English</v>
      </c>
      <c r="T2731">
        <f>Table1[[#This Row],[Gross Revenue]]-Table1[[#This Row],[Budget]]</f>
        <v>-954324</v>
      </c>
      <c r="U2731" s="1">
        <f>(Table1[[#This Row],[Gross Revenue]]/Table1[[#This Row],[Budget]])-1</f>
        <v>-5.9645249999999983E-2</v>
      </c>
      <c r="V2731" t="str">
        <f t="shared" si="84"/>
        <v>111-130 minutes</v>
      </c>
      <c r="W2731">
        <f>Table1[[#This Row],[Profit]]/Table1[[#This Row],[Budget]]</f>
        <v>-5.9645249999999997E-2</v>
      </c>
      <c r="X2731" s="22" t="str">
        <f>IF(L2731="","",
IF(L2731&lt;Predictability!$B$1,"Low",
IF(L2731&lt;=Predictability!$B$2,"Mid","High")))</f>
        <v>Mid</v>
      </c>
      <c r="Y2731" s="22">
        <f t="shared" si="85"/>
        <v>0</v>
      </c>
    </row>
    <row r="2732" spans="1:25" x14ac:dyDescent="0.2">
      <c r="A2732" t="s">
        <v>5522</v>
      </c>
      <c r="B2732" t="s">
        <v>2361</v>
      </c>
      <c r="C2732" t="s">
        <v>2362</v>
      </c>
      <c r="D2732">
        <v>874</v>
      </c>
      <c r="E2732">
        <v>3151</v>
      </c>
      <c r="F2732">
        <v>7</v>
      </c>
      <c r="G2732">
        <v>11000</v>
      </c>
      <c r="H2732">
        <v>6.8</v>
      </c>
      <c r="I2732">
        <v>219</v>
      </c>
      <c r="J2732">
        <v>96</v>
      </c>
      <c r="K2732">
        <v>50807639</v>
      </c>
      <c r="L2732">
        <v>60000000</v>
      </c>
      <c r="M2732" s="2">
        <f>VLOOKUP(A2732,Sheet2!$A$1:G6456,2,0)</f>
        <v>41888</v>
      </c>
      <c r="N2732" t="str">
        <f>VLOOKUP(A2732,Sheet2!$A$1:G6456,3,0)</f>
        <v>Color</v>
      </c>
      <c r="O2732" t="str">
        <f>VLOOKUP(A2732,Sheet2!$A$1:G6456,4,0)</f>
        <v>Adventure</v>
      </c>
      <c r="P2732" t="str">
        <f>VLOOKUP(A2732,Sheet2!$A$1:G6456,5,0)</f>
        <v>English</v>
      </c>
      <c r="Q2732" t="str">
        <f>VLOOKUP(A2732,Sheet2!$A$1:G6456,6,0)</f>
        <v>USA</v>
      </c>
      <c r="R2732" t="str">
        <f>VLOOKUP(A2732,Sheet2!$A$1:G6456,7,0)</f>
        <v>PG</v>
      </c>
      <c r="S2732" t="str">
        <f>IF(Table1[[#This Row],[Language]]="English","English","Other language")</f>
        <v>English</v>
      </c>
      <c r="T2732">
        <f>Table1[[#This Row],[Gross Revenue]]-Table1[[#This Row],[Budget]]</f>
        <v>-9192361</v>
      </c>
      <c r="U2732" s="1">
        <f>(Table1[[#This Row],[Gross Revenue]]/Table1[[#This Row],[Budget]])-1</f>
        <v>-0.15320601666666667</v>
      </c>
      <c r="V2732" t="str">
        <f t="shared" si="84"/>
        <v>90-110 minutes</v>
      </c>
      <c r="W2732">
        <f>Table1[[#This Row],[Profit]]/Table1[[#This Row],[Budget]]</f>
        <v>-0.15320601666666667</v>
      </c>
      <c r="X2732" s="22" t="str">
        <f>IF(L2732="","",
IF(L2732&lt;Predictability!$B$1,"Low",
IF(L2732&lt;=Predictability!$B$2,"Mid","High")))</f>
        <v>High</v>
      </c>
      <c r="Y2732" s="22">
        <f t="shared" si="85"/>
        <v>0</v>
      </c>
    </row>
    <row r="2733" spans="1:25" x14ac:dyDescent="0.2">
      <c r="A2733" t="s">
        <v>6702</v>
      </c>
      <c r="B2733" t="s">
        <v>3084</v>
      </c>
      <c r="C2733" t="s">
        <v>3085</v>
      </c>
      <c r="D2733">
        <v>77</v>
      </c>
      <c r="E2733">
        <v>156</v>
      </c>
      <c r="F2733">
        <v>39</v>
      </c>
      <c r="G2733">
        <v>38000</v>
      </c>
      <c r="H2733">
        <v>7.8</v>
      </c>
      <c r="I2733">
        <v>185</v>
      </c>
      <c r="J2733">
        <v>94</v>
      </c>
      <c r="K2733">
        <v>9030581</v>
      </c>
      <c r="L2733">
        <v>12500000</v>
      </c>
      <c r="M2733" s="2">
        <f>VLOOKUP(A2733,Sheet2!$A$1:G6457,2,0)</f>
        <v>39638</v>
      </c>
      <c r="N2733" t="str">
        <f>VLOOKUP(A2733,Sheet2!$A$1:G6457,3,0)</f>
        <v>Color</v>
      </c>
      <c r="O2733" t="str">
        <f>VLOOKUP(A2733,Sheet2!$A$1:G6457,4,0)</f>
        <v>Drama</v>
      </c>
      <c r="P2733" t="str">
        <f>VLOOKUP(A2733,Sheet2!$A$1:G6457,5,0)</f>
        <v>English</v>
      </c>
      <c r="Q2733" t="str">
        <f>VLOOKUP(A2733,Sheet2!$A$1:G6457,6,0)</f>
        <v>UK</v>
      </c>
      <c r="R2733" t="str">
        <f>VLOOKUP(A2733,Sheet2!$A$1:G6457,7,0)</f>
        <v>PG-13</v>
      </c>
      <c r="S2733" t="str">
        <f>IF(Table1[[#This Row],[Language]]="English","English","Other language")</f>
        <v>English</v>
      </c>
      <c r="T2733">
        <f>Table1[[#This Row],[Gross Revenue]]-Table1[[#This Row],[Budget]]</f>
        <v>-3469419</v>
      </c>
      <c r="U2733" s="1">
        <f>(Table1[[#This Row],[Gross Revenue]]/Table1[[#This Row],[Budget]])-1</f>
        <v>-0.27755352</v>
      </c>
      <c r="V2733" t="str">
        <f t="shared" si="84"/>
        <v>90-110 minutes</v>
      </c>
      <c r="W2733">
        <f>Table1[[#This Row],[Profit]]/Table1[[#This Row],[Budget]]</f>
        <v>-0.27755352</v>
      </c>
      <c r="X2733" s="22" t="str">
        <f>IF(L2733="","",
IF(L2733&lt;Predictability!$B$1,"Low",
IF(L2733&lt;=Predictability!$B$2,"Mid","High")))</f>
        <v>Mid</v>
      </c>
      <c r="Y2733" s="22">
        <f t="shared" si="85"/>
        <v>0</v>
      </c>
    </row>
    <row r="2734" spans="1:25" x14ac:dyDescent="0.2">
      <c r="A2734" t="s">
        <v>3479</v>
      </c>
      <c r="B2734" t="s">
        <v>404</v>
      </c>
      <c r="C2734" t="s">
        <v>405</v>
      </c>
      <c r="D2734">
        <v>3000</v>
      </c>
      <c r="E2734">
        <v>4807</v>
      </c>
      <c r="F2734">
        <v>357</v>
      </c>
      <c r="G2734">
        <v>8000</v>
      </c>
      <c r="H2734">
        <v>4.5999999999999996</v>
      </c>
      <c r="I2734">
        <v>149</v>
      </c>
      <c r="J2734">
        <v>91</v>
      </c>
      <c r="K2734">
        <v>35385560</v>
      </c>
      <c r="L2734">
        <v>4000000</v>
      </c>
      <c r="M2734" s="2">
        <f>VLOOKUP(A2734,Sheet2!$A$1:G6458,2,0)</f>
        <v>42221</v>
      </c>
      <c r="N2734" t="str">
        <f>VLOOKUP(A2734,Sheet2!$A$1:G6458,3,0)</f>
        <v>Color</v>
      </c>
      <c r="O2734" t="str">
        <f>VLOOKUP(A2734,Sheet2!$A$1:G6458,4,0)</f>
        <v>Mystery</v>
      </c>
      <c r="P2734" t="str">
        <f>VLOOKUP(A2734,Sheet2!$A$1:G6458,5,0)</f>
        <v>English</v>
      </c>
      <c r="Q2734" t="str">
        <f>VLOOKUP(A2734,Sheet2!$A$1:G6458,6,0)</f>
        <v>USA</v>
      </c>
      <c r="R2734" t="str">
        <f>VLOOKUP(A2734,Sheet2!$A$1:G6458,7,0)</f>
        <v>R</v>
      </c>
      <c r="S2734" t="str">
        <f>IF(Table1[[#This Row],[Language]]="English","English","Other language")</f>
        <v>English</v>
      </c>
      <c r="T2734">
        <f>Table1[[#This Row],[Gross Revenue]]-Table1[[#This Row],[Budget]]</f>
        <v>31385560</v>
      </c>
      <c r="U2734" s="1">
        <f>(Table1[[#This Row],[Gross Revenue]]/Table1[[#This Row],[Budget]])-1</f>
        <v>7.8463899999999995</v>
      </c>
      <c r="V2734" t="str">
        <f t="shared" si="84"/>
        <v>90-110 minutes</v>
      </c>
      <c r="W2734">
        <f>Table1[[#This Row],[Profit]]/Table1[[#This Row],[Budget]]</f>
        <v>7.8463900000000004</v>
      </c>
      <c r="X2734" s="22" t="str">
        <f>IF(L2734="","",
IF(L2734&lt;Predictability!$B$1,"Low",
IF(L2734&lt;=Predictability!$B$2,"Mid","High")))</f>
        <v>Low</v>
      </c>
      <c r="Y2734" s="22">
        <f t="shared" si="85"/>
        <v>1</v>
      </c>
    </row>
    <row r="2735" spans="1:25" x14ac:dyDescent="0.2">
      <c r="A2735" t="s">
        <v>4828</v>
      </c>
      <c r="B2735" t="s">
        <v>265</v>
      </c>
      <c r="C2735" t="s">
        <v>1883</v>
      </c>
      <c r="D2735">
        <v>975</v>
      </c>
      <c r="E2735">
        <v>4184</v>
      </c>
      <c r="F2735">
        <v>6</v>
      </c>
      <c r="G2735">
        <v>0</v>
      </c>
      <c r="H2735">
        <v>6.4</v>
      </c>
      <c r="I2735">
        <v>62</v>
      </c>
      <c r="J2735">
        <v>101</v>
      </c>
      <c r="K2735">
        <v>6643</v>
      </c>
      <c r="L2735">
        <v>900000</v>
      </c>
      <c r="M2735" s="2">
        <f>VLOOKUP(A2735,Sheet2!$A$1:G6459,2,0)</f>
        <v>40963</v>
      </c>
      <c r="N2735" t="str">
        <f>VLOOKUP(A2735,Sheet2!$A$1:G6459,3,0)</f>
        <v>Color</v>
      </c>
      <c r="O2735" t="str">
        <f>VLOOKUP(A2735,Sheet2!$A$1:G6459,4,0)</f>
        <v>Comedy</v>
      </c>
      <c r="P2735" t="str">
        <f>VLOOKUP(A2735,Sheet2!$A$1:G6459,5,0)</f>
        <v>English</v>
      </c>
      <c r="Q2735" t="str">
        <f>VLOOKUP(A2735,Sheet2!$A$1:G6459,6,0)</f>
        <v>USA</v>
      </c>
      <c r="R2735" t="str">
        <f>VLOOKUP(A2735,Sheet2!$A$1:G6459,7,0)</f>
        <v>R</v>
      </c>
      <c r="S2735" t="str">
        <f>IF(Table1[[#This Row],[Language]]="English","English","Other language")</f>
        <v>English</v>
      </c>
      <c r="T2735">
        <f>Table1[[#This Row],[Gross Revenue]]-Table1[[#This Row],[Budget]]</f>
        <v>-893357</v>
      </c>
      <c r="U2735" s="1">
        <f>(Table1[[#This Row],[Gross Revenue]]/Table1[[#This Row],[Budget]])-1</f>
        <v>-0.99261888888888894</v>
      </c>
      <c r="V2735" t="str">
        <f t="shared" si="84"/>
        <v>90-110 minutes</v>
      </c>
      <c r="W2735">
        <f>Table1[[#This Row],[Profit]]/Table1[[#This Row],[Budget]]</f>
        <v>-0.99261888888888894</v>
      </c>
      <c r="X2735" s="22" t="str">
        <f>IF(L2735="","",
IF(L2735&lt;Predictability!$B$1,"Low",
IF(L2735&lt;=Predictability!$B$2,"Mid","High")))</f>
        <v>Low</v>
      </c>
      <c r="Y2735" s="22">
        <f t="shared" si="85"/>
        <v>0</v>
      </c>
    </row>
    <row r="2736" spans="1:25" x14ac:dyDescent="0.2">
      <c r="A2736" t="s">
        <v>4176</v>
      </c>
      <c r="B2736" t="s">
        <v>988</v>
      </c>
      <c r="C2736" t="s">
        <v>1294</v>
      </c>
      <c r="D2736">
        <v>4000</v>
      </c>
      <c r="E2736">
        <v>8315</v>
      </c>
      <c r="F2736">
        <v>235</v>
      </c>
      <c r="G2736">
        <v>0</v>
      </c>
      <c r="H2736">
        <v>5.8</v>
      </c>
      <c r="I2736">
        <v>183</v>
      </c>
      <c r="J2736">
        <v>106</v>
      </c>
      <c r="K2736">
        <v>118683135</v>
      </c>
      <c r="L2736">
        <v>52000000</v>
      </c>
      <c r="M2736" s="2">
        <f>VLOOKUP(A2736,Sheet2!$A$1:G6460,2,0)</f>
        <v>39017</v>
      </c>
      <c r="N2736" t="str">
        <f>VLOOKUP(A2736,Sheet2!$A$1:G6460,3,0)</f>
        <v>Color</v>
      </c>
      <c r="O2736" t="str">
        <f>VLOOKUP(A2736,Sheet2!$A$1:G6460,4,0)</f>
        <v>Comedy</v>
      </c>
      <c r="P2736" t="str">
        <f>VLOOKUP(A2736,Sheet2!$A$1:G6460,5,0)</f>
        <v>English</v>
      </c>
      <c r="Q2736" t="str">
        <f>VLOOKUP(A2736,Sheet2!$A$1:G6460,6,0)</f>
        <v>USA</v>
      </c>
      <c r="R2736" t="str">
        <f>VLOOKUP(A2736,Sheet2!$A$1:G6460,7,0)</f>
        <v>PG-13</v>
      </c>
      <c r="S2736" t="str">
        <f>IF(Table1[[#This Row],[Language]]="English","English","Other language")</f>
        <v>English</v>
      </c>
      <c r="T2736">
        <f>Table1[[#This Row],[Gross Revenue]]-Table1[[#This Row],[Budget]]</f>
        <v>66683135</v>
      </c>
      <c r="U2736" s="1">
        <f>(Table1[[#This Row],[Gross Revenue]]/Table1[[#This Row],[Budget]])-1</f>
        <v>1.282367980769231</v>
      </c>
      <c r="V2736" t="str">
        <f t="shared" si="84"/>
        <v>90-110 minutes</v>
      </c>
      <c r="W2736">
        <f>Table1[[#This Row],[Profit]]/Table1[[#This Row],[Budget]]</f>
        <v>1.2823679807692308</v>
      </c>
      <c r="X2736" s="22" t="str">
        <f>IF(L2736="","",
IF(L2736&lt;Predictability!$B$1,"Low",
IF(L2736&lt;=Predictability!$B$2,"Mid","High")))</f>
        <v>High</v>
      </c>
      <c r="Y2736" s="22">
        <f t="shared" si="85"/>
        <v>1</v>
      </c>
    </row>
    <row r="2737" spans="1:25" x14ac:dyDescent="0.2">
      <c r="A2737" t="s">
        <v>3602</v>
      </c>
      <c r="B2737" t="s">
        <v>211</v>
      </c>
      <c r="C2737" t="s">
        <v>603</v>
      </c>
      <c r="D2737">
        <v>22000</v>
      </c>
      <c r="E2737">
        <v>23769</v>
      </c>
      <c r="F2737">
        <v>6</v>
      </c>
      <c r="G2737">
        <v>181</v>
      </c>
      <c r="H2737">
        <v>5.0999999999999996</v>
      </c>
      <c r="I2737">
        <v>16</v>
      </c>
      <c r="J2737">
        <v>120</v>
      </c>
      <c r="K2737">
        <v>42880</v>
      </c>
      <c r="L2737">
        <v>24000000</v>
      </c>
      <c r="M2737" s="2">
        <f>VLOOKUP(A2737,Sheet2!$A$1:G6461,2,0)</f>
        <v>38241</v>
      </c>
      <c r="N2737" t="str">
        <f>VLOOKUP(A2737,Sheet2!$A$1:G6461,3,0)</f>
        <v>Color</v>
      </c>
      <c r="O2737" t="str">
        <f>VLOOKUP(A2737,Sheet2!$A$1:G6461,4,0)</f>
        <v>Drama</v>
      </c>
      <c r="P2737" t="str">
        <f>VLOOKUP(A2737,Sheet2!$A$1:G6461,5,0)</f>
        <v>English</v>
      </c>
      <c r="Q2737" t="str">
        <f>VLOOKUP(A2737,Sheet2!$A$1:G6461,6,0)</f>
        <v>UK</v>
      </c>
      <c r="R2737" t="str">
        <f>VLOOKUP(A2737,Sheet2!$A$1:G6461,7,0)</f>
        <v>PG</v>
      </c>
      <c r="S2737" t="str">
        <f>IF(Table1[[#This Row],[Language]]="English","English","Other language")</f>
        <v>English</v>
      </c>
      <c r="T2737">
        <f>Table1[[#This Row],[Gross Revenue]]-Table1[[#This Row],[Budget]]</f>
        <v>-23957120</v>
      </c>
      <c r="U2737" s="1">
        <f>(Table1[[#This Row],[Gross Revenue]]/Table1[[#This Row],[Budget]])-1</f>
        <v>-0.99821333333333329</v>
      </c>
      <c r="V2737" t="str">
        <f t="shared" si="84"/>
        <v>111-130 minutes</v>
      </c>
      <c r="W2737">
        <f>Table1[[#This Row],[Profit]]/Table1[[#This Row],[Budget]]</f>
        <v>-0.99821333333333329</v>
      </c>
      <c r="X2737" s="22" t="str">
        <f>IF(L2737="","",
IF(L2737&lt;Predictability!$B$1,"Low",
IF(L2737&lt;=Predictability!$B$2,"Mid","High")))</f>
        <v>Mid</v>
      </c>
      <c r="Y2737" s="22">
        <f t="shared" si="85"/>
        <v>0</v>
      </c>
    </row>
    <row r="2738" spans="1:25" x14ac:dyDescent="0.2">
      <c r="A2738" t="s">
        <v>6940</v>
      </c>
      <c r="B2738" t="s">
        <v>3193</v>
      </c>
      <c r="C2738" t="s">
        <v>2882</v>
      </c>
      <c r="D2738">
        <v>682</v>
      </c>
      <c r="E2738">
        <v>1035</v>
      </c>
      <c r="F2738">
        <v>767</v>
      </c>
      <c r="G2738">
        <v>0</v>
      </c>
      <c r="H2738">
        <v>8.1999999999999993</v>
      </c>
      <c r="I2738">
        <v>122</v>
      </c>
      <c r="J2738">
        <v>161</v>
      </c>
      <c r="K2738">
        <v>27200000</v>
      </c>
      <c r="L2738">
        <v>3000000</v>
      </c>
      <c r="M2738" s="2">
        <f>VLOOKUP(A2738,Sheet2!$A$1:G6462,2,0)</f>
        <v>21087</v>
      </c>
      <c r="N2738" t="str">
        <f>VLOOKUP(A2738,Sheet2!$A$1:G6462,3,0)</f>
        <v>Color</v>
      </c>
      <c r="O2738" t="str">
        <f>VLOOKUP(A2738,Sheet2!$A$1:G6462,4,0)</f>
        <v>Adventure</v>
      </c>
      <c r="P2738" t="str">
        <f>VLOOKUP(A2738,Sheet2!$A$1:G6462,5,0)</f>
        <v>English</v>
      </c>
      <c r="Q2738" t="str">
        <f>VLOOKUP(A2738,Sheet2!$A$1:G6462,6,0)</f>
        <v>UK</v>
      </c>
      <c r="R2738" t="str">
        <f>VLOOKUP(A2738,Sheet2!$A$1:G6462,7,0)</f>
        <v>PG</v>
      </c>
      <c r="S2738" t="str">
        <f>IF(Table1[[#This Row],[Language]]="English","English","Other language")</f>
        <v>English</v>
      </c>
      <c r="T2738">
        <f>Table1[[#This Row],[Gross Revenue]]-Table1[[#This Row],[Budget]]</f>
        <v>24200000</v>
      </c>
      <c r="U2738" s="1">
        <f>(Table1[[#This Row],[Gross Revenue]]/Table1[[#This Row],[Budget]])-1</f>
        <v>8.0666666666666664</v>
      </c>
      <c r="V2738" t="str">
        <f t="shared" si="84"/>
        <v>&gt;150 minutes</v>
      </c>
      <c r="W2738">
        <f>Table1[[#This Row],[Profit]]/Table1[[#This Row],[Budget]]</f>
        <v>8.0666666666666664</v>
      </c>
      <c r="X2738" s="22" t="str">
        <f>IF(L2738="","",
IF(L2738&lt;Predictability!$B$1,"Low",
IF(L2738&lt;=Predictability!$B$2,"Mid","High")))</f>
        <v>Low</v>
      </c>
      <c r="Y2738" s="22">
        <f t="shared" si="85"/>
        <v>1</v>
      </c>
    </row>
    <row r="2739" spans="1:25" x14ac:dyDescent="0.2">
      <c r="A2739" t="s">
        <v>6455</v>
      </c>
      <c r="B2739" t="s">
        <v>1356</v>
      </c>
      <c r="C2739" t="s">
        <v>1356</v>
      </c>
      <c r="D2739">
        <v>16000</v>
      </c>
      <c r="E2739">
        <v>27237</v>
      </c>
      <c r="F2739">
        <v>16000</v>
      </c>
      <c r="G2739">
        <v>0</v>
      </c>
      <c r="H2739">
        <v>7.5</v>
      </c>
      <c r="I2739">
        <v>69</v>
      </c>
      <c r="J2739">
        <v>135</v>
      </c>
      <c r="K2739">
        <v>70960517</v>
      </c>
      <c r="L2739">
        <v>35000000</v>
      </c>
      <c r="M2739" s="2">
        <f>VLOOKUP(A2739,Sheet2!$A$1:G6463,2,0)</f>
        <v>35058</v>
      </c>
      <c r="N2739" t="str">
        <f>VLOOKUP(A2739,Sheet2!$A$1:G6463,3,0)</f>
        <v>Color</v>
      </c>
      <c r="O2739" t="str">
        <f>VLOOKUP(A2739,Sheet2!$A$1:G6463,4,0)</f>
        <v>Drama</v>
      </c>
      <c r="P2739" t="str">
        <f>VLOOKUP(A2739,Sheet2!$A$1:G6463,5,0)</f>
        <v>English</v>
      </c>
      <c r="Q2739" t="str">
        <f>VLOOKUP(A2739,Sheet2!$A$1:G6463,6,0)</f>
        <v>USA</v>
      </c>
      <c r="R2739" t="str">
        <f>VLOOKUP(A2739,Sheet2!$A$1:G6463,7,0)</f>
        <v>PG-13</v>
      </c>
      <c r="S2739" t="str">
        <f>IF(Table1[[#This Row],[Language]]="English","English","Other language")</f>
        <v>English</v>
      </c>
      <c r="T2739">
        <f>Table1[[#This Row],[Gross Revenue]]-Table1[[#This Row],[Budget]]</f>
        <v>35960517</v>
      </c>
      <c r="U2739" s="1">
        <f>(Table1[[#This Row],[Gross Revenue]]/Table1[[#This Row],[Budget]])-1</f>
        <v>1.027443342857143</v>
      </c>
      <c r="V2739" t="str">
        <f t="shared" si="84"/>
        <v>131-150 minutes</v>
      </c>
      <c r="W2739">
        <f>Table1[[#This Row],[Profit]]/Table1[[#This Row],[Budget]]</f>
        <v>1.0274433428571428</v>
      </c>
      <c r="X2739" s="22" t="str">
        <f>IF(L2739="","",
IF(L2739&lt;Predictability!$B$1,"Low",
IF(L2739&lt;=Predictability!$B$2,"Mid","High")))</f>
        <v>Mid</v>
      </c>
      <c r="Y2739" s="22">
        <f t="shared" si="85"/>
        <v>1</v>
      </c>
    </row>
    <row r="2740" spans="1:25" x14ac:dyDescent="0.2">
      <c r="A2740" t="s">
        <v>4819</v>
      </c>
      <c r="B2740" t="s">
        <v>1872</v>
      </c>
      <c r="C2740" t="s">
        <v>1873</v>
      </c>
      <c r="D2740">
        <v>77</v>
      </c>
      <c r="E2740">
        <v>109</v>
      </c>
      <c r="F2740">
        <v>4</v>
      </c>
      <c r="G2740">
        <v>167</v>
      </c>
      <c r="H2740">
        <v>6.3</v>
      </c>
      <c r="I2740">
        <v>36</v>
      </c>
      <c r="J2740">
        <v>100</v>
      </c>
      <c r="K2740">
        <v>2808000</v>
      </c>
      <c r="L2740">
        <v>379000</v>
      </c>
      <c r="M2740" s="2">
        <f>VLOOKUP(A2740,Sheet2!$A$1:G6464,2,0)</f>
        <v>10908</v>
      </c>
      <c r="N2740" t="str">
        <f>VLOOKUP(A2740,Sheet2!$A$1:G6464,3,0)</f>
        <v>Black and White</v>
      </c>
      <c r="O2740" t="str">
        <f>VLOOKUP(A2740,Sheet2!$A$1:G6464,4,0)</f>
        <v>Musical</v>
      </c>
      <c r="P2740" t="str">
        <f>VLOOKUP(A2740,Sheet2!$A$1:G6464,5,0)</f>
        <v>English</v>
      </c>
      <c r="Q2740" t="str">
        <f>VLOOKUP(A2740,Sheet2!$A$1:G6464,6,0)</f>
        <v>USA</v>
      </c>
      <c r="R2740" t="str">
        <f>VLOOKUP(A2740,Sheet2!$A$1:G6464,7,0)</f>
        <v>Passed</v>
      </c>
      <c r="S2740" t="str">
        <f>IF(Table1[[#This Row],[Language]]="English","English","Other language")</f>
        <v>English</v>
      </c>
      <c r="T2740">
        <f>Table1[[#This Row],[Gross Revenue]]-Table1[[#This Row],[Budget]]</f>
        <v>2429000</v>
      </c>
      <c r="U2740" s="1">
        <f>(Table1[[#This Row],[Gross Revenue]]/Table1[[#This Row],[Budget]])-1</f>
        <v>6.4089709762532978</v>
      </c>
      <c r="V2740" t="str">
        <f t="shared" si="84"/>
        <v>90-110 minutes</v>
      </c>
      <c r="W2740">
        <f>Table1[[#This Row],[Profit]]/Table1[[#This Row],[Budget]]</f>
        <v>6.4089709762532978</v>
      </c>
      <c r="X2740" s="22" t="str">
        <f>IF(L2740="","",
IF(L2740&lt;Predictability!$B$1,"Low",
IF(L2740&lt;=Predictability!$B$2,"Mid","High")))</f>
        <v>Low</v>
      </c>
      <c r="Y2740" s="22">
        <f t="shared" si="85"/>
        <v>1</v>
      </c>
    </row>
    <row r="2741" spans="1:25" x14ac:dyDescent="0.2">
      <c r="A2741" t="s">
        <v>5828</v>
      </c>
      <c r="B2741" t="s">
        <v>1236</v>
      </c>
      <c r="C2741" t="s">
        <v>2560</v>
      </c>
      <c r="D2741">
        <v>1000</v>
      </c>
      <c r="E2741">
        <v>3085</v>
      </c>
      <c r="F2741">
        <v>112</v>
      </c>
      <c r="G2741">
        <v>671</v>
      </c>
      <c r="H2741">
        <v>7</v>
      </c>
      <c r="I2741">
        <v>51</v>
      </c>
      <c r="J2741">
        <v>94</v>
      </c>
      <c r="K2741">
        <v>1744858</v>
      </c>
      <c r="L2741">
        <v>1000000</v>
      </c>
      <c r="M2741" s="2">
        <f>VLOOKUP(A2741,Sheet2!$A$1:G6465,2,0)</f>
        <v>36589</v>
      </c>
      <c r="N2741" t="str">
        <f>VLOOKUP(A2741,Sheet2!$A$1:G6465,3,0)</f>
        <v>Color</v>
      </c>
      <c r="O2741" t="str">
        <f>VLOOKUP(A2741,Sheet2!$A$1:G6465,4,0)</f>
        <v>Comedy</v>
      </c>
      <c r="P2741" t="str">
        <f>VLOOKUP(A2741,Sheet2!$A$1:G6465,5,0)</f>
        <v>English</v>
      </c>
      <c r="Q2741" t="str">
        <f>VLOOKUP(A2741,Sheet2!$A$1:G6465,6,0)</f>
        <v>USA</v>
      </c>
      <c r="R2741" t="str">
        <f>VLOOKUP(A2741,Sheet2!$A$1:G6465,7,0)</f>
        <v>R</v>
      </c>
      <c r="S2741" t="str">
        <f>IF(Table1[[#This Row],[Language]]="English","English","Other language")</f>
        <v>English</v>
      </c>
      <c r="T2741">
        <f>Table1[[#This Row],[Gross Revenue]]-Table1[[#This Row],[Budget]]</f>
        <v>744858</v>
      </c>
      <c r="U2741" s="1">
        <f>(Table1[[#This Row],[Gross Revenue]]/Table1[[#This Row],[Budget]])-1</f>
        <v>0.74485800000000002</v>
      </c>
      <c r="V2741" t="str">
        <f t="shared" si="84"/>
        <v>90-110 minutes</v>
      </c>
      <c r="W2741">
        <f>Table1[[#This Row],[Profit]]/Table1[[#This Row],[Budget]]</f>
        <v>0.74485800000000002</v>
      </c>
      <c r="X2741" s="22" t="str">
        <f>IF(L2741="","",
IF(L2741&lt;Predictability!$B$1,"Low",
IF(L2741&lt;=Predictability!$B$2,"Mid","High")))</f>
        <v>Low</v>
      </c>
      <c r="Y2741" s="22">
        <f t="shared" si="85"/>
        <v>1</v>
      </c>
    </row>
    <row r="2742" spans="1:25" x14ac:dyDescent="0.2">
      <c r="A2742" t="s">
        <v>4816</v>
      </c>
      <c r="B2742" t="s">
        <v>892</v>
      </c>
      <c r="C2742" t="s">
        <v>1870</v>
      </c>
      <c r="D2742">
        <v>3000</v>
      </c>
      <c r="E2742">
        <v>6419</v>
      </c>
      <c r="F2742">
        <v>10</v>
      </c>
      <c r="G2742">
        <v>478</v>
      </c>
      <c r="H2742">
        <v>6.3</v>
      </c>
      <c r="I2742">
        <v>52</v>
      </c>
      <c r="J2742">
        <v>106</v>
      </c>
      <c r="K2742">
        <v>27457409</v>
      </c>
      <c r="L2742">
        <v>6000000</v>
      </c>
      <c r="M2742" s="2">
        <f>VLOOKUP(A2742,Sheet2!$A$1:G6466,2,0)</f>
        <v>36975</v>
      </c>
      <c r="N2742" t="str">
        <f>VLOOKUP(A2742,Sheet2!$A$1:G6466,3,0)</f>
        <v>Color</v>
      </c>
      <c r="O2742" t="str">
        <f>VLOOKUP(A2742,Sheet2!$A$1:G6466,4,0)</f>
        <v>Comedy</v>
      </c>
      <c r="P2742" t="str">
        <f>VLOOKUP(A2742,Sheet2!$A$1:G6466,5,0)</f>
        <v>English</v>
      </c>
      <c r="Q2742" t="str">
        <f>VLOOKUP(A2742,Sheet2!$A$1:G6466,6,0)</f>
        <v>USA</v>
      </c>
      <c r="R2742" t="str">
        <f>VLOOKUP(A2742,Sheet2!$A$1:G6466,7,0)</f>
        <v>R</v>
      </c>
      <c r="S2742" t="str">
        <f>IF(Table1[[#This Row],[Language]]="English","English","Other language")</f>
        <v>English</v>
      </c>
      <c r="T2742">
        <f>Table1[[#This Row],[Gross Revenue]]-Table1[[#This Row],[Budget]]</f>
        <v>21457409</v>
      </c>
      <c r="U2742" s="1">
        <f>(Table1[[#This Row],[Gross Revenue]]/Table1[[#This Row],[Budget]])-1</f>
        <v>3.5762348333333334</v>
      </c>
      <c r="V2742" t="str">
        <f t="shared" si="84"/>
        <v>90-110 minutes</v>
      </c>
      <c r="W2742">
        <f>Table1[[#This Row],[Profit]]/Table1[[#This Row],[Budget]]</f>
        <v>3.5762348333333334</v>
      </c>
      <c r="X2742" s="22" t="str">
        <f>IF(L2742="","",
IF(L2742&lt;Predictability!$B$1,"Low",
IF(L2742&lt;=Predictability!$B$2,"Mid","High")))</f>
        <v>Low</v>
      </c>
      <c r="Y2742" s="22">
        <f t="shared" si="85"/>
        <v>1</v>
      </c>
    </row>
    <row r="2743" spans="1:25" x14ac:dyDescent="0.2">
      <c r="A2743" t="s">
        <v>5624</v>
      </c>
      <c r="B2743" t="s">
        <v>1963</v>
      </c>
      <c r="C2743" t="s">
        <v>2426</v>
      </c>
      <c r="D2743">
        <v>975</v>
      </c>
      <c r="E2743">
        <v>3014</v>
      </c>
      <c r="F2743">
        <v>0</v>
      </c>
      <c r="G2743">
        <v>0</v>
      </c>
      <c r="H2743">
        <v>6.9</v>
      </c>
      <c r="I2743">
        <v>182</v>
      </c>
      <c r="J2743">
        <v>114</v>
      </c>
      <c r="K2743">
        <v>3519627</v>
      </c>
      <c r="L2743">
        <v>20000000</v>
      </c>
      <c r="M2743" s="2">
        <f>VLOOKUP(A2743,Sheet2!$A$1:G6467,2,0)</f>
        <v>39731</v>
      </c>
      <c r="N2743" t="str">
        <f>VLOOKUP(A2743,Sheet2!$A$1:G6467,3,0)</f>
        <v>Color</v>
      </c>
      <c r="O2743" t="str">
        <f>VLOOKUP(A2743,Sheet2!$A$1:G6467,4,0)</f>
        <v>Adventure</v>
      </c>
      <c r="P2743" t="str">
        <f>VLOOKUP(A2743,Sheet2!$A$1:G6467,5,0)</f>
        <v>English</v>
      </c>
      <c r="Q2743" t="str">
        <f>VLOOKUP(A2743,Sheet2!$A$1:G6467,6,0)</f>
        <v>USA</v>
      </c>
      <c r="R2743" t="str">
        <f>VLOOKUP(A2743,Sheet2!$A$1:G6467,7,0)</f>
        <v>PG-13</v>
      </c>
      <c r="S2743" t="str">
        <f>IF(Table1[[#This Row],[Language]]="English","English","Other language")</f>
        <v>English</v>
      </c>
      <c r="T2743">
        <f>Table1[[#This Row],[Gross Revenue]]-Table1[[#This Row],[Budget]]</f>
        <v>-16480373</v>
      </c>
      <c r="U2743" s="1">
        <f>(Table1[[#This Row],[Gross Revenue]]/Table1[[#This Row],[Budget]])-1</f>
        <v>-0.82401864999999996</v>
      </c>
      <c r="V2743" t="str">
        <f t="shared" si="84"/>
        <v>111-130 minutes</v>
      </c>
      <c r="W2743">
        <f>Table1[[#This Row],[Profit]]/Table1[[#This Row],[Budget]]</f>
        <v>-0.82401864999999996</v>
      </c>
      <c r="X2743" s="22" t="str">
        <f>IF(L2743="","",
IF(L2743&lt;Predictability!$B$1,"Low",
IF(L2743&lt;=Predictability!$B$2,"Mid","High")))</f>
        <v>Mid</v>
      </c>
      <c r="Y2743" s="22">
        <f t="shared" si="85"/>
        <v>0</v>
      </c>
    </row>
    <row r="2744" spans="1:25" x14ac:dyDescent="0.2">
      <c r="A2744" t="s">
        <v>4219</v>
      </c>
      <c r="B2744" t="s">
        <v>1241</v>
      </c>
      <c r="C2744" t="s">
        <v>1346</v>
      </c>
      <c r="D2744">
        <v>13000</v>
      </c>
      <c r="E2744">
        <v>27114</v>
      </c>
      <c r="F2744">
        <v>0</v>
      </c>
      <c r="G2744">
        <v>0</v>
      </c>
      <c r="H2744">
        <v>5.9</v>
      </c>
      <c r="I2744">
        <v>233</v>
      </c>
      <c r="J2744">
        <v>118</v>
      </c>
      <c r="K2744">
        <v>37899638</v>
      </c>
      <c r="L2744">
        <v>88000000</v>
      </c>
      <c r="M2744" s="2">
        <f>VLOOKUP(A2744,Sheet2!$A$1:G6468,2,0)</f>
        <v>38428</v>
      </c>
      <c r="N2744" t="str">
        <f>VLOOKUP(A2744,Sheet2!$A$1:G6468,3,0)</f>
        <v>Color</v>
      </c>
      <c r="O2744" t="str">
        <f>VLOOKUP(A2744,Sheet2!$A$1:G6468,4,0)</f>
        <v>Action</v>
      </c>
      <c r="P2744" t="str">
        <f>VLOOKUP(A2744,Sheet2!$A$1:G6468,5,0)</f>
        <v>English</v>
      </c>
      <c r="Q2744" t="str">
        <f>VLOOKUP(A2744,Sheet2!$A$1:G6468,6,0)</f>
        <v>USA</v>
      </c>
      <c r="R2744" t="str">
        <f>VLOOKUP(A2744,Sheet2!$A$1:G6468,7,0)</f>
        <v>PG-13</v>
      </c>
      <c r="S2744" t="str">
        <f>IF(Table1[[#This Row],[Language]]="English","English","Other language")</f>
        <v>English</v>
      </c>
      <c r="T2744">
        <f>Table1[[#This Row],[Gross Revenue]]-Table1[[#This Row],[Budget]]</f>
        <v>-50100362</v>
      </c>
      <c r="U2744" s="1">
        <f>(Table1[[#This Row],[Gross Revenue]]/Table1[[#This Row],[Budget]])-1</f>
        <v>-0.56932229545454538</v>
      </c>
      <c r="V2744" t="str">
        <f t="shared" si="84"/>
        <v>111-130 minutes</v>
      </c>
      <c r="W2744">
        <f>Table1[[#This Row],[Profit]]/Table1[[#This Row],[Budget]]</f>
        <v>-0.56932229545454549</v>
      </c>
      <c r="X2744" s="22" t="str">
        <f>IF(L2744="","",
IF(L2744&lt;Predictability!$B$1,"Low",
IF(L2744&lt;=Predictability!$B$2,"Mid","High")))</f>
        <v>High</v>
      </c>
      <c r="Y2744" s="22">
        <f t="shared" si="85"/>
        <v>0</v>
      </c>
    </row>
    <row r="2745" spans="1:25" x14ac:dyDescent="0.2">
      <c r="A2745" t="s">
        <v>5292</v>
      </c>
      <c r="B2745" t="s">
        <v>2201</v>
      </c>
      <c r="C2745" t="s">
        <v>1619</v>
      </c>
      <c r="D2745">
        <v>138</v>
      </c>
      <c r="E2745">
        <v>388</v>
      </c>
      <c r="F2745">
        <v>0</v>
      </c>
      <c r="G2745">
        <v>265</v>
      </c>
      <c r="H2745">
        <v>6.6</v>
      </c>
      <c r="I2745">
        <v>36</v>
      </c>
      <c r="J2745">
        <v>98</v>
      </c>
      <c r="K2745">
        <v>10246600</v>
      </c>
      <c r="L2745">
        <v>25000</v>
      </c>
      <c r="M2745" s="2">
        <f>VLOOKUP(A2745,Sheet2!$A$1:G6469,2,0)</f>
        <v>34894</v>
      </c>
      <c r="N2745" t="str">
        <f>VLOOKUP(A2745,Sheet2!$A$1:G6469,3,0)</f>
        <v>Color</v>
      </c>
      <c r="O2745" t="str">
        <f>VLOOKUP(A2745,Sheet2!$A$1:G6469,4,0)</f>
        <v>Comedy</v>
      </c>
      <c r="P2745" t="str">
        <f>VLOOKUP(A2745,Sheet2!$A$1:G6469,5,0)</f>
        <v>English</v>
      </c>
      <c r="Q2745" t="str">
        <f>VLOOKUP(A2745,Sheet2!$A$1:G6469,6,0)</f>
        <v>USA</v>
      </c>
      <c r="R2745" t="str">
        <f>VLOOKUP(A2745,Sheet2!$A$1:G6469,7,0)</f>
        <v>R</v>
      </c>
      <c r="S2745" t="str">
        <f>IF(Table1[[#This Row],[Language]]="English","English","Other language")</f>
        <v>English</v>
      </c>
      <c r="T2745">
        <f>Table1[[#This Row],[Gross Revenue]]-Table1[[#This Row],[Budget]]</f>
        <v>10221600</v>
      </c>
      <c r="U2745" s="1">
        <f>(Table1[[#This Row],[Gross Revenue]]/Table1[[#This Row],[Budget]])-1</f>
        <v>408.86399999999998</v>
      </c>
      <c r="V2745" t="str">
        <f t="shared" si="84"/>
        <v>90-110 minutes</v>
      </c>
      <c r="W2745">
        <f>Table1[[#This Row],[Profit]]/Table1[[#This Row],[Budget]]</f>
        <v>408.86399999999998</v>
      </c>
      <c r="X2745" s="22" t="str">
        <f>IF(L2745="","",
IF(L2745&lt;Predictability!$B$1,"Low",
IF(L2745&lt;=Predictability!$B$2,"Mid","High")))</f>
        <v>Low</v>
      </c>
      <c r="Y2745" s="22">
        <f t="shared" si="85"/>
        <v>1</v>
      </c>
    </row>
    <row r="2746" spans="1:25" x14ac:dyDescent="0.2">
      <c r="A2746" t="s">
        <v>3712</v>
      </c>
      <c r="B2746" t="s">
        <v>761</v>
      </c>
      <c r="C2746" t="s">
        <v>762</v>
      </c>
      <c r="D2746">
        <v>966</v>
      </c>
      <c r="E2746">
        <v>3307</v>
      </c>
      <c r="F2746">
        <v>0</v>
      </c>
      <c r="G2746">
        <v>319</v>
      </c>
      <c r="H2746">
        <v>5.3</v>
      </c>
      <c r="I2746">
        <v>51</v>
      </c>
      <c r="J2746">
        <v>93</v>
      </c>
      <c r="K2746">
        <v>900926</v>
      </c>
      <c r="L2746">
        <v>10000000</v>
      </c>
      <c r="M2746" s="2">
        <f>VLOOKUP(A2746,Sheet2!$A$1:G6470,2,0)</f>
        <v>39259</v>
      </c>
      <c r="N2746" t="str">
        <f>VLOOKUP(A2746,Sheet2!$A$1:G6470,3,0)</f>
        <v>Color</v>
      </c>
      <c r="O2746" t="str">
        <f>VLOOKUP(A2746,Sheet2!$A$1:G6470,4,0)</f>
        <v>Comedy</v>
      </c>
      <c r="P2746" t="str">
        <f>VLOOKUP(A2746,Sheet2!$A$1:G6470,5,0)</f>
        <v>English</v>
      </c>
      <c r="Q2746" t="str">
        <f>VLOOKUP(A2746,Sheet2!$A$1:G6470,6,0)</f>
        <v>USA</v>
      </c>
      <c r="R2746" t="str">
        <f>VLOOKUP(A2746,Sheet2!$A$1:G6470,7,0)</f>
        <v>R</v>
      </c>
      <c r="S2746" t="str">
        <f>IF(Table1[[#This Row],[Language]]="English","English","Other language")</f>
        <v>English</v>
      </c>
      <c r="T2746">
        <f>Table1[[#This Row],[Gross Revenue]]-Table1[[#This Row],[Budget]]</f>
        <v>-9099074</v>
      </c>
      <c r="U2746" s="1">
        <f>(Table1[[#This Row],[Gross Revenue]]/Table1[[#This Row],[Budget]])-1</f>
        <v>-0.90990740000000003</v>
      </c>
      <c r="V2746" t="str">
        <f t="shared" si="84"/>
        <v>90-110 minutes</v>
      </c>
      <c r="W2746">
        <f>Table1[[#This Row],[Profit]]/Table1[[#This Row],[Budget]]</f>
        <v>-0.90990740000000003</v>
      </c>
      <c r="X2746" s="22" t="str">
        <f>IF(L2746="","",
IF(L2746&lt;Predictability!$B$1,"Low",
IF(L2746&lt;=Predictability!$B$2,"Mid","High")))</f>
        <v>Mid</v>
      </c>
      <c r="Y2746" s="22">
        <f t="shared" si="85"/>
        <v>0</v>
      </c>
    </row>
    <row r="2747" spans="1:25" x14ac:dyDescent="0.2">
      <c r="A2747" t="s">
        <v>3571</v>
      </c>
      <c r="B2747" t="s">
        <v>555</v>
      </c>
      <c r="C2747" t="s">
        <v>555</v>
      </c>
      <c r="D2747">
        <v>787</v>
      </c>
      <c r="E2747">
        <v>883</v>
      </c>
      <c r="F2747">
        <v>787</v>
      </c>
      <c r="G2747">
        <v>952</v>
      </c>
      <c r="H2747">
        <v>5</v>
      </c>
      <c r="I2747">
        <v>115</v>
      </c>
      <c r="J2747">
        <v>93</v>
      </c>
      <c r="K2747">
        <v>365734</v>
      </c>
      <c r="L2747">
        <v>10000000</v>
      </c>
      <c r="M2747" s="2">
        <f>VLOOKUP(A2747,Sheet2!$A$1:G6471,2,0)</f>
        <v>37749</v>
      </c>
      <c r="N2747" t="str">
        <f>VLOOKUP(A2747,Sheet2!$A$1:G6471,3,0)</f>
        <v>Color</v>
      </c>
      <c r="O2747" t="str">
        <f>VLOOKUP(A2747,Sheet2!$A$1:G6471,4,0)</f>
        <v>Drama</v>
      </c>
      <c r="P2747" t="str">
        <f>VLOOKUP(A2747,Sheet2!$A$1:G6471,5,0)</f>
        <v>English</v>
      </c>
      <c r="Q2747" t="str">
        <f>VLOOKUP(A2747,Sheet2!$A$1:G6471,6,0)</f>
        <v>USA</v>
      </c>
      <c r="R2747" t="str">
        <f>VLOOKUP(A2747,Sheet2!$A$1:G6471,7,0)</f>
        <v>Not Rated</v>
      </c>
      <c r="S2747" t="str">
        <f>IF(Table1[[#This Row],[Language]]="English","English","Other language")</f>
        <v>English</v>
      </c>
      <c r="T2747">
        <f>Table1[[#This Row],[Gross Revenue]]-Table1[[#This Row],[Budget]]</f>
        <v>-9634266</v>
      </c>
      <c r="U2747" s="1">
        <f>(Table1[[#This Row],[Gross Revenue]]/Table1[[#This Row],[Budget]])-1</f>
        <v>-0.96342660000000002</v>
      </c>
      <c r="V2747" t="str">
        <f t="shared" si="84"/>
        <v>90-110 minutes</v>
      </c>
      <c r="W2747">
        <f>Table1[[#This Row],[Profit]]/Table1[[#This Row],[Budget]]</f>
        <v>-0.96342660000000002</v>
      </c>
      <c r="X2747" s="22" t="str">
        <f>IF(L2747="","",
IF(L2747&lt;Predictability!$B$1,"Low",
IF(L2747&lt;=Predictability!$B$2,"Mid","High")))</f>
        <v>Mid</v>
      </c>
      <c r="Y2747" s="22">
        <f t="shared" si="85"/>
        <v>0</v>
      </c>
    </row>
    <row r="2748" spans="1:25" x14ac:dyDescent="0.2">
      <c r="A2748" t="s">
        <v>6181</v>
      </c>
      <c r="B2748" t="s">
        <v>2804</v>
      </c>
      <c r="C2748" t="s">
        <v>2805</v>
      </c>
      <c r="D2748">
        <v>53</v>
      </c>
      <c r="E2748">
        <v>137</v>
      </c>
      <c r="F2748">
        <v>21</v>
      </c>
      <c r="G2748">
        <v>0</v>
      </c>
      <c r="H2748">
        <v>7.3</v>
      </c>
      <c r="I2748">
        <v>51</v>
      </c>
      <c r="J2748">
        <v>90</v>
      </c>
      <c r="K2748">
        <v>155972</v>
      </c>
      <c r="L2748">
        <v>1500000</v>
      </c>
      <c r="M2748" s="2">
        <f>VLOOKUP(A2748,Sheet2!$A$1:G6472,2,0)</f>
        <v>39059</v>
      </c>
      <c r="N2748" t="str">
        <f>VLOOKUP(A2748,Sheet2!$A$1:G6472,3,0)</f>
        <v>Color</v>
      </c>
      <c r="O2748" t="str">
        <f>VLOOKUP(A2748,Sheet2!$A$1:G6472,4,0)</f>
        <v>Comedy</v>
      </c>
      <c r="P2748" t="str">
        <f>VLOOKUP(A2748,Sheet2!$A$1:G6472,5,0)</f>
        <v>Hebrew</v>
      </c>
      <c r="Q2748" t="str">
        <f>VLOOKUP(A2748,Sheet2!$A$1:G6472,6,0)</f>
        <v>Israel</v>
      </c>
      <c r="R2748" t="str">
        <f>VLOOKUP(A2748,Sheet2!$A$1:G6472,7,0)</f>
        <v>Unrated</v>
      </c>
      <c r="S2748" t="str">
        <f>IF(Table1[[#This Row],[Language]]="English","English","Other language")</f>
        <v>Other language</v>
      </c>
      <c r="T2748">
        <f>Table1[[#This Row],[Gross Revenue]]-Table1[[#This Row],[Budget]]</f>
        <v>-1344028</v>
      </c>
      <c r="U2748" s="1">
        <f>(Table1[[#This Row],[Gross Revenue]]/Table1[[#This Row],[Budget]])-1</f>
        <v>-0.89601866666666663</v>
      </c>
      <c r="V2748" t="str">
        <f t="shared" si="84"/>
        <v>90-110 minutes</v>
      </c>
      <c r="W2748">
        <f>Table1[[#This Row],[Profit]]/Table1[[#This Row],[Budget]]</f>
        <v>-0.89601866666666663</v>
      </c>
      <c r="X2748" s="22" t="str">
        <f>IF(L2748="","",
IF(L2748&lt;Predictability!$B$1,"Low",
IF(L2748&lt;=Predictability!$B$2,"Mid","High")))</f>
        <v>Low</v>
      </c>
      <c r="Y2748" s="22">
        <f t="shared" si="85"/>
        <v>0</v>
      </c>
    </row>
    <row r="2749" spans="1:25" x14ac:dyDescent="0.2">
      <c r="A2749" t="s">
        <v>6361</v>
      </c>
      <c r="B2749" t="s">
        <v>498</v>
      </c>
      <c r="C2749" t="s">
        <v>1044</v>
      </c>
      <c r="D2749">
        <v>11000</v>
      </c>
      <c r="E2749">
        <v>14868</v>
      </c>
      <c r="F2749">
        <v>0</v>
      </c>
      <c r="G2749">
        <v>22000</v>
      </c>
      <c r="H2749">
        <v>7.4</v>
      </c>
      <c r="I2749">
        <v>207</v>
      </c>
      <c r="J2749">
        <v>97</v>
      </c>
      <c r="K2749">
        <v>93452056</v>
      </c>
      <c r="L2749">
        <v>45000000</v>
      </c>
      <c r="M2749" s="2">
        <f>VLOOKUP(A2749,Sheet2!$A$1:G6473,2,0)</f>
        <v>39320</v>
      </c>
      <c r="N2749" t="str">
        <f>VLOOKUP(A2749,Sheet2!$A$1:G6473,3,0)</f>
        <v>Color</v>
      </c>
      <c r="O2749" t="str">
        <f>VLOOKUP(A2749,Sheet2!$A$1:G6473,4,0)</f>
        <v>Adventure</v>
      </c>
      <c r="P2749" t="str">
        <f>VLOOKUP(A2749,Sheet2!$A$1:G6473,5,0)</f>
        <v>English</v>
      </c>
      <c r="Q2749" t="str">
        <f>VLOOKUP(A2749,Sheet2!$A$1:G6473,6,0)</f>
        <v>USA</v>
      </c>
      <c r="R2749" t="str">
        <f>VLOOKUP(A2749,Sheet2!$A$1:G6473,7,0)</f>
        <v>PG-13</v>
      </c>
      <c r="S2749" t="str">
        <f>IF(Table1[[#This Row],[Language]]="English","English","Other language")</f>
        <v>English</v>
      </c>
      <c r="T2749">
        <f>Table1[[#This Row],[Gross Revenue]]-Table1[[#This Row],[Budget]]</f>
        <v>48452056</v>
      </c>
      <c r="U2749" s="1">
        <f>(Table1[[#This Row],[Gross Revenue]]/Table1[[#This Row],[Budget]])-1</f>
        <v>1.0767123555555553</v>
      </c>
      <c r="V2749" t="str">
        <f t="shared" si="84"/>
        <v>90-110 minutes</v>
      </c>
      <c r="W2749">
        <f>Table1[[#This Row],[Profit]]/Table1[[#This Row],[Budget]]</f>
        <v>1.0767123555555556</v>
      </c>
      <c r="X2749" s="22" t="str">
        <f>IF(L2749="","",
IF(L2749&lt;Predictability!$B$1,"Low",
IF(L2749&lt;=Predictability!$B$2,"Mid","High")))</f>
        <v>Mid</v>
      </c>
      <c r="Y2749" s="22">
        <f t="shared" si="85"/>
        <v>1</v>
      </c>
    </row>
    <row r="2750" spans="1:25" x14ac:dyDescent="0.2">
      <c r="A2750" t="s">
        <v>5657</v>
      </c>
      <c r="B2750" t="s">
        <v>2449</v>
      </c>
      <c r="C2750" t="s">
        <v>2450</v>
      </c>
      <c r="D2750">
        <v>96</v>
      </c>
      <c r="E2750">
        <v>314</v>
      </c>
      <c r="F2750">
        <v>18</v>
      </c>
      <c r="G2750">
        <v>96</v>
      </c>
      <c r="H2750">
        <v>6.9</v>
      </c>
      <c r="I2750">
        <v>12</v>
      </c>
      <c r="J2750">
        <v>103</v>
      </c>
      <c r="K2750">
        <v>174682</v>
      </c>
      <c r="L2750">
        <v>200000</v>
      </c>
      <c r="M2750" s="2">
        <f>VLOOKUP(A2750,Sheet2!$A$1:G6474,2,0)</f>
        <v>37465</v>
      </c>
      <c r="N2750" t="str">
        <f>VLOOKUP(A2750,Sheet2!$A$1:G6474,3,0)</f>
        <v>Color</v>
      </c>
      <c r="O2750" t="str">
        <f>VLOOKUP(A2750,Sheet2!$A$1:G6474,4,0)</f>
        <v>Drama</v>
      </c>
      <c r="P2750" t="str">
        <f>VLOOKUP(A2750,Sheet2!$A$1:G6474,5,0)</f>
        <v>English</v>
      </c>
      <c r="Q2750" t="str">
        <f>VLOOKUP(A2750,Sheet2!$A$1:G6474,6,0)</f>
        <v>USA</v>
      </c>
      <c r="R2750">
        <f>VLOOKUP(A2750,Sheet2!$A$1:G6474,7,0)</f>
        <v>0</v>
      </c>
      <c r="S2750" t="str">
        <f>IF(Table1[[#This Row],[Language]]="English","English","Other language")</f>
        <v>English</v>
      </c>
      <c r="T2750">
        <f>Table1[[#This Row],[Gross Revenue]]-Table1[[#This Row],[Budget]]</f>
        <v>-25318</v>
      </c>
      <c r="U2750" s="1">
        <f>(Table1[[#This Row],[Gross Revenue]]/Table1[[#This Row],[Budget]])-1</f>
        <v>-0.12658999999999998</v>
      </c>
      <c r="V2750" t="str">
        <f t="shared" si="84"/>
        <v>90-110 minutes</v>
      </c>
      <c r="W2750">
        <f>Table1[[#This Row],[Profit]]/Table1[[#This Row],[Budget]]</f>
        <v>-0.12659000000000001</v>
      </c>
      <c r="X2750" s="22" t="str">
        <f>IF(L2750="","",
IF(L2750&lt;Predictability!$B$1,"Low",
IF(L2750&lt;=Predictability!$B$2,"Mid","High")))</f>
        <v>Low</v>
      </c>
      <c r="Y2750" s="22">
        <f t="shared" si="85"/>
        <v>0</v>
      </c>
    </row>
    <row r="2751" spans="1:25" x14ac:dyDescent="0.2">
      <c r="A2751" t="s">
        <v>6599</v>
      </c>
      <c r="B2751" t="s">
        <v>1047</v>
      </c>
      <c r="C2751" t="s">
        <v>3014</v>
      </c>
      <c r="D2751">
        <v>8000</v>
      </c>
      <c r="E2751">
        <v>12755</v>
      </c>
      <c r="F2751">
        <v>19</v>
      </c>
      <c r="G2751">
        <v>15000</v>
      </c>
      <c r="H2751">
        <v>7.7</v>
      </c>
      <c r="I2751">
        <v>185</v>
      </c>
      <c r="J2751">
        <v>120</v>
      </c>
      <c r="K2751">
        <v>23947</v>
      </c>
      <c r="L2751">
        <v>13000000</v>
      </c>
      <c r="M2751" s="2">
        <f>VLOOKUP(A2751,Sheet2!$A$1:G6475,2,0)</f>
        <v>38347</v>
      </c>
      <c r="N2751" t="str">
        <f>VLOOKUP(A2751,Sheet2!$A$1:G6475,3,0)</f>
        <v>Color</v>
      </c>
      <c r="O2751" t="str">
        <f>VLOOKUP(A2751,Sheet2!$A$1:G6475,4,0)</f>
        <v>Sci-Fi</v>
      </c>
      <c r="P2751" t="str">
        <f>VLOOKUP(A2751,Sheet2!$A$1:G6475,5,0)</f>
        <v>English</v>
      </c>
      <c r="Q2751" t="str">
        <f>VLOOKUP(A2751,Sheet2!$A$1:G6475,6,0)</f>
        <v>USA</v>
      </c>
      <c r="R2751" t="str">
        <f>VLOOKUP(A2751,Sheet2!$A$1:G6475,7,0)</f>
        <v>R</v>
      </c>
      <c r="S2751" t="str">
        <f>IF(Table1[[#This Row],[Language]]="English","English","Other language")</f>
        <v>English</v>
      </c>
      <c r="T2751">
        <f>Table1[[#This Row],[Gross Revenue]]-Table1[[#This Row],[Budget]]</f>
        <v>-12976053</v>
      </c>
      <c r="U2751" s="1">
        <f>(Table1[[#This Row],[Gross Revenue]]/Table1[[#This Row],[Budget]])-1</f>
        <v>-0.99815792307692308</v>
      </c>
      <c r="V2751" t="str">
        <f t="shared" si="84"/>
        <v>111-130 minutes</v>
      </c>
      <c r="W2751">
        <f>Table1[[#This Row],[Profit]]/Table1[[#This Row],[Budget]]</f>
        <v>-0.99815792307692308</v>
      </c>
      <c r="X2751" s="22" t="str">
        <f>IF(L2751="","",
IF(L2751&lt;Predictability!$B$1,"Low",
IF(L2751&lt;=Predictability!$B$2,"Mid","High")))</f>
        <v>Mid</v>
      </c>
      <c r="Y2751" s="22">
        <f t="shared" si="85"/>
        <v>0</v>
      </c>
    </row>
    <row r="2752" spans="1:25" x14ac:dyDescent="0.2">
      <c r="A2752" t="s">
        <v>5818</v>
      </c>
      <c r="B2752" t="s">
        <v>850</v>
      </c>
      <c r="C2752" t="s">
        <v>2555</v>
      </c>
      <c r="D2752">
        <v>26000</v>
      </c>
      <c r="E2752">
        <v>29551</v>
      </c>
      <c r="F2752">
        <v>246</v>
      </c>
      <c r="G2752">
        <v>66000</v>
      </c>
      <c r="H2752">
        <v>7</v>
      </c>
      <c r="I2752">
        <v>634</v>
      </c>
      <c r="J2752">
        <v>95</v>
      </c>
      <c r="K2752">
        <v>42043633</v>
      </c>
      <c r="L2752">
        <v>30000000</v>
      </c>
      <c r="M2752" s="2">
        <f>VLOOKUP(A2752,Sheet2!$A$1:G6476,2,0)</f>
        <v>41005</v>
      </c>
      <c r="N2752" t="str">
        <f>VLOOKUP(A2752,Sheet2!$A$1:G6476,3,0)</f>
        <v>Color</v>
      </c>
      <c r="O2752" t="str">
        <f>VLOOKUP(A2752,Sheet2!$A$1:G6476,4,0)</f>
        <v>Fantasy</v>
      </c>
      <c r="P2752" t="str">
        <f>VLOOKUP(A2752,Sheet2!$A$1:G6476,5,0)</f>
        <v>English</v>
      </c>
      <c r="Q2752" t="str">
        <f>VLOOKUP(A2752,Sheet2!$A$1:G6476,6,0)</f>
        <v>USA</v>
      </c>
      <c r="R2752" t="str">
        <f>VLOOKUP(A2752,Sheet2!$A$1:G6476,7,0)</f>
        <v>R</v>
      </c>
      <c r="S2752" t="str">
        <f>IF(Table1[[#This Row],[Language]]="English","English","Other language")</f>
        <v>English</v>
      </c>
      <c r="T2752">
        <f>Table1[[#This Row],[Gross Revenue]]-Table1[[#This Row],[Budget]]</f>
        <v>12043633</v>
      </c>
      <c r="U2752" s="1">
        <f>(Table1[[#This Row],[Gross Revenue]]/Table1[[#This Row],[Budget]])-1</f>
        <v>0.40145443333333342</v>
      </c>
      <c r="V2752" t="str">
        <f t="shared" si="84"/>
        <v>90-110 minutes</v>
      </c>
      <c r="W2752">
        <f>Table1[[#This Row],[Profit]]/Table1[[#This Row],[Budget]]</f>
        <v>0.40145443333333336</v>
      </c>
      <c r="X2752" s="22" t="str">
        <f>IF(L2752="","",
IF(L2752&lt;Predictability!$B$1,"Low",
IF(L2752&lt;=Predictability!$B$2,"Mid","High")))</f>
        <v>Mid</v>
      </c>
      <c r="Y2752" s="22">
        <f t="shared" si="85"/>
        <v>0</v>
      </c>
    </row>
    <row r="2753" spans="1:25" x14ac:dyDescent="0.2">
      <c r="A2753" t="s">
        <v>4377</v>
      </c>
      <c r="B2753" t="s">
        <v>217</v>
      </c>
      <c r="C2753" t="s">
        <v>1489</v>
      </c>
      <c r="D2753">
        <v>2000</v>
      </c>
      <c r="E2753">
        <v>3718</v>
      </c>
      <c r="F2753">
        <v>0</v>
      </c>
      <c r="G2753">
        <v>0</v>
      </c>
      <c r="H2753">
        <v>6</v>
      </c>
      <c r="I2753">
        <v>72</v>
      </c>
      <c r="J2753">
        <v>96</v>
      </c>
      <c r="K2753">
        <v>60154431</v>
      </c>
      <c r="L2753">
        <v>47000000</v>
      </c>
      <c r="M2753" s="2">
        <f>VLOOKUP(A2753,Sheet2!$A$1:G6477,2,0)</f>
        <v>35336</v>
      </c>
      <c r="N2753" t="str">
        <f>VLOOKUP(A2753,Sheet2!$A$1:G6477,3,0)</f>
        <v>Color</v>
      </c>
      <c r="O2753" t="str">
        <f>VLOOKUP(A2753,Sheet2!$A$1:G6477,4,0)</f>
        <v>Comedy</v>
      </c>
      <c r="P2753" t="str">
        <f>VLOOKUP(A2753,Sheet2!$A$1:G6477,5,0)</f>
        <v>English</v>
      </c>
      <c r="Q2753" t="str">
        <f>VLOOKUP(A2753,Sheet2!$A$1:G6477,6,0)</f>
        <v>USA</v>
      </c>
      <c r="R2753" t="str">
        <f>VLOOKUP(A2753,Sheet2!$A$1:G6477,7,0)</f>
        <v>PG-13</v>
      </c>
      <c r="S2753" t="str">
        <f>IF(Table1[[#This Row],[Language]]="English","English","Other language")</f>
        <v>English</v>
      </c>
      <c r="T2753">
        <f>Table1[[#This Row],[Gross Revenue]]-Table1[[#This Row],[Budget]]</f>
        <v>13154431</v>
      </c>
      <c r="U2753" s="1">
        <f>(Table1[[#This Row],[Gross Revenue]]/Table1[[#This Row],[Budget]])-1</f>
        <v>0.27988151063829791</v>
      </c>
      <c r="V2753" t="str">
        <f t="shared" si="84"/>
        <v>90-110 minutes</v>
      </c>
      <c r="W2753">
        <f>Table1[[#This Row],[Profit]]/Table1[[#This Row],[Budget]]</f>
        <v>0.27988151063829786</v>
      </c>
      <c r="X2753" s="22" t="str">
        <f>IF(L2753="","",
IF(L2753&lt;Predictability!$B$1,"Low",
IF(L2753&lt;=Predictability!$B$2,"Mid","High")))</f>
        <v>Mid</v>
      </c>
      <c r="Y2753" s="22">
        <f t="shared" si="85"/>
        <v>0</v>
      </c>
    </row>
    <row r="2754" spans="1:25" x14ac:dyDescent="0.2">
      <c r="A2754" t="s">
        <v>4825</v>
      </c>
      <c r="B2754" t="s">
        <v>561</v>
      </c>
      <c r="C2754" t="s">
        <v>1881</v>
      </c>
      <c r="D2754">
        <v>873</v>
      </c>
      <c r="E2754">
        <v>2812</v>
      </c>
      <c r="F2754">
        <v>122</v>
      </c>
      <c r="G2754">
        <v>23000</v>
      </c>
      <c r="H2754">
        <v>6.7</v>
      </c>
      <c r="I2754">
        <v>285</v>
      </c>
      <c r="J2754">
        <v>94</v>
      </c>
      <c r="K2754">
        <v>51872378</v>
      </c>
      <c r="L2754">
        <v>13000000</v>
      </c>
      <c r="M2754" s="2">
        <f>VLOOKUP(A2754,Sheet2!$A$1:G6478,2,0)</f>
        <v>41418</v>
      </c>
      <c r="N2754" t="str">
        <f>VLOOKUP(A2754,Sheet2!$A$1:G6478,3,0)</f>
        <v>Color</v>
      </c>
      <c r="O2754" t="str">
        <f>VLOOKUP(A2754,Sheet2!$A$1:G6478,4,0)</f>
        <v>Crime</v>
      </c>
      <c r="P2754" t="str">
        <f>VLOOKUP(A2754,Sheet2!$A$1:G6478,5,0)</f>
        <v>English</v>
      </c>
      <c r="Q2754" t="str">
        <f>VLOOKUP(A2754,Sheet2!$A$1:G6478,6,0)</f>
        <v>USA</v>
      </c>
      <c r="R2754" t="str">
        <f>VLOOKUP(A2754,Sheet2!$A$1:G6478,7,0)</f>
        <v>R</v>
      </c>
      <c r="S2754" t="str">
        <f>IF(Table1[[#This Row],[Language]]="English","English","Other language")</f>
        <v>English</v>
      </c>
      <c r="T2754">
        <f>Table1[[#This Row],[Gross Revenue]]-Table1[[#This Row],[Budget]]</f>
        <v>38872378</v>
      </c>
      <c r="U2754" s="1">
        <f>(Table1[[#This Row],[Gross Revenue]]/Table1[[#This Row],[Budget]])-1</f>
        <v>2.9901829230769232</v>
      </c>
      <c r="V2754" t="str">
        <f t="shared" ref="V2754:V2817" si="86">IF(J2754="","",IF(J2754&lt;90,"&lt;90 minutes",IF(J2754&lt;=110,"90-110 minutes",IF(J2754&lt;=130,"111-130 minutes",IF(J2754&lt;=150,"131-150 minutes","&gt;150 minutes")))))</f>
        <v>90-110 minutes</v>
      </c>
      <c r="W2754">
        <f>Table1[[#This Row],[Profit]]/Table1[[#This Row],[Budget]]</f>
        <v>2.9901829230769232</v>
      </c>
      <c r="X2754" s="22" t="str">
        <f>IF(L2754="","",
IF(L2754&lt;Predictability!$B$1,"Low",
IF(L2754&lt;=Predictability!$B$2,"Mid","High")))</f>
        <v>Mid</v>
      </c>
      <c r="Y2754" s="22">
        <f t="shared" ref="Y2754:Y2817" si="87">IF(W2754&gt;=0.5,1,0)</f>
        <v>1</v>
      </c>
    </row>
    <row r="2755" spans="1:25" x14ac:dyDescent="0.2">
      <c r="A2755" t="s">
        <v>4625</v>
      </c>
      <c r="B2755" t="s">
        <v>589</v>
      </c>
      <c r="C2755" t="s">
        <v>1706</v>
      </c>
      <c r="D2755">
        <v>8000</v>
      </c>
      <c r="E2755">
        <v>9271</v>
      </c>
      <c r="F2755">
        <v>116</v>
      </c>
      <c r="G2755">
        <v>18000</v>
      </c>
      <c r="H2755">
        <v>6.2</v>
      </c>
      <c r="I2755">
        <v>255</v>
      </c>
      <c r="J2755">
        <v>85</v>
      </c>
      <c r="K2755">
        <v>86897182</v>
      </c>
      <c r="L2755">
        <v>95000000</v>
      </c>
      <c r="M2755" s="2">
        <f>VLOOKUP(A2755,Sheet2!$A$1:G6479,2,0)</f>
        <v>41123</v>
      </c>
      <c r="N2755" t="str">
        <f>VLOOKUP(A2755,Sheet2!$A$1:G6479,3,0)</f>
        <v>Color</v>
      </c>
      <c r="O2755" t="str">
        <f>VLOOKUP(A2755,Sheet2!$A$1:G6479,4,0)</f>
        <v>Comedy</v>
      </c>
      <c r="P2755" t="str">
        <f>VLOOKUP(A2755,Sheet2!$A$1:G6479,5,0)</f>
        <v>English</v>
      </c>
      <c r="Q2755" t="str">
        <f>VLOOKUP(A2755,Sheet2!$A$1:G6479,6,0)</f>
        <v>USA</v>
      </c>
      <c r="R2755" t="str">
        <f>VLOOKUP(A2755,Sheet2!$A$1:G6479,7,0)</f>
        <v>R</v>
      </c>
      <c r="S2755" t="str">
        <f>IF(Table1[[#This Row],[Language]]="English","English","Other language")</f>
        <v>English</v>
      </c>
      <c r="T2755">
        <f>Table1[[#This Row],[Gross Revenue]]-Table1[[#This Row],[Budget]]</f>
        <v>-8102818</v>
      </c>
      <c r="U2755" s="1">
        <f>(Table1[[#This Row],[Gross Revenue]]/Table1[[#This Row],[Budget]])-1</f>
        <v>-8.5292821052631584E-2</v>
      </c>
      <c r="V2755" t="str">
        <f t="shared" si="86"/>
        <v>&lt;90 minutes</v>
      </c>
      <c r="W2755">
        <f>Table1[[#This Row],[Profit]]/Table1[[#This Row],[Budget]]</f>
        <v>-8.5292821052631584E-2</v>
      </c>
      <c r="X2755" s="22" t="str">
        <f>IF(L2755="","",
IF(L2755&lt;Predictability!$B$1,"Low",
IF(L2755&lt;=Predictability!$B$2,"Mid","High")))</f>
        <v>High</v>
      </c>
      <c r="Y2755" s="22">
        <f t="shared" si="87"/>
        <v>0</v>
      </c>
    </row>
    <row r="2756" spans="1:25" x14ac:dyDescent="0.2">
      <c r="A2756" t="s">
        <v>3344</v>
      </c>
      <c r="B2756" t="s">
        <v>172</v>
      </c>
      <c r="C2756" t="s">
        <v>173</v>
      </c>
      <c r="D2756">
        <v>924</v>
      </c>
      <c r="E2756">
        <v>2862</v>
      </c>
      <c r="F2756">
        <v>261</v>
      </c>
      <c r="G2756">
        <v>0</v>
      </c>
      <c r="H2756">
        <v>3.9</v>
      </c>
      <c r="I2756">
        <v>162</v>
      </c>
      <c r="J2756">
        <v>99</v>
      </c>
      <c r="K2756">
        <v>49494</v>
      </c>
      <c r="L2756">
        <v>250000</v>
      </c>
      <c r="M2756" s="2">
        <f>VLOOKUP(A2756,Sheet2!$A$1:G6480,2,0)</f>
        <v>41590</v>
      </c>
      <c r="N2756" t="str">
        <f>VLOOKUP(A2756,Sheet2!$A$1:G6480,3,0)</f>
        <v>Color</v>
      </c>
      <c r="O2756" t="str">
        <f>VLOOKUP(A2756,Sheet2!$A$1:G6480,4,0)</f>
        <v>Drama</v>
      </c>
      <c r="P2756" t="str">
        <f>VLOOKUP(A2756,Sheet2!$A$1:G6480,5,0)</f>
        <v>English</v>
      </c>
      <c r="Q2756" t="str">
        <f>VLOOKUP(A2756,Sheet2!$A$1:G6480,6,0)</f>
        <v>USA</v>
      </c>
      <c r="R2756" t="str">
        <f>VLOOKUP(A2756,Sheet2!$A$1:G6480,7,0)</f>
        <v>R</v>
      </c>
      <c r="S2756" t="str">
        <f>IF(Table1[[#This Row],[Language]]="English","English","Other language")</f>
        <v>English</v>
      </c>
      <c r="T2756">
        <f>Table1[[#This Row],[Gross Revenue]]-Table1[[#This Row],[Budget]]</f>
        <v>-200506</v>
      </c>
      <c r="U2756" s="1">
        <f>(Table1[[#This Row],[Gross Revenue]]/Table1[[#This Row],[Budget]])-1</f>
        <v>-0.80202399999999996</v>
      </c>
      <c r="V2756" t="str">
        <f t="shared" si="86"/>
        <v>90-110 minutes</v>
      </c>
      <c r="W2756">
        <f>Table1[[#This Row],[Profit]]/Table1[[#This Row],[Budget]]</f>
        <v>-0.80202399999999996</v>
      </c>
      <c r="X2756" s="22" t="str">
        <f>IF(L2756="","",
IF(L2756&lt;Predictability!$B$1,"Low",
IF(L2756&lt;=Predictability!$B$2,"Mid","High")))</f>
        <v>Low</v>
      </c>
      <c r="Y2756" s="22">
        <f t="shared" si="87"/>
        <v>0</v>
      </c>
    </row>
    <row r="2757" spans="1:25" x14ac:dyDescent="0.2">
      <c r="A2757" t="s">
        <v>3338</v>
      </c>
      <c r="B2757" t="s">
        <v>159</v>
      </c>
      <c r="C2757" t="s">
        <v>160</v>
      </c>
      <c r="D2757">
        <v>760</v>
      </c>
      <c r="E2757">
        <v>2762</v>
      </c>
      <c r="F2757">
        <v>34</v>
      </c>
      <c r="G2757">
        <v>946</v>
      </c>
      <c r="H2757">
        <v>3.8</v>
      </c>
      <c r="I2757">
        <v>109</v>
      </c>
      <c r="J2757">
        <v>82</v>
      </c>
      <c r="K2757">
        <v>100446895</v>
      </c>
      <c r="L2757">
        <v>109000000</v>
      </c>
      <c r="M2757" s="2">
        <f>VLOOKUP(A2757,Sheet2!$A$1:G6481,2,0)</f>
        <v>37813</v>
      </c>
      <c r="N2757" t="str">
        <f>VLOOKUP(A2757,Sheet2!$A$1:G6481,3,0)</f>
        <v>Color</v>
      </c>
      <c r="O2757" t="str">
        <f>VLOOKUP(A2757,Sheet2!$A$1:G6481,4,0)</f>
        <v>Adventure</v>
      </c>
      <c r="P2757" t="str">
        <f>VLOOKUP(A2757,Sheet2!$A$1:G6481,5,0)</f>
        <v>English</v>
      </c>
      <c r="Q2757" t="str">
        <f>VLOOKUP(A2757,Sheet2!$A$1:G6481,6,0)</f>
        <v>USA</v>
      </c>
      <c r="R2757" t="str">
        <f>VLOOKUP(A2757,Sheet2!$A$1:G6481,7,0)</f>
        <v>PG</v>
      </c>
      <c r="S2757" t="str">
        <f>IF(Table1[[#This Row],[Language]]="English","English","Other language")</f>
        <v>English</v>
      </c>
      <c r="T2757">
        <f>Table1[[#This Row],[Gross Revenue]]-Table1[[#This Row],[Budget]]</f>
        <v>-8553105</v>
      </c>
      <c r="U2757" s="1">
        <f>(Table1[[#This Row],[Gross Revenue]]/Table1[[#This Row],[Budget]])-1</f>
        <v>-7.846885321100916E-2</v>
      </c>
      <c r="V2757" t="str">
        <f t="shared" si="86"/>
        <v>&lt;90 minutes</v>
      </c>
      <c r="W2757">
        <f>Table1[[#This Row],[Profit]]/Table1[[#This Row],[Budget]]</f>
        <v>-7.8468853211009174E-2</v>
      </c>
      <c r="X2757" s="22" t="str">
        <f>IF(L2757="","",
IF(L2757&lt;Predictability!$B$1,"Low",
IF(L2757&lt;=Predictability!$B$2,"Mid","High")))</f>
        <v>High</v>
      </c>
      <c r="Y2757" s="22">
        <f t="shared" si="87"/>
        <v>0</v>
      </c>
    </row>
    <row r="2758" spans="1:25" x14ac:dyDescent="0.2">
      <c r="A2758" t="s">
        <v>3620</v>
      </c>
      <c r="B2758" t="s">
        <v>505</v>
      </c>
      <c r="C2758" t="s">
        <v>630</v>
      </c>
      <c r="D2758">
        <v>849</v>
      </c>
      <c r="E2758">
        <v>2178</v>
      </c>
      <c r="F2758">
        <v>2</v>
      </c>
      <c r="G2758">
        <v>0</v>
      </c>
      <c r="H2758">
        <v>5.0999999999999996</v>
      </c>
      <c r="I2758">
        <v>140</v>
      </c>
      <c r="J2758">
        <v>93</v>
      </c>
      <c r="K2758">
        <v>14888028</v>
      </c>
      <c r="L2758">
        <v>30000000</v>
      </c>
      <c r="M2758" s="2">
        <f>VLOOKUP(A2758,Sheet2!$A$1:G6482,2,0)</f>
        <v>38602</v>
      </c>
      <c r="N2758" t="str">
        <f>VLOOKUP(A2758,Sheet2!$A$1:G6482,3,0)</f>
        <v>Color</v>
      </c>
      <c r="O2758" t="str">
        <f>VLOOKUP(A2758,Sheet2!$A$1:G6482,4,0)</f>
        <v>Adventure</v>
      </c>
      <c r="P2758" t="str">
        <f>VLOOKUP(A2758,Sheet2!$A$1:G6482,5,0)</f>
        <v>English</v>
      </c>
      <c r="Q2758" t="str">
        <f>VLOOKUP(A2758,Sheet2!$A$1:G6482,6,0)</f>
        <v>USA</v>
      </c>
      <c r="R2758" t="str">
        <f>VLOOKUP(A2758,Sheet2!$A$1:G6482,7,0)</f>
        <v>PG-13</v>
      </c>
      <c r="S2758" t="str">
        <f>IF(Table1[[#This Row],[Language]]="English","English","Other language")</f>
        <v>English</v>
      </c>
      <c r="T2758">
        <f>Table1[[#This Row],[Gross Revenue]]-Table1[[#This Row],[Budget]]</f>
        <v>-15111972</v>
      </c>
      <c r="U2758" s="1">
        <f>(Table1[[#This Row],[Gross Revenue]]/Table1[[#This Row],[Budget]])-1</f>
        <v>-0.50373240000000008</v>
      </c>
      <c r="V2758" t="str">
        <f t="shared" si="86"/>
        <v>90-110 minutes</v>
      </c>
      <c r="W2758">
        <f>Table1[[#This Row],[Profit]]/Table1[[#This Row],[Budget]]</f>
        <v>-0.50373239999999997</v>
      </c>
      <c r="X2758" s="22" t="str">
        <f>IF(L2758="","",
IF(L2758&lt;Predictability!$B$1,"Low",
IF(L2758&lt;=Predictability!$B$2,"Mid","High")))</f>
        <v>Mid</v>
      </c>
      <c r="Y2758" s="22">
        <f t="shared" si="87"/>
        <v>0</v>
      </c>
    </row>
    <row r="2759" spans="1:25" x14ac:dyDescent="0.2">
      <c r="A2759" t="s">
        <v>6883</v>
      </c>
      <c r="B2759" t="s">
        <v>3170</v>
      </c>
      <c r="C2759" t="s">
        <v>2094</v>
      </c>
      <c r="D2759">
        <v>280</v>
      </c>
      <c r="E2759">
        <v>821</v>
      </c>
      <c r="F2759">
        <v>346</v>
      </c>
      <c r="G2759">
        <v>5000</v>
      </c>
      <c r="H2759">
        <v>8.1</v>
      </c>
      <c r="I2759">
        <v>98</v>
      </c>
      <c r="J2759">
        <v>105</v>
      </c>
      <c r="K2759">
        <v>1647780</v>
      </c>
      <c r="L2759">
        <v>1300000</v>
      </c>
      <c r="M2759" s="2">
        <f>VLOOKUP(A2759,Sheet2!$A$1:G6483,2,0)</f>
        <v>35960</v>
      </c>
      <c r="N2759" t="str">
        <f>VLOOKUP(A2759,Sheet2!$A$1:G6483,3,0)</f>
        <v>Color</v>
      </c>
      <c r="O2759" t="str">
        <f>VLOOKUP(A2759,Sheet2!$A$1:G6483,4,0)</f>
        <v>Drama</v>
      </c>
      <c r="P2759" t="str">
        <f>VLOOKUP(A2759,Sheet2!$A$1:G6483,5,0)</f>
        <v>Danish</v>
      </c>
      <c r="Q2759" t="str">
        <f>VLOOKUP(A2759,Sheet2!$A$1:G6483,6,0)</f>
        <v>Denmark</v>
      </c>
      <c r="R2759" t="str">
        <f>VLOOKUP(A2759,Sheet2!$A$1:G6483,7,0)</f>
        <v>R</v>
      </c>
      <c r="S2759" t="str">
        <f>IF(Table1[[#This Row],[Language]]="English","English","Other language")</f>
        <v>Other language</v>
      </c>
      <c r="T2759">
        <f>Table1[[#This Row],[Gross Revenue]]-Table1[[#This Row],[Budget]]</f>
        <v>347780</v>
      </c>
      <c r="U2759" s="1">
        <f>(Table1[[#This Row],[Gross Revenue]]/Table1[[#This Row],[Budget]])-1</f>
        <v>0.26752307692307697</v>
      </c>
      <c r="V2759" t="str">
        <f t="shared" si="86"/>
        <v>90-110 minutes</v>
      </c>
      <c r="W2759">
        <f>Table1[[#This Row],[Profit]]/Table1[[#This Row],[Budget]]</f>
        <v>0.26752307692307692</v>
      </c>
      <c r="X2759" s="22" t="str">
        <f>IF(L2759="","",
IF(L2759&lt;Predictability!$B$1,"Low",
IF(L2759&lt;=Predictability!$B$2,"Mid","High")))</f>
        <v>Low</v>
      </c>
      <c r="Y2759" s="22">
        <f t="shared" si="87"/>
        <v>0</v>
      </c>
    </row>
    <row r="2760" spans="1:25" x14ac:dyDescent="0.2">
      <c r="A2760" t="s">
        <v>4799</v>
      </c>
      <c r="B2760" t="s">
        <v>1169</v>
      </c>
      <c r="C2760" t="s">
        <v>1068</v>
      </c>
      <c r="D2760">
        <v>812</v>
      </c>
      <c r="E2760">
        <v>2474</v>
      </c>
      <c r="F2760">
        <v>763</v>
      </c>
      <c r="G2760">
        <v>0</v>
      </c>
      <c r="H2760">
        <v>6.3</v>
      </c>
      <c r="I2760">
        <v>225</v>
      </c>
      <c r="J2760">
        <v>109</v>
      </c>
      <c r="K2760">
        <v>61280963</v>
      </c>
      <c r="L2760">
        <v>33000000</v>
      </c>
      <c r="M2760" s="2">
        <f>VLOOKUP(A2760,Sheet2!$A$1:G6484,2,0)</f>
        <v>36676</v>
      </c>
      <c r="N2760" t="str">
        <f>VLOOKUP(A2760,Sheet2!$A$1:G6484,3,0)</f>
        <v>Color</v>
      </c>
      <c r="O2760" t="str">
        <f>VLOOKUP(A2760,Sheet2!$A$1:G6484,4,0)</f>
        <v>Horror</v>
      </c>
      <c r="P2760" t="str">
        <f>VLOOKUP(A2760,Sheet2!$A$1:G6484,5,0)</f>
        <v>English</v>
      </c>
      <c r="Q2760" t="str">
        <f>VLOOKUP(A2760,Sheet2!$A$1:G6484,6,0)</f>
        <v>USA</v>
      </c>
      <c r="R2760" t="str">
        <f>VLOOKUP(A2760,Sheet2!$A$1:G6484,7,0)</f>
        <v>R</v>
      </c>
      <c r="S2760" t="str">
        <f>IF(Table1[[#This Row],[Language]]="English","English","Other language")</f>
        <v>English</v>
      </c>
      <c r="T2760">
        <f>Table1[[#This Row],[Gross Revenue]]-Table1[[#This Row],[Budget]]</f>
        <v>28280963</v>
      </c>
      <c r="U2760" s="1">
        <f>(Table1[[#This Row],[Gross Revenue]]/Table1[[#This Row],[Budget]])-1</f>
        <v>0.85699887878787884</v>
      </c>
      <c r="V2760" t="str">
        <f t="shared" si="86"/>
        <v>90-110 minutes</v>
      </c>
      <c r="W2760">
        <f>Table1[[#This Row],[Profit]]/Table1[[#This Row],[Budget]]</f>
        <v>0.85699887878787884</v>
      </c>
      <c r="X2760" s="22" t="str">
        <f>IF(L2760="","",
IF(L2760&lt;Predictability!$B$1,"Low",
IF(L2760&lt;=Predictability!$B$2,"Mid","High")))</f>
        <v>Mid</v>
      </c>
      <c r="Y2760" s="22">
        <f t="shared" si="87"/>
        <v>1</v>
      </c>
    </row>
    <row r="2761" spans="1:25" x14ac:dyDescent="0.2">
      <c r="A2761" t="s">
        <v>4875</v>
      </c>
      <c r="B2761" t="s">
        <v>1026</v>
      </c>
      <c r="C2761" t="s">
        <v>1721</v>
      </c>
      <c r="D2761">
        <v>16000</v>
      </c>
      <c r="E2761">
        <v>28045</v>
      </c>
      <c r="F2761">
        <v>71</v>
      </c>
      <c r="G2761">
        <v>13000</v>
      </c>
      <c r="H2761">
        <v>6.4</v>
      </c>
      <c r="I2761">
        <v>215</v>
      </c>
      <c r="J2761">
        <v>118</v>
      </c>
      <c r="K2761">
        <v>37035845</v>
      </c>
      <c r="L2761">
        <v>52000000</v>
      </c>
      <c r="M2761" s="2">
        <f>VLOOKUP(A2761,Sheet2!$A$1:G6485,2,0)</f>
        <v>40697</v>
      </c>
      <c r="N2761" t="str">
        <f>VLOOKUP(A2761,Sheet2!$A$1:G6485,3,0)</f>
        <v>Color</v>
      </c>
      <c r="O2761" t="str">
        <f>VLOOKUP(A2761,Sheet2!$A$1:G6485,4,0)</f>
        <v>Comedy</v>
      </c>
      <c r="P2761" t="str">
        <f>VLOOKUP(A2761,Sheet2!$A$1:G6485,5,0)</f>
        <v>English</v>
      </c>
      <c r="Q2761" t="str">
        <f>VLOOKUP(A2761,Sheet2!$A$1:G6485,6,0)</f>
        <v>USA</v>
      </c>
      <c r="R2761" t="str">
        <f>VLOOKUP(A2761,Sheet2!$A$1:G6485,7,0)</f>
        <v>R</v>
      </c>
      <c r="S2761" t="str">
        <f>IF(Table1[[#This Row],[Language]]="English","English","Other language")</f>
        <v>English</v>
      </c>
      <c r="T2761">
        <f>Table1[[#This Row],[Gross Revenue]]-Table1[[#This Row],[Budget]]</f>
        <v>-14964155</v>
      </c>
      <c r="U2761" s="1">
        <f>(Table1[[#This Row],[Gross Revenue]]/Table1[[#This Row],[Budget]])-1</f>
        <v>-0.28777221153846155</v>
      </c>
      <c r="V2761" t="str">
        <f t="shared" si="86"/>
        <v>111-130 minutes</v>
      </c>
      <c r="W2761">
        <f>Table1[[#This Row],[Profit]]/Table1[[#This Row],[Budget]]</f>
        <v>-0.28777221153846155</v>
      </c>
      <c r="X2761" s="22" t="str">
        <f>IF(L2761="","",
IF(L2761&lt;Predictability!$B$1,"Low",
IF(L2761&lt;=Predictability!$B$2,"Mid","High")))</f>
        <v>High</v>
      </c>
      <c r="Y2761" s="22">
        <f t="shared" si="87"/>
        <v>0</v>
      </c>
    </row>
    <row r="2762" spans="1:25" x14ac:dyDescent="0.2">
      <c r="A2762" t="s">
        <v>5886</v>
      </c>
      <c r="B2762" t="s">
        <v>574</v>
      </c>
      <c r="C2762" t="s">
        <v>1345</v>
      </c>
      <c r="D2762">
        <v>991</v>
      </c>
      <c r="E2762">
        <v>1003</v>
      </c>
      <c r="F2762">
        <v>55</v>
      </c>
      <c r="G2762">
        <v>1000</v>
      </c>
      <c r="H2762">
        <v>7.1</v>
      </c>
      <c r="I2762">
        <v>67</v>
      </c>
      <c r="J2762">
        <v>125</v>
      </c>
      <c r="K2762">
        <v>1027749</v>
      </c>
      <c r="L2762">
        <v>40000000</v>
      </c>
      <c r="M2762" s="2">
        <f>VLOOKUP(A2762,Sheet2!$A$1:G6486,2,0)</f>
        <v>39789</v>
      </c>
      <c r="N2762" t="str">
        <f>VLOOKUP(A2762,Sheet2!$A$1:G6486,3,0)</f>
        <v>Color</v>
      </c>
      <c r="O2762" t="str">
        <f>VLOOKUP(A2762,Sheet2!$A$1:G6486,4,0)</f>
        <v>Drama</v>
      </c>
      <c r="P2762" t="str">
        <f>VLOOKUP(A2762,Sheet2!$A$1:G6486,5,0)</f>
        <v>English</v>
      </c>
      <c r="Q2762" t="str">
        <f>VLOOKUP(A2762,Sheet2!$A$1:G6486,6,0)</f>
        <v>Australia</v>
      </c>
      <c r="R2762" t="str">
        <f>VLOOKUP(A2762,Sheet2!$A$1:G6486,7,0)</f>
        <v>R</v>
      </c>
      <c r="S2762" t="str">
        <f>IF(Table1[[#This Row],[Language]]="English","English","Other language")</f>
        <v>English</v>
      </c>
      <c r="T2762">
        <f>Table1[[#This Row],[Gross Revenue]]-Table1[[#This Row],[Budget]]</f>
        <v>-38972251</v>
      </c>
      <c r="U2762" s="1">
        <f>(Table1[[#This Row],[Gross Revenue]]/Table1[[#This Row],[Budget]])-1</f>
        <v>-0.974306275</v>
      </c>
      <c r="V2762" t="str">
        <f t="shared" si="86"/>
        <v>111-130 minutes</v>
      </c>
      <c r="W2762">
        <f>Table1[[#This Row],[Profit]]/Table1[[#This Row],[Budget]]</f>
        <v>-0.974306275</v>
      </c>
      <c r="X2762" s="22" t="str">
        <f>IF(L2762="","",
IF(L2762&lt;Predictability!$B$1,"Low",
IF(L2762&lt;=Predictability!$B$2,"Mid","High")))</f>
        <v>Mid</v>
      </c>
      <c r="Y2762" s="22">
        <f t="shared" si="87"/>
        <v>0</v>
      </c>
    </row>
    <row r="2763" spans="1:25" x14ac:dyDescent="0.2">
      <c r="A2763" t="s">
        <v>6781</v>
      </c>
      <c r="B2763" t="s">
        <v>3122</v>
      </c>
      <c r="C2763" t="s">
        <v>3123</v>
      </c>
      <c r="D2763">
        <v>517</v>
      </c>
      <c r="E2763">
        <v>745</v>
      </c>
      <c r="F2763">
        <v>25</v>
      </c>
      <c r="G2763">
        <v>0</v>
      </c>
      <c r="H2763">
        <v>7.9</v>
      </c>
      <c r="I2763">
        <v>112</v>
      </c>
      <c r="J2763">
        <v>97</v>
      </c>
      <c r="K2763">
        <v>3629758</v>
      </c>
      <c r="L2763">
        <v>5500000</v>
      </c>
      <c r="M2763" s="2">
        <f>VLOOKUP(A2763,Sheet2!$A$1:G6487,2,0)</f>
        <v>38085</v>
      </c>
      <c r="N2763" t="str">
        <f>VLOOKUP(A2763,Sheet2!$A$1:G6487,3,0)</f>
        <v>Color</v>
      </c>
      <c r="O2763" t="str">
        <f>VLOOKUP(A2763,Sheet2!$A$1:G6487,4,0)</f>
        <v>Drama</v>
      </c>
      <c r="P2763" t="str">
        <f>VLOOKUP(A2763,Sheet2!$A$1:G6487,5,0)</f>
        <v>French</v>
      </c>
      <c r="Q2763" t="str">
        <f>VLOOKUP(A2763,Sheet2!$A$1:G6487,6,0)</f>
        <v>France</v>
      </c>
      <c r="R2763" t="str">
        <f>VLOOKUP(A2763,Sheet2!$A$1:G6487,7,0)</f>
        <v>PG-13</v>
      </c>
      <c r="S2763" t="str">
        <f>IF(Table1[[#This Row],[Language]]="English","English","Other language")</f>
        <v>Other language</v>
      </c>
      <c r="T2763">
        <f>Table1[[#This Row],[Gross Revenue]]-Table1[[#This Row],[Budget]]</f>
        <v>-1870242</v>
      </c>
      <c r="U2763" s="1">
        <f>(Table1[[#This Row],[Gross Revenue]]/Table1[[#This Row],[Budget]])-1</f>
        <v>-0.34004400000000001</v>
      </c>
      <c r="V2763" t="str">
        <f t="shared" si="86"/>
        <v>90-110 minutes</v>
      </c>
      <c r="W2763">
        <f>Table1[[#This Row],[Profit]]/Table1[[#This Row],[Budget]]</f>
        <v>-0.34004400000000001</v>
      </c>
      <c r="X2763" s="22" t="str">
        <f>IF(L2763="","",
IF(L2763&lt;Predictability!$B$1,"Low",
IF(L2763&lt;=Predictability!$B$2,"Mid","High")))</f>
        <v>Low</v>
      </c>
      <c r="Y2763" s="22">
        <f t="shared" si="87"/>
        <v>0</v>
      </c>
    </row>
    <row r="2764" spans="1:25" x14ac:dyDescent="0.2">
      <c r="A2764" t="s">
        <v>5187</v>
      </c>
      <c r="B2764" t="s">
        <v>1073</v>
      </c>
      <c r="C2764" t="s">
        <v>2150</v>
      </c>
      <c r="D2764">
        <v>22000</v>
      </c>
      <c r="E2764">
        <v>22697</v>
      </c>
      <c r="F2764">
        <v>80</v>
      </c>
      <c r="G2764">
        <v>0</v>
      </c>
      <c r="H2764">
        <v>6.6</v>
      </c>
      <c r="I2764">
        <v>258</v>
      </c>
      <c r="J2764">
        <v>150</v>
      </c>
      <c r="K2764">
        <v>141614023</v>
      </c>
      <c r="L2764">
        <v>225000000</v>
      </c>
      <c r="M2764" s="2">
        <f>VLOOKUP(A2764,Sheet2!$A$1:G6488,2,0)</f>
        <v>39550</v>
      </c>
      <c r="N2764" t="str">
        <f>VLOOKUP(A2764,Sheet2!$A$1:G6488,3,0)</f>
        <v>Color</v>
      </c>
      <c r="O2764" t="str">
        <f>VLOOKUP(A2764,Sheet2!$A$1:G6488,4,0)</f>
        <v>Action</v>
      </c>
      <c r="P2764" t="str">
        <f>VLOOKUP(A2764,Sheet2!$A$1:G6488,5,0)</f>
        <v>English</v>
      </c>
      <c r="Q2764" t="str">
        <f>VLOOKUP(A2764,Sheet2!$A$1:G6488,6,0)</f>
        <v>USA</v>
      </c>
      <c r="R2764" t="str">
        <f>VLOOKUP(A2764,Sheet2!$A$1:G6488,7,0)</f>
        <v>PG</v>
      </c>
      <c r="S2764" t="str">
        <f>IF(Table1[[#This Row],[Language]]="English","English","Other language")</f>
        <v>English</v>
      </c>
      <c r="T2764">
        <f>Table1[[#This Row],[Gross Revenue]]-Table1[[#This Row],[Budget]]</f>
        <v>-83385977</v>
      </c>
      <c r="U2764" s="1">
        <f>(Table1[[#This Row],[Gross Revenue]]/Table1[[#This Row],[Budget]])-1</f>
        <v>-0.37060434222222227</v>
      </c>
      <c r="V2764" t="str">
        <f t="shared" si="86"/>
        <v>131-150 minutes</v>
      </c>
      <c r="W2764">
        <f>Table1[[#This Row],[Profit]]/Table1[[#This Row],[Budget]]</f>
        <v>-0.37060434222222222</v>
      </c>
      <c r="X2764" s="22" t="str">
        <f>IF(L2764="","",
IF(L2764&lt;Predictability!$B$1,"Low",
IF(L2764&lt;=Predictability!$B$2,"Mid","High")))</f>
        <v>High</v>
      </c>
      <c r="Y2764" s="22">
        <f t="shared" si="87"/>
        <v>0</v>
      </c>
    </row>
    <row r="2765" spans="1:25" x14ac:dyDescent="0.2">
      <c r="A2765" t="s">
        <v>5690</v>
      </c>
      <c r="B2765" t="s">
        <v>133</v>
      </c>
      <c r="C2765" t="s">
        <v>2150</v>
      </c>
      <c r="D2765">
        <v>1000</v>
      </c>
      <c r="E2765">
        <v>1317</v>
      </c>
      <c r="F2765">
        <v>80</v>
      </c>
      <c r="G2765">
        <v>0</v>
      </c>
      <c r="H2765">
        <v>6.9</v>
      </c>
      <c r="I2765">
        <v>284</v>
      </c>
      <c r="J2765">
        <v>150</v>
      </c>
      <c r="K2765">
        <v>291709845</v>
      </c>
      <c r="L2765">
        <v>180000000</v>
      </c>
      <c r="M2765" s="2">
        <f>VLOOKUP(A2765,Sheet2!$A$1:G6489,2,0)</f>
        <v>38378</v>
      </c>
      <c r="N2765" t="str">
        <f>VLOOKUP(A2765,Sheet2!$A$1:G6489,3,0)</f>
        <v>Color</v>
      </c>
      <c r="O2765" t="str">
        <f>VLOOKUP(A2765,Sheet2!$A$1:G6489,4,0)</f>
        <v>Adventure</v>
      </c>
      <c r="P2765" t="str">
        <f>VLOOKUP(A2765,Sheet2!$A$1:G6489,5,0)</f>
        <v>English</v>
      </c>
      <c r="Q2765" t="str">
        <f>VLOOKUP(A2765,Sheet2!$A$1:G6489,6,0)</f>
        <v>USA</v>
      </c>
      <c r="R2765" t="str">
        <f>VLOOKUP(A2765,Sheet2!$A$1:G6489,7,0)</f>
        <v>PG</v>
      </c>
      <c r="S2765" t="str">
        <f>IF(Table1[[#This Row],[Language]]="English","English","Other language")</f>
        <v>English</v>
      </c>
      <c r="T2765">
        <f>Table1[[#This Row],[Gross Revenue]]-Table1[[#This Row],[Budget]]</f>
        <v>111709845</v>
      </c>
      <c r="U2765" s="1">
        <f>(Table1[[#This Row],[Gross Revenue]]/Table1[[#This Row],[Budget]])-1</f>
        <v>0.62061024999999992</v>
      </c>
      <c r="V2765" t="str">
        <f t="shared" si="86"/>
        <v>131-150 minutes</v>
      </c>
      <c r="W2765">
        <f>Table1[[#This Row],[Profit]]/Table1[[#This Row],[Budget]]</f>
        <v>0.62061025000000003</v>
      </c>
      <c r="X2765" s="22" t="str">
        <f>IF(L2765="","",
IF(L2765&lt;Predictability!$B$1,"Low",
IF(L2765&lt;=Predictability!$B$2,"Mid","High")))</f>
        <v>High</v>
      </c>
      <c r="Y2765" s="22">
        <f t="shared" si="87"/>
        <v>1</v>
      </c>
    </row>
    <row r="2766" spans="1:25" x14ac:dyDescent="0.2">
      <c r="A2766" t="s">
        <v>4744</v>
      </c>
      <c r="B2766" t="s">
        <v>1818</v>
      </c>
      <c r="C2766" t="s">
        <v>1819</v>
      </c>
      <c r="D2766">
        <v>531</v>
      </c>
      <c r="E2766">
        <v>764</v>
      </c>
      <c r="F2766">
        <v>150</v>
      </c>
      <c r="G2766">
        <v>11000</v>
      </c>
      <c r="H2766">
        <v>6.3</v>
      </c>
      <c r="I2766">
        <v>228</v>
      </c>
      <c r="J2766">
        <v>113</v>
      </c>
      <c r="K2766">
        <v>104383624</v>
      </c>
      <c r="L2766">
        <v>155000000</v>
      </c>
      <c r="M2766" s="2">
        <f>VLOOKUP(A2766,Sheet2!$A$1:G6490,2,0)</f>
        <v>40305</v>
      </c>
      <c r="N2766" t="str">
        <f>VLOOKUP(A2766,Sheet2!$A$1:G6490,3,0)</f>
        <v>Color</v>
      </c>
      <c r="O2766" t="str">
        <f>VLOOKUP(A2766,Sheet2!$A$1:G6490,4,0)</f>
        <v>Adventure</v>
      </c>
      <c r="P2766" t="str">
        <f>VLOOKUP(A2766,Sheet2!$A$1:G6490,5,0)</f>
        <v>English</v>
      </c>
      <c r="Q2766" t="str">
        <f>VLOOKUP(A2766,Sheet2!$A$1:G6490,6,0)</f>
        <v>USA</v>
      </c>
      <c r="R2766" t="str">
        <f>VLOOKUP(A2766,Sheet2!$A$1:G6490,7,0)</f>
        <v>PG</v>
      </c>
      <c r="S2766" t="str">
        <f>IF(Table1[[#This Row],[Language]]="English","English","Other language")</f>
        <v>English</v>
      </c>
      <c r="T2766">
        <f>Table1[[#This Row],[Gross Revenue]]-Table1[[#This Row],[Budget]]</f>
        <v>-50616376</v>
      </c>
      <c r="U2766" s="1">
        <f>(Table1[[#This Row],[Gross Revenue]]/Table1[[#This Row],[Budget]])-1</f>
        <v>-0.32655726451612899</v>
      </c>
      <c r="V2766" t="str">
        <f t="shared" si="86"/>
        <v>111-130 minutes</v>
      </c>
      <c r="W2766">
        <f>Table1[[#This Row],[Profit]]/Table1[[#This Row],[Budget]]</f>
        <v>-0.32655726451612904</v>
      </c>
      <c r="X2766" s="22" t="str">
        <f>IF(L2766="","",
IF(L2766&lt;Predictability!$B$1,"Low",
IF(L2766&lt;=Predictability!$B$2,"Mid","High")))</f>
        <v>High</v>
      </c>
      <c r="Y2766" s="22">
        <f t="shared" si="87"/>
        <v>0</v>
      </c>
    </row>
    <row r="2767" spans="1:25" x14ac:dyDescent="0.2">
      <c r="A2767" t="s">
        <v>5346</v>
      </c>
      <c r="B2767" t="s">
        <v>994</v>
      </c>
      <c r="C2767" t="s">
        <v>1941</v>
      </c>
      <c r="D2767">
        <v>14000</v>
      </c>
      <c r="E2767">
        <v>17159</v>
      </c>
      <c r="F2767">
        <v>123</v>
      </c>
      <c r="G2767">
        <v>0</v>
      </c>
      <c r="H2767">
        <v>6.7</v>
      </c>
      <c r="I2767">
        <v>207</v>
      </c>
      <c r="J2767">
        <v>134</v>
      </c>
      <c r="K2767">
        <v>57637485</v>
      </c>
      <c r="L2767">
        <v>105000000</v>
      </c>
      <c r="M2767" s="2">
        <f>VLOOKUP(A2767,Sheet2!$A$1:G6491,2,0)</f>
        <v>38163</v>
      </c>
      <c r="N2767" t="str">
        <f>VLOOKUP(A2767,Sheet2!$A$1:G6491,3,0)</f>
        <v>Color</v>
      </c>
      <c r="O2767" t="str">
        <f>VLOOKUP(A2767,Sheet2!$A$1:G6491,4,0)</f>
        <v>Action</v>
      </c>
      <c r="P2767" t="str">
        <f>VLOOKUP(A2767,Sheet2!$A$1:G6491,5,0)</f>
        <v>English</v>
      </c>
      <c r="Q2767" t="str">
        <f>VLOOKUP(A2767,Sheet2!$A$1:G6491,6,0)</f>
        <v>USA</v>
      </c>
      <c r="R2767" t="str">
        <f>VLOOKUP(A2767,Sheet2!$A$1:G6491,7,0)</f>
        <v>PG-13</v>
      </c>
      <c r="S2767" t="str">
        <f>IF(Table1[[#This Row],[Language]]="English","English","Other language")</f>
        <v>English</v>
      </c>
      <c r="T2767">
        <f>Table1[[#This Row],[Gross Revenue]]-Table1[[#This Row],[Budget]]</f>
        <v>-47362515</v>
      </c>
      <c r="U2767" s="1">
        <f>(Table1[[#This Row],[Gross Revenue]]/Table1[[#This Row],[Budget]])-1</f>
        <v>-0.45107157142857146</v>
      </c>
      <c r="V2767" t="str">
        <f t="shared" si="86"/>
        <v>131-150 minutes</v>
      </c>
      <c r="W2767">
        <f>Table1[[#This Row],[Profit]]/Table1[[#This Row],[Budget]]</f>
        <v>-0.45107157142857141</v>
      </c>
      <c r="X2767" s="22" t="str">
        <f>IF(L2767="","",
IF(L2767&lt;Predictability!$B$1,"Low",
IF(L2767&lt;=Predictability!$B$2,"Mid","High")))</f>
        <v>High</v>
      </c>
      <c r="Y2767" s="22">
        <f t="shared" si="87"/>
        <v>0</v>
      </c>
    </row>
    <row r="2768" spans="1:25" x14ac:dyDescent="0.2">
      <c r="A2768" t="s">
        <v>5742</v>
      </c>
      <c r="B2768" t="s">
        <v>2295</v>
      </c>
      <c r="C2768" t="s">
        <v>2495</v>
      </c>
      <c r="D2768">
        <v>710</v>
      </c>
      <c r="E2768">
        <v>2119</v>
      </c>
      <c r="F2768">
        <v>3</v>
      </c>
      <c r="G2768">
        <v>1000</v>
      </c>
      <c r="H2768">
        <v>7</v>
      </c>
      <c r="I2768">
        <v>74</v>
      </c>
      <c r="J2768">
        <v>108</v>
      </c>
      <c r="K2768">
        <v>49526</v>
      </c>
      <c r="L2768">
        <v>6800000</v>
      </c>
      <c r="M2768" s="2">
        <f>VLOOKUP(A2768,Sheet2!$A$1:G6492,2,0)</f>
        <v>38543</v>
      </c>
      <c r="N2768" t="str">
        <f>VLOOKUP(A2768,Sheet2!$A$1:G6492,3,0)</f>
        <v>Color</v>
      </c>
      <c r="O2768" t="str">
        <f>VLOOKUP(A2768,Sheet2!$A$1:G6492,4,0)</f>
        <v>Comedy</v>
      </c>
      <c r="P2768" t="str">
        <f>VLOOKUP(A2768,Sheet2!$A$1:G6492,5,0)</f>
        <v>English</v>
      </c>
      <c r="Q2768" t="str">
        <f>VLOOKUP(A2768,Sheet2!$A$1:G6492,6,0)</f>
        <v>USA</v>
      </c>
      <c r="R2768" t="str">
        <f>VLOOKUP(A2768,Sheet2!$A$1:G6492,7,0)</f>
        <v>R</v>
      </c>
      <c r="S2768" t="str">
        <f>IF(Table1[[#This Row],[Language]]="English","English","Other language")</f>
        <v>English</v>
      </c>
      <c r="T2768">
        <f>Table1[[#This Row],[Gross Revenue]]-Table1[[#This Row],[Budget]]</f>
        <v>-6750474</v>
      </c>
      <c r="U2768" s="1">
        <f>(Table1[[#This Row],[Gross Revenue]]/Table1[[#This Row],[Budget]])-1</f>
        <v>-0.99271676470588233</v>
      </c>
      <c r="V2768" t="str">
        <f t="shared" si="86"/>
        <v>90-110 minutes</v>
      </c>
      <c r="W2768">
        <f>Table1[[#This Row],[Profit]]/Table1[[#This Row],[Budget]]</f>
        <v>-0.99271676470588233</v>
      </c>
      <c r="X2768" s="22" t="str">
        <f>IF(L2768="","",
IF(L2768&lt;Predictability!$B$1,"Low",
IF(L2768&lt;=Predictability!$B$2,"Mid","High")))</f>
        <v>Low</v>
      </c>
      <c r="Y2768" s="22">
        <f t="shared" si="87"/>
        <v>0</v>
      </c>
    </row>
    <row r="2769" spans="1:25" x14ac:dyDescent="0.2">
      <c r="A2769" t="s">
        <v>6491</v>
      </c>
      <c r="B2769" t="s">
        <v>2958</v>
      </c>
      <c r="C2769" t="s">
        <v>2959</v>
      </c>
      <c r="D2769">
        <v>5</v>
      </c>
      <c r="E2769">
        <v>5</v>
      </c>
      <c r="F2769">
        <v>397</v>
      </c>
      <c r="G2769">
        <v>697</v>
      </c>
      <c r="H2769">
        <v>7.5</v>
      </c>
      <c r="I2769">
        <v>64</v>
      </c>
      <c r="J2769">
        <v>90</v>
      </c>
      <c r="K2769">
        <v>673780</v>
      </c>
      <c r="L2769">
        <v>10000</v>
      </c>
      <c r="M2769" s="2">
        <f>VLOOKUP(A2769,Sheet2!$A$1:G6493,2,0)</f>
        <v>36607</v>
      </c>
      <c r="N2769" t="str">
        <f>VLOOKUP(A2769,Sheet2!$A$1:G6493,3,0)</f>
        <v>Color</v>
      </c>
      <c r="O2769" t="str">
        <f>VLOOKUP(A2769,Sheet2!$A$1:G6493,4,0)</f>
        <v>Drama</v>
      </c>
      <c r="P2769" t="str">
        <f>VLOOKUP(A2769,Sheet2!$A$1:G6493,5,0)</f>
        <v>Persian</v>
      </c>
      <c r="Q2769" t="str">
        <f>VLOOKUP(A2769,Sheet2!$A$1:G6493,6,0)</f>
        <v>Iran</v>
      </c>
      <c r="R2769" t="str">
        <f>VLOOKUP(A2769,Sheet2!$A$1:G6493,7,0)</f>
        <v>Not Rated</v>
      </c>
      <c r="S2769" t="str">
        <f>IF(Table1[[#This Row],[Language]]="English","English","Other language")</f>
        <v>Other language</v>
      </c>
      <c r="T2769">
        <f>Table1[[#This Row],[Gross Revenue]]-Table1[[#This Row],[Budget]]</f>
        <v>663780</v>
      </c>
      <c r="U2769" s="1">
        <f>(Table1[[#This Row],[Gross Revenue]]/Table1[[#This Row],[Budget]])-1</f>
        <v>66.378</v>
      </c>
      <c r="V2769" t="str">
        <f t="shared" si="86"/>
        <v>90-110 minutes</v>
      </c>
      <c r="W2769">
        <f>Table1[[#This Row],[Profit]]/Table1[[#This Row],[Budget]]</f>
        <v>66.378</v>
      </c>
      <c r="X2769" s="22" t="str">
        <f>IF(L2769="","",
IF(L2769&lt;Predictability!$B$1,"Low",
IF(L2769&lt;=Predictability!$B$2,"Mid","High")))</f>
        <v>Low</v>
      </c>
      <c r="Y2769" s="22">
        <f t="shared" si="87"/>
        <v>1</v>
      </c>
    </row>
    <row r="2770" spans="1:25" x14ac:dyDescent="0.2">
      <c r="A2770" t="s">
        <v>4979</v>
      </c>
      <c r="B2770" t="s">
        <v>302</v>
      </c>
      <c r="C2770" t="s">
        <v>1765</v>
      </c>
      <c r="D2770">
        <v>14000</v>
      </c>
      <c r="E2770">
        <v>17104</v>
      </c>
      <c r="F2770">
        <v>187</v>
      </c>
      <c r="G2770">
        <v>141</v>
      </c>
      <c r="H2770">
        <v>6.5</v>
      </c>
      <c r="I2770">
        <v>71</v>
      </c>
      <c r="J2770">
        <v>115</v>
      </c>
      <c r="K2770">
        <v>403932</v>
      </c>
      <c r="L2770">
        <v>20000000</v>
      </c>
      <c r="M2770" s="2">
        <f>VLOOKUP(A2770,Sheet2!$A$1:G6494,2,0)</f>
        <v>36726</v>
      </c>
      <c r="N2770" t="str">
        <f>VLOOKUP(A2770,Sheet2!$A$1:G6494,3,0)</f>
        <v>Color</v>
      </c>
      <c r="O2770" t="str">
        <f>VLOOKUP(A2770,Sheet2!$A$1:G6494,4,0)</f>
        <v>Drama</v>
      </c>
      <c r="P2770" t="str">
        <f>VLOOKUP(A2770,Sheet2!$A$1:G6494,5,0)</f>
        <v>English</v>
      </c>
      <c r="Q2770" t="str">
        <f>VLOOKUP(A2770,Sheet2!$A$1:G6494,6,0)</f>
        <v>UK</v>
      </c>
      <c r="R2770" t="str">
        <f>VLOOKUP(A2770,Sheet2!$A$1:G6494,7,0)</f>
        <v>R</v>
      </c>
      <c r="S2770" t="str">
        <f>IF(Table1[[#This Row],[Language]]="English","English","Other language")</f>
        <v>English</v>
      </c>
      <c r="T2770">
        <f>Table1[[#This Row],[Gross Revenue]]-Table1[[#This Row],[Budget]]</f>
        <v>-19596068</v>
      </c>
      <c r="U2770" s="1">
        <f>(Table1[[#This Row],[Gross Revenue]]/Table1[[#This Row],[Budget]])-1</f>
        <v>-0.97980339999999999</v>
      </c>
      <c r="V2770" t="str">
        <f t="shared" si="86"/>
        <v>111-130 minutes</v>
      </c>
      <c r="W2770">
        <f>Table1[[#This Row],[Profit]]/Table1[[#This Row],[Budget]]</f>
        <v>-0.97980339999999999</v>
      </c>
      <c r="X2770" s="22" t="str">
        <f>IF(L2770="","",
IF(L2770&lt;Predictability!$B$1,"Low",
IF(L2770&lt;=Predictability!$B$2,"Mid","High")))</f>
        <v>Mid</v>
      </c>
      <c r="Y2770" s="22">
        <f t="shared" si="87"/>
        <v>0</v>
      </c>
    </row>
    <row r="2771" spans="1:25" x14ac:dyDescent="0.2">
      <c r="A2771" t="s">
        <v>3713</v>
      </c>
      <c r="B2771" t="s">
        <v>763</v>
      </c>
      <c r="C2771" t="s">
        <v>764</v>
      </c>
      <c r="D2771">
        <v>876</v>
      </c>
      <c r="E2771">
        <v>1351</v>
      </c>
      <c r="F2771">
        <v>70</v>
      </c>
      <c r="G2771">
        <v>843</v>
      </c>
      <c r="H2771">
        <v>5.3</v>
      </c>
      <c r="I2771">
        <v>21</v>
      </c>
      <c r="J2771">
        <v>98</v>
      </c>
      <c r="K2771">
        <v>1953732</v>
      </c>
      <c r="L2771">
        <v>15000000</v>
      </c>
      <c r="M2771" s="2">
        <f>VLOOKUP(A2771,Sheet2!$A$1:G6495,2,0)</f>
        <v>31507</v>
      </c>
      <c r="N2771" t="str">
        <f>VLOOKUP(A2771,Sheet2!$A$1:G6495,3,0)</f>
        <v>Color</v>
      </c>
      <c r="O2771" t="str">
        <f>VLOOKUP(A2771,Sheet2!$A$1:G6495,4,0)</f>
        <v>Adventure</v>
      </c>
      <c r="P2771" t="str">
        <f>VLOOKUP(A2771,Sheet2!$A$1:G6495,5,0)</f>
        <v>English</v>
      </c>
      <c r="Q2771" t="str">
        <f>VLOOKUP(A2771,Sheet2!$A$1:G6495,6,0)</f>
        <v>USA</v>
      </c>
      <c r="R2771" t="str">
        <f>VLOOKUP(A2771,Sheet2!$A$1:G6495,7,0)</f>
        <v>R</v>
      </c>
      <c r="S2771" t="str">
        <f>IF(Table1[[#This Row],[Language]]="English","English","Other language")</f>
        <v>English</v>
      </c>
      <c r="T2771">
        <f>Table1[[#This Row],[Gross Revenue]]-Table1[[#This Row],[Budget]]</f>
        <v>-13046268</v>
      </c>
      <c r="U2771" s="1">
        <f>(Table1[[#This Row],[Gross Revenue]]/Table1[[#This Row],[Budget]])-1</f>
        <v>-0.86975120000000006</v>
      </c>
      <c r="V2771" t="str">
        <f t="shared" si="86"/>
        <v>90-110 minutes</v>
      </c>
      <c r="W2771">
        <f>Table1[[#This Row],[Profit]]/Table1[[#This Row],[Budget]]</f>
        <v>-0.86975119999999995</v>
      </c>
      <c r="X2771" s="22" t="str">
        <f>IF(L2771="","",
IF(L2771&lt;Predictability!$B$1,"Low",
IF(L2771&lt;=Predictability!$B$2,"Mid","High")))</f>
        <v>Mid</v>
      </c>
      <c r="Y2771" s="22">
        <f t="shared" si="87"/>
        <v>0</v>
      </c>
    </row>
    <row r="2772" spans="1:25" x14ac:dyDescent="0.2">
      <c r="A2772" t="s">
        <v>4209</v>
      </c>
      <c r="B2772" t="s">
        <v>1336</v>
      </c>
      <c r="C2772" t="s">
        <v>143</v>
      </c>
      <c r="D2772">
        <v>821</v>
      </c>
      <c r="E2772">
        <v>4043</v>
      </c>
      <c r="F2772">
        <v>541</v>
      </c>
      <c r="G2772">
        <v>1000</v>
      </c>
      <c r="H2772">
        <v>6.7</v>
      </c>
      <c r="I2772">
        <v>39</v>
      </c>
      <c r="J2772">
        <v>119</v>
      </c>
      <c r="K2772">
        <v>92115211</v>
      </c>
      <c r="L2772">
        <v>45000000</v>
      </c>
      <c r="M2772" s="2">
        <f>VLOOKUP(A2772,Sheet2!$A$1:G6496,2,0)</f>
        <v>34537</v>
      </c>
      <c r="N2772" t="str">
        <f>VLOOKUP(A2772,Sheet2!$A$1:G6496,3,0)</f>
        <v>Color</v>
      </c>
      <c r="O2772" t="str">
        <f>VLOOKUP(A2772,Sheet2!$A$1:G6496,4,0)</f>
        <v>Crime</v>
      </c>
      <c r="P2772" t="str">
        <f>VLOOKUP(A2772,Sheet2!$A$1:G6496,5,0)</f>
        <v>English</v>
      </c>
      <c r="Q2772" t="str">
        <f>VLOOKUP(A2772,Sheet2!$A$1:G6496,6,0)</f>
        <v>USA</v>
      </c>
      <c r="R2772" t="str">
        <f>VLOOKUP(A2772,Sheet2!$A$1:G6496,7,0)</f>
        <v>PG-13</v>
      </c>
      <c r="S2772" t="str">
        <f>IF(Table1[[#This Row],[Language]]="English","English","Other language")</f>
        <v>English</v>
      </c>
      <c r="T2772">
        <f>Table1[[#This Row],[Gross Revenue]]-Table1[[#This Row],[Budget]]</f>
        <v>47115211</v>
      </c>
      <c r="U2772" s="1">
        <f>(Table1[[#This Row],[Gross Revenue]]/Table1[[#This Row],[Budget]])-1</f>
        <v>1.0470046888888889</v>
      </c>
      <c r="V2772" t="str">
        <f t="shared" si="86"/>
        <v>111-130 minutes</v>
      </c>
      <c r="W2772">
        <f>Table1[[#This Row],[Profit]]/Table1[[#This Row],[Budget]]</f>
        <v>1.0470046888888889</v>
      </c>
      <c r="X2772" s="22" t="str">
        <f>IF(L2772="","",
IF(L2772&lt;Predictability!$B$1,"Low",
IF(L2772&lt;=Predictability!$B$2,"Mid","High")))</f>
        <v>Mid</v>
      </c>
      <c r="Y2772" s="22">
        <f t="shared" si="87"/>
        <v>1</v>
      </c>
    </row>
    <row r="2773" spans="1:25" x14ac:dyDescent="0.2">
      <c r="A2773" t="s">
        <v>3536</v>
      </c>
      <c r="B2773" t="s">
        <v>500</v>
      </c>
      <c r="C2773" t="s">
        <v>501</v>
      </c>
      <c r="D2773">
        <v>15000</v>
      </c>
      <c r="E2773">
        <v>30134</v>
      </c>
      <c r="F2773">
        <v>19</v>
      </c>
      <c r="G2773">
        <v>0</v>
      </c>
      <c r="H2773">
        <v>4.9000000000000004</v>
      </c>
      <c r="I2773">
        <v>119</v>
      </c>
      <c r="J2773">
        <v>93</v>
      </c>
      <c r="K2773">
        <v>3749061</v>
      </c>
      <c r="L2773">
        <v>20000000</v>
      </c>
      <c r="M2773" s="2">
        <f>VLOOKUP(A2773,Sheet2!$A$1:G6497,2,0)</f>
        <v>41049</v>
      </c>
      <c r="N2773" t="str">
        <f>VLOOKUP(A2773,Sheet2!$A$1:G6497,3,0)</f>
        <v>Color</v>
      </c>
      <c r="O2773" t="str">
        <f>VLOOKUP(A2773,Sheet2!$A$1:G6497,4,0)</f>
        <v>Action</v>
      </c>
      <c r="P2773" t="str">
        <f>VLOOKUP(A2773,Sheet2!$A$1:G6497,5,0)</f>
        <v>English</v>
      </c>
      <c r="Q2773" t="str">
        <f>VLOOKUP(A2773,Sheet2!$A$1:G6497,6,0)</f>
        <v>USA</v>
      </c>
      <c r="R2773" t="str">
        <f>VLOOKUP(A2773,Sheet2!$A$1:G6497,7,0)</f>
        <v>PG-13</v>
      </c>
      <c r="S2773" t="str">
        <f>IF(Table1[[#This Row],[Language]]="English","English","Other language")</f>
        <v>English</v>
      </c>
      <c r="T2773">
        <f>Table1[[#This Row],[Gross Revenue]]-Table1[[#This Row],[Budget]]</f>
        <v>-16250939</v>
      </c>
      <c r="U2773" s="1">
        <f>(Table1[[#This Row],[Gross Revenue]]/Table1[[#This Row],[Budget]])-1</f>
        <v>-0.81254694999999999</v>
      </c>
      <c r="V2773" t="str">
        <f t="shared" si="86"/>
        <v>90-110 minutes</v>
      </c>
      <c r="W2773">
        <f>Table1[[#This Row],[Profit]]/Table1[[#This Row],[Budget]]</f>
        <v>-0.81254694999999999</v>
      </c>
      <c r="X2773" s="22" t="str">
        <f>IF(L2773="","",
IF(L2773&lt;Predictability!$B$1,"Low",
IF(L2773&lt;=Predictability!$B$2,"Mid","High")))</f>
        <v>Mid</v>
      </c>
      <c r="Y2773" s="22">
        <f t="shared" si="87"/>
        <v>0</v>
      </c>
    </row>
    <row r="2774" spans="1:25" x14ac:dyDescent="0.2">
      <c r="A2774" t="s">
        <v>4467</v>
      </c>
      <c r="B2774" t="s">
        <v>1570</v>
      </c>
      <c r="C2774" t="s">
        <v>1571</v>
      </c>
      <c r="D2774">
        <v>1000</v>
      </c>
      <c r="E2774">
        <v>3818</v>
      </c>
      <c r="F2774">
        <v>87</v>
      </c>
      <c r="G2774">
        <v>14000</v>
      </c>
      <c r="H2774">
        <v>6.1</v>
      </c>
      <c r="I2774">
        <v>147</v>
      </c>
      <c r="J2774">
        <v>82</v>
      </c>
      <c r="K2774">
        <v>6842058</v>
      </c>
      <c r="L2774">
        <v>10000000</v>
      </c>
      <c r="M2774" s="2">
        <f>VLOOKUP(A2774,Sheet2!$A$1:G6498,2,0)</f>
        <v>41053</v>
      </c>
      <c r="N2774" t="str">
        <f>VLOOKUP(A2774,Sheet2!$A$1:G6498,3,0)</f>
        <v>Color</v>
      </c>
      <c r="O2774" t="str">
        <f>VLOOKUP(A2774,Sheet2!$A$1:G6498,4,0)</f>
        <v>Action</v>
      </c>
      <c r="P2774" t="str">
        <f>VLOOKUP(A2774,Sheet2!$A$1:G6498,5,0)</f>
        <v>English</v>
      </c>
      <c r="Q2774" t="str">
        <f>VLOOKUP(A2774,Sheet2!$A$1:G6498,6,0)</f>
        <v>USA</v>
      </c>
      <c r="R2774" t="str">
        <f>VLOOKUP(A2774,Sheet2!$A$1:G6498,7,0)</f>
        <v>R</v>
      </c>
      <c r="S2774" t="str">
        <f>IF(Table1[[#This Row],[Language]]="English","English","Other language")</f>
        <v>English</v>
      </c>
      <c r="T2774">
        <f>Table1[[#This Row],[Gross Revenue]]-Table1[[#This Row],[Budget]]</f>
        <v>-3157942</v>
      </c>
      <c r="U2774" s="1">
        <f>(Table1[[#This Row],[Gross Revenue]]/Table1[[#This Row],[Budget]])-1</f>
        <v>-0.31579420000000002</v>
      </c>
      <c r="V2774" t="str">
        <f t="shared" si="86"/>
        <v>&lt;90 minutes</v>
      </c>
      <c r="W2774">
        <f>Table1[[#This Row],[Profit]]/Table1[[#This Row],[Budget]]</f>
        <v>-0.31579420000000002</v>
      </c>
      <c r="X2774" s="22" t="str">
        <f>IF(L2774="","",
IF(L2774&lt;Predictability!$B$1,"Low",
IF(L2774&lt;=Predictability!$B$2,"Mid","High")))</f>
        <v>Mid</v>
      </c>
      <c r="Y2774" s="22">
        <f t="shared" si="87"/>
        <v>0</v>
      </c>
    </row>
    <row r="2775" spans="1:25" x14ac:dyDescent="0.2">
      <c r="A2775" t="s">
        <v>5859</v>
      </c>
      <c r="B2775" t="s">
        <v>1137</v>
      </c>
      <c r="C2775" t="s">
        <v>692</v>
      </c>
      <c r="D2775">
        <v>10000</v>
      </c>
      <c r="E2775">
        <v>11895</v>
      </c>
      <c r="F2775">
        <v>17000</v>
      </c>
      <c r="G2775">
        <v>0</v>
      </c>
      <c r="H2775">
        <v>7</v>
      </c>
      <c r="I2775">
        <v>59</v>
      </c>
      <c r="J2775">
        <v>119</v>
      </c>
      <c r="K2775">
        <v>52293982</v>
      </c>
      <c r="L2775">
        <v>13800000</v>
      </c>
      <c r="M2775" s="2">
        <f>VLOOKUP(A2775,Sheet2!$A$1:G6499,2,0)</f>
        <v>31734</v>
      </c>
      <c r="N2775" t="str">
        <f>VLOOKUP(A2775,Sheet2!$A$1:G6499,3,0)</f>
        <v>Color</v>
      </c>
      <c r="O2775" t="str">
        <f>VLOOKUP(A2775,Sheet2!$A$1:G6499,4,0)</f>
        <v>Drama</v>
      </c>
      <c r="P2775" t="str">
        <f>VLOOKUP(A2775,Sheet2!$A$1:G6499,5,0)</f>
        <v>English</v>
      </c>
      <c r="Q2775" t="str">
        <f>VLOOKUP(A2775,Sheet2!$A$1:G6499,6,0)</f>
        <v>USA</v>
      </c>
      <c r="R2775" t="str">
        <f>VLOOKUP(A2775,Sheet2!$A$1:G6499,7,0)</f>
        <v>R</v>
      </c>
      <c r="S2775" t="str">
        <f>IF(Table1[[#This Row],[Language]]="English","English","Other language")</f>
        <v>English</v>
      </c>
      <c r="T2775">
        <f>Table1[[#This Row],[Gross Revenue]]-Table1[[#This Row],[Budget]]</f>
        <v>38493982</v>
      </c>
      <c r="U2775" s="1">
        <f>(Table1[[#This Row],[Gross Revenue]]/Table1[[#This Row],[Budget]])-1</f>
        <v>2.7894189855072464</v>
      </c>
      <c r="V2775" t="str">
        <f t="shared" si="86"/>
        <v>111-130 minutes</v>
      </c>
      <c r="W2775">
        <f>Table1[[#This Row],[Profit]]/Table1[[#This Row],[Budget]]</f>
        <v>2.7894189855072464</v>
      </c>
      <c r="X2775" s="22" t="str">
        <f>IF(L2775="","",
IF(L2775&lt;Predictability!$B$1,"Low",
IF(L2775&lt;=Predictability!$B$2,"Mid","High")))</f>
        <v>Mid</v>
      </c>
      <c r="Y2775" s="22">
        <f t="shared" si="87"/>
        <v>1</v>
      </c>
    </row>
    <row r="2776" spans="1:25" x14ac:dyDescent="0.2">
      <c r="A2776" t="s">
        <v>6756</v>
      </c>
      <c r="B2776" t="s">
        <v>1343</v>
      </c>
      <c r="C2776" t="s">
        <v>1734</v>
      </c>
      <c r="D2776">
        <v>852</v>
      </c>
      <c r="E2776">
        <v>2592</v>
      </c>
      <c r="F2776">
        <v>14000</v>
      </c>
      <c r="G2776">
        <v>6000</v>
      </c>
      <c r="H2776">
        <v>7.8</v>
      </c>
      <c r="I2776">
        <v>70</v>
      </c>
      <c r="J2776">
        <v>154</v>
      </c>
      <c r="K2776">
        <v>94175854</v>
      </c>
      <c r="L2776">
        <v>15000000</v>
      </c>
      <c r="M2776" s="2">
        <f>VLOOKUP(A2776,Sheet2!$A$1:G6500,2,0)</f>
        <v>31242</v>
      </c>
      <c r="N2776" t="str">
        <f>VLOOKUP(A2776,Sheet2!$A$1:G6500,3,0)</f>
        <v>Color</v>
      </c>
      <c r="O2776" t="str">
        <f>VLOOKUP(A2776,Sheet2!$A$1:G6500,4,0)</f>
        <v>Drama</v>
      </c>
      <c r="P2776" t="str">
        <f>VLOOKUP(A2776,Sheet2!$A$1:G6500,5,0)</f>
        <v>English</v>
      </c>
      <c r="Q2776" t="str">
        <f>VLOOKUP(A2776,Sheet2!$A$1:G6500,6,0)</f>
        <v>USA</v>
      </c>
      <c r="R2776" t="str">
        <f>VLOOKUP(A2776,Sheet2!$A$1:G6500,7,0)</f>
        <v>PG-13</v>
      </c>
      <c r="S2776" t="str">
        <f>IF(Table1[[#This Row],[Language]]="English","English","Other language")</f>
        <v>English</v>
      </c>
      <c r="T2776">
        <f>Table1[[#This Row],[Gross Revenue]]-Table1[[#This Row],[Budget]]</f>
        <v>79175854</v>
      </c>
      <c r="U2776" s="1">
        <f>(Table1[[#This Row],[Gross Revenue]]/Table1[[#This Row],[Budget]])-1</f>
        <v>5.2783902666666664</v>
      </c>
      <c r="V2776" t="str">
        <f t="shared" si="86"/>
        <v>&gt;150 minutes</v>
      </c>
      <c r="W2776">
        <f>Table1[[#This Row],[Profit]]/Table1[[#This Row],[Budget]]</f>
        <v>5.2783902666666664</v>
      </c>
      <c r="X2776" s="22" t="str">
        <f>IF(L2776="","",
IF(L2776&lt;Predictability!$B$1,"Low",
IF(L2776&lt;=Predictability!$B$2,"Mid","High")))</f>
        <v>Mid</v>
      </c>
      <c r="Y2776" s="22">
        <f t="shared" si="87"/>
        <v>1</v>
      </c>
    </row>
    <row r="2777" spans="1:25" x14ac:dyDescent="0.2">
      <c r="A2777" t="s">
        <v>6478</v>
      </c>
      <c r="B2777" t="s">
        <v>2948</v>
      </c>
      <c r="C2777" t="s">
        <v>2199</v>
      </c>
      <c r="D2777">
        <v>6000</v>
      </c>
      <c r="E2777">
        <v>9049</v>
      </c>
      <c r="F2777">
        <v>0</v>
      </c>
      <c r="G2777">
        <v>131000</v>
      </c>
      <c r="H2777">
        <v>7.5</v>
      </c>
      <c r="I2777">
        <v>511</v>
      </c>
      <c r="J2777">
        <v>112</v>
      </c>
      <c r="K2777">
        <v>137387272</v>
      </c>
      <c r="L2777">
        <v>20000000</v>
      </c>
      <c r="M2777" s="2">
        <f>VLOOKUP(A2777,Sheet2!$A$1:G6501,2,0)</f>
        <v>41573</v>
      </c>
      <c r="N2777" t="str">
        <f>VLOOKUP(A2777,Sheet2!$A$1:G6501,3,0)</f>
        <v>Color</v>
      </c>
      <c r="O2777" t="str">
        <f>VLOOKUP(A2777,Sheet2!$A$1:G6501,4,0)</f>
        <v>Horror</v>
      </c>
      <c r="P2777" t="str">
        <f>VLOOKUP(A2777,Sheet2!$A$1:G6501,5,0)</f>
        <v>English</v>
      </c>
      <c r="Q2777" t="str">
        <f>VLOOKUP(A2777,Sheet2!$A$1:G6501,6,0)</f>
        <v>USA</v>
      </c>
      <c r="R2777" t="str">
        <f>VLOOKUP(A2777,Sheet2!$A$1:G6501,7,0)</f>
        <v>R</v>
      </c>
      <c r="S2777" t="str">
        <f>IF(Table1[[#This Row],[Language]]="English","English","Other language")</f>
        <v>English</v>
      </c>
      <c r="T2777">
        <f>Table1[[#This Row],[Gross Revenue]]-Table1[[#This Row],[Budget]]</f>
        <v>117387272</v>
      </c>
      <c r="U2777" s="1">
        <f>(Table1[[#This Row],[Gross Revenue]]/Table1[[#This Row],[Budget]])-1</f>
        <v>5.8693635999999998</v>
      </c>
      <c r="V2777" t="str">
        <f t="shared" si="86"/>
        <v>111-130 minutes</v>
      </c>
      <c r="W2777">
        <f>Table1[[#This Row],[Profit]]/Table1[[#This Row],[Budget]]</f>
        <v>5.8693635999999998</v>
      </c>
      <c r="X2777" s="22" t="str">
        <f>IF(L2777="","",
IF(L2777&lt;Predictability!$B$1,"Low",
IF(L2777&lt;=Predictability!$B$2,"Mid","High")))</f>
        <v>Mid</v>
      </c>
      <c r="Y2777" s="22">
        <f t="shared" si="87"/>
        <v>1</v>
      </c>
    </row>
    <row r="2778" spans="1:25" x14ac:dyDescent="0.2">
      <c r="A2778" t="s">
        <v>6159</v>
      </c>
      <c r="B2778" t="s">
        <v>1061</v>
      </c>
      <c r="C2778" t="s">
        <v>1686</v>
      </c>
      <c r="D2778">
        <v>18000</v>
      </c>
      <c r="E2778">
        <v>21163</v>
      </c>
      <c r="F2778">
        <v>0</v>
      </c>
      <c r="G2778">
        <v>0</v>
      </c>
      <c r="H2778">
        <v>7</v>
      </c>
      <c r="I2778">
        <v>199</v>
      </c>
      <c r="J2778">
        <v>122</v>
      </c>
      <c r="K2778">
        <v>11538204</v>
      </c>
      <c r="L2778">
        <v>25000000</v>
      </c>
      <c r="M2778" s="2">
        <f>VLOOKUP(A2778,Sheet2!$A$1:G6502,2,0)</f>
        <v>40201</v>
      </c>
      <c r="N2778" t="str">
        <f>VLOOKUP(A2778,Sheet2!$A$1:G6502,3,0)</f>
        <v>Color</v>
      </c>
      <c r="O2778" t="str">
        <f>VLOOKUP(A2778,Sheet2!$A$1:G6502,4,0)</f>
        <v>Crime</v>
      </c>
      <c r="P2778" t="str">
        <f>VLOOKUP(A2778,Sheet2!$A$1:G6502,5,0)</f>
        <v>English</v>
      </c>
      <c r="Q2778" t="str">
        <f>VLOOKUP(A2778,Sheet2!$A$1:G6502,6,0)</f>
        <v>USA</v>
      </c>
      <c r="R2778" t="str">
        <f>VLOOKUP(A2778,Sheet2!$A$1:G6502,7,0)</f>
        <v>PG-13</v>
      </c>
      <c r="S2778" t="str">
        <f>IF(Table1[[#This Row],[Language]]="English","English","Other language")</f>
        <v>English</v>
      </c>
      <c r="T2778">
        <f>Table1[[#This Row],[Gross Revenue]]-Table1[[#This Row],[Budget]]</f>
        <v>-13461796</v>
      </c>
      <c r="U2778" s="1">
        <f>(Table1[[#This Row],[Gross Revenue]]/Table1[[#This Row],[Budget]])-1</f>
        <v>-0.53847183999999992</v>
      </c>
      <c r="V2778" t="str">
        <f t="shared" si="86"/>
        <v>111-130 minutes</v>
      </c>
      <c r="W2778">
        <f>Table1[[#This Row],[Profit]]/Table1[[#This Row],[Budget]]</f>
        <v>-0.53847184000000003</v>
      </c>
      <c r="X2778" s="22" t="str">
        <f>IF(L2778="","",
IF(L2778&lt;Predictability!$B$1,"Low",
IF(L2778&lt;=Predictability!$B$2,"Mid","High")))</f>
        <v>Mid</v>
      </c>
      <c r="Y2778" s="22">
        <f t="shared" si="87"/>
        <v>0</v>
      </c>
    </row>
    <row r="2779" spans="1:25" x14ac:dyDescent="0.2">
      <c r="A2779" t="s">
        <v>6460</v>
      </c>
      <c r="B2779" t="s">
        <v>2313</v>
      </c>
      <c r="C2779" t="s">
        <v>2122</v>
      </c>
      <c r="D2779">
        <v>883</v>
      </c>
      <c r="E2779">
        <v>1565</v>
      </c>
      <c r="F2779">
        <v>353</v>
      </c>
      <c r="G2779">
        <v>0</v>
      </c>
      <c r="H2779">
        <v>7.5</v>
      </c>
      <c r="I2779">
        <v>226</v>
      </c>
      <c r="J2779">
        <v>129</v>
      </c>
      <c r="K2779">
        <v>33565375</v>
      </c>
      <c r="L2779">
        <v>15000000</v>
      </c>
      <c r="M2779" s="2">
        <f>VLOOKUP(A2779,Sheet2!$A$1:G6503,2,0)</f>
        <v>38577</v>
      </c>
      <c r="N2779" t="str">
        <f>VLOOKUP(A2779,Sheet2!$A$1:G6503,3,0)</f>
        <v>Color</v>
      </c>
      <c r="O2779" t="str">
        <f>VLOOKUP(A2779,Sheet2!$A$1:G6503,4,0)</f>
        <v>Drama</v>
      </c>
      <c r="P2779" t="str">
        <f>VLOOKUP(A2779,Sheet2!$A$1:G6503,5,0)</f>
        <v>English</v>
      </c>
      <c r="Q2779" t="str">
        <f>VLOOKUP(A2779,Sheet2!$A$1:G6503,6,0)</f>
        <v>UK</v>
      </c>
      <c r="R2779" t="str">
        <f>VLOOKUP(A2779,Sheet2!$A$1:G6503,7,0)</f>
        <v>R</v>
      </c>
      <c r="S2779" t="str">
        <f>IF(Table1[[#This Row],[Language]]="English","English","Other language")</f>
        <v>English</v>
      </c>
      <c r="T2779">
        <f>Table1[[#This Row],[Gross Revenue]]-Table1[[#This Row],[Budget]]</f>
        <v>18565375</v>
      </c>
      <c r="U2779" s="1">
        <f>(Table1[[#This Row],[Gross Revenue]]/Table1[[#This Row],[Budget]])-1</f>
        <v>1.2376916666666666</v>
      </c>
      <c r="V2779" t="str">
        <f t="shared" si="86"/>
        <v>111-130 minutes</v>
      </c>
      <c r="W2779">
        <f>Table1[[#This Row],[Profit]]/Table1[[#This Row],[Budget]]</f>
        <v>1.2376916666666666</v>
      </c>
      <c r="X2779" s="22" t="str">
        <f>IF(L2779="","",
IF(L2779&lt;Predictability!$B$1,"Low",
IF(L2779&lt;=Predictability!$B$2,"Mid","High")))</f>
        <v>Mid</v>
      </c>
      <c r="Y2779" s="22">
        <f t="shared" si="87"/>
        <v>1</v>
      </c>
    </row>
    <row r="2780" spans="1:25" x14ac:dyDescent="0.2">
      <c r="A2780" t="s">
        <v>5794</v>
      </c>
      <c r="B2780" t="s">
        <v>930</v>
      </c>
      <c r="C2780" t="s">
        <v>1249</v>
      </c>
      <c r="D2780">
        <v>12000</v>
      </c>
      <c r="E2780">
        <v>25660</v>
      </c>
      <c r="F2780">
        <v>37</v>
      </c>
      <c r="G2780">
        <v>1000</v>
      </c>
      <c r="H2780">
        <v>7</v>
      </c>
      <c r="I2780">
        <v>136</v>
      </c>
      <c r="J2780">
        <v>126</v>
      </c>
      <c r="K2780">
        <v>17804273</v>
      </c>
      <c r="L2780">
        <v>20000000</v>
      </c>
      <c r="M2780" s="2">
        <f>VLOOKUP(A2780,Sheet2!$A$1:G6504,2,0)</f>
        <v>36805</v>
      </c>
      <c r="N2780" t="str">
        <f>VLOOKUP(A2780,Sheet2!$A$1:G6504,3,0)</f>
        <v>Color</v>
      </c>
      <c r="O2780" t="str">
        <f>VLOOKUP(A2780,Sheet2!$A$1:G6504,4,0)</f>
        <v>Drama</v>
      </c>
      <c r="P2780" t="str">
        <f>VLOOKUP(A2780,Sheet2!$A$1:G6504,5,0)</f>
        <v>English</v>
      </c>
      <c r="Q2780" t="str">
        <f>VLOOKUP(A2780,Sheet2!$A$1:G6504,6,0)</f>
        <v>USA</v>
      </c>
      <c r="R2780" t="str">
        <f>VLOOKUP(A2780,Sheet2!$A$1:G6504,7,0)</f>
        <v>R</v>
      </c>
      <c r="S2780" t="str">
        <f>IF(Table1[[#This Row],[Language]]="English","English","Other language")</f>
        <v>English</v>
      </c>
      <c r="T2780">
        <f>Table1[[#This Row],[Gross Revenue]]-Table1[[#This Row],[Budget]]</f>
        <v>-2195727</v>
      </c>
      <c r="U2780" s="1">
        <f>(Table1[[#This Row],[Gross Revenue]]/Table1[[#This Row],[Budget]])-1</f>
        <v>-0.10978635000000003</v>
      </c>
      <c r="V2780" t="str">
        <f t="shared" si="86"/>
        <v>111-130 minutes</v>
      </c>
      <c r="W2780">
        <f>Table1[[#This Row],[Profit]]/Table1[[#This Row],[Budget]]</f>
        <v>-0.10978635</v>
      </c>
      <c r="X2780" s="22" t="str">
        <f>IF(L2780="","",
IF(L2780&lt;Predictability!$B$1,"Low",
IF(L2780&lt;=Predictability!$B$2,"Mid","High")))</f>
        <v>Mid</v>
      </c>
      <c r="Y2780" s="22">
        <f t="shared" si="87"/>
        <v>0</v>
      </c>
    </row>
    <row r="2781" spans="1:25" x14ac:dyDescent="0.2">
      <c r="A2781" t="s">
        <v>6242</v>
      </c>
      <c r="B2781" t="s">
        <v>309</v>
      </c>
      <c r="C2781" t="s">
        <v>2831</v>
      </c>
      <c r="D2781">
        <v>658</v>
      </c>
      <c r="E2781">
        <v>3086</v>
      </c>
      <c r="F2781">
        <v>47</v>
      </c>
      <c r="G2781">
        <v>762</v>
      </c>
      <c r="H2781">
        <v>7</v>
      </c>
      <c r="I2781">
        <v>157</v>
      </c>
      <c r="J2781">
        <v>101</v>
      </c>
      <c r="K2781">
        <v>8243880</v>
      </c>
      <c r="L2781">
        <v>3200000</v>
      </c>
      <c r="M2781" s="2">
        <f>VLOOKUP(A2781,Sheet2!$A$1:G6505,2,0)</f>
        <v>37916</v>
      </c>
      <c r="N2781" t="str">
        <f>VLOOKUP(A2781,Sheet2!$A$1:G6505,3,0)</f>
        <v>Color</v>
      </c>
      <c r="O2781" t="str">
        <f>VLOOKUP(A2781,Sheet2!$A$1:G6505,4,0)</f>
        <v>Crime</v>
      </c>
      <c r="P2781" t="str">
        <f>VLOOKUP(A2781,Sheet2!$A$1:G6505,5,0)</f>
        <v>English</v>
      </c>
      <c r="Q2781" t="str">
        <f>VLOOKUP(A2781,Sheet2!$A$1:G6505,6,0)</f>
        <v>USA</v>
      </c>
      <c r="R2781" t="str">
        <f>VLOOKUP(A2781,Sheet2!$A$1:G6505,7,0)</f>
        <v>R</v>
      </c>
      <c r="S2781" t="str">
        <f>IF(Table1[[#This Row],[Language]]="English","English","Other language")</f>
        <v>English</v>
      </c>
      <c r="T2781">
        <f>Table1[[#This Row],[Gross Revenue]]-Table1[[#This Row],[Budget]]</f>
        <v>5043880</v>
      </c>
      <c r="U2781" s="1">
        <f>(Table1[[#This Row],[Gross Revenue]]/Table1[[#This Row],[Budget]])-1</f>
        <v>1.5762125</v>
      </c>
      <c r="V2781" t="str">
        <f t="shared" si="86"/>
        <v>90-110 minutes</v>
      </c>
      <c r="W2781">
        <f>Table1[[#This Row],[Profit]]/Table1[[#This Row],[Budget]]</f>
        <v>1.5762125</v>
      </c>
      <c r="X2781" s="22" t="str">
        <f>IF(L2781="","",
IF(L2781&lt;Predictability!$B$1,"Low",
IF(L2781&lt;=Predictability!$B$2,"Mid","High")))</f>
        <v>Low</v>
      </c>
      <c r="Y2781" s="22">
        <f t="shared" si="87"/>
        <v>1</v>
      </c>
    </row>
    <row r="2782" spans="1:25" x14ac:dyDescent="0.2">
      <c r="A2782" t="s">
        <v>3793</v>
      </c>
      <c r="B2782" t="s">
        <v>868</v>
      </c>
      <c r="C2782" t="s">
        <v>869</v>
      </c>
      <c r="D2782">
        <v>894</v>
      </c>
      <c r="E2782">
        <v>1439</v>
      </c>
      <c r="F2782">
        <v>36</v>
      </c>
      <c r="G2782">
        <v>0</v>
      </c>
      <c r="H2782">
        <v>5.4</v>
      </c>
      <c r="I2782">
        <v>149</v>
      </c>
      <c r="J2782">
        <v>135</v>
      </c>
      <c r="K2782">
        <v>31111260</v>
      </c>
      <c r="L2782">
        <v>60000000</v>
      </c>
      <c r="M2782" s="2">
        <f>VLOOKUP(A2782,Sheet2!$A$1:G6506,2,0)</f>
        <v>37765</v>
      </c>
      <c r="N2782" t="str">
        <f>VLOOKUP(A2782,Sheet2!$A$1:G6506,3,0)</f>
        <v>Color</v>
      </c>
      <c r="O2782" t="str">
        <f>VLOOKUP(A2782,Sheet2!$A$1:G6506,4,0)</f>
        <v>Action</v>
      </c>
      <c r="P2782" t="str">
        <f>VLOOKUP(A2782,Sheet2!$A$1:G6506,5,0)</f>
        <v>English</v>
      </c>
      <c r="Q2782" t="str">
        <f>VLOOKUP(A2782,Sheet2!$A$1:G6506,6,0)</f>
        <v>USA</v>
      </c>
      <c r="R2782" t="str">
        <f>VLOOKUP(A2782,Sheet2!$A$1:G6506,7,0)</f>
        <v>PG-13</v>
      </c>
      <c r="S2782" t="str">
        <f>IF(Table1[[#This Row],[Language]]="English","English","Other language")</f>
        <v>English</v>
      </c>
      <c r="T2782">
        <f>Table1[[#This Row],[Gross Revenue]]-Table1[[#This Row],[Budget]]</f>
        <v>-28888740</v>
      </c>
      <c r="U2782" s="1">
        <f>(Table1[[#This Row],[Gross Revenue]]/Table1[[#This Row],[Budget]])-1</f>
        <v>-0.48147899999999999</v>
      </c>
      <c r="V2782" t="str">
        <f t="shared" si="86"/>
        <v>131-150 minutes</v>
      </c>
      <c r="W2782">
        <f>Table1[[#This Row],[Profit]]/Table1[[#This Row],[Budget]]</f>
        <v>-0.48147899999999999</v>
      </c>
      <c r="X2782" s="22" t="str">
        <f>IF(L2782="","",
IF(L2782&lt;Predictability!$B$1,"Low",
IF(L2782&lt;=Predictability!$B$2,"Mid","High")))</f>
        <v>High</v>
      </c>
      <c r="Y2782" s="22">
        <f t="shared" si="87"/>
        <v>0</v>
      </c>
    </row>
    <row r="2783" spans="1:25" x14ac:dyDescent="0.2">
      <c r="A2783" t="s">
        <v>4354</v>
      </c>
      <c r="B2783" t="s">
        <v>1469</v>
      </c>
      <c r="C2783" t="s">
        <v>1470</v>
      </c>
      <c r="D2783">
        <v>258</v>
      </c>
      <c r="E2783">
        <v>571</v>
      </c>
      <c r="F2783">
        <v>164</v>
      </c>
      <c r="G2783">
        <v>328</v>
      </c>
      <c r="H2783">
        <v>6</v>
      </c>
      <c r="I2783">
        <v>91</v>
      </c>
      <c r="J2783">
        <v>110</v>
      </c>
      <c r="K2783">
        <v>15156200</v>
      </c>
      <c r="L2783">
        <v>30000000</v>
      </c>
      <c r="M2783" s="2">
        <f>VLOOKUP(A2783,Sheet2!$A$1:G6507,2,0)</f>
        <v>36489</v>
      </c>
      <c r="N2783" t="str">
        <f>VLOOKUP(A2783,Sheet2!$A$1:G6507,3,0)</f>
        <v>Color</v>
      </c>
      <c r="O2783" t="str">
        <f>VLOOKUP(A2783,Sheet2!$A$1:G6507,4,0)</f>
        <v>Action</v>
      </c>
      <c r="P2783" t="str">
        <f>VLOOKUP(A2783,Sheet2!$A$1:G6507,5,0)</f>
        <v>English</v>
      </c>
      <c r="Q2783" t="str">
        <f>VLOOKUP(A2783,Sheet2!$A$1:G6507,6,0)</f>
        <v>USA</v>
      </c>
      <c r="R2783" t="str">
        <f>VLOOKUP(A2783,Sheet2!$A$1:G6507,7,0)</f>
        <v>R</v>
      </c>
      <c r="S2783" t="str">
        <f>IF(Table1[[#This Row],[Language]]="English","English","Other language")</f>
        <v>English</v>
      </c>
      <c r="T2783">
        <f>Table1[[#This Row],[Gross Revenue]]-Table1[[#This Row],[Budget]]</f>
        <v>-14843800</v>
      </c>
      <c r="U2783" s="1">
        <f>(Table1[[#This Row],[Gross Revenue]]/Table1[[#This Row],[Budget]])-1</f>
        <v>-0.49479333333333331</v>
      </c>
      <c r="V2783" t="str">
        <f t="shared" si="86"/>
        <v>90-110 minutes</v>
      </c>
      <c r="W2783">
        <f>Table1[[#This Row],[Profit]]/Table1[[#This Row],[Budget]]</f>
        <v>-0.49479333333333331</v>
      </c>
      <c r="X2783" s="22" t="str">
        <f>IF(L2783="","",
IF(L2783&lt;Predictability!$B$1,"Low",
IF(L2783&lt;=Predictability!$B$2,"Mid","High")))</f>
        <v>Mid</v>
      </c>
      <c r="Y2783" s="22">
        <f t="shared" si="87"/>
        <v>0</v>
      </c>
    </row>
    <row r="2784" spans="1:25" x14ac:dyDescent="0.2">
      <c r="A2784" t="s">
        <v>5476</v>
      </c>
      <c r="B2784" t="s">
        <v>74</v>
      </c>
      <c r="C2784" t="s">
        <v>642</v>
      </c>
      <c r="D2784">
        <v>12000</v>
      </c>
      <c r="E2784">
        <v>18793</v>
      </c>
      <c r="F2784">
        <v>0</v>
      </c>
      <c r="G2784">
        <v>828</v>
      </c>
      <c r="H2784">
        <v>6.5</v>
      </c>
      <c r="I2784">
        <v>36</v>
      </c>
      <c r="J2784">
        <v>123</v>
      </c>
      <c r="K2784">
        <v>25900000</v>
      </c>
      <c r="L2784">
        <v>58000000</v>
      </c>
      <c r="M2784" s="2">
        <f>VLOOKUP(A2784,Sheet2!$A$1:G6508,2,0)</f>
        <v>31006</v>
      </c>
      <c r="N2784" t="str">
        <f>VLOOKUP(A2784,Sheet2!$A$1:G6508,3,0)</f>
        <v>Color</v>
      </c>
      <c r="O2784" t="str">
        <f>VLOOKUP(A2784,Sheet2!$A$1:G6508,4,0)</f>
        <v>Crime</v>
      </c>
      <c r="P2784" t="str">
        <f>VLOOKUP(A2784,Sheet2!$A$1:G6508,5,0)</f>
        <v>English</v>
      </c>
      <c r="Q2784" t="str">
        <f>VLOOKUP(A2784,Sheet2!$A$1:G6508,6,0)</f>
        <v>USA</v>
      </c>
      <c r="R2784" t="str">
        <f>VLOOKUP(A2784,Sheet2!$A$1:G6508,7,0)</f>
        <v>R</v>
      </c>
      <c r="S2784" t="str">
        <f>IF(Table1[[#This Row],[Language]]="English","English","Other language")</f>
        <v>English</v>
      </c>
      <c r="T2784">
        <f>Table1[[#This Row],[Gross Revenue]]-Table1[[#This Row],[Budget]]</f>
        <v>-32100000</v>
      </c>
      <c r="U2784" s="1">
        <f>(Table1[[#This Row],[Gross Revenue]]/Table1[[#This Row],[Budget]])-1</f>
        <v>-0.55344827586206891</v>
      </c>
      <c r="V2784" t="str">
        <f t="shared" si="86"/>
        <v>111-130 minutes</v>
      </c>
      <c r="W2784">
        <f>Table1[[#This Row],[Profit]]/Table1[[#This Row],[Budget]]</f>
        <v>-0.55344827586206902</v>
      </c>
      <c r="X2784" s="22" t="str">
        <f>IF(L2784="","",
IF(L2784&lt;Predictability!$B$1,"Low",
IF(L2784&lt;=Predictability!$B$2,"Mid","High")))</f>
        <v>High</v>
      </c>
      <c r="Y2784" s="22">
        <f t="shared" si="87"/>
        <v>0</v>
      </c>
    </row>
    <row r="2785" spans="1:25" x14ac:dyDescent="0.2">
      <c r="A2785" t="s">
        <v>5950</v>
      </c>
      <c r="B2785" t="s">
        <v>419</v>
      </c>
      <c r="C2785" t="s">
        <v>1275</v>
      </c>
      <c r="D2785">
        <v>13000</v>
      </c>
      <c r="E2785">
        <v>27797</v>
      </c>
      <c r="F2785">
        <v>0</v>
      </c>
      <c r="G2785">
        <v>24000</v>
      </c>
      <c r="H2785">
        <v>5.3</v>
      </c>
      <c r="I2785">
        <v>336</v>
      </c>
      <c r="J2785">
        <v>138</v>
      </c>
      <c r="K2785">
        <v>16969390</v>
      </c>
      <c r="L2785">
        <v>25000000</v>
      </c>
      <c r="M2785" s="2">
        <f>VLOOKUP(A2785,Sheet2!$A$1:G6509,2,0)</f>
        <v>41383</v>
      </c>
      <c r="N2785" t="str">
        <f>VLOOKUP(A2785,Sheet2!$A$1:G6509,3,0)</f>
        <v>Color</v>
      </c>
      <c r="O2785" t="str">
        <f>VLOOKUP(A2785,Sheet2!$A$1:G6509,4,0)</f>
        <v>Crime</v>
      </c>
      <c r="P2785" t="str">
        <f>VLOOKUP(A2785,Sheet2!$A$1:G6509,5,0)</f>
        <v>English</v>
      </c>
      <c r="Q2785" t="str">
        <f>VLOOKUP(A2785,Sheet2!$A$1:G6509,6,0)</f>
        <v>USA</v>
      </c>
      <c r="R2785" t="str">
        <f>VLOOKUP(A2785,Sheet2!$A$1:G6509,7,0)</f>
        <v>R</v>
      </c>
      <c r="S2785" t="str">
        <f>IF(Table1[[#This Row],[Language]]="English","English","Other language")</f>
        <v>English</v>
      </c>
      <c r="T2785">
        <f>Table1[[#This Row],[Gross Revenue]]-Table1[[#This Row],[Budget]]</f>
        <v>-8030610</v>
      </c>
      <c r="U2785" s="1">
        <f>(Table1[[#This Row],[Gross Revenue]]/Table1[[#This Row],[Budget]])-1</f>
        <v>-0.32122439999999997</v>
      </c>
      <c r="V2785" t="str">
        <f t="shared" si="86"/>
        <v>131-150 minutes</v>
      </c>
      <c r="W2785">
        <f>Table1[[#This Row],[Profit]]/Table1[[#This Row],[Budget]]</f>
        <v>-0.32122440000000002</v>
      </c>
      <c r="X2785" s="22" t="str">
        <f>IF(L2785="","",
IF(L2785&lt;Predictability!$B$1,"Low",
IF(L2785&lt;=Predictability!$B$2,"Mid","High")))</f>
        <v>Mid</v>
      </c>
      <c r="Y2785" s="22">
        <f t="shared" si="87"/>
        <v>0</v>
      </c>
    </row>
    <row r="2786" spans="1:25" x14ac:dyDescent="0.2">
      <c r="A2786" t="s">
        <v>6648</v>
      </c>
      <c r="B2786" t="s">
        <v>500</v>
      </c>
      <c r="C2786" t="s">
        <v>1559</v>
      </c>
      <c r="D2786">
        <v>15000</v>
      </c>
      <c r="E2786">
        <v>17152</v>
      </c>
      <c r="F2786">
        <v>58</v>
      </c>
      <c r="G2786">
        <v>0</v>
      </c>
      <c r="H2786">
        <v>7.7</v>
      </c>
      <c r="I2786">
        <v>138</v>
      </c>
      <c r="J2786">
        <v>131</v>
      </c>
      <c r="K2786">
        <v>54228104</v>
      </c>
      <c r="L2786">
        <v>35000000</v>
      </c>
      <c r="M2786" s="2">
        <f>VLOOKUP(A2786,Sheet2!$A$1:G6510,2,0)</f>
        <v>37573</v>
      </c>
      <c r="N2786" t="str">
        <f>VLOOKUP(A2786,Sheet2!$A$1:G6510,3,0)</f>
        <v>Color</v>
      </c>
      <c r="O2786" t="str">
        <f>VLOOKUP(A2786,Sheet2!$A$1:G6510,4,0)</f>
        <v>Action</v>
      </c>
      <c r="P2786" t="str">
        <f>VLOOKUP(A2786,Sheet2!$A$1:G6510,5,0)</f>
        <v>English</v>
      </c>
      <c r="Q2786" t="str">
        <f>VLOOKUP(A2786,Sheet2!$A$1:G6510,6,0)</f>
        <v>UK</v>
      </c>
      <c r="R2786" t="str">
        <f>VLOOKUP(A2786,Sheet2!$A$1:G6510,7,0)</f>
        <v>PG-13</v>
      </c>
      <c r="S2786" t="str">
        <f>IF(Table1[[#This Row],[Language]]="English","English","Other language")</f>
        <v>English</v>
      </c>
      <c r="T2786">
        <f>Table1[[#This Row],[Gross Revenue]]-Table1[[#This Row],[Budget]]</f>
        <v>19228104</v>
      </c>
      <c r="U2786" s="1">
        <f>(Table1[[#This Row],[Gross Revenue]]/Table1[[#This Row],[Budget]])-1</f>
        <v>0.54937440000000004</v>
      </c>
      <c r="V2786" t="str">
        <f t="shared" si="86"/>
        <v>131-150 minutes</v>
      </c>
      <c r="W2786">
        <f>Table1[[#This Row],[Profit]]/Table1[[#This Row],[Budget]]</f>
        <v>0.54937440000000004</v>
      </c>
      <c r="X2786" s="22" t="str">
        <f>IF(L2786="","",
IF(L2786&lt;Predictability!$B$1,"Low",
IF(L2786&lt;=Predictability!$B$2,"Mid","High")))</f>
        <v>Mid</v>
      </c>
      <c r="Y2786" s="22">
        <f t="shared" si="87"/>
        <v>1</v>
      </c>
    </row>
    <row r="2787" spans="1:25" x14ac:dyDescent="0.2">
      <c r="A2787" t="s">
        <v>3350</v>
      </c>
      <c r="B2787" t="s">
        <v>183</v>
      </c>
      <c r="C2787" t="s">
        <v>184</v>
      </c>
      <c r="D2787">
        <v>3000</v>
      </c>
      <c r="E2787">
        <v>8189</v>
      </c>
      <c r="F2787">
        <v>0</v>
      </c>
      <c r="G2787">
        <v>422</v>
      </c>
      <c r="H2787">
        <v>4</v>
      </c>
      <c r="I2787">
        <v>43</v>
      </c>
      <c r="J2787">
        <v>88</v>
      </c>
      <c r="K2787">
        <v>16988996</v>
      </c>
      <c r="L2787">
        <v>35000000</v>
      </c>
      <c r="M2787" s="2">
        <f>VLOOKUP(A2787,Sheet2!$A$1:G6511,2,0)</f>
        <v>37381</v>
      </c>
      <c r="N2787" t="str">
        <f>VLOOKUP(A2787,Sheet2!$A$1:G6511,3,0)</f>
        <v>Color</v>
      </c>
      <c r="O2787" t="str">
        <f>VLOOKUP(A2787,Sheet2!$A$1:G6511,4,0)</f>
        <v>Comedy</v>
      </c>
      <c r="P2787" t="str">
        <f>VLOOKUP(A2787,Sheet2!$A$1:G6511,5,0)</f>
        <v>English</v>
      </c>
      <c r="Q2787" t="str">
        <f>VLOOKUP(A2787,Sheet2!$A$1:G6511,6,0)</f>
        <v>USA</v>
      </c>
      <c r="R2787" t="str">
        <f>VLOOKUP(A2787,Sheet2!$A$1:G6511,7,0)</f>
        <v>G</v>
      </c>
      <c r="S2787" t="str">
        <f>IF(Table1[[#This Row],[Language]]="English","English","Other language")</f>
        <v>English</v>
      </c>
      <c r="T2787">
        <f>Table1[[#This Row],[Gross Revenue]]-Table1[[#This Row],[Budget]]</f>
        <v>-18011004</v>
      </c>
      <c r="U2787" s="1">
        <f>(Table1[[#This Row],[Gross Revenue]]/Table1[[#This Row],[Budget]])-1</f>
        <v>-0.51460011428571428</v>
      </c>
      <c r="V2787" t="str">
        <f t="shared" si="86"/>
        <v>&lt;90 minutes</v>
      </c>
      <c r="W2787">
        <f>Table1[[#This Row],[Profit]]/Table1[[#This Row],[Budget]]</f>
        <v>-0.51460011428571428</v>
      </c>
      <c r="X2787" s="22" t="str">
        <f>IF(L2787="","",
IF(L2787&lt;Predictability!$B$1,"Low",
IF(L2787&lt;=Predictability!$B$2,"Mid","High")))</f>
        <v>Mid</v>
      </c>
      <c r="Y2787" s="22">
        <f t="shared" si="87"/>
        <v>0</v>
      </c>
    </row>
    <row r="2788" spans="1:25" x14ac:dyDescent="0.2">
      <c r="A2788" t="s">
        <v>3750</v>
      </c>
      <c r="B2788" t="s">
        <v>48</v>
      </c>
      <c r="C2788" t="s">
        <v>242</v>
      </c>
      <c r="D2788">
        <v>960</v>
      </c>
      <c r="E2788">
        <v>3261</v>
      </c>
      <c r="F2788">
        <v>212</v>
      </c>
      <c r="G2788">
        <v>3000</v>
      </c>
      <c r="H2788">
        <v>5.3</v>
      </c>
      <c r="I2788">
        <v>120</v>
      </c>
      <c r="J2788">
        <v>97</v>
      </c>
      <c r="K2788">
        <v>23292105</v>
      </c>
      <c r="L2788">
        <v>20000000</v>
      </c>
      <c r="M2788" s="2">
        <f>VLOOKUP(A2788,Sheet2!$A$1:G6512,2,0)</f>
        <v>38778</v>
      </c>
      <c r="N2788" t="str">
        <f>VLOOKUP(A2788,Sheet2!$A$1:G6512,3,0)</f>
        <v>Color</v>
      </c>
      <c r="O2788" t="str">
        <f>VLOOKUP(A2788,Sheet2!$A$1:G6512,4,0)</f>
        <v>Action</v>
      </c>
      <c r="P2788" t="str">
        <f>VLOOKUP(A2788,Sheet2!$A$1:G6512,5,0)</f>
        <v>English</v>
      </c>
      <c r="Q2788" t="str">
        <f>VLOOKUP(A2788,Sheet2!$A$1:G6512,6,0)</f>
        <v>USA</v>
      </c>
      <c r="R2788" t="str">
        <f>VLOOKUP(A2788,Sheet2!$A$1:G6512,7,0)</f>
        <v>PG-13</v>
      </c>
      <c r="S2788" t="str">
        <f>IF(Table1[[#This Row],[Language]]="English","English","Other language")</f>
        <v>English</v>
      </c>
      <c r="T2788">
        <f>Table1[[#This Row],[Gross Revenue]]-Table1[[#This Row],[Budget]]</f>
        <v>3292105</v>
      </c>
      <c r="U2788" s="1">
        <f>(Table1[[#This Row],[Gross Revenue]]/Table1[[#This Row],[Budget]])-1</f>
        <v>0.16460524999999993</v>
      </c>
      <c r="V2788" t="str">
        <f t="shared" si="86"/>
        <v>90-110 minutes</v>
      </c>
      <c r="W2788">
        <f>Table1[[#This Row],[Profit]]/Table1[[#This Row],[Budget]]</f>
        <v>0.16460525000000001</v>
      </c>
      <c r="X2788" s="22" t="str">
        <f>IF(L2788="","",
IF(L2788&lt;Predictability!$B$1,"Low",
IF(L2788&lt;=Predictability!$B$2,"Mid","High")))</f>
        <v>Mid</v>
      </c>
      <c r="Y2788" s="22">
        <f t="shared" si="87"/>
        <v>0</v>
      </c>
    </row>
    <row r="2789" spans="1:25" x14ac:dyDescent="0.2">
      <c r="A2789" t="s">
        <v>4655</v>
      </c>
      <c r="B2789" t="s">
        <v>1733</v>
      </c>
      <c r="C2789" t="s">
        <v>1387</v>
      </c>
      <c r="D2789">
        <v>838</v>
      </c>
      <c r="E2789">
        <v>1812</v>
      </c>
      <c r="F2789">
        <v>26</v>
      </c>
      <c r="G2789">
        <v>6000</v>
      </c>
      <c r="H2789">
        <v>6.2</v>
      </c>
      <c r="I2789">
        <v>93</v>
      </c>
      <c r="J2789">
        <v>101</v>
      </c>
      <c r="K2789">
        <v>24881000</v>
      </c>
      <c r="L2789">
        <v>15000000</v>
      </c>
      <c r="M2789" s="2">
        <f>VLOOKUP(A2789,Sheet2!$A$1:G6513,2,0)</f>
        <v>35130</v>
      </c>
      <c r="N2789" t="str">
        <f>VLOOKUP(A2789,Sheet2!$A$1:G6513,3,0)</f>
        <v>Color</v>
      </c>
      <c r="O2789" t="str">
        <f>VLOOKUP(A2789,Sheet2!$A$1:G6513,4,0)</f>
        <v>Drama</v>
      </c>
      <c r="P2789" t="str">
        <f>VLOOKUP(A2789,Sheet2!$A$1:G6513,5,0)</f>
        <v>English</v>
      </c>
      <c r="Q2789" t="str">
        <f>VLOOKUP(A2789,Sheet2!$A$1:G6513,6,0)</f>
        <v>USA</v>
      </c>
      <c r="R2789" t="str">
        <f>VLOOKUP(A2789,Sheet2!$A$1:G6513,7,0)</f>
        <v>R</v>
      </c>
      <c r="S2789" t="str">
        <f>IF(Table1[[#This Row],[Language]]="English","English","Other language")</f>
        <v>English</v>
      </c>
      <c r="T2789">
        <f>Table1[[#This Row],[Gross Revenue]]-Table1[[#This Row],[Budget]]</f>
        <v>9881000</v>
      </c>
      <c r="U2789" s="1">
        <f>(Table1[[#This Row],[Gross Revenue]]/Table1[[#This Row],[Budget]])-1</f>
        <v>0.65873333333333339</v>
      </c>
      <c r="V2789" t="str">
        <f t="shared" si="86"/>
        <v>90-110 minutes</v>
      </c>
      <c r="W2789">
        <f>Table1[[#This Row],[Profit]]/Table1[[#This Row],[Budget]]</f>
        <v>0.65873333333333328</v>
      </c>
      <c r="X2789" s="22" t="str">
        <f>IF(L2789="","",
IF(L2789&lt;Predictability!$B$1,"Low",
IF(L2789&lt;=Predictability!$B$2,"Mid","High")))</f>
        <v>Mid</v>
      </c>
      <c r="Y2789" s="22">
        <f t="shared" si="87"/>
        <v>1</v>
      </c>
    </row>
    <row r="2790" spans="1:25" x14ac:dyDescent="0.2">
      <c r="A2790" t="s">
        <v>5095</v>
      </c>
      <c r="B2790" t="s">
        <v>574</v>
      </c>
      <c r="C2790" t="s">
        <v>1456</v>
      </c>
      <c r="D2790">
        <v>991</v>
      </c>
      <c r="E2790">
        <v>2609</v>
      </c>
      <c r="F2790">
        <v>42</v>
      </c>
      <c r="G2790">
        <v>0</v>
      </c>
      <c r="H2790">
        <v>6.5</v>
      </c>
      <c r="I2790">
        <v>308</v>
      </c>
      <c r="J2790">
        <v>101</v>
      </c>
      <c r="K2790">
        <v>39103378</v>
      </c>
      <c r="L2790">
        <v>20000000</v>
      </c>
      <c r="M2790" s="2">
        <f>VLOOKUP(A2790,Sheet2!$A$1:G6514,2,0)</f>
        <v>40250</v>
      </c>
      <c r="N2790" t="str">
        <f>VLOOKUP(A2790,Sheet2!$A$1:G6514,3,0)</f>
        <v>Color</v>
      </c>
      <c r="O2790" t="str">
        <f>VLOOKUP(A2790,Sheet2!$A$1:G6514,4,0)</f>
        <v>Horror</v>
      </c>
      <c r="P2790" t="str">
        <f>VLOOKUP(A2790,Sheet2!$A$1:G6514,5,0)</f>
        <v>English</v>
      </c>
      <c r="Q2790" t="str">
        <f>VLOOKUP(A2790,Sheet2!$A$1:G6514,6,0)</f>
        <v>USA</v>
      </c>
      <c r="R2790" t="str">
        <f>VLOOKUP(A2790,Sheet2!$A$1:G6514,7,0)</f>
        <v>R</v>
      </c>
      <c r="S2790" t="str">
        <f>IF(Table1[[#This Row],[Language]]="English","English","Other language")</f>
        <v>English</v>
      </c>
      <c r="T2790">
        <f>Table1[[#This Row],[Gross Revenue]]-Table1[[#This Row],[Budget]]</f>
        <v>19103378</v>
      </c>
      <c r="U2790" s="1">
        <f>(Table1[[#This Row],[Gross Revenue]]/Table1[[#This Row],[Budget]])-1</f>
        <v>0.9551689000000001</v>
      </c>
      <c r="V2790" t="str">
        <f t="shared" si="86"/>
        <v>90-110 minutes</v>
      </c>
      <c r="W2790">
        <f>Table1[[#This Row],[Profit]]/Table1[[#This Row],[Budget]]</f>
        <v>0.95516889999999999</v>
      </c>
      <c r="X2790" s="22" t="str">
        <f>IF(L2790="","",
IF(L2790&lt;Predictability!$B$1,"Low",
IF(L2790&lt;=Predictability!$B$2,"Mid","High")))</f>
        <v>Mid</v>
      </c>
      <c r="Y2790" s="22">
        <f t="shared" si="87"/>
        <v>1</v>
      </c>
    </row>
    <row r="2791" spans="1:25" x14ac:dyDescent="0.2">
      <c r="A2791" t="s">
        <v>3952</v>
      </c>
      <c r="B2791" t="s">
        <v>1051</v>
      </c>
      <c r="C2791" t="s">
        <v>1052</v>
      </c>
      <c r="D2791">
        <v>327</v>
      </c>
      <c r="E2791">
        <v>1509</v>
      </c>
      <c r="F2791">
        <v>12</v>
      </c>
      <c r="G2791">
        <v>153</v>
      </c>
      <c r="H2791">
        <v>5.6</v>
      </c>
      <c r="I2791">
        <v>53</v>
      </c>
      <c r="J2791">
        <v>88</v>
      </c>
      <c r="K2791">
        <v>13019253</v>
      </c>
      <c r="L2791">
        <v>23000000</v>
      </c>
      <c r="M2791" s="2">
        <f>VLOOKUP(A2791,Sheet2!$A$1:G6515,2,0)</f>
        <v>36551</v>
      </c>
      <c r="N2791" t="str">
        <f>VLOOKUP(A2791,Sheet2!$A$1:G6515,3,0)</f>
        <v>Color</v>
      </c>
      <c r="O2791" t="str">
        <f>VLOOKUP(A2791,Sheet2!$A$1:G6515,4,0)</f>
        <v>Comedy</v>
      </c>
      <c r="P2791" t="str">
        <f>VLOOKUP(A2791,Sheet2!$A$1:G6515,5,0)</f>
        <v>English</v>
      </c>
      <c r="Q2791" t="str">
        <f>VLOOKUP(A2791,Sheet2!$A$1:G6515,6,0)</f>
        <v>USA</v>
      </c>
      <c r="R2791" t="str">
        <f>VLOOKUP(A2791,Sheet2!$A$1:G6515,7,0)</f>
        <v>PG-13</v>
      </c>
      <c r="S2791" t="str">
        <f>IF(Table1[[#This Row],[Language]]="English","English","Other language")</f>
        <v>English</v>
      </c>
      <c r="T2791">
        <f>Table1[[#This Row],[Gross Revenue]]-Table1[[#This Row],[Budget]]</f>
        <v>-9980747</v>
      </c>
      <c r="U2791" s="1">
        <f>(Table1[[#This Row],[Gross Revenue]]/Table1[[#This Row],[Budget]])-1</f>
        <v>-0.43394552173913048</v>
      </c>
      <c r="V2791" t="str">
        <f t="shared" si="86"/>
        <v>&lt;90 minutes</v>
      </c>
      <c r="W2791">
        <f>Table1[[#This Row],[Profit]]/Table1[[#This Row],[Budget]]</f>
        <v>-0.43394552173913042</v>
      </c>
      <c r="X2791" s="22" t="str">
        <f>IF(L2791="","",
IF(L2791&lt;Predictability!$B$1,"Low",
IF(L2791&lt;=Predictability!$B$2,"Mid","High")))</f>
        <v>Mid</v>
      </c>
      <c r="Y2791" s="22">
        <f t="shared" si="87"/>
        <v>0</v>
      </c>
    </row>
    <row r="2792" spans="1:25" x14ac:dyDescent="0.2">
      <c r="A2792" t="s">
        <v>3835</v>
      </c>
      <c r="B2792" t="s">
        <v>917</v>
      </c>
      <c r="C2792" t="s">
        <v>918</v>
      </c>
      <c r="D2792">
        <v>477</v>
      </c>
      <c r="E2792">
        <v>1483</v>
      </c>
      <c r="F2792">
        <v>0</v>
      </c>
      <c r="G2792">
        <v>332</v>
      </c>
      <c r="H2792">
        <v>5.4</v>
      </c>
      <c r="I2792">
        <v>61</v>
      </c>
      <c r="J2792">
        <v>90</v>
      </c>
      <c r="K2792">
        <v>28399192</v>
      </c>
      <c r="L2792">
        <v>13000000</v>
      </c>
      <c r="M2792" s="2">
        <f>VLOOKUP(A2792,Sheet2!$A$1:G6516,2,0)</f>
        <v>37355</v>
      </c>
      <c r="N2792" t="str">
        <f>VLOOKUP(A2792,Sheet2!$A$1:G6516,3,0)</f>
        <v>Color</v>
      </c>
      <c r="O2792" t="str">
        <f>VLOOKUP(A2792,Sheet2!$A$1:G6516,4,0)</f>
        <v>Action</v>
      </c>
      <c r="P2792" t="str">
        <f>VLOOKUP(A2792,Sheet2!$A$1:G6516,5,0)</f>
        <v>English</v>
      </c>
      <c r="Q2792" t="str">
        <f>VLOOKUP(A2792,Sheet2!$A$1:G6516,6,0)</f>
        <v>Australia</v>
      </c>
      <c r="R2792" t="str">
        <f>VLOOKUP(A2792,Sheet2!$A$1:G6516,7,0)</f>
        <v>PG</v>
      </c>
      <c r="S2792" t="str">
        <f>IF(Table1[[#This Row],[Language]]="English","English","Other language")</f>
        <v>English</v>
      </c>
      <c r="T2792">
        <f>Table1[[#This Row],[Gross Revenue]]-Table1[[#This Row],[Budget]]</f>
        <v>15399192</v>
      </c>
      <c r="U2792" s="1">
        <f>(Table1[[#This Row],[Gross Revenue]]/Table1[[#This Row],[Budget]])-1</f>
        <v>1.1845532307692306</v>
      </c>
      <c r="V2792" t="str">
        <f t="shared" si="86"/>
        <v>90-110 minutes</v>
      </c>
      <c r="W2792">
        <f>Table1[[#This Row],[Profit]]/Table1[[#This Row],[Budget]]</f>
        <v>1.1845532307692308</v>
      </c>
      <c r="X2792" s="22" t="str">
        <f>IF(L2792="","",
IF(L2792&lt;Predictability!$B$1,"Low",
IF(L2792&lt;=Predictability!$B$2,"Mid","High")))</f>
        <v>Mid</v>
      </c>
      <c r="Y2792" s="22">
        <f t="shared" si="87"/>
        <v>1</v>
      </c>
    </row>
    <row r="2793" spans="1:25" x14ac:dyDescent="0.2">
      <c r="A2793" t="s">
        <v>6235</v>
      </c>
      <c r="B2793" t="s">
        <v>1026</v>
      </c>
      <c r="C2793" t="s">
        <v>343</v>
      </c>
      <c r="D2793">
        <v>16000</v>
      </c>
      <c r="E2793">
        <v>43286</v>
      </c>
      <c r="F2793">
        <v>16</v>
      </c>
      <c r="G2793">
        <v>28000</v>
      </c>
      <c r="H2793">
        <v>7.3</v>
      </c>
      <c r="I2793">
        <v>257</v>
      </c>
      <c r="J2793">
        <v>98</v>
      </c>
      <c r="K2793">
        <v>187165546</v>
      </c>
      <c r="L2793">
        <v>135000000</v>
      </c>
      <c r="M2793" s="2">
        <f>VLOOKUP(A2793,Sheet2!$A$1:G6517,2,0)</f>
        <v>41432</v>
      </c>
      <c r="N2793" t="str">
        <f>VLOOKUP(A2793,Sheet2!$A$1:G6517,3,0)</f>
        <v>Color</v>
      </c>
      <c r="O2793" t="str">
        <f>VLOOKUP(A2793,Sheet2!$A$1:G6517,4,0)</f>
        <v>Adventure</v>
      </c>
      <c r="P2793" t="str">
        <f>VLOOKUP(A2793,Sheet2!$A$1:G6517,5,0)</f>
        <v>English</v>
      </c>
      <c r="Q2793" t="str">
        <f>VLOOKUP(A2793,Sheet2!$A$1:G6517,6,0)</f>
        <v>USA</v>
      </c>
      <c r="R2793" t="str">
        <f>VLOOKUP(A2793,Sheet2!$A$1:G6517,7,0)</f>
        <v>PG</v>
      </c>
      <c r="S2793" t="str">
        <f>IF(Table1[[#This Row],[Language]]="English","English","Other language")</f>
        <v>English</v>
      </c>
      <c r="T2793">
        <f>Table1[[#This Row],[Gross Revenue]]-Table1[[#This Row],[Budget]]</f>
        <v>52165546</v>
      </c>
      <c r="U2793" s="1">
        <f>(Table1[[#This Row],[Gross Revenue]]/Table1[[#This Row],[Budget]])-1</f>
        <v>0.38641145185185177</v>
      </c>
      <c r="V2793" t="str">
        <f t="shared" si="86"/>
        <v>90-110 minutes</v>
      </c>
      <c r="W2793">
        <f>Table1[[#This Row],[Profit]]/Table1[[#This Row],[Budget]]</f>
        <v>0.38641145185185183</v>
      </c>
      <c r="X2793" s="22" t="str">
        <f>IF(L2793="","",
IF(L2793&lt;Predictability!$B$1,"Low",
IF(L2793&lt;=Predictability!$B$2,"Mid","High")))</f>
        <v>High</v>
      </c>
      <c r="Y2793" s="22">
        <f t="shared" si="87"/>
        <v>0</v>
      </c>
    </row>
    <row r="2794" spans="1:25" x14ac:dyDescent="0.2">
      <c r="A2794" t="s">
        <v>6556</v>
      </c>
      <c r="B2794" t="s">
        <v>2721</v>
      </c>
      <c r="C2794" t="s">
        <v>1732</v>
      </c>
      <c r="D2794">
        <v>720</v>
      </c>
      <c r="E2794">
        <v>2630</v>
      </c>
      <c r="F2794">
        <v>295</v>
      </c>
      <c r="G2794">
        <v>15000</v>
      </c>
      <c r="H2794">
        <v>7.6</v>
      </c>
      <c r="I2794">
        <v>118</v>
      </c>
      <c r="J2794">
        <v>98</v>
      </c>
      <c r="K2794">
        <v>50693162</v>
      </c>
      <c r="L2794">
        <v>23000000</v>
      </c>
      <c r="M2794" s="2">
        <f>VLOOKUP(A2794,Sheet2!$A$1:G6518,2,0)</f>
        <v>34381</v>
      </c>
      <c r="N2794" t="str">
        <f>VLOOKUP(A2794,Sheet2!$A$1:G6518,3,0)</f>
        <v>Color</v>
      </c>
      <c r="O2794" t="str">
        <f>VLOOKUP(A2794,Sheet2!$A$1:G6518,4,0)</f>
        <v>Action</v>
      </c>
      <c r="P2794" t="str">
        <f>VLOOKUP(A2794,Sheet2!$A$1:G6518,5,0)</f>
        <v>English</v>
      </c>
      <c r="Q2794" t="str">
        <f>VLOOKUP(A2794,Sheet2!$A$1:G6518,6,0)</f>
        <v>USA</v>
      </c>
      <c r="R2794" t="str">
        <f>VLOOKUP(A2794,Sheet2!$A$1:G6518,7,0)</f>
        <v>R</v>
      </c>
      <c r="S2794" t="str">
        <f>IF(Table1[[#This Row],[Language]]="English","English","Other language")</f>
        <v>English</v>
      </c>
      <c r="T2794">
        <f>Table1[[#This Row],[Gross Revenue]]-Table1[[#This Row],[Budget]]</f>
        <v>27693162</v>
      </c>
      <c r="U2794" s="1">
        <f>(Table1[[#This Row],[Gross Revenue]]/Table1[[#This Row],[Budget]])-1</f>
        <v>1.2040505217391306</v>
      </c>
      <c r="V2794" t="str">
        <f t="shared" si="86"/>
        <v>90-110 minutes</v>
      </c>
      <c r="W2794">
        <f>Table1[[#This Row],[Profit]]/Table1[[#This Row],[Budget]]</f>
        <v>1.2040505217391304</v>
      </c>
      <c r="X2794" s="22" t="str">
        <f>IF(L2794="","",
IF(L2794&lt;Predictability!$B$1,"Low",
IF(L2794&lt;=Predictability!$B$2,"Mid","High")))</f>
        <v>Mid</v>
      </c>
      <c r="Y2794" s="22">
        <f t="shared" si="87"/>
        <v>1</v>
      </c>
    </row>
    <row r="2795" spans="1:25" x14ac:dyDescent="0.2">
      <c r="A2795" t="s">
        <v>4600</v>
      </c>
      <c r="B2795" t="s">
        <v>133</v>
      </c>
      <c r="C2795" t="s">
        <v>952</v>
      </c>
      <c r="D2795">
        <v>1000</v>
      </c>
      <c r="E2795">
        <v>2412</v>
      </c>
      <c r="F2795">
        <v>277</v>
      </c>
      <c r="G2795">
        <v>0</v>
      </c>
      <c r="H2795">
        <v>7.3</v>
      </c>
      <c r="I2795">
        <v>63</v>
      </c>
      <c r="J2795">
        <v>112</v>
      </c>
      <c r="K2795">
        <v>62549000</v>
      </c>
      <c r="L2795">
        <v>2300000</v>
      </c>
      <c r="M2795" s="2">
        <f>VLOOKUP(A2795,Sheet2!$A$1:G6519,2,0)</f>
        <v>33680</v>
      </c>
      <c r="N2795" t="str">
        <f>VLOOKUP(A2795,Sheet2!$A$1:G6519,3,0)</f>
        <v>Color</v>
      </c>
      <c r="O2795" t="str">
        <f>VLOOKUP(A2795,Sheet2!$A$1:G6519,4,0)</f>
        <v>Crime</v>
      </c>
      <c r="P2795" t="str">
        <f>VLOOKUP(A2795,Sheet2!$A$1:G6519,5,0)</f>
        <v>English</v>
      </c>
      <c r="Q2795" t="str">
        <f>VLOOKUP(A2795,Sheet2!$A$1:G6519,6,0)</f>
        <v>UK</v>
      </c>
      <c r="R2795" t="str">
        <f>VLOOKUP(A2795,Sheet2!$A$1:G6519,7,0)</f>
        <v>R</v>
      </c>
      <c r="S2795" t="str">
        <f>IF(Table1[[#This Row],[Language]]="English","English","Other language")</f>
        <v>English</v>
      </c>
      <c r="T2795">
        <f>Table1[[#This Row],[Gross Revenue]]-Table1[[#This Row],[Budget]]</f>
        <v>60249000</v>
      </c>
      <c r="U2795" s="1">
        <f>(Table1[[#This Row],[Gross Revenue]]/Table1[[#This Row],[Budget]])-1</f>
        <v>26.195217391304347</v>
      </c>
      <c r="V2795" t="str">
        <f t="shared" si="86"/>
        <v>111-130 minutes</v>
      </c>
      <c r="W2795">
        <f>Table1[[#This Row],[Profit]]/Table1[[#This Row],[Budget]]</f>
        <v>26.195217391304347</v>
      </c>
      <c r="X2795" s="22" t="str">
        <f>IF(L2795="","",
IF(L2795&lt;Predictability!$B$1,"Low",
IF(L2795&lt;=Predictability!$B$2,"Mid","High")))</f>
        <v>Low</v>
      </c>
      <c r="Y2795" s="22">
        <f t="shared" si="87"/>
        <v>1</v>
      </c>
    </row>
    <row r="2796" spans="1:25" x14ac:dyDescent="0.2">
      <c r="A2796" t="s">
        <v>6889</v>
      </c>
      <c r="B2796" t="s">
        <v>3174</v>
      </c>
      <c r="C2796" t="s">
        <v>3175</v>
      </c>
      <c r="D2796">
        <v>89</v>
      </c>
      <c r="E2796">
        <v>115</v>
      </c>
      <c r="F2796">
        <v>62</v>
      </c>
      <c r="G2796">
        <v>817</v>
      </c>
      <c r="H2796">
        <v>7.4</v>
      </c>
      <c r="I2796">
        <v>78</v>
      </c>
      <c r="J2796">
        <v>111</v>
      </c>
      <c r="K2796">
        <v>94596</v>
      </c>
      <c r="L2796">
        <v>1000000</v>
      </c>
      <c r="M2796" s="2">
        <f>VLOOKUP(A2796,Sheet2!$A$1:G6520,2,0)</f>
        <v>35772</v>
      </c>
      <c r="N2796" t="str">
        <f>VLOOKUP(A2796,Sheet2!$A$1:G6520,3,0)</f>
        <v>Color</v>
      </c>
      <c r="O2796" t="str">
        <f>VLOOKUP(A2796,Sheet2!$A$1:G6520,4,0)</f>
        <v>Crime</v>
      </c>
      <c r="P2796" t="str">
        <f>VLOOKUP(A2796,Sheet2!$A$1:G6520,5,0)</f>
        <v>Japanese</v>
      </c>
      <c r="Q2796" t="str">
        <f>VLOOKUP(A2796,Sheet2!$A$1:G6520,6,0)</f>
        <v>Japan</v>
      </c>
      <c r="R2796">
        <f>VLOOKUP(A2796,Sheet2!$A$1:G6520,7,0)</f>
        <v>0</v>
      </c>
      <c r="S2796" t="str">
        <f>IF(Table1[[#This Row],[Language]]="English","English","Other language")</f>
        <v>Other language</v>
      </c>
      <c r="T2796">
        <f>Table1[[#This Row],[Gross Revenue]]-Table1[[#This Row],[Budget]]</f>
        <v>-905404</v>
      </c>
      <c r="U2796" s="1">
        <f>(Table1[[#This Row],[Gross Revenue]]/Table1[[#This Row],[Budget]])-1</f>
        <v>-0.90540399999999999</v>
      </c>
      <c r="V2796" t="str">
        <f t="shared" si="86"/>
        <v>111-130 minutes</v>
      </c>
      <c r="W2796">
        <f>Table1[[#This Row],[Profit]]/Table1[[#This Row],[Budget]]</f>
        <v>-0.90540399999999999</v>
      </c>
      <c r="X2796" s="22" t="str">
        <f>IF(L2796="","",
IF(L2796&lt;Predictability!$B$1,"Low",
IF(L2796&lt;=Predictability!$B$2,"Mid","High")))</f>
        <v>Low</v>
      </c>
      <c r="Y2796" s="22">
        <f t="shared" si="87"/>
        <v>0</v>
      </c>
    </row>
    <row r="2797" spans="1:25" x14ac:dyDescent="0.2">
      <c r="A2797" t="s">
        <v>6707</v>
      </c>
      <c r="B2797" t="s">
        <v>89</v>
      </c>
      <c r="C2797" t="s">
        <v>236</v>
      </c>
      <c r="D2797">
        <v>11000</v>
      </c>
      <c r="E2797">
        <v>13333</v>
      </c>
      <c r="F2797">
        <v>21000</v>
      </c>
      <c r="G2797">
        <v>23000</v>
      </c>
      <c r="H2797">
        <v>7.8</v>
      </c>
      <c r="I2797">
        <v>362</v>
      </c>
      <c r="J2797">
        <v>166</v>
      </c>
      <c r="K2797">
        <v>127490802</v>
      </c>
      <c r="L2797">
        <v>150000000</v>
      </c>
      <c r="M2797" s="2">
        <f>VLOOKUP(A2797,Sheet2!$A$1:G6521,2,0)</f>
        <v>39716</v>
      </c>
      <c r="N2797" t="str">
        <f>VLOOKUP(A2797,Sheet2!$A$1:G6521,3,0)</f>
        <v>Color</v>
      </c>
      <c r="O2797" t="str">
        <f>VLOOKUP(A2797,Sheet2!$A$1:G6521,4,0)</f>
        <v>Drama</v>
      </c>
      <c r="P2797" t="str">
        <f>VLOOKUP(A2797,Sheet2!$A$1:G6521,5,0)</f>
        <v>English</v>
      </c>
      <c r="Q2797" t="str">
        <f>VLOOKUP(A2797,Sheet2!$A$1:G6521,6,0)</f>
        <v>USA</v>
      </c>
      <c r="R2797" t="str">
        <f>VLOOKUP(A2797,Sheet2!$A$1:G6521,7,0)</f>
        <v>PG-13</v>
      </c>
      <c r="S2797" t="str">
        <f>IF(Table1[[#This Row],[Language]]="English","English","Other language")</f>
        <v>English</v>
      </c>
      <c r="T2797">
        <f>Table1[[#This Row],[Gross Revenue]]-Table1[[#This Row],[Budget]]</f>
        <v>-22509198</v>
      </c>
      <c r="U2797" s="1">
        <f>(Table1[[#This Row],[Gross Revenue]]/Table1[[#This Row],[Budget]])-1</f>
        <v>-0.15006132000000005</v>
      </c>
      <c r="V2797" t="str">
        <f t="shared" si="86"/>
        <v>&gt;150 minutes</v>
      </c>
      <c r="W2797">
        <f>Table1[[#This Row],[Profit]]/Table1[[#This Row],[Budget]]</f>
        <v>-0.15006132</v>
      </c>
      <c r="X2797" s="22" t="str">
        <f>IF(L2797="","",
IF(L2797&lt;Predictability!$B$1,"Low",
IF(L2797&lt;=Predictability!$B$2,"Mid","High")))</f>
        <v>High</v>
      </c>
      <c r="Y2797" s="22">
        <f t="shared" si="87"/>
        <v>0</v>
      </c>
    </row>
    <row r="2798" spans="1:25" x14ac:dyDescent="0.2">
      <c r="A2798" t="s">
        <v>5492</v>
      </c>
      <c r="B2798" t="s">
        <v>1781</v>
      </c>
      <c r="C2798" t="s">
        <v>1781</v>
      </c>
      <c r="D2798">
        <v>11000</v>
      </c>
      <c r="E2798">
        <v>12534</v>
      </c>
      <c r="F2798">
        <v>11000</v>
      </c>
      <c r="G2798">
        <v>826</v>
      </c>
      <c r="H2798">
        <v>6.8</v>
      </c>
      <c r="I2798">
        <v>116</v>
      </c>
      <c r="J2798">
        <v>103</v>
      </c>
      <c r="K2798">
        <v>7496522</v>
      </c>
      <c r="L2798">
        <v>26000000</v>
      </c>
      <c r="M2798" s="2">
        <f>VLOOKUP(A2798,Sheet2!$A$1:G6522,2,0)</f>
        <v>36991</v>
      </c>
      <c r="N2798" t="str">
        <f>VLOOKUP(A2798,Sheet2!$A$1:G6522,3,0)</f>
        <v>Color</v>
      </c>
      <c r="O2798" t="str">
        <f>VLOOKUP(A2798,Sheet2!$A$1:G6522,4,0)</f>
        <v>Comedy</v>
      </c>
      <c r="P2798" t="str">
        <f>VLOOKUP(A2798,Sheet2!$A$1:G6522,5,0)</f>
        <v>English</v>
      </c>
      <c r="Q2798" t="str">
        <f>VLOOKUP(A2798,Sheet2!$A$1:G6522,6,0)</f>
        <v>USA</v>
      </c>
      <c r="R2798" t="str">
        <f>VLOOKUP(A2798,Sheet2!$A$1:G6522,7,0)</f>
        <v>PG-13</v>
      </c>
      <c r="S2798" t="str">
        <f>IF(Table1[[#This Row],[Language]]="English","English","Other language")</f>
        <v>English</v>
      </c>
      <c r="T2798">
        <f>Table1[[#This Row],[Gross Revenue]]-Table1[[#This Row],[Budget]]</f>
        <v>-18503478</v>
      </c>
      <c r="U2798" s="1">
        <f>(Table1[[#This Row],[Gross Revenue]]/Table1[[#This Row],[Budget]])-1</f>
        <v>-0.7116722307692307</v>
      </c>
      <c r="V2798" t="str">
        <f t="shared" si="86"/>
        <v>90-110 minutes</v>
      </c>
      <c r="W2798">
        <f>Table1[[#This Row],[Profit]]/Table1[[#This Row],[Budget]]</f>
        <v>-0.71167223076923081</v>
      </c>
      <c r="X2798" s="22" t="str">
        <f>IF(L2798="","",
IF(L2798&lt;Predictability!$B$1,"Low",
IF(L2798&lt;=Predictability!$B$2,"Mid","High")))</f>
        <v>Mid</v>
      </c>
      <c r="Y2798" s="22">
        <f t="shared" si="87"/>
        <v>0</v>
      </c>
    </row>
    <row r="2799" spans="1:25" x14ac:dyDescent="0.2">
      <c r="A2799" t="s">
        <v>6452</v>
      </c>
      <c r="B2799" t="s">
        <v>1553</v>
      </c>
      <c r="C2799" t="s">
        <v>2940</v>
      </c>
      <c r="D2799">
        <v>567</v>
      </c>
      <c r="E2799">
        <v>1145</v>
      </c>
      <c r="F2799">
        <v>9</v>
      </c>
      <c r="G2799">
        <v>0</v>
      </c>
      <c r="H2799">
        <v>7.5</v>
      </c>
      <c r="I2799">
        <v>209</v>
      </c>
      <c r="J2799">
        <v>85</v>
      </c>
      <c r="K2799">
        <v>56068547</v>
      </c>
      <c r="L2799">
        <v>30000000</v>
      </c>
      <c r="M2799" s="2">
        <f>VLOOKUP(A2799,Sheet2!$A$1:G6523,2,0)</f>
        <v>38493</v>
      </c>
      <c r="N2799" t="str">
        <f>VLOOKUP(A2799,Sheet2!$A$1:G6523,3,0)</f>
        <v>Color</v>
      </c>
      <c r="O2799" t="str">
        <f>VLOOKUP(A2799,Sheet2!$A$1:G6523,4,0)</f>
        <v>Animation</v>
      </c>
      <c r="P2799" t="str">
        <f>VLOOKUP(A2799,Sheet2!$A$1:G6523,5,0)</f>
        <v>English</v>
      </c>
      <c r="Q2799" t="str">
        <f>VLOOKUP(A2799,Sheet2!$A$1:G6523,6,0)</f>
        <v>UK</v>
      </c>
      <c r="R2799" t="str">
        <f>VLOOKUP(A2799,Sheet2!$A$1:G6523,7,0)</f>
        <v>G</v>
      </c>
      <c r="S2799" t="str">
        <f>IF(Table1[[#This Row],[Language]]="English","English","Other language")</f>
        <v>English</v>
      </c>
      <c r="T2799">
        <f>Table1[[#This Row],[Gross Revenue]]-Table1[[#This Row],[Budget]]</f>
        <v>26068547</v>
      </c>
      <c r="U2799" s="1">
        <f>(Table1[[#This Row],[Gross Revenue]]/Table1[[#This Row],[Budget]])-1</f>
        <v>0.86895156666666673</v>
      </c>
      <c r="V2799" t="str">
        <f t="shared" si="86"/>
        <v>&lt;90 minutes</v>
      </c>
      <c r="W2799">
        <f>Table1[[#This Row],[Profit]]/Table1[[#This Row],[Budget]]</f>
        <v>0.86895156666666662</v>
      </c>
      <c r="X2799" s="22" t="str">
        <f>IF(L2799="","",
IF(L2799&lt;Predictability!$B$1,"Low",
IF(L2799&lt;=Predictability!$B$2,"Mid","High")))</f>
        <v>Mid</v>
      </c>
      <c r="Y2799" s="22">
        <f t="shared" si="87"/>
        <v>1</v>
      </c>
    </row>
    <row r="2800" spans="1:25" x14ac:dyDescent="0.2">
      <c r="A2800" t="s">
        <v>5250</v>
      </c>
      <c r="B2800" t="s">
        <v>606</v>
      </c>
      <c r="C2800" t="s">
        <v>614</v>
      </c>
      <c r="D2800">
        <v>15000</v>
      </c>
      <c r="E2800">
        <v>16008</v>
      </c>
      <c r="F2800">
        <v>2000</v>
      </c>
      <c r="G2800">
        <v>0</v>
      </c>
      <c r="H2800">
        <v>6.6</v>
      </c>
      <c r="I2800">
        <v>294</v>
      </c>
      <c r="J2800">
        <v>174</v>
      </c>
      <c r="K2800">
        <v>217536138</v>
      </c>
      <c r="L2800">
        <v>125000000</v>
      </c>
      <c r="M2800" s="2">
        <f>VLOOKUP(A2800,Sheet2!$A$1:G6524,2,0)</f>
        <v>38875</v>
      </c>
      <c r="N2800" t="str">
        <f>VLOOKUP(A2800,Sheet2!$A$1:G6524,3,0)</f>
        <v>Color</v>
      </c>
      <c r="O2800" t="str">
        <f>VLOOKUP(A2800,Sheet2!$A$1:G6524,4,0)</f>
        <v>Mystery</v>
      </c>
      <c r="P2800" t="str">
        <f>VLOOKUP(A2800,Sheet2!$A$1:G6524,5,0)</f>
        <v>English</v>
      </c>
      <c r="Q2800" t="str">
        <f>VLOOKUP(A2800,Sheet2!$A$1:G6524,6,0)</f>
        <v>USA</v>
      </c>
      <c r="R2800" t="str">
        <f>VLOOKUP(A2800,Sheet2!$A$1:G6524,7,0)</f>
        <v>PG-13</v>
      </c>
      <c r="S2800" t="str">
        <f>IF(Table1[[#This Row],[Language]]="English","English","Other language")</f>
        <v>English</v>
      </c>
      <c r="T2800">
        <f>Table1[[#This Row],[Gross Revenue]]-Table1[[#This Row],[Budget]]</f>
        <v>92536138</v>
      </c>
      <c r="U2800" s="1">
        <f>(Table1[[#This Row],[Gross Revenue]]/Table1[[#This Row],[Budget]])-1</f>
        <v>0.74028910399999992</v>
      </c>
      <c r="V2800" t="str">
        <f t="shared" si="86"/>
        <v>&gt;150 minutes</v>
      </c>
      <c r="W2800">
        <f>Table1[[#This Row],[Profit]]/Table1[[#This Row],[Budget]]</f>
        <v>0.74028910400000003</v>
      </c>
      <c r="X2800" s="22" t="str">
        <f>IF(L2800="","",
IF(L2800&lt;Predictability!$B$1,"Low",
IF(L2800&lt;=Predictability!$B$2,"Mid","High")))</f>
        <v>High</v>
      </c>
      <c r="Y2800" s="22">
        <f t="shared" si="87"/>
        <v>1</v>
      </c>
    </row>
    <row r="2801" spans="1:25" x14ac:dyDescent="0.2">
      <c r="A2801" t="s">
        <v>6501</v>
      </c>
      <c r="B2801" t="s">
        <v>1308</v>
      </c>
      <c r="C2801" t="s">
        <v>2966</v>
      </c>
      <c r="D2801">
        <v>1000</v>
      </c>
      <c r="E2801">
        <v>1163</v>
      </c>
      <c r="F2801">
        <v>0</v>
      </c>
      <c r="G2801">
        <v>0</v>
      </c>
      <c r="H2801">
        <v>7.6</v>
      </c>
      <c r="I2801">
        <v>145</v>
      </c>
      <c r="J2801">
        <v>98</v>
      </c>
      <c r="K2801">
        <v>449558</v>
      </c>
      <c r="L2801">
        <v>10000000</v>
      </c>
      <c r="M2801" s="2">
        <f>VLOOKUP(A2801,Sheet2!$A$1:G6525,2,0)</f>
        <v>40155</v>
      </c>
      <c r="N2801" t="str">
        <f>VLOOKUP(A2801,Sheet2!$A$1:G6525,3,0)</f>
        <v>Color</v>
      </c>
      <c r="O2801" t="str">
        <f>VLOOKUP(A2801,Sheet2!$A$1:G6525,4,0)</f>
        <v>Biography</v>
      </c>
      <c r="P2801" t="str">
        <f>VLOOKUP(A2801,Sheet2!$A$1:G6525,5,0)</f>
        <v>English</v>
      </c>
      <c r="Q2801" t="str">
        <f>VLOOKUP(A2801,Sheet2!$A$1:G6525,6,0)</f>
        <v>UK</v>
      </c>
      <c r="R2801" t="str">
        <f>VLOOKUP(A2801,Sheet2!$A$1:G6525,7,0)</f>
        <v>R</v>
      </c>
      <c r="S2801" t="str">
        <f>IF(Table1[[#This Row],[Language]]="English","English","Other language")</f>
        <v>English</v>
      </c>
      <c r="T2801">
        <f>Table1[[#This Row],[Gross Revenue]]-Table1[[#This Row],[Budget]]</f>
        <v>-9550442</v>
      </c>
      <c r="U2801" s="1">
        <f>(Table1[[#This Row],[Gross Revenue]]/Table1[[#This Row],[Budget]])-1</f>
        <v>-0.95504420000000001</v>
      </c>
      <c r="V2801" t="str">
        <f t="shared" si="86"/>
        <v>90-110 minutes</v>
      </c>
      <c r="W2801">
        <f>Table1[[#This Row],[Profit]]/Table1[[#This Row],[Budget]]</f>
        <v>-0.95504420000000001</v>
      </c>
      <c r="X2801" s="22" t="str">
        <f>IF(L2801="","",
IF(L2801&lt;Predictability!$B$1,"Low",
IF(L2801&lt;=Predictability!$B$2,"Mid","High")))</f>
        <v>Mid</v>
      </c>
      <c r="Y2801" s="22">
        <f t="shared" si="87"/>
        <v>0</v>
      </c>
    </row>
    <row r="2802" spans="1:25" x14ac:dyDescent="0.2">
      <c r="A2802" t="s">
        <v>5897</v>
      </c>
      <c r="B2802" t="s">
        <v>983</v>
      </c>
      <c r="C2802" t="s">
        <v>2609</v>
      </c>
      <c r="D2802">
        <v>1000</v>
      </c>
      <c r="E2802">
        <v>1292</v>
      </c>
      <c r="F2802">
        <v>0</v>
      </c>
      <c r="G2802">
        <v>677</v>
      </c>
      <c r="H2802">
        <v>7.1</v>
      </c>
      <c r="I2802">
        <v>78</v>
      </c>
      <c r="J2802">
        <v>104</v>
      </c>
      <c r="K2802">
        <v>1779284</v>
      </c>
      <c r="L2802">
        <v>12000000</v>
      </c>
      <c r="M2802" s="2">
        <f>VLOOKUP(A2802,Sheet2!$A$1:G6526,2,0)</f>
        <v>37401</v>
      </c>
      <c r="N2802" t="str">
        <f>VLOOKUP(A2802,Sheet2!$A$1:G6526,3,0)</f>
        <v>Color</v>
      </c>
      <c r="O2802" t="str">
        <f>VLOOKUP(A2802,Sheet2!$A$1:G6526,4,0)</f>
        <v>Comedy</v>
      </c>
      <c r="P2802" t="str">
        <f>VLOOKUP(A2802,Sheet2!$A$1:G6526,5,0)</f>
        <v>English</v>
      </c>
      <c r="Q2802" t="str">
        <f>VLOOKUP(A2802,Sheet2!$A$1:G6526,6,0)</f>
        <v>USA</v>
      </c>
      <c r="R2802" t="str">
        <f>VLOOKUP(A2802,Sheet2!$A$1:G6526,7,0)</f>
        <v>R</v>
      </c>
      <c r="S2802" t="str">
        <f>IF(Table1[[#This Row],[Language]]="English","English","Other language")</f>
        <v>English</v>
      </c>
      <c r="T2802">
        <f>Table1[[#This Row],[Gross Revenue]]-Table1[[#This Row],[Budget]]</f>
        <v>-10220716</v>
      </c>
      <c r="U2802" s="1">
        <f>(Table1[[#This Row],[Gross Revenue]]/Table1[[#This Row],[Budget]])-1</f>
        <v>-0.85172633333333336</v>
      </c>
      <c r="V2802" t="str">
        <f t="shared" si="86"/>
        <v>90-110 minutes</v>
      </c>
      <c r="W2802">
        <f>Table1[[#This Row],[Profit]]/Table1[[#This Row],[Budget]]</f>
        <v>-0.85172633333333336</v>
      </c>
      <c r="X2802" s="22" t="str">
        <f>IF(L2802="","",
IF(L2802&lt;Predictability!$B$1,"Low",
IF(L2802&lt;=Predictability!$B$2,"Mid","High")))</f>
        <v>Mid</v>
      </c>
      <c r="Y2802" s="22">
        <f t="shared" si="87"/>
        <v>0</v>
      </c>
    </row>
    <row r="2803" spans="1:25" x14ac:dyDescent="0.2">
      <c r="A2803" t="s">
        <v>7030</v>
      </c>
      <c r="B2803" t="s">
        <v>1347</v>
      </c>
      <c r="C2803" t="s">
        <v>2739</v>
      </c>
      <c r="D2803">
        <v>23000</v>
      </c>
      <c r="E2803">
        <v>57802</v>
      </c>
      <c r="F2803">
        <v>22000</v>
      </c>
      <c r="G2803">
        <v>37000</v>
      </c>
      <c r="H2803">
        <v>9</v>
      </c>
      <c r="I2803">
        <v>645</v>
      </c>
      <c r="J2803">
        <v>152</v>
      </c>
      <c r="K2803">
        <v>533316061</v>
      </c>
      <c r="L2803">
        <v>185000000</v>
      </c>
      <c r="M2803" s="2">
        <f>VLOOKUP(A2803,Sheet2!$A$1:G6527,2,0)</f>
        <v>39577</v>
      </c>
      <c r="N2803" t="str">
        <f>VLOOKUP(A2803,Sheet2!$A$1:G6527,3,0)</f>
        <v>Color</v>
      </c>
      <c r="O2803" t="str">
        <f>VLOOKUP(A2803,Sheet2!$A$1:G6527,4,0)</f>
        <v>Action</v>
      </c>
      <c r="P2803" t="str">
        <f>VLOOKUP(A2803,Sheet2!$A$1:G6527,5,0)</f>
        <v>English</v>
      </c>
      <c r="Q2803" t="str">
        <f>VLOOKUP(A2803,Sheet2!$A$1:G6527,6,0)</f>
        <v>USA</v>
      </c>
      <c r="R2803" t="str">
        <f>VLOOKUP(A2803,Sheet2!$A$1:G6527,7,0)</f>
        <v>PG-13</v>
      </c>
      <c r="S2803" t="str">
        <f>IF(Table1[[#This Row],[Language]]="English","English","Other language")</f>
        <v>English</v>
      </c>
      <c r="T2803">
        <f>Table1[[#This Row],[Gross Revenue]]-Table1[[#This Row],[Budget]]</f>
        <v>348316061</v>
      </c>
      <c r="U2803" s="1">
        <f>(Table1[[#This Row],[Gross Revenue]]/Table1[[#This Row],[Budget]])-1</f>
        <v>1.8827895189189188</v>
      </c>
      <c r="V2803" t="str">
        <f t="shared" si="86"/>
        <v>&gt;150 minutes</v>
      </c>
      <c r="W2803">
        <f>Table1[[#This Row],[Profit]]/Table1[[#This Row],[Budget]]</f>
        <v>1.882789518918919</v>
      </c>
      <c r="X2803" s="22" t="str">
        <f>IF(L2803="","",
IF(L2803&lt;Predictability!$B$1,"Low",
IF(L2803&lt;=Predictability!$B$2,"Mid","High")))</f>
        <v>High</v>
      </c>
      <c r="Y2803" s="22">
        <f t="shared" si="87"/>
        <v>1</v>
      </c>
    </row>
    <row r="2804" spans="1:25" x14ac:dyDescent="0.2">
      <c r="A2804" t="s">
        <v>6992</v>
      </c>
      <c r="B2804" t="s">
        <v>1827</v>
      </c>
      <c r="C2804" t="s">
        <v>2739</v>
      </c>
      <c r="D2804">
        <v>27000</v>
      </c>
      <c r="E2804">
        <v>106759</v>
      </c>
      <c r="F2804">
        <v>22000</v>
      </c>
      <c r="G2804">
        <v>164000</v>
      </c>
      <c r="H2804">
        <v>8.5</v>
      </c>
      <c r="I2804">
        <v>813</v>
      </c>
      <c r="J2804">
        <v>164</v>
      </c>
      <c r="K2804">
        <v>448130642</v>
      </c>
      <c r="L2804">
        <v>250000000</v>
      </c>
      <c r="M2804" s="2">
        <f>VLOOKUP(A2804,Sheet2!$A$1:G6528,2,0)</f>
        <v>41108</v>
      </c>
      <c r="N2804" t="str">
        <f>VLOOKUP(A2804,Sheet2!$A$1:G6528,3,0)</f>
        <v>Color</v>
      </c>
      <c r="O2804" t="str">
        <f>VLOOKUP(A2804,Sheet2!$A$1:G6528,4,0)</f>
        <v>Action</v>
      </c>
      <c r="P2804" t="str">
        <f>VLOOKUP(A2804,Sheet2!$A$1:G6528,5,0)</f>
        <v>English</v>
      </c>
      <c r="Q2804" t="str">
        <f>VLOOKUP(A2804,Sheet2!$A$1:G6528,6,0)</f>
        <v>USA</v>
      </c>
      <c r="R2804" t="str">
        <f>VLOOKUP(A2804,Sheet2!$A$1:G6528,7,0)</f>
        <v>PG-13</v>
      </c>
      <c r="S2804" t="str">
        <f>IF(Table1[[#This Row],[Language]]="English","English","Other language")</f>
        <v>English</v>
      </c>
      <c r="T2804">
        <f>Table1[[#This Row],[Gross Revenue]]-Table1[[#This Row],[Budget]]</f>
        <v>198130642</v>
      </c>
      <c r="U2804" s="1">
        <f>(Table1[[#This Row],[Gross Revenue]]/Table1[[#This Row],[Budget]])-1</f>
        <v>0.79252256800000009</v>
      </c>
      <c r="V2804" t="str">
        <f t="shared" si="86"/>
        <v>&gt;150 minutes</v>
      </c>
      <c r="W2804">
        <f>Table1[[#This Row],[Profit]]/Table1[[#This Row],[Budget]]</f>
        <v>0.79252256799999998</v>
      </c>
      <c r="X2804" s="22" t="str">
        <f>IF(L2804="","",
IF(L2804&lt;Predictability!$B$1,"Low",
IF(L2804&lt;=Predictability!$B$2,"Mid","High")))</f>
        <v>High</v>
      </c>
      <c r="Y2804" s="22">
        <f t="shared" si="87"/>
        <v>1</v>
      </c>
    </row>
    <row r="2805" spans="1:25" x14ac:dyDescent="0.2">
      <c r="A2805" t="s">
        <v>3550</v>
      </c>
      <c r="B2805" t="s">
        <v>520</v>
      </c>
      <c r="C2805" t="s">
        <v>521</v>
      </c>
      <c r="D2805">
        <v>614</v>
      </c>
      <c r="E2805">
        <v>843</v>
      </c>
      <c r="F2805">
        <v>21</v>
      </c>
      <c r="G2805">
        <v>0</v>
      </c>
      <c r="H2805">
        <v>4.9000000000000004</v>
      </c>
      <c r="I2805">
        <v>195</v>
      </c>
      <c r="J2805">
        <v>89</v>
      </c>
      <c r="K2805">
        <v>21426805</v>
      </c>
      <c r="L2805">
        <v>30000000</v>
      </c>
      <c r="M2805" s="2">
        <f>VLOOKUP(A2805,Sheet2!$A$1:G6529,2,0)</f>
        <v>40861</v>
      </c>
      <c r="N2805" t="str">
        <f>VLOOKUP(A2805,Sheet2!$A$1:G6529,3,0)</f>
        <v>Color</v>
      </c>
      <c r="O2805" t="str">
        <f>VLOOKUP(A2805,Sheet2!$A$1:G6529,4,0)</f>
        <v>Action</v>
      </c>
      <c r="P2805" t="str">
        <f>VLOOKUP(A2805,Sheet2!$A$1:G6529,5,0)</f>
        <v>English</v>
      </c>
      <c r="Q2805" t="str">
        <f>VLOOKUP(A2805,Sheet2!$A$1:G6529,6,0)</f>
        <v>USA</v>
      </c>
      <c r="R2805" t="str">
        <f>VLOOKUP(A2805,Sheet2!$A$1:G6529,7,0)</f>
        <v>PG-13</v>
      </c>
      <c r="S2805" t="str">
        <f>IF(Table1[[#This Row],[Language]]="English","English","Other language")</f>
        <v>English</v>
      </c>
      <c r="T2805">
        <f>Table1[[#This Row],[Gross Revenue]]-Table1[[#This Row],[Budget]]</f>
        <v>-8573195</v>
      </c>
      <c r="U2805" s="1">
        <f>(Table1[[#This Row],[Gross Revenue]]/Table1[[#This Row],[Budget]])-1</f>
        <v>-0.28577316666666663</v>
      </c>
      <c r="V2805" t="str">
        <f t="shared" si="86"/>
        <v>&lt;90 minutes</v>
      </c>
      <c r="W2805">
        <f>Table1[[#This Row],[Profit]]/Table1[[#This Row],[Budget]]</f>
        <v>-0.28577316666666669</v>
      </c>
      <c r="X2805" s="22" t="str">
        <f>IF(L2805="","",
IF(L2805&lt;Predictability!$B$1,"Low",
IF(L2805&lt;=Predictability!$B$2,"Mid","High")))</f>
        <v>Mid</v>
      </c>
      <c r="Y2805" s="22">
        <f t="shared" si="87"/>
        <v>0</v>
      </c>
    </row>
    <row r="2806" spans="1:25" x14ac:dyDescent="0.2">
      <c r="A2806" t="s">
        <v>4929</v>
      </c>
      <c r="B2806" t="s">
        <v>1037</v>
      </c>
      <c r="C2806" t="s">
        <v>330</v>
      </c>
      <c r="D2806">
        <v>15000</v>
      </c>
      <c r="E2806">
        <v>20553</v>
      </c>
      <c r="F2806">
        <v>776</v>
      </c>
      <c r="G2806">
        <v>19000</v>
      </c>
      <c r="H2806">
        <v>6.4</v>
      </c>
      <c r="I2806">
        <v>239</v>
      </c>
      <c r="J2806">
        <v>124</v>
      </c>
      <c r="K2806">
        <v>186739919</v>
      </c>
      <c r="L2806">
        <v>125000000</v>
      </c>
      <c r="M2806" s="2">
        <f>VLOOKUP(A2806,Sheet2!$A$1:G6530,2,0)</f>
        <v>38011</v>
      </c>
      <c r="N2806" t="str">
        <f>VLOOKUP(A2806,Sheet2!$A$1:G6530,3,0)</f>
        <v>Color</v>
      </c>
      <c r="O2806" t="str">
        <f>VLOOKUP(A2806,Sheet2!$A$1:G6530,4,0)</f>
        <v>Action</v>
      </c>
      <c r="P2806" t="str">
        <f>VLOOKUP(A2806,Sheet2!$A$1:G6530,5,0)</f>
        <v>English</v>
      </c>
      <c r="Q2806" t="str">
        <f>VLOOKUP(A2806,Sheet2!$A$1:G6530,6,0)</f>
        <v>USA</v>
      </c>
      <c r="R2806" t="str">
        <f>VLOOKUP(A2806,Sheet2!$A$1:G6530,7,0)</f>
        <v>PG-13</v>
      </c>
      <c r="S2806" t="str">
        <f>IF(Table1[[#This Row],[Language]]="English","English","Other language")</f>
        <v>English</v>
      </c>
      <c r="T2806">
        <f>Table1[[#This Row],[Gross Revenue]]-Table1[[#This Row],[Budget]]</f>
        <v>61739919</v>
      </c>
      <c r="U2806" s="1">
        <f>(Table1[[#This Row],[Gross Revenue]]/Table1[[#This Row],[Budget]])-1</f>
        <v>0.49391935200000003</v>
      </c>
      <c r="V2806" t="str">
        <f t="shared" si="86"/>
        <v>111-130 minutes</v>
      </c>
      <c r="W2806">
        <f>Table1[[#This Row],[Profit]]/Table1[[#This Row],[Budget]]</f>
        <v>0.49391935199999998</v>
      </c>
      <c r="X2806" s="22" t="str">
        <f>IF(L2806="","",
IF(L2806&lt;Predictability!$B$1,"Low",
IF(L2806&lt;=Predictability!$B$2,"Mid","High")))</f>
        <v>High</v>
      </c>
      <c r="Y2806" s="22">
        <f t="shared" si="87"/>
        <v>0</v>
      </c>
    </row>
    <row r="2807" spans="1:25" x14ac:dyDescent="0.2">
      <c r="A2807" t="s">
        <v>3883</v>
      </c>
      <c r="B2807" t="s">
        <v>976</v>
      </c>
      <c r="C2807" t="s">
        <v>977</v>
      </c>
      <c r="D2807">
        <v>18000</v>
      </c>
      <c r="E2807">
        <v>22194</v>
      </c>
      <c r="F2807">
        <v>301</v>
      </c>
      <c r="G2807">
        <v>0</v>
      </c>
      <c r="H2807">
        <v>5.5</v>
      </c>
      <c r="I2807">
        <v>276</v>
      </c>
      <c r="J2807">
        <v>104</v>
      </c>
      <c r="K2807">
        <v>79363785</v>
      </c>
      <c r="L2807">
        <v>80000000</v>
      </c>
      <c r="M2807" s="2">
        <f>VLOOKUP(A2807,Sheet2!$A$1:G6531,2,0)</f>
        <v>39700</v>
      </c>
      <c r="N2807" t="str">
        <f>VLOOKUP(A2807,Sheet2!$A$1:G6531,3,0)</f>
        <v>Color</v>
      </c>
      <c r="O2807" t="str">
        <f>VLOOKUP(A2807,Sheet2!$A$1:G6531,4,0)</f>
        <v>Drama</v>
      </c>
      <c r="P2807" t="str">
        <f>VLOOKUP(A2807,Sheet2!$A$1:G6531,5,0)</f>
        <v>English</v>
      </c>
      <c r="Q2807" t="str">
        <f>VLOOKUP(A2807,Sheet2!$A$1:G6531,6,0)</f>
        <v>USA</v>
      </c>
      <c r="R2807" t="str">
        <f>VLOOKUP(A2807,Sheet2!$A$1:G6531,7,0)</f>
        <v>PG-13</v>
      </c>
      <c r="S2807" t="str">
        <f>IF(Table1[[#This Row],[Language]]="English","English","Other language")</f>
        <v>English</v>
      </c>
      <c r="T2807">
        <f>Table1[[#This Row],[Gross Revenue]]-Table1[[#This Row],[Budget]]</f>
        <v>-636215</v>
      </c>
      <c r="U2807" s="1">
        <f>(Table1[[#This Row],[Gross Revenue]]/Table1[[#This Row],[Budget]])-1</f>
        <v>-7.9526874999999997E-3</v>
      </c>
      <c r="V2807" t="str">
        <f t="shared" si="86"/>
        <v>90-110 minutes</v>
      </c>
      <c r="W2807">
        <f>Table1[[#This Row],[Profit]]/Table1[[#This Row],[Budget]]</f>
        <v>-7.9526874999999997E-3</v>
      </c>
      <c r="X2807" s="22" t="str">
        <f>IF(L2807="","",
IF(L2807&lt;Predictability!$B$1,"Low",
IF(L2807&lt;=Predictability!$B$2,"Mid","High")))</f>
        <v>High</v>
      </c>
      <c r="Y2807" s="22">
        <f t="shared" si="87"/>
        <v>0</v>
      </c>
    </row>
    <row r="2808" spans="1:25" x14ac:dyDescent="0.2">
      <c r="A2808" t="s">
        <v>5689</v>
      </c>
      <c r="B2808" t="s">
        <v>467</v>
      </c>
      <c r="C2808" t="s">
        <v>1348</v>
      </c>
      <c r="D2808">
        <v>1000</v>
      </c>
      <c r="E2808">
        <v>1136</v>
      </c>
      <c r="F2808">
        <v>108</v>
      </c>
      <c r="G2808">
        <v>0</v>
      </c>
      <c r="H2808">
        <v>6.9</v>
      </c>
      <c r="I2808">
        <v>258</v>
      </c>
      <c r="J2808">
        <v>113</v>
      </c>
      <c r="K2808">
        <v>31146570</v>
      </c>
      <c r="L2808">
        <v>20000000</v>
      </c>
      <c r="M2808" s="2">
        <f>VLOOKUP(A2808,Sheet2!$A$1:G6532,2,0)</f>
        <v>40542</v>
      </c>
      <c r="N2808" t="str">
        <f>VLOOKUP(A2808,Sheet2!$A$1:G6532,3,0)</f>
        <v>Color</v>
      </c>
      <c r="O2808" t="str">
        <f>VLOOKUP(A2808,Sheet2!$A$1:G6532,4,0)</f>
        <v>Drama</v>
      </c>
      <c r="P2808" t="str">
        <f>VLOOKUP(A2808,Sheet2!$A$1:G6532,5,0)</f>
        <v>English</v>
      </c>
      <c r="Q2808" t="str">
        <f>VLOOKUP(A2808,Sheet2!$A$1:G6532,6,0)</f>
        <v>USA</v>
      </c>
      <c r="R2808" t="str">
        <f>VLOOKUP(A2808,Sheet2!$A$1:G6532,7,0)</f>
        <v>R</v>
      </c>
      <c r="S2808" t="str">
        <f>IF(Table1[[#This Row],[Language]]="English","English","Other language")</f>
        <v>English</v>
      </c>
      <c r="T2808">
        <f>Table1[[#This Row],[Gross Revenue]]-Table1[[#This Row],[Budget]]</f>
        <v>11146570</v>
      </c>
      <c r="U2808" s="1">
        <f>(Table1[[#This Row],[Gross Revenue]]/Table1[[#This Row],[Budget]])-1</f>
        <v>0.55732849999999989</v>
      </c>
      <c r="V2808" t="str">
        <f t="shared" si="86"/>
        <v>111-130 minutes</v>
      </c>
      <c r="W2808">
        <f>Table1[[#This Row],[Profit]]/Table1[[#This Row],[Budget]]</f>
        <v>0.5573285</v>
      </c>
      <c r="X2808" s="22" t="str">
        <f>IF(L2808="","",
IF(L2808&lt;Predictability!$B$1,"Low",
IF(L2808&lt;=Predictability!$B$2,"Mid","High")))</f>
        <v>Mid</v>
      </c>
      <c r="Y2808" s="22">
        <f t="shared" si="87"/>
        <v>1</v>
      </c>
    </row>
    <row r="2809" spans="1:25" x14ac:dyDescent="0.2">
      <c r="A2809" t="s">
        <v>4724</v>
      </c>
      <c r="B2809" t="s">
        <v>135</v>
      </c>
      <c r="C2809" t="s">
        <v>1799</v>
      </c>
      <c r="D2809">
        <v>2000</v>
      </c>
      <c r="E2809">
        <v>4327</v>
      </c>
      <c r="F2809">
        <v>22</v>
      </c>
      <c r="G2809">
        <v>579</v>
      </c>
      <c r="H2809">
        <v>6.3</v>
      </c>
      <c r="I2809">
        <v>54</v>
      </c>
      <c r="J2809">
        <v>106</v>
      </c>
      <c r="K2809">
        <v>13376506</v>
      </c>
      <c r="L2809">
        <v>40000000</v>
      </c>
      <c r="M2809" s="2">
        <f>VLOOKUP(A2809,Sheet2!$A$1:G6533,2,0)</f>
        <v>36441</v>
      </c>
      <c r="N2809" t="str">
        <f>VLOOKUP(A2809,Sheet2!$A$1:G6533,3,0)</f>
        <v>Color</v>
      </c>
      <c r="O2809" t="str">
        <f>VLOOKUP(A2809,Sheet2!$A$1:G6533,4,0)</f>
        <v>Drama</v>
      </c>
      <c r="P2809" t="str">
        <f>VLOOKUP(A2809,Sheet2!$A$1:G6533,5,0)</f>
        <v>English</v>
      </c>
      <c r="Q2809" t="str">
        <f>VLOOKUP(A2809,Sheet2!$A$1:G6533,6,0)</f>
        <v>USA</v>
      </c>
      <c r="R2809" t="str">
        <f>VLOOKUP(A2809,Sheet2!$A$1:G6533,7,0)</f>
        <v>PG-13</v>
      </c>
      <c r="S2809" t="str">
        <f>IF(Table1[[#This Row],[Language]]="English","English","Other language")</f>
        <v>English</v>
      </c>
      <c r="T2809">
        <f>Table1[[#This Row],[Gross Revenue]]-Table1[[#This Row],[Budget]]</f>
        <v>-26623494</v>
      </c>
      <c r="U2809" s="1">
        <f>(Table1[[#This Row],[Gross Revenue]]/Table1[[#This Row],[Budget]])-1</f>
        <v>-0.66558735000000002</v>
      </c>
      <c r="V2809" t="str">
        <f t="shared" si="86"/>
        <v>90-110 minutes</v>
      </c>
      <c r="W2809">
        <f>Table1[[#This Row],[Profit]]/Table1[[#This Row],[Budget]]</f>
        <v>-0.66558735000000002</v>
      </c>
      <c r="X2809" s="22" t="str">
        <f>IF(L2809="","",
IF(L2809&lt;Predictability!$B$1,"Low",
IF(L2809&lt;=Predictability!$B$2,"Mid","High")))</f>
        <v>Mid</v>
      </c>
      <c r="Y2809" s="22">
        <f t="shared" si="87"/>
        <v>0</v>
      </c>
    </row>
    <row r="2810" spans="1:25" x14ac:dyDescent="0.2">
      <c r="A2810" t="s">
        <v>3661</v>
      </c>
      <c r="B2810" t="s">
        <v>691</v>
      </c>
      <c r="C2810" t="s">
        <v>692</v>
      </c>
      <c r="D2810">
        <v>29000</v>
      </c>
      <c r="E2810">
        <v>45648</v>
      </c>
      <c r="F2810">
        <v>17000</v>
      </c>
      <c r="G2810">
        <v>29000</v>
      </c>
      <c r="H2810">
        <v>8.5</v>
      </c>
      <c r="I2810">
        <v>352</v>
      </c>
      <c r="J2810">
        <v>151</v>
      </c>
      <c r="K2810">
        <v>132373442</v>
      </c>
      <c r="L2810">
        <v>90000000</v>
      </c>
      <c r="M2810" s="2">
        <f>VLOOKUP(A2810,Sheet2!$A$1:G6534,2,0)</f>
        <v>38983</v>
      </c>
      <c r="N2810" t="str">
        <f>VLOOKUP(A2810,Sheet2!$A$1:G6534,3,0)</f>
        <v>Color</v>
      </c>
      <c r="O2810" t="str">
        <f>VLOOKUP(A2810,Sheet2!$A$1:G6534,4,0)</f>
        <v>Crime</v>
      </c>
      <c r="P2810" t="str">
        <f>VLOOKUP(A2810,Sheet2!$A$1:G6534,5,0)</f>
        <v>English</v>
      </c>
      <c r="Q2810" t="str">
        <f>VLOOKUP(A2810,Sheet2!$A$1:G6534,6,0)</f>
        <v>USA</v>
      </c>
      <c r="R2810" t="str">
        <f>VLOOKUP(A2810,Sheet2!$A$1:G6534,7,0)</f>
        <v>R</v>
      </c>
      <c r="S2810" t="str">
        <f>IF(Table1[[#This Row],[Language]]="English","English","Other language")</f>
        <v>English</v>
      </c>
      <c r="T2810">
        <f>Table1[[#This Row],[Gross Revenue]]-Table1[[#This Row],[Budget]]</f>
        <v>42373442</v>
      </c>
      <c r="U2810" s="1">
        <f>(Table1[[#This Row],[Gross Revenue]]/Table1[[#This Row],[Budget]])-1</f>
        <v>0.47081602222222219</v>
      </c>
      <c r="V2810" t="str">
        <f t="shared" si="86"/>
        <v>&gt;150 minutes</v>
      </c>
      <c r="W2810">
        <f>Table1[[#This Row],[Profit]]/Table1[[#This Row],[Budget]]</f>
        <v>0.47081602222222224</v>
      </c>
      <c r="X2810" s="22" t="str">
        <f>IF(L2810="","",
IF(L2810&lt;Predictability!$B$1,"Low",
IF(L2810&lt;=Predictability!$B$2,"Mid","High")))</f>
        <v>High</v>
      </c>
      <c r="Y2810" s="22">
        <f t="shared" si="87"/>
        <v>0</v>
      </c>
    </row>
    <row r="2811" spans="1:25" x14ac:dyDescent="0.2">
      <c r="A2811" t="s">
        <v>6278</v>
      </c>
      <c r="B2811" t="s">
        <v>2659</v>
      </c>
      <c r="C2811" t="s">
        <v>2750</v>
      </c>
      <c r="D2811">
        <v>8000</v>
      </c>
      <c r="E2811">
        <v>9578</v>
      </c>
      <c r="F2811">
        <v>729</v>
      </c>
      <c r="G2811">
        <v>22000</v>
      </c>
      <c r="H2811">
        <v>7.3</v>
      </c>
      <c r="I2811">
        <v>549</v>
      </c>
      <c r="J2811">
        <v>115</v>
      </c>
      <c r="K2811">
        <v>82624961</v>
      </c>
      <c r="L2811">
        <v>20000000</v>
      </c>
      <c r="M2811" s="2">
        <f>VLOOKUP(A2811,Sheet2!$A$1:G6535,2,0)</f>
        <v>40560</v>
      </c>
      <c r="N2811" t="str">
        <f>VLOOKUP(A2811,Sheet2!$A$1:G6535,3,0)</f>
        <v>Color</v>
      </c>
      <c r="O2811" t="str">
        <f>VLOOKUP(A2811,Sheet2!$A$1:G6535,4,0)</f>
        <v>Comedy</v>
      </c>
      <c r="P2811" t="str">
        <f>VLOOKUP(A2811,Sheet2!$A$1:G6535,5,0)</f>
        <v>English</v>
      </c>
      <c r="Q2811" t="str">
        <f>VLOOKUP(A2811,Sheet2!$A$1:G6535,6,0)</f>
        <v>USA</v>
      </c>
      <c r="R2811" t="str">
        <f>VLOOKUP(A2811,Sheet2!$A$1:G6535,7,0)</f>
        <v>R</v>
      </c>
      <c r="S2811" t="str">
        <f>IF(Table1[[#This Row],[Language]]="English","English","Other language")</f>
        <v>English</v>
      </c>
      <c r="T2811">
        <f>Table1[[#This Row],[Gross Revenue]]-Table1[[#This Row],[Budget]]</f>
        <v>62624961</v>
      </c>
      <c r="U2811" s="1">
        <f>(Table1[[#This Row],[Gross Revenue]]/Table1[[#This Row],[Budget]])-1</f>
        <v>3.1312480499999999</v>
      </c>
      <c r="V2811" t="str">
        <f t="shared" si="86"/>
        <v>111-130 minutes</v>
      </c>
      <c r="W2811">
        <f>Table1[[#This Row],[Profit]]/Table1[[#This Row],[Budget]]</f>
        <v>3.1312480499999999</v>
      </c>
      <c r="X2811" s="22" t="str">
        <f>IF(L2811="","",
IF(L2811&lt;Predictability!$B$1,"Low",
IF(L2811&lt;=Predictability!$B$2,"Mid","High")))</f>
        <v>Mid</v>
      </c>
      <c r="Y2811" s="22">
        <f t="shared" si="87"/>
        <v>1</v>
      </c>
    </row>
    <row r="2812" spans="1:25" x14ac:dyDescent="0.2">
      <c r="A2812" t="s">
        <v>6154</v>
      </c>
      <c r="B2812" t="s">
        <v>2768</v>
      </c>
      <c r="C2812" t="s">
        <v>1460</v>
      </c>
      <c r="D2812">
        <v>513</v>
      </c>
      <c r="E2812">
        <v>1379</v>
      </c>
      <c r="F2812">
        <v>197</v>
      </c>
      <c r="G2812">
        <v>10000</v>
      </c>
      <c r="H2812">
        <v>7.2</v>
      </c>
      <c r="I2812">
        <v>342</v>
      </c>
      <c r="J2812">
        <v>100</v>
      </c>
      <c r="K2812">
        <v>26005908</v>
      </c>
      <c r="L2812">
        <v>3500000</v>
      </c>
      <c r="M2812" s="2">
        <f>VLOOKUP(A2812,Sheet2!$A$1:G6536,2,0)</f>
        <v>38600</v>
      </c>
      <c r="N2812" t="str">
        <f>VLOOKUP(A2812,Sheet2!$A$1:G6536,3,0)</f>
        <v>Color</v>
      </c>
      <c r="O2812" t="str">
        <f>VLOOKUP(A2812,Sheet2!$A$1:G6536,4,0)</f>
        <v>Adventure</v>
      </c>
      <c r="P2812" t="str">
        <f>VLOOKUP(A2812,Sheet2!$A$1:G6536,5,0)</f>
        <v>English</v>
      </c>
      <c r="Q2812" t="str">
        <f>VLOOKUP(A2812,Sheet2!$A$1:G6536,6,0)</f>
        <v>UK</v>
      </c>
      <c r="R2812" t="str">
        <f>VLOOKUP(A2812,Sheet2!$A$1:G6536,7,0)</f>
        <v>R</v>
      </c>
      <c r="S2812" t="str">
        <f>IF(Table1[[#This Row],[Language]]="English","English","Other language")</f>
        <v>English</v>
      </c>
      <c r="T2812">
        <f>Table1[[#This Row],[Gross Revenue]]-Table1[[#This Row],[Budget]]</f>
        <v>22505908</v>
      </c>
      <c r="U2812" s="1">
        <f>(Table1[[#This Row],[Gross Revenue]]/Table1[[#This Row],[Budget]])-1</f>
        <v>6.4302594285714285</v>
      </c>
      <c r="V2812" t="str">
        <f t="shared" si="86"/>
        <v>90-110 minutes</v>
      </c>
      <c r="W2812">
        <f>Table1[[#This Row],[Profit]]/Table1[[#This Row],[Budget]]</f>
        <v>6.4302594285714285</v>
      </c>
      <c r="X2812" s="22" t="str">
        <f>IF(L2812="","",
IF(L2812&lt;Predictability!$B$1,"Low",
IF(L2812&lt;=Predictability!$B$2,"Mid","High")))</f>
        <v>Low</v>
      </c>
      <c r="Y2812" s="22">
        <f t="shared" si="87"/>
        <v>1</v>
      </c>
    </row>
    <row r="2813" spans="1:25" x14ac:dyDescent="0.2">
      <c r="A2813" t="s">
        <v>3388</v>
      </c>
      <c r="B2813" t="s">
        <v>253</v>
      </c>
      <c r="C2813" t="s">
        <v>254</v>
      </c>
      <c r="D2813">
        <v>403</v>
      </c>
      <c r="E2813">
        <v>988</v>
      </c>
      <c r="F2813">
        <v>19</v>
      </c>
      <c r="G2813">
        <v>12000</v>
      </c>
      <c r="H2813">
        <v>4.2</v>
      </c>
      <c r="I2813">
        <v>225</v>
      </c>
      <c r="J2813">
        <v>83</v>
      </c>
      <c r="K2813">
        <v>53245055</v>
      </c>
      <c r="L2813">
        <v>1000000</v>
      </c>
      <c r="M2813" s="2">
        <f>VLOOKUP(A2813,Sheet2!$A$1:G6537,2,0)</f>
        <v>41209</v>
      </c>
      <c r="N2813" t="str">
        <f>VLOOKUP(A2813,Sheet2!$A$1:G6537,3,0)</f>
        <v>Color</v>
      </c>
      <c r="O2813" t="str">
        <f>VLOOKUP(A2813,Sheet2!$A$1:G6537,4,0)</f>
        <v>Horror</v>
      </c>
      <c r="P2813" t="str">
        <f>VLOOKUP(A2813,Sheet2!$A$1:G6537,5,0)</f>
        <v>English</v>
      </c>
      <c r="Q2813" t="str">
        <f>VLOOKUP(A2813,Sheet2!$A$1:G6537,6,0)</f>
        <v>USA</v>
      </c>
      <c r="R2813" t="str">
        <f>VLOOKUP(A2813,Sheet2!$A$1:G6537,7,0)</f>
        <v>R</v>
      </c>
      <c r="S2813" t="str">
        <f>IF(Table1[[#This Row],[Language]]="English","English","Other language")</f>
        <v>English</v>
      </c>
      <c r="T2813">
        <f>Table1[[#This Row],[Gross Revenue]]-Table1[[#This Row],[Budget]]</f>
        <v>52245055</v>
      </c>
      <c r="U2813" s="1">
        <f>(Table1[[#This Row],[Gross Revenue]]/Table1[[#This Row],[Budget]])-1</f>
        <v>52.245055000000001</v>
      </c>
      <c r="V2813" t="str">
        <f t="shared" si="86"/>
        <v>&lt;90 minutes</v>
      </c>
      <c r="W2813">
        <f>Table1[[#This Row],[Profit]]/Table1[[#This Row],[Budget]]</f>
        <v>52.245055000000001</v>
      </c>
      <c r="X2813" s="22" t="str">
        <f>IF(L2813="","",
IF(L2813&lt;Predictability!$B$1,"Low",
IF(L2813&lt;=Predictability!$B$2,"Mid","High")))</f>
        <v>Low</v>
      </c>
      <c r="Y2813" s="22">
        <f t="shared" si="87"/>
        <v>1</v>
      </c>
    </row>
    <row r="2814" spans="1:25" x14ac:dyDescent="0.2">
      <c r="A2814" t="s">
        <v>5582</v>
      </c>
      <c r="B2814" t="s">
        <v>1685</v>
      </c>
      <c r="C2814" t="s">
        <v>1675</v>
      </c>
      <c r="D2814">
        <v>11000</v>
      </c>
      <c r="E2814">
        <v>23923</v>
      </c>
      <c r="F2814">
        <v>64</v>
      </c>
      <c r="G2814">
        <v>0</v>
      </c>
      <c r="H2814">
        <v>6.8</v>
      </c>
      <c r="I2814">
        <v>208</v>
      </c>
      <c r="J2814">
        <v>109</v>
      </c>
      <c r="K2814">
        <v>124732962</v>
      </c>
      <c r="L2814">
        <v>35000000</v>
      </c>
      <c r="M2814" s="2">
        <f>VLOOKUP(A2814,Sheet2!$A$1:G6538,2,0)</f>
        <v>39035</v>
      </c>
      <c r="N2814" t="str">
        <f>VLOOKUP(A2814,Sheet2!$A$1:G6538,3,0)</f>
        <v>Color</v>
      </c>
      <c r="O2814" t="str">
        <f>VLOOKUP(A2814,Sheet2!$A$1:G6538,4,0)</f>
        <v>Comedy</v>
      </c>
      <c r="P2814" t="str">
        <f>VLOOKUP(A2814,Sheet2!$A$1:G6538,5,0)</f>
        <v>English</v>
      </c>
      <c r="Q2814" t="str">
        <f>VLOOKUP(A2814,Sheet2!$A$1:G6538,6,0)</f>
        <v>USA</v>
      </c>
      <c r="R2814" t="str">
        <f>VLOOKUP(A2814,Sheet2!$A$1:G6538,7,0)</f>
        <v>PG-13</v>
      </c>
      <c r="S2814" t="str">
        <f>IF(Table1[[#This Row],[Language]]="English","English","Other language")</f>
        <v>English</v>
      </c>
      <c r="T2814">
        <f>Table1[[#This Row],[Gross Revenue]]-Table1[[#This Row],[Budget]]</f>
        <v>89732962</v>
      </c>
      <c r="U2814" s="1">
        <f>(Table1[[#This Row],[Gross Revenue]]/Table1[[#This Row],[Budget]])-1</f>
        <v>2.5637989142857145</v>
      </c>
      <c r="V2814" t="str">
        <f t="shared" si="86"/>
        <v>90-110 minutes</v>
      </c>
      <c r="W2814">
        <f>Table1[[#This Row],[Profit]]/Table1[[#This Row],[Budget]]</f>
        <v>2.5637989142857145</v>
      </c>
      <c r="X2814" s="22" t="str">
        <f>IF(L2814="","",
IF(L2814&lt;Predictability!$B$1,"Low",
IF(L2814&lt;=Predictability!$B$2,"Mid","High")))</f>
        <v>Mid</v>
      </c>
      <c r="Y2814" s="22">
        <f t="shared" si="87"/>
        <v>1</v>
      </c>
    </row>
    <row r="2815" spans="1:25" x14ac:dyDescent="0.2">
      <c r="A2815" t="s">
        <v>6435</v>
      </c>
      <c r="B2815" t="s">
        <v>976</v>
      </c>
      <c r="C2815" t="s">
        <v>1124</v>
      </c>
      <c r="D2815">
        <v>18000</v>
      </c>
      <c r="E2815">
        <v>45271</v>
      </c>
      <c r="F2815">
        <v>138</v>
      </c>
      <c r="G2815">
        <v>11000</v>
      </c>
      <c r="H2815">
        <v>7.5</v>
      </c>
      <c r="I2815">
        <v>117</v>
      </c>
      <c r="J2815">
        <v>136</v>
      </c>
      <c r="K2815">
        <v>60984028</v>
      </c>
      <c r="L2815">
        <v>57000000</v>
      </c>
      <c r="M2815" s="2">
        <f>VLOOKUP(A2815,Sheet2!$A$1:G6539,2,0)</f>
        <v>35775</v>
      </c>
      <c r="N2815" t="str">
        <f>VLOOKUP(A2815,Sheet2!$A$1:G6539,3,0)</f>
        <v>Color</v>
      </c>
      <c r="O2815" t="str">
        <f>VLOOKUP(A2815,Sheet2!$A$1:G6539,4,0)</f>
        <v>Drama</v>
      </c>
      <c r="P2815" t="str">
        <f>VLOOKUP(A2815,Sheet2!$A$1:G6539,5,0)</f>
        <v>English</v>
      </c>
      <c r="Q2815" t="str">
        <f>VLOOKUP(A2815,Sheet2!$A$1:G6539,6,0)</f>
        <v>USA</v>
      </c>
      <c r="R2815" t="str">
        <f>VLOOKUP(A2815,Sheet2!$A$1:G6539,7,0)</f>
        <v>R</v>
      </c>
      <c r="S2815" t="str">
        <f>IF(Table1[[#This Row],[Language]]="English","English","Other language")</f>
        <v>English</v>
      </c>
      <c r="T2815">
        <f>Table1[[#This Row],[Gross Revenue]]-Table1[[#This Row],[Budget]]</f>
        <v>3984028</v>
      </c>
      <c r="U2815" s="1">
        <f>(Table1[[#This Row],[Gross Revenue]]/Table1[[#This Row],[Budget]])-1</f>
        <v>6.9895228070175452E-2</v>
      </c>
      <c r="V2815" t="str">
        <f t="shared" si="86"/>
        <v>131-150 minutes</v>
      </c>
      <c r="W2815">
        <f>Table1[[#This Row],[Profit]]/Table1[[#This Row],[Budget]]</f>
        <v>6.9895228070175439E-2</v>
      </c>
      <c r="X2815" s="22" t="str">
        <f>IF(L2815="","",
IF(L2815&lt;Predictability!$B$1,"Low",
IF(L2815&lt;=Predictability!$B$2,"Mid","High")))</f>
        <v>High</v>
      </c>
      <c r="Y2815" s="22">
        <f t="shared" si="87"/>
        <v>0</v>
      </c>
    </row>
    <row r="2816" spans="1:25" x14ac:dyDescent="0.2">
      <c r="A2816" t="s">
        <v>5894</v>
      </c>
      <c r="B2816" t="s">
        <v>2605</v>
      </c>
      <c r="C2816" t="s">
        <v>262</v>
      </c>
      <c r="D2816">
        <v>31000</v>
      </c>
      <c r="E2816">
        <v>35561</v>
      </c>
      <c r="F2816">
        <v>93</v>
      </c>
      <c r="G2816">
        <v>14000</v>
      </c>
      <c r="H2816">
        <v>7.1</v>
      </c>
      <c r="I2816">
        <v>167</v>
      </c>
      <c r="J2816">
        <v>109</v>
      </c>
      <c r="K2816">
        <v>1357042</v>
      </c>
      <c r="L2816">
        <v>15000000</v>
      </c>
      <c r="M2816" s="2">
        <f>VLOOKUP(A2816,Sheet2!$A$1:G6540,2,0)</f>
        <v>40597</v>
      </c>
      <c r="N2816" t="str">
        <f>VLOOKUP(A2816,Sheet2!$A$1:G6540,3,0)</f>
        <v>Color</v>
      </c>
      <c r="O2816" t="str">
        <f>VLOOKUP(A2816,Sheet2!$A$1:G6540,4,0)</f>
        <v>Biography</v>
      </c>
      <c r="P2816" t="str">
        <f>VLOOKUP(A2816,Sheet2!$A$1:G6540,5,0)</f>
        <v>English</v>
      </c>
      <c r="Q2816" t="str">
        <f>VLOOKUP(A2816,Sheet2!$A$1:G6540,6,0)</f>
        <v>Belgium</v>
      </c>
      <c r="R2816" t="str">
        <f>VLOOKUP(A2816,Sheet2!$A$1:G6540,7,0)</f>
        <v>R</v>
      </c>
      <c r="S2816" t="str">
        <f>IF(Table1[[#This Row],[Language]]="English","English","Other language")</f>
        <v>English</v>
      </c>
      <c r="T2816">
        <f>Table1[[#This Row],[Gross Revenue]]-Table1[[#This Row],[Budget]]</f>
        <v>-13642958</v>
      </c>
      <c r="U2816" s="1">
        <f>(Table1[[#This Row],[Gross Revenue]]/Table1[[#This Row],[Budget]])-1</f>
        <v>-0.90953053333333334</v>
      </c>
      <c r="V2816" t="str">
        <f t="shared" si="86"/>
        <v>90-110 minutes</v>
      </c>
      <c r="W2816">
        <f>Table1[[#This Row],[Profit]]/Table1[[#This Row],[Budget]]</f>
        <v>-0.90953053333333334</v>
      </c>
      <c r="X2816" s="22" t="str">
        <f>IF(L2816="","",
IF(L2816&lt;Predictability!$B$1,"Low",
IF(L2816&lt;=Predictability!$B$2,"Mid","High")))</f>
        <v>Mid</v>
      </c>
      <c r="Y2816" s="22">
        <f t="shared" si="87"/>
        <v>0</v>
      </c>
    </row>
    <row r="2817" spans="1:25" x14ac:dyDescent="0.2">
      <c r="A2817" t="s">
        <v>4453</v>
      </c>
      <c r="B2817" t="s">
        <v>628</v>
      </c>
      <c r="C2817" t="s">
        <v>1081</v>
      </c>
      <c r="D2817">
        <v>11000</v>
      </c>
      <c r="E2817">
        <v>26088</v>
      </c>
      <c r="F2817">
        <v>79</v>
      </c>
      <c r="G2817">
        <v>979</v>
      </c>
      <c r="H2817">
        <v>6.1</v>
      </c>
      <c r="I2817">
        <v>66</v>
      </c>
      <c r="J2817">
        <v>111</v>
      </c>
      <c r="K2817">
        <v>42877165</v>
      </c>
      <c r="L2817">
        <v>86000000</v>
      </c>
      <c r="M2817" s="2">
        <f>VLOOKUP(A2817,Sheet2!$A$1:G6541,2,0)</f>
        <v>35539</v>
      </c>
      <c r="N2817" t="str">
        <f>VLOOKUP(A2817,Sheet2!$A$1:G6541,3,0)</f>
        <v>Color</v>
      </c>
      <c r="O2817" t="str">
        <f>VLOOKUP(A2817,Sheet2!$A$1:G6541,4,0)</f>
        <v>Action</v>
      </c>
      <c r="P2817" t="str">
        <f>VLOOKUP(A2817,Sheet2!$A$1:G6541,5,0)</f>
        <v>English</v>
      </c>
      <c r="Q2817" t="str">
        <f>VLOOKUP(A2817,Sheet2!$A$1:G6541,6,0)</f>
        <v>USA</v>
      </c>
      <c r="R2817" t="str">
        <f>VLOOKUP(A2817,Sheet2!$A$1:G6541,7,0)</f>
        <v>R</v>
      </c>
      <c r="S2817" t="str">
        <f>IF(Table1[[#This Row],[Language]]="English","English","Other language")</f>
        <v>English</v>
      </c>
      <c r="T2817">
        <f>Table1[[#This Row],[Gross Revenue]]-Table1[[#This Row],[Budget]]</f>
        <v>-43122835</v>
      </c>
      <c r="U2817" s="1">
        <f>(Table1[[#This Row],[Gross Revenue]]/Table1[[#This Row],[Budget]])-1</f>
        <v>-0.5014283139534883</v>
      </c>
      <c r="V2817" t="str">
        <f t="shared" si="86"/>
        <v>111-130 minutes</v>
      </c>
      <c r="W2817">
        <f>Table1[[#This Row],[Profit]]/Table1[[#This Row],[Budget]]</f>
        <v>-0.50142831395348841</v>
      </c>
      <c r="X2817" s="22" t="str">
        <f>IF(L2817="","",
IF(L2817&lt;Predictability!$B$1,"Low",
IF(L2817&lt;=Predictability!$B$2,"Mid","High")))</f>
        <v>High</v>
      </c>
      <c r="Y2817" s="22">
        <f t="shared" si="87"/>
        <v>0</v>
      </c>
    </row>
    <row r="2818" spans="1:25" x14ac:dyDescent="0.2">
      <c r="A2818" t="s">
        <v>5988</v>
      </c>
      <c r="B2818" t="s">
        <v>627</v>
      </c>
      <c r="C2818" t="s">
        <v>540</v>
      </c>
      <c r="D2818">
        <v>1000</v>
      </c>
      <c r="E2818">
        <v>3544</v>
      </c>
      <c r="F2818">
        <v>0</v>
      </c>
      <c r="G2818">
        <v>0</v>
      </c>
      <c r="H2818">
        <v>6.9</v>
      </c>
      <c r="I2818">
        <v>261</v>
      </c>
      <c r="J2818">
        <v>109</v>
      </c>
      <c r="K2818">
        <v>16901126</v>
      </c>
      <c r="L2818">
        <v>7000000</v>
      </c>
      <c r="M2818" s="2">
        <f>VLOOKUP(A2818,Sheet2!$A$1:G6542,2,0)</f>
        <v>38427</v>
      </c>
      <c r="N2818" t="str">
        <f>VLOOKUP(A2818,Sheet2!$A$1:G6542,3,0)</f>
        <v>Color</v>
      </c>
      <c r="O2818" t="str">
        <f>VLOOKUP(A2818,Sheet2!$A$1:G6542,4,0)</f>
        <v>Crime</v>
      </c>
      <c r="P2818" t="str">
        <f>VLOOKUP(A2818,Sheet2!$A$1:G6542,5,0)</f>
        <v>English</v>
      </c>
      <c r="Q2818" t="str">
        <f>VLOOKUP(A2818,Sheet2!$A$1:G6542,6,0)</f>
        <v>USA</v>
      </c>
      <c r="R2818" t="str">
        <f>VLOOKUP(A2818,Sheet2!$A$1:G6542,7,0)</f>
        <v>R</v>
      </c>
      <c r="S2818" t="str">
        <f>IF(Table1[[#This Row],[Language]]="English","English","Other language")</f>
        <v>English</v>
      </c>
      <c r="T2818">
        <f>Table1[[#This Row],[Gross Revenue]]-Table1[[#This Row],[Budget]]</f>
        <v>9901126</v>
      </c>
      <c r="U2818" s="1">
        <f>(Table1[[#This Row],[Gross Revenue]]/Table1[[#This Row],[Budget]])-1</f>
        <v>1.4144465714285714</v>
      </c>
      <c r="V2818" t="str">
        <f t="shared" ref="V2818:V2881" si="88">IF(J2818="","",IF(J2818&lt;90,"&lt;90 minutes",IF(J2818&lt;=110,"90-110 minutes",IF(J2818&lt;=130,"111-130 minutes",IF(J2818&lt;=150,"131-150 minutes","&gt;150 minutes")))))</f>
        <v>90-110 minutes</v>
      </c>
      <c r="W2818">
        <f>Table1[[#This Row],[Profit]]/Table1[[#This Row],[Budget]]</f>
        <v>1.4144465714285714</v>
      </c>
      <c r="X2818" s="22" t="str">
        <f>IF(L2818="","",
IF(L2818&lt;Predictability!$B$1,"Low",
IF(L2818&lt;=Predictability!$B$2,"Mid","High")))</f>
        <v>Low</v>
      </c>
      <c r="Y2818" s="22">
        <f t="shared" ref="Y2818:Y2881" si="89">IF(W2818&gt;=0.5,1,0)</f>
        <v>1</v>
      </c>
    </row>
    <row r="2819" spans="1:25" x14ac:dyDescent="0.2">
      <c r="A2819" t="s">
        <v>5646</v>
      </c>
      <c r="B2819" t="s">
        <v>1248</v>
      </c>
      <c r="C2819" t="s">
        <v>2442</v>
      </c>
      <c r="D2819">
        <v>10000</v>
      </c>
      <c r="E2819">
        <v>11184</v>
      </c>
      <c r="F2819">
        <v>22</v>
      </c>
      <c r="G2819">
        <v>0</v>
      </c>
      <c r="H2819">
        <v>6.9</v>
      </c>
      <c r="I2819">
        <v>168</v>
      </c>
      <c r="J2819">
        <v>102</v>
      </c>
      <c r="K2819">
        <v>1477002</v>
      </c>
      <c r="L2819">
        <v>2000000</v>
      </c>
      <c r="M2819" s="2">
        <f>VLOOKUP(A2819,Sheet2!$A$1:G6543,2,0)</f>
        <v>42011</v>
      </c>
      <c r="N2819" t="str">
        <f>VLOOKUP(A2819,Sheet2!$A$1:G6543,3,0)</f>
        <v>Color</v>
      </c>
      <c r="O2819" t="str">
        <f>VLOOKUP(A2819,Sheet2!$A$1:G6543,4,0)</f>
        <v>Drama</v>
      </c>
      <c r="P2819" t="str">
        <f>VLOOKUP(A2819,Sheet2!$A$1:G6543,5,0)</f>
        <v>English</v>
      </c>
      <c r="Q2819" t="str">
        <f>VLOOKUP(A2819,Sheet2!$A$1:G6543,6,0)</f>
        <v>USA</v>
      </c>
      <c r="R2819" t="str">
        <f>VLOOKUP(A2819,Sheet2!$A$1:G6543,7,0)</f>
        <v>R</v>
      </c>
      <c r="S2819" t="str">
        <f>IF(Table1[[#This Row],[Language]]="English","English","Other language")</f>
        <v>English</v>
      </c>
      <c r="T2819">
        <f>Table1[[#This Row],[Gross Revenue]]-Table1[[#This Row],[Budget]]</f>
        <v>-522998</v>
      </c>
      <c r="U2819" s="1">
        <f>(Table1[[#This Row],[Gross Revenue]]/Table1[[#This Row],[Budget]])-1</f>
        <v>-0.26149900000000004</v>
      </c>
      <c r="V2819" t="str">
        <f t="shared" si="88"/>
        <v>90-110 minutes</v>
      </c>
      <c r="W2819">
        <f>Table1[[#This Row],[Profit]]/Table1[[#This Row],[Budget]]</f>
        <v>-0.26149899999999998</v>
      </c>
      <c r="X2819" s="22" t="str">
        <f>IF(L2819="","",
IF(L2819&lt;Predictability!$B$1,"Low",
IF(L2819&lt;=Predictability!$B$2,"Mid","High")))</f>
        <v>Low</v>
      </c>
      <c r="Y2819" s="22">
        <f t="shared" si="89"/>
        <v>0</v>
      </c>
    </row>
    <row r="2820" spans="1:25" x14ac:dyDescent="0.2">
      <c r="A2820" t="s">
        <v>4891</v>
      </c>
      <c r="B2820" t="s">
        <v>1930</v>
      </c>
      <c r="C2820" t="s">
        <v>1285</v>
      </c>
      <c r="D2820">
        <v>600</v>
      </c>
      <c r="E2820">
        <v>1375</v>
      </c>
      <c r="F2820">
        <v>119</v>
      </c>
      <c r="G2820">
        <v>59000</v>
      </c>
      <c r="H2820">
        <v>6.4</v>
      </c>
      <c r="I2820">
        <v>313</v>
      </c>
      <c r="J2820">
        <v>99</v>
      </c>
      <c r="K2820">
        <v>59617068</v>
      </c>
      <c r="L2820">
        <v>65000000</v>
      </c>
      <c r="M2820" s="2">
        <f>VLOOKUP(A2820,Sheet2!$A$1:G6544,2,0)</f>
        <v>41014</v>
      </c>
      <c r="N2820" t="str">
        <f>VLOOKUP(A2820,Sheet2!$A$1:G6544,3,0)</f>
        <v>Color</v>
      </c>
      <c r="O2820" t="str">
        <f>VLOOKUP(A2820,Sheet2!$A$1:G6544,4,0)</f>
        <v>Comedy</v>
      </c>
      <c r="P2820" t="str">
        <f>VLOOKUP(A2820,Sheet2!$A$1:G6544,5,0)</f>
        <v>English</v>
      </c>
      <c r="Q2820" t="str">
        <f>VLOOKUP(A2820,Sheet2!$A$1:G6544,6,0)</f>
        <v>USA</v>
      </c>
      <c r="R2820" t="str">
        <f>VLOOKUP(A2820,Sheet2!$A$1:G6544,7,0)</f>
        <v>R</v>
      </c>
      <c r="S2820" t="str">
        <f>IF(Table1[[#This Row],[Language]]="English","English","Other language")</f>
        <v>English</v>
      </c>
      <c r="T2820">
        <f>Table1[[#This Row],[Gross Revenue]]-Table1[[#This Row],[Budget]]</f>
        <v>-5382932</v>
      </c>
      <c r="U2820" s="1">
        <f>(Table1[[#This Row],[Gross Revenue]]/Table1[[#This Row],[Budget]])-1</f>
        <v>-8.2814338461538517E-2</v>
      </c>
      <c r="V2820" t="str">
        <f t="shared" si="88"/>
        <v>90-110 minutes</v>
      </c>
      <c r="W2820">
        <f>Table1[[#This Row],[Profit]]/Table1[[#This Row],[Budget]]</f>
        <v>-8.2814338461538461E-2</v>
      </c>
      <c r="X2820" s="22" t="str">
        <f>IF(L2820="","",
IF(L2820&lt;Predictability!$B$1,"Low",
IF(L2820&lt;=Predictability!$B$2,"Mid","High")))</f>
        <v>High</v>
      </c>
      <c r="Y2820" s="22">
        <f t="shared" si="89"/>
        <v>0</v>
      </c>
    </row>
    <row r="2821" spans="1:25" x14ac:dyDescent="0.2">
      <c r="A2821" t="s">
        <v>3739</v>
      </c>
      <c r="B2821" t="s">
        <v>800</v>
      </c>
      <c r="C2821" t="s">
        <v>614</v>
      </c>
      <c r="D2821">
        <v>17000</v>
      </c>
      <c r="E2821">
        <v>18510</v>
      </c>
      <c r="F2821">
        <v>2000</v>
      </c>
      <c r="G2821">
        <v>0</v>
      </c>
      <c r="H2821">
        <v>5.3</v>
      </c>
      <c r="I2821">
        <v>185</v>
      </c>
      <c r="J2821">
        <v>111</v>
      </c>
      <c r="K2821">
        <v>48430355</v>
      </c>
      <c r="L2821">
        <v>70000000</v>
      </c>
      <c r="M2821" s="2">
        <f>VLOOKUP(A2821,Sheet2!$A$1:G6545,2,0)</f>
        <v>40841</v>
      </c>
      <c r="N2821" t="str">
        <f>VLOOKUP(A2821,Sheet2!$A$1:G6545,3,0)</f>
        <v>Color</v>
      </c>
      <c r="O2821" t="str">
        <f>VLOOKUP(A2821,Sheet2!$A$1:G6545,4,0)</f>
        <v>Comedy</v>
      </c>
      <c r="P2821" t="str">
        <f>VLOOKUP(A2821,Sheet2!$A$1:G6545,5,0)</f>
        <v>English</v>
      </c>
      <c r="Q2821" t="str">
        <f>VLOOKUP(A2821,Sheet2!$A$1:G6545,6,0)</f>
        <v>USA</v>
      </c>
      <c r="R2821" t="str">
        <f>VLOOKUP(A2821,Sheet2!$A$1:G6545,7,0)</f>
        <v>PG-13</v>
      </c>
      <c r="S2821" t="str">
        <f>IF(Table1[[#This Row],[Language]]="English","English","Other language")</f>
        <v>English</v>
      </c>
      <c r="T2821">
        <f>Table1[[#This Row],[Gross Revenue]]-Table1[[#This Row],[Budget]]</f>
        <v>-21569645</v>
      </c>
      <c r="U2821" s="1">
        <f>(Table1[[#This Row],[Gross Revenue]]/Table1[[#This Row],[Budget]])-1</f>
        <v>-0.30813778571428574</v>
      </c>
      <c r="V2821" t="str">
        <f t="shared" si="88"/>
        <v>111-130 minutes</v>
      </c>
      <c r="W2821">
        <f>Table1[[#This Row],[Profit]]/Table1[[#This Row],[Budget]]</f>
        <v>-0.30813778571428574</v>
      </c>
      <c r="X2821" s="22" t="str">
        <f>IF(L2821="","",
IF(L2821&lt;Predictability!$B$1,"Low",
IF(L2821&lt;=Predictability!$B$2,"Mid","High")))</f>
        <v>High</v>
      </c>
      <c r="Y2821" s="22">
        <f t="shared" si="89"/>
        <v>0</v>
      </c>
    </row>
    <row r="2822" spans="1:25" x14ac:dyDescent="0.2">
      <c r="A2822" t="s">
        <v>4100</v>
      </c>
      <c r="B2822" t="s">
        <v>206</v>
      </c>
      <c r="C2822" t="s">
        <v>1220</v>
      </c>
      <c r="D2822">
        <v>2000</v>
      </c>
      <c r="E2822">
        <v>4920</v>
      </c>
      <c r="F2822">
        <v>87</v>
      </c>
      <c r="G2822">
        <v>0</v>
      </c>
      <c r="H2822">
        <v>5.8</v>
      </c>
      <c r="I2822">
        <v>174</v>
      </c>
      <c r="J2822">
        <v>122</v>
      </c>
      <c r="K2822">
        <v>22000</v>
      </c>
      <c r="L2822">
        <v>3000000</v>
      </c>
      <c r="M2822" s="2">
        <f>VLOOKUP(A2822,Sheet2!$A$1:G6546,2,0)</f>
        <v>40739</v>
      </c>
      <c r="N2822" t="str">
        <f>VLOOKUP(A2822,Sheet2!$A$1:G6546,3,0)</f>
        <v>Color</v>
      </c>
      <c r="O2822" t="str">
        <f>VLOOKUP(A2822,Sheet2!$A$1:G6546,4,0)</f>
        <v>Drama</v>
      </c>
      <c r="P2822" t="str">
        <f>VLOOKUP(A2822,Sheet2!$A$1:G6546,5,0)</f>
        <v>English</v>
      </c>
      <c r="Q2822" t="str">
        <f>VLOOKUP(A2822,Sheet2!$A$1:G6546,6,0)</f>
        <v>Germany</v>
      </c>
      <c r="R2822" t="str">
        <f>VLOOKUP(A2822,Sheet2!$A$1:G6546,7,0)</f>
        <v>R</v>
      </c>
      <c r="S2822" t="str">
        <f>IF(Table1[[#This Row],[Language]]="English","English","Other language")</f>
        <v>English</v>
      </c>
      <c r="T2822">
        <f>Table1[[#This Row],[Gross Revenue]]-Table1[[#This Row],[Budget]]</f>
        <v>-2978000</v>
      </c>
      <c r="U2822" s="1">
        <f>(Table1[[#This Row],[Gross Revenue]]/Table1[[#This Row],[Budget]])-1</f>
        <v>-0.9926666666666667</v>
      </c>
      <c r="V2822" t="str">
        <f t="shared" si="88"/>
        <v>111-130 minutes</v>
      </c>
      <c r="W2822">
        <f>Table1[[#This Row],[Profit]]/Table1[[#This Row],[Budget]]</f>
        <v>-0.9926666666666667</v>
      </c>
      <c r="X2822" s="22" t="str">
        <f>IF(L2822="","",
IF(L2822&lt;Predictability!$B$1,"Low",
IF(L2822&lt;=Predictability!$B$2,"Mid","High")))</f>
        <v>Low</v>
      </c>
      <c r="Y2822" s="22">
        <f t="shared" si="89"/>
        <v>0</v>
      </c>
    </row>
    <row r="2823" spans="1:25" x14ac:dyDescent="0.2">
      <c r="A2823" t="s">
        <v>6074</v>
      </c>
      <c r="B2823" t="s">
        <v>2721</v>
      </c>
      <c r="C2823" t="s">
        <v>946</v>
      </c>
      <c r="D2823">
        <v>720</v>
      </c>
      <c r="E2823">
        <v>3044</v>
      </c>
      <c r="F2823">
        <v>0</v>
      </c>
      <c r="G2823">
        <v>0</v>
      </c>
      <c r="H2823">
        <v>7.2</v>
      </c>
      <c r="I2823">
        <v>82</v>
      </c>
      <c r="J2823">
        <v>140</v>
      </c>
      <c r="K2823">
        <v>35183792</v>
      </c>
      <c r="L2823">
        <v>38000000</v>
      </c>
      <c r="M2823" s="2">
        <f>VLOOKUP(A2823,Sheet2!$A$1:G6547,2,0)</f>
        <v>33420</v>
      </c>
      <c r="N2823" t="str">
        <f>VLOOKUP(A2823,Sheet2!$A$1:G6547,3,0)</f>
        <v>Color</v>
      </c>
      <c r="O2823" t="str">
        <f>VLOOKUP(A2823,Sheet2!$A$1:G6547,4,0)</f>
        <v>Biography</v>
      </c>
      <c r="P2823" t="str">
        <f>VLOOKUP(A2823,Sheet2!$A$1:G6547,5,0)</f>
        <v>English</v>
      </c>
      <c r="Q2823" t="str">
        <f>VLOOKUP(A2823,Sheet2!$A$1:G6547,6,0)</f>
        <v>USA</v>
      </c>
      <c r="R2823" t="str">
        <f>VLOOKUP(A2823,Sheet2!$A$1:G6547,7,0)</f>
        <v>R</v>
      </c>
      <c r="S2823" t="str">
        <f>IF(Table1[[#This Row],[Language]]="English","English","Other language")</f>
        <v>English</v>
      </c>
      <c r="T2823">
        <f>Table1[[#This Row],[Gross Revenue]]-Table1[[#This Row],[Budget]]</f>
        <v>-2816208</v>
      </c>
      <c r="U2823" s="1">
        <f>(Table1[[#This Row],[Gross Revenue]]/Table1[[#This Row],[Budget]])-1</f>
        <v>-7.4110736842105229E-2</v>
      </c>
      <c r="V2823" t="str">
        <f t="shared" si="88"/>
        <v>131-150 minutes</v>
      </c>
      <c r="W2823">
        <f>Table1[[#This Row],[Profit]]/Table1[[#This Row],[Budget]]</f>
        <v>-7.4110736842105257E-2</v>
      </c>
      <c r="X2823" s="22" t="str">
        <f>IF(L2823="","",
IF(L2823&lt;Predictability!$B$1,"Low",
IF(L2823&lt;=Predictability!$B$2,"Mid","High")))</f>
        <v>Mid</v>
      </c>
      <c r="Y2823" s="22">
        <f t="shared" si="89"/>
        <v>0</v>
      </c>
    </row>
    <row r="2824" spans="1:25" x14ac:dyDescent="0.2">
      <c r="A2824" t="s">
        <v>5666</v>
      </c>
      <c r="B2824" t="s">
        <v>1823</v>
      </c>
      <c r="C2824" t="s">
        <v>2455</v>
      </c>
      <c r="D2824">
        <v>3000</v>
      </c>
      <c r="E2824">
        <v>6420</v>
      </c>
      <c r="F2824">
        <v>10</v>
      </c>
      <c r="G2824">
        <v>0</v>
      </c>
      <c r="H2824">
        <v>6.9</v>
      </c>
      <c r="I2824">
        <v>194</v>
      </c>
      <c r="J2824">
        <v>110</v>
      </c>
      <c r="K2824">
        <v>13823741</v>
      </c>
      <c r="L2824">
        <v>13500000</v>
      </c>
      <c r="M2824" s="2">
        <f>VLOOKUP(A2824,Sheet2!$A$1:G6548,2,0)</f>
        <v>39537</v>
      </c>
      <c r="N2824" t="str">
        <f>VLOOKUP(A2824,Sheet2!$A$1:G6548,3,0)</f>
        <v>Color</v>
      </c>
      <c r="O2824" t="str">
        <f>VLOOKUP(A2824,Sheet2!$A$1:G6548,4,0)</f>
        <v>Biography</v>
      </c>
      <c r="P2824" t="str">
        <f>VLOOKUP(A2824,Sheet2!$A$1:G6548,5,0)</f>
        <v>English</v>
      </c>
      <c r="Q2824" t="str">
        <f>VLOOKUP(A2824,Sheet2!$A$1:G6548,6,0)</f>
        <v>UK</v>
      </c>
      <c r="R2824" t="str">
        <f>VLOOKUP(A2824,Sheet2!$A$1:G6548,7,0)</f>
        <v>PG-13</v>
      </c>
      <c r="S2824" t="str">
        <f>IF(Table1[[#This Row],[Language]]="English","English","Other language")</f>
        <v>English</v>
      </c>
      <c r="T2824">
        <f>Table1[[#This Row],[Gross Revenue]]-Table1[[#This Row],[Budget]]</f>
        <v>323741</v>
      </c>
      <c r="U2824" s="1">
        <f>(Table1[[#This Row],[Gross Revenue]]/Table1[[#This Row],[Budget]])-1</f>
        <v>2.3980814814814844E-2</v>
      </c>
      <c r="V2824" t="str">
        <f t="shared" si="88"/>
        <v>90-110 minutes</v>
      </c>
      <c r="W2824">
        <f>Table1[[#This Row],[Profit]]/Table1[[#This Row],[Budget]]</f>
        <v>2.3980814814814816E-2</v>
      </c>
      <c r="X2824" s="22" t="str">
        <f>IF(L2824="","",
IF(L2824&lt;Predictability!$B$1,"Low",
IF(L2824&lt;=Predictability!$B$2,"Mid","High")))</f>
        <v>Mid</v>
      </c>
      <c r="Y2824" s="22">
        <f t="shared" si="89"/>
        <v>0</v>
      </c>
    </row>
    <row r="2825" spans="1:25" x14ac:dyDescent="0.2">
      <c r="A2825" t="s">
        <v>5117</v>
      </c>
      <c r="B2825" t="s">
        <v>576</v>
      </c>
      <c r="C2825" t="s">
        <v>2080</v>
      </c>
      <c r="D2825">
        <v>35000</v>
      </c>
      <c r="E2825">
        <v>36892</v>
      </c>
      <c r="F2825">
        <v>17</v>
      </c>
      <c r="G2825">
        <v>8000</v>
      </c>
      <c r="H2825">
        <v>6.5</v>
      </c>
      <c r="I2825">
        <v>132</v>
      </c>
      <c r="J2825">
        <v>101</v>
      </c>
      <c r="K2825">
        <v>34017854</v>
      </c>
      <c r="L2825">
        <v>8500000</v>
      </c>
      <c r="M2825" s="2">
        <f>VLOOKUP(A2825,Sheet2!$A$1:G6549,2,0)</f>
        <v>42367</v>
      </c>
      <c r="N2825" t="str">
        <f>VLOOKUP(A2825,Sheet2!$A$1:G6549,3,0)</f>
        <v>Color</v>
      </c>
      <c r="O2825" t="str">
        <f>VLOOKUP(A2825,Sheet2!$A$1:G6549,4,0)</f>
        <v>Comedy</v>
      </c>
      <c r="P2825" t="str">
        <f>VLOOKUP(A2825,Sheet2!$A$1:G6549,5,0)</f>
        <v>English</v>
      </c>
      <c r="Q2825" t="str">
        <f>VLOOKUP(A2825,Sheet2!$A$1:G6549,6,0)</f>
        <v>USA</v>
      </c>
      <c r="R2825" t="str">
        <f>VLOOKUP(A2825,Sheet2!$A$1:G6549,7,0)</f>
        <v>PG-13</v>
      </c>
      <c r="S2825" t="str">
        <f>IF(Table1[[#This Row],[Language]]="English","English","Other language")</f>
        <v>English</v>
      </c>
      <c r="T2825">
        <f>Table1[[#This Row],[Gross Revenue]]-Table1[[#This Row],[Budget]]</f>
        <v>25517854</v>
      </c>
      <c r="U2825" s="1">
        <f>(Table1[[#This Row],[Gross Revenue]]/Table1[[#This Row],[Budget]])-1</f>
        <v>3.0021004705882355</v>
      </c>
      <c r="V2825" t="str">
        <f t="shared" si="88"/>
        <v>90-110 minutes</v>
      </c>
      <c r="W2825">
        <f>Table1[[#This Row],[Profit]]/Table1[[#This Row],[Budget]]</f>
        <v>3.0021004705882355</v>
      </c>
      <c r="X2825" s="22" t="str">
        <f>IF(L2825="","",
IF(L2825&lt;Predictability!$B$1,"Low",
IF(L2825&lt;=Predictability!$B$2,"Mid","High")))</f>
        <v>Low</v>
      </c>
      <c r="Y2825" s="22">
        <f t="shared" si="89"/>
        <v>1</v>
      </c>
    </row>
    <row r="2826" spans="1:25" x14ac:dyDescent="0.2">
      <c r="A2826" t="s">
        <v>3644</v>
      </c>
      <c r="B2826" t="s">
        <v>668</v>
      </c>
      <c r="C2826" t="s">
        <v>669</v>
      </c>
      <c r="D2826">
        <v>631</v>
      </c>
      <c r="E2826">
        <v>2297</v>
      </c>
      <c r="F2826">
        <v>422</v>
      </c>
      <c r="G2826">
        <v>0</v>
      </c>
      <c r="H2826">
        <v>5.0999999999999996</v>
      </c>
      <c r="I2826">
        <v>144</v>
      </c>
      <c r="J2826">
        <v>107</v>
      </c>
      <c r="K2826">
        <v>80270227</v>
      </c>
      <c r="L2826">
        <v>50000000</v>
      </c>
      <c r="M2826" s="2">
        <f>VLOOKUP(A2826,Sheet2!$A$1:G6550,2,0)</f>
        <v>38360</v>
      </c>
      <c r="N2826" t="str">
        <f>VLOOKUP(A2826,Sheet2!$A$1:G6550,3,0)</f>
        <v>Color</v>
      </c>
      <c r="O2826" t="str">
        <f>VLOOKUP(A2826,Sheet2!$A$1:G6550,4,0)</f>
        <v>Action</v>
      </c>
      <c r="P2826" t="str">
        <f>VLOOKUP(A2826,Sheet2!$A$1:G6550,5,0)</f>
        <v>English</v>
      </c>
      <c r="Q2826" t="str">
        <f>VLOOKUP(A2826,Sheet2!$A$1:G6550,6,0)</f>
        <v>USA</v>
      </c>
      <c r="R2826" t="str">
        <f>VLOOKUP(A2826,Sheet2!$A$1:G6550,7,0)</f>
        <v>PG-13</v>
      </c>
      <c r="S2826" t="str">
        <f>IF(Table1[[#This Row],[Language]]="English","English","Other language")</f>
        <v>English</v>
      </c>
      <c r="T2826">
        <f>Table1[[#This Row],[Gross Revenue]]-Table1[[#This Row],[Budget]]</f>
        <v>30270227</v>
      </c>
      <c r="U2826" s="1">
        <f>(Table1[[#This Row],[Gross Revenue]]/Table1[[#This Row],[Budget]])-1</f>
        <v>0.6054045400000001</v>
      </c>
      <c r="V2826" t="str">
        <f t="shared" si="88"/>
        <v>90-110 minutes</v>
      </c>
      <c r="W2826">
        <f>Table1[[#This Row],[Profit]]/Table1[[#This Row],[Budget]]</f>
        <v>0.60540453999999999</v>
      </c>
      <c r="X2826" s="22" t="str">
        <f>IF(L2826="","",
IF(L2826&lt;Predictability!$B$1,"Low",
IF(L2826&lt;=Predictability!$B$2,"Mid","High")))</f>
        <v>Mid</v>
      </c>
      <c r="Y2826" s="22">
        <f t="shared" si="89"/>
        <v>1</v>
      </c>
    </row>
    <row r="2827" spans="1:25" x14ac:dyDescent="0.2">
      <c r="A2827" t="s">
        <v>5633</v>
      </c>
      <c r="B2827" t="s">
        <v>1248</v>
      </c>
      <c r="C2827" t="s">
        <v>2432</v>
      </c>
      <c r="D2827">
        <v>10000</v>
      </c>
      <c r="E2827">
        <v>13180</v>
      </c>
      <c r="F2827">
        <v>129</v>
      </c>
      <c r="G2827">
        <v>12000</v>
      </c>
      <c r="H2827">
        <v>6.9</v>
      </c>
      <c r="I2827">
        <v>200</v>
      </c>
      <c r="J2827">
        <v>116</v>
      </c>
      <c r="K2827">
        <v>2268296</v>
      </c>
      <c r="L2827">
        <v>6500000</v>
      </c>
      <c r="M2827" s="2">
        <f>VLOOKUP(A2827,Sheet2!$A$1:G6551,2,0)</f>
        <v>41493</v>
      </c>
      <c r="N2827" t="str">
        <f>VLOOKUP(A2827,Sheet2!$A$1:G6551,3,0)</f>
        <v>Color</v>
      </c>
      <c r="O2827" t="str">
        <f>VLOOKUP(A2827,Sheet2!$A$1:G6551,4,0)</f>
        <v>Drama</v>
      </c>
      <c r="P2827" t="str">
        <f>VLOOKUP(A2827,Sheet2!$A$1:G6551,5,0)</f>
        <v>English</v>
      </c>
      <c r="Q2827" t="str">
        <f>VLOOKUP(A2827,Sheet2!$A$1:G6551,6,0)</f>
        <v>UK</v>
      </c>
      <c r="R2827" t="str">
        <f>VLOOKUP(A2827,Sheet2!$A$1:G6551,7,0)</f>
        <v>PG-13</v>
      </c>
      <c r="S2827" t="str">
        <f>IF(Table1[[#This Row],[Language]]="English","English","Other language")</f>
        <v>English</v>
      </c>
      <c r="T2827">
        <f>Table1[[#This Row],[Gross Revenue]]-Table1[[#This Row],[Budget]]</f>
        <v>-4231704</v>
      </c>
      <c r="U2827" s="1">
        <f>(Table1[[#This Row],[Gross Revenue]]/Table1[[#This Row],[Budget]])-1</f>
        <v>-0.65103138461538457</v>
      </c>
      <c r="V2827" t="str">
        <f t="shared" si="88"/>
        <v>111-130 minutes</v>
      </c>
      <c r="W2827">
        <f>Table1[[#This Row],[Profit]]/Table1[[#This Row],[Budget]]</f>
        <v>-0.65103138461538457</v>
      </c>
      <c r="X2827" s="22" t="str">
        <f>IF(L2827="","",
IF(L2827&lt;Predictability!$B$1,"Low",
IF(L2827&lt;=Predictability!$B$2,"Mid","High")))</f>
        <v>Low</v>
      </c>
      <c r="Y2827" s="22">
        <f t="shared" si="89"/>
        <v>0</v>
      </c>
    </row>
    <row r="2828" spans="1:25" x14ac:dyDescent="0.2">
      <c r="A2828" t="s">
        <v>5668</v>
      </c>
      <c r="B2828" t="s">
        <v>2457</v>
      </c>
      <c r="C2828" t="s">
        <v>2268</v>
      </c>
      <c r="D2828">
        <v>13000</v>
      </c>
      <c r="E2828">
        <v>14347</v>
      </c>
      <c r="F2828">
        <v>97</v>
      </c>
      <c r="G2828">
        <v>0</v>
      </c>
      <c r="H2828">
        <v>6.9</v>
      </c>
      <c r="I2828">
        <v>83</v>
      </c>
      <c r="J2828">
        <v>109</v>
      </c>
      <c r="K2828">
        <v>14060950</v>
      </c>
      <c r="L2828">
        <v>12500000</v>
      </c>
      <c r="M2828" s="2">
        <f>VLOOKUP(A2828,Sheet2!$A$1:G6552,2,0)</f>
        <v>37356</v>
      </c>
      <c r="N2828" t="str">
        <f>VLOOKUP(A2828,Sheet2!$A$1:G6552,3,0)</f>
        <v>Color</v>
      </c>
      <c r="O2828" t="str">
        <f>VLOOKUP(A2828,Sheet2!$A$1:G6552,4,0)</f>
        <v>Drama</v>
      </c>
      <c r="P2828" t="str">
        <f>VLOOKUP(A2828,Sheet2!$A$1:G6552,5,0)</f>
        <v>English</v>
      </c>
      <c r="Q2828" t="str">
        <f>VLOOKUP(A2828,Sheet2!$A$1:G6552,6,0)</f>
        <v>USA</v>
      </c>
      <c r="R2828" t="str">
        <f>VLOOKUP(A2828,Sheet2!$A$1:G6552,7,0)</f>
        <v>PG-13</v>
      </c>
      <c r="S2828" t="str">
        <f>IF(Table1[[#This Row],[Language]]="English","English","Other language")</f>
        <v>English</v>
      </c>
      <c r="T2828">
        <f>Table1[[#This Row],[Gross Revenue]]-Table1[[#This Row],[Budget]]</f>
        <v>1560950</v>
      </c>
      <c r="U2828" s="1">
        <f>(Table1[[#This Row],[Gross Revenue]]/Table1[[#This Row],[Budget]])-1</f>
        <v>0.12487599999999999</v>
      </c>
      <c r="V2828" t="str">
        <f t="shared" si="88"/>
        <v>90-110 minutes</v>
      </c>
      <c r="W2828">
        <f>Table1[[#This Row],[Profit]]/Table1[[#This Row],[Budget]]</f>
        <v>0.124876</v>
      </c>
      <c r="X2828" s="22" t="str">
        <f>IF(L2828="","",
IF(L2828&lt;Predictability!$B$1,"Low",
IF(L2828&lt;=Predictability!$B$2,"Mid","High")))</f>
        <v>Mid</v>
      </c>
      <c r="Y2828" s="22">
        <f t="shared" si="89"/>
        <v>0</v>
      </c>
    </row>
    <row r="2829" spans="1:25" x14ac:dyDescent="0.2">
      <c r="A2829" t="s">
        <v>6215</v>
      </c>
      <c r="B2829" t="s">
        <v>2820</v>
      </c>
      <c r="C2829" t="s">
        <v>1269</v>
      </c>
      <c r="D2829">
        <v>558</v>
      </c>
      <c r="E2829">
        <v>2039</v>
      </c>
      <c r="F2829">
        <v>10</v>
      </c>
      <c r="G2829">
        <v>0</v>
      </c>
      <c r="H2829">
        <v>7.3</v>
      </c>
      <c r="I2829">
        <v>141</v>
      </c>
      <c r="J2829">
        <v>78</v>
      </c>
      <c r="K2829">
        <v>89296573</v>
      </c>
      <c r="L2829">
        <v>100000000</v>
      </c>
      <c r="M2829" s="2">
        <f>VLOOKUP(A2829,Sheet2!$A$1:G6553,2,0)</f>
        <v>36623</v>
      </c>
      <c r="N2829" t="str">
        <f>VLOOKUP(A2829,Sheet2!$A$1:G6553,3,0)</f>
        <v>Color</v>
      </c>
      <c r="O2829" t="str">
        <f>VLOOKUP(A2829,Sheet2!$A$1:G6553,4,0)</f>
        <v>Adventure</v>
      </c>
      <c r="P2829" t="str">
        <f>VLOOKUP(A2829,Sheet2!$A$1:G6553,5,0)</f>
        <v>English</v>
      </c>
      <c r="Q2829" t="str">
        <f>VLOOKUP(A2829,Sheet2!$A$1:G6553,6,0)</f>
        <v>USA</v>
      </c>
      <c r="R2829" t="str">
        <f>VLOOKUP(A2829,Sheet2!$A$1:G6553,7,0)</f>
        <v>G</v>
      </c>
      <c r="S2829" t="str">
        <f>IF(Table1[[#This Row],[Language]]="English","English","Other language")</f>
        <v>English</v>
      </c>
      <c r="T2829">
        <f>Table1[[#This Row],[Gross Revenue]]-Table1[[#This Row],[Budget]]</f>
        <v>-10703427</v>
      </c>
      <c r="U2829" s="1">
        <f>(Table1[[#This Row],[Gross Revenue]]/Table1[[#This Row],[Budget]])-1</f>
        <v>-0.10703426999999999</v>
      </c>
      <c r="V2829" t="str">
        <f t="shared" si="88"/>
        <v>&lt;90 minutes</v>
      </c>
      <c r="W2829">
        <f>Table1[[#This Row],[Profit]]/Table1[[#This Row],[Budget]]</f>
        <v>-0.10703427</v>
      </c>
      <c r="X2829" s="22" t="str">
        <f>IF(L2829="","",
IF(L2829&lt;Predictability!$B$1,"Low",
IF(L2829&lt;=Predictability!$B$2,"Mid","High")))</f>
        <v>High</v>
      </c>
      <c r="Y2829" s="22">
        <f t="shared" si="89"/>
        <v>0</v>
      </c>
    </row>
    <row r="2830" spans="1:25" x14ac:dyDescent="0.2">
      <c r="A2830" t="s">
        <v>6060</v>
      </c>
      <c r="B2830" t="s">
        <v>1158</v>
      </c>
      <c r="C2830" t="s">
        <v>952</v>
      </c>
      <c r="D2830">
        <v>327</v>
      </c>
      <c r="E2830">
        <v>672</v>
      </c>
      <c r="F2830">
        <v>277</v>
      </c>
      <c r="G2830">
        <v>0</v>
      </c>
      <c r="H2830">
        <v>7.2</v>
      </c>
      <c r="I2830">
        <v>90</v>
      </c>
      <c r="J2830">
        <v>102</v>
      </c>
      <c r="K2830">
        <v>10660147</v>
      </c>
      <c r="L2830">
        <v>23000000</v>
      </c>
      <c r="M2830" s="2">
        <f>VLOOKUP(A2830,Sheet2!$A$1:G6554,2,0)</f>
        <v>36390</v>
      </c>
      <c r="N2830" t="str">
        <f>VLOOKUP(A2830,Sheet2!$A$1:G6554,3,0)</f>
        <v>Color</v>
      </c>
      <c r="O2830" t="str">
        <f>VLOOKUP(A2830,Sheet2!$A$1:G6554,4,0)</f>
        <v>Drama</v>
      </c>
      <c r="P2830" t="str">
        <f>VLOOKUP(A2830,Sheet2!$A$1:G6554,5,0)</f>
        <v>English</v>
      </c>
      <c r="Q2830" t="str">
        <f>VLOOKUP(A2830,Sheet2!$A$1:G6554,6,0)</f>
        <v>UK</v>
      </c>
      <c r="R2830" t="str">
        <f>VLOOKUP(A2830,Sheet2!$A$1:G6554,7,0)</f>
        <v>R</v>
      </c>
      <c r="S2830" t="str">
        <f>IF(Table1[[#This Row],[Language]]="English","English","Other language")</f>
        <v>English</v>
      </c>
      <c r="T2830">
        <f>Table1[[#This Row],[Gross Revenue]]-Table1[[#This Row],[Budget]]</f>
        <v>-12339853</v>
      </c>
      <c r="U2830" s="1">
        <f>(Table1[[#This Row],[Gross Revenue]]/Table1[[#This Row],[Budget]])-1</f>
        <v>-0.5365153478260869</v>
      </c>
      <c r="V2830" t="str">
        <f t="shared" si="88"/>
        <v>90-110 minutes</v>
      </c>
      <c r="W2830">
        <f>Table1[[#This Row],[Profit]]/Table1[[#This Row],[Budget]]</f>
        <v>-0.53651534782608701</v>
      </c>
      <c r="X2830" s="22" t="str">
        <f>IF(L2830="","",
IF(L2830&lt;Predictability!$B$1,"Low",
IF(L2830&lt;=Predictability!$B$2,"Mid","High")))</f>
        <v>Mid</v>
      </c>
      <c r="Y2830" s="22">
        <f t="shared" si="89"/>
        <v>0</v>
      </c>
    </row>
    <row r="2831" spans="1:25" x14ac:dyDescent="0.2">
      <c r="A2831" t="s">
        <v>6378</v>
      </c>
      <c r="B2831" t="s">
        <v>856</v>
      </c>
      <c r="C2831" t="s">
        <v>1398</v>
      </c>
      <c r="D2831">
        <v>14000</v>
      </c>
      <c r="E2831">
        <v>15912</v>
      </c>
      <c r="F2831">
        <v>333</v>
      </c>
      <c r="G2831">
        <v>0</v>
      </c>
      <c r="H2831">
        <v>7.4</v>
      </c>
      <c r="I2831">
        <v>116</v>
      </c>
      <c r="J2831">
        <v>162</v>
      </c>
      <c r="K2831">
        <v>78651430</v>
      </c>
      <c r="L2831">
        <v>27000000</v>
      </c>
      <c r="M2831" s="2">
        <f>VLOOKUP(A2831,Sheet2!$A$1:G6555,2,0)</f>
        <v>35096</v>
      </c>
      <c r="N2831" t="str">
        <f>VLOOKUP(A2831,Sheet2!$A$1:G6555,3,0)</f>
        <v>Color</v>
      </c>
      <c r="O2831" t="str">
        <f>VLOOKUP(A2831,Sheet2!$A$1:G6555,4,0)</f>
        <v>Drama</v>
      </c>
      <c r="P2831" t="str">
        <f>VLOOKUP(A2831,Sheet2!$A$1:G6555,5,0)</f>
        <v>English</v>
      </c>
      <c r="Q2831" t="str">
        <f>VLOOKUP(A2831,Sheet2!$A$1:G6555,6,0)</f>
        <v>USA</v>
      </c>
      <c r="R2831" t="str">
        <f>VLOOKUP(A2831,Sheet2!$A$1:G6555,7,0)</f>
        <v>R</v>
      </c>
      <c r="S2831" t="str">
        <f>IF(Table1[[#This Row],[Language]]="English","English","Other language")</f>
        <v>English</v>
      </c>
      <c r="T2831">
        <f>Table1[[#This Row],[Gross Revenue]]-Table1[[#This Row],[Budget]]</f>
        <v>51651430</v>
      </c>
      <c r="U2831" s="1">
        <f>(Table1[[#This Row],[Gross Revenue]]/Table1[[#This Row],[Budget]])-1</f>
        <v>1.9130159259259258</v>
      </c>
      <c r="V2831" t="str">
        <f t="shared" si="88"/>
        <v>&gt;150 minutes</v>
      </c>
      <c r="W2831">
        <f>Table1[[#This Row],[Profit]]/Table1[[#This Row],[Budget]]</f>
        <v>1.9130159259259258</v>
      </c>
      <c r="X2831" s="22" t="str">
        <f>IF(L2831="","",
IF(L2831&lt;Predictability!$B$1,"Low",
IF(L2831&lt;=Predictability!$B$2,"Mid","High")))</f>
        <v>Mid</v>
      </c>
      <c r="Y2831" s="22">
        <f t="shared" si="89"/>
        <v>1</v>
      </c>
    </row>
    <row r="2832" spans="1:25" x14ac:dyDescent="0.2">
      <c r="A2832" t="s">
        <v>6114</v>
      </c>
      <c r="B2832" t="s">
        <v>968</v>
      </c>
      <c r="C2832" t="s">
        <v>1492</v>
      </c>
      <c r="D2832">
        <v>18000</v>
      </c>
      <c r="E2832">
        <v>37605</v>
      </c>
      <c r="F2832">
        <v>845</v>
      </c>
      <c r="G2832">
        <v>56000</v>
      </c>
      <c r="H2832">
        <v>7.2</v>
      </c>
      <c r="I2832">
        <v>292</v>
      </c>
      <c r="J2832">
        <v>132</v>
      </c>
      <c r="K2832">
        <v>101530738</v>
      </c>
      <c r="L2832">
        <v>55000000</v>
      </c>
      <c r="M2832" s="2">
        <f>VLOOKUP(A2832,Sheet2!$A$1:G6556,2,0)</f>
        <v>41808</v>
      </c>
      <c r="N2832" t="str">
        <f>VLOOKUP(A2832,Sheet2!$A$1:G6556,3,0)</f>
        <v>Color</v>
      </c>
      <c r="O2832" t="str">
        <f>VLOOKUP(A2832,Sheet2!$A$1:G6556,4,0)</f>
        <v>Action</v>
      </c>
      <c r="P2832" t="str">
        <f>VLOOKUP(A2832,Sheet2!$A$1:G6556,5,0)</f>
        <v>English</v>
      </c>
      <c r="Q2832" t="str">
        <f>VLOOKUP(A2832,Sheet2!$A$1:G6556,6,0)</f>
        <v>USA</v>
      </c>
      <c r="R2832" t="str">
        <f>VLOOKUP(A2832,Sheet2!$A$1:G6556,7,0)</f>
        <v>R</v>
      </c>
      <c r="S2832" t="str">
        <f>IF(Table1[[#This Row],[Language]]="English","English","Other language")</f>
        <v>English</v>
      </c>
      <c r="T2832">
        <f>Table1[[#This Row],[Gross Revenue]]-Table1[[#This Row],[Budget]]</f>
        <v>46530738</v>
      </c>
      <c r="U2832" s="1">
        <f>(Table1[[#This Row],[Gross Revenue]]/Table1[[#This Row],[Budget]])-1</f>
        <v>0.84601341818181819</v>
      </c>
      <c r="V2832" t="str">
        <f t="shared" si="88"/>
        <v>131-150 minutes</v>
      </c>
      <c r="W2832">
        <f>Table1[[#This Row],[Profit]]/Table1[[#This Row],[Budget]]</f>
        <v>0.84601341818181819</v>
      </c>
      <c r="X2832" s="22" t="str">
        <f>IF(L2832="","",
IF(L2832&lt;Predictability!$B$1,"Low",
IF(L2832&lt;=Predictability!$B$2,"Mid","High")))</f>
        <v>High</v>
      </c>
      <c r="Y2832" s="22">
        <f t="shared" si="89"/>
        <v>1</v>
      </c>
    </row>
    <row r="2833" spans="1:25" x14ac:dyDescent="0.2">
      <c r="A2833" t="s">
        <v>5443</v>
      </c>
      <c r="B2833" t="s">
        <v>467</v>
      </c>
      <c r="C2833" t="s">
        <v>977</v>
      </c>
      <c r="D2833">
        <v>1000</v>
      </c>
      <c r="E2833">
        <v>2759</v>
      </c>
      <c r="F2833">
        <v>301</v>
      </c>
      <c r="G2833">
        <v>0</v>
      </c>
      <c r="H2833">
        <v>6.7</v>
      </c>
      <c r="I2833">
        <v>233</v>
      </c>
      <c r="J2833">
        <v>122</v>
      </c>
      <c r="K2833">
        <v>75072454</v>
      </c>
      <c r="L2833">
        <v>20000000</v>
      </c>
      <c r="M2833" s="2">
        <f>VLOOKUP(A2833,Sheet2!$A$1:G6557,2,0)</f>
        <v>38540</v>
      </c>
      <c r="N2833" t="str">
        <f>VLOOKUP(A2833,Sheet2!$A$1:G6557,3,0)</f>
        <v>Color</v>
      </c>
      <c r="O2833" t="str">
        <f>VLOOKUP(A2833,Sheet2!$A$1:G6557,4,0)</f>
        <v>Drama</v>
      </c>
      <c r="P2833" t="str">
        <f>VLOOKUP(A2833,Sheet2!$A$1:G6557,5,0)</f>
        <v>English</v>
      </c>
      <c r="Q2833" t="str">
        <f>VLOOKUP(A2833,Sheet2!$A$1:G6557,6,0)</f>
        <v>USA</v>
      </c>
      <c r="R2833" t="str">
        <f>VLOOKUP(A2833,Sheet2!$A$1:G6557,7,0)</f>
        <v>PG-13</v>
      </c>
      <c r="S2833" t="str">
        <f>IF(Table1[[#This Row],[Language]]="English","English","Other language")</f>
        <v>English</v>
      </c>
      <c r="T2833">
        <f>Table1[[#This Row],[Gross Revenue]]-Table1[[#This Row],[Budget]]</f>
        <v>55072454</v>
      </c>
      <c r="U2833" s="1">
        <f>(Table1[[#This Row],[Gross Revenue]]/Table1[[#This Row],[Budget]])-1</f>
        <v>2.7536227000000002</v>
      </c>
      <c r="V2833" t="str">
        <f t="shared" si="88"/>
        <v>111-130 minutes</v>
      </c>
      <c r="W2833">
        <f>Table1[[#This Row],[Profit]]/Table1[[#This Row],[Budget]]</f>
        <v>2.7536227000000002</v>
      </c>
      <c r="X2833" s="22" t="str">
        <f>IF(L2833="","",
IF(L2833&lt;Predictability!$B$1,"Low",
IF(L2833&lt;=Predictability!$B$2,"Mid","High")))</f>
        <v>Mid</v>
      </c>
      <c r="Y2833" s="22">
        <f t="shared" si="89"/>
        <v>1</v>
      </c>
    </row>
    <row r="2834" spans="1:25" x14ac:dyDescent="0.2">
      <c r="A2834" t="s">
        <v>6870</v>
      </c>
      <c r="B2834" t="s">
        <v>1509</v>
      </c>
      <c r="C2834" t="s">
        <v>1477</v>
      </c>
      <c r="D2834">
        <v>1000</v>
      </c>
      <c r="E2834">
        <v>2466</v>
      </c>
      <c r="F2834">
        <v>607</v>
      </c>
      <c r="G2834">
        <v>18000</v>
      </c>
      <c r="H2834">
        <v>8</v>
      </c>
      <c r="I2834">
        <v>304</v>
      </c>
      <c r="J2834">
        <v>132</v>
      </c>
      <c r="K2834">
        <v>204565000</v>
      </c>
      <c r="L2834">
        <v>8000000</v>
      </c>
      <c r="M2834" s="2">
        <f>VLOOKUP(A2834,Sheet2!$A$1:G6558,2,0)</f>
        <v>26986</v>
      </c>
      <c r="N2834" t="str">
        <f>VLOOKUP(A2834,Sheet2!$A$1:G6558,3,0)</f>
        <v>Color</v>
      </c>
      <c r="O2834" t="str">
        <f>VLOOKUP(A2834,Sheet2!$A$1:G6558,4,0)</f>
        <v>Horror</v>
      </c>
      <c r="P2834" t="str">
        <f>VLOOKUP(A2834,Sheet2!$A$1:G6558,5,0)</f>
        <v>English</v>
      </c>
      <c r="Q2834" t="str">
        <f>VLOOKUP(A2834,Sheet2!$A$1:G6558,6,0)</f>
        <v>USA</v>
      </c>
      <c r="R2834" t="str">
        <f>VLOOKUP(A2834,Sheet2!$A$1:G6558,7,0)</f>
        <v>R</v>
      </c>
      <c r="S2834" t="str">
        <f>IF(Table1[[#This Row],[Language]]="English","English","Other language")</f>
        <v>English</v>
      </c>
      <c r="T2834">
        <f>Table1[[#This Row],[Gross Revenue]]-Table1[[#This Row],[Budget]]</f>
        <v>196565000</v>
      </c>
      <c r="U2834" s="1">
        <f>(Table1[[#This Row],[Gross Revenue]]/Table1[[#This Row],[Budget]])-1</f>
        <v>24.570625</v>
      </c>
      <c r="V2834" t="str">
        <f t="shared" si="88"/>
        <v>131-150 minutes</v>
      </c>
      <c r="W2834">
        <f>Table1[[#This Row],[Profit]]/Table1[[#This Row],[Budget]]</f>
        <v>24.570625</v>
      </c>
      <c r="X2834" s="22" t="str">
        <f>IF(L2834="","",
IF(L2834&lt;Predictability!$B$1,"Low",
IF(L2834&lt;=Predictability!$B$2,"Mid","High")))</f>
        <v>Low</v>
      </c>
      <c r="Y2834" s="22">
        <f t="shared" si="89"/>
        <v>1</v>
      </c>
    </row>
    <row r="2835" spans="1:25" x14ac:dyDescent="0.2">
      <c r="A2835" t="s">
        <v>5071</v>
      </c>
      <c r="B2835" t="s">
        <v>150</v>
      </c>
      <c r="C2835" t="s">
        <v>226</v>
      </c>
      <c r="D2835">
        <v>26000</v>
      </c>
      <c r="E2835">
        <v>46355</v>
      </c>
      <c r="F2835">
        <v>13000</v>
      </c>
      <c r="G2835">
        <v>57000</v>
      </c>
      <c r="H2835">
        <v>6.5</v>
      </c>
      <c r="I2835">
        <v>424</v>
      </c>
      <c r="J2835">
        <v>113</v>
      </c>
      <c r="K2835">
        <v>102981571</v>
      </c>
      <c r="L2835">
        <v>80000000</v>
      </c>
      <c r="M2835" s="2">
        <f>VLOOKUP(A2835,Sheet2!$A$1:G6559,2,0)</f>
        <v>40494</v>
      </c>
      <c r="N2835" t="str">
        <f>VLOOKUP(A2835,Sheet2!$A$1:G6559,3,0)</f>
        <v>Color</v>
      </c>
      <c r="O2835" t="str">
        <f>VLOOKUP(A2835,Sheet2!$A$1:G6559,4,0)</f>
        <v>Action</v>
      </c>
      <c r="P2835" t="str">
        <f>VLOOKUP(A2835,Sheet2!$A$1:G6559,5,0)</f>
        <v>English</v>
      </c>
      <c r="Q2835" t="str">
        <f>VLOOKUP(A2835,Sheet2!$A$1:G6559,6,0)</f>
        <v>USA</v>
      </c>
      <c r="R2835" t="str">
        <f>VLOOKUP(A2835,Sheet2!$A$1:G6559,7,0)</f>
        <v>R</v>
      </c>
      <c r="S2835" t="str">
        <f>IF(Table1[[#This Row],[Language]]="English","English","Other language")</f>
        <v>English</v>
      </c>
      <c r="T2835">
        <f>Table1[[#This Row],[Gross Revenue]]-Table1[[#This Row],[Budget]]</f>
        <v>22981571</v>
      </c>
      <c r="U2835" s="1">
        <f>(Table1[[#This Row],[Gross Revenue]]/Table1[[#This Row],[Budget]])-1</f>
        <v>0.2872696374999999</v>
      </c>
      <c r="V2835" t="str">
        <f t="shared" si="88"/>
        <v>111-130 minutes</v>
      </c>
      <c r="W2835">
        <f>Table1[[#This Row],[Profit]]/Table1[[#This Row],[Budget]]</f>
        <v>0.28726963750000001</v>
      </c>
      <c r="X2835" s="22" t="str">
        <f>IF(L2835="","",
IF(L2835&lt;Predictability!$B$1,"Low",
IF(L2835&lt;=Predictability!$B$2,"Mid","High")))</f>
        <v>High</v>
      </c>
      <c r="Y2835" s="22">
        <f t="shared" si="89"/>
        <v>0</v>
      </c>
    </row>
    <row r="2836" spans="1:25" x14ac:dyDescent="0.2">
      <c r="A2836" t="s">
        <v>5373</v>
      </c>
      <c r="B2836" t="s">
        <v>150</v>
      </c>
      <c r="C2836" t="s">
        <v>593</v>
      </c>
      <c r="D2836">
        <v>26000</v>
      </c>
      <c r="E2836">
        <v>57881</v>
      </c>
      <c r="F2836">
        <v>165</v>
      </c>
      <c r="G2836">
        <v>108000</v>
      </c>
      <c r="H2836">
        <v>6.7</v>
      </c>
      <c r="I2836">
        <v>383</v>
      </c>
      <c r="J2836">
        <v>103</v>
      </c>
      <c r="K2836">
        <v>85017401</v>
      </c>
      <c r="L2836">
        <v>92000000</v>
      </c>
      <c r="M2836" s="2">
        <f>VLOOKUP(A2836,Sheet2!$A$1:G6560,2,0)</f>
        <v>40985</v>
      </c>
      <c r="N2836" t="str">
        <f>VLOOKUP(A2836,Sheet2!$A$1:G6560,3,0)</f>
        <v>Color</v>
      </c>
      <c r="O2836" t="str">
        <f>VLOOKUP(A2836,Sheet2!$A$1:G6560,4,0)</f>
        <v>Action</v>
      </c>
      <c r="P2836" t="str">
        <f>VLOOKUP(A2836,Sheet2!$A$1:G6560,5,0)</f>
        <v>English</v>
      </c>
      <c r="Q2836" t="str">
        <f>VLOOKUP(A2836,Sheet2!$A$1:G6560,6,0)</f>
        <v>USA</v>
      </c>
      <c r="R2836" t="str">
        <f>VLOOKUP(A2836,Sheet2!$A$1:G6560,7,0)</f>
        <v>R</v>
      </c>
      <c r="S2836" t="str">
        <f>IF(Table1[[#This Row],[Language]]="English","English","Other language")</f>
        <v>English</v>
      </c>
      <c r="T2836">
        <f>Table1[[#This Row],[Gross Revenue]]-Table1[[#This Row],[Budget]]</f>
        <v>-6982599</v>
      </c>
      <c r="U2836" s="1">
        <f>(Table1[[#This Row],[Gross Revenue]]/Table1[[#This Row],[Budget]])-1</f>
        <v>-7.5897815217391251E-2</v>
      </c>
      <c r="V2836" t="str">
        <f t="shared" si="88"/>
        <v>90-110 minutes</v>
      </c>
      <c r="W2836">
        <f>Table1[[#This Row],[Profit]]/Table1[[#This Row],[Budget]]</f>
        <v>-7.5897815217391307E-2</v>
      </c>
      <c r="X2836" s="22" t="str">
        <f>IF(L2836="","",
IF(L2836&lt;Predictability!$B$1,"Low",
IF(L2836&lt;=Predictability!$B$2,"Mid","High")))</f>
        <v>High</v>
      </c>
      <c r="Y2836" s="22">
        <f t="shared" si="89"/>
        <v>0</v>
      </c>
    </row>
    <row r="2837" spans="1:25" x14ac:dyDescent="0.2">
      <c r="A2837" t="s">
        <v>4447</v>
      </c>
      <c r="B2837" t="s">
        <v>150</v>
      </c>
      <c r="C2837" t="s">
        <v>1556</v>
      </c>
      <c r="D2837">
        <v>26000</v>
      </c>
      <c r="E2837">
        <v>52610</v>
      </c>
      <c r="F2837">
        <v>385</v>
      </c>
      <c r="G2837">
        <v>56000</v>
      </c>
      <c r="H2837">
        <v>6.1</v>
      </c>
      <c r="I2837">
        <v>320</v>
      </c>
      <c r="J2837">
        <v>131</v>
      </c>
      <c r="K2837">
        <v>39292022</v>
      </c>
      <c r="L2837">
        <v>90000000</v>
      </c>
      <c r="M2837" s="2">
        <f>VLOOKUP(A2837,Sheet2!$A$1:G6561,2,0)</f>
        <v>41877</v>
      </c>
      <c r="N2837" t="str">
        <f>VLOOKUP(A2837,Sheet2!$A$1:G6561,3,0)</f>
        <v>Color</v>
      </c>
      <c r="O2837" t="str">
        <f>VLOOKUP(A2837,Sheet2!$A$1:G6561,4,0)</f>
        <v>Action</v>
      </c>
      <c r="P2837" t="str">
        <f>VLOOKUP(A2837,Sheet2!$A$1:G6561,5,0)</f>
        <v>English</v>
      </c>
      <c r="Q2837" t="str">
        <f>VLOOKUP(A2837,Sheet2!$A$1:G6561,6,0)</f>
        <v>USA</v>
      </c>
      <c r="R2837" t="str">
        <f>VLOOKUP(A2837,Sheet2!$A$1:G6561,7,0)</f>
        <v>PG-13</v>
      </c>
      <c r="S2837" t="str">
        <f>IF(Table1[[#This Row],[Language]]="English","English","Other language")</f>
        <v>English</v>
      </c>
      <c r="T2837">
        <f>Table1[[#This Row],[Gross Revenue]]-Table1[[#This Row],[Budget]]</f>
        <v>-50707978</v>
      </c>
      <c r="U2837" s="1">
        <f>(Table1[[#This Row],[Gross Revenue]]/Table1[[#This Row],[Budget]])-1</f>
        <v>-0.5634219777777778</v>
      </c>
      <c r="V2837" t="str">
        <f t="shared" si="88"/>
        <v>131-150 minutes</v>
      </c>
      <c r="W2837">
        <f>Table1[[#This Row],[Profit]]/Table1[[#This Row],[Budget]]</f>
        <v>-0.5634219777777778</v>
      </c>
      <c r="X2837" s="22" t="str">
        <f>IF(L2837="","",
IF(L2837&lt;Predictability!$B$1,"Low",
IF(L2837&lt;=Predictability!$B$2,"Mid","High")))</f>
        <v>High</v>
      </c>
      <c r="Y2837" s="22">
        <f t="shared" si="89"/>
        <v>0</v>
      </c>
    </row>
    <row r="2838" spans="1:25" x14ac:dyDescent="0.2">
      <c r="A2838" t="s">
        <v>6185</v>
      </c>
      <c r="B2838" t="s">
        <v>730</v>
      </c>
      <c r="C2838" t="s">
        <v>1673</v>
      </c>
      <c r="D2838">
        <v>2000</v>
      </c>
      <c r="E2838">
        <v>5162</v>
      </c>
      <c r="F2838">
        <v>39</v>
      </c>
      <c r="G2838">
        <v>0</v>
      </c>
      <c r="H2838">
        <v>7.3</v>
      </c>
      <c r="I2838">
        <v>86</v>
      </c>
      <c r="J2838">
        <v>130</v>
      </c>
      <c r="K2838">
        <v>9589875</v>
      </c>
      <c r="L2838">
        <v>40000000</v>
      </c>
      <c r="M2838" s="2">
        <f>VLOOKUP(A2838,Sheet2!$A$1:G6562,2,0)</f>
        <v>39542</v>
      </c>
      <c r="N2838" t="str">
        <f>VLOOKUP(A2838,Sheet2!$A$1:G6562,3,0)</f>
        <v>Black and White</v>
      </c>
      <c r="O2838" t="str">
        <f>VLOOKUP(A2838,Sheet2!$A$1:G6562,4,0)</f>
        <v>Biography</v>
      </c>
      <c r="P2838" t="str">
        <f>VLOOKUP(A2838,Sheet2!$A$1:G6562,5,0)</f>
        <v>English</v>
      </c>
      <c r="Q2838" t="str">
        <f>VLOOKUP(A2838,Sheet2!$A$1:G6562,6,0)</f>
        <v>USA</v>
      </c>
      <c r="R2838" t="str">
        <f>VLOOKUP(A2838,Sheet2!$A$1:G6562,7,0)</f>
        <v>PG</v>
      </c>
      <c r="S2838" t="str">
        <f>IF(Table1[[#This Row],[Language]]="English","English","Other language")</f>
        <v>English</v>
      </c>
      <c r="T2838">
        <f>Table1[[#This Row],[Gross Revenue]]-Table1[[#This Row],[Budget]]</f>
        <v>-30410125</v>
      </c>
      <c r="U2838" s="1">
        <f>(Table1[[#This Row],[Gross Revenue]]/Table1[[#This Row],[Budget]])-1</f>
        <v>-0.76025312499999997</v>
      </c>
      <c r="V2838" t="str">
        <f t="shared" si="88"/>
        <v>111-130 minutes</v>
      </c>
      <c r="W2838">
        <f>Table1[[#This Row],[Profit]]/Table1[[#This Row],[Budget]]</f>
        <v>-0.76025312499999997</v>
      </c>
      <c r="X2838" s="22" t="str">
        <f>IF(L2838="","",
IF(L2838&lt;Predictability!$B$1,"Low",
IF(L2838&lt;=Predictability!$B$2,"Mid","High")))</f>
        <v>Mid</v>
      </c>
      <c r="Y2838" s="22">
        <f t="shared" si="89"/>
        <v>0</v>
      </c>
    </row>
    <row r="2839" spans="1:25" x14ac:dyDescent="0.2">
      <c r="A2839" t="s">
        <v>4199</v>
      </c>
      <c r="B2839" t="s">
        <v>843</v>
      </c>
      <c r="C2839" t="s">
        <v>1322</v>
      </c>
      <c r="D2839">
        <v>474</v>
      </c>
      <c r="E2839">
        <v>2029</v>
      </c>
      <c r="F2839">
        <v>30</v>
      </c>
      <c r="G2839">
        <v>916</v>
      </c>
      <c r="H2839">
        <v>5.9</v>
      </c>
      <c r="I2839">
        <v>104</v>
      </c>
      <c r="J2839">
        <v>108</v>
      </c>
      <c r="K2839">
        <v>453079</v>
      </c>
      <c r="L2839">
        <v>7000000</v>
      </c>
      <c r="M2839" s="2">
        <f>VLOOKUP(A2839,Sheet2!$A$1:G6563,2,0)</f>
        <v>40372</v>
      </c>
      <c r="N2839" t="str">
        <f>VLOOKUP(A2839,Sheet2!$A$1:G6563,3,0)</f>
        <v>Color</v>
      </c>
      <c r="O2839" t="str">
        <f>VLOOKUP(A2839,Sheet2!$A$1:G6563,4,0)</f>
        <v>Comedy</v>
      </c>
      <c r="P2839" t="str">
        <f>VLOOKUP(A2839,Sheet2!$A$1:G6563,5,0)</f>
        <v>English</v>
      </c>
      <c r="Q2839" t="str">
        <f>VLOOKUP(A2839,Sheet2!$A$1:G6563,6,0)</f>
        <v>USA</v>
      </c>
      <c r="R2839" t="str">
        <f>VLOOKUP(A2839,Sheet2!$A$1:G6563,7,0)</f>
        <v>R</v>
      </c>
      <c r="S2839" t="str">
        <f>IF(Table1[[#This Row],[Language]]="English","English","Other language")</f>
        <v>English</v>
      </c>
      <c r="T2839">
        <f>Table1[[#This Row],[Gross Revenue]]-Table1[[#This Row],[Budget]]</f>
        <v>-6546921</v>
      </c>
      <c r="U2839" s="1">
        <f>(Table1[[#This Row],[Gross Revenue]]/Table1[[#This Row],[Budget]])-1</f>
        <v>-0.93527442857142862</v>
      </c>
      <c r="V2839" t="str">
        <f t="shared" si="88"/>
        <v>90-110 minutes</v>
      </c>
      <c r="W2839">
        <f>Table1[[#This Row],[Profit]]/Table1[[#This Row],[Budget]]</f>
        <v>-0.93527442857142862</v>
      </c>
      <c r="X2839" s="22" t="str">
        <f>IF(L2839="","",
IF(L2839&lt;Predictability!$B$1,"Low",
IF(L2839&lt;=Predictability!$B$2,"Mid","High")))</f>
        <v>Low</v>
      </c>
      <c r="Y2839" s="22">
        <f t="shared" si="89"/>
        <v>0</v>
      </c>
    </row>
    <row r="2840" spans="1:25" x14ac:dyDescent="0.2">
      <c r="A2840" t="s">
        <v>3837</v>
      </c>
      <c r="B2840" t="s">
        <v>392</v>
      </c>
      <c r="C2840" t="s">
        <v>920</v>
      </c>
      <c r="D2840">
        <v>17000</v>
      </c>
      <c r="E2840">
        <v>18765</v>
      </c>
      <c r="F2840">
        <v>0</v>
      </c>
      <c r="G2840">
        <v>0</v>
      </c>
      <c r="H2840">
        <v>5.4</v>
      </c>
      <c r="I2840">
        <v>172</v>
      </c>
      <c r="J2840">
        <v>92</v>
      </c>
      <c r="K2840">
        <v>31397498</v>
      </c>
      <c r="L2840">
        <v>12000000</v>
      </c>
      <c r="M2840" s="2">
        <f>VLOOKUP(A2840,Sheet2!$A$1:G6564,2,0)</f>
        <v>39496</v>
      </c>
      <c r="N2840" t="str">
        <f>VLOOKUP(A2840,Sheet2!$A$1:G6564,3,0)</f>
        <v>Color</v>
      </c>
      <c r="O2840" t="str">
        <f>VLOOKUP(A2840,Sheet2!$A$1:G6564,4,0)</f>
        <v>Horror</v>
      </c>
      <c r="P2840" t="str">
        <f>VLOOKUP(A2840,Sheet2!$A$1:G6564,5,0)</f>
        <v>English</v>
      </c>
      <c r="Q2840" t="str">
        <f>VLOOKUP(A2840,Sheet2!$A$1:G6564,6,0)</f>
        <v>USA</v>
      </c>
      <c r="R2840" t="str">
        <f>VLOOKUP(A2840,Sheet2!$A$1:G6564,7,0)</f>
        <v>PG-13</v>
      </c>
      <c r="S2840" t="str">
        <f>IF(Table1[[#This Row],[Language]]="English","English","Other language")</f>
        <v>English</v>
      </c>
      <c r="T2840">
        <f>Table1[[#This Row],[Gross Revenue]]-Table1[[#This Row],[Budget]]</f>
        <v>19397498</v>
      </c>
      <c r="U2840" s="1">
        <f>(Table1[[#This Row],[Gross Revenue]]/Table1[[#This Row],[Budget]])-1</f>
        <v>1.6164581666666669</v>
      </c>
      <c r="V2840" t="str">
        <f t="shared" si="88"/>
        <v>90-110 minutes</v>
      </c>
      <c r="W2840">
        <f>Table1[[#This Row],[Profit]]/Table1[[#This Row],[Budget]]</f>
        <v>1.6164581666666666</v>
      </c>
      <c r="X2840" s="22" t="str">
        <f>IF(L2840="","",
IF(L2840&lt;Predictability!$B$1,"Low",
IF(L2840&lt;=Predictability!$B$2,"Mid","High")))</f>
        <v>Mid</v>
      </c>
      <c r="Y2840" s="22">
        <f t="shared" si="89"/>
        <v>1</v>
      </c>
    </row>
    <row r="2841" spans="1:25" x14ac:dyDescent="0.2">
      <c r="A2841" t="s">
        <v>4954</v>
      </c>
      <c r="B2841" t="s">
        <v>757</v>
      </c>
      <c r="C2841" t="s">
        <v>110</v>
      </c>
      <c r="D2841">
        <v>4000</v>
      </c>
      <c r="E2841">
        <v>12170</v>
      </c>
      <c r="F2841">
        <v>0</v>
      </c>
      <c r="G2841">
        <v>0</v>
      </c>
      <c r="H2841">
        <v>6.4</v>
      </c>
      <c r="I2841">
        <v>154</v>
      </c>
      <c r="J2841">
        <v>104</v>
      </c>
      <c r="K2841">
        <v>40064955</v>
      </c>
      <c r="L2841">
        <v>15000000</v>
      </c>
      <c r="M2841" s="2">
        <f>VLOOKUP(A2841,Sheet2!$A$1:G6565,2,0)</f>
        <v>35905</v>
      </c>
      <c r="N2841" t="str">
        <f>VLOOKUP(A2841,Sheet2!$A$1:G6565,3,0)</f>
        <v>Color</v>
      </c>
      <c r="O2841" t="str">
        <f>VLOOKUP(A2841,Sheet2!$A$1:G6565,4,0)</f>
        <v>Horror</v>
      </c>
      <c r="P2841" t="str">
        <f>VLOOKUP(A2841,Sheet2!$A$1:G6565,5,0)</f>
        <v>English</v>
      </c>
      <c r="Q2841" t="str">
        <f>VLOOKUP(A2841,Sheet2!$A$1:G6565,6,0)</f>
        <v>USA</v>
      </c>
      <c r="R2841" t="str">
        <f>VLOOKUP(A2841,Sheet2!$A$1:G6565,7,0)</f>
        <v>R</v>
      </c>
      <c r="S2841" t="str">
        <f>IF(Table1[[#This Row],[Language]]="English","English","Other language")</f>
        <v>English</v>
      </c>
      <c r="T2841">
        <f>Table1[[#This Row],[Gross Revenue]]-Table1[[#This Row],[Budget]]</f>
        <v>25064955</v>
      </c>
      <c r="U2841" s="1">
        <f>(Table1[[#This Row],[Gross Revenue]]/Table1[[#This Row],[Budget]])-1</f>
        <v>1.6709969999999998</v>
      </c>
      <c r="V2841" t="str">
        <f t="shared" si="88"/>
        <v>90-110 minutes</v>
      </c>
      <c r="W2841">
        <f>Table1[[#This Row],[Profit]]/Table1[[#This Row],[Budget]]</f>
        <v>1.6709970000000001</v>
      </c>
      <c r="X2841" s="22" t="str">
        <f>IF(L2841="","",
IF(L2841&lt;Predictability!$B$1,"Low",
IF(L2841&lt;=Predictability!$B$2,"Mid","High")))</f>
        <v>Mid</v>
      </c>
      <c r="Y2841" s="22">
        <f t="shared" si="89"/>
        <v>1</v>
      </c>
    </row>
    <row r="2842" spans="1:25" x14ac:dyDescent="0.2">
      <c r="A2842" t="s">
        <v>5397</v>
      </c>
      <c r="B2842" t="s">
        <v>74</v>
      </c>
      <c r="C2842" t="s">
        <v>1277</v>
      </c>
      <c r="D2842">
        <v>12000</v>
      </c>
      <c r="E2842">
        <v>16646</v>
      </c>
      <c r="F2842">
        <v>420</v>
      </c>
      <c r="G2842">
        <v>0</v>
      </c>
      <c r="H2842">
        <v>6.7</v>
      </c>
      <c r="I2842">
        <v>121</v>
      </c>
      <c r="J2842">
        <v>125</v>
      </c>
      <c r="K2842">
        <v>75764085</v>
      </c>
      <c r="L2842">
        <v>60000000</v>
      </c>
      <c r="M2842" s="2">
        <f>VLOOKUP(A2842,Sheet2!$A$1:G6566,2,0)</f>
        <v>36706</v>
      </c>
      <c r="N2842" t="str">
        <f>VLOOKUP(A2842,Sheet2!$A$1:G6566,3,0)</f>
        <v>Color</v>
      </c>
      <c r="O2842" t="str">
        <f>VLOOKUP(A2842,Sheet2!$A$1:G6566,4,0)</f>
        <v>Comedy</v>
      </c>
      <c r="P2842" t="str">
        <f>VLOOKUP(A2842,Sheet2!$A$1:G6566,5,0)</f>
        <v>English</v>
      </c>
      <c r="Q2842" t="str">
        <f>VLOOKUP(A2842,Sheet2!$A$1:G6566,6,0)</f>
        <v>USA</v>
      </c>
      <c r="R2842" t="str">
        <f>VLOOKUP(A2842,Sheet2!$A$1:G6566,7,0)</f>
        <v>PG-13</v>
      </c>
      <c r="S2842" t="str">
        <f>IF(Table1[[#This Row],[Language]]="English","English","Other language")</f>
        <v>English</v>
      </c>
      <c r="T2842">
        <f>Table1[[#This Row],[Gross Revenue]]-Table1[[#This Row],[Budget]]</f>
        <v>15764085</v>
      </c>
      <c r="U2842" s="1">
        <f>(Table1[[#This Row],[Gross Revenue]]/Table1[[#This Row],[Budget]])-1</f>
        <v>0.26273474999999991</v>
      </c>
      <c r="V2842" t="str">
        <f t="shared" si="88"/>
        <v>111-130 minutes</v>
      </c>
      <c r="W2842">
        <f>Table1[[#This Row],[Profit]]/Table1[[#This Row],[Budget]]</f>
        <v>0.26273475000000002</v>
      </c>
      <c r="X2842" s="22" t="str">
        <f>IF(L2842="","",
IF(L2842&lt;Predictability!$B$1,"Low",
IF(L2842&lt;=Predictability!$B$2,"Mid","High")))</f>
        <v>High</v>
      </c>
      <c r="Y2842" s="22">
        <f t="shared" si="89"/>
        <v>0</v>
      </c>
    </row>
    <row r="2843" spans="1:25" x14ac:dyDescent="0.2">
      <c r="A2843" t="s">
        <v>4725</v>
      </c>
      <c r="B2843" t="s">
        <v>960</v>
      </c>
      <c r="C2843" t="s">
        <v>1280</v>
      </c>
      <c r="D2843">
        <v>723</v>
      </c>
      <c r="E2843">
        <v>1615</v>
      </c>
      <c r="F2843">
        <v>15</v>
      </c>
      <c r="G2843">
        <v>0</v>
      </c>
      <c r="H2843">
        <v>6.3</v>
      </c>
      <c r="I2843">
        <v>142</v>
      </c>
      <c r="J2843">
        <v>103</v>
      </c>
      <c r="K2843">
        <v>6061759</v>
      </c>
      <c r="L2843">
        <v>17000000</v>
      </c>
      <c r="M2843" s="2">
        <f>VLOOKUP(A2843,Sheet2!$A$1:G6567,2,0)</f>
        <v>38633</v>
      </c>
      <c r="N2843" t="str">
        <f>VLOOKUP(A2843,Sheet2!$A$1:G6567,3,0)</f>
        <v>Color</v>
      </c>
      <c r="O2843" t="str">
        <f>VLOOKUP(A2843,Sheet2!$A$1:G6567,4,0)</f>
        <v>Comedy</v>
      </c>
      <c r="P2843" t="str">
        <f>VLOOKUP(A2843,Sheet2!$A$1:G6567,5,0)</f>
        <v>English</v>
      </c>
      <c r="Q2843" t="str">
        <f>VLOOKUP(A2843,Sheet2!$A$1:G6567,6,0)</f>
        <v>USA</v>
      </c>
      <c r="R2843" t="str">
        <f>VLOOKUP(A2843,Sheet2!$A$1:G6567,7,0)</f>
        <v>PG-13</v>
      </c>
      <c r="S2843" t="str">
        <f>IF(Table1[[#This Row],[Language]]="English","English","Other language")</f>
        <v>English</v>
      </c>
      <c r="T2843">
        <f>Table1[[#This Row],[Gross Revenue]]-Table1[[#This Row],[Budget]]</f>
        <v>-10938241</v>
      </c>
      <c r="U2843" s="1">
        <f>(Table1[[#This Row],[Gross Revenue]]/Table1[[#This Row],[Budget]])-1</f>
        <v>-0.64342594117647056</v>
      </c>
      <c r="V2843" t="str">
        <f t="shared" si="88"/>
        <v>90-110 minutes</v>
      </c>
      <c r="W2843">
        <f>Table1[[#This Row],[Profit]]/Table1[[#This Row],[Budget]]</f>
        <v>-0.64342594117647056</v>
      </c>
      <c r="X2843" s="22" t="str">
        <f>IF(L2843="","",
IF(L2843&lt;Predictability!$B$1,"Low",
IF(L2843&lt;=Predictability!$B$2,"Mid","High")))</f>
        <v>Mid</v>
      </c>
      <c r="Y2843" s="22">
        <f t="shared" si="89"/>
        <v>0</v>
      </c>
    </row>
    <row r="2844" spans="1:25" x14ac:dyDescent="0.2">
      <c r="A2844" t="s">
        <v>4119</v>
      </c>
      <c r="B2844" t="s">
        <v>211</v>
      </c>
      <c r="C2844" t="s">
        <v>1246</v>
      </c>
      <c r="D2844">
        <v>22000</v>
      </c>
      <c r="E2844">
        <v>24618</v>
      </c>
      <c r="F2844">
        <v>12000</v>
      </c>
      <c r="G2844">
        <v>0</v>
      </c>
      <c r="H2844">
        <v>5.8</v>
      </c>
      <c r="I2844">
        <v>50</v>
      </c>
      <c r="J2844">
        <v>116</v>
      </c>
      <c r="K2844">
        <v>18573791</v>
      </c>
      <c r="L2844">
        <v>55000000</v>
      </c>
      <c r="M2844" s="2">
        <f>VLOOKUP(A2844,Sheet2!$A$1:G6568,2,0)</f>
        <v>35123</v>
      </c>
      <c r="N2844" t="str">
        <f>VLOOKUP(A2844,Sheet2!$A$1:G6568,3,0)</f>
        <v>Color</v>
      </c>
      <c r="O2844" t="str">
        <f>VLOOKUP(A2844,Sheet2!$A$1:G6568,4,0)</f>
        <v>Action</v>
      </c>
      <c r="P2844" t="str">
        <f>VLOOKUP(A2844,Sheet2!$A$1:G6568,5,0)</f>
        <v>English</v>
      </c>
      <c r="Q2844" t="str">
        <f>VLOOKUP(A2844,Sheet2!$A$1:G6568,6,0)</f>
        <v>USA</v>
      </c>
      <c r="R2844" t="str">
        <f>VLOOKUP(A2844,Sheet2!$A$1:G6568,7,0)</f>
        <v>R</v>
      </c>
      <c r="S2844" t="str">
        <f>IF(Table1[[#This Row],[Language]]="English","English","Other language")</f>
        <v>English</v>
      </c>
      <c r="T2844">
        <f>Table1[[#This Row],[Gross Revenue]]-Table1[[#This Row],[Budget]]</f>
        <v>-36426209</v>
      </c>
      <c r="U2844" s="1">
        <f>(Table1[[#This Row],[Gross Revenue]]/Table1[[#This Row],[Budget]])-1</f>
        <v>-0.66229470909090904</v>
      </c>
      <c r="V2844" t="str">
        <f t="shared" si="88"/>
        <v>111-130 minutes</v>
      </c>
      <c r="W2844">
        <f>Table1[[#This Row],[Profit]]/Table1[[#This Row],[Budget]]</f>
        <v>-0.66229470909090904</v>
      </c>
      <c r="X2844" s="22" t="str">
        <f>IF(L2844="","",
IF(L2844&lt;Predictability!$B$1,"Low",
IF(L2844&lt;=Predictability!$B$2,"Mid","High")))</f>
        <v>High</v>
      </c>
      <c r="Y2844" s="22">
        <f t="shared" si="89"/>
        <v>0</v>
      </c>
    </row>
    <row r="2845" spans="1:25" x14ac:dyDescent="0.2">
      <c r="A2845" t="s">
        <v>5445</v>
      </c>
      <c r="B2845" t="s">
        <v>170</v>
      </c>
      <c r="C2845" t="s">
        <v>405</v>
      </c>
      <c r="D2845">
        <v>23000</v>
      </c>
      <c r="E2845">
        <v>45327</v>
      </c>
      <c r="F2845">
        <v>357</v>
      </c>
      <c r="G2845">
        <v>14000</v>
      </c>
      <c r="H2845">
        <v>6.7</v>
      </c>
      <c r="I2845">
        <v>187</v>
      </c>
      <c r="J2845">
        <v>106</v>
      </c>
      <c r="K2845">
        <v>144512310</v>
      </c>
      <c r="L2845">
        <v>38000000</v>
      </c>
      <c r="M2845" s="2">
        <f>VLOOKUP(A2845,Sheet2!$A$1:G6569,2,0)</f>
        <v>37142</v>
      </c>
      <c r="N2845" t="str">
        <f>VLOOKUP(A2845,Sheet2!$A$1:G6569,3,0)</f>
        <v>Color</v>
      </c>
      <c r="O2845" t="str">
        <f>VLOOKUP(A2845,Sheet2!$A$1:G6569,4,0)</f>
        <v>Action</v>
      </c>
      <c r="P2845" t="str">
        <f>VLOOKUP(A2845,Sheet2!$A$1:G6569,5,0)</f>
        <v>English</v>
      </c>
      <c r="Q2845" t="str">
        <f>VLOOKUP(A2845,Sheet2!$A$1:G6569,6,0)</f>
        <v>USA</v>
      </c>
      <c r="R2845" t="str">
        <f>VLOOKUP(A2845,Sheet2!$A$1:G6569,7,0)</f>
        <v>PG-13</v>
      </c>
      <c r="S2845" t="str">
        <f>IF(Table1[[#This Row],[Language]]="English","English","Other language")</f>
        <v>English</v>
      </c>
      <c r="T2845">
        <f>Table1[[#This Row],[Gross Revenue]]-Table1[[#This Row],[Budget]]</f>
        <v>106512310</v>
      </c>
      <c r="U2845" s="1">
        <f>(Table1[[#This Row],[Gross Revenue]]/Table1[[#This Row],[Budget]])-1</f>
        <v>2.8029555263157895</v>
      </c>
      <c r="V2845" t="str">
        <f t="shared" si="88"/>
        <v>90-110 minutes</v>
      </c>
      <c r="W2845">
        <f>Table1[[#This Row],[Profit]]/Table1[[#This Row],[Budget]]</f>
        <v>2.8029555263157895</v>
      </c>
      <c r="X2845" s="22" t="str">
        <f>IF(L2845="","",
IF(L2845&lt;Predictability!$B$1,"Low",
IF(L2845&lt;=Predictability!$B$2,"Mid","High")))</f>
        <v>Mid</v>
      </c>
      <c r="Y2845" s="22">
        <f t="shared" si="89"/>
        <v>1</v>
      </c>
    </row>
    <row r="2846" spans="1:25" x14ac:dyDescent="0.2">
      <c r="A2846" t="s">
        <v>4367</v>
      </c>
      <c r="B2846" t="s">
        <v>1482</v>
      </c>
      <c r="C2846" t="s">
        <v>1483</v>
      </c>
      <c r="D2846">
        <v>584</v>
      </c>
      <c r="E2846">
        <v>1235</v>
      </c>
      <c r="F2846">
        <v>681</v>
      </c>
      <c r="G2846">
        <v>0</v>
      </c>
      <c r="H2846">
        <v>6</v>
      </c>
      <c r="I2846">
        <v>158</v>
      </c>
      <c r="J2846">
        <v>104</v>
      </c>
      <c r="K2846">
        <v>62494975</v>
      </c>
      <c r="L2846">
        <v>85000000</v>
      </c>
      <c r="M2846" s="2">
        <f>VLOOKUP(A2846,Sheet2!$A$1:G6570,2,0)</f>
        <v>39066</v>
      </c>
      <c r="N2846" t="str">
        <f>VLOOKUP(A2846,Sheet2!$A$1:G6570,3,0)</f>
        <v>Color</v>
      </c>
      <c r="O2846" t="str">
        <f>VLOOKUP(A2846,Sheet2!$A$1:G6570,4,0)</f>
        <v>Action</v>
      </c>
      <c r="P2846" t="str">
        <f>VLOOKUP(A2846,Sheet2!$A$1:G6570,5,0)</f>
        <v>English</v>
      </c>
      <c r="Q2846" t="str">
        <f>VLOOKUP(A2846,Sheet2!$A$1:G6570,6,0)</f>
        <v>USA</v>
      </c>
      <c r="R2846" t="str">
        <f>VLOOKUP(A2846,Sheet2!$A$1:G6570,7,0)</f>
        <v>PG-13</v>
      </c>
      <c r="S2846" t="str">
        <f>IF(Table1[[#This Row],[Language]]="English","English","Other language")</f>
        <v>English</v>
      </c>
      <c r="T2846">
        <f>Table1[[#This Row],[Gross Revenue]]-Table1[[#This Row],[Budget]]</f>
        <v>-22505025</v>
      </c>
      <c r="U2846" s="1">
        <f>(Table1[[#This Row],[Gross Revenue]]/Table1[[#This Row],[Budget]])-1</f>
        <v>-0.26476500000000003</v>
      </c>
      <c r="V2846" t="str">
        <f t="shared" si="88"/>
        <v>90-110 minutes</v>
      </c>
      <c r="W2846">
        <f>Table1[[#This Row],[Profit]]/Table1[[#This Row],[Budget]]</f>
        <v>-0.26476499999999997</v>
      </c>
      <c r="X2846" s="22" t="str">
        <f>IF(L2846="","",
IF(L2846&lt;Predictability!$B$1,"Low",
IF(L2846&lt;=Predictability!$B$2,"Mid","High")))</f>
        <v>High</v>
      </c>
      <c r="Y2846" s="22">
        <f t="shared" si="89"/>
        <v>0</v>
      </c>
    </row>
    <row r="2847" spans="1:25" x14ac:dyDescent="0.2">
      <c r="A2847" t="s">
        <v>6761</v>
      </c>
      <c r="B2847" t="s">
        <v>2659</v>
      </c>
      <c r="C2847" t="s">
        <v>3111</v>
      </c>
      <c r="D2847">
        <v>8000</v>
      </c>
      <c r="E2847">
        <v>10565</v>
      </c>
      <c r="F2847">
        <v>131</v>
      </c>
      <c r="G2847">
        <v>93000</v>
      </c>
      <c r="H2847">
        <v>7.8</v>
      </c>
      <c r="I2847">
        <v>326</v>
      </c>
      <c r="J2847">
        <v>133</v>
      </c>
      <c r="K2847">
        <v>124868837</v>
      </c>
      <c r="L2847">
        <v>12000000</v>
      </c>
      <c r="M2847" s="2">
        <f>VLOOKUP(A2847,Sheet2!$A$1:G6571,2,0)</f>
        <v>41863</v>
      </c>
      <c r="N2847" t="str">
        <f>VLOOKUP(A2847,Sheet2!$A$1:G6571,3,0)</f>
        <v>Color</v>
      </c>
      <c r="O2847" t="str">
        <f>VLOOKUP(A2847,Sheet2!$A$1:G6571,4,0)</f>
        <v>Drama</v>
      </c>
      <c r="P2847" t="str">
        <f>VLOOKUP(A2847,Sheet2!$A$1:G6571,5,0)</f>
        <v>English</v>
      </c>
      <c r="Q2847" t="str">
        <f>VLOOKUP(A2847,Sheet2!$A$1:G6571,6,0)</f>
        <v>USA</v>
      </c>
      <c r="R2847" t="str">
        <f>VLOOKUP(A2847,Sheet2!$A$1:G6571,7,0)</f>
        <v>PG-13</v>
      </c>
      <c r="S2847" t="str">
        <f>IF(Table1[[#This Row],[Language]]="English","English","Other language")</f>
        <v>English</v>
      </c>
      <c r="T2847">
        <f>Table1[[#This Row],[Gross Revenue]]-Table1[[#This Row],[Budget]]</f>
        <v>112868837</v>
      </c>
      <c r="U2847" s="1">
        <f>(Table1[[#This Row],[Gross Revenue]]/Table1[[#This Row],[Budget]])-1</f>
        <v>9.4057364166666666</v>
      </c>
      <c r="V2847" t="str">
        <f t="shared" si="88"/>
        <v>131-150 minutes</v>
      </c>
      <c r="W2847">
        <f>Table1[[#This Row],[Profit]]/Table1[[#This Row],[Budget]]</f>
        <v>9.4057364166666666</v>
      </c>
      <c r="X2847" s="22" t="str">
        <f>IF(L2847="","",
IF(L2847&lt;Predictability!$B$1,"Low",
IF(L2847&lt;=Predictability!$B$2,"Mid","High")))</f>
        <v>Mid</v>
      </c>
      <c r="Y2847" s="22">
        <f t="shared" si="89"/>
        <v>1</v>
      </c>
    </row>
    <row r="2848" spans="1:25" x14ac:dyDescent="0.2">
      <c r="A2848" t="s">
        <v>6625</v>
      </c>
      <c r="B2848" t="s">
        <v>302</v>
      </c>
      <c r="C2848" t="s">
        <v>1447</v>
      </c>
      <c r="D2848">
        <v>14000</v>
      </c>
      <c r="E2848">
        <v>39319</v>
      </c>
      <c r="F2848">
        <v>0</v>
      </c>
      <c r="G2848">
        <v>18000</v>
      </c>
      <c r="H2848">
        <v>7.7</v>
      </c>
      <c r="I2848">
        <v>173</v>
      </c>
      <c r="J2848">
        <v>126</v>
      </c>
      <c r="K2848">
        <v>63540020</v>
      </c>
      <c r="L2848">
        <v>93000000</v>
      </c>
      <c r="M2848" s="2">
        <f>VLOOKUP(A2848,Sheet2!$A$1:G6572,2,0)</f>
        <v>35519</v>
      </c>
      <c r="N2848" t="str">
        <f>VLOOKUP(A2848,Sheet2!$A$1:G6572,3,0)</f>
        <v>Color</v>
      </c>
      <c r="O2848" t="str">
        <f>VLOOKUP(A2848,Sheet2!$A$1:G6572,4,0)</f>
        <v>Action</v>
      </c>
      <c r="P2848" t="str">
        <f>VLOOKUP(A2848,Sheet2!$A$1:G6572,5,0)</f>
        <v>English</v>
      </c>
      <c r="Q2848" t="str">
        <f>VLOOKUP(A2848,Sheet2!$A$1:G6572,6,0)</f>
        <v>France</v>
      </c>
      <c r="R2848" t="str">
        <f>VLOOKUP(A2848,Sheet2!$A$1:G6572,7,0)</f>
        <v>PG-13</v>
      </c>
      <c r="S2848" t="str">
        <f>IF(Table1[[#This Row],[Language]]="English","English","Other language")</f>
        <v>English</v>
      </c>
      <c r="T2848">
        <f>Table1[[#This Row],[Gross Revenue]]-Table1[[#This Row],[Budget]]</f>
        <v>-29459980</v>
      </c>
      <c r="U2848" s="1">
        <f>(Table1[[#This Row],[Gross Revenue]]/Table1[[#This Row],[Budget]])-1</f>
        <v>-0.31677397849462363</v>
      </c>
      <c r="V2848" t="str">
        <f t="shared" si="88"/>
        <v>111-130 minutes</v>
      </c>
      <c r="W2848">
        <f>Table1[[#This Row],[Profit]]/Table1[[#This Row],[Budget]]</f>
        <v>-0.31677397849462363</v>
      </c>
      <c r="X2848" s="22" t="str">
        <f>IF(L2848="","",
IF(L2848&lt;Predictability!$B$1,"Low",
IF(L2848&lt;=Predictability!$B$2,"Mid","High")))</f>
        <v>High</v>
      </c>
      <c r="Y2848" s="22">
        <f t="shared" si="89"/>
        <v>0</v>
      </c>
    </row>
    <row r="2849" spans="1:25" x14ac:dyDescent="0.2">
      <c r="A2849" t="s">
        <v>4574</v>
      </c>
      <c r="B2849" t="s">
        <v>1667</v>
      </c>
      <c r="C2849" t="s">
        <v>1001</v>
      </c>
      <c r="D2849">
        <v>19000</v>
      </c>
      <c r="E2849">
        <v>36337</v>
      </c>
      <c r="F2849">
        <v>386</v>
      </c>
      <c r="G2849">
        <v>11000</v>
      </c>
      <c r="H2849">
        <v>6.2</v>
      </c>
      <c r="I2849">
        <v>224</v>
      </c>
      <c r="J2849">
        <v>128</v>
      </c>
      <c r="K2849">
        <v>3254172</v>
      </c>
      <c r="L2849">
        <v>28000000</v>
      </c>
      <c r="M2849" s="2">
        <f>VLOOKUP(A2849,Sheet2!$A$1:G6573,2,0)</f>
        <v>41356</v>
      </c>
      <c r="N2849" t="str">
        <f>VLOOKUP(A2849,Sheet2!$A$1:G6573,3,0)</f>
        <v>Color</v>
      </c>
      <c r="O2849" t="str">
        <f>VLOOKUP(A2849,Sheet2!$A$1:G6573,4,0)</f>
        <v>Biography</v>
      </c>
      <c r="P2849" t="str">
        <f>VLOOKUP(A2849,Sheet2!$A$1:G6573,5,0)</f>
        <v>English</v>
      </c>
      <c r="Q2849" t="str">
        <f>VLOOKUP(A2849,Sheet2!$A$1:G6573,6,0)</f>
        <v>USA</v>
      </c>
      <c r="R2849" t="str">
        <f>VLOOKUP(A2849,Sheet2!$A$1:G6573,7,0)</f>
        <v>R</v>
      </c>
      <c r="S2849" t="str">
        <f>IF(Table1[[#This Row],[Language]]="English","English","Other language")</f>
        <v>English</v>
      </c>
      <c r="T2849">
        <f>Table1[[#This Row],[Gross Revenue]]-Table1[[#This Row],[Budget]]</f>
        <v>-24745828</v>
      </c>
      <c r="U2849" s="1">
        <f>(Table1[[#This Row],[Gross Revenue]]/Table1[[#This Row],[Budget]])-1</f>
        <v>-0.88377957142857144</v>
      </c>
      <c r="V2849" t="str">
        <f t="shared" si="88"/>
        <v>111-130 minutes</v>
      </c>
      <c r="W2849">
        <f>Table1[[#This Row],[Profit]]/Table1[[#This Row],[Budget]]</f>
        <v>-0.88377957142857144</v>
      </c>
      <c r="X2849" s="22" t="str">
        <f>IF(L2849="","",
IF(L2849&lt;Predictability!$B$1,"Low",
IF(L2849&lt;=Predictability!$B$2,"Mid","High")))</f>
        <v>Mid</v>
      </c>
      <c r="Y2849" s="22">
        <f t="shared" si="89"/>
        <v>0</v>
      </c>
    </row>
    <row r="2850" spans="1:25" x14ac:dyDescent="0.2">
      <c r="A2850" t="s">
        <v>6806</v>
      </c>
      <c r="B2850" t="s">
        <v>1347</v>
      </c>
      <c r="C2850" t="s">
        <v>494</v>
      </c>
      <c r="D2850">
        <v>23000</v>
      </c>
      <c r="E2850">
        <v>23811</v>
      </c>
      <c r="F2850">
        <v>737</v>
      </c>
      <c r="G2850">
        <v>36000</v>
      </c>
      <c r="H2850">
        <v>7.9</v>
      </c>
      <c r="I2850">
        <v>410</v>
      </c>
      <c r="J2850">
        <v>116</v>
      </c>
      <c r="K2850">
        <v>93571803</v>
      </c>
      <c r="L2850">
        <v>25000000</v>
      </c>
      <c r="M2850" s="2">
        <f>VLOOKUP(A2850,Sheet2!$A$1:G6574,2,0)</f>
        <v>40502</v>
      </c>
      <c r="N2850" t="str">
        <f>VLOOKUP(A2850,Sheet2!$A$1:G6574,3,0)</f>
        <v>Color</v>
      </c>
      <c r="O2850" t="str">
        <f>VLOOKUP(A2850,Sheet2!$A$1:G6574,4,0)</f>
        <v>Biography</v>
      </c>
      <c r="P2850" t="str">
        <f>VLOOKUP(A2850,Sheet2!$A$1:G6574,5,0)</f>
        <v>English</v>
      </c>
      <c r="Q2850" t="str">
        <f>VLOOKUP(A2850,Sheet2!$A$1:G6574,6,0)</f>
        <v>USA</v>
      </c>
      <c r="R2850" t="str">
        <f>VLOOKUP(A2850,Sheet2!$A$1:G6574,7,0)</f>
        <v>R</v>
      </c>
      <c r="S2850" t="str">
        <f>IF(Table1[[#This Row],[Language]]="English","English","Other language")</f>
        <v>English</v>
      </c>
      <c r="T2850">
        <f>Table1[[#This Row],[Gross Revenue]]-Table1[[#This Row],[Budget]]</f>
        <v>68571803</v>
      </c>
      <c r="U2850" s="1">
        <f>(Table1[[#This Row],[Gross Revenue]]/Table1[[#This Row],[Budget]])-1</f>
        <v>2.7428721199999999</v>
      </c>
      <c r="V2850" t="str">
        <f t="shared" si="88"/>
        <v>111-130 minutes</v>
      </c>
      <c r="W2850">
        <f>Table1[[#This Row],[Profit]]/Table1[[#This Row],[Budget]]</f>
        <v>2.7428721199999999</v>
      </c>
      <c r="X2850" s="22" t="str">
        <f>IF(L2850="","",
IF(L2850&lt;Predictability!$B$1,"Low",
IF(L2850&lt;=Predictability!$B$2,"Mid","High")))</f>
        <v>Mid</v>
      </c>
      <c r="Y2850" s="22">
        <f t="shared" si="89"/>
        <v>1</v>
      </c>
    </row>
    <row r="2851" spans="1:25" x14ac:dyDescent="0.2">
      <c r="A2851" t="s">
        <v>3692</v>
      </c>
      <c r="B2851" t="s">
        <v>736</v>
      </c>
      <c r="C2851" t="s">
        <v>190</v>
      </c>
      <c r="D2851">
        <v>164000</v>
      </c>
      <c r="E2851">
        <v>303717</v>
      </c>
      <c r="F2851">
        <v>160</v>
      </c>
      <c r="G2851">
        <v>0</v>
      </c>
      <c r="H2851">
        <v>5.2</v>
      </c>
      <c r="I2851">
        <v>221</v>
      </c>
      <c r="J2851">
        <v>82</v>
      </c>
      <c r="K2851">
        <v>66466372</v>
      </c>
      <c r="L2851">
        <v>40000000</v>
      </c>
      <c r="M2851" s="2">
        <f>VLOOKUP(A2851,Sheet2!$A$1:G6575,2,0)</f>
        <v>40064</v>
      </c>
      <c r="N2851" t="str">
        <f>VLOOKUP(A2851,Sheet2!$A$1:G6575,3,0)</f>
        <v>Color</v>
      </c>
      <c r="O2851" t="str">
        <f>VLOOKUP(A2851,Sheet2!$A$1:G6575,4,0)</f>
        <v>Horror</v>
      </c>
      <c r="P2851" t="str">
        <f>VLOOKUP(A2851,Sheet2!$A$1:G6575,5,0)</f>
        <v>English</v>
      </c>
      <c r="Q2851" t="str">
        <f>VLOOKUP(A2851,Sheet2!$A$1:G6575,6,0)</f>
        <v>USA</v>
      </c>
      <c r="R2851" t="str">
        <f>VLOOKUP(A2851,Sheet2!$A$1:G6575,7,0)</f>
        <v>R</v>
      </c>
      <c r="S2851" t="str">
        <f>IF(Table1[[#This Row],[Language]]="English","English","Other language")</f>
        <v>English</v>
      </c>
      <c r="T2851">
        <f>Table1[[#This Row],[Gross Revenue]]-Table1[[#This Row],[Budget]]</f>
        <v>26466372</v>
      </c>
      <c r="U2851" s="1">
        <f>(Table1[[#This Row],[Gross Revenue]]/Table1[[#This Row],[Budget]])-1</f>
        <v>0.66165929999999995</v>
      </c>
      <c r="V2851" t="str">
        <f t="shared" si="88"/>
        <v>&lt;90 minutes</v>
      </c>
      <c r="W2851">
        <f>Table1[[#This Row],[Profit]]/Table1[[#This Row],[Budget]]</f>
        <v>0.66165929999999995</v>
      </c>
      <c r="X2851" s="22" t="str">
        <f>IF(L2851="","",
IF(L2851&lt;Predictability!$B$1,"Low",
IF(L2851&lt;=Predictability!$B$2,"Mid","High")))</f>
        <v>Mid</v>
      </c>
      <c r="Y2851" s="22">
        <f t="shared" si="89"/>
        <v>1</v>
      </c>
    </row>
    <row r="2852" spans="1:25" x14ac:dyDescent="0.2">
      <c r="A2852" t="s">
        <v>5584</v>
      </c>
      <c r="B2852" t="s">
        <v>1137</v>
      </c>
      <c r="C2852" t="s">
        <v>629</v>
      </c>
      <c r="D2852">
        <v>10000</v>
      </c>
      <c r="E2852">
        <v>14244</v>
      </c>
      <c r="F2852">
        <v>521</v>
      </c>
      <c r="G2852">
        <v>0</v>
      </c>
      <c r="H2852">
        <v>6.8</v>
      </c>
      <c r="I2852">
        <v>56</v>
      </c>
      <c r="J2852">
        <v>154</v>
      </c>
      <c r="K2852">
        <v>158348400</v>
      </c>
      <c r="L2852">
        <v>42000000</v>
      </c>
      <c r="M2852" s="2">
        <f>VLOOKUP(A2852,Sheet2!$A$1:G6576,2,0)</f>
        <v>34256</v>
      </c>
      <c r="N2852" t="str">
        <f>VLOOKUP(A2852,Sheet2!$A$1:G6576,3,0)</f>
        <v>Color</v>
      </c>
      <c r="O2852" t="str">
        <f>VLOOKUP(A2852,Sheet2!$A$1:G6576,4,0)</f>
        <v>Drama</v>
      </c>
      <c r="P2852" t="str">
        <f>VLOOKUP(A2852,Sheet2!$A$1:G6576,5,0)</f>
        <v>English</v>
      </c>
      <c r="Q2852" t="str">
        <f>VLOOKUP(A2852,Sheet2!$A$1:G6576,6,0)</f>
        <v>USA</v>
      </c>
      <c r="R2852" t="str">
        <f>VLOOKUP(A2852,Sheet2!$A$1:G6576,7,0)</f>
        <v>R</v>
      </c>
      <c r="S2852" t="str">
        <f>IF(Table1[[#This Row],[Language]]="English","English","Other language")</f>
        <v>English</v>
      </c>
      <c r="T2852">
        <f>Table1[[#This Row],[Gross Revenue]]-Table1[[#This Row],[Budget]]</f>
        <v>116348400</v>
      </c>
      <c r="U2852" s="1">
        <f>(Table1[[#This Row],[Gross Revenue]]/Table1[[#This Row],[Budget]])-1</f>
        <v>2.7702</v>
      </c>
      <c r="V2852" t="str">
        <f t="shared" si="88"/>
        <v>&gt;150 minutes</v>
      </c>
      <c r="W2852">
        <f>Table1[[#This Row],[Profit]]/Table1[[#This Row],[Budget]]</f>
        <v>2.7702</v>
      </c>
      <c r="X2852" s="22" t="str">
        <f>IF(L2852="","",
IF(L2852&lt;Predictability!$B$1,"Low",
IF(L2852&lt;=Predictability!$B$2,"Mid","High")))</f>
        <v>Mid</v>
      </c>
      <c r="Y2852" s="22">
        <f t="shared" si="89"/>
        <v>1</v>
      </c>
    </row>
    <row r="2853" spans="1:25" x14ac:dyDescent="0.2">
      <c r="A2853" t="s">
        <v>4679</v>
      </c>
      <c r="B2853" t="s">
        <v>760</v>
      </c>
      <c r="C2853" t="s">
        <v>154</v>
      </c>
      <c r="D2853">
        <v>944</v>
      </c>
      <c r="E2853">
        <v>3143</v>
      </c>
      <c r="F2853">
        <v>37</v>
      </c>
      <c r="G2853">
        <v>0</v>
      </c>
      <c r="H2853">
        <v>6.2</v>
      </c>
      <c r="I2853">
        <v>50</v>
      </c>
      <c r="J2853">
        <v>103</v>
      </c>
      <c r="K2853">
        <v>105444419</v>
      </c>
      <c r="L2853">
        <v>26000000</v>
      </c>
      <c r="M2853" s="2">
        <f>VLOOKUP(A2853,Sheet2!$A$1:G6577,2,0)</f>
        <v>35392</v>
      </c>
      <c r="N2853" t="str">
        <f>VLOOKUP(A2853,Sheet2!$A$1:G6577,3,0)</f>
        <v>Color</v>
      </c>
      <c r="O2853" t="str">
        <f>VLOOKUP(A2853,Sheet2!$A$1:G6577,4,0)</f>
        <v>Comedy</v>
      </c>
      <c r="P2853" t="str">
        <f>VLOOKUP(A2853,Sheet2!$A$1:G6577,5,0)</f>
        <v>English</v>
      </c>
      <c r="Q2853" t="str">
        <f>VLOOKUP(A2853,Sheet2!$A$1:G6577,6,0)</f>
        <v>USA</v>
      </c>
      <c r="R2853" t="str">
        <f>VLOOKUP(A2853,Sheet2!$A$1:G6577,7,0)</f>
        <v>PG</v>
      </c>
      <c r="S2853" t="str">
        <f>IF(Table1[[#This Row],[Language]]="English","English","Other language")</f>
        <v>English</v>
      </c>
      <c r="T2853">
        <f>Table1[[#This Row],[Gross Revenue]]-Table1[[#This Row],[Budget]]</f>
        <v>79444419</v>
      </c>
      <c r="U2853" s="1">
        <f>(Table1[[#This Row],[Gross Revenue]]/Table1[[#This Row],[Budget]])-1</f>
        <v>3.0555545769230772</v>
      </c>
      <c r="V2853" t="str">
        <f t="shared" si="88"/>
        <v>90-110 minutes</v>
      </c>
      <c r="W2853">
        <f>Table1[[#This Row],[Profit]]/Table1[[#This Row],[Budget]]</f>
        <v>3.0555545769230767</v>
      </c>
      <c r="X2853" s="22" t="str">
        <f>IF(L2853="","",
IF(L2853&lt;Predictability!$B$1,"Low",
IF(L2853&lt;=Predictability!$B$2,"Mid","High")))</f>
        <v>Mid</v>
      </c>
      <c r="Y2853" s="22">
        <f t="shared" si="89"/>
        <v>1</v>
      </c>
    </row>
    <row r="2854" spans="1:25" x14ac:dyDescent="0.2">
      <c r="A2854" t="s">
        <v>6544</v>
      </c>
      <c r="B2854" t="s">
        <v>930</v>
      </c>
      <c r="C2854" t="s">
        <v>1346</v>
      </c>
      <c r="D2854">
        <v>12000</v>
      </c>
      <c r="E2854">
        <v>12947</v>
      </c>
      <c r="F2854">
        <v>0</v>
      </c>
      <c r="G2854">
        <v>12000</v>
      </c>
      <c r="H2854">
        <v>7.6</v>
      </c>
      <c r="I2854">
        <v>84</v>
      </c>
      <c r="J2854">
        <v>137</v>
      </c>
      <c r="K2854">
        <v>41895491</v>
      </c>
      <c r="L2854">
        <v>24000000</v>
      </c>
      <c r="M2854" s="2">
        <f>VLOOKUP(A2854,Sheet2!$A$1:G6578,2,0)</f>
        <v>33276</v>
      </c>
      <c r="N2854" t="str">
        <f>VLOOKUP(A2854,Sheet2!$A$1:G6578,3,0)</f>
        <v>Color</v>
      </c>
      <c r="O2854" t="str">
        <f>VLOOKUP(A2854,Sheet2!$A$1:G6578,4,0)</f>
        <v>Comedy</v>
      </c>
      <c r="P2854" t="str">
        <f>VLOOKUP(A2854,Sheet2!$A$1:G6578,5,0)</f>
        <v>English</v>
      </c>
      <c r="Q2854" t="str">
        <f>VLOOKUP(A2854,Sheet2!$A$1:G6578,6,0)</f>
        <v>USA</v>
      </c>
      <c r="R2854" t="str">
        <f>VLOOKUP(A2854,Sheet2!$A$1:G6578,7,0)</f>
        <v>R</v>
      </c>
      <c r="S2854" t="str">
        <f>IF(Table1[[#This Row],[Language]]="English","English","Other language")</f>
        <v>English</v>
      </c>
      <c r="T2854">
        <f>Table1[[#This Row],[Gross Revenue]]-Table1[[#This Row],[Budget]]</f>
        <v>17895491</v>
      </c>
      <c r="U2854" s="1">
        <f>(Table1[[#This Row],[Gross Revenue]]/Table1[[#This Row],[Budget]])-1</f>
        <v>0.7456454583333334</v>
      </c>
      <c r="V2854" t="str">
        <f t="shared" si="88"/>
        <v>131-150 minutes</v>
      </c>
      <c r="W2854">
        <f>Table1[[#This Row],[Profit]]/Table1[[#This Row],[Budget]]</f>
        <v>0.74564545833333329</v>
      </c>
      <c r="X2854" s="22" t="str">
        <f>IF(L2854="","",
IF(L2854&lt;Predictability!$B$1,"Low",
IF(L2854&lt;=Predictability!$B$2,"Mid","High")))</f>
        <v>Mid</v>
      </c>
      <c r="Y2854" s="22">
        <f t="shared" si="89"/>
        <v>1</v>
      </c>
    </row>
    <row r="2855" spans="1:25" x14ac:dyDescent="0.2">
      <c r="A2855" t="s">
        <v>4629</v>
      </c>
      <c r="B2855" t="s">
        <v>1710</v>
      </c>
      <c r="C2855" t="s">
        <v>1711</v>
      </c>
      <c r="D2855">
        <v>2000</v>
      </c>
      <c r="E2855">
        <v>3479</v>
      </c>
      <c r="F2855">
        <v>89</v>
      </c>
      <c r="G2855">
        <v>11000</v>
      </c>
      <c r="H2855">
        <v>6.2</v>
      </c>
      <c r="I2855">
        <v>232</v>
      </c>
      <c r="J2855">
        <v>131</v>
      </c>
      <c r="K2855">
        <v>28644770</v>
      </c>
      <c r="L2855">
        <v>30000000</v>
      </c>
      <c r="M2855" s="2">
        <f>VLOOKUP(A2855,Sheet2!$A$1:G6579,2,0)</f>
        <v>41123</v>
      </c>
      <c r="N2855" t="str">
        <f>VLOOKUP(A2855,Sheet2!$A$1:G6579,3,0)</f>
        <v>Color</v>
      </c>
      <c r="O2855" t="str">
        <f>VLOOKUP(A2855,Sheet2!$A$1:G6579,4,0)</f>
        <v>Comedy</v>
      </c>
      <c r="P2855" t="str">
        <f>VLOOKUP(A2855,Sheet2!$A$1:G6579,5,0)</f>
        <v>English</v>
      </c>
      <c r="Q2855" t="str">
        <f>VLOOKUP(A2855,Sheet2!$A$1:G6579,6,0)</f>
        <v>USA</v>
      </c>
      <c r="R2855" t="str">
        <f>VLOOKUP(A2855,Sheet2!$A$1:G6579,7,0)</f>
        <v>R</v>
      </c>
      <c r="S2855" t="str">
        <f>IF(Table1[[#This Row],[Language]]="English","English","Other language")</f>
        <v>English</v>
      </c>
      <c r="T2855">
        <f>Table1[[#This Row],[Gross Revenue]]-Table1[[#This Row],[Budget]]</f>
        <v>-1355230</v>
      </c>
      <c r="U2855" s="1">
        <f>(Table1[[#This Row],[Gross Revenue]]/Table1[[#This Row],[Budget]])-1</f>
        <v>-4.5174333333333316E-2</v>
      </c>
      <c r="V2855" t="str">
        <f t="shared" si="88"/>
        <v>131-150 minutes</v>
      </c>
      <c r="W2855">
        <f>Table1[[#This Row],[Profit]]/Table1[[#This Row],[Budget]]</f>
        <v>-4.517433333333333E-2</v>
      </c>
      <c r="X2855" s="22" t="str">
        <f>IF(L2855="","",
IF(L2855&lt;Predictability!$B$1,"Low",
IF(L2855&lt;=Predictability!$B$2,"Mid","High")))</f>
        <v>Mid</v>
      </c>
      <c r="Y2855" s="22">
        <f t="shared" si="89"/>
        <v>0</v>
      </c>
    </row>
    <row r="2856" spans="1:25" x14ac:dyDescent="0.2">
      <c r="A2856" t="s">
        <v>3529</v>
      </c>
      <c r="B2856" t="s">
        <v>489</v>
      </c>
      <c r="C2856" t="s">
        <v>130</v>
      </c>
      <c r="D2856">
        <v>924</v>
      </c>
      <c r="E2856">
        <v>3244</v>
      </c>
      <c r="F2856">
        <v>32</v>
      </c>
      <c r="G2856">
        <v>0</v>
      </c>
      <c r="H2856">
        <v>4.8</v>
      </c>
      <c r="I2856">
        <v>35</v>
      </c>
      <c r="J2856">
        <v>91</v>
      </c>
      <c r="K2856">
        <v>130512915</v>
      </c>
      <c r="L2856">
        <v>45000000</v>
      </c>
      <c r="M2856" s="2">
        <f>VLOOKUP(A2856,Sheet2!$A$1:G6580,2,0)</f>
        <v>34553</v>
      </c>
      <c r="N2856" t="str">
        <f>VLOOKUP(A2856,Sheet2!$A$1:G6580,3,0)</f>
        <v>Color</v>
      </c>
      <c r="O2856" t="str">
        <f>VLOOKUP(A2856,Sheet2!$A$1:G6580,4,0)</f>
        <v>Comedy</v>
      </c>
      <c r="P2856" t="str">
        <f>VLOOKUP(A2856,Sheet2!$A$1:G6580,5,0)</f>
        <v>English</v>
      </c>
      <c r="Q2856" t="str">
        <f>VLOOKUP(A2856,Sheet2!$A$1:G6580,6,0)</f>
        <v>USA</v>
      </c>
      <c r="R2856" t="str">
        <f>VLOOKUP(A2856,Sheet2!$A$1:G6580,7,0)</f>
        <v>PG</v>
      </c>
      <c r="S2856" t="str">
        <f>IF(Table1[[#This Row],[Language]]="English","English","Other language")</f>
        <v>English</v>
      </c>
      <c r="T2856">
        <f>Table1[[#This Row],[Gross Revenue]]-Table1[[#This Row],[Budget]]</f>
        <v>85512915</v>
      </c>
      <c r="U2856" s="1">
        <f>(Table1[[#This Row],[Gross Revenue]]/Table1[[#This Row],[Budget]])-1</f>
        <v>1.9002870000000001</v>
      </c>
      <c r="V2856" t="str">
        <f t="shared" si="88"/>
        <v>90-110 minutes</v>
      </c>
      <c r="W2856">
        <f>Table1[[#This Row],[Profit]]/Table1[[#This Row],[Budget]]</f>
        <v>1.9002870000000001</v>
      </c>
      <c r="X2856" s="22" t="str">
        <f>IF(L2856="","",
IF(L2856&lt;Predictability!$B$1,"Low",
IF(L2856&lt;=Predictability!$B$2,"Mid","High")))</f>
        <v>Mid</v>
      </c>
      <c r="Y2856" s="22">
        <f t="shared" si="89"/>
        <v>1</v>
      </c>
    </row>
    <row r="2857" spans="1:25" x14ac:dyDescent="0.2">
      <c r="A2857" t="s">
        <v>3321</v>
      </c>
      <c r="B2857" t="s">
        <v>34</v>
      </c>
      <c r="C2857" t="s">
        <v>130</v>
      </c>
      <c r="D2857">
        <v>1000</v>
      </c>
      <c r="E2857">
        <v>6299</v>
      </c>
      <c r="F2857">
        <v>32</v>
      </c>
      <c r="G2857">
        <v>500</v>
      </c>
      <c r="H2857">
        <v>3.6</v>
      </c>
      <c r="I2857">
        <v>57</v>
      </c>
      <c r="J2857">
        <v>90</v>
      </c>
      <c r="K2857">
        <v>35231365</v>
      </c>
      <c r="L2857">
        <v>60000000</v>
      </c>
      <c r="M2857" s="2">
        <f>VLOOKUP(A2857,Sheet2!$A$1:G6581,2,0)</f>
        <v>36638</v>
      </c>
      <c r="N2857" t="str">
        <f>VLOOKUP(A2857,Sheet2!$A$1:G6581,3,0)</f>
        <v>Color</v>
      </c>
      <c r="O2857" t="str">
        <f>VLOOKUP(A2857,Sheet2!$A$1:G6581,4,0)</f>
        <v>Comedy</v>
      </c>
      <c r="P2857" t="str">
        <f>VLOOKUP(A2857,Sheet2!$A$1:G6581,5,0)</f>
        <v>English</v>
      </c>
      <c r="Q2857" t="str">
        <f>VLOOKUP(A2857,Sheet2!$A$1:G6581,6,0)</f>
        <v>USA</v>
      </c>
      <c r="R2857" t="str">
        <f>VLOOKUP(A2857,Sheet2!$A$1:G6581,7,0)</f>
        <v>PG</v>
      </c>
      <c r="S2857" t="str">
        <f>IF(Table1[[#This Row],[Language]]="English","English","Other language")</f>
        <v>English</v>
      </c>
      <c r="T2857">
        <f>Table1[[#This Row],[Gross Revenue]]-Table1[[#This Row],[Budget]]</f>
        <v>-24768635</v>
      </c>
      <c r="U2857" s="1">
        <f>(Table1[[#This Row],[Gross Revenue]]/Table1[[#This Row],[Budget]])-1</f>
        <v>-0.41281058333333331</v>
      </c>
      <c r="V2857" t="str">
        <f t="shared" si="88"/>
        <v>90-110 minutes</v>
      </c>
      <c r="W2857">
        <f>Table1[[#This Row],[Profit]]/Table1[[#This Row],[Budget]]</f>
        <v>-0.41281058333333331</v>
      </c>
      <c r="X2857" s="22" t="str">
        <f>IF(L2857="","",
IF(L2857&lt;Predictability!$B$1,"Low",
IF(L2857&lt;=Predictability!$B$2,"Mid","High")))</f>
        <v>High</v>
      </c>
      <c r="Y2857" s="22">
        <f t="shared" si="89"/>
        <v>0</v>
      </c>
    </row>
    <row r="2858" spans="1:25" x14ac:dyDescent="0.2">
      <c r="A2858" t="s">
        <v>6495</v>
      </c>
      <c r="B2858" t="s">
        <v>1347</v>
      </c>
      <c r="C2858" t="s">
        <v>2514</v>
      </c>
      <c r="D2858">
        <v>23000</v>
      </c>
      <c r="E2858">
        <v>23240</v>
      </c>
      <c r="F2858">
        <v>611</v>
      </c>
      <c r="G2858">
        <v>13000</v>
      </c>
      <c r="H2858">
        <v>7.6</v>
      </c>
      <c r="I2858">
        <v>136</v>
      </c>
      <c r="J2858">
        <v>146</v>
      </c>
      <c r="K2858">
        <v>9213</v>
      </c>
      <c r="L2858">
        <v>94000000</v>
      </c>
      <c r="M2858" s="2">
        <f>VLOOKUP(A2858,Sheet2!$A$1:G6582,2,0)</f>
        <v>40881</v>
      </c>
      <c r="N2858" t="str">
        <f>VLOOKUP(A2858,Sheet2!$A$1:G6582,3,0)</f>
        <v>Color</v>
      </c>
      <c r="O2858" t="str">
        <f>VLOOKUP(A2858,Sheet2!$A$1:G6582,4,0)</f>
        <v>Drama</v>
      </c>
      <c r="P2858" t="str">
        <f>VLOOKUP(A2858,Sheet2!$A$1:G6582,5,0)</f>
        <v>Mandarin</v>
      </c>
      <c r="Q2858" t="str">
        <f>VLOOKUP(A2858,Sheet2!$A$1:G6582,6,0)</f>
        <v>China</v>
      </c>
      <c r="R2858" t="str">
        <f>VLOOKUP(A2858,Sheet2!$A$1:G6582,7,0)</f>
        <v>R</v>
      </c>
      <c r="S2858" t="str">
        <f>IF(Table1[[#This Row],[Language]]="English","English","Other language")</f>
        <v>Other language</v>
      </c>
      <c r="T2858">
        <f>Table1[[#This Row],[Gross Revenue]]-Table1[[#This Row],[Budget]]</f>
        <v>-93990787</v>
      </c>
      <c r="U2858" s="1">
        <f>(Table1[[#This Row],[Gross Revenue]]/Table1[[#This Row],[Budget]])-1</f>
        <v>-0.99990198936170216</v>
      </c>
      <c r="V2858" t="str">
        <f t="shared" si="88"/>
        <v>131-150 minutes</v>
      </c>
      <c r="W2858">
        <f>Table1[[#This Row],[Profit]]/Table1[[#This Row],[Budget]]</f>
        <v>-0.99990198936170216</v>
      </c>
      <c r="X2858" s="22" t="str">
        <f>IF(L2858="","",
IF(L2858&lt;Predictability!$B$1,"Low",
IF(L2858&lt;=Predictability!$B$2,"Mid","High")))</f>
        <v>High</v>
      </c>
      <c r="Y2858" s="22">
        <f t="shared" si="89"/>
        <v>0</v>
      </c>
    </row>
    <row r="2859" spans="1:25" x14ac:dyDescent="0.2">
      <c r="A2859" t="s">
        <v>5601</v>
      </c>
      <c r="B2859" t="s">
        <v>146</v>
      </c>
      <c r="C2859" t="s">
        <v>507</v>
      </c>
      <c r="D2859">
        <v>2000</v>
      </c>
      <c r="E2859">
        <v>4877</v>
      </c>
      <c r="F2859">
        <v>0</v>
      </c>
      <c r="G2859">
        <v>7000</v>
      </c>
      <c r="H2859">
        <v>6.8</v>
      </c>
      <c r="I2859">
        <v>212</v>
      </c>
      <c r="J2859">
        <v>89</v>
      </c>
      <c r="K2859">
        <v>21378000</v>
      </c>
      <c r="L2859">
        <v>1000000</v>
      </c>
      <c r="M2859" s="2">
        <f>VLOOKUP(A2859,Sheet2!$A$1:G6583,2,0)</f>
        <v>29442</v>
      </c>
      <c r="N2859" t="str">
        <f>VLOOKUP(A2859,Sheet2!$A$1:G6583,3,0)</f>
        <v>Color</v>
      </c>
      <c r="O2859" t="str">
        <f>VLOOKUP(A2859,Sheet2!$A$1:G6583,4,0)</f>
        <v>Fantasy</v>
      </c>
      <c r="P2859" t="str">
        <f>VLOOKUP(A2859,Sheet2!$A$1:G6583,5,0)</f>
        <v>English</v>
      </c>
      <c r="Q2859" t="str">
        <f>VLOOKUP(A2859,Sheet2!$A$1:G6583,6,0)</f>
        <v>USA</v>
      </c>
      <c r="R2859" t="str">
        <f>VLOOKUP(A2859,Sheet2!$A$1:G6583,7,0)</f>
        <v>R</v>
      </c>
      <c r="S2859" t="str">
        <f>IF(Table1[[#This Row],[Language]]="English","English","Other language")</f>
        <v>English</v>
      </c>
      <c r="T2859">
        <f>Table1[[#This Row],[Gross Revenue]]-Table1[[#This Row],[Budget]]</f>
        <v>20378000</v>
      </c>
      <c r="U2859" s="1">
        <f>(Table1[[#This Row],[Gross Revenue]]/Table1[[#This Row],[Budget]])-1</f>
        <v>20.378</v>
      </c>
      <c r="V2859" t="str">
        <f t="shared" si="88"/>
        <v>&lt;90 minutes</v>
      </c>
      <c r="W2859">
        <f>Table1[[#This Row],[Profit]]/Table1[[#This Row],[Budget]]</f>
        <v>20.378</v>
      </c>
      <c r="X2859" s="22" t="str">
        <f>IF(L2859="","",
IF(L2859&lt;Predictability!$B$1,"Low",
IF(L2859&lt;=Predictability!$B$2,"Mid","High")))</f>
        <v>Low</v>
      </c>
      <c r="Y2859" s="22">
        <f t="shared" si="89"/>
        <v>1</v>
      </c>
    </row>
    <row r="2860" spans="1:25" x14ac:dyDescent="0.2">
      <c r="A2860" t="s">
        <v>5175</v>
      </c>
      <c r="B2860" t="s">
        <v>710</v>
      </c>
      <c r="C2860" t="s">
        <v>525</v>
      </c>
      <c r="D2860">
        <v>5000</v>
      </c>
      <c r="E2860">
        <v>7247</v>
      </c>
      <c r="F2860">
        <v>50</v>
      </c>
      <c r="G2860">
        <v>0</v>
      </c>
      <c r="H2860">
        <v>6.6</v>
      </c>
      <c r="I2860">
        <v>206</v>
      </c>
      <c r="J2860">
        <v>104</v>
      </c>
      <c r="K2860">
        <v>25040293</v>
      </c>
      <c r="L2860">
        <v>55000000</v>
      </c>
      <c r="M2860" s="2">
        <f>VLOOKUP(A2860,Sheet2!$A$1:G6584,2,0)</f>
        <v>39642</v>
      </c>
      <c r="N2860" t="str">
        <f>VLOOKUP(A2860,Sheet2!$A$1:G6584,3,0)</f>
        <v>Color</v>
      </c>
      <c r="O2860" t="str">
        <f>VLOOKUP(A2860,Sheet2!$A$1:G6584,4,0)</f>
        <v>Action</v>
      </c>
      <c r="P2860" t="str">
        <f>VLOOKUP(A2860,Sheet2!$A$1:G6584,5,0)</f>
        <v>English</v>
      </c>
      <c r="Q2860" t="str">
        <f>VLOOKUP(A2860,Sheet2!$A$1:G6584,6,0)</f>
        <v>USA</v>
      </c>
      <c r="R2860" t="str">
        <f>VLOOKUP(A2860,Sheet2!$A$1:G6584,7,0)</f>
        <v>PG-13</v>
      </c>
      <c r="S2860" t="str">
        <f>IF(Table1[[#This Row],[Language]]="English","English","Other language")</f>
        <v>English</v>
      </c>
      <c r="T2860">
        <f>Table1[[#This Row],[Gross Revenue]]-Table1[[#This Row],[Budget]]</f>
        <v>-29959707</v>
      </c>
      <c r="U2860" s="1">
        <f>(Table1[[#This Row],[Gross Revenue]]/Table1[[#This Row],[Budget]])-1</f>
        <v>-0.54472194545454544</v>
      </c>
      <c r="V2860" t="str">
        <f t="shared" si="88"/>
        <v>90-110 minutes</v>
      </c>
      <c r="W2860">
        <f>Table1[[#This Row],[Profit]]/Table1[[#This Row],[Budget]]</f>
        <v>-0.54472194545454544</v>
      </c>
      <c r="X2860" s="22" t="str">
        <f>IF(L2860="","",
IF(L2860&lt;Predictability!$B$1,"Low",
IF(L2860&lt;=Predictability!$B$2,"Mid","High")))</f>
        <v>High</v>
      </c>
      <c r="Y2860" s="22">
        <f t="shared" si="89"/>
        <v>0</v>
      </c>
    </row>
    <row r="2861" spans="1:25" x14ac:dyDescent="0.2">
      <c r="A2861" t="s">
        <v>3761</v>
      </c>
      <c r="B2861" t="s">
        <v>826</v>
      </c>
      <c r="C2861" t="s">
        <v>827</v>
      </c>
      <c r="D2861">
        <v>847</v>
      </c>
      <c r="E2861">
        <v>3004</v>
      </c>
      <c r="F2861">
        <v>23</v>
      </c>
      <c r="G2861">
        <v>327</v>
      </c>
      <c r="H2861">
        <v>5.3</v>
      </c>
      <c r="I2861">
        <v>56</v>
      </c>
      <c r="J2861">
        <v>90</v>
      </c>
      <c r="K2861">
        <v>6755271</v>
      </c>
      <c r="L2861">
        <v>5000000</v>
      </c>
      <c r="M2861" s="2">
        <f>VLOOKUP(A2861,Sheet2!$A$1:G6585,2,0)</f>
        <v>37070</v>
      </c>
      <c r="N2861" t="str">
        <f>VLOOKUP(A2861,Sheet2!$A$1:G6585,3,0)</f>
        <v>Color</v>
      </c>
      <c r="O2861" t="str">
        <f>VLOOKUP(A2861,Sheet2!$A$1:G6585,4,0)</f>
        <v>Horror</v>
      </c>
      <c r="P2861" t="str">
        <f>VLOOKUP(A2861,Sheet2!$A$1:G6585,5,0)</f>
        <v>English</v>
      </c>
      <c r="Q2861" t="str">
        <f>VLOOKUP(A2861,Sheet2!$A$1:G6585,6,0)</f>
        <v>USA</v>
      </c>
      <c r="R2861" t="str">
        <f>VLOOKUP(A2861,Sheet2!$A$1:G6585,7,0)</f>
        <v>R</v>
      </c>
      <c r="S2861" t="str">
        <f>IF(Table1[[#This Row],[Language]]="English","English","Other language")</f>
        <v>English</v>
      </c>
      <c r="T2861">
        <f>Table1[[#This Row],[Gross Revenue]]-Table1[[#This Row],[Budget]]</f>
        <v>1755271</v>
      </c>
      <c r="U2861" s="1">
        <f>(Table1[[#This Row],[Gross Revenue]]/Table1[[#This Row],[Budget]])-1</f>
        <v>0.35105420000000009</v>
      </c>
      <c r="V2861" t="str">
        <f t="shared" si="88"/>
        <v>90-110 minutes</v>
      </c>
      <c r="W2861">
        <f>Table1[[#This Row],[Profit]]/Table1[[#This Row],[Budget]]</f>
        <v>0.35105419999999998</v>
      </c>
      <c r="X2861" s="22" t="str">
        <f>IF(L2861="","",
IF(L2861&lt;Predictability!$B$1,"Low",
IF(L2861&lt;=Predictability!$B$2,"Mid","High")))</f>
        <v>Low</v>
      </c>
      <c r="Y2861" s="22">
        <f t="shared" si="89"/>
        <v>0</v>
      </c>
    </row>
    <row r="2862" spans="1:25" x14ac:dyDescent="0.2">
      <c r="A2862" t="s">
        <v>6188</v>
      </c>
      <c r="B2862" t="s">
        <v>279</v>
      </c>
      <c r="C2862" t="s">
        <v>1261</v>
      </c>
      <c r="D2862">
        <v>20000</v>
      </c>
      <c r="E2862">
        <v>24640</v>
      </c>
      <c r="F2862">
        <v>0</v>
      </c>
      <c r="G2862">
        <v>23000</v>
      </c>
      <c r="H2862">
        <v>7.3</v>
      </c>
      <c r="I2862">
        <v>274</v>
      </c>
      <c r="J2862">
        <v>96</v>
      </c>
      <c r="K2862">
        <v>10139254</v>
      </c>
      <c r="L2862">
        <v>35000000</v>
      </c>
      <c r="M2862" s="2">
        <f>VLOOKUP(A2862,Sheet2!$A$1:G6586,2,0)</f>
        <v>38791</v>
      </c>
      <c r="N2862" t="str">
        <f>VLOOKUP(A2862,Sheet2!$A$1:G6586,3,0)</f>
        <v>Color</v>
      </c>
      <c r="O2862" t="str">
        <f>VLOOKUP(A2862,Sheet2!$A$1:G6586,4,0)</f>
        <v>Drama</v>
      </c>
      <c r="P2862" t="str">
        <f>VLOOKUP(A2862,Sheet2!$A$1:G6586,5,0)</f>
        <v>English</v>
      </c>
      <c r="Q2862" t="str">
        <f>VLOOKUP(A2862,Sheet2!$A$1:G6586,6,0)</f>
        <v>USA</v>
      </c>
      <c r="R2862" t="str">
        <f>VLOOKUP(A2862,Sheet2!$A$1:G6586,7,0)</f>
        <v>PG-13</v>
      </c>
      <c r="S2862" t="str">
        <f>IF(Table1[[#This Row],[Language]]="English","English","Other language")</f>
        <v>English</v>
      </c>
      <c r="T2862">
        <f>Table1[[#This Row],[Gross Revenue]]-Table1[[#This Row],[Budget]]</f>
        <v>-24860746</v>
      </c>
      <c r="U2862" s="1">
        <f>(Table1[[#This Row],[Gross Revenue]]/Table1[[#This Row],[Budget]])-1</f>
        <v>-0.71030702857142858</v>
      </c>
      <c r="V2862" t="str">
        <f t="shared" si="88"/>
        <v>90-110 minutes</v>
      </c>
      <c r="W2862">
        <f>Table1[[#This Row],[Profit]]/Table1[[#This Row],[Budget]]</f>
        <v>-0.71030702857142858</v>
      </c>
      <c r="X2862" s="22" t="str">
        <f>IF(L2862="","",
IF(L2862&lt;Predictability!$B$1,"Low",
IF(L2862&lt;=Predictability!$B$2,"Mid","High")))</f>
        <v>Mid</v>
      </c>
      <c r="Y2862" s="22">
        <f t="shared" si="89"/>
        <v>0</v>
      </c>
    </row>
    <row r="2863" spans="1:25" x14ac:dyDescent="0.2">
      <c r="A2863" t="s">
        <v>5023</v>
      </c>
      <c r="B2863" t="s">
        <v>335</v>
      </c>
      <c r="C2863" t="s">
        <v>2022</v>
      </c>
      <c r="D2863">
        <v>3000</v>
      </c>
      <c r="E2863">
        <v>3142</v>
      </c>
      <c r="F2863">
        <v>159</v>
      </c>
      <c r="G2863">
        <v>0</v>
      </c>
      <c r="H2863">
        <v>6.5</v>
      </c>
      <c r="I2863">
        <v>105</v>
      </c>
      <c r="J2863">
        <v>125</v>
      </c>
      <c r="K2863">
        <v>18306166</v>
      </c>
      <c r="L2863">
        <v>35000000</v>
      </c>
      <c r="M2863" s="2">
        <f>VLOOKUP(A2863,Sheet2!$A$1:G6587,2,0)</f>
        <v>37276</v>
      </c>
      <c r="N2863" t="str">
        <f>VLOOKUP(A2863,Sheet2!$A$1:G6587,3,0)</f>
        <v>Color</v>
      </c>
      <c r="O2863" t="str">
        <f>VLOOKUP(A2863,Sheet2!$A$1:G6587,4,0)</f>
        <v>Adventure</v>
      </c>
      <c r="P2863" t="str">
        <f>VLOOKUP(A2863,Sheet2!$A$1:G6587,5,0)</f>
        <v>English</v>
      </c>
      <c r="Q2863" t="str">
        <f>VLOOKUP(A2863,Sheet2!$A$1:G6587,6,0)</f>
        <v>UK</v>
      </c>
      <c r="R2863" t="str">
        <f>VLOOKUP(A2863,Sheet2!$A$1:G6587,7,0)</f>
        <v>PG-13</v>
      </c>
      <c r="S2863" t="str">
        <f>IF(Table1[[#This Row],[Language]]="English","English","Other language")</f>
        <v>English</v>
      </c>
      <c r="T2863">
        <f>Table1[[#This Row],[Gross Revenue]]-Table1[[#This Row],[Budget]]</f>
        <v>-16693834</v>
      </c>
      <c r="U2863" s="1">
        <f>(Table1[[#This Row],[Gross Revenue]]/Table1[[#This Row],[Budget]])-1</f>
        <v>-0.47696668571428569</v>
      </c>
      <c r="V2863" t="str">
        <f t="shared" si="88"/>
        <v>111-130 minutes</v>
      </c>
      <c r="W2863">
        <f>Table1[[#This Row],[Profit]]/Table1[[#This Row],[Budget]]</f>
        <v>-0.47696668571428569</v>
      </c>
      <c r="X2863" s="22" t="str">
        <f>IF(L2863="","",
IF(L2863&lt;Predictability!$B$1,"Low",
IF(L2863&lt;=Predictability!$B$2,"Mid","High")))</f>
        <v>Mid</v>
      </c>
      <c r="Y2863" s="22">
        <f t="shared" si="89"/>
        <v>0</v>
      </c>
    </row>
    <row r="2864" spans="1:25" x14ac:dyDescent="0.2">
      <c r="A2864" t="s">
        <v>4294</v>
      </c>
      <c r="B2864" t="s">
        <v>302</v>
      </c>
      <c r="C2864" t="s">
        <v>1415</v>
      </c>
      <c r="D2864">
        <v>14000</v>
      </c>
      <c r="E2864">
        <v>15251</v>
      </c>
      <c r="F2864">
        <v>58</v>
      </c>
      <c r="G2864">
        <v>15000</v>
      </c>
      <c r="H2864">
        <v>5.9</v>
      </c>
      <c r="I2864">
        <v>183</v>
      </c>
      <c r="J2864">
        <v>98</v>
      </c>
      <c r="K2864">
        <v>25464480</v>
      </c>
      <c r="L2864">
        <v>10000000</v>
      </c>
      <c r="M2864" s="2">
        <f>VLOOKUP(A2864,Sheet2!$A$1:G6588,2,0)</f>
        <v>39875</v>
      </c>
      <c r="N2864" t="str">
        <f>VLOOKUP(A2864,Sheet2!$A$1:G6588,3,0)</f>
        <v>Color</v>
      </c>
      <c r="O2864" t="str">
        <f>VLOOKUP(A2864,Sheet2!$A$1:G6588,4,0)</f>
        <v>Mystery</v>
      </c>
      <c r="P2864" t="str">
        <f>VLOOKUP(A2864,Sheet2!$A$1:G6588,5,0)</f>
        <v>English</v>
      </c>
      <c r="Q2864" t="str">
        <f>VLOOKUP(A2864,Sheet2!$A$1:G6588,6,0)</f>
        <v>USA</v>
      </c>
      <c r="R2864" t="str">
        <f>VLOOKUP(A2864,Sheet2!$A$1:G6588,7,0)</f>
        <v>PG-13</v>
      </c>
      <c r="S2864" t="str">
        <f>IF(Table1[[#This Row],[Language]]="English","English","Other language")</f>
        <v>English</v>
      </c>
      <c r="T2864">
        <f>Table1[[#This Row],[Gross Revenue]]-Table1[[#This Row],[Budget]]</f>
        <v>15464480</v>
      </c>
      <c r="U2864" s="1">
        <f>(Table1[[#This Row],[Gross Revenue]]/Table1[[#This Row],[Budget]])-1</f>
        <v>1.5464479999999998</v>
      </c>
      <c r="V2864" t="str">
        <f t="shared" si="88"/>
        <v>90-110 minutes</v>
      </c>
      <c r="W2864">
        <f>Table1[[#This Row],[Profit]]/Table1[[#This Row],[Budget]]</f>
        <v>1.546448</v>
      </c>
      <c r="X2864" s="22" t="str">
        <f>IF(L2864="","",
IF(L2864&lt;Predictability!$B$1,"Low",
IF(L2864&lt;=Predictability!$B$2,"Mid","High")))</f>
        <v>Mid</v>
      </c>
      <c r="Y2864" s="22">
        <f t="shared" si="89"/>
        <v>1</v>
      </c>
    </row>
    <row r="2865" spans="1:25" x14ac:dyDescent="0.2">
      <c r="A2865" t="s">
        <v>3961</v>
      </c>
      <c r="B2865" t="s">
        <v>1064</v>
      </c>
      <c r="C2865" t="s">
        <v>1065</v>
      </c>
      <c r="D2865">
        <v>968</v>
      </c>
      <c r="E2865">
        <v>2046</v>
      </c>
      <c r="F2865">
        <v>32</v>
      </c>
      <c r="G2865">
        <v>0</v>
      </c>
      <c r="H2865">
        <v>5.6</v>
      </c>
      <c r="I2865">
        <v>66</v>
      </c>
      <c r="J2865">
        <v>82</v>
      </c>
      <c r="K2865">
        <v>40557</v>
      </c>
      <c r="L2865">
        <v>60000</v>
      </c>
      <c r="M2865" s="2">
        <f>VLOOKUP(A2865,Sheet2!$A$1:G6589,2,0)</f>
        <v>40612</v>
      </c>
      <c r="N2865" t="str">
        <f>VLOOKUP(A2865,Sheet2!$A$1:G6589,3,0)</f>
        <v>Color</v>
      </c>
      <c r="O2865" t="str">
        <f>VLOOKUP(A2865,Sheet2!$A$1:G6589,4,0)</f>
        <v>Comedy</v>
      </c>
      <c r="P2865" t="str">
        <f>VLOOKUP(A2865,Sheet2!$A$1:G6589,5,0)</f>
        <v>English</v>
      </c>
      <c r="Q2865" t="str">
        <f>VLOOKUP(A2865,Sheet2!$A$1:G6589,6,0)</f>
        <v>USA</v>
      </c>
      <c r="R2865" t="str">
        <f>VLOOKUP(A2865,Sheet2!$A$1:G6589,7,0)</f>
        <v>R</v>
      </c>
      <c r="S2865" t="str">
        <f>IF(Table1[[#This Row],[Language]]="English","English","Other language")</f>
        <v>English</v>
      </c>
      <c r="T2865">
        <f>Table1[[#This Row],[Gross Revenue]]-Table1[[#This Row],[Budget]]</f>
        <v>-19443</v>
      </c>
      <c r="U2865" s="1">
        <f>(Table1[[#This Row],[Gross Revenue]]/Table1[[#This Row],[Budget]])-1</f>
        <v>-0.32404999999999995</v>
      </c>
      <c r="V2865" t="str">
        <f t="shared" si="88"/>
        <v>&lt;90 minutes</v>
      </c>
      <c r="W2865">
        <f>Table1[[#This Row],[Profit]]/Table1[[#This Row],[Budget]]</f>
        <v>-0.32405</v>
      </c>
      <c r="X2865" s="22" t="str">
        <f>IF(L2865="","",
IF(L2865&lt;Predictability!$B$1,"Low",
IF(L2865&lt;=Predictability!$B$2,"Mid","High")))</f>
        <v>Low</v>
      </c>
      <c r="Y2865" s="22">
        <f t="shared" si="89"/>
        <v>0</v>
      </c>
    </row>
    <row r="2866" spans="1:25" x14ac:dyDescent="0.2">
      <c r="A2866" t="s">
        <v>6752</v>
      </c>
      <c r="B2866" t="s">
        <v>628</v>
      </c>
      <c r="C2866" t="s">
        <v>959</v>
      </c>
      <c r="D2866">
        <v>11000</v>
      </c>
      <c r="E2866">
        <v>13357</v>
      </c>
      <c r="F2866">
        <v>99</v>
      </c>
      <c r="G2866">
        <v>0</v>
      </c>
      <c r="H2866">
        <v>7.8</v>
      </c>
      <c r="I2866">
        <v>119</v>
      </c>
      <c r="J2866">
        <v>130</v>
      </c>
      <c r="K2866">
        <v>183875760</v>
      </c>
      <c r="L2866">
        <v>44000000</v>
      </c>
      <c r="M2866" s="2">
        <f>VLOOKUP(A2866,Sheet2!$A$1:G6590,2,0)</f>
        <v>34207</v>
      </c>
      <c r="N2866" t="str">
        <f>VLOOKUP(A2866,Sheet2!$A$1:G6590,3,0)</f>
        <v>Color</v>
      </c>
      <c r="O2866" t="str">
        <f>VLOOKUP(A2866,Sheet2!$A$1:G6590,4,0)</f>
        <v>Action</v>
      </c>
      <c r="P2866" t="str">
        <f>VLOOKUP(A2866,Sheet2!$A$1:G6590,5,0)</f>
        <v>English</v>
      </c>
      <c r="Q2866" t="str">
        <f>VLOOKUP(A2866,Sheet2!$A$1:G6590,6,0)</f>
        <v>USA</v>
      </c>
      <c r="R2866" t="str">
        <f>VLOOKUP(A2866,Sheet2!$A$1:G6590,7,0)</f>
        <v>PG-13</v>
      </c>
      <c r="S2866" t="str">
        <f>IF(Table1[[#This Row],[Language]]="English","English","Other language")</f>
        <v>English</v>
      </c>
      <c r="T2866">
        <f>Table1[[#This Row],[Gross Revenue]]-Table1[[#This Row],[Budget]]</f>
        <v>139875760</v>
      </c>
      <c r="U2866" s="1">
        <f>(Table1[[#This Row],[Gross Revenue]]/Table1[[#This Row],[Budget]])-1</f>
        <v>3.1789945454545459</v>
      </c>
      <c r="V2866" t="str">
        <f t="shared" si="88"/>
        <v>111-130 minutes</v>
      </c>
      <c r="W2866">
        <f>Table1[[#This Row],[Profit]]/Table1[[#This Row],[Budget]]</f>
        <v>3.1789945454545454</v>
      </c>
      <c r="X2866" s="22" t="str">
        <f>IF(L2866="","",
IF(L2866&lt;Predictability!$B$1,"Low",
IF(L2866&lt;=Predictability!$B$2,"Mid","High")))</f>
        <v>Mid</v>
      </c>
      <c r="Y2866" s="22">
        <f t="shared" si="89"/>
        <v>1</v>
      </c>
    </row>
    <row r="2867" spans="1:25" x14ac:dyDescent="0.2">
      <c r="A2867" t="s">
        <v>6157</v>
      </c>
      <c r="B2867" t="s">
        <v>467</v>
      </c>
      <c r="C2867" t="s">
        <v>1642</v>
      </c>
      <c r="D2867">
        <v>1000</v>
      </c>
      <c r="E2867">
        <v>2323</v>
      </c>
      <c r="F2867">
        <v>11</v>
      </c>
      <c r="G2867">
        <v>0</v>
      </c>
      <c r="H2867">
        <v>7.2</v>
      </c>
      <c r="I2867">
        <v>122</v>
      </c>
      <c r="J2867">
        <v>91</v>
      </c>
      <c r="K2867">
        <v>45857453</v>
      </c>
      <c r="L2867">
        <v>3500000</v>
      </c>
      <c r="M2867" s="2">
        <f>VLOOKUP(A2867,Sheet2!$A$1:G6591,2,0)</f>
        <v>35605</v>
      </c>
      <c r="N2867" t="str">
        <f>VLOOKUP(A2867,Sheet2!$A$1:G6591,3,0)</f>
        <v>Color</v>
      </c>
      <c r="O2867" t="str">
        <f>VLOOKUP(A2867,Sheet2!$A$1:G6591,4,0)</f>
        <v>Comedy</v>
      </c>
      <c r="P2867" t="str">
        <f>VLOOKUP(A2867,Sheet2!$A$1:G6591,5,0)</f>
        <v>English</v>
      </c>
      <c r="Q2867" t="str">
        <f>VLOOKUP(A2867,Sheet2!$A$1:G6591,6,0)</f>
        <v>UK</v>
      </c>
      <c r="R2867" t="str">
        <f>VLOOKUP(A2867,Sheet2!$A$1:G6591,7,0)</f>
        <v>R</v>
      </c>
      <c r="S2867" t="str">
        <f>IF(Table1[[#This Row],[Language]]="English","English","Other language")</f>
        <v>English</v>
      </c>
      <c r="T2867">
        <f>Table1[[#This Row],[Gross Revenue]]-Table1[[#This Row],[Budget]]</f>
        <v>42357453</v>
      </c>
      <c r="U2867" s="1">
        <f>(Table1[[#This Row],[Gross Revenue]]/Table1[[#This Row],[Budget]])-1</f>
        <v>12.102129428571429</v>
      </c>
      <c r="V2867" t="str">
        <f t="shared" si="88"/>
        <v>90-110 minutes</v>
      </c>
      <c r="W2867">
        <f>Table1[[#This Row],[Profit]]/Table1[[#This Row],[Budget]]</f>
        <v>12.102129428571429</v>
      </c>
      <c r="X2867" s="22" t="str">
        <f>IF(L2867="","",
IF(L2867&lt;Predictability!$B$1,"Low",
IF(L2867&lt;=Predictability!$B$2,"Mid","High")))</f>
        <v>Low</v>
      </c>
      <c r="Y2867" s="22">
        <f t="shared" si="89"/>
        <v>1</v>
      </c>
    </row>
    <row r="2868" spans="1:25" x14ac:dyDescent="0.2">
      <c r="A2868" t="s">
        <v>6560</v>
      </c>
      <c r="B2868" t="s">
        <v>2621</v>
      </c>
      <c r="C2868" t="s">
        <v>2987</v>
      </c>
      <c r="D2868">
        <v>812</v>
      </c>
      <c r="E2868">
        <v>3337</v>
      </c>
      <c r="F2868">
        <v>220</v>
      </c>
      <c r="G2868">
        <v>344</v>
      </c>
      <c r="H2868">
        <v>6.6</v>
      </c>
      <c r="I2868">
        <v>48</v>
      </c>
      <c r="J2868">
        <v>99</v>
      </c>
      <c r="K2868">
        <v>1227324</v>
      </c>
      <c r="L2868">
        <v>12500000</v>
      </c>
      <c r="M2868" s="2">
        <f>VLOOKUP(A2868,Sheet2!$A$1:G6592,2,0)</f>
        <v>35395</v>
      </c>
      <c r="N2868" t="str">
        <f>VLOOKUP(A2868,Sheet2!$A$1:G6592,3,0)</f>
        <v>Color</v>
      </c>
      <c r="O2868" t="str">
        <f>VLOOKUP(A2868,Sheet2!$A$1:G6592,4,0)</f>
        <v>Crime</v>
      </c>
      <c r="P2868" t="str">
        <f>VLOOKUP(A2868,Sheet2!$A$1:G6592,5,0)</f>
        <v>English</v>
      </c>
      <c r="Q2868" t="str">
        <f>VLOOKUP(A2868,Sheet2!$A$1:G6592,6,0)</f>
        <v>USA</v>
      </c>
      <c r="R2868" t="str">
        <f>VLOOKUP(A2868,Sheet2!$A$1:G6592,7,0)</f>
        <v>R</v>
      </c>
      <c r="S2868" t="str">
        <f>IF(Table1[[#This Row],[Language]]="English","English","Other language")</f>
        <v>English</v>
      </c>
      <c r="T2868">
        <f>Table1[[#This Row],[Gross Revenue]]-Table1[[#This Row],[Budget]]</f>
        <v>-11272676</v>
      </c>
      <c r="U2868" s="1">
        <f>(Table1[[#This Row],[Gross Revenue]]/Table1[[#This Row],[Budget]])-1</f>
        <v>-0.90181407999999996</v>
      </c>
      <c r="V2868" t="str">
        <f t="shared" si="88"/>
        <v>90-110 minutes</v>
      </c>
      <c r="W2868">
        <f>Table1[[#This Row],[Profit]]/Table1[[#This Row],[Budget]]</f>
        <v>-0.90181407999999996</v>
      </c>
      <c r="X2868" s="22" t="str">
        <f>IF(L2868="","",
IF(L2868&lt;Predictability!$B$1,"Low",
IF(L2868&lt;=Predictability!$B$2,"Mid","High")))</f>
        <v>Mid</v>
      </c>
      <c r="Y2868" s="22">
        <f t="shared" si="89"/>
        <v>0</v>
      </c>
    </row>
    <row r="2869" spans="1:25" x14ac:dyDescent="0.2">
      <c r="A2869" t="s">
        <v>3389</v>
      </c>
      <c r="B2869" t="s">
        <v>255</v>
      </c>
      <c r="C2869" t="s">
        <v>256</v>
      </c>
      <c r="D2869">
        <v>220</v>
      </c>
      <c r="E2869">
        <v>276</v>
      </c>
      <c r="F2869">
        <v>3</v>
      </c>
      <c r="G2869">
        <v>0</v>
      </c>
      <c r="H2869">
        <v>4.2</v>
      </c>
      <c r="I2869">
        <v>159</v>
      </c>
      <c r="J2869">
        <v>81</v>
      </c>
      <c r="K2869">
        <v>22757819</v>
      </c>
      <c r="L2869">
        <v>100000</v>
      </c>
      <c r="M2869" s="2">
        <f>VLOOKUP(A2869,Sheet2!$A$1:G6593,2,0)</f>
        <v>42362</v>
      </c>
      <c r="N2869" t="str">
        <f>VLOOKUP(A2869,Sheet2!$A$1:G6593,3,0)</f>
        <v>Color</v>
      </c>
      <c r="O2869" t="str">
        <f>VLOOKUP(A2869,Sheet2!$A$1:G6593,4,0)</f>
        <v>Horror</v>
      </c>
      <c r="P2869" t="str">
        <f>VLOOKUP(A2869,Sheet2!$A$1:G6593,5,0)</f>
        <v>English</v>
      </c>
      <c r="Q2869" t="str">
        <f>VLOOKUP(A2869,Sheet2!$A$1:G6593,6,0)</f>
        <v>USA</v>
      </c>
      <c r="R2869" t="str">
        <f>VLOOKUP(A2869,Sheet2!$A$1:G6593,7,0)</f>
        <v>R</v>
      </c>
      <c r="S2869" t="str">
        <f>IF(Table1[[#This Row],[Language]]="English","English","Other language")</f>
        <v>English</v>
      </c>
      <c r="T2869">
        <f>Table1[[#This Row],[Gross Revenue]]-Table1[[#This Row],[Budget]]</f>
        <v>22657819</v>
      </c>
      <c r="U2869" s="1">
        <f>(Table1[[#This Row],[Gross Revenue]]/Table1[[#This Row],[Budget]])-1</f>
        <v>226.57819000000001</v>
      </c>
      <c r="V2869" t="str">
        <f t="shared" si="88"/>
        <v>&lt;90 minutes</v>
      </c>
      <c r="W2869">
        <f>Table1[[#This Row],[Profit]]/Table1[[#This Row],[Budget]]</f>
        <v>226.57819000000001</v>
      </c>
      <c r="X2869" s="22" t="str">
        <f>IF(L2869="","",
IF(L2869&lt;Predictability!$B$1,"Low",
IF(L2869&lt;=Predictability!$B$2,"Mid","High")))</f>
        <v>Low</v>
      </c>
      <c r="Y2869" s="22">
        <f t="shared" si="89"/>
        <v>1</v>
      </c>
    </row>
    <row r="2870" spans="1:25" x14ac:dyDescent="0.2">
      <c r="A2870" t="s">
        <v>5146</v>
      </c>
      <c r="B2870" t="s">
        <v>1515</v>
      </c>
      <c r="C2870" t="s">
        <v>2116</v>
      </c>
      <c r="D2870">
        <v>3000</v>
      </c>
      <c r="E2870">
        <v>3784</v>
      </c>
      <c r="F2870">
        <v>81</v>
      </c>
      <c r="G2870">
        <v>0</v>
      </c>
      <c r="H2870">
        <v>6</v>
      </c>
      <c r="I2870">
        <v>175</v>
      </c>
      <c r="J2870">
        <v>111</v>
      </c>
      <c r="K2870">
        <v>33631221</v>
      </c>
      <c r="L2870">
        <v>25000000</v>
      </c>
      <c r="M2870" s="2">
        <f>VLOOKUP(A2870,Sheet2!$A$1:G6594,2,0)</f>
        <v>41949</v>
      </c>
      <c r="N2870" t="str">
        <f>VLOOKUP(A2870,Sheet2!$A$1:G6594,3,0)</f>
        <v>Color</v>
      </c>
      <c r="O2870" t="str">
        <f>VLOOKUP(A2870,Sheet2!$A$1:G6594,4,0)</f>
        <v>Crime</v>
      </c>
      <c r="P2870" t="str">
        <f>VLOOKUP(A2870,Sheet2!$A$1:G6594,5,0)</f>
        <v>English</v>
      </c>
      <c r="Q2870" t="str">
        <f>VLOOKUP(A2870,Sheet2!$A$1:G6594,6,0)</f>
        <v>USA</v>
      </c>
      <c r="R2870" t="str">
        <f>VLOOKUP(A2870,Sheet2!$A$1:G6594,7,0)</f>
        <v>R</v>
      </c>
      <c r="S2870" t="str">
        <f>IF(Table1[[#This Row],[Language]]="English","English","Other language")</f>
        <v>English</v>
      </c>
      <c r="T2870">
        <f>Table1[[#This Row],[Gross Revenue]]-Table1[[#This Row],[Budget]]</f>
        <v>8631221</v>
      </c>
      <c r="U2870" s="1">
        <f>(Table1[[#This Row],[Gross Revenue]]/Table1[[#This Row],[Budget]])-1</f>
        <v>0.34524884</v>
      </c>
      <c r="V2870" t="str">
        <f t="shared" si="88"/>
        <v>111-130 minutes</v>
      </c>
      <c r="W2870">
        <f>Table1[[#This Row],[Profit]]/Table1[[#This Row],[Budget]]</f>
        <v>0.34524884</v>
      </c>
      <c r="X2870" s="22" t="str">
        <f>IF(L2870="","",
IF(L2870&lt;Predictability!$B$1,"Low",
IF(L2870&lt;=Predictability!$B$2,"Mid","High")))</f>
        <v>Mid</v>
      </c>
      <c r="Y2870" s="22">
        <f t="shared" si="89"/>
        <v>0</v>
      </c>
    </row>
    <row r="2871" spans="1:25" x14ac:dyDescent="0.2">
      <c r="A2871" t="s">
        <v>6712</v>
      </c>
      <c r="B2871" t="s">
        <v>1005</v>
      </c>
      <c r="C2871" t="s">
        <v>236</v>
      </c>
      <c r="D2871">
        <v>495</v>
      </c>
      <c r="E2871">
        <v>1397</v>
      </c>
      <c r="F2871">
        <v>21000</v>
      </c>
      <c r="G2871">
        <v>25000</v>
      </c>
      <c r="H2871">
        <v>7.8</v>
      </c>
      <c r="I2871">
        <v>157</v>
      </c>
      <c r="J2871">
        <v>129</v>
      </c>
      <c r="K2871">
        <v>48265581</v>
      </c>
      <c r="L2871">
        <v>50000000</v>
      </c>
      <c r="M2871" s="2">
        <f>VLOOKUP(A2871,Sheet2!$A$1:G6595,2,0)</f>
        <v>35665</v>
      </c>
      <c r="N2871" t="str">
        <f>VLOOKUP(A2871,Sheet2!$A$1:G6595,3,0)</f>
        <v>Color</v>
      </c>
      <c r="O2871" t="str">
        <f>VLOOKUP(A2871,Sheet2!$A$1:G6595,4,0)</f>
        <v>Drama</v>
      </c>
      <c r="P2871" t="str">
        <f>VLOOKUP(A2871,Sheet2!$A$1:G6595,5,0)</f>
        <v>English</v>
      </c>
      <c r="Q2871" t="str">
        <f>VLOOKUP(A2871,Sheet2!$A$1:G6595,6,0)</f>
        <v>USA</v>
      </c>
      <c r="R2871" t="str">
        <f>VLOOKUP(A2871,Sheet2!$A$1:G6595,7,0)</f>
        <v>R</v>
      </c>
      <c r="S2871" t="str">
        <f>IF(Table1[[#This Row],[Language]]="English","English","Other language")</f>
        <v>English</v>
      </c>
      <c r="T2871">
        <f>Table1[[#This Row],[Gross Revenue]]-Table1[[#This Row],[Budget]]</f>
        <v>-1734419</v>
      </c>
      <c r="U2871" s="1">
        <f>(Table1[[#This Row],[Gross Revenue]]/Table1[[#This Row],[Budget]])-1</f>
        <v>-3.4688379999999963E-2</v>
      </c>
      <c r="V2871" t="str">
        <f t="shared" si="88"/>
        <v>111-130 minutes</v>
      </c>
      <c r="W2871">
        <f>Table1[[#This Row],[Profit]]/Table1[[#This Row],[Budget]]</f>
        <v>-3.4688379999999998E-2</v>
      </c>
      <c r="X2871" s="22" t="str">
        <f>IF(L2871="","",
IF(L2871&lt;Predictability!$B$1,"Low",
IF(L2871&lt;=Predictability!$B$2,"Mid","High")))</f>
        <v>Mid</v>
      </c>
      <c r="Y2871" s="22">
        <f t="shared" si="89"/>
        <v>0</v>
      </c>
    </row>
    <row r="2872" spans="1:25" x14ac:dyDescent="0.2">
      <c r="A2872" t="s">
        <v>4561</v>
      </c>
      <c r="B2872" t="s">
        <v>529</v>
      </c>
      <c r="C2872" t="s">
        <v>1649</v>
      </c>
      <c r="D2872">
        <v>18000</v>
      </c>
      <c r="E2872">
        <v>20354</v>
      </c>
      <c r="F2872">
        <v>25</v>
      </c>
      <c r="G2872">
        <v>445</v>
      </c>
      <c r="H2872">
        <v>6.2</v>
      </c>
      <c r="I2872">
        <v>21</v>
      </c>
      <c r="J2872">
        <v>101</v>
      </c>
      <c r="K2872">
        <v>375474</v>
      </c>
      <c r="L2872">
        <v>20000000</v>
      </c>
      <c r="M2872" s="2">
        <f>VLOOKUP(A2872,Sheet2!$A$1:G6596,2,0)</f>
        <v>38462</v>
      </c>
      <c r="N2872" t="str">
        <f>VLOOKUP(A2872,Sheet2!$A$1:G6596,3,0)</f>
        <v>Color</v>
      </c>
      <c r="O2872" t="str">
        <f>VLOOKUP(A2872,Sheet2!$A$1:G6596,4,0)</f>
        <v>Drama</v>
      </c>
      <c r="P2872" t="str">
        <f>VLOOKUP(A2872,Sheet2!$A$1:G6596,5,0)</f>
        <v>English</v>
      </c>
      <c r="Q2872" t="str">
        <f>VLOOKUP(A2872,Sheet2!$A$1:G6596,6,0)</f>
        <v>USA</v>
      </c>
      <c r="R2872" t="str">
        <f>VLOOKUP(A2872,Sheet2!$A$1:G6596,7,0)</f>
        <v>PG</v>
      </c>
      <c r="S2872" t="str">
        <f>IF(Table1[[#This Row],[Language]]="English","English","Other language")</f>
        <v>English</v>
      </c>
      <c r="T2872">
        <f>Table1[[#This Row],[Gross Revenue]]-Table1[[#This Row],[Budget]]</f>
        <v>-19624526</v>
      </c>
      <c r="U2872" s="1">
        <f>(Table1[[#This Row],[Gross Revenue]]/Table1[[#This Row],[Budget]])-1</f>
        <v>-0.9812263</v>
      </c>
      <c r="V2872" t="str">
        <f t="shared" si="88"/>
        <v>90-110 minutes</v>
      </c>
      <c r="W2872">
        <f>Table1[[#This Row],[Profit]]/Table1[[#This Row],[Budget]]</f>
        <v>-0.9812263</v>
      </c>
      <c r="X2872" s="22" t="str">
        <f>IF(L2872="","",
IF(L2872&lt;Predictability!$B$1,"Low",
IF(L2872&lt;=Predictability!$B$2,"Mid","High")))</f>
        <v>Mid</v>
      </c>
      <c r="Y2872" s="22">
        <f t="shared" si="89"/>
        <v>0</v>
      </c>
    </row>
    <row r="2873" spans="1:25" x14ac:dyDescent="0.2">
      <c r="A2873" t="s">
        <v>4680</v>
      </c>
      <c r="B2873" t="s">
        <v>700</v>
      </c>
      <c r="C2873" t="s">
        <v>324</v>
      </c>
      <c r="D2873">
        <v>12000</v>
      </c>
      <c r="E2873">
        <v>15170</v>
      </c>
      <c r="F2873">
        <v>99</v>
      </c>
      <c r="G2873">
        <v>0</v>
      </c>
      <c r="H2873">
        <v>6.2</v>
      </c>
      <c r="I2873">
        <v>112</v>
      </c>
      <c r="J2873">
        <v>110</v>
      </c>
      <c r="K2873">
        <v>90636983</v>
      </c>
      <c r="L2873">
        <v>22000000</v>
      </c>
      <c r="M2873" s="2">
        <f>VLOOKUP(A2873,Sheet2!$A$1:G6597,2,0)</f>
        <v>39412</v>
      </c>
      <c r="N2873" t="str">
        <f>VLOOKUP(A2873,Sheet2!$A$1:G6597,3,0)</f>
        <v>Color</v>
      </c>
      <c r="O2873" t="str">
        <f>VLOOKUP(A2873,Sheet2!$A$1:G6597,4,0)</f>
        <v>Comedy</v>
      </c>
      <c r="P2873" t="str">
        <f>VLOOKUP(A2873,Sheet2!$A$1:G6597,5,0)</f>
        <v>English</v>
      </c>
      <c r="Q2873" t="str">
        <f>VLOOKUP(A2873,Sheet2!$A$1:G6597,6,0)</f>
        <v>USA</v>
      </c>
      <c r="R2873" t="str">
        <f>VLOOKUP(A2873,Sheet2!$A$1:G6597,7,0)</f>
        <v>PG</v>
      </c>
      <c r="S2873" t="str">
        <f>IF(Table1[[#This Row],[Language]]="English","English","Other language")</f>
        <v>English</v>
      </c>
      <c r="T2873">
        <f>Table1[[#This Row],[Gross Revenue]]-Table1[[#This Row],[Budget]]</f>
        <v>68636983</v>
      </c>
      <c r="U2873" s="1">
        <f>(Table1[[#This Row],[Gross Revenue]]/Table1[[#This Row],[Budget]])-1</f>
        <v>3.1198628636363637</v>
      </c>
      <c r="V2873" t="str">
        <f t="shared" si="88"/>
        <v>90-110 minutes</v>
      </c>
      <c r="W2873">
        <f>Table1[[#This Row],[Profit]]/Table1[[#This Row],[Budget]]</f>
        <v>3.1198628636363637</v>
      </c>
      <c r="X2873" s="22" t="str">
        <f>IF(L2873="","",
IF(L2873&lt;Predictability!$B$1,"Low",
IF(L2873&lt;=Predictability!$B$2,"Mid","High")))</f>
        <v>Mid</v>
      </c>
      <c r="Y2873" s="22">
        <f t="shared" si="89"/>
        <v>1</v>
      </c>
    </row>
    <row r="2874" spans="1:25" x14ac:dyDescent="0.2">
      <c r="A2874" t="s">
        <v>4767</v>
      </c>
      <c r="B2874" t="s">
        <v>1838</v>
      </c>
      <c r="C2874" t="s">
        <v>593</v>
      </c>
      <c r="D2874">
        <v>577</v>
      </c>
      <c r="E2874">
        <v>2321</v>
      </c>
      <c r="F2874">
        <v>165</v>
      </c>
      <c r="G2874">
        <v>885</v>
      </c>
      <c r="H2874">
        <v>6.3</v>
      </c>
      <c r="I2874">
        <v>113</v>
      </c>
      <c r="J2874">
        <v>116</v>
      </c>
      <c r="K2874">
        <v>102678089</v>
      </c>
      <c r="L2874">
        <v>95000000</v>
      </c>
      <c r="M2874" s="2">
        <f>VLOOKUP(A2874,Sheet2!$A$1:G6598,2,0)</f>
        <v>36402</v>
      </c>
      <c r="N2874" t="str">
        <f>VLOOKUP(A2874,Sheet2!$A$1:G6598,3,0)</f>
        <v>Color</v>
      </c>
      <c r="O2874" t="str">
        <f>VLOOKUP(A2874,Sheet2!$A$1:G6598,4,0)</f>
        <v>Drama</v>
      </c>
      <c r="P2874" t="str">
        <f>VLOOKUP(A2874,Sheet2!$A$1:G6598,5,0)</f>
        <v>English</v>
      </c>
      <c r="Q2874" t="str">
        <f>VLOOKUP(A2874,Sheet2!$A$1:G6598,6,0)</f>
        <v>USA</v>
      </c>
      <c r="R2874" t="str">
        <f>VLOOKUP(A2874,Sheet2!$A$1:G6598,7,0)</f>
        <v>R</v>
      </c>
      <c r="S2874" t="str">
        <f>IF(Table1[[#This Row],[Language]]="English","English","Other language")</f>
        <v>English</v>
      </c>
      <c r="T2874">
        <f>Table1[[#This Row],[Gross Revenue]]-Table1[[#This Row],[Budget]]</f>
        <v>7678089</v>
      </c>
      <c r="U2874" s="1">
        <f>(Table1[[#This Row],[Gross Revenue]]/Table1[[#This Row],[Budget]])-1</f>
        <v>8.082198947368413E-2</v>
      </c>
      <c r="V2874" t="str">
        <f t="shared" si="88"/>
        <v>111-130 minutes</v>
      </c>
      <c r="W2874">
        <f>Table1[[#This Row],[Profit]]/Table1[[#This Row],[Budget]]</f>
        <v>8.0821989473684214E-2</v>
      </c>
      <c r="X2874" s="22" t="str">
        <f>IF(L2874="","",
IF(L2874&lt;Predictability!$B$1,"Low",
IF(L2874&lt;=Predictability!$B$2,"Mid","High")))</f>
        <v>High</v>
      </c>
      <c r="Y2874" s="22">
        <f t="shared" si="89"/>
        <v>0</v>
      </c>
    </row>
    <row r="2875" spans="1:25" x14ac:dyDescent="0.2">
      <c r="A2875" t="s">
        <v>4014</v>
      </c>
      <c r="B2875" t="s">
        <v>1122</v>
      </c>
      <c r="C2875" t="s">
        <v>1123</v>
      </c>
      <c r="D2875">
        <v>416</v>
      </c>
      <c r="E2875">
        <v>1611</v>
      </c>
      <c r="F2875">
        <v>5</v>
      </c>
      <c r="G2875">
        <v>655</v>
      </c>
      <c r="H2875">
        <v>5.7</v>
      </c>
      <c r="I2875">
        <v>94</v>
      </c>
      <c r="J2875">
        <v>106</v>
      </c>
      <c r="K2875">
        <v>2436</v>
      </c>
      <c r="L2875">
        <v>2000000</v>
      </c>
      <c r="M2875" s="2">
        <f>VLOOKUP(A2875,Sheet2!$A$1:G6599,2,0)</f>
        <v>41111</v>
      </c>
      <c r="N2875" t="str">
        <f>VLOOKUP(A2875,Sheet2!$A$1:G6599,3,0)</f>
        <v>Black and White</v>
      </c>
      <c r="O2875" t="str">
        <f>VLOOKUP(A2875,Sheet2!$A$1:G6599,4,0)</f>
        <v>Comedy</v>
      </c>
      <c r="P2875" t="str">
        <f>VLOOKUP(A2875,Sheet2!$A$1:G6599,5,0)</f>
        <v>English</v>
      </c>
      <c r="Q2875" t="str">
        <f>VLOOKUP(A2875,Sheet2!$A$1:G6599,6,0)</f>
        <v>USA</v>
      </c>
      <c r="R2875" t="str">
        <f>VLOOKUP(A2875,Sheet2!$A$1:G6599,7,0)</f>
        <v>Not Rated</v>
      </c>
      <c r="S2875" t="str">
        <f>IF(Table1[[#This Row],[Language]]="English","English","Other language")</f>
        <v>English</v>
      </c>
      <c r="T2875">
        <f>Table1[[#This Row],[Gross Revenue]]-Table1[[#This Row],[Budget]]</f>
        <v>-1997564</v>
      </c>
      <c r="U2875" s="1">
        <f>(Table1[[#This Row],[Gross Revenue]]/Table1[[#This Row],[Budget]])-1</f>
        <v>-0.99878199999999995</v>
      </c>
      <c r="V2875" t="str">
        <f t="shared" si="88"/>
        <v>90-110 minutes</v>
      </c>
      <c r="W2875">
        <f>Table1[[#This Row],[Profit]]/Table1[[#This Row],[Budget]]</f>
        <v>-0.99878199999999995</v>
      </c>
      <c r="X2875" s="22" t="str">
        <f>IF(L2875="","",
IF(L2875&lt;Predictability!$B$1,"Low",
IF(L2875&lt;=Predictability!$B$2,"Mid","High")))</f>
        <v>Low</v>
      </c>
      <c r="Y2875" s="22">
        <f t="shared" si="89"/>
        <v>0</v>
      </c>
    </row>
    <row r="2876" spans="1:25" x14ac:dyDescent="0.2">
      <c r="A2876" t="s">
        <v>5516</v>
      </c>
      <c r="B2876" t="s">
        <v>467</v>
      </c>
      <c r="C2876" t="s">
        <v>654</v>
      </c>
      <c r="D2876">
        <v>1000</v>
      </c>
      <c r="E2876">
        <v>1752</v>
      </c>
      <c r="F2876">
        <v>81</v>
      </c>
      <c r="G2876">
        <v>0</v>
      </c>
      <c r="H2876">
        <v>6.8</v>
      </c>
      <c r="I2876">
        <v>62</v>
      </c>
      <c r="J2876">
        <v>110</v>
      </c>
      <c r="K2876">
        <v>38553833</v>
      </c>
      <c r="L2876">
        <v>55000000</v>
      </c>
      <c r="M2876" s="2">
        <f>VLOOKUP(A2876,Sheet2!$A$1:G6600,2,0)</f>
        <v>35232</v>
      </c>
      <c r="N2876" t="str">
        <f>VLOOKUP(A2876,Sheet2!$A$1:G6600,3,0)</f>
        <v>Color</v>
      </c>
      <c r="O2876" t="str">
        <f>VLOOKUP(A2876,Sheet2!$A$1:G6600,4,0)</f>
        <v>Adventure</v>
      </c>
      <c r="P2876" t="str">
        <f>VLOOKUP(A2876,Sheet2!$A$1:G6600,5,0)</f>
        <v>English</v>
      </c>
      <c r="Q2876" t="str">
        <f>VLOOKUP(A2876,Sheet2!$A$1:G6600,6,0)</f>
        <v>USA</v>
      </c>
      <c r="R2876" t="str">
        <f>VLOOKUP(A2876,Sheet2!$A$1:G6600,7,0)</f>
        <v>R</v>
      </c>
      <c r="S2876" t="str">
        <f>IF(Table1[[#This Row],[Language]]="English","English","Other language")</f>
        <v>English</v>
      </c>
      <c r="T2876">
        <f>Table1[[#This Row],[Gross Revenue]]-Table1[[#This Row],[Budget]]</f>
        <v>-16446167</v>
      </c>
      <c r="U2876" s="1">
        <f>(Table1[[#This Row],[Gross Revenue]]/Table1[[#This Row],[Budget]])-1</f>
        <v>-0.29902121818181815</v>
      </c>
      <c r="V2876" t="str">
        <f t="shared" si="88"/>
        <v>90-110 minutes</v>
      </c>
      <c r="W2876">
        <f>Table1[[#This Row],[Profit]]/Table1[[#This Row],[Budget]]</f>
        <v>-0.2990212181818182</v>
      </c>
      <c r="X2876" s="22" t="str">
        <f>IF(L2876="","",
IF(L2876&lt;Predictability!$B$1,"Low",
IF(L2876&lt;=Predictability!$B$2,"Mid","High")))</f>
        <v>High</v>
      </c>
      <c r="Y2876" s="22">
        <f t="shared" si="89"/>
        <v>0</v>
      </c>
    </row>
    <row r="2877" spans="1:25" x14ac:dyDescent="0.2">
      <c r="A2877" t="s">
        <v>6053</v>
      </c>
      <c r="B2877" t="s">
        <v>895</v>
      </c>
      <c r="C2877" t="s">
        <v>2242</v>
      </c>
      <c r="D2877">
        <v>854</v>
      </c>
      <c r="E2877">
        <v>2507</v>
      </c>
      <c r="F2877">
        <v>2000</v>
      </c>
      <c r="G2877">
        <v>15000</v>
      </c>
      <c r="H2877">
        <v>7.2</v>
      </c>
      <c r="I2877">
        <v>343</v>
      </c>
      <c r="J2877">
        <v>128</v>
      </c>
      <c r="K2877">
        <v>15523168</v>
      </c>
      <c r="L2877">
        <v>45000000</v>
      </c>
      <c r="M2877" s="2">
        <f>VLOOKUP(A2877,Sheet2!$A$1:G6601,2,0)</f>
        <v>40384</v>
      </c>
      <c r="N2877" t="str">
        <f>VLOOKUP(A2877,Sheet2!$A$1:G6601,3,0)</f>
        <v>Color</v>
      </c>
      <c r="O2877" t="str">
        <f>VLOOKUP(A2877,Sheet2!$A$1:G6601,4,0)</f>
        <v>Mystery</v>
      </c>
      <c r="P2877" t="str">
        <f>VLOOKUP(A2877,Sheet2!$A$1:G6601,5,0)</f>
        <v>English</v>
      </c>
      <c r="Q2877" t="str">
        <f>VLOOKUP(A2877,Sheet2!$A$1:G6601,6,0)</f>
        <v>France</v>
      </c>
      <c r="R2877" t="str">
        <f>VLOOKUP(A2877,Sheet2!$A$1:G6601,7,0)</f>
        <v>PG-13</v>
      </c>
      <c r="S2877" t="str">
        <f>IF(Table1[[#This Row],[Language]]="English","English","Other language")</f>
        <v>English</v>
      </c>
      <c r="T2877">
        <f>Table1[[#This Row],[Gross Revenue]]-Table1[[#This Row],[Budget]]</f>
        <v>-29476832</v>
      </c>
      <c r="U2877" s="1">
        <f>(Table1[[#This Row],[Gross Revenue]]/Table1[[#This Row],[Budget]])-1</f>
        <v>-0.65504071111111117</v>
      </c>
      <c r="V2877" t="str">
        <f t="shared" si="88"/>
        <v>111-130 minutes</v>
      </c>
      <c r="W2877">
        <f>Table1[[#This Row],[Profit]]/Table1[[#This Row],[Budget]]</f>
        <v>-0.65504071111111106</v>
      </c>
      <c r="X2877" s="22" t="str">
        <f>IF(L2877="","",
IF(L2877&lt;Predictability!$B$1,"Low",
IF(L2877&lt;=Predictability!$B$2,"Mid","High")))</f>
        <v>Mid</v>
      </c>
      <c r="Y2877" s="22">
        <f t="shared" si="89"/>
        <v>0</v>
      </c>
    </row>
    <row r="2878" spans="1:25" x14ac:dyDescent="0.2">
      <c r="A2878" t="s">
        <v>6015</v>
      </c>
      <c r="B2878" t="s">
        <v>907</v>
      </c>
      <c r="C2878" t="s">
        <v>2673</v>
      </c>
      <c r="D2878">
        <v>1000</v>
      </c>
      <c r="E2878">
        <v>3215</v>
      </c>
      <c r="F2878">
        <v>0</v>
      </c>
      <c r="G2878">
        <v>15000</v>
      </c>
      <c r="H2878">
        <v>7.1</v>
      </c>
      <c r="I2878">
        <v>297</v>
      </c>
      <c r="J2878">
        <v>108</v>
      </c>
      <c r="K2878">
        <v>43771291</v>
      </c>
      <c r="L2878">
        <v>5000000</v>
      </c>
      <c r="M2878" s="2">
        <f>VLOOKUP(A2878,Sheet2!$A$1:G6602,2,0)</f>
        <v>42292</v>
      </c>
      <c r="N2878" t="str">
        <f>VLOOKUP(A2878,Sheet2!$A$1:G6602,3,0)</f>
        <v>Color</v>
      </c>
      <c r="O2878" t="str">
        <f>VLOOKUP(A2878,Sheet2!$A$1:G6602,4,0)</f>
        <v>Mystery</v>
      </c>
      <c r="P2878" t="str">
        <f>VLOOKUP(A2878,Sheet2!$A$1:G6602,5,0)</f>
        <v>English</v>
      </c>
      <c r="Q2878" t="str">
        <f>VLOOKUP(A2878,Sheet2!$A$1:G6602,6,0)</f>
        <v>USA</v>
      </c>
      <c r="R2878" t="str">
        <f>VLOOKUP(A2878,Sheet2!$A$1:G6602,7,0)</f>
        <v>R</v>
      </c>
      <c r="S2878" t="str">
        <f>IF(Table1[[#This Row],[Language]]="English","English","Other language")</f>
        <v>English</v>
      </c>
      <c r="T2878">
        <f>Table1[[#This Row],[Gross Revenue]]-Table1[[#This Row],[Budget]]</f>
        <v>38771291</v>
      </c>
      <c r="U2878" s="1">
        <f>(Table1[[#This Row],[Gross Revenue]]/Table1[[#This Row],[Budget]])-1</f>
        <v>7.7542582000000007</v>
      </c>
      <c r="V2878" t="str">
        <f t="shared" si="88"/>
        <v>90-110 minutes</v>
      </c>
      <c r="W2878">
        <f>Table1[[#This Row],[Profit]]/Table1[[#This Row],[Budget]]</f>
        <v>7.7542581999999998</v>
      </c>
      <c r="X2878" s="22" t="str">
        <f>IF(L2878="","",
IF(L2878&lt;Predictability!$B$1,"Low",
IF(L2878&lt;=Predictability!$B$2,"Mid","High")))</f>
        <v>Low</v>
      </c>
      <c r="Y2878" s="22">
        <f t="shared" si="89"/>
        <v>1</v>
      </c>
    </row>
    <row r="2879" spans="1:25" x14ac:dyDescent="0.2">
      <c r="A2879" t="s">
        <v>5511</v>
      </c>
      <c r="B2879" t="s">
        <v>2353</v>
      </c>
      <c r="C2879" t="s">
        <v>486</v>
      </c>
      <c r="D2879">
        <v>355</v>
      </c>
      <c r="E2879">
        <v>911</v>
      </c>
      <c r="F2879">
        <v>42</v>
      </c>
      <c r="G2879">
        <v>0</v>
      </c>
      <c r="H2879">
        <v>6.8</v>
      </c>
      <c r="I2879">
        <v>126</v>
      </c>
      <c r="J2879">
        <v>110</v>
      </c>
      <c r="K2879">
        <v>14589444</v>
      </c>
      <c r="L2879">
        <v>25000000</v>
      </c>
      <c r="M2879" s="2">
        <f>VLOOKUP(A2879,Sheet2!$A$1:G6603,2,0)</f>
        <v>38288</v>
      </c>
      <c r="N2879" t="str">
        <f>VLOOKUP(A2879,Sheet2!$A$1:G6603,3,0)</f>
        <v>Color</v>
      </c>
      <c r="O2879" t="str">
        <f>VLOOKUP(A2879,Sheet2!$A$1:G6603,4,0)</f>
        <v>Comedy</v>
      </c>
      <c r="P2879" t="str">
        <f>VLOOKUP(A2879,Sheet2!$A$1:G6603,5,0)</f>
        <v>English</v>
      </c>
      <c r="Q2879" t="str">
        <f>VLOOKUP(A2879,Sheet2!$A$1:G6603,6,0)</f>
        <v>USA</v>
      </c>
      <c r="R2879" t="str">
        <f>VLOOKUP(A2879,Sheet2!$A$1:G6603,7,0)</f>
        <v>R</v>
      </c>
      <c r="S2879" t="str">
        <f>IF(Table1[[#This Row],[Language]]="English","English","Other language")</f>
        <v>English</v>
      </c>
      <c r="T2879">
        <f>Table1[[#This Row],[Gross Revenue]]-Table1[[#This Row],[Budget]]</f>
        <v>-10410556</v>
      </c>
      <c r="U2879" s="1">
        <f>(Table1[[#This Row],[Gross Revenue]]/Table1[[#This Row],[Budget]])-1</f>
        <v>-0.41642224000000005</v>
      </c>
      <c r="V2879" t="str">
        <f t="shared" si="88"/>
        <v>90-110 minutes</v>
      </c>
      <c r="W2879">
        <f>Table1[[#This Row],[Profit]]/Table1[[#This Row],[Budget]]</f>
        <v>-0.41642224</v>
      </c>
      <c r="X2879" s="22" t="str">
        <f>IF(L2879="","",
IF(L2879&lt;Predictability!$B$1,"Low",
IF(L2879&lt;=Predictability!$B$2,"Mid","High")))</f>
        <v>Mid</v>
      </c>
      <c r="Y2879" s="22">
        <f t="shared" si="89"/>
        <v>0</v>
      </c>
    </row>
    <row r="2880" spans="1:25" x14ac:dyDescent="0.2">
      <c r="A2880" t="s">
        <v>3959</v>
      </c>
      <c r="B2880" t="s">
        <v>1061</v>
      </c>
      <c r="C2880" t="s">
        <v>236</v>
      </c>
      <c r="D2880">
        <v>18000</v>
      </c>
      <c r="E2880">
        <v>20388</v>
      </c>
      <c r="F2880">
        <v>21000</v>
      </c>
      <c r="G2880">
        <v>54000</v>
      </c>
      <c r="H2880">
        <v>7.8</v>
      </c>
      <c r="I2880">
        <v>517</v>
      </c>
      <c r="J2880">
        <v>158</v>
      </c>
      <c r="K2880">
        <v>102515793</v>
      </c>
      <c r="L2880">
        <v>90000000</v>
      </c>
      <c r="M2880" s="2">
        <f>VLOOKUP(A2880,Sheet2!$A$1:G6604,2,0)</f>
        <v>40887</v>
      </c>
      <c r="N2880" t="str">
        <f>VLOOKUP(A2880,Sheet2!$A$1:G6604,3,0)</f>
        <v>Color</v>
      </c>
      <c r="O2880" t="str">
        <f>VLOOKUP(A2880,Sheet2!$A$1:G6604,4,0)</f>
        <v>Crime</v>
      </c>
      <c r="P2880" t="str">
        <f>VLOOKUP(A2880,Sheet2!$A$1:G6604,5,0)</f>
        <v>English</v>
      </c>
      <c r="Q2880" t="str">
        <f>VLOOKUP(A2880,Sheet2!$A$1:G6604,6,0)</f>
        <v>USA</v>
      </c>
      <c r="R2880" t="str">
        <f>VLOOKUP(A2880,Sheet2!$A$1:G6604,7,0)</f>
        <v>R</v>
      </c>
      <c r="S2880" t="str">
        <f>IF(Table1[[#This Row],[Language]]="English","English","Other language")</f>
        <v>English</v>
      </c>
      <c r="T2880">
        <f>Table1[[#This Row],[Gross Revenue]]-Table1[[#This Row],[Budget]]</f>
        <v>12515793</v>
      </c>
      <c r="U2880" s="1">
        <f>(Table1[[#This Row],[Gross Revenue]]/Table1[[#This Row],[Budget]])-1</f>
        <v>0.13906436666666666</v>
      </c>
      <c r="V2880" t="str">
        <f t="shared" si="88"/>
        <v>&gt;150 minutes</v>
      </c>
      <c r="W2880">
        <f>Table1[[#This Row],[Profit]]/Table1[[#This Row],[Budget]]</f>
        <v>0.13906436666666666</v>
      </c>
      <c r="X2880" s="22" t="str">
        <f>IF(L2880="","",
IF(L2880&lt;Predictability!$B$1,"Low",
IF(L2880&lt;=Predictability!$B$2,"Mid","High")))</f>
        <v>High</v>
      </c>
      <c r="Y2880" s="22">
        <f t="shared" si="89"/>
        <v>0</v>
      </c>
    </row>
    <row r="2881" spans="1:25" x14ac:dyDescent="0.2">
      <c r="A2881" t="s">
        <v>5092</v>
      </c>
      <c r="B2881" t="s">
        <v>930</v>
      </c>
      <c r="C2881" t="s">
        <v>1617</v>
      </c>
      <c r="D2881">
        <v>12000</v>
      </c>
      <c r="E2881">
        <v>36064</v>
      </c>
      <c r="F2881">
        <v>176</v>
      </c>
      <c r="G2881">
        <v>58000</v>
      </c>
      <c r="H2881">
        <v>6.5</v>
      </c>
      <c r="I2881">
        <v>198</v>
      </c>
      <c r="J2881">
        <v>97</v>
      </c>
      <c r="K2881">
        <v>45089048</v>
      </c>
      <c r="L2881">
        <v>25000000</v>
      </c>
      <c r="M2881" s="2">
        <f>VLOOKUP(A2881,Sheet2!$A$1:G6605,2,0)</f>
        <v>41931</v>
      </c>
      <c r="N2881" t="str">
        <f>VLOOKUP(A2881,Sheet2!$A$1:G6605,3,0)</f>
        <v>Black and White</v>
      </c>
      <c r="O2881" t="str">
        <f>VLOOKUP(A2881,Sheet2!$A$1:G6605,4,0)</f>
        <v>Drama</v>
      </c>
      <c r="P2881" t="str">
        <f>VLOOKUP(A2881,Sheet2!$A$1:G6605,5,0)</f>
        <v>English</v>
      </c>
      <c r="Q2881" t="str">
        <f>VLOOKUP(A2881,Sheet2!$A$1:G6605,6,0)</f>
        <v>South Africa</v>
      </c>
      <c r="R2881" t="str">
        <f>VLOOKUP(A2881,Sheet2!$A$1:G6605,7,0)</f>
        <v>PG-13</v>
      </c>
      <c r="S2881" t="str">
        <f>IF(Table1[[#This Row],[Language]]="English","English","Other language")</f>
        <v>English</v>
      </c>
      <c r="T2881">
        <f>Table1[[#This Row],[Gross Revenue]]-Table1[[#This Row],[Budget]]</f>
        <v>20089048</v>
      </c>
      <c r="U2881" s="1">
        <f>(Table1[[#This Row],[Gross Revenue]]/Table1[[#This Row],[Budget]])-1</f>
        <v>0.80356191999999993</v>
      </c>
      <c r="V2881" t="str">
        <f t="shared" si="88"/>
        <v>90-110 minutes</v>
      </c>
      <c r="W2881">
        <f>Table1[[#This Row],[Profit]]/Table1[[#This Row],[Budget]]</f>
        <v>0.80356192000000004</v>
      </c>
      <c r="X2881" s="22" t="str">
        <f>IF(L2881="","",
IF(L2881&lt;Predictability!$B$1,"Low",
IF(L2881&lt;=Predictability!$B$2,"Mid","High")))</f>
        <v>Mid</v>
      </c>
      <c r="Y2881" s="22">
        <f t="shared" si="89"/>
        <v>1</v>
      </c>
    </row>
    <row r="2882" spans="1:25" x14ac:dyDescent="0.2">
      <c r="A2882" t="s">
        <v>5838</v>
      </c>
      <c r="B2882" t="s">
        <v>277</v>
      </c>
      <c r="C2882" t="s">
        <v>2565</v>
      </c>
      <c r="D2882">
        <v>962</v>
      </c>
      <c r="E2882">
        <v>4239</v>
      </c>
      <c r="F2882">
        <v>12</v>
      </c>
      <c r="G2882">
        <v>804</v>
      </c>
      <c r="H2882">
        <v>5.8</v>
      </c>
      <c r="I2882">
        <v>95</v>
      </c>
      <c r="J2882">
        <v>106</v>
      </c>
      <c r="K2882">
        <v>17951431</v>
      </c>
      <c r="L2882">
        <v>30000000</v>
      </c>
      <c r="M2882" s="2">
        <f>VLOOKUP(A2882,Sheet2!$A$1:G6606,2,0)</f>
        <v>36979</v>
      </c>
      <c r="N2882" t="str">
        <f>VLOOKUP(A2882,Sheet2!$A$1:G6606,3,0)</f>
        <v>Color</v>
      </c>
      <c r="O2882" t="str">
        <f>VLOOKUP(A2882,Sheet2!$A$1:G6606,4,0)</f>
        <v>Crime</v>
      </c>
      <c r="P2882" t="str">
        <f>VLOOKUP(A2882,Sheet2!$A$1:G6606,5,0)</f>
        <v>English</v>
      </c>
      <c r="Q2882" t="str">
        <f>VLOOKUP(A2882,Sheet2!$A$1:G6606,6,0)</f>
        <v>USA</v>
      </c>
      <c r="R2882" t="str">
        <f>VLOOKUP(A2882,Sheet2!$A$1:G6606,7,0)</f>
        <v>PG-13</v>
      </c>
      <c r="S2882" t="str">
        <f>IF(Table1[[#This Row],[Language]]="English","English","Other language")</f>
        <v>English</v>
      </c>
      <c r="T2882">
        <f>Table1[[#This Row],[Gross Revenue]]-Table1[[#This Row],[Budget]]</f>
        <v>-12048569</v>
      </c>
      <c r="U2882" s="1">
        <f>(Table1[[#This Row],[Gross Revenue]]/Table1[[#This Row],[Budget]])-1</f>
        <v>-0.40161896666666663</v>
      </c>
      <c r="V2882" t="str">
        <f t="shared" ref="V2882:V2945" si="90">IF(J2882="","",IF(J2882&lt;90,"&lt;90 minutes",IF(J2882&lt;=110,"90-110 minutes",IF(J2882&lt;=130,"111-130 minutes",IF(J2882&lt;=150,"131-150 minutes","&gt;150 minutes")))))</f>
        <v>90-110 minutes</v>
      </c>
      <c r="W2882">
        <f>Table1[[#This Row],[Profit]]/Table1[[#This Row],[Budget]]</f>
        <v>-0.40161896666666669</v>
      </c>
      <c r="X2882" s="22" t="str">
        <f>IF(L2882="","",
IF(L2882&lt;Predictability!$B$1,"Low",
IF(L2882&lt;=Predictability!$B$2,"Mid","High")))</f>
        <v>Mid</v>
      </c>
      <c r="Y2882" s="22">
        <f t="shared" ref="Y2882:Y2945" si="91">IF(W2882&gt;=0.5,1,0)</f>
        <v>0</v>
      </c>
    </row>
    <row r="2883" spans="1:25" x14ac:dyDescent="0.2">
      <c r="A2883" t="s">
        <v>3725</v>
      </c>
      <c r="B2883" t="s">
        <v>135</v>
      </c>
      <c r="C2883" t="s">
        <v>783</v>
      </c>
      <c r="D2883">
        <v>2000</v>
      </c>
      <c r="E2883">
        <v>3855</v>
      </c>
      <c r="F2883">
        <v>29</v>
      </c>
      <c r="G2883">
        <v>451</v>
      </c>
      <c r="H2883">
        <v>5.3</v>
      </c>
      <c r="I2883">
        <v>39</v>
      </c>
      <c r="J2883">
        <v>91</v>
      </c>
      <c r="K2883">
        <v>20400913</v>
      </c>
      <c r="L2883">
        <v>45000000</v>
      </c>
      <c r="M2883" s="2">
        <f>VLOOKUP(A2883,Sheet2!$A$1:G6607,2,0)</f>
        <v>35296</v>
      </c>
      <c r="N2883" t="str">
        <f>VLOOKUP(A2883,Sheet2!$A$1:G6607,3,0)</f>
        <v>Color</v>
      </c>
      <c r="O2883" t="str">
        <f>VLOOKUP(A2883,Sheet2!$A$1:G6607,4,0)</f>
        <v>Action</v>
      </c>
      <c r="P2883" t="str">
        <f>VLOOKUP(A2883,Sheet2!$A$1:G6607,5,0)</f>
        <v>English</v>
      </c>
      <c r="Q2883" t="str">
        <f>VLOOKUP(A2883,Sheet2!$A$1:G6607,6,0)</f>
        <v>USA</v>
      </c>
      <c r="R2883" t="str">
        <f>VLOOKUP(A2883,Sheet2!$A$1:G6607,7,0)</f>
        <v>R</v>
      </c>
      <c r="S2883" t="str">
        <f>IF(Table1[[#This Row],[Language]]="English","English","Other language")</f>
        <v>English</v>
      </c>
      <c r="T2883">
        <f>Table1[[#This Row],[Gross Revenue]]-Table1[[#This Row],[Budget]]</f>
        <v>-24599087</v>
      </c>
      <c r="U2883" s="1">
        <f>(Table1[[#This Row],[Gross Revenue]]/Table1[[#This Row],[Budget]])-1</f>
        <v>-0.5466463777777778</v>
      </c>
      <c r="V2883" t="str">
        <f t="shared" si="90"/>
        <v>90-110 minutes</v>
      </c>
      <c r="W2883">
        <f>Table1[[#This Row],[Profit]]/Table1[[#This Row],[Budget]]</f>
        <v>-0.5466463777777778</v>
      </c>
      <c r="X2883" s="22" t="str">
        <f>IF(L2883="","",
IF(L2883&lt;Predictability!$B$1,"Low",
IF(L2883&lt;=Predictability!$B$2,"Mid","High")))</f>
        <v>Mid</v>
      </c>
      <c r="Y2883" s="22">
        <f t="shared" si="91"/>
        <v>0</v>
      </c>
    </row>
    <row r="2884" spans="1:25" x14ac:dyDescent="0.2">
      <c r="A2884" t="s">
        <v>3628</v>
      </c>
      <c r="B2884" t="s">
        <v>101</v>
      </c>
      <c r="C2884" t="s">
        <v>642</v>
      </c>
      <c r="D2884">
        <v>14000</v>
      </c>
      <c r="E2884">
        <v>28122</v>
      </c>
      <c r="F2884">
        <v>0</v>
      </c>
      <c r="G2884">
        <v>43000</v>
      </c>
      <c r="H2884">
        <v>9.1999999999999993</v>
      </c>
      <c r="I2884">
        <v>208</v>
      </c>
      <c r="J2884">
        <v>175</v>
      </c>
      <c r="K2884">
        <v>134821952</v>
      </c>
      <c r="L2884">
        <v>6000000</v>
      </c>
      <c r="M2884" s="2">
        <f>VLOOKUP(A2884,Sheet2!$A$1:G6608,2,0)</f>
        <v>26351</v>
      </c>
      <c r="N2884" t="str">
        <f>VLOOKUP(A2884,Sheet2!$A$1:G6608,3,0)</f>
        <v>Color</v>
      </c>
      <c r="O2884" t="str">
        <f>VLOOKUP(A2884,Sheet2!$A$1:G6608,4,0)</f>
        <v>Crime</v>
      </c>
      <c r="P2884" t="str">
        <f>VLOOKUP(A2884,Sheet2!$A$1:G6608,5,0)</f>
        <v>English</v>
      </c>
      <c r="Q2884" t="str">
        <f>VLOOKUP(A2884,Sheet2!$A$1:G6608,6,0)</f>
        <v>USA</v>
      </c>
      <c r="R2884" t="str">
        <f>VLOOKUP(A2884,Sheet2!$A$1:G6608,7,0)</f>
        <v>R</v>
      </c>
      <c r="S2884" t="str">
        <f>IF(Table1[[#This Row],[Language]]="English","English","Other language")</f>
        <v>English</v>
      </c>
      <c r="T2884">
        <f>Table1[[#This Row],[Gross Revenue]]-Table1[[#This Row],[Budget]]</f>
        <v>128821952</v>
      </c>
      <c r="U2884" s="1">
        <f>(Table1[[#This Row],[Gross Revenue]]/Table1[[#This Row],[Budget]])-1</f>
        <v>21.470325333333335</v>
      </c>
      <c r="V2884" t="str">
        <f t="shared" si="90"/>
        <v>&gt;150 minutes</v>
      </c>
      <c r="W2884">
        <f>Table1[[#This Row],[Profit]]/Table1[[#This Row],[Budget]]</f>
        <v>21.470325333333335</v>
      </c>
      <c r="X2884" s="22" t="str">
        <f>IF(L2884="","",
IF(L2884&lt;Predictability!$B$1,"Low",
IF(L2884&lt;=Predictability!$B$2,"Mid","High")))</f>
        <v>Low</v>
      </c>
      <c r="Y2884" s="22">
        <f t="shared" si="91"/>
        <v>1</v>
      </c>
    </row>
    <row r="2885" spans="1:25" x14ac:dyDescent="0.2">
      <c r="A2885" t="s">
        <v>4699</v>
      </c>
      <c r="B2885" t="s">
        <v>211</v>
      </c>
      <c r="C2885" t="s">
        <v>642</v>
      </c>
      <c r="D2885">
        <v>22000</v>
      </c>
      <c r="E2885">
        <v>39960</v>
      </c>
      <c r="F2885">
        <v>0</v>
      </c>
      <c r="G2885">
        <v>14000</v>
      </c>
      <c r="H2885">
        <v>9</v>
      </c>
      <c r="I2885">
        <v>149</v>
      </c>
      <c r="J2885">
        <v>220</v>
      </c>
      <c r="K2885">
        <v>57300000</v>
      </c>
      <c r="L2885">
        <v>13000000</v>
      </c>
      <c r="M2885" s="2">
        <f>VLOOKUP(A2885,Sheet2!$A$1:G6609,2,0)</f>
        <v>27132</v>
      </c>
      <c r="N2885" t="str">
        <f>VLOOKUP(A2885,Sheet2!$A$1:G6609,3,0)</f>
        <v>Color</v>
      </c>
      <c r="O2885" t="str">
        <f>VLOOKUP(A2885,Sheet2!$A$1:G6609,4,0)</f>
        <v>Crime</v>
      </c>
      <c r="P2885" t="str">
        <f>VLOOKUP(A2885,Sheet2!$A$1:G6609,5,0)</f>
        <v>English</v>
      </c>
      <c r="Q2885" t="str">
        <f>VLOOKUP(A2885,Sheet2!$A$1:G6609,6,0)</f>
        <v>USA</v>
      </c>
      <c r="R2885" t="str">
        <f>VLOOKUP(A2885,Sheet2!$A$1:G6609,7,0)</f>
        <v>R</v>
      </c>
      <c r="S2885" t="str">
        <f>IF(Table1[[#This Row],[Language]]="English","English","Other language")</f>
        <v>English</v>
      </c>
      <c r="T2885">
        <f>Table1[[#This Row],[Gross Revenue]]-Table1[[#This Row],[Budget]]</f>
        <v>44300000</v>
      </c>
      <c r="U2885" s="1">
        <f>(Table1[[#This Row],[Gross Revenue]]/Table1[[#This Row],[Budget]])-1</f>
        <v>3.407692307692308</v>
      </c>
      <c r="V2885" t="str">
        <f t="shared" si="90"/>
        <v>&gt;150 minutes</v>
      </c>
      <c r="W2885">
        <f>Table1[[#This Row],[Profit]]/Table1[[#This Row],[Budget]]</f>
        <v>3.4076923076923076</v>
      </c>
      <c r="X2885" s="22" t="str">
        <f>IF(L2885="","",
IF(L2885&lt;Predictability!$B$1,"Low",
IF(L2885&lt;=Predictability!$B$2,"Mid","High")))</f>
        <v>Mid</v>
      </c>
      <c r="Y2885" s="22">
        <f t="shared" si="91"/>
        <v>1</v>
      </c>
    </row>
    <row r="2886" spans="1:25" x14ac:dyDescent="0.2">
      <c r="A2886" t="s">
        <v>4517</v>
      </c>
      <c r="B2886" t="s">
        <v>101</v>
      </c>
      <c r="C2886" t="s">
        <v>642</v>
      </c>
      <c r="D2886">
        <v>14000</v>
      </c>
      <c r="E2886">
        <v>16949</v>
      </c>
      <c r="F2886">
        <v>0</v>
      </c>
      <c r="G2886">
        <v>0</v>
      </c>
      <c r="H2886">
        <v>7.6</v>
      </c>
      <c r="I2886">
        <v>110</v>
      </c>
      <c r="J2886">
        <v>170</v>
      </c>
      <c r="K2886">
        <v>66676062</v>
      </c>
      <c r="L2886">
        <v>54000000</v>
      </c>
      <c r="M2886" s="2">
        <f>VLOOKUP(A2886,Sheet2!$A$1:G6610,2,0)</f>
        <v>33008</v>
      </c>
      <c r="N2886" t="str">
        <f>VLOOKUP(A2886,Sheet2!$A$1:G6610,3,0)</f>
        <v>Color</v>
      </c>
      <c r="O2886" t="str">
        <f>VLOOKUP(A2886,Sheet2!$A$1:G6610,4,0)</f>
        <v>Crime</v>
      </c>
      <c r="P2886" t="str">
        <f>VLOOKUP(A2886,Sheet2!$A$1:G6610,5,0)</f>
        <v>English</v>
      </c>
      <c r="Q2886" t="str">
        <f>VLOOKUP(A2886,Sheet2!$A$1:G6610,6,0)</f>
        <v>USA</v>
      </c>
      <c r="R2886" t="str">
        <f>VLOOKUP(A2886,Sheet2!$A$1:G6610,7,0)</f>
        <v>R</v>
      </c>
      <c r="S2886" t="str">
        <f>IF(Table1[[#This Row],[Language]]="English","English","Other language")</f>
        <v>English</v>
      </c>
      <c r="T2886">
        <f>Table1[[#This Row],[Gross Revenue]]-Table1[[#This Row],[Budget]]</f>
        <v>12676062</v>
      </c>
      <c r="U2886" s="1">
        <f>(Table1[[#This Row],[Gross Revenue]]/Table1[[#This Row],[Budget]])-1</f>
        <v>0.23474188888888881</v>
      </c>
      <c r="V2886" t="str">
        <f t="shared" si="90"/>
        <v>&gt;150 minutes</v>
      </c>
      <c r="W2886">
        <f>Table1[[#This Row],[Profit]]/Table1[[#This Row],[Budget]]</f>
        <v>0.23474188888888889</v>
      </c>
      <c r="X2886" s="22" t="str">
        <f>IF(L2886="","",
IF(L2886&lt;Predictability!$B$1,"Low",
IF(L2886&lt;=Predictability!$B$2,"Mid","High")))</f>
        <v>High</v>
      </c>
      <c r="Y2886" s="22">
        <f t="shared" si="91"/>
        <v>0</v>
      </c>
    </row>
    <row r="2887" spans="1:25" x14ac:dyDescent="0.2">
      <c r="A2887" t="s">
        <v>4297</v>
      </c>
      <c r="B2887" t="s">
        <v>66</v>
      </c>
      <c r="C2887" t="s">
        <v>860</v>
      </c>
      <c r="D2887">
        <v>400</v>
      </c>
      <c r="E2887">
        <v>1044</v>
      </c>
      <c r="F2887">
        <v>23</v>
      </c>
      <c r="G2887">
        <v>0</v>
      </c>
      <c r="H2887">
        <v>5.9</v>
      </c>
      <c r="I2887">
        <v>29</v>
      </c>
      <c r="J2887">
        <v>94</v>
      </c>
      <c r="K2887">
        <v>79817937</v>
      </c>
      <c r="L2887">
        <v>25000000</v>
      </c>
      <c r="M2887" s="2">
        <f>VLOOKUP(A2887,Sheet2!$A$1:G6611,2,0)</f>
        <v>31548</v>
      </c>
      <c r="N2887" t="str">
        <f>VLOOKUP(A2887,Sheet2!$A$1:G6611,3,0)</f>
        <v>Color</v>
      </c>
      <c r="O2887" t="str">
        <f>VLOOKUP(A2887,Sheet2!$A$1:G6611,4,0)</f>
        <v>Action</v>
      </c>
      <c r="P2887" t="str">
        <f>VLOOKUP(A2887,Sheet2!$A$1:G6611,5,0)</f>
        <v>English</v>
      </c>
      <c r="Q2887" t="str">
        <f>VLOOKUP(A2887,Sheet2!$A$1:G6611,6,0)</f>
        <v>USA</v>
      </c>
      <c r="R2887" t="str">
        <f>VLOOKUP(A2887,Sheet2!$A$1:G6611,7,0)</f>
        <v>PG-13</v>
      </c>
      <c r="S2887" t="str">
        <f>IF(Table1[[#This Row],[Language]]="English","English","Other language")</f>
        <v>English</v>
      </c>
      <c r="T2887">
        <f>Table1[[#This Row],[Gross Revenue]]-Table1[[#This Row],[Budget]]</f>
        <v>54817937</v>
      </c>
      <c r="U2887" s="1">
        <f>(Table1[[#This Row],[Gross Revenue]]/Table1[[#This Row],[Budget]])-1</f>
        <v>2.1927174800000002</v>
      </c>
      <c r="V2887" t="str">
        <f t="shared" si="90"/>
        <v>90-110 minutes</v>
      </c>
      <c r="W2887">
        <f>Table1[[#This Row],[Profit]]/Table1[[#This Row],[Budget]]</f>
        <v>2.1927174800000002</v>
      </c>
      <c r="X2887" s="22" t="str">
        <f>IF(L2887="","",
IF(L2887&lt;Predictability!$B$1,"Low",
IF(L2887&lt;=Predictability!$B$2,"Mid","High")))</f>
        <v>Mid</v>
      </c>
      <c r="Y2887" s="22">
        <f t="shared" si="91"/>
        <v>1</v>
      </c>
    </row>
    <row r="2888" spans="1:25" x14ac:dyDescent="0.2">
      <c r="A2888" t="s">
        <v>4443</v>
      </c>
      <c r="B2888" t="s">
        <v>82</v>
      </c>
      <c r="C2888" t="s">
        <v>403</v>
      </c>
      <c r="D2888">
        <v>16000</v>
      </c>
      <c r="E2888">
        <v>24106</v>
      </c>
      <c r="F2888">
        <v>129</v>
      </c>
      <c r="G2888">
        <v>0</v>
      </c>
      <c r="H2888">
        <v>6.1</v>
      </c>
      <c r="I2888">
        <v>251</v>
      </c>
      <c r="J2888">
        <v>113</v>
      </c>
      <c r="K2888">
        <v>70083519</v>
      </c>
      <c r="L2888">
        <v>180000000</v>
      </c>
      <c r="M2888" s="2">
        <f>VLOOKUP(A2888,Sheet2!$A$1:G6612,2,0)</f>
        <v>39110</v>
      </c>
      <c r="N2888" t="str">
        <f>VLOOKUP(A2888,Sheet2!$A$1:G6612,3,0)</f>
        <v>Color</v>
      </c>
      <c r="O2888" t="str">
        <f>VLOOKUP(A2888,Sheet2!$A$1:G6612,4,0)</f>
        <v>Adventure</v>
      </c>
      <c r="P2888" t="str">
        <f>VLOOKUP(A2888,Sheet2!$A$1:G6612,5,0)</f>
        <v>English</v>
      </c>
      <c r="Q2888" t="str">
        <f>VLOOKUP(A2888,Sheet2!$A$1:G6612,6,0)</f>
        <v>USA</v>
      </c>
      <c r="R2888" t="str">
        <f>VLOOKUP(A2888,Sheet2!$A$1:G6612,7,0)</f>
        <v>PG-13</v>
      </c>
      <c r="S2888" t="str">
        <f>IF(Table1[[#This Row],[Language]]="English","English","Other language")</f>
        <v>English</v>
      </c>
      <c r="T2888">
        <f>Table1[[#This Row],[Gross Revenue]]-Table1[[#This Row],[Budget]]</f>
        <v>-109916481</v>
      </c>
      <c r="U2888" s="1">
        <f>(Table1[[#This Row],[Gross Revenue]]/Table1[[#This Row],[Budget]])-1</f>
        <v>-0.61064711666666671</v>
      </c>
      <c r="V2888" t="str">
        <f t="shared" si="90"/>
        <v>111-130 minutes</v>
      </c>
      <c r="W2888">
        <f>Table1[[#This Row],[Profit]]/Table1[[#This Row],[Budget]]</f>
        <v>-0.61064711666666671</v>
      </c>
      <c r="X2888" s="22" t="str">
        <f>IF(L2888="","",
IF(L2888&lt;Predictability!$B$1,"Low",
IF(L2888&lt;=Predictability!$B$2,"Mid","High")))</f>
        <v>High</v>
      </c>
      <c r="Y2888" s="22">
        <f t="shared" si="91"/>
        <v>0</v>
      </c>
    </row>
    <row r="2889" spans="1:25" x14ac:dyDescent="0.2">
      <c r="A2889" t="s">
        <v>4427</v>
      </c>
      <c r="B2889" t="s">
        <v>1535</v>
      </c>
      <c r="C2889" t="s">
        <v>90</v>
      </c>
      <c r="D2889">
        <v>845</v>
      </c>
      <c r="E2889">
        <v>2355</v>
      </c>
      <c r="F2889">
        <v>0</v>
      </c>
      <c r="G2889">
        <v>559</v>
      </c>
      <c r="H2889">
        <v>6.1</v>
      </c>
      <c r="I2889">
        <v>183</v>
      </c>
      <c r="J2889">
        <v>105</v>
      </c>
      <c r="K2889">
        <v>1304837</v>
      </c>
      <c r="L2889">
        <v>32000000</v>
      </c>
      <c r="M2889" s="2">
        <f>VLOOKUP(A2889,Sheet2!$A$1:G6613,2,0)</f>
        <v>39053</v>
      </c>
      <c r="N2889" t="str">
        <f>VLOOKUP(A2889,Sheet2!$A$1:G6613,3,0)</f>
        <v>Black and White</v>
      </c>
      <c r="O2889" t="str">
        <f>VLOOKUP(A2889,Sheet2!$A$1:G6613,4,0)</f>
        <v>Drama</v>
      </c>
      <c r="P2889" t="str">
        <f>VLOOKUP(A2889,Sheet2!$A$1:G6613,5,0)</f>
        <v>English</v>
      </c>
      <c r="Q2889" t="str">
        <f>VLOOKUP(A2889,Sheet2!$A$1:G6613,6,0)</f>
        <v>USA</v>
      </c>
      <c r="R2889" t="str">
        <f>VLOOKUP(A2889,Sheet2!$A$1:G6613,7,0)</f>
        <v>R</v>
      </c>
      <c r="S2889" t="str">
        <f>IF(Table1[[#This Row],[Language]]="English","English","Other language")</f>
        <v>English</v>
      </c>
      <c r="T2889">
        <f>Table1[[#This Row],[Gross Revenue]]-Table1[[#This Row],[Budget]]</f>
        <v>-30695163</v>
      </c>
      <c r="U2889" s="1">
        <f>(Table1[[#This Row],[Gross Revenue]]/Table1[[#This Row],[Budget]])-1</f>
        <v>-0.95922384375000003</v>
      </c>
      <c r="V2889" t="str">
        <f t="shared" si="90"/>
        <v>90-110 minutes</v>
      </c>
      <c r="W2889">
        <f>Table1[[#This Row],[Profit]]/Table1[[#This Row],[Budget]]</f>
        <v>-0.95922384375000003</v>
      </c>
      <c r="X2889" s="22" t="str">
        <f>IF(L2889="","",
IF(L2889&lt;Predictability!$B$1,"Low",
IF(L2889&lt;=Predictability!$B$2,"Mid","High")))</f>
        <v>Mid</v>
      </c>
      <c r="Y2889" s="22">
        <f t="shared" si="91"/>
        <v>0</v>
      </c>
    </row>
    <row r="2890" spans="1:25" x14ac:dyDescent="0.2">
      <c r="A2890" t="s">
        <v>5107</v>
      </c>
      <c r="B2890" t="s">
        <v>1037</v>
      </c>
      <c r="C2890" t="s">
        <v>1742</v>
      </c>
      <c r="D2890">
        <v>15000</v>
      </c>
      <c r="E2890">
        <v>27646</v>
      </c>
      <c r="F2890">
        <v>44</v>
      </c>
      <c r="G2890">
        <v>938</v>
      </c>
      <c r="H2890">
        <v>6.5</v>
      </c>
      <c r="I2890">
        <v>107</v>
      </c>
      <c r="J2890">
        <v>93</v>
      </c>
      <c r="K2890">
        <v>14015786</v>
      </c>
      <c r="L2890">
        <v>5000000</v>
      </c>
      <c r="M2890" s="2">
        <f>VLOOKUP(A2890,Sheet2!$A$1:G6614,2,0)</f>
        <v>37481</v>
      </c>
      <c r="N2890" t="str">
        <f>VLOOKUP(A2890,Sheet2!$A$1:G6614,3,0)</f>
        <v>Color</v>
      </c>
      <c r="O2890" t="str">
        <f>VLOOKUP(A2890,Sheet2!$A$1:G6614,4,0)</f>
        <v>Drama</v>
      </c>
      <c r="P2890" t="str">
        <f>VLOOKUP(A2890,Sheet2!$A$1:G6614,5,0)</f>
        <v>English</v>
      </c>
      <c r="Q2890" t="str">
        <f>VLOOKUP(A2890,Sheet2!$A$1:G6614,6,0)</f>
        <v>USA</v>
      </c>
      <c r="R2890" t="str">
        <f>VLOOKUP(A2890,Sheet2!$A$1:G6614,7,0)</f>
        <v>R</v>
      </c>
      <c r="S2890" t="str">
        <f>IF(Table1[[#This Row],[Language]]="English","English","Other language")</f>
        <v>English</v>
      </c>
      <c r="T2890">
        <f>Table1[[#This Row],[Gross Revenue]]-Table1[[#This Row],[Budget]]</f>
        <v>9015786</v>
      </c>
      <c r="U2890" s="1">
        <f>(Table1[[#This Row],[Gross Revenue]]/Table1[[#This Row],[Budget]])-1</f>
        <v>1.8031571999999998</v>
      </c>
      <c r="V2890" t="str">
        <f t="shared" si="90"/>
        <v>90-110 minutes</v>
      </c>
      <c r="W2890">
        <f>Table1[[#This Row],[Profit]]/Table1[[#This Row],[Budget]]</f>
        <v>1.8031572</v>
      </c>
      <c r="X2890" s="22" t="str">
        <f>IF(L2890="","",
IF(L2890&lt;Predictability!$B$1,"Low",
IF(L2890&lt;=Predictability!$B$2,"Mid","High")))</f>
        <v>Low</v>
      </c>
      <c r="Y2890" s="22">
        <f t="shared" si="91"/>
        <v>1</v>
      </c>
    </row>
    <row r="2891" spans="1:25" x14ac:dyDescent="0.2">
      <c r="A2891" t="s">
        <v>4193</v>
      </c>
      <c r="B2891" t="s">
        <v>1312</v>
      </c>
      <c r="C2891" t="s">
        <v>1313</v>
      </c>
      <c r="D2891">
        <v>806</v>
      </c>
      <c r="E2891">
        <v>3124</v>
      </c>
      <c r="F2891">
        <v>0</v>
      </c>
      <c r="G2891">
        <v>1000</v>
      </c>
      <c r="H2891">
        <v>5.9</v>
      </c>
      <c r="I2891">
        <v>22</v>
      </c>
      <c r="J2891">
        <v>90</v>
      </c>
      <c r="K2891">
        <v>100503</v>
      </c>
      <c r="L2891">
        <v>8000000</v>
      </c>
      <c r="M2891" s="2">
        <f>VLOOKUP(A2891,Sheet2!$A$1:G6615,2,0)</f>
        <v>40159</v>
      </c>
      <c r="N2891" t="str">
        <f>VLOOKUP(A2891,Sheet2!$A$1:G6615,3,0)</f>
        <v>Color</v>
      </c>
      <c r="O2891" t="str">
        <f>VLOOKUP(A2891,Sheet2!$A$1:G6615,4,0)</f>
        <v>Comedy</v>
      </c>
      <c r="P2891" t="str">
        <f>VLOOKUP(A2891,Sheet2!$A$1:G6615,5,0)</f>
        <v>English</v>
      </c>
      <c r="Q2891" t="str">
        <f>VLOOKUP(A2891,Sheet2!$A$1:G6615,6,0)</f>
        <v>USA</v>
      </c>
      <c r="R2891" t="str">
        <f>VLOOKUP(A2891,Sheet2!$A$1:G6615,7,0)</f>
        <v>R</v>
      </c>
      <c r="S2891" t="str">
        <f>IF(Table1[[#This Row],[Language]]="English","English","Other language")</f>
        <v>English</v>
      </c>
      <c r="T2891">
        <f>Table1[[#This Row],[Gross Revenue]]-Table1[[#This Row],[Budget]]</f>
        <v>-7899497</v>
      </c>
      <c r="U2891" s="1">
        <f>(Table1[[#This Row],[Gross Revenue]]/Table1[[#This Row],[Budget]])-1</f>
        <v>-0.98743712500000003</v>
      </c>
      <c r="V2891" t="str">
        <f t="shared" si="90"/>
        <v>90-110 minutes</v>
      </c>
      <c r="W2891">
        <f>Table1[[#This Row],[Profit]]/Table1[[#This Row],[Budget]]</f>
        <v>-0.98743712500000003</v>
      </c>
      <c r="X2891" s="22" t="str">
        <f>IF(L2891="","",
IF(L2891&lt;Predictability!$B$1,"Low",
IF(L2891&lt;=Predictability!$B$2,"Mid","High")))</f>
        <v>Low</v>
      </c>
      <c r="Y2891" s="22">
        <f t="shared" si="91"/>
        <v>0</v>
      </c>
    </row>
    <row r="2892" spans="1:25" x14ac:dyDescent="0.2">
      <c r="A2892" t="s">
        <v>5607</v>
      </c>
      <c r="B2892" t="s">
        <v>2414</v>
      </c>
      <c r="C2892" t="s">
        <v>2415</v>
      </c>
      <c r="D2892">
        <v>117</v>
      </c>
      <c r="E2892">
        <v>298</v>
      </c>
      <c r="F2892">
        <v>29</v>
      </c>
      <c r="G2892">
        <v>0</v>
      </c>
      <c r="H2892">
        <v>6.9</v>
      </c>
      <c r="I2892">
        <v>61</v>
      </c>
      <c r="J2892">
        <v>99</v>
      </c>
      <c r="K2892">
        <v>19959</v>
      </c>
      <c r="L2892">
        <v>3800000</v>
      </c>
      <c r="M2892" s="2">
        <f>VLOOKUP(A2892,Sheet2!$A$1:G6616,2,0)</f>
        <v>40083</v>
      </c>
      <c r="N2892" t="str">
        <f>VLOOKUP(A2892,Sheet2!$A$1:G6616,3,0)</f>
        <v>Color</v>
      </c>
      <c r="O2892" t="str">
        <f>VLOOKUP(A2892,Sheet2!$A$1:G6616,4,0)</f>
        <v>Drama</v>
      </c>
      <c r="P2892" t="str">
        <f>VLOOKUP(A2892,Sheet2!$A$1:G6616,5,0)</f>
        <v>English</v>
      </c>
      <c r="Q2892" t="str">
        <f>VLOOKUP(A2892,Sheet2!$A$1:G6616,6,0)</f>
        <v>Iceland</v>
      </c>
      <c r="R2892" t="str">
        <f>VLOOKUP(A2892,Sheet2!$A$1:G6616,7,0)</f>
        <v>R</v>
      </c>
      <c r="S2892" t="str">
        <f>IF(Table1[[#This Row],[Language]]="English","English","Other language")</f>
        <v>English</v>
      </c>
      <c r="T2892">
        <f>Table1[[#This Row],[Gross Revenue]]-Table1[[#This Row],[Budget]]</f>
        <v>-3780041</v>
      </c>
      <c r="U2892" s="1">
        <f>(Table1[[#This Row],[Gross Revenue]]/Table1[[#This Row],[Budget]])-1</f>
        <v>-0.99474763157894741</v>
      </c>
      <c r="V2892" t="str">
        <f t="shared" si="90"/>
        <v>90-110 minutes</v>
      </c>
      <c r="W2892">
        <f>Table1[[#This Row],[Profit]]/Table1[[#This Row],[Budget]]</f>
        <v>-0.99474763157894741</v>
      </c>
      <c r="X2892" s="22" t="str">
        <f>IF(L2892="","",
IF(L2892&lt;Predictability!$B$1,"Low",
IF(L2892&lt;=Predictability!$B$2,"Mid","High")))</f>
        <v>Low</v>
      </c>
      <c r="Y2892" s="22">
        <f t="shared" si="91"/>
        <v>0</v>
      </c>
    </row>
    <row r="2893" spans="1:25" x14ac:dyDescent="0.2">
      <c r="A2893" t="s">
        <v>4191</v>
      </c>
      <c r="B2893" t="s">
        <v>1308</v>
      </c>
      <c r="C2893" t="s">
        <v>1309</v>
      </c>
      <c r="D2893">
        <v>1000</v>
      </c>
      <c r="E2893">
        <v>1245</v>
      </c>
      <c r="F2893">
        <v>17</v>
      </c>
      <c r="G2893">
        <v>445</v>
      </c>
      <c r="H2893">
        <v>5.9</v>
      </c>
      <c r="I2893">
        <v>50</v>
      </c>
      <c r="J2893">
        <v>93</v>
      </c>
      <c r="K2893">
        <v>20380</v>
      </c>
      <c r="L2893">
        <v>15000000</v>
      </c>
      <c r="M2893" s="2">
        <f>VLOOKUP(A2893,Sheet2!$A$1:G6617,2,0)</f>
        <v>39165</v>
      </c>
      <c r="N2893" t="str">
        <f>VLOOKUP(A2893,Sheet2!$A$1:G6617,3,0)</f>
        <v>Color</v>
      </c>
      <c r="O2893" t="str">
        <f>VLOOKUP(A2893,Sheet2!$A$1:G6617,4,0)</f>
        <v>Comedy</v>
      </c>
      <c r="P2893" t="str">
        <f>VLOOKUP(A2893,Sheet2!$A$1:G6617,5,0)</f>
        <v>English</v>
      </c>
      <c r="Q2893" t="str">
        <f>VLOOKUP(A2893,Sheet2!$A$1:G6617,6,0)</f>
        <v>USA</v>
      </c>
      <c r="R2893" t="str">
        <f>VLOOKUP(A2893,Sheet2!$A$1:G6617,7,0)</f>
        <v>R</v>
      </c>
      <c r="S2893" t="str">
        <f>IF(Table1[[#This Row],[Language]]="English","English","Other language")</f>
        <v>English</v>
      </c>
      <c r="T2893">
        <f>Table1[[#This Row],[Gross Revenue]]-Table1[[#This Row],[Budget]]</f>
        <v>-14979620</v>
      </c>
      <c r="U2893" s="1">
        <f>(Table1[[#This Row],[Gross Revenue]]/Table1[[#This Row],[Budget]])-1</f>
        <v>-0.99864133333333338</v>
      </c>
      <c r="V2893" t="str">
        <f t="shared" si="90"/>
        <v>90-110 minutes</v>
      </c>
      <c r="W2893">
        <f>Table1[[#This Row],[Profit]]/Table1[[#This Row],[Budget]]</f>
        <v>-0.99864133333333338</v>
      </c>
      <c r="X2893" s="22" t="str">
        <f>IF(L2893="","",
IF(L2893&lt;Predictability!$B$1,"Low",
IF(L2893&lt;=Predictability!$B$2,"Mid","High")))</f>
        <v>Mid</v>
      </c>
      <c r="Y2893" s="22">
        <f t="shared" si="91"/>
        <v>0</v>
      </c>
    </row>
    <row r="2894" spans="1:25" x14ac:dyDescent="0.2">
      <c r="A2894" t="s">
        <v>5152</v>
      </c>
      <c r="B2894" t="s">
        <v>2125</v>
      </c>
      <c r="C2894" t="s">
        <v>952</v>
      </c>
      <c r="D2894">
        <v>2000</v>
      </c>
      <c r="E2894">
        <v>2759</v>
      </c>
      <c r="F2894">
        <v>277</v>
      </c>
      <c r="G2894">
        <v>287</v>
      </c>
      <c r="H2894">
        <v>6.6</v>
      </c>
      <c r="I2894">
        <v>105</v>
      </c>
      <c r="J2894">
        <v>109</v>
      </c>
      <c r="K2894">
        <v>3517797</v>
      </c>
      <c r="L2894">
        <v>25000000</v>
      </c>
      <c r="M2894" s="2">
        <f>VLOOKUP(A2894,Sheet2!$A$1:G6618,2,0)</f>
        <v>37453</v>
      </c>
      <c r="N2894" t="str">
        <f>VLOOKUP(A2894,Sheet2!$A$1:G6618,3,0)</f>
        <v>Color</v>
      </c>
      <c r="O2894" t="str">
        <f>VLOOKUP(A2894,Sheet2!$A$1:G6618,4,0)</f>
        <v>Action</v>
      </c>
      <c r="P2894" t="str">
        <f>VLOOKUP(A2894,Sheet2!$A$1:G6618,5,0)</f>
        <v>English</v>
      </c>
      <c r="Q2894" t="str">
        <f>VLOOKUP(A2894,Sheet2!$A$1:G6618,6,0)</f>
        <v>France</v>
      </c>
      <c r="R2894" t="str">
        <f>VLOOKUP(A2894,Sheet2!$A$1:G6618,7,0)</f>
        <v>R</v>
      </c>
      <c r="S2894" t="str">
        <f>IF(Table1[[#This Row],[Language]]="English","English","Other language")</f>
        <v>English</v>
      </c>
      <c r="T2894">
        <f>Table1[[#This Row],[Gross Revenue]]-Table1[[#This Row],[Budget]]</f>
        <v>-21482203</v>
      </c>
      <c r="U2894" s="1">
        <f>(Table1[[#This Row],[Gross Revenue]]/Table1[[#This Row],[Budget]])-1</f>
        <v>-0.85928811999999999</v>
      </c>
      <c r="V2894" t="str">
        <f t="shared" si="90"/>
        <v>90-110 minutes</v>
      </c>
      <c r="W2894">
        <f>Table1[[#This Row],[Profit]]/Table1[[#This Row],[Budget]]</f>
        <v>-0.85928811999999999</v>
      </c>
      <c r="X2894" s="22" t="str">
        <f>IF(L2894="","",
IF(L2894&lt;Predictability!$B$1,"Low",
IF(L2894&lt;=Predictability!$B$2,"Mid","High")))</f>
        <v>Mid</v>
      </c>
      <c r="Y2894" s="22">
        <f t="shared" si="91"/>
        <v>0</v>
      </c>
    </row>
    <row r="2895" spans="1:25" x14ac:dyDescent="0.2">
      <c r="A2895" t="s">
        <v>7028</v>
      </c>
      <c r="B2895" t="s">
        <v>1356</v>
      </c>
      <c r="C2895" t="s">
        <v>2873</v>
      </c>
      <c r="D2895">
        <v>16000</v>
      </c>
      <c r="E2895">
        <v>16089</v>
      </c>
      <c r="F2895">
        <v>0</v>
      </c>
      <c r="G2895">
        <v>20000</v>
      </c>
      <c r="H2895">
        <v>8.9</v>
      </c>
      <c r="I2895">
        <v>181</v>
      </c>
      <c r="J2895">
        <v>142</v>
      </c>
      <c r="K2895">
        <v>6100000</v>
      </c>
      <c r="L2895">
        <v>1200000</v>
      </c>
      <c r="M2895" s="2">
        <f>VLOOKUP(A2895,Sheet2!$A$1:G6619,2,0)</f>
        <v>24283</v>
      </c>
      <c r="N2895" t="str">
        <f>VLOOKUP(A2895,Sheet2!$A$1:G6619,3,0)</f>
        <v>Color</v>
      </c>
      <c r="O2895" t="str">
        <f>VLOOKUP(A2895,Sheet2!$A$1:G6619,4,0)</f>
        <v>Western</v>
      </c>
      <c r="P2895" t="str">
        <f>VLOOKUP(A2895,Sheet2!$A$1:G6619,5,0)</f>
        <v>Italian</v>
      </c>
      <c r="Q2895" t="str">
        <f>VLOOKUP(A2895,Sheet2!$A$1:G6619,6,0)</f>
        <v>Italy</v>
      </c>
      <c r="R2895" t="str">
        <f>VLOOKUP(A2895,Sheet2!$A$1:G6619,7,0)</f>
        <v>Approved</v>
      </c>
      <c r="S2895" t="str">
        <f>IF(Table1[[#This Row],[Language]]="English","English","Other language")</f>
        <v>Other language</v>
      </c>
      <c r="T2895">
        <f>Table1[[#This Row],[Gross Revenue]]-Table1[[#This Row],[Budget]]</f>
        <v>4900000</v>
      </c>
      <c r="U2895" s="1">
        <f>(Table1[[#This Row],[Gross Revenue]]/Table1[[#This Row],[Budget]])-1</f>
        <v>4.083333333333333</v>
      </c>
      <c r="V2895" t="str">
        <f t="shared" si="90"/>
        <v>131-150 minutes</v>
      </c>
      <c r="W2895">
        <f>Table1[[#This Row],[Profit]]/Table1[[#This Row],[Budget]]</f>
        <v>4.083333333333333</v>
      </c>
      <c r="X2895" s="22" t="str">
        <f>IF(L2895="","",
IF(L2895&lt;Predictability!$B$1,"Low",
IF(L2895&lt;=Predictability!$B$2,"Mid","High")))</f>
        <v>Low</v>
      </c>
      <c r="Y2895" s="22">
        <f t="shared" si="91"/>
        <v>1</v>
      </c>
    </row>
    <row r="2896" spans="1:25" x14ac:dyDescent="0.2">
      <c r="A2896" t="s">
        <v>6169</v>
      </c>
      <c r="B2896" t="s">
        <v>2785</v>
      </c>
      <c r="C2896" t="s">
        <v>1905</v>
      </c>
      <c r="D2896">
        <v>398</v>
      </c>
      <c r="E2896">
        <v>569</v>
      </c>
      <c r="F2896">
        <v>419</v>
      </c>
      <c r="G2896">
        <v>0</v>
      </c>
      <c r="H2896">
        <v>7.3</v>
      </c>
      <c r="I2896">
        <v>152</v>
      </c>
      <c r="J2896">
        <v>135</v>
      </c>
      <c r="K2896">
        <v>128486</v>
      </c>
      <c r="L2896">
        <v>10000000</v>
      </c>
      <c r="M2896" s="2">
        <f>VLOOKUP(A2896,Sheet2!$A$1:G6620,2,0)</f>
        <v>39543</v>
      </c>
      <c r="N2896" t="str">
        <f>VLOOKUP(A2896,Sheet2!$A$1:G6620,3,0)</f>
        <v>Color</v>
      </c>
      <c r="O2896" t="str">
        <f>VLOOKUP(A2896,Sheet2!$A$1:G6620,4,0)</f>
        <v>Action</v>
      </c>
      <c r="P2896" t="str">
        <f>VLOOKUP(A2896,Sheet2!$A$1:G6620,5,0)</f>
        <v>Korean</v>
      </c>
      <c r="Q2896" t="str">
        <f>VLOOKUP(A2896,Sheet2!$A$1:G6620,6,0)</f>
        <v>South Korea</v>
      </c>
      <c r="R2896" t="str">
        <f>VLOOKUP(A2896,Sheet2!$A$1:G6620,7,0)</f>
        <v>R</v>
      </c>
      <c r="S2896" t="str">
        <f>IF(Table1[[#This Row],[Language]]="English","English","Other language")</f>
        <v>Other language</v>
      </c>
      <c r="T2896">
        <f>Table1[[#This Row],[Gross Revenue]]-Table1[[#This Row],[Budget]]</f>
        <v>-9871514</v>
      </c>
      <c r="U2896" s="1">
        <f>(Table1[[#This Row],[Gross Revenue]]/Table1[[#This Row],[Budget]])-1</f>
        <v>-0.98715140000000001</v>
      </c>
      <c r="V2896" t="str">
        <f t="shared" si="90"/>
        <v>131-150 minutes</v>
      </c>
      <c r="W2896">
        <f>Table1[[#This Row],[Profit]]/Table1[[#This Row],[Budget]]</f>
        <v>-0.98715140000000001</v>
      </c>
      <c r="X2896" s="22" t="str">
        <f>IF(L2896="","",
IF(L2896&lt;Predictability!$B$1,"Low",
IF(L2896&lt;=Predictability!$B$2,"Mid","High")))</f>
        <v>Mid</v>
      </c>
      <c r="Y2896" s="22">
        <f t="shared" si="91"/>
        <v>0</v>
      </c>
    </row>
    <row r="2897" spans="1:25" x14ac:dyDescent="0.2">
      <c r="A2897" t="s">
        <v>4971</v>
      </c>
      <c r="B2897" t="s">
        <v>1976</v>
      </c>
      <c r="C2897" t="s">
        <v>1977</v>
      </c>
      <c r="D2897">
        <v>77000</v>
      </c>
      <c r="E2897">
        <v>77046</v>
      </c>
      <c r="F2897">
        <v>0</v>
      </c>
      <c r="G2897">
        <v>0</v>
      </c>
      <c r="H2897">
        <v>6.4</v>
      </c>
      <c r="I2897">
        <v>25</v>
      </c>
      <c r="J2897">
        <v>101</v>
      </c>
      <c r="K2897">
        <v>2428241</v>
      </c>
      <c r="L2897">
        <v>200000</v>
      </c>
      <c r="M2897" s="2">
        <f>VLOOKUP(A2897,Sheet2!$A$1:G6621,2,0)</f>
        <v>40498</v>
      </c>
      <c r="N2897" t="str">
        <f>VLOOKUP(A2897,Sheet2!$A$1:G6621,3,0)</f>
        <v>Color</v>
      </c>
      <c r="O2897" t="str">
        <f>VLOOKUP(A2897,Sheet2!$A$1:G6621,4,0)</f>
        <v>Drama</v>
      </c>
      <c r="P2897" t="str">
        <f>VLOOKUP(A2897,Sheet2!$A$1:G6621,5,0)</f>
        <v>English</v>
      </c>
      <c r="Q2897" t="str">
        <f>VLOOKUP(A2897,Sheet2!$A$1:G6621,6,0)</f>
        <v>USA</v>
      </c>
      <c r="R2897" t="str">
        <f>VLOOKUP(A2897,Sheet2!$A$1:G6621,7,0)</f>
        <v>PG-13</v>
      </c>
      <c r="S2897" t="str">
        <f>IF(Table1[[#This Row],[Language]]="English","English","Other language")</f>
        <v>English</v>
      </c>
      <c r="T2897">
        <f>Table1[[#This Row],[Gross Revenue]]-Table1[[#This Row],[Budget]]</f>
        <v>2228241</v>
      </c>
      <c r="U2897" s="1">
        <f>(Table1[[#This Row],[Gross Revenue]]/Table1[[#This Row],[Budget]])-1</f>
        <v>11.141204999999999</v>
      </c>
      <c r="V2897" t="str">
        <f t="shared" si="90"/>
        <v>90-110 minutes</v>
      </c>
      <c r="W2897">
        <f>Table1[[#This Row],[Profit]]/Table1[[#This Row],[Budget]]</f>
        <v>11.141204999999999</v>
      </c>
      <c r="X2897" s="22" t="str">
        <f>IF(L2897="","",
IF(L2897&lt;Predictability!$B$1,"Low",
IF(L2897&lt;=Predictability!$B$2,"Mid","High")))</f>
        <v>Low</v>
      </c>
      <c r="Y2897" s="22">
        <f t="shared" si="91"/>
        <v>1</v>
      </c>
    </row>
    <row r="2898" spans="1:25" x14ac:dyDescent="0.2">
      <c r="A2898" t="s">
        <v>6899</v>
      </c>
      <c r="B2898" t="s">
        <v>588</v>
      </c>
      <c r="C2898" t="s">
        <v>2610</v>
      </c>
      <c r="D2898">
        <v>13000</v>
      </c>
      <c r="E2898">
        <v>15082</v>
      </c>
      <c r="F2898">
        <v>0</v>
      </c>
      <c r="G2898">
        <v>149000</v>
      </c>
      <c r="H2898">
        <v>8.1</v>
      </c>
      <c r="I2898">
        <v>536</v>
      </c>
      <c r="J2898">
        <v>99</v>
      </c>
      <c r="K2898">
        <v>59073773</v>
      </c>
      <c r="L2898">
        <v>25000000</v>
      </c>
      <c r="M2898" s="2">
        <f>VLOOKUP(A2898,Sheet2!$A$1:G6622,2,0)</f>
        <v>41937</v>
      </c>
      <c r="N2898" t="str">
        <f>VLOOKUP(A2898,Sheet2!$A$1:G6622,3,0)</f>
        <v>Color</v>
      </c>
      <c r="O2898" t="str">
        <f>VLOOKUP(A2898,Sheet2!$A$1:G6622,4,0)</f>
        <v>Adventure</v>
      </c>
      <c r="P2898" t="str">
        <f>VLOOKUP(A2898,Sheet2!$A$1:G6622,5,0)</f>
        <v>English</v>
      </c>
      <c r="Q2898" t="str">
        <f>VLOOKUP(A2898,Sheet2!$A$1:G6622,6,0)</f>
        <v>USA</v>
      </c>
      <c r="R2898" t="str">
        <f>VLOOKUP(A2898,Sheet2!$A$1:G6622,7,0)</f>
        <v>R</v>
      </c>
      <c r="S2898" t="str">
        <f>IF(Table1[[#This Row],[Language]]="English","English","Other language")</f>
        <v>English</v>
      </c>
      <c r="T2898">
        <f>Table1[[#This Row],[Gross Revenue]]-Table1[[#This Row],[Budget]]</f>
        <v>34073773</v>
      </c>
      <c r="U2898" s="1">
        <f>(Table1[[#This Row],[Gross Revenue]]/Table1[[#This Row],[Budget]])-1</f>
        <v>1.3629509199999998</v>
      </c>
      <c r="V2898" t="str">
        <f t="shared" si="90"/>
        <v>90-110 minutes</v>
      </c>
      <c r="W2898">
        <f>Table1[[#This Row],[Profit]]/Table1[[#This Row],[Budget]]</f>
        <v>1.3629509200000001</v>
      </c>
      <c r="X2898" s="22" t="str">
        <f>IF(L2898="","",
IF(L2898&lt;Predictability!$B$1,"Low",
IF(L2898&lt;=Predictability!$B$2,"Mid","High")))</f>
        <v>Mid</v>
      </c>
      <c r="Y2898" s="22">
        <f t="shared" si="91"/>
        <v>1</v>
      </c>
    </row>
    <row r="2899" spans="1:25" x14ac:dyDescent="0.2">
      <c r="A2899" t="s">
        <v>4995</v>
      </c>
      <c r="B2899" t="s">
        <v>2002</v>
      </c>
      <c r="C2899" t="s">
        <v>2003</v>
      </c>
      <c r="D2899">
        <v>643</v>
      </c>
      <c r="E2899">
        <v>943</v>
      </c>
      <c r="F2899">
        <v>0</v>
      </c>
      <c r="G2899">
        <v>13000</v>
      </c>
      <c r="H2899">
        <v>6.5</v>
      </c>
      <c r="I2899">
        <v>273</v>
      </c>
      <c r="J2899">
        <v>122</v>
      </c>
      <c r="K2899">
        <v>6594136</v>
      </c>
      <c r="L2899">
        <v>38600000</v>
      </c>
      <c r="M2899" s="2">
        <f>VLOOKUP(A2899,Sheet2!$A$1:G6623,2,0)</f>
        <v>41442</v>
      </c>
      <c r="N2899" t="str">
        <f>VLOOKUP(A2899,Sheet2!$A$1:G6623,3,0)</f>
        <v>Color</v>
      </c>
      <c r="O2899" t="str">
        <f>VLOOKUP(A2899,Sheet2!$A$1:G6623,4,0)</f>
        <v>Action</v>
      </c>
      <c r="P2899" t="str">
        <f>VLOOKUP(A2899,Sheet2!$A$1:G6623,5,0)</f>
        <v>Mandarin</v>
      </c>
      <c r="Q2899" t="str">
        <f>VLOOKUP(A2899,Sheet2!$A$1:G6623,6,0)</f>
        <v>Hong Kong</v>
      </c>
      <c r="R2899" t="str">
        <f>VLOOKUP(A2899,Sheet2!$A$1:G6623,7,0)</f>
        <v>PG-13</v>
      </c>
      <c r="S2899" t="str">
        <f>IF(Table1[[#This Row],[Language]]="English","English","Other language")</f>
        <v>Other language</v>
      </c>
      <c r="T2899">
        <f>Table1[[#This Row],[Gross Revenue]]-Table1[[#This Row],[Budget]]</f>
        <v>-32005864</v>
      </c>
      <c r="U2899" s="1">
        <f>(Table1[[#This Row],[Gross Revenue]]/Table1[[#This Row],[Budget]])-1</f>
        <v>-0.82916746113989637</v>
      </c>
      <c r="V2899" t="str">
        <f t="shared" si="90"/>
        <v>111-130 minutes</v>
      </c>
      <c r="W2899">
        <f>Table1[[#This Row],[Profit]]/Table1[[#This Row],[Budget]]</f>
        <v>-0.82916746113989637</v>
      </c>
      <c r="X2899" s="22" t="str">
        <f>IF(L2899="","",
IF(L2899&lt;Predictability!$B$1,"Low",
IF(L2899&lt;=Predictability!$B$2,"Mid","High")))</f>
        <v>Mid</v>
      </c>
      <c r="Y2899" s="22">
        <f t="shared" si="91"/>
        <v>0</v>
      </c>
    </row>
    <row r="2900" spans="1:25" x14ac:dyDescent="0.2">
      <c r="A2900" t="s">
        <v>6614</v>
      </c>
      <c r="B2900" t="s">
        <v>3032</v>
      </c>
      <c r="C2900" t="s">
        <v>3033</v>
      </c>
      <c r="D2900">
        <v>211</v>
      </c>
      <c r="E2900">
        <v>456</v>
      </c>
      <c r="F2900">
        <v>667</v>
      </c>
      <c r="G2900">
        <v>29000</v>
      </c>
      <c r="H2900">
        <v>7.7</v>
      </c>
      <c r="I2900">
        <v>280</v>
      </c>
      <c r="J2900">
        <v>172</v>
      </c>
      <c r="K2900">
        <v>2835886</v>
      </c>
      <c r="L2900">
        <v>9200000</v>
      </c>
      <c r="M2900" s="2">
        <f>VLOOKUP(A2900,Sheet2!$A$1:G6624,2,0)</f>
        <v>41279</v>
      </c>
      <c r="N2900" t="str">
        <f>VLOOKUP(A2900,Sheet2!$A$1:G6624,3,0)</f>
        <v>Color</v>
      </c>
      <c r="O2900" t="str">
        <f>VLOOKUP(A2900,Sheet2!$A$1:G6624,4,0)</f>
        <v>Drama</v>
      </c>
      <c r="P2900" t="str">
        <f>VLOOKUP(A2900,Sheet2!$A$1:G6624,5,0)</f>
        <v>Italian</v>
      </c>
      <c r="Q2900" t="str">
        <f>VLOOKUP(A2900,Sheet2!$A$1:G6624,6,0)</f>
        <v>Italy</v>
      </c>
      <c r="R2900" t="str">
        <f>VLOOKUP(A2900,Sheet2!$A$1:G6624,7,0)</f>
        <v>Not Rated</v>
      </c>
      <c r="S2900" t="str">
        <f>IF(Table1[[#This Row],[Language]]="English","English","Other language")</f>
        <v>Other language</v>
      </c>
      <c r="T2900">
        <f>Table1[[#This Row],[Gross Revenue]]-Table1[[#This Row],[Budget]]</f>
        <v>-6364114</v>
      </c>
      <c r="U2900" s="1">
        <f>(Table1[[#This Row],[Gross Revenue]]/Table1[[#This Row],[Budget]])-1</f>
        <v>-0.69175152173913046</v>
      </c>
      <c r="V2900" t="str">
        <f t="shared" si="90"/>
        <v>&gt;150 minutes</v>
      </c>
      <c r="W2900">
        <f>Table1[[#This Row],[Profit]]/Table1[[#This Row],[Budget]]</f>
        <v>-0.69175152173913046</v>
      </c>
      <c r="X2900" s="22" t="str">
        <f>IF(L2900="","",
IF(L2900&lt;Predictability!$B$1,"Low",
IF(L2900&lt;=Predictability!$B$2,"Mid","High")))</f>
        <v>Mid</v>
      </c>
      <c r="Y2900" s="22">
        <f t="shared" si="91"/>
        <v>0</v>
      </c>
    </row>
    <row r="2901" spans="1:25" x14ac:dyDescent="0.2">
      <c r="A2901" t="s">
        <v>6552</v>
      </c>
      <c r="B2901" t="s">
        <v>968</v>
      </c>
      <c r="C2901" t="s">
        <v>968</v>
      </c>
      <c r="D2901">
        <v>18000</v>
      </c>
      <c r="E2901">
        <v>22745</v>
      </c>
      <c r="F2901">
        <v>18000</v>
      </c>
      <c r="G2901">
        <v>0</v>
      </c>
      <c r="H2901">
        <v>7.6</v>
      </c>
      <c r="I2901">
        <v>112</v>
      </c>
      <c r="J2901">
        <v>126</v>
      </c>
      <c r="K2901">
        <v>30226144</v>
      </c>
      <c r="L2901">
        <v>15000000</v>
      </c>
      <c r="M2901" s="2">
        <f>VLOOKUP(A2901,Sheet2!$A$1:G6625,2,0)</f>
        <v>39275</v>
      </c>
      <c r="N2901" t="str">
        <f>VLOOKUP(A2901,Sheet2!$A$1:G6625,3,0)</f>
        <v>Color</v>
      </c>
      <c r="O2901" t="str">
        <f>VLOOKUP(A2901,Sheet2!$A$1:G6625,4,0)</f>
        <v>Biography</v>
      </c>
      <c r="P2901" t="str">
        <f>VLOOKUP(A2901,Sheet2!$A$1:G6625,5,0)</f>
        <v>English</v>
      </c>
      <c r="Q2901" t="str">
        <f>VLOOKUP(A2901,Sheet2!$A$1:G6625,6,0)</f>
        <v>USA</v>
      </c>
      <c r="R2901" t="str">
        <f>VLOOKUP(A2901,Sheet2!$A$1:G6625,7,0)</f>
        <v>PG-13</v>
      </c>
      <c r="S2901" t="str">
        <f>IF(Table1[[#This Row],[Language]]="English","English","Other language")</f>
        <v>English</v>
      </c>
      <c r="T2901">
        <f>Table1[[#This Row],[Gross Revenue]]-Table1[[#This Row],[Budget]]</f>
        <v>15226144</v>
      </c>
      <c r="U2901" s="1">
        <f>(Table1[[#This Row],[Gross Revenue]]/Table1[[#This Row],[Budget]])-1</f>
        <v>1.0150762666666666</v>
      </c>
      <c r="V2901" t="str">
        <f t="shared" si="90"/>
        <v>111-130 minutes</v>
      </c>
      <c r="W2901">
        <f>Table1[[#This Row],[Profit]]/Table1[[#This Row],[Budget]]</f>
        <v>1.0150762666666666</v>
      </c>
      <c r="X2901" s="22" t="str">
        <f>IF(L2901="","",
IF(L2901&lt;Predictability!$B$1,"Low",
IF(L2901&lt;=Predictability!$B$2,"Mid","High")))</f>
        <v>Mid</v>
      </c>
      <c r="Y2901" s="22">
        <f t="shared" si="91"/>
        <v>1</v>
      </c>
    </row>
    <row r="2902" spans="1:25" x14ac:dyDescent="0.2">
      <c r="A2902" t="s">
        <v>6233</v>
      </c>
      <c r="B2902" t="s">
        <v>691</v>
      </c>
      <c r="C2902" t="s">
        <v>2139</v>
      </c>
      <c r="D2902">
        <v>29000</v>
      </c>
      <c r="E2902">
        <v>29770</v>
      </c>
      <c r="F2902">
        <v>1000</v>
      </c>
      <c r="G2902">
        <v>115000</v>
      </c>
      <c r="H2902">
        <v>7.3</v>
      </c>
      <c r="I2902">
        <v>490</v>
      </c>
      <c r="J2902">
        <v>143</v>
      </c>
      <c r="K2902">
        <v>144812796</v>
      </c>
      <c r="L2902">
        <v>105000000</v>
      </c>
      <c r="M2902" s="2">
        <f>VLOOKUP(A2902,Sheet2!$A$1:G6626,2,0)</f>
        <v>41421</v>
      </c>
      <c r="N2902" t="str">
        <f>VLOOKUP(A2902,Sheet2!$A$1:G6626,3,0)</f>
        <v>Color</v>
      </c>
      <c r="O2902" t="str">
        <f>VLOOKUP(A2902,Sheet2!$A$1:G6626,4,0)</f>
        <v>Drama</v>
      </c>
      <c r="P2902" t="str">
        <f>VLOOKUP(A2902,Sheet2!$A$1:G6626,5,0)</f>
        <v>English</v>
      </c>
      <c r="Q2902" t="str">
        <f>VLOOKUP(A2902,Sheet2!$A$1:G6626,6,0)</f>
        <v>Australia</v>
      </c>
      <c r="R2902" t="str">
        <f>VLOOKUP(A2902,Sheet2!$A$1:G6626,7,0)</f>
        <v>PG-13</v>
      </c>
      <c r="S2902" t="str">
        <f>IF(Table1[[#This Row],[Language]]="English","English","Other language")</f>
        <v>English</v>
      </c>
      <c r="T2902">
        <f>Table1[[#This Row],[Gross Revenue]]-Table1[[#This Row],[Budget]]</f>
        <v>39812796</v>
      </c>
      <c r="U2902" s="1">
        <f>(Table1[[#This Row],[Gross Revenue]]/Table1[[#This Row],[Budget]])-1</f>
        <v>0.37916948571428577</v>
      </c>
      <c r="V2902" t="str">
        <f t="shared" si="90"/>
        <v>131-150 minutes</v>
      </c>
      <c r="W2902">
        <f>Table1[[#This Row],[Profit]]/Table1[[#This Row],[Budget]]</f>
        <v>0.37916948571428571</v>
      </c>
      <c r="X2902" s="22" t="str">
        <f>IF(L2902="","",
IF(L2902&lt;Predictability!$B$1,"Low",
IF(L2902&lt;=Predictability!$B$2,"Mid","High")))</f>
        <v>High</v>
      </c>
      <c r="Y2902" s="22">
        <f t="shared" si="91"/>
        <v>0</v>
      </c>
    </row>
    <row r="2903" spans="1:25" x14ac:dyDescent="0.2">
      <c r="A2903" t="s">
        <v>5308</v>
      </c>
      <c r="B2903" t="s">
        <v>963</v>
      </c>
      <c r="C2903" t="s">
        <v>2025</v>
      </c>
      <c r="D2903">
        <v>11000</v>
      </c>
      <c r="E2903">
        <v>12133</v>
      </c>
      <c r="F2903">
        <v>131</v>
      </c>
      <c r="G2903">
        <v>0</v>
      </c>
      <c r="H2903">
        <v>6.7</v>
      </c>
      <c r="I2903">
        <v>81</v>
      </c>
      <c r="J2903">
        <v>132</v>
      </c>
      <c r="K2903">
        <v>10166502</v>
      </c>
      <c r="L2903">
        <v>80000000</v>
      </c>
      <c r="M2903" s="2">
        <f>VLOOKUP(A2903,Sheet2!$A$1:G6627,2,0)</f>
        <v>38624</v>
      </c>
      <c r="N2903" t="str">
        <f>VLOOKUP(A2903,Sheet2!$A$1:G6627,3,0)</f>
        <v>Black and White</v>
      </c>
      <c r="O2903" t="str">
        <f>VLOOKUP(A2903,Sheet2!$A$1:G6627,4,0)</f>
        <v>Action</v>
      </c>
      <c r="P2903" t="str">
        <f>VLOOKUP(A2903,Sheet2!$A$1:G6627,5,0)</f>
        <v>Filipino</v>
      </c>
      <c r="Q2903" t="str">
        <f>VLOOKUP(A2903,Sheet2!$A$1:G6627,6,0)</f>
        <v>USA</v>
      </c>
      <c r="R2903" t="str">
        <f>VLOOKUP(A2903,Sheet2!$A$1:G6627,7,0)</f>
        <v>R</v>
      </c>
      <c r="S2903" t="str">
        <f>IF(Table1[[#This Row],[Language]]="English","English","Other language")</f>
        <v>Other language</v>
      </c>
      <c r="T2903">
        <f>Table1[[#This Row],[Gross Revenue]]-Table1[[#This Row],[Budget]]</f>
        <v>-69833498</v>
      </c>
      <c r="U2903" s="1">
        <f>(Table1[[#This Row],[Gross Revenue]]/Table1[[#This Row],[Budget]])-1</f>
        <v>-0.87291872500000001</v>
      </c>
      <c r="V2903" t="str">
        <f t="shared" si="90"/>
        <v>131-150 minutes</v>
      </c>
      <c r="W2903">
        <f>Table1[[#This Row],[Profit]]/Table1[[#This Row],[Budget]]</f>
        <v>-0.87291872500000001</v>
      </c>
      <c r="X2903" s="22" t="str">
        <f>IF(L2903="","",
IF(L2903&lt;Predictability!$B$1,"Low",
IF(L2903&lt;=Predictability!$B$2,"Mid","High")))</f>
        <v>High</v>
      </c>
      <c r="Y2903" s="22">
        <f t="shared" si="91"/>
        <v>0</v>
      </c>
    </row>
    <row r="2904" spans="1:25" x14ac:dyDescent="0.2">
      <c r="A2904" t="s">
        <v>5298</v>
      </c>
      <c r="B2904" t="s">
        <v>229</v>
      </c>
      <c r="C2904" t="s">
        <v>1843</v>
      </c>
      <c r="D2904">
        <v>1000</v>
      </c>
      <c r="E2904">
        <v>2163</v>
      </c>
      <c r="F2904">
        <v>19</v>
      </c>
      <c r="G2904">
        <v>0</v>
      </c>
      <c r="H2904">
        <v>6.7</v>
      </c>
      <c r="I2904">
        <v>63</v>
      </c>
      <c r="J2904">
        <v>96</v>
      </c>
      <c r="K2904">
        <v>115862</v>
      </c>
      <c r="L2904">
        <v>6000000</v>
      </c>
      <c r="M2904" s="2">
        <f>VLOOKUP(A2904,Sheet2!$A$1:G6628,2,0)</f>
        <v>40080</v>
      </c>
      <c r="N2904" t="str">
        <f>VLOOKUP(A2904,Sheet2!$A$1:G6628,3,0)</f>
        <v>Color</v>
      </c>
      <c r="O2904" t="str">
        <f>VLOOKUP(A2904,Sheet2!$A$1:G6628,4,0)</f>
        <v>Drama</v>
      </c>
      <c r="P2904" t="str">
        <f>VLOOKUP(A2904,Sheet2!$A$1:G6628,5,0)</f>
        <v>English</v>
      </c>
      <c r="Q2904" t="str">
        <f>VLOOKUP(A2904,Sheet2!$A$1:G6628,6,0)</f>
        <v>USA</v>
      </c>
      <c r="R2904" t="str">
        <f>VLOOKUP(A2904,Sheet2!$A$1:G6628,7,0)</f>
        <v>R</v>
      </c>
      <c r="S2904" t="str">
        <f>IF(Table1[[#This Row],[Language]]="English","English","Other language")</f>
        <v>English</v>
      </c>
      <c r="T2904">
        <f>Table1[[#This Row],[Gross Revenue]]-Table1[[#This Row],[Budget]]</f>
        <v>-5884138</v>
      </c>
      <c r="U2904" s="1">
        <f>(Table1[[#This Row],[Gross Revenue]]/Table1[[#This Row],[Budget]])-1</f>
        <v>-0.98068966666666668</v>
      </c>
      <c r="V2904" t="str">
        <f t="shared" si="90"/>
        <v>90-110 minutes</v>
      </c>
      <c r="W2904">
        <f>Table1[[#This Row],[Profit]]/Table1[[#This Row],[Budget]]</f>
        <v>-0.98068966666666668</v>
      </c>
      <c r="X2904" s="22" t="str">
        <f>IF(L2904="","",
IF(L2904&lt;Predictability!$B$1,"Low",
IF(L2904&lt;=Predictability!$B$2,"Mid","High")))</f>
        <v>Low</v>
      </c>
      <c r="Y2904" s="22">
        <f t="shared" si="91"/>
        <v>0</v>
      </c>
    </row>
    <row r="2905" spans="1:25" x14ac:dyDescent="0.2">
      <c r="A2905" t="s">
        <v>5172</v>
      </c>
      <c r="B2905" t="s">
        <v>1007</v>
      </c>
      <c r="C2905" t="s">
        <v>225</v>
      </c>
      <c r="D2905">
        <v>16000</v>
      </c>
      <c r="E2905">
        <v>32405</v>
      </c>
      <c r="F2905">
        <v>293</v>
      </c>
      <c r="G2905">
        <v>0</v>
      </c>
      <c r="H2905">
        <v>6.6</v>
      </c>
      <c r="I2905">
        <v>130</v>
      </c>
      <c r="J2905">
        <v>90</v>
      </c>
      <c r="K2905">
        <v>638476</v>
      </c>
      <c r="L2905">
        <v>1500000</v>
      </c>
      <c r="M2905" s="2">
        <f>VLOOKUP(A2905,Sheet2!$A$1:G6629,2,0)</f>
        <v>40610</v>
      </c>
      <c r="N2905" t="str">
        <f>VLOOKUP(A2905,Sheet2!$A$1:G6629,3,0)</f>
        <v>Color</v>
      </c>
      <c r="O2905" t="str">
        <f>VLOOKUP(A2905,Sheet2!$A$1:G6629,4,0)</f>
        <v>Comedy</v>
      </c>
      <c r="P2905" t="str">
        <f>VLOOKUP(A2905,Sheet2!$A$1:G6629,5,0)</f>
        <v>English</v>
      </c>
      <c r="Q2905" t="str">
        <f>VLOOKUP(A2905,Sheet2!$A$1:G6629,6,0)</f>
        <v>USA</v>
      </c>
      <c r="R2905" t="str">
        <f>VLOOKUP(A2905,Sheet2!$A$1:G6629,7,0)</f>
        <v>PG-13</v>
      </c>
      <c r="S2905" t="str">
        <f>IF(Table1[[#This Row],[Language]]="English","English","Other language")</f>
        <v>English</v>
      </c>
      <c r="T2905">
        <f>Table1[[#This Row],[Gross Revenue]]-Table1[[#This Row],[Budget]]</f>
        <v>-861524</v>
      </c>
      <c r="U2905" s="1">
        <f>(Table1[[#This Row],[Gross Revenue]]/Table1[[#This Row],[Budget]])-1</f>
        <v>-0.57434933333333338</v>
      </c>
      <c r="V2905" t="str">
        <f t="shared" si="90"/>
        <v>90-110 minutes</v>
      </c>
      <c r="W2905">
        <f>Table1[[#This Row],[Profit]]/Table1[[#This Row],[Budget]]</f>
        <v>-0.57434933333333338</v>
      </c>
      <c r="X2905" s="22" t="str">
        <f>IF(L2905="","",
IF(L2905&lt;Predictability!$B$1,"Low",
IF(L2905&lt;=Predictability!$B$2,"Mid","High")))</f>
        <v>Low</v>
      </c>
      <c r="Y2905" s="22">
        <f t="shared" si="91"/>
        <v>0</v>
      </c>
    </row>
    <row r="2906" spans="1:25" x14ac:dyDescent="0.2">
      <c r="A2906" t="s">
        <v>5456</v>
      </c>
      <c r="B2906" t="s">
        <v>2311</v>
      </c>
      <c r="C2906" t="s">
        <v>2312</v>
      </c>
      <c r="D2906">
        <v>232</v>
      </c>
      <c r="E2906">
        <v>825</v>
      </c>
      <c r="F2906">
        <v>309</v>
      </c>
      <c r="G2906">
        <v>625</v>
      </c>
      <c r="H2906">
        <v>6.7</v>
      </c>
      <c r="I2906">
        <v>44</v>
      </c>
      <c r="J2906">
        <v>152</v>
      </c>
      <c r="K2906">
        <v>36000000</v>
      </c>
      <c r="L2906">
        <v>4000000</v>
      </c>
      <c r="M2906" s="2">
        <f>VLOOKUP(A2906,Sheet2!$A$1:G6630,2,0)</f>
        <v>19290</v>
      </c>
      <c r="N2906" t="str">
        <f>VLOOKUP(A2906,Sheet2!$A$1:G6630,3,0)</f>
        <v>Color</v>
      </c>
      <c r="O2906" t="str">
        <f>VLOOKUP(A2906,Sheet2!$A$1:G6630,4,0)</f>
        <v>Drama</v>
      </c>
      <c r="P2906" t="str">
        <f>VLOOKUP(A2906,Sheet2!$A$1:G6630,5,0)</f>
        <v>English</v>
      </c>
      <c r="Q2906" t="str">
        <f>VLOOKUP(A2906,Sheet2!$A$1:G6630,6,0)</f>
        <v>USA</v>
      </c>
      <c r="R2906" t="str">
        <f>VLOOKUP(A2906,Sheet2!$A$1:G6630,7,0)</f>
        <v>Not Rated</v>
      </c>
      <c r="S2906" t="str">
        <f>IF(Table1[[#This Row],[Language]]="English","English","Other language")</f>
        <v>English</v>
      </c>
      <c r="T2906">
        <f>Table1[[#This Row],[Gross Revenue]]-Table1[[#This Row],[Budget]]</f>
        <v>32000000</v>
      </c>
      <c r="U2906" s="1">
        <f>(Table1[[#This Row],[Gross Revenue]]/Table1[[#This Row],[Budget]])-1</f>
        <v>8</v>
      </c>
      <c r="V2906" t="str">
        <f t="shared" si="90"/>
        <v>&gt;150 minutes</v>
      </c>
      <c r="W2906">
        <f>Table1[[#This Row],[Profit]]/Table1[[#This Row],[Budget]]</f>
        <v>8</v>
      </c>
      <c r="X2906" s="22" t="str">
        <f>IF(L2906="","",
IF(L2906&lt;Predictability!$B$1,"Low",
IF(L2906&lt;=Predictability!$B$2,"Mid","High")))</f>
        <v>Low</v>
      </c>
      <c r="Y2906" s="22">
        <f t="shared" si="91"/>
        <v>1</v>
      </c>
    </row>
    <row r="2907" spans="1:25" x14ac:dyDescent="0.2">
      <c r="A2907" t="s">
        <v>5171</v>
      </c>
      <c r="B2907" t="s">
        <v>790</v>
      </c>
      <c r="C2907" t="s">
        <v>2140</v>
      </c>
      <c r="D2907">
        <v>940</v>
      </c>
      <c r="E2907">
        <v>1934</v>
      </c>
      <c r="F2907">
        <v>126</v>
      </c>
      <c r="G2907">
        <v>1000</v>
      </c>
      <c r="H2907">
        <v>6.6</v>
      </c>
      <c r="I2907">
        <v>27</v>
      </c>
      <c r="J2907">
        <v>225</v>
      </c>
      <c r="K2907">
        <v>8000000</v>
      </c>
      <c r="L2907">
        <v>20000000</v>
      </c>
      <c r="M2907" s="2">
        <f>VLOOKUP(A2907,Sheet2!$A$1:G6631,2,0)</f>
        <v>23850</v>
      </c>
      <c r="N2907" t="str">
        <f>VLOOKUP(A2907,Sheet2!$A$1:G6631,3,0)</f>
        <v>Color</v>
      </c>
      <c r="O2907" t="str">
        <f>VLOOKUP(A2907,Sheet2!$A$1:G6631,4,0)</f>
        <v>Biography</v>
      </c>
      <c r="P2907" t="str">
        <f>VLOOKUP(A2907,Sheet2!$A$1:G6631,5,0)</f>
        <v>English</v>
      </c>
      <c r="Q2907" t="str">
        <f>VLOOKUP(A2907,Sheet2!$A$1:G6631,6,0)</f>
        <v>USA</v>
      </c>
      <c r="R2907" t="str">
        <f>VLOOKUP(A2907,Sheet2!$A$1:G6631,7,0)</f>
        <v>G</v>
      </c>
      <c r="S2907" t="str">
        <f>IF(Table1[[#This Row],[Language]]="English","English","Other language")</f>
        <v>English</v>
      </c>
      <c r="T2907">
        <f>Table1[[#This Row],[Gross Revenue]]-Table1[[#This Row],[Budget]]</f>
        <v>-12000000</v>
      </c>
      <c r="U2907" s="1">
        <f>(Table1[[#This Row],[Gross Revenue]]/Table1[[#This Row],[Budget]])-1</f>
        <v>-0.6</v>
      </c>
      <c r="V2907" t="str">
        <f t="shared" si="90"/>
        <v>&gt;150 minutes</v>
      </c>
      <c r="W2907">
        <f>Table1[[#This Row],[Profit]]/Table1[[#This Row],[Budget]]</f>
        <v>-0.6</v>
      </c>
      <c r="X2907" s="22" t="str">
        <f>IF(L2907="","",
IF(L2907&lt;Predictability!$B$1,"Low",
IF(L2907&lt;=Predictability!$B$2,"Mid","High")))</f>
        <v>Mid</v>
      </c>
      <c r="Y2907" s="22">
        <f t="shared" si="91"/>
        <v>0</v>
      </c>
    </row>
    <row r="2908" spans="1:25" x14ac:dyDescent="0.2">
      <c r="A2908" t="s">
        <v>4139</v>
      </c>
      <c r="B2908" t="s">
        <v>1262</v>
      </c>
      <c r="C2908" t="s">
        <v>1263</v>
      </c>
      <c r="D2908">
        <v>11000</v>
      </c>
      <c r="E2908">
        <v>13391</v>
      </c>
      <c r="F2908">
        <v>1000</v>
      </c>
      <c r="G2908">
        <v>14000</v>
      </c>
      <c r="H2908">
        <v>5.8</v>
      </c>
      <c r="I2908">
        <v>447</v>
      </c>
      <c r="J2908">
        <v>119</v>
      </c>
      <c r="K2908">
        <v>98780042</v>
      </c>
      <c r="L2908">
        <v>120000000</v>
      </c>
      <c r="M2908" s="2">
        <f>VLOOKUP(A2908,Sheet2!$A$1:G6632,2,0)</f>
        <v>40649</v>
      </c>
      <c r="N2908" t="str">
        <f>VLOOKUP(A2908,Sheet2!$A$1:G6632,3,0)</f>
        <v>Color</v>
      </c>
      <c r="O2908" t="str">
        <f>VLOOKUP(A2908,Sheet2!$A$1:G6632,4,0)</f>
        <v>Action</v>
      </c>
      <c r="P2908" t="str">
        <f>VLOOKUP(A2908,Sheet2!$A$1:G6632,5,0)</f>
        <v>English</v>
      </c>
      <c r="Q2908" t="str">
        <f>VLOOKUP(A2908,Sheet2!$A$1:G6632,6,0)</f>
        <v>USA</v>
      </c>
      <c r="R2908" t="str">
        <f>VLOOKUP(A2908,Sheet2!$A$1:G6632,7,0)</f>
        <v>PG-13</v>
      </c>
      <c r="S2908" t="str">
        <f>IF(Table1[[#This Row],[Language]]="English","English","Other language")</f>
        <v>English</v>
      </c>
      <c r="T2908">
        <f>Table1[[#This Row],[Gross Revenue]]-Table1[[#This Row],[Budget]]</f>
        <v>-21219958</v>
      </c>
      <c r="U2908" s="1">
        <f>(Table1[[#This Row],[Gross Revenue]]/Table1[[#This Row],[Budget]])-1</f>
        <v>-0.1768329833333333</v>
      </c>
      <c r="V2908" t="str">
        <f t="shared" si="90"/>
        <v>111-130 minutes</v>
      </c>
      <c r="W2908">
        <f>Table1[[#This Row],[Profit]]/Table1[[#This Row],[Budget]]</f>
        <v>-0.17683298333333333</v>
      </c>
      <c r="X2908" s="22" t="str">
        <f>IF(L2908="","",
IF(L2908&lt;Predictability!$B$1,"Low",
IF(L2908&lt;=Predictability!$B$2,"Mid","High")))</f>
        <v>High</v>
      </c>
      <c r="Y2908" s="22">
        <f t="shared" si="91"/>
        <v>0</v>
      </c>
    </row>
    <row r="2909" spans="1:25" x14ac:dyDescent="0.2">
      <c r="A2909" t="s">
        <v>3817</v>
      </c>
      <c r="B2909" t="s">
        <v>901</v>
      </c>
      <c r="C2909" t="s">
        <v>902</v>
      </c>
      <c r="D2909">
        <v>640</v>
      </c>
      <c r="E2909">
        <v>2082</v>
      </c>
      <c r="F2909">
        <v>0</v>
      </c>
      <c r="G2909">
        <v>12000</v>
      </c>
      <c r="H2909">
        <v>5.4</v>
      </c>
      <c r="I2909">
        <v>285</v>
      </c>
      <c r="J2909">
        <v>100</v>
      </c>
      <c r="K2909">
        <v>7186670</v>
      </c>
      <c r="L2909">
        <v>6000000</v>
      </c>
      <c r="M2909" s="2">
        <f>VLOOKUP(A2909,Sheet2!$A$1:G6633,2,0)</f>
        <v>41292</v>
      </c>
      <c r="N2909" t="str">
        <f>VLOOKUP(A2909,Sheet2!$A$1:G6633,3,0)</f>
        <v>Color</v>
      </c>
      <c r="O2909" t="str">
        <f>VLOOKUP(A2909,Sheet2!$A$1:G6633,4,0)</f>
        <v>Adventure</v>
      </c>
      <c r="P2909" t="str">
        <f>VLOOKUP(A2909,Sheet2!$A$1:G6633,5,0)</f>
        <v>English</v>
      </c>
      <c r="Q2909" t="str">
        <f>VLOOKUP(A2909,Sheet2!$A$1:G6633,6,0)</f>
        <v>USA</v>
      </c>
      <c r="R2909" t="str">
        <f>VLOOKUP(A2909,Sheet2!$A$1:G6633,7,0)</f>
        <v>R</v>
      </c>
      <c r="S2909" t="str">
        <f>IF(Table1[[#This Row],[Language]]="English","English","Other language")</f>
        <v>English</v>
      </c>
      <c r="T2909">
        <f>Table1[[#This Row],[Gross Revenue]]-Table1[[#This Row],[Budget]]</f>
        <v>1186670</v>
      </c>
      <c r="U2909" s="1">
        <f>(Table1[[#This Row],[Gross Revenue]]/Table1[[#This Row],[Budget]])-1</f>
        <v>0.19777833333333339</v>
      </c>
      <c r="V2909" t="str">
        <f t="shared" si="90"/>
        <v>90-110 minutes</v>
      </c>
      <c r="W2909">
        <f>Table1[[#This Row],[Profit]]/Table1[[#This Row],[Budget]]</f>
        <v>0.19777833333333333</v>
      </c>
      <c r="X2909" s="22" t="str">
        <f>IF(L2909="","",
IF(L2909&lt;Predictability!$B$1,"Low",
IF(L2909&lt;=Predictability!$B$2,"Mid","High")))</f>
        <v>Low</v>
      </c>
      <c r="Y2909" s="22">
        <f t="shared" si="91"/>
        <v>0</v>
      </c>
    </row>
    <row r="2910" spans="1:25" x14ac:dyDescent="0.2">
      <c r="A2910" t="s">
        <v>3605</v>
      </c>
      <c r="B2910" t="s">
        <v>606</v>
      </c>
      <c r="C2910" t="s">
        <v>607</v>
      </c>
      <c r="D2910">
        <v>15000</v>
      </c>
      <c r="E2910">
        <v>17716</v>
      </c>
      <c r="F2910">
        <v>0</v>
      </c>
      <c r="G2910">
        <v>30000</v>
      </c>
      <c r="H2910">
        <v>8.5</v>
      </c>
      <c r="I2910">
        <v>186</v>
      </c>
      <c r="J2910">
        <v>189</v>
      </c>
      <c r="K2910">
        <v>136801374</v>
      </c>
      <c r="L2910">
        <v>60000000</v>
      </c>
      <c r="M2910" s="2">
        <f>VLOOKUP(A2910,Sheet2!$A$1:G6634,2,0)</f>
        <v>36376</v>
      </c>
      <c r="N2910" t="str">
        <f>VLOOKUP(A2910,Sheet2!$A$1:G6634,3,0)</f>
        <v>Color</v>
      </c>
      <c r="O2910" t="str">
        <f>VLOOKUP(A2910,Sheet2!$A$1:G6634,4,0)</f>
        <v>Crime</v>
      </c>
      <c r="P2910" t="str">
        <f>VLOOKUP(A2910,Sheet2!$A$1:G6634,5,0)</f>
        <v>English</v>
      </c>
      <c r="Q2910" t="str">
        <f>VLOOKUP(A2910,Sheet2!$A$1:G6634,6,0)</f>
        <v>USA</v>
      </c>
      <c r="R2910" t="str">
        <f>VLOOKUP(A2910,Sheet2!$A$1:G6634,7,0)</f>
        <v>R</v>
      </c>
      <c r="S2910" t="str">
        <f>IF(Table1[[#This Row],[Language]]="English","English","Other language")</f>
        <v>English</v>
      </c>
      <c r="T2910">
        <f>Table1[[#This Row],[Gross Revenue]]-Table1[[#This Row],[Budget]]</f>
        <v>76801374</v>
      </c>
      <c r="U2910" s="1">
        <f>(Table1[[#This Row],[Gross Revenue]]/Table1[[#This Row],[Budget]])-1</f>
        <v>1.2800229000000001</v>
      </c>
      <c r="V2910" t="str">
        <f t="shared" si="90"/>
        <v>&gt;150 minutes</v>
      </c>
      <c r="W2910">
        <f>Table1[[#This Row],[Profit]]/Table1[[#This Row],[Budget]]</f>
        <v>1.2800229000000001</v>
      </c>
      <c r="X2910" s="22" t="str">
        <f>IF(L2910="","",
IF(L2910&lt;Predictability!$B$1,"Low",
IF(L2910&lt;=Predictability!$B$2,"Mid","High")))</f>
        <v>High</v>
      </c>
      <c r="Y2910" s="22">
        <f t="shared" si="91"/>
        <v>1</v>
      </c>
    </row>
    <row r="2911" spans="1:25" x14ac:dyDescent="0.2">
      <c r="A2911" t="s">
        <v>5562</v>
      </c>
      <c r="B2911" t="s">
        <v>528</v>
      </c>
      <c r="C2911" t="s">
        <v>2287</v>
      </c>
      <c r="D2911">
        <v>14000</v>
      </c>
      <c r="E2911">
        <v>16606</v>
      </c>
      <c r="F2911">
        <v>248</v>
      </c>
      <c r="G2911">
        <v>32000</v>
      </c>
      <c r="H2911">
        <v>6.8</v>
      </c>
      <c r="I2911">
        <v>408</v>
      </c>
      <c r="J2911">
        <v>117</v>
      </c>
      <c r="K2911">
        <v>51533608</v>
      </c>
      <c r="L2911">
        <v>25000000</v>
      </c>
      <c r="M2911" s="2">
        <f>VLOOKUP(A2911,Sheet2!$A$1:G6635,2,0)</f>
        <v>40576</v>
      </c>
      <c r="N2911" t="str">
        <f>VLOOKUP(A2911,Sheet2!$A$1:G6635,3,0)</f>
        <v>Color</v>
      </c>
      <c r="O2911" t="str">
        <f>VLOOKUP(A2911,Sheet2!$A$1:G6635,4,0)</f>
        <v>Action</v>
      </c>
      <c r="P2911" t="str">
        <f>VLOOKUP(A2911,Sheet2!$A$1:G6635,5,0)</f>
        <v>English</v>
      </c>
      <c r="Q2911" t="str">
        <f>VLOOKUP(A2911,Sheet2!$A$1:G6635,6,0)</f>
        <v>USA</v>
      </c>
      <c r="R2911" t="str">
        <f>VLOOKUP(A2911,Sheet2!$A$1:G6635,7,0)</f>
        <v>R</v>
      </c>
      <c r="S2911" t="str">
        <f>IF(Table1[[#This Row],[Language]]="English","English","Other language")</f>
        <v>English</v>
      </c>
      <c r="T2911">
        <f>Table1[[#This Row],[Gross Revenue]]-Table1[[#This Row],[Budget]]</f>
        <v>26533608</v>
      </c>
      <c r="U2911" s="1">
        <f>(Table1[[#This Row],[Gross Revenue]]/Table1[[#This Row],[Budget]])-1</f>
        <v>1.0613443199999999</v>
      </c>
      <c r="V2911" t="str">
        <f t="shared" si="90"/>
        <v>111-130 minutes</v>
      </c>
      <c r="W2911">
        <f>Table1[[#This Row],[Profit]]/Table1[[#This Row],[Budget]]</f>
        <v>1.0613443199999999</v>
      </c>
      <c r="X2911" s="22" t="str">
        <f>IF(L2911="","",
IF(L2911&lt;Predictability!$B$1,"Low",
IF(L2911&lt;=Predictability!$B$2,"Mid","High")))</f>
        <v>Mid</v>
      </c>
      <c r="Y2911" s="22">
        <f t="shared" si="91"/>
        <v>1</v>
      </c>
    </row>
    <row r="2912" spans="1:25" x14ac:dyDescent="0.2">
      <c r="A2912" t="s">
        <v>4310</v>
      </c>
      <c r="B2912" t="s">
        <v>336</v>
      </c>
      <c r="C2912" t="s">
        <v>587</v>
      </c>
      <c r="D2912">
        <v>4000</v>
      </c>
      <c r="E2912">
        <v>7461</v>
      </c>
      <c r="F2912">
        <v>70</v>
      </c>
      <c r="G2912">
        <v>4000</v>
      </c>
      <c r="H2912">
        <v>5.9</v>
      </c>
      <c r="I2912">
        <v>203</v>
      </c>
      <c r="J2912">
        <v>98</v>
      </c>
      <c r="K2912">
        <v>110175871</v>
      </c>
      <c r="L2912">
        <v>10000000</v>
      </c>
      <c r="M2912" s="2">
        <f>VLOOKUP(A2912,Sheet2!$A$1:G6636,2,0)</f>
        <v>38159</v>
      </c>
      <c r="N2912" t="str">
        <f>VLOOKUP(A2912,Sheet2!$A$1:G6636,3,0)</f>
        <v>Color</v>
      </c>
      <c r="O2912" t="str">
        <f>VLOOKUP(A2912,Sheet2!$A$1:G6636,4,0)</f>
        <v>Horror</v>
      </c>
      <c r="P2912" t="str">
        <f>VLOOKUP(A2912,Sheet2!$A$1:G6636,5,0)</f>
        <v>English</v>
      </c>
      <c r="Q2912" t="str">
        <f>VLOOKUP(A2912,Sheet2!$A$1:G6636,6,0)</f>
        <v>USA</v>
      </c>
      <c r="R2912" t="str">
        <f>VLOOKUP(A2912,Sheet2!$A$1:G6636,7,0)</f>
        <v>PG-13</v>
      </c>
      <c r="S2912" t="str">
        <f>IF(Table1[[#This Row],[Language]]="English","English","Other language")</f>
        <v>English</v>
      </c>
      <c r="T2912">
        <f>Table1[[#This Row],[Gross Revenue]]-Table1[[#This Row],[Budget]]</f>
        <v>100175871</v>
      </c>
      <c r="U2912" s="1">
        <f>(Table1[[#This Row],[Gross Revenue]]/Table1[[#This Row],[Budget]])-1</f>
        <v>10.0175871</v>
      </c>
      <c r="V2912" t="str">
        <f t="shared" si="90"/>
        <v>90-110 minutes</v>
      </c>
      <c r="W2912">
        <f>Table1[[#This Row],[Profit]]/Table1[[#This Row],[Budget]]</f>
        <v>10.0175871</v>
      </c>
      <c r="X2912" s="22" t="str">
        <f>IF(L2912="","",
IF(L2912&lt;Predictability!$B$1,"Low",
IF(L2912&lt;=Predictability!$B$2,"Mid","High")))</f>
        <v>Mid</v>
      </c>
      <c r="Y2912" s="22">
        <f t="shared" si="91"/>
        <v>1</v>
      </c>
    </row>
    <row r="2913" spans="1:25" x14ac:dyDescent="0.2">
      <c r="A2913" t="s">
        <v>3591</v>
      </c>
      <c r="B2913" t="s">
        <v>336</v>
      </c>
      <c r="C2913" t="s">
        <v>587</v>
      </c>
      <c r="D2913">
        <v>4000</v>
      </c>
      <c r="E2913">
        <v>5746</v>
      </c>
      <c r="F2913">
        <v>70</v>
      </c>
      <c r="G2913">
        <v>930</v>
      </c>
      <c r="H2913">
        <v>5</v>
      </c>
      <c r="I2913">
        <v>131</v>
      </c>
      <c r="J2913">
        <v>137</v>
      </c>
      <c r="K2913">
        <v>39143839</v>
      </c>
      <c r="L2913">
        <v>20000000</v>
      </c>
      <c r="M2913" s="2">
        <f>VLOOKUP(A2913,Sheet2!$A$1:G6637,2,0)</f>
        <v>38725</v>
      </c>
      <c r="N2913" t="str">
        <f>VLOOKUP(A2913,Sheet2!$A$1:G6637,3,0)</f>
        <v>Color</v>
      </c>
      <c r="O2913" t="str">
        <f>VLOOKUP(A2913,Sheet2!$A$1:G6637,4,0)</f>
        <v>Horror</v>
      </c>
      <c r="P2913" t="str">
        <f>VLOOKUP(A2913,Sheet2!$A$1:G6637,5,0)</f>
        <v>English</v>
      </c>
      <c r="Q2913" t="str">
        <f>VLOOKUP(A2913,Sheet2!$A$1:G6637,6,0)</f>
        <v>USA</v>
      </c>
      <c r="R2913" t="str">
        <f>VLOOKUP(A2913,Sheet2!$A$1:G6637,7,0)</f>
        <v>PG-13</v>
      </c>
      <c r="S2913" t="str">
        <f>IF(Table1[[#This Row],[Language]]="English","English","Other language")</f>
        <v>English</v>
      </c>
      <c r="T2913">
        <f>Table1[[#This Row],[Gross Revenue]]-Table1[[#This Row],[Budget]]</f>
        <v>19143839</v>
      </c>
      <c r="U2913" s="1">
        <f>(Table1[[#This Row],[Gross Revenue]]/Table1[[#This Row],[Budget]])-1</f>
        <v>0.9571919499999999</v>
      </c>
      <c r="V2913" t="str">
        <f t="shared" si="90"/>
        <v>131-150 minutes</v>
      </c>
      <c r="W2913">
        <f>Table1[[#This Row],[Profit]]/Table1[[#This Row],[Budget]]</f>
        <v>0.95719195000000001</v>
      </c>
      <c r="X2913" s="22" t="str">
        <f>IF(L2913="","",
IF(L2913&lt;Predictability!$B$1,"Low",
IF(L2913&lt;=Predictability!$B$2,"Mid","High")))</f>
        <v>Mid</v>
      </c>
      <c r="Y2913" s="22">
        <f t="shared" si="91"/>
        <v>1</v>
      </c>
    </row>
    <row r="2914" spans="1:25" x14ac:dyDescent="0.2">
      <c r="A2914" t="s">
        <v>6216</v>
      </c>
      <c r="B2914" t="s">
        <v>870</v>
      </c>
      <c r="C2914" t="s">
        <v>2821</v>
      </c>
      <c r="D2914">
        <v>3000</v>
      </c>
      <c r="E2914">
        <v>3569</v>
      </c>
      <c r="F2914">
        <v>51</v>
      </c>
      <c r="G2914">
        <v>17000</v>
      </c>
      <c r="H2914">
        <v>7.3</v>
      </c>
      <c r="I2914">
        <v>261</v>
      </c>
      <c r="J2914">
        <v>96</v>
      </c>
      <c r="K2914">
        <v>5359774</v>
      </c>
      <c r="L2914">
        <v>6000000</v>
      </c>
      <c r="M2914" s="2">
        <f>VLOOKUP(A2914,Sheet2!$A$1:G6638,2,0)</f>
        <v>40818</v>
      </c>
      <c r="N2914" t="str">
        <f>VLOOKUP(A2914,Sheet2!$A$1:G6638,3,0)</f>
        <v>Color</v>
      </c>
      <c r="O2914" t="str">
        <f>VLOOKUP(A2914,Sheet2!$A$1:G6638,4,0)</f>
        <v>Comedy</v>
      </c>
      <c r="P2914" t="str">
        <f>VLOOKUP(A2914,Sheet2!$A$1:G6638,5,0)</f>
        <v>English</v>
      </c>
      <c r="Q2914" t="str">
        <f>VLOOKUP(A2914,Sheet2!$A$1:G6638,6,0)</f>
        <v>Ireland</v>
      </c>
      <c r="R2914" t="str">
        <f>VLOOKUP(A2914,Sheet2!$A$1:G6638,7,0)</f>
        <v>R</v>
      </c>
      <c r="S2914" t="str">
        <f>IF(Table1[[#This Row],[Language]]="English","English","Other language")</f>
        <v>English</v>
      </c>
      <c r="T2914">
        <f>Table1[[#This Row],[Gross Revenue]]-Table1[[#This Row],[Budget]]</f>
        <v>-640226</v>
      </c>
      <c r="U2914" s="1">
        <f>(Table1[[#This Row],[Gross Revenue]]/Table1[[#This Row],[Budget]])-1</f>
        <v>-0.10670433333333329</v>
      </c>
      <c r="V2914" t="str">
        <f t="shared" si="90"/>
        <v>90-110 minutes</v>
      </c>
      <c r="W2914">
        <f>Table1[[#This Row],[Profit]]/Table1[[#This Row],[Budget]]</f>
        <v>-0.10670433333333333</v>
      </c>
      <c r="X2914" s="22" t="str">
        <f>IF(L2914="","",
IF(L2914&lt;Predictability!$B$1,"Low",
IF(L2914&lt;=Predictability!$B$2,"Mid","High")))</f>
        <v>Low</v>
      </c>
      <c r="Y2914" s="22">
        <f t="shared" si="91"/>
        <v>0</v>
      </c>
    </row>
    <row r="2915" spans="1:25" x14ac:dyDescent="0.2">
      <c r="A2915" t="s">
        <v>4146</v>
      </c>
      <c r="B2915" t="s">
        <v>1270</v>
      </c>
      <c r="C2915" t="s">
        <v>660</v>
      </c>
      <c r="D2915">
        <v>405</v>
      </c>
      <c r="E2915">
        <v>1070</v>
      </c>
      <c r="F2915">
        <v>98</v>
      </c>
      <c r="G2915">
        <v>0</v>
      </c>
      <c r="H2915">
        <v>5.8</v>
      </c>
      <c r="I2915">
        <v>147</v>
      </c>
      <c r="J2915">
        <v>95</v>
      </c>
      <c r="K2915">
        <v>37101011</v>
      </c>
      <c r="L2915">
        <v>40000000</v>
      </c>
      <c r="M2915" s="2">
        <f>VLOOKUP(A2915,Sheet2!$A$1:G6639,2,0)</f>
        <v>41045</v>
      </c>
      <c r="N2915" t="str">
        <f>VLOOKUP(A2915,Sheet2!$A$1:G6639,3,0)</f>
        <v>Color</v>
      </c>
      <c r="O2915" t="str">
        <f>VLOOKUP(A2915,Sheet2!$A$1:G6639,4,0)</f>
        <v>Comedy</v>
      </c>
      <c r="P2915" t="str">
        <f>VLOOKUP(A2915,Sheet2!$A$1:G6639,5,0)</f>
        <v>English</v>
      </c>
      <c r="Q2915" t="str">
        <f>VLOOKUP(A2915,Sheet2!$A$1:G6639,6,0)</f>
        <v>USA</v>
      </c>
      <c r="R2915" t="str">
        <f>VLOOKUP(A2915,Sheet2!$A$1:G6639,7,0)</f>
        <v>PG-13</v>
      </c>
      <c r="S2915" t="str">
        <f>IF(Table1[[#This Row],[Language]]="English","English","Other language")</f>
        <v>English</v>
      </c>
      <c r="T2915">
        <f>Table1[[#This Row],[Gross Revenue]]-Table1[[#This Row],[Budget]]</f>
        <v>-2898989</v>
      </c>
      <c r="U2915" s="1">
        <f>(Table1[[#This Row],[Gross Revenue]]/Table1[[#This Row],[Budget]])-1</f>
        <v>-7.2474724999999962E-2</v>
      </c>
      <c r="V2915" t="str">
        <f t="shared" si="90"/>
        <v>90-110 minutes</v>
      </c>
      <c r="W2915">
        <f>Table1[[#This Row],[Profit]]/Table1[[#This Row],[Budget]]</f>
        <v>-7.2474725000000004E-2</v>
      </c>
      <c r="X2915" s="22" t="str">
        <f>IF(L2915="","",
IF(L2915&lt;Predictability!$B$1,"Low",
IF(L2915&lt;=Predictability!$B$2,"Mid","High")))</f>
        <v>Mid</v>
      </c>
      <c r="Y2915" s="22">
        <f t="shared" si="91"/>
        <v>0</v>
      </c>
    </row>
    <row r="2916" spans="1:25" x14ac:dyDescent="0.2">
      <c r="A2916" t="s">
        <v>4114</v>
      </c>
      <c r="B2916" t="s">
        <v>772</v>
      </c>
      <c r="C2916" t="s">
        <v>1240</v>
      </c>
      <c r="D2916">
        <v>1000</v>
      </c>
      <c r="E2916">
        <v>1686</v>
      </c>
      <c r="F2916">
        <v>180</v>
      </c>
      <c r="G2916">
        <v>0</v>
      </c>
      <c r="H2916">
        <v>5.8</v>
      </c>
      <c r="I2916">
        <v>224</v>
      </c>
      <c r="J2916">
        <v>115</v>
      </c>
      <c r="K2916">
        <v>10640645</v>
      </c>
      <c r="L2916">
        <v>40000000</v>
      </c>
      <c r="M2916" s="2">
        <f>VLOOKUP(A2916,Sheet2!$A$1:G6640,2,0)</f>
        <v>42243</v>
      </c>
      <c r="N2916" t="str">
        <f>VLOOKUP(A2916,Sheet2!$A$1:G6640,3,0)</f>
        <v>Color</v>
      </c>
      <c r="O2916" t="str">
        <f>VLOOKUP(A2916,Sheet2!$A$1:G6640,4,0)</f>
        <v>Action</v>
      </c>
      <c r="P2916" t="str">
        <f>VLOOKUP(A2916,Sheet2!$A$1:G6640,5,0)</f>
        <v>English</v>
      </c>
      <c r="Q2916" t="str">
        <f>VLOOKUP(A2916,Sheet2!$A$1:G6640,6,0)</f>
        <v>USA</v>
      </c>
      <c r="R2916" t="str">
        <f>VLOOKUP(A2916,Sheet2!$A$1:G6640,7,0)</f>
        <v>R</v>
      </c>
      <c r="S2916" t="str">
        <f>IF(Table1[[#This Row],[Language]]="English","English","Other language")</f>
        <v>English</v>
      </c>
      <c r="T2916">
        <f>Table1[[#This Row],[Gross Revenue]]-Table1[[#This Row],[Budget]]</f>
        <v>-29359355</v>
      </c>
      <c r="U2916" s="1">
        <f>(Table1[[#This Row],[Gross Revenue]]/Table1[[#This Row],[Budget]])-1</f>
        <v>-0.73398387500000006</v>
      </c>
      <c r="V2916" t="str">
        <f t="shared" si="90"/>
        <v>111-130 minutes</v>
      </c>
      <c r="W2916">
        <f>Table1[[#This Row],[Profit]]/Table1[[#This Row],[Budget]]</f>
        <v>-0.73398387499999995</v>
      </c>
      <c r="X2916" s="22" t="str">
        <f>IF(L2916="","",
IF(L2916&lt;Predictability!$B$1,"Low",
IF(L2916&lt;=Predictability!$B$2,"Mid","High")))</f>
        <v>Mid</v>
      </c>
      <c r="Y2916" s="22">
        <f t="shared" si="91"/>
        <v>0</v>
      </c>
    </row>
    <row r="2917" spans="1:25" x14ac:dyDescent="0.2">
      <c r="A2917" t="s">
        <v>3783</v>
      </c>
      <c r="B2917" t="s">
        <v>859</v>
      </c>
      <c r="C2917" t="s">
        <v>158</v>
      </c>
      <c r="D2917">
        <v>658</v>
      </c>
      <c r="E2917">
        <v>1559</v>
      </c>
      <c r="F2917">
        <v>18</v>
      </c>
      <c r="G2917">
        <v>550</v>
      </c>
      <c r="H2917">
        <v>5.4</v>
      </c>
      <c r="I2917">
        <v>70</v>
      </c>
      <c r="J2917">
        <v>94</v>
      </c>
      <c r="K2917">
        <v>3034181</v>
      </c>
      <c r="L2917">
        <v>11000000</v>
      </c>
      <c r="M2917" s="2">
        <f>VLOOKUP(A2917,Sheet2!$A$1:G6641,2,0)</f>
        <v>37386</v>
      </c>
      <c r="N2917" t="str">
        <f>VLOOKUP(A2917,Sheet2!$A$1:G6641,3,0)</f>
        <v>Color</v>
      </c>
      <c r="O2917" t="str">
        <f>VLOOKUP(A2917,Sheet2!$A$1:G6641,4,0)</f>
        <v>Comedy</v>
      </c>
      <c r="P2917" t="str">
        <f>VLOOKUP(A2917,Sheet2!$A$1:G6641,5,0)</f>
        <v>English</v>
      </c>
      <c r="Q2917" t="str">
        <f>VLOOKUP(A2917,Sheet2!$A$1:G6641,6,0)</f>
        <v>UK</v>
      </c>
      <c r="R2917" t="str">
        <f>VLOOKUP(A2917,Sheet2!$A$1:G6641,7,0)</f>
        <v>R</v>
      </c>
      <c r="S2917" t="str">
        <f>IF(Table1[[#This Row],[Language]]="English","English","Other language")</f>
        <v>English</v>
      </c>
      <c r="T2917">
        <f>Table1[[#This Row],[Gross Revenue]]-Table1[[#This Row],[Budget]]</f>
        <v>-7965819</v>
      </c>
      <c r="U2917" s="1">
        <f>(Table1[[#This Row],[Gross Revenue]]/Table1[[#This Row],[Budget]])-1</f>
        <v>-0.72416536363636363</v>
      </c>
      <c r="V2917" t="str">
        <f t="shared" si="90"/>
        <v>90-110 minutes</v>
      </c>
      <c r="W2917">
        <f>Table1[[#This Row],[Profit]]/Table1[[#This Row],[Budget]]</f>
        <v>-0.72416536363636363</v>
      </c>
      <c r="X2917" s="22" t="str">
        <f>IF(L2917="","",
IF(L2917&lt;Predictability!$B$1,"Low",
IF(L2917&lt;=Predictability!$B$2,"Mid","High")))</f>
        <v>Mid</v>
      </c>
      <c r="Y2917" s="22">
        <f t="shared" si="91"/>
        <v>0</v>
      </c>
    </row>
    <row r="2918" spans="1:25" x14ac:dyDescent="0.2">
      <c r="A2918" t="s">
        <v>6197</v>
      </c>
      <c r="B2918" t="s">
        <v>2811</v>
      </c>
      <c r="C2918" t="s">
        <v>395</v>
      </c>
      <c r="D2918">
        <v>465</v>
      </c>
      <c r="E2918">
        <v>897</v>
      </c>
      <c r="F2918">
        <v>0</v>
      </c>
      <c r="G2918">
        <v>337</v>
      </c>
      <c r="H2918">
        <v>7.3</v>
      </c>
      <c r="I2918">
        <v>73</v>
      </c>
      <c r="J2918">
        <v>88</v>
      </c>
      <c r="K2918">
        <v>442638</v>
      </c>
      <c r="L2918">
        <v>850000</v>
      </c>
      <c r="M2918" s="2">
        <f>VLOOKUP(A2918,Sheet2!$A$1:G6642,2,0)</f>
        <v>39381</v>
      </c>
      <c r="N2918" t="str">
        <f>VLOOKUP(A2918,Sheet2!$A$1:G6642,3,0)</f>
        <v>Color</v>
      </c>
      <c r="O2918" t="str">
        <f>VLOOKUP(A2918,Sheet2!$A$1:G6642,4,0)</f>
        <v>Comedy</v>
      </c>
      <c r="P2918" t="str">
        <f>VLOOKUP(A2918,Sheet2!$A$1:G6642,5,0)</f>
        <v>English</v>
      </c>
      <c r="Q2918" t="str">
        <f>VLOOKUP(A2918,Sheet2!$A$1:G6642,6,0)</f>
        <v>USA</v>
      </c>
      <c r="R2918" t="str">
        <f>VLOOKUP(A2918,Sheet2!$A$1:G6642,7,0)</f>
        <v>R</v>
      </c>
      <c r="S2918" t="str">
        <f>IF(Table1[[#This Row],[Language]]="English","English","Other language")</f>
        <v>English</v>
      </c>
      <c r="T2918">
        <f>Table1[[#This Row],[Gross Revenue]]-Table1[[#This Row],[Budget]]</f>
        <v>-407362</v>
      </c>
      <c r="U2918" s="1">
        <f>(Table1[[#This Row],[Gross Revenue]]/Table1[[#This Row],[Budget]])-1</f>
        <v>-0.47924941176470592</v>
      </c>
      <c r="V2918" t="str">
        <f t="shared" si="90"/>
        <v>&lt;90 minutes</v>
      </c>
      <c r="W2918">
        <f>Table1[[#This Row],[Profit]]/Table1[[#This Row],[Budget]]</f>
        <v>-0.47924941176470587</v>
      </c>
      <c r="X2918" s="22" t="str">
        <f>IF(L2918="","",
IF(L2918&lt;Predictability!$B$1,"Low",
IF(L2918&lt;=Predictability!$B$2,"Mid","High")))</f>
        <v>Low</v>
      </c>
      <c r="Y2918" s="22">
        <f t="shared" si="91"/>
        <v>0</v>
      </c>
    </row>
    <row r="2919" spans="1:25" x14ac:dyDescent="0.2">
      <c r="A2919" t="s">
        <v>6758</v>
      </c>
      <c r="B2919" t="s">
        <v>479</v>
      </c>
      <c r="C2919" t="s">
        <v>1376</v>
      </c>
      <c r="D2919">
        <v>14000</v>
      </c>
      <c r="E2919">
        <v>17623</v>
      </c>
      <c r="F2919">
        <v>480</v>
      </c>
      <c r="G2919">
        <v>24000</v>
      </c>
      <c r="H2919">
        <v>7.8</v>
      </c>
      <c r="I2919">
        <v>334</v>
      </c>
      <c r="J2919">
        <v>108</v>
      </c>
      <c r="K2919">
        <v>277313371</v>
      </c>
      <c r="L2919">
        <v>35000000</v>
      </c>
      <c r="M2919" s="2">
        <f>VLOOKUP(A2919,Sheet2!$A$1:G6643,2,0)</f>
        <v>40142</v>
      </c>
      <c r="N2919" t="str">
        <f>VLOOKUP(A2919,Sheet2!$A$1:G6643,3,0)</f>
        <v>Color</v>
      </c>
      <c r="O2919" t="str">
        <f>VLOOKUP(A2919,Sheet2!$A$1:G6643,4,0)</f>
        <v>Comedy</v>
      </c>
      <c r="P2919" t="str">
        <f>VLOOKUP(A2919,Sheet2!$A$1:G6643,5,0)</f>
        <v>English</v>
      </c>
      <c r="Q2919" t="str">
        <f>VLOOKUP(A2919,Sheet2!$A$1:G6643,6,0)</f>
        <v>USA</v>
      </c>
      <c r="R2919" t="str">
        <f>VLOOKUP(A2919,Sheet2!$A$1:G6643,7,0)</f>
        <v>R</v>
      </c>
      <c r="S2919" t="str">
        <f>IF(Table1[[#This Row],[Language]]="English","English","Other language")</f>
        <v>English</v>
      </c>
      <c r="T2919">
        <f>Table1[[#This Row],[Gross Revenue]]-Table1[[#This Row],[Budget]]</f>
        <v>242313371</v>
      </c>
      <c r="U2919" s="1">
        <f>(Table1[[#This Row],[Gross Revenue]]/Table1[[#This Row],[Budget]])-1</f>
        <v>6.9232391714285715</v>
      </c>
      <c r="V2919" t="str">
        <f t="shared" si="90"/>
        <v>90-110 minutes</v>
      </c>
      <c r="W2919">
        <f>Table1[[#This Row],[Profit]]/Table1[[#This Row],[Budget]]</f>
        <v>6.9232391714285715</v>
      </c>
      <c r="X2919" s="22" t="str">
        <f>IF(L2919="","",
IF(L2919&lt;Predictability!$B$1,"Low",
IF(L2919&lt;=Predictability!$B$2,"Mid","High")))</f>
        <v>Mid</v>
      </c>
      <c r="Y2919" s="22">
        <f t="shared" si="91"/>
        <v>1</v>
      </c>
    </row>
    <row r="2920" spans="1:25" x14ac:dyDescent="0.2">
      <c r="A2920" t="s">
        <v>5112</v>
      </c>
      <c r="B2920" t="s">
        <v>479</v>
      </c>
      <c r="C2920" t="s">
        <v>1376</v>
      </c>
      <c r="D2920">
        <v>14000</v>
      </c>
      <c r="E2920">
        <v>16143</v>
      </c>
      <c r="F2920">
        <v>480</v>
      </c>
      <c r="G2920">
        <v>56000</v>
      </c>
      <c r="H2920">
        <v>6.5</v>
      </c>
      <c r="I2920">
        <v>383</v>
      </c>
      <c r="J2920">
        <v>102</v>
      </c>
      <c r="K2920">
        <v>254455986</v>
      </c>
      <c r="L2920">
        <v>80000000</v>
      </c>
      <c r="M2920" s="2">
        <f>VLOOKUP(A2920,Sheet2!$A$1:G6644,2,0)</f>
        <v>40856</v>
      </c>
      <c r="N2920" t="str">
        <f>VLOOKUP(A2920,Sheet2!$A$1:G6644,3,0)</f>
        <v>Color</v>
      </c>
      <c r="O2920" t="str">
        <f>VLOOKUP(A2920,Sheet2!$A$1:G6644,4,0)</f>
        <v>Comedy</v>
      </c>
      <c r="P2920" t="str">
        <f>VLOOKUP(A2920,Sheet2!$A$1:G6644,5,0)</f>
        <v>English</v>
      </c>
      <c r="Q2920" t="str">
        <f>VLOOKUP(A2920,Sheet2!$A$1:G6644,6,0)</f>
        <v>USA</v>
      </c>
      <c r="R2920" t="str">
        <f>VLOOKUP(A2920,Sheet2!$A$1:G6644,7,0)</f>
        <v>R</v>
      </c>
      <c r="S2920" t="str">
        <f>IF(Table1[[#This Row],[Language]]="English","English","Other language")</f>
        <v>English</v>
      </c>
      <c r="T2920">
        <f>Table1[[#This Row],[Gross Revenue]]-Table1[[#This Row],[Budget]]</f>
        <v>174455986</v>
      </c>
      <c r="U2920" s="1">
        <f>(Table1[[#This Row],[Gross Revenue]]/Table1[[#This Row],[Budget]])-1</f>
        <v>2.180699825</v>
      </c>
      <c r="V2920" t="str">
        <f t="shared" si="90"/>
        <v>90-110 minutes</v>
      </c>
      <c r="W2920">
        <f>Table1[[#This Row],[Profit]]/Table1[[#This Row],[Budget]]</f>
        <v>2.180699825</v>
      </c>
      <c r="X2920" s="22" t="str">
        <f>IF(L2920="","",
IF(L2920&lt;Predictability!$B$1,"Low",
IF(L2920&lt;=Predictability!$B$2,"Mid","High")))</f>
        <v>High</v>
      </c>
      <c r="Y2920" s="22">
        <f t="shared" si="91"/>
        <v>1</v>
      </c>
    </row>
    <row r="2921" spans="1:25" x14ac:dyDescent="0.2">
      <c r="A2921" t="s">
        <v>3587</v>
      </c>
      <c r="B2921" t="s">
        <v>583</v>
      </c>
      <c r="C2921" t="s">
        <v>250</v>
      </c>
      <c r="D2921">
        <v>11000</v>
      </c>
      <c r="E2921">
        <v>13654</v>
      </c>
      <c r="F2921">
        <v>0</v>
      </c>
      <c r="G2921">
        <v>6000</v>
      </c>
      <c r="H2921">
        <v>5</v>
      </c>
      <c r="I2921">
        <v>323</v>
      </c>
      <c r="J2921">
        <v>91</v>
      </c>
      <c r="K2921">
        <v>64505912</v>
      </c>
      <c r="L2921">
        <v>48000000</v>
      </c>
      <c r="M2921" s="2">
        <f>VLOOKUP(A2921,Sheet2!$A$1:G6645,2,0)</f>
        <v>39668</v>
      </c>
      <c r="N2921" t="str">
        <f>VLOOKUP(A2921,Sheet2!$A$1:G6645,3,0)</f>
        <v>Color</v>
      </c>
      <c r="O2921" t="str">
        <f>VLOOKUP(A2921,Sheet2!$A$1:G6645,4,0)</f>
        <v>Sci-Fi</v>
      </c>
      <c r="P2921" t="str">
        <f>VLOOKUP(A2921,Sheet2!$A$1:G6645,5,0)</f>
        <v>English</v>
      </c>
      <c r="Q2921" t="str">
        <f>VLOOKUP(A2921,Sheet2!$A$1:G6645,6,0)</f>
        <v>USA</v>
      </c>
      <c r="R2921" t="str">
        <f>VLOOKUP(A2921,Sheet2!$A$1:G6645,7,0)</f>
        <v>R</v>
      </c>
      <c r="S2921" t="str">
        <f>IF(Table1[[#This Row],[Language]]="English","English","Other language")</f>
        <v>English</v>
      </c>
      <c r="T2921">
        <f>Table1[[#This Row],[Gross Revenue]]-Table1[[#This Row],[Budget]]</f>
        <v>16505912</v>
      </c>
      <c r="U2921" s="1">
        <f>(Table1[[#This Row],[Gross Revenue]]/Table1[[#This Row],[Budget]])-1</f>
        <v>0.34387316666666656</v>
      </c>
      <c r="V2921" t="str">
        <f t="shared" si="90"/>
        <v>90-110 minutes</v>
      </c>
      <c r="W2921">
        <f>Table1[[#This Row],[Profit]]/Table1[[#This Row],[Budget]]</f>
        <v>0.34387316666666667</v>
      </c>
      <c r="X2921" s="22" t="str">
        <f>IF(L2921="","",
IF(L2921&lt;Predictability!$B$1,"Low",
IF(L2921&lt;=Predictability!$B$2,"Mid","High")))</f>
        <v>Mid</v>
      </c>
      <c r="Y2921" s="22">
        <f t="shared" si="91"/>
        <v>0</v>
      </c>
    </row>
    <row r="2922" spans="1:25" x14ac:dyDescent="0.2">
      <c r="A2922" t="s">
        <v>6025</v>
      </c>
      <c r="C2922" t="s">
        <v>2685</v>
      </c>
      <c r="E2922">
        <v>0</v>
      </c>
      <c r="F2922">
        <v>6</v>
      </c>
      <c r="G2922">
        <v>88</v>
      </c>
      <c r="H2922">
        <v>7.2</v>
      </c>
      <c r="I2922">
        <v>3</v>
      </c>
      <c r="J2922">
        <v>80</v>
      </c>
      <c r="K2922">
        <v>2245</v>
      </c>
      <c r="L2922">
        <v>560000</v>
      </c>
      <c r="M2922" s="2">
        <f>VLOOKUP(A2922,Sheet2!$A$1:G6646,2,0)</f>
        <v>40624</v>
      </c>
      <c r="N2922" t="str">
        <f>VLOOKUP(A2922,Sheet2!$A$1:G6646,3,0)</f>
        <v>Color</v>
      </c>
      <c r="O2922" t="str">
        <f>VLOOKUP(A2922,Sheet2!$A$1:G6646,4,0)</f>
        <v>Documentary</v>
      </c>
      <c r="P2922" t="str">
        <f>VLOOKUP(A2922,Sheet2!$A$1:G6646,5,0)</f>
        <v>English</v>
      </c>
      <c r="Q2922" t="str">
        <f>VLOOKUP(A2922,Sheet2!$A$1:G6646,6,0)</f>
        <v>USA</v>
      </c>
      <c r="R2922">
        <f>VLOOKUP(A2922,Sheet2!$A$1:G6646,7,0)</f>
        <v>0</v>
      </c>
      <c r="S2922" t="str">
        <f>IF(Table1[[#This Row],[Language]]="English","English","Other language")</f>
        <v>English</v>
      </c>
      <c r="T2922">
        <f>Table1[[#This Row],[Gross Revenue]]-Table1[[#This Row],[Budget]]</f>
        <v>-557755</v>
      </c>
      <c r="U2922" s="1">
        <f>(Table1[[#This Row],[Gross Revenue]]/Table1[[#This Row],[Budget]])-1</f>
        <v>-0.99599107142857146</v>
      </c>
      <c r="V2922" t="str">
        <f t="shared" si="90"/>
        <v>&lt;90 minutes</v>
      </c>
      <c r="W2922">
        <f>Table1[[#This Row],[Profit]]/Table1[[#This Row],[Budget]]</f>
        <v>-0.99599107142857146</v>
      </c>
      <c r="X2922" s="22" t="str">
        <f>IF(L2922="","",
IF(L2922&lt;Predictability!$B$1,"Low",
IF(L2922&lt;=Predictability!$B$2,"Mid","High")))</f>
        <v>Low</v>
      </c>
      <c r="Y2922" s="22">
        <f t="shared" si="91"/>
        <v>0</v>
      </c>
    </row>
    <row r="2923" spans="1:25" x14ac:dyDescent="0.2">
      <c r="A2923" t="s">
        <v>4761</v>
      </c>
      <c r="B2923" t="s">
        <v>1834</v>
      </c>
      <c r="C2923" t="s">
        <v>1007</v>
      </c>
      <c r="D2923">
        <v>46000</v>
      </c>
      <c r="E2923">
        <v>49912</v>
      </c>
      <c r="F2923">
        <v>16000</v>
      </c>
      <c r="G2923">
        <v>114000</v>
      </c>
      <c r="H2923">
        <v>7.9</v>
      </c>
      <c r="I2923">
        <v>596</v>
      </c>
      <c r="J2923">
        <v>187</v>
      </c>
      <c r="K2923">
        <v>54116191</v>
      </c>
      <c r="L2923">
        <v>44000000</v>
      </c>
      <c r="M2923" s="2">
        <f>VLOOKUP(A2923,Sheet2!$A$1:G6647,2,0)</f>
        <v>42037</v>
      </c>
      <c r="N2923" t="str">
        <f>VLOOKUP(A2923,Sheet2!$A$1:G6647,3,0)</f>
        <v>Color</v>
      </c>
      <c r="O2923" t="str">
        <f>VLOOKUP(A2923,Sheet2!$A$1:G6647,4,0)</f>
        <v>Crime</v>
      </c>
      <c r="P2923" t="str">
        <f>VLOOKUP(A2923,Sheet2!$A$1:G6647,5,0)</f>
        <v>English</v>
      </c>
      <c r="Q2923" t="str">
        <f>VLOOKUP(A2923,Sheet2!$A$1:G6647,6,0)</f>
        <v>USA</v>
      </c>
      <c r="R2923" t="str">
        <f>VLOOKUP(A2923,Sheet2!$A$1:G6647,7,0)</f>
        <v>R</v>
      </c>
      <c r="S2923" t="str">
        <f>IF(Table1[[#This Row],[Language]]="English","English","Other language")</f>
        <v>English</v>
      </c>
      <c r="T2923">
        <f>Table1[[#This Row],[Gross Revenue]]-Table1[[#This Row],[Budget]]</f>
        <v>10116191</v>
      </c>
      <c r="U2923" s="1">
        <f>(Table1[[#This Row],[Gross Revenue]]/Table1[[#This Row],[Budget]])-1</f>
        <v>0.22991343181818191</v>
      </c>
      <c r="V2923" t="str">
        <f t="shared" si="90"/>
        <v>&gt;150 minutes</v>
      </c>
      <c r="W2923">
        <f>Table1[[#This Row],[Profit]]/Table1[[#This Row],[Budget]]</f>
        <v>0.22991343181818183</v>
      </c>
      <c r="X2923" s="22" t="str">
        <f>IF(L2923="","",
IF(L2923&lt;Predictability!$B$1,"Low",
IF(L2923&lt;=Predictability!$B$2,"Mid","High")))</f>
        <v>Mid</v>
      </c>
      <c r="Y2923" s="22">
        <f t="shared" si="91"/>
        <v>0</v>
      </c>
    </row>
    <row r="2924" spans="1:25" x14ac:dyDescent="0.2">
      <c r="A2924" t="s">
        <v>3552</v>
      </c>
      <c r="B2924" t="s">
        <v>524</v>
      </c>
      <c r="C2924" t="s">
        <v>525</v>
      </c>
      <c r="D2924">
        <v>691</v>
      </c>
      <c r="E2924">
        <v>2622</v>
      </c>
      <c r="F2924">
        <v>50</v>
      </c>
      <c r="G2924">
        <v>988</v>
      </c>
      <c r="H2924">
        <v>4.9000000000000004</v>
      </c>
      <c r="I2924">
        <v>122</v>
      </c>
      <c r="J2924">
        <v>88</v>
      </c>
      <c r="K2924">
        <v>75817994</v>
      </c>
      <c r="L2924">
        <v>90000000</v>
      </c>
      <c r="M2924" s="2">
        <f>VLOOKUP(A2924,Sheet2!$A$1:G6648,2,0)</f>
        <v>37748</v>
      </c>
      <c r="N2924" t="str">
        <f>VLOOKUP(A2924,Sheet2!$A$1:G6648,3,0)</f>
        <v>Color</v>
      </c>
      <c r="O2924" t="str">
        <f>VLOOKUP(A2924,Sheet2!$A$1:G6648,4,0)</f>
        <v>Comedy</v>
      </c>
      <c r="P2924" t="str">
        <f>VLOOKUP(A2924,Sheet2!$A$1:G6648,5,0)</f>
        <v>English</v>
      </c>
      <c r="Q2924" t="str">
        <f>VLOOKUP(A2924,Sheet2!$A$1:G6648,6,0)</f>
        <v>USA</v>
      </c>
      <c r="R2924" t="str">
        <f>VLOOKUP(A2924,Sheet2!$A$1:G6648,7,0)</f>
        <v>PG</v>
      </c>
      <c r="S2924" t="str">
        <f>IF(Table1[[#This Row],[Language]]="English","English","Other language")</f>
        <v>English</v>
      </c>
      <c r="T2924">
        <f>Table1[[#This Row],[Gross Revenue]]-Table1[[#This Row],[Budget]]</f>
        <v>-14182006</v>
      </c>
      <c r="U2924" s="1">
        <f>(Table1[[#This Row],[Gross Revenue]]/Table1[[#This Row],[Budget]])-1</f>
        <v>-0.15757784444444445</v>
      </c>
      <c r="V2924" t="str">
        <f t="shared" si="90"/>
        <v>&lt;90 minutes</v>
      </c>
      <c r="W2924">
        <f>Table1[[#This Row],[Profit]]/Table1[[#This Row],[Budget]]</f>
        <v>-0.15757784444444445</v>
      </c>
      <c r="X2924" s="22" t="str">
        <f>IF(L2924="","",
IF(L2924&lt;Predictability!$B$1,"Low",
IF(L2924&lt;=Predictability!$B$2,"Mid","High")))</f>
        <v>High</v>
      </c>
      <c r="Y2924" s="22">
        <f t="shared" si="91"/>
        <v>0</v>
      </c>
    </row>
    <row r="2925" spans="1:25" x14ac:dyDescent="0.2">
      <c r="A2925" t="s">
        <v>3555</v>
      </c>
      <c r="B2925" t="s">
        <v>528</v>
      </c>
      <c r="C2925" t="s">
        <v>139</v>
      </c>
      <c r="D2925">
        <v>14000</v>
      </c>
      <c r="E2925">
        <v>17786</v>
      </c>
      <c r="F2925">
        <v>101</v>
      </c>
      <c r="G2925">
        <v>0</v>
      </c>
      <c r="H2925">
        <v>4.9000000000000004</v>
      </c>
      <c r="I2925">
        <v>167</v>
      </c>
      <c r="J2925">
        <v>113</v>
      </c>
      <c r="K2925">
        <v>91188905</v>
      </c>
      <c r="L2925">
        <v>80000000</v>
      </c>
      <c r="M2925" s="2">
        <f>VLOOKUP(A2925,Sheet2!$A$1:G6649,2,0)</f>
        <v>36354</v>
      </c>
      <c r="N2925" t="str">
        <f>VLOOKUP(A2925,Sheet2!$A$1:G6649,3,0)</f>
        <v>Color</v>
      </c>
      <c r="O2925" t="str">
        <f>VLOOKUP(A2925,Sheet2!$A$1:G6649,4,0)</f>
        <v>Fantasy</v>
      </c>
      <c r="P2925" t="str">
        <f>VLOOKUP(A2925,Sheet2!$A$1:G6649,5,0)</f>
        <v>English</v>
      </c>
      <c r="Q2925" t="str">
        <f>VLOOKUP(A2925,Sheet2!$A$1:G6649,6,0)</f>
        <v>USA</v>
      </c>
      <c r="R2925" t="str">
        <f>VLOOKUP(A2925,Sheet2!$A$1:G6649,7,0)</f>
        <v>PG-13</v>
      </c>
      <c r="S2925" t="str">
        <f>IF(Table1[[#This Row],[Language]]="English","English","Other language")</f>
        <v>English</v>
      </c>
      <c r="T2925">
        <f>Table1[[#This Row],[Gross Revenue]]-Table1[[#This Row],[Budget]]</f>
        <v>11188905</v>
      </c>
      <c r="U2925" s="1">
        <f>(Table1[[#This Row],[Gross Revenue]]/Table1[[#This Row],[Budget]])-1</f>
        <v>0.13986131249999989</v>
      </c>
      <c r="V2925" t="str">
        <f t="shared" si="90"/>
        <v>111-130 minutes</v>
      </c>
      <c r="W2925">
        <f>Table1[[#This Row],[Profit]]/Table1[[#This Row],[Budget]]</f>
        <v>0.1398613125</v>
      </c>
      <c r="X2925" s="22" t="str">
        <f>IF(L2925="","",
IF(L2925&lt;Predictability!$B$1,"Low",
IF(L2925&lt;=Predictability!$B$2,"Mid","High")))</f>
        <v>High</v>
      </c>
      <c r="Y2925" s="22">
        <f t="shared" si="91"/>
        <v>0</v>
      </c>
    </row>
    <row r="2926" spans="1:25" x14ac:dyDescent="0.2">
      <c r="A2926" t="s">
        <v>3340</v>
      </c>
      <c r="B2926" t="s">
        <v>164</v>
      </c>
      <c r="C2926" t="s">
        <v>165</v>
      </c>
      <c r="D2926">
        <v>1000</v>
      </c>
      <c r="E2926">
        <v>4856</v>
      </c>
      <c r="F2926">
        <v>7</v>
      </c>
      <c r="G2926">
        <v>562</v>
      </c>
      <c r="H2926">
        <v>3.8</v>
      </c>
      <c r="I2926">
        <v>74</v>
      </c>
      <c r="J2926">
        <v>82</v>
      </c>
      <c r="K2926">
        <v>13350177</v>
      </c>
      <c r="L2926">
        <v>5000000</v>
      </c>
      <c r="M2926" s="2">
        <f>VLOOKUP(A2926,Sheet2!$A$1:G6650,2,0)</f>
        <v>39593</v>
      </c>
      <c r="N2926" t="str">
        <f>VLOOKUP(A2926,Sheet2!$A$1:G6650,3,0)</f>
        <v>Color</v>
      </c>
      <c r="O2926" t="str">
        <f>VLOOKUP(A2926,Sheet2!$A$1:G6650,4,0)</f>
        <v>Drama</v>
      </c>
      <c r="P2926" t="str">
        <f>VLOOKUP(A2926,Sheet2!$A$1:G6650,5,0)</f>
        <v>English</v>
      </c>
      <c r="Q2926" t="str">
        <f>VLOOKUP(A2926,Sheet2!$A$1:G6650,6,0)</f>
        <v>USA</v>
      </c>
      <c r="R2926" t="str">
        <f>VLOOKUP(A2926,Sheet2!$A$1:G6650,7,0)</f>
        <v>PG-13</v>
      </c>
      <c r="S2926" t="str">
        <f>IF(Table1[[#This Row],[Language]]="English","English","Other language")</f>
        <v>English</v>
      </c>
      <c r="T2926">
        <f>Table1[[#This Row],[Gross Revenue]]-Table1[[#This Row],[Budget]]</f>
        <v>8350177</v>
      </c>
      <c r="U2926" s="1">
        <f>(Table1[[#This Row],[Gross Revenue]]/Table1[[#This Row],[Budget]])-1</f>
        <v>1.6700354000000002</v>
      </c>
      <c r="V2926" t="str">
        <f t="shared" si="90"/>
        <v>&lt;90 minutes</v>
      </c>
      <c r="W2926">
        <f>Table1[[#This Row],[Profit]]/Table1[[#This Row],[Budget]]</f>
        <v>1.6700353999999999</v>
      </c>
      <c r="X2926" s="22" t="str">
        <f>IF(L2926="","",
IF(L2926&lt;Predictability!$B$1,"Low",
IF(L2926&lt;=Predictability!$B$2,"Mid","High")))</f>
        <v>Low</v>
      </c>
      <c r="Y2926" s="22">
        <f t="shared" si="91"/>
        <v>1</v>
      </c>
    </row>
    <row r="2927" spans="1:25" x14ac:dyDescent="0.2">
      <c r="A2927" t="s">
        <v>5300</v>
      </c>
      <c r="B2927" t="s">
        <v>1451</v>
      </c>
      <c r="C2927" t="s">
        <v>2207</v>
      </c>
      <c r="D2927">
        <v>766</v>
      </c>
      <c r="E2927">
        <v>1251</v>
      </c>
      <c r="F2927">
        <v>5</v>
      </c>
      <c r="G2927">
        <v>97</v>
      </c>
      <c r="H2927">
        <v>6.7</v>
      </c>
      <c r="I2927">
        <v>39</v>
      </c>
      <c r="J2927">
        <v>96</v>
      </c>
      <c r="K2927">
        <v>196067</v>
      </c>
      <c r="L2927">
        <v>7000000</v>
      </c>
      <c r="M2927" s="2">
        <f>VLOOKUP(A2927,Sheet2!$A$1:G6651,2,0)</f>
        <v>37425</v>
      </c>
      <c r="N2927" t="str">
        <f>VLOOKUP(A2927,Sheet2!$A$1:G6651,3,0)</f>
        <v>Color</v>
      </c>
      <c r="O2927" t="str">
        <f>VLOOKUP(A2927,Sheet2!$A$1:G6651,4,0)</f>
        <v>Drama</v>
      </c>
      <c r="P2927" t="str">
        <f>VLOOKUP(A2927,Sheet2!$A$1:G6651,5,0)</f>
        <v>English</v>
      </c>
      <c r="Q2927" t="str">
        <f>VLOOKUP(A2927,Sheet2!$A$1:G6651,6,0)</f>
        <v>UK</v>
      </c>
      <c r="R2927" t="str">
        <f>VLOOKUP(A2927,Sheet2!$A$1:G6651,7,0)</f>
        <v>R</v>
      </c>
      <c r="S2927" t="str">
        <f>IF(Table1[[#This Row],[Language]]="English","English","Other language")</f>
        <v>English</v>
      </c>
      <c r="T2927">
        <f>Table1[[#This Row],[Gross Revenue]]-Table1[[#This Row],[Budget]]</f>
        <v>-6803933</v>
      </c>
      <c r="U2927" s="1">
        <f>(Table1[[#This Row],[Gross Revenue]]/Table1[[#This Row],[Budget]])-1</f>
        <v>-0.97199042857142859</v>
      </c>
      <c r="V2927" t="str">
        <f t="shared" si="90"/>
        <v>90-110 minutes</v>
      </c>
      <c r="W2927">
        <f>Table1[[#This Row],[Profit]]/Table1[[#This Row],[Budget]]</f>
        <v>-0.97199042857142859</v>
      </c>
      <c r="X2927" s="22" t="str">
        <f>IF(L2927="","",
IF(L2927&lt;Predictability!$B$1,"Low",
IF(L2927&lt;=Predictability!$B$2,"Mid","High")))</f>
        <v>Low</v>
      </c>
      <c r="Y2927" s="22">
        <f t="shared" si="91"/>
        <v>0</v>
      </c>
    </row>
    <row r="2928" spans="1:25" x14ac:dyDescent="0.2">
      <c r="A2928" t="s">
        <v>5274</v>
      </c>
      <c r="B2928" t="s">
        <v>558</v>
      </c>
      <c r="C2928" t="s">
        <v>638</v>
      </c>
      <c r="D2928">
        <v>975</v>
      </c>
      <c r="E2928">
        <v>4825</v>
      </c>
      <c r="F2928">
        <v>176</v>
      </c>
      <c r="G2928">
        <v>24000</v>
      </c>
      <c r="H2928">
        <v>6.6</v>
      </c>
      <c r="I2928">
        <v>270</v>
      </c>
      <c r="J2928">
        <v>123</v>
      </c>
      <c r="K2928">
        <v>159578352</v>
      </c>
      <c r="L2928">
        <v>43000000</v>
      </c>
      <c r="M2928" s="2">
        <f>VLOOKUP(A2928,Sheet2!$A$1:G6652,2,0)</f>
        <v>41448</v>
      </c>
      <c r="N2928" t="str">
        <f>VLOOKUP(A2928,Sheet2!$A$1:G6652,3,0)</f>
        <v>Color</v>
      </c>
      <c r="O2928" t="str">
        <f>VLOOKUP(A2928,Sheet2!$A$1:G6652,4,0)</f>
        <v>Action</v>
      </c>
      <c r="P2928" t="str">
        <f>VLOOKUP(A2928,Sheet2!$A$1:G6652,5,0)</f>
        <v>English</v>
      </c>
      <c r="Q2928" t="str">
        <f>VLOOKUP(A2928,Sheet2!$A$1:G6652,6,0)</f>
        <v>USA</v>
      </c>
      <c r="R2928" t="str">
        <f>VLOOKUP(A2928,Sheet2!$A$1:G6652,7,0)</f>
        <v>R</v>
      </c>
      <c r="S2928" t="str">
        <f>IF(Table1[[#This Row],[Language]]="English","English","Other language")</f>
        <v>English</v>
      </c>
      <c r="T2928">
        <f>Table1[[#This Row],[Gross Revenue]]-Table1[[#This Row],[Budget]]</f>
        <v>116578352</v>
      </c>
      <c r="U2928" s="1">
        <f>(Table1[[#This Row],[Gross Revenue]]/Table1[[#This Row],[Budget]])-1</f>
        <v>2.7111244651162791</v>
      </c>
      <c r="V2928" t="str">
        <f t="shared" si="90"/>
        <v>111-130 minutes</v>
      </c>
      <c r="W2928">
        <f>Table1[[#This Row],[Profit]]/Table1[[#This Row],[Budget]]</f>
        <v>2.7111244651162791</v>
      </c>
      <c r="X2928" s="22" t="str">
        <f>IF(L2928="","",
IF(L2928&lt;Predictability!$B$1,"Low",
IF(L2928&lt;=Predictability!$B$2,"Mid","High")))</f>
        <v>Mid</v>
      </c>
      <c r="Y2928" s="22">
        <f t="shared" si="91"/>
        <v>1</v>
      </c>
    </row>
    <row r="2929" spans="1:25" x14ac:dyDescent="0.2">
      <c r="A2929" t="s">
        <v>4562</v>
      </c>
      <c r="B2929" t="s">
        <v>845</v>
      </c>
      <c r="C2929" t="s">
        <v>1650</v>
      </c>
      <c r="D2929">
        <v>2000</v>
      </c>
      <c r="E2929">
        <v>6227</v>
      </c>
      <c r="F2929">
        <v>4</v>
      </c>
      <c r="G2929">
        <v>3000</v>
      </c>
      <c r="H2929">
        <v>6.2</v>
      </c>
      <c r="I2929">
        <v>35</v>
      </c>
      <c r="J2929">
        <v>87</v>
      </c>
      <c r="K2929">
        <v>19539</v>
      </c>
      <c r="L2929">
        <v>1000000</v>
      </c>
      <c r="M2929" s="2">
        <f>VLOOKUP(A2929,Sheet2!$A$1:G6653,2,0)</f>
        <v>37934</v>
      </c>
      <c r="N2929" t="str">
        <f>VLOOKUP(A2929,Sheet2!$A$1:G6653,3,0)</f>
        <v>Black and White</v>
      </c>
      <c r="O2929" t="str">
        <f>VLOOKUP(A2929,Sheet2!$A$1:G6653,4,0)</f>
        <v>Comedy</v>
      </c>
      <c r="P2929" t="str">
        <f>VLOOKUP(A2929,Sheet2!$A$1:G6653,5,0)</f>
        <v>English</v>
      </c>
      <c r="Q2929" t="str">
        <f>VLOOKUP(A2929,Sheet2!$A$1:G6653,6,0)</f>
        <v>USA</v>
      </c>
      <c r="R2929" t="str">
        <f>VLOOKUP(A2929,Sheet2!$A$1:G6653,7,0)</f>
        <v>R</v>
      </c>
      <c r="S2929" t="str">
        <f>IF(Table1[[#This Row],[Language]]="English","English","Other language")</f>
        <v>English</v>
      </c>
      <c r="T2929">
        <f>Table1[[#This Row],[Gross Revenue]]-Table1[[#This Row],[Budget]]</f>
        <v>-980461</v>
      </c>
      <c r="U2929" s="1">
        <f>(Table1[[#This Row],[Gross Revenue]]/Table1[[#This Row],[Budget]])-1</f>
        <v>-0.98046100000000003</v>
      </c>
      <c r="V2929" t="str">
        <f t="shared" si="90"/>
        <v>&lt;90 minutes</v>
      </c>
      <c r="W2929">
        <f>Table1[[#This Row],[Profit]]/Table1[[#This Row],[Budget]]</f>
        <v>-0.98046100000000003</v>
      </c>
      <c r="X2929" s="22" t="str">
        <f>IF(L2929="","",
IF(L2929&lt;Predictability!$B$1,"Low",
IF(L2929&lt;=Predictability!$B$2,"Mid","High")))</f>
        <v>Low</v>
      </c>
      <c r="Y2929" s="22">
        <f t="shared" si="91"/>
        <v>0</v>
      </c>
    </row>
    <row r="2930" spans="1:25" x14ac:dyDescent="0.2">
      <c r="A2930" t="s">
        <v>6912</v>
      </c>
      <c r="B2930" t="s">
        <v>247</v>
      </c>
      <c r="C2930" t="s">
        <v>2454</v>
      </c>
      <c r="D2930">
        <v>15000</v>
      </c>
      <c r="E2930">
        <v>23227</v>
      </c>
      <c r="F2930">
        <v>150</v>
      </c>
      <c r="G2930">
        <v>75000</v>
      </c>
      <c r="H2930">
        <v>8.1</v>
      </c>
      <c r="I2930">
        <v>373</v>
      </c>
      <c r="J2930">
        <v>146</v>
      </c>
      <c r="K2930">
        <v>169705587</v>
      </c>
      <c r="L2930">
        <v>25000000</v>
      </c>
      <c r="M2930" s="2">
        <f>VLOOKUP(A2930,Sheet2!$A$1:G6654,2,0)</f>
        <v>40590</v>
      </c>
      <c r="N2930" t="str">
        <f>VLOOKUP(A2930,Sheet2!$A$1:G6654,3,0)</f>
        <v>Color</v>
      </c>
      <c r="O2930" t="str">
        <f>VLOOKUP(A2930,Sheet2!$A$1:G6654,4,0)</f>
        <v>Drama</v>
      </c>
      <c r="P2930" t="str">
        <f>VLOOKUP(A2930,Sheet2!$A$1:G6654,5,0)</f>
        <v>English</v>
      </c>
      <c r="Q2930" t="str">
        <f>VLOOKUP(A2930,Sheet2!$A$1:G6654,6,0)</f>
        <v>USA</v>
      </c>
      <c r="R2930" t="str">
        <f>VLOOKUP(A2930,Sheet2!$A$1:G6654,7,0)</f>
        <v>PG-13</v>
      </c>
      <c r="S2930" t="str">
        <f>IF(Table1[[#This Row],[Language]]="English","English","Other language")</f>
        <v>English</v>
      </c>
      <c r="T2930">
        <f>Table1[[#This Row],[Gross Revenue]]-Table1[[#This Row],[Budget]]</f>
        <v>144705587</v>
      </c>
      <c r="U2930" s="1">
        <f>(Table1[[#This Row],[Gross Revenue]]/Table1[[#This Row],[Budget]])-1</f>
        <v>5.7882234800000001</v>
      </c>
      <c r="V2930" t="str">
        <f t="shared" si="90"/>
        <v>131-150 minutes</v>
      </c>
      <c r="W2930">
        <f>Table1[[#This Row],[Profit]]/Table1[[#This Row],[Budget]]</f>
        <v>5.7882234800000001</v>
      </c>
      <c r="X2930" s="22" t="str">
        <f>IF(L2930="","",
IF(L2930&lt;Predictability!$B$1,"Low",
IF(L2930&lt;=Predictability!$B$2,"Mid","High")))</f>
        <v>Mid</v>
      </c>
      <c r="Y2930" s="22">
        <f t="shared" si="91"/>
        <v>1</v>
      </c>
    </row>
    <row r="2931" spans="1:25" x14ac:dyDescent="0.2">
      <c r="A2931" t="s">
        <v>4955</v>
      </c>
      <c r="B2931" t="s">
        <v>1416</v>
      </c>
      <c r="C2931" t="s">
        <v>978</v>
      </c>
      <c r="D2931">
        <v>1000</v>
      </c>
      <c r="E2931">
        <v>4500</v>
      </c>
      <c r="F2931">
        <v>192</v>
      </c>
      <c r="G2931">
        <v>0</v>
      </c>
      <c r="H2931">
        <v>6.4</v>
      </c>
      <c r="I2931">
        <v>265</v>
      </c>
      <c r="J2931">
        <v>108</v>
      </c>
      <c r="K2931">
        <v>41777564</v>
      </c>
      <c r="L2931">
        <v>15000000</v>
      </c>
      <c r="M2931" s="2">
        <f>VLOOKUP(A2931,Sheet2!$A$1:G6655,2,0)</f>
        <v>38912</v>
      </c>
      <c r="N2931" t="str">
        <f>VLOOKUP(A2931,Sheet2!$A$1:G6655,3,0)</f>
        <v>Color</v>
      </c>
      <c r="O2931" t="str">
        <f>VLOOKUP(A2931,Sheet2!$A$1:G6655,4,0)</f>
        <v>Horror</v>
      </c>
      <c r="P2931" t="str">
        <f>VLOOKUP(A2931,Sheet2!$A$1:G6655,5,0)</f>
        <v>English</v>
      </c>
      <c r="Q2931" t="str">
        <f>VLOOKUP(A2931,Sheet2!$A$1:G6655,6,0)</f>
        <v>USA</v>
      </c>
      <c r="R2931" t="str">
        <f>VLOOKUP(A2931,Sheet2!$A$1:G6655,7,0)</f>
        <v>R</v>
      </c>
      <c r="S2931" t="str">
        <f>IF(Table1[[#This Row],[Language]]="English","English","Other language")</f>
        <v>English</v>
      </c>
      <c r="T2931">
        <f>Table1[[#This Row],[Gross Revenue]]-Table1[[#This Row],[Budget]]</f>
        <v>26777564</v>
      </c>
      <c r="U2931" s="1">
        <f>(Table1[[#This Row],[Gross Revenue]]/Table1[[#This Row],[Budget]])-1</f>
        <v>1.7851709333333332</v>
      </c>
      <c r="V2931" t="str">
        <f t="shared" si="90"/>
        <v>90-110 minutes</v>
      </c>
      <c r="W2931">
        <f>Table1[[#This Row],[Profit]]/Table1[[#This Row],[Budget]]</f>
        <v>1.7851709333333334</v>
      </c>
      <c r="X2931" s="22" t="str">
        <f>IF(L2931="","",
IF(L2931&lt;Predictability!$B$1,"Low",
IF(L2931&lt;=Predictability!$B$2,"Mid","High")))</f>
        <v>Mid</v>
      </c>
      <c r="Y2931" s="22">
        <f t="shared" si="91"/>
        <v>1</v>
      </c>
    </row>
    <row r="2932" spans="1:25" x14ac:dyDescent="0.2">
      <c r="A2932" t="s">
        <v>3643</v>
      </c>
      <c r="B2932" t="s">
        <v>666</v>
      </c>
      <c r="C2932" t="s">
        <v>667</v>
      </c>
      <c r="D2932">
        <v>919</v>
      </c>
      <c r="E2932">
        <v>2559</v>
      </c>
      <c r="F2932">
        <v>7</v>
      </c>
      <c r="G2932">
        <v>0</v>
      </c>
      <c r="H2932">
        <v>5.0999999999999996</v>
      </c>
      <c r="I2932">
        <v>161</v>
      </c>
      <c r="J2932">
        <v>89</v>
      </c>
      <c r="K2932">
        <v>20801344</v>
      </c>
      <c r="L2932">
        <v>15000000</v>
      </c>
      <c r="M2932" s="2">
        <f>VLOOKUP(A2932,Sheet2!$A$1:G6656,2,0)</f>
        <v>39167</v>
      </c>
      <c r="N2932" t="str">
        <f>VLOOKUP(A2932,Sheet2!$A$1:G6656,3,0)</f>
        <v>Color</v>
      </c>
      <c r="O2932" t="str">
        <f>VLOOKUP(A2932,Sheet2!$A$1:G6656,4,0)</f>
        <v>Horror</v>
      </c>
      <c r="P2932" t="str">
        <f>VLOOKUP(A2932,Sheet2!$A$1:G6656,5,0)</f>
        <v>English</v>
      </c>
      <c r="Q2932" t="str">
        <f>VLOOKUP(A2932,Sheet2!$A$1:G6656,6,0)</f>
        <v>USA</v>
      </c>
      <c r="R2932" t="str">
        <f>VLOOKUP(A2932,Sheet2!$A$1:G6656,7,0)</f>
        <v>R</v>
      </c>
      <c r="S2932" t="str">
        <f>IF(Table1[[#This Row],[Language]]="English","English","Other language")</f>
        <v>English</v>
      </c>
      <c r="T2932">
        <f>Table1[[#This Row],[Gross Revenue]]-Table1[[#This Row],[Budget]]</f>
        <v>5801344</v>
      </c>
      <c r="U2932" s="1">
        <f>(Table1[[#This Row],[Gross Revenue]]/Table1[[#This Row],[Budget]])-1</f>
        <v>0.38675626666666663</v>
      </c>
      <c r="V2932" t="str">
        <f t="shared" si="90"/>
        <v>&lt;90 minutes</v>
      </c>
      <c r="W2932">
        <f>Table1[[#This Row],[Profit]]/Table1[[#This Row],[Budget]]</f>
        <v>0.38675626666666668</v>
      </c>
      <c r="X2932" s="22" t="str">
        <f>IF(L2932="","",
IF(L2932&lt;Predictability!$B$1,"Low",
IF(L2932&lt;=Predictability!$B$2,"Mid","High")))</f>
        <v>Mid</v>
      </c>
      <c r="Y2932" s="22">
        <f t="shared" si="91"/>
        <v>0</v>
      </c>
    </row>
    <row r="2933" spans="1:25" x14ac:dyDescent="0.2">
      <c r="A2933" t="s">
        <v>5676</v>
      </c>
      <c r="B2933" t="s">
        <v>1823</v>
      </c>
      <c r="C2933" t="s">
        <v>1499</v>
      </c>
      <c r="D2933">
        <v>3000</v>
      </c>
      <c r="E2933">
        <v>5977</v>
      </c>
      <c r="F2933">
        <v>13</v>
      </c>
      <c r="G2933">
        <v>0</v>
      </c>
      <c r="H2933">
        <v>6.9</v>
      </c>
      <c r="I2933">
        <v>112</v>
      </c>
      <c r="J2933">
        <v>109</v>
      </c>
      <c r="K2933">
        <v>2706659</v>
      </c>
      <c r="L2933">
        <v>2000000</v>
      </c>
      <c r="M2933" s="2">
        <f>VLOOKUP(A2933,Sheet2!$A$1:G6657,2,0)</f>
        <v>38944</v>
      </c>
      <c r="N2933" t="str">
        <f>VLOOKUP(A2933,Sheet2!$A$1:G6657,3,0)</f>
        <v>Color</v>
      </c>
      <c r="O2933" t="str">
        <f>VLOOKUP(A2933,Sheet2!$A$1:G6657,4,0)</f>
        <v>Comedy</v>
      </c>
      <c r="P2933" t="str">
        <f>VLOOKUP(A2933,Sheet2!$A$1:G6657,5,0)</f>
        <v>English</v>
      </c>
      <c r="Q2933" t="str">
        <f>VLOOKUP(A2933,Sheet2!$A$1:G6657,6,0)</f>
        <v>UK</v>
      </c>
      <c r="R2933" t="str">
        <f>VLOOKUP(A2933,Sheet2!$A$1:G6657,7,0)</f>
        <v>R</v>
      </c>
      <c r="S2933" t="str">
        <f>IF(Table1[[#This Row],[Language]]="English","English","Other language")</f>
        <v>English</v>
      </c>
      <c r="T2933">
        <f>Table1[[#This Row],[Gross Revenue]]-Table1[[#This Row],[Budget]]</f>
        <v>706659</v>
      </c>
      <c r="U2933" s="1">
        <f>(Table1[[#This Row],[Gross Revenue]]/Table1[[#This Row],[Budget]])-1</f>
        <v>0.35332950000000007</v>
      </c>
      <c r="V2933" t="str">
        <f t="shared" si="90"/>
        <v>90-110 minutes</v>
      </c>
      <c r="W2933">
        <f>Table1[[#This Row],[Profit]]/Table1[[#This Row],[Budget]]</f>
        <v>0.35332950000000002</v>
      </c>
      <c r="X2933" s="22" t="str">
        <f>IF(L2933="","",
IF(L2933&lt;Predictability!$B$1,"Low",
IF(L2933&lt;=Predictability!$B$2,"Mid","High")))</f>
        <v>Low</v>
      </c>
      <c r="Y2933" s="22">
        <f t="shared" si="91"/>
        <v>0</v>
      </c>
    </row>
    <row r="2934" spans="1:25" x14ac:dyDescent="0.2">
      <c r="A2934" t="s">
        <v>5529</v>
      </c>
      <c r="B2934" t="s">
        <v>583</v>
      </c>
      <c r="C2934" t="s">
        <v>2366</v>
      </c>
      <c r="D2934">
        <v>11000</v>
      </c>
      <c r="E2934">
        <v>14073</v>
      </c>
      <c r="F2934">
        <v>37</v>
      </c>
      <c r="G2934">
        <v>10000</v>
      </c>
      <c r="H2934">
        <v>6.8</v>
      </c>
      <c r="I2934">
        <v>276</v>
      </c>
      <c r="J2934">
        <v>109</v>
      </c>
      <c r="K2934">
        <v>51019112</v>
      </c>
      <c r="L2934">
        <v>50000000</v>
      </c>
      <c r="M2934" s="2">
        <f>VLOOKUP(A2934,Sheet2!$A$1:G6658,2,0)</f>
        <v>38458</v>
      </c>
      <c r="N2934" t="str">
        <f>VLOOKUP(A2934,Sheet2!$A$1:G6658,3,0)</f>
        <v>Color</v>
      </c>
      <c r="O2934" t="str">
        <f>VLOOKUP(A2934,Sheet2!$A$1:G6658,4,0)</f>
        <v>Adventure</v>
      </c>
      <c r="P2934" t="str">
        <f>VLOOKUP(A2934,Sheet2!$A$1:G6658,5,0)</f>
        <v>English</v>
      </c>
      <c r="Q2934" t="str">
        <f>VLOOKUP(A2934,Sheet2!$A$1:G6658,6,0)</f>
        <v>USA</v>
      </c>
      <c r="R2934" t="str">
        <f>VLOOKUP(A2934,Sheet2!$A$1:G6658,7,0)</f>
        <v>PG</v>
      </c>
      <c r="S2934" t="str">
        <f>IF(Table1[[#This Row],[Language]]="English","English","Other language")</f>
        <v>English</v>
      </c>
      <c r="T2934">
        <f>Table1[[#This Row],[Gross Revenue]]-Table1[[#This Row],[Budget]]</f>
        <v>1019112</v>
      </c>
      <c r="U2934" s="1">
        <f>(Table1[[#This Row],[Gross Revenue]]/Table1[[#This Row],[Budget]])-1</f>
        <v>2.0382239999999996E-2</v>
      </c>
      <c r="V2934" t="str">
        <f t="shared" si="90"/>
        <v>90-110 minutes</v>
      </c>
      <c r="W2934">
        <f>Table1[[#This Row],[Profit]]/Table1[[#This Row],[Budget]]</f>
        <v>2.0382239999999999E-2</v>
      </c>
      <c r="X2934" s="22" t="str">
        <f>IF(L2934="","",
IF(L2934&lt;Predictability!$B$1,"Low",
IF(L2934&lt;=Predictability!$B$2,"Mid","High")))</f>
        <v>Mid</v>
      </c>
      <c r="Y2934" s="22">
        <f t="shared" si="91"/>
        <v>0</v>
      </c>
    </row>
    <row r="2935" spans="1:25" x14ac:dyDescent="0.2">
      <c r="A2935" t="s">
        <v>5316</v>
      </c>
      <c r="B2935" t="s">
        <v>2219</v>
      </c>
      <c r="C2935" t="s">
        <v>1868</v>
      </c>
      <c r="D2935">
        <v>442</v>
      </c>
      <c r="E2935">
        <v>1134</v>
      </c>
      <c r="F2935">
        <v>529</v>
      </c>
      <c r="G2935">
        <v>348</v>
      </c>
      <c r="H2935">
        <v>6.7</v>
      </c>
      <c r="I2935">
        <v>142</v>
      </c>
      <c r="J2935">
        <v>116</v>
      </c>
      <c r="K2935">
        <v>7156933</v>
      </c>
      <c r="L2935">
        <v>25000000</v>
      </c>
      <c r="M2935" s="2">
        <f>VLOOKUP(A2935,Sheet2!$A$1:G6659,2,0)</f>
        <v>39025</v>
      </c>
      <c r="N2935" t="str">
        <f>VLOOKUP(A2935,Sheet2!$A$1:G6659,3,0)</f>
        <v>Color</v>
      </c>
      <c r="O2935" t="str">
        <f>VLOOKUP(A2935,Sheet2!$A$1:G6659,4,0)</f>
        <v>Comedy</v>
      </c>
      <c r="P2935" t="str">
        <f>VLOOKUP(A2935,Sheet2!$A$1:G6659,5,0)</f>
        <v>English</v>
      </c>
      <c r="Q2935" t="str">
        <f>VLOOKUP(A2935,Sheet2!$A$1:G6659,6,0)</f>
        <v>USA</v>
      </c>
      <c r="R2935" t="str">
        <f>VLOOKUP(A2935,Sheet2!$A$1:G6659,7,0)</f>
        <v>R</v>
      </c>
      <c r="S2935" t="str">
        <f>IF(Table1[[#This Row],[Language]]="English","English","Other language")</f>
        <v>English</v>
      </c>
      <c r="T2935">
        <f>Table1[[#This Row],[Gross Revenue]]-Table1[[#This Row],[Budget]]</f>
        <v>-17843067</v>
      </c>
      <c r="U2935" s="1">
        <f>(Table1[[#This Row],[Gross Revenue]]/Table1[[#This Row],[Budget]])-1</f>
        <v>-0.71372268000000005</v>
      </c>
      <c r="V2935" t="str">
        <f t="shared" si="90"/>
        <v>111-130 minutes</v>
      </c>
      <c r="W2935">
        <f>Table1[[#This Row],[Profit]]/Table1[[#This Row],[Budget]]</f>
        <v>-0.71372268000000005</v>
      </c>
      <c r="X2935" s="22" t="str">
        <f>IF(L2935="","",
IF(L2935&lt;Predictability!$B$1,"Low",
IF(L2935&lt;=Predictability!$B$2,"Mid","High")))</f>
        <v>Mid</v>
      </c>
      <c r="Y2935" s="22">
        <f t="shared" si="91"/>
        <v>0</v>
      </c>
    </row>
    <row r="2936" spans="1:25" x14ac:dyDescent="0.2">
      <c r="A2936" t="s">
        <v>6791</v>
      </c>
      <c r="B2936" t="s">
        <v>1471</v>
      </c>
      <c r="C2936" t="s">
        <v>2256</v>
      </c>
      <c r="D2936">
        <v>5000</v>
      </c>
      <c r="E2936">
        <v>9152</v>
      </c>
      <c r="F2936">
        <v>0</v>
      </c>
      <c r="G2936">
        <v>166000</v>
      </c>
      <c r="H2936">
        <v>7.9</v>
      </c>
      <c r="I2936">
        <v>645</v>
      </c>
      <c r="J2936">
        <v>182</v>
      </c>
      <c r="K2936">
        <v>303001229</v>
      </c>
      <c r="L2936">
        <v>180000000</v>
      </c>
      <c r="M2936" s="2">
        <f>VLOOKUP(A2936,Sheet2!$A$1:G6660,2,0)</f>
        <v>41035</v>
      </c>
      <c r="N2936" t="str">
        <f>VLOOKUP(A2936,Sheet2!$A$1:G6660,3,0)</f>
        <v>Color</v>
      </c>
      <c r="O2936" t="str">
        <f>VLOOKUP(A2936,Sheet2!$A$1:G6660,4,0)</f>
        <v>Adventure</v>
      </c>
      <c r="P2936" t="str">
        <f>VLOOKUP(A2936,Sheet2!$A$1:G6660,5,0)</f>
        <v>English</v>
      </c>
      <c r="Q2936" t="str">
        <f>VLOOKUP(A2936,Sheet2!$A$1:G6660,6,0)</f>
        <v>USA</v>
      </c>
      <c r="R2936" t="str">
        <f>VLOOKUP(A2936,Sheet2!$A$1:G6660,7,0)</f>
        <v>PG-13</v>
      </c>
      <c r="S2936" t="str">
        <f>IF(Table1[[#This Row],[Language]]="English","English","Other language")</f>
        <v>English</v>
      </c>
      <c r="T2936">
        <f>Table1[[#This Row],[Gross Revenue]]-Table1[[#This Row],[Budget]]</f>
        <v>123001229</v>
      </c>
      <c r="U2936" s="1">
        <f>(Table1[[#This Row],[Gross Revenue]]/Table1[[#This Row],[Budget]])-1</f>
        <v>0.68334016111111118</v>
      </c>
      <c r="V2936" t="str">
        <f t="shared" si="90"/>
        <v>&gt;150 minutes</v>
      </c>
      <c r="W2936">
        <f>Table1[[#This Row],[Profit]]/Table1[[#This Row],[Budget]]</f>
        <v>0.68334016111111107</v>
      </c>
      <c r="X2936" s="22" t="str">
        <f>IF(L2936="","",
IF(L2936&lt;Predictability!$B$1,"Low",
IF(L2936&lt;=Predictability!$B$2,"Mid","High")))</f>
        <v>High</v>
      </c>
      <c r="Y2936" s="22">
        <f t="shared" si="91"/>
        <v>1</v>
      </c>
    </row>
    <row r="2937" spans="1:25" x14ac:dyDescent="0.2">
      <c r="A2937" t="s">
        <v>6432</v>
      </c>
      <c r="B2937" t="s">
        <v>1471</v>
      </c>
      <c r="C2937" t="s">
        <v>2256</v>
      </c>
      <c r="D2937">
        <v>5000</v>
      </c>
      <c r="E2937">
        <v>9152</v>
      </c>
      <c r="F2937">
        <v>0</v>
      </c>
      <c r="G2937">
        <v>65000</v>
      </c>
      <c r="H2937">
        <v>7.5</v>
      </c>
      <c r="I2937">
        <v>422</v>
      </c>
      <c r="J2937">
        <v>164</v>
      </c>
      <c r="K2937">
        <v>255108370</v>
      </c>
      <c r="L2937">
        <v>250000000</v>
      </c>
      <c r="M2937" s="2">
        <f>VLOOKUP(A2937,Sheet2!$A$1:G6661,2,0)</f>
        <v>41850</v>
      </c>
      <c r="N2937" t="str">
        <f>VLOOKUP(A2937,Sheet2!$A$1:G6661,3,0)</f>
        <v>Color</v>
      </c>
      <c r="O2937" t="str">
        <f>VLOOKUP(A2937,Sheet2!$A$1:G6661,4,0)</f>
        <v>Adventure</v>
      </c>
      <c r="P2937" t="str">
        <f>VLOOKUP(A2937,Sheet2!$A$1:G6661,5,0)</f>
        <v>English</v>
      </c>
      <c r="Q2937" t="str">
        <f>VLOOKUP(A2937,Sheet2!$A$1:G6661,6,0)</f>
        <v>New Zealand</v>
      </c>
      <c r="R2937" t="str">
        <f>VLOOKUP(A2937,Sheet2!$A$1:G6661,7,0)</f>
        <v>PG-13</v>
      </c>
      <c r="S2937" t="str">
        <f>IF(Table1[[#This Row],[Language]]="English","English","Other language")</f>
        <v>English</v>
      </c>
      <c r="T2937">
        <f>Table1[[#This Row],[Gross Revenue]]-Table1[[#This Row],[Budget]]</f>
        <v>5108370</v>
      </c>
      <c r="U2937" s="1">
        <f>(Table1[[#This Row],[Gross Revenue]]/Table1[[#This Row],[Budget]])-1</f>
        <v>2.0433479999999893E-2</v>
      </c>
      <c r="V2937" t="str">
        <f t="shared" si="90"/>
        <v>&gt;150 minutes</v>
      </c>
      <c r="W2937">
        <f>Table1[[#This Row],[Profit]]/Table1[[#This Row],[Budget]]</f>
        <v>2.043348E-2</v>
      </c>
      <c r="X2937" s="22" t="str">
        <f>IF(L2937="","",
IF(L2937&lt;Predictability!$B$1,"Low",
IF(L2937&lt;=Predictability!$B$2,"Mid","High")))</f>
        <v>High</v>
      </c>
      <c r="Y2937" s="22">
        <f t="shared" si="91"/>
        <v>0</v>
      </c>
    </row>
    <row r="2938" spans="1:25" x14ac:dyDescent="0.2">
      <c r="A2938" t="s">
        <v>6786</v>
      </c>
      <c r="B2938" t="s">
        <v>1471</v>
      </c>
      <c r="C2938" t="s">
        <v>2256</v>
      </c>
      <c r="D2938">
        <v>5000</v>
      </c>
      <c r="E2938">
        <v>9152</v>
      </c>
      <c r="F2938">
        <v>0</v>
      </c>
      <c r="G2938">
        <v>83000</v>
      </c>
      <c r="H2938">
        <v>7.9</v>
      </c>
      <c r="I2938">
        <v>509</v>
      </c>
      <c r="J2938">
        <v>186</v>
      </c>
      <c r="K2938">
        <v>258355354</v>
      </c>
      <c r="L2938">
        <v>225000000</v>
      </c>
      <c r="M2938" s="2">
        <f>VLOOKUP(A2938,Sheet2!$A$1:G6662,2,0)</f>
        <v>41300</v>
      </c>
      <c r="N2938" t="str">
        <f>VLOOKUP(A2938,Sheet2!$A$1:G6662,3,0)</f>
        <v>Color</v>
      </c>
      <c r="O2938" t="str">
        <f>VLOOKUP(A2938,Sheet2!$A$1:G6662,4,0)</f>
        <v>Adventure</v>
      </c>
      <c r="P2938" t="str">
        <f>VLOOKUP(A2938,Sheet2!$A$1:G6662,5,0)</f>
        <v>English</v>
      </c>
      <c r="Q2938" t="str">
        <f>VLOOKUP(A2938,Sheet2!$A$1:G6662,6,0)</f>
        <v>USA</v>
      </c>
      <c r="R2938" t="str">
        <f>VLOOKUP(A2938,Sheet2!$A$1:G6662,7,0)</f>
        <v>PG-13</v>
      </c>
      <c r="S2938" t="str">
        <f>IF(Table1[[#This Row],[Language]]="English","English","Other language")</f>
        <v>English</v>
      </c>
      <c r="T2938">
        <f>Table1[[#This Row],[Gross Revenue]]-Table1[[#This Row],[Budget]]</f>
        <v>33355354</v>
      </c>
      <c r="U2938" s="1">
        <f>(Table1[[#This Row],[Gross Revenue]]/Table1[[#This Row],[Budget]])-1</f>
        <v>0.14824601777777779</v>
      </c>
      <c r="V2938" t="str">
        <f t="shared" si="90"/>
        <v>&gt;150 minutes</v>
      </c>
      <c r="W2938">
        <f>Table1[[#This Row],[Profit]]/Table1[[#This Row],[Budget]]</f>
        <v>0.14824601777777777</v>
      </c>
      <c r="X2938" s="22" t="str">
        <f>IF(L2938="","",
IF(L2938&lt;Predictability!$B$1,"Low",
IF(L2938&lt;=Predictability!$B$2,"Mid","High")))</f>
        <v>High</v>
      </c>
      <c r="Y2938" s="22">
        <f t="shared" si="91"/>
        <v>0</v>
      </c>
    </row>
    <row r="2939" spans="1:25" x14ac:dyDescent="0.2">
      <c r="A2939" t="s">
        <v>5648</v>
      </c>
      <c r="B2939" t="s">
        <v>1671</v>
      </c>
      <c r="C2939" t="s">
        <v>1967</v>
      </c>
      <c r="D2939">
        <v>14000</v>
      </c>
      <c r="E2939">
        <v>17423</v>
      </c>
      <c r="F2939">
        <v>278</v>
      </c>
      <c r="G2939">
        <v>19000</v>
      </c>
      <c r="H2939">
        <v>6.9</v>
      </c>
      <c r="I2939">
        <v>157</v>
      </c>
      <c r="J2939">
        <v>138</v>
      </c>
      <c r="K2939">
        <v>63224849</v>
      </c>
      <c r="L2939">
        <v>85000000</v>
      </c>
      <c r="M2939" s="2">
        <f>VLOOKUP(A2939,Sheet2!$A$1:G6663,2,0)</f>
        <v>38847</v>
      </c>
      <c r="N2939" t="str">
        <f>VLOOKUP(A2939,Sheet2!$A$1:G6663,3,0)</f>
        <v>Color</v>
      </c>
      <c r="O2939" t="str">
        <f>VLOOKUP(A2939,Sheet2!$A$1:G6663,4,0)</f>
        <v>Comedy</v>
      </c>
      <c r="P2939" t="str">
        <f>VLOOKUP(A2939,Sheet2!$A$1:G6663,5,0)</f>
        <v>English</v>
      </c>
      <c r="Q2939" t="str">
        <f>VLOOKUP(A2939,Sheet2!$A$1:G6663,6,0)</f>
        <v>USA</v>
      </c>
      <c r="R2939" t="str">
        <f>VLOOKUP(A2939,Sheet2!$A$1:G6663,7,0)</f>
        <v>PG-13</v>
      </c>
      <c r="S2939" t="str">
        <f>IF(Table1[[#This Row],[Language]]="English","English","Other language")</f>
        <v>English</v>
      </c>
      <c r="T2939">
        <f>Table1[[#This Row],[Gross Revenue]]-Table1[[#This Row],[Budget]]</f>
        <v>-21775151</v>
      </c>
      <c r="U2939" s="1">
        <f>(Table1[[#This Row],[Gross Revenue]]/Table1[[#This Row],[Budget]])-1</f>
        <v>-0.25617824705882353</v>
      </c>
      <c r="V2939" t="str">
        <f t="shared" si="90"/>
        <v>131-150 minutes</v>
      </c>
      <c r="W2939">
        <f>Table1[[#This Row],[Profit]]/Table1[[#This Row],[Budget]]</f>
        <v>-0.25617824705882353</v>
      </c>
      <c r="X2939" s="22" t="str">
        <f>IF(L2939="","",
IF(L2939&lt;Predictability!$B$1,"Low",
IF(L2939&lt;=Predictability!$B$2,"Mid","High")))</f>
        <v>High</v>
      </c>
      <c r="Y2939" s="22">
        <f t="shared" si="91"/>
        <v>0</v>
      </c>
    </row>
    <row r="2940" spans="1:25" x14ac:dyDescent="0.2">
      <c r="A2940" t="s">
        <v>5312</v>
      </c>
      <c r="B2940" t="s">
        <v>2214</v>
      </c>
      <c r="C2940" t="s">
        <v>2215</v>
      </c>
      <c r="D2940">
        <v>341</v>
      </c>
      <c r="E2940">
        <v>358</v>
      </c>
      <c r="F2940">
        <v>33</v>
      </c>
      <c r="G2940">
        <v>57</v>
      </c>
      <c r="H2940">
        <v>6.7</v>
      </c>
      <c r="I2940">
        <v>78</v>
      </c>
      <c r="J2940">
        <v>106</v>
      </c>
      <c r="K2940">
        <v>304124</v>
      </c>
      <c r="L2940">
        <v>1400000</v>
      </c>
      <c r="M2940" s="2">
        <f>VLOOKUP(A2940,Sheet2!$A$1:G6664,2,0)</f>
        <v>38331</v>
      </c>
      <c r="N2940" t="str">
        <f>VLOOKUP(A2940,Sheet2!$A$1:G6664,3,0)</f>
        <v>Color</v>
      </c>
      <c r="O2940" t="str">
        <f>VLOOKUP(A2940,Sheet2!$A$1:G6664,4,0)</f>
        <v>Drama</v>
      </c>
      <c r="P2940" t="str">
        <f>VLOOKUP(A2940,Sheet2!$A$1:G6664,5,0)</f>
        <v>Spanish</v>
      </c>
      <c r="Q2940" t="str">
        <f>VLOOKUP(A2940,Sheet2!$A$1:G6664,6,0)</f>
        <v>Argentina</v>
      </c>
      <c r="R2940" t="str">
        <f>VLOOKUP(A2940,Sheet2!$A$1:G6664,7,0)</f>
        <v>R</v>
      </c>
      <c r="S2940" t="str">
        <f>IF(Table1[[#This Row],[Language]]="English","English","Other language")</f>
        <v>Other language</v>
      </c>
      <c r="T2940">
        <f>Table1[[#This Row],[Gross Revenue]]-Table1[[#This Row],[Budget]]</f>
        <v>-1095876</v>
      </c>
      <c r="U2940" s="1">
        <f>(Table1[[#This Row],[Gross Revenue]]/Table1[[#This Row],[Budget]])-1</f>
        <v>-0.78276857142857148</v>
      </c>
      <c r="V2940" t="str">
        <f t="shared" si="90"/>
        <v>90-110 minutes</v>
      </c>
      <c r="W2940">
        <f>Table1[[#This Row],[Profit]]/Table1[[#This Row],[Budget]]</f>
        <v>-0.78276857142857148</v>
      </c>
      <c r="X2940" s="22" t="str">
        <f>IF(L2940="","",
IF(L2940&lt;Predictability!$B$1,"Low",
IF(L2940&lt;=Predictability!$B$2,"Mid","High")))</f>
        <v>Low</v>
      </c>
      <c r="Y2940" s="22">
        <f t="shared" si="91"/>
        <v>0</v>
      </c>
    </row>
    <row r="2941" spans="1:25" x14ac:dyDescent="0.2">
      <c r="A2941" t="s">
        <v>5153</v>
      </c>
      <c r="B2941" t="s">
        <v>635</v>
      </c>
      <c r="C2941" t="s">
        <v>2126</v>
      </c>
      <c r="D2941">
        <v>883</v>
      </c>
      <c r="E2941">
        <v>2896</v>
      </c>
      <c r="F2941">
        <v>0</v>
      </c>
      <c r="G2941">
        <v>0</v>
      </c>
      <c r="H2941">
        <v>6.6</v>
      </c>
      <c r="I2941">
        <v>208</v>
      </c>
      <c r="J2941">
        <v>122</v>
      </c>
      <c r="K2941">
        <v>2428883</v>
      </c>
      <c r="L2941">
        <v>16000000</v>
      </c>
      <c r="M2941" s="2">
        <f>VLOOKUP(A2941,Sheet2!$A$1:G6665,2,0)</f>
        <v>41673</v>
      </c>
      <c r="N2941" t="str">
        <f>VLOOKUP(A2941,Sheet2!$A$1:G6665,3,0)</f>
        <v>Color</v>
      </c>
      <c r="O2941" t="str">
        <f>VLOOKUP(A2941,Sheet2!$A$1:G6665,4,0)</f>
        <v>Drama</v>
      </c>
      <c r="P2941" t="str">
        <f>VLOOKUP(A2941,Sheet2!$A$1:G6665,5,0)</f>
        <v>English</v>
      </c>
      <c r="Q2941" t="str">
        <f>VLOOKUP(A2941,Sheet2!$A$1:G6665,6,0)</f>
        <v>USA</v>
      </c>
      <c r="R2941" t="str">
        <f>VLOOKUP(A2941,Sheet2!$A$1:G6665,7,0)</f>
        <v>R</v>
      </c>
      <c r="S2941" t="str">
        <f>IF(Table1[[#This Row],[Language]]="English","English","Other language")</f>
        <v>English</v>
      </c>
      <c r="T2941">
        <f>Table1[[#This Row],[Gross Revenue]]-Table1[[#This Row],[Budget]]</f>
        <v>-13571117</v>
      </c>
      <c r="U2941" s="1">
        <f>(Table1[[#This Row],[Gross Revenue]]/Table1[[#This Row],[Budget]])-1</f>
        <v>-0.84819481250000006</v>
      </c>
      <c r="V2941" t="str">
        <f t="shared" si="90"/>
        <v>111-130 minutes</v>
      </c>
      <c r="W2941">
        <f>Table1[[#This Row],[Profit]]/Table1[[#This Row],[Budget]]</f>
        <v>-0.84819481249999995</v>
      </c>
      <c r="X2941" s="22" t="str">
        <f>IF(L2941="","",
IF(L2941&lt;Predictability!$B$1,"Low",
IF(L2941&lt;=Predictability!$B$2,"Mid","High")))</f>
        <v>Mid</v>
      </c>
      <c r="Y2941" s="22">
        <f t="shared" si="91"/>
        <v>0</v>
      </c>
    </row>
    <row r="2942" spans="1:25" x14ac:dyDescent="0.2">
      <c r="A2942" t="s">
        <v>6337</v>
      </c>
      <c r="B2942" t="s">
        <v>2875</v>
      </c>
      <c r="C2942" t="s">
        <v>2876</v>
      </c>
      <c r="D2942">
        <v>58</v>
      </c>
      <c r="E2942">
        <v>62</v>
      </c>
      <c r="F2942">
        <v>0</v>
      </c>
      <c r="G2942">
        <v>0</v>
      </c>
      <c r="H2942">
        <v>7.4</v>
      </c>
      <c r="I2942">
        <v>29</v>
      </c>
      <c r="J2942">
        <v>93</v>
      </c>
      <c r="K2942">
        <v>155984</v>
      </c>
      <c r="L2942">
        <v>160000</v>
      </c>
      <c r="M2942" s="2">
        <f>VLOOKUP(A2942,Sheet2!$A$1:G6666,2,0)</f>
        <v>40138</v>
      </c>
      <c r="N2942" t="str">
        <f>VLOOKUP(A2942,Sheet2!$A$1:G6666,3,0)</f>
        <v>Color</v>
      </c>
      <c r="O2942" t="str">
        <f>VLOOKUP(A2942,Sheet2!$A$1:G6666,4,0)</f>
        <v>Documentary</v>
      </c>
      <c r="P2942" t="str">
        <f>VLOOKUP(A2942,Sheet2!$A$1:G6666,5,0)</f>
        <v>English</v>
      </c>
      <c r="Q2942" t="str">
        <f>VLOOKUP(A2942,Sheet2!$A$1:G6666,6,0)</f>
        <v>USA</v>
      </c>
      <c r="R2942" t="str">
        <f>VLOOKUP(A2942,Sheet2!$A$1:G6666,7,0)</f>
        <v>Unrated</v>
      </c>
      <c r="S2942" t="str">
        <f>IF(Table1[[#This Row],[Language]]="English","English","Other language")</f>
        <v>English</v>
      </c>
      <c r="T2942">
        <f>Table1[[#This Row],[Gross Revenue]]-Table1[[#This Row],[Budget]]</f>
        <v>-4016</v>
      </c>
      <c r="U2942" s="1">
        <f>(Table1[[#This Row],[Gross Revenue]]/Table1[[#This Row],[Budget]])-1</f>
        <v>-2.5100000000000011E-2</v>
      </c>
      <c r="V2942" t="str">
        <f t="shared" si="90"/>
        <v>90-110 minutes</v>
      </c>
      <c r="W2942">
        <f>Table1[[#This Row],[Profit]]/Table1[[#This Row],[Budget]]</f>
        <v>-2.5100000000000001E-2</v>
      </c>
      <c r="X2942" s="22" t="str">
        <f>IF(L2942="","",
IF(L2942&lt;Predictability!$B$1,"Low",
IF(L2942&lt;=Predictability!$B$2,"Mid","High")))</f>
        <v>Low</v>
      </c>
      <c r="Y2942" s="22">
        <f t="shared" si="91"/>
        <v>0</v>
      </c>
    </row>
    <row r="2943" spans="1:25" x14ac:dyDescent="0.2">
      <c r="A2943" t="s">
        <v>5069</v>
      </c>
      <c r="B2943" t="s">
        <v>456</v>
      </c>
      <c r="C2943" t="s">
        <v>1686</v>
      </c>
      <c r="D2943">
        <v>19000</v>
      </c>
      <c r="E2943">
        <v>20683</v>
      </c>
      <c r="F2943">
        <v>0</v>
      </c>
      <c r="G2943">
        <v>0</v>
      </c>
      <c r="H2943">
        <v>6.5</v>
      </c>
      <c r="I2943">
        <v>96</v>
      </c>
      <c r="J2943">
        <v>170</v>
      </c>
      <c r="K2943">
        <v>75370763</v>
      </c>
      <c r="L2943">
        <v>60000000</v>
      </c>
      <c r="M2943" s="2">
        <f>VLOOKUP(A2943,Sheet2!$A$1:G6667,2,0)</f>
        <v>36044</v>
      </c>
      <c r="N2943" t="str">
        <f>VLOOKUP(A2943,Sheet2!$A$1:G6667,3,0)</f>
        <v>Color</v>
      </c>
      <c r="O2943" t="str">
        <f>VLOOKUP(A2943,Sheet2!$A$1:G6667,4,0)</f>
        <v>Drama</v>
      </c>
      <c r="P2943" t="str">
        <f>VLOOKUP(A2943,Sheet2!$A$1:G6667,5,0)</f>
        <v>English</v>
      </c>
      <c r="Q2943" t="str">
        <f>VLOOKUP(A2943,Sheet2!$A$1:G6667,6,0)</f>
        <v>USA</v>
      </c>
      <c r="R2943" t="str">
        <f>VLOOKUP(A2943,Sheet2!$A$1:G6667,7,0)</f>
        <v>PG-13</v>
      </c>
      <c r="S2943" t="str">
        <f>IF(Table1[[#This Row],[Language]]="English","English","Other language")</f>
        <v>English</v>
      </c>
      <c r="T2943">
        <f>Table1[[#This Row],[Gross Revenue]]-Table1[[#This Row],[Budget]]</f>
        <v>15370763</v>
      </c>
      <c r="U2943" s="1">
        <f>(Table1[[#This Row],[Gross Revenue]]/Table1[[#This Row],[Budget]])-1</f>
        <v>0.25617938333333323</v>
      </c>
      <c r="V2943" t="str">
        <f t="shared" si="90"/>
        <v>&gt;150 minutes</v>
      </c>
      <c r="W2943">
        <f>Table1[[#This Row],[Profit]]/Table1[[#This Row],[Budget]]</f>
        <v>0.25617938333333334</v>
      </c>
      <c r="X2943" s="22" t="str">
        <f>IF(L2943="","",
IF(L2943&lt;Predictability!$B$1,"Low",
IF(L2943&lt;=Predictability!$B$2,"Mid","High")))</f>
        <v>High</v>
      </c>
      <c r="Y2943" s="22">
        <f t="shared" si="91"/>
        <v>0</v>
      </c>
    </row>
    <row r="2944" spans="1:25" x14ac:dyDescent="0.2">
      <c r="A2944" t="s">
        <v>5738</v>
      </c>
      <c r="B2944" t="s">
        <v>2492</v>
      </c>
      <c r="C2944" t="s">
        <v>2493</v>
      </c>
      <c r="D2944">
        <v>629</v>
      </c>
      <c r="E2944">
        <v>1173</v>
      </c>
      <c r="F2944">
        <v>584</v>
      </c>
      <c r="G2944">
        <v>7000</v>
      </c>
      <c r="H2944">
        <v>7</v>
      </c>
      <c r="I2944">
        <v>363</v>
      </c>
      <c r="J2944">
        <v>110</v>
      </c>
      <c r="K2944">
        <v>2201412</v>
      </c>
      <c r="L2944">
        <v>12215500000</v>
      </c>
      <c r="M2944" s="2">
        <f>VLOOKUP(A2944,Sheet2!$A$1:G6668,2,0)</f>
        <v>38752</v>
      </c>
      <c r="N2944" t="str">
        <f>VLOOKUP(A2944,Sheet2!$A$1:G6668,3,0)</f>
        <v>Color</v>
      </c>
      <c r="O2944" t="str">
        <f>VLOOKUP(A2944,Sheet2!$A$1:G6668,4,0)</f>
        <v>Comedy</v>
      </c>
      <c r="P2944" t="str">
        <f>VLOOKUP(A2944,Sheet2!$A$1:G6668,5,0)</f>
        <v>Korean</v>
      </c>
      <c r="Q2944" t="str">
        <f>VLOOKUP(A2944,Sheet2!$A$1:G6668,6,0)</f>
        <v>South Korea</v>
      </c>
      <c r="R2944" t="str">
        <f>VLOOKUP(A2944,Sheet2!$A$1:G6668,7,0)</f>
        <v>R</v>
      </c>
      <c r="S2944" t="str">
        <f>IF(Table1[[#This Row],[Language]]="English","English","Other language")</f>
        <v>Other language</v>
      </c>
      <c r="T2944">
        <f>Table1[[#This Row],[Gross Revenue]]-Table1[[#This Row],[Budget]]</f>
        <v>-12213298588</v>
      </c>
      <c r="U2944" s="1">
        <f>(Table1[[#This Row],[Gross Revenue]]/Table1[[#This Row],[Budget]])-1</f>
        <v>-0.99981978535467231</v>
      </c>
      <c r="V2944" t="str">
        <f t="shared" si="90"/>
        <v>90-110 minutes</v>
      </c>
      <c r="W2944">
        <f>Table1[[#This Row],[Profit]]/Table1[[#This Row],[Budget]]</f>
        <v>-0.99981978535467231</v>
      </c>
      <c r="X2944" s="22" t="str">
        <f>IF(L2944="","",
IF(L2944&lt;Predictability!$B$1,"Low",
IF(L2944&lt;=Predictability!$B$2,"Mid","High")))</f>
        <v>High</v>
      </c>
      <c r="Y2944" s="22">
        <f t="shared" si="91"/>
        <v>0</v>
      </c>
    </row>
    <row r="2945" spans="1:25" x14ac:dyDescent="0.2">
      <c r="A2945" t="s">
        <v>4364</v>
      </c>
      <c r="B2945" t="s">
        <v>1013</v>
      </c>
      <c r="C2945" t="s">
        <v>1480</v>
      </c>
      <c r="D2945">
        <v>584</v>
      </c>
      <c r="E2945">
        <v>2024</v>
      </c>
      <c r="F2945">
        <v>62</v>
      </c>
      <c r="G2945">
        <v>345</v>
      </c>
      <c r="H2945">
        <v>6</v>
      </c>
      <c r="I2945">
        <v>9</v>
      </c>
      <c r="J2945">
        <v>109</v>
      </c>
      <c r="K2945">
        <v>5100000</v>
      </c>
      <c r="L2945">
        <v>7500000</v>
      </c>
      <c r="M2945" s="2">
        <f>VLOOKUP(A2945,Sheet2!$A$1:G6669,2,0)</f>
        <v>30960</v>
      </c>
      <c r="N2945" t="str">
        <f>VLOOKUP(A2945,Sheet2!$A$1:G6669,3,0)</f>
        <v>Color</v>
      </c>
      <c r="O2945" t="str">
        <f>VLOOKUP(A2945,Sheet2!$A$1:G6669,4,0)</f>
        <v>Comedy</v>
      </c>
      <c r="P2945" t="str">
        <f>VLOOKUP(A2945,Sheet2!$A$1:G6669,5,0)</f>
        <v>English</v>
      </c>
      <c r="Q2945" t="str">
        <f>VLOOKUP(A2945,Sheet2!$A$1:G6669,6,0)</f>
        <v>UK</v>
      </c>
      <c r="R2945" t="str">
        <f>VLOOKUP(A2945,Sheet2!$A$1:G6669,7,0)</f>
        <v>R</v>
      </c>
      <c r="S2945" t="str">
        <f>IF(Table1[[#This Row],[Language]]="English","English","Other language")</f>
        <v>English</v>
      </c>
      <c r="T2945">
        <f>Table1[[#This Row],[Gross Revenue]]-Table1[[#This Row],[Budget]]</f>
        <v>-2400000</v>
      </c>
      <c r="U2945" s="1">
        <f>(Table1[[#This Row],[Gross Revenue]]/Table1[[#This Row],[Budget]])-1</f>
        <v>-0.31999999999999995</v>
      </c>
      <c r="V2945" t="str">
        <f t="shared" si="90"/>
        <v>90-110 minutes</v>
      </c>
      <c r="W2945">
        <f>Table1[[#This Row],[Profit]]/Table1[[#This Row],[Budget]]</f>
        <v>-0.32</v>
      </c>
      <c r="X2945" s="22" t="str">
        <f>IF(L2945="","",
IF(L2945&lt;Predictability!$B$1,"Low",
IF(L2945&lt;=Predictability!$B$2,"Mid","High")))</f>
        <v>Low</v>
      </c>
      <c r="Y2945" s="22">
        <f t="shared" si="91"/>
        <v>0</v>
      </c>
    </row>
    <row r="2946" spans="1:25" x14ac:dyDescent="0.2">
      <c r="A2946" t="s">
        <v>6543</v>
      </c>
      <c r="B2946" t="s">
        <v>1685</v>
      </c>
      <c r="C2946" t="s">
        <v>2444</v>
      </c>
      <c r="D2946">
        <v>11000</v>
      </c>
      <c r="E2946">
        <v>12624</v>
      </c>
      <c r="F2946">
        <v>335</v>
      </c>
      <c r="G2946">
        <v>0</v>
      </c>
      <c r="H2946">
        <v>7.6</v>
      </c>
      <c r="I2946">
        <v>174</v>
      </c>
      <c r="J2946">
        <v>114</v>
      </c>
      <c r="K2946">
        <v>41597830</v>
      </c>
      <c r="L2946">
        <v>25000000</v>
      </c>
      <c r="M2946" s="2">
        <f>VLOOKUP(A2946,Sheet2!$A$1:G6670,2,0)</f>
        <v>37567</v>
      </c>
      <c r="N2946" t="str">
        <f>VLOOKUP(A2946,Sheet2!$A$1:G6670,3,0)</f>
        <v>Color</v>
      </c>
      <c r="O2946" t="str">
        <f>VLOOKUP(A2946,Sheet2!$A$1:G6670,4,0)</f>
        <v>Drama</v>
      </c>
      <c r="P2946" t="str">
        <f>VLOOKUP(A2946,Sheet2!$A$1:G6670,5,0)</f>
        <v>English</v>
      </c>
      <c r="Q2946" t="str">
        <f>VLOOKUP(A2946,Sheet2!$A$1:G6670,6,0)</f>
        <v>USA</v>
      </c>
      <c r="R2946" t="str">
        <f>VLOOKUP(A2946,Sheet2!$A$1:G6670,7,0)</f>
        <v>PG-13</v>
      </c>
      <c r="S2946" t="str">
        <f>IF(Table1[[#This Row],[Language]]="English","English","Other language")</f>
        <v>English</v>
      </c>
      <c r="T2946">
        <f>Table1[[#This Row],[Gross Revenue]]-Table1[[#This Row],[Budget]]</f>
        <v>16597830</v>
      </c>
      <c r="U2946" s="1">
        <f>(Table1[[#This Row],[Gross Revenue]]/Table1[[#This Row],[Budget]])-1</f>
        <v>0.66391320000000009</v>
      </c>
      <c r="V2946" t="str">
        <f t="shared" ref="V2946:V3009" si="92">IF(J2946="","",IF(J2946&lt;90,"&lt;90 minutes",IF(J2946&lt;=110,"90-110 minutes",IF(J2946&lt;=130,"111-130 minutes",IF(J2946&lt;=150,"131-150 minutes","&gt;150 minutes")))))</f>
        <v>111-130 minutes</v>
      </c>
      <c r="W2946">
        <f>Table1[[#This Row],[Profit]]/Table1[[#This Row],[Budget]]</f>
        <v>0.66391319999999998</v>
      </c>
      <c r="X2946" s="22" t="str">
        <f>IF(L2946="","",
IF(L2946&lt;Predictability!$B$1,"Low",
IF(L2946&lt;=Predictability!$B$2,"Mid","High")))</f>
        <v>Mid</v>
      </c>
      <c r="Y2946" s="22">
        <f t="shared" ref="Y2946:Y3009" si="93">IF(W2946&gt;=0.5,1,0)</f>
        <v>1</v>
      </c>
    </row>
    <row r="2947" spans="1:25" x14ac:dyDescent="0.2">
      <c r="A2947" t="s">
        <v>3901</v>
      </c>
      <c r="B2947" t="s">
        <v>247</v>
      </c>
      <c r="C2947" t="s">
        <v>776</v>
      </c>
      <c r="D2947">
        <v>15000</v>
      </c>
      <c r="E2947">
        <v>18789</v>
      </c>
      <c r="F2947">
        <v>29</v>
      </c>
      <c r="G2947">
        <v>0</v>
      </c>
      <c r="H2947">
        <v>5.5</v>
      </c>
      <c r="I2947">
        <v>129</v>
      </c>
      <c r="J2947">
        <v>97</v>
      </c>
      <c r="K2947">
        <v>48237389</v>
      </c>
      <c r="L2947">
        <v>25000000</v>
      </c>
      <c r="M2947" s="2">
        <f>VLOOKUP(A2947,Sheet2!$A$1:G6671,2,0)</f>
        <v>39565</v>
      </c>
      <c r="N2947" t="str">
        <f>VLOOKUP(A2947,Sheet2!$A$1:G6671,3,0)</f>
        <v>Color</v>
      </c>
      <c r="O2947" t="str">
        <f>VLOOKUP(A2947,Sheet2!$A$1:G6671,4,0)</f>
        <v>Comedy</v>
      </c>
      <c r="P2947" t="str">
        <f>VLOOKUP(A2947,Sheet2!$A$1:G6671,5,0)</f>
        <v>English</v>
      </c>
      <c r="Q2947" t="str">
        <f>VLOOKUP(A2947,Sheet2!$A$1:G6671,6,0)</f>
        <v>USA</v>
      </c>
      <c r="R2947" t="str">
        <f>VLOOKUP(A2947,Sheet2!$A$1:G6671,7,0)</f>
        <v>PG-13</v>
      </c>
      <c r="S2947" t="str">
        <f>IF(Table1[[#This Row],[Language]]="English","English","Other language")</f>
        <v>English</v>
      </c>
      <c r="T2947">
        <f>Table1[[#This Row],[Gross Revenue]]-Table1[[#This Row],[Budget]]</f>
        <v>23237389</v>
      </c>
      <c r="U2947" s="1">
        <f>(Table1[[#This Row],[Gross Revenue]]/Table1[[#This Row],[Budget]])-1</f>
        <v>0.92949556000000011</v>
      </c>
      <c r="V2947" t="str">
        <f t="shared" si="92"/>
        <v>90-110 minutes</v>
      </c>
      <c r="W2947">
        <f>Table1[[#This Row],[Profit]]/Table1[[#This Row],[Budget]]</f>
        <v>0.92949556</v>
      </c>
      <c r="X2947" s="22" t="str">
        <f>IF(L2947="","",
IF(L2947&lt;Predictability!$B$1,"Low",
IF(L2947&lt;=Predictability!$B$2,"Mid","High")))</f>
        <v>Mid</v>
      </c>
      <c r="Y2947" s="22">
        <f t="shared" si="93"/>
        <v>1</v>
      </c>
    </row>
    <row r="2948" spans="1:25" x14ac:dyDescent="0.2">
      <c r="A2948" t="s">
        <v>5912</v>
      </c>
      <c r="B2948" t="s">
        <v>2624</v>
      </c>
      <c r="C2948" t="s">
        <v>2625</v>
      </c>
      <c r="D2948">
        <v>902</v>
      </c>
      <c r="E2948">
        <v>2735</v>
      </c>
      <c r="F2948">
        <v>25</v>
      </c>
      <c r="G2948">
        <v>345</v>
      </c>
      <c r="H2948">
        <v>7.1</v>
      </c>
      <c r="I2948">
        <v>96</v>
      </c>
      <c r="J2948">
        <v>135</v>
      </c>
      <c r="K2948">
        <v>3041803</v>
      </c>
      <c r="L2948">
        <v>10000000</v>
      </c>
      <c r="M2948" s="2">
        <f>VLOOKUP(A2948,Sheet2!$A$1:G6672,2,0)</f>
        <v>36545</v>
      </c>
      <c r="N2948" t="str">
        <f>VLOOKUP(A2948,Sheet2!$A$1:G6672,3,0)</f>
        <v>Color</v>
      </c>
      <c r="O2948" t="str">
        <f>VLOOKUP(A2948,Sheet2!$A$1:G6672,4,0)</f>
        <v>Drama</v>
      </c>
      <c r="P2948" t="str">
        <f>VLOOKUP(A2948,Sheet2!$A$1:G6672,5,0)</f>
        <v>English</v>
      </c>
      <c r="Q2948" t="str">
        <f>VLOOKUP(A2948,Sheet2!$A$1:G6672,6,0)</f>
        <v>UK</v>
      </c>
      <c r="R2948" t="str">
        <f>VLOOKUP(A2948,Sheet2!$A$1:G6672,7,0)</f>
        <v>PG</v>
      </c>
      <c r="S2948" t="str">
        <f>IF(Table1[[#This Row],[Language]]="English","English","Other language")</f>
        <v>English</v>
      </c>
      <c r="T2948">
        <f>Table1[[#This Row],[Gross Revenue]]-Table1[[#This Row],[Budget]]</f>
        <v>-6958197</v>
      </c>
      <c r="U2948" s="1">
        <f>(Table1[[#This Row],[Gross Revenue]]/Table1[[#This Row],[Budget]])-1</f>
        <v>-0.69581969999999993</v>
      </c>
      <c r="V2948" t="str">
        <f t="shared" si="92"/>
        <v>131-150 minutes</v>
      </c>
      <c r="W2948">
        <f>Table1[[#This Row],[Profit]]/Table1[[#This Row],[Budget]]</f>
        <v>-0.69581970000000004</v>
      </c>
      <c r="X2948" s="22" t="str">
        <f>IF(L2948="","",
IF(L2948&lt;Predictability!$B$1,"Low",
IF(L2948&lt;=Predictability!$B$2,"Mid","High")))</f>
        <v>Mid</v>
      </c>
      <c r="Y2948" s="22">
        <f t="shared" si="93"/>
        <v>0</v>
      </c>
    </row>
    <row r="2949" spans="1:25" x14ac:dyDescent="0.2">
      <c r="A2949" t="s">
        <v>4845</v>
      </c>
      <c r="B2949" t="s">
        <v>940</v>
      </c>
      <c r="C2949" t="s">
        <v>941</v>
      </c>
      <c r="D2949">
        <v>969</v>
      </c>
      <c r="E2949">
        <v>3833</v>
      </c>
      <c r="F2949">
        <v>243</v>
      </c>
      <c r="G2949">
        <v>0</v>
      </c>
      <c r="H2949">
        <v>6.4</v>
      </c>
      <c r="I2949">
        <v>238</v>
      </c>
      <c r="J2949">
        <v>95</v>
      </c>
      <c r="K2949">
        <v>100659</v>
      </c>
      <c r="L2949">
        <v>900000</v>
      </c>
      <c r="M2949" s="2">
        <f>VLOOKUP(A2949,Sheet2!$A$1:G6673,2,0)</f>
        <v>39958</v>
      </c>
      <c r="N2949" t="str">
        <f>VLOOKUP(A2949,Sheet2!$A$1:G6673,3,0)</f>
        <v>Color</v>
      </c>
      <c r="O2949" t="str">
        <f>VLOOKUP(A2949,Sheet2!$A$1:G6673,4,0)</f>
        <v>Horror</v>
      </c>
      <c r="P2949" t="str">
        <f>VLOOKUP(A2949,Sheet2!$A$1:G6673,5,0)</f>
        <v>English</v>
      </c>
      <c r="Q2949" t="str">
        <f>VLOOKUP(A2949,Sheet2!$A$1:G6673,6,0)</f>
        <v>USA</v>
      </c>
      <c r="R2949" t="str">
        <f>VLOOKUP(A2949,Sheet2!$A$1:G6673,7,0)</f>
        <v>R</v>
      </c>
      <c r="S2949" t="str">
        <f>IF(Table1[[#This Row],[Language]]="English","English","Other language")</f>
        <v>English</v>
      </c>
      <c r="T2949">
        <f>Table1[[#This Row],[Gross Revenue]]-Table1[[#This Row],[Budget]]</f>
        <v>-799341</v>
      </c>
      <c r="U2949" s="1">
        <f>(Table1[[#This Row],[Gross Revenue]]/Table1[[#This Row],[Budget]])-1</f>
        <v>-0.88815666666666671</v>
      </c>
      <c r="V2949" t="str">
        <f t="shared" si="92"/>
        <v>90-110 minutes</v>
      </c>
      <c r="W2949">
        <f>Table1[[#This Row],[Profit]]/Table1[[#This Row],[Budget]]</f>
        <v>-0.88815666666666671</v>
      </c>
      <c r="X2949" s="22" t="str">
        <f>IF(L2949="","",
IF(L2949&lt;Predictability!$B$1,"Low",
IF(L2949&lt;=Predictability!$B$2,"Mid","High")))</f>
        <v>Low</v>
      </c>
      <c r="Y2949" s="22">
        <f t="shared" si="93"/>
        <v>0</v>
      </c>
    </row>
    <row r="2950" spans="1:25" x14ac:dyDescent="0.2">
      <c r="A2950" t="s">
        <v>5288</v>
      </c>
      <c r="B2950" t="s">
        <v>1857</v>
      </c>
      <c r="C2950" t="s">
        <v>1144</v>
      </c>
      <c r="D2950">
        <v>1000</v>
      </c>
      <c r="E2950">
        <v>4438</v>
      </c>
      <c r="F2950">
        <v>287</v>
      </c>
      <c r="G2950">
        <v>0</v>
      </c>
      <c r="H2950">
        <v>6.6</v>
      </c>
      <c r="I2950">
        <v>161</v>
      </c>
      <c r="J2950">
        <v>91</v>
      </c>
      <c r="K2950">
        <v>17986000</v>
      </c>
      <c r="L2950">
        <v>1000000</v>
      </c>
      <c r="M2950" s="2">
        <f>VLOOKUP(A2950,Sheet2!$A$1:G6674,2,0)</f>
        <v>29752</v>
      </c>
      <c r="N2950" t="str">
        <f>VLOOKUP(A2950,Sheet2!$A$1:G6674,3,0)</f>
        <v>Color</v>
      </c>
      <c r="O2950" t="str">
        <f>VLOOKUP(A2950,Sheet2!$A$1:G6674,4,0)</f>
        <v>Horror</v>
      </c>
      <c r="P2950" t="str">
        <f>VLOOKUP(A2950,Sheet2!$A$1:G6674,5,0)</f>
        <v>English</v>
      </c>
      <c r="Q2950" t="str">
        <f>VLOOKUP(A2950,Sheet2!$A$1:G6674,6,0)</f>
        <v>USA</v>
      </c>
      <c r="R2950" t="str">
        <f>VLOOKUP(A2950,Sheet2!$A$1:G6674,7,0)</f>
        <v>R</v>
      </c>
      <c r="S2950" t="str">
        <f>IF(Table1[[#This Row],[Language]]="English","English","Other language")</f>
        <v>English</v>
      </c>
      <c r="T2950">
        <f>Table1[[#This Row],[Gross Revenue]]-Table1[[#This Row],[Budget]]</f>
        <v>16986000</v>
      </c>
      <c r="U2950" s="1">
        <f>(Table1[[#This Row],[Gross Revenue]]/Table1[[#This Row],[Budget]])-1</f>
        <v>16.986000000000001</v>
      </c>
      <c r="V2950" t="str">
        <f t="shared" si="92"/>
        <v>90-110 minutes</v>
      </c>
      <c r="W2950">
        <f>Table1[[#This Row],[Profit]]/Table1[[#This Row],[Budget]]</f>
        <v>16.986000000000001</v>
      </c>
      <c r="X2950" s="22" t="str">
        <f>IF(L2950="","",
IF(L2950&lt;Predictability!$B$1,"Low",
IF(L2950&lt;=Predictability!$B$2,"Mid","High")))</f>
        <v>Low</v>
      </c>
      <c r="Y2950" s="22">
        <f t="shared" si="93"/>
        <v>1</v>
      </c>
    </row>
    <row r="2951" spans="1:25" x14ac:dyDescent="0.2">
      <c r="A2951" t="s">
        <v>6180</v>
      </c>
      <c r="B2951" t="s">
        <v>777</v>
      </c>
      <c r="C2951" t="s">
        <v>1813</v>
      </c>
      <c r="D2951">
        <v>1000</v>
      </c>
      <c r="E2951">
        <v>2612</v>
      </c>
      <c r="F2951">
        <v>0</v>
      </c>
      <c r="G2951">
        <v>0</v>
      </c>
      <c r="H2951">
        <v>7.3</v>
      </c>
      <c r="I2951">
        <v>77</v>
      </c>
      <c r="J2951">
        <v>111</v>
      </c>
      <c r="K2951">
        <v>2869369</v>
      </c>
      <c r="L2951">
        <v>30000000</v>
      </c>
      <c r="M2951" s="2">
        <f>VLOOKUP(A2951,Sheet2!$A$1:G6675,2,0)</f>
        <v>34504</v>
      </c>
      <c r="N2951" t="str">
        <f>VLOOKUP(A2951,Sheet2!$A$1:G6675,3,0)</f>
        <v>Black and White</v>
      </c>
      <c r="O2951" t="str">
        <f>VLOOKUP(A2951,Sheet2!$A$1:G6675,4,0)</f>
        <v>Comedy</v>
      </c>
      <c r="P2951" t="str">
        <f>VLOOKUP(A2951,Sheet2!$A$1:G6675,5,0)</f>
        <v>English</v>
      </c>
      <c r="Q2951" t="str">
        <f>VLOOKUP(A2951,Sheet2!$A$1:G6675,6,0)</f>
        <v>UK</v>
      </c>
      <c r="R2951" t="str">
        <f>VLOOKUP(A2951,Sheet2!$A$1:G6675,7,0)</f>
        <v>PG</v>
      </c>
      <c r="S2951" t="str">
        <f>IF(Table1[[#This Row],[Language]]="English","English","Other language")</f>
        <v>English</v>
      </c>
      <c r="T2951">
        <f>Table1[[#This Row],[Gross Revenue]]-Table1[[#This Row],[Budget]]</f>
        <v>-27130631</v>
      </c>
      <c r="U2951" s="1">
        <f>(Table1[[#This Row],[Gross Revenue]]/Table1[[#This Row],[Budget]])-1</f>
        <v>-0.90435436666666669</v>
      </c>
      <c r="V2951" t="str">
        <f t="shared" si="92"/>
        <v>111-130 minutes</v>
      </c>
      <c r="W2951">
        <f>Table1[[#This Row],[Profit]]/Table1[[#This Row],[Budget]]</f>
        <v>-0.90435436666666669</v>
      </c>
      <c r="X2951" s="22" t="str">
        <f>IF(L2951="","",
IF(L2951&lt;Predictability!$B$1,"Low",
IF(L2951&lt;=Predictability!$B$2,"Mid","High")))</f>
        <v>Mid</v>
      </c>
      <c r="Y2951" s="22">
        <f t="shared" si="93"/>
        <v>0</v>
      </c>
    </row>
    <row r="2952" spans="1:25" x14ac:dyDescent="0.2">
      <c r="A2952" t="s">
        <v>5663</v>
      </c>
      <c r="B2952" t="s">
        <v>272</v>
      </c>
      <c r="C2952" t="s">
        <v>2357</v>
      </c>
      <c r="D2952">
        <v>2000</v>
      </c>
      <c r="E2952">
        <v>4842</v>
      </c>
      <c r="F2952">
        <v>21</v>
      </c>
      <c r="G2952">
        <v>0</v>
      </c>
      <c r="H2952">
        <v>6.9</v>
      </c>
      <c r="I2952">
        <v>80</v>
      </c>
      <c r="J2952">
        <v>91</v>
      </c>
      <c r="K2952">
        <v>100117603</v>
      </c>
      <c r="L2952">
        <v>100000000</v>
      </c>
      <c r="M2952" s="2">
        <f>VLOOKUP(A2952,Sheet2!$A$1:G6676,2,0)</f>
        <v>35118</v>
      </c>
      <c r="N2952" t="str">
        <f>VLOOKUP(A2952,Sheet2!$A$1:G6676,3,0)</f>
        <v>Color</v>
      </c>
      <c r="O2952" t="str">
        <f>VLOOKUP(A2952,Sheet2!$A$1:G6676,4,0)</f>
        <v>Animation</v>
      </c>
      <c r="P2952" t="str">
        <f>VLOOKUP(A2952,Sheet2!$A$1:G6676,5,0)</f>
        <v>English</v>
      </c>
      <c r="Q2952" t="str">
        <f>VLOOKUP(A2952,Sheet2!$A$1:G6676,6,0)</f>
        <v>USA</v>
      </c>
      <c r="R2952" t="str">
        <f>VLOOKUP(A2952,Sheet2!$A$1:G6676,7,0)</f>
        <v>G</v>
      </c>
      <c r="S2952" t="str">
        <f>IF(Table1[[#This Row],[Language]]="English","English","Other language")</f>
        <v>English</v>
      </c>
      <c r="T2952">
        <f>Table1[[#This Row],[Gross Revenue]]-Table1[[#This Row],[Budget]]</f>
        <v>117603</v>
      </c>
      <c r="U2952" s="1">
        <f>(Table1[[#This Row],[Gross Revenue]]/Table1[[#This Row],[Budget]])-1</f>
        <v>1.1760300000001056E-3</v>
      </c>
      <c r="V2952" t="str">
        <f t="shared" si="92"/>
        <v>90-110 minutes</v>
      </c>
      <c r="W2952">
        <f>Table1[[#This Row],[Profit]]/Table1[[#This Row],[Budget]]</f>
        <v>1.17603E-3</v>
      </c>
      <c r="X2952" s="22" t="str">
        <f>IF(L2952="","",
IF(L2952&lt;Predictability!$B$1,"Low",
IF(L2952&lt;=Predictability!$B$2,"Mid","High")))</f>
        <v>High</v>
      </c>
      <c r="Y2952" s="22">
        <f t="shared" si="93"/>
        <v>0</v>
      </c>
    </row>
    <row r="2953" spans="1:25" x14ac:dyDescent="0.2">
      <c r="A2953" t="s">
        <v>6261</v>
      </c>
      <c r="B2953" t="s">
        <v>2838</v>
      </c>
      <c r="C2953" t="s">
        <v>1868</v>
      </c>
      <c r="D2953">
        <v>820</v>
      </c>
      <c r="E2953">
        <v>1484</v>
      </c>
      <c r="F2953">
        <v>529</v>
      </c>
      <c r="G2953">
        <v>55000</v>
      </c>
      <c r="H2953">
        <v>7.3</v>
      </c>
      <c r="I2953">
        <v>180</v>
      </c>
      <c r="J2953">
        <v>122</v>
      </c>
      <c r="K2953">
        <v>54235441</v>
      </c>
      <c r="L2953">
        <v>22000000</v>
      </c>
      <c r="M2953" s="2">
        <f>VLOOKUP(A2953,Sheet2!$A$1:G6677,2,0)</f>
        <v>41912</v>
      </c>
      <c r="N2953" t="str">
        <f>VLOOKUP(A2953,Sheet2!$A$1:G6677,3,0)</f>
        <v>Color</v>
      </c>
      <c r="O2953" t="str">
        <f>VLOOKUP(A2953,Sheet2!$A$1:G6677,4,0)</f>
        <v>Comedy</v>
      </c>
      <c r="P2953" t="str">
        <f>VLOOKUP(A2953,Sheet2!$A$1:G6677,5,0)</f>
        <v>English</v>
      </c>
      <c r="Q2953" t="str">
        <f>VLOOKUP(A2953,Sheet2!$A$1:G6677,6,0)</f>
        <v>USA</v>
      </c>
      <c r="R2953" t="str">
        <f>VLOOKUP(A2953,Sheet2!$A$1:G6677,7,0)</f>
        <v>PG</v>
      </c>
      <c r="S2953" t="str">
        <f>IF(Table1[[#This Row],[Language]]="English","English","Other language")</f>
        <v>English</v>
      </c>
      <c r="T2953">
        <f>Table1[[#This Row],[Gross Revenue]]-Table1[[#This Row],[Budget]]</f>
        <v>32235441</v>
      </c>
      <c r="U2953" s="1">
        <f>(Table1[[#This Row],[Gross Revenue]]/Table1[[#This Row],[Budget]])-1</f>
        <v>1.465247318181818</v>
      </c>
      <c r="V2953" t="str">
        <f t="shared" si="92"/>
        <v>111-130 minutes</v>
      </c>
      <c r="W2953">
        <f>Table1[[#This Row],[Profit]]/Table1[[#This Row],[Budget]]</f>
        <v>1.4652473181818182</v>
      </c>
      <c r="X2953" s="22" t="str">
        <f>IF(L2953="","",
IF(L2953&lt;Predictability!$B$1,"Low",
IF(L2953&lt;=Predictability!$B$2,"Mid","High")))</f>
        <v>Mid</v>
      </c>
      <c r="Y2953" s="22">
        <f t="shared" si="93"/>
        <v>1</v>
      </c>
    </row>
    <row r="2954" spans="1:25" x14ac:dyDescent="0.2">
      <c r="A2954" t="s">
        <v>6282</v>
      </c>
      <c r="B2954" t="s">
        <v>493</v>
      </c>
      <c r="C2954" t="s">
        <v>2829</v>
      </c>
      <c r="D2954">
        <v>34000</v>
      </c>
      <c r="E2954">
        <v>49942</v>
      </c>
      <c r="F2954">
        <v>378</v>
      </c>
      <c r="G2954">
        <v>140000</v>
      </c>
      <c r="H2954">
        <v>7.3</v>
      </c>
      <c r="I2954">
        <v>673</v>
      </c>
      <c r="J2954">
        <v>142</v>
      </c>
      <c r="K2954">
        <v>407999255</v>
      </c>
      <c r="L2954">
        <v>78000000</v>
      </c>
      <c r="M2954" s="2">
        <f>VLOOKUP(A2954,Sheet2!$A$1:G6678,2,0)</f>
        <v>41228</v>
      </c>
      <c r="N2954" t="str">
        <f>VLOOKUP(A2954,Sheet2!$A$1:G6678,3,0)</f>
        <v>Color</v>
      </c>
      <c r="O2954" t="str">
        <f>VLOOKUP(A2954,Sheet2!$A$1:G6678,4,0)</f>
        <v>Adventure</v>
      </c>
      <c r="P2954" t="str">
        <f>VLOOKUP(A2954,Sheet2!$A$1:G6678,5,0)</f>
        <v>English</v>
      </c>
      <c r="Q2954" t="str">
        <f>VLOOKUP(A2954,Sheet2!$A$1:G6678,6,0)</f>
        <v>USA</v>
      </c>
      <c r="R2954" t="str">
        <f>VLOOKUP(A2954,Sheet2!$A$1:G6678,7,0)</f>
        <v>PG-13</v>
      </c>
      <c r="S2954" t="str">
        <f>IF(Table1[[#This Row],[Language]]="English","English","Other language")</f>
        <v>English</v>
      </c>
      <c r="T2954">
        <f>Table1[[#This Row],[Gross Revenue]]-Table1[[#This Row],[Budget]]</f>
        <v>329999255</v>
      </c>
      <c r="U2954" s="1">
        <f>(Table1[[#This Row],[Gross Revenue]]/Table1[[#This Row],[Budget]])-1</f>
        <v>4.2307596794871793</v>
      </c>
      <c r="V2954" t="str">
        <f t="shared" si="92"/>
        <v>131-150 minutes</v>
      </c>
      <c r="W2954">
        <f>Table1[[#This Row],[Profit]]/Table1[[#This Row],[Budget]]</f>
        <v>4.2307596794871793</v>
      </c>
      <c r="X2954" s="22" t="str">
        <f>IF(L2954="","",
IF(L2954&lt;Predictability!$B$1,"Low",
IF(L2954&lt;=Predictability!$B$2,"Mid","High")))</f>
        <v>High</v>
      </c>
      <c r="Y2954" s="22">
        <f t="shared" si="93"/>
        <v>1</v>
      </c>
    </row>
    <row r="2955" spans="1:25" x14ac:dyDescent="0.2">
      <c r="A2955" t="s">
        <v>6569</v>
      </c>
      <c r="B2955" t="s">
        <v>493</v>
      </c>
      <c r="C2955" t="s">
        <v>2180</v>
      </c>
      <c r="D2955">
        <v>34000</v>
      </c>
      <c r="E2955">
        <v>49355</v>
      </c>
      <c r="F2955">
        <v>508</v>
      </c>
      <c r="G2955">
        <v>82000</v>
      </c>
      <c r="H2955">
        <v>7.6</v>
      </c>
      <c r="I2955">
        <v>502</v>
      </c>
      <c r="J2955">
        <v>146</v>
      </c>
      <c r="K2955">
        <v>424645577</v>
      </c>
      <c r="L2955">
        <v>130000000</v>
      </c>
      <c r="M2955" s="2">
        <f>VLOOKUP(A2955,Sheet2!$A$1:G6679,2,0)</f>
        <v>41347</v>
      </c>
      <c r="N2955" t="str">
        <f>VLOOKUP(A2955,Sheet2!$A$1:G6679,3,0)</f>
        <v>Color</v>
      </c>
      <c r="O2955" t="str">
        <f>VLOOKUP(A2955,Sheet2!$A$1:G6679,4,0)</f>
        <v>Adventure</v>
      </c>
      <c r="P2955" t="str">
        <f>VLOOKUP(A2955,Sheet2!$A$1:G6679,5,0)</f>
        <v>English</v>
      </c>
      <c r="Q2955" t="str">
        <f>VLOOKUP(A2955,Sheet2!$A$1:G6679,6,0)</f>
        <v>USA</v>
      </c>
      <c r="R2955" t="str">
        <f>VLOOKUP(A2955,Sheet2!$A$1:G6679,7,0)</f>
        <v>PG-13</v>
      </c>
      <c r="S2955" t="str">
        <f>IF(Table1[[#This Row],[Language]]="English","English","Other language")</f>
        <v>English</v>
      </c>
      <c r="T2955">
        <f>Table1[[#This Row],[Gross Revenue]]-Table1[[#This Row],[Budget]]</f>
        <v>294645577</v>
      </c>
      <c r="U2955" s="1">
        <f>(Table1[[#This Row],[Gross Revenue]]/Table1[[#This Row],[Budget]])-1</f>
        <v>2.2665044384615385</v>
      </c>
      <c r="V2955" t="str">
        <f t="shared" si="92"/>
        <v>131-150 minutes</v>
      </c>
      <c r="W2955">
        <f>Table1[[#This Row],[Profit]]/Table1[[#This Row],[Budget]]</f>
        <v>2.2665044384615385</v>
      </c>
      <c r="X2955" s="22" t="str">
        <f>IF(L2955="","",
IF(L2955&lt;Predictability!$B$1,"Low",
IF(L2955&lt;=Predictability!$B$2,"Mid","High")))</f>
        <v>High</v>
      </c>
      <c r="Y2955" s="22">
        <f t="shared" si="93"/>
        <v>1</v>
      </c>
    </row>
    <row r="2956" spans="1:25" x14ac:dyDescent="0.2">
      <c r="A2956" t="s">
        <v>5432</v>
      </c>
      <c r="B2956" t="s">
        <v>493</v>
      </c>
      <c r="C2956" t="s">
        <v>2180</v>
      </c>
      <c r="D2956">
        <v>34000</v>
      </c>
      <c r="E2956">
        <v>81385</v>
      </c>
      <c r="F2956">
        <v>508</v>
      </c>
      <c r="G2956">
        <v>52000</v>
      </c>
      <c r="H2956">
        <v>6.7</v>
      </c>
      <c r="I2956">
        <v>403</v>
      </c>
      <c r="J2956">
        <v>123</v>
      </c>
      <c r="K2956">
        <v>337103873</v>
      </c>
      <c r="L2956">
        <v>125000000</v>
      </c>
      <c r="M2956" s="2">
        <f>VLOOKUP(A2956,Sheet2!$A$1:G6680,2,0)</f>
        <v>41721</v>
      </c>
      <c r="N2956" t="str">
        <f>VLOOKUP(A2956,Sheet2!$A$1:G6680,3,0)</f>
        <v>Color</v>
      </c>
      <c r="O2956" t="str">
        <f>VLOOKUP(A2956,Sheet2!$A$1:G6680,4,0)</f>
        <v>Adventure</v>
      </c>
      <c r="P2956" t="str">
        <f>VLOOKUP(A2956,Sheet2!$A$1:G6680,5,0)</f>
        <v>English</v>
      </c>
      <c r="Q2956" t="str">
        <f>VLOOKUP(A2956,Sheet2!$A$1:G6680,6,0)</f>
        <v>USA</v>
      </c>
      <c r="R2956" t="str">
        <f>VLOOKUP(A2956,Sheet2!$A$1:G6680,7,0)</f>
        <v>PG-13</v>
      </c>
      <c r="S2956" t="str">
        <f>IF(Table1[[#This Row],[Language]]="English","English","Other language")</f>
        <v>English</v>
      </c>
      <c r="T2956">
        <f>Table1[[#This Row],[Gross Revenue]]-Table1[[#This Row],[Budget]]</f>
        <v>212103873</v>
      </c>
      <c r="U2956" s="1">
        <f>(Table1[[#This Row],[Gross Revenue]]/Table1[[#This Row],[Budget]])-1</f>
        <v>1.696830984</v>
      </c>
      <c r="V2956" t="str">
        <f t="shared" si="92"/>
        <v>111-130 minutes</v>
      </c>
      <c r="W2956">
        <f>Table1[[#This Row],[Profit]]/Table1[[#This Row],[Budget]]</f>
        <v>1.696830984</v>
      </c>
      <c r="X2956" s="22" t="str">
        <f>IF(L2956="","",
IF(L2956&lt;Predictability!$B$1,"Low",
IF(L2956&lt;=Predictability!$B$2,"Mid","High")))</f>
        <v>High</v>
      </c>
      <c r="Y2956" s="22">
        <f t="shared" si="93"/>
        <v>1</v>
      </c>
    </row>
    <row r="2957" spans="1:25" x14ac:dyDescent="0.2">
      <c r="A2957" t="s">
        <v>5251</v>
      </c>
      <c r="B2957" t="s">
        <v>493</v>
      </c>
      <c r="C2957" t="s">
        <v>2180</v>
      </c>
      <c r="D2957">
        <v>34000</v>
      </c>
      <c r="E2957">
        <v>81385</v>
      </c>
      <c r="F2957">
        <v>508</v>
      </c>
      <c r="G2957">
        <v>38000</v>
      </c>
      <c r="H2957">
        <v>6.6</v>
      </c>
      <c r="I2957">
        <v>389</v>
      </c>
      <c r="J2957">
        <v>137</v>
      </c>
      <c r="K2957">
        <v>281666058</v>
      </c>
      <c r="L2957">
        <v>160000000</v>
      </c>
      <c r="M2957" s="2">
        <f>VLOOKUP(A2957,Sheet2!$A$1:G6681,2,0)</f>
        <v>42032</v>
      </c>
      <c r="N2957" t="str">
        <f>VLOOKUP(A2957,Sheet2!$A$1:G6681,3,0)</f>
        <v>Color</v>
      </c>
      <c r="O2957" t="str">
        <f>VLOOKUP(A2957,Sheet2!$A$1:G6681,4,0)</f>
        <v>Adventure</v>
      </c>
      <c r="P2957" t="str">
        <f>VLOOKUP(A2957,Sheet2!$A$1:G6681,5,0)</f>
        <v>English</v>
      </c>
      <c r="Q2957" t="str">
        <f>VLOOKUP(A2957,Sheet2!$A$1:G6681,6,0)</f>
        <v>USA</v>
      </c>
      <c r="R2957" t="str">
        <f>VLOOKUP(A2957,Sheet2!$A$1:G6681,7,0)</f>
        <v>PG-13</v>
      </c>
      <c r="S2957" t="str">
        <f>IF(Table1[[#This Row],[Language]]="English","English","Other language")</f>
        <v>English</v>
      </c>
      <c r="T2957">
        <f>Table1[[#This Row],[Gross Revenue]]-Table1[[#This Row],[Budget]]</f>
        <v>121666058</v>
      </c>
      <c r="U2957" s="1">
        <f>(Table1[[#This Row],[Gross Revenue]]/Table1[[#This Row],[Budget]])-1</f>
        <v>0.76041286249999995</v>
      </c>
      <c r="V2957" t="str">
        <f t="shared" si="92"/>
        <v>131-150 minutes</v>
      </c>
      <c r="W2957">
        <f>Table1[[#This Row],[Profit]]/Table1[[#This Row],[Budget]]</f>
        <v>0.76041286249999995</v>
      </c>
      <c r="X2957" s="22" t="str">
        <f>IF(L2957="","",
IF(L2957&lt;Predictability!$B$1,"Low",
IF(L2957&lt;=Predictability!$B$2,"Mid","High")))</f>
        <v>High</v>
      </c>
      <c r="Y2957" s="22">
        <f t="shared" si="93"/>
        <v>1</v>
      </c>
    </row>
    <row r="2958" spans="1:25" x14ac:dyDescent="0.2">
      <c r="A2958" t="s">
        <v>6946</v>
      </c>
      <c r="B2958" t="s">
        <v>3199</v>
      </c>
      <c r="C2958" t="s">
        <v>2094</v>
      </c>
      <c r="D2958">
        <v>74</v>
      </c>
      <c r="E2958">
        <v>216</v>
      </c>
      <c r="F2958">
        <v>346</v>
      </c>
      <c r="G2958">
        <v>60000</v>
      </c>
      <c r="H2958">
        <v>8.3000000000000007</v>
      </c>
      <c r="I2958">
        <v>349</v>
      </c>
      <c r="J2958">
        <v>115</v>
      </c>
      <c r="K2958">
        <v>610968</v>
      </c>
      <c r="L2958">
        <v>3800000</v>
      </c>
      <c r="M2958" s="2">
        <f>VLOOKUP(A2958,Sheet2!$A$1:G6682,2,0)</f>
        <v>41214</v>
      </c>
      <c r="N2958" t="str">
        <f>VLOOKUP(A2958,Sheet2!$A$1:G6682,3,0)</f>
        <v>Color</v>
      </c>
      <c r="O2958" t="str">
        <f>VLOOKUP(A2958,Sheet2!$A$1:G6682,4,0)</f>
        <v>Drama</v>
      </c>
      <c r="P2958" t="str">
        <f>VLOOKUP(A2958,Sheet2!$A$1:G6682,5,0)</f>
        <v>Danish</v>
      </c>
      <c r="Q2958" t="str">
        <f>VLOOKUP(A2958,Sheet2!$A$1:G6682,6,0)</f>
        <v>Denmark</v>
      </c>
      <c r="R2958" t="str">
        <f>VLOOKUP(A2958,Sheet2!$A$1:G6682,7,0)</f>
        <v>R</v>
      </c>
      <c r="S2958" t="str">
        <f>IF(Table1[[#This Row],[Language]]="English","English","Other language")</f>
        <v>Other language</v>
      </c>
      <c r="T2958">
        <f>Table1[[#This Row],[Gross Revenue]]-Table1[[#This Row],[Budget]]</f>
        <v>-3189032</v>
      </c>
      <c r="U2958" s="1">
        <f>(Table1[[#This Row],[Gross Revenue]]/Table1[[#This Row],[Budget]])-1</f>
        <v>-0.83921894736842106</v>
      </c>
      <c r="V2958" t="str">
        <f t="shared" si="92"/>
        <v>111-130 minutes</v>
      </c>
      <c r="W2958">
        <f>Table1[[#This Row],[Profit]]/Table1[[#This Row],[Budget]]</f>
        <v>-0.83921894736842106</v>
      </c>
      <c r="X2958" s="22" t="str">
        <f>IF(L2958="","",
IF(L2958&lt;Predictability!$B$1,"Low",
IF(L2958&lt;=Predictability!$B$2,"Mid","High")))</f>
        <v>Low</v>
      </c>
      <c r="Y2958" s="22">
        <f t="shared" si="93"/>
        <v>0</v>
      </c>
    </row>
    <row r="2959" spans="1:25" x14ac:dyDescent="0.2">
      <c r="A2959" t="s">
        <v>6577</v>
      </c>
      <c r="B2959" t="s">
        <v>2733</v>
      </c>
      <c r="C2959" t="s">
        <v>69</v>
      </c>
      <c r="D2959">
        <v>826</v>
      </c>
      <c r="E2959">
        <v>2575</v>
      </c>
      <c r="F2959">
        <v>323</v>
      </c>
      <c r="G2959">
        <v>0</v>
      </c>
      <c r="H2959">
        <v>7.6</v>
      </c>
      <c r="I2959">
        <v>104</v>
      </c>
      <c r="J2959">
        <v>135</v>
      </c>
      <c r="K2959">
        <v>122012643</v>
      </c>
      <c r="L2959">
        <v>30000000</v>
      </c>
      <c r="M2959" s="2">
        <f>VLOOKUP(A2959,Sheet2!$A$1:G6683,2,0)</f>
        <v>32993</v>
      </c>
      <c r="N2959" t="str">
        <f>VLOOKUP(A2959,Sheet2!$A$1:G6683,3,0)</f>
        <v>Color</v>
      </c>
      <c r="O2959" t="str">
        <f>VLOOKUP(A2959,Sheet2!$A$1:G6683,4,0)</f>
        <v>Action</v>
      </c>
      <c r="P2959" t="str">
        <f>VLOOKUP(A2959,Sheet2!$A$1:G6683,5,0)</f>
        <v>English</v>
      </c>
      <c r="Q2959" t="str">
        <f>VLOOKUP(A2959,Sheet2!$A$1:G6683,6,0)</f>
        <v>USA</v>
      </c>
      <c r="R2959" t="str">
        <f>VLOOKUP(A2959,Sheet2!$A$1:G6683,7,0)</f>
        <v>PG</v>
      </c>
      <c r="S2959" t="str">
        <f>IF(Table1[[#This Row],[Language]]="English","English","Other language")</f>
        <v>English</v>
      </c>
      <c r="T2959">
        <f>Table1[[#This Row],[Gross Revenue]]-Table1[[#This Row],[Budget]]</f>
        <v>92012643</v>
      </c>
      <c r="U2959" s="1">
        <f>(Table1[[#This Row],[Gross Revenue]]/Table1[[#This Row],[Budget]])-1</f>
        <v>3.0670881000000003</v>
      </c>
      <c r="V2959" t="str">
        <f t="shared" si="92"/>
        <v>131-150 minutes</v>
      </c>
      <c r="W2959">
        <f>Table1[[#This Row],[Profit]]/Table1[[#This Row],[Budget]]</f>
        <v>3.0670880999999999</v>
      </c>
      <c r="X2959" s="22" t="str">
        <f>IF(L2959="","",
IF(L2959&lt;Predictability!$B$1,"Low",
IF(L2959&lt;=Predictability!$B$2,"Mid","High")))</f>
        <v>Mid</v>
      </c>
      <c r="Y2959" s="22">
        <f t="shared" si="93"/>
        <v>1</v>
      </c>
    </row>
    <row r="2960" spans="1:25" x14ac:dyDescent="0.2">
      <c r="A2960" t="s">
        <v>4361</v>
      </c>
      <c r="B2960" t="s">
        <v>1448</v>
      </c>
      <c r="C2960" t="s">
        <v>1477</v>
      </c>
      <c r="D2960">
        <v>933</v>
      </c>
      <c r="E2960">
        <v>2248</v>
      </c>
      <c r="F2960">
        <v>607</v>
      </c>
      <c r="G2960">
        <v>0</v>
      </c>
      <c r="H2960">
        <v>6</v>
      </c>
      <c r="I2960">
        <v>135</v>
      </c>
      <c r="J2960">
        <v>94</v>
      </c>
      <c r="K2960">
        <v>34238611</v>
      </c>
      <c r="L2960">
        <v>55000000</v>
      </c>
      <c r="M2960" s="2">
        <f>VLOOKUP(A2960,Sheet2!$A$1:G6684,2,0)</f>
        <v>37703</v>
      </c>
      <c r="N2960" t="str">
        <f>VLOOKUP(A2960,Sheet2!$A$1:G6684,3,0)</f>
        <v>Color</v>
      </c>
      <c r="O2960" t="str">
        <f>VLOOKUP(A2960,Sheet2!$A$1:G6684,4,0)</f>
        <v>Action</v>
      </c>
      <c r="P2960" t="str">
        <f>VLOOKUP(A2960,Sheet2!$A$1:G6684,5,0)</f>
        <v>English</v>
      </c>
      <c r="Q2960" t="str">
        <f>VLOOKUP(A2960,Sheet2!$A$1:G6684,6,0)</f>
        <v>USA</v>
      </c>
      <c r="R2960" t="str">
        <f>VLOOKUP(A2960,Sheet2!$A$1:G6684,7,0)</f>
        <v>R</v>
      </c>
      <c r="S2960" t="str">
        <f>IF(Table1[[#This Row],[Language]]="English","English","Other language")</f>
        <v>English</v>
      </c>
      <c r="T2960">
        <f>Table1[[#This Row],[Gross Revenue]]-Table1[[#This Row],[Budget]]</f>
        <v>-20761389</v>
      </c>
      <c r="U2960" s="1">
        <f>(Table1[[#This Row],[Gross Revenue]]/Table1[[#This Row],[Budget]])-1</f>
        <v>-0.37747980000000003</v>
      </c>
      <c r="V2960" t="str">
        <f t="shared" si="92"/>
        <v>90-110 minutes</v>
      </c>
      <c r="W2960">
        <f>Table1[[#This Row],[Profit]]/Table1[[#This Row],[Budget]]</f>
        <v>-0.37747979999999998</v>
      </c>
      <c r="X2960" s="22" t="str">
        <f>IF(L2960="","",
IF(L2960&lt;Predictability!$B$1,"Low",
IF(L2960&lt;=Predictability!$B$2,"Mid","High")))</f>
        <v>High</v>
      </c>
      <c r="Y2960" s="22">
        <f t="shared" si="93"/>
        <v>0</v>
      </c>
    </row>
    <row r="2961" spans="1:25" x14ac:dyDescent="0.2">
      <c r="A2961" t="s">
        <v>5612</v>
      </c>
      <c r="B2961" t="s">
        <v>2420</v>
      </c>
      <c r="C2961" t="s">
        <v>2370</v>
      </c>
      <c r="D2961">
        <v>499</v>
      </c>
      <c r="E2961">
        <v>504</v>
      </c>
      <c r="F2961">
        <v>47</v>
      </c>
      <c r="G2961">
        <v>0</v>
      </c>
      <c r="H2961">
        <v>6.9</v>
      </c>
      <c r="I2961">
        <v>94</v>
      </c>
      <c r="J2961">
        <v>101</v>
      </c>
      <c r="K2961">
        <v>876671</v>
      </c>
      <c r="L2961">
        <v>25000000</v>
      </c>
      <c r="M2961" s="2">
        <f>VLOOKUP(A2961,Sheet2!$A$1:G6685,2,0)</f>
        <v>39195</v>
      </c>
      <c r="N2961" t="str">
        <f>VLOOKUP(A2961,Sheet2!$A$1:G6685,3,0)</f>
        <v>Color</v>
      </c>
      <c r="O2961" t="str">
        <f>VLOOKUP(A2961,Sheet2!$A$1:G6685,4,0)</f>
        <v>Adventure</v>
      </c>
      <c r="P2961" t="str">
        <f>VLOOKUP(A2961,Sheet2!$A$1:G6685,5,0)</f>
        <v>English</v>
      </c>
      <c r="Q2961" t="str">
        <f>VLOOKUP(A2961,Sheet2!$A$1:G6685,6,0)</f>
        <v>USA</v>
      </c>
      <c r="R2961" t="str">
        <f>VLOOKUP(A2961,Sheet2!$A$1:G6685,7,0)</f>
        <v>R</v>
      </c>
      <c r="S2961" t="str">
        <f>IF(Table1[[#This Row],[Language]]="English","English","Other language")</f>
        <v>English</v>
      </c>
      <c r="T2961">
        <f>Table1[[#This Row],[Gross Revenue]]-Table1[[#This Row],[Budget]]</f>
        <v>-24123329</v>
      </c>
      <c r="U2961" s="1">
        <f>(Table1[[#This Row],[Gross Revenue]]/Table1[[#This Row],[Budget]])-1</f>
        <v>-0.96493315999999996</v>
      </c>
      <c r="V2961" t="str">
        <f t="shared" si="92"/>
        <v>90-110 minutes</v>
      </c>
      <c r="W2961">
        <f>Table1[[#This Row],[Profit]]/Table1[[#This Row],[Budget]]</f>
        <v>-0.96493315999999996</v>
      </c>
      <c r="X2961" s="22" t="str">
        <f>IF(L2961="","",
IF(L2961&lt;Predictability!$B$1,"Low",
IF(L2961&lt;=Predictability!$B$2,"Mid","High")))</f>
        <v>Mid</v>
      </c>
      <c r="Y2961" s="22">
        <f t="shared" si="93"/>
        <v>0</v>
      </c>
    </row>
    <row r="2962" spans="1:25" x14ac:dyDescent="0.2">
      <c r="A2962" t="s">
        <v>6535</v>
      </c>
      <c r="B2962" t="s">
        <v>968</v>
      </c>
      <c r="C2962" t="s">
        <v>767</v>
      </c>
      <c r="D2962">
        <v>18000</v>
      </c>
      <c r="E2962">
        <v>20516</v>
      </c>
      <c r="F2962">
        <v>278</v>
      </c>
      <c r="G2962">
        <v>0</v>
      </c>
      <c r="H2962">
        <v>7.6</v>
      </c>
      <c r="I2962">
        <v>65</v>
      </c>
      <c r="J2962">
        <v>146</v>
      </c>
      <c r="K2962">
        <v>50668906</v>
      </c>
      <c r="L2962">
        <v>38000000</v>
      </c>
      <c r="M2962" s="2">
        <f>VLOOKUP(A2962,Sheet2!$A$1:G6686,2,0)</f>
        <v>36367</v>
      </c>
      <c r="N2962" t="str">
        <f>VLOOKUP(A2962,Sheet2!$A$1:G6686,3,0)</f>
        <v>Black and White</v>
      </c>
      <c r="O2962" t="str">
        <f>VLOOKUP(A2962,Sheet2!$A$1:G6686,4,0)</f>
        <v>Biography</v>
      </c>
      <c r="P2962" t="str">
        <f>VLOOKUP(A2962,Sheet2!$A$1:G6686,5,0)</f>
        <v>English</v>
      </c>
      <c r="Q2962" t="str">
        <f>VLOOKUP(A2962,Sheet2!$A$1:G6686,6,0)</f>
        <v>USA</v>
      </c>
      <c r="R2962" t="str">
        <f>VLOOKUP(A2962,Sheet2!$A$1:G6686,7,0)</f>
        <v>R</v>
      </c>
      <c r="S2962" t="str">
        <f>IF(Table1[[#This Row],[Language]]="English","English","Other language")</f>
        <v>English</v>
      </c>
      <c r="T2962">
        <f>Table1[[#This Row],[Gross Revenue]]-Table1[[#This Row],[Budget]]</f>
        <v>12668906</v>
      </c>
      <c r="U2962" s="1">
        <f>(Table1[[#This Row],[Gross Revenue]]/Table1[[#This Row],[Budget]])-1</f>
        <v>0.33339226315789472</v>
      </c>
      <c r="V2962" t="str">
        <f t="shared" si="92"/>
        <v>131-150 minutes</v>
      </c>
      <c r="W2962">
        <f>Table1[[#This Row],[Profit]]/Table1[[#This Row],[Budget]]</f>
        <v>0.33339226315789472</v>
      </c>
      <c r="X2962" s="22" t="str">
        <f>IF(L2962="","",
IF(L2962&lt;Predictability!$B$1,"Low",
IF(L2962&lt;=Predictability!$B$2,"Mid","High")))</f>
        <v>Mid</v>
      </c>
      <c r="Y2962" s="22">
        <f t="shared" si="93"/>
        <v>0</v>
      </c>
    </row>
    <row r="2963" spans="1:25" x14ac:dyDescent="0.2">
      <c r="A2963" t="s">
        <v>6523</v>
      </c>
      <c r="B2963" t="s">
        <v>1333</v>
      </c>
      <c r="C2963" t="s">
        <v>2229</v>
      </c>
      <c r="D2963">
        <v>10000</v>
      </c>
      <c r="E2963">
        <v>11114</v>
      </c>
      <c r="F2963">
        <v>0</v>
      </c>
      <c r="G2963">
        <v>16000</v>
      </c>
      <c r="H2963">
        <v>7.6</v>
      </c>
      <c r="I2963">
        <v>388</v>
      </c>
      <c r="J2963">
        <v>131</v>
      </c>
      <c r="K2963">
        <v>15700000</v>
      </c>
      <c r="L2963">
        <v>15000000</v>
      </c>
      <c r="M2963" s="2">
        <f>VLOOKUP(A2963,Sheet2!$A$1:G6687,2,0)</f>
        <v>39701</v>
      </c>
      <c r="N2963" t="str">
        <f>VLOOKUP(A2963,Sheet2!$A$1:G6687,3,0)</f>
        <v>Color</v>
      </c>
      <c r="O2963" t="str">
        <f>VLOOKUP(A2963,Sheet2!$A$1:G6687,4,0)</f>
        <v>Drama</v>
      </c>
      <c r="P2963" t="str">
        <f>VLOOKUP(A2963,Sheet2!$A$1:G6687,5,0)</f>
        <v>English</v>
      </c>
      <c r="Q2963" t="str">
        <f>VLOOKUP(A2963,Sheet2!$A$1:G6687,6,0)</f>
        <v>USA</v>
      </c>
      <c r="R2963" t="str">
        <f>VLOOKUP(A2963,Sheet2!$A$1:G6687,7,0)</f>
        <v>R</v>
      </c>
      <c r="S2963" t="str">
        <f>IF(Table1[[#This Row],[Language]]="English","English","Other language")</f>
        <v>English</v>
      </c>
      <c r="T2963">
        <f>Table1[[#This Row],[Gross Revenue]]-Table1[[#This Row],[Budget]]</f>
        <v>700000</v>
      </c>
      <c r="U2963" s="1">
        <f>(Table1[[#This Row],[Gross Revenue]]/Table1[[#This Row],[Budget]])-1</f>
        <v>4.6666666666666634E-2</v>
      </c>
      <c r="V2963" t="str">
        <f t="shared" si="92"/>
        <v>131-150 minutes</v>
      </c>
      <c r="W2963">
        <f>Table1[[#This Row],[Profit]]/Table1[[#This Row],[Budget]]</f>
        <v>4.6666666666666669E-2</v>
      </c>
      <c r="X2963" s="22" t="str">
        <f>IF(L2963="","",
IF(L2963&lt;Predictability!$B$1,"Low",
IF(L2963&lt;=Predictability!$B$2,"Mid","High")))</f>
        <v>Mid</v>
      </c>
      <c r="Y2963" s="22">
        <f t="shared" si="93"/>
        <v>0</v>
      </c>
    </row>
    <row r="2964" spans="1:25" x14ac:dyDescent="0.2">
      <c r="A2964" t="s">
        <v>6420</v>
      </c>
      <c r="B2964" t="s">
        <v>2918</v>
      </c>
      <c r="C2964" t="s">
        <v>1172</v>
      </c>
      <c r="D2964">
        <v>805</v>
      </c>
      <c r="E2964">
        <v>1466</v>
      </c>
      <c r="F2964">
        <v>0</v>
      </c>
      <c r="G2964">
        <v>0</v>
      </c>
      <c r="H2964">
        <v>7.5</v>
      </c>
      <c r="I2964">
        <v>124</v>
      </c>
      <c r="J2964">
        <v>112</v>
      </c>
      <c r="K2964">
        <v>7837632</v>
      </c>
      <c r="L2964">
        <v>18000000</v>
      </c>
      <c r="M2964" s="2">
        <f>VLOOKUP(A2964,Sheet2!$A$1:G6688,2,0)</f>
        <v>35545</v>
      </c>
      <c r="N2964" t="str">
        <f>VLOOKUP(A2964,Sheet2!$A$1:G6688,3,0)</f>
        <v>Color</v>
      </c>
      <c r="O2964" t="str">
        <f>VLOOKUP(A2964,Sheet2!$A$1:G6688,4,0)</f>
        <v>Drama</v>
      </c>
      <c r="P2964" t="str">
        <f>VLOOKUP(A2964,Sheet2!$A$1:G6688,5,0)</f>
        <v>English</v>
      </c>
      <c r="Q2964" t="str">
        <f>VLOOKUP(A2964,Sheet2!$A$1:G6688,6,0)</f>
        <v>USA</v>
      </c>
      <c r="R2964" t="str">
        <f>VLOOKUP(A2964,Sheet2!$A$1:G6688,7,0)</f>
        <v>R</v>
      </c>
      <c r="S2964" t="str">
        <f>IF(Table1[[#This Row],[Language]]="English","English","Other language")</f>
        <v>English</v>
      </c>
      <c r="T2964">
        <f>Table1[[#This Row],[Gross Revenue]]-Table1[[#This Row],[Budget]]</f>
        <v>-10162368</v>
      </c>
      <c r="U2964" s="1">
        <f>(Table1[[#This Row],[Gross Revenue]]/Table1[[#This Row],[Budget]])-1</f>
        <v>-0.56457599999999997</v>
      </c>
      <c r="V2964" t="str">
        <f t="shared" si="92"/>
        <v>111-130 minutes</v>
      </c>
      <c r="W2964">
        <f>Table1[[#This Row],[Profit]]/Table1[[#This Row],[Budget]]</f>
        <v>-0.56457599999999997</v>
      </c>
      <c r="X2964" s="22" t="str">
        <f>IF(L2964="","",
IF(L2964&lt;Predictability!$B$1,"Low",
IF(L2964&lt;=Predictability!$B$2,"Mid","High")))</f>
        <v>Mid</v>
      </c>
      <c r="Y2964" s="22">
        <f t="shared" si="93"/>
        <v>0</v>
      </c>
    </row>
    <row r="2965" spans="1:25" x14ac:dyDescent="0.2">
      <c r="A2965" t="s">
        <v>5625</v>
      </c>
      <c r="B2965" t="s">
        <v>1077</v>
      </c>
      <c r="C2965" t="s">
        <v>2427</v>
      </c>
      <c r="D2965">
        <v>11000</v>
      </c>
      <c r="E2965">
        <v>23187</v>
      </c>
      <c r="F2965">
        <v>34</v>
      </c>
      <c r="G2965">
        <v>20000</v>
      </c>
      <c r="H2965">
        <v>6.9</v>
      </c>
      <c r="I2965">
        <v>221</v>
      </c>
      <c r="J2965">
        <v>106</v>
      </c>
      <c r="K2965">
        <v>1939441</v>
      </c>
      <c r="L2965">
        <v>10000000</v>
      </c>
      <c r="M2965" s="2">
        <f>VLOOKUP(A2965,Sheet2!$A$1:G6689,2,0)</f>
        <v>41031</v>
      </c>
      <c r="N2965" t="str">
        <f>VLOOKUP(A2965,Sheet2!$A$1:G6689,3,0)</f>
        <v>Color</v>
      </c>
      <c r="O2965" t="str">
        <f>VLOOKUP(A2965,Sheet2!$A$1:G6689,4,0)</f>
        <v>Biography</v>
      </c>
      <c r="P2965" t="str">
        <f>VLOOKUP(A2965,Sheet2!$A$1:G6689,5,0)</f>
        <v>English</v>
      </c>
      <c r="Q2965" t="str">
        <f>VLOOKUP(A2965,Sheet2!$A$1:G6689,6,0)</f>
        <v>USA</v>
      </c>
      <c r="R2965" t="str">
        <f>VLOOKUP(A2965,Sheet2!$A$1:G6689,7,0)</f>
        <v>R</v>
      </c>
      <c r="S2965" t="str">
        <f>IF(Table1[[#This Row],[Language]]="English","English","Other language")</f>
        <v>English</v>
      </c>
      <c r="T2965">
        <f>Table1[[#This Row],[Gross Revenue]]-Table1[[#This Row],[Budget]]</f>
        <v>-8060559</v>
      </c>
      <c r="U2965" s="1">
        <f>(Table1[[#This Row],[Gross Revenue]]/Table1[[#This Row],[Budget]])-1</f>
        <v>-0.80605590000000005</v>
      </c>
      <c r="V2965" t="str">
        <f t="shared" si="92"/>
        <v>90-110 minutes</v>
      </c>
      <c r="W2965">
        <f>Table1[[#This Row],[Profit]]/Table1[[#This Row],[Budget]]</f>
        <v>-0.80605590000000005</v>
      </c>
      <c r="X2965" s="22" t="str">
        <f>IF(L2965="","",
IF(L2965&lt;Predictability!$B$1,"Low",
IF(L2965&lt;=Predictability!$B$2,"Mid","High")))</f>
        <v>Mid</v>
      </c>
      <c r="Y2965" s="22">
        <f t="shared" si="93"/>
        <v>0</v>
      </c>
    </row>
    <row r="2966" spans="1:25" x14ac:dyDescent="0.2">
      <c r="A2966" t="s">
        <v>5995</v>
      </c>
      <c r="B2966" t="s">
        <v>1531</v>
      </c>
      <c r="C2966" t="s">
        <v>1473</v>
      </c>
      <c r="D2966">
        <v>33000</v>
      </c>
      <c r="E2966">
        <v>57077</v>
      </c>
      <c r="F2966">
        <v>0</v>
      </c>
      <c r="G2966">
        <v>22000</v>
      </c>
      <c r="H2966">
        <v>7.1</v>
      </c>
      <c r="I2966">
        <v>421</v>
      </c>
      <c r="J2966">
        <v>101</v>
      </c>
      <c r="K2966">
        <v>40962534</v>
      </c>
      <c r="L2966">
        <v>12500000</v>
      </c>
      <c r="M2966" s="2">
        <f>VLOOKUP(A2966,Sheet2!$A$1:G6690,2,0)</f>
        <v>40646</v>
      </c>
      <c r="N2966" t="str">
        <f>VLOOKUP(A2966,Sheet2!$A$1:G6690,3,0)</f>
        <v>Color</v>
      </c>
      <c r="O2966" t="str">
        <f>VLOOKUP(A2966,Sheet2!$A$1:G6690,4,0)</f>
        <v>Drama</v>
      </c>
      <c r="P2966" t="str">
        <f>VLOOKUP(A2966,Sheet2!$A$1:G6690,5,0)</f>
        <v>English</v>
      </c>
      <c r="Q2966" t="str">
        <f>VLOOKUP(A2966,Sheet2!$A$1:G6690,6,0)</f>
        <v>USA</v>
      </c>
      <c r="R2966" t="str">
        <f>VLOOKUP(A2966,Sheet2!$A$1:G6690,7,0)</f>
        <v>R</v>
      </c>
      <c r="S2966" t="str">
        <f>IF(Table1[[#This Row],[Language]]="English","English","Other language")</f>
        <v>English</v>
      </c>
      <c r="T2966">
        <f>Table1[[#This Row],[Gross Revenue]]-Table1[[#This Row],[Budget]]</f>
        <v>28462534</v>
      </c>
      <c r="U2966" s="1">
        <f>(Table1[[#This Row],[Gross Revenue]]/Table1[[#This Row],[Budget]])-1</f>
        <v>2.27700272</v>
      </c>
      <c r="V2966" t="str">
        <f t="shared" si="92"/>
        <v>90-110 minutes</v>
      </c>
      <c r="W2966">
        <f>Table1[[#This Row],[Profit]]/Table1[[#This Row],[Budget]]</f>
        <v>2.27700272</v>
      </c>
      <c r="X2966" s="22" t="str">
        <f>IF(L2966="","",
IF(L2966&lt;Predictability!$B$1,"Low",
IF(L2966&lt;=Predictability!$B$2,"Mid","High")))</f>
        <v>Mid</v>
      </c>
      <c r="Y2966" s="22">
        <f t="shared" si="93"/>
        <v>1</v>
      </c>
    </row>
    <row r="2967" spans="1:25" x14ac:dyDescent="0.2">
      <c r="A2967" t="s">
        <v>6559</v>
      </c>
      <c r="B2967" t="s">
        <v>333</v>
      </c>
      <c r="C2967" t="s">
        <v>2113</v>
      </c>
      <c r="D2967">
        <v>3000</v>
      </c>
      <c r="E2967">
        <v>4210</v>
      </c>
      <c r="F2967">
        <v>168</v>
      </c>
      <c r="G2967">
        <v>15000</v>
      </c>
      <c r="H2967">
        <v>7.6</v>
      </c>
      <c r="I2967">
        <v>236</v>
      </c>
      <c r="J2967">
        <v>110</v>
      </c>
      <c r="K2967">
        <v>39825798</v>
      </c>
      <c r="L2967">
        <v>16000000</v>
      </c>
      <c r="M2967" s="2">
        <f>VLOOKUP(A2967,Sheet2!$A$1:G6691,2,0)</f>
        <v>38741</v>
      </c>
      <c r="N2967" t="str">
        <f>VLOOKUP(A2967,Sheet2!$A$1:G6691,3,0)</f>
        <v>Color</v>
      </c>
      <c r="O2967" t="str">
        <f>VLOOKUP(A2967,Sheet2!$A$1:G6691,4,0)</f>
        <v>Drama</v>
      </c>
      <c r="P2967" t="str">
        <f>VLOOKUP(A2967,Sheet2!$A$1:G6691,5,0)</f>
        <v>English</v>
      </c>
      <c r="Q2967" t="str">
        <f>VLOOKUP(A2967,Sheet2!$A$1:G6691,6,0)</f>
        <v>USA</v>
      </c>
      <c r="R2967" t="str">
        <f>VLOOKUP(A2967,Sheet2!$A$1:G6691,7,0)</f>
        <v>PG-13</v>
      </c>
      <c r="S2967" t="str">
        <f>IF(Table1[[#This Row],[Language]]="English","English","Other language")</f>
        <v>English</v>
      </c>
      <c r="T2967">
        <f>Table1[[#This Row],[Gross Revenue]]-Table1[[#This Row],[Budget]]</f>
        <v>23825798</v>
      </c>
      <c r="U2967" s="1">
        <f>(Table1[[#This Row],[Gross Revenue]]/Table1[[#This Row],[Budget]])-1</f>
        <v>1.4891123749999999</v>
      </c>
      <c r="V2967" t="str">
        <f t="shared" si="92"/>
        <v>90-110 minutes</v>
      </c>
      <c r="W2967">
        <f>Table1[[#This Row],[Profit]]/Table1[[#This Row],[Budget]]</f>
        <v>1.4891123749999999</v>
      </c>
      <c r="X2967" s="22" t="str">
        <f>IF(L2967="","",
IF(L2967&lt;Predictability!$B$1,"Low",
IF(L2967&lt;=Predictability!$B$2,"Mid","High")))</f>
        <v>Mid</v>
      </c>
      <c r="Y2967" s="22">
        <f t="shared" si="93"/>
        <v>1</v>
      </c>
    </row>
    <row r="2968" spans="1:25" x14ac:dyDescent="0.2">
      <c r="A2968" t="s">
        <v>5483</v>
      </c>
      <c r="B2968" t="s">
        <v>2339</v>
      </c>
      <c r="C2968" t="s">
        <v>1346</v>
      </c>
      <c r="D2968">
        <v>10000</v>
      </c>
      <c r="E2968">
        <v>11769</v>
      </c>
      <c r="F2968">
        <v>0</v>
      </c>
      <c r="G2968">
        <v>19000</v>
      </c>
      <c r="H2968">
        <v>6.8</v>
      </c>
      <c r="I2968">
        <v>292</v>
      </c>
      <c r="J2968">
        <v>123</v>
      </c>
      <c r="K2968">
        <v>7689458</v>
      </c>
      <c r="L2968">
        <v>40000000</v>
      </c>
      <c r="M2968" s="2">
        <f>VLOOKUP(A2968,Sheet2!$A$1:G6692,2,0)</f>
        <v>39860</v>
      </c>
      <c r="N2968" t="str">
        <f>VLOOKUP(A2968,Sheet2!$A$1:G6692,3,0)</f>
        <v>Color</v>
      </c>
      <c r="O2968" t="str">
        <f>VLOOKUP(A2968,Sheet2!$A$1:G6692,4,0)</f>
        <v>Adventure</v>
      </c>
      <c r="P2968" t="str">
        <f>VLOOKUP(A2968,Sheet2!$A$1:G6692,5,0)</f>
        <v>English</v>
      </c>
      <c r="Q2968" t="str">
        <f>VLOOKUP(A2968,Sheet2!$A$1:G6692,6,0)</f>
        <v>UK</v>
      </c>
      <c r="R2968" t="str">
        <f>VLOOKUP(A2968,Sheet2!$A$1:G6692,7,0)</f>
        <v>PG-13</v>
      </c>
      <c r="S2968" t="str">
        <f>IF(Table1[[#This Row],[Language]]="English","English","Other language")</f>
        <v>English</v>
      </c>
      <c r="T2968">
        <f>Table1[[#This Row],[Gross Revenue]]-Table1[[#This Row],[Budget]]</f>
        <v>-32310542</v>
      </c>
      <c r="U2968" s="1">
        <f>(Table1[[#This Row],[Gross Revenue]]/Table1[[#This Row],[Budget]])-1</f>
        <v>-0.80776355</v>
      </c>
      <c r="V2968" t="str">
        <f t="shared" si="92"/>
        <v>111-130 minutes</v>
      </c>
      <c r="W2968">
        <f>Table1[[#This Row],[Profit]]/Table1[[#This Row],[Budget]]</f>
        <v>-0.80776355</v>
      </c>
      <c r="X2968" s="22" t="str">
        <f>IF(L2968="","",
IF(L2968&lt;Predictability!$B$1,"Low",
IF(L2968&lt;=Predictability!$B$2,"Mid","High")))</f>
        <v>Mid</v>
      </c>
      <c r="Y2968" s="22">
        <f t="shared" si="93"/>
        <v>0</v>
      </c>
    </row>
    <row r="2969" spans="1:25" x14ac:dyDescent="0.2">
      <c r="A2969" t="s">
        <v>6910</v>
      </c>
      <c r="B2969" t="s">
        <v>1667</v>
      </c>
      <c r="C2969" t="s">
        <v>3009</v>
      </c>
      <c r="D2969">
        <v>19000</v>
      </c>
      <c r="E2969">
        <v>20295</v>
      </c>
      <c r="F2969">
        <v>77</v>
      </c>
      <c r="G2969">
        <v>165000</v>
      </c>
      <c r="H2969">
        <v>8.1</v>
      </c>
      <c r="I2969">
        <v>454</v>
      </c>
      <c r="J2969">
        <v>114</v>
      </c>
      <c r="K2969">
        <v>91121452</v>
      </c>
      <c r="L2969">
        <v>14000000</v>
      </c>
      <c r="M2969" s="2">
        <f>VLOOKUP(A2969,Sheet2!$A$1:G6693,2,0)</f>
        <v>41674</v>
      </c>
      <c r="N2969" t="str">
        <f>VLOOKUP(A2969,Sheet2!$A$1:G6693,3,0)</f>
        <v>Color</v>
      </c>
      <c r="O2969" t="str">
        <f>VLOOKUP(A2969,Sheet2!$A$1:G6693,4,0)</f>
        <v>Biography</v>
      </c>
      <c r="P2969" t="str">
        <f>VLOOKUP(A2969,Sheet2!$A$1:G6693,5,0)</f>
        <v>English</v>
      </c>
      <c r="Q2969" t="str">
        <f>VLOOKUP(A2969,Sheet2!$A$1:G6693,6,0)</f>
        <v>UK</v>
      </c>
      <c r="R2969" t="str">
        <f>VLOOKUP(A2969,Sheet2!$A$1:G6693,7,0)</f>
        <v>PG-13</v>
      </c>
      <c r="S2969" t="str">
        <f>IF(Table1[[#This Row],[Language]]="English","English","Other language")</f>
        <v>English</v>
      </c>
      <c r="T2969">
        <f>Table1[[#This Row],[Gross Revenue]]-Table1[[#This Row],[Budget]]</f>
        <v>77121452</v>
      </c>
      <c r="U2969" s="1">
        <f>(Table1[[#This Row],[Gross Revenue]]/Table1[[#This Row],[Budget]])-1</f>
        <v>5.5086751428571432</v>
      </c>
      <c r="V2969" t="str">
        <f t="shared" si="92"/>
        <v>111-130 minutes</v>
      </c>
      <c r="W2969">
        <f>Table1[[#This Row],[Profit]]/Table1[[#This Row],[Budget]]</f>
        <v>5.5086751428571432</v>
      </c>
      <c r="X2969" s="22" t="str">
        <f>IF(L2969="","",
IF(L2969&lt;Predictability!$B$1,"Low",
IF(L2969&lt;=Predictability!$B$2,"Mid","High")))</f>
        <v>Mid</v>
      </c>
      <c r="Y2969" s="22">
        <f t="shared" si="93"/>
        <v>1</v>
      </c>
    </row>
    <row r="2970" spans="1:25" x14ac:dyDescent="0.2">
      <c r="A2970" t="s">
        <v>5150</v>
      </c>
      <c r="B2970" t="s">
        <v>1333</v>
      </c>
      <c r="C2970" t="s">
        <v>2123</v>
      </c>
      <c r="D2970">
        <v>10000</v>
      </c>
      <c r="E2970">
        <v>11019</v>
      </c>
      <c r="F2970">
        <v>115</v>
      </c>
      <c r="G2970">
        <v>0</v>
      </c>
      <c r="H2970">
        <v>6.6</v>
      </c>
      <c r="I2970">
        <v>230</v>
      </c>
      <c r="J2970">
        <v>120</v>
      </c>
      <c r="K2970">
        <v>1984743</v>
      </c>
      <c r="L2970">
        <v>16000000</v>
      </c>
      <c r="M2970" s="2">
        <f>VLOOKUP(A2970,Sheet2!$A$1:G6694,2,0)</f>
        <v>41399</v>
      </c>
      <c r="N2970" t="str">
        <f>VLOOKUP(A2970,Sheet2!$A$1:G6694,3,0)</f>
        <v>Color</v>
      </c>
      <c r="O2970" t="str">
        <f>VLOOKUP(A2970,Sheet2!$A$1:G6694,4,0)</f>
        <v>Drama</v>
      </c>
      <c r="P2970" t="str">
        <f>VLOOKUP(A2970,Sheet2!$A$1:G6694,5,0)</f>
        <v>English</v>
      </c>
      <c r="Q2970" t="str">
        <f>VLOOKUP(A2970,Sheet2!$A$1:G6694,6,0)</f>
        <v>USA</v>
      </c>
      <c r="R2970" t="str">
        <f>VLOOKUP(A2970,Sheet2!$A$1:G6694,7,0)</f>
        <v>R</v>
      </c>
      <c r="S2970" t="str">
        <f>IF(Table1[[#This Row],[Language]]="English","English","Other language")</f>
        <v>English</v>
      </c>
      <c r="T2970">
        <f>Table1[[#This Row],[Gross Revenue]]-Table1[[#This Row],[Budget]]</f>
        <v>-14015257</v>
      </c>
      <c r="U2970" s="1">
        <f>(Table1[[#This Row],[Gross Revenue]]/Table1[[#This Row],[Budget]])-1</f>
        <v>-0.8759535625</v>
      </c>
      <c r="V2970" t="str">
        <f t="shared" si="92"/>
        <v>111-130 minutes</v>
      </c>
      <c r="W2970">
        <f>Table1[[#This Row],[Profit]]/Table1[[#This Row],[Budget]]</f>
        <v>-0.8759535625</v>
      </c>
      <c r="X2970" s="22" t="str">
        <f>IF(L2970="","",
IF(L2970&lt;Predictability!$B$1,"Low",
IF(L2970&lt;=Predictability!$B$2,"Mid","High")))</f>
        <v>Mid</v>
      </c>
      <c r="Y2970" s="22">
        <f t="shared" si="93"/>
        <v>0</v>
      </c>
    </row>
    <row r="2971" spans="1:25" x14ac:dyDescent="0.2">
      <c r="A2971" t="s">
        <v>5642</v>
      </c>
      <c r="B2971" t="s">
        <v>856</v>
      </c>
      <c r="C2971" t="s">
        <v>1785</v>
      </c>
      <c r="D2971">
        <v>14000</v>
      </c>
      <c r="E2971">
        <v>16502</v>
      </c>
      <c r="F2971">
        <v>32</v>
      </c>
      <c r="G2971">
        <v>0</v>
      </c>
      <c r="H2971">
        <v>6.9</v>
      </c>
      <c r="I2971">
        <v>104</v>
      </c>
      <c r="J2971">
        <v>97</v>
      </c>
      <c r="K2971">
        <v>8378141</v>
      </c>
      <c r="L2971">
        <v>15000000</v>
      </c>
      <c r="M2971" s="2">
        <f>VLOOKUP(A2971,Sheet2!$A$1:G6695,2,0)</f>
        <v>37486</v>
      </c>
      <c r="N2971" t="str">
        <f>VLOOKUP(A2971,Sheet2!$A$1:G6695,3,0)</f>
        <v>Color</v>
      </c>
      <c r="O2971" t="str">
        <f>VLOOKUP(A2971,Sheet2!$A$1:G6695,4,0)</f>
        <v>Comedy</v>
      </c>
      <c r="P2971" t="str">
        <f>VLOOKUP(A2971,Sheet2!$A$1:G6695,5,0)</f>
        <v>English</v>
      </c>
      <c r="Q2971" t="str">
        <f>VLOOKUP(A2971,Sheet2!$A$1:G6695,6,0)</f>
        <v>UK</v>
      </c>
      <c r="R2971" t="str">
        <f>VLOOKUP(A2971,Sheet2!$A$1:G6695,7,0)</f>
        <v>PG</v>
      </c>
      <c r="S2971" t="str">
        <f>IF(Table1[[#This Row],[Language]]="English","English","Other language")</f>
        <v>English</v>
      </c>
      <c r="T2971">
        <f>Table1[[#This Row],[Gross Revenue]]-Table1[[#This Row],[Budget]]</f>
        <v>-6621859</v>
      </c>
      <c r="U2971" s="1">
        <f>(Table1[[#This Row],[Gross Revenue]]/Table1[[#This Row],[Budget]])-1</f>
        <v>-0.44145726666666663</v>
      </c>
      <c r="V2971" t="str">
        <f t="shared" si="92"/>
        <v>90-110 minutes</v>
      </c>
      <c r="W2971">
        <f>Table1[[#This Row],[Profit]]/Table1[[#This Row],[Budget]]</f>
        <v>-0.44145726666666668</v>
      </c>
      <c r="X2971" s="22" t="str">
        <f>IF(L2971="","",
IF(L2971&lt;Predictability!$B$1,"Low",
IF(L2971&lt;=Predictability!$B$2,"Mid","High")))</f>
        <v>Mid</v>
      </c>
      <c r="Y2971" s="22">
        <f t="shared" si="93"/>
        <v>0</v>
      </c>
    </row>
    <row r="2972" spans="1:25" x14ac:dyDescent="0.2">
      <c r="A2972" t="s">
        <v>6510</v>
      </c>
      <c r="B2972" t="s">
        <v>695</v>
      </c>
      <c r="C2972" t="s">
        <v>2942</v>
      </c>
      <c r="D2972">
        <v>6000</v>
      </c>
      <c r="E2972">
        <v>7099</v>
      </c>
      <c r="F2972">
        <v>171</v>
      </c>
      <c r="G2972">
        <v>54000</v>
      </c>
      <c r="H2972">
        <v>7.6</v>
      </c>
      <c r="I2972">
        <v>371</v>
      </c>
      <c r="J2972">
        <v>114</v>
      </c>
      <c r="K2972">
        <v>18996755</v>
      </c>
      <c r="L2972">
        <v>45000000</v>
      </c>
      <c r="M2972" s="2">
        <f>VLOOKUP(A2972,Sheet2!$A$1:G6696,2,0)</f>
        <v>40991</v>
      </c>
      <c r="N2972" t="str">
        <f>VLOOKUP(A2972,Sheet2!$A$1:G6696,3,0)</f>
        <v>Color</v>
      </c>
      <c r="O2972" t="str">
        <f>VLOOKUP(A2972,Sheet2!$A$1:G6696,4,0)</f>
        <v>Drama</v>
      </c>
      <c r="P2972" t="str">
        <f>VLOOKUP(A2972,Sheet2!$A$1:G6696,5,0)</f>
        <v>English</v>
      </c>
      <c r="Q2972" t="str">
        <f>VLOOKUP(A2972,Sheet2!$A$1:G6696,6,0)</f>
        <v>Spain</v>
      </c>
      <c r="R2972" t="str">
        <f>VLOOKUP(A2972,Sheet2!$A$1:G6696,7,0)</f>
        <v>PG-13</v>
      </c>
      <c r="S2972" t="str">
        <f>IF(Table1[[#This Row],[Language]]="English","English","Other language")</f>
        <v>English</v>
      </c>
      <c r="T2972">
        <f>Table1[[#This Row],[Gross Revenue]]-Table1[[#This Row],[Budget]]</f>
        <v>-26003245</v>
      </c>
      <c r="U2972" s="1">
        <f>(Table1[[#This Row],[Gross Revenue]]/Table1[[#This Row],[Budget]])-1</f>
        <v>-0.57784988888888889</v>
      </c>
      <c r="V2972" t="str">
        <f t="shared" si="92"/>
        <v>111-130 minutes</v>
      </c>
      <c r="W2972">
        <f>Table1[[#This Row],[Profit]]/Table1[[#This Row],[Budget]]</f>
        <v>-0.57784988888888889</v>
      </c>
      <c r="X2972" s="22" t="str">
        <f>IF(L2972="","",
IF(L2972&lt;Predictability!$B$1,"Low",
IF(L2972&lt;=Predictability!$B$2,"Mid","High")))</f>
        <v>Mid</v>
      </c>
      <c r="Y2972" s="22">
        <f t="shared" si="93"/>
        <v>0</v>
      </c>
    </row>
    <row r="2973" spans="1:25" x14ac:dyDescent="0.2">
      <c r="A2973" t="s">
        <v>3455</v>
      </c>
      <c r="B2973" t="s">
        <v>368</v>
      </c>
      <c r="C2973" t="s">
        <v>369</v>
      </c>
      <c r="D2973">
        <v>477</v>
      </c>
      <c r="E2973">
        <v>2312</v>
      </c>
      <c r="F2973">
        <v>52</v>
      </c>
      <c r="G2973">
        <v>157</v>
      </c>
      <c r="H2973">
        <v>4.5999999999999996</v>
      </c>
      <c r="I2973">
        <v>49</v>
      </c>
      <c r="J2973">
        <v>105</v>
      </c>
      <c r="K2973">
        <v>5217498</v>
      </c>
      <c r="L2973">
        <v>15000000</v>
      </c>
      <c r="M2973" s="2">
        <f>VLOOKUP(A2973,Sheet2!$A$1:G6697,2,0)</f>
        <v>36572</v>
      </c>
      <c r="N2973" t="str">
        <f>VLOOKUP(A2973,Sheet2!$A$1:G6697,3,0)</f>
        <v>Black and White</v>
      </c>
      <c r="O2973" t="str">
        <f>VLOOKUP(A2973,Sheet2!$A$1:G6697,4,0)</f>
        <v>Drama</v>
      </c>
      <c r="P2973" t="str">
        <f>VLOOKUP(A2973,Sheet2!$A$1:G6697,5,0)</f>
        <v>English</v>
      </c>
      <c r="Q2973" t="str">
        <f>VLOOKUP(A2973,Sheet2!$A$1:G6697,6,0)</f>
        <v>USA</v>
      </c>
      <c r="R2973" t="str">
        <f>VLOOKUP(A2973,Sheet2!$A$1:G6697,7,0)</f>
        <v>PG-13</v>
      </c>
      <c r="S2973" t="str">
        <f>IF(Table1[[#This Row],[Language]]="English","English","Other language")</f>
        <v>English</v>
      </c>
      <c r="T2973">
        <f>Table1[[#This Row],[Gross Revenue]]-Table1[[#This Row],[Budget]]</f>
        <v>-9782502</v>
      </c>
      <c r="U2973" s="1">
        <f>(Table1[[#This Row],[Gross Revenue]]/Table1[[#This Row],[Budget]])-1</f>
        <v>-0.65216680000000005</v>
      </c>
      <c r="V2973" t="str">
        <f t="shared" si="92"/>
        <v>90-110 minutes</v>
      </c>
      <c r="W2973">
        <f>Table1[[#This Row],[Profit]]/Table1[[#This Row],[Budget]]</f>
        <v>-0.65216680000000005</v>
      </c>
      <c r="X2973" s="22" t="str">
        <f>IF(L2973="","",
IF(L2973&lt;Predictability!$B$1,"Low",
IF(L2973&lt;=Predictability!$B$2,"Mid","High")))</f>
        <v>Mid</v>
      </c>
      <c r="Y2973" s="22">
        <f t="shared" si="93"/>
        <v>0</v>
      </c>
    </row>
    <row r="2974" spans="1:25" x14ac:dyDescent="0.2">
      <c r="A2974" t="s">
        <v>4238</v>
      </c>
      <c r="B2974" t="s">
        <v>677</v>
      </c>
      <c r="C2974" t="s">
        <v>1367</v>
      </c>
      <c r="D2974">
        <v>12000</v>
      </c>
      <c r="E2974">
        <v>32094</v>
      </c>
      <c r="F2974">
        <v>35</v>
      </c>
      <c r="G2974">
        <v>13000</v>
      </c>
      <c r="H2974">
        <v>5.9</v>
      </c>
      <c r="I2974">
        <v>260</v>
      </c>
      <c r="J2974">
        <v>100</v>
      </c>
      <c r="K2974">
        <v>22525921</v>
      </c>
      <c r="L2974">
        <v>30000000</v>
      </c>
      <c r="M2974" s="2">
        <f>VLOOKUP(A2974,Sheet2!$A$1:G6698,2,0)</f>
        <v>41528</v>
      </c>
      <c r="N2974" t="str">
        <f>VLOOKUP(A2974,Sheet2!$A$1:G6698,3,0)</f>
        <v>Color</v>
      </c>
      <c r="O2974" t="str">
        <f>VLOOKUP(A2974,Sheet2!$A$1:G6698,4,0)</f>
        <v>Comedy</v>
      </c>
      <c r="P2974" t="str">
        <f>VLOOKUP(A2974,Sheet2!$A$1:G6698,5,0)</f>
        <v>English</v>
      </c>
      <c r="Q2974" t="str">
        <f>VLOOKUP(A2974,Sheet2!$A$1:G6698,6,0)</f>
        <v>USA</v>
      </c>
      <c r="R2974" t="str">
        <f>VLOOKUP(A2974,Sheet2!$A$1:G6698,7,0)</f>
        <v>PG-13</v>
      </c>
      <c r="S2974" t="str">
        <f>IF(Table1[[#This Row],[Language]]="English","English","Other language")</f>
        <v>English</v>
      </c>
      <c r="T2974">
        <f>Table1[[#This Row],[Gross Revenue]]-Table1[[#This Row],[Budget]]</f>
        <v>-7474079</v>
      </c>
      <c r="U2974" s="1">
        <f>(Table1[[#This Row],[Gross Revenue]]/Table1[[#This Row],[Budget]])-1</f>
        <v>-0.24913596666666671</v>
      </c>
      <c r="V2974" t="str">
        <f t="shared" si="92"/>
        <v>90-110 minutes</v>
      </c>
      <c r="W2974">
        <f>Table1[[#This Row],[Profit]]/Table1[[#This Row],[Budget]]</f>
        <v>-0.24913596666666665</v>
      </c>
      <c r="X2974" s="22" t="str">
        <f>IF(L2974="","",
IF(L2974&lt;Predictability!$B$1,"Low",
IF(L2974&lt;=Predictability!$B$2,"Mid","High")))</f>
        <v>Mid</v>
      </c>
      <c r="Y2974" s="22">
        <f t="shared" si="93"/>
        <v>0</v>
      </c>
    </row>
    <row r="2975" spans="1:25" x14ac:dyDescent="0.2">
      <c r="A2975" t="s">
        <v>5526</v>
      </c>
      <c r="B2975" t="s">
        <v>1936</v>
      </c>
      <c r="C2975" t="s">
        <v>823</v>
      </c>
      <c r="D2975">
        <v>3000</v>
      </c>
      <c r="E2975">
        <v>5811</v>
      </c>
      <c r="F2975">
        <v>255</v>
      </c>
      <c r="G2975">
        <v>0</v>
      </c>
      <c r="H2975">
        <v>6.8</v>
      </c>
      <c r="I2975">
        <v>354</v>
      </c>
      <c r="J2975">
        <v>135</v>
      </c>
      <c r="K2975">
        <v>134518390</v>
      </c>
      <c r="L2975">
        <v>150000000</v>
      </c>
      <c r="M2975" s="2">
        <f>VLOOKUP(A2975,Sheet2!$A$1:G6699,2,0)</f>
        <v>39541</v>
      </c>
      <c r="N2975" t="str">
        <f>VLOOKUP(A2975,Sheet2!$A$1:G6699,3,0)</f>
        <v>Color</v>
      </c>
      <c r="O2975" t="str">
        <f>VLOOKUP(A2975,Sheet2!$A$1:G6699,4,0)</f>
        <v>Action</v>
      </c>
      <c r="P2975" t="str">
        <f>VLOOKUP(A2975,Sheet2!$A$1:G6699,5,0)</f>
        <v>English</v>
      </c>
      <c r="Q2975" t="str">
        <f>VLOOKUP(A2975,Sheet2!$A$1:G6699,6,0)</f>
        <v>USA</v>
      </c>
      <c r="R2975" t="str">
        <f>VLOOKUP(A2975,Sheet2!$A$1:G6699,7,0)</f>
        <v>PG-13</v>
      </c>
      <c r="S2975" t="str">
        <f>IF(Table1[[#This Row],[Language]]="English","English","Other language")</f>
        <v>English</v>
      </c>
      <c r="T2975">
        <f>Table1[[#This Row],[Gross Revenue]]-Table1[[#This Row],[Budget]]</f>
        <v>-15481610</v>
      </c>
      <c r="U2975" s="1">
        <f>(Table1[[#This Row],[Gross Revenue]]/Table1[[#This Row],[Budget]])-1</f>
        <v>-0.1032107333333333</v>
      </c>
      <c r="V2975" t="str">
        <f t="shared" si="92"/>
        <v>131-150 minutes</v>
      </c>
      <c r="W2975">
        <f>Table1[[#This Row],[Profit]]/Table1[[#This Row],[Budget]]</f>
        <v>-0.10321073333333333</v>
      </c>
      <c r="X2975" s="22" t="str">
        <f>IF(L2975="","",
IF(L2975&lt;Predictability!$B$1,"Low",
IF(L2975&lt;=Predictability!$B$2,"Mid","High")))</f>
        <v>High</v>
      </c>
      <c r="Y2975" s="22">
        <f t="shared" si="93"/>
        <v>0</v>
      </c>
    </row>
    <row r="2976" spans="1:25" x14ac:dyDescent="0.2">
      <c r="A2976" t="s">
        <v>6849</v>
      </c>
      <c r="B2976" t="s">
        <v>706</v>
      </c>
      <c r="C2976" t="s">
        <v>2017</v>
      </c>
      <c r="D2976">
        <v>1000</v>
      </c>
      <c r="E2976">
        <v>1901</v>
      </c>
      <c r="F2976">
        <v>663</v>
      </c>
      <c r="G2976">
        <v>0</v>
      </c>
      <c r="H2976">
        <v>8</v>
      </c>
      <c r="I2976">
        <v>283</v>
      </c>
      <c r="J2976">
        <v>115</v>
      </c>
      <c r="K2976">
        <v>261437578</v>
      </c>
      <c r="L2976">
        <v>92000000</v>
      </c>
      <c r="M2976" s="2">
        <f>VLOOKUP(A2976,Sheet2!$A$1:G6700,2,0)</f>
        <v>38187</v>
      </c>
      <c r="N2976" t="str">
        <f>VLOOKUP(A2976,Sheet2!$A$1:G6700,3,0)</f>
        <v>Color</v>
      </c>
      <c r="O2976" t="str">
        <f>VLOOKUP(A2976,Sheet2!$A$1:G6700,4,0)</f>
        <v>Action</v>
      </c>
      <c r="P2976" t="str">
        <f>VLOOKUP(A2976,Sheet2!$A$1:G6700,5,0)</f>
        <v>English</v>
      </c>
      <c r="Q2976" t="str">
        <f>VLOOKUP(A2976,Sheet2!$A$1:G6700,6,0)</f>
        <v>USA</v>
      </c>
      <c r="R2976" t="str">
        <f>VLOOKUP(A2976,Sheet2!$A$1:G6700,7,0)</f>
        <v>PG</v>
      </c>
      <c r="S2976" t="str">
        <f>IF(Table1[[#This Row],[Language]]="English","English","Other language")</f>
        <v>English</v>
      </c>
      <c r="T2976">
        <f>Table1[[#This Row],[Gross Revenue]]-Table1[[#This Row],[Budget]]</f>
        <v>169437578</v>
      </c>
      <c r="U2976" s="1">
        <f>(Table1[[#This Row],[Gross Revenue]]/Table1[[#This Row],[Budget]])-1</f>
        <v>1.8417128043478259</v>
      </c>
      <c r="V2976" t="str">
        <f t="shared" si="92"/>
        <v>111-130 minutes</v>
      </c>
      <c r="W2976">
        <f>Table1[[#This Row],[Profit]]/Table1[[#This Row],[Budget]]</f>
        <v>1.8417128043478261</v>
      </c>
      <c r="X2976" s="22" t="str">
        <f>IF(L2976="","",
IF(L2976&lt;Predictability!$B$1,"Low",
IF(L2976&lt;=Predictability!$B$2,"Mid","High")))</f>
        <v>High</v>
      </c>
      <c r="Y2976" s="22">
        <f t="shared" si="93"/>
        <v>1</v>
      </c>
    </row>
    <row r="2977" spans="1:25" x14ac:dyDescent="0.2">
      <c r="A2977" t="s">
        <v>5125</v>
      </c>
      <c r="B2977" t="s">
        <v>2088</v>
      </c>
      <c r="C2977" t="s">
        <v>2089</v>
      </c>
      <c r="D2977">
        <v>360</v>
      </c>
      <c r="E2977">
        <v>656</v>
      </c>
      <c r="F2977">
        <v>4</v>
      </c>
      <c r="G2977">
        <v>423</v>
      </c>
      <c r="H2977">
        <v>6.5</v>
      </c>
      <c r="I2977">
        <v>23</v>
      </c>
      <c r="J2977">
        <v>94</v>
      </c>
      <c r="K2977">
        <v>1977544</v>
      </c>
      <c r="L2977">
        <v>250000</v>
      </c>
      <c r="M2977" s="2">
        <f>VLOOKUP(A2977,Sheet2!$A$1:G6701,2,0)</f>
        <v>35033</v>
      </c>
      <c r="N2977" t="str">
        <f>VLOOKUP(A2977,Sheet2!$A$1:G6701,3,0)</f>
        <v>Color</v>
      </c>
      <c r="O2977" t="str">
        <f>VLOOKUP(A2977,Sheet2!$A$1:G6701,4,0)</f>
        <v>Comedy</v>
      </c>
      <c r="P2977" t="str">
        <f>VLOOKUP(A2977,Sheet2!$A$1:G6701,5,0)</f>
        <v>English</v>
      </c>
      <c r="Q2977" t="str">
        <f>VLOOKUP(A2977,Sheet2!$A$1:G6701,6,0)</f>
        <v>USA</v>
      </c>
      <c r="R2977" t="str">
        <f>VLOOKUP(A2977,Sheet2!$A$1:G6701,7,0)</f>
        <v>R</v>
      </c>
      <c r="S2977" t="str">
        <f>IF(Table1[[#This Row],[Language]]="English","English","Other language")</f>
        <v>English</v>
      </c>
      <c r="T2977">
        <f>Table1[[#This Row],[Gross Revenue]]-Table1[[#This Row],[Budget]]</f>
        <v>1727544</v>
      </c>
      <c r="U2977" s="1">
        <f>(Table1[[#This Row],[Gross Revenue]]/Table1[[#This Row],[Budget]])-1</f>
        <v>6.9101759999999999</v>
      </c>
      <c r="V2977" t="str">
        <f t="shared" si="92"/>
        <v>90-110 minutes</v>
      </c>
      <c r="W2977">
        <f>Table1[[#This Row],[Profit]]/Table1[[#This Row],[Budget]]</f>
        <v>6.9101759999999999</v>
      </c>
      <c r="X2977" s="22" t="str">
        <f>IF(L2977="","",
IF(L2977&lt;Predictability!$B$1,"Low",
IF(L2977&lt;=Predictability!$B$2,"Mid","High")))</f>
        <v>Low</v>
      </c>
      <c r="Y2977" s="22">
        <f t="shared" si="93"/>
        <v>1</v>
      </c>
    </row>
    <row r="2978" spans="1:25" x14ac:dyDescent="0.2">
      <c r="A2978" t="s">
        <v>4241</v>
      </c>
      <c r="B2978" t="s">
        <v>1369</v>
      </c>
      <c r="C2978" t="s">
        <v>709</v>
      </c>
      <c r="D2978">
        <v>1000</v>
      </c>
      <c r="E2978">
        <v>2965</v>
      </c>
      <c r="F2978">
        <v>0</v>
      </c>
      <c r="G2978">
        <v>0</v>
      </c>
      <c r="H2978">
        <v>5.9</v>
      </c>
      <c r="I2978">
        <v>25</v>
      </c>
      <c r="J2978">
        <v>96</v>
      </c>
      <c r="K2978">
        <v>35617599</v>
      </c>
      <c r="L2978">
        <v>45000000</v>
      </c>
      <c r="M2978" s="2">
        <f>VLOOKUP(A2978,Sheet2!$A$1:G6702,2,0)</f>
        <v>35051</v>
      </c>
      <c r="N2978" t="str">
        <f>VLOOKUP(A2978,Sheet2!$A$1:G6702,3,0)</f>
        <v>Color</v>
      </c>
      <c r="O2978" t="str">
        <f>VLOOKUP(A2978,Sheet2!$A$1:G6702,4,0)</f>
        <v>Drama</v>
      </c>
      <c r="P2978" t="str">
        <f>VLOOKUP(A2978,Sheet2!$A$1:G6702,5,0)</f>
        <v>English</v>
      </c>
      <c r="Q2978" t="str">
        <f>VLOOKUP(A2978,Sheet2!$A$1:G6702,6,0)</f>
        <v>USA</v>
      </c>
      <c r="R2978" t="str">
        <f>VLOOKUP(A2978,Sheet2!$A$1:G6702,7,0)</f>
        <v>PG</v>
      </c>
      <c r="S2978" t="str">
        <f>IF(Table1[[#This Row],[Language]]="English","English","Other language")</f>
        <v>English</v>
      </c>
      <c r="T2978">
        <f>Table1[[#This Row],[Gross Revenue]]-Table1[[#This Row],[Budget]]</f>
        <v>-9382401</v>
      </c>
      <c r="U2978" s="1">
        <f>(Table1[[#This Row],[Gross Revenue]]/Table1[[#This Row],[Budget]])-1</f>
        <v>-0.20849779999999996</v>
      </c>
      <c r="V2978" t="str">
        <f t="shared" si="92"/>
        <v>90-110 minutes</v>
      </c>
      <c r="W2978">
        <f>Table1[[#This Row],[Profit]]/Table1[[#This Row],[Budget]]</f>
        <v>-0.20849780000000001</v>
      </c>
      <c r="X2978" s="22" t="str">
        <f>IF(L2978="","",
IF(L2978&lt;Predictability!$B$1,"Low",
IF(L2978&lt;=Predictability!$B$2,"Mid","High")))</f>
        <v>Mid</v>
      </c>
      <c r="Y2978" s="22">
        <f t="shared" si="93"/>
        <v>0</v>
      </c>
    </row>
    <row r="2979" spans="1:25" x14ac:dyDescent="0.2">
      <c r="A2979" t="s">
        <v>5080</v>
      </c>
      <c r="B2979" t="s">
        <v>1241</v>
      </c>
      <c r="C2979" t="s">
        <v>90</v>
      </c>
      <c r="D2979">
        <v>13000</v>
      </c>
      <c r="E2979">
        <v>16031</v>
      </c>
      <c r="F2979">
        <v>0</v>
      </c>
      <c r="G2979">
        <v>0</v>
      </c>
      <c r="H2979">
        <v>6.5</v>
      </c>
      <c r="I2979">
        <v>248</v>
      </c>
      <c r="J2979">
        <v>108</v>
      </c>
      <c r="K2979">
        <v>33313582</v>
      </c>
      <c r="L2979">
        <v>21000000</v>
      </c>
      <c r="M2979" s="2">
        <f>VLOOKUP(A2979,Sheet2!$A$1:G6703,2,0)</f>
        <v>39861</v>
      </c>
      <c r="N2979" t="str">
        <f>VLOOKUP(A2979,Sheet2!$A$1:G6703,3,0)</f>
        <v>Color</v>
      </c>
      <c r="O2979" t="str">
        <f>VLOOKUP(A2979,Sheet2!$A$1:G6703,4,0)</f>
        <v>Comedy</v>
      </c>
      <c r="P2979" t="str">
        <f>VLOOKUP(A2979,Sheet2!$A$1:G6703,5,0)</f>
        <v>English</v>
      </c>
      <c r="Q2979" t="str">
        <f>VLOOKUP(A2979,Sheet2!$A$1:G6703,6,0)</f>
        <v>USA</v>
      </c>
      <c r="R2979" t="str">
        <f>VLOOKUP(A2979,Sheet2!$A$1:G6703,7,0)</f>
        <v>R</v>
      </c>
      <c r="S2979" t="str">
        <f>IF(Table1[[#This Row],[Language]]="English","English","Other language")</f>
        <v>English</v>
      </c>
      <c r="T2979">
        <f>Table1[[#This Row],[Gross Revenue]]-Table1[[#This Row],[Budget]]</f>
        <v>12313582</v>
      </c>
      <c r="U2979" s="1">
        <f>(Table1[[#This Row],[Gross Revenue]]/Table1[[#This Row],[Budget]])-1</f>
        <v>0.58636104761904773</v>
      </c>
      <c r="V2979" t="str">
        <f t="shared" si="92"/>
        <v>90-110 minutes</v>
      </c>
      <c r="W2979">
        <f>Table1[[#This Row],[Profit]]/Table1[[#This Row],[Budget]]</f>
        <v>0.58636104761904762</v>
      </c>
      <c r="X2979" s="22" t="str">
        <f>IF(L2979="","",
IF(L2979&lt;Predictability!$B$1,"Low",
IF(L2979&lt;=Predictability!$B$2,"Mid","High")))</f>
        <v>Mid</v>
      </c>
      <c r="Y2979" s="22">
        <f t="shared" si="93"/>
        <v>1</v>
      </c>
    </row>
    <row r="2980" spans="1:25" x14ac:dyDescent="0.2">
      <c r="A2980" t="s">
        <v>3852</v>
      </c>
      <c r="B2980" t="s">
        <v>940</v>
      </c>
      <c r="C2980" t="s">
        <v>941</v>
      </c>
      <c r="D2980">
        <v>969</v>
      </c>
      <c r="E2980">
        <v>1252</v>
      </c>
      <c r="F2980">
        <v>243</v>
      </c>
      <c r="G2980">
        <v>0</v>
      </c>
      <c r="H2980">
        <v>5.5</v>
      </c>
      <c r="I2980">
        <v>292</v>
      </c>
      <c r="J2980">
        <v>101</v>
      </c>
      <c r="K2980">
        <v>77501</v>
      </c>
      <c r="L2980">
        <v>750000</v>
      </c>
      <c r="M2980" s="2">
        <f>VLOOKUP(A2980,Sheet2!$A$1:G6704,2,0)</f>
        <v>40704</v>
      </c>
      <c r="N2980" t="str">
        <f>VLOOKUP(A2980,Sheet2!$A$1:G6704,3,0)</f>
        <v>Color</v>
      </c>
      <c r="O2980" t="str">
        <f>VLOOKUP(A2980,Sheet2!$A$1:G6704,4,0)</f>
        <v>Horror</v>
      </c>
      <c r="P2980" t="str">
        <f>VLOOKUP(A2980,Sheet2!$A$1:G6704,5,0)</f>
        <v>English</v>
      </c>
      <c r="Q2980" t="str">
        <f>VLOOKUP(A2980,Sheet2!$A$1:G6704,6,0)</f>
        <v>USA</v>
      </c>
      <c r="R2980" t="str">
        <f>VLOOKUP(A2980,Sheet2!$A$1:G6704,7,0)</f>
        <v>R</v>
      </c>
      <c r="S2980" t="str">
        <f>IF(Table1[[#This Row],[Language]]="English","English","Other language")</f>
        <v>English</v>
      </c>
      <c r="T2980">
        <f>Table1[[#This Row],[Gross Revenue]]-Table1[[#This Row],[Budget]]</f>
        <v>-672499</v>
      </c>
      <c r="U2980" s="1">
        <f>(Table1[[#This Row],[Gross Revenue]]/Table1[[#This Row],[Budget]])-1</f>
        <v>-0.89666533333333331</v>
      </c>
      <c r="V2980" t="str">
        <f t="shared" si="92"/>
        <v>90-110 minutes</v>
      </c>
      <c r="W2980">
        <f>Table1[[#This Row],[Profit]]/Table1[[#This Row],[Budget]]</f>
        <v>-0.89666533333333331</v>
      </c>
      <c r="X2980" s="22" t="str">
        <f>IF(L2980="","",
IF(L2980&lt;Predictability!$B$1,"Low",
IF(L2980&lt;=Predictability!$B$2,"Mid","High")))</f>
        <v>Low</v>
      </c>
      <c r="Y2980" s="22">
        <f t="shared" si="93"/>
        <v>0</v>
      </c>
    </row>
    <row r="2981" spans="1:25" x14ac:dyDescent="0.2">
      <c r="A2981" t="s">
        <v>6777</v>
      </c>
      <c r="B2981" t="s">
        <v>101</v>
      </c>
      <c r="C2981" t="s">
        <v>851</v>
      </c>
      <c r="D2981">
        <v>14000</v>
      </c>
      <c r="E2981">
        <v>18216</v>
      </c>
      <c r="F2981">
        <v>0</v>
      </c>
      <c r="G2981">
        <v>0</v>
      </c>
      <c r="H2981">
        <v>7.9</v>
      </c>
      <c r="I2981">
        <v>209</v>
      </c>
      <c r="J2981">
        <v>157</v>
      </c>
      <c r="K2981">
        <v>28965197</v>
      </c>
      <c r="L2981">
        <v>68000000</v>
      </c>
      <c r="M2981" s="2">
        <f>VLOOKUP(A2981,Sheet2!$A$1:G6705,2,0)</f>
        <v>36398</v>
      </c>
      <c r="N2981" t="str">
        <f>VLOOKUP(A2981,Sheet2!$A$1:G6705,3,0)</f>
        <v>Color</v>
      </c>
      <c r="O2981" t="str">
        <f>VLOOKUP(A2981,Sheet2!$A$1:G6705,4,0)</f>
        <v>Biography</v>
      </c>
      <c r="P2981" t="str">
        <f>VLOOKUP(A2981,Sheet2!$A$1:G6705,5,0)</f>
        <v>English</v>
      </c>
      <c r="Q2981" t="str">
        <f>VLOOKUP(A2981,Sheet2!$A$1:G6705,6,0)</f>
        <v>USA</v>
      </c>
      <c r="R2981" t="str">
        <f>VLOOKUP(A2981,Sheet2!$A$1:G6705,7,0)</f>
        <v>R</v>
      </c>
      <c r="S2981" t="str">
        <f>IF(Table1[[#This Row],[Language]]="English","English","Other language")</f>
        <v>English</v>
      </c>
      <c r="T2981">
        <f>Table1[[#This Row],[Gross Revenue]]-Table1[[#This Row],[Budget]]</f>
        <v>-39034803</v>
      </c>
      <c r="U2981" s="1">
        <f>(Table1[[#This Row],[Gross Revenue]]/Table1[[#This Row],[Budget]])-1</f>
        <v>-0.57404122058823526</v>
      </c>
      <c r="V2981" t="str">
        <f t="shared" si="92"/>
        <v>&gt;150 minutes</v>
      </c>
      <c r="W2981">
        <f>Table1[[#This Row],[Profit]]/Table1[[#This Row],[Budget]]</f>
        <v>-0.57404122058823526</v>
      </c>
      <c r="X2981" s="22" t="str">
        <f>IF(L2981="","",
IF(L2981&lt;Predictability!$B$1,"Low",
IF(L2981&lt;=Predictability!$B$2,"Mid","High")))</f>
        <v>High</v>
      </c>
      <c r="Y2981" s="22">
        <f t="shared" si="93"/>
        <v>0</v>
      </c>
    </row>
    <row r="2982" spans="1:25" x14ac:dyDescent="0.2">
      <c r="A2982" t="s">
        <v>6120</v>
      </c>
      <c r="B2982" t="s">
        <v>211</v>
      </c>
      <c r="C2982" t="s">
        <v>1967</v>
      </c>
      <c r="D2982">
        <v>22000</v>
      </c>
      <c r="E2982">
        <v>36010</v>
      </c>
      <c r="F2982">
        <v>278</v>
      </c>
      <c r="G2982">
        <v>54000</v>
      </c>
      <c r="H2982">
        <v>7.2</v>
      </c>
      <c r="I2982">
        <v>241</v>
      </c>
      <c r="J2982">
        <v>121</v>
      </c>
      <c r="K2982">
        <v>75274748</v>
      </c>
      <c r="L2982">
        <v>35000000</v>
      </c>
      <c r="M2982" s="2">
        <f>VLOOKUP(A2982,Sheet2!$A$1:G6706,2,0)</f>
        <v>42345</v>
      </c>
      <c r="N2982" t="str">
        <f>VLOOKUP(A2982,Sheet2!$A$1:G6706,3,0)</f>
        <v>Color</v>
      </c>
      <c r="O2982" t="str">
        <f>VLOOKUP(A2982,Sheet2!$A$1:G6706,4,0)</f>
        <v>Comedy</v>
      </c>
      <c r="P2982" t="str">
        <f>VLOOKUP(A2982,Sheet2!$A$1:G6706,5,0)</f>
        <v>English</v>
      </c>
      <c r="Q2982" t="str">
        <f>VLOOKUP(A2982,Sheet2!$A$1:G6706,6,0)</f>
        <v>USA</v>
      </c>
      <c r="R2982" t="str">
        <f>VLOOKUP(A2982,Sheet2!$A$1:G6706,7,0)</f>
        <v>PG-13</v>
      </c>
      <c r="S2982" t="str">
        <f>IF(Table1[[#This Row],[Language]]="English","English","Other language")</f>
        <v>English</v>
      </c>
      <c r="T2982">
        <f>Table1[[#This Row],[Gross Revenue]]-Table1[[#This Row],[Budget]]</f>
        <v>40274748</v>
      </c>
      <c r="U2982" s="1">
        <f>(Table1[[#This Row],[Gross Revenue]]/Table1[[#This Row],[Budget]])-1</f>
        <v>1.1507070857142856</v>
      </c>
      <c r="V2982" t="str">
        <f t="shared" si="92"/>
        <v>111-130 minutes</v>
      </c>
      <c r="W2982">
        <f>Table1[[#This Row],[Profit]]/Table1[[#This Row],[Budget]]</f>
        <v>1.1507070857142858</v>
      </c>
      <c r="X2982" s="22" t="str">
        <f>IF(L2982="","",
IF(L2982&lt;Predictability!$B$1,"Low",
IF(L2982&lt;=Predictability!$B$2,"Mid","High")))</f>
        <v>Mid</v>
      </c>
      <c r="Y2982" s="22">
        <f t="shared" si="93"/>
        <v>1</v>
      </c>
    </row>
    <row r="2983" spans="1:25" x14ac:dyDescent="0.2">
      <c r="A2983" t="s">
        <v>5022</v>
      </c>
      <c r="B2983" t="s">
        <v>695</v>
      </c>
      <c r="C2983" t="s">
        <v>2021</v>
      </c>
      <c r="D2983">
        <v>6000</v>
      </c>
      <c r="E2983">
        <v>7654</v>
      </c>
      <c r="F2983">
        <v>670</v>
      </c>
      <c r="G2983">
        <v>0</v>
      </c>
      <c r="H2983">
        <v>6.5</v>
      </c>
      <c r="I2983">
        <v>245</v>
      </c>
      <c r="J2983">
        <v>118</v>
      </c>
      <c r="K2983">
        <v>25450527</v>
      </c>
      <c r="L2983">
        <v>50000000</v>
      </c>
      <c r="M2983" s="2">
        <f>VLOOKUP(A2983,Sheet2!$A$1:G6707,2,0)</f>
        <v>39863</v>
      </c>
      <c r="N2983" t="str">
        <f>VLOOKUP(A2983,Sheet2!$A$1:G6707,3,0)</f>
        <v>Color</v>
      </c>
      <c r="O2983" t="str">
        <f>VLOOKUP(A2983,Sheet2!$A$1:G6707,4,0)</f>
        <v>Action</v>
      </c>
      <c r="P2983" t="str">
        <f>VLOOKUP(A2983,Sheet2!$A$1:G6707,5,0)</f>
        <v>English</v>
      </c>
      <c r="Q2983" t="str">
        <f>VLOOKUP(A2983,Sheet2!$A$1:G6707,6,0)</f>
        <v>USA</v>
      </c>
      <c r="R2983" t="str">
        <f>VLOOKUP(A2983,Sheet2!$A$1:G6707,7,0)</f>
        <v>R</v>
      </c>
      <c r="S2983" t="str">
        <f>IF(Table1[[#This Row],[Language]]="English","English","Other language")</f>
        <v>English</v>
      </c>
      <c r="T2983">
        <f>Table1[[#This Row],[Gross Revenue]]-Table1[[#This Row],[Budget]]</f>
        <v>-24549473</v>
      </c>
      <c r="U2983" s="1">
        <f>(Table1[[#This Row],[Gross Revenue]]/Table1[[#This Row],[Budget]])-1</f>
        <v>-0.49098945999999999</v>
      </c>
      <c r="V2983" t="str">
        <f t="shared" si="92"/>
        <v>111-130 minutes</v>
      </c>
      <c r="W2983">
        <f>Table1[[#This Row],[Profit]]/Table1[[#This Row],[Budget]]</f>
        <v>-0.49098945999999999</v>
      </c>
      <c r="X2983" s="22" t="str">
        <f>IF(L2983="","",
IF(L2983&lt;Predictability!$B$1,"Low",
IF(L2983&lt;=Predictability!$B$2,"Mid","High")))</f>
        <v>Mid</v>
      </c>
      <c r="Y2983" s="22">
        <f t="shared" si="93"/>
        <v>0</v>
      </c>
    </row>
    <row r="2984" spans="1:25" x14ac:dyDescent="0.2">
      <c r="A2984" t="s">
        <v>4748</v>
      </c>
      <c r="B2984" t="s">
        <v>1822</v>
      </c>
      <c r="C2984" t="s">
        <v>922</v>
      </c>
      <c r="D2984">
        <v>1000</v>
      </c>
      <c r="E2984">
        <v>5081</v>
      </c>
      <c r="F2984">
        <v>189</v>
      </c>
      <c r="G2984">
        <v>22000</v>
      </c>
      <c r="H2984">
        <v>6.3</v>
      </c>
      <c r="I2984">
        <v>246</v>
      </c>
      <c r="J2984">
        <v>125</v>
      </c>
      <c r="K2984">
        <v>44665963</v>
      </c>
      <c r="L2984">
        <v>58000000</v>
      </c>
      <c r="M2984" s="2">
        <f>VLOOKUP(A2984,Sheet2!$A$1:G6708,2,0)</f>
        <v>41375</v>
      </c>
      <c r="N2984" t="str">
        <f>VLOOKUP(A2984,Sheet2!$A$1:G6708,3,0)</f>
        <v>Color</v>
      </c>
      <c r="O2984" t="str">
        <f>VLOOKUP(A2984,Sheet2!$A$1:G6708,4,0)</f>
        <v>Comedy</v>
      </c>
      <c r="P2984" t="str">
        <f>VLOOKUP(A2984,Sheet2!$A$1:G6708,5,0)</f>
        <v>English</v>
      </c>
      <c r="Q2984" t="str">
        <f>VLOOKUP(A2984,Sheet2!$A$1:G6708,6,0)</f>
        <v>USA</v>
      </c>
      <c r="R2984" t="str">
        <f>VLOOKUP(A2984,Sheet2!$A$1:G6708,7,0)</f>
        <v>PG-13</v>
      </c>
      <c r="S2984" t="str">
        <f>IF(Table1[[#This Row],[Language]]="English","English","Other language")</f>
        <v>English</v>
      </c>
      <c r="T2984">
        <f>Table1[[#This Row],[Gross Revenue]]-Table1[[#This Row],[Budget]]</f>
        <v>-13334037</v>
      </c>
      <c r="U2984" s="1">
        <f>(Table1[[#This Row],[Gross Revenue]]/Table1[[#This Row],[Budget]])-1</f>
        <v>-0.22989718965517236</v>
      </c>
      <c r="V2984" t="str">
        <f t="shared" si="92"/>
        <v>111-130 minutes</v>
      </c>
      <c r="W2984">
        <f>Table1[[#This Row],[Profit]]/Table1[[#This Row],[Budget]]</f>
        <v>-0.22989718965517242</v>
      </c>
      <c r="X2984" s="22" t="str">
        <f>IF(L2984="","",
IF(L2984&lt;Predictability!$B$1,"Low",
IF(L2984&lt;=Predictability!$B$2,"Mid","High")))</f>
        <v>High</v>
      </c>
      <c r="Y2984" s="22">
        <f t="shared" si="93"/>
        <v>0</v>
      </c>
    </row>
    <row r="2985" spans="1:25" x14ac:dyDescent="0.2">
      <c r="A2985" t="s">
        <v>4428</v>
      </c>
      <c r="B2985" t="s">
        <v>1536</v>
      </c>
      <c r="C2985" t="s">
        <v>629</v>
      </c>
      <c r="D2985">
        <v>591</v>
      </c>
      <c r="E2985">
        <v>2100</v>
      </c>
      <c r="F2985">
        <v>521</v>
      </c>
      <c r="G2985">
        <v>0</v>
      </c>
      <c r="H2985">
        <v>6.4</v>
      </c>
      <c r="I2985">
        <v>227</v>
      </c>
      <c r="J2985">
        <v>128</v>
      </c>
      <c r="K2985">
        <v>72515360</v>
      </c>
      <c r="L2985">
        <v>80000000</v>
      </c>
      <c r="M2985" s="2">
        <f>VLOOKUP(A2985,Sheet2!$A$1:G6709,2,0)</f>
        <v>38673</v>
      </c>
      <c r="N2985" t="str">
        <f>VLOOKUP(A2985,Sheet2!$A$1:G6709,3,0)</f>
        <v>Color</v>
      </c>
      <c r="O2985" t="str">
        <f>VLOOKUP(A2985,Sheet2!$A$1:G6709,4,0)</f>
        <v>Crime</v>
      </c>
      <c r="P2985" t="str">
        <f>VLOOKUP(A2985,Sheet2!$A$1:G6709,5,0)</f>
        <v>Aboriginal</v>
      </c>
      <c r="Q2985" t="str">
        <f>VLOOKUP(A2985,Sheet2!$A$1:G6709,6,0)</f>
        <v>UK</v>
      </c>
      <c r="R2985" t="str">
        <f>VLOOKUP(A2985,Sheet2!$A$1:G6709,7,0)</f>
        <v>PG-13</v>
      </c>
      <c r="S2985" t="str">
        <f>IF(Table1[[#This Row],[Language]]="English","English","Other language")</f>
        <v>Other language</v>
      </c>
      <c r="T2985">
        <f>Table1[[#This Row],[Gross Revenue]]-Table1[[#This Row],[Budget]]</f>
        <v>-7484640</v>
      </c>
      <c r="U2985" s="1">
        <f>(Table1[[#This Row],[Gross Revenue]]/Table1[[#This Row],[Budget]])-1</f>
        <v>-9.355800000000003E-2</v>
      </c>
      <c r="V2985" t="str">
        <f t="shared" si="92"/>
        <v>111-130 minutes</v>
      </c>
      <c r="W2985">
        <f>Table1[[#This Row],[Profit]]/Table1[[#This Row],[Budget]]</f>
        <v>-9.3558000000000002E-2</v>
      </c>
      <c r="X2985" s="22" t="str">
        <f>IF(L2985="","",
IF(L2985&lt;Predictability!$B$1,"Low",
IF(L2985&lt;=Predictability!$B$2,"Mid","High")))</f>
        <v>High</v>
      </c>
      <c r="Y2985" s="22">
        <f t="shared" si="93"/>
        <v>0</v>
      </c>
    </row>
    <row r="2986" spans="1:25" x14ac:dyDescent="0.2">
      <c r="A2986" t="s">
        <v>5151</v>
      </c>
      <c r="B2986" t="s">
        <v>963</v>
      </c>
      <c r="C2986" t="s">
        <v>2124</v>
      </c>
      <c r="D2986">
        <v>11000</v>
      </c>
      <c r="E2986">
        <v>12239</v>
      </c>
      <c r="F2986">
        <v>133</v>
      </c>
      <c r="G2986">
        <v>50000</v>
      </c>
      <c r="H2986">
        <v>6.6</v>
      </c>
      <c r="I2986">
        <v>293</v>
      </c>
      <c r="J2986">
        <v>112</v>
      </c>
      <c r="K2986">
        <v>6105175</v>
      </c>
      <c r="L2986">
        <v>44000000</v>
      </c>
      <c r="M2986" s="2">
        <f>VLOOKUP(A2986,Sheet2!$A$1:G6710,2,0)</f>
        <v>41765</v>
      </c>
      <c r="N2986" t="str">
        <f>VLOOKUP(A2986,Sheet2!$A$1:G6710,3,0)</f>
        <v>Color</v>
      </c>
      <c r="O2986" t="str">
        <f>VLOOKUP(A2986,Sheet2!$A$1:G6710,4,0)</f>
        <v>Comedy</v>
      </c>
      <c r="P2986" t="str">
        <f>VLOOKUP(A2986,Sheet2!$A$1:G6710,5,0)</f>
        <v>English</v>
      </c>
      <c r="Q2986" t="str">
        <f>VLOOKUP(A2986,Sheet2!$A$1:G6710,6,0)</f>
        <v>USA</v>
      </c>
      <c r="R2986" t="str">
        <f>VLOOKUP(A2986,Sheet2!$A$1:G6710,7,0)</f>
        <v>R</v>
      </c>
      <c r="S2986" t="str">
        <f>IF(Table1[[#This Row],[Language]]="English","English","Other language")</f>
        <v>English</v>
      </c>
      <c r="T2986">
        <f>Table1[[#This Row],[Gross Revenue]]-Table1[[#This Row],[Budget]]</f>
        <v>-37894825</v>
      </c>
      <c r="U2986" s="1">
        <f>(Table1[[#This Row],[Gross Revenue]]/Table1[[#This Row],[Budget]])-1</f>
        <v>-0.86124602272727269</v>
      </c>
      <c r="V2986" t="str">
        <f t="shared" si="92"/>
        <v>111-130 minutes</v>
      </c>
      <c r="W2986">
        <f>Table1[[#This Row],[Profit]]/Table1[[#This Row],[Budget]]</f>
        <v>-0.86124602272727269</v>
      </c>
      <c r="X2986" s="22" t="str">
        <f>IF(L2986="","",
IF(L2986&lt;Predictability!$B$1,"Low",
IF(L2986&lt;=Predictability!$B$2,"Mid","High")))</f>
        <v>Mid</v>
      </c>
      <c r="Y2986" s="22">
        <f t="shared" si="93"/>
        <v>0</v>
      </c>
    </row>
    <row r="2987" spans="1:25" x14ac:dyDescent="0.2">
      <c r="A2987" t="s">
        <v>4205</v>
      </c>
      <c r="B2987" t="s">
        <v>1084</v>
      </c>
      <c r="C2987" t="s">
        <v>1331</v>
      </c>
      <c r="D2987">
        <v>1000</v>
      </c>
      <c r="E2987">
        <v>2323</v>
      </c>
      <c r="F2987">
        <v>101</v>
      </c>
      <c r="G2987">
        <v>0</v>
      </c>
      <c r="H2987">
        <v>5.9</v>
      </c>
      <c r="I2987">
        <v>232</v>
      </c>
      <c r="J2987">
        <v>99</v>
      </c>
      <c r="K2987">
        <v>15071514</v>
      </c>
      <c r="L2987">
        <v>80000000</v>
      </c>
      <c r="M2987" s="2">
        <f>VLOOKUP(A2987,Sheet2!$A$1:G6711,2,0)</f>
        <v>39177</v>
      </c>
      <c r="N2987" t="str">
        <f>VLOOKUP(A2987,Sheet2!$A$1:G6711,3,0)</f>
        <v>Color</v>
      </c>
      <c r="O2987" t="str">
        <f>VLOOKUP(A2987,Sheet2!$A$1:G6711,4,0)</f>
        <v>Sci-Fi</v>
      </c>
      <c r="P2987" t="str">
        <f>VLOOKUP(A2987,Sheet2!$A$1:G6711,5,0)</f>
        <v>English</v>
      </c>
      <c r="Q2987" t="str">
        <f>VLOOKUP(A2987,Sheet2!$A$1:G6711,6,0)</f>
        <v>USA</v>
      </c>
      <c r="R2987" t="str">
        <f>VLOOKUP(A2987,Sheet2!$A$1:G6711,7,0)</f>
        <v>PG-13</v>
      </c>
      <c r="S2987" t="str">
        <f>IF(Table1[[#This Row],[Language]]="English","English","Other language")</f>
        <v>English</v>
      </c>
      <c r="T2987">
        <f>Table1[[#This Row],[Gross Revenue]]-Table1[[#This Row],[Budget]]</f>
        <v>-64928486</v>
      </c>
      <c r="U2987" s="1">
        <f>(Table1[[#This Row],[Gross Revenue]]/Table1[[#This Row],[Budget]])-1</f>
        <v>-0.81160607500000004</v>
      </c>
      <c r="V2987" t="str">
        <f t="shared" si="92"/>
        <v>90-110 minutes</v>
      </c>
      <c r="W2987">
        <f>Table1[[#This Row],[Profit]]/Table1[[#This Row],[Budget]]</f>
        <v>-0.81160607500000004</v>
      </c>
      <c r="X2987" s="22" t="str">
        <f>IF(L2987="","",
IF(L2987&lt;Predictability!$B$1,"Low",
IF(L2987&lt;=Predictability!$B$2,"Mid","High")))</f>
        <v>High</v>
      </c>
      <c r="Y2987" s="22">
        <f t="shared" si="93"/>
        <v>0</v>
      </c>
    </row>
    <row r="2988" spans="1:25" x14ac:dyDescent="0.2">
      <c r="A2988" t="s">
        <v>4897</v>
      </c>
      <c r="B2988" t="s">
        <v>461</v>
      </c>
      <c r="C2988" t="s">
        <v>1934</v>
      </c>
      <c r="D2988">
        <v>3000</v>
      </c>
      <c r="E2988">
        <v>7252</v>
      </c>
      <c r="F2988">
        <v>0</v>
      </c>
      <c r="G2988">
        <v>13000</v>
      </c>
      <c r="H2988">
        <v>6.4</v>
      </c>
      <c r="I2988">
        <v>192</v>
      </c>
      <c r="J2988">
        <v>100</v>
      </c>
      <c r="K2988">
        <v>18439082</v>
      </c>
      <c r="L2988">
        <v>18500000</v>
      </c>
      <c r="M2988" s="2">
        <f>VLOOKUP(A2988,Sheet2!$A$1:G6712,2,0)</f>
        <v>39951</v>
      </c>
      <c r="N2988" t="str">
        <f>VLOOKUP(A2988,Sheet2!$A$1:G6712,3,0)</f>
        <v>Color</v>
      </c>
      <c r="O2988" t="str">
        <f>VLOOKUP(A2988,Sheet2!$A$1:G6712,4,0)</f>
        <v>Comedy</v>
      </c>
      <c r="P2988" t="str">
        <f>VLOOKUP(A2988,Sheet2!$A$1:G6712,5,0)</f>
        <v>English</v>
      </c>
      <c r="Q2988" t="str">
        <f>VLOOKUP(A2988,Sheet2!$A$1:G6712,6,0)</f>
        <v>USA</v>
      </c>
      <c r="R2988" t="str">
        <f>VLOOKUP(A2988,Sheet2!$A$1:G6712,7,0)</f>
        <v>PG-13</v>
      </c>
      <c r="S2988" t="str">
        <f>IF(Table1[[#This Row],[Language]]="English","English","Other language")</f>
        <v>English</v>
      </c>
      <c r="T2988">
        <f>Table1[[#This Row],[Gross Revenue]]-Table1[[#This Row],[Budget]]</f>
        <v>-60918</v>
      </c>
      <c r="U2988" s="1">
        <f>(Table1[[#This Row],[Gross Revenue]]/Table1[[#This Row],[Budget]])-1</f>
        <v>-3.2928648648649084E-3</v>
      </c>
      <c r="V2988" t="str">
        <f t="shared" si="92"/>
        <v>90-110 minutes</v>
      </c>
      <c r="W2988">
        <f>Table1[[#This Row],[Profit]]/Table1[[#This Row],[Budget]]</f>
        <v>-3.292864864864865E-3</v>
      </c>
      <c r="X2988" s="22" t="str">
        <f>IF(L2988="","",
IF(L2988&lt;Predictability!$B$1,"Low",
IF(L2988&lt;=Predictability!$B$2,"Mid","High")))</f>
        <v>Mid</v>
      </c>
      <c r="Y2988" s="22">
        <f t="shared" si="93"/>
        <v>0</v>
      </c>
    </row>
    <row r="2989" spans="1:25" x14ac:dyDescent="0.2">
      <c r="A2989" t="s">
        <v>6824</v>
      </c>
      <c r="B2989" t="s">
        <v>994</v>
      </c>
      <c r="C2989" t="s">
        <v>2017</v>
      </c>
      <c r="D2989">
        <v>14000</v>
      </c>
      <c r="E2989">
        <v>16358</v>
      </c>
      <c r="F2989">
        <v>663</v>
      </c>
      <c r="G2989">
        <v>0</v>
      </c>
      <c r="H2989">
        <v>8</v>
      </c>
      <c r="I2989">
        <v>162</v>
      </c>
      <c r="J2989">
        <v>90</v>
      </c>
      <c r="K2989">
        <v>23159305</v>
      </c>
      <c r="L2989">
        <v>70000000</v>
      </c>
      <c r="M2989" s="2">
        <f>VLOOKUP(A2989,Sheet2!$A$1:G6713,2,0)</f>
        <v>36402</v>
      </c>
      <c r="N2989" t="str">
        <f>VLOOKUP(A2989,Sheet2!$A$1:G6713,3,0)</f>
        <v>Color</v>
      </c>
      <c r="O2989" t="str">
        <f>VLOOKUP(A2989,Sheet2!$A$1:G6713,4,0)</f>
        <v>Action</v>
      </c>
      <c r="P2989" t="str">
        <f>VLOOKUP(A2989,Sheet2!$A$1:G6713,5,0)</f>
        <v>English</v>
      </c>
      <c r="Q2989" t="str">
        <f>VLOOKUP(A2989,Sheet2!$A$1:G6713,6,0)</f>
        <v>USA</v>
      </c>
      <c r="R2989" t="str">
        <f>VLOOKUP(A2989,Sheet2!$A$1:G6713,7,0)</f>
        <v>PG</v>
      </c>
      <c r="S2989" t="str">
        <f>IF(Table1[[#This Row],[Language]]="English","English","Other language")</f>
        <v>English</v>
      </c>
      <c r="T2989">
        <f>Table1[[#This Row],[Gross Revenue]]-Table1[[#This Row],[Budget]]</f>
        <v>-46840695</v>
      </c>
      <c r="U2989" s="1">
        <f>(Table1[[#This Row],[Gross Revenue]]/Table1[[#This Row],[Budget]])-1</f>
        <v>-0.66915278571428571</v>
      </c>
      <c r="V2989" t="str">
        <f t="shared" si="92"/>
        <v>90-110 minutes</v>
      </c>
      <c r="W2989">
        <f>Table1[[#This Row],[Profit]]/Table1[[#This Row],[Budget]]</f>
        <v>-0.66915278571428571</v>
      </c>
      <c r="X2989" s="22" t="str">
        <f>IF(L2989="","",
IF(L2989&lt;Predictability!$B$1,"Low",
IF(L2989&lt;=Predictability!$B$2,"Mid","High")))</f>
        <v>High</v>
      </c>
      <c r="Y2989" s="22">
        <f t="shared" si="93"/>
        <v>0</v>
      </c>
    </row>
    <row r="2990" spans="1:25" x14ac:dyDescent="0.2">
      <c r="A2990" t="s">
        <v>4947</v>
      </c>
      <c r="B2990" t="s">
        <v>1685</v>
      </c>
      <c r="C2990" t="s">
        <v>1866</v>
      </c>
      <c r="D2990">
        <v>11000</v>
      </c>
      <c r="E2990">
        <v>12894</v>
      </c>
      <c r="F2990">
        <v>58</v>
      </c>
      <c r="G2990">
        <v>18000</v>
      </c>
      <c r="H2990">
        <v>6.4</v>
      </c>
      <c r="I2990">
        <v>331</v>
      </c>
      <c r="J2990">
        <v>105</v>
      </c>
      <c r="K2990">
        <v>29959436</v>
      </c>
      <c r="L2990">
        <v>13000000</v>
      </c>
      <c r="M2990" s="2">
        <f>VLOOKUP(A2990,Sheet2!$A$1:G6714,2,0)</f>
        <v>40647</v>
      </c>
      <c r="N2990" t="str">
        <f>VLOOKUP(A2990,Sheet2!$A$1:G6714,3,0)</f>
        <v>Color</v>
      </c>
      <c r="O2990" t="str">
        <f>VLOOKUP(A2990,Sheet2!$A$1:G6714,4,0)</f>
        <v>Biography</v>
      </c>
      <c r="P2990" t="str">
        <f>VLOOKUP(A2990,Sheet2!$A$1:G6714,5,0)</f>
        <v>English</v>
      </c>
      <c r="Q2990" t="str">
        <f>VLOOKUP(A2990,Sheet2!$A$1:G6714,6,0)</f>
        <v>UK</v>
      </c>
      <c r="R2990" t="str">
        <f>VLOOKUP(A2990,Sheet2!$A$1:G6714,7,0)</f>
        <v>PG-13</v>
      </c>
      <c r="S2990" t="str">
        <f>IF(Table1[[#This Row],[Language]]="English","English","Other language")</f>
        <v>English</v>
      </c>
      <c r="T2990">
        <f>Table1[[#This Row],[Gross Revenue]]-Table1[[#This Row],[Budget]]</f>
        <v>16959436</v>
      </c>
      <c r="U2990" s="1">
        <f>(Table1[[#This Row],[Gross Revenue]]/Table1[[#This Row],[Budget]])-1</f>
        <v>1.3045719999999998</v>
      </c>
      <c r="V2990" t="str">
        <f t="shared" si="92"/>
        <v>90-110 minutes</v>
      </c>
      <c r="W2990">
        <f>Table1[[#This Row],[Profit]]/Table1[[#This Row],[Budget]]</f>
        <v>1.3045720000000001</v>
      </c>
      <c r="X2990" s="22" t="str">
        <f>IF(L2990="","",
IF(L2990&lt;Predictability!$B$1,"Low",
IF(L2990&lt;=Predictability!$B$2,"Mid","High")))</f>
        <v>Mid</v>
      </c>
      <c r="Y2990" s="22">
        <f t="shared" si="93"/>
        <v>1</v>
      </c>
    </row>
    <row r="2991" spans="1:25" x14ac:dyDescent="0.2">
      <c r="A2991" t="s">
        <v>5629</v>
      </c>
      <c r="B2991" t="s">
        <v>456</v>
      </c>
      <c r="C2991" t="s">
        <v>1176</v>
      </c>
      <c r="D2991">
        <v>19000</v>
      </c>
      <c r="E2991">
        <v>34839</v>
      </c>
      <c r="F2991">
        <v>0</v>
      </c>
      <c r="G2991">
        <v>0</v>
      </c>
      <c r="H2991">
        <v>6.9</v>
      </c>
      <c r="I2991">
        <v>257</v>
      </c>
      <c r="J2991">
        <v>136</v>
      </c>
      <c r="K2991">
        <v>35799026</v>
      </c>
      <c r="L2991">
        <v>126000000</v>
      </c>
      <c r="M2991" s="2">
        <f>VLOOKUP(A2991,Sheet2!$A$1:G6715,2,0)</f>
        <v>38375</v>
      </c>
      <c r="N2991" t="str">
        <f>VLOOKUP(A2991,Sheet2!$A$1:G6715,3,0)</f>
        <v>Color</v>
      </c>
      <c r="O2991" t="str">
        <f>VLOOKUP(A2991,Sheet2!$A$1:G6715,4,0)</f>
        <v>Action</v>
      </c>
      <c r="P2991" t="str">
        <f>VLOOKUP(A2991,Sheet2!$A$1:G6715,5,0)</f>
        <v>English</v>
      </c>
      <c r="Q2991" t="str">
        <f>VLOOKUP(A2991,Sheet2!$A$1:G6715,6,0)</f>
        <v>USA</v>
      </c>
      <c r="R2991" t="str">
        <f>VLOOKUP(A2991,Sheet2!$A$1:G6715,7,0)</f>
        <v>PG-13</v>
      </c>
      <c r="S2991" t="str">
        <f>IF(Table1[[#This Row],[Language]]="English","English","Other language")</f>
        <v>English</v>
      </c>
      <c r="T2991">
        <f>Table1[[#This Row],[Gross Revenue]]-Table1[[#This Row],[Budget]]</f>
        <v>-90200974</v>
      </c>
      <c r="U2991" s="1">
        <f>(Table1[[#This Row],[Gross Revenue]]/Table1[[#This Row],[Budget]])-1</f>
        <v>-0.71588074603174601</v>
      </c>
      <c r="V2991" t="str">
        <f t="shared" si="92"/>
        <v>131-150 minutes</v>
      </c>
      <c r="W2991">
        <f>Table1[[#This Row],[Profit]]/Table1[[#This Row],[Budget]]</f>
        <v>-0.71588074603174601</v>
      </c>
      <c r="X2991" s="22" t="str">
        <f>IF(L2991="","",
IF(L2991&lt;Predictability!$B$1,"Low",
IF(L2991&lt;=Predictability!$B$2,"Mid","High")))</f>
        <v>High</v>
      </c>
      <c r="Y2991" s="22">
        <f t="shared" si="93"/>
        <v>0</v>
      </c>
    </row>
    <row r="2992" spans="1:25" x14ac:dyDescent="0.2">
      <c r="A2992" t="s">
        <v>3417</v>
      </c>
      <c r="B2992" t="s">
        <v>304</v>
      </c>
      <c r="C2992" t="s">
        <v>305</v>
      </c>
      <c r="D2992">
        <v>10000</v>
      </c>
      <c r="E2992">
        <v>10469</v>
      </c>
      <c r="F2992">
        <v>287</v>
      </c>
      <c r="G2992">
        <v>0</v>
      </c>
      <c r="H2992">
        <v>4.4000000000000004</v>
      </c>
      <c r="I2992">
        <v>70</v>
      </c>
      <c r="J2992">
        <v>99</v>
      </c>
      <c r="K2992">
        <v>27663982</v>
      </c>
      <c r="L2992">
        <v>40000000</v>
      </c>
      <c r="M2992" s="2">
        <f>VLOOKUP(A2992,Sheet2!$A$1:G6716,2,0)</f>
        <v>35323</v>
      </c>
      <c r="N2992" t="str">
        <f>VLOOKUP(A2992,Sheet2!$A$1:G6716,3,0)</f>
        <v>Color</v>
      </c>
      <c r="O2992" t="str">
        <f>VLOOKUP(A2992,Sheet2!$A$1:G6716,4,0)</f>
        <v>Horror</v>
      </c>
      <c r="P2992" t="str">
        <f>VLOOKUP(A2992,Sheet2!$A$1:G6716,5,0)</f>
        <v>English</v>
      </c>
      <c r="Q2992" t="str">
        <f>VLOOKUP(A2992,Sheet2!$A$1:G6716,6,0)</f>
        <v>USA</v>
      </c>
      <c r="R2992" t="str">
        <f>VLOOKUP(A2992,Sheet2!$A$1:G6716,7,0)</f>
        <v>PG-13</v>
      </c>
      <c r="S2992" t="str">
        <f>IF(Table1[[#This Row],[Language]]="English","English","Other language")</f>
        <v>English</v>
      </c>
      <c r="T2992">
        <f>Table1[[#This Row],[Gross Revenue]]-Table1[[#This Row],[Budget]]</f>
        <v>-12336018</v>
      </c>
      <c r="U2992" s="1">
        <f>(Table1[[#This Row],[Gross Revenue]]/Table1[[#This Row],[Budget]])-1</f>
        <v>-0.30840045000000005</v>
      </c>
      <c r="V2992" t="str">
        <f t="shared" si="92"/>
        <v>90-110 minutes</v>
      </c>
      <c r="W2992">
        <f>Table1[[#This Row],[Profit]]/Table1[[#This Row],[Budget]]</f>
        <v>-0.30840044999999999</v>
      </c>
      <c r="X2992" s="22" t="str">
        <f>IF(L2992="","",
IF(L2992&lt;Predictability!$B$1,"Low",
IF(L2992&lt;=Predictability!$B$2,"Mid","High")))</f>
        <v>Mid</v>
      </c>
      <c r="Y2992" s="22">
        <f t="shared" si="93"/>
        <v>0</v>
      </c>
    </row>
    <row r="2993" spans="1:25" x14ac:dyDescent="0.2">
      <c r="A2993" t="s">
        <v>5830</v>
      </c>
      <c r="B2993" t="s">
        <v>150</v>
      </c>
      <c r="C2993" t="s">
        <v>1174</v>
      </c>
      <c r="D2993">
        <v>26000</v>
      </c>
      <c r="E2993">
        <v>35084</v>
      </c>
      <c r="F2993">
        <v>473</v>
      </c>
      <c r="G2993">
        <v>0</v>
      </c>
      <c r="H2993">
        <v>7</v>
      </c>
      <c r="I2993">
        <v>155</v>
      </c>
      <c r="J2993">
        <v>111</v>
      </c>
      <c r="K2993">
        <v>106126012</v>
      </c>
      <c r="L2993">
        <v>60000000</v>
      </c>
      <c r="M2993" s="2">
        <f>VLOOKUP(A2993,Sheet2!$A$1:G6717,2,0)</f>
        <v>37949</v>
      </c>
      <c r="N2993" t="str">
        <f>VLOOKUP(A2993,Sheet2!$A$1:G6717,3,0)</f>
        <v>Color</v>
      </c>
      <c r="O2993" t="str">
        <f>VLOOKUP(A2993,Sheet2!$A$1:G6717,4,0)</f>
        <v>Action</v>
      </c>
      <c r="P2993" t="str">
        <f>VLOOKUP(A2993,Sheet2!$A$1:G6717,5,0)</f>
        <v>English</v>
      </c>
      <c r="Q2993" t="str">
        <f>VLOOKUP(A2993,Sheet2!$A$1:G6717,6,0)</f>
        <v>USA</v>
      </c>
      <c r="R2993" t="str">
        <f>VLOOKUP(A2993,Sheet2!$A$1:G6717,7,0)</f>
        <v>PG-13</v>
      </c>
      <c r="S2993" t="str">
        <f>IF(Table1[[#This Row],[Language]]="English","English","Other language")</f>
        <v>English</v>
      </c>
      <c r="T2993">
        <f>Table1[[#This Row],[Gross Revenue]]-Table1[[#This Row],[Budget]]</f>
        <v>46126012</v>
      </c>
      <c r="U2993" s="1">
        <f>(Table1[[#This Row],[Gross Revenue]]/Table1[[#This Row],[Budget]])-1</f>
        <v>0.76876686666666671</v>
      </c>
      <c r="V2993" t="str">
        <f t="shared" si="92"/>
        <v>111-130 minutes</v>
      </c>
      <c r="W2993">
        <f>Table1[[#This Row],[Profit]]/Table1[[#This Row],[Budget]]</f>
        <v>0.76876686666666671</v>
      </c>
      <c r="X2993" s="22" t="str">
        <f>IF(L2993="","",
IF(L2993&lt;Predictability!$B$1,"Low",
IF(L2993&lt;=Predictability!$B$2,"Mid","High")))</f>
        <v>High</v>
      </c>
      <c r="Y2993" s="22">
        <f t="shared" si="93"/>
        <v>1</v>
      </c>
    </row>
    <row r="2994" spans="1:25" x14ac:dyDescent="0.2">
      <c r="A2994" t="s">
        <v>4757</v>
      </c>
      <c r="B2994" t="s">
        <v>661</v>
      </c>
      <c r="C2994" t="s">
        <v>1831</v>
      </c>
      <c r="D2994">
        <v>24000</v>
      </c>
      <c r="E2994">
        <v>38227</v>
      </c>
      <c r="F2994">
        <v>105</v>
      </c>
      <c r="G2994">
        <v>0</v>
      </c>
      <c r="H2994">
        <v>6.3</v>
      </c>
      <c r="I2994">
        <v>83</v>
      </c>
      <c r="J2994">
        <v>124</v>
      </c>
      <c r="K2994">
        <v>54910560</v>
      </c>
      <c r="L2994">
        <v>60000000</v>
      </c>
      <c r="M2994" s="2">
        <f>VLOOKUP(A2994,Sheet2!$A$1:G6718,2,0)</f>
        <v>35679</v>
      </c>
      <c r="N2994" t="str">
        <f>VLOOKUP(A2994,Sheet2!$A$1:G6718,3,0)</f>
        <v>Color</v>
      </c>
      <c r="O2994" t="str">
        <f>VLOOKUP(A2994,Sheet2!$A$1:G6718,4,0)</f>
        <v>Action</v>
      </c>
      <c r="P2994" t="str">
        <f>VLOOKUP(A2994,Sheet2!$A$1:G6718,5,0)</f>
        <v>English</v>
      </c>
      <c r="Q2994" t="str">
        <f>VLOOKUP(A2994,Sheet2!$A$1:G6718,6,0)</f>
        <v>USA</v>
      </c>
      <c r="R2994" t="str">
        <f>VLOOKUP(A2994,Sheet2!$A$1:G6718,7,0)</f>
        <v>R</v>
      </c>
      <c r="S2994" t="str">
        <f>IF(Table1[[#This Row],[Language]]="English","English","Other language")</f>
        <v>English</v>
      </c>
      <c r="T2994">
        <f>Table1[[#This Row],[Gross Revenue]]-Table1[[#This Row],[Budget]]</f>
        <v>-5089440</v>
      </c>
      <c r="U2994" s="1">
        <f>(Table1[[#This Row],[Gross Revenue]]/Table1[[#This Row],[Budget]])-1</f>
        <v>-8.4824000000000011E-2</v>
      </c>
      <c r="V2994" t="str">
        <f t="shared" si="92"/>
        <v>111-130 minutes</v>
      </c>
      <c r="W2994">
        <f>Table1[[#This Row],[Profit]]/Table1[[#This Row],[Budget]]</f>
        <v>-8.4823999999999997E-2</v>
      </c>
      <c r="X2994" s="22" t="str">
        <f>IF(L2994="","",
IF(L2994&lt;Predictability!$B$1,"Low",
IF(L2994&lt;=Predictability!$B$2,"Mid","High")))</f>
        <v>High</v>
      </c>
      <c r="Y2994" s="22">
        <f t="shared" si="93"/>
        <v>0</v>
      </c>
    </row>
    <row r="2995" spans="1:25" x14ac:dyDescent="0.2">
      <c r="A2995" t="s">
        <v>5902</v>
      </c>
      <c r="B2995" t="s">
        <v>777</v>
      </c>
      <c r="C2995" t="s">
        <v>2617</v>
      </c>
      <c r="D2995">
        <v>1000</v>
      </c>
      <c r="E2995">
        <v>5085</v>
      </c>
      <c r="F2995">
        <v>11</v>
      </c>
      <c r="G2995">
        <v>0</v>
      </c>
      <c r="H2995">
        <v>7.1</v>
      </c>
      <c r="I2995">
        <v>161</v>
      </c>
      <c r="J2995">
        <v>94</v>
      </c>
      <c r="K2995">
        <v>6301131</v>
      </c>
      <c r="L2995">
        <v>29000000</v>
      </c>
      <c r="M2995" s="2">
        <f>VLOOKUP(A2995,Sheet2!$A$1:G6719,2,0)</f>
        <v>38636</v>
      </c>
      <c r="N2995" t="str">
        <f>VLOOKUP(A2995,Sheet2!$A$1:G6719,3,0)</f>
        <v>Color</v>
      </c>
      <c r="O2995" t="str">
        <f>VLOOKUP(A2995,Sheet2!$A$1:G6719,4,0)</f>
        <v>Drama</v>
      </c>
      <c r="P2995" t="str">
        <f>VLOOKUP(A2995,Sheet2!$A$1:G6719,5,0)</f>
        <v>English</v>
      </c>
      <c r="Q2995" t="str">
        <f>VLOOKUP(A2995,Sheet2!$A$1:G6719,6,0)</f>
        <v>USA</v>
      </c>
      <c r="R2995" t="str">
        <f>VLOOKUP(A2995,Sheet2!$A$1:G6719,7,0)</f>
        <v>R</v>
      </c>
      <c r="S2995" t="str">
        <f>IF(Table1[[#This Row],[Language]]="English","English","Other language")</f>
        <v>English</v>
      </c>
      <c r="T2995">
        <f>Table1[[#This Row],[Gross Revenue]]-Table1[[#This Row],[Budget]]</f>
        <v>-22698869</v>
      </c>
      <c r="U2995" s="1">
        <f>(Table1[[#This Row],[Gross Revenue]]/Table1[[#This Row],[Budget]])-1</f>
        <v>-0.78271962068965517</v>
      </c>
      <c r="V2995" t="str">
        <f t="shared" si="92"/>
        <v>90-110 minutes</v>
      </c>
      <c r="W2995">
        <f>Table1[[#This Row],[Profit]]/Table1[[#This Row],[Budget]]</f>
        <v>-0.78271962068965517</v>
      </c>
      <c r="X2995" s="22" t="str">
        <f>IF(L2995="","",
IF(L2995&lt;Predictability!$B$1,"Low",
IF(L2995&lt;=Predictability!$B$2,"Mid","High")))</f>
        <v>Mid</v>
      </c>
      <c r="Y2995" s="22">
        <f t="shared" si="93"/>
        <v>0</v>
      </c>
    </row>
    <row r="2996" spans="1:25" x14ac:dyDescent="0.2">
      <c r="A2996" t="s">
        <v>3773</v>
      </c>
      <c r="B2996" t="s">
        <v>843</v>
      </c>
      <c r="C2996" t="s">
        <v>844</v>
      </c>
      <c r="D2996">
        <v>474</v>
      </c>
      <c r="E2996">
        <v>920</v>
      </c>
      <c r="F2996">
        <v>436</v>
      </c>
      <c r="G2996">
        <v>47</v>
      </c>
      <c r="H2996">
        <v>5.4</v>
      </c>
      <c r="I2996">
        <v>9</v>
      </c>
      <c r="J2996">
        <v>96</v>
      </c>
      <c r="K2996">
        <v>703</v>
      </c>
      <c r="L2996">
        <v>1500000</v>
      </c>
      <c r="M2996" s="2">
        <f>VLOOKUP(A2996,Sheet2!$A$1:G6720,2,0)</f>
        <v>37076</v>
      </c>
      <c r="N2996" t="str">
        <f>VLOOKUP(A2996,Sheet2!$A$1:G6720,3,0)</f>
        <v>Color</v>
      </c>
      <c r="O2996" t="str">
        <f>VLOOKUP(A2996,Sheet2!$A$1:G6720,4,0)</f>
        <v>Comedy</v>
      </c>
      <c r="P2996" t="str">
        <f>VLOOKUP(A2996,Sheet2!$A$1:G6720,5,0)</f>
        <v>English</v>
      </c>
      <c r="Q2996" t="str">
        <f>VLOOKUP(A2996,Sheet2!$A$1:G6720,6,0)</f>
        <v>USA</v>
      </c>
      <c r="R2996" t="str">
        <f>VLOOKUP(A2996,Sheet2!$A$1:G6720,7,0)</f>
        <v>R</v>
      </c>
      <c r="S2996" t="str">
        <f>IF(Table1[[#This Row],[Language]]="English","English","Other language")</f>
        <v>English</v>
      </c>
      <c r="T2996">
        <f>Table1[[#This Row],[Gross Revenue]]-Table1[[#This Row],[Budget]]</f>
        <v>-1499297</v>
      </c>
      <c r="U2996" s="1">
        <f>(Table1[[#This Row],[Gross Revenue]]/Table1[[#This Row],[Budget]])-1</f>
        <v>-0.99953133333333333</v>
      </c>
      <c r="V2996" t="str">
        <f t="shared" si="92"/>
        <v>90-110 minutes</v>
      </c>
      <c r="W2996">
        <f>Table1[[#This Row],[Profit]]/Table1[[#This Row],[Budget]]</f>
        <v>-0.99953133333333333</v>
      </c>
      <c r="X2996" s="22" t="str">
        <f>IF(L2996="","",
IF(L2996&lt;Predictability!$B$1,"Low",
IF(L2996&lt;=Predictability!$B$2,"Mid","High")))</f>
        <v>Low</v>
      </c>
      <c r="Y2996" s="22">
        <f t="shared" si="93"/>
        <v>0</v>
      </c>
    </row>
    <row r="2997" spans="1:25" x14ac:dyDescent="0.2">
      <c r="A2997" t="s">
        <v>5003</v>
      </c>
      <c r="B2997" t="s">
        <v>272</v>
      </c>
      <c r="C2997" t="s">
        <v>2008</v>
      </c>
      <c r="D2997">
        <v>2000</v>
      </c>
      <c r="E2997">
        <v>4607</v>
      </c>
      <c r="F2997">
        <v>17</v>
      </c>
      <c r="G2997">
        <v>0</v>
      </c>
      <c r="H2997">
        <v>6.5</v>
      </c>
      <c r="I2997">
        <v>144</v>
      </c>
      <c r="J2997">
        <v>96</v>
      </c>
      <c r="K2997">
        <v>1474508</v>
      </c>
      <c r="L2997">
        <v>5000000</v>
      </c>
      <c r="M2997" s="2">
        <f>VLOOKUP(A2997,Sheet2!$A$1:G6721,2,0)</f>
        <v>40142</v>
      </c>
      <c r="N2997" t="str">
        <f>VLOOKUP(A2997,Sheet2!$A$1:G6721,3,0)</f>
        <v>Color</v>
      </c>
      <c r="O2997" t="str">
        <f>VLOOKUP(A2997,Sheet2!$A$1:G6721,4,0)</f>
        <v>Comedy</v>
      </c>
      <c r="P2997" t="str">
        <f>VLOOKUP(A2997,Sheet2!$A$1:G6721,5,0)</f>
        <v>English</v>
      </c>
      <c r="Q2997" t="str">
        <f>VLOOKUP(A2997,Sheet2!$A$1:G6721,6,0)</f>
        <v>USA</v>
      </c>
      <c r="R2997" t="str">
        <f>VLOOKUP(A2997,Sheet2!$A$1:G6721,7,0)</f>
        <v>R</v>
      </c>
      <c r="S2997" t="str">
        <f>IF(Table1[[#This Row],[Language]]="English","English","Other language")</f>
        <v>English</v>
      </c>
      <c r="T2997">
        <f>Table1[[#This Row],[Gross Revenue]]-Table1[[#This Row],[Budget]]</f>
        <v>-3525492</v>
      </c>
      <c r="U2997" s="1">
        <f>(Table1[[#This Row],[Gross Revenue]]/Table1[[#This Row],[Budget]])-1</f>
        <v>-0.70509840000000001</v>
      </c>
      <c r="V2997" t="str">
        <f t="shared" si="92"/>
        <v>90-110 minutes</v>
      </c>
      <c r="W2997">
        <f>Table1[[#This Row],[Profit]]/Table1[[#This Row],[Budget]]</f>
        <v>-0.70509840000000001</v>
      </c>
      <c r="X2997" s="22" t="str">
        <f>IF(L2997="","",
IF(L2997&lt;Predictability!$B$1,"Low",
IF(L2997&lt;=Predictability!$B$2,"Mid","High")))</f>
        <v>Low</v>
      </c>
      <c r="Y2997" s="22">
        <f t="shared" si="93"/>
        <v>0</v>
      </c>
    </row>
    <row r="2998" spans="1:25" x14ac:dyDescent="0.2">
      <c r="A2998" t="s">
        <v>4837</v>
      </c>
      <c r="B2998" t="s">
        <v>315</v>
      </c>
      <c r="C2998" t="s">
        <v>1721</v>
      </c>
      <c r="D2998">
        <v>21000</v>
      </c>
      <c r="E2998">
        <v>30183</v>
      </c>
      <c r="F2998">
        <v>71</v>
      </c>
      <c r="G2998">
        <v>47000</v>
      </c>
      <c r="H2998">
        <v>7.4</v>
      </c>
      <c r="I2998">
        <v>276</v>
      </c>
      <c r="J2998">
        <v>141</v>
      </c>
      <c r="K2998">
        <v>47105085</v>
      </c>
      <c r="L2998">
        <v>50000000</v>
      </c>
      <c r="M2998" s="2">
        <f>VLOOKUP(A2998,Sheet2!$A$1:G6722,2,0)</f>
        <v>41995</v>
      </c>
      <c r="N2998" t="str">
        <f>VLOOKUP(A2998,Sheet2!$A$1:G6722,3,0)</f>
        <v>Color</v>
      </c>
      <c r="O2998" t="str">
        <f>VLOOKUP(A2998,Sheet2!$A$1:G6722,4,0)</f>
        <v>Crime</v>
      </c>
      <c r="P2998" t="str">
        <f>VLOOKUP(A2998,Sheet2!$A$1:G6722,5,0)</f>
        <v>English</v>
      </c>
      <c r="Q2998" t="str">
        <f>VLOOKUP(A2998,Sheet2!$A$1:G6722,6,0)</f>
        <v>USA</v>
      </c>
      <c r="R2998" t="str">
        <f>VLOOKUP(A2998,Sheet2!$A$1:G6722,7,0)</f>
        <v>R</v>
      </c>
      <c r="S2998" t="str">
        <f>IF(Table1[[#This Row],[Language]]="English","English","Other language")</f>
        <v>English</v>
      </c>
      <c r="T2998">
        <f>Table1[[#This Row],[Gross Revenue]]-Table1[[#This Row],[Budget]]</f>
        <v>-2894915</v>
      </c>
      <c r="U2998" s="1">
        <f>(Table1[[#This Row],[Gross Revenue]]/Table1[[#This Row],[Budget]])-1</f>
        <v>-5.7898299999999958E-2</v>
      </c>
      <c r="V2998" t="str">
        <f t="shared" si="92"/>
        <v>131-150 minutes</v>
      </c>
      <c r="W2998">
        <f>Table1[[#This Row],[Profit]]/Table1[[#This Row],[Budget]]</f>
        <v>-5.78983E-2</v>
      </c>
      <c r="X2998" s="22" t="str">
        <f>IF(L2998="","",
IF(L2998&lt;Predictability!$B$1,"Low",
IF(L2998&lt;=Predictability!$B$2,"Mid","High")))</f>
        <v>Mid</v>
      </c>
      <c r="Y2998" s="22">
        <f t="shared" si="93"/>
        <v>0</v>
      </c>
    </row>
    <row r="2999" spans="1:25" x14ac:dyDescent="0.2">
      <c r="A2999" t="s">
        <v>3836</v>
      </c>
      <c r="B2999" t="s">
        <v>183</v>
      </c>
      <c r="C2999" t="s">
        <v>919</v>
      </c>
      <c r="D2999">
        <v>3000</v>
      </c>
      <c r="E2999">
        <v>4480</v>
      </c>
      <c r="F2999">
        <v>0</v>
      </c>
      <c r="G2999">
        <v>227</v>
      </c>
      <c r="H2999">
        <v>5.4</v>
      </c>
      <c r="I2999">
        <v>85</v>
      </c>
      <c r="J2999">
        <v>72</v>
      </c>
      <c r="K2999">
        <v>47887943</v>
      </c>
      <c r="L2999">
        <v>20000000</v>
      </c>
      <c r="M2999" s="2">
        <f>VLOOKUP(A2999,Sheet2!$A$1:G6723,2,0)</f>
        <v>37763</v>
      </c>
      <c r="N2999" t="str">
        <f>VLOOKUP(A2999,Sheet2!$A$1:G6723,3,0)</f>
        <v>Color</v>
      </c>
      <c r="O2999" t="str">
        <f>VLOOKUP(A2999,Sheet2!$A$1:G6723,4,0)</f>
        <v>Adventure</v>
      </c>
      <c r="P2999" t="str">
        <f>VLOOKUP(A2999,Sheet2!$A$1:G6723,5,0)</f>
        <v>English</v>
      </c>
      <c r="Q2999" t="str">
        <f>VLOOKUP(A2999,Sheet2!$A$1:G6723,6,0)</f>
        <v>USA</v>
      </c>
      <c r="R2999" t="str">
        <f>VLOOKUP(A2999,Sheet2!$A$1:G6723,7,0)</f>
        <v>G</v>
      </c>
      <c r="S2999" t="str">
        <f>IF(Table1[[#This Row],[Language]]="English","English","Other language")</f>
        <v>English</v>
      </c>
      <c r="T2999">
        <f>Table1[[#This Row],[Gross Revenue]]-Table1[[#This Row],[Budget]]</f>
        <v>27887943</v>
      </c>
      <c r="U2999" s="1">
        <f>(Table1[[#This Row],[Gross Revenue]]/Table1[[#This Row],[Budget]])-1</f>
        <v>1.3943971500000001</v>
      </c>
      <c r="V2999" t="str">
        <f t="shared" si="92"/>
        <v>&lt;90 minutes</v>
      </c>
      <c r="W2999">
        <f>Table1[[#This Row],[Profit]]/Table1[[#This Row],[Budget]]</f>
        <v>1.3943971500000001</v>
      </c>
      <c r="X2999" s="22" t="str">
        <f>IF(L2999="","",
IF(L2999&lt;Predictability!$B$1,"Low",
IF(L2999&lt;=Predictability!$B$2,"Mid","High")))</f>
        <v>Mid</v>
      </c>
      <c r="Y2999" s="22">
        <f t="shared" si="93"/>
        <v>1</v>
      </c>
    </row>
    <row r="3000" spans="1:25" x14ac:dyDescent="0.2">
      <c r="A3000" t="s">
        <v>3974</v>
      </c>
      <c r="B3000" t="s">
        <v>1079</v>
      </c>
      <c r="C3000" t="s">
        <v>1080</v>
      </c>
      <c r="D3000">
        <v>23000</v>
      </c>
      <c r="E3000">
        <v>26907</v>
      </c>
      <c r="F3000">
        <v>13</v>
      </c>
      <c r="G3000">
        <v>353</v>
      </c>
      <c r="H3000">
        <v>5.6</v>
      </c>
      <c r="I3000">
        <v>28</v>
      </c>
      <c r="J3000">
        <v>118</v>
      </c>
      <c r="K3000">
        <v>44834712</v>
      </c>
      <c r="L3000">
        <v>44000000</v>
      </c>
      <c r="M3000" s="2">
        <f>VLOOKUP(A3000,Sheet2!$A$1:G6724,2,0)</f>
        <v>35336</v>
      </c>
      <c r="N3000" t="str">
        <f>VLOOKUP(A3000,Sheet2!$A$1:G6724,3,0)</f>
        <v>Color</v>
      </c>
      <c r="O3000" t="str">
        <f>VLOOKUP(A3000,Sheet2!$A$1:G6724,4,0)</f>
        <v>Drama</v>
      </c>
      <c r="P3000" t="str">
        <f>VLOOKUP(A3000,Sheet2!$A$1:G6724,5,0)</f>
        <v>English</v>
      </c>
      <c r="Q3000" t="str">
        <f>VLOOKUP(A3000,Sheet2!$A$1:G6724,6,0)</f>
        <v>USA</v>
      </c>
      <c r="R3000" t="str">
        <f>VLOOKUP(A3000,Sheet2!$A$1:G6724,7,0)</f>
        <v>R</v>
      </c>
      <c r="S3000" t="str">
        <f>IF(Table1[[#This Row],[Language]]="English","English","Other language")</f>
        <v>English</v>
      </c>
      <c r="T3000">
        <f>Table1[[#This Row],[Gross Revenue]]-Table1[[#This Row],[Budget]]</f>
        <v>834712</v>
      </c>
      <c r="U3000" s="1">
        <f>(Table1[[#This Row],[Gross Revenue]]/Table1[[#This Row],[Budget]])-1</f>
        <v>1.8970727272727306E-2</v>
      </c>
      <c r="V3000" t="str">
        <f t="shared" si="92"/>
        <v>111-130 minutes</v>
      </c>
      <c r="W3000">
        <f>Table1[[#This Row],[Profit]]/Table1[[#This Row],[Budget]]</f>
        <v>1.8970727272727271E-2</v>
      </c>
      <c r="X3000" s="22" t="str">
        <f>IF(L3000="","",
IF(L3000&lt;Predictability!$B$1,"Low",
IF(L3000&lt;=Predictability!$B$2,"Mid","High")))</f>
        <v>Mid</v>
      </c>
      <c r="Y3000" s="22">
        <f t="shared" si="93"/>
        <v>0</v>
      </c>
    </row>
    <row r="3001" spans="1:25" x14ac:dyDescent="0.2">
      <c r="A3001" t="s">
        <v>6156</v>
      </c>
      <c r="B3001" t="s">
        <v>2770</v>
      </c>
      <c r="C3001" t="s">
        <v>2771</v>
      </c>
      <c r="D3001">
        <v>668</v>
      </c>
      <c r="E3001">
        <v>2004</v>
      </c>
      <c r="F3001">
        <v>80</v>
      </c>
      <c r="G3001">
        <v>0</v>
      </c>
      <c r="H3001">
        <v>7.2</v>
      </c>
      <c r="I3001">
        <v>81</v>
      </c>
      <c r="J3001">
        <v>126</v>
      </c>
      <c r="K3001">
        <v>90800000</v>
      </c>
      <c r="L3001">
        <v>8000000</v>
      </c>
      <c r="M3001" s="2">
        <f>VLOOKUP(A3001,Sheet2!$A$1:G6725,2,0)</f>
        <v>30972</v>
      </c>
      <c r="N3001" t="str">
        <f>VLOOKUP(A3001,Sheet2!$A$1:G6725,3,0)</f>
        <v>Color</v>
      </c>
      <c r="O3001" t="str">
        <f>VLOOKUP(A3001,Sheet2!$A$1:G6725,4,0)</f>
        <v>Action</v>
      </c>
      <c r="P3001" t="str">
        <f>VLOOKUP(A3001,Sheet2!$A$1:G6725,5,0)</f>
        <v>English</v>
      </c>
      <c r="Q3001" t="str">
        <f>VLOOKUP(A3001,Sheet2!$A$1:G6725,6,0)</f>
        <v>USA</v>
      </c>
      <c r="R3001" t="str">
        <f>VLOOKUP(A3001,Sheet2!$A$1:G6725,7,0)</f>
        <v>PG</v>
      </c>
      <c r="S3001" t="str">
        <f>IF(Table1[[#This Row],[Language]]="English","English","Other language")</f>
        <v>English</v>
      </c>
      <c r="T3001">
        <f>Table1[[#This Row],[Gross Revenue]]-Table1[[#This Row],[Budget]]</f>
        <v>82800000</v>
      </c>
      <c r="U3001" s="1">
        <f>(Table1[[#This Row],[Gross Revenue]]/Table1[[#This Row],[Budget]])-1</f>
        <v>10.35</v>
      </c>
      <c r="V3001" t="str">
        <f t="shared" si="92"/>
        <v>111-130 minutes</v>
      </c>
      <c r="W3001">
        <f>Table1[[#This Row],[Profit]]/Table1[[#This Row],[Budget]]</f>
        <v>10.35</v>
      </c>
      <c r="X3001" s="22" t="str">
        <f>IF(L3001="","",
IF(L3001&lt;Predictability!$B$1,"Low",
IF(L3001&lt;=Predictability!$B$2,"Mid","High")))</f>
        <v>Low</v>
      </c>
      <c r="Y3001" s="22">
        <f t="shared" si="93"/>
        <v>1</v>
      </c>
    </row>
    <row r="3002" spans="1:25" x14ac:dyDescent="0.2">
      <c r="A3002" t="s">
        <v>4494</v>
      </c>
      <c r="B3002" t="s">
        <v>362</v>
      </c>
      <c r="C3002" t="s">
        <v>1555</v>
      </c>
      <c r="D3002">
        <v>13000</v>
      </c>
      <c r="E3002">
        <v>16452</v>
      </c>
      <c r="F3002">
        <v>226</v>
      </c>
      <c r="G3002">
        <v>0</v>
      </c>
      <c r="H3002">
        <v>6.1</v>
      </c>
      <c r="I3002">
        <v>86</v>
      </c>
      <c r="J3002">
        <v>104</v>
      </c>
      <c r="K3002">
        <v>69688384</v>
      </c>
      <c r="L3002">
        <v>60000000</v>
      </c>
      <c r="M3002" s="2">
        <f>VLOOKUP(A3002,Sheet2!$A$1:G6726,2,0)</f>
        <v>36543</v>
      </c>
      <c r="N3002" t="str">
        <f>VLOOKUP(A3002,Sheet2!$A$1:G6726,3,0)</f>
        <v>Color</v>
      </c>
      <c r="O3002" t="str">
        <f>VLOOKUP(A3002,Sheet2!$A$1:G6726,4,0)</f>
        <v>Comedy</v>
      </c>
      <c r="P3002" t="str">
        <f>VLOOKUP(A3002,Sheet2!$A$1:G6726,5,0)</f>
        <v>English</v>
      </c>
      <c r="Q3002" t="str">
        <f>VLOOKUP(A3002,Sheet2!$A$1:G6726,6,0)</f>
        <v>USA</v>
      </c>
      <c r="R3002" t="str">
        <f>VLOOKUP(A3002,Sheet2!$A$1:G6726,7,0)</f>
        <v>PG</v>
      </c>
      <c r="S3002" t="str">
        <f>IF(Table1[[#This Row],[Language]]="English","English","Other language")</f>
        <v>English</v>
      </c>
      <c r="T3002">
        <f>Table1[[#This Row],[Gross Revenue]]-Table1[[#This Row],[Budget]]</f>
        <v>9688384</v>
      </c>
      <c r="U3002" s="1">
        <f>(Table1[[#This Row],[Gross Revenue]]/Table1[[#This Row],[Budget]])-1</f>
        <v>0.16147306666666661</v>
      </c>
      <c r="V3002" t="str">
        <f t="shared" si="92"/>
        <v>90-110 minutes</v>
      </c>
      <c r="W3002">
        <f>Table1[[#This Row],[Profit]]/Table1[[#This Row],[Budget]]</f>
        <v>0.16147306666666666</v>
      </c>
      <c r="X3002" s="22" t="str">
        <f>IF(L3002="","",
IF(L3002&lt;Predictability!$B$1,"Low",
IF(L3002&lt;=Predictability!$B$2,"Mid","High")))</f>
        <v>High</v>
      </c>
      <c r="Y3002" s="22">
        <f t="shared" si="93"/>
        <v>0</v>
      </c>
    </row>
    <row r="3003" spans="1:25" x14ac:dyDescent="0.2">
      <c r="A3003" t="s">
        <v>6009</v>
      </c>
      <c r="B3003" t="s">
        <v>1082</v>
      </c>
      <c r="C3003" t="s">
        <v>2671</v>
      </c>
      <c r="D3003">
        <v>14000</v>
      </c>
      <c r="E3003">
        <v>18645</v>
      </c>
      <c r="F3003">
        <v>450</v>
      </c>
      <c r="G3003">
        <v>16000</v>
      </c>
      <c r="H3003">
        <v>7.1</v>
      </c>
      <c r="I3003">
        <v>323</v>
      </c>
      <c r="J3003">
        <v>106</v>
      </c>
      <c r="K3003">
        <v>20803237</v>
      </c>
      <c r="L3003">
        <v>3500000</v>
      </c>
      <c r="M3003" s="2">
        <f>VLOOKUP(A3003,Sheet2!$A$1:G6727,2,0)</f>
        <v>40394</v>
      </c>
      <c r="N3003" t="str">
        <f>VLOOKUP(A3003,Sheet2!$A$1:G6727,3,0)</f>
        <v>Color</v>
      </c>
      <c r="O3003" t="str">
        <f>VLOOKUP(A3003,Sheet2!$A$1:G6727,4,0)</f>
        <v>Comedy</v>
      </c>
      <c r="P3003" t="str">
        <f>VLOOKUP(A3003,Sheet2!$A$1:G6727,5,0)</f>
        <v>English</v>
      </c>
      <c r="Q3003" t="str">
        <f>VLOOKUP(A3003,Sheet2!$A$1:G6727,6,0)</f>
        <v>USA</v>
      </c>
      <c r="R3003" t="str">
        <f>VLOOKUP(A3003,Sheet2!$A$1:G6727,7,0)</f>
        <v>R</v>
      </c>
      <c r="S3003" t="str">
        <f>IF(Table1[[#This Row],[Language]]="English","English","Other language")</f>
        <v>English</v>
      </c>
      <c r="T3003">
        <f>Table1[[#This Row],[Gross Revenue]]-Table1[[#This Row],[Budget]]</f>
        <v>17303237</v>
      </c>
      <c r="U3003" s="1">
        <f>(Table1[[#This Row],[Gross Revenue]]/Table1[[#This Row],[Budget]])-1</f>
        <v>4.9437819999999997</v>
      </c>
      <c r="V3003" t="str">
        <f t="shared" si="92"/>
        <v>90-110 minutes</v>
      </c>
      <c r="W3003">
        <f>Table1[[#This Row],[Profit]]/Table1[[#This Row],[Budget]]</f>
        <v>4.9437819999999997</v>
      </c>
      <c r="X3003" s="22" t="str">
        <f>IF(L3003="","",
IF(L3003&lt;Predictability!$B$1,"Low",
IF(L3003&lt;=Predictability!$B$2,"Mid","High")))</f>
        <v>Low</v>
      </c>
      <c r="Y3003" s="22">
        <f t="shared" si="93"/>
        <v>1</v>
      </c>
    </row>
    <row r="3004" spans="1:25" x14ac:dyDescent="0.2">
      <c r="A3004" t="s">
        <v>6816</v>
      </c>
      <c r="B3004" t="s">
        <v>675</v>
      </c>
      <c r="C3004" t="s">
        <v>1765</v>
      </c>
      <c r="D3004">
        <v>818</v>
      </c>
      <c r="E3004">
        <v>1813</v>
      </c>
      <c r="F3004">
        <v>187</v>
      </c>
      <c r="G3004">
        <v>0</v>
      </c>
      <c r="H3004">
        <v>6.1</v>
      </c>
      <c r="I3004">
        <v>225</v>
      </c>
      <c r="J3004">
        <v>109</v>
      </c>
      <c r="K3004">
        <v>214966</v>
      </c>
      <c r="L3004">
        <v>13000000</v>
      </c>
      <c r="M3004" s="2">
        <f>VLOOKUP(A3004,Sheet2!$A$1:G6728,2,0)</f>
        <v>40497</v>
      </c>
      <c r="N3004" t="str">
        <f>VLOOKUP(A3004,Sheet2!$A$1:G6728,3,0)</f>
        <v>Color</v>
      </c>
      <c r="O3004" t="str">
        <f>VLOOKUP(A3004,Sheet2!$A$1:G6728,4,0)</f>
        <v>Crime</v>
      </c>
      <c r="P3004" t="str">
        <f>VLOOKUP(A3004,Sheet2!$A$1:G6728,5,0)</f>
        <v>English</v>
      </c>
      <c r="Q3004" t="str">
        <f>VLOOKUP(A3004,Sheet2!$A$1:G6728,6,0)</f>
        <v>USA</v>
      </c>
      <c r="R3004" t="str">
        <f>VLOOKUP(A3004,Sheet2!$A$1:G6728,7,0)</f>
        <v>R</v>
      </c>
      <c r="S3004" t="str">
        <f>IF(Table1[[#This Row],[Language]]="English","English","Other language")</f>
        <v>English</v>
      </c>
      <c r="T3004">
        <f>Table1[[#This Row],[Gross Revenue]]-Table1[[#This Row],[Budget]]</f>
        <v>-12785034</v>
      </c>
      <c r="U3004" s="1">
        <f>(Table1[[#This Row],[Gross Revenue]]/Table1[[#This Row],[Budget]])-1</f>
        <v>-0.98346415384615382</v>
      </c>
      <c r="V3004" t="str">
        <f t="shared" si="92"/>
        <v>90-110 minutes</v>
      </c>
      <c r="W3004">
        <f>Table1[[#This Row],[Profit]]/Table1[[#This Row],[Budget]]</f>
        <v>-0.98346415384615382</v>
      </c>
      <c r="X3004" s="22" t="str">
        <f>IF(L3004="","",
IF(L3004&lt;Predictability!$B$1,"Low",
IF(L3004&lt;=Predictability!$B$2,"Mid","High")))</f>
        <v>Mid</v>
      </c>
      <c r="Y3004" s="22">
        <f t="shared" si="93"/>
        <v>0</v>
      </c>
    </row>
    <row r="3005" spans="1:25" x14ac:dyDescent="0.2">
      <c r="A3005" t="s">
        <v>5933</v>
      </c>
      <c r="B3005" t="s">
        <v>461</v>
      </c>
      <c r="C3005" t="s">
        <v>1335</v>
      </c>
      <c r="D3005">
        <v>3000</v>
      </c>
      <c r="E3005">
        <v>5187</v>
      </c>
      <c r="F3005">
        <v>532</v>
      </c>
      <c r="G3005">
        <v>0</v>
      </c>
      <c r="H3005">
        <v>7.1</v>
      </c>
      <c r="I3005">
        <v>234</v>
      </c>
      <c r="J3005">
        <v>110</v>
      </c>
      <c r="K3005">
        <v>47456450</v>
      </c>
      <c r="L3005">
        <v>70000000</v>
      </c>
      <c r="M3005" s="2">
        <f>VLOOKUP(A3005,Sheet2!$A$1:G6729,2,0)</f>
        <v>39388</v>
      </c>
      <c r="N3005" t="str">
        <f>VLOOKUP(A3005,Sheet2!$A$1:G6729,3,0)</f>
        <v>Color</v>
      </c>
      <c r="O3005" t="str">
        <f>VLOOKUP(A3005,Sheet2!$A$1:G6729,4,0)</f>
        <v>Action</v>
      </c>
      <c r="P3005" t="str">
        <f>VLOOKUP(A3005,Sheet2!$A$1:G6729,5,0)</f>
        <v>English</v>
      </c>
      <c r="Q3005" t="str">
        <f>VLOOKUP(A3005,Sheet2!$A$1:G6729,6,0)</f>
        <v>USA</v>
      </c>
      <c r="R3005" t="str">
        <f>VLOOKUP(A3005,Sheet2!$A$1:G6729,7,0)</f>
        <v>R</v>
      </c>
      <c r="S3005" t="str">
        <f>IF(Table1[[#This Row],[Language]]="English","English","Other language")</f>
        <v>English</v>
      </c>
      <c r="T3005">
        <f>Table1[[#This Row],[Gross Revenue]]-Table1[[#This Row],[Budget]]</f>
        <v>-22543550</v>
      </c>
      <c r="U3005" s="1">
        <f>(Table1[[#This Row],[Gross Revenue]]/Table1[[#This Row],[Budget]])-1</f>
        <v>-0.3220507142857143</v>
      </c>
      <c r="V3005" t="str">
        <f t="shared" si="92"/>
        <v>90-110 minutes</v>
      </c>
      <c r="W3005">
        <f>Table1[[#This Row],[Profit]]/Table1[[#This Row],[Budget]]</f>
        <v>-0.3220507142857143</v>
      </c>
      <c r="X3005" s="22" t="str">
        <f>IF(L3005="","",
IF(L3005&lt;Predictability!$B$1,"Low",
IF(L3005&lt;=Predictability!$B$2,"Mid","High")))</f>
        <v>High</v>
      </c>
      <c r="Y3005" s="22">
        <f t="shared" si="93"/>
        <v>0</v>
      </c>
    </row>
    <row r="3006" spans="1:25" x14ac:dyDescent="0.2">
      <c r="A3006" t="s">
        <v>6865</v>
      </c>
      <c r="B3006" t="s">
        <v>856</v>
      </c>
      <c r="C3006" t="s">
        <v>2966</v>
      </c>
      <c r="D3006">
        <v>14000</v>
      </c>
      <c r="E3006">
        <v>15732</v>
      </c>
      <c r="F3006">
        <v>0</v>
      </c>
      <c r="G3006">
        <v>64000</v>
      </c>
      <c r="H3006">
        <v>8</v>
      </c>
      <c r="I3006">
        <v>479</v>
      </c>
      <c r="J3006">
        <v>118</v>
      </c>
      <c r="K3006">
        <v>138795342</v>
      </c>
      <c r="L3006">
        <v>15000000</v>
      </c>
      <c r="M3006" s="2">
        <f>VLOOKUP(A3006,Sheet2!$A$1:G6730,2,0)</f>
        <v>40220</v>
      </c>
      <c r="N3006" t="str">
        <f>VLOOKUP(A3006,Sheet2!$A$1:G6730,3,0)</f>
        <v>Color</v>
      </c>
      <c r="O3006" t="str">
        <f>VLOOKUP(A3006,Sheet2!$A$1:G6730,4,0)</f>
        <v>Biography</v>
      </c>
      <c r="P3006" t="str">
        <f>VLOOKUP(A3006,Sheet2!$A$1:G6730,5,0)</f>
        <v>English</v>
      </c>
      <c r="Q3006" t="str">
        <f>VLOOKUP(A3006,Sheet2!$A$1:G6730,6,0)</f>
        <v>UK</v>
      </c>
      <c r="R3006" t="str">
        <f>VLOOKUP(A3006,Sheet2!$A$1:G6730,7,0)</f>
        <v>R</v>
      </c>
      <c r="S3006" t="str">
        <f>IF(Table1[[#This Row],[Language]]="English","English","Other language")</f>
        <v>English</v>
      </c>
      <c r="T3006">
        <f>Table1[[#This Row],[Gross Revenue]]-Table1[[#This Row],[Budget]]</f>
        <v>123795342</v>
      </c>
      <c r="U3006" s="1">
        <f>(Table1[[#This Row],[Gross Revenue]]/Table1[[#This Row],[Budget]])-1</f>
        <v>8.2530228000000001</v>
      </c>
      <c r="V3006" t="str">
        <f t="shared" si="92"/>
        <v>111-130 minutes</v>
      </c>
      <c r="W3006">
        <f>Table1[[#This Row],[Profit]]/Table1[[#This Row],[Budget]]</f>
        <v>8.2530228000000001</v>
      </c>
      <c r="X3006" s="22" t="str">
        <f>IF(L3006="","",
IF(L3006&lt;Predictability!$B$1,"Low",
IF(L3006&lt;=Predictability!$B$2,"Mid","High")))</f>
        <v>Mid</v>
      </c>
      <c r="Y3006" s="22">
        <f t="shared" si="93"/>
        <v>1</v>
      </c>
    </row>
    <row r="3007" spans="1:25" x14ac:dyDescent="0.2">
      <c r="A3007" t="s">
        <v>6518</v>
      </c>
      <c r="B3007" t="s">
        <v>2975</v>
      </c>
      <c r="C3007" t="s">
        <v>2262</v>
      </c>
      <c r="D3007">
        <v>283</v>
      </c>
      <c r="E3007">
        <v>904</v>
      </c>
      <c r="F3007">
        <v>395</v>
      </c>
      <c r="G3007">
        <v>0</v>
      </c>
      <c r="H3007">
        <v>7.6</v>
      </c>
      <c r="I3007">
        <v>201</v>
      </c>
      <c r="J3007">
        <v>128</v>
      </c>
      <c r="K3007">
        <v>15797907</v>
      </c>
      <c r="L3007">
        <v>20000000</v>
      </c>
      <c r="M3007" s="2">
        <f>VLOOKUP(A3007,Sheet2!$A$1:G6731,2,0)</f>
        <v>39250</v>
      </c>
      <c r="N3007" t="str">
        <f>VLOOKUP(A3007,Sheet2!$A$1:G6731,3,0)</f>
        <v>Color</v>
      </c>
      <c r="O3007" t="str">
        <f>VLOOKUP(A3007,Sheet2!$A$1:G6731,4,0)</f>
        <v>Drama</v>
      </c>
      <c r="P3007" t="str">
        <f>VLOOKUP(A3007,Sheet2!$A$1:G6731,5,0)</f>
        <v>Dari</v>
      </c>
      <c r="Q3007" t="str">
        <f>VLOOKUP(A3007,Sheet2!$A$1:G6731,6,0)</f>
        <v>USA</v>
      </c>
      <c r="R3007" t="str">
        <f>VLOOKUP(A3007,Sheet2!$A$1:G6731,7,0)</f>
        <v>PG-13</v>
      </c>
      <c r="S3007" t="str">
        <f>IF(Table1[[#This Row],[Language]]="English","English","Other language")</f>
        <v>Other language</v>
      </c>
      <c r="T3007">
        <f>Table1[[#This Row],[Gross Revenue]]-Table1[[#This Row],[Budget]]</f>
        <v>-4202093</v>
      </c>
      <c r="U3007" s="1">
        <f>(Table1[[#This Row],[Gross Revenue]]/Table1[[#This Row],[Budget]])-1</f>
        <v>-0.21010465</v>
      </c>
      <c r="V3007" t="str">
        <f t="shared" si="92"/>
        <v>111-130 minutes</v>
      </c>
      <c r="W3007">
        <f>Table1[[#This Row],[Profit]]/Table1[[#This Row],[Budget]]</f>
        <v>-0.21010465</v>
      </c>
      <c r="X3007" s="22" t="str">
        <f>IF(L3007="","",
IF(L3007&lt;Predictability!$B$1,"Low",
IF(L3007&lt;=Predictability!$B$2,"Mid","High")))</f>
        <v>Mid</v>
      </c>
      <c r="Y3007" s="22">
        <f t="shared" si="93"/>
        <v>0</v>
      </c>
    </row>
    <row r="3008" spans="1:25" x14ac:dyDescent="0.2">
      <c r="A3008" t="s">
        <v>6024</v>
      </c>
      <c r="B3008" t="s">
        <v>2683</v>
      </c>
      <c r="C3008" t="s">
        <v>2684</v>
      </c>
      <c r="D3008">
        <v>3</v>
      </c>
      <c r="E3008">
        <v>5</v>
      </c>
      <c r="F3008">
        <v>0</v>
      </c>
      <c r="G3008">
        <v>75</v>
      </c>
      <c r="H3008">
        <v>7.2</v>
      </c>
      <c r="I3008">
        <v>1</v>
      </c>
      <c r="J3008">
        <v>110</v>
      </c>
      <c r="K3008">
        <v>3830</v>
      </c>
      <c r="L3008">
        <v>1200000</v>
      </c>
      <c r="M3008" s="2">
        <f>VLOOKUP(A3008,Sheet2!$A$1:G6732,2,0)</f>
        <v>41388</v>
      </c>
      <c r="N3008" t="str">
        <f>VLOOKUP(A3008,Sheet2!$A$1:G6732,3,0)</f>
        <v>Color</v>
      </c>
      <c r="O3008" t="str">
        <f>VLOOKUP(A3008,Sheet2!$A$1:G6732,4,0)</f>
        <v>Comedy</v>
      </c>
      <c r="P3008" t="str">
        <f>VLOOKUP(A3008,Sheet2!$A$1:G6732,5,0)</f>
        <v>Spanish</v>
      </c>
      <c r="Q3008" t="str">
        <f>VLOOKUP(A3008,Sheet2!$A$1:G6732,6,0)</f>
        <v>USA</v>
      </c>
      <c r="R3008">
        <f>VLOOKUP(A3008,Sheet2!$A$1:G6732,7,0)</f>
        <v>0</v>
      </c>
      <c r="S3008" t="str">
        <f>IF(Table1[[#This Row],[Language]]="English","English","Other language")</f>
        <v>Other language</v>
      </c>
      <c r="T3008">
        <f>Table1[[#This Row],[Gross Revenue]]-Table1[[#This Row],[Budget]]</f>
        <v>-1196170</v>
      </c>
      <c r="U3008" s="1">
        <f>(Table1[[#This Row],[Gross Revenue]]/Table1[[#This Row],[Budget]])-1</f>
        <v>-0.9968083333333333</v>
      </c>
      <c r="V3008" t="str">
        <f t="shared" si="92"/>
        <v>90-110 minutes</v>
      </c>
      <c r="W3008">
        <f>Table1[[#This Row],[Profit]]/Table1[[#This Row],[Budget]]</f>
        <v>-0.9968083333333333</v>
      </c>
      <c r="X3008" s="22" t="str">
        <f>IF(L3008="","",
IF(L3008&lt;Predictability!$B$1,"Low",
IF(L3008&lt;=Predictability!$B$2,"Mid","High")))</f>
        <v>Low</v>
      </c>
      <c r="Y3008" s="22">
        <f t="shared" si="93"/>
        <v>0</v>
      </c>
    </row>
    <row r="3009" spans="1:25" x14ac:dyDescent="0.2">
      <c r="A3009" t="s">
        <v>3642</v>
      </c>
      <c r="B3009" t="s">
        <v>589</v>
      </c>
      <c r="C3009" t="s">
        <v>665</v>
      </c>
      <c r="D3009">
        <v>8000</v>
      </c>
      <c r="E3009">
        <v>10982</v>
      </c>
      <c r="F3009">
        <v>71</v>
      </c>
      <c r="G3009">
        <v>671</v>
      </c>
      <c r="H3009">
        <v>5.0999999999999996</v>
      </c>
      <c r="I3009">
        <v>58</v>
      </c>
      <c r="J3009">
        <v>84</v>
      </c>
      <c r="K3009">
        <v>13592872</v>
      </c>
      <c r="L3009">
        <v>11000000</v>
      </c>
      <c r="M3009" s="2">
        <f>VLOOKUP(A3009,Sheet2!$A$1:G6733,2,0)</f>
        <v>36826</v>
      </c>
      <c r="N3009" t="str">
        <f>VLOOKUP(A3009,Sheet2!$A$1:G6733,3,0)</f>
        <v>Color</v>
      </c>
      <c r="O3009" t="str">
        <f>VLOOKUP(A3009,Sheet2!$A$1:G6733,4,0)</f>
        <v>Comedy</v>
      </c>
      <c r="P3009" t="str">
        <f>VLOOKUP(A3009,Sheet2!$A$1:G6733,5,0)</f>
        <v>English</v>
      </c>
      <c r="Q3009" t="str">
        <f>VLOOKUP(A3009,Sheet2!$A$1:G6733,6,0)</f>
        <v>USA</v>
      </c>
      <c r="R3009" t="str">
        <f>VLOOKUP(A3009,Sheet2!$A$1:G6733,7,0)</f>
        <v>R</v>
      </c>
      <c r="S3009" t="str">
        <f>IF(Table1[[#This Row],[Language]]="English","English","Other language")</f>
        <v>English</v>
      </c>
      <c r="T3009">
        <f>Table1[[#This Row],[Gross Revenue]]-Table1[[#This Row],[Budget]]</f>
        <v>2592872</v>
      </c>
      <c r="U3009" s="1">
        <f>(Table1[[#This Row],[Gross Revenue]]/Table1[[#This Row],[Budget]])-1</f>
        <v>0.23571563636363635</v>
      </c>
      <c r="V3009" t="str">
        <f t="shared" si="92"/>
        <v>&lt;90 minutes</v>
      </c>
      <c r="W3009">
        <f>Table1[[#This Row],[Profit]]/Table1[[#This Row],[Budget]]</f>
        <v>0.23571563636363638</v>
      </c>
      <c r="X3009" s="22" t="str">
        <f>IF(L3009="","",
IF(L3009&lt;Predictability!$B$1,"Low",
IF(L3009&lt;=Predictability!$B$2,"Mid","High")))</f>
        <v>Mid</v>
      </c>
      <c r="Y3009" s="22">
        <f t="shared" si="93"/>
        <v>0</v>
      </c>
    </row>
    <row r="3010" spans="1:25" x14ac:dyDescent="0.2">
      <c r="A3010" t="s">
        <v>7016</v>
      </c>
      <c r="B3010" t="s">
        <v>3240</v>
      </c>
      <c r="C3010" t="s">
        <v>3241</v>
      </c>
      <c r="D3010">
        <v>1000</v>
      </c>
      <c r="E3010">
        <v>1055</v>
      </c>
      <c r="F3010">
        <v>0</v>
      </c>
      <c r="G3010">
        <v>0</v>
      </c>
      <c r="H3010">
        <v>7.7</v>
      </c>
      <c r="I3010">
        <v>90</v>
      </c>
      <c r="J3010">
        <v>92</v>
      </c>
      <c r="K3010">
        <v>7927</v>
      </c>
      <c r="L3010">
        <v>2300000</v>
      </c>
      <c r="M3010" s="2">
        <f>VLOOKUP(A3010,Sheet2!$A$1:G6734,2,0)</f>
        <v>17508</v>
      </c>
      <c r="N3010" t="str">
        <f>VLOOKUP(A3010,Sheet2!$A$1:G6734,3,0)</f>
        <v>Black and White</v>
      </c>
      <c r="O3010" t="str">
        <f>VLOOKUP(A3010,Sheet2!$A$1:G6734,4,0)</f>
        <v>Crime</v>
      </c>
      <c r="P3010" t="str">
        <f>VLOOKUP(A3010,Sheet2!$A$1:G6734,5,0)</f>
        <v>English</v>
      </c>
      <c r="Q3010" t="str">
        <f>VLOOKUP(A3010,Sheet2!$A$1:G6734,6,0)</f>
        <v>USA</v>
      </c>
      <c r="R3010" t="str">
        <f>VLOOKUP(A3010,Sheet2!$A$1:G6734,7,0)</f>
        <v>Not Rated</v>
      </c>
      <c r="S3010" t="str">
        <f>IF(Table1[[#This Row],[Language]]="English","English","Other language")</f>
        <v>English</v>
      </c>
      <c r="T3010">
        <f>Table1[[#This Row],[Gross Revenue]]-Table1[[#This Row],[Budget]]</f>
        <v>-2292073</v>
      </c>
      <c r="U3010" s="1">
        <f>(Table1[[#This Row],[Gross Revenue]]/Table1[[#This Row],[Budget]])-1</f>
        <v>-0.9965534782608696</v>
      </c>
      <c r="V3010" t="str">
        <f t="shared" ref="V3010:V3073" si="94">IF(J3010="","",IF(J3010&lt;90,"&lt;90 minutes",IF(J3010&lt;=110,"90-110 minutes",IF(J3010&lt;=130,"111-130 minutes",IF(J3010&lt;=150,"131-150 minutes","&gt;150 minutes")))))</f>
        <v>90-110 minutes</v>
      </c>
      <c r="W3010">
        <f>Table1[[#This Row],[Profit]]/Table1[[#This Row],[Budget]]</f>
        <v>-0.9965534782608696</v>
      </c>
      <c r="X3010" s="22" t="str">
        <f>IF(L3010="","",
IF(L3010&lt;Predictability!$B$1,"Low",
IF(L3010&lt;=Predictability!$B$2,"Mid","High")))</f>
        <v>Low</v>
      </c>
      <c r="Y3010" s="22">
        <f t="shared" ref="Y3010:Y3073" si="95">IF(W3010&gt;=0.5,1,0)</f>
        <v>0</v>
      </c>
    </row>
    <row r="3011" spans="1:25" x14ac:dyDescent="0.2">
      <c r="A3011" t="s">
        <v>4639</v>
      </c>
      <c r="B3011" t="s">
        <v>661</v>
      </c>
      <c r="C3011" t="s">
        <v>1497</v>
      </c>
      <c r="D3011">
        <v>24000</v>
      </c>
      <c r="E3011">
        <v>41701</v>
      </c>
      <c r="F3011">
        <v>1000</v>
      </c>
      <c r="G3011">
        <v>0</v>
      </c>
      <c r="H3011">
        <v>6.2</v>
      </c>
      <c r="I3011">
        <v>193</v>
      </c>
      <c r="J3011">
        <v>104</v>
      </c>
      <c r="K3011">
        <v>39692139</v>
      </c>
      <c r="L3011">
        <v>35000000</v>
      </c>
      <c r="M3011" s="2">
        <f>VLOOKUP(A3011,Sheet2!$A$1:G6735,2,0)</f>
        <v>38084</v>
      </c>
      <c r="N3011" t="str">
        <f>VLOOKUP(A3011,Sheet2!$A$1:G6735,3,0)</f>
        <v>Color</v>
      </c>
      <c r="O3011" t="str">
        <f>VLOOKUP(A3011,Sheet2!$A$1:G6735,4,0)</f>
        <v>Comedy</v>
      </c>
      <c r="P3011" t="str">
        <f>VLOOKUP(A3011,Sheet2!$A$1:G6735,5,0)</f>
        <v>English</v>
      </c>
      <c r="Q3011" t="str">
        <f>VLOOKUP(A3011,Sheet2!$A$1:G6735,6,0)</f>
        <v>USA</v>
      </c>
      <c r="R3011" t="str">
        <f>VLOOKUP(A3011,Sheet2!$A$1:G6735,7,0)</f>
        <v>R</v>
      </c>
      <c r="S3011" t="str">
        <f>IF(Table1[[#This Row],[Language]]="English","English","Other language")</f>
        <v>English</v>
      </c>
      <c r="T3011">
        <f>Table1[[#This Row],[Gross Revenue]]-Table1[[#This Row],[Budget]]</f>
        <v>4692139</v>
      </c>
      <c r="U3011" s="1">
        <f>(Table1[[#This Row],[Gross Revenue]]/Table1[[#This Row],[Budget]])-1</f>
        <v>0.13406111428571421</v>
      </c>
      <c r="V3011" t="str">
        <f t="shared" si="94"/>
        <v>90-110 minutes</v>
      </c>
      <c r="W3011">
        <f>Table1[[#This Row],[Profit]]/Table1[[#This Row],[Budget]]</f>
        <v>0.13406111428571429</v>
      </c>
      <c r="X3011" s="22" t="str">
        <f>IF(L3011="","",
IF(L3011&lt;Predictability!$B$1,"Low",
IF(L3011&lt;=Predictability!$B$2,"Mid","High")))</f>
        <v>Mid</v>
      </c>
      <c r="Y3011" s="22">
        <f t="shared" si="95"/>
        <v>0</v>
      </c>
    </row>
    <row r="3012" spans="1:25" x14ac:dyDescent="0.2">
      <c r="A3012" t="s">
        <v>5542</v>
      </c>
      <c r="B3012" t="s">
        <v>976</v>
      </c>
      <c r="C3012" t="s">
        <v>2371</v>
      </c>
      <c r="D3012">
        <v>18000</v>
      </c>
      <c r="E3012">
        <v>18693</v>
      </c>
      <c r="F3012">
        <v>18</v>
      </c>
      <c r="G3012">
        <v>0</v>
      </c>
      <c r="H3012">
        <v>6.8</v>
      </c>
      <c r="I3012">
        <v>175</v>
      </c>
      <c r="J3012">
        <v>99</v>
      </c>
      <c r="K3012">
        <v>52320979</v>
      </c>
      <c r="L3012">
        <v>40000000</v>
      </c>
      <c r="M3012" s="2">
        <f>VLOOKUP(A3012,Sheet2!$A$1:G6736,2,0)</f>
        <v>38776</v>
      </c>
      <c r="N3012" t="str">
        <f>VLOOKUP(A3012,Sheet2!$A$1:G6736,3,0)</f>
        <v>Color</v>
      </c>
      <c r="O3012" t="str">
        <f>VLOOKUP(A3012,Sheet2!$A$1:G6736,4,0)</f>
        <v>Drama</v>
      </c>
      <c r="P3012" t="str">
        <f>VLOOKUP(A3012,Sheet2!$A$1:G6736,5,0)</f>
        <v>English</v>
      </c>
      <c r="Q3012" t="str">
        <f>VLOOKUP(A3012,Sheet2!$A$1:G6736,6,0)</f>
        <v>USA</v>
      </c>
      <c r="R3012" t="str">
        <f>VLOOKUP(A3012,Sheet2!$A$1:G6736,7,0)</f>
        <v>PG</v>
      </c>
      <c r="S3012" t="str">
        <f>IF(Table1[[#This Row],[Language]]="English","English","Other language")</f>
        <v>English</v>
      </c>
      <c r="T3012">
        <f>Table1[[#This Row],[Gross Revenue]]-Table1[[#This Row],[Budget]]</f>
        <v>12320979</v>
      </c>
      <c r="U3012" s="1">
        <f>(Table1[[#This Row],[Gross Revenue]]/Table1[[#This Row],[Budget]])-1</f>
        <v>0.30802447500000008</v>
      </c>
      <c r="V3012" t="str">
        <f t="shared" si="94"/>
        <v>90-110 minutes</v>
      </c>
      <c r="W3012">
        <f>Table1[[#This Row],[Profit]]/Table1[[#This Row],[Budget]]</f>
        <v>0.30802447500000002</v>
      </c>
      <c r="X3012" s="22" t="str">
        <f>IF(L3012="","",
IF(L3012&lt;Predictability!$B$1,"Low",
IF(L3012&lt;=Predictability!$B$2,"Mid","High")))</f>
        <v>Mid</v>
      </c>
      <c r="Y3012" s="22">
        <f t="shared" si="95"/>
        <v>0</v>
      </c>
    </row>
    <row r="3013" spans="1:25" x14ac:dyDescent="0.2">
      <c r="A3013" t="s">
        <v>6277</v>
      </c>
      <c r="B3013" t="s">
        <v>60</v>
      </c>
      <c r="C3013" t="s">
        <v>2132</v>
      </c>
      <c r="D3013">
        <v>912</v>
      </c>
      <c r="E3013">
        <v>1833</v>
      </c>
      <c r="F3013">
        <v>383</v>
      </c>
      <c r="G3013">
        <v>5000</v>
      </c>
      <c r="H3013">
        <v>7.3</v>
      </c>
      <c r="I3013">
        <v>24</v>
      </c>
      <c r="J3013">
        <v>69</v>
      </c>
      <c r="K3013">
        <v>48092846</v>
      </c>
      <c r="L3013">
        <v>12500000</v>
      </c>
      <c r="M3013" s="2">
        <f>VLOOKUP(A3013,Sheet2!$A$1:G6737,2,0)</f>
        <v>32195</v>
      </c>
      <c r="N3013" t="str">
        <f>VLOOKUP(A3013,Sheet2!$A$1:G6737,3,0)</f>
        <v>Color</v>
      </c>
      <c r="O3013" t="str">
        <f>VLOOKUP(A3013,Sheet2!$A$1:G6737,4,0)</f>
        <v>Adventure</v>
      </c>
      <c r="P3013" t="str">
        <f>VLOOKUP(A3013,Sheet2!$A$1:G6737,5,0)</f>
        <v>English</v>
      </c>
      <c r="Q3013" t="str">
        <f>VLOOKUP(A3013,Sheet2!$A$1:G6737,6,0)</f>
        <v>USA</v>
      </c>
      <c r="R3013" t="str">
        <f>VLOOKUP(A3013,Sheet2!$A$1:G6737,7,0)</f>
        <v>G</v>
      </c>
      <c r="S3013" t="str">
        <f>IF(Table1[[#This Row],[Language]]="English","English","Other language")</f>
        <v>English</v>
      </c>
      <c r="T3013">
        <f>Table1[[#This Row],[Gross Revenue]]-Table1[[#This Row],[Budget]]</f>
        <v>35592846</v>
      </c>
      <c r="U3013" s="1">
        <f>(Table1[[#This Row],[Gross Revenue]]/Table1[[#This Row],[Budget]])-1</f>
        <v>2.84742768</v>
      </c>
      <c r="V3013" t="str">
        <f t="shared" si="94"/>
        <v>&lt;90 minutes</v>
      </c>
      <c r="W3013">
        <f>Table1[[#This Row],[Profit]]/Table1[[#This Row],[Budget]]</f>
        <v>2.84742768</v>
      </c>
      <c r="X3013" s="22" t="str">
        <f>IF(L3013="","",
IF(L3013&lt;Predictability!$B$1,"Low",
IF(L3013&lt;=Predictability!$B$2,"Mid","High")))</f>
        <v>Mid</v>
      </c>
      <c r="Y3013" s="22">
        <f t="shared" si="95"/>
        <v>1</v>
      </c>
    </row>
    <row r="3014" spans="1:25" x14ac:dyDescent="0.2">
      <c r="A3014" t="s">
        <v>3386</v>
      </c>
      <c r="B3014" t="s">
        <v>249</v>
      </c>
      <c r="C3014" t="s">
        <v>250</v>
      </c>
      <c r="D3014">
        <v>1000</v>
      </c>
      <c r="E3014">
        <v>2857</v>
      </c>
      <c r="F3014">
        <v>0</v>
      </c>
      <c r="G3014">
        <v>18000</v>
      </c>
      <c r="H3014">
        <v>4.2</v>
      </c>
      <c r="I3014">
        <v>280</v>
      </c>
      <c r="J3014">
        <v>103</v>
      </c>
      <c r="K3014">
        <v>131564731</v>
      </c>
      <c r="L3014">
        <v>150000000</v>
      </c>
      <c r="M3014" s="2">
        <f>VLOOKUP(A3014,Sheet2!$A$1:G6738,2,0)</f>
        <v>40369</v>
      </c>
      <c r="N3014" t="str">
        <f>VLOOKUP(A3014,Sheet2!$A$1:G6738,3,0)</f>
        <v>Color</v>
      </c>
      <c r="O3014" t="str">
        <f>VLOOKUP(A3014,Sheet2!$A$1:G6738,4,0)</f>
        <v>Action</v>
      </c>
      <c r="P3014" t="str">
        <f>VLOOKUP(A3014,Sheet2!$A$1:G6738,5,0)</f>
        <v>English</v>
      </c>
      <c r="Q3014" t="str">
        <f>VLOOKUP(A3014,Sheet2!$A$1:G6738,6,0)</f>
        <v>USA</v>
      </c>
      <c r="R3014" t="str">
        <f>VLOOKUP(A3014,Sheet2!$A$1:G6738,7,0)</f>
        <v>PG</v>
      </c>
      <c r="S3014" t="str">
        <f>IF(Table1[[#This Row],[Language]]="English","English","Other language")</f>
        <v>English</v>
      </c>
      <c r="T3014">
        <f>Table1[[#This Row],[Gross Revenue]]-Table1[[#This Row],[Budget]]</f>
        <v>-18435269</v>
      </c>
      <c r="U3014" s="1">
        <f>(Table1[[#This Row],[Gross Revenue]]/Table1[[#This Row],[Budget]])-1</f>
        <v>-0.12290179333333329</v>
      </c>
      <c r="V3014" t="str">
        <f t="shared" si="94"/>
        <v>90-110 minutes</v>
      </c>
      <c r="W3014">
        <f>Table1[[#This Row],[Profit]]/Table1[[#This Row],[Budget]]</f>
        <v>-0.12290179333333333</v>
      </c>
      <c r="X3014" s="22" t="str">
        <f>IF(L3014="","",
IF(L3014&lt;Predictability!$B$1,"Low",
IF(L3014&lt;=Predictability!$B$2,"Mid","High")))</f>
        <v>High</v>
      </c>
      <c r="Y3014" s="22">
        <f t="shared" si="95"/>
        <v>0</v>
      </c>
    </row>
    <row r="3015" spans="1:25" x14ac:dyDescent="0.2">
      <c r="A3015" t="s">
        <v>5631</v>
      </c>
      <c r="B3015" t="s">
        <v>1064</v>
      </c>
      <c r="C3015" t="s">
        <v>1249</v>
      </c>
      <c r="D3015">
        <v>968</v>
      </c>
      <c r="E3015">
        <v>3012</v>
      </c>
      <c r="F3015">
        <v>37</v>
      </c>
      <c r="G3015">
        <v>0</v>
      </c>
      <c r="H3015">
        <v>6.9</v>
      </c>
      <c r="I3015">
        <v>110</v>
      </c>
      <c r="J3015">
        <v>131</v>
      </c>
      <c r="K3015">
        <v>18208078</v>
      </c>
      <c r="L3015">
        <v>60000000</v>
      </c>
      <c r="M3015" s="2">
        <f>VLOOKUP(A3015,Sheet2!$A$1:G6739,2,0)</f>
        <v>37024</v>
      </c>
      <c r="N3015" t="str">
        <f>VLOOKUP(A3015,Sheet2!$A$1:G6739,3,0)</f>
        <v>Color</v>
      </c>
      <c r="O3015" t="str">
        <f>VLOOKUP(A3015,Sheet2!$A$1:G6739,4,0)</f>
        <v>Action</v>
      </c>
      <c r="P3015" t="str">
        <f>VLOOKUP(A3015,Sheet2!$A$1:G6739,5,0)</f>
        <v>English</v>
      </c>
      <c r="Q3015" t="str">
        <f>VLOOKUP(A3015,Sheet2!$A$1:G6739,6,0)</f>
        <v>USA</v>
      </c>
      <c r="R3015" t="str">
        <f>VLOOKUP(A3015,Sheet2!$A$1:G6739,7,0)</f>
        <v>R</v>
      </c>
      <c r="S3015" t="str">
        <f>IF(Table1[[#This Row],[Language]]="English","English","Other language")</f>
        <v>English</v>
      </c>
      <c r="T3015">
        <f>Table1[[#This Row],[Gross Revenue]]-Table1[[#This Row],[Budget]]</f>
        <v>-41791922</v>
      </c>
      <c r="U3015" s="1">
        <f>(Table1[[#This Row],[Gross Revenue]]/Table1[[#This Row],[Budget]])-1</f>
        <v>-0.69653203333333336</v>
      </c>
      <c r="V3015" t="str">
        <f t="shared" si="94"/>
        <v>131-150 minutes</v>
      </c>
      <c r="W3015">
        <f>Table1[[#This Row],[Profit]]/Table1[[#This Row],[Budget]]</f>
        <v>-0.69653203333333336</v>
      </c>
      <c r="X3015" s="22" t="str">
        <f>IF(L3015="","",
IF(L3015&lt;Predictability!$B$1,"Low",
IF(L3015&lt;=Predictability!$B$2,"Mid","High")))</f>
        <v>High</v>
      </c>
      <c r="Y3015" s="22">
        <f t="shared" si="95"/>
        <v>0</v>
      </c>
    </row>
    <row r="3016" spans="1:25" x14ac:dyDescent="0.2">
      <c r="A3016" t="s">
        <v>3846</v>
      </c>
      <c r="B3016" t="s">
        <v>932</v>
      </c>
      <c r="C3016" t="s">
        <v>933</v>
      </c>
      <c r="D3016">
        <v>805</v>
      </c>
      <c r="E3016">
        <v>2271</v>
      </c>
      <c r="F3016">
        <v>7</v>
      </c>
      <c r="G3016">
        <v>0</v>
      </c>
      <c r="H3016">
        <v>5.5</v>
      </c>
      <c r="I3016">
        <v>120</v>
      </c>
      <c r="J3016">
        <v>98</v>
      </c>
      <c r="K3016">
        <v>23838</v>
      </c>
      <c r="L3016">
        <v>7000000</v>
      </c>
      <c r="M3016" s="2">
        <f>VLOOKUP(A3016,Sheet2!$A$1:G6740,2,0)</f>
        <v>41420</v>
      </c>
      <c r="N3016" t="str">
        <f>VLOOKUP(A3016,Sheet2!$A$1:G6740,3,0)</f>
        <v>Color</v>
      </c>
      <c r="O3016" t="str">
        <f>VLOOKUP(A3016,Sheet2!$A$1:G6740,4,0)</f>
        <v>Horror</v>
      </c>
      <c r="P3016" t="str">
        <f>VLOOKUP(A3016,Sheet2!$A$1:G6740,5,0)</f>
        <v>English</v>
      </c>
      <c r="Q3016" t="str">
        <f>VLOOKUP(A3016,Sheet2!$A$1:G6740,6,0)</f>
        <v>UK</v>
      </c>
      <c r="R3016" t="str">
        <f>VLOOKUP(A3016,Sheet2!$A$1:G6740,7,0)</f>
        <v>R</v>
      </c>
      <c r="S3016" t="str">
        <f>IF(Table1[[#This Row],[Language]]="English","English","Other language")</f>
        <v>English</v>
      </c>
      <c r="T3016">
        <f>Table1[[#This Row],[Gross Revenue]]-Table1[[#This Row],[Budget]]</f>
        <v>-6976162</v>
      </c>
      <c r="U3016" s="1">
        <f>(Table1[[#This Row],[Gross Revenue]]/Table1[[#This Row],[Budget]])-1</f>
        <v>-0.99659457142857144</v>
      </c>
      <c r="V3016" t="str">
        <f t="shared" si="94"/>
        <v>90-110 minutes</v>
      </c>
      <c r="W3016">
        <f>Table1[[#This Row],[Profit]]/Table1[[#This Row],[Budget]]</f>
        <v>-0.99659457142857144</v>
      </c>
      <c r="X3016" s="22" t="str">
        <f>IF(L3016="","",
IF(L3016&lt;Predictability!$B$1,"Low",
IF(L3016&lt;=Predictability!$B$2,"Mid","High")))</f>
        <v>Low</v>
      </c>
      <c r="Y3016" s="22">
        <f t="shared" si="95"/>
        <v>0</v>
      </c>
    </row>
    <row r="3017" spans="1:25" x14ac:dyDescent="0.2">
      <c r="A3017" t="s">
        <v>5710</v>
      </c>
      <c r="B3017" t="s">
        <v>306</v>
      </c>
      <c r="C3017" t="s">
        <v>2477</v>
      </c>
      <c r="D3017">
        <v>854</v>
      </c>
      <c r="E3017">
        <v>3394</v>
      </c>
      <c r="F3017">
        <v>78</v>
      </c>
      <c r="G3017">
        <v>0</v>
      </c>
      <c r="H3017">
        <v>6.9</v>
      </c>
      <c r="I3017">
        <v>55</v>
      </c>
      <c r="J3017">
        <v>109</v>
      </c>
      <c r="K3017">
        <v>33000000</v>
      </c>
      <c r="L3017">
        <v>10000000</v>
      </c>
      <c r="M3017" s="2">
        <f>VLOOKUP(A3017,Sheet2!$A$1:G6741,2,0)</f>
        <v>31254</v>
      </c>
      <c r="N3017" t="str">
        <f>VLOOKUP(A3017,Sheet2!$A$1:G6741,3,0)</f>
        <v>Color</v>
      </c>
      <c r="O3017" t="str">
        <f>VLOOKUP(A3017,Sheet2!$A$1:G6741,4,0)</f>
        <v>Action</v>
      </c>
      <c r="P3017" t="str">
        <f>VLOOKUP(A3017,Sheet2!$A$1:G6741,5,0)</f>
        <v>English</v>
      </c>
      <c r="Q3017" t="str">
        <f>VLOOKUP(A3017,Sheet2!$A$1:G6741,6,0)</f>
        <v>USA</v>
      </c>
      <c r="R3017" t="str">
        <f>VLOOKUP(A3017,Sheet2!$A$1:G6741,7,0)</f>
        <v>PG-13</v>
      </c>
      <c r="S3017" t="str">
        <f>IF(Table1[[#This Row],[Language]]="English","English","Other language")</f>
        <v>English</v>
      </c>
      <c r="T3017">
        <f>Table1[[#This Row],[Gross Revenue]]-Table1[[#This Row],[Budget]]</f>
        <v>23000000</v>
      </c>
      <c r="U3017" s="1">
        <f>(Table1[[#This Row],[Gross Revenue]]/Table1[[#This Row],[Budget]])-1</f>
        <v>2.2999999999999998</v>
      </c>
      <c r="V3017" t="str">
        <f t="shared" si="94"/>
        <v>90-110 minutes</v>
      </c>
      <c r="W3017">
        <f>Table1[[#This Row],[Profit]]/Table1[[#This Row],[Budget]]</f>
        <v>2.2999999999999998</v>
      </c>
      <c r="X3017" s="22" t="str">
        <f>IF(L3017="","",
IF(L3017&lt;Predictability!$B$1,"Low",
IF(L3017&lt;=Predictability!$B$2,"Mid","High")))</f>
        <v>Mid</v>
      </c>
      <c r="Y3017" s="22">
        <f t="shared" si="95"/>
        <v>1</v>
      </c>
    </row>
    <row r="3018" spans="1:25" x14ac:dyDescent="0.2">
      <c r="A3018" t="s">
        <v>6734</v>
      </c>
      <c r="B3018" t="s">
        <v>510</v>
      </c>
      <c r="C3018" t="s">
        <v>3103</v>
      </c>
      <c r="D3018">
        <v>1000</v>
      </c>
      <c r="E3018">
        <v>2451</v>
      </c>
      <c r="F3018">
        <v>973</v>
      </c>
      <c r="G3018">
        <v>0</v>
      </c>
      <c r="H3018">
        <v>7.8</v>
      </c>
      <c r="I3018">
        <v>75</v>
      </c>
      <c r="J3018">
        <v>219</v>
      </c>
      <c r="K3018">
        <v>43984230</v>
      </c>
      <c r="L3018">
        <v>23000000</v>
      </c>
      <c r="M3018" s="2">
        <f>VLOOKUP(A3018,Sheet2!$A$1:G6742,2,0)</f>
        <v>32090</v>
      </c>
      <c r="N3018" t="str">
        <f>VLOOKUP(A3018,Sheet2!$A$1:G6742,3,0)</f>
        <v>Color</v>
      </c>
      <c r="O3018" t="str">
        <f>VLOOKUP(A3018,Sheet2!$A$1:G6742,4,0)</f>
        <v>Biography</v>
      </c>
      <c r="P3018" t="str">
        <f>VLOOKUP(A3018,Sheet2!$A$1:G6742,5,0)</f>
        <v>English</v>
      </c>
      <c r="Q3018" t="str">
        <f>VLOOKUP(A3018,Sheet2!$A$1:G6742,6,0)</f>
        <v>China</v>
      </c>
      <c r="R3018" t="str">
        <f>VLOOKUP(A3018,Sheet2!$A$1:G6742,7,0)</f>
        <v>PG-13</v>
      </c>
      <c r="S3018" t="str">
        <f>IF(Table1[[#This Row],[Language]]="English","English","Other language")</f>
        <v>English</v>
      </c>
      <c r="T3018">
        <f>Table1[[#This Row],[Gross Revenue]]-Table1[[#This Row],[Budget]]</f>
        <v>20984230</v>
      </c>
      <c r="U3018" s="1">
        <f>(Table1[[#This Row],[Gross Revenue]]/Table1[[#This Row],[Budget]])-1</f>
        <v>0.91235782608695648</v>
      </c>
      <c r="V3018" t="str">
        <f t="shared" si="94"/>
        <v>&gt;150 minutes</v>
      </c>
      <c r="W3018">
        <f>Table1[[#This Row],[Profit]]/Table1[[#This Row],[Budget]]</f>
        <v>0.91235782608695648</v>
      </c>
      <c r="X3018" s="22" t="str">
        <f>IF(L3018="","",
IF(L3018&lt;Predictability!$B$1,"Low",
IF(L3018&lt;=Predictability!$B$2,"Mid","High")))</f>
        <v>Mid</v>
      </c>
      <c r="Y3018" s="22">
        <f t="shared" si="95"/>
        <v>1</v>
      </c>
    </row>
    <row r="3019" spans="1:25" x14ac:dyDescent="0.2">
      <c r="A3019" t="s">
        <v>4011</v>
      </c>
      <c r="B3019" t="s">
        <v>1116</v>
      </c>
      <c r="C3019" t="s">
        <v>1117</v>
      </c>
      <c r="D3019">
        <v>463</v>
      </c>
      <c r="E3019">
        <v>1958</v>
      </c>
      <c r="F3019">
        <v>13</v>
      </c>
      <c r="G3019">
        <v>0</v>
      </c>
      <c r="H3019">
        <v>5.6</v>
      </c>
      <c r="I3019">
        <v>311</v>
      </c>
      <c r="J3019">
        <v>87</v>
      </c>
      <c r="K3019">
        <v>40990055</v>
      </c>
      <c r="L3019">
        <v>1800000</v>
      </c>
      <c r="M3019" s="2">
        <f>VLOOKUP(A3019,Sheet2!$A$1:G6743,2,0)</f>
        <v>40497</v>
      </c>
      <c r="N3019" t="str">
        <f>VLOOKUP(A3019,Sheet2!$A$1:G6743,3,0)</f>
        <v>Color</v>
      </c>
      <c r="O3019" t="str">
        <f>VLOOKUP(A3019,Sheet2!$A$1:G6743,4,0)</f>
        <v>Drama</v>
      </c>
      <c r="P3019" t="str">
        <f>VLOOKUP(A3019,Sheet2!$A$1:G6743,5,0)</f>
        <v>English</v>
      </c>
      <c r="Q3019" t="str">
        <f>VLOOKUP(A3019,Sheet2!$A$1:G6743,6,0)</f>
        <v>France</v>
      </c>
      <c r="R3019" t="str">
        <f>VLOOKUP(A3019,Sheet2!$A$1:G6743,7,0)</f>
        <v>PG-13</v>
      </c>
      <c r="S3019" t="str">
        <f>IF(Table1[[#This Row],[Language]]="English","English","Other language")</f>
        <v>English</v>
      </c>
      <c r="T3019">
        <f>Table1[[#This Row],[Gross Revenue]]-Table1[[#This Row],[Budget]]</f>
        <v>39190055</v>
      </c>
      <c r="U3019" s="1">
        <f>(Table1[[#This Row],[Gross Revenue]]/Table1[[#This Row],[Budget]])-1</f>
        <v>21.772252777777776</v>
      </c>
      <c r="V3019" t="str">
        <f t="shared" si="94"/>
        <v>&lt;90 minutes</v>
      </c>
      <c r="W3019">
        <f>Table1[[#This Row],[Profit]]/Table1[[#This Row],[Budget]]</f>
        <v>21.772252777777776</v>
      </c>
      <c r="X3019" s="22" t="str">
        <f>IF(L3019="","",
IF(L3019&lt;Predictability!$B$1,"Low",
IF(L3019&lt;=Predictability!$B$2,"Mid","High")))</f>
        <v>Low</v>
      </c>
      <c r="Y3019" s="22">
        <f t="shared" si="95"/>
        <v>1</v>
      </c>
    </row>
    <row r="3020" spans="1:25" x14ac:dyDescent="0.2">
      <c r="A3020" t="s">
        <v>3357</v>
      </c>
      <c r="B3020" t="s">
        <v>197</v>
      </c>
      <c r="C3020" t="s">
        <v>198</v>
      </c>
      <c r="D3020">
        <v>45000</v>
      </c>
      <c r="E3020">
        <v>46868</v>
      </c>
      <c r="F3020">
        <v>8</v>
      </c>
      <c r="G3020">
        <v>0</v>
      </c>
      <c r="H3020">
        <v>4</v>
      </c>
      <c r="I3020">
        <v>161</v>
      </c>
      <c r="J3020">
        <v>93</v>
      </c>
      <c r="K3020">
        <v>15152879</v>
      </c>
      <c r="L3020">
        <v>5000000</v>
      </c>
      <c r="M3020" s="2">
        <f>VLOOKUP(A3020,Sheet2!$A$1:G6744,2,0)</f>
        <v>41590</v>
      </c>
      <c r="N3020" t="str">
        <f>VLOOKUP(A3020,Sheet2!$A$1:G6744,3,0)</f>
        <v>Color</v>
      </c>
      <c r="O3020" t="str">
        <f>VLOOKUP(A3020,Sheet2!$A$1:G6744,4,0)</f>
        <v>Drama</v>
      </c>
      <c r="P3020" t="str">
        <f>VLOOKUP(A3020,Sheet2!$A$1:G6744,5,0)</f>
        <v>English</v>
      </c>
      <c r="Q3020" t="str">
        <f>VLOOKUP(A3020,Sheet2!$A$1:G6744,6,0)</f>
        <v>France</v>
      </c>
      <c r="R3020" t="str">
        <f>VLOOKUP(A3020,Sheet2!$A$1:G6744,7,0)</f>
        <v>PG-13</v>
      </c>
      <c r="S3020" t="str">
        <f>IF(Table1[[#This Row],[Language]]="English","English","Other language")</f>
        <v>English</v>
      </c>
      <c r="T3020">
        <f>Table1[[#This Row],[Gross Revenue]]-Table1[[#This Row],[Budget]]</f>
        <v>10152879</v>
      </c>
      <c r="U3020" s="1">
        <f>(Table1[[#This Row],[Gross Revenue]]/Table1[[#This Row],[Budget]])-1</f>
        <v>2.0305757999999998</v>
      </c>
      <c r="V3020" t="str">
        <f t="shared" si="94"/>
        <v>90-110 minutes</v>
      </c>
      <c r="W3020">
        <f>Table1[[#This Row],[Profit]]/Table1[[#This Row],[Budget]]</f>
        <v>2.0305757999999998</v>
      </c>
      <c r="X3020" s="22" t="str">
        <f>IF(L3020="","",
IF(L3020&lt;Predictability!$B$1,"Low",
IF(L3020&lt;=Predictability!$B$2,"Mid","High")))</f>
        <v>Low</v>
      </c>
      <c r="Y3020" s="22">
        <f t="shared" si="95"/>
        <v>1</v>
      </c>
    </row>
    <row r="3021" spans="1:25" x14ac:dyDescent="0.2">
      <c r="A3021" t="s">
        <v>3316</v>
      </c>
      <c r="B3021" t="s">
        <v>121</v>
      </c>
      <c r="C3021" t="s">
        <v>122</v>
      </c>
      <c r="D3021">
        <v>898</v>
      </c>
      <c r="E3021">
        <v>2895</v>
      </c>
      <c r="F3021">
        <v>26</v>
      </c>
      <c r="G3021">
        <v>502</v>
      </c>
      <c r="H3021">
        <v>3.6</v>
      </c>
      <c r="I3021">
        <v>4</v>
      </c>
      <c r="J3021">
        <v>100</v>
      </c>
      <c r="K3021">
        <v>163591</v>
      </c>
      <c r="L3021">
        <v>13400000</v>
      </c>
      <c r="M3021" s="2">
        <f>VLOOKUP(A3021,Sheet2!$A$1:G6745,2,0)</f>
        <v>40446</v>
      </c>
      <c r="N3021" t="str">
        <f>VLOOKUP(A3021,Sheet2!$A$1:G6745,3,0)</f>
        <v>Color</v>
      </c>
      <c r="O3021" t="str">
        <f>VLOOKUP(A3021,Sheet2!$A$1:G6745,4,0)</f>
        <v>Comedy</v>
      </c>
      <c r="P3021" t="str">
        <f>VLOOKUP(A3021,Sheet2!$A$1:G6745,5,0)</f>
        <v>English</v>
      </c>
      <c r="Q3021" t="str">
        <f>VLOOKUP(A3021,Sheet2!$A$1:G6745,6,0)</f>
        <v>South Korea</v>
      </c>
      <c r="R3021" t="str">
        <f>VLOOKUP(A3021,Sheet2!$A$1:G6745,7,0)</f>
        <v>PG-13</v>
      </c>
      <c r="S3021" t="str">
        <f>IF(Table1[[#This Row],[Language]]="English","English","Other language")</f>
        <v>English</v>
      </c>
      <c r="T3021">
        <f>Table1[[#This Row],[Gross Revenue]]-Table1[[#This Row],[Budget]]</f>
        <v>-13236409</v>
      </c>
      <c r="U3021" s="1">
        <f>(Table1[[#This Row],[Gross Revenue]]/Table1[[#This Row],[Budget]])-1</f>
        <v>-0.98779171641791041</v>
      </c>
      <c r="V3021" t="str">
        <f t="shared" si="94"/>
        <v>90-110 minutes</v>
      </c>
      <c r="W3021">
        <f>Table1[[#This Row],[Profit]]/Table1[[#This Row],[Budget]]</f>
        <v>-0.98779171641791041</v>
      </c>
      <c r="X3021" s="22" t="str">
        <f>IF(L3021="","",
IF(L3021&lt;Predictability!$B$1,"Low",
IF(L3021&lt;=Predictability!$B$2,"Mid","High")))</f>
        <v>Mid</v>
      </c>
      <c r="Y3021" s="22">
        <f t="shared" si="95"/>
        <v>0</v>
      </c>
    </row>
    <row r="3022" spans="1:25" x14ac:dyDescent="0.2">
      <c r="A3022" t="s">
        <v>5180</v>
      </c>
      <c r="B3022" t="s">
        <v>1424</v>
      </c>
      <c r="C3022" t="s">
        <v>2145</v>
      </c>
      <c r="D3022">
        <v>956</v>
      </c>
      <c r="E3022">
        <v>3861</v>
      </c>
      <c r="F3022">
        <v>29</v>
      </c>
      <c r="G3022">
        <v>0</v>
      </c>
      <c r="H3022">
        <v>6.6</v>
      </c>
      <c r="I3022">
        <v>241</v>
      </c>
      <c r="J3022">
        <v>114</v>
      </c>
      <c r="K3022">
        <v>32721635</v>
      </c>
      <c r="L3022">
        <v>15000000</v>
      </c>
      <c r="M3022" s="2">
        <f>VLOOKUP(A3022,Sheet2!$A$1:G6746,2,0)</f>
        <v>39974</v>
      </c>
      <c r="N3022" t="str">
        <f>VLOOKUP(A3022,Sheet2!$A$1:G6746,3,0)</f>
        <v>Color</v>
      </c>
      <c r="O3022" t="str">
        <f>VLOOKUP(A3022,Sheet2!$A$1:G6746,4,0)</f>
        <v>Crime</v>
      </c>
      <c r="P3022" t="str">
        <f>VLOOKUP(A3022,Sheet2!$A$1:G6746,5,0)</f>
        <v>English</v>
      </c>
      <c r="Q3022" t="str">
        <f>VLOOKUP(A3022,Sheet2!$A$1:G6746,6,0)</f>
        <v>USA</v>
      </c>
      <c r="R3022" t="str">
        <f>VLOOKUP(A3022,Sheet2!$A$1:G6746,7,0)</f>
        <v>R</v>
      </c>
      <c r="S3022" t="str">
        <f>IF(Table1[[#This Row],[Language]]="English","English","Other language")</f>
        <v>English</v>
      </c>
      <c r="T3022">
        <f>Table1[[#This Row],[Gross Revenue]]-Table1[[#This Row],[Budget]]</f>
        <v>17721635</v>
      </c>
      <c r="U3022" s="1">
        <f>(Table1[[#This Row],[Gross Revenue]]/Table1[[#This Row],[Budget]])-1</f>
        <v>1.1814423333333335</v>
      </c>
      <c r="V3022" t="str">
        <f t="shared" si="94"/>
        <v>111-130 minutes</v>
      </c>
      <c r="W3022">
        <f>Table1[[#This Row],[Profit]]/Table1[[#This Row],[Budget]]</f>
        <v>1.1814423333333333</v>
      </c>
      <c r="X3022" s="22" t="str">
        <f>IF(L3022="","",
IF(L3022&lt;Predictability!$B$1,"Low",
IF(L3022&lt;=Predictability!$B$2,"Mid","High")))</f>
        <v>Mid</v>
      </c>
      <c r="Y3022" s="22">
        <f t="shared" si="95"/>
        <v>1</v>
      </c>
    </row>
    <row r="3023" spans="1:25" x14ac:dyDescent="0.2">
      <c r="A3023" t="s">
        <v>6661</v>
      </c>
      <c r="B3023" t="s">
        <v>233</v>
      </c>
      <c r="C3023" t="s">
        <v>3059</v>
      </c>
      <c r="D3023">
        <v>1000</v>
      </c>
      <c r="E3023">
        <v>1184</v>
      </c>
      <c r="F3023">
        <v>162</v>
      </c>
      <c r="G3023">
        <v>0</v>
      </c>
      <c r="H3023">
        <v>7.7</v>
      </c>
      <c r="I3023">
        <v>252</v>
      </c>
      <c r="J3023">
        <v>121</v>
      </c>
      <c r="K3023">
        <v>17605861</v>
      </c>
      <c r="L3023">
        <v>6000000</v>
      </c>
      <c r="M3023" s="2">
        <f>VLOOKUP(A3023,Sheet2!$A$1:G6747,2,0)</f>
        <v>38837</v>
      </c>
      <c r="N3023" t="str">
        <f>VLOOKUP(A3023,Sheet2!$A$1:G6747,3,0)</f>
        <v>Color</v>
      </c>
      <c r="O3023" t="str">
        <f>VLOOKUP(A3023,Sheet2!$A$1:G6747,4,0)</f>
        <v>Biography</v>
      </c>
      <c r="P3023" t="str">
        <f>VLOOKUP(A3023,Sheet2!$A$1:G6747,5,0)</f>
        <v>English</v>
      </c>
      <c r="Q3023" t="str">
        <f>VLOOKUP(A3023,Sheet2!$A$1:G6747,6,0)</f>
        <v>UK</v>
      </c>
      <c r="R3023" t="str">
        <f>VLOOKUP(A3023,Sheet2!$A$1:G6747,7,0)</f>
        <v>R</v>
      </c>
      <c r="S3023" t="str">
        <f>IF(Table1[[#This Row],[Language]]="English","English","Other language")</f>
        <v>English</v>
      </c>
      <c r="T3023">
        <f>Table1[[#This Row],[Gross Revenue]]-Table1[[#This Row],[Budget]]</f>
        <v>11605861</v>
      </c>
      <c r="U3023" s="1">
        <f>(Table1[[#This Row],[Gross Revenue]]/Table1[[#This Row],[Budget]])-1</f>
        <v>1.9343101666666667</v>
      </c>
      <c r="V3023" t="str">
        <f t="shared" si="94"/>
        <v>111-130 minutes</v>
      </c>
      <c r="W3023">
        <f>Table1[[#This Row],[Profit]]/Table1[[#This Row],[Budget]]</f>
        <v>1.9343101666666667</v>
      </c>
      <c r="X3023" s="22" t="str">
        <f>IF(L3023="","",
IF(L3023&lt;Predictability!$B$1,"Low",
IF(L3023&lt;=Predictability!$B$2,"Mid","High")))</f>
        <v>Low</v>
      </c>
      <c r="Y3023" s="22">
        <f t="shared" si="95"/>
        <v>1</v>
      </c>
    </row>
    <row r="3024" spans="1:25" x14ac:dyDescent="0.2">
      <c r="A3024" t="s">
        <v>3781</v>
      </c>
      <c r="B3024" t="s">
        <v>856</v>
      </c>
      <c r="C3024" t="s">
        <v>857</v>
      </c>
      <c r="D3024">
        <v>14000</v>
      </c>
      <c r="E3024">
        <v>14625</v>
      </c>
      <c r="F3024">
        <v>4</v>
      </c>
      <c r="G3024">
        <v>0</v>
      </c>
      <c r="H3024">
        <v>5.4</v>
      </c>
      <c r="I3024">
        <v>90</v>
      </c>
      <c r="J3024">
        <v>102</v>
      </c>
      <c r="K3024">
        <v>5932060</v>
      </c>
      <c r="L3024">
        <v>35000000</v>
      </c>
      <c r="M3024" s="2">
        <f>VLOOKUP(A3024,Sheet2!$A$1:G6748,2,0)</f>
        <v>39190</v>
      </c>
      <c r="N3024" t="str">
        <f>VLOOKUP(A3024,Sheet2!$A$1:G6748,3,0)</f>
        <v>Color</v>
      </c>
      <c r="O3024" t="str">
        <f>VLOOKUP(A3024,Sheet2!$A$1:G6748,4,0)</f>
        <v>Action</v>
      </c>
      <c r="P3024" t="str">
        <f>VLOOKUP(A3024,Sheet2!$A$1:G6748,5,0)</f>
        <v>English</v>
      </c>
      <c r="Q3024" t="str">
        <f>VLOOKUP(A3024,Sheet2!$A$1:G6748,6,0)</f>
        <v>UK</v>
      </c>
      <c r="R3024" t="str">
        <f>VLOOKUP(A3024,Sheet2!$A$1:G6748,7,0)</f>
        <v>PG-13</v>
      </c>
      <c r="S3024" t="str">
        <f>IF(Table1[[#This Row],[Language]]="English","English","Other language")</f>
        <v>English</v>
      </c>
      <c r="T3024">
        <f>Table1[[#This Row],[Gross Revenue]]-Table1[[#This Row],[Budget]]</f>
        <v>-29067940</v>
      </c>
      <c r="U3024" s="1">
        <f>(Table1[[#This Row],[Gross Revenue]]/Table1[[#This Row],[Budget]])-1</f>
        <v>-0.83051257142857149</v>
      </c>
      <c r="V3024" t="str">
        <f t="shared" si="94"/>
        <v>90-110 minutes</v>
      </c>
      <c r="W3024">
        <f>Table1[[#This Row],[Profit]]/Table1[[#This Row],[Budget]]</f>
        <v>-0.83051257142857138</v>
      </c>
      <c r="X3024" s="22" t="str">
        <f>IF(L3024="","",
IF(L3024&lt;Predictability!$B$1,"Low",
IF(L3024&lt;=Predictability!$B$2,"Mid","High")))</f>
        <v>Mid</v>
      </c>
      <c r="Y3024" s="22">
        <f t="shared" si="95"/>
        <v>0</v>
      </c>
    </row>
    <row r="3025" spans="1:25" x14ac:dyDescent="0.2">
      <c r="A3025" t="s">
        <v>6733</v>
      </c>
      <c r="B3025" t="s">
        <v>3102</v>
      </c>
      <c r="C3025" t="s">
        <v>851</v>
      </c>
      <c r="D3025">
        <v>855</v>
      </c>
      <c r="E3025">
        <v>2144</v>
      </c>
      <c r="F3025">
        <v>0</v>
      </c>
      <c r="G3025">
        <v>0</v>
      </c>
      <c r="H3025">
        <v>7.8</v>
      </c>
      <c r="I3025">
        <v>89</v>
      </c>
      <c r="J3025">
        <v>117</v>
      </c>
      <c r="K3025">
        <v>72455275</v>
      </c>
      <c r="L3025">
        <v>40000000</v>
      </c>
      <c r="M3025" s="2">
        <f>VLOOKUP(A3025,Sheet2!$A$1:G6749,2,0)</f>
        <v>33861</v>
      </c>
      <c r="N3025" t="str">
        <f>VLOOKUP(A3025,Sheet2!$A$1:G6749,3,0)</f>
        <v>Color</v>
      </c>
      <c r="O3025" t="str">
        <f>VLOOKUP(A3025,Sheet2!$A$1:G6749,4,0)</f>
        <v>Action</v>
      </c>
      <c r="P3025" t="str">
        <f>VLOOKUP(A3025,Sheet2!$A$1:G6749,5,0)</f>
        <v>English</v>
      </c>
      <c r="Q3025" t="str">
        <f>VLOOKUP(A3025,Sheet2!$A$1:G6749,6,0)</f>
        <v>USA</v>
      </c>
      <c r="R3025" t="str">
        <f>VLOOKUP(A3025,Sheet2!$A$1:G6749,7,0)</f>
        <v>R</v>
      </c>
      <c r="S3025" t="str">
        <f>IF(Table1[[#This Row],[Language]]="English","English","Other language")</f>
        <v>English</v>
      </c>
      <c r="T3025">
        <f>Table1[[#This Row],[Gross Revenue]]-Table1[[#This Row],[Budget]]</f>
        <v>32455275</v>
      </c>
      <c r="U3025" s="1">
        <f>(Table1[[#This Row],[Gross Revenue]]/Table1[[#This Row],[Budget]])-1</f>
        <v>0.81138187499999992</v>
      </c>
      <c r="V3025" t="str">
        <f t="shared" si="94"/>
        <v>111-130 minutes</v>
      </c>
      <c r="W3025">
        <f>Table1[[#This Row],[Profit]]/Table1[[#This Row],[Budget]]</f>
        <v>0.81138187500000003</v>
      </c>
      <c r="X3025" s="22" t="str">
        <f>IF(L3025="","",
IF(L3025&lt;Predictability!$B$1,"Low",
IF(L3025&lt;=Predictability!$B$2,"Mid","High")))</f>
        <v>Mid</v>
      </c>
      <c r="Y3025" s="22">
        <f t="shared" si="95"/>
        <v>1</v>
      </c>
    </row>
    <row r="3026" spans="1:25" x14ac:dyDescent="0.2">
      <c r="A3026" t="s">
        <v>6627</v>
      </c>
      <c r="B3026" t="s">
        <v>1137</v>
      </c>
      <c r="C3026" t="s">
        <v>1811</v>
      </c>
      <c r="D3026">
        <v>10000</v>
      </c>
      <c r="E3026">
        <v>11945</v>
      </c>
      <c r="F3026">
        <v>380</v>
      </c>
      <c r="G3026">
        <v>0</v>
      </c>
      <c r="H3026">
        <v>7.7</v>
      </c>
      <c r="I3026">
        <v>190</v>
      </c>
      <c r="J3026">
        <v>154</v>
      </c>
      <c r="K3026">
        <v>111110575</v>
      </c>
      <c r="L3026">
        <v>140000000</v>
      </c>
      <c r="M3026" s="2">
        <f>VLOOKUP(A3026,Sheet2!$A$1:G6750,2,0)</f>
        <v>37634</v>
      </c>
      <c r="N3026" t="str">
        <f>VLOOKUP(A3026,Sheet2!$A$1:G6750,3,0)</f>
        <v>Color</v>
      </c>
      <c r="O3026" t="str">
        <f>VLOOKUP(A3026,Sheet2!$A$1:G6750,4,0)</f>
        <v>Action</v>
      </c>
      <c r="P3026" t="str">
        <f>VLOOKUP(A3026,Sheet2!$A$1:G6750,5,0)</f>
        <v>English</v>
      </c>
      <c r="Q3026" t="str">
        <f>VLOOKUP(A3026,Sheet2!$A$1:G6750,6,0)</f>
        <v>USA</v>
      </c>
      <c r="R3026" t="str">
        <f>VLOOKUP(A3026,Sheet2!$A$1:G6750,7,0)</f>
        <v>R</v>
      </c>
      <c r="S3026" t="str">
        <f>IF(Table1[[#This Row],[Language]]="English","English","Other language")</f>
        <v>English</v>
      </c>
      <c r="T3026">
        <f>Table1[[#This Row],[Gross Revenue]]-Table1[[#This Row],[Budget]]</f>
        <v>-28889425</v>
      </c>
      <c r="U3026" s="1">
        <f>(Table1[[#This Row],[Gross Revenue]]/Table1[[#This Row],[Budget]])-1</f>
        <v>-0.20635303571428576</v>
      </c>
      <c r="V3026" t="str">
        <f t="shared" si="94"/>
        <v>&gt;150 minutes</v>
      </c>
      <c r="W3026">
        <f>Table1[[#This Row],[Profit]]/Table1[[#This Row],[Budget]]</f>
        <v>-0.2063530357142857</v>
      </c>
      <c r="X3026" s="22" t="str">
        <f>IF(L3026="","",
IF(L3026&lt;Predictability!$B$1,"Low",
IF(L3026&lt;=Predictability!$B$2,"Mid","High")))</f>
        <v>High</v>
      </c>
      <c r="Y3026" s="22">
        <f t="shared" si="95"/>
        <v>0</v>
      </c>
    </row>
    <row r="3027" spans="1:25" x14ac:dyDescent="0.2">
      <c r="A3027" t="s">
        <v>4204</v>
      </c>
      <c r="B3027" t="s">
        <v>1329</v>
      </c>
      <c r="C3027" t="s">
        <v>1330</v>
      </c>
      <c r="D3027">
        <v>861</v>
      </c>
      <c r="E3027">
        <v>2161</v>
      </c>
      <c r="F3027">
        <v>84</v>
      </c>
      <c r="G3027">
        <v>285</v>
      </c>
      <c r="H3027">
        <v>5.9</v>
      </c>
      <c r="I3027">
        <v>18</v>
      </c>
      <c r="J3027">
        <v>117</v>
      </c>
      <c r="K3027">
        <v>379643</v>
      </c>
      <c r="L3027">
        <v>2200000</v>
      </c>
      <c r="M3027" s="2">
        <f>VLOOKUP(A3027,Sheet2!$A$1:G6751,2,0)</f>
        <v>39370</v>
      </c>
      <c r="N3027" t="str">
        <f>VLOOKUP(A3027,Sheet2!$A$1:G6751,3,0)</f>
        <v>Color</v>
      </c>
      <c r="O3027" t="str">
        <f>VLOOKUP(A3027,Sheet2!$A$1:G6751,4,0)</f>
        <v>Drama</v>
      </c>
      <c r="P3027" t="str">
        <f>VLOOKUP(A3027,Sheet2!$A$1:G6751,5,0)</f>
        <v>English</v>
      </c>
      <c r="Q3027" t="str">
        <f>VLOOKUP(A3027,Sheet2!$A$1:G6751,6,0)</f>
        <v>USA</v>
      </c>
      <c r="R3027" t="str">
        <f>VLOOKUP(A3027,Sheet2!$A$1:G6751,7,0)</f>
        <v>PG-13</v>
      </c>
      <c r="S3027" t="str">
        <f>IF(Table1[[#This Row],[Language]]="English","English","Other language")</f>
        <v>English</v>
      </c>
      <c r="T3027">
        <f>Table1[[#This Row],[Gross Revenue]]-Table1[[#This Row],[Budget]]</f>
        <v>-1820357</v>
      </c>
      <c r="U3027" s="1">
        <f>(Table1[[#This Row],[Gross Revenue]]/Table1[[#This Row],[Budget]])-1</f>
        <v>-0.82743500000000003</v>
      </c>
      <c r="V3027" t="str">
        <f t="shared" si="94"/>
        <v>111-130 minutes</v>
      </c>
      <c r="W3027">
        <f>Table1[[#This Row],[Profit]]/Table1[[#This Row],[Budget]]</f>
        <v>-0.82743500000000003</v>
      </c>
      <c r="X3027" s="22" t="str">
        <f>IF(L3027="","",
IF(L3027&lt;Predictability!$B$1,"Low",
IF(L3027&lt;=Predictability!$B$2,"Mid","High")))</f>
        <v>Low</v>
      </c>
      <c r="Y3027" s="22">
        <f t="shared" si="95"/>
        <v>0</v>
      </c>
    </row>
    <row r="3028" spans="1:25" x14ac:dyDescent="0.2">
      <c r="A3028" t="s">
        <v>4184</v>
      </c>
      <c r="B3028" t="s">
        <v>503</v>
      </c>
      <c r="C3028" t="s">
        <v>797</v>
      </c>
      <c r="D3028">
        <v>742</v>
      </c>
      <c r="E3028">
        <v>2341</v>
      </c>
      <c r="F3028">
        <v>30</v>
      </c>
      <c r="G3028">
        <v>10000</v>
      </c>
      <c r="H3028">
        <v>5.8</v>
      </c>
      <c r="I3028">
        <v>123</v>
      </c>
      <c r="J3028">
        <v>107</v>
      </c>
      <c r="K3028">
        <v>62933793</v>
      </c>
      <c r="L3028">
        <v>20000000</v>
      </c>
      <c r="M3028" s="2">
        <f>VLOOKUP(A3028,Sheet2!$A$1:G6752,2,0)</f>
        <v>40477</v>
      </c>
      <c r="N3028" t="str">
        <f>VLOOKUP(A3028,Sheet2!$A$1:G6752,3,0)</f>
        <v>Color</v>
      </c>
      <c r="O3028" t="str">
        <f>VLOOKUP(A3028,Sheet2!$A$1:G6752,4,0)</f>
        <v>Drama</v>
      </c>
      <c r="P3028" t="str">
        <f>VLOOKUP(A3028,Sheet2!$A$1:G6752,5,0)</f>
        <v>English</v>
      </c>
      <c r="Q3028" t="str">
        <f>VLOOKUP(A3028,Sheet2!$A$1:G6752,6,0)</f>
        <v>USA</v>
      </c>
      <c r="R3028" t="str">
        <f>VLOOKUP(A3028,Sheet2!$A$1:G6752,7,0)</f>
        <v>PG</v>
      </c>
      <c r="S3028" t="str">
        <f>IF(Table1[[#This Row],[Language]]="English","English","Other language")</f>
        <v>English</v>
      </c>
      <c r="T3028">
        <f>Table1[[#This Row],[Gross Revenue]]-Table1[[#This Row],[Budget]]</f>
        <v>42933793</v>
      </c>
      <c r="U3028" s="1">
        <f>(Table1[[#This Row],[Gross Revenue]]/Table1[[#This Row],[Budget]])-1</f>
        <v>2.1466896499999999</v>
      </c>
      <c r="V3028" t="str">
        <f t="shared" si="94"/>
        <v>90-110 minutes</v>
      </c>
      <c r="W3028">
        <f>Table1[[#This Row],[Profit]]/Table1[[#This Row],[Budget]]</f>
        <v>2.1466896499999999</v>
      </c>
      <c r="X3028" s="22" t="str">
        <f>IF(L3028="","",
IF(L3028&lt;Predictability!$B$1,"Low",
IF(L3028&lt;=Predictability!$B$2,"Mid","High")))</f>
        <v>Mid</v>
      </c>
      <c r="Y3028" s="22">
        <f t="shared" si="95"/>
        <v>1</v>
      </c>
    </row>
    <row r="3029" spans="1:25" x14ac:dyDescent="0.2">
      <c r="A3029" t="s">
        <v>4854</v>
      </c>
      <c r="B3029" t="s">
        <v>194</v>
      </c>
      <c r="C3029" t="s">
        <v>1905</v>
      </c>
      <c r="D3029">
        <v>971</v>
      </c>
      <c r="E3029">
        <v>1643</v>
      </c>
      <c r="F3029">
        <v>419</v>
      </c>
      <c r="G3029">
        <v>24000</v>
      </c>
      <c r="H3029">
        <v>6.4</v>
      </c>
      <c r="I3029">
        <v>376</v>
      </c>
      <c r="J3029">
        <v>107</v>
      </c>
      <c r="K3029">
        <v>12026670</v>
      </c>
      <c r="L3029">
        <v>45000000</v>
      </c>
      <c r="M3029" s="2">
        <f>VLOOKUP(A3029,Sheet2!$A$1:G6753,2,0)</f>
        <v>41433</v>
      </c>
      <c r="N3029" t="str">
        <f>VLOOKUP(A3029,Sheet2!$A$1:G6753,3,0)</f>
        <v>Color</v>
      </c>
      <c r="O3029" t="str">
        <f>VLOOKUP(A3029,Sheet2!$A$1:G6753,4,0)</f>
        <v>Action</v>
      </c>
      <c r="P3029" t="str">
        <f>VLOOKUP(A3029,Sheet2!$A$1:G6753,5,0)</f>
        <v>English</v>
      </c>
      <c r="Q3029" t="str">
        <f>VLOOKUP(A3029,Sheet2!$A$1:G6753,6,0)</f>
        <v>USA</v>
      </c>
      <c r="R3029" t="str">
        <f>VLOOKUP(A3029,Sheet2!$A$1:G6753,7,0)</f>
        <v>R</v>
      </c>
      <c r="S3029" t="str">
        <f>IF(Table1[[#This Row],[Language]]="English","English","Other language")</f>
        <v>English</v>
      </c>
      <c r="T3029">
        <f>Table1[[#This Row],[Gross Revenue]]-Table1[[#This Row],[Budget]]</f>
        <v>-32973330</v>
      </c>
      <c r="U3029" s="1">
        <f>(Table1[[#This Row],[Gross Revenue]]/Table1[[#This Row],[Budget]])-1</f>
        <v>-0.73274066666666671</v>
      </c>
      <c r="V3029" t="str">
        <f t="shared" si="94"/>
        <v>90-110 minutes</v>
      </c>
      <c r="W3029">
        <f>Table1[[#This Row],[Profit]]/Table1[[#This Row],[Budget]]</f>
        <v>-0.73274066666666671</v>
      </c>
      <c r="X3029" s="22" t="str">
        <f>IF(L3029="","",
IF(L3029&lt;Predictability!$B$1,"Low",
IF(L3029&lt;=Predictability!$B$2,"Mid","High")))</f>
        <v>Mid</v>
      </c>
      <c r="Y3029" s="22">
        <f t="shared" si="95"/>
        <v>0</v>
      </c>
    </row>
    <row r="3030" spans="1:25" x14ac:dyDescent="0.2">
      <c r="A3030" t="s">
        <v>5777</v>
      </c>
      <c r="B3030" t="s">
        <v>2529</v>
      </c>
      <c r="C3030" t="s">
        <v>2268</v>
      </c>
      <c r="D3030">
        <v>577</v>
      </c>
      <c r="E3030">
        <v>1341</v>
      </c>
      <c r="F3030">
        <v>97</v>
      </c>
      <c r="G3030">
        <v>0</v>
      </c>
      <c r="H3030">
        <v>7</v>
      </c>
      <c r="I3030">
        <v>184</v>
      </c>
      <c r="J3030">
        <v>112</v>
      </c>
      <c r="K3030">
        <v>6615578</v>
      </c>
      <c r="L3030">
        <v>13000000</v>
      </c>
      <c r="M3030" s="2">
        <f>VLOOKUP(A3030,Sheet2!$A$1:G6754,2,0)</f>
        <v>39904</v>
      </c>
      <c r="N3030" t="str">
        <f>VLOOKUP(A3030,Sheet2!$A$1:G6754,3,0)</f>
        <v>Color</v>
      </c>
      <c r="O3030" t="str">
        <f>VLOOKUP(A3030,Sheet2!$A$1:G6754,4,0)</f>
        <v>Biography</v>
      </c>
      <c r="P3030" t="str">
        <f>VLOOKUP(A3030,Sheet2!$A$1:G6754,5,0)</f>
        <v>English</v>
      </c>
      <c r="Q3030" t="str">
        <f>VLOOKUP(A3030,Sheet2!$A$1:G6754,6,0)</f>
        <v>Germany</v>
      </c>
      <c r="R3030" t="str">
        <f>VLOOKUP(A3030,Sheet2!$A$1:G6754,7,0)</f>
        <v>R</v>
      </c>
      <c r="S3030" t="str">
        <f>IF(Table1[[#This Row],[Language]]="English","English","Other language")</f>
        <v>English</v>
      </c>
      <c r="T3030">
        <f>Table1[[#This Row],[Gross Revenue]]-Table1[[#This Row],[Budget]]</f>
        <v>-6384422</v>
      </c>
      <c r="U3030" s="1">
        <f>(Table1[[#This Row],[Gross Revenue]]/Table1[[#This Row],[Budget]])-1</f>
        <v>-0.49110938461538467</v>
      </c>
      <c r="V3030" t="str">
        <f t="shared" si="94"/>
        <v>111-130 minutes</v>
      </c>
      <c r="W3030">
        <f>Table1[[#This Row],[Profit]]/Table1[[#This Row],[Budget]]</f>
        <v>-0.49110938461538461</v>
      </c>
      <c r="X3030" s="22" t="str">
        <f>IF(L3030="","",
IF(L3030&lt;Predictability!$B$1,"Low",
IF(L3030&lt;=Predictability!$B$2,"Mid","High")))</f>
        <v>Mid</v>
      </c>
      <c r="Y3030" s="22">
        <f t="shared" si="95"/>
        <v>0</v>
      </c>
    </row>
    <row r="3031" spans="1:25" x14ac:dyDescent="0.2">
      <c r="A3031" t="s">
        <v>6529</v>
      </c>
      <c r="B3031" t="s">
        <v>1731</v>
      </c>
      <c r="C3031" t="s">
        <v>692</v>
      </c>
      <c r="D3031">
        <v>883</v>
      </c>
      <c r="E3031">
        <v>1934</v>
      </c>
      <c r="F3031">
        <v>17000</v>
      </c>
      <c r="G3031">
        <v>0</v>
      </c>
      <c r="H3031">
        <v>7.6</v>
      </c>
      <c r="I3031">
        <v>114</v>
      </c>
      <c r="J3031">
        <v>164</v>
      </c>
      <c r="K3031">
        <v>8373585</v>
      </c>
      <c r="L3031">
        <v>7000000</v>
      </c>
      <c r="M3031" s="2">
        <f>VLOOKUP(A3031,Sheet2!$A$1:G6755,2,0)</f>
        <v>32235</v>
      </c>
      <c r="N3031" t="str">
        <f>VLOOKUP(A3031,Sheet2!$A$1:G6755,3,0)</f>
        <v>Color</v>
      </c>
      <c r="O3031" t="str">
        <f>VLOOKUP(A3031,Sheet2!$A$1:G6755,4,0)</f>
        <v>Drama</v>
      </c>
      <c r="P3031" t="str">
        <f>VLOOKUP(A3031,Sheet2!$A$1:G6755,5,0)</f>
        <v>English</v>
      </c>
      <c r="Q3031" t="str">
        <f>VLOOKUP(A3031,Sheet2!$A$1:G6755,6,0)</f>
        <v>USA</v>
      </c>
      <c r="R3031" t="str">
        <f>VLOOKUP(A3031,Sheet2!$A$1:G6755,7,0)</f>
        <v>R</v>
      </c>
      <c r="S3031" t="str">
        <f>IF(Table1[[#This Row],[Language]]="English","English","Other language")</f>
        <v>English</v>
      </c>
      <c r="T3031">
        <f>Table1[[#This Row],[Gross Revenue]]-Table1[[#This Row],[Budget]]</f>
        <v>1373585</v>
      </c>
      <c r="U3031" s="1">
        <f>(Table1[[#This Row],[Gross Revenue]]/Table1[[#This Row],[Budget]])-1</f>
        <v>0.19622642857142858</v>
      </c>
      <c r="V3031" t="str">
        <f t="shared" si="94"/>
        <v>&gt;150 minutes</v>
      </c>
      <c r="W3031">
        <f>Table1[[#This Row],[Profit]]/Table1[[#This Row],[Budget]]</f>
        <v>0.19622642857142858</v>
      </c>
      <c r="X3031" s="22" t="str">
        <f>IF(L3031="","",
IF(L3031&lt;Predictability!$B$1,"Low",
IF(L3031&lt;=Predictability!$B$2,"Mid","High")))</f>
        <v>Low</v>
      </c>
      <c r="Y3031" s="22">
        <f t="shared" si="95"/>
        <v>0</v>
      </c>
    </row>
    <row r="3032" spans="1:25" x14ac:dyDescent="0.2">
      <c r="A3032" t="s">
        <v>4098</v>
      </c>
      <c r="B3032" t="s">
        <v>976</v>
      </c>
      <c r="C3032" t="s">
        <v>223</v>
      </c>
      <c r="D3032">
        <v>18000</v>
      </c>
      <c r="E3032">
        <v>20135</v>
      </c>
      <c r="F3032">
        <v>19</v>
      </c>
      <c r="G3032">
        <v>161</v>
      </c>
      <c r="H3032">
        <v>5.8</v>
      </c>
      <c r="I3032">
        <v>12</v>
      </c>
      <c r="J3032">
        <v>92</v>
      </c>
      <c r="K3032">
        <v>12836</v>
      </c>
      <c r="L3032">
        <v>4000000</v>
      </c>
      <c r="M3032" s="2">
        <f>VLOOKUP(A3032,Sheet2!$A$1:G6756,2,0)</f>
        <v>35677</v>
      </c>
      <c r="N3032" t="str">
        <f>VLOOKUP(A3032,Sheet2!$A$1:G6756,3,0)</f>
        <v>Color</v>
      </c>
      <c r="O3032" t="str">
        <f>VLOOKUP(A3032,Sheet2!$A$1:G6756,4,0)</f>
        <v>Biography</v>
      </c>
      <c r="P3032" t="str">
        <f>VLOOKUP(A3032,Sheet2!$A$1:G6756,5,0)</f>
        <v>English</v>
      </c>
      <c r="Q3032" t="str">
        <f>VLOOKUP(A3032,Sheet2!$A$1:G6756,6,0)</f>
        <v>USA</v>
      </c>
      <c r="R3032" t="str">
        <f>VLOOKUP(A3032,Sheet2!$A$1:G6756,7,0)</f>
        <v>R</v>
      </c>
      <c r="S3032" t="str">
        <f>IF(Table1[[#This Row],[Language]]="English","English","Other language")</f>
        <v>English</v>
      </c>
      <c r="T3032">
        <f>Table1[[#This Row],[Gross Revenue]]-Table1[[#This Row],[Budget]]</f>
        <v>-3987164</v>
      </c>
      <c r="U3032" s="1">
        <f>(Table1[[#This Row],[Gross Revenue]]/Table1[[#This Row],[Budget]])-1</f>
        <v>-0.99679099999999998</v>
      </c>
      <c r="V3032" t="str">
        <f t="shared" si="94"/>
        <v>90-110 minutes</v>
      </c>
      <c r="W3032">
        <f>Table1[[#This Row],[Profit]]/Table1[[#This Row],[Budget]]</f>
        <v>-0.99679099999999998</v>
      </c>
      <c r="X3032" s="22" t="str">
        <f>IF(L3032="","",
IF(L3032&lt;Predictability!$B$1,"Low",
IF(L3032&lt;=Predictability!$B$2,"Mid","High")))</f>
        <v>Low</v>
      </c>
      <c r="Y3032" s="22">
        <f t="shared" si="95"/>
        <v>0</v>
      </c>
    </row>
    <row r="3033" spans="1:25" x14ac:dyDescent="0.2">
      <c r="A3033" t="s">
        <v>4340</v>
      </c>
      <c r="B3033" t="s">
        <v>994</v>
      </c>
      <c r="C3033" t="s">
        <v>1456</v>
      </c>
      <c r="D3033">
        <v>14000</v>
      </c>
      <c r="E3033">
        <v>16922</v>
      </c>
      <c r="F3033">
        <v>42</v>
      </c>
      <c r="G3033">
        <v>21000</v>
      </c>
      <c r="H3033">
        <v>6</v>
      </c>
      <c r="I3033">
        <v>202</v>
      </c>
      <c r="J3033">
        <v>106</v>
      </c>
      <c r="K3033">
        <v>27356090</v>
      </c>
      <c r="L3033">
        <v>90000000</v>
      </c>
      <c r="M3033" s="2">
        <f>VLOOKUP(A3033,Sheet2!$A$1:G6757,2,0)</f>
        <v>42059</v>
      </c>
      <c r="N3033" t="str">
        <f>VLOOKUP(A3033,Sheet2!$A$1:G6757,3,0)</f>
        <v>Color</v>
      </c>
      <c r="O3033" t="str">
        <f>VLOOKUP(A3033,Sheet2!$A$1:G6757,4,0)</f>
        <v>Action</v>
      </c>
      <c r="P3033" t="str">
        <f>VLOOKUP(A3033,Sheet2!$A$1:G6757,5,0)</f>
        <v>English</v>
      </c>
      <c r="Q3033" t="str">
        <f>VLOOKUP(A3033,Sheet2!$A$1:G6757,6,0)</f>
        <v>USA</v>
      </c>
      <c r="R3033" t="str">
        <f>VLOOKUP(A3033,Sheet2!$A$1:G6757,7,0)</f>
        <v>PG-13</v>
      </c>
      <c r="S3033" t="str">
        <f>IF(Table1[[#This Row],[Language]]="English","English","Other language")</f>
        <v>English</v>
      </c>
      <c r="T3033">
        <f>Table1[[#This Row],[Gross Revenue]]-Table1[[#This Row],[Budget]]</f>
        <v>-62643910</v>
      </c>
      <c r="U3033" s="1">
        <f>(Table1[[#This Row],[Gross Revenue]]/Table1[[#This Row],[Budget]])-1</f>
        <v>-0.69604344444444444</v>
      </c>
      <c r="V3033" t="str">
        <f t="shared" si="94"/>
        <v>90-110 minutes</v>
      </c>
      <c r="W3033">
        <f>Table1[[#This Row],[Profit]]/Table1[[#This Row],[Budget]]</f>
        <v>-0.69604344444444444</v>
      </c>
      <c r="X3033" s="22" t="str">
        <f>IF(L3033="","",
IF(L3033&lt;Predictability!$B$1,"Low",
IF(L3033&lt;=Predictability!$B$2,"Mid","High")))</f>
        <v>High</v>
      </c>
      <c r="Y3033" s="22">
        <f t="shared" si="95"/>
        <v>0</v>
      </c>
    </row>
    <row r="3034" spans="1:25" x14ac:dyDescent="0.2">
      <c r="A3034" t="s">
        <v>3840</v>
      </c>
      <c r="B3034" t="s">
        <v>924</v>
      </c>
      <c r="C3034" t="s">
        <v>925</v>
      </c>
      <c r="D3034">
        <v>535</v>
      </c>
      <c r="E3034">
        <v>1109</v>
      </c>
      <c r="F3034">
        <v>32</v>
      </c>
      <c r="G3034">
        <v>0</v>
      </c>
      <c r="H3034">
        <v>5.4</v>
      </c>
      <c r="I3034">
        <v>48</v>
      </c>
      <c r="J3034">
        <v>140</v>
      </c>
      <c r="K3034">
        <v>32101000</v>
      </c>
      <c r="L3034">
        <v>10000000</v>
      </c>
      <c r="M3034" s="2">
        <f>VLOOKUP(A3034,Sheet2!$A$1:G6758,2,0)</f>
        <v>33752</v>
      </c>
      <c r="N3034" t="str">
        <f>VLOOKUP(A3034,Sheet2!$A$1:G6758,3,0)</f>
        <v>Color</v>
      </c>
      <c r="O3034" t="str">
        <f>VLOOKUP(A3034,Sheet2!$A$1:G6758,4,0)</f>
        <v>Horror</v>
      </c>
      <c r="P3034" t="str">
        <f>VLOOKUP(A3034,Sheet2!$A$1:G6758,5,0)</f>
        <v>English</v>
      </c>
      <c r="Q3034" t="str">
        <f>VLOOKUP(A3034,Sheet2!$A$1:G6758,6,0)</f>
        <v>UK</v>
      </c>
      <c r="R3034" t="str">
        <f>VLOOKUP(A3034,Sheet2!$A$1:G6758,7,0)</f>
        <v>R</v>
      </c>
      <c r="S3034" t="str">
        <f>IF(Table1[[#This Row],[Language]]="English","English","Other language")</f>
        <v>English</v>
      </c>
      <c r="T3034">
        <f>Table1[[#This Row],[Gross Revenue]]-Table1[[#This Row],[Budget]]</f>
        <v>22101000</v>
      </c>
      <c r="U3034" s="1">
        <f>(Table1[[#This Row],[Gross Revenue]]/Table1[[#This Row],[Budget]])-1</f>
        <v>2.2101000000000002</v>
      </c>
      <c r="V3034" t="str">
        <f t="shared" si="94"/>
        <v>131-150 minutes</v>
      </c>
      <c r="W3034">
        <f>Table1[[#This Row],[Profit]]/Table1[[#This Row],[Budget]]</f>
        <v>2.2101000000000002</v>
      </c>
      <c r="X3034" s="22" t="str">
        <f>IF(L3034="","",
IF(L3034&lt;Predictability!$B$1,"Low",
IF(L3034&lt;=Predictability!$B$2,"Mid","High")))</f>
        <v>Mid</v>
      </c>
      <c r="Y3034" s="22">
        <f t="shared" si="95"/>
        <v>1</v>
      </c>
    </row>
    <row r="3035" spans="1:25" x14ac:dyDescent="0.2">
      <c r="A3035" t="s">
        <v>3704</v>
      </c>
      <c r="B3035" t="s">
        <v>522</v>
      </c>
      <c r="C3035" t="s">
        <v>751</v>
      </c>
      <c r="D3035">
        <v>10000</v>
      </c>
      <c r="E3035">
        <v>11771</v>
      </c>
      <c r="F3035">
        <v>26</v>
      </c>
      <c r="G3035">
        <v>0</v>
      </c>
      <c r="H3035">
        <v>5.2</v>
      </c>
      <c r="I3035">
        <v>152</v>
      </c>
      <c r="J3035">
        <v>83</v>
      </c>
      <c r="K3035">
        <v>25799043</v>
      </c>
      <c r="L3035">
        <v>3300000</v>
      </c>
      <c r="M3035" s="2">
        <f>VLOOKUP(A3035,Sheet2!$A$1:G6759,2,0)</f>
        <v>42050</v>
      </c>
      <c r="N3035" t="str">
        <f>VLOOKUP(A3035,Sheet2!$A$1:G6759,3,0)</f>
        <v>Color</v>
      </c>
      <c r="O3035" t="str">
        <f>VLOOKUP(A3035,Sheet2!$A$1:G6759,4,0)</f>
        <v>Horror</v>
      </c>
      <c r="P3035" t="str">
        <f>VLOOKUP(A3035,Sheet2!$A$1:G6759,5,0)</f>
        <v>English</v>
      </c>
      <c r="Q3035" t="str">
        <f>VLOOKUP(A3035,Sheet2!$A$1:G6759,6,0)</f>
        <v>USA</v>
      </c>
      <c r="R3035" t="str">
        <f>VLOOKUP(A3035,Sheet2!$A$1:G6759,7,0)</f>
        <v>PG-13</v>
      </c>
      <c r="S3035" t="str">
        <f>IF(Table1[[#This Row],[Language]]="English","English","Other language")</f>
        <v>English</v>
      </c>
      <c r="T3035">
        <f>Table1[[#This Row],[Gross Revenue]]-Table1[[#This Row],[Budget]]</f>
        <v>22499043</v>
      </c>
      <c r="U3035" s="1">
        <f>(Table1[[#This Row],[Gross Revenue]]/Table1[[#This Row],[Budget]])-1</f>
        <v>6.8178918181818178</v>
      </c>
      <c r="V3035" t="str">
        <f t="shared" si="94"/>
        <v>&lt;90 minutes</v>
      </c>
      <c r="W3035">
        <f>Table1[[#This Row],[Profit]]/Table1[[#This Row],[Budget]]</f>
        <v>6.8178918181818178</v>
      </c>
      <c r="X3035" s="22" t="str">
        <f>IF(L3035="","",
IF(L3035&lt;Predictability!$B$1,"Low",
IF(L3035&lt;=Predictability!$B$2,"Mid","High")))</f>
        <v>Low</v>
      </c>
      <c r="Y3035" s="22">
        <f t="shared" si="95"/>
        <v>1</v>
      </c>
    </row>
    <row r="3036" spans="1:25" x14ac:dyDescent="0.2">
      <c r="A3036" t="s">
        <v>4143</v>
      </c>
      <c r="B3036" t="s">
        <v>95</v>
      </c>
      <c r="C3036" t="s">
        <v>1267</v>
      </c>
      <c r="D3036">
        <v>1000</v>
      </c>
      <c r="E3036">
        <v>4714</v>
      </c>
      <c r="F3036">
        <v>45</v>
      </c>
      <c r="G3036">
        <v>0</v>
      </c>
      <c r="H3036">
        <v>5.8</v>
      </c>
      <c r="I3036">
        <v>202</v>
      </c>
      <c r="J3036">
        <v>110</v>
      </c>
      <c r="K3036">
        <v>66462600</v>
      </c>
      <c r="L3036">
        <v>78000000</v>
      </c>
      <c r="M3036" s="2">
        <f>VLOOKUP(A3036,Sheet2!$A$1:G6760,2,0)</f>
        <v>37763</v>
      </c>
      <c r="N3036" t="str">
        <f>VLOOKUP(A3036,Sheet2!$A$1:G6760,3,0)</f>
        <v>Black and White</v>
      </c>
      <c r="O3036" t="str">
        <f>VLOOKUP(A3036,Sheet2!$A$1:G6760,4,0)</f>
        <v>Action</v>
      </c>
      <c r="P3036" t="str">
        <f>VLOOKUP(A3036,Sheet2!$A$1:G6760,5,0)</f>
        <v>English</v>
      </c>
      <c r="Q3036" t="str">
        <f>VLOOKUP(A3036,Sheet2!$A$1:G6760,6,0)</f>
        <v>USA</v>
      </c>
      <c r="R3036" t="str">
        <f>VLOOKUP(A3036,Sheet2!$A$1:G6760,7,0)</f>
        <v>PG-13</v>
      </c>
      <c r="S3036" t="str">
        <f>IF(Table1[[#This Row],[Language]]="English","English","Other language")</f>
        <v>English</v>
      </c>
      <c r="T3036">
        <f>Table1[[#This Row],[Gross Revenue]]-Table1[[#This Row],[Budget]]</f>
        <v>-11537400</v>
      </c>
      <c r="U3036" s="1">
        <f>(Table1[[#This Row],[Gross Revenue]]/Table1[[#This Row],[Budget]])-1</f>
        <v>-0.14791538461538467</v>
      </c>
      <c r="V3036" t="str">
        <f t="shared" si="94"/>
        <v>90-110 minutes</v>
      </c>
      <c r="W3036">
        <f>Table1[[#This Row],[Profit]]/Table1[[#This Row],[Budget]]</f>
        <v>-0.14791538461538462</v>
      </c>
      <c r="X3036" s="22" t="str">
        <f>IF(L3036="","",
IF(L3036&lt;Predictability!$B$1,"Low",
IF(L3036&lt;=Predictability!$B$2,"Mid","High")))</f>
        <v>High</v>
      </c>
      <c r="Y3036" s="22">
        <f t="shared" si="95"/>
        <v>0</v>
      </c>
    </row>
    <row r="3037" spans="1:25" x14ac:dyDescent="0.2">
      <c r="A3037" t="s">
        <v>5338</v>
      </c>
      <c r="B3037" t="s">
        <v>1241</v>
      </c>
      <c r="C3037" t="s">
        <v>1686</v>
      </c>
      <c r="D3037">
        <v>13000</v>
      </c>
      <c r="E3037">
        <v>34774</v>
      </c>
      <c r="F3037">
        <v>0</v>
      </c>
      <c r="G3037">
        <v>0</v>
      </c>
      <c r="H3037">
        <v>6.7</v>
      </c>
      <c r="I3037">
        <v>125</v>
      </c>
      <c r="J3037">
        <v>126</v>
      </c>
      <c r="K3037">
        <v>30695227</v>
      </c>
      <c r="L3037">
        <v>60000000</v>
      </c>
      <c r="M3037" s="2">
        <f>VLOOKUP(A3037,Sheet2!$A$1:G6761,2,0)</f>
        <v>36812</v>
      </c>
      <c r="N3037" t="str">
        <f>VLOOKUP(A3037,Sheet2!$A$1:G6761,3,0)</f>
        <v>Color</v>
      </c>
      <c r="O3037" t="str">
        <f>VLOOKUP(A3037,Sheet2!$A$1:G6761,4,0)</f>
        <v>Drama</v>
      </c>
      <c r="P3037" t="str">
        <f>VLOOKUP(A3037,Sheet2!$A$1:G6761,5,0)</f>
        <v>English</v>
      </c>
      <c r="Q3037" t="str">
        <f>VLOOKUP(A3037,Sheet2!$A$1:G6761,6,0)</f>
        <v>USA</v>
      </c>
      <c r="R3037" t="str">
        <f>VLOOKUP(A3037,Sheet2!$A$1:G6761,7,0)</f>
        <v>PG-13</v>
      </c>
      <c r="S3037" t="str">
        <f>IF(Table1[[#This Row],[Language]]="English","English","Other language")</f>
        <v>English</v>
      </c>
      <c r="T3037">
        <f>Table1[[#This Row],[Gross Revenue]]-Table1[[#This Row],[Budget]]</f>
        <v>-29304773</v>
      </c>
      <c r="U3037" s="1">
        <f>(Table1[[#This Row],[Gross Revenue]]/Table1[[#This Row],[Budget]])-1</f>
        <v>-0.48841288333333333</v>
      </c>
      <c r="V3037" t="str">
        <f t="shared" si="94"/>
        <v>111-130 minutes</v>
      </c>
      <c r="W3037">
        <f>Table1[[#This Row],[Profit]]/Table1[[#This Row],[Budget]]</f>
        <v>-0.48841288333333333</v>
      </c>
      <c r="X3037" s="22" t="str">
        <f>IF(L3037="","",
IF(L3037&lt;Predictability!$B$1,"Low",
IF(L3037&lt;=Predictability!$B$2,"Mid","High")))</f>
        <v>High</v>
      </c>
      <c r="Y3037" s="22">
        <f t="shared" si="95"/>
        <v>0</v>
      </c>
    </row>
    <row r="3038" spans="1:25" x14ac:dyDescent="0.2">
      <c r="A3038" t="s">
        <v>6586</v>
      </c>
      <c r="B3038" t="s">
        <v>3003</v>
      </c>
      <c r="C3038" t="s">
        <v>3004</v>
      </c>
      <c r="D3038">
        <v>483</v>
      </c>
      <c r="E3038">
        <v>768</v>
      </c>
      <c r="F3038">
        <v>32</v>
      </c>
      <c r="G3038">
        <v>0</v>
      </c>
      <c r="H3038">
        <v>7.6</v>
      </c>
      <c r="I3038">
        <v>77</v>
      </c>
      <c r="J3038">
        <v>102</v>
      </c>
      <c r="K3038">
        <v>11546543</v>
      </c>
      <c r="L3038">
        <v>2000000</v>
      </c>
      <c r="M3038" s="2">
        <f>VLOOKUP(A3038,Sheet2!$A$1:G6762,2,0)</f>
        <v>34473</v>
      </c>
      <c r="N3038" t="str">
        <f>VLOOKUP(A3038,Sheet2!$A$1:G6762,3,0)</f>
        <v>Color</v>
      </c>
      <c r="O3038" t="str">
        <f>VLOOKUP(A3038,Sheet2!$A$1:G6762,4,0)</f>
        <v>Action</v>
      </c>
      <c r="P3038" t="str">
        <f>VLOOKUP(A3038,Sheet2!$A$1:G6762,5,0)</f>
        <v>Cantonese</v>
      </c>
      <c r="Q3038" t="str">
        <f>VLOOKUP(A3038,Sheet2!$A$1:G6762,6,0)</f>
        <v>Hong Kong</v>
      </c>
      <c r="R3038" t="str">
        <f>VLOOKUP(A3038,Sheet2!$A$1:G6762,7,0)</f>
        <v>R</v>
      </c>
      <c r="S3038" t="str">
        <f>IF(Table1[[#This Row],[Language]]="English","English","Other language")</f>
        <v>Other language</v>
      </c>
      <c r="T3038">
        <f>Table1[[#This Row],[Gross Revenue]]-Table1[[#This Row],[Budget]]</f>
        <v>9546543</v>
      </c>
      <c r="U3038" s="1">
        <f>(Table1[[#This Row],[Gross Revenue]]/Table1[[#This Row],[Budget]])-1</f>
        <v>4.7732714999999999</v>
      </c>
      <c r="V3038" t="str">
        <f t="shared" si="94"/>
        <v>90-110 minutes</v>
      </c>
      <c r="W3038">
        <f>Table1[[#This Row],[Profit]]/Table1[[#This Row],[Budget]]</f>
        <v>4.7732714999999999</v>
      </c>
      <c r="X3038" s="22" t="str">
        <f>IF(L3038="","",
IF(L3038&lt;Predictability!$B$1,"Low",
IF(L3038&lt;=Predictability!$B$2,"Mid","High")))</f>
        <v>Low</v>
      </c>
      <c r="Y3038" s="22">
        <f t="shared" si="95"/>
        <v>1</v>
      </c>
    </row>
    <row r="3039" spans="1:25" x14ac:dyDescent="0.2">
      <c r="A3039" t="s">
        <v>3376</v>
      </c>
      <c r="B3039" t="s">
        <v>231</v>
      </c>
      <c r="C3039" t="s">
        <v>232</v>
      </c>
      <c r="D3039">
        <v>32</v>
      </c>
      <c r="E3039">
        <v>72</v>
      </c>
      <c r="F3039">
        <v>6</v>
      </c>
      <c r="G3039">
        <v>13</v>
      </c>
      <c r="H3039">
        <v>4.0999999999999996</v>
      </c>
      <c r="I3039">
        <v>3</v>
      </c>
      <c r="J3039">
        <v>78</v>
      </c>
      <c r="K3039">
        <v>243768</v>
      </c>
      <c r="L3039">
        <v>30000</v>
      </c>
      <c r="M3039" s="2">
        <f>VLOOKUP(A3039,Sheet2!$A$1:G6763,2,0)</f>
        <v>39307</v>
      </c>
      <c r="N3039" t="str">
        <f>VLOOKUP(A3039,Sheet2!$A$1:G6763,3,0)</f>
        <v>Color</v>
      </c>
      <c r="O3039" t="str">
        <f>VLOOKUP(A3039,Sheet2!$A$1:G6763,4,0)</f>
        <v>Western</v>
      </c>
      <c r="P3039" t="str">
        <f>VLOOKUP(A3039,Sheet2!$A$1:G6763,5,0)</f>
        <v>English</v>
      </c>
      <c r="Q3039" t="str">
        <f>VLOOKUP(A3039,Sheet2!$A$1:G6763,6,0)</f>
        <v>USA</v>
      </c>
      <c r="R3039" t="str">
        <f>VLOOKUP(A3039,Sheet2!$A$1:G6763,7,0)</f>
        <v>R</v>
      </c>
      <c r="S3039" t="str">
        <f>IF(Table1[[#This Row],[Language]]="English","English","Other language")</f>
        <v>English</v>
      </c>
      <c r="T3039">
        <f>Table1[[#This Row],[Gross Revenue]]-Table1[[#This Row],[Budget]]</f>
        <v>213768</v>
      </c>
      <c r="U3039" s="1">
        <f>(Table1[[#This Row],[Gross Revenue]]/Table1[[#This Row],[Budget]])-1</f>
        <v>7.1256000000000004</v>
      </c>
      <c r="V3039" t="str">
        <f t="shared" si="94"/>
        <v>&lt;90 minutes</v>
      </c>
      <c r="W3039">
        <f>Table1[[#This Row],[Profit]]/Table1[[#This Row],[Budget]]</f>
        <v>7.1256000000000004</v>
      </c>
      <c r="X3039" s="22" t="str">
        <f>IF(L3039="","",
IF(L3039&lt;Predictability!$B$1,"Low",
IF(L3039&lt;=Predictability!$B$2,"Mid","High")))</f>
        <v>Low</v>
      </c>
      <c r="Y3039" s="22">
        <f t="shared" si="95"/>
        <v>1</v>
      </c>
    </row>
    <row r="3040" spans="1:25" x14ac:dyDescent="0.2">
      <c r="A3040" t="s">
        <v>3382</v>
      </c>
      <c r="B3040" t="s">
        <v>241</v>
      </c>
      <c r="C3040" t="s">
        <v>242</v>
      </c>
      <c r="D3040">
        <v>576</v>
      </c>
      <c r="E3040">
        <v>1520</v>
      </c>
      <c r="F3040">
        <v>212</v>
      </c>
      <c r="G3040">
        <v>12000</v>
      </c>
      <c r="H3040">
        <v>4.2</v>
      </c>
      <c r="I3040">
        <v>156</v>
      </c>
      <c r="J3040">
        <v>99</v>
      </c>
      <c r="K3040">
        <v>18821279</v>
      </c>
      <c r="L3040">
        <v>70000000</v>
      </c>
      <c r="M3040" s="2">
        <f>VLOOKUP(A3040,Sheet2!$A$1:G6764,2,0)</f>
        <v>41941</v>
      </c>
      <c r="N3040" t="str">
        <f>VLOOKUP(A3040,Sheet2!$A$1:G6764,3,0)</f>
        <v>Color</v>
      </c>
      <c r="O3040" t="str">
        <f>VLOOKUP(A3040,Sheet2!$A$1:G6764,4,0)</f>
        <v>Action</v>
      </c>
      <c r="P3040" t="str">
        <f>VLOOKUP(A3040,Sheet2!$A$1:G6764,5,0)</f>
        <v>English</v>
      </c>
      <c r="Q3040" t="str">
        <f>VLOOKUP(A3040,Sheet2!$A$1:G6764,6,0)</f>
        <v>USA</v>
      </c>
      <c r="R3040" t="str">
        <f>VLOOKUP(A3040,Sheet2!$A$1:G6764,7,0)</f>
        <v>PG-13</v>
      </c>
      <c r="S3040" t="str">
        <f>IF(Table1[[#This Row],[Language]]="English","English","Other language")</f>
        <v>English</v>
      </c>
      <c r="T3040">
        <f>Table1[[#This Row],[Gross Revenue]]-Table1[[#This Row],[Budget]]</f>
        <v>-51178721</v>
      </c>
      <c r="U3040" s="1">
        <f>(Table1[[#This Row],[Gross Revenue]]/Table1[[#This Row],[Budget]])-1</f>
        <v>-0.73112458571428574</v>
      </c>
      <c r="V3040" t="str">
        <f t="shared" si="94"/>
        <v>90-110 minutes</v>
      </c>
      <c r="W3040">
        <f>Table1[[#This Row],[Profit]]/Table1[[#This Row],[Budget]]</f>
        <v>-0.73112458571428574</v>
      </c>
      <c r="X3040" s="22" t="str">
        <f>IF(L3040="","",
IF(L3040&lt;Predictability!$B$1,"Low",
IF(L3040&lt;=Predictability!$B$2,"Mid","High")))</f>
        <v>High</v>
      </c>
      <c r="Y3040" s="22">
        <f t="shared" si="95"/>
        <v>0</v>
      </c>
    </row>
    <row r="3041" spans="1:25" x14ac:dyDescent="0.2">
      <c r="A3041" t="s">
        <v>5132</v>
      </c>
      <c r="B3041" t="s">
        <v>2095</v>
      </c>
      <c r="C3041" t="s">
        <v>2096</v>
      </c>
      <c r="D3041">
        <v>7</v>
      </c>
      <c r="E3041">
        <v>32</v>
      </c>
      <c r="F3041">
        <v>6</v>
      </c>
      <c r="G3041">
        <v>124</v>
      </c>
      <c r="H3041">
        <v>6.6</v>
      </c>
      <c r="I3041">
        <v>31</v>
      </c>
      <c r="J3041">
        <v>300</v>
      </c>
      <c r="K3041">
        <v>454255</v>
      </c>
      <c r="L3041">
        <v>400000000</v>
      </c>
      <c r="M3041" s="2">
        <f>VLOOKUP(A3041,Sheet2!$A$1:G6765,2,0)</f>
        <v>37109</v>
      </c>
      <c r="N3041" t="str">
        <f>VLOOKUP(A3041,Sheet2!$A$1:G6765,3,0)</f>
        <v>Color</v>
      </c>
      <c r="O3041" t="str">
        <f>VLOOKUP(A3041,Sheet2!$A$1:G6765,4,0)</f>
        <v>Action</v>
      </c>
      <c r="P3041" t="str">
        <f>VLOOKUP(A3041,Sheet2!$A$1:G6765,5,0)</f>
        <v>Thai</v>
      </c>
      <c r="Q3041" t="str">
        <f>VLOOKUP(A3041,Sheet2!$A$1:G6765,6,0)</f>
        <v>Thailand</v>
      </c>
      <c r="R3041" t="str">
        <f>VLOOKUP(A3041,Sheet2!$A$1:G6765,7,0)</f>
        <v>R</v>
      </c>
      <c r="S3041" t="str">
        <f>IF(Table1[[#This Row],[Language]]="English","English","Other language")</f>
        <v>Other language</v>
      </c>
      <c r="T3041">
        <f>Table1[[#This Row],[Gross Revenue]]-Table1[[#This Row],[Budget]]</f>
        <v>-399545745</v>
      </c>
      <c r="U3041" s="1">
        <f>(Table1[[#This Row],[Gross Revenue]]/Table1[[#This Row],[Budget]])-1</f>
        <v>-0.99886436249999999</v>
      </c>
      <c r="V3041" t="str">
        <f t="shared" si="94"/>
        <v>&gt;150 minutes</v>
      </c>
      <c r="W3041">
        <f>Table1[[#This Row],[Profit]]/Table1[[#This Row],[Budget]]</f>
        <v>-0.99886436249999999</v>
      </c>
      <c r="X3041" s="22" t="str">
        <f>IF(L3041="","",
IF(L3041&lt;Predictability!$B$1,"Low",
IF(L3041&lt;=Predictability!$B$2,"Mid","High")))</f>
        <v>High</v>
      </c>
      <c r="Y3041" s="22">
        <f t="shared" si="95"/>
        <v>0</v>
      </c>
    </row>
    <row r="3042" spans="1:25" x14ac:dyDescent="0.2">
      <c r="A3042" t="s">
        <v>3577</v>
      </c>
      <c r="B3042" t="s">
        <v>565</v>
      </c>
      <c r="C3042" t="s">
        <v>566</v>
      </c>
      <c r="D3042">
        <v>372</v>
      </c>
      <c r="E3042">
        <v>927</v>
      </c>
      <c r="F3042">
        <v>28</v>
      </c>
      <c r="G3042">
        <v>346</v>
      </c>
      <c r="H3042">
        <v>5</v>
      </c>
      <c r="I3042">
        <v>25</v>
      </c>
      <c r="J3042">
        <v>98</v>
      </c>
      <c r="K3042">
        <v>8000000</v>
      </c>
      <c r="L3042">
        <v>18000000</v>
      </c>
      <c r="M3042" s="2">
        <f>VLOOKUP(A3042,Sheet2!$A$1:G6766,2,0)</f>
        <v>29614</v>
      </c>
      <c r="N3042" t="str">
        <f>VLOOKUP(A3042,Sheet2!$A$1:G6766,3,0)</f>
        <v>Color</v>
      </c>
      <c r="O3042" t="str">
        <f>VLOOKUP(A3042,Sheet2!$A$1:G6766,4,0)</f>
        <v>Action</v>
      </c>
      <c r="P3042" t="str">
        <f>VLOOKUP(A3042,Sheet2!$A$1:G6766,5,0)</f>
        <v>English</v>
      </c>
      <c r="Q3042" t="str">
        <f>VLOOKUP(A3042,Sheet2!$A$1:G6766,6,0)</f>
        <v>USA</v>
      </c>
      <c r="R3042" t="str">
        <f>VLOOKUP(A3042,Sheet2!$A$1:G6766,7,0)</f>
        <v>PG</v>
      </c>
      <c r="S3042" t="str">
        <f>IF(Table1[[#This Row],[Language]]="English","English","Other language")</f>
        <v>English</v>
      </c>
      <c r="T3042">
        <f>Table1[[#This Row],[Gross Revenue]]-Table1[[#This Row],[Budget]]</f>
        <v>-10000000</v>
      </c>
      <c r="U3042" s="1">
        <f>(Table1[[#This Row],[Gross Revenue]]/Table1[[#This Row],[Budget]])-1</f>
        <v>-0.55555555555555558</v>
      </c>
      <c r="V3042" t="str">
        <f t="shared" si="94"/>
        <v>90-110 minutes</v>
      </c>
      <c r="W3042">
        <f>Table1[[#This Row],[Profit]]/Table1[[#This Row],[Budget]]</f>
        <v>-0.55555555555555558</v>
      </c>
      <c r="X3042" s="22" t="str">
        <f>IF(L3042="","",
IF(L3042&lt;Predictability!$B$1,"Low",
IF(L3042&lt;=Predictability!$B$2,"Mid","High")))</f>
        <v>Mid</v>
      </c>
      <c r="Y3042" s="22">
        <f t="shared" si="95"/>
        <v>0</v>
      </c>
    </row>
    <row r="3043" spans="1:25" x14ac:dyDescent="0.2">
      <c r="A3043" t="s">
        <v>4232</v>
      </c>
      <c r="B3043" t="s">
        <v>1357</v>
      </c>
      <c r="C3043" t="s">
        <v>1053</v>
      </c>
      <c r="D3043">
        <v>2000</v>
      </c>
      <c r="E3043">
        <v>2864</v>
      </c>
      <c r="F3043">
        <v>258</v>
      </c>
      <c r="G3043">
        <v>951</v>
      </c>
      <c r="H3043">
        <v>5.9</v>
      </c>
      <c r="I3043">
        <v>137</v>
      </c>
      <c r="J3043">
        <v>129</v>
      </c>
      <c r="K3043">
        <v>45356386</v>
      </c>
      <c r="L3043">
        <v>75000000</v>
      </c>
      <c r="M3043" s="2">
        <f>VLOOKUP(A3043,Sheet2!$A$1:G6767,2,0)</f>
        <v>38642</v>
      </c>
      <c r="N3043" t="str">
        <f>VLOOKUP(A3043,Sheet2!$A$1:G6767,3,0)</f>
        <v>Color</v>
      </c>
      <c r="O3043" t="str">
        <f>VLOOKUP(A3043,Sheet2!$A$1:G6767,4,0)</f>
        <v>Action</v>
      </c>
      <c r="P3043" t="str">
        <f>VLOOKUP(A3043,Sheet2!$A$1:G6767,5,0)</f>
        <v>Spanish</v>
      </c>
      <c r="Q3043" t="str">
        <f>VLOOKUP(A3043,Sheet2!$A$1:G6767,6,0)</f>
        <v>USA</v>
      </c>
      <c r="R3043" t="str">
        <f>VLOOKUP(A3043,Sheet2!$A$1:G6767,7,0)</f>
        <v>PG</v>
      </c>
      <c r="S3043" t="str">
        <f>IF(Table1[[#This Row],[Language]]="English","English","Other language")</f>
        <v>Other language</v>
      </c>
      <c r="T3043">
        <f>Table1[[#This Row],[Gross Revenue]]-Table1[[#This Row],[Budget]]</f>
        <v>-29643614</v>
      </c>
      <c r="U3043" s="1">
        <f>(Table1[[#This Row],[Gross Revenue]]/Table1[[#This Row],[Budget]])-1</f>
        <v>-0.39524818666666661</v>
      </c>
      <c r="V3043" t="str">
        <f t="shared" si="94"/>
        <v>111-130 minutes</v>
      </c>
      <c r="W3043">
        <f>Table1[[#This Row],[Profit]]/Table1[[#This Row],[Budget]]</f>
        <v>-0.39524818666666667</v>
      </c>
      <c r="X3043" s="22" t="str">
        <f>IF(L3043="","",
IF(L3043&lt;Predictability!$B$1,"Low",
IF(L3043&lt;=Predictability!$B$2,"Mid","High")))</f>
        <v>High</v>
      </c>
      <c r="Y3043" s="22">
        <f t="shared" si="95"/>
        <v>0</v>
      </c>
    </row>
    <row r="3044" spans="1:25" x14ac:dyDescent="0.2">
      <c r="A3044" t="s">
        <v>6754</v>
      </c>
      <c r="B3044" t="s">
        <v>498</v>
      </c>
      <c r="C3044" t="s">
        <v>2550</v>
      </c>
      <c r="D3044">
        <v>11000</v>
      </c>
      <c r="E3044">
        <v>22128</v>
      </c>
      <c r="F3044">
        <v>97</v>
      </c>
      <c r="G3044">
        <v>64000</v>
      </c>
      <c r="H3044">
        <v>7.8</v>
      </c>
      <c r="I3044">
        <v>435</v>
      </c>
      <c r="J3044">
        <v>100</v>
      </c>
      <c r="K3044">
        <v>257756197</v>
      </c>
      <c r="L3044">
        <v>60000000</v>
      </c>
      <c r="M3044" s="2">
        <f>VLOOKUP(A3044,Sheet2!$A$1:G6768,2,0)</f>
        <v>41672</v>
      </c>
      <c r="N3044" t="str">
        <f>VLOOKUP(A3044,Sheet2!$A$1:G6768,3,0)</f>
        <v>Color</v>
      </c>
      <c r="O3044" t="str">
        <f>VLOOKUP(A3044,Sheet2!$A$1:G6768,4,0)</f>
        <v>Action</v>
      </c>
      <c r="P3044" t="str">
        <f>VLOOKUP(A3044,Sheet2!$A$1:G6768,5,0)</f>
        <v>English</v>
      </c>
      <c r="Q3044" t="str">
        <f>VLOOKUP(A3044,Sheet2!$A$1:G6768,6,0)</f>
        <v>Australia</v>
      </c>
      <c r="R3044" t="str">
        <f>VLOOKUP(A3044,Sheet2!$A$1:G6768,7,0)</f>
        <v>PG</v>
      </c>
      <c r="S3044" t="str">
        <f>IF(Table1[[#This Row],[Language]]="English","English","Other language")</f>
        <v>English</v>
      </c>
      <c r="T3044">
        <f>Table1[[#This Row],[Gross Revenue]]-Table1[[#This Row],[Budget]]</f>
        <v>197756197</v>
      </c>
      <c r="U3044" s="1">
        <f>(Table1[[#This Row],[Gross Revenue]]/Table1[[#This Row],[Budget]])-1</f>
        <v>3.2959366166666664</v>
      </c>
      <c r="V3044" t="str">
        <f t="shared" si="94"/>
        <v>90-110 minutes</v>
      </c>
      <c r="W3044">
        <f>Table1[[#This Row],[Profit]]/Table1[[#This Row],[Budget]]</f>
        <v>3.2959366166666668</v>
      </c>
      <c r="X3044" s="22" t="str">
        <f>IF(L3044="","",
IF(L3044&lt;Predictability!$B$1,"Low",
IF(L3044&lt;=Predictability!$B$2,"Mid","High")))</f>
        <v>High</v>
      </c>
      <c r="Y3044" s="22">
        <f t="shared" si="95"/>
        <v>1</v>
      </c>
    </row>
    <row r="3045" spans="1:25" x14ac:dyDescent="0.2">
      <c r="A3045" t="s">
        <v>6196</v>
      </c>
      <c r="B3045" t="s">
        <v>588</v>
      </c>
      <c r="C3045" t="s">
        <v>2610</v>
      </c>
      <c r="D3045">
        <v>13000</v>
      </c>
      <c r="E3045">
        <v>15757</v>
      </c>
      <c r="F3045">
        <v>0</v>
      </c>
      <c r="G3045">
        <v>0</v>
      </c>
      <c r="H3045">
        <v>7.3</v>
      </c>
      <c r="I3045">
        <v>259</v>
      </c>
      <c r="J3045">
        <v>119</v>
      </c>
      <c r="K3045">
        <v>24006726</v>
      </c>
      <c r="L3045">
        <v>50000000</v>
      </c>
      <c r="M3045" s="2">
        <f>VLOOKUP(A3045,Sheet2!$A$1:G6769,2,0)</f>
        <v>38303</v>
      </c>
      <c r="N3045" t="str">
        <f>VLOOKUP(A3045,Sheet2!$A$1:G6769,3,0)</f>
        <v>Color</v>
      </c>
      <c r="O3045" t="str">
        <f>VLOOKUP(A3045,Sheet2!$A$1:G6769,4,0)</f>
        <v>Adventure</v>
      </c>
      <c r="P3045" t="str">
        <f>VLOOKUP(A3045,Sheet2!$A$1:G6769,5,0)</f>
        <v>English</v>
      </c>
      <c r="Q3045" t="str">
        <f>VLOOKUP(A3045,Sheet2!$A$1:G6769,6,0)</f>
        <v>USA</v>
      </c>
      <c r="R3045" t="str">
        <f>VLOOKUP(A3045,Sheet2!$A$1:G6769,7,0)</f>
        <v>R</v>
      </c>
      <c r="S3045" t="str">
        <f>IF(Table1[[#This Row],[Language]]="English","English","Other language")</f>
        <v>English</v>
      </c>
      <c r="T3045">
        <f>Table1[[#This Row],[Gross Revenue]]-Table1[[#This Row],[Budget]]</f>
        <v>-25993274</v>
      </c>
      <c r="U3045" s="1">
        <f>(Table1[[#This Row],[Gross Revenue]]/Table1[[#This Row],[Budget]])-1</f>
        <v>-0.51986547999999999</v>
      </c>
      <c r="V3045" t="str">
        <f t="shared" si="94"/>
        <v>111-130 minutes</v>
      </c>
      <c r="W3045">
        <f>Table1[[#This Row],[Profit]]/Table1[[#This Row],[Budget]]</f>
        <v>-0.51986547999999999</v>
      </c>
      <c r="X3045" s="22" t="str">
        <f>IF(L3045="","",
IF(L3045&lt;Predictability!$B$1,"Low",
IF(L3045&lt;=Predictability!$B$2,"Mid","High")))</f>
        <v>Mid</v>
      </c>
      <c r="Y3045" s="22">
        <f t="shared" si="95"/>
        <v>0</v>
      </c>
    </row>
    <row r="3046" spans="1:25" x14ac:dyDescent="0.2">
      <c r="A3046" t="s">
        <v>4838</v>
      </c>
      <c r="B3046" t="s">
        <v>1892</v>
      </c>
      <c r="C3046" t="s">
        <v>1893</v>
      </c>
      <c r="D3046">
        <v>797</v>
      </c>
      <c r="E3046">
        <v>2073</v>
      </c>
      <c r="F3046">
        <v>26</v>
      </c>
      <c r="G3046">
        <v>1000</v>
      </c>
      <c r="H3046">
        <v>6.4</v>
      </c>
      <c r="I3046">
        <v>78</v>
      </c>
      <c r="J3046">
        <v>90</v>
      </c>
      <c r="K3046">
        <v>303439</v>
      </c>
      <c r="L3046">
        <v>8000000</v>
      </c>
      <c r="M3046" s="2">
        <f>VLOOKUP(A3046,Sheet2!$A$1:G6770,2,0)</f>
        <v>39276</v>
      </c>
      <c r="N3046" t="str">
        <f>VLOOKUP(A3046,Sheet2!$A$1:G6770,3,0)</f>
        <v>Color</v>
      </c>
      <c r="O3046" t="str">
        <f>VLOOKUP(A3046,Sheet2!$A$1:G6770,4,0)</f>
        <v>Drama</v>
      </c>
      <c r="P3046" t="str">
        <f>VLOOKUP(A3046,Sheet2!$A$1:G6770,5,0)</f>
        <v>English</v>
      </c>
      <c r="Q3046" t="str">
        <f>VLOOKUP(A3046,Sheet2!$A$1:G6770,6,0)</f>
        <v>USA</v>
      </c>
      <c r="R3046" t="str">
        <f>VLOOKUP(A3046,Sheet2!$A$1:G6770,7,0)</f>
        <v>R</v>
      </c>
      <c r="S3046" t="str">
        <f>IF(Table1[[#This Row],[Language]]="English","English","Other language")</f>
        <v>English</v>
      </c>
      <c r="T3046">
        <f>Table1[[#This Row],[Gross Revenue]]-Table1[[#This Row],[Budget]]</f>
        <v>-7696561</v>
      </c>
      <c r="U3046" s="1">
        <f>(Table1[[#This Row],[Gross Revenue]]/Table1[[#This Row],[Budget]])-1</f>
        <v>-0.962070125</v>
      </c>
      <c r="V3046" t="str">
        <f t="shared" si="94"/>
        <v>90-110 minutes</v>
      </c>
      <c r="W3046">
        <f>Table1[[#This Row],[Profit]]/Table1[[#This Row],[Budget]]</f>
        <v>-0.962070125</v>
      </c>
      <c r="X3046" s="22" t="str">
        <f>IF(L3046="","",
IF(L3046&lt;Predictability!$B$1,"Low",
IF(L3046&lt;=Predictability!$B$2,"Mid","High")))</f>
        <v>Low</v>
      </c>
      <c r="Y3046" s="22">
        <f t="shared" si="95"/>
        <v>0</v>
      </c>
    </row>
    <row r="3047" spans="1:25" x14ac:dyDescent="0.2">
      <c r="A3047" t="s">
        <v>5773</v>
      </c>
      <c r="B3047" t="s">
        <v>971</v>
      </c>
      <c r="C3047" t="s">
        <v>1830</v>
      </c>
      <c r="D3047">
        <v>18000</v>
      </c>
      <c r="E3047">
        <v>32637</v>
      </c>
      <c r="F3047">
        <v>317</v>
      </c>
      <c r="G3047">
        <v>0</v>
      </c>
      <c r="H3047">
        <v>7.5</v>
      </c>
      <c r="I3047">
        <v>141</v>
      </c>
      <c r="J3047">
        <v>130</v>
      </c>
      <c r="K3047">
        <v>19593740</v>
      </c>
      <c r="L3047">
        <v>50000000</v>
      </c>
      <c r="M3047" s="2">
        <f>VLOOKUP(A3047,Sheet2!$A$1:G6771,2,0)</f>
        <v>37756</v>
      </c>
      <c r="N3047" t="str">
        <f>VLOOKUP(A3047,Sheet2!$A$1:G6771,3,0)</f>
        <v>Color</v>
      </c>
      <c r="O3047" t="str">
        <f>VLOOKUP(A3047,Sheet2!$A$1:G6771,4,0)</f>
        <v>Crime</v>
      </c>
      <c r="P3047" t="str">
        <f>VLOOKUP(A3047,Sheet2!$A$1:G6771,5,0)</f>
        <v>English</v>
      </c>
      <c r="Q3047" t="str">
        <f>VLOOKUP(A3047,Sheet2!$A$1:G6771,6,0)</f>
        <v>USA</v>
      </c>
      <c r="R3047" t="str">
        <f>VLOOKUP(A3047,Sheet2!$A$1:G6771,7,0)</f>
        <v>R</v>
      </c>
      <c r="S3047" t="str">
        <f>IF(Table1[[#This Row],[Language]]="English","English","Other language")</f>
        <v>English</v>
      </c>
      <c r="T3047">
        <f>Table1[[#This Row],[Gross Revenue]]-Table1[[#This Row],[Budget]]</f>
        <v>-30406260</v>
      </c>
      <c r="U3047" s="1">
        <f>(Table1[[#This Row],[Gross Revenue]]/Table1[[#This Row],[Budget]])-1</f>
        <v>-0.60812519999999992</v>
      </c>
      <c r="V3047" t="str">
        <f t="shared" si="94"/>
        <v>111-130 minutes</v>
      </c>
      <c r="W3047">
        <f>Table1[[#This Row],[Profit]]/Table1[[#This Row],[Budget]]</f>
        <v>-0.60812520000000003</v>
      </c>
      <c r="X3047" s="22" t="str">
        <f>IF(L3047="","",
IF(L3047&lt;Predictability!$B$1,"Low",
IF(L3047&lt;=Predictability!$B$2,"Mid","High")))</f>
        <v>Mid</v>
      </c>
      <c r="Y3047" s="22">
        <f t="shared" si="95"/>
        <v>0</v>
      </c>
    </row>
    <row r="3048" spans="1:25" x14ac:dyDescent="0.2">
      <c r="A3048" t="s">
        <v>6389</v>
      </c>
      <c r="B3048" t="s">
        <v>2663</v>
      </c>
      <c r="C3048" t="s">
        <v>90</v>
      </c>
      <c r="D3048">
        <v>402</v>
      </c>
      <c r="E3048">
        <v>1335</v>
      </c>
      <c r="F3048">
        <v>0</v>
      </c>
      <c r="G3048">
        <v>944</v>
      </c>
      <c r="H3048">
        <v>7.1</v>
      </c>
      <c r="I3048">
        <v>111</v>
      </c>
      <c r="J3048">
        <v>89</v>
      </c>
      <c r="K3048">
        <v>3193102</v>
      </c>
      <c r="L3048">
        <v>9000000</v>
      </c>
      <c r="M3048" s="2">
        <f>VLOOKUP(A3048,Sheet2!$A$1:G6772,2,0)</f>
        <v>36407</v>
      </c>
      <c r="N3048" t="str">
        <f>VLOOKUP(A3048,Sheet2!$A$1:G6772,3,0)</f>
        <v>Color</v>
      </c>
      <c r="O3048" t="str">
        <f>VLOOKUP(A3048,Sheet2!$A$1:G6772,4,0)</f>
        <v>Crime</v>
      </c>
      <c r="P3048" t="str">
        <f>VLOOKUP(A3048,Sheet2!$A$1:G6772,5,0)</f>
        <v>English</v>
      </c>
      <c r="Q3048" t="str">
        <f>VLOOKUP(A3048,Sheet2!$A$1:G6772,6,0)</f>
        <v>USA</v>
      </c>
      <c r="R3048" t="str">
        <f>VLOOKUP(A3048,Sheet2!$A$1:G6772,7,0)</f>
        <v>R</v>
      </c>
      <c r="S3048" t="str">
        <f>IF(Table1[[#This Row],[Language]]="English","English","Other language")</f>
        <v>English</v>
      </c>
      <c r="T3048">
        <f>Table1[[#This Row],[Gross Revenue]]-Table1[[#This Row],[Budget]]</f>
        <v>-5806898</v>
      </c>
      <c r="U3048" s="1">
        <f>(Table1[[#This Row],[Gross Revenue]]/Table1[[#This Row],[Budget]])-1</f>
        <v>-0.64521088888888889</v>
      </c>
      <c r="V3048" t="str">
        <f t="shared" si="94"/>
        <v>&lt;90 minutes</v>
      </c>
      <c r="W3048">
        <f>Table1[[#This Row],[Profit]]/Table1[[#This Row],[Budget]]</f>
        <v>-0.64521088888888889</v>
      </c>
      <c r="X3048" s="22" t="str">
        <f>IF(L3048="","",
IF(L3048&lt;Predictability!$B$1,"Low",
IF(L3048&lt;=Predictability!$B$2,"Mid","High")))</f>
        <v>Mid</v>
      </c>
      <c r="Y3048" s="22">
        <f t="shared" si="95"/>
        <v>0</v>
      </c>
    </row>
    <row r="3049" spans="1:25" x14ac:dyDescent="0.2">
      <c r="A3049" t="s">
        <v>4632</v>
      </c>
      <c r="B3049" t="s">
        <v>408</v>
      </c>
      <c r="C3049" t="s">
        <v>1715</v>
      </c>
      <c r="D3049">
        <v>11000</v>
      </c>
      <c r="E3049">
        <v>13943</v>
      </c>
      <c r="F3049">
        <v>65</v>
      </c>
      <c r="G3049">
        <v>25000</v>
      </c>
      <c r="H3049">
        <v>7.3</v>
      </c>
      <c r="I3049">
        <v>274</v>
      </c>
      <c r="J3049">
        <v>118</v>
      </c>
      <c r="K3049">
        <v>57981889</v>
      </c>
      <c r="L3049">
        <v>40000000</v>
      </c>
      <c r="M3049" s="2">
        <f>VLOOKUP(A3049,Sheet2!$A$1:G6773,2,0)</f>
        <v>40608</v>
      </c>
      <c r="N3049" t="str">
        <f>VLOOKUP(A3049,Sheet2!$A$1:G6773,3,0)</f>
        <v>Color</v>
      </c>
      <c r="O3049" t="str">
        <f>VLOOKUP(A3049,Sheet2!$A$1:G6773,4,0)</f>
        <v>Crime</v>
      </c>
      <c r="P3049" t="str">
        <f>VLOOKUP(A3049,Sheet2!$A$1:G6773,5,0)</f>
        <v>English</v>
      </c>
      <c r="Q3049" t="str">
        <f>VLOOKUP(A3049,Sheet2!$A$1:G6773,6,0)</f>
        <v>USA</v>
      </c>
      <c r="R3049" t="str">
        <f>VLOOKUP(A3049,Sheet2!$A$1:G6773,7,0)</f>
        <v>R</v>
      </c>
      <c r="S3049" t="str">
        <f>IF(Table1[[#This Row],[Language]]="English","English","Other language")</f>
        <v>English</v>
      </c>
      <c r="T3049">
        <f>Table1[[#This Row],[Gross Revenue]]-Table1[[#This Row],[Budget]]</f>
        <v>17981889</v>
      </c>
      <c r="U3049" s="1">
        <f>(Table1[[#This Row],[Gross Revenue]]/Table1[[#This Row],[Budget]])-1</f>
        <v>0.44954722500000011</v>
      </c>
      <c r="V3049" t="str">
        <f t="shared" si="94"/>
        <v>111-130 minutes</v>
      </c>
      <c r="W3049">
        <f>Table1[[#This Row],[Profit]]/Table1[[#This Row],[Budget]]</f>
        <v>0.44954722499999999</v>
      </c>
      <c r="X3049" s="22" t="str">
        <f>IF(L3049="","",
IF(L3049&lt;Predictability!$B$1,"Low",
IF(L3049&lt;=Predictability!$B$2,"Mid","High")))</f>
        <v>Mid</v>
      </c>
      <c r="Y3049" s="22">
        <f t="shared" si="95"/>
        <v>0</v>
      </c>
    </row>
    <row r="3050" spans="1:25" x14ac:dyDescent="0.2">
      <c r="A3050" t="s">
        <v>7002</v>
      </c>
      <c r="B3050" t="s">
        <v>217</v>
      </c>
      <c r="C3050" t="s">
        <v>1714</v>
      </c>
      <c r="D3050">
        <v>2000</v>
      </c>
      <c r="E3050">
        <v>6458</v>
      </c>
      <c r="F3050">
        <v>28</v>
      </c>
      <c r="G3050">
        <v>17000</v>
      </c>
      <c r="H3050">
        <v>8.5</v>
      </c>
      <c r="I3050">
        <v>186</v>
      </c>
      <c r="J3050">
        <v>73</v>
      </c>
      <c r="K3050">
        <v>422783777</v>
      </c>
      <c r="L3050">
        <v>45000000</v>
      </c>
      <c r="M3050" s="2">
        <f>VLOOKUP(A3050,Sheet2!$A$1:G6774,2,0)</f>
        <v>34484</v>
      </c>
      <c r="N3050" t="str">
        <f>VLOOKUP(A3050,Sheet2!$A$1:G6774,3,0)</f>
        <v>Color</v>
      </c>
      <c r="O3050" t="str">
        <f>VLOOKUP(A3050,Sheet2!$A$1:G6774,4,0)</f>
        <v>Adventure</v>
      </c>
      <c r="P3050" t="str">
        <f>VLOOKUP(A3050,Sheet2!$A$1:G6774,5,0)</f>
        <v>English</v>
      </c>
      <c r="Q3050" t="str">
        <f>VLOOKUP(A3050,Sheet2!$A$1:G6774,6,0)</f>
        <v>USA</v>
      </c>
      <c r="R3050" t="str">
        <f>VLOOKUP(A3050,Sheet2!$A$1:G6774,7,0)</f>
        <v>G</v>
      </c>
      <c r="S3050" t="str">
        <f>IF(Table1[[#This Row],[Language]]="English","English","Other language")</f>
        <v>English</v>
      </c>
      <c r="T3050">
        <f>Table1[[#This Row],[Gross Revenue]]-Table1[[#This Row],[Budget]]</f>
        <v>377783777</v>
      </c>
      <c r="U3050" s="1">
        <f>(Table1[[#This Row],[Gross Revenue]]/Table1[[#This Row],[Budget]])-1</f>
        <v>8.3951950444444439</v>
      </c>
      <c r="V3050" t="str">
        <f t="shared" si="94"/>
        <v>&lt;90 minutes</v>
      </c>
      <c r="W3050">
        <f>Table1[[#This Row],[Profit]]/Table1[[#This Row],[Budget]]</f>
        <v>8.3951950444444439</v>
      </c>
      <c r="X3050" s="22" t="str">
        <f>IF(L3050="","",
IF(L3050&lt;Predictability!$B$1,"Low",
IF(L3050&lt;=Predictability!$B$2,"Mid","High")))</f>
        <v>Mid</v>
      </c>
      <c r="Y3050" s="22">
        <f t="shared" si="95"/>
        <v>1</v>
      </c>
    </row>
    <row r="3051" spans="1:25" x14ac:dyDescent="0.2">
      <c r="A3051" t="s">
        <v>6691</v>
      </c>
      <c r="B3051" t="s">
        <v>930</v>
      </c>
      <c r="C3051" t="s">
        <v>2983</v>
      </c>
      <c r="D3051">
        <v>12000</v>
      </c>
      <c r="E3051">
        <v>30230</v>
      </c>
      <c r="F3051">
        <v>54</v>
      </c>
      <c r="G3051">
        <v>31000</v>
      </c>
      <c r="H3051">
        <v>7.8</v>
      </c>
      <c r="I3051">
        <v>119</v>
      </c>
      <c r="J3051">
        <v>108</v>
      </c>
      <c r="K3051">
        <v>1339152</v>
      </c>
      <c r="L3051">
        <v>81200000</v>
      </c>
      <c r="M3051" s="2">
        <f>VLOOKUP(A3051,Sheet2!$A$1:G6775,2,0)</f>
        <v>42173</v>
      </c>
      <c r="N3051" t="str">
        <f>VLOOKUP(A3051,Sheet2!$A$1:G6775,3,0)</f>
        <v>Color</v>
      </c>
      <c r="O3051" t="str">
        <f>VLOOKUP(A3051,Sheet2!$A$1:G6775,4,0)</f>
        <v>Adventure</v>
      </c>
      <c r="P3051" t="str">
        <f>VLOOKUP(A3051,Sheet2!$A$1:G6775,5,0)</f>
        <v>English</v>
      </c>
      <c r="Q3051" t="str">
        <f>VLOOKUP(A3051,Sheet2!$A$1:G6775,6,0)</f>
        <v>France</v>
      </c>
      <c r="R3051" t="str">
        <f>VLOOKUP(A3051,Sheet2!$A$1:G6775,7,0)</f>
        <v>PG</v>
      </c>
      <c r="S3051" t="str">
        <f>IF(Table1[[#This Row],[Language]]="English","English","Other language")</f>
        <v>English</v>
      </c>
      <c r="T3051">
        <f>Table1[[#This Row],[Gross Revenue]]-Table1[[#This Row],[Budget]]</f>
        <v>-79860848</v>
      </c>
      <c r="U3051" s="1">
        <f>(Table1[[#This Row],[Gross Revenue]]/Table1[[#This Row],[Budget]])-1</f>
        <v>-0.98350798029556652</v>
      </c>
      <c r="V3051" t="str">
        <f t="shared" si="94"/>
        <v>90-110 minutes</v>
      </c>
      <c r="W3051">
        <f>Table1[[#This Row],[Profit]]/Table1[[#This Row],[Budget]]</f>
        <v>-0.98350798029556652</v>
      </c>
      <c r="X3051" s="22" t="str">
        <f>IF(L3051="","",
IF(L3051&lt;Predictability!$B$1,"Low",
IF(L3051&lt;=Predictability!$B$2,"Mid","High")))</f>
        <v>High</v>
      </c>
      <c r="Y3051" s="22">
        <f t="shared" si="95"/>
        <v>0</v>
      </c>
    </row>
    <row r="3052" spans="1:25" x14ac:dyDescent="0.2">
      <c r="A3052" t="s">
        <v>4040</v>
      </c>
      <c r="B3052" t="s">
        <v>1156</v>
      </c>
      <c r="C3052" t="s">
        <v>1157</v>
      </c>
      <c r="D3052">
        <v>554</v>
      </c>
      <c r="E3052">
        <v>2216</v>
      </c>
      <c r="F3052">
        <v>34</v>
      </c>
      <c r="G3052">
        <v>0</v>
      </c>
      <c r="H3052">
        <v>5.7</v>
      </c>
      <c r="I3052">
        <v>38</v>
      </c>
      <c r="J3052">
        <v>95</v>
      </c>
      <c r="K3052">
        <v>13555988</v>
      </c>
      <c r="L3052">
        <v>22000000</v>
      </c>
      <c r="M3052" s="2">
        <f>VLOOKUP(A3052,Sheet2!$A$1:G6776,2,0)</f>
        <v>36724</v>
      </c>
      <c r="N3052" t="str">
        <f>VLOOKUP(A3052,Sheet2!$A$1:G6776,3,0)</f>
        <v>Color</v>
      </c>
      <c r="O3052" t="str">
        <f>VLOOKUP(A3052,Sheet2!$A$1:G6776,4,0)</f>
        <v>Adventure</v>
      </c>
      <c r="P3052" t="str">
        <f>VLOOKUP(A3052,Sheet2!$A$1:G6776,5,0)</f>
        <v>English</v>
      </c>
      <c r="Q3052" t="str">
        <f>VLOOKUP(A3052,Sheet2!$A$1:G6776,6,0)</f>
        <v>Germany</v>
      </c>
      <c r="R3052" t="str">
        <f>VLOOKUP(A3052,Sheet2!$A$1:G6776,7,0)</f>
        <v>PG</v>
      </c>
      <c r="S3052" t="str">
        <f>IF(Table1[[#This Row],[Language]]="English","English","Other language")</f>
        <v>English</v>
      </c>
      <c r="T3052">
        <f>Table1[[#This Row],[Gross Revenue]]-Table1[[#This Row],[Budget]]</f>
        <v>-8444012</v>
      </c>
      <c r="U3052" s="1">
        <f>(Table1[[#This Row],[Gross Revenue]]/Table1[[#This Row],[Budget]])-1</f>
        <v>-0.38381872727272726</v>
      </c>
      <c r="V3052" t="str">
        <f t="shared" si="94"/>
        <v>90-110 minutes</v>
      </c>
      <c r="W3052">
        <f>Table1[[#This Row],[Profit]]/Table1[[#This Row],[Budget]]</f>
        <v>-0.38381872727272726</v>
      </c>
      <c r="X3052" s="22" t="str">
        <f>IF(L3052="","",
IF(L3052&lt;Predictability!$B$1,"Low",
IF(L3052&lt;=Predictability!$B$2,"Mid","High")))</f>
        <v>Mid</v>
      </c>
      <c r="Y3052" s="22">
        <f t="shared" si="95"/>
        <v>0</v>
      </c>
    </row>
    <row r="3053" spans="1:25" x14ac:dyDescent="0.2">
      <c r="A3053" t="s">
        <v>7000</v>
      </c>
      <c r="B3053" t="s">
        <v>2780</v>
      </c>
      <c r="C3053" t="s">
        <v>1479</v>
      </c>
      <c r="D3053">
        <v>380</v>
      </c>
      <c r="E3053">
        <v>927</v>
      </c>
      <c r="F3053">
        <v>207</v>
      </c>
      <c r="G3053">
        <v>39000</v>
      </c>
      <c r="H3053">
        <v>8.5</v>
      </c>
      <c r="I3053">
        <v>215</v>
      </c>
      <c r="J3053">
        <v>137</v>
      </c>
      <c r="K3053">
        <v>11284657</v>
      </c>
      <c r="L3053">
        <v>2000000</v>
      </c>
      <c r="M3053" s="2">
        <f>VLOOKUP(A3053,Sheet2!$A$1:G6777,2,0)</f>
        <v>38883</v>
      </c>
      <c r="N3053" t="str">
        <f>VLOOKUP(A3053,Sheet2!$A$1:G6777,3,0)</f>
        <v>Color</v>
      </c>
      <c r="O3053" t="str">
        <f>VLOOKUP(A3053,Sheet2!$A$1:G6777,4,0)</f>
        <v>Drama</v>
      </c>
      <c r="P3053" t="str">
        <f>VLOOKUP(A3053,Sheet2!$A$1:G6777,5,0)</f>
        <v>German</v>
      </c>
      <c r="Q3053" t="str">
        <f>VLOOKUP(A3053,Sheet2!$A$1:G6777,6,0)</f>
        <v>Germany</v>
      </c>
      <c r="R3053" t="str">
        <f>VLOOKUP(A3053,Sheet2!$A$1:G6777,7,0)</f>
        <v>R</v>
      </c>
      <c r="S3053" t="str">
        <f>IF(Table1[[#This Row],[Language]]="English","English","Other language")</f>
        <v>Other language</v>
      </c>
      <c r="T3053">
        <f>Table1[[#This Row],[Gross Revenue]]-Table1[[#This Row],[Budget]]</f>
        <v>9284657</v>
      </c>
      <c r="U3053" s="1">
        <f>(Table1[[#This Row],[Gross Revenue]]/Table1[[#This Row],[Budget]])-1</f>
        <v>4.6423284999999996</v>
      </c>
      <c r="V3053" t="str">
        <f t="shared" si="94"/>
        <v>131-150 minutes</v>
      </c>
      <c r="W3053">
        <f>Table1[[#This Row],[Profit]]/Table1[[#This Row],[Budget]]</f>
        <v>4.6423284999999996</v>
      </c>
      <c r="X3053" s="22" t="str">
        <f>IF(L3053="","",
IF(L3053&lt;Predictability!$B$1,"Low",
IF(L3053&lt;=Predictability!$B$2,"Mid","High")))</f>
        <v>Low</v>
      </c>
      <c r="Y3053" s="22">
        <f t="shared" si="95"/>
        <v>1</v>
      </c>
    </row>
    <row r="3054" spans="1:25" x14ac:dyDescent="0.2">
      <c r="A3054" t="s">
        <v>5411</v>
      </c>
      <c r="B3054" t="s">
        <v>2281</v>
      </c>
      <c r="C3054" t="s">
        <v>1858</v>
      </c>
      <c r="D3054">
        <v>387</v>
      </c>
      <c r="E3054">
        <v>1233</v>
      </c>
      <c r="F3054">
        <v>46</v>
      </c>
      <c r="G3054">
        <v>0</v>
      </c>
      <c r="H3054">
        <v>6.7</v>
      </c>
      <c r="I3054">
        <v>105</v>
      </c>
      <c r="J3054">
        <v>130</v>
      </c>
      <c r="K3054">
        <v>51185897</v>
      </c>
      <c r="L3054">
        <v>30000000</v>
      </c>
      <c r="M3054" s="2">
        <f>VLOOKUP(A3054,Sheet2!$A$1:G6778,2,0)</f>
        <v>31950</v>
      </c>
      <c r="N3054" t="str">
        <f>VLOOKUP(A3054,Sheet2!$A$1:G6778,3,0)</f>
        <v>Color</v>
      </c>
      <c r="O3054" t="str">
        <f>VLOOKUP(A3054,Sheet2!$A$1:G6778,4,0)</f>
        <v>Action</v>
      </c>
      <c r="P3054" t="str">
        <f>VLOOKUP(A3054,Sheet2!$A$1:G6778,5,0)</f>
        <v>English</v>
      </c>
      <c r="Q3054" t="str">
        <f>VLOOKUP(A3054,Sheet2!$A$1:G6778,6,0)</f>
        <v>UK</v>
      </c>
      <c r="R3054" t="str">
        <f>VLOOKUP(A3054,Sheet2!$A$1:G6778,7,0)</f>
        <v>PG</v>
      </c>
      <c r="S3054" t="str">
        <f>IF(Table1[[#This Row],[Language]]="English","English","Other language")</f>
        <v>English</v>
      </c>
      <c r="T3054">
        <f>Table1[[#This Row],[Gross Revenue]]-Table1[[#This Row],[Budget]]</f>
        <v>21185897</v>
      </c>
      <c r="U3054" s="1">
        <f>(Table1[[#This Row],[Gross Revenue]]/Table1[[#This Row],[Budget]])-1</f>
        <v>0.70619656666666675</v>
      </c>
      <c r="V3054" t="str">
        <f t="shared" si="94"/>
        <v>111-130 minutes</v>
      </c>
      <c r="W3054">
        <f>Table1[[#This Row],[Profit]]/Table1[[#This Row],[Budget]]</f>
        <v>0.70619656666666664</v>
      </c>
      <c r="X3054" s="22" t="str">
        <f>IF(L3054="","",
IF(L3054&lt;Predictability!$B$1,"Low",
IF(L3054&lt;=Predictability!$B$2,"Mid","High")))</f>
        <v>Mid</v>
      </c>
      <c r="Y3054" s="22">
        <f t="shared" si="95"/>
        <v>1</v>
      </c>
    </row>
    <row r="3055" spans="1:25" x14ac:dyDescent="0.2">
      <c r="A3055" t="s">
        <v>4980</v>
      </c>
      <c r="B3055" t="s">
        <v>659</v>
      </c>
      <c r="C3055" t="s">
        <v>1986</v>
      </c>
      <c r="D3055">
        <v>472</v>
      </c>
      <c r="E3055">
        <v>1047</v>
      </c>
      <c r="F3055">
        <v>0</v>
      </c>
      <c r="G3055">
        <v>339</v>
      </c>
      <c r="H3055">
        <v>6.5</v>
      </c>
      <c r="I3055">
        <v>28</v>
      </c>
      <c r="J3055">
        <v>91</v>
      </c>
      <c r="K3055">
        <v>12055</v>
      </c>
      <c r="L3055">
        <v>500000</v>
      </c>
      <c r="M3055" s="2">
        <f>VLOOKUP(A3055,Sheet2!$A$1:G6779,2,0)</f>
        <v>39316</v>
      </c>
      <c r="N3055" t="str">
        <f>VLOOKUP(A3055,Sheet2!$A$1:G6779,3,0)</f>
        <v>Color</v>
      </c>
      <c r="O3055" t="str">
        <f>VLOOKUP(A3055,Sheet2!$A$1:G6779,4,0)</f>
        <v>Comedy</v>
      </c>
      <c r="P3055" t="str">
        <f>VLOOKUP(A3055,Sheet2!$A$1:G6779,5,0)</f>
        <v>English</v>
      </c>
      <c r="Q3055" t="str">
        <f>VLOOKUP(A3055,Sheet2!$A$1:G6779,6,0)</f>
        <v>USA</v>
      </c>
      <c r="R3055" t="str">
        <f>VLOOKUP(A3055,Sheet2!$A$1:G6779,7,0)</f>
        <v>PG-13</v>
      </c>
      <c r="S3055" t="str">
        <f>IF(Table1[[#This Row],[Language]]="English","English","Other language")</f>
        <v>English</v>
      </c>
      <c r="T3055">
        <f>Table1[[#This Row],[Gross Revenue]]-Table1[[#This Row],[Budget]]</f>
        <v>-487945</v>
      </c>
      <c r="U3055" s="1">
        <f>(Table1[[#This Row],[Gross Revenue]]/Table1[[#This Row],[Budget]])-1</f>
        <v>-0.97589000000000004</v>
      </c>
      <c r="V3055" t="str">
        <f t="shared" si="94"/>
        <v>90-110 minutes</v>
      </c>
      <c r="W3055">
        <f>Table1[[#This Row],[Profit]]/Table1[[#This Row],[Budget]]</f>
        <v>-0.97589000000000004</v>
      </c>
      <c r="X3055" s="22" t="str">
        <f>IF(L3055="","",
IF(L3055&lt;Predictability!$B$1,"Low",
IF(L3055&lt;=Predictability!$B$2,"Mid","High")))</f>
        <v>Low</v>
      </c>
      <c r="Y3055" s="22">
        <f t="shared" si="95"/>
        <v>0</v>
      </c>
    </row>
    <row r="3056" spans="1:25" x14ac:dyDescent="0.2">
      <c r="A3056" t="s">
        <v>3766</v>
      </c>
      <c r="B3056" t="s">
        <v>833</v>
      </c>
      <c r="C3056" t="s">
        <v>834</v>
      </c>
      <c r="D3056">
        <v>925</v>
      </c>
      <c r="E3056">
        <v>3423</v>
      </c>
      <c r="F3056">
        <v>13</v>
      </c>
      <c r="G3056">
        <v>0</v>
      </c>
      <c r="H3056">
        <v>5.3</v>
      </c>
      <c r="I3056">
        <v>66</v>
      </c>
      <c r="J3056">
        <v>94</v>
      </c>
      <c r="K3056">
        <v>42672630</v>
      </c>
      <c r="L3056">
        <v>17000000</v>
      </c>
      <c r="M3056" s="2">
        <f>VLOOKUP(A3056,Sheet2!$A$1:G6780,2,0)</f>
        <v>37718</v>
      </c>
      <c r="N3056" t="str">
        <f>VLOOKUP(A3056,Sheet2!$A$1:G6780,3,0)</f>
        <v>Color</v>
      </c>
      <c r="O3056" t="str">
        <f>VLOOKUP(A3056,Sheet2!$A$1:G6780,4,0)</f>
        <v>Adventure</v>
      </c>
      <c r="P3056" t="str">
        <f>VLOOKUP(A3056,Sheet2!$A$1:G6780,5,0)</f>
        <v>English</v>
      </c>
      <c r="Q3056" t="str">
        <f>VLOOKUP(A3056,Sheet2!$A$1:G6780,6,0)</f>
        <v>USA</v>
      </c>
      <c r="R3056" t="str">
        <f>VLOOKUP(A3056,Sheet2!$A$1:G6780,7,0)</f>
        <v>PG</v>
      </c>
      <c r="S3056" t="str">
        <f>IF(Table1[[#This Row],[Language]]="English","English","Other language")</f>
        <v>English</v>
      </c>
      <c r="T3056">
        <f>Table1[[#This Row],[Gross Revenue]]-Table1[[#This Row],[Budget]]</f>
        <v>25672630</v>
      </c>
      <c r="U3056" s="1">
        <f>(Table1[[#This Row],[Gross Revenue]]/Table1[[#This Row],[Budget]])-1</f>
        <v>1.510154705882353</v>
      </c>
      <c r="V3056" t="str">
        <f t="shared" si="94"/>
        <v>90-110 minutes</v>
      </c>
      <c r="W3056">
        <f>Table1[[#This Row],[Profit]]/Table1[[#This Row],[Budget]]</f>
        <v>1.510154705882353</v>
      </c>
      <c r="X3056" s="22" t="str">
        <f>IF(L3056="","",
IF(L3056&lt;Predictability!$B$1,"Low",
IF(L3056&lt;=Predictability!$B$2,"Mid","High")))</f>
        <v>Mid</v>
      </c>
      <c r="Y3056" s="22">
        <f t="shared" si="95"/>
        <v>1</v>
      </c>
    </row>
    <row r="3057" spans="1:25" x14ac:dyDescent="0.2">
      <c r="A3057" t="s">
        <v>5011</v>
      </c>
      <c r="B3057" t="s">
        <v>546</v>
      </c>
      <c r="C3057" t="s">
        <v>1607</v>
      </c>
      <c r="D3057">
        <v>40000</v>
      </c>
      <c r="E3057">
        <v>45757</v>
      </c>
      <c r="F3057">
        <v>563</v>
      </c>
      <c r="G3057">
        <v>48000</v>
      </c>
      <c r="H3057">
        <v>6.5</v>
      </c>
      <c r="I3057">
        <v>450</v>
      </c>
      <c r="J3057">
        <v>150</v>
      </c>
      <c r="K3057">
        <v>89289910</v>
      </c>
      <c r="L3057">
        <v>215000000</v>
      </c>
      <c r="M3057" s="2">
        <f>VLOOKUP(A3057,Sheet2!$A$1:G6781,2,0)</f>
        <v>41630</v>
      </c>
      <c r="N3057" t="str">
        <f>VLOOKUP(A3057,Sheet2!$A$1:G6781,3,0)</f>
        <v>Color</v>
      </c>
      <c r="O3057" t="str">
        <f>VLOOKUP(A3057,Sheet2!$A$1:G6781,4,0)</f>
        <v>Action</v>
      </c>
      <c r="P3057" t="str">
        <f>VLOOKUP(A3057,Sheet2!$A$1:G6781,5,0)</f>
        <v>English</v>
      </c>
      <c r="Q3057" t="str">
        <f>VLOOKUP(A3057,Sheet2!$A$1:G6781,6,0)</f>
        <v>USA</v>
      </c>
      <c r="R3057" t="str">
        <f>VLOOKUP(A3057,Sheet2!$A$1:G6781,7,0)</f>
        <v>PG-13</v>
      </c>
      <c r="S3057" t="str">
        <f>IF(Table1[[#This Row],[Language]]="English","English","Other language")</f>
        <v>English</v>
      </c>
      <c r="T3057">
        <f>Table1[[#This Row],[Gross Revenue]]-Table1[[#This Row],[Budget]]</f>
        <v>-125710090</v>
      </c>
      <c r="U3057" s="1">
        <f>(Table1[[#This Row],[Gross Revenue]]/Table1[[#This Row],[Budget]])-1</f>
        <v>-0.58469809302325582</v>
      </c>
      <c r="V3057" t="str">
        <f t="shared" si="94"/>
        <v>131-150 minutes</v>
      </c>
      <c r="W3057">
        <f>Table1[[#This Row],[Profit]]/Table1[[#This Row],[Budget]]</f>
        <v>-0.58469809302325582</v>
      </c>
      <c r="X3057" s="22" t="str">
        <f>IF(L3057="","",
IF(L3057&lt;Predictability!$B$1,"Low",
IF(L3057&lt;=Predictability!$B$2,"Mid","High")))</f>
        <v>High</v>
      </c>
      <c r="Y3057" s="22">
        <f t="shared" si="95"/>
        <v>0</v>
      </c>
    </row>
    <row r="3058" spans="1:25" x14ac:dyDescent="0.2">
      <c r="A3058" t="s">
        <v>5339</v>
      </c>
      <c r="B3058" t="s">
        <v>2243</v>
      </c>
      <c r="C3058" t="s">
        <v>242</v>
      </c>
      <c r="D3058">
        <v>394</v>
      </c>
      <c r="E3058">
        <v>1531</v>
      </c>
      <c r="F3058">
        <v>212</v>
      </c>
      <c r="G3058">
        <v>4000</v>
      </c>
      <c r="H3058">
        <v>6.7</v>
      </c>
      <c r="I3058">
        <v>94</v>
      </c>
      <c r="J3058">
        <v>121</v>
      </c>
      <c r="K3058">
        <v>33328051</v>
      </c>
      <c r="L3058">
        <v>65000000</v>
      </c>
      <c r="M3058" s="2">
        <f>VLOOKUP(A3058,Sheet2!$A$1:G6782,2,0)</f>
        <v>35107</v>
      </c>
      <c r="N3058" t="str">
        <f>VLOOKUP(A3058,Sheet2!$A$1:G6782,3,0)</f>
        <v>Color</v>
      </c>
      <c r="O3058" t="str">
        <f>VLOOKUP(A3058,Sheet2!$A$1:G6782,4,0)</f>
        <v>Action</v>
      </c>
      <c r="P3058" t="str">
        <f>VLOOKUP(A3058,Sheet2!$A$1:G6782,5,0)</f>
        <v>English</v>
      </c>
      <c r="Q3058" t="str">
        <f>VLOOKUP(A3058,Sheet2!$A$1:G6782,6,0)</f>
        <v>USA</v>
      </c>
      <c r="R3058" t="str">
        <f>VLOOKUP(A3058,Sheet2!$A$1:G6782,7,0)</f>
        <v>R</v>
      </c>
      <c r="S3058" t="str">
        <f>IF(Table1[[#This Row],[Language]]="English","English","Other language")</f>
        <v>English</v>
      </c>
      <c r="T3058">
        <f>Table1[[#This Row],[Gross Revenue]]-Table1[[#This Row],[Budget]]</f>
        <v>-31671949</v>
      </c>
      <c r="U3058" s="1">
        <f>(Table1[[#This Row],[Gross Revenue]]/Table1[[#This Row],[Budget]])-1</f>
        <v>-0.48726075384615386</v>
      </c>
      <c r="V3058" t="str">
        <f t="shared" si="94"/>
        <v>111-130 minutes</v>
      </c>
      <c r="W3058">
        <f>Table1[[#This Row],[Profit]]/Table1[[#This Row],[Budget]]</f>
        <v>-0.48726075384615386</v>
      </c>
      <c r="X3058" s="22" t="str">
        <f>IF(L3058="","",
IF(L3058&lt;Predictability!$B$1,"Low",
IF(L3058&lt;=Predictability!$B$2,"Mid","High")))</f>
        <v>High</v>
      </c>
      <c r="Y3058" s="22">
        <f t="shared" si="95"/>
        <v>0</v>
      </c>
    </row>
    <row r="3059" spans="1:25" x14ac:dyDescent="0.2">
      <c r="A3059" t="s">
        <v>5953</v>
      </c>
      <c r="B3059" t="s">
        <v>2641</v>
      </c>
      <c r="C3059" t="s">
        <v>2036</v>
      </c>
      <c r="D3059">
        <v>989</v>
      </c>
      <c r="E3059">
        <v>3386</v>
      </c>
      <c r="F3059">
        <v>88</v>
      </c>
      <c r="G3059">
        <v>23000</v>
      </c>
      <c r="H3059">
        <v>7.1</v>
      </c>
      <c r="I3059">
        <v>117</v>
      </c>
      <c r="J3059">
        <v>128</v>
      </c>
      <c r="K3059">
        <v>37432299</v>
      </c>
      <c r="L3059">
        <v>34000000</v>
      </c>
      <c r="M3059" s="2">
        <f>VLOOKUP(A3059,Sheet2!$A$1:G6783,2,0)</f>
        <v>42016</v>
      </c>
      <c r="N3059" t="str">
        <f>VLOOKUP(A3059,Sheet2!$A$1:G6783,3,0)</f>
        <v>Color</v>
      </c>
      <c r="O3059" t="str">
        <f>VLOOKUP(A3059,Sheet2!$A$1:G6783,4,0)</f>
        <v>Drama</v>
      </c>
      <c r="P3059" t="str">
        <f>VLOOKUP(A3059,Sheet2!$A$1:G6783,5,0)</f>
        <v>English</v>
      </c>
      <c r="Q3059" t="str">
        <f>VLOOKUP(A3059,Sheet2!$A$1:G6783,6,0)</f>
        <v>USA</v>
      </c>
      <c r="R3059" t="str">
        <f>VLOOKUP(A3059,Sheet2!$A$1:G6783,7,0)</f>
        <v>PG-13</v>
      </c>
      <c r="S3059" t="str">
        <f>IF(Table1[[#This Row],[Language]]="English","English","Other language")</f>
        <v>English</v>
      </c>
      <c r="T3059">
        <f>Table1[[#This Row],[Gross Revenue]]-Table1[[#This Row],[Budget]]</f>
        <v>3432299</v>
      </c>
      <c r="U3059" s="1">
        <f>(Table1[[#This Row],[Gross Revenue]]/Table1[[#This Row],[Budget]])-1</f>
        <v>0.10094997058823529</v>
      </c>
      <c r="V3059" t="str">
        <f t="shared" si="94"/>
        <v>111-130 minutes</v>
      </c>
      <c r="W3059">
        <f>Table1[[#This Row],[Profit]]/Table1[[#This Row],[Budget]]</f>
        <v>0.10094997058823529</v>
      </c>
      <c r="X3059" s="22" t="str">
        <f>IF(L3059="","",
IF(L3059&lt;Predictability!$B$1,"Low",
IF(L3059&lt;=Predictability!$B$2,"Mid","High")))</f>
        <v>Mid</v>
      </c>
      <c r="Y3059" s="22">
        <f t="shared" si="95"/>
        <v>0</v>
      </c>
    </row>
    <row r="3060" spans="1:25" x14ac:dyDescent="0.2">
      <c r="A3060" t="s">
        <v>4940</v>
      </c>
      <c r="B3060" t="s">
        <v>786</v>
      </c>
      <c r="C3060" t="s">
        <v>284</v>
      </c>
      <c r="D3060">
        <v>11000</v>
      </c>
      <c r="E3060">
        <v>13693</v>
      </c>
      <c r="F3060">
        <v>88</v>
      </c>
      <c r="G3060">
        <v>0</v>
      </c>
      <c r="H3060">
        <v>6.4</v>
      </c>
      <c r="I3060">
        <v>134</v>
      </c>
      <c r="J3060">
        <v>113</v>
      </c>
      <c r="K3060">
        <v>158115031</v>
      </c>
      <c r="L3060">
        <v>82000000</v>
      </c>
      <c r="M3060" s="2">
        <f>VLOOKUP(A3060,Sheet2!$A$1:G6784,2,0)</f>
        <v>38585</v>
      </c>
      <c r="N3060" t="str">
        <f>VLOOKUP(A3060,Sheet2!$A$1:G6784,3,0)</f>
        <v>Color</v>
      </c>
      <c r="O3060" t="str">
        <f>VLOOKUP(A3060,Sheet2!$A$1:G6784,4,0)</f>
        <v>Comedy</v>
      </c>
      <c r="P3060" t="str">
        <f>VLOOKUP(A3060,Sheet2!$A$1:G6784,5,0)</f>
        <v>English</v>
      </c>
      <c r="Q3060" t="str">
        <f>VLOOKUP(A3060,Sheet2!$A$1:G6784,6,0)</f>
        <v>USA</v>
      </c>
      <c r="R3060" t="str">
        <f>VLOOKUP(A3060,Sheet2!$A$1:G6784,7,0)</f>
        <v>PG-13</v>
      </c>
      <c r="S3060" t="str">
        <f>IF(Table1[[#This Row],[Language]]="English","English","Other language")</f>
        <v>English</v>
      </c>
      <c r="T3060">
        <f>Table1[[#This Row],[Gross Revenue]]-Table1[[#This Row],[Budget]]</f>
        <v>76115031</v>
      </c>
      <c r="U3060" s="1">
        <f>(Table1[[#This Row],[Gross Revenue]]/Table1[[#This Row],[Budget]])-1</f>
        <v>0.92823208536585367</v>
      </c>
      <c r="V3060" t="str">
        <f t="shared" si="94"/>
        <v>111-130 minutes</v>
      </c>
      <c r="W3060">
        <f>Table1[[#This Row],[Profit]]/Table1[[#This Row],[Budget]]</f>
        <v>0.92823208536585367</v>
      </c>
      <c r="X3060" s="22" t="str">
        <f>IF(L3060="","",
IF(L3060&lt;Predictability!$B$1,"Low",
IF(L3060&lt;=Predictability!$B$2,"Mid","High")))</f>
        <v>High</v>
      </c>
      <c r="Y3060" s="22">
        <f t="shared" si="95"/>
        <v>1</v>
      </c>
    </row>
    <row r="3061" spans="1:25" x14ac:dyDescent="0.2">
      <c r="A3061" t="s">
        <v>3621</v>
      </c>
      <c r="B3061" t="s">
        <v>631</v>
      </c>
      <c r="C3061" t="s">
        <v>632</v>
      </c>
      <c r="D3061">
        <v>721</v>
      </c>
      <c r="E3061">
        <v>2453</v>
      </c>
      <c r="F3061">
        <v>258</v>
      </c>
      <c r="G3061">
        <v>376</v>
      </c>
      <c r="H3061">
        <v>5.0999999999999996</v>
      </c>
      <c r="I3061">
        <v>47</v>
      </c>
      <c r="J3061">
        <v>94</v>
      </c>
      <c r="K3061">
        <v>11508423</v>
      </c>
      <c r="L3061">
        <v>23000000</v>
      </c>
      <c r="M3061" s="2">
        <f>VLOOKUP(A3061,Sheet2!$A$1:G6785,2,0)</f>
        <v>39525</v>
      </c>
      <c r="N3061" t="str">
        <f>VLOOKUP(A3061,Sheet2!$A$1:G6785,3,0)</f>
        <v>Color</v>
      </c>
      <c r="O3061" t="str">
        <f>VLOOKUP(A3061,Sheet2!$A$1:G6785,4,0)</f>
        <v>Biography</v>
      </c>
      <c r="P3061" t="str">
        <f>VLOOKUP(A3061,Sheet2!$A$1:G6785,5,0)</f>
        <v>English</v>
      </c>
      <c r="Q3061" t="str">
        <f>VLOOKUP(A3061,Sheet2!$A$1:G6785,6,0)</f>
        <v>USA</v>
      </c>
      <c r="R3061" t="str">
        <f>VLOOKUP(A3061,Sheet2!$A$1:G6785,7,0)</f>
        <v>PG</v>
      </c>
      <c r="S3061" t="str">
        <f>IF(Table1[[#This Row],[Language]]="English","English","Other language")</f>
        <v>English</v>
      </c>
      <c r="T3061">
        <f>Table1[[#This Row],[Gross Revenue]]-Table1[[#This Row],[Budget]]</f>
        <v>-11491577</v>
      </c>
      <c r="U3061" s="1">
        <f>(Table1[[#This Row],[Gross Revenue]]/Table1[[#This Row],[Budget]])-1</f>
        <v>-0.49963378260869562</v>
      </c>
      <c r="V3061" t="str">
        <f t="shared" si="94"/>
        <v>90-110 minutes</v>
      </c>
      <c r="W3061">
        <f>Table1[[#This Row],[Profit]]/Table1[[#This Row],[Budget]]</f>
        <v>-0.49963378260869568</v>
      </c>
      <c r="X3061" s="22" t="str">
        <f>IF(L3061="","",
IF(L3061&lt;Predictability!$B$1,"Low",
IF(L3061&lt;=Predictability!$B$2,"Mid","High")))</f>
        <v>Mid</v>
      </c>
      <c r="Y3061" s="22">
        <f t="shared" si="95"/>
        <v>0</v>
      </c>
    </row>
    <row r="3062" spans="1:25" x14ac:dyDescent="0.2">
      <c r="A3062" t="s">
        <v>7023</v>
      </c>
      <c r="B3062" t="s">
        <v>82</v>
      </c>
      <c r="C3062" t="s">
        <v>2256</v>
      </c>
      <c r="D3062">
        <v>16000</v>
      </c>
      <c r="E3062">
        <v>22342</v>
      </c>
      <c r="F3062">
        <v>0</v>
      </c>
      <c r="G3062">
        <v>21000</v>
      </c>
      <c r="H3062">
        <v>8.8000000000000007</v>
      </c>
      <c r="I3062">
        <v>297</v>
      </c>
      <c r="J3062">
        <v>171</v>
      </c>
      <c r="K3062">
        <v>313837577</v>
      </c>
      <c r="L3062">
        <v>93000000</v>
      </c>
      <c r="M3062" s="2">
        <f>VLOOKUP(A3062,Sheet2!$A$1:G6786,2,0)</f>
        <v>37201</v>
      </c>
      <c r="N3062" t="str">
        <f>VLOOKUP(A3062,Sheet2!$A$1:G6786,3,0)</f>
        <v>Color</v>
      </c>
      <c r="O3062" t="str">
        <f>VLOOKUP(A3062,Sheet2!$A$1:G6786,4,0)</f>
        <v>Action</v>
      </c>
      <c r="P3062" t="str">
        <f>VLOOKUP(A3062,Sheet2!$A$1:G6786,5,0)</f>
        <v>English</v>
      </c>
      <c r="Q3062" t="str">
        <f>VLOOKUP(A3062,Sheet2!$A$1:G6786,6,0)</f>
        <v>New Zealand</v>
      </c>
      <c r="R3062" t="str">
        <f>VLOOKUP(A3062,Sheet2!$A$1:G6786,7,0)</f>
        <v>PG-13</v>
      </c>
      <c r="S3062" t="str">
        <f>IF(Table1[[#This Row],[Language]]="English","English","Other language")</f>
        <v>English</v>
      </c>
      <c r="T3062">
        <f>Table1[[#This Row],[Gross Revenue]]-Table1[[#This Row],[Budget]]</f>
        <v>220837577</v>
      </c>
      <c r="U3062" s="1">
        <f>(Table1[[#This Row],[Gross Revenue]]/Table1[[#This Row],[Budget]])-1</f>
        <v>2.3745976021505375</v>
      </c>
      <c r="V3062" t="str">
        <f t="shared" si="94"/>
        <v>&gt;150 minutes</v>
      </c>
      <c r="W3062">
        <f>Table1[[#This Row],[Profit]]/Table1[[#This Row],[Budget]]</f>
        <v>2.3745976021505375</v>
      </c>
      <c r="X3062" s="22" t="str">
        <f>IF(L3062="","",
IF(L3062&lt;Predictability!$B$1,"Low",
IF(L3062&lt;=Predictability!$B$2,"Mid","High")))</f>
        <v>High</v>
      </c>
      <c r="Y3062" s="22">
        <f t="shared" si="95"/>
        <v>1</v>
      </c>
    </row>
    <row r="3063" spans="1:25" x14ac:dyDescent="0.2">
      <c r="A3063" t="s">
        <v>7026</v>
      </c>
      <c r="B3063" t="s">
        <v>1912</v>
      </c>
      <c r="C3063" t="s">
        <v>2256</v>
      </c>
      <c r="D3063">
        <v>5000</v>
      </c>
      <c r="E3063">
        <v>6434</v>
      </c>
      <c r="F3063">
        <v>0</v>
      </c>
      <c r="G3063">
        <v>16000</v>
      </c>
      <c r="H3063">
        <v>8.9</v>
      </c>
      <c r="I3063">
        <v>328</v>
      </c>
      <c r="J3063">
        <v>192</v>
      </c>
      <c r="K3063">
        <v>377019252</v>
      </c>
      <c r="L3063">
        <v>94000000</v>
      </c>
      <c r="M3063" s="2">
        <f>VLOOKUP(A3063,Sheet2!$A$1:G6787,2,0)</f>
        <v>37885</v>
      </c>
      <c r="N3063" t="str">
        <f>VLOOKUP(A3063,Sheet2!$A$1:G6787,3,0)</f>
        <v>Color</v>
      </c>
      <c r="O3063" t="str">
        <f>VLOOKUP(A3063,Sheet2!$A$1:G6787,4,0)</f>
        <v>Action</v>
      </c>
      <c r="P3063" t="str">
        <f>VLOOKUP(A3063,Sheet2!$A$1:G6787,5,0)</f>
        <v>English</v>
      </c>
      <c r="Q3063" t="str">
        <f>VLOOKUP(A3063,Sheet2!$A$1:G6787,6,0)</f>
        <v>USA</v>
      </c>
      <c r="R3063" t="str">
        <f>VLOOKUP(A3063,Sheet2!$A$1:G6787,7,0)</f>
        <v>PG-13</v>
      </c>
      <c r="S3063" t="str">
        <f>IF(Table1[[#This Row],[Language]]="English","English","Other language")</f>
        <v>English</v>
      </c>
      <c r="T3063">
        <f>Table1[[#This Row],[Gross Revenue]]-Table1[[#This Row],[Budget]]</f>
        <v>283019252</v>
      </c>
      <c r="U3063" s="1">
        <f>(Table1[[#This Row],[Gross Revenue]]/Table1[[#This Row],[Budget]])-1</f>
        <v>3.0108431063829784</v>
      </c>
      <c r="V3063" t="str">
        <f t="shared" si="94"/>
        <v>&gt;150 minutes</v>
      </c>
      <c r="W3063">
        <f>Table1[[#This Row],[Profit]]/Table1[[#This Row],[Budget]]</f>
        <v>3.0108431063829788</v>
      </c>
      <c r="X3063" s="22" t="str">
        <f>IF(L3063="","",
IF(L3063&lt;Predictability!$B$1,"Low",
IF(L3063&lt;=Predictability!$B$2,"Mid","High")))</f>
        <v>High</v>
      </c>
      <c r="Y3063" s="22">
        <f t="shared" si="95"/>
        <v>1</v>
      </c>
    </row>
    <row r="3064" spans="1:25" x14ac:dyDescent="0.2">
      <c r="A3064" t="s">
        <v>7018</v>
      </c>
      <c r="B3064" t="s">
        <v>82</v>
      </c>
      <c r="C3064" t="s">
        <v>2256</v>
      </c>
      <c r="D3064">
        <v>16000</v>
      </c>
      <c r="E3064">
        <v>23052</v>
      </c>
      <c r="F3064">
        <v>0</v>
      </c>
      <c r="G3064">
        <v>10000</v>
      </c>
      <c r="H3064">
        <v>8.6999999999999993</v>
      </c>
      <c r="I3064">
        <v>294</v>
      </c>
      <c r="J3064">
        <v>172</v>
      </c>
      <c r="K3064">
        <v>340478898</v>
      </c>
      <c r="L3064">
        <v>94000000</v>
      </c>
      <c r="M3064" s="2">
        <f>VLOOKUP(A3064,Sheet2!$A$1:G6788,2,0)</f>
        <v>37321</v>
      </c>
      <c r="N3064" t="str">
        <f>VLOOKUP(A3064,Sheet2!$A$1:G6788,3,0)</f>
        <v>Color</v>
      </c>
      <c r="O3064" t="str">
        <f>VLOOKUP(A3064,Sheet2!$A$1:G6788,4,0)</f>
        <v>Action</v>
      </c>
      <c r="P3064" t="str">
        <f>VLOOKUP(A3064,Sheet2!$A$1:G6788,5,0)</f>
        <v>English</v>
      </c>
      <c r="Q3064" t="str">
        <f>VLOOKUP(A3064,Sheet2!$A$1:G6788,6,0)</f>
        <v>USA</v>
      </c>
      <c r="R3064" t="str">
        <f>VLOOKUP(A3064,Sheet2!$A$1:G6788,7,0)</f>
        <v>PG-13</v>
      </c>
      <c r="S3064" t="str">
        <f>IF(Table1[[#This Row],[Language]]="English","English","Other language")</f>
        <v>English</v>
      </c>
      <c r="T3064">
        <f>Table1[[#This Row],[Gross Revenue]]-Table1[[#This Row],[Budget]]</f>
        <v>246478898</v>
      </c>
      <c r="U3064" s="1">
        <f>(Table1[[#This Row],[Gross Revenue]]/Table1[[#This Row],[Budget]])-1</f>
        <v>2.6221159361702129</v>
      </c>
      <c r="V3064" t="str">
        <f t="shared" si="94"/>
        <v>&gt;150 minutes</v>
      </c>
      <c r="W3064">
        <f>Table1[[#This Row],[Profit]]/Table1[[#This Row],[Budget]]</f>
        <v>2.6221159361702129</v>
      </c>
      <c r="X3064" s="22" t="str">
        <f>IF(L3064="","",
IF(L3064&lt;Predictability!$B$1,"Low",
IF(L3064&lt;=Predictability!$B$2,"Mid","High")))</f>
        <v>High</v>
      </c>
      <c r="Y3064" s="22">
        <f t="shared" si="95"/>
        <v>1</v>
      </c>
    </row>
    <row r="3065" spans="1:25" x14ac:dyDescent="0.2">
      <c r="A3065" t="s">
        <v>3618</v>
      </c>
      <c r="B3065" t="s">
        <v>627</v>
      </c>
      <c r="C3065" t="s">
        <v>540</v>
      </c>
      <c r="D3065">
        <v>1000</v>
      </c>
      <c r="E3065">
        <v>5158</v>
      </c>
      <c r="F3065">
        <v>0</v>
      </c>
      <c r="G3065">
        <v>15000</v>
      </c>
      <c r="H3065">
        <v>5.0999999999999996</v>
      </c>
      <c r="I3065">
        <v>234</v>
      </c>
      <c r="J3065">
        <v>101</v>
      </c>
      <c r="K3065">
        <v>1163508</v>
      </c>
      <c r="L3065">
        <v>2500000</v>
      </c>
      <c r="M3065" s="2">
        <f>VLOOKUP(A3065,Sheet2!$A$1:G6789,2,0)</f>
        <v>41220</v>
      </c>
      <c r="N3065" t="str">
        <f>VLOOKUP(A3065,Sheet2!$A$1:G6789,3,0)</f>
        <v>Color</v>
      </c>
      <c r="O3065" t="str">
        <f>VLOOKUP(A3065,Sheet2!$A$1:G6789,4,0)</f>
        <v>Drama</v>
      </c>
      <c r="P3065" t="str">
        <f>VLOOKUP(A3065,Sheet2!$A$1:G6789,5,0)</f>
        <v>English</v>
      </c>
      <c r="Q3065" t="str">
        <f>VLOOKUP(A3065,Sheet2!$A$1:G6789,6,0)</f>
        <v>USA</v>
      </c>
      <c r="R3065" t="str">
        <f>VLOOKUP(A3065,Sheet2!$A$1:G6789,7,0)</f>
        <v>R</v>
      </c>
      <c r="S3065" t="str">
        <f>IF(Table1[[#This Row],[Language]]="English","English","Other language")</f>
        <v>English</v>
      </c>
      <c r="T3065">
        <f>Table1[[#This Row],[Gross Revenue]]-Table1[[#This Row],[Budget]]</f>
        <v>-1336492</v>
      </c>
      <c r="U3065" s="1">
        <f>(Table1[[#This Row],[Gross Revenue]]/Table1[[#This Row],[Budget]])-1</f>
        <v>-0.53459679999999998</v>
      </c>
      <c r="V3065" t="str">
        <f t="shared" si="94"/>
        <v>90-110 minutes</v>
      </c>
      <c r="W3065">
        <f>Table1[[#This Row],[Profit]]/Table1[[#This Row],[Budget]]</f>
        <v>-0.53459679999999998</v>
      </c>
      <c r="X3065" s="22" t="str">
        <f>IF(L3065="","",
IF(L3065&lt;Predictability!$B$1,"Low",
IF(L3065&lt;=Predictability!$B$2,"Mid","High")))</f>
        <v>Low</v>
      </c>
      <c r="Y3065" s="22">
        <f t="shared" si="95"/>
        <v>0</v>
      </c>
    </row>
    <row r="3066" spans="1:25" x14ac:dyDescent="0.2">
      <c r="A3066" t="s">
        <v>4893</v>
      </c>
      <c r="B3066" t="s">
        <v>1077</v>
      </c>
      <c r="C3066" t="s">
        <v>749</v>
      </c>
      <c r="D3066">
        <v>11000</v>
      </c>
      <c r="E3066">
        <v>12841</v>
      </c>
      <c r="F3066">
        <v>41</v>
      </c>
      <c r="G3066">
        <v>0</v>
      </c>
      <c r="H3066">
        <v>6.4</v>
      </c>
      <c r="I3066">
        <v>213</v>
      </c>
      <c r="J3066">
        <v>97</v>
      </c>
      <c r="K3066">
        <v>23527955</v>
      </c>
      <c r="L3066">
        <v>25000000</v>
      </c>
      <c r="M3066" s="2">
        <f>VLOOKUP(A3066,Sheet2!$A$1:G6790,2,0)</f>
        <v>40309</v>
      </c>
      <c r="N3066" t="str">
        <f>VLOOKUP(A3066,Sheet2!$A$1:G6790,3,0)</f>
        <v>Color</v>
      </c>
      <c r="O3066" t="str">
        <f>VLOOKUP(A3066,Sheet2!$A$1:G6790,4,0)</f>
        <v>Action</v>
      </c>
      <c r="P3066" t="str">
        <f>VLOOKUP(A3066,Sheet2!$A$1:G6790,5,0)</f>
        <v>English</v>
      </c>
      <c r="Q3066" t="str">
        <f>VLOOKUP(A3066,Sheet2!$A$1:G6790,6,0)</f>
        <v>USA</v>
      </c>
      <c r="R3066" t="str">
        <f>VLOOKUP(A3066,Sheet2!$A$1:G6790,7,0)</f>
        <v>PG-13</v>
      </c>
      <c r="S3066" t="str">
        <f>IF(Table1[[#This Row],[Language]]="English","English","Other language")</f>
        <v>English</v>
      </c>
      <c r="T3066">
        <f>Table1[[#This Row],[Gross Revenue]]-Table1[[#This Row],[Budget]]</f>
        <v>-1472045</v>
      </c>
      <c r="U3066" s="1">
        <f>(Table1[[#This Row],[Gross Revenue]]/Table1[[#This Row],[Budget]])-1</f>
        <v>-5.8881799999999984E-2</v>
      </c>
      <c r="V3066" t="str">
        <f t="shared" si="94"/>
        <v>90-110 minutes</v>
      </c>
      <c r="W3066">
        <f>Table1[[#This Row],[Profit]]/Table1[[#This Row],[Budget]]</f>
        <v>-5.8881799999999998E-2</v>
      </c>
      <c r="X3066" s="22" t="str">
        <f>IF(L3066="","",
IF(L3066&lt;Predictability!$B$1,"Low",
IF(L3066&lt;=Predictability!$B$2,"Mid","High")))</f>
        <v>Mid</v>
      </c>
      <c r="Y3066" s="22">
        <f t="shared" si="95"/>
        <v>0</v>
      </c>
    </row>
    <row r="3067" spans="1:25" x14ac:dyDescent="0.2">
      <c r="A3067" t="s">
        <v>3777</v>
      </c>
      <c r="B3067" t="s">
        <v>848</v>
      </c>
      <c r="C3067" t="s">
        <v>849</v>
      </c>
      <c r="D3067">
        <v>2000</v>
      </c>
      <c r="E3067">
        <v>4343</v>
      </c>
      <c r="F3067">
        <v>81</v>
      </c>
      <c r="G3067">
        <v>111</v>
      </c>
      <c r="H3067">
        <v>5.4</v>
      </c>
      <c r="I3067">
        <v>31</v>
      </c>
      <c r="J3067">
        <v>106</v>
      </c>
      <c r="K3067">
        <v>399793</v>
      </c>
      <c r="L3067">
        <v>4000000</v>
      </c>
      <c r="M3067" s="2">
        <f>VLOOKUP(A3067,Sheet2!$A$1:G6791,2,0)</f>
        <v>36220</v>
      </c>
      <c r="N3067" t="str">
        <f>VLOOKUP(A3067,Sheet2!$A$1:G6791,3,0)</f>
        <v>Color</v>
      </c>
      <c r="O3067" t="str">
        <f>VLOOKUP(A3067,Sheet2!$A$1:G6791,4,0)</f>
        <v>Drama</v>
      </c>
      <c r="P3067" t="str">
        <f>VLOOKUP(A3067,Sheet2!$A$1:G6791,5,0)</f>
        <v>English</v>
      </c>
      <c r="Q3067" t="str">
        <f>VLOOKUP(A3067,Sheet2!$A$1:G6791,6,0)</f>
        <v>USA</v>
      </c>
      <c r="R3067" t="str">
        <f>VLOOKUP(A3067,Sheet2!$A$1:G6791,7,0)</f>
        <v>R</v>
      </c>
      <c r="S3067" t="str">
        <f>IF(Table1[[#This Row],[Language]]="English","English","Other language")</f>
        <v>English</v>
      </c>
      <c r="T3067">
        <f>Table1[[#This Row],[Gross Revenue]]-Table1[[#This Row],[Budget]]</f>
        <v>-3600207</v>
      </c>
      <c r="U3067" s="1">
        <f>(Table1[[#This Row],[Gross Revenue]]/Table1[[#This Row],[Budget]])-1</f>
        <v>-0.90005175000000004</v>
      </c>
      <c r="V3067" t="str">
        <f t="shared" si="94"/>
        <v>90-110 minutes</v>
      </c>
      <c r="W3067">
        <f>Table1[[#This Row],[Profit]]/Table1[[#This Row],[Budget]]</f>
        <v>-0.90005175000000004</v>
      </c>
      <c r="X3067" s="22" t="str">
        <f>IF(L3067="","",
IF(L3067&lt;Predictability!$B$1,"Low",
IF(L3067&lt;=Predictability!$B$2,"Mid","High")))</f>
        <v>Low</v>
      </c>
      <c r="Y3067" s="22">
        <f t="shared" si="95"/>
        <v>0</v>
      </c>
    </row>
    <row r="3068" spans="1:25" x14ac:dyDescent="0.2">
      <c r="A3068" t="s">
        <v>5314</v>
      </c>
      <c r="B3068" t="s">
        <v>2217</v>
      </c>
      <c r="C3068" t="s">
        <v>2218</v>
      </c>
      <c r="D3068">
        <v>786</v>
      </c>
      <c r="E3068">
        <v>1674</v>
      </c>
      <c r="F3068">
        <v>0</v>
      </c>
      <c r="G3068">
        <v>957</v>
      </c>
      <c r="H3068">
        <v>6.7</v>
      </c>
      <c r="I3068">
        <v>52</v>
      </c>
      <c r="J3068">
        <v>144</v>
      </c>
      <c r="K3068">
        <v>2483955</v>
      </c>
      <c r="L3068">
        <v>9600000</v>
      </c>
      <c r="M3068" s="2">
        <f>VLOOKUP(A3068,Sheet2!$A$1:G6792,2,0)</f>
        <v>38436</v>
      </c>
      <c r="N3068" t="str">
        <f>VLOOKUP(A3068,Sheet2!$A$1:G6792,3,0)</f>
        <v>Color</v>
      </c>
      <c r="O3068" t="str">
        <f>VLOOKUP(A3068,Sheet2!$A$1:G6792,4,0)</f>
        <v>Drama</v>
      </c>
      <c r="P3068" t="str">
        <f>VLOOKUP(A3068,Sheet2!$A$1:G6792,5,0)</f>
        <v>English</v>
      </c>
      <c r="Q3068" t="str">
        <f>VLOOKUP(A3068,Sheet2!$A$1:G6792,6,0)</f>
        <v>USA</v>
      </c>
      <c r="R3068" t="str">
        <f>VLOOKUP(A3068,Sheet2!$A$1:G6792,7,0)</f>
        <v>R</v>
      </c>
      <c r="S3068" t="str">
        <f>IF(Table1[[#This Row],[Language]]="English","English","Other language")</f>
        <v>English</v>
      </c>
      <c r="T3068">
        <f>Table1[[#This Row],[Gross Revenue]]-Table1[[#This Row],[Budget]]</f>
        <v>-7116045</v>
      </c>
      <c r="U3068" s="1">
        <f>(Table1[[#This Row],[Gross Revenue]]/Table1[[#This Row],[Budget]])-1</f>
        <v>-0.74125468750000001</v>
      </c>
      <c r="V3068" t="str">
        <f t="shared" si="94"/>
        <v>131-150 minutes</v>
      </c>
      <c r="W3068">
        <f>Table1[[#This Row],[Profit]]/Table1[[#This Row],[Budget]]</f>
        <v>-0.74125468750000001</v>
      </c>
      <c r="X3068" s="22" t="str">
        <f>IF(L3068="","",
IF(L3068&lt;Predictability!$B$1,"Low",
IF(L3068&lt;=Predictability!$B$2,"Mid","High")))</f>
        <v>Mid</v>
      </c>
      <c r="Y3068" s="22">
        <f t="shared" si="95"/>
        <v>0</v>
      </c>
    </row>
    <row r="3069" spans="1:25" x14ac:dyDescent="0.2">
      <c r="A3069" t="s">
        <v>5850</v>
      </c>
      <c r="B3069" t="s">
        <v>2571</v>
      </c>
      <c r="C3069" t="s">
        <v>2572</v>
      </c>
      <c r="D3069">
        <v>126</v>
      </c>
      <c r="E3069">
        <v>284</v>
      </c>
      <c r="F3069">
        <v>56</v>
      </c>
      <c r="G3069">
        <v>0</v>
      </c>
      <c r="H3069">
        <v>7</v>
      </c>
      <c r="I3069">
        <v>88</v>
      </c>
      <c r="J3069">
        <v>90</v>
      </c>
      <c r="K3069">
        <v>110536</v>
      </c>
      <c r="L3069">
        <v>40000</v>
      </c>
      <c r="M3069" s="2">
        <f>VLOOKUP(A3069,Sheet2!$A$1:G6793,2,0)</f>
        <v>37015</v>
      </c>
      <c r="N3069" t="str">
        <f>VLOOKUP(A3069,Sheet2!$A$1:G6793,3,0)</f>
        <v>Black and White</v>
      </c>
      <c r="O3069" t="str">
        <f>VLOOKUP(A3069,Sheet2!$A$1:G6793,4,0)</f>
        <v>Comedy</v>
      </c>
      <c r="P3069" t="str">
        <f>VLOOKUP(A3069,Sheet2!$A$1:G6793,5,0)</f>
        <v>English</v>
      </c>
      <c r="Q3069" t="str">
        <f>VLOOKUP(A3069,Sheet2!$A$1:G6793,6,0)</f>
        <v>USA</v>
      </c>
      <c r="R3069" t="str">
        <f>VLOOKUP(A3069,Sheet2!$A$1:G6793,7,0)</f>
        <v>PG</v>
      </c>
      <c r="S3069" t="str">
        <f>IF(Table1[[#This Row],[Language]]="English","English","Other language")</f>
        <v>English</v>
      </c>
      <c r="T3069">
        <f>Table1[[#This Row],[Gross Revenue]]-Table1[[#This Row],[Budget]]</f>
        <v>70536</v>
      </c>
      <c r="U3069" s="1">
        <f>(Table1[[#This Row],[Gross Revenue]]/Table1[[#This Row],[Budget]])-1</f>
        <v>1.7633999999999999</v>
      </c>
      <c r="V3069" t="str">
        <f t="shared" si="94"/>
        <v>90-110 minutes</v>
      </c>
      <c r="W3069">
        <f>Table1[[#This Row],[Profit]]/Table1[[#This Row],[Budget]]</f>
        <v>1.7634000000000001</v>
      </c>
      <c r="X3069" s="22" t="str">
        <f>IF(L3069="","",
IF(L3069&lt;Predictability!$B$1,"Low",
IF(L3069&lt;=Predictability!$B$2,"Mid","High")))</f>
        <v>Low</v>
      </c>
      <c r="Y3069" s="22">
        <f t="shared" si="95"/>
        <v>1</v>
      </c>
    </row>
    <row r="3070" spans="1:25" x14ac:dyDescent="0.2">
      <c r="A3070" t="s">
        <v>5111</v>
      </c>
      <c r="B3070" t="s">
        <v>835</v>
      </c>
      <c r="C3070" t="s">
        <v>1734</v>
      </c>
      <c r="D3070">
        <v>610</v>
      </c>
      <c r="E3070">
        <v>1635</v>
      </c>
      <c r="F3070">
        <v>14000</v>
      </c>
      <c r="G3070">
        <v>0</v>
      </c>
      <c r="H3070">
        <v>6.5</v>
      </c>
      <c r="I3070">
        <v>177</v>
      </c>
      <c r="J3070">
        <v>129</v>
      </c>
      <c r="K3070">
        <v>229074524</v>
      </c>
      <c r="L3070">
        <v>73000000</v>
      </c>
      <c r="M3070" s="2">
        <f>VLOOKUP(A3070,Sheet2!$A$1:G6794,2,0)</f>
        <v>35771</v>
      </c>
      <c r="N3070" t="str">
        <f>VLOOKUP(A3070,Sheet2!$A$1:G6794,3,0)</f>
        <v>Color</v>
      </c>
      <c r="O3070" t="str">
        <f>VLOOKUP(A3070,Sheet2!$A$1:G6794,4,0)</f>
        <v>Action</v>
      </c>
      <c r="P3070" t="str">
        <f>VLOOKUP(A3070,Sheet2!$A$1:G6794,5,0)</f>
        <v>English</v>
      </c>
      <c r="Q3070" t="str">
        <f>VLOOKUP(A3070,Sheet2!$A$1:G6794,6,0)</f>
        <v>USA</v>
      </c>
      <c r="R3070" t="str">
        <f>VLOOKUP(A3070,Sheet2!$A$1:G6794,7,0)</f>
        <v>PG-13</v>
      </c>
      <c r="S3070" t="str">
        <f>IF(Table1[[#This Row],[Language]]="English","English","Other language")</f>
        <v>English</v>
      </c>
      <c r="T3070">
        <f>Table1[[#This Row],[Gross Revenue]]-Table1[[#This Row],[Budget]]</f>
        <v>156074524</v>
      </c>
      <c r="U3070" s="1">
        <f>(Table1[[#This Row],[Gross Revenue]]/Table1[[#This Row],[Budget]])-1</f>
        <v>2.1380071780821917</v>
      </c>
      <c r="V3070" t="str">
        <f t="shared" si="94"/>
        <v>111-130 minutes</v>
      </c>
      <c r="W3070">
        <f>Table1[[#This Row],[Profit]]/Table1[[#This Row],[Budget]]</f>
        <v>2.1380071780821917</v>
      </c>
      <c r="X3070" s="22" t="str">
        <f>IF(L3070="","",
IF(L3070&lt;Predictability!$B$1,"Low",
IF(L3070&lt;=Predictability!$B$2,"Mid","High")))</f>
        <v>High</v>
      </c>
      <c r="Y3070" s="22">
        <f t="shared" si="95"/>
        <v>1</v>
      </c>
    </row>
    <row r="3071" spans="1:25" x14ac:dyDescent="0.2">
      <c r="A3071" t="s">
        <v>3336</v>
      </c>
      <c r="B3071" t="s">
        <v>156</v>
      </c>
      <c r="C3071" t="s">
        <v>157</v>
      </c>
      <c r="D3071">
        <v>3000</v>
      </c>
      <c r="E3071">
        <v>6658</v>
      </c>
      <c r="F3071">
        <v>12</v>
      </c>
      <c r="G3071">
        <v>0</v>
      </c>
      <c r="H3071">
        <v>3.8</v>
      </c>
      <c r="I3071">
        <v>150</v>
      </c>
      <c r="J3071">
        <v>87</v>
      </c>
      <c r="K3071">
        <v>32178777</v>
      </c>
      <c r="L3071">
        <v>62000000</v>
      </c>
      <c r="M3071" s="2">
        <f>VLOOKUP(A3071,Sheet2!$A$1:G6795,2,0)</f>
        <v>39756</v>
      </c>
      <c r="N3071" t="str">
        <f>VLOOKUP(A3071,Sheet2!$A$1:G6795,3,0)</f>
        <v>Color</v>
      </c>
      <c r="O3071" t="str">
        <f>VLOOKUP(A3071,Sheet2!$A$1:G6795,4,0)</f>
        <v>Comedy</v>
      </c>
      <c r="P3071" t="str">
        <f>VLOOKUP(A3071,Sheet2!$A$1:G6795,5,0)</f>
        <v>English</v>
      </c>
      <c r="Q3071" t="str">
        <f>VLOOKUP(A3071,Sheet2!$A$1:G6795,6,0)</f>
        <v>USA</v>
      </c>
      <c r="R3071" t="str">
        <f>VLOOKUP(A3071,Sheet2!$A$1:G6795,7,0)</f>
        <v>PG-13</v>
      </c>
      <c r="S3071" t="str">
        <f>IF(Table1[[#This Row],[Language]]="English","English","Other language")</f>
        <v>English</v>
      </c>
      <c r="T3071">
        <f>Table1[[#This Row],[Gross Revenue]]-Table1[[#This Row],[Budget]]</f>
        <v>-29821223</v>
      </c>
      <c r="U3071" s="1">
        <f>(Table1[[#This Row],[Gross Revenue]]/Table1[[#This Row],[Budget]])-1</f>
        <v>-0.48098746774193546</v>
      </c>
      <c r="V3071" t="str">
        <f t="shared" si="94"/>
        <v>&lt;90 minutes</v>
      </c>
      <c r="W3071">
        <f>Table1[[#This Row],[Profit]]/Table1[[#This Row],[Budget]]</f>
        <v>-0.48098746774193546</v>
      </c>
      <c r="X3071" s="22" t="str">
        <f>IF(L3071="","",
IF(L3071&lt;Predictability!$B$1,"Low",
IF(L3071&lt;=Predictability!$B$2,"Mid","High")))</f>
        <v>High</v>
      </c>
      <c r="Y3071" s="22">
        <f t="shared" si="95"/>
        <v>0</v>
      </c>
    </row>
    <row r="3072" spans="1:25" x14ac:dyDescent="0.2">
      <c r="A3072" t="s">
        <v>5362</v>
      </c>
      <c r="B3072" t="s">
        <v>561</v>
      </c>
      <c r="C3072" t="s">
        <v>2256</v>
      </c>
      <c r="D3072">
        <v>873</v>
      </c>
      <c r="E3072">
        <v>2370</v>
      </c>
      <c r="F3072">
        <v>0</v>
      </c>
      <c r="G3072">
        <v>16000</v>
      </c>
      <c r="H3072">
        <v>6.7</v>
      </c>
      <c r="I3072">
        <v>308</v>
      </c>
      <c r="J3072">
        <v>135</v>
      </c>
      <c r="K3072">
        <v>43982842</v>
      </c>
      <c r="L3072">
        <v>65000000</v>
      </c>
      <c r="M3072" s="2">
        <f>VLOOKUP(A3072,Sheet2!$A$1:G6796,2,0)</f>
        <v>40043</v>
      </c>
      <c r="N3072" t="str">
        <f>VLOOKUP(A3072,Sheet2!$A$1:G6796,3,0)</f>
        <v>Color</v>
      </c>
      <c r="O3072" t="str">
        <f>VLOOKUP(A3072,Sheet2!$A$1:G6796,4,0)</f>
        <v>Drama</v>
      </c>
      <c r="P3072" t="str">
        <f>VLOOKUP(A3072,Sheet2!$A$1:G6796,5,0)</f>
        <v>English</v>
      </c>
      <c r="Q3072" t="str">
        <f>VLOOKUP(A3072,Sheet2!$A$1:G6796,6,0)</f>
        <v>USA</v>
      </c>
      <c r="R3072" t="str">
        <f>VLOOKUP(A3072,Sheet2!$A$1:G6796,7,0)</f>
        <v>PG-13</v>
      </c>
      <c r="S3072" t="str">
        <f>IF(Table1[[#This Row],[Language]]="English","English","Other language")</f>
        <v>English</v>
      </c>
      <c r="T3072">
        <f>Table1[[#This Row],[Gross Revenue]]-Table1[[#This Row],[Budget]]</f>
        <v>-21017158</v>
      </c>
      <c r="U3072" s="1">
        <f>(Table1[[#This Row],[Gross Revenue]]/Table1[[#This Row],[Budget]])-1</f>
        <v>-0.32334089230769236</v>
      </c>
      <c r="V3072" t="str">
        <f t="shared" si="94"/>
        <v>131-150 minutes</v>
      </c>
      <c r="W3072">
        <f>Table1[[#This Row],[Profit]]/Table1[[#This Row],[Budget]]</f>
        <v>-0.32334089230769231</v>
      </c>
      <c r="X3072" s="22" t="str">
        <f>IF(L3072="","",
IF(L3072&lt;Predictability!$B$1,"Low",
IF(L3072&lt;=Predictability!$B$2,"Mid","High")))</f>
        <v>High</v>
      </c>
      <c r="Y3072" s="22">
        <f t="shared" si="95"/>
        <v>0</v>
      </c>
    </row>
    <row r="3073" spans="1:25" x14ac:dyDescent="0.2">
      <c r="A3073" t="s">
        <v>5103</v>
      </c>
      <c r="B3073" t="s">
        <v>2069</v>
      </c>
      <c r="C3073" t="s">
        <v>1854</v>
      </c>
      <c r="D3073">
        <v>713</v>
      </c>
      <c r="E3073">
        <v>1852</v>
      </c>
      <c r="F3073">
        <v>96</v>
      </c>
      <c r="G3073">
        <v>29000</v>
      </c>
      <c r="H3073">
        <v>6.5</v>
      </c>
      <c r="I3073">
        <v>170</v>
      </c>
      <c r="J3073">
        <v>101</v>
      </c>
      <c r="K3073">
        <v>60443237</v>
      </c>
      <c r="L3073">
        <v>25000000</v>
      </c>
      <c r="M3073" s="2">
        <f>VLOOKUP(A3073,Sheet2!$A$1:G6797,2,0)</f>
        <v>41048</v>
      </c>
      <c r="N3073" t="str">
        <f>VLOOKUP(A3073,Sheet2!$A$1:G6797,3,0)</f>
        <v>Color</v>
      </c>
      <c r="O3073" t="str">
        <f>VLOOKUP(A3073,Sheet2!$A$1:G6797,4,0)</f>
        <v>Drama</v>
      </c>
      <c r="P3073" t="str">
        <f>VLOOKUP(A3073,Sheet2!$A$1:G6797,5,0)</f>
        <v>English</v>
      </c>
      <c r="Q3073" t="str">
        <f>VLOOKUP(A3073,Sheet2!$A$1:G6797,6,0)</f>
        <v>USA</v>
      </c>
      <c r="R3073" t="str">
        <f>VLOOKUP(A3073,Sheet2!$A$1:G6797,7,0)</f>
        <v>PG-13</v>
      </c>
      <c r="S3073" t="str">
        <f>IF(Table1[[#This Row],[Language]]="English","English","Other language")</f>
        <v>English</v>
      </c>
      <c r="T3073">
        <f>Table1[[#This Row],[Gross Revenue]]-Table1[[#This Row],[Budget]]</f>
        <v>35443237</v>
      </c>
      <c r="U3073" s="1">
        <f>(Table1[[#This Row],[Gross Revenue]]/Table1[[#This Row],[Budget]])-1</f>
        <v>1.4177294800000002</v>
      </c>
      <c r="V3073" t="str">
        <f t="shared" si="94"/>
        <v>90-110 minutes</v>
      </c>
      <c r="W3073">
        <f>Table1[[#This Row],[Profit]]/Table1[[#This Row],[Budget]]</f>
        <v>1.41772948</v>
      </c>
      <c r="X3073" s="22" t="str">
        <f>IF(L3073="","",
IF(L3073&lt;Predictability!$B$1,"Low",
IF(L3073&lt;=Predictability!$B$2,"Mid","High")))</f>
        <v>Mid</v>
      </c>
      <c r="Y3073" s="22">
        <f t="shared" si="95"/>
        <v>1</v>
      </c>
    </row>
    <row r="3074" spans="1:25" x14ac:dyDescent="0.2">
      <c r="A3074" t="s">
        <v>5745</v>
      </c>
      <c r="B3074" t="s">
        <v>2500</v>
      </c>
      <c r="C3074" t="s">
        <v>2113</v>
      </c>
      <c r="D3074">
        <v>697</v>
      </c>
      <c r="E3074">
        <v>2243</v>
      </c>
      <c r="F3074">
        <v>168</v>
      </c>
      <c r="G3074">
        <v>702</v>
      </c>
      <c r="H3074">
        <v>7</v>
      </c>
      <c r="I3074">
        <v>57</v>
      </c>
      <c r="J3074">
        <v>115</v>
      </c>
      <c r="K3074">
        <v>183088</v>
      </c>
      <c r="L3074">
        <v>15000000</v>
      </c>
      <c r="M3074" s="2">
        <f>VLOOKUP(A3074,Sheet2!$A$1:G6798,2,0)</f>
        <v>39637</v>
      </c>
      <c r="N3074" t="str">
        <f>VLOOKUP(A3074,Sheet2!$A$1:G6798,3,0)</f>
        <v>Color</v>
      </c>
      <c r="O3074" t="str">
        <f>VLOOKUP(A3074,Sheet2!$A$1:G6798,4,0)</f>
        <v>Comedy</v>
      </c>
      <c r="P3074" t="str">
        <f>VLOOKUP(A3074,Sheet2!$A$1:G6798,5,0)</f>
        <v>English</v>
      </c>
      <c r="Q3074" t="str">
        <f>VLOOKUP(A3074,Sheet2!$A$1:G6798,6,0)</f>
        <v>USA</v>
      </c>
      <c r="R3074" t="str">
        <f>VLOOKUP(A3074,Sheet2!$A$1:G6798,7,0)</f>
        <v>R</v>
      </c>
      <c r="S3074" t="str">
        <f>IF(Table1[[#This Row],[Language]]="English","English","Other language")</f>
        <v>English</v>
      </c>
      <c r="T3074">
        <f>Table1[[#This Row],[Gross Revenue]]-Table1[[#This Row],[Budget]]</f>
        <v>-14816912</v>
      </c>
      <c r="U3074" s="1">
        <f>(Table1[[#This Row],[Gross Revenue]]/Table1[[#This Row],[Budget]])-1</f>
        <v>-0.98779413333333332</v>
      </c>
      <c r="V3074" t="str">
        <f t="shared" ref="V3074:V3137" si="96">IF(J3074="","",IF(J3074&lt;90,"&lt;90 minutes",IF(J3074&lt;=110,"90-110 minutes",IF(J3074&lt;=130,"111-130 minutes",IF(J3074&lt;=150,"131-150 minutes","&gt;150 minutes")))))</f>
        <v>111-130 minutes</v>
      </c>
      <c r="W3074">
        <f>Table1[[#This Row],[Profit]]/Table1[[#This Row],[Budget]]</f>
        <v>-0.98779413333333332</v>
      </c>
      <c r="X3074" s="22" t="str">
        <f>IF(L3074="","",
IF(L3074&lt;Predictability!$B$1,"Low",
IF(L3074&lt;=Predictability!$B$2,"Mid","High")))</f>
        <v>Mid</v>
      </c>
      <c r="Y3074" s="22">
        <f t="shared" ref="Y3074:Y3137" si="97">IF(W3074&gt;=0.5,1,0)</f>
        <v>0</v>
      </c>
    </row>
    <row r="3075" spans="1:25" x14ac:dyDescent="0.2">
      <c r="A3075" t="s">
        <v>6753</v>
      </c>
      <c r="B3075" t="s">
        <v>3108</v>
      </c>
      <c r="C3075" t="s">
        <v>3109</v>
      </c>
      <c r="D3075">
        <v>638</v>
      </c>
      <c r="E3075">
        <v>822</v>
      </c>
      <c r="F3075">
        <v>25</v>
      </c>
      <c r="G3075">
        <v>16000</v>
      </c>
      <c r="H3075">
        <v>7.8</v>
      </c>
      <c r="I3075">
        <v>195</v>
      </c>
      <c r="J3075">
        <v>104</v>
      </c>
      <c r="K3075">
        <v>4231500</v>
      </c>
      <c r="L3075">
        <v>1000000</v>
      </c>
      <c r="M3075" s="2">
        <f>VLOOKUP(A3075,Sheet2!$A$1:G6799,2,0)</f>
        <v>41428</v>
      </c>
      <c r="N3075" t="str">
        <f>VLOOKUP(A3075,Sheet2!$A$1:G6799,3,0)</f>
        <v>Color</v>
      </c>
      <c r="O3075" t="str">
        <f>VLOOKUP(A3075,Sheet2!$A$1:G6799,4,0)</f>
        <v>Drama</v>
      </c>
      <c r="P3075" t="str">
        <f>VLOOKUP(A3075,Sheet2!$A$1:G6799,5,0)</f>
        <v>Hindi</v>
      </c>
      <c r="Q3075" t="str">
        <f>VLOOKUP(A3075,Sheet2!$A$1:G6799,6,0)</f>
        <v>India</v>
      </c>
      <c r="R3075" t="str">
        <f>VLOOKUP(A3075,Sheet2!$A$1:G6799,7,0)</f>
        <v>PG</v>
      </c>
      <c r="S3075" t="str">
        <f>IF(Table1[[#This Row],[Language]]="English","English","Other language")</f>
        <v>Other language</v>
      </c>
      <c r="T3075">
        <f>Table1[[#This Row],[Gross Revenue]]-Table1[[#This Row],[Budget]]</f>
        <v>3231500</v>
      </c>
      <c r="U3075" s="1">
        <f>(Table1[[#This Row],[Gross Revenue]]/Table1[[#This Row],[Budget]])-1</f>
        <v>3.2314999999999996</v>
      </c>
      <c r="V3075" t="str">
        <f t="shared" si="96"/>
        <v>90-110 minutes</v>
      </c>
      <c r="W3075">
        <f>Table1[[#This Row],[Profit]]/Table1[[#This Row],[Budget]]</f>
        <v>3.2315</v>
      </c>
      <c r="X3075" s="22" t="str">
        <f>IF(L3075="","",
IF(L3075&lt;Predictability!$B$1,"Low",
IF(L3075&lt;=Predictability!$B$2,"Mid","High")))</f>
        <v>Low</v>
      </c>
      <c r="Y3075" s="22">
        <f t="shared" si="97"/>
        <v>1</v>
      </c>
    </row>
    <row r="3076" spans="1:25" x14ac:dyDescent="0.2">
      <c r="A3076" t="s">
        <v>6610</v>
      </c>
      <c r="B3076" t="s">
        <v>1347</v>
      </c>
      <c r="C3076" t="s">
        <v>1881</v>
      </c>
      <c r="D3076">
        <v>23000</v>
      </c>
      <c r="E3076">
        <v>24994</v>
      </c>
      <c r="F3076">
        <v>122</v>
      </c>
      <c r="G3076">
        <v>21000</v>
      </c>
      <c r="H3076">
        <v>7.7</v>
      </c>
      <c r="I3076">
        <v>204</v>
      </c>
      <c r="J3076">
        <v>94</v>
      </c>
      <c r="K3076">
        <v>1082044</v>
      </c>
      <c r="L3076">
        <v>5000000</v>
      </c>
      <c r="M3076" s="2">
        <f>VLOOKUP(A3076,Sheet2!$A$1:G6800,2,0)</f>
        <v>38078</v>
      </c>
      <c r="N3076" t="str">
        <f>VLOOKUP(A3076,Sheet2!$A$1:G6800,3,0)</f>
        <v>Color</v>
      </c>
      <c r="O3076" t="str">
        <f>VLOOKUP(A3076,Sheet2!$A$1:G6800,4,0)</f>
        <v>Drama</v>
      </c>
      <c r="P3076" t="str">
        <f>VLOOKUP(A3076,Sheet2!$A$1:G6800,5,0)</f>
        <v>English</v>
      </c>
      <c r="Q3076" t="str">
        <f>VLOOKUP(A3076,Sheet2!$A$1:G6800,6,0)</f>
        <v>Spain</v>
      </c>
      <c r="R3076" t="str">
        <f>VLOOKUP(A3076,Sheet2!$A$1:G6800,7,0)</f>
        <v>R</v>
      </c>
      <c r="S3076" t="str">
        <f>IF(Table1[[#This Row],[Language]]="English","English","Other language")</f>
        <v>English</v>
      </c>
      <c r="T3076">
        <f>Table1[[#This Row],[Gross Revenue]]-Table1[[#This Row],[Budget]]</f>
        <v>-3917956</v>
      </c>
      <c r="U3076" s="1">
        <f>(Table1[[#This Row],[Gross Revenue]]/Table1[[#This Row],[Budget]])-1</f>
        <v>-0.78359120000000004</v>
      </c>
      <c r="V3076" t="str">
        <f t="shared" si="96"/>
        <v>90-110 minutes</v>
      </c>
      <c r="W3076">
        <f>Table1[[#This Row],[Profit]]/Table1[[#This Row],[Budget]]</f>
        <v>-0.78359120000000004</v>
      </c>
      <c r="X3076" s="22" t="str">
        <f>IF(L3076="","",
IF(L3076&lt;Predictability!$B$1,"Low",
IF(L3076&lt;=Predictability!$B$2,"Mid","High")))</f>
        <v>Low</v>
      </c>
      <c r="Y3076" s="22">
        <f t="shared" si="97"/>
        <v>0</v>
      </c>
    </row>
    <row r="3077" spans="1:25" x14ac:dyDescent="0.2">
      <c r="A3077" t="s">
        <v>4603</v>
      </c>
      <c r="B3077" t="s">
        <v>487</v>
      </c>
      <c r="C3077" t="s">
        <v>1691</v>
      </c>
      <c r="D3077">
        <v>10000</v>
      </c>
      <c r="E3077">
        <v>14275</v>
      </c>
      <c r="F3077">
        <v>7</v>
      </c>
      <c r="G3077">
        <v>0</v>
      </c>
      <c r="H3077">
        <v>6.2</v>
      </c>
      <c r="I3077">
        <v>34</v>
      </c>
      <c r="J3077">
        <v>86</v>
      </c>
      <c r="K3077">
        <v>22717758</v>
      </c>
      <c r="L3077">
        <v>40000000</v>
      </c>
      <c r="M3077" s="2">
        <f>VLOOKUP(A3077,Sheet2!$A$1:G6801,2,0)</f>
        <v>36155</v>
      </c>
      <c r="N3077" t="str">
        <f>VLOOKUP(A3077,Sheet2!$A$1:G6801,3,0)</f>
        <v>Color</v>
      </c>
      <c r="O3077" t="str">
        <f>VLOOKUP(A3077,Sheet2!$A$1:G6801,4,0)</f>
        <v>Adventure</v>
      </c>
      <c r="P3077" t="str">
        <f>VLOOKUP(A3077,Sheet2!$A$1:G6801,5,0)</f>
        <v>English</v>
      </c>
      <c r="Q3077" t="str">
        <f>VLOOKUP(A3077,Sheet2!$A$1:G6801,6,0)</f>
        <v>USA</v>
      </c>
      <c r="R3077" t="str">
        <f>VLOOKUP(A3077,Sheet2!$A$1:G6801,7,0)</f>
        <v>G</v>
      </c>
      <c r="S3077" t="str">
        <f>IF(Table1[[#This Row],[Language]]="English","English","Other language")</f>
        <v>English</v>
      </c>
      <c r="T3077">
        <f>Table1[[#This Row],[Gross Revenue]]-Table1[[#This Row],[Budget]]</f>
        <v>-17282242</v>
      </c>
      <c r="U3077" s="1">
        <f>(Table1[[#This Row],[Gross Revenue]]/Table1[[#This Row],[Budget]])-1</f>
        <v>-0.43205605000000002</v>
      </c>
      <c r="V3077" t="str">
        <f t="shared" si="96"/>
        <v>&lt;90 minutes</v>
      </c>
      <c r="W3077">
        <f>Table1[[#This Row],[Profit]]/Table1[[#This Row],[Budget]]</f>
        <v>-0.43205605000000002</v>
      </c>
      <c r="X3077" s="22" t="str">
        <f>IF(L3077="","",
IF(L3077&lt;Predictability!$B$1,"Low",
IF(L3077&lt;=Predictability!$B$2,"Mid","High")))</f>
        <v>Mid</v>
      </c>
      <c r="Y3077" s="22">
        <f t="shared" si="97"/>
        <v>0</v>
      </c>
    </row>
    <row r="3078" spans="1:25" x14ac:dyDescent="0.2">
      <c r="A3078" t="s">
        <v>5635</v>
      </c>
      <c r="B3078" t="s">
        <v>790</v>
      </c>
      <c r="C3078" t="s">
        <v>607</v>
      </c>
      <c r="D3078">
        <v>940</v>
      </c>
      <c r="E3078">
        <v>4310</v>
      </c>
      <c r="F3078">
        <v>0</v>
      </c>
      <c r="G3078">
        <v>0</v>
      </c>
      <c r="H3078">
        <v>6.9</v>
      </c>
      <c r="I3078">
        <v>128</v>
      </c>
      <c r="J3078">
        <v>152</v>
      </c>
      <c r="K3078">
        <v>27796042</v>
      </c>
      <c r="L3078">
        <v>72000000</v>
      </c>
      <c r="M3078" s="2">
        <f>VLOOKUP(A3078,Sheet2!$A$1:G6802,2,0)</f>
        <v>37225</v>
      </c>
      <c r="N3078" t="str">
        <f>VLOOKUP(A3078,Sheet2!$A$1:G6802,3,0)</f>
        <v>Color</v>
      </c>
      <c r="O3078" t="str">
        <f>VLOOKUP(A3078,Sheet2!$A$1:G6802,4,0)</f>
        <v>Drama</v>
      </c>
      <c r="P3078" t="str">
        <f>VLOOKUP(A3078,Sheet2!$A$1:G6802,5,0)</f>
        <v>English</v>
      </c>
      <c r="Q3078" t="str">
        <f>VLOOKUP(A3078,Sheet2!$A$1:G6802,6,0)</f>
        <v>USA</v>
      </c>
      <c r="R3078" t="str">
        <f>VLOOKUP(A3078,Sheet2!$A$1:G6802,7,0)</f>
        <v>PG</v>
      </c>
      <c r="S3078" t="str">
        <f>IF(Table1[[#This Row],[Language]]="English","English","Other language")</f>
        <v>English</v>
      </c>
      <c r="T3078">
        <f>Table1[[#This Row],[Gross Revenue]]-Table1[[#This Row],[Budget]]</f>
        <v>-44203958</v>
      </c>
      <c r="U3078" s="1">
        <f>(Table1[[#This Row],[Gross Revenue]]/Table1[[#This Row],[Budget]])-1</f>
        <v>-0.6139438611111111</v>
      </c>
      <c r="V3078" t="str">
        <f t="shared" si="96"/>
        <v>&gt;150 minutes</v>
      </c>
      <c r="W3078">
        <f>Table1[[#This Row],[Profit]]/Table1[[#This Row],[Budget]]</f>
        <v>-0.6139438611111111</v>
      </c>
      <c r="X3078" s="22" t="str">
        <f>IF(L3078="","",
IF(L3078&lt;Predictability!$B$1,"Low",
IF(L3078&lt;=Predictability!$B$2,"Mid","High")))</f>
        <v>High</v>
      </c>
      <c r="Y3078" s="22">
        <f t="shared" si="97"/>
        <v>0</v>
      </c>
    </row>
    <row r="3079" spans="1:25" x14ac:dyDescent="0.2">
      <c r="A3079" t="s">
        <v>3858</v>
      </c>
      <c r="B3079" t="s">
        <v>947</v>
      </c>
      <c r="C3079" t="s">
        <v>339</v>
      </c>
      <c r="D3079">
        <v>688</v>
      </c>
      <c r="E3079">
        <v>1019</v>
      </c>
      <c r="F3079">
        <v>10</v>
      </c>
      <c r="G3079">
        <v>676</v>
      </c>
      <c r="H3079">
        <v>5.5</v>
      </c>
      <c r="I3079">
        <v>72</v>
      </c>
      <c r="J3079">
        <v>83</v>
      </c>
      <c r="K3079">
        <v>8326035</v>
      </c>
      <c r="L3079">
        <v>33000000</v>
      </c>
      <c r="M3079" s="2">
        <f>VLOOKUP(A3079,Sheet2!$A$1:G6803,2,0)</f>
        <v>38557</v>
      </c>
      <c r="N3079" t="str">
        <f>VLOOKUP(A3079,Sheet2!$A$1:G6803,3,0)</f>
        <v>Color</v>
      </c>
      <c r="O3079" t="str">
        <f>VLOOKUP(A3079,Sheet2!$A$1:G6803,4,0)</f>
        <v>Action</v>
      </c>
      <c r="P3079" t="str">
        <f>VLOOKUP(A3079,Sheet2!$A$1:G6803,5,0)</f>
        <v>English</v>
      </c>
      <c r="Q3079" t="str">
        <f>VLOOKUP(A3079,Sheet2!$A$1:G6803,6,0)</f>
        <v>Germany</v>
      </c>
      <c r="R3079" t="str">
        <f>VLOOKUP(A3079,Sheet2!$A$1:G6803,7,0)</f>
        <v>PG-13</v>
      </c>
      <c r="S3079" t="str">
        <f>IF(Table1[[#This Row],[Language]]="English","English","Other language")</f>
        <v>English</v>
      </c>
      <c r="T3079">
        <f>Table1[[#This Row],[Gross Revenue]]-Table1[[#This Row],[Budget]]</f>
        <v>-24673965</v>
      </c>
      <c r="U3079" s="1">
        <f>(Table1[[#This Row],[Gross Revenue]]/Table1[[#This Row],[Budget]])-1</f>
        <v>-0.74769590909090911</v>
      </c>
      <c r="V3079" t="str">
        <f t="shared" si="96"/>
        <v>&lt;90 minutes</v>
      </c>
      <c r="W3079">
        <f>Table1[[#This Row],[Profit]]/Table1[[#This Row],[Budget]]</f>
        <v>-0.74769590909090911</v>
      </c>
      <c r="X3079" s="22" t="str">
        <f>IF(L3079="","",
IF(L3079&lt;Predictability!$B$1,"Low",
IF(L3079&lt;=Predictability!$B$2,"Mid","High")))</f>
        <v>Mid</v>
      </c>
      <c r="Y3079" s="22">
        <f t="shared" si="97"/>
        <v>0</v>
      </c>
    </row>
    <row r="3080" spans="1:25" x14ac:dyDescent="0.2">
      <c r="A3080" t="s">
        <v>6201</v>
      </c>
      <c r="B3080" t="s">
        <v>500</v>
      </c>
      <c r="C3080" t="s">
        <v>124</v>
      </c>
      <c r="D3080">
        <v>15000</v>
      </c>
      <c r="E3080">
        <v>15735</v>
      </c>
      <c r="F3080">
        <v>0</v>
      </c>
      <c r="G3080">
        <v>43000</v>
      </c>
      <c r="H3080">
        <v>7.3</v>
      </c>
      <c r="I3080">
        <v>362</v>
      </c>
      <c r="J3080">
        <v>116</v>
      </c>
      <c r="K3080">
        <v>45434443</v>
      </c>
      <c r="L3080">
        <v>75000000</v>
      </c>
      <c r="M3080" s="2">
        <f>VLOOKUP(A3080,Sheet2!$A$1:G6804,2,0)</f>
        <v>42183</v>
      </c>
      <c r="N3080" t="str">
        <f>VLOOKUP(A3080,Sheet2!$A$1:G6804,3,0)</f>
        <v>Color</v>
      </c>
      <c r="O3080" t="str">
        <f>VLOOKUP(A3080,Sheet2!$A$1:G6804,4,0)</f>
        <v>Action</v>
      </c>
      <c r="P3080" t="str">
        <f>VLOOKUP(A3080,Sheet2!$A$1:G6804,5,0)</f>
        <v>English</v>
      </c>
      <c r="Q3080" t="str">
        <f>VLOOKUP(A3080,Sheet2!$A$1:G6804,6,0)</f>
        <v>USA</v>
      </c>
      <c r="R3080" t="str">
        <f>VLOOKUP(A3080,Sheet2!$A$1:G6804,7,0)</f>
        <v>PG-13</v>
      </c>
      <c r="S3080" t="str">
        <f>IF(Table1[[#This Row],[Language]]="English","English","Other language")</f>
        <v>English</v>
      </c>
      <c r="T3080">
        <f>Table1[[#This Row],[Gross Revenue]]-Table1[[#This Row],[Budget]]</f>
        <v>-29565557</v>
      </c>
      <c r="U3080" s="1">
        <f>(Table1[[#This Row],[Gross Revenue]]/Table1[[#This Row],[Budget]])-1</f>
        <v>-0.39420742666666664</v>
      </c>
      <c r="V3080" t="str">
        <f t="shared" si="96"/>
        <v>111-130 minutes</v>
      </c>
      <c r="W3080">
        <f>Table1[[#This Row],[Profit]]/Table1[[#This Row],[Budget]]</f>
        <v>-0.39420742666666669</v>
      </c>
      <c r="X3080" s="22" t="str">
        <f>IF(L3080="","",
IF(L3080&lt;Predictability!$B$1,"Low",
IF(L3080&lt;=Predictability!$B$2,"Mid","High")))</f>
        <v>High</v>
      </c>
      <c r="Y3080" s="22">
        <f t="shared" si="97"/>
        <v>0</v>
      </c>
    </row>
    <row r="3081" spans="1:25" x14ac:dyDescent="0.2">
      <c r="A3081" t="s">
        <v>4932</v>
      </c>
      <c r="B3081" t="s">
        <v>691</v>
      </c>
      <c r="C3081" t="s">
        <v>1306</v>
      </c>
      <c r="D3081">
        <v>29000</v>
      </c>
      <c r="E3081">
        <v>29265</v>
      </c>
      <c r="F3081">
        <v>130</v>
      </c>
      <c r="G3081">
        <v>0</v>
      </c>
      <c r="H3081">
        <v>6.4</v>
      </c>
      <c r="I3081">
        <v>83</v>
      </c>
      <c r="J3081">
        <v>132</v>
      </c>
      <c r="K3081">
        <v>56876365</v>
      </c>
      <c r="L3081">
        <v>35000000</v>
      </c>
      <c r="M3081" s="2">
        <f>VLOOKUP(A3081,Sheet2!$A$1:G6805,2,0)</f>
        <v>35899</v>
      </c>
      <c r="N3081" t="str">
        <f>VLOOKUP(A3081,Sheet2!$A$1:G6805,3,0)</f>
        <v>Color</v>
      </c>
      <c r="O3081" t="str">
        <f>VLOOKUP(A3081,Sheet2!$A$1:G6805,4,0)</f>
        <v>Action</v>
      </c>
      <c r="P3081" t="str">
        <f>VLOOKUP(A3081,Sheet2!$A$1:G6805,5,0)</f>
        <v>English</v>
      </c>
      <c r="Q3081" t="str">
        <f>VLOOKUP(A3081,Sheet2!$A$1:G6805,6,0)</f>
        <v>USA</v>
      </c>
      <c r="R3081" t="str">
        <f>VLOOKUP(A3081,Sheet2!$A$1:G6805,7,0)</f>
        <v>PG-13</v>
      </c>
      <c r="S3081" t="str">
        <f>IF(Table1[[#This Row],[Language]]="English","English","Other language")</f>
        <v>English</v>
      </c>
      <c r="T3081">
        <f>Table1[[#This Row],[Gross Revenue]]-Table1[[#This Row],[Budget]]</f>
        <v>21876365</v>
      </c>
      <c r="U3081" s="1">
        <f>(Table1[[#This Row],[Gross Revenue]]/Table1[[#This Row],[Budget]])-1</f>
        <v>0.6250389999999999</v>
      </c>
      <c r="V3081" t="str">
        <f t="shared" si="96"/>
        <v>131-150 minutes</v>
      </c>
      <c r="W3081">
        <f>Table1[[#This Row],[Profit]]/Table1[[#This Row],[Budget]]</f>
        <v>0.62503900000000001</v>
      </c>
      <c r="X3081" s="22" t="str">
        <f>IF(L3081="","",
IF(L3081&lt;Predictability!$B$1,"Low",
IF(L3081&lt;=Predictability!$B$2,"Mid","High")))</f>
        <v>Mid</v>
      </c>
      <c r="Y3081" s="22">
        <f t="shared" si="97"/>
        <v>1</v>
      </c>
    </row>
    <row r="3082" spans="1:25" x14ac:dyDescent="0.2">
      <c r="A3082" t="s">
        <v>5193</v>
      </c>
      <c r="B3082" t="s">
        <v>588</v>
      </c>
      <c r="C3082" t="s">
        <v>869</v>
      </c>
      <c r="D3082">
        <v>13000</v>
      </c>
      <c r="E3082">
        <v>15183</v>
      </c>
      <c r="F3082">
        <v>36</v>
      </c>
      <c r="G3082">
        <v>0</v>
      </c>
      <c r="H3082">
        <v>6.6</v>
      </c>
      <c r="I3082">
        <v>34</v>
      </c>
      <c r="J3082">
        <v>94</v>
      </c>
      <c r="K3082">
        <v>13801755</v>
      </c>
      <c r="L3082">
        <v>20000000</v>
      </c>
      <c r="M3082" s="2">
        <f>VLOOKUP(A3082,Sheet2!$A$1:G6806,2,0)</f>
        <v>35567</v>
      </c>
      <c r="N3082" t="str">
        <f>VLOOKUP(A3082,Sheet2!$A$1:G6806,3,0)</f>
        <v>Color</v>
      </c>
      <c r="O3082" t="str">
        <f>VLOOKUP(A3082,Sheet2!$A$1:G6806,4,0)</f>
        <v>Action</v>
      </c>
      <c r="P3082" t="str">
        <f>VLOOKUP(A3082,Sheet2!$A$1:G6806,5,0)</f>
        <v>English</v>
      </c>
      <c r="Q3082" t="str">
        <f>VLOOKUP(A3082,Sheet2!$A$1:G6806,6,0)</f>
        <v>USA</v>
      </c>
      <c r="R3082" t="str">
        <f>VLOOKUP(A3082,Sheet2!$A$1:G6806,7,0)</f>
        <v>PG</v>
      </c>
      <c r="S3082" t="str">
        <f>IF(Table1[[#This Row],[Language]]="English","English","Other language")</f>
        <v>English</v>
      </c>
      <c r="T3082">
        <f>Table1[[#This Row],[Gross Revenue]]-Table1[[#This Row],[Budget]]</f>
        <v>-6198245</v>
      </c>
      <c r="U3082" s="1">
        <f>(Table1[[#This Row],[Gross Revenue]]/Table1[[#This Row],[Budget]])-1</f>
        <v>-0.30991225</v>
      </c>
      <c r="V3082" t="str">
        <f t="shared" si="96"/>
        <v>90-110 minutes</v>
      </c>
      <c r="W3082">
        <f>Table1[[#This Row],[Profit]]/Table1[[#This Row],[Budget]]</f>
        <v>-0.30991225</v>
      </c>
      <c r="X3082" s="22" t="str">
        <f>IF(L3082="","",
IF(L3082&lt;Predictability!$B$1,"Low",
IF(L3082&lt;=Predictability!$B$2,"Mid","High")))</f>
        <v>Mid</v>
      </c>
      <c r="Y3082" s="22">
        <f t="shared" si="97"/>
        <v>0</v>
      </c>
    </row>
    <row r="3083" spans="1:25" x14ac:dyDescent="0.2">
      <c r="A3083" t="s">
        <v>5552</v>
      </c>
      <c r="B3083" t="s">
        <v>82</v>
      </c>
      <c r="C3083" t="s">
        <v>2309</v>
      </c>
      <c r="D3083">
        <v>16000</v>
      </c>
      <c r="E3083">
        <v>17611</v>
      </c>
      <c r="F3083">
        <v>82</v>
      </c>
      <c r="G3083">
        <v>2000</v>
      </c>
      <c r="H3083">
        <v>6.8</v>
      </c>
      <c r="I3083">
        <v>118</v>
      </c>
      <c r="J3083">
        <v>125</v>
      </c>
      <c r="K3083">
        <v>21000000</v>
      </c>
      <c r="L3083">
        <v>13000000</v>
      </c>
      <c r="M3083" s="2">
        <f>VLOOKUP(A3083,Sheet2!$A$1:G6807,2,0)</f>
        <v>27088</v>
      </c>
      <c r="N3083" t="str">
        <f>VLOOKUP(A3083,Sheet2!$A$1:G6807,3,0)</f>
        <v>Color</v>
      </c>
      <c r="O3083" t="str">
        <f>VLOOKUP(A3083,Sheet2!$A$1:G6807,4,0)</f>
        <v>Action</v>
      </c>
      <c r="P3083" t="str">
        <f>VLOOKUP(A3083,Sheet2!$A$1:G6807,5,0)</f>
        <v>English</v>
      </c>
      <c r="Q3083" t="str">
        <f>VLOOKUP(A3083,Sheet2!$A$1:G6807,6,0)</f>
        <v>UK</v>
      </c>
      <c r="R3083" t="str">
        <f>VLOOKUP(A3083,Sheet2!$A$1:G6807,7,0)</f>
        <v>PG</v>
      </c>
      <c r="S3083" t="str">
        <f>IF(Table1[[#This Row],[Language]]="English","English","Other language")</f>
        <v>English</v>
      </c>
      <c r="T3083">
        <f>Table1[[#This Row],[Gross Revenue]]-Table1[[#This Row],[Budget]]</f>
        <v>8000000</v>
      </c>
      <c r="U3083" s="1">
        <f>(Table1[[#This Row],[Gross Revenue]]/Table1[[#This Row],[Budget]])-1</f>
        <v>0.61538461538461542</v>
      </c>
      <c r="V3083" t="str">
        <f t="shared" si="96"/>
        <v>111-130 minutes</v>
      </c>
      <c r="W3083">
        <f>Table1[[#This Row],[Profit]]/Table1[[#This Row],[Budget]]</f>
        <v>0.61538461538461542</v>
      </c>
      <c r="X3083" s="22" t="str">
        <f>IF(L3083="","",
IF(L3083&lt;Predictability!$B$1,"Low",
IF(L3083&lt;=Predictability!$B$2,"Mid","High")))</f>
        <v>Mid</v>
      </c>
      <c r="Y3083" s="22">
        <f t="shared" si="97"/>
        <v>1</v>
      </c>
    </row>
    <row r="3084" spans="1:25" x14ac:dyDescent="0.2">
      <c r="A3084" t="s">
        <v>3814</v>
      </c>
      <c r="B3084" t="s">
        <v>896</v>
      </c>
      <c r="C3084" t="s">
        <v>897</v>
      </c>
      <c r="D3084">
        <v>746</v>
      </c>
      <c r="E3084">
        <v>2377</v>
      </c>
      <c r="F3084">
        <v>561</v>
      </c>
      <c r="G3084">
        <v>29000</v>
      </c>
      <c r="H3084">
        <v>5.4</v>
      </c>
      <c r="I3084">
        <v>208</v>
      </c>
      <c r="J3084">
        <v>107</v>
      </c>
      <c r="K3084">
        <v>15608545</v>
      </c>
      <c r="L3084">
        <v>15000000</v>
      </c>
      <c r="M3084" s="2">
        <f>VLOOKUP(A3084,Sheet2!$A$1:G6808,2,0)</f>
        <v>41098</v>
      </c>
      <c r="N3084" t="str">
        <f>VLOOKUP(A3084,Sheet2!$A$1:G6808,3,0)</f>
        <v>Color</v>
      </c>
      <c r="O3084" t="str">
        <f>VLOOKUP(A3084,Sheet2!$A$1:G6808,4,0)</f>
        <v>Action</v>
      </c>
      <c r="P3084" t="str">
        <f>VLOOKUP(A3084,Sheet2!$A$1:G6808,5,0)</f>
        <v>English</v>
      </c>
      <c r="Q3084" t="str">
        <f>VLOOKUP(A3084,Sheet2!$A$1:G6808,6,0)</f>
        <v>USA</v>
      </c>
      <c r="R3084" t="str">
        <f>VLOOKUP(A3084,Sheet2!$A$1:G6808,7,0)</f>
        <v>R</v>
      </c>
      <c r="S3084" t="str">
        <f>IF(Table1[[#This Row],[Language]]="English","English","Other language")</f>
        <v>English</v>
      </c>
      <c r="T3084">
        <f>Table1[[#This Row],[Gross Revenue]]-Table1[[#This Row],[Budget]]</f>
        <v>608545</v>
      </c>
      <c r="U3084" s="1">
        <f>(Table1[[#This Row],[Gross Revenue]]/Table1[[#This Row],[Budget]])-1</f>
        <v>4.0569666666666615E-2</v>
      </c>
      <c r="V3084" t="str">
        <f t="shared" si="96"/>
        <v>90-110 minutes</v>
      </c>
      <c r="W3084">
        <f>Table1[[#This Row],[Profit]]/Table1[[#This Row],[Budget]]</f>
        <v>4.0569666666666664E-2</v>
      </c>
      <c r="X3084" s="22" t="str">
        <f>IF(L3084="","",
IF(L3084&lt;Predictability!$B$1,"Low",
IF(L3084&lt;=Predictability!$B$2,"Mid","High")))</f>
        <v>Mid</v>
      </c>
      <c r="Y3084" s="22">
        <f t="shared" si="97"/>
        <v>0</v>
      </c>
    </row>
    <row r="3085" spans="1:25" x14ac:dyDescent="0.2">
      <c r="A3085" t="s">
        <v>5204</v>
      </c>
      <c r="B3085" t="s">
        <v>968</v>
      </c>
      <c r="C3085" t="s">
        <v>785</v>
      </c>
      <c r="D3085">
        <v>18000</v>
      </c>
      <c r="E3085">
        <v>20056</v>
      </c>
      <c r="F3085">
        <v>438</v>
      </c>
      <c r="G3085">
        <v>0</v>
      </c>
      <c r="H3085">
        <v>6.6</v>
      </c>
      <c r="I3085">
        <v>209</v>
      </c>
      <c r="J3085">
        <v>129</v>
      </c>
      <c r="K3085">
        <v>65948711</v>
      </c>
      <c r="L3085">
        <v>80000000</v>
      </c>
      <c r="M3085" s="2">
        <f>VLOOKUP(A3085,Sheet2!$A$1:G6809,2,0)</f>
        <v>38099</v>
      </c>
      <c r="N3085" t="str">
        <f>VLOOKUP(A3085,Sheet2!$A$1:G6809,3,0)</f>
        <v>Color</v>
      </c>
      <c r="O3085" t="str">
        <f>VLOOKUP(A3085,Sheet2!$A$1:G6809,4,0)</f>
        <v>Drama</v>
      </c>
      <c r="P3085" t="str">
        <f>VLOOKUP(A3085,Sheet2!$A$1:G6809,5,0)</f>
        <v>English</v>
      </c>
      <c r="Q3085" t="str">
        <f>VLOOKUP(A3085,Sheet2!$A$1:G6809,6,0)</f>
        <v>USA</v>
      </c>
      <c r="R3085" t="str">
        <f>VLOOKUP(A3085,Sheet2!$A$1:G6809,7,0)</f>
        <v>R</v>
      </c>
      <c r="S3085" t="str">
        <f>IF(Table1[[#This Row],[Language]]="English","English","Other language")</f>
        <v>English</v>
      </c>
      <c r="T3085">
        <f>Table1[[#This Row],[Gross Revenue]]-Table1[[#This Row],[Budget]]</f>
        <v>-14051289</v>
      </c>
      <c r="U3085" s="1">
        <f>(Table1[[#This Row],[Gross Revenue]]/Table1[[#This Row],[Budget]])-1</f>
        <v>-0.17564111250000003</v>
      </c>
      <c r="V3085" t="str">
        <f t="shared" si="96"/>
        <v>111-130 minutes</v>
      </c>
      <c r="W3085">
        <f>Table1[[#This Row],[Profit]]/Table1[[#This Row],[Budget]]</f>
        <v>-0.1756411125</v>
      </c>
      <c r="X3085" s="22" t="str">
        <f>IF(L3085="","",
IF(L3085&lt;Predictability!$B$1,"Low",
IF(L3085&lt;=Predictability!$B$2,"Mid","High")))</f>
        <v>High</v>
      </c>
      <c r="Y3085" s="22">
        <f t="shared" si="97"/>
        <v>0</v>
      </c>
    </row>
    <row r="3086" spans="1:25" x14ac:dyDescent="0.2">
      <c r="A3086" t="s">
        <v>3492</v>
      </c>
      <c r="B3086" t="s">
        <v>428</v>
      </c>
      <c r="C3086" t="s">
        <v>429</v>
      </c>
      <c r="D3086">
        <v>472</v>
      </c>
      <c r="E3086">
        <v>1045</v>
      </c>
      <c r="F3086">
        <v>8</v>
      </c>
      <c r="G3086">
        <v>0</v>
      </c>
      <c r="H3086">
        <v>4.7</v>
      </c>
      <c r="I3086">
        <v>78</v>
      </c>
      <c r="J3086">
        <v>92</v>
      </c>
      <c r="K3086">
        <v>18843314</v>
      </c>
      <c r="L3086">
        <v>20000000</v>
      </c>
      <c r="M3086" s="2">
        <f>VLOOKUP(A3086,Sheet2!$A$1:G6810,2,0)</f>
        <v>39059</v>
      </c>
      <c r="N3086" t="str">
        <f>VLOOKUP(A3086,Sheet2!$A$1:G6810,3,0)</f>
        <v>Color</v>
      </c>
      <c r="O3086" t="str">
        <f>VLOOKUP(A3086,Sheet2!$A$1:G6810,4,0)</f>
        <v>Action</v>
      </c>
      <c r="P3086" t="str">
        <f>VLOOKUP(A3086,Sheet2!$A$1:G6810,5,0)</f>
        <v>English</v>
      </c>
      <c r="Q3086" t="str">
        <f>VLOOKUP(A3086,Sheet2!$A$1:G6810,6,0)</f>
        <v>USA</v>
      </c>
      <c r="R3086" t="str">
        <f>VLOOKUP(A3086,Sheet2!$A$1:G6810,7,0)</f>
        <v>PG-13</v>
      </c>
      <c r="S3086" t="str">
        <f>IF(Table1[[#This Row],[Language]]="English","English","Other language")</f>
        <v>English</v>
      </c>
      <c r="T3086">
        <f>Table1[[#This Row],[Gross Revenue]]-Table1[[#This Row],[Budget]]</f>
        <v>-1156686</v>
      </c>
      <c r="U3086" s="1">
        <f>(Table1[[#This Row],[Gross Revenue]]/Table1[[#This Row],[Budget]])-1</f>
        <v>-5.7834300000000005E-2</v>
      </c>
      <c r="V3086" t="str">
        <f t="shared" si="96"/>
        <v>90-110 minutes</v>
      </c>
      <c r="W3086">
        <f>Table1[[#This Row],[Profit]]/Table1[[#This Row],[Budget]]</f>
        <v>-5.7834299999999998E-2</v>
      </c>
      <c r="X3086" s="22" t="str">
        <f>IF(L3086="","",
IF(L3086&lt;Predictability!$B$1,"Low",
IF(L3086&lt;=Predictability!$B$2,"Mid","High")))</f>
        <v>Mid</v>
      </c>
      <c r="Y3086" s="22">
        <f t="shared" si="97"/>
        <v>0</v>
      </c>
    </row>
    <row r="3087" spans="1:25" x14ac:dyDescent="0.2">
      <c r="A3087" t="s">
        <v>6894</v>
      </c>
      <c r="B3087" t="s">
        <v>1241</v>
      </c>
      <c r="C3087" t="s">
        <v>1275</v>
      </c>
      <c r="D3087">
        <v>13000</v>
      </c>
      <c r="E3087">
        <v>14831</v>
      </c>
      <c r="F3087">
        <v>0</v>
      </c>
      <c r="G3087">
        <v>153000</v>
      </c>
      <c r="H3087">
        <v>8.1</v>
      </c>
      <c r="I3087">
        <v>568</v>
      </c>
      <c r="J3087">
        <v>151</v>
      </c>
      <c r="K3087">
        <v>228430993</v>
      </c>
      <c r="L3087">
        <v>108000000</v>
      </c>
      <c r="M3087" s="2">
        <f>VLOOKUP(A3087,Sheet2!$A$1:G6811,2,0)</f>
        <v>42152</v>
      </c>
      <c r="N3087" t="str">
        <f>VLOOKUP(A3087,Sheet2!$A$1:G6811,3,0)</f>
        <v>Color</v>
      </c>
      <c r="O3087" t="str">
        <f>VLOOKUP(A3087,Sheet2!$A$1:G6811,4,0)</f>
        <v>Adventure</v>
      </c>
      <c r="P3087" t="str">
        <f>VLOOKUP(A3087,Sheet2!$A$1:G6811,5,0)</f>
        <v>English</v>
      </c>
      <c r="Q3087" t="str">
        <f>VLOOKUP(A3087,Sheet2!$A$1:G6811,6,0)</f>
        <v>USA</v>
      </c>
      <c r="R3087" t="str">
        <f>VLOOKUP(A3087,Sheet2!$A$1:G6811,7,0)</f>
        <v>PG-13</v>
      </c>
      <c r="S3087" t="str">
        <f>IF(Table1[[#This Row],[Language]]="English","English","Other language")</f>
        <v>English</v>
      </c>
      <c r="T3087">
        <f>Table1[[#This Row],[Gross Revenue]]-Table1[[#This Row],[Budget]]</f>
        <v>120430993</v>
      </c>
      <c r="U3087" s="1">
        <f>(Table1[[#This Row],[Gross Revenue]]/Table1[[#This Row],[Budget]])-1</f>
        <v>1.115101787037037</v>
      </c>
      <c r="V3087" t="str">
        <f t="shared" si="96"/>
        <v>&gt;150 minutes</v>
      </c>
      <c r="W3087">
        <f>Table1[[#This Row],[Profit]]/Table1[[#This Row],[Budget]]</f>
        <v>1.115101787037037</v>
      </c>
      <c r="X3087" s="22" t="str">
        <f>IF(L3087="","",
IF(L3087&lt;Predictability!$B$1,"Low",
IF(L3087&lt;=Predictability!$B$2,"Mid","High")))</f>
        <v>High</v>
      </c>
      <c r="Y3087" s="22">
        <f t="shared" si="97"/>
        <v>1</v>
      </c>
    </row>
    <row r="3088" spans="1:25" x14ac:dyDescent="0.2">
      <c r="A3088" t="s">
        <v>5726</v>
      </c>
      <c r="B3088" t="s">
        <v>888</v>
      </c>
      <c r="C3088" t="s">
        <v>984</v>
      </c>
      <c r="D3088">
        <v>789</v>
      </c>
      <c r="E3088">
        <v>2085</v>
      </c>
      <c r="F3088">
        <v>55</v>
      </c>
      <c r="G3088">
        <v>0</v>
      </c>
      <c r="H3088">
        <v>6.9</v>
      </c>
      <c r="I3088">
        <v>57</v>
      </c>
      <c r="J3088">
        <v>114</v>
      </c>
      <c r="K3088">
        <v>119938730</v>
      </c>
      <c r="L3088">
        <v>18000000</v>
      </c>
      <c r="M3088" s="2">
        <f>VLOOKUP(A3088,Sheet2!$A$1:G6812,2,0)</f>
        <v>34352</v>
      </c>
      <c r="N3088" t="str">
        <f>VLOOKUP(A3088,Sheet2!$A$1:G6812,3,0)</f>
        <v>Color</v>
      </c>
      <c r="O3088" t="str">
        <f>VLOOKUP(A3088,Sheet2!$A$1:G6812,4,0)</f>
        <v>Action</v>
      </c>
      <c r="P3088" t="str">
        <f>VLOOKUP(A3088,Sheet2!$A$1:G6812,5,0)</f>
        <v>English</v>
      </c>
      <c r="Q3088" t="str">
        <f>VLOOKUP(A3088,Sheet2!$A$1:G6812,6,0)</f>
        <v>USA</v>
      </c>
      <c r="R3088" t="str">
        <f>VLOOKUP(A3088,Sheet2!$A$1:G6812,7,0)</f>
        <v>PG-13</v>
      </c>
      <c r="S3088" t="str">
        <f>IF(Table1[[#This Row],[Language]]="English","English","Other language")</f>
        <v>English</v>
      </c>
      <c r="T3088">
        <f>Table1[[#This Row],[Gross Revenue]]-Table1[[#This Row],[Budget]]</f>
        <v>101938730</v>
      </c>
      <c r="U3088" s="1">
        <f>(Table1[[#This Row],[Gross Revenue]]/Table1[[#This Row],[Budget]])-1</f>
        <v>5.6632627777777778</v>
      </c>
      <c r="V3088" t="str">
        <f t="shared" si="96"/>
        <v>111-130 minutes</v>
      </c>
      <c r="W3088">
        <f>Table1[[#This Row],[Profit]]/Table1[[#This Row],[Budget]]</f>
        <v>5.6632627777777778</v>
      </c>
      <c r="X3088" s="22" t="str">
        <f>IF(L3088="","",
IF(L3088&lt;Predictability!$B$1,"Low",
IF(L3088&lt;=Predictability!$B$2,"Mid","High")))</f>
        <v>Mid</v>
      </c>
      <c r="Y3088" s="22">
        <f t="shared" si="97"/>
        <v>1</v>
      </c>
    </row>
    <row r="3089" spans="1:25" x14ac:dyDescent="0.2">
      <c r="A3089" t="s">
        <v>5404</v>
      </c>
      <c r="B3089" t="s">
        <v>784</v>
      </c>
      <c r="C3089" t="s">
        <v>1053</v>
      </c>
      <c r="D3089">
        <v>12000</v>
      </c>
      <c r="E3089">
        <v>12396</v>
      </c>
      <c r="F3089">
        <v>258</v>
      </c>
      <c r="G3089">
        <v>0</v>
      </c>
      <c r="H3089">
        <v>6.7</v>
      </c>
      <c r="I3089">
        <v>156</v>
      </c>
      <c r="J3089">
        <v>136</v>
      </c>
      <c r="K3089">
        <v>93771072</v>
      </c>
      <c r="L3089">
        <v>65000000</v>
      </c>
      <c r="M3089" s="2">
        <f>VLOOKUP(A3089,Sheet2!$A$1:G6813,2,0)</f>
        <v>35986</v>
      </c>
      <c r="N3089" t="str">
        <f>VLOOKUP(A3089,Sheet2!$A$1:G6813,3,0)</f>
        <v>Color</v>
      </c>
      <c r="O3089" t="str">
        <f>VLOOKUP(A3089,Sheet2!$A$1:G6813,4,0)</f>
        <v>Action</v>
      </c>
      <c r="P3089" t="str">
        <f>VLOOKUP(A3089,Sheet2!$A$1:G6813,5,0)</f>
        <v>English</v>
      </c>
      <c r="Q3089" t="str">
        <f>VLOOKUP(A3089,Sheet2!$A$1:G6813,6,0)</f>
        <v>USA</v>
      </c>
      <c r="R3089" t="str">
        <f>VLOOKUP(A3089,Sheet2!$A$1:G6813,7,0)</f>
        <v>PG-13</v>
      </c>
      <c r="S3089" t="str">
        <f>IF(Table1[[#This Row],[Language]]="English","English","Other language")</f>
        <v>English</v>
      </c>
      <c r="T3089">
        <f>Table1[[#This Row],[Gross Revenue]]-Table1[[#This Row],[Budget]]</f>
        <v>28771072</v>
      </c>
      <c r="U3089" s="1">
        <f>(Table1[[#This Row],[Gross Revenue]]/Table1[[#This Row],[Budget]])-1</f>
        <v>0.44263187692307682</v>
      </c>
      <c r="V3089" t="str">
        <f t="shared" si="96"/>
        <v>131-150 minutes</v>
      </c>
      <c r="W3089">
        <f>Table1[[#This Row],[Profit]]/Table1[[#This Row],[Budget]]</f>
        <v>0.44263187692307693</v>
      </c>
      <c r="X3089" s="22" t="str">
        <f>IF(L3089="","",
IF(L3089&lt;Predictability!$B$1,"Low",
IF(L3089&lt;=Predictability!$B$2,"Mid","High")))</f>
        <v>High</v>
      </c>
      <c r="Y3089" s="22">
        <f t="shared" si="97"/>
        <v>0</v>
      </c>
    </row>
    <row r="3090" spans="1:25" x14ac:dyDescent="0.2">
      <c r="A3090" t="s">
        <v>5925</v>
      </c>
      <c r="B3090" t="s">
        <v>2632</v>
      </c>
      <c r="C3090" t="s">
        <v>2235</v>
      </c>
      <c r="D3090">
        <v>378</v>
      </c>
      <c r="E3090">
        <v>427</v>
      </c>
      <c r="F3090">
        <v>0</v>
      </c>
      <c r="G3090">
        <v>27000</v>
      </c>
      <c r="H3090">
        <v>7.1</v>
      </c>
      <c r="I3090">
        <v>546</v>
      </c>
      <c r="J3090">
        <v>144</v>
      </c>
      <c r="K3090">
        <v>16377274</v>
      </c>
      <c r="L3090">
        <v>32000000</v>
      </c>
      <c r="M3090" s="2">
        <f>VLOOKUP(A3090,Sheet2!$A$1:G6814,2,0)</f>
        <v>40965</v>
      </c>
      <c r="N3090" t="str">
        <f>VLOOKUP(A3090,Sheet2!$A$1:G6814,3,0)</f>
        <v>Color</v>
      </c>
      <c r="O3090" t="str">
        <f>VLOOKUP(A3090,Sheet2!$A$1:G6814,4,0)</f>
        <v>Drama</v>
      </c>
      <c r="P3090" t="str">
        <f>VLOOKUP(A3090,Sheet2!$A$1:G6814,5,0)</f>
        <v>English</v>
      </c>
      <c r="Q3090" t="str">
        <f>VLOOKUP(A3090,Sheet2!$A$1:G6814,6,0)</f>
        <v>USA</v>
      </c>
      <c r="R3090" t="str">
        <f>VLOOKUP(A3090,Sheet2!$A$1:G6814,7,0)</f>
        <v>R</v>
      </c>
      <c r="S3090" t="str">
        <f>IF(Table1[[#This Row],[Language]]="English","English","Other language")</f>
        <v>English</v>
      </c>
      <c r="T3090">
        <f>Table1[[#This Row],[Gross Revenue]]-Table1[[#This Row],[Budget]]</f>
        <v>-15622726</v>
      </c>
      <c r="U3090" s="1">
        <f>(Table1[[#This Row],[Gross Revenue]]/Table1[[#This Row],[Budget]])-1</f>
        <v>-0.4882101875</v>
      </c>
      <c r="V3090" t="str">
        <f t="shared" si="96"/>
        <v>131-150 minutes</v>
      </c>
      <c r="W3090">
        <f>Table1[[#This Row],[Profit]]/Table1[[#This Row],[Budget]]</f>
        <v>-0.4882101875</v>
      </c>
      <c r="X3090" s="22" t="str">
        <f>IF(L3090="","",
IF(L3090&lt;Predictability!$B$1,"Low",
IF(L3090&lt;=Predictability!$B$2,"Mid","High")))</f>
        <v>Mid</v>
      </c>
      <c r="Y3090" s="22">
        <f t="shared" si="97"/>
        <v>0</v>
      </c>
    </row>
    <row r="3091" spans="1:25" x14ac:dyDescent="0.2">
      <c r="A3091" t="s">
        <v>3304</v>
      </c>
      <c r="B3091" t="s">
        <v>97</v>
      </c>
      <c r="C3091" t="s">
        <v>98</v>
      </c>
      <c r="D3091">
        <v>911</v>
      </c>
      <c r="E3091">
        <v>3058</v>
      </c>
      <c r="F3091">
        <v>11</v>
      </c>
      <c r="G3091">
        <v>1000</v>
      </c>
      <c r="H3091">
        <v>3.3</v>
      </c>
      <c r="I3091">
        <v>56</v>
      </c>
      <c r="J3091">
        <v>80</v>
      </c>
      <c r="K3091">
        <v>40363530</v>
      </c>
      <c r="L3091">
        <v>16000000</v>
      </c>
      <c r="M3091" s="2">
        <f>VLOOKUP(A3091,Sheet2!$A$1:G6815,2,0)</f>
        <v>37532</v>
      </c>
      <c r="N3091" t="str">
        <f>VLOOKUP(A3091,Sheet2!$A$1:G6815,3,0)</f>
        <v>Color</v>
      </c>
      <c r="O3091" t="str">
        <f>VLOOKUP(A3091,Sheet2!$A$1:G6815,4,0)</f>
        <v>Comedy</v>
      </c>
      <c r="P3091" t="str">
        <f>VLOOKUP(A3091,Sheet2!$A$1:G6815,5,0)</f>
        <v>English</v>
      </c>
      <c r="Q3091" t="str">
        <f>VLOOKUP(A3091,Sheet2!$A$1:G6815,6,0)</f>
        <v>USA</v>
      </c>
      <c r="R3091" t="str">
        <f>VLOOKUP(A3091,Sheet2!$A$1:G6815,7,0)</f>
        <v>PG</v>
      </c>
      <c r="S3091" t="str">
        <f>IF(Table1[[#This Row],[Language]]="English","English","Other language")</f>
        <v>English</v>
      </c>
      <c r="T3091">
        <f>Table1[[#This Row],[Gross Revenue]]-Table1[[#This Row],[Budget]]</f>
        <v>24363530</v>
      </c>
      <c r="U3091" s="1">
        <f>(Table1[[#This Row],[Gross Revenue]]/Table1[[#This Row],[Budget]])-1</f>
        <v>1.5227206249999998</v>
      </c>
      <c r="V3091" t="str">
        <f t="shared" si="96"/>
        <v>&lt;90 minutes</v>
      </c>
      <c r="W3091">
        <f>Table1[[#This Row],[Profit]]/Table1[[#This Row],[Budget]]</f>
        <v>1.522720625</v>
      </c>
      <c r="X3091" s="22" t="str">
        <f>IF(L3091="","",
IF(L3091&lt;Predictability!$B$1,"Low",
IF(L3091&lt;=Predictability!$B$2,"Mid","High")))</f>
        <v>Mid</v>
      </c>
      <c r="Y3091" s="22">
        <f t="shared" si="97"/>
        <v>1</v>
      </c>
    </row>
    <row r="3092" spans="1:25" x14ac:dyDescent="0.2">
      <c r="A3092" t="s">
        <v>5540</v>
      </c>
      <c r="B3092" t="s">
        <v>655</v>
      </c>
      <c r="C3092" t="s">
        <v>2370</v>
      </c>
      <c r="D3092">
        <v>3000</v>
      </c>
      <c r="E3092">
        <v>4053</v>
      </c>
      <c r="F3092">
        <v>47</v>
      </c>
      <c r="G3092">
        <v>808</v>
      </c>
      <c r="H3092">
        <v>6.8</v>
      </c>
      <c r="I3092">
        <v>191</v>
      </c>
      <c r="J3092">
        <v>96</v>
      </c>
      <c r="K3092">
        <v>12570442</v>
      </c>
      <c r="L3092">
        <v>10000000</v>
      </c>
      <c r="M3092" s="2">
        <f>VLOOKUP(A3092,Sheet2!$A$1:G6816,2,0)</f>
        <v>38497</v>
      </c>
      <c r="N3092" t="str">
        <f>VLOOKUP(A3092,Sheet2!$A$1:G6816,3,0)</f>
        <v>Color</v>
      </c>
      <c r="O3092" t="str">
        <f>VLOOKUP(A3092,Sheet2!$A$1:G6816,4,0)</f>
        <v>Comedy</v>
      </c>
      <c r="P3092" t="str">
        <f>VLOOKUP(A3092,Sheet2!$A$1:G6816,5,0)</f>
        <v>English</v>
      </c>
      <c r="Q3092" t="str">
        <f>VLOOKUP(A3092,Sheet2!$A$1:G6816,6,0)</f>
        <v>USA</v>
      </c>
      <c r="R3092" t="str">
        <f>VLOOKUP(A3092,Sheet2!$A$1:G6816,7,0)</f>
        <v>R</v>
      </c>
      <c r="S3092" t="str">
        <f>IF(Table1[[#This Row],[Language]]="English","English","Other language")</f>
        <v>English</v>
      </c>
      <c r="T3092">
        <f>Table1[[#This Row],[Gross Revenue]]-Table1[[#This Row],[Budget]]</f>
        <v>2570442</v>
      </c>
      <c r="U3092" s="1">
        <f>(Table1[[#This Row],[Gross Revenue]]/Table1[[#This Row],[Budget]])-1</f>
        <v>0.25704419999999994</v>
      </c>
      <c r="V3092" t="str">
        <f t="shared" si="96"/>
        <v>90-110 minutes</v>
      </c>
      <c r="W3092">
        <f>Table1[[#This Row],[Profit]]/Table1[[#This Row],[Budget]]</f>
        <v>0.2570442</v>
      </c>
      <c r="X3092" s="22" t="str">
        <f>IF(L3092="","",
IF(L3092&lt;Predictability!$B$1,"Low",
IF(L3092&lt;=Predictability!$B$2,"Mid","High")))</f>
        <v>Mid</v>
      </c>
      <c r="Y3092" s="22">
        <f t="shared" si="97"/>
        <v>0</v>
      </c>
    </row>
    <row r="3093" spans="1:25" x14ac:dyDescent="0.2">
      <c r="A3093" t="s">
        <v>7017</v>
      </c>
      <c r="B3093" t="s">
        <v>976</v>
      </c>
      <c r="C3093" t="s">
        <v>858</v>
      </c>
      <c r="D3093">
        <v>18000</v>
      </c>
      <c r="E3093">
        <v>18563</v>
      </c>
      <c r="F3093">
        <v>0</v>
      </c>
      <c r="G3093">
        <v>25000</v>
      </c>
      <c r="H3093">
        <v>8.6999999999999993</v>
      </c>
      <c r="I3093">
        <v>313</v>
      </c>
      <c r="J3093">
        <v>136</v>
      </c>
      <c r="K3093">
        <v>171383253</v>
      </c>
      <c r="L3093">
        <v>63000000</v>
      </c>
      <c r="M3093" s="2">
        <f>VLOOKUP(A3093,Sheet2!$A$1:G6817,2,0)</f>
        <v>36521</v>
      </c>
      <c r="N3093" t="str">
        <f>VLOOKUP(A3093,Sheet2!$A$1:G6817,3,0)</f>
        <v>Color</v>
      </c>
      <c r="O3093" t="str">
        <f>VLOOKUP(A3093,Sheet2!$A$1:G6817,4,0)</f>
        <v>Action</v>
      </c>
      <c r="P3093" t="str">
        <f>VLOOKUP(A3093,Sheet2!$A$1:G6817,5,0)</f>
        <v>English</v>
      </c>
      <c r="Q3093" t="str">
        <f>VLOOKUP(A3093,Sheet2!$A$1:G6817,6,0)</f>
        <v>USA</v>
      </c>
      <c r="R3093" t="str">
        <f>VLOOKUP(A3093,Sheet2!$A$1:G6817,7,0)</f>
        <v>R</v>
      </c>
      <c r="S3093" t="str">
        <f>IF(Table1[[#This Row],[Language]]="English","English","Other language")</f>
        <v>English</v>
      </c>
      <c r="T3093">
        <f>Table1[[#This Row],[Gross Revenue]]-Table1[[#This Row],[Budget]]</f>
        <v>108383253</v>
      </c>
      <c r="U3093" s="1">
        <f>(Table1[[#This Row],[Gross Revenue]]/Table1[[#This Row],[Budget]])-1</f>
        <v>1.7203690952380954</v>
      </c>
      <c r="V3093" t="str">
        <f t="shared" si="96"/>
        <v>131-150 minutes</v>
      </c>
      <c r="W3093">
        <f>Table1[[#This Row],[Profit]]/Table1[[#This Row],[Budget]]</f>
        <v>1.7203690952380952</v>
      </c>
      <c r="X3093" s="22" t="str">
        <f>IF(L3093="","",
IF(L3093&lt;Predictability!$B$1,"Low",
IF(L3093&lt;=Predictability!$B$2,"Mid","High")))</f>
        <v>High</v>
      </c>
      <c r="Y3093" s="22">
        <f t="shared" si="97"/>
        <v>1</v>
      </c>
    </row>
    <row r="3094" spans="1:25" x14ac:dyDescent="0.2">
      <c r="A3094" t="s">
        <v>6115</v>
      </c>
      <c r="B3094" t="s">
        <v>2745</v>
      </c>
      <c r="C3094" t="s">
        <v>858</v>
      </c>
      <c r="D3094">
        <v>234</v>
      </c>
      <c r="E3094">
        <v>534</v>
      </c>
      <c r="F3094">
        <v>0</v>
      </c>
      <c r="G3094">
        <v>0</v>
      </c>
      <c r="H3094">
        <v>7.2</v>
      </c>
      <c r="I3094">
        <v>275</v>
      </c>
      <c r="J3094">
        <v>138</v>
      </c>
      <c r="K3094">
        <v>281492479</v>
      </c>
      <c r="L3094">
        <v>150000000</v>
      </c>
      <c r="M3094" s="2">
        <f>VLOOKUP(A3094,Sheet2!$A$1:G6818,2,0)</f>
        <v>37921</v>
      </c>
      <c r="N3094" t="str">
        <f>VLOOKUP(A3094,Sheet2!$A$1:G6818,3,0)</f>
        <v>Color</v>
      </c>
      <c r="O3094" t="str">
        <f>VLOOKUP(A3094,Sheet2!$A$1:G6818,4,0)</f>
        <v>Action</v>
      </c>
      <c r="P3094" t="str">
        <f>VLOOKUP(A3094,Sheet2!$A$1:G6818,5,0)</f>
        <v>English</v>
      </c>
      <c r="Q3094" t="str">
        <f>VLOOKUP(A3094,Sheet2!$A$1:G6818,6,0)</f>
        <v>USA</v>
      </c>
      <c r="R3094" t="str">
        <f>VLOOKUP(A3094,Sheet2!$A$1:G6818,7,0)</f>
        <v>R</v>
      </c>
      <c r="S3094" t="str">
        <f>IF(Table1[[#This Row],[Language]]="English","English","Other language")</f>
        <v>English</v>
      </c>
      <c r="T3094">
        <f>Table1[[#This Row],[Gross Revenue]]-Table1[[#This Row],[Budget]]</f>
        <v>131492479</v>
      </c>
      <c r="U3094" s="1">
        <f>(Table1[[#This Row],[Gross Revenue]]/Table1[[#This Row],[Budget]])-1</f>
        <v>0.87661652666666656</v>
      </c>
      <c r="V3094" t="str">
        <f t="shared" si="96"/>
        <v>131-150 minutes</v>
      </c>
      <c r="W3094">
        <f>Table1[[#This Row],[Profit]]/Table1[[#This Row],[Budget]]</f>
        <v>0.87661652666666667</v>
      </c>
      <c r="X3094" s="22" t="str">
        <f>IF(L3094="","",
IF(L3094&lt;Predictability!$B$1,"Low",
IF(L3094&lt;=Predictability!$B$2,"Mid","High")))</f>
        <v>High</v>
      </c>
      <c r="Y3094" s="22">
        <f t="shared" si="97"/>
        <v>1</v>
      </c>
    </row>
    <row r="3095" spans="1:25" x14ac:dyDescent="0.2">
      <c r="A3095" t="s">
        <v>5374</v>
      </c>
      <c r="B3095" t="s">
        <v>2138</v>
      </c>
      <c r="C3095" t="s">
        <v>858</v>
      </c>
      <c r="D3095">
        <v>309</v>
      </c>
      <c r="E3095">
        <v>1062</v>
      </c>
      <c r="F3095">
        <v>0</v>
      </c>
      <c r="G3095">
        <v>0</v>
      </c>
      <c r="H3095">
        <v>6.7</v>
      </c>
      <c r="I3095">
        <v>245</v>
      </c>
      <c r="J3095">
        <v>129</v>
      </c>
      <c r="K3095">
        <v>139259759</v>
      </c>
      <c r="L3095">
        <v>150000000</v>
      </c>
      <c r="M3095" s="2">
        <f>VLOOKUP(A3095,Sheet2!$A$1:G6819,2,0)</f>
        <v>37662</v>
      </c>
      <c r="N3095" t="str">
        <f>VLOOKUP(A3095,Sheet2!$A$1:G6819,3,0)</f>
        <v>Color</v>
      </c>
      <c r="O3095" t="str">
        <f>VLOOKUP(A3095,Sheet2!$A$1:G6819,4,0)</f>
        <v>Action</v>
      </c>
      <c r="P3095" t="str">
        <f>VLOOKUP(A3095,Sheet2!$A$1:G6819,5,0)</f>
        <v>English</v>
      </c>
      <c r="Q3095" t="str">
        <f>VLOOKUP(A3095,Sheet2!$A$1:G6819,6,0)</f>
        <v>Australia</v>
      </c>
      <c r="R3095" t="str">
        <f>VLOOKUP(A3095,Sheet2!$A$1:G6819,7,0)</f>
        <v>R</v>
      </c>
      <c r="S3095" t="str">
        <f>IF(Table1[[#This Row],[Language]]="English","English","Other language")</f>
        <v>English</v>
      </c>
      <c r="T3095">
        <f>Table1[[#This Row],[Gross Revenue]]-Table1[[#This Row],[Budget]]</f>
        <v>-10740241</v>
      </c>
      <c r="U3095" s="1">
        <f>(Table1[[#This Row],[Gross Revenue]]/Table1[[#This Row],[Budget]])-1</f>
        <v>-7.1601606666666706E-2</v>
      </c>
      <c r="V3095" t="str">
        <f t="shared" si="96"/>
        <v>111-130 minutes</v>
      </c>
      <c r="W3095">
        <f>Table1[[#This Row],[Profit]]/Table1[[#This Row],[Budget]]</f>
        <v>-7.1601606666666665E-2</v>
      </c>
      <c r="X3095" s="22" t="str">
        <f>IF(L3095="","",
IF(L3095&lt;Predictability!$B$1,"Low",
IF(L3095&lt;=Predictability!$B$2,"Mid","High")))</f>
        <v>High</v>
      </c>
      <c r="Y3095" s="22">
        <f t="shared" si="97"/>
        <v>0</v>
      </c>
    </row>
    <row r="3096" spans="1:25" x14ac:dyDescent="0.2">
      <c r="A3096" t="s">
        <v>5574</v>
      </c>
      <c r="B3096" t="s">
        <v>1951</v>
      </c>
      <c r="C3096" t="s">
        <v>1952</v>
      </c>
      <c r="D3096">
        <v>988</v>
      </c>
      <c r="E3096">
        <v>1783</v>
      </c>
      <c r="F3096">
        <v>47</v>
      </c>
      <c r="G3096">
        <v>38000</v>
      </c>
      <c r="H3096">
        <v>6.8</v>
      </c>
      <c r="I3096">
        <v>297</v>
      </c>
      <c r="J3096">
        <v>113</v>
      </c>
      <c r="K3096">
        <v>102413606</v>
      </c>
      <c r="L3096">
        <v>34000000</v>
      </c>
      <c r="M3096" s="2">
        <f>VLOOKUP(A3096,Sheet2!$A$1:G6820,2,0)</f>
        <v>41898</v>
      </c>
      <c r="N3096" t="str">
        <f>VLOOKUP(A3096,Sheet2!$A$1:G6820,3,0)</f>
        <v>Color</v>
      </c>
      <c r="O3096" t="str">
        <f>VLOOKUP(A3096,Sheet2!$A$1:G6820,4,0)</f>
        <v>Action</v>
      </c>
      <c r="P3096" t="str">
        <f>VLOOKUP(A3096,Sheet2!$A$1:G6820,5,0)</f>
        <v>English</v>
      </c>
      <c r="Q3096" t="str">
        <f>VLOOKUP(A3096,Sheet2!$A$1:G6820,6,0)</f>
        <v>USA</v>
      </c>
      <c r="R3096" t="str">
        <f>VLOOKUP(A3096,Sheet2!$A$1:G6820,7,0)</f>
        <v>PG-13</v>
      </c>
      <c r="S3096" t="str">
        <f>IF(Table1[[#This Row],[Language]]="English","English","Other language")</f>
        <v>English</v>
      </c>
      <c r="T3096">
        <f>Table1[[#This Row],[Gross Revenue]]-Table1[[#This Row],[Budget]]</f>
        <v>68413606</v>
      </c>
      <c r="U3096" s="1">
        <f>(Table1[[#This Row],[Gross Revenue]]/Table1[[#This Row],[Budget]])-1</f>
        <v>2.0121648823529412</v>
      </c>
      <c r="V3096" t="str">
        <f t="shared" si="96"/>
        <v>111-130 minutes</v>
      </c>
      <c r="W3096">
        <f>Table1[[#This Row],[Profit]]/Table1[[#This Row],[Budget]]</f>
        <v>2.0121648823529412</v>
      </c>
      <c r="X3096" s="22" t="str">
        <f>IF(L3096="","",
IF(L3096&lt;Predictability!$B$1,"Low",
IF(L3096&lt;=Predictability!$B$2,"Mid","High")))</f>
        <v>Mid</v>
      </c>
      <c r="Y3096" s="22">
        <f t="shared" si="97"/>
        <v>1</v>
      </c>
    </row>
    <row r="3097" spans="1:25" x14ac:dyDescent="0.2">
      <c r="A3097" t="s">
        <v>5197</v>
      </c>
      <c r="B3097" t="s">
        <v>150</v>
      </c>
      <c r="C3097" t="s">
        <v>593</v>
      </c>
      <c r="D3097">
        <v>26000</v>
      </c>
      <c r="E3097">
        <v>27834</v>
      </c>
      <c r="F3097">
        <v>165</v>
      </c>
      <c r="G3097">
        <v>16000</v>
      </c>
      <c r="H3097">
        <v>6.6</v>
      </c>
      <c r="I3097">
        <v>252</v>
      </c>
      <c r="J3097">
        <v>93</v>
      </c>
      <c r="K3097">
        <v>29113588</v>
      </c>
      <c r="L3097">
        <v>40000000</v>
      </c>
      <c r="M3097" s="2">
        <f>VLOOKUP(A3097,Sheet2!$A$1:G6821,2,0)</f>
        <v>40690</v>
      </c>
      <c r="N3097" t="str">
        <f>VLOOKUP(A3097,Sheet2!$A$1:G6821,3,0)</f>
        <v>Color</v>
      </c>
      <c r="O3097" t="str">
        <f>VLOOKUP(A3097,Sheet2!$A$1:G6821,4,0)</f>
        <v>Action</v>
      </c>
      <c r="P3097" t="str">
        <f>VLOOKUP(A3097,Sheet2!$A$1:G6821,5,0)</f>
        <v>English</v>
      </c>
      <c r="Q3097" t="str">
        <f>VLOOKUP(A3097,Sheet2!$A$1:G6821,6,0)</f>
        <v>USA</v>
      </c>
      <c r="R3097" t="str">
        <f>VLOOKUP(A3097,Sheet2!$A$1:G6821,7,0)</f>
        <v>R</v>
      </c>
      <c r="S3097" t="str">
        <f>IF(Table1[[#This Row],[Language]]="English","English","Other language")</f>
        <v>English</v>
      </c>
      <c r="T3097">
        <f>Table1[[#This Row],[Gross Revenue]]-Table1[[#This Row],[Budget]]</f>
        <v>-10886412</v>
      </c>
      <c r="U3097" s="1">
        <f>(Table1[[#This Row],[Gross Revenue]]/Table1[[#This Row],[Budget]])-1</f>
        <v>-0.27216030000000002</v>
      </c>
      <c r="V3097" t="str">
        <f t="shared" si="96"/>
        <v>90-110 minutes</v>
      </c>
      <c r="W3097">
        <f>Table1[[#This Row],[Profit]]/Table1[[#This Row],[Budget]]</f>
        <v>-0.27216030000000002</v>
      </c>
      <c r="X3097" s="22" t="str">
        <f>IF(L3097="","",
IF(L3097&lt;Predictability!$B$1,"Low",
IF(L3097&lt;=Predictability!$B$2,"Mid","High")))</f>
        <v>Mid</v>
      </c>
      <c r="Y3097" s="22">
        <f t="shared" si="97"/>
        <v>0</v>
      </c>
    </row>
    <row r="3098" spans="1:25" x14ac:dyDescent="0.2">
      <c r="A3098" t="s">
        <v>3667</v>
      </c>
      <c r="B3098" t="s">
        <v>702</v>
      </c>
      <c r="C3098" t="s">
        <v>703</v>
      </c>
      <c r="D3098">
        <v>687</v>
      </c>
      <c r="E3098">
        <v>1134</v>
      </c>
      <c r="F3098">
        <v>4</v>
      </c>
      <c r="G3098">
        <v>505</v>
      </c>
      <c r="H3098">
        <v>5.2</v>
      </c>
      <c r="I3098">
        <v>98</v>
      </c>
      <c r="J3098">
        <v>108</v>
      </c>
      <c r="K3098">
        <v>22108977</v>
      </c>
      <c r="L3098">
        <v>41000000</v>
      </c>
      <c r="M3098" s="2">
        <f>VLOOKUP(A3098,Sheet2!$A$1:G6822,2,0)</f>
        <v>37758</v>
      </c>
      <c r="N3098" t="str">
        <f>VLOOKUP(A3098,Sheet2!$A$1:G6822,3,0)</f>
        <v>Color</v>
      </c>
      <c r="O3098" t="str">
        <f>VLOOKUP(A3098,Sheet2!$A$1:G6822,4,0)</f>
        <v>Action</v>
      </c>
      <c r="P3098" t="str">
        <f>VLOOKUP(A3098,Sheet2!$A$1:G6822,5,0)</f>
        <v>English</v>
      </c>
      <c r="Q3098" t="str">
        <f>VLOOKUP(A3098,Sheet2!$A$1:G6822,6,0)</f>
        <v>Hong Kong</v>
      </c>
      <c r="R3098" t="str">
        <f>VLOOKUP(A3098,Sheet2!$A$1:G6822,7,0)</f>
        <v>PG-13</v>
      </c>
      <c r="S3098" t="str">
        <f>IF(Table1[[#This Row],[Language]]="English","English","Other language")</f>
        <v>English</v>
      </c>
      <c r="T3098">
        <f>Table1[[#This Row],[Gross Revenue]]-Table1[[#This Row],[Budget]]</f>
        <v>-18891023</v>
      </c>
      <c r="U3098" s="1">
        <f>(Table1[[#This Row],[Gross Revenue]]/Table1[[#This Row],[Budget]])-1</f>
        <v>-0.46075665853658532</v>
      </c>
      <c r="V3098" t="str">
        <f t="shared" si="96"/>
        <v>90-110 minutes</v>
      </c>
      <c r="W3098">
        <f>Table1[[#This Row],[Profit]]/Table1[[#This Row],[Budget]]</f>
        <v>-0.46075665853658537</v>
      </c>
      <c r="X3098" s="22" t="str">
        <f>IF(L3098="","",
IF(L3098&lt;Predictability!$B$1,"Low",
IF(L3098&lt;=Predictability!$B$2,"Mid","High")))</f>
        <v>Mid</v>
      </c>
      <c r="Y3098" s="22">
        <f t="shared" si="97"/>
        <v>0</v>
      </c>
    </row>
    <row r="3099" spans="1:25" x14ac:dyDescent="0.2">
      <c r="A3099" t="s">
        <v>4642</v>
      </c>
      <c r="B3099" t="s">
        <v>971</v>
      </c>
      <c r="C3099" t="s">
        <v>1722</v>
      </c>
      <c r="D3099">
        <v>18000</v>
      </c>
      <c r="E3099">
        <v>32474</v>
      </c>
      <c r="F3099">
        <v>293</v>
      </c>
      <c r="G3099">
        <v>15000</v>
      </c>
      <c r="H3099">
        <v>6.2</v>
      </c>
      <c r="I3099">
        <v>271</v>
      </c>
      <c r="J3099">
        <v>94</v>
      </c>
      <c r="K3099">
        <v>32416109</v>
      </c>
      <c r="L3099">
        <v>25000000</v>
      </c>
      <c r="M3099" s="2">
        <f>VLOOKUP(A3099,Sheet2!$A$1:G6823,2,0)</f>
        <v>39860</v>
      </c>
      <c r="N3099" t="str">
        <f>VLOOKUP(A3099,Sheet2!$A$1:G6823,3,0)</f>
        <v>Color</v>
      </c>
      <c r="O3099" t="str">
        <f>VLOOKUP(A3099,Sheet2!$A$1:G6823,4,0)</f>
        <v>Comedy</v>
      </c>
      <c r="P3099" t="str">
        <f>VLOOKUP(A3099,Sheet2!$A$1:G6823,5,0)</f>
        <v>English</v>
      </c>
      <c r="Q3099" t="str">
        <f>VLOOKUP(A3099,Sheet2!$A$1:G6823,6,0)</f>
        <v>USA</v>
      </c>
      <c r="R3099" t="str">
        <f>VLOOKUP(A3099,Sheet2!$A$1:G6823,7,0)</f>
        <v>R</v>
      </c>
      <c r="S3099" t="str">
        <f>IF(Table1[[#This Row],[Language]]="English","English","Other language")</f>
        <v>English</v>
      </c>
      <c r="T3099">
        <f>Table1[[#This Row],[Gross Revenue]]-Table1[[#This Row],[Budget]]</f>
        <v>7416109</v>
      </c>
      <c r="U3099" s="1">
        <f>(Table1[[#This Row],[Gross Revenue]]/Table1[[#This Row],[Budget]])-1</f>
        <v>0.29664435999999994</v>
      </c>
      <c r="V3099" t="str">
        <f t="shared" si="96"/>
        <v>90-110 minutes</v>
      </c>
      <c r="W3099">
        <f>Table1[[#This Row],[Profit]]/Table1[[#This Row],[Budget]]</f>
        <v>0.29664436</v>
      </c>
      <c r="X3099" s="22" t="str">
        <f>IF(L3099="","",
IF(L3099&lt;Predictability!$B$1,"Low",
IF(L3099&lt;=Predictability!$B$2,"Mid","High")))</f>
        <v>Mid</v>
      </c>
      <c r="Y3099" s="22">
        <f t="shared" si="97"/>
        <v>0</v>
      </c>
    </row>
    <row r="3100" spans="1:25" x14ac:dyDescent="0.2">
      <c r="A3100" t="s">
        <v>5901</v>
      </c>
      <c r="B3100" t="s">
        <v>101</v>
      </c>
      <c r="C3100" t="s">
        <v>2616</v>
      </c>
      <c r="D3100">
        <v>14000</v>
      </c>
      <c r="E3100">
        <v>16252</v>
      </c>
      <c r="F3100">
        <v>53</v>
      </c>
      <c r="G3100">
        <v>0</v>
      </c>
      <c r="H3100">
        <v>7.1</v>
      </c>
      <c r="I3100">
        <v>117</v>
      </c>
      <c r="J3100">
        <v>131</v>
      </c>
      <c r="K3100">
        <v>3752725</v>
      </c>
      <c r="L3100">
        <v>18000000</v>
      </c>
      <c r="M3100" s="2">
        <f>VLOOKUP(A3100,Sheet2!$A$1:G6824,2,0)</f>
        <v>38059</v>
      </c>
      <c r="N3100" t="str">
        <f>VLOOKUP(A3100,Sheet2!$A$1:G6824,3,0)</f>
        <v>Color</v>
      </c>
      <c r="O3100" t="str">
        <f>VLOOKUP(A3100,Sheet2!$A$1:G6824,4,0)</f>
        <v>Drama</v>
      </c>
      <c r="P3100" t="str">
        <f>VLOOKUP(A3100,Sheet2!$A$1:G6824,5,0)</f>
        <v>English</v>
      </c>
      <c r="Q3100" t="str">
        <f>VLOOKUP(A3100,Sheet2!$A$1:G6824,6,0)</f>
        <v>USA</v>
      </c>
      <c r="R3100" t="str">
        <f>VLOOKUP(A3100,Sheet2!$A$1:G6824,7,0)</f>
        <v>R</v>
      </c>
      <c r="S3100" t="str">
        <f>IF(Table1[[#This Row],[Language]]="English","English","Other language")</f>
        <v>English</v>
      </c>
      <c r="T3100">
        <f>Table1[[#This Row],[Gross Revenue]]-Table1[[#This Row],[Budget]]</f>
        <v>-14247275</v>
      </c>
      <c r="U3100" s="1">
        <f>(Table1[[#This Row],[Gross Revenue]]/Table1[[#This Row],[Budget]])-1</f>
        <v>-0.79151527777777775</v>
      </c>
      <c r="V3100" t="str">
        <f t="shared" si="96"/>
        <v>131-150 minutes</v>
      </c>
      <c r="W3100">
        <f>Table1[[#This Row],[Profit]]/Table1[[#This Row],[Budget]]</f>
        <v>-0.79151527777777775</v>
      </c>
      <c r="X3100" s="22" t="str">
        <f>IF(L3100="","",
IF(L3100&lt;Predictability!$B$1,"Low",
IF(L3100&lt;=Predictability!$B$2,"Mid","High")))</f>
        <v>Mid</v>
      </c>
      <c r="Y3100" s="22">
        <f t="shared" si="97"/>
        <v>0</v>
      </c>
    </row>
    <row r="3101" spans="1:25" x14ac:dyDescent="0.2">
      <c r="A3101" t="s">
        <v>6027</v>
      </c>
      <c r="B3101" t="s">
        <v>677</v>
      </c>
      <c r="C3101" t="s">
        <v>2687</v>
      </c>
      <c r="D3101">
        <v>12000</v>
      </c>
      <c r="E3101">
        <v>14462</v>
      </c>
      <c r="F3101">
        <v>38</v>
      </c>
      <c r="G3101">
        <v>0</v>
      </c>
      <c r="H3101">
        <v>7.2</v>
      </c>
      <c r="I3101">
        <v>217</v>
      </c>
      <c r="J3101">
        <v>105</v>
      </c>
      <c r="K3101">
        <v>66637</v>
      </c>
      <c r="L3101">
        <v>6500000</v>
      </c>
      <c r="M3101" s="2">
        <f>VLOOKUP(A3101,Sheet2!$A$1:G6825,2,0)</f>
        <v>40162</v>
      </c>
      <c r="N3101" t="str">
        <f>VLOOKUP(A3101,Sheet2!$A$1:G6825,3,0)</f>
        <v>Color</v>
      </c>
      <c r="O3101" t="str">
        <f>VLOOKUP(A3101,Sheet2!$A$1:G6825,4,0)</f>
        <v>Drama</v>
      </c>
      <c r="P3101" t="str">
        <f>VLOOKUP(A3101,Sheet2!$A$1:G6825,5,0)</f>
        <v>English</v>
      </c>
      <c r="Q3101" t="str">
        <f>VLOOKUP(A3101,Sheet2!$A$1:G6825,6,0)</f>
        <v>USA</v>
      </c>
      <c r="R3101" t="str">
        <f>VLOOKUP(A3101,Sheet2!$A$1:G6825,7,0)</f>
        <v>R</v>
      </c>
      <c r="S3101" t="str">
        <f>IF(Table1[[#This Row],[Language]]="English","English","Other language")</f>
        <v>English</v>
      </c>
      <c r="T3101">
        <f>Table1[[#This Row],[Gross Revenue]]-Table1[[#This Row],[Budget]]</f>
        <v>-6433363</v>
      </c>
      <c r="U3101" s="1">
        <f>(Table1[[#This Row],[Gross Revenue]]/Table1[[#This Row],[Budget]])-1</f>
        <v>-0.98974815384615389</v>
      </c>
      <c r="V3101" t="str">
        <f t="shared" si="96"/>
        <v>90-110 minutes</v>
      </c>
      <c r="W3101">
        <f>Table1[[#This Row],[Profit]]/Table1[[#This Row],[Budget]]</f>
        <v>-0.98974815384615389</v>
      </c>
      <c r="X3101" s="22" t="str">
        <f>IF(L3101="","",
IF(L3101&lt;Predictability!$B$1,"Low",
IF(L3101&lt;=Predictability!$B$2,"Mid","High")))</f>
        <v>Low</v>
      </c>
      <c r="Y3101" s="22">
        <f t="shared" si="97"/>
        <v>0</v>
      </c>
    </row>
    <row r="3102" spans="1:25" x14ac:dyDescent="0.2">
      <c r="A3102" t="s">
        <v>4836</v>
      </c>
      <c r="B3102" t="s">
        <v>1891</v>
      </c>
      <c r="C3102" t="s">
        <v>1447</v>
      </c>
      <c r="D3102">
        <v>51</v>
      </c>
      <c r="E3102">
        <v>144</v>
      </c>
      <c r="F3102">
        <v>0</v>
      </c>
      <c r="G3102">
        <v>0</v>
      </c>
      <c r="H3102">
        <v>6.4</v>
      </c>
      <c r="I3102">
        <v>111</v>
      </c>
      <c r="J3102">
        <v>158</v>
      </c>
      <c r="K3102">
        <v>14131298</v>
      </c>
      <c r="L3102">
        <v>390000000</v>
      </c>
      <c r="M3102" s="2">
        <f>VLOOKUP(A3102,Sheet2!$A$1:G6826,2,0)</f>
        <v>36257</v>
      </c>
      <c r="N3102" t="str">
        <f>VLOOKUP(A3102,Sheet2!$A$1:G6826,3,0)</f>
        <v>Color</v>
      </c>
      <c r="O3102" t="str">
        <f>VLOOKUP(A3102,Sheet2!$A$1:G6826,4,0)</f>
        <v>Adventure</v>
      </c>
      <c r="P3102" t="str">
        <f>VLOOKUP(A3102,Sheet2!$A$1:G6826,5,0)</f>
        <v>English</v>
      </c>
      <c r="Q3102" t="str">
        <f>VLOOKUP(A3102,Sheet2!$A$1:G6826,6,0)</f>
        <v>France</v>
      </c>
      <c r="R3102" t="str">
        <f>VLOOKUP(A3102,Sheet2!$A$1:G6826,7,0)</f>
        <v>R</v>
      </c>
      <c r="S3102" t="str">
        <f>IF(Table1[[#This Row],[Language]]="English","English","Other language")</f>
        <v>English</v>
      </c>
      <c r="T3102">
        <f>Table1[[#This Row],[Gross Revenue]]-Table1[[#This Row],[Budget]]</f>
        <v>-375868702</v>
      </c>
      <c r="U3102" s="1">
        <f>(Table1[[#This Row],[Gross Revenue]]/Table1[[#This Row],[Budget]])-1</f>
        <v>-0.96376590256410255</v>
      </c>
      <c r="V3102" t="str">
        <f t="shared" si="96"/>
        <v>&gt;150 minutes</v>
      </c>
      <c r="W3102">
        <f>Table1[[#This Row],[Profit]]/Table1[[#This Row],[Budget]]</f>
        <v>-0.96376590256410255</v>
      </c>
      <c r="X3102" s="22" t="str">
        <f>IF(L3102="","",
IF(L3102&lt;Predictability!$B$1,"Low",
IF(L3102&lt;=Predictability!$B$2,"Mid","High")))</f>
        <v>High</v>
      </c>
      <c r="Y3102" s="22">
        <f t="shared" si="97"/>
        <v>0</v>
      </c>
    </row>
    <row r="3103" spans="1:25" x14ac:dyDescent="0.2">
      <c r="A3103" t="s">
        <v>4515</v>
      </c>
      <c r="B3103" t="s">
        <v>661</v>
      </c>
      <c r="C3103" t="s">
        <v>1607</v>
      </c>
      <c r="D3103">
        <v>24000</v>
      </c>
      <c r="E3103">
        <v>43917</v>
      </c>
      <c r="F3103">
        <v>563</v>
      </c>
      <c r="G3103">
        <v>2000</v>
      </c>
      <c r="H3103">
        <v>6.1</v>
      </c>
      <c r="I3103">
        <v>125</v>
      </c>
      <c r="J3103">
        <v>123</v>
      </c>
      <c r="K3103">
        <v>66808615</v>
      </c>
      <c r="L3103">
        <v>34000000</v>
      </c>
      <c r="M3103" s="2">
        <f>VLOOKUP(A3103,Sheet2!$A$1:G6827,2,0)</f>
        <v>36930</v>
      </c>
      <c r="N3103" t="str">
        <f>VLOOKUP(A3103,Sheet2!$A$1:G6827,3,0)</f>
        <v>Color</v>
      </c>
      <c r="O3103" t="str">
        <f>VLOOKUP(A3103,Sheet2!$A$1:G6827,4,0)</f>
        <v>Adventure</v>
      </c>
      <c r="P3103" t="str">
        <f>VLOOKUP(A3103,Sheet2!$A$1:G6827,5,0)</f>
        <v>English</v>
      </c>
      <c r="Q3103" t="str">
        <f>VLOOKUP(A3103,Sheet2!$A$1:G6827,6,0)</f>
        <v>USA</v>
      </c>
      <c r="R3103" t="str">
        <f>VLOOKUP(A3103,Sheet2!$A$1:G6827,7,0)</f>
        <v>R</v>
      </c>
      <c r="S3103" t="str">
        <f>IF(Table1[[#This Row],[Language]]="English","English","Other language")</f>
        <v>English</v>
      </c>
      <c r="T3103">
        <f>Table1[[#This Row],[Gross Revenue]]-Table1[[#This Row],[Budget]]</f>
        <v>32808615</v>
      </c>
      <c r="U3103" s="1">
        <f>(Table1[[#This Row],[Gross Revenue]]/Table1[[#This Row],[Budget]])-1</f>
        <v>0.96495926470588245</v>
      </c>
      <c r="V3103" t="str">
        <f t="shared" si="96"/>
        <v>111-130 minutes</v>
      </c>
      <c r="W3103">
        <f>Table1[[#This Row],[Profit]]/Table1[[#This Row],[Budget]]</f>
        <v>0.96495926470588234</v>
      </c>
      <c r="X3103" s="22" t="str">
        <f>IF(L3103="","",
IF(L3103&lt;Predictability!$B$1,"Low",
IF(L3103&lt;=Predictability!$B$2,"Mid","High")))</f>
        <v>Mid</v>
      </c>
      <c r="Y3103" s="22">
        <f t="shared" si="97"/>
        <v>1</v>
      </c>
    </row>
    <row r="3104" spans="1:25" x14ac:dyDescent="0.2">
      <c r="A3104" t="s">
        <v>4417</v>
      </c>
      <c r="B3104" t="s">
        <v>479</v>
      </c>
      <c r="C3104" t="s">
        <v>1524</v>
      </c>
      <c r="D3104">
        <v>14000</v>
      </c>
      <c r="E3104">
        <v>18639</v>
      </c>
      <c r="F3104">
        <v>129</v>
      </c>
      <c r="G3104">
        <v>0</v>
      </c>
      <c r="H3104">
        <v>6.1</v>
      </c>
      <c r="I3104">
        <v>177</v>
      </c>
      <c r="J3104">
        <v>103</v>
      </c>
      <c r="K3104">
        <v>73548</v>
      </c>
      <c r="L3104">
        <v>15000000</v>
      </c>
      <c r="M3104" s="2">
        <f>VLOOKUP(A3104,Sheet2!$A$1:G6828,2,0)</f>
        <v>39621</v>
      </c>
      <c r="N3104" t="str">
        <f>VLOOKUP(A3104,Sheet2!$A$1:G6828,3,0)</f>
        <v>Color</v>
      </c>
      <c r="O3104" t="str">
        <f>VLOOKUP(A3104,Sheet2!$A$1:G6828,4,0)</f>
        <v>Fantasy</v>
      </c>
      <c r="P3104" t="str">
        <f>VLOOKUP(A3104,Sheet2!$A$1:G6828,5,0)</f>
        <v>English</v>
      </c>
      <c r="Q3104" t="str">
        <f>VLOOKUP(A3104,Sheet2!$A$1:G6828,6,0)</f>
        <v>USA</v>
      </c>
      <c r="R3104" t="str">
        <f>VLOOKUP(A3104,Sheet2!$A$1:G6828,7,0)</f>
        <v>R</v>
      </c>
      <c r="S3104" t="str">
        <f>IF(Table1[[#This Row],[Language]]="English","English","Other language")</f>
        <v>English</v>
      </c>
      <c r="T3104">
        <f>Table1[[#This Row],[Gross Revenue]]-Table1[[#This Row],[Budget]]</f>
        <v>-14926452</v>
      </c>
      <c r="U3104" s="1">
        <f>(Table1[[#This Row],[Gross Revenue]]/Table1[[#This Row],[Budget]])-1</f>
        <v>-0.9950968</v>
      </c>
      <c r="V3104" t="str">
        <f t="shared" si="96"/>
        <v>90-110 minutes</v>
      </c>
      <c r="W3104">
        <f>Table1[[#This Row],[Profit]]/Table1[[#This Row],[Budget]]</f>
        <v>-0.9950968</v>
      </c>
      <c r="X3104" s="22" t="str">
        <f>IF(L3104="","",
IF(L3104&lt;Predictability!$B$1,"Low",
IF(L3104&lt;=Predictability!$B$2,"Mid","High")))</f>
        <v>Mid</v>
      </c>
      <c r="Y3104" s="22">
        <f t="shared" si="97"/>
        <v>0</v>
      </c>
    </row>
    <row r="3105" spans="1:25" x14ac:dyDescent="0.2">
      <c r="A3105" t="s">
        <v>4967</v>
      </c>
      <c r="B3105" t="s">
        <v>1973</v>
      </c>
      <c r="C3105" t="s">
        <v>504</v>
      </c>
      <c r="D3105">
        <v>633</v>
      </c>
      <c r="E3105">
        <v>3362</v>
      </c>
      <c r="F3105">
        <v>65</v>
      </c>
      <c r="G3105">
        <v>0</v>
      </c>
      <c r="H3105">
        <v>6.4</v>
      </c>
      <c r="I3105">
        <v>22</v>
      </c>
      <c r="J3105">
        <v>100</v>
      </c>
      <c r="K3105">
        <v>50752337</v>
      </c>
      <c r="L3105">
        <v>10000000</v>
      </c>
      <c r="M3105" s="2">
        <f>VLOOKUP(A3105,Sheet2!$A$1:G6829,2,0)</f>
        <v>33752</v>
      </c>
      <c r="N3105" t="str">
        <f>VLOOKUP(A3105,Sheet2!$A$1:G6829,3,0)</f>
        <v>Color</v>
      </c>
      <c r="O3105" t="str">
        <f>VLOOKUP(A3105,Sheet2!$A$1:G6829,4,0)</f>
        <v>Comedy</v>
      </c>
      <c r="P3105" t="str">
        <f>VLOOKUP(A3105,Sheet2!$A$1:G6829,5,0)</f>
        <v>English</v>
      </c>
      <c r="Q3105" t="str">
        <f>VLOOKUP(A3105,Sheet2!$A$1:G6829,6,0)</f>
        <v>USA</v>
      </c>
      <c r="R3105" t="str">
        <f>VLOOKUP(A3105,Sheet2!$A$1:G6829,7,0)</f>
        <v>PG</v>
      </c>
      <c r="S3105" t="str">
        <f>IF(Table1[[#This Row],[Language]]="English","English","Other language")</f>
        <v>English</v>
      </c>
      <c r="T3105">
        <f>Table1[[#This Row],[Gross Revenue]]-Table1[[#This Row],[Budget]]</f>
        <v>40752337</v>
      </c>
      <c r="U3105" s="1">
        <f>(Table1[[#This Row],[Gross Revenue]]/Table1[[#This Row],[Budget]])-1</f>
        <v>4.0752337000000001</v>
      </c>
      <c r="V3105" t="str">
        <f t="shared" si="96"/>
        <v>90-110 minutes</v>
      </c>
      <c r="W3105">
        <f>Table1[[#This Row],[Profit]]/Table1[[#This Row],[Budget]]</f>
        <v>4.0752337000000001</v>
      </c>
      <c r="X3105" s="22" t="str">
        <f>IF(L3105="","",
IF(L3105&lt;Predictability!$B$1,"Low",
IF(L3105&lt;=Predictability!$B$2,"Mid","High")))</f>
        <v>Mid</v>
      </c>
      <c r="Y3105" s="22">
        <f t="shared" si="97"/>
        <v>1</v>
      </c>
    </row>
    <row r="3106" spans="1:25" x14ac:dyDescent="0.2">
      <c r="A3106" t="s">
        <v>5001</v>
      </c>
      <c r="B3106" t="s">
        <v>1509</v>
      </c>
      <c r="C3106" t="s">
        <v>2007</v>
      </c>
      <c r="D3106">
        <v>1000</v>
      </c>
      <c r="E3106">
        <v>2589</v>
      </c>
      <c r="F3106">
        <v>2</v>
      </c>
      <c r="G3106">
        <v>797</v>
      </c>
      <c r="H3106">
        <v>6.5</v>
      </c>
      <c r="I3106">
        <v>34</v>
      </c>
      <c r="J3106">
        <v>99</v>
      </c>
      <c r="K3106">
        <v>1889522</v>
      </c>
      <c r="L3106">
        <v>7000000</v>
      </c>
      <c r="M3106" s="2">
        <f>VLOOKUP(A3106,Sheet2!$A$1:G6830,2,0)</f>
        <v>40153</v>
      </c>
      <c r="N3106" t="str">
        <f>VLOOKUP(A3106,Sheet2!$A$1:G6830,3,0)</f>
        <v>Color</v>
      </c>
      <c r="O3106" t="str">
        <f>VLOOKUP(A3106,Sheet2!$A$1:G6830,4,0)</f>
        <v>Drama</v>
      </c>
      <c r="P3106" t="str">
        <f>VLOOKUP(A3106,Sheet2!$A$1:G6830,5,0)</f>
        <v>English</v>
      </c>
      <c r="Q3106" t="str">
        <f>VLOOKUP(A3106,Sheet2!$A$1:G6830,6,0)</f>
        <v>USA</v>
      </c>
      <c r="R3106" t="str">
        <f>VLOOKUP(A3106,Sheet2!$A$1:G6830,7,0)</f>
        <v>G</v>
      </c>
      <c r="S3106" t="str">
        <f>IF(Table1[[#This Row],[Language]]="English","English","Other language")</f>
        <v>English</v>
      </c>
      <c r="T3106">
        <f>Table1[[#This Row],[Gross Revenue]]-Table1[[#This Row],[Budget]]</f>
        <v>-5110478</v>
      </c>
      <c r="U3106" s="1">
        <f>(Table1[[#This Row],[Gross Revenue]]/Table1[[#This Row],[Budget]])-1</f>
        <v>-0.73006828571428573</v>
      </c>
      <c r="V3106" t="str">
        <f t="shared" si="96"/>
        <v>90-110 minutes</v>
      </c>
      <c r="W3106">
        <f>Table1[[#This Row],[Profit]]/Table1[[#This Row],[Budget]]</f>
        <v>-0.73006828571428573</v>
      </c>
      <c r="X3106" s="22" t="str">
        <f>IF(L3106="","",
IF(L3106&lt;Predictability!$B$1,"Low",
IF(L3106&lt;=Predictability!$B$2,"Mid","High")))</f>
        <v>Low</v>
      </c>
      <c r="Y3106" s="22">
        <f t="shared" si="97"/>
        <v>0</v>
      </c>
    </row>
    <row r="3107" spans="1:25" x14ac:dyDescent="0.2">
      <c r="A3107" t="s">
        <v>5050</v>
      </c>
      <c r="B3107" t="s">
        <v>930</v>
      </c>
      <c r="C3107" t="s">
        <v>2038</v>
      </c>
      <c r="D3107">
        <v>12000</v>
      </c>
      <c r="E3107">
        <v>13716</v>
      </c>
      <c r="F3107">
        <v>0</v>
      </c>
      <c r="G3107">
        <v>0</v>
      </c>
      <c r="H3107">
        <v>6.5</v>
      </c>
      <c r="I3107">
        <v>27</v>
      </c>
      <c r="J3107">
        <v>122</v>
      </c>
      <c r="K3107">
        <v>41252428</v>
      </c>
      <c r="L3107">
        <v>42000000</v>
      </c>
      <c r="M3107" s="2">
        <f>VLOOKUP(A3107,Sheet2!$A$1:G6831,2,0)</f>
        <v>35414</v>
      </c>
      <c r="N3107" t="str">
        <f>VLOOKUP(A3107,Sheet2!$A$1:G6831,3,0)</f>
        <v>Color</v>
      </c>
      <c r="O3107" t="str">
        <f>VLOOKUP(A3107,Sheet2!$A$1:G6831,4,0)</f>
        <v>Comedy</v>
      </c>
      <c r="P3107" t="str">
        <f>VLOOKUP(A3107,Sheet2!$A$1:G6831,5,0)</f>
        <v>English</v>
      </c>
      <c r="Q3107" t="str">
        <f>VLOOKUP(A3107,Sheet2!$A$1:G6831,6,0)</f>
        <v>USA</v>
      </c>
      <c r="R3107" t="str">
        <f>VLOOKUP(A3107,Sheet2!$A$1:G6831,7,0)</f>
        <v>PG-13</v>
      </c>
      <c r="S3107" t="str">
        <f>IF(Table1[[#This Row],[Language]]="English","English","Other language")</f>
        <v>English</v>
      </c>
      <c r="T3107">
        <f>Table1[[#This Row],[Gross Revenue]]-Table1[[#This Row],[Budget]]</f>
        <v>-747572</v>
      </c>
      <c r="U3107" s="1">
        <f>(Table1[[#This Row],[Gross Revenue]]/Table1[[#This Row],[Budget]])-1</f>
        <v>-1.7799333333333278E-2</v>
      </c>
      <c r="V3107" t="str">
        <f t="shared" si="96"/>
        <v>111-130 minutes</v>
      </c>
      <c r="W3107">
        <f>Table1[[#This Row],[Profit]]/Table1[[#This Row],[Budget]]</f>
        <v>-1.7799333333333334E-2</v>
      </c>
      <c r="X3107" s="22" t="str">
        <f>IF(L3107="","",
IF(L3107&lt;Predictability!$B$1,"Low",
IF(L3107&lt;=Predictability!$B$2,"Mid","High")))</f>
        <v>Mid</v>
      </c>
      <c r="Y3107" s="22">
        <f t="shared" si="97"/>
        <v>0</v>
      </c>
    </row>
    <row r="3108" spans="1:25" x14ac:dyDescent="0.2">
      <c r="A3108" t="s">
        <v>4558</v>
      </c>
      <c r="B3108" t="s">
        <v>1643</v>
      </c>
      <c r="C3108" t="s">
        <v>1644</v>
      </c>
      <c r="D3108">
        <v>529</v>
      </c>
      <c r="E3108">
        <v>2749</v>
      </c>
      <c r="F3108">
        <v>8</v>
      </c>
      <c r="G3108">
        <v>195</v>
      </c>
      <c r="H3108">
        <v>6.2</v>
      </c>
      <c r="I3108">
        <v>66</v>
      </c>
      <c r="J3108">
        <v>95</v>
      </c>
      <c r="K3108">
        <v>17580</v>
      </c>
      <c r="L3108">
        <v>1500000</v>
      </c>
      <c r="M3108" s="2">
        <f>VLOOKUP(A3108,Sheet2!$A$1:G6832,2,0)</f>
        <v>40165</v>
      </c>
      <c r="N3108" t="str">
        <f>VLOOKUP(A3108,Sheet2!$A$1:G6832,3,0)</f>
        <v>Color</v>
      </c>
      <c r="O3108" t="str">
        <f>VLOOKUP(A3108,Sheet2!$A$1:G6832,4,0)</f>
        <v>Drama</v>
      </c>
      <c r="P3108" t="str">
        <f>VLOOKUP(A3108,Sheet2!$A$1:G6832,5,0)</f>
        <v>English</v>
      </c>
      <c r="Q3108" t="str">
        <f>VLOOKUP(A3108,Sheet2!$A$1:G6832,6,0)</f>
        <v>USA</v>
      </c>
      <c r="R3108">
        <f>VLOOKUP(A3108,Sheet2!$A$1:G6832,7,0)</f>
        <v>0</v>
      </c>
      <c r="S3108" t="str">
        <f>IF(Table1[[#This Row],[Language]]="English","English","Other language")</f>
        <v>English</v>
      </c>
      <c r="T3108">
        <f>Table1[[#This Row],[Gross Revenue]]-Table1[[#This Row],[Budget]]</f>
        <v>-1482420</v>
      </c>
      <c r="U3108" s="1">
        <f>(Table1[[#This Row],[Gross Revenue]]/Table1[[#This Row],[Budget]])-1</f>
        <v>-0.98828000000000005</v>
      </c>
      <c r="V3108" t="str">
        <f t="shared" si="96"/>
        <v>90-110 minutes</v>
      </c>
      <c r="W3108">
        <f>Table1[[#This Row],[Profit]]/Table1[[#This Row],[Budget]]</f>
        <v>-0.98828000000000005</v>
      </c>
      <c r="X3108" s="22" t="str">
        <f>IF(L3108="","",
IF(L3108&lt;Predictability!$B$1,"Low",
IF(L3108&lt;=Predictability!$B$2,"Mid","High")))</f>
        <v>Low</v>
      </c>
      <c r="Y3108" s="22">
        <f t="shared" si="97"/>
        <v>0</v>
      </c>
    </row>
    <row r="3109" spans="1:25" x14ac:dyDescent="0.2">
      <c r="A3109" t="s">
        <v>6100</v>
      </c>
      <c r="B3109" t="s">
        <v>1935</v>
      </c>
      <c r="C3109" t="s">
        <v>607</v>
      </c>
      <c r="D3109">
        <v>2000</v>
      </c>
      <c r="E3109">
        <v>5371</v>
      </c>
      <c r="F3109">
        <v>0</v>
      </c>
      <c r="G3109">
        <v>20000</v>
      </c>
      <c r="H3109">
        <v>7.2</v>
      </c>
      <c r="I3109">
        <v>330</v>
      </c>
      <c r="J3109">
        <v>126</v>
      </c>
      <c r="K3109">
        <v>25592632</v>
      </c>
      <c r="L3109">
        <v>18000000</v>
      </c>
      <c r="M3109" s="2">
        <f>VLOOKUP(A3109,Sheet2!$A$1:G6833,2,0)</f>
        <v>39235</v>
      </c>
      <c r="N3109" t="str">
        <f>VLOOKUP(A3109,Sheet2!$A$1:G6833,3,0)</f>
        <v>Color</v>
      </c>
      <c r="O3109" t="str">
        <f>VLOOKUP(A3109,Sheet2!$A$1:G6833,4,0)</f>
        <v>Horror</v>
      </c>
      <c r="P3109" t="str">
        <f>VLOOKUP(A3109,Sheet2!$A$1:G6833,5,0)</f>
        <v>English</v>
      </c>
      <c r="Q3109" t="str">
        <f>VLOOKUP(A3109,Sheet2!$A$1:G6833,6,0)</f>
        <v>USA</v>
      </c>
      <c r="R3109" t="str">
        <f>VLOOKUP(A3109,Sheet2!$A$1:G6833,7,0)</f>
        <v>R</v>
      </c>
      <c r="S3109" t="str">
        <f>IF(Table1[[#This Row],[Language]]="English","English","Other language")</f>
        <v>English</v>
      </c>
      <c r="T3109">
        <f>Table1[[#This Row],[Gross Revenue]]-Table1[[#This Row],[Budget]]</f>
        <v>7592632</v>
      </c>
      <c r="U3109" s="1">
        <f>(Table1[[#This Row],[Gross Revenue]]/Table1[[#This Row],[Budget]])-1</f>
        <v>0.42181288888888879</v>
      </c>
      <c r="V3109" t="str">
        <f t="shared" si="96"/>
        <v>111-130 minutes</v>
      </c>
      <c r="W3109">
        <f>Table1[[#This Row],[Profit]]/Table1[[#This Row],[Budget]]</f>
        <v>0.4218128888888889</v>
      </c>
      <c r="X3109" s="22" t="str">
        <f>IF(L3109="","",
IF(L3109&lt;Predictability!$B$1,"Low",
IF(L3109&lt;=Predictability!$B$2,"Mid","High")))</f>
        <v>Mid</v>
      </c>
      <c r="Y3109" s="22">
        <f t="shared" si="97"/>
        <v>0</v>
      </c>
    </row>
    <row r="3110" spans="1:25" x14ac:dyDescent="0.2">
      <c r="A3110" t="s">
        <v>4491</v>
      </c>
      <c r="B3110" t="s">
        <v>588</v>
      </c>
      <c r="C3110" t="s">
        <v>1473</v>
      </c>
      <c r="D3110">
        <v>13000</v>
      </c>
      <c r="E3110">
        <v>27674</v>
      </c>
      <c r="F3110">
        <v>0</v>
      </c>
      <c r="G3110">
        <v>34000</v>
      </c>
      <c r="H3110">
        <v>6.1</v>
      </c>
      <c r="I3110">
        <v>371</v>
      </c>
      <c r="J3110">
        <v>118</v>
      </c>
      <c r="K3110">
        <v>78031620</v>
      </c>
      <c r="L3110">
        <v>70000000</v>
      </c>
      <c r="M3110" s="2">
        <f>VLOOKUP(A3110,Sheet2!$A$1:G6834,2,0)</f>
        <v>41955</v>
      </c>
      <c r="N3110" t="str">
        <f>VLOOKUP(A3110,Sheet2!$A$1:G6834,3,0)</f>
        <v>Color</v>
      </c>
      <c r="O3110" t="str">
        <f>VLOOKUP(A3110,Sheet2!$A$1:G6834,4,0)</f>
        <v>Drama</v>
      </c>
      <c r="P3110" t="str">
        <f>VLOOKUP(A3110,Sheet2!$A$1:G6834,5,0)</f>
        <v>English</v>
      </c>
      <c r="Q3110" t="str">
        <f>VLOOKUP(A3110,Sheet2!$A$1:G6834,6,0)</f>
        <v>USA</v>
      </c>
      <c r="R3110" t="str">
        <f>VLOOKUP(A3110,Sheet2!$A$1:G6834,7,0)</f>
        <v>PG-13</v>
      </c>
      <c r="S3110" t="str">
        <f>IF(Table1[[#This Row],[Language]]="English","English","Other language")</f>
        <v>English</v>
      </c>
      <c r="T3110">
        <f>Table1[[#This Row],[Gross Revenue]]-Table1[[#This Row],[Budget]]</f>
        <v>8031620</v>
      </c>
      <c r="U3110" s="1">
        <f>(Table1[[#This Row],[Gross Revenue]]/Table1[[#This Row],[Budget]])-1</f>
        <v>0.11473742857142866</v>
      </c>
      <c r="V3110" t="str">
        <f t="shared" si="96"/>
        <v>111-130 minutes</v>
      </c>
      <c r="W3110">
        <f>Table1[[#This Row],[Profit]]/Table1[[#This Row],[Budget]]</f>
        <v>0.11473742857142857</v>
      </c>
      <c r="X3110" s="22" t="str">
        <f>IF(L3110="","",
IF(L3110&lt;Predictability!$B$1,"Low",
IF(L3110&lt;=Predictability!$B$2,"Mid","High")))</f>
        <v>High</v>
      </c>
      <c r="Y3110" s="22">
        <f t="shared" si="97"/>
        <v>0</v>
      </c>
    </row>
    <row r="3111" spans="1:25" x14ac:dyDescent="0.2">
      <c r="A3111" t="s">
        <v>4355</v>
      </c>
      <c r="B3111" t="s">
        <v>1471</v>
      </c>
      <c r="C3111" t="s">
        <v>586</v>
      </c>
      <c r="D3111">
        <v>5000</v>
      </c>
      <c r="E3111">
        <v>10247</v>
      </c>
      <c r="F3111">
        <v>91</v>
      </c>
      <c r="G3111">
        <v>44000</v>
      </c>
      <c r="H3111">
        <v>6</v>
      </c>
      <c r="I3111">
        <v>212</v>
      </c>
      <c r="J3111">
        <v>130</v>
      </c>
      <c r="K3111">
        <v>31165421</v>
      </c>
      <c r="L3111">
        <v>60000000</v>
      </c>
      <c r="M3111" s="2">
        <f>VLOOKUP(A3111,Sheet2!$A$1:G6835,2,0)</f>
        <v>41366</v>
      </c>
      <c r="N3111" t="str">
        <f>VLOOKUP(A3111,Sheet2!$A$1:G6835,3,0)</f>
        <v>Color</v>
      </c>
      <c r="O3111" t="str">
        <f>VLOOKUP(A3111,Sheet2!$A$1:G6835,4,0)</f>
        <v>Fantasy</v>
      </c>
      <c r="P3111" t="str">
        <f>VLOOKUP(A3111,Sheet2!$A$1:G6835,5,0)</f>
        <v>English</v>
      </c>
      <c r="Q3111" t="str">
        <f>VLOOKUP(A3111,Sheet2!$A$1:G6835,6,0)</f>
        <v>USA</v>
      </c>
      <c r="R3111" t="str">
        <f>VLOOKUP(A3111,Sheet2!$A$1:G6835,7,0)</f>
        <v>PG-13</v>
      </c>
      <c r="S3111" t="str">
        <f>IF(Table1[[#This Row],[Language]]="English","English","Other language")</f>
        <v>English</v>
      </c>
      <c r="T3111">
        <f>Table1[[#This Row],[Gross Revenue]]-Table1[[#This Row],[Budget]]</f>
        <v>-28834579</v>
      </c>
      <c r="U3111" s="1">
        <f>(Table1[[#This Row],[Gross Revenue]]/Table1[[#This Row],[Budget]])-1</f>
        <v>-0.48057631666666667</v>
      </c>
      <c r="V3111" t="str">
        <f t="shared" si="96"/>
        <v>111-130 minutes</v>
      </c>
      <c r="W3111">
        <f>Table1[[#This Row],[Profit]]/Table1[[#This Row],[Budget]]</f>
        <v>-0.48057631666666667</v>
      </c>
      <c r="X3111" s="22" t="str">
        <f>IF(L3111="","",
IF(L3111&lt;Predictability!$B$1,"Low",
IF(L3111&lt;=Predictability!$B$2,"Mid","High")))</f>
        <v>High</v>
      </c>
      <c r="Y3111" s="22">
        <f t="shared" si="97"/>
        <v>0</v>
      </c>
    </row>
    <row r="3112" spans="1:25" x14ac:dyDescent="0.2">
      <c r="A3112" t="s">
        <v>5059</v>
      </c>
      <c r="B3112" t="s">
        <v>2047</v>
      </c>
      <c r="C3112" t="s">
        <v>2048</v>
      </c>
      <c r="D3112">
        <v>650</v>
      </c>
      <c r="E3112">
        <v>1651</v>
      </c>
      <c r="F3112">
        <v>89</v>
      </c>
      <c r="G3112">
        <v>0</v>
      </c>
      <c r="H3112">
        <v>6.5</v>
      </c>
      <c r="I3112">
        <v>166</v>
      </c>
      <c r="J3112">
        <v>119</v>
      </c>
      <c r="K3112">
        <v>35228696</v>
      </c>
      <c r="L3112">
        <v>32000000</v>
      </c>
      <c r="M3112" s="2">
        <f>VLOOKUP(A3112,Sheet2!$A$1:G6836,2,0)</f>
        <v>37434</v>
      </c>
      <c r="N3112" t="str">
        <f>VLOOKUP(A3112,Sheet2!$A$1:G6836,3,0)</f>
        <v>Color</v>
      </c>
      <c r="O3112" t="str">
        <f>VLOOKUP(A3112,Sheet2!$A$1:G6836,4,0)</f>
        <v>Drama</v>
      </c>
      <c r="P3112" t="str">
        <f>VLOOKUP(A3112,Sheet2!$A$1:G6836,5,0)</f>
        <v>English</v>
      </c>
      <c r="Q3112" t="str">
        <f>VLOOKUP(A3112,Sheet2!$A$1:G6836,6,0)</f>
        <v>USA</v>
      </c>
      <c r="R3112" t="str">
        <f>VLOOKUP(A3112,Sheet2!$A$1:G6836,7,0)</f>
        <v>PG-13</v>
      </c>
      <c r="S3112" t="str">
        <f>IF(Table1[[#This Row],[Language]]="English","English","Other language")</f>
        <v>English</v>
      </c>
      <c r="T3112">
        <f>Table1[[#This Row],[Gross Revenue]]-Table1[[#This Row],[Budget]]</f>
        <v>3228696</v>
      </c>
      <c r="U3112" s="1">
        <f>(Table1[[#This Row],[Gross Revenue]]/Table1[[#This Row],[Budget]])-1</f>
        <v>0.10089674999999998</v>
      </c>
      <c r="V3112" t="str">
        <f t="shared" si="96"/>
        <v>111-130 minutes</v>
      </c>
      <c r="W3112">
        <f>Table1[[#This Row],[Profit]]/Table1[[#This Row],[Budget]]</f>
        <v>0.10089674999999999</v>
      </c>
      <c r="X3112" s="22" t="str">
        <f>IF(L3112="","",
IF(L3112&lt;Predictability!$B$1,"Low",
IF(L3112&lt;=Predictability!$B$2,"Mid","High")))</f>
        <v>Mid</v>
      </c>
      <c r="Y3112" s="22">
        <f t="shared" si="97"/>
        <v>0</v>
      </c>
    </row>
    <row r="3113" spans="1:25" x14ac:dyDescent="0.2">
      <c r="A3113" t="s">
        <v>4803</v>
      </c>
      <c r="B3113" t="s">
        <v>700</v>
      </c>
      <c r="C3113" t="s">
        <v>1268</v>
      </c>
      <c r="D3113">
        <v>12000</v>
      </c>
      <c r="E3113">
        <v>15972</v>
      </c>
      <c r="F3113">
        <v>208</v>
      </c>
      <c r="G3113">
        <v>0</v>
      </c>
      <c r="H3113">
        <v>6.3</v>
      </c>
      <c r="I3113">
        <v>202</v>
      </c>
      <c r="J3113">
        <v>130</v>
      </c>
      <c r="K3113">
        <v>202007640</v>
      </c>
      <c r="L3113">
        <v>98000000</v>
      </c>
      <c r="M3113" s="2">
        <f>VLOOKUP(A3113,Sheet2!$A$1:G6837,2,0)</f>
        <v>36897</v>
      </c>
      <c r="N3113" t="str">
        <f>VLOOKUP(A3113,Sheet2!$A$1:G6837,3,0)</f>
        <v>Color</v>
      </c>
      <c r="O3113" t="str">
        <f>VLOOKUP(A3113,Sheet2!$A$1:G6837,4,0)</f>
        <v>Action</v>
      </c>
      <c r="P3113" t="str">
        <f>VLOOKUP(A3113,Sheet2!$A$1:G6837,5,0)</f>
        <v>English</v>
      </c>
      <c r="Q3113" t="str">
        <f>VLOOKUP(A3113,Sheet2!$A$1:G6837,6,0)</f>
        <v>USA</v>
      </c>
      <c r="R3113" t="str">
        <f>VLOOKUP(A3113,Sheet2!$A$1:G6837,7,0)</f>
        <v>PG-13</v>
      </c>
      <c r="S3113" t="str">
        <f>IF(Table1[[#This Row],[Language]]="English","English","Other language")</f>
        <v>English</v>
      </c>
      <c r="T3113">
        <f>Table1[[#This Row],[Gross Revenue]]-Table1[[#This Row],[Budget]]</f>
        <v>104007640</v>
      </c>
      <c r="U3113" s="1">
        <f>(Table1[[#This Row],[Gross Revenue]]/Table1[[#This Row],[Budget]])-1</f>
        <v>1.0613024489795917</v>
      </c>
      <c r="V3113" t="str">
        <f t="shared" si="96"/>
        <v>111-130 minutes</v>
      </c>
      <c r="W3113">
        <f>Table1[[#This Row],[Profit]]/Table1[[#This Row],[Budget]]</f>
        <v>1.0613024489795919</v>
      </c>
      <c r="X3113" s="22" t="str">
        <f>IF(L3113="","",
IF(L3113&lt;Predictability!$B$1,"Low",
IF(L3113&lt;=Predictability!$B$2,"Mid","High")))</f>
        <v>High</v>
      </c>
      <c r="Y3113" s="22">
        <f t="shared" si="97"/>
        <v>1</v>
      </c>
    </row>
    <row r="3114" spans="1:25" x14ac:dyDescent="0.2">
      <c r="A3114" t="s">
        <v>3673</v>
      </c>
      <c r="B3114" t="s">
        <v>710</v>
      </c>
      <c r="C3114" t="s">
        <v>405</v>
      </c>
      <c r="D3114">
        <v>5000</v>
      </c>
      <c r="E3114">
        <v>9131</v>
      </c>
      <c r="F3114">
        <v>357</v>
      </c>
      <c r="G3114">
        <v>0</v>
      </c>
      <c r="H3114">
        <v>5.2</v>
      </c>
      <c r="I3114">
        <v>264</v>
      </c>
      <c r="J3114">
        <v>112</v>
      </c>
      <c r="K3114">
        <v>102176165</v>
      </c>
      <c r="L3114">
        <v>145000000</v>
      </c>
      <c r="M3114" s="2">
        <f>VLOOKUP(A3114,Sheet2!$A$1:G6838,2,0)</f>
        <v>39511</v>
      </c>
      <c r="N3114" t="str">
        <f>VLOOKUP(A3114,Sheet2!$A$1:G6838,3,0)</f>
        <v>Color</v>
      </c>
      <c r="O3114" t="str">
        <f>VLOOKUP(A3114,Sheet2!$A$1:G6838,4,0)</f>
        <v>Action</v>
      </c>
      <c r="P3114" t="str">
        <f>VLOOKUP(A3114,Sheet2!$A$1:G6838,5,0)</f>
        <v>English</v>
      </c>
      <c r="Q3114" t="str">
        <f>VLOOKUP(A3114,Sheet2!$A$1:G6838,6,0)</f>
        <v>USA</v>
      </c>
      <c r="R3114" t="str">
        <f>VLOOKUP(A3114,Sheet2!$A$1:G6838,7,0)</f>
        <v>PG-13</v>
      </c>
      <c r="S3114" t="str">
        <f>IF(Table1[[#This Row],[Language]]="English","English","Other language")</f>
        <v>English</v>
      </c>
      <c r="T3114">
        <f>Table1[[#This Row],[Gross Revenue]]-Table1[[#This Row],[Budget]]</f>
        <v>-42823835</v>
      </c>
      <c r="U3114" s="1">
        <f>(Table1[[#This Row],[Gross Revenue]]/Table1[[#This Row],[Budget]])-1</f>
        <v>-0.29533679310344829</v>
      </c>
      <c r="V3114" t="str">
        <f t="shared" si="96"/>
        <v>111-130 minutes</v>
      </c>
      <c r="W3114">
        <f>Table1[[#This Row],[Profit]]/Table1[[#This Row],[Budget]]</f>
        <v>-0.29533679310344829</v>
      </c>
      <c r="X3114" s="22" t="str">
        <f>IF(L3114="","",
IF(L3114&lt;Predictability!$B$1,"Low",
IF(L3114&lt;=Predictability!$B$2,"Mid","High")))</f>
        <v>High</v>
      </c>
      <c r="Y3114" s="22">
        <f t="shared" si="97"/>
        <v>0</v>
      </c>
    </row>
    <row r="3115" spans="1:25" x14ac:dyDescent="0.2">
      <c r="A3115" t="s">
        <v>6655</v>
      </c>
      <c r="B3115" t="s">
        <v>3056</v>
      </c>
      <c r="C3115" t="s">
        <v>3057</v>
      </c>
      <c r="D3115">
        <v>227</v>
      </c>
      <c r="E3115">
        <v>534</v>
      </c>
      <c r="F3115">
        <v>53</v>
      </c>
      <c r="G3115">
        <v>0</v>
      </c>
      <c r="H3115">
        <v>7.7</v>
      </c>
      <c r="I3115">
        <v>75</v>
      </c>
      <c r="J3115">
        <v>89</v>
      </c>
      <c r="K3115">
        <v>27281507</v>
      </c>
      <c r="L3115">
        <v>12000000</v>
      </c>
      <c r="M3115" s="2">
        <f>VLOOKUP(A3115,Sheet2!$A$1:G6839,2,0)</f>
        <v>33638</v>
      </c>
      <c r="N3115" t="str">
        <f>VLOOKUP(A3115,Sheet2!$A$1:G6839,3,0)</f>
        <v>Color</v>
      </c>
      <c r="O3115" t="str">
        <f>VLOOKUP(A3115,Sheet2!$A$1:G6839,4,0)</f>
        <v>Comedy</v>
      </c>
      <c r="P3115" t="str">
        <f>VLOOKUP(A3115,Sheet2!$A$1:G6839,5,0)</f>
        <v>English</v>
      </c>
      <c r="Q3115" t="str">
        <f>VLOOKUP(A3115,Sheet2!$A$1:G6839,6,0)</f>
        <v>USA</v>
      </c>
      <c r="R3115" t="str">
        <f>VLOOKUP(A3115,Sheet2!$A$1:G6839,7,0)</f>
        <v>G</v>
      </c>
      <c r="S3115" t="str">
        <f>IF(Table1[[#This Row],[Language]]="English","English","Other language")</f>
        <v>English</v>
      </c>
      <c r="T3115">
        <f>Table1[[#This Row],[Gross Revenue]]-Table1[[#This Row],[Budget]]</f>
        <v>15281507</v>
      </c>
      <c r="U3115" s="1">
        <f>(Table1[[#This Row],[Gross Revenue]]/Table1[[#This Row],[Budget]])-1</f>
        <v>1.2734589166666668</v>
      </c>
      <c r="V3115" t="str">
        <f t="shared" si="96"/>
        <v>&lt;90 minutes</v>
      </c>
      <c r="W3115">
        <f>Table1[[#This Row],[Profit]]/Table1[[#This Row],[Budget]]</f>
        <v>1.2734589166666668</v>
      </c>
      <c r="X3115" s="22" t="str">
        <f>IF(L3115="","",
IF(L3115&lt;Predictability!$B$1,"Low",
IF(L3115&lt;=Predictability!$B$2,"Mid","High")))</f>
        <v>Mid</v>
      </c>
      <c r="Y3115" s="22">
        <f t="shared" si="97"/>
        <v>1</v>
      </c>
    </row>
    <row r="3116" spans="1:25" x14ac:dyDescent="0.2">
      <c r="A3116" t="s">
        <v>5981</v>
      </c>
      <c r="B3116" t="s">
        <v>1401</v>
      </c>
      <c r="C3116" t="s">
        <v>1937</v>
      </c>
      <c r="D3116">
        <v>970</v>
      </c>
      <c r="E3116">
        <v>1336</v>
      </c>
      <c r="F3116">
        <v>33</v>
      </c>
      <c r="G3116">
        <v>26000</v>
      </c>
      <c r="H3116">
        <v>7.1</v>
      </c>
      <c r="I3116">
        <v>398</v>
      </c>
      <c r="J3116">
        <v>103</v>
      </c>
      <c r="K3116">
        <v>88625922</v>
      </c>
      <c r="L3116">
        <v>45000000</v>
      </c>
      <c r="M3116" s="2">
        <f>VLOOKUP(A3116,Sheet2!$A$1:G6840,2,0)</f>
        <v>40782</v>
      </c>
      <c r="N3116" t="str">
        <f>VLOOKUP(A3116,Sheet2!$A$1:G6840,3,0)</f>
        <v>Color</v>
      </c>
      <c r="O3116" t="str">
        <f>VLOOKUP(A3116,Sheet2!$A$1:G6840,4,0)</f>
        <v>Adventure</v>
      </c>
      <c r="P3116" t="str">
        <f>VLOOKUP(A3116,Sheet2!$A$1:G6840,5,0)</f>
        <v>English</v>
      </c>
      <c r="Q3116" t="str">
        <f>VLOOKUP(A3116,Sheet2!$A$1:G6840,6,0)</f>
        <v>USA</v>
      </c>
      <c r="R3116" t="str">
        <f>VLOOKUP(A3116,Sheet2!$A$1:G6840,7,0)</f>
        <v>PG</v>
      </c>
      <c r="S3116" t="str">
        <f>IF(Table1[[#This Row],[Language]]="English","English","Other language")</f>
        <v>English</v>
      </c>
      <c r="T3116">
        <f>Table1[[#This Row],[Gross Revenue]]-Table1[[#This Row],[Budget]]</f>
        <v>43625922</v>
      </c>
      <c r="U3116" s="1">
        <f>(Table1[[#This Row],[Gross Revenue]]/Table1[[#This Row],[Budget]])-1</f>
        <v>0.96946493333333339</v>
      </c>
      <c r="V3116" t="str">
        <f t="shared" si="96"/>
        <v>90-110 minutes</v>
      </c>
      <c r="W3116">
        <f>Table1[[#This Row],[Profit]]/Table1[[#This Row],[Budget]]</f>
        <v>0.96946493333333328</v>
      </c>
      <c r="X3116" s="22" t="str">
        <f>IF(L3116="","",
IF(L3116&lt;Predictability!$B$1,"Low",
IF(L3116&lt;=Predictability!$B$2,"Mid","High")))</f>
        <v>Mid</v>
      </c>
      <c r="Y3116" s="22">
        <f t="shared" si="97"/>
        <v>1</v>
      </c>
    </row>
    <row r="3117" spans="1:25" x14ac:dyDescent="0.2">
      <c r="A3117" t="s">
        <v>3966</v>
      </c>
      <c r="B3117" t="s">
        <v>930</v>
      </c>
      <c r="C3117" t="s">
        <v>1070</v>
      </c>
      <c r="D3117">
        <v>12000</v>
      </c>
      <c r="E3117">
        <v>15209</v>
      </c>
      <c r="F3117">
        <v>745</v>
      </c>
      <c r="G3117">
        <v>251</v>
      </c>
      <c r="H3117">
        <v>5.6</v>
      </c>
      <c r="I3117">
        <v>97</v>
      </c>
      <c r="J3117">
        <v>97</v>
      </c>
      <c r="K3117">
        <v>11614236</v>
      </c>
      <c r="L3117">
        <v>15000000</v>
      </c>
      <c r="M3117" s="2">
        <f>VLOOKUP(A3117,Sheet2!$A$1:G6841,2,0)</f>
        <v>36492</v>
      </c>
      <c r="N3117" t="str">
        <f>VLOOKUP(A3117,Sheet2!$A$1:G6841,3,0)</f>
        <v>Color</v>
      </c>
      <c r="O3117" t="str">
        <f>VLOOKUP(A3117,Sheet2!$A$1:G6841,4,0)</f>
        <v>Comedy</v>
      </c>
      <c r="P3117" t="str">
        <f>VLOOKUP(A3117,Sheet2!$A$1:G6841,5,0)</f>
        <v>English</v>
      </c>
      <c r="Q3117" t="str">
        <f>VLOOKUP(A3117,Sheet2!$A$1:G6841,6,0)</f>
        <v>USA</v>
      </c>
      <c r="R3117" t="str">
        <f>VLOOKUP(A3117,Sheet2!$A$1:G6841,7,0)</f>
        <v>PG-13</v>
      </c>
      <c r="S3117" t="str">
        <f>IF(Table1[[#This Row],[Language]]="English","English","Other language")</f>
        <v>English</v>
      </c>
      <c r="T3117">
        <f>Table1[[#This Row],[Gross Revenue]]-Table1[[#This Row],[Budget]]</f>
        <v>-3385764</v>
      </c>
      <c r="U3117" s="1">
        <f>(Table1[[#This Row],[Gross Revenue]]/Table1[[#This Row],[Budget]])-1</f>
        <v>-0.22571759999999996</v>
      </c>
      <c r="V3117" t="str">
        <f t="shared" si="96"/>
        <v>90-110 minutes</v>
      </c>
      <c r="W3117">
        <f>Table1[[#This Row],[Profit]]/Table1[[#This Row],[Budget]]</f>
        <v>-0.22571759999999999</v>
      </c>
      <c r="X3117" s="22" t="str">
        <f>IF(L3117="","",
IF(L3117&lt;Predictability!$B$1,"Low",
IF(L3117&lt;=Predictability!$B$2,"Mid","High")))</f>
        <v>Mid</v>
      </c>
      <c r="Y3117" s="22">
        <f t="shared" si="97"/>
        <v>0</v>
      </c>
    </row>
    <row r="3118" spans="1:25" x14ac:dyDescent="0.2">
      <c r="A3118" t="s">
        <v>3491</v>
      </c>
      <c r="B3118" t="s">
        <v>427</v>
      </c>
      <c r="C3118" t="s">
        <v>234</v>
      </c>
      <c r="D3118">
        <v>964</v>
      </c>
      <c r="E3118">
        <v>2888</v>
      </c>
      <c r="F3118">
        <v>0</v>
      </c>
      <c r="G3118">
        <v>299</v>
      </c>
      <c r="H3118">
        <v>4.7</v>
      </c>
      <c r="I3118">
        <v>107</v>
      </c>
      <c r="J3118">
        <v>104</v>
      </c>
      <c r="K3118">
        <v>27053815</v>
      </c>
      <c r="L3118">
        <v>40000000</v>
      </c>
      <c r="M3118" s="2">
        <f>VLOOKUP(A3118,Sheet2!$A$1:G6842,2,0)</f>
        <v>36935</v>
      </c>
      <c r="N3118" t="str">
        <f>VLOOKUP(A3118,Sheet2!$A$1:G6842,3,0)</f>
        <v>Color</v>
      </c>
      <c r="O3118" t="str">
        <f>VLOOKUP(A3118,Sheet2!$A$1:G6842,4,0)</f>
        <v>Action</v>
      </c>
      <c r="P3118" t="str">
        <f>VLOOKUP(A3118,Sheet2!$A$1:G6842,5,0)</f>
        <v>English</v>
      </c>
      <c r="Q3118" t="str">
        <f>VLOOKUP(A3118,Sheet2!$A$1:G6842,6,0)</f>
        <v>Germany</v>
      </c>
      <c r="R3118" t="str">
        <f>VLOOKUP(A3118,Sheet2!$A$1:G6842,7,0)</f>
        <v>PG-13</v>
      </c>
      <c r="S3118" t="str">
        <f>IF(Table1[[#This Row],[Language]]="English","English","Other language")</f>
        <v>English</v>
      </c>
      <c r="T3118">
        <f>Table1[[#This Row],[Gross Revenue]]-Table1[[#This Row],[Budget]]</f>
        <v>-12946185</v>
      </c>
      <c r="U3118" s="1">
        <f>(Table1[[#This Row],[Gross Revenue]]/Table1[[#This Row],[Budget]])-1</f>
        <v>-0.32365462499999997</v>
      </c>
      <c r="V3118" t="str">
        <f t="shared" si="96"/>
        <v>90-110 minutes</v>
      </c>
      <c r="W3118">
        <f>Table1[[#This Row],[Profit]]/Table1[[#This Row],[Budget]]</f>
        <v>-0.32365462499999997</v>
      </c>
      <c r="X3118" s="22" t="str">
        <f>IF(L3118="","",
IF(L3118&lt;Predictability!$B$1,"Low",
IF(L3118&lt;=Predictability!$B$2,"Mid","High")))</f>
        <v>Mid</v>
      </c>
      <c r="Y3118" s="22">
        <f t="shared" si="97"/>
        <v>0</v>
      </c>
    </row>
    <row r="3119" spans="1:25" x14ac:dyDescent="0.2">
      <c r="A3119" t="s">
        <v>5585</v>
      </c>
      <c r="B3119" t="s">
        <v>1515</v>
      </c>
      <c r="C3119" t="s">
        <v>270</v>
      </c>
      <c r="D3119">
        <v>3000</v>
      </c>
      <c r="E3119">
        <v>3847</v>
      </c>
      <c r="F3119">
        <v>119</v>
      </c>
      <c r="G3119">
        <v>0</v>
      </c>
      <c r="H3119">
        <v>6.8</v>
      </c>
      <c r="I3119">
        <v>43</v>
      </c>
      <c r="J3119">
        <v>85</v>
      </c>
      <c r="K3119">
        <v>86930411</v>
      </c>
      <c r="L3119">
        <v>23000000</v>
      </c>
      <c r="M3119" s="2">
        <f>VLOOKUP(A3119,Sheet2!$A$1:G6843,2,0)</f>
        <v>33362</v>
      </c>
      <c r="N3119" t="str">
        <f>VLOOKUP(A3119,Sheet2!$A$1:G6843,3,0)</f>
        <v>Color</v>
      </c>
      <c r="O3119" t="str">
        <f>VLOOKUP(A3119,Sheet2!$A$1:G6843,4,0)</f>
        <v>Comedy</v>
      </c>
      <c r="P3119" t="str">
        <f>VLOOKUP(A3119,Sheet2!$A$1:G6843,5,0)</f>
        <v>English</v>
      </c>
      <c r="Q3119" t="str">
        <f>VLOOKUP(A3119,Sheet2!$A$1:G6843,6,0)</f>
        <v>USA</v>
      </c>
      <c r="R3119" t="str">
        <f>VLOOKUP(A3119,Sheet2!$A$1:G6843,7,0)</f>
        <v>PG-13</v>
      </c>
      <c r="S3119" t="str">
        <f>IF(Table1[[#This Row],[Language]]="English","English","Other language")</f>
        <v>English</v>
      </c>
      <c r="T3119">
        <f>Table1[[#This Row],[Gross Revenue]]-Table1[[#This Row],[Budget]]</f>
        <v>63930411</v>
      </c>
      <c r="U3119" s="1">
        <f>(Table1[[#This Row],[Gross Revenue]]/Table1[[#This Row],[Budget]])-1</f>
        <v>2.7795830869565217</v>
      </c>
      <c r="V3119" t="str">
        <f t="shared" si="96"/>
        <v>&lt;90 minutes</v>
      </c>
      <c r="W3119">
        <f>Table1[[#This Row],[Profit]]/Table1[[#This Row],[Budget]]</f>
        <v>2.7795830869565217</v>
      </c>
      <c r="X3119" s="22" t="str">
        <f>IF(L3119="","",
IF(L3119&lt;Predictability!$B$1,"Low",
IF(L3119&lt;=Predictability!$B$2,"Mid","High")))</f>
        <v>Mid</v>
      </c>
      <c r="Y3119" s="22">
        <f t="shared" si="97"/>
        <v>1</v>
      </c>
    </row>
    <row r="3120" spans="1:25" x14ac:dyDescent="0.2">
      <c r="A3120" t="s">
        <v>6041</v>
      </c>
      <c r="B3120" t="s">
        <v>2703</v>
      </c>
      <c r="C3120" t="s">
        <v>2704</v>
      </c>
      <c r="D3120">
        <v>74</v>
      </c>
      <c r="E3120">
        <v>143</v>
      </c>
      <c r="F3120">
        <v>3</v>
      </c>
      <c r="G3120">
        <v>0</v>
      </c>
      <c r="H3120">
        <v>7.2</v>
      </c>
      <c r="I3120">
        <v>87</v>
      </c>
      <c r="J3120">
        <v>100</v>
      </c>
      <c r="K3120">
        <v>513836</v>
      </c>
      <c r="L3120">
        <v>4600000</v>
      </c>
      <c r="M3120" s="2">
        <f>VLOOKUP(A3120,Sheet2!$A$1:G6844,2,0)</f>
        <v>40532</v>
      </c>
      <c r="N3120" t="str">
        <f>VLOOKUP(A3120,Sheet2!$A$1:G6844,3,0)</f>
        <v>Color</v>
      </c>
      <c r="O3120" t="str">
        <f>VLOOKUP(A3120,Sheet2!$A$1:G6844,4,0)</f>
        <v>Comedy</v>
      </c>
      <c r="P3120" t="str">
        <f>VLOOKUP(A3120,Sheet2!$A$1:G6844,5,0)</f>
        <v>French</v>
      </c>
      <c r="Q3120" t="str">
        <f>VLOOKUP(A3120,Sheet2!$A$1:G6844,6,0)</f>
        <v>France</v>
      </c>
      <c r="R3120" t="str">
        <f>VLOOKUP(A3120,Sheet2!$A$1:G6844,7,0)</f>
        <v>R</v>
      </c>
      <c r="S3120" t="str">
        <f>IF(Table1[[#This Row],[Language]]="English","English","Other language")</f>
        <v>Other language</v>
      </c>
      <c r="T3120">
        <f>Table1[[#This Row],[Gross Revenue]]-Table1[[#This Row],[Budget]]</f>
        <v>-4086164</v>
      </c>
      <c r="U3120" s="1">
        <f>(Table1[[#This Row],[Gross Revenue]]/Table1[[#This Row],[Budget]])-1</f>
        <v>-0.88829652173913043</v>
      </c>
      <c r="V3120" t="str">
        <f t="shared" si="96"/>
        <v>90-110 minutes</v>
      </c>
      <c r="W3120">
        <f>Table1[[#This Row],[Profit]]/Table1[[#This Row],[Budget]]</f>
        <v>-0.88829652173913043</v>
      </c>
      <c r="X3120" s="22" t="str">
        <f>IF(L3120="","",
IF(L3120&lt;Predictability!$B$1,"Low",
IF(L3120&lt;=Predictability!$B$2,"Mid","High")))</f>
        <v>Low</v>
      </c>
      <c r="Y3120" s="22">
        <f t="shared" si="97"/>
        <v>0</v>
      </c>
    </row>
    <row r="3121" spans="1:25" x14ac:dyDescent="0.2">
      <c r="A3121" t="s">
        <v>5539</v>
      </c>
      <c r="B3121" t="s">
        <v>2369</v>
      </c>
      <c r="C3121" t="s">
        <v>750</v>
      </c>
      <c r="D3121">
        <v>446</v>
      </c>
      <c r="E3121">
        <v>966</v>
      </c>
      <c r="F3121">
        <v>308</v>
      </c>
      <c r="G3121">
        <v>0</v>
      </c>
      <c r="H3121">
        <v>6.8</v>
      </c>
      <c r="I3121">
        <v>122</v>
      </c>
      <c r="J3121">
        <v>101</v>
      </c>
      <c r="K3121">
        <v>37617947</v>
      </c>
      <c r="L3121">
        <v>30000000</v>
      </c>
      <c r="M3121" s="2">
        <f>VLOOKUP(A3121,Sheet2!$A$1:G6845,2,0)</f>
        <v>39029</v>
      </c>
      <c r="N3121" t="str">
        <f>VLOOKUP(A3121,Sheet2!$A$1:G6845,3,0)</f>
        <v>Color</v>
      </c>
      <c r="O3121" t="str">
        <f>VLOOKUP(A3121,Sheet2!$A$1:G6845,4,0)</f>
        <v>Drama</v>
      </c>
      <c r="P3121" t="str">
        <f>VLOOKUP(A3121,Sheet2!$A$1:G6845,5,0)</f>
        <v>English</v>
      </c>
      <c r="Q3121" t="str">
        <f>VLOOKUP(A3121,Sheet2!$A$1:G6845,6,0)</f>
        <v>USA</v>
      </c>
      <c r="R3121" t="str">
        <f>VLOOKUP(A3121,Sheet2!$A$1:G6845,7,0)</f>
        <v>PG</v>
      </c>
      <c r="S3121" t="str">
        <f>IF(Table1[[#This Row],[Language]]="English","English","Other language")</f>
        <v>English</v>
      </c>
      <c r="T3121">
        <f>Table1[[#This Row],[Gross Revenue]]-Table1[[#This Row],[Budget]]</f>
        <v>7617947</v>
      </c>
      <c r="U3121" s="1">
        <f>(Table1[[#This Row],[Gross Revenue]]/Table1[[#This Row],[Budget]])-1</f>
        <v>0.25393156666666661</v>
      </c>
      <c r="V3121" t="str">
        <f t="shared" si="96"/>
        <v>90-110 minutes</v>
      </c>
      <c r="W3121">
        <f>Table1[[#This Row],[Profit]]/Table1[[#This Row],[Budget]]</f>
        <v>0.25393156666666666</v>
      </c>
      <c r="X3121" s="22" t="str">
        <f>IF(L3121="","",
IF(L3121&lt;Predictability!$B$1,"Low",
IF(L3121&lt;=Predictability!$B$2,"Mid","High")))</f>
        <v>Mid</v>
      </c>
      <c r="Y3121" s="22">
        <f t="shared" si="97"/>
        <v>0</v>
      </c>
    </row>
    <row r="3122" spans="1:25" x14ac:dyDescent="0.2">
      <c r="A3122" t="s">
        <v>6214</v>
      </c>
      <c r="B3122" t="s">
        <v>971</v>
      </c>
      <c r="C3122" t="s">
        <v>1174</v>
      </c>
      <c r="D3122">
        <v>18000</v>
      </c>
      <c r="E3122">
        <v>20152</v>
      </c>
      <c r="F3122">
        <v>473</v>
      </c>
      <c r="G3122">
        <v>3000</v>
      </c>
      <c r="H3122">
        <v>7.3</v>
      </c>
      <c r="I3122">
        <v>68</v>
      </c>
      <c r="J3122">
        <v>140</v>
      </c>
      <c r="K3122">
        <v>44484065</v>
      </c>
      <c r="L3122">
        <v>50000000</v>
      </c>
      <c r="M3122" s="2">
        <f>VLOOKUP(A3122,Sheet2!$A$1:G6846,2,0)</f>
        <v>36091</v>
      </c>
      <c r="N3122" t="str">
        <f>VLOOKUP(A3122,Sheet2!$A$1:G6846,3,0)</f>
        <v>Color</v>
      </c>
      <c r="O3122" t="str">
        <f>VLOOKUP(A3122,Sheet2!$A$1:G6846,4,0)</f>
        <v>Action</v>
      </c>
      <c r="P3122" t="str">
        <f>VLOOKUP(A3122,Sheet2!$A$1:G6846,5,0)</f>
        <v>English</v>
      </c>
      <c r="Q3122" t="str">
        <f>VLOOKUP(A3122,Sheet2!$A$1:G6846,6,0)</f>
        <v>Germany</v>
      </c>
      <c r="R3122" t="str">
        <f>VLOOKUP(A3122,Sheet2!$A$1:G6846,7,0)</f>
        <v>R</v>
      </c>
      <c r="S3122" t="str">
        <f>IF(Table1[[#This Row],[Language]]="English","English","Other language")</f>
        <v>English</v>
      </c>
      <c r="T3122">
        <f>Table1[[#This Row],[Gross Revenue]]-Table1[[#This Row],[Budget]]</f>
        <v>-5515935</v>
      </c>
      <c r="U3122" s="1">
        <f>(Table1[[#This Row],[Gross Revenue]]/Table1[[#This Row],[Budget]])-1</f>
        <v>-0.11031869999999999</v>
      </c>
      <c r="V3122" t="str">
        <f t="shared" si="96"/>
        <v>131-150 minutes</v>
      </c>
      <c r="W3122">
        <f>Table1[[#This Row],[Profit]]/Table1[[#This Row],[Budget]]</f>
        <v>-0.11031870000000001</v>
      </c>
      <c r="X3122" s="22" t="str">
        <f>IF(L3122="","",
IF(L3122&lt;Predictability!$B$1,"Low",
IF(L3122&lt;=Predictability!$B$2,"Mid","High")))</f>
        <v>Mid</v>
      </c>
      <c r="Y3122" s="22">
        <f t="shared" si="97"/>
        <v>0</v>
      </c>
    </row>
    <row r="3123" spans="1:25" x14ac:dyDescent="0.2">
      <c r="A3123" t="s">
        <v>4178</v>
      </c>
      <c r="B3123" t="s">
        <v>1297</v>
      </c>
      <c r="C3123" t="s">
        <v>1298</v>
      </c>
      <c r="D3123">
        <v>649</v>
      </c>
      <c r="E3123">
        <v>1725</v>
      </c>
      <c r="F3123">
        <v>34</v>
      </c>
      <c r="G3123">
        <v>0</v>
      </c>
      <c r="H3123">
        <v>5.8</v>
      </c>
      <c r="I3123">
        <v>53</v>
      </c>
      <c r="J3123">
        <v>114</v>
      </c>
      <c r="K3123">
        <v>50728000</v>
      </c>
      <c r="L3123">
        <v>22000000</v>
      </c>
      <c r="M3123" s="2">
        <f>VLOOKUP(A3123,Sheet2!$A$1:G6847,2,0)</f>
        <v>34896</v>
      </c>
      <c r="N3123" t="str">
        <f>VLOOKUP(A3123,Sheet2!$A$1:G6847,3,0)</f>
        <v>Color</v>
      </c>
      <c r="O3123" t="str">
        <f>VLOOKUP(A3123,Sheet2!$A$1:G6847,4,0)</f>
        <v>Action</v>
      </c>
      <c r="P3123" t="str">
        <f>VLOOKUP(A3123,Sheet2!$A$1:G6847,5,0)</f>
        <v>English</v>
      </c>
      <c r="Q3123" t="str">
        <f>VLOOKUP(A3123,Sheet2!$A$1:G6847,6,0)</f>
        <v>USA</v>
      </c>
      <c r="R3123" t="str">
        <f>VLOOKUP(A3123,Sheet2!$A$1:G6847,7,0)</f>
        <v>PG-13</v>
      </c>
      <c r="S3123" t="str">
        <f>IF(Table1[[#This Row],[Language]]="English","English","Other language")</f>
        <v>English</v>
      </c>
      <c r="T3123">
        <f>Table1[[#This Row],[Gross Revenue]]-Table1[[#This Row],[Budget]]</f>
        <v>28728000</v>
      </c>
      <c r="U3123" s="1">
        <f>(Table1[[#This Row],[Gross Revenue]]/Table1[[#This Row],[Budget]])-1</f>
        <v>1.3058181818181818</v>
      </c>
      <c r="V3123" t="str">
        <f t="shared" si="96"/>
        <v>111-130 minutes</v>
      </c>
      <c r="W3123">
        <f>Table1[[#This Row],[Profit]]/Table1[[#This Row],[Budget]]</f>
        <v>1.3058181818181818</v>
      </c>
      <c r="X3123" s="22" t="str">
        <f>IF(L3123="","",
IF(L3123&lt;Predictability!$B$1,"Low",
IF(L3123&lt;=Predictability!$B$2,"Mid","High")))</f>
        <v>Mid</v>
      </c>
      <c r="Y3123" s="22">
        <f t="shared" si="97"/>
        <v>1</v>
      </c>
    </row>
    <row r="3124" spans="1:25" x14ac:dyDescent="0.2">
      <c r="A3124" t="s">
        <v>4291</v>
      </c>
      <c r="B3124" t="s">
        <v>583</v>
      </c>
      <c r="C3124" t="s">
        <v>1413</v>
      </c>
      <c r="D3124">
        <v>11000</v>
      </c>
      <c r="E3124">
        <v>12687</v>
      </c>
      <c r="F3124">
        <v>13</v>
      </c>
      <c r="G3124">
        <v>1000</v>
      </c>
      <c r="H3124">
        <v>5.9</v>
      </c>
      <c r="I3124">
        <v>49</v>
      </c>
      <c r="J3124">
        <v>92</v>
      </c>
      <c r="K3124">
        <v>28972187</v>
      </c>
      <c r="L3124">
        <v>13000000</v>
      </c>
      <c r="M3124" s="2">
        <f>VLOOKUP(A3124,Sheet2!$A$1:G6848,2,0)</f>
        <v>37327</v>
      </c>
      <c r="N3124" t="str">
        <f>VLOOKUP(A3124,Sheet2!$A$1:G6848,3,0)</f>
        <v>Color</v>
      </c>
      <c r="O3124" t="str">
        <f>VLOOKUP(A3124,Sheet2!$A$1:G6848,4,0)</f>
        <v>Comedy</v>
      </c>
      <c r="P3124" t="str">
        <f>VLOOKUP(A3124,Sheet2!$A$1:G6848,5,0)</f>
        <v>English</v>
      </c>
      <c r="Q3124" t="str">
        <f>VLOOKUP(A3124,Sheet2!$A$1:G6848,6,0)</f>
        <v>USA</v>
      </c>
      <c r="R3124" t="str">
        <f>VLOOKUP(A3124,Sheet2!$A$1:G6848,7,0)</f>
        <v>PG-13</v>
      </c>
      <c r="S3124" t="str">
        <f>IF(Table1[[#This Row],[Language]]="English","English","Other language")</f>
        <v>English</v>
      </c>
      <c r="T3124">
        <f>Table1[[#This Row],[Gross Revenue]]-Table1[[#This Row],[Budget]]</f>
        <v>15972187</v>
      </c>
      <c r="U3124" s="1">
        <f>(Table1[[#This Row],[Gross Revenue]]/Table1[[#This Row],[Budget]])-1</f>
        <v>1.2286297692307691</v>
      </c>
      <c r="V3124" t="str">
        <f t="shared" si="96"/>
        <v>90-110 minutes</v>
      </c>
      <c r="W3124">
        <f>Table1[[#This Row],[Profit]]/Table1[[#This Row],[Budget]]</f>
        <v>1.2286297692307693</v>
      </c>
      <c r="X3124" s="22" t="str">
        <f>IF(L3124="","",
IF(L3124&lt;Predictability!$B$1,"Low",
IF(L3124&lt;=Predictability!$B$2,"Mid","High")))</f>
        <v>Mid</v>
      </c>
      <c r="Y3124" s="22">
        <f t="shared" si="97"/>
        <v>1</v>
      </c>
    </row>
    <row r="3125" spans="1:25" x14ac:dyDescent="0.2">
      <c r="A3125" t="s">
        <v>5330</v>
      </c>
      <c r="B3125" t="s">
        <v>1347</v>
      </c>
      <c r="C3125" t="s">
        <v>2236</v>
      </c>
      <c r="D3125">
        <v>23000</v>
      </c>
      <c r="E3125">
        <v>27829</v>
      </c>
      <c r="F3125">
        <v>0</v>
      </c>
      <c r="G3125">
        <v>0</v>
      </c>
      <c r="H3125">
        <v>6.7</v>
      </c>
      <c r="I3125">
        <v>222</v>
      </c>
      <c r="J3125">
        <v>150</v>
      </c>
      <c r="K3125">
        <v>12712093</v>
      </c>
      <c r="L3125">
        <v>30000000</v>
      </c>
      <c r="M3125" s="2">
        <f>VLOOKUP(A3125,Sheet2!$A$1:G6849,2,0)</f>
        <v>38545</v>
      </c>
      <c r="N3125" t="str">
        <f>VLOOKUP(A3125,Sheet2!$A$1:G6849,3,0)</f>
        <v>Color</v>
      </c>
      <c r="O3125" t="str">
        <f>VLOOKUP(A3125,Sheet2!$A$1:G6849,4,0)</f>
        <v>Biography</v>
      </c>
      <c r="P3125" t="str">
        <f>VLOOKUP(A3125,Sheet2!$A$1:G6849,5,0)</f>
        <v>English</v>
      </c>
      <c r="Q3125" t="str">
        <f>VLOOKUP(A3125,Sheet2!$A$1:G6849,6,0)</f>
        <v>USA</v>
      </c>
      <c r="R3125" t="str">
        <f>VLOOKUP(A3125,Sheet2!$A$1:G6849,7,0)</f>
        <v>PG-13</v>
      </c>
      <c r="S3125" t="str">
        <f>IF(Table1[[#This Row],[Language]]="English","English","Other language")</f>
        <v>English</v>
      </c>
      <c r="T3125">
        <f>Table1[[#This Row],[Gross Revenue]]-Table1[[#This Row],[Budget]]</f>
        <v>-17287907</v>
      </c>
      <c r="U3125" s="1">
        <f>(Table1[[#This Row],[Gross Revenue]]/Table1[[#This Row],[Budget]])-1</f>
        <v>-0.57626356666666667</v>
      </c>
      <c r="V3125" t="str">
        <f t="shared" si="96"/>
        <v>131-150 minutes</v>
      </c>
      <c r="W3125">
        <f>Table1[[#This Row],[Profit]]/Table1[[#This Row],[Budget]]</f>
        <v>-0.57626356666666667</v>
      </c>
      <c r="X3125" s="22" t="str">
        <f>IF(L3125="","",
IF(L3125&lt;Predictability!$B$1,"Low",
IF(L3125&lt;=Predictability!$B$2,"Mid","High")))</f>
        <v>Mid</v>
      </c>
      <c r="Y3125" s="22">
        <f t="shared" si="97"/>
        <v>0</v>
      </c>
    </row>
    <row r="3126" spans="1:25" x14ac:dyDescent="0.2">
      <c r="A3126" t="s">
        <v>4346</v>
      </c>
      <c r="B3126" t="s">
        <v>408</v>
      </c>
      <c r="C3126" t="s">
        <v>1461</v>
      </c>
      <c r="D3126">
        <v>11000</v>
      </c>
      <c r="E3126">
        <v>11969</v>
      </c>
      <c r="F3126">
        <v>0</v>
      </c>
      <c r="G3126">
        <v>315</v>
      </c>
      <c r="H3126">
        <v>6</v>
      </c>
      <c r="I3126">
        <v>63</v>
      </c>
      <c r="J3126">
        <v>123</v>
      </c>
      <c r="K3126">
        <v>10297897</v>
      </c>
      <c r="L3126">
        <v>27000000</v>
      </c>
      <c r="M3126" s="2">
        <f>VLOOKUP(A3126,Sheet2!$A$1:G6850,2,0)</f>
        <v>35846</v>
      </c>
      <c r="N3126" t="str">
        <f>VLOOKUP(A3126,Sheet2!$A$1:G6850,3,0)</f>
        <v>Color</v>
      </c>
      <c r="O3126" t="str">
        <f>VLOOKUP(A3126,Sheet2!$A$1:G6850,4,0)</f>
        <v>Action</v>
      </c>
      <c r="P3126" t="str">
        <f>VLOOKUP(A3126,Sheet2!$A$1:G6850,5,0)</f>
        <v>English</v>
      </c>
      <c r="Q3126" t="str">
        <f>VLOOKUP(A3126,Sheet2!$A$1:G6850,6,0)</f>
        <v>USA</v>
      </c>
      <c r="R3126" t="str">
        <f>VLOOKUP(A3126,Sheet2!$A$1:G6850,7,0)</f>
        <v>PG-13</v>
      </c>
      <c r="S3126" t="str">
        <f>IF(Table1[[#This Row],[Language]]="English","English","Other language")</f>
        <v>English</v>
      </c>
      <c r="T3126">
        <f>Table1[[#This Row],[Gross Revenue]]-Table1[[#This Row],[Budget]]</f>
        <v>-16702103</v>
      </c>
      <c r="U3126" s="1">
        <f>(Table1[[#This Row],[Gross Revenue]]/Table1[[#This Row],[Budget]])-1</f>
        <v>-0.6185964074074074</v>
      </c>
      <c r="V3126" t="str">
        <f t="shared" si="96"/>
        <v>111-130 minutes</v>
      </c>
      <c r="W3126">
        <f>Table1[[#This Row],[Profit]]/Table1[[#This Row],[Budget]]</f>
        <v>-0.6185964074074074</v>
      </c>
      <c r="X3126" s="22" t="str">
        <f>IF(L3126="","",
IF(L3126&lt;Predictability!$B$1,"Low",
IF(L3126&lt;=Predictability!$B$2,"Mid","High")))</f>
        <v>Mid</v>
      </c>
      <c r="Y3126" s="22">
        <f t="shared" si="97"/>
        <v>0</v>
      </c>
    </row>
    <row r="3127" spans="1:25" x14ac:dyDescent="0.2">
      <c r="A3127" t="s">
        <v>3489</v>
      </c>
      <c r="B3127" t="s">
        <v>423</v>
      </c>
      <c r="C3127" t="s">
        <v>424</v>
      </c>
      <c r="D3127">
        <v>774</v>
      </c>
      <c r="E3127">
        <v>2498</v>
      </c>
      <c r="F3127">
        <v>154</v>
      </c>
      <c r="G3127">
        <v>378</v>
      </c>
      <c r="H3127">
        <v>4.7</v>
      </c>
      <c r="I3127">
        <v>86</v>
      </c>
      <c r="J3127">
        <v>99</v>
      </c>
      <c r="K3127">
        <v>14983572</v>
      </c>
      <c r="L3127">
        <v>25000000</v>
      </c>
      <c r="M3127" s="2">
        <f>VLOOKUP(A3127,Sheet2!$A$1:G6851,2,0)</f>
        <v>36627</v>
      </c>
      <c r="N3127" t="str">
        <f>VLOOKUP(A3127,Sheet2!$A$1:G6851,3,0)</f>
        <v>Color</v>
      </c>
      <c r="O3127" t="str">
        <f>VLOOKUP(A3127,Sheet2!$A$1:G6851,4,0)</f>
        <v>Comedy</v>
      </c>
      <c r="P3127" t="str">
        <f>VLOOKUP(A3127,Sheet2!$A$1:G6851,5,0)</f>
        <v>English</v>
      </c>
      <c r="Q3127" t="str">
        <f>VLOOKUP(A3127,Sheet2!$A$1:G6851,6,0)</f>
        <v>USA</v>
      </c>
      <c r="R3127" t="str">
        <f>VLOOKUP(A3127,Sheet2!$A$1:G6851,7,0)</f>
        <v>PG-13</v>
      </c>
      <c r="S3127" t="str">
        <f>IF(Table1[[#This Row],[Language]]="English","English","Other language")</f>
        <v>English</v>
      </c>
      <c r="T3127">
        <f>Table1[[#This Row],[Gross Revenue]]-Table1[[#This Row],[Budget]]</f>
        <v>-10016428</v>
      </c>
      <c r="U3127" s="1">
        <f>(Table1[[#This Row],[Gross Revenue]]/Table1[[#This Row],[Budget]])-1</f>
        <v>-0.40065711999999998</v>
      </c>
      <c r="V3127" t="str">
        <f t="shared" si="96"/>
        <v>90-110 minutes</v>
      </c>
      <c r="W3127">
        <f>Table1[[#This Row],[Profit]]/Table1[[#This Row],[Budget]]</f>
        <v>-0.40065711999999998</v>
      </c>
      <c r="X3127" s="22" t="str">
        <f>IF(L3127="","",
IF(L3127&lt;Predictability!$B$1,"Low",
IF(L3127&lt;=Predictability!$B$2,"Mid","High")))</f>
        <v>Mid</v>
      </c>
      <c r="Y3127" s="22">
        <f t="shared" si="97"/>
        <v>0</v>
      </c>
    </row>
    <row r="3128" spans="1:25" x14ac:dyDescent="0.2">
      <c r="A3128" t="s">
        <v>5719</v>
      </c>
      <c r="B3128" t="s">
        <v>522</v>
      </c>
      <c r="C3128" t="s">
        <v>1786</v>
      </c>
      <c r="D3128">
        <v>10000</v>
      </c>
      <c r="E3128">
        <v>11799</v>
      </c>
      <c r="F3128">
        <v>549</v>
      </c>
      <c r="G3128">
        <v>27000</v>
      </c>
      <c r="H3128">
        <v>7.4</v>
      </c>
      <c r="I3128">
        <v>239</v>
      </c>
      <c r="J3128">
        <v>133</v>
      </c>
      <c r="K3128">
        <v>21129348</v>
      </c>
      <c r="L3128">
        <v>35000000</v>
      </c>
      <c r="M3128" s="2">
        <f>VLOOKUP(A3128,Sheet2!$A$1:G6852,2,0)</f>
        <v>40402</v>
      </c>
      <c r="N3128" t="str">
        <f>VLOOKUP(A3128,Sheet2!$A$1:G6852,3,0)</f>
        <v>Color</v>
      </c>
      <c r="O3128" t="str">
        <f>VLOOKUP(A3128,Sheet2!$A$1:G6852,4,0)</f>
        <v>Crime</v>
      </c>
      <c r="P3128" t="str">
        <f>VLOOKUP(A3128,Sheet2!$A$1:G6852,5,0)</f>
        <v>English</v>
      </c>
      <c r="Q3128" t="str">
        <f>VLOOKUP(A3128,Sheet2!$A$1:G6852,6,0)</f>
        <v>USA</v>
      </c>
      <c r="R3128" t="str">
        <f>VLOOKUP(A3128,Sheet2!$A$1:G6852,7,0)</f>
        <v>PG-13</v>
      </c>
      <c r="S3128" t="str">
        <f>IF(Table1[[#This Row],[Language]]="English","English","Other language")</f>
        <v>English</v>
      </c>
      <c r="T3128">
        <f>Table1[[#This Row],[Gross Revenue]]-Table1[[#This Row],[Budget]]</f>
        <v>-13870652</v>
      </c>
      <c r="U3128" s="1">
        <f>(Table1[[#This Row],[Gross Revenue]]/Table1[[#This Row],[Budget]])-1</f>
        <v>-0.39630434285714289</v>
      </c>
      <c r="V3128" t="str">
        <f t="shared" si="96"/>
        <v>131-150 minutes</v>
      </c>
      <c r="W3128">
        <f>Table1[[#This Row],[Profit]]/Table1[[#This Row],[Budget]]</f>
        <v>-0.39630434285714283</v>
      </c>
      <c r="X3128" s="22" t="str">
        <f>IF(L3128="","",
IF(L3128&lt;Predictability!$B$1,"Low",
IF(L3128&lt;=Predictability!$B$2,"Mid","High")))</f>
        <v>Mid</v>
      </c>
      <c r="Y3128" s="22">
        <f t="shared" si="97"/>
        <v>0</v>
      </c>
    </row>
    <row r="3129" spans="1:25" x14ac:dyDescent="0.2">
      <c r="A3129" t="s">
        <v>6255</v>
      </c>
      <c r="B3129" t="s">
        <v>725</v>
      </c>
      <c r="C3129" t="s">
        <v>2837</v>
      </c>
      <c r="D3129">
        <v>49000</v>
      </c>
      <c r="E3129">
        <v>50831</v>
      </c>
      <c r="F3129">
        <v>5</v>
      </c>
      <c r="G3129">
        <v>576</v>
      </c>
      <c r="H3129">
        <v>5.9</v>
      </c>
      <c r="I3129">
        <v>125</v>
      </c>
      <c r="J3129">
        <v>81</v>
      </c>
      <c r="K3129">
        <v>7825820</v>
      </c>
      <c r="L3129">
        <v>4000000</v>
      </c>
      <c r="M3129" s="2">
        <f>VLOOKUP(A3129,Sheet2!$A$1:G6853,2,0)</f>
        <v>38728</v>
      </c>
      <c r="N3129" t="str">
        <f>VLOOKUP(A3129,Sheet2!$A$1:G6853,3,0)</f>
        <v>Color</v>
      </c>
      <c r="O3129" t="str">
        <f>VLOOKUP(A3129,Sheet2!$A$1:G6853,4,0)</f>
        <v>Crime</v>
      </c>
      <c r="P3129" t="str">
        <f>VLOOKUP(A3129,Sheet2!$A$1:G6853,5,0)</f>
        <v>English</v>
      </c>
      <c r="Q3129" t="str">
        <f>VLOOKUP(A3129,Sheet2!$A$1:G6853,6,0)</f>
        <v>USA</v>
      </c>
      <c r="R3129" t="str">
        <f>VLOOKUP(A3129,Sheet2!$A$1:G6853,7,0)</f>
        <v>R</v>
      </c>
      <c r="S3129" t="str">
        <f>IF(Table1[[#This Row],[Language]]="English","English","Other language")</f>
        <v>English</v>
      </c>
      <c r="T3129">
        <f>Table1[[#This Row],[Gross Revenue]]-Table1[[#This Row],[Budget]]</f>
        <v>3825820</v>
      </c>
      <c r="U3129" s="1">
        <f>(Table1[[#This Row],[Gross Revenue]]/Table1[[#This Row],[Budget]])-1</f>
        <v>0.95645500000000006</v>
      </c>
      <c r="V3129" t="str">
        <f t="shared" si="96"/>
        <v>&lt;90 minutes</v>
      </c>
      <c r="W3129">
        <f>Table1[[#This Row],[Profit]]/Table1[[#This Row],[Budget]]</f>
        <v>0.95645500000000006</v>
      </c>
      <c r="X3129" s="22" t="str">
        <f>IF(L3129="","",
IF(L3129&lt;Predictability!$B$1,"Low",
IF(L3129&lt;=Predictability!$B$2,"Mid","High")))</f>
        <v>Low</v>
      </c>
      <c r="Y3129" s="22">
        <f t="shared" si="97"/>
        <v>1</v>
      </c>
    </row>
    <row r="3130" spans="1:25" x14ac:dyDescent="0.2">
      <c r="A3130" t="s">
        <v>5336</v>
      </c>
      <c r="B3130" t="s">
        <v>546</v>
      </c>
      <c r="C3130" t="s">
        <v>2242</v>
      </c>
      <c r="D3130">
        <v>40000</v>
      </c>
      <c r="E3130">
        <v>42344</v>
      </c>
      <c r="F3130">
        <v>2000</v>
      </c>
      <c r="G3130">
        <v>0</v>
      </c>
      <c r="H3130">
        <v>6.7</v>
      </c>
      <c r="I3130">
        <v>172</v>
      </c>
      <c r="J3130">
        <v>133</v>
      </c>
      <c r="K3130">
        <v>18653746</v>
      </c>
      <c r="L3130">
        <v>38000000</v>
      </c>
      <c r="M3130" s="2">
        <f>VLOOKUP(A3130,Sheet2!$A$1:G6854,2,0)</f>
        <v>36356</v>
      </c>
      <c r="N3130" t="str">
        <f>VLOOKUP(A3130,Sheet2!$A$1:G6854,3,0)</f>
        <v>Color</v>
      </c>
      <c r="O3130" t="str">
        <f>VLOOKUP(A3130,Sheet2!$A$1:G6854,4,0)</f>
        <v>Mystery</v>
      </c>
      <c r="P3130" t="str">
        <f>VLOOKUP(A3130,Sheet2!$A$1:G6854,5,0)</f>
        <v>English</v>
      </c>
      <c r="Q3130" t="str">
        <f>VLOOKUP(A3130,Sheet2!$A$1:G6854,6,0)</f>
        <v>Spain</v>
      </c>
      <c r="R3130" t="str">
        <f>VLOOKUP(A3130,Sheet2!$A$1:G6854,7,0)</f>
        <v>R</v>
      </c>
      <c r="S3130" t="str">
        <f>IF(Table1[[#This Row],[Language]]="English","English","Other language")</f>
        <v>English</v>
      </c>
      <c r="T3130">
        <f>Table1[[#This Row],[Gross Revenue]]-Table1[[#This Row],[Budget]]</f>
        <v>-19346254</v>
      </c>
      <c r="U3130" s="1">
        <f>(Table1[[#This Row],[Gross Revenue]]/Table1[[#This Row],[Budget]])-1</f>
        <v>-0.50911194736842103</v>
      </c>
      <c r="V3130" t="str">
        <f t="shared" si="96"/>
        <v>131-150 minutes</v>
      </c>
      <c r="W3130">
        <f>Table1[[#This Row],[Profit]]/Table1[[#This Row],[Budget]]</f>
        <v>-0.50911194736842103</v>
      </c>
      <c r="X3130" s="22" t="str">
        <f>IF(L3130="","",
IF(L3130&lt;Predictability!$B$1,"Low",
IF(L3130&lt;=Predictability!$B$2,"Mid","High")))</f>
        <v>Mid</v>
      </c>
      <c r="Y3130" s="22">
        <f t="shared" si="97"/>
        <v>0</v>
      </c>
    </row>
    <row r="3131" spans="1:25" x14ac:dyDescent="0.2">
      <c r="A3131" t="s">
        <v>6769</v>
      </c>
      <c r="B3131" t="s">
        <v>1531</v>
      </c>
      <c r="C3131" t="s">
        <v>1501</v>
      </c>
      <c r="D3131">
        <v>33000</v>
      </c>
      <c r="E3131">
        <v>34495</v>
      </c>
      <c r="F3131">
        <v>415</v>
      </c>
      <c r="G3131">
        <v>57000</v>
      </c>
      <c r="H3131">
        <v>7.9</v>
      </c>
      <c r="I3131">
        <v>177</v>
      </c>
      <c r="J3131">
        <v>123</v>
      </c>
      <c r="K3131">
        <v>64286</v>
      </c>
      <c r="L3131">
        <v>29000000</v>
      </c>
      <c r="M3131" s="2">
        <f>VLOOKUP(A3131,Sheet2!$A$1:G6855,2,0)</f>
        <v>38239</v>
      </c>
      <c r="N3131" t="str">
        <f>VLOOKUP(A3131,Sheet2!$A$1:G6855,3,0)</f>
        <v>Color</v>
      </c>
      <c r="O3131" t="str">
        <f>VLOOKUP(A3131,Sheet2!$A$1:G6855,4,0)</f>
        <v>Drama</v>
      </c>
      <c r="P3131" t="str">
        <f>VLOOKUP(A3131,Sheet2!$A$1:G6855,5,0)</f>
        <v>English</v>
      </c>
      <c r="Q3131" t="str">
        <f>VLOOKUP(A3131,Sheet2!$A$1:G6855,6,0)</f>
        <v>USA</v>
      </c>
      <c r="R3131" t="str">
        <f>VLOOKUP(A3131,Sheet2!$A$1:G6855,7,0)</f>
        <v>PG-13</v>
      </c>
      <c r="S3131" t="str">
        <f>IF(Table1[[#This Row],[Language]]="English","English","Other language")</f>
        <v>English</v>
      </c>
      <c r="T3131">
        <f>Table1[[#This Row],[Gross Revenue]]-Table1[[#This Row],[Budget]]</f>
        <v>-28935714</v>
      </c>
      <c r="U3131" s="1">
        <f>(Table1[[#This Row],[Gross Revenue]]/Table1[[#This Row],[Budget]])-1</f>
        <v>-0.99778324137931029</v>
      </c>
      <c r="V3131" t="str">
        <f t="shared" si="96"/>
        <v>111-130 minutes</v>
      </c>
      <c r="W3131">
        <f>Table1[[#This Row],[Profit]]/Table1[[#This Row],[Budget]]</f>
        <v>-0.99778324137931029</v>
      </c>
      <c r="X3131" s="22" t="str">
        <f>IF(L3131="","",
IF(L3131&lt;Predictability!$B$1,"Low",
IF(L3131&lt;=Predictability!$B$2,"Mid","High")))</f>
        <v>Mid</v>
      </c>
      <c r="Y3131" s="22">
        <f t="shared" si="97"/>
        <v>0</v>
      </c>
    </row>
    <row r="3132" spans="1:25" x14ac:dyDescent="0.2">
      <c r="A3132" t="s">
        <v>4789</v>
      </c>
      <c r="B3132" t="s">
        <v>1856</v>
      </c>
      <c r="C3132" t="s">
        <v>1252</v>
      </c>
      <c r="D3132">
        <v>775</v>
      </c>
      <c r="E3132">
        <v>3033</v>
      </c>
      <c r="F3132">
        <v>79</v>
      </c>
      <c r="G3132">
        <v>0</v>
      </c>
      <c r="H3132">
        <v>6.3</v>
      </c>
      <c r="I3132">
        <v>172</v>
      </c>
      <c r="J3132">
        <v>108</v>
      </c>
      <c r="K3132">
        <v>24984868</v>
      </c>
      <c r="L3132">
        <v>15000000</v>
      </c>
      <c r="M3132" s="2">
        <f>VLOOKUP(A3132,Sheet2!$A$1:G6856,2,0)</f>
        <v>41689</v>
      </c>
      <c r="N3132" t="str">
        <f>VLOOKUP(A3132,Sheet2!$A$1:G6856,3,0)</f>
        <v>Color</v>
      </c>
      <c r="O3132" t="str">
        <f>VLOOKUP(A3132,Sheet2!$A$1:G6856,4,0)</f>
        <v>Action</v>
      </c>
      <c r="P3132" t="str">
        <f>VLOOKUP(A3132,Sheet2!$A$1:G6856,5,0)</f>
        <v>English</v>
      </c>
      <c r="Q3132" t="str">
        <f>VLOOKUP(A3132,Sheet2!$A$1:G6856,6,0)</f>
        <v>USA</v>
      </c>
      <c r="R3132" t="str">
        <f>VLOOKUP(A3132,Sheet2!$A$1:G6856,7,0)</f>
        <v>R</v>
      </c>
      <c r="S3132" t="str">
        <f>IF(Table1[[#This Row],[Language]]="English","English","Other language")</f>
        <v>English</v>
      </c>
      <c r="T3132">
        <f>Table1[[#This Row],[Gross Revenue]]-Table1[[#This Row],[Budget]]</f>
        <v>9984868</v>
      </c>
      <c r="U3132" s="1">
        <f>(Table1[[#This Row],[Gross Revenue]]/Table1[[#This Row],[Budget]])-1</f>
        <v>0.6656578666666666</v>
      </c>
      <c r="V3132" t="str">
        <f t="shared" si="96"/>
        <v>90-110 minutes</v>
      </c>
      <c r="W3132">
        <f>Table1[[#This Row],[Profit]]/Table1[[#This Row],[Budget]]</f>
        <v>0.66565786666666671</v>
      </c>
      <c r="X3132" s="22" t="str">
        <f>IF(L3132="","",
IF(L3132&lt;Predictability!$B$1,"Low",
IF(L3132&lt;=Predictability!$B$2,"Mid","High")))</f>
        <v>Mid</v>
      </c>
      <c r="Y3132" s="22">
        <f t="shared" si="97"/>
        <v>1</v>
      </c>
    </row>
    <row r="3133" spans="1:25" x14ac:dyDescent="0.2">
      <c r="A3133" t="s">
        <v>4905</v>
      </c>
      <c r="B3133" t="s">
        <v>1047</v>
      </c>
      <c r="C3133" t="s">
        <v>143</v>
      </c>
      <c r="D3133">
        <v>8000</v>
      </c>
      <c r="E3133">
        <v>10938</v>
      </c>
      <c r="F3133">
        <v>541</v>
      </c>
      <c r="G3133">
        <v>10000</v>
      </c>
      <c r="H3133">
        <v>6.4</v>
      </c>
      <c r="I3133">
        <v>224</v>
      </c>
      <c r="J3133">
        <v>98</v>
      </c>
      <c r="K3133">
        <v>35063732</v>
      </c>
      <c r="L3133">
        <v>32000000</v>
      </c>
      <c r="M3133" s="2">
        <f>VLOOKUP(A3133,Sheet2!$A$1:G6857,2,0)</f>
        <v>39422</v>
      </c>
      <c r="N3133" t="str">
        <f>VLOOKUP(A3133,Sheet2!$A$1:G6857,3,0)</f>
        <v>Color</v>
      </c>
      <c r="O3133" t="str">
        <f>VLOOKUP(A3133,Sheet2!$A$1:G6857,4,0)</f>
        <v>Mystery</v>
      </c>
      <c r="P3133" t="str">
        <f>VLOOKUP(A3133,Sheet2!$A$1:G6857,5,0)</f>
        <v>English</v>
      </c>
      <c r="Q3133" t="str">
        <f>VLOOKUP(A3133,Sheet2!$A$1:G6857,6,0)</f>
        <v>USA</v>
      </c>
      <c r="R3133" t="str">
        <f>VLOOKUP(A3133,Sheet2!$A$1:G6857,7,0)</f>
        <v>R</v>
      </c>
      <c r="S3133" t="str">
        <f>IF(Table1[[#This Row],[Language]]="English","English","Other language")</f>
        <v>English</v>
      </c>
      <c r="T3133">
        <f>Table1[[#This Row],[Gross Revenue]]-Table1[[#This Row],[Budget]]</f>
        <v>3063732</v>
      </c>
      <c r="U3133" s="1">
        <f>(Table1[[#This Row],[Gross Revenue]]/Table1[[#This Row],[Budget]])-1</f>
        <v>9.5741625000000052E-2</v>
      </c>
      <c r="V3133" t="str">
        <f t="shared" si="96"/>
        <v>90-110 minutes</v>
      </c>
      <c r="W3133">
        <f>Table1[[#This Row],[Profit]]/Table1[[#This Row],[Budget]]</f>
        <v>9.5741624999999997E-2</v>
      </c>
      <c r="X3133" s="22" t="str">
        <f>IF(L3133="","",
IF(L3133&lt;Predictability!$B$1,"Low",
IF(L3133&lt;=Predictability!$B$2,"Mid","High")))</f>
        <v>Mid</v>
      </c>
      <c r="Y3133" s="22">
        <f t="shared" si="97"/>
        <v>0</v>
      </c>
    </row>
    <row r="3134" spans="1:25" x14ac:dyDescent="0.2">
      <c r="A3134" t="s">
        <v>4166</v>
      </c>
      <c r="B3134" t="s">
        <v>528</v>
      </c>
      <c r="C3134" t="s">
        <v>1288</v>
      </c>
      <c r="D3134">
        <v>14000</v>
      </c>
      <c r="E3134">
        <v>18795</v>
      </c>
      <c r="F3134">
        <v>7</v>
      </c>
      <c r="G3134">
        <v>0</v>
      </c>
      <c r="H3134">
        <v>5.8</v>
      </c>
      <c r="I3134">
        <v>121</v>
      </c>
      <c r="J3134">
        <v>85</v>
      </c>
      <c r="K3134">
        <v>64238770</v>
      </c>
      <c r="L3134">
        <v>42000000</v>
      </c>
      <c r="M3134" s="2">
        <f>VLOOKUP(A3134,Sheet2!$A$1:G6858,2,0)</f>
        <v>41874</v>
      </c>
      <c r="N3134" t="str">
        <f>VLOOKUP(A3134,Sheet2!$A$1:G6858,3,0)</f>
        <v>Color</v>
      </c>
      <c r="O3134" t="str">
        <f>VLOOKUP(A3134,Sheet2!$A$1:G6858,4,0)</f>
        <v>Adventure</v>
      </c>
      <c r="P3134" t="str">
        <f>VLOOKUP(A3134,Sheet2!$A$1:G6858,5,0)</f>
        <v>English</v>
      </c>
      <c r="Q3134" t="str">
        <f>VLOOKUP(A3134,Sheet2!$A$1:G6858,6,0)</f>
        <v>Canada</v>
      </c>
      <c r="R3134" t="str">
        <f>VLOOKUP(A3134,Sheet2!$A$1:G6858,7,0)</f>
        <v>PG</v>
      </c>
      <c r="S3134" t="str">
        <f>IF(Table1[[#This Row],[Language]]="English","English","Other language")</f>
        <v>English</v>
      </c>
      <c r="T3134">
        <f>Table1[[#This Row],[Gross Revenue]]-Table1[[#This Row],[Budget]]</f>
        <v>22238770</v>
      </c>
      <c r="U3134" s="1">
        <f>(Table1[[#This Row],[Gross Revenue]]/Table1[[#This Row],[Budget]])-1</f>
        <v>0.52949452380952389</v>
      </c>
      <c r="V3134" t="str">
        <f t="shared" si="96"/>
        <v>&lt;90 minutes</v>
      </c>
      <c r="W3134">
        <f>Table1[[#This Row],[Profit]]/Table1[[#This Row],[Budget]]</f>
        <v>0.52949452380952378</v>
      </c>
      <c r="X3134" s="22" t="str">
        <f>IF(L3134="","",
IF(L3134&lt;Predictability!$B$1,"Low",
IF(L3134&lt;=Predictability!$B$2,"Mid","High")))</f>
        <v>Mid</v>
      </c>
      <c r="Y3134" s="22">
        <f t="shared" si="97"/>
        <v>1</v>
      </c>
    </row>
    <row r="3135" spans="1:25" x14ac:dyDescent="0.2">
      <c r="A3135" t="s">
        <v>4022</v>
      </c>
      <c r="B3135" t="s">
        <v>1135</v>
      </c>
      <c r="C3135" t="s">
        <v>1136</v>
      </c>
      <c r="D3135">
        <v>2</v>
      </c>
      <c r="E3135">
        <v>2</v>
      </c>
      <c r="F3135">
        <v>22</v>
      </c>
      <c r="G3135">
        <v>238</v>
      </c>
      <c r="H3135">
        <v>5.7</v>
      </c>
      <c r="I3135">
        <v>10</v>
      </c>
      <c r="J3135">
        <v>92</v>
      </c>
      <c r="K3135">
        <v>2119994</v>
      </c>
      <c r="L3135">
        <v>19000000</v>
      </c>
      <c r="M3135" s="2">
        <f>VLOOKUP(A3135,Sheet2!$A$1:G6859,2,0)</f>
        <v>34025</v>
      </c>
      <c r="N3135" t="str">
        <f>VLOOKUP(A3135,Sheet2!$A$1:G6859,3,0)</f>
        <v>Color</v>
      </c>
      <c r="O3135" t="str">
        <f>VLOOKUP(A3135,Sheet2!$A$1:G6859,4,0)</f>
        <v>Family</v>
      </c>
      <c r="P3135" t="str">
        <f>VLOOKUP(A3135,Sheet2!$A$1:G6859,5,0)</f>
        <v>English</v>
      </c>
      <c r="Q3135" t="str">
        <f>VLOOKUP(A3135,Sheet2!$A$1:G6859,6,0)</f>
        <v>USA</v>
      </c>
      <c r="R3135" t="str">
        <f>VLOOKUP(A3135,Sheet2!$A$1:G6859,7,0)</f>
        <v>G</v>
      </c>
      <c r="S3135" t="str">
        <f>IF(Table1[[#This Row],[Language]]="English","English","Other language")</f>
        <v>English</v>
      </c>
      <c r="T3135">
        <f>Table1[[#This Row],[Gross Revenue]]-Table1[[#This Row],[Budget]]</f>
        <v>-16880006</v>
      </c>
      <c r="U3135" s="1">
        <f>(Table1[[#This Row],[Gross Revenue]]/Table1[[#This Row],[Budget]])-1</f>
        <v>-0.88842136842105268</v>
      </c>
      <c r="V3135" t="str">
        <f t="shared" si="96"/>
        <v>90-110 minutes</v>
      </c>
      <c r="W3135">
        <f>Table1[[#This Row],[Profit]]/Table1[[#This Row],[Budget]]</f>
        <v>-0.88842136842105268</v>
      </c>
      <c r="X3135" s="22" t="str">
        <f>IF(L3135="","",
IF(L3135&lt;Predictability!$B$1,"Low",
IF(L3135&lt;=Predictability!$B$2,"Mid","High")))</f>
        <v>Mid</v>
      </c>
      <c r="Y3135" s="22">
        <f t="shared" si="97"/>
        <v>0</v>
      </c>
    </row>
    <row r="3136" spans="1:25" x14ac:dyDescent="0.2">
      <c r="A3136" t="s">
        <v>3410</v>
      </c>
      <c r="B3136" t="s">
        <v>291</v>
      </c>
      <c r="C3136" t="s">
        <v>292</v>
      </c>
      <c r="D3136">
        <v>887</v>
      </c>
      <c r="E3136">
        <v>2728</v>
      </c>
      <c r="F3136">
        <v>96</v>
      </c>
      <c r="G3136">
        <v>788</v>
      </c>
      <c r="H3136">
        <v>4.4000000000000004</v>
      </c>
      <c r="I3136">
        <v>47</v>
      </c>
      <c r="J3136">
        <v>110</v>
      </c>
      <c r="K3136">
        <v>190562</v>
      </c>
      <c r="L3136">
        <v>90000000</v>
      </c>
      <c r="M3136" s="2">
        <f>VLOOKUP(A3136,Sheet2!$A$1:G6860,2,0)</f>
        <v>40369</v>
      </c>
      <c r="N3136" t="str">
        <f>VLOOKUP(A3136,Sheet2!$A$1:G6860,3,0)</f>
        <v>Color</v>
      </c>
      <c r="O3136" t="str">
        <f>VLOOKUP(A3136,Sheet2!$A$1:G6860,4,0)</f>
        <v>Action</v>
      </c>
      <c r="P3136" t="str">
        <f>VLOOKUP(A3136,Sheet2!$A$1:G6860,5,0)</f>
        <v>English</v>
      </c>
      <c r="Q3136" t="str">
        <f>VLOOKUP(A3136,Sheet2!$A$1:G6860,6,0)</f>
        <v>UK</v>
      </c>
      <c r="R3136" t="str">
        <f>VLOOKUP(A3136,Sheet2!$A$1:G6860,7,0)</f>
        <v>PG</v>
      </c>
      <c r="S3136" t="str">
        <f>IF(Table1[[#This Row],[Language]]="English","English","Other language")</f>
        <v>English</v>
      </c>
      <c r="T3136">
        <f>Table1[[#This Row],[Gross Revenue]]-Table1[[#This Row],[Budget]]</f>
        <v>-89809438</v>
      </c>
      <c r="U3136" s="1">
        <f>(Table1[[#This Row],[Gross Revenue]]/Table1[[#This Row],[Budget]])-1</f>
        <v>-0.99788264444444441</v>
      </c>
      <c r="V3136" t="str">
        <f t="shared" si="96"/>
        <v>90-110 minutes</v>
      </c>
      <c r="W3136">
        <f>Table1[[#This Row],[Profit]]/Table1[[#This Row],[Budget]]</f>
        <v>-0.99788264444444441</v>
      </c>
      <c r="X3136" s="22" t="str">
        <f>IF(L3136="","",
IF(L3136&lt;Predictability!$B$1,"Low",
IF(L3136&lt;=Predictability!$B$2,"Mid","High")))</f>
        <v>High</v>
      </c>
      <c r="Y3136" s="22">
        <f t="shared" si="97"/>
        <v>0</v>
      </c>
    </row>
    <row r="3137" spans="1:25" x14ac:dyDescent="0.2">
      <c r="A3137" t="s">
        <v>4001</v>
      </c>
      <c r="B3137" t="s">
        <v>537</v>
      </c>
      <c r="C3137" t="s">
        <v>877</v>
      </c>
      <c r="D3137">
        <v>851</v>
      </c>
      <c r="E3137">
        <v>3155</v>
      </c>
      <c r="F3137">
        <v>293</v>
      </c>
      <c r="G3137">
        <v>960</v>
      </c>
      <c r="H3137">
        <v>5.6</v>
      </c>
      <c r="I3137">
        <v>57</v>
      </c>
      <c r="J3137">
        <v>95</v>
      </c>
      <c r="K3137">
        <v>128769345</v>
      </c>
      <c r="L3137">
        <v>54000000</v>
      </c>
      <c r="M3137" s="2">
        <f>VLOOKUP(A3137,Sheet2!$A$1:G6861,2,0)</f>
        <v>35322</v>
      </c>
      <c r="N3137" t="str">
        <f>VLOOKUP(A3137,Sheet2!$A$1:G6861,3,0)</f>
        <v>Color</v>
      </c>
      <c r="O3137" t="str">
        <f>VLOOKUP(A3137,Sheet2!$A$1:G6861,4,0)</f>
        <v>Comedy</v>
      </c>
      <c r="P3137" t="str">
        <f>VLOOKUP(A3137,Sheet2!$A$1:G6861,5,0)</f>
        <v>English</v>
      </c>
      <c r="Q3137" t="str">
        <f>VLOOKUP(A3137,Sheet2!$A$1:G6861,6,0)</f>
        <v>USA</v>
      </c>
      <c r="R3137" t="str">
        <f>VLOOKUP(A3137,Sheet2!$A$1:G6861,7,0)</f>
        <v>PG-13</v>
      </c>
      <c r="S3137" t="str">
        <f>IF(Table1[[#This Row],[Language]]="English","English","Other language")</f>
        <v>English</v>
      </c>
      <c r="T3137">
        <f>Table1[[#This Row],[Gross Revenue]]-Table1[[#This Row],[Budget]]</f>
        <v>74769345</v>
      </c>
      <c r="U3137" s="1">
        <f>(Table1[[#This Row],[Gross Revenue]]/Table1[[#This Row],[Budget]])-1</f>
        <v>1.3846175000000001</v>
      </c>
      <c r="V3137" t="str">
        <f t="shared" si="96"/>
        <v>90-110 minutes</v>
      </c>
      <c r="W3137">
        <f>Table1[[#This Row],[Profit]]/Table1[[#This Row],[Budget]]</f>
        <v>1.3846175000000001</v>
      </c>
      <c r="X3137" s="22" t="str">
        <f>IF(L3137="","",
IF(L3137&lt;Predictability!$B$1,"Low",
IF(L3137&lt;=Predictability!$B$2,"Mid","High")))</f>
        <v>High</v>
      </c>
      <c r="Y3137" s="22">
        <f t="shared" si="97"/>
        <v>1</v>
      </c>
    </row>
    <row r="3138" spans="1:25" x14ac:dyDescent="0.2">
      <c r="A3138" t="s">
        <v>4389</v>
      </c>
      <c r="B3138" t="s">
        <v>675</v>
      </c>
      <c r="C3138" t="s">
        <v>1499</v>
      </c>
      <c r="D3138">
        <v>818</v>
      </c>
      <c r="E3138">
        <v>1450</v>
      </c>
      <c r="F3138">
        <v>13</v>
      </c>
      <c r="G3138">
        <v>849</v>
      </c>
      <c r="H3138">
        <v>6</v>
      </c>
      <c r="I3138">
        <v>65</v>
      </c>
      <c r="J3138">
        <v>111</v>
      </c>
      <c r="K3138">
        <v>29106737</v>
      </c>
      <c r="L3138">
        <v>15000000</v>
      </c>
      <c r="M3138" s="2">
        <f>VLOOKUP(A3138,Sheet2!$A$1:G6862,2,0)</f>
        <v>35925</v>
      </c>
      <c r="N3138" t="str">
        <f>VLOOKUP(A3138,Sheet2!$A$1:G6862,3,0)</f>
        <v>Color</v>
      </c>
      <c r="O3138" t="str">
        <f>VLOOKUP(A3138,Sheet2!$A$1:G6862,4,0)</f>
        <v>Comedy</v>
      </c>
      <c r="P3138" t="str">
        <f>VLOOKUP(A3138,Sheet2!$A$1:G6862,5,0)</f>
        <v>English</v>
      </c>
      <c r="Q3138" t="str">
        <f>VLOOKUP(A3138,Sheet2!$A$1:G6862,6,0)</f>
        <v>USA</v>
      </c>
      <c r="R3138" t="str">
        <f>VLOOKUP(A3138,Sheet2!$A$1:G6862,7,0)</f>
        <v>R</v>
      </c>
      <c r="S3138" t="str">
        <f>IF(Table1[[#This Row],[Language]]="English","English","Other language")</f>
        <v>English</v>
      </c>
      <c r="T3138">
        <f>Table1[[#This Row],[Gross Revenue]]-Table1[[#This Row],[Budget]]</f>
        <v>14106737</v>
      </c>
      <c r="U3138" s="1">
        <f>(Table1[[#This Row],[Gross Revenue]]/Table1[[#This Row],[Budget]])-1</f>
        <v>0.94044913333333335</v>
      </c>
      <c r="V3138" t="str">
        <f t="shared" ref="V3138:V3201" si="98">IF(J3138="","",IF(J3138&lt;90,"&lt;90 minutes",IF(J3138&lt;=110,"90-110 minutes",IF(J3138&lt;=130,"111-130 minutes",IF(J3138&lt;=150,"131-150 minutes","&gt;150 minutes")))))</f>
        <v>111-130 minutes</v>
      </c>
      <c r="W3138">
        <f>Table1[[#This Row],[Profit]]/Table1[[#This Row],[Budget]]</f>
        <v>0.94044913333333335</v>
      </c>
      <c r="X3138" s="22" t="str">
        <f>IF(L3138="","",
IF(L3138&lt;Predictability!$B$1,"Low",
IF(L3138&lt;=Predictability!$B$2,"Mid","High")))</f>
        <v>Mid</v>
      </c>
      <c r="Y3138" s="22">
        <f t="shared" ref="Y3138:Y3201" si="99">IF(W3138&gt;=0.5,1,0)</f>
        <v>1</v>
      </c>
    </row>
    <row r="3139" spans="1:25" x14ac:dyDescent="0.2">
      <c r="A3139" t="s">
        <v>5258</v>
      </c>
      <c r="B3139" t="s">
        <v>461</v>
      </c>
      <c r="C3139" t="s">
        <v>2183</v>
      </c>
      <c r="D3139">
        <v>3000</v>
      </c>
      <c r="E3139">
        <v>9069</v>
      </c>
      <c r="F3139">
        <v>54</v>
      </c>
      <c r="G3139">
        <v>11000</v>
      </c>
      <c r="H3139">
        <v>6.6</v>
      </c>
      <c r="I3139">
        <v>169</v>
      </c>
      <c r="J3139">
        <v>105</v>
      </c>
      <c r="K3139">
        <v>51853450</v>
      </c>
      <c r="L3139">
        <v>25000000</v>
      </c>
      <c r="M3139" s="2">
        <f>VLOOKUP(A3139,Sheet2!$A$1:G6863,2,0)</f>
        <v>40955</v>
      </c>
      <c r="N3139" t="str">
        <f>VLOOKUP(A3139,Sheet2!$A$1:G6863,3,0)</f>
        <v>Color</v>
      </c>
      <c r="O3139" t="str">
        <f>VLOOKUP(A3139,Sheet2!$A$1:G6863,4,0)</f>
        <v>Comedy</v>
      </c>
      <c r="P3139" t="str">
        <f>VLOOKUP(A3139,Sheet2!$A$1:G6863,5,0)</f>
        <v>English</v>
      </c>
      <c r="Q3139" t="str">
        <f>VLOOKUP(A3139,Sheet2!$A$1:G6863,6,0)</f>
        <v>USA</v>
      </c>
      <c r="R3139" t="str">
        <f>VLOOKUP(A3139,Sheet2!$A$1:G6863,7,0)</f>
        <v>PG</v>
      </c>
      <c r="S3139" t="str">
        <f>IF(Table1[[#This Row],[Language]]="English","English","Other language")</f>
        <v>English</v>
      </c>
      <c r="T3139">
        <f>Table1[[#This Row],[Gross Revenue]]-Table1[[#This Row],[Budget]]</f>
        <v>26853450</v>
      </c>
      <c r="U3139" s="1">
        <f>(Table1[[#This Row],[Gross Revenue]]/Table1[[#This Row],[Budget]])-1</f>
        <v>1.074138</v>
      </c>
      <c r="V3139" t="str">
        <f t="shared" si="98"/>
        <v>90-110 minutes</v>
      </c>
      <c r="W3139">
        <f>Table1[[#This Row],[Profit]]/Table1[[#This Row],[Budget]]</f>
        <v>1.074138</v>
      </c>
      <c r="X3139" s="22" t="str">
        <f>IF(L3139="","",
IF(L3139&lt;Predictability!$B$1,"Low",
IF(L3139&lt;=Predictability!$B$2,"Mid","High")))</f>
        <v>Mid</v>
      </c>
      <c r="Y3139" s="22">
        <f t="shared" si="99"/>
        <v>1</v>
      </c>
    </row>
    <row r="3140" spans="1:25" x14ac:dyDescent="0.2">
      <c r="A3140" t="s">
        <v>3313</v>
      </c>
      <c r="B3140" t="s">
        <v>115</v>
      </c>
      <c r="C3140" t="s">
        <v>116</v>
      </c>
      <c r="D3140">
        <v>488</v>
      </c>
      <c r="E3140">
        <v>2428</v>
      </c>
      <c r="F3140">
        <v>0</v>
      </c>
      <c r="G3140">
        <v>129</v>
      </c>
      <c r="H3140">
        <v>3.5</v>
      </c>
      <c r="I3140">
        <v>39</v>
      </c>
      <c r="J3140">
        <v>100</v>
      </c>
      <c r="K3140">
        <v>12610552</v>
      </c>
      <c r="L3140">
        <v>7500000</v>
      </c>
      <c r="M3140" s="2">
        <f>VLOOKUP(A3140,Sheet2!$A$1:G6864,2,0)</f>
        <v>36453</v>
      </c>
      <c r="N3140" t="str">
        <f>VLOOKUP(A3140,Sheet2!$A$1:G6864,3,0)</f>
        <v>Color</v>
      </c>
      <c r="O3140" t="str">
        <f>VLOOKUP(A3140,Sheet2!$A$1:G6864,4,0)</f>
        <v>Action</v>
      </c>
      <c r="P3140" t="str">
        <f>VLOOKUP(A3140,Sheet2!$A$1:G6864,5,0)</f>
        <v>English</v>
      </c>
      <c r="Q3140" t="str">
        <f>VLOOKUP(A3140,Sheet2!$A$1:G6864,6,0)</f>
        <v>USA</v>
      </c>
      <c r="R3140" t="str">
        <f>VLOOKUP(A3140,Sheet2!$A$1:G6864,7,0)</f>
        <v>PG-13</v>
      </c>
      <c r="S3140" t="str">
        <f>IF(Table1[[#This Row],[Language]]="English","English","Other language")</f>
        <v>English</v>
      </c>
      <c r="T3140">
        <f>Table1[[#This Row],[Gross Revenue]]-Table1[[#This Row],[Budget]]</f>
        <v>5110552</v>
      </c>
      <c r="U3140" s="1">
        <f>(Table1[[#This Row],[Gross Revenue]]/Table1[[#This Row],[Budget]])-1</f>
        <v>0.68140693333333324</v>
      </c>
      <c r="V3140" t="str">
        <f t="shared" si="98"/>
        <v>90-110 minutes</v>
      </c>
      <c r="W3140">
        <f>Table1[[#This Row],[Profit]]/Table1[[#This Row],[Budget]]</f>
        <v>0.68140693333333335</v>
      </c>
      <c r="X3140" s="22" t="str">
        <f>IF(L3140="","",
IF(L3140&lt;Predictability!$B$1,"Low",
IF(L3140&lt;=Predictability!$B$2,"Mid","High")))</f>
        <v>Low</v>
      </c>
      <c r="Y3140" s="22">
        <f t="shared" si="99"/>
        <v>1</v>
      </c>
    </row>
    <row r="3141" spans="1:25" x14ac:dyDescent="0.2">
      <c r="A3141" t="s">
        <v>4249</v>
      </c>
      <c r="B3141" t="s">
        <v>150</v>
      </c>
      <c r="C3141" t="s">
        <v>47</v>
      </c>
      <c r="D3141">
        <v>26000</v>
      </c>
      <c r="E3141">
        <v>32831</v>
      </c>
      <c r="F3141">
        <v>70</v>
      </c>
      <c r="G3141">
        <v>0</v>
      </c>
      <c r="H3141">
        <v>5.9</v>
      </c>
      <c r="I3141">
        <v>98</v>
      </c>
      <c r="J3141">
        <v>85</v>
      </c>
      <c r="K3141">
        <v>43905746</v>
      </c>
      <c r="L3141">
        <v>49000000</v>
      </c>
      <c r="M3141" s="2">
        <f>VLOOKUP(A3141,Sheet2!$A$1:G6865,2,0)</f>
        <v>37021</v>
      </c>
      <c r="N3141" t="str">
        <f>VLOOKUP(A3141,Sheet2!$A$1:G6865,3,0)</f>
        <v>Color</v>
      </c>
      <c r="O3141" t="str">
        <f>VLOOKUP(A3141,Sheet2!$A$1:G6865,4,0)</f>
        <v>Action</v>
      </c>
      <c r="P3141" t="str">
        <f>VLOOKUP(A3141,Sheet2!$A$1:G6865,5,0)</f>
        <v>English</v>
      </c>
      <c r="Q3141" t="str">
        <f>VLOOKUP(A3141,Sheet2!$A$1:G6865,6,0)</f>
        <v>USA</v>
      </c>
      <c r="R3141" t="str">
        <f>VLOOKUP(A3141,Sheet2!$A$1:G6865,7,0)</f>
        <v>PG-13</v>
      </c>
      <c r="S3141" t="str">
        <f>IF(Table1[[#This Row],[Language]]="English","English","Other language")</f>
        <v>English</v>
      </c>
      <c r="T3141">
        <f>Table1[[#This Row],[Gross Revenue]]-Table1[[#This Row],[Budget]]</f>
        <v>-5094254</v>
      </c>
      <c r="U3141" s="1">
        <f>(Table1[[#This Row],[Gross Revenue]]/Table1[[#This Row],[Budget]])-1</f>
        <v>-0.10396436734693881</v>
      </c>
      <c r="V3141" t="str">
        <f t="shared" si="98"/>
        <v>&lt;90 minutes</v>
      </c>
      <c r="W3141">
        <f>Table1[[#This Row],[Profit]]/Table1[[#This Row],[Budget]]</f>
        <v>-0.10396436734693877</v>
      </c>
      <c r="X3141" s="22" t="str">
        <f>IF(L3141="","",
IF(L3141&lt;Predictability!$B$1,"Low",
IF(L3141&lt;=Predictability!$B$2,"Mid","High")))</f>
        <v>Mid</v>
      </c>
      <c r="Y3141" s="22">
        <f t="shared" si="99"/>
        <v>0</v>
      </c>
    </row>
    <row r="3142" spans="1:25" x14ac:dyDescent="0.2">
      <c r="A3142" t="s">
        <v>5302</v>
      </c>
      <c r="B3142" t="s">
        <v>275</v>
      </c>
      <c r="C3142" t="s">
        <v>2208</v>
      </c>
      <c r="D3142">
        <v>979</v>
      </c>
      <c r="E3142">
        <v>1978</v>
      </c>
      <c r="F3142">
        <v>12</v>
      </c>
      <c r="G3142">
        <v>831</v>
      </c>
      <c r="H3142">
        <v>6.7</v>
      </c>
      <c r="I3142">
        <v>28</v>
      </c>
      <c r="J3142">
        <v>88</v>
      </c>
      <c r="K3142">
        <v>1064277</v>
      </c>
      <c r="L3142">
        <v>20000000</v>
      </c>
      <c r="M3142" s="2">
        <f>VLOOKUP(A3142,Sheet2!$A$1:G6866,2,0)</f>
        <v>41214</v>
      </c>
      <c r="N3142" t="str">
        <f>VLOOKUP(A3142,Sheet2!$A$1:G6866,3,0)</f>
        <v>Color</v>
      </c>
      <c r="O3142" t="str">
        <f>VLOOKUP(A3142,Sheet2!$A$1:G6866,4,0)</f>
        <v>Adventure</v>
      </c>
      <c r="P3142" t="str">
        <f>VLOOKUP(A3142,Sheet2!$A$1:G6866,5,0)</f>
        <v>English</v>
      </c>
      <c r="Q3142" t="str">
        <f>VLOOKUP(A3142,Sheet2!$A$1:G6866,6,0)</f>
        <v>USA</v>
      </c>
      <c r="R3142" t="str">
        <f>VLOOKUP(A3142,Sheet2!$A$1:G6866,7,0)</f>
        <v>G</v>
      </c>
      <c r="S3142" t="str">
        <f>IF(Table1[[#This Row],[Language]]="English","English","Other language")</f>
        <v>English</v>
      </c>
      <c r="T3142">
        <f>Table1[[#This Row],[Gross Revenue]]-Table1[[#This Row],[Budget]]</f>
        <v>-18935723</v>
      </c>
      <c r="U3142" s="1">
        <f>(Table1[[#This Row],[Gross Revenue]]/Table1[[#This Row],[Budget]])-1</f>
        <v>-0.94678614999999999</v>
      </c>
      <c r="V3142" t="str">
        <f t="shared" si="98"/>
        <v>&lt;90 minutes</v>
      </c>
      <c r="W3142">
        <f>Table1[[#This Row],[Profit]]/Table1[[#This Row],[Budget]]</f>
        <v>-0.94678614999999999</v>
      </c>
      <c r="X3142" s="22" t="str">
        <f>IF(L3142="","",
IF(L3142&lt;Predictability!$B$1,"Low",
IF(L3142&lt;=Predictability!$B$2,"Mid","High")))</f>
        <v>Mid</v>
      </c>
      <c r="Y3142" s="22">
        <f t="shared" si="99"/>
        <v>0</v>
      </c>
    </row>
    <row r="3143" spans="1:25" x14ac:dyDescent="0.2">
      <c r="A3143" t="s">
        <v>3845</v>
      </c>
      <c r="B3143" t="s">
        <v>930</v>
      </c>
      <c r="C3143" t="s">
        <v>931</v>
      </c>
      <c r="D3143">
        <v>12000</v>
      </c>
      <c r="E3143">
        <v>16118</v>
      </c>
      <c r="F3143">
        <v>7</v>
      </c>
      <c r="G3143">
        <v>370</v>
      </c>
      <c r="H3143">
        <v>5.5</v>
      </c>
      <c r="I3143">
        <v>23</v>
      </c>
      <c r="J3143">
        <v>91</v>
      </c>
      <c r="K3143">
        <v>19348</v>
      </c>
      <c r="L3143">
        <v>10000000</v>
      </c>
      <c r="M3143" s="2">
        <f>VLOOKUP(A3143,Sheet2!$A$1:G6867,2,0)</f>
        <v>40004</v>
      </c>
      <c r="N3143" t="str">
        <f>VLOOKUP(A3143,Sheet2!$A$1:G6867,3,0)</f>
        <v>Color</v>
      </c>
      <c r="O3143" t="str">
        <f>VLOOKUP(A3143,Sheet2!$A$1:G6867,4,0)</f>
        <v>Comedy</v>
      </c>
      <c r="P3143" t="str">
        <f>VLOOKUP(A3143,Sheet2!$A$1:G6867,5,0)</f>
        <v>English</v>
      </c>
      <c r="Q3143" t="str">
        <f>VLOOKUP(A3143,Sheet2!$A$1:G6867,6,0)</f>
        <v>USA</v>
      </c>
      <c r="R3143" t="str">
        <f>VLOOKUP(A3143,Sheet2!$A$1:G6867,7,0)</f>
        <v>PG-13</v>
      </c>
      <c r="S3143" t="str">
        <f>IF(Table1[[#This Row],[Language]]="English","English","Other language")</f>
        <v>English</v>
      </c>
      <c r="T3143">
        <f>Table1[[#This Row],[Gross Revenue]]-Table1[[#This Row],[Budget]]</f>
        <v>-9980652</v>
      </c>
      <c r="U3143" s="1">
        <f>(Table1[[#This Row],[Gross Revenue]]/Table1[[#This Row],[Budget]])-1</f>
        <v>-0.99806519999999999</v>
      </c>
      <c r="V3143" t="str">
        <f t="shared" si="98"/>
        <v>90-110 minutes</v>
      </c>
      <c r="W3143">
        <f>Table1[[#This Row],[Profit]]/Table1[[#This Row],[Budget]]</f>
        <v>-0.99806519999999999</v>
      </c>
      <c r="X3143" s="22" t="str">
        <f>IF(L3143="","",
IF(L3143&lt;Predictability!$B$1,"Low",
IF(L3143&lt;=Predictability!$B$2,"Mid","High")))</f>
        <v>Mid</v>
      </c>
      <c r="Y3143" s="22">
        <f t="shared" si="99"/>
        <v>0</v>
      </c>
    </row>
    <row r="3144" spans="1:25" x14ac:dyDescent="0.2">
      <c r="A3144" t="s">
        <v>3610</v>
      </c>
      <c r="B3144" t="s">
        <v>615</v>
      </c>
      <c r="C3144" t="s">
        <v>616</v>
      </c>
      <c r="D3144">
        <v>13000</v>
      </c>
      <c r="E3144">
        <v>14165</v>
      </c>
      <c r="F3144">
        <v>241</v>
      </c>
      <c r="G3144">
        <v>704</v>
      </c>
      <c r="H3144">
        <v>5.0999999999999996</v>
      </c>
      <c r="I3144">
        <v>112</v>
      </c>
      <c r="J3144">
        <v>102</v>
      </c>
      <c r="K3144">
        <v>7659747</v>
      </c>
      <c r="L3144">
        <v>38000000</v>
      </c>
      <c r="M3144" s="2">
        <f>VLOOKUP(A3144,Sheet2!$A$1:G6868,2,0)</f>
        <v>37738</v>
      </c>
      <c r="N3144" t="str">
        <f>VLOOKUP(A3144,Sheet2!$A$1:G6868,3,0)</f>
        <v>Color</v>
      </c>
      <c r="O3144" t="str">
        <f>VLOOKUP(A3144,Sheet2!$A$1:G6868,4,0)</f>
        <v>Action</v>
      </c>
      <c r="P3144" t="str">
        <f>VLOOKUP(A3144,Sheet2!$A$1:G6868,5,0)</f>
        <v>English</v>
      </c>
      <c r="Q3144" t="str">
        <f>VLOOKUP(A3144,Sheet2!$A$1:G6868,6,0)</f>
        <v>USA</v>
      </c>
      <c r="R3144" t="str">
        <f>VLOOKUP(A3144,Sheet2!$A$1:G6868,7,0)</f>
        <v>R</v>
      </c>
      <c r="S3144" t="str">
        <f>IF(Table1[[#This Row],[Language]]="English","English","Other language")</f>
        <v>English</v>
      </c>
      <c r="T3144">
        <f>Table1[[#This Row],[Gross Revenue]]-Table1[[#This Row],[Budget]]</f>
        <v>-30340253</v>
      </c>
      <c r="U3144" s="1">
        <f>(Table1[[#This Row],[Gross Revenue]]/Table1[[#This Row],[Budget]])-1</f>
        <v>-0.79842771052631578</v>
      </c>
      <c r="V3144" t="str">
        <f t="shared" si="98"/>
        <v>90-110 minutes</v>
      </c>
      <c r="W3144">
        <f>Table1[[#This Row],[Profit]]/Table1[[#This Row],[Budget]]</f>
        <v>-0.79842771052631578</v>
      </c>
      <c r="X3144" s="22" t="str">
        <f>IF(L3144="","",
IF(L3144&lt;Predictability!$B$1,"Low",
IF(L3144&lt;=Predictability!$B$2,"Mid","High")))</f>
        <v>Mid</v>
      </c>
      <c r="Y3144" s="22">
        <f t="shared" si="99"/>
        <v>0</v>
      </c>
    </row>
    <row r="3145" spans="1:25" x14ac:dyDescent="0.2">
      <c r="A3145" t="s">
        <v>5284</v>
      </c>
      <c r="B3145" t="s">
        <v>898</v>
      </c>
      <c r="C3145" t="s">
        <v>562</v>
      </c>
      <c r="D3145">
        <v>1000</v>
      </c>
      <c r="E3145">
        <v>1964</v>
      </c>
      <c r="F3145">
        <v>0</v>
      </c>
      <c r="G3145">
        <v>290</v>
      </c>
      <c r="H3145">
        <v>6.6</v>
      </c>
      <c r="I3145">
        <v>53</v>
      </c>
      <c r="J3145">
        <v>115</v>
      </c>
      <c r="K3145">
        <v>38168022</v>
      </c>
      <c r="L3145">
        <v>3000000</v>
      </c>
      <c r="M3145" s="2">
        <f>VLOOKUP(A3145,Sheet2!$A$1:G6869,2,0)</f>
        <v>36825</v>
      </c>
      <c r="N3145" t="str">
        <f>VLOOKUP(A3145,Sheet2!$A$1:G6869,3,0)</f>
        <v>Color</v>
      </c>
      <c r="O3145" t="str">
        <f>VLOOKUP(A3145,Sheet2!$A$1:G6869,4,0)</f>
        <v>Comedy</v>
      </c>
      <c r="P3145" t="str">
        <f>VLOOKUP(A3145,Sheet2!$A$1:G6869,5,0)</f>
        <v>English</v>
      </c>
      <c r="Q3145" t="str">
        <f>VLOOKUP(A3145,Sheet2!$A$1:G6869,6,0)</f>
        <v>USA</v>
      </c>
      <c r="R3145" t="str">
        <f>VLOOKUP(A3145,Sheet2!$A$1:G6869,7,0)</f>
        <v>R</v>
      </c>
      <c r="S3145" t="str">
        <f>IF(Table1[[#This Row],[Language]]="English","English","Other language")</f>
        <v>English</v>
      </c>
      <c r="T3145">
        <f>Table1[[#This Row],[Gross Revenue]]-Table1[[#This Row],[Budget]]</f>
        <v>35168022</v>
      </c>
      <c r="U3145" s="1">
        <f>(Table1[[#This Row],[Gross Revenue]]/Table1[[#This Row],[Budget]])-1</f>
        <v>11.722674</v>
      </c>
      <c r="V3145" t="str">
        <f t="shared" si="98"/>
        <v>111-130 minutes</v>
      </c>
      <c r="W3145">
        <f>Table1[[#This Row],[Profit]]/Table1[[#This Row],[Budget]]</f>
        <v>11.722674</v>
      </c>
      <c r="X3145" s="22" t="str">
        <f>IF(L3145="","",
IF(L3145&lt;Predictability!$B$1,"Low",
IF(L3145&lt;=Predictability!$B$2,"Mid","High")))</f>
        <v>Low</v>
      </c>
      <c r="Y3145" s="22">
        <f t="shared" si="99"/>
        <v>1</v>
      </c>
    </row>
    <row r="3146" spans="1:25" x14ac:dyDescent="0.2">
      <c r="A3146" t="s">
        <v>6457</v>
      </c>
      <c r="B3146" t="s">
        <v>2941</v>
      </c>
      <c r="C3146" t="s">
        <v>2942</v>
      </c>
      <c r="D3146">
        <v>382</v>
      </c>
      <c r="E3146">
        <v>954</v>
      </c>
      <c r="F3146">
        <v>171</v>
      </c>
      <c r="G3146">
        <v>11000</v>
      </c>
      <c r="H3146">
        <v>7.5</v>
      </c>
      <c r="I3146">
        <v>300</v>
      </c>
      <c r="J3146">
        <v>105</v>
      </c>
      <c r="K3146">
        <v>7159147</v>
      </c>
      <c r="L3146">
        <v>3400000</v>
      </c>
      <c r="M3146" s="2">
        <f>VLOOKUP(A3146,Sheet2!$A$1:G6870,2,0)</f>
        <v>39240</v>
      </c>
      <c r="N3146" t="str">
        <f>VLOOKUP(A3146,Sheet2!$A$1:G6870,3,0)</f>
        <v>Color</v>
      </c>
      <c r="O3146" t="str">
        <f>VLOOKUP(A3146,Sheet2!$A$1:G6870,4,0)</f>
        <v>Drama</v>
      </c>
      <c r="P3146" t="str">
        <f>VLOOKUP(A3146,Sheet2!$A$1:G6870,5,0)</f>
        <v>Spanish</v>
      </c>
      <c r="Q3146" t="str">
        <f>VLOOKUP(A3146,Sheet2!$A$1:G6870,6,0)</f>
        <v>Spain</v>
      </c>
      <c r="R3146" t="str">
        <f>VLOOKUP(A3146,Sheet2!$A$1:G6870,7,0)</f>
        <v>R</v>
      </c>
      <c r="S3146" t="str">
        <f>IF(Table1[[#This Row],[Language]]="English","English","Other language")</f>
        <v>Other language</v>
      </c>
      <c r="T3146">
        <f>Table1[[#This Row],[Gross Revenue]]-Table1[[#This Row],[Budget]]</f>
        <v>3759147</v>
      </c>
      <c r="U3146" s="1">
        <f>(Table1[[#This Row],[Gross Revenue]]/Table1[[#This Row],[Budget]])-1</f>
        <v>1.1056314705882353</v>
      </c>
      <c r="V3146" t="str">
        <f t="shared" si="98"/>
        <v>90-110 minutes</v>
      </c>
      <c r="W3146">
        <f>Table1[[#This Row],[Profit]]/Table1[[#This Row],[Budget]]</f>
        <v>1.1056314705882353</v>
      </c>
      <c r="X3146" s="22" t="str">
        <f>IF(L3146="","",
IF(L3146&lt;Predictability!$B$1,"Low",
IF(L3146&lt;=Predictability!$B$2,"Mid","High")))</f>
        <v>Low</v>
      </c>
      <c r="Y3146" s="22">
        <f t="shared" si="99"/>
        <v>1</v>
      </c>
    </row>
    <row r="3147" spans="1:25" x14ac:dyDescent="0.2">
      <c r="A3147" t="s">
        <v>5364</v>
      </c>
      <c r="B3147" t="s">
        <v>1041</v>
      </c>
      <c r="C3147" t="s">
        <v>2259</v>
      </c>
      <c r="D3147">
        <v>20000</v>
      </c>
      <c r="E3147">
        <v>77823</v>
      </c>
      <c r="F3147">
        <v>56</v>
      </c>
      <c r="G3147">
        <v>0</v>
      </c>
      <c r="H3147">
        <v>6.7</v>
      </c>
      <c r="I3147">
        <v>169</v>
      </c>
      <c r="J3147">
        <v>115</v>
      </c>
      <c r="K3147">
        <v>26814957</v>
      </c>
      <c r="L3147">
        <v>35000000</v>
      </c>
      <c r="M3147" s="2">
        <f>VLOOKUP(A3147,Sheet2!$A$1:G6871,2,0)</f>
        <v>39810</v>
      </c>
      <c r="N3147" t="str">
        <f>VLOOKUP(A3147,Sheet2!$A$1:G6871,3,0)</f>
        <v>Color</v>
      </c>
      <c r="O3147" t="str">
        <f>VLOOKUP(A3147,Sheet2!$A$1:G6871,4,0)</f>
        <v>Biography</v>
      </c>
      <c r="P3147" t="str">
        <f>VLOOKUP(A3147,Sheet2!$A$1:G6871,5,0)</f>
        <v>English</v>
      </c>
      <c r="Q3147" t="str">
        <f>VLOOKUP(A3147,Sheet2!$A$1:G6871,6,0)</f>
        <v>UK</v>
      </c>
      <c r="R3147" t="str">
        <f>VLOOKUP(A3147,Sheet2!$A$1:G6871,7,0)</f>
        <v>PG-13</v>
      </c>
      <c r="S3147" t="str">
        <f>IF(Table1[[#This Row],[Language]]="English","English","Other language")</f>
        <v>English</v>
      </c>
      <c r="T3147">
        <f>Table1[[#This Row],[Gross Revenue]]-Table1[[#This Row],[Budget]]</f>
        <v>-8185043</v>
      </c>
      <c r="U3147" s="1">
        <f>(Table1[[#This Row],[Gross Revenue]]/Table1[[#This Row],[Budget]])-1</f>
        <v>-0.23385837142857147</v>
      </c>
      <c r="V3147" t="str">
        <f t="shared" si="98"/>
        <v>111-130 minutes</v>
      </c>
      <c r="W3147">
        <f>Table1[[#This Row],[Profit]]/Table1[[#This Row],[Budget]]</f>
        <v>-0.23385837142857144</v>
      </c>
      <c r="X3147" s="22" t="str">
        <f>IF(L3147="","",
IF(L3147&lt;Predictability!$B$1,"Low",
IF(L3147&lt;=Predictability!$B$2,"Mid","High")))</f>
        <v>Mid</v>
      </c>
      <c r="Y3147" s="22">
        <f t="shared" si="99"/>
        <v>0</v>
      </c>
    </row>
    <row r="3148" spans="1:25" x14ac:dyDescent="0.2">
      <c r="A3148" t="s">
        <v>6971</v>
      </c>
      <c r="B3148" t="s">
        <v>3209</v>
      </c>
      <c r="C3148" t="s">
        <v>3210</v>
      </c>
      <c r="D3148">
        <v>14</v>
      </c>
      <c r="E3148">
        <v>44</v>
      </c>
      <c r="F3148">
        <v>6</v>
      </c>
      <c r="G3148">
        <v>0</v>
      </c>
      <c r="H3148">
        <v>8.4</v>
      </c>
      <c r="I3148">
        <v>26</v>
      </c>
      <c r="J3148">
        <v>89</v>
      </c>
      <c r="K3148">
        <v>133778</v>
      </c>
      <c r="L3148">
        <v>500000</v>
      </c>
      <c r="M3148" s="2">
        <f>VLOOKUP(A3148,Sheet2!$A$1:G6872,2,0)</f>
        <v>41096</v>
      </c>
      <c r="N3148" t="str">
        <f>VLOOKUP(A3148,Sheet2!$A$1:G6872,3,0)</f>
        <v>Color</v>
      </c>
      <c r="O3148" t="str">
        <f>VLOOKUP(A3148,Sheet2!$A$1:G6872,4,0)</f>
        <v>Documentary</v>
      </c>
      <c r="P3148" t="str">
        <f>VLOOKUP(A3148,Sheet2!$A$1:G6872,5,0)</f>
        <v>English</v>
      </c>
      <c r="Q3148" t="str">
        <f>VLOOKUP(A3148,Sheet2!$A$1:G6872,6,0)</f>
        <v>USA</v>
      </c>
      <c r="R3148" t="str">
        <f>VLOOKUP(A3148,Sheet2!$A$1:G6872,7,0)</f>
        <v>Not Rated</v>
      </c>
      <c r="S3148" t="str">
        <f>IF(Table1[[#This Row],[Language]]="English","English","Other language")</f>
        <v>English</v>
      </c>
      <c r="T3148">
        <f>Table1[[#This Row],[Gross Revenue]]-Table1[[#This Row],[Budget]]</f>
        <v>-366222</v>
      </c>
      <c r="U3148" s="1">
        <f>(Table1[[#This Row],[Gross Revenue]]/Table1[[#This Row],[Budget]])-1</f>
        <v>-0.73244399999999998</v>
      </c>
      <c r="V3148" t="str">
        <f t="shared" si="98"/>
        <v>&lt;90 minutes</v>
      </c>
      <c r="W3148">
        <f>Table1[[#This Row],[Profit]]/Table1[[#This Row],[Budget]]</f>
        <v>-0.73244399999999998</v>
      </c>
      <c r="X3148" s="22" t="str">
        <f>IF(L3148="","",
IF(L3148&lt;Predictability!$B$1,"Low",
IF(L3148&lt;=Predictability!$B$2,"Mid","High")))</f>
        <v>Low</v>
      </c>
      <c r="Y3148" s="22">
        <f t="shared" si="99"/>
        <v>0</v>
      </c>
    </row>
    <row r="3149" spans="1:25" x14ac:dyDescent="0.2">
      <c r="A3149" t="s">
        <v>4556</v>
      </c>
      <c r="B3149" t="s">
        <v>283</v>
      </c>
      <c r="C3149" t="s">
        <v>1640</v>
      </c>
      <c r="D3149">
        <v>611</v>
      </c>
      <c r="E3149">
        <v>1739</v>
      </c>
      <c r="F3149">
        <v>8</v>
      </c>
      <c r="G3149">
        <v>0</v>
      </c>
      <c r="H3149">
        <v>6.2</v>
      </c>
      <c r="I3149">
        <v>22</v>
      </c>
      <c r="J3149">
        <v>106</v>
      </c>
      <c r="K3149">
        <v>115504</v>
      </c>
      <c r="L3149">
        <v>14000000</v>
      </c>
      <c r="M3149" s="2">
        <f>VLOOKUP(A3149,Sheet2!$A$1:G6873,2,0)</f>
        <v>39806</v>
      </c>
      <c r="N3149" t="str">
        <f>VLOOKUP(A3149,Sheet2!$A$1:G6873,3,0)</f>
        <v>Color</v>
      </c>
      <c r="O3149" t="str">
        <f>VLOOKUP(A3149,Sheet2!$A$1:G6873,4,0)</f>
        <v>Comedy</v>
      </c>
      <c r="P3149" t="str">
        <f>VLOOKUP(A3149,Sheet2!$A$1:G6873,5,0)</f>
        <v>English</v>
      </c>
      <c r="Q3149" t="str">
        <f>VLOOKUP(A3149,Sheet2!$A$1:G6873,6,0)</f>
        <v>UK</v>
      </c>
      <c r="R3149" t="str">
        <f>VLOOKUP(A3149,Sheet2!$A$1:G6873,7,0)</f>
        <v>PG-13</v>
      </c>
      <c r="S3149" t="str">
        <f>IF(Table1[[#This Row],[Language]]="English","English","Other language")</f>
        <v>English</v>
      </c>
      <c r="T3149">
        <f>Table1[[#This Row],[Gross Revenue]]-Table1[[#This Row],[Budget]]</f>
        <v>-13884496</v>
      </c>
      <c r="U3149" s="1">
        <f>(Table1[[#This Row],[Gross Revenue]]/Table1[[#This Row],[Budget]])-1</f>
        <v>-0.99174971428571423</v>
      </c>
      <c r="V3149" t="str">
        <f t="shared" si="98"/>
        <v>90-110 minutes</v>
      </c>
      <c r="W3149">
        <f>Table1[[#This Row],[Profit]]/Table1[[#This Row],[Budget]]</f>
        <v>-0.99174971428571423</v>
      </c>
      <c r="X3149" s="22" t="str">
        <f>IF(L3149="","",
IF(L3149&lt;Predictability!$B$1,"Low",
IF(L3149&lt;=Predictability!$B$2,"Mid","High")))</f>
        <v>Mid</v>
      </c>
      <c r="Y3149" s="22">
        <f t="shared" si="99"/>
        <v>0</v>
      </c>
    </row>
    <row r="3150" spans="1:25" x14ac:dyDescent="0.2">
      <c r="A3150" t="s">
        <v>5391</v>
      </c>
      <c r="B3150" t="s">
        <v>700</v>
      </c>
      <c r="C3150" t="s">
        <v>1766</v>
      </c>
      <c r="D3150">
        <v>12000</v>
      </c>
      <c r="E3150">
        <v>20233</v>
      </c>
      <c r="F3150">
        <v>285</v>
      </c>
      <c r="G3150">
        <v>16000</v>
      </c>
      <c r="H3150">
        <v>6.7</v>
      </c>
      <c r="I3150">
        <v>265</v>
      </c>
      <c r="J3150">
        <v>116</v>
      </c>
      <c r="K3150">
        <v>119219978</v>
      </c>
      <c r="L3150">
        <v>100000000</v>
      </c>
      <c r="M3150" s="2">
        <f>VLOOKUP(A3150,Sheet2!$A$1:G6874,2,0)</f>
        <v>40513</v>
      </c>
      <c r="N3150" t="str">
        <f>VLOOKUP(A3150,Sheet2!$A$1:G6874,3,0)</f>
        <v>Color</v>
      </c>
      <c r="O3150" t="str">
        <f>VLOOKUP(A3150,Sheet2!$A$1:G6874,4,0)</f>
        <v>Action</v>
      </c>
      <c r="P3150" t="str">
        <f>VLOOKUP(A3150,Sheet2!$A$1:G6874,5,0)</f>
        <v>English</v>
      </c>
      <c r="Q3150" t="str">
        <f>VLOOKUP(A3150,Sheet2!$A$1:G6874,6,0)</f>
        <v>USA</v>
      </c>
      <c r="R3150" t="str">
        <f>VLOOKUP(A3150,Sheet2!$A$1:G6874,7,0)</f>
        <v>PG-13</v>
      </c>
      <c r="S3150" t="str">
        <f>IF(Table1[[#This Row],[Language]]="English","English","Other language")</f>
        <v>English</v>
      </c>
      <c r="T3150">
        <f>Table1[[#This Row],[Gross Revenue]]-Table1[[#This Row],[Budget]]</f>
        <v>19219978</v>
      </c>
      <c r="U3150" s="1">
        <f>(Table1[[#This Row],[Gross Revenue]]/Table1[[#This Row],[Budget]])-1</f>
        <v>0.19219977999999993</v>
      </c>
      <c r="V3150" t="str">
        <f t="shared" si="98"/>
        <v>111-130 minutes</v>
      </c>
      <c r="W3150">
        <f>Table1[[#This Row],[Profit]]/Table1[[#This Row],[Budget]]</f>
        <v>0.19219977999999999</v>
      </c>
      <c r="X3150" s="22" t="str">
        <f>IF(L3150="","",
IF(L3150&lt;Predictability!$B$1,"Low",
IF(L3150&lt;=Predictability!$B$2,"Mid","High")))</f>
        <v>High</v>
      </c>
      <c r="Y3150" s="22">
        <f t="shared" si="99"/>
        <v>0</v>
      </c>
    </row>
    <row r="3151" spans="1:25" x14ac:dyDescent="0.2">
      <c r="A3151" t="s">
        <v>5035</v>
      </c>
      <c r="B3151" t="s">
        <v>908</v>
      </c>
      <c r="C3151" t="s">
        <v>2029</v>
      </c>
      <c r="D3151">
        <v>11000</v>
      </c>
      <c r="E3151">
        <v>11116</v>
      </c>
      <c r="F3151">
        <v>7</v>
      </c>
      <c r="G3151">
        <v>650</v>
      </c>
      <c r="H3151">
        <v>6.5</v>
      </c>
      <c r="I3151">
        <v>27</v>
      </c>
      <c r="J3151">
        <v>113</v>
      </c>
      <c r="K3151">
        <v>4720371</v>
      </c>
      <c r="L3151">
        <v>7000000</v>
      </c>
      <c r="M3151" s="2">
        <f>VLOOKUP(A3151,Sheet2!$A$1:G6875,2,0)</f>
        <v>37052</v>
      </c>
      <c r="N3151" t="str">
        <f>VLOOKUP(A3151,Sheet2!$A$1:G6875,3,0)</f>
        <v>Color</v>
      </c>
      <c r="O3151" t="str">
        <f>VLOOKUP(A3151,Sheet2!$A$1:G6875,4,0)</f>
        <v>Adventure</v>
      </c>
      <c r="P3151" t="str">
        <f>VLOOKUP(A3151,Sheet2!$A$1:G6875,5,0)</f>
        <v>English</v>
      </c>
      <c r="Q3151" t="str">
        <f>VLOOKUP(A3151,Sheet2!$A$1:G6875,6,0)</f>
        <v>USA</v>
      </c>
      <c r="R3151" t="str">
        <f>VLOOKUP(A3151,Sheet2!$A$1:G6875,7,0)</f>
        <v>PG</v>
      </c>
      <c r="S3151" t="str">
        <f>IF(Table1[[#This Row],[Language]]="English","English","Other language")</f>
        <v>English</v>
      </c>
      <c r="T3151">
        <f>Table1[[#This Row],[Gross Revenue]]-Table1[[#This Row],[Budget]]</f>
        <v>-2279629</v>
      </c>
      <c r="U3151" s="1">
        <f>(Table1[[#This Row],[Gross Revenue]]/Table1[[#This Row],[Budget]])-1</f>
        <v>-0.32566128571428576</v>
      </c>
      <c r="V3151" t="str">
        <f t="shared" si="98"/>
        <v>111-130 minutes</v>
      </c>
      <c r="W3151">
        <f>Table1[[#This Row],[Profit]]/Table1[[#This Row],[Budget]]</f>
        <v>-0.32566128571428571</v>
      </c>
      <c r="X3151" s="22" t="str">
        <f>IF(L3151="","",
IF(L3151&lt;Predictability!$B$1,"Low",
IF(L3151&lt;=Predictability!$B$2,"Mid","High")))</f>
        <v>Low</v>
      </c>
      <c r="Y3151" s="22">
        <f t="shared" si="99"/>
        <v>0</v>
      </c>
    </row>
    <row r="3152" spans="1:25" x14ac:dyDescent="0.2">
      <c r="A3152" t="s">
        <v>4394</v>
      </c>
      <c r="B3152" t="s">
        <v>87</v>
      </c>
      <c r="C3152" t="s">
        <v>1501</v>
      </c>
      <c r="D3152">
        <v>982</v>
      </c>
      <c r="E3152">
        <v>2357</v>
      </c>
      <c r="F3152">
        <v>415</v>
      </c>
      <c r="G3152">
        <v>16000</v>
      </c>
      <c r="H3152">
        <v>6</v>
      </c>
      <c r="I3152">
        <v>191</v>
      </c>
      <c r="J3152">
        <v>109</v>
      </c>
      <c r="K3152">
        <v>83906114</v>
      </c>
      <c r="L3152">
        <v>40000000</v>
      </c>
      <c r="M3152" s="2">
        <f>VLOOKUP(A3152,Sheet2!$A$1:G6876,2,0)</f>
        <v>41727</v>
      </c>
      <c r="N3152" t="str">
        <f>VLOOKUP(A3152,Sheet2!$A$1:G6876,3,0)</f>
        <v>Color</v>
      </c>
      <c r="O3152" t="str">
        <f>VLOOKUP(A3152,Sheet2!$A$1:G6876,4,0)</f>
        <v>Comedy</v>
      </c>
      <c r="P3152" t="str">
        <f>VLOOKUP(A3152,Sheet2!$A$1:G6876,5,0)</f>
        <v>English</v>
      </c>
      <c r="Q3152" t="str">
        <f>VLOOKUP(A3152,Sheet2!$A$1:G6876,6,0)</f>
        <v>USA</v>
      </c>
      <c r="R3152" t="str">
        <f>VLOOKUP(A3152,Sheet2!$A$1:G6876,7,0)</f>
        <v>PG-13</v>
      </c>
      <c r="S3152" t="str">
        <f>IF(Table1[[#This Row],[Language]]="English","English","Other language")</f>
        <v>English</v>
      </c>
      <c r="T3152">
        <f>Table1[[#This Row],[Gross Revenue]]-Table1[[#This Row],[Budget]]</f>
        <v>43906114</v>
      </c>
      <c r="U3152" s="1">
        <f>(Table1[[#This Row],[Gross Revenue]]/Table1[[#This Row],[Budget]])-1</f>
        <v>1.0976528499999998</v>
      </c>
      <c r="V3152" t="str">
        <f t="shared" si="98"/>
        <v>90-110 minutes</v>
      </c>
      <c r="W3152">
        <f>Table1[[#This Row],[Profit]]/Table1[[#This Row],[Budget]]</f>
        <v>1.09765285</v>
      </c>
      <c r="X3152" s="22" t="str">
        <f>IF(L3152="","",
IF(L3152&lt;Predictability!$B$1,"Low",
IF(L3152&lt;=Predictability!$B$2,"Mid","High")))</f>
        <v>Mid</v>
      </c>
      <c r="Y3152" s="22">
        <f t="shared" si="99"/>
        <v>1</v>
      </c>
    </row>
    <row r="3153" spans="1:25" x14ac:dyDescent="0.2">
      <c r="A3153" t="s">
        <v>6583</v>
      </c>
      <c r="B3153" t="s">
        <v>3001</v>
      </c>
      <c r="C3153" t="s">
        <v>2686</v>
      </c>
      <c r="D3153">
        <v>482</v>
      </c>
      <c r="E3153">
        <v>956</v>
      </c>
      <c r="F3153">
        <v>448</v>
      </c>
      <c r="G3153">
        <v>20000</v>
      </c>
      <c r="H3153">
        <v>7.6</v>
      </c>
      <c r="I3153">
        <v>239</v>
      </c>
      <c r="J3153">
        <v>101</v>
      </c>
      <c r="K3153">
        <v>96471845</v>
      </c>
      <c r="L3153">
        <v>17000000</v>
      </c>
      <c r="M3153" s="2">
        <f>VLOOKUP(A3153,Sheet2!$A$1:G6877,2,0)</f>
        <v>36903</v>
      </c>
      <c r="N3153" t="str">
        <f>VLOOKUP(A3153,Sheet2!$A$1:G6877,3,0)</f>
        <v>Color</v>
      </c>
      <c r="O3153" t="str">
        <f>VLOOKUP(A3153,Sheet2!$A$1:G6877,4,0)</f>
        <v>Fantasy</v>
      </c>
      <c r="P3153" t="str">
        <f>VLOOKUP(A3153,Sheet2!$A$1:G6877,5,0)</f>
        <v>English</v>
      </c>
      <c r="Q3153" t="str">
        <f>VLOOKUP(A3153,Sheet2!$A$1:G6877,6,0)</f>
        <v>USA</v>
      </c>
      <c r="R3153" t="str">
        <f>VLOOKUP(A3153,Sheet2!$A$1:G6877,7,0)</f>
        <v>PG-13</v>
      </c>
      <c r="S3153" t="str">
        <f>IF(Table1[[#This Row],[Language]]="English","English","Other language")</f>
        <v>English</v>
      </c>
      <c r="T3153">
        <f>Table1[[#This Row],[Gross Revenue]]-Table1[[#This Row],[Budget]]</f>
        <v>79471845</v>
      </c>
      <c r="U3153" s="1">
        <f>(Table1[[#This Row],[Gross Revenue]]/Table1[[#This Row],[Budget]])-1</f>
        <v>4.6748144117647055</v>
      </c>
      <c r="V3153" t="str">
        <f t="shared" si="98"/>
        <v>90-110 minutes</v>
      </c>
      <c r="W3153">
        <f>Table1[[#This Row],[Profit]]/Table1[[#This Row],[Budget]]</f>
        <v>4.6748144117647055</v>
      </c>
      <c r="X3153" s="22" t="str">
        <f>IF(L3153="","",
IF(L3153&lt;Predictability!$B$1,"Low",
IF(L3153&lt;=Predictability!$B$2,"Mid","High")))</f>
        <v>Mid</v>
      </c>
      <c r="Y3153" s="22">
        <f t="shared" si="99"/>
        <v>1</v>
      </c>
    </row>
    <row r="3154" spans="1:25" x14ac:dyDescent="0.2">
      <c r="A3154" t="s">
        <v>3740</v>
      </c>
      <c r="B3154" t="s">
        <v>353</v>
      </c>
      <c r="C3154" t="s">
        <v>801</v>
      </c>
      <c r="D3154">
        <v>607</v>
      </c>
      <c r="E3154">
        <v>1335</v>
      </c>
      <c r="F3154">
        <v>39</v>
      </c>
      <c r="G3154">
        <v>279</v>
      </c>
      <c r="H3154">
        <v>5.3</v>
      </c>
      <c r="I3154">
        <v>62</v>
      </c>
      <c r="J3154">
        <v>90</v>
      </c>
      <c r="K3154">
        <v>28535768</v>
      </c>
      <c r="L3154">
        <v>40000000</v>
      </c>
      <c r="M3154" s="2">
        <f>VLOOKUP(A3154,Sheet2!$A$1:G6878,2,0)</f>
        <v>36206</v>
      </c>
      <c r="N3154" t="str">
        <f>VLOOKUP(A3154,Sheet2!$A$1:G6878,3,0)</f>
        <v>Color</v>
      </c>
      <c r="O3154" t="str">
        <f>VLOOKUP(A3154,Sheet2!$A$1:G6878,4,0)</f>
        <v>Comedy</v>
      </c>
      <c r="P3154" t="str">
        <f>VLOOKUP(A3154,Sheet2!$A$1:G6878,5,0)</f>
        <v>English</v>
      </c>
      <c r="Q3154" t="str">
        <f>VLOOKUP(A3154,Sheet2!$A$1:G6878,6,0)</f>
        <v>USA</v>
      </c>
      <c r="R3154" t="str">
        <f>VLOOKUP(A3154,Sheet2!$A$1:G6878,7,0)</f>
        <v>PG-13</v>
      </c>
      <c r="S3154" t="str">
        <f>IF(Table1[[#This Row],[Language]]="English","English","Other language")</f>
        <v>English</v>
      </c>
      <c r="T3154">
        <f>Table1[[#This Row],[Gross Revenue]]-Table1[[#This Row],[Budget]]</f>
        <v>-11464232</v>
      </c>
      <c r="U3154" s="1">
        <f>(Table1[[#This Row],[Gross Revenue]]/Table1[[#This Row],[Budget]])-1</f>
        <v>-0.28660580000000002</v>
      </c>
      <c r="V3154" t="str">
        <f t="shared" si="98"/>
        <v>90-110 minutes</v>
      </c>
      <c r="W3154">
        <f>Table1[[#This Row],[Profit]]/Table1[[#This Row],[Budget]]</f>
        <v>-0.28660580000000002</v>
      </c>
      <c r="X3154" s="22" t="str">
        <f>IF(L3154="","",
IF(L3154&lt;Predictability!$B$1,"Low",
IF(L3154&lt;=Predictability!$B$2,"Mid","High")))</f>
        <v>Mid</v>
      </c>
      <c r="Y3154" s="22">
        <f t="shared" si="99"/>
        <v>0</v>
      </c>
    </row>
    <row r="3155" spans="1:25" x14ac:dyDescent="0.2">
      <c r="A3155" t="s">
        <v>5503</v>
      </c>
      <c r="B3155" t="s">
        <v>1137</v>
      </c>
      <c r="C3155" t="s">
        <v>642</v>
      </c>
      <c r="D3155">
        <v>10000</v>
      </c>
      <c r="E3155">
        <v>12097</v>
      </c>
      <c r="F3155">
        <v>0</v>
      </c>
      <c r="G3155">
        <v>10000</v>
      </c>
      <c r="H3155">
        <v>7.2</v>
      </c>
      <c r="I3155">
        <v>60</v>
      </c>
      <c r="J3155">
        <v>114</v>
      </c>
      <c r="K3155">
        <v>25600000</v>
      </c>
      <c r="L3155">
        <v>10000000</v>
      </c>
      <c r="M3155" s="2">
        <f>VLOOKUP(A3155,Sheet2!$A$1:G6879,2,0)</f>
        <v>30368</v>
      </c>
      <c r="N3155" t="str">
        <f>VLOOKUP(A3155,Sheet2!$A$1:G6879,3,0)</f>
        <v>Color</v>
      </c>
      <c r="O3155" t="str">
        <f>VLOOKUP(A3155,Sheet2!$A$1:G6879,4,0)</f>
        <v>Crime</v>
      </c>
      <c r="P3155" t="str">
        <f>VLOOKUP(A3155,Sheet2!$A$1:G6879,5,0)</f>
        <v>English</v>
      </c>
      <c r="Q3155" t="str">
        <f>VLOOKUP(A3155,Sheet2!$A$1:G6879,6,0)</f>
        <v>USA</v>
      </c>
      <c r="R3155" t="str">
        <f>VLOOKUP(A3155,Sheet2!$A$1:G6879,7,0)</f>
        <v>PG-13</v>
      </c>
      <c r="S3155" t="str">
        <f>IF(Table1[[#This Row],[Language]]="English","English","Other language")</f>
        <v>English</v>
      </c>
      <c r="T3155">
        <f>Table1[[#This Row],[Gross Revenue]]-Table1[[#This Row],[Budget]]</f>
        <v>15600000</v>
      </c>
      <c r="U3155" s="1">
        <f>(Table1[[#This Row],[Gross Revenue]]/Table1[[#This Row],[Budget]])-1</f>
        <v>1.56</v>
      </c>
      <c r="V3155" t="str">
        <f t="shared" si="98"/>
        <v>111-130 minutes</v>
      </c>
      <c r="W3155">
        <f>Table1[[#This Row],[Profit]]/Table1[[#This Row],[Budget]]</f>
        <v>1.56</v>
      </c>
      <c r="X3155" s="22" t="str">
        <f>IF(L3155="","",
IF(L3155&lt;Predictability!$B$1,"Low",
IF(L3155&lt;=Predictability!$B$2,"Mid","High")))</f>
        <v>Mid</v>
      </c>
      <c r="Y3155" s="22">
        <f t="shared" si="99"/>
        <v>1</v>
      </c>
    </row>
    <row r="3156" spans="1:25" x14ac:dyDescent="0.2">
      <c r="A3156" t="s">
        <v>7031</v>
      </c>
      <c r="B3156" t="s">
        <v>3243</v>
      </c>
      <c r="C3156" t="s">
        <v>3244</v>
      </c>
      <c r="D3156">
        <v>439</v>
      </c>
      <c r="E3156">
        <v>940</v>
      </c>
      <c r="F3156">
        <v>275</v>
      </c>
      <c r="G3156">
        <v>0</v>
      </c>
      <c r="H3156">
        <v>6.1</v>
      </c>
      <c r="I3156">
        <v>71</v>
      </c>
      <c r="J3156">
        <v>104</v>
      </c>
      <c r="K3156">
        <v>3607</v>
      </c>
      <c r="L3156">
        <v>10000000</v>
      </c>
      <c r="M3156" s="2">
        <f>VLOOKUP(A3156,Sheet2!$A$1:G6880,2,0)</f>
        <v>39806</v>
      </c>
      <c r="N3156" t="str">
        <f>VLOOKUP(A3156,Sheet2!$A$1:G6880,3,0)</f>
        <v>Color</v>
      </c>
      <c r="O3156" t="str">
        <f>VLOOKUP(A3156,Sheet2!$A$1:G6880,4,0)</f>
        <v>Crime</v>
      </c>
      <c r="P3156" t="str">
        <f>VLOOKUP(A3156,Sheet2!$A$1:G6880,5,0)</f>
        <v>English</v>
      </c>
      <c r="Q3156" t="str">
        <f>VLOOKUP(A3156,Sheet2!$A$1:G6880,6,0)</f>
        <v>Spain</v>
      </c>
      <c r="R3156" t="str">
        <f>VLOOKUP(A3156,Sheet2!$A$1:G6880,7,0)</f>
        <v>R</v>
      </c>
      <c r="S3156" t="str">
        <f>IF(Table1[[#This Row],[Language]]="English","English","Other language")</f>
        <v>English</v>
      </c>
      <c r="T3156">
        <f>Table1[[#This Row],[Gross Revenue]]-Table1[[#This Row],[Budget]]</f>
        <v>-9996393</v>
      </c>
      <c r="U3156" s="1">
        <f>(Table1[[#This Row],[Gross Revenue]]/Table1[[#This Row],[Budget]])-1</f>
        <v>-0.99963930000000001</v>
      </c>
      <c r="V3156" t="str">
        <f t="shared" si="98"/>
        <v>90-110 minutes</v>
      </c>
      <c r="W3156">
        <f>Table1[[#This Row],[Profit]]/Table1[[#This Row],[Budget]]</f>
        <v>-0.99963930000000001</v>
      </c>
      <c r="X3156" s="22" t="str">
        <f>IF(L3156="","",
IF(L3156&lt;Predictability!$B$1,"Low",
IF(L3156&lt;=Predictability!$B$2,"Mid","High")))</f>
        <v>Mid</v>
      </c>
      <c r="Y3156" s="22">
        <f t="shared" si="99"/>
        <v>0</v>
      </c>
    </row>
    <row r="3157" spans="1:25" x14ac:dyDescent="0.2">
      <c r="A3157" t="s">
        <v>3903</v>
      </c>
      <c r="B3157" t="s">
        <v>994</v>
      </c>
      <c r="C3157" t="s">
        <v>737</v>
      </c>
      <c r="D3157">
        <v>14000</v>
      </c>
      <c r="E3157">
        <v>16884</v>
      </c>
      <c r="F3157">
        <v>163</v>
      </c>
      <c r="G3157">
        <v>0</v>
      </c>
      <c r="H3157">
        <v>5.5</v>
      </c>
      <c r="I3157">
        <v>125</v>
      </c>
      <c r="J3157">
        <v>95</v>
      </c>
      <c r="K3157">
        <v>113006880</v>
      </c>
      <c r="L3157">
        <v>56000000</v>
      </c>
      <c r="M3157" s="2">
        <f>VLOOKUP(A3157,Sheet2!$A$1:G6881,2,0)</f>
        <v>38596</v>
      </c>
      <c r="N3157" t="str">
        <f>VLOOKUP(A3157,Sheet2!$A$1:G6881,3,0)</f>
        <v>Color</v>
      </c>
      <c r="O3157" t="str">
        <f>VLOOKUP(A3157,Sheet2!$A$1:G6881,4,0)</f>
        <v>Action</v>
      </c>
      <c r="P3157" t="str">
        <f>VLOOKUP(A3157,Sheet2!$A$1:G6881,5,0)</f>
        <v>English</v>
      </c>
      <c r="Q3157" t="str">
        <f>VLOOKUP(A3157,Sheet2!$A$1:G6881,6,0)</f>
        <v>Canada</v>
      </c>
      <c r="R3157" t="str">
        <f>VLOOKUP(A3157,Sheet2!$A$1:G6881,7,0)</f>
        <v>PG</v>
      </c>
      <c r="S3157" t="str">
        <f>IF(Table1[[#This Row],[Language]]="English","English","Other language")</f>
        <v>English</v>
      </c>
      <c r="T3157">
        <f>Table1[[#This Row],[Gross Revenue]]-Table1[[#This Row],[Budget]]</f>
        <v>57006880</v>
      </c>
      <c r="U3157" s="1">
        <f>(Table1[[#This Row],[Gross Revenue]]/Table1[[#This Row],[Budget]])-1</f>
        <v>1.0179800000000001</v>
      </c>
      <c r="V3157" t="str">
        <f t="shared" si="98"/>
        <v>90-110 minutes</v>
      </c>
      <c r="W3157">
        <f>Table1[[#This Row],[Profit]]/Table1[[#This Row],[Budget]]</f>
        <v>1.0179800000000001</v>
      </c>
      <c r="X3157" s="22" t="str">
        <f>IF(L3157="","",
IF(L3157&lt;Predictability!$B$1,"Low",
IF(L3157&lt;=Predictability!$B$2,"Mid","High")))</f>
        <v>High</v>
      </c>
      <c r="Y3157" s="22">
        <f t="shared" si="99"/>
        <v>1</v>
      </c>
    </row>
    <row r="3158" spans="1:25" x14ac:dyDescent="0.2">
      <c r="A3158" t="s">
        <v>6417</v>
      </c>
      <c r="B3158" t="s">
        <v>1935</v>
      </c>
      <c r="C3158" t="s">
        <v>847</v>
      </c>
      <c r="D3158">
        <v>2000</v>
      </c>
      <c r="E3158">
        <v>2608</v>
      </c>
      <c r="F3158">
        <v>43</v>
      </c>
      <c r="G3158">
        <v>0</v>
      </c>
      <c r="H3158">
        <v>7.5</v>
      </c>
      <c r="I3158">
        <v>143</v>
      </c>
      <c r="J3158">
        <v>125</v>
      </c>
      <c r="K3158">
        <v>8047690</v>
      </c>
      <c r="L3158">
        <v>19400000</v>
      </c>
      <c r="M3158" s="2">
        <f>VLOOKUP(A3158,Sheet2!$A$1:G6882,2,0)</f>
        <v>38886</v>
      </c>
      <c r="N3158" t="str">
        <f>VLOOKUP(A3158,Sheet2!$A$1:G6882,3,0)</f>
        <v>Color</v>
      </c>
      <c r="O3158" t="str">
        <f>VLOOKUP(A3158,Sheet2!$A$1:G6882,4,0)</f>
        <v>Drama</v>
      </c>
      <c r="P3158" t="str">
        <f>VLOOKUP(A3158,Sheet2!$A$1:G6882,5,0)</f>
        <v>Mandarin</v>
      </c>
      <c r="Q3158" t="str">
        <f>VLOOKUP(A3158,Sheet2!$A$1:G6882,6,0)</f>
        <v>China</v>
      </c>
      <c r="R3158" t="str">
        <f>VLOOKUP(A3158,Sheet2!$A$1:G6882,7,0)</f>
        <v>PG-13</v>
      </c>
      <c r="S3158" t="str">
        <f>IF(Table1[[#This Row],[Language]]="English","English","Other language")</f>
        <v>Other language</v>
      </c>
      <c r="T3158">
        <f>Table1[[#This Row],[Gross Revenue]]-Table1[[#This Row],[Budget]]</f>
        <v>-11352310</v>
      </c>
      <c r="U3158" s="1">
        <f>(Table1[[#This Row],[Gross Revenue]]/Table1[[#This Row],[Budget]])-1</f>
        <v>-0.58517061855670105</v>
      </c>
      <c r="V3158" t="str">
        <f t="shared" si="98"/>
        <v>111-130 minutes</v>
      </c>
      <c r="W3158">
        <f>Table1[[#This Row],[Profit]]/Table1[[#This Row],[Budget]]</f>
        <v>-0.58517061855670105</v>
      </c>
      <c r="X3158" s="22" t="str">
        <f>IF(L3158="","",
IF(L3158&lt;Predictability!$B$1,"Low",
IF(L3158&lt;=Predictability!$B$2,"Mid","High")))</f>
        <v>Mid</v>
      </c>
      <c r="Y3158" s="22">
        <f t="shared" si="99"/>
        <v>0</v>
      </c>
    </row>
    <row r="3159" spans="1:25" x14ac:dyDescent="0.2">
      <c r="A3159" t="s">
        <v>5884</v>
      </c>
      <c r="B3159" t="s">
        <v>2595</v>
      </c>
      <c r="C3159" t="s">
        <v>2596</v>
      </c>
      <c r="D3159">
        <v>260</v>
      </c>
      <c r="E3159">
        <v>705</v>
      </c>
      <c r="F3159">
        <v>0</v>
      </c>
      <c r="G3159">
        <v>13000</v>
      </c>
      <c r="H3159">
        <v>7.1</v>
      </c>
      <c r="I3159">
        <v>406</v>
      </c>
      <c r="J3159">
        <v>120</v>
      </c>
      <c r="K3159">
        <v>499263</v>
      </c>
      <c r="L3159">
        <v>30000000</v>
      </c>
      <c r="M3159" s="2">
        <f>VLOOKUP(A3159,Sheet2!$A$1:G6883,2,0)</f>
        <v>38338</v>
      </c>
      <c r="N3159" t="str">
        <f>VLOOKUP(A3159,Sheet2!$A$1:G6883,3,0)</f>
        <v>Color</v>
      </c>
      <c r="O3159" t="str">
        <f>VLOOKUP(A3159,Sheet2!$A$1:G6883,4,0)</f>
        <v>Drama</v>
      </c>
      <c r="P3159" t="str">
        <f>VLOOKUP(A3159,Sheet2!$A$1:G6883,5,0)</f>
        <v>Aramaic</v>
      </c>
      <c r="Q3159" t="str">
        <f>VLOOKUP(A3159,Sheet2!$A$1:G6883,6,0)</f>
        <v>USA</v>
      </c>
      <c r="R3159" t="str">
        <f>VLOOKUP(A3159,Sheet2!$A$1:G6883,7,0)</f>
        <v>R</v>
      </c>
      <c r="S3159" t="str">
        <f>IF(Table1[[#This Row],[Language]]="English","English","Other language")</f>
        <v>Other language</v>
      </c>
      <c r="T3159">
        <f>Table1[[#This Row],[Gross Revenue]]-Table1[[#This Row],[Budget]]</f>
        <v>-29500737</v>
      </c>
      <c r="U3159" s="1">
        <f>(Table1[[#This Row],[Gross Revenue]]/Table1[[#This Row],[Budget]])-1</f>
        <v>-0.98335790000000001</v>
      </c>
      <c r="V3159" t="str">
        <f t="shared" si="98"/>
        <v>111-130 minutes</v>
      </c>
      <c r="W3159">
        <f>Table1[[#This Row],[Profit]]/Table1[[#This Row],[Budget]]</f>
        <v>-0.98335790000000001</v>
      </c>
      <c r="X3159" s="22" t="str">
        <f>IF(L3159="","",
IF(L3159&lt;Predictability!$B$1,"Low",
IF(L3159&lt;=Predictability!$B$2,"Mid","High")))</f>
        <v>Mid</v>
      </c>
      <c r="Y3159" s="22">
        <f t="shared" si="99"/>
        <v>0</v>
      </c>
    </row>
    <row r="3160" spans="1:25" x14ac:dyDescent="0.2">
      <c r="A3160" t="s">
        <v>5946</v>
      </c>
      <c r="B3160" t="s">
        <v>615</v>
      </c>
      <c r="C3160" t="s">
        <v>330</v>
      </c>
      <c r="D3160">
        <v>13000</v>
      </c>
      <c r="E3160">
        <v>19454</v>
      </c>
      <c r="F3160">
        <v>776</v>
      </c>
      <c r="G3160">
        <v>4000</v>
      </c>
      <c r="H3160">
        <v>7.1</v>
      </c>
      <c r="I3160">
        <v>192</v>
      </c>
      <c r="J3160">
        <v>142</v>
      </c>
      <c r="K3160">
        <v>113330342</v>
      </c>
      <c r="L3160">
        <v>110000000</v>
      </c>
      <c r="M3160" s="2">
        <f>VLOOKUP(A3160,Sheet2!$A$1:G6884,2,0)</f>
        <v>36714</v>
      </c>
      <c r="N3160" t="str">
        <f>VLOOKUP(A3160,Sheet2!$A$1:G6884,3,0)</f>
        <v>Color</v>
      </c>
      <c r="O3160" t="str">
        <f>VLOOKUP(A3160,Sheet2!$A$1:G6884,4,0)</f>
        <v>Action</v>
      </c>
      <c r="P3160" t="str">
        <f>VLOOKUP(A3160,Sheet2!$A$1:G6884,5,0)</f>
        <v>English</v>
      </c>
      <c r="Q3160" t="str">
        <f>VLOOKUP(A3160,Sheet2!$A$1:G6884,6,0)</f>
        <v>USA</v>
      </c>
      <c r="R3160" t="str">
        <f>VLOOKUP(A3160,Sheet2!$A$1:G6884,7,0)</f>
        <v>R</v>
      </c>
      <c r="S3160" t="str">
        <f>IF(Table1[[#This Row],[Language]]="English","English","Other language")</f>
        <v>English</v>
      </c>
      <c r="T3160">
        <f>Table1[[#This Row],[Gross Revenue]]-Table1[[#This Row],[Budget]]</f>
        <v>3330342</v>
      </c>
      <c r="U3160" s="1">
        <f>(Table1[[#This Row],[Gross Revenue]]/Table1[[#This Row],[Budget]])-1</f>
        <v>3.0275836363636399E-2</v>
      </c>
      <c r="V3160" t="str">
        <f t="shared" si="98"/>
        <v>131-150 minutes</v>
      </c>
      <c r="W3160">
        <f>Table1[[#This Row],[Profit]]/Table1[[#This Row],[Budget]]</f>
        <v>3.0275836363636364E-2</v>
      </c>
      <c r="X3160" s="22" t="str">
        <f>IF(L3160="","",
IF(L3160&lt;Predictability!$B$1,"Low",
IF(L3160&lt;=Predictability!$B$2,"Mid","High")))</f>
        <v>High</v>
      </c>
      <c r="Y3160" s="22">
        <f t="shared" si="99"/>
        <v>0</v>
      </c>
    </row>
    <row r="3161" spans="1:25" x14ac:dyDescent="0.2">
      <c r="A3161" t="s">
        <v>4244</v>
      </c>
      <c r="B3161" t="s">
        <v>1370</v>
      </c>
      <c r="C3161" t="s">
        <v>1371</v>
      </c>
      <c r="D3161">
        <v>294</v>
      </c>
      <c r="E3161">
        <v>1289</v>
      </c>
      <c r="F3161">
        <v>75</v>
      </c>
      <c r="G3161">
        <v>0</v>
      </c>
      <c r="H3161">
        <v>5.9</v>
      </c>
      <c r="I3161">
        <v>93</v>
      </c>
      <c r="J3161">
        <v>124</v>
      </c>
      <c r="K3161">
        <v>41256277</v>
      </c>
      <c r="L3161">
        <v>50000000</v>
      </c>
      <c r="M3161" s="2">
        <f>VLOOKUP(A3161,Sheet2!$A$1:G6885,2,0)</f>
        <v>35471</v>
      </c>
      <c r="N3161" t="str">
        <f>VLOOKUP(A3161,Sheet2!$A$1:G6885,3,0)</f>
        <v>Color</v>
      </c>
      <c r="O3161" t="str">
        <f>VLOOKUP(A3161,Sheet2!$A$1:G6885,4,0)</f>
        <v>Action</v>
      </c>
      <c r="P3161" t="str">
        <f>VLOOKUP(A3161,Sheet2!$A$1:G6885,5,0)</f>
        <v>English</v>
      </c>
      <c r="Q3161" t="str">
        <f>VLOOKUP(A3161,Sheet2!$A$1:G6885,6,0)</f>
        <v>USA</v>
      </c>
      <c r="R3161" t="str">
        <f>VLOOKUP(A3161,Sheet2!$A$1:G6885,7,0)</f>
        <v>R</v>
      </c>
      <c r="S3161" t="str">
        <f>IF(Table1[[#This Row],[Language]]="English","English","Other language")</f>
        <v>English</v>
      </c>
      <c r="T3161">
        <f>Table1[[#This Row],[Gross Revenue]]-Table1[[#This Row],[Budget]]</f>
        <v>-8743723</v>
      </c>
      <c r="U3161" s="1">
        <f>(Table1[[#This Row],[Gross Revenue]]/Table1[[#This Row],[Budget]])-1</f>
        <v>-0.17487445999999995</v>
      </c>
      <c r="V3161" t="str">
        <f t="shared" si="98"/>
        <v>111-130 minutes</v>
      </c>
      <c r="W3161">
        <f>Table1[[#This Row],[Profit]]/Table1[[#This Row],[Budget]]</f>
        <v>-0.17487446000000001</v>
      </c>
      <c r="X3161" s="22" t="str">
        <f>IF(L3161="","",
IF(L3161&lt;Predictability!$B$1,"Low",
IF(L3161&lt;=Predictability!$B$2,"Mid","High")))</f>
        <v>Mid</v>
      </c>
      <c r="Y3161" s="22">
        <f t="shared" si="99"/>
        <v>0</v>
      </c>
    </row>
    <row r="3162" spans="1:25" x14ac:dyDescent="0.2">
      <c r="A3162" t="s">
        <v>6096</v>
      </c>
      <c r="B3162" t="s">
        <v>2735</v>
      </c>
      <c r="C3162" t="s">
        <v>2179</v>
      </c>
      <c r="D3162">
        <v>144</v>
      </c>
      <c r="E3162">
        <v>309</v>
      </c>
      <c r="F3162">
        <v>20</v>
      </c>
      <c r="G3162">
        <v>33000</v>
      </c>
      <c r="H3162">
        <v>7.2</v>
      </c>
      <c r="I3162">
        <v>208</v>
      </c>
      <c r="J3162">
        <v>88</v>
      </c>
      <c r="K3162">
        <v>130174897</v>
      </c>
      <c r="L3162">
        <v>99000000</v>
      </c>
      <c r="M3162" s="2">
        <f>VLOOKUP(A3162,Sheet2!$A$1:G6886,2,0)</f>
        <v>42109</v>
      </c>
      <c r="N3162" t="str">
        <f>VLOOKUP(A3162,Sheet2!$A$1:G6886,3,0)</f>
        <v>Color</v>
      </c>
      <c r="O3162" t="str">
        <f>VLOOKUP(A3162,Sheet2!$A$1:G6886,4,0)</f>
        <v>Adventure</v>
      </c>
      <c r="P3162" t="str">
        <f>VLOOKUP(A3162,Sheet2!$A$1:G6886,5,0)</f>
        <v>English</v>
      </c>
      <c r="Q3162" t="str">
        <f>VLOOKUP(A3162,Sheet2!$A$1:G6886,6,0)</f>
        <v>USA</v>
      </c>
      <c r="R3162" t="str">
        <f>VLOOKUP(A3162,Sheet2!$A$1:G6886,7,0)</f>
        <v>G</v>
      </c>
      <c r="S3162" t="str">
        <f>IF(Table1[[#This Row],[Language]]="English","English","Other language")</f>
        <v>English</v>
      </c>
      <c r="T3162">
        <f>Table1[[#This Row],[Gross Revenue]]-Table1[[#This Row],[Budget]]</f>
        <v>31174897</v>
      </c>
      <c r="U3162" s="1">
        <f>(Table1[[#This Row],[Gross Revenue]]/Table1[[#This Row],[Budget]])-1</f>
        <v>0.31489794949494954</v>
      </c>
      <c r="V3162" t="str">
        <f t="shared" si="98"/>
        <v>&lt;90 minutes</v>
      </c>
      <c r="W3162">
        <f>Table1[[#This Row],[Profit]]/Table1[[#This Row],[Budget]]</f>
        <v>0.31489794949494948</v>
      </c>
      <c r="X3162" s="22" t="str">
        <f>IF(L3162="","",
IF(L3162&lt;Predictability!$B$1,"Low",
IF(L3162&lt;=Predictability!$B$2,"Mid","High")))</f>
        <v>High</v>
      </c>
      <c r="Y3162" s="22">
        <f t="shared" si="99"/>
        <v>0</v>
      </c>
    </row>
    <row r="3163" spans="1:25" x14ac:dyDescent="0.2">
      <c r="A3163" t="s">
        <v>3976</v>
      </c>
      <c r="B3163" t="s">
        <v>968</v>
      </c>
      <c r="C3163" t="s">
        <v>1081</v>
      </c>
      <c r="D3163">
        <v>18000</v>
      </c>
      <c r="E3163">
        <v>30063</v>
      </c>
      <c r="F3163">
        <v>79</v>
      </c>
      <c r="G3163">
        <v>0</v>
      </c>
      <c r="H3163">
        <v>6.5</v>
      </c>
      <c r="I3163">
        <v>43</v>
      </c>
      <c r="J3163">
        <v>141</v>
      </c>
      <c r="K3163">
        <v>100768056</v>
      </c>
      <c r="L3163">
        <v>45000000</v>
      </c>
      <c r="M3163" s="2">
        <f>VLOOKUP(A3163,Sheet2!$A$1:G6887,2,0)</f>
        <v>34311</v>
      </c>
      <c r="N3163" t="str">
        <f>VLOOKUP(A3163,Sheet2!$A$1:G6887,3,0)</f>
        <v>Color</v>
      </c>
      <c r="O3163" t="str">
        <f>VLOOKUP(A3163,Sheet2!$A$1:G6887,4,0)</f>
        <v>Crime</v>
      </c>
      <c r="P3163" t="str">
        <f>VLOOKUP(A3163,Sheet2!$A$1:G6887,5,0)</f>
        <v>English</v>
      </c>
      <c r="Q3163" t="str">
        <f>VLOOKUP(A3163,Sheet2!$A$1:G6887,6,0)</f>
        <v>USA</v>
      </c>
      <c r="R3163" t="str">
        <f>VLOOKUP(A3163,Sheet2!$A$1:G6887,7,0)</f>
        <v>PG-13</v>
      </c>
      <c r="S3163" t="str">
        <f>IF(Table1[[#This Row],[Language]]="English","English","Other language")</f>
        <v>English</v>
      </c>
      <c r="T3163">
        <f>Table1[[#This Row],[Gross Revenue]]-Table1[[#This Row],[Budget]]</f>
        <v>55768056</v>
      </c>
      <c r="U3163" s="1">
        <f>(Table1[[#This Row],[Gross Revenue]]/Table1[[#This Row],[Budget]])-1</f>
        <v>1.2392901333333333</v>
      </c>
      <c r="V3163" t="str">
        <f t="shared" si="98"/>
        <v>131-150 minutes</v>
      </c>
      <c r="W3163">
        <f>Table1[[#This Row],[Profit]]/Table1[[#This Row],[Budget]]</f>
        <v>1.2392901333333333</v>
      </c>
      <c r="X3163" s="22" t="str">
        <f>IF(L3163="","",
IF(L3163&lt;Predictability!$B$1,"Low",
IF(L3163&lt;=Predictability!$B$2,"Mid","High")))</f>
        <v>Mid</v>
      </c>
      <c r="Y3163" s="22">
        <f t="shared" si="99"/>
        <v>1</v>
      </c>
    </row>
    <row r="3164" spans="1:25" x14ac:dyDescent="0.2">
      <c r="A3164" t="s">
        <v>4586</v>
      </c>
      <c r="B3164" t="s">
        <v>987</v>
      </c>
      <c r="C3164" t="s">
        <v>1680</v>
      </c>
      <c r="D3164">
        <v>1000</v>
      </c>
      <c r="E3164">
        <v>3072</v>
      </c>
      <c r="F3164">
        <v>300</v>
      </c>
      <c r="G3164">
        <v>174</v>
      </c>
      <c r="H3164">
        <v>6.2</v>
      </c>
      <c r="I3164">
        <v>15</v>
      </c>
      <c r="J3164">
        <v>113</v>
      </c>
      <c r="K3164">
        <v>2832826</v>
      </c>
      <c r="L3164">
        <v>11000000</v>
      </c>
      <c r="M3164" s="2">
        <f>VLOOKUP(A3164,Sheet2!$A$1:G6888,2,0)</f>
        <v>34709</v>
      </c>
      <c r="N3164" t="str">
        <f>VLOOKUP(A3164,Sheet2!$A$1:G6888,3,0)</f>
        <v>Color</v>
      </c>
      <c r="O3164" t="str">
        <f>VLOOKUP(A3164,Sheet2!$A$1:G6888,4,0)</f>
        <v>Comedy</v>
      </c>
      <c r="P3164" t="str">
        <f>VLOOKUP(A3164,Sheet2!$A$1:G6888,5,0)</f>
        <v>English</v>
      </c>
      <c r="Q3164" t="str">
        <f>VLOOKUP(A3164,Sheet2!$A$1:G6888,6,0)</f>
        <v>USA</v>
      </c>
      <c r="R3164" t="str">
        <f>VLOOKUP(A3164,Sheet2!$A$1:G6888,7,0)</f>
        <v>R</v>
      </c>
      <c r="S3164" t="str">
        <f>IF(Table1[[#This Row],[Language]]="English","English","Other language")</f>
        <v>English</v>
      </c>
      <c r="T3164">
        <f>Table1[[#This Row],[Gross Revenue]]-Table1[[#This Row],[Budget]]</f>
        <v>-8167174</v>
      </c>
      <c r="U3164" s="1">
        <f>(Table1[[#This Row],[Gross Revenue]]/Table1[[#This Row],[Budget]])-1</f>
        <v>-0.74247036363636365</v>
      </c>
      <c r="V3164" t="str">
        <f t="shared" si="98"/>
        <v>111-130 minutes</v>
      </c>
      <c r="W3164">
        <f>Table1[[#This Row],[Profit]]/Table1[[#This Row],[Budget]]</f>
        <v>-0.74247036363636365</v>
      </c>
      <c r="X3164" s="22" t="str">
        <f>IF(L3164="","",
IF(L3164&lt;Predictability!$B$1,"Low",
IF(L3164&lt;=Predictability!$B$2,"Mid","High")))</f>
        <v>Mid</v>
      </c>
      <c r="Y3164" s="22">
        <f t="shared" si="99"/>
        <v>0</v>
      </c>
    </row>
    <row r="3165" spans="1:25" x14ac:dyDescent="0.2">
      <c r="A3165" t="s">
        <v>5752</v>
      </c>
      <c r="B3165" t="s">
        <v>1064</v>
      </c>
      <c r="C3165" t="s">
        <v>2508</v>
      </c>
      <c r="D3165">
        <v>968</v>
      </c>
      <c r="E3165">
        <v>4270</v>
      </c>
      <c r="F3165">
        <v>50</v>
      </c>
      <c r="G3165">
        <v>0</v>
      </c>
      <c r="H3165">
        <v>7</v>
      </c>
      <c r="I3165">
        <v>41</v>
      </c>
      <c r="J3165">
        <v>118</v>
      </c>
      <c r="K3165">
        <v>1089445</v>
      </c>
      <c r="L3165">
        <v>12500000</v>
      </c>
      <c r="M3165" s="2">
        <f>VLOOKUP(A3165,Sheet2!$A$1:G6889,2,0)</f>
        <v>39929</v>
      </c>
      <c r="N3165" t="str">
        <f>VLOOKUP(A3165,Sheet2!$A$1:G6889,3,0)</f>
        <v>Black and White</v>
      </c>
      <c r="O3165" t="str">
        <f>VLOOKUP(A3165,Sheet2!$A$1:G6889,4,0)</f>
        <v>Comedy</v>
      </c>
      <c r="P3165" t="str">
        <f>VLOOKUP(A3165,Sheet2!$A$1:G6889,5,0)</f>
        <v>English</v>
      </c>
      <c r="Q3165" t="str">
        <f>VLOOKUP(A3165,Sheet2!$A$1:G6889,6,0)</f>
        <v>Canada</v>
      </c>
      <c r="R3165" t="str">
        <f>VLOOKUP(A3165,Sheet2!$A$1:G6889,7,0)</f>
        <v>PG</v>
      </c>
      <c r="S3165" t="str">
        <f>IF(Table1[[#This Row],[Language]]="English","English","Other language")</f>
        <v>English</v>
      </c>
      <c r="T3165">
        <f>Table1[[#This Row],[Gross Revenue]]-Table1[[#This Row],[Budget]]</f>
        <v>-11410555</v>
      </c>
      <c r="U3165" s="1">
        <f>(Table1[[#This Row],[Gross Revenue]]/Table1[[#This Row],[Budget]])-1</f>
        <v>-0.9128444</v>
      </c>
      <c r="V3165" t="str">
        <f t="shared" si="98"/>
        <v>111-130 minutes</v>
      </c>
      <c r="W3165">
        <f>Table1[[#This Row],[Profit]]/Table1[[#This Row],[Budget]]</f>
        <v>-0.9128444</v>
      </c>
      <c r="X3165" s="22" t="str">
        <f>IF(L3165="","",
IF(L3165&lt;Predictability!$B$1,"Low",
IF(L3165&lt;=Predictability!$B$2,"Mid","High")))</f>
        <v>Mid</v>
      </c>
      <c r="Y3165" s="22">
        <f t="shared" si="99"/>
        <v>0</v>
      </c>
    </row>
    <row r="3166" spans="1:25" x14ac:dyDescent="0.2">
      <c r="A3166" t="s">
        <v>5478</v>
      </c>
      <c r="B3166" t="s">
        <v>1707</v>
      </c>
      <c r="C3166" t="s">
        <v>2335</v>
      </c>
      <c r="D3166">
        <v>443</v>
      </c>
      <c r="E3166">
        <v>1452</v>
      </c>
      <c r="F3166">
        <v>11</v>
      </c>
      <c r="G3166">
        <v>0</v>
      </c>
      <c r="H3166">
        <v>6.8</v>
      </c>
      <c r="I3166">
        <v>112</v>
      </c>
      <c r="J3166">
        <v>93</v>
      </c>
      <c r="K3166">
        <v>48430</v>
      </c>
      <c r="L3166">
        <v>500000</v>
      </c>
      <c r="M3166" s="2">
        <f>VLOOKUP(A3166,Sheet2!$A$1:G6890,2,0)</f>
        <v>40274</v>
      </c>
      <c r="N3166" t="str">
        <f>VLOOKUP(A3166,Sheet2!$A$1:G6890,3,0)</f>
        <v>Color</v>
      </c>
      <c r="O3166" t="str">
        <f>VLOOKUP(A3166,Sheet2!$A$1:G6890,4,0)</f>
        <v>Comedy</v>
      </c>
      <c r="P3166" t="str">
        <f>VLOOKUP(A3166,Sheet2!$A$1:G6890,5,0)</f>
        <v>English</v>
      </c>
      <c r="Q3166" t="str">
        <f>VLOOKUP(A3166,Sheet2!$A$1:G6890,6,0)</f>
        <v>USA</v>
      </c>
      <c r="R3166" t="str">
        <f>VLOOKUP(A3166,Sheet2!$A$1:G6890,7,0)</f>
        <v>R</v>
      </c>
      <c r="S3166" t="str">
        <f>IF(Table1[[#This Row],[Language]]="English","English","Other language")</f>
        <v>English</v>
      </c>
      <c r="T3166">
        <f>Table1[[#This Row],[Gross Revenue]]-Table1[[#This Row],[Budget]]</f>
        <v>-451570</v>
      </c>
      <c r="U3166" s="1">
        <f>(Table1[[#This Row],[Gross Revenue]]/Table1[[#This Row],[Budget]])-1</f>
        <v>-0.90314000000000005</v>
      </c>
      <c r="V3166" t="str">
        <f t="shared" si="98"/>
        <v>90-110 minutes</v>
      </c>
      <c r="W3166">
        <f>Table1[[#This Row],[Profit]]/Table1[[#This Row],[Budget]]</f>
        <v>-0.90314000000000005</v>
      </c>
      <c r="X3166" s="22" t="str">
        <f>IF(L3166="","",
IF(L3166&lt;Predictability!$B$1,"Low",
IF(L3166&lt;=Predictability!$B$2,"Mid","High")))</f>
        <v>Low</v>
      </c>
      <c r="Y3166" s="22">
        <f t="shared" si="99"/>
        <v>0</v>
      </c>
    </row>
    <row r="3167" spans="1:25" x14ac:dyDescent="0.2">
      <c r="A3167" t="s">
        <v>3872</v>
      </c>
      <c r="B3167" t="s">
        <v>964</v>
      </c>
      <c r="C3167" t="s">
        <v>965</v>
      </c>
      <c r="D3167">
        <v>1000</v>
      </c>
      <c r="E3167">
        <v>4789</v>
      </c>
      <c r="F3167">
        <v>15</v>
      </c>
      <c r="G3167">
        <v>767</v>
      </c>
      <c r="H3167">
        <v>5.5</v>
      </c>
      <c r="I3167">
        <v>65</v>
      </c>
      <c r="J3167">
        <v>100</v>
      </c>
      <c r="K3167">
        <v>16247775</v>
      </c>
      <c r="L3167">
        <v>25000000</v>
      </c>
      <c r="M3167" s="2">
        <f>VLOOKUP(A3167,Sheet2!$A$1:G6891,2,0)</f>
        <v>38376</v>
      </c>
      <c r="N3167" t="str">
        <f>VLOOKUP(A3167,Sheet2!$A$1:G6891,3,0)</f>
        <v>Color</v>
      </c>
      <c r="O3167" t="str">
        <f>VLOOKUP(A3167,Sheet2!$A$1:G6891,4,0)</f>
        <v>Comedy</v>
      </c>
      <c r="P3167" t="str">
        <f>VLOOKUP(A3167,Sheet2!$A$1:G6891,5,0)</f>
        <v>English</v>
      </c>
      <c r="Q3167" t="str">
        <f>VLOOKUP(A3167,Sheet2!$A$1:G6891,6,0)</f>
        <v>USA</v>
      </c>
      <c r="R3167" t="str">
        <f>VLOOKUP(A3167,Sheet2!$A$1:G6891,7,0)</f>
        <v>PG</v>
      </c>
      <c r="S3167" t="str">
        <f>IF(Table1[[#This Row],[Language]]="English","English","Other language")</f>
        <v>English</v>
      </c>
      <c r="T3167">
        <f>Table1[[#This Row],[Gross Revenue]]-Table1[[#This Row],[Budget]]</f>
        <v>-8752225</v>
      </c>
      <c r="U3167" s="1">
        <f>(Table1[[#This Row],[Gross Revenue]]/Table1[[#This Row],[Budget]])-1</f>
        <v>-0.35008899999999998</v>
      </c>
      <c r="V3167" t="str">
        <f t="shared" si="98"/>
        <v>90-110 minutes</v>
      </c>
      <c r="W3167">
        <f>Table1[[#This Row],[Profit]]/Table1[[#This Row],[Budget]]</f>
        <v>-0.35008899999999998</v>
      </c>
      <c r="X3167" s="22" t="str">
        <f>IF(L3167="","",
IF(L3167&lt;Predictability!$B$1,"Low",
IF(L3167&lt;=Predictability!$B$2,"Mid","High")))</f>
        <v>Mid</v>
      </c>
      <c r="Y3167" s="22">
        <f t="shared" si="99"/>
        <v>0</v>
      </c>
    </row>
    <row r="3168" spans="1:25" x14ac:dyDescent="0.2">
      <c r="A3168" t="s">
        <v>4922</v>
      </c>
      <c r="B3168" t="s">
        <v>1950</v>
      </c>
      <c r="C3168" t="s">
        <v>1036</v>
      </c>
      <c r="D3168">
        <v>784</v>
      </c>
      <c r="E3168">
        <v>2684</v>
      </c>
      <c r="F3168">
        <v>249</v>
      </c>
      <c r="G3168">
        <v>0</v>
      </c>
      <c r="H3168">
        <v>6.4</v>
      </c>
      <c r="I3168">
        <v>231</v>
      </c>
      <c r="J3168">
        <v>130</v>
      </c>
      <c r="K3168">
        <v>182618434</v>
      </c>
      <c r="L3168">
        <v>140000000</v>
      </c>
      <c r="M3168" s="2">
        <f>VLOOKUP(A3168,Sheet2!$A$1:G6892,2,0)</f>
        <v>36542</v>
      </c>
      <c r="N3168" t="str">
        <f>VLOOKUP(A3168,Sheet2!$A$1:G6892,3,0)</f>
        <v>Color</v>
      </c>
      <c r="O3168" t="str">
        <f>VLOOKUP(A3168,Sheet2!$A$1:G6892,4,0)</f>
        <v>Action</v>
      </c>
      <c r="P3168" t="str">
        <f>VLOOKUP(A3168,Sheet2!$A$1:G6892,5,0)</f>
        <v>English</v>
      </c>
      <c r="Q3168" t="str">
        <f>VLOOKUP(A3168,Sheet2!$A$1:G6892,6,0)</f>
        <v>USA</v>
      </c>
      <c r="R3168" t="str">
        <f>VLOOKUP(A3168,Sheet2!$A$1:G6892,7,0)</f>
        <v>PG-13</v>
      </c>
      <c r="S3168" t="str">
        <f>IF(Table1[[#This Row],[Language]]="English","English","Other language")</f>
        <v>English</v>
      </c>
      <c r="T3168">
        <f>Table1[[#This Row],[Gross Revenue]]-Table1[[#This Row],[Budget]]</f>
        <v>42618434</v>
      </c>
      <c r="U3168" s="1">
        <f>(Table1[[#This Row],[Gross Revenue]]/Table1[[#This Row],[Budget]])-1</f>
        <v>0.30441738571428578</v>
      </c>
      <c r="V3168" t="str">
        <f t="shared" si="98"/>
        <v>111-130 minutes</v>
      </c>
      <c r="W3168">
        <f>Table1[[#This Row],[Profit]]/Table1[[#This Row],[Budget]]</f>
        <v>0.30441738571428573</v>
      </c>
      <c r="X3168" s="22" t="str">
        <f>IF(L3168="","",
IF(L3168&lt;Predictability!$B$1,"Low",
IF(L3168&lt;=Predictability!$B$2,"Mid","High")))</f>
        <v>High</v>
      </c>
      <c r="Y3168" s="22">
        <f t="shared" si="99"/>
        <v>0</v>
      </c>
    </row>
    <row r="3169" spans="1:25" x14ac:dyDescent="0.2">
      <c r="A3169" t="s">
        <v>6840</v>
      </c>
      <c r="B3169" t="s">
        <v>1047</v>
      </c>
      <c r="C3169" t="s">
        <v>3148</v>
      </c>
      <c r="D3169">
        <v>8000</v>
      </c>
      <c r="E3169">
        <v>13631</v>
      </c>
      <c r="F3169">
        <v>139</v>
      </c>
      <c r="G3169">
        <v>131000</v>
      </c>
      <c r="H3169">
        <v>8</v>
      </c>
      <c r="I3169">
        <v>364</v>
      </c>
      <c r="J3169">
        <v>102</v>
      </c>
      <c r="K3169">
        <v>17738570</v>
      </c>
      <c r="L3169">
        <v>13000000</v>
      </c>
      <c r="M3169" s="2">
        <f>VLOOKUP(A3169,Sheet2!$A$1:G6893,2,0)</f>
        <v>41051</v>
      </c>
      <c r="N3169" t="str">
        <f>VLOOKUP(A3169,Sheet2!$A$1:G6893,3,0)</f>
        <v>Color</v>
      </c>
      <c r="O3169" t="str">
        <f>VLOOKUP(A3169,Sheet2!$A$1:G6893,4,0)</f>
        <v>Drama</v>
      </c>
      <c r="P3169" t="str">
        <f>VLOOKUP(A3169,Sheet2!$A$1:G6893,5,0)</f>
        <v>English</v>
      </c>
      <c r="Q3169" t="str">
        <f>VLOOKUP(A3169,Sheet2!$A$1:G6893,6,0)</f>
        <v>USA</v>
      </c>
      <c r="R3169" t="str">
        <f>VLOOKUP(A3169,Sheet2!$A$1:G6893,7,0)</f>
        <v>PG-13</v>
      </c>
      <c r="S3169" t="str">
        <f>IF(Table1[[#This Row],[Language]]="English","English","Other language")</f>
        <v>English</v>
      </c>
      <c r="T3169">
        <f>Table1[[#This Row],[Gross Revenue]]-Table1[[#This Row],[Budget]]</f>
        <v>4738570</v>
      </c>
      <c r="U3169" s="1">
        <f>(Table1[[#This Row],[Gross Revenue]]/Table1[[#This Row],[Budget]])-1</f>
        <v>0.36450538461538451</v>
      </c>
      <c r="V3169" t="str">
        <f t="shared" si="98"/>
        <v>90-110 minutes</v>
      </c>
      <c r="W3169">
        <f>Table1[[#This Row],[Profit]]/Table1[[#This Row],[Budget]]</f>
        <v>0.36450538461538462</v>
      </c>
      <c r="X3169" s="22" t="str">
        <f>IF(L3169="","",
IF(L3169&lt;Predictability!$B$1,"Low",
IF(L3169&lt;=Predictability!$B$2,"Mid","High")))</f>
        <v>Mid</v>
      </c>
      <c r="Y3169" s="22">
        <f t="shared" si="99"/>
        <v>0</v>
      </c>
    </row>
    <row r="3170" spans="1:25" x14ac:dyDescent="0.2">
      <c r="A3170" t="s">
        <v>3542</v>
      </c>
      <c r="B3170" t="s">
        <v>510</v>
      </c>
      <c r="C3170" t="s">
        <v>478</v>
      </c>
      <c r="D3170">
        <v>1000</v>
      </c>
      <c r="E3170">
        <v>3855</v>
      </c>
      <c r="F3170">
        <v>23</v>
      </c>
      <c r="G3170">
        <v>0</v>
      </c>
      <c r="H3170">
        <v>4.9000000000000004</v>
      </c>
      <c r="I3170">
        <v>60</v>
      </c>
      <c r="J3170">
        <v>100</v>
      </c>
      <c r="K3170">
        <v>17300889</v>
      </c>
      <c r="L3170">
        <v>45000000</v>
      </c>
      <c r="M3170" s="2">
        <f>VLOOKUP(A3170,Sheet2!$A$1:G6894,2,0)</f>
        <v>35113</v>
      </c>
      <c r="N3170" t="str">
        <f>VLOOKUP(A3170,Sheet2!$A$1:G6894,3,0)</f>
        <v>Color</v>
      </c>
      <c r="O3170" t="str">
        <f>VLOOKUP(A3170,Sheet2!$A$1:G6894,4,0)</f>
        <v>Action</v>
      </c>
      <c r="P3170" t="str">
        <f>VLOOKUP(A3170,Sheet2!$A$1:G6894,5,0)</f>
        <v>English</v>
      </c>
      <c r="Q3170" t="str">
        <f>VLOOKUP(A3170,Sheet2!$A$1:G6894,6,0)</f>
        <v>Australia</v>
      </c>
      <c r="R3170" t="str">
        <f>VLOOKUP(A3170,Sheet2!$A$1:G6894,7,0)</f>
        <v>PG</v>
      </c>
      <c r="S3170" t="str">
        <f>IF(Table1[[#This Row],[Language]]="English","English","Other language")</f>
        <v>English</v>
      </c>
      <c r="T3170">
        <f>Table1[[#This Row],[Gross Revenue]]-Table1[[#This Row],[Budget]]</f>
        <v>-27699111</v>
      </c>
      <c r="U3170" s="1">
        <f>(Table1[[#This Row],[Gross Revenue]]/Table1[[#This Row],[Budget]])-1</f>
        <v>-0.61553579999999997</v>
      </c>
      <c r="V3170" t="str">
        <f t="shared" si="98"/>
        <v>90-110 minutes</v>
      </c>
      <c r="W3170">
        <f>Table1[[#This Row],[Profit]]/Table1[[#This Row],[Budget]]</f>
        <v>-0.61553579999999997</v>
      </c>
      <c r="X3170" s="22" t="str">
        <f>IF(L3170="","",
IF(L3170&lt;Predictability!$B$1,"Low",
IF(L3170&lt;=Predictability!$B$2,"Mid","High")))</f>
        <v>Mid</v>
      </c>
      <c r="Y3170" s="22">
        <f t="shared" si="99"/>
        <v>0</v>
      </c>
    </row>
    <row r="3171" spans="1:25" x14ac:dyDescent="0.2">
      <c r="A3171" t="s">
        <v>6330</v>
      </c>
      <c r="B3171" t="s">
        <v>529</v>
      </c>
      <c r="C3171" t="s">
        <v>143</v>
      </c>
      <c r="D3171">
        <v>18000</v>
      </c>
      <c r="E3171">
        <v>20660</v>
      </c>
      <c r="F3171">
        <v>541</v>
      </c>
      <c r="G3171">
        <v>0</v>
      </c>
      <c r="H3171">
        <v>7.4</v>
      </c>
      <c r="I3171">
        <v>153</v>
      </c>
      <c r="J3171">
        <v>143</v>
      </c>
      <c r="K3171">
        <v>51225796</v>
      </c>
      <c r="L3171">
        <v>70000000</v>
      </c>
      <c r="M3171" s="2">
        <f>VLOOKUP(A3171,Sheet2!$A$1:G6895,2,0)</f>
        <v>38336</v>
      </c>
      <c r="N3171" t="str">
        <f>VLOOKUP(A3171,Sheet2!$A$1:G6895,3,0)</f>
        <v>Black and White</v>
      </c>
      <c r="O3171" t="str">
        <f>VLOOKUP(A3171,Sheet2!$A$1:G6895,4,0)</f>
        <v>Drama</v>
      </c>
      <c r="P3171" t="str">
        <f>VLOOKUP(A3171,Sheet2!$A$1:G6895,5,0)</f>
        <v>English</v>
      </c>
      <c r="Q3171" t="str">
        <f>VLOOKUP(A3171,Sheet2!$A$1:G6895,6,0)</f>
        <v>UK</v>
      </c>
      <c r="R3171" t="str">
        <f>VLOOKUP(A3171,Sheet2!$A$1:G6895,7,0)</f>
        <v>PG-13</v>
      </c>
      <c r="S3171" t="str">
        <f>IF(Table1[[#This Row],[Language]]="English","English","Other language")</f>
        <v>English</v>
      </c>
      <c r="T3171">
        <f>Table1[[#This Row],[Gross Revenue]]-Table1[[#This Row],[Budget]]</f>
        <v>-18774204</v>
      </c>
      <c r="U3171" s="1">
        <f>(Table1[[#This Row],[Gross Revenue]]/Table1[[#This Row],[Budget]])-1</f>
        <v>-0.2682029142857143</v>
      </c>
      <c r="V3171" t="str">
        <f t="shared" si="98"/>
        <v>131-150 minutes</v>
      </c>
      <c r="W3171">
        <f>Table1[[#This Row],[Profit]]/Table1[[#This Row],[Budget]]</f>
        <v>-0.2682029142857143</v>
      </c>
      <c r="X3171" s="22" t="str">
        <f>IF(L3171="","",
IF(L3171&lt;Predictability!$B$1,"Low",
IF(L3171&lt;=Predictability!$B$2,"Mid","High")))</f>
        <v>High</v>
      </c>
      <c r="Y3171" s="22">
        <f t="shared" si="99"/>
        <v>0</v>
      </c>
    </row>
    <row r="3172" spans="1:25" x14ac:dyDescent="0.2">
      <c r="A3172" t="s">
        <v>6988</v>
      </c>
      <c r="B3172" t="s">
        <v>3222</v>
      </c>
      <c r="C3172" t="s">
        <v>2242</v>
      </c>
      <c r="D3172">
        <v>396</v>
      </c>
      <c r="E3172">
        <v>1075</v>
      </c>
      <c r="F3172">
        <v>2000</v>
      </c>
      <c r="G3172">
        <v>21000</v>
      </c>
      <c r="H3172">
        <v>8.5</v>
      </c>
      <c r="I3172">
        <v>193</v>
      </c>
      <c r="J3172">
        <v>150</v>
      </c>
      <c r="K3172">
        <v>32519322</v>
      </c>
      <c r="L3172">
        <v>35000000</v>
      </c>
      <c r="M3172" s="2">
        <f>VLOOKUP(A3172,Sheet2!$A$1:G6896,2,0)</f>
        <v>37447</v>
      </c>
      <c r="N3172" t="str">
        <f>VLOOKUP(A3172,Sheet2!$A$1:G6896,3,0)</f>
        <v>Black and White</v>
      </c>
      <c r="O3172" t="str">
        <f>VLOOKUP(A3172,Sheet2!$A$1:G6896,4,0)</f>
        <v>Biography</v>
      </c>
      <c r="P3172" t="str">
        <f>VLOOKUP(A3172,Sheet2!$A$1:G6896,5,0)</f>
        <v>English</v>
      </c>
      <c r="Q3172" t="str">
        <f>VLOOKUP(A3172,Sheet2!$A$1:G6896,6,0)</f>
        <v>France</v>
      </c>
      <c r="R3172" t="str">
        <f>VLOOKUP(A3172,Sheet2!$A$1:G6896,7,0)</f>
        <v>R</v>
      </c>
      <c r="S3172" t="str">
        <f>IF(Table1[[#This Row],[Language]]="English","English","Other language")</f>
        <v>English</v>
      </c>
      <c r="T3172">
        <f>Table1[[#This Row],[Gross Revenue]]-Table1[[#This Row],[Budget]]</f>
        <v>-2480678</v>
      </c>
      <c r="U3172" s="1">
        <f>(Table1[[#This Row],[Gross Revenue]]/Table1[[#This Row],[Budget]])-1</f>
        <v>-7.0876514285714287E-2</v>
      </c>
      <c r="V3172" t="str">
        <f t="shared" si="98"/>
        <v>131-150 minutes</v>
      </c>
      <c r="W3172">
        <f>Table1[[#This Row],[Profit]]/Table1[[#This Row],[Budget]]</f>
        <v>-7.0876514285714287E-2</v>
      </c>
      <c r="X3172" s="22" t="str">
        <f>IF(L3172="","",
IF(L3172&lt;Predictability!$B$1,"Low",
IF(L3172&lt;=Predictability!$B$2,"Mid","High")))</f>
        <v>Mid</v>
      </c>
      <c r="Y3172" s="22">
        <f t="shared" si="99"/>
        <v>0</v>
      </c>
    </row>
    <row r="3173" spans="1:25" x14ac:dyDescent="0.2">
      <c r="A3173" t="s">
        <v>6584</v>
      </c>
      <c r="B3173" t="s">
        <v>706</v>
      </c>
      <c r="C3173" t="s">
        <v>778</v>
      </c>
      <c r="D3173">
        <v>1000</v>
      </c>
      <c r="E3173">
        <v>1051</v>
      </c>
      <c r="F3173">
        <v>319</v>
      </c>
      <c r="G3173">
        <v>0</v>
      </c>
      <c r="H3173">
        <v>7.6</v>
      </c>
      <c r="I3173">
        <v>83</v>
      </c>
      <c r="J3173">
        <v>121</v>
      </c>
      <c r="K3173">
        <v>40158000</v>
      </c>
      <c r="L3173">
        <v>7000000</v>
      </c>
      <c r="M3173" s="2">
        <f>VLOOKUP(A3173,Sheet2!$A$1:G6897,2,0)</f>
        <v>34240</v>
      </c>
      <c r="N3173" t="str">
        <f>VLOOKUP(A3173,Sheet2!$A$1:G6897,3,0)</f>
        <v>Color</v>
      </c>
      <c r="O3173" t="str">
        <f>VLOOKUP(A3173,Sheet2!$A$1:G6897,4,0)</f>
        <v>Drama</v>
      </c>
      <c r="P3173" t="str">
        <f>VLOOKUP(A3173,Sheet2!$A$1:G6897,5,0)</f>
        <v>English</v>
      </c>
      <c r="Q3173" t="str">
        <f>VLOOKUP(A3173,Sheet2!$A$1:G6897,6,0)</f>
        <v>New Zealand</v>
      </c>
      <c r="R3173" t="str">
        <f>VLOOKUP(A3173,Sheet2!$A$1:G6897,7,0)</f>
        <v>R</v>
      </c>
      <c r="S3173" t="str">
        <f>IF(Table1[[#This Row],[Language]]="English","English","Other language")</f>
        <v>English</v>
      </c>
      <c r="T3173">
        <f>Table1[[#This Row],[Gross Revenue]]-Table1[[#This Row],[Budget]]</f>
        <v>33158000</v>
      </c>
      <c r="U3173" s="1">
        <f>(Table1[[#This Row],[Gross Revenue]]/Table1[[#This Row],[Budget]])-1</f>
        <v>4.7368571428571427</v>
      </c>
      <c r="V3173" t="str">
        <f t="shared" si="98"/>
        <v>111-130 minutes</v>
      </c>
      <c r="W3173">
        <f>Table1[[#This Row],[Profit]]/Table1[[#This Row],[Budget]]</f>
        <v>4.7368571428571427</v>
      </c>
      <c r="X3173" s="22" t="str">
        <f>IF(L3173="","",
IF(L3173&lt;Predictability!$B$1,"Low",
IF(L3173&lt;=Predictability!$B$2,"Mid","High")))</f>
        <v>Low</v>
      </c>
      <c r="Y3173" s="22">
        <f t="shared" si="99"/>
        <v>1</v>
      </c>
    </row>
    <row r="3174" spans="1:25" x14ac:dyDescent="0.2">
      <c r="A3174" t="s">
        <v>3980</v>
      </c>
      <c r="B3174" t="s">
        <v>1084</v>
      </c>
      <c r="C3174" t="s">
        <v>922</v>
      </c>
      <c r="D3174">
        <v>1000</v>
      </c>
      <c r="E3174">
        <v>1267</v>
      </c>
      <c r="F3174">
        <v>189</v>
      </c>
      <c r="G3174">
        <v>0</v>
      </c>
      <c r="H3174">
        <v>5.6</v>
      </c>
      <c r="I3174">
        <v>147</v>
      </c>
      <c r="J3174">
        <v>93</v>
      </c>
      <c r="K3174">
        <v>82226474</v>
      </c>
      <c r="L3174">
        <v>65000000</v>
      </c>
      <c r="M3174" s="2">
        <f>VLOOKUP(A3174,Sheet2!$A$1:G6898,2,0)</f>
        <v>38876</v>
      </c>
      <c r="N3174" t="str">
        <f>VLOOKUP(A3174,Sheet2!$A$1:G6898,3,0)</f>
        <v>Color</v>
      </c>
      <c r="O3174" t="str">
        <f>VLOOKUP(A3174,Sheet2!$A$1:G6898,4,0)</f>
        <v>Adventure</v>
      </c>
      <c r="P3174" t="str">
        <f>VLOOKUP(A3174,Sheet2!$A$1:G6898,5,0)</f>
        <v>English</v>
      </c>
      <c r="Q3174" t="str">
        <f>VLOOKUP(A3174,Sheet2!$A$1:G6898,6,0)</f>
        <v>USA</v>
      </c>
      <c r="R3174" t="str">
        <f>VLOOKUP(A3174,Sheet2!$A$1:G6898,7,0)</f>
        <v>PG</v>
      </c>
      <c r="S3174" t="str">
        <f>IF(Table1[[#This Row],[Language]]="English","English","Other language")</f>
        <v>English</v>
      </c>
      <c r="T3174">
        <f>Table1[[#This Row],[Gross Revenue]]-Table1[[#This Row],[Budget]]</f>
        <v>17226474</v>
      </c>
      <c r="U3174" s="1">
        <f>(Table1[[#This Row],[Gross Revenue]]/Table1[[#This Row],[Budget]])-1</f>
        <v>0.26502267692307702</v>
      </c>
      <c r="V3174" t="str">
        <f t="shared" si="98"/>
        <v>90-110 minutes</v>
      </c>
      <c r="W3174">
        <f>Table1[[#This Row],[Profit]]/Table1[[#This Row],[Budget]]</f>
        <v>0.26502267692307691</v>
      </c>
      <c r="X3174" s="22" t="str">
        <f>IF(L3174="","",
IF(L3174&lt;Predictability!$B$1,"Low",
IF(L3174&lt;=Predictability!$B$2,"Mid","High")))</f>
        <v>High</v>
      </c>
      <c r="Y3174" s="22">
        <f t="shared" si="99"/>
        <v>0</v>
      </c>
    </row>
    <row r="3175" spans="1:25" x14ac:dyDescent="0.2">
      <c r="A3175" t="s">
        <v>5938</v>
      </c>
      <c r="B3175" t="s">
        <v>2635</v>
      </c>
      <c r="C3175" t="s">
        <v>2636</v>
      </c>
      <c r="D3175">
        <v>89</v>
      </c>
      <c r="E3175">
        <v>282</v>
      </c>
      <c r="F3175">
        <v>136</v>
      </c>
      <c r="G3175">
        <v>359</v>
      </c>
      <c r="H3175">
        <v>7.1</v>
      </c>
      <c r="I3175">
        <v>41</v>
      </c>
      <c r="J3175">
        <v>102</v>
      </c>
      <c r="K3175">
        <v>2956000</v>
      </c>
      <c r="L3175">
        <v>3700000</v>
      </c>
      <c r="M3175" s="2">
        <f>VLOOKUP(A3175,Sheet2!$A$1:G6899,2,0)</f>
        <v>17630</v>
      </c>
      <c r="N3175" t="str">
        <f>VLOOKUP(A3175,Sheet2!$A$1:G6899,3,0)</f>
        <v>Color</v>
      </c>
      <c r="O3175" t="str">
        <f>VLOOKUP(A3175,Sheet2!$A$1:G6899,4,0)</f>
        <v>Adventure</v>
      </c>
      <c r="P3175" t="str">
        <f>VLOOKUP(A3175,Sheet2!$A$1:G6899,5,0)</f>
        <v>English</v>
      </c>
      <c r="Q3175" t="str">
        <f>VLOOKUP(A3175,Sheet2!$A$1:G6899,6,0)</f>
        <v>USA</v>
      </c>
      <c r="R3175" t="str">
        <f>VLOOKUP(A3175,Sheet2!$A$1:G6899,7,0)</f>
        <v>Approved</v>
      </c>
      <c r="S3175" t="str">
        <f>IF(Table1[[#This Row],[Language]]="English","English","Other language")</f>
        <v>English</v>
      </c>
      <c r="T3175">
        <f>Table1[[#This Row],[Gross Revenue]]-Table1[[#This Row],[Budget]]</f>
        <v>-744000</v>
      </c>
      <c r="U3175" s="1">
        <f>(Table1[[#This Row],[Gross Revenue]]/Table1[[#This Row],[Budget]])-1</f>
        <v>-0.20108108108108103</v>
      </c>
      <c r="V3175" t="str">
        <f t="shared" si="98"/>
        <v>90-110 minutes</v>
      </c>
      <c r="W3175">
        <f>Table1[[#This Row],[Profit]]/Table1[[#This Row],[Budget]]</f>
        <v>-0.20108108108108108</v>
      </c>
      <c r="X3175" s="22" t="str">
        <f>IF(L3175="","",
IF(L3175&lt;Predictability!$B$1,"Low",
IF(L3175&lt;=Predictability!$B$2,"Mid","High")))</f>
        <v>Low</v>
      </c>
      <c r="Y3175" s="22">
        <f t="shared" si="99"/>
        <v>0</v>
      </c>
    </row>
    <row r="3176" spans="1:25" x14ac:dyDescent="0.2">
      <c r="A3176" t="s">
        <v>4051</v>
      </c>
      <c r="B3176" t="s">
        <v>1165</v>
      </c>
      <c r="C3176" t="s">
        <v>1166</v>
      </c>
      <c r="D3176">
        <v>354</v>
      </c>
      <c r="E3176">
        <v>568</v>
      </c>
      <c r="F3176">
        <v>12</v>
      </c>
      <c r="G3176">
        <v>175</v>
      </c>
      <c r="H3176">
        <v>5.7</v>
      </c>
      <c r="I3176">
        <v>37</v>
      </c>
      <c r="J3176">
        <v>85</v>
      </c>
      <c r="K3176">
        <v>12701880</v>
      </c>
      <c r="L3176">
        <v>15000000</v>
      </c>
      <c r="M3176" s="2">
        <f>VLOOKUP(A3176,Sheet2!$A$1:G6900,2,0)</f>
        <v>39700</v>
      </c>
      <c r="N3176" t="str">
        <f>VLOOKUP(A3176,Sheet2!$A$1:G6900,3,0)</f>
        <v>Color</v>
      </c>
      <c r="O3176" t="str">
        <f>VLOOKUP(A3176,Sheet2!$A$1:G6900,4,0)</f>
        <v>Adventure</v>
      </c>
      <c r="P3176" t="str">
        <f>VLOOKUP(A3176,Sheet2!$A$1:G6900,5,0)</f>
        <v>English</v>
      </c>
      <c r="Q3176" t="str">
        <f>VLOOKUP(A3176,Sheet2!$A$1:G6900,6,0)</f>
        <v>USA</v>
      </c>
      <c r="R3176" t="str">
        <f>VLOOKUP(A3176,Sheet2!$A$1:G6900,7,0)</f>
        <v>G</v>
      </c>
      <c r="S3176" t="str">
        <f>IF(Table1[[#This Row],[Language]]="English","English","Other language")</f>
        <v>English</v>
      </c>
      <c r="T3176">
        <f>Table1[[#This Row],[Gross Revenue]]-Table1[[#This Row],[Budget]]</f>
        <v>-2298120</v>
      </c>
      <c r="U3176" s="1">
        <f>(Table1[[#This Row],[Gross Revenue]]/Table1[[#This Row],[Budget]])-1</f>
        <v>-0.15320800000000001</v>
      </c>
      <c r="V3176" t="str">
        <f t="shared" si="98"/>
        <v>&lt;90 minutes</v>
      </c>
      <c r="W3176">
        <f>Table1[[#This Row],[Profit]]/Table1[[#This Row],[Budget]]</f>
        <v>-0.15320800000000001</v>
      </c>
      <c r="X3176" s="22" t="str">
        <f>IF(L3176="","",
IF(L3176&lt;Predictability!$B$1,"Low",
IF(L3176&lt;=Predictability!$B$2,"Mid","High")))</f>
        <v>Mid</v>
      </c>
      <c r="Y3176" s="22">
        <f t="shared" si="99"/>
        <v>0</v>
      </c>
    </row>
    <row r="3177" spans="1:25" x14ac:dyDescent="0.2">
      <c r="A3177" t="s">
        <v>5350</v>
      </c>
      <c r="B3177" t="s">
        <v>798</v>
      </c>
      <c r="C3177" t="s">
        <v>2249</v>
      </c>
      <c r="D3177">
        <v>4000</v>
      </c>
      <c r="E3177">
        <v>6254</v>
      </c>
      <c r="F3177">
        <v>91</v>
      </c>
      <c r="G3177">
        <v>0</v>
      </c>
      <c r="H3177">
        <v>6.7</v>
      </c>
      <c r="I3177">
        <v>238</v>
      </c>
      <c r="J3177">
        <v>88</v>
      </c>
      <c r="K3177">
        <v>31051126</v>
      </c>
      <c r="L3177">
        <v>55000000</v>
      </c>
      <c r="M3177" s="2">
        <f>VLOOKUP(A3177,Sheet2!$A$1:G6901,2,0)</f>
        <v>41094</v>
      </c>
      <c r="N3177" t="str">
        <f>VLOOKUP(A3177,Sheet2!$A$1:G6901,3,0)</f>
        <v>Color</v>
      </c>
      <c r="O3177" t="str">
        <f>VLOOKUP(A3177,Sheet2!$A$1:G6901,4,0)</f>
        <v>Adventure</v>
      </c>
      <c r="P3177" t="str">
        <f>VLOOKUP(A3177,Sheet2!$A$1:G6901,5,0)</f>
        <v>English</v>
      </c>
      <c r="Q3177" t="str">
        <f>VLOOKUP(A3177,Sheet2!$A$1:G6901,6,0)</f>
        <v>UK</v>
      </c>
      <c r="R3177" t="str">
        <f>VLOOKUP(A3177,Sheet2!$A$1:G6901,7,0)</f>
        <v>PG</v>
      </c>
      <c r="S3177" t="str">
        <f>IF(Table1[[#This Row],[Language]]="English","English","Other language")</f>
        <v>English</v>
      </c>
      <c r="T3177">
        <f>Table1[[#This Row],[Gross Revenue]]-Table1[[#This Row],[Budget]]</f>
        <v>-23948874</v>
      </c>
      <c r="U3177" s="1">
        <f>(Table1[[#This Row],[Gross Revenue]]/Table1[[#This Row],[Budget]])-1</f>
        <v>-0.43543407272727275</v>
      </c>
      <c r="V3177" t="str">
        <f t="shared" si="98"/>
        <v>&lt;90 minutes</v>
      </c>
      <c r="W3177">
        <f>Table1[[#This Row],[Profit]]/Table1[[#This Row],[Budget]]</f>
        <v>-0.43543407272727275</v>
      </c>
      <c r="X3177" s="22" t="str">
        <f>IF(L3177="","",
IF(L3177&lt;Predictability!$B$1,"Low",
IF(L3177&lt;=Predictability!$B$2,"Mid","High")))</f>
        <v>High</v>
      </c>
      <c r="Y3177" s="22">
        <f t="shared" si="99"/>
        <v>0</v>
      </c>
    </row>
    <row r="3178" spans="1:25" x14ac:dyDescent="0.2">
      <c r="A3178" t="s">
        <v>5677</v>
      </c>
      <c r="B3178" t="s">
        <v>1531</v>
      </c>
      <c r="C3178" t="s">
        <v>2462</v>
      </c>
      <c r="D3178">
        <v>33000</v>
      </c>
      <c r="E3178">
        <v>34413</v>
      </c>
      <c r="F3178">
        <v>310</v>
      </c>
      <c r="G3178">
        <v>47000</v>
      </c>
      <c r="H3178">
        <v>7.3</v>
      </c>
      <c r="I3178">
        <v>417</v>
      </c>
      <c r="J3178">
        <v>140</v>
      </c>
      <c r="K3178">
        <v>21383298</v>
      </c>
      <c r="L3178">
        <v>15000000</v>
      </c>
      <c r="M3178" s="2">
        <f>VLOOKUP(A3178,Sheet2!$A$1:G6902,2,0)</f>
        <v>41182</v>
      </c>
      <c r="N3178" t="str">
        <f>VLOOKUP(A3178,Sheet2!$A$1:G6902,3,0)</f>
        <v>Color</v>
      </c>
      <c r="O3178" t="str">
        <f>VLOOKUP(A3178,Sheet2!$A$1:G6902,4,0)</f>
        <v>Crime</v>
      </c>
      <c r="P3178" t="str">
        <f>VLOOKUP(A3178,Sheet2!$A$1:G6902,5,0)</f>
        <v>English</v>
      </c>
      <c r="Q3178" t="str">
        <f>VLOOKUP(A3178,Sheet2!$A$1:G6902,6,0)</f>
        <v>USA</v>
      </c>
      <c r="R3178" t="str">
        <f>VLOOKUP(A3178,Sheet2!$A$1:G6902,7,0)</f>
        <v>R</v>
      </c>
      <c r="S3178" t="str">
        <f>IF(Table1[[#This Row],[Language]]="English","English","Other language")</f>
        <v>English</v>
      </c>
      <c r="T3178">
        <f>Table1[[#This Row],[Gross Revenue]]-Table1[[#This Row],[Budget]]</f>
        <v>6383298</v>
      </c>
      <c r="U3178" s="1">
        <f>(Table1[[#This Row],[Gross Revenue]]/Table1[[#This Row],[Budget]])-1</f>
        <v>0.42555319999999996</v>
      </c>
      <c r="V3178" t="str">
        <f t="shared" si="98"/>
        <v>131-150 minutes</v>
      </c>
      <c r="W3178">
        <f>Table1[[#This Row],[Profit]]/Table1[[#This Row],[Budget]]</f>
        <v>0.42555320000000002</v>
      </c>
      <c r="X3178" s="22" t="str">
        <f>IF(L3178="","",
IF(L3178&lt;Predictability!$B$1,"Low",
IF(L3178&lt;=Predictability!$B$2,"Mid","High")))</f>
        <v>Mid</v>
      </c>
      <c r="Y3178" s="22">
        <f t="shared" si="99"/>
        <v>0</v>
      </c>
    </row>
    <row r="3179" spans="1:25" x14ac:dyDescent="0.2">
      <c r="A3179" t="s">
        <v>4009</v>
      </c>
      <c r="B3179" t="s">
        <v>898</v>
      </c>
      <c r="C3179" t="s">
        <v>1114</v>
      </c>
      <c r="D3179">
        <v>1000</v>
      </c>
      <c r="E3179">
        <v>2868</v>
      </c>
      <c r="F3179">
        <v>0</v>
      </c>
      <c r="G3179">
        <v>575</v>
      </c>
      <c r="H3179">
        <v>5.6</v>
      </c>
      <c r="I3179">
        <v>22</v>
      </c>
      <c r="J3179">
        <v>104</v>
      </c>
      <c r="K3179">
        <v>23031390</v>
      </c>
      <c r="L3179">
        <v>4500000</v>
      </c>
      <c r="M3179" s="2">
        <f>VLOOKUP(A3179,Sheet2!$A$1:G6903,2,0)</f>
        <v>35995</v>
      </c>
      <c r="N3179" t="str">
        <f>VLOOKUP(A3179,Sheet2!$A$1:G6903,3,0)</f>
        <v>Color</v>
      </c>
      <c r="O3179" t="str">
        <f>VLOOKUP(A3179,Sheet2!$A$1:G6903,4,0)</f>
        <v>Comedy</v>
      </c>
      <c r="P3179" t="str">
        <f>VLOOKUP(A3179,Sheet2!$A$1:G6903,5,0)</f>
        <v>English</v>
      </c>
      <c r="Q3179" t="str">
        <f>VLOOKUP(A3179,Sheet2!$A$1:G6903,6,0)</f>
        <v>USA</v>
      </c>
      <c r="R3179" t="str">
        <f>VLOOKUP(A3179,Sheet2!$A$1:G6903,7,0)</f>
        <v>R</v>
      </c>
      <c r="S3179" t="str">
        <f>IF(Table1[[#This Row],[Language]]="English","English","Other language")</f>
        <v>English</v>
      </c>
      <c r="T3179">
        <f>Table1[[#This Row],[Gross Revenue]]-Table1[[#This Row],[Budget]]</f>
        <v>18531390</v>
      </c>
      <c r="U3179" s="1">
        <f>(Table1[[#This Row],[Gross Revenue]]/Table1[[#This Row],[Budget]])-1</f>
        <v>4.1180866666666667</v>
      </c>
      <c r="V3179" t="str">
        <f t="shared" si="98"/>
        <v>90-110 minutes</v>
      </c>
      <c r="W3179">
        <f>Table1[[#This Row],[Profit]]/Table1[[#This Row],[Budget]]</f>
        <v>4.1180866666666667</v>
      </c>
      <c r="X3179" s="22" t="str">
        <f>IF(L3179="","",
IF(L3179&lt;Predictability!$B$1,"Low",
IF(L3179&lt;=Predictability!$B$2,"Mid","High")))</f>
        <v>Low</v>
      </c>
      <c r="Y3179" s="22">
        <f t="shared" si="99"/>
        <v>1</v>
      </c>
    </row>
    <row r="3180" spans="1:25" x14ac:dyDescent="0.2">
      <c r="A3180" t="s">
        <v>5741</v>
      </c>
      <c r="B3180" t="s">
        <v>1106</v>
      </c>
      <c r="C3180" t="s">
        <v>2494</v>
      </c>
      <c r="D3180">
        <v>723</v>
      </c>
      <c r="E3180">
        <v>793</v>
      </c>
      <c r="F3180">
        <v>0</v>
      </c>
      <c r="G3180">
        <v>0</v>
      </c>
      <c r="H3180">
        <v>6.8</v>
      </c>
      <c r="I3180">
        <v>150</v>
      </c>
      <c r="J3180">
        <v>124</v>
      </c>
      <c r="K3180">
        <v>19719930</v>
      </c>
      <c r="L3180">
        <v>45000000</v>
      </c>
      <c r="M3180" s="2">
        <f>VLOOKUP(A3180,Sheet2!$A$1:G6904,2,0)</f>
        <v>36933</v>
      </c>
      <c r="N3180" t="str">
        <f>VLOOKUP(A3180,Sheet2!$A$1:G6904,3,0)</f>
        <v>Color</v>
      </c>
      <c r="O3180" t="str">
        <f>VLOOKUP(A3180,Sheet2!$A$1:G6904,4,0)</f>
        <v>Crime</v>
      </c>
      <c r="P3180" t="str">
        <f>VLOOKUP(A3180,Sheet2!$A$1:G6904,5,0)</f>
        <v>English</v>
      </c>
      <c r="Q3180" t="str">
        <f>VLOOKUP(A3180,Sheet2!$A$1:G6904,6,0)</f>
        <v>USA</v>
      </c>
      <c r="R3180" t="str">
        <f>VLOOKUP(A3180,Sheet2!$A$1:G6904,7,0)</f>
        <v>R</v>
      </c>
      <c r="S3180" t="str">
        <f>IF(Table1[[#This Row],[Language]]="English","English","Other language")</f>
        <v>English</v>
      </c>
      <c r="T3180">
        <f>Table1[[#This Row],[Gross Revenue]]-Table1[[#This Row],[Budget]]</f>
        <v>-25280070</v>
      </c>
      <c r="U3180" s="1">
        <f>(Table1[[#This Row],[Gross Revenue]]/Table1[[#This Row],[Budget]])-1</f>
        <v>-0.56177933333333341</v>
      </c>
      <c r="V3180" t="str">
        <f t="shared" si="98"/>
        <v>111-130 minutes</v>
      </c>
      <c r="W3180">
        <f>Table1[[#This Row],[Profit]]/Table1[[#This Row],[Budget]]</f>
        <v>-0.5617793333333333</v>
      </c>
      <c r="X3180" s="22" t="str">
        <f>IF(L3180="","",
IF(L3180&lt;Predictability!$B$1,"Low",
IF(L3180&lt;=Predictability!$B$2,"Mid","High")))</f>
        <v>Mid</v>
      </c>
      <c r="Y3180" s="22">
        <f t="shared" si="99"/>
        <v>0</v>
      </c>
    </row>
    <row r="3181" spans="1:25" x14ac:dyDescent="0.2">
      <c r="A3181" t="s">
        <v>5135</v>
      </c>
      <c r="B3181" t="s">
        <v>606</v>
      </c>
      <c r="C3181" t="s">
        <v>1808</v>
      </c>
      <c r="D3181">
        <v>15000</v>
      </c>
      <c r="E3181">
        <v>16264</v>
      </c>
      <c r="F3181">
        <v>0</v>
      </c>
      <c r="G3181">
        <v>10000</v>
      </c>
      <c r="H3181">
        <v>6.6</v>
      </c>
      <c r="I3181">
        <v>188</v>
      </c>
      <c r="J3181">
        <v>100</v>
      </c>
      <c r="K3181">
        <v>665426</v>
      </c>
      <c r="L3181">
        <v>165000000</v>
      </c>
      <c r="M3181" s="2">
        <f>VLOOKUP(A3181,Sheet2!$A$1:G6905,2,0)</f>
        <v>38066</v>
      </c>
      <c r="N3181" t="str">
        <f>VLOOKUP(A3181,Sheet2!$A$1:G6905,3,0)</f>
        <v>Color</v>
      </c>
      <c r="O3181" t="str">
        <f>VLOOKUP(A3181,Sheet2!$A$1:G6905,4,0)</f>
        <v>Adventure</v>
      </c>
      <c r="P3181" t="str">
        <f>VLOOKUP(A3181,Sheet2!$A$1:G6905,5,0)</f>
        <v>English</v>
      </c>
      <c r="Q3181" t="str">
        <f>VLOOKUP(A3181,Sheet2!$A$1:G6905,6,0)</f>
        <v>USA</v>
      </c>
      <c r="R3181" t="str">
        <f>VLOOKUP(A3181,Sheet2!$A$1:G6905,7,0)</f>
        <v>G</v>
      </c>
      <c r="S3181" t="str">
        <f>IF(Table1[[#This Row],[Language]]="English","English","Other language")</f>
        <v>English</v>
      </c>
      <c r="T3181">
        <f>Table1[[#This Row],[Gross Revenue]]-Table1[[#This Row],[Budget]]</f>
        <v>-164334574</v>
      </c>
      <c r="U3181" s="1">
        <f>(Table1[[#This Row],[Gross Revenue]]/Table1[[#This Row],[Budget]])-1</f>
        <v>-0.99596711515151515</v>
      </c>
      <c r="V3181" t="str">
        <f t="shared" si="98"/>
        <v>90-110 minutes</v>
      </c>
      <c r="W3181">
        <f>Table1[[#This Row],[Profit]]/Table1[[#This Row],[Budget]]</f>
        <v>-0.99596711515151515</v>
      </c>
      <c r="X3181" s="22" t="str">
        <f>IF(L3181="","",
IF(L3181&lt;Predictability!$B$1,"Low",
IF(L3181&lt;=Predictability!$B$2,"Mid","High")))</f>
        <v>High</v>
      </c>
      <c r="Y3181" s="22">
        <f t="shared" si="99"/>
        <v>0</v>
      </c>
    </row>
    <row r="3182" spans="1:25" x14ac:dyDescent="0.2">
      <c r="A3182" t="s">
        <v>4299</v>
      </c>
      <c r="B3182" t="s">
        <v>1419</v>
      </c>
      <c r="C3182" t="s">
        <v>1420</v>
      </c>
      <c r="D3182">
        <v>941</v>
      </c>
      <c r="E3182">
        <v>2348</v>
      </c>
      <c r="F3182">
        <v>30</v>
      </c>
      <c r="G3182">
        <v>17000</v>
      </c>
      <c r="H3182">
        <v>5.9</v>
      </c>
      <c r="I3182">
        <v>264</v>
      </c>
      <c r="J3182">
        <v>92</v>
      </c>
      <c r="K3182">
        <v>49122319</v>
      </c>
      <c r="L3182">
        <v>14000000</v>
      </c>
      <c r="M3182" s="2">
        <f>VLOOKUP(A3182,Sheet2!$A$1:G6906,2,0)</f>
        <v>41185</v>
      </c>
      <c r="N3182" t="str">
        <f>VLOOKUP(A3182,Sheet2!$A$1:G6906,3,0)</f>
        <v>Color</v>
      </c>
      <c r="O3182" t="str">
        <f>VLOOKUP(A3182,Sheet2!$A$1:G6906,4,0)</f>
        <v>Horror</v>
      </c>
      <c r="P3182" t="str">
        <f>VLOOKUP(A3182,Sheet2!$A$1:G6906,5,0)</f>
        <v>English</v>
      </c>
      <c r="Q3182" t="str">
        <f>VLOOKUP(A3182,Sheet2!$A$1:G6906,6,0)</f>
        <v>USA</v>
      </c>
      <c r="R3182" t="str">
        <f>VLOOKUP(A3182,Sheet2!$A$1:G6906,7,0)</f>
        <v>PG-13</v>
      </c>
      <c r="S3182" t="str">
        <f>IF(Table1[[#This Row],[Language]]="English","English","Other language")</f>
        <v>English</v>
      </c>
      <c r="T3182">
        <f>Table1[[#This Row],[Gross Revenue]]-Table1[[#This Row],[Budget]]</f>
        <v>35122319</v>
      </c>
      <c r="U3182" s="1">
        <f>(Table1[[#This Row],[Gross Revenue]]/Table1[[#This Row],[Budget]])-1</f>
        <v>2.5087370714285715</v>
      </c>
      <c r="V3182" t="str">
        <f t="shared" si="98"/>
        <v>90-110 minutes</v>
      </c>
      <c r="W3182">
        <f>Table1[[#This Row],[Profit]]/Table1[[#This Row],[Budget]]</f>
        <v>2.5087370714285715</v>
      </c>
      <c r="X3182" s="22" t="str">
        <f>IF(L3182="","",
IF(L3182&lt;Predictability!$B$1,"Low",
IF(L3182&lt;=Predictability!$B$2,"Mid","High")))</f>
        <v>Mid</v>
      </c>
      <c r="Y3182" s="22">
        <f t="shared" si="99"/>
        <v>1</v>
      </c>
    </row>
    <row r="3183" spans="1:25" x14ac:dyDescent="0.2">
      <c r="A3183" t="s">
        <v>4335</v>
      </c>
      <c r="B3183" t="s">
        <v>1451</v>
      </c>
      <c r="C3183" t="s">
        <v>1452</v>
      </c>
      <c r="D3183">
        <v>766</v>
      </c>
      <c r="E3183">
        <v>4346</v>
      </c>
      <c r="F3183">
        <v>0</v>
      </c>
      <c r="G3183">
        <v>0</v>
      </c>
      <c r="H3183">
        <v>6</v>
      </c>
      <c r="I3183">
        <v>79</v>
      </c>
      <c r="J3183">
        <v>177</v>
      </c>
      <c r="K3183">
        <v>17593391</v>
      </c>
      <c r="L3183">
        <v>80000000</v>
      </c>
      <c r="M3183" s="2">
        <f>VLOOKUP(A3183,Sheet2!$A$1:G6907,2,0)</f>
        <v>35670</v>
      </c>
      <c r="N3183" t="str">
        <f>VLOOKUP(A3183,Sheet2!$A$1:G6907,3,0)</f>
        <v>Color</v>
      </c>
      <c r="O3183" t="str">
        <f>VLOOKUP(A3183,Sheet2!$A$1:G6907,4,0)</f>
        <v>Action</v>
      </c>
      <c r="P3183" t="str">
        <f>VLOOKUP(A3183,Sheet2!$A$1:G6907,5,0)</f>
        <v>English</v>
      </c>
      <c r="Q3183" t="str">
        <f>VLOOKUP(A3183,Sheet2!$A$1:G6907,6,0)</f>
        <v>USA</v>
      </c>
      <c r="R3183" t="str">
        <f>VLOOKUP(A3183,Sheet2!$A$1:G6907,7,0)</f>
        <v>R</v>
      </c>
      <c r="S3183" t="str">
        <f>IF(Table1[[#This Row],[Language]]="English","English","Other language")</f>
        <v>English</v>
      </c>
      <c r="T3183">
        <f>Table1[[#This Row],[Gross Revenue]]-Table1[[#This Row],[Budget]]</f>
        <v>-62406609</v>
      </c>
      <c r="U3183" s="1">
        <f>(Table1[[#This Row],[Gross Revenue]]/Table1[[#This Row],[Budget]])-1</f>
        <v>-0.78008261249999999</v>
      </c>
      <c r="V3183" t="str">
        <f t="shared" si="98"/>
        <v>&gt;150 minutes</v>
      </c>
      <c r="W3183">
        <f>Table1[[#This Row],[Profit]]/Table1[[#This Row],[Budget]]</f>
        <v>-0.78008261249999999</v>
      </c>
      <c r="X3183" s="22" t="str">
        <f>IF(L3183="","",
IF(L3183&lt;Predictability!$B$1,"Low",
IF(L3183&lt;=Predictability!$B$2,"Mid","High")))</f>
        <v>High</v>
      </c>
      <c r="Y3183" s="22">
        <f t="shared" si="99"/>
        <v>0</v>
      </c>
    </row>
    <row r="3184" spans="1:25" x14ac:dyDescent="0.2">
      <c r="A3184" t="s">
        <v>6989</v>
      </c>
      <c r="B3184" t="s">
        <v>1347</v>
      </c>
      <c r="C3184" t="s">
        <v>2739</v>
      </c>
      <c r="D3184">
        <v>23000</v>
      </c>
      <c r="E3184">
        <v>63986</v>
      </c>
      <c r="F3184">
        <v>22000</v>
      </c>
      <c r="G3184">
        <v>49000</v>
      </c>
      <c r="H3184">
        <v>8.5</v>
      </c>
      <c r="I3184">
        <v>341</v>
      </c>
      <c r="J3184">
        <v>130</v>
      </c>
      <c r="K3184">
        <v>53082743</v>
      </c>
      <c r="L3184">
        <v>40000000</v>
      </c>
      <c r="M3184" s="2">
        <f>VLOOKUP(A3184,Sheet2!$A$1:G6908,2,0)</f>
        <v>38900</v>
      </c>
      <c r="N3184" t="str">
        <f>VLOOKUP(A3184,Sheet2!$A$1:G6908,3,0)</f>
        <v>Color</v>
      </c>
      <c r="O3184" t="str">
        <f>VLOOKUP(A3184,Sheet2!$A$1:G6908,4,0)</f>
        <v>Drama</v>
      </c>
      <c r="P3184" t="str">
        <f>VLOOKUP(A3184,Sheet2!$A$1:G6908,5,0)</f>
        <v>English</v>
      </c>
      <c r="Q3184" t="str">
        <f>VLOOKUP(A3184,Sheet2!$A$1:G6908,6,0)</f>
        <v>USA</v>
      </c>
      <c r="R3184" t="str">
        <f>VLOOKUP(A3184,Sheet2!$A$1:G6908,7,0)</f>
        <v>PG-13</v>
      </c>
      <c r="S3184" t="str">
        <f>IF(Table1[[#This Row],[Language]]="English","English","Other language")</f>
        <v>English</v>
      </c>
      <c r="T3184">
        <f>Table1[[#This Row],[Gross Revenue]]-Table1[[#This Row],[Budget]]</f>
        <v>13082743</v>
      </c>
      <c r="U3184" s="1">
        <f>(Table1[[#This Row],[Gross Revenue]]/Table1[[#This Row],[Budget]])-1</f>
        <v>0.32706857499999997</v>
      </c>
      <c r="V3184" t="str">
        <f t="shared" si="98"/>
        <v>111-130 minutes</v>
      </c>
      <c r="W3184">
        <f>Table1[[#This Row],[Profit]]/Table1[[#This Row],[Budget]]</f>
        <v>0.32706857499999997</v>
      </c>
      <c r="X3184" s="22" t="str">
        <f>IF(L3184="","",
IF(L3184&lt;Predictability!$B$1,"Low",
IF(L3184&lt;=Predictability!$B$2,"Mid","High")))</f>
        <v>Mid</v>
      </c>
      <c r="Y3184" s="22">
        <f t="shared" si="99"/>
        <v>0</v>
      </c>
    </row>
    <row r="3185" spans="1:25" x14ac:dyDescent="0.2">
      <c r="A3185" t="s">
        <v>5820</v>
      </c>
      <c r="B3185" t="s">
        <v>1511</v>
      </c>
      <c r="C3185" t="s">
        <v>2557</v>
      </c>
      <c r="D3185">
        <v>770</v>
      </c>
      <c r="E3185">
        <v>1195</v>
      </c>
      <c r="F3185">
        <v>59</v>
      </c>
      <c r="G3185">
        <v>0</v>
      </c>
      <c r="H3185">
        <v>7</v>
      </c>
      <c r="I3185">
        <v>120</v>
      </c>
      <c r="J3185">
        <v>99</v>
      </c>
      <c r="K3185">
        <v>101217900</v>
      </c>
      <c r="L3185">
        <v>70000000</v>
      </c>
      <c r="M3185" s="2">
        <f>VLOOKUP(A3185,Sheet2!$A$1:G6909,2,0)</f>
        <v>35964</v>
      </c>
      <c r="N3185" t="str">
        <f>VLOOKUP(A3185,Sheet2!$A$1:G6909,3,0)</f>
        <v>Color</v>
      </c>
      <c r="O3185" t="str">
        <f>VLOOKUP(A3185,Sheet2!$A$1:G6909,4,0)</f>
        <v>Adventure</v>
      </c>
      <c r="P3185" t="str">
        <f>VLOOKUP(A3185,Sheet2!$A$1:G6909,5,0)</f>
        <v>English</v>
      </c>
      <c r="Q3185" t="str">
        <f>VLOOKUP(A3185,Sheet2!$A$1:G6909,6,0)</f>
        <v>USA</v>
      </c>
      <c r="R3185" t="str">
        <f>VLOOKUP(A3185,Sheet2!$A$1:G6909,7,0)</f>
        <v>PG</v>
      </c>
      <c r="S3185" t="str">
        <f>IF(Table1[[#This Row],[Language]]="English","English","Other language")</f>
        <v>English</v>
      </c>
      <c r="T3185">
        <f>Table1[[#This Row],[Gross Revenue]]-Table1[[#This Row],[Budget]]</f>
        <v>31217900</v>
      </c>
      <c r="U3185" s="1">
        <f>(Table1[[#This Row],[Gross Revenue]]/Table1[[#This Row],[Budget]])-1</f>
        <v>0.44596999999999998</v>
      </c>
      <c r="V3185" t="str">
        <f t="shared" si="98"/>
        <v>90-110 minutes</v>
      </c>
      <c r="W3185">
        <f>Table1[[#This Row],[Profit]]/Table1[[#This Row],[Budget]]</f>
        <v>0.44596999999999998</v>
      </c>
      <c r="X3185" s="22" t="str">
        <f>IF(L3185="","",
IF(L3185&lt;Predictability!$B$1,"Low",
IF(L3185&lt;=Predictability!$B$2,"Mid","High")))</f>
        <v>High</v>
      </c>
      <c r="Y3185" s="22">
        <f t="shared" si="99"/>
        <v>0</v>
      </c>
    </row>
    <row r="3186" spans="1:25" x14ac:dyDescent="0.2">
      <c r="A3186" t="s">
        <v>5266</v>
      </c>
      <c r="B3186" t="s">
        <v>2188</v>
      </c>
      <c r="C3186" t="s">
        <v>2038</v>
      </c>
      <c r="D3186">
        <v>769</v>
      </c>
      <c r="E3186">
        <v>1936</v>
      </c>
      <c r="F3186">
        <v>0</v>
      </c>
      <c r="G3186">
        <v>883</v>
      </c>
      <c r="H3186">
        <v>6.6</v>
      </c>
      <c r="I3186">
        <v>30</v>
      </c>
      <c r="J3186">
        <v>132</v>
      </c>
      <c r="K3186">
        <v>74787599</v>
      </c>
      <c r="L3186">
        <v>30000000</v>
      </c>
      <c r="M3186" s="2">
        <f>VLOOKUP(A3186,Sheet2!$A$1:G6910,2,0)</f>
        <v>33322</v>
      </c>
      <c r="N3186" t="str">
        <f>VLOOKUP(A3186,Sheet2!$A$1:G6910,3,0)</f>
        <v>Color</v>
      </c>
      <c r="O3186" t="str">
        <f>VLOOKUP(A3186,Sheet2!$A$1:G6910,4,0)</f>
        <v>Drama</v>
      </c>
      <c r="P3186" t="str">
        <f>VLOOKUP(A3186,Sheet2!$A$1:G6910,5,0)</f>
        <v>English</v>
      </c>
      <c r="Q3186" t="str">
        <f>VLOOKUP(A3186,Sheet2!$A$1:G6910,6,0)</f>
        <v>USA</v>
      </c>
      <c r="R3186" t="str">
        <f>VLOOKUP(A3186,Sheet2!$A$1:G6910,7,0)</f>
        <v>R</v>
      </c>
      <c r="S3186" t="str">
        <f>IF(Table1[[#This Row],[Language]]="English","English","Other language")</f>
        <v>English</v>
      </c>
      <c r="T3186">
        <f>Table1[[#This Row],[Gross Revenue]]-Table1[[#This Row],[Budget]]</f>
        <v>44787599</v>
      </c>
      <c r="U3186" s="1">
        <f>(Table1[[#This Row],[Gross Revenue]]/Table1[[#This Row],[Budget]])-1</f>
        <v>1.4929199666666668</v>
      </c>
      <c r="V3186" t="str">
        <f t="shared" si="98"/>
        <v>131-150 minutes</v>
      </c>
      <c r="W3186">
        <f>Table1[[#This Row],[Profit]]/Table1[[#This Row],[Budget]]</f>
        <v>1.4929199666666666</v>
      </c>
      <c r="X3186" s="22" t="str">
        <f>IF(L3186="","",
IF(L3186&lt;Predictability!$B$1,"Low",
IF(L3186&lt;=Predictability!$B$2,"Mid","High")))</f>
        <v>Mid</v>
      </c>
      <c r="Y3186" s="22">
        <f t="shared" si="99"/>
        <v>1</v>
      </c>
    </row>
    <row r="3187" spans="1:25" x14ac:dyDescent="0.2">
      <c r="A3187" t="s">
        <v>6030</v>
      </c>
      <c r="B3187" t="s">
        <v>544</v>
      </c>
      <c r="C3187" t="s">
        <v>2690</v>
      </c>
      <c r="D3187">
        <v>742</v>
      </c>
      <c r="E3187">
        <v>1088</v>
      </c>
      <c r="F3187">
        <v>18</v>
      </c>
      <c r="G3187">
        <v>408</v>
      </c>
      <c r="H3187">
        <v>7.2</v>
      </c>
      <c r="I3187">
        <v>10</v>
      </c>
      <c r="J3187">
        <v>80</v>
      </c>
      <c r="K3187">
        <v>669276</v>
      </c>
      <c r="L3187">
        <v>28000000</v>
      </c>
      <c r="M3187" s="2">
        <f>VLOOKUP(A3187,Sheet2!$A$1:G6911,2,0)</f>
        <v>34137</v>
      </c>
      <c r="N3187" t="str">
        <f>VLOOKUP(A3187,Sheet2!$A$1:G6911,3,0)</f>
        <v>Color</v>
      </c>
      <c r="O3187" t="str">
        <f>VLOOKUP(A3187,Sheet2!$A$1:G6911,4,0)</f>
        <v>Action</v>
      </c>
      <c r="P3187" t="str">
        <f>VLOOKUP(A3187,Sheet2!$A$1:G6911,5,0)</f>
        <v>English</v>
      </c>
      <c r="Q3187" t="str">
        <f>VLOOKUP(A3187,Sheet2!$A$1:G6911,6,0)</f>
        <v>UK</v>
      </c>
      <c r="R3187" t="str">
        <f>VLOOKUP(A3187,Sheet2!$A$1:G6911,7,0)</f>
        <v>G</v>
      </c>
      <c r="S3187" t="str">
        <f>IF(Table1[[#This Row],[Language]]="English","English","Other language")</f>
        <v>English</v>
      </c>
      <c r="T3187">
        <f>Table1[[#This Row],[Gross Revenue]]-Table1[[#This Row],[Budget]]</f>
        <v>-27330724</v>
      </c>
      <c r="U3187" s="1">
        <f>(Table1[[#This Row],[Gross Revenue]]/Table1[[#This Row],[Budget]])-1</f>
        <v>-0.97609728571428567</v>
      </c>
      <c r="V3187" t="str">
        <f t="shared" si="98"/>
        <v>&lt;90 minutes</v>
      </c>
      <c r="W3187">
        <f>Table1[[#This Row],[Profit]]/Table1[[#This Row],[Budget]]</f>
        <v>-0.97609728571428567</v>
      </c>
      <c r="X3187" s="22" t="str">
        <f>IF(L3187="","",
IF(L3187&lt;Predictability!$B$1,"Low",
IF(L3187&lt;=Predictability!$B$2,"Mid","High")))</f>
        <v>Mid</v>
      </c>
      <c r="Y3187" s="22">
        <f t="shared" si="99"/>
        <v>0</v>
      </c>
    </row>
    <row r="3188" spans="1:25" x14ac:dyDescent="0.2">
      <c r="A3188" t="s">
        <v>5944</v>
      </c>
      <c r="B3188" t="s">
        <v>1343</v>
      </c>
      <c r="C3188" t="s">
        <v>2622</v>
      </c>
      <c r="D3188">
        <v>852</v>
      </c>
      <c r="E3188">
        <v>2480</v>
      </c>
      <c r="F3188">
        <v>63</v>
      </c>
      <c r="G3188">
        <v>5000</v>
      </c>
      <c r="H3188">
        <v>7.1</v>
      </c>
      <c r="I3188">
        <v>228</v>
      </c>
      <c r="J3188">
        <v>97</v>
      </c>
      <c r="K3188">
        <v>104374107</v>
      </c>
      <c r="L3188">
        <v>105000000</v>
      </c>
      <c r="M3188" s="2">
        <f>VLOOKUP(A3188,Sheet2!$A$1:G6912,2,0)</f>
        <v>40171</v>
      </c>
      <c r="N3188" t="str">
        <f>VLOOKUP(A3188,Sheet2!$A$1:G6912,3,0)</f>
        <v>Color</v>
      </c>
      <c r="O3188" t="str">
        <f>VLOOKUP(A3188,Sheet2!$A$1:G6912,4,0)</f>
        <v>Animation</v>
      </c>
      <c r="P3188" t="str">
        <f>VLOOKUP(A3188,Sheet2!$A$1:G6912,5,0)</f>
        <v>English</v>
      </c>
      <c r="Q3188" t="str">
        <f>VLOOKUP(A3188,Sheet2!$A$1:G6912,6,0)</f>
        <v>USA</v>
      </c>
      <c r="R3188" t="str">
        <f>VLOOKUP(A3188,Sheet2!$A$1:G6912,7,0)</f>
        <v>G</v>
      </c>
      <c r="S3188" t="str">
        <f>IF(Table1[[#This Row],[Language]]="English","English","Other language")</f>
        <v>English</v>
      </c>
      <c r="T3188">
        <f>Table1[[#This Row],[Gross Revenue]]-Table1[[#This Row],[Budget]]</f>
        <v>-625893</v>
      </c>
      <c r="U3188" s="1">
        <f>(Table1[[#This Row],[Gross Revenue]]/Table1[[#This Row],[Budget]])-1</f>
        <v>-5.9608857142857685E-3</v>
      </c>
      <c r="V3188" t="str">
        <f t="shared" si="98"/>
        <v>90-110 minutes</v>
      </c>
      <c r="W3188">
        <f>Table1[[#This Row],[Profit]]/Table1[[#This Row],[Budget]]</f>
        <v>-5.9608857142857139E-3</v>
      </c>
      <c r="X3188" s="22" t="str">
        <f>IF(L3188="","",
IF(L3188&lt;Predictability!$B$1,"Low",
IF(L3188&lt;=Predictability!$B$2,"Mid","High")))</f>
        <v>High</v>
      </c>
      <c r="Y3188" s="22">
        <f t="shared" si="99"/>
        <v>0</v>
      </c>
    </row>
    <row r="3189" spans="1:25" x14ac:dyDescent="0.2">
      <c r="A3189" t="s">
        <v>6890</v>
      </c>
      <c r="B3189" t="s">
        <v>1061</v>
      </c>
      <c r="C3189" t="s">
        <v>1044</v>
      </c>
      <c r="D3189">
        <v>18000</v>
      </c>
      <c r="E3189">
        <v>20060</v>
      </c>
      <c r="F3189">
        <v>0</v>
      </c>
      <c r="G3189">
        <v>33000</v>
      </c>
      <c r="H3189">
        <v>8.1</v>
      </c>
      <c r="I3189">
        <v>185</v>
      </c>
      <c r="J3189">
        <v>98</v>
      </c>
      <c r="K3189">
        <v>30857814</v>
      </c>
      <c r="L3189">
        <v>16000000</v>
      </c>
      <c r="M3189" s="2">
        <f>VLOOKUP(A3189,Sheet2!$A$1:G6913,2,0)</f>
        <v>31975</v>
      </c>
      <c r="N3189" t="str">
        <f>VLOOKUP(A3189,Sheet2!$A$1:G6913,3,0)</f>
        <v>Color</v>
      </c>
      <c r="O3189" t="str">
        <f>VLOOKUP(A3189,Sheet2!$A$1:G6913,4,0)</f>
        <v>Adventure</v>
      </c>
      <c r="P3189" t="str">
        <f>VLOOKUP(A3189,Sheet2!$A$1:G6913,5,0)</f>
        <v>English</v>
      </c>
      <c r="Q3189" t="str">
        <f>VLOOKUP(A3189,Sheet2!$A$1:G6913,6,0)</f>
        <v>USA</v>
      </c>
      <c r="R3189" t="str">
        <f>VLOOKUP(A3189,Sheet2!$A$1:G6913,7,0)</f>
        <v>PG</v>
      </c>
      <c r="S3189" t="str">
        <f>IF(Table1[[#This Row],[Language]]="English","English","Other language")</f>
        <v>English</v>
      </c>
      <c r="T3189">
        <f>Table1[[#This Row],[Gross Revenue]]-Table1[[#This Row],[Budget]]</f>
        <v>14857814</v>
      </c>
      <c r="U3189" s="1">
        <f>(Table1[[#This Row],[Gross Revenue]]/Table1[[#This Row],[Budget]])-1</f>
        <v>0.92861337500000007</v>
      </c>
      <c r="V3189" t="str">
        <f t="shared" si="98"/>
        <v>90-110 minutes</v>
      </c>
      <c r="W3189">
        <f>Table1[[#This Row],[Profit]]/Table1[[#This Row],[Budget]]</f>
        <v>0.92861337499999996</v>
      </c>
      <c r="X3189" s="22" t="str">
        <f>IF(L3189="","",
IF(L3189&lt;Predictability!$B$1,"Low",
IF(L3189&lt;=Predictability!$B$2,"Mid","High")))</f>
        <v>Mid</v>
      </c>
      <c r="Y3189" s="22">
        <f t="shared" si="99"/>
        <v>1</v>
      </c>
    </row>
    <row r="3190" spans="1:25" x14ac:dyDescent="0.2">
      <c r="A3190" t="s">
        <v>4673</v>
      </c>
      <c r="B3190" t="s">
        <v>908</v>
      </c>
      <c r="C3190" t="s">
        <v>995</v>
      </c>
      <c r="D3190">
        <v>11000</v>
      </c>
      <c r="E3190">
        <v>13645</v>
      </c>
      <c r="F3190">
        <v>0</v>
      </c>
      <c r="G3190">
        <v>0</v>
      </c>
      <c r="H3190">
        <v>6.2</v>
      </c>
      <c r="I3190">
        <v>108</v>
      </c>
      <c r="J3190">
        <v>111</v>
      </c>
      <c r="K3190">
        <v>108244774</v>
      </c>
      <c r="L3190">
        <v>37000000</v>
      </c>
      <c r="M3190" s="2">
        <f>VLOOKUP(A3190,Sheet2!$A$1:G6914,2,0)</f>
        <v>37136</v>
      </c>
      <c r="N3190" t="str">
        <f>VLOOKUP(A3190,Sheet2!$A$1:G6914,3,0)</f>
        <v>Color</v>
      </c>
      <c r="O3190" t="str">
        <f>VLOOKUP(A3190,Sheet2!$A$1:G6914,4,0)</f>
        <v>Comedy</v>
      </c>
      <c r="P3190" t="str">
        <f>VLOOKUP(A3190,Sheet2!$A$1:G6914,5,0)</f>
        <v>English</v>
      </c>
      <c r="Q3190" t="str">
        <f>VLOOKUP(A3190,Sheet2!$A$1:G6914,6,0)</f>
        <v>USA</v>
      </c>
      <c r="R3190" t="str">
        <f>VLOOKUP(A3190,Sheet2!$A$1:G6914,7,0)</f>
        <v>G</v>
      </c>
      <c r="S3190" t="str">
        <f>IF(Table1[[#This Row],[Language]]="English","English","Other language")</f>
        <v>English</v>
      </c>
      <c r="T3190">
        <f>Table1[[#This Row],[Gross Revenue]]-Table1[[#This Row],[Budget]]</f>
        <v>71244774</v>
      </c>
      <c r="U3190" s="1">
        <f>(Table1[[#This Row],[Gross Revenue]]/Table1[[#This Row],[Budget]])-1</f>
        <v>1.9255344324324324</v>
      </c>
      <c r="V3190" t="str">
        <f t="shared" si="98"/>
        <v>111-130 minutes</v>
      </c>
      <c r="W3190">
        <f>Table1[[#This Row],[Profit]]/Table1[[#This Row],[Budget]]</f>
        <v>1.9255344324324324</v>
      </c>
      <c r="X3190" s="22" t="str">
        <f>IF(L3190="","",
IF(L3190&lt;Predictability!$B$1,"Low",
IF(L3190&lt;=Predictability!$B$2,"Mid","High")))</f>
        <v>Mid</v>
      </c>
      <c r="Y3190" s="22">
        <f t="shared" si="99"/>
        <v>1</v>
      </c>
    </row>
    <row r="3191" spans="1:25" x14ac:dyDescent="0.2">
      <c r="A3191" t="s">
        <v>4076</v>
      </c>
      <c r="B3191" t="s">
        <v>908</v>
      </c>
      <c r="C3191" t="s">
        <v>995</v>
      </c>
      <c r="D3191">
        <v>11000</v>
      </c>
      <c r="E3191">
        <v>15362</v>
      </c>
      <c r="F3191">
        <v>0</v>
      </c>
      <c r="G3191">
        <v>1000</v>
      </c>
      <c r="H3191">
        <v>5.7</v>
      </c>
      <c r="I3191">
        <v>77</v>
      </c>
      <c r="J3191">
        <v>113</v>
      </c>
      <c r="K3191">
        <v>95149435</v>
      </c>
      <c r="L3191">
        <v>40000000</v>
      </c>
      <c r="M3191" s="2">
        <f>VLOOKUP(A3191,Sheet2!$A$1:G6915,2,0)</f>
        <v>38216</v>
      </c>
      <c r="N3191" t="str">
        <f>VLOOKUP(A3191,Sheet2!$A$1:G6915,3,0)</f>
        <v>Color</v>
      </c>
      <c r="O3191" t="str">
        <f>VLOOKUP(A3191,Sheet2!$A$1:G6915,4,0)</f>
        <v>Comedy</v>
      </c>
      <c r="P3191" t="str">
        <f>VLOOKUP(A3191,Sheet2!$A$1:G6915,5,0)</f>
        <v>English</v>
      </c>
      <c r="Q3191" t="str">
        <f>VLOOKUP(A3191,Sheet2!$A$1:G6915,6,0)</f>
        <v>USA</v>
      </c>
      <c r="R3191" t="str">
        <f>VLOOKUP(A3191,Sheet2!$A$1:G6915,7,0)</f>
        <v>G</v>
      </c>
      <c r="S3191" t="str">
        <f>IF(Table1[[#This Row],[Language]]="English","English","Other language")</f>
        <v>English</v>
      </c>
      <c r="T3191">
        <f>Table1[[#This Row],[Gross Revenue]]-Table1[[#This Row],[Budget]]</f>
        <v>55149435</v>
      </c>
      <c r="U3191" s="1">
        <f>(Table1[[#This Row],[Gross Revenue]]/Table1[[#This Row],[Budget]])-1</f>
        <v>1.3787358749999998</v>
      </c>
      <c r="V3191" t="str">
        <f t="shared" si="98"/>
        <v>111-130 minutes</v>
      </c>
      <c r="W3191">
        <f>Table1[[#This Row],[Profit]]/Table1[[#This Row],[Budget]]</f>
        <v>1.3787358750000001</v>
      </c>
      <c r="X3191" s="22" t="str">
        <f>IF(L3191="","",
IF(L3191&lt;Predictability!$B$1,"Low",
IF(L3191&lt;=Predictability!$B$2,"Mid","High")))</f>
        <v>Mid</v>
      </c>
      <c r="Y3191" s="22">
        <f t="shared" si="99"/>
        <v>1</v>
      </c>
    </row>
    <row r="3192" spans="1:25" x14ac:dyDescent="0.2">
      <c r="A3192" t="s">
        <v>4860</v>
      </c>
      <c r="B3192" t="s">
        <v>708</v>
      </c>
      <c r="C3192" t="s">
        <v>1911</v>
      </c>
      <c r="D3192">
        <v>11000</v>
      </c>
      <c r="E3192">
        <v>24351</v>
      </c>
      <c r="F3192">
        <v>38</v>
      </c>
      <c r="G3192">
        <v>0</v>
      </c>
      <c r="H3192">
        <v>6.4</v>
      </c>
      <c r="I3192">
        <v>168</v>
      </c>
      <c r="J3192">
        <v>134</v>
      </c>
      <c r="K3192">
        <v>19377727</v>
      </c>
      <c r="L3192">
        <v>45000000</v>
      </c>
      <c r="M3192" s="2">
        <f>VLOOKUP(A3192,Sheet2!$A$1:G6916,2,0)</f>
        <v>38401</v>
      </c>
      <c r="N3192" t="str">
        <f>VLOOKUP(A3192,Sheet2!$A$1:G6916,3,0)</f>
        <v>Color</v>
      </c>
      <c r="O3192" t="str">
        <f>VLOOKUP(A3192,Sheet2!$A$1:G6916,4,0)</f>
        <v>Comedy</v>
      </c>
      <c r="P3192" t="str">
        <f>VLOOKUP(A3192,Sheet2!$A$1:G6916,5,0)</f>
        <v>English</v>
      </c>
      <c r="Q3192" t="str">
        <f>VLOOKUP(A3192,Sheet2!$A$1:G6916,6,0)</f>
        <v>USA</v>
      </c>
      <c r="R3192" t="str">
        <f>VLOOKUP(A3192,Sheet2!$A$1:G6916,7,0)</f>
        <v>PG-13</v>
      </c>
      <c r="S3192" t="str">
        <f>IF(Table1[[#This Row],[Language]]="English","English","Other language")</f>
        <v>English</v>
      </c>
      <c r="T3192">
        <f>Table1[[#This Row],[Gross Revenue]]-Table1[[#This Row],[Budget]]</f>
        <v>-25622273</v>
      </c>
      <c r="U3192" s="1">
        <f>(Table1[[#This Row],[Gross Revenue]]/Table1[[#This Row],[Budget]])-1</f>
        <v>-0.56938384444444445</v>
      </c>
      <c r="V3192" t="str">
        <f t="shared" si="98"/>
        <v>131-150 minutes</v>
      </c>
      <c r="W3192">
        <f>Table1[[#This Row],[Profit]]/Table1[[#This Row],[Budget]]</f>
        <v>-0.56938384444444445</v>
      </c>
      <c r="X3192" s="22" t="str">
        <f>IF(L3192="","",
IF(L3192&lt;Predictability!$B$1,"Low",
IF(L3192&lt;=Predictability!$B$2,"Mid","High")))</f>
        <v>Mid</v>
      </c>
      <c r="Y3192" s="22">
        <f t="shared" si="99"/>
        <v>0</v>
      </c>
    </row>
    <row r="3193" spans="1:25" x14ac:dyDescent="0.2">
      <c r="A3193" t="s">
        <v>3919</v>
      </c>
      <c r="B3193" t="s">
        <v>1011</v>
      </c>
      <c r="C3193" t="s">
        <v>1012</v>
      </c>
      <c r="D3193">
        <v>489</v>
      </c>
      <c r="E3193">
        <v>949</v>
      </c>
      <c r="F3193">
        <v>45</v>
      </c>
      <c r="G3193">
        <v>445</v>
      </c>
      <c r="H3193">
        <v>5.6</v>
      </c>
      <c r="I3193">
        <v>90</v>
      </c>
      <c r="J3193">
        <v>103</v>
      </c>
      <c r="K3193">
        <v>668171</v>
      </c>
      <c r="L3193">
        <v>60000000</v>
      </c>
      <c r="M3193" s="2">
        <f>VLOOKUP(A3193,Sheet2!$A$1:G6917,2,0)</f>
        <v>38546</v>
      </c>
      <c r="N3193" t="str">
        <f>VLOOKUP(A3193,Sheet2!$A$1:G6917,3,0)</f>
        <v>Color</v>
      </c>
      <c r="O3193" t="str">
        <f>VLOOKUP(A3193,Sheet2!$A$1:G6917,4,0)</f>
        <v>Action</v>
      </c>
      <c r="P3193" t="str">
        <f>VLOOKUP(A3193,Sheet2!$A$1:G6917,5,0)</f>
        <v>Mandarin</v>
      </c>
      <c r="Q3193" t="str">
        <f>VLOOKUP(A3193,Sheet2!$A$1:G6917,6,0)</f>
        <v>China</v>
      </c>
      <c r="R3193" t="str">
        <f>VLOOKUP(A3193,Sheet2!$A$1:G6917,7,0)</f>
        <v>PG-13</v>
      </c>
      <c r="S3193" t="str">
        <f>IF(Table1[[#This Row],[Language]]="English","English","Other language")</f>
        <v>Other language</v>
      </c>
      <c r="T3193">
        <f>Table1[[#This Row],[Gross Revenue]]-Table1[[#This Row],[Budget]]</f>
        <v>-59331829</v>
      </c>
      <c r="U3193" s="1">
        <f>(Table1[[#This Row],[Gross Revenue]]/Table1[[#This Row],[Budget]])-1</f>
        <v>-0.98886381666666667</v>
      </c>
      <c r="V3193" t="str">
        <f t="shared" si="98"/>
        <v>90-110 minutes</v>
      </c>
      <c r="W3193">
        <f>Table1[[#This Row],[Profit]]/Table1[[#This Row],[Budget]]</f>
        <v>-0.98886381666666667</v>
      </c>
      <c r="X3193" s="22" t="str">
        <f>IF(L3193="","",
IF(L3193&lt;Predictability!$B$1,"Low",
IF(L3193&lt;=Predictability!$B$2,"Mid","High")))</f>
        <v>High</v>
      </c>
      <c r="Y3193" s="22">
        <f t="shared" si="99"/>
        <v>0</v>
      </c>
    </row>
    <row r="3194" spans="1:25" x14ac:dyDescent="0.2">
      <c r="A3194" t="s">
        <v>5256</v>
      </c>
      <c r="B3194" t="s">
        <v>1274</v>
      </c>
      <c r="C3194" t="s">
        <v>2182</v>
      </c>
      <c r="D3194">
        <v>10000</v>
      </c>
      <c r="E3194">
        <v>13433</v>
      </c>
      <c r="F3194">
        <v>10</v>
      </c>
      <c r="G3194">
        <v>0</v>
      </c>
      <c r="H3194">
        <v>6.6</v>
      </c>
      <c r="I3194">
        <v>56</v>
      </c>
      <c r="J3194">
        <v>98</v>
      </c>
      <c r="K3194">
        <v>16115878</v>
      </c>
      <c r="L3194">
        <v>8000000</v>
      </c>
      <c r="M3194" s="2">
        <f>VLOOKUP(A3194,Sheet2!$A$1:G6918,2,0)</f>
        <v>34722</v>
      </c>
      <c r="N3194" t="str">
        <f>VLOOKUP(A3194,Sheet2!$A$1:G6918,3,0)</f>
        <v>Color</v>
      </c>
      <c r="O3194" t="str">
        <f>VLOOKUP(A3194,Sheet2!$A$1:G6918,4,0)</f>
        <v>Action</v>
      </c>
      <c r="P3194" t="str">
        <f>VLOOKUP(A3194,Sheet2!$A$1:G6918,5,0)</f>
        <v>English</v>
      </c>
      <c r="Q3194" t="str">
        <f>VLOOKUP(A3194,Sheet2!$A$1:G6918,6,0)</f>
        <v>USA</v>
      </c>
      <c r="R3194" t="str">
        <f>VLOOKUP(A3194,Sheet2!$A$1:G6918,7,0)</f>
        <v>R</v>
      </c>
      <c r="S3194" t="str">
        <f>IF(Table1[[#This Row],[Language]]="English","English","Other language")</f>
        <v>English</v>
      </c>
      <c r="T3194">
        <f>Table1[[#This Row],[Gross Revenue]]-Table1[[#This Row],[Budget]]</f>
        <v>8115878</v>
      </c>
      <c r="U3194" s="1">
        <f>(Table1[[#This Row],[Gross Revenue]]/Table1[[#This Row],[Budget]])-1</f>
        <v>1.0144847499999998</v>
      </c>
      <c r="V3194" t="str">
        <f t="shared" si="98"/>
        <v>90-110 minutes</v>
      </c>
      <c r="W3194">
        <f>Table1[[#This Row],[Profit]]/Table1[[#This Row],[Budget]]</f>
        <v>1.01448475</v>
      </c>
      <c r="X3194" s="22" t="str">
        <f>IF(L3194="","",
IF(L3194&lt;Predictability!$B$1,"Low",
IF(L3194&lt;=Predictability!$B$2,"Mid","High")))</f>
        <v>Low</v>
      </c>
      <c r="Y3194" s="22">
        <f t="shared" si="99"/>
        <v>1</v>
      </c>
    </row>
    <row r="3195" spans="1:25" x14ac:dyDescent="0.2">
      <c r="A3195" t="s">
        <v>5447</v>
      </c>
      <c r="B3195" t="s">
        <v>1026</v>
      </c>
      <c r="C3195" t="s">
        <v>660</v>
      </c>
      <c r="D3195">
        <v>16000</v>
      </c>
      <c r="E3195">
        <v>18656</v>
      </c>
      <c r="F3195">
        <v>98</v>
      </c>
      <c r="G3195">
        <v>10000</v>
      </c>
      <c r="H3195">
        <v>6.7</v>
      </c>
      <c r="I3195">
        <v>224</v>
      </c>
      <c r="J3195">
        <v>108</v>
      </c>
      <c r="K3195">
        <v>163947053</v>
      </c>
      <c r="L3195">
        <v>40000000</v>
      </c>
      <c r="M3195" s="2">
        <f>VLOOKUP(A3195,Sheet2!$A$1:G6919,2,0)</f>
        <v>40140</v>
      </c>
      <c r="N3195" t="str">
        <f>VLOOKUP(A3195,Sheet2!$A$1:G6919,3,0)</f>
        <v>Color</v>
      </c>
      <c r="O3195" t="str">
        <f>VLOOKUP(A3195,Sheet2!$A$1:G6919,4,0)</f>
        <v>Comedy</v>
      </c>
      <c r="P3195" t="str">
        <f>VLOOKUP(A3195,Sheet2!$A$1:G6919,5,0)</f>
        <v>English</v>
      </c>
      <c r="Q3195" t="str">
        <f>VLOOKUP(A3195,Sheet2!$A$1:G6919,6,0)</f>
        <v>USA</v>
      </c>
      <c r="R3195" t="str">
        <f>VLOOKUP(A3195,Sheet2!$A$1:G6919,7,0)</f>
        <v>PG-13</v>
      </c>
      <c r="S3195" t="str">
        <f>IF(Table1[[#This Row],[Language]]="English","English","Other language")</f>
        <v>English</v>
      </c>
      <c r="T3195">
        <f>Table1[[#This Row],[Gross Revenue]]-Table1[[#This Row],[Budget]]</f>
        <v>123947053</v>
      </c>
      <c r="U3195" s="1">
        <f>(Table1[[#This Row],[Gross Revenue]]/Table1[[#This Row],[Budget]])-1</f>
        <v>3.0986763249999996</v>
      </c>
      <c r="V3195" t="str">
        <f t="shared" si="98"/>
        <v>90-110 minutes</v>
      </c>
      <c r="W3195">
        <f>Table1[[#This Row],[Profit]]/Table1[[#This Row],[Budget]]</f>
        <v>3.098676325</v>
      </c>
      <c r="X3195" s="22" t="str">
        <f>IF(L3195="","",
IF(L3195&lt;Predictability!$B$1,"Low",
IF(L3195&lt;=Predictability!$B$2,"Mid","High")))</f>
        <v>Mid</v>
      </c>
      <c r="Y3195" s="22">
        <f t="shared" si="99"/>
        <v>1</v>
      </c>
    </row>
    <row r="3196" spans="1:25" x14ac:dyDescent="0.2">
      <c r="A3196" t="s">
        <v>6512</v>
      </c>
      <c r="B3196" t="s">
        <v>772</v>
      </c>
      <c r="C3196" t="s">
        <v>2779</v>
      </c>
      <c r="D3196">
        <v>1000</v>
      </c>
      <c r="E3196">
        <v>2129</v>
      </c>
      <c r="F3196">
        <v>214</v>
      </c>
      <c r="G3196">
        <v>0</v>
      </c>
      <c r="H3196">
        <v>7.4</v>
      </c>
      <c r="I3196">
        <v>168</v>
      </c>
      <c r="J3196">
        <v>104</v>
      </c>
      <c r="K3196">
        <v>1900725</v>
      </c>
      <c r="L3196">
        <v>2000000</v>
      </c>
      <c r="M3196" s="2">
        <f>VLOOKUP(A3196,Sheet2!$A$1:G6920,2,0)</f>
        <v>38563</v>
      </c>
      <c r="N3196" t="str">
        <f>VLOOKUP(A3196,Sheet2!$A$1:G6920,3,0)</f>
        <v>Color</v>
      </c>
      <c r="O3196" t="str">
        <f>VLOOKUP(A3196,Sheet2!$A$1:G6920,4,0)</f>
        <v>Crime</v>
      </c>
      <c r="P3196" t="str">
        <f>VLOOKUP(A3196,Sheet2!$A$1:G6920,5,0)</f>
        <v>English</v>
      </c>
      <c r="Q3196" t="str">
        <f>VLOOKUP(A3196,Sheet2!$A$1:G6920,6,0)</f>
        <v>Australia</v>
      </c>
      <c r="R3196" t="str">
        <f>VLOOKUP(A3196,Sheet2!$A$1:G6920,7,0)</f>
        <v>R</v>
      </c>
      <c r="S3196" t="str">
        <f>IF(Table1[[#This Row],[Language]]="English","English","Other language")</f>
        <v>English</v>
      </c>
      <c r="T3196">
        <f>Table1[[#This Row],[Gross Revenue]]-Table1[[#This Row],[Budget]]</f>
        <v>-99275</v>
      </c>
      <c r="U3196" s="1">
        <f>(Table1[[#This Row],[Gross Revenue]]/Table1[[#This Row],[Budget]])-1</f>
        <v>-4.9637500000000001E-2</v>
      </c>
      <c r="V3196" t="str">
        <f t="shared" si="98"/>
        <v>90-110 minutes</v>
      </c>
      <c r="W3196">
        <f>Table1[[#This Row],[Profit]]/Table1[[#This Row],[Budget]]</f>
        <v>-4.9637500000000001E-2</v>
      </c>
      <c r="X3196" s="22" t="str">
        <f>IF(L3196="","",
IF(L3196&lt;Predictability!$B$1,"Low",
IF(L3196&lt;=Predictability!$B$2,"Mid","High")))</f>
        <v>Low</v>
      </c>
      <c r="Y3196" s="22">
        <f t="shared" si="99"/>
        <v>0</v>
      </c>
    </row>
    <row r="3197" spans="1:25" x14ac:dyDescent="0.2">
      <c r="A3197" t="s">
        <v>5891</v>
      </c>
      <c r="B3197" t="s">
        <v>2603</v>
      </c>
      <c r="C3197" t="s">
        <v>2604</v>
      </c>
      <c r="D3197">
        <v>778</v>
      </c>
      <c r="E3197">
        <v>2205</v>
      </c>
      <c r="F3197">
        <v>64</v>
      </c>
      <c r="G3197">
        <v>0</v>
      </c>
      <c r="H3197">
        <v>7.1</v>
      </c>
      <c r="I3197">
        <v>112</v>
      </c>
      <c r="J3197">
        <v>111</v>
      </c>
      <c r="K3197">
        <v>11905519</v>
      </c>
      <c r="L3197">
        <v>200000000</v>
      </c>
      <c r="M3197" s="2">
        <f>VLOOKUP(A3197,Sheet2!$A$1:G6921,2,0)</f>
        <v>38701</v>
      </c>
      <c r="N3197" t="str">
        <f>VLOOKUP(A3197,Sheet2!$A$1:G6921,3,0)</f>
        <v>Color</v>
      </c>
      <c r="O3197" t="str">
        <f>VLOOKUP(A3197,Sheet2!$A$1:G6921,4,0)</f>
        <v>Action</v>
      </c>
      <c r="P3197" t="str">
        <f>VLOOKUP(A3197,Sheet2!$A$1:G6921,5,0)</f>
        <v>Thai</v>
      </c>
      <c r="Q3197" t="str">
        <f>VLOOKUP(A3197,Sheet2!$A$1:G6921,6,0)</f>
        <v>Thailand</v>
      </c>
      <c r="R3197" t="str">
        <f>VLOOKUP(A3197,Sheet2!$A$1:G6921,7,0)</f>
        <v>R</v>
      </c>
      <c r="S3197" t="str">
        <f>IF(Table1[[#This Row],[Language]]="English","English","Other language")</f>
        <v>Other language</v>
      </c>
      <c r="T3197">
        <f>Table1[[#This Row],[Gross Revenue]]-Table1[[#This Row],[Budget]]</f>
        <v>-188094481</v>
      </c>
      <c r="U3197" s="1">
        <f>(Table1[[#This Row],[Gross Revenue]]/Table1[[#This Row],[Budget]])-1</f>
        <v>-0.94047240499999996</v>
      </c>
      <c r="V3197" t="str">
        <f t="shared" si="98"/>
        <v>111-130 minutes</v>
      </c>
      <c r="W3197">
        <f>Table1[[#This Row],[Profit]]/Table1[[#This Row],[Budget]]</f>
        <v>-0.94047240499999996</v>
      </c>
      <c r="X3197" s="22" t="str">
        <f>IF(L3197="","",
IF(L3197&lt;Predictability!$B$1,"Low",
IF(L3197&lt;=Predictability!$B$2,"Mid","High")))</f>
        <v>High</v>
      </c>
      <c r="Y3197" s="22">
        <f t="shared" si="99"/>
        <v>0</v>
      </c>
    </row>
    <row r="3198" spans="1:25" x14ac:dyDescent="0.2">
      <c r="A3198" t="s">
        <v>5285</v>
      </c>
      <c r="B3198" t="s">
        <v>2197</v>
      </c>
      <c r="C3198" t="s">
        <v>1837</v>
      </c>
      <c r="D3198">
        <v>830</v>
      </c>
      <c r="E3198">
        <v>1064</v>
      </c>
      <c r="F3198">
        <v>157</v>
      </c>
      <c r="G3198">
        <v>297</v>
      </c>
      <c r="H3198">
        <v>6.6</v>
      </c>
      <c r="I3198">
        <v>51</v>
      </c>
      <c r="J3198">
        <v>85</v>
      </c>
      <c r="K3198">
        <v>192467</v>
      </c>
      <c r="L3198">
        <v>15000</v>
      </c>
      <c r="M3198" s="2">
        <f>VLOOKUP(A3198,Sheet2!$A$1:G6922,2,0)</f>
        <v>38648</v>
      </c>
      <c r="N3198" t="str">
        <f>VLOOKUP(A3198,Sheet2!$A$1:G6922,3,0)</f>
        <v>Color</v>
      </c>
      <c r="O3198" t="str">
        <f>VLOOKUP(A3198,Sheet2!$A$1:G6922,4,0)</f>
        <v>Comedy</v>
      </c>
      <c r="P3198" t="str">
        <f>VLOOKUP(A3198,Sheet2!$A$1:G6922,5,0)</f>
        <v>English</v>
      </c>
      <c r="Q3198" t="str">
        <f>VLOOKUP(A3198,Sheet2!$A$1:G6922,6,0)</f>
        <v>USA</v>
      </c>
      <c r="R3198" t="str">
        <f>VLOOKUP(A3198,Sheet2!$A$1:G6922,7,0)</f>
        <v>R</v>
      </c>
      <c r="S3198" t="str">
        <f>IF(Table1[[#This Row],[Language]]="English","English","Other language")</f>
        <v>English</v>
      </c>
      <c r="T3198">
        <f>Table1[[#This Row],[Gross Revenue]]-Table1[[#This Row],[Budget]]</f>
        <v>177467</v>
      </c>
      <c r="U3198" s="1">
        <f>(Table1[[#This Row],[Gross Revenue]]/Table1[[#This Row],[Budget]])-1</f>
        <v>11.831133333333334</v>
      </c>
      <c r="V3198" t="str">
        <f t="shared" si="98"/>
        <v>&lt;90 minutes</v>
      </c>
      <c r="W3198">
        <f>Table1[[#This Row],[Profit]]/Table1[[#This Row],[Budget]]</f>
        <v>11.831133333333334</v>
      </c>
      <c r="X3198" s="22" t="str">
        <f>IF(L3198="","",
IF(L3198&lt;Predictability!$B$1,"Low",
IF(L3198&lt;=Predictability!$B$2,"Mid","High")))</f>
        <v>Low</v>
      </c>
      <c r="Y3198" s="22">
        <f t="shared" si="99"/>
        <v>1</v>
      </c>
    </row>
    <row r="3199" spans="1:25" x14ac:dyDescent="0.2">
      <c r="A3199" t="s">
        <v>5052</v>
      </c>
      <c r="B3199" t="s">
        <v>1682</v>
      </c>
      <c r="C3199" t="s">
        <v>2041</v>
      </c>
      <c r="D3199">
        <v>669</v>
      </c>
      <c r="E3199">
        <v>2114</v>
      </c>
      <c r="F3199">
        <v>36</v>
      </c>
      <c r="G3199">
        <v>4000</v>
      </c>
      <c r="H3199">
        <v>6.5</v>
      </c>
      <c r="I3199">
        <v>192</v>
      </c>
      <c r="J3199">
        <v>140</v>
      </c>
      <c r="K3199">
        <v>33682273</v>
      </c>
      <c r="L3199">
        <v>33000000</v>
      </c>
      <c r="M3199" s="2">
        <f>VLOOKUP(A3199,Sheet2!$A$1:G6923,2,0)</f>
        <v>38254</v>
      </c>
      <c r="N3199" t="str">
        <f>VLOOKUP(A3199,Sheet2!$A$1:G6923,3,0)</f>
        <v>Color</v>
      </c>
      <c r="O3199" t="str">
        <f>VLOOKUP(A3199,Sheet2!$A$1:G6923,4,0)</f>
        <v>Action</v>
      </c>
      <c r="P3199" t="str">
        <f>VLOOKUP(A3199,Sheet2!$A$1:G6923,5,0)</f>
        <v>English</v>
      </c>
      <c r="Q3199" t="str">
        <f>VLOOKUP(A3199,Sheet2!$A$1:G6923,6,0)</f>
        <v>USA</v>
      </c>
      <c r="R3199" t="str">
        <f>VLOOKUP(A3199,Sheet2!$A$1:G6923,7,0)</f>
        <v>R</v>
      </c>
      <c r="S3199" t="str">
        <f>IF(Table1[[#This Row],[Language]]="English","English","Other language")</f>
        <v>English</v>
      </c>
      <c r="T3199">
        <f>Table1[[#This Row],[Gross Revenue]]-Table1[[#This Row],[Budget]]</f>
        <v>682273</v>
      </c>
      <c r="U3199" s="1">
        <f>(Table1[[#This Row],[Gross Revenue]]/Table1[[#This Row],[Budget]])-1</f>
        <v>2.0674939393939384E-2</v>
      </c>
      <c r="V3199" t="str">
        <f t="shared" si="98"/>
        <v>131-150 minutes</v>
      </c>
      <c r="W3199">
        <f>Table1[[#This Row],[Profit]]/Table1[[#This Row],[Budget]]</f>
        <v>2.0674939393939395E-2</v>
      </c>
      <c r="X3199" s="22" t="str">
        <f>IF(L3199="","",
IF(L3199&lt;Predictability!$B$1,"Low",
IF(L3199&lt;=Predictability!$B$2,"Mid","High")))</f>
        <v>Mid</v>
      </c>
      <c r="Y3199" s="22">
        <f t="shared" si="99"/>
        <v>0</v>
      </c>
    </row>
    <row r="3200" spans="1:25" x14ac:dyDescent="0.2">
      <c r="A3200" t="s">
        <v>4092</v>
      </c>
      <c r="B3200" t="s">
        <v>1209</v>
      </c>
      <c r="C3200" t="s">
        <v>1210</v>
      </c>
      <c r="D3200">
        <v>942</v>
      </c>
      <c r="E3200">
        <v>3708</v>
      </c>
      <c r="F3200">
        <v>65</v>
      </c>
      <c r="G3200">
        <v>31000</v>
      </c>
      <c r="H3200">
        <v>5.7</v>
      </c>
      <c r="I3200">
        <v>361</v>
      </c>
      <c r="J3200">
        <v>85</v>
      </c>
      <c r="K3200">
        <v>64423650</v>
      </c>
      <c r="L3200">
        <v>3000000</v>
      </c>
      <c r="M3200" s="2">
        <f>VLOOKUP(A3200,Sheet2!$A$1:G6924,2,0)</f>
        <v>41611</v>
      </c>
      <c r="N3200" t="str">
        <f>VLOOKUP(A3200,Sheet2!$A$1:G6924,3,0)</f>
        <v>Color</v>
      </c>
      <c r="O3200" t="str">
        <f>VLOOKUP(A3200,Sheet2!$A$1:G6924,4,0)</f>
        <v>Horror</v>
      </c>
      <c r="P3200" t="str">
        <f>VLOOKUP(A3200,Sheet2!$A$1:G6924,5,0)</f>
        <v>English</v>
      </c>
      <c r="Q3200" t="str">
        <f>VLOOKUP(A3200,Sheet2!$A$1:G6924,6,0)</f>
        <v>USA</v>
      </c>
      <c r="R3200" t="str">
        <f>VLOOKUP(A3200,Sheet2!$A$1:G6924,7,0)</f>
        <v>R</v>
      </c>
      <c r="S3200" t="str">
        <f>IF(Table1[[#This Row],[Language]]="English","English","Other language")</f>
        <v>English</v>
      </c>
      <c r="T3200">
        <f>Table1[[#This Row],[Gross Revenue]]-Table1[[#This Row],[Budget]]</f>
        <v>61423650</v>
      </c>
      <c r="U3200" s="1">
        <f>(Table1[[#This Row],[Gross Revenue]]/Table1[[#This Row],[Budget]])-1</f>
        <v>20.474550000000001</v>
      </c>
      <c r="V3200" t="str">
        <f t="shared" si="98"/>
        <v>&lt;90 minutes</v>
      </c>
      <c r="W3200">
        <f>Table1[[#This Row],[Profit]]/Table1[[#This Row],[Budget]]</f>
        <v>20.474550000000001</v>
      </c>
      <c r="X3200" s="22" t="str">
        <f>IF(L3200="","",
IF(L3200&lt;Predictability!$B$1,"Low",
IF(L3200&lt;=Predictability!$B$2,"Mid","High")))</f>
        <v>Low</v>
      </c>
      <c r="Y3200" s="22">
        <f t="shared" si="99"/>
        <v>1</v>
      </c>
    </row>
    <row r="3201" spans="1:25" x14ac:dyDescent="0.2">
      <c r="A3201" t="s">
        <v>5126</v>
      </c>
      <c r="B3201" t="s">
        <v>1205</v>
      </c>
      <c r="C3201" t="s">
        <v>1210</v>
      </c>
      <c r="D3201">
        <v>2000</v>
      </c>
      <c r="E3201">
        <v>6807</v>
      </c>
      <c r="F3201">
        <v>65</v>
      </c>
      <c r="G3201">
        <v>15000</v>
      </c>
      <c r="H3201">
        <v>6.5</v>
      </c>
      <c r="I3201">
        <v>285</v>
      </c>
      <c r="J3201">
        <v>103</v>
      </c>
      <c r="K3201">
        <v>71519230</v>
      </c>
      <c r="L3201">
        <v>9000000</v>
      </c>
      <c r="M3201" s="2">
        <f>VLOOKUP(A3201,Sheet2!$A$1:G6925,2,0)</f>
        <v>41710</v>
      </c>
      <c r="N3201" t="str">
        <f>VLOOKUP(A3201,Sheet2!$A$1:G6925,3,0)</f>
        <v>Color</v>
      </c>
      <c r="O3201" t="str">
        <f>VLOOKUP(A3201,Sheet2!$A$1:G6925,4,0)</f>
        <v>Action</v>
      </c>
      <c r="P3201" t="str">
        <f>VLOOKUP(A3201,Sheet2!$A$1:G6925,5,0)</f>
        <v>English</v>
      </c>
      <c r="Q3201" t="str">
        <f>VLOOKUP(A3201,Sheet2!$A$1:G6925,6,0)</f>
        <v>USA</v>
      </c>
      <c r="R3201" t="str">
        <f>VLOOKUP(A3201,Sheet2!$A$1:G6925,7,0)</f>
        <v>R</v>
      </c>
      <c r="S3201" t="str">
        <f>IF(Table1[[#This Row],[Language]]="English","English","Other language")</f>
        <v>English</v>
      </c>
      <c r="T3201">
        <f>Table1[[#This Row],[Gross Revenue]]-Table1[[#This Row],[Budget]]</f>
        <v>62519230</v>
      </c>
      <c r="U3201" s="1">
        <f>(Table1[[#This Row],[Gross Revenue]]/Table1[[#This Row],[Budget]])-1</f>
        <v>6.9465811111111115</v>
      </c>
      <c r="V3201" t="str">
        <f t="shared" si="98"/>
        <v>90-110 minutes</v>
      </c>
      <c r="W3201">
        <f>Table1[[#This Row],[Profit]]/Table1[[#This Row],[Budget]]</f>
        <v>6.9465811111111115</v>
      </c>
      <c r="X3201" s="22" t="str">
        <f>IF(L3201="","",
IF(L3201&lt;Predictability!$B$1,"Low",
IF(L3201&lt;=Predictability!$B$2,"Mid","High")))</f>
        <v>Mid</v>
      </c>
      <c r="Y3201" s="22">
        <f t="shared" si="99"/>
        <v>1</v>
      </c>
    </row>
    <row r="3202" spans="1:25" x14ac:dyDescent="0.2">
      <c r="A3202" t="s">
        <v>6850</v>
      </c>
      <c r="B3202" t="s">
        <v>469</v>
      </c>
      <c r="C3202" t="s">
        <v>1147</v>
      </c>
      <c r="D3202">
        <v>10000</v>
      </c>
      <c r="E3202">
        <v>11036</v>
      </c>
      <c r="F3202">
        <v>125</v>
      </c>
      <c r="G3202">
        <v>32000</v>
      </c>
      <c r="H3202">
        <v>8</v>
      </c>
      <c r="I3202">
        <v>201</v>
      </c>
      <c r="J3202">
        <v>117</v>
      </c>
      <c r="K3202">
        <v>162586036</v>
      </c>
      <c r="L3202">
        <v>55000000</v>
      </c>
      <c r="M3202" s="2">
        <f>VLOOKUP(A3202,Sheet2!$A$1:G6926,2,0)</f>
        <v>38766</v>
      </c>
      <c r="N3202" t="str">
        <f>VLOOKUP(A3202,Sheet2!$A$1:G6926,3,0)</f>
        <v>Color</v>
      </c>
      <c r="O3202" t="str">
        <f>VLOOKUP(A3202,Sheet2!$A$1:G6926,4,0)</f>
        <v>Biography</v>
      </c>
      <c r="P3202" t="str">
        <f>VLOOKUP(A3202,Sheet2!$A$1:G6926,5,0)</f>
        <v>English</v>
      </c>
      <c r="Q3202" t="str">
        <f>VLOOKUP(A3202,Sheet2!$A$1:G6926,6,0)</f>
        <v>USA</v>
      </c>
      <c r="R3202" t="str">
        <f>VLOOKUP(A3202,Sheet2!$A$1:G6926,7,0)</f>
        <v>PG-13</v>
      </c>
      <c r="S3202" t="str">
        <f>IF(Table1[[#This Row],[Language]]="English","English","Other language")</f>
        <v>English</v>
      </c>
      <c r="T3202">
        <f>Table1[[#This Row],[Gross Revenue]]-Table1[[#This Row],[Budget]]</f>
        <v>107586036</v>
      </c>
      <c r="U3202" s="1">
        <f>(Table1[[#This Row],[Gross Revenue]]/Table1[[#This Row],[Budget]])-1</f>
        <v>1.9561097454545453</v>
      </c>
      <c r="V3202" t="str">
        <f t="shared" ref="V3202:V3265" si="100">IF(J3202="","",IF(J3202&lt;90,"&lt;90 minutes",IF(J3202&lt;=110,"90-110 minutes",IF(J3202&lt;=130,"111-130 minutes",IF(J3202&lt;=150,"131-150 minutes","&gt;150 minutes")))))</f>
        <v>111-130 minutes</v>
      </c>
      <c r="W3202">
        <f>Table1[[#This Row],[Profit]]/Table1[[#This Row],[Budget]]</f>
        <v>1.9561097454545455</v>
      </c>
      <c r="X3202" s="22" t="str">
        <f>IF(L3202="","",
IF(L3202&lt;Predictability!$B$1,"Low",
IF(L3202&lt;=Predictability!$B$2,"Mid","High")))</f>
        <v>High</v>
      </c>
      <c r="Y3202" s="22">
        <f t="shared" ref="Y3202:Y3265" si="101">IF(W3202&gt;=0.5,1,0)</f>
        <v>1</v>
      </c>
    </row>
    <row r="3203" spans="1:25" x14ac:dyDescent="0.2">
      <c r="A3203" t="s">
        <v>6284</v>
      </c>
      <c r="B3203" t="s">
        <v>2844</v>
      </c>
      <c r="C3203" t="s">
        <v>1229</v>
      </c>
      <c r="D3203">
        <v>326</v>
      </c>
      <c r="E3203">
        <v>486</v>
      </c>
      <c r="F3203">
        <v>350</v>
      </c>
      <c r="G3203">
        <v>0</v>
      </c>
      <c r="H3203">
        <v>7.3</v>
      </c>
      <c r="I3203">
        <v>280</v>
      </c>
      <c r="J3203">
        <v>94</v>
      </c>
      <c r="K3203">
        <v>56437947</v>
      </c>
      <c r="L3203">
        <v>9800000</v>
      </c>
      <c r="M3203" s="2">
        <f>VLOOKUP(A3203,Sheet2!$A$1:G6927,2,0)</f>
        <v>38873</v>
      </c>
      <c r="N3203" t="str">
        <f>VLOOKUP(A3203,Sheet2!$A$1:G6927,3,0)</f>
        <v>Color</v>
      </c>
      <c r="O3203" t="str">
        <f>VLOOKUP(A3203,Sheet2!$A$1:G6927,4,0)</f>
        <v>Biography</v>
      </c>
      <c r="P3203" t="str">
        <f>VLOOKUP(A3203,Sheet2!$A$1:G6927,5,0)</f>
        <v>English</v>
      </c>
      <c r="Q3203" t="str">
        <f>VLOOKUP(A3203,Sheet2!$A$1:G6927,6,0)</f>
        <v>UK</v>
      </c>
      <c r="R3203" t="str">
        <f>VLOOKUP(A3203,Sheet2!$A$1:G6927,7,0)</f>
        <v>PG-13</v>
      </c>
      <c r="S3203" t="str">
        <f>IF(Table1[[#This Row],[Language]]="English","English","Other language")</f>
        <v>English</v>
      </c>
      <c r="T3203">
        <f>Table1[[#This Row],[Gross Revenue]]-Table1[[#This Row],[Budget]]</f>
        <v>46637947</v>
      </c>
      <c r="U3203" s="1">
        <f>(Table1[[#This Row],[Gross Revenue]]/Table1[[#This Row],[Budget]])-1</f>
        <v>4.7589741836734696</v>
      </c>
      <c r="V3203" t="str">
        <f t="shared" si="100"/>
        <v>90-110 minutes</v>
      </c>
      <c r="W3203">
        <f>Table1[[#This Row],[Profit]]/Table1[[#This Row],[Budget]]</f>
        <v>4.7589741836734696</v>
      </c>
      <c r="X3203" s="22" t="str">
        <f>IF(L3203="","",
IF(L3203&lt;Predictability!$B$1,"Low",
IF(L3203&lt;=Predictability!$B$2,"Mid","High")))</f>
        <v>Mid</v>
      </c>
      <c r="Y3203" s="22">
        <f t="shared" si="101"/>
        <v>1</v>
      </c>
    </row>
    <row r="3204" spans="1:25" x14ac:dyDescent="0.2">
      <c r="A3204" t="s">
        <v>4869</v>
      </c>
      <c r="B3204" t="s">
        <v>691</v>
      </c>
      <c r="C3204" t="s">
        <v>1723</v>
      </c>
      <c r="D3204">
        <v>29000</v>
      </c>
      <c r="E3204">
        <v>29743</v>
      </c>
      <c r="F3204">
        <v>0</v>
      </c>
      <c r="G3204">
        <v>0</v>
      </c>
      <c r="H3204">
        <v>6.4</v>
      </c>
      <c r="I3204">
        <v>63</v>
      </c>
      <c r="J3204">
        <v>107</v>
      </c>
      <c r="K3204">
        <v>18636537</v>
      </c>
      <c r="L3204">
        <v>32000000</v>
      </c>
      <c r="M3204" s="2">
        <f>VLOOKUP(A3204,Sheet2!$A$1:G6928,2,0)</f>
        <v>34800</v>
      </c>
      <c r="N3204" t="str">
        <f>VLOOKUP(A3204,Sheet2!$A$1:G6928,3,0)</f>
        <v>Black and White</v>
      </c>
      <c r="O3204" t="str">
        <f>VLOOKUP(A3204,Sheet2!$A$1:G6928,4,0)</f>
        <v>Action</v>
      </c>
      <c r="P3204" t="str">
        <f>VLOOKUP(A3204,Sheet2!$A$1:G6928,5,0)</f>
        <v>English</v>
      </c>
      <c r="Q3204" t="str">
        <f>VLOOKUP(A3204,Sheet2!$A$1:G6928,6,0)</f>
        <v>Japan</v>
      </c>
      <c r="R3204" t="str">
        <f>VLOOKUP(A3204,Sheet2!$A$1:G6928,7,0)</f>
        <v>R</v>
      </c>
      <c r="S3204" t="str">
        <f>IF(Table1[[#This Row],[Language]]="English","English","Other language")</f>
        <v>English</v>
      </c>
      <c r="T3204">
        <f>Table1[[#This Row],[Gross Revenue]]-Table1[[#This Row],[Budget]]</f>
        <v>-13363463</v>
      </c>
      <c r="U3204" s="1">
        <f>(Table1[[#This Row],[Gross Revenue]]/Table1[[#This Row],[Budget]])-1</f>
        <v>-0.41760821874999998</v>
      </c>
      <c r="V3204" t="str">
        <f t="shared" si="100"/>
        <v>90-110 minutes</v>
      </c>
      <c r="W3204">
        <f>Table1[[#This Row],[Profit]]/Table1[[#This Row],[Budget]]</f>
        <v>-0.41760821874999998</v>
      </c>
      <c r="X3204" s="22" t="str">
        <f>IF(L3204="","",
IF(L3204&lt;Predictability!$B$1,"Low",
IF(L3204&lt;=Predictability!$B$2,"Mid","High")))</f>
        <v>Mid</v>
      </c>
      <c r="Y3204" s="22">
        <f t="shared" si="101"/>
        <v>0</v>
      </c>
    </row>
    <row r="3205" spans="1:25" x14ac:dyDescent="0.2">
      <c r="A3205" t="s">
        <v>4859</v>
      </c>
      <c r="B3205" t="s">
        <v>1909</v>
      </c>
      <c r="C3205" t="s">
        <v>1910</v>
      </c>
      <c r="D3205">
        <v>982</v>
      </c>
      <c r="E3205">
        <v>3299</v>
      </c>
      <c r="F3205">
        <v>91</v>
      </c>
      <c r="G3205">
        <v>698</v>
      </c>
      <c r="H3205">
        <v>6.4</v>
      </c>
      <c r="I3205">
        <v>65</v>
      </c>
      <c r="J3205">
        <v>91</v>
      </c>
      <c r="K3205">
        <v>381186</v>
      </c>
      <c r="L3205">
        <v>900000</v>
      </c>
      <c r="M3205" s="2">
        <f>VLOOKUP(A3205,Sheet2!$A$1:G6929,2,0)</f>
        <v>38476</v>
      </c>
      <c r="N3205" t="str">
        <f>VLOOKUP(A3205,Sheet2!$A$1:G6929,3,0)</f>
        <v>Color</v>
      </c>
      <c r="O3205" t="str">
        <f>VLOOKUP(A3205,Sheet2!$A$1:G6929,4,0)</f>
        <v>Drama</v>
      </c>
      <c r="P3205" t="str">
        <f>VLOOKUP(A3205,Sheet2!$A$1:G6929,5,0)</f>
        <v>English</v>
      </c>
      <c r="Q3205" t="str">
        <f>VLOOKUP(A3205,Sheet2!$A$1:G6929,6,0)</f>
        <v>USA</v>
      </c>
      <c r="R3205" t="str">
        <f>VLOOKUP(A3205,Sheet2!$A$1:G6929,7,0)</f>
        <v>R</v>
      </c>
      <c r="S3205" t="str">
        <f>IF(Table1[[#This Row],[Language]]="English","English","Other language")</f>
        <v>English</v>
      </c>
      <c r="T3205">
        <f>Table1[[#This Row],[Gross Revenue]]-Table1[[#This Row],[Budget]]</f>
        <v>-518814</v>
      </c>
      <c r="U3205" s="1">
        <f>(Table1[[#This Row],[Gross Revenue]]/Table1[[#This Row],[Budget]])-1</f>
        <v>-0.57645999999999997</v>
      </c>
      <c r="V3205" t="str">
        <f t="shared" si="100"/>
        <v>90-110 minutes</v>
      </c>
      <c r="W3205">
        <f>Table1[[#This Row],[Profit]]/Table1[[#This Row],[Budget]]</f>
        <v>-0.57645999999999997</v>
      </c>
      <c r="X3205" s="22" t="str">
        <f>IF(L3205="","",
IF(L3205&lt;Predictability!$B$1,"Low",
IF(L3205&lt;=Predictability!$B$2,"Mid","High")))</f>
        <v>Low</v>
      </c>
      <c r="Y3205" s="22">
        <f t="shared" si="101"/>
        <v>0</v>
      </c>
    </row>
    <row r="3206" spans="1:25" x14ac:dyDescent="0.2">
      <c r="A3206" t="s">
        <v>5921</v>
      </c>
      <c r="B3206" t="s">
        <v>153</v>
      </c>
      <c r="C3206" t="s">
        <v>1617</v>
      </c>
      <c r="D3206">
        <v>3000</v>
      </c>
      <c r="E3206">
        <v>3431</v>
      </c>
      <c r="F3206">
        <v>176</v>
      </c>
      <c r="G3206">
        <v>983</v>
      </c>
      <c r="H3206">
        <v>7.1</v>
      </c>
      <c r="I3206">
        <v>149</v>
      </c>
      <c r="J3206">
        <v>101</v>
      </c>
      <c r="K3206">
        <v>12987647</v>
      </c>
      <c r="L3206">
        <v>30000000</v>
      </c>
      <c r="M3206" s="2">
        <f>VLOOKUP(A3206,Sheet2!$A$1:G6930,2,0)</f>
        <v>37443</v>
      </c>
      <c r="N3206" t="str">
        <f>VLOOKUP(A3206,Sheet2!$A$1:G6930,3,0)</f>
        <v>Color</v>
      </c>
      <c r="O3206" t="str">
        <f>VLOOKUP(A3206,Sheet2!$A$1:G6930,4,0)</f>
        <v>Drama</v>
      </c>
      <c r="P3206" t="str">
        <f>VLOOKUP(A3206,Sheet2!$A$1:G6930,5,0)</f>
        <v>English</v>
      </c>
      <c r="Q3206" t="str">
        <f>VLOOKUP(A3206,Sheet2!$A$1:G6930,6,0)</f>
        <v>UK</v>
      </c>
      <c r="R3206" t="str">
        <f>VLOOKUP(A3206,Sheet2!$A$1:G6930,7,0)</f>
        <v>R</v>
      </c>
      <c r="S3206" t="str">
        <f>IF(Table1[[#This Row],[Language]]="English","English","Other language")</f>
        <v>English</v>
      </c>
      <c r="T3206">
        <f>Table1[[#This Row],[Gross Revenue]]-Table1[[#This Row],[Budget]]</f>
        <v>-17012353</v>
      </c>
      <c r="U3206" s="1">
        <f>(Table1[[#This Row],[Gross Revenue]]/Table1[[#This Row],[Budget]])-1</f>
        <v>-0.56707843333333341</v>
      </c>
      <c r="V3206" t="str">
        <f t="shared" si="100"/>
        <v>90-110 minutes</v>
      </c>
      <c r="W3206">
        <f>Table1[[#This Row],[Profit]]/Table1[[#This Row],[Budget]]</f>
        <v>-0.5670784333333333</v>
      </c>
      <c r="X3206" s="22" t="str">
        <f>IF(L3206="","",
IF(L3206&lt;Predictability!$B$1,"Low",
IF(L3206&lt;=Predictability!$B$2,"Mid","High")))</f>
        <v>Mid</v>
      </c>
      <c r="Y3206" s="22">
        <f t="shared" si="101"/>
        <v>0</v>
      </c>
    </row>
    <row r="3207" spans="1:25" x14ac:dyDescent="0.2">
      <c r="A3207" t="s">
        <v>4398</v>
      </c>
      <c r="B3207" t="s">
        <v>1505</v>
      </c>
      <c r="C3207" t="s">
        <v>1506</v>
      </c>
      <c r="D3207">
        <v>69</v>
      </c>
      <c r="E3207">
        <v>155</v>
      </c>
      <c r="F3207">
        <v>0</v>
      </c>
      <c r="G3207">
        <v>44</v>
      </c>
      <c r="H3207">
        <v>6</v>
      </c>
      <c r="I3207">
        <v>3</v>
      </c>
      <c r="J3207">
        <v>101</v>
      </c>
      <c r="K3207">
        <v>1111615</v>
      </c>
      <c r="L3207">
        <v>500000</v>
      </c>
      <c r="M3207" s="2">
        <f>VLOOKUP(A3207,Sheet2!$A$1:G6931,2,0)</f>
        <v>37894</v>
      </c>
      <c r="N3207" t="str">
        <f>VLOOKUP(A3207,Sheet2!$A$1:G6931,3,0)</f>
        <v>Color</v>
      </c>
      <c r="O3207" t="str">
        <f>VLOOKUP(A3207,Sheet2!$A$1:G6931,4,0)</f>
        <v>Comedy</v>
      </c>
      <c r="P3207" t="str">
        <f>VLOOKUP(A3207,Sheet2!$A$1:G6931,5,0)</f>
        <v>English</v>
      </c>
      <c r="Q3207" t="str">
        <f>VLOOKUP(A3207,Sheet2!$A$1:G6931,6,0)</f>
        <v>USA</v>
      </c>
      <c r="R3207" t="str">
        <f>VLOOKUP(A3207,Sheet2!$A$1:G6931,7,0)</f>
        <v>PG</v>
      </c>
      <c r="S3207" t="str">
        <f>IF(Table1[[#This Row],[Language]]="English","English","Other language")</f>
        <v>English</v>
      </c>
      <c r="T3207">
        <f>Table1[[#This Row],[Gross Revenue]]-Table1[[#This Row],[Budget]]</f>
        <v>611615</v>
      </c>
      <c r="U3207" s="1">
        <f>(Table1[[#This Row],[Gross Revenue]]/Table1[[#This Row],[Budget]])-1</f>
        <v>1.22323</v>
      </c>
      <c r="V3207" t="str">
        <f t="shared" si="100"/>
        <v>90-110 minutes</v>
      </c>
      <c r="W3207">
        <f>Table1[[#This Row],[Profit]]/Table1[[#This Row],[Budget]]</f>
        <v>1.22323</v>
      </c>
      <c r="X3207" s="22" t="str">
        <f>IF(L3207="","",
IF(L3207&lt;Predictability!$B$1,"Low",
IF(L3207&lt;=Predictability!$B$2,"Mid","High")))</f>
        <v>Low</v>
      </c>
      <c r="Y3207" s="22">
        <f t="shared" si="101"/>
        <v>1</v>
      </c>
    </row>
    <row r="3208" spans="1:25" x14ac:dyDescent="0.2">
      <c r="A3208" t="s">
        <v>3460</v>
      </c>
      <c r="B3208" t="s">
        <v>376</v>
      </c>
      <c r="C3208" t="s">
        <v>377</v>
      </c>
      <c r="D3208">
        <v>711</v>
      </c>
      <c r="E3208">
        <v>3162</v>
      </c>
      <c r="F3208">
        <v>52</v>
      </c>
      <c r="G3208">
        <v>897</v>
      </c>
      <c r="H3208">
        <v>4.5999999999999996</v>
      </c>
      <c r="I3208">
        <v>85</v>
      </c>
      <c r="J3208">
        <v>104</v>
      </c>
      <c r="K3208">
        <v>17757087</v>
      </c>
      <c r="L3208">
        <v>21000000</v>
      </c>
      <c r="M3208" s="2">
        <f>VLOOKUP(A3208,Sheet2!$A$1:G6932,2,0)</f>
        <v>36325</v>
      </c>
      <c r="N3208" t="str">
        <f>VLOOKUP(A3208,Sheet2!$A$1:G6932,3,0)</f>
        <v>Black and White</v>
      </c>
      <c r="O3208" t="str">
        <f>VLOOKUP(A3208,Sheet2!$A$1:G6932,4,0)</f>
        <v>Horror</v>
      </c>
      <c r="P3208" t="str">
        <f>VLOOKUP(A3208,Sheet2!$A$1:G6932,5,0)</f>
        <v>English</v>
      </c>
      <c r="Q3208" t="str">
        <f>VLOOKUP(A3208,Sheet2!$A$1:G6932,6,0)</f>
        <v>USA</v>
      </c>
      <c r="R3208" t="str">
        <f>VLOOKUP(A3208,Sheet2!$A$1:G6932,7,0)</f>
        <v>R</v>
      </c>
      <c r="S3208" t="str">
        <f>IF(Table1[[#This Row],[Language]]="English","English","Other language")</f>
        <v>English</v>
      </c>
      <c r="T3208">
        <f>Table1[[#This Row],[Gross Revenue]]-Table1[[#This Row],[Budget]]</f>
        <v>-3242913</v>
      </c>
      <c r="U3208" s="1">
        <f>(Table1[[#This Row],[Gross Revenue]]/Table1[[#This Row],[Budget]])-1</f>
        <v>-0.15442442857142857</v>
      </c>
      <c r="V3208" t="str">
        <f t="shared" si="100"/>
        <v>90-110 minutes</v>
      </c>
      <c r="W3208">
        <f>Table1[[#This Row],[Profit]]/Table1[[#This Row],[Budget]]</f>
        <v>-0.15442442857142857</v>
      </c>
      <c r="X3208" s="22" t="str">
        <f>IF(L3208="","",
IF(L3208&lt;Predictability!$B$1,"Low",
IF(L3208&lt;=Predictability!$B$2,"Mid","High")))</f>
        <v>Mid</v>
      </c>
      <c r="Y3208" s="22">
        <f t="shared" si="101"/>
        <v>0</v>
      </c>
    </row>
    <row r="3209" spans="1:25" x14ac:dyDescent="0.2">
      <c r="A3209" t="s">
        <v>6574</v>
      </c>
      <c r="B3209" t="s">
        <v>2993</v>
      </c>
      <c r="C3209" t="s">
        <v>2994</v>
      </c>
      <c r="D3209">
        <v>1000</v>
      </c>
      <c r="E3209">
        <v>1445</v>
      </c>
      <c r="F3209">
        <v>338</v>
      </c>
      <c r="G3209">
        <v>51000</v>
      </c>
      <c r="H3209">
        <v>7.6</v>
      </c>
      <c r="I3209">
        <v>481</v>
      </c>
      <c r="J3209">
        <v>102</v>
      </c>
      <c r="K3209">
        <v>4105123</v>
      </c>
      <c r="L3209">
        <v>1100000</v>
      </c>
      <c r="M3209" s="2">
        <f>VLOOKUP(A3209,Sheet2!$A$1:G6933,2,0)</f>
        <v>40652</v>
      </c>
      <c r="N3209" t="str">
        <f>VLOOKUP(A3209,Sheet2!$A$1:G6933,3,0)</f>
        <v>Color</v>
      </c>
      <c r="O3209" t="str">
        <f>VLOOKUP(A3209,Sheet2!$A$1:G6933,4,0)</f>
        <v>Action</v>
      </c>
      <c r="P3209" t="str">
        <f>VLOOKUP(A3209,Sheet2!$A$1:G6933,5,0)</f>
        <v>Indonesian</v>
      </c>
      <c r="Q3209" t="str">
        <f>VLOOKUP(A3209,Sheet2!$A$1:G6933,6,0)</f>
        <v>Indonesia</v>
      </c>
      <c r="R3209" t="str">
        <f>VLOOKUP(A3209,Sheet2!$A$1:G6933,7,0)</f>
        <v>R</v>
      </c>
      <c r="S3209" t="str">
        <f>IF(Table1[[#This Row],[Language]]="English","English","Other language")</f>
        <v>Other language</v>
      </c>
      <c r="T3209">
        <f>Table1[[#This Row],[Gross Revenue]]-Table1[[#This Row],[Budget]]</f>
        <v>3005123</v>
      </c>
      <c r="U3209" s="1">
        <f>(Table1[[#This Row],[Gross Revenue]]/Table1[[#This Row],[Budget]])-1</f>
        <v>2.7319300000000002</v>
      </c>
      <c r="V3209" t="str">
        <f t="shared" si="100"/>
        <v>90-110 minutes</v>
      </c>
      <c r="W3209">
        <f>Table1[[#This Row],[Profit]]/Table1[[#This Row],[Budget]]</f>
        <v>2.7319300000000002</v>
      </c>
      <c r="X3209" s="22" t="str">
        <f>IF(L3209="","",
IF(L3209&lt;Predictability!$B$1,"Low",
IF(L3209&lt;=Predictability!$B$2,"Mid","High")))</f>
        <v>Low</v>
      </c>
      <c r="Y3209" s="22">
        <f t="shared" si="101"/>
        <v>1</v>
      </c>
    </row>
    <row r="3210" spans="1:25" x14ac:dyDescent="0.2">
      <c r="A3210" t="s">
        <v>5906</v>
      </c>
      <c r="B3210" t="s">
        <v>329</v>
      </c>
      <c r="C3210" t="s">
        <v>2619</v>
      </c>
      <c r="D3210">
        <v>25000</v>
      </c>
      <c r="E3210">
        <v>39463</v>
      </c>
      <c r="F3210">
        <v>6</v>
      </c>
      <c r="G3210">
        <v>18000</v>
      </c>
      <c r="H3210">
        <v>7.1</v>
      </c>
      <c r="I3210">
        <v>186</v>
      </c>
      <c r="J3210">
        <v>116</v>
      </c>
      <c r="K3210">
        <v>4435083</v>
      </c>
      <c r="L3210">
        <v>18000000</v>
      </c>
      <c r="M3210" s="2">
        <f>VLOOKUP(A3210,Sheet2!$A$1:G6934,2,0)</f>
        <v>41341</v>
      </c>
      <c r="N3210" t="str">
        <f>VLOOKUP(A3210,Sheet2!$A$1:G6934,3,0)</f>
        <v>Color</v>
      </c>
      <c r="O3210" t="str">
        <f>VLOOKUP(A3210,Sheet2!$A$1:G6934,4,0)</f>
        <v>Biography</v>
      </c>
      <c r="P3210" t="str">
        <f>VLOOKUP(A3210,Sheet2!$A$1:G6934,5,0)</f>
        <v>English</v>
      </c>
      <c r="Q3210" t="str">
        <f>VLOOKUP(A3210,Sheet2!$A$1:G6934,6,0)</f>
        <v>Australia</v>
      </c>
      <c r="R3210" t="str">
        <f>VLOOKUP(A3210,Sheet2!$A$1:G6934,7,0)</f>
        <v>R</v>
      </c>
      <c r="S3210" t="str">
        <f>IF(Table1[[#This Row],[Language]]="English","English","Other language")</f>
        <v>English</v>
      </c>
      <c r="T3210">
        <f>Table1[[#This Row],[Gross Revenue]]-Table1[[#This Row],[Budget]]</f>
        <v>-13564917</v>
      </c>
      <c r="U3210" s="1">
        <f>(Table1[[#This Row],[Gross Revenue]]/Table1[[#This Row],[Budget]])-1</f>
        <v>-0.75360650000000007</v>
      </c>
      <c r="V3210" t="str">
        <f t="shared" si="100"/>
        <v>111-130 minutes</v>
      </c>
      <c r="W3210">
        <f>Table1[[#This Row],[Profit]]/Table1[[#This Row],[Budget]]</f>
        <v>-0.75360649999999996</v>
      </c>
      <c r="X3210" s="22" t="str">
        <f>IF(L3210="","",
IF(L3210&lt;Predictability!$B$1,"Low",
IF(L3210&lt;=Predictability!$B$2,"Mid","High")))</f>
        <v>Mid</v>
      </c>
      <c r="Y3210" s="22">
        <f t="shared" si="101"/>
        <v>0</v>
      </c>
    </row>
    <row r="3211" spans="1:25" x14ac:dyDescent="0.2">
      <c r="A3211" t="s">
        <v>4848</v>
      </c>
      <c r="B3211" t="s">
        <v>1241</v>
      </c>
      <c r="C3211" t="s">
        <v>642</v>
      </c>
      <c r="D3211">
        <v>13000</v>
      </c>
      <c r="E3211">
        <v>16762</v>
      </c>
      <c r="F3211">
        <v>0</v>
      </c>
      <c r="G3211">
        <v>0</v>
      </c>
      <c r="H3211">
        <v>7.1</v>
      </c>
      <c r="I3211">
        <v>91</v>
      </c>
      <c r="J3211">
        <v>135</v>
      </c>
      <c r="K3211">
        <v>45856732</v>
      </c>
      <c r="L3211">
        <v>40000000</v>
      </c>
      <c r="M3211" s="2">
        <f>VLOOKUP(A3211,Sheet2!$A$1:G6935,2,0)</f>
        <v>35452</v>
      </c>
      <c r="N3211" t="str">
        <f>VLOOKUP(A3211,Sheet2!$A$1:G6935,3,0)</f>
        <v>Color</v>
      </c>
      <c r="O3211" t="str">
        <f>VLOOKUP(A3211,Sheet2!$A$1:G6935,4,0)</f>
        <v>Crime</v>
      </c>
      <c r="P3211" t="str">
        <f>VLOOKUP(A3211,Sheet2!$A$1:G6935,5,0)</f>
        <v>English</v>
      </c>
      <c r="Q3211" t="str">
        <f>VLOOKUP(A3211,Sheet2!$A$1:G6935,6,0)</f>
        <v>USA</v>
      </c>
      <c r="R3211" t="str">
        <f>VLOOKUP(A3211,Sheet2!$A$1:G6935,7,0)</f>
        <v>PG-13</v>
      </c>
      <c r="S3211" t="str">
        <f>IF(Table1[[#This Row],[Language]]="English","English","Other language")</f>
        <v>English</v>
      </c>
      <c r="T3211">
        <f>Table1[[#This Row],[Gross Revenue]]-Table1[[#This Row],[Budget]]</f>
        <v>5856732</v>
      </c>
      <c r="U3211" s="1">
        <f>(Table1[[#This Row],[Gross Revenue]]/Table1[[#This Row],[Budget]])-1</f>
        <v>0.14641829999999989</v>
      </c>
      <c r="V3211" t="str">
        <f t="shared" si="100"/>
        <v>131-150 minutes</v>
      </c>
      <c r="W3211">
        <f>Table1[[#This Row],[Profit]]/Table1[[#This Row],[Budget]]</f>
        <v>0.1464183</v>
      </c>
      <c r="X3211" s="22" t="str">
        <f>IF(L3211="","",
IF(L3211&lt;Predictability!$B$1,"Low",
IF(L3211&lt;=Predictability!$B$2,"Mid","High")))</f>
        <v>Mid</v>
      </c>
      <c r="Y3211" s="22">
        <f t="shared" si="101"/>
        <v>0</v>
      </c>
    </row>
    <row r="3212" spans="1:25" x14ac:dyDescent="0.2">
      <c r="A3212" t="s">
        <v>6022</v>
      </c>
      <c r="B3212" t="s">
        <v>2681</v>
      </c>
      <c r="C3212" t="s">
        <v>1933</v>
      </c>
      <c r="D3212">
        <v>771</v>
      </c>
      <c r="E3212">
        <v>2356</v>
      </c>
      <c r="F3212">
        <v>160</v>
      </c>
      <c r="G3212">
        <v>35000</v>
      </c>
      <c r="H3212">
        <v>6.4</v>
      </c>
      <c r="I3212">
        <v>265</v>
      </c>
      <c r="J3212">
        <v>110</v>
      </c>
      <c r="K3212">
        <v>16005978</v>
      </c>
      <c r="L3212">
        <v>26000000</v>
      </c>
      <c r="M3212" s="2">
        <f>VLOOKUP(A3212,Sheet2!$A$1:G6936,2,0)</f>
        <v>41176</v>
      </c>
      <c r="N3212" t="str">
        <f>VLOOKUP(A3212,Sheet2!$A$1:G6936,3,0)</f>
        <v>Color</v>
      </c>
      <c r="O3212" t="str">
        <f>VLOOKUP(A3212,Sheet2!$A$1:G6936,4,0)</f>
        <v>Crime</v>
      </c>
      <c r="P3212" t="str">
        <f>VLOOKUP(A3212,Sheet2!$A$1:G6936,5,0)</f>
        <v>English</v>
      </c>
      <c r="Q3212" t="str">
        <f>VLOOKUP(A3212,Sheet2!$A$1:G6936,6,0)</f>
        <v>USA</v>
      </c>
      <c r="R3212" t="str">
        <f>VLOOKUP(A3212,Sheet2!$A$1:G6936,7,0)</f>
        <v>R</v>
      </c>
      <c r="S3212" t="str">
        <f>IF(Table1[[#This Row],[Language]]="English","English","Other language")</f>
        <v>English</v>
      </c>
      <c r="T3212">
        <f>Table1[[#This Row],[Gross Revenue]]-Table1[[#This Row],[Budget]]</f>
        <v>-9994022</v>
      </c>
      <c r="U3212" s="1">
        <f>(Table1[[#This Row],[Gross Revenue]]/Table1[[#This Row],[Budget]])-1</f>
        <v>-0.38438546153846154</v>
      </c>
      <c r="V3212" t="str">
        <f t="shared" si="100"/>
        <v>90-110 minutes</v>
      </c>
      <c r="W3212">
        <f>Table1[[#This Row],[Profit]]/Table1[[#This Row],[Budget]]</f>
        <v>-0.38438546153846154</v>
      </c>
      <c r="X3212" s="22" t="str">
        <f>IF(L3212="","",
IF(L3212&lt;Predictability!$B$1,"Low",
IF(L3212&lt;=Predictability!$B$2,"Mid","High")))</f>
        <v>Mid</v>
      </c>
      <c r="Y3212" s="22">
        <f t="shared" si="101"/>
        <v>0</v>
      </c>
    </row>
    <row r="3213" spans="1:25" x14ac:dyDescent="0.2">
      <c r="A3213" t="s">
        <v>6525</v>
      </c>
      <c r="B3213" t="s">
        <v>1671</v>
      </c>
      <c r="C3213" t="s">
        <v>2444</v>
      </c>
      <c r="D3213">
        <v>14000</v>
      </c>
      <c r="E3213">
        <v>14504</v>
      </c>
      <c r="F3213">
        <v>335</v>
      </c>
      <c r="G3213">
        <v>15000</v>
      </c>
      <c r="H3213">
        <v>7.6</v>
      </c>
      <c r="I3213">
        <v>299</v>
      </c>
      <c r="J3213">
        <v>124</v>
      </c>
      <c r="K3213">
        <v>34180954</v>
      </c>
      <c r="L3213">
        <v>32000000</v>
      </c>
      <c r="M3213" s="2">
        <f>VLOOKUP(A3213,Sheet2!$A$1:G6937,2,0)</f>
        <v>39693</v>
      </c>
      <c r="N3213" t="str">
        <f>VLOOKUP(A3213,Sheet2!$A$1:G6937,3,0)</f>
        <v>Color</v>
      </c>
      <c r="O3213" t="str">
        <f>VLOOKUP(A3213,Sheet2!$A$1:G6937,4,0)</f>
        <v>Drama</v>
      </c>
      <c r="P3213" t="str">
        <f>VLOOKUP(A3213,Sheet2!$A$1:G6937,5,0)</f>
        <v>English</v>
      </c>
      <c r="Q3213" t="str">
        <f>VLOOKUP(A3213,Sheet2!$A$1:G6937,6,0)</f>
        <v>USA</v>
      </c>
      <c r="R3213" t="str">
        <f>VLOOKUP(A3213,Sheet2!$A$1:G6937,7,0)</f>
        <v>R</v>
      </c>
      <c r="S3213" t="str">
        <f>IF(Table1[[#This Row],[Language]]="English","English","Other language")</f>
        <v>English</v>
      </c>
      <c r="T3213">
        <f>Table1[[#This Row],[Gross Revenue]]-Table1[[#This Row],[Budget]]</f>
        <v>2180954</v>
      </c>
      <c r="U3213" s="1">
        <f>(Table1[[#This Row],[Gross Revenue]]/Table1[[#This Row],[Budget]])-1</f>
        <v>6.8154812499999995E-2</v>
      </c>
      <c r="V3213" t="str">
        <f t="shared" si="100"/>
        <v>111-130 minutes</v>
      </c>
      <c r="W3213">
        <f>Table1[[#This Row],[Profit]]/Table1[[#This Row],[Budget]]</f>
        <v>6.8154812499999995E-2</v>
      </c>
      <c r="X3213" s="22" t="str">
        <f>IF(L3213="","",
IF(L3213&lt;Predictability!$B$1,"Low",
IF(L3213&lt;=Predictability!$B$2,"Mid","High")))</f>
        <v>Mid</v>
      </c>
      <c r="Y3213" s="22">
        <f t="shared" si="101"/>
        <v>0</v>
      </c>
    </row>
    <row r="3214" spans="1:25" x14ac:dyDescent="0.2">
      <c r="A3214" t="s">
        <v>3277</v>
      </c>
      <c r="B3214" t="s">
        <v>48</v>
      </c>
      <c r="C3214" t="s">
        <v>49</v>
      </c>
      <c r="D3214">
        <v>960</v>
      </c>
      <c r="E3214">
        <v>972</v>
      </c>
      <c r="F3214">
        <v>2</v>
      </c>
      <c r="G3214">
        <v>131</v>
      </c>
      <c r="H3214">
        <v>2.7</v>
      </c>
      <c r="I3214">
        <v>52</v>
      </c>
      <c r="J3214">
        <v>96</v>
      </c>
      <c r="K3214">
        <v>3713002</v>
      </c>
      <c r="L3214">
        <v>8000000</v>
      </c>
      <c r="M3214" s="2">
        <f>VLOOKUP(A3214,Sheet2!$A$1:G6938,2,0)</f>
        <v>37803</v>
      </c>
      <c r="N3214" t="str">
        <f>VLOOKUP(A3214,Sheet2!$A$1:G6938,3,0)</f>
        <v>Color</v>
      </c>
      <c r="O3214" t="str">
        <f>VLOOKUP(A3214,Sheet2!$A$1:G6938,4,0)</f>
        <v>Documentary</v>
      </c>
      <c r="P3214" t="str">
        <f>VLOOKUP(A3214,Sheet2!$A$1:G6938,5,0)</f>
        <v>English</v>
      </c>
      <c r="Q3214" t="str">
        <f>VLOOKUP(A3214,Sheet2!$A$1:G6938,6,0)</f>
        <v>USA</v>
      </c>
      <c r="R3214" t="str">
        <f>VLOOKUP(A3214,Sheet2!$A$1:G6938,7,0)</f>
        <v>R</v>
      </c>
      <c r="S3214" t="str">
        <f>IF(Table1[[#This Row],[Language]]="English","English","Other language")</f>
        <v>English</v>
      </c>
      <c r="T3214">
        <f>Table1[[#This Row],[Gross Revenue]]-Table1[[#This Row],[Budget]]</f>
        <v>-4286998</v>
      </c>
      <c r="U3214" s="1">
        <f>(Table1[[#This Row],[Gross Revenue]]/Table1[[#This Row],[Budget]])-1</f>
        <v>-0.53587475000000007</v>
      </c>
      <c r="V3214" t="str">
        <f t="shared" si="100"/>
        <v>90-110 minutes</v>
      </c>
      <c r="W3214">
        <f>Table1[[#This Row],[Profit]]/Table1[[#This Row],[Budget]]</f>
        <v>-0.53587474999999996</v>
      </c>
      <c r="X3214" s="22" t="str">
        <f>IF(L3214="","",
IF(L3214&lt;Predictability!$B$1,"Low",
IF(L3214&lt;=Predictability!$B$2,"Mid","High")))</f>
        <v>Low</v>
      </c>
      <c r="Y3214" s="22">
        <f t="shared" si="101"/>
        <v>0</v>
      </c>
    </row>
    <row r="3215" spans="1:25" x14ac:dyDescent="0.2">
      <c r="A3215" t="s">
        <v>4041</v>
      </c>
      <c r="B3215" t="s">
        <v>1158</v>
      </c>
      <c r="C3215" t="s">
        <v>654</v>
      </c>
      <c r="D3215">
        <v>327</v>
      </c>
      <c r="E3215">
        <v>960</v>
      </c>
      <c r="F3215">
        <v>81</v>
      </c>
      <c r="G3215">
        <v>0</v>
      </c>
      <c r="H3215">
        <v>5.7</v>
      </c>
      <c r="I3215">
        <v>190</v>
      </c>
      <c r="J3215">
        <v>99</v>
      </c>
      <c r="K3215">
        <v>25117498</v>
      </c>
      <c r="L3215">
        <v>40000000</v>
      </c>
      <c r="M3215" s="2">
        <f>VLOOKUP(A3215,Sheet2!$A$1:G6939,2,0)</f>
        <v>39316</v>
      </c>
      <c r="N3215" t="str">
        <f>VLOOKUP(A3215,Sheet2!$A$1:G6939,3,0)</f>
        <v>Color</v>
      </c>
      <c r="O3215" t="str">
        <f>VLOOKUP(A3215,Sheet2!$A$1:G6939,4,0)</f>
        <v>Horror</v>
      </c>
      <c r="P3215" t="str">
        <f>VLOOKUP(A3215,Sheet2!$A$1:G6939,5,0)</f>
        <v>English</v>
      </c>
      <c r="Q3215" t="str">
        <f>VLOOKUP(A3215,Sheet2!$A$1:G6939,6,0)</f>
        <v>USA</v>
      </c>
      <c r="R3215" t="str">
        <f>VLOOKUP(A3215,Sheet2!$A$1:G6939,7,0)</f>
        <v>R</v>
      </c>
      <c r="S3215" t="str">
        <f>IF(Table1[[#This Row],[Language]]="English","English","Other language")</f>
        <v>English</v>
      </c>
      <c r="T3215">
        <f>Table1[[#This Row],[Gross Revenue]]-Table1[[#This Row],[Budget]]</f>
        <v>-14882502</v>
      </c>
      <c r="U3215" s="1">
        <f>(Table1[[#This Row],[Gross Revenue]]/Table1[[#This Row],[Budget]])-1</f>
        <v>-0.37206254999999999</v>
      </c>
      <c r="V3215" t="str">
        <f t="shared" si="100"/>
        <v>90-110 minutes</v>
      </c>
      <c r="W3215">
        <f>Table1[[#This Row],[Profit]]/Table1[[#This Row],[Budget]]</f>
        <v>-0.37206254999999999</v>
      </c>
      <c r="X3215" s="22" t="str">
        <f>IF(L3215="","",
IF(L3215&lt;Predictability!$B$1,"Low",
IF(L3215&lt;=Predictability!$B$2,"Mid","High")))</f>
        <v>Mid</v>
      </c>
      <c r="Y3215" s="22">
        <f t="shared" si="101"/>
        <v>0</v>
      </c>
    </row>
    <row r="3216" spans="1:25" x14ac:dyDescent="0.2">
      <c r="A3216" t="s">
        <v>6635</v>
      </c>
      <c r="B3216" t="s">
        <v>3045</v>
      </c>
      <c r="C3216" t="s">
        <v>3046</v>
      </c>
      <c r="D3216">
        <v>24</v>
      </c>
      <c r="E3216">
        <v>29</v>
      </c>
      <c r="F3216">
        <v>63</v>
      </c>
      <c r="G3216">
        <v>0</v>
      </c>
      <c r="H3216">
        <v>7.7</v>
      </c>
      <c r="I3216">
        <v>94</v>
      </c>
      <c r="J3216">
        <v>130</v>
      </c>
      <c r="K3216">
        <v>9473382</v>
      </c>
      <c r="L3216">
        <v>10000000</v>
      </c>
      <c r="M3216" s="2">
        <f>VLOOKUP(A3216,Sheet2!$A$1:G6940,2,0)</f>
        <v>35941</v>
      </c>
      <c r="N3216" t="str">
        <f>VLOOKUP(A3216,Sheet2!$A$1:G6940,3,0)</f>
        <v>Color</v>
      </c>
      <c r="O3216" t="str">
        <f>VLOOKUP(A3216,Sheet2!$A$1:G6940,4,0)</f>
        <v>Drama</v>
      </c>
      <c r="P3216" t="str">
        <f>VLOOKUP(A3216,Sheet2!$A$1:G6940,5,0)</f>
        <v>French</v>
      </c>
      <c r="Q3216" t="str">
        <f>VLOOKUP(A3216,Sheet2!$A$1:G6940,6,0)</f>
        <v>Canada</v>
      </c>
      <c r="R3216" t="str">
        <f>VLOOKUP(A3216,Sheet2!$A$1:G6940,7,0)</f>
        <v>R</v>
      </c>
      <c r="S3216" t="str">
        <f>IF(Table1[[#This Row],[Language]]="English","English","Other language")</f>
        <v>Other language</v>
      </c>
      <c r="T3216">
        <f>Table1[[#This Row],[Gross Revenue]]-Table1[[#This Row],[Budget]]</f>
        <v>-526618</v>
      </c>
      <c r="U3216" s="1">
        <f>(Table1[[#This Row],[Gross Revenue]]/Table1[[#This Row],[Budget]])-1</f>
        <v>-5.2661799999999981E-2</v>
      </c>
      <c r="V3216" t="str">
        <f t="shared" si="100"/>
        <v>111-130 minutes</v>
      </c>
      <c r="W3216">
        <f>Table1[[#This Row],[Profit]]/Table1[[#This Row],[Budget]]</f>
        <v>-5.2661800000000002E-2</v>
      </c>
      <c r="X3216" s="22" t="str">
        <f>IF(L3216="","",
IF(L3216&lt;Predictability!$B$1,"Low",
IF(L3216&lt;=Predictability!$B$2,"Mid","High")))</f>
        <v>Mid</v>
      </c>
      <c r="Y3216" s="22">
        <f t="shared" si="101"/>
        <v>0</v>
      </c>
    </row>
    <row r="3217" spans="1:25" x14ac:dyDescent="0.2">
      <c r="A3217" t="s">
        <v>4052</v>
      </c>
      <c r="B3217" t="s">
        <v>1167</v>
      </c>
      <c r="C3217" t="s">
        <v>234</v>
      </c>
      <c r="D3217">
        <v>510</v>
      </c>
      <c r="E3217">
        <v>1976</v>
      </c>
      <c r="F3217">
        <v>0</v>
      </c>
      <c r="G3217">
        <v>956</v>
      </c>
      <c r="H3217">
        <v>5.7</v>
      </c>
      <c r="I3217">
        <v>95</v>
      </c>
      <c r="J3217">
        <v>110</v>
      </c>
      <c r="K3217">
        <v>33927476</v>
      </c>
      <c r="L3217">
        <v>40000000</v>
      </c>
      <c r="M3217" s="2">
        <f>VLOOKUP(A3217,Sheet2!$A$1:G6941,2,0)</f>
        <v>35715</v>
      </c>
      <c r="N3217" t="str">
        <f>VLOOKUP(A3217,Sheet2!$A$1:G6941,3,0)</f>
        <v>Color</v>
      </c>
      <c r="O3217" t="str">
        <f>VLOOKUP(A3217,Sheet2!$A$1:G6941,4,0)</f>
        <v>Horror</v>
      </c>
      <c r="P3217" t="str">
        <f>VLOOKUP(A3217,Sheet2!$A$1:G6941,5,0)</f>
        <v>English</v>
      </c>
      <c r="Q3217" t="str">
        <f>VLOOKUP(A3217,Sheet2!$A$1:G6941,6,0)</f>
        <v>UK</v>
      </c>
      <c r="R3217" t="str">
        <f>VLOOKUP(A3217,Sheet2!$A$1:G6941,7,0)</f>
        <v>R</v>
      </c>
      <c r="S3217" t="str">
        <f>IF(Table1[[#This Row],[Language]]="English","English","Other language")</f>
        <v>English</v>
      </c>
      <c r="T3217">
        <f>Table1[[#This Row],[Gross Revenue]]-Table1[[#This Row],[Budget]]</f>
        <v>-6072524</v>
      </c>
      <c r="U3217" s="1">
        <f>(Table1[[#This Row],[Gross Revenue]]/Table1[[#This Row],[Budget]])-1</f>
        <v>-0.15181310000000003</v>
      </c>
      <c r="V3217" t="str">
        <f t="shared" si="100"/>
        <v>90-110 minutes</v>
      </c>
      <c r="W3217">
        <f>Table1[[#This Row],[Profit]]/Table1[[#This Row],[Budget]]</f>
        <v>-0.15181310000000001</v>
      </c>
      <c r="X3217" s="22" t="str">
        <f>IF(L3217="","",
IF(L3217&lt;Predictability!$B$1,"Low",
IF(L3217&lt;=Predictability!$B$2,"Mid","High")))</f>
        <v>Mid</v>
      </c>
      <c r="Y3217" s="22">
        <f t="shared" si="101"/>
        <v>0</v>
      </c>
    </row>
    <row r="3218" spans="1:25" x14ac:dyDescent="0.2">
      <c r="A3218" t="s">
        <v>6794</v>
      </c>
      <c r="B3218" t="s">
        <v>784</v>
      </c>
      <c r="C3218" t="s">
        <v>1141</v>
      </c>
      <c r="D3218">
        <v>12000</v>
      </c>
      <c r="E3218">
        <v>12749</v>
      </c>
      <c r="F3218">
        <v>133</v>
      </c>
      <c r="G3218">
        <v>0</v>
      </c>
      <c r="H3218">
        <v>7.9</v>
      </c>
      <c r="I3218">
        <v>58</v>
      </c>
      <c r="J3218">
        <v>134</v>
      </c>
      <c r="K3218">
        <v>22954968</v>
      </c>
      <c r="L3218">
        <v>11500000</v>
      </c>
      <c r="M3218" s="2">
        <f>VLOOKUP(A3218,Sheet2!$A$1:G6942,2,0)</f>
        <v>34180</v>
      </c>
      <c r="N3218" t="str">
        <f>VLOOKUP(A3218,Sheet2!$A$1:G6942,3,0)</f>
        <v>Color</v>
      </c>
      <c r="O3218" t="str">
        <f>VLOOKUP(A3218,Sheet2!$A$1:G6942,4,0)</f>
        <v>Drama</v>
      </c>
      <c r="P3218" t="str">
        <f>VLOOKUP(A3218,Sheet2!$A$1:G6942,5,0)</f>
        <v>English</v>
      </c>
      <c r="Q3218" t="str">
        <f>VLOOKUP(A3218,Sheet2!$A$1:G6942,6,0)</f>
        <v>UK</v>
      </c>
      <c r="R3218" t="str">
        <f>VLOOKUP(A3218,Sheet2!$A$1:G6942,7,0)</f>
        <v>PG</v>
      </c>
      <c r="S3218" t="str">
        <f>IF(Table1[[#This Row],[Language]]="English","English","Other language")</f>
        <v>English</v>
      </c>
      <c r="T3218">
        <f>Table1[[#This Row],[Gross Revenue]]-Table1[[#This Row],[Budget]]</f>
        <v>11454968</v>
      </c>
      <c r="U3218" s="1">
        <f>(Table1[[#This Row],[Gross Revenue]]/Table1[[#This Row],[Budget]])-1</f>
        <v>0.99608417391304349</v>
      </c>
      <c r="V3218" t="str">
        <f t="shared" si="100"/>
        <v>131-150 minutes</v>
      </c>
      <c r="W3218">
        <f>Table1[[#This Row],[Profit]]/Table1[[#This Row],[Budget]]</f>
        <v>0.99608417391304349</v>
      </c>
      <c r="X3218" s="22" t="str">
        <f>IF(L3218="","",
IF(L3218&lt;Predictability!$B$1,"Low",
IF(L3218&lt;=Predictability!$B$2,"Mid","High")))</f>
        <v>Mid</v>
      </c>
      <c r="Y3218" s="22">
        <f t="shared" si="101"/>
        <v>1</v>
      </c>
    </row>
    <row r="3219" spans="1:25" x14ac:dyDescent="0.2">
      <c r="A3219" t="s">
        <v>4465</v>
      </c>
      <c r="B3219" t="s">
        <v>1338</v>
      </c>
      <c r="C3219" t="s">
        <v>1492</v>
      </c>
      <c r="D3219">
        <v>978</v>
      </c>
      <c r="E3219">
        <v>3072</v>
      </c>
      <c r="F3219">
        <v>845</v>
      </c>
      <c r="G3219">
        <v>629</v>
      </c>
      <c r="H3219">
        <v>6.1</v>
      </c>
      <c r="I3219">
        <v>105</v>
      </c>
      <c r="J3219">
        <v>96</v>
      </c>
      <c r="K3219">
        <v>18967571</v>
      </c>
      <c r="L3219">
        <v>30000000</v>
      </c>
      <c r="M3219" s="2">
        <f>VLOOKUP(A3219,Sheet2!$A$1:G6943,2,0)</f>
        <v>35870</v>
      </c>
      <c r="N3219" t="str">
        <f>VLOOKUP(A3219,Sheet2!$A$1:G6943,3,0)</f>
        <v>Color</v>
      </c>
      <c r="O3219" t="str">
        <f>VLOOKUP(A3219,Sheet2!$A$1:G6943,4,0)</f>
        <v>Action</v>
      </c>
      <c r="P3219" t="str">
        <f>VLOOKUP(A3219,Sheet2!$A$1:G6943,5,0)</f>
        <v>English</v>
      </c>
      <c r="Q3219" t="str">
        <f>VLOOKUP(A3219,Sheet2!$A$1:G6943,6,0)</f>
        <v>USA</v>
      </c>
      <c r="R3219" t="str">
        <f>VLOOKUP(A3219,Sheet2!$A$1:G6943,7,0)</f>
        <v>R</v>
      </c>
      <c r="S3219" t="str">
        <f>IF(Table1[[#This Row],[Language]]="English","English","Other language")</f>
        <v>English</v>
      </c>
      <c r="T3219">
        <f>Table1[[#This Row],[Gross Revenue]]-Table1[[#This Row],[Budget]]</f>
        <v>-11032429</v>
      </c>
      <c r="U3219" s="1">
        <f>(Table1[[#This Row],[Gross Revenue]]/Table1[[#This Row],[Budget]])-1</f>
        <v>-0.36774763333333338</v>
      </c>
      <c r="V3219" t="str">
        <f t="shared" si="100"/>
        <v>90-110 minutes</v>
      </c>
      <c r="W3219">
        <f>Table1[[#This Row],[Profit]]/Table1[[#This Row],[Budget]]</f>
        <v>-0.36774763333333332</v>
      </c>
      <c r="X3219" s="22" t="str">
        <f>IF(L3219="","",
IF(L3219&lt;Predictability!$B$1,"Low",
IF(L3219&lt;=Predictability!$B$2,"Mid","High")))</f>
        <v>Mid</v>
      </c>
      <c r="Y3219" s="22">
        <f t="shared" si="101"/>
        <v>0</v>
      </c>
    </row>
    <row r="3220" spans="1:25" x14ac:dyDescent="0.2">
      <c r="A3220" t="s">
        <v>5043</v>
      </c>
      <c r="B3220" t="s">
        <v>976</v>
      </c>
      <c r="C3220" t="s">
        <v>955</v>
      </c>
      <c r="D3220">
        <v>18000</v>
      </c>
      <c r="E3220">
        <v>24024</v>
      </c>
      <c r="F3220">
        <v>41</v>
      </c>
      <c r="G3220">
        <v>0</v>
      </c>
      <c r="H3220">
        <v>6.5</v>
      </c>
      <c r="I3220">
        <v>118</v>
      </c>
      <c r="J3220">
        <v>118</v>
      </c>
      <c r="K3220">
        <v>44737059</v>
      </c>
      <c r="L3220">
        <v>50000000</v>
      </c>
      <c r="M3220" s="2">
        <f>VLOOKUP(A3220,Sheet2!$A$1:G6944,2,0)</f>
        <v>36784</v>
      </c>
      <c r="N3220" t="str">
        <f>VLOOKUP(A3220,Sheet2!$A$1:G6944,3,0)</f>
        <v>Color</v>
      </c>
      <c r="O3220" t="str">
        <f>VLOOKUP(A3220,Sheet2!$A$1:G6944,4,0)</f>
        <v>Comedy</v>
      </c>
      <c r="P3220" t="str">
        <f>VLOOKUP(A3220,Sheet2!$A$1:G6944,5,0)</f>
        <v>English</v>
      </c>
      <c r="Q3220" t="str">
        <f>VLOOKUP(A3220,Sheet2!$A$1:G6944,6,0)</f>
        <v>USA</v>
      </c>
      <c r="R3220" t="str">
        <f>VLOOKUP(A3220,Sheet2!$A$1:G6944,7,0)</f>
        <v>PG-13</v>
      </c>
      <c r="S3220" t="str">
        <f>IF(Table1[[#This Row],[Language]]="English","English","Other language")</f>
        <v>English</v>
      </c>
      <c r="T3220">
        <f>Table1[[#This Row],[Gross Revenue]]-Table1[[#This Row],[Budget]]</f>
        <v>-5262941</v>
      </c>
      <c r="U3220" s="1">
        <f>(Table1[[#This Row],[Gross Revenue]]/Table1[[#This Row],[Budget]])-1</f>
        <v>-0.10525881999999998</v>
      </c>
      <c r="V3220" t="str">
        <f t="shared" si="100"/>
        <v>111-130 minutes</v>
      </c>
      <c r="W3220">
        <f>Table1[[#This Row],[Profit]]/Table1[[#This Row],[Budget]]</f>
        <v>-0.10525882</v>
      </c>
      <c r="X3220" s="22" t="str">
        <f>IF(L3220="","",
IF(L3220&lt;Predictability!$B$1,"Low",
IF(L3220&lt;=Predictability!$B$2,"Mid","High")))</f>
        <v>Mid</v>
      </c>
      <c r="Y3220" s="22">
        <f t="shared" si="101"/>
        <v>0</v>
      </c>
    </row>
    <row r="3221" spans="1:25" x14ac:dyDescent="0.2">
      <c r="A3221" t="s">
        <v>6886</v>
      </c>
      <c r="B3221" t="s">
        <v>691</v>
      </c>
      <c r="C3221" t="s">
        <v>2933</v>
      </c>
      <c r="D3221">
        <v>29000</v>
      </c>
      <c r="E3221">
        <v>57108</v>
      </c>
      <c r="F3221">
        <v>0</v>
      </c>
      <c r="G3221">
        <v>190000</v>
      </c>
      <c r="H3221">
        <v>8.1</v>
      </c>
      <c r="I3221">
        <v>556</v>
      </c>
      <c r="J3221">
        <v>156</v>
      </c>
      <c r="K3221">
        <v>183635922</v>
      </c>
      <c r="L3221">
        <v>135000000</v>
      </c>
      <c r="M3221" s="2">
        <f>VLOOKUP(A3221,Sheet2!$A$1:G6945,2,0)</f>
        <v>42171</v>
      </c>
      <c r="N3221" t="str">
        <f>VLOOKUP(A3221,Sheet2!$A$1:G6945,3,0)</f>
        <v>Color</v>
      </c>
      <c r="O3221" t="str">
        <f>VLOOKUP(A3221,Sheet2!$A$1:G6945,4,0)</f>
        <v>Adventure</v>
      </c>
      <c r="P3221" t="str">
        <f>VLOOKUP(A3221,Sheet2!$A$1:G6945,5,0)</f>
        <v>English</v>
      </c>
      <c r="Q3221" t="str">
        <f>VLOOKUP(A3221,Sheet2!$A$1:G6945,6,0)</f>
        <v>USA</v>
      </c>
      <c r="R3221" t="str">
        <f>VLOOKUP(A3221,Sheet2!$A$1:G6945,7,0)</f>
        <v>R</v>
      </c>
      <c r="S3221" t="str">
        <f>IF(Table1[[#This Row],[Language]]="English","English","Other language")</f>
        <v>English</v>
      </c>
      <c r="T3221">
        <f>Table1[[#This Row],[Gross Revenue]]-Table1[[#This Row],[Budget]]</f>
        <v>48635922</v>
      </c>
      <c r="U3221" s="1">
        <f>(Table1[[#This Row],[Gross Revenue]]/Table1[[#This Row],[Budget]])-1</f>
        <v>0.36026608888888889</v>
      </c>
      <c r="V3221" t="str">
        <f t="shared" si="100"/>
        <v>&gt;150 minutes</v>
      </c>
      <c r="W3221">
        <f>Table1[[#This Row],[Profit]]/Table1[[#This Row],[Budget]]</f>
        <v>0.36026608888888889</v>
      </c>
      <c r="X3221" s="22" t="str">
        <f>IF(L3221="","",
IF(L3221&lt;Predictability!$B$1,"Low",
IF(L3221&lt;=Predictability!$B$2,"Mid","High")))</f>
        <v>High</v>
      </c>
      <c r="Y3221" s="22">
        <f t="shared" si="101"/>
        <v>0</v>
      </c>
    </row>
    <row r="3222" spans="1:25" x14ac:dyDescent="0.2">
      <c r="A3222" t="s">
        <v>6783</v>
      </c>
      <c r="B3222" t="s">
        <v>730</v>
      </c>
      <c r="C3222" t="s">
        <v>2867</v>
      </c>
      <c r="D3222">
        <v>2000</v>
      </c>
      <c r="E3222">
        <v>6341</v>
      </c>
      <c r="F3222">
        <v>133</v>
      </c>
      <c r="G3222">
        <v>0</v>
      </c>
      <c r="H3222">
        <v>7.9</v>
      </c>
      <c r="I3222">
        <v>80</v>
      </c>
      <c r="J3222">
        <v>193</v>
      </c>
      <c r="K3222">
        <v>21500000</v>
      </c>
      <c r="L3222">
        <v>27000000</v>
      </c>
      <c r="M3222" s="2">
        <f>VLOOKUP(A3222,Sheet2!$A$1:G6946,2,0)</f>
        <v>30398</v>
      </c>
      <c r="N3222" t="str">
        <f>VLOOKUP(A3222,Sheet2!$A$1:G6946,3,0)</f>
        <v>Color</v>
      </c>
      <c r="O3222" t="str">
        <f>VLOOKUP(A3222,Sheet2!$A$1:G6946,4,0)</f>
        <v>Adventure</v>
      </c>
      <c r="P3222" t="str">
        <f>VLOOKUP(A3222,Sheet2!$A$1:G6946,5,0)</f>
        <v>English</v>
      </c>
      <c r="Q3222" t="str">
        <f>VLOOKUP(A3222,Sheet2!$A$1:G6946,6,0)</f>
        <v>USA</v>
      </c>
      <c r="R3222" t="str">
        <f>VLOOKUP(A3222,Sheet2!$A$1:G6946,7,0)</f>
        <v>PG</v>
      </c>
      <c r="S3222" t="str">
        <f>IF(Table1[[#This Row],[Language]]="English","English","Other language")</f>
        <v>English</v>
      </c>
      <c r="T3222">
        <f>Table1[[#This Row],[Gross Revenue]]-Table1[[#This Row],[Budget]]</f>
        <v>-5500000</v>
      </c>
      <c r="U3222" s="1">
        <f>(Table1[[#This Row],[Gross Revenue]]/Table1[[#This Row],[Budget]])-1</f>
        <v>-0.20370370370370372</v>
      </c>
      <c r="V3222" t="str">
        <f t="shared" si="100"/>
        <v>&gt;150 minutes</v>
      </c>
      <c r="W3222">
        <f>Table1[[#This Row],[Profit]]/Table1[[#This Row],[Budget]]</f>
        <v>-0.20370370370370369</v>
      </c>
      <c r="X3222" s="22" t="str">
        <f>IF(L3222="","",
IF(L3222&lt;Predictability!$B$1,"Low",
IF(L3222&lt;=Predictability!$B$2,"Mid","High")))</f>
        <v>Mid</v>
      </c>
      <c r="Y3222" s="22">
        <f t="shared" si="101"/>
        <v>0</v>
      </c>
    </row>
    <row r="3223" spans="1:25" x14ac:dyDescent="0.2">
      <c r="A3223" t="s">
        <v>4371</v>
      </c>
      <c r="B3223" t="s">
        <v>784</v>
      </c>
      <c r="C3223" t="s">
        <v>1485</v>
      </c>
      <c r="D3223">
        <v>12000</v>
      </c>
      <c r="E3223">
        <v>19904</v>
      </c>
      <c r="F3223">
        <v>101</v>
      </c>
      <c r="G3223">
        <v>23000</v>
      </c>
      <c r="H3223">
        <v>6</v>
      </c>
      <c r="I3223">
        <v>267</v>
      </c>
      <c r="J3223">
        <v>114</v>
      </c>
      <c r="K3223">
        <v>33037754</v>
      </c>
      <c r="L3223">
        <v>37000000</v>
      </c>
      <c r="M3223" s="2">
        <f>VLOOKUP(A3223,Sheet2!$A$1:G6947,2,0)</f>
        <v>40720</v>
      </c>
      <c r="N3223" t="str">
        <f>VLOOKUP(A3223,Sheet2!$A$1:G6947,3,0)</f>
        <v>Color</v>
      </c>
      <c r="O3223" t="str">
        <f>VLOOKUP(A3223,Sheet2!$A$1:G6947,4,0)</f>
        <v>Drama</v>
      </c>
      <c r="P3223" t="str">
        <f>VLOOKUP(A3223,Sheet2!$A$1:G6947,5,0)</f>
        <v>English</v>
      </c>
      <c r="Q3223" t="str">
        <f>VLOOKUP(A3223,Sheet2!$A$1:G6947,6,0)</f>
        <v>USA</v>
      </c>
      <c r="R3223" t="str">
        <f>VLOOKUP(A3223,Sheet2!$A$1:G6947,7,0)</f>
        <v>PG-13</v>
      </c>
      <c r="S3223" t="str">
        <f>IF(Table1[[#This Row],[Language]]="English","English","Other language")</f>
        <v>English</v>
      </c>
      <c r="T3223">
        <f>Table1[[#This Row],[Gross Revenue]]-Table1[[#This Row],[Budget]]</f>
        <v>-3962246</v>
      </c>
      <c r="U3223" s="1">
        <f>(Table1[[#This Row],[Gross Revenue]]/Table1[[#This Row],[Budget]])-1</f>
        <v>-0.10708772972972969</v>
      </c>
      <c r="V3223" t="str">
        <f t="shared" si="100"/>
        <v>111-130 minutes</v>
      </c>
      <c r="W3223">
        <f>Table1[[#This Row],[Profit]]/Table1[[#This Row],[Budget]]</f>
        <v>-0.10708772972972973</v>
      </c>
      <c r="X3223" s="22" t="str">
        <f>IF(L3223="","",
IF(L3223&lt;Predictability!$B$1,"Low",
IF(L3223&lt;=Predictability!$B$2,"Mid","High")))</f>
        <v>Mid</v>
      </c>
      <c r="Y3223" s="22">
        <f t="shared" si="101"/>
        <v>0</v>
      </c>
    </row>
    <row r="3224" spans="1:25" x14ac:dyDescent="0.2">
      <c r="A3224" t="s">
        <v>4763</v>
      </c>
      <c r="B3224" t="s">
        <v>1685</v>
      </c>
      <c r="C3224" t="s">
        <v>1327</v>
      </c>
      <c r="D3224">
        <v>11000</v>
      </c>
      <c r="E3224">
        <v>12161</v>
      </c>
      <c r="F3224">
        <v>161</v>
      </c>
      <c r="G3224">
        <v>0</v>
      </c>
      <c r="H3224">
        <v>6.3</v>
      </c>
      <c r="I3224">
        <v>42</v>
      </c>
      <c r="J3224">
        <v>111</v>
      </c>
      <c r="K3224">
        <v>46815748</v>
      </c>
      <c r="L3224">
        <v>45000000</v>
      </c>
      <c r="M3224" s="2">
        <f>VLOOKUP(A3224,Sheet2!$A$1:G6948,2,0)</f>
        <v>34429</v>
      </c>
      <c r="N3224" t="str">
        <f>VLOOKUP(A3224,Sheet2!$A$1:G6948,3,0)</f>
        <v>Color</v>
      </c>
      <c r="O3224" t="str">
        <f>VLOOKUP(A3224,Sheet2!$A$1:G6948,4,0)</f>
        <v>Action</v>
      </c>
      <c r="P3224" t="str">
        <f>VLOOKUP(A3224,Sheet2!$A$1:G6948,5,0)</f>
        <v>English</v>
      </c>
      <c r="Q3224" t="str">
        <f>VLOOKUP(A3224,Sheet2!$A$1:G6948,6,0)</f>
        <v>USA</v>
      </c>
      <c r="R3224" t="str">
        <f>VLOOKUP(A3224,Sheet2!$A$1:G6948,7,0)</f>
        <v>PG-13</v>
      </c>
      <c r="S3224" t="str">
        <f>IF(Table1[[#This Row],[Language]]="English","English","Other language")</f>
        <v>English</v>
      </c>
      <c r="T3224">
        <f>Table1[[#This Row],[Gross Revenue]]-Table1[[#This Row],[Budget]]</f>
        <v>1815748</v>
      </c>
      <c r="U3224" s="1">
        <f>(Table1[[#This Row],[Gross Revenue]]/Table1[[#This Row],[Budget]])-1</f>
        <v>4.0349955555555539E-2</v>
      </c>
      <c r="V3224" t="str">
        <f t="shared" si="100"/>
        <v>111-130 minutes</v>
      </c>
      <c r="W3224">
        <f>Table1[[#This Row],[Profit]]/Table1[[#This Row],[Budget]]</f>
        <v>4.0349955555555553E-2</v>
      </c>
      <c r="X3224" s="22" t="str">
        <f>IF(L3224="","",
IF(L3224&lt;Predictability!$B$1,"Low",
IF(L3224&lt;=Predictability!$B$2,"Mid","High")))</f>
        <v>Mid</v>
      </c>
      <c r="Y3224" s="22">
        <f t="shared" si="101"/>
        <v>0</v>
      </c>
    </row>
    <row r="3225" spans="1:25" x14ac:dyDescent="0.2">
      <c r="A3225" t="s">
        <v>6164</v>
      </c>
      <c r="B3225" t="s">
        <v>1274</v>
      </c>
      <c r="C3225" t="s">
        <v>2779</v>
      </c>
      <c r="D3225">
        <v>10000</v>
      </c>
      <c r="E3225">
        <v>23566</v>
      </c>
      <c r="F3225">
        <v>214</v>
      </c>
      <c r="G3225">
        <v>32000</v>
      </c>
      <c r="H3225">
        <v>7.3</v>
      </c>
      <c r="I3225">
        <v>355</v>
      </c>
      <c r="J3225">
        <v>111</v>
      </c>
      <c r="K3225">
        <v>56692</v>
      </c>
      <c r="L3225">
        <v>25000000</v>
      </c>
      <c r="M3225" s="2">
        <f>VLOOKUP(A3225,Sheet2!$A$1:G6949,2,0)</f>
        <v>39916</v>
      </c>
      <c r="N3225" t="str">
        <f>VLOOKUP(A3225,Sheet2!$A$1:G6949,3,0)</f>
        <v>Color</v>
      </c>
      <c r="O3225" t="str">
        <f>VLOOKUP(A3225,Sheet2!$A$1:G6949,4,0)</f>
        <v>Adventure</v>
      </c>
      <c r="P3225" t="str">
        <f>VLOOKUP(A3225,Sheet2!$A$1:G6949,5,0)</f>
        <v>English</v>
      </c>
      <c r="Q3225" t="str">
        <f>VLOOKUP(A3225,Sheet2!$A$1:G6949,6,0)</f>
        <v>USA</v>
      </c>
      <c r="R3225" t="str">
        <f>VLOOKUP(A3225,Sheet2!$A$1:G6949,7,0)</f>
        <v>R</v>
      </c>
      <c r="S3225" t="str">
        <f>IF(Table1[[#This Row],[Language]]="English","English","Other language")</f>
        <v>English</v>
      </c>
      <c r="T3225">
        <f>Table1[[#This Row],[Gross Revenue]]-Table1[[#This Row],[Budget]]</f>
        <v>-24943308</v>
      </c>
      <c r="U3225" s="1">
        <f>(Table1[[#This Row],[Gross Revenue]]/Table1[[#This Row],[Budget]])-1</f>
        <v>-0.99773232000000001</v>
      </c>
      <c r="V3225" t="str">
        <f t="shared" si="100"/>
        <v>111-130 minutes</v>
      </c>
      <c r="W3225">
        <f>Table1[[#This Row],[Profit]]/Table1[[#This Row],[Budget]]</f>
        <v>-0.99773232000000001</v>
      </c>
      <c r="X3225" s="22" t="str">
        <f>IF(L3225="","",
IF(L3225&lt;Predictability!$B$1,"Low",
IF(L3225&lt;=Predictability!$B$2,"Mid","High")))</f>
        <v>Mid</v>
      </c>
      <c r="Y3225" s="22">
        <f t="shared" si="101"/>
        <v>0</v>
      </c>
    </row>
    <row r="3226" spans="1:25" x14ac:dyDescent="0.2">
      <c r="A3226" t="s">
        <v>5640</v>
      </c>
      <c r="B3226" t="s">
        <v>387</v>
      </c>
      <c r="C3226" t="s">
        <v>1502</v>
      </c>
      <c r="D3226">
        <v>2000</v>
      </c>
      <c r="E3226">
        <v>3372</v>
      </c>
      <c r="F3226">
        <v>10</v>
      </c>
      <c r="G3226">
        <v>0</v>
      </c>
      <c r="H3226">
        <v>6.9</v>
      </c>
      <c r="I3226">
        <v>82</v>
      </c>
      <c r="J3226">
        <v>89</v>
      </c>
      <c r="K3226">
        <v>50802661</v>
      </c>
      <c r="L3226">
        <v>95000000</v>
      </c>
      <c r="M3226" s="2">
        <f>VLOOKUP(A3226,Sheet2!$A$1:G6950,2,0)</f>
        <v>36854</v>
      </c>
      <c r="N3226" t="str">
        <f>VLOOKUP(A3226,Sheet2!$A$1:G6950,3,0)</f>
        <v>Color</v>
      </c>
      <c r="O3226" t="str">
        <f>VLOOKUP(A3226,Sheet2!$A$1:G6950,4,0)</f>
        <v>Adventure</v>
      </c>
      <c r="P3226" t="str">
        <f>VLOOKUP(A3226,Sheet2!$A$1:G6950,5,0)</f>
        <v>English</v>
      </c>
      <c r="Q3226" t="str">
        <f>VLOOKUP(A3226,Sheet2!$A$1:G6950,6,0)</f>
        <v>USA</v>
      </c>
      <c r="R3226" t="str">
        <f>VLOOKUP(A3226,Sheet2!$A$1:G6950,7,0)</f>
        <v>PG</v>
      </c>
      <c r="S3226" t="str">
        <f>IF(Table1[[#This Row],[Language]]="English","English","Other language")</f>
        <v>English</v>
      </c>
      <c r="T3226">
        <f>Table1[[#This Row],[Gross Revenue]]-Table1[[#This Row],[Budget]]</f>
        <v>-44197339</v>
      </c>
      <c r="U3226" s="1">
        <f>(Table1[[#This Row],[Gross Revenue]]/Table1[[#This Row],[Budget]])-1</f>
        <v>-0.46523514736842109</v>
      </c>
      <c r="V3226" t="str">
        <f t="shared" si="100"/>
        <v>&lt;90 minutes</v>
      </c>
      <c r="W3226">
        <f>Table1[[#This Row],[Profit]]/Table1[[#This Row],[Budget]]</f>
        <v>-0.46523514736842103</v>
      </c>
      <c r="X3226" s="22" t="str">
        <f>IF(L3226="","",
IF(L3226&lt;Predictability!$B$1,"Low",
IF(L3226&lt;=Predictability!$B$2,"Mid","High")))</f>
        <v>High</v>
      </c>
      <c r="Y3226" s="22">
        <f t="shared" si="101"/>
        <v>0</v>
      </c>
    </row>
    <row r="3227" spans="1:25" x14ac:dyDescent="0.2">
      <c r="A3227" t="s">
        <v>5597</v>
      </c>
      <c r="B3227" t="s">
        <v>2402</v>
      </c>
      <c r="C3227" t="s">
        <v>2403</v>
      </c>
      <c r="D3227">
        <v>726</v>
      </c>
      <c r="E3227">
        <v>1920</v>
      </c>
      <c r="F3227">
        <v>28</v>
      </c>
      <c r="G3227">
        <v>0</v>
      </c>
      <c r="H3227">
        <v>6.8</v>
      </c>
      <c r="I3227">
        <v>42</v>
      </c>
      <c r="J3227">
        <v>135</v>
      </c>
      <c r="K3227">
        <v>36000000</v>
      </c>
      <c r="L3227">
        <v>5000000</v>
      </c>
      <c r="M3227" s="2">
        <f>VLOOKUP(A3227,Sheet2!$A$1:G6951,2,0)</f>
        <v>19494</v>
      </c>
      <c r="N3227" t="str">
        <f>VLOOKUP(A3227,Sheet2!$A$1:G6951,3,0)</f>
        <v>Color</v>
      </c>
      <c r="O3227" t="str">
        <f>VLOOKUP(A3227,Sheet2!$A$1:G6951,4,0)</f>
        <v>Drama</v>
      </c>
      <c r="P3227" t="str">
        <f>VLOOKUP(A3227,Sheet2!$A$1:G6951,5,0)</f>
        <v>English</v>
      </c>
      <c r="Q3227" t="str">
        <f>VLOOKUP(A3227,Sheet2!$A$1:G6951,6,0)</f>
        <v>USA</v>
      </c>
      <c r="R3227" t="str">
        <f>VLOOKUP(A3227,Sheet2!$A$1:G6951,7,0)</f>
        <v>Unrated</v>
      </c>
      <c r="S3227" t="str">
        <f>IF(Table1[[#This Row],[Language]]="English","English","Other language")</f>
        <v>English</v>
      </c>
      <c r="T3227">
        <f>Table1[[#This Row],[Gross Revenue]]-Table1[[#This Row],[Budget]]</f>
        <v>31000000</v>
      </c>
      <c r="U3227" s="1">
        <f>(Table1[[#This Row],[Gross Revenue]]/Table1[[#This Row],[Budget]])-1</f>
        <v>6.2</v>
      </c>
      <c r="V3227" t="str">
        <f t="shared" si="100"/>
        <v>131-150 minutes</v>
      </c>
      <c r="W3227">
        <f>Table1[[#This Row],[Profit]]/Table1[[#This Row],[Budget]]</f>
        <v>6.2</v>
      </c>
      <c r="X3227" s="22" t="str">
        <f>IF(L3227="","",
IF(L3227&lt;Predictability!$B$1,"Low",
IF(L3227&lt;=Predictability!$B$2,"Mid","High")))</f>
        <v>Low</v>
      </c>
      <c r="Y3227" s="22">
        <f t="shared" si="101"/>
        <v>1</v>
      </c>
    </row>
    <row r="3228" spans="1:25" x14ac:dyDescent="0.2">
      <c r="A3228" t="s">
        <v>6354</v>
      </c>
      <c r="B3228" t="s">
        <v>74</v>
      </c>
      <c r="C3228" t="s">
        <v>1176</v>
      </c>
      <c r="D3228">
        <v>12000</v>
      </c>
      <c r="E3228">
        <v>15999</v>
      </c>
      <c r="F3228">
        <v>0</v>
      </c>
      <c r="G3228">
        <v>51000</v>
      </c>
      <c r="H3228">
        <v>7.4</v>
      </c>
      <c r="I3228">
        <v>122</v>
      </c>
      <c r="J3228">
        <v>136</v>
      </c>
      <c r="K3228">
        <v>134006721</v>
      </c>
      <c r="L3228">
        <v>75000000</v>
      </c>
      <c r="M3228" s="2">
        <f>VLOOKUP(A3228,Sheet2!$A$1:G6952,2,0)</f>
        <v>35402</v>
      </c>
      <c r="N3228" t="str">
        <f>VLOOKUP(A3228,Sheet2!$A$1:G6952,3,0)</f>
        <v>Color</v>
      </c>
      <c r="O3228" t="str">
        <f>VLOOKUP(A3228,Sheet2!$A$1:G6952,4,0)</f>
        <v>Action</v>
      </c>
      <c r="P3228" t="str">
        <f>VLOOKUP(A3228,Sheet2!$A$1:G6952,5,0)</f>
        <v>English</v>
      </c>
      <c r="Q3228" t="str">
        <f>VLOOKUP(A3228,Sheet2!$A$1:G6952,6,0)</f>
        <v>USA</v>
      </c>
      <c r="R3228" t="str">
        <f>VLOOKUP(A3228,Sheet2!$A$1:G6952,7,0)</f>
        <v>R</v>
      </c>
      <c r="S3228" t="str">
        <f>IF(Table1[[#This Row],[Language]]="English","English","Other language")</f>
        <v>English</v>
      </c>
      <c r="T3228">
        <f>Table1[[#This Row],[Gross Revenue]]-Table1[[#This Row],[Budget]]</f>
        <v>59006721</v>
      </c>
      <c r="U3228" s="1">
        <f>(Table1[[#This Row],[Gross Revenue]]/Table1[[#This Row],[Budget]])-1</f>
        <v>0.78675628000000009</v>
      </c>
      <c r="V3228" t="str">
        <f t="shared" si="100"/>
        <v>131-150 minutes</v>
      </c>
      <c r="W3228">
        <f>Table1[[#This Row],[Profit]]/Table1[[#This Row],[Budget]]</f>
        <v>0.78675627999999997</v>
      </c>
      <c r="X3228" s="22" t="str">
        <f>IF(L3228="","",
IF(L3228&lt;Predictability!$B$1,"Low",
IF(L3228&lt;=Predictability!$B$2,"Mid","High")))</f>
        <v>High</v>
      </c>
      <c r="Y3228" s="22">
        <f t="shared" si="101"/>
        <v>1</v>
      </c>
    </row>
    <row r="3229" spans="1:25" x14ac:dyDescent="0.2">
      <c r="A3229" t="s">
        <v>4594</v>
      </c>
      <c r="B3229" t="s">
        <v>247</v>
      </c>
      <c r="C3229" t="s">
        <v>1642</v>
      </c>
      <c r="D3229">
        <v>15000</v>
      </c>
      <c r="E3229">
        <v>33153</v>
      </c>
      <c r="F3229">
        <v>11</v>
      </c>
      <c r="G3229">
        <v>0</v>
      </c>
      <c r="H3229">
        <v>6.2</v>
      </c>
      <c r="I3229">
        <v>132</v>
      </c>
      <c r="J3229">
        <v>102</v>
      </c>
      <c r="K3229">
        <v>6409206</v>
      </c>
      <c r="L3229">
        <v>15000000</v>
      </c>
      <c r="M3229" s="2">
        <f>VLOOKUP(A3229,Sheet2!$A$1:G6953,2,0)</f>
        <v>39790</v>
      </c>
      <c r="N3229" t="str">
        <f>VLOOKUP(A3229,Sheet2!$A$1:G6953,3,0)</f>
        <v>Color</v>
      </c>
      <c r="O3229" t="str">
        <f>VLOOKUP(A3229,Sheet2!$A$1:G6953,4,0)</f>
        <v>Comedy</v>
      </c>
      <c r="P3229" t="str">
        <f>VLOOKUP(A3229,Sheet2!$A$1:G6953,5,0)</f>
        <v>English</v>
      </c>
      <c r="Q3229" t="str">
        <f>VLOOKUP(A3229,Sheet2!$A$1:G6953,6,0)</f>
        <v>USA</v>
      </c>
      <c r="R3229" t="str">
        <f>VLOOKUP(A3229,Sheet2!$A$1:G6953,7,0)</f>
        <v>PG-13</v>
      </c>
      <c r="S3229" t="str">
        <f>IF(Table1[[#This Row],[Language]]="English","English","Other language")</f>
        <v>English</v>
      </c>
      <c r="T3229">
        <f>Table1[[#This Row],[Gross Revenue]]-Table1[[#This Row],[Budget]]</f>
        <v>-8590794</v>
      </c>
      <c r="U3229" s="1">
        <f>(Table1[[#This Row],[Gross Revenue]]/Table1[[#This Row],[Budget]])-1</f>
        <v>-0.5727196</v>
      </c>
      <c r="V3229" t="str">
        <f t="shared" si="100"/>
        <v>90-110 minutes</v>
      </c>
      <c r="W3229">
        <f>Table1[[#This Row],[Profit]]/Table1[[#This Row],[Budget]]</f>
        <v>-0.5727196</v>
      </c>
      <c r="X3229" s="22" t="str">
        <f>IF(L3229="","",
IF(L3229&lt;Predictability!$B$1,"Low",
IF(L3229&lt;=Predictability!$B$2,"Mid","High")))</f>
        <v>Mid</v>
      </c>
      <c r="Y3229" s="22">
        <f t="shared" si="101"/>
        <v>0</v>
      </c>
    </row>
    <row r="3230" spans="1:25" x14ac:dyDescent="0.2">
      <c r="A3230" t="s">
        <v>5858</v>
      </c>
      <c r="B3230" t="s">
        <v>730</v>
      </c>
      <c r="C3230" t="s">
        <v>1450</v>
      </c>
      <c r="D3230">
        <v>2000</v>
      </c>
      <c r="E3230">
        <v>6657</v>
      </c>
      <c r="F3230">
        <v>102</v>
      </c>
      <c r="G3230">
        <v>0</v>
      </c>
      <c r="H3230">
        <v>7</v>
      </c>
      <c r="I3230">
        <v>92</v>
      </c>
      <c r="J3230">
        <v>127</v>
      </c>
      <c r="K3230">
        <v>75597042</v>
      </c>
      <c r="L3230">
        <v>20000000</v>
      </c>
      <c r="M3230" s="2">
        <f>VLOOKUP(A3230,Sheet2!$A$1:G6954,2,0)</f>
        <v>37552</v>
      </c>
      <c r="N3230" t="str">
        <f>VLOOKUP(A3230,Sheet2!$A$1:G6954,3,0)</f>
        <v>Color</v>
      </c>
      <c r="O3230" t="str">
        <f>VLOOKUP(A3230,Sheet2!$A$1:G6954,4,0)</f>
        <v>Drama</v>
      </c>
      <c r="P3230" t="str">
        <f>VLOOKUP(A3230,Sheet2!$A$1:G6954,5,0)</f>
        <v>English</v>
      </c>
      <c r="Q3230" t="str">
        <f>VLOOKUP(A3230,Sheet2!$A$1:G6954,6,0)</f>
        <v>USA</v>
      </c>
      <c r="R3230" t="str">
        <f>VLOOKUP(A3230,Sheet2!$A$1:G6954,7,0)</f>
        <v>G</v>
      </c>
      <c r="S3230" t="str">
        <f>IF(Table1[[#This Row],[Language]]="English","English","Other language")</f>
        <v>English</v>
      </c>
      <c r="T3230">
        <f>Table1[[#This Row],[Gross Revenue]]-Table1[[#This Row],[Budget]]</f>
        <v>55597042</v>
      </c>
      <c r="U3230" s="1">
        <f>(Table1[[#This Row],[Gross Revenue]]/Table1[[#This Row],[Budget]])-1</f>
        <v>2.7798520999999998</v>
      </c>
      <c r="V3230" t="str">
        <f t="shared" si="100"/>
        <v>111-130 minutes</v>
      </c>
      <c r="W3230">
        <f>Table1[[#This Row],[Profit]]/Table1[[#This Row],[Budget]]</f>
        <v>2.7798520999999998</v>
      </c>
      <c r="X3230" s="22" t="str">
        <f>IF(L3230="","",
IF(L3230&lt;Predictability!$B$1,"Low",
IF(L3230&lt;=Predictability!$B$2,"Mid","High")))</f>
        <v>Mid</v>
      </c>
      <c r="Y3230" s="22">
        <f t="shared" si="101"/>
        <v>1</v>
      </c>
    </row>
    <row r="3231" spans="1:25" x14ac:dyDescent="0.2">
      <c r="A3231" t="s">
        <v>3525</v>
      </c>
      <c r="B3231" t="s">
        <v>481</v>
      </c>
      <c r="C3231" t="s">
        <v>482</v>
      </c>
      <c r="D3231">
        <v>3000</v>
      </c>
      <c r="E3231">
        <v>5349</v>
      </c>
      <c r="F3231">
        <v>26</v>
      </c>
      <c r="G3231">
        <v>0</v>
      </c>
      <c r="H3231">
        <v>4.8</v>
      </c>
      <c r="I3231">
        <v>138</v>
      </c>
      <c r="J3231">
        <v>91</v>
      </c>
      <c r="K3231">
        <v>37300107</v>
      </c>
      <c r="L3231">
        <v>16000000</v>
      </c>
      <c r="M3231" s="2">
        <f>VLOOKUP(A3231,Sheet2!$A$1:G6955,2,0)</f>
        <v>40545</v>
      </c>
      <c r="N3231" t="str">
        <f>VLOOKUP(A3231,Sheet2!$A$1:G6955,3,0)</f>
        <v>Color</v>
      </c>
      <c r="O3231" t="str">
        <f>VLOOKUP(A3231,Sheet2!$A$1:G6955,4,0)</f>
        <v>Drama</v>
      </c>
      <c r="P3231" t="str">
        <f>VLOOKUP(A3231,Sheet2!$A$1:G6955,5,0)</f>
        <v>English</v>
      </c>
      <c r="Q3231" t="str">
        <f>VLOOKUP(A3231,Sheet2!$A$1:G6955,6,0)</f>
        <v>USA</v>
      </c>
      <c r="R3231" t="str">
        <f>VLOOKUP(A3231,Sheet2!$A$1:G6955,7,0)</f>
        <v>PG-13</v>
      </c>
      <c r="S3231" t="str">
        <f>IF(Table1[[#This Row],[Language]]="English","English","Other language")</f>
        <v>English</v>
      </c>
      <c r="T3231">
        <f>Table1[[#This Row],[Gross Revenue]]-Table1[[#This Row],[Budget]]</f>
        <v>21300107</v>
      </c>
      <c r="U3231" s="1">
        <f>(Table1[[#This Row],[Gross Revenue]]/Table1[[#This Row],[Budget]])-1</f>
        <v>1.3312566874999998</v>
      </c>
      <c r="V3231" t="str">
        <f t="shared" si="100"/>
        <v>90-110 minutes</v>
      </c>
      <c r="W3231">
        <f>Table1[[#This Row],[Profit]]/Table1[[#This Row],[Budget]]</f>
        <v>1.3312566875</v>
      </c>
      <c r="X3231" s="22" t="str">
        <f>IF(L3231="","",
IF(L3231&lt;Predictability!$B$1,"Low",
IF(L3231&lt;=Predictability!$B$2,"Mid","High")))</f>
        <v>Mid</v>
      </c>
      <c r="Y3231" s="22">
        <f t="shared" si="101"/>
        <v>1</v>
      </c>
    </row>
    <row r="3232" spans="1:25" x14ac:dyDescent="0.2">
      <c r="A3232" t="s">
        <v>5712</v>
      </c>
      <c r="B3232" t="s">
        <v>199</v>
      </c>
      <c r="C3232" t="s">
        <v>2478</v>
      </c>
      <c r="D3232">
        <v>563</v>
      </c>
      <c r="E3232">
        <v>1097</v>
      </c>
      <c r="F3232">
        <v>43</v>
      </c>
      <c r="G3232">
        <v>1000</v>
      </c>
      <c r="H3232">
        <v>6.9</v>
      </c>
      <c r="I3232">
        <v>32</v>
      </c>
      <c r="J3232">
        <v>125</v>
      </c>
      <c r="K3232">
        <v>29200000</v>
      </c>
      <c r="L3232">
        <v>8500000</v>
      </c>
      <c r="M3232" s="2">
        <f>VLOOKUP(A3232,Sheet2!$A$1:G6956,2,0)</f>
        <v>28983</v>
      </c>
      <c r="N3232" t="str">
        <f>VLOOKUP(A3232,Sheet2!$A$1:G6956,3,0)</f>
        <v>Color</v>
      </c>
      <c r="O3232" t="str">
        <f>VLOOKUP(A3232,Sheet2!$A$1:G6956,4,0)</f>
        <v>Drama</v>
      </c>
      <c r="P3232" t="str">
        <f>VLOOKUP(A3232,Sheet2!$A$1:G6956,5,0)</f>
        <v>English</v>
      </c>
      <c r="Q3232" t="str">
        <f>VLOOKUP(A3232,Sheet2!$A$1:G6956,6,0)</f>
        <v>USA</v>
      </c>
      <c r="R3232" t="str">
        <f>VLOOKUP(A3232,Sheet2!$A$1:G6956,7,0)</f>
        <v>R</v>
      </c>
      <c r="S3232" t="str">
        <f>IF(Table1[[#This Row],[Language]]="English","English","Other language")</f>
        <v>English</v>
      </c>
      <c r="T3232">
        <f>Table1[[#This Row],[Gross Revenue]]-Table1[[#This Row],[Budget]]</f>
        <v>20700000</v>
      </c>
      <c r="U3232" s="1">
        <f>(Table1[[#This Row],[Gross Revenue]]/Table1[[#This Row],[Budget]])-1</f>
        <v>2.4352941176470586</v>
      </c>
      <c r="V3232" t="str">
        <f t="shared" si="100"/>
        <v>111-130 minutes</v>
      </c>
      <c r="W3232">
        <f>Table1[[#This Row],[Profit]]/Table1[[#This Row],[Budget]]</f>
        <v>2.4352941176470586</v>
      </c>
      <c r="X3232" s="22" t="str">
        <f>IF(L3232="","",
IF(L3232&lt;Predictability!$B$1,"Low",
IF(L3232&lt;=Predictability!$B$2,"Mid","High")))</f>
        <v>Low</v>
      </c>
      <c r="Y3232" s="22">
        <f t="shared" si="101"/>
        <v>1</v>
      </c>
    </row>
    <row r="3233" spans="1:25" x14ac:dyDescent="0.2">
      <c r="A3233" t="s">
        <v>6561</v>
      </c>
      <c r="B3233" t="s">
        <v>588</v>
      </c>
      <c r="C3233" t="s">
        <v>2610</v>
      </c>
      <c r="D3233">
        <v>13000</v>
      </c>
      <c r="E3233">
        <v>14609</v>
      </c>
      <c r="F3233">
        <v>0</v>
      </c>
      <c r="G3233">
        <v>0</v>
      </c>
      <c r="H3233">
        <v>7.6</v>
      </c>
      <c r="I3233">
        <v>220</v>
      </c>
      <c r="J3233">
        <v>110</v>
      </c>
      <c r="K3233">
        <v>52353636</v>
      </c>
      <c r="L3233">
        <v>21000000</v>
      </c>
      <c r="M3233" s="2">
        <f>VLOOKUP(A3233,Sheet2!$A$1:G6957,2,0)</f>
        <v>37109</v>
      </c>
      <c r="N3233" t="str">
        <f>VLOOKUP(A3233,Sheet2!$A$1:G6957,3,0)</f>
        <v>Color</v>
      </c>
      <c r="O3233" t="str">
        <f>VLOOKUP(A3233,Sheet2!$A$1:G6957,4,0)</f>
        <v>Comedy</v>
      </c>
      <c r="P3233" t="str">
        <f>VLOOKUP(A3233,Sheet2!$A$1:G6957,5,0)</f>
        <v>English</v>
      </c>
      <c r="Q3233" t="str">
        <f>VLOOKUP(A3233,Sheet2!$A$1:G6957,6,0)</f>
        <v>USA</v>
      </c>
      <c r="R3233" t="str">
        <f>VLOOKUP(A3233,Sheet2!$A$1:G6957,7,0)</f>
        <v>R</v>
      </c>
      <c r="S3233" t="str">
        <f>IF(Table1[[#This Row],[Language]]="English","English","Other language")</f>
        <v>English</v>
      </c>
      <c r="T3233">
        <f>Table1[[#This Row],[Gross Revenue]]-Table1[[#This Row],[Budget]]</f>
        <v>31353636</v>
      </c>
      <c r="U3233" s="1">
        <f>(Table1[[#This Row],[Gross Revenue]]/Table1[[#This Row],[Budget]])-1</f>
        <v>1.4930302857142856</v>
      </c>
      <c r="V3233" t="str">
        <f t="shared" si="100"/>
        <v>90-110 minutes</v>
      </c>
      <c r="W3233">
        <f>Table1[[#This Row],[Profit]]/Table1[[#This Row],[Budget]]</f>
        <v>1.4930302857142856</v>
      </c>
      <c r="X3233" s="22" t="str">
        <f>IF(L3233="","",
IF(L3233&lt;Predictability!$B$1,"Low",
IF(L3233&lt;=Predictability!$B$2,"Mid","High")))</f>
        <v>Mid</v>
      </c>
      <c r="Y3233" s="22">
        <f t="shared" si="101"/>
        <v>1</v>
      </c>
    </row>
    <row r="3234" spans="1:25" x14ac:dyDescent="0.2">
      <c r="A3234" t="s">
        <v>4301</v>
      </c>
      <c r="B3234" t="s">
        <v>1096</v>
      </c>
      <c r="C3234" t="s">
        <v>1421</v>
      </c>
      <c r="D3234">
        <v>971</v>
      </c>
      <c r="E3234">
        <v>3438</v>
      </c>
      <c r="F3234">
        <v>5</v>
      </c>
      <c r="G3234">
        <v>418</v>
      </c>
      <c r="H3234">
        <v>5.9</v>
      </c>
      <c r="I3234">
        <v>45</v>
      </c>
      <c r="J3234">
        <v>83</v>
      </c>
      <c r="K3234">
        <v>100491683</v>
      </c>
      <c r="L3234">
        <v>24000000</v>
      </c>
      <c r="M3234" s="2">
        <f>VLOOKUP(A3234,Sheet2!$A$1:G6958,2,0)</f>
        <v>36146</v>
      </c>
      <c r="N3234" t="str">
        <f>VLOOKUP(A3234,Sheet2!$A$1:G6958,3,0)</f>
        <v>Color</v>
      </c>
      <c r="O3234" t="str">
        <f>VLOOKUP(A3234,Sheet2!$A$1:G6958,4,0)</f>
        <v>Adventure</v>
      </c>
      <c r="P3234" t="str">
        <f>VLOOKUP(A3234,Sheet2!$A$1:G6958,5,0)</f>
        <v>English</v>
      </c>
      <c r="Q3234" t="str">
        <f>VLOOKUP(A3234,Sheet2!$A$1:G6958,6,0)</f>
        <v>USA</v>
      </c>
      <c r="R3234" t="str">
        <f>VLOOKUP(A3234,Sheet2!$A$1:G6958,7,0)</f>
        <v>G</v>
      </c>
      <c r="S3234" t="str">
        <f>IF(Table1[[#This Row],[Language]]="English","English","Other language")</f>
        <v>English</v>
      </c>
      <c r="T3234">
        <f>Table1[[#This Row],[Gross Revenue]]-Table1[[#This Row],[Budget]]</f>
        <v>76491683</v>
      </c>
      <c r="U3234" s="1">
        <f>(Table1[[#This Row],[Gross Revenue]]/Table1[[#This Row],[Budget]])-1</f>
        <v>3.1871534583333334</v>
      </c>
      <c r="V3234" t="str">
        <f t="shared" si="100"/>
        <v>&lt;90 minutes</v>
      </c>
      <c r="W3234">
        <f>Table1[[#This Row],[Profit]]/Table1[[#This Row],[Budget]]</f>
        <v>3.1871534583333334</v>
      </c>
      <c r="X3234" s="22" t="str">
        <f>IF(L3234="","",
IF(L3234&lt;Predictability!$B$1,"Low",
IF(L3234&lt;=Predictability!$B$2,"Mid","High")))</f>
        <v>Mid</v>
      </c>
      <c r="Y3234" s="22">
        <f t="shared" si="101"/>
        <v>1</v>
      </c>
    </row>
    <row r="3235" spans="1:25" x14ac:dyDescent="0.2">
      <c r="A3235" t="s">
        <v>4289</v>
      </c>
      <c r="B3235" t="s">
        <v>48</v>
      </c>
      <c r="C3235" t="s">
        <v>1412</v>
      </c>
      <c r="D3235">
        <v>960</v>
      </c>
      <c r="E3235">
        <v>1749</v>
      </c>
      <c r="F3235">
        <v>27</v>
      </c>
      <c r="G3235">
        <v>0</v>
      </c>
      <c r="H3235">
        <v>5.9</v>
      </c>
      <c r="I3235">
        <v>233</v>
      </c>
      <c r="J3235">
        <v>93</v>
      </c>
      <c r="K3235">
        <v>17427926</v>
      </c>
      <c r="L3235">
        <v>8000000</v>
      </c>
      <c r="M3235" s="2">
        <f>VLOOKUP(A3235,Sheet2!$A$1:G6959,2,0)</f>
        <v>39463</v>
      </c>
      <c r="N3235" t="str">
        <f>VLOOKUP(A3235,Sheet2!$A$1:G6959,3,0)</f>
        <v>Color</v>
      </c>
      <c r="O3235" t="str">
        <f>VLOOKUP(A3235,Sheet2!$A$1:G6959,4,0)</f>
        <v>Horror</v>
      </c>
      <c r="P3235" t="str">
        <f>VLOOKUP(A3235,Sheet2!$A$1:G6959,5,0)</f>
        <v>English</v>
      </c>
      <c r="Q3235" t="str">
        <f>VLOOKUP(A3235,Sheet2!$A$1:G6959,6,0)</f>
        <v>USA</v>
      </c>
      <c r="R3235" t="str">
        <f>VLOOKUP(A3235,Sheet2!$A$1:G6959,7,0)</f>
        <v>R</v>
      </c>
      <c r="S3235" t="str">
        <f>IF(Table1[[#This Row],[Language]]="English","English","Other language")</f>
        <v>English</v>
      </c>
      <c r="T3235">
        <f>Table1[[#This Row],[Gross Revenue]]-Table1[[#This Row],[Budget]]</f>
        <v>9427926</v>
      </c>
      <c r="U3235" s="1">
        <f>(Table1[[#This Row],[Gross Revenue]]/Table1[[#This Row],[Budget]])-1</f>
        <v>1.1784907499999999</v>
      </c>
      <c r="V3235" t="str">
        <f t="shared" si="100"/>
        <v>90-110 minutes</v>
      </c>
      <c r="W3235">
        <f>Table1[[#This Row],[Profit]]/Table1[[#This Row],[Budget]]</f>
        <v>1.1784907499999999</v>
      </c>
      <c r="X3235" s="22" t="str">
        <f>IF(L3235="","",
IF(L3235&lt;Predictability!$B$1,"Low",
IF(L3235&lt;=Predictability!$B$2,"Mid","High")))</f>
        <v>Low</v>
      </c>
      <c r="Y3235" s="22">
        <f t="shared" si="101"/>
        <v>1</v>
      </c>
    </row>
    <row r="3236" spans="1:25" x14ac:dyDescent="0.2">
      <c r="A3236" t="s">
        <v>5410</v>
      </c>
      <c r="B3236" t="s">
        <v>430</v>
      </c>
      <c r="C3236" t="s">
        <v>2280</v>
      </c>
      <c r="D3236">
        <v>16000</v>
      </c>
      <c r="E3236">
        <v>19928</v>
      </c>
      <c r="F3236">
        <v>675</v>
      </c>
      <c r="G3236">
        <v>0</v>
      </c>
      <c r="H3236">
        <v>6.7</v>
      </c>
      <c r="I3236">
        <v>143</v>
      </c>
      <c r="J3236">
        <v>110</v>
      </c>
      <c r="K3236">
        <v>6525762</v>
      </c>
      <c r="L3236">
        <v>4000000</v>
      </c>
      <c r="M3236" s="2">
        <f>VLOOKUP(A3236,Sheet2!$A$1:G6960,2,0)</f>
        <v>37438</v>
      </c>
      <c r="N3236" t="str">
        <f>VLOOKUP(A3236,Sheet2!$A$1:G6960,3,0)</f>
        <v>Color</v>
      </c>
      <c r="O3236" t="str">
        <f>VLOOKUP(A3236,Sheet2!$A$1:G6960,4,0)</f>
        <v>Comedy</v>
      </c>
      <c r="P3236" t="str">
        <f>VLOOKUP(A3236,Sheet2!$A$1:G6960,5,0)</f>
        <v>English</v>
      </c>
      <c r="Q3236" t="str">
        <f>VLOOKUP(A3236,Sheet2!$A$1:G6960,6,0)</f>
        <v>USA</v>
      </c>
      <c r="R3236" t="str">
        <f>VLOOKUP(A3236,Sheet2!$A$1:G6960,7,0)</f>
        <v>R</v>
      </c>
      <c r="S3236" t="str">
        <f>IF(Table1[[#This Row],[Language]]="English","English","Other language")</f>
        <v>English</v>
      </c>
      <c r="T3236">
        <f>Table1[[#This Row],[Gross Revenue]]-Table1[[#This Row],[Budget]]</f>
        <v>2525762</v>
      </c>
      <c r="U3236" s="1">
        <f>(Table1[[#This Row],[Gross Revenue]]/Table1[[#This Row],[Budget]])-1</f>
        <v>0.63144050000000007</v>
      </c>
      <c r="V3236" t="str">
        <f t="shared" si="100"/>
        <v>90-110 minutes</v>
      </c>
      <c r="W3236">
        <f>Table1[[#This Row],[Profit]]/Table1[[#This Row],[Budget]]</f>
        <v>0.63144049999999996</v>
      </c>
      <c r="X3236" s="22" t="str">
        <f>IF(L3236="","",
IF(L3236&lt;Predictability!$B$1,"Low",
IF(L3236&lt;=Predictability!$B$2,"Mid","High")))</f>
        <v>Low</v>
      </c>
      <c r="Y3236" s="22">
        <f t="shared" si="101"/>
        <v>1</v>
      </c>
    </row>
    <row r="3237" spans="1:25" x14ac:dyDescent="0.2">
      <c r="A3237" t="s">
        <v>5168</v>
      </c>
      <c r="B3237" t="s">
        <v>718</v>
      </c>
      <c r="C3237" t="s">
        <v>2137</v>
      </c>
      <c r="D3237">
        <v>17000</v>
      </c>
      <c r="E3237">
        <v>21711</v>
      </c>
      <c r="F3237">
        <v>50</v>
      </c>
      <c r="G3237">
        <v>0</v>
      </c>
      <c r="H3237">
        <v>6.6</v>
      </c>
      <c r="I3237">
        <v>259</v>
      </c>
      <c r="J3237">
        <v>106</v>
      </c>
      <c r="K3237">
        <v>3571735</v>
      </c>
      <c r="L3237">
        <v>10000000</v>
      </c>
      <c r="M3237" s="2">
        <f>VLOOKUP(A3237,Sheet2!$A$1:G6961,2,0)</f>
        <v>40202</v>
      </c>
      <c r="N3237" t="str">
        <f>VLOOKUP(A3237,Sheet2!$A$1:G6961,3,0)</f>
        <v>Color</v>
      </c>
      <c r="O3237" t="str">
        <f>VLOOKUP(A3237,Sheet2!$A$1:G6961,4,0)</f>
        <v>Biography</v>
      </c>
      <c r="P3237" t="str">
        <f>VLOOKUP(A3237,Sheet2!$A$1:G6961,5,0)</f>
        <v>English</v>
      </c>
      <c r="Q3237" t="str">
        <f>VLOOKUP(A3237,Sheet2!$A$1:G6961,6,0)</f>
        <v>USA</v>
      </c>
      <c r="R3237" t="str">
        <f>VLOOKUP(A3237,Sheet2!$A$1:G6961,7,0)</f>
        <v>R</v>
      </c>
      <c r="S3237" t="str">
        <f>IF(Table1[[#This Row],[Language]]="English","English","Other language")</f>
        <v>English</v>
      </c>
      <c r="T3237">
        <f>Table1[[#This Row],[Gross Revenue]]-Table1[[#This Row],[Budget]]</f>
        <v>-6428265</v>
      </c>
      <c r="U3237" s="1">
        <f>(Table1[[#This Row],[Gross Revenue]]/Table1[[#This Row],[Budget]])-1</f>
        <v>-0.64282649999999997</v>
      </c>
      <c r="V3237" t="str">
        <f t="shared" si="100"/>
        <v>90-110 minutes</v>
      </c>
      <c r="W3237">
        <f>Table1[[#This Row],[Profit]]/Table1[[#This Row],[Budget]]</f>
        <v>-0.64282649999999997</v>
      </c>
      <c r="X3237" s="22" t="str">
        <f>IF(L3237="","",
IF(L3237&lt;Predictability!$B$1,"Low",
IF(L3237&lt;=Predictability!$B$2,"Mid","High")))</f>
        <v>Mid</v>
      </c>
      <c r="Y3237" s="22">
        <f t="shared" si="101"/>
        <v>0</v>
      </c>
    </row>
    <row r="3238" spans="1:25" x14ac:dyDescent="0.2">
      <c r="A3238" t="s">
        <v>5348</v>
      </c>
      <c r="B3238" t="s">
        <v>700</v>
      </c>
      <c r="C3238" t="s">
        <v>1335</v>
      </c>
      <c r="D3238">
        <v>12000</v>
      </c>
      <c r="E3238">
        <v>16930</v>
      </c>
      <c r="F3238">
        <v>532</v>
      </c>
      <c r="G3238">
        <v>0</v>
      </c>
      <c r="H3238">
        <v>6.7</v>
      </c>
      <c r="I3238">
        <v>151</v>
      </c>
      <c r="J3238">
        <v>104</v>
      </c>
      <c r="K3238">
        <v>47592825</v>
      </c>
      <c r="L3238">
        <v>85000000</v>
      </c>
      <c r="M3238" s="2">
        <f>VLOOKUP(A3238,Sheet2!$A$1:G6962,2,0)</f>
        <v>37673</v>
      </c>
      <c r="N3238" t="str">
        <f>VLOOKUP(A3238,Sheet2!$A$1:G6962,3,0)</f>
        <v>Color</v>
      </c>
      <c r="O3238" t="str">
        <f>VLOOKUP(A3238,Sheet2!$A$1:G6962,4,0)</f>
        <v>Action</v>
      </c>
      <c r="P3238" t="str">
        <f>VLOOKUP(A3238,Sheet2!$A$1:G6962,5,0)</f>
        <v>English</v>
      </c>
      <c r="Q3238" t="str">
        <f>VLOOKUP(A3238,Sheet2!$A$1:G6962,6,0)</f>
        <v>USA</v>
      </c>
      <c r="R3238" t="str">
        <f>VLOOKUP(A3238,Sheet2!$A$1:G6962,7,0)</f>
        <v>PG-13</v>
      </c>
      <c r="S3238" t="str">
        <f>IF(Table1[[#This Row],[Language]]="English","English","Other language")</f>
        <v>English</v>
      </c>
      <c r="T3238">
        <f>Table1[[#This Row],[Gross Revenue]]-Table1[[#This Row],[Budget]]</f>
        <v>-37407175</v>
      </c>
      <c r="U3238" s="1">
        <f>(Table1[[#This Row],[Gross Revenue]]/Table1[[#This Row],[Budget]])-1</f>
        <v>-0.44008441176470592</v>
      </c>
      <c r="V3238" t="str">
        <f t="shared" si="100"/>
        <v>90-110 minutes</v>
      </c>
      <c r="W3238">
        <f>Table1[[#This Row],[Profit]]/Table1[[#This Row],[Budget]]</f>
        <v>-0.44008441176470586</v>
      </c>
      <c r="X3238" s="22" t="str">
        <f>IF(L3238="","",
IF(L3238&lt;Predictability!$B$1,"Low",
IF(L3238&lt;=Predictability!$B$2,"Mid","High")))</f>
        <v>High</v>
      </c>
      <c r="Y3238" s="22">
        <f t="shared" si="101"/>
        <v>0</v>
      </c>
    </row>
    <row r="3239" spans="1:25" x14ac:dyDescent="0.2">
      <c r="A3239" t="s">
        <v>5236</v>
      </c>
      <c r="B3239" t="s">
        <v>2175</v>
      </c>
      <c r="C3239" t="s">
        <v>2176</v>
      </c>
      <c r="D3239">
        <v>581</v>
      </c>
      <c r="E3239">
        <v>2373</v>
      </c>
      <c r="F3239">
        <v>343</v>
      </c>
      <c r="G3239">
        <v>0</v>
      </c>
      <c r="H3239">
        <v>6.6</v>
      </c>
      <c r="I3239">
        <v>120</v>
      </c>
      <c r="J3239">
        <v>101</v>
      </c>
      <c r="K3239">
        <v>38122105</v>
      </c>
      <c r="L3239">
        <v>27000000</v>
      </c>
      <c r="M3239" s="2">
        <f>VLOOKUP(A3239,Sheet2!$A$1:G6963,2,0)</f>
        <v>31865</v>
      </c>
      <c r="N3239" t="str">
        <f>VLOOKUP(A3239,Sheet2!$A$1:G6963,3,0)</f>
        <v>Color</v>
      </c>
      <c r="O3239" t="str">
        <f>VLOOKUP(A3239,Sheet2!$A$1:G6963,4,0)</f>
        <v>Action</v>
      </c>
      <c r="P3239" t="str">
        <f>VLOOKUP(A3239,Sheet2!$A$1:G6963,5,0)</f>
        <v>English</v>
      </c>
      <c r="Q3239" t="str">
        <f>VLOOKUP(A3239,Sheet2!$A$1:G6963,6,0)</f>
        <v>USA</v>
      </c>
      <c r="R3239" t="str">
        <f>VLOOKUP(A3239,Sheet2!$A$1:G6963,7,0)</f>
        <v>R</v>
      </c>
      <c r="S3239" t="str">
        <f>IF(Table1[[#This Row],[Language]]="English","English","Other language")</f>
        <v>English</v>
      </c>
      <c r="T3239">
        <f>Table1[[#This Row],[Gross Revenue]]-Table1[[#This Row],[Budget]]</f>
        <v>11122105</v>
      </c>
      <c r="U3239" s="1">
        <f>(Table1[[#This Row],[Gross Revenue]]/Table1[[#This Row],[Budget]])-1</f>
        <v>0.41192981481481472</v>
      </c>
      <c r="V3239" t="str">
        <f t="shared" si="100"/>
        <v>90-110 minutes</v>
      </c>
      <c r="W3239">
        <f>Table1[[#This Row],[Profit]]/Table1[[#This Row],[Budget]]</f>
        <v>0.41192981481481483</v>
      </c>
      <c r="X3239" s="22" t="str">
        <f>IF(L3239="","",
IF(L3239&lt;Predictability!$B$1,"Low",
IF(L3239&lt;=Predictability!$B$2,"Mid","High")))</f>
        <v>Mid</v>
      </c>
      <c r="Y3239" s="22">
        <f t="shared" si="101"/>
        <v>0</v>
      </c>
    </row>
    <row r="3240" spans="1:25" x14ac:dyDescent="0.2">
      <c r="A3240" t="s">
        <v>4624</v>
      </c>
      <c r="B3240" t="s">
        <v>1705</v>
      </c>
      <c r="C3240" t="s">
        <v>1617</v>
      </c>
      <c r="D3240">
        <v>192</v>
      </c>
      <c r="E3240">
        <v>475</v>
      </c>
      <c r="F3240">
        <v>176</v>
      </c>
      <c r="G3240">
        <v>0</v>
      </c>
      <c r="H3240">
        <v>6.2</v>
      </c>
      <c r="I3240">
        <v>64</v>
      </c>
      <c r="J3240">
        <v>116</v>
      </c>
      <c r="K3240">
        <v>61355436</v>
      </c>
      <c r="L3240">
        <v>68000000</v>
      </c>
      <c r="M3240" s="2">
        <f>VLOOKUP(A3240,Sheet2!$A$1:G6964,2,0)</f>
        <v>35616</v>
      </c>
      <c r="N3240" t="str">
        <f>VLOOKUP(A3240,Sheet2!$A$1:G6964,3,0)</f>
        <v>Color</v>
      </c>
      <c r="O3240" t="str">
        <f>VLOOKUP(A3240,Sheet2!$A$1:G6964,4,0)</f>
        <v>Action</v>
      </c>
      <c r="P3240" t="str">
        <f>VLOOKUP(A3240,Sheet2!$A$1:G6964,5,0)</f>
        <v>English</v>
      </c>
      <c r="Q3240" t="str">
        <f>VLOOKUP(A3240,Sheet2!$A$1:G6964,6,0)</f>
        <v>USA</v>
      </c>
      <c r="R3240" t="str">
        <f>VLOOKUP(A3240,Sheet2!$A$1:G6964,7,0)</f>
        <v>PG-13</v>
      </c>
      <c r="S3240" t="str">
        <f>IF(Table1[[#This Row],[Language]]="English","English","Other language")</f>
        <v>English</v>
      </c>
      <c r="T3240">
        <f>Table1[[#This Row],[Gross Revenue]]-Table1[[#This Row],[Budget]]</f>
        <v>-6644564</v>
      </c>
      <c r="U3240" s="1">
        <f>(Table1[[#This Row],[Gross Revenue]]/Table1[[#This Row],[Budget]])-1</f>
        <v>-9.7714176470588221E-2</v>
      </c>
      <c r="V3240" t="str">
        <f t="shared" si="100"/>
        <v>111-130 minutes</v>
      </c>
      <c r="W3240">
        <f>Table1[[#This Row],[Profit]]/Table1[[#This Row],[Budget]]</f>
        <v>-9.7714176470588235E-2</v>
      </c>
      <c r="X3240" s="22" t="str">
        <f>IF(L3240="","",
IF(L3240&lt;Predictability!$B$1,"Low",
IF(L3240&lt;=Predictability!$B$2,"Mid","High")))</f>
        <v>High</v>
      </c>
      <c r="Y3240" s="22">
        <f t="shared" si="101"/>
        <v>0</v>
      </c>
    </row>
    <row r="3241" spans="1:25" x14ac:dyDescent="0.2">
      <c r="A3241" t="s">
        <v>3392</v>
      </c>
      <c r="B3241" t="s">
        <v>259</v>
      </c>
      <c r="C3241" t="s">
        <v>260</v>
      </c>
      <c r="D3241">
        <v>890</v>
      </c>
      <c r="E3241">
        <v>3138</v>
      </c>
      <c r="F3241">
        <v>7</v>
      </c>
      <c r="G3241">
        <v>68</v>
      </c>
      <c r="H3241">
        <v>4.3</v>
      </c>
      <c r="I3241">
        <v>14</v>
      </c>
      <c r="J3241">
        <v>90</v>
      </c>
      <c r="K3241">
        <v>92362</v>
      </c>
      <c r="L3241">
        <v>1500000</v>
      </c>
      <c r="M3241" s="2">
        <f>VLOOKUP(A3241,Sheet2!$A$1:G6965,2,0)</f>
        <v>38628</v>
      </c>
      <c r="N3241" t="str">
        <f>VLOOKUP(A3241,Sheet2!$A$1:G6965,3,0)</f>
        <v>Color</v>
      </c>
      <c r="O3241" t="str">
        <f>VLOOKUP(A3241,Sheet2!$A$1:G6965,4,0)</f>
        <v>Comedy</v>
      </c>
      <c r="P3241" t="str">
        <f>VLOOKUP(A3241,Sheet2!$A$1:G6965,5,0)</f>
        <v>English</v>
      </c>
      <c r="Q3241" t="str">
        <f>VLOOKUP(A3241,Sheet2!$A$1:G6965,6,0)</f>
        <v>USA</v>
      </c>
      <c r="R3241" t="str">
        <f>VLOOKUP(A3241,Sheet2!$A$1:G6965,7,0)</f>
        <v>PG-13</v>
      </c>
      <c r="S3241" t="str">
        <f>IF(Table1[[#This Row],[Language]]="English","English","Other language")</f>
        <v>English</v>
      </c>
      <c r="T3241">
        <f>Table1[[#This Row],[Gross Revenue]]-Table1[[#This Row],[Budget]]</f>
        <v>-1407638</v>
      </c>
      <c r="U3241" s="1">
        <f>(Table1[[#This Row],[Gross Revenue]]/Table1[[#This Row],[Budget]])-1</f>
        <v>-0.93842533333333333</v>
      </c>
      <c r="V3241" t="str">
        <f t="shared" si="100"/>
        <v>90-110 minutes</v>
      </c>
      <c r="W3241">
        <f>Table1[[#This Row],[Profit]]/Table1[[#This Row],[Budget]]</f>
        <v>-0.93842533333333333</v>
      </c>
      <c r="X3241" s="22" t="str">
        <f>IF(L3241="","",
IF(L3241&lt;Predictability!$B$1,"Low",
IF(L3241&lt;=Predictability!$B$2,"Mid","High")))</f>
        <v>Low</v>
      </c>
      <c r="Y3241" s="22">
        <f t="shared" si="101"/>
        <v>0</v>
      </c>
    </row>
    <row r="3242" spans="1:25" x14ac:dyDescent="0.2">
      <c r="A3242" t="s">
        <v>6678</v>
      </c>
      <c r="B3242" t="s">
        <v>679</v>
      </c>
      <c r="C3242" t="s">
        <v>1584</v>
      </c>
      <c r="D3242">
        <v>1000</v>
      </c>
      <c r="E3242">
        <v>4094</v>
      </c>
      <c r="F3242">
        <v>154</v>
      </c>
      <c r="G3242">
        <v>2000</v>
      </c>
      <c r="H3242">
        <v>7.2</v>
      </c>
      <c r="I3242">
        <v>79</v>
      </c>
      <c r="J3242">
        <v>103</v>
      </c>
      <c r="K3242">
        <v>676698</v>
      </c>
      <c r="L3242">
        <v>18000000</v>
      </c>
      <c r="M3242" s="2">
        <f>VLOOKUP(A3242,Sheet2!$A$1:G6966,2,0)</f>
        <v>37411</v>
      </c>
      <c r="N3242" t="str">
        <f>VLOOKUP(A3242,Sheet2!$A$1:G6966,3,0)</f>
        <v>Color</v>
      </c>
      <c r="O3242" t="str">
        <f>VLOOKUP(A3242,Sheet2!$A$1:G6966,4,0)</f>
        <v>Crime</v>
      </c>
      <c r="P3242" t="str">
        <f>VLOOKUP(A3242,Sheet2!$A$1:G6966,5,0)</f>
        <v>English</v>
      </c>
      <c r="Q3242" t="str">
        <f>VLOOKUP(A3242,Sheet2!$A$1:G6966,6,0)</f>
        <v>USA</v>
      </c>
      <c r="R3242" t="str">
        <f>VLOOKUP(A3242,Sheet2!$A$1:G6966,7,0)</f>
        <v>R</v>
      </c>
      <c r="S3242" t="str">
        <f>IF(Table1[[#This Row],[Language]]="English","English","Other language")</f>
        <v>English</v>
      </c>
      <c r="T3242">
        <f>Table1[[#This Row],[Gross Revenue]]-Table1[[#This Row],[Budget]]</f>
        <v>-17323302</v>
      </c>
      <c r="U3242" s="1">
        <f>(Table1[[#This Row],[Gross Revenue]]/Table1[[#This Row],[Budget]])-1</f>
        <v>-0.96240566666666671</v>
      </c>
      <c r="V3242" t="str">
        <f t="shared" si="100"/>
        <v>90-110 minutes</v>
      </c>
      <c r="W3242">
        <f>Table1[[#This Row],[Profit]]/Table1[[#This Row],[Budget]]</f>
        <v>-0.96240566666666671</v>
      </c>
      <c r="X3242" s="22" t="str">
        <f>IF(L3242="","",
IF(L3242&lt;Predictability!$B$1,"Low",
IF(L3242&lt;=Predictability!$B$2,"Mid","High")))</f>
        <v>Mid</v>
      </c>
      <c r="Y3242" s="22">
        <f t="shared" si="101"/>
        <v>0</v>
      </c>
    </row>
    <row r="3243" spans="1:25" x14ac:dyDescent="0.2">
      <c r="A3243" t="s">
        <v>4969</v>
      </c>
      <c r="B3243" t="s">
        <v>998</v>
      </c>
      <c r="C3243" t="s">
        <v>579</v>
      </c>
      <c r="D3243">
        <v>901</v>
      </c>
      <c r="E3243">
        <v>2790</v>
      </c>
      <c r="F3243">
        <v>11</v>
      </c>
      <c r="G3243">
        <v>0</v>
      </c>
      <c r="H3243">
        <v>6.4</v>
      </c>
      <c r="I3243">
        <v>64</v>
      </c>
      <c r="J3243">
        <v>97</v>
      </c>
      <c r="K3243">
        <v>144833357</v>
      </c>
      <c r="L3243">
        <v>22000000</v>
      </c>
      <c r="M3243" s="2">
        <f>VLOOKUP(A3243,Sheet2!$A$1:G6967,2,0)</f>
        <v>34350</v>
      </c>
      <c r="N3243" t="str">
        <f>VLOOKUP(A3243,Sheet2!$A$1:G6967,3,0)</f>
        <v>Color</v>
      </c>
      <c r="O3243" t="str">
        <f>VLOOKUP(A3243,Sheet2!$A$1:G6967,4,0)</f>
        <v>Comedy</v>
      </c>
      <c r="P3243" t="str">
        <f>VLOOKUP(A3243,Sheet2!$A$1:G6967,5,0)</f>
        <v>English</v>
      </c>
      <c r="Q3243" t="str">
        <f>VLOOKUP(A3243,Sheet2!$A$1:G6967,6,0)</f>
        <v>USA</v>
      </c>
      <c r="R3243" t="str">
        <f>VLOOKUP(A3243,Sheet2!$A$1:G6967,7,0)</f>
        <v>PG</v>
      </c>
      <c r="S3243" t="str">
        <f>IF(Table1[[#This Row],[Language]]="English","English","Other language")</f>
        <v>English</v>
      </c>
      <c r="T3243">
        <f>Table1[[#This Row],[Gross Revenue]]-Table1[[#This Row],[Budget]]</f>
        <v>122833357</v>
      </c>
      <c r="U3243" s="1">
        <f>(Table1[[#This Row],[Gross Revenue]]/Table1[[#This Row],[Budget]])-1</f>
        <v>5.5833344090909094</v>
      </c>
      <c r="V3243" t="str">
        <f t="shared" si="100"/>
        <v>90-110 minutes</v>
      </c>
      <c r="W3243">
        <f>Table1[[#This Row],[Profit]]/Table1[[#This Row],[Budget]]</f>
        <v>5.5833344090909094</v>
      </c>
      <c r="X3243" s="22" t="str">
        <f>IF(L3243="","",
IF(L3243&lt;Predictability!$B$1,"Low",
IF(L3243&lt;=Predictability!$B$2,"Mid","High")))</f>
        <v>Mid</v>
      </c>
      <c r="Y3243" s="22">
        <f t="shared" si="101"/>
        <v>1</v>
      </c>
    </row>
    <row r="3244" spans="1:25" x14ac:dyDescent="0.2">
      <c r="A3244" t="s">
        <v>3908</v>
      </c>
      <c r="B3244" t="s">
        <v>998</v>
      </c>
      <c r="C3244" t="s">
        <v>999</v>
      </c>
      <c r="D3244">
        <v>901</v>
      </c>
      <c r="E3244">
        <v>5265</v>
      </c>
      <c r="F3244">
        <v>54</v>
      </c>
      <c r="G3244">
        <v>1000</v>
      </c>
      <c r="H3244">
        <v>5.5</v>
      </c>
      <c r="I3244">
        <v>80</v>
      </c>
      <c r="J3244">
        <v>104</v>
      </c>
      <c r="K3244">
        <v>139225854</v>
      </c>
      <c r="L3244">
        <v>60000000</v>
      </c>
      <c r="M3244" s="2">
        <f>VLOOKUP(A3244,Sheet2!$A$1:G6968,2,0)</f>
        <v>37276</v>
      </c>
      <c r="N3244" t="str">
        <f>VLOOKUP(A3244,Sheet2!$A$1:G6968,3,0)</f>
        <v>Color</v>
      </c>
      <c r="O3244" t="str">
        <f>VLOOKUP(A3244,Sheet2!$A$1:G6968,4,0)</f>
        <v>Comedy</v>
      </c>
      <c r="P3244" t="str">
        <f>VLOOKUP(A3244,Sheet2!$A$1:G6968,5,0)</f>
        <v>English</v>
      </c>
      <c r="Q3244" t="str">
        <f>VLOOKUP(A3244,Sheet2!$A$1:G6968,6,0)</f>
        <v>USA</v>
      </c>
      <c r="R3244" t="str">
        <f>VLOOKUP(A3244,Sheet2!$A$1:G6968,7,0)</f>
        <v>G</v>
      </c>
      <c r="S3244" t="str">
        <f>IF(Table1[[#This Row],[Language]]="English","English","Other language")</f>
        <v>English</v>
      </c>
      <c r="T3244">
        <f>Table1[[#This Row],[Gross Revenue]]-Table1[[#This Row],[Budget]]</f>
        <v>79225854</v>
      </c>
      <c r="U3244" s="1">
        <f>(Table1[[#This Row],[Gross Revenue]]/Table1[[#This Row],[Budget]])-1</f>
        <v>1.3204308999999999</v>
      </c>
      <c r="V3244" t="str">
        <f t="shared" si="100"/>
        <v>90-110 minutes</v>
      </c>
      <c r="W3244">
        <f>Table1[[#This Row],[Profit]]/Table1[[#This Row],[Budget]]</f>
        <v>1.3204309000000001</v>
      </c>
      <c r="X3244" s="22" t="str">
        <f>IF(L3244="","",
IF(L3244&lt;Predictability!$B$1,"Low",
IF(L3244&lt;=Predictability!$B$2,"Mid","High")))</f>
        <v>High</v>
      </c>
      <c r="Y3244" s="22">
        <f t="shared" si="101"/>
        <v>1</v>
      </c>
    </row>
    <row r="3245" spans="1:25" x14ac:dyDescent="0.2">
      <c r="A3245" t="s">
        <v>3611</v>
      </c>
      <c r="B3245" t="s">
        <v>487</v>
      </c>
      <c r="C3245" t="s">
        <v>617</v>
      </c>
      <c r="D3245">
        <v>10000</v>
      </c>
      <c r="E3245">
        <v>15820</v>
      </c>
      <c r="F3245">
        <v>596</v>
      </c>
      <c r="G3245">
        <v>943</v>
      </c>
      <c r="H3245">
        <v>5.0999999999999996</v>
      </c>
      <c r="I3245">
        <v>34</v>
      </c>
      <c r="J3245">
        <v>135</v>
      </c>
      <c r="K3245">
        <v>10400000</v>
      </c>
      <c r="L3245">
        <v>50000000</v>
      </c>
      <c r="M3245" s="2">
        <f>VLOOKUP(A3245,Sheet2!$A$1:G6969,2,0)</f>
        <v>34775</v>
      </c>
      <c r="N3245" t="str">
        <f>VLOOKUP(A3245,Sheet2!$A$1:G6969,3,0)</f>
        <v>Color</v>
      </c>
      <c r="O3245" t="str">
        <f>VLOOKUP(A3245,Sheet2!$A$1:G6969,4,0)</f>
        <v>Drama</v>
      </c>
      <c r="P3245" t="str">
        <f>VLOOKUP(A3245,Sheet2!$A$1:G6969,5,0)</f>
        <v>English</v>
      </c>
      <c r="Q3245" t="str">
        <f>VLOOKUP(A3245,Sheet2!$A$1:G6969,6,0)</f>
        <v>USA</v>
      </c>
      <c r="R3245" t="str">
        <f>VLOOKUP(A3245,Sheet2!$A$1:G6969,7,0)</f>
        <v>R</v>
      </c>
      <c r="S3245" t="str">
        <f>IF(Table1[[#This Row],[Language]]="English","English","Other language")</f>
        <v>English</v>
      </c>
      <c r="T3245">
        <f>Table1[[#This Row],[Gross Revenue]]-Table1[[#This Row],[Budget]]</f>
        <v>-39600000</v>
      </c>
      <c r="U3245" s="1">
        <f>(Table1[[#This Row],[Gross Revenue]]/Table1[[#This Row],[Budget]])-1</f>
        <v>-0.79200000000000004</v>
      </c>
      <c r="V3245" t="str">
        <f t="shared" si="100"/>
        <v>131-150 minutes</v>
      </c>
      <c r="W3245">
        <f>Table1[[#This Row],[Profit]]/Table1[[#This Row],[Budget]]</f>
        <v>-0.79200000000000004</v>
      </c>
      <c r="X3245" s="22" t="str">
        <f>IF(L3245="","",
IF(L3245&lt;Predictability!$B$1,"Low",
IF(L3245&lt;=Predictability!$B$2,"Mid","High")))</f>
        <v>Mid</v>
      </c>
      <c r="Y3245" s="22">
        <f t="shared" si="101"/>
        <v>0</v>
      </c>
    </row>
    <row r="3246" spans="1:25" x14ac:dyDescent="0.2">
      <c r="A3246" t="s">
        <v>4923</v>
      </c>
      <c r="B3246" t="s">
        <v>1951</v>
      </c>
      <c r="C3246" t="s">
        <v>1952</v>
      </c>
      <c r="D3246">
        <v>988</v>
      </c>
      <c r="E3246">
        <v>2517</v>
      </c>
      <c r="F3246">
        <v>47</v>
      </c>
      <c r="G3246">
        <v>24000</v>
      </c>
      <c r="H3246">
        <v>6.4</v>
      </c>
      <c r="I3246">
        <v>249</v>
      </c>
      <c r="J3246">
        <v>132</v>
      </c>
      <c r="K3246">
        <v>81687587</v>
      </c>
      <c r="L3246">
        <v>61000000</v>
      </c>
      <c r="M3246" s="2">
        <f>VLOOKUP(A3246,Sheet2!$A$1:G6970,2,0)</f>
        <v>42172</v>
      </c>
      <c r="N3246" t="str">
        <f>VLOOKUP(A3246,Sheet2!$A$1:G6970,3,0)</f>
        <v>Color</v>
      </c>
      <c r="O3246" t="str">
        <f>VLOOKUP(A3246,Sheet2!$A$1:G6970,4,0)</f>
        <v>Action</v>
      </c>
      <c r="P3246" t="str">
        <f>VLOOKUP(A3246,Sheet2!$A$1:G6970,5,0)</f>
        <v>English</v>
      </c>
      <c r="Q3246" t="str">
        <f>VLOOKUP(A3246,Sheet2!$A$1:G6970,6,0)</f>
        <v>USA</v>
      </c>
      <c r="R3246" t="str">
        <f>VLOOKUP(A3246,Sheet2!$A$1:G6970,7,0)</f>
        <v>PG-13</v>
      </c>
      <c r="S3246" t="str">
        <f>IF(Table1[[#This Row],[Language]]="English","English","Other language")</f>
        <v>English</v>
      </c>
      <c r="T3246">
        <f>Table1[[#This Row],[Gross Revenue]]-Table1[[#This Row],[Budget]]</f>
        <v>20687587</v>
      </c>
      <c r="U3246" s="1">
        <f>(Table1[[#This Row],[Gross Revenue]]/Table1[[#This Row],[Budget]])-1</f>
        <v>0.33914077049180325</v>
      </c>
      <c r="V3246" t="str">
        <f t="shared" si="100"/>
        <v>131-150 minutes</v>
      </c>
      <c r="W3246">
        <f>Table1[[#This Row],[Profit]]/Table1[[#This Row],[Budget]]</f>
        <v>0.3391407704918033</v>
      </c>
      <c r="X3246" s="22" t="str">
        <f>IF(L3246="","",
IF(L3246&lt;Predictability!$B$1,"Low",
IF(L3246&lt;=Predictability!$B$2,"Mid","High")))</f>
        <v>High</v>
      </c>
      <c r="Y3246" s="22">
        <f t="shared" si="101"/>
        <v>0</v>
      </c>
    </row>
    <row r="3247" spans="1:25" x14ac:dyDescent="0.2">
      <c r="A3247" t="s">
        <v>4449</v>
      </c>
      <c r="B3247" t="s">
        <v>211</v>
      </c>
      <c r="C3247" t="s">
        <v>709</v>
      </c>
      <c r="D3247">
        <v>22000</v>
      </c>
      <c r="E3247">
        <v>32871</v>
      </c>
      <c r="F3247">
        <v>0</v>
      </c>
      <c r="G3247">
        <v>0</v>
      </c>
      <c r="H3247">
        <v>6.8</v>
      </c>
      <c r="I3247">
        <v>141</v>
      </c>
      <c r="J3247">
        <v>124</v>
      </c>
      <c r="K3247">
        <v>71069884</v>
      </c>
      <c r="L3247">
        <v>68000000</v>
      </c>
      <c r="M3247" s="2">
        <f>VLOOKUP(A3247,Sheet2!$A$1:G6971,2,0)</f>
        <v>37164</v>
      </c>
      <c r="N3247" t="str">
        <f>VLOOKUP(A3247,Sheet2!$A$1:G6971,3,0)</f>
        <v>Color</v>
      </c>
      <c r="O3247" t="str">
        <f>VLOOKUP(A3247,Sheet2!$A$1:G6971,4,0)</f>
        <v>Crime</v>
      </c>
      <c r="P3247" t="str">
        <f>VLOOKUP(A3247,Sheet2!$A$1:G6971,5,0)</f>
        <v>English</v>
      </c>
      <c r="Q3247" t="str">
        <f>VLOOKUP(A3247,Sheet2!$A$1:G6971,6,0)</f>
        <v>USA</v>
      </c>
      <c r="R3247" t="str">
        <f>VLOOKUP(A3247,Sheet2!$A$1:G6971,7,0)</f>
        <v>R</v>
      </c>
      <c r="S3247" t="str">
        <f>IF(Table1[[#This Row],[Language]]="English","English","Other language")</f>
        <v>English</v>
      </c>
      <c r="T3247">
        <f>Table1[[#This Row],[Gross Revenue]]-Table1[[#This Row],[Budget]]</f>
        <v>3069884</v>
      </c>
      <c r="U3247" s="1">
        <f>(Table1[[#This Row],[Gross Revenue]]/Table1[[#This Row],[Budget]])-1</f>
        <v>4.5145352941176498E-2</v>
      </c>
      <c r="V3247" t="str">
        <f t="shared" si="100"/>
        <v>111-130 minutes</v>
      </c>
      <c r="W3247">
        <f>Table1[[#This Row],[Profit]]/Table1[[#This Row],[Budget]]</f>
        <v>4.514535294117647E-2</v>
      </c>
      <c r="X3247" s="22" t="str">
        <f>IF(L3247="","",
IF(L3247&lt;Predictability!$B$1,"Low",
IF(L3247&lt;=Predictability!$B$2,"Mid","High")))</f>
        <v>High</v>
      </c>
      <c r="Y3247" s="22">
        <f t="shared" si="101"/>
        <v>0</v>
      </c>
    </row>
    <row r="3248" spans="1:25" x14ac:dyDescent="0.2">
      <c r="A3248" t="s">
        <v>3893</v>
      </c>
      <c r="B3248" t="s">
        <v>700</v>
      </c>
      <c r="C3248" t="s">
        <v>984</v>
      </c>
      <c r="D3248">
        <v>12000</v>
      </c>
      <c r="E3248">
        <v>14611</v>
      </c>
      <c r="F3248">
        <v>55</v>
      </c>
      <c r="G3248">
        <v>0</v>
      </c>
      <c r="H3248">
        <v>5.5</v>
      </c>
      <c r="I3248">
        <v>167</v>
      </c>
      <c r="J3248">
        <v>100</v>
      </c>
      <c r="K3248">
        <v>90341670</v>
      </c>
      <c r="L3248">
        <v>60000000</v>
      </c>
      <c r="M3248" s="2">
        <f>VLOOKUP(A3248,Sheet2!$A$1:G6972,2,0)</f>
        <v>37388</v>
      </c>
      <c r="N3248" t="str">
        <f>VLOOKUP(A3248,Sheet2!$A$1:G6972,3,0)</f>
        <v>Color</v>
      </c>
      <c r="O3248" t="str">
        <f>VLOOKUP(A3248,Sheet2!$A$1:G6972,4,0)</f>
        <v>Action</v>
      </c>
      <c r="P3248" t="str">
        <f>VLOOKUP(A3248,Sheet2!$A$1:G6972,5,0)</f>
        <v>English</v>
      </c>
      <c r="Q3248" t="str">
        <f>VLOOKUP(A3248,Sheet2!$A$1:G6972,6,0)</f>
        <v>USA</v>
      </c>
      <c r="R3248" t="str">
        <f>VLOOKUP(A3248,Sheet2!$A$1:G6972,7,0)</f>
        <v>PG-13</v>
      </c>
      <c r="S3248" t="str">
        <f>IF(Table1[[#This Row],[Language]]="English","English","Other language")</f>
        <v>English</v>
      </c>
      <c r="T3248">
        <f>Table1[[#This Row],[Gross Revenue]]-Table1[[#This Row],[Budget]]</f>
        <v>30341670</v>
      </c>
      <c r="U3248" s="1">
        <f>(Table1[[#This Row],[Gross Revenue]]/Table1[[#This Row],[Budget]])-1</f>
        <v>0.50569449999999994</v>
      </c>
      <c r="V3248" t="str">
        <f t="shared" si="100"/>
        <v>90-110 minutes</v>
      </c>
      <c r="W3248">
        <f>Table1[[#This Row],[Profit]]/Table1[[#This Row],[Budget]]</f>
        <v>0.50569450000000005</v>
      </c>
      <c r="X3248" s="22" t="str">
        <f>IF(L3248="","",
IF(L3248&lt;Predictability!$B$1,"Low",
IF(L3248&lt;=Predictability!$B$2,"Mid","High")))</f>
        <v>High</v>
      </c>
      <c r="Y3248" s="22">
        <f t="shared" si="101"/>
        <v>1</v>
      </c>
    </row>
    <row r="3249" spans="1:25" x14ac:dyDescent="0.2">
      <c r="A3249" t="s">
        <v>6879</v>
      </c>
      <c r="B3249" t="s">
        <v>3167</v>
      </c>
      <c r="C3249" t="s">
        <v>2686</v>
      </c>
      <c r="D3249">
        <v>273</v>
      </c>
      <c r="E3249">
        <v>529</v>
      </c>
      <c r="F3249">
        <v>448</v>
      </c>
      <c r="G3249">
        <v>0</v>
      </c>
      <c r="H3249">
        <v>8.1</v>
      </c>
      <c r="I3249">
        <v>157</v>
      </c>
      <c r="J3249">
        <v>125</v>
      </c>
      <c r="K3249">
        <v>2086345</v>
      </c>
      <c r="L3249">
        <v>10000000</v>
      </c>
      <c r="M3249" s="2">
        <f>VLOOKUP(A3249,Sheet2!$A$1:G6973,2,0)</f>
        <v>38348</v>
      </c>
      <c r="N3249" t="str">
        <f>VLOOKUP(A3249,Sheet2!$A$1:G6973,3,0)</f>
        <v>Color</v>
      </c>
      <c r="O3249" t="str">
        <f>VLOOKUP(A3249,Sheet2!$A$1:G6973,4,0)</f>
        <v>Biography</v>
      </c>
      <c r="P3249" t="str">
        <f>VLOOKUP(A3249,Sheet2!$A$1:G6973,5,0)</f>
        <v>Spanish</v>
      </c>
      <c r="Q3249" t="str">
        <f>VLOOKUP(A3249,Sheet2!$A$1:G6973,6,0)</f>
        <v>Spain</v>
      </c>
      <c r="R3249" t="str">
        <f>VLOOKUP(A3249,Sheet2!$A$1:G6973,7,0)</f>
        <v>PG-13</v>
      </c>
      <c r="S3249" t="str">
        <f>IF(Table1[[#This Row],[Language]]="English","English","Other language")</f>
        <v>Other language</v>
      </c>
      <c r="T3249">
        <f>Table1[[#This Row],[Gross Revenue]]-Table1[[#This Row],[Budget]]</f>
        <v>-7913655</v>
      </c>
      <c r="U3249" s="1">
        <f>(Table1[[#This Row],[Gross Revenue]]/Table1[[#This Row],[Budget]])-1</f>
        <v>-0.79136549999999994</v>
      </c>
      <c r="V3249" t="str">
        <f t="shared" si="100"/>
        <v>111-130 minutes</v>
      </c>
      <c r="W3249">
        <f>Table1[[#This Row],[Profit]]/Table1[[#This Row],[Budget]]</f>
        <v>-0.79136550000000006</v>
      </c>
      <c r="X3249" s="22" t="str">
        <f>IF(L3249="","",
IF(L3249&lt;Predictability!$B$1,"Low",
IF(L3249&lt;=Predictability!$B$2,"Mid","High")))</f>
        <v>Mid</v>
      </c>
      <c r="Y3249" s="22">
        <f t="shared" si="101"/>
        <v>0</v>
      </c>
    </row>
    <row r="3250" spans="1:25" x14ac:dyDescent="0.2">
      <c r="A3250" t="s">
        <v>5273</v>
      </c>
      <c r="B3250" t="s">
        <v>2192</v>
      </c>
      <c r="C3250" t="s">
        <v>1348</v>
      </c>
      <c r="D3250">
        <v>220</v>
      </c>
      <c r="E3250">
        <v>583</v>
      </c>
      <c r="F3250">
        <v>108</v>
      </c>
      <c r="G3250">
        <v>21000</v>
      </c>
      <c r="H3250">
        <v>6.6</v>
      </c>
      <c r="I3250">
        <v>158</v>
      </c>
      <c r="J3250">
        <v>122</v>
      </c>
      <c r="K3250">
        <v>33071558</v>
      </c>
      <c r="L3250">
        <v>10000000</v>
      </c>
      <c r="M3250" s="2">
        <f>VLOOKUP(A3250,Sheet2!$A$1:G6974,2,0)</f>
        <v>42149</v>
      </c>
      <c r="N3250" t="str">
        <f>VLOOKUP(A3250,Sheet2!$A$1:G6974,3,0)</f>
        <v>Color</v>
      </c>
      <c r="O3250" t="str">
        <f>VLOOKUP(A3250,Sheet2!$A$1:G6974,4,0)</f>
        <v>Comedy</v>
      </c>
      <c r="P3250" t="str">
        <f>VLOOKUP(A3250,Sheet2!$A$1:G6974,5,0)</f>
        <v>English</v>
      </c>
      <c r="Q3250" t="str">
        <f>VLOOKUP(A3250,Sheet2!$A$1:G6974,6,0)</f>
        <v>UK</v>
      </c>
      <c r="R3250" t="str">
        <f>VLOOKUP(A3250,Sheet2!$A$1:G6974,7,0)</f>
        <v>PG</v>
      </c>
      <c r="S3250" t="str">
        <f>IF(Table1[[#This Row],[Language]]="English","English","Other language")</f>
        <v>English</v>
      </c>
      <c r="T3250">
        <f>Table1[[#This Row],[Gross Revenue]]-Table1[[#This Row],[Budget]]</f>
        <v>23071558</v>
      </c>
      <c r="U3250" s="1">
        <f>(Table1[[#This Row],[Gross Revenue]]/Table1[[#This Row],[Budget]])-1</f>
        <v>2.3071557999999999</v>
      </c>
      <c r="V3250" t="str">
        <f t="shared" si="100"/>
        <v>111-130 minutes</v>
      </c>
      <c r="W3250">
        <f>Table1[[#This Row],[Profit]]/Table1[[#This Row],[Budget]]</f>
        <v>2.3071557999999999</v>
      </c>
      <c r="X3250" s="22" t="str">
        <f>IF(L3250="","",
IF(L3250&lt;Predictability!$B$1,"Low",
IF(L3250&lt;=Predictability!$B$2,"Mid","High")))</f>
        <v>Mid</v>
      </c>
      <c r="Y3250" s="22">
        <f t="shared" si="101"/>
        <v>1</v>
      </c>
    </row>
    <row r="3251" spans="1:25" x14ac:dyDescent="0.2">
      <c r="A3251" t="s">
        <v>6773</v>
      </c>
      <c r="B3251" t="s">
        <v>3120</v>
      </c>
      <c r="C3251" t="s">
        <v>3121</v>
      </c>
      <c r="D3251">
        <v>61</v>
      </c>
      <c r="E3251">
        <v>76</v>
      </c>
      <c r="F3251">
        <v>9</v>
      </c>
      <c r="G3251">
        <v>0</v>
      </c>
      <c r="H3251">
        <v>7.9</v>
      </c>
      <c r="I3251">
        <v>111</v>
      </c>
      <c r="J3251">
        <v>112</v>
      </c>
      <c r="K3251">
        <v>375723</v>
      </c>
      <c r="L3251">
        <v>4000000</v>
      </c>
      <c r="M3251" s="2">
        <f>VLOOKUP(A3251,Sheet2!$A$1:G6975,2,0)</f>
        <v>42038</v>
      </c>
      <c r="N3251" t="str">
        <f>VLOOKUP(A3251,Sheet2!$A$1:G6975,3,0)</f>
        <v>Color</v>
      </c>
      <c r="O3251" t="str">
        <f>VLOOKUP(A3251,Sheet2!$A$1:G6975,4,0)</f>
        <v>Comedy</v>
      </c>
      <c r="P3251" t="str">
        <f>VLOOKUP(A3251,Sheet2!$A$1:G6975,5,0)</f>
        <v>Portuguese</v>
      </c>
      <c r="Q3251" t="str">
        <f>VLOOKUP(A3251,Sheet2!$A$1:G6975,6,0)</f>
        <v>Brazil</v>
      </c>
      <c r="R3251" t="str">
        <f>VLOOKUP(A3251,Sheet2!$A$1:G6975,7,0)</f>
        <v>R</v>
      </c>
      <c r="S3251" t="str">
        <f>IF(Table1[[#This Row],[Language]]="English","English","Other language")</f>
        <v>Other language</v>
      </c>
      <c r="T3251">
        <f>Table1[[#This Row],[Gross Revenue]]-Table1[[#This Row],[Budget]]</f>
        <v>-3624277</v>
      </c>
      <c r="U3251" s="1">
        <f>(Table1[[#This Row],[Gross Revenue]]/Table1[[#This Row],[Budget]])-1</f>
        <v>-0.90606925000000005</v>
      </c>
      <c r="V3251" t="str">
        <f t="shared" si="100"/>
        <v>111-130 minutes</v>
      </c>
      <c r="W3251">
        <f>Table1[[#This Row],[Profit]]/Table1[[#This Row],[Budget]]</f>
        <v>-0.90606925000000005</v>
      </c>
      <c r="X3251" s="22" t="str">
        <f>IF(L3251="","",
IF(L3251&lt;Predictability!$B$1,"Low",
IF(L3251&lt;=Predictability!$B$2,"Mid","High")))</f>
        <v>Low</v>
      </c>
      <c r="Y3251" s="22">
        <f t="shared" si="101"/>
        <v>0</v>
      </c>
    </row>
    <row r="3252" spans="1:25" x14ac:dyDescent="0.2">
      <c r="A3252" t="s">
        <v>6941</v>
      </c>
      <c r="B3252" t="s">
        <v>2988</v>
      </c>
      <c r="C3252" t="s">
        <v>3194</v>
      </c>
      <c r="D3252">
        <v>827</v>
      </c>
      <c r="E3252">
        <v>1044</v>
      </c>
      <c r="F3252">
        <v>195</v>
      </c>
      <c r="G3252">
        <v>33000</v>
      </c>
      <c r="H3252">
        <v>8.1999999999999993</v>
      </c>
      <c r="I3252">
        <v>262</v>
      </c>
      <c r="J3252">
        <v>129</v>
      </c>
      <c r="K3252">
        <v>20167424</v>
      </c>
      <c r="L3252">
        <v>2000000</v>
      </c>
      <c r="M3252" s="2">
        <f>VLOOKUP(A3252,Sheet2!$A$1:G6976,2,0)</f>
        <v>39979</v>
      </c>
      <c r="N3252" t="str">
        <f>VLOOKUP(A3252,Sheet2!$A$1:G6976,3,0)</f>
        <v>Color</v>
      </c>
      <c r="O3252" t="str">
        <f>VLOOKUP(A3252,Sheet2!$A$1:G6976,4,0)</f>
        <v>Drama</v>
      </c>
      <c r="P3252" t="str">
        <f>VLOOKUP(A3252,Sheet2!$A$1:G6976,5,0)</f>
        <v>Spanish</v>
      </c>
      <c r="Q3252" t="str">
        <f>VLOOKUP(A3252,Sheet2!$A$1:G6976,6,0)</f>
        <v>Argentina</v>
      </c>
      <c r="R3252" t="str">
        <f>VLOOKUP(A3252,Sheet2!$A$1:G6976,7,0)</f>
        <v>R</v>
      </c>
      <c r="S3252" t="str">
        <f>IF(Table1[[#This Row],[Language]]="English","English","Other language")</f>
        <v>Other language</v>
      </c>
      <c r="T3252">
        <f>Table1[[#This Row],[Gross Revenue]]-Table1[[#This Row],[Budget]]</f>
        <v>18167424</v>
      </c>
      <c r="U3252" s="1">
        <f>(Table1[[#This Row],[Gross Revenue]]/Table1[[#This Row],[Budget]])-1</f>
        <v>9.0837120000000002</v>
      </c>
      <c r="V3252" t="str">
        <f t="shared" si="100"/>
        <v>111-130 minutes</v>
      </c>
      <c r="W3252">
        <f>Table1[[#This Row],[Profit]]/Table1[[#This Row],[Budget]]</f>
        <v>9.0837120000000002</v>
      </c>
      <c r="X3252" s="22" t="str">
        <f>IF(L3252="","",
IF(L3252&lt;Predictability!$B$1,"Low",
IF(L3252&lt;=Predictability!$B$2,"Mid","High")))</f>
        <v>Low</v>
      </c>
      <c r="Y3252" s="22">
        <f t="shared" si="101"/>
        <v>1</v>
      </c>
    </row>
    <row r="3253" spans="1:25" x14ac:dyDescent="0.2">
      <c r="A3253" t="s">
        <v>6275</v>
      </c>
      <c r="B3253" t="s">
        <v>2151</v>
      </c>
      <c r="C3253" t="s">
        <v>2471</v>
      </c>
      <c r="D3253">
        <v>664</v>
      </c>
      <c r="E3253">
        <v>3376</v>
      </c>
      <c r="F3253">
        <v>107</v>
      </c>
      <c r="G3253">
        <v>0</v>
      </c>
      <c r="H3253">
        <v>7.3</v>
      </c>
      <c r="I3253">
        <v>109</v>
      </c>
      <c r="J3253">
        <v>110</v>
      </c>
      <c r="K3253">
        <v>37766350</v>
      </c>
      <c r="L3253">
        <v>11000000</v>
      </c>
      <c r="M3253" s="2">
        <f>VLOOKUP(A3253,Sheet2!$A$1:G6977,2,0)</f>
        <v>39564</v>
      </c>
      <c r="N3253" t="str">
        <f>VLOOKUP(A3253,Sheet2!$A$1:G6977,3,0)</f>
        <v>Color</v>
      </c>
      <c r="O3253" t="str">
        <f>VLOOKUP(A3253,Sheet2!$A$1:G6977,4,0)</f>
        <v>Drama</v>
      </c>
      <c r="P3253" t="str">
        <f>VLOOKUP(A3253,Sheet2!$A$1:G6977,5,0)</f>
        <v>English</v>
      </c>
      <c r="Q3253" t="str">
        <f>VLOOKUP(A3253,Sheet2!$A$1:G6977,6,0)</f>
        <v>USA</v>
      </c>
      <c r="R3253" t="str">
        <f>VLOOKUP(A3253,Sheet2!$A$1:G6977,7,0)</f>
        <v>PG-13</v>
      </c>
      <c r="S3253" t="str">
        <f>IF(Table1[[#This Row],[Language]]="English","English","Other language")</f>
        <v>English</v>
      </c>
      <c r="T3253">
        <f>Table1[[#This Row],[Gross Revenue]]-Table1[[#This Row],[Budget]]</f>
        <v>26766350</v>
      </c>
      <c r="U3253" s="1">
        <f>(Table1[[#This Row],[Gross Revenue]]/Table1[[#This Row],[Budget]])-1</f>
        <v>2.4333045454545457</v>
      </c>
      <c r="V3253" t="str">
        <f t="shared" si="100"/>
        <v>90-110 minutes</v>
      </c>
      <c r="W3253">
        <f>Table1[[#This Row],[Profit]]/Table1[[#This Row],[Budget]]</f>
        <v>2.4333045454545457</v>
      </c>
      <c r="X3253" s="22" t="str">
        <f>IF(L3253="","",
IF(L3253&lt;Predictability!$B$1,"Low",
IF(L3253&lt;=Predictability!$B$2,"Mid","High")))</f>
        <v>Mid</v>
      </c>
      <c r="Y3253" s="22">
        <f t="shared" si="101"/>
        <v>1</v>
      </c>
    </row>
    <row r="3254" spans="1:25" x14ac:dyDescent="0.2">
      <c r="A3254" t="s">
        <v>6203</v>
      </c>
      <c r="B3254" t="s">
        <v>655</v>
      </c>
      <c r="C3254" t="s">
        <v>1489</v>
      </c>
      <c r="D3254">
        <v>3000</v>
      </c>
      <c r="E3254">
        <v>5095</v>
      </c>
      <c r="F3254">
        <v>0</v>
      </c>
      <c r="G3254">
        <v>70000</v>
      </c>
      <c r="H3254">
        <v>7.3</v>
      </c>
      <c r="I3254">
        <v>362</v>
      </c>
      <c r="J3254">
        <v>114</v>
      </c>
      <c r="K3254">
        <v>58229120</v>
      </c>
      <c r="L3254">
        <v>90000000</v>
      </c>
      <c r="M3254" s="2">
        <f>VLOOKUP(A3254,Sheet2!$A$1:G6978,2,0)</f>
        <v>41616</v>
      </c>
      <c r="N3254" t="str">
        <f>VLOOKUP(A3254,Sheet2!$A$1:G6978,3,0)</f>
        <v>Color</v>
      </c>
      <c r="O3254" t="str">
        <f>VLOOKUP(A3254,Sheet2!$A$1:G6978,4,0)</f>
        <v>Adventure</v>
      </c>
      <c r="P3254" t="str">
        <f>VLOOKUP(A3254,Sheet2!$A$1:G6978,5,0)</f>
        <v>English</v>
      </c>
      <c r="Q3254" t="str">
        <f>VLOOKUP(A3254,Sheet2!$A$1:G6978,6,0)</f>
        <v>USA</v>
      </c>
      <c r="R3254" t="str">
        <f>VLOOKUP(A3254,Sheet2!$A$1:G6978,7,0)</f>
        <v>PG</v>
      </c>
      <c r="S3254" t="str">
        <f>IF(Table1[[#This Row],[Language]]="English","English","Other language")</f>
        <v>English</v>
      </c>
      <c r="T3254">
        <f>Table1[[#This Row],[Gross Revenue]]-Table1[[#This Row],[Budget]]</f>
        <v>-31770880</v>
      </c>
      <c r="U3254" s="1">
        <f>(Table1[[#This Row],[Gross Revenue]]/Table1[[#This Row],[Budget]])-1</f>
        <v>-0.35300977777777776</v>
      </c>
      <c r="V3254" t="str">
        <f t="shared" si="100"/>
        <v>111-130 minutes</v>
      </c>
      <c r="W3254">
        <f>Table1[[#This Row],[Profit]]/Table1[[#This Row],[Budget]]</f>
        <v>-0.35300977777777776</v>
      </c>
      <c r="X3254" s="22" t="str">
        <f>IF(L3254="","",
IF(L3254&lt;Predictability!$B$1,"Low",
IF(L3254&lt;=Predictability!$B$2,"Mid","High")))</f>
        <v>High</v>
      </c>
      <c r="Y3254" s="22">
        <f t="shared" si="101"/>
        <v>0</v>
      </c>
    </row>
    <row r="3255" spans="1:25" x14ac:dyDescent="0.2">
      <c r="A3255" t="s">
        <v>6606</v>
      </c>
      <c r="B3255" t="s">
        <v>3025</v>
      </c>
      <c r="C3255" t="s">
        <v>3026</v>
      </c>
      <c r="D3255">
        <v>61</v>
      </c>
      <c r="E3255">
        <v>75</v>
      </c>
      <c r="F3255">
        <v>45</v>
      </c>
      <c r="G3255">
        <v>11000</v>
      </c>
      <c r="H3255">
        <v>7.7</v>
      </c>
      <c r="I3255">
        <v>118</v>
      </c>
      <c r="J3255">
        <v>75</v>
      </c>
      <c r="K3255">
        <v>686383</v>
      </c>
      <c r="L3255">
        <v>6500000</v>
      </c>
      <c r="M3255" s="2">
        <f>VLOOKUP(A3255,Sheet2!$A$1:G6979,2,0)</f>
        <v>40102</v>
      </c>
      <c r="N3255" t="str">
        <f>VLOOKUP(A3255,Sheet2!$A$1:G6979,3,0)</f>
        <v>Color</v>
      </c>
      <c r="O3255" t="str">
        <f>VLOOKUP(A3255,Sheet2!$A$1:G6979,4,0)</f>
        <v>Adventure</v>
      </c>
      <c r="P3255" t="str">
        <f>VLOOKUP(A3255,Sheet2!$A$1:G6979,5,0)</f>
        <v>English</v>
      </c>
      <c r="Q3255" t="str">
        <f>VLOOKUP(A3255,Sheet2!$A$1:G6979,6,0)</f>
        <v>France</v>
      </c>
      <c r="R3255" t="str">
        <f>VLOOKUP(A3255,Sheet2!$A$1:G6979,7,0)</f>
        <v>Not Rated</v>
      </c>
      <c r="S3255" t="str">
        <f>IF(Table1[[#This Row],[Language]]="English","English","Other language")</f>
        <v>English</v>
      </c>
      <c r="T3255">
        <f>Table1[[#This Row],[Gross Revenue]]-Table1[[#This Row],[Budget]]</f>
        <v>-5813617</v>
      </c>
      <c r="U3255" s="1">
        <f>(Table1[[#This Row],[Gross Revenue]]/Table1[[#This Row],[Budget]])-1</f>
        <v>-0.89440261538461541</v>
      </c>
      <c r="V3255" t="str">
        <f t="shared" si="100"/>
        <v>&lt;90 minutes</v>
      </c>
      <c r="W3255">
        <f>Table1[[#This Row],[Profit]]/Table1[[#This Row],[Budget]]</f>
        <v>-0.89440261538461541</v>
      </c>
      <c r="X3255" s="22" t="str">
        <f>IF(L3255="","",
IF(L3255&lt;Predictability!$B$1,"Low",
IF(L3255&lt;=Predictability!$B$2,"Mid","High")))</f>
        <v>Low</v>
      </c>
      <c r="Y3255" s="22">
        <f t="shared" si="101"/>
        <v>0</v>
      </c>
    </row>
    <row r="3256" spans="1:25" x14ac:dyDescent="0.2">
      <c r="A3256" t="s">
        <v>4462</v>
      </c>
      <c r="B3256" t="s">
        <v>1567</v>
      </c>
      <c r="C3256" t="s">
        <v>1494</v>
      </c>
      <c r="D3256">
        <v>310</v>
      </c>
      <c r="E3256">
        <v>1352</v>
      </c>
      <c r="F3256">
        <v>69</v>
      </c>
      <c r="G3256">
        <v>690</v>
      </c>
      <c r="H3256">
        <v>6.1</v>
      </c>
      <c r="I3256">
        <v>161</v>
      </c>
      <c r="J3256">
        <v>107</v>
      </c>
      <c r="K3256">
        <v>36279230</v>
      </c>
      <c r="L3256">
        <v>60000000</v>
      </c>
      <c r="M3256" s="2">
        <f>VLOOKUP(A3256,Sheet2!$A$1:G6980,2,0)</f>
        <v>38771</v>
      </c>
      <c r="N3256" t="str">
        <f>VLOOKUP(A3256,Sheet2!$A$1:G6980,3,0)</f>
        <v>Color</v>
      </c>
      <c r="O3256" t="str">
        <f>VLOOKUP(A3256,Sheet2!$A$1:G6980,4,0)</f>
        <v>Action</v>
      </c>
      <c r="P3256" t="str">
        <f>VLOOKUP(A3256,Sheet2!$A$1:G6980,5,0)</f>
        <v>English</v>
      </c>
      <c r="Q3256" t="str">
        <f>VLOOKUP(A3256,Sheet2!$A$1:G6980,6,0)</f>
        <v>USA</v>
      </c>
      <c r="R3256" t="str">
        <f>VLOOKUP(A3256,Sheet2!$A$1:G6980,7,0)</f>
        <v>PG-13</v>
      </c>
      <c r="S3256" t="str">
        <f>IF(Table1[[#This Row],[Language]]="English","English","Other language")</f>
        <v>English</v>
      </c>
      <c r="T3256">
        <f>Table1[[#This Row],[Gross Revenue]]-Table1[[#This Row],[Budget]]</f>
        <v>-23720770</v>
      </c>
      <c r="U3256" s="1">
        <f>(Table1[[#This Row],[Gross Revenue]]/Table1[[#This Row],[Budget]])-1</f>
        <v>-0.39534616666666667</v>
      </c>
      <c r="V3256" t="str">
        <f t="shared" si="100"/>
        <v>90-110 minutes</v>
      </c>
      <c r="W3256">
        <f>Table1[[#This Row],[Profit]]/Table1[[#This Row],[Budget]]</f>
        <v>-0.39534616666666667</v>
      </c>
      <c r="X3256" s="22" t="str">
        <f>IF(L3256="","",
IF(L3256&lt;Predictability!$B$1,"Low",
IF(L3256&lt;=Predictability!$B$2,"Mid","High")))</f>
        <v>High</v>
      </c>
      <c r="Y3256" s="22">
        <f t="shared" si="101"/>
        <v>0</v>
      </c>
    </row>
    <row r="3257" spans="1:25" x14ac:dyDescent="0.2">
      <c r="A3257" t="s">
        <v>6152</v>
      </c>
      <c r="B3257" t="s">
        <v>2766</v>
      </c>
      <c r="C3257" t="s">
        <v>2767</v>
      </c>
      <c r="D3257">
        <v>422</v>
      </c>
      <c r="E3257">
        <v>1899</v>
      </c>
      <c r="F3257">
        <v>20</v>
      </c>
      <c r="G3257">
        <v>11000</v>
      </c>
      <c r="H3257">
        <v>7.2</v>
      </c>
      <c r="I3257">
        <v>337</v>
      </c>
      <c r="J3257">
        <v>95</v>
      </c>
      <c r="K3257">
        <v>5997134</v>
      </c>
      <c r="L3257">
        <v>1000000</v>
      </c>
      <c r="M3257" s="2">
        <f>VLOOKUP(A3257,Sheet2!$A$1:G6981,2,0)</f>
        <v>40998</v>
      </c>
      <c r="N3257" t="str">
        <f>VLOOKUP(A3257,Sheet2!$A$1:G6981,3,0)</f>
        <v>Color</v>
      </c>
      <c r="O3257" t="str">
        <f>VLOOKUP(A3257,Sheet2!$A$1:G6981,4,0)</f>
        <v>Biography</v>
      </c>
      <c r="P3257" t="str">
        <f>VLOOKUP(A3257,Sheet2!$A$1:G6981,5,0)</f>
        <v>English</v>
      </c>
      <c r="Q3257" t="str">
        <f>VLOOKUP(A3257,Sheet2!$A$1:G6981,6,0)</f>
        <v>USA</v>
      </c>
      <c r="R3257" t="str">
        <f>VLOOKUP(A3257,Sheet2!$A$1:G6981,7,0)</f>
        <v>R</v>
      </c>
      <c r="S3257" t="str">
        <f>IF(Table1[[#This Row],[Language]]="English","English","Other language")</f>
        <v>English</v>
      </c>
      <c r="T3257">
        <f>Table1[[#This Row],[Gross Revenue]]-Table1[[#This Row],[Budget]]</f>
        <v>4997134</v>
      </c>
      <c r="U3257" s="1">
        <f>(Table1[[#This Row],[Gross Revenue]]/Table1[[#This Row],[Budget]])-1</f>
        <v>4.997134</v>
      </c>
      <c r="V3257" t="str">
        <f t="shared" si="100"/>
        <v>90-110 minutes</v>
      </c>
      <c r="W3257">
        <f>Table1[[#This Row],[Profit]]/Table1[[#This Row],[Budget]]</f>
        <v>4.997134</v>
      </c>
      <c r="X3257" s="22" t="str">
        <f>IF(L3257="","",
IF(L3257&lt;Predictability!$B$1,"Low",
IF(L3257&lt;=Predictability!$B$2,"Mid","High")))</f>
        <v>Low</v>
      </c>
      <c r="Y3257" s="22">
        <f t="shared" si="101"/>
        <v>1</v>
      </c>
    </row>
    <row r="3258" spans="1:25" x14ac:dyDescent="0.2">
      <c r="A3258" t="s">
        <v>4378</v>
      </c>
      <c r="B3258" t="s">
        <v>489</v>
      </c>
      <c r="C3258" t="s">
        <v>1490</v>
      </c>
      <c r="D3258">
        <v>924</v>
      </c>
      <c r="E3258">
        <v>2711</v>
      </c>
      <c r="F3258">
        <v>85</v>
      </c>
      <c r="G3258">
        <v>0</v>
      </c>
      <c r="H3258">
        <v>6</v>
      </c>
      <c r="I3258">
        <v>70</v>
      </c>
      <c r="J3258">
        <v>93</v>
      </c>
      <c r="K3258">
        <v>32055248</v>
      </c>
      <c r="L3258">
        <v>25000000</v>
      </c>
      <c r="M3258" s="2">
        <f>VLOOKUP(A3258,Sheet2!$A$1:G6982,2,0)</f>
        <v>34602</v>
      </c>
      <c r="N3258" t="str">
        <f>VLOOKUP(A3258,Sheet2!$A$1:G6982,3,0)</f>
        <v>Color</v>
      </c>
      <c r="O3258" t="str">
        <f>VLOOKUP(A3258,Sheet2!$A$1:G6982,4,0)</f>
        <v>Action</v>
      </c>
      <c r="P3258" t="str">
        <f>VLOOKUP(A3258,Sheet2!$A$1:G6982,5,0)</f>
        <v>English</v>
      </c>
      <c r="Q3258" t="str">
        <f>VLOOKUP(A3258,Sheet2!$A$1:G6982,6,0)</f>
        <v>USA</v>
      </c>
      <c r="R3258" t="str">
        <f>VLOOKUP(A3258,Sheet2!$A$1:G6982,7,0)</f>
        <v>PG-13</v>
      </c>
      <c r="S3258" t="str">
        <f>IF(Table1[[#This Row],[Language]]="English","English","Other language")</f>
        <v>English</v>
      </c>
      <c r="T3258">
        <f>Table1[[#This Row],[Gross Revenue]]-Table1[[#This Row],[Budget]]</f>
        <v>7055248</v>
      </c>
      <c r="U3258" s="1">
        <f>(Table1[[#This Row],[Gross Revenue]]/Table1[[#This Row],[Budget]])-1</f>
        <v>0.28220991999999989</v>
      </c>
      <c r="V3258" t="str">
        <f t="shared" si="100"/>
        <v>90-110 minutes</v>
      </c>
      <c r="W3258">
        <f>Table1[[#This Row],[Profit]]/Table1[[#This Row],[Budget]]</f>
        <v>0.28220992</v>
      </c>
      <c r="X3258" s="22" t="str">
        <f>IF(L3258="","",
IF(L3258&lt;Predictability!$B$1,"Low",
IF(L3258&lt;=Predictability!$B$2,"Mid","High")))</f>
        <v>Mid</v>
      </c>
      <c r="Y3258" s="22">
        <f t="shared" si="101"/>
        <v>0</v>
      </c>
    </row>
    <row r="3259" spans="1:25" x14ac:dyDescent="0.2">
      <c r="A3259" t="s">
        <v>3423</v>
      </c>
      <c r="B3259" t="s">
        <v>315</v>
      </c>
      <c r="C3259" t="s">
        <v>316</v>
      </c>
      <c r="D3259">
        <v>21000</v>
      </c>
      <c r="E3259">
        <v>24664</v>
      </c>
      <c r="F3259">
        <v>48</v>
      </c>
      <c r="G3259">
        <v>747</v>
      </c>
      <c r="H3259">
        <v>4.4000000000000004</v>
      </c>
      <c r="I3259">
        <v>76</v>
      </c>
      <c r="J3259">
        <v>98</v>
      </c>
      <c r="K3259">
        <v>61112916</v>
      </c>
      <c r="L3259">
        <v>50000000</v>
      </c>
      <c r="M3259" s="2">
        <f>VLOOKUP(A3259,Sheet2!$A$1:G6983,2,0)</f>
        <v>38725</v>
      </c>
      <c r="N3259" t="str">
        <f>VLOOKUP(A3259,Sheet2!$A$1:G6983,3,0)</f>
        <v>Color</v>
      </c>
      <c r="O3259" t="str">
        <f>VLOOKUP(A3259,Sheet2!$A$1:G6983,4,0)</f>
        <v>Comedy</v>
      </c>
      <c r="P3259" t="str">
        <f>VLOOKUP(A3259,Sheet2!$A$1:G6983,5,0)</f>
        <v>English</v>
      </c>
      <c r="Q3259" t="str">
        <f>VLOOKUP(A3259,Sheet2!$A$1:G6983,6,0)</f>
        <v>USA</v>
      </c>
      <c r="R3259" t="str">
        <f>VLOOKUP(A3259,Sheet2!$A$1:G6983,7,0)</f>
        <v>PG</v>
      </c>
      <c r="S3259" t="str">
        <f>IF(Table1[[#This Row],[Language]]="English","English","Other language")</f>
        <v>English</v>
      </c>
      <c r="T3259">
        <f>Table1[[#This Row],[Gross Revenue]]-Table1[[#This Row],[Budget]]</f>
        <v>11112916</v>
      </c>
      <c r="U3259" s="1">
        <f>(Table1[[#This Row],[Gross Revenue]]/Table1[[#This Row],[Budget]])-1</f>
        <v>0.2222583199999999</v>
      </c>
      <c r="V3259" t="str">
        <f t="shared" si="100"/>
        <v>90-110 minutes</v>
      </c>
      <c r="W3259">
        <f>Table1[[#This Row],[Profit]]/Table1[[#This Row],[Budget]]</f>
        <v>0.22225832000000001</v>
      </c>
      <c r="X3259" s="22" t="str">
        <f>IF(L3259="","",
IF(L3259&lt;Predictability!$B$1,"Low",
IF(L3259&lt;=Predictability!$B$2,"Mid","High")))</f>
        <v>Mid</v>
      </c>
      <c r="Y3259" s="22">
        <f t="shared" si="101"/>
        <v>0</v>
      </c>
    </row>
    <row r="3260" spans="1:25" x14ac:dyDescent="0.2">
      <c r="A3260" t="s">
        <v>5367</v>
      </c>
      <c r="B3260" t="s">
        <v>498</v>
      </c>
      <c r="C3260" t="s">
        <v>607</v>
      </c>
      <c r="D3260">
        <v>11000</v>
      </c>
      <c r="E3260">
        <v>13495</v>
      </c>
      <c r="F3260">
        <v>0</v>
      </c>
      <c r="G3260">
        <v>108000</v>
      </c>
      <c r="H3260">
        <v>9.3000000000000007</v>
      </c>
      <c r="I3260">
        <v>199</v>
      </c>
      <c r="J3260">
        <v>142</v>
      </c>
      <c r="K3260">
        <v>28341469</v>
      </c>
      <c r="L3260">
        <v>25000000</v>
      </c>
      <c r="M3260" s="2">
        <f>VLOOKUP(A3260,Sheet2!$A$1:G6984,2,0)</f>
        <v>34427</v>
      </c>
      <c r="N3260" t="str">
        <f>VLOOKUP(A3260,Sheet2!$A$1:G6984,3,0)</f>
        <v>Color</v>
      </c>
      <c r="O3260" t="str">
        <f>VLOOKUP(A3260,Sheet2!$A$1:G6984,4,0)</f>
        <v>Crime</v>
      </c>
      <c r="P3260" t="str">
        <f>VLOOKUP(A3260,Sheet2!$A$1:G6984,5,0)</f>
        <v>English</v>
      </c>
      <c r="Q3260" t="str">
        <f>VLOOKUP(A3260,Sheet2!$A$1:G6984,6,0)</f>
        <v>USA</v>
      </c>
      <c r="R3260" t="str">
        <f>VLOOKUP(A3260,Sheet2!$A$1:G6984,7,0)</f>
        <v>R</v>
      </c>
      <c r="S3260" t="str">
        <f>IF(Table1[[#This Row],[Language]]="English","English","Other language")</f>
        <v>English</v>
      </c>
      <c r="T3260">
        <f>Table1[[#This Row],[Gross Revenue]]-Table1[[#This Row],[Budget]]</f>
        <v>3341469</v>
      </c>
      <c r="U3260" s="1">
        <f>(Table1[[#This Row],[Gross Revenue]]/Table1[[#This Row],[Budget]])-1</f>
        <v>0.1336587600000001</v>
      </c>
      <c r="V3260" t="str">
        <f t="shared" si="100"/>
        <v>131-150 minutes</v>
      </c>
      <c r="W3260">
        <f>Table1[[#This Row],[Profit]]/Table1[[#This Row],[Budget]]</f>
        <v>0.13365875999999999</v>
      </c>
      <c r="X3260" s="22" t="str">
        <f>IF(L3260="","",
IF(L3260&lt;Predictability!$B$1,"Low",
IF(L3260&lt;=Predictability!$B$2,"Mid","High")))</f>
        <v>Mid</v>
      </c>
      <c r="Y3260" s="22">
        <f t="shared" si="101"/>
        <v>0</v>
      </c>
    </row>
    <row r="3261" spans="1:25" x14ac:dyDescent="0.2">
      <c r="A3261" t="s">
        <v>5496</v>
      </c>
      <c r="B3261" t="s">
        <v>971</v>
      </c>
      <c r="C3261" t="s">
        <v>1868</v>
      </c>
      <c r="D3261">
        <v>18000</v>
      </c>
      <c r="E3261">
        <v>19805</v>
      </c>
      <c r="F3261">
        <v>529</v>
      </c>
      <c r="G3261">
        <v>0</v>
      </c>
      <c r="H3261">
        <v>6.8</v>
      </c>
      <c r="I3261">
        <v>119</v>
      </c>
      <c r="J3261">
        <v>111</v>
      </c>
      <c r="K3261">
        <v>11405825</v>
      </c>
      <c r="L3261">
        <v>35000000</v>
      </c>
      <c r="M3261" s="2">
        <f>VLOOKUP(A3261,Sheet2!$A$1:G6985,2,0)</f>
        <v>36948</v>
      </c>
      <c r="N3261" t="str">
        <f>VLOOKUP(A3261,Sheet2!$A$1:G6985,3,0)</f>
        <v>Color</v>
      </c>
      <c r="O3261" t="str">
        <f>VLOOKUP(A3261,Sheet2!$A$1:G6985,4,0)</f>
        <v>Drama</v>
      </c>
      <c r="P3261" t="str">
        <f>VLOOKUP(A3261,Sheet2!$A$1:G6985,5,0)</f>
        <v>English</v>
      </c>
      <c r="Q3261" t="str">
        <f>VLOOKUP(A3261,Sheet2!$A$1:G6985,6,0)</f>
        <v>USA</v>
      </c>
      <c r="R3261" t="str">
        <f>VLOOKUP(A3261,Sheet2!$A$1:G6985,7,0)</f>
        <v>R</v>
      </c>
      <c r="S3261" t="str">
        <f>IF(Table1[[#This Row],[Language]]="English","English","Other language")</f>
        <v>English</v>
      </c>
      <c r="T3261">
        <f>Table1[[#This Row],[Gross Revenue]]-Table1[[#This Row],[Budget]]</f>
        <v>-23594175</v>
      </c>
      <c r="U3261" s="1">
        <f>(Table1[[#This Row],[Gross Revenue]]/Table1[[#This Row],[Budget]])-1</f>
        <v>-0.6741192857142857</v>
      </c>
      <c r="V3261" t="str">
        <f t="shared" si="100"/>
        <v>111-130 minutes</v>
      </c>
      <c r="W3261">
        <f>Table1[[#This Row],[Profit]]/Table1[[#This Row],[Budget]]</f>
        <v>-0.6741192857142857</v>
      </c>
      <c r="X3261" s="22" t="str">
        <f>IF(L3261="","",
IF(L3261&lt;Predictability!$B$1,"Low",
IF(L3261&lt;=Predictability!$B$2,"Mid","High")))</f>
        <v>Mid</v>
      </c>
      <c r="Y3261" s="22">
        <f t="shared" si="101"/>
        <v>0</v>
      </c>
    </row>
    <row r="3262" spans="1:25" x14ac:dyDescent="0.2">
      <c r="A3262" t="s">
        <v>4737</v>
      </c>
      <c r="B3262" t="s">
        <v>968</v>
      </c>
      <c r="C3262" t="s">
        <v>1811</v>
      </c>
      <c r="D3262">
        <v>18000</v>
      </c>
      <c r="E3262">
        <v>32563</v>
      </c>
      <c r="F3262">
        <v>380</v>
      </c>
      <c r="G3262">
        <v>0</v>
      </c>
      <c r="H3262">
        <v>6.3</v>
      </c>
      <c r="I3262">
        <v>120</v>
      </c>
      <c r="J3262">
        <v>116</v>
      </c>
      <c r="K3262">
        <v>40932372</v>
      </c>
      <c r="L3262">
        <v>70000000</v>
      </c>
      <c r="M3262" s="2">
        <f>VLOOKUP(A3262,Sheet2!$A$1:G6986,2,0)</f>
        <v>36158</v>
      </c>
      <c r="N3262" t="str">
        <f>VLOOKUP(A3262,Sheet2!$A$1:G6986,3,0)</f>
        <v>Color</v>
      </c>
      <c r="O3262" t="str">
        <f>VLOOKUP(A3262,Sheet2!$A$1:G6986,4,0)</f>
        <v>Action</v>
      </c>
      <c r="P3262" t="str">
        <f>VLOOKUP(A3262,Sheet2!$A$1:G6986,5,0)</f>
        <v>English</v>
      </c>
      <c r="Q3262" t="str">
        <f>VLOOKUP(A3262,Sheet2!$A$1:G6986,6,0)</f>
        <v>USA</v>
      </c>
      <c r="R3262" t="str">
        <f>VLOOKUP(A3262,Sheet2!$A$1:G6986,7,0)</f>
        <v>R</v>
      </c>
      <c r="S3262" t="str">
        <f>IF(Table1[[#This Row],[Language]]="English","English","Other language")</f>
        <v>English</v>
      </c>
      <c r="T3262">
        <f>Table1[[#This Row],[Gross Revenue]]-Table1[[#This Row],[Budget]]</f>
        <v>-29067628</v>
      </c>
      <c r="U3262" s="1">
        <f>(Table1[[#This Row],[Gross Revenue]]/Table1[[#This Row],[Budget]])-1</f>
        <v>-0.41525182857142862</v>
      </c>
      <c r="V3262" t="str">
        <f t="shared" si="100"/>
        <v>111-130 minutes</v>
      </c>
      <c r="W3262">
        <f>Table1[[#This Row],[Profit]]/Table1[[#This Row],[Budget]]</f>
        <v>-0.41525182857142856</v>
      </c>
      <c r="X3262" s="22" t="str">
        <f>IF(L3262="","",
IF(L3262&lt;Predictability!$B$1,"Low",
IF(L3262&lt;=Predictability!$B$2,"Mid","High")))</f>
        <v>High</v>
      </c>
      <c r="Y3262" s="22">
        <f t="shared" si="101"/>
        <v>0</v>
      </c>
    </row>
    <row r="3263" spans="1:25" x14ac:dyDescent="0.2">
      <c r="A3263" t="s">
        <v>3726</v>
      </c>
      <c r="B3263" t="s">
        <v>784</v>
      </c>
      <c r="C3263" t="s">
        <v>785</v>
      </c>
      <c r="D3263">
        <v>12000</v>
      </c>
      <c r="E3263">
        <v>13184</v>
      </c>
      <c r="F3263">
        <v>438</v>
      </c>
      <c r="G3263">
        <v>40000</v>
      </c>
      <c r="H3263">
        <v>8.6</v>
      </c>
      <c r="I3263">
        <v>185</v>
      </c>
      <c r="J3263">
        <v>138</v>
      </c>
      <c r="K3263">
        <v>130727000</v>
      </c>
      <c r="L3263">
        <v>19000000</v>
      </c>
      <c r="M3263" s="2">
        <f>VLOOKUP(A3263,Sheet2!$A$1:G6987,2,0)</f>
        <v>33391</v>
      </c>
      <c r="N3263" t="str">
        <f>VLOOKUP(A3263,Sheet2!$A$1:G6987,3,0)</f>
        <v>Color</v>
      </c>
      <c r="O3263" t="str">
        <f>VLOOKUP(A3263,Sheet2!$A$1:G6987,4,0)</f>
        <v>Crime</v>
      </c>
      <c r="P3263" t="str">
        <f>VLOOKUP(A3263,Sheet2!$A$1:G6987,5,0)</f>
        <v>English</v>
      </c>
      <c r="Q3263" t="str">
        <f>VLOOKUP(A3263,Sheet2!$A$1:G6987,6,0)</f>
        <v>USA</v>
      </c>
      <c r="R3263" t="str">
        <f>VLOOKUP(A3263,Sheet2!$A$1:G6987,7,0)</f>
        <v>R</v>
      </c>
      <c r="S3263" t="str">
        <f>IF(Table1[[#This Row],[Language]]="English","English","Other language")</f>
        <v>English</v>
      </c>
      <c r="T3263">
        <f>Table1[[#This Row],[Gross Revenue]]-Table1[[#This Row],[Budget]]</f>
        <v>111727000</v>
      </c>
      <c r="U3263" s="1">
        <f>(Table1[[#This Row],[Gross Revenue]]/Table1[[#This Row],[Budget]])-1</f>
        <v>5.8803684210526317</v>
      </c>
      <c r="V3263" t="str">
        <f t="shared" si="100"/>
        <v>131-150 minutes</v>
      </c>
      <c r="W3263">
        <f>Table1[[#This Row],[Profit]]/Table1[[#This Row],[Budget]]</f>
        <v>5.8803684210526317</v>
      </c>
      <c r="X3263" s="22" t="str">
        <f>IF(L3263="","",
IF(L3263&lt;Predictability!$B$1,"Low",
IF(L3263&lt;=Predictability!$B$2,"Mid","High")))</f>
        <v>Mid</v>
      </c>
      <c r="Y3263" s="22">
        <f t="shared" si="101"/>
        <v>1</v>
      </c>
    </row>
    <row r="3264" spans="1:25" x14ac:dyDescent="0.2">
      <c r="A3264" t="s">
        <v>6369</v>
      </c>
      <c r="B3264" t="s">
        <v>1070</v>
      </c>
      <c r="C3264" t="s">
        <v>2889</v>
      </c>
      <c r="D3264">
        <v>745</v>
      </c>
      <c r="E3264">
        <v>3086</v>
      </c>
      <c r="F3264">
        <v>30</v>
      </c>
      <c r="G3264">
        <v>0</v>
      </c>
      <c r="H3264">
        <v>7.4</v>
      </c>
      <c r="I3264">
        <v>299</v>
      </c>
      <c r="J3264">
        <v>87</v>
      </c>
      <c r="K3264">
        <v>183132370</v>
      </c>
      <c r="L3264">
        <v>75000000</v>
      </c>
      <c r="M3264" s="2">
        <f>VLOOKUP(A3264,Sheet2!$A$1:G6988,2,0)</f>
        <v>39316</v>
      </c>
      <c r="N3264" t="str">
        <f>VLOOKUP(A3264,Sheet2!$A$1:G6988,3,0)</f>
        <v>Color</v>
      </c>
      <c r="O3264" t="str">
        <f>VLOOKUP(A3264,Sheet2!$A$1:G6988,4,0)</f>
        <v>Adventure</v>
      </c>
      <c r="P3264" t="str">
        <f>VLOOKUP(A3264,Sheet2!$A$1:G6988,5,0)</f>
        <v>English</v>
      </c>
      <c r="Q3264" t="str">
        <f>VLOOKUP(A3264,Sheet2!$A$1:G6988,6,0)</f>
        <v>USA</v>
      </c>
      <c r="R3264" t="str">
        <f>VLOOKUP(A3264,Sheet2!$A$1:G6988,7,0)</f>
        <v>PG-13</v>
      </c>
      <c r="S3264" t="str">
        <f>IF(Table1[[#This Row],[Language]]="English","English","Other language")</f>
        <v>English</v>
      </c>
      <c r="T3264">
        <f>Table1[[#This Row],[Gross Revenue]]-Table1[[#This Row],[Budget]]</f>
        <v>108132370</v>
      </c>
      <c r="U3264" s="1">
        <f>(Table1[[#This Row],[Gross Revenue]]/Table1[[#This Row],[Budget]])-1</f>
        <v>1.4417649333333333</v>
      </c>
      <c r="V3264" t="str">
        <f t="shared" si="100"/>
        <v>&lt;90 minutes</v>
      </c>
      <c r="W3264">
        <f>Table1[[#This Row],[Profit]]/Table1[[#This Row],[Budget]]</f>
        <v>1.4417649333333333</v>
      </c>
      <c r="X3264" s="22" t="str">
        <f>IF(L3264="","",
IF(L3264&lt;Predictability!$B$1,"Low",
IF(L3264&lt;=Predictability!$B$2,"Mid","High")))</f>
        <v>High</v>
      </c>
      <c r="Y3264" s="22">
        <f t="shared" si="101"/>
        <v>1</v>
      </c>
    </row>
    <row r="3265" spans="1:25" x14ac:dyDescent="0.2">
      <c r="A3265" t="s">
        <v>3924</v>
      </c>
      <c r="B3265" t="s">
        <v>315</v>
      </c>
      <c r="C3265" t="s">
        <v>1019</v>
      </c>
      <c r="D3265">
        <v>21000</v>
      </c>
      <c r="E3265">
        <v>41645</v>
      </c>
      <c r="F3265">
        <v>200</v>
      </c>
      <c r="G3265">
        <v>494</v>
      </c>
      <c r="H3265">
        <v>5.6</v>
      </c>
      <c r="I3265">
        <v>66</v>
      </c>
      <c r="J3265">
        <v>109</v>
      </c>
      <c r="K3265">
        <v>336456</v>
      </c>
      <c r="L3265">
        <v>8000000</v>
      </c>
      <c r="M3265" s="2">
        <f>VLOOKUP(A3265,Sheet2!$A$1:G6989,2,0)</f>
        <v>37636</v>
      </c>
      <c r="N3265" t="str">
        <f>VLOOKUP(A3265,Sheet2!$A$1:G6989,3,0)</f>
        <v>Color</v>
      </c>
      <c r="O3265" t="str">
        <f>VLOOKUP(A3265,Sheet2!$A$1:G6989,4,0)</f>
        <v>Comedy</v>
      </c>
      <c r="P3265" t="str">
        <f>VLOOKUP(A3265,Sheet2!$A$1:G6989,5,0)</f>
        <v>English</v>
      </c>
      <c r="Q3265" t="str">
        <f>VLOOKUP(A3265,Sheet2!$A$1:G6989,6,0)</f>
        <v>USA</v>
      </c>
      <c r="R3265" t="str">
        <f>VLOOKUP(A3265,Sheet2!$A$1:G6989,7,0)</f>
        <v>R</v>
      </c>
      <c r="S3265" t="str">
        <f>IF(Table1[[#This Row],[Language]]="English","English","Other language")</f>
        <v>English</v>
      </c>
      <c r="T3265">
        <f>Table1[[#This Row],[Gross Revenue]]-Table1[[#This Row],[Budget]]</f>
        <v>-7663544</v>
      </c>
      <c r="U3265" s="1">
        <f>(Table1[[#This Row],[Gross Revenue]]/Table1[[#This Row],[Budget]])-1</f>
        <v>-0.95794299999999999</v>
      </c>
      <c r="V3265" t="str">
        <f t="shared" si="100"/>
        <v>90-110 minutes</v>
      </c>
      <c r="W3265">
        <f>Table1[[#This Row],[Profit]]/Table1[[#This Row],[Budget]]</f>
        <v>-0.95794299999999999</v>
      </c>
      <c r="X3265" s="22" t="str">
        <f>IF(L3265="","",
IF(L3265&lt;Predictability!$B$1,"Low",
IF(L3265&lt;=Predictability!$B$2,"Mid","High")))</f>
        <v>Low</v>
      </c>
      <c r="Y3265" s="22">
        <f t="shared" si="101"/>
        <v>0</v>
      </c>
    </row>
    <row r="3266" spans="1:25" x14ac:dyDescent="0.2">
      <c r="A3266" t="s">
        <v>4951</v>
      </c>
      <c r="B3266" t="s">
        <v>1505</v>
      </c>
      <c r="C3266" t="s">
        <v>1506</v>
      </c>
      <c r="D3266">
        <v>69</v>
      </c>
      <c r="E3266">
        <v>161</v>
      </c>
      <c r="F3266">
        <v>0</v>
      </c>
      <c r="G3266">
        <v>43</v>
      </c>
      <c r="H3266">
        <v>6.4</v>
      </c>
      <c r="I3266">
        <v>5</v>
      </c>
      <c r="J3266">
        <v>102</v>
      </c>
      <c r="K3266">
        <v>1250798</v>
      </c>
      <c r="L3266">
        <v>500000</v>
      </c>
      <c r="M3266" s="2">
        <f>VLOOKUP(A3266,Sheet2!$A$1:G6990,2,0)</f>
        <v>37352</v>
      </c>
      <c r="N3266" t="str">
        <f>VLOOKUP(A3266,Sheet2!$A$1:G6990,3,0)</f>
        <v>Color</v>
      </c>
      <c r="O3266" t="str">
        <f>VLOOKUP(A3266,Sheet2!$A$1:G6990,4,0)</f>
        <v>Comedy</v>
      </c>
      <c r="P3266" t="str">
        <f>VLOOKUP(A3266,Sheet2!$A$1:G6990,5,0)</f>
        <v>English</v>
      </c>
      <c r="Q3266" t="str">
        <f>VLOOKUP(A3266,Sheet2!$A$1:G6990,6,0)</f>
        <v>USA</v>
      </c>
      <c r="R3266" t="str">
        <f>VLOOKUP(A3266,Sheet2!$A$1:G6990,7,0)</f>
        <v>PG</v>
      </c>
      <c r="S3266" t="str">
        <f>IF(Table1[[#This Row],[Language]]="English","English","Other language")</f>
        <v>English</v>
      </c>
      <c r="T3266">
        <f>Table1[[#This Row],[Gross Revenue]]-Table1[[#This Row],[Budget]]</f>
        <v>750798</v>
      </c>
      <c r="U3266" s="1">
        <f>(Table1[[#This Row],[Gross Revenue]]/Table1[[#This Row],[Budget]])-1</f>
        <v>1.5015960000000002</v>
      </c>
      <c r="V3266" t="str">
        <f t="shared" ref="V3266:V3329" si="102">IF(J3266="","",IF(J3266&lt;90,"&lt;90 minutes",IF(J3266&lt;=110,"90-110 minutes",IF(J3266&lt;=130,"111-130 minutes",IF(J3266&lt;=150,"131-150 minutes","&gt;150 minutes")))))</f>
        <v>90-110 minutes</v>
      </c>
      <c r="W3266">
        <f>Table1[[#This Row],[Profit]]/Table1[[#This Row],[Budget]]</f>
        <v>1.5015959999999999</v>
      </c>
      <c r="X3266" s="22" t="str">
        <f>IF(L3266="","",
IF(L3266&lt;Predictability!$B$1,"Low",
IF(L3266&lt;=Predictability!$B$2,"Mid","High")))</f>
        <v>Low</v>
      </c>
      <c r="Y3266" s="22">
        <f t="shared" ref="Y3266:Y3329" si="103">IF(W3266&gt;=0.5,1,0)</f>
        <v>1</v>
      </c>
    </row>
    <row r="3267" spans="1:25" x14ac:dyDescent="0.2">
      <c r="A3267" t="s">
        <v>5242</v>
      </c>
      <c r="B3267" t="s">
        <v>1955</v>
      </c>
      <c r="C3267" t="s">
        <v>820</v>
      </c>
      <c r="D3267">
        <v>2000</v>
      </c>
      <c r="E3267">
        <v>6862</v>
      </c>
      <c r="F3267">
        <v>42</v>
      </c>
      <c r="G3267">
        <v>0</v>
      </c>
      <c r="H3267">
        <v>6.6</v>
      </c>
      <c r="I3267">
        <v>88</v>
      </c>
      <c r="J3267">
        <v>119</v>
      </c>
      <c r="K3267">
        <v>39008741</v>
      </c>
      <c r="L3267">
        <v>25000000</v>
      </c>
      <c r="M3267" s="2">
        <f>VLOOKUP(A3267,Sheet2!$A$1:G6991,2,0)</f>
        <v>38458</v>
      </c>
      <c r="N3267" t="str">
        <f>VLOOKUP(A3267,Sheet2!$A$1:G6991,3,0)</f>
        <v>Color</v>
      </c>
      <c r="O3267" t="str">
        <f>VLOOKUP(A3267,Sheet2!$A$1:G6991,4,0)</f>
        <v>Comedy</v>
      </c>
      <c r="P3267" t="str">
        <f>VLOOKUP(A3267,Sheet2!$A$1:G6991,5,0)</f>
        <v>English</v>
      </c>
      <c r="Q3267" t="str">
        <f>VLOOKUP(A3267,Sheet2!$A$1:G6991,6,0)</f>
        <v>USA</v>
      </c>
      <c r="R3267" t="str">
        <f>VLOOKUP(A3267,Sheet2!$A$1:G6991,7,0)</f>
        <v>PG</v>
      </c>
      <c r="S3267" t="str">
        <f>IF(Table1[[#This Row],[Language]]="English","English","Other language")</f>
        <v>English</v>
      </c>
      <c r="T3267">
        <f>Table1[[#This Row],[Gross Revenue]]-Table1[[#This Row],[Budget]]</f>
        <v>14008741</v>
      </c>
      <c r="U3267" s="1">
        <f>(Table1[[#This Row],[Gross Revenue]]/Table1[[#This Row],[Budget]])-1</f>
        <v>0.56034964000000009</v>
      </c>
      <c r="V3267" t="str">
        <f t="shared" si="102"/>
        <v>111-130 minutes</v>
      </c>
      <c r="W3267">
        <f>Table1[[#This Row],[Profit]]/Table1[[#This Row],[Budget]]</f>
        <v>0.56034963999999998</v>
      </c>
      <c r="X3267" s="22" t="str">
        <f>IF(L3267="","",
IF(L3267&lt;Predictability!$B$1,"Low",
IF(L3267&lt;=Predictability!$B$2,"Mid","High")))</f>
        <v>Mid</v>
      </c>
      <c r="Y3267" s="22">
        <f t="shared" si="103"/>
        <v>1</v>
      </c>
    </row>
    <row r="3268" spans="1:25" x14ac:dyDescent="0.2">
      <c r="A3268" t="s">
        <v>6913</v>
      </c>
      <c r="B3268" t="s">
        <v>362</v>
      </c>
      <c r="C3268" t="s">
        <v>250</v>
      </c>
      <c r="D3268">
        <v>13000</v>
      </c>
      <c r="E3268">
        <v>17540</v>
      </c>
      <c r="F3268">
        <v>0</v>
      </c>
      <c r="G3268">
        <v>14000</v>
      </c>
      <c r="H3268">
        <v>8.1</v>
      </c>
      <c r="I3268">
        <v>234</v>
      </c>
      <c r="J3268">
        <v>107</v>
      </c>
      <c r="K3268">
        <v>293501675</v>
      </c>
      <c r="L3268">
        <v>40000000</v>
      </c>
      <c r="M3268" s="2">
        <f>VLOOKUP(A3268,Sheet2!$A$1:G6992,2,0)</f>
        <v>36448</v>
      </c>
      <c r="N3268" t="str">
        <f>VLOOKUP(A3268,Sheet2!$A$1:G6992,3,0)</f>
        <v>Color</v>
      </c>
      <c r="O3268" t="str">
        <f>VLOOKUP(A3268,Sheet2!$A$1:G6992,4,0)</f>
        <v>Drama</v>
      </c>
      <c r="P3268" t="str">
        <f>VLOOKUP(A3268,Sheet2!$A$1:G6992,5,0)</f>
        <v>English</v>
      </c>
      <c r="Q3268" t="str">
        <f>VLOOKUP(A3268,Sheet2!$A$1:G6992,6,0)</f>
        <v>USA</v>
      </c>
      <c r="R3268" t="str">
        <f>VLOOKUP(A3268,Sheet2!$A$1:G6992,7,0)</f>
        <v>PG-13</v>
      </c>
      <c r="S3268" t="str">
        <f>IF(Table1[[#This Row],[Language]]="English","English","Other language")</f>
        <v>English</v>
      </c>
      <c r="T3268">
        <f>Table1[[#This Row],[Gross Revenue]]-Table1[[#This Row],[Budget]]</f>
        <v>253501675</v>
      </c>
      <c r="U3268" s="1">
        <f>(Table1[[#This Row],[Gross Revenue]]/Table1[[#This Row],[Budget]])-1</f>
        <v>6.3375418750000003</v>
      </c>
      <c r="V3268" t="str">
        <f t="shared" si="102"/>
        <v>90-110 minutes</v>
      </c>
      <c r="W3268">
        <f>Table1[[#This Row],[Profit]]/Table1[[#This Row],[Budget]]</f>
        <v>6.3375418750000003</v>
      </c>
      <c r="X3268" s="22" t="str">
        <f>IF(L3268="","",
IF(L3268&lt;Predictability!$B$1,"Low",
IF(L3268&lt;=Predictability!$B$2,"Mid","High")))</f>
        <v>Mid</v>
      </c>
      <c r="Y3268" s="22">
        <f t="shared" si="103"/>
        <v>1</v>
      </c>
    </row>
    <row r="3269" spans="1:25" x14ac:dyDescent="0.2">
      <c r="A3269" t="s">
        <v>5062</v>
      </c>
      <c r="B3269" t="s">
        <v>2050</v>
      </c>
      <c r="C3269" t="s">
        <v>1550</v>
      </c>
      <c r="D3269">
        <v>545</v>
      </c>
      <c r="E3269">
        <v>1274</v>
      </c>
      <c r="F3269">
        <v>34</v>
      </c>
      <c r="G3269">
        <v>0</v>
      </c>
      <c r="H3269">
        <v>6.5</v>
      </c>
      <c r="I3269">
        <v>193</v>
      </c>
      <c r="J3269">
        <v>104</v>
      </c>
      <c r="K3269">
        <v>47806295</v>
      </c>
      <c r="L3269">
        <v>43000000</v>
      </c>
      <c r="M3269" s="2">
        <f>VLOOKUP(A3269,Sheet2!$A$1:G6993,2,0)</f>
        <v>38376</v>
      </c>
      <c r="N3269" t="str">
        <f>VLOOKUP(A3269,Sheet2!$A$1:G6993,3,0)</f>
        <v>Black and White</v>
      </c>
      <c r="O3269" t="str">
        <f>VLOOKUP(A3269,Sheet2!$A$1:G6993,4,0)</f>
        <v>Horror</v>
      </c>
      <c r="P3269" t="str">
        <f>VLOOKUP(A3269,Sheet2!$A$1:G6993,5,0)</f>
        <v>English</v>
      </c>
      <c r="Q3269" t="str">
        <f>VLOOKUP(A3269,Sheet2!$A$1:G6993,6,0)</f>
        <v>USA</v>
      </c>
      <c r="R3269" t="str">
        <f>VLOOKUP(A3269,Sheet2!$A$1:G6993,7,0)</f>
        <v>PG-13</v>
      </c>
      <c r="S3269" t="str">
        <f>IF(Table1[[#This Row],[Language]]="English","English","Other language")</f>
        <v>English</v>
      </c>
      <c r="T3269">
        <f>Table1[[#This Row],[Gross Revenue]]-Table1[[#This Row],[Budget]]</f>
        <v>4806295</v>
      </c>
      <c r="U3269" s="1">
        <f>(Table1[[#This Row],[Gross Revenue]]/Table1[[#This Row],[Budget]])-1</f>
        <v>0.1117743023255815</v>
      </c>
      <c r="V3269" t="str">
        <f t="shared" si="102"/>
        <v>90-110 minutes</v>
      </c>
      <c r="W3269">
        <f>Table1[[#This Row],[Profit]]/Table1[[#This Row],[Budget]]</f>
        <v>0.1117743023255814</v>
      </c>
      <c r="X3269" s="22" t="str">
        <f>IF(L3269="","",
IF(L3269&lt;Predictability!$B$1,"Low",
IF(L3269&lt;=Predictability!$B$2,"Mid","High")))</f>
        <v>Mid</v>
      </c>
      <c r="Y3269" s="22">
        <f t="shared" si="103"/>
        <v>0</v>
      </c>
    </row>
    <row r="3270" spans="1:25" x14ac:dyDescent="0.2">
      <c r="A3270" t="s">
        <v>4000</v>
      </c>
      <c r="B3270" t="s">
        <v>170</v>
      </c>
      <c r="C3270" t="s">
        <v>405</v>
      </c>
      <c r="D3270">
        <v>23000</v>
      </c>
      <c r="E3270">
        <v>26652</v>
      </c>
      <c r="F3270">
        <v>357</v>
      </c>
      <c r="G3270">
        <v>0</v>
      </c>
      <c r="H3270">
        <v>5.6</v>
      </c>
      <c r="I3270">
        <v>102</v>
      </c>
      <c r="J3270">
        <v>106</v>
      </c>
      <c r="K3270">
        <v>35007180</v>
      </c>
      <c r="L3270">
        <v>15000000</v>
      </c>
      <c r="M3270" s="2">
        <f>VLOOKUP(A3270,Sheet2!$A$1:G6994,2,0)</f>
        <v>36766</v>
      </c>
      <c r="N3270" t="str">
        <f>VLOOKUP(A3270,Sheet2!$A$1:G6994,3,0)</f>
        <v>Color</v>
      </c>
      <c r="O3270" t="str">
        <f>VLOOKUP(A3270,Sheet2!$A$1:G6994,4,0)</f>
        <v>Action</v>
      </c>
      <c r="P3270" t="str">
        <f>VLOOKUP(A3270,Sheet2!$A$1:G6994,5,0)</f>
        <v>English</v>
      </c>
      <c r="Q3270" t="str">
        <f>VLOOKUP(A3270,Sheet2!$A$1:G6994,6,0)</f>
        <v>USA</v>
      </c>
      <c r="R3270" t="str">
        <f>VLOOKUP(A3270,Sheet2!$A$1:G6994,7,0)</f>
        <v>PG-13</v>
      </c>
      <c r="S3270" t="str">
        <f>IF(Table1[[#This Row],[Language]]="English","English","Other language")</f>
        <v>English</v>
      </c>
      <c r="T3270">
        <f>Table1[[#This Row],[Gross Revenue]]-Table1[[#This Row],[Budget]]</f>
        <v>20007180</v>
      </c>
      <c r="U3270" s="1">
        <f>(Table1[[#This Row],[Gross Revenue]]/Table1[[#This Row],[Budget]])-1</f>
        <v>1.333812</v>
      </c>
      <c r="V3270" t="str">
        <f t="shared" si="102"/>
        <v>90-110 minutes</v>
      </c>
      <c r="W3270">
        <f>Table1[[#This Row],[Profit]]/Table1[[#This Row],[Budget]]</f>
        <v>1.333812</v>
      </c>
      <c r="X3270" s="22" t="str">
        <f>IF(L3270="","",
IF(L3270&lt;Predictability!$B$1,"Low",
IF(L3270&lt;=Predictability!$B$2,"Mid","High")))</f>
        <v>Mid</v>
      </c>
      <c r="Y3270" s="22">
        <f t="shared" si="103"/>
        <v>1</v>
      </c>
    </row>
    <row r="3271" spans="1:25" x14ac:dyDescent="0.2">
      <c r="A3271" t="s">
        <v>4424</v>
      </c>
      <c r="B3271" t="s">
        <v>1531</v>
      </c>
      <c r="C3271" t="s">
        <v>1532</v>
      </c>
      <c r="D3271">
        <v>33000</v>
      </c>
      <c r="E3271">
        <v>35294</v>
      </c>
      <c r="F3271">
        <v>12</v>
      </c>
      <c r="G3271">
        <v>183</v>
      </c>
      <c r="H3271">
        <v>6.1</v>
      </c>
      <c r="I3271">
        <v>17</v>
      </c>
      <c r="J3271">
        <v>112</v>
      </c>
      <c r="K3271">
        <v>13134</v>
      </c>
      <c r="L3271">
        <v>500000</v>
      </c>
      <c r="M3271" s="2">
        <f>VLOOKUP(A3271,Sheet2!$A$1:G6995,2,0)</f>
        <v>37483</v>
      </c>
      <c r="N3271" t="str">
        <f>VLOOKUP(A3271,Sheet2!$A$1:G6995,3,0)</f>
        <v>Color</v>
      </c>
      <c r="O3271" t="str">
        <f>VLOOKUP(A3271,Sheet2!$A$1:G6995,4,0)</f>
        <v>Drama</v>
      </c>
      <c r="P3271" t="str">
        <f>VLOOKUP(A3271,Sheet2!$A$1:G6995,5,0)</f>
        <v>English</v>
      </c>
      <c r="Q3271" t="str">
        <f>VLOOKUP(A3271,Sheet2!$A$1:G6995,6,0)</f>
        <v>USA</v>
      </c>
      <c r="R3271" t="str">
        <f>VLOOKUP(A3271,Sheet2!$A$1:G6995,7,0)</f>
        <v>R</v>
      </c>
      <c r="S3271" t="str">
        <f>IF(Table1[[#This Row],[Language]]="English","English","Other language")</f>
        <v>English</v>
      </c>
      <c r="T3271">
        <f>Table1[[#This Row],[Gross Revenue]]-Table1[[#This Row],[Budget]]</f>
        <v>-486866</v>
      </c>
      <c r="U3271" s="1">
        <f>(Table1[[#This Row],[Gross Revenue]]/Table1[[#This Row],[Budget]])-1</f>
        <v>-0.97373200000000004</v>
      </c>
      <c r="V3271" t="str">
        <f t="shared" si="102"/>
        <v>111-130 minutes</v>
      </c>
      <c r="W3271">
        <f>Table1[[#This Row],[Profit]]/Table1[[#This Row],[Budget]]</f>
        <v>-0.97373200000000004</v>
      </c>
      <c r="X3271" s="22" t="str">
        <f>IF(L3271="","",
IF(L3271&lt;Predictability!$B$1,"Low",
IF(L3271&lt;=Predictability!$B$2,"Mid","High")))</f>
        <v>Low</v>
      </c>
      <c r="Y3271" s="22">
        <f t="shared" si="103"/>
        <v>0</v>
      </c>
    </row>
    <row r="3272" spans="1:25" x14ac:dyDescent="0.2">
      <c r="A3272" t="s">
        <v>3888</v>
      </c>
      <c r="B3272" t="s">
        <v>982</v>
      </c>
      <c r="C3272" t="s">
        <v>147</v>
      </c>
      <c r="D3272">
        <v>383</v>
      </c>
      <c r="E3272">
        <v>692</v>
      </c>
      <c r="F3272">
        <v>67</v>
      </c>
      <c r="G3272">
        <v>31000</v>
      </c>
      <c r="H3272">
        <v>5.5</v>
      </c>
      <c r="I3272">
        <v>172</v>
      </c>
      <c r="J3272">
        <v>103</v>
      </c>
      <c r="K3272">
        <v>142614158</v>
      </c>
      <c r="L3272">
        <v>110000000</v>
      </c>
      <c r="M3272" s="2">
        <f>VLOOKUP(A3272,Sheet2!$A$1:G6996,2,0)</f>
        <v>40816</v>
      </c>
      <c r="N3272" t="str">
        <f>VLOOKUP(A3272,Sheet2!$A$1:G6996,3,0)</f>
        <v>Color</v>
      </c>
      <c r="O3272" t="str">
        <f>VLOOKUP(A3272,Sheet2!$A$1:G6996,4,0)</f>
        <v>Adventure</v>
      </c>
      <c r="P3272" t="str">
        <f>VLOOKUP(A3272,Sheet2!$A$1:G6996,5,0)</f>
        <v>English</v>
      </c>
      <c r="Q3272" t="str">
        <f>VLOOKUP(A3272,Sheet2!$A$1:G6996,6,0)</f>
        <v>USA</v>
      </c>
      <c r="R3272" t="str">
        <f>VLOOKUP(A3272,Sheet2!$A$1:G6996,7,0)</f>
        <v>PG</v>
      </c>
      <c r="S3272" t="str">
        <f>IF(Table1[[#This Row],[Language]]="English","English","Other language")</f>
        <v>English</v>
      </c>
      <c r="T3272">
        <f>Table1[[#This Row],[Gross Revenue]]-Table1[[#This Row],[Budget]]</f>
        <v>32614158</v>
      </c>
      <c r="U3272" s="1">
        <f>(Table1[[#This Row],[Gross Revenue]]/Table1[[#This Row],[Budget]])-1</f>
        <v>0.29649234545454539</v>
      </c>
      <c r="V3272" t="str">
        <f t="shared" si="102"/>
        <v>90-110 minutes</v>
      </c>
      <c r="W3272">
        <f>Table1[[#This Row],[Profit]]/Table1[[#This Row],[Budget]]</f>
        <v>0.29649234545454545</v>
      </c>
      <c r="X3272" s="22" t="str">
        <f>IF(L3272="","",
IF(L3272&lt;Predictability!$B$1,"Low",
IF(L3272&lt;=Predictability!$B$2,"Mid","High")))</f>
        <v>High</v>
      </c>
      <c r="Y3272" s="22">
        <f t="shared" si="103"/>
        <v>0</v>
      </c>
    </row>
    <row r="3273" spans="1:25" x14ac:dyDescent="0.2">
      <c r="A3273" t="s">
        <v>3805</v>
      </c>
      <c r="B3273" t="s">
        <v>885</v>
      </c>
      <c r="C3273" t="s">
        <v>147</v>
      </c>
      <c r="D3273">
        <v>681</v>
      </c>
      <c r="E3273">
        <v>914</v>
      </c>
      <c r="F3273">
        <v>67</v>
      </c>
      <c r="G3273">
        <v>0</v>
      </c>
      <c r="H3273">
        <v>5.4</v>
      </c>
      <c r="I3273">
        <v>125</v>
      </c>
      <c r="J3273">
        <v>105</v>
      </c>
      <c r="K3273">
        <v>71017784</v>
      </c>
      <c r="L3273">
        <v>105000000</v>
      </c>
      <c r="M3273" s="2">
        <f>VLOOKUP(A3273,Sheet2!$A$1:G6997,2,0)</f>
        <v>41437</v>
      </c>
      <c r="N3273" t="str">
        <f>VLOOKUP(A3273,Sheet2!$A$1:G6997,3,0)</f>
        <v>Color</v>
      </c>
      <c r="O3273" t="str">
        <f>VLOOKUP(A3273,Sheet2!$A$1:G6997,4,0)</f>
        <v>Adventure</v>
      </c>
      <c r="P3273" t="str">
        <f>VLOOKUP(A3273,Sheet2!$A$1:G6997,5,0)</f>
        <v>English</v>
      </c>
      <c r="Q3273" t="str">
        <f>VLOOKUP(A3273,Sheet2!$A$1:G6997,6,0)</f>
        <v>USA</v>
      </c>
      <c r="R3273" t="str">
        <f>VLOOKUP(A3273,Sheet2!$A$1:G6997,7,0)</f>
        <v>PG</v>
      </c>
      <c r="S3273" t="str">
        <f>IF(Table1[[#This Row],[Language]]="English","English","Other language")</f>
        <v>English</v>
      </c>
      <c r="T3273">
        <f>Table1[[#This Row],[Gross Revenue]]-Table1[[#This Row],[Budget]]</f>
        <v>-33982216</v>
      </c>
      <c r="U3273" s="1">
        <f>(Table1[[#This Row],[Gross Revenue]]/Table1[[#This Row],[Budget]])-1</f>
        <v>-0.32364015238095234</v>
      </c>
      <c r="V3273" t="str">
        <f t="shared" si="102"/>
        <v>90-110 minutes</v>
      </c>
      <c r="W3273">
        <f>Table1[[#This Row],[Profit]]/Table1[[#This Row],[Budget]]</f>
        <v>-0.3236401523809524</v>
      </c>
      <c r="X3273" s="22" t="str">
        <f>IF(L3273="","",
IF(L3273&lt;Predictability!$B$1,"Low",
IF(L3273&lt;=Predictability!$B$2,"Mid","High")))</f>
        <v>High</v>
      </c>
      <c r="Y3273" s="22">
        <f t="shared" si="103"/>
        <v>0</v>
      </c>
    </row>
    <row r="3274" spans="1:25" x14ac:dyDescent="0.2">
      <c r="A3274" t="s">
        <v>6657</v>
      </c>
      <c r="B3274" t="s">
        <v>2339</v>
      </c>
      <c r="C3274" t="s">
        <v>236</v>
      </c>
      <c r="D3274">
        <v>10000</v>
      </c>
      <c r="E3274">
        <v>10555</v>
      </c>
      <c r="F3274">
        <v>21000</v>
      </c>
      <c r="G3274">
        <v>74000</v>
      </c>
      <c r="H3274">
        <v>7.7</v>
      </c>
      <c r="I3274">
        <v>556</v>
      </c>
      <c r="J3274">
        <v>120</v>
      </c>
      <c r="K3274">
        <v>96917897</v>
      </c>
      <c r="L3274">
        <v>40000000</v>
      </c>
      <c r="M3274" s="2">
        <f>VLOOKUP(A3274,Sheet2!$A$1:G6998,2,0)</f>
        <v>40350</v>
      </c>
      <c r="N3274" t="str">
        <f>VLOOKUP(A3274,Sheet2!$A$1:G6998,3,0)</f>
        <v>Color</v>
      </c>
      <c r="O3274" t="str">
        <f>VLOOKUP(A3274,Sheet2!$A$1:G6998,4,0)</f>
        <v>Biography</v>
      </c>
      <c r="P3274" t="str">
        <f>VLOOKUP(A3274,Sheet2!$A$1:G6998,5,0)</f>
        <v>English</v>
      </c>
      <c r="Q3274" t="str">
        <f>VLOOKUP(A3274,Sheet2!$A$1:G6998,6,0)</f>
        <v>USA</v>
      </c>
      <c r="R3274" t="str">
        <f>VLOOKUP(A3274,Sheet2!$A$1:G6998,7,0)</f>
        <v>PG-13</v>
      </c>
      <c r="S3274" t="str">
        <f>IF(Table1[[#This Row],[Language]]="English","English","Other language")</f>
        <v>English</v>
      </c>
      <c r="T3274">
        <f>Table1[[#This Row],[Gross Revenue]]-Table1[[#This Row],[Budget]]</f>
        <v>56917897</v>
      </c>
      <c r="U3274" s="1">
        <f>(Table1[[#This Row],[Gross Revenue]]/Table1[[#This Row],[Budget]])-1</f>
        <v>1.4229474249999998</v>
      </c>
      <c r="V3274" t="str">
        <f t="shared" si="102"/>
        <v>111-130 minutes</v>
      </c>
      <c r="W3274">
        <f>Table1[[#This Row],[Profit]]/Table1[[#This Row],[Budget]]</f>
        <v>1.422947425</v>
      </c>
      <c r="X3274" s="22" t="str">
        <f>IF(L3274="","",
IF(L3274&lt;Predictability!$B$1,"Low",
IF(L3274&lt;=Predictability!$B$2,"Mid","High")))</f>
        <v>Mid</v>
      </c>
      <c r="Y3274" s="22">
        <f t="shared" si="103"/>
        <v>1</v>
      </c>
    </row>
    <row r="3275" spans="1:25" x14ac:dyDescent="0.2">
      <c r="A3275" t="s">
        <v>5344</v>
      </c>
      <c r="B3275" t="s">
        <v>315</v>
      </c>
      <c r="C3275" t="s">
        <v>1235</v>
      </c>
      <c r="D3275">
        <v>21000</v>
      </c>
      <c r="E3275">
        <v>23745</v>
      </c>
      <c r="F3275">
        <v>456</v>
      </c>
      <c r="G3275">
        <v>0</v>
      </c>
      <c r="H3275">
        <v>6.7</v>
      </c>
      <c r="I3275">
        <v>210</v>
      </c>
      <c r="J3275">
        <v>117</v>
      </c>
      <c r="K3275">
        <v>31670931</v>
      </c>
      <c r="L3275">
        <v>60000000</v>
      </c>
      <c r="M3275" s="2">
        <f>VLOOKUP(A3275,Sheet2!$A$1:G6999,2,0)</f>
        <v>39945</v>
      </c>
      <c r="N3275" t="str">
        <f>VLOOKUP(A3275,Sheet2!$A$1:G6999,3,0)</f>
        <v>Color</v>
      </c>
      <c r="O3275" t="str">
        <f>VLOOKUP(A3275,Sheet2!$A$1:G6999,4,0)</f>
        <v>Biography</v>
      </c>
      <c r="P3275" t="str">
        <f>VLOOKUP(A3275,Sheet2!$A$1:G6999,5,0)</f>
        <v>English</v>
      </c>
      <c r="Q3275" t="str">
        <f>VLOOKUP(A3275,Sheet2!$A$1:G6999,6,0)</f>
        <v>UK</v>
      </c>
      <c r="R3275" t="str">
        <f>VLOOKUP(A3275,Sheet2!$A$1:G6999,7,0)</f>
        <v>PG-13</v>
      </c>
      <c r="S3275" t="str">
        <f>IF(Table1[[#This Row],[Language]]="English","English","Other language")</f>
        <v>English</v>
      </c>
      <c r="T3275">
        <f>Table1[[#This Row],[Gross Revenue]]-Table1[[#This Row],[Budget]]</f>
        <v>-28329069</v>
      </c>
      <c r="U3275" s="1">
        <f>(Table1[[#This Row],[Gross Revenue]]/Table1[[#This Row],[Budget]])-1</f>
        <v>-0.47215114999999996</v>
      </c>
      <c r="V3275" t="str">
        <f t="shared" si="102"/>
        <v>111-130 minutes</v>
      </c>
      <c r="W3275">
        <f>Table1[[#This Row],[Profit]]/Table1[[#This Row],[Budget]]</f>
        <v>-0.47215115000000002</v>
      </c>
      <c r="X3275" s="22" t="str">
        <f>IF(L3275="","",
IF(L3275&lt;Predictability!$B$1,"Low",
IF(L3275&lt;=Predictability!$B$2,"Mid","High")))</f>
        <v>High</v>
      </c>
      <c r="Y3275" s="22">
        <f t="shared" si="103"/>
        <v>0</v>
      </c>
    </row>
    <row r="3276" spans="1:25" x14ac:dyDescent="0.2">
      <c r="A3276" t="s">
        <v>6990</v>
      </c>
      <c r="B3276" t="s">
        <v>800</v>
      </c>
      <c r="C3276" t="s">
        <v>3223</v>
      </c>
      <c r="D3276">
        <v>17000</v>
      </c>
      <c r="E3276">
        <v>32814</v>
      </c>
      <c r="F3276">
        <v>68</v>
      </c>
      <c r="G3276">
        <v>0</v>
      </c>
      <c r="H3276">
        <v>5.0999999999999996</v>
      </c>
      <c r="I3276">
        <v>62</v>
      </c>
      <c r="J3276">
        <v>90</v>
      </c>
      <c r="K3276">
        <v>28870</v>
      </c>
      <c r="L3276">
        <v>15000000</v>
      </c>
      <c r="M3276" s="2">
        <f>VLOOKUP(A3276,Sheet2!$A$1:G7000,2,0)</f>
        <v>40652</v>
      </c>
      <c r="N3276" t="str">
        <f>VLOOKUP(A3276,Sheet2!$A$1:G7000,3,0)</f>
        <v>Color</v>
      </c>
      <c r="O3276" t="str">
        <f>VLOOKUP(A3276,Sheet2!$A$1:G7000,4,0)</f>
        <v>Crime</v>
      </c>
      <c r="P3276" t="str">
        <f>VLOOKUP(A3276,Sheet2!$A$1:G7000,5,0)</f>
        <v>English</v>
      </c>
      <c r="Q3276" t="str">
        <f>VLOOKUP(A3276,Sheet2!$A$1:G7000,6,0)</f>
        <v>USA</v>
      </c>
      <c r="R3276" t="str">
        <f>VLOOKUP(A3276,Sheet2!$A$1:G7000,7,0)</f>
        <v>R</v>
      </c>
      <c r="S3276" t="str">
        <f>IF(Table1[[#This Row],[Language]]="English","English","Other language")</f>
        <v>English</v>
      </c>
      <c r="T3276">
        <f>Table1[[#This Row],[Gross Revenue]]-Table1[[#This Row],[Budget]]</f>
        <v>-14971130</v>
      </c>
      <c r="U3276" s="1">
        <f>(Table1[[#This Row],[Gross Revenue]]/Table1[[#This Row],[Budget]])-1</f>
        <v>-0.99807533333333331</v>
      </c>
      <c r="V3276" t="str">
        <f t="shared" si="102"/>
        <v>90-110 minutes</v>
      </c>
      <c r="W3276">
        <f>Table1[[#This Row],[Profit]]/Table1[[#This Row],[Budget]]</f>
        <v>-0.99807533333333331</v>
      </c>
      <c r="X3276" s="22" t="str">
        <f>IF(L3276="","",
IF(L3276&lt;Predictability!$B$1,"Low",
IF(L3276&lt;=Predictability!$B$2,"Mid","High")))</f>
        <v>Mid</v>
      </c>
      <c r="Y3276" s="22">
        <f t="shared" si="103"/>
        <v>0</v>
      </c>
    </row>
    <row r="3277" spans="1:25" x14ac:dyDescent="0.2">
      <c r="A3277" t="s">
        <v>4445</v>
      </c>
      <c r="B3277" t="s">
        <v>74</v>
      </c>
      <c r="C3277" t="s">
        <v>1555</v>
      </c>
      <c r="D3277">
        <v>12000</v>
      </c>
      <c r="E3277">
        <v>13388</v>
      </c>
      <c r="F3277">
        <v>226</v>
      </c>
      <c r="G3277">
        <v>11000</v>
      </c>
      <c r="H3277">
        <v>6.1</v>
      </c>
      <c r="I3277">
        <v>235</v>
      </c>
      <c r="J3277">
        <v>109</v>
      </c>
      <c r="K3277">
        <v>63143812</v>
      </c>
      <c r="L3277">
        <v>150000000</v>
      </c>
      <c r="M3277" s="2">
        <f>VLOOKUP(A3277,Sheet2!$A$1:G7001,2,0)</f>
        <v>40281</v>
      </c>
      <c r="N3277" t="str">
        <f>VLOOKUP(A3277,Sheet2!$A$1:G7001,3,0)</f>
        <v>Color</v>
      </c>
      <c r="O3277" t="str">
        <f>VLOOKUP(A3277,Sheet2!$A$1:G7001,4,0)</f>
        <v>Action</v>
      </c>
      <c r="P3277" t="str">
        <f>VLOOKUP(A3277,Sheet2!$A$1:G7001,5,0)</f>
        <v>English</v>
      </c>
      <c r="Q3277" t="str">
        <f>VLOOKUP(A3277,Sheet2!$A$1:G7001,6,0)</f>
        <v>USA</v>
      </c>
      <c r="R3277" t="str">
        <f>VLOOKUP(A3277,Sheet2!$A$1:G7001,7,0)</f>
        <v>PG</v>
      </c>
      <c r="S3277" t="str">
        <f>IF(Table1[[#This Row],[Language]]="English","English","Other language")</f>
        <v>English</v>
      </c>
      <c r="T3277">
        <f>Table1[[#This Row],[Gross Revenue]]-Table1[[#This Row],[Budget]]</f>
        <v>-86856188</v>
      </c>
      <c r="U3277" s="1">
        <f>(Table1[[#This Row],[Gross Revenue]]/Table1[[#This Row],[Budget]])-1</f>
        <v>-0.57904125333333334</v>
      </c>
      <c r="V3277" t="str">
        <f t="shared" si="102"/>
        <v>90-110 minutes</v>
      </c>
      <c r="W3277">
        <f>Table1[[#This Row],[Profit]]/Table1[[#This Row],[Budget]]</f>
        <v>-0.57904125333333334</v>
      </c>
      <c r="X3277" s="22" t="str">
        <f>IF(L3277="","",
IF(L3277&lt;Predictability!$B$1,"Low",
IF(L3277&lt;=Predictability!$B$2,"Mid","High")))</f>
        <v>High</v>
      </c>
      <c r="Y3277" s="22">
        <f t="shared" si="103"/>
        <v>0</v>
      </c>
    </row>
    <row r="3278" spans="1:25" x14ac:dyDescent="0.2">
      <c r="A3278" t="s">
        <v>6869</v>
      </c>
      <c r="B3278" t="s">
        <v>3163</v>
      </c>
      <c r="C3278" t="s">
        <v>1966</v>
      </c>
      <c r="D3278">
        <v>354</v>
      </c>
      <c r="E3278">
        <v>1495</v>
      </c>
      <c r="F3278">
        <v>338</v>
      </c>
      <c r="G3278">
        <v>15000</v>
      </c>
      <c r="H3278">
        <v>8</v>
      </c>
      <c r="I3278">
        <v>119</v>
      </c>
      <c r="J3278">
        <v>174</v>
      </c>
      <c r="K3278">
        <v>163214286</v>
      </c>
      <c r="L3278">
        <v>8200000</v>
      </c>
      <c r="M3278" s="2">
        <f>VLOOKUP(A3278,Sheet2!$A$1:G7002,2,0)</f>
        <v>23941</v>
      </c>
      <c r="N3278" t="str">
        <f>VLOOKUP(A3278,Sheet2!$A$1:G7002,3,0)</f>
        <v>Color</v>
      </c>
      <c r="O3278" t="str">
        <f>VLOOKUP(A3278,Sheet2!$A$1:G7002,4,0)</f>
        <v>Biography</v>
      </c>
      <c r="P3278" t="str">
        <f>VLOOKUP(A3278,Sheet2!$A$1:G7002,5,0)</f>
        <v>English</v>
      </c>
      <c r="Q3278" t="str">
        <f>VLOOKUP(A3278,Sheet2!$A$1:G7002,6,0)</f>
        <v>USA</v>
      </c>
      <c r="R3278" t="str">
        <f>VLOOKUP(A3278,Sheet2!$A$1:G7002,7,0)</f>
        <v>G</v>
      </c>
      <c r="S3278" t="str">
        <f>IF(Table1[[#This Row],[Language]]="English","English","Other language")</f>
        <v>English</v>
      </c>
      <c r="T3278">
        <f>Table1[[#This Row],[Gross Revenue]]-Table1[[#This Row],[Budget]]</f>
        <v>155014286</v>
      </c>
      <c r="U3278" s="1">
        <f>(Table1[[#This Row],[Gross Revenue]]/Table1[[#This Row],[Budget]])-1</f>
        <v>18.904181219512196</v>
      </c>
      <c r="V3278" t="str">
        <f t="shared" si="102"/>
        <v>&gt;150 minutes</v>
      </c>
      <c r="W3278">
        <f>Table1[[#This Row],[Profit]]/Table1[[#This Row],[Budget]]</f>
        <v>18.904181219512196</v>
      </c>
      <c r="X3278" s="22" t="str">
        <f>IF(L3278="","",
IF(L3278&lt;Predictability!$B$1,"Low",
IF(L3278&lt;=Predictability!$B$2,"Mid","High")))</f>
        <v>Low</v>
      </c>
      <c r="Y3278" s="22">
        <f t="shared" si="103"/>
        <v>1</v>
      </c>
    </row>
    <row r="3279" spans="1:25" x14ac:dyDescent="0.2">
      <c r="A3279" t="s">
        <v>6219</v>
      </c>
      <c r="B3279" t="s">
        <v>2062</v>
      </c>
      <c r="C3279" t="s">
        <v>2349</v>
      </c>
      <c r="D3279">
        <v>623</v>
      </c>
      <c r="E3279">
        <v>1722</v>
      </c>
      <c r="F3279">
        <v>342</v>
      </c>
      <c r="G3279">
        <v>578</v>
      </c>
      <c r="H3279">
        <v>7.3</v>
      </c>
      <c r="I3279">
        <v>97</v>
      </c>
      <c r="J3279">
        <v>110</v>
      </c>
      <c r="K3279">
        <v>10200000</v>
      </c>
      <c r="L3279">
        <v>10000000</v>
      </c>
      <c r="M3279" s="2">
        <f>VLOOKUP(A3279,Sheet2!$A$1:G7003,2,0)</f>
        <v>35772</v>
      </c>
      <c r="N3279" t="str">
        <f>VLOOKUP(A3279,Sheet2!$A$1:G7003,3,0)</f>
        <v>Color</v>
      </c>
      <c r="O3279" t="str">
        <f>VLOOKUP(A3279,Sheet2!$A$1:G7003,4,0)</f>
        <v>Drama</v>
      </c>
      <c r="P3279" t="str">
        <f>VLOOKUP(A3279,Sheet2!$A$1:G7003,5,0)</f>
        <v>English</v>
      </c>
      <c r="Q3279" t="str">
        <f>VLOOKUP(A3279,Sheet2!$A$1:G7003,6,0)</f>
        <v>USA</v>
      </c>
      <c r="R3279" t="str">
        <f>VLOOKUP(A3279,Sheet2!$A$1:G7003,7,0)</f>
        <v>PG</v>
      </c>
      <c r="S3279" t="str">
        <f>IF(Table1[[#This Row],[Language]]="English","English","Other language")</f>
        <v>English</v>
      </c>
      <c r="T3279">
        <f>Table1[[#This Row],[Gross Revenue]]-Table1[[#This Row],[Budget]]</f>
        <v>200000</v>
      </c>
      <c r="U3279" s="1">
        <f>(Table1[[#This Row],[Gross Revenue]]/Table1[[#This Row],[Budget]])-1</f>
        <v>2.0000000000000018E-2</v>
      </c>
      <c r="V3279" t="str">
        <f t="shared" si="102"/>
        <v>90-110 minutes</v>
      </c>
      <c r="W3279">
        <f>Table1[[#This Row],[Profit]]/Table1[[#This Row],[Budget]]</f>
        <v>0.02</v>
      </c>
      <c r="X3279" s="22" t="str">
        <f>IF(L3279="","",
IF(L3279&lt;Predictability!$B$1,"Low",
IF(L3279&lt;=Predictability!$B$2,"Mid","High")))</f>
        <v>Mid</v>
      </c>
      <c r="Y3279" s="22">
        <f t="shared" si="103"/>
        <v>0</v>
      </c>
    </row>
    <row r="3280" spans="1:25" x14ac:dyDescent="0.2">
      <c r="A3280" t="s">
        <v>3819</v>
      </c>
      <c r="B3280" t="s">
        <v>226</v>
      </c>
      <c r="C3280" t="s">
        <v>388</v>
      </c>
      <c r="D3280">
        <v>13000</v>
      </c>
      <c r="E3280">
        <v>13331</v>
      </c>
      <c r="F3280">
        <v>49</v>
      </c>
      <c r="G3280">
        <v>0</v>
      </c>
      <c r="H3280">
        <v>5.4</v>
      </c>
      <c r="I3280">
        <v>38</v>
      </c>
      <c r="J3280">
        <v>110</v>
      </c>
      <c r="K3280">
        <v>57362581</v>
      </c>
      <c r="L3280">
        <v>45000000</v>
      </c>
      <c r="M3280" s="2">
        <f>VLOOKUP(A3280,Sheet2!$A$1:G7004,2,0)</f>
        <v>34513</v>
      </c>
      <c r="N3280" t="str">
        <f>VLOOKUP(A3280,Sheet2!$A$1:G7004,3,0)</f>
        <v>Color</v>
      </c>
      <c r="O3280" t="str">
        <f>VLOOKUP(A3280,Sheet2!$A$1:G7004,4,0)</f>
        <v>Action</v>
      </c>
      <c r="P3280" t="str">
        <f>VLOOKUP(A3280,Sheet2!$A$1:G7004,5,0)</f>
        <v>English</v>
      </c>
      <c r="Q3280" t="str">
        <f>VLOOKUP(A3280,Sheet2!$A$1:G7004,6,0)</f>
        <v>Peru</v>
      </c>
      <c r="R3280" t="str">
        <f>VLOOKUP(A3280,Sheet2!$A$1:G7004,7,0)</f>
        <v>R</v>
      </c>
      <c r="S3280" t="str">
        <f>IF(Table1[[#This Row],[Language]]="English","English","Other language")</f>
        <v>English</v>
      </c>
      <c r="T3280">
        <f>Table1[[#This Row],[Gross Revenue]]-Table1[[#This Row],[Budget]]</f>
        <v>12362581</v>
      </c>
      <c r="U3280" s="1">
        <f>(Table1[[#This Row],[Gross Revenue]]/Table1[[#This Row],[Budget]])-1</f>
        <v>0.27472402222222225</v>
      </c>
      <c r="V3280" t="str">
        <f t="shared" si="102"/>
        <v>90-110 minutes</v>
      </c>
      <c r="W3280">
        <f>Table1[[#This Row],[Profit]]/Table1[[#This Row],[Budget]]</f>
        <v>0.2747240222222222</v>
      </c>
      <c r="X3280" s="22" t="str">
        <f>IF(L3280="","",
IF(L3280&lt;Predictability!$B$1,"Low",
IF(L3280&lt;=Predictability!$B$2,"Mid","High")))</f>
        <v>Mid</v>
      </c>
      <c r="Y3280" s="22">
        <f t="shared" si="103"/>
        <v>0</v>
      </c>
    </row>
    <row r="3281" spans="1:25" x14ac:dyDescent="0.2">
      <c r="A3281" t="s">
        <v>4324</v>
      </c>
      <c r="B3281" t="s">
        <v>845</v>
      </c>
      <c r="C3281" t="s">
        <v>341</v>
      </c>
      <c r="D3281">
        <v>2000</v>
      </c>
      <c r="E3281">
        <v>3905</v>
      </c>
      <c r="F3281">
        <v>82</v>
      </c>
      <c r="G3281">
        <v>210</v>
      </c>
      <c r="H3281">
        <v>6</v>
      </c>
      <c r="I3281">
        <v>29</v>
      </c>
      <c r="J3281">
        <v>82</v>
      </c>
      <c r="K3281">
        <v>12996</v>
      </c>
      <c r="L3281">
        <v>1000000</v>
      </c>
      <c r="M3281" s="2">
        <f>VLOOKUP(A3281,Sheet2!$A$1:G7005,2,0)</f>
        <v>36705</v>
      </c>
      <c r="N3281" t="str">
        <f>VLOOKUP(A3281,Sheet2!$A$1:G7005,3,0)</f>
        <v>Color</v>
      </c>
      <c r="O3281" t="str">
        <f>VLOOKUP(A3281,Sheet2!$A$1:G7005,4,0)</f>
        <v>Action</v>
      </c>
      <c r="P3281" t="str">
        <f>VLOOKUP(A3281,Sheet2!$A$1:G7005,5,0)</f>
        <v>English</v>
      </c>
      <c r="Q3281" t="str">
        <f>VLOOKUP(A3281,Sheet2!$A$1:G7005,6,0)</f>
        <v>USA</v>
      </c>
      <c r="R3281" t="str">
        <f>VLOOKUP(A3281,Sheet2!$A$1:G7005,7,0)</f>
        <v>R</v>
      </c>
      <c r="S3281" t="str">
        <f>IF(Table1[[#This Row],[Language]]="English","English","Other language")</f>
        <v>English</v>
      </c>
      <c r="T3281">
        <f>Table1[[#This Row],[Gross Revenue]]-Table1[[#This Row],[Budget]]</f>
        <v>-987004</v>
      </c>
      <c r="U3281" s="1">
        <f>(Table1[[#This Row],[Gross Revenue]]/Table1[[#This Row],[Budget]])-1</f>
        <v>-0.98700399999999999</v>
      </c>
      <c r="V3281" t="str">
        <f t="shared" si="102"/>
        <v>&lt;90 minutes</v>
      </c>
      <c r="W3281">
        <f>Table1[[#This Row],[Profit]]/Table1[[#This Row],[Budget]]</f>
        <v>-0.98700399999999999</v>
      </c>
      <c r="X3281" s="22" t="str">
        <f>IF(L3281="","",
IF(L3281&lt;Predictability!$B$1,"Low",
IF(L3281&lt;=Predictability!$B$2,"Mid","High")))</f>
        <v>Low</v>
      </c>
      <c r="Y3281" s="22">
        <f t="shared" si="103"/>
        <v>0</v>
      </c>
    </row>
    <row r="3282" spans="1:25" x14ac:dyDescent="0.2">
      <c r="A3282" t="s">
        <v>5993</v>
      </c>
      <c r="B3282" t="s">
        <v>2659</v>
      </c>
      <c r="C3282" t="s">
        <v>2660</v>
      </c>
      <c r="D3282">
        <v>8000</v>
      </c>
      <c r="E3282">
        <v>10040</v>
      </c>
      <c r="F3282">
        <v>53</v>
      </c>
      <c r="G3282">
        <v>10000</v>
      </c>
      <c r="H3282">
        <v>7.1</v>
      </c>
      <c r="I3282">
        <v>220</v>
      </c>
      <c r="J3282">
        <v>95</v>
      </c>
      <c r="K3282">
        <v>6851969</v>
      </c>
      <c r="L3282">
        <v>2500000</v>
      </c>
      <c r="M3282" s="2">
        <f>VLOOKUP(A3282,Sheet2!$A$1:G7006,2,0)</f>
        <v>41519</v>
      </c>
      <c r="N3282" t="str">
        <f>VLOOKUP(A3282,Sheet2!$A$1:G7006,3,0)</f>
        <v>Color</v>
      </c>
      <c r="O3282" t="str">
        <f>VLOOKUP(A3282,Sheet2!$A$1:G7006,4,0)</f>
        <v>Comedy</v>
      </c>
      <c r="P3282" t="str">
        <f>VLOOKUP(A3282,Sheet2!$A$1:G7006,5,0)</f>
        <v>English</v>
      </c>
      <c r="Q3282" t="str">
        <f>VLOOKUP(A3282,Sheet2!$A$1:G7006,6,0)</f>
        <v>USA</v>
      </c>
      <c r="R3282" t="str">
        <f>VLOOKUP(A3282,Sheet2!$A$1:G7006,7,0)</f>
        <v>R</v>
      </c>
      <c r="S3282" t="str">
        <f>IF(Table1[[#This Row],[Language]]="English","English","Other language")</f>
        <v>English</v>
      </c>
      <c r="T3282">
        <f>Table1[[#This Row],[Gross Revenue]]-Table1[[#This Row],[Budget]]</f>
        <v>4351969</v>
      </c>
      <c r="U3282" s="1">
        <f>(Table1[[#This Row],[Gross Revenue]]/Table1[[#This Row],[Budget]])-1</f>
        <v>1.7407876</v>
      </c>
      <c r="V3282" t="str">
        <f t="shared" si="102"/>
        <v>90-110 minutes</v>
      </c>
      <c r="W3282">
        <f>Table1[[#This Row],[Profit]]/Table1[[#This Row],[Budget]]</f>
        <v>1.7407876</v>
      </c>
      <c r="X3282" s="22" t="str">
        <f>IF(L3282="","",
IF(L3282&lt;Predictability!$B$1,"Low",
IF(L3282&lt;=Predictability!$B$2,"Mid","High")))</f>
        <v>Low</v>
      </c>
      <c r="Y3282" s="22">
        <f t="shared" si="103"/>
        <v>1</v>
      </c>
    </row>
    <row r="3283" spans="1:25" x14ac:dyDescent="0.2">
      <c r="A3283" t="s">
        <v>5201</v>
      </c>
      <c r="B3283" t="s">
        <v>1511</v>
      </c>
      <c r="C3283" t="s">
        <v>887</v>
      </c>
      <c r="D3283">
        <v>770</v>
      </c>
      <c r="E3283">
        <v>1614</v>
      </c>
      <c r="F3283">
        <v>70</v>
      </c>
      <c r="G3283">
        <v>0</v>
      </c>
      <c r="H3283">
        <v>6.6</v>
      </c>
      <c r="I3283">
        <v>198</v>
      </c>
      <c r="J3283">
        <v>107</v>
      </c>
      <c r="K3283">
        <v>71148699</v>
      </c>
      <c r="L3283">
        <v>90000000</v>
      </c>
      <c r="M3283" s="2">
        <f>VLOOKUP(A3283,Sheet2!$A$1:G7007,2,0)</f>
        <v>39465</v>
      </c>
      <c r="N3283" t="str">
        <f>VLOOKUP(A3283,Sheet2!$A$1:G7007,3,0)</f>
        <v>Color</v>
      </c>
      <c r="O3283" t="str">
        <f>VLOOKUP(A3283,Sheet2!$A$1:G7007,4,0)</f>
        <v>Adventure</v>
      </c>
      <c r="P3283" t="str">
        <f>VLOOKUP(A3283,Sheet2!$A$1:G7007,5,0)</f>
        <v>English</v>
      </c>
      <c r="Q3283" t="str">
        <f>VLOOKUP(A3283,Sheet2!$A$1:G7007,6,0)</f>
        <v>USA</v>
      </c>
      <c r="R3283" t="str">
        <f>VLOOKUP(A3283,Sheet2!$A$1:G7007,7,0)</f>
        <v>PG</v>
      </c>
      <c r="S3283" t="str">
        <f>IF(Table1[[#This Row],[Language]]="English","English","Other language")</f>
        <v>English</v>
      </c>
      <c r="T3283">
        <f>Table1[[#This Row],[Gross Revenue]]-Table1[[#This Row],[Budget]]</f>
        <v>-18851301</v>
      </c>
      <c r="U3283" s="1">
        <f>(Table1[[#This Row],[Gross Revenue]]/Table1[[#This Row],[Budget]])-1</f>
        <v>-0.2094589</v>
      </c>
      <c r="V3283" t="str">
        <f t="shared" si="102"/>
        <v>90-110 minutes</v>
      </c>
      <c r="W3283">
        <f>Table1[[#This Row],[Profit]]/Table1[[#This Row],[Budget]]</f>
        <v>-0.2094589</v>
      </c>
      <c r="X3283" s="22" t="str">
        <f>IF(L3283="","",
IF(L3283&lt;Predictability!$B$1,"Low",
IF(L3283&lt;=Predictability!$B$2,"Mid","High")))</f>
        <v>High</v>
      </c>
      <c r="Y3283" s="22">
        <f t="shared" si="103"/>
        <v>0</v>
      </c>
    </row>
    <row r="3284" spans="1:25" x14ac:dyDescent="0.2">
      <c r="A3284" t="s">
        <v>3511</v>
      </c>
      <c r="B3284" t="s">
        <v>456</v>
      </c>
      <c r="C3284" t="s">
        <v>457</v>
      </c>
      <c r="D3284">
        <v>19000</v>
      </c>
      <c r="E3284">
        <v>20881</v>
      </c>
      <c r="F3284">
        <v>436</v>
      </c>
      <c r="G3284">
        <v>2000</v>
      </c>
      <c r="H3284">
        <v>4.8</v>
      </c>
      <c r="I3284">
        <v>223</v>
      </c>
      <c r="J3284">
        <v>103</v>
      </c>
      <c r="K3284">
        <v>19781879</v>
      </c>
      <c r="L3284">
        <v>60000000</v>
      </c>
      <c r="M3284" s="2">
        <f>VLOOKUP(A3284,Sheet2!$A$1:G7008,2,0)</f>
        <v>39452</v>
      </c>
      <c r="N3284" t="str">
        <f>VLOOKUP(A3284,Sheet2!$A$1:G7008,3,0)</f>
        <v>Color</v>
      </c>
      <c r="O3284" t="str">
        <f>VLOOKUP(A3284,Sheet2!$A$1:G7008,4,0)</f>
        <v>Action</v>
      </c>
      <c r="P3284" t="str">
        <f>VLOOKUP(A3284,Sheet2!$A$1:G7008,5,0)</f>
        <v>English</v>
      </c>
      <c r="Q3284" t="str">
        <f>VLOOKUP(A3284,Sheet2!$A$1:G7008,6,0)</f>
        <v>USA</v>
      </c>
      <c r="R3284" t="str">
        <f>VLOOKUP(A3284,Sheet2!$A$1:G7008,7,0)</f>
        <v>PG-13</v>
      </c>
      <c r="S3284" t="str">
        <f>IF(Table1[[#This Row],[Language]]="English","English","Other language")</f>
        <v>English</v>
      </c>
      <c r="T3284">
        <f>Table1[[#This Row],[Gross Revenue]]-Table1[[#This Row],[Budget]]</f>
        <v>-40218121</v>
      </c>
      <c r="U3284" s="1">
        <f>(Table1[[#This Row],[Gross Revenue]]/Table1[[#This Row],[Budget]])-1</f>
        <v>-0.67030201666666667</v>
      </c>
      <c r="V3284" t="str">
        <f t="shared" si="102"/>
        <v>90-110 minutes</v>
      </c>
      <c r="W3284">
        <f>Table1[[#This Row],[Profit]]/Table1[[#This Row],[Budget]]</f>
        <v>-0.67030201666666667</v>
      </c>
      <c r="X3284" s="22" t="str">
        <f>IF(L3284="","",
IF(L3284&lt;Predictability!$B$1,"Low",
IF(L3284&lt;=Predictability!$B$2,"Mid","High")))</f>
        <v>High</v>
      </c>
      <c r="Y3284" s="22">
        <f t="shared" si="103"/>
        <v>0</v>
      </c>
    </row>
    <row r="3285" spans="1:25" x14ac:dyDescent="0.2">
      <c r="A3285" t="s">
        <v>4397</v>
      </c>
      <c r="B3285" t="s">
        <v>1503</v>
      </c>
      <c r="C3285" t="s">
        <v>1504</v>
      </c>
      <c r="D3285">
        <v>870</v>
      </c>
      <c r="E3285">
        <v>5217</v>
      </c>
      <c r="F3285">
        <v>5</v>
      </c>
      <c r="G3285">
        <v>16000</v>
      </c>
      <c r="H3285">
        <v>6</v>
      </c>
      <c r="I3285">
        <v>147</v>
      </c>
      <c r="J3285">
        <v>92</v>
      </c>
      <c r="K3285">
        <v>162495848</v>
      </c>
      <c r="L3285">
        <v>74000000</v>
      </c>
      <c r="M3285" s="2">
        <f>VLOOKUP(A3285,Sheet2!$A$1:G7009,2,0)</f>
        <v>42119</v>
      </c>
      <c r="N3285" t="str">
        <f>VLOOKUP(A3285,Sheet2!$A$1:G7009,3,0)</f>
        <v>Color</v>
      </c>
      <c r="O3285" t="str">
        <f>VLOOKUP(A3285,Sheet2!$A$1:G7009,4,0)</f>
        <v>Adventure</v>
      </c>
      <c r="P3285" t="str">
        <f>VLOOKUP(A3285,Sheet2!$A$1:G7009,5,0)</f>
        <v>English</v>
      </c>
      <c r="Q3285" t="str">
        <f>VLOOKUP(A3285,Sheet2!$A$1:G7009,6,0)</f>
        <v>USA</v>
      </c>
      <c r="R3285" t="str">
        <f>VLOOKUP(A3285,Sheet2!$A$1:G7009,7,0)</f>
        <v>PG</v>
      </c>
      <c r="S3285" t="str">
        <f>IF(Table1[[#This Row],[Language]]="English","English","Other language")</f>
        <v>English</v>
      </c>
      <c r="T3285">
        <f>Table1[[#This Row],[Gross Revenue]]-Table1[[#This Row],[Budget]]</f>
        <v>88495848</v>
      </c>
      <c r="U3285" s="1">
        <f>(Table1[[#This Row],[Gross Revenue]]/Table1[[#This Row],[Budget]])-1</f>
        <v>1.195889837837838</v>
      </c>
      <c r="V3285" t="str">
        <f t="shared" si="102"/>
        <v>90-110 minutes</v>
      </c>
      <c r="W3285">
        <f>Table1[[#This Row],[Profit]]/Table1[[#This Row],[Budget]]</f>
        <v>1.1958898378378378</v>
      </c>
      <c r="X3285" s="22" t="str">
        <f>IF(L3285="","",
IF(L3285&lt;Predictability!$B$1,"Low",
IF(L3285&lt;=Predictability!$B$2,"Mid","High")))</f>
        <v>High</v>
      </c>
      <c r="Y3285" s="22">
        <f t="shared" si="103"/>
        <v>1</v>
      </c>
    </row>
    <row r="3286" spans="1:25" x14ac:dyDescent="0.2">
      <c r="A3286" t="s">
        <v>5852</v>
      </c>
      <c r="B3286" t="s">
        <v>456</v>
      </c>
      <c r="C3286" t="s">
        <v>2573</v>
      </c>
      <c r="D3286">
        <v>19000</v>
      </c>
      <c r="E3286">
        <v>20097</v>
      </c>
      <c r="F3286">
        <v>47</v>
      </c>
      <c r="G3286">
        <v>0</v>
      </c>
      <c r="H3286">
        <v>7</v>
      </c>
      <c r="I3286">
        <v>89</v>
      </c>
      <c r="J3286">
        <v>87</v>
      </c>
      <c r="K3286">
        <v>85416609</v>
      </c>
      <c r="L3286">
        <v>30000000</v>
      </c>
      <c r="M3286" s="2">
        <f>VLOOKUP(A3286,Sheet2!$A$1:G7010,2,0)</f>
        <v>38196</v>
      </c>
      <c r="N3286" t="str">
        <f>VLOOKUP(A3286,Sheet2!$A$1:G7010,3,0)</f>
        <v>Color</v>
      </c>
      <c r="O3286" t="str">
        <f>VLOOKUP(A3286,Sheet2!$A$1:G7010,4,0)</f>
        <v>Adventure</v>
      </c>
      <c r="P3286" t="str">
        <f>VLOOKUP(A3286,Sheet2!$A$1:G7010,5,0)</f>
        <v>English</v>
      </c>
      <c r="Q3286" t="str">
        <f>VLOOKUP(A3286,Sheet2!$A$1:G7010,6,0)</f>
        <v>USA</v>
      </c>
      <c r="R3286" t="str">
        <f>VLOOKUP(A3286,Sheet2!$A$1:G7010,7,0)</f>
        <v>PG</v>
      </c>
      <c r="S3286" t="str">
        <f>IF(Table1[[#This Row],[Language]]="English","English","Other language")</f>
        <v>English</v>
      </c>
      <c r="T3286">
        <f>Table1[[#This Row],[Gross Revenue]]-Table1[[#This Row],[Budget]]</f>
        <v>55416609</v>
      </c>
      <c r="U3286" s="1">
        <f>(Table1[[#This Row],[Gross Revenue]]/Table1[[#This Row],[Budget]])-1</f>
        <v>1.8472203</v>
      </c>
      <c r="V3286" t="str">
        <f t="shared" si="102"/>
        <v>&lt;90 minutes</v>
      </c>
      <c r="W3286">
        <f>Table1[[#This Row],[Profit]]/Table1[[#This Row],[Budget]]</f>
        <v>1.8472203</v>
      </c>
      <c r="X3286" s="22" t="str">
        <f>IF(L3286="","",
IF(L3286&lt;Predictability!$B$1,"Low",
IF(L3286&lt;=Predictability!$B$2,"Mid","High")))</f>
        <v>Mid</v>
      </c>
      <c r="Y3286" s="22">
        <f t="shared" si="103"/>
        <v>1</v>
      </c>
    </row>
    <row r="3287" spans="1:25" x14ac:dyDescent="0.2">
      <c r="A3287" t="s">
        <v>3809</v>
      </c>
      <c r="B3287" t="s">
        <v>592</v>
      </c>
      <c r="C3287" t="s">
        <v>130</v>
      </c>
      <c r="D3287">
        <v>1000</v>
      </c>
      <c r="E3287">
        <v>3436</v>
      </c>
      <c r="F3287">
        <v>32</v>
      </c>
      <c r="G3287">
        <v>0</v>
      </c>
      <c r="H3287">
        <v>5.4</v>
      </c>
      <c r="I3287">
        <v>97</v>
      </c>
      <c r="J3287">
        <v>94</v>
      </c>
      <c r="K3287">
        <v>24268828</v>
      </c>
      <c r="L3287">
        <v>28000000</v>
      </c>
      <c r="M3287" s="2">
        <f>VLOOKUP(A3287,Sheet2!$A$1:G7011,2,0)</f>
        <v>40449</v>
      </c>
      <c r="N3287" t="str">
        <f>VLOOKUP(A3287,Sheet2!$A$1:G7011,3,0)</f>
        <v>Color</v>
      </c>
      <c r="O3287" t="str">
        <f>VLOOKUP(A3287,Sheet2!$A$1:G7011,4,0)</f>
        <v>Action</v>
      </c>
      <c r="P3287" t="str">
        <f>VLOOKUP(A3287,Sheet2!$A$1:G7011,5,0)</f>
        <v>English</v>
      </c>
      <c r="Q3287" t="str">
        <f>VLOOKUP(A3287,Sheet2!$A$1:G7011,6,0)</f>
        <v>USA</v>
      </c>
      <c r="R3287" t="str">
        <f>VLOOKUP(A3287,Sheet2!$A$1:G7011,7,0)</f>
        <v>PG</v>
      </c>
      <c r="S3287" t="str">
        <f>IF(Table1[[#This Row],[Language]]="English","English","Other language")</f>
        <v>English</v>
      </c>
      <c r="T3287">
        <f>Table1[[#This Row],[Gross Revenue]]-Table1[[#This Row],[Budget]]</f>
        <v>-3731172</v>
      </c>
      <c r="U3287" s="1">
        <f>(Table1[[#This Row],[Gross Revenue]]/Table1[[#This Row],[Budget]])-1</f>
        <v>-0.13325614285714282</v>
      </c>
      <c r="V3287" t="str">
        <f t="shared" si="102"/>
        <v>90-110 minutes</v>
      </c>
      <c r="W3287">
        <f>Table1[[#This Row],[Profit]]/Table1[[#This Row],[Budget]]</f>
        <v>-0.13325614285714285</v>
      </c>
      <c r="X3287" s="22" t="str">
        <f>IF(L3287="","",
IF(L3287&lt;Predictability!$B$1,"Low",
IF(L3287&lt;=Predictability!$B$2,"Mid","High")))</f>
        <v>Mid</v>
      </c>
      <c r="Y3287" s="22">
        <f t="shared" si="103"/>
        <v>0</v>
      </c>
    </row>
    <row r="3288" spans="1:25" x14ac:dyDescent="0.2">
      <c r="A3288" t="s">
        <v>5997</v>
      </c>
      <c r="B3288" t="s">
        <v>2662</v>
      </c>
      <c r="C3288" t="s">
        <v>1863</v>
      </c>
      <c r="D3288">
        <v>456</v>
      </c>
      <c r="E3288">
        <v>1326</v>
      </c>
      <c r="F3288">
        <v>43</v>
      </c>
      <c r="G3288">
        <v>0</v>
      </c>
      <c r="H3288">
        <v>7.1</v>
      </c>
      <c r="I3288">
        <v>112</v>
      </c>
      <c r="J3288">
        <v>123</v>
      </c>
      <c r="K3288">
        <v>46800000</v>
      </c>
      <c r="L3288">
        <v>14000000</v>
      </c>
      <c r="M3288" s="2">
        <f>VLOOKUP(A3288,Sheet2!$A$1:G7012,2,0)</f>
        <v>28338</v>
      </c>
      <c r="N3288" t="str">
        <f>VLOOKUP(A3288,Sheet2!$A$1:G7012,3,0)</f>
        <v>Color</v>
      </c>
      <c r="O3288" t="str">
        <f>VLOOKUP(A3288,Sheet2!$A$1:G7012,4,0)</f>
        <v>Action</v>
      </c>
      <c r="P3288" t="str">
        <f>VLOOKUP(A3288,Sheet2!$A$1:G7012,5,0)</f>
        <v>English</v>
      </c>
      <c r="Q3288" t="str">
        <f>VLOOKUP(A3288,Sheet2!$A$1:G7012,6,0)</f>
        <v>UK</v>
      </c>
      <c r="R3288" t="str">
        <f>VLOOKUP(A3288,Sheet2!$A$1:G7012,7,0)</f>
        <v>PG</v>
      </c>
      <c r="S3288" t="str">
        <f>IF(Table1[[#This Row],[Language]]="English","English","Other language")</f>
        <v>English</v>
      </c>
      <c r="T3288">
        <f>Table1[[#This Row],[Gross Revenue]]-Table1[[#This Row],[Budget]]</f>
        <v>32800000</v>
      </c>
      <c r="U3288" s="1">
        <f>(Table1[[#This Row],[Gross Revenue]]/Table1[[#This Row],[Budget]])-1</f>
        <v>2.342857142857143</v>
      </c>
      <c r="V3288" t="str">
        <f t="shared" si="102"/>
        <v>111-130 minutes</v>
      </c>
      <c r="W3288">
        <f>Table1[[#This Row],[Profit]]/Table1[[#This Row],[Budget]]</f>
        <v>2.342857142857143</v>
      </c>
      <c r="X3288" s="22" t="str">
        <f>IF(L3288="","",
IF(L3288&lt;Predictability!$B$1,"Low",
IF(L3288&lt;=Predictability!$B$2,"Mid","High")))</f>
        <v>Mid</v>
      </c>
      <c r="Y3288" s="22">
        <f t="shared" si="103"/>
        <v>1</v>
      </c>
    </row>
    <row r="3289" spans="1:25" x14ac:dyDescent="0.2">
      <c r="A3289" t="s">
        <v>6387</v>
      </c>
      <c r="B3289" t="s">
        <v>2899</v>
      </c>
      <c r="C3289" t="s">
        <v>1821</v>
      </c>
      <c r="D3289">
        <v>436</v>
      </c>
      <c r="E3289">
        <v>479</v>
      </c>
      <c r="F3289">
        <v>387</v>
      </c>
      <c r="G3289">
        <v>0</v>
      </c>
      <c r="H3289">
        <v>7.4</v>
      </c>
      <c r="I3289">
        <v>110</v>
      </c>
      <c r="J3289">
        <v>88</v>
      </c>
      <c r="K3289">
        <v>7362100</v>
      </c>
      <c r="L3289">
        <v>1500000</v>
      </c>
      <c r="M3289" s="2">
        <f>VLOOKUP(A3289,Sheet2!$A$1:G7013,2,0)</f>
        <v>38471</v>
      </c>
      <c r="N3289" t="str">
        <f>VLOOKUP(A3289,Sheet2!$A$1:G7013,3,0)</f>
        <v>Color</v>
      </c>
      <c r="O3289" t="str">
        <f>VLOOKUP(A3289,Sheet2!$A$1:G7013,4,0)</f>
        <v>Comedy</v>
      </c>
      <c r="P3289" t="str">
        <f>VLOOKUP(A3289,Sheet2!$A$1:G7013,5,0)</f>
        <v>English</v>
      </c>
      <c r="Q3289" t="str">
        <f>VLOOKUP(A3289,Sheet2!$A$1:G7013,6,0)</f>
        <v>USA</v>
      </c>
      <c r="R3289" t="str">
        <f>VLOOKUP(A3289,Sheet2!$A$1:G7013,7,0)</f>
        <v>R</v>
      </c>
      <c r="S3289" t="str">
        <f>IF(Table1[[#This Row],[Language]]="English","English","Other language")</f>
        <v>English</v>
      </c>
      <c r="T3289">
        <f>Table1[[#This Row],[Gross Revenue]]-Table1[[#This Row],[Budget]]</f>
        <v>5862100</v>
      </c>
      <c r="U3289" s="1">
        <f>(Table1[[#This Row],[Gross Revenue]]/Table1[[#This Row],[Budget]])-1</f>
        <v>3.9080666666666666</v>
      </c>
      <c r="V3289" t="str">
        <f t="shared" si="102"/>
        <v>&lt;90 minutes</v>
      </c>
      <c r="W3289">
        <f>Table1[[#This Row],[Profit]]/Table1[[#This Row],[Budget]]</f>
        <v>3.9080666666666666</v>
      </c>
      <c r="X3289" s="22" t="str">
        <f>IF(L3289="","",
IF(L3289&lt;Predictability!$B$1,"Low",
IF(L3289&lt;=Predictability!$B$2,"Mid","High")))</f>
        <v>Low</v>
      </c>
      <c r="Y3289" s="22">
        <f t="shared" si="103"/>
        <v>1</v>
      </c>
    </row>
    <row r="3290" spans="1:25" x14ac:dyDescent="0.2">
      <c r="A3290" t="s">
        <v>4567</v>
      </c>
      <c r="B3290" t="s">
        <v>1657</v>
      </c>
      <c r="C3290" t="s">
        <v>767</v>
      </c>
      <c r="D3290">
        <v>844</v>
      </c>
      <c r="E3290">
        <v>3286</v>
      </c>
      <c r="F3290">
        <v>278</v>
      </c>
      <c r="G3290">
        <v>188</v>
      </c>
      <c r="H3290">
        <v>6.2</v>
      </c>
      <c r="I3290">
        <v>54</v>
      </c>
      <c r="J3290">
        <v>120</v>
      </c>
      <c r="K3290">
        <v>763044</v>
      </c>
      <c r="L3290">
        <v>23000000</v>
      </c>
      <c r="M3290" s="2">
        <f>VLOOKUP(A3290,Sheet2!$A$1:G7014,2,0)</f>
        <v>37762</v>
      </c>
      <c r="N3290" t="str">
        <f>VLOOKUP(A3290,Sheet2!$A$1:G7014,3,0)</f>
        <v>Black and White</v>
      </c>
      <c r="O3290" t="str">
        <f>VLOOKUP(A3290,Sheet2!$A$1:G7014,4,0)</f>
        <v>Drama</v>
      </c>
      <c r="P3290" t="str">
        <f>VLOOKUP(A3290,Sheet2!$A$1:G7014,5,0)</f>
        <v>English</v>
      </c>
      <c r="Q3290" t="str">
        <f>VLOOKUP(A3290,Sheet2!$A$1:G7014,6,0)</f>
        <v>Canada</v>
      </c>
      <c r="R3290" t="str">
        <f>VLOOKUP(A3290,Sheet2!$A$1:G7014,7,0)</f>
        <v>R</v>
      </c>
      <c r="S3290" t="str">
        <f>IF(Table1[[#This Row],[Language]]="English","English","Other language")</f>
        <v>English</v>
      </c>
      <c r="T3290">
        <f>Table1[[#This Row],[Gross Revenue]]-Table1[[#This Row],[Budget]]</f>
        <v>-22236956</v>
      </c>
      <c r="U3290" s="1">
        <f>(Table1[[#This Row],[Gross Revenue]]/Table1[[#This Row],[Budget]])-1</f>
        <v>-0.96682417391304343</v>
      </c>
      <c r="V3290" t="str">
        <f t="shared" si="102"/>
        <v>111-130 minutes</v>
      </c>
      <c r="W3290">
        <f>Table1[[#This Row],[Profit]]/Table1[[#This Row],[Budget]]</f>
        <v>-0.96682417391304343</v>
      </c>
      <c r="X3290" s="22" t="str">
        <f>IF(L3290="","",
IF(L3290&lt;Predictability!$B$1,"Low",
IF(L3290&lt;=Predictability!$B$2,"Mid","High")))</f>
        <v>Mid</v>
      </c>
      <c r="Y3290" s="22">
        <f t="shared" si="103"/>
        <v>0</v>
      </c>
    </row>
    <row r="3291" spans="1:25" x14ac:dyDescent="0.2">
      <c r="A3291" t="s">
        <v>6686</v>
      </c>
      <c r="B3291" t="s">
        <v>1073</v>
      </c>
      <c r="C3291" t="s">
        <v>3070</v>
      </c>
      <c r="D3291">
        <v>22000</v>
      </c>
      <c r="E3291">
        <v>24419</v>
      </c>
      <c r="F3291">
        <v>310</v>
      </c>
      <c r="G3291">
        <v>0</v>
      </c>
      <c r="H3291">
        <v>7.7</v>
      </c>
      <c r="I3291">
        <v>154</v>
      </c>
      <c r="J3291">
        <v>89</v>
      </c>
      <c r="K3291">
        <v>5739376</v>
      </c>
      <c r="L3291">
        <v>500000</v>
      </c>
      <c r="M3291" s="2">
        <f>VLOOKUP(A3291,Sheet2!$A$1:G7015,2,0)</f>
        <v>37878</v>
      </c>
      <c r="N3291" t="str">
        <f>VLOOKUP(A3291,Sheet2!$A$1:G7015,3,0)</f>
        <v>Color</v>
      </c>
      <c r="O3291" t="str">
        <f>VLOOKUP(A3291,Sheet2!$A$1:G7015,4,0)</f>
        <v>Comedy</v>
      </c>
      <c r="P3291" t="str">
        <f>VLOOKUP(A3291,Sheet2!$A$1:G7015,5,0)</f>
        <v>English</v>
      </c>
      <c r="Q3291" t="str">
        <f>VLOOKUP(A3291,Sheet2!$A$1:G7015,6,0)</f>
        <v>USA</v>
      </c>
      <c r="R3291" t="str">
        <f>VLOOKUP(A3291,Sheet2!$A$1:G7015,7,0)</f>
        <v>R</v>
      </c>
      <c r="S3291" t="str">
        <f>IF(Table1[[#This Row],[Language]]="English","English","Other language")</f>
        <v>English</v>
      </c>
      <c r="T3291">
        <f>Table1[[#This Row],[Gross Revenue]]-Table1[[#This Row],[Budget]]</f>
        <v>5239376</v>
      </c>
      <c r="U3291" s="1">
        <f>(Table1[[#This Row],[Gross Revenue]]/Table1[[#This Row],[Budget]])-1</f>
        <v>10.478752</v>
      </c>
      <c r="V3291" t="str">
        <f t="shared" si="102"/>
        <v>&lt;90 minutes</v>
      </c>
      <c r="W3291">
        <f>Table1[[#This Row],[Profit]]/Table1[[#This Row],[Budget]]</f>
        <v>10.478752</v>
      </c>
      <c r="X3291" s="22" t="str">
        <f>IF(L3291="","",
IF(L3291&lt;Predictability!$B$1,"Low",
IF(L3291&lt;=Predictability!$B$2,"Mid","High")))</f>
        <v>Low</v>
      </c>
      <c r="Y3291" s="22">
        <f t="shared" si="103"/>
        <v>1</v>
      </c>
    </row>
    <row r="3292" spans="1:25" x14ac:dyDescent="0.2">
      <c r="A3292" t="s">
        <v>3671</v>
      </c>
      <c r="B3292" t="s">
        <v>708</v>
      </c>
      <c r="C3292" t="s">
        <v>709</v>
      </c>
      <c r="D3292">
        <v>11000</v>
      </c>
      <c r="E3292">
        <v>13748</v>
      </c>
      <c r="F3292">
        <v>0</v>
      </c>
      <c r="G3292">
        <v>0</v>
      </c>
      <c r="H3292">
        <v>5.2</v>
      </c>
      <c r="I3292">
        <v>169</v>
      </c>
      <c r="J3292">
        <v>93</v>
      </c>
      <c r="K3292">
        <v>59475623</v>
      </c>
      <c r="L3292">
        <v>90000000</v>
      </c>
      <c r="M3292" s="2">
        <f>VLOOKUP(A3292,Sheet2!$A$1:G7016,2,0)</f>
        <v>38054</v>
      </c>
      <c r="N3292" t="str">
        <f>VLOOKUP(A3292,Sheet2!$A$1:G7016,3,0)</f>
        <v>Color</v>
      </c>
      <c r="O3292" t="str">
        <f>VLOOKUP(A3292,Sheet2!$A$1:G7016,4,0)</f>
        <v>Comedy</v>
      </c>
      <c r="P3292" t="str">
        <f>VLOOKUP(A3292,Sheet2!$A$1:G7016,5,0)</f>
        <v>English</v>
      </c>
      <c r="Q3292" t="str">
        <f>VLOOKUP(A3292,Sheet2!$A$1:G7016,6,0)</f>
        <v>USA</v>
      </c>
      <c r="R3292" t="str">
        <f>VLOOKUP(A3292,Sheet2!$A$1:G7016,7,0)</f>
        <v>PG-13</v>
      </c>
      <c r="S3292" t="str">
        <f>IF(Table1[[#This Row],[Language]]="English","English","Other language")</f>
        <v>English</v>
      </c>
      <c r="T3292">
        <f>Table1[[#This Row],[Gross Revenue]]-Table1[[#This Row],[Budget]]</f>
        <v>-30524377</v>
      </c>
      <c r="U3292" s="1">
        <f>(Table1[[#This Row],[Gross Revenue]]/Table1[[#This Row],[Budget]])-1</f>
        <v>-0.33915974444444441</v>
      </c>
      <c r="V3292" t="str">
        <f t="shared" si="102"/>
        <v>90-110 minutes</v>
      </c>
      <c r="W3292">
        <f>Table1[[#This Row],[Profit]]/Table1[[#This Row],[Budget]]</f>
        <v>-0.33915974444444447</v>
      </c>
      <c r="X3292" s="22" t="str">
        <f>IF(L3292="","",
IF(L3292&lt;Predictability!$B$1,"Low",
IF(L3292&lt;=Predictability!$B$2,"Mid","High")))</f>
        <v>High</v>
      </c>
      <c r="Y3292" s="22">
        <f t="shared" si="103"/>
        <v>0</v>
      </c>
    </row>
    <row r="3293" spans="1:25" x14ac:dyDescent="0.2">
      <c r="A3293" t="s">
        <v>4702</v>
      </c>
      <c r="B3293" t="s">
        <v>1771</v>
      </c>
      <c r="C3293" t="s">
        <v>1772</v>
      </c>
      <c r="D3293">
        <v>119</v>
      </c>
      <c r="E3293">
        <v>154</v>
      </c>
      <c r="F3293">
        <v>0</v>
      </c>
      <c r="G3293">
        <v>67</v>
      </c>
      <c r="H3293">
        <v>6.3</v>
      </c>
      <c r="I3293">
        <v>8</v>
      </c>
      <c r="J3293">
        <v>81</v>
      </c>
      <c r="K3293">
        <v>18195</v>
      </c>
      <c r="L3293">
        <v>250000</v>
      </c>
      <c r="M3293" s="2">
        <f>VLOOKUP(A3293,Sheet2!$A$1:G7017,2,0)</f>
        <v>35781</v>
      </c>
      <c r="N3293" t="str">
        <f>VLOOKUP(A3293,Sheet2!$A$1:G7017,3,0)</f>
        <v>Black and White</v>
      </c>
      <c r="O3293" t="str">
        <f>VLOOKUP(A3293,Sheet2!$A$1:G7017,4,0)</f>
        <v>Sci-Fi</v>
      </c>
      <c r="P3293" t="str">
        <f>VLOOKUP(A3293,Sheet2!$A$1:G7017,5,0)</f>
        <v>English</v>
      </c>
      <c r="Q3293" t="str">
        <f>VLOOKUP(A3293,Sheet2!$A$1:G7017,6,0)</f>
        <v>USA</v>
      </c>
      <c r="R3293">
        <f>VLOOKUP(A3293,Sheet2!$A$1:G7017,7,0)</f>
        <v>0</v>
      </c>
      <c r="S3293" t="str">
        <f>IF(Table1[[#This Row],[Language]]="English","English","Other language")</f>
        <v>English</v>
      </c>
      <c r="T3293">
        <f>Table1[[#This Row],[Gross Revenue]]-Table1[[#This Row],[Budget]]</f>
        <v>-231805</v>
      </c>
      <c r="U3293" s="1">
        <f>(Table1[[#This Row],[Gross Revenue]]/Table1[[#This Row],[Budget]])-1</f>
        <v>-0.92722000000000004</v>
      </c>
      <c r="V3293" t="str">
        <f t="shared" si="102"/>
        <v>&lt;90 minutes</v>
      </c>
      <c r="W3293">
        <f>Table1[[#This Row],[Profit]]/Table1[[#This Row],[Budget]]</f>
        <v>-0.92722000000000004</v>
      </c>
      <c r="X3293" s="22" t="str">
        <f>IF(L3293="","",
IF(L3293&lt;Predictability!$B$1,"Low",
IF(L3293&lt;=Predictability!$B$2,"Mid","High")))</f>
        <v>Low</v>
      </c>
      <c r="Y3293" s="22">
        <f t="shared" si="103"/>
        <v>0</v>
      </c>
    </row>
    <row r="3294" spans="1:25" x14ac:dyDescent="0.2">
      <c r="A3294" t="s">
        <v>6968</v>
      </c>
      <c r="B3294" t="s">
        <v>578</v>
      </c>
      <c r="C3294" t="s">
        <v>3186</v>
      </c>
      <c r="D3294">
        <v>1000</v>
      </c>
      <c r="E3294">
        <v>2387</v>
      </c>
      <c r="F3294">
        <v>131</v>
      </c>
      <c r="G3294">
        <v>0</v>
      </c>
      <c r="H3294">
        <v>8.3000000000000007</v>
      </c>
      <c r="I3294">
        <v>119</v>
      </c>
      <c r="J3294">
        <v>129</v>
      </c>
      <c r="K3294">
        <v>159600000</v>
      </c>
      <c r="L3294">
        <v>5500000</v>
      </c>
      <c r="M3294" s="2">
        <f>VLOOKUP(A3294,Sheet2!$A$1:G7018,2,0)</f>
        <v>26911</v>
      </c>
      <c r="N3294" t="str">
        <f>VLOOKUP(A3294,Sheet2!$A$1:G7018,3,0)</f>
        <v>Color</v>
      </c>
      <c r="O3294" t="str">
        <f>VLOOKUP(A3294,Sheet2!$A$1:G7018,4,0)</f>
        <v>Comedy</v>
      </c>
      <c r="P3294" t="str">
        <f>VLOOKUP(A3294,Sheet2!$A$1:G7018,5,0)</f>
        <v>English</v>
      </c>
      <c r="Q3294" t="str">
        <f>VLOOKUP(A3294,Sheet2!$A$1:G7018,6,0)</f>
        <v>USA</v>
      </c>
      <c r="R3294" t="str">
        <f>VLOOKUP(A3294,Sheet2!$A$1:G7018,7,0)</f>
        <v>PG</v>
      </c>
      <c r="S3294" t="str">
        <f>IF(Table1[[#This Row],[Language]]="English","English","Other language")</f>
        <v>English</v>
      </c>
      <c r="T3294">
        <f>Table1[[#This Row],[Gross Revenue]]-Table1[[#This Row],[Budget]]</f>
        <v>154100000</v>
      </c>
      <c r="U3294" s="1">
        <f>(Table1[[#This Row],[Gross Revenue]]/Table1[[#This Row],[Budget]])-1</f>
        <v>28.018181818181819</v>
      </c>
      <c r="V3294" t="str">
        <f t="shared" si="102"/>
        <v>111-130 minutes</v>
      </c>
      <c r="W3294">
        <f>Table1[[#This Row],[Profit]]/Table1[[#This Row],[Budget]]</f>
        <v>28.018181818181819</v>
      </c>
      <c r="X3294" s="22" t="str">
        <f>IF(L3294="","",
IF(L3294&lt;Predictability!$B$1,"Low",
IF(L3294&lt;=Predictability!$B$2,"Mid","High")))</f>
        <v>Low</v>
      </c>
      <c r="Y3294" s="22">
        <f t="shared" si="103"/>
        <v>1</v>
      </c>
    </row>
    <row r="3295" spans="1:25" x14ac:dyDescent="0.2">
      <c r="A3295" t="s">
        <v>4227</v>
      </c>
      <c r="B3295" t="s">
        <v>362</v>
      </c>
      <c r="C3295" t="s">
        <v>1044</v>
      </c>
      <c r="D3295">
        <v>13000</v>
      </c>
      <c r="E3295">
        <v>14706</v>
      </c>
      <c r="F3295">
        <v>0</v>
      </c>
      <c r="G3295">
        <v>0</v>
      </c>
      <c r="H3295">
        <v>5.9</v>
      </c>
      <c r="I3295">
        <v>99</v>
      </c>
      <c r="J3295">
        <v>95</v>
      </c>
      <c r="K3295">
        <v>27067160</v>
      </c>
      <c r="L3295">
        <v>50000000</v>
      </c>
      <c r="M3295" s="2">
        <f>VLOOKUP(A3295,Sheet2!$A$1:G7019,2,0)</f>
        <v>36478</v>
      </c>
      <c r="N3295" t="str">
        <f>VLOOKUP(A3295,Sheet2!$A$1:G7019,3,0)</f>
        <v>Color</v>
      </c>
      <c r="O3295" t="str">
        <f>VLOOKUP(A3295,Sheet2!$A$1:G7019,4,0)</f>
        <v>Comedy</v>
      </c>
      <c r="P3295" t="str">
        <f>VLOOKUP(A3295,Sheet2!$A$1:G7019,5,0)</f>
        <v>English</v>
      </c>
      <c r="Q3295" t="str">
        <f>VLOOKUP(A3295,Sheet2!$A$1:G7019,6,0)</f>
        <v>USA</v>
      </c>
      <c r="R3295" t="str">
        <f>VLOOKUP(A3295,Sheet2!$A$1:G7019,7,0)</f>
        <v>R</v>
      </c>
      <c r="S3295" t="str">
        <f>IF(Table1[[#This Row],[Language]]="English","English","Other language")</f>
        <v>English</v>
      </c>
      <c r="T3295">
        <f>Table1[[#This Row],[Gross Revenue]]-Table1[[#This Row],[Budget]]</f>
        <v>-22932840</v>
      </c>
      <c r="U3295" s="1">
        <f>(Table1[[#This Row],[Gross Revenue]]/Table1[[#This Row],[Budget]])-1</f>
        <v>-0.45865679999999998</v>
      </c>
      <c r="V3295" t="str">
        <f t="shared" si="102"/>
        <v>90-110 minutes</v>
      </c>
      <c r="W3295">
        <f>Table1[[#This Row],[Profit]]/Table1[[#This Row],[Budget]]</f>
        <v>-0.45865679999999998</v>
      </c>
      <c r="X3295" s="22" t="str">
        <f>IF(L3295="","",
IF(L3295&lt;Predictability!$B$1,"Low",
IF(L3295&lt;=Predictability!$B$2,"Mid","High")))</f>
        <v>Mid</v>
      </c>
      <c r="Y3295" s="22">
        <f t="shared" si="103"/>
        <v>0</v>
      </c>
    </row>
    <row r="3296" spans="1:25" x14ac:dyDescent="0.2">
      <c r="A3296" t="s">
        <v>6831</v>
      </c>
      <c r="B3296" t="s">
        <v>580</v>
      </c>
      <c r="C3296" t="s">
        <v>2156</v>
      </c>
      <c r="D3296">
        <v>874</v>
      </c>
      <c r="E3296">
        <v>1351</v>
      </c>
      <c r="F3296">
        <v>0</v>
      </c>
      <c r="G3296">
        <v>0</v>
      </c>
      <c r="H3296">
        <v>8</v>
      </c>
      <c r="I3296">
        <v>143</v>
      </c>
      <c r="J3296">
        <v>112</v>
      </c>
      <c r="K3296">
        <v>6197866</v>
      </c>
      <c r="L3296">
        <v>10000000</v>
      </c>
      <c r="M3296" s="2">
        <f>VLOOKUP(A3296,Sheet2!$A$1:G7020,2,0)</f>
        <v>36432</v>
      </c>
      <c r="N3296" t="str">
        <f>VLOOKUP(A3296,Sheet2!$A$1:G7020,3,0)</f>
        <v>Color</v>
      </c>
      <c r="O3296" t="str">
        <f>VLOOKUP(A3296,Sheet2!$A$1:G7020,4,0)</f>
        <v>Biography</v>
      </c>
      <c r="P3296" t="str">
        <f>VLOOKUP(A3296,Sheet2!$A$1:G7020,5,0)</f>
        <v>English</v>
      </c>
      <c r="Q3296" t="str">
        <f>VLOOKUP(A3296,Sheet2!$A$1:G7020,6,0)</f>
        <v>France</v>
      </c>
      <c r="R3296" t="str">
        <f>VLOOKUP(A3296,Sheet2!$A$1:G7020,7,0)</f>
        <v>G</v>
      </c>
      <c r="S3296" t="str">
        <f>IF(Table1[[#This Row],[Language]]="English","English","Other language")</f>
        <v>English</v>
      </c>
      <c r="T3296">
        <f>Table1[[#This Row],[Gross Revenue]]-Table1[[#This Row],[Budget]]</f>
        <v>-3802134</v>
      </c>
      <c r="U3296" s="1">
        <f>(Table1[[#This Row],[Gross Revenue]]/Table1[[#This Row],[Budget]])-1</f>
        <v>-0.38021340000000003</v>
      </c>
      <c r="V3296" t="str">
        <f t="shared" si="102"/>
        <v>111-130 minutes</v>
      </c>
      <c r="W3296">
        <f>Table1[[#This Row],[Profit]]/Table1[[#This Row],[Budget]]</f>
        <v>-0.38021339999999998</v>
      </c>
      <c r="X3296" s="22" t="str">
        <f>IF(L3296="","",
IF(L3296&lt;Predictability!$B$1,"Low",
IF(L3296&lt;=Predictability!$B$2,"Mid","High")))</f>
        <v>Mid</v>
      </c>
      <c r="Y3296" s="22">
        <f t="shared" si="103"/>
        <v>0</v>
      </c>
    </row>
    <row r="3297" spans="1:25" x14ac:dyDescent="0.2">
      <c r="A3297" t="s">
        <v>4936</v>
      </c>
      <c r="B3297" t="s">
        <v>498</v>
      </c>
      <c r="C3297" t="s">
        <v>1958</v>
      </c>
      <c r="D3297">
        <v>11000</v>
      </c>
      <c r="E3297">
        <v>12556</v>
      </c>
      <c r="F3297">
        <v>31</v>
      </c>
      <c r="G3297">
        <v>0</v>
      </c>
      <c r="H3297">
        <v>6.4</v>
      </c>
      <c r="I3297">
        <v>176</v>
      </c>
      <c r="J3297">
        <v>124</v>
      </c>
      <c r="K3297">
        <v>118471320</v>
      </c>
      <c r="L3297">
        <v>68000000</v>
      </c>
      <c r="M3297" s="2">
        <f>VLOOKUP(A3297,Sheet2!$A$1:G7021,2,0)</f>
        <v>37583</v>
      </c>
      <c r="N3297" t="str">
        <f>VLOOKUP(A3297,Sheet2!$A$1:G7021,3,0)</f>
        <v>Color</v>
      </c>
      <c r="O3297" t="str">
        <f>VLOOKUP(A3297,Sheet2!$A$1:G7021,4,0)</f>
        <v>Action</v>
      </c>
      <c r="P3297" t="str">
        <f>VLOOKUP(A3297,Sheet2!$A$1:G7021,5,0)</f>
        <v>English</v>
      </c>
      <c r="Q3297" t="str">
        <f>VLOOKUP(A3297,Sheet2!$A$1:G7021,6,0)</f>
        <v>USA</v>
      </c>
      <c r="R3297" t="str">
        <f>VLOOKUP(A3297,Sheet2!$A$1:G7021,7,0)</f>
        <v>PG-13</v>
      </c>
      <c r="S3297" t="str">
        <f>IF(Table1[[#This Row],[Language]]="English","English","Other language")</f>
        <v>English</v>
      </c>
      <c r="T3297">
        <f>Table1[[#This Row],[Gross Revenue]]-Table1[[#This Row],[Budget]]</f>
        <v>50471320</v>
      </c>
      <c r="U3297" s="1">
        <f>(Table1[[#This Row],[Gross Revenue]]/Table1[[#This Row],[Budget]])-1</f>
        <v>0.74222529411764704</v>
      </c>
      <c r="V3297" t="str">
        <f t="shared" si="102"/>
        <v>111-130 minutes</v>
      </c>
      <c r="W3297">
        <f>Table1[[#This Row],[Profit]]/Table1[[#This Row],[Budget]]</f>
        <v>0.74222529411764704</v>
      </c>
      <c r="X3297" s="22" t="str">
        <f>IF(L3297="","",
IF(L3297&lt;Predictability!$B$1,"Low",
IF(L3297&lt;=Predictability!$B$2,"Mid","High")))</f>
        <v>High</v>
      </c>
      <c r="Y3297" s="22">
        <f t="shared" si="103"/>
        <v>1</v>
      </c>
    </row>
    <row r="3298" spans="1:25" x14ac:dyDescent="0.2">
      <c r="A3298" t="s">
        <v>4420</v>
      </c>
      <c r="B3298" t="s">
        <v>1528</v>
      </c>
      <c r="C3298" t="s">
        <v>1529</v>
      </c>
      <c r="D3298">
        <v>2000</v>
      </c>
      <c r="E3298">
        <v>4810</v>
      </c>
      <c r="F3298">
        <v>63</v>
      </c>
      <c r="G3298">
        <v>0</v>
      </c>
      <c r="H3298">
        <v>6.1</v>
      </c>
      <c r="I3298">
        <v>111</v>
      </c>
      <c r="J3298">
        <v>112</v>
      </c>
      <c r="K3298">
        <v>26345</v>
      </c>
      <c r="L3298">
        <v>3000000</v>
      </c>
      <c r="M3298" s="2">
        <f>VLOOKUP(A3298,Sheet2!$A$1:G7022,2,0)</f>
        <v>41101</v>
      </c>
      <c r="N3298" t="str">
        <f>VLOOKUP(A3298,Sheet2!$A$1:G7022,3,0)</f>
        <v>Color</v>
      </c>
      <c r="O3298" t="str">
        <f>VLOOKUP(A3298,Sheet2!$A$1:G7022,4,0)</f>
        <v>Action</v>
      </c>
      <c r="P3298" t="str">
        <f>VLOOKUP(A3298,Sheet2!$A$1:G7022,5,0)</f>
        <v>English</v>
      </c>
      <c r="Q3298" t="str">
        <f>VLOOKUP(A3298,Sheet2!$A$1:G7022,6,0)</f>
        <v>UK</v>
      </c>
      <c r="R3298" t="str">
        <f>VLOOKUP(A3298,Sheet2!$A$1:G7022,7,0)</f>
        <v>R</v>
      </c>
      <c r="S3298" t="str">
        <f>IF(Table1[[#This Row],[Language]]="English","English","Other language")</f>
        <v>English</v>
      </c>
      <c r="T3298">
        <f>Table1[[#This Row],[Gross Revenue]]-Table1[[#This Row],[Budget]]</f>
        <v>-2973655</v>
      </c>
      <c r="U3298" s="1">
        <f>(Table1[[#This Row],[Gross Revenue]]/Table1[[#This Row],[Budget]])-1</f>
        <v>-0.99121833333333331</v>
      </c>
      <c r="V3298" t="str">
        <f t="shared" si="102"/>
        <v>111-130 minutes</v>
      </c>
      <c r="W3298">
        <f>Table1[[#This Row],[Profit]]/Table1[[#This Row],[Budget]]</f>
        <v>-0.99121833333333331</v>
      </c>
      <c r="X3298" s="22" t="str">
        <f>IF(L3298="","",
IF(L3298&lt;Predictability!$B$1,"Low",
IF(L3298&lt;=Predictability!$B$2,"Mid","High")))</f>
        <v>Low</v>
      </c>
      <c r="Y3298" s="22">
        <f t="shared" si="103"/>
        <v>0</v>
      </c>
    </row>
    <row r="3299" spans="1:25" x14ac:dyDescent="0.2">
      <c r="A3299" t="s">
        <v>6631</v>
      </c>
      <c r="B3299" t="s">
        <v>123</v>
      </c>
      <c r="C3299" t="s">
        <v>1793</v>
      </c>
      <c r="D3299">
        <v>990</v>
      </c>
      <c r="E3299">
        <v>2820</v>
      </c>
      <c r="F3299">
        <v>460</v>
      </c>
      <c r="G3299">
        <v>920</v>
      </c>
      <c r="H3299">
        <v>7.7</v>
      </c>
      <c r="I3299">
        <v>120</v>
      </c>
      <c r="J3299">
        <v>112</v>
      </c>
      <c r="K3299">
        <v>4306697</v>
      </c>
      <c r="L3299">
        <v>5000000</v>
      </c>
      <c r="M3299" s="2">
        <f>VLOOKUP(A3299,Sheet2!$A$1:G7023,2,0)</f>
        <v>35598</v>
      </c>
      <c r="N3299" t="str">
        <f>VLOOKUP(A3299,Sheet2!$A$1:G7023,3,0)</f>
        <v>Color</v>
      </c>
      <c r="O3299" t="str">
        <f>VLOOKUP(A3299,Sheet2!$A$1:G7023,4,0)</f>
        <v>Drama</v>
      </c>
      <c r="P3299" t="str">
        <f>VLOOKUP(A3299,Sheet2!$A$1:G7023,5,0)</f>
        <v>English</v>
      </c>
      <c r="Q3299" t="str">
        <f>VLOOKUP(A3299,Sheet2!$A$1:G7023,6,0)</f>
        <v>Canada</v>
      </c>
      <c r="R3299" t="str">
        <f>VLOOKUP(A3299,Sheet2!$A$1:G7023,7,0)</f>
        <v>R</v>
      </c>
      <c r="S3299" t="str">
        <f>IF(Table1[[#This Row],[Language]]="English","English","Other language")</f>
        <v>English</v>
      </c>
      <c r="T3299">
        <f>Table1[[#This Row],[Gross Revenue]]-Table1[[#This Row],[Budget]]</f>
        <v>-693303</v>
      </c>
      <c r="U3299" s="1">
        <f>(Table1[[#This Row],[Gross Revenue]]/Table1[[#This Row],[Budget]])-1</f>
        <v>-0.13866060000000002</v>
      </c>
      <c r="V3299" t="str">
        <f t="shared" si="102"/>
        <v>111-130 minutes</v>
      </c>
      <c r="W3299">
        <f>Table1[[#This Row],[Profit]]/Table1[[#This Row],[Budget]]</f>
        <v>-0.13866059999999999</v>
      </c>
      <c r="X3299" s="22" t="str">
        <f>IF(L3299="","",
IF(L3299&lt;Predictability!$B$1,"Low",
IF(L3299&lt;=Predictability!$B$2,"Mid","High")))</f>
        <v>Low</v>
      </c>
      <c r="Y3299" s="22">
        <f t="shared" si="103"/>
        <v>0</v>
      </c>
    </row>
    <row r="3300" spans="1:25" x14ac:dyDescent="0.2">
      <c r="A3300" t="s">
        <v>3623</v>
      </c>
      <c r="B3300" t="s">
        <v>634</v>
      </c>
      <c r="C3300" t="s">
        <v>155</v>
      </c>
      <c r="D3300">
        <v>44</v>
      </c>
      <c r="E3300">
        <v>132</v>
      </c>
      <c r="F3300">
        <v>16</v>
      </c>
      <c r="G3300">
        <v>0</v>
      </c>
      <c r="H3300">
        <v>5.0999999999999996</v>
      </c>
      <c r="I3300">
        <v>99</v>
      </c>
      <c r="J3300">
        <v>90</v>
      </c>
      <c r="K3300">
        <v>24430272</v>
      </c>
      <c r="L3300">
        <v>43000000</v>
      </c>
      <c r="M3300" s="2">
        <f>VLOOKUP(A3300,Sheet2!$A$1:G7024,2,0)</f>
        <v>37465</v>
      </c>
      <c r="N3300" t="str">
        <f>VLOOKUP(A3300,Sheet2!$A$1:G7024,3,0)</f>
        <v>Color</v>
      </c>
      <c r="O3300" t="str">
        <f>VLOOKUP(A3300,Sheet2!$A$1:G7024,4,0)</f>
        <v>Comedy</v>
      </c>
      <c r="P3300" t="str">
        <f>VLOOKUP(A3300,Sheet2!$A$1:G7024,5,0)</f>
        <v>English</v>
      </c>
      <c r="Q3300" t="str">
        <f>VLOOKUP(A3300,Sheet2!$A$1:G7024,6,0)</f>
        <v>USA</v>
      </c>
      <c r="R3300" t="str">
        <f>VLOOKUP(A3300,Sheet2!$A$1:G7024,7,0)</f>
        <v>R</v>
      </c>
      <c r="S3300" t="str">
        <f>IF(Table1[[#This Row],[Language]]="English","English","Other language")</f>
        <v>English</v>
      </c>
      <c r="T3300">
        <f>Table1[[#This Row],[Gross Revenue]]-Table1[[#This Row],[Budget]]</f>
        <v>-18569728</v>
      </c>
      <c r="U3300" s="1">
        <f>(Table1[[#This Row],[Gross Revenue]]/Table1[[#This Row],[Budget]])-1</f>
        <v>-0.43185413953488372</v>
      </c>
      <c r="V3300" t="str">
        <f t="shared" si="102"/>
        <v>90-110 minutes</v>
      </c>
      <c r="W3300">
        <f>Table1[[#This Row],[Profit]]/Table1[[#This Row],[Budget]]</f>
        <v>-0.43185413953488372</v>
      </c>
      <c r="X3300" s="22" t="str">
        <f>IF(L3300="","",
IF(L3300&lt;Predictability!$B$1,"Low",
IF(L3300&lt;=Predictability!$B$2,"Mid","High")))</f>
        <v>Mid</v>
      </c>
      <c r="Y3300" s="22">
        <f t="shared" si="103"/>
        <v>0</v>
      </c>
    </row>
    <row r="3301" spans="1:25" x14ac:dyDescent="0.2">
      <c r="A3301" t="s">
        <v>5134</v>
      </c>
      <c r="B3301" t="s">
        <v>2098</v>
      </c>
      <c r="C3301" t="s">
        <v>2099</v>
      </c>
      <c r="D3301">
        <v>678</v>
      </c>
      <c r="E3301">
        <v>1256</v>
      </c>
      <c r="F3301">
        <v>324</v>
      </c>
      <c r="G3301">
        <v>33</v>
      </c>
      <c r="H3301">
        <v>6.6</v>
      </c>
      <c r="I3301">
        <v>34</v>
      </c>
      <c r="J3301">
        <v>101</v>
      </c>
      <c r="K3301">
        <v>231417</v>
      </c>
      <c r="L3301">
        <v>60000000</v>
      </c>
      <c r="M3301" s="2">
        <f>VLOOKUP(A3301,Sheet2!$A$1:G7025,2,0)</f>
        <v>35791</v>
      </c>
      <c r="N3301" t="str">
        <f>VLOOKUP(A3301,Sheet2!$A$1:G7025,3,0)</f>
        <v>Color</v>
      </c>
      <c r="O3301" t="str">
        <f>VLOOKUP(A3301,Sheet2!$A$1:G7025,4,0)</f>
        <v>Comedy</v>
      </c>
      <c r="P3301" t="str">
        <f>VLOOKUP(A3301,Sheet2!$A$1:G7025,5,0)</f>
        <v>French</v>
      </c>
      <c r="Q3301" t="str">
        <f>VLOOKUP(A3301,Sheet2!$A$1:G7025,6,0)</f>
        <v>France</v>
      </c>
      <c r="R3301">
        <f>VLOOKUP(A3301,Sheet2!$A$1:G7025,7,0)</f>
        <v>0</v>
      </c>
      <c r="S3301" t="str">
        <f>IF(Table1[[#This Row],[Language]]="English","English","Other language")</f>
        <v>Other language</v>
      </c>
      <c r="T3301">
        <f>Table1[[#This Row],[Gross Revenue]]-Table1[[#This Row],[Budget]]</f>
        <v>-59768583</v>
      </c>
      <c r="U3301" s="1">
        <f>(Table1[[#This Row],[Gross Revenue]]/Table1[[#This Row],[Budget]])-1</f>
        <v>-0.99614305000000003</v>
      </c>
      <c r="V3301" t="str">
        <f t="shared" si="102"/>
        <v>90-110 minutes</v>
      </c>
      <c r="W3301">
        <f>Table1[[#This Row],[Profit]]/Table1[[#This Row],[Budget]]</f>
        <v>-0.99614305000000003</v>
      </c>
      <c r="X3301" s="22" t="str">
        <f>IF(L3301="","",
IF(L3301&lt;Predictability!$B$1,"Low",
IF(L3301&lt;=Predictability!$B$2,"Mid","High")))</f>
        <v>High</v>
      </c>
      <c r="Y3301" s="22">
        <f t="shared" si="103"/>
        <v>0</v>
      </c>
    </row>
    <row r="3302" spans="1:25" x14ac:dyDescent="0.2">
      <c r="A3302" t="s">
        <v>4505</v>
      </c>
      <c r="B3302" t="s">
        <v>1599</v>
      </c>
      <c r="C3302" t="s">
        <v>1600</v>
      </c>
      <c r="D3302">
        <v>544</v>
      </c>
      <c r="E3302">
        <v>1292</v>
      </c>
      <c r="F3302">
        <v>8</v>
      </c>
      <c r="G3302">
        <v>0</v>
      </c>
      <c r="H3302">
        <v>6.1</v>
      </c>
      <c r="I3302">
        <v>181</v>
      </c>
      <c r="J3302">
        <v>101</v>
      </c>
      <c r="K3302">
        <v>27758465</v>
      </c>
      <c r="L3302">
        <v>19000000</v>
      </c>
      <c r="M3302" s="2">
        <f>VLOOKUP(A3302,Sheet2!$A$1:G7026,2,0)</f>
        <v>40331</v>
      </c>
      <c r="N3302" t="str">
        <f>VLOOKUP(A3302,Sheet2!$A$1:G7026,3,0)</f>
        <v>Color</v>
      </c>
      <c r="O3302" t="str">
        <f>VLOOKUP(A3302,Sheet2!$A$1:G7026,4,0)</f>
        <v>Comedy</v>
      </c>
      <c r="P3302" t="str">
        <f>VLOOKUP(A3302,Sheet2!$A$1:G7026,5,0)</f>
        <v>English</v>
      </c>
      <c r="Q3302" t="str">
        <f>VLOOKUP(A3302,Sheet2!$A$1:G7026,6,0)</f>
        <v>USA</v>
      </c>
      <c r="R3302" t="str">
        <f>VLOOKUP(A3302,Sheet2!$A$1:G7026,7,0)</f>
        <v>PG-13</v>
      </c>
      <c r="S3302" t="str">
        <f>IF(Table1[[#This Row],[Language]]="English","English","Other language")</f>
        <v>English</v>
      </c>
      <c r="T3302">
        <f>Table1[[#This Row],[Gross Revenue]]-Table1[[#This Row],[Budget]]</f>
        <v>8758465</v>
      </c>
      <c r="U3302" s="1">
        <f>(Table1[[#This Row],[Gross Revenue]]/Table1[[#This Row],[Budget]])-1</f>
        <v>0.4609718421052631</v>
      </c>
      <c r="V3302" t="str">
        <f t="shared" si="102"/>
        <v>90-110 minutes</v>
      </c>
      <c r="W3302">
        <f>Table1[[#This Row],[Profit]]/Table1[[#This Row],[Budget]]</f>
        <v>0.46097184210526315</v>
      </c>
      <c r="X3302" s="22" t="str">
        <f>IF(L3302="","",
IF(L3302&lt;Predictability!$B$1,"Low",
IF(L3302&lt;=Predictability!$B$2,"Mid","High")))</f>
        <v>Mid</v>
      </c>
      <c r="Y3302" s="22">
        <f t="shared" si="103"/>
        <v>0</v>
      </c>
    </row>
    <row r="3303" spans="1:25" x14ac:dyDescent="0.2">
      <c r="A3303" t="s">
        <v>4471</v>
      </c>
      <c r="B3303" t="s">
        <v>1442</v>
      </c>
      <c r="C3303" t="s">
        <v>1576</v>
      </c>
      <c r="D3303">
        <v>11000</v>
      </c>
      <c r="E3303">
        <v>14995</v>
      </c>
      <c r="F3303">
        <v>128</v>
      </c>
      <c r="G3303">
        <v>813</v>
      </c>
      <c r="H3303">
        <v>6.1</v>
      </c>
      <c r="I3303">
        <v>104</v>
      </c>
      <c r="J3303">
        <v>109</v>
      </c>
      <c r="K3303">
        <v>13491653</v>
      </c>
      <c r="L3303">
        <v>18000000</v>
      </c>
      <c r="M3303" s="2">
        <f>VLOOKUP(A3303,Sheet2!$A$1:G7027,2,0)</f>
        <v>37004</v>
      </c>
      <c r="N3303" t="str">
        <f>VLOOKUP(A3303,Sheet2!$A$1:G7027,3,0)</f>
        <v>Color</v>
      </c>
      <c r="O3303" t="str">
        <f>VLOOKUP(A3303,Sheet2!$A$1:G7027,4,0)</f>
        <v>Drama</v>
      </c>
      <c r="P3303" t="str">
        <f>VLOOKUP(A3303,Sheet2!$A$1:G7027,5,0)</f>
        <v>English</v>
      </c>
      <c r="Q3303" t="str">
        <f>VLOOKUP(A3303,Sheet2!$A$1:G7027,6,0)</f>
        <v>USA</v>
      </c>
      <c r="R3303" t="str">
        <f>VLOOKUP(A3303,Sheet2!$A$1:G7027,7,0)</f>
        <v>R</v>
      </c>
      <c r="S3303" t="str">
        <f>IF(Table1[[#This Row],[Language]]="English","English","Other language")</f>
        <v>English</v>
      </c>
      <c r="T3303">
        <f>Table1[[#This Row],[Gross Revenue]]-Table1[[#This Row],[Budget]]</f>
        <v>-4508347</v>
      </c>
      <c r="U3303" s="1">
        <f>(Table1[[#This Row],[Gross Revenue]]/Table1[[#This Row],[Budget]])-1</f>
        <v>-0.25046372222222224</v>
      </c>
      <c r="V3303" t="str">
        <f t="shared" si="102"/>
        <v>90-110 minutes</v>
      </c>
      <c r="W3303">
        <f>Table1[[#This Row],[Profit]]/Table1[[#This Row],[Budget]]</f>
        <v>-0.25046372222222224</v>
      </c>
      <c r="X3303" s="22" t="str">
        <f>IF(L3303="","",
IF(L3303&lt;Predictability!$B$1,"Low",
IF(L3303&lt;=Predictability!$B$2,"Mid","High")))</f>
        <v>Mid</v>
      </c>
      <c r="Y3303" s="22">
        <f t="shared" si="103"/>
        <v>0</v>
      </c>
    </row>
    <row r="3304" spans="1:25" x14ac:dyDescent="0.2">
      <c r="A3304" t="s">
        <v>4873</v>
      </c>
      <c r="B3304" t="s">
        <v>968</v>
      </c>
      <c r="C3304" t="s">
        <v>1246</v>
      </c>
      <c r="D3304">
        <v>18000</v>
      </c>
      <c r="E3304">
        <v>19906</v>
      </c>
      <c r="F3304">
        <v>12000</v>
      </c>
      <c r="G3304">
        <v>0</v>
      </c>
      <c r="H3304">
        <v>6.4</v>
      </c>
      <c r="I3304">
        <v>267</v>
      </c>
      <c r="J3304">
        <v>106</v>
      </c>
      <c r="K3304">
        <v>65452312</v>
      </c>
      <c r="L3304">
        <v>100000000</v>
      </c>
      <c r="M3304" s="2">
        <f>VLOOKUP(A3304,Sheet2!$A$1:G7028,2,0)</f>
        <v>40115</v>
      </c>
      <c r="N3304" t="str">
        <f>VLOOKUP(A3304,Sheet2!$A$1:G7028,3,0)</f>
        <v>Color</v>
      </c>
      <c r="O3304" t="str">
        <f>VLOOKUP(A3304,Sheet2!$A$1:G7028,4,0)</f>
        <v>Action</v>
      </c>
      <c r="P3304" t="str">
        <f>VLOOKUP(A3304,Sheet2!$A$1:G7028,5,0)</f>
        <v>English</v>
      </c>
      <c r="Q3304" t="str">
        <f>VLOOKUP(A3304,Sheet2!$A$1:G7028,6,0)</f>
        <v>USA</v>
      </c>
      <c r="R3304" t="str">
        <f>VLOOKUP(A3304,Sheet2!$A$1:G7028,7,0)</f>
        <v>R</v>
      </c>
      <c r="S3304" t="str">
        <f>IF(Table1[[#This Row],[Language]]="English","English","Other language")</f>
        <v>English</v>
      </c>
      <c r="T3304">
        <f>Table1[[#This Row],[Gross Revenue]]-Table1[[#This Row],[Budget]]</f>
        <v>-34547688</v>
      </c>
      <c r="U3304" s="1">
        <f>(Table1[[#This Row],[Gross Revenue]]/Table1[[#This Row],[Budget]])-1</f>
        <v>-0.34547687999999999</v>
      </c>
      <c r="V3304" t="str">
        <f t="shared" si="102"/>
        <v>90-110 minutes</v>
      </c>
      <c r="W3304">
        <f>Table1[[#This Row],[Profit]]/Table1[[#This Row],[Budget]]</f>
        <v>-0.34547687999999999</v>
      </c>
      <c r="X3304" s="22" t="str">
        <f>IF(L3304="","",
IF(L3304&lt;Predictability!$B$1,"Low",
IF(L3304&lt;=Predictability!$B$2,"Mid","High")))</f>
        <v>High</v>
      </c>
      <c r="Y3304" s="22">
        <f t="shared" si="103"/>
        <v>0</v>
      </c>
    </row>
    <row r="3305" spans="1:25" x14ac:dyDescent="0.2">
      <c r="A3305" t="s">
        <v>4476</v>
      </c>
      <c r="B3305" t="s">
        <v>1581</v>
      </c>
      <c r="C3305" t="s">
        <v>1582</v>
      </c>
      <c r="D3305">
        <v>9000</v>
      </c>
      <c r="E3305">
        <v>13403</v>
      </c>
      <c r="F3305">
        <v>18</v>
      </c>
      <c r="G3305">
        <v>0</v>
      </c>
      <c r="H3305">
        <v>6.1</v>
      </c>
      <c r="I3305">
        <v>118</v>
      </c>
      <c r="J3305">
        <v>93</v>
      </c>
      <c r="K3305">
        <v>50818750</v>
      </c>
      <c r="L3305">
        <v>60000000</v>
      </c>
      <c r="M3305" s="2">
        <f>VLOOKUP(A3305,Sheet2!$A$1:G7029,2,0)</f>
        <v>39560</v>
      </c>
      <c r="N3305" t="str">
        <f>VLOOKUP(A3305,Sheet2!$A$1:G7029,3,0)</f>
        <v>Color</v>
      </c>
      <c r="O3305" t="str">
        <f>VLOOKUP(A3305,Sheet2!$A$1:G7029,4,0)</f>
        <v>Adventure</v>
      </c>
      <c r="P3305" t="str">
        <f>VLOOKUP(A3305,Sheet2!$A$1:G7029,5,0)</f>
        <v>English</v>
      </c>
      <c r="Q3305" t="str">
        <f>VLOOKUP(A3305,Sheet2!$A$1:G7029,6,0)</f>
        <v>UK</v>
      </c>
      <c r="R3305" t="str">
        <f>VLOOKUP(A3305,Sheet2!$A$1:G7029,7,0)</f>
        <v>G</v>
      </c>
      <c r="S3305" t="str">
        <f>IF(Table1[[#This Row],[Language]]="English","English","Other language")</f>
        <v>English</v>
      </c>
      <c r="T3305">
        <f>Table1[[#This Row],[Gross Revenue]]-Table1[[#This Row],[Budget]]</f>
        <v>-9181250</v>
      </c>
      <c r="U3305" s="1">
        <f>(Table1[[#This Row],[Gross Revenue]]/Table1[[#This Row],[Budget]])-1</f>
        <v>-0.15302083333333338</v>
      </c>
      <c r="V3305" t="str">
        <f t="shared" si="102"/>
        <v>90-110 minutes</v>
      </c>
      <c r="W3305">
        <f>Table1[[#This Row],[Profit]]/Table1[[#This Row],[Budget]]</f>
        <v>-0.15302083333333333</v>
      </c>
      <c r="X3305" s="22" t="str">
        <f>IF(L3305="","",
IF(L3305&lt;Predictability!$B$1,"Low",
IF(L3305&lt;=Predictability!$B$2,"Mid","High")))</f>
        <v>High</v>
      </c>
      <c r="Y3305" s="22">
        <f t="shared" si="103"/>
        <v>0</v>
      </c>
    </row>
    <row r="3306" spans="1:25" x14ac:dyDescent="0.2">
      <c r="A3306" t="s">
        <v>4280</v>
      </c>
      <c r="B3306" t="s">
        <v>1276</v>
      </c>
      <c r="C3306" t="s">
        <v>1398</v>
      </c>
      <c r="D3306">
        <v>22000</v>
      </c>
      <c r="E3306">
        <v>36810</v>
      </c>
      <c r="F3306">
        <v>333</v>
      </c>
      <c r="G3306">
        <v>0</v>
      </c>
      <c r="H3306">
        <v>7.3</v>
      </c>
      <c r="I3306">
        <v>203</v>
      </c>
      <c r="J3306">
        <v>139</v>
      </c>
      <c r="K3306">
        <v>81292135</v>
      </c>
      <c r="L3306">
        <v>40000000</v>
      </c>
      <c r="M3306" s="2">
        <f>VLOOKUP(A3306,Sheet2!$A$1:G7030,2,0)</f>
        <v>36371</v>
      </c>
      <c r="N3306" t="str">
        <f>VLOOKUP(A3306,Sheet2!$A$1:G7030,3,0)</f>
        <v>Color</v>
      </c>
      <c r="O3306" t="str">
        <f>VLOOKUP(A3306,Sheet2!$A$1:G7030,4,0)</f>
        <v>Crime</v>
      </c>
      <c r="P3306" t="str">
        <f>VLOOKUP(A3306,Sheet2!$A$1:G7030,5,0)</f>
        <v>English</v>
      </c>
      <c r="Q3306" t="str">
        <f>VLOOKUP(A3306,Sheet2!$A$1:G7030,6,0)</f>
        <v>USA</v>
      </c>
      <c r="R3306" t="str">
        <f>VLOOKUP(A3306,Sheet2!$A$1:G7030,7,0)</f>
        <v>R</v>
      </c>
      <c r="S3306" t="str">
        <f>IF(Table1[[#This Row],[Language]]="English","English","Other language")</f>
        <v>English</v>
      </c>
      <c r="T3306">
        <f>Table1[[#This Row],[Gross Revenue]]-Table1[[#This Row],[Budget]]</f>
        <v>41292135</v>
      </c>
      <c r="U3306" s="1">
        <f>(Table1[[#This Row],[Gross Revenue]]/Table1[[#This Row],[Budget]])-1</f>
        <v>1.0323033750000001</v>
      </c>
      <c r="V3306" t="str">
        <f t="shared" si="102"/>
        <v>131-150 minutes</v>
      </c>
      <c r="W3306">
        <f>Table1[[#This Row],[Profit]]/Table1[[#This Row],[Budget]]</f>
        <v>1.0323033749999999</v>
      </c>
      <c r="X3306" s="22" t="str">
        <f>IF(L3306="","",
IF(L3306&lt;Predictability!$B$1,"Low",
IF(L3306&lt;=Predictability!$B$2,"Mid","High")))</f>
        <v>Mid</v>
      </c>
      <c r="Y3306" s="22">
        <f t="shared" si="103"/>
        <v>1</v>
      </c>
    </row>
    <row r="3307" spans="1:25" x14ac:dyDescent="0.2">
      <c r="A3307" t="s">
        <v>3775</v>
      </c>
      <c r="B3307" t="s">
        <v>335</v>
      </c>
      <c r="C3307" t="s">
        <v>846</v>
      </c>
      <c r="D3307">
        <v>3000</v>
      </c>
      <c r="E3307">
        <v>3785</v>
      </c>
      <c r="F3307">
        <v>278</v>
      </c>
      <c r="G3307">
        <v>0</v>
      </c>
      <c r="H3307">
        <v>5.4</v>
      </c>
      <c r="I3307">
        <v>92</v>
      </c>
      <c r="J3307">
        <v>110</v>
      </c>
      <c r="K3307">
        <v>263365</v>
      </c>
      <c r="L3307">
        <v>20000000</v>
      </c>
      <c r="M3307" s="2">
        <f>VLOOKUP(A3307,Sheet2!$A$1:G7031,2,0)</f>
        <v>40525</v>
      </c>
      <c r="N3307" t="str">
        <f>VLOOKUP(A3307,Sheet2!$A$1:G7031,3,0)</f>
        <v>Color</v>
      </c>
      <c r="O3307" t="str">
        <f>VLOOKUP(A3307,Sheet2!$A$1:G7031,4,0)</f>
        <v>Comedy</v>
      </c>
      <c r="P3307" t="str">
        <f>VLOOKUP(A3307,Sheet2!$A$1:G7031,5,0)</f>
        <v>English</v>
      </c>
      <c r="Q3307" t="str">
        <f>VLOOKUP(A3307,Sheet2!$A$1:G7031,6,0)</f>
        <v>USA</v>
      </c>
      <c r="R3307" t="str">
        <f>VLOOKUP(A3307,Sheet2!$A$1:G7031,7,0)</f>
        <v>PG-13</v>
      </c>
      <c r="S3307" t="str">
        <f>IF(Table1[[#This Row],[Language]]="English","English","Other language")</f>
        <v>English</v>
      </c>
      <c r="T3307">
        <f>Table1[[#This Row],[Gross Revenue]]-Table1[[#This Row],[Budget]]</f>
        <v>-19736635</v>
      </c>
      <c r="U3307" s="1">
        <f>(Table1[[#This Row],[Gross Revenue]]/Table1[[#This Row],[Budget]])-1</f>
        <v>-0.98683175000000001</v>
      </c>
      <c r="V3307" t="str">
        <f t="shared" si="102"/>
        <v>90-110 minutes</v>
      </c>
      <c r="W3307">
        <f>Table1[[#This Row],[Profit]]/Table1[[#This Row],[Budget]]</f>
        <v>-0.98683175000000001</v>
      </c>
      <c r="X3307" s="22" t="str">
        <f>IF(L3307="","",
IF(L3307&lt;Predictability!$B$1,"Low",
IF(L3307&lt;=Predictability!$B$2,"Mid","High")))</f>
        <v>Mid</v>
      </c>
      <c r="Y3307" s="22">
        <f t="shared" si="103"/>
        <v>0</v>
      </c>
    </row>
    <row r="3308" spans="1:25" x14ac:dyDescent="0.2">
      <c r="A3308" t="s">
        <v>3572</v>
      </c>
      <c r="B3308" t="s">
        <v>556</v>
      </c>
      <c r="C3308" t="s">
        <v>557</v>
      </c>
      <c r="D3308">
        <v>4000</v>
      </c>
      <c r="E3308">
        <v>4883</v>
      </c>
      <c r="F3308">
        <v>136</v>
      </c>
      <c r="G3308">
        <v>915</v>
      </c>
      <c r="H3308">
        <v>5</v>
      </c>
      <c r="I3308">
        <v>65</v>
      </c>
      <c r="J3308">
        <v>96</v>
      </c>
      <c r="K3308">
        <v>766487</v>
      </c>
      <c r="L3308">
        <v>5250000</v>
      </c>
      <c r="M3308" s="2">
        <f>VLOOKUP(A3308,Sheet2!$A$1:G7032,2,0)</f>
        <v>39228</v>
      </c>
      <c r="N3308" t="str">
        <f>VLOOKUP(A3308,Sheet2!$A$1:G7032,3,0)</f>
        <v>Color</v>
      </c>
      <c r="O3308" t="str">
        <f>VLOOKUP(A3308,Sheet2!$A$1:G7032,4,0)</f>
        <v>Comedy</v>
      </c>
      <c r="P3308" t="str">
        <f>VLOOKUP(A3308,Sheet2!$A$1:G7032,5,0)</f>
        <v>English</v>
      </c>
      <c r="Q3308" t="str">
        <f>VLOOKUP(A3308,Sheet2!$A$1:G7032,6,0)</f>
        <v>USA</v>
      </c>
      <c r="R3308" t="str">
        <f>VLOOKUP(A3308,Sheet2!$A$1:G7032,7,0)</f>
        <v>R</v>
      </c>
      <c r="S3308" t="str">
        <f>IF(Table1[[#This Row],[Language]]="English","English","Other language")</f>
        <v>English</v>
      </c>
      <c r="T3308">
        <f>Table1[[#This Row],[Gross Revenue]]-Table1[[#This Row],[Budget]]</f>
        <v>-4483513</v>
      </c>
      <c r="U3308" s="1">
        <f>(Table1[[#This Row],[Gross Revenue]]/Table1[[#This Row],[Budget]])-1</f>
        <v>-0.8540024761904762</v>
      </c>
      <c r="V3308" t="str">
        <f t="shared" si="102"/>
        <v>90-110 minutes</v>
      </c>
      <c r="W3308">
        <f>Table1[[#This Row],[Profit]]/Table1[[#This Row],[Budget]]</f>
        <v>-0.8540024761904762</v>
      </c>
      <c r="X3308" s="22" t="str">
        <f>IF(L3308="","",
IF(L3308&lt;Predictability!$B$1,"Low",
IF(L3308&lt;=Predictability!$B$2,"Mid","High")))</f>
        <v>Low</v>
      </c>
      <c r="Y3308" s="22">
        <f t="shared" si="103"/>
        <v>0</v>
      </c>
    </row>
    <row r="3309" spans="1:25" x14ac:dyDescent="0.2">
      <c r="A3309" t="s">
        <v>6229</v>
      </c>
      <c r="B3309" t="s">
        <v>606</v>
      </c>
      <c r="C3309" t="s">
        <v>1734</v>
      </c>
      <c r="D3309">
        <v>15000</v>
      </c>
      <c r="E3309">
        <v>16199</v>
      </c>
      <c r="F3309">
        <v>14000</v>
      </c>
      <c r="G3309">
        <v>16000</v>
      </c>
      <c r="H3309">
        <v>7.3</v>
      </c>
      <c r="I3309">
        <v>151</v>
      </c>
      <c r="J3309">
        <v>128</v>
      </c>
      <c r="K3309">
        <v>77032279</v>
      </c>
      <c r="L3309">
        <v>60000000</v>
      </c>
      <c r="M3309" s="2">
        <f>VLOOKUP(A3309,Sheet2!$A$1:G7033,2,0)</f>
        <v>38109</v>
      </c>
      <c r="N3309" t="str">
        <f>VLOOKUP(A3309,Sheet2!$A$1:G7033,3,0)</f>
        <v>Color</v>
      </c>
      <c r="O3309" t="str">
        <f>VLOOKUP(A3309,Sheet2!$A$1:G7033,4,0)</f>
        <v>Comedy</v>
      </c>
      <c r="P3309" t="str">
        <f>VLOOKUP(A3309,Sheet2!$A$1:G7033,5,0)</f>
        <v>English</v>
      </c>
      <c r="Q3309" t="str">
        <f>VLOOKUP(A3309,Sheet2!$A$1:G7033,6,0)</f>
        <v>USA</v>
      </c>
      <c r="R3309" t="str">
        <f>VLOOKUP(A3309,Sheet2!$A$1:G7033,7,0)</f>
        <v>PG-13</v>
      </c>
      <c r="S3309" t="str">
        <f>IF(Table1[[#This Row],[Language]]="English","English","Other language")</f>
        <v>English</v>
      </c>
      <c r="T3309">
        <f>Table1[[#This Row],[Gross Revenue]]-Table1[[#This Row],[Budget]]</f>
        <v>17032279</v>
      </c>
      <c r="U3309" s="1">
        <f>(Table1[[#This Row],[Gross Revenue]]/Table1[[#This Row],[Budget]])-1</f>
        <v>0.28387131666666665</v>
      </c>
      <c r="V3309" t="str">
        <f t="shared" si="102"/>
        <v>111-130 minutes</v>
      </c>
      <c r="W3309">
        <f>Table1[[#This Row],[Profit]]/Table1[[#This Row],[Budget]]</f>
        <v>0.28387131666666665</v>
      </c>
      <c r="X3309" s="22" t="str">
        <f>IF(L3309="","",
IF(L3309&lt;Predictability!$B$1,"Low",
IF(L3309&lt;=Predictability!$B$2,"Mid","High")))</f>
        <v>High</v>
      </c>
      <c r="Y3309" s="22">
        <f t="shared" si="103"/>
        <v>0</v>
      </c>
    </row>
    <row r="3310" spans="1:25" x14ac:dyDescent="0.2">
      <c r="A3310" t="s">
        <v>6909</v>
      </c>
      <c r="B3310" t="s">
        <v>206</v>
      </c>
      <c r="C3310" t="s">
        <v>2732</v>
      </c>
      <c r="D3310">
        <v>2000</v>
      </c>
      <c r="E3310">
        <v>3582</v>
      </c>
      <c r="F3310">
        <v>0</v>
      </c>
      <c r="G3310">
        <v>13000</v>
      </c>
      <c r="H3310">
        <v>8.1</v>
      </c>
      <c r="I3310">
        <v>204</v>
      </c>
      <c r="J3310">
        <v>107</v>
      </c>
      <c r="K3310">
        <v>38400000</v>
      </c>
      <c r="L3310">
        <v>6500000</v>
      </c>
      <c r="M3310" s="2">
        <f>VLOOKUP(A3310,Sheet2!$A$1:G7034,2,0)</f>
        <v>30932</v>
      </c>
      <c r="N3310" t="str">
        <f>VLOOKUP(A3310,Sheet2!$A$1:G7034,3,0)</f>
        <v>Color</v>
      </c>
      <c r="O3310" t="str">
        <f>VLOOKUP(A3310,Sheet2!$A$1:G7034,4,0)</f>
        <v>Action</v>
      </c>
      <c r="P3310" t="str">
        <f>VLOOKUP(A3310,Sheet2!$A$1:G7034,5,0)</f>
        <v>English</v>
      </c>
      <c r="Q3310" t="str">
        <f>VLOOKUP(A3310,Sheet2!$A$1:G7034,6,0)</f>
        <v>UK</v>
      </c>
      <c r="R3310" t="str">
        <f>VLOOKUP(A3310,Sheet2!$A$1:G7034,7,0)</f>
        <v>R</v>
      </c>
      <c r="S3310" t="str">
        <f>IF(Table1[[#This Row],[Language]]="English","English","Other language")</f>
        <v>English</v>
      </c>
      <c r="T3310">
        <f>Table1[[#This Row],[Gross Revenue]]-Table1[[#This Row],[Budget]]</f>
        <v>31900000</v>
      </c>
      <c r="U3310" s="1">
        <f>(Table1[[#This Row],[Gross Revenue]]/Table1[[#This Row],[Budget]])-1</f>
        <v>4.907692307692308</v>
      </c>
      <c r="V3310" t="str">
        <f t="shared" si="102"/>
        <v>90-110 minutes</v>
      </c>
      <c r="W3310">
        <f>Table1[[#This Row],[Profit]]/Table1[[#This Row],[Budget]]</f>
        <v>4.907692307692308</v>
      </c>
      <c r="X3310" s="22" t="str">
        <f>IF(L3310="","",
IF(L3310&lt;Predictability!$B$1,"Low",
IF(L3310&lt;=Predictability!$B$2,"Mid","High")))</f>
        <v>Low</v>
      </c>
      <c r="Y3310" s="22">
        <f t="shared" si="103"/>
        <v>1</v>
      </c>
    </row>
    <row r="3311" spans="1:25" x14ac:dyDescent="0.2">
      <c r="A3311" t="s">
        <v>6494</v>
      </c>
      <c r="B3311" t="s">
        <v>490</v>
      </c>
      <c r="C3311" t="s">
        <v>954</v>
      </c>
      <c r="D3311">
        <v>383</v>
      </c>
      <c r="E3311">
        <v>1094</v>
      </c>
      <c r="F3311">
        <v>365</v>
      </c>
      <c r="G3311">
        <v>0</v>
      </c>
      <c r="H3311">
        <v>7.5</v>
      </c>
      <c r="I3311">
        <v>277</v>
      </c>
      <c r="J3311">
        <v>88</v>
      </c>
      <c r="K3311">
        <v>30859000</v>
      </c>
      <c r="L3311">
        <v>83532</v>
      </c>
      <c r="M3311" s="2">
        <f>VLOOKUP(A3311,Sheet2!$A$1:G7035,2,0)</f>
        <v>27131</v>
      </c>
      <c r="N3311" t="str">
        <f>VLOOKUP(A3311,Sheet2!$A$1:G7035,3,0)</f>
        <v>Color</v>
      </c>
      <c r="O3311" t="str">
        <f>VLOOKUP(A3311,Sheet2!$A$1:G7035,4,0)</f>
        <v>Horror</v>
      </c>
      <c r="P3311" t="str">
        <f>VLOOKUP(A3311,Sheet2!$A$1:G7035,5,0)</f>
        <v>English</v>
      </c>
      <c r="Q3311" t="str">
        <f>VLOOKUP(A3311,Sheet2!$A$1:G7035,6,0)</f>
        <v>USA</v>
      </c>
      <c r="R3311" t="str">
        <f>VLOOKUP(A3311,Sheet2!$A$1:G7035,7,0)</f>
        <v>R</v>
      </c>
      <c r="S3311" t="str">
        <f>IF(Table1[[#This Row],[Language]]="English","English","Other language")</f>
        <v>English</v>
      </c>
      <c r="T3311">
        <f>Table1[[#This Row],[Gross Revenue]]-Table1[[#This Row],[Budget]]</f>
        <v>30775468</v>
      </c>
      <c r="U3311" s="1">
        <f>(Table1[[#This Row],[Gross Revenue]]/Table1[[#This Row],[Budget]])-1</f>
        <v>368.42728535172148</v>
      </c>
      <c r="V3311" t="str">
        <f t="shared" si="102"/>
        <v>&lt;90 minutes</v>
      </c>
      <c r="W3311">
        <f>Table1[[#This Row],[Profit]]/Table1[[#This Row],[Budget]]</f>
        <v>368.42728535172148</v>
      </c>
      <c r="X3311" s="22" t="str">
        <f>IF(L3311="","",
IF(L3311&lt;Predictability!$B$1,"Low",
IF(L3311&lt;=Predictability!$B$2,"Mid","High")))</f>
        <v>Low</v>
      </c>
      <c r="Y3311" s="22">
        <f t="shared" si="103"/>
        <v>1</v>
      </c>
    </row>
    <row r="3312" spans="1:25" x14ac:dyDescent="0.2">
      <c r="A3312" t="s">
        <v>3896</v>
      </c>
      <c r="B3312" t="s">
        <v>986</v>
      </c>
      <c r="C3312" t="s">
        <v>954</v>
      </c>
      <c r="D3312">
        <v>237</v>
      </c>
      <c r="E3312">
        <v>302</v>
      </c>
      <c r="F3312">
        <v>365</v>
      </c>
      <c r="G3312">
        <v>0</v>
      </c>
      <c r="H3312">
        <v>5.5</v>
      </c>
      <c r="I3312">
        <v>159</v>
      </c>
      <c r="J3312">
        <v>101</v>
      </c>
      <c r="K3312">
        <v>8025872</v>
      </c>
      <c r="L3312">
        <v>4700000</v>
      </c>
      <c r="M3312" s="2">
        <f>VLOOKUP(A3312,Sheet2!$A$1:G7036,2,0)</f>
        <v>31766</v>
      </c>
      <c r="N3312" t="str">
        <f>VLOOKUP(A3312,Sheet2!$A$1:G7036,3,0)</f>
        <v>Color</v>
      </c>
      <c r="O3312" t="str">
        <f>VLOOKUP(A3312,Sheet2!$A$1:G7036,4,0)</f>
        <v>Comedy</v>
      </c>
      <c r="P3312" t="str">
        <f>VLOOKUP(A3312,Sheet2!$A$1:G7036,5,0)</f>
        <v>English</v>
      </c>
      <c r="Q3312" t="str">
        <f>VLOOKUP(A3312,Sheet2!$A$1:G7036,6,0)</f>
        <v>USA</v>
      </c>
      <c r="R3312" t="str">
        <f>VLOOKUP(A3312,Sheet2!$A$1:G7036,7,0)</f>
        <v>X</v>
      </c>
      <c r="S3312" t="str">
        <f>IF(Table1[[#This Row],[Language]]="English","English","Other language")</f>
        <v>English</v>
      </c>
      <c r="T3312">
        <f>Table1[[#This Row],[Gross Revenue]]-Table1[[#This Row],[Budget]]</f>
        <v>3325872</v>
      </c>
      <c r="U3312" s="1">
        <f>(Table1[[#This Row],[Gross Revenue]]/Table1[[#This Row],[Budget]])-1</f>
        <v>0.70763234042553202</v>
      </c>
      <c r="V3312" t="str">
        <f t="shared" si="102"/>
        <v>90-110 minutes</v>
      </c>
      <c r="W3312">
        <f>Table1[[#This Row],[Profit]]/Table1[[#This Row],[Budget]]</f>
        <v>0.70763234042553191</v>
      </c>
      <c r="X3312" s="22" t="str">
        <f>IF(L3312="","",
IF(L3312&lt;Predictability!$B$1,"Low",
IF(L3312&lt;=Predictability!$B$2,"Mid","High")))</f>
        <v>Low</v>
      </c>
      <c r="Y3312" s="22">
        <f t="shared" si="103"/>
        <v>1</v>
      </c>
    </row>
    <row r="3313" spans="1:25" x14ac:dyDescent="0.2">
      <c r="A3313" t="s">
        <v>4293</v>
      </c>
      <c r="B3313" t="s">
        <v>1200</v>
      </c>
      <c r="C3313" t="s">
        <v>543</v>
      </c>
      <c r="D3313">
        <v>20000</v>
      </c>
      <c r="E3313">
        <v>26402</v>
      </c>
      <c r="F3313">
        <v>473</v>
      </c>
      <c r="G3313">
        <v>0</v>
      </c>
      <c r="H3313">
        <v>5.9</v>
      </c>
      <c r="I3313">
        <v>196</v>
      </c>
      <c r="J3313">
        <v>83</v>
      </c>
      <c r="K3313">
        <v>39511038</v>
      </c>
      <c r="L3313">
        <v>16000000</v>
      </c>
      <c r="M3313" s="2">
        <f>VLOOKUP(A3313,Sheet2!$A$1:G7037,2,0)</f>
        <v>38924</v>
      </c>
      <c r="N3313" t="str">
        <f>VLOOKUP(A3313,Sheet2!$A$1:G7037,3,0)</f>
        <v>Color</v>
      </c>
      <c r="O3313" t="str">
        <f>VLOOKUP(A3313,Sheet2!$A$1:G7037,4,0)</f>
        <v>Horror</v>
      </c>
      <c r="P3313" t="str">
        <f>VLOOKUP(A3313,Sheet2!$A$1:G7037,5,0)</f>
        <v>English</v>
      </c>
      <c r="Q3313" t="str">
        <f>VLOOKUP(A3313,Sheet2!$A$1:G7037,6,0)</f>
        <v>USA</v>
      </c>
      <c r="R3313" t="str">
        <f>VLOOKUP(A3313,Sheet2!$A$1:G7037,7,0)</f>
        <v>R</v>
      </c>
      <c r="S3313" t="str">
        <f>IF(Table1[[#This Row],[Language]]="English","English","Other language")</f>
        <v>English</v>
      </c>
      <c r="T3313">
        <f>Table1[[#This Row],[Gross Revenue]]-Table1[[#This Row],[Budget]]</f>
        <v>23511038</v>
      </c>
      <c r="U3313" s="1">
        <f>(Table1[[#This Row],[Gross Revenue]]/Table1[[#This Row],[Budget]])-1</f>
        <v>1.469439875</v>
      </c>
      <c r="V3313" t="str">
        <f t="shared" si="102"/>
        <v>&lt;90 minutes</v>
      </c>
      <c r="W3313">
        <f>Table1[[#This Row],[Profit]]/Table1[[#This Row],[Budget]]</f>
        <v>1.469439875</v>
      </c>
      <c r="X3313" s="22" t="str">
        <f>IF(L3313="","",
IF(L3313&lt;Predictability!$B$1,"Low",
IF(L3313&lt;=Predictability!$B$2,"Mid","High")))</f>
        <v>Mid</v>
      </c>
      <c r="Y3313" s="22">
        <f t="shared" si="103"/>
        <v>1</v>
      </c>
    </row>
    <row r="3314" spans="1:25" x14ac:dyDescent="0.2">
      <c r="A3314" t="s">
        <v>6656</v>
      </c>
      <c r="B3314" t="s">
        <v>1325</v>
      </c>
      <c r="C3314" t="s">
        <v>3058</v>
      </c>
      <c r="D3314">
        <v>13000</v>
      </c>
      <c r="E3314">
        <v>14100</v>
      </c>
      <c r="F3314">
        <v>120</v>
      </c>
      <c r="G3314">
        <v>90000</v>
      </c>
      <c r="H3314">
        <v>7.7</v>
      </c>
      <c r="I3314">
        <v>419</v>
      </c>
      <c r="J3314">
        <v>123</v>
      </c>
      <c r="K3314">
        <v>35887263</v>
      </c>
      <c r="L3314">
        <v>15000000</v>
      </c>
      <c r="M3314" s="2">
        <f>VLOOKUP(A3314,Sheet2!$A$1:G7038,2,0)</f>
        <v>41662</v>
      </c>
      <c r="N3314" t="str">
        <f>VLOOKUP(A3314,Sheet2!$A$1:G7038,3,0)</f>
        <v>Color</v>
      </c>
      <c r="O3314" t="str">
        <f>VLOOKUP(A3314,Sheet2!$A$1:G7038,4,0)</f>
        <v>Biography</v>
      </c>
      <c r="P3314" t="str">
        <f>VLOOKUP(A3314,Sheet2!$A$1:G7038,5,0)</f>
        <v>English</v>
      </c>
      <c r="Q3314" t="str">
        <f>VLOOKUP(A3314,Sheet2!$A$1:G7038,6,0)</f>
        <v>UK</v>
      </c>
      <c r="R3314" t="str">
        <f>VLOOKUP(A3314,Sheet2!$A$1:G7038,7,0)</f>
        <v>PG-13</v>
      </c>
      <c r="S3314" t="str">
        <f>IF(Table1[[#This Row],[Language]]="English","English","Other language")</f>
        <v>English</v>
      </c>
      <c r="T3314">
        <f>Table1[[#This Row],[Gross Revenue]]-Table1[[#This Row],[Budget]]</f>
        <v>20887263</v>
      </c>
      <c r="U3314" s="1">
        <f>(Table1[[#This Row],[Gross Revenue]]/Table1[[#This Row],[Budget]])-1</f>
        <v>1.3924842000000002</v>
      </c>
      <c r="V3314" t="str">
        <f t="shared" si="102"/>
        <v>111-130 minutes</v>
      </c>
      <c r="W3314">
        <f>Table1[[#This Row],[Profit]]/Table1[[#This Row],[Budget]]</f>
        <v>1.3924841999999999</v>
      </c>
      <c r="X3314" s="22" t="str">
        <f>IF(L3314="","",
IF(L3314&lt;Predictability!$B$1,"Low",
IF(L3314&lt;=Predictability!$B$2,"Mid","High")))</f>
        <v>Mid</v>
      </c>
      <c r="Y3314" s="22">
        <f t="shared" si="103"/>
        <v>1</v>
      </c>
    </row>
    <row r="3315" spans="1:25" x14ac:dyDescent="0.2">
      <c r="A3315" t="s">
        <v>6514</v>
      </c>
      <c r="B3315" t="s">
        <v>1923</v>
      </c>
      <c r="C3315" t="s">
        <v>2236</v>
      </c>
      <c r="D3315">
        <v>648</v>
      </c>
      <c r="E3315">
        <v>1937</v>
      </c>
      <c r="F3315">
        <v>0</v>
      </c>
      <c r="G3315">
        <v>0</v>
      </c>
      <c r="H3315">
        <v>7.6</v>
      </c>
      <c r="I3315">
        <v>156</v>
      </c>
      <c r="J3315">
        <v>215</v>
      </c>
      <c r="K3315">
        <v>36385763</v>
      </c>
      <c r="L3315">
        <v>52000000</v>
      </c>
      <c r="M3315" s="2">
        <f>VLOOKUP(A3315,Sheet2!$A$1:G7039,2,0)</f>
        <v>35796</v>
      </c>
      <c r="N3315" t="str">
        <f>VLOOKUP(A3315,Sheet2!$A$1:G7039,3,0)</f>
        <v>Color</v>
      </c>
      <c r="O3315" t="str">
        <f>VLOOKUP(A3315,Sheet2!$A$1:G7039,4,0)</f>
        <v>Drama</v>
      </c>
      <c r="P3315" t="str">
        <f>VLOOKUP(A3315,Sheet2!$A$1:G7039,5,0)</f>
        <v>English</v>
      </c>
      <c r="Q3315" t="str">
        <f>VLOOKUP(A3315,Sheet2!$A$1:G7039,6,0)</f>
        <v>USA</v>
      </c>
      <c r="R3315" t="str">
        <f>VLOOKUP(A3315,Sheet2!$A$1:G7039,7,0)</f>
        <v>R</v>
      </c>
      <c r="S3315" t="str">
        <f>IF(Table1[[#This Row],[Language]]="English","English","Other language")</f>
        <v>English</v>
      </c>
      <c r="T3315">
        <f>Table1[[#This Row],[Gross Revenue]]-Table1[[#This Row],[Budget]]</f>
        <v>-15614237</v>
      </c>
      <c r="U3315" s="1">
        <f>(Table1[[#This Row],[Gross Revenue]]/Table1[[#This Row],[Budget]])-1</f>
        <v>-0.30027378846153852</v>
      </c>
      <c r="V3315" t="str">
        <f t="shared" si="102"/>
        <v>&gt;150 minutes</v>
      </c>
      <c r="W3315">
        <f>Table1[[#This Row],[Profit]]/Table1[[#This Row],[Budget]]</f>
        <v>-0.30027378846153846</v>
      </c>
      <c r="X3315" s="22" t="str">
        <f>IF(L3315="","",
IF(L3315&lt;Predictability!$B$1,"Low",
IF(L3315&lt;=Predictability!$B$2,"Mid","High")))</f>
        <v>High</v>
      </c>
      <c r="Y3315" s="22">
        <f t="shared" si="103"/>
        <v>0</v>
      </c>
    </row>
    <row r="3316" spans="1:25" x14ac:dyDescent="0.2">
      <c r="A3316" t="s">
        <v>6925</v>
      </c>
      <c r="B3316" t="s">
        <v>2042</v>
      </c>
      <c r="C3316" t="s">
        <v>507</v>
      </c>
      <c r="D3316">
        <v>957</v>
      </c>
      <c r="E3316">
        <v>1757</v>
      </c>
      <c r="F3316">
        <v>0</v>
      </c>
      <c r="G3316">
        <v>23000</v>
      </c>
      <c r="H3316">
        <v>8.1999999999999993</v>
      </c>
      <c r="I3316">
        <v>297</v>
      </c>
      <c r="J3316">
        <v>109</v>
      </c>
      <c r="K3316">
        <v>13782838</v>
      </c>
      <c r="L3316">
        <v>15000000</v>
      </c>
      <c r="M3316" s="2">
        <f>VLOOKUP(A3316,Sheet2!$A$1:G7040,2,0)</f>
        <v>30006</v>
      </c>
      <c r="N3316" t="str">
        <f>VLOOKUP(A3316,Sheet2!$A$1:G7040,3,0)</f>
        <v>Color</v>
      </c>
      <c r="O3316" t="str">
        <f>VLOOKUP(A3316,Sheet2!$A$1:G7040,4,0)</f>
        <v>Horror</v>
      </c>
      <c r="P3316" t="str">
        <f>VLOOKUP(A3316,Sheet2!$A$1:G7040,5,0)</f>
        <v>English</v>
      </c>
      <c r="Q3316" t="str">
        <f>VLOOKUP(A3316,Sheet2!$A$1:G7040,6,0)</f>
        <v>USA</v>
      </c>
      <c r="R3316" t="str">
        <f>VLOOKUP(A3316,Sheet2!$A$1:G7040,7,0)</f>
        <v>R</v>
      </c>
      <c r="S3316" t="str">
        <f>IF(Table1[[#This Row],[Language]]="English","English","Other language")</f>
        <v>English</v>
      </c>
      <c r="T3316">
        <f>Table1[[#This Row],[Gross Revenue]]-Table1[[#This Row],[Budget]]</f>
        <v>-1217162</v>
      </c>
      <c r="U3316" s="1">
        <f>(Table1[[#This Row],[Gross Revenue]]/Table1[[#This Row],[Budget]])-1</f>
        <v>-8.1144133333333368E-2</v>
      </c>
      <c r="V3316" t="str">
        <f t="shared" si="102"/>
        <v>90-110 minutes</v>
      </c>
      <c r="W3316">
        <f>Table1[[#This Row],[Profit]]/Table1[[#This Row],[Budget]]</f>
        <v>-8.1144133333333326E-2</v>
      </c>
      <c r="X3316" s="22" t="str">
        <f>IF(L3316="","",
IF(L3316&lt;Predictability!$B$1,"Low",
IF(L3316&lt;=Predictability!$B$2,"Mid","High")))</f>
        <v>Mid</v>
      </c>
      <c r="Y3316" s="22">
        <f t="shared" si="103"/>
        <v>0</v>
      </c>
    </row>
    <row r="3317" spans="1:25" x14ac:dyDescent="0.2">
      <c r="A3317" t="s">
        <v>5801</v>
      </c>
      <c r="B3317" t="s">
        <v>2205</v>
      </c>
      <c r="C3317" t="s">
        <v>2543</v>
      </c>
      <c r="D3317">
        <v>599</v>
      </c>
      <c r="E3317">
        <v>2389</v>
      </c>
      <c r="F3317">
        <v>9</v>
      </c>
      <c r="G3317">
        <v>0</v>
      </c>
      <c r="H3317">
        <v>7</v>
      </c>
      <c r="I3317">
        <v>111</v>
      </c>
      <c r="J3317">
        <v>100</v>
      </c>
      <c r="K3317">
        <v>15500000</v>
      </c>
      <c r="L3317">
        <v>16000000</v>
      </c>
      <c r="M3317" s="2">
        <f>VLOOKUP(A3317,Sheet2!$A$1:G7041,2,0)</f>
        <v>36506</v>
      </c>
      <c r="N3317" t="str">
        <f>VLOOKUP(A3317,Sheet2!$A$1:G7041,3,0)</f>
        <v>Color</v>
      </c>
      <c r="O3317" t="str">
        <f>VLOOKUP(A3317,Sheet2!$A$1:G7041,4,0)</f>
        <v>Mystery</v>
      </c>
      <c r="P3317" t="str">
        <f>VLOOKUP(A3317,Sheet2!$A$1:G7041,5,0)</f>
        <v>English</v>
      </c>
      <c r="Q3317" t="str">
        <f>VLOOKUP(A3317,Sheet2!$A$1:G7041,6,0)</f>
        <v>Germany</v>
      </c>
      <c r="R3317" t="str">
        <f>VLOOKUP(A3317,Sheet2!$A$1:G7041,7,0)</f>
        <v>R</v>
      </c>
      <c r="S3317" t="str">
        <f>IF(Table1[[#This Row],[Language]]="English","English","Other language")</f>
        <v>English</v>
      </c>
      <c r="T3317">
        <f>Table1[[#This Row],[Gross Revenue]]-Table1[[#This Row],[Budget]]</f>
        <v>-500000</v>
      </c>
      <c r="U3317" s="1">
        <f>(Table1[[#This Row],[Gross Revenue]]/Table1[[#This Row],[Budget]])-1</f>
        <v>-3.125E-2</v>
      </c>
      <c r="V3317" t="str">
        <f t="shared" si="102"/>
        <v>90-110 minutes</v>
      </c>
      <c r="W3317">
        <f>Table1[[#This Row],[Profit]]/Table1[[#This Row],[Budget]]</f>
        <v>-3.125E-2</v>
      </c>
      <c r="X3317" s="22" t="str">
        <f>IF(L3317="","",
IF(L3317&lt;Predictability!$B$1,"Low",
IF(L3317&lt;=Predictability!$B$2,"Mid","High")))</f>
        <v>Mid</v>
      </c>
      <c r="Y3317" s="22">
        <f t="shared" si="103"/>
        <v>0</v>
      </c>
    </row>
    <row r="3318" spans="1:25" x14ac:dyDescent="0.2">
      <c r="A3318" t="s">
        <v>4511</v>
      </c>
      <c r="B3318" t="s">
        <v>1603</v>
      </c>
      <c r="C3318" t="s">
        <v>69</v>
      </c>
      <c r="D3318">
        <v>1000</v>
      </c>
      <c r="E3318">
        <v>4660</v>
      </c>
      <c r="F3318">
        <v>323</v>
      </c>
      <c r="G3318">
        <v>0</v>
      </c>
      <c r="H3318">
        <v>6.8</v>
      </c>
      <c r="I3318">
        <v>152</v>
      </c>
      <c r="J3318">
        <v>113</v>
      </c>
      <c r="K3318">
        <v>69304264</v>
      </c>
      <c r="L3318">
        <v>48000000</v>
      </c>
      <c r="M3318" s="2">
        <f>VLOOKUP(A3318,Sheet2!$A$1:G7042,2,0)</f>
        <v>36236</v>
      </c>
      <c r="N3318" t="str">
        <f>VLOOKUP(A3318,Sheet2!$A$1:G7042,3,0)</f>
        <v>Color</v>
      </c>
      <c r="O3318" t="str">
        <f>VLOOKUP(A3318,Sheet2!$A$1:G7042,4,0)</f>
        <v>Crime</v>
      </c>
      <c r="P3318" t="str">
        <f>VLOOKUP(A3318,Sheet2!$A$1:G7042,5,0)</f>
        <v>English</v>
      </c>
      <c r="Q3318" t="str">
        <f>VLOOKUP(A3318,Sheet2!$A$1:G7042,6,0)</f>
        <v>USA</v>
      </c>
      <c r="R3318" t="str">
        <f>VLOOKUP(A3318,Sheet2!$A$1:G7042,7,0)</f>
        <v>R</v>
      </c>
      <c r="S3318" t="str">
        <f>IF(Table1[[#This Row],[Language]]="English","English","Other language")</f>
        <v>English</v>
      </c>
      <c r="T3318">
        <f>Table1[[#This Row],[Gross Revenue]]-Table1[[#This Row],[Budget]]</f>
        <v>21304264</v>
      </c>
      <c r="U3318" s="1">
        <f>(Table1[[#This Row],[Gross Revenue]]/Table1[[#This Row],[Budget]])-1</f>
        <v>0.4438388333333334</v>
      </c>
      <c r="V3318" t="str">
        <f t="shared" si="102"/>
        <v>111-130 minutes</v>
      </c>
      <c r="W3318">
        <f>Table1[[#This Row],[Profit]]/Table1[[#This Row],[Budget]]</f>
        <v>0.44383883333333335</v>
      </c>
      <c r="X3318" s="22" t="str">
        <f>IF(L3318="","",
IF(L3318&lt;Predictability!$B$1,"Low",
IF(L3318&lt;=Predictability!$B$2,"Mid","High")))</f>
        <v>Mid</v>
      </c>
      <c r="Y3318" s="22">
        <f t="shared" si="103"/>
        <v>0</v>
      </c>
    </row>
    <row r="3319" spans="1:25" x14ac:dyDescent="0.2">
      <c r="A3319" t="s">
        <v>4115</v>
      </c>
      <c r="B3319" t="s">
        <v>302</v>
      </c>
      <c r="C3319" t="s">
        <v>882</v>
      </c>
      <c r="D3319">
        <v>14000</v>
      </c>
      <c r="E3319">
        <v>27694</v>
      </c>
      <c r="F3319">
        <v>545</v>
      </c>
      <c r="G3319">
        <v>19000</v>
      </c>
      <c r="H3319">
        <v>5.8</v>
      </c>
      <c r="I3319">
        <v>228</v>
      </c>
      <c r="J3319">
        <v>110</v>
      </c>
      <c r="K3319">
        <v>20315324</v>
      </c>
      <c r="L3319">
        <v>75000000</v>
      </c>
      <c r="M3319" s="2">
        <f>VLOOKUP(A3319,Sheet2!$A$1:G7043,2,0)</f>
        <v>40679</v>
      </c>
      <c r="N3319" t="str">
        <f>VLOOKUP(A3319,Sheet2!$A$1:G7043,3,0)</f>
        <v>Color</v>
      </c>
      <c r="O3319" t="str">
        <f>VLOOKUP(A3319,Sheet2!$A$1:G7043,4,0)</f>
        <v>Action</v>
      </c>
      <c r="P3319" t="str">
        <f>VLOOKUP(A3319,Sheet2!$A$1:G7043,5,0)</f>
        <v>English</v>
      </c>
      <c r="Q3319" t="str">
        <f>VLOOKUP(A3319,Sheet2!$A$1:G7043,6,0)</f>
        <v>Germany</v>
      </c>
      <c r="R3319" t="str">
        <f>VLOOKUP(A3319,Sheet2!$A$1:G7043,7,0)</f>
        <v>PG-13</v>
      </c>
      <c r="S3319" t="str">
        <f>IF(Table1[[#This Row],[Language]]="English","English","Other language")</f>
        <v>English</v>
      </c>
      <c r="T3319">
        <f>Table1[[#This Row],[Gross Revenue]]-Table1[[#This Row],[Budget]]</f>
        <v>-54684676</v>
      </c>
      <c r="U3319" s="1">
        <f>(Table1[[#This Row],[Gross Revenue]]/Table1[[#This Row],[Budget]])-1</f>
        <v>-0.72912901333333335</v>
      </c>
      <c r="V3319" t="str">
        <f t="shared" si="102"/>
        <v>90-110 minutes</v>
      </c>
      <c r="W3319">
        <f>Table1[[#This Row],[Profit]]/Table1[[#This Row],[Budget]]</f>
        <v>-0.72912901333333335</v>
      </c>
      <c r="X3319" s="22" t="str">
        <f>IF(L3319="","",
IF(L3319&lt;Predictability!$B$1,"Low",
IF(L3319&lt;=Predictability!$B$2,"Mid","High")))</f>
        <v>High</v>
      </c>
      <c r="Y3319" s="22">
        <f t="shared" si="103"/>
        <v>0</v>
      </c>
    </row>
    <row r="3320" spans="1:25" x14ac:dyDescent="0.2">
      <c r="A3320" t="s">
        <v>4785</v>
      </c>
      <c r="B3320" t="s">
        <v>1851</v>
      </c>
      <c r="C3320" t="s">
        <v>1852</v>
      </c>
      <c r="D3320">
        <v>304</v>
      </c>
      <c r="E3320">
        <v>575</v>
      </c>
      <c r="F3320">
        <v>25</v>
      </c>
      <c r="G3320">
        <v>347</v>
      </c>
      <c r="H3320">
        <v>6.3</v>
      </c>
      <c r="I3320">
        <v>89</v>
      </c>
      <c r="J3320">
        <v>77</v>
      </c>
      <c r="K3320">
        <v>45542421</v>
      </c>
      <c r="L3320">
        <v>30000000</v>
      </c>
      <c r="M3320" s="2">
        <f>VLOOKUP(A3320,Sheet2!$A$1:G7044,2,0)</f>
        <v>36544</v>
      </c>
      <c r="N3320" t="str">
        <f>VLOOKUP(A3320,Sheet2!$A$1:G7044,3,0)</f>
        <v>Color</v>
      </c>
      <c r="O3320" t="str">
        <f>VLOOKUP(A3320,Sheet2!$A$1:G7044,4,0)</f>
        <v>Animation</v>
      </c>
      <c r="P3320" t="str">
        <f>VLOOKUP(A3320,Sheet2!$A$1:G7044,5,0)</f>
        <v>English</v>
      </c>
      <c r="Q3320" t="str">
        <f>VLOOKUP(A3320,Sheet2!$A$1:G7044,6,0)</f>
        <v>USA</v>
      </c>
      <c r="R3320" t="str">
        <f>VLOOKUP(A3320,Sheet2!$A$1:G7044,7,0)</f>
        <v>G</v>
      </c>
      <c r="S3320" t="str">
        <f>IF(Table1[[#This Row],[Language]]="English","English","Other language")</f>
        <v>English</v>
      </c>
      <c r="T3320">
        <f>Table1[[#This Row],[Gross Revenue]]-Table1[[#This Row],[Budget]]</f>
        <v>15542421</v>
      </c>
      <c r="U3320" s="1">
        <f>(Table1[[#This Row],[Gross Revenue]]/Table1[[#This Row],[Budget]])-1</f>
        <v>0.51808070000000006</v>
      </c>
      <c r="V3320" t="str">
        <f t="shared" si="102"/>
        <v>&lt;90 minutes</v>
      </c>
      <c r="W3320">
        <f>Table1[[#This Row],[Profit]]/Table1[[#This Row],[Budget]]</f>
        <v>0.51808069999999995</v>
      </c>
      <c r="X3320" s="22" t="str">
        <f>IF(L3320="","",
IF(L3320&lt;Predictability!$B$1,"Low",
IF(L3320&lt;=Predictability!$B$2,"Mid","High")))</f>
        <v>Mid</v>
      </c>
      <c r="Y3320" s="22">
        <f t="shared" si="103"/>
        <v>1</v>
      </c>
    </row>
    <row r="3321" spans="1:25" x14ac:dyDescent="0.2">
      <c r="A3321" t="s">
        <v>4237</v>
      </c>
      <c r="B3321" t="s">
        <v>1366</v>
      </c>
      <c r="C3321" t="s">
        <v>853</v>
      </c>
      <c r="D3321">
        <v>891</v>
      </c>
      <c r="E3321">
        <v>1919</v>
      </c>
      <c r="F3321">
        <v>25</v>
      </c>
      <c r="G3321">
        <v>3000</v>
      </c>
      <c r="H3321">
        <v>5.9</v>
      </c>
      <c r="I3321">
        <v>124</v>
      </c>
      <c r="J3321">
        <v>96</v>
      </c>
      <c r="K3321">
        <v>56684819</v>
      </c>
      <c r="L3321">
        <v>80000000</v>
      </c>
      <c r="M3321" s="2">
        <f>VLOOKUP(A3321,Sheet2!$A$1:G7045,2,0)</f>
        <v>37333</v>
      </c>
      <c r="N3321" t="str">
        <f>VLOOKUP(A3321,Sheet2!$A$1:G7045,3,0)</f>
        <v>Color</v>
      </c>
      <c r="O3321" t="str">
        <f>VLOOKUP(A3321,Sheet2!$A$1:G7045,4,0)</f>
        <v>Action</v>
      </c>
      <c r="P3321" t="str">
        <f>VLOOKUP(A3321,Sheet2!$A$1:G7045,5,0)</f>
        <v>English</v>
      </c>
      <c r="Q3321" t="str">
        <f>VLOOKUP(A3321,Sheet2!$A$1:G7045,6,0)</f>
        <v>USA</v>
      </c>
      <c r="R3321" t="str">
        <f>VLOOKUP(A3321,Sheet2!$A$1:G7045,7,0)</f>
        <v>PG-13</v>
      </c>
      <c r="S3321" t="str">
        <f>IF(Table1[[#This Row],[Language]]="English","English","Other language")</f>
        <v>English</v>
      </c>
      <c r="T3321">
        <f>Table1[[#This Row],[Gross Revenue]]-Table1[[#This Row],[Budget]]</f>
        <v>-23315181</v>
      </c>
      <c r="U3321" s="1">
        <f>(Table1[[#This Row],[Gross Revenue]]/Table1[[#This Row],[Budget]])-1</f>
        <v>-0.29143976250000003</v>
      </c>
      <c r="V3321" t="str">
        <f t="shared" si="102"/>
        <v>90-110 minutes</v>
      </c>
      <c r="W3321">
        <f>Table1[[#This Row],[Profit]]/Table1[[#This Row],[Budget]]</f>
        <v>-0.29143976249999998</v>
      </c>
      <c r="X3321" s="22" t="str">
        <f>IF(L3321="","",
IF(L3321&lt;Predictability!$B$1,"Low",
IF(L3321&lt;=Predictability!$B$2,"Mid","High")))</f>
        <v>High</v>
      </c>
      <c r="Y3321" s="22">
        <f t="shared" si="103"/>
        <v>0</v>
      </c>
    </row>
    <row r="3322" spans="1:25" x14ac:dyDescent="0.2">
      <c r="A3322" t="s">
        <v>5972</v>
      </c>
      <c r="B3322" t="s">
        <v>2649</v>
      </c>
      <c r="C3322" t="s">
        <v>1027</v>
      </c>
      <c r="D3322">
        <v>152</v>
      </c>
      <c r="E3322">
        <v>568</v>
      </c>
      <c r="F3322">
        <v>124</v>
      </c>
      <c r="G3322">
        <v>13000</v>
      </c>
      <c r="H3322">
        <v>7.1</v>
      </c>
      <c r="I3322">
        <v>214</v>
      </c>
      <c r="J3322">
        <v>107</v>
      </c>
      <c r="K3322">
        <v>63411478</v>
      </c>
      <c r="L3322">
        <v>39000000</v>
      </c>
      <c r="M3322" s="2">
        <f>VLOOKUP(A3322,Sheet2!$A$1:G7046,2,0)</f>
        <v>39832</v>
      </c>
      <c r="N3322" t="str">
        <f>VLOOKUP(A3322,Sheet2!$A$1:G7046,3,0)</f>
        <v>Color</v>
      </c>
      <c r="O3322" t="str">
        <f>VLOOKUP(A3322,Sheet2!$A$1:G7046,4,0)</f>
        <v>Drama</v>
      </c>
      <c r="P3322" t="str">
        <f>VLOOKUP(A3322,Sheet2!$A$1:G7046,5,0)</f>
        <v>English</v>
      </c>
      <c r="Q3322" t="str">
        <f>VLOOKUP(A3322,Sheet2!$A$1:G7046,6,0)</f>
        <v>USA</v>
      </c>
      <c r="R3322" t="str">
        <f>VLOOKUP(A3322,Sheet2!$A$1:G7046,7,0)</f>
        <v>PG-13</v>
      </c>
      <c r="S3322" t="str">
        <f>IF(Table1[[#This Row],[Language]]="English","English","Other language")</f>
        <v>English</v>
      </c>
      <c r="T3322">
        <f>Table1[[#This Row],[Gross Revenue]]-Table1[[#This Row],[Budget]]</f>
        <v>24411478</v>
      </c>
      <c r="U3322" s="1">
        <f>(Table1[[#This Row],[Gross Revenue]]/Table1[[#This Row],[Budget]])-1</f>
        <v>0.62593533333333329</v>
      </c>
      <c r="V3322" t="str">
        <f t="shared" si="102"/>
        <v>90-110 minutes</v>
      </c>
      <c r="W3322">
        <f>Table1[[#This Row],[Profit]]/Table1[[#This Row],[Budget]]</f>
        <v>0.62593533333333329</v>
      </c>
      <c r="X3322" s="22" t="str">
        <f>IF(L3322="","",
IF(L3322&lt;Predictability!$B$1,"Low",
IF(L3322&lt;=Predictability!$B$2,"Mid","High")))</f>
        <v>Mid</v>
      </c>
      <c r="Y3322" s="22">
        <f t="shared" si="103"/>
        <v>1</v>
      </c>
    </row>
    <row r="3323" spans="1:25" x14ac:dyDescent="0.2">
      <c r="A3323" t="s">
        <v>4177</v>
      </c>
      <c r="B3323" t="s">
        <v>1295</v>
      </c>
      <c r="C3323" t="s">
        <v>1296</v>
      </c>
      <c r="D3323">
        <v>801</v>
      </c>
      <c r="E3323">
        <v>2667</v>
      </c>
      <c r="F3323">
        <v>38</v>
      </c>
      <c r="G3323">
        <v>0</v>
      </c>
      <c r="H3323">
        <v>5.8</v>
      </c>
      <c r="I3323">
        <v>97</v>
      </c>
      <c r="J3323">
        <v>104</v>
      </c>
      <c r="K3323">
        <v>3447339</v>
      </c>
      <c r="L3323">
        <v>1500000</v>
      </c>
      <c r="M3323" s="2">
        <f>VLOOKUP(A3323,Sheet2!$A$1:G7047,2,0)</f>
        <v>41409</v>
      </c>
      <c r="N3323" t="str">
        <f>VLOOKUP(A3323,Sheet2!$A$1:G7047,3,0)</f>
        <v>Color</v>
      </c>
      <c r="O3323" t="str">
        <f>VLOOKUP(A3323,Sheet2!$A$1:G7047,4,0)</f>
        <v>Comedy</v>
      </c>
      <c r="P3323" t="str">
        <f>VLOOKUP(A3323,Sheet2!$A$1:G7047,5,0)</f>
        <v>English</v>
      </c>
      <c r="Q3323" t="str">
        <f>VLOOKUP(A3323,Sheet2!$A$1:G7047,6,0)</f>
        <v>USA</v>
      </c>
      <c r="R3323" t="str">
        <f>VLOOKUP(A3323,Sheet2!$A$1:G7047,7,0)</f>
        <v>R</v>
      </c>
      <c r="S3323" t="str">
        <f>IF(Table1[[#This Row],[Language]]="English","English","Other language")</f>
        <v>English</v>
      </c>
      <c r="T3323">
        <f>Table1[[#This Row],[Gross Revenue]]-Table1[[#This Row],[Budget]]</f>
        <v>1947339</v>
      </c>
      <c r="U3323" s="1">
        <f>(Table1[[#This Row],[Gross Revenue]]/Table1[[#This Row],[Budget]])-1</f>
        <v>1.2982260000000001</v>
      </c>
      <c r="V3323" t="str">
        <f t="shared" si="102"/>
        <v>90-110 minutes</v>
      </c>
      <c r="W3323">
        <f>Table1[[#This Row],[Profit]]/Table1[[#This Row],[Budget]]</f>
        <v>1.2982260000000001</v>
      </c>
      <c r="X3323" s="22" t="str">
        <f>IF(L3323="","",
IF(L3323&lt;Predictability!$B$1,"Low",
IF(L3323&lt;=Predictability!$B$2,"Mid","High")))</f>
        <v>Low</v>
      </c>
      <c r="Y3323" s="22">
        <f t="shared" si="103"/>
        <v>1</v>
      </c>
    </row>
    <row r="3324" spans="1:25" x14ac:dyDescent="0.2">
      <c r="A3324" t="s">
        <v>4363</v>
      </c>
      <c r="B3324" t="s">
        <v>546</v>
      </c>
      <c r="C3324" t="s">
        <v>1479</v>
      </c>
      <c r="D3324">
        <v>40000</v>
      </c>
      <c r="E3324">
        <v>55175</v>
      </c>
      <c r="F3324">
        <v>207</v>
      </c>
      <c r="G3324">
        <v>25000</v>
      </c>
      <c r="H3324">
        <v>6</v>
      </c>
      <c r="I3324">
        <v>321</v>
      </c>
      <c r="J3324">
        <v>103</v>
      </c>
      <c r="K3324">
        <v>67631157</v>
      </c>
      <c r="L3324">
        <v>100000000</v>
      </c>
      <c r="M3324" s="2">
        <f>VLOOKUP(A3324,Sheet2!$A$1:G7048,2,0)</f>
        <v>40538</v>
      </c>
      <c r="N3324" t="str">
        <f>VLOOKUP(A3324,Sheet2!$A$1:G7048,3,0)</f>
        <v>Color</v>
      </c>
      <c r="O3324" t="str">
        <f>VLOOKUP(A3324,Sheet2!$A$1:G7048,4,0)</f>
        <v>Action</v>
      </c>
      <c r="P3324" t="str">
        <f>VLOOKUP(A3324,Sheet2!$A$1:G7048,5,0)</f>
        <v>English</v>
      </c>
      <c r="Q3324" t="str">
        <f>VLOOKUP(A3324,Sheet2!$A$1:G7048,6,0)</f>
        <v>USA</v>
      </c>
      <c r="R3324" t="str">
        <f>VLOOKUP(A3324,Sheet2!$A$1:G7048,7,0)</f>
        <v>PG-13</v>
      </c>
      <c r="S3324" t="str">
        <f>IF(Table1[[#This Row],[Language]]="English","English","Other language")</f>
        <v>English</v>
      </c>
      <c r="T3324">
        <f>Table1[[#This Row],[Gross Revenue]]-Table1[[#This Row],[Budget]]</f>
        <v>-32368843</v>
      </c>
      <c r="U3324" s="1">
        <f>(Table1[[#This Row],[Gross Revenue]]/Table1[[#This Row],[Budget]])-1</f>
        <v>-0.32368843000000003</v>
      </c>
      <c r="V3324" t="str">
        <f t="shared" si="102"/>
        <v>90-110 minutes</v>
      </c>
      <c r="W3324">
        <f>Table1[[#This Row],[Profit]]/Table1[[#This Row],[Budget]]</f>
        <v>-0.32368843000000003</v>
      </c>
      <c r="X3324" s="22" t="str">
        <f>IF(L3324="","",
IF(L3324&lt;Predictability!$B$1,"Low",
IF(L3324&lt;=Predictability!$B$2,"Mid","High")))</f>
        <v>High</v>
      </c>
      <c r="Y3324" s="22">
        <f t="shared" si="103"/>
        <v>0</v>
      </c>
    </row>
    <row r="3325" spans="1:25" x14ac:dyDescent="0.2">
      <c r="A3325" t="s">
        <v>4207</v>
      </c>
      <c r="B3325" t="s">
        <v>1333</v>
      </c>
      <c r="C3325" t="s">
        <v>1334</v>
      </c>
      <c r="D3325">
        <v>10000</v>
      </c>
      <c r="E3325">
        <v>14296</v>
      </c>
      <c r="F3325">
        <v>0</v>
      </c>
      <c r="G3325">
        <v>29000</v>
      </c>
      <c r="H3325">
        <v>7.6</v>
      </c>
      <c r="I3325">
        <v>378</v>
      </c>
      <c r="J3325">
        <v>150</v>
      </c>
      <c r="K3325">
        <v>92173235</v>
      </c>
      <c r="L3325">
        <v>37000000</v>
      </c>
      <c r="M3325" s="2">
        <f>VLOOKUP(A3325,Sheet2!$A$1:G7049,2,0)</f>
        <v>40405</v>
      </c>
      <c r="N3325" t="str">
        <f>VLOOKUP(A3325,Sheet2!$A$1:G7049,3,0)</f>
        <v>Color</v>
      </c>
      <c r="O3325" t="str">
        <f>VLOOKUP(A3325,Sheet2!$A$1:G7049,4,0)</f>
        <v>Crime</v>
      </c>
      <c r="P3325" t="str">
        <f>VLOOKUP(A3325,Sheet2!$A$1:G7049,5,0)</f>
        <v>English</v>
      </c>
      <c r="Q3325" t="str">
        <f>VLOOKUP(A3325,Sheet2!$A$1:G7049,6,0)</f>
        <v>USA</v>
      </c>
      <c r="R3325" t="str">
        <f>VLOOKUP(A3325,Sheet2!$A$1:G7049,7,0)</f>
        <v>R</v>
      </c>
      <c r="S3325" t="str">
        <f>IF(Table1[[#This Row],[Language]]="English","English","Other language")</f>
        <v>English</v>
      </c>
      <c r="T3325">
        <f>Table1[[#This Row],[Gross Revenue]]-Table1[[#This Row],[Budget]]</f>
        <v>55173235</v>
      </c>
      <c r="U3325" s="1">
        <f>(Table1[[#This Row],[Gross Revenue]]/Table1[[#This Row],[Budget]])-1</f>
        <v>1.4911685135135135</v>
      </c>
      <c r="V3325" t="str">
        <f t="shared" si="102"/>
        <v>131-150 minutes</v>
      </c>
      <c r="W3325">
        <f>Table1[[#This Row],[Profit]]/Table1[[#This Row],[Budget]]</f>
        <v>1.4911685135135135</v>
      </c>
      <c r="X3325" s="22" t="str">
        <f>IF(L3325="","",
IF(L3325&lt;Predictability!$B$1,"Low",
IF(L3325&lt;=Predictability!$B$2,"Mid","High")))</f>
        <v>Mid</v>
      </c>
      <c r="Y3325" s="22">
        <f t="shared" si="103"/>
        <v>1</v>
      </c>
    </row>
    <row r="3326" spans="1:25" x14ac:dyDescent="0.2">
      <c r="A3326" t="s">
        <v>3614</v>
      </c>
      <c r="B3326" t="s">
        <v>621</v>
      </c>
      <c r="C3326" t="s">
        <v>622</v>
      </c>
      <c r="D3326">
        <v>40</v>
      </c>
      <c r="E3326">
        <v>99</v>
      </c>
      <c r="F3326">
        <v>6</v>
      </c>
      <c r="G3326">
        <v>321</v>
      </c>
      <c r="H3326">
        <v>5.0999999999999996</v>
      </c>
      <c r="I3326">
        <v>49</v>
      </c>
      <c r="J3326">
        <v>96</v>
      </c>
      <c r="K3326">
        <v>792966</v>
      </c>
      <c r="L3326">
        <v>2300000</v>
      </c>
      <c r="M3326" s="2">
        <f>VLOOKUP(A3326,Sheet2!$A$1:G7050,2,0)</f>
        <v>32789</v>
      </c>
      <c r="N3326" t="str">
        <f>VLOOKUP(A3326,Sheet2!$A$1:G7050,3,0)</f>
        <v>Color</v>
      </c>
      <c r="O3326" t="str">
        <f>VLOOKUP(A3326,Sheet2!$A$1:G7050,4,0)</f>
        <v>Action</v>
      </c>
      <c r="P3326" t="str">
        <f>VLOOKUP(A3326,Sheet2!$A$1:G7050,5,0)</f>
        <v>English</v>
      </c>
      <c r="Q3326" t="str">
        <f>VLOOKUP(A3326,Sheet2!$A$1:G7050,6,0)</f>
        <v>USA</v>
      </c>
      <c r="R3326" t="str">
        <f>VLOOKUP(A3326,Sheet2!$A$1:G7050,7,0)</f>
        <v>R</v>
      </c>
      <c r="S3326" t="str">
        <f>IF(Table1[[#This Row],[Language]]="English","English","Other language")</f>
        <v>English</v>
      </c>
      <c r="T3326">
        <f>Table1[[#This Row],[Gross Revenue]]-Table1[[#This Row],[Budget]]</f>
        <v>-1507034</v>
      </c>
      <c r="U3326" s="1">
        <f>(Table1[[#This Row],[Gross Revenue]]/Table1[[#This Row],[Budget]])-1</f>
        <v>-0.65523217391304356</v>
      </c>
      <c r="V3326" t="str">
        <f t="shared" si="102"/>
        <v>90-110 minutes</v>
      </c>
      <c r="W3326">
        <f>Table1[[#This Row],[Profit]]/Table1[[#This Row],[Budget]]</f>
        <v>-0.65523217391304345</v>
      </c>
      <c r="X3326" s="22" t="str">
        <f>IF(L3326="","",
IF(L3326&lt;Predictability!$B$1,"Low",
IF(L3326&lt;=Predictability!$B$2,"Mid","High")))</f>
        <v>Low</v>
      </c>
      <c r="Y3326" s="22">
        <f t="shared" si="103"/>
        <v>0</v>
      </c>
    </row>
    <row r="3327" spans="1:25" x14ac:dyDescent="0.2">
      <c r="A3327" t="s">
        <v>5537</v>
      </c>
      <c r="B3327" t="s">
        <v>150</v>
      </c>
      <c r="C3327" t="s">
        <v>823</v>
      </c>
      <c r="D3327">
        <v>26000</v>
      </c>
      <c r="E3327">
        <v>27572</v>
      </c>
      <c r="F3327">
        <v>255</v>
      </c>
      <c r="G3327">
        <v>0</v>
      </c>
      <c r="H3327">
        <v>6.8</v>
      </c>
      <c r="I3327">
        <v>171</v>
      </c>
      <c r="J3327">
        <v>92</v>
      </c>
      <c r="K3327">
        <v>25296447</v>
      </c>
      <c r="L3327">
        <v>21000000</v>
      </c>
      <c r="M3327" s="2">
        <f>VLOOKUP(A3327,Sheet2!$A$1:G7051,2,0)</f>
        <v>37415</v>
      </c>
      <c r="N3327" t="str">
        <f>VLOOKUP(A3327,Sheet2!$A$1:G7051,3,0)</f>
        <v>Color</v>
      </c>
      <c r="O3327" t="str">
        <f>VLOOKUP(A3327,Sheet2!$A$1:G7051,4,0)</f>
        <v>Action</v>
      </c>
      <c r="P3327" t="str">
        <f>VLOOKUP(A3327,Sheet2!$A$1:G7051,5,0)</f>
        <v>English</v>
      </c>
      <c r="Q3327" t="str">
        <f>VLOOKUP(A3327,Sheet2!$A$1:G7051,6,0)</f>
        <v>France</v>
      </c>
      <c r="R3327" t="str">
        <f>VLOOKUP(A3327,Sheet2!$A$1:G7051,7,0)</f>
        <v>PG-13</v>
      </c>
      <c r="S3327" t="str">
        <f>IF(Table1[[#This Row],[Language]]="English","English","Other language")</f>
        <v>English</v>
      </c>
      <c r="T3327">
        <f>Table1[[#This Row],[Gross Revenue]]-Table1[[#This Row],[Budget]]</f>
        <v>4296447</v>
      </c>
      <c r="U3327" s="1">
        <f>(Table1[[#This Row],[Gross Revenue]]/Table1[[#This Row],[Budget]])-1</f>
        <v>0.20459271428571424</v>
      </c>
      <c r="V3327" t="str">
        <f t="shared" si="102"/>
        <v>90-110 minutes</v>
      </c>
      <c r="W3327">
        <f>Table1[[#This Row],[Profit]]/Table1[[#This Row],[Budget]]</f>
        <v>0.20459271428571429</v>
      </c>
      <c r="X3327" s="22" t="str">
        <f>IF(L3327="","",
IF(L3327&lt;Predictability!$B$1,"Low",
IF(L3327&lt;=Predictability!$B$2,"Mid","High")))</f>
        <v>Mid</v>
      </c>
      <c r="Y3327" s="22">
        <f t="shared" si="103"/>
        <v>0</v>
      </c>
    </row>
    <row r="3328" spans="1:25" x14ac:dyDescent="0.2">
      <c r="A3328" t="s">
        <v>3626</v>
      </c>
      <c r="B3328" t="s">
        <v>639</v>
      </c>
      <c r="C3328" t="s">
        <v>640</v>
      </c>
      <c r="D3328">
        <v>805</v>
      </c>
      <c r="E3328">
        <v>1411</v>
      </c>
      <c r="F3328">
        <v>11</v>
      </c>
      <c r="G3328">
        <v>0</v>
      </c>
      <c r="H3328">
        <v>5.0999999999999996</v>
      </c>
      <c r="I3328">
        <v>148</v>
      </c>
      <c r="J3328">
        <v>96</v>
      </c>
      <c r="K3328">
        <v>16027866</v>
      </c>
      <c r="L3328">
        <v>25000000</v>
      </c>
      <c r="M3328" s="2">
        <f>VLOOKUP(A3328,Sheet2!$A$1:G7052,2,0)</f>
        <v>42064</v>
      </c>
      <c r="N3328" t="str">
        <f>VLOOKUP(A3328,Sheet2!$A$1:G7052,3,0)</f>
        <v>Color</v>
      </c>
      <c r="O3328" t="str">
        <f>VLOOKUP(A3328,Sheet2!$A$1:G7052,4,0)</f>
        <v>Action</v>
      </c>
      <c r="P3328" t="str">
        <f>VLOOKUP(A3328,Sheet2!$A$1:G7052,5,0)</f>
        <v>English</v>
      </c>
      <c r="Q3328" t="str">
        <f>VLOOKUP(A3328,Sheet2!$A$1:G7052,6,0)</f>
        <v>France</v>
      </c>
      <c r="R3328" t="str">
        <f>VLOOKUP(A3328,Sheet2!$A$1:G7052,7,0)</f>
        <v>PG-13</v>
      </c>
      <c r="S3328" t="str">
        <f>IF(Table1[[#This Row],[Language]]="English","English","Other language")</f>
        <v>English</v>
      </c>
      <c r="T3328">
        <f>Table1[[#This Row],[Gross Revenue]]-Table1[[#This Row],[Budget]]</f>
        <v>-8972134</v>
      </c>
      <c r="U3328" s="1">
        <f>(Table1[[#This Row],[Gross Revenue]]/Table1[[#This Row],[Budget]])-1</f>
        <v>-0.35888536000000004</v>
      </c>
      <c r="V3328" t="str">
        <f t="shared" si="102"/>
        <v>90-110 minutes</v>
      </c>
      <c r="W3328">
        <f>Table1[[#This Row],[Profit]]/Table1[[#This Row],[Budget]]</f>
        <v>-0.35888535999999999</v>
      </c>
      <c r="X3328" s="22" t="str">
        <f>IF(L3328="","",
IF(L3328&lt;Predictability!$B$1,"Low",
IF(L3328&lt;=Predictability!$B$2,"Mid","High")))</f>
        <v>Mid</v>
      </c>
      <c r="Y3328" s="22">
        <f t="shared" si="103"/>
        <v>0</v>
      </c>
    </row>
    <row r="3329" spans="1:25" x14ac:dyDescent="0.2">
      <c r="A3329" t="s">
        <v>5329</v>
      </c>
      <c r="B3329" t="s">
        <v>89</v>
      </c>
      <c r="C3329" t="s">
        <v>2236</v>
      </c>
      <c r="D3329">
        <v>11000</v>
      </c>
      <c r="E3329">
        <v>13021</v>
      </c>
      <c r="F3329">
        <v>0</v>
      </c>
      <c r="G3329">
        <v>39000</v>
      </c>
      <c r="H3329">
        <v>6.7</v>
      </c>
      <c r="I3329">
        <v>584</v>
      </c>
      <c r="J3329">
        <v>139</v>
      </c>
      <c r="K3329">
        <v>13303319</v>
      </c>
      <c r="L3329">
        <v>32000000</v>
      </c>
      <c r="M3329" s="2">
        <f>VLOOKUP(A3329,Sheet2!$A$1:G7053,2,0)</f>
        <v>40895</v>
      </c>
      <c r="N3329" t="str">
        <f>VLOOKUP(A3329,Sheet2!$A$1:G7053,3,0)</f>
        <v>Color</v>
      </c>
      <c r="O3329" t="str">
        <f>VLOOKUP(A3329,Sheet2!$A$1:G7053,4,0)</f>
        <v>Drama</v>
      </c>
      <c r="P3329" t="str">
        <f>VLOOKUP(A3329,Sheet2!$A$1:G7053,5,0)</f>
        <v>English</v>
      </c>
      <c r="Q3329" t="str">
        <f>VLOOKUP(A3329,Sheet2!$A$1:G7053,6,0)</f>
        <v>USA</v>
      </c>
      <c r="R3329" t="str">
        <f>VLOOKUP(A3329,Sheet2!$A$1:G7053,7,0)</f>
        <v>PG-13</v>
      </c>
      <c r="S3329" t="str">
        <f>IF(Table1[[#This Row],[Language]]="English","English","Other language")</f>
        <v>English</v>
      </c>
      <c r="T3329">
        <f>Table1[[#This Row],[Gross Revenue]]-Table1[[#This Row],[Budget]]</f>
        <v>-18696681</v>
      </c>
      <c r="U3329" s="1">
        <f>(Table1[[#This Row],[Gross Revenue]]/Table1[[#This Row],[Budget]])-1</f>
        <v>-0.58427128124999994</v>
      </c>
      <c r="V3329" t="str">
        <f t="shared" si="102"/>
        <v>131-150 minutes</v>
      </c>
      <c r="W3329">
        <f>Table1[[#This Row],[Profit]]/Table1[[#This Row],[Budget]]</f>
        <v>-0.58427128125000005</v>
      </c>
      <c r="X3329" s="22" t="str">
        <f>IF(L3329="","",
IF(L3329&lt;Predictability!$B$1,"Low",
IF(L3329&lt;=Predictability!$B$2,"Mid","High")))</f>
        <v>Mid</v>
      </c>
      <c r="Y3329" s="22">
        <f t="shared" si="103"/>
        <v>0</v>
      </c>
    </row>
    <row r="3330" spans="1:25" x14ac:dyDescent="0.2">
      <c r="A3330" t="s">
        <v>7033</v>
      </c>
      <c r="B3330" t="s">
        <v>3247</v>
      </c>
      <c r="C3330" t="s">
        <v>3248</v>
      </c>
      <c r="D3330">
        <v>2</v>
      </c>
      <c r="E3330">
        <v>2</v>
      </c>
      <c r="F3330">
        <v>15</v>
      </c>
      <c r="G3330">
        <v>246</v>
      </c>
      <c r="H3330">
        <v>7.7</v>
      </c>
      <c r="I3330">
        <v>11</v>
      </c>
      <c r="J3330">
        <v>106</v>
      </c>
      <c r="K3330">
        <v>1111</v>
      </c>
      <c r="L3330">
        <v>200000</v>
      </c>
      <c r="M3330" s="2">
        <f>VLOOKUP(A3330,Sheet2!$A$1:G7054,2,0)</f>
        <v>38774</v>
      </c>
      <c r="N3330" t="str">
        <f>VLOOKUP(A3330,Sheet2!$A$1:G7054,3,0)</f>
        <v>Color</v>
      </c>
      <c r="O3330" t="str">
        <f>VLOOKUP(A3330,Sheet2!$A$1:G7054,4,0)</f>
        <v>Crime</v>
      </c>
      <c r="P3330" t="str">
        <f>VLOOKUP(A3330,Sheet2!$A$1:G7054,5,0)</f>
        <v>English</v>
      </c>
      <c r="Q3330" t="str">
        <f>VLOOKUP(A3330,Sheet2!$A$1:G7054,6,0)</f>
        <v>USA</v>
      </c>
      <c r="R3330" t="str">
        <f>VLOOKUP(A3330,Sheet2!$A$1:G7054,7,0)</f>
        <v>PG-13</v>
      </c>
      <c r="S3330" t="str">
        <f>IF(Table1[[#This Row],[Language]]="English","English","Other language")</f>
        <v>English</v>
      </c>
      <c r="T3330">
        <f>Table1[[#This Row],[Gross Revenue]]-Table1[[#This Row],[Budget]]</f>
        <v>-198889</v>
      </c>
      <c r="U3330" s="1">
        <f>(Table1[[#This Row],[Gross Revenue]]/Table1[[#This Row],[Budget]])-1</f>
        <v>-0.99444500000000002</v>
      </c>
      <c r="V3330" t="str">
        <f t="shared" ref="V3330:V3393" si="104">IF(J3330="","",IF(J3330&lt;90,"&lt;90 minutes",IF(J3330&lt;=110,"90-110 minutes",IF(J3330&lt;=130,"111-130 minutes",IF(J3330&lt;=150,"131-150 minutes","&gt;150 minutes")))))</f>
        <v>90-110 minutes</v>
      </c>
      <c r="W3330">
        <f>Table1[[#This Row],[Profit]]/Table1[[#This Row],[Budget]]</f>
        <v>-0.99444500000000002</v>
      </c>
      <c r="X3330" s="22" t="str">
        <f>IF(L3330="","",
IF(L3330&lt;Predictability!$B$1,"Low",
IF(L3330&lt;=Predictability!$B$2,"Mid","High")))</f>
        <v>Low</v>
      </c>
      <c r="Y3330" s="22">
        <f t="shared" ref="Y3330:Y3393" si="105">IF(W3330&gt;=0.5,1,0)</f>
        <v>0</v>
      </c>
    </row>
    <row r="3331" spans="1:25" x14ac:dyDescent="0.2">
      <c r="A3331" t="s">
        <v>6703</v>
      </c>
      <c r="B3331" t="s">
        <v>3086</v>
      </c>
      <c r="C3331" t="s">
        <v>3087</v>
      </c>
      <c r="D3331">
        <v>23</v>
      </c>
      <c r="E3331">
        <v>29</v>
      </c>
      <c r="F3331">
        <v>162</v>
      </c>
      <c r="G3331">
        <v>0</v>
      </c>
      <c r="H3331">
        <v>7.8</v>
      </c>
      <c r="I3331">
        <v>167</v>
      </c>
      <c r="J3331">
        <v>80</v>
      </c>
      <c r="K3331">
        <v>7002255</v>
      </c>
      <c r="L3331">
        <v>9500000</v>
      </c>
      <c r="M3331" s="2">
        <f>VLOOKUP(A3331,Sheet2!$A$1:G7055,2,0)</f>
        <v>37693</v>
      </c>
      <c r="N3331" t="str">
        <f>VLOOKUP(A3331,Sheet2!$A$1:G7055,3,0)</f>
        <v>Color</v>
      </c>
      <c r="O3331" t="str">
        <f>VLOOKUP(A3331,Sheet2!$A$1:G7055,4,0)</f>
        <v>Animation</v>
      </c>
      <c r="P3331" t="str">
        <f>VLOOKUP(A3331,Sheet2!$A$1:G7055,5,0)</f>
        <v>French</v>
      </c>
      <c r="Q3331" t="str">
        <f>VLOOKUP(A3331,Sheet2!$A$1:G7055,6,0)</f>
        <v>France</v>
      </c>
      <c r="R3331" t="str">
        <f>VLOOKUP(A3331,Sheet2!$A$1:G7055,7,0)</f>
        <v>PG-13</v>
      </c>
      <c r="S3331" t="str">
        <f>IF(Table1[[#This Row],[Language]]="English","English","Other language")</f>
        <v>Other language</v>
      </c>
      <c r="T3331">
        <f>Table1[[#This Row],[Gross Revenue]]-Table1[[#This Row],[Budget]]</f>
        <v>-2497745</v>
      </c>
      <c r="U3331" s="1">
        <f>(Table1[[#This Row],[Gross Revenue]]/Table1[[#This Row],[Budget]])-1</f>
        <v>-0.26292052631578944</v>
      </c>
      <c r="V3331" t="str">
        <f t="shared" si="104"/>
        <v>&lt;90 minutes</v>
      </c>
      <c r="W3331">
        <f>Table1[[#This Row],[Profit]]/Table1[[#This Row],[Budget]]</f>
        <v>-0.26292052631578949</v>
      </c>
      <c r="X3331" s="22" t="str">
        <f>IF(L3331="","",
IF(L3331&lt;Predictability!$B$1,"Low",
IF(L3331&lt;=Predictability!$B$2,"Mid","High")))</f>
        <v>Mid</v>
      </c>
      <c r="Y3331" s="22">
        <f t="shared" si="105"/>
        <v>0</v>
      </c>
    </row>
    <row r="3332" spans="1:25" x14ac:dyDescent="0.2">
      <c r="A3332" t="s">
        <v>6893</v>
      </c>
      <c r="B3332" t="s">
        <v>2738</v>
      </c>
      <c r="C3332" t="s">
        <v>1645</v>
      </c>
      <c r="D3332">
        <v>2000</v>
      </c>
      <c r="E3332">
        <v>3698</v>
      </c>
      <c r="F3332">
        <v>608</v>
      </c>
      <c r="G3332">
        <v>18000</v>
      </c>
      <c r="H3332">
        <v>8.1</v>
      </c>
      <c r="I3332">
        <v>213</v>
      </c>
      <c r="J3332">
        <v>103</v>
      </c>
      <c r="K3332">
        <v>125603360</v>
      </c>
      <c r="L3332">
        <v>60000000</v>
      </c>
      <c r="M3332" s="2">
        <f>VLOOKUP(A3332,Sheet2!$A$1:G7056,2,0)</f>
        <v>35920</v>
      </c>
      <c r="N3332" t="str">
        <f>VLOOKUP(A3332,Sheet2!$A$1:G7056,3,0)</f>
        <v>Color</v>
      </c>
      <c r="O3332" t="str">
        <f>VLOOKUP(A3332,Sheet2!$A$1:G7056,4,0)</f>
        <v>Comedy</v>
      </c>
      <c r="P3332" t="str">
        <f>VLOOKUP(A3332,Sheet2!$A$1:G7056,5,0)</f>
        <v>English</v>
      </c>
      <c r="Q3332" t="str">
        <f>VLOOKUP(A3332,Sheet2!$A$1:G7056,6,0)</f>
        <v>USA</v>
      </c>
      <c r="R3332" t="str">
        <f>VLOOKUP(A3332,Sheet2!$A$1:G7056,7,0)</f>
        <v>PG</v>
      </c>
      <c r="S3332" t="str">
        <f>IF(Table1[[#This Row],[Language]]="English","English","Other language")</f>
        <v>English</v>
      </c>
      <c r="T3332">
        <f>Table1[[#This Row],[Gross Revenue]]-Table1[[#This Row],[Budget]]</f>
        <v>65603360</v>
      </c>
      <c r="U3332" s="1">
        <f>(Table1[[#This Row],[Gross Revenue]]/Table1[[#This Row],[Budget]])-1</f>
        <v>1.0933893333333335</v>
      </c>
      <c r="V3332" t="str">
        <f t="shared" si="104"/>
        <v>90-110 minutes</v>
      </c>
      <c r="W3332">
        <f>Table1[[#This Row],[Profit]]/Table1[[#This Row],[Budget]]</f>
        <v>1.0933893333333333</v>
      </c>
      <c r="X3332" s="22" t="str">
        <f>IF(L3332="","",
IF(L3332&lt;Predictability!$B$1,"Low",
IF(L3332&lt;=Predictability!$B$2,"Mid","High")))</f>
        <v>High</v>
      </c>
      <c r="Y3332" s="22">
        <f t="shared" si="105"/>
        <v>1</v>
      </c>
    </row>
    <row r="3333" spans="1:25" x14ac:dyDescent="0.2">
      <c r="A3333" t="s">
        <v>3746</v>
      </c>
      <c r="B3333" t="s">
        <v>809</v>
      </c>
      <c r="C3333" t="s">
        <v>810</v>
      </c>
      <c r="D3333">
        <v>966</v>
      </c>
      <c r="E3333">
        <v>2018</v>
      </c>
      <c r="F3333">
        <v>11</v>
      </c>
      <c r="G3333">
        <v>797</v>
      </c>
      <c r="H3333">
        <v>5.3</v>
      </c>
      <c r="I3333">
        <v>81</v>
      </c>
      <c r="J3333">
        <v>98</v>
      </c>
      <c r="K3333">
        <v>50189179</v>
      </c>
      <c r="L3333">
        <v>60000000</v>
      </c>
      <c r="M3333" s="2">
        <f>VLOOKUP(A3333,Sheet2!$A$1:G7057,2,0)</f>
        <v>37417</v>
      </c>
      <c r="N3333" t="str">
        <f>VLOOKUP(A3333,Sheet2!$A$1:G7057,3,0)</f>
        <v>Color</v>
      </c>
      <c r="O3333" t="str">
        <f>VLOOKUP(A3333,Sheet2!$A$1:G7057,4,0)</f>
        <v>Action</v>
      </c>
      <c r="P3333" t="str">
        <f>VLOOKUP(A3333,Sheet2!$A$1:G7057,5,0)</f>
        <v>English</v>
      </c>
      <c r="Q3333" t="str">
        <f>VLOOKUP(A3333,Sheet2!$A$1:G7057,6,0)</f>
        <v>USA</v>
      </c>
      <c r="R3333" t="str">
        <f>VLOOKUP(A3333,Sheet2!$A$1:G7057,7,0)</f>
        <v>PG-13</v>
      </c>
      <c r="S3333" t="str">
        <f>IF(Table1[[#This Row],[Language]]="English","English","Other language")</f>
        <v>English</v>
      </c>
      <c r="T3333">
        <f>Table1[[#This Row],[Gross Revenue]]-Table1[[#This Row],[Budget]]</f>
        <v>-9810821</v>
      </c>
      <c r="U3333" s="1">
        <f>(Table1[[#This Row],[Gross Revenue]]/Table1[[#This Row],[Budget]])-1</f>
        <v>-0.16351368333333338</v>
      </c>
      <c r="V3333" t="str">
        <f t="shared" si="104"/>
        <v>90-110 minutes</v>
      </c>
      <c r="W3333">
        <f>Table1[[#This Row],[Profit]]/Table1[[#This Row],[Budget]]</f>
        <v>-0.16351368333333333</v>
      </c>
      <c r="X3333" s="22" t="str">
        <f>IF(L3333="","",
IF(L3333&lt;Predictability!$B$1,"Low",
IF(L3333&lt;=Predictability!$B$2,"Mid","High")))</f>
        <v>High</v>
      </c>
      <c r="Y3333" s="22">
        <f t="shared" si="105"/>
        <v>0</v>
      </c>
    </row>
    <row r="3334" spans="1:25" x14ac:dyDescent="0.2">
      <c r="A3334" t="s">
        <v>3910</v>
      </c>
      <c r="B3334" t="s">
        <v>402</v>
      </c>
      <c r="C3334" t="s">
        <v>1001</v>
      </c>
      <c r="D3334">
        <v>21000</v>
      </c>
      <c r="E3334">
        <v>59177</v>
      </c>
      <c r="F3334">
        <v>386</v>
      </c>
      <c r="G3334">
        <v>65000</v>
      </c>
      <c r="H3334">
        <v>5.5</v>
      </c>
      <c r="I3334">
        <v>322</v>
      </c>
      <c r="J3334">
        <v>115</v>
      </c>
      <c r="K3334">
        <v>292298923</v>
      </c>
      <c r="L3334">
        <v>120000000</v>
      </c>
      <c r="M3334" s="2">
        <f>VLOOKUP(A3334,Sheet2!$A$1:G7058,2,0)</f>
        <v>41045</v>
      </c>
      <c r="N3334" t="str">
        <f>VLOOKUP(A3334,Sheet2!$A$1:G7058,3,0)</f>
        <v>Color</v>
      </c>
      <c r="O3334" t="str">
        <f>VLOOKUP(A3334,Sheet2!$A$1:G7058,4,0)</f>
        <v>Adventure</v>
      </c>
      <c r="P3334" t="str">
        <f>VLOOKUP(A3334,Sheet2!$A$1:G7058,5,0)</f>
        <v>English</v>
      </c>
      <c r="Q3334" t="str">
        <f>VLOOKUP(A3334,Sheet2!$A$1:G7058,6,0)</f>
        <v>USA</v>
      </c>
      <c r="R3334" t="str">
        <f>VLOOKUP(A3334,Sheet2!$A$1:G7058,7,0)</f>
        <v>PG-13</v>
      </c>
      <c r="S3334" t="str">
        <f>IF(Table1[[#This Row],[Language]]="English","English","Other language")</f>
        <v>English</v>
      </c>
      <c r="T3334">
        <f>Table1[[#This Row],[Gross Revenue]]-Table1[[#This Row],[Budget]]</f>
        <v>172298923</v>
      </c>
      <c r="U3334" s="1">
        <f>(Table1[[#This Row],[Gross Revenue]]/Table1[[#This Row],[Budget]])-1</f>
        <v>1.4358243583333334</v>
      </c>
      <c r="V3334" t="str">
        <f t="shared" si="104"/>
        <v>111-130 minutes</v>
      </c>
      <c r="W3334">
        <f>Table1[[#This Row],[Profit]]/Table1[[#This Row],[Budget]]</f>
        <v>1.4358243583333334</v>
      </c>
      <c r="X3334" s="22" t="str">
        <f>IF(L3334="","",
IF(L3334&lt;Predictability!$B$1,"Low",
IF(L3334&lt;=Predictability!$B$2,"Mid","High")))</f>
        <v>High</v>
      </c>
      <c r="Y3334" s="22">
        <f t="shared" si="105"/>
        <v>1</v>
      </c>
    </row>
    <row r="3335" spans="1:25" x14ac:dyDescent="0.2">
      <c r="A3335" t="s">
        <v>3568</v>
      </c>
      <c r="B3335" t="s">
        <v>402</v>
      </c>
      <c r="C3335" t="s">
        <v>550</v>
      </c>
      <c r="D3335">
        <v>21000</v>
      </c>
      <c r="E3335">
        <v>52547</v>
      </c>
      <c r="F3335">
        <v>171</v>
      </c>
      <c r="G3335">
        <v>29000</v>
      </c>
      <c r="H3335">
        <v>4.9000000000000004</v>
      </c>
      <c r="I3335">
        <v>293</v>
      </c>
      <c r="J3335">
        <v>124</v>
      </c>
      <c r="K3335">
        <v>300523113</v>
      </c>
      <c r="L3335">
        <v>68000000</v>
      </c>
      <c r="M3335" s="2">
        <f>VLOOKUP(A3335,Sheet2!$A$1:G7059,2,0)</f>
        <v>40483</v>
      </c>
      <c r="N3335" t="str">
        <f>VLOOKUP(A3335,Sheet2!$A$1:G7059,3,0)</f>
        <v>Color</v>
      </c>
      <c r="O3335" t="str">
        <f>VLOOKUP(A3335,Sheet2!$A$1:G7059,4,0)</f>
        <v>Adventure</v>
      </c>
      <c r="P3335" t="str">
        <f>VLOOKUP(A3335,Sheet2!$A$1:G7059,5,0)</f>
        <v>English</v>
      </c>
      <c r="Q3335" t="str">
        <f>VLOOKUP(A3335,Sheet2!$A$1:G7059,6,0)</f>
        <v>USA</v>
      </c>
      <c r="R3335" t="str">
        <f>VLOOKUP(A3335,Sheet2!$A$1:G7059,7,0)</f>
        <v>PG-13</v>
      </c>
      <c r="S3335" t="str">
        <f>IF(Table1[[#This Row],[Language]]="English","English","Other language")</f>
        <v>English</v>
      </c>
      <c r="T3335">
        <f>Table1[[#This Row],[Gross Revenue]]-Table1[[#This Row],[Budget]]</f>
        <v>232523113</v>
      </c>
      <c r="U3335" s="1">
        <f>(Table1[[#This Row],[Gross Revenue]]/Table1[[#This Row],[Budget]])-1</f>
        <v>3.4194575441176474</v>
      </c>
      <c r="V3335" t="str">
        <f t="shared" si="104"/>
        <v>111-130 minutes</v>
      </c>
      <c r="W3335">
        <f>Table1[[#This Row],[Profit]]/Table1[[#This Row],[Budget]]</f>
        <v>3.4194575441176469</v>
      </c>
      <c r="X3335" s="22" t="str">
        <f>IF(L3335="","",
IF(L3335&lt;Predictability!$B$1,"Low",
IF(L3335&lt;=Predictability!$B$2,"Mid","High")))</f>
        <v>High</v>
      </c>
      <c r="Y3335" s="22">
        <f t="shared" si="105"/>
        <v>1</v>
      </c>
    </row>
    <row r="3336" spans="1:25" x14ac:dyDescent="0.2">
      <c r="A3336" t="s">
        <v>3478</v>
      </c>
      <c r="B3336" t="s">
        <v>402</v>
      </c>
      <c r="C3336" t="s">
        <v>403</v>
      </c>
      <c r="D3336">
        <v>21000</v>
      </c>
      <c r="E3336">
        <v>64040</v>
      </c>
      <c r="F3336">
        <v>129</v>
      </c>
      <c r="G3336">
        <v>13000</v>
      </c>
      <c r="H3336">
        <v>4.5999999999999996</v>
      </c>
      <c r="I3336">
        <v>299</v>
      </c>
      <c r="J3336">
        <v>130</v>
      </c>
      <c r="K3336">
        <v>296623634</v>
      </c>
      <c r="L3336">
        <v>50000000</v>
      </c>
      <c r="M3336" s="2">
        <f>VLOOKUP(A3336,Sheet2!$A$1:G7060,2,0)</f>
        <v>40083</v>
      </c>
      <c r="N3336" t="str">
        <f>VLOOKUP(A3336,Sheet2!$A$1:G7060,3,0)</f>
        <v>Color</v>
      </c>
      <c r="O3336" t="str">
        <f>VLOOKUP(A3336,Sheet2!$A$1:G7060,4,0)</f>
        <v>Adventure</v>
      </c>
      <c r="P3336" t="str">
        <f>VLOOKUP(A3336,Sheet2!$A$1:G7060,5,0)</f>
        <v>English</v>
      </c>
      <c r="Q3336" t="str">
        <f>VLOOKUP(A3336,Sheet2!$A$1:G7060,6,0)</f>
        <v>USA</v>
      </c>
      <c r="R3336" t="str">
        <f>VLOOKUP(A3336,Sheet2!$A$1:G7060,7,0)</f>
        <v>PG-13</v>
      </c>
      <c r="S3336" t="str">
        <f>IF(Table1[[#This Row],[Language]]="English","English","Other language")</f>
        <v>English</v>
      </c>
      <c r="T3336">
        <f>Table1[[#This Row],[Gross Revenue]]-Table1[[#This Row],[Budget]]</f>
        <v>246623634</v>
      </c>
      <c r="U3336" s="1">
        <f>(Table1[[#This Row],[Gross Revenue]]/Table1[[#This Row],[Budget]])-1</f>
        <v>4.9324726800000001</v>
      </c>
      <c r="V3336" t="str">
        <f t="shared" si="104"/>
        <v>111-130 minutes</v>
      </c>
      <c r="W3336">
        <f>Table1[[#This Row],[Profit]]/Table1[[#This Row],[Budget]]</f>
        <v>4.9324726800000001</v>
      </c>
      <c r="X3336" s="22" t="str">
        <f>IF(L3336="","",
IF(L3336&lt;Predictability!$B$1,"Low",
IF(L3336&lt;=Predictability!$B$2,"Mid","High")))</f>
        <v>Mid</v>
      </c>
      <c r="Y3336" s="22">
        <f t="shared" si="105"/>
        <v>1</v>
      </c>
    </row>
    <row r="3337" spans="1:25" x14ac:dyDescent="0.2">
      <c r="A3337" t="s">
        <v>5102</v>
      </c>
      <c r="B3337" t="s">
        <v>529</v>
      </c>
      <c r="C3337" t="s">
        <v>881</v>
      </c>
      <c r="D3337">
        <v>18000</v>
      </c>
      <c r="E3337">
        <v>22436</v>
      </c>
      <c r="F3337">
        <v>126</v>
      </c>
      <c r="G3337">
        <v>9000</v>
      </c>
      <c r="H3337">
        <v>6.5</v>
      </c>
      <c r="I3337">
        <v>174</v>
      </c>
      <c r="J3337">
        <v>96</v>
      </c>
      <c r="K3337">
        <v>88915214</v>
      </c>
      <c r="L3337">
        <v>38000000</v>
      </c>
      <c r="M3337" s="2">
        <f>VLOOKUP(A3337,Sheet2!$A$1:G7061,2,0)</f>
        <v>39829</v>
      </c>
      <c r="N3337" t="str">
        <f>VLOOKUP(A3337,Sheet2!$A$1:G7061,3,0)</f>
        <v>Color</v>
      </c>
      <c r="O3337" t="str">
        <f>VLOOKUP(A3337,Sheet2!$A$1:G7061,4,0)</f>
        <v>Comedy</v>
      </c>
      <c r="P3337" t="str">
        <f>VLOOKUP(A3337,Sheet2!$A$1:G7061,5,0)</f>
        <v>English</v>
      </c>
      <c r="Q3337" t="str">
        <f>VLOOKUP(A3337,Sheet2!$A$1:G7061,6,0)</f>
        <v>USA</v>
      </c>
      <c r="R3337" t="str">
        <f>VLOOKUP(A3337,Sheet2!$A$1:G7061,7,0)</f>
        <v>R</v>
      </c>
      <c r="S3337" t="str">
        <f>IF(Table1[[#This Row],[Language]]="English","English","Other language")</f>
        <v>English</v>
      </c>
      <c r="T3337">
        <f>Table1[[#This Row],[Gross Revenue]]-Table1[[#This Row],[Budget]]</f>
        <v>50915214</v>
      </c>
      <c r="U3337" s="1">
        <f>(Table1[[#This Row],[Gross Revenue]]/Table1[[#This Row],[Budget]])-1</f>
        <v>1.3398740526315791</v>
      </c>
      <c r="V3337" t="str">
        <f t="shared" si="104"/>
        <v>90-110 minutes</v>
      </c>
      <c r="W3337">
        <f>Table1[[#This Row],[Profit]]/Table1[[#This Row],[Budget]]</f>
        <v>1.3398740526315789</v>
      </c>
      <c r="X3337" s="22" t="str">
        <f>IF(L3337="","",
IF(L3337&lt;Predictability!$B$1,"Low",
IF(L3337&lt;=Predictability!$B$2,"Mid","High")))</f>
        <v>Mid</v>
      </c>
      <c r="Y3337" s="22">
        <f t="shared" si="105"/>
        <v>1</v>
      </c>
    </row>
    <row r="3338" spans="1:25" x14ac:dyDescent="0.2">
      <c r="A3338" t="s">
        <v>3528</v>
      </c>
      <c r="B3338" t="s">
        <v>487</v>
      </c>
      <c r="C3338" t="s">
        <v>488</v>
      </c>
      <c r="D3338">
        <v>10000</v>
      </c>
      <c r="E3338">
        <v>12183</v>
      </c>
      <c r="F3338">
        <v>687</v>
      </c>
      <c r="G3338">
        <v>0</v>
      </c>
      <c r="H3338">
        <v>4.8</v>
      </c>
      <c r="I3338">
        <v>178</v>
      </c>
      <c r="J3338">
        <v>89</v>
      </c>
      <c r="K3338">
        <v>42638165</v>
      </c>
      <c r="L3338">
        <v>16000000</v>
      </c>
      <c r="M3338" s="2">
        <f>VLOOKUP(A3338,Sheet2!$A$1:G7062,2,0)</f>
        <v>39919</v>
      </c>
      <c r="N3338" t="str">
        <f>VLOOKUP(A3338,Sheet2!$A$1:G7062,3,0)</f>
        <v>Color</v>
      </c>
      <c r="O3338" t="str">
        <f>VLOOKUP(A3338,Sheet2!$A$1:G7062,4,0)</f>
        <v>Drama</v>
      </c>
      <c r="P3338" t="str">
        <f>VLOOKUP(A3338,Sheet2!$A$1:G7062,5,0)</f>
        <v>English</v>
      </c>
      <c r="Q3338" t="str">
        <f>VLOOKUP(A3338,Sheet2!$A$1:G7062,6,0)</f>
        <v>USA</v>
      </c>
      <c r="R3338" t="str">
        <f>VLOOKUP(A3338,Sheet2!$A$1:G7062,7,0)</f>
        <v>PG-13</v>
      </c>
      <c r="S3338" t="str">
        <f>IF(Table1[[#This Row],[Language]]="English","English","Other language")</f>
        <v>English</v>
      </c>
      <c r="T3338">
        <f>Table1[[#This Row],[Gross Revenue]]-Table1[[#This Row],[Budget]]</f>
        <v>26638165</v>
      </c>
      <c r="U3338" s="1">
        <f>(Table1[[#This Row],[Gross Revenue]]/Table1[[#This Row],[Budget]])-1</f>
        <v>1.6648853125</v>
      </c>
      <c r="V3338" t="str">
        <f t="shared" si="104"/>
        <v>&lt;90 minutes</v>
      </c>
      <c r="W3338">
        <f>Table1[[#This Row],[Profit]]/Table1[[#This Row],[Budget]]</f>
        <v>1.6648853125</v>
      </c>
      <c r="X3338" s="22" t="str">
        <f>IF(L3338="","",
IF(L3338&lt;Predictability!$B$1,"Low",
IF(L3338&lt;=Predictability!$B$2,"Mid","High")))</f>
        <v>Mid</v>
      </c>
      <c r="Y3338" s="22">
        <f t="shared" si="105"/>
        <v>1</v>
      </c>
    </row>
    <row r="3339" spans="1:25" x14ac:dyDescent="0.2">
      <c r="A3339" t="s">
        <v>4380</v>
      </c>
      <c r="B3339" t="s">
        <v>211</v>
      </c>
      <c r="C3339" t="s">
        <v>1066</v>
      </c>
      <c r="D3339">
        <v>22000</v>
      </c>
      <c r="E3339">
        <v>22767</v>
      </c>
      <c r="F3339">
        <v>0</v>
      </c>
      <c r="G3339">
        <v>0</v>
      </c>
      <c r="H3339">
        <v>7.9</v>
      </c>
      <c r="I3339">
        <v>123</v>
      </c>
      <c r="J3339">
        <v>119</v>
      </c>
      <c r="K3339">
        <v>76270454</v>
      </c>
      <c r="L3339">
        <v>25000000</v>
      </c>
      <c r="M3339" s="2">
        <f>VLOOKUP(A3339,Sheet2!$A$1:G7063,2,0)</f>
        <v>32065</v>
      </c>
      <c r="N3339" t="str">
        <f>VLOOKUP(A3339,Sheet2!$A$1:G7063,3,0)</f>
        <v>Color</v>
      </c>
      <c r="O3339" t="str">
        <f>VLOOKUP(A3339,Sheet2!$A$1:G7063,4,0)</f>
        <v>Crime</v>
      </c>
      <c r="P3339" t="str">
        <f>VLOOKUP(A3339,Sheet2!$A$1:G7063,5,0)</f>
        <v>English</v>
      </c>
      <c r="Q3339" t="str">
        <f>VLOOKUP(A3339,Sheet2!$A$1:G7063,6,0)</f>
        <v>USA</v>
      </c>
      <c r="R3339" t="str">
        <f>VLOOKUP(A3339,Sheet2!$A$1:G7063,7,0)</f>
        <v>R</v>
      </c>
      <c r="S3339" t="str">
        <f>IF(Table1[[#This Row],[Language]]="English","English","Other language")</f>
        <v>English</v>
      </c>
      <c r="T3339">
        <f>Table1[[#This Row],[Gross Revenue]]-Table1[[#This Row],[Budget]]</f>
        <v>51270454</v>
      </c>
      <c r="U3339" s="1">
        <f>(Table1[[#This Row],[Gross Revenue]]/Table1[[#This Row],[Budget]])-1</f>
        <v>2.0508181599999999</v>
      </c>
      <c r="V3339" t="str">
        <f t="shared" si="104"/>
        <v>111-130 minutes</v>
      </c>
      <c r="W3339">
        <f>Table1[[#This Row],[Profit]]/Table1[[#This Row],[Budget]]</f>
        <v>2.0508181599999999</v>
      </c>
      <c r="X3339" s="22" t="str">
        <f>IF(L3339="","",
IF(L3339&lt;Predictability!$B$1,"Low",
IF(L3339&lt;=Predictability!$B$2,"Mid","High")))</f>
        <v>Mid</v>
      </c>
      <c r="Y3339" s="22">
        <f t="shared" si="105"/>
        <v>1</v>
      </c>
    </row>
    <row r="3340" spans="1:25" x14ac:dyDescent="0.2">
      <c r="A3340" t="s">
        <v>5701</v>
      </c>
      <c r="B3340" t="s">
        <v>437</v>
      </c>
      <c r="C3340" t="s">
        <v>2186</v>
      </c>
      <c r="D3340">
        <v>975</v>
      </c>
      <c r="E3340">
        <v>2944</v>
      </c>
      <c r="F3340">
        <v>57</v>
      </c>
      <c r="G3340">
        <v>549</v>
      </c>
      <c r="H3340">
        <v>6.9</v>
      </c>
      <c r="I3340">
        <v>125</v>
      </c>
      <c r="J3340">
        <v>118</v>
      </c>
      <c r="K3340">
        <v>18761993</v>
      </c>
      <c r="L3340">
        <v>9000000</v>
      </c>
      <c r="M3340" s="2">
        <f>VLOOKUP(A3340,Sheet2!$A$1:G7064,2,0)</f>
        <v>38584</v>
      </c>
      <c r="N3340" t="str">
        <f>VLOOKUP(A3340,Sheet2!$A$1:G7064,3,0)</f>
        <v>Color</v>
      </c>
      <c r="O3340" t="str">
        <f>VLOOKUP(A3340,Sheet2!$A$1:G7064,4,0)</f>
        <v>Comedy</v>
      </c>
      <c r="P3340" t="str">
        <f>VLOOKUP(A3340,Sheet2!$A$1:G7064,5,0)</f>
        <v>English</v>
      </c>
      <c r="Q3340" t="str">
        <f>VLOOKUP(A3340,Sheet2!$A$1:G7064,6,0)</f>
        <v>USA</v>
      </c>
      <c r="R3340" t="str">
        <f>VLOOKUP(A3340,Sheet2!$A$1:G7064,7,0)</f>
        <v>R</v>
      </c>
      <c r="S3340" t="str">
        <f>IF(Table1[[#This Row],[Language]]="English","English","Other language")</f>
        <v>English</v>
      </c>
      <c r="T3340">
        <f>Table1[[#This Row],[Gross Revenue]]-Table1[[#This Row],[Budget]]</f>
        <v>9761993</v>
      </c>
      <c r="U3340" s="1">
        <f>(Table1[[#This Row],[Gross Revenue]]/Table1[[#This Row],[Budget]])-1</f>
        <v>1.0846658888888889</v>
      </c>
      <c r="V3340" t="str">
        <f t="shared" si="104"/>
        <v>111-130 minutes</v>
      </c>
      <c r="W3340">
        <f>Table1[[#This Row],[Profit]]/Table1[[#This Row],[Budget]]</f>
        <v>1.0846658888888889</v>
      </c>
      <c r="X3340" s="22" t="str">
        <f>IF(L3340="","",
IF(L3340&lt;Predictability!$B$1,"Low",
IF(L3340&lt;=Predictability!$B$2,"Mid","High")))</f>
        <v>Mid</v>
      </c>
      <c r="Y3340" s="22">
        <f t="shared" si="105"/>
        <v>1</v>
      </c>
    </row>
    <row r="3341" spans="1:25" x14ac:dyDescent="0.2">
      <c r="A3341" t="s">
        <v>5549</v>
      </c>
      <c r="B3341" t="s">
        <v>971</v>
      </c>
      <c r="C3341" t="s">
        <v>1586</v>
      </c>
      <c r="D3341">
        <v>18000</v>
      </c>
      <c r="E3341">
        <v>20821</v>
      </c>
      <c r="F3341">
        <v>0</v>
      </c>
      <c r="G3341">
        <v>28000</v>
      </c>
      <c r="H3341">
        <v>8.6</v>
      </c>
      <c r="I3341">
        <v>162</v>
      </c>
      <c r="J3341">
        <v>106</v>
      </c>
      <c r="K3341">
        <v>23272306</v>
      </c>
      <c r="L3341">
        <v>6000000</v>
      </c>
      <c r="M3341" s="2">
        <f>VLOOKUP(A3341,Sheet2!$A$1:G7065,2,0)</f>
        <v>34868</v>
      </c>
      <c r="N3341" t="str">
        <f>VLOOKUP(A3341,Sheet2!$A$1:G7065,3,0)</f>
        <v>Color</v>
      </c>
      <c r="O3341" t="str">
        <f>VLOOKUP(A3341,Sheet2!$A$1:G7065,4,0)</f>
        <v>Crime</v>
      </c>
      <c r="P3341" t="str">
        <f>VLOOKUP(A3341,Sheet2!$A$1:G7065,5,0)</f>
        <v>English</v>
      </c>
      <c r="Q3341" t="str">
        <f>VLOOKUP(A3341,Sheet2!$A$1:G7065,6,0)</f>
        <v>USA</v>
      </c>
      <c r="R3341" t="str">
        <f>VLOOKUP(A3341,Sheet2!$A$1:G7065,7,0)</f>
        <v>R</v>
      </c>
      <c r="S3341" t="str">
        <f>IF(Table1[[#This Row],[Language]]="English","English","Other language")</f>
        <v>English</v>
      </c>
      <c r="T3341">
        <f>Table1[[#This Row],[Gross Revenue]]-Table1[[#This Row],[Budget]]</f>
        <v>17272306</v>
      </c>
      <c r="U3341" s="1">
        <f>(Table1[[#This Row],[Gross Revenue]]/Table1[[#This Row],[Budget]])-1</f>
        <v>2.8787176666666667</v>
      </c>
      <c r="V3341" t="str">
        <f t="shared" si="104"/>
        <v>90-110 minutes</v>
      </c>
      <c r="W3341">
        <f>Table1[[#This Row],[Profit]]/Table1[[#This Row],[Budget]]</f>
        <v>2.8787176666666667</v>
      </c>
      <c r="X3341" s="22" t="str">
        <f>IF(L3341="","",
IF(L3341&lt;Predictability!$B$1,"Low",
IF(L3341&lt;=Predictability!$B$2,"Mid","High")))</f>
        <v>Low</v>
      </c>
      <c r="Y3341" s="22">
        <f t="shared" si="105"/>
        <v>1</v>
      </c>
    </row>
    <row r="3342" spans="1:25" x14ac:dyDescent="0.2">
      <c r="A3342" t="s">
        <v>3435</v>
      </c>
      <c r="B3342" t="s">
        <v>335</v>
      </c>
      <c r="C3342" t="s">
        <v>274</v>
      </c>
      <c r="D3342">
        <v>3000</v>
      </c>
      <c r="E3342">
        <v>7875</v>
      </c>
      <c r="F3342">
        <v>83</v>
      </c>
      <c r="G3342">
        <v>0</v>
      </c>
      <c r="H3342">
        <v>4.5</v>
      </c>
      <c r="I3342">
        <v>93</v>
      </c>
      <c r="J3342">
        <v>91</v>
      </c>
      <c r="K3342">
        <v>1712111</v>
      </c>
      <c r="L3342">
        <v>8495000</v>
      </c>
      <c r="M3342" s="2">
        <f>VLOOKUP(A3342,Sheet2!$A$1:G7066,2,0)</f>
        <v>42196</v>
      </c>
      <c r="N3342" t="str">
        <f>VLOOKUP(A3342,Sheet2!$A$1:G7066,3,0)</f>
        <v>Color</v>
      </c>
      <c r="O3342" t="str">
        <f>VLOOKUP(A3342,Sheet2!$A$1:G7066,4,0)</f>
        <v>Horror</v>
      </c>
      <c r="P3342" t="str">
        <f>VLOOKUP(A3342,Sheet2!$A$1:G7066,5,0)</f>
        <v>English</v>
      </c>
      <c r="Q3342" t="str">
        <f>VLOOKUP(A3342,Sheet2!$A$1:G7066,6,0)</f>
        <v>USA</v>
      </c>
      <c r="R3342" t="str">
        <f>VLOOKUP(A3342,Sheet2!$A$1:G7066,7,0)</f>
        <v>PG-13</v>
      </c>
      <c r="S3342" t="str">
        <f>IF(Table1[[#This Row],[Language]]="English","English","Other language")</f>
        <v>English</v>
      </c>
      <c r="T3342">
        <f>Table1[[#This Row],[Gross Revenue]]-Table1[[#This Row],[Budget]]</f>
        <v>-6782889</v>
      </c>
      <c r="U3342" s="1">
        <f>(Table1[[#This Row],[Gross Revenue]]/Table1[[#This Row],[Budget]])-1</f>
        <v>-0.79845662154208363</v>
      </c>
      <c r="V3342" t="str">
        <f t="shared" si="104"/>
        <v>90-110 minutes</v>
      </c>
      <c r="W3342">
        <f>Table1[[#This Row],[Profit]]/Table1[[#This Row],[Budget]]</f>
        <v>-0.79845662154208363</v>
      </c>
      <c r="X3342" s="22" t="str">
        <f>IF(L3342="","",
IF(L3342&lt;Predictability!$B$1,"Low",
IF(L3342&lt;=Predictability!$B$2,"Mid","High")))</f>
        <v>Low</v>
      </c>
      <c r="Y3342" s="22">
        <f t="shared" si="105"/>
        <v>0</v>
      </c>
    </row>
    <row r="3343" spans="1:25" x14ac:dyDescent="0.2">
      <c r="A3343" t="s">
        <v>6749</v>
      </c>
      <c r="B3343" t="s">
        <v>1657</v>
      </c>
      <c r="C3343" t="s">
        <v>705</v>
      </c>
      <c r="D3343">
        <v>844</v>
      </c>
      <c r="E3343">
        <v>2330</v>
      </c>
      <c r="F3343">
        <v>0</v>
      </c>
      <c r="G3343">
        <v>0</v>
      </c>
      <c r="H3343">
        <v>7.8</v>
      </c>
      <c r="I3343">
        <v>79</v>
      </c>
      <c r="J3343">
        <v>129</v>
      </c>
      <c r="K3343">
        <v>54000000</v>
      </c>
      <c r="L3343">
        <v>16000000</v>
      </c>
      <c r="M3343" s="2">
        <f>VLOOKUP(A3343,Sheet2!$A$1:G7067,2,0)</f>
        <v>29993</v>
      </c>
      <c r="N3343" t="str">
        <f>VLOOKUP(A3343,Sheet2!$A$1:G7067,3,0)</f>
        <v>Color</v>
      </c>
      <c r="O3343" t="str">
        <f>VLOOKUP(A3343,Sheet2!$A$1:G7067,4,0)</f>
        <v>Drama</v>
      </c>
      <c r="P3343" t="str">
        <f>VLOOKUP(A3343,Sheet2!$A$1:G7067,5,0)</f>
        <v>English</v>
      </c>
      <c r="Q3343" t="str">
        <f>VLOOKUP(A3343,Sheet2!$A$1:G7067,6,0)</f>
        <v>USA</v>
      </c>
      <c r="R3343" t="str">
        <f>VLOOKUP(A3343,Sheet2!$A$1:G7067,7,0)</f>
        <v>R</v>
      </c>
      <c r="S3343" t="str">
        <f>IF(Table1[[#This Row],[Language]]="English","English","Other language")</f>
        <v>English</v>
      </c>
      <c r="T3343">
        <f>Table1[[#This Row],[Gross Revenue]]-Table1[[#This Row],[Budget]]</f>
        <v>38000000</v>
      </c>
      <c r="U3343" s="1">
        <f>(Table1[[#This Row],[Gross Revenue]]/Table1[[#This Row],[Budget]])-1</f>
        <v>2.375</v>
      </c>
      <c r="V3343" t="str">
        <f t="shared" si="104"/>
        <v>111-130 minutes</v>
      </c>
      <c r="W3343">
        <f>Table1[[#This Row],[Profit]]/Table1[[#This Row],[Budget]]</f>
        <v>2.375</v>
      </c>
      <c r="X3343" s="22" t="str">
        <f>IF(L3343="","",
IF(L3343&lt;Predictability!$B$1,"Low",
IF(L3343&lt;=Predictability!$B$2,"Mid","High")))</f>
        <v>Mid</v>
      </c>
      <c r="Y3343" s="22">
        <f t="shared" si="105"/>
        <v>1</v>
      </c>
    </row>
    <row r="3344" spans="1:25" x14ac:dyDescent="0.2">
      <c r="A3344" t="s">
        <v>5093</v>
      </c>
      <c r="B3344" t="s">
        <v>1055</v>
      </c>
      <c r="C3344" t="s">
        <v>250</v>
      </c>
      <c r="D3344">
        <v>3000</v>
      </c>
      <c r="E3344">
        <v>7273</v>
      </c>
      <c r="F3344">
        <v>0</v>
      </c>
      <c r="G3344">
        <v>0</v>
      </c>
      <c r="H3344">
        <v>6.5</v>
      </c>
      <c r="I3344">
        <v>261</v>
      </c>
      <c r="J3344">
        <v>108</v>
      </c>
      <c r="K3344">
        <v>114195633</v>
      </c>
      <c r="L3344">
        <v>60000000</v>
      </c>
      <c r="M3344" s="2">
        <f>VLOOKUP(A3344,Sheet2!$A$1:G7068,2,0)</f>
        <v>38315</v>
      </c>
      <c r="N3344" t="str">
        <f>VLOOKUP(A3344,Sheet2!$A$1:G7068,3,0)</f>
        <v>Color</v>
      </c>
      <c r="O3344" t="str">
        <f>VLOOKUP(A3344,Sheet2!$A$1:G7068,4,0)</f>
        <v>Drama</v>
      </c>
      <c r="P3344" t="str">
        <f>VLOOKUP(A3344,Sheet2!$A$1:G7068,5,0)</f>
        <v>English</v>
      </c>
      <c r="Q3344" t="str">
        <f>VLOOKUP(A3344,Sheet2!$A$1:G7068,6,0)</f>
        <v>USA</v>
      </c>
      <c r="R3344" t="str">
        <f>VLOOKUP(A3344,Sheet2!$A$1:G7068,7,0)</f>
        <v>PG-13</v>
      </c>
      <c r="S3344" t="str">
        <f>IF(Table1[[#This Row],[Language]]="English","English","Other language")</f>
        <v>English</v>
      </c>
      <c r="T3344">
        <f>Table1[[#This Row],[Gross Revenue]]-Table1[[#This Row],[Budget]]</f>
        <v>54195633</v>
      </c>
      <c r="U3344" s="1">
        <f>(Table1[[#This Row],[Gross Revenue]]/Table1[[#This Row],[Budget]])-1</f>
        <v>0.90326054999999994</v>
      </c>
      <c r="V3344" t="str">
        <f t="shared" si="104"/>
        <v>90-110 minutes</v>
      </c>
      <c r="W3344">
        <f>Table1[[#This Row],[Profit]]/Table1[[#This Row],[Budget]]</f>
        <v>0.90326055000000005</v>
      </c>
      <c r="X3344" s="22" t="str">
        <f>IF(L3344="","",
IF(L3344&lt;Predictability!$B$1,"Low",
IF(L3344&lt;=Predictability!$B$2,"Mid","High")))</f>
        <v>High</v>
      </c>
      <c r="Y3344" s="22">
        <f t="shared" si="105"/>
        <v>1</v>
      </c>
    </row>
    <row r="3345" spans="1:25" x14ac:dyDescent="0.2">
      <c r="A3345" t="s">
        <v>6069</v>
      </c>
      <c r="B3345" t="s">
        <v>765</v>
      </c>
      <c r="C3345" t="s">
        <v>1792</v>
      </c>
      <c r="D3345">
        <v>4000</v>
      </c>
      <c r="E3345">
        <v>7103</v>
      </c>
      <c r="F3345">
        <v>0</v>
      </c>
      <c r="G3345">
        <v>0</v>
      </c>
      <c r="H3345">
        <v>7.2</v>
      </c>
      <c r="I3345">
        <v>152</v>
      </c>
      <c r="J3345">
        <v>90</v>
      </c>
      <c r="K3345">
        <v>4859475</v>
      </c>
      <c r="L3345">
        <v>6000000</v>
      </c>
      <c r="M3345" s="2">
        <f>VLOOKUP(A3345,Sheet2!$A$1:G7069,2,0)</f>
        <v>36378</v>
      </c>
      <c r="N3345" t="str">
        <f>VLOOKUP(A3345,Sheet2!$A$1:G7069,3,0)</f>
        <v>Color</v>
      </c>
      <c r="O3345" t="str">
        <f>VLOOKUP(A3345,Sheet2!$A$1:G7069,4,0)</f>
        <v>Drama</v>
      </c>
      <c r="P3345" t="str">
        <f>VLOOKUP(A3345,Sheet2!$A$1:G7069,5,0)</f>
        <v>English</v>
      </c>
      <c r="Q3345" t="str">
        <f>VLOOKUP(A3345,Sheet2!$A$1:G7069,6,0)</f>
        <v>USA</v>
      </c>
      <c r="R3345" t="str">
        <f>VLOOKUP(A3345,Sheet2!$A$1:G7069,7,0)</f>
        <v>R</v>
      </c>
      <c r="S3345" t="str">
        <f>IF(Table1[[#This Row],[Language]]="English","English","Other language")</f>
        <v>English</v>
      </c>
      <c r="T3345">
        <f>Table1[[#This Row],[Gross Revenue]]-Table1[[#This Row],[Budget]]</f>
        <v>-1140525</v>
      </c>
      <c r="U3345" s="1">
        <f>(Table1[[#This Row],[Gross Revenue]]/Table1[[#This Row],[Budget]])-1</f>
        <v>-0.19008749999999996</v>
      </c>
      <c r="V3345" t="str">
        <f t="shared" si="104"/>
        <v>90-110 minutes</v>
      </c>
      <c r="W3345">
        <f>Table1[[#This Row],[Profit]]/Table1[[#This Row],[Budget]]</f>
        <v>-0.19008749999999999</v>
      </c>
      <c r="X3345" s="22" t="str">
        <f>IF(L3345="","",
IF(L3345&lt;Predictability!$B$1,"Low",
IF(L3345&lt;=Predictability!$B$2,"Mid","High")))</f>
        <v>Low</v>
      </c>
      <c r="Y3345" s="22">
        <f t="shared" si="105"/>
        <v>0</v>
      </c>
    </row>
    <row r="3346" spans="1:25" x14ac:dyDescent="0.2">
      <c r="A3346" t="s">
        <v>3453</v>
      </c>
      <c r="B3346" t="s">
        <v>364</v>
      </c>
      <c r="C3346" t="s">
        <v>365</v>
      </c>
      <c r="D3346">
        <v>189</v>
      </c>
      <c r="E3346">
        <v>768</v>
      </c>
      <c r="F3346">
        <v>10</v>
      </c>
      <c r="G3346">
        <v>974</v>
      </c>
      <c r="H3346">
        <v>4.5999999999999996</v>
      </c>
      <c r="I3346">
        <v>46</v>
      </c>
      <c r="J3346">
        <v>86</v>
      </c>
      <c r="K3346">
        <v>535249</v>
      </c>
      <c r="L3346">
        <v>3400000</v>
      </c>
      <c r="M3346" s="2">
        <f>VLOOKUP(A3346,Sheet2!$A$1:G7070,2,0)</f>
        <v>40472</v>
      </c>
      <c r="N3346" t="str">
        <f>VLOOKUP(A3346,Sheet2!$A$1:G7070,3,0)</f>
        <v>Color</v>
      </c>
      <c r="O3346" t="str">
        <f>VLOOKUP(A3346,Sheet2!$A$1:G7070,4,0)</f>
        <v>Comedy</v>
      </c>
      <c r="P3346" t="str">
        <f>VLOOKUP(A3346,Sheet2!$A$1:G7070,5,0)</f>
        <v>English</v>
      </c>
      <c r="Q3346" t="str">
        <f>VLOOKUP(A3346,Sheet2!$A$1:G7070,6,0)</f>
        <v>USA</v>
      </c>
      <c r="R3346" t="str">
        <f>VLOOKUP(A3346,Sheet2!$A$1:G7070,7,0)</f>
        <v>R</v>
      </c>
      <c r="S3346" t="str">
        <f>IF(Table1[[#This Row],[Language]]="English","English","Other language")</f>
        <v>English</v>
      </c>
      <c r="T3346">
        <f>Table1[[#This Row],[Gross Revenue]]-Table1[[#This Row],[Budget]]</f>
        <v>-2864751</v>
      </c>
      <c r="U3346" s="1">
        <f>(Table1[[#This Row],[Gross Revenue]]/Table1[[#This Row],[Budget]])-1</f>
        <v>-0.84257382352941179</v>
      </c>
      <c r="V3346" t="str">
        <f t="shared" si="104"/>
        <v>&lt;90 minutes</v>
      </c>
      <c r="W3346">
        <f>Table1[[#This Row],[Profit]]/Table1[[#This Row],[Budget]]</f>
        <v>-0.84257382352941179</v>
      </c>
      <c r="X3346" s="22" t="str">
        <f>IF(L3346="","",
IF(L3346&lt;Predictability!$B$1,"Low",
IF(L3346&lt;=Predictability!$B$2,"Mid","High")))</f>
        <v>Low</v>
      </c>
      <c r="Y3346" s="22">
        <f t="shared" si="105"/>
        <v>0</v>
      </c>
    </row>
    <row r="3347" spans="1:25" x14ac:dyDescent="0.2">
      <c r="A3347" t="s">
        <v>4688</v>
      </c>
      <c r="B3347" t="s">
        <v>1755</v>
      </c>
      <c r="C3347" t="s">
        <v>250</v>
      </c>
      <c r="D3347">
        <v>432</v>
      </c>
      <c r="E3347">
        <v>1010</v>
      </c>
      <c r="F3347">
        <v>0</v>
      </c>
      <c r="G3347">
        <v>27000</v>
      </c>
      <c r="H3347">
        <v>6.2</v>
      </c>
      <c r="I3347">
        <v>371</v>
      </c>
      <c r="J3347">
        <v>94</v>
      </c>
      <c r="K3347">
        <v>65069140</v>
      </c>
      <c r="L3347">
        <v>5000000</v>
      </c>
      <c r="M3347" s="2">
        <f>VLOOKUP(A3347,Sheet2!$A$1:G7071,2,0)</f>
        <v>42088</v>
      </c>
      <c r="N3347" t="str">
        <f>VLOOKUP(A3347,Sheet2!$A$1:G7071,3,0)</f>
        <v>Color</v>
      </c>
      <c r="O3347" t="str">
        <f>VLOOKUP(A3347,Sheet2!$A$1:G7071,4,0)</f>
        <v>Horror</v>
      </c>
      <c r="P3347" t="str">
        <f>VLOOKUP(A3347,Sheet2!$A$1:G7071,5,0)</f>
        <v>English</v>
      </c>
      <c r="Q3347" t="str">
        <f>VLOOKUP(A3347,Sheet2!$A$1:G7071,6,0)</f>
        <v>USA</v>
      </c>
      <c r="R3347" t="str">
        <f>VLOOKUP(A3347,Sheet2!$A$1:G7071,7,0)</f>
        <v>PG-13</v>
      </c>
      <c r="S3347" t="str">
        <f>IF(Table1[[#This Row],[Language]]="English","English","Other language")</f>
        <v>English</v>
      </c>
      <c r="T3347">
        <f>Table1[[#This Row],[Gross Revenue]]-Table1[[#This Row],[Budget]]</f>
        <v>60069140</v>
      </c>
      <c r="U3347" s="1">
        <f>(Table1[[#This Row],[Gross Revenue]]/Table1[[#This Row],[Budget]])-1</f>
        <v>12.013828</v>
      </c>
      <c r="V3347" t="str">
        <f t="shared" si="104"/>
        <v>90-110 minutes</v>
      </c>
      <c r="W3347">
        <f>Table1[[#This Row],[Profit]]/Table1[[#This Row],[Budget]]</f>
        <v>12.013828</v>
      </c>
      <c r="X3347" s="22" t="str">
        <f>IF(L3347="","",
IF(L3347&lt;Predictability!$B$1,"Low",
IF(L3347&lt;=Predictability!$B$2,"Mid","High")))</f>
        <v>Low</v>
      </c>
      <c r="Y3347" s="22">
        <f t="shared" si="105"/>
        <v>1</v>
      </c>
    </row>
    <row r="3348" spans="1:25" x14ac:dyDescent="0.2">
      <c r="A3348" t="s">
        <v>6612</v>
      </c>
      <c r="B3348" t="s">
        <v>1855</v>
      </c>
      <c r="C3348" t="s">
        <v>3030</v>
      </c>
      <c r="D3348">
        <v>866</v>
      </c>
      <c r="E3348">
        <v>1281</v>
      </c>
      <c r="F3348">
        <v>10</v>
      </c>
      <c r="G3348">
        <v>0</v>
      </c>
      <c r="H3348">
        <v>7.7</v>
      </c>
      <c r="I3348">
        <v>25</v>
      </c>
      <c r="J3348">
        <v>125</v>
      </c>
      <c r="K3348">
        <v>4068087</v>
      </c>
      <c r="L3348">
        <v>17000000</v>
      </c>
      <c r="M3348" s="2">
        <f>VLOOKUP(A3348,Sheet2!$A$1:G7072,2,0)</f>
        <v>37759</v>
      </c>
      <c r="N3348" t="str">
        <f>VLOOKUP(A3348,Sheet2!$A$1:G7072,3,0)</f>
        <v>Color</v>
      </c>
      <c r="O3348" t="str">
        <f>VLOOKUP(A3348,Sheet2!$A$1:G7072,4,0)</f>
        <v>Biography</v>
      </c>
      <c r="P3348" t="str">
        <f>VLOOKUP(A3348,Sheet2!$A$1:G7072,5,0)</f>
        <v>English</v>
      </c>
      <c r="Q3348" t="str">
        <f>VLOOKUP(A3348,Sheet2!$A$1:G7072,6,0)</f>
        <v>Canada</v>
      </c>
      <c r="R3348" t="str">
        <f>VLOOKUP(A3348,Sheet2!$A$1:G7072,7,0)</f>
        <v>PG-13</v>
      </c>
      <c r="S3348" t="str">
        <f>IF(Table1[[#This Row],[Language]]="English","English","Other language")</f>
        <v>English</v>
      </c>
      <c r="T3348">
        <f>Table1[[#This Row],[Gross Revenue]]-Table1[[#This Row],[Budget]]</f>
        <v>-12931913</v>
      </c>
      <c r="U3348" s="1">
        <f>(Table1[[#This Row],[Gross Revenue]]/Table1[[#This Row],[Budget]])-1</f>
        <v>-0.76070076470588233</v>
      </c>
      <c r="V3348" t="str">
        <f t="shared" si="104"/>
        <v>111-130 minutes</v>
      </c>
      <c r="W3348">
        <f>Table1[[#This Row],[Profit]]/Table1[[#This Row],[Budget]]</f>
        <v>-0.76070076470588233</v>
      </c>
      <c r="X3348" s="22" t="str">
        <f>IF(L3348="","",
IF(L3348&lt;Predictability!$B$1,"Low",
IF(L3348&lt;=Predictability!$B$2,"Mid","High")))</f>
        <v>Mid</v>
      </c>
      <c r="Y3348" s="22">
        <f t="shared" si="105"/>
        <v>0</v>
      </c>
    </row>
    <row r="3349" spans="1:25" x14ac:dyDescent="0.2">
      <c r="A3349" t="s">
        <v>5588</v>
      </c>
      <c r="B3349" t="s">
        <v>800</v>
      </c>
      <c r="C3349" t="s">
        <v>2396</v>
      </c>
      <c r="D3349">
        <v>17000</v>
      </c>
      <c r="E3349">
        <v>18322</v>
      </c>
      <c r="F3349">
        <v>23</v>
      </c>
      <c r="G3349">
        <v>32000</v>
      </c>
      <c r="H3349">
        <v>6.8</v>
      </c>
      <c r="I3349">
        <v>214</v>
      </c>
      <c r="J3349">
        <v>104</v>
      </c>
      <c r="K3349">
        <v>125014030</v>
      </c>
      <c r="L3349">
        <v>30000000</v>
      </c>
      <c r="M3349" s="2">
        <f>VLOOKUP(A3349,Sheet2!$A$1:G7073,2,0)</f>
        <v>41162</v>
      </c>
      <c r="N3349" t="str">
        <f>VLOOKUP(A3349,Sheet2!$A$1:G7073,3,0)</f>
        <v>Color</v>
      </c>
      <c r="O3349" t="str">
        <f>VLOOKUP(A3349,Sheet2!$A$1:G7073,4,0)</f>
        <v>Drama</v>
      </c>
      <c r="P3349" t="str">
        <f>VLOOKUP(A3349,Sheet2!$A$1:G7073,5,0)</f>
        <v>English</v>
      </c>
      <c r="Q3349" t="str">
        <f>VLOOKUP(A3349,Sheet2!$A$1:G7073,6,0)</f>
        <v>USA</v>
      </c>
      <c r="R3349" t="str">
        <f>VLOOKUP(A3349,Sheet2!$A$1:G7073,7,0)</f>
        <v>PG-13</v>
      </c>
      <c r="S3349" t="str">
        <f>IF(Table1[[#This Row],[Language]]="English","English","Other language")</f>
        <v>English</v>
      </c>
      <c r="T3349">
        <f>Table1[[#This Row],[Gross Revenue]]-Table1[[#This Row],[Budget]]</f>
        <v>95014030</v>
      </c>
      <c r="U3349" s="1">
        <f>(Table1[[#This Row],[Gross Revenue]]/Table1[[#This Row],[Budget]])-1</f>
        <v>3.1671343333333333</v>
      </c>
      <c r="V3349" t="str">
        <f t="shared" si="104"/>
        <v>90-110 minutes</v>
      </c>
      <c r="W3349">
        <f>Table1[[#This Row],[Profit]]/Table1[[#This Row],[Budget]]</f>
        <v>3.1671343333333333</v>
      </c>
      <c r="X3349" s="22" t="str">
        <f>IF(L3349="","",
IF(L3349&lt;Predictability!$B$1,"Low",
IF(L3349&lt;=Predictability!$B$2,"Mid","High")))</f>
        <v>Mid</v>
      </c>
      <c r="Y3349" s="22">
        <f t="shared" si="105"/>
        <v>1</v>
      </c>
    </row>
    <row r="3350" spans="1:25" x14ac:dyDescent="0.2">
      <c r="A3350" t="s">
        <v>5769</v>
      </c>
      <c r="B3350" t="s">
        <v>459</v>
      </c>
      <c r="C3350" t="s">
        <v>2470</v>
      </c>
      <c r="D3350">
        <v>976</v>
      </c>
      <c r="E3350">
        <v>2748</v>
      </c>
      <c r="F3350">
        <v>129</v>
      </c>
      <c r="G3350">
        <v>0</v>
      </c>
      <c r="H3350">
        <v>7</v>
      </c>
      <c r="I3350">
        <v>147</v>
      </c>
      <c r="J3350">
        <v>99</v>
      </c>
      <c r="K3350">
        <v>2077046</v>
      </c>
      <c r="L3350">
        <v>6000000</v>
      </c>
      <c r="M3350" s="2">
        <f>VLOOKUP(A3350,Sheet2!$A$1:G7074,2,0)</f>
        <v>39789</v>
      </c>
      <c r="N3350" t="str">
        <f>VLOOKUP(A3350,Sheet2!$A$1:G7074,3,0)</f>
        <v>Color</v>
      </c>
      <c r="O3350" t="str">
        <f>VLOOKUP(A3350,Sheet2!$A$1:G7074,4,0)</f>
        <v>Comedy</v>
      </c>
      <c r="P3350" t="str">
        <f>VLOOKUP(A3350,Sheet2!$A$1:G7074,5,0)</f>
        <v>English</v>
      </c>
      <c r="Q3350" t="str">
        <f>VLOOKUP(A3350,Sheet2!$A$1:G7074,6,0)</f>
        <v>USA</v>
      </c>
      <c r="R3350" t="str">
        <f>VLOOKUP(A3350,Sheet2!$A$1:G7074,7,0)</f>
        <v>R</v>
      </c>
      <c r="S3350" t="str">
        <f>IF(Table1[[#This Row],[Language]]="English","English","Other language")</f>
        <v>English</v>
      </c>
      <c r="T3350">
        <f>Table1[[#This Row],[Gross Revenue]]-Table1[[#This Row],[Budget]]</f>
        <v>-3922954</v>
      </c>
      <c r="U3350" s="1">
        <f>(Table1[[#This Row],[Gross Revenue]]/Table1[[#This Row],[Budget]])-1</f>
        <v>-0.65382566666666664</v>
      </c>
      <c r="V3350" t="str">
        <f t="shared" si="104"/>
        <v>90-110 minutes</v>
      </c>
      <c r="W3350">
        <f>Table1[[#This Row],[Profit]]/Table1[[#This Row],[Budget]]</f>
        <v>-0.65382566666666664</v>
      </c>
      <c r="X3350" s="22" t="str">
        <f>IF(L3350="","",
IF(L3350&lt;Predictability!$B$1,"Low",
IF(L3350&lt;=Predictability!$B$2,"Mid","High")))</f>
        <v>Low</v>
      </c>
      <c r="Y3350" s="22">
        <f t="shared" si="105"/>
        <v>0</v>
      </c>
    </row>
    <row r="3351" spans="1:25" x14ac:dyDescent="0.2">
      <c r="A3351" t="s">
        <v>6311</v>
      </c>
      <c r="B3351" t="s">
        <v>1079</v>
      </c>
      <c r="C3351" t="s">
        <v>1808</v>
      </c>
      <c r="D3351">
        <v>23000</v>
      </c>
      <c r="E3351">
        <v>23031</v>
      </c>
      <c r="F3351">
        <v>0</v>
      </c>
      <c r="G3351">
        <v>24000</v>
      </c>
      <c r="H3351">
        <v>7.4</v>
      </c>
      <c r="I3351">
        <v>335</v>
      </c>
      <c r="J3351">
        <v>123</v>
      </c>
      <c r="K3351">
        <v>10137502</v>
      </c>
      <c r="L3351">
        <v>35000000</v>
      </c>
      <c r="M3351" s="2">
        <f>VLOOKUP(A3351,Sheet2!$A$1:G7075,2,0)</f>
        <v>42192</v>
      </c>
      <c r="N3351" t="str">
        <f>VLOOKUP(A3351,Sheet2!$A$1:G7075,3,0)</f>
        <v>Color</v>
      </c>
      <c r="O3351" t="str">
        <f>VLOOKUP(A3351,Sheet2!$A$1:G7075,4,0)</f>
        <v>Adventure</v>
      </c>
      <c r="P3351" t="str">
        <f>VLOOKUP(A3351,Sheet2!$A$1:G7075,5,0)</f>
        <v>English</v>
      </c>
      <c r="Q3351" t="str">
        <f>VLOOKUP(A3351,Sheet2!$A$1:G7075,6,0)</f>
        <v>USA</v>
      </c>
      <c r="R3351" t="str">
        <f>VLOOKUP(A3351,Sheet2!$A$1:G7075,7,0)</f>
        <v>PG</v>
      </c>
      <c r="S3351" t="str">
        <f>IF(Table1[[#This Row],[Language]]="English","English","Other language")</f>
        <v>English</v>
      </c>
      <c r="T3351">
        <f>Table1[[#This Row],[Gross Revenue]]-Table1[[#This Row],[Budget]]</f>
        <v>-24862498</v>
      </c>
      <c r="U3351" s="1">
        <f>(Table1[[#This Row],[Gross Revenue]]/Table1[[#This Row],[Budget]])-1</f>
        <v>-0.7103570857142858</v>
      </c>
      <c r="V3351" t="str">
        <f t="shared" si="104"/>
        <v>111-130 minutes</v>
      </c>
      <c r="W3351">
        <f>Table1[[#This Row],[Profit]]/Table1[[#This Row],[Budget]]</f>
        <v>-0.71035708571428569</v>
      </c>
      <c r="X3351" s="22" t="str">
        <f>IF(L3351="","",
IF(L3351&lt;Predictability!$B$1,"Low",
IF(L3351&lt;=Predictability!$B$2,"Mid","High")))</f>
        <v>Mid</v>
      </c>
      <c r="Y3351" s="22">
        <f t="shared" si="105"/>
        <v>0</v>
      </c>
    </row>
    <row r="3352" spans="1:25" x14ac:dyDescent="0.2">
      <c r="A3352" t="s">
        <v>5882</v>
      </c>
      <c r="B3352" t="s">
        <v>710</v>
      </c>
      <c r="C3352" t="s">
        <v>2592</v>
      </c>
      <c r="D3352">
        <v>5000</v>
      </c>
      <c r="E3352">
        <v>6267</v>
      </c>
      <c r="F3352">
        <v>31</v>
      </c>
      <c r="G3352">
        <v>0</v>
      </c>
      <c r="H3352">
        <v>7.1</v>
      </c>
      <c r="I3352">
        <v>106</v>
      </c>
      <c r="J3352">
        <v>113</v>
      </c>
      <c r="K3352">
        <v>128978</v>
      </c>
      <c r="L3352">
        <v>40000000</v>
      </c>
      <c r="M3352" s="2">
        <f>VLOOKUP(A3352,Sheet2!$A$1:G7076,2,0)</f>
        <v>39187</v>
      </c>
      <c r="N3352" t="str">
        <f>VLOOKUP(A3352,Sheet2!$A$1:G7076,3,0)</f>
        <v>Color</v>
      </c>
      <c r="O3352" t="str">
        <f>VLOOKUP(A3352,Sheet2!$A$1:G7076,4,0)</f>
        <v>Action</v>
      </c>
      <c r="P3352" t="str">
        <f>VLOOKUP(A3352,Sheet2!$A$1:G7076,5,0)</f>
        <v>Mandarin</v>
      </c>
      <c r="Q3352" t="str">
        <f>VLOOKUP(A3352,Sheet2!$A$1:G7076,6,0)</f>
        <v>Hong Kong</v>
      </c>
      <c r="R3352" t="str">
        <f>VLOOKUP(A3352,Sheet2!$A$1:G7076,7,0)</f>
        <v>R</v>
      </c>
      <c r="S3352" t="str">
        <f>IF(Table1[[#This Row],[Language]]="English","English","Other language")</f>
        <v>Other language</v>
      </c>
      <c r="T3352">
        <f>Table1[[#This Row],[Gross Revenue]]-Table1[[#This Row],[Budget]]</f>
        <v>-39871022</v>
      </c>
      <c r="U3352" s="1">
        <f>(Table1[[#This Row],[Gross Revenue]]/Table1[[#This Row],[Budget]])-1</f>
        <v>-0.99677554999999995</v>
      </c>
      <c r="V3352" t="str">
        <f t="shared" si="104"/>
        <v>111-130 minutes</v>
      </c>
      <c r="W3352">
        <f>Table1[[#This Row],[Profit]]/Table1[[#This Row],[Budget]]</f>
        <v>-0.99677554999999995</v>
      </c>
      <c r="X3352" s="22" t="str">
        <f>IF(L3352="","",
IF(L3352&lt;Predictability!$B$1,"Low",
IF(L3352&lt;=Predictability!$B$2,"Mid","High")))</f>
        <v>Mid</v>
      </c>
      <c r="Y3352" s="22">
        <f t="shared" si="105"/>
        <v>0</v>
      </c>
    </row>
    <row r="3353" spans="1:25" x14ac:dyDescent="0.2">
      <c r="A3353" t="s">
        <v>4706</v>
      </c>
      <c r="B3353" t="s">
        <v>1777</v>
      </c>
      <c r="C3353" t="s">
        <v>1778</v>
      </c>
      <c r="D3353">
        <v>624</v>
      </c>
      <c r="E3353">
        <v>2056</v>
      </c>
      <c r="F3353">
        <v>19</v>
      </c>
      <c r="G3353">
        <v>0</v>
      </c>
      <c r="H3353">
        <v>6.3</v>
      </c>
      <c r="I3353">
        <v>95</v>
      </c>
      <c r="J3353">
        <v>100</v>
      </c>
      <c r="K3353">
        <v>5664251</v>
      </c>
      <c r="L3353">
        <v>45000000</v>
      </c>
      <c r="M3353" s="2">
        <f>VLOOKUP(A3353,Sheet2!$A$1:G7077,2,0)</f>
        <v>40439</v>
      </c>
      <c r="N3353" t="str">
        <f>VLOOKUP(A3353,Sheet2!$A$1:G7077,3,0)</f>
        <v>Color</v>
      </c>
      <c r="O3353" t="str">
        <f>VLOOKUP(A3353,Sheet2!$A$1:G7077,4,0)</f>
        <v>Action</v>
      </c>
      <c r="P3353" t="str">
        <f>VLOOKUP(A3353,Sheet2!$A$1:G7077,5,0)</f>
        <v>English</v>
      </c>
      <c r="Q3353" t="str">
        <f>VLOOKUP(A3353,Sheet2!$A$1:G7077,6,0)</f>
        <v>New Zealand</v>
      </c>
      <c r="R3353" t="str">
        <f>VLOOKUP(A3353,Sheet2!$A$1:G7077,7,0)</f>
        <v>R</v>
      </c>
      <c r="S3353" t="str">
        <f>IF(Table1[[#This Row],[Language]]="English","English","Other language")</f>
        <v>English</v>
      </c>
      <c r="T3353">
        <f>Table1[[#This Row],[Gross Revenue]]-Table1[[#This Row],[Budget]]</f>
        <v>-39335749</v>
      </c>
      <c r="U3353" s="1">
        <f>(Table1[[#This Row],[Gross Revenue]]/Table1[[#This Row],[Budget]])-1</f>
        <v>-0.87412775555555555</v>
      </c>
      <c r="V3353" t="str">
        <f t="shared" si="104"/>
        <v>90-110 minutes</v>
      </c>
      <c r="W3353">
        <f>Table1[[#This Row],[Profit]]/Table1[[#This Row],[Budget]]</f>
        <v>-0.87412775555555555</v>
      </c>
      <c r="X3353" s="22" t="str">
        <f>IF(L3353="","",
IF(L3353&lt;Predictability!$B$1,"Low",
IF(L3353&lt;=Predictability!$B$2,"Mid","High")))</f>
        <v>Mid</v>
      </c>
      <c r="Y3353" s="22">
        <f t="shared" si="105"/>
        <v>0</v>
      </c>
    </row>
    <row r="3354" spans="1:25" x14ac:dyDescent="0.2">
      <c r="A3354" t="s">
        <v>3475</v>
      </c>
      <c r="B3354" t="s">
        <v>398</v>
      </c>
      <c r="C3354" t="s">
        <v>191</v>
      </c>
      <c r="D3354">
        <v>522</v>
      </c>
      <c r="E3354">
        <v>955</v>
      </c>
      <c r="F3354">
        <v>69</v>
      </c>
      <c r="G3354">
        <v>842</v>
      </c>
      <c r="H3354">
        <v>4.5999999999999996</v>
      </c>
      <c r="I3354">
        <v>27</v>
      </c>
      <c r="J3354">
        <v>93</v>
      </c>
      <c r="K3354">
        <v>10097096</v>
      </c>
      <c r="L3354">
        <v>4000000</v>
      </c>
      <c r="M3354" s="2">
        <f>VLOOKUP(A3354,Sheet2!$A$1:G7078,2,0)</f>
        <v>37142</v>
      </c>
      <c r="N3354" t="str">
        <f>VLOOKUP(A3354,Sheet2!$A$1:G7078,3,0)</f>
        <v>Color</v>
      </c>
      <c r="O3354" t="str">
        <f>VLOOKUP(A3354,Sheet2!$A$1:G7078,4,0)</f>
        <v>Comedy</v>
      </c>
      <c r="P3354" t="str">
        <f>VLOOKUP(A3354,Sheet2!$A$1:G7078,5,0)</f>
        <v>English</v>
      </c>
      <c r="Q3354" t="str">
        <f>VLOOKUP(A3354,Sheet2!$A$1:G7078,6,0)</f>
        <v>USA</v>
      </c>
      <c r="R3354" t="str">
        <f>VLOOKUP(A3354,Sheet2!$A$1:G7078,7,0)</f>
        <v>R</v>
      </c>
      <c r="S3354" t="str">
        <f>IF(Table1[[#This Row],[Language]]="English","English","Other language")</f>
        <v>English</v>
      </c>
      <c r="T3354">
        <f>Table1[[#This Row],[Gross Revenue]]-Table1[[#This Row],[Budget]]</f>
        <v>6097096</v>
      </c>
      <c r="U3354" s="1">
        <f>(Table1[[#This Row],[Gross Revenue]]/Table1[[#This Row],[Budget]])-1</f>
        <v>1.5242740000000001</v>
      </c>
      <c r="V3354" t="str">
        <f t="shared" si="104"/>
        <v>90-110 minutes</v>
      </c>
      <c r="W3354">
        <f>Table1[[#This Row],[Profit]]/Table1[[#This Row],[Budget]]</f>
        <v>1.5242739999999999</v>
      </c>
      <c r="X3354" s="22" t="str">
        <f>IF(L3354="","",
IF(L3354&lt;Predictability!$B$1,"Low",
IF(L3354&lt;=Predictability!$B$2,"Mid","High")))</f>
        <v>Low</v>
      </c>
      <c r="Y3354" s="22">
        <f t="shared" si="105"/>
        <v>1</v>
      </c>
    </row>
    <row r="3355" spans="1:25" x14ac:dyDescent="0.2">
      <c r="A3355" t="s">
        <v>4037</v>
      </c>
      <c r="B3355" t="s">
        <v>1152</v>
      </c>
      <c r="C3355" t="s">
        <v>1153</v>
      </c>
      <c r="D3355">
        <v>622</v>
      </c>
      <c r="E3355">
        <v>2488</v>
      </c>
      <c r="F3355">
        <v>82</v>
      </c>
      <c r="G3355">
        <v>15000</v>
      </c>
      <c r="H3355">
        <v>5.7</v>
      </c>
      <c r="I3355">
        <v>265</v>
      </c>
      <c r="J3355">
        <v>102</v>
      </c>
      <c r="K3355">
        <v>34350553</v>
      </c>
      <c r="L3355">
        <v>68000000</v>
      </c>
      <c r="M3355" s="2">
        <f>VLOOKUP(A3355,Sheet2!$A$1:G7079,2,0)</f>
        <v>41128</v>
      </c>
      <c r="N3355" t="str">
        <f>VLOOKUP(A3355,Sheet2!$A$1:G7079,3,0)</f>
        <v>Color</v>
      </c>
      <c r="O3355" t="str">
        <f>VLOOKUP(A3355,Sheet2!$A$1:G7079,4,0)</f>
        <v>Action</v>
      </c>
      <c r="P3355" t="str">
        <f>VLOOKUP(A3355,Sheet2!$A$1:G7079,5,0)</f>
        <v>English</v>
      </c>
      <c r="Q3355" t="str">
        <f>VLOOKUP(A3355,Sheet2!$A$1:G7079,6,0)</f>
        <v>USA</v>
      </c>
      <c r="R3355" t="str">
        <f>VLOOKUP(A3355,Sheet2!$A$1:G7079,7,0)</f>
        <v>R</v>
      </c>
      <c r="S3355" t="str">
        <f>IF(Table1[[#This Row],[Language]]="English","English","Other language")</f>
        <v>English</v>
      </c>
      <c r="T3355">
        <f>Table1[[#This Row],[Gross Revenue]]-Table1[[#This Row],[Budget]]</f>
        <v>-33649447</v>
      </c>
      <c r="U3355" s="1">
        <f>(Table1[[#This Row],[Gross Revenue]]/Table1[[#This Row],[Budget]])-1</f>
        <v>-0.49484480882352944</v>
      </c>
      <c r="V3355" t="str">
        <f t="shared" si="104"/>
        <v>90-110 minutes</v>
      </c>
      <c r="W3355">
        <f>Table1[[#This Row],[Profit]]/Table1[[#This Row],[Budget]]</f>
        <v>-0.49484480882352944</v>
      </c>
      <c r="X3355" s="22" t="str">
        <f>IF(L3355="","",
IF(L3355&lt;Predictability!$B$1,"Low",
IF(L3355&lt;=Predictability!$B$2,"Mid","High")))</f>
        <v>High</v>
      </c>
      <c r="Y3355" s="22">
        <f t="shared" si="105"/>
        <v>0</v>
      </c>
    </row>
    <row r="3356" spans="1:25" x14ac:dyDescent="0.2">
      <c r="A3356" t="s">
        <v>5304</v>
      </c>
      <c r="B3356" t="s">
        <v>976</v>
      </c>
      <c r="C3356" t="s">
        <v>2211</v>
      </c>
      <c r="D3356">
        <v>18000</v>
      </c>
      <c r="E3356">
        <v>18688</v>
      </c>
      <c r="F3356">
        <v>10</v>
      </c>
      <c r="G3356">
        <v>463</v>
      </c>
      <c r="H3356">
        <v>5.3</v>
      </c>
      <c r="I3356">
        <v>103</v>
      </c>
      <c r="J3356">
        <v>97</v>
      </c>
      <c r="K3356">
        <v>28927720</v>
      </c>
      <c r="L3356">
        <v>33000000</v>
      </c>
      <c r="M3356" s="2">
        <f>VLOOKUP(A3356,Sheet2!$A$1:G7080,2,0)</f>
        <v>36819</v>
      </c>
      <c r="N3356" t="str">
        <f>VLOOKUP(A3356,Sheet2!$A$1:G7080,3,0)</f>
        <v>Color</v>
      </c>
      <c r="O3356" t="str">
        <f>VLOOKUP(A3356,Sheet2!$A$1:G7080,4,0)</f>
        <v>Crime</v>
      </c>
      <c r="P3356" t="str">
        <f>VLOOKUP(A3356,Sheet2!$A$1:G7080,5,0)</f>
        <v>English</v>
      </c>
      <c r="Q3356" t="str">
        <f>VLOOKUP(A3356,Sheet2!$A$1:G7080,6,0)</f>
        <v>USA</v>
      </c>
      <c r="R3356" t="str">
        <f>VLOOKUP(A3356,Sheet2!$A$1:G7080,7,0)</f>
        <v>R</v>
      </c>
      <c r="S3356" t="str">
        <f>IF(Table1[[#This Row],[Language]]="English","English","Other language")</f>
        <v>English</v>
      </c>
      <c r="T3356">
        <f>Table1[[#This Row],[Gross Revenue]]-Table1[[#This Row],[Budget]]</f>
        <v>-4072280</v>
      </c>
      <c r="U3356" s="1">
        <f>(Table1[[#This Row],[Gross Revenue]]/Table1[[#This Row],[Budget]])-1</f>
        <v>-0.1234024242424242</v>
      </c>
      <c r="V3356" t="str">
        <f t="shared" si="104"/>
        <v>90-110 minutes</v>
      </c>
      <c r="W3356">
        <f>Table1[[#This Row],[Profit]]/Table1[[#This Row],[Budget]]</f>
        <v>-0.12340242424242424</v>
      </c>
      <c r="X3356" s="22" t="str">
        <f>IF(L3356="","",
IF(L3356&lt;Predictability!$B$1,"Low",
IF(L3356&lt;=Predictability!$B$2,"Mid","High")))</f>
        <v>Mid</v>
      </c>
      <c r="Y3356" s="22">
        <f t="shared" si="105"/>
        <v>0</v>
      </c>
    </row>
    <row r="3357" spans="1:25" x14ac:dyDescent="0.2">
      <c r="A3357" t="s">
        <v>5900</v>
      </c>
      <c r="B3357" t="s">
        <v>2614</v>
      </c>
      <c r="C3357" t="s">
        <v>2615</v>
      </c>
      <c r="D3357">
        <v>523</v>
      </c>
      <c r="E3357">
        <v>1795</v>
      </c>
      <c r="F3357">
        <v>0</v>
      </c>
      <c r="G3357">
        <v>18000</v>
      </c>
      <c r="H3357">
        <v>7.1</v>
      </c>
      <c r="I3357">
        <v>183</v>
      </c>
      <c r="J3357">
        <v>111</v>
      </c>
      <c r="K3357">
        <v>4190530</v>
      </c>
      <c r="L3357">
        <v>22500000</v>
      </c>
      <c r="M3357" s="2">
        <f>VLOOKUP(A3357,Sheet2!$A$1:G7081,2,0)</f>
        <v>41892</v>
      </c>
      <c r="N3357" t="str">
        <f>VLOOKUP(A3357,Sheet2!$A$1:G7081,3,0)</f>
        <v>Color</v>
      </c>
      <c r="O3357" t="str">
        <f>VLOOKUP(A3357,Sheet2!$A$1:G7081,4,0)</f>
        <v>Drama</v>
      </c>
      <c r="P3357" t="str">
        <f>VLOOKUP(A3357,Sheet2!$A$1:G7081,5,0)</f>
        <v>English</v>
      </c>
      <c r="Q3357" t="str">
        <f>VLOOKUP(A3357,Sheet2!$A$1:G7081,6,0)</f>
        <v>Australia</v>
      </c>
      <c r="R3357" t="str">
        <f>VLOOKUP(A3357,Sheet2!$A$1:G7081,7,0)</f>
        <v>R</v>
      </c>
      <c r="S3357" t="str">
        <f>IF(Table1[[#This Row],[Language]]="English","English","Other language")</f>
        <v>English</v>
      </c>
      <c r="T3357">
        <f>Table1[[#This Row],[Gross Revenue]]-Table1[[#This Row],[Budget]]</f>
        <v>-18309470</v>
      </c>
      <c r="U3357" s="1">
        <f>(Table1[[#This Row],[Gross Revenue]]/Table1[[#This Row],[Budget]])-1</f>
        <v>-0.81375422222222227</v>
      </c>
      <c r="V3357" t="str">
        <f t="shared" si="104"/>
        <v>111-130 minutes</v>
      </c>
      <c r="W3357">
        <f>Table1[[#This Row],[Profit]]/Table1[[#This Row],[Budget]]</f>
        <v>-0.81375422222222227</v>
      </c>
      <c r="X3357" s="22" t="str">
        <f>IF(L3357="","",
IF(L3357&lt;Predictability!$B$1,"Low",
IF(L3357&lt;=Predictability!$B$2,"Mid","High")))</f>
        <v>Mid</v>
      </c>
      <c r="Y3357" s="22">
        <f t="shared" si="105"/>
        <v>0</v>
      </c>
    </row>
    <row r="3358" spans="1:25" x14ac:dyDescent="0.2">
      <c r="A3358" t="s">
        <v>4545</v>
      </c>
      <c r="B3358" t="s">
        <v>786</v>
      </c>
      <c r="C3358" t="s">
        <v>721</v>
      </c>
      <c r="D3358">
        <v>11000</v>
      </c>
      <c r="E3358">
        <v>13823</v>
      </c>
      <c r="F3358">
        <v>153</v>
      </c>
      <c r="G3358">
        <v>0</v>
      </c>
      <c r="H3358">
        <v>6.1</v>
      </c>
      <c r="I3358">
        <v>108</v>
      </c>
      <c r="J3358">
        <v>90</v>
      </c>
      <c r="K3358">
        <v>161487252</v>
      </c>
      <c r="L3358">
        <v>20000000</v>
      </c>
      <c r="M3358" s="2">
        <f>VLOOKUP(A3358,Sheet2!$A$1:G7082,2,0)</f>
        <v>35938</v>
      </c>
      <c r="N3358" t="str">
        <f>VLOOKUP(A3358,Sheet2!$A$1:G7082,3,0)</f>
        <v>Black and White</v>
      </c>
      <c r="O3358" t="str">
        <f>VLOOKUP(A3358,Sheet2!$A$1:G7082,4,0)</f>
        <v>Comedy</v>
      </c>
      <c r="P3358" t="str">
        <f>VLOOKUP(A3358,Sheet2!$A$1:G7082,5,0)</f>
        <v>English</v>
      </c>
      <c r="Q3358" t="str">
        <f>VLOOKUP(A3358,Sheet2!$A$1:G7082,6,0)</f>
        <v>USA</v>
      </c>
      <c r="R3358" t="str">
        <f>VLOOKUP(A3358,Sheet2!$A$1:G7082,7,0)</f>
        <v>PG-13</v>
      </c>
      <c r="S3358" t="str">
        <f>IF(Table1[[#This Row],[Language]]="English","English","Other language")</f>
        <v>English</v>
      </c>
      <c r="T3358">
        <f>Table1[[#This Row],[Gross Revenue]]-Table1[[#This Row],[Budget]]</f>
        <v>141487252</v>
      </c>
      <c r="U3358" s="1">
        <f>(Table1[[#This Row],[Gross Revenue]]/Table1[[#This Row],[Budget]])-1</f>
        <v>7.0743626000000006</v>
      </c>
      <c r="V3358" t="str">
        <f t="shared" si="104"/>
        <v>90-110 minutes</v>
      </c>
      <c r="W3358">
        <f>Table1[[#This Row],[Profit]]/Table1[[#This Row],[Budget]]</f>
        <v>7.0743625999999997</v>
      </c>
      <c r="X3358" s="22" t="str">
        <f>IF(L3358="","",
IF(L3358&lt;Predictability!$B$1,"Low",
IF(L3358&lt;=Predictability!$B$2,"Mid","High")))</f>
        <v>Mid</v>
      </c>
      <c r="Y3358" s="22">
        <f t="shared" si="105"/>
        <v>1</v>
      </c>
    </row>
    <row r="3359" spans="1:25" x14ac:dyDescent="0.2">
      <c r="A3359" t="s">
        <v>5363</v>
      </c>
      <c r="B3359" t="s">
        <v>2257</v>
      </c>
      <c r="C3359" t="s">
        <v>2258</v>
      </c>
      <c r="D3359">
        <v>187</v>
      </c>
      <c r="E3359">
        <v>358</v>
      </c>
      <c r="F3359">
        <v>188</v>
      </c>
      <c r="G3359">
        <v>1000</v>
      </c>
      <c r="H3359">
        <v>6.7</v>
      </c>
      <c r="I3359">
        <v>117</v>
      </c>
      <c r="J3359">
        <v>119</v>
      </c>
      <c r="K3359">
        <v>6047856</v>
      </c>
      <c r="L3359">
        <v>8500000</v>
      </c>
      <c r="M3359" s="2">
        <f>VLOOKUP(A3359,Sheet2!$A$1:G7083,2,0)</f>
        <v>36785</v>
      </c>
      <c r="N3359" t="str">
        <f>VLOOKUP(A3359,Sheet2!$A$1:G7083,3,0)</f>
        <v>Color</v>
      </c>
      <c r="O3359" t="str">
        <f>VLOOKUP(A3359,Sheet2!$A$1:G7083,4,0)</f>
        <v>Action</v>
      </c>
      <c r="P3359" t="str">
        <f>VLOOKUP(A3359,Sheet2!$A$1:G7083,5,0)</f>
        <v>English</v>
      </c>
      <c r="Q3359" t="str">
        <f>VLOOKUP(A3359,Sheet2!$A$1:G7083,6,0)</f>
        <v>USA</v>
      </c>
      <c r="R3359" t="str">
        <f>VLOOKUP(A3359,Sheet2!$A$1:G7083,7,0)</f>
        <v>R</v>
      </c>
      <c r="S3359" t="str">
        <f>IF(Table1[[#This Row],[Language]]="English","English","Other language")</f>
        <v>English</v>
      </c>
      <c r="T3359">
        <f>Table1[[#This Row],[Gross Revenue]]-Table1[[#This Row],[Budget]]</f>
        <v>-2452144</v>
      </c>
      <c r="U3359" s="1">
        <f>(Table1[[#This Row],[Gross Revenue]]/Table1[[#This Row],[Budget]])-1</f>
        <v>-0.2884875294117647</v>
      </c>
      <c r="V3359" t="str">
        <f t="shared" si="104"/>
        <v>111-130 minutes</v>
      </c>
      <c r="W3359">
        <f>Table1[[#This Row],[Profit]]/Table1[[#This Row],[Budget]]</f>
        <v>-0.2884875294117647</v>
      </c>
      <c r="X3359" s="22" t="str">
        <f>IF(L3359="","",
IF(L3359&lt;Predictability!$B$1,"Low",
IF(L3359&lt;=Predictability!$B$2,"Mid","High")))</f>
        <v>Low</v>
      </c>
      <c r="Y3359" s="22">
        <f t="shared" si="105"/>
        <v>0</v>
      </c>
    </row>
    <row r="3360" spans="1:25" x14ac:dyDescent="0.2">
      <c r="A3360" t="s">
        <v>6385</v>
      </c>
      <c r="B3360" t="s">
        <v>805</v>
      </c>
      <c r="C3360" t="s">
        <v>2898</v>
      </c>
      <c r="D3360">
        <v>7000</v>
      </c>
      <c r="E3360">
        <v>8375</v>
      </c>
      <c r="F3360">
        <v>214</v>
      </c>
      <c r="G3360">
        <v>22000</v>
      </c>
      <c r="H3360">
        <v>7.4</v>
      </c>
      <c r="I3360">
        <v>276</v>
      </c>
      <c r="J3360">
        <v>103</v>
      </c>
      <c r="K3360">
        <v>21501098</v>
      </c>
      <c r="L3360">
        <v>5000000</v>
      </c>
      <c r="M3360" s="2">
        <f>VLOOKUP(A3360,Sheet2!$A$1:G7084,2,0)</f>
        <v>41403</v>
      </c>
      <c r="N3360" t="str">
        <f>VLOOKUP(A3360,Sheet2!$A$1:G7084,3,0)</f>
        <v>Color</v>
      </c>
      <c r="O3360" t="str">
        <f>VLOOKUP(A3360,Sheet2!$A$1:G7084,4,0)</f>
        <v>Comedy</v>
      </c>
      <c r="P3360" t="str">
        <f>VLOOKUP(A3360,Sheet2!$A$1:G7084,5,0)</f>
        <v>English</v>
      </c>
      <c r="Q3360" t="str">
        <f>VLOOKUP(A3360,Sheet2!$A$1:G7084,6,0)</f>
        <v>USA</v>
      </c>
      <c r="R3360" t="str">
        <f>VLOOKUP(A3360,Sheet2!$A$1:G7084,7,0)</f>
        <v>PG-13</v>
      </c>
      <c r="S3360" t="str">
        <f>IF(Table1[[#This Row],[Language]]="English","English","Other language")</f>
        <v>English</v>
      </c>
      <c r="T3360">
        <f>Table1[[#This Row],[Gross Revenue]]-Table1[[#This Row],[Budget]]</f>
        <v>16501098</v>
      </c>
      <c r="U3360" s="1">
        <f>(Table1[[#This Row],[Gross Revenue]]/Table1[[#This Row],[Budget]])-1</f>
        <v>3.3002196000000001</v>
      </c>
      <c r="V3360" t="str">
        <f t="shared" si="104"/>
        <v>90-110 minutes</v>
      </c>
      <c r="W3360">
        <f>Table1[[#This Row],[Profit]]/Table1[[#This Row],[Budget]]</f>
        <v>3.3002196000000001</v>
      </c>
      <c r="X3360" s="22" t="str">
        <f>IF(L3360="","",
IF(L3360&lt;Predictability!$B$1,"Low",
IF(L3360&lt;=Predictability!$B$2,"Mid","High")))</f>
        <v>Low</v>
      </c>
      <c r="Y3360" s="22">
        <f t="shared" si="105"/>
        <v>1</v>
      </c>
    </row>
    <row r="3361" spans="1:25" x14ac:dyDescent="0.2">
      <c r="A3361" t="s">
        <v>5181</v>
      </c>
      <c r="B3361" t="s">
        <v>74</v>
      </c>
      <c r="C3361" t="s">
        <v>1607</v>
      </c>
      <c r="D3361">
        <v>12000</v>
      </c>
      <c r="E3361">
        <v>13156</v>
      </c>
      <c r="F3361">
        <v>563</v>
      </c>
      <c r="G3361">
        <v>0</v>
      </c>
      <c r="H3361">
        <v>6.6</v>
      </c>
      <c r="I3361">
        <v>156</v>
      </c>
      <c r="J3361">
        <v>102</v>
      </c>
      <c r="K3361">
        <v>12469811</v>
      </c>
      <c r="L3361">
        <v>22000000</v>
      </c>
      <c r="M3361" s="2">
        <f>VLOOKUP(A3361,Sheet2!$A$1:G7085,2,0)</f>
        <v>38402</v>
      </c>
      <c r="N3361" t="str">
        <f>VLOOKUP(A3361,Sheet2!$A$1:G7085,3,0)</f>
        <v>Color</v>
      </c>
      <c r="O3361" t="str">
        <f>VLOOKUP(A3361,Sheet2!$A$1:G7085,4,0)</f>
        <v>Comedy</v>
      </c>
      <c r="P3361" t="str">
        <f>VLOOKUP(A3361,Sheet2!$A$1:G7085,5,0)</f>
        <v>English</v>
      </c>
      <c r="Q3361" t="str">
        <f>VLOOKUP(A3361,Sheet2!$A$1:G7085,6,0)</f>
        <v>USA</v>
      </c>
      <c r="R3361" t="str">
        <f>VLOOKUP(A3361,Sheet2!$A$1:G7085,7,0)</f>
        <v>R</v>
      </c>
      <c r="S3361" t="str">
        <f>IF(Table1[[#This Row],[Language]]="English","English","Other language")</f>
        <v>English</v>
      </c>
      <c r="T3361">
        <f>Table1[[#This Row],[Gross Revenue]]-Table1[[#This Row],[Budget]]</f>
        <v>-9530189</v>
      </c>
      <c r="U3361" s="1">
        <f>(Table1[[#This Row],[Gross Revenue]]/Table1[[#This Row],[Budget]])-1</f>
        <v>-0.43319040909090911</v>
      </c>
      <c r="V3361" t="str">
        <f t="shared" si="104"/>
        <v>90-110 minutes</v>
      </c>
      <c r="W3361">
        <f>Table1[[#This Row],[Profit]]/Table1[[#This Row],[Budget]]</f>
        <v>-0.43319040909090911</v>
      </c>
      <c r="X3361" s="22" t="str">
        <f>IF(L3361="","",
IF(L3361&lt;Predictability!$B$1,"Low",
IF(L3361&lt;=Predictability!$B$2,"Mid","High")))</f>
        <v>Mid</v>
      </c>
      <c r="Y3361" s="22">
        <f t="shared" si="105"/>
        <v>0</v>
      </c>
    </row>
    <row r="3362" spans="1:25" x14ac:dyDescent="0.2">
      <c r="A3362" t="s">
        <v>4520</v>
      </c>
      <c r="B3362" t="s">
        <v>1613</v>
      </c>
      <c r="C3362" t="s">
        <v>1170</v>
      </c>
      <c r="D3362">
        <v>1000</v>
      </c>
      <c r="E3362">
        <v>2666</v>
      </c>
      <c r="F3362">
        <v>6</v>
      </c>
      <c r="G3362">
        <v>0</v>
      </c>
      <c r="H3362">
        <v>6.1</v>
      </c>
      <c r="I3362">
        <v>103</v>
      </c>
      <c r="J3362">
        <v>90</v>
      </c>
      <c r="K3362">
        <v>31585300</v>
      </c>
      <c r="L3362">
        <v>15000000</v>
      </c>
      <c r="M3362" s="2">
        <f>VLOOKUP(A3362,Sheet2!$A$1:G7086,2,0)</f>
        <v>38512</v>
      </c>
      <c r="N3362" t="str">
        <f>VLOOKUP(A3362,Sheet2!$A$1:G7086,3,0)</f>
        <v>Color</v>
      </c>
      <c r="O3362" t="str">
        <f>VLOOKUP(A3362,Sheet2!$A$1:G7086,4,0)</f>
        <v>Comedy</v>
      </c>
      <c r="P3362" t="str">
        <f>VLOOKUP(A3362,Sheet2!$A$1:G7086,5,0)</f>
        <v>English</v>
      </c>
      <c r="Q3362" t="str">
        <f>VLOOKUP(A3362,Sheet2!$A$1:G7086,6,0)</f>
        <v>USA</v>
      </c>
      <c r="R3362" t="str">
        <f>VLOOKUP(A3362,Sheet2!$A$1:G7086,7,0)</f>
        <v>PG-13</v>
      </c>
      <c r="S3362" t="str">
        <f>IF(Table1[[#This Row],[Language]]="English","English","Other language")</f>
        <v>English</v>
      </c>
      <c r="T3362">
        <f>Table1[[#This Row],[Gross Revenue]]-Table1[[#This Row],[Budget]]</f>
        <v>16585300</v>
      </c>
      <c r="U3362" s="1">
        <f>(Table1[[#This Row],[Gross Revenue]]/Table1[[#This Row],[Budget]])-1</f>
        <v>1.1056866666666667</v>
      </c>
      <c r="V3362" t="str">
        <f t="shared" si="104"/>
        <v>90-110 minutes</v>
      </c>
      <c r="W3362">
        <f>Table1[[#This Row],[Profit]]/Table1[[#This Row],[Budget]]</f>
        <v>1.1056866666666667</v>
      </c>
      <c r="X3362" s="22" t="str">
        <f>IF(L3362="","",
IF(L3362&lt;Predictability!$B$1,"Low",
IF(L3362&lt;=Predictability!$B$2,"Mid","High")))</f>
        <v>Mid</v>
      </c>
      <c r="Y3362" s="22">
        <f t="shared" si="105"/>
        <v>1</v>
      </c>
    </row>
    <row r="3363" spans="1:25" x14ac:dyDescent="0.2">
      <c r="A3363" t="s">
        <v>3693</v>
      </c>
      <c r="B3363" t="s">
        <v>408</v>
      </c>
      <c r="C3363" t="s">
        <v>737</v>
      </c>
      <c r="D3363">
        <v>11000</v>
      </c>
      <c r="E3363">
        <v>17533</v>
      </c>
      <c r="F3363">
        <v>163</v>
      </c>
      <c r="G3363">
        <v>0</v>
      </c>
      <c r="H3363">
        <v>5.2</v>
      </c>
      <c r="I3363">
        <v>108</v>
      </c>
      <c r="J3363">
        <v>103</v>
      </c>
      <c r="K3363">
        <v>60400856</v>
      </c>
      <c r="L3363">
        <v>35000000</v>
      </c>
      <c r="M3363" s="2">
        <f>VLOOKUP(A3363,Sheet2!$A$1:G7087,2,0)</f>
        <v>37148</v>
      </c>
      <c r="N3363" t="str">
        <f>VLOOKUP(A3363,Sheet2!$A$1:G7087,3,0)</f>
        <v>Color</v>
      </c>
      <c r="O3363" t="str">
        <f>VLOOKUP(A3363,Sheet2!$A$1:G7087,4,0)</f>
        <v>Comedy</v>
      </c>
      <c r="P3363" t="str">
        <f>VLOOKUP(A3363,Sheet2!$A$1:G7087,5,0)</f>
        <v>English</v>
      </c>
      <c r="Q3363" t="str">
        <f>VLOOKUP(A3363,Sheet2!$A$1:G7087,6,0)</f>
        <v>Germany</v>
      </c>
      <c r="R3363" t="str">
        <f>VLOOKUP(A3363,Sheet2!$A$1:G7087,7,0)</f>
        <v>PG-13</v>
      </c>
      <c r="S3363" t="str">
        <f>IF(Table1[[#This Row],[Language]]="English","English","Other language")</f>
        <v>English</v>
      </c>
      <c r="T3363">
        <f>Table1[[#This Row],[Gross Revenue]]-Table1[[#This Row],[Budget]]</f>
        <v>25400856</v>
      </c>
      <c r="U3363" s="1">
        <f>(Table1[[#This Row],[Gross Revenue]]/Table1[[#This Row],[Budget]])-1</f>
        <v>0.7257387428571429</v>
      </c>
      <c r="V3363" t="str">
        <f t="shared" si="104"/>
        <v>90-110 minutes</v>
      </c>
      <c r="W3363">
        <f>Table1[[#This Row],[Profit]]/Table1[[#This Row],[Budget]]</f>
        <v>0.7257387428571429</v>
      </c>
      <c r="X3363" s="22" t="str">
        <f>IF(L3363="","",
IF(L3363&lt;Predictability!$B$1,"Low",
IF(L3363&lt;=Predictability!$B$2,"Mid","High")))</f>
        <v>Mid</v>
      </c>
      <c r="Y3363" s="22">
        <f t="shared" si="105"/>
        <v>1</v>
      </c>
    </row>
    <row r="3364" spans="1:25" x14ac:dyDescent="0.2">
      <c r="A3364" t="s">
        <v>3849</v>
      </c>
      <c r="B3364" t="s">
        <v>589</v>
      </c>
      <c r="C3364" t="s">
        <v>935</v>
      </c>
      <c r="D3364">
        <v>8000</v>
      </c>
      <c r="E3364">
        <v>9608</v>
      </c>
      <c r="F3364">
        <v>387</v>
      </c>
      <c r="G3364">
        <v>143</v>
      </c>
      <c r="H3364">
        <v>5.5</v>
      </c>
      <c r="I3364">
        <v>32</v>
      </c>
      <c r="J3364">
        <v>99</v>
      </c>
      <c r="K3364">
        <v>127144</v>
      </c>
      <c r="L3364">
        <v>8000000</v>
      </c>
      <c r="M3364" s="2">
        <f>VLOOKUP(A3364,Sheet2!$A$1:G7088,2,0)</f>
        <v>38604</v>
      </c>
      <c r="N3364" t="str">
        <f>VLOOKUP(A3364,Sheet2!$A$1:G7088,3,0)</f>
        <v>Color</v>
      </c>
      <c r="O3364" t="str">
        <f>VLOOKUP(A3364,Sheet2!$A$1:G7088,4,0)</f>
        <v>Comedy</v>
      </c>
      <c r="P3364" t="str">
        <f>VLOOKUP(A3364,Sheet2!$A$1:G7088,5,0)</f>
        <v>English</v>
      </c>
      <c r="Q3364" t="str">
        <f>VLOOKUP(A3364,Sheet2!$A$1:G7088,6,0)</f>
        <v>USA</v>
      </c>
      <c r="R3364" t="str">
        <f>VLOOKUP(A3364,Sheet2!$A$1:G7088,7,0)</f>
        <v>PG-13</v>
      </c>
      <c r="S3364" t="str">
        <f>IF(Table1[[#This Row],[Language]]="English","English","Other language")</f>
        <v>English</v>
      </c>
      <c r="T3364">
        <f>Table1[[#This Row],[Gross Revenue]]-Table1[[#This Row],[Budget]]</f>
        <v>-7872856</v>
      </c>
      <c r="U3364" s="1">
        <f>(Table1[[#This Row],[Gross Revenue]]/Table1[[#This Row],[Budget]])-1</f>
        <v>-0.98410699999999995</v>
      </c>
      <c r="V3364" t="str">
        <f t="shared" si="104"/>
        <v>90-110 minutes</v>
      </c>
      <c r="W3364">
        <f>Table1[[#This Row],[Profit]]/Table1[[#This Row],[Budget]]</f>
        <v>-0.98410699999999995</v>
      </c>
      <c r="X3364" s="22" t="str">
        <f>IF(L3364="","",
IF(L3364&lt;Predictability!$B$1,"Low",
IF(L3364&lt;=Predictability!$B$2,"Mid","High")))</f>
        <v>Low</v>
      </c>
      <c r="Y3364" s="22">
        <f t="shared" si="105"/>
        <v>0</v>
      </c>
    </row>
    <row r="3365" spans="1:25" x14ac:dyDescent="0.2">
      <c r="A3365" t="s">
        <v>5307</v>
      </c>
      <c r="B3365" t="s">
        <v>2061</v>
      </c>
      <c r="C3365" t="s">
        <v>1141</v>
      </c>
      <c r="D3365">
        <v>898</v>
      </c>
      <c r="E3365">
        <v>2096</v>
      </c>
      <c r="F3365">
        <v>133</v>
      </c>
      <c r="G3365">
        <v>356</v>
      </c>
      <c r="H3365">
        <v>6.7</v>
      </c>
      <c r="I3365">
        <v>64</v>
      </c>
      <c r="J3365">
        <v>135</v>
      </c>
      <c r="K3365">
        <v>1666262</v>
      </c>
      <c r="L3365">
        <v>16000000</v>
      </c>
      <c r="M3365" s="2">
        <f>VLOOKUP(A3365,Sheet2!$A$1:G7089,2,0)</f>
        <v>38511</v>
      </c>
      <c r="N3365" t="str">
        <f>VLOOKUP(A3365,Sheet2!$A$1:G7089,3,0)</f>
        <v>Color</v>
      </c>
      <c r="O3365" t="str">
        <f>VLOOKUP(A3365,Sheet2!$A$1:G7089,4,0)</f>
        <v>Drama</v>
      </c>
      <c r="P3365" t="str">
        <f>VLOOKUP(A3365,Sheet2!$A$1:G7089,5,0)</f>
        <v>English</v>
      </c>
      <c r="Q3365" t="str">
        <f>VLOOKUP(A3365,Sheet2!$A$1:G7089,6,0)</f>
        <v>UK</v>
      </c>
      <c r="R3365" t="str">
        <f>VLOOKUP(A3365,Sheet2!$A$1:G7089,7,0)</f>
        <v>PG-13</v>
      </c>
      <c r="S3365" t="str">
        <f>IF(Table1[[#This Row],[Language]]="English","English","Other language")</f>
        <v>English</v>
      </c>
      <c r="T3365">
        <f>Table1[[#This Row],[Gross Revenue]]-Table1[[#This Row],[Budget]]</f>
        <v>-14333738</v>
      </c>
      <c r="U3365" s="1">
        <f>(Table1[[#This Row],[Gross Revenue]]/Table1[[#This Row],[Budget]])-1</f>
        <v>-0.89585862500000002</v>
      </c>
      <c r="V3365" t="str">
        <f t="shared" si="104"/>
        <v>131-150 minutes</v>
      </c>
      <c r="W3365">
        <f>Table1[[#This Row],[Profit]]/Table1[[#This Row],[Budget]]</f>
        <v>-0.89585862500000002</v>
      </c>
      <c r="X3365" s="22" t="str">
        <f>IF(L3365="","",
IF(L3365&lt;Predictability!$B$1,"Low",
IF(L3365&lt;=Predictability!$B$2,"Mid","High")))</f>
        <v>Mid</v>
      </c>
      <c r="Y3365" s="22">
        <f t="shared" si="105"/>
        <v>0</v>
      </c>
    </row>
    <row r="3366" spans="1:25" x14ac:dyDescent="0.2">
      <c r="A3366" t="s">
        <v>6694</v>
      </c>
      <c r="B3366" t="s">
        <v>3078</v>
      </c>
      <c r="C3366" t="s">
        <v>2985</v>
      </c>
      <c r="D3366">
        <v>63</v>
      </c>
      <c r="E3366">
        <v>167</v>
      </c>
      <c r="F3366">
        <v>0</v>
      </c>
      <c r="G3366">
        <v>0</v>
      </c>
      <c r="H3366">
        <v>7.8</v>
      </c>
      <c r="I3366">
        <v>292</v>
      </c>
      <c r="J3366">
        <v>144</v>
      </c>
      <c r="K3366">
        <v>2222647</v>
      </c>
      <c r="L3366">
        <v>12000000</v>
      </c>
      <c r="M3366" s="2">
        <f>VLOOKUP(A3366,Sheet2!$A$1:G7090,2,0)</f>
        <v>39967</v>
      </c>
      <c r="N3366" t="str">
        <f>VLOOKUP(A3366,Sheet2!$A$1:G7090,3,0)</f>
        <v>Black and White</v>
      </c>
      <c r="O3366" t="str">
        <f>VLOOKUP(A3366,Sheet2!$A$1:G7090,4,0)</f>
        <v>Drama</v>
      </c>
      <c r="P3366" t="str">
        <f>VLOOKUP(A3366,Sheet2!$A$1:G7090,5,0)</f>
        <v>German</v>
      </c>
      <c r="Q3366" t="str">
        <f>VLOOKUP(A3366,Sheet2!$A$1:G7090,6,0)</f>
        <v>Germany</v>
      </c>
      <c r="R3366" t="str">
        <f>VLOOKUP(A3366,Sheet2!$A$1:G7090,7,0)</f>
        <v>R</v>
      </c>
      <c r="S3366" t="str">
        <f>IF(Table1[[#This Row],[Language]]="English","English","Other language")</f>
        <v>Other language</v>
      </c>
      <c r="T3366">
        <f>Table1[[#This Row],[Gross Revenue]]-Table1[[#This Row],[Budget]]</f>
        <v>-9777353</v>
      </c>
      <c r="U3366" s="1">
        <f>(Table1[[#This Row],[Gross Revenue]]/Table1[[#This Row],[Budget]])-1</f>
        <v>-0.81477941666666664</v>
      </c>
      <c r="V3366" t="str">
        <f t="shared" si="104"/>
        <v>131-150 minutes</v>
      </c>
      <c r="W3366">
        <f>Table1[[#This Row],[Profit]]/Table1[[#This Row],[Budget]]</f>
        <v>-0.81477941666666664</v>
      </c>
      <c r="X3366" s="22" t="str">
        <f>IF(L3366="","",
IF(L3366&lt;Predictability!$B$1,"Low",
IF(L3366&lt;=Predictability!$B$2,"Mid","High")))</f>
        <v>Mid</v>
      </c>
      <c r="Y3366" s="22">
        <f t="shared" si="105"/>
        <v>0</v>
      </c>
    </row>
    <row r="3367" spans="1:25" x14ac:dyDescent="0.2">
      <c r="A3367" t="s">
        <v>5426</v>
      </c>
      <c r="B3367" t="s">
        <v>362</v>
      </c>
      <c r="C3367" t="s">
        <v>1162</v>
      </c>
      <c r="D3367">
        <v>13000</v>
      </c>
      <c r="E3367">
        <v>17582</v>
      </c>
      <c r="F3367">
        <v>36</v>
      </c>
      <c r="G3367">
        <v>0</v>
      </c>
      <c r="H3367">
        <v>6.7</v>
      </c>
      <c r="I3367">
        <v>129</v>
      </c>
      <c r="J3367">
        <v>98</v>
      </c>
      <c r="K3367">
        <v>57262492</v>
      </c>
      <c r="L3367">
        <v>24000000</v>
      </c>
      <c r="M3367" s="2">
        <f>VLOOKUP(A3367,Sheet2!$A$1:G7091,2,0)</f>
        <v>36531</v>
      </c>
      <c r="N3367" t="str">
        <f>VLOOKUP(A3367,Sheet2!$A$1:G7091,3,0)</f>
        <v>Color</v>
      </c>
      <c r="O3367" t="str">
        <f>VLOOKUP(A3367,Sheet2!$A$1:G7091,4,0)</f>
        <v>Comedy</v>
      </c>
      <c r="P3367" t="str">
        <f>VLOOKUP(A3367,Sheet2!$A$1:G7091,5,0)</f>
        <v>English</v>
      </c>
      <c r="Q3367" t="str">
        <f>VLOOKUP(A3367,Sheet2!$A$1:G7091,6,0)</f>
        <v>USA</v>
      </c>
      <c r="R3367" t="str">
        <f>VLOOKUP(A3367,Sheet2!$A$1:G7091,7,0)</f>
        <v>R</v>
      </c>
      <c r="S3367" t="str">
        <f>IF(Table1[[#This Row],[Language]]="English","English","Other language")</f>
        <v>English</v>
      </c>
      <c r="T3367">
        <f>Table1[[#This Row],[Gross Revenue]]-Table1[[#This Row],[Budget]]</f>
        <v>33262492</v>
      </c>
      <c r="U3367" s="1">
        <f>(Table1[[#This Row],[Gross Revenue]]/Table1[[#This Row],[Budget]])-1</f>
        <v>1.3859371666666669</v>
      </c>
      <c r="V3367" t="str">
        <f t="shared" si="104"/>
        <v>90-110 minutes</v>
      </c>
      <c r="W3367">
        <f>Table1[[#This Row],[Profit]]/Table1[[#This Row],[Budget]]</f>
        <v>1.3859371666666667</v>
      </c>
      <c r="X3367" s="22" t="str">
        <f>IF(L3367="","",
IF(L3367&lt;Predictability!$B$1,"Low",
IF(L3367&lt;=Predictability!$B$2,"Mid","High")))</f>
        <v>Mid</v>
      </c>
      <c r="Y3367" s="22">
        <f t="shared" si="105"/>
        <v>1</v>
      </c>
    </row>
    <row r="3368" spans="1:25" x14ac:dyDescent="0.2">
      <c r="A3368" t="s">
        <v>3864</v>
      </c>
      <c r="B3368" t="s">
        <v>362</v>
      </c>
      <c r="C3368" t="s">
        <v>955</v>
      </c>
      <c r="D3368">
        <v>13000</v>
      </c>
      <c r="E3368">
        <v>18085</v>
      </c>
      <c r="F3368">
        <v>41</v>
      </c>
      <c r="G3368">
        <v>462</v>
      </c>
      <c r="H3368">
        <v>5.5</v>
      </c>
      <c r="I3368">
        <v>74</v>
      </c>
      <c r="J3368">
        <v>98</v>
      </c>
      <c r="K3368">
        <v>16323969</v>
      </c>
      <c r="L3368">
        <v>40000000</v>
      </c>
      <c r="M3368" s="2">
        <f>VLOOKUP(A3368,Sheet2!$A$1:G7092,2,0)</f>
        <v>38204</v>
      </c>
      <c r="N3368" t="str">
        <f>VLOOKUP(A3368,Sheet2!$A$1:G7092,3,0)</f>
        <v>Color</v>
      </c>
      <c r="O3368" t="str">
        <f>VLOOKUP(A3368,Sheet2!$A$1:G7092,4,0)</f>
        <v>Comedy</v>
      </c>
      <c r="P3368" t="str">
        <f>VLOOKUP(A3368,Sheet2!$A$1:G7092,5,0)</f>
        <v>English</v>
      </c>
      <c r="Q3368" t="str">
        <f>VLOOKUP(A3368,Sheet2!$A$1:G7092,6,0)</f>
        <v>USA</v>
      </c>
      <c r="R3368" t="str">
        <f>VLOOKUP(A3368,Sheet2!$A$1:G7092,7,0)</f>
        <v>PG-13</v>
      </c>
      <c r="S3368" t="str">
        <f>IF(Table1[[#This Row],[Language]]="English","English","Other language")</f>
        <v>English</v>
      </c>
      <c r="T3368">
        <f>Table1[[#This Row],[Gross Revenue]]-Table1[[#This Row],[Budget]]</f>
        <v>-23676031</v>
      </c>
      <c r="U3368" s="1">
        <f>(Table1[[#This Row],[Gross Revenue]]/Table1[[#This Row],[Budget]])-1</f>
        <v>-0.59190077500000005</v>
      </c>
      <c r="V3368" t="str">
        <f t="shared" si="104"/>
        <v>90-110 minutes</v>
      </c>
      <c r="W3368">
        <f>Table1[[#This Row],[Profit]]/Table1[[#This Row],[Budget]]</f>
        <v>-0.59190077500000005</v>
      </c>
      <c r="X3368" s="22" t="str">
        <f>IF(L3368="","",
IF(L3368&lt;Predictability!$B$1,"Low",
IF(L3368&lt;=Predictability!$B$2,"Mid","High")))</f>
        <v>Mid</v>
      </c>
      <c r="Y3368" s="22">
        <f t="shared" si="105"/>
        <v>0</v>
      </c>
    </row>
    <row r="3369" spans="1:25" x14ac:dyDescent="0.2">
      <c r="A3369" t="s">
        <v>6172</v>
      </c>
      <c r="B3369" t="s">
        <v>2125</v>
      </c>
      <c r="C3369" t="s">
        <v>2789</v>
      </c>
      <c r="D3369">
        <v>2000</v>
      </c>
      <c r="E3369">
        <v>2389</v>
      </c>
      <c r="F3369">
        <v>83</v>
      </c>
      <c r="G3369">
        <v>186</v>
      </c>
      <c r="H3369">
        <v>7.3</v>
      </c>
      <c r="I3369">
        <v>61</v>
      </c>
      <c r="J3369">
        <v>112</v>
      </c>
      <c r="K3369">
        <v>3058380</v>
      </c>
      <c r="L3369">
        <v>100000000</v>
      </c>
      <c r="M3369" s="2">
        <f>VLOOKUP(A3369,Sheet2!$A$1:G7093,2,0)</f>
        <v>36619</v>
      </c>
      <c r="N3369" t="str">
        <f>VLOOKUP(A3369,Sheet2!$A$1:G7093,3,0)</f>
        <v>Color</v>
      </c>
      <c r="O3369" t="str">
        <f>VLOOKUP(A3369,Sheet2!$A$1:G7093,4,0)</f>
        <v>Drama</v>
      </c>
      <c r="P3369" t="str">
        <f>VLOOKUP(A3369,Sheet2!$A$1:G7093,5,0)</f>
        <v>French</v>
      </c>
      <c r="Q3369" t="str">
        <f>VLOOKUP(A3369,Sheet2!$A$1:G7093,6,0)</f>
        <v>France</v>
      </c>
      <c r="R3369" t="str">
        <f>VLOOKUP(A3369,Sheet2!$A$1:G7093,7,0)</f>
        <v>R</v>
      </c>
      <c r="S3369" t="str">
        <f>IF(Table1[[#This Row],[Language]]="English","English","Other language")</f>
        <v>Other language</v>
      </c>
      <c r="T3369">
        <f>Table1[[#This Row],[Gross Revenue]]-Table1[[#This Row],[Budget]]</f>
        <v>-96941620</v>
      </c>
      <c r="U3369" s="1">
        <f>(Table1[[#This Row],[Gross Revenue]]/Table1[[#This Row],[Budget]])-1</f>
        <v>-0.96941619999999995</v>
      </c>
      <c r="V3369" t="str">
        <f t="shared" si="104"/>
        <v>111-130 minutes</v>
      </c>
      <c r="W3369">
        <f>Table1[[#This Row],[Profit]]/Table1[[#This Row],[Budget]]</f>
        <v>-0.96941619999999995</v>
      </c>
      <c r="X3369" s="22" t="str">
        <f>IF(L3369="","",
IF(L3369&lt;Predictability!$B$1,"Low",
IF(L3369&lt;=Predictability!$B$2,"Mid","High")))</f>
        <v>High</v>
      </c>
      <c r="Y3369" s="22">
        <f t="shared" si="105"/>
        <v>0</v>
      </c>
    </row>
    <row r="3370" spans="1:25" x14ac:dyDescent="0.2">
      <c r="A3370" t="s">
        <v>3691</v>
      </c>
      <c r="B3370" t="s">
        <v>734</v>
      </c>
      <c r="C3370" t="s">
        <v>735</v>
      </c>
      <c r="D3370">
        <v>1000</v>
      </c>
      <c r="E3370">
        <v>2908</v>
      </c>
      <c r="F3370">
        <v>0</v>
      </c>
      <c r="G3370">
        <v>187</v>
      </c>
      <c r="H3370">
        <v>5.2</v>
      </c>
      <c r="I3370">
        <v>38</v>
      </c>
      <c r="J3370">
        <v>85</v>
      </c>
      <c r="K3370">
        <v>39880476</v>
      </c>
      <c r="L3370">
        <v>25000000</v>
      </c>
      <c r="M3370" s="2">
        <f>VLOOKUP(A3370,Sheet2!$A$1:G7094,2,0)</f>
        <v>37588</v>
      </c>
      <c r="N3370" t="str">
        <f>VLOOKUP(A3370,Sheet2!$A$1:G7094,3,0)</f>
        <v>Color</v>
      </c>
      <c r="O3370" t="str">
        <f>VLOOKUP(A3370,Sheet2!$A$1:G7094,4,0)</f>
        <v>Adventure</v>
      </c>
      <c r="P3370" t="str">
        <f>VLOOKUP(A3370,Sheet2!$A$1:G7094,5,0)</f>
        <v>English</v>
      </c>
      <c r="Q3370" t="str">
        <f>VLOOKUP(A3370,Sheet2!$A$1:G7094,6,0)</f>
        <v>USA</v>
      </c>
      <c r="R3370" t="str">
        <f>VLOOKUP(A3370,Sheet2!$A$1:G7094,7,0)</f>
        <v>PG</v>
      </c>
      <c r="S3370" t="str">
        <f>IF(Table1[[#This Row],[Language]]="English","English","Other language")</f>
        <v>English</v>
      </c>
      <c r="T3370">
        <f>Table1[[#This Row],[Gross Revenue]]-Table1[[#This Row],[Budget]]</f>
        <v>14880476</v>
      </c>
      <c r="U3370" s="1">
        <f>(Table1[[#This Row],[Gross Revenue]]/Table1[[#This Row],[Budget]])-1</f>
        <v>0.59521903999999992</v>
      </c>
      <c r="V3370" t="str">
        <f t="shared" si="104"/>
        <v>&lt;90 minutes</v>
      </c>
      <c r="W3370">
        <f>Table1[[#This Row],[Profit]]/Table1[[#This Row],[Budget]]</f>
        <v>0.59521904000000003</v>
      </c>
      <c r="X3370" s="22" t="str">
        <f>IF(L3370="","",
IF(L3370&lt;Predictability!$B$1,"Low",
IF(L3370&lt;=Predictability!$B$2,"Mid","High")))</f>
        <v>Mid</v>
      </c>
      <c r="Y3370" s="22">
        <f t="shared" si="105"/>
        <v>1</v>
      </c>
    </row>
    <row r="3371" spans="1:25" x14ac:dyDescent="0.2">
      <c r="A3371" t="s">
        <v>5596</v>
      </c>
      <c r="B3371" t="s">
        <v>553</v>
      </c>
      <c r="C3371" t="s">
        <v>2401</v>
      </c>
      <c r="D3371">
        <v>648</v>
      </c>
      <c r="E3371">
        <v>1122</v>
      </c>
      <c r="F3371">
        <v>22</v>
      </c>
      <c r="G3371">
        <v>43000</v>
      </c>
      <c r="H3371">
        <v>6.8</v>
      </c>
      <c r="I3371">
        <v>425</v>
      </c>
      <c r="J3371">
        <v>92</v>
      </c>
      <c r="K3371">
        <v>25138292</v>
      </c>
      <c r="L3371">
        <v>3500000</v>
      </c>
      <c r="M3371" s="2">
        <f>VLOOKUP(A3371,Sheet2!$A$1:G7095,2,0)</f>
        <v>42356</v>
      </c>
      <c r="N3371" t="str">
        <f>VLOOKUP(A3371,Sheet2!$A$1:G7095,3,0)</f>
        <v>Color</v>
      </c>
      <c r="O3371" t="str">
        <f>VLOOKUP(A3371,Sheet2!$A$1:G7095,4,0)</f>
        <v>Horror</v>
      </c>
      <c r="P3371" t="str">
        <f>VLOOKUP(A3371,Sheet2!$A$1:G7095,5,0)</f>
        <v>English</v>
      </c>
      <c r="Q3371" t="str">
        <f>VLOOKUP(A3371,Sheet2!$A$1:G7095,6,0)</f>
        <v>USA</v>
      </c>
      <c r="R3371" t="str">
        <f>VLOOKUP(A3371,Sheet2!$A$1:G7095,7,0)</f>
        <v>R</v>
      </c>
      <c r="S3371" t="str">
        <f>IF(Table1[[#This Row],[Language]]="English","English","Other language")</f>
        <v>English</v>
      </c>
      <c r="T3371">
        <f>Table1[[#This Row],[Gross Revenue]]-Table1[[#This Row],[Budget]]</f>
        <v>21638292</v>
      </c>
      <c r="U3371" s="1">
        <f>(Table1[[#This Row],[Gross Revenue]]/Table1[[#This Row],[Budget]])-1</f>
        <v>6.1823691428571426</v>
      </c>
      <c r="V3371" t="str">
        <f t="shared" si="104"/>
        <v>90-110 minutes</v>
      </c>
      <c r="W3371">
        <f>Table1[[#This Row],[Profit]]/Table1[[#This Row],[Budget]]</f>
        <v>6.1823691428571426</v>
      </c>
      <c r="X3371" s="22" t="str">
        <f>IF(L3371="","",
IF(L3371&lt;Predictability!$B$1,"Low",
IF(L3371&lt;=Predictability!$B$2,"Mid","High")))</f>
        <v>Low</v>
      </c>
      <c r="Y3371" s="22">
        <f t="shared" si="105"/>
        <v>1</v>
      </c>
    </row>
    <row r="3372" spans="1:25" x14ac:dyDescent="0.2">
      <c r="A3372" t="s">
        <v>3668</v>
      </c>
      <c r="B3372" t="s">
        <v>704</v>
      </c>
      <c r="C3372" t="s">
        <v>705</v>
      </c>
      <c r="D3372">
        <v>738</v>
      </c>
      <c r="E3372">
        <v>1458</v>
      </c>
      <c r="F3372">
        <v>0</v>
      </c>
      <c r="G3372">
        <v>0</v>
      </c>
      <c r="H3372">
        <v>5.2</v>
      </c>
      <c r="I3372">
        <v>32</v>
      </c>
      <c r="J3372">
        <v>118</v>
      </c>
      <c r="K3372">
        <v>13000000</v>
      </c>
      <c r="L3372">
        <v>24000000</v>
      </c>
      <c r="M3372" s="2">
        <f>VLOOKUP(A3372,Sheet2!$A$1:G7096,2,0)</f>
        <v>28688</v>
      </c>
      <c r="N3372" t="str">
        <f>VLOOKUP(A3372,Sheet2!$A$1:G7096,3,0)</f>
        <v>Color</v>
      </c>
      <c r="O3372" t="str">
        <f>VLOOKUP(A3372,Sheet2!$A$1:G7096,4,0)</f>
        <v>Adventure</v>
      </c>
      <c r="P3372" t="str">
        <f>VLOOKUP(A3372,Sheet2!$A$1:G7096,5,0)</f>
        <v>English</v>
      </c>
      <c r="Q3372" t="str">
        <f>VLOOKUP(A3372,Sheet2!$A$1:G7096,6,0)</f>
        <v>USA</v>
      </c>
      <c r="R3372" t="str">
        <f>VLOOKUP(A3372,Sheet2!$A$1:G7096,7,0)</f>
        <v>G</v>
      </c>
      <c r="S3372" t="str">
        <f>IF(Table1[[#This Row],[Language]]="English","English","Other language")</f>
        <v>English</v>
      </c>
      <c r="T3372">
        <f>Table1[[#This Row],[Gross Revenue]]-Table1[[#This Row],[Budget]]</f>
        <v>-11000000</v>
      </c>
      <c r="U3372" s="1">
        <f>(Table1[[#This Row],[Gross Revenue]]/Table1[[#This Row],[Budget]])-1</f>
        <v>-0.45833333333333337</v>
      </c>
      <c r="V3372" t="str">
        <f t="shared" si="104"/>
        <v>111-130 minutes</v>
      </c>
      <c r="W3372">
        <f>Table1[[#This Row],[Profit]]/Table1[[#This Row],[Budget]]</f>
        <v>-0.45833333333333331</v>
      </c>
      <c r="X3372" s="22" t="str">
        <f>IF(L3372="","",
IF(L3372&lt;Predictability!$B$1,"Low",
IF(L3372&lt;=Predictability!$B$2,"Mid","High")))</f>
        <v>Mid</v>
      </c>
      <c r="Y3372" s="22">
        <f t="shared" si="105"/>
        <v>0</v>
      </c>
    </row>
    <row r="3373" spans="1:25" x14ac:dyDescent="0.2">
      <c r="A3373" t="s">
        <v>6914</v>
      </c>
      <c r="B3373" t="s">
        <v>3182</v>
      </c>
      <c r="C3373" t="s">
        <v>3183</v>
      </c>
      <c r="D3373">
        <v>695</v>
      </c>
      <c r="E3373">
        <v>2509</v>
      </c>
      <c r="F3373">
        <v>149</v>
      </c>
      <c r="G3373">
        <v>14000</v>
      </c>
      <c r="H3373">
        <v>8.1</v>
      </c>
      <c r="I3373">
        <v>213</v>
      </c>
      <c r="J3373">
        <v>102</v>
      </c>
      <c r="K3373">
        <v>22202612</v>
      </c>
      <c r="L3373">
        <v>2800000</v>
      </c>
      <c r="M3373" s="2">
        <f>VLOOKUP(A3373,Sheet2!$A$1:G7097,2,0)</f>
        <v>14344</v>
      </c>
      <c r="N3373" t="str">
        <f>VLOOKUP(A3373,Sheet2!$A$1:G7097,3,0)</f>
        <v>Black and White</v>
      </c>
      <c r="O3373" t="str">
        <f>VLOOKUP(A3373,Sheet2!$A$1:G7097,4,0)</f>
        <v>Adventure</v>
      </c>
      <c r="P3373" t="str">
        <f>VLOOKUP(A3373,Sheet2!$A$1:G7097,5,0)</f>
        <v>English</v>
      </c>
      <c r="Q3373" t="str">
        <f>VLOOKUP(A3373,Sheet2!$A$1:G7097,6,0)</f>
        <v>USA</v>
      </c>
      <c r="R3373" t="str">
        <f>VLOOKUP(A3373,Sheet2!$A$1:G7097,7,0)</f>
        <v>Passed</v>
      </c>
      <c r="S3373" t="str">
        <f>IF(Table1[[#This Row],[Language]]="English","English","Other language")</f>
        <v>English</v>
      </c>
      <c r="T3373">
        <f>Table1[[#This Row],[Gross Revenue]]-Table1[[#This Row],[Budget]]</f>
        <v>19402612</v>
      </c>
      <c r="U3373" s="1">
        <f>(Table1[[#This Row],[Gross Revenue]]/Table1[[#This Row],[Budget]])-1</f>
        <v>6.9295042857142857</v>
      </c>
      <c r="V3373" t="str">
        <f t="shared" si="104"/>
        <v>90-110 minutes</v>
      </c>
      <c r="W3373">
        <f>Table1[[#This Row],[Profit]]/Table1[[#This Row],[Budget]]</f>
        <v>6.9295042857142857</v>
      </c>
      <c r="X3373" s="22" t="str">
        <f>IF(L3373="","",
IF(L3373&lt;Predictability!$B$1,"Low",
IF(L3373&lt;=Predictability!$B$2,"Mid","High")))</f>
        <v>Low</v>
      </c>
      <c r="Y3373" s="22">
        <f t="shared" si="105"/>
        <v>1</v>
      </c>
    </row>
    <row r="3374" spans="1:25" x14ac:dyDescent="0.2">
      <c r="A3374" t="s">
        <v>6929</v>
      </c>
      <c r="B3374" t="s">
        <v>691</v>
      </c>
      <c r="C3374" t="s">
        <v>692</v>
      </c>
      <c r="D3374">
        <v>29000</v>
      </c>
      <c r="E3374">
        <v>46057</v>
      </c>
      <c r="F3374">
        <v>17000</v>
      </c>
      <c r="G3374">
        <v>138000</v>
      </c>
      <c r="H3374">
        <v>8.1999999999999993</v>
      </c>
      <c r="I3374">
        <v>606</v>
      </c>
      <c r="J3374">
        <v>240</v>
      </c>
      <c r="K3374">
        <v>116866727</v>
      </c>
      <c r="L3374">
        <v>100000000</v>
      </c>
      <c r="M3374" s="2">
        <f>VLOOKUP(A3374,Sheet2!$A$1:G7098,2,0)</f>
        <v>41354</v>
      </c>
      <c r="N3374" t="str">
        <f>VLOOKUP(A3374,Sheet2!$A$1:G7098,3,0)</f>
        <v>Color</v>
      </c>
      <c r="O3374" t="str">
        <f>VLOOKUP(A3374,Sheet2!$A$1:G7098,4,0)</f>
        <v>Biography</v>
      </c>
      <c r="P3374" t="str">
        <f>VLOOKUP(A3374,Sheet2!$A$1:G7098,5,0)</f>
        <v>English</v>
      </c>
      <c r="Q3374" t="str">
        <f>VLOOKUP(A3374,Sheet2!$A$1:G7098,6,0)</f>
        <v>USA</v>
      </c>
      <c r="R3374" t="str">
        <f>VLOOKUP(A3374,Sheet2!$A$1:G7098,7,0)</f>
        <v>R</v>
      </c>
      <c r="S3374" t="str">
        <f>IF(Table1[[#This Row],[Language]]="English","English","Other language")</f>
        <v>English</v>
      </c>
      <c r="T3374">
        <f>Table1[[#This Row],[Gross Revenue]]-Table1[[#This Row],[Budget]]</f>
        <v>16866727</v>
      </c>
      <c r="U3374" s="1">
        <f>(Table1[[#This Row],[Gross Revenue]]/Table1[[#This Row],[Budget]])-1</f>
        <v>0.16866727000000004</v>
      </c>
      <c r="V3374" t="str">
        <f t="shared" si="104"/>
        <v>&gt;150 minutes</v>
      </c>
      <c r="W3374">
        <f>Table1[[#This Row],[Profit]]/Table1[[#This Row],[Budget]]</f>
        <v>0.16866727000000001</v>
      </c>
      <c r="X3374" s="22" t="str">
        <f>IF(L3374="","",
IF(L3374&lt;Predictability!$B$1,"Low",
IF(L3374&lt;=Predictability!$B$2,"Mid","High")))</f>
        <v>High</v>
      </c>
      <c r="Y3374" s="22">
        <f t="shared" si="105"/>
        <v>0</v>
      </c>
    </row>
    <row r="3375" spans="1:25" x14ac:dyDescent="0.2">
      <c r="A3375" t="s">
        <v>4124</v>
      </c>
      <c r="B3375" t="s">
        <v>784</v>
      </c>
      <c r="C3375" t="s">
        <v>1247</v>
      </c>
      <c r="D3375">
        <v>12000</v>
      </c>
      <c r="E3375">
        <v>13071</v>
      </c>
      <c r="F3375">
        <v>394</v>
      </c>
      <c r="G3375">
        <v>0</v>
      </c>
      <c r="H3375">
        <v>5.8</v>
      </c>
      <c r="I3375">
        <v>357</v>
      </c>
      <c r="J3375">
        <v>119</v>
      </c>
      <c r="K3375">
        <v>61937495</v>
      </c>
      <c r="L3375">
        <v>150000000</v>
      </c>
      <c r="M3375" s="2">
        <f>VLOOKUP(A3375,Sheet2!$A$1:G7099,2,0)</f>
        <v>40488</v>
      </c>
      <c r="N3375" t="str">
        <f>VLOOKUP(A3375,Sheet2!$A$1:G7099,3,0)</f>
        <v>Color</v>
      </c>
      <c r="O3375" t="str">
        <f>VLOOKUP(A3375,Sheet2!$A$1:G7099,4,0)</f>
        <v>Drama</v>
      </c>
      <c r="P3375" t="str">
        <f>VLOOKUP(A3375,Sheet2!$A$1:G7099,5,0)</f>
        <v>English</v>
      </c>
      <c r="Q3375" t="str">
        <f>VLOOKUP(A3375,Sheet2!$A$1:G7099,6,0)</f>
        <v>USA</v>
      </c>
      <c r="R3375" t="str">
        <f>VLOOKUP(A3375,Sheet2!$A$1:G7099,7,0)</f>
        <v>R</v>
      </c>
      <c r="S3375" t="str">
        <f>IF(Table1[[#This Row],[Language]]="English","English","Other language")</f>
        <v>English</v>
      </c>
      <c r="T3375">
        <f>Table1[[#This Row],[Gross Revenue]]-Table1[[#This Row],[Budget]]</f>
        <v>-88062505</v>
      </c>
      <c r="U3375" s="1">
        <f>(Table1[[#This Row],[Gross Revenue]]/Table1[[#This Row],[Budget]])-1</f>
        <v>-0.58708336666666661</v>
      </c>
      <c r="V3375" t="str">
        <f t="shared" si="104"/>
        <v>111-130 minutes</v>
      </c>
      <c r="W3375">
        <f>Table1[[#This Row],[Profit]]/Table1[[#This Row],[Budget]]</f>
        <v>-0.58708336666666672</v>
      </c>
      <c r="X3375" s="22" t="str">
        <f>IF(L3375="","",
IF(L3375&lt;Predictability!$B$1,"Low",
IF(L3375&lt;=Predictability!$B$2,"Mid","High")))</f>
        <v>High</v>
      </c>
      <c r="Y3375" s="22">
        <f t="shared" si="105"/>
        <v>0</v>
      </c>
    </row>
    <row r="3376" spans="1:25" x14ac:dyDescent="0.2">
      <c r="A3376" t="s">
        <v>5387</v>
      </c>
      <c r="B3376" t="s">
        <v>279</v>
      </c>
      <c r="C3376" t="s">
        <v>1815</v>
      </c>
      <c r="D3376">
        <v>20000</v>
      </c>
      <c r="E3376">
        <v>23755</v>
      </c>
      <c r="F3376">
        <v>446</v>
      </c>
      <c r="G3376">
        <v>68000</v>
      </c>
      <c r="H3376">
        <v>6.7</v>
      </c>
      <c r="I3376">
        <v>440</v>
      </c>
      <c r="J3376">
        <v>138</v>
      </c>
      <c r="K3376">
        <v>132550960</v>
      </c>
      <c r="L3376">
        <v>120000000</v>
      </c>
      <c r="M3376" s="2">
        <f>VLOOKUP(A3376,Sheet2!$A$1:G7100,2,0)</f>
        <v>41293</v>
      </c>
      <c r="N3376" t="str">
        <f>VLOOKUP(A3376,Sheet2!$A$1:G7100,3,0)</f>
        <v>Color</v>
      </c>
      <c r="O3376" t="str">
        <f>VLOOKUP(A3376,Sheet2!$A$1:G7100,4,0)</f>
        <v>Action</v>
      </c>
      <c r="P3376" t="str">
        <f>VLOOKUP(A3376,Sheet2!$A$1:G7100,5,0)</f>
        <v>English</v>
      </c>
      <c r="Q3376" t="str">
        <f>VLOOKUP(A3376,Sheet2!$A$1:G7100,6,0)</f>
        <v>USA</v>
      </c>
      <c r="R3376" t="str">
        <f>VLOOKUP(A3376,Sheet2!$A$1:G7100,7,0)</f>
        <v>PG-13</v>
      </c>
      <c r="S3376" t="str">
        <f>IF(Table1[[#This Row],[Language]]="English","English","Other language")</f>
        <v>English</v>
      </c>
      <c r="T3376">
        <f>Table1[[#This Row],[Gross Revenue]]-Table1[[#This Row],[Budget]]</f>
        <v>12550960</v>
      </c>
      <c r="U3376" s="1">
        <f>(Table1[[#This Row],[Gross Revenue]]/Table1[[#This Row],[Budget]])-1</f>
        <v>0.10459133333333326</v>
      </c>
      <c r="V3376" t="str">
        <f t="shared" si="104"/>
        <v>131-150 minutes</v>
      </c>
      <c r="W3376">
        <f>Table1[[#This Row],[Profit]]/Table1[[#This Row],[Budget]]</f>
        <v>0.10459133333333333</v>
      </c>
      <c r="X3376" s="22" t="str">
        <f>IF(L3376="","",
IF(L3376&lt;Predictability!$B$1,"Low",
IF(L3376&lt;=Predictability!$B$2,"Mid","High")))</f>
        <v>High</v>
      </c>
      <c r="Y3376" s="22">
        <f t="shared" si="105"/>
        <v>0</v>
      </c>
    </row>
    <row r="3377" spans="1:25" x14ac:dyDescent="0.2">
      <c r="A3377" t="s">
        <v>6179</v>
      </c>
      <c r="B3377" t="s">
        <v>2802</v>
      </c>
      <c r="C3377" t="s">
        <v>2803</v>
      </c>
      <c r="D3377">
        <v>142</v>
      </c>
      <c r="E3377">
        <v>168</v>
      </c>
      <c r="F3377">
        <v>14</v>
      </c>
      <c r="G3377">
        <v>73</v>
      </c>
      <c r="H3377">
        <v>7.3</v>
      </c>
      <c r="I3377">
        <v>18</v>
      </c>
      <c r="J3377">
        <v>88</v>
      </c>
      <c r="K3377">
        <v>110720</v>
      </c>
      <c r="L3377">
        <v>1200000</v>
      </c>
      <c r="M3377" s="2">
        <f>VLOOKUP(A3377,Sheet2!$A$1:G7101,2,0)</f>
        <v>36210</v>
      </c>
      <c r="N3377" t="str">
        <f>VLOOKUP(A3377,Sheet2!$A$1:G7101,3,0)</f>
        <v>Black and White</v>
      </c>
      <c r="O3377" t="str">
        <f>VLOOKUP(A3377,Sheet2!$A$1:G7101,4,0)</f>
        <v>Comedy</v>
      </c>
      <c r="P3377" t="str">
        <f>VLOOKUP(A3377,Sheet2!$A$1:G7101,5,0)</f>
        <v>English</v>
      </c>
      <c r="Q3377" t="str">
        <f>VLOOKUP(A3377,Sheet2!$A$1:G7101,6,0)</f>
        <v>USA</v>
      </c>
      <c r="R3377">
        <f>VLOOKUP(A3377,Sheet2!$A$1:G7101,7,0)</f>
        <v>0</v>
      </c>
      <c r="S3377" t="str">
        <f>IF(Table1[[#This Row],[Language]]="English","English","Other language")</f>
        <v>English</v>
      </c>
      <c r="T3377">
        <f>Table1[[#This Row],[Gross Revenue]]-Table1[[#This Row],[Budget]]</f>
        <v>-1089280</v>
      </c>
      <c r="U3377" s="1">
        <f>(Table1[[#This Row],[Gross Revenue]]/Table1[[#This Row],[Budget]])-1</f>
        <v>-0.90773333333333328</v>
      </c>
      <c r="V3377" t="str">
        <f t="shared" si="104"/>
        <v>&lt;90 minutes</v>
      </c>
      <c r="W3377">
        <f>Table1[[#This Row],[Profit]]/Table1[[#This Row],[Budget]]</f>
        <v>-0.90773333333333328</v>
      </c>
      <c r="X3377" s="22" t="str">
        <f>IF(L3377="","",
IF(L3377&lt;Predictability!$B$1,"Low",
IF(L3377&lt;=Predictability!$B$2,"Mid","High")))</f>
        <v>Low</v>
      </c>
      <c r="Y3377" s="22">
        <f t="shared" si="105"/>
        <v>0</v>
      </c>
    </row>
    <row r="3378" spans="1:25" x14ac:dyDescent="0.2">
      <c r="A3378" t="s">
        <v>4957</v>
      </c>
      <c r="B3378" t="s">
        <v>1442</v>
      </c>
      <c r="C3378" t="s">
        <v>1970</v>
      </c>
      <c r="D3378">
        <v>11000</v>
      </c>
      <c r="E3378">
        <v>11946</v>
      </c>
      <c r="F3378">
        <v>43</v>
      </c>
      <c r="G3378">
        <v>29000</v>
      </c>
      <c r="H3378">
        <v>6.4</v>
      </c>
      <c r="I3378">
        <v>462</v>
      </c>
      <c r="J3378">
        <v>95</v>
      </c>
      <c r="K3378">
        <v>54322273</v>
      </c>
      <c r="L3378">
        <v>17000000</v>
      </c>
      <c r="M3378" s="2">
        <f>VLOOKUP(A3378,Sheet2!$A$1:G7102,2,0)</f>
        <v>40916</v>
      </c>
      <c r="N3378" t="str">
        <f>VLOOKUP(A3378,Sheet2!$A$1:G7102,3,0)</f>
        <v>Color</v>
      </c>
      <c r="O3378" t="str">
        <f>VLOOKUP(A3378,Sheet2!$A$1:G7102,4,0)</f>
        <v>Drama</v>
      </c>
      <c r="P3378" t="str">
        <f>VLOOKUP(A3378,Sheet2!$A$1:G7102,5,0)</f>
        <v>English</v>
      </c>
      <c r="Q3378" t="str">
        <f>VLOOKUP(A3378,Sheet2!$A$1:G7102,6,0)</f>
        <v>UK</v>
      </c>
      <c r="R3378" t="str">
        <f>VLOOKUP(A3378,Sheet2!$A$1:G7102,7,0)</f>
        <v>PG-13</v>
      </c>
      <c r="S3378" t="str">
        <f>IF(Table1[[#This Row],[Language]]="English","English","Other language")</f>
        <v>English</v>
      </c>
      <c r="T3378">
        <f>Table1[[#This Row],[Gross Revenue]]-Table1[[#This Row],[Budget]]</f>
        <v>37322273</v>
      </c>
      <c r="U3378" s="1">
        <f>(Table1[[#This Row],[Gross Revenue]]/Table1[[#This Row],[Budget]])-1</f>
        <v>2.1954278235294118</v>
      </c>
      <c r="V3378" t="str">
        <f t="shared" si="104"/>
        <v>90-110 minutes</v>
      </c>
      <c r="W3378">
        <f>Table1[[#This Row],[Profit]]/Table1[[#This Row],[Budget]]</f>
        <v>2.1954278235294118</v>
      </c>
      <c r="X3378" s="22" t="str">
        <f>IF(L3378="","",
IF(L3378&lt;Predictability!$B$1,"Low",
IF(L3378&lt;=Predictability!$B$2,"Mid","High")))</f>
        <v>Mid</v>
      </c>
      <c r="Y3378" s="22">
        <f t="shared" si="105"/>
        <v>1</v>
      </c>
    </row>
    <row r="3379" spans="1:25" x14ac:dyDescent="0.2">
      <c r="A3379" t="s">
        <v>3560</v>
      </c>
      <c r="B3379" t="s">
        <v>537</v>
      </c>
      <c r="C3379" t="s">
        <v>538</v>
      </c>
      <c r="D3379">
        <v>851</v>
      </c>
      <c r="E3379">
        <v>3485</v>
      </c>
      <c r="F3379">
        <v>15</v>
      </c>
      <c r="G3379">
        <v>0</v>
      </c>
      <c r="H3379">
        <v>4.9000000000000004</v>
      </c>
      <c r="I3379">
        <v>124</v>
      </c>
      <c r="J3379">
        <v>114</v>
      </c>
      <c r="K3379">
        <v>26896744</v>
      </c>
      <c r="L3379">
        <v>16500000</v>
      </c>
      <c r="M3379" s="2">
        <f>VLOOKUP(A3379,Sheet2!$A$1:G7103,2,0)</f>
        <v>39566</v>
      </c>
      <c r="N3379" t="str">
        <f>VLOOKUP(A3379,Sheet2!$A$1:G7103,3,0)</f>
        <v>Color</v>
      </c>
      <c r="O3379" t="str">
        <f>VLOOKUP(A3379,Sheet2!$A$1:G7103,4,0)</f>
        <v>Comedy</v>
      </c>
      <c r="P3379" t="str">
        <f>VLOOKUP(A3379,Sheet2!$A$1:G7103,5,0)</f>
        <v>English</v>
      </c>
      <c r="Q3379" t="str">
        <f>VLOOKUP(A3379,Sheet2!$A$1:G7103,6,0)</f>
        <v>USA</v>
      </c>
      <c r="R3379" t="str">
        <f>VLOOKUP(A3379,Sheet2!$A$1:G7103,7,0)</f>
        <v>PG-13</v>
      </c>
      <c r="S3379" t="str">
        <f>IF(Table1[[#This Row],[Language]]="English","English","Other language")</f>
        <v>English</v>
      </c>
      <c r="T3379">
        <f>Table1[[#This Row],[Gross Revenue]]-Table1[[#This Row],[Budget]]</f>
        <v>10396744</v>
      </c>
      <c r="U3379" s="1">
        <f>(Table1[[#This Row],[Gross Revenue]]/Table1[[#This Row],[Budget]])-1</f>
        <v>0.63010569696969698</v>
      </c>
      <c r="V3379" t="str">
        <f t="shared" si="104"/>
        <v>111-130 minutes</v>
      </c>
      <c r="W3379">
        <f>Table1[[#This Row],[Profit]]/Table1[[#This Row],[Budget]]</f>
        <v>0.63010569696969698</v>
      </c>
      <c r="X3379" s="22" t="str">
        <f>IF(L3379="","",
IF(L3379&lt;Predictability!$B$1,"Low",
IF(L3379&lt;=Predictability!$B$2,"Mid","High")))</f>
        <v>Mid</v>
      </c>
      <c r="Y3379" s="22">
        <f t="shared" si="105"/>
        <v>1</v>
      </c>
    </row>
    <row r="3380" spans="1:25" x14ac:dyDescent="0.2">
      <c r="A3380" t="s">
        <v>5718</v>
      </c>
      <c r="B3380" t="s">
        <v>768</v>
      </c>
      <c r="C3380" t="s">
        <v>534</v>
      </c>
      <c r="D3380">
        <v>865</v>
      </c>
      <c r="E3380">
        <v>2724</v>
      </c>
      <c r="F3380">
        <v>44</v>
      </c>
      <c r="G3380">
        <v>990</v>
      </c>
      <c r="H3380">
        <v>6.9</v>
      </c>
      <c r="I3380">
        <v>18</v>
      </c>
      <c r="J3380">
        <v>106</v>
      </c>
      <c r="K3380">
        <v>25047631</v>
      </c>
      <c r="L3380">
        <v>6000000</v>
      </c>
      <c r="M3380" s="2">
        <f>VLOOKUP(A3380,Sheet2!$A$1:G7104,2,0)</f>
        <v>36236</v>
      </c>
      <c r="N3380" t="str">
        <f>VLOOKUP(A3380,Sheet2!$A$1:G7104,3,0)</f>
        <v>Color</v>
      </c>
      <c r="O3380" t="str">
        <f>VLOOKUP(A3380,Sheet2!$A$1:G7104,4,0)</f>
        <v>Comedy</v>
      </c>
      <c r="P3380" t="str">
        <f>VLOOKUP(A3380,Sheet2!$A$1:G7104,5,0)</f>
        <v>English</v>
      </c>
      <c r="Q3380" t="str">
        <f>VLOOKUP(A3380,Sheet2!$A$1:G7104,6,0)</f>
        <v>USA</v>
      </c>
      <c r="R3380" t="str">
        <f>VLOOKUP(A3380,Sheet2!$A$1:G7104,7,0)</f>
        <v>R</v>
      </c>
      <c r="S3380" t="str">
        <f>IF(Table1[[#This Row],[Language]]="English","English","Other language")</f>
        <v>English</v>
      </c>
      <c r="T3380">
        <f>Table1[[#This Row],[Gross Revenue]]-Table1[[#This Row],[Budget]]</f>
        <v>19047631</v>
      </c>
      <c r="U3380" s="1">
        <f>(Table1[[#This Row],[Gross Revenue]]/Table1[[#This Row],[Budget]])-1</f>
        <v>3.1746051666666668</v>
      </c>
      <c r="V3380" t="str">
        <f t="shared" si="104"/>
        <v>90-110 minutes</v>
      </c>
      <c r="W3380">
        <f>Table1[[#This Row],[Profit]]/Table1[[#This Row],[Budget]]</f>
        <v>3.1746051666666668</v>
      </c>
      <c r="X3380" s="22" t="str">
        <f>IF(L3380="","",
IF(L3380&lt;Predictability!$B$1,"Low",
IF(L3380&lt;=Predictability!$B$2,"Mid","High")))</f>
        <v>Low</v>
      </c>
      <c r="Y3380" s="22">
        <f t="shared" si="105"/>
        <v>1</v>
      </c>
    </row>
    <row r="3381" spans="1:25" x14ac:dyDescent="0.2">
      <c r="A3381" t="s">
        <v>5980</v>
      </c>
      <c r="B3381" t="s">
        <v>661</v>
      </c>
      <c r="C3381" t="s">
        <v>2652</v>
      </c>
      <c r="D3381">
        <v>24000</v>
      </c>
      <c r="E3381">
        <v>51355</v>
      </c>
      <c r="F3381">
        <v>49</v>
      </c>
      <c r="G3381">
        <v>21000</v>
      </c>
      <c r="H3381">
        <v>7.1</v>
      </c>
      <c r="I3381">
        <v>216</v>
      </c>
      <c r="J3381">
        <v>102</v>
      </c>
      <c r="K3381">
        <v>11434867</v>
      </c>
      <c r="L3381">
        <v>6000000</v>
      </c>
      <c r="M3381" s="2">
        <f>VLOOKUP(A3381,Sheet2!$A$1:G7105,2,0)</f>
        <v>41216</v>
      </c>
      <c r="N3381" t="str">
        <f>VLOOKUP(A3381,Sheet2!$A$1:G7105,3,0)</f>
        <v>Color</v>
      </c>
      <c r="O3381" t="str">
        <f>VLOOKUP(A3381,Sheet2!$A$1:G7105,4,0)</f>
        <v>Drama</v>
      </c>
      <c r="P3381" t="str">
        <f>VLOOKUP(A3381,Sheet2!$A$1:G7105,5,0)</f>
        <v>English</v>
      </c>
      <c r="Q3381" t="str">
        <f>VLOOKUP(A3381,Sheet2!$A$1:G7105,6,0)</f>
        <v>USA</v>
      </c>
      <c r="R3381" t="str">
        <f>VLOOKUP(A3381,Sheet2!$A$1:G7105,7,0)</f>
        <v>PG-13</v>
      </c>
      <c r="S3381" t="str">
        <f>IF(Table1[[#This Row],[Language]]="English","English","Other language")</f>
        <v>English</v>
      </c>
      <c r="T3381">
        <f>Table1[[#This Row],[Gross Revenue]]-Table1[[#This Row],[Budget]]</f>
        <v>5434867</v>
      </c>
      <c r="U3381" s="1">
        <f>(Table1[[#This Row],[Gross Revenue]]/Table1[[#This Row],[Budget]])-1</f>
        <v>0.90581116666666661</v>
      </c>
      <c r="V3381" t="str">
        <f t="shared" si="104"/>
        <v>90-110 minutes</v>
      </c>
      <c r="W3381">
        <f>Table1[[#This Row],[Profit]]/Table1[[#This Row],[Budget]]</f>
        <v>0.90581116666666661</v>
      </c>
      <c r="X3381" s="22" t="str">
        <f>IF(L3381="","",
IF(L3381&lt;Predictability!$B$1,"Low",
IF(L3381&lt;=Predictability!$B$2,"Mid","High")))</f>
        <v>Low</v>
      </c>
      <c r="Y3381" s="22">
        <f t="shared" si="105"/>
        <v>1</v>
      </c>
    </row>
    <row r="3382" spans="1:25" x14ac:dyDescent="0.2">
      <c r="A3382" t="s">
        <v>5638</v>
      </c>
      <c r="B3382" t="s">
        <v>2436</v>
      </c>
      <c r="C3382" t="s">
        <v>2437</v>
      </c>
      <c r="D3382">
        <v>373</v>
      </c>
      <c r="E3382">
        <v>1233</v>
      </c>
      <c r="F3382">
        <v>0</v>
      </c>
      <c r="G3382">
        <v>31</v>
      </c>
      <c r="H3382">
        <v>6.9</v>
      </c>
      <c r="I3382">
        <v>6</v>
      </c>
      <c r="J3382">
        <v>118</v>
      </c>
      <c r="K3382">
        <v>3347439</v>
      </c>
      <c r="L3382">
        <v>7500000</v>
      </c>
      <c r="M3382" s="2">
        <f>VLOOKUP(A3382,Sheet2!$A$1:G7106,2,0)</f>
        <v>38134</v>
      </c>
      <c r="N3382" t="str">
        <f>VLOOKUP(A3382,Sheet2!$A$1:G7106,3,0)</f>
        <v>Color</v>
      </c>
      <c r="O3382" t="str">
        <f>VLOOKUP(A3382,Sheet2!$A$1:G7106,4,0)</f>
        <v>Drama</v>
      </c>
      <c r="P3382" t="str">
        <f>VLOOKUP(A3382,Sheet2!$A$1:G7106,5,0)</f>
        <v>English</v>
      </c>
      <c r="Q3382" t="str">
        <f>VLOOKUP(A3382,Sheet2!$A$1:G7106,6,0)</f>
        <v>USA</v>
      </c>
      <c r="R3382" t="str">
        <f>VLOOKUP(A3382,Sheet2!$A$1:G7106,7,0)</f>
        <v>PG</v>
      </c>
      <c r="S3382" t="str">
        <f>IF(Table1[[#This Row],[Language]]="English","English","Other language")</f>
        <v>English</v>
      </c>
      <c r="T3382">
        <f>Table1[[#This Row],[Gross Revenue]]-Table1[[#This Row],[Budget]]</f>
        <v>-4152561</v>
      </c>
      <c r="U3382" s="1">
        <f>(Table1[[#This Row],[Gross Revenue]]/Table1[[#This Row],[Budget]])-1</f>
        <v>-0.55367480000000002</v>
      </c>
      <c r="V3382" t="str">
        <f t="shared" si="104"/>
        <v>111-130 minutes</v>
      </c>
      <c r="W3382">
        <f>Table1[[#This Row],[Profit]]/Table1[[#This Row],[Budget]]</f>
        <v>-0.55367480000000002</v>
      </c>
      <c r="X3382" s="22" t="str">
        <f>IF(L3382="","",
IF(L3382&lt;Predictability!$B$1,"Low",
IF(L3382&lt;=Predictability!$B$2,"Mid","High")))</f>
        <v>Low</v>
      </c>
      <c r="Y3382" s="22">
        <f t="shared" si="105"/>
        <v>0</v>
      </c>
    </row>
    <row r="3383" spans="1:25" x14ac:dyDescent="0.2">
      <c r="A3383" t="s">
        <v>5165</v>
      </c>
      <c r="B3383" t="s">
        <v>2134</v>
      </c>
      <c r="C3383" t="s">
        <v>2135</v>
      </c>
      <c r="D3383">
        <v>1000</v>
      </c>
      <c r="E3383">
        <v>1942</v>
      </c>
      <c r="F3383">
        <v>0</v>
      </c>
      <c r="G3383">
        <v>19</v>
      </c>
      <c r="H3383">
        <v>6.6</v>
      </c>
      <c r="I3383">
        <v>4</v>
      </c>
      <c r="J3383">
        <v>100</v>
      </c>
      <c r="K3383">
        <v>2024854</v>
      </c>
      <c r="L3383">
        <v>6500000</v>
      </c>
      <c r="M3383" s="2">
        <f>VLOOKUP(A3383,Sheet2!$A$1:G7107,2,0)</f>
        <v>38420</v>
      </c>
      <c r="N3383" t="str">
        <f>VLOOKUP(A3383,Sheet2!$A$1:G7107,3,0)</f>
        <v>Color</v>
      </c>
      <c r="O3383" t="str">
        <f>VLOOKUP(A3383,Sheet2!$A$1:G7107,4,0)</f>
        <v>Drama</v>
      </c>
      <c r="P3383" t="str">
        <f>VLOOKUP(A3383,Sheet2!$A$1:G7107,5,0)</f>
        <v>English</v>
      </c>
      <c r="Q3383" t="str">
        <f>VLOOKUP(A3383,Sheet2!$A$1:G7107,6,0)</f>
        <v>USA</v>
      </c>
      <c r="R3383" t="str">
        <f>VLOOKUP(A3383,Sheet2!$A$1:G7107,7,0)</f>
        <v>PG-13</v>
      </c>
      <c r="S3383" t="str">
        <f>IF(Table1[[#This Row],[Language]]="English","English","Other language")</f>
        <v>English</v>
      </c>
      <c r="T3383">
        <f>Table1[[#This Row],[Gross Revenue]]-Table1[[#This Row],[Budget]]</f>
        <v>-4475146</v>
      </c>
      <c r="U3383" s="1">
        <f>(Table1[[#This Row],[Gross Revenue]]/Table1[[#This Row],[Budget]])-1</f>
        <v>-0.68848399999999998</v>
      </c>
      <c r="V3383" t="str">
        <f t="shared" si="104"/>
        <v>90-110 minutes</v>
      </c>
      <c r="W3383">
        <f>Table1[[#This Row],[Profit]]/Table1[[#This Row],[Budget]]</f>
        <v>-0.68848399999999998</v>
      </c>
      <c r="X3383" s="22" t="str">
        <f>IF(L3383="","",
IF(L3383&lt;Predictability!$B$1,"Low",
IF(L3383&lt;=Predictability!$B$2,"Mid","High")))</f>
        <v>Low</v>
      </c>
      <c r="Y3383" s="22">
        <f t="shared" si="105"/>
        <v>0</v>
      </c>
    </row>
    <row r="3384" spans="1:25" x14ac:dyDescent="0.2">
      <c r="A3384" t="s">
        <v>4892</v>
      </c>
      <c r="B3384" t="s">
        <v>1931</v>
      </c>
      <c r="C3384" t="s">
        <v>1819</v>
      </c>
      <c r="D3384">
        <v>766</v>
      </c>
      <c r="E3384">
        <v>2037</v>
      </c>
      <c r="F3384">
        <v>150</v>
      </c>
      <c r="G3384">
        <v>2000</v>
      </c>
      <c r="H3384">
        <v>6.4</v>
      </c>
      <c r="I3384">
        <v>197</v>
      </c>
      <c r="J3384">
        <v>128</v>
      </c>
      <c r="K3384">
        <v>126930660</v>
      </c>
      <c r="L3384">
        <v>135000000</v>
      </c>
      <c r="M3384" s="2">
        <f>VLOOKUP(A3384,Sheet2!$A$1:G7108,2,0)</f>
        <v>36299</v>
      </c>
      <c r="N3384" t="str">
        <f>VLOOKUP(A3384,Sheet2!$A$1:G7108,3,0)</f>
        <v>Color</v>
      </c>
      <c r="O3384" t="str">
        <f>VLOOKUP(A3384,Sheet2!$A$1:G7108,4,0)</f>
        <v>Action</v>
      </c>
      <c r="P3384" t="str">
        <f>VLOOKUP(A3384,Sheet2!$A$1:G7108,5,0)</f>
        <v>English</v>
      </c>
      <c r="Q3384" t="str">
        <f>VLOOKUP(A3384,Sheet2!$A$1:G7108,6,0)</f>
        <v>UK</v>
      </c>
      <c r="R3384" t="str">
        <f>VLOOKUP(A3384,Sheet2!$A$1:G7108,7,0)</f>
        <v>PG-13</v>
      </c>
      <c r="S3384" t="str">
        <f>IF(Table1[[#This Row],[Language]]="English","English","Other language")</f>
        <v>English</v>
      </c>
      <c r="T3384">
        <f>Table1[[#This Row],[Gross Revenue]]-Table1[[#This Row],[Budget]]</f>
        <v>-8069340</v>
      </c>
      <c r="U3384" s="1">
        <f>(Table1[[#This Row],[Gross Revenue]]/Table1[[#This Row],[Budget]])-1</f>
        <v>-5.9772888888888875E-2</v>
      </c>
      <c r="V3384" t="str">
        <f t="shared" si="104"/>
        <v>111-130 minutes</v>
      </c>
      <c r="W3384">
        <f>Table1[[#This Row],[Profit]]/Table1[[#This Row],[Budget]]</f>
        <v>-5.9772888888888889E-2</v>
      </c>
      <c r="X3384" s="22" t="str">
        <f>IF(L3384="","",
IF(L3384&lt;Predictability!$B$1,"Low",
IF(L3384&lt;=Predictability!$B$2,"Mid","High")))</f>
        <v>High</v>
      </c>
      <c r="Y3384" s="22">
        <f t="shared" si="105"/>
        <v>0</v>
      </c>
    </row>
    <row r="3385" spans="1:25" x14ac:dyDescent="0.2">
      <c r="A3385" t="s">
        <v>5814</v>
      </c>
      <c r="B3385" t="s">
        <v>2551</v>
      </c>
      <c r="C3385" t="s">
        <v>2552</v>
      </c>
      <c r="D3385">
        <v>177</v>
      </c>
      <c r="E3385">
        <v>278</v>
      </c>
      <c r="F3385">
        <v>1000</v>
      </c>
      <c r="G3385">
        <v>49000</v>
      </c>
      <c r="H3385">
        <v>7</v>
      </c>
      <c r="I3385">
        <v>427</v>
      </c>
      <c r="J3385">
        <v>109</v>
      </c>
      <c r="K3385">
        <v>26003149</v>
      </c>
      <c r="L3385">
        <v>20000000</v>
      </c>
      <c r="M3385" s="2">
        <f>VLOOKUP(A3385,Sheet2!$A$1:G7109,2,0)</f>
        <v>41347</v>
      </c>
      <c r="N3385" t="str">
        <f>VLOOKUP(A3385,Sheet2!$A$1:G7109,3,0)</f>
        <v>Color</v>
      </c>
      <c r="O3385" t="str">
        <f>VLOOKUP(A3385,Sheet2!$A$1:G7109,4,0)</f>
        <v>Action</v>
      </c>
      <c r="P3385" t="str">
        <f>VLOOKUP(A3385,Sheet2!$A$1:G7109,5,0)</f>
        <v>English</v>
      </c>
      <c r="Q3385" t="str">
        <f>VLOOKUP(A3385,Sheet2!$A$1:G7109,6,0)</f>
        <v>UK</v>
      </c>
      <c r="R3385" t="str">
        <f>VLOOKUP(A3385,Sheet2!$A$1:G7109,7,0)</f>
        <v>R</v>
      </c>
      <c r="S3385" t="str">
        <f>IF(Table1[[#This Row],[Language]]="English","English","Other language")</f>
        <v>English</v>
      </c>
      <c r="T3385">
        <f>Table1[[#This Row],[Gross Revenue]]-Table1[[#This Row],[Budget]]</f>
        <v>6003149</v>
      </c>
      <c r="U3385" s="1">
        <f>(Table1[[#This Row],[Gross Revenue]]/Table1[[#This Row],[Budget]])-1</f>
        <v>0.30015744999999994</v>
      </c>
      <c r="V3385" t="str">
        <f t="shared" si="104"/>
        <v>90-110 minutes</v>
      </c>
      <c r="W3385">
        <f>Table1[[#This Row],[Profit]]/Table1[[#This Row],[Budget]]</f>
        <v>0.30015744999999999</v>
      </c>
      <c r="X3385" s="22" t="str">
        <f>IF(L3385="","",
IF(L3385&lt;Predictability!$B$1,"Low",
IF(L3385&lt;=Predictability!$B$2,"Mid","High")))</f>
        <v>Mid</v>
      </c>
      <c r="Y3385" s="22">
        <f t="shared" si="105"/>
        <v>0</v>
      </c>
    </row>
    <row r="3386" spans="1:25" x14ac:dyDescent="0.2">
      <c r="A3386" t="s">
        <v>6774</v>
      </c>
      <c r="B3386" t="s">
        <v>784</v>
      </c>
      <c r="C3386" t="s">
        <v>1252</v>
      </c>
      <c r="D3386">
        <v>12000</v>
      </c>
      <c r="E3386">
        <v>12574</v>
      </c>
      <c r="F3386">
        <v>79</v>
      </c>
      <c r="G3386">
        <v>11000</v>
      </c>
      <c r="H3386">
        <v>7.9</v>
      </c>
      <c r="I3386">
        <v>126</v>
      </c>
      <c r="J3386">
        <v>127</v>
      </c>
      <c r="K3386">
        <v>5128124</v>
      </c>
      <c r="L3386">
        <v>25000000</v>
      </c>
      <c r="M3386" s="2">
        <f>VLOOKUP(A3386,Sheet2!$A$1:G7110,2,0)</f>
        <v>38462</v>
      </c>
      <c r="N3386" t="str">
        <f>VLOOKUP(A3386,Sheet2!$A$1:G7110,3,0)</f>
        <v>Color</v>
      </c>
      <c r="O3386" t="str">
        <f>VLOOKUP(A3386,Sheet2!$A$1:G7110,4,0)</f>
        <v>Biography</v>
      </c>
      <c r="P3386" t="str">
        <f>VLOOKUP(A3386,Sheet2!$A$1:G7110,5,0)</f>
        <v>English</v>
      </c>
      <c r="Q3386" t="str">
        <f>VLOOKUP(A3386,Sheet2!$A$1:G7110,6,0)</f>
        <v>New Zealand</v>
      </c>
      <c r="R3386" t="str">
        <f>VLOOKUP(A3386,Sheet2!$A$1:G7110,7,0)</f>
        <v>PG-13</v>
      </c>
      <c r="S3386" t="str">
        <f>IF(Table1[[#This Row],[Language]]="English","English","Other language")</f>
        <v>English</v>
      </c>
      <c r="T3386">
        <f>Table1[[#This Row],[Gross Revenue]]-Table1[[#This Row],[Budget]]</f>
        <v>-19871876</v>
      </c>
      <c r="U3386" s="1">
        <f>(Table1[[#This Row],[Gross Revenue]]/Table1[[#This Row],[Budget]])-1</f>
        <v>-0.79487503999999998</v>
      </c>
      <c r="V3386" t="str">
        <f t="shared" si="104"/>
        <v>111-130 minutes</v>
      </c>
      <c r="W3386">
        <f>Table1[[#This Row],[Profit]]/Table1[[#This Row],[Budget]]</f>
        <v>-0.79487503999999998</v>
      </c>
      <c r="X3386" s="22" t="str">
        <f>IF(L3386="","",
IF(L3386&lt;Predictability!$B$1,"Low",
IF(L3386&lt;=Predictability!$B$2,"Mid","High")))</f>
        <v>Mid</v>
      </c>
      <c r="Y3386" s="22">
        <f t="shared" si="105"/>
        <v>0</v>
      </c>
    </row>
    <row r="3387" spans="1:25" x14ac:dyDescent="0.2">
      <c r="A3387" t="s">
        <v>4266</v>
      </c>
      <c r="B3387" t="s">
        <v>1388</v>
      </c>
      <c r="C3387" t="s">
        <v>1389</v>
      </c>
      <c r="D3387">
        <v>1000</v>
      </c>
      <c r="E3387">
        <v>2319</v>
      </c>
      <c r="F3387">
        <v>28</v>
      </c>
      <c r="G3387">
        <v>0</v>
      </c>
      <c r="H3387">
        <v>5.9</v>
      </c>
      <c r="I3387">
        <v>70</v>
      </c>
      <c r="J3387">
        <v>93</v>
      </c>
      <c r="K3387">
        <v>3500000</v>
      </c>
      <c r="L3387">
        <v>2700000</v>
      </c>
      <c r="M3387" s="2">
        <f>VLOOKUP(A3387,Sheet2!$A$1:G7111,2,0)</f>
        <v>31773</v>
      </c>
      <c r="N3387" t="str">
        <f>VLOOKUP(A3387,Sheet2!$A$1:G7111,3,0)</f>
        <v>Color</v>
      </c>
      <c r="O3387" t="str">
        <f>VLOOKUP(A3387,Sheet2!$A$1:G7111,4,0)</f>
        <v>Action</v>
      </c>
      <c r="P3387" t="str">
        <f>VLOOKUP(A3387,Sheet2!$A$1:G7111,5,0)</f>
        <v>English</v>
      </c>
      <c r="Q3387" t="str">
        <f>VLOOKUP(A3387,Sheet2!$A$1:G7111,6,0)</f>
        <v>USA</v>
      </c>
      <c r="R3387" t="str">
        <f>VLOOKUP(A3387,Sheet2!$A$1:G7111,7,0)</f>
        <v>R</v>
      </c>
      <c r="S3387" t="str">
        <f>IF(Table1[[#This Row],[Language]]="English","English","Other language")</f>
        <v>English</v>
      </c>
      <c r="T3387">
        <f>Table1[[#This Row],[Gross Revenue]]-Table1[[#This Row],[Budget]]</f>
        <v>800000</v>
      </c>
      <c r="U3387" s="1">
        <f>(Table1[[#This Row],[Gross Revenue]]/Table1[[#This Row],[Budget]])-1</f>
        <v>0.29629629629629628</v>
      </c>
      <c r="V3387" t="str">
        <f t="shared" si="104"/>
        <v>90-110 minutes</v>
      </c>
      <c r="W3387">
        <f>Table1[[#This Row],[Profit]]/Table1[[#This Row],[Budget]]</f>
        <v>0.29629629629629628</v>
      </c>
      <c r="X3387" s="22" t="str">
        <f>IF(L3387="","",
IF(L3387&lt;Predictability!$B$1,"Low",
IF(L3387&lt;=Predictability!$B$2,"Mid","High")))</f>
        <v>Low</v>
      </c>
      <c r="Y3387" s="22">
        <f t="shared" si="105"/>
        <v>0</v>
      </c>
    </row>
    <row r="3388" spans="1:25" x14ac:dyDescent="0.2">
      <c r="A3388" t="s">
        <v>6811</v>
      </c>
      <c r="B3388" t="s">
        <v>1603</v>
      </c>
      <c r="C3388" t="s">
        <v>1261</v>
      </c>
      <c r="D3388">
        <v>1000</v>
      </c>
      <c r="E3388">
        <v>1582</v>
      </c>
      <c r="F3388">
        <v>0</v>
      </c>
      <c r="G3388">
        <v>10000</v>
      </c>
      <c r="H3388">
        <v>7.9</v>
      </c>
      <c r="I3388">
        <v>391</v>
      </c>
      <c r="J3388">
        <v>109</v>
      </c>
      <c r="K3388">
        <v>26236603</v>
      </c>
      <c r="L3388">
        <v>6000000</v>
      </c>
      <c r="M3388" s="2">
        <f>VLOOKUP(A3388,Sheet2!$A$1:G7112,2,0)</f>
        <v>39768</v>
      </c>
      <c r="N3388" t="str">
        <f>VLOOKUP(A3388,Sheet2!$A$1:G7112,3,0)</f>
        <v>Color</v>
      </c>
      <c r="O3388" t="str">
        <f>VLOOKUP(A3388,Sheet2!$A$1:G7112,4,0)</f>
        <v>Drama</v>
      </c>
      <c r="P3388" t="str">
        <f>VLOOKUP(A3388,Sheet2!$A$1:G7112,5,0)</f>
        <v>English</v>
      </c>
      <c r="Q3388" t="str">
        <f>VLOOKUP(A3388,Sheet2!$A$1:G7112,6,0)</f>
        <v>USA</v>
      </c>
      <c r="R3388" t="str">
        <f>VLOOKUP(A3388,Sheet2!$A$1:G7112,7,0)</f>
        <v>R</v>
      </c>
      <c r="S3388" t="str">
        <f>IF(Table1[[#This Row],[Language]]="English","English","Other language")</f>
        <v>English</v>
      </c>
      <c r="T3388">
        <f>Table1[[#This Row],[Gross Revenue]]-Table1[[#This Row],[Budget]]</f>
        <v>20236603</v>
      </c>
      <c r="U3388" s="1">
        <f>(Table1[[#This Row],[Gross Revenue]]/Table1[[#This Row],[Budget]])-1</f>
        <v>3.3727671666666668</v>
      </c>
      <c r="V3388" t="str">
        <f t="shared" si="104"/>
        <v>90-110 minutes</v>
      </c>
      <c r="W3388">
        <f>Table1[[#This Row],[Profit]]/Table1[[#This Row],[Budget]]</f>
        <v>3.3727671666666668</v>
      </c>
      <c r="X3388" s="22" t="str">
        <f>IF(L3388="","",
IF(L3388&lt;Predictability!$B$1,"Low",
IF(L3388&lt;=Predictability!$B$2,"Mid","High")))</f>
        <v>Low</v>
      </c>
      <c r="Y3388" s="22">
        <f t="shared" si="105"/>
        <v>1</v>
      </c>
    </row>
    <row r="3389" spans="1:25" x14ac:dyDescent="0.2">
      <c r="A3389" t="s">
        <v>5813</v>
      </c>
      <c r="B3389" t="s">
        <v>790</v>
      </c>
      <c r="C3389" t="s">
        <v>462</v>
      </c>
      <c r="D3389">
        <v>940</v>
      </c>
      <c r="E3389">
        <v>4230</v>
      </c>
      <c r="F3389">
        <v>38</v>
      </c>
      <c r="G3389">
        <v>0</v>
      </c>
      <c r="H3389">
        <v>7</v>
      </c>
      <c r="I3389">
        <v>142</v>
      </c>
      <c r="J3389">
        <v>121</v>
      </c>
      <c r="K3389">
        <v>83892374</v>
      </c>
      <c r="L3389">
        <v>66000000</v>
      </c>
      <c r="M3389" s="2">
        <f>VLOOKUP(A3389,Sheet2!$A$1:G7113,2,0)</f>
        <v>36082</v>
      </c>
      <c r="N3389" t="str">
        <f>VLOOKUP(A3389,Sheet2!$A$1:G7113,3,0)</f>
        <v>Color</v>
      </c>
      <c r="O3389" t="str">
        <f>VLOOKUP(A3389,Sheet2!$A$1:G7113,4,0)</f>
        <v>Drama</v>
      </c>
      <c r="P3389" t="str">
        <f>VLOOKUP(A3389,Sheet2!$A$1:G7113,5,0)</f>
        <v>English</v>
      </c>
      <c r="Q3389" t="str">
        <f>VLOOKUP(A3389,Sheet2!$A$1:G7113,6,0)</f>
        <v>USA</v>
      </c>
      <c r="R3389" t="str">
        <f>VLOOKUP(A3389,Sheet2!$A$1:G7113,7,0)</f>
        <v>PG-13</v>
      </c>
      <c r="S3389" t="str">
        <f>IF(Table1[[#This Row],[Language]]="English","English","Other language")</f>
        <v>English</v>
      </c>
      <c r="T3389">
        <f>Table1[[#This Row],[Gross Revenue]]-Table1[[#This Row],[Budget]]</f>
        <v>17892374</v>
      </c>
      <c r="U3389" s="1">
        <f>(Table1[[#This Row],[Gross Revenue]]/Table1[[#This Row],[Budget]])-1</f>
        <v>0.27109657575757584</v>
      </c>
      <c r="V3389" t="str">
        <f t="shared" si="104"/>
        <v>111-130 minutes</v>
      </c>
      <c r="W3389">
        <f>Table1[[#This Row],[Profit]]/Table1[[#This Row],[Budget]]</f>
        <v>0.27109657575757573</v>
      </c>
      <c r="X3389" s="22" t="str">
        <f>IF(L3389="","",
IF(L3389&lt;Predictability!$B$1,"Low",
IF(L3389&lt;=Predictability!$B$2,"Mid","High")))</f>
        <v>High</v>
      </c>
      <c r="Y3389" s="22">
        <f t="shared" si="105"/>
        <v>0</v>
      </c>
    </row>
    <row r="3390" spans="1:25" x14ac:dyDescent="0.2">
      <c r="A3390" t="s">
        <v>4236</v>
      </c>
      <c r="B3390" t="s">
        <v>1364</v>
      </c>
      <c r="C3390" t="s">
        <v>1365</v>
      </c>
      <c r="D3390">
        <v>826</v>
      </c>
      <c r="E3390">
        <v>2351</v>
      </c>
      <c r="F3390">
        <v>251</v>
      </c>
      <c r="G3390">
        <v>0</v>
      </c>
      <c r="H3390">
        <v>5.9</v>
      </c>
      <c r="I3390">
        <v>270</v>
      </c>
      <c r="J3390">
        <v>108</v>
      </c>
      <c r="K3390">
        <v>20981633</v>
      </c>
      <c r="L3390">
        <v>30000000</v>
      </c>
      <c r="M3390" s="2">
        <f>VLOOKUP(A3390,Sheet2!$A$1:G7114,2,0)</f>
        <v>39793</v>
      </c>
      <c r="N3390" t="str">
        <f>VLOOKUP(A3390,Sheet2!$A$1:G7114,3,0)</f>
        <v>Color</v>
      </c>
      <c r="O3390" t="str">
        <f>VLOOKUP(A3390,Sheet2!$A$1:G7114,4,0)</f>
        <v>Drama</v>
      </c>
      <c r="P3390" t="str">
        <f>VLOOKUP(A3390,Sheet2!$A$1:G7114,5,0)</f>
        <v>English</v>
      </c>
      <c r="Q3390" t="str">
        <f>VLOOKUP(A3390,Sheet2!$A$1:G7114,6,0)</f>
        <v>USA</v>
      </c>
      <c r="R3390" t="str">
        <f>VLOOKUP(A3390,Sheet2!$A$1:G7114,7,0)</f>
        <v>PG-13</v>
      </c>
      <c r="S3390" t="str">
        <f>IF(Table1[[#This Row],[Language]]="English","English","Other language")</f>
        <v>English</v>
      </c>
      <c r="T3390">
        <f>Table1[[#This Row],[Gross Revenue]]-Table1[[#This Row],[Budget]]</f>
        <v>-9018367</v>
      </c>
      <c r="U3390" s="1">
        <f>(Table1[[#This Row],[Gross Revenue]]/Table1[[#This Row],[Budget]])-1</f>
        <v>-0.30061223333333331</v>
      </c>
      <c r="V3390" t="str">
        <f t="shared" si="104"/>
        <v>90-110 minutes</v>
      </c>
      <c r="W3390">
        <f>Table1[[#This Row],[Profit]]/Table1[[#This Row],[Budget]]</f>
        <v>-0.30061223333333331</v>
      </c>
      <c r="X3390" s="22" t="str">
        <f>IF(L3390="","",
IF(L3390&lt;Predictability!$B$1,"Low",
IF(L3390&lt;=Predictability!$B$2,"Mid","High")))</f>
        <v>Mid</v>
      </c>
      <c r="Y3390" s="22">
        <f t="shared" si="105"/>
        <v>0</v>
      </c>
    </row>
    <row r="3391" spans="1:25" x14ac:dyDescent="0.2">
      <c r="A3391" t="s">
        <v>6615</v>
      </c>
      <c r="B3391" t="s">
        <v>956</v>
      </c>
      <c r="C3391" t="s">
        <v>2123</v>
      </c>
      <c r="D3391">
        <v>9000</v>
      </c>
      <c r="E3391">
        <v>11433</v>
      </c>
      <c r="F3391">
        <v>115</v>
      </c>
      <c r="G3391">
        <v>401</v>
      </c>
      <c r="H3391">
        <v>6.4</v>
      </c>
      <c r="I3391">
        <v>93</v>
      </c>
      <c r="J3391">
        <v>115</v>
      </c>
      <c r="K3391">
        <v>882710</v>
      </c>
      <c r="L3391">
        <v>24000000</v>
      </c>
      <c r="M3391" s="2">
        <f>VLOOKUP(A3391,Sheet2!$A$1:G7115,2,0)</f>
        <v>36530</v>
      </c>
      <c r="N3391" t="str">
        <f>VLOOKUP(A3391,Sheet2!$A$1:G7115,3,0)</f>
        <v>Color</v>
      </c>
      <c r="O3391" t="str">
        <f>VLOOKUP(A3391,Sheet2!$A$1:G7115,4,0)</f>
        <v>Crime</v>
      </c>
      <c r="P3391" t="str">
        <f>VLOOKUP(A3391,Sheet2!$A$1:G7115,5,0)</f>
        <v>English</v>
      </c>
      <c r="Q3391" t="str">
        <f>VLOOKUP(A3391,Sheet2!$A$1:G7115,6,0)</f>
        <v>USA</v>
      </c>
      <c r="R3391" t="str">
        <f>VLOOKUP(A3391,Sheet2!$A$1:G7115,7,0)</f>
        <v>R</v>
      </c>
      <c r="S3391" t="str">
        <f>IF(Table1[[#This Row],[Language]]="English","English","Other language")</f>
        <v>English</v>
      </c>
      <c r="T3391">
        <f>Table1[[#This Row],[Gross Revenue]]-Table1[[#This Row],[Budget]]</f>
        <v>-23117290</v>
      </c>
      <c r="U3391" s="1">
        <f>(Table1[[#This Row],[Gross Revenue]]/Table1[[#This Row],[Budget]])-1</f>
        <v>-0.96322041666666669</v>
      </c>
      <c r="V3391" t="str">
        <f t="shared" si="104"/>
        <v>111-130 minutes</v>
      </c>
      <c r="W3391">
        <f>Table1[[#This Row],[Profit]]/Table1[[#This Row],[Budget]]</f>
        <v>-0.96322041666666669</v>
      </c>
      <c r="X3391" s="22" t="str">
        <f>IF(L3391="","",
IF(L3391&lt;Predictability!$B$1,"Low",
IF(L3391&lt;=Predictability!$B$2,"Mid","High")))</f>
        <v>Mid</v>
      </c>
      <c r="Y3391" s="22">
        <f t="shared" si="105"/>
        <v>0</v>
      </c>
    </row>
    <row r="3392" spans="1:25" x14ac:dyDescent="0.2">
      <c r="A3392" t="s">
        <v>5468</v>
      </c>
      <c r="B3392" t="s">
        <v>718</v>
      </c>
      <c r="C3392" t="s">
        <v>2324</v>
      </c>
      <c r="D3392">
        <v>17000</v>
      </c>
      <c r="E3392">
        <v>30978</v>
      </c>
      <c r="F3392">
        <v>4</v>
      </c>
      <c r="G3392">
        <v>1000</v>
      </c>
      <c r="H3392">
        <v>6.8</v>
      </c>
      <c r="I3392">
        <v>60</v>
      </c>
      <c r="J3392">
        <v>102</v>
      </c>
      <c r="K3392">
        <v>317040</v>
      </c>
      <c r="L3392">
        <v>15500000</v>
      </c>
      <c r="M3392" s="2">
        <f>VLOOKUP(A3392,Sheet2!$A$1:G7116,2,0)</f>
        <v>39794</v>
      </c>
      <c r="N3392" t="str">
        <f>VLOOKUP(A3392,Sheet2!$A$1:G7116,3,0)</f>
        <v>Color</v>
      </c>
      <c r="O3392" t="str">
        <f>VLOOKUP(A3392,Sheet2!$A$1:G7116,4,0)</f>
        <v>Drama</v>
      </c>
      <c r="P3392" t="str">
        <f>VLOOKUP(A3392,Sheet2!$A$1:G7116,5,0)</f>
        <v>English</v>
      </c>
      <c r="Q3392" t="str">
        <f>VLOOKUP(A3392,Sheet2!$A$1:G7116,6,0)</f>
        <v>USA</v>
      </c>
      <c r="R3392" t="str">
        <f>VLOOKUP(A3392,Sheet2!$A$1:G7116,7,0)</f>
        <v>PG-13</v>
      </c>
      <c r="S3392" t="str">
        <f>IF(Table1[[#This Row],[Language]]="English","English","Other language")</f>
        <v>English</v>
      </c>
      <c r="T3392">
        <f>Table1[[#This Row],[Gross Revenue]]-Table1[[#This Row],[Budget]]</f>
        <v>-15182960</v>
      </c>
      <c r="U3392" s="1">
        <f>(Table1[[#This Row],[Gross Revenue]]/Table1[[#This Row],[Budget]])-1</f>
        <v>-0.97954580645161293</v>
      </c>
      <c r="V3392" t="str">
        <f t="shared" si="104"/>
        <v>90-110 minutes</v>
      </c>
      <c r="W3392">
        <f>Table1[[#This Row],[Profit]]/Table1[[#This Row],[Budget]]</f>
        <v>-0.97954580645161293</v>
      </c>
      <c r="X3392" s="22" t="str">
        <f>IF(L3392="","",
IF(L3392&lt;Predictability!$B$1,"Low",
IF(L3392&lt;=Predictability!$B$2,"Mid","High")))</f>
        <v>Mid</v>
      </c>
      <c r="Y3392" s="22">
        <f t="shared" si="105"/>
        <v>0</v>
      </c>
    </row>
    <row r="3393" spans="1:25" x14ac:dyDescent="0.2">
      <c r="A3393" t="s">
        <v>5881</v>
      </c>
      <c r="B3393" t="s">
        <v>338</v>
      </c>
      <c r="C3393" t="s">
        <v>1814</v>
      </c>
      <c r="D3393">
        <v>716</v>
      </c>
      <c r="E3393">
        <v>1843</v>
      </c>
      <c r="F3393">
        <v>0</v>
      </c>
      <c r="G3393">
        <v>5000</v>
      </c>
      <c r="H3393">
        <v>7.1</v>
      </c>
      <c r="I3393">
        <v>122</v>
      </c>
      <c r="J3393">
        <v>105</v>
      </c>
      <c r="K3393">
        <v>99462</v>
      </c>
      <c r="L3393">
        <v>33000000</v>
      </c>
      <c r="M3393" s="2">
        <f>VLOOKUP(A3393,Sheet2!$A$1:G7117,2,0)</f>
        <v>41478</v>
      </c>
      <c r="N3393" t="str">
        <f>VLOOKUP(A3393,Sheet2!$A$1:G7117,3,0)</f>
        <v>Color</v>
      </c>
      <c r="O3393" t="str">
        <f>VLOOKUP(A3393,Sheet2!$A$1:G7117,4,0)</f>
        <v>Action</v>
      </c>
      <c r="P3393" t="str">
        <f>VLOOKUP(A3393,Sheet2!$A$1:G7117,5,0)</f>
        <v>English</v>
      </c>
      <c r="Q3393" t="str">
        <f>VLOOKUP(A3393,Sheet2!$A$1:G7117,6,0)</f>
        <v>France</v>
      </c>
      <c r="R3393" t="str">
        <f>VLOOKUP(A3393,Sheet2!$A$1:G7117,7,0)</f>
        <v>PG</v>
      </c>
      <c r="S3393" t="str">
        <f>IF(Table1[[#This Row],[Language]]="English","English","Other language")</f>
        <v>English</v>
      </c>
      <c r="T3393">
        <f>Table1[[#This Row],[Gross Revenue]]-Table1[[#This Row],[Budget]]</f>
        <v>-32900538</v>
      </c>
      <c r="U3393" s="1">
        <f>(Table1[[#This Row],[Gross Revenue]]/Table1[[#This Row],[Budget]])-1</f>
        <v>-0.99698600000000004</v>
      </c>
      <c r="V3393" t="str">
        <f t="shared" si="104"/>
        <v>90-110 minutes</v>
      </c>
      <c r="W3393">
        <f>Table1[[#This Row],[Profit]]/Table1[[#This Row],[Budget]]</f>
        <v>-0.99698600000000004</v>
      </c>
      <c r="X3393" s="22" t="str">
        <f>IF(L3393="","",
IF(L3393&lt;Predictability!$B$1,"Low",
IF(L3393&lt;=Predictability!$B$2,"Mid","High")))</f>
        <v>Mid</v>
      </c>
      <c r="Y3393" s="22">
        <f t="shared" si="105"/>
        <v>0</v>
      </c>
    </row>
    <row r="3394" spans="1:25" x14ac:dyDescent="0.2">
      <c r="A3394" t="s">
        <v>6189</v>
      </c>
      <c r="B3394" t="s">
        <v>2656</v>
      </c>
      <c r="C3394" t="s">
        <v>2657</v>
      </c>
      <c r="D3394">
        <v>2000</v>
      </c>
      <c r="E3394">
        <v>5890</v>
      </c>
      <c r="F3394">
        <v>212</v>
      </c>
      <c r="G3394">
        <v>0</v>
      </c>
      <c r="H3394">
        <v>7.3</v>
      </c>
      <c r="I3394">
        <v>188</v>
      </c>
      <c r="J3394">
        <v>100</v>
      </c>
      <c r="K3394">
        <v>10991381</v>
      </c>
      <c r="L3394">
        <v>35000000</v>
      </c>
      <c r="M3394" s="2">
        <f>VLOOKUP(A3394,Sheet2!$A$1:G7118,2,0)</f>
        <v>40174</v>
      </c>
      <c r="N3394" t="str">
        <f>VLOOKUP(A3394,Sheet2!$A$1:G7118,3,0)</f>
        <v>Color</v>
      </c>
      <c r="O3394" t="str">
        <f>VLOOKUP(A3394,Sheet2!$A$1:G7118,4,0)</f>
        <v>Biography</v>
      </c>
      <c r="P3394" t="str">
        <f>VLOOKUP(A3394,Sheet2!$A$1:G7118,5,0)</f>
        <v>English</v>
      </c>
      <c r="Q3394" t="str">
        <f>VLOOKUP(A3394,Sheet2!$A$1:G7118,6,0)</f>
        <v>UK</v>
      </c>
      <c r="R3394" t="str">
        <f>VLOOKUP(A3394,Sheet2!$A$1:G7118,7,0)</f>
        <v>PG</v>
      </c>
      <c r="S3394" t="str">
        <f>IF(Table1[[#This Row],[Language]]="English","English","Other language")</f>
        <v>English</v>
      </c>
      <c r="T3394">
        <f>Table1[[#This Row],[Gross Revenue]]-Table1[[#This Row],[Budget]]</f>
        <v>-24008619</v>
      </c>
      <c r="U3394" s="1">
        <f>(Table1[[#This Row],[Gross Revenue]]/Table1[[#This Row],[Budget]])-1</f>
        <v>-0.68596054285714292</v>
      </c>
      <c r="V3394" t="str">
        <f t="shared" ref="V3394:V3457" si="106">IF(J3394="","",IF(J3394&lt;90,"&lt;90 minutes",IF(J3394&lt;=110,"90-110 minutes",IF(J3394&lt;=130,"111-130 minutes",IF(J3394&lt;=150,"131-150 minutes","&gt;150 minutes")))))</f>
        <v>90-110 minutes</v>
      </c>
      <c r="W3394">
        <f>Table1[[#This Row],[Profit]]/Table1[[#This Row],[Budget]]</f>
        <v>-0.68596054285714281</v>
      </c>
      <c r="X3394" s="22" t="str">
        <f>IF(L3394="","",
IF(L3394&lt;Predictability!$B$1,"Low",
IF(L3394&lt;=Predictability!$B$2,"Mid","High")))</f>
        <v>Mid</v>
      </c>
      <c r="Y3394" s="22">
        <f t="shared" ref="Y3394:Y3457" si="107">IF(W3394&gt;=0.5,1,0)</f>
        <v>0</v>
      </c>
    </row>
    <row r="3395" spans="1:25" x14ac:dyDescent="0.2">
      <c r="A3395" t="s">
        <v>4197</v>
      </c>
      <c r="B3395" t="s">
        <v>1319</v>
      </c>
      <c r="C3395" t="s">
        <v>617</v>
      </c>
      <c r="D3395">
        <v>877</v>
      </c>
      <c r="E3395">
        <v>3497</v>
      </c>
      <c r="F3395">
        <v>596</v>
      </c>
      <c r="G3395">
        <v>2000</v>
      </c>
      <c r="H3395">
        <v>5.9</v>
      </c>
      <c r="I3395">
        <v>77</v>
      </c>
      <c r="J3395">
        <v>102</v>
      </c>
      <c r="K3395">
        <v>1068392</v>
      </c>
      <c r="L3395">
        <v>36000000</v>
      </c>
      <c r="M3395" s="2">
        <f>VLOOKUP(A3395,Sheet2!$A$1:G7119,2,0)</f>
        <v>40551</v>
      </c>
      <c r="N3395" t="str">
        <f>VLOOKUP(A3395,Sheet2!$A$1:G7119,3,0)</f>
        <v>Color</v>
      </c>
      <c r="O3395" t="str">
        <f>VLOOKUP(A3395,Sheet2!$A$1:G7119,4,0)</f>
        <v>Biography</v>
      </c>
      <c r="P3395" t="str">
        <f>VLOOKUP(A3395,Sheet2!$A$1:G7119,5,0)</f>
        <v>English</v>
      </c>
      <c r="Q3395" t="str">
        <f>VLOOKUP(A3395,Sheet2!$A$1:G7119,6,0)</f>
        <v>Spain</v>
      </c>
      <c r="R3395" t="str">
        <f>VLOOKUP(A3395,Sheet2!$A$1:G7119,7,0)</f>
        <v>PG-13</v>
      </c>
      <c r="S3395" t="str">
        <f>IF(Table1[[#This Row],[Language]]="English","English","Other language")</f>
        <v>English</v>
      </c>
      <c r="T3395">
        <f>Table1[[#This Row],[Gross Revenue]]-Table1[[#This Row],[Budget]]</f>
        <v>-34931608</v>
      </c>
      <c r="U3395" s="1">
        <f>(Table1[[#This Row],[Gross Revenue]]/Table1[[#This Row],[Budget]])-1</f>
        <v>-0.97032244444444449</v>
      </c>
      <c r="V3395" t="str">
        <f t="shared" si="106"/>
        <v>90-110 minutes</v>
      </c>
      <c r="W3395">
        <f>Table1[[#This Row],[Profit]]/Table1[[#This Row],[Budget]]</f>
        <v>-0.97032244444444449</v>
      </c>
      <c r="X3395" s="22" t="str">
        <f>IF(L3395="","",
IF(L3395&lt;Predictability!$B$1,"Low",
IF(L3395&lt;=Predictability!$B$2,"Mid","High")))</f>
        <v>Mid</v>
      </c>
      <c r="Y3395" s="22">
        <f t="shared" si="107"/>
        <v>0</v>
      </c>
    </row>
    <row r="3396" spans="1:25" x14ac:dyDescent="0.2">
      <c r="A3396" t="s">
        <v>4829</v>
      </c>
      <c r="B3396" t="s">
        <v>1884</v>
      </c>
      <c r="C3396" t="s">
        <v>1885</v>
      </c>
      <c r="D3396">
        <v>665</v>
      </c>
      <c r="E3396">
        <v>2272</v>
      </c>
      <c r="F3396">
        <v>11</v>
      </c>
      <c r="G3396">
        <v>119</v>
      </c>
      <c r="H3396">
        <v>6.4</v>
      </c>
      <c r="I3396">
        <v>5</v>
      </c>
      <c r="J3396">
        <v>99</v>
      </c>
      <c r="K3396">
        <v>125169</v>
      </c>
      <c r="L3396">
        <v>10500000</v>
      </c>
      <c r="M3396" s="2">
        <f>VLOOKUP(A3396,Sheet2!$A$1:G7120,2,0)</f>
        <v>34421</v>
      </c>
      <c r="N3396" t="str">
        <f>VLOOKUP(A3396,Sheet2!$A$1:G7120,3,0)</f>
        <v>Color</v>
      </c>
      <c r="O3396" t="str">
        <f>VLOOKUP(A3396,Sheet2!$A$1:G7120,4,0)</f>
        <v>Comedy</v>
      </c>
      <c r="P3396" t="str">
        <f>VLOOKUP(A3396,Sheet2!$A$1:G7120,5,0)</f>
        <v>English</v>
      </c>
      <c r="Q3396" t="str">
        <f>VLOOKUP(A3396,Sheet2!$A$1:G7120,6,0)</f>
        <v>USA</v>
      </c>
      <c r="R3396" t="str">
        <f>VLOOKUP(A3396,Sheet2!$A$1:G7120,7,0)</f>
        <v>R</v>
      </c>
      <c r="S3396" t="str">
        <f>IF(Table1[[#This Row],[Language]]="English","English","Other language")</f>
        <v>English</v>
      </c>
      <c r="T3396">
        <f>Table1[[#This Row],[Gross Revenue]]-Table1[[#This Row],[Budget]]</f>
        <v>-10374831</v>
      </c>
      <c r="U3396" s="1">
        <f>(Table1[[#This Row],[Gross Revenue]]/Table1[[#This Row],[Budget]])-1</f>
        <v>-0.98807914285714282</v>
      </c>
      <c r="V3396" t="str">
        <f t="shared" si="106"/>
        <v>90-110 minutes</v>
      </c>
      <c r="W3396">
        <f>Table1[[#This Row],[Profit]]/Table1[[#This Row],[Budget]]</f>
        <v>-0.98807914285714282</v>
      </c>
      <c r="X3396" s="22" t="str">
        <f>IF(L3396="","",
IF(L3396&lt;Predictability!$B$1,"Low",
IF(L3396&lt;=Predictability!$B$2,"Mid","High")))</f>
        <v>Mid</v>
      </c>
      <c r="Y3396" s="22">
        <f t="shared" si="107"/>
        <v>0</v>
      </c>
    </row>
    <row r="3397" spans="1:25" x14ac:dyDescent="0.2">
      <c r="A3397" t="s">
        <v>6888</v>
      </c>
      <c r="B3397" t="s">
        <v>3173</v>
      </c>
      <c r="C3397" t="s">
        <v>2235</v>
      </c>
      <c r="D3397">
        <v>272</v>
      </c>
      <c r="E3397">
        <v>533</v>
      </c>
      <c r="F3397">
        <v>0</v>
      </c>
      <c r="G3397">
        <v>16000</v>
      </c>
      <c r="H3397">
        <v>8.1</v>
      </c>
      <c r="I3397">
        <v>398</v>
      </c>
      <c r="J3397">
        <v>158</v>
      </c>
      <c r="K3397">
        <v>40218903</v>
      </c>
      <c r="L3397">
        <v>25000000</v>
      </c>
      <c r="M3397" s="2">
        <f>VLOOKUP(A3397,Sheet2!$A$1:G7121,2,0)</f>
        <v>39313</v>
      </c>
      <c r="N3397" t="str">
        <f>VLOOKUP(A3397,Sheet2!$A$1:G7121,3,0)</f>
        <v>Color</v>
      </c>
      <c r="O3397" t="str">
        <f>VLOOKUP(A3397,Sheet2!$A$1:G7121,4,0)</f>
        <v>Drama</v>
      </c>
      <c r="P3397" t="str">
        <f>VLOOKUP(A3397,Sheet2!$A$1:G7121,5,0)</f>
        <v>English</v>
      </c>
      <c r="Q3397" t="str">
        <f>VLOOKUP(A3397,Sheet2!$A$1:G7121,6,0)</f>
        <v>USA</v>
      </c>
      <c r="R3397" t="str">
        <f>VLOOKUP(A3397,Sheet2!$A$1:G7121,7,0)</f>
        <v>R</v>
      </c>
      <c r="S3397" t="str">
        <f>IF(Table1[[#This Row],[Language]]="English","English","Other language")</f>
        <v>English</v>
      </c>
      <c r="T3397">
        <f>Table1[[#This Row],[Gross Revenue]]-Table1[[#This Row],[Budget]]</f>
        <v>15218903</v>
      </c>
      <c r="U3397" s="1">
        <f>(Table1[[#This Row],[Gross Revenue]]/Table1[[#This Row],[Budget]])-1</f>
        <v>0.60875612000000001</v>
      </c>
      <c r="V3397" t="str">
        <f t="shared" si="106"/>
        <v>&gt;150 minutes</v>
      </c>
      <c r="W3397">
        <f>Table1[[#This Row],[Profit]]/Table1[[#This Row],[Budget]]</f>
        <v>0.60875612000000001</v>
      </c>
      <c r="X3397" s="22" t="str">
        <f>IF(L3397="","",
IF(L3397&lt;Predictability!$B$1,"Low",
IF(L3397&lt;=Predictability!$B$2,"Mid","High")))</f>
        <v>Mid</v>
      </c>
      <c r="Y3397" s="22">
        <f t="shared" si="107"/>
        <v>1</v>
      </c>
    </row>
    <row r="3398" spans="1:25" x14ac:dyDescent="0.2">
      <c r="A3398" t="s">
        <v>6012</v>
      </c>
      <c r="B3398" t="s">
        <v>1159</v>
      </c>
      <c r="C3398" t="s">
        <v>1193</v>
      </c>
      <c r="D3398">
        <v>931</v>
      </c>
      <c r="E3398">
        <v>4664</v>
      </c>
      <c r="F3398">
        <v>101</v>
      </c>
      <c r="G3398">
        <v>0</v>
      </c>
      <c r="H3398">
        <v>7.1</v>
      </c>
      <c r="I3398">
        <v>171</v>
      </c>
      <c r="J3398">
        <v>107</v>
      </c>
      <c r="K3398">
        <v>176483808</v>
      </c>
      <c r="L3398">
        <v>23000000</v>
      </c>
      <c r="M3398" s="2">
        <f>VLOOKUP(A3398,Sheet2!$A$1:G7122,2,0)</f>
        <v>36055</v>
      </c>
      <c r="N3398" t="str">
        <f>VLOOKUP(A3398,Sheet2!$A$1:G7122,3,0)</f>
        <v>Color</v>
      </c>
      <c r="O3398" t="str">
        <f>VLOOKUP(A3398,Sheet2!$A$1:G7122,4,0)</f>
        <v>Comedy</v>
      </c>
      <c r="P3398" t="str">
        <f>VLOOKUP(A3398,Sheet2!$A$1:G7122,5,0)</f>
        <v>English</v>
      </c>
      <c r="Q3398" t="str">
        <f>VLOOKUP(A3398,Sheet2!$A$1:G7122,6,0)</f>
        <v>USA</v>
      </c>
      <c r="R3398" t="str">
        <f>VLOOKUP(A3398,Sheet2!$A$1:G7122,7,0)</f>
        <v>R</v>
      </c>
      <c r="S3398" t="str">
        <f>IF(Table1[[#This Row],[Language]]="English","English","Other language")</f>
        <v>English</v>
      </c>
      <c r="T3398">
        <f>Table1[[#This Row],[Gross Revenue]]-Table1[[#This Row],[Budget]]</f>
        <v>153483808</v>
      </c>
      <c r="U3398" s="1">
        <f>(Table1[[#This Row],[Gross Revenue]]/Table1[[#This Row],[Budget]])-1</f>
        <v>6.6732090434782609</v>
      </c>
      <c r="V3398" t="str">
        <f t="shared" si="106"/>
        <v>90-110 minutes</v>
      </c>
      <c r="W3398">
        <f>Table1[[#This Row],[Profit]]/Table1[[#This Row],[Budget]]</f>
        <v>6.6732090434782609</v>
      </c>
      <c r="X3398" s="22" t="str">
        <f>IF(L3398="","",
IF(L3398&lt;Predictability!$B$1,"Low",
IF(L3398&lt;=Predictability!$B$2,"Mid","High")))</f>
        <v>Mid</v>
      </c>
      <c r="Y3398" s="22">
        <f t="shared" si="107"/>
        <v>1</v>
      </c>
    </row>
    <row r="3399" spans="1:25" x14ac:dyDescent="0.2">
      <c r="A3399" t="s">
        <v>3520</v>
      </c>
      <c r="B3399" t="s">
        <v>471</v>
      </c>
      <c r="C3399" t="s">
        <v>472</v>
      </c>
      <c r="D3399">
        <v>1000</v>
      </c>
      <c r="E3399">
        <v>4060</v>
      </c>
      <c r="F3399">
        <v>11</v>
      </c>
      <c r="G3399">
        <v>814</v>
      </c>
      <c r="H3399">
        <v>4.8</v>
      </c>
      <c r="I3399">
        <v>81</v>
      </c>
      <c r="J3399">
        <v>89</v>
      </c>
      <c r="K3399">
        <v>12693621</v>
      </c>
      <c r="L3399">
        <v>17000000</v>
      </c>
      <c r="M3399" s="2">
        <f>VLOOKUP(A3399,Sheet2!$A$1:G7123,2,0)</f>
        <v>37559</v>
      </c>
      <c r="N3399" t="str">
        <f>VLOOKUP(A3399,Sheet2!$A$1:G7123,3,0)</f>
        <v>Color</v>
      </c>
      <c r="O3399" t="str">
        <f>VLOOKUP(A3399,Sheet2!$A$1:G7123,4,0)</f>
        <v>Horror</v>
      </c>
      <c r="P3399" t="str">
        <f>VLOOKUP(A3399,Sheet2!$A$1:G7123,5,0)</f>
        <v>English</v>
      </c>
      <c r="Q3399" t="str">
        <f>VLOOKUP(A3399,Sheet2!$A$1:G7123,6,0)</f>
        <v>USA</v>
      </c>
      <c r="R3399" t="str">
        <f>VLOOKUP(A3399,Sheet2!$A$1:G7123,7,0)</f>
        <v>PG-13</v>
      </c>
      <c r="S3399" t="str">
        <f>IF(Table1[[#This Row],[Language]]="English","English","Other language")</f>
        <v>English</v>
      </c>
      <c r="T3399">
        <f>Table1[[#This Row],[Gross Revenue]]-Table1[[#This Row],[Budget]]</f>
        <v>-4306379</v>
      </c>
      <c r="U3399" s="1">
        <f>(Table1[[#This Row],[Gross Revenue]]/Table1[[#This Row],[Budget]])-1</f>
        <v>-0.25331641176470587</v>
      </c>
      <c r="V3399" t="str">
        <f t="shared" si="106"/>
        <v>&lt;90 minutes</v>
      </c>
      <c r="W3399">
        <f>Table1[[#This Row],[Profit]]/Table1[[#This Row],[Budget]]</f>
        <v>-0.25331641176470587</v>
      </c>
      <c r="X3399" s="22" t="str">
        <f>IF(L3399="","",
IF(L3399&lt;Predictability!$B$1,"Low",
IF(L3399&lt;=Predictability!$B$2,"Mid","High")))</f>
        <v>Mid</v>
      </c>
      <c r="Y3399" s="22">
        <f t="shared" si="107"/>
        <v>0</v>
      </c>
    </row>
    <row r="3400" spans="1:25" x14ac:dyDescent="0.2">
      <c r="A3400" t="s">
        <v>6272</v>
      </c>
      <c r="B3400" t="s">
        <v>2841</v>
      </c>
      <c r="C3400" t="s">
        <v>507</v>
      </c>
      <c r="D3400">
        <v>355</v>
      </c>
      <c r="E3400">
        <v>837</v>
      </c>
      <c r="F3400">
        <v>0</v>
      </c>
      <c r="G3400">
        <v>27000</v>
      </c>
      <c r="H3400">
        <v>7.3</v>
      </c>
      <c r="I3400">
        <v>172</v>
      </c>
      <c r="J3400">
        <v>93</v>
      </c>
      <c r="K3400">
        <v>13008928</v>
      </c>
      <c r="L3400">
        <v>4000000</v>
      </c>
      <c r="M3400" s="2">
        <f>VLOOKUP(A3400,Sheet2!$A$1:G7124,2,0)</f>
        <v>32425</v>
      </c>
      <c r="N3400" t="str">
        <f>VLOOKUP(A3400,Sheet2!$A$1:G7124,3,0)</f>
        <v>Color</v>
      </c>
      <c r="O3400" t="str">
        <f>VLOOKUP(A3400,Sheet2!$A$1:G7124,4,0)</f>
        <v>Horror</v>
      </c>
      <c r="P3400" t="str">
        <f>VLOOKUP(A3400,Sheet2!$A$1:G7124,5,0)</f>
        <v>English</v>
      </c>
      <c r="Q3400" t="str">
        <f>VLOOKUP(A3400,Sheet2!$A$1:G7124,6,0)</f>
        <v>USA</v>
      </c>
      <c r="R3400" t="str">
        <f>VLOOKUP(A3400,Sheet2!$A$1:G7124,7,0)</f>
        <v>R</v>
      </c>
      <c r="S3400" t="str">
        <f>IF(Table1[[#This Row],[Language]]="English","English","Other language")</f>
        <v>English</v>
      </c>
      <c r="T3400">
        <f>Table1[[#This Row],[Gross Revenue]]-Table1[[#This Row],[Budget]]</f>
        <v>9008928</v>
      </c>
      <c r="U3400" s="1">
        <f>(Table1[[#This Row],[Gross Revenue]]/Table1[[#This Row],[Budget]])-1</f>
        <v>2.2522319999999998</v>
      </c>
      <c r="V3400" t="str">
        <f t="shared" si="106"/>
        <v>90-110 minutes</v>
      </c>
      <c r="W3400">
        <f>Table1[[#This Row],[Profit]]/Table1[[#This Row],[Budget]]</f>
        <v>2.2522319999999998</v>
      </c>
      <c r="X3400" s="22" t="str">
        <f>IF(L3400="","",
IF(L3400&lt;Predictability!$B$1,"Low",
IF(L3400&lt;=Predictability!$B$2,"Mid","High")))</f>
        <v>Low</v>
      </c>
      <c r="Y3400" s="22">
        <f t="shared" si="107"/>
        <v>1</v>
      </c>
    </row>
    <row r="3401" spans="1:25" x14ac:dyDescent="0.2">
      <c r="A3401" t="s">
        <v>6693</v>
      </c>
      <c r="B3401" t="s">
        <v>677</v>
      </c>
      <c r="C3401" t="s">
        <v>1673</v>
      </c>
      <c r="D3401">
        <v>12000</v>
      </c>
      <c r="E3401">
        <v>14889</v>
      </c>
      <c r="F3401">
        <v>39</v>
      </c>
      <c r="G3401">
        <v>0</v>
      </c>
      <c r="H3401">
        <v>6.8</v>
      </c>
      <c r="I3401">
        <v>52</v>
      </c>
      <c r="J3401">
        <v>115</v>
      </c>
      <c r="K3401">
        <v>529766</v>
      </c>
      <c r="L3401">
        <v>7000000</v>
      </c>
      <c r="M3401" s="2">
        <f>VLOOKUP(A3401,Sheet2!$A$1:G7125,2,0)</f>
        <v>34843</v>
      </c>
      <c r="N3401" t="str">
        <f>VLOOKUP(A3401,Sheet2!$A$1:G7125,3,0)</f>
        <v>Color</v>
      </c>
      <c r="O3401" t="str">
        <f>VLOOKUP(A3401,Sheet2!$A$1:G7125,4,0)</f>
        <v>Crime</v>
      </c>
      <c r="P3401" t="str">
        <f>VLOOKUP(A3401,Sheet2!$A$1:G7125,5,0)</f>
        <v>English</v>
      </c>
      <c r="Q3401" t="str">
        <f>VLOOKUP(A3401,Sheet2!$A$1:G7125,6,0)</f>
        <v>USA</v>
      </c>
      <c r="R3401" t="str">
        <f>VLOOKUP(A3401,Sheet2!$A$1:G7125,7,0)</f>
        <v>R</v>
      </c>
      <c r="S3401" t="str">
        <f>IF(Table1[[#This Row],[Language]]="English","English","Other language")</f>
        <v>English</v>
      </c>
      <c r="T3401">
        <f>Table1[[#This Row],[Gross Revenue]]-Table1[[#This Row],[Budget]]</f>
        <v>-6470234</v>
      </c>
      <c r="U3401" s="1">
        <f>(Table1[[#This Row],[Gross Revenue]]/Table1[[#This Row],[Budget]])-1</f>
        <v>-0.92431914285714289</v>
      </c>
      <c r="V3401" t="str">
        <f t="shared" si="106"/>
        <v>111-130 minutes</v>
      </c>
      <c r="W3401">
        <f>Table1[[#This Row],[Profit]]/Table1[[#This Row],[Budget]]</f>
        <v>-0.92431914285714289</v>
      </c>
      <c r="X3401" s="22" t="str">
        <f>IF(L3401="","",
IF(L3401&lt;Predictability!$B$1,"Low",
IF(L3401&lt;=Predictability!$B$2,"Mid","High")))</f>
        <v>Low</v>
      </c>
      <c r="Y3401" s="22">
        <f t="shared" si="107"/>
        <v>0</v>
      </c>
    </row>
    <row r="3402" spans="1:25" x14ac:dyDescent="0.2">
      <c r="A3402" t="s">
        <v>6047</v>
      </c>
      <c r="B3402" t="s">
        <v>1727</v>
      </c>
      <c r="C3402" t="s">
        <v>2708</v>
      </c>
      <c r="D3402">
        <v>1000</v>
      </c>
      <c r="E3402">
        <v>1889</v>
      </c>
      <c r="F3402">
        <v>369</v>
      </c>
      <c r="G3402">
        <v>0</v>
      </c>
      <c r="H3402">
        <v>7.2</v>
      </c>
      <c r="I3402">
        <v>146</v>
      </c>
      <c r="J3402">
        <v>118</v>
      </c>
      <c r="K3402">
        <v>2849142</v>
      </c>
      <c r="L3402">
        <v>16000000</v>
      </c>
      <c r="M3402" s="2">
        <f>VLOOKUP(A3402,Sheet2!$A$1:G7126,2,0)</f>
        <v>39149</v>
      </c>
      <c r="N3402" t="str">
        <f>VLOOKUP(A3402,Sheet2!$A$1:G7126,3,0)</f>
        <v>Color</v>
      </c>
      <c r="O3402" t="str">
        <f>VLOOKUP(A3402,Sheet2!$A$1:G7126,4,0)</f>
        <v>Drama</v>
      </c>
      <c r="P3402" t="str">
        <f>VLOOKUP(A3402,Sheet2!$A$1:G7126,5,0)</f>
        <v>English</v>
      </c>
      <c r="Q3402" t="str">
        <f>VLOOKUP(A3402,Sheet2!$A$1:G7126,6,0)</f>
        <v>USA</v>
      </c>
      <c r="R3402" t="str">
        <f>VLOOKUP(A3402,Sheet2!$A$1:G7126,7,0)</f>
        <v>R</v>
      </c>
      <c r="S3402" t="str">
        <f>IF(Table1[[#This Row],[Language]]="English","English","Other language")</f>
        <v>English</v>
      </c>
      <c r="T3402">
        <f>Table1[[#This Row],[Gross Revenue]]-Table1[[#This Row],[Budget]]</f>
        <v>-13150858</v>
      </c>
      <c r="U3402" s="1">
        <f>(Table1[[#This Row],[Gross Revenue]]/Table1[[#This Row],[Budget]])-1</f>
        <v>-0.82192862499999997</v>
      </c>
      <c r="V3402" t="str">
        <f t="shared" si="106"/>
        <v>111-130 minutes</v>
      </c>
      <c r="W3402">
        <f>Table1[[#This Row],[Profit]]/Table1[[#This Row],[Budget]]</f>
        <v>-0.82192862499999997</v>
      </c>
      <c r="X3402" s="22" t="str">
        <f>IF(L3402="","",
IF(L3402&lt;Predictability!$B$1,"Low",
IF(L3402&lt;=Predictability!$B$2,"Mid","High")))</f>
        <v>Mid</v>
      </c>
      <c r="Y3402" s="22">
        <f t="shared" si="107"/>
        <v>0</v>
      </c>
    </row>
    <row r="3403" spans="1:25" x14ac:dyDescent="0.2">
      <c r="A3403" t="s">
        <v>5280</v>
      </c>
      <c r="B3403" t="s">
        <v>563</v>
      </c>
      <c r="C3403" t="s">
        <v>1078</v>
      </c>
      <c r="D3403">
        <v>997</v>
      </c>
      <c r="E3403">
        <v>5165</v>
      </c>
      <c r="F3403">
        <v>167</v>
      </c>
      <c r="G3403">
        <v>0</v>
      </c>
      <c r="H3403">
        <v>6.6</v>
      </c>
      <c r="I3403">
        <v>77</v>
      </c>
      <c r="J3403">
        <v>122</v>
      </c>
      <c r="K3403">
        <v>91547205</v>
      </c>
      <c r="L3403">
        <v>12000000</v>
      </c>
      <c r="M3403" s="2">
        <f>VLOOKUP(A3403,Sheet2!$A$1:G7127,2,0)</f>
        <v>41119</v>
      </c>
      <c r="N3403" t="str">
        <f>VLOOKUP(A3403,Sheet2!$A$1:G7127,3,0)</f>
        <v>Color</v>
      </c>
      <c r="O3403" t="str">
        <f>VLOOKUP(A3403,Sheet2!$A$1:G7127,4,0)</f>
        <v>Comedy</v>
      </c>
      <c r="P3403" t="str">
        <f>VLOOKUP(A3403,Sheet2!$A$1:G7127,5,0)</f>
        <v>English</v>
      </c>
      <c r="Q3403" t="str">
        <f>VLOOKUP(A3403,Sheet2!$A$1:G7127,6,0)</f>
        <v>USA</v>
      </c>
      <c r="R3403" t="str">
        <f>VLOOKUP(A3403,Sheet2!$A$1:G7127,7,0)</f>
        <v>PG-13</v>
      </c>
      <c r="S3403" t="str">
        <f>IF(Table1[[#This Row],[Language]]="English","English","Other language")</f>
        <v>English</v>
      </c>
      <c r="T3403">
        <f>Table1[[#This Row],[Gross Revenue]]-Table1[[#This Row],[Budget]]</f>
        <v>79547205</v>
      </c>
      <c r="U3403" s="1">
        <f>(Table1[[#This Row],[Gross Revenue]]/Table1[[#This Row],[Budget]])-1</f>
        <v>6.6289337499999998</v>
      </c>
      <c r="V3403" t="str">
        <f t="shared" si="106"/>
        <v>111-130 minutes</v>
      </c>
      <c r="W3403">
        <f>Table1[[#This Row],[Profit]]/Table1[[#This Row],[Budget]]</f>
        <v>6.6289337499999998</v>
      </c>
      <c r="X3403" s="22" t="str">
        <f>IF(L3403="","",
IF(L3403&lt;Predictability!$B$1,"Low",
IF(L3403&lt;=Predictability!$B$2,"Mid","High")))</f>
        <v>Mid</v>
      </c>
      <c r="Y3403" s="22">
        <f t="shared" si="107"/>
        <v>1</v>
      </c>
    </row>
    <row r="3404" spans="1:25" x14ac:dyDescent="0.2">
      <c r="A3404" t="s">
        <v>4079</v>
      </c>
      <c r="B3404" t="s">
        <v>809</v>
      </c>
      <c r="C3404" t="s">
        <v>1078</v>
      </c>
      <c r="D3404">
        <v>966</v>
      </c>
      <c r="E3404">
        <v>4830</v>
      </c>
      <c r="F3404">
        <v>167</v>
      </c>
      <c r="G3404">
        <v>3000</v>
      </c>
      <c r="H3404">
        <v>5.7</v>
      </c>
      <c r="I3404">
        <v>52</v>
      </c>
      <c r="J3404">
        <v>106</v>
      </c>
      <c r="K3404">
        <v>65182182</v>
      </c>
      <c r="L3404">
        <v>24000000</v>
      </c>
      <c r="M3404" s="2">
        <f>VLOOKUP(A3404,Sheet2!$A$1:G7128,2,0)</f>
        <v>41927</v>
      </c>
      <c r="N3404" t="str">
        <f>VLOOKUP(A3404,Sheet2!$A$1:G7128,3,0)</f>
        <v>Color</v>
      </c>
      <c r="O3404" t="str">
        <f>VLOOKUP(A3404,Sheet2!$A$1:G7128,4,0)</f>
        <v>Comedy</v>
      </c>
      <c r="P3404" t="str">
        <f>VLOOKUP(A3404,Sheet2!$A$1:G7128,5,0)</f>
        <v>English</v>
      </c>
      <c r="Q3404" t="str">
        <f>VLOOKUP(A3404,Sheet2!$A$1:G7128,6,0)</f>
        <v>USA</v>
      </c>
      <c r="R3404" t="str">
        <f>VLOOKUP(A3404,Sheet2!$A$1:G7128,7,0)</f>
        <v>PG-13</v>
      </c>
      <c r="S3404" t="str">
        <f>IF(Table1[[#This Row],[Language]]="English","English","Other language")</f>
        <v>English</v>
      </c>
      <c r="T3404">
        <f>Table1[[#This Row],[Gross Revenue]]-Table1[[#This Row],[Budget]]</f>
        <v>41182182</v>
      </c>
      <c r="U3404" s="1">
        <f>(Table1[[#This Row],[Gross Revenue]]/Table1[[#This Row],[Budget]])-1</f>
        <v>1.71592425</v>
      </c>
      <c r="V3404" t="str">
        <f t="shared" si="106"/>
        <v>90-110 minutes</v>
      </c>
      <c r="W3404">
        <f>Table1[[#This Row],[Profit]]/Table1[[#This Row],[Budget]]</f>
        <v>1.71592425</v>
      </c>
      <c r="X3404" s="22" t="str">
        <f>IF(L3404="","",
IF(L3404&lt;Predictability!$B$1,"Low",
IF(L3404&lt;=Predictability!$B$2,"Mid","High")))</f>
        <v>Mid</v>
      </c>
      <c r="Y3404" s="22">
        <f t="shared" si="107"/>
        <v>1</v>
      </c>
    </row>
    <row r="3405" spans="1:25" x14ac:dyDescent="0.2">
      <c r="A3405" t="s">
        <v>4068</v>
      </c>
      <c r="B3405" t="s">
        <v>1184</v>
      </c>
      <c r="C3405" t="s">
        <v>1185</v>
      </c>
      <c r="D3405">
        <v>1000</v>
      </c>
      <c r="E3405">
        <v>2777</v>
      </c>
      <c r="F3405">
        <v>85</v>
      </c>
      <c r="G3405">
        <v>0</v>
      </c>
      <c r="H3405">
        <v>5.7</v>
      </c>
      <c r="I3405">
        <v>73</v>
      </c>
      <c r="J3405">
        <v>93</v>
      </c>
      <c r="K3405">
        <v>15171475</v>
      </c>
      <c r="L3405">
        <v>8500000</v>
      </c>
      <c r="M3405" s="2">
        <f>VLOOKUP(A3405,Sheet2!$A$1:G7129,2,0)</f>
        <v>35386</v>
      </c>
      <c r="N3405" t="str">
        <f>VLOOKUP(A3405,Sheet2!$A$1:G7129,3,0)</f>
        <v>Color</v>
      </c>
      <c r="O3405" t="str">
        <f>VLOOKUP(A3405,Sheet2!$A$1:G7129,4,0)</f>
        <v>Fantasy</v>
      </c>
      <c r="P3405" t="str">
        <f>VLOOKUP(A3405,Sheet2!$A$1:G7129,5,0)</f>
        <v>English</v>
      </c>
      <c r="Q3405" t="str">
        <f>VLOOKUP(A3405,Sheet2!$A$1:G7129,6,0)</f>
        <v>USA</v>
      </c>
      <c r="R3405" t="str">
        <f>VLOOKUP(A3405,Sheet2!$A$1:G7129,7,0)</f>
        <v>R</v>
      </c>
      <c r="S3405" t="str">
        <f>IF(Table1[[#This Row],[Language]]="English","English","Other language")</f>
        <v>English</v>
      </c>
      <c r="T3405">
        <f>Table1[[#This Row],[Gross Revenue]]-Table1[[#This Row],[Budget]]</f>
        <v>6671475</v>
      </c>
      <c r="U3405" s="1">
        <f>(Table1[[#This Row],[Gross Revenue]]/Table1[[#This Row],[Budget]])-1</f>
        <v>0.78487941176470599</v>
      </c>
      <c r="V3405" t="str">
        <f t="shared" si="106"/>
        <v>90-110 minutes</v>
      </c>
      <c r="W3405">
        <f>Table1[[#This Row],[Profit]]/Table1[[#This Row],[Budget]]</f>
        <v>0.78487941176470588</v>
      </c>
      <c r="X3405" s="22" t="str">
        <f>IF(L3405="","",
IF(L3405&lt;Predictability!$B$1,"Low",
IF(L3405&lt;=Predictability!$B$2,"Mid","High")))</f>
        <v>Low</v>
      </c>
      <c r="Y3405" s="22">
        <f t="shared" si="107"/>
        <v>1</v>
      </c>
    </row>
    <row r="3406" spans="1:25" x14ac:dyDescent="0.2">
      <c r="A3406" t="s">
        <v>3904</v>
      </c>
      <c r="B3406" t="s">
        <v>567</v>
      </c>
      <c r="C3406" t="s">
        <v>973</v>
      </c>
      <c r="D3406">
        <v>1000</v>
      </c>
      <c r="E3406">
        <v>3023</v>
      </c>
      <c r="F3406">
        <v>17</v>
      </c>
      <c r="G3406">
        <v>0</v>
      </c>
      <c r="H3406">
        <v>5.5</v>
      </c>
      <c r="I3406">
        <v>149</v>
      </c>
      <c r="J3406">
        <v>91</v>
      </c>
      <c r="K3406">
        <v>41867960</v>
      </c>
      <c r="L3406">
        <v>20000000</v>
      </c>
      <c r="M3406" s="2">
        <f>VLOOKUP(A3406,Sheet2!$A$1:G7130,2,0)</f>
        <v>36956</v>
      </c>
      <c r="N3406" t="str">
        <f>VLOOKUP(A3406,Sheet2!$A$1:G7130,3,0)</f>
        <v>Color</v>
      </c>
      <c r="O3406" t="str">
        <f>VLOOKUP(A3406,Sheet2!$A$1:G7130,4,0)</f>
        <v>Horror</v>
      </c>
      <c r="P3406" t="str">
        <f>VLOOKUP(A3406,Sheet2!$A$1:G7130,5,0)</f>
        <v>English</v>
      </c>
      <c r="Q3406" t="str">
        <f>VLOOKUP(A3406,Sheet2!$A$1:G7130,6,0)</f>
        <v>USA</v>
      </c>
      <c r="R3406" t="str">
        <f>VLOOKUP(A3406,Sheet2!$A$1:G7130,7,0)</f>
        <v>R</v>
      </c>
      <c r="S3406" t="str">
        <f>IF(Table1[[#This Row],[Language]]="English","English","Other language")</f>
        <v>English</v>
      </c>
      <c r="T3406">
        <f>Table1[[#This Row],[Gross Revenue]]-Table1[[#This Row],[Budget]]</f>
        <v>21867960</v>
      </c>
      <c r="U3406" s="1">
        <f>(Table1[[#This Row],[Gross Revenue]]/Table1[[#This Row],[Budget]])-1</f>
        <v>1.0933980000000001</v>
      </c>
      <c r="V3406" t="str">
        <f t="shared" si="106"/>
        <v>90-110 minutes</v>
      </c>
      <c r="W3406">
        <f>Table1[[#This Row],[Profit]]/Table1[[#This Row],[Budget]]</f>
        <v>1.0933980000000001</v>
      </c>
      <c r="X3406" s="22" t="str">
        <f>IF(L3406="","",
IF(L3406&lt;Predictability!$B$1,"Low",
IF(L3406&lt;=Predictability!$B$2,"Mid","High")))</f>
        <v>Mid</v>
      </c>
      <c r="Y3406" s="22">
        <f t="shared" si="107"/>
        <v>1</v>
      </c>
    </row>
    <row r="3407" spans="1:25" x14ac:dyDescent="0.2">
      <c r="A3407" t="s">
        <v>5575</v>
      </c>
      <c r="B3407" t="s">
        <v>706</v>
      </c>
      <c r="C3407" t="s">
        <v>750</v>
      </c>
      <c r="D3407">
        <v>1000</v>
      </c>
      <c r="E3407">
        <v>2186</v>
      </c>
      <c r="F3407">
        <v>308</v>
      </c>
      <c r="G3407">
        <v>0</v>
      </c>
      <c r="H3407">
        <v>6.8</v>
      </c>
      <c r="I3407">
        <v>126</v>
      </c>
      <c r="J3407">
        <v>100</v>
      </c>
      <c r="K3407">
        <v>4599680</v>
      </c>
      <c r="L3407">
        <v>1500000</v>
      </c>
      <c r="M3407" s="2">
        <f>VLOOKUP(A3407,Sheet2!$A$1:G7131,2,0)</f>
        <v>37698</v>
      </c>
      <c r="N3407" t="str">
        <f>VLOOKUP(A3407,Sheet2!$A$1:G7131,3,0)</f>
        <v>Color</v>
      </c>
      <c r="O3407" t="str">
        <f>VLOOKUP(A3407,Sheet2!$A$1:G7131,4,0)</f>
        <v>Drama</v>
      </c>
      <c r="P3407" t="str">
        <f>VLOOKUP(A3407,Sheet2!$A$1:G7131,5,0)</f>
        <v>English</v>
      </c>
      <c r="Q3407" t="str">
        <f>VLOOKUP(A3407,Sheet2!$A$1:G7131,6,0)</f>
        <v>USA</v>
      </c>
      <c r="R3407" t="str">
        <f>VLOOKUP(A3407,Sheet2!$A$1:G7131,7,0)</f>
        <v>R</v>
      </c>
      <c r="S3407" t="str">
        <f>IF(Table1[[#This Row],[Language]]="English","English","Other language")</f>
        <v>English</v>
      </c>
      <c r="T3407">
        <f>Table1[[#This Row],[Gross Revenue]]-Table1[[#This Row],[Budget]]</f>
        <v>3099680</v>
      </c>
      <c r="U3407" s="1">
        <f>(Table1[[#This Row],[Gross Revenue]]/Table1[[#This Row],[Budget]])-1</f>
        <v>2.0664533333333335</v>
      </c>
      <c r="V3407" t="str">
        <f t="shared" si="106"/>
        <v>90-110 minutes</v>
      </c>
      <c r="W3407">
        <f>Table1[[#This Row],[Profit]]/Table1[[#This Row],[Budget]]</f>
        <v>2.0664533333333335</v>
      </c>
      <c r="X3407" s="22" t="str">
        <f>IF(L3407="","",
IF(L3407&lt;Predictability!$B$1,"Low",
IF(L3407&lt;=Predictability!$B$2,"Mid","High")))</f>
        <v>Low</v>
      </c>
      <c r="Y3407" s="22">
        <f t="shared" si="107"/>
        <v>1</v>
      </c>
    </row>
    <row r="3408" spans="1:25" x14ac:dyDescent="0.2">
      <c r="A3408" t="s">
        <v>5934</v>
      </c>
      <c r="B3408" t="s">
        <v>408</v>
      </c>
      <c r="C3408" t="s">
        <v>2634</v>
      </c>
      <c r="D3408">
        <v>11000</v>
      </c>
      <c r="E3408">
        <v>12250</v>
      </c>
      <c r="F3408">
        <v>11</v>
      </c>
      <c r="G3408">
        <v>430</v>
      </c>
      <c r="H3408">
        <v>7.1</v>
      </c>
      <c r="I3408">
        <v>79</v>
      </c>
      <c r="J3408">
        <v>104</v>
      </c>
      <c r="K3408">
        <v>3287435</v>
      </c>
      <c r="L3408">
        <v>4500000</v>
      </c>
      <c r="M3408" s="2">
        <f>VLOOKUP(A3408,Sheet2!$A$1:G7132,2,0)</f>
        <v>37135</v>
      </c>
      <c r="N3408" t="str">
        <f>VLOOKUP(A3408,Sheet2!$A$1:G7132,3,0)</f>
        <v>Color</v>
      </c>
      <c r="O3408" t="str">
        <f>VLOOKUP(A3408,Sheet2!$A$1:G7132,4,0)</f>
        <v>Drama</v>
      </c>
      <c r="P3408" t="str">
        <f>VLOOKUP(A3408,Sheet2!$A$1:G7132,5,0)</f>
        <v>English</v>
      </c>
      <c r="Q3408" t="str">
        <f>VLOOKUP(A3408,Sheet2!$A$1:G7132,6,0)</f>
        <v>USA</v>
      </c>
      <c r="R3408" t="str">
        <f>VLOOKUP(A3408,Sheet2!$A$1:G7132,7,0)</f>
        <v>R</v>
      </c>
      <c r="S3408" t="str">
        <f>IF(Table1[[#This Row],[Language]]="English","English","Other language")</f>
        <v>English</v>
      </c>
      <c r="T3408">
        <f>Table1[[#This Row],[Gross Revenue]]-Table1[[#This Row],[Budget]]</f>
        <v>-1212565</v>
      </c>
      <c r="U3408" s="1">
        <f>(Table1[[#This Row],[Gross Revenue]]/Table1[[#This Row],[Budget]])-1</f>
        <v>-0.26945888888888891</v>
      </c>
      <c r="V3408" t="str">
        <f t="shared" si="106"/>
        <v>90-110 minutes</v>
      </c>
      <c r="W3408">
        <f>Table1[[#This Row],[Profit]]/Table1[[#This Row],[Budget]]</f>
        <v>-0.26945888888888891</v>
      </c>
      <c r="X3408" s="22" t="str">
        <f>IF(L3408="","",
IF(L3408&lt;Predictability!$B$1,"Low",
IF(L3408&lt;=Predictability!$B$2,"Mid","High")))</f>
        <v>Low</v>
      </c>
      <c r="Y3408" s="22">
        <f t="shared" si="107"/>
        <v>0</v>
      </c>
    </row>
    <row r="3409" spans="1:25" x14ac:dyDescent="0.2">
      <c r="A3409" t="s">
        <v>6194</v>
      </c>
      <c r="B3409" t="s">
        <v>123</v>
      </c>
      <c r="C3409" t="s">
        <v>1252</v>
      </c>
      <c r="D3409">
        <v>981</v>
      </c>
      <c r="E3409">
        <v>1825</v>
      </c>
      <c r="F3409">
        <v>79</v>
      </c>
      <c r="G3409">
        <v>0</v>
      </c>
      <c r="H3409">
        <v>7.3</v>
      </c>
      <c r="I3409">
        <v>162</v>
      </c>
      <c r="J3409">
        <v>145</v>
      </c>
      <c r="K3409">
        <v>34566746</v>
      </c>
      <c r="L3409">
        <v>80000000</v>
      </c>
      <c r="M3409" s="2">
        <f>VLOOKUP(A3409,Sheet2!$A$1:G7133,2,0)</f>
        <v>36832</v>
      </c>
      <c r="N3409" t="str">
        <f>VLOOKUP(A3409,Sheet2!$A$1:G7133,3,0)</f>
        <v>Color</v>
      </c>
      <c r="O3409" t="str">
        <f>VLOOKUP(A3409,Sheet2!$A$1:G7133,4,0)</f>
        <v>Drama</v>
      </c>
      <c r="P3409" t="str">
        <f>VLOOKUP(A3409,Sheet2!$A$1:G7133,5,0)</f>
        <v>English</v>
      </c>
      <c r="Q3409" t="str">
        <f>VLOOKUP(A3409,Sheet2!$A$1:G7133,6,0)</f>
        <v>USA</v>
      </c>
      <c r="R3409" t="str">
        <f>VLOOKUP(A3409,Sheet2!$A$1:G7133,7,0)</f>
        <v>PG-13</v>
      </c>
      <c r="S3409" t="str">
        <f>IF(Table1[[#This Row],[Language]]="English","English","Other language")</f>
        <v>English</v>
      </c>
      <c r="T3409">
        <f>Table1[[#This Row],[Gross Revenue]]-Table1[[#This Row],[Budget]]</f>
        <v>-45433254</v>
      </c>
      <c r="U3409" s="1">
        <f>(Table1[[#This Row],[Gross Revenue]]/Table1[[#This Row],[Budget]])-1</f>
        <v>-0.56791567500000006</v>
      </c>
      <c r="V3409" t="str">
        <f t="shared" si="106"/>
        <v>131-150 minutes</v>
      </c>
      <c r="W3409">
        <f>Table1[[#This Row],[Profit]]/Table1[[#This Row],[Budget]]</f>
        <v>-0.56791567499999995</v>
      </c>
      <c r="X3409" s="22" t="str">
        <f>IF(L3409="","",
IF(L3409&lt;Predictability!$B$1,"Low",
IF(L3409&lt;=Predictability!$B$2,"Mid","High")))</f>
        <v>High</v>
      </c>
      <c r="Y3409" s="22">
        <f t="shared" si="107"/>
        <v>0</v>
      </c>
    </row>
    <row r="3410" spans="1:25" x14ac:dyDescent="0.2">
      <c r="A3410" t="s">
        <v>4534</v>
      </c>
      <c r="B3410" t="s">
        <v>1323</v>
      </c>
      <c r="C3410" t="s">
        <v>31</v>
      </c>
      <c r="D3410">
        <v>1000</v>
      </c>
      <c r="E3410">
        <v>6554</v>
      </c>
      <c r="F3410">
        <v>17</v>
      </c>
      <c r="G3410">
        <v>0</v>
      </c>
      <c r="H3410">
        <v>6.1</v>
      </c>
      <c r="I3410">
        <v>37</v>
      </c>
      <c r="J3410">
        <v>117</v>
      </c>
      <c r="K3410">
        <v>49121934</v>
      </c>
      <c r="L3410">
        <v>13000000</v>
      </c>
      <c r="M3410" s="2">
        <f>VLOOKUP(A3410,Sheet2!$A$1:G7134,2,0)</f>
        <v>39133</v>
      </c>
      <c r="N3410" t="str">
        <f>VLOOKUP(A3410,Sheet2!$A$1:G7134,3,0)</f>
        <v>Color</v>
      </c>
      <c r="O3410" t="str">
        <f>VLOOKUP(A3410,Sheet2!$A$1:G7134,4,0)</f>
        <v>Comedy</v>
      </c>
      <c r="P3410" t="str">
        <f>VLOOKUP(A3410,Sheet2!$A$1:G7134,5,0)</f>
        <v>English</v>
      </c>
      <c r="Q3410" t="str">
        <f>VLOOKUP(A3410,Sheet2!$A$1:G7134,6,0)</f>
        <v>USA</v>
      </c>
      <c r="R3410" t="str">
        <f>VLOOKUP(A3410,Sheet2!$A$1:G7134,7,0)</f>
        <v>PG-13</v>
      </c>
      <c r="S3410" t="str">
        <f>IF(Table1[[#This Row],[Language]]="English","English","Other language")</f>
        <v>English</v>
      </c>
      <c r="T3410">
        <f>Table1[[#This Row],[Gross Revenue]]-Table1[[#This Row],[Budget]]</f>
        <v>36121934</v>
      </c>
      <c r="U3410" s="1">
        <f>(Table1[[#This Row],[Gross Revenue]]/Table1[[#This Row],[Budget]])-1</f>
        <v>2.7786103076923077</v>
      </c>
      <c r="V3410" t="str">
        <f t="shared" si="106"/>
        <v>111-130 minutes</v>
      </c>
      <c r="W3410">
        <f>Table1[[#This Row],[Profit]]/Table1[[#This Row],[Budget]]</f>
        <v>2.7786103076923077</v>
      </c>
      <c r="X3410" s="22" t="str">
        <f>IF(L3410="","",
IF(L3410&lt;Predictability!$B$1,"Low",
IF(L3410&lt;=Predictability!$B$2,"Mid","High")))</f>
        <v>Mid</v>
      </c>
      <c r="Y3410" s="22">
        <f t="shared" si="107"/>
        <v>1</v>
      </c>
    </row>
    <row r="3411" spans="1:25" x14ac:dyDescent="0.2">
      <c r="A3411" t="s">
        <v>4663</v>
      </c>
      <c r="B3411" t="s">
        <v>1739</v>
      </c>
      <c r="C3411" t="s">
        <v>1740</v>
      </c>
      <c r="D3411">
        <v>529</v>
      </c>
      <c r="E3411">
        <v>1050</v>
      </c>
      <c r="F3411">
        <v>0</v>
      </c>
      <c r="G3411">
        <v>18000</v>
      </c>
      <c r="H3411">
        <v>6.2</v>
      </c>
      <c r="I3411">
        <v>285</v>
      </c>
      <c r="J3411">
        <v>134</v>
      </c>
      <c r="K3411">
        <v>67523385</v>
      </c>
      <c r="L3411">
        <v>35000000</v>
      </c>
      <c r="M3411" s="2">
        <f>VLOOKUP(A3411,Sheet2!$A$1:G7135,2,0)</f>
        <v>41123</v>
      </c>
      <c r="N3411" t="str">
        <f>VLOOKUP(A3411,Sheet2!$A$1:G7135,3,0)</f>
        <v>Color</v>
      </c>
      <c r="O3411" t="str">
        <f>VLOOKUP(A3411,Sheet2!$A$1:G7135,4,0)</f>
        <v>Comedy</v>
      </c>
      <c r="P3411" t="str">
        <f>VLOOKUP(A3411,Sheet2!$A$1:G7135,5,0)</f>
        <v>English</v>
      </c>
      <c r="Q3411" t="str">
        <f>VLOOKUP(A3411,Sheet2!$A$1:G7135,6,0)</f>
        <v>USA</v>
      </c>
      <c r="R3411" t="str">
        <f>VLOOKUP(A3411,Sheet2!$A$1:G7135,7,0)</f>
        <v>R</v>
      </c>
      <c r="S3411" t="str">
        <f>IF(Table1[[#This Row],[Language]]="English","English","Other language")</f>
        <v>English</v>
      </c>
      <c r="T3411">
        <f>Table1[[#This Row],[Gross Revenue]]-Table1[[#This Row],[Budget]]</f>
        <v>32523385</v>
      </c>
      <c r="U3411" s="1">
        <f>(Table1[[#This Row],[Gross Revenue]]/Table1[[#This Row],[Budget]])-1</f>
        <v>0.9292395714285715</v>
      </c>
      <c r="V3411" t="str">
        <f t="shared" si="106"/>
        <v>131-150 minutes</v>
      </c>
      <c r="W3411">
        <f>Table1[[#This Row],[Profit]]/Table1[[#This Row],[Budget]]</f>
        <v>0.92923957142857139</v>
      </c>
      <c r="X3411" s="22" t="str">
        <f>IF(L3411="","",
IF(L3411&lt;Predictability!$B$1,"Low",
IF(L3411&lt;=Predictability!$B$2,"Mid","High")))</f>
        <v>Mid</v>
      </c>
      <c r="Y3411" s="22">
        <f t="shared" si="107"/>
        <v>1</v>
      </c>
    </row>
    <row r="3412" spans="1:25" x14ac:dyDescent="0.2">
      <c r="A3412" t="s">
        <v>6740</v>
      </c>
      <c r="B3412" t="s">
        <v>1308</v>
      </c>
      <c r="C3412" t="s">
        <v>3105</v>
      </c>
      <c r="D3412">
        <v>1000</v>
      </c>
      <c r="E3412">
        <v>3282</v>
      </c>
      <c r="F3412">
        <v>222</v>
      </c>
      <c r="G3412">
        <v>11000</v>
      </c>
      <c r="H3412">
        <v>7.7</v>
      </c>
      <c r="I3412">
        <v>172</v>
      </c>
      <c r="J3412">
        <v>101</v>
      </c>
      <c r="K3412">
        <v>327919</v>
      </c>
      <c r="L3412">
        <v>1500000</v>
      </c>
      <c r="M3412" s="2">
        <f>VLOOKUP(A3412,Sheet2!$A$1:G7136,2,0)</f>
        <v>38936</v>
      </c>
      <c r="N3412" t="str">
        <f>VLOOKUP(A3412,Sheet2!$A$1:G7136,3,0)</f>
        <v>Color</v>
      </c>
      <c r="O3412" t="str">
        <f>VLOOKUP(A3412,Sheet2!$A$1:G7136,4,0)</f>
        <v>Crime</v>
      </c>
      <c r="P3412" t="str">
        <f>VLOOKUP(A3412,Sheet2!$A$1:G7136,5,0)</f>
        <v>English</v>
      </c>
      <c r="Q3412" t="str">
        <f>VLOOKUP(A3412,Sheet2!$A$1:G7136,6,0)</f>
        <v>UK</v>
      </c>
      <c r="R3412" t="str">
        <f>VLOOKUP(A3412,Sheet2!$A$1:G7136,7,0)</f>
        <v>Unrated</v>
      </c>
      <c r="S3412" t="str">
        <f>IF(Table1[[#This Row],[Language]]="English","English","Other language")</f>
        <v>English</v>
      </c>
      <c r="T3412">
        <f>Table1[[#This Row],[Gross Revenue]]-Table1[[#This Row],[Budget]]</f>
        <v>-1172081</v>
      </c>
      <c r="U3412" s="1">
        <f>(Table1[[#This Row],[Gross Revenue]]/Table1[[#This Row],[Budget]])-1</f>
        <v>-0.78138733333333332</v>
      </c>
      <c r="V3412" t="str">
        <f t="shared" si="106"/>
        <v>90-110 minutes</v>
      </c>
      <c r="W3412">
        <f>Table1[[#This Row],[Profit]]/Table1[[#This Row],[Budget]]</f>
        <v>-0.78138733333333332</v>
      </c>
      <c r="X3412" s="22" t="str">
        <f>IF(L3412="","",
IF(L3412&lt;Predictability!$B$1,"Low",
IF(L3412&lt;=Predictability!$B$2,"Mid","High")))</f>
        <v>Low</v>
      </c>
      <c r="Y3412" s="22">
        <f t="shared" si="107"/>
        <v>0</v>
      </c>
    </row>
    <row r="3413" spans="1:25" x14ac:dyDescent="0.2">
      <c r="A3413" t="s">
        <v>6223</v>
      </c>
      <c r="B3413" t="s">
        <v>2825</v>
      </c>
      <c r="C3413" t="s">
        <v>358</v>
      </c>
      <c r="D3413">
        <v>433</v>
      </c>
      <c r="E3413">
        <v>679</v>
      </c>
      <c r="F3413">
        <v>197</v>
      </c>
      <c r="G3413">
        <v>0</v>
      </c>
      <c r="H3413">
        <v>7.3</v>
      </c>
      <c r="I3413">
        <v>136</v>
      </c>
      <c r="J3413">
        <v>111</v>
      </c>
      <c r="K3413">
        <v>71844424</v>
      </c>
      <c r="L3413">
        <v>60000000</v>
      </c>
      <c r="M3413" s="2">
        <f>VLOOKUP(A3413,Sheet2!$A$1:G7137,2,0)</f>
        <v>39962</v>
      </c>
      <c r="N3413" t="str">
        <f>VLOOKUP(A3413,Sheet2!$A$1:G7137,3,0)</f>
        <v>Color</v>
      </c>
      <c r="O3413" t="str">
        <f>VLOOKUP(A3413,Sheet2!$A$1:G7137,4,0)</f>
        <v>Documentary</v>
      </c>
      <c r="P3413" t="str">
        <f>VLOOKUP(A3413,Sheet2!$A$1:G7137,5,0)</f>
        <v>English</v>
      </c>
      <c r="Q3413" t="str">
        <f>VLOOKUP(A3413,Sheet2!$A$1:G7137,6,0)</f>
        <v>USA</v>
      </c>
      <c r="R3413" t="str">
        <f>VLOOKUP(A3413,Sheet2!$A$1:G7137,7,0)</f>
        <v>PG</v>
      </c>
      <c r="S3413" t="str">
        <f>IF(Table1[[#This Row],[Language]]="English","English","Other language")</f>
        <v>English</v>
      </c>
      <c r="T3413">
        <f>Table1[[#This Row],[Gross Revenue]]-Table1[[#This Row],[Budget]]</f>
        <v>11844424</v>
      </c>
      <c r="U3413" s="1">
        <f>(Table1[[#This Row],[Gross Revenue]]/Table1[[#This Row],[Budget]])-1</f>
        <v>0.19740706666666674</v>
      </c>
      <c r="V3413" t="str">
        <f t="shared" si="106"/>
        <v>111-130 minutes</v>
      </c>
      <c r="W3413">
        <f>Table1[[#This Row],[Profit]]/Table1[[#This Row],[Budget]]</f>
        <v>0.19740706666666666</v>
      </c>
      <c r="X3413" s="22" t="str">
        <f>IF(L3413="","",
IF(L3413&lt;Predictability!$B$1,"Low",
IF(L3413&lt;=Predictability!$B$2,"Mid","High")))</f>
        <v>High</v>
      </c>
      <c r="Y3413" s="22">
        <f t="shared" si="107"/>
        <v>0</v>
      </c>
    </row>
    <row r="3414" spans="1:25" x14ac:dyDescent="0.2">
      <c r="A3414" t="s">
        <v>5438</v>
      </c>
      <c r="B3414" t="s">
        <v>800</v>
      </c>
      <c r="C3414" t="s">
        <v>2124</v>
      </c>
      <c r="D3414">
        <v>17000</v>
      </c>
      <c r="E3414">
        <v>38751</v>
      </c>
      <c r="F3414">
        <v>133</v>
      </c>
      <c r="G3414">
        <v>97000</v>
      </c>
      <c r="H3414">
        <v>6.7</v>
      </c>
      <c r="I3414">
        <v>418</v>
      </c>
      <c r="J3414">
        <v>107</v>
      </c>
      <c r="K3414">
        <v>101470202</v>
      </c>
      <c r="L3414">
        <v>32000000</v>
      </c>
      <c r="M3414" s="2">
        <f>VLOOKUP(A3414,Sheet2!$A$1:G7138,2,0)</f>
        <v>41515</v>
      </c>
      <c r="N3414" t="str">
        <f>VLOOKUP(A3414,Sheet2!$A$1:G7138,3,0)</f>
        <v>Color</v>
      </c>
      <c r="O3414" t="str">
        <f>VLOOKUP(A3414,Sheet2!$A$1:G7138,4,0)</f>
        <v>Comedy</v>
      </c>
      <c r="P3414" t="str">
        <f>VLOOKUP(A3414,Sheet2!$A$1:G7138,5,0)</f>
        <v>English</v>
      </c>
      <c r="Q3414" t="str">
        <f>VLOOKUP(A3414,Sheet2!$A$1:G7138,6,0)</f>
        <v>USA</v>
      </c>
      <c r="R3414" t="str">
        <f>VLOOKUP(A3414,Sheet2!$A$1:G7138,7,0)</f>
        <v>R</v>
      </c>
      <c r="S3414" t="str">
        <f>IF(Table1[[#This Row],[Language]]="English","English","Other language")</f>
        <v>English</v>
      </c>
      <c r="T3414">
        <f>Table1[[#This Row],[Gross Revenue]]-Table1[[#This Row],[Budget]]</f>
        <v>69470202</v>
      </c>
      <c r="U3414" s="1">
        <f>(Table1[[#This Row],[Gross Revenue]]/Table1[[#This Row],[Budget]])-1</f>
        <v>2.1709438125</v>
      </c>
      <c r="V3414" t="str">
        <f t="shared" si="106"/>
        <v>90-110 minutes</v>
      </c>
      <c r="W3414">
        <f>Table1[[#This Row],[Profit]]/Table1[[#This Row],[Budget]]</f>
        <v>2.1709438125</v>
      </c>
      <c r="X3414" s="22" t="str">
        <f>IF(L3414="","",
IF(L3414&lt;Predictability!$B$1,"Low",
IF(L3414&lt;=Predictability!$B$2,"Mid","High")))</f>
        <v>Mid</v>
      </c>
      <c r="Y3414" s="22">
        <f t="shared" si="107"/>
        <v>1</v>
      </c>
    </row>
    <row r="3415" spans="1:25" x14ac:dyDescent="0.2">
      <c r="A3415" t="s">
        <v>5249</v>
      </c>
      <c r="B3415" t="s">
        <v>1180</v>
      </c>
      <c r="C3415" t="s">
        <v>922</v>
      </c>
      <c r="D3415">
        <v>2000</v>
      </c>
      <c r="E3415">
        <v>4662</v>
      </c>
      <c r="F3415">
        <v>189</v>
      </c>
      <c r="G3415">
        <v>14000</v>
      </c>
      <c r="H3415">
        <v>6.6</v>
      </c>
      <c r="I3415">
        <v>156</v>
      </c>
      <c r="J3415">
        <v>103</v>
      </c>
      <c r="K3415">
        <v>34290142</v>
      </c>
      <c r="L3415">
        <v>19800000</v>
      </c>
      <c r="M3415" s="2">
        <f>VLOOKUP(A3415,Sheet2!$A$1:G7139,2,0)</f>
        <v>41883</v>
      </c>
      <c r="N3415" t="str">
        <f>VLOOKUP(A3415,Sheet2!$A$1:G7139,3,0)</f>
        <v>Color</v>
      </c>
      <c r="O3415" t="str">
        <f>VLOOKUP(A3415,Sheet2!$A$1:G7139,4,0)</f>
        <v>Comedy</v>
      </c>
      <c r="P3415" t="str">
        <f>VLOOKUP(A3415,Sheet2!$A$1:G7139,5,0)</f>
        <v>English</v>
      </c>
      <c r="Q3415" t="str">
        <f>VLOOKUP(A3415,Sheet2!$A$1:G7139,6,0)</f>
        <v>USA</v>
      </c>
      <c r="R3415" t="str">
        <f>VLOOKUP(A3415,Sheet2!$A$1:G7139,7,0)</f>
        <v>R</v>
      </c>
      <c r="S3415" t="str">
        <f>IF(Table1[[#This Row],[Language]]="English","English","Other language")</f>
        <v>English</v>
      </c>
      <c r="T3415">
        <f>Table1[[#This Row],[Gross Revenue]]-Table1[[#This Row],[Budget]]</f>
        <v>14490142</v>
      </c>
      <c r="U3415" s="1">
        <f>(Table1[[#This Row],[Gross Revenue]]/Table1[[#This Row],[Budget]])-1</f>
        <v>0.73182535353535361</v>
      </c>
      <c r="V3415" t="str">
        <f t="shared" si="106"/>
        <v>90-110 minutes</v>
      </c>
      <c r="W3415">
        <f>Table1[[#This Row],[Profit]]/Table1[[#This Row],[Budget]]</f>
        <v>0.7318253535353535</v>
      </c>
      <c r="X3415" s="22" t="str">
        <f>IF(L3415="","",
IF(L3415&lt;Predictability!$B$1,"Low",
IF(L3415&lt;=Predictability!$B$2,"Mid","High")))</f>
        <v>Mid</v>
      </c>
      <c r="Y3415" s="22">
        <f t="shared" si="107"/>
        <v>1</v>
      </c>
    </row>
    <row r="3416" spans="1:25" x14ac:dyDescent="0.2">
      <c r="A3416" t="s">
        <v>4752</v>
      </c>
      <c r="B3416" t="s">
        <v>1827</v>
      </c>
      <c r="C3416" t="s">
        <v>475</v>
      </c>
      <c r="D3416">
        <v>27000</v>
      </c>
      <c r="E3416">
        <v>29808</v>
      </c>
      <c r="F3416">
        <v>368</v>
      </c>
      <c r="G3416">
        <v>18000</v>
      </c>
      <c r="H3416">
        <v>6.3</v>
      </c>
      <c r="I3416">
        <v>241</v>
      </c>
      <c r="J3416">
        <v>103</v>
      </c>
      <c r="K3416">
        <v>54758461</v>
      </c>
      <c r="L3416">
        <v>65000000</v>
      </c>
      <c r="M3416" s="2">
        <f>VLOOKUP(A3416,Sheet2!$A$1:G7140,2,0)</f>
        <v>41258</v>
      </c>
      <c r="N3416" t="str">
        <f>VLOOKUP(A3416,Sheet2!$A$1:G7140,3,0)</f>
        <v>Color</v>
      </c>
      <c r="O3416" t="str">
        <f>VLOOKUP(A3416,Sheet2!$A$1:G7140,4,0)</f>
        <v>Action</v>
      </c>
      <c r="P3416" t="str">
        <f>VLOOKUP(A3416,Sheet2!$A$1:G7140,5,0)</f>
        <v>English</v>
      </c>
      <c r="Q3416" t="str">
        <f>VLOOKUP(A3416,Sheet2!$A$1:G7140,6,0)</f>
        <v>USA</v>
      </c>
      <c r="R3416" t="str">
        <f>VLOOKUP(A3416,Sheet2!$A$1:G7140,7,0)</f>
        <v>PG-13</v>
      </c>
      <c r="S3416" t="str">
        <f>IF(Table1[[#This Row],[Language]]="English","English","Other language")</f>
        <v>English</v>
      </c>
      <c r="T3416">
        <f>Table1[[#This Row],[Gross Revenue]]-Table1[[#This Row],[Budget]]</f>
        <v>-10241539</v>
      </c>
      <c r="U3416" s="1">
        <f>(Table1[[#This Row],[Gross Revenue]]/Table1[[#This Row],[Budget]])-1</f>
        <v>-0.15756213846153844</v>
      </c>
      <c r="V3416" t="str">
        <f t="shared" si="106"/>
        <v>90-110 minutes</v>
      </c>
      <c r="W3416">
        <f>Table1[[#This Row],[Profit]]/Table1[[#This Row],[Budget]]</f>
        <v>-0.15756213846153846</v>
      </c>
      <c r="X3416" s="22" t="str">
        <f>IF(L3416="","",
IF(L3416&lt;Predictability!$B$1,"Low",
IF(L3416&lt;=Predictability!$B$2,"Mid","High")))</f>
        <v>High</v>
      </c>
      <c r="Y3416" s="22">
        <f t="shared" si="107"/>
        <v>0</v>
      </c>
    </row>
    <row r="3417" spans="1:25" x14ac:dyDescent="0.2">
      <c r="A3417" t="s">
        <v>3322</v>
      </c>
      <c r="B3417" t="s">
        <v>131</v>
      </c>
      <c r="C3417" t="s">
        <v>132</v>
      </c>
      <c r="D3417">
        <v>1000</v>
      </c>
      <c r="E3417">
        <v>2429</v>
      </c>
      <c r="F3417">
        <v>2</v>
      </c>
      <c r="G3417">
        <v>663</v>
      </c>
      <c r="H3417">
        <v>3.6</v>
      </c>
      <c r="I3417">
        <v>47</v>
      </c>
      <c r="J3417">
        <v>85</v>
      </c>
      <c r="K3417">
        <v>15911333</v>
      </c>
      <c r="L3417">
        <v>19000000</v>
      </c>
      <c r="M3417" s="2">
        <f>VLOOKUP(A3417,Sheet2!$A$1:G7141,2,0)</f>
        <v>36565</v>
      </c>
      <c r="N3417" t="str">
        <f>VLOOKUP(A3417,Sheet2!$A$1:G7141,3,0)</f>
        <v>Color</v>
      </c>
      <c r="O3417" t="str">
        <f>VLOOKUP(A3417,Sheet2!$A$1:G7141,4,0)</f>
        <v>Adventure</v>
      </c>
      <c r="P3417" t="str">
        <f>VLOOKUP(A3417,Sheet2!$A$1:G7141,5,0)</f>
        <v>English</v>
      </c>
      <c r="Q3417" t="str">
        <f>VLOOKUP(A3417,Sheet2!$A$1:G7141,6,0)</f>
        <v>UK</v>
      </c>
      <c r="R3417" t="str">
        <f>VLOOKUP(A3417,Sheet2!$A$1:G7141,7,0)</f>
        <v>G</v>
      </c>
      <c r="S3417" t="str">
        <f>IF(Table1[[#This Row],[Language]]="English","English","Other language")</f>
        <v>English</v>
      </c>
      <c r="T3417">
        <f>Table1[[#This Row],[Gross Revenue]]-Table1[[#This Row],[Budget]]</f>
        <v>-3088667</v>
      </c>
      <c r="U3417" s="1">
        <f>(Table1[[#This Row],[Gross Revenue]]/Table1[[#This Row],[Budget]])-1</f>
        <v>-0.16256142105263161</v>
      </c>
      <c r="V3417" t="str">
        <f t="shared" si="106"/>
        <v>&lt;90 minutes</v>
      </c>
      <c r="W3417">
        <f>Table1[[#This Row],[Profit]]/Table1[[#This Row],[Budget]]</f>
        <v>-0.16256142105263158</v>
      </c>
      <c r="X3417" s="22" t="str">
        <f>IF(L3417="","",
IF(L3417&lt;Predictability!$B$1,"Low",
IF(L3417&lt;=Predictability!$B$2,"Mid","High")))</f>
        <v>Mid</v>
      </c>
      <c r="Y3417" s="22">
        <f t="shared" si="107"/>
        <v>0</v>
      </c>
    </row>
    <row r="3418" spans="1:25" x14ac:dyDescent="0.2">
      <c r="A3418" t="s">
        <v>5810</v>
      </c>
      <c r="B3418" t="s">
        <v>850</v>
      </c>
      <c r="C3418" t="s">
        <v>1702</v>
      </c>
      <c r="D3418">
        <v>26000</v>
      </c>
      <c r="E3418">
        <v>60059</v>
      </c>
      <c r="F3418">
        <v>0</v>
      </c>
      <c r="G3418">
        <v>63000</v>
      </c>
      <c r="H3418">
        <v>7</v>
      </c>
      <c r="I3418">
        <v>516</v>
      </c>
      <c r="J3418">
        <v>115</v>
      </c>
      <c r="K3418">
        <v>181015141</v>
      </c>
      <c r="L3418">
        <v>150000000</v>
      </c>
      <c r="M3418" s="2">
        <f>VLOOKUP(A3418,Sheet2!$A$1:G7142,2,0)</f>
        <v>40562</v>
      </c>
      <c r="N3418" t="str">
        <f>VLOOKUP(A3418,Sheet2!$A$1:G7142,3,0)</f>
        <v>Color</v>
      </c>
      <c r="O3418" t="str">
        <f>VLOOKUP(A3418,Sheet2!$A$1:G7142,4,0)</f>
        <v>Action</v>
      </c>
      <c r="P3418" t="str">
        <f>VLOOKUP(A3418,Sheet2!$A$1:G7142,5,0)</f>
        <v>English</v>
      </c>
      <c r="Q3418" t="str">
        <f>VLOOKUP(A3418,Sheet2!$A$1:G7142,6,0)</f>
        <v>USA</v>
      </c>
      <c r="R3418" t="str">
        <f>VLOOKUP(A3418,Sheet2!$A$1:G7142,7,0)</f>
        <v>PG-13</v>
      </c>
      <c r="S3418" t="str">
        <f>IF(Table1[[#This Row],[Language]]="English","English","Other language")</f>
        <v>English</v>
      </c>
      <c r="T3418">
        <f>Table1[[#This Row],[Gross Revenue]]-Table1[[#This Row],[Budget]]</f>
        <v>31015141</v>
      </c>
      <c r="U3418" s="1">
        <f>(Table1[[#This Row],[Gross Revenue]]/Table1[[#This Row],[Budget]])-1</f>
        <v>0.2067676066666666</v>
      </c>
      <c r="V3418" t="str">
        <f t="shared" si="106"/>
        <v>111-130 minutes</v>
      </c>
      <c r="W3418">
        <f>Table1[[#This Row],[Profit]]/Table1[[#This Row],[Budget]]</f>
        <v>0.20676760666666666</v>
      </c>
      <c r="X3418" s="22" t="str">
        <f>IF(L3418="","",
IF(L3418&lt;Predictability!$B$1,"Low",
IF(L3418&lt;=Predictability!$B$2,"Mid","High")))</f>
        <v>High</v>
      </c>
      <c r="Y3418" s="22">
        <f t="shared" si="107"/>
        <v>0</v>
      </c>
    </row>
    <row r="3419" spans="1:25" x14ac:dyDescent="0.2">
      <c r="A3419" t="s">
        <v>5961</v>
      </c>
      <c r="B3419" t="s">
        <v>850</v>
      </c>
      <c r="C3419" t="s">
        <v>2146</v>
      </c>
      <c r="D3419">
        <v>26000</v>
      </c>
      <c r="E3419">
        <v>59803</v>
      </c>
      <c r="F3419">
        <v>230</v>
      </c>
      <c r="G3419">
        <v>63000</v>
      </c>
      <c r="H3419">
        <v>7.1</v>
      </c>
      <c r="I3419">
        <v>486</v>
      </c>
      <c r="J3419">
        <v>112</v>
      </c>
      <c r="K3419">
        <v>206360018</v>
      </c>
      <c r="L3419">
        <v>170000000</v>
      </c>
      <c r="M3419" s="2">
        <f>VLOOKUP(A3419,Sheet2!$A$1:G7143,2,0)</f>
        <v>41561</v>
      </c>
      <c r="N3419" t="str">
        <f>VLOOKUP(A3419,Sheet2!$A$1:G7143,3,0)</f>
        <v>Color</v>
      </c>
      <c r="O3419" t="str">
        <f>VLOOKUP(A3419,Sheet2!$A$1:G7143,4,0)</f>
        <v>Action</v>
      </c>
      <c r="P3419" t="str">
        <f>VLOOKUP(A3419,Sheet2!$A$1:G7143,5,0)</f>
        <v>English</v>
      </c>
      <c r="Q3419" t="str">
        <f>VLOOKUP(A3419,Sheet2!$A$1:G7143,6,0)</f>
        <v>USA</v>
      </c>
      <c r="R3419" t="str">
        <f>VLOOKUP(A3419,Sheet2!$A$1:G7143,7,0)</f>
        <v>PG-13</v>
      </c>
      <c r="S3419" t="str">
        <f>IF(Table1[[#This Row],[Language]]="English","English","Other language")</f>
        <v>English</v>
      </c>
      <c r="T3419">
        <f>Table1[[#This Row],[Gross Revenue]]-Table1[[#This Row],[Budget]]</f>
        <v>36360018</v>
      </c>
      <c r="U3419" s="1">
        <f>(Table1[[#This Row],[Gross Revenue]]/Table1[[#This Row],[Budget]])-1</f>
        <v>0.21388245882352952</v>
      </c>
      <c r="V3419" t="str">
        <f t="shared" si="106"/>
        <v>111-130 minutes</v>
      </c>
      <c r="W3419">
        <f>Table1[[#This Row],[Profit]]/Table1[[#This Row],[Budget]]</f>
        <v>0.21388245882352941</v>
      </c>
      <c r="X3419" s="22" t="str">
        <f>IF(L3419="","",
IF(L3419&lt;Predictability!$B$1,"Low",
IF(L3419&lt;=Predictability!$B$2,"Mid","High")))</f>
        <v>High</v>
      </c>
      <c r="Y3419" s="22">
        <f t="shared" si="107"/>
        <v>0</v>
      </c>
    </row>
    <row r="3420" spans="1:25" x14ac:dyDescent="0.2">
      <c r="A3420" t="s">
        <v>3617</v>
      </c>
      <c r="B3420" t="s">
        <v>502</v>
      </c>
      <c r="C3420" t="s">
        <v>626</v>
      </c>
      <c r="D3420">
        <v>973</v>
      </c>
      <c r="E3420">
        <v>2306</v>
      </c>
      <c r="F3420">
        <v>9</v>
      </c>
      <c r="G3420">
        <v>250</v>
      </c>
      <c r="H3420">
        <v>5.0999999999999996</v>
      </c>
      <c r="I3420">
        <v>25</v>
      </c>
      <c r="J3420">
        <v>101</v>
      </c>
      <c r="K3420">
        <v>978908</v>
      </c>
      <c r="L3420">
        <v>2400000</v>
      </c>
      <c r="M3420" s="2">
        <f>VLOOKUP(A3420,Sheet2!$A$1:G7144,2,0)</f>
        <v>39013</v>
      </c>
      <c r="N3420" t="str">
        <f>VLOOKUP(A3420,Sheet2!$A$1:G7144,3,0)</f>
        <v>Color</v>
      </c>
      <c r="O3420" t="str">
        <f>VLOOKUP(A3420,Sheet2!$A$1:G7144,4,0)</f>
        <v>Drama</v>
      </c>
      <c r="P3420" t="str">
        <f>VLOOKUP(A3420,Sheet2!$A$1:G7144,5,0)</f>
        <v>English</v>
      </c>
      <c r="Q3420" t="str">
        <f>VLOOKUP(A3420,Sheet2!$A$1:G7144,6,0)</f>
        <v>Poland</v>
      </c>
      <c r="R3420" t="str">
        <f>VLOOKUP(A3420,Sheet2!$A$1:G7144,7,0)</f>
        <v>PG-13</v>
      </c>
      <c r="S3420" t="str">
        <f>IF(Table1[[#This Row],[Language]]="English","English","Other language")</f>
        <v>English</v>
      </c>
      <c r="T3420">
        <f>Table1[[#This Row],[Gross Revenue]]-Table1[[#This Row],[Budget]]</f>
        <v>-1421092</v>
      </c>
      <c r="U3420" s="1">
        <f>(Table1[[#This Row],[Gross Revenue]]/Table1[[#This Row],[Budget]])-1</f>
        <v>-0.59212166666666666</v>
      </c>
      <c r="V3420" t="str">
        <f t="shared" si="106"/>
        <v>90-110 minutes</v>
      </c>
      <c r="W3420">
        <f>Table1[[#This Row],[Profit]]/Table1[[#This Row],[Budget]]</f>
        <v>-0.59212166666666666</v>
      </c>
      <c r="X3420" s="22" t="str">
        <f>IF(L3420="","",
IF(L3420&lt;Predictability!$B$1,"Low",
IF(L3420&lt;=Predictability!$B$2,"Mid","High")))</f>
        <v>Low</v>
      </c>
      <c r="Y3420" s="22">
        <f t="shared" si="107"/>
        <v>0</v>
      </c>
    </row>
    <row r="3421" spans="1:25" x14ac:dyDescent="0.2">
      <c r="A3421" t="s">
        <v>6415</v>
      </c>
      <c r="B3421" t="s">
        <v>2917</v>
      </c>
      <c r="C3421" t="s">
        <v>2126</v>
      </c>
      <c r="D3421">
        <v>572</v>
      </c>
      <c r="E3421">
        <v>1627</v>
      </c>
      <c r="F3421">
        <v>0</v>
      </c>
      <c r="G3421">
        <v>0</v>
      </c>
      <c r="H3421">
        <v>7.5</v>
      </c>
      <c r="I3421">
        <v>172</v>
      </c>
      <c r="J3421">
        <v>107</v>
      </c>
      <c r="K3421">
        <v>5023275</v>
      </c>
      <c r="L3421">
        <v>15000000</v>
      </c>
      <c r="M3421" s="2">
        <f>VLOOKUP(A3421,Sheet2!$A$1:G7145,2,0)</f>
        <v>38688</v>
      </c>
      <c r="N3421" t="str">
        <f>VLOOKUP(A3421,Sheet2!$A$1:G7145,3,0)</f>
        <v>Color</v>
      </c>
      <c r="O3421" t="str">
        <f>VLOOKUP(A3421,Sheet2!$A$1:G7145,4,0)</f>
        <v>Adventure</v>
      </c>
      <c r="P3421" t="str">
        <f>VLOOKUP(A3421,Sheet2!$A$1:G7145,5,0)</f>
        <v>English</v>
      </c>
      <c r="Q3421" t="str">
        <f>VLOOKUP(A3421,Sheet2!$A$1:G7145,6,0)</f>
        <v>France</v>
      </c>
      <c r="R3421" t="str">
        <f>VLOOKUP(A3421,Sheet2!$A$1:G7145,7,0)</f>
        <v>R</v>
      </c>
      <c r="S3421" t="str">
        <f>IF(Table1[[#This Row],[Language]]="English","English","Other language")</f>
        <v>English</v>
      </c>
      <c r="T3421">
        <f>Table1[[#This Row],[Gross Revenue]]-Table1[[#This Row],[Budget]]</f>
        <v>-9976725</v>
      </c>
      <c r="U3421" s="1">
        <f>(Table1[[#This Row],[Gross Revenue]]/Table1[[#This Row],[Budget]])-1</f>
        <v>-0.66511500000000001</v>
      </c>
      <c r="V3421" t="str">
        <f t="shared" si="106"/>
        <v>90-110 minutes</v>
      </c>
      <c r="W3421">
        <f>Table1[[#This Row],[Profit]]/Table1[[#This Row],[Budget]]</f>
        <v>-0.66511500000000001</v>
      </c>
      <c r="X3421" s="22" t="str">
        <f>IF(L3421="","",
IF(L3421&lt;Predictability!$B$1,"Low",
IF(L3421&lt;=Predictability!$B$2,"Mid","High")))</f>
        <v>Mid</v>
      </c>
      <c r="Y3421" s="22">
        <f t="shared" si="107"/>
        <v>0</v>
      </c>
    </row>
    <row r="3422" spans="1:25" x14ac:dyDescent="0.2">
      <c r="A3422" t="s">
        <v>5964</v>
      </c>
      <c r="B3422" t="s">
        <v>845</v>
      </c>
      <c r="C3422" t="s">
        <v>494</v>
      </c>
      <c r="D3422">
        <v>2000</v>
      </c>
      <c r="E3422">
        <v>3743</v>
      </c>
      <c r="F3422">
        <v>737</v>
      </c>
      <c r="G3422">
        <v>3000</v>
      </c>
      <c r="H3422">
        <v>7.1</v>
      </c>
      <c r="I3422">
        <v>150</v>
      </c>
      <c r="J3422">
        <v>114</v>
      </c>
      <c r="K3422">
        <v>60652036</v>
      </c>
      <c r="L3422">
        <v>48000000</v>
      </c>
      <c r="M3422" s="2">
        <f>VLOOKUP(A3422,Sheet2!$A$1:G7146,2,0)</f>
        <v>36275</v>
      </c>
      <c r="N3422" t="str">
        <f>VLOOKUP(A3422,Sheet2!$A$1:G7146,3,0)</f>
        <v>Color</v>
      </c>
      <c r="O3422" t="str">
        <f>VLOOKUP(A3422,Sheet2!$A$1:G7146,4,0)</f>
        <v>Action</v>
      </c>
      <c r="P3422" t="str">
        <f>VLOOKUP(A3422,Sheet2!$A$1:G7146,5,0)</f>
        <v>English</v>
      </c>
      <c r="Q3422" t="str">
        <f>VLOOKUP(A3422,Sheet2!$A$1:G7146,6,0)</f>
        <v>USA</v>
      </c>
      <c r="R3422" t="str">
        <f>VLOOKUP(A3422,Sheet2!$A$1:G7146,7,0)</f>
        <v>R</v>
      </c>
      <c r="S3422" t="str">
        <f>IF(Table1[[#This Row],[Language]]="English","English","Other language")</f>
        <v>English</v>
      </c>
      <c r="T3422">
        <f>Table1[[#This Row],[Gross Revenue]]-Table1[[#This Row],[Budget]]</f>
        <v>12652036</v>
      </c>
      <c r="U3422" s="1">
        <f>(Table1[[#This Row],[Gross Revenue]]/Table1[[#This Row],[Budget]])-1</f>
        <v>0.26358408333333339</v>
      </c>
      <c r="V3422" t="str">
        <f t="shared" si="106"/>
        <v>111-130 minutes</v>
      </c>
      <c r="W3422">
        <f>Table1[[#This Row],[Profit]]/Table1[[#This Row],[Budget]]</f>
        <v>0.26358408333333333</v>
      </c>
      <c r="X3422" s="22" t="str">
        <f>IF(L3422="","",
IF(L3422&lt;Predictability!$B$1,"Low",
IF(L3422&lt;=Predictability!$B$2,"Mid","High")))</f>
        <v>Mid</v>
      </c>
      <c r="Y3422" s="22">
        <f t="shared" si="107"/>
        <v>0</v>
      </c>
    </row>
    <row r="3423" spans="1:25" x14ac:dyDescent="0.2">
      <c r="A3423" t="s">
        <v>4456</v>
      </c>
      <c r="B3423" t="s">
        <v>789</v>
      </c>
      <c r="C3423" t="s">
        <v>1560</v>
      </c>
      <c r="D3423">
        <v>2000</v>
      </c>
      <c r="E3423">
        <v>4843</v>
      </c>
      <c r="F3423">
        <v>4</v>
      </c>
      <c r="G3423">
        <v>311</v>
      </c>
      <c r="H3423">
        <v>6.1</v>
      </c>
      <c r="I3423">
        <v>81</v>
      </c>
      <c r="J3423">
        <v>98</v>
      </c>
      <c r="K3423">
        <v>10544143</v>
      </c>
      <c r="L3423">
        <v>20000000</v>
      </c>
      <c r="M3423" s="2">
        <f>VLOOKUP(A3423,Sheet2!$A$1:G7147,2,0)</f>
        <v>36522</v>
      </c>
      <c r="N3423" t="str">
        <f>VLOOKUP(A3423,Sheet2!$A$1:G7147,3,0)</f>
        <v>Color</v>
      </c>
      <c r="O3423" t="str">
        <f>VLOOKUP(A3423,Sheet2!$A$1:G7147,4,0)</f>
        <v>Comedy</v>
      </c>
      <c r="P3423" t="str">
        <f>VLOOKUP(A3423,Sheet2!$A$1:G7147,5,0)</f>
        <v>English</v>
      </c>
      <c r="Q3423" t="str">
        <f>VLOOKUP(A3423,Sheet2!$A$1:G7147,6,0)</f>
        <v>Australia</v>
      </c>
      <c r="R3423" t="str">
        <f>VLOOKUP(A3423,Sheet2!$A$1:G7147,7,0)</f>
        <v>PG-13</v>
      </c>
      <c r="S3423" t="str">
        <f>IF(Table1[[#This Row],[Language]]="English","English","Other language")</f>
        <v>English</v>
      </c>
      <c r="T3423">
        <f>Table1[[#This Row],[Gross Revenue]]-Table1[[#This Row],[Budget]]</f>
        <v>-9455857</v>
      </c>
      <c r="U3423" s="1">
        <f>(Table1[[#This Row],[Gross Revenue]]/Table1[[#This Row],[Budget]])-1</f>
        <v>-0.47279285000000004</v>
      </c>
      <c r="V3423" t="str">
        <f t="shared" si="106"/>
        <v>90-110 minutes</v>
      </c>
      <c r="W3423">
        <f>Table1[[#This Row],[Profit]]/Table1[[#This Row],[Budget]]</f>
        <v>-0.47279284999999999</v>
      </c>
      <c r="X3423" s="22" t="str">
        <f>IF(L3423="","",
IF(L3423&lt;Predictability!$B$1,"Low",
IF(L3423&lt;=Predictability!$B$2,"Mid","High")))</f>
        <v>Mid</v>
      </c>
      <c r="Y3423" s="22">
        <f t="shared" si="107"/>
        <v>0</v>
      </c>
    </row>
    <row r="3424" spans="1:25" x14ac:dyDescent="0.2">
      <c r="A3424" t="s">
        <v>5166</v>
      </c>
      <c r="B3424" t="s">
        <v>651</v>
      </c>
      <c r="C3424" t="s">
        <v>2136</v>
      </c>
      <c r="D3424">
        <v>730</v>
      </c>
      <c r="E3424">
        <v>1208</v>
      </c>
      <c r="F3424">
        <v>101</v>
      </c>
      <c r="G3424">
        <v>708</v>
      </c>
      <c r="H3424">
        <v>6.6</v>
      </c>
      <c r="I3424">
        <v>114</v>
      </c>
      <c r="J3424">
        <v>96</v>
      </c>
      <c r="K3424">
        <v>1325073</v>
      </c>
      <c r="L3424">
        <v>4000000</v>
      </c>
      <c r="M3424" s="2">
        <f>VLOOKUP(A3424,Sheet2!$A$1:G7148,2,0)</f>
        <v>38669</v>
      </c>
      <c r="N3424" t="str">
        <f>VLOOKUP(A3424,Sheet2!$A$1:G7148,3,0)</f>
        <v>Color</v>
      </c>
      <c r="O3424" t="str">
        <f>VLOOKUP(A3424,Sheet2!$A$1:G7148,4,0)</f>
        <v>Comedy</v>
      </c>
      <c r="P3424" t="str">
        <f>VLOOKUP(A3424,Sheet2!$A$1:G7148,5,0)</f>
        <v>English</v>
      </c>
      <c r="Q3424" t="str">
        <f>VLOOKUP(A3424,Sheet2!$A$1:G7148,6,0)</f>
        <v>USA</v>
      </c>
      <c r="R3424" t="str">
        <f>VLOOKUP(A3424,Sheet2!$A$1:G7148,7,0)</f>
        <v>R</v>
      </c>
      <c r="S3424" t="str">
        <f>IF(Table1[[#This Row],[Language]]="English","English","Other language")</f>
        <v>English</v>
      </c>
      <c r="T3424">
        <f>Table1[[#This Row],[Gross Revenue]]-Table1[[#This Row],[Budget]]</f>
        <v>-2674927</v>
      </c>
      <c r="U3424" s="1">
        <f>(Table1[[#This Row],[Gross Revenue]]/Table1[[#This Row],[Budget]])-1</f>
        <v>-0.66873175000000007</v>
      </c>
      <c r="V3424" t="str">
        <f t="shared" si="106"/>
        <v>90-110 minutes</v>
      </c>
      <c r="W3424">
        <f>Table1[[#This Row],[Profit]]/Table1[[#This Row],[Budget]]</f>
        <v>-0.66873174999999996</v>
      </c>
      <c r="X3424" s="22" t="str">
        <f>IF(L3424="","",
IF(L3424&lt;Predictability!$B$1,"Low",
IF(L3424&lt;=Predictability!$B$2,"Mid","High")))</f>
        <v>Low</v>
      </c>
      <c r="Y3424" s="22">
        <f t="shared" si="107"/>
        <v>0</v>
      </c>
    </row>
    <row r="3425" spans="1:25" x14ac:dyDescent="0.2">
      <c r="A3425" t="s">
        <v>4690</v>
      </c>
      <c r="B3425" t="s">
        <v>1758</v>
      </c>
      <c r="C3425" t="s">
        <v>1759</v>
      </c>
      <c r="D3425">
        <v>324</v>
      </c>
      <c r="E3425">
        <v>369</v>
      </c>
      <c r="F3425">
        <v>0</v>
      </c>
      <c r="G3425">
        <v>0</v>
      </c>
      <c r="H3425">
        <v>6.3</v>
      </c>
      <c r="I3425">
        <v>60</v>
      </c>
      <c r="J3425">
        <v>85</v>
      </c>
      <c r="K3425">
        <v>4091</v>
      </c>
      <c r="L3425">
        <v>34000000</v>
      </c>
      <c r="M3425" s="2">
        <f>VLOOKUP(A3425,Sheet2!$A$1:G7149,2,0)</f>
        <v>41449</v>
      </c>
      <c r="N3425" t="str">
        <f>VLOOKUP(A3425,Sheet2!$A$1:G7149,3,0)</f>
        <v>Color</v>
      </c>
      <c r="O3425" t="str">
        <f>VLOOKUP(A3425,Sheet2!$A$1:G7149,4,0)</f>
        <v>Adventure</v>
      </c>
      <c r="P3425" t="str">
        <f>VLOOKUP(A3425,Sheet2!$A$1:G7149,5,0)</f>
        <v>English</v>
      </c>
      <c r="Q3425" t="str">
        <f>VLOOKUP(A3425,Sheet2!$A$1:G7149,6,0)</f>
        <v>Belgium</v>
      </c>
      <c r="R3425">
        <f>VLOOKUP(A3425,Sheet2!$A$1:G7149,7,0)</f>
        <v>0</v>
      </c>
      <c r="S3425" t="str">
        <f>IF(Table1[[#This Row],[Language]]="English","English","Other language")</f>
        <v>English</v>
      </c>
      <c r="T3425">
        <f>Table1[[#This Row],[Gross Revenue]]-Table1[[#This Row],[Budget]]</f>
        <v>-33995909</v>
      </c>
      <c r="U3425" s="1">
        <f>(Table1[[#This Row],[Gross Revenue]]/Table1[[#This Row],[Budget]])-1</f>
        <v>-0.99987967647058829</v>
      </c>
      <c r="V3425" t="str">
        <f t="shared" si="106"/>
        <v>&lt;90 minutes</v>
      </c>
      <c r="W3425">
        <f>Table1[[#This Row],[Profit]]/Table1[[#This Row],[Budget]]</f>
        <v>-0.99987967647058829</v>
      </c>
      <c r="X3425" s="22" t="str">
        <f>IF(L3425="","",
IF(L3425&lt;Predictability!$B$1,"Low",
IF(L3425&lt;=Predictability!$B$2,"Mid","High")))</f>
        <v>Mid</v>
      </c>
      <c r="Y3425" s="22">
        <f t="shared" si="107"/>
        <v>0</v>
      </c>
    </row>
    <row r="3426" spans="1:25" x14ac:dyDescent="0.2">
      <c r="A3426" t="s">
        <v>5870</v>
      </c>
      <c r="B3426" t="s">
        <v>1862</v>
      </c>
      <c r="C3426" t="s">
        <v>2581</v>
      </c>
      <c r="D3426">
        <v>244</v>
      </c>
      <c r="E3426">
        <v>1164</v>
      </c>
      <c r="F3426">
        <v>92</v>
      </c>
      <c r="G3426">
        <v>0</v>
      </c>
      <c r="H3426">
        <v>7</v>
      </c>
      <c r="I3426">
        <v>129</v>
      </c>
      <c r="J3426">
        <v>130</v>
      </c>
      <c r="K3426">
        <v>63600000</v>
      </c>
      <c r="L3426">
        <v>9000000</v>
      </c>
      <c r="M3426" s="2">
        <f>VLOOKUP(A3426,Sheet2!$A$1:G7150,2,0)</f>
        <v>23860</v>
      </c>
      <c r="N3426" t="str">
        <f>VLOOKUP(A3426,Sheet2!$A$1:G7150,3,0)</f>
        <v>Color</v>
      </c>
      <c r="O3426" t="str">
        <f>VLOOKUP(A3426,Sheet2!$A$1:G7150,4,0)</f>
        <v>Action</v>
      </c>
      <c r="P3426" t="str">
        <f>VLOOKUP(A3426,Sheet2!$A$1:G7150,5,0)</f>
        <v>English</v>
      </c>
      <c r="Q3426" t="str">
        <f>VLOOKUP(A3426,Sheet2!$A$1:G7150,6,0)</f>
        <v>UK</v>
      </c>
      <c r="R3426" t="str">
        <f>VLOOKUP(A3426,Sheet2!$A$1:G7150,7,0)</f>
        <v>Approved</v>
      </c>
      <c r="S3426" t="str">
        <f>IF(Table1[[#This Row],[Language]]="English","English","Other language")</f>
        <v>English</v>
      </c>
      <c r="T3426">
        <f>Table1[[#This Row],[Gross Revenue]]-Table1[[#This Row],[Budget]]</f>
        <v>54600000</v>
      </c>
      <c r="U3426" s="1">
        <f>(Table1[[#This Row],[Gross Revenue]]/Table1[[#This Row],[Budget]])-1</f>
        <v>6.0666666666666664</v>
      </c>
      <c r="V3426" t="str">
        <f t="shared" si="106"/>
        <v>111-130 minutes</v>
      </c>
      <c r="W3426">
        <f>Table1[[#This Row],[Profit]]/Table1[[#This Row],[Budget]]</f>
        <v>6.0666666666666664</v>
      </c>
      <c r="X3426" s="22" t="str">
        <f>IF(L3426="","",
IF(L3426&lt;Predictability!$B$1,"Low",
IF(L3426&lt;=Predictability!$B$2,"Mid","High")))</f>
        <v>Mid</v>
      </c>
      <c r="Y3426" s="22">
        <f t="shared" si="107"/>
        <v>1</v>
      </c>
    </row>
    <row r="3427" spans="1:25" x14ac:dyDescent="0.2">
      <c r="A3427" t="s">
        <v>3381</v>
      </c>
      <c r="B3427" t="s">
        <v>239</v>
      </c>
      <c r="C3427" t="s">
        <v>240</v>
      </c>
      <c r="D3427">
        <v>956</v>
      </c>
      <c r="E3427">
        <v>2260</v>
      </c>
      <c r="F3427">
        <v>906</v>
      </c>
      <c r="G3427">
        <v>437</v>
      </c>
      <c r="H3427">
        <v>4.2</v>
      </c>
      <c r="I3427">
        <v>76</v>
      </c>
      <c r="J3427">
        <v>95</v>
      </c>
      <c r="K3427">
        <v>6768055</v>
      </c>
      <c r="L3427">
        <v>57000000</v>
      </c>
      <c r="M3427" s="2">
        <f>VLOOKUP(A3427,Sheet2!$A$1:G7151,2,0)</f>
        <v>38164</v>
      </c>
      <c r="N3427" t="str">
        <f>VLOOKUP(A3427,Sheet2!$A$1:G7151,3,0)</f>
        <v>Color</v>
      </c>
      <c r="O3427" t="str">
        <f>VLOOKUP(A3427,Sheet2!$A$1:G7151,4,0)</f>
        <v>Action</v>
      </c>
      <c r="P3427" t="str">
        <f>VLOOKUP(A3427,Sheet2!$A$1:G7151,5,0)</f>
        <v>English</v>
      </c>
      <c r="Q3427" t="str">
        <f>VLOOKUP(A3427,Sheet2!$A$1:G7151,6,0)</f>
        <v>UK</v>
      </c>
      <c r="R3427" t="str">
        <f>VLOOKUP(A3427,Sheet2!$A$1:G7151,7,0)</f>
        <v>PG</v>
      </c>
      <c r="S3427" t="str">
        <f>IF(Table1[[#This Row],[Language]]="English","English","Other language")</f>
        <v>English</v>
      </c>
      <c r="T3427">
        <f>Table1[[#This Row],[Gross Revenue]]-Table1[[#This Row],[Budget]]</f>
        <v>-50231945</v>
      </c>
      <c r="U3427" s="1">
        <f>(Table1[[#This Row],[Gross Revenue]]/Table1[[#This Row],[Budget]])-1</f>
        <v>-0.88126219298245612</v>
      </c>
      <c r="V3427" t="str">
        <f t="shared" si="106"/>
        <v>90-110 minutes</v>
      </c>
      <c r="W3427">
        <f>Table1[[#This Row],[Profit]]/Table1[[#This Row],[Budget]]</f>
        <v>-0.88126219298245612</v>
      </c>
      <c r="X3427" s="22" t="str">
        <f>IF(L3427="","",
IF(L3427&lt;Predictability!$B$1,"Low",
IF(L3427&lt;=Predictability!$B$2,"Mid","High")))</f>
        <v>High</v>
      </c>
      <c r="Y3427" s="22">
        <f t="shared" si="107"/>
        <v>0</v>
      </c>
    </row>
    <row r="3428" spans="1:25" x14ac:dyDescent="0.2">
      <c r="A3428" t="s">
        <v>3710</v>
      </c>
      <c r="B3428" t="s">
        <v>758</v>
      </c>
      <c r="C3428" t="s">
        <v>759</v>
      </c>
      <c r="D3428">
        <v>536</v>
      </c>
      <c r="E3428">
        <v>1467</v>
      </c>
      <c r="F3428">
        <v>78</v>
      </c>
      <c r="G3428">
        <v>0</v>
      </c>
      <c r="H3428">
        <v>5.3</v>
      </c>
      <c r="I3428">
        <v>82</v>
      </c>
      <c r="J3428">
        <v>93</v>
      </c>
      <c r="K3428">
        <v>200803</v>
      </c>
      <c r="L3428">
        <v>3000000</v>
      </c>
      <c r="M3428" s="2">
        <f>VLOOKUP(A3428,Sheet2!$A$1:G7152,2,0)</f>
        <v>40997</v>
      </c>
      <c r="N3428" t="str">
        <f>VLOOKUP(A3428,Sheet2!$A$1:G7152,3,0)</f>
        <v>Color</v>
      </c>
      <c r="O3428" t="str">
        <f>VLOOKUP(A3428,Sheet2!$A$1:G7152,4,0)</f>
        <v>Comedy</v>
      </c>
      <c r="P3428" t="str">
        <f>VLOOKUP(A3428,Sheet2!$A$1:G7152,5,0)</f>
        <v>English</v>
      </c>
      <c r="Q3428" t="str">
        <f>VLOOKUP(A3428,Sheet2!$A$1:G7152,6,0)</f>
        <v>USA</v>
      </c>
      <c r="R3428" t="str">
        <f>VLOOKUP(A3428,Sheet2!$A$1:G7152,7,0)</f>
        <v>R</v>
      </c>
      <c r="S3428" t="str">
        <f>IF(Table1[[#This Row],[Language]]="English","English","Other language")</f>
        <v>English</v>
      </c>
      <c r="T3428">
        <f>Table1[[#This Row],[Gross Revenue]]-Table1[[#This Row],[Budget]]</f>
        <v>-2799197</v>
      </c>
      <c r="U3428" s="1">
        <f>(Table1[[#This Row],[Gross Revenue]]/Table1[[#This Row],[Budget]])-1</f>
        <v>-0.93306566666666668</v>
      </c>
      <c r="V3428" t="str">
        <f t="shared" si="106"/>
        <v>90-110 minutes</v>
      </c>
      <c r="W3428">
        <f>Table1[[#This Row],[Profit]]/Table1[[#This Row],[Budget]]</f>
        <v>-0.93306566666666668</v>
      </c>
      <c r="X3428" s="22" t="str">
        <f>IF(L3428="","",
IF(L3428&lt;Predictability!$B$1,"Low",
IF(L3428&lt;=Predictability!$B$2,"Mid","High")))</f>
        <v>Low</v>
      </c>
      <c r="Y3428" s="22">
        <f t="shared" si="107"/>
        <v>0</v>
      </c>
    </row>
    <row r="3429" spans="1:25" x14ac:dyDescent="0.2">
      <c r="A3429" t="s">
        <v>5871</v>
      </c>
      <c r="B3429" t="s">
        <v>2582</v>
      </c>
      <c r="C3429" t="s">
        <v>1346</v>
      </c>
      <c r="D3429">
        <v>629</v>
      </c>
      <c r="E3429">
        <v>2730</v>
      </c>
      <c r="F3429">
        <v>0</v>
      </c>
      <c r="G3429">
        <v>0</v>
      </c>
      <c r="H3429">
        <v>7</v>
      </c>
      <c r="I3429">
        <v>139</v>
      </c>
      <c r="J3429">
        <v>103</v>
      </c>
      <c r="K3429">
        <v>42365600</v>
      </c>
      <c r="L3429">
        <v>5000000</v>
      </c>
      <c r="M3429" s="2">
        <f>VLOOKUP(A3429,Sheet2!$A$1:G7153,2,0)</f>
        <v>29680</v>
      </c>
      <c r="N3429" t="str">
        <f>VLOOKUP(A3429,Sheet2!$A$1:G7153,3,0)</f>
        <v>Color</v>
      </c>
      <c r="O3429" t="str">
        <f>VLOOKUP(A3429,Sheet2!$A$1:G7153,4,0)</f>
        <v>Adventure</v>
      </c>
      <c r="P3429" t="str">
        <f>VLOOKUP(A3429,Sheet2!$A$1:G7153,5,0)</f>
        <v>English</v>
      </c>
      <c r="Q3429" t="str">
        <f>VLOOKUP(A3429,Sheet2!$A$1:G7153,6,0)</f>
        <v>UK</v>
      </c>
      <c r="R3429" t="str">
        <f>VLOOKUP(A3429,Sheet2!$A$1:G7153,7,0)</f>
        <v>PG</v>
      </c>
      <c r="S3429" t="str">
        <f>IF(Table1[[#This Row],[Language]]="English","English","Other language")</f>
        <v>English</v>
      </c>
      <c r="T3429">
        <f>Table1[[#This Row],[Gross Revenue]]-Table1[[#This Row],[Budget]]</f>
        <v>37365600</v>
      </c>
      <c r="U3429" s="1">
        <f>(Table1[[#This Row],[Gross Revenue]]/Table1[[#This Row],[Budget]])-1</f>
        <v>7.4731199999999998</v>
      </c>
      <c r="V3429" t="str">
        <f t="shared" si="106"/>
        <v>90-110 minutes</v>
      </c>
      <c r="W3429">
        <f>Table1[[#This Row],[Profit]]/Table1[[#This Row],[Budget]]</f>
        <v>7.4731199999999998</v>
      </c>
      <c r="X3429" s="22" t="str">
        <f>IF(L3429="","",
IF(L3429&lt;Predictability!$B$1,"Low",
IF(L3429&lt;=Predictability!$B$2,"Mid","High")))</f>
        <v>Low</v>
      </c>
      <c r="Y3429" s="22">
        <f t="shared" si="107"/>
        <v>1</v>
      </c>
    </row>
    <row r="3430" spans="1:25" x14ac:dyDescent="0.2">
      <c r="A3430" t="s">
        <v>3922</v>
      </c>
      <c r="B3430" t="s">
        <v>1015</v>
      </c>
      <c r="C3430" t="s">
        <v>1016</v>
      </c>
      <c r="D3430">
        <v>284</v>
      </c>
      <c r="E3430">
        <v>1185</v>
      </c>
      <c r="F3430">
        <v>14</v>
      </c>
      <c r="G3430">
        <v>409</v>
      </c>
      <c r="H3430">
        <v>5.6</v>
      </c>
      <c r="I3430">
        <v>16</v>
      </c>
      <c r="J3430">
        <v>95</v>
      </c>
      <c r="K3430">
        <v>15278</v>
      </c>
      <c r="L3430">
        <v>825000</v>
      </c>
      <c r="M3430" s="2">
        <f>VLOOKUP(A3430,Sheet2!$A$1:G7154,2,0)</f>
        <v>37542</v>
      </c>
      <c r="N3430" t="str">
        <f>VLOOKUP(A3430,Sheet2!$A$1:G7154,3,0)</f>
        <v>Color</v>
      </c>
      <c r="O3430" t="str">
        <f>VLOOKUP(A3430,Sheet2!$A$1:G7154,4,0)</f>
        <v>Drama</v>
      </c>
      <c r="P3430" t="str">
        <f>VLOOKUP(A3430,Sheet2!$A$1:G7154,5,0)</f>
        <v>English</v>
      </c>
      <c r="Q3430" t="str">
        <f>VLOOKUP(A3430,Sheet2!$A$1:G7154,6,0)</f>
        <v>USA</v>
      </c>
      <c r="R3430" t="str">
        <f>VLOOKUP(A3430,Sheet2!$A$1:G7154,7,0)</f>
        <v>PG</v>
      </c>
      <c r="S3430" t="str">
        <f>IF(Table1[[#This Row],[Language]]="English","English","Other language")</f>
        <v>English</v>
      </c>
      <c r="T3430">
        <f>Table1[[#This Row],[Gross Revenue]]-Table1[[#This Row],[Budget]]</f>
        <v>-809722</v>
      </c>
      <c r="U3430" s="1">
        <f>(Table1[[#This Row],[Gross Revenue]]/Table1[[#This Row],[Budget]])-1</f>
        <v>-0.98148121212121209</v>
      </c>
      <c r="V3430" t="str">
        <f t="shared" si="106"/>
        <v>90-110 minutes</v>
      </c>
      <c r="W3430">
        <f>Table1[[#This Row],[Profit]]/Table1[[#This Row],[Budget]]</f>
        <v>-0.98148121212121209</v>
      </c>
      <c r="X3430" s="22" t="str">
        <f>IF(L3430="","",
IF(L3430&lt;Predictability!$B$1,"Low",
IF(L3430&lt;=Predictability!$B$2,"Mid","High")))</f>
        <v>Low</v>
      </c>
      <c r="Y3430" s="22">
        <f t="shared" si="107"/>
        <v>0</v>
      </c>
    </row>
    <row r="3431" spans="1:25" x14ac:dyDescent="0.2">
      <c r="A3431" t="s">
        <v>5743</v>
      </c>
      <c r="B3431" t="s">
        <v>2496</v>
      </c>
      <c r="C3431" t="s">
        <v>2497</v>
      </c>
      <c r="D3431">
        <v>21</v>
      </c>
      <c r="E3431">
        <v>24</v>
      </c>
      <c r="F3431">
        <v>117</v>
      </c>
      <c r="G3431">
        <v>121</v>
      </c>
      <c r="H3431">
        <v>7</v>
      </c>
      <c r="I3431">
        <v>6</v>
      </c>
      <c r="J3431">
        <v>100</v>
      </c>
      <c r="K3431">
        <v>29233</v>
      </c>
      <c r="L3431">
        <v>3500000</v>
      </c>
      <c r="M3431" s="2">
        <f>VLOOKUP(A3431,Sheet2!$A$1:G7155,2,0)</f>
        <v>42121</v>
      </c>
      <c r="N3431" t="str">
        <f>VLOOKUP(A3431,Sheet2!$A$1:G7155,3,0)</f>
        <v>Color</v>
      </c>
      <c r="O3431" t="str">
        <f>VLOOKUP(A3431,Sheet2!$A$1:G7155,4,0)</f>
        <v>Documentary</v>
      </c>
      <c r="P3431" t="str">
        <f>VLOOKUP(A3431,Sheet2!$A$1:G7155,5,0)</f>
        <v>English</v>
      </c>
      <c r="Q3431" t="str">
        <f>VLOOKUP(A3431,Sheet2!$A$1:G7155,6,0)</f>
        <v>USA</v>
      </c>
      <c r="R3431">
        <f>VLOOKUP(A3431,Sheet2!$A$1:G7155,7,0)</f>
        <v>0</v>
      </c>
      <c r="S3431" t="str">
        <f>IF(Table1[[#This Row],[Language]]="English","English","Other language")</f>
        <v>English</v>
      </c>
      <c r="T3431">
        <f>Table1[[#This Row],[Gross Revenue]]-Table1[[#This Row],[Budget]]</f>
        <v>-3470767</v>
      </c>
      <c r="U3431" s="1">
        <f>(Table1[[#This Row],[Gross Revenue]]/Table1[[#This Row],[Budget]])-1</f>
        <v>-0.9916477142857143</v>
      </c>
      <c r="V3431" t="str">
        <f t="shared" si="106"/>
        <v>90-110 minutes</v>
      </c>
      <c r="W3431">
        <f>Table1[[#This Row],[Profit]]/Table1[[#This Row],[Budget]]</f>
        <v>-0.9916477142857143</v>
      </c>
      <c r="X3431" s="22" t="str">
        <f>IF(L3431="","",
IF(L3431&lt;Predictability!$B$1,"Low",
IF(L3431&lt;=Predictability!$B$2,"Mid","High")))</f>
        <v>Low</v>
      </c>
      <c r="Y3431" s="22">
        <f t="shared" si="107"/>
        <v>0</v>
      </c>
    </row>
    <row r="3432" spans="1:25" x14ac:dyDescent="0.2">
      <c r="A3432" t="s">
        <v>4167</v>
      </c>
      <c r="B3432" t="s">
        <v>1289</v>
      </c>
      <c r="C3432" t="s">
        <v>234</v>
      </c>
      <c r="D3432">
        <v>664</v>
      </c>
      <c r="E3432">
        <v>2010</v>
      </c>
      <c r="F3432">
        <v>0</v>
      </c>
      <c r="G3432">
        <v>0</v>
      </c>
      <c r="H3432">
        <v>5.8</v>
      </c>
      <c r="I3432">
        <v>62</v>
      </c>
      <c r="J3432">
        <v>99</v>
      </c>
      <c r="K3432">
        <v>44450000</v>
      </c>
      <c r="L3432">
        <v>27000000</v>
      </c>
      <c r="M3432" s="2">
        <f>VLOOKUP(A3432,Sheet2!$A$1:G7156,2,0)</f>
        <v>34418</v>
      </c>
      <c r="N3432" t="str">
        <f>VLOOKUP(A3432,Sheet2!$A$1:G7156,3,0)</f>
        <v>Color</v>
      </c>
      <c r="O3432" t="str">
        <f>VLOOKUP(A3432,Sheet2!$A$1:G7156,4,0)</f>
        <v>Action</v>
      </c>
      <c r="P3432" t="str">
        <f>VLOOKUP(A3432,Sheet2!$A$1:G7156,5,0)</f>
        <v>English</v>
      </c>
      <c r="Q3432" t="str">
        <f>VLOOKUP(A3432,Sheet2!$A$1:G7156,6,0)</f>
        <v>Canada</v>
      </c>
      <c r="R3432" t="str">
        <f>VLOOKUP(A3432,Sheet2!$A$1:G7156,7,0)</f>
        <v>R</v>
      </c>
      <c r="S3432" t="str">
        <f>IF(Table1[[#This Row],[Language]]="English","English","Other language")</f>
        <v>English</v>
      </c>
      <c r="T3432">
        <f>Table1[[#This Row],[Gross Revenue]]-Table1[[#This Row],[Budget]]</f>
        <v>17450000</v>
      </c>
      <c r="U3432" s="1">
        <f>(Table1[[#This Row],[Gross Revenue]]/Table1[[#This Row],[Budget]])-1</f>
        <v>0.64629629629629637</v>
      </c>
      <c r="V3432" t="str">
        <f t="shared" si="106"/>
        <v>90-110 minutes</v>
      </c>
      <c r="W3432">
        <f>Table1[[#This Row],[Profit]]/Table1[[#This Row],[Budget]]</f>
        <v>0.64629629629629626</v>
      </c>
      <c r="X3432" s="22" t="str">
        <f>IF(L3432="","",
IF(L3432&lt;Predictability!$B$1,"Low",
IF(L3432&lt;=Predictability!$B$2,"Mid","High")))</f>
        <v>Mid</v>
      </c>
      <c r="Y3432" s="22">
        <f t="shared" si="107"/>
        <v>1</v>
      </c>
    </row>
    <row r="3433" spans="1:25" x14ac:dyDescent="0.2">
      <c r="A3433" t="s">
        <v>6028</v>
      </c>
      <c r="B3433" t="s">
        <v>2688</v>
      </c>
      <c r="C3433" t="s">
        <v>2689</v>
      </c>
      <c r="D3433">
        <v>123</v>
      </c>
      <c r="E3433">
        <v>239</v>
      </c>
      <c r="F3433">
        <v>76</v>
      </c>
      <c r="G3433">
        <v>0</v>
      </c>
      <c r="H3433">
        <v>7.2</v>
      </c>
      <c r="I3433">
        <v>173</v>
      </c>
      <c r="J3433">
        <v>66</v>
      </c>
      <c r="K3433">
        <v>38108</v>
      </c>
      <c r="L3433">
        <v>2600000</v>
      </c>
      <c r="M3433" s="2">
        <f>VLOOKUP(A3433,Sheet2!$A$1:G7157,2,0)</f>
        <v>39253</v>
      </c>
      <c r="N3433" t="str">
        <f>VLOOKUP(A3433,Sheet2!$A$1:G7157,3,0)</f>
        <v>Color</v>
      </c>
      <c r="O3433" t="str">
        <f>VLOOKUP(A3433,Sheet2!$A$1:G7157,4,0)</f>
        <v>Horror</v>
      </c>
      <c r="P3433" t="str">
        <f>VLOOKUP(A3433,Sheet2!$A$1:G7157,5,0)</f>
        <v>Spanish</v>
      </c>
      <c r="Q3433" t="str">
        <f>VLOOKUP(A3433,Sheet2!$A$1:G7157,6,0)</f>
        <v>Spain</v>
      </c>
      <c r="R3433" t="str">
        <f>VLOOKUP(A3433,Sheet2!$A$1:G7157,7,0)</f>
        <v>R</v>
      </c>
      <c r="S3433" t="str">
        <f>IF(Table1[[#This Row],[Language]]="English","English","Other language")</f>
        <v>Other language</v>
      </c>
      <c r="T3433">
        <f>Table1[[#This Row],[Gross Revenue]]-Table1[[#This Row],[Budget]]</f>
        <v>-2561892</v>
      </c>
      <c r="U3433" s="1">
        <f>(Table1[[#This Row],[Gross Revenue]]/Table1[[#This Row],[Budget]])-1</f>
        <v>-0.98534307692307688</v>
      </c>
      <c r="V3433" t="str">
        <f t="shared" si="106"/>
        <v>&lt;90 minutes</v>
      </c>
      <c r="W3433">
        <f>Table1[[#This Row],[Profit]]/Table1[[#This Row],[Budget]]</f>
        <v>-0.98534307692307688</v>
      </c>
      <c r="X3433" s="22" t="str">
        <f>IF(L3433="","",
IF(L3433&lt;Predictability!$B$1,"Low",
IF(L3433&lt;=Predictability!$B$2,"Mid","High")))</f>
        <v>Low</v>
      </c>
      <c r="Y3433" s="22">
        <f t="shared" si="107"/>
        <v>0</v>
      </c>
    </row>
    <row r="3434" spans="1:25" x14ac:dyDescent="0.2">
      <c r="A3434" t="s">
        <v>3930</v>
      </c>
      <c r="B3434" t="s">
        <v>170</v>
      </c>
      <c r="C3434" t="s">
        <v>1025</v>
      </c>
      <c r="D3434">
        <v>23000</v>
      </c>
      <c r="E3434">
        <v>43887</v>
      </c>
      <c r="F3434">
        <v>503</v>
      </c>
      <c r="G3434">
        <v>0</v>
      </c>
      <c r="H3434">
        <v>5.6</v>
      </c>
      <c r="I3434">
        <v>123</v>
      </c>
      <c r="J3434">
        <v>116</v>
      </c>
      <c r="K3434">
        <v>19480739</v>
      </c>
      <c r="L3434">
        <v>80000000</v>
      </c>
      <c r="M3434" s="2">
        <f>VLOOKUP(A3434,Sheet2!$A$1:G7158,2,0)</f>
        <v>37878</v>
      </c>
      <c r="N3434" t="str">
        <f>VLOOKUP(A3434,Sheet2!$A$1:G7158,3,0)</f>
        <v>Color</v>
      </c>
      <c r="O3434" t="str">
        <f>VLOOKUP(A3434,Sheet2!$A$1:G7158,4,0)</f>
        <v>Action</v>
      </c>
      <c r="P3434" t="str">
        <f>VLOOKUP(A3434,Sheet2!$A$1:G7158,5,0)</f>
        <v>English</v>
      </c>
      <c r="Q3434" t="str">
        <f>VLOOKUP(A3434,Sheet2!$A$1:G7158,6,0)</f>
        <v>USA</v>
      </c>
      <c r="R3434" t="str">
        <f>VLOOKUP(A3434,Sheet2!$A$1:G7158,7,0)</f>
        <v>PG-13</v>
      </c>
      <c r="S3434" t="str">
        <f>IF(Table1[[#This Row],[Language]]="English","English","Other language")</f>
        <v>English</v>
      </c>
      <c r="T3434">
        <f>Table1[[#This Row],[Gross Revenue]]-Table1[[#This Row],[Budget]]</f>
        <v>-60519261</v>
      </c>
      <c r="U3434" s="1">
        <f>(Table1[[#This Row],[Gross Revenue]]/Table1[[#This Row],[Budget]])-1</f>
        <v>-0.75649076250000002</v>
      </c>
      <c r="V3434" t="str">
        <f t="shared" si="106"/>
        <v>111-130 minutes</v>
      </c>
      <c r="W3434">
        <f>Table1[[#This Row],[Profit]]/Table1[[#This Row],[Budget]]</f>
        <v>-0.75649076250000002</v>
      </c>
      <c r="X3434" s="22" t="str">
        <f>IF(L3434="","",
IF(L3434&lt;Predictability!$B$1,"Low",
IF(L3434&lt;=Predictability!$B$2,"Mid","High")))</f>
        <v>High</v>
      </c>
      <c r="Y3434" s="22">
        <f t="shared" si="107"/>
        <v>0</v>
      </c>
    </row>
    <row r="3435" spans="1:25" x14ac:dyDescent="0.2">
      <c r="A3435" t="s">
        <v>4776</v>
      </c>
      <c r="B3435" t="s">
        <v>87</v>
      </c>
      <c r="C3435" t="s">
        <v>779</v>
      </c>
      <c r="D3435">
        <v>982</v>
      </c>
      <c r="E3435">
        <v>3648</v>
      </c>
      <c r="F3435">
        <v>41</v>
      </c>
      <c r="G3435">
        <v>1000</v>
      </c>
      <c r="H3435">
        <v>6.3</v>
      </c>
      <c r="I3435">
        <v>48</v>
      </c>
      <c r="J3435">
        <v>135</v>
      </c>
      <c r="K3435">
        <v>53854588</v>
      </c>
      <c r="L3435">
        <v>45000000</v>
      </c>
      <c r="M3435" s="2">
        <f>VLOOKUP(A3435,Sheet2!$A$1:G7159,2,0)</f>
        <v>35190</v>
      </c>
      <c r="N3435" t="str">
        <f>VLOOKUP(A3435,Sheet2!$A$1:G7159,3,0)</f>
        <v>Color</v>
      </c>
      <c r="O3435" t="str">
        <f>VLOOKUP(A3435,Sheet2!$A$1:G7159,4,0)</f>
        <v>Comedy</v>
      </c>
      <c r="P3435" t="str">
        <f>VLOOKUP(A3435,Sheet2!$A$1:G7159,5,0)</f>
        <v>English</v>
      </c>
      <c r="Q3435" t="str">
        <f>VLOOKUP(A3435,Sheet2!$A$1:G7159,6,0)</f>
        <v>USA</v>
      </c>
      <c r="R3435" t="str">
        <f>VLOOKUP(A3435,Sheet2!$A$1:G7159,7,0)</f>
        <v>R</v>
      </c>
      <c r="S3435" t="str">
        <f>IF(Table1[[#This Row],[Language]]="English","English","Other language")</f>
        <v>English</v>
      </c>
      <c r="T3435">
        <f>Table1[[#This Row],[Gross Revenue]]-Table1[[#This Row],[Budget]]</f>
        <v>8854588</v>
      </c>
      <c r="U3435" s="1">
        <f>(Table1[[#This Row],[Gross Revenue]]/Table1[[#This Row],[Budget]])-1</f>
        <v>0.19676862222222224</v>
      </c>
      <c r="V3435" t="str">
        <f t="shared" si="106"/>
        <v>131-150 minutes</v>
      </c>
      <c r="W3435">
        <f>Table1[[#This Row],[Profit]]/Table1[[#This Row],[Budget]]</f>
        <v>0.19676862222222222</v>
      </c>
      <c r="X3435" s="22" t="str">
        <f>IF(L3435="","",
IF(L3435&lt;Predictability!$B$1,"Low",
IF(L3435&lt;=Predictability!$B$2,"Mid","High")))</f>
        <v>Mid</v>
      </c>
      <c r="Y3435" s="22">
        <f t="shared" si="107"/>
        <v>0</v>
      </c>
    </row>
    <row r="3436" spans="1:25" x14ac:dyDescent="0.2">
      <c r="A3436" t="s">
        <v>5959</v>
      </c>
      <c r="B3436" t="s">
        <v>1667</v>
      </c>
      <c r="C3436" t="s">
        <v>2643</v>
      </c>
      <c r="D3436">
        <v>19000</v>
      </c>
      <c r="E3436">
        <v>46241</v>
      </c>
      <c r="F3436">
        <v>140</v>
      </c>
      <c r="G3436">
        <v>24000</v>
      </c>
      <c r="H3436">
        <v>7.1</v>
      </c>
      <c r="I3436">
        <v>466</v>
      </c>
      <c r="J3436">
        <v>127</v>
      </c>
      <c r="K3436">
        <v>24104113</v>
      </c>
      <c r="L3436">
        <v>20000000</v>
      </c>
      <c r="M3436" s="2">
        <f>VLOOKUP(A3436,Sheet2!$A$1:G7160,2,0)</f>
        <v>40806</v>
      </c>
      <c r="N3436" t="str">
        <f>VLOOKUP(A3436,Sheet2!$A$1:G7160,3,0)</f>
        <v>Color</v>
      </c>
      <c r="O3436" t="str">
        <f>VLOOKUP(A3436,Sheet2!$A$1:G7160,4,0)</f>
        <v>Drama</v>
      </c>
      <c r="P3436" t="str">
        <f>VLOOKUP(A3436,Sheet2!$A$1:G7160,5,0)</f>
        <v>English</v>
      </c>
      <c r="Q3436" t="str">
        <f>VLOOKUP(A3436,Sheet2!$A$1:G7160,6,0)</f>
        <v>France</v>
      </c>
      <c r="R3436" t="str">
        <f>VLOOKUP(A3436,Sheet2!$A$1:G7160,7,0)</f>
        <v>R</v>
      </c>
      <c r="S3436" t="str">
        <f>IF(Table1[[#This Row],[Language]]="English","English","Other language")</f>
        <v>English</v>
      </c>
      <c r="T3436">
        <f>Table1[[#This Row],[Gross Revenue]]-Table1[[#This Row],[Budget]]</f>
        <v>4104113</v>
      </c>
      <c r="U3436" s="1">
        <f>(Table1[[#This Row],[Gross Revenue]]/Table1[[#This Row],[Budget]])-1</f>
        <v>0.20520564999999991</v>
      </c>
      <c r="V3436" t="str">
        <f t="shared" si="106"/>
        <v>111-130 minutes</v>
      </c>
      <c r="W3436">
        <f>Table1[[#This Row],[Profit]]/Table1[[#This Row],[Budget]]</f>
        <v>0.20520564999999999</v>
      </c>
      <c r="X3436" s="22" t="str">
        <f>IF(L3436="","",
IF(L3436&lt;Predictability!$B$1,"Low",
IF(L3436&lt;=Predictability!$B$2,"Mid","High")))</f>
        <v>Mid</v>
      </c>
      <c r="Y3436" s="22">
        <f t="shared" si="107"/>
        <v>0</v>
      </c>
    </row>
    <row r="3437" spans="1:25" x14ac:dyDescent="0.2">
      <c r="A3437" t="s">
        <v>4817</v>
      </c>
      <c r="B3437" t="s">
        <v>940</v>
      </c>
      <c r="C3437" t="s">
        <v>940</v>
      </c>
      <c r="D3437">
        <v>969</v>
      </c>
      <c r="E3437">
        <v>2530</v>
      </c>
      <c r="F3437">
        <v>969</v>
      </c>
      <c r="G3437">
        <v>0</v>
      </c>
      <c r="H3437">
        <v>6.3</v>
      </c>
      <c r="I3437">
        <v>113</v>
      </c>
      <c r="J3437">
        <v>98</v>
      </c>
      <c r="K3437">
        <v>389804</v>
      </c>
      <c r="L3437">
        <v>65000</v>
      </c>
      <c r="M3437" s="2">
        <f>VLOOKUP(A3437,Sheet2!$A$1:G7161,2,0)</f>
        <v>40519</v>
      </c>
      <c r="N3437" t="str">
        <f>VLOOKUP(A3437,Sheet2!$A$1:G7161,3,0)</f>
        <v>Color</v>
      </c>
      <c r="O3437" t="str">
        <f>VLOOKUP(A3437,Sheet2!$A$1:G7161,4,0)</f>
        <v>Comedy</v>
      </c>
      <c r="P3437" t="str">
        <f>VLOOKUP(A3437,Sheet2!$A$1:G7161,5,0)</f>
        <v>English</v>
      </c>
      <c r="Q3437" t="str">
        <f>VLOOKUP(A3437,Sheet2!$A$1:G7161,6,0)</f>
        <v>USA</v>
      </c>
      <c r="R3437" t="str">
        <f>VLOOKUP(A3437,Sheet2!$A$1:G7161,7,0)</f>
        <v>Not Rated</v>
      </c>
      <c r="S3437" t="str">
        <f>IF(Table1[[#This Row],[Language]]="English","English","Other language")</f>
        <v>English</v>
      </c>
      <c r="T3437">
        <f>Table1[[#This Row],[Gross Revenue]]-Table1[[#This Row],[Budget]]</f>
        <v>324804</v>
      </c>
      <c r="U3437" s="1">
        <f>(Table1[[#This Row],[Gross Revenue]]/Table1[[#This Row],[Budget]])-1</f>
        <v>4.9969846153846156</v>
      </c>
      <c r="V3437" t="str">
        <f t="shared" si="106"/>
        <v>90-110 minutes</v>
      </c>
      <c r="W3437">
        <f>Table1[[#This Row],[Profit]]/Table1[[#This Row],[Budget]]</f>
        <v>4.9969846153846156</v>
      </c>
      <c r="X3437" s="22" t="str">
        <f>IF(L3437="","",
IF(L3437&lt;Predictability!$B$1,"Low",
IF(L3437&lt;=Predictability!$B$2,"Mid","High")))</f>
        <v>Low</v>
      </c>
      <c r="Y3437" s="22">
        <f t="shared" si="107"/>
        <v>1</v>
      </c>
    </row>
    <row r="3438" spans="1:25" x14ac:dyDescent="0.2">
      <c r="A3438" t="s">
        <v>5163</v>
      </c>
      <c r="B3438" t="s">
        <v>1241</v>
      </c>
      <c r="C3438" t="s">
        <v>2132</v>
      </c>
      <c r="D3438">
        <v>13000</v>
      </c>
      <c r="E3438">
        <v>15857</v>
      </c>
      <c r="F3438">
        <v>383</v>
      </c>
      <c r="G3438">
        <v>0</v>
      </c>
      <c r="H3438">
        <v>6.6</v>
      </c>
      <c r="I3438">
        <v>131</v>
      </c>
      <c r="J3438">
        <v>94</v>
      </c>
      <c r="K3438">
        <v>22751979</v>
      </c>
      <c r="L3438">
        <v>75000000</v>
      </c>
      <c r="M3438" s="2">
        <f>VLOOKUP(A3438,Sheet2!$A$1:G7162,2,0)</f>
        <v>36636</v>
      </c>
      <c r="N3438" t="str">
        <f>VLOOKUP(A3438,Sheet2!$A$1:G7162,3,0)</f>
        <v>Color</v>
      </c>
      <c r="O3438" t="str">
        <f>VLOOKUP(A3438,Sheet2!$A$1:G7162,4,0)</f>
        <v>Action</v>
      </c>
      <c r="P3438" t="str">
        <f>VLOOKUP(A3438,Sheet2!$A$1:G7162,5,0)</f>
        <v>English</v>
      </c>
      <c r="Q3438" t="str">
        <f>VLOOKUP(A3438,Sheet2!$A$1:G7162,6,0)</f>
        <v>USA</v>
      </c>
      <c r="R3438" t="str">
        <f>VLOOKUP(A3438,Sheet2!$A$1:G7162,7,0)</f>
        <v>PG</v>
      </c>
      <c r="S3438" t="str">
        <f>IF(Table1[[#This Row],[Language]]="English","English","Other language")</f>
        <v>English</v>
      </c>
      <c r="T3438">
        <f>Table1[[#This Row],[Gross Revenue]]-Table1[[#This Row],[Budget]]</f>
        <v>-52248021</v>
      </c>
      <c r="U3438" s="1">
        <f>(Table1[[#This Row],[Gross Revenue]]/Table1[[#This Row],[Budget]])-1</f>
        <v>-0.69664028</v>
      </c>
      <c r="V3438" t="str">
        <f t="shared" si="106"/>
        <v>90-110 minutes</v>
      </c>
      <c r="W3438">
        <f>Table1[[#This Row],[Profit]]/Table1[[#This Row],[Budget]]</f>
        <v>-0.69664028</v>
      </c>
      <c r="X3438" s="22" t="str">
        <f>IF(L3438="","",
IF(L3438&lt;Predictability!$B$1,"Low",
IF(L3438&lt;=Predictability!$B$2,"Mid","High")))</f>
        <v>High</v>
      </c>
      <c r="Y3438" s="22">
        <f t="shared" si="107"/>
        <v>0</v>
      </c>
    </row>
    <row r="3439" spans="1:25" x14ac:dyDescent="0.2">
      <c r="A3439" t="s">
        <v>6668</v>
      </c>
      <c r="B3439" t="s">
        <v>691</v>
      </c>
      <c r="C3439" t="s">
        <v>2732</v>
      </c>
      <c r="D3439">
        <v>29000</v>
      </c>
      <c r="E3439">
        <v>45223</v>
      </c>
      <c r="F3439">
        <v>0</v>
      </c>
      <c r="G3439">
        <v>26000</v>
      </c>
      <c r="H3439">
        <v>7.7</v>
      </c>
      <c r="I3439">
        <v>315</v>
      </c>
      <c r="J3439">
        <v>194</v>
      </c>
      <c r="K3439">
        <v>658672302</v>
      </c>
      <c r="L3439">
        <v>200000000</v>
      </c>
      <c r="M3439" s="2">
        <f>VLOOKUP(A3439,Sheet2!$A$1:G7163,2,0)</f>
        <v>35500</v>
      </c>
      <c r="N3439" t="str">
        <f>VLOOKUP(A3439,Sheet2!$A$1:G7163,3,0)</f>
        <v>Color</v>
      </c>
      <c r="O3439" t="str">
        <f>VLOOKUP(A3439,Sheet2!$A$1:G7163,4,0)</f>
        <v>Drama</v>
      </c>
      <c r="P3439" t="str">
        <f>VLOOKUP(A3439,Sheet2!$A$1:G7163,5,0)</f>
        <v>English</v>
      </c>
      <c r="Q3439" t="str">
        <f>VLOOKUP(A3439,Sheet2!$A$1:G7163,6,0)</f>
        <v>USA</v>
      </c>
      <c r="R3439" t="str">
        <f>VLOOKUP(A3439,Sheet2!$A$1:G7163,7,0)</f>
        <v>PG-13</v>
      </c>
      <c r="S3439" t="str">
        <f>IF(Table1[[#This Row],[Language]]="English","English","Other language")</f>
        <v>English</v>
      </c>
      <c r="T3439">
        <f>Table1[[#This Row],[Gross Revenue]]-Table1[[#This Row],[Budget]]</f>
        <v>458672302</v>
      </c>
      <c r="U3439" s="1">
        <f>(Table1[[#This Row],[Gross Revenue]]/Table1[[#This Row],[Budget]])-1</f>
        <v>2.29336151</v>
      </c>
      <c r="V3439" t="str">
        <f t="shared" si="106"/>
        <v>&gt;150 minutes</v>
      </c>
      <c r="W3439">
        <f>Table1[[#This Row],[Profit]]/Table1[[#This Row],[Budget]]</f>
        <v>2.29336151</v>
      </c>
      <c r="X3439" s="22" t="str">
        <f>IF(L3439="","",
IF(L3439&lt;Predictability!$B$1,"Low",
IF(L3439&lt;=Predictability!$B$2,"Mid","High")))</f>
        <v>High</v>
      </c>
      <c r="Y3439" s="22">
        <f t="shared" si="107"/>
        <v>1</v>
      </c>
    </row>
    <row r="3440" spans="1:25" x14ac:dyDescent="0.2">
      <c r="A3440" t="s">
        <v>4787</v>
      </c>
      <c r="B3440" t="s">
        <v>1077</v>
      </c>
      <c r="C3440" t="s">
        <v>611</v>
      </c>
      <c r="D3440">
        <v>11000</v>
      </c>
      <c r="E3440">
        <v>16571</v>
      </c>
      <c r="F3440">
        <v>14</v>
      </c>
      <c r="G3440">
        <v>0</v>
      </c>
      <c r="H3440">
        <v>6.3</v>
      </c>
      <c r="I3440">
        <v>191</v>
      </c>
      <c r="J3440">
        <v>87</v>
      </c>
      <c r="K3440">
        <v>54132596</v>
      </c>
      <c r="L3440">
        <v>34000000</v>
      </c>
      <c r="M3440" s="2">
        <f>VLOOKUP(A3440,Sheet2!$A$1:G7164,2,0)</f>
        <v>39361</v>
      </c>
      <c r="N3440" t="str">
        <f>VLOOKUP(A3440,Sheet2!$A$1:G7164,3,0)</f>
        <v>Color</v>
      </c>
      <c r="O3440" t="str">
        <f>VLOOKUP(A3440,Sheet2!$A$1:G7164,4,0)</f>
        <v>Action</v>
      </c>
      <c r="P3440" t="str">
        <f>VLOOKUP(A3440,Sheet2!$A$1:G7164,5,0)</f>
        <v>English</v>
      </c>
      <c r="Q3440" t="str">
        <f>VLOOKUP(A3440,Sheet2!$A$1:G7164,6,0)</f>
        <v>Hong Kong</v>
      </c>
      <c r="R3440" t="str">
        <f>VLOOKUP(A3440,Sheet2!$A$1:G7164,7,0)</f>
        <v>PG</v>
      </c>
      <c r="S3440" t="str">
        <f>IF(Table1[[#This Row],[Language]]="English","English","Other language")</f>
        <v>English</v>
      </c>
      <c r="T3440">
        <f>Table1[[#This Row],[Gross Revenue]]-Table1[[#This Row],[Budget]]</f>
        <v>20132596</v>
      </c>
      <c r="U3440" s="1">
        <f>(Table1[[#This Row],[Gross Revenue]]/Table1[[#This Row],[Budget]])-1</f>
        <v>0.59213517647058822</v>
      </c>
      <c r="V3440" t="str">
        <f t="shared" si="106"/>
        <v>&lt;90 minutes</v>
      </c>
      <c r="W3440">
        <f>Table1[[#This Row],[Profit]]/Table1[[#This Row],[Budget]]</f>
        <v>0.59213517647058822</v>
      </c>
      <c r="X3440" s="22" t="str">
        <f>IF(L3440="","",
IF(L3440&lt;Predictability!$B$1,"Low",
IF(L3440&lt;=Predictability!$B$2,"Mid","High")))</f>
        <v>Mid</v>
      </c>
      <c r="Y3440" s="22">
        <f t="shared" si="107"/>
        <v>1</v>
      </c>
    </row>
    <row r="3441" spans="1:25" x14ac:dyDescent="0.2">
      <c r="A3441" t="s">
        <v>5532</v>
      </c>
      <c r="B3441" t="s">
        <v>2333</v>
      </c>
      <c r="C3441" t="s">
        <v>1662</v>
      </c>
      <c r="D3441">
        <v>1000</v>
      </c>
      <c r="E3441">
        <v>3598</v>
      </c>
      <c r="F3441">
        <v>835</v>
      </c>
      <c r="G3441">
        <v>1000</v>
      </c>
      <c r="H3441">
        <v>6.8</v>
      </c>
      <c r="I3441">
        <v>59</v>
      </c>
      <c r="J3441">
        <v>106</v>
      </c>
      <c r="K3441">
        <v>21200000</v>
      </c>
      <c r="L3441">
        <v>20000000</v>
      </c>
      <c r="M3441" s="2">
        <f>VLOOKUP(A3441,Sheet2!$A$1:G7165,2,0)</f>
        <v>34883</v>
      </c>
      <c r="N3441" t="str">
        <f>VLOOKUP(A3441,Sheet2!$A$1:G7165,3,0)</f>
        <v>Color</v>
      </c>
      <c r="O3441" t="str">
        <f>VLOOKUP(A3441,Sheet2!$A$1:G7165,4,0)</f>
        <v>Comedy</v>
      </c>
      <c r="P3441" t="str">
        <f>VLOOKUP(A3441,Sheet2!$A$1:G7165,5,0)</f>
        <v>English</v>
      </c>
      <c r="Q3441" t="str">
        <f>VLOOKUP(A3441,Sheet2!$A$1:G7165,6,0)</f>
        <v>USA</v>
      </c>
      <c r="R3441" t="str">
        <f>VLOOKUP(A3441,Sheet2!$A$1:G7165,7,0)</f>
        <v>R</v>
      </c>
      <c r="S3441" t="str">
        <f>IF(Table1[[#This Row],[Language]]="English","English","Other language")</f>
        <v>English</v>
      </c>
      <c r="T3441">
        <f>Table1[[#This Row],[Gross Revenue]]-Table1[[#This Row],[Budget]]</f>
        <v>1200000</v>
      </c>
      <c r="U3441" s="1">
        <f>(Table1[[#This Row],[Gross Revenue]]/Table1[[#This Row],[Budget]])-1</f>
        <v>6.0000000000000053E-2</v>
      </c>
      <c r="V3441" t="str">
        <f t="shared" si="106"/>
        <v>90-110 minutes</v>
      </c>
      <c r="W3441">
        <f>Table1[[#This Row],[Profit]]/Table1[[#This Row],[Budget]]</f>
        <v>0.06</v>
      </c>
      <c r="X3441" s="22" t="str">
        <f>IF(L3441="","",
IF(L3441&lt;Predictability!$B$1,"Low",
IF(L3441&lt;=Predictability!$B$2,"Mid","High")))</f>
        <v>Mid</v>
      </c>
      <c r="Y3441" s="22">
        <f t="shared" si="107"/>
        <v>0</v>
      </c>
    </row>
    <row r="3442" spans="1:25" x14ac:dyDescent="0.2">
      <c r="A3442" t="s">
        <v>4760</v>
      </c>
      <c r="B3442" t="s">
        <v>1833</v>
      </c>
      <c r="C3442" t="s">
        <v>1781</v>
      </c>
      <c r="D3442">
        <v>385</v>
      </c>
      <c r="E3442">
        <v>1205</v>
      </c>
      <c r="F3442">
        <v>11000</v>
      </c>
      <c r="G3442">
        <v>18000</v>
      </c>
      <c r="H3442">
        <v>6.3</v>
      </c>
      <c r="I3442">
        <v>275</v>
      </c>
      <c r="J3442">
        <v>112</v>
      </c>
      <c r="K3442">
        <v>16684352</v>
      </c>
      <c r="L3442">
        <v>17000000</v>
      </c>
      <c r="M3442" s="2">
        <f>VLOOKUP(A3442,Sheet2!$A$1:G7166,2,0)</f>
        <v>41226</v>
      </c>
      <c r="N3442" t="str">
        <f>VLOOKUP(A3442,Sheet2!$A$1:G7166,3,0)</f>
        <v>Color</v>
      </c>
      <c r="O3442" t="str">
        <f>VLOOKUP(A3442,Sheet2!$A$1:G7166,4,0)</f>
        <v>Comedy</v>
      </c>
      <c r="P3442" t="str">
        <f>VLOOKUP(A3442,Sheet2!$A$1:G7166,5,0)</f>
        <v>English</v>
      </c>
      <c r="Q3442" t="str">
        <f>VLOOKUP(A3442,Sheet2!$A$1:G7166,6,0)</f>
        <v>USA</v>
      </c>
      <c r="R3442" t="str">
        <f>VLOOKUP(A3442,Sheet2!$A$1:G7166,7,0)</f>
        <v>R</v>
      </c>
      <c r="S3442" t="str">
        <f>IF(Table1[[#This Row],[Language]]="English","English","Other language")</f>
        <v>English</v>
      </c>
      <c r="T3442">
        <f>Table1[[#This Row],[Gross Revenue]]-Table1[[#This Row],[Budget]]</f>
        <v>-315648</v>
      </c>
      <c r="U3442" s="1">
        <f>(Table1[[#This Row],[Gross Revenue]]/Table1[[#This Row],[Budget]])-1</f>
        <v>-1.856752941176476E-2</v>
      </c>
      <c r="V3442" t="str">
        <f t="shared" si="106"/>
        <v>111-130 minutes</v>
      </c>
      <c r="W3442">
        <f>Table1[[#This Row],[Profit]]/Table1[[#This Row],[Budget]]</f>
        <v>-1.8567529411764705E-2</v>
      </c>
      <c r="X3442" s="22" t="str">
        <f>IF(L3442="","",
IF(L3442&lt;Predictability!$B$1,"Low",
IF(L3442&lt;=Predictability!$B$2,"Mid","High")))</f>
        <v>Mid</v>
      </c>
      <c r="Y3442" s="22">
        <f t="shared" si="107"/>
        <v>0</v>
      </c>
    </row>
    <row r="3443" spans="1:25" x14ac:dyDescent="0.2">
      <c r="A3443" t="s">
        <v>6001</v>
      </c>
      <c r="B3443" t="s">
        <v>2665</v>
      </c>
      <c r="C3443" t="s">
        <v>2666</v>
      </c>
      <c r="D3443">
        <v>984</v>
      </c>
      <c r="E3443">
        <v>2563</v>
      </c>
      <c r="F3443">
        <v>3</v>
      </c>
      <c r="G3443">
        <v>0</v>
      </c>
      <c r="H3443">
        <v>7.1</v>
      </c>
      <c r="I3443">
        <v>20</v>
      </c>
      <c r="J3443">
        <v>120</v>
      </c>
      <c r="K3443">
        <v>3773863</v>
      </c>
      <c r="L3443">
        <v>1000000</v>
      </c>
      <c r="M3443" s="2">
        <f>VLOOKUP(A3443,Sheet2!$A$1:G7167,2,0)</f>
        <v>39908</v>
      </c>
      <c r="N3443" t="str">
        <f>VLOOKUP(A3443,Sheet2!$A$1:G7167,3,0)</f>
        <v>Color</v>
      </c>
      <c r="O3443" t="str">
        <f>VLOOKUP(A3443,Sheet2!$A$1:G7167,4,0)</f>
        <v>Drama</v>
      </c>
      <c r="P3443" t="str">
        <f>VLOOKUP(A3443,Sheet2!$A$1:G7167,5,0)</f>
        <v>English</v>
      </c>
      <c r="Q3443" t="str">
        <f>VLOOKUP(A3443,Sheet2!$A$1:G7167,6,0)</f>
        <v>USA</v>
      </c>
      <c r="R3443" t="str">
        <f>VLOOKUP(A3443,Sheet2!$A$1:G7167,7,0)</f>
        <v>PG-13</v>
      </c>
      <c r="S3443" t="str">
        <f>IF(Table1[[#This Row],[Language]]="English","English","Other language")</f>
        <v>English</v>
      </c>
      <c r="T3443">
        <f>Table1[[#This Row],[Gross Revenue]]-Table1[[#This Row],[Budget]]</f>
        <v>2773863</v>
      </c>
      <c r="U3443" s="1">
        <f>(Table1[[#This Row],[Gross Revenue]]/Table1[[#This Row],[Budget]])-1</f>
        <v>2.773863</v>
      </c>
      <c r="V3443" t="str">
        <f t="shared" si="106"/>
        <v>111-130 minutes</v>
      </c>
      <c r="W3443">
        <f>Table1[[#This Row],[Profit]]/Table1[[#This Row],[Budget]]</f>
        <v>2.773863</v>
      </c>
      <c r="X3443" s="22" t="str">
        <f>IF(L3443="","",
IF(L3443&lt;Predictability!$B$1,"Low",
IF(L3443&lt;=Predictability!$B$2,"Mid","High")))</f>
        <v>Low</v>
      </c>
      <c r="Y3443" s="22">
        <f t="shared" si="107"/>
        <v>1</v>
      </c>
    </row>
    <row r="3444" spans="1:25" x14ac:dyDescent="0.2">
      <c r="A3444" t="s">
        <v>6739</v>
      </c>
      <c r="B3444" t="s">
        <v>206</v>
      </c>
      <c r="C3444" t="s">
        <v>497</v>
      </c>
      <c r="D3444">
        <v>2000</v>
      </c>
      <c r="E3444">
        <v>4453</v>
      </c>
      <c r="F3444">
        <v>170</v>
      </c>
      <c r="G3444">
        <v>11000</v>
      </c>
      <c r="H3444">
        <v>7.8</v>
      </c>
      <c r="I3444">
        <v>84</v>
      </c>
      <c r="J3444">
        <v>134</v>
      </c>
      <c r="K3444">
        <v>56505065</v>
      </c>
      <c r="L3444">
        <v>25000000</v>
      </c>
      <c r="M3444" s="2">
        <f>VLOOKUP(A3444,Sheet2!$A$1:G7168,2,0)</f>
        <v>33988</v>
      </c>
      <c r="N3444" t="str">
        <f>VLOOKUP(A3444,Sheet2!$A$1:G7168,3,0)</f>
        <v>Color</v>
      </c>
      <c r="O3444" t="str">
        <f>VLOOKUP(A3444,Sheet2!$A$1:G7168,4,0)</f>
        <v>Action</v>
      </c>
      <c r="P3444" t="str">
        <f>VLOOKUP(A3444,Sheet2!$A$1:G7168,5,0)</f>
        <v>English</v>
      </c>
      <c r="Q3444" t="str">
        <f>VLOOKUP(A3444,Sheet2!$A$1:G7168,6,0)</f>
        <v>USA</v>
      </c>
      <c r="R3444" t="str">
        <f>VLOOKUP(A3444,Sheet2!$A$1:G7168,7,0)</f>
        <v>R</v>
      </c>
      <c r="S3444" t="str">
        <f>IF(Table1[[#This Row],[Language]]="English","English","Other language")</f>
        <v>English</v>
      </c>
      <c r="T3444">
        <f>Table1[[#This Row],[Gross Revenue]]-Table1[[#This Row],[Budget]]</f>
        <v>31505065</v>
      </c>
      <c r="U3444" s="1">
        <f>(Table1[[#This Row],[Gross Revenue]]/Table1[[#This Row],[Budget]])-1</f>
        <v>1.2602026</v>
      </c>
      <c r="V3444" t="str">
        <f t="shared" si="106"/>
        <v>131-150 minutes</v>
      </c>
      <c r="W3444">
        <f>Table1[[#This Row],[Profit]]/Table1[[#This Row],[Budget]]</f>
        <v>1.2602026</v>
      </c>
      <c r="X3444" s="22" t="str">
        <f>IF(L3444="","",
IF(L3444&lt;Predictability!$B$1,"Low",
IF(L3444&lt;=Predictability!$B$2,"Mid","High")))</f>
        <v>Mid</v>
      </c>
      <c r="Y3444" s="22">
        <f t="shared" si="107"/>
        <v>1</v>
      </c>
    </row>
    <row r="3445" spans="1:25" x14ac:dyDescent="0.2">
      <c r="A3445" t="s">
        <v>3754</v>
      </c>
      <c r="B3445" t="s">
        <v>567</v>
      </c>
      <c r="C3445" t="s">
        <v>819</v>
      </c>
      <c r="D3445">
        <v>1000</v>
      </c>
      <c r="E3445">
        <v>2729</v>
      </c>
      <c r="F3445">
        <v>5</v>
      </c>
      <c r="G3445">
        <v>449</v>
      </c>
      <c r="H3445">
        <v>5.3</v>
      </c>
      <c r="I3445">
        <v>75</v>
      </c>
      <c r="J3445">
        <v>95</v>
      </c>
      <c r="K3445">
        <v>13558739</v>
      </c>
      <c r="L3445">
        <v>11000000</v>
      </c>
      <c r="M3445" s="2">
        <f>VLOOKUP(A3445,Sheet2!$A$1:G7169,2,0)</f>
        <v>37114</v>
      </c>
      <c r="N3445" t="str">
        <f>VLOOKUP(A3445,Sheet2!$A$1:G7169,3,0)</f>
        <v>Color</v>
      </c>
      <c r="O3445" t="str">
        <f>VLOOKUP(A3445,Sheet2!$A$1:G7169,4,0)</f>
        <v>Comedy</v>
      </c>
      <c r="P3445" t="str">
        <f>VLOOKUP(A3445,Sheet2!$A$1:G7169,5,0)</f>
        <v>English</v>
      </c>
      <c r="Q3445" t="str">
        <f>VLOOKUP(A3445,Sheet2!$A$1:G7169,6,0)</f>
        <v>USA</v>
      </c>
      <c r="R3445" t="str">
        <f>VLOOKUP(A3445,Sheet2!$A$1:G7169,7,0)</f>
        <v>R</v>
      </c>
      <c r="S3445" t="str">
        <f>IF(Table1[[#This Row],[Language]]="English","English","Other language")</f>
        <v>English</v>
      </c>
      <c r="T3445">
        <f>Table1[[#This Row],[Gross Revenue]]-Table1[[#This Row],[Budget]]</f>
        <v>2558739</v>
      </c>
      <c r="U3445" s="1">
        <f>(Table1[[#This Row],[Gross Revenue]]/Table1[[#This Row],[Budget]])-1</f>
        <v>0.23261263636363627</v>
      </c>
      <c r="V3445" t="str">
        <f t="shared" si="106"/>
        <v>90-110 minutes</v>
      </c>
      <c r="W3445">
        <f>Table1[[#This Row],[Profit]]/Table1[[#This Row],[Budget]]</f>
        <v>0.23261263636363635</v>
      </c>
      <c r="X3445" s="22" t="str">
        <f>IF(L3445="","",
IF(L3445&lt;Predictability!$B$1,"Low",
IF(L3445&lt;=Predictability!$B$2,"Mid","High")))</f>
        <v>Mid</v>
      </c>
      <c r="Y3445" s="22">
        <f t="shared" si="107"/>
        <v>0</v>
      </c>
    </row>
    <row r="3446" spans="1:25" x14ac:dyDescent="0.2">
      <c r="A3446" t="s">
        <v>5065</v>
      </c>
      <c r="B3446" t="s">
        <v>2051</v>
      </c>
      <c r="C3446" t="s">
        <v>1345</v>
      </c>
      <c r="D3446">
        <v>811</v>
      </c>
      <c r="E3446">
        <v>2958</v>
      </c>
      <c r="F3446">
        <v>55</v>
      </c>
      <c r="G3446">
        <v>0</v>
      </c>
      <c r="H3446">
        <v>6.5</v>
      </c>
      <c r="I3446">
        <v>160</v>
      </c>
      <c r="J3446">
        <v>119</v>
      </c>
      <c r="K3446">
        <v>125332007</v>
      </c>
      <c r="L3446">
        <v>110000000</v>
      </c>
      <c r="M3446" s="2">
        <f>VLOOKUP(A3446,Sheet2!$A$1:G7170,2,0)</f>
        <v>35462</v>
      </c>
      <c r="N3446" t="str">
        <f>VLOOKUP(A3446,Sheet2!$A$1:G7170,3,0)</f>
        <v>Color</v>
      </c>
      <c r="O3446" t="str">
        <f>VLOOKUP(A3446,Sheet2!$A$1:G7170,4,0)</f>
        <v>Action</v>
      </c>
      <c r="P3446" t="str">
        <f>VLOOKUP(A3446,Sheet2!$A$1:G7170,5,0)</f>
        <v>English</v>
      </c>
      <c r="Q3446" t="str">
        <f>VLOOKUP(A3446,Sheet2!$A$1:G7170,6,0)</f>
        <v>UK</v>
      </c>
      <c r="R3446" t="str">
        <f>VLOOKUP(A3446,Sheet2!$A$1:G7170,7,0)</f>
        <v>PG-13</v>
      </c>
      <c r="S3446" t="str">
        <f>IF(Table1[[#This Row],[Language]]="English","English","Other language")</f>
        <v>English</v>
      </c>
      <c r="T3446">
        <f>Table1[[#This Row],[Gross Revenue]]-Table1[[#This Row],[Budget]]</f>
        <v>15332007</v>
      </c>
      <c r="U3446" s="1">
        <f>(Table1[[#This Row],[Gross Revenue]]/Table1[[#This Row],[Budget]])-1</f>
        <v>0.13938188181818179</v>
      </c>
      <c r="V3446" t="str">
        <f t="shared" si="106"/>
        <v>111-130 minutes</v>
      </c>
      <c r="W3446">
        <f>Table1[[#This Row],[Profit]]/Table1[[#This Row],[Budget]]</f>
        <v>0.13938188181818181</v>
      </c>
      <c r="X3446" s="22" t="str">
        <f>IF(L3446="","",
IF(L3446&lt;Predictability!$B$1,"Low",
IF(L3446&lt;=Predictability!$B$2,"Mid","High")))</f>
        <v>High</v>
      </c>
      <c r="Y3446" s="22">
        <f t="shared" si="107"/>
        <v>0</v>
      </c>
    </row>
    <row r="3447" spans="1:25" x14ac:dyDescent="0.2">
      <c r="A3447" t="s">
        <v>5019</v>
      </c>
      <c r="B3447" t="s">
        <v>845</v>
      </c>
      <c r="C3447" t="s">
        <v>2017</v>
      </c>
      <c r="D3447">
        <v>2000</v>
      </c>
      <c r="E3447">
        <v>5046</v>
      </c>
      <c r="F3447">
        <v>663</v>
      </c>
      <c r="G3447">
        <v>37000</v>
      </c>
      <c r="H3447">
        <v>6.5</v>
      </c>
      <c r="I3447">
        <v>443</v>
      </c>
      <c r="J3447">
        <v>130</v>
      </c>
      <c r="K3447">
        <v>93417865</v>
      </c>
      <c r="L3447">
        <v>190000000</v>
      </c>
      <c r="M3447" s="2">
        <f>VLOOKUP(A3447,Sheet2!$A$1:G7171,2,0)</f>
        <v>42315</v>
      </c>
      <c r="N3447" t="str">
        <f>VLOOKUP(A3447,Sheet2!$A$1:G7171,3,0)</f>
        <v>Color</v>
      </c>
      <c r="O3447" t="str">
        <f>VLOOKUP(A3447,Sheet2!$A$1:G7171,4,0)</f>
        <v>Action</v>
      </c>
      <c r="P3447" t="str">
        <f>VLOOKUP(A3447,Sheet2!$A$1:G7171,5,0)</f>
        <v>English</v>
      </c>
      <c r="Q3447" t="str">
        <f>VLOOKUP(A3447,Sheet2!$A$1:G7171,6,0)</f>
        <v>USA</v>
      </c>
      <c r="R3447" t="str">
        <f>VLOOKUP(A3447,Sheet2!$A$1:G7171,7,0)</f>
        <v>PG</v>
      </c>
      <c r="S3447" t="str">
        <f>IF(Table1[[#This Row],[Language]]="English","English","Other language")</f>
        <v>English</v>
      </c>
      <c r="T3447">
        <f>Table1[[#This Row],[Gross Revenue]]-Table1[[#This Row],[Budget]]</f>
        <v>-96582135</v>
      </c>
      <c r="U3447" s="1">
        <f>(Table1[[#This Row],[Gross Revenue]]/Table1[[#This Row],[Budget]])-1</f>
        <v>-0.50832702631578952</v>
      </c>
      <c r="V3447" t="str">
        <f t="shared" si="106"/>
        <v>111-130 minutes</v>
      </c>
      <c r="W3447">
        <f>Table1[[#This Row],[Profit]]/Table1[[#This Row],[Budget]]</f>
        <v>-0.50832702631578952</v>
      </c>
      <c r="X3447" s="22" t="str">
        <f>IF(L3447="","",
IF(L3447&lt;Predictability!$B$1,"Low",
IF(L3447&lt;=Predictability!$B$2,"Mid","High")))</f>
        <v>High</v>
      </c>
      <c r="Y3447" s="22">
        <f t="shared" si="107"/>
        <v>0</v>
      </c>
    </row>
    <row r="3448" spans="1:25" x14ac:dyDescent="0.2">
      <c r="A3448" t="s">
        <v>6393</v>
      </c>
      <c r="B3448" t="s">
        <v>588</v>
      </c>
      <c r="C3448" t="s">
        <v>629</v>
      </c>
      <c r="D3448">
        <v>13000</v>
      </c>
      <c r="E3448">
        <v>14701</v>
      </c>
      <c r="F3448">
        <v>521</v>
      </c>
      <c r="G3448">
        <v>0</v>
      </c>
      <c r="H3448">
        <v>7.4</v>
      </c>
      <c r="I3448">
        <v>94</v>
      </c>
      <c r="J3448">
        <v>116</v>
      </c>
      <c r="K3448">
        <v>177200000</v>
      </c>
      <c r="L3448">
        <v>22000000</v>
      </c>
      <c r="M3448" s="2">
        <f>VLOOKUP(A3448,Sheet2!$A$1:G7172,2,0)</f>
        <v>30243</v>
      </c>
      <c r="N3448" t="str">
        <f>VLOOKUP(A3448,Sheet2!$A$1:G7172,3,0)</f>
        <v>Color</v>
      </c>
      <c r="O3448" t="str">
        <f>VLOOKUP(A3448,Sheet2!$A$1:G7172,4,0)</f>
        <v>Comedy</v>
      </c>
      <c r="P3448" t="str">
        <f>VLOOKUP(A3448,Sheet2!$A$1:G7172,5,0)</f>
        <v>English</v>
      </c>
      <c r="Q3448" t="str">
        <f>VLOOKUP(A3448,Sheet2!$A$1:G7172,6,0)</f>
        <v>USA</v>
      </c>
      <c r="R3448" t="str">
        <f>VLOOKUP(A3448,Sheet2!$A$1:G7172,7,0)</f>
        <v>PG</v>
      </c>
      <c r="S3448" t="str">
        <f>IF(Table1[[#This Row],[Language]]="English","English","Other language")</f>
        <v>English</v>
      </c>
      <c r="T3448">
        <f>Table1[[#This Row],[Gross Revenue]]-Table1[[#This Row],[Budget]]</f>
        <v>155200000</v>
      </c>
      <c r="U3448" s="1">
        <f>(Table1[[#This Row],[Gross Revenue]]/Table1[[#This Row],[Budget]])-1</f>
        <v>7.0545454545454547</v>
      </c>
      <c r="V3448" t="str">
        <f t="shared" si="106"/>
        <v>111-130 minutes</v>
      </c>
      <c r="W3448">
        <f>Table1[[#This Row],[Profit]]/Table1[[#This Row],[Budget]]</f>
        <v>7.0545454545454547</v>
      </c>
      <c r="X3448" s="22" t="str">
        <f>IF(L3448="","",
IF(L3448&lt;Predictability!$B$1,"Low",
IF(L3448&lt;=Predictability!$B$2,"Mid","High")))</f>
        <v>Mid</v>
      </c>
      <c r="Y3448" s="22">
        <f t="shared" si="107"/>
        <v>1</v>
      </c>
    </row>
    <row r="3449" spans="1:25" x14ac:dyDescent="0.2">
      <c r="A3449" t="s">
        <v>5098</v>
      </c>
      <c r="B3449" t="s">
        <v>148</v>
      </c>
      <c r="C3449" t="s">
        <v>899</v>
      </c>
      <c r="D3449">
        <v>3000</v>
      </c>
      <c r="E3449">
        <v>5592</v>
      </c>
      <c r="F3449">
        <v>0</v>
      </c>
      <c r="G3449">
        <v>0</v>
      </c>
      <c r="H3449">
        <v>6.5</v>
      </c>
      <c r="I3449">
        <v>161</v>
      </c>
      <c r="J3449">
        <v>102</v>
      </c>
      <c r="K3449">
        <v>25277561</v>
      </c>
      <c r="L3449">
        <v>12000000</v>
      </c>
      <c r="M3449" s="2">
        <f>VLOOKUP(A3449,Sheet2!$A$1:G7173,2,0)</f>
        <v>41763</v>
      </c>
      <c r="N3449" t="str">
        <f>VLOOKUP(A3449,Sheet2!$A$1:G7173,3,0)</f>
        <v>Color</v>
      </c>
      <c r="O3449" t="str">
        <f>VLOOKUP(A3449,Sheet2!$A$1:G7173,4,0)</f>
        <v>Comedy</v>
      </c>
      <c r="P3449" t="str">
        <f>VLOOKUP(A3449,Sheet2!$A$1:G7173,5,0)</f>
        <v>English</v>
      </c>
      <c r="Q3449" t="str">
        <f>VLOOKUP(A3449,Sheet2!$A$1:G7173,6,0)</f>
        <v>USA</v>
      </c>
      <c r="R3449" t="str">
        <f>VLOOKUP(A3449,Sheet2!$A$1:G7173,7,0)</f>
        <v>R</v>
      </c>
      <c r="S3449" t="str">
        <f>IF(Table1[[#This Row],[Language]]="English","English","Other language")</f>
        <v>English</v>
      </c>
      <c r="T3449">
        <f>Table1[[#This Row],[Gross Revenue]]-Table1[[#This Row],[Budget]]</f>
        <v>13277561</v>
      </c>
      <c r="U3449" s="1">
        <f>(Table1[[#This Row],[Gross Revenue]]/Table1[[#This Row],[Budget]])-1</f>
        <v>1.1064634166666667</v>
      </c>
      <c r="V3449" t="str">
        <f t="shared" si="106"/>
        <v>90-110 minutes</v>
      </c>
      <c r="W3449">
        <f>Table1[[#This Row],[Profit]]/Table1[[#This Row],[Budget]]</f>
        <v>1.1064634166666667</v>
      </c>
      <c r="X3449" s="22" t="str">
        <f>IF(L3449="","",
IF(L3449&lt;Predictability!$B$1,"Low",
IF(L3449&lt;=Predictability!$B$2,"Mid","High")))</f>
        <v>Mid</v>
      </c>
      <c r="Y3449" s="22">
        <f t="shared" si="107"/>
        <v>1</v>
      </c>
    </row>
    <row r="3450" spans="1:25" x14ac:dyDescent="0.2">
      <c r="A3450" t="s">
        <v>5732</v>
      </c>
      <c r="B3450" t="s">
        <v>1137</v>
      </c>
      <c r="C3450" t="s">
        <v>1246</v>
      </c>
      <c r="D3450">
        <v>10000</v>
      </c>
      <c r="E3450">
        <v>13069</v>
      </c>
      <c r="F3450">
        <v>12000</v>
      </c>
      <c r="G3450">
        <v>19000</v>
      </c>
      <c r="H3450">
        <v>6.9</v>
      </c>
      <c r="I3450">
        <v>173</v>
      </c>
      <c r="J3450">
        <v>110</v>
      </c>
      <c r="K3450">
        <v>176781728</v>
      </c>
      <c r="L3450">
        <v>15000000</v>
      </c>
      <c r="M3450" s="2">
        <f>VLOOKUP(A3450,Sheet2!$A$1:G7174,2,0)</f>
        <v>31702</v>
      </c>
      <c r="N3450" t="str">
        <f>VLOOKUP(A3450,Sheet2!$A$1:G7174,3,0)</f>
        <v>Color</v>
      </c>
      <c r="O3450" t="str">
        <f>VLOOKUP(A3450,Sheet2!$A$1:G7174,4,0)</f>
        <v>Action</v>
      </c>
      <c r="P3450" t="str">
        <f>VLOOKUP(A3450,Sheet2!$A$1:G7174,5,0)</f>
        <v>English</v>
      </c>
      <c r="Q3450" t="str">
        <f>VLOOKUP(A3450,Sheet2!$A$1:G7174,6,0)</f>
        <v>USA</v>
      </c>
      <c r="R3450" t="str">
        <f>VLOOKUP(A3450,Sheet2!$A$1:G7174,7,0)</f>
        <v>PG</v>
      </c>
      <c r="S3450" t="str">
        <f>IF(Table1[[#This Row],[Language]]="English","English","Other language")</f>
        <v>English</v>
      </c>
      <c r="T3450">
        <f>Table1[[#This Row],[Gross Revenue]]-Table1[[#This Row],[Budget]]</f>
        <v>161781728</v>
      </c>
      <c r="U3450" s="1">
        <f>(Table1[[#This Row],[Gross Revenue]]/Table1[[#This Row],[Budget]])-1</f>
        <v>10.785448533333334</v>
      </c>
      <c r="V3450" t="str">
        <f t="shared" si="106"/>
        <v>90-110 minutes</v>
      </c>
      <c r="W3450">
        <f>Table1[[#This Row],[Profit]]/Table1[[#This Row],[Budget]]</f>
        <v>10.785448533333334</v>
      </c>
      <c r="X3450" s="22" t="str">
        <f>IF(L3450="","",
IF(L3450&lt;Predictability!$B$1,"Low",
IF(L3450&lt;=Predictability!$B$2,"Mid","High")))</f>
        <v>Mid</v>
      </c>
      <c r="Y3450" s="22">
        <f t="shared" si="107"/>
        <v>1</v>
      </c>
    </row>
    <row r="3451" spans="1:25" x14ac:dyDescent="0.2">
      <c r="A3451" t="s">
        <v>6755</v>
      </c>
      <c r="B3451" t="s">
        <v>3063</v>
      </c>
      <c r="C3451" t="s">
        <v>3110</v>
      </c>
      <c r="D3451">
        <v>610</v>
      </c>
      <c r="E3451">
        <v>824</v>
      </c>
      <c r="F3451">
        <v>10</v>
      </c>
      <c r="G3451">
        <v>1000</v>
      </c>
      <c r="H3451">
        <v>7.8</v>
      </c>
      <c r="I3451">
        <v>66</v>
      </c>
      <c r="J3451">
        <v>81</v>
      </c>
      <c r="K3451">
        <v>3000000</v>
      </c>
      <c r="L3451">
        <v>609000</v>
      </c>
      <c r="M3451" s="2">
        <f>VLOOKUP(A3451,Sheet2!$A$1:G7175,2,0)</f>
        <v>12889</v>
      </c>
      <c r="N3451" t="str">
        <f>VLOOKUP(A3451,Sheet2!$A$1:G7175,3,0)</f>
        <v>Black and White</v>
      </c>
      <c r="O3451" t="str">
        <f>VLOOKUP(A3451,Sheet2!$A$1:G7175,4,0)</f>
        <v>Comedy</v>
      </c>
      <c r="P3451" t="str">
        <f>VLOOKUP(A3451,Sheet2!$A$1:G7175,5,0)</f>
        <v>English</v>
      </c>
      <c r="Q3451" t="str">
        <f>VLOOKUP(A3451,Sheet2!$A$1:G7175,6,0)</f>
        <v>USA</v>
      </c>
      <c r="R3451" t="str">
        <f>VLOOKUP(A3451,Sheet2!$A$1:G7175,7,0)</f>
        <v>Approved</v>
      </c>
      <c r="S3451" t="str">
        <f>IF(Table1[[#This Row],[Language]]="English","English","Other language")</f>
        <v>English</v>
      </c>
      <c r="T3451">
        <f>Table1[[#This Row],[Gross Revenue]]-Table1[[#This Row],[Budget]]</f>
        <v>2391000</v>
      </c>
      <c r="U3451" s="1">
        <f>(Table1[[#This Row],[Gross Revenue]]/Table1[[#This Row],[Budget]])-1</f>
        <v>3.9261083743842367</v>
      </c>
      <c r="V3451" t="str">
        <f t="shared" si="106"/>
        <v>&lt;90 minutes</v>
      </c>
      <c r="W3451">
        <f>Table1[[#This Row],[Profit]]/Table1[[#This Row],[Budget]]</f>
        <v>3.9261083743842367</v>
      </c>
      <c r="X3451" s="22" t="str">
        <f>IF(L3451="","",
IF(L3451&lt;Predictability!$B$1,"Low",
IF(L3451&lt;=Predictability!$B$2,"Mid","High")))</f>
        <v>Low</v>
      </c>
      <c r="Y3451" s="22">
        <f t="shared" si="107"/>
        <v>1</v>
      </c>
    </row>
    <row r="3452" spans="1:25" x14ac:dyDescent="0.2">
      <c r="A3452" t="s">
        <v>5887</v>
      </c>
      <c r="B3452" t="s">
        <v>2597</v>
      </c>
      <c r="C3452" t="s">
        <v>2598</v>
      </c>
      <c r="D3452">
        <v>0</v>
      </c>
      <c r="E3452">
        <v>0</v>
      </c>
      <c r="F3452">
        <v>0</v>
      </c>
      <c r="G3452">
        <v>116</v>
      </c>
      <c r="H3452">
        <v>7.1</v>
      </c>
      <c r="I3452">
        <v>18</v>
      </c>
      <c r="J3452">
        <v>80</v>
      </c>
      <c r="K3452">
        <v>5858</v>
      </c>
      <c r="L3452">
        <v>150000</v>
      </c>
      <c r="M3452" s="2">
        <f>VLOOKUP(A3452,Sheet2!$A$1:G7176,2,0)</f>
        <v>41713</v>
      </c>
      <c r="N3452" t="str">
        <f>VLOOKUP(A3452,Sheet2!$A$1:G7176,3,0)</f>
        <v>Color</v>
      </c>
      <c r="O3452" t="str">
        <f>VLOOKUP(A3452,Sheet2!$A$1:G7176,4,0)</f>
        <v>Documentary</v>
      </c>
      <c r="P3452" t="str">
        <f>VLOOKUP(A3452,Sheet2!$A$1:G7176,5,0)</f>
        <v>English</v>
      </c>
      <c r="Q3452" t="str">
        <f>VLOOKUP(A3452,Sheet2!$A$1:G7176,6,0)</f>
        <v>USA</v>
      </c>
      <c r="R3452">
        <f>VLOOKUP(A3452,Sheet2!$A$1:G7176,7,0)</f>
        <v>0</v>
      </c>
      <c r="S3452" t="str">
        <f>IF(Table1[[#This Row],[Language]]="English","English","Other language")</f>
        <v>English</v>
      </c>
      <c r="T3452">
        <f>Table1[[#This Row],[Gross Revenue]]-Table1[[#This Row],[Budget]]</f>
        <v>-144142</v>
      </c>
      <c r="U3452" s="1">
        <f>(Table1[[#This Row],[Gross Revenue]]/Table1[[#This Row],[Budget]])-1</f>
        <v>-0.96094666666666662</v>
      </c>
      <c r="V3452" t="str">
        <f t="shared" si="106"/>
        <v>&lt;90 minutes</v>
      </c>
      <c r="W3452">
        <f>Table1[[#This Row],[Profit]]/Table1[[#This Row],[Budget]]</f>
        <v>-0.96094666666666662</v>
      </c>
      <c r="X3452" s="22" t="str">
        <f>IF(L3452="","",
IF(L3452&lt;Predictability!$B$1,"Low",
IF(L3452&lt;=Predictability!$B$2,"Mid","High")))</f>
        <v>Low</v>
      </c>
      <c r="Y3452" s="22">
        <f t="shared" si="107"/>
        <v>0</v>
      </c>
    </row>
    <row r="3453" spans="1:25" x14ac:dyDescent="0.2">
      <c r="A3453" t="s">
        <v>6326</v>
      </c>
      <c r="B3453" t="s">
        <v>133</v>
      </c>
      <c r="C3453" t="s">
        <v>2352</v>
      </c>
      <c r="D3453">
        <v>1000</v>
      </c>
      <c r="E3453">
        <v>1690</v>
      </c>
      <c r="F3453">
        <v>608</v>
      </c>
      <c r="G3453">
        <v>608</v>
      </c>
      <c r="H3453">
        <v>7.4</v>
      </c>
      <c r="I3453">
        <v>103</v>
      </c>
      <c r="J3453">
        <v>154</v>
      </c>
      <c r="K3453">
        <v>6201757</v>
      </c>
      <c r="L3453">
        <v>10000000</v>
      </c>
      <c r="M3453" s="2">
        <f>VLOOKUP(A3453,Sheet2!$A$1:G7177,2,0)</f>
        <v>36173</v>
      </c>
      <c r="N3453" t="str">
        <f>VLOOKUP(A3453,Sheet2!$A$1:G7177,3,0)</f>
        <v>Color</v>
      </c>
      <c r="O3453" t="str">
        <f>VLOOKUP(A3453,Sheet2!$A$1:G7177,4,0)</f>
        <v>Biography</v>
      </c>
      <c r="P3453" t="str">
        <f>VLOOKUP(A3453,Sheet2!$A$1:G7177,5,0)</f>
        <v>English</v>
      </c>
      <c r="Q3453" t="str">
        <f>VLOOKUP(A3453,Sheet2!$A$1:G7177,6,0)</f>
        <v>UK</v>
      </c>
      <c r="R3453" t="str">
        <f>VLOOKUP(A3453,Sheet2!$A$1:G7177,7,0)</f>
        <v>R</v>
      </c>
      <c r="S3453" t="str">
        <f>IF(Table1[[#This Row],[Language]]="English","English","Other language")</f>
        <v>English</v>
      </c>
      <c r="T3453">
        <f>Table1[[#This Row],[Gross Revenue]]-Table1[[#This Row],[Budget]]</f>
        <v>-3798243</v>
      </c>
      <c r="U3453" s="1">
        <f>(Table1[[#This Row],[Gross Revenue]]/Table1[[#This Row],[Budget]])-1</f>
        <v>-0.3798243</v>
      </c>
      <c r="V3453" t="str">
        <f t="shared" si="106"/>
        <v>&gt;150 minutes</v>
      </c>
      <c r="W3453">
        <f>Table1[[#This Row],[Profit]]/Table1[[#This Row],[Budget]]</f>
        <v>-0.3798243</v>
      </c>
      <c r="X3453" s="22" t="str">
        <f>IF(L3453="","",
IF(L3453&lt;Predictability!$B$1,"Low",
IF(L3453&lt;=Predictability!$B$2,"Mid","High")))</f>
        <v>Mid</v>
      </c>
      <c r="Y3453" s="22">
        <f t="shared" si="107"/>
        <v>0</v>
      </c>
    </row>
    <row r="3454" spans="1:25" x14ac:dyDescent="0.2">
      <c r="A3454" t="s">
        <v>6423</v>
      </c>
      <c r="B3454" t="s">
        <v>2475</v>
      </c>
      <c r="C3454" t="s">
        <v>1286</v>
      </c>
      <c r="D3454">
        <v>469</v>
      </c>
      <c r="E3454">
        <v>1548</v>
      </c>
      <c r="F3454">
        <v>130</v>
      </c>
      <c r="G3454">
        <v>0</v>
      </c>
      <c r="H3454">
        <v>7.5</v>
      </c>
      <c r="I3454">
        <v>79</v>
      </c>
      <c r="J3454">
        <v>160</v>
      </c>
      <c r="K3454">
        <v>14500000</v>
      </c>
      <c r="L3454">
        <v>25000000</v>
      </c>
      <c r="M3454" s="2">
        <f>VLOOKUP(A3454,Sheet2!$A$1:G7178,2,0)</f>
        <v>25742</v>
      </c>
      <c r="N3454" t="str">
        <f>VLOOKUP(A3454,Sheet2!$A$1:G7178,3,0)</f>
        <v>Color</v>
      </c>
      <c r="O3454" t="str">
        <f>VLOOKUP(A3454,Sheet2!$A$1:G7178,4,0)</f>
        <v>Action</v>
      </c>
      <c r="P3454" t="str">
        <f>VLOOKUP(A3454,Sheet2!$A$1:G7178,5,0)</f>
        <v>English</v>
      </c>
      <c r="Q3454" t="str">
        <f>VLOOKUP(A3454,Sheet2!$A$1:G7178,6,0)</f>
        <v>Japan</v>
      </c>
      <c r="R3454" t="str">
        <f>VLOOKUP(A3454,Sheet2!$A$1:G7178,7,0)</f>
        <v>G</v>
      </c>
      <c r="S3454" t="str">
        <f>IF(Table1[[#This Row],[Language]]="English","English","Other language")</f>
        <v>English</v>
      </c>
      <c r="T3454">
        <f>Table1[[#This Row],[Gross Revenue]]-Table1[[#This Row],[Budget]]</f>
        <v>-10500000</v>
      </c>
      <c r="U3454" s="1">
        <f>(Table1[[#This Row],[Gross Revenue]]/Table1[[#This Row],[Budget]])-1</f>
        <v>-0.42000000000000004</v>
      </c>
      <c r="V3454" t="str">
        <f t="shared" si="106"/>
        <v>&gt;150 minutes</v>
      </c>
      <c r="W3454">
        <f>Table1[[#This Row],[Profit]]/Table1[[#This Row],[Budget]]</f>
        <v>-0.42</v>
      </c>
      <c r="X3454" s="22" t="str">
        <f>IF(L3454="","",
IF(L3454&lt;Predictability!$B$1,"Low",
IF(L3454&lt;=Predictability!$B$2,"Mid","High")))</f>
        <v>Mid</v>
      </c>
      <c r="Y3454" s="22">
        <f t="shared" si="107"/>
        <v>0</v>
      </c>
    </row>
    <row r="3455" spans="1:25" x14ac:dyDescent="0.2">
      <c r="A3455" t="s">
        <v>3352</v>
      </c>
      <c r="B3455" t="s">
        <v>187</v>
      </c>
      <c r="C3455" t="s">
        <v>188</v>
      </c>
      <c r="D3455">
        <v>1000</v>
      </c>
      <c r="E3455">
        <v>5039</v>
      </c>
      <c r="F3455">
        <v>33</v>
      </c>
      <c r="G3455">
        <v>0</v>
      </c>
      <c r="H3455">
        <v>4</v>
      </c>
      <c r="I3455">
        <v>86</v>
      </c>
      <c r="J3455">
        <v>84</v>
      </c>
      <c r="K3455">
        <v>21176322</v>
      </c>
      <c r="L3455">
        <v>40000000</v>
      </c>
      <c r="M3455" s="2">
        <f>VLOOKUP(A3455,Sheet2!$A$1:G7179,2,0)</f>
        <v>38029</v>
      </c>
      <c r="N3455" t="str">
        <f>VLOOKUP(A3455,Sheet2!$A$1:G7179,3,0)</f>
        <v>Color</v>
      </c>
      <c r="O3455" t="str">
        <f>VLOOKUP(A3455,Sheet2!$A$1:G7179,4,0)</f>
        <v>Action</v>
      </c>
      <c r="P3455" t="str">
        <f>VLOOKUP(A3455,Sheet2!$A$1:G7179,5,0)</f>
        <v>English</v>
      </c>
      <c r="Q3455" t="str">
        <f>VLOOKUP(A3455,Sheet2!$A$1:G7179,6,0)</f>
        <v>USA</v>
      </c>
      <c r="R3455" t="str">
        <f>VLOOKUP(A3455,Sheet2!$A$1:G7179,7,0)</f>
        <v>PG-13</v>
      </c>
      <c r="S3455" t="str">
        <f>IF(Table1[[#This Row],[Language]]="English","English","Other language")</f>
        <v>English</v>
      </c>
      <c r="T3455">
        <f>Table1[[#This Row],[Gross Revenue]]-Table1[[#This Row],[Budget]]</f>
        <v>-18823678</v>
      </c>
      <c r="U3455" s="1">
        <f>(Table1[[#This Row],[Gross Revenue]]/Table1[[#This Row],[Budget]])-1</f>
        <v>-0.47059194999999998</v>
      </c>
      <c r="V3455" t="str">
        <f t="shared" si="106"/>
        <v>&lt;90 minutes</v>
      </c>
      <c r="W3455">
        <f>Table1[[#This Row],[Profit]]/Table1[[#This Row],[Budget]]</f>
        <v>-0.47059194999999998</v>
      </c>
      <c r="X3455" s="22" t="str">
        <f>IF(L3455="","",
IF(L3455&lt;Predictability!$B$1,"Low",
IF(L3455&lt;=Predictability!$B$2,"Mid","High")))</f>
        <v>Mid</v>
      </c>
      <c r="Y3455" s="22">
        <f t="shared" si="107"/>
        <v>0</v>
      </c>
    </row>
    <row r="3456" spans="1:25" x14ac:dyDescent="0.2">
      <c r="A3456" t="s">
        <v>6451</v>
      </c>
      <c r="B3456" t="s">
        <v>2939</v>
      </c>
      <c r="C3456" t="s">
        <v>372</v>
      </c>
      <c r="D3456">
        <v>605</v>
      </c>
      <c r="E3456">
        <v>1441</v>
      </c>
      <c r="F3456">
        <v>719</v>
      </c>
      <c r="G3456">
        <v>0</v>
      </c>
      <c r="H3456">
        <v>7.5</v>
      </c>
      <c r="I3456">
        <v>196</v>
      </c>
      <c r="J3456">
        <v>113</v>
      </c>
      <c r="K3456">
        <v>119412921</v>
      </c>
      <c r="L3456">
        <v>65000000</v>
      </c>
      <c r="M3456" s="2">
        <f>VLOOKUP(A3456,Sheet2!$A$1:G7180,2,0)</f>
        <v>33163</v>
      </c>
      <c r="N3456" t="str">
        <f>VLOOKUP(A3456,Sheet2!$A$1:G7180,3,0)</f>
        <v>Color</v>
      </c>
      <c r="O3456" t="str">
        <f>VLOOKUP(A3456,Sheet2!$A$1:G7180,4,0)</f>
        <v>Action</v>
      </c>
      <c r="P3456" t="str">
        <f>VLOOKUP(A3456,Sheet2!$A$1:G7180,5,0)</f>
        <v>English</v>
      </c>
      <c r="Q3456" t="str">
        <f>VLOOKUP(A3456,Sheet2!$A$1:G7180,6,0)</f>
        <v>USA</v>
      </c>
      <c r="R3456" t="str">
        <f>VLOOKUP(A3456,Sheet2!$A$1:G7180,7,0)</f>
        <v>R</v>
      </c>
      <c r="S3456" t="str">
        <f>IF(Table1[[#This Row],[Language]]="English","English","Other language")</f>
        <v>English</v>
      </c>
      <c r="T3456">
        <f>Table1[[#This Row],[Gross Revenue]]-Table1[[#This Row],[Budget]]</f>
        <v>54412921</v>
      </c>
      <c r="U3456" s="1">
        <f>(Table1[[#This Row],[Gross Revenue]]/Table1[[#This Row],[Budget]])-1</f>
        <v>0.83712186153846146</v>
      </c>
      <c r="V3456" t="str">
        <f t="shared" si="106"/>
        <v>111-130 minutes</v>
      </c>
      <c r="W3456">
        <f>Table1[[#This Row],[Profit]]/Table1[[#This Row],[Budget]]</f>
        <v>0.83712186153846158</v>
      </c>
      <c r="X3456" s="22" t="str">
        <f>IF(L3456="","",
IF(L3456&lt;Predictability!$B$1,"Low",
IF(L3456&lt;=Predictability!$B$2,"Mid","High")))</f>
        <v>High</v>
      </c>
      <c r="Y3456" s="22">
        <f t="shared" si="107"/>
        <v>1</v>
      </c>
    </row>
    <row r="3457" spans="1:25" x14ac:dyDescent="0.2">
      <c r="A3457" t="s">
        <v>4635</v>
      </c>
      <c r="B3457" t="s">
        <v>217</v>
      </c>
      <c r="C3457" t="s">
        <v>1277</v>
      </c>
      <c r="D3457">
        <v>2000</v>
      </c>
      <c r="E3457">
        <v>3768</v>
      </c>
      <c r="F3457">
        <v>420</v>
      </c>
      <c r="G3457">
        <v>0</v>
      </c>
      <c r="H3457">
        <v>6.2</v>
      </c>
      <c r="I3457">
        <v>236</v>
      </c>
      <c r="J3457">
        <v>104</v>
      </c>
      <c r="K3457">
        <v>78009155</v>
      </c>
      <c r="L3457">
        <v>75000000</v>
      </c>
      <c r="M3457" s="2">
        <f>VLOOKUP(A3457,Sheet2!$A$1:G7181,2,0)</f>
        <v>40891</v>
      </c>
      <c r="N3457" t="str">
        <f>VLOOKUP(A3457,Sheet2!$A$1:G7181,3,0)</f>
        <v>Color</v>
      </c>
      <c r="O3457" t="str">
        <f>VLOOKUP(A3457,Sheet2!$A$1:G7181,4,0)</f>
        <v>Action</v>
      </c>
      <c r="P3457" t="str">
        <f>VLOOKUP(A3457,Sheet2!$A$1:G7181,5,0)</f>
        <v>English</v>
      </c>
      <c r="Q3457" t="str">
        <f>VLOOKUP(A3457,Sheet2!$A$1:G7181,6,0)</f>
        <v>USA</v>
      </c>
      <c r="R3457" t="str">
        <f>VLOOKUP(A3457,Sheet2!$A$1:G7181,7,0)</f>
        <v>PG-13</v>
      </c>
      <c r="S3457" t="str">
        <f>IF(Table1[[#This Row],[Language]]="English","English","Other language")</f>
        <v>English</v>
      </c>
      <c r="T3457">
        <f>Table1[[#This Row],[Gross Revenue]]-Table1[[#This Row],[Budget]]</f>
        <v>3009155</v>
      </c>
      <c r="U3457" s="1">
        <f>(Table1[[#This Row],[Gross Revenue]]/Table1[[#This Row],[Budget]])-1</f>
        <v>4.0122066666666623E-2</v>
      </c>
      <c r="V3457" t="str">
        <f t="shared" si="106"/>
        <v>90-110 minutes</v>
      </c>
      <c r="W3457">
        <f>Table1[[#This Row],[Profit]]/Table1[[#This Row],[Budget]]</f>
        <v>4.0122066666666664E-2</v>
      </c>
      <c r="X3457" s="22" t="str">
        <f>IF(L3457="","",
IF(L3457&lt;Predictability!$B$1,"Low",
IF(L3457&lt;=Predictability!$B$2,"Mid","High")))</f>
        <v>High</v>
      </c>
      <c r="Y3457" s="22">
        <f t="shared" si="107"/>
        <v>0</v>
      </c>
    </row>
    <row r="3458" spans="1:25" x14ac:dyDescent="0.2">
      <c r="A3458" t="s">
        <v>3412</v>
      </c>
      <c r="B3458" t="s">
        <v>295</v>
      </c>
      <c r="C3458" t="s">
        <v>252</v>
      </c>
      <c r="D3458">
        <v>752</v>
      </c>
      <c r="E3458">
        <v>3133</v>
      </c>
      <c r="F3458">
        <v>23</v>
      </c>
      <c r="G3458">
        <v>53</v>
      </c>
      <c r="H3458">
        <v>4.4000000000000004</v>
      </c>
      <c r="I3458">
        <v>62</v>
      </c>
      <c r="J3458">
        <v>104</v>
      </c>
      <c r="K3458">
        <v>6712451</v>
      </c>
      <c r="L3458">
        <v>90000000</v>
      </c>
      <c r="M3458" s="2">
        <f>VLOOKUP(A3458,Sheet2!$A$1:G7182,2,0)</f>
        <v>36961</v>
      </c>
      <c r="N3458" t="str">
        <f>VLOOKUP(A3458,Sheet2!$A$1:G7182,3,0)</f>
        <v>Color</v>
      </c>
      <c r="O3458" t="str">
        <f>VLOOKUP(A3458,Sheet2!$A$1:G7182,4,0)</f>
        <v>Comedy</v>
      </c>
      <c r="P3458" t="str">
        <f>VLOOKUP(A3458,Sheet2!$A$1:G7182,5,0)</f>
        <v>English</v>
      </c>
      <c r="Q3458" t="str">
        <f>VLOOKUP(A3458,Sheet2!$A$1:G7182,6,0)</f>
        <v>New Line</v>
      </c>
      <c r="R3458" t="str">
        <f>VLOOKUP(A3458,Sheet2!$A$1:G7182,7,0)</f>
        <v>R</v>
      </c>
      <c r="S3458" t="str">
        <f>IF(Table1[[#This Row],[Language]]="English","English","Other language")</f>
        <v>English</v>
      </c>
      <c r="T3458">
        <f>Table1[[#This Row],[Gross Revenue]]-Table1[[#This Row],[Budget]]</f>
        <v>-83287549</v>
      </c>
      <c r="U3458" s="1">
        <f>(Table1[[#This Row],[Gross Revenue]]/Table1[[#This Row],[Budget]])-1</f>
        <v>-0.92541721111111108</v>
      </c>
      <c r="V3458" t="str">
        <f t="shared" ref="V3458:V3521" si="108">IF(J3458="","",IF(J3458&lt;90,"&lt;90 minutes",IF(J3458&lt;=110,"90-110 minutes",IF(J3458&lt;=130,"111-130 minutes",IF(J3458&lt;=150,"131-150 minutes","&gt;150 minutes")))))</f>
        <v>90-110 minutes</v>
      </c>
      <c r="W3458">
        <f>Table1[[#This Row],[Profit]]/Table1[[#This Row],[Budget]]</f>
        <v>-0.92541721111111108</v>
      </c>
      <c r="X3458" s="22" t="str">
        <f>IF(L3458="","",
IF(L3458&lt;Predictability!$B$1,"Low",
IF(L3458&lt;=Predictability!$B$2,"Mid","High")))</f>
        <v>High</v>
      </c>
      <c r="Y3458" s="22">
        <f t="shared" ref="Y3458:Y3521" si="109">IF(W3458&gt;=0.5,1,0)</f>
        <v>0</v>
      </c>
    </row>
    <row r="3459" spans="1:25" x14ac:dyDescent="0.2">
      <c r="A3459" t="s">
        <v>6963</v>
      </c>
      <c r="B3459" t="s">
        <v>606</v>
      </c>
      <c r="C3459" t="s">
        <v>1832</v>
      </c>
      <c r="D3459">
        <v>15000</v>
      </c>
      <c r="E3459">
        <v>19046</v>
      </c>
      <c r="F3459">
        <v>487</v>
      </c>
      <c r="G3459">
        <v>0</v>
      </c>
      <c r="H3459">
        <v>8.3000000000000007</v>
      </c>
      <c r="I3459">
        <v>166</v>
      </c>
      <c r="J3459">
        <v>74</v>
      </c>
      <c r="K3459">
        <v>191796233</v>
      </c>
      <c r="L3459">
        <v>30000000</v>
      </c>
      <c r="M3459" s="2">
        <f>VLOOKUP(A3459,Sheet2!$A$1:G7183,2,0)</f>
        <v>34828</v>
      </c>
      <c r="N3459" t="str">
        <f>VLOOKUP(A3459,Sheet2!$A$1:G7183,3,0)</f>
        <v>Color</v>
      </c>
      <c r="O3459" t="str">
        <f>VLOOKUP(A3459,Sheet2!$A$1:G7183,4,0)</f>
        <v>Adventure</v>
      </c>
      <c r="P3459" t="str">
        <f>VLOOKUP(A3459,Sheet2!$A$1:G7183,5,0)</f>
        <v>English</v>
      </c>
      <c r="Q3459" t="str">
        <f>VLOOKUP(A3459,Sheet2!$A$1:G7183,6,0)</f>
        <v>USA</v>
      </c>
      <c r="R3459" t="str">
        <f>VLOOKUP(A3459,Sheet2!$A$1:G7183,7,0)</f>
        <v>G</v>
      </c>
      <c r="S3459" t="str">
        <f>IF(Table1[[#This Row],[Language]]="English","English","Other language")</f>
        <v>English</v>
      </c>
      <c r="T3459">
        <f>Table1[[#This Row],[Gross Revenue]]-Table1[[#This Row],[Budget]]</f>
        <v>161796233</v>
      </c>
      <c r="U3459" s="1">
        <f>(Table1[[#This Row],[Gross Revenue]]/Table1[[#This Row],[Budget]])-1</f>
        <v>5.3932077666666665</v>
      </c>
      <c r="V3459" t="str">
        <f t="shared" si="108"/>
        <v>&lt;90 minutes</v>
      </c>
      <c r="W3459">
        <f>Table1[[#This Row],[Profit]]/Table1[[#This Row],[Budget]]</f>
        <v>5.3932077666666665</v>
      </c>
      <c r="X3459" s="22" t="str">
        <f>IF(L3459="","",
IF(L3459&lt;Predictability!$B$1,"Low",
IF(L3459&lt;=Predictability!$B$2,"Mid","High")))</f>
        <v>Mid</v>
      </c>
      <c r="Y3459" s="22">
        <f t="shared" si="109"/>
        <v>1</v>
      </c>
    </row>
    <row r="3460" spans="1:25" x14ac:dyDescent="0.2">
      <c r="A3460" t="s">
        <v>6801</v>
      </c>
      <c r="B3460" t="s">
        <v>606</v>
      </c>
      <c r="C3460" t="s">
        <v>1832</v>
      </c>
      <c r="D3460">
        <v>15000</v>
      </c>
      <c r="E3460">
        <v>21275</v>
      </c>
      <c r="F3460">
        <v>487</v>
      </c>
      <c r="G3460">
        <v>0</v>
      </c>
      <c r="H3460">
        <v>7.9</v>
      </c>
      <c r="I3460">
        <v>191</v>
      </c>
      <c r="J3460">
        <v>82</v>
      </c>
      <c r="K3460">
        <v>245823397</v>
      </c>
      <c r="L3460">
        <v>90000000</v>
      </c>
      <c r="M3460" s="2">
        <f>VLOOKUP(A3460,Sheet2!$A$1:G7184,2,0)</f>
        <v>36318</v>
      </c>
      <c r="N3460" t="str">
        <f>VLOOKUP(A3460,Sheet2!$A$1:G7184,3,0)</f>
        <v>Color</v>
      </c>
      <c r="O3460" t="str">
        <f>VLOOKUP(A3460,Sheet2!$A$1:G7184,4,0)</f>
        <v>Adventure</v>
      </c>
      <c r="P3460" t="str">
        <f>VLOOKUP(A3460,Sheet2!$A$1:G7184,5,0)</f>
        <v>English</v>
      </c>
      <c r="Q3460" t="str">
        <f>VLOOKUP(A3460,Sheet2!$A$1:G7184,6,0)</f>
        <v>USA</v>
      </c>
      <c r="R3460" t="str">
        <f>VLOOKUP(A3460,Sheet2!$A$1:G7184,7,0)</f>
        <v>G</v>
      </c>
      <c r="S3460" t="str">
        <f>IF(Table1[[#This Row],[Language]]="English","English","Other language")</f>
        <v>English</v>
      </c>
      <c r="T3460">
        <f>Table1[[#This Row],[Gross Revenue]]-Table1[[#This Row],[Budget]]</f>
        <v>155823397</v>
      </c>
      <c r="U3460" s="1">
        <f>(Table1[[#This Row],[Gross Revenue]]/Table1[[#This Row],[Budget]])-1</f>
        <v>1.7313710777777778</v>
      </c>
      <c r="V3460" t="str">
        <f t="shared" si="108"/>
        <v>&lt;90 minutes</v>
      </c>
      <c r="W3460">
        <f>Table1[[#This Row],[Profit]]/Table1[[#This Row],[Budget]]</f>
        <v>1.7313710777777778</v>
      </c>
      <c r="X3460" s="22" t="str">
        <f>IF(L3460="","",
IF(L3460&lt;Predictability!$B$1,"Low",
IF(L3460&lt;=Predictability!$B$2,"Mid","High")))</f>
        <v>High</v>
      </c>
      <c r="Y3460" s="22">
        <f t="shared" si="109"/>
        <v>1</v>
      </c>
    </row>
    <row r="3461" spans="1:25" x14ac:dyDescent="0.2">
      <c r="A3461" t="s">
        <v>6957</v>
      </c>
      <c r="B3461" t="s">
        <v>606</v>
      </c>
      <c r="C3461" t="s">
        <v>3204</v>
      </c>
      <c r="D3461">
        <v>15000</v>
      </c>
      <c r="E3461">
        <v>19085</v>
      </c>
      <c r="F3461">
        <v>125</v>
      </c>
      <c r="G3461">
        <v>30000</v>
      </c>
      <c r="H3461">
        <v>8.3000000000000007</v>
      </c>
      <c r="I3461">
        <v>453</v>
      </c>
      <c r="J3461">
        <v>103</v>
      </c>
      <c r="K3461">
        <v>414984497</v>
      </c>
      <c r="L3461">
        <v>200000000</v>
      </c>
      <c r="M3461" s="2">
        <f>VLOOKUP(A3461,Sheet2!$A$1:G7185,2,0)</f>
        <v>40216</v>
      </c>
      <c r="N3461" t="str">
        <f>VLOOKUP(A3461,Sheet2!$A$1:G7185,3,0)</f>
        <v>Color</v>
      </c>
      <c r="O3461" t="str">
        <f>VLOOKUP(A3461,Sheet2!$A$1:G7185,4,0)</f>
        <v>Adventure</v>
      </c>
      <c r="P3461" t="str">
        <f>VLOOKUP(A3461,Sheet2!$A$1:G7185,5,0)</f>
        <v>English</v>
      </c>
      <c r="Q3461" t="str">
        <f>VLOOKUP(A3461,Sheet2!$A$1:G7185,6,0)</f>
        <v>USA</v>
      </c>
      <c r="R3461" t="str">
        <f>VLOOKUP(A3461,Sheet2!$A$1:G7185,7,0)</f>
        <v>G</v>
      </c>
      <c r="S3461" t="str">
        <f>IF(Table1[[#This Row],[Language]]="English","English","Other language")</f>
        <v>English</v>
      </c>
      <c r="T3461">
        <f>Table1[[#This Row],[Gross Revenue]]-Table1[[#This Row],[Budget]]</f>
        <v>214984497</v>
      </c>
      <c r="U3461" s="1">
        <f>(Table1[[#This Row],[Gross Revenue]]/Table1[[#This Row],[Budget]])-1</f>
        <v>1.0749224850000001</v>
      </c>
      <c r="V3461" t="str">
        <f t="shared" si="108"/>
        <v>90-110 minutes</v>
      </c>
      <c r="W3461">
        <f>Table1[[#This Row],[Profit]]/Table1[[#This Row],[Budget]]</f>
        <v>1.0749224850000001</v>
      </c>
      <c r="X3461" s="22" t="str">
        <f>IF(L3461="","",
IF(L3461&lt;Predictability!$B$1,"Low",
IF(L3461&lt;=Predictability!$B$2,"Mid","High")))</f>
        <v>High</v>
      </c>
      <c r="Y3461" s="22">
        <f t="shared" si="109"/>
        <v>1</v>
      </c>
    </row>
    <row r="3462" spans="1:25" x14ac:dyDescent="0.2">
      <c r="A3462" t="s">
        <v>6822</v>
      </c>
      <c r="B3462" t="s">
        <v>2653</v>
      </c>
      <c r="C3462" t="s">
        <v>2858</v>
      </c>
      <c r="D3462">
        <v>662</v>
      </c>
      <c r="E3462">
        <v>1952</v>
      </c>
      <c r="F3462">
        <v>7</v>
      </c>
      <c r="G3462">
        <v>0</v>
      </c>
      <c r="H3462">
        <v>7.5</v>
      </c>
      <c r="I3462">
        <v>69</v>
      </c>
      <c r="J3462">
        <v>120</v>
      </c>
      <c r="K3462">
        <v>214202</v>
      </c>
      <c r="L3462">
        <v>12000000</v>
      </c>
      <c r="M3462" s="2">
        <f>VLOOKUP(A3462,Sheet2!$A$1:G7186,2,0)</f>
        <v>39138</v>
      </c>
      <c r="N3462" t="str">
        <f>VLOOKUP(A3462,Sheet2!$A$1:G7186,3,0)</f>
        <v>Color</v>
      </c>
      <c r="O3462" t="str">
        <f>VLOOKUP(A3462,Sheet2!$A$1:G7186,4,0)</f>
        <v>Crime</v>
      </c>
      <c r="P3462" t="str">
        <f>VLOOKUP(A3462,Sheet2!$A$1:G7186,5,0)</f>
        <v>English</v>
      </c>
      <c r="Q3462" t="str">
        <f>VLOOKUP(A3462,Sheet2!$A$1:G7186,6,0)</f>
        <v>Germany</v>
      </c>
      <c r="R3462" t="str">
        <f>VLOOKUP(A3462,Sheet2!$A$1:G7186,7,0)</f>
        <v>R</v>
      </c>
      <c r="S3462" t="str">
        <f>IF(Table1[[#This Row],[Language]]="English","English","Other language")</f>
        <v>English</v>
      </c>
      <c r="T3462">
        <f>Table1[[#This Row],[Gross Revenue]]-Table1[[#This Row],[Budget]]</f>
        <v>-11785798</v>
      </c>
      <c r="U3462" s="1">
        <f>(Table1[[#This Row],[Gross Revenue]]/Table1[[#This Row],[Budget]])-1</f>
        <v>-0.98214983333333339</v>
      </c>
      <c r="V3462" t="str">
        <f t="shared" si="108"/>
        <v>111-130 minutes</v>
      </c>
      <c r="W3462">
        <f>Table1[[#This Row],[Profit]]/Table1[[#This Row],[Budget]]</f>
        <v>-0.98214983333333339</v>
      </c>
      <c r="X3462" s="22" t="str">
        <f>IF(L3462="","",
IF(L3462&lt;Predictability!$B$1,"Low",
IF(L3462&lt;=Predictability!$B$2,"Mid","High")))</f>
        <v>Mid</v>
      </c>
      <c r="Y3462" s="22">
        <f t="shared" si="109"/>
        <v>0</v>
      </c>
    </row>
    <row r="3463" spans="1:25" x14ac:dyDescent="0.2">
      <c r="A3463" t="s">
        <v>3747</v>
      </c>
      <c r="B3463" t="s">
        <v>811</v>
      </c>
      <c r="C3463" t="s">
        <v>90</v>
      </c>
      <c r="D3463">
        <v>599</v>
      </c>
      <c r="E3463">
        <v>1418</v>
      </c>
      <c r="F3463">
        <v>0</v>
      </c>
      <c r="G3463">
        <v>0</v>
      </c>
      <c r="H3463">
        <v>7.6</v>
      </c>
      <c r="I3463">
        <v>223</v>
      </c>
      <c r="J3463">
        <v>190</v>
      </c>
      <c r="K3463">
        <v>124107476</v>
      </c>
      <c r="L3463">
        <v>48000000</v>
      </c>
      <c r="M3463" s="2">
        <f>VLOOKUP(A3463,Sheet2!$A$1:G7187,2,0)</f>
        <v>36757</v>
      </c>
      <c r="N3463" t="str">
        <f>VLOOKUP(A3463,Sheet2!$A$1:G7187,3,0)</f>
        <v>Color</v>
      </c>
      <c r="O3463" t="str">
        <f>VLOOKUP(A3463,Sheet2!$A$1:G7187,4,0)</f>
        <v>Crime</v>
      </c>
      <c r="P3463" t="str">
        <f>VLOOKUP(A3463,Sheet2!$A$1:G7187,5,0)</f>
        <v>English</v>
      </c>
      <c r="Q3463" t="str">
        <f>VLOOKUP(A3463,Sheet2!$A$1:G7187,6,0)</f>
        <v>USA</v>
      </c>
      <c r="R3463" t="str">
        <f>VLOOKUP(A3463,Sheet2!$A$1:G7187,7,0)</f>
        <v>R</v>
      </c>
      <c r="S3463" t="str">
        <f>IF(Table1[[#This Row],[Language]]="English","English","Other language")</f>
        <v>English</v>
      </c>
      <c r="T3463">
        <f>Table1[[#This Row],[Gross Revenue]]-Table1[[#This Row],[Budget]]</f>
        <v>76107476</v>
      </c>
      <c r="U3463" s="1">
        <f>(Table1[[#This Row],[Gross Revenue]]/Table1[[#This Row],[Budget]])-1</f>
        <v>1.5855724166666665</v>
      </c>
      <c r="V3463" t="str">
        <f t="shared" si="108"/>
        <v>&gt;150 minutes</v>
      </c>
      <c r="W3463">
        <f>Table1[[#This Row],[Profit]]/Table1[[#This Row],[Budget]]</f>
        <v>1.5855724166666667</v>
      </c>
      <c r="X3463" s="22" t="str">
        <f>IF(L3463="","",
IF(L3463&lt;Predictability!$B$1,"Low",
IF(L3463&lt;=Predictability!$B$2,"Mid","High")))</f>
        <v>Mid</v>
      </c>
      <c r="Y3463" s="22">
        <f t="shared" si="109"/>
        <v>1</v>
      </c>
    </row>
    <row r="3464" spans="1:25" x14ac:dyDescent="0.2">
      <c r="A3464" t="s">
        <v>4381</v>
      </c>
      <c r="B3464" t="s">
        <v>968</v>
      </c>
      <c r="C3464" t="s">
        <v>1492</v>
      </c>
      <c r="D3464">
        <v>18000</v>
      </c>
      <c r="E3464">
        <v>22370</v>
      </c>
      <c r="F3464">
        <v>845</v>
      </c>
      <c r="G3464">
        <v>0</v>
      </c>
      <c r="H3464">
        <v>7.7</v>
      </c>
      <c r="I3464">
        <v>109</v>
      </c>
      <c r="J3464">
        <v>122</v>
      </c>
      <c r="K3464">
        <v>76261036</v>
      </c>
      <c r="L3464">
        <v>45000000</v>
      </c>
      <c r="M3464" s="2">
        <f>VLOOKUP(A3464,Sheet2!$A$1:G7188,2,0)</f>
        <v>37033</v>
      </c>
      <c r="N3464" t="str">
        <f>VLOOKUP(A3464,Sheet2!$A$1:G7188,3,0)</f>
        <v>Color</v>
      </c>
      <c r="O3464" t="str">
        <f>VLOOKUP(A3464,Sheet2!$A$1:G7188,4,0)</f>
        <v>Crime</v>
      </c>
      <c r="P3464" t="str">
        <f>VLOOKUP(A3464,Sheet2!$A$1:G7188,5,0)</f>
        <v>English</v>
      </c>
      <c r="Q3464" t="str">
        <f>VLOOKUP(A3464,Sheet2!$A$1:G7188,6,0)</f>
        <v>USA</v>
      </c>
      <c r="R3464" t="str">
        <f>VLOOKUP(A3464,Sheet2!$A$1:G7188,7,0)</f>
        <v>R</v>
      </c>
      <c r="S3464" t="str">
        <f>IF(Table1[[#This Row],[Language]]="English","English","Other language")</f>
        <v>English</v>
      </c>
      <c r="T3464">
        <f>Table1[[#This Row],[Gross Revenue]]-Table1[[#This Row],[Budget]]</f>
        <v>31261036</v>
      </c>
      <c r="U3464" s="1">
        <f>(Table1[[#This Row],[Gross Revenue]]/Table1[[#This Row],[Budget]])-1</f>
        <v>0.69468968888888893</v>
      </c>
      <c r="V3464" t="str">
        <f t="shared" si="108"/>
        <v>111-130 minutes</v>
      </c>
      <c r="W3464">
        <f>Table1[[#This Row],[Profit]]/Table1[[#This Row],[Budget]]</f>
        <v>0.69468968888888893</v>
      </c>
      <c r="X3464" s="22" t="str">
        <f>IF(L3464="","",
IF(L3464&lt;Predictability!$B$1,"Low",
IF(L3464&lt;=Predictability!$B$2,"Mid","High")))</f>
        <v>Mid</v>
      </c>
      <c r="Y3464" s="22">
        <f t="shared" si="109"/>
        <v>1</v>
      </c>
    </row>
    <row r="3465" spans="1:25" x14ac:dyDescent="0.2">
      <c r="A3465" t="s">
        <v>6939</v>
      </c>
      <c r="B3465" t="s">
        <v>848</v>
      </c>
      <c r="C3465" t="s">
        <v>2160</v>
      </c>
      <c r="D3465">
        <v>2000</v>
      </c>
      <c r="E3465">
        <v>3559</v>
      </c>
      <c r="F3465">
        <v>0</v>
      </c>
      <c r="G3465">
        <v>21000</v>
      </c>
      <c r="H3465">
        <v>8.1999999999999993</v>
      </c>
      <c r="I3465">
        <v>134</v>
      </c>
      <c r="J3465">
        <v>94</v>
      </c>
      <c r="K3465">
        <v>16501785</v>
      </c>
      <c r="L3465">
        <v>3500000</v>
      </c>
      <c r="M3465" s="2">
        <f>VLOOKUP(A3465,Sheet2!$A$1:G7189,2,0)</f>
        <v>35318</v>
      </c>
      <c r="N3465" t="str">
        <f>VLOOKUP(A3465,Sheet2!$A$1:G7189,3,0)</f>
        <v>Color</v>
      </c>
      <c r="O3465" t="str">
        <f>VLOOKUP(A3465,Sheet2!$A$1:G7189,4,0)</f>
        <v>Drama</v>
      </c>
      <c r="P3465" t="str">
        <f>VLOOKUP(A3465,Sheet2!$A$1:G7189,5,0)</f>
        <v>English</v>
      </c>
      <c r="Q3465" t="str">
        <f>VLOOKUP(A3465,Sheet2!$A$1:G7189,6,0)</f>
        <v>UK</v>
      </c>
      <c r="R3465" t="str">
        <f>VLOOKUP(A3465,Sheet2!$A$1:G7189,7,0)</f>
        <v>R</v>
      </c>
      <c r="S3465" t="str">
        <f>IF(Table1[[#This Row],[Language]]="English","English","Other language")</f>
        <v>English</v>
      </c>
      <c r="T3465">
        <f>Table1[[#This Row],[Gross Revenue]]-Table1[[#This Row],[Budget]]</f>
        <v>13001785</v>
      </c>
      <c r="U3465" s="1">
        <f>(Table1[[#This Row],[Gross Revenue]]/Table1[[#This Row],[Budget]])-1</f>
        <v>3.7147957142857146</v>
      </c>
      <c r="V3465" t="str">
        <f t="shared" si="108"/>
        <v>90-110 minutes</v>
      </c>
      <c r="W3465">
        <f>Table1[[#This Row],[Profit]]/Table1[[#This Row],[Budget]]</f>
        <v>3.7147957142857142</v>
      </c>
      <c r="X3465" s="22" t="str">
        <f>IF(L3465="","",
IF(L3465&lt;Predictability!$B$1,"Low",
IF(L3465&lt;=Predictability!$B$2,"Mid","High")))</f>
        <v>Low</v>
      </c>
      <c r="Y3465" s="22">
        <f t="shared" si="109"/>
        <v>1</v>
      </c>
    </row>
    <row r="3466" spans="1:25" x14ac:dyDescent="0.2">
      <c r="A3466" t="s">
        <v>4811</v>
      </c>
      <c r="B3466" t="s">
        <v>1867</v>
      </c>
      <c r="C3466" t="s">
        <v>1740</v>
      </c>
      <c r="D3466">
        <v>492</v>
      </c>
      <c r="E3466">
        <v>1450</v>
      </c>
      <c r="F3466">
        <v>0</v>
      </c>
      <c r="G3466">
        <v>25000</v>
      </c>
      <c r="H3466">
        <v>6.3</v>
      </c>
      <c r="I3466">
        <v>332</v>
      </c>
      <c r="J3466">
        <v>129</v>
      </c>
      <c r="K3466">
        <v>110008260</v>
      </c>
      <c r="L3466">
        <v>35000000</v>
      </c>
      <c r="M3466" s="2">
        <f>VLOOKUP(A3466,Sheet2!$A$1:G7190,2,0)</f>
        <v>42072</v>
      </c>
      <c r="N3466" t="str">
        <f>VLOOKUP(A3466,Sheet2!$A$1:G7190,3,0)</f>
        <v>Color</v>
      </c>
      <c r="O3466" t="str">
        <f>VLOOKUP(A3466,Sheet2!$A$1:G7190,4,0)</f>
        <v>Comedy</v>
      </c>
      <c r="P3466" t="str">
        <f>VLOOKUP(A3466,Sheet2!$A$1:G7190,5,0)</f>
        <v>English</v>
      </c>
      <c r="Q3466" t="str">
        <f>VLOOKUP(A3466,Sheet2!$A$1:G7190,6,0)</f>
        <v>Japan</v>
      </c>
      <c r="R3466" t="str">
        <f>VLOOKUP(A3466,Sheet2!$A$1:G7190,7,0)</f>
        <v>R</v>
      </c>
      <c r="S3466" t="str">
        <f>IF(Table1[[#This Row],[Language]]="English","English","Other language")</f>
        <v>English</v>
      </c>
      <c r="T3466">
        <f>Table1[[#This Row],[Gross Revenue]]-Table1[[#This Row],[Budget]]</f>
        <v>75008260</v>
      </c>
      <c r="U3466" s="1">
        <f>(Table1[[#This Row],[Gross Revenue]]/Table1[[#This Row],[Budget]])-1</f>
        <v>2.1430931428571429</v>
      </c>
      <c r="V3466" t="str">
        <f t="shared" si="108"/>
        <v>111-130 minutes</v>
      </c>
      <c r="W3466">
        <f>Table1[[#This Row],[Profit]]/Table1[[#This Row],[Budget]]</f>
        <v>2.1430931428571429</v>
      </c>
      <c r="X3466" s="22" t="str">
        <f>IF(L3466="","",
IF(L3466&lt;Predictability!$B$1,"Low",
IF(L3466&lt;=Predictability!$B$2,"Mid","High")))</f>
        <v>Mid</v>
      </c>
      <c r="Y3466" s="22">
        <f t="shared" si="109"/>
        <v>1</v>
      </c>
    </row>
    <row r="3467" spans="1:25" x14ac:dyDescent="0.2">
      <c r="A3467" t="s">
        <v>6458</v>
      </c>
      <c r="B3467" t="s">
        <v>148</v>
      </c>
      <c r="C3467" t="s">
        <v>2160</v>
      </c>
      <c r="D3467">
        <v>3000</v>
      </c>
      <c r="E3467">
        <v>5056</v>
      </c>
      <c r="F3467">
        <v>0</v>
      </c>
      <c r="G3467">
        <v>23000</v>
      </c>
      <c r="H3467">
        <v>7</v>
      </c>
      <c r="I3467">
        <v>393</v>
      </c>
      <c r="J3467">
        <v>101</v>
      </c>
      <c r="K3467">
        <v>2319187</v>
      </c>
      <c r="L3467">
        <v>20000000</v>
      </c>
      <c r="M3467" s="2">
        <f>VLOOKUP(A3467,Sheet2!$A$1:G7191,2,0)</f>
        <v>41512</v>
      </c>
      <c r="N3467" t="str">
        <f>VLOOKUP(A3467,Sheet2!$A$1:G7191,3,0)</f>
        <v>Color</v>
      </c>
      <c r="O3467" t="str">
        <f>VLOOKUP(A3467,Sheet2!$A$1:G7191,4,0)</f>
        <v>Crime</v>
      </c>
      <c r="P3467" t="str">
        <f>VLOOKUP(A3467,Sheet2!$A$1:G7191,5,0)</f>
        <v>English</v>
      </c>
      <c r="Q3467" t="str">
        <f>VLOOKUP(A3467,Sheet2!$A$1:G7191,6,0)</f>
        <v>UK</v>
      </c>
      <c r="R3467" t="str">
        <f>VLOOKUP(A3467,Sheet2!$A$1:G7191,7,0)</f>
        <v>R</v>
      </c>
      <c r="S3467" t="str">
        <f>IF(Table1[[#This Row],[Language]]="English","English","Other language")</f>
        <v>English</v>
      </c>
      <c r="T3467">
        <f>Table1[[#This Row],[Gross Revenue]]-Table1[[#This Row],[Budget]]</f>
        <v>-17680813</v>
      </c>
      <c r="U3467" s="1">
        <f>(Table1[[#This Row],[Gross Revenue]]/Table1[[#This Row],[Budget]])-1</f>
        <v>-0.88404064999999998</v>
      </c>
      <c r="V3467" t="str">
        <f t="shared" si="108"/>
        <v>90-110 minutes</v>
      </c>
      <c r="W3467">
        <f>Table1[[#This Row],[Profit]]/Table1[[#This Row],[Budget]]</f>
        <v>-0.88404064999999998</v>
      </c>
      <c r="X3467" s="22" t="str">
        <f>IF(L3467="","",
IF(L3467&lt;Predictability!$B$1,"Low",
IF(L3467&lt;=Predictability!$B$2,"Mid","High")))</f>
        <v>Mid</v>
      </c>
      <c r="Y3467" s="22">
        <f t="shared" si="109"/>
        <v>0</v>
      </c>
    </row>
    <row r="3468" spans="1:25" x14ac:dyDescent="0.2">
      <c r="A3468" t="s">
        <v>6395</v>
      </c>
      <c r="B3468" t="s">
        <v>245</v>
      </c>
      <c r="C3468" t="s">
        <v>2903</v>
      </c>
      <c r="D3468">
        <v>2000</v>
      </c>
      <c r="E3468">
        <v>3192</v>
      </c>
      <c r="F3468">
        <v>2</v>
      </c>
      <c r="G3468">
        <v>0</v>
      </c>
      <c r="H3468">
        <v>7.4</v>
      </c>
      <c r="I3468">
        <v>169</v>
      </c>
      <c r="J3468">
        <v>103</v>
      </c>
      <c r="K3468">
        <v>9013113</v>
      </c>
      <c r="L3468">
        <v>1000000</v>
      </c>
      <c r="M3468" s="2">
        <f>VLOOKUP(A3468,Sheet2!$A$1:G7192,2,0)</f>
        <v>38554</v>
      </c>
      <c r="N3468" t="str">
        <f>VLOOKUP(A3468,Sheet2!$A$1:G7192,3,0)</f>
        <v>Color</v>
      </c>
      <c r="O3468" t="str">
        <f>VLOOKUP(A3468,Sheet2!$A$1:G7192,4,0)</f>
        <v>Adventure</v>
      </c>
      <c r="P3468" t="str">
        <f>VLOOKUP(A3468,Sheet2!$A$1:G7192,5,0)</f>
        <v>English</v>
      </c>
      <c r="Q3468" t="str">
        <f>VLOOKUP(A3468,Sheet2!$A$1:G7192,6,0)</f>
        <v>USA</v>
      </c>
      <c r="R3468" t="str">
        <f>VLOOKUP(A3468,Sheet2!$A$1:G7192,7,0)</f>
        <v>R</v>
      </c>
      <c r="S3468" t="str">
        <f>IF(Table1[[#This Row],[Language]]="English","English","Other language")</f>
        <v>English</v>
      </c>
      <c r="T3468">
        <f>Table1[[#This Row],[Gross Revenue]]-Table1[[#This Row],[Budget]]</f>
        <v>8013113</v>
      </c>
      <c r="U3468" s="1">
        <f>(Table1[[#This Row],[Gross Revenue]]/Table1[[#This Row],[Budget]])-1</f>
        <v>8.0131130000000006</v>
      </c>
      <c r="V3468" t="str">
        <f t="shared" si="108"/>
        <v>90-110 minutes</v>
      </c>
      <c r="W3468">
        <f>Table1[[#This Row],[Profit]]/Table1[[#This Row],[Budget]]</f>
        <v>8.0131130000000006</v>
      </c>
      <c r="X3468" s="22" t="str">
        <f>IF(L3468="","",
IF(L3468&lt;Predictability!$B$1,"Low",
IF(L3468&lt;=Predictability!$B$2,"Mid","High")))</f>
        <v>Low</v>
      </c>
      <c r="Y3468" s="22">
        <f t="shared" si="109"/>
        <v>1</v>
      </c>
    </row>
    <row r="3469" spans="1:25" x14ac:dyDescent="0.2">
      <c r="A3469" t="s">
        <v>4716</v>
      </c>
      <c r="B3469" t="s">
        <v>546</v>
      </c>
      <c r="C3469" t="s">
        <v>1790</v>
      </c>
      <c r="D3469">
        <v>40000</v>
      </c>
      <c r="E3469">
        <v>54031</v>
      </c>
      <c r="F3469">
        <v>0</v>
      </c>
      <c r="G3469">
        <v>37000</v>
      </c>
      <c r="H3469">
        <v>6.3</v>
      </c>
      <c r="I3469">
        <v>355</v>
      </c>
      <c r="J3469">
        <v>119</v>
      </c>
      <c r="K3469">
        <v>23014504</v>
      </c>
      <c r="L3469">
        <v>100000000</v>
      </c>
      <c r="M3469" s="2">
        <f>VLOOKUP(A3469,Sheet2!$A$1:G7193,2,0)</f>
        <v>41691</v>
      </c>
      <c r="N3469" t="str">
        <f>VLOOKUP(A3469,Sheet2!$A$1:G7193,3,0)</f>
        <v>Color</v>
      </c>
      <c r="O3469" t="str">
        <f>VLOOKUP(A3469,Sheet2!$A$1:G7193,4,0)</f>
        <v>Drama</v>
      </c>
      <c r="P3469" t="str">
        <f>VLOOKUP(A3469,Sheet2!$A$1:G7193,5,0)</f>
        <v>English</v>
      </c>
      <c r="Q3469" t="str">
        <f>VLOOKUP(A3469,Sheet2!$A$1:G7193,6,0)</f>
        <v>UK</v>
      </c>
      <c r="R3469" t="str">
        <f>VLOOKUP(A3469,Sheet2!$A$1:G7193,7,0)</f>
        <v>PG-13</v>
      </c>
      <c r="S3469" t="str">
        <f>IF(Table1[[#This Row],[Language]]="English","English","Other language")</f>
        <v>English</v>
      </c>
      <c r="T3469">
        <f>Table1[[#This Row],[Gross Revenue]]-Table1[[#This Row],[Budget]]</f>
        <v>-76985496</v>
      </c>
      <c r="U3469" s="1">
        <f>(Table1[[#This Row],[Gross Revenue]]/Table1[[#This Row],[Budget]])-1</f>
        <v>-0.76985495999999998</v>
      </c>
      <c r="V3469" t="str">
        <f t="shared" si="108"/>
        <v>111-130 minutes</v>
      </c>
      <c r="W3469">
        <f>Table1[[#This Row],[Profit]]/Table1[[#This Row],[Budget]]</f>
        <v>-0.76985495999999998</v>
      </c>
      <c r="X3469" s="22" t="str">
        <f>IF(L3469="","",
IF(L3469&lt;Predictability!$B$1,"Low",
IF(L3469&lt;=Predictability!$B$2,"Mid","High")))</f>
        <v>High</v>
      </c>
      <c r="Y3469" s="22">
        <f t="shared" si="109"/>
        <v>0</v>
      </c>
    </row>
    <row r="3470" spans="1:25" x14ac:dyDescent="0.2">
      <c r="A3470" t="s">
        <v>5983</v>
      </c>
      <c r="B3470" t="s">
        <v>2653</v>
      </c>
      <c r="C3470" t="s">
        <v>1176</v>
      </c>
      <c r="D3470">
        <v>662</v>
      </c>
      <c r="E3470">
        <v>2333</v>
      </c>
      <c r="F3470">
        <v>0</v>
      </c>
      <c r="G3470">
        <v>8000</v>
      </c>
      <c r="H3470">
        <v>7.1</v>
      </c>
      <c r="I3470">
        <v>396</v>
      </c>
      <c r="J3470">
        <v>144</v>
      </c>
      <c r="K3470">
        <v>318759914</v>
      </c>
      <c r="L3470">
        <v>150000000</v>
      </c>
      <c r="M3470" s="2">
        <f>VLOOKUP(A3470,Sheet2!$A$1:G7194,2,0)</f>
        <v>39338</v>
      </c>
      <c r="N3470" t="str">
        <f>VLOOKUP(A3470,Sheet2!$A$1:G7194,3,0)</f>
        <v>Color</v>
      </c>
      <c r="O3470" t="str">
        <f>VLOOKUP(A3470,Sheet2!$A$1:G7194,4,0)</f>
        <v>Action</v>
      </c>
      <c r="P3470" t="str">
        <f>VLOOKUP(A3470,Sheet2!$A$1:G7194,5,0)</f>
        <v>English</v>
      </c>
      <c r="Q3470" t="str">
        <f>VLOOKUP(A3470,Sheet2!$A$1:G7194,6,0)</f>
        <v>USA</v>
      </c>
      <c r="R3470" t="str">
        <f>VLOOKUP(A3470,Sheet2!$A$1:G7194,7,0)</f>
        <v>PG-13</v>
      </c>
      <c r="S3470" t="str">
        <f>IF(Table1[[#This Row],[Language]]="English","English","Other language")</f>
        <v>English</v>
      </c>
      <c r="T3470">
        <f>Table1[[#This Row],[Gross Revenue]]-Table1[[#This Row],[Budget]]</f>
        <v>168759914</v>
      </c>
      <c r="U3470" s="1">
        <f>(Table1[[#This Row],[Gross Revenue]]/Table1[[#This Row],[Budget]])-1</f>
        <v>1.1250660933333334</v>
      </c>
      <c r="V3470" t="str">
        <f t="shared" si="108"/>
        <v>131-150 minutes</v>
      </c>
      <c r="W3470">
        <f>Table1[[#This Row],[Profit]]/Table1[[#This Row],[Budget]]</f>
        <v>1.1250660933333334</v>
      </c>
      <c r="X3470" s="22" t="str">
        <f>IF(L3470="","",
IF(L3470&lt;Predictability!$B$1,"Low",
IF(L3470&lt;=Predictability!$B$2,"Mid","High")))</f>
        <v>High</v>
      </c>
      <c r="Y3470" s="22">
        <f t="shared" si="109"/>
        <v>1</v>
      </c>
    </row>
    <row r="3471" spans="1:25" x14ac:dyDescent="0.2">
      <c r="A3471" t="s">
        <v>4062</v>
      </c>
      <c r="B3471" t="s">
        <v>1175</v>
      </c>
      <c r="C3471" t="s">
        <v>1176</v>
      </c>
      <c r="D3471">
        <v>974</v>
      </c>
      <c r="E3471">
        <v>3988</v>
      </c>
      <c r="F3471">
        <v>0</v>
      </c>
      <c r="G3471">
        <v>56000</v>
      </c>
      <c r="H3471">
        <v>5.7</v>
      </c>
      <c r="I3471">
        <v>378</v>
      </c>
      <c r="J3471">
        <v>165</v>
      </c>
      <c r="K3471">
        <v>245428137</v>
      </c>
      <c r="L3471">
        <v>210000000</v>
      </c>
      <c r="M3471" s="2">
        <f>VLOOKUP(A3471,Sheet2!$A$1:G7195,2,0)</f>
        <v>41752</v>
      </c>
      <c r="N3471" t="str">
        <f>VLOOKUP(A3471,Sheet2!$A$1:G7195,3,0)</f>
        <v>Color</v>
      </c>
      <c r="O3471" t="str">
        <f>VLOOKUP(A3471,Sheet2!$A$1:G7195,4,0)</f>
        <v>Action</v>
      </c>
      <c r="P3471" t="str">
        <f>VLOOKUP(A3471,Sheet2!$A$1:G7195,5,0)</f>
        <v>English</v>
      </c>
      <c r="Q3471" t="str">
        <f>VLOOKUP(A3471,Sheet2!$A$1:G7195,6,0)</f>
        <v>USA</v>
      </c>
      <c r="R3471" t="str">
        <f>VLOOKUP(A3471,Sheet2!$A$1:G7195,7,0)</f>
        <v>PG-13</v>
      </c>
      <c r="S3471" t="str">
        <f>IF(Table1[[#This Row],[Language]]="English","English","Other language")</f>
        <v>English</v>
      </c>
      <c r="T3471">
        <f>Table1[[#This Row],[Gross Revenue]]-Table1[[#This Row],[Budget]]</f>
        <v>35428137</v>
      </c>
      <c r="U3471" s="1">
        <f>(Table1[[#This Row],[Gross Revenue]]/Table1[[#This Row],[Budget]])-1</f>
        <v>0.16870541428571428</v>
      </c>
      <c r="V3471" t="str">
        <f t="shared" si="108"/>
        <v>&gt;150 minutes</v>
      </c>
      <c r="W3471">
        <f>Table1[[#This Row],[Profit]]/Table1[[#This Row],[Budget]]</f>
        <v>0.16870541428571428</v>
      </c>
      <c r="X3471" s="22" t="str">
        <f>IF(L3471="","",
IF(L3471&lt;Predictability!$B$1,"Low",
IF(L3471&lt;=Predictability!$B$2,"Mid","High")))</f>
        <v>High</v>
      </c>
      <c r="Y3471" s="22">
        <f t="shared" si="109"/>
        <v>0</v>
      </c>
    </row>
    <row r="3472" spans="1:25" x14ac:dyDescent="0.2">
      <c r="A3472" t="s">
        <v>4795</v>
      </c>
      <c r="B3472" t="s">
        <v>868</v>
      </c>
      <c r="C3472" t="s">
        <v>1176</v>
      </c>
      <c r="D3472">
        <v>894</v>
      </c>
      <c r="E3472">
        <v>2593</v>
      </c>
      <c r="F3472">
        <v>0</v>
      </c>
      <c r="G3472">
        <v>46000</v>
      </c>
      <c r="H3472">
        <v>6.3</v>
      </c>
      <c r="I3472">
        <v>428</v>
      </c>
      <c r="J3472">
        <v>154</v>
      </c>
      <c r="K3472">
        <v>352358779</v>
      </c>
      <c r="L3472">
        <v>195000000</v>
      </c>
      <c r="M3472" s="2">
        <f>VLOOKUP(A3472,Sheet2!$A$1:G7196,2,0)</f>
        <v>40588</v>
      </c>
      <c r="N3472" t="str">
        <f>VLOOKUP(A3472,Sheet2!$A$1:G7196,3,0)</f>
        <v>Color</v>
      </c>
      <c r="O3472" t="str">
        <f>VLOOKUP(A3472,Sheet2!$A$1:G7196,4,0)</f>
        <v>Action</v>
      </c>
      <c r="P3472" t="str">
        <f>VLOOKUP(A3472,Sheet2!$A$1:G7196,5,0)</f>
        <v>English</v>
      </c>
      <c r="Q3472" t="str">
        <f>VLOOKUP(A3472,Sheet2!$A$1:G7196,6,0)</f>
        <v>USA</v>
      </c>
      <c r="R3472" t="str">
        <f>VLOOKUP(A3472,Sheet2!$A$1:G7196,7,0)</f>
        <v>PG-13</v>
      </c>
      <c r="S3472" t="str">
        <f>IF(Table1[[#This Row],[Language]]="English","English","Other language")</f>
        <v>English</v>
      </c>
      <c r="T3472">
        <f>Table1[[#This Row],[Gross Revenue]]-Table1[[#This Row],[Budget]]</f>
        <v>157358779</v>
      </c>
      <c r="U3472" s="1">
        <f>(Table1[[#This Row],[Gross Revenue]]/Table1[[#This Row],[Budget]])-1</f>
        <v>0.80696809743589748</v>
      </c>
      <c r="V3472" t="str">
        <f t="shared" si="108"/>
        <v>&gt;150 minutes</v>
      </c>
      <c r="W3472">
        <f>Table1[[#This Row],[Profit]]/Table1[[#This Row],[Budget]]</f>
        <v>0.80696809743589748</v>
      </c>
      <c r="X3472" s="22" t="str">
        <f>IF(L3472="","",
IF(L3472&lt;Predictability!$B$1,"Low",
IF(L3472&lt;=Predictability!$B$2,"Mid","High")))</f>
        <v>High</v>
      </c>
      <c r="Y3472" s="22">
        <f t="shared" si="109"/>
        <v>1</v>
      </c>
    </row>
    <row r="3473" spans="1:25" x14ac:dyDescent="0.2">
      <c r="A3473" t="s">
        <v>4392</v>
      </c>
      <c r="B3473" t="s">
        <v>868</v>
      </c>
      <c r="C3473" t="s">
        <v>1176</v>
      </c>
      <c r="D3473">
        <v>894</v>
      </c>
      <c r="E3473">
        <v>3218</v>
      </c>
      <c r="F3473">
        <v>0</v>
      </c>
      <c r="G3473">
        <v>0</v>
      </c>
      <c r="H3473">
        <v>6</v>
      </c>
      <c r="I3473">
        <v>366</v>
      </c>
      <c r="J3473">
        <v>150</v>
      </c>
      <c r="K3473">
        <v>402076689</v>
      </c>
      <c r="L3473">
        <v>200000000</v>
      </c>
      <c r="M3473" s="2">
        <f>VLOOKUP(A3473,Sheet2!$A$1:G7197,2,0)</f>
        <v>39868</v>
      </c>
      <c r="N3473" t="str">
        <f>VLOOKUP(A3473,Sheet2!$A$1:G7197,3,0)</f>
        <v>Color</v>
      </c>
      <c r="O3473" t="str">
        <f>VLOOKUP(A3473,Sheet2!$A$1:G7197,4,0)</f>
        <v>Action</v>
      </c>
      <c r="P3473" t="str">
        <f>VLOOKUP(A3473,Sheet2!$A$1:G7197,5,0)</f>
        <v>English</v>
      </c>
      <c r="Q3473" t="str">
        <f>VLOOKUP(A3473,Sheet2!$A$1:G7197,6,0)</f>
        <v>USA</v>
      </c>
      <c r="R3473" t="str">
        <f>VLOOKUP(A3473,Sheet2!$A$1:G7197,7,0)</f>
        <v>PG-13</v>
      </c>
      <c r="S3473" t="str">
        <f>IF(Table1[[#This Row],[Language]]="English","English","Other language")</f>
        <v>English</v>
      </c>
      <c r="T3473">
        <f>Table1[[#This Row],[Gross Revenue]]-Table1[[#This Row],[Budget]]</f>
        <v>202076689</v>
      </c>
      <c r="U3473" s="1">
        <f>(Table1[[#This Row],[Gross Revenue]]/Table1[[#This Row],[Budget]])-1</f>
        <v>1.010383445</v>
      </c>
      <c r="V3473" t="str">
        <f t="shared" si="108"/>
        <v>131-150 minutes</v>
      </c>
      <c r="W3473">
        <f>Table1[[#This Row],[Profit]]/Table1[[#This Row],[Budget]]</f>
        <v>1.010383445</v>
      </c>
      <c r="X3473" s="22" t="str">
        <f>IF(L3473="","",
IF(L3473&lt;Predictability!$B$1,"Low",
IF(L3473&lt;=Predictability!$B$2,"Mid","High")))</f>
        <v>High</v>
      </c>
      <c r="Y3473" s="22">
        <f t="shared" si="109"/>
        <v>1</v>
      </c>
    </row>
    <row r="3474" spans="1:25" x14ac:dyDescent="0.2">
      <c r="A3474" t="s">
        <v>4782</v>
      </c>
      <c r="B3474" t="s">
        <v>150</v>
      </c>
      <c r="C3474" t="s">
        <v>823</v>
      </c>
      <c r="D3474">
        <v>26000</v>
      </c>
      <c r="E3474">
        <v>29050</v>
      </c>
      <c r="F3474">
        <v>255</v>
      </c>
      <c r="G3474">
        <v>0</v>
      </c>
      <c r="H3474">
        <v>6.3</v>
      </c>
      <c r="I3474">
        <v>163</v>
      </c>
      <c r="J3474">
        <v>87</v>
      </c>
      <c r="K3474">
        <v>43095600</v>
      </c>
      <c r="L3474">
        <v>32000000</v>
      </c>
      <c r="M3474" s="2">
        <f>VLOOKUP(A3474,Sheet2!$A$1:G7198,2,0)</f>
        <v>38539</v>
      </c>
      <c r="N3474" t="str">
        <f>VLOOKUP(A3474,Sheet2!$A$1:G7198,3,0)</f>
        <v>Color</v>
      </c>
      <c r="O3474" t="str">
        <f>VLOOKUP(A3474,Sheet2!$A$1:G7198,4,0)</f>
        <v>Action</v>
      </c>
      <c r="P3474" t="str">
        <f>VLOOKUP(A3474,Sheet2!$A$1:G7198,5,0)</f>
        <v>English</v>
      </c>
      <c r="Q3474" t="str">
        <f>VLOOKUP(A3474,Sheet2!$A$1:G7198,6,0)</f>
        <v>France</v>
      </c>
      <c r="R3474" t="str">
        <f>VLOOKUP(A3474,Sheet2!$A$1:G7198,7,0)</f>
        <v>PG-13</v>
      </c>
      <c r="S3474" t="str">
        <f>IF(Table1[[#This Row],[Language]]="English","English","Other language")</f>
        <v>English</v>
      </c>
      <c r="T3474">
        <f>Table1[[#This Row],[Gross Revenue]]-Table1[[#This Row],[Budget]]</f>
        <v>11095600</v>
      </c>
      <c r="U3474" s="1">
        <f>(Table1[[#This Row],[Gross Revenue]]/Table1[[#This Row],[Budget]])-1</f>
        <v>0.34673749999999992</v>
      </c>
      <c r="V3474" t="str">
        <f t="shared" si="108"/>
        <v>&lt;90 minutes</v>
      </c>
      <c r="W3474">
        <f>Table1[[#This Row],[Profit]]/Table1[[#This Row],[Budget]]</f>
        <v>0.34673749999999998</v>
      </c>
      <c r="X3474" s="22" t="str">
        <f>IF(L3474="","",
IF(L3474&lt;Predictability!$B$1,"Low",
IF(L3474&lt;=Predictability!$B$2,"Mid","High")))</f>
        <v>Mid</v>
      </c>
      <c r="Y3474" s="22">
        <f t="shared" si="109"/>
        <v>0</v>
      </c>
    </row>
    <row r="3475" spans="1:25" x14ac:dyDescent="0.2">
      <c r="A3475" t="s">
        <v>6479</v>
      </c>
      <c r="B3475" t="s">
        <v>2949</v>
      </c>
      <c r="C3475" t="s">
        <v>1881</v>
      </c>
      <c r="D3475">
        <v>918</v>
      </c>
      <c r="E3475">
        <v>1252</v>
      </c>
      <c r="F3475">
        <v>122</v>
      </c>
      <c r="G3475">
        <v>0</v>
      </c>
      <c r="H3475">
        <v>6.7</v>
      </c>
      <c r="I3475">
        <v>150</v>
      </c>
      <c r="J3475">
        <v>111</v>
      </c>
      <c r="K3475">
        <v>2203641</v>
      </c>
      <c r="L3475">
        <v>15000000</v>
      </c>
      <c r="M3475" s="2">
        <f>VLOOKUP(A3475,Sheet2!$A$1:G7199,2,0)</f>
        <v>39697</v>
      </c>
      <c r="N3475" t="str">
        <f>VLOOKUP(A3475,Sheet2!$A$1:G7199,3,0)</f>
        <v>Color</v>
      </c>
      <c r="O3475" t="str">
        <f>VLOOKUP(A3475,Sheet2!$A$1:G7199,4,0)</f>
        <v>Crime</v>
      </c>
      <c r="P3475" t="str">
        <f>VLOOKUP(A3475,Sheet2!$A$1:G7199,5,0)</f>
        <v>English</v>
      </c>
      <c r="Q3475" t="str">
        <f>VLOOKUP(A3475,Sheet2!$A$1:G7199,6,0)</f>
        <v>Spain</v>
      </c>
      <c r="R3475" t="str">
        <f>VLOOKUP(A3475,Sheet2!$A$1:G7199,7,0)</f>
        <v>R</v>
      </c>
      <c r="S3475" t="str">
        <f>IF(Table1[[#This Row],[Language]]="English","English","Other language")</f>
        <v>English</v>
      </c>
      <c r="T3475">
        <f>Table1[[#This Row],[Gross Revenue]]-Table1[[#This Row],[Budget]]</f>
        <v>-12796359</v>
      </c>
      <c r="U3475" s="1">
        <f>(Table1[[#This Row],[Gross Revenue]]/Table1[[#This Row],[Budget]])-1</f>
        <v>-0.85309060000000003</v>
      </c>
      <c r="V3475" t="str">
        <f t="shared" si="108"/>
        <v>111-130 minutes</v>
      </c>
      <c r="W3475">
        <f>Table1[[#This Row],[Profit]]/Table1[[#This Row],[Budget]]</f>
        <v>-0.85309060000000003</v>
      </c>
      <c r="X3475" s="22" t="str">
        <f>IF(L3475="","",
IF(L3475&lt;Predictability!$B$1,"Low",
IF(L3475&lt;=Predictability!$B$2,"Mid","High")))</f>
        <v>Mid</v>
      </c>
      <c r="Y3475" s="22">
        <f t="shared" si="109"/>
        <v>0</v>
      </c>
    </row>
    <row r="3476" spans="1:25" x14ac:dyDescent="0.2">
      <c r="A3476" t="s">
        <v>6413</v>
      </c>
      <c r="B3476" t="s">
        <v>2915</v>
      </c>
      <c r="C3476" t="s">
        <v>2916</v>
      </c>
      <c r="D3476">
        <v>0</v>
      </c>
      <c r="E3476">
        <v>0</v>
      </c>
      <c r="F3476">
        <v>28</v>
      </c>
      <c r="G3476">
        <v>353</v>
      </c>
      <c r="H3476">
        <v>7.5</v>
      </c>
      <c r="I3476">
        <v>44</v>
      </c>
      <c r="J3476">
        <v>108</v>
      </c>
      <c r="K3476">
        <v>505295</v>
      </c>
      <c r="L3476">
        <v>1800000</v>
      </c>
      <c r="M3476" s="2">
        <f>VLOOKUP(A3476,Sheet2!$A$1:G7200,2,0)</f>
        <v>37771</v>
      </c>
      <c r="N3476" t="str">
        <f>VLOOKUP(A3476,Sheet2!$A$1:G7200,3,0)</f>
        <v>Color</v>
      </c>
      <c r="O3476" t="str">
        <f>VLOOKUP(A3476,Sheet2!$A$1:G7200,4,0)</f>
        <v>Adventure</v>
      </c>
      <c r="P3476" t="str">
        <f>VLOOKUP(A3476,Sheet2!$A$1:G7200,5,0)</f>
        <v>Dzongkha</v>
      </c>
      <c r="Q3476" t="str">
        <f>VLOOKUP(A3476,Sheet2!$A$1:G7200,6,0)</f>
        <v>Australia</v>
      </c>
      <c r="R3476">
        <f>VLOOKUP(A3476,Sheet2!$A$1:G7200,7,0)</f>
        <v>0</v>
      </c>
      <c r="S3476" t="str">
        <f>IF(Table1[[#This Row],[Language]]="English","English","Other language")</f>
        <v>Other language</v>
      </c>
      <c r="T3476">
        <f>Table1[[#This Row],[Gross Revenue]]-Table1[[#This Row],[Budget]]</f>
        <v>-1294705</v>
      </c>
      <c r="U3476" s="1">
        <f>(Table1[[#This Row],[Gross Revenue]]/Table1[[#This Row],[Budget]])-1</f>
        <v>-0.71928055555555548</v>
      </c>
      <c r="V3476" t="str">
        <f t="shared" si="108"/>
        <v>90-110 minutes</v>
      </c>
      <c r="W3476">
        <f>Table1[[#This Row],[Profit]]/Table1[[#This Row],[Budget]]</f>
        <v>-0.71928055555555559</v>
      </c>
      <c r="X3476" s="22" t="str">
        <f>IF(L3476="","",
IF(L3476&lt;Predictability!$B$1,"Low",
IF(L3476&lt;=Predictability!$B$2,"Mid","High")))</f>
        <v>Low</v>
      </c>
      <c r="Y3476" s="22">
        <f t="shared" si="109"/>
        <v>0</v>
      </c>
    </row>
    <row r="3477" spans="1:25" x14ac:dyDescent="0.2">
      <c r="A3477" t="s">
        <v>5910</v>
      </c>
      <c r="B3477" t="s">
        <v>1079</v>
      </c>
      <c r="C3477" t="s">
        <v>2622</v>
      </c>
      <c r="D3477">
        <v>23000</v>
      </c>
      <c r="E3477">
        <v>26940</v>
      </c>
      <c r="F3477">
        <v>63</v>
      </c>
      <c r="G3477">
        <v>0</v>
      </c>
      <c r="H3477">
        <v>7.1</v>
      </c>
      <c r="I3477">
        <v>127</v>
      </c>
      <c r="J3477">
        <v>95</v>
      </c>
      <c r="K3477">
        <v>38120554</v>
      </c>
      <c r="L3477">
        <v>140000000</v>
      </c>
      <c r="M3477" s="2">
        <f>VLOOKUP(A3477,Sheet2!$A$1:G7201,2,0)</f>
        <v>37431</v>
      </c>
      <c r="N3477" t="str">
        <f>VLOOKUP(A3477,Sheet2!$A$1:G7201,3,0)</f>
        <v>Color</v>
      </c>
      <c r="O3477" t="str">
        <f>VLOOKUP(A3477,Sheet2!$A$1:G7201,4,0)</f>
        <v>Adventure</v>
      </c>
      <c r="P3477" t="str">
        <f>VLOOKUP(A3477,Sheet2!$A$1:G7201,5,0)</f>
        <v>English</v>
      </c>
      <c r="Q3477" t="str">
        <f>VLOOKUP(A3477,Sheet2!$A$1:G7201,6,0)</f>
        <v>USA</v>
      </c>
      <c r="R3477" t="str">
        <f>VLOOKUP(A3477,Sheet2!$A$1:G7201,7,0)</f>
        <v>PG</v>
      </c>
      <c r="S3477" t="str">
        <f>IF(Table1[[#This Row],[Language]]="English","English","Other language")</f>
        <v>English</v>
      </c>
      <c r="T3477">
        <f>Table1[[#This Row],[Gross Revenue]]-Table1[[#This Row],[Budget]]</f>
        <v>-101879446</v>
      </c>
      <c r="U3477" s="1">
        <f>(Table1[[#This Row],[Gross Revenue]]/Table1[[#This Row],[Budget]])-1</f>
        <v>-0.72771032857142859</v>
      </c>
      <c r="V3477" t="str">
        <f t="shared" si="108"/>
        <v>90-110 minutes</v>
      </c>
      <c r="W3477">
        <f>Table1[[#This Row],[Profit]]/Table1[[#This Row],[Budget]]</f>
        <v>-0.72771032857142859</v>
      </c>
      <c r="X3477" s="22" t="str">
        <f>IF(L3477="","",
IF(L3477&lt;Predictability!$B$1,"Low",
IF(L3477&lt;=Predictability!$B$2,"Mid","High")))</f>
        <v>High</v>
      </c>
      <c r="Y3477" s="22">
        <f t="shared" si="109"/>
        <v>0</v>
      </c>
    </row>
    <row r="3478" spans="1:25" x14ac:dyDescent="0.2">
      <c r="A3478" t="s">
        <v>6062</v>
      </c>
      <c r="B3478" t="s">
        <v>677</v>
      </c>
      <c r="C3478" t="s">
        <v>677</v>
      </c>
      <c r="D3478">
        <v>12000</v>
      </c>
      <c r="E3478">
        <v>14420</v>
      </c>
      <c r="F3478">
        <v>12000</v>
      </c>
      <c r="G3478">
        <v>872</v>
      </c>
      <c r="H3478">
        <v>7.2</v>
      </c>
      <c r="I3478">
        <v>43</v>
      </c>
      <c r="J3478">
        <v>95</v>
      </c>
      <c r="K3478">
        <v>695229</v>
      </c>
      <c r="L3478">
        <v>1300000</v>
      </c>
      <c r="M3478" s="2">
        <f>VLOOKUP(A3478,Sheet2!$A$1:G7202,2,0)</f>
        <v>35065</v>
      </c>
      <c r="N3478" t="str">
        <f>VLOOKUP(A3478,Sheet2!$A$1:G7202,3,0)</f>
        <v>Color</v>
      </c>
      <c r="O3478" t="str">
        <f>VLOOKUP(A3478,Sheet2!$A$1:G7202,4,0)</f>
        <v>Comedy</v>
      </c>
      <c r="P3478" t="str">
        <f>VLOOKUP(A3478,Sheet2!$A$1:G7202,5,0)</f>
        <v>English</v>
      </c>
      <c r="Q3478" t="str">
        <f>VLOOKUP(A3478,Sheet2!$A$1:G7202,6,0)</f>
        <v>USA</v>
      </c>
      <c r="R3478" t="str">
        <f>VLOOKUP(A3478,Sheet2!$A$1:G7202,7,0)</f>
        <v>R</v>
      </c>
      <c r="S3478" t="str">
        <f>IF(Table1[[#This Row],[Language]]="English","English","Other language")</f>
        <v>English</v>
      </c>
      <c r="T3478">
        <f>Table1[[#This Row],[Gross Revenue]]-Table1[[#This Row],[Budget]]</f>
        <v>-604771</v>
      </c>
      <c r="U3478" s="1">
        <f>(Table1[[#This Row],[Gross Revenue]]/Table1[[#This Row],[Budget]])-1</f>
        <v>-0.46520846153846152</v>
      </c>
      <c r="V3478" t="str">
        <f t="shared" si="108"/>
        <v>90-110 minutes</v>
      </c>
      <c r="W3478">
        <f>Table1[[#This Row],[Profit]]/Table1[[#This Row],[Budget]]</f>
        <v>-0.46520846153846152</v>
      </c>
      <c r="X3478" s="22" t="str">
        <f>IF(L3478="","",
IF(L3478&lt;Predictability!$B$1,"Low",
IF(L3478&lt;=Predictability!$B$2,"Mid","High")))</f>
        <v>Low</v>
      </c>
      <c r="Y3478" s="22">
        <f t="shared" si="109"/>
        <v>0</v>
      </c>
    </row>
    <row r="3479" spans="1:25" x14ac:dyDescent="0.2">
      <c r="A3479" t="s">
        <v>5826</v>
      </c>
      <c r="B3479" t="s">
        <v>2558</v>
      </c>
      <c r="C3479" t="s">
        <v>2559</v>
      </c>
      <c r="D3479">
        <v>643</v>
      </c>
      <c r="E3479">
        <v>2864</v>
      </c>
      <c r="F3479">
        <v>3</v>
      </c>
      <c r="G3479">
        <v>672</v>
      </c>
      <c r="H3479">
        <v>7</v>
      </c>
      <c r="I3479">
        <v>43</v>
      </c>
      <c r="J3479">
        <v>86</v>
      </c>
      <c r="K3479">
        <v>617172</v>
      </c>
      <c r="L3479">
        <v>375000</v>
      </c>
      <c r="M3479" s="2">
        <f>VLOOKUP(A3479,Sheet2!$A$1:G7203,2,0)</f>
        <v>35729</v>
      </c>
      <c r="N3479" t="str">
        <f>VLOOKUP(A3479,Sheet2!$A$1:G7203,3,0)</f>
        <v>Color</v>
      </c>
      <c r="O3479" t="str">
        <f>VLOOKUP(A3479,Sheet2!$A$1:G7203,4,0)</f>
        <v>Documentary</v>
      </c>
      <c r="P3479" t="str">
        <f>VLOOKUP(A3479,Sheet2!$A$1:G7203,5,0)</f>
        <v>English</v>
      </c>
      <c r="Q3479" t="str">
        <f>VLOOKUP(A3479,Sheet2!$A$1:G7203,6,0)</f>
        <v>USA</v>
      </c>
      <c r="R3479" t="str">
        <f>VLOOKUP(A3479,Sheet2!$A$1:G7203,7,0)</f>
        <v>PG</v>
      </c>
      <c r="S3479" t="str">
        <f>IF(Table1[[#This Row],[Language]]="English","English","Other language")</f>
        <v>English</v>
      </c>
      <c r="T3479">
        <f>Table1[[#This Row],[Gross Revenue]]-Table1[[#This Row],[Budget]]</f>
        <v>242172</v>
      </c>
      <c r="U3479" s="1">
        <f>(Table1[[#This Row],[Gross Revenue]]/Table1[[#This Row],[Budget]])-1</f>
        <v>0.64579199999999992</v>
      </c>
      <c r="V3479" t="str">
        <f t="shared" si="108"/>
        <v>&lt;90 minutes</v>
      </c>
      <c r="W3479">
        <f>Table1[[#This Row],[Profit]]/Table1[[#This Row],[Budget]]</f>
        <v>0.64579200000000003</v>
      </c>
      <c r="X3479" s="22" t="str">
        <f>IF(L3479="","",
IF(L3479&lt;Predictability!$B$1,"Low",
IF(L3479&lt;=Predictability!$B$2,"Mid","High")))</f>
        <v>Low</v>
      </c>
      <c r="Y3479" s="22">
        <f t="shared" si="109"/>
        <v>1</v>
      </c>
    </row>
    <row r="3480" spans="1:25" x14ac:dyDescent="0.2">
      <c r="A3480" t="s">
        <v>5968</v>
      </c>
      <c r="B3480" t="s">
        <v>2648</v>
      </c>
      <c r="C3480" t="s">
        <v>149</v>
      </c>
      <c r="D3480">
        <v>651</v>
      </c>
      <c r="E3480">
        <v>3119</v>
      </c>
      <c r="F3480">
        <v>31</v>
      </c>
      <c r="G3480">
        <v>11000</v>
      </c>
      <c r="H3480">
        <v>7.1</v>
      </c>
      <c r="I3480">
        <v>132</v>
      </c>
      <c r="J3480">
        <v>96</v>
      </c>
      <c r="K3480">
        <v>16667084</v>
      </c>
      <c r="L3480">
        <v>11000000</v>
      </c>
      <c r="M3480" s="2">
        <f>VLOOKUP(A3480,Sheet2!$A$1:G7204,2,0)</f>
        <v>33023</v>
      </c>
      <c r="N3480" t="str">
        <f>VLOOKUP(A3480,Sheet2!$A$1:G7204,3,0)</f>
        <v>Color</v>
      </c>
      <c r="O3480" t="str">
        <f>VLOOKUP(A3480,Sheet2!$A$1:G7204,4,0)</f>
        <v>Comedy</v>
      </c>
      <c r="P3480" t="str">
        <f>VLOOKUP(A3480,Sheet2!$A$1:G7204,5,0)</f>
        <v>English</v>
      </c>
      <c r="Q3480" t="str">
        <f>VLOOKUP(A3480,Sheet2!$A$1:G7204,6,0)</f>
        <v>USA</v>
      </c>
      <c r="R3480" t="str">
        <f>VLOOKUP(A3480,Sheet2!$A$1:G7204,7,0)</f>
        <v>PG-13</v>
      </c>
      <c r="S3480" t="str">
        <f>IF(Table1[[#This Row],[Language]]="English","English","Other language")</f>
        <v>English</v>
      </c>
      <c r="T3480">
        <f>Table1[[#This Row],[Gross Revenue]]-Table1[[#This Row],[Budget]]</f>
        <v>5667084</v>
      </c>
      <c r="U3480" s="1">
        <f>(Table1[[#This Row],[Gross Revenue]]/Table1[[#This Row],[Budget]])-1</f>
        <v>0.51518945454545451</v>
      </c>
      <c r="V3480" t="str">
        <f t="shared" si="108"/>
        <v>90-110 minutes</v>
      </c>
      <c r="W3480">
        <f>Table1[[#This Row],[Profit]]/Table1[[#This Row],[Budget]]</f>
        <v>0.51518945454545451</v>
      </c>
      <c r="X3480" s="22" t="str">
        <f>IF(L3480="","",
IF(L3480&lt;Predictability!$B$1,"Low",
IF(L3480&lt;=Predictability!$B$2,"Mid","High")))</f>
        <v>Mid</v>
      </c>
      <c r="Y3480" s="22">
        <f t="shared" si="109"/>
        <v>1</v>
      </c>
    </row>
    <row r="3481" spans="1:25" x14ac:dyDescent="0.2">
      <c r="A3481" t="s">
        <v>5504</v>
      </c>
      <c r="B3481" t="s">
        <v>1369</v>
      </c>
      <c r="C3481" t="s">
        <v>1765</v>
      </c>
      <c r="D3481">
        <v>1000</v>
      </c>
      <c r="E3481">
        <v>3690</v>
      </c>
      <c r="F3481">
        <v>187</v>
      </c>
      <c r="G3481">
        <v>750</v>
      </c>
      <c r="H3481">
        <v>6.8</v>
      </c>
      <c r="I3481">
        <v>122</v>
      </c>
      <c r="J3481">
        <v>94</v>
      </c>
      <c r="K3481">
        <v>1247453</v>
      </c>
      <c r="L3481">
        <v>2800000</v>
      </c>
      <c r="M3481" s="2">
        <f>VLOOKUP(A3481,Sheet2!$A$1:G7205,2,0)</f>
        <v>38592</v>
      </c>
      <c r="N3481" t="str">
        <f>VLOOKUP(A3481,Sheet2!$A$1:G7205,3,0)</f>
        <v>Color</v>
      </c>
      <c r="O3481" t="str">
        <f>VLOOKUP(A3481,Sheet2!$A$1:G7205,4,0)</f>
        <v>Comedy</v>
      </c>
      <c r="P3481" t="str">
        <f>VLOOKUP(A3481,Sheet2!$A$1:G7205,5,0)</f>
        <v>English</v>
      </c>
      <c r="Q3481" t="str">
        <f>VLOOKUP(A3481,Sheet2!$A$1:G7205,6,0)</f>
        <v>UK</v>
      </c>
      <c r="R3481" t="str">
        <f>VLOOKUP(A3481,Sheet2!$A$1:G7205,7,0)</f>
        <v>R</v>
      </c>
      <c r="S3481" t="str">
        <f>IF(Table1[[#This Row],[Language]]="English","English","Other language")</f>
        <v>English</v>
      </c>
      <c r="T3481">
        <f>Table1[[#This Row],[Gross Revenue]]-Table1[[#This Row],[Budget]]</f>
        <v>-1552547</v>
      </c>
      <c r="U3481" s="1">
        <f>(Table1[[#This Row],[Gross Revenue]]/Table1[[#This Row],[Budget]])-1</f>
        <v>-0.5544810714285715</v>
      </c>
      <c r="V3481" t="str">
        <f t="shared" si="108"/>
        <v>90-110 minutes</v>
      </c>
      <c r="W3481">
        <f>Table1[[#This Row],[Profit]]/Table1[[#This Row],[Budget]]</f>
        <v>-0.55448107142857139</v>
      </c>
      <c r="X3481" s="22" t="str">
        <f>IF(L3481="","",
IF(L3481&lt;Predictability!$B$1,"Low",
IF(L3481&lt;=Predictability!$B$2,"Mid","High")))</f>
        <v>Low</v>
      </c>
      <c r="Y3481" s="22">
        <f t="shared" si="109"/>
        <v>0</v>
      </c>
    </row>
    <row r="3482" spans="1:25" x14ac:dyDescent="0.2">
      <c r="A3482" t="s">
        <v>5746</v>
      </c>
      <c r="B3482" t="s">
        <v>2501</v>
      </c>
      <c r="C3482" t="s">
        <v>2502</v>
      </c>
      <c r="D3482">
        <v>29</v>
      </c>
      <c r="E3482">
        <v>44</v>
      </c>
      <c r="F3482">
        <v>12</v>
      </c>
      <c r="G3482">
        <v>38000</v>
      </c>
      <c r="H3482">
        <v>7</v>
      </c>
      <c r="I3482">
        <v>337</v>
      </c>
      <c r="J3482">
        <v>103</v>
      </c>
      <c r="K3482">
        <v>252652</v>
      </c>
      <c r="L3482">
        <v>19900000</v>
      </c>
      <c r="M3482" s="2">
        <f>VLOOKUP(A3482,Sheet2!$A$1:G7206,2,0)</f>
        <v>40285</v>
      </c>
      <c r="N3482" t="str">
        <f>VLOOKUP(A3482,Sheet2!$A$1:G7206,3,0)</f>
        <v>Color</v>
      </c>
      <c r="O3482" t="str">
        <f>VLOOKUP(A3482,Sheet2!$A$1:G7206,4,0)</f>
        <v>Comedy</v>
      </c>
      <c r="P3482" t="str">
        <f>VLOOKUP(A3482,Sheet2!$A$1:G7206,5,0)</f>
        <v>Norwegian</v>
      </c>
      <c r="Q3482" t="str">
        <f>VLOOKUP(A3482,Sheet2!$A$1:G7206,6,0)</f>
        <v>Norway</v>
      </c>
      <c r="R3482" t="str">
        <f>VLOOKUP(A3482,Sheet2!$A$1:G7206,7,0)</f>
        <v>PG-13</v>
      </c>
      <c r="S3482" t="str">
        <f>IF(Table1[[#This Row],[Language]]="English","English","Other language")</f>
        <v>Other language</v>
      </c>
      <c r="T3482">
        <f>Table1[[#This Row],[Gross Revenue]]-Table1[[#This Row],[Budget]]</f>
        <v>-19647348</v>
      </c>
      <c r="U3482" s="1">
        <f>(Table1[[#This Row],[Gross Revenue]]/Table1[[#This Row],[Budget]])-1</f>
        <v>-0.98730391959798991</v>
      </c>
      <c r="V3482" t="str">
        <f t="shared" si="108"/>
        <v>90-110 minutes</v>
      </c>
      <c r="W3482">
        <f>Table1[[#This Row],[Profit]]/Table1[[#This Row],[Budget]]</f>
        <v>-0.98730391959798991</v>
      </c>
      <c r="X3482" s="22" t="str">
        <f>IF(L3482="","",
IF(L3482&lt;Predictability!$B$1,"Low",
IF(L3482&lt;=Predictability!$B$2,"Mid","High")))</f>
        <v>Mid</v>
      </c>
      <c r="Y3482" s="22">
        <f t="shared" si="109"/>
        <v>0</v>
      </c>
    </row>
    <row r="3483" spans="1:25" x14ac:dyDescent="0.2">
      <c r="A3483" t="s">
        <v>5528</v>
      </c>
      <c r="B3483" t="s">
        <v>930</v>
      </c>
      <c r="C3483" t="s">
        <v>2365</v>
      </c>
      <c r="D3483">
        <v>12000</v>
      </c>
      <c r="E3483">
        <v>25550</v>
      </c>
      <c r="F3483">
        <v>364</v>
      </c>
      <c r="G3483">
        <v>30000</v>
      </c>
      <c r="H3483">
        <v>6.8</v>
      </c>
      <c r="I3483">
        <v>469</v>
      </c>
      <c r="J3483">
        <v>125</v>
      </c>
      <c r="K3483">
        <v>172051787</v>
      </c>
      <c r="L3483">
        <v>170000000</v>
      </c>
      <c r="M3483" s="2">
        <f>VLOOKUP(A3483,Sheet2!$A$1:G7207,2,0)</f>
        <v>40183</v>
      </c>
      <c r="N3483" t="str">
        <f>VLOOKUP(A3483,Sheet2!$A$1:G7207,3,0)</f>
        <v>Color</v>
      </c>
      <c r="O3483" t="str">
        <f>VLOOKUP(A3483,Sheet2!$A$1:G7207,4,0)</f>
        <v>Action</v>
      </c>
      <c r="P3483" t="str">
        <f>VLOOKUP(A3483,Sheet2!$A$1:G7207,5,0)</f>
        <v>English</v>
      </c>
      <c r="Q3483" t="str">
        <f>VLOOKUP(A3483,Sheet2!$A$1:G7207,6,0)</f>
        <v>USA</v>
      </c>
      <c r="R3483" t="str">
        <f>VLOOKUP(A3483,Sheet2!$A$1:G7207,7,0)</f>
        <v>PG</v>
      </c>
      <c r="S3483" t="str">
        <f>IF(Table1[[#This Row],[Language]]="English","English","Other language")</f>
        <v>English</v>
      </c>
      <c r="T3483">
        <f>Table1[[#This Row],[Gross Revenue]]-Table1[[#This Row],[Budget]]</f>
        <v>2051787</v>
      </c>
      <c r="U3483" s="1">
        <f>(Table1[[#This Row],[Gross Revenue]]/Table1[[#This Row],[Budget]])-1</f>
        <v>1.2069335294117689E-2</v>
      </c>
      <c r="V3483" t="str">
        <f t="shared" si="108"/>
        <v>111-130 minutes</v>
      </c>
      <c r="W3483">
        <f>Table1[[#This Row],[Profit]]/Table1[[#This Row],[Budget]]</f>
        <v>1.2069335294117647E-2</v>
      </c>
      <c r="X3483" s="22" t="str">
        <f>IF(L3483="","",
IF(L3483&lt;Predictability!$B$1,"Low",
IF(L3483&lt;=Predictability!$B$2,"Mid","High")))</f>
        <v>High</v>
      </c>
      <c r="Y3483" s="22">
        <f t="shared" si="109"/>
        <v>0</v>
      </c>
    </row>
    <row r="3484" spans="1:25" x14ac:dyDescent="0.2">
      <c r="A3484" t="s">
        <v>3868</v>
      </c>
      <c r="B3484" t="s">
        <v>960</v>
      </c>
      <c r="C3484" t="s">
        <v>961</v>
      </c>
      <c r="D3484">
        <v>723</v>
      </c>
      <c r="E3484">
        <v>2368</v>
      </c>
      <c r="F3484">
        <v>6</v>
      </c>
      <c r="G3484">
        <v>0</v>
      </c>
      <c r="H3484">
        <v>5.5</v>
      </c>
      <c r="I3484">
        <v>11</v>
      </c>
      <c r="J3484">
        <v>105</v>
      </c>
      <c r="K3484">
        <v>8508843</v>
      </c>
      <c r="L3484">
        <v>18000000</v>
      </c>
      <c r="M3484" s="2">
        <f>VLOOKUP(A3484,Sheet2!$A$1:G7208,2,0)</f>
        <v>32596</v>
      </c>
      <c r="N3484" t="str">
        <f>VLOOKUP(A3484,Sheet2!$A$1:G7208,3,0)</f>
        <v>Color</v>
      </c>
      <c r="O3484" t="str">
        <f>VLOOKUP(A3484,Sheet2!$A$1:G7208,4,0)</f>
        <v>Adventure</v>
      </c>
      <c r="P3484" t="str">
        <f>VLOOKUP(A3484,Sheet2!$A$1:G7208,5,0)</f>
        <v>English</v>
      </c>
      <c r="Q3484" t="str">
        <f>VLOOKUP(A3484,Sheet2!$A$1:G7208,6,0)</f>
        <v>USA</v>
      </c>
      <c r="R3484" t="str">
        <f>VLOOKUP(A3484,Sheet2!$A$1:G7208,7,0)</f>
        <v>PG</v>
      </c>
      <c r="S3484" t="str">
        <f>IF(Table1[[#This Row],[Language]]="English","English","Other language")</f>
        <v>English</v>
      </c>
      <c r="T3484">
        <f>Table1[[#This Row],[Gross Revenue]]-Table1[[#This Row],[Budget]]</f>
        <v>-9491157</v>
      </c>
      <c r="U3484" s="1">
        <f>(Table1[[#This Row],[Gross Revenue]]/Table1[[#This Row],[Budget]])-1</f>
        <v>-0.52728649999999999</v>
      </c>
      <c r="V3484" t="str">
        <f t="shared" si="108"/>
        <v>90-110 minutes</v>
      </c>
      <c r="W3484">
        <f>Table1[[#This Row],[Profit]]/Table1[[#This Row],[Budget]]</f>
        <v>-0.52728649999999999</v>
      </c>
      <c r="X3484" s="22" t="str">
        <f>IF(L3484="","",
IF(L3484&lt;Predictability!$B$1,"Low",
IF(L3484&lt;=Predictability!$B$2,"Mid","High")))</f>
        <v>Mid</v>
      </c>
      <c r="Y3484" s="22">
        <f t="shared" si="109"/>
        <v>0</v>
      </c>
    </row>
    <row r="3485" spans="1:25" x14ac:dyDescent="0.2">
      <c r="A3485" t="s">
        <v>5809</v>
      </c>
      <c r="B3485" t="s">
        <v>315</v>
      </c>
      <c r="C3485" t="s">
        <v>1489</v>
      </c>
      <c r="D3485">
        <v>21000</v>
      </c>
      <c r="E3485">
        <v>23484</v>
      </c>
      <c r="F3485">
        <v>0</v>
      </c>
      <c r="G3485">
        <v>0</v>
      </c>
      <c r="H3485">
        <v>7</v>
      </c>
      <c r="I3485">
        <v>308</v>
      </c>
      <c r="J3485">
        <v>121</v>
      </c>
      <c r="K3485">
        <v>110416702</v>
      </c>
      <c r="L3485">
        <v>92000000</v>
      </c>
      <c r="M3485" s="2">
        <f>VLOOKUP(A3485,Sheet2!$A$1:G7209,2,0)</f>
        <v>39511</v>
      </c>
      <c r="N3485" t="str">
        <f>VLOOKUP(A3485,Sheet2!$A$1:G7209,3,0)</f>
        <v>Color</v>
      </c>
      <c r="O3485" t="str">
        <f>VLOOKUP(A3485,Sheet2!$A$1:G7209,4,0)</f>
        <v>Action</v>
      </c>
      <c r="P3485" t="str">
        <f>VLOOKUP(A3485,Sheet2!$A$1:G7209,5,0)</f>
        <v>English</v>
      </c>
      <c r="Q3485" t="str">
        <f>VLOOKUP(A3485,Sheet2!$A$1:G7209,6,0)</f>
        <v>USA</v>
      </c>
      <c r="R3485" t="str">
        <f>VLOOKUP(A3485,Sheet2!$A$1:G7209,7,0)</f>
        <v>R</v>
      </c>
      <c r="S3485" t="str">
        <f>IF(Table1[[#This Row],[Language]]="English","English","Other language")</f>
        <v>English</v>
      </c>
      <c r="T3485">
        <f>Table1[[#This Row],[Gross Revenue]]-Table1[[#This Row],[Budget]]</f>
        <v>18416702</v>
      </c>
      <c r="U3485" s="1">
        <f>(Table1[[#This Row],[Gross Revenue]]/Table1[[#This Row],[Budget]])-1</f>
        <v>0.20018154347826078</v>
      </c>
      <c r="V3485" t="str">
        <f t="shared" si="108"/>
        <v>111-130 minutes</v>
      </c>
      <c r="W3485">
        <f>Table1[[#This Row],[Profit]]/Table1[[#This Row],[Budget]]</f>
        <v>0.20018154347826086</v>
      </c>
      <c r="X3485" s="22" t="str">
        <f>IF(L3485="","",
IF(L3485&lt;Predictability!$B$1,"Low",
IF(L3485&lt;=Predictability!$B$2,"Mid","High")))</f>
        <v>High</v>
      </c>
      <c r="Y3485" s="22">
        <f t="shared" si="109"/>
        <v>0</v>
      </c>
    </row>
    <row r="3486" spans="1:25" x14ac:dyDescent="0.2">
      <c r="A3486" t="s">
        <v>6065</v>
      </c>
      <c r="B3486" t="s">
        <v>89</v>
      </c>
      <c r="C3486" t="s">
        <v>1036</v>
      </c>
      <c r="D3486">
        <v>11000</v>
      </c>
      <c r="E3486">
        <v>17944</v>
      </c>
      <c r="F3486">
        <v>249</v>
      </c>
      <c r="G3486">
        <v>0</v>
      </c>
      <c r="H3486">
        <v>7.2</v>
      </c>
      <c r="I3486">
        <v>220</v>
      </c>
      <c r="J3486">
        <v>196</v>
      </c>
      <c r="K3486">
        <v>133228348</v>
      </c>
      <c r="L3486">
        <v>175000000</v>
      </c>
      <c r="M3486" s="2">
        <f>VLOOKUP(A3486,Sheet2!$A$1:G7210,2,0)</f>
        <v>38293</v>
      </c>
      <c r="N3486" t="str">
        <f>VLOOKUP(A3486,Sheet2!$A$1:G7210,3,0)</f>
        <v>Color</v>
      </c>
      <c r="O3486" t="str">
        <f>VLOOKUP(A3486,Sheet2!$A$1:G7210,4,0)</f>
        <v>Adventure</v>
      </c>
      <c r="P3486" t="str">
        <f>VLOOKUP(A3486,Sheet2!$A$1:G7210,5,0)</f>
        <v>English</v>
      </c>
      <c r="Q3486" t="str">
        <f>VLOOKUP(A3486,Sheet2!$A$1:G7210,6,0)</f>
        <v>USA</v>
      </c>
      <c r="R3486" t="str">
        <f>VLOOKUP(A3486,Sheet2!$A$1:G7210,7,0)</f>
        <v>R</v>
      </c>
      <c r="S3486" t="str">
        <f>IF(Table1[[#This Row],[Language]]="English","English","Other language")</f>
        <v>English</v>
      </c>
      <c r="T3486">
        <f>Table1[[#This Row],[Gross Revenue]]-Table1[[#This Row],[Budget]]</f>
        <v>-41771652</v>
      </c>
      <c r="U3486" s="1">
        <f>(Table1[[#This Row],[Gross Revenue]]/Table1[[#This Row],[Budget]])-1</f>
        <v>-0.23869515428571431</v>
      </c>
      <c r="V3486" t="str">
        <f t="shared" si="108"/>
        <v>&gt;150 minutes</v>
      </c>
      <c r="W3486">
        <f>Table1[[#This Row],[Profit]]/Table1[[#This Row],[Budget]]</f>
        <v>-0.23869515428571428</v>
      </c>
      <c r="X3486" s="22" t="str">
        <f>IF(L3486="","",
IF(L3486&lt;Predictability!$B$1,"Low",
IF(L3486&lt;=Predictability!$B$2,"Mid","High")))</f>
        <v>High</v>
      </c>
      <c r="Y3486" s="22">
        <f t="shared" si="109"/>
        <v>0</v>
      </c>
    </row>
    <row r="3487" spans="1:25" x14ac:dyDescent="0.2">
      <c r="A3487" t="s">
        <v>5299</v>
      </c>
      <c r="B3487" t="s">
        <v>516</v>
      </c>
      <c r="C3487" t="s">
        <v>2206</v>
      </c>
      <c r="D3487">
        <v>87000</v>
      </c>
      <c r="E3487">
        <v>89263</v>
      </c>
      <c r="F3487">
        <v>7</v>
      </c>
      <c r="G3487">
        <v>371</v>
      </c>
      <c r="H3487">
        <v>6.7</v>
      </c>
      <c r="I3487">
        <v>46</v>
      </c>
      <c r="J3487">
        <v>90</v>
      </c>
      <c r="K3487">
        <v>52166</v>
      </c>
      <c r="L3487">
        <v>2000000</v>
      </c>
      <c r="M3487" s="2">
        <f>VLOOKUP(A3487,Sheet2!$A$1:G7211,2,0)</f>
        <v>39619</v>
      </c>
      <c r="N3487" t="str">
        <f>VLOOKUP(A3487,Sheet2!$A$1:G7211,3,0)</f>
        <v>Color</v>
      </c>
      <c r="O3487" t="str">
        <f>VLOOKUP(A3487,Sheet2!$A$1:G7211,4,0)</f>
        <v>Drama</v>
      </c>
      <c r="P3487" t="str">
        <f>VLOOKUP(A3487,Sheet2!$A$1:G7211,5,0)</f>
        <v>English</v>
      </c>
      <c r="Q3487" t="str">
        <f>VLOOKUP(A3487,Sheet2!$A$1:G7211,6,0)</f>
        <v>USA</v>
      </c>
      <c r="R3487" t="str">
        <f>VLOOKUP(A3487,Sheet2!$A$1:G7211,7,0)</f>
        <v>R</v>
      </c>
      <c r="S3487" t="str">
        <f>IF(Table1[[#This Row],[Language]]="English","English","Other language")</f>
        <v>English</v>
      </c>
      <c r="T3487">
        <f>Table1[[#This Row],[Gross Revenue]]-Table1[[#This Row],[Budget]]</f>
        <v>-1947834</v>
      </c>
      <c r="U3487" s="1">
        <f>(Table1[[#This Row],[Gross Revenue]]/Table1[[#This Row],[Budget]])-1</f>
        <v>-0.97391700000000003</v>
      </c>
      <c r="V3487" t="str">
        <f t="shared" si="108"/>
        <v>90-110 minutes</v>
      </c>
      <c r="W3487">
        <f>Table1[[#This Row],[Profit]]/Table1[[#This Row],[Budget]]</f>
        <v>-0.97391700000000003</v>
      </c>
      <c r="X3487" s="22" t="str">
        <f>IF(L3487="","",
IF(L3487&lt;Predictability!$B$1,"Low",
IF(L3487&lt;=Predictability!$B$2,"Mid","High")))</f>
        <v>Low</v>
      </c>
      <c r="Y3487" s="22">
        <f t="shared" si="109"/>
        <v>0</v>
      </c>
    </row>
    <row r="3488" spans="1:25" x14ac:dyDescent="0.2">
      <c r="A3488" t="s">
        <v>6675</v>
      </c>
      <c r="B3488" t="s">
        <v>1241</v>
      </c>
      <c r="C3488" t="s">
        <v>1497</v>
      </c>
      <c r="D3488">
        <v>13000</v>
      </c>
      <c r="E3488">
        <v>25964</v>
      </c>
      <c r="F3488">
        <v>1000</v>
      </c>
      <c r="G3488">
        <v>36000</v>
      </c>
      <c r="H3488">
        <v>7.7</v>
      </c>
      <c r="I3488">
        <v>493</v>
      </c>
      <c r="J3488">
        <v>110</v>
      </c>
      <c r="K3488">
        <v>171031347</v>
      </c>
      <c r="L3488">
        <v>38000000</v>
      </c>
      <c r="M3488" s="2">
        <f>VLOOKUP(A3488,Sheet2!$A$1:G7212,2,0)</f>
        <v>40257</v>
      </c>
      <c r="N3488" t="str">
        <f>VLOOKUP(A3488,Sheet2!$A$1:G7212,3,0)</f>
        <v>Color</v>
      </c>
      <c r="O3488" t="str">
        <f>VLOOKUP(A3488,Sheet2!$A$1:G7212,4,0)</f>
        <v>Adventure</v>
      </c>
      <c r="P3488" t="str">
        <f>VLOOKUP(A3488,Sheet2!$A$1:G7212,5,0)</f>
        <v>English</v>
      </c>
      <c r="Q3488" t="str">
        <f>VLOOKUP(A3488,Sheet2!$A$1:G7212,6,0)</f>
        <v>USA</v>
      </c>
      <c r="R3488" t="str">
        <f>VLOOKUP(A3488,Sheet2!$A$1:G7212,7,0)</f>
        <v>PG-13</v>
      </c>
      <c r="S3488" t="str">
        <f>IF(Table1[[#This Row],[Language]]="English","English","Other language")</f>
        <v>English</v>
      </c>
      <c r="T3488">
        <f>Table1[[#This Row],[Gross Revenue]]-Table1[[#This Row],[Budget]]</f>
        <v>133031347</v>
      </c>
      <c r="U3488" s="1">
        <f>(Table1[[#This Row],[Gross Revenue]]/Table1[[#This Row],[Budget]])-1</f>
        <v>3.5008249210526312</v>
      </c>
      <c r="V3488" t="str">
        <f t="shared" si="108"/>
        <v>90-110 minutes</v>
      </c>
      <c r="W3488">
        <f>Table1[[#This Row],[Profit]]/Table1[[#This Row],[Budget]]</f>
        <v>3.5008249210526317</v>
      </c>
      <c r="X3488" s="22" t="str">
        <f>IF(L3488="","",
IF(L3488&lt;Predictability!$B$1,"Low",
IF(L3488&lt;=Predictability!$B$2,"Mid","High")))</f>
        <v>Mid</v>
      </c>
      <c r="Y3488" s="22">
        <f t="shared" si="109"/>
        <v>1</v>
      </c>
    </row>
    <row r="3489" spans="1:25" x14ac:dyDescent="0.2">
      <c r="A3489" t="s">
        <v>6092</v>
      </c>
      <c r="B3489" t="s">
        <v>146</v>
      </c>
      <c r="C3489" t="s">
        <v>2732</v>
      </c>
      <c r="D3489">
        <v>2000</v>
      </c>
      <c r="E3489">
        <v>4528</v>
      </c>
      <c r="F3489">
        <v>0</v>
      </c>
      <c r="G3489">
        <v>0</v>
      </c>
      <c r="H3489">
        <v>7.2</v>
      </c>
      <c r="I3489">
        <v>94</v>
      </c>
      <c r="J3489">
        <v>141</v>
      </c>
      <c r="K3489">
        <v>146282411</v>
      </c>
      <c r="L3489">
        <v>115000000</v>
      </c>
      <c r="M3489" s="2">
        <f>VLOOKUP(A3489,Sheet2!$A$1:G7213,2,0)</f>
        <v>34349</v>
      </c>
      <c r="N3489" t="str">
        <f>VLOOKUP(A3489,Sheet2!$A$1:G7213,3,0)</f>
        <v>Color</v>
      </c>
      <c r="O3489" t="str">
        <f>VLOOKUP(A3489,Sheet2!$A$1:G7213,4,0)</f>
        <v>Action</v>
      </c>
      <c r="P3489" t="str">
        <f>VLOOKUP(A3489,Sheet2!$A$1:G7213,5,0)</f>
        <v>English</v>
      </c>
      <c r="Q3489" t="str">
        <f>VLOOKUP(A3489,Sheet2!$A$1:G7213,6,0)</f>
        <v>USA</v>
      </c>
      <c r="R3489" t="str">
        <f>VLOOKUP(A3489,Sheet2!$A$1:G7213,7,0)</f>
        <v>R</v>
      </c>
      <c r="S3489" t="str">
        <f>IF(Table1[[#This Row],[Language]]="English","English","Other language")</f>
        <v>English</v>
      </c>
      <c r="T3489">
        <f>Table1[[#This Row],[Gross Revenue]]-Table1[[#This Row],[Budget]]</f>
        <v>31282411</v>
      </c>
      <c r="U3489" s="1">
        <f>(Table1[[#This Row],[Gross Revenue]]/Table1[[#This Row],[Budget]])-1</f>
        <v>0.27202096521739128</v>
      </c>
      <c r="V3489" t="str">
        <f t="shared" si="108"/>
        <v>131-150 minutes</v>
      </c>
      <c r="W3489">
        <f>Table1[[#This Row],[Profit]]/Table1[[#This Row],[Budget]]</f>
        <v>0.27202096521739133</v>
      </c>
      <c r="X3489" s="22" t="str">
        <f>IF(L3489="","",
IF(L3489&lt;Predictability!$B$1,"Low",
IF(L3489&lt;=Predictability!$B$2,"Mid","High")))</f>
        <v>High</v>
      </c>
      <c r="Y3489" s="22">
        <f t="shared" si="109"/>
        <v>0</v>
      </c>
    </row>
    <row r="3490" spans="1:25" x14ac:dyDescent="0.2">
      <c r="A3490" t="s">
        <v>6834</v>
      </c>
      <c r="B3490" t="s">
        <v>89</v>
      </c>
      <c r="C3490" t="s">
        <v>1246</v>
      </c>
      <c r="D3490">
        <v>11000</v>
      </c>
      <c r="E3490">
        <v>23602</v>
      </c>
      <c r="F3490">
        <v>12000</v>
      </c>
      <c r="G3490">
        <v>15000</v>
      </c>
      <c r="H3490">
        <v>8</v>
      </c>
      <c r="I3490">
        <v>122</v>
      </c>
      <c r="J3490">
        <v>121</v>
      </c>
      <c r="K3490">
        <v>12281500</v>
      </c>
      <c r="L3490">
        <v>13000000</v>
      </c>
      <c r="M3490" s="2">
        <f>VLOOKUP(A3490,Sheet2!$A$1:G7214,2,0)</f>
        <v>34093</v>
      </c>
      <c r="N3490" t="str">
        <f>VLOOKUP(A3490,Sheet2!$A$1:G7214,3,0)</f>
        <v>Color</v>
      </c>
      <c r="O3490" t="str">
        <f>VLOOKUP(A3490,Sheet2!$A$1:G7214,4,0)</f>
        <v>Action</v>
      </c>
      <c r="P3490" t="str">
        <f>VLOOKUP(A3490,Sheet2!$A$1:G7214,5,0)</f>
        <v>English</v>
      </c>
      <c r="Q3490" t="str">
        <f>VLOOKUP(A3490,Sheet2!$A$1:G7214,6,0)</f>
        <v>USA</v>
      </c>
      <c r="R3490" t="str">
        <f>VLOOKUP(A3490,Sheet2!$A$1:G7214,7,0)</f>
        <v>R</v>
      </c>
      <c r="S3490" t="str">
        <f>IF(Table1[[#This Row],[Language]]="English","English","Other language")</f>
        <v>English</v>
      </c>
      <c r="T3490">
        <f>Table1[[#This Row],[Gross Revenue]]-Table1[[#This Row],[Budget]]</f>
        <v>-718500</v>
      </c>
      <c r="U3490" s="1">
        <f>(Table1[[#This Row],[Gross Revenue]]/Table1[[#This Row],[Budget]])-1</f>
        <v>-5.5269230769230737E-2</v>
      </c>
      <c r="V3490" t="str">
        <f t="shared" si="108"/>
        <v>111-130 minutes</v>
      </c>
      <c r="W3490">
        <f>Table1[[#This Row],[Profit]]/Table1[[#This Row],[Budget]]</f>
        <v>-5.5269230769230772E-2</v>
      </c>
      <c r="X3490" s="22" t="str">
        <f>IF(L3490="","",
IF(L3490&lt;Predictability!$B$1,"Low",
IF(L3490&lt;=Predictability!$B$2,"Mid","High")))</f>
        <v>Mid</v>
      </c>
      <c r="Y3490" s="22">
        <f t="shared" si="109"/>
        <v>0</v>
      </c>
    </row>
    <row r="3491" spans="1:25" x14ac:dyDescent="0.2">
      <c r="A3491" t="s">
        <v>6954</v>
      </c>
      <c r="B3491" t="s">
        <v>3201</v>
      </c>
      <c r="C3491" t="s">
        <v>3202</v>
      </c>
      <c r="D3491">
        <v>617</v>
      </c>
      <c r="E3491">
        <v>916</v>
      </c>
      <c r="F3491">
        <v>0</v>
      </c>
      <c r="G3491">
        <v>10000</v>
      </c>
      <c r="H3491">
        <v>7</v>
      </c>
      <c r="I3491">
        <v>109</v>
      </c>
      <c r="J3491">
        <v>106</v>
      </c>
      <c r="K3491">
        <v>58214</v>
      </c>
      <c r="L3491">
        <v>9500000</v>
      </c>
      <c r="M3491" s="2">
        <f>VLOOKUP(A3491,Sheet2!$A$1:G7215,2,0)</f>
        <v>40237</v>
      </c>
      <c r="N3491" t="str">
        <f>VLOOKUP(A3491,Sheet2!$A$1:G7215,3,0)</f>
        <v>Color</v>
      </c>
      <c r="O3491" t="str">
        <f>VLOOKUP(A3491,Sheet2!$A$1:G7215,4,0)</f>
        <v>Crime</v>
      </c>
      <c r="P3491" t="str">
        <f>VLOOKUP(A3491,Sheet2!$A$1:G7215,5,0)</f>
        <v>English</v>
      </c>
      <c r="Q3491" t="str">
        <f>VLOOKUP(A3491,Sheet2!$A$1:G7215,6,0)</f>
        <v>USA</v>
      </c>
      <c r="R3491" t="str">
        <f>VLOOKUP(A3491,Sheet2!$A$1:G7215,7,0)</f>
        <v>R</v>
      </c>
      <c r="S3491" t="str">
        <f>IF(Table1[[#This Row],[Language]]="English","English","Other language")</f>
        <v>English</v>
      </c>
      <c r="T3491">
        <f>Table1[[#This Row],[Gross Revenue]]-Table1[[#This Row],[Budget]]</f>
        <v>-9441786</v>
      </c>
      <c r="U3491" s="1">
        <f>(Table1[[#This Row],[Gross Revenue]]/Table1[[#This Row],[Budget]])-1</f>
        <v>-0.9938722105263158</v>
      </c>
      <c r="V3491" t="str">
        <f t="shared" si="108"/>
        <v>90-110 minutes</v>
      </c>
      <c r="W3491">
        <f>Table1[[#This Row],[Profit]]/Table1[[#This Row],[Budget]]</f>
        <v>-0.9938722105263158</v>
      </c>
      <c r="X3491" s="22" t="str">
        <f>IF(L3491="","",
IF(L3491&lt;Predictability!$B$1,"Low",
IF(L3491&lt;=Predictability!$B$2,"Mid","High")))</f>
        <v>Mid</v>
      </c>
      <c r="Y3491" s="22">
        <f t="shared" si="109"/>
        <v>0</v>
      </c>
    </row>
    <row r="3492" spans="1:25" x14ac:dyDescent="0.2">
      <c r="A3492" t="s">
        <v>4026</v>
      </c>
      <c r="B3492" t="s">
        <v>1139</v>
      </c>
      <c r="C3492" t="s">
        <v>719</v>
      </c>
      <c r="D3492">
        <v>745</v>
      </c>
      <c r="E3492">
        <v>1721</v>
      </c>
      <c r="F3492">
        <v>38</v>
      </c>
      <c r="G3492">
        <v>215</v>
      </c>
      <c r="H3492">
        <v>5.7</v>
      </c>
      <c r="I3492">
        <v>100</v>
      </c>
      <c r="J3492">
        <v>103</v>
      </c>
      <c r="K3492">
        <v>1530535</v>
      </c>
      <c r="L3492">
        <v>9000000</v>
      </c>
      <c r="M3492" s="2">
        <f>VLOOKUP(A3492,Sheet2!$A$1:G7216,2,0)</f>
        <v>38534</v>
      </c>
      <c r="N3492" t="str">
        <f>VLOOKUP(A3492,Sheet2!$A$1:G7216,3,0)</f>
        <v>Color</v>
      </c>
      <c r="O3492" t="str">
        <f>VLOOKUP(A3492,Sheet2!$A$1:G7216,4,0)</f>
        <v>Comedy</v>
      </c>
      <c r="P3492" t="str">
        <f>VLOOKUP(A3492,Sheet2!$A$1:G7216,5,0)</f>
        <v>English</v>
      </c>
      <c r="Q3492" t="str">
        <f>VLOOKUP(A3492,Sheet2!$A$1:G7216,6,0)</f>
        <v>USA</v>
      </c>
      <c r="R3492" t="str">
        <f>VLOOKUP(A3492,Sheet2!$A$1:G7216,7,0)</f>
        <v>R</v>
      </c>
      <c r="S3492" t="str">
        <f>IF(Table1[[#This Row],[Language]]="English","English","Other language")</f>
        <v>English</v>
      </c>
      <c r="T3492">
        <f>Table1[[#This Row],[Gross Revenue]]-Table1[[#This Row],[Budget]]</f>
        <v>-7469465</v>
      </c>
      <c r="U3492" s="1">
        <f>(Table1[[#This Row],[Gross Revenue]]/Table1[[#This Row],[Budget]])-1</f>
        <v>-0.82994055555555557</v>
      </c>
      <c r="V3492" t="str">
        <f t="shared" si="108"/>
        <v>90-110 minutes</v>
      </c>
      <c r="W3492">
        <f>Table1[[#This Row],[Profit]]/Table1[[#This Row],[Budget]]</f>
        <v>-0.82994055555555557</v>
      </c>
      <c r="X3492" s="22" t="str">
        <f>IF(L3492="","",
IF(L3492&lt;Predictability!$B$1,"Low",
IF(L3492&lt;=Predictability!$B$2,"Mid","High")))</f>
        <v>Mid</v>
      </c>
      <c r="Y3492" s="22">
        <f t="shared" si="109"/>
        <v>0</v>
      </c>
    </row>
    <row r="3493" spans="1:25" x14ac:dyDescent="0.2">
      <c r="A3493" t="s">
        <v>6405</v>
      </c>
      <c r="B3493" t="s">
        <v>2618</v>
      </c>
      <c r="C3493" t="s">
        <v>2248</v>
      </c>
      <c r="D3493">
        <v>113</v>
      </c>
      <c r="E3493">
        <v>278</v>
      </c>
      <c r="F3493">
        <v>151</v>
      </c>
      <c r="G3493">
        <v>0</v>
      </c>
      <c r="H3493">
        <v>7.3</v>
      </c>
      <c r="I3493">
        <v>152</v>
      </c>
      <c r="J3493">
        <v>94</v>
      </c>
      <c r="K3493">
        <v>2912363</v>
      </c>
      <c r="L3493">
        <v>3000000</v>
      </c>
      <c r="M3493" s="2">
        <f>VLOOKUP(A3493,Sheet2!$A$1:G7217,2,0)</f>
        <v>38688</v>
      </c>
      <c r="N3493" t="str">
        <f>VLOOKUP(A3493,Sheet2!$A$1:G7217,3,0)</f>
        <v>Color</v>
      </c>
      <c r="O3493" t="str">
        <f>VLOOKUP(A3493,Sheet2!$A$1:G7217,4,0)</f>
        <v>Crime</v>
      </c>
      <c r="P3493" t="str">
        <f>VLOOKUP(A3493,Sheet2!$A$1:G7217,5,0)</f>
        <v>Zulu</v>
      </c>
      <c r="Q3493" t="str">
        <f>VLOOKUP(A3493,Sheet2!$A$1:G7217,6,0)</f>
        <v>UK</v>
      </c>
      <c r="R3493" t="str">
        <f>VLOOKUP(A3493,Sheet2!$A$1:G7217,7,0)</f>
        <v>R</v>
      </c>
      <c r="S3493" t="str">
        <f>IF(Table1[[#This Row],[Language]]="English","English","Other language")</f>
        <v>Other language</v>
      </c>
      <c r="T3493">
        <f>Table1[[#This Row],[Gross Revenue]]-Table1[[#This Row],[Budget]]</f>
        <v>-87637</v>
      </c>
      <c r="U3493" s="1">
        <f>(Table1[[#This Row],[Gross Revenue]]/Table1[[#This Row],[Budget]])-1</f>
        <v>-2.9212333333333285E-2</v>
      </c>
      <c r="V3493" t="str">
        <f t="shared" si="108"/>
        <v>90-110 minutes</v>
      </c>
      <c r="W3493">
        <f>Table1[[#This Row],[Profit]]/Table1[[#This Row],[Budget]]</f>
        <v>-2.9212333333333333E-2</v>
      </c>
      <c r="X3493" s="22" t="str">
        <f>IF(L3493="","",
IF(L3493&lt;Predictability!$B$1,"Low",
IF(L3493&lt;=Predictability!$B$2,"Mid","High")))</f>
        <v>Low</v>
      </c>
      <c r="Y3493" s="22">
        <f t="shared" si="109"/>
        <v>0</v>
      </c>
    </row>
    <row r="3494" spans="1:25" x14ac:dyDescent="0.2">
      <c r="A3494" t="s">
        <v>5398</v>
      </c>
      <c r="B3494" t="s">
        <v>2272</v>
      </c>
      <c r="C3494" t="s">
        <v>2055</v>
      </c>
      <c r="D3494">
        <v>882</v>
      </c>
      <c r="E3494">
        <v>2661</v>
      </c>
      <c r="F3494">
        <v>13</v>
      </c>
      <c r="G3494">
        <v>0</v>
      </c>
      <c r="H3494">
        <v>6.7</v>
      </c>
      <c r="I3494">
        <v>69</v>
      </c>
      <c r="J3494">
        <v>90</v>
      </c>
      <c r="K3494">
        <v>19158074</v>
      </c>
      <c r="L3494">
        <v>15000000</v>
      </c>
      <c r="M3494" s="2">
        <f>VLOOKUP(A3494,Sheet2!$A$1:G7218,2,0)</f>
        <v>37555</v>
      </c>
      <c r="N3494" t="str">
        <f>VLOOKUP(A3494,Sheet2!$A$1:G7218,3,0)</f>
        <v>Color</v>
      </c>
      <c r="O3494" t="str">
        <f>VLOOKUP(A3494,Sheet2!$A$1:G7218,4,0)</f>
        <v>Drama</v>
      </c>
      <c r="P3494" t="str">
        <f>VLOOKUP(A3494,Sheet2!$A$1:G7218,5,0)</f>
        <v>English</v>
      </c>
      <c r="Q3494" t="str">
        <f>VLOOKUP(A3494,Sheet2!$A$1:G7218,6,0)</f>
        <v>USA</v>
      </c>
      <c r="R3494" t="str">
        <f>VLOOKUP(A3494,Sheet2!$A$1:G7218,7,0)</f>
        <v>PG</v>
      </c>
      <c r="S3494" t="str">
        <f>IF(Table1[[#This Row],[Language]]="English","English","Other language")</f>
        <v>English</v>
      </c>
      <c r="T3494">
        <f>Table1[[#This Row],[Gross Revenue]]-Table1[[#This Row],[Budget]]</f>
        <v>4158074</v>
      </c>
      <c r="U3494" s="1">
        <f>(Table1[[#This Row],[Gross Revenue]]/Table1[[#This Row],[Budget]])-1</f>
        <v>0.27720493333333329</v>
      </c>
      <c r="V3494" t="str">
        <f t="shared" si="108"/>
        <v>90-110 minutes</v>
      </c>
      <c r="W3494">
        <f>Table1[[#This Row],[Profit]]/Table1[[#This Row],[Budget]]</f>
        <v>0.27720493333333335</v>
      </c>
      <c r="X3494" s="22" t="str">
        <f>IF(L3494="","",
IF(L3494&lt;Predictability!$B$1,"Low",
IF(L3494&lt;=Predictability!$B$2,"Mid","High")))</f>
        <v>Mid</v>
      </c>
      <c r="Y3494" s="22">
        <f t="shared" si="109"/>
        <v>0</v>
      </c>
    </row>
    <row r="3495" spans="1:25" x14ac:dyDescent="0.2">
      <c r="A3495" t="s">
        <v>5448</v>
      </c>
      <c r="B3495" t="s">
        <v>2300</v>
      </c>
      <c r="C3495" t="s">
        <v>2301</v>
      </c>
      <c r="D3495">
        <v>409</v>
      </c>
      <c r="E3495">
        <v>1986</v>
      </c>
      <c r="F3495">
        <v>149</v>
      </c>
      <c r="G3495">
        <v>121</v>
      </c>
      <c r="H3495">
        <v>6.7</v>
      </c>
      <c r="I3495">
        <v>64</v>
      </c>
      <c r="J3495">
        <v>102</v>
      </c>
      <c r="K3495">
        <v>1281176</v>
      </c>
      <c r="L3495">
        <v>312000</v>
      </c>
      <c r="M3495" s="2">
        <f>VLOOKUP(A3495,Sheet2!$A$1:G7219,2,0)</f>
        <v>36378</v>
      </c>
      <c r="N3495" t="str">
        <f>VLOOKUP(A3495,Sheet2!$A$1:G7219,3,0)</f>
        <v>Color</v>
      </c>
      <c r="O3495" t="str">
        <f>VLOOKUP(A3495,Sheet2!$A$1:G7219,4,0)</f>
        <v>Comedy</v>
      </c>
      <c r="P3495" t="str">
        <f>VLOOKUP(A3495,Sheet2!$A$1:G7219,5,0)</f>
        <v>English</v>
      </c>
      <c r="Q3495" t="str">
        <f>VLOOKUP(A3495,Sheet2!$A$1:G7219,6,0)</f>
        <v>USA</v>
      </c>
      <c r="R3495" t="str">
        <f>VLOOKUP(A3495,Sheet2!$A$1:G7219,7,0)</f>
        <v>PG-13</v>
      </c>
      <c r="S3495" t="str">
        <f>IF(Table1[[#This Row],[Language]]="English","English","Other language")</f>
        <v>English</v>
      </c>
      <c r="T3495">
        <f>Table1[[#This Row],[Gross Revenue]]-Table1[[#This Row],[Budget]]</f>
        <v>969176</v>
      </c>
      <c r="U3495" s="1">
        <f>(Table1[[#This Row],[Gross Revenue]]/Table1[[#This Row],[Budget]])-1</f>
        <v>3.1063333333333336</v>
      </c>
      <c r="V3495" t="str">
        <f t="shared" si="108"/>
        <v>90-110 minutes</v>
      </c>
      <c r="W3495">
        <f>Table1[[#This Row],[Profit]]/Table1[[#This Row],[Budget]]</f>
        <v>3.1063333333333332</v>
      </c>
      <c r="X3495" s="22" t="str">
        <f>IF(L3495="","",
IF(L3495&lt;Predictability!$B$1,"Low",
IF(L3495&lt;=Predictability!$B$2,"Mid","High")))</f>
        <v>Low</v>
      </c>
      <c r="Y3495" s="22">
        <f t="shared" si="109"/>
        <v>1</v>
      </c>
    </row>
    <row r="3496" spans="1:25" x14ac:dyDescent="0.2">
      <c r="A3496" t="s">
        <v>5030</v>
      </c>
      <c r="B3496" t="s">
        <v>1026</v>
      </c>
      <c r="C3496" t="s">
        <v>2026</v>
      </c>
      <c r="D3496">
        <v>16000</v>
      </c>
      <c r="E3496">
        <v>17416</v>
      </c>
      <c r="F3496">
        <v>13</v>
      </c>
      <c r="G3496">
        <v>13000</v>
      </c>
      <c r="H3496">
        <v>6.5</v>
      </c>
      <c r="I3496">
        <v>166</v>
      </c>
      <c r="J3496">
        <v>96</v>
      </c>
      <c r="K3496">
        <v>83024900</v>
      </c>
      <c r="L3496">
        <v>135000000</v>
      </c>
      <c r="M3496" s="2">
        <f>VLOOKUP(A3496,Sheet2!$A$1:G7220,2,0)</f>
        <v>41449</v>
      </c>
      <c r="N3496" t="str">
        <f>VLOOKUP(A3496,Sheet2!$A$1:G7220,3,0)</f>
        <v>Color</v>
      </c>
      <c r="O3496" t="str">
        <f>VLOOKUP(A3496,Sheet2!$A$1:G7220,4,0)</f>
        <v>Adventure</v>
      </c>
      <c r="P3496" t="str">
        <f>VLOOKUP(A3496,Sheet2!$A$1:G7220,5,0)</f>
        <v>English</v>
      </c>
      <c r="Q3496" t="str">
        <f>VLOOKUP(A3496,Sheet2!$A$1:G7220,6,0)</f>
        <v>USA</v>
      </c>
      <c r="R3496" t="str">
        <f>VLOOKUP(A3496,Sheet2!$A$1:G7220,7,0)</f>
        <v>PG</v>
      </c>
      <c r="S3496" t="str">
        <f>IF(Table1[[#This Row],[Language]]="English","English","Other language")</f>
        <v>English</v>
      </c>
      <c r="T3496">
        <f>Table1[[#This Row],[Gross Revenue]]-Table1[[#This Row],[Budget]]</f>
        <v>-51975100</v>
      </c>
      <c r="U3496" s="1">
        <f>(Table1[[#This Row],[Gross Revenue]]/Table1[[#This Row],[Budget]])-1</f>
        <v>-0.38500074074074075</v>
      </c>
      <c r="V3496" t="str">
        <f t="shared" si="108"/>
        <v>90-110 minutes</v>
      </c>
      <c r="W3496">
        <f>Table1[[#This Row],[Profit]]/Table1[[#This Row],[Budget]]</f>
        <v>-0.38500074074074075</v>
      </c>
      <c r="X3496" s="22" t="str">
        <f>IF(L3496="","",
IF(L3496&lt;Predictability!$B$1,"Low",
IF(L3496&lt;=Predictability!$B$2,"Mid","High")))</f>
        <v>High</v>
      </c>
      <c r="Y3496" s="22">
        <f t="shared" si="109"/>
        <v>0</v>
      </c>
    </row>
    <row r="3497" spans="1:25" x14ac:dyDescent="0.2">
      <c r="A3497" t="s">
        <v>3485</v>
      </c>
      <c r="B3497" t="s">
        <v>415</v>
      </c>
      <c r="C3497" t="s">
        <v>416</v>
      </c>
      <c r="D3497">
        <v>995</v>
      </c>
      <c r="E3497">
        <v>3952</v>
      </c>
      <c r="F3497">
        <v>0</v>
      </c>
      <c r="G3497">
        <v>316</v>
      </c>
      <c r="H3497">
        <v>4.7</v>
      </c>
      <c r="I3497">
        <v>44</v>
      </c>
      <c r="J3497">
        <v>100</v>
      </c>
      <c r="K3497">
        <v>11466088</v>
      </c>
      <c r="L3497">
        <v>71000000</v>
      </c>
      <c r="M3497" s="2">
        <f>VLOOKUP(A3497,Sheet2!$A$1:G7221,2,0)</f>
        <v>35451</v>
      </c>
      <c r="N3497" t="str">
        <f>VLOOKUP(A3497,Sheet2!$A$1:G7221,3,0)</f>
        <v>Color</v>
      </c>
      <c r="O3497" t="str">
        <f>VLOOKUP(A3497,Sheet2!$A$1:G7221,4,0)</f>
        <v>Action</v>
      </c>
      <c r="P3497" t="str">
        <f>VLOOKUP(A3497,Sheet2!$A$1:G7221,5,0)</f>
        <v>English</v>
      </c>
      <c r="Q3497" t="str">
        <f>VLOOKUP(A3497,Sheet2!$A$1:G7221,6,0)</f>
        <v>USA</v>
      </c>
      <c r="R3497" t="str">
        <f>VLOOKUP(A3497,Sheet2!$A$1:G7221,7,0)</f>
        <v>R</v>
      </c>
      <c r="S3497" t="str">
        <f>IF(Table1[[#This Row],[Language]]="English","English","Other language")</f>
        <v>English</v>
      </c>
      <c r="T3497">
        <f>Table1[[#This Row],[Gross Revenue]]-Table1[[#This Row],[Budget]]</f>
        <v>-59533912</v>
      </c>
      <c r="U3497" s="1">
        <f>(Table1[[#This Row],[Gross Revenue]]/Table1[[#This Row],[Budget]])-1</f>
        <v>-0.83850580281690146</v>
      </c>
      <c r="V3497" t="str">
        <f t="shared" si="108"/>
        <v>90-110 minutes</v>
      </c>
      <c r="W3497">
        <f>Table1[[#This Row],[Profit]]/Table1[[#This Row],[Budget]]</f>
        <v>-0.83850580281690146</v>
      </c>
      <c r="X3497" s="22" t="str">
        <f>IF(L3497="","",
IF(L3497&lt;Predictability!$B$1,"Low",
IF(L3497&lt;=Predictability!$B$2,"Mid","High")))</f>
        <v>High</v>
      </c>
      <c r="Y3497" s="22">
        <f t="shared" si="109"/>
        <v>0</v>
      </c>
    </row>
    <row r="3498" spans="1:25" x14ac:dyDescent="0.2">
      <c r="A3498" t="s">
        <v>3801</v>
      </c>
      <c r="B3498" t="s">
        <v>546</v>
      </c>
      <c r="C3498" t="s">
        <v>879</v>
      </c>
      <c r="D3498">
        <v>40000</v>
      </c>
      <c r="E3498">
        <v>43810</v>
      </c>
      <c r="F3498">
        <v>0</v>
      </c>
      <c r="G3498">
        <v>20000</v>
      </c>
      <c r="H3498">
        <v>5.4</v>
      </c>
      <c r="I3498">
        <v>254</v>
      </c>
      <c r="J3498">
        <v>102</v>
      </c>
      <c r="K3498">
        <v>1821983</v>
      </c>
      <c r="L3498">
        <v>3000000</v>
      </c>
      <c r="M3498" s="2">
        <f>VLOOKUP(A3498,Sheet2!$A$1:G7222,2,0)</f>
        <v>41860</v>
      </c>
      <c r="N3498" t="str">
        <f>VLOOKUP(A3498,Sheet2!$A$1:G7222,3,0)</f>
        <v>Color</v>
      </c>
      <c r="O3498" t="str">
        <f>VLOOKUP(A3498,Sheet2!$A$1:G7222,4,0)</f>
        <v>Comedy</v>
      </c>
      <c r="P3498" t="str">
        <f>VLOOKUP(A3498,Sheet2!$A$1:G7222,5,0)</f>
        <v>English</v>
      </c>
      <c r="Q3498" t="str">
        <f>VLOOKUP(A3498,Sheet2!$A$1:G7222,6,0)</f>
        <v>USA</v>
      </c>
      <c r="R3498" t="str">
        <f>VLOOKUP(A3498,Sheet2!$A$1:G7222,7,0)</f>
        <v>R</v>
      </c>
      <c r="S3498" t="str">
        <f>IF(Table1[[#This Row],[Language]]="English","English","Other language")</f>
        <v>English</v>
      </c>
      <c r="T3498">
        <f>Table1[[#This Row],[Gross Revenue]]-Table1[[#This Row],[Budget]]</f>
        <v>-1178017</v>
      </c>
      <c r="U3498" s="1">
        <f>(Table1[[#This Row],[Gross Revenue]]/Table1[[#This Row],[Budget]])-1</f>
        <v>-0.39267233333333329</v>
      </c>
      <c r="V3498" t="str">
        <f t="shared" si="108"/>
        <v>90-110 minutes</v>
      </c>
      <c r="W3498">
        <f>Table1[[#This Row],[Profit]]/Table1[[#This Row],[Budget]]</f>
        <v>-0.39267233333333335</v>
      </c>
      <c r="X3498" s="22" t="str">
        <f>IF(L3498="","",
IF(L3498&lt;Predictability!$B$1,"Low",
IF(L3498&lt;=Predictability!$B$2,"Mid","High")))</f>
        <v>Low</v>
      </c>
      <c r="Y3498" s="22">
        <f t="shared" si="109"/>
        <v>0</v>
      </c>
    </row>
    <row r="3499" spans="1:25" x14ac:dyDescent="0.2">
      <c r="A3499" t="s">
        <v>3703</v>
      </c>
      <c r="B3499" t="s">
        <v>718</v>
      </c>
      <c r="C3499" t="s">
        <v>750</v>
      </c>
      <c r="D3499">
        <v>17000</v>
      </c>
      <c r="E3499">
        <v>44060</v>
      </c>
      <c r="F3499">
        <v>308</v>
      </c>
      <c r="G3499">
        <v>19000</v>
      </c>
      <c r="H3499">
        <v>5.2</v>
      </c>
      <c r="I3499">
        <v>350</v>
      </c>
      <c r="J3499">
        <v>122</v>
      </c>
      <c r="K3499">
        <v>191449475</v>
      </c>
      <c r="L3499">
        <v>37000000</v>
      </c>
      <c r="M3499" s="2">
        <f>VLOOKUP(A3499,Sheet2!$A$1:G7223,2,0)</f>
        <v>39515</v>
      </c>
      <c r="N3499" t="str">
        <f>VLOOKUP(A3499,Sheet2!$A$1:G7223,3,0)</f>
        <v>Color</v>
      </c>
      <c r="O3499" t="str">
        <f>VLOOKUP(A3499,Sheet2!$A$1:G7223,4,0)</f>
        <v>Drama</v>
      </c>
      <c r="P3499" t="str">
        <f>VLOOKUP(A3499,Sheet2!$A$1:G7223,5,0)</f>
        <v>English</v>
      </c>
      <c r="Q3499" t="str">
        <f>VLOOKUP(A3499,Sheet2!$A$1:G7223,6,0)</f>
        <v>USA</v>
      </c>
      <c r="R3499" t="str">
        <f>VLOOKUP(A3499,Sheet2!$A$1:G7223,7,0)</f>
        <v>PG-13</v>
      </c>
      <c r="S3499" t="str">
        <f>IF(Table1[[#This Row],[Language]]="English","English","Other language")</f>
        <v>English</v>
      </c>
      <c r="T3499">
        <f>Table1[[#This Row],[Gross Revenue]]-Table1[[#This Row],[Budget]]</f>
        <v>154449475</v>
      </c>
      <c r="U3499" s="1">
        <f>(Table1[[#This Row],[Gross Revenue]]/Table1[[#This Row],[Budget]])-1</f>
        <v>4.1743101351351353</v>
      </c>
      <c r="V3499" t="str">
        <f t="shared" si="108"/>
        <v>111-130 minutes</v>
      </c>
      <c r="W3499">
        <f>Table1[[#This Row],[Profit]]/Table1[[#This Row],[Budget]]</f>
        <v>4.1743101351351353</v>
      </c>
      <c r="X3499" s="22" t="str">
        <f>IF(L3499="","",
IF(L3499&lt;Predictability!$B$1,"Low",
IF(L3499&lt;=Predictability!$B$2,"Mid","High")))</f>
        <v>Mid</v>
      </c>
      <c r="Y3499" s="22">
        <f t="shared" si="109"/>
        <v>1</v>
      </c>
    </row>
    <row r="3500" spans="1:25" x14ac:dyDescent="0.2">
      <c r="A3500" t="s">
        <v>5110</v>
      </c>
      <c r="B3500" t="s">
        <v>1070</v>
      </c>
      <c r="C3500" t="s">
        <v>1144</v>
      </c>
      <c r="D3500">
        <v>745</v>
      </c>
      <c r="E3500">
        <v>1954</v>
      </c>
      <c r="F3500">
        <v>287</v>
      </c>
      <c r="G3500">
        <v>0</v>
      </c>
      <c r="H3500">
        <v>6.5</v>
      </c>
      <c r="I3500">
        <v>78</v>
      </c>
      <c r="J3500">
        <v>101</v>
      </c>
      <c r="K3500">
        <v>29500000</v>
      </c>
      <c r="L3500">
        <v>10000000</v>
      </c>
      <c r="M3500" s="2">
        <f>VLOOKUP(A3500,Sheet2!$A$1:G7224,2,0)</f>
        <v>30328</v>
      </c>
      <c r="N3500" t="str">
        <f>VLOOKUP(A3500,Sheet2!$A$1:G7224,3,0)</f>
        <v>Color</v>
      </c>
      <c r="O3500" t="str">
        <f>VLOOKUP(A3500,Sheet2!$A$1:G7224,4,0)</f>
        <v>Fantasy</v>
      </c>
      <c r="P3500" t="str">
        <f>VLOOKUP(A3500,Sheet2!$A$1:G7224,5,0)</f>
        <v>English</v>
      </c>
      <c r="Q3500" t="str">
        <f>VLOOKUP(A3500,Sheet2!$A$1:G7224,6,0)</f>
        <v>USA</v>
      </c>
      <c r="R3500" t="str">
        <f>VLOOKUP(A3500,Sheet2!$A$1:G7224,7,0)</f>
        <v>PG</v>
      </c>
      <c r="S3500" t="str">
        <f>IF(Table1[[#This Row],[Language]]="English","English","Other language")</f>
        <v>English</v>
      </c>
      <c r="T3500">
        <f>Table1[[#This Row],[Gross Revenue]]-Table1[[#This Row],[Budget]]</f>
        <v>19500000</v>
      </c>
      <c r="U3500" s="1">
        <f>(Table1[[#This Row],[Gross Revenue]]/Table1[[#This Row],[Budget]])-1</f>
        <v>1.9500000000000002</v>
      </c>
      <c r="V3500" t="str">
        <f t="shared" si="108"/>
        <v>90-110 minutes</v>
      </c>
      <c r="W3500">
        <f>Table1[[#This Row],[Profit]]/Table1[[#This Row],[Budget]]</f>
        <v>1.95</v>
      </c>
      <c r="X3500" s="22" t="str">
        <f>IF(L3500="","",
IF(L3500&lt;Predictability!$B$1,"Low",
IF(L3500&lt;=Predictability!$B$2,"Mid","High")))</f>
        <v>Mid</v>
      </c>
      <c r="Y3500" s="22">
        <f t="shared" si="109"/>
        <v>1</v>
      </c>
    </row>
    <row r="3501" spans="1:25" x14ac:dyDescent="0.2">
      <c r="A3501" t="s">
        <v>6254</v>
      </c>
      <c r="B3501" t="s">
        <v>2836</v>
      </c>
      <c r="C3501" t="s">
        <v>380</v>
      </c>
      <c r="D3501">
        <v>980</v>
      </c>
      <c r="E3501">
        <v>3166</v>
      </c>
      <c r="F3501">
        <v>35</v>
      </c>
      <c r="G3501">
        <v>180</v>
      </c>
      <c r="H3501">
        <v>7.3</v>
      </c>
      <c r="I3501">
        <v>54</v>
      </c>
      <c r="J3501">
        <v>111</v>
      </c>
      <c r="K3501">
        <v>985341</v>
      </c>
      <c r="L3501">
        <v>500000</v>
      </c>
      <c r="M3501" s="2">
        <f>VLOOKUP(A3501,Sheet2!$A$1:G7225,2,0)</f>
        <v>36286</v>
      </c>
      <c r="N3501" t="str">
        <f>VLOOKUP(A3501,Sheet2!$A$1:G7225,3,0)</f>
        <v>Color</v>
      </c>
      <c r="O3501" t="str">
        <f>VLOOKUP(A3501,Sheet2!$A$1:G7225,4,0)</f>
        <v>Drama</v>
      </c>
      <c r="P3501" t="str">
        <f>VLOOKUP(A3501,Sheet2!$A$1:G7225,5,0)</f>
        <v>English</v>
      </c>
      <c r="Q3501" t="str">
        <f>VLOOKUP(A3501,Sheet2!$A$1:G7225,6,0)</f>
        <v>USA</v>
      </c>
      <c r="R3501" t="str">
        <f>VLOOKUP(A3501,Sheet2!$A$1:G7225,7,0)</f>
        <v>R</v>
      </c>
      <c r="S3501" t="str">
        <f>IF(Table1[[#This Row],[Language]]="English","English","Other language")</f>
        <v>English</v>
      </c>
      <c r="T3501">
        <f>Table1[[#This Row],[Gross Revenue]]-Table1[[#This Row],[Budget]]</f>
        <v>485341</v>
      </c>
      <c r="U3501" s="1">
        <f>(Table1[[#This Row],[Gross Revenue]]/Table1[[#This Row],[Budget]])-1</f>
        <v>0.97068200000000004</v>
      </c>
      <c r="V3501" t="str">
        <f t="shared" si="108"/>
        <v>111-130 minutes</v>
      </c>
      <c r="W3501">
        <f>Table1[[#This Row],[Profit]]/Table1[[#This Row],[Budget]]</f>
        <v>0.97068200000000004</v>
      </c>
      <c r="X3501" s="22" t="str">
        <f>IF(L3501="","",
IF(L3501&lt;Predictability!$B$1,"Low",
IF(L3501&lt;=Predictability!$B$2,"Mid","High")))</f>
        <v>Low</v>
      </c>
      <c r="Y3501" s="22">
        <f t="shared" si="109"/>
        <v>1</v>
      </c>
    </row>
    <row r="3502" spans="1:25" x14ac:dyDescent="0.2">
      <c r="A3502" t="s">
        <v>4410</v>
      </c>
      <c r="B3502" t="s">
        <v>503</v>
      </c>
      <c r="C3502" t="s">
        <v>648</v>
      </c>
      <c r="D3502">
        <v>742</v>
      </c>
      <c r="E3502">
        <v>2151</v>
      </c>
      <c r="F3502">
        <v>425</v>
      </c>
      <c r="G3502">
        <v>0</v>
      </c>
      <c r="H3502">
        <v>6</v>
      </c>
      <c r="I3502">
        <v>27</v>
      </c>
      <c r="J3502">
        <v>107</v>
      </c>
      <c r="K3502">
        <v>111936400</v>
      </c>
      <c r="L3502">
        <v>15000000</v>
      </c>
      <c r="M3502" s="2">
        <f>VLOOKUP(A3502,Sheet2!$A$1:G7226,2,0)</f>
        <v>32479</v>
      </c>
      <c r="N3502" t="str">
        <f>VLOOKUP(A3502,Sheet2!$A$1:G7226,3,0)</f>
        <v>Color</v>
      </c>
      <c r="O3502" t="str">
        <f>VLOOKUP(A3502,Sheet2!$A$1:G7226,4,0)</f>
        <v>Comedy</v>
      </c>
      <c r="P3502" t="str">
        <f>VLOOKUP(A3502,Sheet2!$A$1:G7226,5,0)</f>
        <v>English</v>
      </c>
      <c r="Q3502" t="str">
        <f>VLOOKUP(A3502,Sheet2!$A$1:G7226,6,0)</f>
        <v>USA</v>
      </c>
      <c r="R3502" t="str">
        <f>VLOOKUP(A3502,Sheet2!$A$1:G7226,7,0)</f>
        <v>PG</v>
      </c>
      <c r="S3502" t="str">
        <f>IF(Table1[[#This Row],[Language]]="English","English","Other language")</f>
        <v>English</v>
      </c>
      <c r="T3502">
        <f>Table1[[#This Row],[Gross Revenue]]-Table1[[#This Row],[Budget]]</f>
        <v>96936400</v>
      </c>
      <c r="U3502" s="1">
        <f>(Table1[[#This Row],[Gross Revenue]]/Table1[[#This Row],[Budget]])-1</f>
        <v>6.4624266666666665</v>
      </c>
      <c r="V3502" t="str">
        <f t="shared" si="108"/>
        <v>90-110 minutes</v>
      </c>
      <c r="W3502">
        <f>Table1[[#This Row],[Profit]]/Table1[[#This Row],[Budget]]</f>
        <v>6.4624266666666665</v>
      </c>
      <c r="X3502" s="22" t="str">
        <f>IF(L3502="","",
IF(L3502&lt;Predictability!$B$1,"Low",
IF(L3502&lt;=Predictability!$B$2,"Mid","High")))</f>
        <v>Mid</v>
      </c>
      <c r="Y3502" s="22">
        <f t="shared" si="109"/>
        <v>1</v>
      </c>
    </row>
    <row r="3503" spans="1:25" x14ac:dyDescent="0.2">
      <c r="A3503" t="s">
        <v>4807</v>
      </c>
      <c r="B3503" t="s">
        <v>1276</v>
      </c>
      <c r="C3503" t="s">
        <v>139</v>
      </c>
      <c r="D3503">
        <v>22000</v>
      </c>
      <c r="E3503">
        <v>26239</v>
      </c>
      <c r="F3503">
        <v>101</v>
      </c>
      <c r="G3503">
        <v>0</v>
      </c>
      <c r="H3503">
        <v>6.3</v>
      </c>
      <c r="I3503">
        <v>114</v>
      </c>
      <c r="J3503">
        <v>113</v>
      </c>
      <c r="K3503">
        <v>241688385</v>
      </c>
      <c r="L3503">
        <v>92000000</v>
      </c>
      <c r="M3503" s="2">
        <f>VLOOKUP(A3503,Sheet2!$A$1:G7227,2,0)</f>
        <v>35261</v>
      </c>
      <c r="N3503" t="str">
        <f>VLOOKUP(A3503,Sheet2!$A$1:G7227,3,0)</f>
        <v>Color</v>
      </c>
      <c r="O3503" t="str">
        <f>VLOOKUP(A3503,Sheet2!$A$1:G7227,4,0)</f>
        <v>Action</v>
      </c>
      <c r="P3503" t="str">
        <f>VLOOKUP(A3503,Sheet2!$A$1:G7227,5,0)</f>
        <v>English</v>
      </c>
      <c r="Q3503" t="str">
        <f>VLOOKUP(A3503,Sheet2!$A$1:G7227,6,0)</f>
        <v>USA</v>
      </c>
      <c r="R3503" t="str">
        <f>VLOOKUP(A3503,Sheet2!$A$1:G7227,7,0)</f>
        <v>PG-13</v>
      </c>
      <c r="S3503" t="str">
        <f>IF(Table1[[#This Row],[Language]]="English","English","Other language")</f>
        <v>English</v>
      </c>
      <c r="T3503">
        <f>Table1[[#This Row],[Gross Revenue]]-Table1[[#This Row],[Budget]]</f>
        <v>149688385</v>
      </c>
      <c r="U3503" s="1">
        <f>(Table1[[#This Row],[Gross Revenue]]/Table1[[#This Row],[Budget]])-1</f>
        <v>1.6270476630434785</v>
      </c>
      <c r="V3503" t="str">
        <f t="shared" si="108"/>
        <v>111-130 minutes</v>
      </c>
      <c r="W3503">
        <f>Table1[[#This Row],[Profit]]/Table1[[#This Row],[Budget]]</f>
        <v>1.6270476630434783</v>
      </c>
      <c r="X3503" s="22" t="str">
        <f>IF(L3503="","",
IF(L3503&lt;Predictability!$B$1,"Low",
IF(L3503&lt;=Predictability!$B$2,"Mid","High")))</f>
        <v>High</v>
      </c>
      <c r="Y3503" s="22">
        <f t="shared" si="109"/>
        <v>1</v>
      </c>
    </row>
    <row r="3504" spans="1:25" x14ac:dyDescent="0.2">
      <c r="A3504" t="s">
        <v>5913</v>
      </c>
      <c r="B3504" t="s">
        <v>2626</v>
      </c>
      <c r="C3504" t="s">
        <v>2532</v>
      </c>
      <c r="D3504">
        <v>21</v>
      </c>
      <c r="E3504">
        <v>55</v>
      </c>
      <c r="F3504">
        <v>218</v>
      </c>
      <c r="G3504">
        <v>2000</v>
      </c>
      <c r="H3504">
        <v>7.1</v>
      </c>
      <c r="I3504">
        <v>88</v>
      </c>
      <c r="J3504">
        <v>109</v>
      </c>
      <c r="K3504">
        <v>18947630</v>
      </c>
      <c r="L3504">
        <v>59660000</v>
      </c>
      <c r="M3504" s="2">
        <f>VLOOKUP(A3504,Sheet2!$A$1:G7228,2,0)</f>
        <v>38005</v>
      </c>
      <c r="N3504" t="str">
        <f>VLOOKUP(A3504,Sheet2!$A$1:G7228,3,0)</f>
        <v>Color</v>
      </c>
      <c r="O3504" t="str">
        <f>VLOOKUP(A3504,Sheet2!$A$1:G7228,4,0)</f>
        <v>Adventure</v>
      </c>
      <c r="P3504" t="str">
        <f>VLOOKUP(A3504,Sheet2!$A$1:G7228,5,0)</f>
        <v>English</v>
      </c>
      <c r="Q3504" t="str">
        <f>VLOOKUP(A3504,Sheet2!$A$1:G7228,6,0)</f>
        <v>France</v>
      </c>
      <c r="R3504" t="str">
        <f>VLOOKUP(A3504,Sheet2!$A$1:G7228,7,0)</f>
        <v>PG</v>
      </c>
      <c r="S3504" t="str">
        <f>IF(Table1[[#This Row],[Language]]="English","English","Other language")</f>
        <v>English</v>
      </c>
      <c r="T3504">
        <f>Table1[[#This Row],[Gross Revenue]]-Table1[[#This Row],[Budget]]</f>
        <v>-40712370</v>
      </c>
      <c r="U3504" s="1">
        <f>(Table1[[#This Row],[Gross Revenue]]/Table1[[#This Row],[Budget]])-1</f>
        <v>-0.68240646999664767</v>
      </c>
      <c r="V3504" t="str">
        <f t="shared" si="108"/>
        <v>90-110 minutes</v>
      </c>
      <c r="W3504">
        <f>Table1[[#This Row],[Profit]]/Table1[[#This Row],[Budget]]</f>
        <v>-0.68240646999664767</v>
      </c>
      <c r="X3504" s="22" t="str">
        <f>IF(L3504="","",
IF(L3504&lt;Predictability!$B$1,"Low",
IF(L3504&lt;=Predictability!$B$2,"Mid","High")))</f>
        <v>High</v>
      </c>
      <c r="Y3504" s="22">
        <f t="shared" si="109"/>
        <v>0</v>
      </c>
    </row>
    <row r="3505" spans="1:25" x14ac:dyDescent="0.2">
      <c r="A3505" t="s">
        <v>4532</v>
      </c>
      <c r="B3505" t="s">
        <v>70</v>
      </c>
      <c r="C3505" t="s">
        <v>260</v>
      </c>
      <c r="D3505">
        <v>939</v>
      </c>
      <c r="E3505">
        <v>2815</v>
      </c>
      <c r="F3505">
        <v>7</v>
      </c>
      <c r="G3505">
        <v>593</v>
      </c>
      <c r="H3505">
        <v>6.1</v>
      </c>
      <c r="I3505">
        <v>40</v>
      </c>
      <c r="J3505">
        <v>90</v>
      </c>
      <c r="K3505">
        <v>22235901</v>
      </c>
      <c r="L3505">
        <v>6000000</v>
      </c>
      <c r="M3505" s="2">
        <f>VLOOKUP(A3505,Sheet2!$A$1:G7229,2,0)</f>
        <v>36934</v>
      </c>
      <c r="N3505" t="str">
        <f>VLOOKUP(A3505,Sheet2!$A$1:G7229,3,0)</f>
        <v>Color</v>
      </c>
      <c r="O3505" t="str">
        <f>VLOOKUP(A3505,Sheet2!$A$1:G7229,4,0)</f>
        <v>Comedy</v>
      </c>
      <c r="P3505" t="str">
        <f>VLOOKUP(A3505,Sheet2!$A$1:G7229,5,0)</f>
        <v>English</v>
      </c>
      <c r="Q3505" t="str">
        <f>VLOOKUP(A3505,Sheet2!$A$1:G7229,6,0)</f>
        <v>USA</v>
      </c>
      <c r="R3505" t="str">
        <f>VLOOKUP(A3505,Sheet2!$A$1:G7229,7,0)</f>
        <v>R</v>
      </c>
      <c r="S3505" t="str">
        <f>IF(Table1[[#This Row],[Language]]="English","English","Other language")</f>
        <v>English</v>
      </c>
      <c r="T3505">
        <f>Table1[[#This Row],[Gross Revenue]]-Table1[[#This Row],[Budget]]</f>
        <v>16235901</v>
      </c>
      <c r="U3505" s="1">
        <f>(Table1[[#This Row],[Gross Revenue]]/Table1[[#This Row],[Budget]])-1</f>
        <v>2.7059834999999999</v>
      </c>
      <c r="V3505" t="str">
        <f t="shared" si="108"/>
        <v>90-110 minutes</v>
      </c>
      <c r="W3505">
        <f>Table1[[#This Row],[Profit]]/Table1[[#This Row],[Budget]]</f>
        <v>2.7059834999999999</v>
      </c>
      <c r="X3505" s="22" t="str">
        <f>IF(L3505="","",
IF(L3505&lt;Predictability!$B$1,"Low",
IF(L3505&lt;=Predictability!$B$2,"Mid","High")))</f>
        <v>Low</v>
      </c>
      <c r="Y3505" s="22">
        <f t="shared" si="109"/>
        <v>1</v>
      </c>
    </row>
    <row r="3506" spans="1:25" x14ac:dyDescent="0.2">
      <c r="A3506" t="s">
        <v>4426</v>
      </c>
      <c r="B3506" t="s">
        <v>492</v>
      </c>
      <c r="C3506" t="s">
        <v>1534</v>
      </c>
      <c r="D3506">
        <v>982</v>
      </c>
      <c r="E3506">
        <v>2942</v>
      </c>
      <c r="F3506">
        <v>930</v>
      </c>
      <c r="G3506">
        <v>375</v>
      </c>
      <c r="H3506">
        <v>6.1</v>
      </c>
      <c r="I3506">
        <v>76</v>
      </c>
      <c r="J3506">
        <v>120</v>
      </c>
      <c r="K3506">
        <v>349618</v>
      </c>
      <c r="L3506">
        <v>9000000</v>
      </c>
      <c r="M3506" s="2">
        <f>VLOOKUP(A3506,Sheet2!$A$1:G7230,2,0)</f>
        <v>33152</v>
      </c>
      <c r="N3506" t="str">
        <f>VLOOKUP(A3506,Sheet2!$A$1:G7230,3,0)</f>
        <v>Color</v>
      </c>
      <c r="O3506" t="str">
        <f>VLOOKUP(A3506,Sheet2!$A$1:G7230,4,0)</f>
        <v>Horror</v>
      </c>
      <c r="P3506" t="str">
        <f>VLOOKUP(A3506,Sheet2!$A$1:G7230,5,0)</f>
        <v>English</v>
      </c>
      <c r="Q3506" t="str">
        <f>VLOOKUP(A3506,Sheet2!$A$1:G7230,6,0)</f>
        <v>Italy</v>
      </c>
      <c r="R3506" t="str">
        <f>VLOOKUP(A3506,Sheet2!$A$1:G7230,7,0)</f>
        <v>R</v>
      </c>
      <c r="S3506" t="str">
        <f>IF(Table1[[#This Row],[Language]]="English","English","Other language")</f>
        <v>English</v>
      </c>
      <c r="T3506">
        <f>Table1[[#This Row],[Gross Revenue]]-Table1[[#This Row],[Budget]]</f>
        <v>-8650382</v>
      </c>
      <c r="U3506" s="1">
        <f>(Table1[[#This Row],[Gross Revenue]]/Table1[[#This Row],[Budget]])-1</f>
        <v>-0.96115355555555559</v>
      </c>
      <c r="V3506" t="str">
        <f t="shared" si="108"/>
        <v>111-130 minutes</v>
      </c>
      <c r="W3506">
        <f>Table1[[#This Row],[Profit]]/Table1[[#This Row],[Budget]]</f>
        <v>-0.96115355555555559</v>
      </c>
      <c r="X3506" s="22" t="str">
        <f>IF(L3506="","",
IF(L3506&lt;Predictability!$B$1,"Low",
IF(L3506&lt;=Predictability!$B$2,"Mid","High")))</f>
        <v>Mid</v>
      </c>
      <c r="Y3506" s="22">
        <f t="shared" si="109"/>
        <v>0</v>
      </c>
    </row>
    <row r="3507" spans="1:25" x14ac:dyDescent="0.2">
      <c r="A3507" t="s">
        <v>3994</v>
      </c>
      <c r="B3507" t="s">
        <v>315</v>
      </c>
      <c r="C3507" t="s">
        <v>495</v>
      </c>
      <c r="D3507">
        <v>21000</v>
      </c>
      <c r="E3507">
        <v>21124</v>
      </c>
      <c r="F3507">
        <v>56</v>
      </c>
      <c r="G3507">
        <v>387</v>
      </c>
      <c r="H3507">
        <v>5.6</v>
      </c>
      <c r="I3507">
        <v>54</v>
      </c>
      <c r="J3507">
        <v>84</v>
      </c>
      <c r="K3507">
        <v>1950218</v>
      </c>
      <c r="L3507">
        <v>1000000</v>
      </c>
      <c r="M3507" s="2">
        <f>VLOOKUP(A3507,Sheet2!$A$1:G7231,2,0)</f>
        <v>35618</v>
      </c>
      <c r="N3507" t="str">
        <f>VLOOKUP(A3507,Sheet2!$A$1:G7231,3,0)</f>
        <v>Color</v>
      </c>
      <c r="O3507" t="str">
        <f>VLOOKUP(A3507,Sheet2!$A$1:G7231,4,0)</f>
        <v>Comedy</v>
      </c>
      <c r="P3507" t="str">
        <f>VLOOKUP(A3507,Sheet2!$A$1:G7231,5,0)</f>
        <v>English</v>
      </c>
      <c r="Q3507" t="str">
        <f>VLOOKUP(A3507,Sheet2!$A$1:G7231,6,0)</f>
        <v>USA</v>
      </c>
      <c r="R3507" t="str">
        <f>VLOOKUP(A3507,Sheet2!$A$1:G7231,7,0)</f>
        <v>R</v>
      </c>
      <c r="S3507" t="str">
        <f>IF(Table1[[#This Row],[Language]]="English","English","Other language")</f>
        <v>English</v>
      </c>
      <c r="T3507">
        <f>Table1[[#This Row],[Gross Revenue]]-Table1[[#This Row],[Budget]]</f>
        <v>950218</v>
      </c>
      <c r="U3507" s="1">
        <f>(Table1[[#This Row],[Gross Revenue]]/Table1[[#This Row],[Budget]])-1</f>
        <v>0.95021800000000001</v>
      </c>
      <c r="V3507" t="str">
        <f t="shared" si="108"/>
        <v>&lt;90 minutes</v>
      </c>
      <c r="W3507">
        <f>Table1[[#This Row],[Profit]]/Table1[[#This Row],[Budget]]</f>
        <v>0.95021800000000001</v>
      </c>
      <c r="X3507" s="22" t="str">
        <f>IF(L3507="","",
IF(L3507&lt;Predictability!$B$1,"Low",
IF(L3507&lt;=Predictability!$B$2,"Mid","High")))</f>
        <v>Low</v>
      </c>
      <c r="Y3507" s="22">
        <f t="shared" si="109"/>
        <v>1</v>
      </c>
    </row>
    <row r="3508" spans="1:25" x14ac:dyDescent="0.2">
      <c r="A3508" t="s">
        <v>5908</v>
      </c>
      <c r="B3508" t="s">
        <v>2621</v>
      </c>
      <c r="C3508" t="s">
        <v>2123</v>
      </c>
      <c r="D3508">
        <v>812</v>
      </c>
      <c r="E3508">
        <v>1540</v>
      </c>
      <c r="F3508">
        <v>115</v>
      </c>
      <c r="G3508">
        <v>0</v>
      </c>
      <c r="H3508">
        <v>7.1</v>
      </c>
      <c r="I3508">
        <v>190</v>
      </c>
      <c r="J3508">
        <v>110</v>
      </c>
      <c r="K3508">
        <v>3148482</v>
      </c>
      <c r="L3508">
        <v>12000000</v>
      </c>
      <c r="M3508" s="2">
        <f>VLOOKUP(A3508,Sheet2!$A$1:G7232,2,0)</f>
        <v>39719</v>
      </c>
      <c r="N3508" t="str">
        <f>VLOOKUP(A3508,Sheet2!$A$1:G7232,3,0)</f>
        <v>Color</v>
      </c>
      <c r="O3508" t="str">
        <f>VLOOKUP(A3508,Sheet2!$A$1:G7232,4,0)</f>
        <v>Drama</v>
      </c>
      <c r="P3508" t="str">
        <f>VLOOKUP(A3508,Sheet2!$A$1:G7232,5,0)</f>
        <v>English</v>
      </c>
      <c r="Q3508" t="str">
        <f>VLOOKUP(A3508,Sheet2!$A$1:G7232,6,0)</f>
        <v>USA</v>
      </c>
      <c r="R3508" t="str">
        <f>VLOOKUP(A3508,Sheet2!$A$1:G7232,7,0)</f>
        <v>R</v>
      </c>
      <c r="S3508" t="str">
        <f>IF(Table1[[#This Row],[Language]]="English","English","Other language")</f>
        <v>English</v>
      </c>
      <c r="T3508">
        <f>Table1[[#This Row],[Gross Revenue]]-Table1[[#This Row],[Budget]]</f>
        <v>-8851518</v>
      </c>
      <c r="U3508" s="1">
        <f>(Table1[[#This Row],[Gross Revenue]]/Table1[[#This Row],[Budget]])-1</f>
        <v>-0.73762649999999996</v>
      </c>
      <c r="V3508" t="str">
        <f t="shared" si="108"/>
        <v>90-110 minutes</v>
      </c>
      <c r="W3508">
        <f>Table1[[#This Row],[Profit]]/Table1[[#This Row],[Budget]]</f>
        <v>-0.73762649999999996</v>
      </c>
      <c r="X3508" s="22" t="str">
        <f>IF(L3508="","",
IF(L3508&lt;Predictability!$B$1,"Low",
IF(L3508&lt;=Predictability!$B$2,"Mid","High")))</f>
        <v>Mid</v>
      </c>
      <c r="Y3508" s="22">
        <f t="shared" si="109"/>
        <v>0</v>
      </c>
    </row>
    <row r="3509" spans="1:25" x14ac:dyDescent="0.2">
      <c r="A3509" t="s">
        <v>4508</v>
      </c>
      <c r="B3509" t="s">
        <v>1602</v>
      </c>
      <c r="C3509" t="s">
        <v>422</v>
      </c>
      <c r="D3509">
        <v>1000</v>
      </c>
      <c r="E3509">
        <v>2636</v>
      </c>
      <c r="F3509">
        <v>30</v>
      </c>
      <c r="G3509">
        <v>0</v>
      </c>
      <c r="H3509">
        <v>6.1</v>
      </c>
      <c r="I3509">
        <v>118</v>
      </c>
      <c r="J3509">
        <v>101</v>
      </c>
      <c r="K3509">
        <v>93307796</v>
      </c>
      <c r="L3509">
        <v>60000000</v>
      </c>
      <c r="M3509" s="2">
        <f>VLOOKUP(A3509,Sheet2!$A$1:G7233,2,0)</f>
        <v>37261</v>
      </c>
      <c r="N3509" t="str">
        <f>VLOOKUP(A3509,Sheet2!$A$1:G7233,3,0)</f>
        <v>Color</v>
      </c>
      <c r="O3509" t="str">
        <f>VLOOKUP(A3509,Sheet2!$A$1:G7233,4,0)</f>
        <v>Comedy</v>
      </c>
      <c r="P3509" t="str">
        <f>VLOOKUP(A3509,Sheet2!$A$1:G7233,5,0)</f>
        <v>English</v>
      </c>
      <c r="Q3509" t="str">
        <f>VLOOKUP(A3509,Sheet2!$A$1:G7233,6,0)</f>
        <v>USA</v>
      </c>
      <c r="R3509" t="str">
        <f>VLOOKUP(A3509,Sheet2!$A$1:G7233,7,0)</f>
        <v>PG-13</v>
      </c>
      <c r="S3509" t="str">
        <f>IF(Table1[[#This Row],[Language]]="English","English","Other language")</f>
        <v>English</v>
      </c>
      <c r="T3509">
        <f>Table1[[#This Row],[Gross Revenue]]-Table1[[#This Row],[Budget]]</f>
        <v>33307796</v>
      </c>
      <c r="U3509" s="1">
        <f>(Table1[[#This Row],[Gross Revenue]]/Table1[[#This Row],[Budget]])-1</f>
        <v>0.55512993333333327</v>
      </c>
      <c r="V3509" t="str">
        <f t="shared" si="108"/>
        <v>90-110 minutes</v>
      </c>
      <c r="W3509">
        <f>Table1[[#This Row],[Profit]]/Table1[[#This Row],[Budget]]</f>
        <v>0.55512993333333338</v>
      </c>
      <c r="X3509" s="22" t="str">
        <f>IF(L3509="","",
IF(L3509&lt;Predictability!$B$1,"Low",
IF(L3509&lt;=Predictability!$B$2,"Mid","High")))</f>
        <v>High</v>
      </c>
      <c r="Y3509" s="22">
        <f t="shared" si="109"/>
        <v>1</v>
      </c>
    </row>
    <row r="3510" spans="1:25" x14ac:dyDescent="0.2">
      <c r="A3510" t="s">
        <v>5227</v>
      </c>
      <c r="B3510" t="s">
        <v>408</v>
      </c>
      <c r="C3510" t="s">
        <v>1805</v>
      </c>
      <c r="D3510">
        <v>11000</v>
      </c>
      <c r="E3510">
        <v>14931</v>
      </c>
      <c r="F3510">
        <v>84</v>
      </c>
      <c r="G3510">
        <v>0</v>
      </c>
      <c r="H3510">
        <v>6.6</v>
      </c>
      <c r="I3510">
        <v>178</v>
      </c>
      <c r="J3510">
        <v>116</v>
      </c>
      <c r="K3510">
        <v>77086030</v>
      </c>
      <c r="L3510">
        <v>62000000</v>
      </c>
      <c r="M3510" s="2">
        <f>VLOOKUP(A3510,Sheet2!$A$1:G7234,2,0)</f>
        <v>36872</v>
      </c>
      <c r="N3510" t="str">
        <f>VLOOKUP(A3510,Sheet2!$A$1:G7234,3,0)</f>
        <v>Color</v>
      </c>
      <c r="O3510" t="str">
        <f>VLOOKUP(A3510,Sheet2!$A$1:G7234,4,0)</f>
        <v>Action</v>
      </c>
      <c r="P3510" t="str">
        <f>VLOOKUP(A3510,Sheet2!$A$1:G7234,5,0)</f>
        <v>English</v>
      </c>
      <c r="Q3510" t="str">
        <f>VLOOKUP(A3510,Sheet2!$A$1:G7234,6,0)</f>
        <v>France</v>
      </c>
      <c r="R3510" t="str">
        <f>VLOOKUP(A3510,Sheet2!$A$1:G7234,7,0)</f>
        <v>PG-13</v>
      </c>
      <c r="S3510" t="str">
        <f>IF(Table1[[#This Row],[Language]]="English","English","Other language")</f>
        <v>English</v>
      </c>
      <c r="T3510">
        <f>Table1[[#This Row],[Gross Revenue]]-Table1[[#This Row],[Budget]]</f>
        <v>15086030</v>
      </c>
      <c r="U3510" s="1">
        <f>(Table1[[#This Row],[Gross Revenue]]/Table1[[#This Row],[Budget]])-1</f>
        <v>0.24332306451612906</v>
      </c>
      <c r="V3510" t="str">
        <f t="shared" si="108"/>
        <v>111-130 minutes</v>
      </c>
      <c r="W3510">
        <f>Table1[[#This Row],[Profit]]/Table1[[#This Row],[Budget]]</f>
        <v>0.24332306451612903</v>
      </c>
      <c r="X3510" s="22" t="str">
        <f>IF(L3510="","",
IF(L3510&lt;Predictability!$B$1,"Low",
IF(L3510&lt;=Predictability!$B$2,"Mid","High")))</f>
        <v>High</v>
      </c>
      <c r="Y3510" s="22">
        <f t="shared" si="109"/>
        <v>0</v>
      </c>
    </row>
    <row r="3511" spans="1:25" x14ac:dyDescent="0.2">
      <c r="A3511" t="s">
        <v>5811</v>
      </c>
      <c r="B3511" t="s">
        <v>2548</v>
      </c>
      <c r="C3511" t="s">
        <v>2549</v>
      </c>
      <c r="D3511">
        <v>859</v>
      </c>
      <c r="E3511">
        <v>3942</v>
      </c>
      <c r="F3511">
        <v>3</v>
      </c>
      <c r="G3511">
        <v>0</v>
      </c>
      <c r="H3511">
        <v>7</v>
      </c>
      <c r="I3511">
        <v>59</v>
      </c>
      <c r="J3511">
        <v>150</v>
      </c>
      <c r="K3511">
        <v>6157157</v>
      </c>
      <c r="L3511">
        <v>5000000</v>
      </c>
      <c r="M3511" s="2">
        <f>VLOOKUP(A3511,Sheet2!$A$1:G7235,2,0)</f>
        <v>32597</v>
      </c>
      <c r="N3511" t="str">
        <f>VLOOKUP(A3511,Sheet2!$A$1:G7235,3,0)</f>
        <v>Color</v>
      </c>
      <c r="O3511" t="str">
        <f>VLOOKUP(A3511,Sheet2!$A$1:G7235,4,0)</f>
        <v>Comedy</v>
      </c>
      <c r="P3511" t="str">
        <f>VLOOKUP(A3511,Sheet2!$A$1:G7235,5,0)</f>
        <v>English</v>
      </c>
      <c r="Q3511" t="str">
        <f>VLOOKUP(A3511,Sheet2!$A$1:G7235,6,0)</f>
        <v>USA</v>
      </c>
      <c r="R3511" t="str">
        <f>VLOOKUP(A3511,Sheet2!$A$1:G7235,7,0)</f>
        <v>PG-13</v>
      </c>
      <c r="S3511" t="str">
        <f>IF(Table1[[#This Row],[Language]]="English","English","Other language")</f>
        <v>English</v>
      </c>
      <c r="T3511">
        <f>Table1[[#This Row],[Gross Revenue]]-Table1[[#This Row],[Budget]]</f>
        <v>1157157</v>
      </c>
      <c r="U3511" s="1">
        <f>(Table1[[#This Row],[Gross Revenue]]/Table1[[#This Row],[Budget]])-1</f>
        <v>0.23143139999999995</v>
      </c>
      <c r="V3511" t="str">
        <f t="shared" si="108"/>
        <v>131-150 minutes</v>
      </c>
      <c r="W3511">
        <f>Table1[[#This Row],[Profit]]/Table1[[#This Row],[Budget]]</f>
        <v>0.23143140000000001</v>
      </c>
      <c r="X3511" s="22" t="str">
        <f>IF(L3511="","",
IF(L3511&lt;Predictability!$B$1,"Low",
IF(L3511&lt;=Predictability!$B$2,"Mid","High")))</f>
        <v>Low</v>
      </c>
      <c r="Y3511" s="22">
        <f t="shared" si="109"/>
        <v>0</v>
      </c>
    </row>
    <row r="3512" spans="1:25" x14ac:dyDescent="0.2">
      <c r="A3512" t="s">
        <v>5998</v>
      </c>
      <c r="B3512" t="s">
        <v>2663</v>
      </c>
      <c r="C3512" t="s">
        <v>2664</v>
      </c>
      <c r="D3512">
        <v>402</v>
      </c>
      <c r="E3512">
        <v>787</v>
      </c>
      <c r="F3512">
        <v>9</v>
      </c>
      <c r="G3512">
        <v>381</v>
      </c>
      <c r="H3512">
        <v>7.1</v>
      </c>
      <c r="I3512">
        <v>61</v>
      </c>
      <c r="J3512">
        <v>113</v>
      </c>
      <c r="K3512">
        <v>9054736</v>
      </c>
      <c r="L3512">
        <v>2700000</v>
      </c>
      <c r="M3512" s="2">
        <f>VLOOKUP(A3512,Sheet2!$A$1:G7236,2,0)</f>
        <v>35525</v>
      </c>
      <c r="N3512" t="str">
        <f>VLOOKUP(A3512,Sheet2!$A$1:G7236,3,0)</f>
        <v>Color</v>
      </c>
      <c r="O3512" t="str">
        <f>VLOOKUP(A3512,Sheet2!$A$1:G7236,4,0)</f>
        <v>Drama</v>
      </c>
      <c r="P3512" t="str">
        <f>VLOOKUP(A3512,Sheet2!$A$1:G7236,5,0)</f>
        <v>English</v>
      </c>
      <c r="Q3512" t="str">
        <f>VLOOKUP(A3512,Sheet2!$A$1:G7236,6,0)</f>
        <v>USA</v>
      </c>
      <c r="R3512" t="str">
        <f>VLOOKUP(A3512,Sheet2!$A$1:G7236,7,0)</f>
        <v>R</v>
      </c>
      <c r="S3512" t="str">
        <f>IF(Table1[[#This Row],[Language]]="English","English","Other language")</f>
        <v>English</v>
      </c>
      <c r="T3512">
        <f>Table1[[#This Row],[Gross Revenue]]-Table1[[#This Row],[Budget]]</f>
        <v>6354736</v>
      </c>
      <c r="U3512" s="1">
        <f>(Table1[[#This Row],[Gross Revenue]]/Table1[[#This Row],[Budget]])-1</f>
        <v>2.3536059259259261</v>
      </c>
      <c r="V3512" t="str">
        <f t="shared" si="108"/>
        <v>111-130 minutes</v>
      </c>
      <c r="W3512">
        <f>Table1[[#This Row],[Profit]]/Table1[[#This Row],[Budget]]</f>
        <v>2.3536059259259261</v>
      </c>
      <c r="X3512" s="22" t="str">
        <f>IF(L3512="","",
IF(L3512&lt;Predictability!$B$1,"Low",
IF(L3512&lt;=Predictability!$B$2,"Mid","High")))</f>
        <v>Low</v>
      </c>
      <c r="Y3512" s="22">
        <f t="shared" si="109"/>
        <v>1</v>
      </c>
    </row>
    <row r="3513" spans="1:25" x14ac:dyDescent="0.2">
      <c r="A3513" t="s">
        <v>3416</v>
      </c>
      <c r="B3513" t="s">
        <v>302</v>
      </c>
      <c r="C3513" t="s">
        <v>303</v>
      </c>
      <c r="D3513">
        <v>14000</v>
      </c>
      <c r="E3513">
        <v>15271</v>
      </c>
      <c r="F3513">
        <v>110</v>
      </c>
      <c r="G3513">
        <v>0</v>
      </c>
      <c r="H3513">
        <v>4.4000000000000004</v>
      </c>
      <c r="I3513">
        <v>158</v>
      </c>
      <c r="J3513">
        <v>94</v>
      </c>
      <c r="K3513">
        <v>18500966</v>
      </c>
      <c r="L3513">
        <v>30000000</v>
      </c>
      <c r="M3513" s="2">
        <f>VLOOKUP(A3513,Sheet2!$A$1:G7237,2,0)</f>
        <v>38732</v>
      </c>
      <c r="N3513" t="str">
        <f>VLOOKUP(A3513,Sheet2!$A$1:G7237,3,0)</f>
        <v>Color</v>
      </c>
      <c r="O3513" t="str">
        <f>VLOOKUP(A3513,Sheet2!$A$1:G7237,4,0)</f>
        <v>Action</v>
      </c>
      <c r="P3513" t="str">
        <f>VLOOKUP(A3513,Sheet2!$A$1:G7237,5,0)</f>
        <v>English</v>
      </c>
      <c r="Q3513" t="str">
        <f>VLOOKUP(A3513,Sheet2!$A$1:G7237,6,0)</f>
        <v>USA</v>
      </c>
      <c r="R3513" t="str">
        <f>VLOOKUP(A3513,Sheet2!$A$1:G7237,7,0)</f>
        <v>PG-13</v>
      </c>
      <c r="S3513" t="str">
        <f>IF(Table1[[#This Row],[Language]]="English","English","Other language")</f>
        <v>English</v>
      </c>
      <c r="T3513">
        <f>Table1[[#This Row],[Gross Revenue]]-Table1[[#This Row],[Budget]]</f>
        <v>-11499034</v>
      </c>
      <c r="U3513" s="1">
        <f>(Table1[[#This Row],[Gross Revenue]]/Table1[[#This Row],[Budget]])-1</f>
        <v>-0.38330113333333338</v>
      </c>
      <c r="V3513" t="str">
        <f t="shared" si="108"/>
        <v>90-110 minutes</v>
      </c>
      <c r="W3513">
        <f>Table1[[#This Row],[Profit]]/Table1[[#This Row],[Budget]]</f>
        <v>-0.38330113333333332</v>
      </c>
      <c r="X3513" s="22" t="str">
        <f>IF(L3513="","",
IF(L3513&lt;Predictability!$B$1,"Low",
IF(L3513&lt;=Predictability!$B$2,"Mid","High")))</f>
        <v>Mid</v>
      </c>
      <c r="Y3513" s="22">
        <f t="shared" si="109"/>
        <v>0</v>
      </c>
    </row>
    <row r="3514" spans="1:25" x14ac:dyDescent="0.2">
      <c r="A3514" t="s">
        <v>3625</v>
      </c>
      <c r="B3514" t="s">
        <v>637</v>
      </c>
      <c r="C3514" t="s">
        <v>638</v>
      </c>
      <c r="D3514">
        <v>931</v>
      </c>
      <c r="E3514">
        <v>4431</v>
      </c>
      <c r="F3514">
        <v>176</v>
      </c>
      <c r="G3514">
        <v>498</v>
      </c>
      <c r="H3514">
        <v>5.0999999999999996</v>
      </c>
      <c r="I3514">
        <v>73</v>
      </c>
      <c r="J3514">
        <v>90</v>
      </c>
      <c r="K3514">
        <v>16647384</v>
      </c>
      <c r="L3514">
        <v>26000000</v>
      </c>
      <c r="M3514" s="2">
        <f>VLOOKUP(A3514,Sheet2!$A$1:G7238,2,0)</f>
        <v>38920</v>
      </c>
      <c r="N3514" t="str">
        <f>VLOOKUP(A3514,Sheet2!$A$1:G7238,3,0)</f>
        <v>Color</v>
      </c>
      <c r="O3514" t="str">
        <f>VLOOKUP(A3514,Sheet2!$A$1:G7238,4,0)</f>
        <v>Adventure</v>
      </c>
      <c r="P3514" t="str">
        <f>VLOOKUP(A3514,Sheet2!$A$1:G7238,5,0)</f>
        <v>English</v>
      </c>
      <c r="Q3514" t="str">
        <f>VLOOKUP(A3514,Sheet2!$A$1:G7238,6,0)</f>
        <v>USA</v>
      </c>
      <c r="R3514" t="str">
        <f>VLOOKUP(A3514,Sheet2!$A$1:G7238,7,0)</f>
        <v>PG</v>
      </c>
      <c r="S3514" t="str">
        <f>IF(Table1[[#This Row],[Language]]="English","English","Other language")</f>
        <v>English</v>
      </c>
      <c r="T3514">
        <f>Table1[[#This Row],[Gross Revenue]]-Table1[[#This Row],[Budget]]</f>
        <v>-9352616</v>
      </c>
      <c r="U3514" s="1">
        <f>(Table1[[#This Row],[Gross Revenue]]/Table1[[#This Row],[Budget]])-1</f>
        <v>-0.35971600000000004</v>
      </c>
      <c r="V3514" t="str">
        <f t="shared" si="108"/>
        <v>90-110 minutes</v>
      </c>
      <c r="W3514">
        <f>Table1[[#This Row],[Profit]]/Table1[[#This Row],[Budget]]</f>
        <v>-0.35971599999999998</v>
      </c>
      <c r="X3514" s="22" t="str">
        <f>IF(L3514="","",
IF(L3514&lt;Predictability!$B$1,"Low",
IF(L3514&lt;=Predictability!$B$2,"Mid","High")))</f>
        <v>Mid</v>
      </c>
      <c r="Y3514" s="22">
        <f t="shared" si="109"/>
        <v>0</v>
      </c>
    </row>
    <row r="3515" spans="1:25" x14ac:dyDescent="0.2">
      <c r="A3515" t="s">
        <v>6091</v>
      </c>
      <c r="B3515" t="s">
        <v>1061</v>
      </c>
      <c r="C3515" t="s">
        <v>250</v>
      </c>
      <c r="D3515">
        <v>18000</v>
      </c>
      <c r="E3515">
        <v>33645</v>
      </c>
      <c r="F3515">
        <v>0</v>
      </c>
      <c r="G3515">
        <v>0</v>
      </c>
      <c r="H3515">
        <v>7.2</v>
      </c>
      <c r="I3515">
        <v>294</v>
      </c>
      <c r="J3515">
        <v>106</v>
      </c>
      <c r="K3515">
        <v>94999143</v>
      </c>
      <c r="L3515">
        <v>75000000</v>
      </c>
      <c r="M3515" s="2">
        <f>VLOOKUP(A3515,Sheet2!$A$1:G7239,2,0)</f>
        <v>36572</v>
      </c>
      <c r="N3515" t="str">
        <f>VLOOKUP(A3515,Sheet2!$A$1:G7239,3,0)</f>
        <v>Color</v>
      </c>
      <c r="O3515" t="str">
        <f>VLOOKUP(A3515,Sheet2!$A$1:G7239,4,0)</f>
        <v>Drama</v>
      </c>
      <c r="P3515" t="str">
        <f>VLOOKUP(A3515,Sheet2!$A$1:G7239,5,0)</f>
        <v>English</v>
      </c>
      <c r="Q3515" t="str">
        <f>VLOOKUP(A3515,Sheet2!$A$1:G7239,6,0)</f>
        <v>USA</v>
      </c>
      <c r="R3515" t="str">
        <f>VLOOKUP(A3515,Sheet2!$A$1:G7239,7,0)</f>
        <v>PG-13</v>
      </c>
      <c r="S3515" t="str">
        <f>IF(Table1[[#This Row],[Language]]="English","English","Other language")</f>
        <v>English</v>
      </c>
      <c r="T3515">
        <f>Table1[[#This Row],[Gross Revenue]]-Table1[[#This Row],[Budget]]</f>
        <v>19999143</v>
      </c>
      <c r="U3515" s="1">
        <f>(Table1[[#This Row],[Gross Revenue]]/Table1[[#This Row],[Budget]])-1</f>
        <v>0.26665523999999996</v>
      </c>
      <c r="V3515" t="str">
        <f t="shared" si="108"/>
        <v>90-110 minutes</v>
      </c>
      <c r="W3515">
        <f>Table1[[#This Row],[Profit]]/Table1[[#This Row],[Budget]]</f>
        <v>0.26665524000000002</v>
      </c>
      <c r="X3515" s="22" t="str">
        <f>IF(L3515="","",
IF(L3515&lt;Predictability!$B$1,"Low",
IF(L3515&lt;=Predictability!$B$2,"Mid","High")))</f>
        <v>High</v>
      </c>
      <c r="Y3515" s="22">
        <f t="shared" si="109"/>
        <v>0</v>
      </c>
    </row>
    <row r="3516" spans="1:25" x14ac:dyDescent="0.2">
      <c r="A3516" t="s">
        <v>6108</v>
      </c>
      <c r="B3516" t="s">
        <v>2742</v>
      </c>
      <c r="C3516" t="s">
        <v>258</v>
      </c>
      <c r="D3516">
        <v>769</v>
      </c>
      <c r="E3516">
        <v>2938</v>
      </c>
      <c r="F3516">
        <v>11000</v>
      </c>
      <c r="G3516">
        <v>35000</v>
      </c>
      <c r="H3516">
        <v>7.2</v>
      </c>
      <c r="I3516">
        <v>322</v>
      </c>
      <c r="J3516">
        <v>137</v>
      </c>
      <c r="K3516">
        <v>115603980</v>
      </c>
      <c r="L3516">
        <v>65000000</v>
      </c>
      <c r="M3516" s="2">
        <f>VLOOKUP(A3516,Sheet2!$A$1:G7240,2,0)</f>
        <v>41767</v>
      </c>
      <c r="N3516" t="str">
        <f>VLOOKUP(A3516,Sheet2!$A$1:G7240,3,0)</f>
        <v>Color</v>
      </c>
      <c r="O3516" t="str">
        <f>VLOOKUP(A3516,Sheet2!$A$1:G7240,4,0)</f>
        <v>Biography</v>
      </c>
      <c r="P3516" t="str">
        <f>VLOOKUP(A3516,Sheet2!$A$1:G7240,5,0)</f>
        <v>English</v>
      </c>
      <c r="Q3516" t="str">
        <f>VLOOKUP(A3516,Sheet2!$A$1:G7240,6,0)</f>
        <v>USA</v>
      </c>
      <c r="R3516" t="str">
        <f>VLOOKUP(A3516,Sheet2!$A$1:G7240,7,0)</f>
        <v>PG-13</v>
      </c>
      <c r="S3516" t="str">
        <f>IF(Table1[[#This Row],[Language]]="English","English","Other language")</f>
        <v>English</v>
      </c>
      <c r="T3516">
        <f>Table1[[#This Row],[Gross Revenue]]-Table1[[#This Row],[Budget]]</f>
        <v>50603980</v>
      </c>
      <c r="U3516" s="1">
        <f>(Table1[[#This Row],[Gross Revenue]]/Table1[[#This Row],[Budget]])-1</f>
        <v>0.77852276923076924</v>
      </c>
      <c r="V3516" t="str">
        <f t="shared" si="108"/>
        <v>131-150 minutes</v>
      </c>
      <c r="W3516">
        <f>Table1[[#This Row],[Profit]]/Table1[[#This Row],[Budget]]</f>
        <v>0.77852276923076924</v>
      </c>
      <c r="X3516" s="22" t="str">
        <f>IF(L3516="","",
IF(L3516&lt;Predictability!$B$1,"Low",
IF(L3516&lt;=Predictability!$B$2,"Mid","High")))</f>
        <v>High</v>
      </c>
      <c r="Y3516" s="22">
        <f t="shared" si="109"/>
        <v>1</v>
      </c>
    </row>
    <row r="3517" spans="1:25" x14ac:dyDescent="0.2">
      <c r="A3517" t="s">
        <v>3807</v>
      </c>
      <c r="B3517" t="s">
        <v>888</v>
      </c>
      <c r="C3517" t="s">
        <v>889</v>
      </c>
      <c r="D3517">
        <v>789</v>
      </c>
      <c r="E3517">
        <v>2318</v>
      </c>
      <c r="F3517">
        <v>14</v>
      </c>
      <c r="G3517">
        <v>1000</v>
      </c>
      <c r="H3517">
        <v>5.4</v>
      </c>
      <c r="I3517">
        <v>47</v>
      </c>
      <c r="J3517">
        <v>92</v>
      </c>
      <c r="K3517">
        <v>50024083</v>
      </c>
      <c r="L3517">
        <v>60000000</v>
      </c>
      <c r="M3517" s="2">
        <f>VLOOKUP(A3517,Sheet2!$A$1:G7241,2,0)</f>
        <v>34745</v>
      </c>
      <c r="N3517" t="str">
        <f>VLOOKUP(A3517,Sheet2!$A$1:G7241,3,0)</f>
        <v>Color</v>
      </c>
      <c r="O3517" t="str">
        <f>VLOOKUP(A3517,Sheet2!$A$1:G7241,4,0)</f>
        <v>Action</v>
      </c>
      <c r="P3517" t="str">
        <f>VLOOKUP(A3517,Sheet2!$A$1:G7241,5,0)</f>
        <v>English</v>
      </c>
      <c r="Q3517" t="str">
        <f>VLOOKUP(A3517,Sheet2!$A$1:G7241,6,0)</f>
        <v>USA</v>
      </c>
      <c r="R3517" t="str">
        <f>VLOOKUP(A3517,Sheet2!$A$1:G7241,7,0)</f>
        <v>R</v>
      </c>
      <c r="S3517" t="str">
        <f>IF(Table1[[#This Row],[Language]]="English","English","Other language")</f>
        <v>English</v>
      </c>
      <c r="T3517">
        <f>Table1[[#This Row],[Gross Revenue]]-Table1[[#This Row],[Budget]]</f>
        <v>-9975917</v>
      </c>
      <c r="U3517" s="1">
        <f>(Table1[[#This Row],[Gross Revenue]]/Table1[[#This Row],[Budget]])-1</f>
        <v>-0.16626528333333335</v>
      </c>
      <c r="V3517" t="str">
        <f t="shared" si="108"/>
        <v>90-110 minutes</v>
      </c>
      <c r="W3517">
        <f>Table1[[#This Row],[Profit]]/Table1[[#This Row],[Budget]]</f>
        <v>-0.16626528333333335</v>
      </c>
      <c r="X3517" s="22" t="str">
        <f>IF(L3517="","",
IF(L3517&lt;Predictability!$B$1,"Low",
IF(L3517&lt;=Predictability!$B$2,"Mid","High")))</f>
        <v>High</v>
      </c>
      <c r="Y3517" s="22">
        <f t="shared" si="109"/>
        <v>0</v>
      </c>
    </row>
    <row r="3518" spans="1:25" x14ac:dyDescent="0.2">
      <c r="A3518" t="s">
        <v>3788</v>
      </c>
      <c r="B3518" t="s">
        <v>864</v>
      </c>
      <c r="C3518" t="s">
        <v>636</v>
      </c>
      <c r="D3518">
        <v>691</v>
      </c>
      <c r="E3518">
        <v>1761</v>
      </c>
      <c r="F3518">
        <v>15</v>
      </c>
      <c r="G3518">
        <v>501</v>
      </c>
      <c r="H3518">
        <v>5.4</v>
      </c>
      <c r="I3518">
        <v>13</v>
      </c>
      <c r="J3518">
        <v>98</v>
      </c>
      <c r="K3518">
        <v>8500000</v>
      </c>
      <c r="L3518">
        <v>20000000</v>
      </c>
      <c r="M3518" s="2">
        <f>VLOOKUP(A3518,Sheet2!$A$1:G7242,2,0)</f>
        <v>29776</v>
      </c>
      <c r="N3518" t="str">
        <f>VLOOKUP(A3518,Sheet2!$A$1:G7242,3,0)</f>
        <v>Color</v>
      </c>
      <c r="O3518" t="str">
        <f>VLOOKUP(A3518,Sheet2!$A$1:G7242,4,0)</f>
        <v>Comedy</v>
      </c>
      <c r="P3518" t="str">
        <f>VLOOKUP(A3518,Sheet2!$A$1:G7242,5,0)</f>
        <v>English</v>
      </c>
      <c r="Q3518" t="str">
        <f>VLOOKUP(A3518,Sheet2!$A$1:G7242,6,0)</f>
        <v>USA</v>
      </c>
      <c r="R3518" t="str">
        <f>VLOOKUP(A3518,Sheet2!$A$1:G7242,7,0)</f>
        <v>PG</v>
      </c>
      <c r="S3518" t="str">
        <f>IF(Table1[[#This Row],[Language]]="English","English","Other language")</f>
        <v>English</v>
      </c>
      <c r="T3518">
        <f>Table1[[#This Row],[Gross Revenue]]-Table1[[#This Row],[Budget]]</f>
        <v>-11500000</v>
      </c>
      <c r="U3518" s="1">
        <f>(Table1[[#This Row],[Gross Revenue]]/Table1[[#This Row],[Budget]])-1</f>
        <v>-0.57499999999999996</v>
      </c>
      <c r="V3518" t="str">
        <f t="shared" si="108"/>
        <v>90-110 minutes</v>
      </c>
      <c r="W3518">
        <f>Table1[[#This Row],[Profit]]/Table1[[#This Row],[Budget]]</f>
        <v>-0.57499999999999996</v>
      </c>
      <c r="X3518" s="22" t="str">
        <f>IF(L3518="","",
IF(L3518&lt;Predictability!$B$1,"Low",
IF(L3518&lt;=Predictability!$B$2,"Mid","High")))</f>
        <v>Mid</v>
      </c>
      <c r="Y3518" s="22">
        <f t="shared" si="109"/>
        <v>0</v>
      </c>
    </row>
    <row r="3519" spans="1:25" x14ac:dyDescent="0.2">
      <c r="A3519" t="s">
        <v>5427</v>
      </c>
      <c r="B3519" t="s">
        <v>2289</v>
      </c>
      <c r="C3519" t="s">
        <v>2290</v>
      </c>
      <c r="D3519">
        <v>727</v>
      </c>
      <c r="E3519">
        <v>1310</v>
      </c>
      <c r="F3519">
        <v>22</v>
      </c>
      <c r="G3519">
        <v>0</v>
      </c>
      <c r="H3519">
        <v>6.7</v>
      </c>
      <c r="I3519">
        <v>111</v>
      </c>
      <c r="J3519">
        <v>113</v>
      </c>
      <c r="K3519">
        <v>43601508</v>
      </c>
      <c r="L3519">
        <v>18000000</v>
      </c>
      <c r="M3519" s="2">
        <f>VLOOKUP(A3519,Sheet2!$A$1:G7243,2,0)</f>
        <v>37818</v>
      </c>
      <c r="N3519" t="str">
        <f>VLOOKUP(A3519,Sheet2!$A$1:G7243,3,0)</f>
        <v>Color</v>
      </c>
      <c r="O3519" t="str">
        <f>VLOOKUP(A3519,Sheet2!$A$1:G7243,4,0)</f>
        <v>Comedy</v>
      </c>
      <c r="P3519" t="str">
        <f>VLOOKUP(A3519,Sheet2!$A$1:G7243,5,0)</f>
        <v>English</v>
      </c>
      <c r="Q3519" t="str">
        <f>VLOOKUP(A3519,Sheet2!$A$1:G7243,6,0)</f>
        <v>USA</v>
      </c>
      <c r="R3519" t="str">
        <f>VLOOKUP(A3519,Sheet2!$A$1:G7243,7,0)</f>
        <v>PG-13</v>
      </c>
      <c r="S3519" t="str">
        <f>IF(Table1[[#This Row],[Language]]="English","English","Other language")</f>
        <v>English</v>
      </c>
      <c r="T3519">
        <f>Table1[[#This Row],[Gross Revenue]]-Table1[[#This Row],[Budget]]</f>
        <v>25601508</v>
      </c>
      <c r="U3519" s="1">
        <f>(Table1[[#This Row],[Gross Revenue]]/Table1[[#This Row],[Budget]])-1</f>
        <v>1.4223059999999998</v>
      </c>
      <c r="V3519" t="str">
        <f t="shared" si="108"/>
        <v>111-130 minutes</v>
      </c>
      <c r="W3519">
        <f>Table1[[#This Row],[Profit]]/Table1[[#This Row],[Budget]]</f>
        <v>1.4223060000000001</v>
      </c>
      <c r="X3519" s="22" t="str">
        <f>IF(L3519="","",
IF(L3519&lt;Predictability!$B$1,"Low",
IF(L3519&lt;=Predictability!$B$2,"Mid","High")))</f>
        <v>Mid</v>
      </c>
      <c r="Y3519" s="22">
        <f t="shared" si="109"/>
        <v>1</v>
      </c>
    </row>
    <row r="3520" spans="1:25" x14ac:dyDescent="0.2">
      <c r="A3520" t="s">
        <v>3360</v>
      </c>
      <c r="B3520" t="s">
        <v>128</v>
      </c>
      <c r="C3520" t="s">
        <v>203</v>
      </c>
      <c r="D3520">
        <v>843</v>
      </c>
      <c r="E3520">
        <v>2165</v>
      </c>
      <c r="F3520">
        <v>32</v>
      </c>
      <c r="G3520">
        <v>206</v>
      </c>
      <c r="H3520">
        <v>4.0999999999999996</v>
      </c>
      <c r="I3520">
        <v>31</v>
      </c>
      <c r="J3520">
        <v>95</v>
      </c>
      <c r="K3520">
        <v>5654777</v>
      </c>
      <c r="L3520">
        <v>25000000</v>
      </c>
      <c r="M3520" s="2">
        <f>VLOOKUP(A3520,Sheet2!$A$1:G7244,2,0)</f>
        <v>38616</v>
      </c>
      <c r="N3520" t="str">
        <f>VLOOKUP(A3520,Sheet2!$A$1:G7244,3,0)</f>
        <v>Color</v>
      </c>
      <c r="O3520" t="str">
        <f>VLOOKUP(A3520,Sheet2!$A$1:G7244,4,0)</f>
        <v>Action</v>
      </c>
      <c r="P3520" t="str">
        <f>VLOOKUP(A3520,Sheet2!$A$1:G7244,5,0)</f>
        <v>English</v>
      </c>
      <c r="Q3520" t="str">
        <f>VLOOKUP(A3520,Sheet2!$A$1:G7244,6,0)</f>
        <v>USA</v>
      </c>
      <c r="R3520" t="str">
        <f>VLOOKUP(A3520,Sheet2!$A$1:G7244,7,0)</f>
        <v>PG-13</v>
      </c>
      <c r="S3520" t="str">
        <f>IF(Table1[[#This Row],[Language]]="English","English","Other language")</f>
        <v>English</v>
      </c>
      <c r="T3520">
        <f>Table1[[#This Row],[Gross Revenue]]-Table1[[#This Row],[Budget]]</f>
        <v>-19345223</v>
      </c>
      <c r="U3520" s="1">
        <f>(Table1[[#This Row],[Gross Revenue]]/Table1[[#This Row],[Budget]])-1</f>
        <v>-0.77380892000000001</v>
      </c>
      <c r="V3520" t="str">
        <f t="shared" si="108"/>
        <v>90-110 minutes</v>
      </c>
      <c r="W3520">
        <f>Table1[[#This Row],[Profit]]/Table1[[#This Row],[Budget]]</f>
        <v>-0.77380892000000001</v>
      </c>
      <c r="X3520" s="22" t="str">
        <f>IF(L3520="","",
IF(L3520&lt;Predictability!$B$1,"Low",
IF(L3520&lt;=Predictability!$B$2,"Mid","High")))</f>
        <v>Mid</v>
      </c>
      <c r="Y3520" s="22">
        <f t="shared" si="109"/>
        <v>0</v>
      </c>
    </row>
    <row r="3521" spans="1:25" x14ac:dyDescent="0.2">
      <c r="A3521" t="s">
        <v>4165</v>
      </c>
      <c r="B3521" t="s">
        <v>1287</v>
      </c>
      <c r="C3521" t="s">
        <v>114</v>
      </c>
      <c r="D3521">
        <v>744</v>
      </c>
      <c r="E3521">
        <v>3001</v>
      </c>
      <c r="F3521">
        <v>92</v>
      </c>
      <c r="G3521">
        <v>0</v>
      </c>
      <c r="H3521">
        <v>5.8</v>
      </c>
      <c r="I3521">
        <v>81</v>
      </c>
      <c r="J3521">
        <v>86</v>
      </c>
      <c r="K3521">
        <v>38230435</v>
      </c>
      <c r="L3521">
        <v>25000000</v>
      </c>
      <c r="M3521" s="2">
        <f>VLOOKUP(A3521,Sheet2!$A$1:G7245,2,0)</f>
        <v>37490</v>
      </c>
      <c r="N3521" t="str">
        <f>VLOOKUP(A3521,Sheet2!$A$1:G7245,3,0)</f>
        <v>Color</v>
      </c>
      <c r="O3521" t="str">
        <f>VLOOKUP(A3521,Sheet2!$A$1:G7245,4,0)</f>
        <v>Action</v>
      </c>
      <c r="P3521" t="str">
        <f>VLOOKUP(A3521,Sheet2!$A$1:G7245,5,0)</f>
        <v>English</v>
      </c>
      <c r="Q3521" t="str">
        <f>VLOOKUP(A3521,Sheet2!$A$1:G7245,6,0)</f>
        <v>USA</v>
      </c>
      <c r="R3521" t="str">
        <f>VLOOKUP(A3521,Sheet2!$A$1:G7245,7,0)</f>
        <v>PG-13</v>
      </c>
      <c r="S3521" t="str">
        <f>IF(Table1[[#This Row],[Language]]="English","English","Other language")</f>
        <v>English</v>
      </c>
      <c r="T3521">
        <f>Table1[[#This Row],[Gross Revenue]]-Table1[[#This Row],[Budget]]</f>
        <v>13230435</v>
      </c>
      <c r="U3521" s="1">
        <f>(Table1[[#This Row],[Gross Revenue]]/Table1[[#This Row],[Budget]])-1</f>
        <v>0.52921740000000006</v>
      </c>
      <c r="V3521" t="str">
        <f t="shared" si="108"/>
        <v>&lt;90 minutes</v>
      </c>
      <c r="W3521">
        <f>Table1[[#This Row],[Profit]]/Table1[[#This Row],[Budget]]</f>
        <v>0.52921739999999995</v>
      </c>
      <c r="X3521" s="22" t="str">
        <f>IF(L3521="","",
IF(L3521&lt;Predictability!$B$1,"Low",
IF(L3521&lt;=Predictability!$B$2,"Mid","High")))</f>
        <v>Mid</v>
      </c>
      <c r="Y3521" s="22">
        <f t="shared" si="109"/>
        <v>1</v>
      </c>
    </row>
    <row r="3522" spans="1:25" x14ac:dyDescent="0.2">
      <c r="A3522" t="s">
        <v>5844</v>
      </c>
      <c r="B3522" t="s">
        <v>239</v>
      </c>
      <c r="C3522" t="s">
        <v>2368</v>
      </c>
      <c r="D3522">
        <v>955</v>
      </c>
      <c r="E3522">
        <v>1777</v>
      </c>
      <c r="F3522">
        <v>235</v>
      </c>
      <c r="G3522">
        <v>0</v>
      </c>
      <c r="H3522">
        <v>7</v>
      </c>
      <c r="I3522">
        <v>226</v>
      </c>
      <c r="J3522">
        <v>133</v>
      </c>
      <c r="K3522">
        <v>51483949</v>
      </c>
      <c r="L3522">
        <v>22000000</v>
      </c>
      <c r="M3522" s="2">
        <f>VLOOKUP(A3522,Sheet2!$A$1:G7246,2,0)</f>
        <v>37861</v>
      </c>
      <c r="N3522" t="str">
        <f>VLOOKUP(A3522,Sheet2!$A$1:G7246,3,0)</f>
        <v>Color</v>
      </c>
      <c r="O3522" t="str">
        <f>VLOOKUP(A3522,Sheet2!$A$1:G7246,4,0)</f>
        <v>Action</v>
      </c>
      <c r="P3522" t="str">
        <f>VLOOKUP(A3522,Sheet2!$A$1:G7246,5,0)</f>
        <v>English</v>
      </c>
      <c r="Q3522" t="str">
        <f>VLOOKUP(A3522,Sheet2!$A$1:G7246,6,0)</f>
        <v>UK</v>
      </c>
      <c r="R3522" t="str">
        <f>VLOOKUP(A3522,Sheet2!$A$1:G7246,7,0)</f>
        <v>R</v>
      </c>
      <c r="S3522" t="str">
        <f>IF(Table1[[#This Row],[Language]]="English","English","Other language")</f>
        <v>English</v>
      </c>
      <c r="T3522">
        <f>Table1[[#This Row],[Gross Revenue]]-Table1[[#This Row],[Budget]]</f>
        <v>29483949</v>
      </c>
      <c r="U3522" s="1">
        <f>(Table1[[#This Row],[Gross Revenue]]/Table1[[#This Row],[Budget]])-1</f>
        <v>1.3401795000000001</v>
      </c>
      <c r="V3522" t="str">
        <f t="shared" ref="V3522:V3585" si="110">IF(J3522="","",IF(J3522&lt;90,"&lt;90 minutes",IF(J3522&lt;=110,"90-110 minutes",IF(J3522&lt;=130,"111-130 minutes",IF(J3522&lt;=150,"131-150 minutes","&gt;150 minutes")))))</f>
        <v>131-150 minutes</v>
      </c>
      <c r="W3522">
        <f>Table1[[#This Row],[Profit]]/Table1[[#This Row],[Budget]]</f>
        <v>1.3401795000000001</v>
      </c>
      <c r="X3522" s="22" t="str">
        <f>IF(L3522="","",
IF(L3522&lt;Predictability!$B$1,"Low",
IF(L3522&lt;=Predictability!$B$2,"Mid","High")))</f>
        <v>Mid</v>
      </c>
      <c r="Y3522" s="22">
        <f t="shared" ref="Y3522:Y3585" si="111">IF(W3522&gt;=0.5,1,0)</f>
        <v>1</v>
      </c>
    </row>
    <row r="3523" spans="1:25" x14ac:dyDescent="0.2">
      <c r="A3523" t="s">
        <v>4886</v>
      </c>
      <c r="B3523" t="s">
        <v>1927</v>
      </c>
      <c r="C3523" t="s">
        <v>1928</v>
      </c>
      <c r="D3523">
        <v>5000</v>
      </c>
      <c r="E3523">
        <v>5861</v>
      </c>
      <c r="F3523">
        <v>24</v>
      </c>
      <c r="G3523">
        <v>24000</v>
      </c>
      <c r="H3523">
        <v>6.4</v>
      </c>
      <c r="I3523">
        <v>242</v>
      </c>
      <c r="J3523">
        <v>88</v>
      </c>
      <c r="K3523">
        <v>62321039</v>
      </c>
      <c r="L3523">
        <v>70000000</v>
      </c>
      <c r="M3523" s="2">
        <f>VLOOKUP(A3523,Sheet2!$A$1:G7247,2,0)</f>
        <v>40963</v>
      </c>
      <c r="N3523" t="str">
        <f>VLOOKUP(A3523,Sheet2!$A$1:G7247,3,0)</f>
        <v>Color</v>
      </c>
      <c r="O3523" t="str">
        <f>VLOOKUP(A3523,Sheet2!$A$1:G7247,4,0)</f>
        <v>Action</v>
      </c>
      <c r="P3523" t="str">
        <f>VLOOKUP(A3523,Sheet2!$A$1:G7247,5,0)</f>
        <v>English</v>
      </c>
      <c r="Q3523" t="str">
        <f>VLOOKUP(A3523,Sheet2!$A$1:G7247,6,0)</f>
        <v>USA</v>
      </c>
      <c r="R3523" t="str">
        <f>VLOOKUP(A3523,Sheet2!$A$1:G7247,7,0)</f>
        <v>R</v>
      </c>
      <c r="S3523" t="str">
        <f>IF(Table1[[#This Row],[Language]]="English","English","Other language")</f>
        <v>English</v>
      </c>
      <c r="T3523">
        <f>Table1[[#This Row],[Gross Revenue]]-Table1[[#This Row],[Budget]]</f>
        <v>-7678961</v>
      </c>
      <c r="U3523" s="1">
        <f>(Table1[[#This Row],[Gross Revenue]]/Table1[[#This Row],[Budget]])-1</f>
        <v>-0.10969944285714284</v>
      </c>
      <c r="V3523" t="str">
        <f t="shared" si="110"/>
        <v>&lt;90 minutes</v>
      </c>
      <c r="W3523">
        <f>Table1[[#This Row],[Profit]]/Table1[[#This Row],[Budget]]</f>
        <v>-0.10969944285714285</v>
      </c>
      <c r="X3523" s="22" t="str">
        <f>IF(L3523="","",
IF(L3523&lt;Predictability!$B$1,"Low",
IF(L3523&lt;=Predictability!$B$2,"Mid","High")))</f>
        <v>High</v>
      </c>
      <c r="Y3523" s="22">
        <f t="shared" si="111"/>
        <v>0</v>
      </c>
    </row>
    <row r="3524" spans="1:25" x14ac:dyDescent="0.2">
      <c r="A3524" t="s">
        <v>5538</v>
      </c>
      <c r="B3524" t="s">
        <v>239</v>
      </c>
      <c r="C3524" t="s">
        <v>2368</v>
      </c>
      <c r="D3524">
        <v>956</v>
      </c>
      <c r="E3524">
        <v>2998</v>
      </c>
      <c r="F3524">
        <v>235</v>
      </c>
      <c r="G3524">
        <v>0</v>
      </c>
      <c r="H3524">
        <v>6.8</v>
      </c>
      <c r="I3524">
        <v>206</v>
      </c>
      <c r="J3524">
        <v>102</v>
      </c>
      <c r="K3524">
        <v>62318875</v>
      </c>
      <c r="L3524">
        <v>50000000</v>
      </c>
      <c r="M3524" s="2">
        <f>VLOOKUP(A3524,Sheet2!$A$1:G7248,2,0)</f>
        <v>38790</v>
      </c>
      <c r="N3524" t="str">
        <f>VLOOKUP(A3524,Sheet2!$A$1:G7248,3,0)</f>
        <v>Color</v>
      </c>
      <c r="O3524" t="str">
        <f>VLOOKUP(A3524,Sheet2!$A$1:G7248,4,0)</f>
        <v>Action</v>
      </c>
      <c r="P3524" t="str">
        <f>VLOOKUP(A3524,Sheet2!$A$1:G7248,5,0)</f>
        <v>English</v>
      </c>
      <c r="Q3524" t="str">
        <f>VLOOKUP(A3524,Sheet2!$A$1:G7248,6,0)</f>
        <v>USA</v>
      </c>
      <c r="R3524" t="str">
        <f>VLOOKUP(A3524,Sheet2!$A$1:G7248,7,0)</f>
        <v>R</v>
      </c>
      <c r="S3524" t="str">
        <f>IF(Table1[[#This Row],[Language]]="English","English","Other language")</f>
        <v>English</v>
      </c>
      <c r="T3524">
        <f>Table1[[#This Row],[Gross Revenue]]-Table1[[#This Row],[Budget]]</f>
        <v>12318875</v>
      </c>
      <c r="U3524" s="1">
        <f>(Table1[[#This Row],[Gross Revenue]]/Table1[[#This Row],[Budget]])-1</f>
        <v>0.24637749999999992</v>
      </c>
      <c r="V3524" t="str">
        <f t="shared" si="110"/>
        <v>90-110 minutes</v>
      </c>
      <c r="W3524">
        <f>Table1[[#This Row],[Profit]]/Table1[[#This Row],[Budget]]</f>
        <v>0.2463775</v>
      </c>
      <c r="X3524" s="22" t="str">
        <f>IF(L3524="","",
IF(L3524&lt;Predictability!$B$1,"Low",
IF(L3524&lt;=Predictability!$B$2,"Mid","High")))</f>
        <v>Mid</v>
      </c>
      <c r="Y3524" s="22">
        <f t="shared" si="111"/>
        <v>0</v>
      </c>
    </row>
    <row r="3525" spans="1:25" x14ac:dyDescent="0.2">
      <c r="A3525" t="s">
        <v>5231</v>
      </c>
      <c r="B3525" t="s">
        <v>2172</v>
      </c>
      <c r="C3525" t="s">
        <v>2173</v>
      </c>
      <c r="D3525">
        <v>978</v>
      </c>
      <c r="E3525">
        <v>2184</v>
      </c>
      <c r="F3525">
        <v>148</v>
      </c>
      <c r="G3525">
        <v>0</v>
      </c>
      <c r="H3525">
        <v>6.6</v>
      </c>
      <c r="I3525">
        <v>164</v>
      </c>
      <c r="J3525">
        <v>92</v>
      </c>
      <c r="K3525">
        <v>45802315</v>
      </c>
      <c r="L3525">
        <v>35000000</v>
      </c>
      <c r="M3525" s="2">
        <f>VLOOKUP(A3525,Sheet2!$A$1:G7249,2,0)</f>
        <v>39847</v>
      </c>
      <c r="N3525" t="str">
        <f>VLOOKUP(A3525,Sheet2!$A$1:G7249,3,0)</f>
        <v>Color</v>
      </c>
      <c r="O3525" t="str">
        <f>VLOOKUP(A3525,Sheet2!$A$1:G7249,4,0)</f>
        <v>Action</v>
      </c>
      <c r="P3525" t="str">
        <f>VLOOKUP(A3525,Sheet2!$A$1:G7249,5,0)</f>
        <v>English</v>
      </c>
      <c r="Q3525" t="str">
        <f>VLOOKUP(A3525,Sheet2!$A$1:G7249,6,0)</f>
        <v>USA</v>
      </c>
      <c r="R3525" t="str">
        <f>VLOOKUP(A3525,Sheet2!$A$1:G7249,7,0)</f>
        <v>R</v>
      </c>
      <c r="S3525" t="str">
        <f>IF(Table1[[#This Row],[Language]]="English","English","Other language")</f>
        <v>English</v>
      </c>
      <c r="T3525">
        <f>Table1[[#This Row],[Gross Revenue]]-Table1[[#This Row],[Budget]]</f>
        <v>10802315</v>
      </c>
      <c r="U3525" s="1">
        <f>(Table1[[#This Row],[Gross Revenue]]/Table1[[#This Row],[Budget]])-1</f>
        <v>0.3086375714285714</v>
      </c>
      <c r="V3525" t="str">
        <f t="shared" si="110"/>
        <v>90-110 minutes</v>
      </c>
      <c r="W3525">
        <f>Table1[[#This Row],[Profit]]/Table1[[#This Row],[Budget]]</f>
        <v>0.30863757142857146</v>
      </c>
      <c r="X3525" s="22" t="str">
        <f>IF(L3525="","",
IF(L3525&lt;Predictability!$B$1,"Low",
IF(L3525&lt;=Predictability!$B$2,"Mid","High")))</f>
        <v>Mid</v>
      </c>
      <c r="Y3525" s="22">
        <f t="shared" si="111"/>
        <v>0</v>
      </c>
    </row>
    <row r="3526" spans="1:25" x14ac:dyDescent="0.2">
      <c r="A3526" t="s">
        <v>3380</v>
      </c>
      <c r="B3526" t="s">
        <v>237</v>
      </c>
      <c r="C3526" t="s">
        <v>238</v>
      </c>
      <c r="D3526">
        <v>922</v>
      </c>
      <c r="E3526">
        <v>1835</v>
      </c>
      <c r="F3526">
        <v>0</v>
      </c>
      <c r="G3526">
        <v>128</v>
      </c>
      <c r="H3526">
        <v>4.2</v>
      </c>
      <c r="I3526">
        <v>41</v>
      </c>
      <c r="J3526">
        <v>97</v>
      </c>
      <c r="K3526">
        <v>1046166</v>
      </c>
      <c r="L3526">
        <v>9000000</v>
      </c>
      <c r="M3526" s="2">
        <f>VLOOKUP(A3526,Sheet2!$A$1:G7250,2,0)</f>
        <v>38397</v>
      </c>
      <c r="N3526" t="str">
        <f>VLOOKUP(A3526,Sheet2!$A$1:G7250,3,0)</f>
        <v>Color</v>
      </c>
      <c r="O3526" t="str">
        <f>VLOOKUP(A3526,Sheet2!$A$1:G7250,4,0)</f>
        <v>Comedy</v>
      </c>
      <c r="P3526" t="str">
        <f>VLOOKUP(A3526,Sheet2!$A$1:G7250,5,0)</f>
        <v>English</v>
      </c>
      <c r="Q3526" t="str">
        <f>VLOOKUP(A3526,Sheet2!$A$1:G7250,6,0)</f>
        <v>Germany</v>
      </c>
      <c r="R3526" t="str">
        <f>VLOOKUP(A3526,Sheet2!$A$1:G7250,7,0)</f>
        <v>PG-13</v>
      </c>
      <c r="S3526" t="str">
        <f>IF(Table1[[#This Row],[Language]]="English","English","Other language")</f>
        <v>English</v>
      </c>
      <c r="T3526">
        <f>Table1[[#This Row],[Gross Revenue]]-Table1[[#This Row],[Budget]]</f>
        <v>-7953834</v>
      </c>
      <c r="U3526" s="1">
        <f>(Table1[[#This Row],[Gross Revenue]]/Table1[[#This Row],[Budget]])-1</f>
        <v>-0.88375933333333334</v>
      </c>
      <c r="V3526" t="str">
        <f t="shared" si="110"/>
        <v>90-110 minutes</v>
      </c>
      <c r="W3526">
        <f>Table1[[#This Row],[Profit]]/Table1[[#This Row],[Budget]]</f>
        <v>-0.88375933333333334</v>
      </c>
      <c r="X3526" s="22" t="str">
        <f>IF(L3526="","",
IF(L3526&lt;Predictability!$B$1,"Low",
IF(L3526&lt;=Predictability!$B$2,"Mid","High")))</f>
        <v>Mid</v>
      </c>
      <c r="Y3526" s="22">
        <f t="shared" si="111"/>
        <v>0</v>
      </c>
    </row>
    <row r="3527" spans="1:25" x14ac:dyDescent="0.2">
      <c r="A3527" t="s">
        <v>4464</v>
      </c>
      <c r="B3527" t="s">
        <v>237</v>
      </c>
      <c r="C3527" t="s">
        <v>451</v>
      </c>
      <c r="D3527">
        <v>922</v>
      </c>
      <c r="E3527">
        <v>2880</v>
      </c>
      <c r="F3527">
        <v>394</v>
      </c>
      <c r="G3527">
        <v>977</v>
      </c>
      <c r="H3527">
        <v>6.1</v>
      </c>
      <c r="I3527">
        <v>64</v>
      </c>
      <c r="J3527">
        <v>94</v>
      </c>
      <c r="K3527">
        <v>12398628</v>
      </c>
      <c r="L3527">
        <v>20000000</v>
      </c>
      <c r="M3527" s="2">
        <f>VLOOKUP(A3527,Sheet2!$A$1:G7251,2,0)</f>
        <v>37431</v>
      </c>
      <c r="N3527" t="str">
        <f>VLOOKUP(A3527,Sheet2!$A$1:G7251,3,0)</f>
        <v>Black and White</v>
      </c>
      <c r="O3527" t="str">
        <f>VLOOKUP(A3527,Sheet2!$A$1:G7251,4,0)</f>
        <v>Action</v>
      </c>
      <c r="P3527" t="str">
        <f>VLOOKUP(A3527,Sheet2!$A$1:G7251,5,0)</f>
        <v>English</v>
      </c>
      <c r="Q3527" t="str">
        <f>VLOOKUP(A3527,Sheet2!$A$1:G7251,6,0)</f>
        <v>USA</v>
      </c>
      <c r="R3527" t="str">
        <f>VLOOKUP(A3527,Sheet2!$A$1:G7251,7,0)</f>
        <v>R</v>
      </c>
      <c r="S3527" t="str">
        <f>IF(Table1[[#This Row],[Language]]="English","English","Other language")</f>
        <v>English</v>
      </c>
      <c r="T3527">
        <f>Table1[[#This Row],[Gross Revenue]]-Table1[[#This Row],[Budget]]</f>
        <v>-7601372</v>
      </c>
      <c r="U3527" s="1">
        <f>(Table1[[#This Row],[Gross Revenue]]/Table1[[#This Row],[Budget]])-1</f>
        <v>-0.38006859999999998</v>
      </c>
      <c r="V3527" t="str">
        <f t="shared" si="110"/>
        <v>90-110 minutes</v>
      </c>
      <c r="W3527">
        <f>Table1[[#This Row],[Profit]]/Table1[[#This Row],[Budget]]</f>
        <v>-0.38006859999999998</v>
      </c>
      <c r="X3527" s="22" t="str">
        <f>IF(L3527="","",
IF(L3527&lt;Predictability!$B$1,"Low",
IF(L3527&lt;=Predictability!$B$2,"Mid","High")))</f>
        <v>Mid</v>
      </c>
      <c r="Y3527" s="22">
        <f t="shared" si="111"/>
        <v>0</v>
      </c>
    </row>
    <row r="3528" spans="1:25" x14ac:dyDescent="0.2">
      <c r="A3528" t="s">
        <v>5383</v>
      </c>
      <c r="B3528" t="s">
        <v>2269</v>
      </c>
      <c r="C3528" t="s">
        <v>1342</v>
      </c>
      <c r="D3528">
        <v>838</v>
      </c>
      <c r="E3528">
        <v>2583</v>
      </c>
      <c r="F3528">
        <v>213</v>
      </c>
      <c r="G3528">
        <v>0</v>
      </c>
      <c r="H3528">
        <v>6.7</v>
      </c>
      <c r="I3528">
        <v>152</v>
      </c>
      <c r="J3528">
        <v>124</v>
      </c>
      <c r="K3528">
        <v>52752475</v>
      </c>
      <c r="L3528">
        <v>50000000</v>
      </c>
      <c r="M3528" s="2">
        <f>VLOOKUP(A3528,Sheet2!$A$1:G7252,2,0)</f>
        <v>37553</v>
      </c>
      <c r="N3528" t="str">
        <f>VLOOKUP(A3528,Sheet2!$A$1:G7252,3,0)</f>
        <v>Color</v>
      </c>
      <c r="O3528" t="str">
        <f>VLOOKUP(A3528,Sheet2!$A$1:G7252,4,0)</f>
        <v>Drama</v>
      </c>
      <c r="P3528" t="str">
        <f>VLOOKUP(A3528,Sheet2!$A$1:G7252,5,0)</f>
        <v>English</v>
      </c>
      <c r="Q3528" t="str">
        <f>VLOOKUP(A3528,Sheet2!$A$1:G7252,6,0)</f>
        <v>USA</v>
      </c>
      <c r="R3528" t="str">
        <f>VLOOKUP(A3528,Sheet2!$A$1:G7252,7,0)</f>
        <v>R</v>
      </c>
      <c r="S3528" t="str">
        <f>IF(Table1[[#This Row],[Language]]="English","English","Other language")</f>
        <v>English</v>
      </c>
      <c r="T3528">
        <f>Table1[[#This Row],[Gross Revenue]]-Table1[[#This Row],[Budget]]</f>
        <v>2752475</v>
      </c>
      <c r="U3528" s="1">
        <f>(Table1[[#This Row],[Gross Revenue]]/Table1[[#This Row],[Budget]])-1</f>
        <v>5.5049499999999973E-2</v>
      </c>
      <c r="V3528" t="str">
        <f t="shared" si="110"/>
        <v>111-130 minutes</v>
      </c>
      <c r="W3528">
        <f>Table1[[#This Row],[Profit]]/Table1[[#This Row],[Budget]]</f>
        <v>5.5049500000000001E-2</v>
      </c>
      <c r="X3528" s="22" t="str">
        <f>IF(L3528="","",
IF(L3528&lt;Predictability!$B$1,"Low",
IF(L3528&lt;=Predictability!$B$2,"Mid","High")))</f>
        <v>Mid</v>
      </c>
      <c r="Y3528" s="22">
        <f t="shared" si="111"/>
        <v>0</v>
      </c>
    </row>
    <row r="3529" spans="1:25" x14ac:dyDescent="0.2">
      <c r="A3529" t="s">
        <v>3785</v>
      </c>
      <c r="B3529" t="s">
        <v>467</v>
      </c>
      <c r="C3529" t="s">
        <v>861</v>
      </c>
      <c r="D3529">
        <v>1000</v>
      </c>
      <c r="E3529">
        <v>1564</v>
      </c>
      <c r="F3529">
        <v>31</v>
      </c>
      <c r="G3529">
        <v>0</v>
      </c>
      <c r="H3529">
        <v>5.4</v>
      </c>
      <c r="I3529">
        <v>90</v>
      </c>
      <c r="J3529">
        <v>91</v>
      </c>
      <c r="K3529">
        <v>10214013</v>
      </c>
      <c r="L3529">
        <v>35000000</v>
      </c>
      <c r="M3529" s="2">
        <f>VLOOKUP(A3529,Sheet2!$A$1:G7253,2,0)</f>
        <v>42060</v>
      </c>
      <c r="N3529" t="str">
        <f>VLOOKUP(A3529,Sheet2!$A$1:G7253,3,0)</f>
        <v>Color</v>
      </c>
      <c r="O3529" t="str">
        <f>VLOOKUP(A3529,Sheet2!$A$1:G7253,4,0)</f>
        <v>Comedy</v>
      </c>
      <c r="P3529" t="str">
        <f>VLOOKUP(A3529,Sheet2!$A$1:G7253,5,0)</f>
        <v>English</v>
      </c>
      <c r="Q3529" t="str">
        <f>VLOOKUP(A3529,Sheet2!$A$1:G7253,6,0)</f>
        <v>USA</v>
      </c>
      <c r="R3529" t="str">
        <f>VLOOKUP(A3529,Sheet2!$A$1:G7253,7,0)</f>
        <v>R</v>
      </c>
      <c r="S3529" t="str">
        <f>IF(Table1[[#This Row],[Language]]="English","English","Other language")</f>
        <v>English</v>
      </c>
      <c r="T3529">
        <f>Table1[[#This Row],[Gross Revenue]]-Table1[[#This Row],[Budget]]</f>
        <v>-24785987</v>
      </c>
      <c r="U3529" s="1">
        <f>(Table1[[#This Row],[Gross Revenue]]/Table1[[#This Row],[Budget]])-1</f>
        <v>-0.70817105714285722</v>
      </c>
      <c r="V3529" t="str">
        <f t="shared" si="110"/>
        <v>90-110 minutes</v>
      </c>
      <c r="W3529">
        <f>Table1[[#This Row],[Profit]]/Table1[[#This Row],[Budget]]</f>
        <v>-0.70817105714285711</v>
      </c>
      <c r="X3529" s="22" t="str">
        <f>IF(L3529="","",
IF(L3529&lt;Predictability!$B$1,"Low",
IF(L3529&lt;=Predictability!$B$2,"Mid","High")))</f>
        <v>Mid</v>
      </c>
      <c r="Y3529" s="22">
        <f t="shared" si="111"/>
        <v>0</v>
      </c>
    </row>
    <row r="3530" spans="1:25" x14ac:dyDescent="0.2">
      <c r="A3530" t="s">
        <v>6964</v>
      </c>
      <c r="B3530" t="s">
        <v>1356</v>
      </c>
      <c r="C3530" t="s">
        <v>1356</v>
      </c>
      <c r="D3530">
        <v>16000</v>
      </c>
      <c r="E3530">
        <v>28544</v>
      </c>
      <c r="F3530">
        <v>16000</v>
      </c>
      <c r="G3530">
        <v>10000</v>
      </c>
      <c r="H3530">
        <v>8.3000000000000007</v>
      </c>
      <c r="I3530">
        <v>131</v>
      </c>
      <c r="J3530">
        <v>131</v>
      </c>
      <c r="K3530">
        <v>101157447</v>
      </c>
      <c r="L3530">
        <v>14400000</v>
      </c>
      <c r="M3530" s="2">
        <f>VLOOKUP(A3530,Sheet2!$A$1:G7254,2,0)</f>
        <v>33820</v>
      </c>
      <c r="N3530" t="str">
        <f>VLOOKUP(A3530,Sheet2!$A$1:G7254,3,0)</f>
        <v>Color</v>
      </c>
      <c r="O3530" t="str">
        <f>VLOOKUP(A3530,Sheet2!$A$1:G7254,4,0)</f>
        <v>Drama</v>
      </c>
      <c r="P3530" t="str">
        <f>VLOOKUP(A3530,Sheet2!$A$1:G7254,5,0)</f>
        <v>English</v>
      </c>
      <c r="Q3530" t="str">
        <f>VLOOKUP(A3530,Sheet2!$A$1:G7254,6,0)</f>
        <v>USA</v>
      </c>
      <c r="R3530" t="str">
        <f>VLOOKUP(A3530,Sheet2!$A$1:G7254,7,0)</f>
        <v>R</v>
      </c>
      <c r="S3530" t="str">
        <f>IF(Table1[[#This Row],[Language]]="English","English","Other language")</f>
        <v>English</v>
      </c>
      <c r="T3530">
        <f>Table1[[#This Row],[Gross Revenue]]-Table1[[#This Row],[Budget]]</f>
        <v>86757447</v>
      </c>
      <c r="U3530" s="1">
        <f>(Table1[[#This Row],[Gross Revenue]]/Table1[[#This Row],[Budget]])-1</f>
        <v>6.0248227083333337</v>
      </c>
      <c r="V3530" t="str">
        <f t="shared" si="110"/>
        <v>131-150 minutes</v>
      </c>
      <c r="W3530">
        <f>Table1[[#This Row],[Profit]]/Table1[[#This Row],[Budget]]</f>
        <v>6.0248227083333337</v>
      </c>
      <c r="X3530" s="22" t="str">
        <f>IF(L3530="","",
IF(L3530&lt;Predictability!$B$1,"Low",
IF(L3530&lt;=Predictability!$B$2,"Mid","High")))</f>
        <v>Mid</v>
      </c>
      <c r="Y3530" s="22">
        <f t="shared" si="111"/>
        <v>1</v>
      </c>
    </row>
    <row r="3531" spans="1:25" x14ac:dyDescent="0.2">
      <c r="A3531" t="s">
        <v>4094</v>
      </c>
      <c r="B3531" t="s">
        <v>1213</v>
      </c>
      <c r="C3531" t="s">
        <v>1214</v>
      </c>
      <c r="D3531">
        <v>707</v>
      </c>
      <c r="E3531">
        <v>1565</v>
      </c>
      <c r="F3531">
        <v>6</v>
      </c>
      <c r="G3531">
        <v>13000</v>
      </c>
      <c r="H3531">
        <v>5.7</v>
      </c>
      <c r="I3531">
        <v>270</v>
      </c>
      <c r="J3531">
        <v>83</v>
      </c>
      <c r="K3531">
        <v>31537320</v>
      </c>
      <c r="L3531">
        <v>1000000</v>
      </c>
      <c r="M3531" s="2">
        <f>VLOOKUP(A3531,Sheet2!$A$1:G7255,2,0)</f>
        <v>41830</v>
      </c>
      <c r="N3531" t="str">
        <f>VLOOKUP(A3531,Sheet2!$A$1:G7255,3,0)</f>
        <v>Color</v>
      </c>
      <c r="O3531" t="str">
        <f>VLOOKUP(A3531,Sheet2!$A$1:G7255,4,0)</f>
        <v>Horror</v>
      </c>
      <c r="P3531" t="str">
        <f>VLOOKUP(A3531,Sheet2!$A$1:G7255,5,0)</f>
        <v>English</v>
      </c>
      <c r="Q3531" t="str">
        <f>VLOOKUP(A3531,Sheet2!$A$1:G7255,6,0)</f>
        <v>USA</v>
      </c>
      <c r="R3531" t="str">
        <f>VLOOKUP(A3531,Sheet2!$A$1:G7255,7,0)</f>
        <v>R</v>
      </c>
      <c r="S3531" t="str">
        <f>IF(Table1[[#This Row],[Language]]="English","English","Other language")</f>
        <v>English</v>
      </c>
      <c r="T3531">
        <f>Table1[[#This Row],[Gross Revenue]]-Table1[[#This Row],[Budget]]</f>
        <v>30537320</v>
      </c>
      <c r="U3531" s="1">
        <f>(Table1[[#This Row],[Gross Revenue]]/Table1[[#This Row],[Budget]])-1</f>
        <v>30.537320000000001</v>
      </c>
      <c r="V3531" t="str">
        <f t="shared" si="110"/>
        <v>&lt;90 minutes</v>
      </c>
      <c r="W3531">
        <f>Table1[[#This Row],[Profit]]/Table1[[#This Row],[Budget]]</f>
        <v>30.537320000000001</v>
      </c>
      <c r="X3531" s="22" t="str">
        <f>IF(L3531="","",
IF(L3531&lt;Predictability!$B$1,"Low",
IF(L3531&lt;=Predictability!$B$2,"Mid","High")))</f>
        <v>Low</v>
      </c>
      <c r="Y3531" s="22">
        <f t="shared" si="111"/>
        <v>1</v>
      </c>
    </row>
    <row r="3532" spans="1:25" x14ac:dyDescent="0.2">
      <c r="A3532" t="s">
        <v>6554</v>
      </c>
      <c r="B3532" t="s">
        <v>2986</v>
      </c>
      <c r="C3532" t="s">
        <v>2433</v>
      </c>
      <c r="D3532">
        <v>97</v>
      </c>
      <c r="E3532">
        <v>313</v>
      </c>
      <c r="F3532">
        <v>521</v>
      </c>
      <c r="G3532">
        <v>0</v>
      </c>
      <c r="H3532">
        <v>7.6</v>
      </c>
      <c r="I3532">
        <v>279</v>
      </c>
      <c r="J3532">
        <v>111</v>
      </c>
      <c r="K3532">
        <v>31471430</v>
      </c>
      <c r="L3532">
        <v>15000000</v>
      </c>
      <c r="M3532" s="2">
        <f>VLOOKUP(A3532,Sheet2!$A$1:G7256,2,0)</f>
        <v>39000</v>
      </c>
      <c r="N3532" t="str">
        <f>VLOOKUP(A3532,Sheet2!$A$1:G7256,3,0)</f>
        <v>Color</v>
      </c>
      <c r="O3532" t="str">
        <f>VLOOKUP(A3532,Sheet2!$A$1:G7256,4,0)</f>
        <v>Drama</v>
      </c>
      <c r="P3532" t="str">
        <f>VLOOKUP(A3532,Sheet2!$A$1:G7256,5,0)</f>
        <v>English</v>
      </c>
      <c r="Q3532" t="str">
        <f>VLOOKUP(A3532,Sheet2!$A$1:G7256,6,0)</f>
        <v>USA</v>
      </c>
      <c r="R3532" t="str">
        <f>VLOOKUP(A3532,Sheet2!$A$1:G7256,7,0)</f>
        <v>R</v>
      </c>
      <c r="S3532" t="str">
        <f>IF(Table1[[#This Row],[Language]]="English","English","Other language")</f>
        <v>English</v>
      </c>
      <c r="T3532">
        <f>Table1[[#This Row],[Gross Revenue]]-Table1[[#This Row],[Budget]]</f>
        <v>16471430</v>
      </c>
      <c r="U3532" s="1">
        <f>(Table1[[#This Row],[Gross Revenue]]/Table1[[#This Row],[Budget]])-1</f>
        <v>1.0980953333333332</v>
      </c>
      <c r="V3532" t="str">
        <f t="shared" si="110"/>
        <v>111-130 minutes</v>
      </c>
      <c r="W3532">
        <f>Table1[[#This Row],[Profit]]/Table1[[#This Row],[Budget]]</f>
        <v>1.0980953333333334</v>
      </c>
      <c r="X3532" s="22" t="str">
        <f>IF(L3532="","",
IF(L3532&lt;Predictability!$B$1,"Low",
IF(L3532&lt;=Predictability!$B$2,"Mid","High")))</f>
        <v>Mid</v>
      </c>
      <c r="Y3532" s="22">
        <f t="shared" si="111"/>
        <v>1</v>
      </c>
    </row>
    <row r="3533" spans="1:25" x14ac:dyDescent="0.2">
      <c r="A3533" t="s">
        <v>3367</v>
      </c>
      <c r="B3533" t="s">
        <v>215</v>
      </c>
      <c r="C3533" t="s">
        <v>216</v>
      </c>
      <c r="D3533">
        <v>2000</v>
      </c>
      <c r="E3533">
        <v>4024</v>
      </c>
      <c r="F3533">
        <v>7</v>
      </c>
      <c r="G3533">
        <v>401</v>
      </c>
      <c r="H3533">
        <v>4.0999999999999996</v>
      </c>
      <c r="I3533">
        <v>75</v>
      </c>
      <c r="J3533">
        <v>83</v>
      </c>
      <c r="K3533">
        <v>10431220</v>
      </c>
      <c r="L3533">
        <v>24000000</v>
      </c>
      <c r="M3533" s="2">
        <f>VLOOKUP(A3533,Sheet2!$A$1:G7257,2,0)</f>
        <v>36218</v>
      </c>
      <c r="N3533" t="str">
        <f>VLOOKUP(A3533,Sheet2!$A$1:G7257,3,0)</f>
        <v>Color</v>
      </c>
      <c r="O3533" t="str">
        <f>VLOOKUP(A3533,Sheet2!$A$1:G7257,4,0)</f>
        <v>Action</v>
      </c>
      <c r="P3533" t="str">
        <f>VLOOKUP(A3533,Sheet2!$A$1:G7257,5,0)</f>
        <v>English</v>
      </c>
      <c r="Q3533" t="str">
        <f>VLOOKUP(A3533,Sheet2!$A$1:G7257,6,0)</f>
        <v>USA</v>
      </c>
      <c r="R3533" t="str">
        <f>VLOOKUP(A3533,Sheet2!$A$1:G7257,7,0)</f>
        <v>R</v>
      </c>
      <c r="S3533" t="str">
        <f>IF(Table1[[#This Row],[Language]]="English","English","Other language")</f>
        <v>English</v>
      </c>
      <c r="T3533">
        <f>Table1[[#This Row],[Gross Revenue]]-Table1[[#This Row],[Budget]]</f>
        <v>-13568780</v>
      </c>
      <c r="U3533" s="1">
        <f>(Table1[[#This Row],[Gross Revenue]]/Table1[[#This Row],[Budget]])-1</f>
        <v>-0.56536583333333335</v>
      </c>
      <c r="V3533" t="str">
        <f t="shared" si="110"/>
        <v>&lt;90 minutes</v>
      </c>
      <c r="W3533">
        <f>Table1[[#This Row],[Profit]]/Table1[[#This Row],[Budget]]</f>
        <v>-0.56536583333333335</v>
      </c>
      <c r="X3533" s="22" t="str">
        <f>IF(L3533="","",
IF(L3533&lt;Predictability!$B$1,"Low",
IF(L3533&lt;=Predictability!$B$2,"Mid","High")))</f>
        <v>Mid</v>
      </c>
      <c r="Y3533" s="22">
        <f t="shared" si="111"/>
        <v>0</v>
      </c>
    </row>
    <row r="3534" spans="1:25" x14ac:dyDescent="0.2">
      <c r="A3534" t="s">
        <v>5700</v>
      </c>
      <c r="B3534" t="s">
        <v>528</v>
      </c>
      <c r="C3534" t="s">
        <v>813</v>
      </c>
      <c r="D3534">
        <v>14000</v>
      </c>
      <c r="E3534">
        <v>17152</v>
      </c>
      <c r="F3534">
        <v>174</v>
      </c>
      <c r="G3534">
        <v>29000</v>
      </c>
      <c r="H3534">
        <v>6.9</v>
      </c>
      <c r="I3534">
        <v>349</v>
      </c>
      <c r="J3534">
        <v>113</v>
      </c>
      <c r="K3534">
        <v>61094903</v>
      </c>
      <c r="L3534">
        <v>30000000</v>
      </c>
      <c r="M3534" s="2">
        <f>VLOOKUP(A3534,Sheet2!$A$1:G7258,2,0)</f>
        <v>40608</v>
      </c>
      <c r="N3534" t="str">
        <f>VLOOKUP(A3534,Sheet2!$A$1:G7258,3,0)</f>
        <v>Color</v>
      </c>
      <c r="O3534" t="str">
        <f>VLOOKUP(A3534,Sheet2!$A$1:G7258,4,0)</f>
        <v>Action</v>
      </c>
      <c r="P3534" t="str">
        <f>VLOOKUP(A3534,Sheet2!$A$1:G7258,5,0)</f>
        <v>English</v>
      </c>
      <c r="Q3534" t="str">
        <f>VLOOKUP(A3534,Sheet2!$A$1:G7258,6,0)</f>
        <v>UK</v>
      </c>
      <c r="R3534" t="str">
        <f>VLOOKUP(A3534,Sheet2!$A$1:G7258,7,0)</f>
        <v>PG-13</v>
      </c>
      <c r="S3534" t="str">
        <f>IF(Table1[[#This Row],[Language]]="English","English","Other language")</f>
        <v>English</v>
      </c>
      <c r="T3534">
        <f>Table1[[#This Row],[Gross Revenue]]-Table1[[#This Row],[Budget]]</f>
        <v>31094903</v>
      </c>
      <c r="U3534" s="1">
        <f>(Table1[[#This Row],[Gross Revenue]]/Table1[[#This Row],[Budget]])-1</f>
        <v>1.0364967666666667</v>
      </c>
      <c r="V3534" t="str">
        <f t="shared" si="110"/>
        <v>111-130 minutes</v>
      </c>
      <c r="W3534">
        <f>Table1[[#This Row],[Profit]]/Table1[[#This Row],[Budget]]</f>
        <v>1.0364967666666667</v>
      </c>
      <c r="X3534" s="22" t="str">
        <f>IF(L3534="","",
IF(L3534&lt;Predictability!$B$1,"Low",
IF(L3534&lt;=Predictability!$B$2,"Mid","High")))</f>
        <v>Mid</v>
      </c>
      <c r="Y3534" s="22">
        <f t="shared" si="111"/>
        <v>1</v>
      </c>
    </row>
    <row r="3535" spans="1:25" x14ac:dyDescent="0.2">
      <c r="A3535" t="s">
        <v>5783</v>
      </c>
      <c r="B3535" t="s">
        <v>498</v>
      </c>
      <c r="C3535" t="s">
        <v>823</v>
      </c>
      <c r="D3535">
        <v>11000</v>
      </c>
      <c r="E3535">
        <v>22383</v>
      </c>
      <c r="F3535">
        <v>255</v>
      </c>
      <c r="G3535">
        <v>0</v>
      </c>
      <c r="H3535">
        <v>7</v>
      </c>
      <c r="I3535">
        <v>177</v>
      </c>
      <c r="J3535">
        <v>103</v>
      </c>
      <c r="K3535">
        <v>24520892</v>
      </c>
      <c r="L3535">
        <v>45000000</v>
      </c>
      <c r="M3535" s="2">
        <f>VLOOKUP(A3535,Sheet2!$A$1:G7259,2,0)</f>
        <v>38708</v>
      </c>
      <c r="N3535" t="str">
        <f>VLOOKUP(A3535,Sheet2!$A$1:G7259,3,0)</f>
        <v>Color</v>
      </c>
      <c r="O3535" t="str">
        <f>VLOOKUP(A3535,Sheet2!$A$1:G7259,4,0)</f>
        <v>Action</v>
      </c>
      <c r="P3535" t="str">
        <f>VLOOKUP(A3535,Sheet2!$A$1:G7259,5,0)</f>
        <v>English</v>
      </c>
      <c r="Q3535" t="str">
        <f>VLOOKUP(A3535,Sheet2!$A$1:G7259,6,0)</f>
        <v>France</v>
      </c>
      <c r="R3535" t="str">
        <f>VLOOKUP(A3535,Sheet2!$A$1:G7259,7,0)</f>
        <v>R</v>
      </c>
      <c r="S3535" t="str">
        <f>IF(Table1[[#This Row],[Language]]="English","English","Other language")</f>
        <v>English</v>
      </c>
      <c r="T3535">
        <f>Table1[[#This Row],[Gross Revenue]]-Table1[[#This Row],[Budget]]</f>
        <v>-20479108</v>
      </c>
      <c r="U3535" s="1">
        <f>(Table1[[#This Row],[Gross Revenue]]/Table1[[#This Row],[Budget]])-1</f>
        <v>-0.45509128888888883</v>
      </c>
      <c r="V3535" t="str">
        <f t="shared" si="110"/>
        <v>90-110 minutes</v>
      </c>
      <c r="W3535">
        <f>Table1[[#This Row],[Profit]]/Table1[[#This Row],[Budget]]</f>
        <v>-0.45509128888888889</v>
      </c>
      <c r="X3535" s="22" t="str">
        <f>IF(L3535="","",
IF(L3535&lt;Predictability!$B$1,"Low",
IF(L3535&lt;=Predictability!$B$2,"Mid","High")))</f>
        <v>Mid</v>
      </c>
      <c r="Y3535" s="22">
        <f t="shared" si="111"/>
        <v>0</v>
      </c>
    </row>
    <row r="3536" spans="1:25" x14ac:dyDescent="0.2">
      <c r="A3536" t="s">
        <v>5520</v>
      </c>
      <c r="B3536" t="s">
        <v>968</v>
      </c>
      <c r="C3536" t="s">
        <v>1246</v>
      </c>
      <c r="D3536">
        <v>18000</v>
      </c>
      <c r="E3536">
        <v>25780</v>
      </c>
      <c r="F3536">
        <v>12000</v>
      </c>
      <c r="G3536">
        <v>18000</v>
      </c>
      <c r="H3536">
        <v>6.8</v>
      </c>
      <c r="I3536">
        <v>316</v>
      </c>
      <c r="J3536">
        <v>98</v>
      </c>
      <c r="K3536">
        <v>81557479</v>
      </c>
      <c r="L3536">
        <v>100000000</v>
      </c>
      <c r="M3536" s="2">
        <f>VLOOKUP(A3536,Sheet2!$A$1:G7260,2,0)</f>
        <v>40211</v>
      </c>
      <c r="N3536" t="str">
        <f>VLOOKUP(A3536,Sheet2!$A$1:G7260,3,0)</f>
        <v>Color</v>
      </c>
      <c r="O3536" t="str">
        <f>VLOOKUP(A3536,Sheet2!$A$1:G7260,4,0)</f>
        <v>Action</v>
      </c>
      <c r="P3536" t="str">
        <f>VLOOKUP(A3536,Sheet2!$A$1:G7260,5,0)</f>
        <v>English</v>
      </c>
      <c r="Q3536" t="str">
        <f>VLOOKUP(A3536,Sheet2!$A$1:G7260,6,0)</f>
        <v>USA</v>
      </c>
      <c r="R3536" t="str">
        <f>VLOOKUP(A3536,Sheet2!$A$1:G7260,7,0)</f>
        <v>PG-13</v>
      </c>
      <c r="S3536" t="str">
        <f>IF(Table1[[#This Row],[Language]]="English","English","Other language")</f>
        <v>English</v>
      </c>
      <c r="T3536">
        <f>Table1[[#This Row],[Gross Revenue]]-Table1[[#This Row],[Budget]]</f>
        <v>-18442521</v>
      </c>
      <c r="U3536" s="1">
        <f>(Table1[[#This Row],[Gross Revenue]]/Table1[[#This Row],[Budget]])-1</f>
        <v>-0.18442521000000001</v>
      </c>
      <c r="V3536" t="str">
        <f t="shared" si="110"/>
        <v>90-110 minutes</v>
      </c>
      <c r="W3536">
        <f>Table1[[#This Row],[Profit]]/Table1[[#This Row],[Budget]]</f>
        <v>-0.18442521000000001</v>
      </c>
      <c r="X3536" s="22" t="str">
        <f>IF(L3536="","",
IF(L3536&lt;Predictability!$B$1,"Low",
IF(L3536&lt;=Predictability!$B$2,"Mid","High")))</f>
        <v>High</v>
      </c>
      <c r="Y3536" s="22">
        <f t="shared" si="111"/>
        <v>0</v>
      </c>
    </row>
    <row r="3537" spans="1:25" x14ac:dyDescent="0.2">
      <c r="A3537" t="s">
        <v>5311</v>
      </c>
      <c r="B3537" t="s">
        <v>2054</v>
      </c>
      <c r="C3537" t="s">
        <v>1797</v>
      </c>
      <c r="D3537">
        <v>2000</v>
      </c>
      <c r="E3537">
        <v>3612</v>
      </c>
      <c r="F3537">
        <v>40</v>
      </c>
      <c r="G3537">
        <v>0</v>
      </c>
      <c r="H3537">
        <v>6.2</v>
      </c>
      <c r="I3537">
        <v>195</v>
      </c>
      <c r="J3537">
        <v>101</v>
      </c>
      <c r="K3537">
        <v>28687835</v>
      </c>
      <c r="L3537">
        <v>35000000</v>
      </c>
      <c r="M3537" s="2">
        <f>VLOOKUP(A3537,Sheet2!$A$1:G7261,2,0)</f>
        <v>39565</v>
      </c>
      <c r="N3537" t="str">
        <f>VLOOKUP(A3537,Sheet2!$A$1:G7261,3,0)</f>
        <v>Color</v>
      </c>
      <c r="O3537" t="str">
        <f>VLOOKUP(A3537,Sheet2!$A$1:G7261,4,0)</f>
        <v>Crime</v>
      </c>
      <c r="P3537" t="str">
        <f>VLOOKUP(A3537,Sheet2!$A$1:G7261,5,0)</f>
        <v>English</v>
      </c>
      <c r="Q3537" t="str">
        <f>VLOOKUP(A3537,Sheet2!$A$1:G7261,6,0)</f>
        <v>USA</v>
      </c>
      <c r="R3537" t="str">
        <f>VLOOKUP(A3537,Sheet2!$A$1:G7261,7,0)</f>
        <v>R</v>
      </c>
      <c r="S3537" t="str">
        <f>IF(Table1[[#This Row],[Language]]="English","English","Other language")</f>
        <v>English</v>
      </c>
      <c r="T3537">
        <f>Table1[[#This Row],[Gross Revenue]]-Table1[[#This Row],[Budget]]</f>
        <v>-6312165</v>
      </c>
      <c r="U3537" s="1">
        <f>(Table1[[#This Row],[Gross Revenue]]/Table1[[#This Row],[Budget]])-1</f>
        <v>-0.18034757142857138</v>
      </c>
      <c r="V3537" t="str">
        <f t="shared" si="110"/>
        <v>90-110 minutes</v>
      </c>
      <c r="W3537">
        <f>Table1[[#This Row],[Profit]]/Table1[[#This Row],[Budget]]</f>
        <v>-0.18034757142857144</v>
      </c>
      <c r="X3537" s="22" t="str">
        <f>IF(L3537="","",
IF(L3537&lt;Predictability!$B$1,"Low",
IF(L3537&lt;=Predictability!$B$2,"Mid","High")))</f>
        <v>Mid</v>
      </c>
      <c r="Y3537" s="22">
        <f t="shared" si="111"/>
        <v>0</v>
      </c>
    </row>
    <row r="3538" spans="1:25" x14ac:dyDescent="0.2">
      <c r="A3538" t="s">
        <v>6952</v>
      </c>
      <c r="B3538" t="s">
        <v>2748</v>
      </c>
      <c r="C3538" t="s">
        <v>3177</v>
      </c>
      <c r="D3538">
        <v>1000</v>
      </c>
      <c r="E3538">
        <v>2635</v>
      </c>
      <c r="F3538">
        <v>0</v>
      </c>
      <c r="G3538">
        <v>27000</v>
      </c>
      <c r="H3538">
        <v>8.3000000000000007</v>
      </c>
      <c r="I3538">
        <v>408</v>
      </c>
      <c r="J3538">
        <v>96</v>
      </c>
      <c r="K3538">
        <v>292979556</v>
      </c>
      <c r="L3538">
        <v>175000000</v>
      </c>
      <c r="M3538" s="2">
        <f>VLOOKUP(A3538,Sheet2!$A$1:G7262,2,0)</f>
        <v>40109</v>
      </c>
      <c r="N3538" t="str">
        <f>VLOOKUP(A3538,Sheet2!$A$1:G7262,3,0)</f>
        <v>Color</v>
      </c>
      <c r="O3538" t="str">
        <f>VLOOKUP(A3538,Sheet2!$A$1:G7262,4,0)</f>
        <v>Adventure</v>
      </c>
      <c r="P3538" t="str">
        <f>VLOOKUP(A3538,Sheet2!$A$1:G7262,5,0)</f>
        <v>English</v>
      </c>
      <c r="Q3538" t="str">
        <f>VLOOKUP(A3538,Sheet2!$A$1:G7262,6,0)</f>
        <v>USA</v>
      </c>
      <c r="R3538" t="str">
        <f>VLOOKUP(A3538,Sheet2!$A$1:G7262,7,0)</f>
        <v>PG</v>
      </c>
      <c r="S3538" t="str">
        <f>IF(Table1[[#This Row],[Language]]="English","English","Other language")</f>
        <v>English</v>
      </c>
      <c r="T3538">
        <f>Table1[[#This Row],[Gross Revenue]]-Table1[[#This Row],[Budget]]</f>
        <v>117979556</v>
      </c>
      <c r="U3538" s="1">
        <f>(Table1[[#This Row],[Gross Revenue]]/Table1[[#This Row],[Budget]])-1</f>
        <v>0.6741688914285715</v>
      </c>
      <c r="V3538" t="str">
        <f t="shared" si="110"/>
        <v>90-110 minutes</v>
      </c>
      <c r="W3538">
        <f>Table1[[#This Row],[Profit]]/Table1[[#This Row],[Budget]]</f>
        <v>0.67416889142857139</v>
      </c>
      <c r="X3538" s="22" t="str">
        <f>IF(L3538="","",
IF(L3538&lt;Predictability!$B$1,"Low",
IF(L3538&lt;=Predictability!$B$2,"Mid","High")))</f>
        <v>High</v>
      </c>
      <c r="Y3538" s="22">
        <f t="shared" si="111"/>
        <v>1</v>
      </c>
    </row>
    <row r="3539" spans="1:25" x14ac:dyDescent="0.2">
      <c r="A3539" t="s">
        <v>4477</v>
      </c>
      <c r="B3539" t="s">
        <v>1184</v>
      </c>
      <c r="C3539" t="s">
        <v>1478</v>
      </c>
      <c r="D3539">
        <v>1000</v>
      </c>
      <c r="E3539">
        <v>3653</v>
      </c>
      <c r="F3539">
        <v>50</v>
      </c>
      <c r="G3539">
        <v>829</v>
      </c>
      <c r="H3539">
        <v>6.1</v>
      </c>
      <c r="I3539">
        <v>34</v>
      </c>
      <c r="J3539">
        <v>124</v>
      </c>
      <c r="K3539">
        <v>51045801</v>
      </c>
      <c r="L3539">
        <v>60000000</v>
      </c>
      <c r="M3539" s="2">
        <f>VLOOKUP(A3539,Sheet2!$A$1:G7263,2,0)</f>
        <v>35235</v>
      </c>
      <c r="N3539" t="str">
        <f>VLOOKUP(A3539,Sheet2!$A$1:G7263,3,0)</f>
        <v>Color</v>
      </c>
      <c r="O3539" t="str">
        <f>VLOOKUP(A3539,Sheet2!$A$1:G7263,4,0)</f>
        <v>Drama</v>
      </c>
      <c r="P3539" t="str">
        <f>VLOOKUP(A3539,Sheet2!$A$1:G7263,5,0)</f>
        <v>English</v>
      </c>
      <c r="Q3539" t="str">
        <f>VLOOKUP(A3539,Sheet2!$A$1:G7263,6,0)</f>
        <v>USA</v>
      </c>
      <c r="R3539" t="str">
        <f>VLOOKUP(A3539,Sheet2!$A$1:G7263,7,0)</f>
        <v>PG-13</v>
      </c>
      <c r="S3539" t="str">
        <f>IF(Table1[[#This Row],[Language]]="English","English","Other language")</f>
        <v>English</v>
      </c>
      <c r="T3539">
        <f>Table1[[#This Row],[Gross Revenue]]-Table1[[#This Row],[Budget]]</f>
        <v>-8954199</v>
      </c>
      <c r="U3539" s="1">
        <f>(Table1[[#This Row],[Gross Revenue]]/Table1[[#This Row],[Budget]])-1</f>
        <v>-0.14923664999999997</v>
      </c>
      <c r="V3539" t="str">
        <f t="shared" si="110"/>
        <v>111-130 minutes</v>
      </c>
      <c r="W3539">
        <f>Table1[[#This Row],[Profit]]/Table1[[#This Row],[Budget]]</f>
        <v>-0.14923665</v>
      </c>
      <c r="X3539" s="22" t="str">
        <f>IF(L3539="","",
IF(L3539&lt;Predictability!$B$1,"Low",
IF(L3539&lt;=Predictability!$B$2,"Mid","High")))</f>
        <v>High</v>
      </c>
      <c r="Y3539" s="22">
        <f t="shared" si="111"/>
        <v>0</v>
      </c>
    </row>
    <row r="3540" spans="1:25" x14ac:dyDescent="0.2">
      <c r="A3540" t="s">
        <v>6381</v>
      </c>
      <c r="B3540" t="s">
        <v>661</v>
      </c>
      <c r="C3540" t="s">
        <v>1850</v>
      </c>
      <c r="D3540">
        <v>24000</v>
      </c>
      <c r="E3540">
        <v>35209</v>
      </c>
      <c r="F3540">
        <v>655</v>
      </c>
      <c r="G3540">
        <v>19000</v>
      </c>
      <c r="H3540">
        <v>7.4</v>
      </c>
      <c r="I3540">
        <v>391</v>
      </c>
      <c r="J3540">
        <v>108</v>
      </c>
      <c r="K3540">
        <v>83813460</v>
      </c>
      <c r="L3540">
        <v>25000000</v>
      </c>
      <c r="M3540" s="2">
        <f>VLOOKUP(A3540,Sheet2!$A$1:G7264,2,0)</f>
        <v>39931</v>
      </c>
      <c r="N3540" t="str">
        <f>VLOOKUP(A3540,Sheet2!$A$1:G7264,3,0)</f>
        <v>Color</v>
      </c>
      <c r="O3540" t="str">
        <f>VLOOKUP(A3540,Sheet2!$A$1:G7264,4,0)</f>
        <v>Drama</v>
      </c>
      <c r="P3540" t="str">
        <f>VLOOKUP(A3540,Sheet2!$A$1:G7264,5,0)</f>
        <v>English</v>
      </c>
      <c r="Q3540" t="str">
        <f>VLOOKUP(A3540,Sheet2!$A$1:G7264,6,0)</f>
        <v>USA</v>
      </c>
      <c r="R3540" t="str">
        <f>VLOOKUP(A3540,Sheet2!$A$1:G7264,7,0)</f>
        <v>R</v>
      </c>
      <c r="S3540" t="str">
        <f>IF(Table1[[#This Row],[Language]]="English","English","Other language")</f>
        <v>English</v>
      </c>
      <c r="T3540">
        <f>Table1[[#This Row],[Gross Revenue]]-Table1[[#This Row],[Budget]]</f>
        <v>58813460</v>
      </c>
      <c r="U3540" s="1">
        <f>(Table1[[#This Row],[Gross Revenue]]/Table1[[#This Row],[Budget]])-1</f>
        <v>2.3525383999999998</v>
      </c>
      <c r="V3540" t="str">
        <f t="shared" si="110"/>
        <v>90-110 minutes</v>
      </c>
      <c r="W3540">
        <f>Table1[[#This Row],[Profit]]/Table1[[#This Row],[Budget]]</f>
        <v>2.3525383999999998</v>
      </c>
      <c r="X3540" s="22" t="str">
        <f>IF(L3540="","",
IF(L3540&lt;Predictability!$B$1,"Low",
IF(L3540&lt;=Predictability!$B$2,"Mid","High")))</f>
        <v>Mid</v>
      </c>
      <c r="Y3540" s="22">
        <f t="shared" si="111"/>
        <v>1</v>
      </c>
    </row>
    <row r="3541" spans="1:25" x14ac:dyDescent="0.2">
      <c r="A3541" t="s">
        <v>3911</v>
      </c>
      <c r="B3541" t="s">
        <v>437</v>
      </c>
      <c r="C3541" t="s">
        <v>436</v>
      </c>
      <c r="D3541">
        <v>975</v>
      </c>
      <c r="E3541">
        <v>3500</v>
      </c>
      <c r="F3541">
        <v>9</v>
      </c>
      <c r="G3541">
        <v>0</v>
      </c>
      <c r="H3541">
        <v>5.5</v>
      </c>
      <c r="I3541">
        <v>101</v>
      </c>
      <c r="J3541">
        <v>99</v>
      </c>
      <c r="K3541">
        <v>38048637</v>
      </c>
      <c r="L3541">
        <v>14000000</v>
      </c>
      <c r="M3541" s="2">
        <f>VLOOKUP(A3541,Sheet2!$A$1:G7265,2,0)</f>
        <v>35815</v>
      </c>
      <c r="N3541" t="str">
        <f>VLOOKUP(A3541,Sheet2!$A$1:G7265,3,0)</f>
        <v>Color</v>
      </c>
      <c r="O3541" t="str">
        <f>VLOOKUP(A3541,Sheet2!$A$1:G7265,4,0)</f>
        <v>Horror</v>
      </c>
      <c r="P3541" t="str">
        <f>VLOOKUP(A3541,Sheet2!$A$1:G7265,5,0)</f>
        <v>English</v>
      </c>
      <c r="Q3541" t="str">
        <f>VLOOKUP(A3541,Sheet2!$A$1:G7265,6,0)</f>
        <v>USA</v>
      </c>
      <c r="R3541" t="str">
        <f>VLOOKUP(A3541,Sheet2!$A$1:G7265,7,0)</f>
        <v>R</v>
      </c>
      <c r="S3541" t="str">
        <f>IF(Table1[[#This Row],[Language]]="English","English","Other language")</f>
        <v>English</v>
      </c>
      <c r="T3541">
        <f>Table1[[#This Row],[Gross Revenue]]-Table1[[#This Row],[Budget]]</f>
        <v>24048637</v>
      </c>
      <c r="U3541" s="1">
        <f>(Table1[[#This Row],[Gross Revenue]]/Table1[[#This Row],[Budget]])-1</f>
        <v>1.7177597857142857</v>
      </c>
      <c r="V3541" t="str">
        <f t="shared" si="110"/>
        <v>90-110 minutes</v>
      </c>
      <c r="W3541">
        <f>Table1[[#This Row],[Profit]]/Table1[[#This Row],[Budget]]</f>
        <v>1.7177597857142857</v>
      </c>
      <c r="X3541" s="22" t="str">
        <f>IF(L3541="","",
IF(L3541&lt;Predictability!$B$1,"Low",
IF(L3541&lt;=Predictability!$B$2,"Mid","High")))</f>
        <v>Mid</v>
      </c>
      <c r="Y3541" s="22">
        <f t="shared" si="111"/>
        <v>1</v>
      </c>
    </row>
    <row r="3542" spans="1:25" x14ac:dyDescent="0.2">
      <c r="A3542" t="s">
        <v>3369</v>
      </c>
      <c r="B3542" t="s">
        <v>219</v>
      </c>
      <c r="C3542" t="s">
        <v>220</v>
      </c>
      <c r="D3542">
        <v>912</v>
      </c>
      <c r="E3542">
        <v>2682</v>
      </c>
      <c r="F3542">
        <v>83</v>
      </c>
      <c r="G3542">
        <v>243</v>
      </c>
      <c r="H3542">
        <v>4.0999999999999996</v>
      </c>
      <c r="I3542">
        <v>108</v>
      </c>
      <c r="J3542">
        <v>97</v>
      </c>
      <c r="K3542">
        <v>21468807</v>
      </c>
      <c r="L3542">
        <v>14000000</v>
      </c>
      <c r="M3542" s="2">
        <f>VLOOKUP(A3542,Sheet2!$A$1:G7266,2,0)</f>
        <v>36527</v>
      </c>
      <c r="N3542" t="str">
        <f>VLOOKUP(A3542,Sheet2!$A$1:G7266,3,0)</f>
        <v>Color</v>
      </c>
      <c r="O3542" t="str">
        <f>VLOOKUP(A3542,Sheet2!$A$1:G7266,4,0)</f>
        <v>Horror</v>
      </c>
      <c r="P3542" t="str">
        <f>VLOOKUP(A3542,Sheet2!$A$1:G7266,5,0)</f>
        <v>English</v>
      </c>
      <c r="Q3542" t="str">
        <f>VLOOKUP(A3542,Sheet2!$A$1:G7266,6,0)</f>
        <v>USA</v>
      </c>
      <c r="R3542" t="str">
        <f>VLOOKUP(A3542,Sheet2!$A$1:G7266,7,0)</f>
        <v>R</v>
      </c>
      <c r="S3542" t="str">
        <f>IF(Table1[[#This Row],[Language]]="English","English","Other language")</f>
        <v>English</v>
      </c>
      <c r="T3542">
        <f>Table1[[#This Row],[Gross Revenue]]-Table1[[#This Row],[Budget]]</f>
        <v>7468807</v>
      </c>
      <c r="U3542" s="1">
        <f>(Table1[[#This Row],[Gross Revenue]]/Table1[[#This Row],[Budget]])-1</f>
        <v>0.53348621428571419</v>
      </c>
      <c r="V3542" t="str">
        <f t="shared" si="110"/>
        <v>90-110 minutes</v>
      </c>
      <c r="W3542">
        <f>Table1[[#This Row],[Profit]]/Table1[[#This Row],[Budget]]</f>
        <v>0.5334862142857143</v>
      </c>
      <c r="X3542" s="22" t="str">
        <f>IF(L3542="","",
IF(L3542&lt;Predictability!$B$1,"Low",
IF(L3542&lt;=Predictability!$B$2,"Mid","High")))</f>
        <v>Mid</v>
      </c>
      <c r="Y3542" s="22">
        <f t="shared" si="111"/>
        <v>1</v>
      </c>
    </row>
    <row r="3543" spans="1:25" x14ac:dyDescent="0.2">
      <c r="A3543" t="s">
        <v>5863</v>
      </c>
      <c r="B3543" t="s">
        <v>2577</v>
      </c>
      <c r="C3543" t="s">
        <v>2578</v>
      </c>
      <c r="D3543">
        <v>254</v>
      </c>
      <c r="E3543">
        <v>964</v>
      </c>
      <c r="F3543">
        <v>0</v>
      </c>
      <c r="G3543">
        <v>72</v>
      </c>
      <c r="H3543">
        <v>7</v>
      </c>
      <c r="I3543">
        <v>38</v>
      </c>
      <c r="J3543">
        <v>106</v>
      </c>
      <c r="K3543">
        <v>1027119</v>
      </c>
      <c r="L3543">
        <v>225000</v>
      </c>
      <c r="M3543" s="2">
        <f>VLOOKUP(A3543,Sheet2!$A$1:G7267,2,0)</f>
        <v>36781</v>
      </c>
      <c r="N3543" t="str">
        <f>VLOOKUP(A3543,Sheet2!$A$1:G7267,3,0)</f>
        <v>Color</v>
      </c>
      <c r="O3543" t="str">
        <f>VLOOKUP(A3543,Sheet2!$A$1:G7267,4,0)</f>
        <v>Drama</v>
      </c>
      <c r="P3543" t="str">
        <f>VLOOKUP(A3543,Sheet2!$A$1:G7267,5,0)</f>
        <v>English</v>
      </c>
      <c r="Q3543" t="str">
        <f>VLOOKUP(A3543,Sheet2!$A$1:G7267,6,0)</f>
        <v>USA</v>
      </c>
      <c r="R3543" t="str">
        <f>VLOOKUP(A3543,Sheet2!$A$1:G7267,7,0)</f>
        <v>R</v>
      </c>
      <c r="S3543" t="str">
        <f>IF(Table1[[#This Row],[Language]]="English","English","Other language")</f>
        <v>English</v>
      </c>
      <c r="T3543">
        <f>Table1[[#This Row],[Gross Revenue]]-Table1[[#This Row],[Budget]]</f>
        <v>802119</v>
      </c>
      <c r="U3543" s="1">
        <f>(Table1[[#This Row],[Gross Revenue]]/Table1[[#This Row],[Budget]])-1</f>
        <v>3.5649733333333335</v>
      </c>
      <c r="V3543" t="str">
        <f t="shared" si="110"/>
        <v>90-110 minutes</v>
      </c>
      <c r="W3543">
        <f>Table1[[#This Row],[Profit]]/Table1[[#This Row],[Budget]]</f>
        <v>3.5649733333333335</v>
      </c>
      <c r="X3543" s="22" t="str">
        <f>IF(L3543="","",
IF(L3543&lt;Predictability!$B$1,"Low",
IF(L3543&lt;=Predictability!$B$2,"Mid","High")))</f>
        <v>Low</v>
      </c>
      <c r="Y3543" s="22">
        <f t="shared" si="111"/>
        <v>1</v>
      </c>
    </row>
    <row r="3544" spans="1:25" x14ac:dyDescent="0.2">
      <c r="A3544" t="s">
        <v>6931</v>
      </c>
      <c r="B3544" t="s">
        <v>1041</v>
      </c>
      <c r="C3544" t="s">
        <v>1933</v>
      </c>
      <c r="D3544">
        <v>20000</v>
      </c>
      <c r="E3544">
        <v>22417</v>
      </c>
      <c r="F3544">
        <v>160</v>
      </c>
      <c r="G3544">
        <v>48000</v>
      </c>
      <c r="H3544">
        <v>8.1999999999999993</v>
      </c>
      <c r="I3544">
        <v>525</v>
      </c>
      <c r="J3544">
        <v>132</v>
      </c>
      <c r="K3544">
        <v>70496802</v>
      </c>
      <c r="L3544">
        <v>54000000</v>
      </c>
      <c r="M3544" s="2">
        <f>VLOOKUP(A3544,Sheet2!$A$1:G7268,2,0)</f>
        <v>38678</v>
      </c>
      <c r="N3544" t="str">
        <f>VLOOKUP(A3544,Sheet2!$A$1:G7268,3,0)</f>
        <v>Color</v>
      </c>
      <c r="O3544" t="str">
        <f>VLOOKUP(A3544,Sheet2!$A$1:G7268,4,0)</f>
        <v>Action</v>
      </c>
      <c r="P3544" t="str">
        <f>VLOOKUP(A3544,Sheet2!$A$1:G7268,5,0)</f>
        <v>English</v>
      </c>
      <c r="Q3544" t="str">
        <f>VLOOKUP(A3544,Sheet2!$A$1:G7268,6,0)</f>
        <v>USA</v>
      </c>
      <c r="R3544" t="str">
        <f>VLOOKUP(A3544,Sheet2!$A$1:G7268,7,0)</f>
        <v>R</v>
      </c>
      <c r="S3544" t="str">
        <f>IF(Table1[[#This Row],[Language]]="English","English","Other language")</f>
        <v>English</v>
      </c>
      <c r="T3544">
        <f>Table1[[#This Row],[Gross Revenue]]-Table1[[#This Row],[Budget]]</f>
        <v>16496802</v>
      </c>
      <c r="U3544" s="1">
        <f>(Table1[[#This Row],[Gross Revenue]]/Table1[[#This Row],[Budget]])-1</f>
        <v>0.30549633333333337</v>
      </c>
      <c r="V3544" t="str">
        <f t="shared" si="110"/>
        <v>131-150 minutes</v>
      </c>
      <c r="W3544">
        <f>Table1[[#This Row],[Profit]]/Table1[[#This Row],[Budget]]</f>
        <v>0.30549633333333331</v>
      </c>
      <c r="X3544" s="22" t="str">
        <f>IF(L3544="","",
IF(L3544&lt;Predictability!$B$1,"Low",
IF(L3544&lt;=Predictability!$B$2,"Mid","High")))</f>
        <v>High</v>
      </c>
      <c r="Y3544" s="22">
        <f t="shared" si="111"/>
        <v>0</v>
      </c>
    </row>
    <row r="3545" spans="1:25" x14ac:dyDescent="0.2">
      <c r="A3545" t="s">
        <v>4514</v>
      </c>
      <c r="B3545" t="s">
        <v>850</v>
      </c>
      <c r="C3545" t="s">
        <v>1606</v>
      </c>
      <c r="D3545">
        <v>26000</v>
      </c>
      <c r="E3545">
        <v>40312</v>
      </c>
      <c r="F3545">
        <v>0</v>
      </c>
      <c r="G3545">
        <v>28000</v>
      </c>
      <c r="H3545">
        <v>6.1</v>
      </c>
      <c r="I3545">
        <v>204</v>
      </c>
      <c r="J3545">
        <v>99</v>
      </c>
      <c r="K3545">
        <v>58879132</v>
      </c>
      <c r="L3545">
        <v>31000000</v>
      </c>
      <c r="M3545" s="2">
        <f>VLOOKUP(A3545,Sheet2!$A$1:G7269,2,0)</f>
        <v>42219</v>
      </c>
      <c r="N3545" t="str">
        <f>VLOOKUP(A3545,Sheet2!$A$1:G7269,3,0)</f>
        <v>Color</v>
      </c>
      <c r="O3545" t="str">
        <f>VLOOKUP(A3545,Sheet2!$A$1:G7269,4,0)</f>
        <v>Adventure</v>
      </c>
      <c r="P3545" t="str">
        <f>VLOOKUP(A3545,Sheet2!$A$1:G7269,5,0)</f>
        <v>English</v>
      </c>
      <c r="Q3545" t="str">
        <f>VLOOKUP(A3545,Sheet2!$A$1:G7269,6,0)</f>
        <v>USA</v>
      </c>
      <c r="R3545" t="str">
        <f>VLOOKUP(A3545,Sheet2!$A$1:G7269,7,0)</f>
        <v>R</v>
      </c>
      <c r="S3545" t="str">
        <f>IF(Table1[[#This Row],[Language]]="English","English","Other language")</f>
        <v>English</v>
      </c>
      <c r="T3545">
        <f>Table1[[#This Row],[Gross Revenue]]-Table1[[#This Row],[Budget]]</f>
        <v>27879132</v>
      </c>
      <c r="U3545" s="1">
        <f>(Table1[[#This Row],[Gross Revenue]]/Table1[[#This Row],[Budget]])-1</f>
        <v>0.89932683870967733</v>
      </c>
      <c r="V3545" t="str">
        <f t="shared" si="110"/>
        <v>90-110 minutes</v>
      </c>
      <c r="W3545">
        <f>Table1[[#This Row],[Profit]]/Table1[[#This Row],[Budget]]</f>
        <v>0.89932683870967745</v>
      </c>
      <c r="X3545" s="22" t="str">
        <f>IF(L3545="","",
IF(L3545&lt;Predictability!$B$1,"Low",
IF(L3545&lt;=Predictability!$B$2,"Mid","High")))</f>
        <v>Mid</v>
      </c>
      <c r="Y3545" s="22">
        <f t="shared" si="111"/>
        <v>1</v>
      </c>
    </row>
    <row r="3546" spans="1:25" x14ac:dyDescent="0.2">
      <c r="A3546" t="s">
        <v>3497</v>
      </c>
      <c r="B3546" t="s">
        <v>366</v>
      </c>
      <c r="C3546" t="s">
        <v>436</v>
      </c>
      <c r="D3546">
        <v>690</v>
      </c>
      <c r="E3546">
        <v>2402</v>
      </c>
      <c r="F3546">
        <v>9</v>
      </c>
      <c r="G3546">
        <v>0</v>
      </c>
      <c r="H3546">
        <v>4.7</v>
      </c>
      <c r="I3546">
        <v>120</v>
      </c>
      <c r="J3546">
        <v>96</v>
      </c>
      <c r="K3546">
        <v>20384136</v>
      </c>
      <c r="L3546">
        <v>10000000</v>
      </c>
      <c r="M3546" s="2">
        <f>VLOOKUP(A3546,Sheet2!$A$1:G7270,2,0)</f>
        <v>36895</v>
      </c>
      <c r="N3546" t="str">
        <f>VLOOKUP(A3546,Sheet2!$A$1:G7270,3,0)</f>
        <v>Color</v>
      </c>
      <c r="O3546" t="str">
        <f>VLOOKUP(A3546,Sheet2!$A$1:G7270,4,0)</f>
        <v>Horror</v>
      </c>
      <c r="P3546" t="str">
        <f>VLOOKUP(A3546,Sheet2!$A$1:G7270,5,0)</f>
        <v>English</v>
      </c>
      <c r="Q3546" t="str">
        <f>VLOOKUP(A3546,Sheet2!$A$1:G7270,6,0)</f>
        <v>USA</v>
      </c>
      <c r="R3546" t="str">
        <f>VLOOKUP(A3546,Sheet2!$A$1:G7270,7,0)</f>
        <v>R</v>
      </c>
      <c r="S3546" t="str">
        <f>IF(Table1[[#This Row],[Language]]="English","English","Other language")</f>
        <v>English</v>
      </c>
      <c r="T3546">
        <f>Table1[[#This Row],[Gross Revenue]]-Table1[[#This Row],[Budget]]</f>
        <v>10384136</v>
      </c>
      <c r="U3546" s="1">
        <f>(Table1[[#This Row],[Gross Revenue]]/Table1[[#This Row],[Budget]])-1</f>
        <v>1.0384136000000002</v>
      </c>
      <c r="V3546" t="str">
        <f t="shared" si="110"/>
        <v>90-110 minutes</v>
      </c>
      <c r="W3546">
        <f>Table1[[#This Row],[Profit]]/Table1[[#This Row],[Budget]]</f>
        <v>1.0384135999999999</v>
      </c>
      <c r="X3546" s="22" t="str">
        <f>IF(L3546="","",
IF(L3546&lt;Predictability!$B$1,"Low",
IF(L3546&lt;=Predictability!$B$2,"Mid","High")))</f>
        <v>Mid</v>
      </c>
      <c r="Y3546" s="22">
        <f t="shared" si="111"/>
        <v>1</v>
      </c>
    </row>
    <row r="3547" spans="1:25" x14ac:dyDescent="0.2">
      <c r="A3547" t="s">
        <v>4072</v>
      </c>
      <c r="B3547" t="s">
        <v>479</v>
      </c>
      <c r="C3547" t="s">
        <v>995</v>
      </c>
      <c r="D3547">
        <v>14000</v>
      </c>
      <c r="E3547">
        <v>45696</v>
      </c>
      <c r="F3547">
        <v>0</v>
      </c>
      <c r="G3547">
        <v>9000</v>
      </c>
      <c r="H3547">
        <v>5.7</v>
      </c>
      <c r="I3547">
        <v>186</v>
      </c>
      <c r="J3547">
        <v>125</v>
      </c>
      <c r="K3547">
        <v>110476776</v>
      </c>
      <c r="L3547">
        <v>52000000</v>
      </c>
      <c r="M3547" s="2">
        <f>VLOOKUP(A3547,Sheet2!$A$1:G7271,2,0)</f>
        <v>40290</v>
      </c>
      <c r="N3547" t="str">
        <f>VLOOKUP(A3547,Sheet2!$A$1:G7271,3,0)</f>
        <v>Color</v>
      </c>
      <c r="O3547" t="str">
        <f>VLOOKUP(A3547,Sheet2!$A$1:G7271,4,0)</f>
        <v>Comedy</v>
      </c>
      <c r="P3547" t="str">
        <f>VLOOKUP(A3547,Sheet2!$A$1:G7271,5,0)</f>
        <v>English</v>
      </c>
      <c r="Q3547" t="str">
        <f>VLOOKUP(A3547,Sheet2!$A$1:G7271,6,0)</f>
        <v>USA</v>
      </c>
      <c r="R3547" t="str">
        <f>VLOOKUP(A3547,Sheet2!$A$1:G7271,7,0)</f>
        <v>PG-13</v>
      </c>
      <c r="S3547" t="str">
        <f>IF(Table1[[#This Row],[Language]]="English","English","Other language")</f>
        <v>English</v>
      </c>
      <c r="T3547">
        <f>Table1[[#This Row],[Gross Revenue]]-Table1[[#This Row],[Budget]]</f>
        <v>58476776</v>
      </c>
      <c r="U3547" s="1">
        <f>(Table1[[#This Row],[Gross Revenue]]/Table1[[#This Row],[Budget]])-1</f>
        <v>1.1245533846153846</v>
      </c>
      <c r="V3547" t="str">
        <f t="shared" si="110"/>
        <v>111-130 minutes</v>
      </c>
      <c r="W3547">
        <f>Table1[[#This Row],[Profit]]/Table1[[#This Row],[Budget]]</f>
        <v>1.1245533846153846</v>
      </c>
      <c r="X3547" s="22" t="str">
        <f>IF(L3547="","",
IF(L3547&lt;Predictability!$B$1,"Low",
IF(L3547&lt;=Predictability!$B$2,"Mid","High")))</f>
        <v>High</v>
      </c>
      <c r="Y3547" s="22">
        <f t="shared" si="111"/>
        <v>1</v>
      </c>
    </row>
    <row r="3548" spans="1:25" x14ac:dyDescent="0.2">
      <c r="A3548" t="s">
        <v>3949</v>
      </c>
      <c r="B3548" t="s">
        <v>133</v>
      </c>
      <c r="C3548" t="s">
        <v>1049</v>
      </c>
      <c r="D3548">
        <v>1000</v>
      </c>
      <c r="E3548">
        <v>1908</v>
      </c>
      <c r="F3548">
        <v>2</v>
      </c>
      <c r="G3548">
        <v>538</v>
      </c>
      <c r="H3548">
        <v>5.6</v>
      </c>
      <c r="I3548">
        <v>93</v>
      </c>
      <c r="J3548">
        <v>76</v>
      </c>
      <c r="K3548">
        <v>19447478</v>
      </c>
      <c r="L3548">
        <v>35000000</v>
      </c>
      <c r="M3548" s="2">
        <f>VLOOKUP(A3548,Sheet2!$A$1:G7272,2,0)</f>
        <v>38527</v>
      </c>
      <c r="N3548" t="str">
        <f>VLOOKUP(A3548,Sheet2!$A$1:G7272,3,0)</f>
        <v>Color</v>
      </c>
      <c r="O3548" t="str">
        <f>VLOOKUP(A3548,Sheet2!$A$1:G7272,4,0)</f>
        <v>Adventure</v>
      </c>
      <c r="P3548" t="str">
        <f>VLOOKUP(A3548,Sheet2!$A$1:G7272,5,0)</f>
        <v>English</v>
      </c>
      <c r="Q3548" t="str">
        <f>VLOOKUP(A3548,Sheet2!$A$1:G7272,6,0)</f>
        <v>UK</v>
      </c>
      <c r="R3548" t="str">
        <f>VLOOKUP(A3548,Sheet2!$A$1:G7272,7,0)</f>
        <v>G</v>
      </c>
      <c r="S3548" t="str">
        <f>IF(Table1[[#This Row],[Language]]="English","English","Other language")</f>
        <v>English</v>
      </c>
      <c r="T3548">
        <f>Table1[[#This Row],[Gross Revenue]]-Table1[[#This Row],[Budget]]</f>
        <v>-15552522</v>
      </c>
      <c r="U3548" s="1">
        <f>(Table1[[#This Row],[Gross Revenue]]/Table1[[#This Row],[Budget]])-1</f>
        <v>-0.44435777142857147</v>
      </c>
      <c r="V3548" t="str">
        <f t="shared" si="110"/>
        <v>&lt;90 minutes</v>
      </c>
      <c r="W3548">
        <f>Table1[[#This Row],[Profit]]/Table1[[#This Row],[Budget]]</f>
        <v>-0.44435777142857141</v>
      </c>
      <c r="X3548" s="22" t="str">
        <f>IF(L3548="","",
IF(L3548&lt;Predictability!$B$1,"Low",
IF(L3548&lt;=Predictability!$B$2,"Mid","High")))</f>
        <v>Mid</v>
      </c>
      <c r="Y3548" s="22">
        <f t="shared" si="111"/>
        <v>0</v>
      </c>
    </row>
    <row r="3549" spans="1:25" x14ac:dyDescent="0.2">
      <c r="A3549" t="s">
        <v>5954</v>
      </c>
      <c r="B3549" t="s">
        <v>1137</v>
      </c>
      <c r="C3549" t="s">
        <v>1586</v>
      </c>
      <c r="D3549">
        <v>10000</v>
      </c>
      <c r="E3549">
        <v>14165</v>
      </c>
      <c r="F3549">
        <v>0</v>
      </c>
      <c r="G3549">
        <v>0</v>
      </c>
      <c r="H3549">
        <v>7.1</v>
      </c>
      <c r="I3549">
        <v>269</v>
      </c>
      <c r="J3549">
        <v>121</v>
      </c>
      <c r="K3549">
        <v>83077470</v>
      </c>
      <c r="L3549">
        <v>75000000</v>
      </c>
      <c r="M3549" s="2">
        <f>VLOOKUP(A3549,Sheet2!$A$1:G7273,2,0)</f>
        <v>39554</v>
      </c>
      <c r="N3549" t="str">
        <f>VLOOKUP(A3549,Sheet2!$A$1:G7273,3,0)</f>
        <v>Color</v>
      </c>
      <c r="O3549" t="str">
        <f>VLOOKUP(A3549,Sheet2!$A$1:G7273,4,0)</f>
        <v>Drama</v>
      </c>
      <c r="P3549" t="str">
        <f>VLOOKUP(A3549,Sheet2!$A$1:G7273,5,0)</f>
        <v>English</v>
      </c>
      <c r="Q3549" t="str">
        <f>VLOOKUP(A3549,Sheet2!$A$1:G7273,6,0)</f>
        <v>USA</v>
      </c>
      <c r="R3549" t="str">
        <f>VLOOKUP(A3549,Sheet2!$A$1:G7273,7,0)</f>
        <v>PG-13</v>
      </c>
      <c r="S3549" t="str">
        <f>IF(Table1[[#This Row],[Language]]="English","English","Other language")</f>
        <v>English</v>
      </c>
      <c r="T3549">
        <f>Table1[[#This Row],[Gross Revenue]]-Table1[[#This Row],[Budget]]</f>
        <v>8077470</v>
      </c>
      <c r="U3549" s="1">
        <f>(Table1[[#This Row],[Gross Revenue]]/Table1[[#This Row],[Budget]])-1</f>
        <v>0.1076995999999999</v>
      </c>
      <c r="V3549" t="str">
        <f t="shared" si="110"/>
        <v>111-130 minutes</v>
      </c>
      <c r="W3549">
        <f>Table1[[#This Row],[Profit]]/Table1[[#This Row],[Budget]]</f>
        <v>0.10769960000000001</v>
      </c>
      <c r="X3549" s="22" t="str">
        <f>IF(L3549="","",
IF(L3549&lt;Predictability!$B$1,"Low",
IF(L3549&lt;=Predictability!$B$2,"Mid","High")))</f>
        <v>High</v>
      </c>
      <c r="Y3549" s="22">
        <f t="shared" si="111"/>
        <v>0</v>
      </c>
    </row>
    <row r="3550" spans="1:25" x14ac:dyDescent="0.2">
      <c r="A3550" t="s">
        <v>5143</v>
      </c>
      <c r="B3550" t="s">
        <v>1753</v>
      </c>
      <c r="C3550" t="s">
        <v>2111</v>
      </c>
      <c r="D3550">
        <v>655</v>
      </c>
      <c r="E3550">
        <v>1064</v>
      </c>
      <c r="F3550">
        <v>10</v>
      </c>
      <c r="G3550">
        <v>144</v>
      </c>
      <c r="H3550">
        <v>6.6</v>
      </c>
      <c r="I3550">
        <v>3</v>
      </c>
      <c r="J3550">
        <v>100</v>
      </c>
      <c r="K3550">
        <v>118666</v>
      </c>
      <c r="L3550">
        <v>2500000</v>
      </c>
      <c r="M3550" s="2">
        <f>VLOOKUP(A3550,Sheet2!$A$1:G7274,2,0)</f>
        <v>38976</v>
      </c>
      <c r="N3550" t="str">
        <f>VLOOKUP(A3550,Sheet2!$A$1:G7274,3,0)</f>
        <v>Color</v>
      </c>
      <c r="O3550" t="str">
        <f>VLOOKUP(A3550,Sheet2!$A$1:G7274,4,0)</f>
        <v>Drama</v>
      </c>
      <c r="P3550" t="str">
        <f>VLOOKUP(A3550,Sheet2!$A$1:G7274,5,0)</f>
        <v>English</v>
      </c>
      <c r="Q3550" t="str">
        <f>VLOOKUP(A3550,Sheet2!$A$1:G7274,6,0)</f>
        <v>USA</v>
      </c>
      <c r="R3550">
        <f>VLOOKUP(A3550,Sheet2!$A$1:G7274,7,0)</f>
        <v>0</v>
      </c>
      <c r="S3550" t="str">
        <f>IF(Table1[[#This Row],[Language]]="English","English","Other language")</f>
        <v>English</v>
      </c>
      <c r="T3550">
        <f>Table1[[#This Row],[Gross Revenue]]-Table1[[#This Row],[Budget]]</f>
        <v>-2381334</v>
      </c>
      <c r="U3550" s="1">
        <f>(Table1[[#This Row],[Gross Revenue]]/Table1[[#This Row],[Budget]])-1</f>
        <v>-0.95253359999999998</v>
      </c>
      <c r="V3550" t="str">
        <f t="shared" si="110"/>
        <v>90-110 minutes</v>
      </c>
      <c r="W3550">
        <f>Table1[[#This Row],[Profit]]/Table1[[#This Row],[Budget]]</f>
        <v>-0.95253359999999998</v>
      </c>
      <c r="X3550" s="22" t="str">
        <f>IF(L3550="","",
IF(L3550&lt;Predictability!$B$1,"Low",
IF(L3550&lt;=Predictability!$B$2,"Mid","High")))</f>
        <v>Low</v>
      </c>
      <c r="Y3550" s="22">
        <f t="shared" si="111"/>
        <v>0</v>
      </c>
    </row>
    <row r="3551" spans="1:25" x14ac:dyDescent="0.2">
      <c r="A3551" t="s">
        <v>3444</v>
      </c>
      <c r="B3551" t="s">
        <v>349</v>
      </c>
      <c r="C3551" t="s">
        <v>350</v>
      </c>
      <c r="D3551">
        <v>723</v>
      </c>
      <c r="E3551">
        <v>2348</v>
      </c>
      <c r="F3551">
        <v>0</v>
      </c>
      <c r="G3551">
        <v>1000</v>
      </c>
      <c r="H3551">
        <v>4.5</v>
      </c>
      <c r="I3551">
        <v>34</v>
      </c>
      <c r="J3551">
        <v>100</v>
      </c>
      <c r="K3551">
        <v>19900000</v>
      </c>
      <c r="L3551">
        <v>20000000</v>
      </c>
      <c r="M3551" s="2">
        <f>VLOOKUP(A3551,Sheet2!$A$1:G7275,2,0)</f>
        <v>34918</v>
      </c>
      <c r="N3551" t="str">
        <f>VLOOKUP(A3551,Sheet2!$A$1:G7275,3,0)</f>
        <v>Color</v>
      </c>
      <c r="O3551" t="str">
        <f>VLOOKUP(A3551,Sheet2!$A$1:G7275,4,0)</f>
        <v>Comedy</v>
      </c>
      <c r="P3551" t="str">
        <f>VLOOKUP(A3551,Sheet2!$A$1:G7275,5,0)</f>
        <v>English</v>
      </c>
      <c r="Q3551" t="str">
        <f>VLOOKUP(A3551,Sheet2!$A$1:G7275,6,0)</f>
        <v>USA</v>
      </c>
      <c r="R3551" t="str">
        <f>VLOOKUP(A3551,Sheet2!$A$1:G7275,7,0)</f>
        <v>R</v>
      </c>
      <c r="S3551" t="str">
        <f>IF(Table1[[#This Row],[Language]]="English","English","Other language")</f>
        <v>English</v>
      </c>
      <c r="T3551">
        <f>Table1[[#This Row],[Gross Revenue]]-Table1[[#This Row],[Budget]]</f>
        <v>-100000</v>
      </c>
      <c r="U3551" s="1">
        <f>(Table1[[#This Row],[Gross Revenue]]/Table1[[#This Row],[Budget]])-1</f>
        <v>-5.0000000000000044E-3</v>
      </c>
      <c r="V3551" t="str">
        <f t="shared" si="110"/>
        <v>90-110 minutes</v>
      </c>
      <c r="W3551">
        <f>Table1[[#This Row],[Profit]]/Table1[[#This Row],[Budget]]</f>
        <v>-5.0000000000000001E-3</v>
      </c>
      <c r="X3551" s="22" t="str">
        <f>IF(L3551="","",
IF(L3551&lt;Predictability!$B$1,"Low",
IF(L3551&lt;=Predictability!$B$2,"Mid","High")))</f>
        <v>Mid</v>
      </c>
      <c r="Y3551" s="22">
        <f t="shared" si="111"/>
        <v>0</v>
      </c>
    </row>
    <row r="3552" spans="1:25" x14ac:dyDescent="0.2">
      <c r="A3552" t="s">
        <v>4484</v>
      </c>
      <c r="B3552" t="s">
        <v>1589</v>
      </c>
      <c r="C3552" t="s">
        <v>507</v>
      </c>
      <c r="D3552">
        <v>2000</v>
      </c>
      <c r="E3552">
        <v>5123</v>
      </c>
      <c r="F3552">
        <v>0</v>
      </c>
      <c r="G3552">
        <v>0</v>
      </c>
      <c r="H3552">
        <v>6.1</v>
      </c>
      <c r="I3552">
        <v>114</v>
      </c>
      <c r="J3552">
        <v>104</v>
      </c>
      <c r="K3552">
        <v>20241395</v>
      </c>
      <c r="L3552">
        <v>20000000</v>
      </c>
      <c r="M3552" s="2">
        <f>VLOOKUP(A3552,Sheet2!$A$1:G7276,2,0)</f>
        <v>35800</v>
      </c>
      <c r="N3552" t="str">
        <f>VLOOKUP(A3552,Sheet2!$A$1:G7276,3,0)</f>
        <v>Color</v>
      </c>
      <c r="O3552" t="str">
        <f>VLOOKUP(A3552,Sheet2!$A$1:G7276,4,0)</f>
        <v>Action</v>
      </c>
      <c r="P3552" t="str">
        <f>VLOOKUP(A3552,Sheet2!$A$1:G7276,5,0)</f>
        <v>English</v>
      </c>
      <c r="Q3552" t="str">
        <f>VLOOKUP(A3552,Sheet2!$A$1:G7276,6,0)</f>
        <v>USA</v>
      </c>
      <c r="R3552" t="str">
        <f>VLOOKUP(A3552,Sheet2!$A$1:G7276,7,0)</f>
        <v>R</v>
      </c>
      <c r="S3552" t="str">
        <f>IF(Table1[[#This Row],[Language]]="English","English","Other language")</f>
        <v>English</v>
      </c>
      <c r="T3552">
        <f>Table1[[#This Row],[Gross Revenue]]-Table1[[#This Row],[Budget]]</f>
        <v>241395</v>
      </c>
      <c r="U3552" s="1">
        <f>(Table1[[#This Row],[Gross Revenue]]/Table1[[#This Row],[Budget]])-1</f>
        <v>1.206974999999999E-2</v>
      </c>
      <c r="V3552" t="str">
        <f t="shared" si="110"/>
        <v>90-110 minutes</v>
      </c>
      <c r="W3552">
        <f>Table1[[#This Row],[Profit]]/Table1[[#This Row],[Budget]]</f>
        <v>1.2069750000000001E-2</v>
      </c>
      <c r="X3552" s="22" t="str">
        <f>IF(L3552="","",
IF(L3552&lt;Predictability!$B$1,"Low",
IF(L3552&lt;=Predictability!$B$2,"Mid","High")))</f>
        <v>Mid</v>
      </c>
      <c r="Y3552" s="22">
        <f t="shared" si="111"/>
        <v>0</v>
      </c>
    </row>
    <row r="3553" spans="1:25" x14ac:dyDescent="0.2">
      <c r="A3553" t="s">
        <v>3314</v>
      </c>
      <c r="B3553" t="s">
        <v>117</v>
      </c>
      <c r="C3553" t="s">
        <v>23</v>
      </c>
      <c r="D3553">
        <v>759</v>
      </c>
      <c r="E3553">
        <v>2898</v>
      </c>
      <c r="F3553">
        <v>82</v>
      </c>
      <c r="G3553">
        <v>16000</v>
      </c>
      <c r="H3553">
        <v>3.5</v>
      </c>
      <c r="I3553">
        <v>122</v>
      </c>
      <c r="J3553">
        <v>82</v>
      </c>
      <c r="K3553">
        <v>36658108</v>
      </c>
      <c r="L3553">
        <v>20000000</v>
      </c>
      <c r="M3553" s="2">
        <f>VLOOKUP(A3553,Sheet2!$A$1:G7277,2,0)</f>
        <v>40528</v>
      </c>
      <c r="N3553" t="str">
        <f>VLOOKUP(A3553,Sheet2!$A$1:G7277,3,0)</f>
        <v>Color</v>
      </c>
      <c r="O3553" t="str">
        <f>VLOOKUP(A3553,Sheet2!$A$1:G7277,4,0)</f>
        <v>Comedy</v>
      </c>
      <c r="P3553" t="str">
        <f>VLOOKUP(A3553,Sheet2!$A$1:G7277,5,0)</f>
        <v>English</v>
      </c>
      <c r="Q3553" t="str">
        <f>VLOOKUP(A3553,Sheet2!$A$1:G7277,6,0)</f>
        <v>USA</v>
      </c>
      <c r="R3553" t="str">
        <f>VLOOKUP(A3553,Sheet2!$A$1:G7277,7,0)</f>
        <v>PG-13</v>
      </c>
      <c r="S3553" t="str">
        <f>IF(Table1[[#This Row],[Language]]="English","English","Other language")</f>
        <v>English</v>
      </c>
      <c r="T3553">
        <f>Table1[[#This Row],[Gross Revenue]]-Table1[[#This Row],[Budget]]</f>
        <v>16658108</v>
      </c>
      <c r="U3553" s="1">
        <f>(Table1[[#This Row],[Gross Revenue]]/Table1[[#This Row],[Budget]])-1</f>
        <v>0.83290540000000002</v>
      </c>
      <c r="V3553" t="str">
        <f t="shared" si="110"/>
        <v>&lt;90 minutes</v>
      </c>
      <c r="W3553">
        <f>Table1[[#This Row],[Profit]]/Table1[[#This Row],[Budget]]</f>
        <v>0.83290540000000002</v>
      </c>
      <c r="X3553" s="22" t="str">
        <f>IF(L3553="","",
IF(L3553&lt;Predictability!$B$1,"Low",
IF(L3553&lt;=Predictability!$B$2,"Mid","High")))</f>
        <v>Mid</v>
      </c>
      <c r="Y3553" s="22">
        <f t="shared" si="111"/>
        <v>1</v>
      </c>
    </row>
    <row r="3554" spans="1:25" x14ac:dyDescent="0.2">
      <c r="A3554" t="s">
        <v>3601</v>
      </c>
      <c r="B3554" t="s">
        <v>34</v>
      </c>
      <c r="C3554" t="s">
        <v>602</v>
      </c>
      <c r="D3554">
        <v>1000</v>
      </c>
      <c r="E3554">
        <v>3086</v>
      </c>
      <c r="F3554">
        <v>143</v>
      </c>
      <c r="G3554">
        <v>0</v>
      </c>
      <c r="H3554">
        <v>5.0999999999999996</v>
      </c>
      <c r="I3554">
        <v>54</v>
      </c>
      <c r="J3554">
        <v>92</v>
      </c>
      <c r="K3554">
        <v>2964</v>
      </c>
      <c r="L3554">
        <v>16000000</v>
      </c>
      <c r="M3554" s="2">
        <f>VLOOKUP(A3554,Sheet2!$A$1:G7278,2,0)</f>
        <v>41072</v>
      </c>
      <c r="N3554" t="str">
        <f>VLOOKUP(A3554,Sheet2!$A$1:G7278,3,0)</f>
        <v>Color</v>
      </c>
      <c r="O3554" t="str">
        <f>VLOOKUP(A3554,Sheet2!$A$1:G7278,4,0)</f>
        <v>Comedy</v>
      </c>
      <c r="P3554" t="str">
        <f>VLOOKUP(A3554,Sheet2!$A$1:G7278,5,0)</f>
        <v>English</v>
      </c>
      <c r="Q3554" t="str">
        <f>VLOOKUP(A3554,Sheet2!$A$1:G7278,6,0)</f>
        <v>USA</v>
      </c>
      <c r="R3554" t="str">
        <f>VLOOKUP(A3554,Sheet2!$A$1:G7278,7,0)</f>
        <v>PG-13</v>
      </c>
      <c r="S3554" t="str">
        <f>IF(Table1[[#This Row],[Language]]="English","English","Other language")</f>
        <v>English</v>
      </c>
      <c r="T3554">
        <f>Table1[[#This Row],[Gross Revenue]]-Table1[[#This Row],[Budget]]</f>
        <v>-15997036</v>
      </c>
      <c r="U3554" s="1">
        <f>(Table1[[#This Row],[Gross Revenue]]/Table1[[#This Row],[Budget]])-1</f>
        <v>-0.99981474999999997</v>
      </c>
      <c r="V3554" t="str">
        <f t="shared" si="110"/>
        <v>90-110 minutes</v>
      </c>
      <c r="W3554">
        <f>Table1[[#This Row],[Profit]]/Table1[[#This Row],[Budget]]</f>
        <v>-0.99981474999999997</v>
      </c>
      <c r="X3554" s="22" t="str">
        <f>IF(L3554="","",
IF(L3554&lt;Predictability!$B$1,"Low",
IF(L3554&lt;=Predictability!$B$2,"Mid","High")))</f>
        <v>Mid</v>
      </c>
      <c r="Y3554" s="22">
        <f t="shared" si="111"/>
        <v>0</v>
      </c>
    </row>
    <row r="3555" spans="1:25" x14ac:dyDescent="0.2">
      <c r="A3555" t="s">
        <v>4962</v>
      </c>
      <c r="B3555" t="s">
        <v>1026</v>
      </c>
      <c r="C3555" t="s">
        <v>577</v>
      </c>
      <c r="D3555">
        <v>16000</v>
      </c>
      <c r="E3555">
        <v>19341</v>
      </c>
      <c r="F3555">
        <v>12</v>
      </c>
      <c r="G3555">
        <v>0</v>
      </c>
      <c r="H3555">
        <v>6.4</v>
      </c>
      <c r="I3555">
        <v>96</v>
      </c>
      <c r="J3555">
        <v>94</v>
      </c>
      <c r="K3555">
        <v>21005329</v>
      </c>
      <c r="L3555">
        <v>6000000</v>
      </c>
      <c r="M3555" s="2">
        <f>VLOOKUP(A3555,Sheet2!$A$1:G7279,2,0)</f>
        <v>37364</v>
      </c>
      <c r="N3555" t="str">
        <f>VLOOKUP(A3555,Sheet2!$A$1:G7279,3,0)</f>
        <v>Color</v>
      </c>
      <c r="O3555" t="str">
        <f>VLOOKUP(A3555,Sheet2!$A$1:G7279,4,0)</f>
        <v>Comedy</v>
      </c>
      <c r="P3555" t="str">
        <f>VLOOKUP(A3555,Sheet2!$A$1:G7279,5,0)</f>
        <v>English</v>
      </c>
      <c r="Q3555" t="str">
        <f>VLOOKUP(A3555,Sheet2!$A$1:G7279,6,0)</f>
        <v>Germany</v>
      </c>
      <c r="R3555" t="str">
        <f>VLOOKUP(A3555,Sheet2!$A$1:G7279,7,0)</f>
        <v>R</v>
      </c>
      <c r="S3555" t="str">
        <f>IF(Table1[[#This Row],[Language]]="English","English","Other language")</f>
        <v>English</v>
      </c>
      <c r="T3555">
        <f>Table1[[#This Row],[Gross Revenue]]-Table1[[#This Row],[Budget]]</f>
        <v>15005329</v>
      </c>
      <c r="U3555" s="1">
        <f>(Table1[[#This Row],[Gross Revenue]]/Table1[[#This Row],[Budget]])-1</f>
        <v>2.5008881666666665</v>
      </c>
      <c r="V3555" t="str">
        <f t="shared" si="110"/>
        <v>90-110 minutes</v>
      </c>
      <c r="W3555">
        <f>Table1[[#This Row],[Profit]]/Table1[[#This Row],[Budget]]</f>
        <v>2.5008881666666665</v>
      </c>
      <c r="X3555" s="22" t="str">
        <f>IF(L3555="","",
IF(L3555&lt;Predictability!$B$1,"Low",
IF(L3555&lt;=Predictability!$B$2,"Mid","High")))</f>
        <v>Low</v>
      </c>
      <c r="Y3555" s="22">
        <f t="shared" si="111"/>
        <v>1</v>
      </c>
    </row>
    <row r="3556" spans="1:25" x14ac:dyDescent="0.2">
      <c r="A3556" t="s">
        <v>5682</v>
      </c>
      <c r="B3556" t="s">
        <v>1137</v>
      </c>
      <c r="C3556" t="s">
        <v>876</v>
      </c>
      <c r="D3556">
        <v>10000</v>
      </c>
      <c r="E3556">
        <v>11458</v>
      </c>
      <c r="F3556">
        <v>488</v>
      </c>
      <c r="G3556">
        <v>0</v>
      </c>
      <c r="H3556">
        <v>6.9</v>
      </c>
      <c r="I3556">
        <v>153</v>
      </c>
      <c r="J3556">
        <v>141</v>
      </c>
      <c r="K3556">
        <v>100614858</v>
      </c>
      <c r="L3556">
        <v>68000000</v>
      </c>
      <c r="M3556" s="2">
        <f>VLOOKUP(A3556,Sheet2!$A$1:G7280,2,0)</f>
        <v>37070</v>
      </c>
      <c r="N3556" t="str">
        <f>VLOOKUP(A3556,Sheet2!$A$1:G7280,3,0)</f>
        <v>Color</v>
      </c>
      <c r="O3556" t="str">
        <f>VLOOKUP(A3556,Sheet2!$A$1:G7280,4,0)</f>
        <v>Fantasy</v>
      </c>
      <c r="P3556" t="str">
        <f>VLOOKUP(A3556,Sheet2!$A$1:G7280,5,0)</f>
        <v>English</v>
      </c>
      <c r="Q3556" t="str">
        <f>VLOOKUP(A3556,Sheet2!$A$1:G7280,6,0)</f>
        <v>USA</v>
      </c>
      <c r="R3556" t="str">
        <f>VLOOKUP(A3556,Sheet2!$A$1:G7280,7,0)</f>
        <v>R</v>
      </c>
      <c r="S3556" t="str">
        <f>IF(Table1[[#This Row],[Language]]="English","English","Other language")</f>
        <v>English</v>
      </c>
      <c r="T3556">
        <f>Table1[[#This Row],[Gross Revenue]]-Table1[[#This Row],[Budget]]</f>
        <v>32614858</v>
      </c>
      <c r="U3556" s="1">
        <f>(Table1[[#This Row],[Gross Revenue]]/Table1[[#This Row],[Budget]])-1</f>
        <v>0.47963026470588233</v>
      </c>
      <c r="V3556" t="str">
        <f t="shared" si="110"/>
        <v>131-150 minutes</v>
      </c>
      <c r="W3556">
        <f>Table1[[#This Row],[Profit]]/Table1[[#This Row],[Budget]]</f>
        <v>0.47963026470588233</v>
      </c>
      <c r="X3556" s="22" t="str">
        <f>IF(L3556="","",
IF(L3556&lt;Predictability!$B$1,"Low",
IF(L3556&lt;=Predictability!$B$2,"Mid","High")))</f>
        <v>High</v>
      </c>
      <c r="Y3556" s="22">
        <f t="shared" si="111"/>
        <v>0</v>
      </c>
    </row>
    <row r="3557" spans="1:25" x14ac:dyDescent="0.2">
      <c r="A3557" t="s">
        <v>4610</v>
      </c>
      <c r="B3557" t="s">
        <v>932</v>
      </c>
      <c r="C3557" t="s">
        <v>1680</v>
      </c>
      <c r="D3557">
        <v>805</v>
      </c>
      <c r="E3557">
        <v>1618</v>
      </c>
      <c r="F3557">
        <v>300</v>
      </c>
      <c r="G3557">
        <v>767</v>
      </c>
      <c r="H3557">
        <v>6.2</v>
      </c>
      <c r="I3557">
        <v>118</v>
      </c>
      <c r="J3557">
        <v>141</v>
      </c>
      <c r="K3557">
        <v>16123851</v>
      </c>
      <c r="L3557">
        <v>23000000</v>
      </c>
      <c r="M3557" s="2">
        <f>VLOOKUP(A3557,Sheet2!$A$1:G7281,2,0)</f>
        <v>38209</v>
      </c>
      <c r="N3557" t="str">
        <f>VLOOKUP(A3557,Sheet2!$A$1:G7281,3,0)</f>
        <v>Color</v>
      </c>
      <c r="O3557" t="str">
        <f>VLOOKUP(A3557,Sheet2!$A$1:G7281,4,0)</f>
        <v>Drama</v>
      </c>
      <c r="P3557" t="str">
        <f>VLOOKUP(A3557,Sheet2!$A$1:G7281,5,0)</f>
        <v>English</v>
      </c>
      <c r="Q3557" t="str">
        <f>VLOOKUP(A3557,Sheet2!$A$1:G7281,6,0)</f>
        <v>USA</v>
      </c>
      <c r="R3557" t="str">
        <f>VLOOKUP(A3557,Sheet2!$A$1:G7281,7,0)</f>
        <v>PG-13</v>
      </c>
      <c r="S3557" t="str">
        <f>IF(Table1[[#This Row],[Language]]="English","English","Other language")</f>
        <v>English</v>
      </c>
      <c r="T3557">
        <f>Table1[[#This Row],[Gross Revenue]]-Table1[[#This Row],[Budget]]</f>
        <v>-6876149</v>
      </c>
      <c r="U3557" s="1">
        <f>(Table1[[#This Row],[Gross Revenue]]/Table1[[#This Row],[Budget]])-1</f>
        <v>-0.29896299999999998</v>
      </c>
      <c r="V3557" t="str">
        <f t="shared" si="110"/>
        <v>131-150 minutes</v>
      </c>
      <c r="W3557">
        <f>Table1[[#This Row],[Profit]]/Table1[[#This Row],[Budget]]</f>
        <v>-0.29896299999999998</v>
      </c>
      <c r="X3557" s="22" t="str">
        <f>IF(L3557="","",
IF(L3557&lt;Predictability!$B$1,"Low",
IF(L3557&lt;=Predictability!$B$2,"Mid","High")))</f>
        <v>Mid</v>
      </c>
      <c r="Y3557" s="22">
        <f t="shared" si="111"/>
        <v>0</v>
      </c>
    </row>
    <row r="3558" spans="1:25" x14ac:dyDescent="0.2">
      <c r="A3558" t="s">
        <v>4432</v>
      </c>
      <c r="B3558" t="s">
        <v>730</v>
      </c>
      <c r="C3558" t="s">
        <v>1541</v>
      </c>
      <c r="D3558">
        <v>2000</v>
      </c>
      <c r="E3558">
        <v>6775</v>
      </c>
      <c r="F3558">
        <v>38</v>
      </c>
      <c r="G3558">
        <v>0</v>
      </c>
      <c r="H3558">
        <v>6.6</v>
      </c>
      <c r="I3558">
        <v>235</v>
      </c>
      <c r="J3558">
        <v>90</v>
      </c>
      <c r="K3558">
        <v>72266306</v>
      </c>
      <c r="L3558">
        <v>40000000</v>
      </c>
      <c r="M3558" s="2">
        <f>VLOOKUP(A3558,Sheet2!$A$1:G7282,2,0)</f>
        <v>39692</v>
      </c>
      <c r="N3558" t="str">
        <f>VLOOKUP(A3558,Sheet2!$A$1:G7282,3,0)</f>
        <v>Color</v>
      </c>
      <c r="O3558" t="str">
        <f>VLOOKUP(A3558,Sheet2!$A$1:G7282,4,0)</f>
        <v>Crime</v>
      </c>
      <c r="P3558" t="str">
        <f>VLOOKUP(A3558,Sheet2!$A$1:G7282,5,0)</f>
        <v>English</v>
      </c>
      <c r="Q3558" t="str">
        <f>VLOOKUP(A3558,Sheet2!$A$1:G7282,6,0)</f>
        <v>USA</v>
      </c>
      <c r="R3558" t="str">
        <f>VLOOKUP(A3558,Sheet2!$A$1:G7282,7,0)</f>
        <v>PG-13</v>
      </c>
      <c r="S3558" t="str">
        <f>IF(Table1[[#This Row],[Language]]="English","English","Other language")</f>
        <v>English</v>
      </c>
      <c r="T3558">
        <f>Table1[[#This Row],[Gross Revenue]]-Table1[[#This Row],[Budget]]</f>
        <v>32266306</v>
      </c>
      <c r="U3558" s="1">
        <f>(Table1[[#This Row],[Gross Revenue]]/Table1[[#This Row],[Budget]])-1</f>
        <v>0.80665765</v>
      </c>
      <c r="V3558" t="str">
        <f t="shared" si="110"/>
        <v>90-110 minutes</v>
      </c>
      <c r="W3558">
        <f>Table1[[#This Row],[Profit]]/Table1[[#This Row],[Budget]]</f>
        <v>0.80665765</v>
      </c>
      <c r="X3558" s="22" t="str">
        <f>IF(L3558="","",
IF(L3558&lt;Predictability!$B$1,"Low",
IF(L3558&lt;=Predictability!$B$2,"Mid","High")))</f>
        <v>Mid</v>
      </c>
      <c r="Y3558" s="22">
        <f t="shared" si="111"/>
        <v>1</v>
      </c>
    </row>
    <row r="3559" spans="1:25" x14ac:dyDescent="0.2">
      <c r="A3559" t="s">
        <v>4960</v>
      </c>
      <c r="B3559" t="s">
        <v>170</v>
      </c>
      <c r="C3559" t="s">
        <v>316</v>
      </c>
      <c r="D3559">
        <v>23000</v>
      </c>
      <c r="E3559">
        <v>23369</v>
      </c>
      <c r="F3559">
        <v>48</v>
      </c>
      <c r="G3559">
        <v>0</v>
      </c>
      <c r="H3559">
        <v>6.4</v>
      </c>
      <c r="I3559">
        <v>67</v>
      </c>
      <c r="J3559">
        <v>106</v>
      </c>
      <c r="K3559">
        <v>52885587</v>
      </c>
      <c r="L3559">
        <v>16000000</v>
      </c>
      <c r="M3559" s="2">
        <f>VLOOKUP(A3559,Sheet2!$A$1:G7283,2,0)</f>
        <v>36491</v>
      </c>
      <c r="N3559" t="str">
        <f>VLOOKUP(A3559,Sheet2!$A$1:G7283,3,0)</f>
        <v>Color</v>
      </c>
      <c r="O3559" t="str">
        <f>VLOOKUP(A3559,Sheet2!$A$1:G7283,4,0)</f>
        <v>Comedy</v>
      </c>
      <c r="P3559" t="str">
        <f>VLOOKUP(A3559,Sheet2!$A$1:G7283,5,0)</f>
        <v>English</v>
      </c>
      <c r="Q3559" t="str">
        <f>VLOOKUP(A3559,Sheet2!$A$1:G7283,6,0)</f>
        <v>USA</v>
      </c>
      <c r="R3559" t="str">
        <f>VLOOKUP(A3559,Sheet2!$A$1:G7283,7,0)</f>
        <v>R</v>
      </c>
      <c r="S3559" t="str">
        <f>IF(Table1[[#This Row],[Language]]="English","English","Other language")</f>
        <v>English</v>
      </c>
      <c r="T3559">
        <f>Table1[[#This Row],[Gross Revenue]]-Table1[[#This Row],[Budget]]</f>
        <v>36885587</v>
      </c>
      <c r="U3559" s="1">
        <f>(Table1[[#This Row],[Gross Revenue]]/Table1[[#This Row],[Budget]])-1</f>
        <v>2.3053491875000001</v>
      </c>
      <c r="V3559" t="str">
        <f t="shared" si="110"/>
        <v>90-110 minutes</v>
      </c>
      <c r="W3559">
        <f>Table1[[#This Row],[Profit]]/Table1[[#This Row],[Budget]]</f>
        <v>2.3053491875000001</v>
      </c>
      <c r="X3559" s="22" t="str">
        <f>IF(L3559="","",
IF(L3559&lt;Predictability!$B$1,"Low",
IF(L3559&lt;=Predictability!$B$2,"Mid","High")))</f>
        <v>Mid</v>
      </c>
      <c r="Y3559" s="22">
        <f t="shared" si="111"/>
        <v>1</v>
      </c>
    </row>
    <row r="3560" spans="1:25" x14ac:dyDescent="0.2">
      <c r="A3560" t="s">
        <v>6776</v>
      </c>
      <c r="B3560" t="s">
        <v>1434</v>
      </c>
      <c r="C3560" t="s">
        <v>2435</v>
      </c>
      <c r="D3560">
        <v>8000</v>
      </c>
      <c r="E3560">
        <v>9984</v>
      </c>
      <c r="F3560">
        <v>147</v>
      </c>
      <c r="G3560">
        <v>2000</v>
      </c>
      <c r="H3560">
        <v>7.9</v>
      </c>
      <c r="I3560">
        <v>29</v>
      </c>
      <c r="J3560">
        <v>192</v>
      </c>
      <c r="K3560">
        <v>2921738</v>
      </c>
      <c r="L3560">
        <v>7000000</v>
      </c>
      <c r="M3560" s="2">
        <f>VLOOKUP(A3560,Sheet2!$A$1:G7284,2,0)</f>
        <v>38180</v>
      </c>
      <c r="N3560" t="str">
        <f>VLOOKUP(A3560,Sheet2!$A$1:G7284,3,0)</f>
        <v>Color</v>
      </c>
      <c r="O3560" t="str">
        <f>VLOOKUP(A3560,Sheet2!$A$1:G7284,4,0)</f>
        <v>Drama</v>
      </c>
      <c r="P3560" t="str">
        <f>VLOOKUP(A3560,Sheet2!$A$1:G7284,5,0)</f>
        <v>Hindi</v>
      </c>
      <c r="Q3560" t="str">
        <f>VLOOKUP(A3560,Sheet2!$A$1:G7284,6,0)</f>
        <v>India</v>
      </c>
      <c r="R3560">
        <f>VLOOKUP(A3560,Sheet2!$A$1:G7284,7,0)</f>
        <v>0</v>
      </c>
      <c r="S3560" t="str">
        <f>IF(Table1[[#This Row],[Language]]="English","English","Other language")</f>
        <v>Other language</v>
      </c>
      <c r="T3560">
        <f>Table1[[#This Row],[Gross Revenue]]-Table1[[#This Row],[Budget]]</f>
        <v>-4078262</v>
      </c>
      <c r="U3560" s="1">
        <f>(Table1[[#This Row],[Gross Revenue]]/Table1[[#This Row],[Budget]])-1</f>
        <v>-0.58260885714285715</v>
      </c>
      <c r="V3560" t="str">
        <f t="shared" si="110"/>
        <v>&gt;150 minutes</v>
      </c>
      <c r="W3560">
        <f>Table1[[#This Row],[Profit]]/Table1[[#This Row],[Budget]]</f>
        <v>-0.58260885714285715</v>
      </c>
      <c r="X3560" s="22" t="str">
        <f>IF(L3560="","",
IF(L3560&lt;Predictability!$B$1,"Low",
IF(L3560&lt;=Predictability!$B$2,"Mid","High")))</f>
        <v>Low</v>
      </c>
      <c r="Y3560" s="22">
        <f t="shared" si="111"/>
        <v>0</v>
      </c>
    </row>
    <row r="3561" spans="1:25" x14ac:dyDescent="0.2">
      <c r="A3561" t="s">
        <v>6375</v>
      </c>
      <c r="B3561" t="s">
        <v>1798</v>
      </c>
      <c r="C3561" t="s">
        <v>2352</v>
      </c>
      <c r="D3561">
        <v>979</v>
      </c>
      <c r="E3561">
        <v>3133</v>
      </c>
      <c r="F3561">
        <v>608</v>
      </c>
      <c r="G3561">
        <v>0</v>
      </c>
      <c r="H3561">
        <v>7.7</v>
      </c>
      <c r="I3561">
        <v>169</v>
      </c>
      <c r="J3561">
        <v>125</v>
      </c>
      <c r="K3561">
        <v>3753806</v>
      </c>
      <c r="L3561">
        <v>11000000</v>
      </c>
      <c r="M3561" s="2">
        <f>VLOOKUP(A3561,Sheet2!$A$1:G7285,2,0)</f>
        <v>38163</v>
      </c>
      <c r="N3561" t="str">
        <f>VLOOKUP(A3561,Sheet2!$A$1:G7285,3,0)</f>
        <v>Color</v>
      </c>
      <c r="O3561" t="str">
        <f>VLOOKUP(A3561,Sheet2!$A$1:G7285,4,0)</f>
        <v>Crime</v>
      </c>
      <c r="P3561" t="str">
        <f>VLOOKUP(A3561,Sheet2!$A$1:G7285,5,0)</f>
        <v>English</v>
      </c>
      <c r="Q3561" t="str">
        <f>VLOOKUP(A3561,Sheet2!$A$1:G7285,6,0)</f>
        <v>UK</v>
      </c>
      <c r="R3561" t="str">
        <f>VLOOKUP(A3561,Sheet2!$A$1:G7285,7,0)</f>
        <v>R</v>
      </c>
      <c r="S3561" t="str">
        <f>IF(Table1[[#This Row],[Language]]="English","English","Other language")</f>
        <v>English</v>
      </c>
      <c r="T3561">
        <f>Table1[[#This Row],[Gross Revenue]]-Table1[[#This Row],[Budget]]</f>
        <v>-7246194</v>
      </c>
      <c r="U3561" s="1">
        <f>(Table1[[#This Row],[Gross Revenue]]/Table1[[#This Row],[Budget]])-1</f>
        <v>-0.6587449090909091</v>
      </c>
      <c r="V3561" t="str">
        <f t="shared" si="110"/>
        <v>111-130 minutes</v>
      </c>
      <c r="W3561">
        <f>Table1[[#This Row],[Profit]]/Table1[[#This Row],[Budget]]</f>
        <v>-0.6587449090909091</v>
      </c>
      <c r="X3561" s="22" t="str">
        <f>IF(L3561="","",
IF(L3561&lt;Predictability!$B$1,"Low",
IF(L3561&lt;=Predictability!$B$2,"Mid","High")))</f>
        <v>Mid</v>
      </c>
      <c r="Y3561" s="22">
        <f t="shared" si="111"/>
        <v>0</v>
      </c>
    </row>
    <row r="3562" spans="1:25" x14ac:dyDescent="0.2">
      <c r="A3562" t="s">
        <v>5616</v>
      </c>
      <c r="B3562" t="s">
        <v>2423</v>
      </c>
      <c r="C3562" t="s">
        <v>143</v>
      </c>
      <c r="D3562">
        <v>214</v>
      </c>
      <c r="E3562">
        <v>409</v>
      </c>
      <c r="F3562">
        <v>541</v>
      </c>
      <c r="G3562">
        <v>0</v>
      </c>
      <c r="H3562">
        <v>6.9</v>
      </c>
      <c r="I3562">
        <v>106</v>
      </c>
      <c r="J3562">
        <v>98</v>
      </c>
      <c r="K3562">
        <v>1569918</v>
      </c>
      <c r="L3562">
        <v>17000000</v>
      </c>
      <c r="M3562" s="2">
        <f>VLOOKUP(A3562,Sheet2!$A$1:G7286,2,0)</f>
        <v>37847</v>
      </c>
      <c r="N3562" t="str">
        <f>VLOOKUP(A3562,Sheet2!$A$1:G7286,3,0)</f>
        <v>Color</v>
      </c>
      <c r="O3562" t="str">
        <f>VLOOKUP(A3562,Sheet2!$A$1:G7286,4,0)</f>
        <v>Biography</v>
      </c>
      <c r="P3562" t="str">
        <f>VLOOKUP(A3562,Sheet2!$A$1:G7286,5,0)</f>
        <v>English</v>
      </c>
      <c r="Q3562" t="str">
        <f>VLOOKUP(A3562,Sheet2!$A$1:G7286,6,0)</f>
        <v>Ireland</v>
      </c>
      <c r="R3562" t="str">
        <f>VLOOKUP(A3562,Sheet2!$A$1:G7286,7,0)</f>
        <v>R</v>
      </c>
      <c r="S3562" t="str">
        <f>IF(Table1[[#This Row],[Language]]="English","English","Other language")</f>
        <v>English</v>
      </c>
      <c r="T3562">
        <f>Table1[[#This Row],[Gross Revenue]]-Table1[[#This Row],[Budget]]</f>
        <v>-15430082</v>
      </c>
      <c r="U3562" s="1">
        <f>(Table1[[#This Row],[Gross Revenue]]/Table1[[#This Row],[Budget]])-1</f>
        <v>-0.90765188235294114</v>
      </c>
      <c r="V3562" t="str">
        <f t="shared" si="110"/>
        <v>90-110 minutes</v>
      </c>
      <c r="W3562">
        <f>Table1[[#This Row],[Profit]]/Table1[[#This Row],[Budget]]</f>
        <v>-0.90765188235294114</v>
      </c>
      <c r="X3562" s="22" t="str">
        <f>IF(L3562="","",
IF(L3562&lt;Predictability!$B$1,"Low",
IF(L3562&lt;=Predictability!$B$2,"Mid","High")))</f>
        <v>Mid</v>
      </c>
      <c r="Y3562" s="22">
        <f t="shared" si="111"/>
        <v>0</v>
      </c>
    </row>
    <row r="3563" spans="1:25" x14ac:dyDescent="0.2">
      <c r="A3563" t="s">
        <v>4250</v>
      </c>
      <c r="B3563" t="s">
        <v>1377</v>
      </c>
      <c r="C3563" t="s">
        <v>1053</v>
      </c>
      <c r="D3563">
        <v>867</v>
      </c>
      <c r="E3563">
        <v>3424</v>
      </c>
      <c r="F3563">
        <v>258</v>
      </c>
      <c r="G3563">
        <v>0</v>
      </c>
      <c r="H3563">
        <v>5.9</v>
      </c>
      <c r="I3563">
        <v>134</v>
      </c>
      <c r="J3563">
        <v>124</v>
      </c>
      <c r="K3563">
        <v>68473360</v>
      </c>
      <c r="L3563">
        <v>75000000</v>
      </c>
      <c r="M3563" s="2">
        <f>VLOOKUP(A3563,Sheet2!$A$1:G7287,2,0)</f>
        <v>36800</v>
      </c>
      <c r="N3563" t="str">
        <f>VLOOKUP(A3563,Sheet2!$A$1:G7287,3,0)</f>
        <v>Color</v>
      </c>
      <c r="O3563" t="str">
        <f>VLOOKUP(A3563,Sheet2!$A$1:G7287,4,0)</f>
        <v>Action</v>
      </c>
      <c r="P3563" t="str">
        <f>VLOOKUP(A3563,Sheet2!$A$1:G7287,5,0)</f>
        <v>English</v>
      </c>
      <c r="Q3563" t="str">
        <f>VLOOKUP(A3563,Sheet2!$A$1:G7287,6,0)</f>
        <v>USA</v>
      </c>
      <c r="R3563" t="str">
        <f>VLOOKUP(A3563,Sheet2!$A$1:G7287,7,0)</f>
        <v>PG-13</v>
      </c>
      <c r="S3563" t="str">
        <f>IF(Table1[[#This Row],[Language]]="English","English","Other language")</f>
        <v>English</v>
      </c>
      <c r="T3563">
        <f>Table1[[#This Row],[Gross Revenue]]-Table1[[#This Row],[Budget]]</f>
        <v>-6526640</v>
      </c>
      <c r="U3563" s="1">
        <f>(Table1[[#This Row],[Gross Revenue]]/Table1[[#This Row],[Budget]])-1</f>
        <v>-8.702186666666667E-2</v>
      </c>
      <c r="V3563" t="str">
        <f t="shared" si="110"/>
        <v>111-130 minutes</v>
      </c>
      <c r="W3563">
        <f>Table1[[#This Row],[Profit]]/Table1[[#This Row],[Budget]]</f>
        <v>-8.702186666666667E-2</v>
      </c>
      <c r="X3563" s="22" t="str">
        <f>IF(L3563="","",
IF(L3563&lt;Predictability!$B$1,"Low",
IF(L3563&lt;=Predictability!$B$2,"Mid","High")))</f>
        <v>High</v>
      </c>
      <c r="Y3563" s="22">
        <f t="shared" si="111"/>
        <v>0</v>
      </c>
    </row>
    <row r="3564" spans="1:25" x14ac:dyDescent="0.2">
      <c r="A3564" t="s">
        <v>4759</v>
      </c>
      <c r="B3564" t="s">
        <v>988</v>
      </c>
      <c r="C3564" t="s">
        <v>1335</v>
      </c>
      <c r="D3564">
        <v>4000</v>
      </c>
      <c r="E3564">
        <v>6046</v>
      </c>
      <c r="F3564">
        <v>532</v>
      </c>
      <c r="G3564">
        <v>0</v>
      </c>
      <c r="H3564">
        <v>6.3</v>
      </c>
      <c r="I3564">
        <v>100</v>
      </c>
      <c r="J3564">
        <v>100</v>
      </c>
      <c r="K3564">
        <v>9801782</v>
      </c>
      <c r="L3564">
        <v>10000000</v>
      </c>
      <c r="M3564" s="2">
        <f>VLOOKUP(A3564,Sheet2!$A$1:G7288,2,0)</f>
        <v>35984</v>
      </c>
      <c r="N3564" t="str">
        <f>VLOOKUP(A3564,Sheet2!$A$1:G7288,3,0)</f>
        <v>Color</v>
      </c>
      <c r="O3564" t="str">
        <f>VLOOKUP(A3564,Sheet2!$A$1:G7288,4,0)</f>
        <v>Comedy</v>
      </c>
      <c r="P3564" t="str">
        <f>VLOOKUP(A3564,Sheet2!$A$1:G7288,5,0)</f>
        <v>English</v>
      </c>
      <c r="Q3564" t="str">
        <f>VLOOKUP(A3564,Sheet2!$A$1:G7288,6,0)</f>
        <v>USA</v>
      </c>
      <c r="R3564" t="str">
        <f>VLOOKUP(A3564,Sheet2!$A$1:G7288,7,0)</f>
        <v>R</v>
      </c>
      <c r="S3564" t="str">
        <f>IF(Table1[[#This Row],[Language]]="English","English","Other language")</f>
        <v>English</v>
      </c>
      <c r="T3564">
        <f>Table1[[#This Row],[Gross Revenue]]-Table1[[#This Row],[Budget]]</f>
        <v>-198218</v>
      </c>
      <c r="U3564" s="1">
        <f>(Table1[[#This Row],[Gross Revenue]]/Table1[[#This Row],[Budget]])-1</f>
        <v>-1.9821800000000001E-2</v>
      </c>
      <c r="V3564" t="str">
        <f t="shared" si="110"/>
        <v>90-110 minutes</v>
      </c>
      <c r="W3564">
        <f>Table1[[#This Row],[Profit]]/Table1[[#This Row],[Budget]]</f>
        <v>-1.9821800000000001E-2</v>
      </c>
      <c r="X3564" s="22" t="str">
        <f>IF(L3564="","",
IF(L3564&lt;Predictability!$B$1,"Low",
IF(L3564&lt;=Predictability!$B$2,"Mid","High")))</f>
        <v>Mid</v>
      </c>
      <c r="Y3564" s="22">
        <f t="shared" si="111"/>
        <v>0</v>
      </c>
    </row>
    <row r="3565" spans="1:25" x14ac:dyDescent="0.2">
      <c r="A3565" t="s">
        <v>6102</v>
      </c>
      <c r="B3565" t="s">
        <v>456</v>
      </c>
      <c r="C3565" t="s">
        <v>1781</v>
      </c>
      <c r="D3565">
        <v>19000</v>
      </c>
      <c r="E3565">
        <v>19894</v>
      </c>
      <c r="F3565">
        <v>11000</v>
      </c>
      <c r="G3565">
        <v>14000</v>
      </c>
      <c r="H3565">
        <v>7.2</v>
      </c>
      <c r="I3565">
        <v>275</v>
      </c>
      <c r="J3565">
        <v>96</v>
      </c>
      <c r="K3565">
        <v>23213577</v>
      </c>
      <c r="L3565">
        <v>15500000</v>
      </c>
      <c r="M3565" s="2">
        <f>VLOOKUP(A3565,Sheet2!$A$1:G7289,2,0)</f>
        <v>39686</v>
      </c>
      <c r="N3565" t="str">
        <f>VLOOKUP(A3565,Sheet2!$A$1:G7289,3,0)</f>
        <v>Color</v>
      </c>
      <c r="O3565" t="str">
        <f>VLOOKUP(A3565,Sheet2!$A$1:G7289,4,0)</f>
        <v>Drama</v>
      </c>
      <c r="P3565" t="str">
        <f>VLOOKUP(A3565,Sheet2!$A$1:G7289,5,0)</f>
        <v>English</v>
      </c>
      <c r="Q3565" t="str">
        <f>VLOOKUP(A3565,Sheet2!$A$1:G7289,6,0)</f>
        <v>Spain</v>
      </c>
      <c r="R3565" t="str">
        <f>VLOOKUP(A3565,Sheet2!$A$1:G7289,7,0)</f>
        <v>PG-13</v>
      </c>
      <c r="S3565" t="str">
        <f>IF(Table1[[#This Row],[Language]]="English","English","Other language")</f>
        <v>English</v>
      </c>
      <c r="T3565">
        <f>Table1[[#This Row],[Gross Revenue]]-Table1[[#This Row],[Budget]]</f>
        <v>7713577</v>
      </c>
      <c r="U3565" s="1">
        <f>(Table1[[#This Row],[Gross Revenue]]/Table1[[#This Row],[Budget]])-1</f>
        <v>0.49765012903225814</v>
      </c>
      <c r="V3565" t="str">
        <f t="shared" si="110"/>
        <v>90-110 minutes</v>
      </c>
      <c r="W3565">
        <f>Table1[[#This Row],[Profit]]/Table1[[#This Row],[Budget]]</f>
        <v>0.49765012903225808</v>
      </c>
      <c r="X3565" s="22" t="str">
        <f>IF(L3565="","",
IF(L3565&lt;Predictability!$B$1,"Low",
IF(L3565&lt;=Predictability!$B$2,"Mid","High")))</f>
        <v>Mid</v>
      </c>
      <c r="Y3565" s="22">
        <f t="shared" si="111"/>
        <v>0</v>
      </c>
    </row>
    <row r="3566" spans="1:25" x14ac:dyDescent="0.2">
      <c r="A3566" t="s">
        <v>4328</v>
      </c>
      <c r="B3566" t="s">
        <v>1442</v>
      </c>
      <c r="C3566" t="s">
        <v>1443</v>
      </c>
      <c r="D3566">
        <v>11000</v>
      </c>
      <c r="E3566">
        <v>12876</v>
      </c>
      <c r="F3566">
        <v>118</v>
      </c>
      <c r="G3566">
        <v>11000</v>
      </c>
      <c r="H3566">
        <v>6</v>
      </c>
      <c r="I3566">
        <v>159</v>
      </c>
      <c r="J3566">
        <v>110</v>
      </c>
      <c r="K3566">
        <v>5773519</v>
      </c>
      <c r="L3566">
        <v>40000000</v>
      </c>
      <c r="M3566" s="2">
        <f>VLOOKUP(A3566,Sheet2!$A$1:G7290,2,0)</f>
        <v>42071</v>
      </c>
      <c r="N3566" t="str">
        <f>VLOOKUP(A3566,Sheet2!$A$1:G7290,3,0)</f>
        <v>Color</v>
      </c>
      <c r="O3566" t="str">
        <f>VLOOKUP(A3566,Sheet2!$A$1:G7290,4,0)</f>
        <v>Drama</v>
      </c>
      <c r="P3566" t="str">
        <f>VLOOKUP(A3566,Sheet2!$A$1:G7290,5,0)</f>
        <v>English</v>
      </c>
      <c r="Q3566" t="str">
        <f>VLOOKUP(A3566,Sheet2!$A$1:G7290,6,0)</f>
        <v>USA</v>
      </c>
      <c r="R3566" t="str">
        <f>VLOOKUP(A3566,Sheet2!$A$1:G7290,7,0)</f>
        <v>PG-13</v>
      </c>
      <c r="S3566" t="str">
        <f>IF(Table1[[#This Row],[Language]]="English","English","Other language")</f>
        <v>English</v>
      </c>
      <c r="T3566">
        <f>Table1[[#This Row],[Gross Revenue]]-Table1[[#This Row],[Budget]]</f>
        <v>-34226481</v>
      </c>
      <c r="U3566" s="1">
        <f>(Table1[[#This Row],[Gross Revenue]]/Table1[[#This Row],[Budget]])-1</f>
        <v>-0.85566202499999999</v>
      </c>
      <c r="V3566" t="str">
        <f t="shared" si="110"/>
        <v>90-110 minutes</v>
      </c>
      <c r="W3566">
        <f>Table1[[#This Row],[Profit]]/Table1[[#This Row],[Budget]]</f>
        <v>-0.85566202499999999</v>
      </c>
      <c r="X3566" s="22" t="str">
        <f>IF(L3566="","",
IF(L3566&lt;Predictability!$B$1,"Low",
IF(L3566&lt;=Predictability!$B$2,"Mid","High")))</f>
        <v>Mid</v>
      </c>
      <c r="Y3566" s="22">
        <f t="shared" si="111"/>
        <v>0</v>
      </c>
    </row>
    <row r="3567" spans="1:25" x14ac:dyDescent="0.2">
      <c r="A3567" t="s">
        <v>3877</v>
      </c>
      <c r="B3567" t="s">
        <v>968</v>
      </c>
      <c r="C3567" t="s">
        <v>925</v>
      </c>
      <c r="D3567">
        <v>18000</v>
      </c>
      <c r="E3567">
        <v>20772</v>
      </c>
      <c r="F3567">
        <v>32</v>
      </c>
      <c r="G3567">
        <v>0</v>
      </c>
      <c r="H3567">
        <v>5.5</v>
      </c>
      <c r="I3567">
        <v>44</v>
      </c>
      <c r="J3567">
        <v>106</v>
      </c>
      <c r="K3567">
        <v>24048000</v>
      </c>
      <c r="L3567">
        <v>30000000</v>
      </c>
      <c r="M3567" s="2">
        <f>VLOOKUP(A3567,Sheet2!$A$1:G7291,2,0)</f>
        <v>34951</v>
      </c>
      <c r="N3567" t="str">
        <f>VLOOKUP(A3567,Sheet2!$A$1:G7291,3,0)</f>
        <v>Color</v>
      </c>
      <c r="O3567" t="str">
        <f>VLOOKUP(A3567,Sheet2!$A$1:G7291,4,0)</f>
        <v>Action</v>
      </c>
      <c r="P3567" t="str">
        <f>VLOOKUP(A3567,Sheet2!$A$1:G7291,5,0)</f>
        <v>English</v>
      </c>
      <c r="Q3567" t="str">
        <f>VLOOKUP(A3567,Sheet2!$A$1:G7291,6,0)</f>
        <v>USA</v>
      </c>
      <c r="R3567" t="str">
        <f>VLOOKUP(A3567,Sheet2!$A$1:G7291,7,0)</f>
        <v>R</v>
      </c>
      <c r="S3567" t="str">
        <f>IF(Table1[[#This Row],[Language]]="English","English","Other language")</f>
        <v>English</v>
      </c>
      <c r="T3567">
        <f>Table1[[#This Row],[Gross Revenue]]-Table1[[#This Row],[Budget]]</f>
        <v>-5952000</v>
      </c>
      <c r="U3567" s="1">
        <f>(Table1[[#This Row],[Gross Revenue]]/Table1[[#This Row],[Budget]])-1</f>
        <v>-0.19840000000000002</v>
      </c>
      <c r="V3567" t="str">
        <f t="shared" si="110"/>
        <v>90-110 minutes</v>
      </c>
      <c r="W3567">
        <f>Table1[[#This Row],[Profit]]/Table1[[#This Row],[Budget]]</f>
        <v>-0.19839999999999999</v>
      </c>
      <c r="X3567" s="22" t="str">
        <f>IF(L3567="","",
IF(L3567&lt;Predictability!$B$1,"Low",
IF(L3567&lt;=Predictability!$B$2,"Mid","High")))</f>
        <v>Mid</v>
      </c>
      <c r="Y3567" s="22">
        <f t="shared" si="111"/>
        <v>0</v>
      </c>
    </row>
    <row r="3568" spans="1:25" x14ac:dyDescent="0.2">
      <c r="A3568" t="s">
        <v>3794</v>
      </c>
      <c r="B3568" t="s">
        <v>870</v>
      </c>
      <c r="C3568" t="s">
        <v>871</v>
      </c>
      <c r="D3568">
        <v>3000</v>
      </c>
      <c r="E3568">
        <v>5062</v>
      </c>
      <c r="F3568">
        <v>81</v>
      </c>
      <c r="G3568">
        <v>2000</v>
      </c>
      <c r="H3568">
        <v>5.4</v>
      </c>
      <c r="I3568">
        <v>84</v>
      </c>
      <c r="J3568">
        <v>104</v>
      </c>
      <c r="K3568">
        <v>47474112</v>
      </c>
      <c r="L3568">
        <v>90000000</v>
      </c>
      <c r="M3568" s="2">
        <f>VLOOKUP(A3568,Sheet2!$A$1:G7292,2,0)</f>
        <v>35705</v>
      </c>
      <c r="N3568" t="str">
        <f>VLOOKUP(A3568,Sheet2!$A$1:G7292,3,0)</f>
        <v>Color</v>
      </c>
      <c r="O3568" t="str">
        <f>VLOOKUP(A3568,Sheet2!$A$1:G7292,4,0)</f>
        <v>Action</v>
      </c>
      <c r="P3568" t="str">
        <f>VLOOKUP(A3568,Sheet2!$A$1:G7292,5,0)</f>
        <v>English</v>
      </c>
      <c r="Q3568" t="str">
        <f>VLOOKUP(A3568,Sheet2!$A$1:G7292,6,0)</f>
        <v>USA</v>
      </c>
      <c r="R3568" t="str">
        <f>VLOOKUP(A3568,Sheet2!$A$1:G7292,7,0)</f>
        <v>PG-13</v>
      </c>
      <c r="S3568" t="str">
        <f>IF(Table1[[#This Row],[Language]]="English","English","Other language")</f>
        <v>English</v>
      </c>
      <c r="T3568">
        <f>Table1[[#This Row],[Gross Revenue]]-Table1[[#This Row],[Budget]]</f>
        <v>-42525888</v>
      </c>
      <c r="U3568" s="1">
        <f>(Table1[[#This Row],[Gross Revenue]]/Table1[[#This Row],[Budget]])-1</f>
        <v>-0.47250986666666661</v>
      </c>
      <c r="V3568" t="str">
        <f t="shared" si="110"/>
        <v>90-110 minutes</v>
      </c>
      <c r="W3568">
        <f>Table1[[#This Row],[Profit]]/Table1[[#This Row],[Budget]]</f>
        <v>-0.47250986666666667</v>
      </c>
      <c r="X3568" s="22" t="str">
        <f>IF(L3568="","",
IF(L3568&lt;Predictability!$B$1,"Low",
IF(L3568&lt;=Predictability!$B$2,"Mid","High")))</f>
        <v>High</v>
      </c>
      <c r="Y3568" s="22">
        <f t="shared" si="111"/>
        <v>0</v>
      </c>
    </row>
    <row r="3569" spans="1:25" x14ac:dyDescent="0.2">
      <c r="A3569" t="s">
        <v>4898</v>
      </c>
      <c r="B3569" t="s">
        <v>1935</v>
      </c>
      <c r="C3569" t="s">
        <v>946</v>
      </c>
      <c r="D3569">
        <v>2000</v>
      </c>
      <c r="E3569">
        <v>4264</v>
      </c>
      <c r="F3569">
        <v>0</v>
      </c>
      <c r="G3569">
        <v>0</v>
      </c>
      <c r="H3569">
        <v>6.4</v>
      </c>
      <c r="I3569">
        <v>242</v>
      </c>
      <c r="J3569">
        <v>129</v>
      </c>
      <c r="K3569">
        <v>25517500</v>
      </c>
      <c r="L3569">
        <v>25100000</v>
      </c>
      <c r="M3569" s="2">
        <f>VLOOKUP(A3569,Sheet2!$A$1:G7293,2,0)</f>
        <v>39773</v>
      </c>
      <c r="N3569" t="str">
        <f>VLOOKUP(A3569,Sheet2!$A$1:G7293,3,0)</f>
        <v>Color</v>
      </c>
      <c r="O3569" t="str">
        <f>VLOOKUP(A3569,Sheet2!$A$1:G7293,4,0)</f>
        <v>Biography</v>
      </c>
      <c r="P3569" t="str">
        <f>VLOOKUP(A3569,Sheet2!$A$1:G7293,5,0)</f>
        <v>English</v>
      </c>
      <c r="Q3569" t="str">
        <f>VLOOKUP(A3569,Sheet2!$A$1:G7293,6,0)</f>
        <v>USA</v>
      </c>
      <c r="R3569" t="str">
        <f>VLOOKUP(A3569,Sheet2!$A$1:G7293,7,0)</f>
        <v>PG-13</v>
      </c>
      <c r="S3569" t="str">
        <f>IF(Table1[[#This Row],[Language]]="English","English","Other language")</f>
        <v>English</v>
      </c>
      <c r="T3569">
        <f>Table1[[#This Row],[Gross Revenue]]-Table1[[#This Row],[Budget]]</f>
        <v>417500</v>
      </c>
      <c r="U3569" s="1">
        <f>(Table1[[#This Row],[Gross Revenue]]/Table1[[#This Row],[Budget]])-1</f>
        <v>1.663346613545813E-2</v>
      </c>
      <c r="V3569" t="str">
        <f t="shared" si="110"/>
        <v>111-130 minutes</v>
      </c>
      <c r="W3569">
        <f>Table1[[#This Row],[Profit]]/Table1[[#This Row],[Budget]]</f>
        <v>1.6633466135458169E-2</v>
      </c>
      <c r="X3569" s="22" t="str">
        <f>IF(L3569="","",
IF(L3569&lt;Predictability!$B$1,"Low",
IF(L3569&lt;=Predictability!$B$2,"Mid","High")))</f>
        <v>Mid</v>
      </c>
      <c r="Y3569" s="22">
        <f t="shared" si="111"/>
        <v>0</v>
      </c>
    </row>
    <row r="3570" spans="1:25" x14ac:dyDescent="0.2">
      <c r="A3570" t="s">
        <v>5994</v>
      </c>
      <c r="B3570" t="s">
        <v>211</v>
      </c>
      <c r="C3570" t="s">
        <v>455</v>
      </c>
      <c r="D3570">
        <v>22000</v>
      </c>
      <c r="E3570">
        <v>29252</v>
      </c>
      <c r="F3570">
        <v>272</v>
      </c>
      <c r="G3570">
        <v>12000</v>
      </c>
      <c r="H3570">
        <v>7.1</v>
      </c>
      <c r="I3570">
        <v>130</v>
      </c>
      <c r="J3570">
        <v>97</v>
      </c>
      <c r="K3570">
        <v>43022524</v>
      </c>
      <c r="L3570">
        <v>15000000</v>
      </c>
      <c r="M3570" s="2">
        <f>VLOOKUP(A3570,Sheet2!$A$1:G7294,2,0)</f>
        <v>35554</v>
      </c>
      <c r="N3570" t="str">
        <f>VLOOKUP(A3570,Sheet2!$A$1:G7294,3,0)</f>
        <v>Color</v>
      </c>
      <c r="O3570" t="str">
        <f>VLOOKUP(A3570,Sheet2!$A$1:G7294,4,0)</f>
        <v>Comedy</v>
      </c>
      <c r="P3570" t="str">
        <f>VLOOKUP(A3570,Sheet2!$A$1:G7294,5,0)</f>
        <v>English</v>
      </c>
      <c r="Q3570" t="str">
        <f>VLOOKUP(A3570,Sheet2!$A$1:G7294,6,0)</f>
        <v>USA</v>
      </c>
      <c r="R3570" t="str">
        <f>VLOOKUP(A3570,Sheet2!$A$1:G7294,7,0)</f>
        <v>R</v>
      </c>
      <c r="S3570" t="str">
        <f>IF(Table1[[#This Row],[Language]]="English","English","Other language")</f>
        <v>English</v>
      </c>
      <c r="T3570">
        <f>Table1[[#This Row],[Gross Revenue]]-Table1[[#This Row],[Budget]]</f>
        <v>28022524</v>
      </c>
      <c r="U3570" s="1">
        <f>(Table1[[#This Row],[Gross Revenue]]/Table1[[#This Row],[Budget]])-1</f>
        <v>1.8681682666666668</v>
      </c>
      <c r="V3570" t="str">
        <f t="shared" si="110"/>
        <v>90-110 minutes</v>
      </c>
      <c r="W3570">
        <f>Table1[[#This Row],[Profit]]/Table1[[#This Row],[Budget]]</f>
        <v>1.8681682666666666</v>
      </c>
      <c r="X3570" s="22" t="str">
        <f>IF(L3570="","",
IF(L3570&lt;Predictability!$B$1,"Low",
IF(L3570&lt;=Predictability!$B$2,"Mid","High")))</f>
        <v>Mid</v>
      </c>
      <c r="Y3570" s="22">
        <f t="shared" si="111"/>
        <v>1</v>
      </c>
    </row>
    <row r="3571" spans="1:25" x14ac:dyDescent="0.2">
      <c r="A3571" t="s">
        <v>5611</v>
      </c>
      <c r="B3571" t="s">
        <v>2419</v>
      </c>
      <c r="C3571" t="s">
        <v>1156</v>
      </c>
      <c r="D3571">
        <v>876</v>
      </c>
      <c r="E3571">
        <v>2544</v>
      </c>
      <c r="F3571">
        <v>554</v>
      </c>
      <c r="G3571">
        <v>311</v>
      </c>
      <c r="H3571">
        <v>6.9</v>
      </c>
      <c r="I3571">
        <v>49</v>
      </c>
      <c r="J3571">
        <v>97</v>
      </c>
      <c r="K3571">
        <v>233103</v>
      </c>
      <c r="L3571">
        <v>7000000</v>
      </c>
      <c r="M3571" s="2">
        <f>VLOOKUP(A3571,Sheet2!$A$1:G7295,2,0)</f>
        <v>38421</v>
      </c>
      <c r="N3571" t="str">
        <f>VLOOKUP(A3571,Sheet2!$A$1:G7295,3,0)</f>
        <v>Color</v>
      </c>
      <c r="O3571" t="str">
        <f>VLOOKUP(A3571,Sheet2!$A$1:G7295,4,0)</f>
        <v>Drama</v>
      </c>
      <c r="P3571" t="str">
        <f>VLOOKUP(A3571,Sheet2!$A$1:G7295,5,0)</f>
        <v>English</v>
      </c>
      <c r="Q3571" t="str">
        <f>VLOOKUP(A3571,Sheet2!$A$1:G7295,6,0)</f>
        <v>UK</v>
      </c>
      <c r="R3571" t="str">
        <f>VLOOKUP(A3571,Sheet2!$A$1:G7295,7,0)</f>
        <v>R</v>
      </c>
      <c r="S3571" t="str">
        <f>IF(Table1[[#This Row],[Language]]="English","English","Other language")</f>
        <v>English</v>
      </c>
      <c r="T3571">
        <f>Table1[[#This Row],[Gross Revenue]]-Table1[[#This Row],[Budget]]</f>
        <v>-6766897</v>
      </c>
      <c r="U3571" s="1">
        <f>(Table1[[#This Row],[Gross Revenue]]/Table1[[#This Row],[Budget]])-1</f>
        <v>-0.96669957142857144</v>
      </c>
      <c r="V3571" t="str">
        <f t="shared" si="110"/>
        <v>90-110 minutes</v>
      </c>
      <c r="W3571">
        <f>Table1[[#This Row],[Profit]]/Table1[[#This Row],[Budget]]</f>
        <v>-0.96669957142857144</v>
      </c>
      <c r="X3571" s="22" t="str">
        <f>IF(L3571="","",
IF(L3571&lt;Predictability!$B$1,"Low",
IF(L3571&lt;=Predictability!$B$2,"Mid","High")))</f>
        <v>Low</v>
      </c>
      <c r="Y3571" s="22">
        <f t="shared" si="111"/>
        <v>0</v>
      </c>
    </row>
    <row r="3572" spans="1:25" x14ac:dyDescent="0.2">
      <c r="A3572" t="s">
        <v>6515</v>
      </c>
      <c r="B3572" t="s">
        <v>568</v>
      </c>
      <c r="C3572" t="s">
        <v>1804</v>
      </c>
      <c r="D3572">
        <v>925</v>
      </c>
      <c r="E3572">
        <v>3559</v>
      </c>
      <c r="F3572">
        <v>378</v>
      </c>
      <c r="G3572">
        <v>0</v>
      </c>
      <c r="H3572">
        <v>7.6</v>
      </c>
      <c r="I3572">
        <v>50</v>
      </c>
      <c r="J3572">
        <v>84</v>
      </c>
      <c r="K3572">
        <v>2892582</v>
      </c>
      <c r="L3572">
        <v>4000000</v>
      </c>
      <c r="M3572" s="2">
        <f>VLOOKUP(A3572,Sheet2!$A$1:G7296,2,0)</f>
        <v>35428</v>
      </c>
      <c r="N3572" t="str">
        <f>VLOOKUP(A3572,Sheet2!$A$1:G7296,3,0)</f>
        <v>Color</v>
      </c>
      <c r="O3572" t="str">
        <f>VLOOKUP(A3572,Sheet2!$A$1:G7296,4,0)</f>
        <v>Comedy</v>
      </c>
      <c r="P3572" t="str">
        <f>VLOOKUP(A3572,Sheet2!$A$1:G7296,5,0)</f>
        <v>English</v>
      </c>
      <c r="Q3572" t="str">
        <f>VLOOKUP(A3572,Sheet2!$A$1:G7296,6,0)</f>
        <v>USA</v>
      </c>
      <c r="R3572" t="str">
        <f>VLOOKUP(A3572,Sheet2!$A$1:G7296,7,0)</f>
        <v>R</v>
      </c>
      <c r="S3572" t="str">
        <f>IF(Table1[[#This Row],[Language]]="English","English","Other language")</f>
        <v>English</v>
      </c>
      <c r="T3572">
        <f>Table1[[#This Row],[Gross Revenue]]-Table1[[#This Row],[Budget]]</f>
        <v>-1107418</v>
      </c>
      <c r="U3572" s="1">
        <f>(Table1[[#This Row],[Gross Revenue]]/Table1[[#This Row],[Budget]])-1</f>
        <v>-0.2768545</v>
      </c>
      <c r="V3572" t="str">
        <f t="shared" si="110"/>
        <v>&lt;90 minutes</v>
      </c>
      <c r="W3572">
        <f>Table1[[#This Row],[Profit]]/Table1[[#This Row],[Budget]]</f>
        <v>-0.2768545</v>
      </c>
      <c r="X3572" s="22" t="str">
        <f>IF(L3572="","",
IF(L3572&lt;Predictability!$B$1,"Low",
IF(L3572&lt;=Predictability!$B$2,"Mid","High")))</f>
        <v>Low</v>
      </c>
      <c r="Y3572" s="22">
        <f t="shared" si="111"/>
        <v>0</v>
      </c>
    </row>
    <row r="3573" spans="1:25" x14ac:dyDescent="0.2">
      <c r="A3573" t="s">
        <v>5594</v>
      </c>
      <c r="B3573" t="s">
        <v>1026</v>
      </c>
      <c r="C3573" t="s">
        <v>2399</v>
      </c>
      <c r="D3573">
        <v>16000</v>
      </c>
      <c r="E3573">
        <v>19957</v>
      </c>
      <c r="F3573">
        <v>6</v>
      </c>
      <c r="G3573">
        <v>0</v>
      </c>
      <c r="H3573">
        <v>6.8</v>
      </c>
      <c r="I3573">
        <v>91</v>
      </c>
      <c r="J3573">
        <v>94</v>
      </c>
      <c r="K3573">
        <v>16101109</v>
      </c>
      <c r="L3573">
        <v>3000000</v>
      </c>
      <c r="M3573" s="2">
        <f>VLOOKUP(A3573,Sheet2!$A$1:G7297,2,0)</f>
        <v>38538</v>
      </c>
      <c r="N3573" t="str">
        <f>VLOOKUP(A3573,Sheet2!$A$1:G7297,3,0)</f>
        <v>Color</v>
      </c>
      <c r="O3573" t="str">
        <f>VLOOKUP(A3573,Sheet2!$A$1:G7297,4,0)</f>
        <v>Comedy</v>
      </c>
      <c r="P3573" t="str">
        <f>VLOOKUP(A3573,Sheet2!$A$1:G7297,5,0)</f>
        <v>English</v>
      </c>
      <c r="Q3573" t="str">
        <f>VLOOKUP(A3573,Sheet2!$A$1:G7297,6,0)</f>
        <v>USA</v>
      </c>
      <c r="R3573" t="str">
        <f>VLOOKUP(A3573,Sheet2!$A$1:G7297,7,0)</f>
        <v>R</v>
      </c>
      <c r="S3573" t="str">
        <f>IF(Table1[[#This Row],[Language]]="English","English","Other language")</f>
        <v>English</v>
      </c>
      <c r="T3573">
        <f>Table1[[#This Row],[Gross Revenue]]-Table1[[#This Row],[Budget]]</f>
        <v>13101109</v>
      </c>
      <c r="U3573" s="1">
        <f>(Table1[[#This Row],[Gross Revenue]]/Table1[[#This Row],[Budget]])-1</f>
        <v>4.3670363333333331</v>
      </c>
      <c r="V3573" t="str">
        <f t="shared" si="110"/>
        <v>90-110 minutes</v>
      </c>
      <c r="W3573">
        <f>Table1[[#This Row],[Profit]]/Table1[[#This Row],[Budget]]</f>
        <v>4.3670363333333331</v>
      </c>
      <c r="X3573" s="22" t="str">
        <f>IF(L3573="","",
IF(L3573&lt;Predictability!$B$1,"Low",
IF(L3573&lt;=Predictability!$B$2,"Mid","High")))</f>
        <v>Low</v>
      </c>
      <c r="Y3573" s="22">
        <f t="shared" si="111"/>
        <v>1</v>
      </c>
    </row>
    <row r="3574" spans="1:25" x14ac:dyDescent="0.2">
      <c r="A3574" t="s">
        <v>6016</v>
      </c>
      <c r="B3574" t="s">
        <v>2674</v>
      </c>
      <c r="C3574" t="s">
        <v>2675</v>
      </c>
      <c r="D3574">
        <v>597</v>
      </c>
      <c r="E3574">
        <v>1981</v>
      </c>
      <c r="F3574">
        <v>191</v>
      </c>
      <c r="G3574">
        <v>0</v>
      </c>
      <c r="H3574">
        <v>7.1</v>
      </c>
      <c r="I3574">
        <v>173</v>
      </c>
      <c r="J3574">
        <v>108</v>
      </c>
      <c r="K3574">
        <v>19067631</v>
      </c>
      <c r="L3574">
        <v>2000000</v>
      </c>
      <c r="M3574" s="2">
        <f>VLOOKUP(A3574,Sheet2!$A$1:G7298,2,0)</f>
        <v>39437</v>
      </c>
      <c r="N3574" t="str">
        <f>VLOOKUP(A3574,Sheet2!$A$1:G7298,3,0)</f>
        <v>Color</v>
      </c>
      <c r="O3574" t="str">
        <f>VLOOKUP(A3574,Sheet2!$A$1:G7298,4,0)</f>
        <v>Comedy</v>
      </c>
      <c r="P3574" t="str">
        <f>VLOOKUP(A3574,Sheet2!$A$1:G7298,5,0)</f>
        <v>English</v>
      </c>
      <c r="Q3574" t="str">
        <f>VLOOKUP(A3574,Sheet2!$A$1:G7298,6,0)</f>
        <v>USA</v>
      </c>
      <c r="R3574" t="str">
        <f>VLOOKUP(A3574,Sheet2!$A$1:G7298,7,0)</f>
        <v>PG-13</v>
      </c>
      <c r="S3574" t="str">
        <f>IF(Table1[[#This Row],[Language]]="English","English","Other language")</f>
        <v>English</v>
      </c>
      <c r="T3574">
        <f>Table1[[#This Row],[Gross Revenue]]-Table1[[#This Row],[Budget]]</f>
        <v>17067631</v>
      </c>
      <c r="U3574" s="1">
        <f>(Table1[[#This Row],[Gross Revenue]]/Table1[[#This Row],[Budget]])-1</f>
        <v>8.5338154999999993</v>
      </c>
      <c r="V3574" t="str">
        <f t="shared" si="110"/>
        <v>90-110 minutes</v>
      </c>
      <c r="W3574">
        <f>Table1[[#This Row],[Profit]]/Table1[[#This Row],[Budget]]</f>
        <v>8.5338154999999993</v>
      </c>
      <c r="X3574" s="22" t="str">
        <f>IF(L3574="","",
IF(L3574&lt;Predictability!$B$1,"Low",
IF(L3574&lt;=Predictability!$B$2,"Mid","High")))</f>
        <v>Low</v>
      </c>
      <c r="Y3574" s="22">
        <f t="shared" si="111"/>
        <v>1</v>
      </c>
    </row>
    <row r="3575" spans="1:25" x14ac:dyDescent="0.2">
      <c r="A3575" t="s">
        <v>6394</v>
      </c>
      <c r="B3575" t="s">
        <v>1641</v>
      </c>
      <c r="C3575" t="s">
        <v>1173</v>
      </c>
      <c r="D3575">
        <v>773</v>
      </c>
      <c r="E3575">
        <v>1965</v>
      </c>
      <c r="F3575">
        <v>52</v>
      </c>
      <c r="G3575">
        <v>0</v>
      </c>
      <c r="H3575">
        <v>7.4</v>
      </c>
      <c r="I3575">
        <v>94</v>
      </c>
      <c r="J3575">
        <v>91</v>
      </c>
      <c r="K3575">
        <v>24788807</v>
      </c>
      <c r="L3575">
        <v>3000000</v>
      </c>
      <c r="M3575" s="2">
        <f>VLOOKUP(A3575,Sheet2!$A$1:G7299,2,0)</f>
        <v>36139</v>
      </c>
      <c r="N3575" t="str">
        <f>VLOOKUP(A3575,Sheet2!$A$1:G7299,3,0)</f>
        <v>Color</v>
      </c>
      <c r="O3575" t="str">
        <f>VLOOKUP(A3575,Sheet2!$A$1:G7299,4,0)</f>
        <v>Comedy</v>
      </c>
      <c r="P3575" t="str">
        <f>VLOOKUP(A3575,Sheet2!$A$1:G7299,5,0)</f>
        <v>English</v>
      </c>
      <c r="Q3575" t="str">
        <f>VLOOKUP(A3575,Sheet2!$A$1:G7299,6,0)</f>
        <v>UK</v>
      </c>
      <c r="R3575" t="str">
        <f>VLOOKUP(A3575,Sheet2!$A$1:G7299,7,0)</f>
        <v>PG</v>
      </c>
      <c r="S3575" t="str">
        <f>IF(Table1[[#This Row],[Language]]="English","English","Other language")</f>
        <v>English</v>
      </c>
      <c r="T3575">
        <f>Table1[[#This Row],[Gross Revenue]]-Table1[[#This Row],[Budget]]</f>
        <v>21788807</v>
      </c>
      <c r="U3575" s="1">
        <f>(Table1[[#This Row],[Gross Revenue]]/Table1[[#This Row],[Budget]])-1</f>
        <v>7.2629356666666673</v>
      </c>
      <c r="V3575" t="str">
        <f t="shared" si="110"/>
        <v>90-110 minutes</v>
      </c>
      <c r="W3575">
        <f>Table1[[#This Row],[Profit]]/Table1[[#This Row],[Budget]]</f>
        <v>7.2629356666666665</v>
      </c>
      <c r="X3575" s="22" t="str">
        <f>IF(L3575="","",
IF(L3575&lt;Predictability!$B$1,"Low",
IF(L3575&lt;=Predictability!$B$2,"Mid","High")))</f>
        <v>Low</v>
      </c>
      <c r="Y3575" s="22">
        <f t="shared" si="111"/>
        <v>1</v>
      </c>
    </row>
    <row r="3576" spans="1:25" x14ac:dyDescent="0.2">
      <c r="A3576" t="s">
        <v>5340</v>
      </c>
      <c r="B3576" t="s">
        <v>2244</v>
      </c>
      <c r="C3576" t="s">
        <v>658</v>
      </c>
      <c r="D3576">
        <v>553</v>
      </c>
      <c r="E3576">
        <v>1082</v>
      </c>
      <c r="F3576">
        <v>52</v>
      </c>
      <c r="G3576">
        <v>0</v>
      </c>
      <c r="H3576">
        <v>6.7</v>
      </c>
      <c r="I3576">
        <v>171</v>
      </c>
      <c r="J3576">
        <v>120</v>
      </c>
      <c r="K3576">
        <v>18317151</v>
      </c>
      <c r="L3576">
        <v>35000000</v>
      </c>
      <c r="M3576" s="2">
        <f>VLOOKUP(A3576,Sheet2!$A$1:G7300,2,0)</f>
        <v>39324</v>
      </c>
      <c r="N3576" t="str">
        <f>VLOOKUP(A3576,Sheet2!$A$1:G7300,3,0)</f>
        <v>Color</v>
      </c>
      <c r="O3576" t="str">
        <f>VLOOKUP(A3576,Sheet2!$A$1:G7300,4,0)</f>
        <v>Comedy</v>
      </c>
      <c r="P3576" t="str">
        <f>VLOOKUP(A3576,Sheet2!$A$1:G7300,5,0)</f>
        <v>English</v>
      </c>
      <c r="Q3576" t="str">
        <f>VLOOKUP(A3576,Sheet2!$A$1:G7300,6,0)</f>
        <v>USA</v>
      </c>
      <c r="R3576" t="str">
        <f>VLOOKUP(A3576,Sheet2!$A$1:G7300,7,0)</f>
        <v>R</v>
      </c>
      <c r="S3576" t="str">
        <f>IF(Table1[[#This Row],[Language]]="English","English","Other language")</f>
        <v>English</v>
      </c>
      <c r="T3576">
        <f>Table1[[#This Row],[Gross Revenue]]-Table1[[#This Row],[Budget]]</f>
        <v>-16682849</v>
      </c>
      <c r="U3576" s="1">
        <f>(Table1[[#This Row],[Gross Revenue]]/Table1[[#This Row],[Budget]])-1</f>
        <v>-0.47665282857142854</v>
      </c>
      <c r="V3576" t="str">
        <f t="shared" si="110"/>
        <v>111-130 minutes</v>
      </c>
      <c r="W3576">
        <f>Table1[[#This Row],[Profit]]/Table1[[#This Row],[Budget]]</f>
        <v>-0.47665282857142854</v>
      </c>
      <c r="X3576" s="22" t="str">
        <f>IF(L3576="","",
IF(L3576&lt;Predictability!$B$1,"Low",
IF(L3576&lt;=Predictability!$B$2,"Mid","High")))</f>
        <v>Mid</v>
      </c>
      <c r="Y3576" s="22">
        <f t="shared" si="111"/>
        <v>0</v>
      </c>
    </row>
    <row r="3577" spans="1:25" x14ac:dyDescent="0.2">
      <c r="A3577" t="s">
        <v>6810</v>
      </c>
      <c r="B3577" t="s">
        <v>3138</v>
      </c>
      <c r="C3577" t="s">
        <v>1815</v>
      </c>
      <c r="D3577">
        <v>523</v>
      </c>
      <c r="E3577">
        <v>1383</v>
      </c>
      <c r="F3577">
        <v>446</v>
      </c>
      <c r="G3577">
        <v>11000</v>
      </c>
      <c r="H3577">
        <v>7.9</v>
      </c>
      <c r="I3577">
        <v>291</v>
      </c>
      <c r="J3577">
        <v>153</v>
      </c>
      <c r="K3577">
        <v>119518352</v>
      </c>
      <c r="L3577">
        <v>28000000</v>
      </c>
      <c r="M3577" s="2">
        <f>VLOOKUP(A3577,Sheet2!$A$1:G7301,2,0)</f>
        <v>38673</v>
      </c>
      <c r="N3577" t="str">
        <f>VLOOKUP(A3577,Sheet2!$A$1:G7301,3,0)</f>
        <v>Color</v>
      </c>
      <c r="O3577" t="str">
        <f>VLOOKUP(A3577,Sheet2!$A$1:G7301,4,0)</f>
        <v>Biography</v>
      </c>
      <c r="P3577" t="str">
        <f>VLOOKUP(A3577,Sheet2!$A$1:G7301,5,0)</f>
        <v>English</v>
      </c>
      <c r="Q3577" t="str">
        <f>VLOOKUP(A3577,Sheet2!$A$1:G7301,6,0)</f>
        <v>USA</v>
      </c>
      <c r="R3577" t="str">
        <f>VLOOKUP(A3577,Sheet2!$A$1:G7301,7,0)</f>
        <v>PG-13</v>
      </c>
      <c r="S3577" t="str">
        <f>IF(Table1[[#This Row],[Language]]="English","English","Other language")</f>
        <v>English</v>
      </c>
      <c r="T3577">
        <f>Table1[[#This Row],[Gross Revenue]]-Table1[[#This Row],[Budget]]</f>
        <v>91518352</v>
      </c>
      <c r="U3577" s="1">
        <f>(Table1[[#This Row],[Gross Revenue]]/Table1[[#This Row],[Budget]])-1</f>
        <v>3.2685125714285714</v>
      </c>
      <c r="V3577" t="str">
        <f t="shared" si="110"/>
        <v>&gt;150 minutes</v>
      </c>
      <c r="W3577">
        <f>Table1[[#This Row],[Profit]]/Table1[[#This Row],[Budget]]</f>
        <v>3.2685125714285714</v>
      </c>
      <c r="X3577" s="22" t="str">
        <f>IF(L3577="","",
IF(L3577&lt;Predictability!$B$1,"Low",
IF(L3577&lt;=Predictability!$B$2,"Mid","High")))</f>
        <v>Mid</v>
      </c>
      <c r="Y3577" s="22">
        <f t="shared" si="111"/>
        <v>1</v>
      </c>
    </row>
    <row r="3578" spans="1:25" x14ac:dyDescent="0.2">
      <c r="A3578" t="s">
        <v>5541</v>
      </c>
      <c r="B3578" t="s">
        <v>2133</v>
      </c>
      <c r="C3578" t="s">
        <v>1408</v>
      </c>
      <c r="D3578">
        <v>778</v>
      </c>
      <c r="E3578">
        <v>2400</v>
      </c>
      <c r="F3578">
        <v>132</v>
      </c>
      <c r="G3578">
        <v>227</v>
      </c>
      <c r="H3578">
        <v>6.8</v>
      </c>
      <c r="I3578">
        <v>18</v>
      </c>
      <c r="J3578">
        <v>86</v>
      </c>
      <c r="K3578">
        <v>1277257</v>
      </c>
      <c r="L3578">
        <v>1000000</v>
      </c>
      <c r="M3578" s="2">
        <f>VLOOKUP(A3578,Sheet2!$A$1:G7302,2,0)</f>
        <v>35375</v>
      </c>
      <c r="N3578" t="str">
        <f>VLOOKUP(A3578,Sheet2!$A$1:G7302,3,0)</f>
        <v>Color</v>
      </c>
      <c r="O3578" t="str">
        <f>VLOOKUP(A3578,Sheet2!$A$1:G7302,4,0)</f>
        <v>Comedy</v>
      </c>
      <c r="P3578" t="str">
        <f>VLOOKUP(A3578,Sheet2!$A$1:G7302,5,0)</f>
        <v>English</v>
      </c>
      <c r="Q3578" t="str">
        <f>VLOOKUP(A3578,Sheet2!$A$1:G7302,6,0)</f>
        <v>UK</v>
      </c>
      <c r="R3578" t="str">
        <f>VLOOKUP(A3578,Sheet2!$A$1:G7302,7,0)</f>
        <v>R</v>
      </c>
      <c r="S3578" t="str">
        <f>IF(Table1[[#This Row],[Language]]="English","English","Other language")</f>
        <v>English</v>
      </c>
      <c r="T3578">
        <f>Table1[[#This Row],[Gross Revenue]]-Table1[[#This Row],[Budget]]</f>
        <v>277257</v>
      </c>
      <c r="U3578" s="1">
        <f>(Table1[[#This Row],[Gross Revenue]]/Table1[[#This Row],[Budget]])-1</f>
        <v>0.27725700000000009</v>
      </c>
      <c r="V3578" t="str">
        <f t="shared" si="110"/>
        <v>&lt;90 minutes</v>
      </c>
      <c r="W3578">
        <f>Table1[[#This Row],[Profit]]/Table1[[#This Row],[Budget]]</f>
        <v>0.27725699999999998</v>
      </c>
      <c r="X3578" s="22" t="str">
        <f>IF(L3578="","",
IF(L3578&lt;Predictability!$B$1,"Low",
IF(L3578&lt;=Predictability!$B$2,"Mid","High")))</f>
        <v>Low</v>
      </c>
      <c r="Y3578" s="22">
        <f t="shared" si="111"/>
        <v>0</v>
      </c>
    </row>
    <row r="3579" spans="1:25" x14ac:dyDescent="0.2">
      <c r="A3579" t="s">
        <v>4616</v>
      </c>
      <c r="B3579" t="s">
        <v>700</v>
      </c>
      <c r="C3579" t="s">
        <v>1188</v>
      </c>
      <c r="D3579">
        <v>12000</v>
      </c>
      <c r="E3579">
        <v>14146</v>
      </c>
      <c r="F3579">
        <v>10</v>
      </c>
      <c r="G3579">
        <v>0</v>
      </c>
      <c r="H3579">
        <v>6.2</v>
      </c>
      <c r="I3579">
        <v>117</v>
      </c>
      <c r="J3579">
        <v>86</v>
      </c>
      <c r="K3579">
        <v>45860039</v>
      </c>
      <c r="L3579">
        <v>56000000</v>
      </c>
      <c r="M3579" s="2">
        <f>VLOOKUP(A3579,Sheet2!$A$1:G7303,2,0)</f>
        <v>38216</v>
      </c>
      <c r="N3579" t="str">
        <f>VLOOKUP(A3579,Sheet2!$A$1:G7303,3,0)</f>
        <v>Color</v>
      </c>
      <c r="O3579" t="str">
        <f>VLOOKUP(A3579,Sheet2!$A$1:G7303,4,0)</f>
        <v>Action</v>
      </c>
      <c r="P3579" t="str">
        <f>VLOOKUP(A3579,Sheet2!$A$1:G7303,5,0)</f>
        <v>English</v>
      </c>
      <c r="Q3579" t="str">
        <f>VLOOKUP(A3579,Sheet2!$A$1:G7303,6,0)</f>
        <v>USA</v>
      </c>
      <c r="R3579" t="str">
        <f>VLOOKUP(A3579,Sheet2!$A$1:G7303,7,0)</f>
        <v>PG-13</v>
      </c>
      <c r="S3579" t="str">
        <f>IF(Table1[[#This Row],[Language]]="English","English","Other language")</f>
        <v>English</v>
      </c>
      <c r="T3579">
        <f>Table1[[#This Row],[Gross Revenue]]-Table1[[#This Row],[Budget]]</f>
        <v>-10139961</v>
      </c>
      <c r="U3579" s="1">
        <f>(Table1[[#This Row],[Gross Revenue]]/Table1[[#This Row],[Budget]])-1</f>
        <v>-0.18107073214285718</v>
      </c>
      <c r="V3579" t="str">
        <f t="shared" si="110"/>
        <v>&lt;90 minutes</v>
      </c>
      <c r="W3579">
        <f>Table1[[#This Row],[Profit]]/Table1[[#This Row],[Budget]]</f>
        <v>-0.18107073214285715</v>
      </c>
      <c r="X3579" s="22" t="str">
        <f>IF(L3579="","",
IF(L3579&lt;Predictability!$B$1,"Low",
IF(L3579&lt;=Predictability!$B$2,"Mid","High")))</f>
        <v>High</v>
      </c>
      <c r="Y3579" s="22">
        <f t="shared" si="111"/>
        <v>0</v>
      </c>
    </row>
    <row r="3580" spans="1:25" x14ac:dyDescent="0.2">
      <c r="A3580" t="s">
        <v>3665</v>
      </c>
      <c r="B3580" t="s">
        <v>698</v>
      </c>
      <c r="C3580" t="s">
        <v>699</v>
      </c>
      <c r="D3580">
        <v>882</v>
      </c>
      <c r="E3580">
        <v>1971</v>
      </c>
      <c r="F3580">
        <v>43</v>
      </c>
      <c r="G3580">
        <v>0</v>
      </c>
      <c r="H3580">
        <v>5.2</v>
      </c>
      <c r="I3580">
        <v>113</v>
      </c>
      <c r="J3580">
        <v>87</v>
      </c>
      <c r="K3580">
        <v>36073232</v>
      </c>
      <c r="L3580">
        <v>80000000</v>
      </c>
      <c r="M3580" s="2">
        <f>VLOOKUP(A3580,Sheet2!$A$1:G7304,2,0)</f>
        <v>41584</v>
      </c>
      <c r="N3580" t="str">
        <f>VLOOKUP(A3580,Sheet2!$A$1:G7304,3,0)</f>
        <v>Color</v>
      </c>
      <c r="O3580" t="str">
        <f>VLOOKUP(A3580,Sheet2!$A$1:G7304,4,0)</f>
        <v>Adventure</v>
      </c>
      <c r="P3580" t="str">
        <f>VLOOKUP(A3580,Sheet2!$A$1:G7304,5,0)</f>
        <v>English</v>
      </c>
      <c r="Q3580" t="str">
        <f>VLOOKUP(A3580,Sheet2!$A$1:G7304,6,0)</f>
        <v>USA</v>
      </c>
      <c r="R3580" t="str">
        <f>VLOOKUP(A3580,Sheet2!$A$1:G7304,7,0)</f>
        <v>PG</v>
      </c>
      <c r="S3580" t="str">
        <f>IF(Table1[[#This Row],[Language]]="English","English","Other language")</f>
        <v>English</v>
      </c>
      <c r="T3580">
        <f>Table1[[#This Row],[Gross Revenue]]-Table1[[#This Row],[Budget]]</f>
        <v>-43926768</v>
      </c>
      <c r="U3580" s="1">
        <f>(Table1[[#This Row],[Gross Revenue]]/Table1[[#This Row],[Budget]])-1</f>
        <v>-0.54908460000000003</v>
      </c>
      <c r="V3580" t="str">
        <f t="shared" si="110"/>
        <v>&lt;90 minutes</v>
      </c>
      <c r="W3580">
        <f>Table1[[#This Row],[Profit]]/Table1[[#This Row],[Budget]]</f>
        <v>-0.54908460000000003</v>
      </c>
      <c r="X3580" s="22" t="str">
        <f>IF(L3580="","",
IF(L3580&lt;Predictability!$B$1,"Low",
IF(L3580&lt;=Predictability!$B$2,"Mid","High")))</f>
        <v>High</v>
      </c>
      <c r="Y3580" s="22">
        <f t="shared" si="111"/>
        <v>0</v>
      </c>
    </row>
    <row r="3581" spans="1:25" x14ac:dyDescent="0.2">
      <c r="A3581" t="s">
        <v>4933</v>
      </c>
      <c r="B3581" t="s">
        <v>1957</v>
      </c>
      <c r="C3581" t="s">
        <v>946</v>
      </c>
      <c r="D3581">
        <v>826</v>
      </c>
      <c r="E3581">
        <v>1607</v>
      </c>
      <c r="F3581">
        <v>0</v>
      </c>
      <c r="G3581">
        <v>0</v>
      </c>
      <c r="H3581">
        <v>7.4</v>
      </c>
      <c r="I3581">
        <v>114</v>
      </c>
      <c r="J3581">
        <v>126</v>
      </c>
      <c r="K3581">
        <v>43848100</v>
      </c>
      <c r="L3581">
        <v>15000000</v>
      </c>
      <c r="M3581" s="2">
        <f>VLOOKUP(A3581,Sheet2!$A$1:G7305,2,0)</f>
        <v>31870</v>
      </c>
      <c r="N3581" t="str">
        <f>VLOOKUP(A3581,Sheet2!$A$1:G7305,3,0)</f>
        <v>Color</v>
      </c>
      <c r="O3581" t="str">
        <f>VLOOKUP(A3581,Sheet2!$A$1:G7305,4,0)</f>
        <v>Crime</v>
      </c>
      <c r="P3581" t="str">
        <f>VLOOKUP(A3581,Sheet2!$A$1:G7305,5,0)</f>
        <v>English</v>
      </c>
      <c r="Q3581" t="str">
        <f>VLOOKUP(A3581,Sheet2!$A$1:G7305,6,0)</f>
        <v>USA</v>
      </c>
      <c r="R3581" t="str">
        <f>VLOOKUP(A3581,Sheet2!$A$1:G7305,7,0)</f>
        <v>R</v>
      </c>
      <c r="S3581" t="str">
        <f>IF(Table1[[#This Row],[Language]]="English","English","Other language")</f>
        <v>English</v>
      </c>
      <c r="T3581">
        <f>Table1[[#This Row],[Gross Revenue]]-Table1[[#This Row],[Budget]]</f>
        <v>28848100</v>
      </c>
      <c r="U3581" s="1">
        <f>(Table1[[#This Row],[Gross Revenue]]/Table1[[#This Row],[Budget]])-1</f>
        <v>1.9232066666666667</v>
      </c>
      <c r="V3581" t="str">
        <f t="shared" si="110"/>
        <v>111-130 minutes</v>
      </c>
      <c r="W3581">
        <f>Table1[[#This Row],[Profit]]/Table1[[#This Row],[Budget]]</f>
        <v>1.9232066666666667</v>
      </c>
      <c r="X3581" s="22" t="str">
        <f>IF(L3581="","",
IF(L3581&lt;Predictability!$B$1,"Low",
IF(L3581&lt;=Predictability!$B$2,"Mid","High")))</f>
        <v>Mid</v>
      </c>
      <c r="Y3581" s="22">
        <f t="shared" si="111"/>
        <v>1</v>
      </c>
    </row>
    <row r="3582" spans="1:25" x14ac:dyDescent="0.2">
      <c r="A3582" t="s">
        <v>4746</v>
      </c>
      <c r="B3582" t="s">
        <v>693</v>
      </c>
      <c r="C3582" t="s">
        <v>946</v>
      </c>
      <c r="D3582">
        <v>903</v>
      </c>
      <c r="E3582">
        <v>1579</v>
      </c>
      <c r="F3582">
        <v>0</v>
      </c>
      <c r="G3582">
        <v>13000</v>
      </c>
      <c r="H3582">
        <v>6.3</v>
      </c>
      <c r="I3582">
        <v>297</v>
      </c>
      <c r="J3582">
        <v>136</v>
      </c>
      <c r="K3582">
        <v>52474616</v>
      </c>
      <c r="L3582">
        <v>70000000</v>
      </c>
      <c r="M3582" s="2">
        <f>VLOOKUP(A3582,Sheet2!$A$1:G7306,2,0)</f>
        <v>40256</v>
      </c>
      <c r="N3582" t="str">
        <f>VLOOKUP(A3582,Sheet2!$A$1:G7306,3,0)</f>
        <v>Color</v>
      </c>
      <c r="O3582" t="str">
        <f>VLOOKUP(A3582,Sheet2!$A$1:G7306,4,0)</f>
        <v>Drama</v>
      </c>
      <c r="P3582" t="str">
        <f>VLOOKUP(A3582,Sheet2!$A$1:G7306,5,0)</f>
        <v>English</v>
      </c>
      <c r="Q3582" t="str">
        <f>VLOOKUP(A3582,Sheet2!$A$1:G7306,6,0)</f>
        <v>USA</v>
      </c>
      <c r="R3582" t="str">
        <f>VLOOKUP(A3582,Sheet2!$A$1:G7306,7,0)</f>
        <v>PG-13</v>
      </c>
      <c r="S3582" t="str">
        <f>IF(Table1[[#This Row],[Language]]="English","English","Other language")</f>
        <v>English</v>
      </c>
      <c r="T3582">
        <f>Table1[[#This Row],[Gross Revenue]]-Table1[[#This Row],[Budget]]</f>
        <v>-17525384</v>
      </c>
      <c r="U3582" s="1">
        <f>(Table1[[#This Row],[Gross Revenue]]/Table1[[#This Row],[Budget]])-1</f>
        <v>-0.25036262857142855</v>
      </c>
      <c r="V3582" t="str">
        <f t="shared" si="110"/>
        <v>131-150 minutes</v>
      </c>
      <c r="W3582">
        <f>Table1[[#This Row],[Profit]]/Table1[[#This Row],[Budget]]</f>
        <v>-0.25036262857142855</v>
      </c>
      <c r="X3582" s="22" t="str">
        <f>IF(L3582="","",
IF(L3582&lt;Predictability!$B$1,"Low",
IF(L3582&lt;=Predictability!$B$2,"Mid","High")))</f>
        <v>High</v>
      </c>
      <c r="Y3582" s="22">
        <f t="shared" si="111"/>
        <v>0</v>
      </c>
    </row>
    <row r="3583" spans="1:25" x14ac:dyDescent="0.2">
      <c r="A3583" t="s">
        <v>6980</v>
      </c>
      <c r="B3583" t="s">
        <v>2748</v>
      </c>
      <c r="C3583" t="s">
        <v>2130</v>
      </c>
      <c r="D3583">
        <v>1000</v>
      </c>
      <c r="E3583">
        <v>2975</v>
      </c>
      <c r="F3583">
        <v>475</v>
      </c>
      <c r="G3583">
        <v>16000</v>
      </c>
      <c r="H3583">
        <v>8.4</v>
      </c>
      <c r="I3583">
        <v>421</v>
      </c>
      <c r="J3583">
        <v>98</v>
      </c>
      <c r="K3583">
        <v>223806889</v>
      </c>
      <c r="L3583">
        <v>180000000</v>
      </c>
      <c r="M3583" s="2">
        <f>VLOOKUP(A3583,Sheet2!$A$1:G7307,2,0)</f>
        <v>39649</v>
      </c>
      <c r="N3583" t="str">
        <f>VLOOKUP(A3583,Sheet2!$A$1:G7307,3,0)</f>
        <v>Color</v>
      </c>
      <c r="O3583" t="str">
        <f>VLOOKUP(A3583,Sheet2!$A$1:G7307,4,0)</f>
        <v>Adventure</v>
      </c>
      <c r="P3583" t="str">
        <f>VLOOKUP(A3583,Sheet2!$A$1:G7307,5,0)</f>
        <v>English</v>
      </c>
      <c r="Q3583" t="str">
        <f>VLOOKUP(A3583,Sheet2!$A$1:G7307,6,0)</f>
        <v>USA</v>
      </c>
      <c r="R3583" t="str">
        <f>VLOOKUP(A3583,Sheet2!$A$1:G7307,7,0)</f>
        <v>G</v>
      </c>
      <c r="S3583" t="str">
        <f>IF(Table1[[#This Row],[Language]]="English","English","Other language")</f>
        <v>English</v>
      </c>
      <c r="T3583">
        <f>Table1[[#This Row],[Gross Revenue]]-Table1[[#This Row],[Budget]]</f>
        <v>43806889</v>
      </c>
      <c r="U3583" s="1">
        <f>(Table1[[#This Row],[Gross Revenue]]/Table1[[#This Row],[Budget]])-1</f>
        <v>0.24337160555555548</v>
      </c>
      <c r="V3583" t="str">
        <f t="shared" si="110"/>
        <v>90-110 minutes</v>
      </c>
      <c r="W3583">
        <f>Table1[[#This Row],[Profit]]/Table1[[#This Row],[Budget]]</f>
        <v>0.24337160555555556</v>
      </c>
      <c r="X3583" s="22" t="str">
        <f>IF(L3583="","",
IF(L3583&lt;Predictability!$B$1,"Low",
IF(L3583&lt;=Predictability!$B$2,"Mid","High")))</f>
        <v>High</v>
      </c>
      <c r="Y3583" s="22">
        <f t="shared" si="111"/>
        <v>0</v>
      </c>
    </row>
    <row r="3584" spans="1:25" x14ac:dyDescent="0.2">
      <c r="A3584" t="s">
        <v>6842</v>
      </c>
      <c r="B3584" t="s">
        <v>3149</v>
      </c>
      <c r="C3584" t="s">
        <v>3149</v>
      </c>
      <c r="D3584">
        <v>56</v>
      </c>
      <c r="E3584">
        <v>56</v>
      </c>
      <c r="F3584">
        <v>56</v>
      </c>
      <c r="G3584">
        <v>0</v>
      </c>
      <c r="H3584">
        <v>8</v>
      </c>
      <c r="I3584">
        <v>231</v>
      </c>
      <c r="J3584">
        <v>90</v>
      </c>
      <c r="K3584">
        <v>2283276</v>
      </c>
      <c r="L3584">
        <v>1500000</v>
      </c>
      <c r="M3584" s="2">
        <f>VLOOKUP(A3584,Sheet2!$A$1:G7308,2,0)</f>
        <v>39580</v>
      </c>
      <c r="N3584" t="str">
        <f>VLOOKUP(A3584,Sheet2!$A$1:G7308,3,0)</f>
        <v>Color</v>
      </c>
      <c r="O3584" t="str">
        <f>VLOOKUP(A3584,Sheet2!$A$1:G7308,4,0)</f>
        <v>Animation</v>
      </c>
      <c r="P3584" t="str">
        <f>VLOOKUP(A3584,Sheet2!$A$1:G7308,5,0)</f>
        <v>Hebrew</v>
      </c>
      <c r="Q3584" t="str">
        <f>VLOOKUP(A3584,Sheet2!$A$1:G7308,6,0)</f>
        <v>Israel</v>
      </c>
      <c r="R3584" t="str">
        <f>VLOOKUP(A3584,Sheet2!$A$1:G7308,7,0)</f>
        <v>R</v>
      </c>
      <c r="S3584" t="str">
        <f>IF(Table1[[#This Row],[Language]]="English","English","Other language")</f>
        <v>Other language</v>
      </c>
      <c r="T3584">
        <f>Table1[[#This Row],[Gross Revenue]]-Table1[[#This Row],[Budget]]</f>
        <v>783276</v>
      </c>
      <c r="U3584" s="1">
        <f>(Table1[[#This Row],[Gross Revenue]]/Table1[[#This Row],[Budget]])-1</f>
        <v>0.52218399999999998</v>
      </c>
      <c r="V3584" t="str">
        <f t="shared" si="110"/>
        <v>90-110 minutes</v>
      </c>
      <c r="W3584">
        <f>Table1[[#This Row],[Profit]]/Table1[[#This Row],[Budget]]</f>
        <v>0.52218399999999998</v>
      </c>
      <c r="X3584" s="22" t="str">
        <f>IF(L3584="","",
IF(L3584&lt;Predictability!$B$1,"Low",
IF(L3584&lt;=Predictability!$B$2,"Mid","High")))</f>
        <v>Low</v>
      </c>
      <c r="Y3584" s="22">
        <f t="shared" si="111"/>
        <v>1</v>
      </c>
    </row>
    <row r="3585" spans="1:25" x14ac:dyDescent="0.2">
      <c r="A3585" t="s">
        <v>5418</v>
      </c>
      <c r="B3585" t="s">
        <v>258</v>
      </c>
      <c r="C3585" t="s">
        <v>1352</v>
      </c>
      <c r="D3585">
        <v>11000</v>
      </c>
      <c r="E3585">
        <v>25763</v>
      </c>
      <c r="F3585">
        <v>335</v>
      </c>
      <c r="G3585">
        <v>0</v>
      </c>
      <c r="H3585">
        <v>6.7</v>
      </c>
      <c r="I3585">
        <v>316</v>
      </c>
      <c r="J3585">
        <v>110</v>
      </c>
      <c r="K3585">
        <v>134568845</v>
      </c>
      <c r="L3585">
        <v>75000000</v>
      </c>
      <c r="M3585" s="2">
        <f>VLOOKUP(A3585,Sheet2!$A$1:G7309,2,0)</f>
        <v>39807</v>
      </c>
      <c r="N3585" t="str">
        <f>VLOOKUP(A3585,Sheet2!$A$1:G7309,3,0)</f>
        <v>Color</v>
      </c>
      <c r="O3585" t="str">
        <f>VLOOKUP(A3585,Sheet2!$A$1:G7309,4,0)</f>
        <v>Action</v>
      </c>
      <c r="P3585" t="str">
        <f>VLOOKUP(A3585,Sheet2!$A$1:G7309,5,0)</f>
        <v>English</v>
      </c>
      <c r="Q3585" t="str">
        <f>VLOOKUP(A3585,Sheet2!$A$1:G7309,6,0)</f>
        <v>USA</v>
      </c>
      <c r="R3585" t="str">
        <f>VLOOKUP(A3585,Sheet2!$A$1:G7309,7,0)</f>
        <v>R</v>
      </c>
      <c r="S3585" t="str">
        <f>IF(Table1[[#This Row],[Language]]="English","English","Other language")</f>
        <v>English</v>
      </c>
      <c r="T3585">
        <f>Table1[[#This Row],[Gross Revenue]]-Table1[[#This Row],[Budget]]</f>
        <v>59568845</v>
      </c>
      <c r="U3585" s="1">
        <f>(Table1[[#This Row],[Gross Revenue]]/Table1[[#This Row],[Budget]])-1</f>
        <v>0.79425126666666657</v>
      </c>
      <c r="V3585" t="str">
        <f t="shared" si="110"/>
        <v>90-110 minutes</v>
      </c>
      <c r="W3585">
        <f>Table1[[#This Row],[Profit]]/Table1[[#This Row],[Budget]]</f>
        <v>0.79425126666666668</v>
      </c>
      <c r="X3585" s="22" t="str">
        <f>IF(L3585="","",
IF(L3585&lt;Predictability!$B$1,"Low",
IF(L3585&lt;=Predictability!$B$2,"Mid","High")))</f>
        <v>High</v>
      </c>
      <c r="Y3585" s="22">
        <f t="shared" si="111"/>
        <v>1</v>
      </c>
    </row>
    <row r="3586" spans="1:25" x14ac:dyDescent="0.2">
      <c r="A3586" t="s">
        <v>4755</v>
      </c>
      <c r="B3586" t="s">
        <v>150</v>
      </c>
      <c r="C3586" t="s">
        <v>1828</v>
      </c>
      <c r="D3586">
        <v>26000</v>
      </c>
      <c r="E3586">
        <v>33565</v>
      </c>
      <c r="F3586">
        <v>5</v>
      </c>
      <c r="G3586">
        <v>0</v>
      </c>
      <c r="H3586">
        <v>6.3</v>
      </c>
      <c r="I3586">
        <v>119</v>
      </c>
      <c r="J3586">
        <v>103</v>
      </c>
      <c r="K3586">
        <v>22466994</v>
      </c>
      <c r="L3586">
        <v>25000000</v>
      </c>
      <c r="M3586" s="2">
        <f>VLOOKUP(A3586,Sheet2!$A$1:G7310,2,0)</f>
        <v>39146</v>
      </c>
      <c r="N3586" t="str">
        <f>VLOOKUP(A3586,Sheet2!$A$1:G7310,3,0)</f>
        <v>Color</v>
      </c>
      <c r="O3586" t="str">
        <f>VLOOKUP(A3586,Sheet2!$A$1:G7310,4,0)</f>
        <v>Action</v>
      </c>
      <c r="P3586" t="str">
        <f>VLOOKUP(A3586,Sheet2!$A$1:G7310,5,0)</f>
        <v>English</v>
      </c>
      <c r="Q3586" t="str">
        <f>VLOOKUP(A3586,Sheet2!$A$1:G7310,6,0)</f>
        <v>USA</v>
      </c>
      <c r="R3586" t="str">
        <f>VLOOKUP(A3586,Sheet2!$A$1:G7310,7,0)</f>
        <v>R</v>
      </c>
      <c r="S3586" t="str">
        <f>IF(Table1[[#This Row],[Language]]="English","English","Other language")</f>
        <v>English</v>
      </c>
      <c r="T3586">
        <f>Table1[[#This Row],[Gross Revenue]]-Table1[[#This Row],[Budget]]</f>
        <v>-2533006</v>
      </c>
      <c r="U3586" s="1">
        <f>(Table1[[#This Row],[Gross Revenue]]/Table1[[#This Row],[Budget]])-1</f>
        <v>-0.10132023999999995</v>
      </c>
      <c r="V3586" t="str">
        <f t="shared" ref="V3586:V3649" si="112">IF(J3586="","",IF(J3586&lt;90,"&lt;90 minutes",IF(J3586&lt;=110,"90-110 minutes",IF(J3586&lt;=130,"111-130 minutes",IF(J3586&lt;=150,"131-150 minutes","&gt;150 minutes")))))</f>
        <v>90-110 minutes</v>
      </c>
      <c r="W3586">
        <f>Table1[[#This Row],[Profit]]/Table1[[#This Row],[Budget]]</f>
        <v>-0.10132024000000001</v>
      </c>
      <c r="X3586" s="22" t="str">
        <f>IF(L3586="","",
IF(L3586&lt;Predictability!$B$1,"Low",
IF(L3586&lt;=Predictability!$B$2,"Mid","High")))</f>
        <v>Mid</v>
      </c>
      <c r="Y3586" s="22">
        <f t="shared" ref="Y3586:Y3649" si="113">IF(W3586&gt;=0.5,1,0)</f>
        <v>0</v>
      </c>
    </row>
    <row r="3587" spans="1:25" x14ac:dyDescent="0.2">
      <c r="A3587" t="s">
        <v>6086</v>
      </c>
      <c r="B3587" t="s">
        <v>329</v>
      </c>
      <c r="C3587" t="s">
        <v>1734</v>
      </c>
      <c r="D3587">
        <v>25000</v>
      </c>
      <c r="E3587">
        <v>46726</v>
      </c>
      <c r="F3587">
        <v>14000</v>
      </c>
      <c r="G3587">
        <v>28000</v>
      </c>
      <c r="H3587">
        <v>7.2</v>
      </c>
      <c r="I3587">
        <v>388</v>
      </c>
      <c r="J3587">
        <v>146</v>
      </c>
      <c r="K3587">
        <v>79883359</v>
      </c>
      <c r="L3587">
        <v>66000000</v>
      </c>
      <c r="M3587" s="2">
        <f>VLOOKUP(A3587,Sheet2!$A$1:G7311,2,0)</f>
        <v>40642</v>
      </c>
      <c r="N3587" t="str">
        <f>VLOOKUP(A3587,Sheet2!$A$1:G7311,3,0)</f>
        <v>Black and White</v>
      </c>
      <c r="O3587" t="str">
        <f>VLOOKUP(A3587,Sheet2!$A$1:G7311,4,0)</f>
        <v>Drama</v>
      </c>
      <c r="P3587" t="str">
        <f>VLOOKUP(A3587,Sheet2!$A$1:G7311,5,0)</f>
        <v>English</v>
      </c>
      <c r="Q3587" t="str">
        <f>VLOOKUP(A3587,Sheet2!$A$1:G7311,6,0)</f>
        <v>USA</v>
      </c>
      <c r="R3587" t="str">
        <f>VLOOKUP(A3587,Sheet2!$A$1:G7311,7,0)</f>
        <v>PG-13</v>
      </c>
      <c r="S3587" t="str">
        <f>IF(Table1[[#This Row],[Language]]="English","English","Other language")</f>
        <v>English</v>
      </c>
      <c r="T3587">
        <f>Table1[[#This Row],[Gross Revenue]]-Table1[[#This Row],[Budget]]</f>
        <v>13883359</v>
      </c>
      <c r="U3587" s="1">
        <f>(Table1[[#This Row],[Gross Revenue]]/Table1[[#This Row],[Budget]])-1</f>
        <v>0.21035392424242416</v>
      </c>
      <c r="V3587" t="str">
        <f t="shared" si="112"/>
        <v>131-150 minutes</v>
      </c>
      <c r="W3587">
        <f>Table1[[#This Row],[Profit]]/Table1[[#This Row],[Budget]]</f>
        <v>0.21035392424242425</v>
      </c>
      <c r="X3587" s="22" t="str">
        <f>IF(L3587="","",
IF(L3587&lt;Predictability!$B$1,"Low",
IF(L3587&lt;=Predictability!$B$2,"Mid","High")))</f>
        <v>High</v>
      </c>
      <c r="Y3587" s="22">
        <f t="shared" si="113"/>
        <v>0</v>
      </c>
    </row>
    <row r="3588" spans="1:25" x14ac:dyDescent="0.2">
      <c r="A3588" t="s">
        <v>5089</v>
      </c>
      <c r="B3588" t="s">
        <v>1137</v>
      </c>
      <c r="C3588" t="s">
        <v>1734</v>
      </c>
      <c r="D3588">
        <v>10000</v>
      </c>
      <c r="E3588">
        <v>12758</v>
      </c>
      <c r="F3588">
        <v>14000</v>
      </c>
      <c r="G3588">
        <v>0</v>
      </c>
      <c r="H3588">
        <v>6.5</v>
      </c>
      <c r="I3588">
        <v>401</v>
      </c>
      <c r="J3588">
        <v>116</v>
      </c>
      <c r="K3588">
        <v>234277056</v>
      </c>
      <c r="L3588">
        <v>132000000</v>
      </c>
      <c r="M3588" s="2">
        <f>VLOOKUP(A3588,Sheet2!$A$1:G7312,2,0)</f>
        <v>38378</v>
      </c>
      <c r="N3588" t="str">
        <f>VLOOKUP(A3588,Sheet2!$A$1:G7312,3,0)</f>
        <v>Color</v>
      </c>
      <c r="O3588" t="str">
        <f>VLOOKUP(A3588,Sheet2!$A$1:G7312,4,0)</f>
        <v>Adventure</v>
      </c>
      <c r="P3588" t="str">
        <f>VLOOKUP(A3588,Sheet2!$A$1:G7312,5,0)</f>
        <v>English</v>
      </c>
      <c r="Q3588" t="str">
        <f>VLOOKUP(A3588,Sheet2!$A$1:G7312,6,0)</f>
        <v>USA</v>
      </c>
      <c r="R3588" t="str">
        <f>VLOOKUP(A3588,Sheet2!$A$1:G7312,7,0)</f>
        <v>PG-13</v>
      </c>
      <c r="S3588" t="str">
        <f>IF(Table1[[#This Row],[Language]]="English","English","Other language")</f>
        <v>English</v>
      </c>
      <c r="T3588">
        <f>Table1[[#This Row],[Gross Revenue]]-Table1[[#This Row],[Budget]]</f>
        <v>102277056</v>
      </c>
      <c r="U3588" s="1">
        <f>(Table1[[#This Row],[Gross Revenue]]/Table1[[#This Row],[Budget]])-1</f>
        <v>0.77482618181818186</v>
      </c>
      <c r="V3588" t="str">
        <f t="shared" si="112"/>
        <v>111-130 minutes</v>
      </c>
      <c r="W3588">
        <f>Table1[[#This Row],[Profit]]/Table1[[#This Row],[Budget]]</f>
        <v>0.77482618181818186</v>
      </c>
      <c r="X3588" s="22" t="str">
        <f>IF(L3588="","",
IF(L3588&lt;Predictability!$B$1,"Low",
IF(L3588&lt;=Predictability!$B$2,"Mid","High")))</f>
        <v>High</v>
      </c>
      <c r="Y3588" s="22">
        <f t="shared" si="113"/>
        <v>1</v>
      </c>
    </row>
    <row r="3589" spans="1:25" x14ac:dyDescent="0.2">
      <c r="A3589" t="s">
        <v>4019</v>
      </c>
      <c r="B3589" t="s">
        <v>1129</v>
      </c>
      <c r="C3589" t="s">
        <v>1130</v>
      </c>
      <c r="D3589">
        <v>603</v>
      </c>
      <c r="E3589">
        <v>988</v>
      </c>
      <c r="F3589">
        <v>0</v>
      </c>
      <c r="G3589">
        <v>883</v>
      </c>
      <c r="H3589">
        <v>5.7</v>
      </c>
      <c r="I3589">
        <v>79</v>
      </c>
      <c r="J3589">
        <v>107</v>
      </c>
      <c r="K3589">
        <v>578527</v>
      </c>
      <c r="L3589">
        <v>10000000</v>
      </c>
      <c r="M3589" s="2">
        <f>VLOOKUP(A3589,Sheet2!$A$1:G7313,2,0)</f>
        <v>39613</v>
      </c>
      <c r="N3589" t="str">
        <f>VLOOKUP(A3589,Sheet2!$A$1:G7313,3,0)</f>
        <v>Color</v>
      </c>
      <c r="O3589" t="str">
        <f>VLOOKUP(A3589,Sheet2!$A$1:G7313,4,0)</f>
        <v>Action</v>
      </c>
      <c r="P3589" t="str">
        <f>VLOOKUP(A3589,Sheet2!$A$1:G7313,5,0)</f>
        <v>English</v>
      </c>
      <c r="Q3589" t="str">
        <f>VLOOKUP(A3589,Sheet2!$A$1:G7313,6,0)</f>
        <v>USA</v>
      </c>
      <c r="R3589" t="str">
        <f>VLOOKUP(A3589,Sheet2!$A$1:G7313,7,0)</f>
        <v>R</v>
      </c>
      <c r="S3589" t="str">
        <f>IF(Table1[[#This Row],[Language]]="English","English","Other language")</f>
        <v>English</v>
      </c>
      <c r="T3589">
        <f>Table1[[#This Row],[Gross Revenue]]-Table1[[#This Row],[Budget]]</f>
        <v>-9421473</v>
      </c>
      <c r="U3589" s="1">
        <f>(Table1[[#This Row],[Gross Revenue]]/Table1[[#This Row],[Budget]])-1</f>
        <v>-0.94214730000000002</v>
      </c>
      <c r="V3589" t="str">
        <f t="shared" si="112"/>
        <v>90-110 minutes</v>
      </c>
      <c r="W3589">
        <f>Table1[[#This Row],[Profit]]/Table1[[#This Row],[Budget]]</f>
        <v>-0.94214730000000002</v>
      </c>
      <c r="X3589" s="22" t="str">
        <f>IF(L3589="","",
IF(L3589&lt;Predictability!$B$1,"Low",
IF(L3589&lt;=Predictability!$B$2,"Mid","High")))</f>
        <v>Mid</v>
      </c>
      <c r="Y3589" s="22">
        <f t="shared" si="113"/>
        <v>0</v>
      </c>
    </row>
    <row r="3590" spans="1:25" x14ac:dyDescent="0.2">
      <c r="A3590" t="s">
        <v>6010</v>
      </c>
      <c r="B3590" t="s">
        <v>217</v>
      </c>
      <c r="C3590" t="s">
        <v>2672</v>
      </c>
      <c r="D3590">
        <v>2000</v>
      </c>
      <c r="E3590">
        <v>4537</v>
      </c>
      <c r="F3590">
        <v>139</v>
      </c>
      <c r="G3590">
        <v>0</v>
      </c>
      <c r="H3590">
        <v>7.1</v>
      </c>
      <c r="I3590">
        <v>84</v>
      </c>
      <c r="J3590">
        <v>114</v>
      </c>
      <c r="K3590">
        <v>79568000</v>
      </c>
      <c r="L3590">
        <v>12000000</v>
      </c>
      <c r="M3590" s="2">
        <f>VLOOKUP(A3590,Sheet2!$A$1:G7314,2,0)</f>
        <v>30495</v>
      </c>
      <c r="N3590" t="str">
        <f>VLOOKUP(A3590,Sheet2!$A$1:G7314,3,0)</f>
        <v>Color</v>
      </c>
      <c r="O3590" t="str">
        <f>VLOOKUP(A3590,Sheet2!$A$1:G7314,4,0)</f>
        <v>Sci-Fi</v>
      </c>
      <c r="P3590" t="str">
        <f>VLOOKUP(A3590,Sheet2!$A$1:G7314,5,0)</f>
        <v>English</v>
      </c>
      <c r="Q3590" t="str">
        <f>VLOOKUP(A3590,Sheet2!$A$1:G7314,6,0)</f>
        <v>USA</v>
      </c>
      <c r="R3590" t="str">
        <f>VLOOKUP(A3590,Sheet2!$A$1:G7314,7,0)</f>
        <v>PG</v>
      </c>
      <c r="S3590" t="str">
        <f>IF(Table1[[#This Row],[Language]]="English","English","Other language")</f>
        <v>English</v>
      </c>
      <c r="T3590">
        <f>Table1[[#This Row],[Gross Revenue]]-Table1[[#This Row],[Budget]]</f>
        <v>67568000</v>
      </c>
      <c r="U3590" s="1">
        <f>(Table1[[#This Row],[Gross Revenue]]/Table1[[#This Row],[Budget]])-1</f>
        <v>5.6306666666666665</v>
      </c>
      <c r="V3590" t="str">
        <f t="shared" si="112"/>
        <v>111-130 minutes</v>
      </c>
      <c r="W3590">
        <f>Table1[[#This Row],[Profit]]/Table1[[#This Row],[Budget]]</f>
        <v>5.6306666666666665</v>
      </c>
      <c r="X3590" s="22" t="str">
        <f>IF(L3590="","",
IF(L3590&lt;Predictability!$B$1,"Low",
IF(L3590&lt;=Predictability!$B$2,"Mid","High")))</f>
        <v>Mid</v>
      </c>
      <c r="Y3590" s="22">
        <f t="shared" si="113"/>
        <v>1</v>
      </c>
    </row>
    <row r="3591" spans="1:25" x14ac:dyDescent="0.2">
      <c r="A3591" t="s">
        <v>4643</v>
      </c>
      <c r="B3591" t="s">
        <v>702</v>
      </c>
      <c r="C3591" t="s">
        <v>690</v>
      </c>
      <c r="D3591">
        <v>687</v>
      </c>
      <c r="E3591">
        <v>1990</v>
      </c>
      <c r="F3591">
        <v>49</v>
      </c>
      <c r="G3591">
        <v>0</v>
      </c>
      <c r="H3591">
        <v>6.2</v>
      </c>
      <c r="I3591">
        <v>31</v>
      </c>
      <c r="J3591">
        <v>103</v>
      </c>
      <c r="K3591">
        <v>9094451</v>
      </c>
      <c r="L3591">
        <v>7000000</v>
      </c>
      <c r="M3591" s="2">
        <f>VLOOKUP(A3591,Sheet2!$A$1:G7315,2,0)</f>
        <v>32695</v>
      </c>
      <c r="N3591" t="str">
        <f>VLOOKUP(A3591,Sheet2!$A$1:G7315,3,0)</f>
        <v>Color</v>
      </c>
      <c r="O3591" t="str">
        <f>VLOOKUP(A3591,Sheet2!$A$1:G7315,4,0)</f>
        <v>Action</v>
      </c>
      <c r="P3591" t="str">
        <f>VLOOKUP(A3591,Sheet2!$A$1:G7315,5,0)</f>
        <v>English</v>
      </c>
      <c r="Q3591" t="str">
        <f>VLOOKUP(A3591,Sheet2!$A$1:G7315,6,0)</f>
        <v>USA</v>
      </c>
      <c r="R3591" t="str">
        <f>VLOOKUP(A3591,Sheet2!$A$1:G7315,7,0)</f>
        <v>R</v>
      </c>
      <c r="S3591" t="str">
        <f>IF(Table1[[#This Row],[Language]]="English","English","Other language")</f>
        <v>English</v>
      </c>
      <c r="T3591">
        <f>Table1[[#This Row],[Gross Revenue]]-Table1[[#This Row],[Budget]]</f>
        <v>2094451</v>
      </c>
      <c r="U3591" s="1">
        <f>(Table1[[#This Row],[Gross Revenue]]/Table1[[#This Row],[Budget]])-1</f>
        <v>0.29920728571428579</v>
      </c>
      <c r="V3591" t="str">
        <f t="shared" si="112"/>
        <v>90-110 minutes</v>
      </c>
      <c r="W3591">
        <f>Table1[[#This Row],[Profit]]/Table1[[#This Row],[Budget]]</f>
        <v>0.29920728571428573</v>
      </c>
      <c r="X3591" s="22" t="str">
        <f>IF(L3591="","",
IF(L3591&lt;Predictability!$B$1,"Low",
IF(L3591&lt;=Predictability!$B$2,"Mid","High")))</f>
        <v>Low</v>
      </c>
      <c r="Y3591" s="22">
        <f t="shared" si="113"/>
        <v>0</v>
      </c>
    </row>
    <row r="3592" spans="1:25" x14ac:dyDescent="0.2">
      <c r="A3592" t="s">
        <v>3760</v>
      </c>
      <c r="B3592" t="s">
        <v>702</v>
      </c>
      <c r="C3592" t="s">
        <v>825</v>
      </c>
      <c r="D3592">
        <v>687</v>
      </c>
      <c r="E3592">
        <v>1806</v>
      </c>
      <c r="F3592">
        <v>16</v>
      </c>
      <c r="G3592">
        <v>217</v>
      </c>
      <c r="H3592">
        <v>5.3</v>
      </c>
      <c r="I3592">
        <v>22</v>
      </c>
      <c r="J3592">
        <v>98</v>
      </c>
      <c r="K3592">
        <v>3902679</v>
      </c>
      <c r="L3592">
        <v>3000000</v>
      </c>
      <c r="M3592" s="2">
        <f>VLOOKUP(A3592,Sheet2!$A$1:G7316,2,0)</f>
        <v>34007</v>
      </c>
      <c r="N3592" t="str">
        <f>VLOOKUP(A3592,Sheet2!$A$1:G7316,3,0)</f>
        <v>Color</v>
      </c>
      <c r="O3592" t="str">
        <f>VLOOKUP(A3592,Sheet2!$A$1:G7316,4,0)</f>
        <v>Fantasy</v>
      </c>
      <c r="P3592" t="str">
        <f>VLOOKUP(A3592,Sheet2!$A$1:G7316,5,0)</f>
        <v>English</v>
      </c>
      <c r="Q3592" t="str">
        <f>VLOOKUP(A3592,Sheet2!$A$1:G7316,6,0)</f>
        <v>USA</v>
      </c>
      <c r="R3592" t="str">
        <f>VLOOKUP(A3592,Sheet2!$A$1:G7316,7,0)</f>
        <v>R</v>
      </c>
      <c r="S3592" t="str">
        <f>IF(Table1[[#This Row],[Language]]="English","English","Other language")</f>
        <v>English</v>
      </c>
      <c r="T3592">
        <f>Table1[[#This Row],[Gross Revenue]]-Table1[[#This Row],[Budget]]</f>
        <v>902679</v>
      </c>
      <c r="U3592" s="1">
        <f>(Table1[[#This Row],[Gross Revenue]]/Table1[[#This Row],[Budget]])-1</f>
        <v>0.30089300000000008</v>
      </c>
      <c r="V3592" t="str">
        <f t="shared" si="112"/>
        <v>90-110 minutes</v>
      </c>
      <c r="W3592">
        <f>Table1[[#This Row],[Profit]]/Table1[[#This Row],[Budget]]</f>
        <v>0.30089300000000002</v>
      </c>
      <c r="X3592" s="22" t="str">
        <f>IF(L3592="","",
IF(L3592&lt;Predictability!$B$1,"Low",
IF(L3592&lt;=Predictability!$B$2,"Mid","High")))</f>
        <v>Low</v>
      </c>
      <c r="Y3592" s="22">
        <f t="shared" si="113"/>
        <v>0</v>
      </c>
    </row>
    <row r="3593" spans="1:25" x14ac:dyDescent="0.2">
      <c r="A3593" t="s">
        <v>5697</v>
      </c>
      <c r="B3593" t="s">
        <v>2469</v>
      </c>
      <c r="C3593" t="s">
        <v>2470</v>
      </c>
      <c r="D3593">
        <v>303</v>
      </c>
      <c r="E3593">
        <v>337</v>
      </c>
      <c r="F3593">
        <v>129</v>
      </c>
      <c r="G3593">
        <v>81000</v>
      </c>
      <c r="H3593">
        <v>6.9</v>
      </c>
      <c r="I3593">
        <v>452</v>
      </c>
      <c r="J3593">
        <v>98</v>
      </c>
      <c r="K3593">
        <v>66359959</v>
      </c>
      <c r="L3593">
        <v>35000000</v>
      </c>
      <c r="M3593" s="2">
        <f>VLOOKUP(A3593,Sheet2!$A$1:G7317,2,0)</f>
        <v>41634</v>
      </c>
      <c r="N3593" t="str">
        <f>VLOOKUP(A3593,Sheet2!$A$1:G7317,3,0)</f>
        <v>Color</v>
      </c>
      <c r="O3593" t="str">
        <f>VLOOKUP(A3593,Sheet2!$A$1:G7317,4,0)</f>
        <v>Comedy</v>
      </c>
      <c r="P3593" t="str">
        <f>VLOOKUP(A3593,Sheet2!$A$1:G7317,5,0)</f>
        <v>English</v>
      </c>
      <c r="Q3593" t="str">
        <f>VLOOKUP(A3593,Sheet2!$A$1:G7317,6,0)</f>
        <v>USA</v>
      </c>
      <c r="R3593" t="str">
        <f>VLOOKUP(A3593,Sheet2!$A$1:G7317,7,0)</f>
        <v>PG-13</v>
      </c>
      <c r="S3593" t="str">
        <f>IF(Table1[[#This Row],[Language]]="English","English","Other language")</f>
        <v>English</v>
      </c>
      <c r="T3593">
        <f>Table1[[#This Row],[Gross Revenue]]-Table1[[#This Row],[Budget]]</f>
        <v>31359959</v>
      </c>
      <c r="U3593" s="1">
        <f>(Table1[[#This Row],[Gross Revenue]]/Table1[[#This Row],[Budget]])-1</f>
        <v>0.89599882857142865</v>
      </c>
      <c r="V3593" t="str">
        <f t="shared" si="112"/>
        <v>90-110 minutes</v>
      </c>
      <c r="W3593">
        <f>Table1[[#This Row],[Profit]]/Table1[[#This Row],[Budget]]</f>
        <v>0.89599882857142854</v>
      </c>
      <c r="X3593" s="22" t="str">
        <f>IF(L3593="","",
IF(L3593&lt;Predictability!$B$1,"Low",
IF(L3593&lt;=Predictability!$B$2,"Mid","High")))</f>
        <v>Mid</v>
      </c>
      <c r="Y3593" s="22">
        <f t="shared" si="113"/>
        <v>1</v>
      </c>
    </row>
    <row r="3594" spans="1:25" x14ac:dyDescent="0.2">
      <c r="A3594" t="s">
        <v>6923</v>
      </c>
      <c r="B3594" t="s">
        <v>1827</v>
      </c>
      <c r="C3594" t="s">
        <v>2301</v>
      </c>
      <c r="D3594">
        <v>27000</v>
      </c>
      <c r="E3594">
        <v>29692</v>
      </c>
      <c r="F3594">
        <v>149</v>
      </c>
      <c r="G3594">
        <v>77000</v>
      </c>
      <c r="H3594">
        <v>8.1999999999999993</v>
      </c>
      <c r="I3594">
        <v>317</v>
      </c>
      <c r="J3594">
        <v>140</v>
      </c>
      <c r="K3594">
        <v>13651662</v>
      </c>
      <c r="L3594">
        <v>25000000</v>
      </c>
      <c r="M3594" s="2">
        <f>VLOOKUP(A3594,Sheet2!$A$1:G7318,2,0)</f>
        <v>40797</v>
      </c>
      <c r="N3594" t="str">
        <f>VLOOKUP(A3594,Sheet2!$A$1:G7318,3,0)</f>
        <v>Color</v>
      </c>
      <c r="O3594" t="str">
        <f>VLOOKUP(A3594,Sheet2!$A$1:G7318,4,0)</f>
        <v>Drama</v>
      </c>
      <c r="P3594" t="str">
        <f>VLOOKUP(A3594,Sheet2!$A$1:G7318,5,0)</f>
        <v>English</v>
      </c>
      <c r="Q3594" t="str">
        <f>VLOOKUP(A3594,Sheet2!$A$1:G7318,6,0)</f>
        <v>USA</v>
      </c>
      <c r="R3594" t="str">
        <f>VLOOKUP(A3594,Sheet2!$A$1:G7318,7,0)</f>
        <v>PG-13</v>
      </c>
      <c r="S3594" t="str">
        <f>IF(Table1[[#This Row],[Language]]="English","English","Other language")</f>
        <v>English</v>
      </c>
      <c r="T3594">
        <f>Table1[[#This Row],[Gross Revenue]]-Table1[[#This Row],[Budget]]</f>
        <v>-11348338</v>
      </c>
      <c r="U3594" s="1">
        <f>(Table1[[#This Row],[Gross Revenue]]/Table1[[#This Row],[Budget]])-1</f>
        <v>-0.45393351999999998</v>
      </c>
      <c r="V3594" t="str">
        <f t="shared" si="112"/>
        <v>131-150 minutes</v>
      </c>
      <c r="W3594">
        <f>Table1[[#This Row],[Profit]]/Table1[[#This Row],[Budget]]</f>
        <v>-0.45393351999999998</v>
      </c>
      <c r="X3594" s="22" t="str">
        <f>IF(L3594="","",
IF(L3594&lt;Predictability!$B$1,"Low",
IF(L3594&lt;=Predictability!$B$2,"Mid","High")))</f>
        <v>Mid</v>
      </c>
      <c r="Y3594" s="22">
        <f t="shared" si="113"/>
        <v>0</v>
      </c>
    </row>
    <row r="3595" spans="1:25" x14ac:dyDescent="0.2">
      <c r="A3595" t="s">
        <v>3454</v>
      </c>
      <c r="B3595" t="s">
        <v>366</v>
      </c>
      <c r="C3595" t="s">
        <v>367</v>
      </c>
      <c r="D3595">
        <v>690</v>
      </c>
      <c r="E3595">
        <v>1993</v>
      </c>
      <c r="F3595">
        <v>31</v>
      </c>
      <c r="G3595">
        <v>0</v>
      </c>
      <c r="H3595">
        <v>4.5999999999999996</v>
      </c>
      <c r="I3595">
        <v>24</v>
      </c>
      <c r="J3595">
        <v>101</v>
      </c>
      <c r="K3595">
        <v>6448817</v>
      </c>
      <c r="L3595">
        <v>35000000</v>
      </c>
      <c r="M3595" s="2">
        <f>VLOOKUP(A3595,Sheet2!$A$1:G7319,2,0)</f>
        <v>35431</v>
      </c>
      <c r="N3595" t="str">
        <f>VLOOKUP(A3595,Sheet2!$A$1:G7319,3,0)</f>
        <v>Color</v>
      </c>
      <c r="O3595" t="str">
        <f>VLOOKUP(A3595,Sheet2!$A$1:G7319,4,0)</f>
        <v>Action</v>
      </c>
      <c r="P3595" t="str">
        <f>VLOOKUP(A3595,Sheet2!$A$1:G7319,5,0)</f>
        <v>English</v>
      </c>
      <c r="Q3595" t="str">
        <f>VLOOKUP(A3595,Sheet2!$A$1:G7319,6,0)</f>
        <v>USA</v>
      </c>
      <c r="R3595" t="str">
        <f>VLOOKUP(A3595,Sheet2!$A$1:G7319,7,0)</f>
        <v>PG</v>
      </c>
      <c r="S3595" t="str">
        <f>IF(Table1[[#This Row],[Language]]="English","English","Other language")</f>
        <v>English</v>
      </c>
      <c r="T3595">
        <f>Table1[[#This Row],[Gross Revenue]]-Table1[[#This Row],[Budget]]</f>
        <v>-28551183</v>
      </c>
      <c r="U3595" s="1">
        <f>(Table1[[#This Row],[Gross Revenue]]/Table1[[#This Row],[Budget]])-1</f>
        <v>-0.8157480857142857</v>
      </c>
      <c r="V3595" t="str">
        <f t="shared" si="112"/>
        <v>90-110 minutes</v>
      </c>
      <c r="W3595">
        <f>Table1[[#This Row],[Profit]]/Table1[[#This Row],[Budget]]</f>
        <v>-0.8157480857142857</v>
      </c>
      <c r="X3595" s="22" t="str">
        <f>IF(L3595="","",
IF(L3595&lt;Predictability!$B$1,"Low",
IF(L3595&lt;=Predictability!$B$2,"Mid","High")))</f>
        <v>Mid</v>
      </c>
      <c r="Y3595" s="22">
        <f t="shared" si="113"/>
        <v>0</v>
      </c>
    </row>
    <row r="3596" spans="1:25" x14ac:dyDescent="0.2">
      <c r="A3596" t="s">
        <v>5137</v>
      </c>
      <c r="B3596" t="s">
        <v>2101</v>
      </c>
      <c r="C3596" t="s">
        <v>2102</v>
      </c>
      <c r="D3596">
        <v>235</v>
      </c>
      <c r="E3596">
        <v>303</v>
      </c>
      <c r="F3596">
        <v>7</v>
      </c>
      <c r="G3596">
        <v>0</v>
      </c>
      <c r="H3596">
        <v>6.6</v>
      </c>
      <c r="I3596">
        <v>40</v>
      </c>
      <c r="J3596">
        <v>94</v>
      </c>
      <c r="K3596">
        <v>81525</v>
      </c>
      <c r="L3596">
        <v>15300000</v>
      </c>
      <c r="M3596" s="2">
        <f>VLOOKUP(A3596,Sheet2!$A$1:G7320,2,0)</f>
        <v>36895</v>
      </c>
      <c r="N3596" t="str">
        <f>VLOOKUP(A3596,Sheet2!$A$1:G7320,3,0)</f>
        <v>Color</v>
      </c>
      <c r="O3596" t="str">
        <f>VLOOKUP(A3596,Sheet2!$A$1:G7320,4,0)</f>
        <v>Action</v>
      </c>
      <c r="P3596" t="str">
        <f>VLOOKUP(A3596,Sheet2!$A$1:G7320,5,0)</f>
        <v>French</v>
      </c>
      <c r="Q3596" t="str">
        <f>VLOOKUP(A3596,Sheet2!$A$1:G7320,6,0)</f>
        <v>France</v>
      </c>
      <c r="R3596" t="str">
        <f>VLOOKUP(A3596,Sheet2!$A$1:G7320,7,0)</f>
        <v>R</v>
      </c>
      <c r="S3596" t="str">
        <f>IF(Table1[[#This Row],[Language]]="English","English","Other language")</f>
        <v>Other language</v>
      </c>
      <c r="T3596">
        <f>Table1[[#This Row],[Gross Revenue]]-Table1[[#This Row],[Budget]]</f>
        <v>-15218475</v>
      </c>
      <c r="U3596" s="1">
        <f>(Table1[[#This Row],[Gross Revenue]]/Table1[[#This Row],[Budget]])-1</f>
        <v>-0.99467156862745099</v>
      </c>
      <c r="V3596" t="str">
        <f t="shared" si="112"/>
        <v>90-110 minutes</v>
      </c>
      <c r="W3596">
        <f>Table1[[#This Row],[Profit]]/Table1[[#This Row],[Budget]]</f>
        <v>-0.99467156862745099</v>
      </c>
      <c r="X3596" s="22" t="str">
        <f>IF(L3596="","",
IF(L3596&lt;Predictability!$B$1,"Low",
IF(L3596&lt;=Predictability!$B$2,"Mid","High")))</f>
        <v>Mid</v>
      </c>
      <c r="Y3596" s="22">
        <f t="shared" si="113"/>
        <v>0</v>
      </c>
    </row>
    <row r="3597" spans="1:25" x14ac:dyDescent="0.2">
      <c r="A3597" t="s">
        <v>6629</v>
      </c>
      <c r="B3597" t="s">
        <v>3039</v>
      </c>
      <c r="C3597" t="s">
        <v>1557</v>
      </c>
      <c r="D3597">
        <v>986</v>
      </c>
      <c r="E3597">
        <v>2530</v>
      </c>
      <c r="F3597">
        <v>0</v>
      </c>
      <c r="G3597">
        <v>18000</v>
      </c>
      <c r="H3597">
        <v>7.7</v>
      </c>
      <c r="I3597">
        <v>451</v>
      </c>
      <c r="J3597">
        <v>215</v>
      </c>
      <c r="K3597">
        <v>107503316</v>
      </c>
      <c r="L3597">
        <v>130000000</v>
      </c>
      <c r="M3597" s="2">
        <f>VLOOKUP(A3597,Sheet2!$A$1:G7321,2,0)</f>
        <v>39839</v>
      </c>
      <c r="N3597" t="str">
        <f>VLOOKUP(A3597,Sheet2!$A$1:G7321,3,0)</f>
        <v>Color</v>
      </c>
      <c r="O3597" t="str">
        <f>VLOOKUP(A3597,Sheet2!$A$1:G7321,4,0)</f>
        <v>Action</v>
      </c>
      <c r="P3597" t="str">
        <f>VLOOKUP(A3597,Sheet2!$A$1:G7321,5,0)</f>
        <v>English</v>
      </c>
      <c r="Q3597" t="str">
        <f>VLOOKUP(A3597,Sheet2!$A$1:G7321,6,0)</f>
        <v>USA</v>
      </c>
      <c r="R3597" t="str">
        <f>VLOOKUP(A3597,Sheet2!$A$1:G7321,7,0)</f>
        <v>R</v>
      </c>
      <c r="S3597" t="str">
        <f>IF(Table1[[#This Row],[Language]]="English","English","Other language")</f>
        <v>English</v>
      </c>
      <c r="T3597">
        <f>Table1[[#This Row],[Gross Revenue]]-Table1[[#This Row],[Budget]]</f>
        <v>-22496684</v>
      </c>
      <c r="U3597" s="1">
        <f>(Table1[[#This Row],[Gross Revenue]]/Table1[[#This Row],[Budget]])-1</f>
        <v>-0.17305141538461544</v>
      </c>
      <c r="V3597" t="str">
        <f t="shared" si="112"/>
        <v>&gt;150 minutes</v>
      </c>
      <c r="W3597">
        <f>Table1[[#This Row],[Profit]]/Table1[[#This Row],[Budget]]</f>
        <v>-0.17305141538461538</v>
      </c>
      <c r="X3597" s="22" t="str">
        <f>IF(L3597="","",
IF(L3597&lt;Predictability!$B$1,"Low",
IF(L3597&lt;=Predictability!$B$2,"Mid","High")))</f>
        <v>High</v>
      </c>
      <c r="Y3597" s="22">
        <f t="shared" si="113"/>
        <v>0</v>
      </c>
    </row>
    <row r="3598" spans="1:25" x14ac:dyDescent="0.2">
      <c r="A3598" t="s">
        <v>5686</v>
      </c>
      <c r="B3598" t="s">
        <v>402</v>
      </c>
      <c r="C3598" t="s">
        <v>2180</v>
      </c>
      <c r="D3598">
        <v>21000</v>
      </c>
      <c r="E3598">
        <v>36062</v>
      </c>
      <c r="F3598">
        <v>508</v>
      </c>
      <c r="G3598">
        <v>33000</v>
      </c>
      <c r="H3598">
        <v>6.9</v>
      </c>
      <c r="I3598">
        <v>279</v>
      </c>
      <c r="J3598">
        <v>120</v>
      </c>
      <c r="K3598">
        <v>58700247</v>
      </c>
      <c r="L3598">
        <v>38000000</v>
      </c>
      <c r="M3598" s="2">
        <f>VLOOKUP(A3598,Sheet2!$A$1:G7322,2,0)</f>
        <v>40784</v>
      </c>
      <c r="N3598" t="str">
        <f>VLOOKUP(A3598,Sheet2!$A$1:G7322,3,0)</f>
        <v>Color</v>
      </c>
      <c r="O3598" t="str">
        <f>VLOOKUP(A3598,Sheet2!$A$1:G7322,4,0)</f>
        <v>Drama</v>
      </c>
      <c r="P3598" t="str">
        <f>VLOOKUP(A3598,Sheet2!$A$1:G7322,5,0)</f>
        <v>English</v>
      </c>
      <c r="Q3598" t="str">
        <f>VLOOKUP(A3598,Sheet2!$A$1:G7322,6,0)</f>
        <v>USA</v>
      </c>
      <c r="R3598" t="str">
        <f>VLOOKUP(A3598,Sheet2!$A$1:G7322,7,0)</f>
        <v>PG-13</v>
      </c>
      <c r="S3598" t="str">
        <f>IF(Table1[[#This Row],[Language]]="English","English","Other language")</f>
        <v>English</v>
      </c>
      <c r="T3598">
        <f>Table1[[#This Row],[Gross Revenue]]-Table1[[#This Row],[Budget]]</f>
        <v>20700247</v>
      </c>
      <c r="U3598" s="1">
        <f>(Table1[[#This Row],[Gross Revenue]]/Table1[[#This Row],[Budget]])-1</f>
        <v>0.54474334210526321</v>
      </c>
      <c r="V3598" t="str">
        <f t="shared" si="112"/>
        <v>111-130 minutes</v>
      </c>
      <c r="W3598">
        <f>Table1[[#This Row],[Profit]]/Table1[[#This Row],[Budget]]</f>
        <v>0.54474334210526321</v>
      </c>
      <c r="X3598" s="22" t="str">
        <f>IF(L3598="","",
IF(L3598&lt;Predictability!$B$1,"Low",
IF(L3598&lt;=Predictability!$B$2,"Mid","High")))</f>
        <v>Mid</v>
      </c>
      <c r="Y3598" s="22">
        <f t="shared" si="113"/>
        <v>1</v>
      </c>
    </row>
    <row r="3599" spans="1:25" x14ac:dyDescent="0.2">
      <c r="A3599" t="s">
        <v>4455</v>
      </c>
      <c r="B3599" t="s">
        <v>1265</v>
      </c>
      <c r="C3599" t="s">
        <v>1559</v>
      </c>
      <c r="D3599">
        <v>711</v>
      </c>
      <c r="E3599">
        <v>1004</v>
      </c>
      <c r="F3599">
        <v>58</v>
      </c>
      <c r="G3599">
        <v>0</v>
      </c>
      <c r="H3599">
        <v>6.1</v>
      </c>
      <c r="I3599">
        <v>91</v>
      </c>
      <c r="J3599">
        <v>176</v>
      </c>
      <c r="K3599">
        <v>88246220</v>
      </c>
      <c r="L3599">
        <v>175000000</v>
      </c>
      <c r="M3599" s="2">
        <f>VLOOKUP(A3599,Sheet2!$A$1:G7323,2,0)</f>
        <v>34979</v>
      </c>
      <c r="N3599" t="str">
        <f>VLOOKUP(A3599,Sheet2!$A$1:G7323,3,0)</f>
        <v>Color</v>
      </c>
      <c r="O3599" t="str">
        <f>VLOOKUP(A3599,Sheet2!$A$1:G7323,4,0)</f>
        <v>Action</v>
      </c>
      <c r="P3599" t="str">
        <f>VLOOKUP(A3599,Sheet2!$A$1:G7323,5,0)</f>
        <v>English</v>
      </c>
      <c r="Q3599" t="str">
        <f>VLOOKUP(A3599,Sheet2!$A$1:G7323,6,0)</f>
        <v>USA</v>
      </c>
      <c r="R3599" t="str">
        <f>VLOOKUP(A3599,Sheet2!$A$1:G7323,7,0)</f>
        <v>PG-13</v>
      </c>
      <c r="S3599" t="str">
        <f>IF(Table1[[#This Row],[Language]]="English","English","Other language")</f>
        <v>English</v>
      </c>
      <c r="T3599">
        <f>Table1[[#This Row],[Gross Revenue]]-Table1[[#This Row],[Budget]]</f>
        <v>-86753780</v>
      </c>
      <c r="U3599" s="1">
        <f>(Table1[[#This Row],[Gross Revenue]]/Table1[[#This Row],[Budget]])-1</f>
        <v>-0.49573588571428573</v>
      </c>
      <c r="V3599" t="str">
        <f t="shared" si="112"/>
        <v>&gt;150 minutes</v>
      </c>
      <c r="W3599">
        <f>Table1[[#This Row],[Profit]]/Table1[[#This Row],[Budget]]</f>
        <v>-0.49573588571428573</v>
      </c>
      <c r="X3599" s="22" t="str">
        <f>IF(L3599="","",
IF(L3599&lt;Predictability!$B$1,"Low",
IF(L3599&lt;=Predictability!$B$2,"Mid","High")))</f>
        <v>High</v>
      </c>
      <c r="Y3599" s="22">
        <f t="shared" si="113"/>
        <v>0</v>
      </c>
    </row>
    <row r="3600" spans="1:25" x14ac:dyDescent="0.2">
      <c r="A3600" t="s">
        <v>5868</v>
      </c>
      <c r="B3600" t="s">
        <v>840</v>
      </c>
      <c r="C3600" t="s">
        <v>2580</v>
      </c>
      <c r="D3600">
        <v>1000</v>
      </c>
      <c r="E3600">
        <v>4263</v>
      </c>
      <c r="F3600">
        <v>122</v>
      </c>
      <c r="G3600">
        <v>0</v>
      </c>
      <c r="H3600">
        <v>7</v>
      </c>
      <c r="I3600">
        <v>61</v>
      </c>
      <c r="J3600">
        <v>94</v>
      </c>
      <c r="K3600">
        <v>121697350</v>
      </c>
      <c r="L3600">
        <v>20000000</v>
      </c>
      <c r="M3600" s="2">
        <f>VLOOKUP(A3600,Sheet2!$A$1:G7324,2,0)</f>
        <v>33799</v>
      </c>
      <c r="N3600" t="str">
        <f>VLOOKUP(A3600,Sheet2!$A$1:G7324,3,0)</f>
        <v>Color</v>
      </c>
      <c r="O3600" t="str">
        <f>VLOOKUP(A3600,Sheet2!$A$1:G7324,4,0)</f>
        <v>Comedy</v>
      </c>
      <c r="P3600" t="str">
        <f>VLOOKUP(A3600,Sheet2!$A$1:G7324,5,0)</f>
        <v>English</v>
      </c>
      <c r="Q3600" t="str">
        <f>VLOOKUP(A3600,Sheet2!$A$1:G7324,6,0)</f>
        <v>USA</v>
      </c>
      <c r="R3600" t="str">
        <f>VLOOKUP(A3600,Sheet2!$A$1:G7324,7,0)</f>
        <v>PG-13</v>
      </c>
      <c r="S3600" t="str">
        <f>IF(Table1[[#This Row],[Language]]="English","English","Other language")</f>
        <v>English</v>
      </c>
      <c r="T3600">
        <f>Table1[[#This Row],[Gross Revenue]]-Table1[[#This Row],[Budget]]</f>
        <v>101697350</v>
      </c>
      <c r="U3600" s="1">
        <f>(Table1[[#This Row],[Gross Revenue]]/Table1[[#This Row],[Budget]])-1</f>
        <v>5.0848674999999997</v>
      </c>
      <c r="V3600" t="str">
        <f t="shared" si="112"/>
        <v>90-110 minutes</v>
      </c>
      <c r="W3600">
        <f>Table1[[#This Row],[Profit]]/Table1[[#This Row],[Budget]]</f>
        <v>5.0848674999999997</v>
      </c>
      <c r="X3600" s="22" t="str">
        <f>IF(L3600="","",
IF(L3600&lt;Predictability!$B$1,"Low",
IF(L3600&lt;=Predictability!$B$2,"Mid","High")))</f>
        <v>Mid</v>
      </c>
      <c r="Y3600" s="22">
        <f t="shared" si="113"/>
        <v>1</v>
      </c>
    </row>
    <row r="3601" spans="1:25" x14ac:dyDescent="0.2">
      <c r="A3601" t="s">
        <v>5932</v>
      </c>
      <c r="B3601" t="s">
        <v>408</v>
      </c>
      <c r="C3601" t="s">
        <v>475</v>
      </c>
      <c r="D3601">
        <v>11000</v>
      </c>
      <c r="E3601">
        <v>12088</v>
      </c>
      <c r="F3601">
        <v>368</v>
      </c>
      <c r="G3601">
        <v>0</v>
      </c>
      <c r="H3601">
        <v>7.1</v>
      </c>
      <c r="I3601">
        <v>96</v>
      </c>
      <c r="J3601">
        <v>131</v>
      </c>
      <c r="K3601">
        <v>43532294</v>
      </c>
      <c r="L3601">
        <v>65000000</v>
      </c>
      <c r="M3601" s="2">
        <f>VLOOKUP(A3601,Sheet2!$A$1:G7325,2,0)</f>
        <v>38918</v>
      </c>
      <c r="N3601" t="str">
        <f>VLOOKUP(A3601,Sheet2!$A$1:G7325,3,0)</f>
        <v>Color</v>
      </c>
      <c r="O3601" t="str">
        <f>VLOOKUP(A3601,Sheet2!$A$1:G7325,4,0)</f>
        <v>Drama</v>
      </c>
      <c r="P3601" t="str">
        <f>VLOOKUP(A3601,Sheet2!$A$1:G7325,5,0)</f>
        <v>English</v>
      </c>
      <c r="Q3601" t="str">
        <f>VLOOKUP(A3601,Sheet2!$A$1:G7325,6,0)</f>
        <v>USA</v>
      </c>
      <c r="R3601" t="str">
        <f>VLOOKUP(A3601,Sheet2!$A$1:G7325,7,0)</f>
        <v>PG</v>
      </c>
      <c r="S3601" t="str">
        <f>IF(Table1[[#This Row],[Language]]="English","English","Other language")</f>
        <v>English</v>
      </c>
      <c r="T3601">
        <f>Table1[[#This Row],[Gross Revenue]]-Table1[[#This Row],[Budget]]</f>
        <v>-21467706</v>
      </c>
      <c r="U3601" s="1">
        <f>(Table1[[#This Row],[Gross Revenue]]/Table1[[#This Row],[Budget]])-1</f>
        <v>-0.33027240000000002</v>
      </c>
      <c r="V3601" t="str">
        <f t="shared" si="112"/>
        <v>131-150 minutes</v>
      </c>
      <c r="W3601">
        <f>Table1[[#This Row],[Profit]]/Table1[[#This Row],[Budget]]</f>
        <v>-0.33027240000000002</v>
      </c>
      <c r="X3601" s="22" t="str">
        <f>IF(L3601="","",
IF(L3601&lt;Predictability!$B$1,"Low",
IF(L3601&lt;=Predictability!$B$2,"Mid","High")))</f>
        <v>High</v>
      </c>
      <c r="Y3601" s="22">
        <f t="shared" si="113"/>
        <v>0</v>
      </c>
    </row>
    <row r="3602" spans="1:25" x14ac:dyDescent="0.2">
      <c r="A3602" t="s">
        <v>4512</v>
      </c>
      <c r="B3602" t="s">
        <v>1604</v>
      </c>
      <c r="C3602" t="s">
        <v>1605</v>
      </c>
      <c r="D3602">
        <v>804</v>
      </c>
      <c r="E3602">
        <v>3013</v>
      </c>
      <c r="F3602">
        <v>31</v>
      </c>
      <c r="G3602">
        <v>0</v>
      </c>
      <c r="H3602">
        <v>6.1</v>
      </c>
      <c r="I3602">
        <v>158</v>
      </c>
      <c r="J3602">
        <v>96</v>
      </c>
      <c r="K3602">
        <v>3590010</v>
      </c>
      <c r="L3602">
        <v>2000000</v>
      </c>
      <c r="M3602" s="2">
        <f>VLOOKUP(A3602,Sheet2!$A$1:G7326,2,0)</f>
        <v>42138</v>
      </c>
      <c r="N3602" t="str">
        <f>VLOOKUP(A3602,Sheet2!$A$1:G7326,3,0)</f>
        <v>Color</v>
      </c>
      <c r="O3602" t="str">
        <f>VLOOKUP(A3602,Sheet2!$A$1:G7326,4,0)</f>
        <v>Drama</v>
      </c>
      <c r="P3602" t="str">
        <f>VLOOKUP(A3602,Sheet2!$A$1:G7326,5,0)</f>
        <v>English</v>
      </c>
      <c r="Q3602" t="str">
        <f>VLOOKUP(A3602,Sheet2!$A$1:G7326,6,0)</f>
        <v>UK</v>
      </c>
      <c r="R3602" t="str">
        <f>VLOOKUP(A3602,Sheet2!$A$1:G7326,7,0)</f>
        <v>R</v>
      </c>
      <c r="S3602" t="str">
        <f>IF(Table1[[#This Row],[Language]]="English","English","Other language")</f>
        <v>English</v>
      </c>
      <c r="T3602">
        <f>Table1[[#This Row],[Gross Revenue]]-Table1[[#This Row],[Budget]]</f>
        <v>1590010</v>
      </c>
      <c r="U3602" s="1">
        <f>(Table1[[#This Row],[Gross Revenue]]/Table1[[#This Row],[Budget]])-1</f>
        <v>0.79500499999999996</v>
      </c>
      <c r="V3602" t="str">
        <f t="shared" si="112"/>
        <v>90-110 minutes</v>
      </c>
      <c r="W3602">
        <f>Table1[[#This Row],[Profit]]/Table1[[#This Row],[Budget]]</f>
        <v>0.79500499999999996</v>
      </c>
      <c r="X3602" s="22" t="str">
        <f>IF(L3602="","",
IF(L3602&lt;Predictability!$B$1,"Low",
IF(L3602&lt;=Predictability!$B$2,"Mid","High")))</f>
        <v>Low</v>
      </c>
      <c r="Y3602" s="22">
        <f t="shared" si="113"/>
        <v>1</v>
      </c>
    </row>
    <row r="3603" spans="1:25" x14ac:dyDescent="0.2">
      <c r="A3603" t="s">
        <v>6411</v>
      </c>
      <c r="B3603" t="s">
        <v>2877</v>
      </c>
      <c r="C3603" t="s">
        <v>2914</v>
      </c>
      <c r="D3603">
        <v>3000</v>
      </c>
      <c r="E3603">
        <v>3547</v>
      </c>
      <c r="F3603">
        <v>159</v>
      </c>
      <c r="G3603">
        <v>38000</v>
      </c>
      <c r="H3603">
        <v>7.5</v>
      </c>
      <c r="I3603">
        <v>389</v>
      </c>
      <c r="J3603">
        <v>112</v>
      </c>
      <c r="K3603">
        <v>1738692</v>
      </c>
      <c r="L3603">
        <v>7000000</v>
      </c>
      <c r="M3603" s="2">
        <f>VLOOKUP(A3603,Sheet2!$A$1:G7327,2,0)</f>
        <v>40644</v>
      </c>
      <c r="N3603" t="str">
        <f>VLOOKUP(A3603,Sheet2!$A$1:G7327,3,0)</f>
        <v>Color</v>
      </c>
      <c r="O3603" t="str">
        <f>VLOOKUP(A3603,Sheet2!$A$1:G7327,4,0)</f>
        <v>Drama</v>
      </c>
      <c r="P3603" t="str">
        <f>VLOOKUP(A3603,Sheet2!$A$1:G7327,5,0)</f>
        <v>English</v>
      </c>
      <c r="Q3603" t="str">
        <f>VLOOKUP(A3603,Sheet2!$A$1:G7327,6,0)</f>
        <v>UK</v>
      </c>
      <c r="R3603" t="str">
        <f>VLOOKUP(A3603,Sheet2!$A$1:G7327,7,0)</f>
        <v>R</v>
      </c>
      <c r="S3603" t="str">
        <f>IF(Table1[[#This Row],[Language]]="English","English","Other language")</f>
        <v>English</v>
      </c>
      <c r="T3603">
        <f>Table1[[#This Row],[Gross Revenue]]-Table1[[#This Row],[Budget]]</f>
        <v>-5261308</v>
      </c>
      <c r="U3603" s="1">
        <f>(Table1[[#This Row],[Gross Revenue]]/Table1[[#This Row],[Budget]])-1</f>
        <v>-0.7516154285714286</v>
      </c>
      <c r="V3603" t="str">
        <f t="shared" si="112"/>
        <v>111-130 minutes</v>
      </c>
      <c r="W3603">
        <f>Table1[[#This Row],[Profit]]/Table1[[#This Row],[Budget]]</f>
        <v>-0.7516154285714286</v>
      </c>
      <c r="X3603" s="22" t="str">
        <f>IF(L3603="","",
IF(L3603&lt;Predictability!$B$1,"Low",
IF(L3603&lt;=Predictability!$B$2,"Mid","High")))</f>
        <v>Low</v>
      </c>
      <c r="Y3603" s="22">
        <f t="shared" si="113"/>
        <v>0</v>
      </c>
    </row>
    <row r="3604" spans="1:25" x14ac:dyDescent="0.2">
      <c r="A3604" t="s">
        <v>5342</v>
      </c>
      <c r="B3604" t="s">
        <v>1344</v>
      </c>
      <c r="C3604" t="s">
        <v>2123</v>
      </c>
      <c r="D3604">
        <v>3000</v>
      </c>
      <c r="E3604">
        <v>3681</v>
      </c>
      <c r="F3604">
        <v>115</v>
      </c>
      <c r="G3604">
        <v>0</v>
      </c>
      <c r="H3604">
        <v>6.9</v>
      </c>
      <c r="I3604">
        <v>222</v>
      </c>
      <c r="J3604">
        <v>117</v>
      </c>
      <c r="K3604">
        <v>28563179</v>
      </c>
      <c r="L3604">
        <v>21000000</v>
      </c>
      <c r="M3604" s="2">
        <f>VLOOKUP(A3604,Sheet2!$A$1:G7328,2,0)</f>
        <v>39185</v>
      </c>
      <c r="N3604" t="str">
        <f>VLOOKUP(A3604,Sheet2!$A$1:G7328,3,0)</f>
        <v>Color</v>
      </c>
      <c r="O3604" t="str">
        <f>VLOOKUP(A3604,Sheet2!$A$1:G7328,4,0)</f>
        <v>Crime</v>
      </c>
      <c r="P3604" t="str">
        <f>VLOOKUP(A3604,Sheet2!$A$1:G7328,5,0)</f>
        <v>English</v>
      </c>
      <c r="Q3604" t="str">
        <f>VLOOKUP(A3604,Sheet2!$A$1:G7328,6,0)</f>
        <v>USA</v>
      </c>
      <c r="R3604" t="str">
        <f>VLOOKUP(A3604,Sheet2!$A$1:G7328,7,0)</f>
        <v>R</v>
      </c>
      <c r="S3604" t="str">
        <f>IF(Table1[[#This Row],[Language]]="English","English","Other language")</f>
        <v>English</v>
      </c>
      <c r="T3604">
        <f>Table1[[#This Row],[Gross Revenue]]-Table1[[#This Row],[Budget]]</f>
        <v>7563179</v>
      </c>
      <c r="U3604" s="1">
        <f>(Table1[[#This Row],[Gross Revenue]]/Table1[[#This Row],[Budget]])-1</f>
        <v>0.36015138095238086</v>
      </c>
      <c r="V3604" t="str">
        <f t="shared" si="112"/>
        <v>111-130 minutes</v>
      </c>
      <c r="W3604">
        <f>Table1[[#This Row],[Profit]]/Table1[[#This Row],[Budget]]</f>
        <v>0.36015138095238097</v>
      </c>
      <c r="X3604" s="22" t="str">
        <f>IF(L3604="","",
IF(L3604&lt;Predictability!$B$1,"Low",
IF(L3604&lt;=Predictability!$B$2,"Mid","High")))</f>
        <v>Mid</v>
      </c>
      <c r="Y3604" s="22">
        <f t="shared" si="113"/>
        <v>0</v>
      </c>
    </row>
    <row r="3605" spans="1:25" x14ac:dyDescent="0.2">
      <c r="A3605" t="s">
        <v>5948</v>
      </c>
      <c r="B3605" t="s">
        <v>556</v>
      </c>
      <c r="C3605" t="s">
        <v>1306</v>
      </c>
      <c r="D3605">
        <v>4000</v>
      </c>
      <c r="E3605">
        <v>6181</v>
      </c>
      <c r="F3605">
        <v>130</v>
      </c>
      <c r="G3605">
        <v>5000</v>
      </c>
      <c r="H3605">
        <v>7.1</v>
      </c>
      <c r="I3605">
        <v>141</v>
      </c>
      <c r="J3605">
        <v>124</v>
      </c>
      <c r="K3605">
        <v>78120196</v>
      </c>
      <c r="L3605">
        <v>75000000</v>
      </c>
      <c r="M3605" s="2">
        <f>VLOOKUP(A3605,Sheet2!$A$1:G7329,2,0)</f>
        <v>37306</v>
      </c>
      <c r="N3605" t="str">
        <f>VLOOKUP(A3605,Sheet2!$A$1:G7329,3,0)</f>
        <v>Color</v>
      </c>
      <c r="O3605" t="str">
        <f>VLOOKUP(A3605,Sheet2!$A$1:G7329,4,0)</f>
        <v>Action</v>
      </c>
      <c r="P3605" t="str">
        <f>VLOOKUP(A3605,Sheet2!$A$1:G7329,5,0)</f>
        <v>English</v>
      </c>
      <c r="Q3605" t="str">
        <f>VLOOKUP(A3605,Sheet2!$A$1:G7329,6,0)</f>
        <v>USA</v>
      </c>
      <c r="R3605" t="str">
        <f>VLOOKUP(A3605,Sheet2!$A$1:G7329,7,0)</f>
        <v>R</v>
      </c>
      <c r="S3605" t="str">
        <f>IF(Table1[[#This Row],[Language]]="English","English","Other language")</f>
        <v>English</v>
      </c>
      <c r="T3605">
        <f>Table1[[#This Row],[Gross Revenue]]-Table1[[#This Row],[Budget]]</f>
        <v>3120196</v>
      </c>
      <c r="U3605" s="1">
        <f>(Table1[[#This Row],[Gross Revenue]]/Table1[[#This Row],[Budget]])-1</f>
        <v>4.1602613333333371E-2</v>
      </c>
      <c r="V3605" t="str">
        <f t="shared" si="112"/>
        <v>111-130 minutes</v>
      </c>
      <c r="W3605">
        <f>Table1[[#This Row],[Profit]]/Table1[[#This Row],[Budget]]</f>
        <v>4.1602613333333337E-2</v>
      </c>
      <c r="X3605" s="22" t="str">
        <f>IF(L3605="","",
IF(L3605&lt;Predictability!$B$1,"Low",
IF(L3605&lt;=Predictability!$B$2,"Mid","High")))</f>
        <v>High</v>
      </c>
      <c r="Y3605" s="22">
        <f t="shared" si="113"/>
        <v>0</v>
      </c>
    </row>
    <row r="3606" spans="1:25" x14ac:dyDescent="0.2">
      <c r="A3606" t="s">
        <v>6671</v>
      </c>
      <c r="B3606" t="s">
        <v>1440</v>
      </c>
      <c r="C3606" t="s">
        <v>3061</v>
      </c>
      <c r="D3606">
        <v>507</v>
      </c>
      <c r="E3606">
        <v>654</v>
      </c>
      <c r="F3606">
        <v>131</v>
      </c>
      <c r="G3606">
        <v>0</v>
      </c>
      <c r="H3606">
        <v>7.7</v>
      </c>
      <c r="I3606">
        <v>143</v>
      </c>
      <c r="J3606">
        <v>97</v>
      </c>
      <c r="K3606">
        <v>469947</v>
      </c>
      <c r="L3606">
        <v>120000</v>
      </c>
      <c r="M3606" s="2">
        <f>VLOOKUP(A3606,Sheet2!$A$1:G7330,2,0)</f>
        <v>40856</v>
      </c>
      <c r="N3606" t="str">
        <f>VLOOKUP(A3606,Sheet2!$A$1:G7330,3,0)</f>
        <v>Color</v>
      </c>
      <c r="O3606" t="str">
        <f>VLOOKUP(A3606,Sheet2!$A$1:G7330,4,0)</f>
        <v>Drama</v>
      </c>
      <c r="P3606" t="str">
        <f>VLOOKUP(A3606,Sheet2!$A$1:G7330,5,0)</f>
        <v>English</v>
      </c>
      <c r="Q3606" t="str">
        <f>VLOOKUP(A3606,Sheet2!$A$1:G7330,6,0)</f>
        <v>UK</v>
      </c>
      <c r="R3606" t="str">
        <f>VLOOKUP(A3606,Sheet2!$A$1:G7330,7,0)</f>
        <v>Not Rated</v>
      </c>
      <c r="S3606" t="str">
        <f>IF(Table1[[#This Row],[Language]]="English","English","Other language")</f>
        <v>English</v>
      </c>
      <c r="T3606">
        <f>Table1[[#This Row],[Gross Revenue]]-Table1[[#This Row],[Budget]]</f>
        <v>349947</v>
      </c>
      <c r="U3606" s="1">
        <f>(Table1[[#This Row],[Gross Revenue]]/Table1[[#This Row],[Budget]])-1</f>
        <v>2.9162249999999998</v>
      </c>
      <c r="V3606" t="str">
        <f t="shared" si="112"/>
        <v>90-110 minutes</v>
      </c>
      <c r="W3606">
        <f>Table1[[#This Row],[Profit]]/Table1[[#This Row],[Budget]]</f>
        <v>2.9162249999999998</v>
      </c>
      <c r="X3606" s="22" t="str">
        <f>IF(L3606="","",
IF(L3606&lt;Predictability!$B$1,"Low",
IF(L3606&lt;=Predictability!$B$2,"Mid","High")))</f>
        <v>Low</v>
      </c>
      <c r="Y3606" s="22">
        <f t="shared" si="113"/>
        <v>1</v>
      </c>
    </row>
    <row r="3607" spans="1:25" x14ac:dyDescent="0.2">
      <c r="A3607" t="s">
        <v>3752</v>
      </c>
      <c r="B3607" t="s">
        <v>70</v>
      </c>
      <c r="C3607" t="s">
        <v>114</v>
      </c>
      <c r="D3607">
        <v>940</v>
      </c>
      <c r="E3607">
        <v>3565</v>
      </c>
      <c r="F3607">
        <v>92</v>
      </c>
      <c r="G3607">
        <v>464</v>
      </c>
      <c r="H3607">
        <v>5.3</v>
      </c>
      <c r="I3607">
        <v>76</v>
      </c>
      <c r="J3607">
        <v>114</v>
      </c>
      <c r="K3607">
        <v>42168445</v>
      </c>
      <c r="L3607">
        <v>35000000</v>
      </c>
      <c r="M3607" s="2">
        <f>VLOOKUP(A3607,Sheet2!$A$1:G7331,2,0)</f>
        <v>39467</v>
      </c>
      <c r="N3607" t="str">
        <f>VLOOKUP(A3607,Sheet2!$A$1:G7331,3,0)</f>
        <v>Color</v>
      </c>
      <c r="O3607" t="str">
        <f>VLOOKUP(A3607,Sheet2!$A$1:G7331,4,0)</f>
        <v>Comedy</v>
      </c>
      <c r="P3607" t="str">
        <f>VLOOKUP(A3607,Sheet2!$A$1:G7331,5,0)</f>
        <v>English</v>
      </c>
      <c r="Q3607" t="str">
        <f>VLOOKUP(A3607,Sheet2!$A$1:G7331,6,0)</f>
        <v>USA</v>
      </c>
      <c r="R3607" t="str">
        <f>VLOOKUP(A3607,Sheet2!$A$1:G7331,7,0)</f>
        <v>PG-13</v>
      </c>
      <c r="S3607" t="str">
        <f>IF(Table1[[#This Row],[Language]]="English","English","Other language")</f>
        <v>English</v>
      </c>
      <c r="T3607">
        <f>Table1[[#This Row],[Gross Revenue]]-Table1[[#This Row],[Budget]]</f>
        <v>7168445</v>
      </c>
      <c r="U3607" s="1">
        <f>(Table1[[#This Row],[Gross Revenue]]/Table1[[#This Row],[Budget]])-1</f>
        <v>0.20481271428571435</v>
      </c>
      <c r="V3607" t="str">
        <f t="shared" si="112"/>
        <v>111-130 minutes</v>
      </c>
      <c r="W3607">
        <f>Table1[[#This Row],[Profit]]/Table1[[#This Row],[Budget]]</f>
        <v>0.20481271428571429</v>
      </c>
      <c r="X3607" s="22" t="str">
        <f>IF(L3607="","",
IF(L3607&lt;Predictability!$B$1,"Low",
IF(L3607&lt;=Predictability!$B$2,"Mid","High")))</f>
        <v>Mid</v>
      </c>
      <c r="Y3607" s="22">
        <f t="shared" si="113"/>
        <v>0</v>
      </c>
    </row>
    <row r="3608" spans="1:25" x14ac:dyDescent="0.2">
      <c r="A3608" t="s">
        <v>4833</v>
      </c>
      <c r="B3608" t="s">
        <v>1397</v>
      </c>
      <c r="C3608" t="s">
        <v>1092</v>
      </c>
      <c r="D3608">
        <v>693</v>
      </c>
      <c r="E3608">
        <v>1373</v>
      </c>
      <c r="F3608">
        <v>94</v>
      </c>
      <c r="G3608">
        <v>423</v>
      </c>
      <c r="H3608">
        <v>6.4</v>
      </c>
      <c r="I3608">
        <v>72</v>
      </c>
      <c r="J3608">
        <v>86</v>
      </c>
      <c r="K3608">
        <v>333976</v>
      </c>
      <c r="L3608">
        <v>12000000</v>
      </c>
      <c r="M3608" s="2">
        <f>VLOOKUP(A3608,Sheet2!$A$1:G7332,2,0)</f>
        <v>37290</v>
      </c>
      <c r="N3608" t="str">
        <f>VLOOKUP(A3608,Sheet2!$A$1:G7332,3,0)</f>
        <v>Color</v>
      </c>
      <c r="O3608" t="str">
        <f>VLOOKUP(A3608,Sheet2!$A$1:G7332,4,0)</f>
        <v>Comedy</v>
      </c>
      <c r="P3608" t="str">
        <f>VLOOKUP(A3608,Sheet2!$A$1:G7332,5,0)</f>
        <v>English</v>
      </c>
      <c r="Q3608" t="str">
        <f>VLOOKUP(A3608,Sheet2!$A$1:G7332,6,0)</f>
        <v>USA</v>
      </c>
      <c r="R3608" t="str">
        <f>VLOOKUP(A3608,Sheet2!$A$1:G7332,7,0)</f>
        <v>R</v>
      </c>
      <c r="S3608" t="str">
        <f>IF(Table1[[#This Row],[Language]]="English","English","Other language")</f>
        <v>English</v>
      </c>
      <c r="T3608">
        <f>Table1[[#This Row],[Gross Revenue]]-Table1[[#This Row],[Budget]]</f>
        <v>-11666024</v>
      </c>
      <c r="U3608" s="1">
        <f>(Table1[[#This Row],[Gross Revenue]]/Table1[[#This Row],[Budget]])-1</f>
        <v>-0.97216866666666668</v>
      </c>
      <c r="V3608" t="str">
        <f t="shared" si="112"/>
        <v>&lt;90 minutes</v>
      </c>
      <c r="W3608">
        <f>Table1[[#This Row],[Profit]]/Table1[[#This Row],[Budget]]</f>
        <v>-0.97216866666666668</v>
      </c>
      <c r="X3608" s="22" t="str">
        <f>IF(L3608="","",
IF(L3608&lt;Predictability!$B$1,"Low",
IF(L3608&lt;=Predictability!$B$2,"Mid","High")))</f>
        <v>Mid</v>
      </c>
      <c r="Y3608" s="22">
        <f t="shared" si="113"/>
        <v>0</v>
      </c>
    </row>
    <row r="3609" spans="1:25" x14ac:dyDescent="0.2">
      <c r="A3609" t="s">
        <v>3669</v>
      </c>
      <c r="B3609" t="s">
        <v>347</v>
      </c>
      <c r="C3609" t="s">
        <v>518</v>
      </c>
      <c r="D3609">
        <v>826</v>
      </c>
      <c r="E3609">
        <v>2466</v>
      </c>
      <c r="F3609">
        <v>80</v>
      </c>
      <c r="G3609">
        <v>260</v>
      </c>
      <c r="H3609">
        <v>5.2</v>
      </c>
      <c r="I3609">
        <v>82</v>
      </c>
      <c r="J3609">
        <v>110</v>
      </c>
      <c r="K3609">
        <v>14469428</v>
      </c>
      <c r="L3609">
        <v>26000000</v>
      </c>
      <c r="M3609" s="2">
        <f>VLOOKUP(A3609,Sheet2!$A$1:G7333,2,0)</f>
        <v>38218</v>
      </c>
      <c r="N3609" t="str">
        <f>VLOOKUP(A3609,Sheet2!$A$1:G7333,3,0)</f>
        <v>Color</v>
      </c>
      <c r="O3609" t="str">
        <f>VLOOKUP(A3609,Sheet2!$A$1:G7333,4,0)</f>
        <v>Comedy</v>
      </c>
      <c r="P3609" t="str">
        <f>VLOOKUP(A3609,Sheet2!$A$1:G7333,5,0)</f>
        <v>English</v>
      </c>
      <c r="Q3609" t="str">
        <f>VLOOKUP(A3609,Sheet2!$A$1:G7333,6,0)</f>
        <v>USA</v>
      </c>
      <c r="R3609" t="str">
        <f>VLOOKUP(A3609,Sheet2!$A$1:G7333,7,0)</f>
        <v>PG-13</v>
      </c>
      <c r="S3609" t="str">
        <f>IF(Table1[[#This Row],[Language]]="English","English","Other language")</f>
        <v>English</v>
      </c>
      <c r="T3609">
        <f>Table1[[#This Row],[Gross Revenue]]-Table1[[#This Row],[Budget]]</f>
        <v>-11530572</v>
      </c>
      <c r="U3609" s="1">
        <f>(Table1[[#This Row],[Gross Revenue]]/Table1[[#This Row],[Budget]])-1</f>
        <v>-0.44348353846153843</v>
      </c>
      <c r="V3609" t="str">
        <f t="shared" si="112"/>
        <v>90-110 minutes</v>
      </c>
      <c r="W3609">
        <f>Table1[[#This Row],[Profit]]/Table1[[#This Row],[Budget]]</f>
        <v>-0.44348353846153848</v>
      </c>
      <c r="X3609" s="22" t="str">
        <f>IF(L3609="","",
IF(L3609&lt;Predictability!$B$1,"Low",
IF(L3609&lt;=Predictability!$B$2,"Mid","High")))</f>
        <v>Mid</v>
      </c>
      <c r="Y3609" s="22">
        <f t="shared" si="113"/>
        <v>0</v>
      </c>
    </row>
    <row r="3610" spans="1:25" x14ac:dyDescent="0.2">
      <c r="A3610" t="s">
        <v>6477</v>
      </c>
      <c r="B3610" t="s">
        <v>890</v>
      </c>
      <c r="C3610" t="s">
        <v>2947</v>
      </c>
      <c r="D3610">
        <v>529</v>
      </c>
      <c r="E3610">
        <v>1502</v>
      </c>
      <c r="F3610">
        <v>377</v>
      </c>
      <c r="G3610">
        <v>0</v>
      </c>
      <c r="H3610">
        <v>7.5</v>
      </c>
      <c r="I3610">
        <v>74</v>
      </c>
      <c r="J3610">
        <v>88</v>
      </c>
      <c r="K3610">
        <v>4771000</v>
      </c>
      <c r="L3610">
        <v>800000</v>
      </c>
      <c r="M3610" s="2">
        <f>VLOOKUP(A3610,Sheet2!$A$1:G7334,2,0)</f>
        <v>34709</v>
      </c>
      <c r="N3610" t="str">
        <f>VLOOKUP(A3610,Sheet2!$A$1:G7334,3,0)</f>
        <v>Color</v>
      </c>
      <c r="O3610" t="str">
        <f>VLOOKUP(A3610,Sheet2!$A$1:G7334,4,0)</f>
        <v>Comedy</v>
      </c>
      <c r="P3610" t="str">
        <f>VLOOKUP(A3610,Sheet2!$A$1:G7334,5,0)</f>
        <v>English</v>
      </c>
      <c r="Q3610" t="str">
        <f>VLOOKUP(A3610,Sheet2!$A$1:G7334,6,0)</f>
        <v>USA</v>
      </c>
      <c r="R3610" t="str">
        <f>VLOOKUP(A3610,Sheet2!$A$1:G7334,7,0)</f>
        <v>R</v>
      </c>
      <c r="S3610" t="str">
        <f>IF(Table1[[#This Row],[Language]]="English","English","Other language")</f>
        <v>English</v>
      </c>
      <c r="T3610">
        <f>Table1[[#This Row],[Gross Revenue]]-Table1[[#This Row],[Budget]]</f>
        <v>3971000</v>
      </c>
      <c r="U3610" s="1">
        <f>(Table1[[#This Row],[Gross Revenue]]/Table1[[#This Row],[Budget]])-1</f>
        <v>4.9637500000000001</v>
      </c>
      <c r="V3610" t="str">
        <f t="shared" si="112"/>
        <v>&lt;90 minutes</v>
      </c>
      <c r="W3610">
        <f>Table1[[#This Row],[Profit]]/Table1[[#This Row],[Budget]]</f>
        <v>4.9637500000000001</v>
      </c>
      <c r="X3610" s="22" t="str">
        <f>IF(L3610="","",
IF(L3610&lt;Predictability!$B$1,"Low",
IF(L3610&lt;=Predictability!$B$2,"Mid","High")))</f>
        <v>Low</v>
      </c>
      <c r="Y3610" s="22">
        <f t="shared" si="113"/>
        <v>1</v>
      </c>
    </row>
    <row r="3611" spans="1:25" x14ac:dyDescent="0.2">
      <c r="A3611" t="s">
        <v>6005</v>
      </c>
      <c r="B3611" t="s">
        <v>2669</v>
      </c>
      <c r="C3611" t="s">
        <v>2264</v>
      </c>
      <c r="D3611">
        <v>375</v>
      </c>
      <c r="E3611">
        <v>460</v>
      </c>
      <c r="F3611">
        <v>129</v>
      </c>
      <c r="G3611">
        <v>0</v>
      </c>
      <c r="H3611">
        <v>7.1</v>
      </c>
      <c r="I3611">
        <v>189</v>
      </c>
      <c r="J3611">
        <v>80</v>
      </c>
      <c r="K3611">
        <v>856942</v>
      </c>
      <c r="L3611">
        <v>200000</v>
      </c>
      <c r="M3611" s="2">
        <f>VLOOKUP(A3611,Sheet2!$A$1:G7335,2,0)</f>
        <v>39756</v>
      </c>
      <c r="N3611" t="str">
        <f>VLOOKUP(A3611,Sheet2!$A$1:G7335,3,0)</f>
        <v>Color</v>
      </c>
      <c r="O3611" t="str">
        <f>VLOOKUP(A3611,Sheet2!$A$1:G7335,4,0)</f>
        <v>Drama</v>
      </c>
      <c r="P3611" t="str">
        <f>VLOOKUP(A3611,Sheet2!$A$1:G7335,5,0)</f>
        <v>English</v>
      </c>
      <c r="Q3611" t="str">
        <f>VLOOKUP(A3611,Sheet2!$A$1:G7335,6,0)</f>
        <v>USA</v>
      </c>
      <c r="R3611" t="str">
        <f>VLOOKUP(A3611,Sheet2!$A$1:G7335,7,0)</f>
        <v>R</v>
      </c>
      <c r="S3611" t="str">
        <f>IF(Table1[[#This Row],[Language]]="English","English","Other language")</f>
        <v>English</v>
      </c>
      <c r="T3611">
        <f>Table1[[#This Row],[Gross Revenue]]-Table1[[#This Row],[Budget]]</f>
        <v>656942</v>
      </c>
      <c r="U3611" s="1">
        <f>(Table1[[#This Row],[Gross Revenue]]/Table1[[#This Row],[Budget]])-1</f>
        <v>3.2847099999999996</v>
      </c>
      <c r="V3611" t="str">
        <f t="shared" si="112"/>
        <v>&lt;90 minutes</v>
      </c>
      <c r="W3611">
        <f>Table1[[#This Row],[Profit]]/Table1[[#This Row],[Budget]]</f>
        <v>3.28471</v>
      </c>
      <c r="X3611" s="22" t="str">
        <f>IF(L3611="","",
IF(L3611&lt;Predictability!$B$1,"Low",
IF(L3611&lt;=Predictability!$B$2,"Mid","High")))</f>
        <v>Low</v>
      </c>
      <c r="Y3611" s="22">
        <f t="shared" si="113"/>
        <v>1</v>
      </c>
    </row>
    <row r="3612" spans="1:25" x14ac:dyDescent="0.2">
      <c r="A3612" t="s">
        <v>4356</v>
      </c>
      <c r="B3612" t="s">
        <v>211</v>
      </c>
      <c r="C3612" t="s">
        <v>952</v>
      </c>
      <c r="D3612">
        <v>22000</v>
      </c>
      <c r="E3612">
        <v>24887</v>
      </c>
      <c r="F3612">
        <v>277</v>
      </c>
      <c r="G3612">
        <v>855</v>
      </c>
      <c r="H3612">
        <v>6</v>
      </c>
      <c r="I3612">
        <v>20</v>
      </c>
      <c r="J3612">
        <v>106</v>
      </c>
      <c r="K3612">
        <v>10555348</v>
      </c>
      <c r="L3612">
        <v>20000000</v>
      </c>
      <c r="M3612" s="2">
        <f>VLOOKUP(A3612,Sheet2!$A$1:G7336,2,0)</f>
        <v>32717</v>
      </c>
      <c r="N3612" t="str">
        <f>VLOOKUP(A3612,Sheet2!$A$1:G7336,3,0)</f>
        <v>Color</v>
      </c>
      <c r="O3612" t="str">
        <f>VLOOKUP(A3612,Sheet2!$A$1:G7336,4,0)</f>
        <v>Comedy</v>
      </c>
      <c r="P3612" t="str">
        <f>VLOOKUP(A3612,Sheet2!$A$1:G7336,5,0)</f>
        <v>English</v>
      </c>
      <c r="Q3612" t="str">
        <f>VLOOKUP(A3612,Sheet2!$A$1:G7336,6,0)</f>
        <v>USA</v>
      </c>
      <c r="R3612" t="str">
        <f>VLOOKUP(A3612,Sheet2!$A$1:G7336,7,0)</f>
        <v>PG-13</v>
      </c>
      <c r="S3612" t="str">
        <f>IF(Table1[[#This Row],[Language]]="English","English","Other language")</f>
        <v>English</v>
      </c>
      <c r="T3612">
        <f>Table1[[#This Row],[Gross Revenue]]-Table1[[#This Row],[Budget]]</f>
        <v>-9444652</v>
      </c>
      <c r="U3612" s="1">
        <f>(Table1[[#This Row],[Gross Revenue]]/Table1[[#This Row],[Budget]])-1</f>
        <v>-0.4722326</v>
      </c>
      <c r="V3612" t="str">
        <f t="shared" si="112"/>
        <v>90-110 minutes</v>
      </c>
      <c r="W3612">
        <f>Table1[[#This Row],[Profit]]/Table1[[#This Row],[Budget]]</f>
        <v>-0.4722326</v>
      </c>
      <c r="X3612" s="22" t="str">
        <f>IF(L3612="","",
IF(L3612&lt;Predictability!$B$1,"Low",
IF(L3612&lt;=Predictability!$B$2,"Mid","High")))</f>
        <v>Mid</v>
      </c>
      <c r="Y3612" s="22">
        <f t="shared" si="113"/>
        <v>0</v>
      </c>
    </row>
    <row r="3613" spans="1:25" x14ac:dyDescent="0.2">
      <c r="A3613" t="s">
        <v>5860</v>
      </c>
      <c r="B3613" t="s">
        <v>2575</v>
      </c>
      <c r="C3613" t="s">
        <v>2307</v>
      </c>
      <c r="D3613">
        <v>740</v>
      </c>
      <c r="E3613">
        <v>3425</v>
      </c>
      <c r="F3613">
        <v>43</v>
      </c>
      <c r="G3613">
        <v>35000</v>
      </c>
      <c r="H3613">
        <v>7</v>
      </c>
      <c r="I3613">
        <v>289</v>
      </c>
      <c r="J3613">
        <v>118</v>
      </c>
      <c r="K3613">
        <v>150368971</v>
      </c>
      <c r="L3613">
        <v>37000000</v>
      </c>
      <c r="M3613" s="2">
        <f>VLOOKUP(A3613,Sheet2!$A$1:G7337,2,0)</f>
        <v>41508</v>
      </c>
      <c r="N3613" t="str">
        <f>VLOOKUP(A3613,Sheet2!$A$1:G7337,3,0)</f>
        <v>Color</v>
      </c>
      <c r="O3613" t="str">
        <f>VLOOKUP(A3613,Sheet2!$A$1:G7337,4,0)</f>
        <v>Comedy</v>
      </c>
      <c r="P3613" t="str">
        <f>VLOOKUP(A3613,Sheet2!$A$1:G7337,5,0)</f>
        <v>English</v>
      </c>
      <c r="Q3613" t="str">
        <f>VLOOKUP(A3613,Sheet2!$A$1:G7337,6,0)</f>
        <v>USA</v>
      </c>
      <c r="R3613" t="str">
        <f>VLOOKUP(A3613,Sheet2!$A$1:G7337,7,0)</f>
        <v>R</v>
      </c>
      <c r="S3613" t="str">
        <f>IF(Table1[[#This Row],[Language]]="English","English","Other language")</f>
        <v>English</v>
      </c>
      <c r="T3613">
        <f>Table1[[#This Row],[Gross Revenue]]-Table1[[#This Row],[Budget]]</f>
        <v>113368971</v>
      </c>
      <c r="U3613" s="1">
        <f>(Table1[[#This Row],[Gross Revenue]]/Table1[[#This Row],[Budget]])-1</f>
        <v>3.0640262432432435</v>
      </c>
      <c r="V3613" t="str">
        <f t="shared" si="112"/>
        <v>111-130 minutes</v>
      </c>
      <c r="W3613">
        <f>Table1[[#This Row],[Profit]]/Table1[[#This Row],[Budget]]</f>
        <v>3.0640262432432435</v>
      </c>
      <c r="X3613" s="22" t="str">
        <f>IF(L3613="","",
IF(L3613&lt;Predictability!$B$1,"Low",
IF(L3613&lt;=Predictability!$B$2,"Mid","High")))</f>
        <v>Mid</v>
      </c>
      <c r="Y3613" s="22">
        <f t="shared" si="113"/>
        <v>1</v>
      </c>
    </row>
    <row r="3614" spans="1:25" x14ac:dyDescent="0.2">
      <c r="A3614" t="s">
        <v>4937</v>
      </c>
      <c r="B3614" t="s">
        <v>1959</v>
      </c>
      <c r="C3614" t="s">
        <v>1960</v>
      </c>
      <c r="D3614">
        <v>804</v>
      </c>
      <c r="E3614">
        <v>1802</v>
      </c>
      <c r="F3614">
        <v>34</v>
      </c>
      <c r="G3614">
        <v>0</v>
      </c>
      <c r="H3614">
        <v>7.6</v>
      </c>
      <c r="I3614">
        <v>120</v>
      </c>
      <c r="J3614">
        <v>152</v>
      </c>
      <c r="K3614">
        <v>43650000</v>
      </c>
      <c r="L3614">
        <v>6000000</v>
      </c>
      <c r="M3614" s="2">
        <f>VLOOKUP(A3614,Sheet2!$A$1:G7338,2,0)</f>
        <v>22404</v>
      </c>
      <c r="N3614" t="str">
        <f>VLOOKUP(A3614,Sheet2!$A$1:G7338,3,0)</f>
        <v>Color</v>
      </c>
      <c r="O3614" t="str">
        <f>VLOOKUP(A3614,Sheet2!$A$1:G7338,4,0)</f>
        <v>Crime</v>
      </c>
      <c r="P3614" t="str">
        <f>VLOOKUP(A3614,Sheet2!$A$1:G7338,5,0)</f>
        <v>English</v>
      </c>
      <c r="Q3614" t="str">
        <f>VLOOKUP(A3614,Sheet2!$A$1:G7338,6,0)</f>
        <v>USA</v>
      </c>
      <c r="R3614" t="str">
        <f>VLOOKUP(A3614,Sheet2!$A$1:G7338,7,0)</f>
        <v>Unrated</v>
      </c>
      <c r="S3614" t="str">
        <f>IF(Table1[[#This Row],[Language]]="English","English","Other language")</f>
        <v>English</v>
      </c>
      <c r="T3614">
        <f>Table1[[#This Row],[Gross Revenue]]-Table1[[#This Row],[Budget]]</f>
        <v>37650000</v>
      </c>
      <c r="U3614" s="1">
        <f>(Table1[[#This Row],[Gross Revenue]]/Table1[[#This Row],[Budget]])-1</f>
        <v>6.2750000000000004</v>
      </c>
      <c r="V3614" t="str">
        <f t="shared" si="112"/>
        <v>&gt;150 minutes</v>
      </c>
      <c r="W3614">
        <f>Table1[[#This Row],[Profit]]/Table1[[#This Row],[Budget]]</f>
        <v>6.2750000000000004</v>
      </c>
      <c r="X3614" s="22" t="str">
        <f>IF(L3614="","",
IF(L3614&lt;Predictability!$B$1,"Low",
IF(L3614&lt;=Predictability!$B$2,"Mid","High")))</f>
        <v>Low</v>
      </c>
      <c r="Y3614" s="22">
        <f t="shared" si="113"/>
        <v>1</v>
      </c>
    </row>
    <row r="3615" spans="1:25" x14ac:dyDescent="0.2">
      <c r="A3615" t="s">
        <v>6571</v>
      </c>
      <c r="B3615" t="s">
        <v>2369</v>
      </c>
      <c r="C3615" t="s">
        <v>2812</v>
      </c>
      <c r="D3615">
        <v>446</v>
      </c>
      <c r="E3615">
        <v>497</v>
      </c>
      <c r="F3615">
        <v>51</v>
      </c>
      <c r="G3615">
        <v>0</v>
      </c>
      <c r="H3615">
        <v>7.6</v>
      </c>
      <c r="I3615">
        <v>149</v>
      </c>
      <c r="J3615">
        <v>101</v>
      </c>
      <c r="K3615">
        <v>20772796</v>
      </c>
      <c r="L3615">
        <v>6000000</v>
      </c>
      <c r="M3615" s="2">
        <f>VLOOKUP(A3615,Sheet2!$A$1:G7339,2,0)</f>
        <v>37374</v>
      </c>
      <c r="N3615" t="str">
        <f>VLOOKUP(A3615,Sheet2!$A$1:G7339,3,0)</f>
        <v>Color</v>
      </c>
      <c r="O3615" t="str">
        <f>VLOOKUP(A3615,Sheet2!$A$1:G7339,4,0)</f>
        <v>Drama</v>
      </c>
      <c r="P3615" t="str">
        <f>VLOOKUP(A3615,Sheet2!$A$1:G7339,5,0)</f>
        <v>English</v>
      </c>
      <c r="Q3615" t="str">
        <f>VLOOKUP(A3615,Sheet2!$A$1:G7339,6,0)</f>
        <v>New Zealand</v>
      </c>
      <c r="R3615" t="str">
        <f>VLOOKUP(A3615,Sheet2!$A$1:G7339,7,0)</f>
        <v>PG-13</v>
      </c>
      <c r="S3615" t="str">
        <f>IF(Table1[[#This Row],[Language]]="English","English","Other language")</f>
        <v>English</v>
      </c>
      <c r="T3615">
        <f>Table1[[#This Row],[Gross Revenue]]-Table1[[#This Row],[Budget]]</f>
        <v>14772796</v>
      </c>
      <c r="U3615" s="1">
        <f>(Table1[[#This Row],[Gross Revenue]]/Table1[[#This Row],[Budget]])-1</f>
        <v>2.4621326666666667</v>
      </c>
      <c r="V3615" t="str">
        <f t="shared" si="112"/>
        <v>90-110 minutes</v>
      </c>
      <c r="W3615">
        <f>Table1[[#This Row],[Profit]]/Table1[[#This Row],[Budget]]</f>
        <v>2.4621326666666667</v>
      </c>
      <c r="X3615" s="22" t="str">
        <f>IF(L3615="","",
IF(L3615&lt;Predictability!$B$1,"Low",
IF(L3615&lt;=Predictability!$B$2,"Mid","High")))</f>
        <v>Low</v>
      </c>
      <c r="Y3615" s="22">
        <f t="shared" si="113"/>
        <v>1</v>
      </c>
    </row>
    <row r="3616" spans="1:25" x14ac:dyDescent="0.2">
      <c r="A3616" t="s">
        <v>4170</v>
      </c>
      <c r="B3616" t="s">
        <v>856</v>
      </c>
      <c r="C3616" t="s">
        <v>460</v>
      </c>
      <c r="D3616">
        <v>14000</v>
      </c>
      <c r="E3616">
        <v>16400</v>
      </c>
      <c r="F3616">
        <v>29</v>
      </c>
      <c r="G3616">
        <v>0</v>
      </c>
      <c r="H3616">
        <v>5.8</v>
      </c>
      <c r="I3616">
        <v>66</v>
      </c>
      <c r="J3616">
        <v>105</v>
      </c>
      <c r="K3616">
        <v>35990505</v>
      </c>
      <c r="L3616">
        <v>20000000</v>
      </c>
      <c r="M3616" s="2">
        <f>VLOOKUP(A3616,Sheet2!$A$1:G7340,2,0)</f>
        <v>37881</v>
      </c>
      <c r="N3616" t="str">
        <f>VLOOKUP(A3616,Sheet2!$A$1:G7340,3,0)</f>
        <v>Color</v>
      </c>
      <c r="O3616" t="str">
        <f>VLOOKUP(A3616,Sheet2!$A$1:G7340,4,0)</f>
        <v>Comedy</v>
      </c>
      <c r="P3616" t="str">
        <f>VLOOKUP(A3616,Sheet2!$A$1:G7340,5,0)</f>
        <v>English</v>
      </c>
      <c r="Q3616" t="str">
        <f>VLOOKUP(A3616,Sheet2!$A$1:G7340,6,0)</f>
        <v>USA</v>
      </c>
      <c r="R3616" t="str">
        <f>VLOOKUP(A3616,Sheet2!$A$1:G7340,7,0)</f>
        <v>PG</v>
      </c>
      <c r="S3616" t="str">
        <f>IF(Table1[[#This Row],[Language]]="English","English","Other language")</f>
        <v>English</v>
      </c>
      <c r="T3616">
        <f>Table1[[#This Row],[Gross Revenue]]-Table1[[#This Row],[Budget]]</f>
        <v>15990505</v>
      </c>
      <c r="U3616" s="1">
        <f>(Table1[[#This Row],[Gross Revenue]]/Table1[[#This Row],[Budget]])-1</f>
        <v>0.79952525000000008</v>
      </c>
      <c r="V3616" t="str">
        <f t="shared" si="112"/>
        <v>90-110 minutes</v>
      </c>
      <c r="W3616">
        <f>Table1[[#This Row],[Profit]]/Table1[[#This Row],[Budget]]</f>
        <v>0.79952524999999997</v>
      </c>
      <c r="X3616" s="22" t="str">
        <f>IF(L3616="","",
IF(L3616&lt;Predictability!$B$1,"Low",
IF(L3616&lt;=Predictability!$B$2,"Mid","High")))</f>
        <v>Mid</v>
      </c>
      <c r="Y3616" s="22">
        <f t="shared" si="113"/>
        <v>1</v>
      </c>
    </row>
    <row r="3617" spans="1:25" x14ac:dyDescent="0.2">
      <c r="A3617" t="s">
        <v>5785</v>
      </c>
      <c r="B3617" t="s">
        <v>725</v>
      </c>
      <c r="C3617" t="s">
        <v>2533</v>
      </c>
      <c r="D3617">
        <v>49000</v>
      </c>
      <c r="E3617">
        <v>49631</v>
      </c>
      <c r="F3617">
        <v>25</v>
      </c>
      <c r="G3617">
        <v>32000</v>
      </c>
      <c r="H3617">
        <v>7</v>
      </c>
      <c r="I3617">
        <v>121</v>
      </c>
      <c r="J3617">
        <v>113</v>
      </c>
      <c r="K3617">
        <v>55350897</v>
      </c>
      <c r="L3617">
        <v>85000000</v>
      </c>
      <c r="M3617" s="2">
        <f>VLOOKUP(A3617,Sheet2!$A$1:G7341,2,0)</f>
        <v>35874</v>
      </c>
      <c r="N3617" t="str">
        <f>VLOOKUP(A3617,Sheet2!$A$1:G7341,3,0)</f>
        <v>Color</v>
      </c>
      <c r="O3617" t="str">
        <f>VLOOKUP(A3617,Sheet2!$A$1:G7341,4,0)</f>
        <v>Drama</v>
      </c>
      <c r="P3617" t="str">
        <f>VLOOKUP(A3617,Sheet2!$A$1:G7341,5,0)</f>
        <v>English</v>
      </c>
      <c r="Q3617" t="str">
        <f>VLOOKUP(A3617,Sheet2!$A$1:G7341,6,0)</f>
        <v>USA</v>
      </c>
      <c r="R3617" t="str">
        <f>VLOOKUP(A3617,Sheet2!$A$1:G7341,7,0)</f>
        <v>PG-13</v>
      </c>
      <c r="S3617" t="str">
        <f>IF(Table1[[#This Row],[Language]]="English","English","Other language")</f>
        <v>English</v>
      </c>
      <c r="T3617">
        <f>Table1[[#This Row],[Gross Revenue]]-Table1[[#This Row],[Budget]]</f>
        <v>-29649103</v>
      </c>
      <c r="U3617" s="1">
        <f>(Table1[[#This Row],[Gross Revenue]]/Table1[[#This Row],[Budget]])-1</f>
        <v>-0.34881297647058829</v>
      </c>
      <c r="V3617" t="str">
        <f t="shared" si="112"/>
        <v>111-130 minutes</v>
      </c>
      <c r="W3617">
        <f>Table1[[#This Row],[Profit]]/Table1[[#This Row],[Budget]]</f>
        <v>-0.34881297647058823</v>
      </c>
      <c r="X3617" s="22" t="str">
        <f>IF(L3617="","",
IF(L3617&lt;Predictability!$B$1,"Low",
IF(L3617&lt;=Predictability!$B$2,"Mid","High")))</f>
        <v>High</v>
      </c>
      <c r="Y3617" s="22">
        <f t="shared" si="113"/>
        <v>0</v>
      </c>
    </row>
    <row r="3618" spans="1:25" x14ac:dyDescent="0.2">
      <c r="A3618" t="s">
        <v>4522</v>
      </c>
      <c r="B3618" t="s">
        <v>1614</v>
      </c>
      <c r="C3618" t="s">
        <v>1615</v>
      </c>
      <c r="D3618">
        <v>642</v>
      </c>
      <c r="E3618">
        <v>1026</v>
      </c>
      <c r="F3618">
        <v>12</v>
      </c>
      <c r="G3618">
        <v>0</v>
      </c>
      <c r="H3618">
        <v>6.1</v>
      </c>
      <c r="I3618">
        <v>148</v>
      </c>
      <c r="J3618">
        <v>101</v>
      </c>
      <c r="K3618">
        <v>80276912</v>
      </c>
      <c r="L3618">
        <v>35000000</v>
      </c>
      <c r="M3618" s="2">
        <f>VLOOKUP(A3618,Sheet2!$A$1:G7342,2,0)</f>
        <v>39528</v>
      </c>
      <c r="N3618" t="str">
        <f>VLOOKUP(A3618,Sheet2!$A$1:G7342,3,0)</f>
        <v>Color</v>
      </c>
      <c r="O3618" t="str">
        <f>VLOOKUP(A3618,Sheet2!$A$1:G7342,4,0)</f>
        <v>Comedy</v>
      </c>
      <c r="P3618" t="str">
        <f>VLOOKUP(A3618,Sheet2!$A$1:G7342,5,0)</f>
        <v>English</v>
      </c>
      <c r="Q3618" t="str">
        <f>VLOOKUP(A3618,Sheet2!$A$1:G7342,6,0)</f>
        <v>USA</v>
      </c>
      <c r="R3618" t="str">
        <f>VLOOKUP(A3618,Sheet2!$A$1:G7342,7,0)</f>
        <v>PG-13</v>
      </c>
      <c r="S3618" t="str">
        <f>IF(Table1[[#This Row],[Language]]="English","English","Other language")</f>
        <v>English</v>
      </c>
      <c r="T3618">
        <f>Table1[[#This Row],[Gross Revenue]]-Table1[[#This Row],[Budget]]</f>
        <v>45276912</v>
      </c>
      <c r="U3618" s="1">
        <f>(Table1[[#This Row],[Gross Revenue]]/Table1[[#This Row],[Budget]])-1</f>
        <v>1.2936260571428573</v>
      </c>
      <c r="V3618" t="str">
        <f t="shared" si="112"/>
        <v>90-110 minutes</v>
      </c>
      <c r="W3618">
        <f>Table1[[#This Row],[Profit]]/Table1[[#This Row],[Budget]]</f>
        <v>1.2936260571428571</v>
      </c>
      <c r="X3618" s="22" t="str">
        <f>IF(L3618="","",
IF(L3618&lt;Predictability!$B$1,"Low",
IF(L3618&lt;=Predictability!$B$2,"Mid","High")))</f>
        <v>Mid</v>
      </c>
      <c r="Y3618" s="22">
        <f t="shared" si="113"/>
        <v>1</v>
      </c>
    </row>
    <row r="3619" spans="1:25" x14ac:dyDescent="0.2">
      <c r="A3619" t="s">
        <v>4018</v>
      </c>
      <c r="B3619" t="s">
        <v>211</v>
      </c>
      <c r="C3619" t="s">
        <v>455</v>
      </c>
      <c r="D3619">
        <v>22000</v>
      </c>
      <c r="E3619">
        <v>71973</v>
      </c>
      <c r="F3619">
        <v>272</v>
      </c>
      <c r="G3619">
        <v>845</v>
      </c>
      <c r="H3619">
        <v>5.7</v>
      </c>
      <c r="I3619">
        <v>137</v>
      </c>
      <c r="J3619">
        <v>104</v>
      </c>
      <c r="K3619">
        <v>1089365</v>
      </c>
      <c r="L3619">
        <v>25000000</v>
      </c>
      <c r="M3619" s="2">
        <f>VLOOKUP(A3619,Sheet2!$A$1:G7343,2,0)</f>
        <v>39744</v>
      </c>
      <c r="N3619" t="str">
        <f>VLOOKUP(A3619,Sheet2!$A$1:G7343,3,0)</f>
        <v>Color</v>
      </c>
      <c r="O3619" t="str">
        <f>VLOOKUP(A3619,Sheet2!$A$1:G7343,4,0)</f>
        <v>Comedy</v>
      </c>
      <c r="P3619" t="str">
        <f>VLOOKUP(A3619,Sheet2!$A$1:G7343,5,0)</f>
        <v>English</v>
      </c>
      <c r="Q3619" t="str">
        <f>VLOOKUP(A3619,Sheet2!$A$1:G7343,6,0)</f>
        <v>USA</v>
      </c>
      <c r="R3619" t="str">
        <f>VLOOKUP(A3619,Sheet2!$A$1:G7343,7,0)</f>
        <v>R</v>
      </c>
      <c r="S3619" t="str">
        <f>IF(Table1[[#This Row],[Language]]="English","English","Other language")</f>
        <v>English</v>
      </c>
      <c r="T3619">
        <f>Table1[[#This Row],[Gross Revenue]]-Table1[[#This Row],[Budget]]</f>
        <v>-23910635</v>
      </c>
      <c r="U3619" s="1">
        <f>(Table1[[#This Row],[Gross Revenue]]/Table1[[#This Row],[Budget]])-1</f>
        <v>-0.95642539999999998</v>
      </c>
      <c r="V3619" t="str">
        <f t="shared" si="112"/>
        <v>90-110 minutes</v>
      </c>
      <c r="W3619">
        <f>Table1[[#This Row],[Profit]]/Table1[[#This Row],[Budget]]</f>
        <v>-0.95642539999999998</v>
      </c>
      <c r="X3619" s="22" t="str">
        <f>IF(L3619="","",
IF(L3619&lt;Predictability!$B$1,"Low",
IF(L3619&lt;=Predictability!$B$2,"Mid","High")))</f>
        <v>Mid</v>
      </c>
      <c r="Y3619" s="22">
        <f t="shared" si="113"/>
        <v>0</v>
      </c>
    </row>
    <row r="3620" spans="1:25" x14ac:dyDescent="0.2">
      <c r="A3620" t="s">
        <v>5241</v>
      </c>
      <c r="B3620" t="s">
        <v>628</v>
      </c>
      <c r="C3620" t="s">
        <v>1808</v>
      </c>
      <c r="D3620">
        <v>11000</v>
      </c>
      <c r="E3620">
        <v>12890</v>
      </c>
      <c r="F3620">
        <v>0</v>
      </c>
      <c r="G3620">
        <v>0</v>
      </c>
      <c r="H3620">
        <v>6.6</v>
      </c>
      <c r="I3620">
        <v>185</v>
      </c>
      <c r="J3620">
        <v>130</v>
      </c>
      <c r="K3620">
        <v>155370362</v>
      </c>
      <c r="L3620">
        <v>100000000</v>
      </c>
      <c r="M3620" s="2">
        <f>VLOOKUP(A3620,Sheet2!$A$1:G7344,2,0)</f>
        <v>36621</v>
      </c>
      <c r="N3620" t="str">
        <f>VLOOKUP(A3620,Sheet2!$A$1:G7344,3,0)</f>
        <v>Color</v>
      </c>
      <c r="O3620" t="str">
        <f>VLOOKUP(A3620,Sheet2!$A$1:G7344,4,0)</f>
        <v>Drama</v>
      </c>
      <c r="P3620" t="str">
        <f>VLOOKUP(A3620,Sheet2!$A$1:G7344,5,0)</f>
        <v>English</v>
      </c>
      <c r="Q3620" t="str">
        <f>VLOOKUP(A3620,Sheet2!$A$1:G7344,6,0)</f>
        <v>USA</v>
      </c>
      <c r="R3620" t="str">
        <f>VLOOKUP(A3620,Sheet2!$A$1:G7344,7,0)</f>
        <v>PG-13</v>
      </c>
      <c r="S3620" t="str">
        <f>IF(Table1[[#This Row],[Language]]="English","English","Other language")</f>
        <v>English</v>
      </c>
      <c r="T3620">
        <f>Table1[[#This Row],[Gross Revenue]]-Table1[[#This Row],[Budget]]</f>
        <v>55370362</v>
      </c>
      <c r="U3620" s="1">
        <f>(Table1[[#This Row],[Gross Revenue]]/Table1[[#This Row],[Budget]])-1</f>
        <v>0.55370362000000006</v>
      </c>
      <c r="V3620" t="str">
        <f t="shared" si="112"/>
        <v>111-130 minutes</v>
      </c>
      <c r="W3620">
        <f>Table1[[#This Row],[Profit]]/Table1[[#This Row],[Budget]]</f>
        <v>0.55370361999999995</v>
      </c>
      <c r="X3620" s="22" t="str">
        <f>IF(L3620="","",
IF(L3620&lt;Predictability!$B$1,"Low",
IF(L3620&lt;=Predictability!$B$2,"Mid","High")))</f>
        <v>High</v>
      </c>
      <c r="Y3620" s="22">
        <f t="shared" si="113"/>
        <v>1</v>
      </c>
    </row>
    <row r="3621" spans="1:25" x14ac:dyDescent="0.2">
      <c r="A3621" t="s">
        <v>3928</v>
      </c>
      <c r="B3621" t="s">
        <v>845</v>
      </c>
      <c r="C3621" t="s">
        <v>1023</v>
      </c>
      <c r="D3621">
        <v>2000</v>
      </c>
      <c r="E3621">
        <v>3954</v>
      </c>
      <c r="F3621">
        <v>0</v>
      </c>
      <c r="G3621">
        <v>255</v>
      </c>
      <c r="H3621">
        <v>5.6</v>
      </c>
      <c r="I3621">
        <v>82</v>
      </c>
      <c r="J3621">
        <v>87</v>
      </c>
      <c r="K3621">
        <v>6291602</v>
      </c>
      <c r="L3621">
        <v>50000000</v>
      </c>
      <c r="M3621" s="2">
        <f>VLOOKUP(A3621,Sheet2!$A$1:G7345,2,0)</f>
        <v>36782</v>
      </c>
      <c r="N3621" t="str">
        <f>VLOOKUP(A3621,Sheet2!$A$1:G7345,3,0)</f>
        <v>Color</v>
      </c>
      <c r="O3621" t="str">
        <f>VLOOKUP(A3621,Sheet2!$A$1:G7345,4,0)</f>
        <v>Comedy</v>
      </c>
      <c r="P3621" t="str">
        <f>VLOOKUP(A3621,Sheet2!$A$1:G7345,5,0)</f>
        <v>English</v>
      </c>
      <c r="Q3621" t="str">
        <f>VLOOKUP(A3621,Sheet2!$A$1:G7345,6,0)</f>
        <v>USA</v>
      </c>
      <c r="R3621" t="str">
        <f>VLOOKUP(A3621,Sheet2!$A$1:G7345,7,0)</f>
        <v>R</v>
      </c>
      <c r="S3621" t="str">
        <f>IF(Table1[[#This Row],[Language]]="English","English","Other language")</f>
        <v>English</v>
      </c>
      <c r="T3621">
        <f>Table1[[#This Row],[Gross Revenue]]-Table1[[#This Row],[Budget]]</f>
        <v>-43708398</v>
      </c>
      <c r="U3621" s="1">
        <f>(Table1[[#This Row],[Gross Revenue]]/Table1[[#This Row],[Budget]])-1</f>
        <v>-0.87416795999999997</v>
      </c>
      <c r="V3621" t="str">
        <f t="shared" si="112"/>
        <v>&lt;90 minutes</v>
      </c>
      <c r="W3621">
        <f>Table1[[#This Row],[Profit]]/Table1[[#This Row],[Budget]]</f>
        <v>-0.87416795999999997</v>
      </c>
      <c r="X3621" s="22" t="str">
        <f>IF(L3621="","",
IF(L3621&lt;Predictability!$B$1,"Low",
IF(L3621&lt;=Predictability!$B$2,"Mid","High")))</f>
        <v>Mid</v>
      </c>
      <c r="Y3621" s="22">
        <f t="shared" si="113"/>
        <v>0</v>
      </c>
    </row>
    <row r="3622" spans="1:25" x14ac:dyDescent="0.2">
      <c r="A3622" t="s">
        <v>4057</v>
      </c>
      <c r="B3622" t="s">
        <v>1039</v>
      </c>
      <c r="C3622" t="s">
        <v>1173</v>
      </c>
      <c r="D3622">
        <v>10000</v>
      </c>
      <c r="E3622">
        <v>13396</v>
      </c>
      <c r="F3622">
        <v>52</v>
      </c>
      <c r="G3622">
        <v>14000</v>
      </c>
      <c r="H3622">
        <v>5.7</v>
      </c>
      <c r="I3622">
        <v>170</v>
      </c>
      <c r="J3622">
        <v>110</v>
      </c>
      <c r="K3622">
        <v>41102171</v>
      </c>
      <c r="L3622">
        <v>40000000</v>
      </c>
      <c r="M3622" s="2">
        <f>VLOOKUP(A3622,Sheet2!$A$1:G7346,2,0)</f>
        <v>40986</v>
      </c>
      <c r="N3622" t="str">
        <f>VLOOKUP(A3622,Sheet2!$A$1:G7346,3,0)</f>
        <v>Color</v>
      </c>
      <c r="O3622" t="str">
        <f>VLOOKUP(A3622,Sheet2!$A$1:G7346,4,0)</f>
        <v>Comedy</v>
      </c>
      <c r="P3622" t="str">
        <f>VLOOKUP(A3622,Sheet2!$A$1:G7346,5,0)</f>
        <v>English</v>
      </c>
      <c r="Q3622" t="str">
        <f>VLOOKUP(A3622,Sheet2!$A$1:G7346,6,0)</f>
        <v>USA</v>
      </c>
      <c r="R3622" t="str">
        <f>VLOOKUP(A3622,Sheet2!$A$1:G7346,7,0)</f>
        <v>PG-13</v>
      </c>
      <c r="S3622" t="str">
        <f>IF(Table1[[#This Row],[Language]]="English","English","Other language")</f>
        <v>English</v>
      </c>
      <c r="T3622">
        <f>Table1[[#This Row],[Gross Revenue]]-Table1[[#This Row],[Budget]]</f>
        <v>1102171</v>
      </c>
      <c r="U3622" s="1">
        <f>(Table1[[#This Row],[Gross Revenue]]/Table1[[#This Row],[Budget]])-1</f>
        <v>2.7554274999999961E-2</v>
      </c>
      <c r="V3622" t="str">
        <f t="shared" si="112"/>
        <v>90-110 minutes</v>
      </c>
      <c r="W3622">
        <f>Table1[[#This Row],[Profit]]/Table1[[#This Row],[Budget]]</f>
        <v>2.7554275E-2</v>
      </c>
      <c r="X3622" s="22" t="str">
        <f>IF(L3622="","",
IF(L3622&lt;Predictability!$B$1,"Low",
IF(L3622&lt;=Predictability!$B$2,"Mid","High")))</f>
        <v>Mid</v>
      </c>
      <c r="Y3622" s="22">
        <f t="shared" si="113"/>
        <v>0</v>
      </c>
    </row>
    <row r="3623" spans="1:25" x14ac:dyDescent="0.2">
      <c r="A3623" t="s">
        <v>4952</v>
      </c>
      <c r="B3623" t="s">
        <v>845</v>
      </c>
      <c r="C3623" t="s">
        <v>1967</v>
      </c>
      <c r="D3623">
        <v>2000</v>
      </c>
      <c r="E3623">
        <v>5838</v>
      </c>
      <c r="F3623">
        <v>278</v>
      </c>
      <c r="G3623">
        <v>0</v>
      </c>
      <c r="H3623">
        <v>6.4</v>
      </c>
      <c r="I3623">
        <v>149</v>
      </c>
      <c r="J3623">
        <v>127</v>
      </c>
      <c r="K3623">
        <v>182805123</v>
      </c>
      <c r="L3623">
        <v>70000000</v>
      </c>
      <c r="M3623" s="2">
        <f>VLOOKUP(A3623,Sheet2!$A$1:G7347,2,0)</f>
        <v>36623</v>
      </c>
      <c r="N3623" t="str">
        <f>VLOOKUP(A3623,Sheet2!$A$1:G7347,3,0)</f>
        <v>Color</v>
      </c>
      <c r="O3623" t="str">
        <f>VLOOKUP(A3623,Sheet2!$A$1:G7347,4,0)</f>
        <v>Comedy</v>
      </c>
      <c r="P3623" t="str">
        <f>VLOOKUP(A3623,Sheet2!$A$1:G7347,5,0)</f>
        <v>English</v>
      </c>
      <c r="Q3623" t="str">
        <f>VLOOKUP(A3623,Sheet2!$A$1:G7347,6,0)</f>
        <v>USA</v>
      </c>
      <c r="R3623" t="str">
        <f>VLOOKUP(A3623,Sheet2!$A$1:G7347,7,0)</f>
        <v>PG-13</v>
      </c>
      <c r="S3623" t="str">
        <f>IF(Table1[[#This Row],[Language]]="English","English","Other language")</f>
        <v>English</v>
      </c>
      <c r="T3623">
        <f>Table1[[#This Row],[Gross Revenue]]-Table1[[#This Row],[Budget]]</f>
        <v>112805123</v>
      </c>
      <c r="U3623" s="1">
        <f>(Table1[[#This Row],[Gross Revenue]]/Table1[[#This Row],[Budget]])-1</f>
        <v>1.6115017571428569</v>
      </c>
      <c r="V3623" t="str">
        <f t="shared" si="112"/>
        <v>111-130 minutes</v>
      </c>
      <c r="W3623">
        <f>Table1[[#This Row],[Profit]]/Table1[[#This Row],[Budget]]</f>
        <v>1.6115017571428571</v>
      </c>
      <c r="X3623" s="22" t="str">
        <f>IF(L3623="","",
IF(L3623&lt;Predictability!$B$1,"Low",
IF(L3623&lt;=Predictability!$B$2,"Mid","High")))</f>
        <v>High</v>
      </c>
      <c r="Y3623" s="22">
        <f t="shared" si="113"/>
        <v>1</v>
      </c>
    </row>
    <row r="3624" spans="1:25" x14ac:dyDescent="0.2">
      <c r="A3624" t="s">
        <v>3870</v>
      </c>
      <c r="B3624" t="s">
        <v>963</v>
      </c>
      <c r="C3624" t="s">
        <v>927</v>
      </c>
      <c r="D3624">
        <v>11000</v>
      </c>
      <c r="E3624">
        <v>13524</v>
      </c>
      <c r="F3624">
        <v>9</v>
      </c>
      <c r="G3624">
        <v>816</v>
      </c>
      <c r="H3624">
        <v>5.5</v>
      </c>
      <c r="I3624">
        <v>50</v>
      </c>
      <c r="J3624">
        <v>94</v>
      </c>
      <c r="K3624">
        <v>8735529</v>
      </c>
      <c r="L3624">
        <v>15000000</v>
      </c>
      <c r="M3624" s="2">
        <f>VLOOKUP(A3624,Sheet2!$A$1:G7348,2,0)</f>
        <v>36855</v>
      </c>
      <c r="N3624" t="str">
        <f>VLOOKUP(A3624,Sheet2!$A$1:G7348,3,0)</f>
        <v>Color</v>
      </c>
      <c r="O3624" t="str">
        <f>VLOOKUP(A3624,Sheet2!$A$1:G7348,4,0)</f>
        <v>Comedy</v>
      </c>
      <c r="P3624" t="str">
        <f>VLOOKUP(A3624,Sheet2!$A$1:G7348,5,0)</f>
        <v>English</v>
      </c>
      <c r="Q3624" t="str">
        <f>VLOOKUP(A3624,Sheet2!$A$1:G7348,6,0)</f>
        <v>USA</v>
      </c>
      <c r="R3624" t="str">
        <f>VLOOKUP(A3624,Sheet2!$A$1:G7348,7,0)</f>
        <v>PG-13</v>
      </c>
      <c r="S3624" t="str">
        <f>IF(Table1[[#This Row],[Language]]="English","English","Other language")</f>
        <v>English</v>
      </c>
      <c r="T3624">
        <f>Table1[[#This Row],[Gross Revenue]]-Table1[[#This Row],[Budget]]</f>
        <v>-6264471</v>
      </c>
      <c r="U3624" s="1">
        <f>(Table1[[#This Row],[Gross Revenue]]/Table1[[#This Row],[Budget]])-1</f>
        <v>-0.41763139999999999</v>
      </c>
      <c r="V3624" t="str">
        <f t="shared" si="112"/>
        <v>90-110 minutes</v>
      </c>
      <c r="W3624">
        <f>Table1[[#This Row],[Profit]]/Table1[[#This Row],[Budget]]</f>
        <v>-0.41763139999999999</v>
      </c>
      <c r="X3624" s="22" t="str">
        <f>IF(L3624="","",
IF(L3624&lt;Predictability!$B$1,"Low",
IF(L3624&lt;=Predictability!$B$2,"Mid","High")))</f>
        <v>Mid</v>
      </c>
      <c r="Y3624" s="22">
        <f t="shared" si="113"/>
        <v>0</v>
      </c>
    </row>
    <row r="3625" spans="1:25" x14ac:dyDescent="0.2">
      <c r="A3625" t="s">
        <v>6055</v>
      </c>
      <c r="B3625" t="s">
        <v>2713</v>
      </c>
      <c r="C3625" t="s">
        <v>1781</v>
      </c>
      <c r="D3625">
        <v>860</v>
      </c>
      <c r="E3625">
        <v>2717</v>
      </c>
      <c r="F3625">
        <v>11000</v>
      </c>
      <c r="G3625">
        <v>10000</v>
      </c>
      <c r="H3625">
        <v>7.2</v>
      </c>
      <c r="I3625">
        <v>218</v>
      </c>
      <c r="J3625">
        <v>92</v>
      </c>
      <c r="K3625">
        <v>5306447</v>
      </c>
      <c r="L3625">
        <v>15000000</v>
      </c>
      <c r="M3625" s="2">
        <f>VLOOKUP(A3625,Sheet2!$A$1:G7349,2,0)</f>
        <v>39966</v>
      </c>
      <c r="N3625" t="str">
        <f>VLOOKUP(A3625,Sheet2!$A$1:G7349,3,0)</f>
        <v>Color</v>
      </c>
      <c r="O3625" t="str">
        <f>VLOOKUP(A3625,Sheet2!$A$1:G7349,4,0)</f>
        <v>Comedy</v>
      </c>
      <c r="P3625" t="str">
        <f>VLOOKUP(A3625,Sheet2!$A$1:G7349,5,0)</f>
        <v>English</v>
      </c>
      <c r="Q3625" t="str">
        <f>VLOOKUP(A3625,Sheet2!$A$1:G7349,6,0)</f>
        <v>USA</v>
      </c>
      <c r="R3625" t="str">
        <f>VLOOKUP(A3625,Sheet2!$A$1:G7349,7,0)</f>
        <v>PG-13</v>
      </c>
      <c r="S3625" t="str">
        <f>IF(Table1[[#This Row],[Language]]="English","English","Other language")</f>
        <v>English</v>
      </c>
      <c r="T3625">
        <f>Table1[[#This Row],[Gross Revenue]]-Table1[[#This Row],[Budget]]</f>
        <v>-9693553</v>
      </c>
      <c r="U3625" s="1">
        <f>(Table1[[#This Row],[Gross Revenue]]/Table1[[#This Row],[Budget]])-1</f>
        <v>-0.64623686666666669</v>
      </c>
      <c r="V3625" t="str">
        <f t="shared" si="112"/>
        <v>90-110 minutes</v>
      </c>
      <c r="W3625">
        <f>Table1[[#This Row],[Profit]]/Table1[[#This Row],[Budget]]</f>
        <v>-0.64623686666666669</v>
      </c>
      <c r="X3625" s="22" t="str">
        <f>IF(L3625="","",
IF(L3625&lt;Predictability!$B$1,"Low",
IF(L3625&lt;=Predictability!$B$2,"Mid","High")))</f>
        <v>Mid</v>
      </c>
      <c r="Y3625" s="22">
        <f t="shared" si="113"/>
        <v>0</v>
      </c>
    </row>
    <row r="3626" spans="1:25" x14ac:dyDescent="0.2">
      <c r="A3626" t="s">
        <v>6706</v>
      </c>
      <c r="B3626" t="s">
        <v>546</v>
      </c>
      <c r="C3626" t="s">
        <v>1868</v>
      </c>
      <c r="D3626">
        <v>40000</v>
      </c>
      <c r="E3626">
        <v>69746</v>
      </c>
      <c r="F3626">
        <v>529</v>
      </c>
      <c r="G3626">
        <v>14000</v>
      </c>
      <c r="H3626">
        <v>7.8</v>
      </c>
      <c r="I3626">
        <v>80</v>
      </c>
      <c r="J3626">
        <v>118</v>
      </c>
      <c r="K3626">
        <v>9170214</v>
      </c>
      <c r="L3626">
        <v>11000000</v>
      </c>
      <c r="M3626" s="2">
        <f>VLOOKUP(A3626,Sheet2!$A$1:G7350,2,0)</f>
        <v>34090</v>
      </c>
      <c r="N3626" t="str">
        <f>VLOOKUP(A3626,Sheet2!$A$1:G7350,3,0)</f>
        <v>Color</v>
      </c>
      <c r="O3626" t="str">
        <f>VLOOKUP(A3626,Sheet2!$A$1:G7350,4,0)</f>
        <v>Drama</v>
      </c>
      <c r="P3626" t="str">
        <f>VLOOKUP(A3626,Sheet2!$A$1:G7350,5,0)</f>
        <v>English</v>
      </c>
      <c r="Q3626" t="str">
        <f>VLOOKUP(A3626,Sheet2!$A$1:G7350,6,0)</f>
        <v>USA</v>
      </c>
      <c r="R3626" t="str">
        <f>VLOOKUP(A3626,Sheet2!$A$1:G7350,7,0)</f>
        <v>PG-13</v>
      </c>
      <c r="S3626" t="str">
        <f>IF(Table1[[#This Row],[Language]]="English","English","Other language")</f>
        <v>English</v>
      </c>
      <c r="T3626">
        <f>Table1[[#This Row],[Gross Revenue]]-Table1[[#This Row],[Budget]]</f>
        <v>-1829786</v>
      </c>
      <c r="U3626" s="1">
        <f>(Table1[[#This Row],[Gross Revenue]]/Table1[[#This Row],[Budget]])-1</f>
        <v>-0.16634418181818178</v>
      </c>
      <c r="V3626" t="str">
        <f t="shared" si="112"/>
        <v>111-130 minutes</v>
      </c>
      <c r="W3626">
        <f>Table1[[#This Row],[Profit]]/Table1[[#This Row],[Budget]]</f>
        <v>-0.16634418181818181</v>
      </c>
      <c r="X3626" s="22" t="str">
        <f>IF(L3626="","",
IF(L3626&lt;Predictability!$B$1,"Low",
IF(L3626&lt;=Predictability!$B$2,"Mid","High")))</f>
        <v>Mid</v>
      </c>
      <c r="Y3626" s="22">
        <f t="shared" si="113"/>
        <v>0</v>
      </c>
    </row>
    <row r="3627" spans="1:25" x14ac:dyDescent="0.2">
      <c r="A3627" t="s">
        <v>3874</v>
      </c>
      <c r="B3627" t="s">
        <v>898</v>
      </c>
      <c r="C3627" t="s">
        <v>801</v>
      </c>
      <c r="D3627">
        <v>1000</v>
      </c>
      <c r="E3627">
        <v>3664</v>
      </c>
      <c r="F3627">
        <v>39</v>
      </c>
      <c r="G3627">
        <v>304</v>
      </c>
      <c r="H3627">
        <v>5.5</v>
      </c>
      <c r="I3627">
        <v>64</v>
      </c>
      <c r="J3627">
        <v>94</v>
      </c>
      <c r="K3627">
        <v>32095318</v>
      </c>
      <c r="L3627">
        <v>45000000</v>
      </c>
      <c r="M3627" s="2">
        <f>VLOOKUP(A3627,Sheet2!$A$1:G7351,2,0)</f>
        <v>37185</v>
      </c>
      <c r="N3627" t="str">
        <f>VLOOKUP(A3627,Sheet2!$A$1:G7351,3,0)</f>
        <v>Color</v>
      </c>
      <c r="O3627" t="str">
        <f>VLOOKUP(A3627,Sheet2!$A$1:G7351,4,0)</f>
        <v>Comedy</v>
      </c>
      <c r="P3627" t="str">
        <f>VLOOKUP(A3627,Sheet2!$A$1:G7351,5,0)</f>
        <v>English</v>
      </c>
      <c r="Q3627" t="str">
        <f>VLOOKUP(A3627,Sheet2!$A$1:G7351,6,0)</f>
        <v>USA</v>
      </c>
      <c r="R3627" t="str">
        <f>VLOOKUP(A3627,Sheet2!$A$1:G7351,7,0)</f>
        <v>PG-13</v>
      </c>
      <c r="S3627" t="str">
        <f>IF(Table1[[#This Row],[Language]]="English","English","Other language")</f>
        <v>English</v>
      </c>
      <c r="T3627">
        <f>Table1[[#This Row],[Gross Revenue]]-Table1[[#This Row],[Budget]]</f>
        <v>-12904682</v>
      </c>
      <c r="U3627" s="1">
        <f>(Table1[[#This Row],[Gross Revenue]]/Table1[[#This Row],[Budget]])-1</f>
        <v>-0.28677071111111108</v>
      </c>
      <c r="V3627" t="str">
        <f t="shared" si="112"/>
        <v>90-110 minutes</v>
      </c>
      <c r="W3627">
        <f>Table1[[#This Row],[Profit]]/Table1[[#This Row],[Budget]]</f>
        <v>-0.28677071111111113</v>
      </c>
      <c r="X3627" s="22" t="str">
        <f>IF(L3627="","",
IF(L3627&lt;Predictability!$B$1,"Low",
IF(L3627&lt;=Predictability!$B$2,"Mid","High")))</f>
        <v>Mid</v>
      </c>
      <c r="Y3627" s="22">
        <f t="shared" si="113"/>
        <v>0</v>
      </c>
    </row>
    <row r="3628" spans="1:25" x14ac:dyDescent="0.2">
      <c r="A3628" t="s">
        <v>4365</v>
      </c>
      <c r="B3628" t="s">
        <v>1077</v>
      </c>
      <c r="C3628" t="s">
        <v>1481</v>
      </c>
      <c r="D3628">
        <v>11000</v>
      </c>
      <c r="E3628">
        <v>15713</v>
      </c>
      <c r="F3628">
        <v>20</v>
      </c>
      <c r="G3628">
        <v>0</v>
      </c>
      <c r="H3628">
        <v>6</v>
      </c>
      <c r="I3628">
        <v>151</v>
      </c>
      <c r="J3628">
        <v>117</v>
      </c>
      <c r="K3628">
        <v>13987482</v>
      </c>
      <c r="L3628">
        <v>20000000</v>
      </c>
      <c r="M3628" s="2">
        <f>VLOOKUP(A3628,Sheet2!$A$1:G7352,2,0)</f>
        <v>40580</v>
      </c>
      <c r="N3628" t="str">
        <f>VLOOKUP(A3628,Sheet2!$A$1:G7352,3,0)</f>
        <v>Color</v>
      </c>
      <c r="O3628" t="str">
        <f>VLOOKUP(A3628,Sheet2!$A$1:G7352,4,0)</f>
        <v>Comedy</v>
      </c>
      <c r="P3628" t="str">
        <f>VLOOKUP(A3628,Sheet2!$A$1:G7352,5,0)</f>
        <v>English</v>
      </c>
      <c r="Q3628" t="str">
        <f>VLOOKUP(A3628,Sheet2!$A$1:G7352,6,0)</f>
        <v>USA</v>
      </c>
      <c r="R3628" t="str">
        <f>VLOOKUP(A3628,Sheet2!$A$1:G7352,7,0)</f>
        <v>R</v>
      </c>
      <c r="S3628" t="str">
        <f>IF(Table1[[#This Row],[Language]]="English","English","Other language")</f>
        <v>English</v>
      </c>
      <c r="T3628">
        <f>Table1[[#This Row],[Gross Revenue]]-Table1[[#This Row],[Budget]]</f>
        <v>-6012518</v>
      </c>
      <c r="U3628" s="1">
        <f>(Table1[[#This Row],[Gross Revenue]]/Table1[[#This Row],[Budget]])-1</f>
        <v>-0.3006259</v>
      </c>
      <c r="V3628" t="str">
        <f t="shared" si="112"/>
        <v>111-130 minutes</v>
      </c>
      <c r="W3628">
        <f>Table1[[#This Row],[Profit]]/Table1[[#This Row],[Budget]]</f>
        <v>-0.3006259</v>
      </c>
      <c r="X3628" s="22" t="str">
        <f>IF(L3628="","",
IF(L3628&lt;Predictability!$B$1,"Low",
IF(L3628&lt;=Predictability!$B$2,"Mid","High")))</f>
        <v>Mid</v>
      </c>
      <c r="Y3628" s="22">
        <f t="shared" si="113"/>
        <v>0</v>
      </c>
    </row>
    <row r="3629" spans="1:25" x14ac:dyDescent="0.2">
      <c r="A3629" t="s">
        <v>3595</v>
      </c>
      <c r="B3629" t="s">
        <v>592</v>
      </c>
      <c r="C3629" t="s">
        <v>593</v>
      </c>
      <c r="D3629">
        <v>1000</v>
      </c>
      <c r="E3629">
        <v>2452</v>
      </c>
      <c r="F3629">
        <v>165</v>
      </c>
      <c r="G3629">
        <v>0</v>
      </c>
      <c r="H3629">
        <v>5</v>
      </c>
      <c r="I3629">
        <v>152</v>
      </c>
      <c r="J3629">
        <v>87</v>
      </c>
      <c r="K3629">
        <v>47860214</v>
      </c>
      <c r="L3629">
        <v>15000000</v>
      </c>
      <c r="M3629" s="2">
        <f>VLOOKUP(A3629,Sheet2!$A$1:G7353,2,0)</f>
        <v>38786</v>
      </c>
      <c r="N3629" t="str">
        <f>VLOOKUP(A3629,Sheet2!$A$1:G7353,3,0)</f>
        <v>Color</v>
      </c>
      <c r="O3629" t="str">
        <f>VLOOKUP(A3629,Sheet2!$A$1:G7353,4,0)</f>
        <v>Horror</v>
      </c>
      <c r="P3629" t="str">
        <f>VLOOKUP(A3629,Sheet2!$A$1:G7353,5,0)</f>
        <v>English</v>
      </c>
      <c r="Q3629" t="str">
        <f>VLOOKUP(A3629,Sheet2!$A$1:G7353,6,0)</f>
        <v>USA</v>
      </c>
      <c r="R3629" t="str">
        <f>VLOOKUP(A3629,Sheet2!$A$1:G7353,7,0)</f>
        <v>PG-13</v>
      </c>
      <c r="S3629" t="str">
        <f>IF(Table1[[#This Row],[Language]]="English","English","Other language")</f>
        <v>English</v>
      </c>
      <c r="T3629">
        <f>Table1[[#This Row],[Gross Revenue]]-Table1[[#This Row],[Budget]]</f>
        <v>32860214</v>
      </c>
      <c r="U3629" s="1">
        <f>(Table1[[#This Row],[Gross Revenue]]/Table1[[#This Row],[Budget]])-1</f>
        <v>2.1906809333333332</v>
      </c>
      <c r="V3629" t="str">
        <f t="shared" si="112"/>
        <v>&lt;90 minutes</v>
      </c>
      <c r="W3629">
        <f>Table1[[#This Row],[Profit]]/Table1[[#This Row],[Budget]]</f>
        <v>2.1906809333333332</v>
      </c>
      <c r="X3629" s="22" t="str">
        <f>IF(L3629="","",
IF(L3629&lt;Predictability!$B$1,"Low",
IF(L3629&lt;=Predictability!$B$2,"Mid","High")))</f>
        <v>Mid</v>
      </c>
      <c r="Y3629" s="22">
        <f t="shared" si="113"/>
        <v>1</v>
      </c>
    </row>
    <row r="3630" spans="1:25" x14ac:dyDescent="0.2">
      <c r="A3630" t="s">
        <v>5621</v>
      </c>
      <c r="B3630" t="s">
        <v>856</v>
      </c>
      <c r="C3630" t="s">
        <v>1880</v>
      </c>
      <c r="D3630">
        <v>14000</v>
      </c>
      <c r="E3630">
        <v>15848</v>
      </c>
      <c r="F3630">
        <v>14</v>
      </c>
      <c r="G3630">
        <v>429</v>
      </c>
      <c r="H3630">
        <v>6.9</v>
      </c>
      <c r="I3630">
        <v>90</v>
      </c>
      <c r="J3630">
        <v>92</v>
      </c>
      <c r="K3630">
        <v>1071240</v>
      </c>
      <c r="L3630">
        <v>8000000</v>
      </c>
      <c r="M3630" s="2">
        <f>VLOOKUP(A3630,Sheet2!$A$1:G7354,2,0)</f>
        <v>39411</v>
      </c>
      <c r="N3630" t="str">
        <f>VLOOKUP(A3630,Sheet2!$A$1:G7354,3,0)</f>
        <v>Color</v>
      </c>
      <c r="O3630" t="str">
        <f>VLOOKUP(A3630,Sheet2!$A$1:G7354,4,0)</f>
        <v>Biography</v>
      </c>
      <c r="P3630" t="str">
        <f>VLOOKUP(A3630,Sheet2!$A$1:G7354,5,0)</f>
        <v>English</v>
      </c>
      <c r="Q3630" t="str">
        <f>VLOOKUP(A3630,Sheet2!$A$1:G7354,6,0)</f>
        <v>UK</v>
      </c>
      <c r="R3630" t="str">
        <f>VLOOKUP(A3630,Sheet2!$A$1:G7354,7,0)</f>
        <v>PG-13</v>
      </c>
      <c r="S3630" t="str">
        <f>IF(Table1[[#This Row],[Language]]="English","English","Other language")</f>
        <v>English</v>
      </c>
      <c r="T3630">
        <f>Table1[[#This Row],[Gross Revenue]]-Table1[[#This Row],[Budget]]</f>
        <v>-6928760</v>
      </c>
      <c r="U3630" s="1">
        <f>(Table1[[#This Row],[Gross Revenue]]/Table1[[#This Row],[Budget]])-1</f>
        <v>-0.86609500000000006</v>
      </c>
      <c r="V3630" t="str">
        <f t="shared" si="112"/>
        <v>90-110 minutes</v>
      </c>
      <c r="W3630">
        <f>Table1[[#This Row],[Profit]]/Table1[[#This Row],[Budget]]</f>
        <v>-0.86609499999999995</v>
      </c>
      <c r="X3630" s="22" t="str">
        <f>IF(L3630="","",
IF(L3630&lt;Predictability!$B$1,"Low",
IF(L3630&lt;=Predictability!$B$2,"Mid","High")))</f>
        <v>Low</v>
      </c>
      <c r="Y3630" s="22">
        <f t="shared" si="113"/>
        <v>0</v>
      </c>
    </row>
    <row r="3631" spans="1:25" x14ac:dyDescent="0.2">
      <c r="A3631" t="s">
        <v>6587</v>
      </c>
      <c r="B3631" t="s">
        <v>3005</v>
      </c>
      <c r="C3631" t="s">
        <v>1044</v>
      </c>
      <c r="D3631">
        <v>227</v>
      </c>
      <c r="E3631">
        <v>485</v>
      </c>
      <c r="F3631">
        <v>0</v>
      </c>
      <c r="G3631">
        <v>0</v>
      </c>
      <c r="H3631">
        <v>7.6</v>
      </c>
      <c r="I3631">
        <v>114</v>
      </c>
      <c r="J3631">
        <v>89</v>
      </c>
      <c r="K3631">
        <v>92823600</v>
      </c>
      <c r="L3631">
        <v>16000000</v>
      </c>
      <c r="M3631" s="2">
        <f>VLOOKUP(A3631,Sheet2!$A$1:G7355,2,0)</f>
        <v>32631</v>
      </c>
      <c r="N3631" t="str">
        <f>VLOOKUP(A3631,Sheet2!$A$1:G7355,3,0)</f>
        <v>Color</v>
      </c>
      <c r="O3631" t="str">
        <f>VLOOKUP(A3631,Sheet2!$A$1:G7355,4,0)</f>
        <v>Comedy</v>
      </c>
      <c r="P3631" t="str">
        <f>VLOOKUP(A3631,Sheet2!$A$1:G7355,5,0)</f>
        <v>English</v>
      </c>
      <c r="Q3631" t="str">
        <f>VLOOKUP(A3631,Sheet2!$A$1:G7355,6,0)</f>
        <v>USA</v>
      </c>
      <c r="R3631" t="str">
        <f>VLOOKUP(A3631,Sheet2!$A$1:G7355,7,0)</f>
        <v>R</v>
      </c>
      <c r="S3631" t="str">
        <f>IF(Table1[[#This Row],[Language]]="English","English","Other language")</f>
        <v>English</v>
      </c>
      <c r="T3631">
        <f>Table1[[#This Row],[Gross Revenue]]-Table1[[#This Row],[Budget]]</f>
        <v>76823600</v>
      </c>
      <c r="U3631" s="1">
        <f>(Table1[[#This Row],[Gross Revenue]]/Table1[[#This Row],[Budget]])-1</f>
        <v>4.8014749999999999</v>
      </c>
      <c r="V3631" t="str">
        <f t="shared" si="112"/>
        <v>&lt;90 minutes</v>
      </c>
      <c r="W3631">
        <f>Table1[[#This Row],[Profit]]/Table1[[#This Row],[Budget]]</f>
        <v>4.8014749999999999</v>
      </c>
      <c r="X3631" s="22" t="str">
        <f>IF(L3631="","",
IF(L3631&lt;Predictability!$B$1,"Low",
IF(L3631&lt;=Predictability!$B$2,"Mid","High")))</f>
        <v>Mid</v>
      </c>
      <c r="Y3631" s="22">
        <f t="shared" si="113"/>
        <v>1</v>
      </c>
    </row>
    <row r="3632" spans="1:25" x14ac:dyDescent="0.2">
      <c r="A3632" t="s">
        <v>5723</v>
      </c>
      <c r="B3632" t="s">
        <v>2481</v>
      </c>
      <c r="C3632" t="s">
        <v>2482</v>
      </c>
      <c r="D3632">
        <v>75</v>
      </c>
      <c r="E3632">
        <v>102</v>
      </c>
      <c r="F3632">
        <v>82</v>
      </c>
      <c r="G3632">
        <v>166</v>
      </c>
      <c r="H3632">
        <v>6.9</v>
      </c>
      <c r="I3632">
        <v>29</v>
      </c>
      <c r="J3632">
        <v>91</v>
      </c>
      <c r="K3632">
        <v>1652472</v>
      </c>
      <c r="L3632">
        <v>300000</v>
      </c>
      <c r="M3632" s="2">
        <f>VLOOKUP(A3632,Sheet2!$A$1:G7356,2,0)</f>
        <v>35083</v>
      </c>
      <c r="N3632" t="str">
        <f>VLOOKUP(A3632,Sheet2!$A$1:G7356,3,0)</f>
        <v>Color</v>
      </c>
      <c r="O3632" t="str">
        <f>VLOOKUP(A3632,Sheet2!$A$1:G7356,4,0)</f>
        <v>Comedy</v>
      </c>
      <c r="P3632" t="str">
        <f>VLOOKUP(A3632,Sheet2!$A$1:G7356,5,0)</f>
        <v>French</v>
      </c>
      <c r="Q3632" t="str">
        <f>VLOOKUP(A3632,Sheet2!$A$1:G7356,6,0)</f>
        <v>France</v>
      </c>
      <c r="R3632" t="str">
        <f>VLOOKUP(A3632,Sheet2!$A$1:G7356,7,0)</f>
        <v>R</v>
      </c>
      <c r="S3632" t="str">
        <f>IF(Table1[[#This Row],[Language]]="English","English","Other language")</f>
        <v>Other language</v>
      </c>
      <c r="T3632">
        <f>Table1[[#This Row],[Gross Revenue]]-Table1[[#This Row],[Budget]]</f>
        <v>1352472</v>
      </c>
      <c r="U3632" s="1">
        <f>(Table1[[#This Row],[Gross Revenue]]/Table1[[#This Row],[Budget]])-1</f>
        <v>4.5082399999999998</v>
      </c>
      <c r="V3632" t="str">
        <f t="shared" si="112"/>
        <v>90-110 minutes</v>
      </c>
      <c r="W3632">
        <f>Table1[[#This Row],[Profit]]/Table1[[#This Row],[Budget]]</f>
        <v>4.5082399999999998</v>
      </c>
      <c r="X3632" s="22" t="str">
        <f>IF(L3632="","",
IF(L3632&lt;Predictability!$B$1,"Low",
IF(L3632&lt;=Predictability!$B$2,"Mid","High")))</f>
        <v>Low</v>
      </c>
      <c r="Y3632" s="22">
        <f t="shared" si="113"/>
        <v>1</v>
      </c>
    </row>
    <row r="3633" spans="1:25" x14ac:dyDescent="0.2">
      <c r="A3633" t="s">
        <v>5420</v>
      </c>
      <c r="B3633" t="s">
        <v>2286</v>
      </c>
      <c r="C3633" t="s">
        <v>1628</v>
      </c>
      <c r="D3633">
        <v>116</v>
      </c>
      <c r="E3633">
        <v>525</v>
      </c>
      <c r="F3633">
        <v>49</v>
      </c>
      <c r="G3633">
        <v>0</v>
      </c>
      <c r="H3633">
        <v>6.7</v>
      </c>
      <c r="I3633">
        <v>50</v>
      </c>
      <c r="J3633">
        <v>115</v>
      </c>
      <c r="K3633">
        <v>30127963</v>
      </c>
      <c r="L3633">
        <v>15000000</v>
      </c>
      <c r="M3633" s="2">
        <f>VLOOKUP(A3633,Sheet2!$A$1:G7357,2,0)</f>
        <v>41793</v>
      </c>
      <c r="N3633" t="str">
        <f>VLOOKUP(A3633,Sheet2!$A$1:G7357,3,0)</f>
        <v>Color</v>
      </c>
      <c r="O3633" t="str">
        <f>VLOOKUP(A3633,Sheet2!$A$1:G7357,4,0)</f>
        <v>Drama</v>
      </c>
      <c r="P3633" t="str">
        <f>VLOOKUP(A3633,Sheet2!$A$1:G7357,5,0)</f>
        <v>English</v>
      </c>
      <c r="Q3633" t="str">
        <f>VLOOKUP(A3633,Sheet2!$A$1:G7357,6,0)</f>
        <v>USA</v>
      </c>
      <c r="R3633" t="str">
        <f>VLOOKUP(A3633,Sheet2!$A$1:G7357,7,0)</f>
        <v>PG</v>
      </c>
      <c r="S3633" t="str">
        <f>IF(Table1[[#This Row],[Language]]="English","English","Other language")</f>
        <v>English</v>
      </c>
      <c r="T3633">
        <f>Table1[[#This Row],[Gross Revenue]]-Table1[[#This Row],[Budget]]</f>
        <v>15127963</v>
      </c>
      <c r="U3633" s="1">
        <f>(Table1[[#This Row],[Gross Revenue]]/Table1[[#This Row],[Budget]])-1</f>
        <v>1.0085308666666668</v>
      </c>
      <c r="V3633" t="str">
        <f t="shared" si="112"/>
        <v>111-130 minutes</v>
      </c>
      <c r="W3633">
        <f>Table1[[#This Row],[Profit]]/Table1[[#This Row],[Budget]]</f>
        <v>1.0085308666666666</v>
      </c>
      <c r="X3633" s="22" t="str">
        <f>IF(L3633="","",
IF(L3633&lt;Predictability!$B$1,"Low",
IF(L3633&lt;=Predictability!$B$2,"Mid","High")))</f>
        <v>Mid</v>
      </c>
      <c r="Y3633" s="22">
        <f t="shared" si="113"/>
        <v>1</v>
      </c>
    </row>
    <row r="3634" spans="1:25" x14ac:dyDescent="0.2">
      <c r="A3634" t="s">
        <v>5567</v>
      </c>
      <c r="B3634" t="s">
        <v>1041</v>
      </c>
      <c r="C3634" t="s">
        <v>2385</v>
      </c>
      <c r="D3634">
        <v>20000</v>
      </c>
      <c r="E3634">
        <v>22383</v>
      </c>
      <c r="F3634">
        <v>18</v>
      </c>
      <c r="G3634">
        <v>0</v>
      </c>
      <c r="H3634">
        <v>6.8</v>
      </c>
      <c r="I3634">
        <v>78</v>
      </c>
      <c r="J3634">
        <v>120</v>
      </c>
      <c r="K3634">
        <v>33771174</v>
      </c>
      <c r="L3634">
        <v>15000000</v>
      </c>
      <c r="M3634" s="2">
        <f>VLOOKUP(A3634,Sheet2!$A$1:G7358,2,0)</f>
        <v>36711</v>
      </c>
      <c r="N3634" t="str">
        <f>VLOOKUP(A3634,Sheet2!$A$1:G7358,3,0)</f>
        <v>Color</v>
      </c>
      <c r="O3634" t="str">
        <f>VLOOKUP(A3634,Sheet2!$A$1:G7358,4,0)</f>
        <v>Comedy</v>
      </c>
      <c r="P3634" t="str">
        <f>VLOOKUP(A3634,Sheet2!$A$1:G7358,5,0)</f>
        <v>English</v>
      </c>
      <c r="Q3634" t="str">
        <f>VLOOKUP(A3634,Sheet2!$A$1:G7358,6,0)</f>
        <v>USA</v>
      </c>
      <c r="R3634" t="str">
        <f>VLOOKUP(A3634,Sheet2!$A$1:G7358,7,0)</f>
        <v>PG-13</v>
      </c>
      <c r="S3634" t="str">
        <f>IF(Table1[[#This Row],[Language]]="English","English","Other language")</f>
        <v>English</v>
      </c>
      <c r="T3634">
        <f>Table1[[#This Row],[Gross Revenue]]-Table1[[#This Row],[Budget]]</f>
        <v>18771174</v>
      </c>
      <c r="U3634" s="1">
        <f>(Table1[[#This Row],[Gross Revenue]]/Table1[[#This Row],[Budget]])-1</f>
        <v>1.2514116</v>
      </c>
      <c r="V3634" t="str">
        <f t="shared" si="112"/>
        <v>111-130 minutes</v>
      </c>
      <c r="W3634">
        <f>Table1[[#This Row],[Profit]]/Table1[[#This Row],[Budget]]</f>
        <v>1.2514116</v>
      </c>
      <c r="X3634" s="22" t="str">
        <f>IF(L3634="","",
IF(L3634&lt;Predictability!$B$1,"Low",
IF(L3634&lt;=Predictability!$B$2,"Mid","High")))</f>
        <v>Mid</v>
      </c>
      <c r="Y3634" s="22">
        <f t="shared" si="113"/>
        <v>1</v>
      </c>
    </row>
    <row r="3635" spans="1:25" x14ac:dyDescent="0.2">
      <c r="A3635" t="s">
        <v>6619</v>
      </c>
      <c r="B3635" t="s">
        <v>856</v>
      </c>
      <c r="C3635" t="s">
        <v>1793</v>
      </c>
      <c r="D3635">
        <v>14000</v>
      </c>
      <c r="E3635">
        <v>16090</v>
      </c>
      <c r="F3635">
        <v>460</v>
      </c>
      <c r="G3635">
        <v>507</v>
      </c>
      <c r="H3635">
        <v>6.5</v>
      </c>
      <c r="I3635">
        <v>97</v>
      </c>
      <c r="J3635">
        <v>107</v>
      </c>
      <c r="K3635">
        <v>871527</v>
      </c>
      <c r="L3635">
        <v>25000000</v>
      </c>
      <c r="M3635" s="2">
        <f>VLOOKUP(A3635,Sheet2!$A$1:G7359,2,0)</f>
        <v>38600</v>
      </c>
      <c r="N3635" t="str">
        <f>VLOOKUP(A3635,Sheet2!$A$1:G7359,3,0)</f>
        <v>Color</v>
      </c>
      <c r="O3635" t="str">
        <f>VLOOKUP(A3635,Sheet2!$A$1:G7359,4,0)</f>
        <v>Crime</v>
      </c>
      <c r="P3635" t="str">
        <f>VLOOKUP(A3635,Sheet2!$A$1:G7359,5,0)</f>
        <v>English</v>
      </c>
      <c r="Q3635" t="str">
        <f>VLOOKUP(A3635,Sheet2!$A$1:G7359,6,0)</f>
        <v>Canada</v>
      </c>
      <c r="R3635" t="str">
        <f>VLOOKUP(A3635,Sheet2!$A$1:G7359,7,0)</f>
        <v>R</v>
      </c>
      <c r="S3635" t="str">
        <f>IF(Table1[[#This Row],[Language]]="English","English","Other language")</f>
        <v>English</v>
      </c>
      <c r="T3635">
        <f>Table1[[#This Row],[Gross Revenue]]-Table1[[#This Row],[Budget]]</f>
        <v>-24128473</v>
      </c>
      <c r="U3635" s="1">
        <f>(Table1[[#This Row],[Gross Revenue]]/Table1[[#This Row],[Budget]])-1</f>
        <v>-0.96513892000000001</v>
      </c>
      <c r="V3635" t="str">
        <f t="shared" si="112"/>
        <v>90-110 minutes</v>
      </c>
      <c r="W3635">
        <f>Table1[[#This Row],[Profit]]/Table1[[#This Row],[Budget]]</f>
        <v>-0.96513892000000001</v>
      </c>
      <c r="X3635" s="22" t="str">
        <f>IF(L3635="","",
IF(L3635&lt;Predictability!$B$1,"Low",
IF(L3635&lt;=Predictability!$B$2,"Mid","High")))</f>
        <v>Mid</v>
      </c>
      <c r="Y3635" s="22">
        <f t="shared" si="113"/>
        <v>0</v>
      </c>
    </row>
    <row r="3636" spans="1:25" x14ac:dyDescent="0.2">
      <c r="A3636" t="s">
        <v>5517</v>
      </c>
      <c r="B3636" t="s">
        <v>568</v>
      </c>
      <c r="C3636" t="s">
        <v>2358</v>
      </c>
      <c r="D3636">
        <v>925</v>
      </c>
      <c r="E3636">
        <v>1738</v>
      </c>
      <c r="F3636">
        <v>0</v>
      </c>
      <c r="G3636">
        <v>11000</v>
      </c>
      <c r="H3636">
        <v>6.8</v>
      </c>
      <c r="I3636">
        <v>333</v>
      </c>
      <c r="J3636">
        <v>101</v>
      </c>
      <c r="K3636">
        <v>77222184</v>
      </c>
      <c r="L3636">
        <v>100000000</v>
      </c>
      <c r="M3636" s="2">
        <f>VLOOKUP(A3636,Sheet2!$A$1:G7360,2,0)</f>
        <v>39895</v>
      </c>
      <c r="N3636" t="str">
        <f>VLOOKUP(A3636,Sheet2!$A$1:G7360,3,0)</f>
        <v>Color</v>
      </c>
      <c r="O3636" t="str">
        <f>VLOOKUP(A3636,Sheet2!$A$1:G7360,4,0)</f>
        <v>Adventure</v>
      </c>
      <c r="P3636" t="str">
        <f>VLOOKUP(A3636,Sheet2!$A$1:G7360,5,0)</f>
        <v>English</v>
      </c>
      <c r="Q3636" t="str">
        <f>VLOOKUP(A3636,Sheet2!$A$1:G7360,6,0)</f>
        <v>Germany</v>
      </c>
      <c r="R3636" t="str">
        <f>VLOOKUP(A3636,Sheet2!$A$1:G7360,7,0)</f>
        <v>PG</v>
      </c>
      <c r="S3636" t="str">
        <f>IF(Table1[[#This Row],[Language]]="English","English","Other language")</f>
        <v>English</v>
      </c>
      <c r="T3636">
        <f>Table1[[#This Row],[Gross Revenue]]-Table1[[#This Row],[Budget]]</f>
        <v>-22777816</v>
      </c>
      <c r="U3636" s="1">
        <f>(Table1[[#This Row],[Gross Revenue]]/Table1[[#This Row],[Budget]])-1</f>
        <v>-0.22777815999999995</v>
      </c>
      <c r="V3636" t="str">
        <f t="shared" si="112"/>
        <v>90-110 minutes</v>
      </c>
      <c r="W3636">
        <f>Table1[[#This Row],[Profit]]/Table1[[#This Row],[Budget]]</f>
        <v>-0.22777816000000001</v>
      </c>
      <c r="X3636" s="22" t="str">
        <f>IF(L3636="","",
IF(L3636&lt;Predictability!$B$1,"Low",
IF(L3636&lt;=Predictability!$B$2,"Mid","High")))</f>
        <v>High</v>
      </c>
      <c r="Y3636" s="22">
        <f t="shared" si="113"/>
        <v>0</v>
      </c>
    </row>
    <row r="3637" spans="1:25" x14ac:dyDescent="0.2">
      <c r="A3637" t="s">
        <v>4747</v>
      </c>
      <c r="B3637" t="s">
        <v>695</v>
      </c>
      <c r="C3637" t="s">
        <v>1821</v>
      </c>
      <c r="D3637">
        <v>6000</v>
      </c>
      <c r="E3637">
        <v>6322</v>
      </c>
      <c r="F3637">
        <v>387</v>
      </c>
      <c r="G3637">
        <v>0</v>
      </c>
      <c r="H3637">
        <v>6.3</v>
      </c>
      <c r="I3637">
        <v>270</v>
      </c>
      <c r="J3637">
        <v>97</v>
      </c>
      <c r="K3637">
        <v>7574066</v>
      </c>
      <c r="L3637">
        <v>10000000</v>
      </c>
      <c r="M3637" s="2">
        <f>VLOOKUP(A3637,Sheet2!$A$1:G7361,2,0)</f>
        <v>41990</v>
      </c>
      <c r="N3637" t="str">
        <f>VLOOKUP(A3637,Sheet2!$A$1:G7361,3,0)</f>
        <v>Color</v>
      </c>
      <c r="O3637" t="str">
        <f>VLOOKUP(A3637,Sheet2!$A$1:G7361,4,0)</f>
        <v>Comedy</v>
      </c>
      <c r="P3637" t="str">
        <f>VLOOKUP(A3637,Sheet2!$A$1:G7361,5,0)</f>
        <v>English</v>
      </c>
      <c r="Q3637" t="str">
        <f>VLOOKUP(A3637,Sheet2!$A$1:G7361,6,0)</f>
        <v>USA</v>
      </c>
      <c r="R3637" t="str">
        <f>VLOOKUP(A3637,Sheet2!$A$1:G7361,7,0)</f>
        <v>R</v>
      </c>
      <c r="S3637" t="str">
        <f>IF(Table1[[#This Row],[Language]]="English","English","Other language")</f>
        <v>English</v>
      </c>
      <c r="T3637">
        <f>Table1[[#This Row],[Gross Revenue]]-Table1[[#This Row],[Budget]]</f>
        <v>-2425934</v>
      </c>
      <c r="U3637" s="1">
        <f>(Table1[[#This Row],[Gross Revenue]]/Table1[[#This Row],[Budget]])-1</f>
        <v>-0.24259339999999996</v>
      </c>
      <c r="V3637" t="str">
        <f t="shared" si="112"/>
        <v>90-110 minutes</v>
      </c>
      <c r="W3637">
        <f>Table1[[#This Row],[Profit]]/Table1[[#This Row],[Budget]]</f>
        <v>-0.24259339999999999</v>
      </c>
      <c r="X3637" s="22" t="str">
        <f>IF(L3637="","",
IF(L3637&lt;Predictability!$B$1,"Low",
IF(L3637&lt;=Predictability!$B$2,"Mid","High")))</f>
        <v>Mid</v>
      </c>
      <c r="Y3637" s="22">
        <f t="shared" si="113"/>
        <v>0</v>
      </c>
    </row>
    <row r="3638" spans="1:25" x14ac:dyDescent="0.2">
      <c r="A3638" t="s">
        <v>5656</v>
      </c>
      <c r="B3638" t="s">
        <v>2447</v>
      </c>
      <c r="C3638" t="s">
        <v>2448</v>
      </c>
      <c r="D3638">
        <v>796</v>
      </c>
      <c r="E3638">
        <v>2633</v>
      </c>
      <c r="F3638">
        <v>0</v>
      </c>
      <c r="G3638">
        <v>10000</v>
      </c>
      <c r="H3638">
        <v>6.9</v>
      </c>
      <c r="I3638">
        <v>230</v>
      </c>
      <c r="J3638">
        <v>111</v>
      </c>
      <c r="K3638">
        <v>13034417</v>
      </c>
      <c r="L3638">
        <v>15000000</v>
      </c>
      <c r="M3638" s="2">
        <f>VLOOKUP(A3638,Sheet2!$A$1:G7362,2,0)</f>
        <v>39899</v>
      </c>
      <c r="N3638" t="str">
        <f>VLOOKUP(A3638,Sheet2!$A$1:G7362,3,0)</f>
        <v>Color</v>
      </c>
      <c r="O3638" t="str">
        <f>VLOOKUP(A3638,Sheet2!$A$1:G7362,4,0)</f>
        <v>Drama</v>
      </c>
      <c r="P3638" t="str">
        <f>VLOOKUP(A3638,Sheet2!$A$1:G7362,5,0)</f>
        <v>English</v>
      </c>
      <c r="Q3638" t="str">
        <f>VLOOKUP(A3638,Sheet2!$A$1:G7362,6,0)</f>
        <v>USA</v>
      </c>
      <c r="R3638" t="str">
        <f>VLOOKUP(A3638,Sheet2!$A$1:G7362,7,0)</f>
        <v>PG-13</v>
      </c>
      <c r="S3638" t="str">
        <f>IF(Table1[[#This Row],[Language]]="English","English","Other language")</f>
        <v>English</v>
      </c>
      <c r="T3638">
        <f>Table1[[#This Row],[Gross Revenue]]-Table1[[#This Row],[Budget]]</f>
        <v>-1965583</v>
      </c>
      <c r="U3638" s="1">
        <f>(Table1[[#This Row],[Gross Revenue]]/Table1[[#This Row],[Budget]])-1</f>
        <v>-0.13103886666666664</v>
      </c>
      <c r="V3638" t="str">
        <f t="shared" si="112"/>
        <v>111-130 minutes</v>
      </c>
      <c r="W3638">
        <f>Table1[[#This Row],[Profit]]/Table1[[#This Row],[Budget]]</f>
        <v>-0.13103886666666667</v>
      </c>
      <c r="X3638" s="22" t="str">
        <f>IF(L3638="","",
IF(L3638&lt;Predictability!$B$1,"Low",
IF(L3638&lt;=Predictability!$B$2,"Mid","High")))</f>
        <v>Mid</v>
      </c>
      <c r="Y3638" s="22">
        <f t="shared" si="113"/>
        <v>0</v>
      </c>
    </row>
    <row r="3639" spans="1:25" x14ac:dyDescent="0.2">
      <c r="A3639" t="s">
        <v>6998</v>
      </c>
      <c r="B3639" t="s">
        <v>661</v>
      </c>
      <c r="C3639" t="s">
        <v>3225</v>
      </c>
      <c r="D3639">
        <v>24000</v>
      </c>
      <c r="E3639">
        <v>26495</v>
      </c>
      <c r="F3639">
        <v>141</v>
      </c>
      <c r="G3639">
        <v>129000</v>
      </c>
      <c r="H3639">
        <v>8.5</v>
      </c>
      <c r="I3639">
        <v>535</v>
      </c>
      <c r="J3639">
        <v>107</v>
      </c>
      <c r="K3639">
        <v>13092000</v>
      </c>
      <c r="L3639">
        <v>3300000</v>
      </c>
      <c r="M3639" s="2">
        <f>VLOOKUP(A3639,Sheet2!$A$1:G7363,2,0)</f>
        <v>41756</v>
      </c>
      <c r="N3639" t="str">
        <f>VLOOKUP(A3639,Sheet2!$A$1:G7363,3,0)</f>
        <v>Color</v>
      </c>
      <c r="O3639" t="str">
        <f>VLOOKUP(A3639,Sheet2!$A$1:G7363,4,0)</f>
        <v>Drama</v>
      </c>
      <c r="P3639" t="str">
        <f>VLOOKUP(A3639,Sheet2!$A$1:G7363,5,0)</f>
        <v>English</v>
      </c>
      <c r="Q3639" t="str">
        <f>VLOOKUP(A3639,Sheet2!$A$1:G7363,6,0)</f>
        <v>USA</v>
      </c>
      <c r="R3639" t="str">
        <f>VLOOKUP(A3639,Sheet2!$A$1:G7363,7,0)</f>
        <v>R</v>
      </c>
      <c r="S3639" t="str">
        <f>IF(Table1[[#This Row],[Language]]="English","English","Other language")</f>
        <v>English</v>
      </c>
      <c r="T3639">
        <f>Table1[[#This Row],[Gross Revenue]]-Table1[[#This Row],[Budget]]</f>
        <v>9792000</v>
      </c>
      <c r="U3639" s="1">
        <f>(Table1[[#This Row],[Gross Revenue]]/Table1[[#This Row],[Budget]])-1</f>
        <v>2.9672727272727273</v>
      </c>
      <c r="V3639" t="str">
        <f t="shared" si="112"/>
        <v>90-110 minutes</v>
      </c>
      <c r="W3639">
        <f>Table1[[#This Row],[Profit]]/Table1[[#This Row],[Budget]]</f>
        <v>2.9672727272727273</v>
      </c>
      <c r="X3639" s="22" t="str">
        <f>IF(L3639="","",
IF(L3639&lt;Predictability!$B$1,"Low",
IF(L3639&lt;=Predictability!$B$2,"Mid","High")))</f>
        <v>Low</v>
      </c>
      <c r="Y3639" s="22">
        <f t="shared" si="113"/>
        <v>1</v>
      </c>
    </row>
    <row r="3640" spans="1:25" x14ac:dyDescent="0.2">
      <c r="A3640" t="s">
        <v>3424</v>
      </c>
      <c r="B3640" t="s">
        <v>317</v>
      </c>
      <c r="C3640" t="s">
        <v>318</v>
      </c>
      <c r="D3640">
        <v>472</v>
      </c>
      <c r="E3640">
        <v>858</v>
      </c>
      <c r="F3640">
        <v>0</v>
      </c>
      <c r="G3640">
        <v>131</v>
      </c>
      <c r="H3640">
        <v>4.4000000000000004</v>
      </c>
      <c r="I3640">
        <v>48</v>
      </c>
      <c r="J3640">
        <v>82</v>
      </c>
      <c r="K3640">
        <v>4142507</v>
      </c>
      <c r="L3640">
        <v>3000000</v>
      </c>
      <c r="M3640" s="2">
        <f>VLOOKUP(A3640,Sheet2!$A$1:G7364,2,0)</f>
        <v>36743</v>
      </c>
      <c r="N3640" t="str">
        <f>VLOOKUP(A3640,Sheet2!$A$1:G7364,3,0)</f>
        <v>Color</v>
      </c>
      <c r="O3640" t="str">
        <f>VLOOKUP(A3640,Sheet2!$A$1:G7364,4,0)</f>
        <v>Comedy</v>
      </c>
      <c r="P3640" t="str">
        <f>VLOOKUP(A3640,Sheet2!$A$1:G7364,5,0)</f>
        <v>English</v>
      </c>
      <c r="Q3640" t="str">
        <f>VLOOKUP(A3640,Sheet2!$A$1:G7364,6,0)</f>
        <v>USA</v>
      </c>
      <c r="R3640" t="str">
        <f>VLOOKUP(A3640,Sheet2!$A$1:G7364,7,0)</f>
        <v>R</v>
      </c>
      <c r="S3640" t="str">
        <f>IF(Table1[[#This Row],[Language]]="English","English","Other language")</f>
        <v>English</v>
      </c>
      <c r="T3640">
        <f>Table1[[#This Row],[Gross Revenue]]-Table1[[#This Row],[Budget]]</f>
        <v>1142507</v>
      </c>
      <c r="U3640" s="1">
        <f>(Table1[[#This Row],[Gross Revenue]]/Table1[[#This Row],[Budget]])-1</f>
        <v>0.38083566666666657</v>
      </c>
      <c r="V3640" t="str">
        <f t="shared" si="112"/>
        <v>&lt;90 minutes</v>
      </c>
      <c r="W3640">
        <f>Table1[[#This Row],[Profit]]/Table1[[#This Row],[Budget]]</f>
        <v>0.38083566666666668</v>
      </c>
      <c r="X3640" s="22" t="str">
        <f>IF(L3640="","",
IF(L3640&lt;Predictability!$B$1,"Low",
IF(L3640&lt;=Predictability!$B$2,"Mid","High")))</f>
        <v>Low</v>
      </c>
      <c r="Y3640" s="22">
        <f t="shared" si="113"/>
        <v>0</v>
      </c>
    </row>
    <row r="3641" spans="1:25" x14ac:dyDescent="0.2">
      <c r="A3641" t="s">
        <v>3827</v>
      </c>
      <c r="B3641" t="s">
        <v>907</v>
      </c>
      <c r="C3641" t="s">
        <v>276</v>
      </c>
      <c r="D3641">
        <v>1000</v>
      </c>
      <c r="E3641">
        <v>6313</v>
      </c>
      <c r="F3641">
        <v>322</v>
      </c>
      <c r="G3641">
        <v>0</v>
      </c>
      <c r="H3641">
        <v>5.4</v>
      </c>
      <c r="I3641">
        <v>62</v>
      </c>
      <c r="J3641">
        <v>109</v>
      </c>
      <c r="K3641">
        <v>69148997</v>
      </c>
      <c r="L3641">
        <v>37000000</v>
      </c>
      <c r="M3641" s="2">
        <f>VLOOKUP(A3641,Sheet2!$A$1:G7365,2,0)</f>
        <v>38247</v>
      </c>
      <c r="N3641" t="str">
        <f>VLOOKUP(A3641,Sheet2!$A$1:G7365,3,0)</f>
        <v>Color</v>
      </c>
      <c r="O3641" t="str">
        <f>VLOOKUP(A3641,Sheet2!$A$1:G7365,4,0)</f>
        <v>Comedy</v>
      </c>
      <c r="P3641" t="str">
        <f>VLOOKUP(A3641,Sheet2!$A$1:G7365,5,0)</f>
        <v>English</v>
      </c>
      <c r="Q3641" t="str">
        <f>VLOOKUP(A3641,Sheet2!$A$1:G7365,6,0)</f>
        <v>USA</v>
      </c>
      <c r="R3641" t="str">
        <f>VLOOKUP(A3641,Sheet2!$A$1:G7365,7,0)</f>
        <v>PG-13</v>
      </c>
      <c r="S3641" t="str">
        <f>IF(Table1[[#This Row],[Language]]="English","English","Other language")</f>
        <v>English</v>
      </c>
      <c r="T3641">
        <f>Table1[[#This Row],[Gross Revenue]]-Table1[[#This Row],[Budget]]</f>
        <v>32148997</v>
      </c>
      <c r="U3641" s="1">
        <f>(Table1[[#This Row],[Gross Revenue]]/Table1[[#This Row],[Budget]])-1</f>
        <v>0.86889181081081079</v>
      </c>
      <c r="V3641" t="str">
        <f t="shared" si="112"/>
        <v>90-110 minutes</v>
      </c>
      <c r="W3641">
        <f>Table1[[#This Row],[Profit]]/Table1[[#This Row],[Budget]]</f>
        <v>0.86889181081081079</v>
      </c>
      <c r="X3641" s="22" t="str">
        <f>IF(L3641="","",
IF(L3641&lt;Predictability!$B$1,"Low",
IF(L3641&lt;=Predictability!$B$2,"Mid","High")))</f>
        <v>Mid</v>
      </c>
      <c r="Y3641" s="22">
        <f t="shared" si="113"/>
        <v>1</v>
      </c>
    </row>
    <row r="3642" spans="1:25" x14ac:dyDescent="0.2">
      <c r="A3642" t="s">
        <v>5428</v>
      </c>
      <c r="B3642" t="s">
        <v>1051</v>
      </c>
      <c r="C3642" t="s">
        <v>2291</v>
      </c>
      <c r="D3642">
        <v>327</v>
      </c>
      <c r="E3642">
        <v>552</v>
      </c>
      <c r="F3642">
        <v>116</v>
      </c>
      <c r="G3642">
        <v>0</v>
      </c>
      <c r="H3642">
        <v>6.7</v>
      </c>
      <c r="I3642">
        <v>10</v>
      </c>
      <c r="J3642">
        <v>107</v>
      </c>
      <c r="K3642">
        <v>34793160</v>
      </c>
      <c r="L3642">
        <v>14000000</v>
      </c>
      <c r="M3642" s="2">
        <f>VLOOKUP(A3642,Sheet2!$A$1:G7366,2,0)</f>
        <v>33440</v>
      </c>
      <c r="N3642" t="str">
        <f>VLOOKUP(A3642,Sheet2!$A$1:G7366,3,0)</f>
        <v>Color</v>
      </c>
      <c r="O3642" t="str">
        <f>VLOOKUP(A3642,Sheet2!$A$1:G7366,4,0)</f>
        <v>Adventure</v>
      </c>
      <c r="P3642" t="str">
        <f>VLOOKUP(A3642,Sheet2!$A$1:G7366,5,0)</f>
        <v>English</v>
      </c>
      <c r="Q3642" t="str">
        <f>VLOOKUP(A3642,Sheet2!$A$1:G7366,6,0)</f>
        <v>USA</v>
      </c>
      <c r="R3642" t="str">
        <f>VLOOKUP(A3642,Sheet2!$A$1:G7366,7,0)</f>
        <v>PG</v>
      </c>
      <c r="S3642" t="str">
        <f>IF(Table1[[#This Row],[Language]]="English","English","Other language")</f>
        <v>English</v>
      </c>
      <c r="T3642">
        <f>Table1[[#This Row],[Gross Revenue]]-Table1[[#This Row],[Budget]]</f>
        <v>20793160</v>
      </c>
      <c r="U3642" s="1">
        <f>(Table1[[#This Row],[Gross Revenue]]/Table1[[#This Row],[Budget]])-1</f>
        <v>1.4852257142857144</v>
      </c>
      <c r="V3642" t="str">
        <f t="shared" si="112"/>
        <v>90-110 minutes</v>
      </c>
      <c r="W3642">
        <f>Table1[[#This Row],[Profit]]/Table1[[#This Row],[Budget]]</f>
        <v>1.4852257142857144</v>
      </c>
      <c r="X3642" s="22" t="str">
        <f>IF(L3642="","",
IF(L3642&lt;Predictability!$B$1,"Low",
IF(L3642&lt;=Predictability!$B$2,"Mid","High")))</f>
        <v>Mid</v>
      </c>
      <c r="Y3642" s="22">
        <f t="shared" si="113"/>
        <v>1</v>
      </c>
    </row>
    <row r="3643" spans="1:25" x14ac:dyDescent="0.2">
      <c r="A3643" t="s">
        <v>4863</v>
      </c>
      <c r="B3643" t="s">
        <v>800</v>
      </c>
      <c r="C3643" t="s">
        <v>330</v>
      </c>
      <c r="D3643">
        <v>17000</v>
      </c>
      <c r="E3643">
        <v>18204</v>
      </c>
      <c r="F3643">
        <v>776</v>
      </c>
      <c r="G3643">
        <v>33000</v>
      </c>
      <c r="H3643">
        <v>6.4</v>
      </c>
      <c r="I3643">
        <v>339</v>
      </c>
      <c r="J3643">
        <v>131</v>
      </c>
      <c r="K3643">
        <v>73103784</v>
      </c>
      <c r="L3643">
        <v>150000000</v>
      </c>
      <c r="M3643" s="2">
        <f>VLOOKUP(A3643,Sheet2!$A$1:G7367,2,0)</f>
        <v>41345</v>
      </c>
      <c r="N3643" t="str">
        <f>VLOOKUP(A3643,Sheet2!$A$1:G7367,3,0)</f>
        <v>Color</v>
      </c>
      <c r="O3643" t="str">
        <f>VLOOKUP(A3643,Sheet2!$A$1:G7367,4,0)</f>
        <v>Action</v>
      </c>
      <c r="P3643" t="str">
        <f>VLOOKUP(A3643,Sheet2!$A$1:G7367,5,0)</f>
        <v>English</v>
      </c>
      <c r="Q3643" t="str">
        <f>VLOOKUP(A3643,Sheet2!$A$1:G7367,6,0)</f>
        <v>USA</v>
      </c>
      <c r="R3643" t="str">
        <f>VLOOKUP(A3643,Sheet2!$A$1:G7367,7,0)</f>
        <v>PG-13</v>
      </c>
      <c r="S3643" t="str">
        <f>IF(Table1[[#This Row],[Language]]="English","English","Other language")</f>
        <v>English</v>
      </c>
      <c r="T3643">
        <f>Table1[[#This Row],[Gross Revenue]]-Table1[[#This Row],[Budget]]</f>
        <v>-76896216</v>
      </c>
      <c r="U3643" s="1">
        <f>(Table1[[#This Row],[Gross Revenue]]/Table1[[#This Row],[Budget]])-1</f>
        <v>-0.51264144</v>
      </c>
      <c r="V3643" t="str">
        <f t="shared" si="112"/>
        <v>131-150 minutes</v>
      </c>
      <c r="W3643">
        <f>Table1[[#This Row],[Profit]]/Table1[[#This Row],[Budget]]</f>
        <v>-0.51264144</v>
      </c>
      <c r="X3643" s="22" t="str">
        <f>IF(L3643="","",
IF(L3643&lt;Predictability!$B$1,"Low",
IF(L3643&lt;=Predictability!$B$2,"Mid","High")))</f>
        <v>High</v>
      </c>
      <c r="Y3643" s="22">
        <f t="shared" si="113"/>
        <v>0</v>
      </c>
    </row>
    <row r="3644" spans="1:25" x14ac:dyDescent="0.2">
      <c r="A3644" t="s">
        <v>3915</v>
      </c>
      <c r="B3644" t="s">
        <v>1005</v>
      </c>
      <c r="C3644" t="s">
        <v>609</v>
      </c>
      <c r="D3644">
        <v>494</v>
      </c>
      <c r="E3644">
        <v>2013</v>
      </c>
      <c r="F3644">
        <v>13</v>
      </c>
      <c r="G3644">
        <v>0</v>
      </c>
      <c r="H3644">
        <v>5.5</v>
      </c>
      <c r="I3644">
        <v>173</v>
      </c>
      <c r="J3644">
        <v>101</v>
      </c>
      <c r="K3644">
        <v>55865715</v>
      </c>
      <c r="L3644">
        <v>10000000</v>
      </c>
      <c r="M3644" s="2">
        <f>VLOOKUP(A3644,Sheet2!$A$1:G7368,2,0)</f>
        <v>38620</v>
      </c>
      <c r="N3644" t="str">
        <f>VLOOKUP(A3644,Sheet2!$A$1:G7368,3,0)</f>
        <v>Color</v>
      </c>
      <c r="O3644" t="str">
        <f>VLOOKUP(A3644,Sheet2!$A$1:G7368,4,0)</f>
        <v>Drama</v>
      </c>
      <c r="P3644" t="str">
        <f>VLOOKUP(A3644,Sheet2!$A$1:G7368,5,0)</f>
        <v>English</v>
      </c>
      <c r="Q3644" t="str">
        <f>VLOOKUP(A3644,Sheet2!$A$1:G7368,6,0)</f>
        <v>UK</v>
      </c>
      <c r="R3644" t="str">
        <f>VLOOKUP(A3644,Sheet2!$A$1:G7368,7,0)</f>
        <v>PG-13</v>
      </c>
      <c r="S3644" t="str">
        <f>IF(Table1[[#This Row],[Language]]="English","English","Other language")</f>
        <v>English</v>
      </c>
      <c r="T3644">
        <f>Table1[[#This Row],[Gross Revenue]]-Table1[[#This Row],[Budget]]</f>
        <v>45865715</v>
      </c>
      <c r="U3644" s="1">
        <f>(Table1[[#This Row],[Gross Revenue]]/Table1[[#This Row],[Budget]])-1</f>
        <v>4.5865714999999998</v>
      </c>
      <c r="V3644" t="str">
        <f t="shared" si="112"/>
        <v>90-110 minutes</v>
      </c>
      <c r="W3644">
        <f>Table1[[#This Row],[Profit]]/Table1[[#This Row],[Budget]]</f>
        <v>4.5865714999999998</v>
      </c>
      <c r="X3644" s="22" t="str">
        <f>IF(L3644="","",
IF(L3644&lt;Predictability!$B$1,"Low",
IF(L3644&lt;=Predictability!$B$2,"Mid","High")))</f>
        <v>Mid</v>
      </c>
      <c r="Y3644" s="22">
        <f t="shared" si="113"/>
        <v>1</v>
      </c>
    </row>
    <row r="3645" spans="1:25" x14ac:dyDescent="0.2">
      <c r="A3645" t="s">
        <v>6079</v>
      </c>
      <c r="B3645" t="s">
        <v>235</v>
      </c>
      <c r="C3645" t="s">
        <v>2727</v>
      </c>
      <c r="D3645">
        <v>835</v>
      </c>
      <c r="E3645">
        <v>2572</v>
      </c>
      <c r="F3645">
        <v>7</v>
      </c>
      <c r="G3645">
        <v>0</v>
      </c>
      <c r="H3645">
        <v>7.2</v>
      </c>
      <c r="I3645">
        <v>103</v>
      </c>
      <c r="J3645">
        <v>109</v>
      </c>
      <c r="K3645">
        <v>16346122</v>
      </c>
      <c r="L3645">
        <v>16000000</v>
      </c>
      <c r="M3645" s="2">
        <f>VLOOKUP(A3645,Sheet2!$A$1:G7369,2,0)</f>
        <v>37443</v>
      </c>
      <c r="N3645" t="str">
        <f>VLOOKUP(A3645,Sheet2!$A$1:G7369,3,0)</f>
        <v>Color</v>
      </c>
      <c r="O3645" t="str">
        <f>VLOOKUP(A3645,Sheet2!$A$1:G7369,4,0)</f>
        <v>Drama</v>
      </c>
      <c r="P3645" t="str">
        <f>VLOOKUP(A3645,Sheet2!$A$1:G7369,5,0)</f>
        <v>English</v>
      </c>
      <c r="Q3645" t="str">
        <f>VLOOKUP(A3645,Sheet2!$A$1:G7369,6,0)</f>
        <v>USA</v>
      </c>
      <c r="R3645" t="str">
        <f>VLOOKUP(A3645,Sheet2!$A$1:G7369,7,0)</f>
        <v>PG-13</v>
      </c>
      <c r="S3645" t="str">
        <f>IF(Table1[[#This Row],[Language]]="English","English","Other language")</f>
        <v>English</v>
      </c>
      <c r="T3645">
        <f>Table1[[#This Row],[Gross Revenue]]-Table1[[#This Row],[Budget]]</f>
        <v>346122</v>
      </c>
      <c r="U3645" s="1">
        <f>(Table1[[#This Row],[Gross Revenue]]/Table1[[#This Row],[Budget]])-1</f>
        <v>2.1632625000000072E-2</v>
      </c>
      <c r="V3645" t="str">
        <f t="shared" si="112"/>
        <v>90-110 minutes</v>
      </c>
      <c r="W3645">
        <f>Table1[[#This Row],[Profit]]/Table1[[#This Row],[Budget]]</f>
        <v>2.1632624999999999E-2</v>
      </c>
      <c r="X3645" s="22" t="str">
        <f>IF(L3645="","",
IF(L3645&lt;Predictability!$B$1,"Low",
IF(L3645&lt;=Predictability!$B$2,"Mid","High")))</f>
        <v>Mid</v>
      </c>
      <c r="Y3645" s="22">
        <f t="shared" si="113"/>
        <v>0</v>
      </c>
    </row>
    <row r="3646" spans="1:25" x14ac:dyDescent="0.2">
      <c r="A3646" t="s">
        <v>5158</v>
      </c>
      <c r="B3646" t="s">
        <v>930</v>
      </c>
      <c r="C3646" t="s">
        <v>1275</v>
      </c>
      <c r="D3646">
        <v>12000</v>
      </c>
      <c r="E3646">
        <v>16237</v>
      </c>
      <c r="F3646">
        <v>0</v>
      </c>
      <c r="G3646">
        <v>911</v>
      </c>
      <c r="H3646">
        <v>6.6</v>
      </c>
      <c r="I3646">
        <v>37</v>
      </c>
      <c r="J3646">
        <v>129</v>
      </c>
      <c r="K3646">
        <v>10300000</v>
      </c>
      <c r="L3646">
        <v>38000000</v>
      </c>
      <c r="M3646" s="2">
        <f>VLOOKUP(A3646,Sheet2!$A$1:G7370,2,0)</f>
        <v>35343</v>
      </c>
      <c r="N3646" t="str">
        <f>VLOOKUP(A3646,Sheet2!$A$1:G7370,3,0)</f>
        <v>Color</v>
      </c>
      <c r="O3646" t="str">
        <f>VLOOKUP(A3646,Sheet2!$A$1:G7370,4,0)</f>
        <v>Adventure</v>
      </c>
      <c r="P3646" t="str">
        <f>VLOOKUP(A3646,Sheet2!$A$1:G7370,5,0)</f>
        <v>English</v>
      </c>
      <c r="Q3646" t="str">
        <f>VLOOKUP(A3646,Sheet2!$A$1:G7370,6,0)</f>
        <v>USA</v>
      </c>
      <c r="R3646" t="str">
        <f>VLOOKUP(A3646,Sheet2!$A$1:G7370,7,0)</f>
        <v>PG-13</v>
      </c>
      <c r="S3646" t="str">
        <f>IF(Table1[[#This Row],[Language]]="English","English","Other language")</f>
        <v>English</v>
      </c>
      <c r="T3646">
        <f>Table1[[#This Row],[Gross Revenue]]-Table1[[#This Row],[Budget]]</f>
        <v>-27700000</v>
      </c>
      <c r="U3646" s="1">
        <f>(Table1[[#This Row],[Gross Revenue]]/Table1[[#This Row],[Budget]])-1</f>
        <v>-0.72894736842105257</v>
      </c>
      <c r="V3646" t="str">
        <f t="shared" si="112"/>
        <v>111-130 minutes</v>
      </c>
      <c r="W3646">
        <f>Table1[[#This Row],[Profit]]/Table1[[#This Row],[Budget]]</f>
        <v>-0.72894736842105268</v>
      </c>
      <c r="X3646" s="22" t="str">
        <f>IF(L3646="","",
IF(L3646&lt;Predictability!$B$1,"Low",
IF(L3646&lt;=Predictability!$B$2,"Mid","High")))</f>
        <v>Mid</v>
      </c>
      <c r="Y3646" s="22">
        <f t="shared" si="113"/>
        <v>0</v>
      </c>
    </row>
    <row r="3647" spans="1:25" x14ac:dyDescent="0.2">
      <c r="A3647" t="s">
        <v>3859</v>
      </c>
      <c r="B3647" t="s">
        <v>351</v>
      </c>
      <c r="C3647" t="s">
        <v>948</v>
      </c>
      <c r="D3647">
        <v>1000</v>
      </c>
      <c r="E3647">
        <v>1947</v>
      </c>
      <c r="F3647">
        <v>57</v>
      </c>
      <c r="G3647">
        <v>0</v>
      </c>
      <c r="H3647">
        <v>5.5</v>
      </c>
      <c r="I3647">
        <v>166</v>
      </c>
      <c r="J3647">
        <v>101</v>
      </c>
      <c r="K3647">
        <v>10268846</v>
      </c>
      <c r="L3647">
        <v>35000000</v>
      </c>
      <c r="M3647" s="2">
        <f>VLOOKUP(A3647,Sheet2!$A$1:G7371,2,0)</f>
        <v>40171</v>
      </c>
      <c r="N3647" t="str">
        <f>VLOOKUP(A3647,Sheet2!$A$1:G7371,3,0)</f>
        <v>Color</v>
      </c>
      <c r="O3647" t="str">
        <f>VLOOKUP(A3647,Sheet2!$A$1:G7371,4,0)</f>
        <v>Action</v>
      </c>
      <c r="P3647" t="str">
        <f>VLOOKUP(A3647,Sheet2!$A$1:G7371,5,0)</f>
        <v>English</v>
      </c>
      <c r="Q3647" t="str">
        <f>VLOOKUP(A3647,Sheet2!$A$1:G7371,6,0)</f>
        <v>USA</v>
      </c>
      <c r="R3647" t="str">
        <f>VLOOKUP(A3647,Sheet2!$A$1:G7371,7,0)</f>
        <v>R</v>
      </c>
      <c r="S3647" t="str">
        <f>IF(Table1[[#This Row],[Language]]="English","English","Other language")</f>
        <v>English</v>
      </c>
      <c r="T3647">
        <f>Table1[[#This Row],[Gross Revenue]]-Table1[[#This Row],[Budget]]</f>
        <v>-24731154</v>
      </c>
      <c r="U3647" s="1">
        <f>(Table1[[#This Row],[Gross Revenue]]/Table1[[#This Row],[Budget]])-1</f>
        <v>-0.70660440000000002</v>
      </c>
      <c r="V3647" t="str">
        <f t="shared" si="112"/>
        <v>90-110 minutes</v>
      </c>
      <c r="W3647">
        <f>Table1[[#This Row],[Profit]]/Table1[[#This Row],[Budget]]</f>
        <v>-0.70660440000000002</v>
      </c>
      <c r="X3647" s="22" t="str">
        <f>IF(L3647="","",
IF(L3647&lt;Predictability!$B$1,"Low",
IF(L3647&lt;=Predictability!$B$2,"Mid","High")))</f>
        <v>Mid</v>
      </c>
      <c r="Y3647" s="22">
        <f t="shared" si="113"/>
        <v>0</v>
      </c>
    </row>
    <row r="3648" spans="1:25" x14ac:dyDescent="0.2">
      <c r="A3648" t="s">
        <v>6650</v>
      </c>
      <c r="B3648" t="s">
        <v>1568</v>
      </c>
      <c r="C3648" t="s">
        <v>3051</v>
      </c>
      <c r="D3648">
        <v>783</v>
      </c>
      <c r="E3648">
        <v>1447</v>
      </c>
      <c r="F3648">
        <v>2</v>
      </c>
      <c r="G3648">
        <v>0</v>
      </c>
      <c r="H3648">
        <v>7.7</v>
      </c>
      <c r="I3648">
        <v>87</v>
      </c>
      <c r="J3648">
        <v>92</v>
      </c>
      <c r="K3648">
        <v>1677838</v>
      </c>
      <c r="L3648">
        <v>1000000</v>
      </c>
      <c r="M3648" s="2">
        <f>VLOOKUP(A3648,Sheet2!$A$1:G7372,2,0)</f>
        <v>38860</v>
      </c>
      <c r="N3648" t="str">
        <f>VLOOKUP(A3648,Sheet2!$A$1:G7372,3,0)</f>
        <v>Color</v>
      </c>
      <c r="O3648" t="str">
        <f>VLOOKUP(A3648,Sheet2!$A$1:G7372,4,0)</f>
        <v>Documentary</v>
      </c>
      <c r="P3648" t="str">
        <f>VLOOKUP(A3648,Sheet2!$A$1:G7372,5,0)</f>
        <v>English</v>
      </c>
      <c r="Q3648" t="str">
        <f>VLOOKUP(A3648,Sheet2!$A$1:G7372,6,0)</f>
        <v>USA</v>
      </c>
      <c r="R3648" t="str">
        <f>VLOOKUP(A3648,Sheet2!$A$1:G7372,7,0)</f>
        <v>PG</v>
      </c>
      <c r="S3648" t="str">
        <f>IF(Table1[[#This Row],[Language]]="English","English","Other language")</f>
        <v>English</v>
      </c>
      <c r="T3648">
        <f>Table1[[#This Row],[Gross Revenue]]-Table1[[#This Row],[Budget]]</f>
        <v>677838</v>
      </c>
      <c r="U3648" s="1">
        <f>(Table1[[#This Row],[Gross Revenue]]/Table1[[#This Row],[Budget]])-1</f>
        <v>0.67783799999999994</v>
      </c>
      <c r="V3648" t="str">
        <f t="shared" si="112"/>
        <v>90-110 minutes</v>
      </c>
      <c r="W3648">
        <f>Table1[[#This Row],[Profit]]/Table1[[#This Row],[Budget]]</f>
        <v>0.67783800000000005</v>
      </c>
      <c r="X3648" s="22" t="str">
        <f>IF(L3648="","",
IF(L3648&lt;Predictability!$B$1,"Low",
IF(L3648&lt;=Predictability!$B$2,"Mid","High")))</f>
        <v>Low</v>
      </c>
      <c r="Y3648" s="22">
        <f t="shared" si="113"/>
        <v>1</v>
      </c>
    </row>
    <row r="3649" spans="1:25" x14ac:dyDescent="0.2">
      <c r="A3649" t="s">
        <v>3261</v>
      </c>
      <c r="B3649" t="s">
        <v>24</v>
      </c>
      <c r="C3649" t="s">
        <v>25</v>
      </c>
      <c r="D3649">
        <v>692</v>
      </c>
      <c r="E3649">
        <v>3128</v>
      </c>
      <c r="F3649">
        <v>70</v>
      </c>
      <c r="G3649">
        <v>446</v>
      </c>
      <c r="H3649">
        <v>2</v>
      </c>
      <c r="I3649">
        <v>25</v>
      </c>
      <c r="J3649">
        <v>93</v>
      </c>
      <c r="K3649">
        <v>5694308</v>
      </c>
      <c r="L3649">
        <v>7000000</v>
      </c>
      <c r="M3649" s="2">
        <f>VLOOKUP(A3649,Sheet2!$A$1:G7373,2,0)</f>
        <v>39417</v>
      </c>
      <c r="N3649" t="str">
        <f>VLOOKUP(A3649,Sheet2!$A$1:G7373,3,0)</f>
        <v>Color</v>
      </c>
      <c r="O3649" t="str">
        <f>VLOOKUP(A3649,Sheet2!$A$1:G7373,4,0)</f>
        <v>Comedy</v>
      </c>
      <c r="P3649" t="str">
        <f>VLOOKUP(A3649,Sheet2!$A$1:G7373,5,0)</f>
        <v>English</v>
      </c>
      <c r="Q3649" t="str">
        <f>VLOOKUP(A3649,Sheet2!$A$1:G7373,6,0)</f>
        <v>USA</v>
      </c>
      <c r="R3649" t="str">
        <f>VLOOKUP(A3649,Sheet2!$A$1:G7373,7,0)</f>
        <v>PG-13</v>
      </c>
      <c r="S3649" t="str">
        <f>IF(Table1[[#This Row],[Language]]="English","English","Other language")</f>
        <v>English</v>
      </c>
      <c r="T3649">
        <f>Table1[[#This Row],[Gross Revenue]]-Table1[[#This Row],[Budget]]</f>
        <v>-1305692</v>
      </c>
      <c r="U3649" s="1">
        <f>(Table1[[#This Row],[Gross Revenue]]/Table1[[#This Row],[Budget]])-1</f>
        <v>-0.18652742857142857</v>
      </c>
      <c r="V3649" t="str">
        <f t="shared" si="112"/>
        <v>90-110 minutes</v>
      </c>
      <c r="W3649">
        <f>Table1[[#This Row],[Profit]]/Table1[[#This Row],[Budget]]</f>
        <v>-0.18652742857142857</v>
      </c>
      <c r="X3649" s="22" t="str">
        <f>IF(L3649="","",
IF(L3649&lt;Predictability!$B$1,"Low",
IF(L3649&lt;=Predictability!$B$2,"Mid","High")))</f>
        <v>Low</v>
      </c>
      <c r="Y3649" s="22">
        <f t="shared" si="113"/>
        <v>0</v>
      </c>
    </row>
    <row r="3650" spans="1:25" x14ac:dyDescent="0.2">
      <c r="A3650" t="s">
        <v>3428</v>
      </c>
      <c r="B3650" t="s">
        <v>215</v>
      </c>
      <c r="C3650" t="s">
        <v>228</v>
      </c>
      <c r="D3650">
        <v>2000</v>
      </c>
      <c r="E3650">
        <v>6657</v>
      </c>
      <c r="F3650">
        <v>0</v>
      </c>
      <c r="G3650">
        <v>0</v>
      </c>
      <c r="H3650">
        <v>4.4000000000000004</v>
      </c>
      <c r="I3650">
        <v>40</v>
      </c>
      <c r="J3650">
        <v>121</v>
      </c>
      <c r="K3650">
        <v>60072596</v>
      </c>
      <c r="L3650">
        <v>20000000</v>
      </c>
      <c r="M3650" s="2">
        <f>VLOOKUP(A3650,Sheet2!$A$1:G7374,2,0)</f>
        <v>40439</v>
      </c>
      <c r="N3650" t="str">
        <f>VLOOKUP(A3650,Sheet2!$A$1:G7374,3,0)</f>
        <v>Color</v>
      </c>
      <c r="O3650" t="str">
        <f>VLOOKUP(A3650,Sheet2!$A$1:G7374,4,0)</f>
        <v>Comedy</v>
      </c>
      <c r="P3650" t="str">
        <f>VLOOKUP(A3650,Sheet2!$A$1:G7374,5,0)</f>
        <v>English</v>
      </c>
      <c r="Q3650" t="str">
        <f>VLOOKUP(A3650,Sheet2!$A$1:G7374,6,0)</f>
        <v>USA</v>
      </c>
      <c r="R3650" t="str">
        <f>VLOOKUP(A3650,Sheet2!$A$1:G7374,7,0)</f>
        <v>PG-13</v>
      </c>
      <c r="S3650" t="str">
        <f>IF(Table1[[#This Row],[Language]]="English","English","Other language")</f>
        <v>English</v>
      </c>
      <c r="T3650">
        <f>Table1[[#This Row],[Gross Revenue]]-Table1[[#This Row],[Budget]]</f>
        <v>40072596</v>
      </c>
      <c r="U3650" s="1">
        <f>(Table1[[#This Row],[Gross Revenue]]/Table1[[#This Row],[Budget]])-1</f>
        <v>2.0036298000000001</v>
      </c>
      <c r="V3650" t="str">
        <f t="shared" ref="V3650:V3713" si="114">IF(J3650="","",IF(J3650&lt;90,"&lt;90 minutes",IF(J3650&lt;=110,"90-110 minutes",IF(J3650&lt;=130,"111-130 minutes",IF(J3650&lt;=150,"131-150 minutes","&gt;150 minutes")))))</f>
        <v>111-130 minutes</v>
      </c>
      <c r="W3650">
        <f>Table1[[#This Row],[Profit]]/Table1[[#This Row],[Budget]]</f>
        <v>2.0036298000000001</v>
      </c>
      <c r="X3650" s="22" t="str">
        <f>IF(L3650="","",
IF(L3650&lt;Predictability!$B$1,"Low",
IF(L3650&lt;=Predictability!$B$2,"Mid","High")))</f>
        <v>Mid</v>
      </c>
      <c r="Y3650" s="22">
        <f t="shared" ref="Y3650:Y3713" si="115">IF(W3650&gt;=0.5,1,0)</f>
        <v>1</v>
      </c>
    </row>
    <row r="3651" spans="1:25" x14ac:dyDescent="0.2">
      <c r="A3651" t="s">
        <v>4004</v>
      </c>
      <c r="B3651" t="s">
        <v>215</v>
      </c>
      <c r="C3651" t="s">
        <v>228</v>
      </c>
      <c r="D3651">
        <v>2000</v>
      </c>
      <c r="E3651">
        <v>6510</v>
      </c>
      <c r="F3651">
        <v>0</v>
      </c>
      <c r="G3651">
        <v>1000</v>
      </c>
      <c r="H3651">
        <v>5.6</v>
      </c>
      <c r="I3651">
        <v>41</v>
      </c>
      <c r="J3651">
        <v>113</v>
      </c>
      <c r="K3651">
        <v>55184721</v>
      </c>
      <c r="L3651">
        <v>15000000</v>
      </c>
      <c r="M3651" s="2">
        <f>VLOOKUP(A3651,Sheet2!$A$1:G7375,2,0)</f>
        <v>39346</v>
      </c>
      <c r="N3651" t="str">
        <f>VLOOKUP(A3651,Sheet2!$A$1:G7375,3,0)</f>
        <v>Color</v>
      </c>
      <c r="O3651" t="str">
        <f>VLOOKUP(A3651,Sheet2!$A$1:G7375,4,0)</f>
        <v>Comedy</v>
      </c>
      <c r="P3651" t="str">
        <f>VLOOKUP(A3651,Sheet2!$A$1:G7375,5,0)</f>
        <v>English</v>
      </c>
      <c r="Q3651" t="str">
        <f>VLOOKUP(A3651,Sheet2!$A$1:G7375,6,0)</f>
        <v>USA</v>
      </c>
      <c r="R3651" t="str">
        <f>VLOOKUP(A3651,Sheet2!$A$1:G7375,7,0)</f>
        <v>PG-13</v>
      </c>
      <c r="S3651" t="str">
        <f>IF(Table1[[#This Row],[Language]]="English","English","Other language")</f>
        <v>English</v>
      </c>
      <c r="T3651">
        <f>Table1[[#This Row],[Gross Revenue]]-Table1[[#This Row],[Budget]]</f>
        <v>40184721</v>
      </c>
      <c r="U3651" s="1">
        <f>(Table1[[#This Row],[Gross Revenue]]/Table1[[#This Row],[Budget]])-1</f>
        <v>2.6789814000000001</v>
      </c>
      <c r="V3651" t="str">
        <f t="shared" si="114"/>
        <v>111-130 minutes</v>
      </c>
      <c r="W3651">
        <f>Table1[[#This Row],[Profit]]/Table1[[#This Row],[Budget]]</f>
        <v>2.6789814000000001</v>
      </c>
      <c r="X3651" s="22" t="str">
        <f>IF(L3651="","",
IF(L3651&lt;Predictability!$B$1,"Low",
IF(L3651&lt;=Predictability!$B$2,"Mid","High")))</f>
        <v>Mid</v>
      </c>
      <c r="Y3651" s="22">
        <f t="shared" si="115"/>
        <v>1</v>
      </c>
    </row>
    <row r="3652" spans="1:25" x14ac:dyDescent="0.2">
      <c r="A3652" t="s">
        <v>5771</v>
      </c>
      <c r="B3652" t="s">
        <v>2523</v>
      </c>
      <c r="C3652" t="s">
        <v>1443</v>
      </c>
      <c r="D3652">
        <v>489</v>
      </c>
      <c r="E3652">
        <v>679</v>
      </c>
      <c r="F3652">
        <v>118</v>
      </c>
      <c r="G3652">
        <v>0</v>
      </c>
      <c r="H3652">
        <v>7</v>
      </c>
      <c r="I3652">
        <v>98</v>
      </c>
      <c r="J3652">
        <v>114</v>
      </c>
      <c r="K3652">
        <v>12831121</v>
      </c>
      <c r="L3652">
        <v>30000000</v>
      </c>
      <c r="M3652" s="2">
        <f>VLOOKUP(A3652,Sheet2!$A$1:G7376,2,0)</f>
        <v>38143</v>
      </c>
      <c r="N3652" t="str">
        <f>VLOOKUP(A3652,Sheet2!$A$1:G7376,3,0)</f>
        <v>Color</v>
      </c>
      <c r="O3652" t="str">
        <f>VLOOKUP(A3652,Sheet2!$A$1:G7376,4,0)</f>
        <v>Drama</v>
      </c>
      <c r="P3652" t="str">
        <f>VLOOKUP(A3652,Sheet2!$A$1:G7376,5,0)</f>
        <v>English</v>
      </c>
      <c r="Q3652" t="str">
        <f>VLOOKUP(A3652,Sheet2!$A$1:G7376,6,0)</f>
        <v>USA</v>
      </c>
      <c r="R3652" t="str">
        <f>VLOOKUP(A3652,Sheet2!$A$1:G7376,7,0)</f>
        <v>PG-13</v>
      </c>
      <c r="S3652" t="str">
        <f>IF(Table1[[#This Row],[Language]]="English","English","Other language")</f>
        <v>English</v>
      </c>
      <c r="T3652">
        <f>Table1[[#This Row],[Gross Revenue]]-Table1[[#This Row],[Budget]]</f>
        <v>-17168879</v>
      </c>
      <c r="U3652" s="1">
        <f>(Table1[[#This Row],[Gross Revenue]]/Table1[[#This Row],[Budget]])-1</f>
        <v>-0.57229596666666671</v>
      </c>
      <c r="V3652" t="str">
        <f t="shared" si="114"/>
        <v>111-130 minutes</v>
      </c>
      <c r="W3652">
        <f>Table1[[#This Row],[Profit]]/Table1[[#This Row],[Budget]]</f>
        <v>-0.57229596666666671</v>
      </c>
      <c r="X3652" s="22" t="str">
        <f>IF(L3652="","",
IF(L3652&lt;Predictability!$B$1,"Low",
IF(L3652&lt;=Predictability!$B$2,"Mid","High")))</f>
        <v>Mid</v>
      </c>
      <c r="Y3652" s="22">
        <f t="shared" si="115"/>
        <v>0</v>
      </c>
    </row>
    <row r="3653" spans="1:25" x14ac:dyDescent="0.2">
      <c r="A3653" t="s">
        <v>5990</v>
      </c>
      <c r="B3653" t="s">
        <v>2656</v>
      </c>
      <c r="C3653" t="s">
        <v>2657</v>
      </c>
      <c r="D3653">
        <v>2000</v>
      </c>
      <c r="E3653">
        <v>4896</v>
      </c>
      <c r="F3653">
        <v>212</v>
      </c>
      <c r="G3653">
        <v>38000</v>
      </c>
      <c r="H3653">
        <v>7.1</v>
      </c>
      <c r="I3653">
        <v>349</v>
      </c>
      <c r="J3653">
        <v>115</v>
      </c>
      <c r="K3653">
        <v>37877959</v>
      </c>
      <c r="L3653">
        <v>15000000</v>
      </c>
      <c r="M3653" s="2">
        <f>VLOOKUP(A3653,Sheet2!$A$1:G7377,2,0)</f>
        <v>41802</v>
      </c>
      <c r="N3653" t="str">
        <f>VLOOKUP(A3653,Sheet2!$A$1:G7377,3,0)</f>
        <v>Color</v>
      </c>
      <c r="O3653" t="str">
        <f>VLOOKUP(A3653,Sheet2!$A$1:G7377,4,0)</f>
        <v>Adventure</v>
      </c>
      <c r="P3653" t="str">
        <f>VLOOKUP(A3653,Sheet2!$A$1:G7377,5,0)</f>
        <v>English</v>
      </c>
      <c r="Q3653" t="str">
        <f>VLOOKUP(A3653,Sheet2!$A$1:G7377,6,0)</f>
        <v>USA</v>
      </c>
      <c r="R3653" t="str">
        <f>VLOOKUP(A3653,Sheet2!$A$1:G7377,7,0)</f>
        <v>R</v>
      </c>
      <c r="S3653" t="str">
        <f>IF(Table1[[#This Row],[Language]]="English","English","Other language")</f>
        <v>English</v>
      </c>
      <c r="T3653">
        <f>Table1[[#This Row],[Gross Revenue]]-Table1[[#This Row],[Budget]]</f>
        <v>22877959</v>
      </c>
      <c r="U3653" s="1">
        <f>(Table1[[#This Row],[Gross Revenue]]/Table1[[#This Row],[Budget]])-1</f>
        <v>1.5251972666666669</v>
      </c>
      <c r="V3653" t="str">
        <f t="shared" si="114"/>
        <v>111-130 minutes</v>
      </c>
      <c r="W3653">
        <f>Table1[[#This Row],[Profit]]/Table1[[#This Row],[Budget]]</f>
        <v>1.5251972666666667</v>
      </c>
      <c r="X3653" s="22" t="str">
        <f>IF(L3653="","",
IF(L3653&lt;Predictability!$B$1,"Low",
IF(L3653&lt;=Predictability!$B$2,"Mid","High")))</f>
        <v>Mid</v>
      </c>
      <c r="Y3653" s="22">
        <f t="shared" si="115"/>
        <v>1</v>
      </c>
    </row>
    <row r="3654" spans="1:25" x14ac:dyDescent="0.2">
      <c r="A3654" t="s">
        <v>5609</v>
      </c>
      <c r="B3654" t="s">
        <v>2417</v>
      </c>
      <c r="C3654" t="s">
        <v>1162</v>
      </c>
      <c r="D3654">
        <v>10000</v>
      </c>
      <c r="E3654">
        <v>11770</v>
      </c>
      <c r="F3654">
        <v>36</v>
      </c>
      <c r="G3654">
        <v>0</v>
      </c>
      <c r="H3654">
        <v>6.9</v>
      </c>
      <c r="I3654">
        <v>68</v>
      </c>
      <c r="J3654">
        <v>98</v>
      </c>
      <c r="K3654">
        <v>117190</v>
      </c>
      <c r="L3654">
        <v>8000000</v>
      </c>
      <c r="M3654" s="2">
        <f>VLOOKUP(A3654,Sheet2!$A$1:G7378,2,0)</f>
        <v>40321</v>
      </c>
      <c r="N3654" t="str">
        <f>VLOOKUP(A3654,Sheet2!$A$1:G7378,3,0)</f>
        <v>Color</v>
      </c>
      <c r="O3654" t="str">
        <f>VLOOKUP(A3654,Sheet2!$A$1:G7378,4,0)</f>
        <v>Action</v>
      </c>
      <c r="P3654" t="str">
        <f>VLOOKUP(A3654,Sheet2!$A$1:G7378,5,0)</f>
        <v>English</v>
      </c>
      <c r="Q3654" t="str">
        <f>VLOOKUP(A3654,Sheet2!$A$1:G7378,6,0)</f>
        <v>UK</v>
      </c>
      <c r="R3654" t="str">
        <f>VLOOKUP(A3654,Sheet2!$A$1:G7378,7,0)</f>
        <v>PG-13</v>
      </c>
      <c r="S3654" t="str">
        <f>IF(Table1[[#This Row],[Language]]="English","English","Other language")</f>
        <v>English</v>
      </c>
      <c r="T3654">
        <f>Table1[[#This Row],[Gross Revenue]]-Table1[[#This Row],[Budget]]</f>
        <v>-7882810</v>
      </c>
      <c r="U3654" s="1">
        <f>(Table1[[#This Row],[Gross Revenue]]/Table1[[#This Row],[Budget]])-1</f>
        <v>-0.98535125000000001</v>
      </c>
      <c r="V3654" t="str">
        <f t="shared" si="114"/>
        <v>90-110 minutes</v>
      </c>
      <c r="W3654">
        <f>Table1[[#This Row],[Profit]]/Table1[[#This Row],[Budget]]</f>
        <v>-0.98535125000000001</v>
      </c>
      <c r="X3654" s="22" t="str">
        <f>IF(L3654="","",
IF(L3654&lt;Predictability!$B$1,"Low",
IF(L3654&lt;=Predictability!$B$2,"Mid","High")))</f>
        <v>Low</v>
      </c>
      <c r="Y3654" s="22">
        <f t="shared" si="115"/>
        <v>0</v>
      </c>
    </row>
    <row r="3655" spans="1:25" x14ac:dyDescent="0.2">
      <c r="A3655" t="s">
        <v>5260</v>
      </c>
      <c r="B3655" t="s">
        <v>588</v>
      </c>
      <c r="C3655" t="s">
        <v>2185</v>
      </c>
      <c r="D3655">
        <v>13000</v>
      </c>
      <c r="E3655">
        <v>14275</v>
      </c>
      <c r="F3655">
        <v>39</v>
      </c>
      <c r="G3655">
        <v>0</v>
      </c>
      <c r="H3655">
        <v>6.5</v>
      </c>
      <c r="I3655">
        <v>69</v>
      </c>
      <c r="J3655">
        <v>115</v>
      </c>
      <c r="K3655">
        <v>29753944</v>
      </c>
      <c r="L3655">
        <v>20000000</v>
      </c>
      <c r="M3655" s="2">
        <f>VLOOKUP(A3655,Sheet2!$A$1:G7379,2,0)</f>
        <v>35883</v>
      </c>
      <c r="N3655" t="str">
        <f>VLOOKUP(A3655,Sheet2!$A$1:G7379,3,0)</f>
        <v>Color</v>
      </c>
      <c r="O3655" t="str">
        <f>VLOOKUP(A3655,Sheet2!$A$1:G7379,4,0)</f>
        <v>Crime</v>
      </c>
      <c r="P3655" t="str">
        <f>VLOOKUP(A3655,Sheet2!$A$1:G7379,5,0)</f>
        <v>English</v>
      </c>
      <c r="Q3655" t="str">
        <f>VLOOKUP(A3655,Sheet2!$A$1:G7379,6,0)</f>
        <v>USA</v>
      </c>
      <c r="R3655" t="str">
        <f>VLOOKUP(A3655,Sheet2!$A$1:G7379,7,0)</f>
        <v>R</v>
      </c>
      <c r="S3655" t="str">
        <f>IF(Table1[[#This Row],[Language]]="English","English","Other language")</f>
        <v>English</v>
      </c>
      <c r="T3655">
        <f>Table1[[#This Row],[Gross Revenue]]-Table1[[#This Row],[Budget]]</f>
        <v>9753944</v>
      </c>
      <c r="U3655" s="1">
        <f>(Table1[[#This Row],[Gross Revenue]]/Table1[[#This Row],[Budget]])-1</f>
        <v>0.48769719999999994</v>
      </c>
      <c r="V3655" t="str">
        <f t="shared" si="114"/>
        <v>111-130 minutes</v>
      </c>
      <c r="W3655">
        <f>Table1[[#This Row],[Profit]]/Table1[[#This Row],[Budget]]</f>
        <v>0.4876972</v>
      </c>
      <c r="X3655" s="22" t="str">
        <f>IF(L3655="","",
IF(L3655&lt;Predictability!$B$1,"Low",
IF(L3655&lt;=Predictability!$B$2,"Mid","High")))</f>
        <v>Mid</v>
      </c>
      <c r="Y3655" s="22">
        <f t="shared" si="115"/>
        <v>0</v>
      </c>
    </row>
    <row r="3656" spans="1:25" x14ac:dyDescent="0.2">
      <c r="A3656" t="s">
        <v>3519</v>
      </c>
      <c r="B3656" t="s">
        <v>469</v>
      </c>
      <c r="C3656" t="s">
        <v>470</v>
      </c>
      <c r="D3656">
        <v>10000</v>
      </c>
      <c r="E3656">
        <v>15870</v>
      </c>
      <c r="F3656">
        <v>188</v>
      </c>
      <c r="G3656">
        <v>0</v>
      </c>
      <c r="H3656">
        <v>4.8</v>
      </c>
      <c r="I3656">
        <v>85</v>
      </c>
      <c r="J3656">
        <v>106</v>
      </c>
      <c r="K3656">
        <v>113745408</v>
      </c>
      <c r="L3656">
        <v>170000000</v>
      </c>
      <c r="M3656" s="2">
        <f>VLOOKUP(A3656,Sheet2!$A$1:G7380,2,0)</f>
        <v>36178</v>
      </c>
      <c r="N3656" t="str">
        <f>VLOOKUP(A3656,Sheet2!$A$1:G7380,3,0)</f>
        <v>Color</v>
      </c>
      <c r="O3656" t="str">
        <f>VLOOKUP(A3656,Sheet2!$A$1:G7380,4,0)</f>
        <v>Action</v>
      </c>
      <c r="P3656" t="str">
        <f>VLOOKUP(A3656,Sheet2!$A$1:G7380,5,0)</f>
        <v>English</v>
      </c>
      <c r="Q3656" t="str">
        <f>VLOOKUP(A3656,Sheet2!$A$1:G7380,6,0)</f>
        <v>USA</v>
      </c>
      <c r="R3656" t="str">
        <f>VLOOKUP(A3656,Sheet2!$A$1:G7380,7,0)</f>
        <v>PG-13</v>
      </c>
      <c r="S3656" t="str">
        <f>IF(Table1[[#This Row],[Language]]="English","English","Other language")</f>
        <v>English</v>
      </c>
      <c r="T3656">
        <f>Table1[[#This Row],[Gross Revenue]]-Table1[[#This Row],[Budget]]</f>
        <v>-56254592</v>
      </c>
      <c r="U3656" s="1">
        <f>(Table1[[#This Row],[Gross Revenue]]/Table1[[#This Row],[Budget]])-1</f>
        <v>-0.33090936470588239</v>
      </c>
      <c r="V3656" t="str">
        <f t="shared" si="114"/>
        <v>90-110 minutes</v>
      </c>
      <c r="W3656">
        <f>Table1[[#This Row],[Profit]]/Table1[[#This Row],[Budget]]</f>
        <v>-0.33090936470588234</v>
      </c>
      <c r="X3656" s="22" t="str">
        <f>IF(L3656="","",
IF(L3656&lt;Predictability!$B$1,"Low",
IF(L3656&lt;=Predictability!$B$2,"Mid","High")))</f>
        <v>High</v>
      </c>
      <c r="Y3656" s="22">
        <f t="shared" si="115"/>
        <v>0</v>
      </c>
    </row>
    <row r="3657" spans="1:25" x14ac:dyDescent="0.2">
      <c r="A3657" t="s">
        <v>4588</v>
      </c>
      <c r="B3657" t="s">
        <v>1682</v>
      </c>
      <c r="C3657" t="s">
        <v>354</v>
      </c>
      <c r="D3657">
        <v>669</v>
      </c>
      <c r="E3657">
        <v>1267</v>
      </c>
      <c r="F3657">
        <v>17</v>
      </c>
      <c r="G3657">
        <v>0</v>
      </c>
      <c r="H3657">
        <v>6.2</v>
      </c>
      <c r="I3657">
        <v>129</v>
      </c>
      <c r="J3657">
        <v>100</v>
      </c>
      <c r="K3657">
        <v>6852144</v>
      </c>
      <c r="L3657">
        <v>22000000</v>
      </c>
      <c r="M3657" s="2">
        <f>VLOOKUP(A3657,Sheet2!$A$1:G7381,2,0)</f>
        <v>37738</v>
      </c>
      <c r="N3657" t="str">
        <f>VLOOKUP(A3657,Sheet2!$A$1:G7381,3,0)</f>
        <v>Color</v>
      </c>
      <c r="O3657" t="str">
        <f>VLOOKUP(A3657,Sheet2!$A$1:G7381,4,0)</f>
        <v>Drama</v>
      </c>
      <c r="P3657" t="str">
        <f>VLOOKUP(A3657,Sheet2!$A$1:G7381,5,0)</f>
        <v>English</v>
      </c>
      <c r="Q3657" t="str">
        <f>VLOOKUP(A3657,Sheet2!$A$1:G7381,6,0)</f>
        <v>Canada</v>
      </c>
      <c r="R3657" t="str">
        <f>VLOOKUP(A3657,Sheet2!$A$1:G7381,7,0)</f>
        <v>PG-13</v>
      </c>
      <c r="S3657" t="str">
        <f>IF(Table1[[#This Row],[Language]]="English","English","Other language")</f>
        <v>English</v>
      </c>
      <c r="T3657">
        <f>Table1[[#This Row],[Gross Revenue]]-Table1[[#This Row],[Budget]]</f>
        <v>-15147856</v>
      </c>
      <c r="U3657" s="1">
        <f>(Table1[[#This Row],[Gross Revenue]]/Table1[[#This Row],[Budget]])-1</f>
        <v>-0.68853890909090909</v>
      </c>
      <c r="V3657" t="str">
        <f t="shared" si="114"/>
        <v>90-110 minutes</v>
      </c>
      <c r="W3657">
        <f>Table1[[#This Row],[Profit]]/Table1[[#This Row],[Budget]]</f>
        <v>-0.68853890909090909</v>
      </c>
      <c r="X3657" s="22" t="str">
        <f>IF(L3657="","",
IF(L3657&lt;Predictability!$B$1,"Low",
IF(L3657&lt;=Predictability!$B$2,"Mid","High")))</f>
        <v>Mid</v>
      </c>
      <c r="Y3657" s="22">
        <f t="shared" si="115"/>
        <v>0</v>
      </c>
    </row>
    <row r="3658" spans="1:25" x14ac:dyDescent="0.2">
      <c r="A3658" t="s">
        <v>4734</v>
      </c>
      <c r="B3658" t="s">
        <v>765</v>
      </c>
      <c r="C3658" t="s">
        <v>1807</v>
      </c>
      <c r="D3658">
        <v>4000</v>
      </c>
      <c r="E3658">
        <v>9330</v>
      </c>
      <c r="F3658">
        <v>12</v>
      </c>
      <c r="G3658">
        <v>0</v>
      </c>
      <c r="H3658">
        <v>6.3</v>
      </c>
      <c r="I3658">
        <v>129</v>
      </c>
      <c r="J3658">
        <v>98</v>
      </c>
      <c r="K3658">
        <v>16831505</v>
      </c>
      <c r="L3658">
        <v>31000000</v>
      </c>
      <c r="M3658" s="2">
        <f>VLOOKUP(A3658,Sheet2!$A$1:G7382,2,0)</f>
        <v>38068</v>
      </c>
      <c r="N3658" t="str">
        <f>VLOOKUP(A3658,Sheet2!$A$1:G7382,3,0)</f>
        <v>Color</v>
      </c>
      <c r="O3658" t="str">
        <f>VLOOKUP(A3658,Sheet2!$A$1:G7382,4,0)</f>
        <v>Comedy</v>
      </c>
      <c r="P3658" t="str">
        <f>VLOOKUP(A3658,Sheet2!$A$1:G7382,5,0)</f>
        <v>English</v>
      </c>
      <c r="Q3658" t="str">
        <f>VLOOKUP(A3658,Sheet2!$A$1:G7382,6,0)</f>
        <v>UK</v>
      </c>
      <c r="R3658" t="str">
        <f>VLOOKUP(A3658,Sheet2!$A$1:G7382,7,0)</f>
        <v>PG-13</v>
      </c>
      <c r="S3658" t="str">
        <f>IF(Table1[[#This Row],[Language]]="English","English","Other language")</f>
        <v>English</v>
      </c>
      <c r="T3658">
        <f>Table1[[#This Row],[Gross Revenue]]-Table1[[#This Row],[Budget]]</f>
        <v>-14168495</v>
      </c>
      <c r="U3658" s="1">
        <f>(Table1[[#This Row],[Gross Revenue]]/Table1[[#This Row],[Budget]])-1</f>
        <v>-0.45704822580645166</v>
      </c>
      <c r="V3658" t="str">
        <f t="shared" si="114"/>
        <v>90-110 minutes</v>
      </c>
      <c r="W3658">
        <f>Table1[[#This Row],[Profit]]/Table1[[#This Row],[Budget]]</f>
        <v>-0.4570482258064516</v>
      </c>
      <c r="X3658" s="22" t="str">
        <f>IF(L3658="","",
IF(L3658&lt;Predictability!$B$1,"Low",
IF(L3658&lt;=Predictability!$B$2,"Mid","High")))</f>
        <v>Mid</v>
      </c>
      <c r="Y3658" s="22">
        <f t="shared" si="115"/>
        <v>0</v>
      </c>
    </row>
    <row r="3659" spans="1:25" x14ac:dyDescent="0.2">
      <c r="A3659" t="s">
        <v>3963</v>
      </c>
      <c r="B3659" t="s">
        <v>1067</v>
      </c>
      <c r="C3659" t="s">
        <v>881</v>
      </c>
      <c r="D3659">
        <v>2000</v>
      </c>
      <c r="E3659">
        <v>4681</v>
      </c>
      <c r="F3659">
        <v>126</v>
      </c>
      <c r="G3659">
        <v>876</v>
      </c>
      <c r="H3659">
        <v>5.6</v>
      </c>
      <c r="I3659">
        <v>84</v>
      </c>
      <c r="J3659">
        <v>95</v>
      </c>
      <c r="K3659">
        <v>16964743</v>
      </c>
      <c r="L3659">
        <v>24000000</v>
      </c>
      <c r="M3659" s="2">
        <f>VLOOKUP(A3659,Sheet2!$A$1:G7383,2,0)</f>
        <v>38187</v>
      </c>
      <c r="N3659" t="str">
        <f>VLOOKUP(A3659,Sheet2!$A$1:G7383,3,0)</f>
        <v>Color</v>
      </c>
      <c r="O3659" t="str">
        <f>VLOOKUP(A3659,Sheet2!$A$1:G7383,4,0)</f>
        <v>Comedy</v>
      </c>
      <c r="P3659" t="str">
        <f>VLOOKUP(A3659,Sheet2!$A$1:G7383,5,0)</f>
        <v>English</v>
      </c>
      <c r="Q3659" t="str">
        <f>VLOOKUP(A3659,Sheet2!$A$1:G7383,6,0)</f>
        <v>USA</v>
      </c>
      <c r="R3659" t="str">
        <f>VLOOKUP(A3659,Sheet2!$A$1:G7383,7,0)</f>
        <v>PG-13</v>
      </c>
      <c r="S3659" t="str">
        <f>IF(Table1[[#This Row],[Language]]="English","English","Other language")</f>
        <v>English</v>
      </c>
      <c r="T3659">
        <f>Table1[[#This Row],[Gross Revenue]]-Table1[[#This Row],[Budget]]</f>
        <v>-7035257</v>
      </c>
      <c r="U3659" s="1">
        <f>(Table1[[#This Row],[Gross Revenue]]/Table1[[#This Row],[Budget]])-1</f>
        <v>-0.29313570833333336</v>
      </c>
      <c r="V3659" t="str">
        <f t="shared" si="114"/>
        <v>90-110 minutes</v>
      </c>
      <c r="W3659">
        <f>Table1[[#This Row],[Profit]]/Table1[[#This Row],[Budget]]</f>
        <v>-0.29313570833333336</v>
      </c>
      <c r="X3659" s="22" t="str">
        <f>IF(L3659="","",
IF(L3659&lt;Predictability!$B$1,"Low",
IF(L3659&lt;=Predictability!$B$2,"Mid","High")))</f>
        <v>Mid</v>
      </c>
      <c r="Y3659" s="22">
        <f t="shared" si="115"/>
        <v>0</v>
      </c>
    </row>
    <row r="3660" spans="1:25" x14ac:dyDescent="0.2">
      <c r="A3660" t="s">
        <v>4343</v>
      </c>
      <c r="B3660" t="s">
        <v>74</v>
      </c>
      <c r="C3660" t="s">
        <v>1458</v>
      </c>
      <c r="D3660">
        <v>12000</v>
      </c>
      <c r="E3660">
        <v>15046</v>
      </c>
      <c r="F3660">
        <v>610</v>
      </c>
      <c r="G3660">
        <v>0</v>
      </c>
      <c r="H3660">
        <v>6</v>
      </c>
      <c r="I3660">
        <v>152</v>
      </c>
      <c r="J3660">
        <v>153</v>
      </c>
      <c r="K3660">
        <v>40911830</v>
      </c>
      <c r="L3660">
        <v>115000000</v>
      </c>
      <c r="M3660" s="2">
        <f>VLOOKUP(A3660,Sheet2!$A$1:G7384,2,0)</f>
        <v>37616</v>
      </c>
      <c r="N3660" t="str">
        <f>VLOOKUP(A3660,Sheet2!$A$1:G7384,3,0)</f>
        <v>Color</v>
      </c>
      <c r="O3660" t="str">
        <f>VLOOKUP(A3660,Sheet2!$A$1:G7384,4,0)</f>
        <v>Action</v>
      </c>
      <c r="P3660" t="str">
        <f>VLOOKUP(A3660,Sheet2!$A$1:G7384,5,0)</f>
        <v>English</v>
      </c>
      <c r="Q3660" t="str">
        <f>VLOOKUP(A3660,Sheet2!$A$1:G7384,6,0)</f>
        <v>USA</v>
      </c>
      <c r="R3660" t="str">
        <f>VLOOKUP(A3660,Sheet2!$A$1:G7384,7,0)</f>
        <v>R</v>
      </c>
      <c r="S3660" t="str">
        <f>IF(Table1[[#This Row],[Language]]="English","English","Other language")</f>
        <v>English</v>
      </c>
      <c r="T3660">
        <f>Table1[[#This Row],[Gross Revenue]]-Table1[[#This Row],[Budget]]</f>
        <v>-74088170</v>
      </c>
      <c r="U3660" s="1">
        <f>(Table1[[#This Row],[Gross Revenue]]/Table1[[#This Row],[Budget]])-1</f>
        <v>-0.64424495652173919</v>
      </c>
      <c r="V3660" t="str">
        <f t="shared" si="114"/>
        <v>&gt;150 minutes</v>
      </c>
      <c r="W3660">
        <f>Table1[[#This Row],[Profit]]/Table1[[#This Row],[Budget]]</f>
        <v>-0.64424495652173908</v>
      </c>
      <c r="X3660" s="22" t="str">
        <f>IF(L3660="","",
IF(L3660&lt;Predictability!$B$1,"Low",
IF(L3660&lt;=Predictability!$B$2,"Mid","High")))</f>
        <v>High</v>
      </c>
      <c r="Y3660" s="22">
        <f t="shared" si="115"/>
        <v>0</v>
      </c>
    </row>
    <row r="3661" spans="1:25" x14ac:dyDescent="0.2">
      <c r="A3661" t="s">
        <v>3366</v>
      </c>
      <c r="B3661" t="s">
        <v>213</v>
      </c>
      <c r="C3661" t="s">
        <v>214</v>
      </c>
      <c r="D3661">
        <v>811</v>
      </c>
      <c r="E3661">
        <v>2497</v>
      </c>
      <c r="F3661">
        <v>38</v>
      </c>
      <c r="G3661">
        <v>858</v>
      </c>
      <c r="H3661">
        <v>4.0999999999999996</v>
      </c>
      <c r="I3661">
        <v>85</v>
      </c>
      <c r="J3661">
        <v>100</v>
      </c>
      <c r="K3661">
        <v>11576087</v>
      </c>
      <c r="L3661">
        <v>30000000</v>
      </c>
      <c r="M3661" s="2">
        <f>VLOOKUP(A3661,Sheet2!$A$1:G7385,2,0)</f>
        <v>36477</v>
      </c>
      <c r="N3661" t="str">
        <f>VLOOKUP(A3661,Sheet2!$A$1:G7385,3,0)</f>
        <v>Color</v>
      </c>
      <c r="O3661" t="str">
        <f>VLOOKUP(A3661,Sheet2!$A$1:G7385,4,0)</f>
        <v>Action</v>
      </c>
      <c r="P3661" t="str">
        <f>VLOOKUP(A3661,Sheet2!$A$1:G7385,5,0)</f>
        <v>English</v>
      </c>
      <c r="Q3661" t="str">
        <f>VLOOKUP(A3661,Sheet2!$A$1:G7385,6,0)</f>
        <v>USA</v>
      </c>
      <c r="R3661" t="str">
        <f>VLOOKUP(A3661,Sheet2!$A$1:G7385,7,0)</f>
        <v>PG-13</v>
      </c>
      <c r="S3661" t="str">
        <f>IF(Table1[[#This Row],[Language]]="English","English","Other language")</f>
        <v>English</v>
      </c>
      <c r="T3661">
        <f>Table1[[#This Row],[Gross Revenue]]-Table1[[#This Row],[Budget]]</f>
        <v>-18423913</v>
      </c>
      <c r="U3661" s="1">
        <f>(Table1[[#This Row],[Gross Revenue]]/Table1[[#This Row],[Budget]])-1</f>
        <v>-0.61413043333333328</v>
      </c>
      <c r="V3661" t="str">
        <f t="shared" si="114"/>
        <v>90-110 minutes</v>
      </c>
      <c r="W3661">
        <f>Table1[[#This Row],[Profit]]/Table1[[#This Row],[Budget]]</f>
        <v>-0.61413043333333328</v>
      </c>
      <c r="X3661" s="22" t="str">
        <f>IF(L3661="","",
IF(L3661&lt;Predictability!$B$1,"Low",
IF(L3661&lt;=Predictability!$B$2,"Mid","High")))</f>
        <v>Mid</v>
      </c>
      <c r="Y3661" s="22">
        <f t="shared" si="115"/>
        <v>0</v>
      </c>
    </row>
    <row r="3662" spans="1:25" x14ac:dyDescent="0.2">
      <c r="A3662" t="s">
        <v>6821</v>
      </c>
      <c r="B3662" t="s">
        <v>3082</v>
      </c>
      <c r="C3662" t="s">
        <v>3082</v>
      </c>
      <c r="D3662">
        <v>63</v>
      </c>
      <c r="E3662">
        <v>66</v>
      </c>
      <c r="F3662">
        <v>63</v>
      </c>
      <c r="G3662">
        <v>1000</v>
      </c>
      <c r="H3662">
        <v>8</v>
      </c>
      <c r="I3662">
        <v>100</v>
      </c>
      <c r="J3662">
        <v>81</v>
      </c>
      <c r="K3662">
        <v>10762178</v>
      </c>
      <c r="L3662">
        <v>160000000</v>
      </c>
      <c r="M3662" s="2">
        <f>VLOOKUP(A3662,Sheet2!$A$1:G7386,2,0)</f>
        <v>37247</v>
      </c>
      <c r="N3662" t="str">
        <f>VLOOKUP(A3662,Sheet2!$A$1:G7386,3,0)</f>
        <v>Color</v>
      </c>
      <c r="O3662" t="str">
        <f>VLOOKUP(A3662,Sheet2!$A$1:G7386,4,0)</f>
        <v>Documentary</v>
      </c>
      <c r="P3662" t="str">
        <f>VLOOKUP(A3662,Sheet2!$A$1:G7386,5,0)</f>
        <v>English</v>
      </c>
      <c r="Q3662" t="str">
        <f>VLOOKUP(A3662,Sheet2!$A$1:G7386,6,0)</f>
        <v>France</v>
      </c>
      <c r="R3662" t="str">
        <f>VLOOKUP(A3662,Sheet2!$A$1:G7386,7,0)</f>
        <v>G</v>
      </c>
      <c r="S3662" t="str">
        <f>IF(Table1[[#This Row],[Language]]="English","English","Other language")</f>
        <v>English</v>
      </c>
      <c r="T3662">
        <f>Table1[[#This Row],[Gross Revenue]]-Table1[[#This Row],[Budget]]</f>
        <v>-149237822</v>
      </c>
      <c r="U3662" s="1">
        <f>(Table1[[#This Row],[Gross Revenue]]/Table1[[#This Row],[Budget]])-1</f>
        <v>-0.93273638749999999</v>
      </c>
      <c r="V3662" t="str">
        <f t="shared" si="114"/>
        <v>&lt;90 minutes</v>
      </c>
      <c r="W3662">
        <f>Table1[[#This Row],[Profit]]/Table1[[#This Row],[Budget]]</f>
        <v>-0.93273638749999999</v>
      </c>
      <c r="X3662" s="22" t="str">
        <f>IF(L3662="","",
IF(L3662&lt;Predictability!$B$1,"Low",
IF(L3662&lt;=Predictability!$B$2,"Mid","High")))</f>
        <v>High</v>
      </c>
      <c r="Y3662" s="22">
        <f t="shared" si="115"/>
        <v>0</v>
      </c>
    </row>
    <row r="3663" spans="1:25" x14ac:dyDescent="0.2">
      <c r="A3663" t="s">
        <v>6213</v>
      </c>
      <c r="B3663" t="s">
        <v>1769</v>
      </c>
      <c r="C3663" t="s">
        <v>2819</v>
      </c>
      <c r="D3663">
        <v>759</v>
      </c>
      <c r="E3663">
        <v>1002</v>
      </c>
      <c r="F3663">
        <v>15</v>
      </c>
      <c r="G3663">
        <v>0</v>
      </c>
      <c r="H3663">
        <v>7.3</v>
      </c>
      <c r="I3663">
        <v>162</v>
      </c>
      <c r="J3663">
        <v>63</v>
      </c>
      <c r="K3663">
        <v>26687172</v>
      </c>
      <c r="L3663">
        <v>30000000</v>
      </c>
      <c r="M3663" s="2">
        <f>VLOOKUP(A3663,Sheet2!$A$1:G7387,2,0)</f>
        <v>40774</v>
      </c>
      <c r="N3663" t="str">
        <f>VLOOKUP(A3663,Sheet2!$A$1:G7387,3,0)</f>
        <v>Color</v>
      </c>
      <c r="O3663" t="str">
        <f>VLOOKUP(A3663,Sheet2!$A$1:G7387,4,0)</f>
        <v>Adventure</v>
      </c>
      <c r="P3663" t="str">
        <f>VLOOKUP(A3663,Sheet2!$A$1:G7387,5,0)</f>
        <v>English</v>
      </c>
      <c r="Q3663" t="str">
        <f>VLOOKUP(A3663,Sheet2!$A$1:G7387,6,0)</f>
        <v>USA</v>
      </c>
      <c r="R3663" t="str">
        <f>VLOOKUP(A3663,Sheet2!$A$1:G7387,7,0)</f>
        <v>G</v>
      </c>
      <c r="S3663" t="str">
        <f>IF(Table1[[#This Row],[Language]]="English","English","Other language")</f>
        <v>English</v>
      </c>
      <c r="T3663">
        <f>Table1[[#This Row],[Gross Revenue]]-Table1[[#This Row],[Budget]]</f>
        <v>-3312828</v>
      </c>
      <c r="U3663" s="1">
        <f>(Table1[[#This Row],[Gross Revenue]]/Table1[[#This Row],[Budget]])-1</f>
        <v>-0.11042759999999996</v>
      </c>
      <c r="V3663" t="str">
        <f t="shared" si="114"/>
        <v>&lt;90 minutes</v>
      </c>
      <c r="W3663">
        <f>Table1[[#This Row],[Profit]]/Table1[[#This Row],[Budget]]</f>
        <v>-0.1104276</v>
      </c>
      <c r="X3663" s="22" t="str">
        <f>IF(L3663="","",
IF(L3663&lt;Predictability!$B$1,"Low",
IF(L3663&lt;=Predictability!$B$2,"Mid","High")))</f>
        <v>Mid</v>
      </c>
      <c r="Y3663" s="22">
        <f t="shared" si="115"/>
        <v>0</v>
      </c>
    </row>
    <row r="3664" spans="1:25" x14ac:dyDescent="0.2">
      <c r="A3664" t="s">
        <v>5895</v>
      </c>
      <c r="B3664" t="s">
        <v>2607</v>
      </c>
      <c r="C3664" t="s">
        <v>2608</v>
      </c>
      <c r="D3664">
        <v>163</v>
      </c>
      <c r="E3664">
        <v>219</v>
      </c>
      <c r="F3664">
        <v>12</v>
      </c>
      <c r="G3664">
        <v>0</v>
      </c>
      <c r="H3664">
        <v>7.1</v>
      </c>
      <c r="I3664">
        <v>111</v>
      </c>
      <c r="J3664">
        <v>103</v>
      </c>
      <c r="K3664">
        <v>542860</v>
      </c>
      <c r="L3664">
        <v>4000000</v>
      </c>
      <c r="M3664" s="2">
        <f>VLOOKUP(A3664,Sheet2!$A$1:G7388,2,0)</f>
        <v>39739</v>
      </c>
      <c r="N3664" t="str">
        <f>VLOOKUP(A3664,Sheet2!$A$1:G7388,3,0)</f>
        <v>Color</v>
      </c>
      <c r="O3664" t="str">
        <f>VLOOKUP(A3664,Sheet2!$A$1:G7388,4,0)</f>
        <v>Drama</v>
      </c>
      <c r="P3664" t="str">
        <f>VLOOKUP(A3664,Sheet2!$A$1:G7388,5,0)</f>
        <v>Dutch</v>
      </c>
      <c r="Q3664" t="str">
        <f>VLOOKUP(A3664,Sheet2!$A$1:G7388,6,0)</f>
        <v>Netherlands</v>
      </c>
      <c r="R3664" t="str">
        <f>VLOOKUP(A3664,Sheet2!$A$1:G7388,7,0)</f>
        <v>R</v>
      </c>
      <c r="S3664" t="str">
        <f>IF(Table1[[#This Row],[Language]]="English","English","Other language")</f>
        <v>Other language</v>
      </c>
      <c r="T3664">
        <f>Table1[[#This Row],[Gross Revenue]]-Table1[[#This Row],[Budget]]</f>
        <v>-3457140</v>
      </c>
      <c r="U3664" s="1">
        <f>(Table1[[#This Row],[Gross Revenue]]/Table1[[#This Row],[Budget]])-1</f>
        <v>-0.86428499999999997</v>
      </c>
      <c r="V3664" t="str">
        <f t="shared" si="114"/>
        <v>90-110 minutes</v>
      </c>
      <c r="W3664">
        <f>Table1[[#This Row],[Profit]]/Table1[[#This Row],[Budget]]</f>
        <v>-0.86428499999999997</v>
      </c>
      <c r="X3664" s="22" t="str">
        <f>IF(L3664="","",
IF(L3664&lt;Predictability!$B$1,"Low",
IF(L3664&lt;=Predictability!$B$2,"Mid","High")))</f>
        <v>Low</v>
      </c>
      <c r="Y3664" s="22">
        <f t="shared" si="115"/>
        <v>0</v>
      </c>
    </row>
    <row r="3665" spans="1:25" x14ac:dyDescent="0.2">
      <c r="A3665" t="s">
        <v>4834</v>
      </c>
      <c r="B3665" t="s">
        <v>583</v>
      </c>
      <c r="C3665" t="s">
        <v>1888</v>
      </c>
      <c r="D3665">
        <v>11000</v>
      </c>
      <c r="E3665">
        <v>20009</v>
      </c>
      <c r="F3665">
        <v>9</v>
      </c>
      <c r="G3665">
        <v>414</v>
      </c>
      <c r="H3665">
        <v>6.4</v>
      </c>
      <c r="I3665">
        <v>50</v>
      </c>
      <c r="J3665">
        <v>98</v>
      </c>
      <c r="K3665">
        <v>101228</v>
      </c>
      <c r="L3665">
        <v>3500000</v>
      </c>
      <c r="M3665" s="2">
        <f>VLOOKUP(A3665,Sheet2!$A$1:G7389,2,0)</f>
        <v>38510</v>
      </c>
      <c r="N3665" t="str">
        <f>VLOOKUP(A3665,Sheet2!$A$1:G7389,3,0)</f>
        <v>Color</v>
      </c>
      <c r="O3665" t="str">
        <f>VLOOKUP(A3665,Sheet2!$A$1:G7389,4,0)</f>
        <v>Comedy</v>
      </c>
      <c r="P3665" t="str">
        <f>VLOOKUP(A3665,Sheet2!$A$1:G7389,5,0)</f>
        <v>English</v>
      </c>
      <c r="Q3665" t="str">
        <f>VLOOKUP(A3665,Sheet2!$A$1:G7389,6,0)</f>
        <v>USA</v>
      </c>
      <c r="R3665" t="str">
        <f>VLOOKUP(A3665,Sheet2!$A$1:G7389,7,0)</f>
        <v>R</v>
      </c>
      <c r="S3665" t="str">
        <f>IF(Table1[[#This Row],[Language]]="English","English","Other language")</f>
        <v>English</v>
      </c>
      <c r="T3665">
        <f>Table1[[#This Row],[Gross Revenue]]-Table1[[#This Row],[Budget]]</f>
        <v>-3398772</v>
      </c>
      <c r="U3665" s="1">
        <f>(Table1[[#This Row],[Gross Revenue]]/Table1[[#This Row],[Budget]])-1</f>
        <v>-0.97107771428571432</v>
      </c>
      <c r="V3665" t="str">
        <f t="shared" si="114"/>
        <v>90-110 minutes</v>
      </c>
      <c r="W3665">
        <f>Table1[[#This Row],[Profit]]/Table1[[#This Row],[Budget]]</f>
        <v>-0.97107771428571432</v>
      </c>
      <c r="X3665" s="22" t="str">
        <f>IF(L3665="","",
IF(L3665&lt;Predictability!$B$1,"Low",
IF(L3665&lt;=Predictability!$B$2,"Mid","High")))</f>
        <v>Low</v>
      </c>
      <c r="Y3665" s="22">
        <f t="shared" si="115"/>
        <v>0</v>
      </c>
    </row>
    <row r="3666" spans="1:25" x14ac:dyDescent="0.2">
      <c r="A3666" t="s">
        <v>6136</v>
      </c>
      <c r="B3666" t="s">
        <v>493</v>
      </c>
      <c r="C3666" t="s">
        <v>2756</v>
      </c>
      <c r="D3666">
        <v>34000</v>
      </c>
      <c r="E3666">
        <v>34446</v>
      </c>
      <c r="F3666">
        <v>81</v>
      </c>
      <c r="G3666">
        <v>20000</v>
      </c>
      <c r="H3666">
        <v>7.2</v>
      </c>
      <c r="I3666">
        <v>365</v>
      </c>
      <c r="J3666">
        <v>100</v>
      </c>
      <c r="K3666">
        <v>6531491</v>
      </c>
      <c r="L3666">
        <v>2000000</v>
      </c>
      <c r="M3666" s="2">
        <f>VLOOKUP(A3666,Sheet2!$A$1:G7390,2,0)</f>
        <v>40186</v>
      </c>
      <c r="N3666" t="str">
        <f>VLOOKUP(A3666,Sheet2!$A$1:G7390,3,0)</f>
        <v>Color</v>
      </c>
      <c r="O3666" t="str">
        <f>VLOOKUP(A3666,Sheet2!$A$1:G7390,4,0)</f>
        <v>Drama</v>
      </c>
      <c r="P3666" t="str">
        <f>VLOOKUP(A3666,Sheet2!$A$1:G7390,5,0)</f>
        <v>English</v>
      </c>
      <c r="Q3666" t="str">
        <f>VLOOKUP(A3666,Sheet2!$A$1:G7390,6,0)</f>
        <v>USA</v>
      </c>
      <c r="R3666" t="str">
        <f>VLOOKUP(A3666,Sheet2!$A$1:G7390,7,0)</f>
        <v>R</v>
      </c>
      <c r="S3666" t="str">
        <f>IF(Table1[[#This Row],[Language]]="English","English","Other language")</f>
        <v>English</v>
      </c>
      <c r="T3666">
        <f>Table1[[#This Row],[Gross Revenue]]-Table1[[#This Row],[Budget]]</f>
        <v>4531491</v>
      </c>
      <c r="U3666" s="1">
        <f>(Table1[[#This Row],[Gross Revenue]]/Table1[[#This Row],[Budget]])-1</f>
        <v>2.2657455</v>
      </c>
      <c r="V3666" t="str">
        <f t="shared" si="114"/>
        <v>90-110 minutes</v>
      </c>
      <c r="W3666">
        <f>Table1[[#This Row],[Profit]]/Table1[[#This Row],[Budget]]</f>
        <v>2.2657455</v>
      </c>
      <c r="X3666" s="22" t="str">
        <f>IF(L3666="","",
IF(L3666&lt;Predictability!$B$1,"Low",
IF(L3666&lt;=Predictability!$B$2,"Mid","High")))</f>
        <v>Low</v>
      </c>
      <c r="Y3666" s="22">
        <f t="shared" si="115"/>
        <v>1</v>
      </c>
    </row>
    <row r="3667" spans="1:25" x14ac:dyDescent="0.2">
      <c r="A3667" t="s">
        <v>4553</v>
      </c>
      <c r="B3667" t="s">
        <v>1200</v>
      </c>
      <c r="C3667" t="s">
        <v>1637</v>
      </c>
      <c r="D3667">
        <v>20000</v>
      </c>
      <c r="E3667">
        <v>22447</v>
      </c>
      <c r="F3667">
        <v>167</v>
      </c>
      <c r="G3667">
        <v>17000</v>
      </c>
      <c r="H3667">
        <v>6.2</v>
      </c>
      <c r="I3667">
        <v>189</v>
      </c>
      <c r="J3667">
        <v>118</v>
      </c>
      <c r="K3667">
        <v>22451</v>
      </c>
      <c r="L3667">
        <v>60000000</v>
      </c>
      <c r="M3667" s="2">
        <f>VLOOKUP(A3667,Sheet2!$A$1:G7391,2,0)</f>
        <v>41733</v>
      </c>
      <c r="N3667" t="str">
        <f>VLOOKUP(A3667,Sheet2!$A$1:G7391,3,0)</f>
        <v>Color</v>
      </c>
      <c r="O3667" t="str">
        <f>VLOOKUP(A3667,Sheet2!$A$1:G7391,4,0)</f>
        <v>Drama</v>
      </c>
      <c r="P3667" t="str">
        <f>VLOOKUP(A3667,Sheet2!$A$1:G7391,5,0)</f>
        <v>English</v>
      </c>
      <c r="Q3667" t="str">
        <f>VLOOKUP(A3667,Sheet2!$A$1:G7391,6,0)</f>
        <v>USA</v>
      </c>
      <c r="R3667" t="str">
        <f>VLOOKUP(A3667,Sheet2!$A$1:G7391,7,0)</f>
        <v>PG-13</v>
      </c>
      <c r="S3667" t="str">
        <f>IF(Table1[[#This Row],[Language]]="English","English","Other language")</f>
        <v>English</v>
      </c>
      <c r="T3667">
        <f>Table1[[#This Row],[Gross Revenue]]-Table1[[#This Row],[Budget]]</f>
        <v>-59977549</v>
      </c>
      <c r="U3667" s="1">
        <f>(Table1[[#This Row],[Gross Revenue]]/Table1[[#This Row],[Budget]])-1</f>
        <v>-0.99962581666666672</v>
      </c>
      <c r="V3667" t="str">
        <f t="shared" si="114"/>
        <v>111-130 minutes</v>
      </c>
      <c r="W3667">
        <f>Table1[[#This Row],[Profit]]/Table1[[#This Row],[Budget]]</f>
        <v>-0.99962581666666672</v>
      </c>
      <c r="X3667" s="22" t="str">
        <f>IF(L3667="","",
IF(L3667&lt;Predictability!$B$1,"Low",
IF(L3667&lt;=Predictability!$B$2,"Mid","High")))</f>
        <v>High</v>
      </c>
      <c r="Y3667" s="22">
        <f t="shared" si="115"/>
        <v>0</v>
      </c>
    </row>
    <row r="3668" spans="1:25" x14ac:dyDescent="0.2">
      <c r="A3668" t="s">
        <v>5353</v>
      </c>
      <c r="B3668" t="s">
        <v>2250</v>
      </c>
      <c r="C3668" t="s">
        <v>2251</v>
      </c>
      <c r="D3668">
        <v>17000</v>
      </c>
      <c r="E3668">
        <v>18947</v>
      </c>
      <c r="F3668">
        <v>0</v>
      </c>
      <c r="G3668">
        <v>0</v>
      </c>
      <c r="H3668">
        <v>6.7</v>
      </c>
      <c r="I3668">
        <v>149</v>
      </c>
      <c r="J3668">
        <v>106</v>
      </c>
      <c r="K3668">
        <v>3588432</v>
      </c>
      <c r="L3668">
        <v>6000000</v>
      </c>
      <c r="M3668" s="2">
        <f>VLOOKUP(A3668,Sheet2!$A$1:G7392,2,0)</f>
        <v>41674</v>
      </c>
      <c r="N3668" t="str">
        <f>VLOOKUP(A3668,Sheet2!$A$1:G7392,3,0)</f>
        <v>Color</v>
      </c>
      <c r="O3668" t="str">
        <f>VLOOKUP(A3668,Sheet2!$A$1:G7392,4,0)</f>
        <v>Comedy</v>
      </c>
      <c r="P3668" t="str">
        <f>VLOOKUP(A3668,Sheet2!$A$1:G7392,5,0)</f>
        <v>English</v>
      </c>
      <c r="Q3668" t="str">
        <f>VLOOKUP(A3668,Sheet2!$A$1:G7392,6,0)</f>
        <v>USA</v>
      </c>
      <c r="R3668" t="str">
        <f>VLOOKUP(A3668,Sheet2!$A$1:G7392,7,0)</f>
        <v>R</v>
      </c>
      <c r="S3668" t="str">
        <f>IF(Table1[[#This Row],[Language]]="English","English","Other language")</f>
        <v>English</v>
      </c>
      <c r="T3668">
        <f>Table1[[#This Row],[Gross Revenue]]-Table1[[#This Row],[Budget]]</f>
        <v>-2411568</v>
      </c>
      <c r="U3668" s="1">
        <f>(Table1[[#This Row],[Gross Revenue]]/Table1[[#This Row],[Budget]])-1</f>
        <v>-0.40192799999999995</v>
      </c>
      <c r="V3668" t="str">
        <f t="shared" si="114"/>
        <v>90-110 minutes</v>
      </c>
      <c r="W3668">
        <f>Table1[[#This Row],[Profit]]/Table1[[#This Row],[Budget]]</f>
        <v>-0.40192800000000001</v>
      </c>
      <c r="X3668" s="22" t="str">
        <f>IF(L3668="","",
IF(L3668&lt;Predictability!$B$1,"Low",
IF(L3668&lt;=Predictability!$B$2,"Mid","High")))</f>
        <v>Low</v>
      </c>
      <c r="Y3668" s="22">
        <f t="shared" si="115"/>
        <v>0</v>
      </c>
    </row>
    <row r="3669" spans="1:25" x14ac:dyDescent="0.2">
      <c r="A3669" t="s">
        <v>4082</v>
      </c>
      <c r="B3669" t="s">
        <v>1198</v>
      </c>
      <c r="C3669" t="s">
        <v>1199</v>
      </c>
      <c r="D3669">
        <v>265</v>
      </c>
      <c r="E3669">
        <v>901</v>
      </c>
      <c r="F3669">
        <v>85</v>
      </c>
      <c r="G3669">
        <v>0</v>
      </c>
      <c r="H3669">
        <v>5.7</v>
      </c>
      <c r="I3669">
        <v>65</v>
      </c>
      <c r="J3669">
        <v>98</v>
      </c>
      <c r="K3669">
        <v>7369373</v>
      </c>
      <c r="L3669">
        <v>2000000</v>
      </c>
      <c r="M3669" s="2">
        <f>VLOOKUP(A3669,Sheet2!$A$1:G7393,2,0)</f>
        <v>31663</v>
      </c>
      <c r="N3669" t="str">
        <f>VLOOKUP(A3669,Sheet2!$A$1:G7393,3,0)</f>
        <v>Color</v>
      </c>
      <c r="O3669" t="str">
        <f>VLOOKUP(A3669,Sheet2!$A$1:G7393,4,0)</f>
        <v>Horror</v>
      </c>
      <c r="P3669" t="str">
        <f>VLOOKUP(A3669,Sheet2!$A$1:G7393,5,0)</f>
        <v>English</v>
      </c>
      <c r="Q3669" t="str">
        <f>VLOOKUP(A3669,Sheet2!$A$1:G7393,6,0)</f>
        <v>UK</v>
      </c>
      <c r="R3669" t="str">
        <f>VLOOKUP(A3669,Sheet2!$A$1:G7393,7,0)</f>
        <v>R</v>
      </c>
      <c r="S3669" t="str">
        <f>IF(Table1[[#This Row],[Language]]="English","English","Other language")</f>
        <v>English</v>
      </c>
      <c r="T3669">
        <f>Table1[[#This Row],[Gross Revenue]]-Table1[[#This Row],[Budget]]</f>
        <v>5369373</v>
      </c>
      <c r="U3669" s="1">
        <f>(Table1[[#This Row],[Gross Revenue]]/Table1[[#This Row],[Budget]])-1</f>
        <v>2.6846865000000002</v>
      </c>
      <c r="V3669" t="str">
        <f t="shared" si="114"/>
        <v>90-110 minutes</v>
      </c>
      <c r="W3669">
        <f>Table1[[#This Row],[Profit]]/Table1[[#This Row],[Budget]]</f>
        <v>2.6846865000000002</v>
      </c>
      <c r="X3669" s="22" t="str">
        <f>IF(L3669="","",
IF(L3669&lt;Predictability!$B$1,"Low",
IF(L3669&lt;=Predictability!$B$2,"Mid","High")))</f>
        <v>Low</v>
      </c>
      <c r="Y3669" s="22">
        <f t="shared" si="115"/>
        <v>1</v>
      </c>
    </row>
    <row r="3670" spans="1:25" x14ac:dyDescent="0.2">
      <c r="A3670" t="s">
        <v>4296</v>
      </c>
      <c r="B3670" t="s">
        <v>1417</v>
      </c>
      <c r="C3670" t="s">
        <v>787</v>
      </c>
      <c r="D3670">
        <v>506</v>
      </c>
      <c r="E3670">
        <v>1266</v>
      </c>
      <c r="F3670">
        <v>65</v>
      </c>
      <c r="G3670">
        <v>0</v>
      </c>
      <c r="H3670">
        <v>5.9</v>
      </c>
      <c r="I3670">
        <v>94</v>
      </c>
      <c r="J3670">
        <v>95</v>
      </c>
      <c r="K3670">
        <v>58156435</v>
      </c>
      <c r="L3670">
        <v>19000000</v>
      </c>
      <c r="M3670" s="2">
        <f>VLOOKUP(A3670,Sheet2!$A$1:G7394,2,0)</f>
        <v>38234</v>
      </c>
      <c r="N3670" t="str">
        <f>VLOOKUP(A3670,Sheet2!$A$1:G7394,3,0)</f>
        <v>Color</v>
      </c>
      <c r="O3670" t="str">
        <f>VLOOKUP(A3670,Sheet2!$A$1:G7394,4,0)</f>
        <v>Adventure</v>
      </c>
      <c r="P3670" t="str">
        <f>VLOOKUP(A3670,Sheet2!$A$1:G7394,5,0)</f>
        <v>English</v>
      </c>
      <c r="Q3670" t="str">
        <f>VLOOKUP(A3670,Sheet2!$A$1:G7394,6,0)</f>
        <v>USA</v>
      </c>
      <c r="R3670" t="str">
        <f>VLOOKUP(A3670,Sheet2!$A$1:G7394,7,0)</f>
        <v>PG-13</v>
      </c>
      <c r="S3670" t="str">
        <f>IF(Table1[[#This Row],[Language]]="English","English","Other language")</f>
        <v>English</v>
      </c>
      <c r="T3670">
        <f>Table1[[#This Row],[Gross Revenue]]-Table1[[#This Row],[Budget]]</f>
        <v>39156435</v>
      </c>
      <c r="U3670" s="1">
        <f>(Table1[[#This Row],[Gross Revenue]]/Table1[[#This Row],[Budget]])-1</f>
        <v>2.0608650000000002</v>
      </c>
      <c r="V3670" t="str">
        <f t="shared" si="114"/>
        <v>90-110 minutes</v>
      </c>
      <c r="W3670">
        <f>Table1[[#This Row],[Profit]]/Table1[[#This Row],[Budget]]</f>
        <v>2.0608650000000002</v>
      </c>
      <c r="X3670" s="22" t="str">
        <f>IF(L3670="","",
IF(L3670&lt;Predictability!$B$1,"Low",
IF(L3670&lt;=Predictability!$B$2,"Mid","High")))</f>
        <v>Mid</v>
      </c>
      <c r="Y3670" s="22">
        <f t="shared" si="115"/>
        <v>1</v>
      </c>
    </row>
    <row r="3671" spans="1:25" x14ac:dyDescent="0.2">
      <c r="A3671" t="s">
        <v>6031</v>
      </c>
      <c r="B3671" t="s">
        <v>2054</v>
      </c>
      <c r="C3671" t="s">
        <v>2691</v>
      </c>
      <c r="D3671">
        <v>2000</v>
      </c>
      <c r="E3671">
        <v>4351</v>
      </c>
      <c r="F3671">
        <v>162</v>
      </c>
      <c r="G3671">
        <v>942</v>
      </c>
      <c r="H3671">
        <v>7.2</v>
      </c>
      <c r="I3671">
        <v>28</v>
      </c>
      <c r="J3671">
        <v>117</v>
      </c>
      <c r="K3671">
        <v>777423</v>
      </c>
      <c r="L3671">
        <v>25000000</v>
      </c>
      <c r="M3671" s="2">
        <f>VLOOKUP(A3671,Sheet2!$A$1:G7395,2,0)</f>
        <v>35942</v>
      </c>
      <c r="N3671" t="str">
        <f>VLOOKUP(A3671,Sheet2!$A$1:G7395,3,0)</f>
        <v>Color</v>
      </c>
      <c r="O3671" t="str">
        <f>VLOOKUP(A3671,Sheet2!$A$1:G7395,4,0)</f>
        <v>Biography</v>
      </c>
      <c r="P3671" t="str">
        <f>VLOOKUP(A3671,Sheet2!$A$1:G7395,5,0)</f>
        <v>English</v>
      </c>
      <c r="Q3671" t="str">
        <f>VLOOKUP(A3671,Sheet2!$A$1:G7395,6,0)</f>
        <v>USA</v>
      </c>
      <c r="R3671" t="str">
        <f>VLOOKUP(A3671,Sheet2!$A$1:G7395,7,0)</f>
        <v>PG-13</v>
      </c>
      <c r="S3671" t="str">
        <f>IF(Table1[[#This Row],[Language]]="English","English","Other language")</f>
        <v>English</v>
      </c>
      <c r="T3671">
        <f>Table1[[#This Row],[Gross Revenue]]-Table1[[#This Row],[Budget]]</f>
        <v>-24222577</v>
      </c>
      <c r="U3671" s="1">
        <f>(Table1[[#This Row],[Gross Revenue]]/Table1[[#This Row],[Budget]])-1</f>
        <v>-0.96890308000000003</v>
      </c>
      <c r="V3671" t="str">
        <f t="shared" si="114"/>
        <v>111-130 minutes</v>
      </c>
      <c r="W3671">
        <f>Table1[[#This Row],[Profit]]/Table1[[#This Row],[Budget]]</f>
        <v>-0.96890308000000003</v>
      </c>
      <c r="X3671" s="22" t="str">
        <f>IF(L3671="","",
IF(L3671&lt;Predictability!$B$1,"Low",
IF(L3671&lt;=Predictability!$B$2,"Mid","High")))</f>
        <v>Mid</v>
      </c>
      <c r="Y3671" s="22">
        <f t="shared" si="115"/>
        <v>0</v>
      </c>
    </row>
    <row r="3672" spans="1:25" x14ac:dyDescent="0.2">
      <c r="A3672" t="s">
        <v>3290</v>
      </c>
      <c r="B3672" t="s">
        <v>72</v>
      </c>
      <c r="C3672" t="s">
        <v>73</v>
      </c>
      <c r="D3672">
        <v>834</v>
      </c>
      <c r="E3672">
        <v>4091</v>
      </c>
      <c r="F3672">
        <v>18</v>
      </c>
      <c r="G3672">
        <v>140</v>
      </c>
      <c r="H3672">
        <v>3.1</v>
      </c>
      <c r="I3672">
        <v>35</v>
      </c>
      <c r="J3672">
        <v>97</v>
      </c>
      <c r="K3672">
        <v>4131640</v>
      </c>
      <c r="L3672">
        <v>7500000</v>
      </c>
      <c r="M3672" s="2">
        <f>VLOOKUP(A3672,Sheet2!$A$1:G7396,2,0)</f>
        <v>39489</v>
      </c>
      <c r="N3672" t="str">
        <f>VLOOKUP(A3672,Sheet2!$A$1:G7396,3,0)</f>
        <v>Color</v>
      </c>
      <c r="O3672" t="str">
        <f>VLOOKUP(A3672,Sheet2!$A$1:G7396,4,0)</f>
        <v>Comedy</v>
      </c>
      <c r="P3672" t="str">
        <f>VLOOKUP(A3672,Sheet2!$A$1:G7396,5,0)</f>
        <v>English</v>
      </c>
      <c r="Q3672" t="str">
        <f>VLOOKUP(A3672,Sheet2!$A$1:G7396,6,0)</f>
        <v>USA</v>
      </c>
      <c r="R3672" t="str">
        <f>VLOOKUP(A3672,Sheet2!$A$1:G7396,7,0)</f>
        <v>PG-13</v>
      </c>
      <c r="S3672" t="str">
        <f>IF(Table1[[#This Row],[Language]]="English","English","Other language")</f>
        <v>English</v>
      </c>
      <c r="T3672">
        <f>Table1[[#This Row],[Gross Revenue]]-Table1[[#This Row],[Budget]]</f>
        <v>-3368360</v>
      </c>
      <c r="U3672" s="1">
        <f>(Table1[[#This Row],[Gross Revenue]]/Table1[[#This Row],[Budget]])-1</f>
        <v>-0.44911466666666666</v>
      </c>
      <c r="V3672" t="str">
        <f t="shared" si="114"/>
        <v>90-110 minutes</v>
      </c>
      <c r="W3672">
        <f>Table1[[#This Row],[Profit]]/Table1[[#This Row],[Budget]]</f>
        <v>-0.44911466666666666</v>
      </c>
      <c r="X3672" s="22" t="str">
        <f>IF(L3672="","",
IF(L3672&lt;Predictability!$B$1,"Low",
IF(L3672&lt;=Predictability!$B$2,"Mid","High")))</f>
        <v>Low</v>
      </c>
      <c r="Y3672" s="22">
        <f t="shared" si="115"/>
        <v>0</v>
      </c>
    </row>
    <row r="3673" spans="1:25" x14ac:dyDescent="0.2">
      <c r="A3673" t="s">
        <v>4559</v>
      </c>
      <c r="B3673" t="s">
        <v>628</v>
      </c>
      <c r="C3673" t="s">
        <v>1645</v>
      </c>
      <c r="D3673">
        <v>11000</v>
      </c>
      <c r="E3673">
        <v>22479</v>
      </c>
      <c r="F3673">
        <v>608</v>
      </c>
      <c r="G3673">
        <v>0</v>
      </c>
      <c r="H3673">
        <v>7.4</v>
      </c>
      <c r="I3673">
        <v>83</v>
      </c>
      <c r="J3673">
        <v>112</v>
      </c>
      <c r="K3673">
        <v>65500000</v>
      </c>
      <c r="L3673">
        <v>12000000</v>
      </c>
      <c r="M3673" s="2">
        <f>VLOOKUP(A3673,Sheet2!$A$1:G7397,2,0)</f>
        <v>31069</v>
      </c>
      <c r="N3673" t="str">
        <f>VLOOKUP(A3673,Sheet2!$A$1:G7397,3,0)</f>
        <v>Color</v>
      </c>
      <c r="O3673" t="str">
        <f>VLOOKUP(A3673,Sheet2!$A$1:G7397,4,0)</f>
        <v>Crime</v>
      </c>
      <c r="P3673" t="str">
        <f>VLOOKUP(A3673,Sheet2!$A$1:G7397,5,0)</f>
        <v>English</v>
      </c>
      <c r="Q3673" t="str">
        <f>VLOOKUP(A3673,Sheet2!$A$1:G7397,6,0)</f>
        <v>USA</v>
      </c>
      <c r="R3673" t="str">
        <f>VLOOKUP(A3673,Sheet2!$A$1:G7397,7,0)</f>
        <v>R</v>
      </c>
      <c r="S3673" t="str">
        <f>IF(Table1[[#This Row],[Language]]="English","English","Other language")</f>
        <v>English</v>
      </c>
      <c r="T3673">
        <f>Table1[[#This Row],[Gross Revenue]]-Table1[[#This Row],[Budget]]</f>
        <v>53500000</v>
      </c>
      <c r="U3673" s="1">
        <f>(Table1[[#This Row],[Gross Revenue]]/Table1[[#This Row],[Budget]])-1</f>
        <v>4.458333333333333</v>
      </c>
      <c r="V3673" t="str">
        <f t="shared" si="114"/>
        <v>111-130 minutes</v>
      </c>
      <c r="W3673">
        <f>Table1[[#This Row],[Profit]]/Table1[[#This Row],[Budget]]</f>
        <v>4.458333333333333</v>
      </c>
      <c r="X3673" s="22" t="str">
        <f>IF(L3673="","",
IF(L3673&lt;Predictability!$B$1,"Low",
IF(L3673&lt;=Predictability!$B$2,"Mid","High")))</f>
        <v>Mid</v>
      </c>
      <c r="Y3673" s="22">
        <f t="shared" si="115"/>
        <v>1</v>
      </c>
    </row>
    <row r="3674" spans="1:25" x14ac:dyDescent="0.2">
      <c r="A3674" t="s">
        <v>4626</v>
      </c>
      <c r="B3674" t="s">
        <v>1707</v>
      </c>
      <c r="C3674" t="s">
        <v>1023</v>
      </c>
      <c r="D3674">
        <v>443</v>
      </c>
      <c r="E3674">
        <v>1439</v>
      </c>
      <c r="F3674">
        <v>0</v>
      </c>
      <c r="G3674">
        <v>0</v>
      </c>
      <c r="H3674">
        <v>6.2</v>
      </c>
      <c r="I3674">
        <v>59</v>
      </c>
      <c r="J3674">
        <v>125</v>
      </c>
      <c r="K3674">
        <v>65012000</v>
      </c>
      <c r="L3674">
        <v>70000000</v>
      </c>
      <c r="M3674" s="2">
        <f>VLOOKUP(A3674,Sheet2!$A$1:G7398,2,0)</f>
        <v>34353</v>
      </c>
      <c r="N3674" t="str">
        <f>VLOOKUP(A3674,Sheet2!$A$1:G7398,3,0)</f>
        <v>Color</v>
      </c>
      <c r="O3674" t="str">
        <f>VLOOKUP(A3674,Sheet2!$A$1:G7398,4,0)</f>
        <v>Drama</v>
      </c>
      <c r="P3674" t="str">
        <f>VLOOKUP(A3674,Sheet2!$A$1:G7398,5,0)</f>
        <v>English</v>
      </c>
      <c r="Q3674" t="str">
        <f>VLOOKUP(A3674,Sheet2!$A$1:G7398,6,0)</f>
        <v>USA</v>
      </c>
      <c r="R3674" t="str">
        <f>VLOOKUP(A3674,Sheet2!$A$1:G7398,7,0)</f>
        <v>R</v>
      </c>
      <c r="S3674" t="str">
        <f>IF(Table1[[#This Row],[Language]]="English","English","Other language")</f>
        <v>English</v>
      </c>
      <c r="T3674">
        <f>Table1[[#This Row],[Gross Revenue]]-Table1[[#This Row],[Budget]]</f>
        <v>-4988000</v>
      </c>
      <c r="U3674" s="1">
        <f>(Table1[[#This Row],[Gross Revenue]]/Table1[[#This Row],[Budget]])-1</f>
        <v>-7.1257142857142908E-2</v>
      </c>
      <c r="V3674" t="str">
        <f t="shared" si="114"/>
        <v>111-130 minutes</v>
      </c>
      <c r="W3674">
        <f>Table1[[#This Row],[Profit]]/Table1[[#This Row],[Budget]]</f>
        <v>-7.1257142857142852E-2</v>
      </c>
      <c r="X3674" s="22" t="str">
        <f>IF(L3674="","",
IF(L3674&lt;Predictability!$B$1,"Low",
IF(L3674&lt;=Predictability!$B$2,"Mid","High")))</f>
        <v>High</v>
      </c>
      <c r="Y3674" s="22">
        <f t="shared" si="115"/>
        <v>0</v>
      </c>
    </row>
    <row r="3675" spans="1:25" x14ac:dyDescent="0.2">
      <c r="A3675" t="s">
        <v>6270</v>
      </c>
      <c r="B3675" t="s">
        <v>1026</v>
      </c>
      <c r="C3675" t="s">
        <v>2568</v>
      </c>
      <c r="D3675">
        <v>16000</v>
      </c>
      <c r="E3675">
        <v>17866</v>
      </c>
      <c r="F3675">
        <v>64</v>
      </c>
      <c r="G3675">
        <v>34000</v>
      </c>
      <c r="H3675">
        <v>7.3</v>
      </c>
      <c r="I3675">
        <v>203</v>
      </c>
      <c r="J3675">
        <v>109</v>
      </c>
      <c r="K3675">
        <v>33305037</v>
      </c>
      <c r="L3675">
        <v>11000000</v>
      </c>
      <c r="M3675" s="2">
        <f>VLOOKUP(A3675,Sheet2!$A$1:G7399,2,0)</f>
        <v>42052</v>
      </c>
      <c r="N3675" t="str">
        <f>VLOOKUP(A3675,Sheet2!$A$1:G7399,3,0)</f>
        <v>Color</v>
      </c>
      <c r="O3675" t="str">
        <f>VLOOKUP(A3675,Sheet2!$A$1:G7399,4,0)</f>
        <v>Biography</v>
      </c>
      <c r="P3675" t="str">
        <f>VLOOKUP(A3675,Sheet2!$A$1:G7399,5,0)</f>
        <v>English</v>
      </c>
      <c r="Q3675" t="str">
        <f>VLOOKUP(A3675,Sheet2!$A$1:G7399,6,0)</f>
        <v>UK</v>
      </c>
      <c r="R3675" t="str">
        <f>VLOOKUP(A3675,Sheet2!$A$1:G7399,7,0)</f>
        <v>PG-13</v>
      </c>
      <c r="S3675" t="str">
        <f>IF(Table1[[#This Row],[Language]]="English","English","Other language")</f>
        <v>English</v>
      </c>
      <c r="T3675">
        <f>Table1[[#This Row],[Gross Revenue]]-Table1[[#This Row],[Budget]]</f>
        <v>22305037</v>
      </c>
      <c r="U3675" s="1">
        <f>(Table1[[#This Row],[Gross Revenue]]/Table1[[#This Row],[Budget]])-1</f>
        <v>2.0277306363636365</v>
      </c>
      <c r="V3675" t="str">
        <f t="shared" si="114"/>
        <v>90-110 minutes</v>
      </c>
      <c r="W3675">
        <f>Table1[[#This Row],[Profit]]/Table1[[#This Row],[Budget]]</f>
        <v>2.0277306363636365</v>
      </c>
      <c r="X3675" s="22" t="str">
        <f>IF(L3675="","",
IF(L3675&lt;Predictability!$B$1,"Low",
IF(L3675&lt;=Predictability!$B$2,"Mid","High")))</f>
        <v>Mid</v>
      </c>
      <c r="Y3675" s="22">
        <f t="shared" si="115"/>
        <v>1</v>
      </c>
    </row>
    <row r="3676" spans="1:25" x14ac:dyDescent="0.2">
      <c r="A3676" t="s">
        <v>3734</v>
      </c>
      <c r="B3676" t="s">
        <v>794</v>
      </c>
      <c r="C3676" t="s">
        <v>795</v>
      </c>
      <c r="D3676">
        <v>1000</v>
      </c>
      <c r="E3676">
        <v>2687</v>
      </c>
      <c r="F3676">
        <v>26</v>
      </c>
      <c r="G3676">
        <v>859</v>
      </c>
      <c r="H3676">
        <v>5.3</v>
      </c>
      <c r="I3676">
        <v>72</v>
      </c>
      <c r="J3676">
        <v>92</v>
      </c>
      <c r="K3676">
        <v>5018450</v>
      </c>
      <c r="L3676">
        <v>8000000</v>
      </c>
      <c r="M3676" s="2">
        <f>VLOOKUP(A3676,Sheet2!$A$1:G7400,2,0)</f>
        <v>36851</v>
      </c>
      <c r="N3676" t="str">
        <f>VLOOKUP(A3676,Sheet2!$A$1:G7400,3,0)</f>
        <v>Color</v>
      </c>
      <c r="O3676" t="str">
        <f>VLOOKUP(A3676,Sheet2!$A$1:G7400,4,0)</f>
        <v>Comedy</v>
      </c>
      <c r="P3676" t="str">
        <f>VLOOKUP(A3676,Sheet2!$A$1:G7400,5,0)</f>
        <v>English</v>
      </c>
      <c r="Q3676" t="str">
        <f>VLOOKUP(A3676,Sheet2!$A$1:G7400,6,0)</f>
        <v>USA</v>
      </c>
      <c r="R3676" t="str">
        <f>VLOOKUP(A3676,Sheet2!$A$1:G7400,7,0)</f>
        <v>R</v>
      </c>
      <c r="S3676" t="str">
        <f>IF(Table1[[#This Row],[Language]]="English","English","Other language")</f>
        <v>English</v>
      </c>
      <c r="T3676">
        <f>Table1[[#This Row],[Gross Revenue]]-Table1[[#This Row],[Budget]]</f>
        <v>-2981550</v>
      </c>
      <c r="U3676" s="1">
        <f>(Table1[[#This Row],[Gross Revenue]]/Table1[[#This Row],[Budget]])-1</f>
        <v>-0.37269375000000005</v>
      </c>
      <c r="V3676" t="str">
        <f t="shared" si="114"/>
        <v>90-110 minutes</v>
      </c>
      <c r="W3676">
        <f>Table1[[#This Row],[Profit]]/Table1[[#This Row],[Budget]]</f>
        <v>-0.37269374999999999</v>
      </c>
      <c r="X3676" s="22" t="str">
        <f>IF(L3676="","",
IF(L3676&lt;Predictability!$B$1,"Low",
IF(L3676&lt;=Predictability!$B$2,"Mid","High")))</f>
        <v>Low</v>
      </c>
      <c r="Y3676" s="22">
        <f t="shared" si="115"/>
        <v>0</v>
      </c>
    </row>
    <row r="3677" spans="1:25" x14ac:dyDescent="0.2">
      <c r="A3677" t="s">
        <v>6314</v>
      </c>
      <c r="B3677" t="s">
        <v>315</v>
      </c>
      <c r="C3677" t="s">
        <v>1327</v>
      </c>
      <c r="D3677">
        <v>21000</v>
      </c>
      <c r="E3677">
        <v>22974</v>
      </c>
      <c r="F3677">
        <v>161</v>
      </c>
      <c r="G3677">
        <v>0</v>
      </c>
      <c r="H3677">
        <v>7.4</v>
      </c>
      <c r="I3677">
        <v>173</v>
      </c>
      <c r="J3677">
        <v>107</v>
      </c>
      <c r="K3677">
        <v>19389454</v>
      </c>
      <c r="L3677">
        <v>55000000</v>
      </c>
      <c r="M3677" s="2">
        <f>VLOOKUP(A3677,Sheet2!$A$1:G7401,2,0)</f>
        <v>36584</v>
      </c>
      <c r="N3677" t="str">
        <f>VLOOKUP(A3677,Sheet2!$A$1:G7401,3,0)</f>
        <v>Color</v>
      </c>
      <c r="O3677" t="str">
        <f>VLOOKUP(A3677,Sheet2!$A$1:G7401,4,0)</f>
        <v>Comedy</v>
      </c>
      <c r="P3677" t="str">
        <f>VLOOKUP(A3677,Sheet2!$A$1:G7401,5,0)</f>
        <v>English</v>
      </c>
      <c r="Q3677" t="str">
        <f>VLOOKUP(A3677,Sheet2!$A$1:G7401,6,0)</f>
        <v>USA</v>
      </c>
      <c r="R3677" t="str">
        <f>VLOOKUP(A3677,Sheet2!$A$1:G7401,7,0)</f>
        <v>R</v>
      </c>
      <c r="S3677" t="str">
        <f>IF(Table1[[#This Row],[Language]]="English","English","Other language")</f>
        <v>English</v>
      </c>
      <c r="T3677">
        <f>Table1[[#This Row],[Gross Revenue]]-Table1[[#This Row],[Budget]]</f>
        <v>-35610546</v>
      </c>
      <c r="U3677" s="1">
        <f>(Table1[[#This Row],[Gross Revenue]]/Table1[[#This Row],[Budget]])-1</f>
        <v>-0.6474644727272727</v>
      </c>
      <c r="V3677" t="str">
        <f t="shared" si="114"/>
        <v>90-110 minutes</v>
      </c>
      <c r="W3677">
        <f>Table1[[#This Row],[Profit]]/Table1[[#This Row],[Budget]]</f>
        <v>-0.6474644727272727</v>
      </c>
      <c r="X3677" s="22" t="str">
        <f>IF(L3677="","",
IF(L3677&lt;Predictability!$B$1,"Low",
IF(L3677&lt;=Predictability!$B$2,"Mid","High")))</f>
        <v>High</v>
      </c>
      <c r="Y3677" s="22">
        <f t="shared" si="115"/>
        <v>0</v>
      </c>
    </row>
    <row r="3678" spans="1:25" x14ac:dyDescent="0.2">
      <c r="A3678" t="s">
        <v>6602</v>
      </c>
      <c r="B3678" t="s">
        <v>3017</v>
      </c>
      <c r="C3678" t="s">
        <v>3018</v>
      </c>
      <c r="D3678">
        <v>715</v>
      </c>
      <c r="E3678">
        <v>1315</v>
      </c>
      <c r="F3678">
        <v>10</v>
      </c>
      <c r="G3678">
        <v>1000</v>
      </c>
      <c r="H3678">
        <v>6.6</v>
      </c>
      <c r="I3678">
        <v>91</v>
      </c>
      <c r="J3678">
        <v>104</v>
      </c>
      <c r="K3678">
        <v>1056102</v>
      </c>
      <c r="L3678">
        <v>5000000</v>
      </c>
      <c r="M3678" s="2">
        <f>VLOOKUP(A3678,Sheet2!$A$1:G7402,2,0)</f>
        <v>37771</v>
      </c>
      <c r="N3678" t="str">
        <f>VLOOKUP(A3678,Sheet2!$A$1:G7402,3,0)</f>
        <v>Color</v>
      </c>
      <c r="O3678" t="str">
        <f>VLOOKUP(A3678,Sheet2!$A$1:G7402,4,0)</f>
        <v>Crime</v>
      </c>
      <c r="P3678" t="str">
        <f>VLOOKUP(A3678,Sheet2!$A$1:G7402,5,0)</f>
        <v>English</v>
      </c>
      <c r="Q3678" t="str">
        <f>VLOOKUP(A3678,Sheet2!$A$1:G7402,6,0)</f>
        <v>USA</v>
      </c>
      <c r="R3678" t="str">
        <f>VLOOKUP(A3678,Sheet2!$A$1:G7402,7,0)</f>
        <v>R</v>
      </c>
      <c r="S3678" t="str">
        <f>IF(Table1[[#This Row],[Language]]="English","English","Other language")</f>
        <v>English</v>
      </c>
      <c r="T3678">
        <f>Table1[[#This Row],[Gross Revenue]]-Table1[[#This Row],[Budget]]</f>
        <v>-3943898</v>
      </c>
      <c r="U3678" s="1">
        <f>(Table1[[#This Row],[Gross Revenue]]/Table1[[#This Row],[Budget]])-1</f>
        <v>-0.78877960000000003</v>
      </c>
      <c r="V3678" t="str">
        <f t="shared" si="114"/>
        <v>90-110 minutes</v>
      </c>
      <c r="W3678">
        <f>Table1[[#This Row],[Profit]]/Table1[[#This Row],[Budget]]</f>
        <v>-0.78877960000000003</v>
      </c>
      <c r="X3678" s="22" t="str">
        <f>IF(L3678="","",
IF(L3678&lt;Predictability!$B$1,"Low",
IF(L3678&lt;=Predictability!$B$2,"Mid","High")))</f>
        <v>Low</v>
      </c>
      <c r="Y3678" s="22">
        <f t="shared" si="115"/>
        <v>0</v>
      </c>
    </row>
    <row r="3679" spans="1:25" x14ac:dyDescent="0.2">
      <c r="A3679" t="s">
        <v>3337</v>
      </c>
      <c r="B3679" t="s">
        <v>68</v>
      </c>
      <c r="C3679" t="s">
        <v>158</v>
      </c>
      <c r="D3679">
        <v>1000</v>
      </c>
      <c r="E3679">
        <v>3352</v>
      </c>
      <c r="F3679">
        <v>18</v>
      </c>
      <c r="G3679">
        <v>204</v>
      </c>
      <c r="H3679">
        <v>3.8</v>
      </c>
      <c r="I3679">
        <v>23</v>
      </c>
      <c r="J3679">
        <v>84</v>
      </c>
      <c r="K3679">
        <v>8026971</v>
      </c>
      <c r="L3679">
        <v>13000000</v>
      </c>
      <c r="M3679" s="2">
        <f>VLOOKUP(A3679,Sheet2!$A$1:G7403,2,0)</f>
        <v>35969</v>
      </c>
      <c r="N3679" t="str">
        <f>VLOOKUP(A3679,Sheet2!$A$1:G7403,3,0)</f>
        <v>Color</v>
      </c>
      <c r="O3679" t="str">
        <f>VLOOKUP(A3679,Sheet2!$A$1:G7403,4,0)</f>
        <v>Comedy</v>
      </c>
      <c r="P3679" t="str">
        <f>VLOOKUP(A3679,Sheet2!$A$1:G7403,5,0)</f>
        <v>English</v>
      </c>
      <c r="Q3679" t="str">
        <f>VLOOKUP(A3679,Sheet2!$A$1:G7403,6,0)</f>
        <v>USA</v>
      </c>
      <c r="R3679" t="str">
        <f>VLOOKUP(A3679,Sheet2!$A$1:G7403,7,0)</f>
        <v>R</v>
      </c>
      <c r="S3679" t="str">
        <f>IF(Table1[[#This Row],[Language]]="English","English","Other language")</f>
        <v>English</v>
      </c>
      <c r="T3679">
        <f>Table1[[#This Row],[Gross Revenue]]-Table1[[#This Row],[Budget]]</f>
        <v>-4973029</v>
      </c>
      <c r="U3679" s="1">
        <f>(Table1[[#This Row],[Gross Revenue]]/Table1[[#This Row],[Budget]])-1</f>
        <v>-0.38254069230769228</v>
      </c>
      <c r="V3679" t="str">
        <f t="shared" si="114"/>
        <v>&lt;90 minutes</v>
      </c>
      <c r="W3679">
        <f>Table1[[#This Row],[Profit]]/Table1[[#This Row],[Budget]]</f>
        <v>-0.38254069230769233</v>
      </c>
      <c r="X3679" s="22" t="str">
        <f>IF(L3679="","",
IF(L3679&lt;Predictability!$B$1,"Low",
IF(L3679&lt;=Predictability!$B$2,"Mid","High")))</f>
        <v>Mid</v>
      </c>
      <c r="Y3679" s="22">
        <f t="shared" si="115"/>
        <v>0</v>
      </c>
    </row>
    <row r="3680" spans="1:25" x14ac:dyDescent="0.2">
      <c r="A3680" t="s">
        <v>6918</v>
      </c>
      <c r="B3680" t="s">
        <v>3187</v>
      </c>
      <c r="C3680" t="s">
        <v>3188</v>
      </c>
      <c r="D3680">
        <v>262</v>
      </c>
      <c r="E3680">
        <v>778</v>
      </c>
      <c r="F3680">
        <v>14</v>
      </c>
      <c r="G3680">
        <v>0</v>
      </c>
      <c r="H3680">
        <v>8.1</v>
      </c>
      <c r="I3680">
        <v>53</v>
      </c>
      <c r="J3680">
        <v>215</v>
      </c>
      <c r="K3680">
        <v>13300000</v>
      </c>
      <c r="L3680">
        <v>600000</v>
      </c>
      <c r="M3680" s="2">
        <f>VLOOKUP(A3680,Sheet2!$A$1:G7404,2,0)</f>
        <v>25805</v>
      </c>
      <c r="N3680" t="str">
        <f>VLOOKUP(A3680,Sheet2!$A$1:G7404,3,0)</f>
        <v>Color</v>
      </c>
      <c r="O3680" t="str">
        <f>VLOOKUP(A3680,Sheet2!$A$1:G7404,4,0)</f>
        <v>Documentary</v>
      </c>
      <c r="P3680" t="str">
        <f>VLOOKUP(A3680,Sheet2!$A$1:G7404,5,0)</f>
        <v>English</v>
      </c>
      <c r="Q3680" t="str">
        <f>VLOOKUP(A3680,Sheet2!$A$1:G7404,6,0)</f>
        <v>USA</v>
      </c>
      <c r="R3680" t="str">
        <f>VLOOKUP(A3680,Sheet2!$A$1:G7404,7,0)</f>
        <v>R</v>
      </c>
      <c r="S3680" t="str">
        <f>IF(Table1[[#This Row],[Language]]="English","English","Other language")</f>
        <v>English</v>
      </c>
      <c r="T3680">
        <f>Table1[[#This Row],[Gross Revenue]]-Table1[[#This Row],[Budget]]</f>
        <v>12700000</v>
      </c>
      <c r="U3680" s="1">
        <f>(Table1[[#This Row],[Gross Revenue]]/Table1[[#This Row],[Budget]])-1</f>
        <v>21.166666666666668</v>
      </c>
      <c r="V3680" t="str">
        <f t="shared" si="114"/>
        <v>&gt;150 minutes</v>
      </c>
      <c r="W3680">
        <f>Table1[[#This Row],[Profit]]/Table1[[#This Row],[Budget]]</f>
        <v>21.166666666666668</v>
      </c>
      <c r="X3680" s="22" t="str">
        <f>IF(L3680="","",
IF(L3680&lt;Predictability!$B$1,"Low",
IF(L3680&lt;=Predictability!$B$2,"Mid","High")))</f>
        <v>Low</v>
      </c>
      <c r="Y3680" s="22">
        <f t="shared" si="115"/>
        <v>1</v>
      </c>
    </row>
    <row r="3681" spans="1:25" x14ac:dyDescent="0.2">
      <c r="A3681" t="s">
        <v>4374</v>
      </c>
      <c r="B3681" t="s">
        <v>74</v>
      </c>
      <c r="C3681" t="s">
        <v>946</v>
      </c>
      <c r="D3681">
        <v>12000</v>
      </c>
      <c r="E3681">
        <v>14421</v>
      </c>
      <c r="F3681">
        <v>0</v>
      </c>
      <c r="G3681">
        <v>0</v>
      </c>
      <c r="H3681">
        <v>6</v>
      </c>
      <c r="I3681">
        <v>242</v>
      </c>
      <c r="J3681">
        <v>129</v>
      </c>
      <c r="K3681">
        <v>70236496</v>
      </c>
      <c r="L3681">
        <v>63000000</v>
      </c>
      <c r="M3681" s="2">
        <f>VLOOKUP(A3681,Sheet2!$A$1:G7405,2,0)</f>
        <v>38825</v>
      </c>
      <c r="N3681" t="str">
        <f>VLOOKUP(A3681,Sheet2!$A$1:G7405,3,0)</f>
        <v>Color</v>
      </c>
      <c r="O3681" t="str">
        <f>VLOOKUP(A3681,Sheet2!$A$1:G7405,4,0)</f>
        <v>Drama</v>
      </c>
      <c r="P3681" t="str">
        <f>VLOOKUP(A3681,Sheet2!$A$1:G7405,5,0)</f>
        <v>English</v>
      </c>
      <c r="Q3681" t="str">
        <f>VLOOKUP(A3681,Sheet2!$A$1:G7405,6,0)</f>
        <v>USA</v>
      </c>
      <c r="R3681" t="str">
        <f>VLOOKUP(A3681,Sheet2!$A$1:G7405,7,0)</f>
        <v>PG-13</v>
      </c>
      <c r="S3681" t="str">
        <f>IF(Table1[[#This Row],[Language]]="English","English","Other language")</f>
        <v>English</v>
      </c>
      <c r="T3681">
        <f>Table1[[#This Row],[Gross Revenue]]-Table1[[#This Row],[Budget]]</f>
        <v>7236496</v>
      </c>
      <c r="U3681" s="1">
        <f>(Table1[[#This Row],[Gross Revenue]]/Table1[[#This Row],[Budget]])-1</f>
        <v>0.11486501587301579</v>
      </c>
      <c r="V3681" t="str">
        <f t="shared" si="114"/>
        <v>111-130 minutes</v>
      </c>
      <c r="W3681">
        <f>Table1[[#This Row],[Profit]]/Table1[[#This Row],[Budget]]</f>
        <v>0.11486501587301587</v>
      </c>
      <c r="X3681" s="22" t="str">
        <f>IF(L3681="","",
IF(L3681&lt;Predictability!$B$1,"Low",
IF(L3681&lt;=Predictability!$B$2,"Mid","High")))</f>
        <v>High</v>
      </c>
      <c r="Y3681" s="22">
        <f t="shared" si="115"/>
        <v>0</v>
      </c>
    </row>
    <row r="3682" spans="1:25" x14ac:dyDescent="0.2">
      <c r="A3682" t="s">
        <v>5805</v>
      </c>
      <c r="B3682" t="s">
        <v>2544</v>
      </c>
      <c r="C3682" t="s">
        <v>2262</v>
      </c>
      <c r="D3682">
        <v>17000</v>
      </c>
      <c r="E3682">
        <v>32392</v>
      </c>
      <c r="F3682">
        <v>395</v>
      </c>
      <c r="G3682">
        <v>129000</v>
      </c>
      <c r="H3682">
        <v>7</v>
      </c>
      <c r="I3682">
        <v>654</v>
      </c>
      <c r="J3682">
        <v>123</v>
      </c>
      <c r="K3682">
        <v>202351611</v>
      </c>
      <c r="L3682">
        <v>190000000</v>
      </c>
      <c r="M3682" s="2">
        <f>VLOOKUP(A3682,Sheet2!$A$1:G7406,2,0)</f>
        <v>41589</v>
      </c>
      <c r="N3682" t="str">
        <f>VLOOKUP(A3682,Sheet2!$A$1:G7406,3,0)</f>
        <v>Color</v>
      </c>
      <c r="O3682" t="str">
        <f>VLOOKUP(A3682,Sheet2!$A$1:G7406,4,0)</f>
        <v>Action</v>
      </c>
      <c r="P3682" t="str">
        <f>VLOOKUP(A3682,Sheet2!$A$1:G7406,5,0)</f>
        <v>English</v>
      </c>
      <c r="Q3682" t="str">
        <f>VLOOKUP(A3682,Sheet2!$A$1:G7406,6,0)</f>
        <v>USA</v>
      </c>
      <c r="R3682" t="str">
        <f>VLOOKUP(A3682,Sheet2!$A$1:G7406,7,0)</f>
        <v>PG-13</v>
      </c>
      <c r="S3682" t="str">
        <f>IF(Table1[[#This Row],[Language]]="English","English","Other language")</f>
        <v>English</v>
      </c>
      <c r="T3682">
        <f>Table1[[#This Row],[Gross Revenue]]-Table1[[#This Row],[Budget]]</f>
        <v>12351611</v>
      </c>
      <c r="U3682" s="1">
        <f>(Table1[[#This Row],[Gross Revenue]]/Table1[[#This Row],[Budget]])-1</f>
        <v>6.5008478947368387E-2</v>
      </c>
      <c r="V3682" t="str">
        <f t="shared" si="114"/>
        <v>111-130 minutes</v>
      </c>
      <c r="W3682">
        <f>Table1[[#This Row],[Profit]]/Table1[[#This Row],[Budget]]</f>
        <v>6.5008478947368414E-2</v>
      </c>
      <c r="X3682" s="22" t="str">
        <f>IF(L3682="","",
IF(L3682&lt;Predictability!$B$1,"Low",
IF(L3682&lt;=Predictability!$B$2,"Mid","High")))</f>
        <v>High</v>
      </c>
      <c r="Y3682" s="22">
        <f t="shared" si="115"/>
        <v>0</v>
      </c>
    </row>
    <row r="3683" spans="1:25" x14ac:dyDescent="0.2">
      <c r="A3683" t="s">
        <v>4127</v>
      </c>
      <c r="B3683" t="s">
        <v>528</v>
      </c>
      <c r="C3683" t="s">
        <v>543</v>
      </c>
      <c r="D3683">
        <v>14000</v>
      </c>
      <c r="E3683">
        <v>16184</v>
      </c>
      <c r="F3683">
        <v>473</v>
      </c>
      <c r="G3683">
        <v>19000</v>
      </c>
      <c r="H3683">
        <v>5.8</v>
      </c>
      <c r="I3683">
        <v>310</v>
      </c>
      <c r="J3683">
        <v>99</v>
      </c>
      <c r="K3683">
        <v>83640426</v>
      </c>
      <c r="L3683">
        <v>150000000</v>
      </c>
      <c r="M3683" s="2">
        <f>VLOOKUP(A3683,Sheet2!$A$1:G7407,2,0)</f>
        <v>41234</v>
      </c>
      <c r="N3683" t="str">
        <f>VLOOKUP(A3683,Sheet2!$A$1:G7407,3,0)</f>
        <v>Color</v>
      </c>
      <c r="O3683" t="str">
        <f>VLOOKUP(A3683,Sheet2!$A$1:G7407,4,0)</f>
        <v>Action</v>
      </c>
      <c r="P3683" t="str">
        <f>VLOOKUP(A3683,Sheet2!$A$1:G7407,5,0)</f>
        <v>English</v>
      </c>
      <c r="Q3683" t="str">
        <f>VLOOKUP(A3683,Sheet2!$A$1:G7407,6,0)</f>
        <v>USA</v>
      </c>
      <c r="R3683" t="str">
        <f>VLOOKUP(A3683,Sheet2!$A$1:G7407,7,0)</f>
        <v>PG-13</v>
      </c>
      <c r="S3683" t="str">
        <f>IF(Table1[[#This Row],[Language]]="English","English","Other language")</f>
        <v>English</v>
      </c>
      <c r="T3683">
        <f>Table1[[#This Row],[Gross Revenue]]-Table1[[#This Row],[Budget]]</f>
        <v>-66359574</v>
      </c>
      <c r="U3683" s="1">
        <f>(Table1[[#This Row],[Gross Revenue]]/Table1[[#This Row],[Budget]])-1</f>
        <v>-0.44239715999999996</v>
      </c>
      <c r="V3683" t="str">
        <f t="shared" si="114"/>
        <v>90-110 minutes</v>
      </c>
      <c r="W3683">
        <f>Table1[[#This Row],[Profit]]/Table1[[#This Row],[Budget]]</f>
        <v>-0.44239716000000001</v>
      </c>
      <c r="X3683" s="22" t="str">
        <f>IF(L3683="","",
IF(L3683&lt;Predictability!$B$1,"Low",
IF(L3683&lt;=Predictability!$B$2,"Mid","High")))</f>
        <v>High</v>
      </c>
      <c r="Y3683" s="22">
        <f t="shared" si="115"/>
        <v>0</v>
      </c>
    </row>
    <row r="3684" spans="1:25" x14ac:dyDescent="0.2">
      <c r="A3684" t="s">
        <v>6717</v>
      </c>
      <c r="B3684" t="s">
        <v>265</v>
      </c>
      <c r="C3684" t="s">
        <v>3095</v>
      </c>
      <c r="D3684">
        <v>975</v>
      </c>
      <c r="E3684">
        <v>4451</v>
      </c>
      <c r="F3684">
        <v>66</v>
      </c>
      <c r="G3684">
        <v>40000</v>
      </c>
      <c r="H3684">
        <v>7.8</v>
      </c>
      <c r="I3684">
        <v>377</v>
      </c>
      <c r="J3684">
        <v>101</v>
      </c>
      <c r="K3684">
        <v>189412677</v>
      </c>
      <c r="L3684">
        <v>165000000</v>
      </c>
      <c r="M3684" s="2">
        <f>VLOOKUP(A3684,Sheet2!$A$1:G7408,2,0)</f>
        <v>41177</v>
      </c>
      <c r="N3684" t="str">
        <f>VLOOKUP(A3684,Sheet2!$A$1:G7408,3,0)</f>
        <v>Color</v>
      </c>
      <c r="O3684" t="str">
        <f>VLOOKUP(A3684,Sheet2!$A$1:G7408,4,0)</f>
        <v>Adventure</v>
      </c>
      <c r="P3684" t="str">
        <f>VLOOKUP(A3684,Sheet2!$A$1:G7408,5,0)</f>
        <v>English</v>
      </c>
      <c r="Q3684" t="str">
        <f>VLOOKUP(A3684,Sheet2!$A$1:G7408,6,0)</f>
        <v>USA</v>
      </c>
      <c r="R3684" t="str">
        <f>VLOOKUP(A3684,Sheet2!$A$1:G7408,7,0)</f>
        <v>PG</v>
      </c>
      <c r="S3684" t="str">
        <f>IF(Table1[[#This Row],[Language]]="English","English","Other language")</f>
        <v>English</v>
      </c>
      <c r="T3684">
        <f>Table1[[#This Row],[Gross Revenue]]-Table1[[#This Row],[Budget]]</f>
        <v>24412677</v>
      </c>
      <c r="U3684" s="1">
        <f>(Table1[[#This Row],[Gross Revenue]]/Table1[[#This Row],[Budget]])-1</f>
        <v>0.14795561818181824</v>
      </c>
      <c r="V3684" t="str">
        <f t="shared" si="114"/>
        <v>90-110 minutes</v>
      </c>
      <c r="W3684">
        <f>Table1[[#This Row],[Profit]]/Table1[[#This Row],[Budget]]</f>
        <v>0.14795561818181818</v>
      </c>
      <c r="X3684" s="22" t="str">
        <f>IF(L3684="","",
IF(L3684&lt;Predictability!$B$1,"Low",
IF(L3684&lt;=Predictability!$B$2,"Mid","High")))</f>
        <v>High</v>
      </c>
      <c r="Y3684" s="22">
        <f t="shared" si="115"/>
        <v>0</v>
      </c>
    </row>
    <row r="3685" spans="1:25" x14ac:dyDescent="0.2">
      <c r="A3685" t="s">
        <v>6310</v>
      </c>
      <c r="B3685" t="s">
        <v>894</v>
      </c>
      <c r="C3685" t="s">
        <v>2862</v>
      </c>
      <c r="D3685">
        <v>1000</v>
      </c>
      <c r="E3685">
        <v>4720</v>
      </c>
      <c r="F3685">
        <v>21</v>
      </c>
      <c r="G3685">
        <v>11000</v>
      </c>
      <c r="H3685">
        <v>7.4</v>
      </c>
      <c r="I3685">
        <v>117</v>
      </c>
      <c r="J3685">
        <v>88</v>
      </c>
      <c r="K3685">
        <v>104077</v>
      </c>
      <c r="L3685">
        <v>1000000</v>
      </c>
      <c r="M3685" s="2">
        <f>VLOOKUP(A3685,Sheet2!$A$1:G7409,2,0)</f>
        <v>38781</v>
      </c>
      <c r="N3685" t="str">
        <f>VLOOKUP(A3685,Sheet2!$A$1:G7409,3,0)</f>
        <v>Color</v>
      </c>
      <c r="O3685" t="str">
        <f>VLOOKUP(A3685,Sheet2!$A$1:G7409,4,0)</f>
        <v>Comedy</v>
      </c>
      <c r="P3685" t="str">
        <f>VLOOKUP(A3685,Sheet2!$A$1:G7409,5,0)</f>
        <v>English</v>
      </c>
      <c r="Q3685" t="str">
        <f>VLOOKUP(A3685,Sheet2!$A$1:G7409,6,0)</f>
        <v>USA</v>
      </c>
      <c r="R3685" t="str">
        <f>VLOOKUP(A3685,Sheet2!$A$1:G7409,7,0)</f>
        <v>R</v>
      </c>
      <c r="S3685" t="str">
        <f>IF(Table1[[#This Row],[Language]]="English","English","Other language")</f>
        <v>English</v>
      </c>
      <c r="T3685">
        <f>Table1[[#This Row],[Gross Revenue]]-Table1[[#This Row],[Budget]]</f>
        <v>-895923</v>
      </c>
      <c r="U3685" s="1">
        <f>(Table1[[#This Row],[Gross Revenue]]/Table1[[#This Row],[Budget]])-1</f>
        <v>-0.89592300000000002</v>
      </c>
      <c r="V3685" t="str">
        <f t="shared" si="114"/>
        <v>&lt;90 minutes</v>
      </c>
      <c r="W3685">
        <f>Table1[[#This Row],[Profit]]/Table1[[#This Row],[Budget]]</f>
        <v>-0.89592300000000002</v>
      </c>
      <c r="X3685" s="22" t="str">
        <f>IF(L3685="","",
IF(L3685&lt;Predictability!$B$1,"Low",
IF(L3685&lt;=Predictability!$B$2,"Mid","High")))</f>
        <v>Low</v>
      </c>
      <c r="Y3685" s="22">
        <f t="shared" si="115"/>
        <v>0</v>
      </c>
    </row>
    <row r="3686" spans="1:25" x14ac:dyDescent="0.2">
      <c r="A3686" t="s">
        <v>4497</v>
      </c>
      <c r="B3686" t="s">
        <v>245</v>
      </c>
      <c r="C3686" t="s">
        <v>1596</v>
      </c>
      <c r="D3686">
        <v>2000</v>
      </c>
      <c r="E3686">
        <v>3416</v>
      </c>
      <c r="F3686">
        <v>36</v>
      </c>
      <c r="G3686">
        <v>0</v>
      </c>
      <c r="H3686">
        <v>6.1</v>
      </c>
      <c r="I3686">
        <v>191</v>
      </c>
      <c r="J3686">
        <v>84</v>
      </c>
      <c r="K3686">
        <v>15417771</v>
      </c>
      <c r="L3686">
        <v>12600000</v>
      </c>
      <c r="M3686" s="2">
        <f>VLOOKUP(A3686,Sheet2!$A$1:G7410,2,0)</f>
        <v>37904</v>
      </c>
      <c r="N3686" t="str">
        <f>VLOOKUP(A3686,Sheet2!$A$1:G7410,3,0)</f>
        <v>Color</v>
      </c>
      <c r="O3686" t="str">
        <f>VLOOKUP(A3686,Sheet2!$A$1:G7410,4,0)</f>
        <v>Horror</v>
      </c>
      <c r="P3686" t="str">
        <f>VLOOKUP(A3686,Sheet2!$A$1:G7410,5,0)</f>
        <v>English</v>
      </c>
      <c r="Q3686" t="str">
        <f>VLOOKUP(A3686,Sheet2!$A$1:G7410,6,0)</f>
        <v>USA</v>
      </c>
      <c r="R3686" t="str">
        <f>VLOOKUP(A3686,Sheet2!$A$1:G7410,7,0)</f>
        <v>R</v>
      </c>
      <c r="S3686" t="str">
        <f>IF(Table1[[#This Row],[Language]]="English","English","Other language")</f>
        <v>English</v>
      </c>
      <c r="T3686">
        <f>Table1[[#This Row],[Gross Revenue]]-Table1[[#This Row],[Budget]]</f>
        <v>2817771</v>
      </c>
      <c r="U3686" s="1">
        <f>(Table1[[#This Row],[Gross Revenue]]/Table1[[#This Row],[Budget]])-1</f>
        <v>0.223632619047619</v>
      </c>
      <c r="V3686" t="str">
        <f t="shared" si="114"/>
        <v>&lt;90 minutes</v>
      </c>
      <c r="W3686">
        <f>Table1[[#This Row],[Profit]]/Table1[[#This Row],[Budget]]</f>
        <v>0.22363261904761905</v>
      </c>
      <c r="X3686" s="22" t="str">
        <f>IF(L3686="","",
IF(L3686&lt;Predictability!$B$1,"Low",
IF(L3686&lt;=Predictability!$B$2,"Mid","High")))</f>
        <v>Mid</v>
      </c>
      <c r="Y3686" s="22">
        <f t="shared" si="115"/>
        <v>0</v>
      </c>
    </row>
    <row r="3687" spans="1:25" x14ac:dyDescent="0.2">
      <c r="A3687" t="s">
        <v>5170</v>
      </c>
      <c r="B3687" t="s">
        <v>730</v>
      </c>
      <c r="C3687" t="s">
        <v>962</v>
      </c>
      <c r="D3687">
        <v>2000</v>
      </c>
      <c r="E3687">
        <v>5708</v>
      </c>
      <c r="F3687">
        <v>759</v>
      </c>
      <c r="G3687">
        <v>0</v>
      </c>
      <c r="H3687">
        <v>6.6</v>
      </c>
      <c r="I3687">
        <v>40</v>
      </c>
      <c r="J3687">
        <v>212</v>
      </c>
      <c r="K3687">
        <v>25052000</v>
      </c>
      <c r="L3687">
        <v>63000000</v>
      </c>
      <c r="M3687" s="2">
        <f>VLOOKUP(A3687,Sheet2!$A$1:G7411,2,0)</f>
        <v>34337</v>
      </c>
      <c r="N3687" t="str">
        <f>VLOOKUP(A3687,Sheet2!$A$1:G7411,3,0)</f>
        <v>Color</v>
      </c>
      <c r="O3687" t="str">
        <f>VLOOKUP(A3687,Sheet2!$A$1:G7411,4,0)</f>
        <v>Adventure</v>
      </c>
      <c r="P3687" t="str">
        <f>VLOOKUP(A3687,Sheet2!$A$1:G7411,5,0)</f>
        <v>English</v>
      </c>
      <c r="Q3687" t="str">
        <f>VLOOKUP(A3687,Sheet2!$A$1:G7411,6,0)</f>
        <v>USA</v>
      </c>
      <c r="R3687" t="str">
        <f>VLOOKUP(A3687,Sheet2!$A$1:G7411,7,0)</f>
        <v>PG-13</v>
      </c>
      <c r="S3687" t="str">
        <f>IF(Table1[[#This Row],[Language]]="English","English","Other language")</f>
        <v>English</v>
      </c>
      <c r="T3687">
        <f>Table1[[#This Row],[Gross Revenue]]-Table1[[#This Row],[Budget]]</f>
        <v>-37948000</v>
      </c>
      <c r="U3687" s="1">
        <f>(Table1[[#This Row],[Gross Revenue]]/Table1[[#This Row],[Budget]])-1</f>
        <v>-0.60234920634920641</v>
      </c>
      <c r="V3687" t="str">
        <f t="shared" si="114"/>
        <v>&gt;150 minutes</v>
      </c>
      <c r="W3687">
        <f>Table1[[#This Row],[Profit]]/Table1[[#This Row],[Budget]]</f>
        <v>-0.6023492063492063</v>
      </c>
      <c r="X3687" s="22" t="str">
        <f>IF(L3687="","",
IF(L3687&lt;Predictability!$B$1,"Low",
IF(L3687&lt;=Predictability!$B$2,"Mid","High")))</f>
        <v>High</v>
      </c>
      <c r="Y3687" s="22">
        <f t="shared" si="115"/>
        <v>0</v>
      </c>
    </row>
    <row r="3688" spans="1:25" x14ac:dyDescent="0.2">
      <c r="A3688" t="s">
        <v>6362</v>
      </c>
      <c r="B3688" t="s">
        <v>279</v>
      </c>
      <c r="C3688" t="s">
        <v>1586</v>
      </c>
      <c r="D3688">
        <v>20000</v>
      </c>
      <c r="E3688">
        <v>21397</v>
      </c>
      <c r="F3688">
        <v>0</v>
      </c>
      <c r="G3688">
        <v>0</v>
      </c>
      <c r="H3688">
        <v>7.4</v>
      </c>
      <c r="I3688">
        <v>290</v>
      </c>
      <c r="J3688">
        <v>104</v>
      </c>
      <c r="K3688">
        <v>157299717</v>
      </c>
      <c r="L3688">
        <v>75000000</v>
      </c>
      <c r="M3688" s="2">
        <f>VLOOKUP(A3688,Sheet2!$A$1:G7412,2,0)</f>
        <v>36856</v>
      </c>
      <c r="N3688" t="str">
        <f>VLOOKUP(A3688,Sheet2!$A$1:G7412,3,0)</f>
        <v>Color</v>
      </c>
      <c r="O3688" t="str">
        <f>VLOOKUP(A3688,Sheet2!$A$1:G7412,4,0)</f>
        <v>Action</v>
      </c>
      <c r="P3688" t="str">
        <f>VLOOKUP(A3688,Sheet2!$A$1:G7412,5,0)</f>
        <v>English</v>
      </c>
      <c r="Q3688" t="str">
        <f>VLOOKUP(A3688,Sheet2!$A$1:G7412,6,0)</f>
        <v>USA</v>
      </c>
      <c r="R3688" t="str">
        <f>VLOOKUP(A3688,Sheet2!$A$1:G7412,7,0)</f>
        <v>PG-13</v>
      </c>
      <c r="S3688" t="str">
        <f>IF(Table1[[#This Row],[Language]]="English","English","Other language")</f>
        <v>English</v>
      </c>
      <c r="T3688">
        <f>Table1[[#This Row],[Gross Revenue]]-Table1[[#This Row],[Budget]]</f>
        <v>82299717</v>
      </c>
      <c r="U3688" s="1">
        <f>(Table1[[#This Row],[Gross Revenue]]/Table1[[#This Row],[Budget]])-1</f>
        <v>1.0973295599999999</v>
      </c>
      <c r="V3688" t="str">
        <f t="shared" si="114"/>
        <v>90-110 minutes</v>
      </c>
      <c r="W3688">
        <f>Table1[[#This Row],[Profit]]/Table1[[#This Row],[Budget]]</f>
        <v>1.0973295599999999</v>
      </c>
      <c r="X3688" s="22" t="str">
        <f>IF(L3688="","",
IF(L3688&lt;Predictability!$B$1,"Low",
IF(L3688&lt;=Predictability!$B$2,"Mid","High")))</f>
        <v>High</v>
      </c>
      <c r="Y3688" s="22">
        <f t="shared" si="115"/>
        <v>1</v>
      </c>
    </row>
    <row r="3689" spans="1:25" x14ac:dyDescent="0.2">
      <c r="A3689" t="s">
        <v>6454</v>
      </c>
      <c r="B3689" t="s">
        <v>279</v>
      </c>
      <c r="C3689" t="s">
        <v>1586</v>
      </c>
      <c r="D3689">
        <v>20000</v>
      </c>
      <c r="E3689">
        <v>20952</v>
      </c>
      <c r="F3689">
        <v>0</v>
      </c>
      <c r="G3689">
        <v>0</v>
      </c>
      <c r="H3689">
        <v>7.5</v>
      </c>
      <c r="I3689">
        <v>289</v>
      </c>
      <c r="J3689">
        <v>134</v>
      </c>
      <c r="K3689">
        <v>214948780</v>
      </c>
      <c r="L3689">
        <v>110000000</v>
      </c>
      <c r="M3689" s="2">
        <f>VLOOKUP(A3689,Sheet2!$A$1:G7413,2,0)</f>
        <v>37941</v>
      </c>
      <c r="N3689" t="str">
        <f>VLOOKUP(A3689,Sheet2!$A$1:G7413,3,0)</f>
        <v>Color</v>
      </c>
      <c r="O3689" t="str">
        <f>VLOOKUP(A3689,Sheet2!$A$1:G7413,4,0)</f>
        <v>Action</v>
      </c>
      <c r="P3689" t="str">
        <f>VLOOKUP(A3689,Sheet2!$A$1:G7413,5,0)</f>
        <v>English</v>
      </c>
      <c r="Q3689" t="str">
        <f>VLOOKUP(A3689,Sheet2!$A$1:G7413,6,0)</f>
        <v>Canada</v>
      </c>
      <c r="R3689" t="str">
        <f>VLOOKUP(A3689,Sheet2!$A$1:G7413,7,0)</f>
        <v>PG-13</v>
      </c>
      <c r="S3689" t="str">
        <f>IF(Table1[[#This Row],[Language]]="English","English","Other language")</f>
        <v>English</v>
      </c>
      <c r="T3689">
        <f>Table1[[#This Row],[Gross Revenue]]-Table1[[#This Row],[Budget]]</f>
        <v>104948780</v>
      </c>
      <c r="U3689" s="1">
        <f>(Table1[[#This Row],[Gross Revenue]]/Table1[[#This Row],[Budget]])-1</f>
        <v>0.9540798181818182</v>
      </c>
      <c r="V3689" t="str">
        <f t="shared" si="114"/>
        <v>131-150 minutes</v>
      </c>
      <c r="W3689">
        <f>Table1[[#This Row],[Profit]]/Table1[[#This Row],[Budget]]</f>
        <v>0.9540798181818182</v>
      </c>
      <c r="X3689" s="22" t="str">
        <f>IF(L3689="","",
IF(L3689&lt;Predictability!$B$1,"Low",
IF(L3689&lt;=Predictability!$B$2,"Mid","High")))</f>
        <v>High</v>
      </c>
      <c r="Y3689" s="22">
        <f t="shared" si="115"/>
        <v>1</v>
      </c>
    </row>
    <row r="3690" spans="1:25" x14ac:dyDescent="0.2">
      <c r="A3690" t="s">
        <v>5393</v>
      </c>
      <c r="B3690" t="s">
        <v>279</v>
      </c>
      <c r="C3690" t="s">
        <v>2248</v>
      </c>
      <c r="D3690">
        <v>20000</v>
      </c>
      <c r="E3690">
        <v>40054</v>
      </c>
      <c r="F3690">
        <v>151</v>
      </c>
      <c r="G3690">
        <v>0</v>
      </c>
      <c r="H3690">
        <v>6.7</v>
      </c>
      <c r="I3690">
        <v>350</v>
      </c>
      <c r="J3690">
        <v>119</v>
      </c>
      <c r="K3690">
        <v>179883016</v>
      </c>
      <c r="L3690">
        <v>150000000</v>
      </c>
      <c r="M3690" s="2">
        <f>VLOOKUP(A3690,Sheet2!$A$1:G7414,2,0)</f>
        <v>40023</v>
      </c>
      <c r="N3690" t="str">
        <f>VLOOKUP(A3690,Sheet2!$A$1:G7414,3,0)</f>
        <v>Color</v>
      </c>
      <c r="O3690" t="str">
        <f>VLOOKUP(A3690,Sheet2!$A$1:G7414,4,0)</f>
        <v>Action</v>
      </c>
      <c r="P3690" t="str">
        <f>VLOOKUP(A3690,Sheet2!$A$1:G7414,5,0)</f>
        <v>English</v>
      </c>
      <c r="Q3690" t="str">
        <f>VLOOKUP(A3690,Sheet2!$A$1:G7414,6,0)</f>
        <v>USA</v>
      </c>
      <c r="R3690" t="str">
        <f>VLOOKUP(A3690,Sheet2!$A$1:G7414,7,0)</f>
        <v>PG-13</v>
      </c>
      <c r="S3690" t="str">
        <f>IF(Table1[[#This Row],[Language]]="English","English","Other language")</f>
        <v>English</v>
      </c>
      <c r="T3690">
        <f>Table1[[#This Row],[Gross Revenue]]-Table1[[#This Row],[Budget]]</f>
        <v>29883016</v>
      </c>
      <c r="U3690" s="1">
        <f>(Table1[[#This Row],[Gross Revenue]]/Table1[[#This Row],[Budget]])-1</f>
        <v>0.19922010666666656</v>
      </c>
      <c r="V3690" t="str">
        <f t="shared" si="114"/>
        <v>111-130 minutes</v>
      </c>
      <c r="W3690">
        <f>Table1[[#This Row],[Profit]]/Table1[[#This Row],[Budget]]</f>
        <v>0.19922010666666667</v>
      </c>
      <c r="X3690" s="22" t="str">
        <f>IF(L3690="","",
IF(L3690&lt;Predictability!$B$1,"Low",
IF(L3690&lt;=Predictability!$B$2,"Mid","High")))</f>
        <v>High</v>
      </c>
      <c r="Y3690" s="22">
        <f t="shared" si="115"/>
        <v>0</v>
      </c>
    </row>
    <row r="3691" spans="1:25" x14ac:dyDescent="0.2">
      <c r="A3691" t="s">
        <v>6839</v>
      </c>
      <c r="B3691" t="s">
        <v>493</v>
      </c>
      <c r="C3691" t="s">
        <v>1586</v>
      </c>
      <c r="D3691">
        <v>34000</v>
      </c>
      <c r="E3691">
        <v>91434</v>
      </c>
      <c r="F3691">
        <v>0</v>
      </c>
      <c r="G3691">
        <v>82000</v>
      </c>
      <c r="H3691">
        <v>8</v>
      </c>
      <c r="I3691">
        <v>539</v>
      </c>
      <c r="J3691">
        <v>149</v>
      </c>
      <c r="K3691">
        <v>233914986</v>
      </c>
      <c r="L3691">
        <v>200000000</v>
      </c>
      <c r="M3691" s="2">
        <f>VLOOKUP(A3691,Sheet2!$A$1:G7415,2,0)</f>
        <v>41940</v>
      </c>
      <c r="N3691" t="str">
        <f>VLOOKUP(A3691,Sheet2!$A$1:G7415,3,0)</f>
        <v>Color</v>
      </c>
      <c r="O3691" t="str">
        <f>VLOOKUP(A3691,Sheet2!$A$1:G7415,4,0)</f>
        <v>Action</v>
      </c>
      <c r="P3691" t="str">
        <f>VLOOKUP(A3691,Sheet2!$A$1:G7415,5,0)</f>
        <v>English</v>
      </c>
      <c r="Q3691" t="str">
        <f>VLOOKUP(A3691,Sheet2!$A$1:G7415,6,0)</f>
        <v>USA</v>
      </c>
      <c r="R3691" t="str">
        <f>VLOOKUP(A3691,Sheet2!$A$1:G7415,7,0)</f>
        <v>PG-13</v>
      </c>
      <c r="S3691" t="str">
        <f>IF(Table1[[#This Row],[Language]]="English","English","Other language")</f>
        <v>English</v>
      </c>
      <c r="T3691">
        <f>Table1[[#This Row],[Gross Revenue]]-Table1[[#This Row],[Budget]]</f>
        <v>33914986</v>
      </c>
      <c r="U3691" s="1">
        <f>(Table1[[#This Row],[Gross Revenue]]/Table1[[#This Row],[Budget]])-1</f>
        <v>0.16957493000000001</v>
      </c>
      <c r="V3691" t="str">
        <f t="shared" si="114"/>
        <v>131-150 minutes</v>
      </c>
      <c r="W3691">
        <f>Table1[[#This Row],[Profit]]/Table1[[#This Row],[Budget]]</f>
        <v>0.16957493000000001</v>
      </c>
      <c r="X3691" s="22" t="str">
        <f>IF(L3691="","",
IF(L3691&lt;Predictability!$B$1,"Low",
IF(L3691&lt;=Predictability!$B$2,"Mid","High")))</f>
        <v>High</v>
      </c>
      <c r="Y3691" s="22">
        <f t="shared" si="115"/>
        <v>0</v>
      </c>
    </row>
    <row r="3692" spans="1:25" x14ac:dyDescent="0.2">
      <c r="A3692" t="s">
        <v>6711</v>
      </c>
      <c r="B3692" t="s">
        <v>493</v>
      </c>
      <c r="C3692" t="s">
        <v>2931</v>
      </c>
      <c r="D3692">
        <v>34000</v>
      </c>
      <c r="E3692">
        <v>50983</v>
      </c>
      <c r="F3692">
        <v>905</v>
      </c>
      <c r="G3692">
        <v>54000</v>
      </c>
      <c r="H3692">
        <v>7.8</v>
      </c>
      <c r="I3692">
        <v>500</v>
      </c>
      <c r="J3692">
        <v>132</v>
      </c>
      <c r="K3692">
        <v>146405371</v>
      </c>
      <c r="L3692">
        <v>160000000</v>
      </c>
      <c r="M3692" s="2">
        <f>VLOOKUP(A3692,Sheet2!$A$1:G7416,2,0)</f>
        <v>40895</v>
      </c>
      <c r="N3692" t="str">
        <f>VLOOKUP(A3692,Sheet2!$A$1:G7416,3,0)</f>
        <v>Color</v>
      </c>
      <c r="O3692" t="str">
        <f>VLOOKUP(A3692,Sheet2!$A$1:G7416,4,0)</f>
        <v>Action</v>
      </c>
      <c r="P3692" t="str">
        <f>VLOOKUP(A3692,Sheet2!$A$1:G7416,5,0)</f>
        <v>English</v>
      </c>
      <c r="Q3692" t="str">
        <f>VLOOKUP(A3692,Sheet2!$A$1:G7416,6,0)</f>
        <v>USA</v>
      </c>
      <c r="R3692" t="str">
        <f>VLOOKUP(A3692,Sheet2!$A$1:G7416,7,0)</f>
        <v>PG-13</v>
      </c>
      <c r="S3692" t="str">
        <f>IF(Table1[[#This Row],[Language]]="English","English","Other language")</f>
        <v>English</v>
      </c>
      <c r="T3692">
        <f>Table1[[#This Row],[Gross Revenue]]-Table1[[#This Row],[Budget]]</f>
        <v>-13594629</v>
      </c>
      <c r="U3692" s="1">
        <f>(Table1[[#This Row],[Gross Revenue]]/Table1[[#This Row],[Budget]])-1</f>
        <v>-8.496643125000003E-2</v>
      </c>
      <c r="V3692" t="str">
        <f t="shared" si="114"/>
        <v>131-150 minutes</v>
      </c>
      <c r="W3692">
        <f>Table1[[#This Row],[Profit]]/Table1[[#This Row],[Budget]]</f>
        <v>-8.4966431250000002E-2</v>
      </c>
      <c r="X3692" s="22" t="str">
        <f>IF(L3692="","",
IF(L3692&lt;Predictability!$B$1,"Low",
IF(L3692&lt;=Predictability!$B$2,"Mid","High")))</f>
        <v>High</v>
      </c>
      <c r="Y3692" s="22">
        <f t="shared" si="115"/>
        <v>0</v>
      </c>
    </row>
    <row r="3693" spans="1:25" x14ac:dyDescent="0.2">
      <c r="A3693" t="s">
        <v>5534</v>
      </c>
      <c r="B3693" t="s">
        <v>279</v>
      </c>
      <c r="C3693" t="s">
        <v>1277</v>
      </c>
      <c r="D3693">
        <v>20000</v>
      </c>
      <c r="E3693">
        <v>21714</v>
      </c>
      <c r="F3693">
        <v>420</v>
      </c>
      <c r="G3693">
        <v>0</v>
      </c>
      <c r="H3693">
        <v>6.8</v>
      </c>
      <c r="I3693">
        <v>334</v>
      </c>
      <c r="J3693">
        <v>104</v>
      </c>
      <c r="K3693">
        <v>234360014</v>
      </c>
      <c r="L3693">
        <v>210000000</v>
      </c>
      <c r="M3693" s="2">
        <f>VLOOKUP(A3693,Sheet2!$A$1:G7417,2,0)</f>
        <v>38870</v>
      </c>
      <c r="N3693" t="str">
        <f>VLOOKUP(A3693,Sheet2!$A$1:G7417,3,0)</f>
        <v>Color</v>
      </c>
      <c r="O3693" t="str">
        <f>VLOOKUP(A3693,Sheet2!$A$1:G7417,4,0)</f>
        <v>Action</v>
      </c>
      <c r="P3693" t="str">
        <f>VLOOKUP(A3693,Sheet2!$A$1:G7417,5,0)</f>
        <v>English</v>
      </c>
      <c r="Q3693" t="str">
        <f>VLOOKUP(A3693,Sheet2!$A$1:G7417,6,0)</f>
        <v>Canada</v>
      </c>
      <c r="R3693" t="str">
        <f>VLOOKUP(A3693,Sheet2!$A$1:G7417,7,0)</f>
        <v>PG-13</v>
      </c>
      <c r="S3693" t="str">
        <f>IF(Table1[[#This Row],[Language]]="English","English","Other language")</f>
        <v>English</v>
      </c>
      <c r="T3693">
        <f>Table1[[#This Row],[Gross Revenue]]-Table1[[#This Row],[Budget]]</f>
        <v>24360014</v>
      </c>
      <c r="U3693" s="1">
        <f>(Table1[[#This Row],[Gross Revenue]]/Table1[[#This Row],[Budget]])-1</f>
        <v>0.11600006666666673</v>
      </c>
      <c r="V3693" t="str">
        <f t="shared" si="114"/>
        <v>90-110 minutes</v>
      </c>
      <c r="W3693">
        <f>Table1[[#This Row],[Profit]]/Table1[[#This Row],[Budget]]</f>
        <v>0.11600006666666667</v>
      </c>
      <c r="X3693" s="22" t="str">
        <f>IF(L3693="","",
IF(L3693&lt;Predictability!$B$1,"Low",
IF(L3693&lt;=Predictability!$B$2,"Mid","High")))</f>
        <v>High</v>
      </c>
      <c r="Y3693" s="22">
        <f t="shared" si="115"/>
        <v>0</v>
      </c>
    </row>
    <row r="3694" spans="1:25" x14ac:dyDescent="0.2">
      <c r="A3694" t="s">
        <v>4172</v>
      </c>
      <c r="B3694" t="s">
        <v>994</v>
      </c>
      <c r="C3694" t="s">
        <v>405</v>
      </c>
      <c r="D3694">
        <v>14000</v>
      </c>
      <c r="E3694">
        <v>14790</v>
      </c>
      <c r="F3694">
        <v>357</v>
      </c>
      <c r="G3694">
        <v>10000</v>
      </c>
      <c r="H3694">
        <v>5.8</v>
      </c>
      <c r="I3694">
        <v>191</v>
      </c>
      <c r="J3694">
        <v>132</v>
      </c>
      <c r="K3694">
        <v>141204016</v>
      </c>
      <c r="L3694">
        <v>70000000</v>
      </c>
      <c r="M3694" s="2">
        <f>VLOOKUP(A3694,Sheet2!$A$1:G7418,2,0)</f>
        <v>37478</v>
      </c>
      <c r="N3694" t="str">
        <f>VLOOKUP(A3694,Sheet2!$A$1:G7418,3,0)</f>
        <v>Color</v>
      </c>
      <c r="O3694" t="str">
        <f>VLOOKUP(A3694,Sheet2!$A$1:G7418,4,0)</f>
        <v>Action</v>
      </c>
      <c r="P3694" t="str">
        <f>VLOOKUP(A3694,Sheet2!$A$1:G7418,5,0)</f>
        <v>English</v>
      </c>
      <c r="Q3694" t="str">
        <f>VLOOKUP(A3694,Sheet2!$A$1:G7418,6,0)</f>
        <v>USA</v>
      </c>
      <c r="R3694" t="str">
        <f>VLOOKUP(A3694,Sheet2!$A$1:G7418,7,0)</f>
        <v>PG-13</v>
      </c>
      <c r="S3694" t="str">
        <f>IF(Table1[[#This Row],[Language]]="English","English","Other language")</f>
        <v>English</v>
      </c>
      <c r="T3694">
        <f>Table1[[#This Row],[Gross Revenue]]-Table1[[#This Row],[Budget]]</f>
        <v>71204016</v>
      </c>
      <c r="U3694" s="1">
        <f>(Table1[[#This Row],[Gross Revenue]]/Table1[[#This Row],[Budget]])-1</f>
        <v>1.0172002285714288</v>
      </c>
      <c r="V3694" t="str">
        <f t="shared" si="114"/>
        <v>131-150 minutes</v>
      </c>
      <c r="W3694">
        <f>Table1[[#This Row],[Profit]]/Table1[[#This Row],[Budget]]</f>
        <v>1.0172002285714286</v>
      </c>
      <c r="X3694" s="22" t="str">
        <f>IF(L3694="","",
IF(L3694&lt;Predictability!$B$1,"Low",
IF(L3694&lt;=Predictability!$B$2,"Mid","High")))</f>
        <v>High</v>
      </c>
      <c r="Y3694" s="22">
        <f t="shared" si="115"/>
        <v>1</v>
      </c>
    </row>
    <row r="3695" spans="1:25" x14ac:dyDescent="0.2">
      <c r="A3695" t="s">
        <v>3393</v>
      </c>
      <c r="B3695" t="s">
        <v>261</v>
      </c>
      <c r="C3695" t="s">
        <v>262</v>
      </c>
      <c r="D3695">
        <v>287</v>
      </c>
      <c r="E3695">
        <v>993</v>
      </c>
      <c r="F3695">
        <v>93</v>
      </c>
      <c r="G3695">
        <v>0</v>
      </c>
      <c r="H3695">
        <v>4.3</v>
      </c>
      <c r="I3695">
        <v>77</v>
      </c>
      <c r="J3695">
        <v>101</v>
      </c>
      <c r="K3695">
        <v>26082914</v>
      </c>
      <c r="L3695">
        <v>87000000</v>
      </c>
      <c r="M3695" s="2">
        <f>VLOOKUP(A3695,Sheet2!$A$1:G7419,2,0)</f>
        <v>38569</v>
      </c>
      <c r="N3695" t="str">
        <f>VLOOKUP(A3695,Sheet2!$A$1:G7419,3,0)</f>
        <v>Color</v>
      </c>
      <c r="O3695" t="str">
        <f>VLOOKUP(A3695,Sheet2!$A$1:G7419,4,0)</f>
        <v>Action</v>
      </c>
      <c r="P3695" t="str">
        <f>VLOOKUP(A3695,Sheet2!$A$1:G7419,5,0)</f>
        <v>English</v>
      </c>
      <c r="Q3695" t="str">
        <f>VLOOKUP(A3695,Sheet2!$A$1:G7419,6,0)</f>
        <v>USA</v>
      </c>
      <c r="R3695" t="str">
        <f>VLOOKUP(A3695,Sheet2!$A$1:G7419,7,0)</f>
        <v>PG-13</v>
      </c>
      <c r="S3695" t="str">
        <f>IF(Table1[[#This Row],[Language]]="English","English","Other language")</f>
        <v>English</v>
      </c>
      <c r="T3695">
        <f>Table1[[#This Row],[Gross Revenue]]-Table1[[#This Row],[Budget]]</f>
        <v>-60917086</v>
      </c>
      <c r="U3695" s="1">
        <f>(Table1[[#This Row],[Gross Revenue]]/Table1[[#This Row],[Budget]])-1</f>
        <v>-0.70019639080459772</v>
      </c>
      <c r="V3695" t="str">
        <f t="shared" si="114"/>
        <v>90-110 minutes</v>
      </c>
      <c r="W3695">
        <f>Table1[[#This Row],[Profit]]/Table1[[#This Row],[Budget]]</f>
        <v>-0.70019639080459772</v>
      </c>
      <c r="X3695" s="22" t="str">
        <f>IF(L3695="","",
IF(L3695&lt;Predictability!$B$1,"Low",
IF(L3695&lt;=Predictability!$B$2,"Mid","High")))</f>
        <v>High</v>
      </c>
      <c r="Y3695" s="22">
        <f t="shared" si="115"/>
        <v>0</v>
      </c>
    </row>
    <row r="3696" spans="1:25" x14ac:dyDescent="0.2">
      <c r="A3696" t="s">
        <v>6682</v>
      </c>
      <c r="B3696" t="s">
        <v>3067</v>
      </c>
      <c r="C3696" t="s">
        <v>3068</v>
      </c>
      <c r="D3696">
        <v>269</v>
      </c>
      <c r="E3696">
        <v>361</v>
      </c>
      <c r="F3696">
        <v>0</v>
      </c>
      <c r="G3696">
        <v>0</v>
      </c>
      <c r="H3696">
        <v>7.7</v>
      </c>
      <c r="I3696">
        <v>173</v>
      </c>
      <c r="J3696">
        <v>106</v>
      </c>
      <c r="K3696">
        <v>13622333</v>
      </c>
      <c r="L3696">
        <v>2000000</v>
      </c>
      <c r="M3696" s="2">
        <f>VLOOKUP(A3696,Sheet2!$A$1:G7420,2,0)</f>
        <v>37214</v>
      </c>
      <c r="N3696" t="str">
        <f>VLOOKUP(A3696,Sheet2!$A$1:G7420,3,0)</f>
        <v>Color</v>
      </c>
      <c r="O3696" t="str">
        <f>VLOOKUP(A3696,Sheet2!$A$1:G7420,4,0)</f>
        <v>Adventure</v>
      </c>
      <c r="P3696" t="str">
        <f>VLOOKUP(A3696,Sheet2!$A$1:G7420,5,0)</f>
        <v>Spanish</v>
      </c>
      <c r="Q3696" t="str">
        <f>VLOOKUP(A3696,Sheet2!$A$1:G7420,6,0)</f>
        <v>Mexico</v>
      </c>
      <c r="R3696" t="str">
        <f>VLOOKUP(A3696,Sheet2!$A$1:G7420,7,0)</f>
        <v>R</v>
      </c>
      <c r="S3696" t="str">
        <f>IF(Table1[[#This Row],[Language]]="English","English","Other language")</f>
        <v>Other language</v>
      </c>
      <c r="T3696">
        <f>Table1[[#This Row],[Gross Revenue]]-Table1[[#This Row],[Budget]]</f>
        <v>11622333</v>
      </c>
      <c r="U3696" s="1">
        <f>(Table1[[#This Row],[Gross Revenue]]/Table1[[#This Row],[Budget]])-1</f>
        <v>5.8111664999999997</v>
      </c>
      <c r="V3696" t="str">
        <f t="shared" si="114"/>
        <v>90-110 minutes</v>
      </c>
      <c r="W3696">
        <f>Table1[[#This Row],[Profit]]/Table1[[#This Row],[Budget]]</f>
        <v>5.8111664999999997</v>
      </c>
      <c r="X3696" s="22" t="str">
        <f>IF(L3696="","",
IF(L3696&lt;Predictability!$B$1,"Low",
IF(L3696&lt;=Predictability!$B$2,"Mid","High")))</f>
        <v>Low</v>
      </c>
      <c r="Y3696" s="22">
        <f t="shared" si="115"/>
        <v>1</v>
      </c>
    </row>
    <row r="3697" spans="1:25" x14ac:dyDescent="0.2">
      <c r="A3697" t="s">
        <v>3551</v>
      </c>
      <c r="B3697" t="s">
        <v>522</v>
      </c>
      <c r="C3697" t="s">
        <v>523</v>
      </c>
      <c r="D3697">
        <v>10000</v>
      </c>
      <c r="E3697">
        <v>12258</v>
      </c>
      <c r="F3697">
        <v>11000</v>
      </c>
      <c r="G3697">
        <v>0</v>
      </c>
      <c r="H3697">
        <v>4.9000000000000004</v>
      </c>
      <c r="I3697">
        <v>170</v>
      </c>
      <c r="J3697">
        <v>100</v>
      </c>
      <c r="K3697">
        <v>43337279</v>
      </c>
      <c r="L3697">
        <v>60000000</v>
      </c>
      <c r="M3697" s="2">
        <f>VLOOKUP(A3697,Sheet2!$A$1:G7421,2,0)</f>
        <v>40091</v>
      </c>
      <c r="N3697" t="str">
        <f>VLOOKUP(A3697,Sheet2!$A$1:G7421,3,0)</f>
        <v>Color</v>
      </c>
      <c r="O3697" t="str">
        <f>VLOOKUP(A3697,Sheet2!$A$1:G7421,4,0)</f>
        <v>Adventure</v>
      </c>
      <c r="P3697" t="str">
        <f>VLOOKUP(A3697,Sheet2!$A$1:G7421,5,0)</f>
        <v>English</v>
      </c>
      <c r="Q3697" t="str">
        <f>VLOOKUP(A3697,Sheet2!$A$1:G7421,6,0)</f>
        <v>USA</v>
      </c>
      <c r="R3697" t="str">
        <f>VLOOKUP(A3697,Sheet2!$A$1:G7421,7,0)</f>
        <v>PG-13</v>
      </c>
      <c r="S3697" t="str">
        <f>IF(Table1[[#This Row],[Language]]="English","English","Other language")</f>
        <v>English</v>
      </c>
      <c r="T3697">
        <f>Table1[[#This Row],[Gross Revenue]]-Table1[[#This Row],[Budget]]</f>
        <v>-16662721</v>
      </c>
      <c r="U3697" s="1">
        <f>(Table1[[#This Row],[Gross Revenue]]/Table1[[#This Row],[Budget]])-1</f>
        <v>-0.27771201666666667</v>
      </c>
      <c r="V3697" t="str">
        <f t="shared" si="114"/>
        <v>90-110 minutes</v>
      </c>
      <c r="W3697">
        <f>Table1[[#This Row],[Profit]]/Table1[[#This Row],[Budget]]</f>
        <v>-0.27771201666666667</v>
      </c>
      <c r="X3697" s="22" t="str">
        <f>IF(L3697="","",
IF(L3697&lt;Predictability!$B$1,"Low",
IF(L3697&lt;=Predictability!$B$2,"Mid","High")))</f>
        <v>High</v>
      </c>
      <c r="Y3697" s="22">
        <f t="shared" si="115"/>
        <v>0</v>
      </c>
    </row>
    <row r="3698" spans="1:25" x14ac:dyDescent="0.2">
      <c r="A3698" t="s">
        <v>5269</v>
      </c>
      <c r="B3698" t="s">
        <v>1270</v>
      </c>
      <c r="C3698" t="s">
        <v>2038</v>
      </c>
      <c r="D3698">
        <v>405</v>
      </c>
      <c r="E3698">
        <v>914</v>
      </c>
      <c r="F3698">
        <v>0</v>
      </c>
      <c r="G3698">
        <v>0</v>
      </c>
      <c r="H3698">
        <v>6.6</v>
      </c>
      <c r="I3698">
        <v>16</v>
      </c>
      <c r="J3698">
        <v>132</v>
      </c>
      <c r="K3698">
        <v>30400000</v>
      </c>
      <c r="L3698">
        <v>12000000</v>
      </c>
      <c r="M3698" s="2">
        <f>VLOOKUP(A3698,Sheet2!$A$1:G7422,2,0)</f>
        <v>30619</v>
      </c>
      <c r="N3698" t="str">
        <f>VLOOKUP(A3698,Sheet2!$A$1:G7422,3,0)</f>
        <v>Color</v>
      </c>
      <c r="O3698" t="str">
        <f>VLOOKUP(A3698,Sheet2!$A$1:G7422,4,0)</f>
        <v>Drama</v>
      </c>
      <c r="P3698" t="str">
        <f>VLOOKUP(A3698,Sheet2!$A$1:G7422,5,0)</f>
        <v>English</v>
      </c>
      <c r="Q3698" t="str">
        <f>VLOOKUP(A3698,Sheet2!$A$1:G7422,6,0)</f>
        <v>UK</v>
      </c>
      <c r="R3698" t="str">
        <f>VLOOKUP(A3698,Sheet2!$A$1:G7422,7,0)</f>
        <v>PG</v>
      </c>
      <c r="S3698" t="str">
        <f>IF(Table1[[#This Row],[Language]]="English","English","Other language")</f>
        <v>English</v>
      </c>
      <c r="T3698">
        <f>Table1[[#This Row],[Gross Revenue]]-Table1[[#This Row],[Budget]]</f>
        <v>18400000</v>
      </c>
      <c r="U3698" s="1">
        <f>(Table1[[#This Row],[Gross Revenue]]/Table1[[#This Row],[Budget]])-1</f>
        <v>1.5333333333333332</v>
      </c>
      <c r="V3698" t="str">
        <f t="shared" si="114"/>
        <v>131-150 minutes</v>
      </c>
      <c r="W3698">
        <f>Table1[[#This Row],[Profit]]/Table1[[#This Row],[Budget]]</f>
        <v>1.5333333333333334</v>
      </c>
      <c r="X3698" s="22" t="str">
        <f>IF(L3698="","",
IF(L3698&lt;Predictability!$B$1,"Low",
IF(L3698&lt;=Predictability!$B$2,"Mid","High")))</f>
        <v>Mid</v>
      </c>
      <c r="Y3698" s="22">
        <f t="shared" si="115"/>
        <v>1</v>
      </c>
    </row>
    <row r="3699" spans="1:25" x14ac:dyDescent="0.2">
      <c r="A3699" t="s">
        <v>5636</v>
      </c>
      <c r="B3699" t="s">
        <v>291</v>
      </c>
      <c r="C3699" t="s">
        <v>2434</v>
      </c>
      <c r="D3699">
        <v>887</v>
      </c>
      <c r="E3699">
        <v>2721</v>
      </c>
      <c r="F3699">
        <v>87</v>
      </c>
      <c r="G3699">
        <v>305</v>
      </c>
      <c r="H3699">
        <v>6.9</v>
      </c>
      <c r="I3699">
        <v>76</v>
      </c>
      <c r="J3699">
        <v>100</v>
      </c>
      <c r="K3699">
        <v>396035</v>
      </c>
      <c r="L3699">
        <v>1000000</v>
      </c>
      <c r="M3699" s="2">
        <f>VLOOKUP(A3699,Sheet2!$A$1:G7423,2,0)</f>
        <v>38065</v>
      </c>
      <c r="N3699" t="str">
        <f>VLOOKUP(A3699,Sheet2!$A$1:G7423,3,0)</f>
        <v>Color</v>
      </c>
      <c r="O3699" t="str">
        <f>VLOOKUP(A3699,Sheet2!$A$1:G7423,4,0)</f>
        <v>Drama</v>
      </c>
      <c r="P3699" t="str">
        <f>VLOOKUP(A3699,Sheet2!$A$1:G7423,5,0)</f>
        <v>English</v>
      </c>
      <c r="Q3699" t="str">
        <f>VLOOKUP(A3699,Sheet2!$A$1:G7423,6,0)</f>
        <v>UK</v>
      </c>
      <c r="R3699" t="str">
        <f>VLOOKUP(A3699,Sheet2!$A$1:G7423,7,0)</f>
        <v>R</v>
      </c>
      <c r="S3699" t="str">
        <f>IF(Table1[[#This Row],[Language]]="English","English","Other language")</f>
        <v>English</v>
      </c>
      <c r="T3699">
        <f>Table1[[#This Row],[Gross Revenue]]-Table1[[#This Row],[Budget]]</f>
        <v>-603965</v>
      </c>
      <c r="U3699" s="1">
        <f>(Table1[[#This Row],[Gross Revenue]]/Table1[[#This Row],[Budget]])-1</f>
        <v>-0.60396499999999997</v>
      </c>
      <c r="V3699" t="str">
        <f t="shared" si="114"/>
        <v>90-110 minutes</v>
      </c>
      <c r="W3699">
        <f>Table1[[#This Row],[Profit]]/Table1[[#This Row],[Budget]]</f>
        <v>-0.60396499999999997</v>
      </c>
      <c r="X3699" s="22" t="str">
        <f>IF(L3699="","",
IF(L3699&lt;Predictability!$B$1,"Low",
IF(L3699&lt;=Predictability!$B$2,"Mid","High")))</f>
        <v>Low</v>
      </c>
      <c r="Y3699" s="22">
        <f t="shared" si="115"/>
        <v>0</v>
      </c>
    </row>
    <row r="3700" spans="1:25" x14ac:dyDescent="0.2">
      <c r="A3700" t="s">
        <v>5548</v>
      </c>
      <c r="B3700" t="s">
        <v>479</v>
      </c>
      <c r="C3700" t="s">
        <v>1294</v>
      </c>
      <c r="D3700">
        <v>14000</v>
      </c>
      <c r="E3700">
        <v>29505</v>
      </c>
      <c r="F3700">
        <v>235</v>
      </c>
      <c r="G3700">
        <v>0</v>
      </c>
      <c r="H3700">
        <v>6.8</v>
      </c>
      <c r="I3700">
        <v>190</v>
      </c>
      <c r="J3700">
        <v>104</v>
      </c>
      <c r="K3700">
        <v>97680195</v>
      </c>
      <c r="L3700">
        <v>70000000</v>
      </c>
      <c r="M3700" s="2">
        <f>VLOOKUP(A3700,Sheet2!$A$1:G7424,2,0)</f>
        <v>39463</v>
      </c>
      <c r="N3700" t="str">
        <f>VLOOKUP(A3700,Sheet2!$A$1:G7424,3,0)</f>
        <v>Color</v>
      </c>
      <c r="O3700" t="str">
        <f>VLOOKUP(A3700,Sheet2!$A$1:G7424,4,0)</f>
        <v>Comedy</v>
      </c>
      <c r="P3700" t="str">
        <f>VLOOKUP(A3700,Sheet2!$A$1:G7424,5,0)</f>
        <v>English</v>
      </c>
      <c r="Q3700" t="str">
        <f>VLOOKUP(A3700,Sheet2!$A$1:G7424,6,0)</f>
        <v>USA</v>
      </c>
      <c r="R3700" t="str">
        <f>VLOOKUP(A3700,Sheet2!$A$1:G7424,7,0)</f>
        <v>PG-13</v>
      </c>
      <c r="S3700" t="str">
        <f>IF(Table1[[#This Row],[Language]]="English","English","Other language")</f>
        <v>English</v>
      </c>
      <c r="T3700">
        <f>Table1[[#This Row],[Gross Revenue]]-Table1[[#This Row],[Budget]]</f>
        <v>27680195</v>
      </c>
      <c r="U3700" s="1">
        <f>(Table1[[#This Row],[Gross Revenue]]/Table1[[#This Row],[Budget]])-1</f>
        <v>0.39543135714285715</v>
      </c>
      <c r="V3700" t="str">
        <f t="shared" si="114"/>
        <v>90-110 minutes</v>
      </c>
      <c r="W3700">
        <f>Table1[[#This Row],[Profit]]/Table1[[#This Row],[Budget]]</f>
        <v>0.39543135714285715</v>
      </c>
      <c r="X3700" s="22" t="str">
        <f>IF(L3700="","",
IF(L3700&lt;Predictability!$B$1,"Low",
IF(L3700&lt;=Predictability!$B$2,"Mid","High")))</f>
        <v>High</v>
      </c>
      <c r="Y3700" s="22">
        <f t="shared" si="115"/>
        <v>0</v>
      </c>
    </row>
    <row r="3701" spans="1:25" x14ac:dyDescent="0.2">
      <c r="A3701" t="s">
        <v>3466</v>
      </c>
      <c r="B3701" t="s">
        <v>156</v>
      </c>
      <c r="C3701" t="s">
        <v>384</v>
      </c>
      <c r="D3701">
        <v>3000</v>
      </c>
      <c r="E3701">
        <v>4394</v>
      </c>
      <c r="F3701">
        <v>40</v>
      </c>
      <c r="G3701">
        <v>0</v>
      </c>
      <c r="H3701">
        <v>4.5999999999999996</v>
      </c>
      <c r="I3701">
        <v>143</v>
      </c>
      <c r="J3701">
        <v>80</v>
      </c>
      <c r="K3701">
        <v>100169068</v>
      </c>
      <c r="L3701">
        <v>80000000</v>
      </c>
      <c r="M3701" s="2">
        <f>VLOOKUP(A3701,Sheet2!$A$1:G7425,2,0)</f>
        <v>40509</v>
      </c>
      <c r="N3701" t="str">
        <f>VLOOKUP(A3701,Sheet2!$A$1:G7425,3,0)</f>
        <v>Color</v>
      </c>
      <c r="O3701" t="str">
        <f>VLOOKUP(A3701,Sheet2!$A$1:G7425,4,0)</f>
        <v>Adventure</v>
      </c>
      <c r="P3701" t="str">
        <f>VLOOKUP(A3701,Sheet2!$A$1:G7425,5,0)</f>
        <v>English</v>
      </c>
      <c r="Q3701" t="str">
        <f>VLOOKUP(A3701,Sheet2!$A$1:G7425,6,0)</f>
        <v>USA</v>
      </c>
      <c r="R3701" t="str">
        <f>VLOOKUP(A3701,Sheet2!$A$1:G7425,7,0)</f>
        <v>PG</v>
      </c>
      <c r="S3701" t="str">
        <f>IF(Table1[[#This Row],[Language]]="English","English","Other language")</f>
        <v>English</v>
      </c>
      <c r="T3701">
        <f>Table1[[#This Row],[Gross Revenue]]-Table1[[#This Row],[Budget]]</f>
        <v>20169068</v>
      </c>
      <c r="U3701" s="1">
        <f>(Table1[[#This Row],[Gross Revenue]]/Table1[[#This Row],[Budget]])-1</f>
        <v>0.2521133499999999</v>
      </c>
      <c r="V3701" t="str">
        <f t="shared" si="114"/>
        <v>&lt;90 minutes</v>
      </c>
      <c r="W3701">
        <f>Table1[[#This Row],[Profit]]/Table1[[#This Row],[Budget]]</f>
        <v>0.25211335000000001</v>
      </c>
      <c r="X3701" s="22" t="str">
        <f>IF(L3701="","",
IF(L3701&lt;Predictability!$B$1,"Low",
IF(L3701&lt;=Predictability!$B$2,"Mid","High")))</f>
        <v>High</v>
      </c>
      <c r="Y3701" s="22">
        <f t="shared" si="115"/>
        <v>0</v>
      </c>
    </row>
    <row r="3702" spans="1:25" x14ac:dyDescent="0.2">
      <c r="A3702" t="s">
        <v>4158</v>
      </c>
      <c r="B3702" t="s">
        <v>146</v>
      </c>
      <c r="C3702" t="s">
        <v>324</v>
      </c>
      <c r="D3702">
        <v>2000</v>
      </c>
      <c r="E3702">
        <v>4813</v>
      </c>
      <c r="F3702">
        <v>99</v>
      </c>
      <c r="G3702">
        <v>0</v>
      </c>
      <c r="H3702">
        <v>5.8</v>
      </c>
      <c r="I3702">
        <v>91</v>
      </c>
      <c r="J3702">
        <v>105</v>
      </c>
      <c r="K3702">
        <v>25677801</v>
      </c>
      <c r="L3702">
        <v>20000000</v>
      </c>
      <c r="M3702" s="2">
        <f>VLOOKUP(A3702,Sheet2!$A$1:G7426,2,0)</f>
        <v>40459</v>
      </c>
      <c r="N3702" t="str">
        <f>VLOOKUP(A3702,Sheet2!$A$1:G7426,3,0)</f>
        <v>Color</v>
      </c>
      <c r="O3702" t="str">
        <f>VLOOKUP(A3702,Sheet2!$A$1:G7426,4,0)</f>
        <v>Comedy</v>
      </c>
      <c r="P3702" t="str">
        <f>VLOOKUP(A3702,Sheet2!$A$1:G7426,5,0)</f>
        <v>English</v>
      </c>
      <c r="Q3702" t="str">
        <f>VLOOKUP(A3702,Sheet2!$A$1:G7426,6,0)</f>
        <v>USA</v>
      </c>
      <c r="R3702" t="str">
        <f>VLOOKUP(A3702,Sheet2!$A$1:G7426,7,0)</f>
        <v>PG</v>
      </c>
      <c r="S3702" t="str">
        <f>IF(Table1[[#This Row],[Language]]="English","English","Other language")</f>
        <v>English</v>
      </c>
      <c r="T3702">
        <f>Table1[[#This Row],[Gross Revenue]]-Table1[[#This Row],[Budget]]</f>
        <v>5677801</v>
      </c>
      <c r="U3702" s="1">
        <f>(Table1[[#This Row],[Gross Revenue]]/Table1[[#This Row],[Budget]])-1</f>
        <v>0.28389004999999989</v>
      </c>
      <c r="V3702" t="str">
        <f t="shared" si="114"/>
        <v>90-110 minutes</v>
      </c>
      <c r="W3702">
        <f>Table1[[#This Row],[Profit]]/Table1[[#This Row],[Budget]]</f>
        <v>0.28389005</v>
      </c>
      <c r="X3702" s="22" t="str">
        <f>IF(L3702="","",
IF(L3702&lt;Predictability!$B$1,"Low",
IF(L3702&lt;=Predictability!$B$2,"Mid","High")))</f>
        <v>Mid</v>
      </c>
      <c r="Y3702" s="22">
        <f t="shared" si="115"/>
        <v>0</v>
      </c>
    </row>
    <row r="3703" spans="1:25" x14ac:dyDescent="0.2">
      <c r="A3703" t="s">
        <v>6684</v>
      </c>
      <c r="B3703" t="s">
        <v>217</v>
      </c>
      <c r="C3703" t="s">
        <v>1980</v>
      </c>
      <c r="D3703">
        <v>2000</v>
      </c>
      <c r="E3703">
        <v>4288</v>
      </c>
      <c r="F3703">
        <v>50</v>
      </c>
      <c r="G3703">
        <v>756</v>
      </c>
      <c r="H3703">
        <v>7.7</v>
      </c>
      <c r="I3703">
        <v>122</v>
      </c>
      <c r="J3703">
        <v>111</v>
      </c>
      <c r="K3703">
        <v>9180275</v>
      </c>
      <c r="L3703">
        <v>1200000</v>
      </c>
      <c r="M3703" s="2">
        <f>VLOOKUP(A3703,Sheet2!$A$1:G7427,2,0)</f>
        <v>36794</v>
      </c>
      <c r="N3703" t="str">
        <f>VLOOKUP(A3703,Sheet2!$A$1:G7427,3,0)</f>
        <v>Color</v>
      </c>
      <c r="O3703" t="str">
        <f>VLOOKUP(A3703,Sheet2!$A$1:G7427,4,0)</f>
        <v>Drama</v>
      </c>
      <c r="P3703" t="str">
        <f>VLOOKUP(A3703,Sheet2!$A$1:G7427,5,0)</f>
        <v>English</v>
      </c>
      <c r="Q3703" t="str">
        <f>VLOOKUP(A3703,Sheet2!$A$1:G7427,6,0)</f>
        <v>USA</v>
      </c>
      <c r="R3703" t="str">
        <f>VLOOKUP(A3703,Sheet2!$A$1:G7427,7,0)</f>
        <v>R</v>
      </c>
      <c r="S3703" t="str">
        <f>IF(Table1[[#This Row],[Language]]="English","English","Other language")</f>
        <v>English</v>
      </c>
      <c r="T3703">
        <f>Table1[[#This Row],[Gross Revenue]]-Table1[[#This Row],[Budget]]</f>
        <v>7980275</v>
      </c>
      <c r="U3703" s="1">
        <f>(Table1[[#This Row],[Gross Revenue]]/Table1[[#This Row],[Budget]])-1</f>
        <v>6.6502291666666666</v>
      </c>
      <c r="V3703" t="str">
        <f t="shared" si="114"/>
        <v>111-130 minutes</v>
      </c>
      <c r="W3703">
        <f>Table1[[#This Row],[Profit]]/Table1[[#This Row],[Budget]]</f>
        <v>6.6502291666666666</v>
      </c>
      <c r="X3703" s="22" t="str">
        <f>IF(L3703="","",
IF(L3703&lt;Predictability!$B$1,"Low",
IF(L3703&lt;=Predictability!$B$2,"Mid","High")))</f>
        <v>Low</v>
      </c>
      <c r="Y3703" s="22">
        <f t="shared" si="115"/>
        <v>1</v>
      </c>
    </row>
    <row r="3704" spans="1:25" x14ac:dyDescent="0.2">
      <c r="A3704" t="s">
        <v>3885</v>
      </c>
      <c r="B3704" t="s">
        <v>786</v>
      </c>
      <c r="C3704" t="s">
        <v>102</v>
      </c>
      <c r="D3704">
        <v>11000</v>
      </c>
      <c r="E3704">
        <v>13446</v>
      </c>
      <c r="F3704">
        <v>221</v>
      </c>
      <c r="G3704">
        <v>0</v>
      </c>
      <c r="H3704">
        <v>5.5</v>
      </c>
      <c r="I3704">
        <v>198</v>
      </c>
      <c r="J3704">
        <v>113</v>
      </c>
      <c r="K3704">
        <v>100018837</v>
      </c>
      <c r="L3704">
        <v>90000000</v>
      </c>
      <c r="M3704" s="2">
        <f>VLOOKUP(A3704,Sheet2!$A$1:G7428,2,0)</f>
        <v>39636</v>
      </c>
      <c r="N3704" t="str">
        <f>VLOOKUP(A3704,Sheet2!$A$1:G7428,3,0)</f>
        <v>Color</v>
      </c>
      <c r="O3704" t="str">
        <f>VLOOKUP(A3704,Sheet2!$A$1:G7428,4,0)</f>
        <v>Action</v>
      </c>
      <c r="P3704" t="str">
        <f>VLOOKUP(A3704,Sheet2!$A$1:G7428,5,0)</f>
        <v>English</v>
      </c>
      <c r="Q3704" t="str">
        <f>VLOOKUP(A3704,Sheet2!$A$1:G7428,6,0)</f>
        <v>USA</v>
      </c>
      <c r="R3704" t="str">
        <f>VLOOKUP(A3704,Sheet2!$A$1:G7428,7,0)</f>
        <v>PG-13</v>
      </c>
      <c r="S3704" t="str">
        <f>IF(Table1[[#This Row],[Language]]="English","English","Other language")</f>
        <v>English</v>
      </c>
      <c r="T3704">
        <f>Table1[[#This Row],[Gross Revenue]]-Table1[[#This Row],[Budget]]</f>
        <v>10018837</v>
      </c>
      <c r="U3704" s="1">
        <f>(Table1[[#This Row],[Gross Revenue]]/Table1[[#This Row],[Budget]])-1</f>
        <v>0.11132041111111102</v>
      </c>
      <c r="V3704" t="str">
        <f t="shared" si="114"/>
        <v>111-130 minutes</v>
      </c>
      <c r="W3704">
        <f>Table1[[#This Row],[Profit]]/Table1[[#This Row],[Budget]]</f>
        <v>0.11132041111111111</v>
      </c>
      <c r="X3704" s="22" t="str">
        <f>IF(L3704="","",
IF(L3704&lt;Predictability!$B$1,"Low",
IF(L3704&lt;=Predictability!$B$2,"Mid","High")))</f>
        <v>High</v>
      </c>
      <c r="Y3704" s="22">
        <f t="shared" si="115"/>
        <v>0</v>
      </c>
    </row>
    <row r="3705" spans="1:25" x14ac:dyDescent="0.2">
      <c r="A3705" t="s">
        <v>3315</v>
      </c>
      <c r="B3705" t="s">
        <v>118</v>
      </c>
      <c r="C3705" t="s">
        <v>119</v>
      </c>
      <c r="D3705">
        <v>389</v>
      </c>
      <c r="E3705">
        <v>1792</v>
      </c>
      <c r="F3705">
        <v>548</v>
      </c>
      <c r="G3705">
        <v>0</v>
      </c>
      <c r="H3705">
        <v>3.5</v>
      </c>
      <c r="I3705">
        <v>58</v>
      </c>
      <c r="J3705">
        <v>95</v>
      </c>
      <c r="K3705">
        <v>40066497</v>
      </c>
      <c r="L3705">
        <v>8000000</v>
      </c>
      <c r="M3705" s="2">
        <f>VLOOKUP(A3705,Sheet2!$A$1:G7429,2,0)</f>
        <v>38048</v>
      </c>
      <c r="N3705" t="str">
        <f>VLOOKUP(A3705,Sheet2!$A$1:G7429,3,0)</f>
        <v>Color</v>
      </c>
      <c r="O3705" t="str">
        <f>VLOOKUP(A3705,Sheet2!$A$1:G7429,4,0)</f>
        <v>Drama</v>
      </c>
      <c r="P3705" t="str">
        <f>VLOOKUP(A3705,Sheet2!$A$1:G7429,5,0)</f>
        <v>English</v>
      </c>
      <c r="Q3705" t="str">
        <f>VLOOKUP(A3705,Sheet2!$A$1:G7429,6,0)</f>
        <v>USA</v>
      </c>
      <c r="R3705" t="str">
        <f>VLOOKUP(A3705,Sheet2!$A$1:G7429,7,0)</f>
        <v>PG-13</v>
      </c>
      <c r="S3705" t="str">
        <f>IF(Table1[[#This Row],[Language]]="English","English","Other language")</f>
        <v>English</v>
      </c>
      <c r="T3705">
        <f>Table1[[#This Row],[Gross Revenue]]-Table1[[#This Row],[Budget]]</f>
        <v>32066497</v>
      </c>
      <c r="U3705" s="1">
        <f>(Table1[[#This Row],[Gross Revenue]]/Table1[[#This Row],[Budget]])-1</f>
        <v>4.0083121249999998</v>
      </c>
      <c r="V3705" t="str">
        <f t="shared" si="114"/>
        <v>90-110 minutes</v>
      </c>
      <c r="W3705">
        <f>Table1[[#This Row],[Profit]]/Table1[[#This Row],[Budget]]</f>
        <v>4.0083121249999998</v>
      </c>
      <c r="X3705" s="22" t="str">
        <f>IF(L3705="","",
IF(L3705&lt;Predictability!$B$1,"Low",
IF(L3705&lt;=Predictability!$B$2,"Mid","High")))</f>
        <v>Low</v>
      </c>
      <c r="Y3705" s="22">
        <f t="shared" si="115"/>
        <v>1</v>
      </c>
    </row>
    <row r="3706" spans="1:25" x14ac:dyDescent="0.2">
      <c r="A3706" t="s">
        <v>5029</v>
      </c>
      <c r="B3706" t="s">
        <v>465</v>
      </c>
      <c r="C3706" t="s">
        <v>2025</v>
      </c>
      <c r="D3706">
        <v>497</v>
      </c>
      <c r="E3706">
        <v>776</v>
      </c>
      <c r="F3706">
        <v>131</v>
      </c>
      <c r="G3706">
        <v>830</v>
      </c>
      <c r="H3706">
        <v>6.5</v>
      </c>
      <c r="I3706">
        <v>121</v>
      </c>
      <c r="J3706">
        <v>93</v>
      </c>
      <c r="K3706">
        <v>2426851</v>
      </c>
      <c r="L3706">
        <v>4000000</v>
      </c>
      <c r="M3706" s="2">
        <f>VLOOKUP(A3706,Sheet2!$A$1:G7430,2,0)</f>
        <v>39118</v>
      </c>
      <c r="N3706" t="str">
        <f>VLOOKUP(A3706,Sheet2!$A$1:G7430,3,0)</f>
        <v>Color</v>
      </c>
      <c r="O3706" t="str">
        <f>VLOOKUP(A3706,Sheet2!$A$1:G7430,4,0)</f>
        <v>Comedy</v>
      </c>
      <c r="P3706" t="str">
        <f>VLOOKUP(A3706,Sheet2!$A$1:G7430,5,0)</f>
        <v>English</v>
      </c>
      <c r="Q3706" t="str">
        <f>VLOOKUP(A3706,Sheet2!$A$1:G7430,6,0)</f>
        <v>USA</v>
      </c>
      <c r="R3706" t="str">
        <f>VLOOKUP(A3706,Sheet2!$A$1:G7430,7,0)</f>
        <v>R</v>
      </c>
      <c r="S3706" t="str">
        <f>IF(Table1[[#This Row],[Language]]="English","English","Other language")</f>
        <v>English</v>
      </c>
      <c r="T3706">
        <f>Table1[[#This Row],[Gross Revenue]]-Table1[[#This Row],[Budget]]</f>
        <v>-1573149</v>
      </c>
      <c r="U3706" s="1">
        <f>(Table1[[#This Row],[Gross Revenue]]/Table1[[#This Row],[Budget]])-1</f>
        <v>-0.39328724999999998</v>
      </c>
      <c r="V3706" t="str">
        <f t="shared" si="114"/>
        <v>90-110 minutes</v>
      </c>
      <c r="W3706">
        <f>Table1[[#This Row],[Profit]]/Table1[[#This Row],[Budget]]</f>
        <v>-0.39328724999999998</v>
      </c>
      <c r="X3706" s="22" t="str">
        <f>IF(L3706="","",
IF(L3706&lt;Predictability!$B$1,"Low",
IF(L3706&lt;=Predictability!$B$2,"Mid","High")))</f>
        <v>Low</v>
      </c>
      <c r="Y3706" s="22">
        <f t="shared" si="115"/>
        <v>0</v>
      </c>
    </row>
    <row r="3707" spans="1:25" x14ac:dyDescent="0.2">
      <c r="A3707" t="s">
        <v>5720</v>
      </c>
      <c r="B3707" t="s">
        <v>544</v>
      </c>
      <c r="C3707" t="s">
        <v>1863</v>
      </c>
      <c r="D3707">
        <v>742</v>
      </c>
      <c r="E3707">
        <v>2127</v>
      </c>
      <c r="F3707">
        <v>43</v>
      </c>
      <c r="G3707">
        <v>0</v>
      </c>
      <c r="H3707">
        <v>6.9</v>
      </c>
      <c r="I3707">
        <v>130</v>
      </c>
      <c r="J3707">
        <v>117</v>
      </c>
      <c r="K3707">
        <v>43100000</v>
      </c>
      <c r="L3707">
        <v>9500000</v>
      </c>
      <c r="M3707" s="2">
        <f>VLOOKUP(A3707,Sheet2!$A$1:G7431,2,0)</f>
        <v>24526</v>
      </c>
      <c r="N3707" t="str">
        <f>VLOOKUP(A3707,Sheet2!$A$1:G7431,3,0)</f>
        <v>Color</v>
      </c>
      <c r="O3707" t="str">
        <f>VLOOKUP(A3707,Sheet2!$A$1:G7431,4,0)</f>
        <v>Action</v>
      </c>
      <c r="P3707" t="str">
        <f>VLOOKUP(A3707,Sheet2!$A$1:G7431,5,0)</f>
        <v>English</v>
      </c>
      <c r="Q3707" t="str">
        <f>VLOOKUP(A3707,Sheet2!$A$1:G7431,6,0)</f>
        <v>UK</v>
      </c>
      <c r="R3707" t="str">
        <f>VLOOKUP(A3707,Sheet2!$A$1:G7431,7,0)</f>
        <v>Approved</v>
      </c>
      <c r="S3707" t="str">
        <f>IF(Table1[[#This Row],[Language]]="English","English","Other language")</f>
        <v>English</v>
      </c>
      <c r="T3707">
        <f>Table1[[#This Row],[Gross Revenue]]-Table1[[#This Row],[Budget]]</f>
        <v>33600000</v>
      </c>
      <c r="U3707" s="1">
        <f>(Table1[[#This Row],[Gross Revenue]]/Table1[[#This Row],[Budget]])-1</f>
        <v>3.5368421052631582</v>
      </c>
      <c r="V3707" t="str">
        <f t="shared" si="114"/>
        <v>111-130 minutes</v>
      </c>
      <c r="W3707">
        <f>Table1[[#This Row],[Profit]]/Table1[[#This Row],[Budget]]</f>
        <v>3.5368421052631578</v>
      </c>
      <c r="X3707" s="22" t="str">
        <f>IF(L3707="","",
IF(L3707&lt;Predictability!$B$1,"Low",
IF(L3707&lt;=Predictability!$B$2,"Mid","High")))</f>
        <v>Mid</v>
      </c>
      <c r="Y3707" s="22">
        <f t="shared" si="115"/>
        <v>1</v>
      </c>
    </row>
    <row r="3708" spans="1:25" x14ac:dyDescent="0.2">
      <c r="A3708" t="s">
        <v>4709</v>
      </c>
      <c r="B3708" t="s">
        <v>784</v>
      </c>
      <c r="C3708" t="s">
        <v>1781</v>
      </c>
      <c r="D3708">
        <v>12000</v>
      </c>
      <c r="E3708">
        <v>19310</v>
      </c>
      <c r="F3708">
        <v>11000</v>
      </c>
      <c r="G3708">
        <v>0</v>
      </c>
      <c r="H3708">
        <v>6.3</v>
      </c>
      <c r="I3708">
        <v>223</v>
      </c>
      <c r="J3708">
        <v>98</v>
      </c>
      <c r="K3708">
        <v>3247816</v>
      </c>
      <c r="L3708">
        <v>22000000</v>
      </c>
      <c r="M3708" s="2">
        <f>VLOOKUP(A3708,Sheet2!$A$1:G7432,2,0)</f>
        <v>40347</v>
      </c>
      <c r="N3708" t="str">
        <f>VLOOKUP(A3708,Sheet2!$A$1:G7432,3,0)</f>
        <v>Color</v>
      </c>
      <c r="O3708" t="str">
        <f>VLOOKUP(A3708,Sheet2!$A$1:G7432,4,0)</f>
        <v>Comedy</v>
      </c>
      <c r="P3708" t="str">
        <f>VLOOKUP(A3708,Sheet2!$A$1:G7432,5,0)</f>
        <v>English</v>
      </c>
      <c r="Q3708" t="str">
        <f>VLOOKUP(A3708,Sheet2!$A$1:G7432,6,0)</f>
        <v>USA</v>
      </c>
      <c r="R3708" t="str">
        <f>VLOOKUP(A3708,Sheet2!$A$1:G7432,7,0)</f>
        <v>R</v>
      </c>
      <c r="S3708" t="str">
        <f>IF(Table1[[#This Row],[Language]]="English","English","Other language")</f>
        <v>English</v>
      </c>
      <c r="T3708">
        <f>Table1[[#This Row],[Gross Revenue]]-Table1[[#This Row],[Budget]]</f>
        <v>-18752184</v>
      </c>
      <c r="U3708" s="1">
        <f>(Table1[[#This Row],[Gross Revenue]]/Table1[[#This Row],[Budget]])-1</f>
        <v>-0.85237200000000002</v>
      </c>
      <c r="V3708" t="str">
        <f t="shared" si="114"/>
        <v>90-110 minutes</v>
      </c>
      <c r="W3708">
        <f>Table1[[#This Row],[Profit]]/Table1[[#This Row],[Budget]]</f>
        <v>-0.85237200000000002</v>
      </c>
      <c r="X3708" s="22" t="str">
        <f>IF(L3708="","",
IF(L3708&lt;Predictability!$B$1,"Low",
IF(L3708&lt;=Predictability!$B$2,"Mid","High")))</f>
        <v>Mid</v>
      </c>
      <c r="Y3708" s="22">
        <f t="shared" si="115"/>
        <v>0</v>
      </c>
    </row>
    <row r="3709" spans="1:25" x14ac:dyDescent="0.2">
      <c r="A3709" t="s">
        <v>3987</v>
      </c>
      <c r="B3709" t="s">
        <v>1091</v>
      </c>
      <c r="C3709" t="s">
        <v>1092</v>
      </c>
      <c r="D3709">
        <v>277</v>
      </c>
      <c r="E3709">
        <v>847</v>
      </c>
      <c r="F3709">
        <v>94</v>
      </c>
      <c r="G3709">
        <v>0</v>
      </c>
      <c r="H3709">
        <v>5.6</v>
      </c>
      <c r="I3709">
        <v>136</v>
      </c>
      <c r="J3709">
        <v>110</v>
      </c>
      <c r="K3709">
        <v>75604320</v>
      </c>
      <c r="L3709">
        <v>54000000</v>
      </c>
      <c r="M3709" s="2">
        <f>VLOOKUP(A3709,Sheet2!$A$1:G7433,2,0)</f>
        <v>39032</v>
      </c>
      <c r="N3709" t="str">
        <f>VLOOKUP(A3709,Sheet2!$A$1:G7433,3,0)</f>
        <v>Color</v>
      </c>
      <c r="O3709" t="str">
        <f>VLOOKUP(A3709,Sheet2!$A$1:G7433,4,0)</f>
        <v>Comedy</v>
      </c>
      <c r="P3709" t="str">
        <f>VLOOKUP(A3709,Sheet2!$A$1:G7433,5,0)</f>
        <v>English</v>
      </c>
      <c r="Q3709" t="str">
        <f>VLOOKUP(A3709,Sheet2!$A$1:G7433,6,0)</f>
        <v>USA</v>
      </c>
      <c r="R3709" t="str">
        <f>VLOOKUP(A3709,Sheet2!$A$1:G7433,7,0)</f>
        <v>PG-13</v>
      </c>
      <c r="S3709" t="str">
        <f>IF(Table1[[#This Row],[Language]]="English","English","Other language")</f>
        <v>English</v>
      </c>
      <c r="T3709">
        <f>Table1[[#This Row],[Gross Revenue]]-Table1[[#This Row],[Budget]]</f>
        <v>21604320</v>
      </c>
      <c r="U3709" s="1">
        <f>(Table1[[#This Row],[Gross Revenue]]/Table1[[#This Row],[Budget]])-1</f>
        <v>0.40007999999999999</v>
      </c>
      <c r="V3709" t="str">
        <f t="shared" si="114"/>
        <v>90-110 minutes</v>
      </c>
      <c r="W3709">
        <f>Table1[[#This Row],[Profit]]/Table1[[#This Row],[Budget]]</f>
        <v>0.40007999999999999</v>
      </c>
      <c r="X3709" s="22" t="str">
        <f>IF(L3709="","",
IF(L3709&lt;Predictability!$B$1,"Low",
IF(L3709&lt;=Predictability!$B$2,"Mid","High")))</f>
        <v>High</v>
      </c>
      <c r="Y3709" s="22">
        <f t="shared" si="115"/>
        <v>0</v>
      </c>
    </row>
    <row r="3710" spans="1:25" x14ac:dyDescent="0.2">
      <c r="A3710" t="s">
        <v>4784</v>
      </c>
      <c r="B3710" t="s">
        <v>956</v>
      </c>
      <c r="C3710" t="s">
        <v>1850</v>
      </c>
      <c r="D3710">
        <v>9000</v>
      </c>
      <c r="E3710">
        <v>10575</v>
      </c>
      <c r="F3710">
        <v>655</v>
      </c>
      <c r="G3710">
        <v>0</v>
      </c>
      <c r="H3710">
        <v>6.3</v>
      </c>
      <c r="I3710">
        <v>325</v>
      </c>
      <c r="J3710">
        <v>94</v>
      </c>
      <c r="K3710">
        <v>16300302</v>
      </c>
      <c r="L3710">
        <v>12000000</v>
      </c>
      <c r="M3710" s="2">
        <f>VLOOKUP(A3710,Sheet2!$A$1:G7434,2,0)</f>
        <v>40557</v>
      </c>
      <c r="N3710" t="str">
        <f>VLOOKUP(A3710,Sheet2!$A$1:G7434,3,0)</f>
        <v>Color</v>
      </c>
      <c r="O3710" t="str">
        <f>VLOOKUP(A3710,Sheet2!$A$1:G7434,4,0)</f>
        <v>Comedy</v>
      </c>
      <c r="P3710" t="str">
        <f>VLOOKUP(A3710,Sheet2!$A$1:G7434,5,0)</f>
        <v>English</v>
      </c>
      <c r="Q3710" t="str">
        <f>VLOOKUP(A3710,Sheet2!$A$1:G7434,6,0)</f>
        <v>USA</v>
      </c>
      <c r="R3710" t="str">
        <f>VLOOKUP(A3710,Sheet2!$A$1:G7434,7,0)</f>
        <v>R</v>
      </c>
      <c r="S3710" t="str">
        <f>IF(Table1[[#This Row],[Language]]="English","English","Other language")</f>
        <v>English</v>
      </c>
      <c r="T3710">
        <f>Table1[[#This Row],[Gross Revenue]]-Table1[[#This Row],[Budget]]</f>
        <v>4300302</v>
      </c>
      <c r="U3710" s="1">
        <f>(Table1[[#This Row],[Gross Revenue]]/Table1[[#This Row],[Budget]])-1</f>
        <v>0.35835850000000002</v>
      </c>
      <c r="V3710" t="str">
        <f t="shared" si="114"/>
        <v>90-110 minutes</v>
      </c>
      <c r="W3710">
        <f>Table1[[#This Row],[Profit]]/Table1[[#This Row],[Budget]]</f>
        <v>0.35835850000000002</v>
      </c>
      <c r="X3710" s="22" t="str">
        <f>IF(L3710="","",
IF(L3710&lt;Predictability!$B$1,"Low",
IF(L3710&lt;=Predictability!$B$2,"Mid","High")))</f>
        <v>Mid</v>
      </c>
      <c r="Y3710" s="22">
        <f t="shared" si="115"/>
        <v>0</v>
      </c>
    </row>
    <row r="3711" spans="1:25" x14ac:dyDescent="0.2">
      <c r="A3711" t="s">
        <v>6872</v>
      </c>
      <c r="B3711" t="s">
        <v>3118</v>
      </c>
      <c r="C3711" t="s">
        <v>2651</v>
      </c>
      <c r="D3711">
        <v>1000</v>
      </c>
      <c r="E3711">
        <v>2703</v>
      </c>
      <c r="F3711">
        <v>0</v>
      </c>
      <c r="G3711">
        <v>14000</v>
      </c>
      <c r="H3711">
        <v>8</v>
      </c>
      <c r="I3711">
        <v>129</v>
      </c>
      <c r="J3711">
        <v>106</v>
      </c>
      <c r="K3711">
        <v>86300000</v>
      </c>
      <c r="L3711">
        <v>2800000</v>
      </c>
      <c r="M3711" s="2">
        <f>VLOOKUP(A3711,Sheet2!$A$1:G7435,2,0)</f>
        <v>27197</v>
      </c>
      <c r="N3711" t="str">
        <f>VLOOKUP(A3711,Sheet2!$A$1:G7435,3,0)</f>
        <v>Black and White</v>
      </c>
      <c r="O3711" t="str">
        <f>VLOOKUP(A3711,Sheet2!$A$1:G7435,4,0)</f>
        <v>Comedy</v>
      </c>
      <c r="P3711" t="str">
        <f>VLOOKUP(A3711,Sheet2!$A$1:G7435,5,0)</f>
        <v>English</v>
      </c>
      <c r="Q3711" t="str">
        <f>VLOOKUP(A3711,Sheet2!$A$1:G7435,6,0)</f>
        <v>USA</v>
      </c>
      <c r="R3711" t="str">
        <f>VLOOKUP(A3711,Sheet2!$A$1:G7435,7,0)</f>
        <v>PG</v>
      </c>
      <c r="S3711" t="str">
        <f>IF(Table1[[#This Row],[Language]]="English","English","Other language")</f>
        <v>English</v>
      </c>
      <c r="T3711">
        <f>Table1[[#This Row],[Gross Revenue]]-Table1[[#This Row],[Budget]]</f>
        <v>83500000</v>
      </c>
      <c r="U3711" s="1">
        <f>(Table1[[#This Row],[Gross Revenue]]/Table1[[#This Row],[Budget]])-1</f>
        <v>29.821428571428573</v>
      </c>
      <c r="V3711" t="str">
        <f t="shared" si="114"/>
        <v>90-110 minutes</v>
      </c>
      <c r="W3711">
        <f>Table1[[#This Row],[Profit]]/Table1[[#This Row],[Budget]]</f>
        <v>29.821428571428573</v>
      </c>
      <c r="X3711" s="22" t="str">
        <f>IF(L3711="","",
IF(L3711&lt;Predictability!$B$1,"Low",
IF(L3711&lt;=Predictability!$B$2,"Mid","High")))</f>
        <v>Low</v>
      </c>
      <c r="Y3711" s="22">
        <f t="shared" si="115"/>
        <v>1</v>
      </c>
    </row>
    <row r="3712" spans="1:25" x14ac:dyDescent="0.2">
      <c r="A3712" t="s">
        <v>5580</v>
      </c>
      <c r="B3712" t="s">
        <v>2395</v>
      </c>
      <c r="C3712" t="s">
        <v>1226</v>
      </c>
      <c r="D3712">
        <v>549</v>
      </c>
      <c r="E3712">
        <v>1747</v>
      </c>
      <c r="F3712">
        <v>58</v>
      </c>
      <c r="G3712">
        <v>0</v>
      </c>
      <c r="H3712">
        <v>6.8</v>
      </c>
      <c r="I3712">
        <v>50</v>
      </c>
      <c r="J3712">
        <v>107</v>
      </c>
      <c r="K3712">
        <v>44726644</v>
      </c>
      <c r="L3712">
        <v>13000000</v>
      </c>
      <c r="M3712" s="2">
        <f>VLOOKUP(A3712,Sheet2!$A$1:G7436,2,0)</f>
        <v>32319</v>
      </c>
      <c r="N3712" t="str">
        <f>VLOOKUP(A3712,Sheet2!$A$1:G7436,3,0)</f>
        <v>Color</v>
      </c>
      <c r="O3712" t="str">
        <f>VLOOKUP(A3712,Sheet2!$A$1:G7436,4,0)</f>
        <v>Action</v>
      </c>
      <c r="P3712" t="str">
        <f>VLOOKUP(A3712,Sheet2!$A$1:G7436,5,0)</f>
        <v>English</v>
      </c>
      <c r="Q3712" t="str">
        <f>VLOOKUP(A3712,Sheet2!$A$1:G7436,6,0)</f>
        <v>USA</v>
      </c>
      <c r="R3712" t="str">
        <f>VLOOKUP(A3712,Sheet2!$A$1:G7436,7,0)</f>
        <v>R</v>
      </c>
      <c r="S3712" t="str">
        <f>IF(Table1[[#This Row],[Language]]="English","English","Other language")</f>
        <v>English</v>
      </c>
      <c r="T3712">
        <f>Table1[[#This Row],[Gross Revenue]]-Table1[[#This Row],[Budget]]</f>
        <v>31726644</v>
      </c>
      <c r="U3712" s="1">
        <f>(Table1[[#This Row],[Gross Revenue]]/Table1[[#This Row],[Budget]])-1</f>
        <v>2.4405110769230771</v>
      </c>
      <c r="V3712" t="str">
        <f t="shared" si="114"/>
        <v>90-110 minutes</v>
      </c>
      <c r="W3712">
        <f>Table1[[#This Row],[Profit]]/Table1[[#This Row],[Budget]]</f>
        <v>2.4405110769230771</v>
      </c>
      <c r="X3712" s="22" t="str">
        <f>IF(L3712="","",
IF(L3712&lt;Predictability!$B$1,"Low",
IF(L3712&lt;=Predictability!$B$2,"Mid","High")))</f>
        <v>Mid</v>
      </c>
      <c r="Y3712" s="22">
        <f t="shared" si="115"/>
        <v>1</v>
      </c>
    </row>
    <row r="3713" spans="1:25" x14ac:dyDescent="0.2">
      <c r="A3713" t="s">
        <v>5487</v>
      </c>
      <c r="B3713" t="s">
        <v>2342</v>
      </c>
      <c r="C3713" t="s">
        <v>455</v>
      </c>
      <c r="D3713">
        <v>155</v>
      </c>
      <c r="E3713">
        <v>605</v>
      </c>
      <c r="F3713">
        <v>272</v>
      </c>
      <c r="G3713">
        <v>0</v>
      </c>
      <c r="H3713">
        <v>6.8</v>
      </c>
      <c r="I3713">
        <v>64</v>
      </c>
      <c r="J3713">
        <v>109</v>
      </c>
      <c r="K3713">
        <v>4250320</v>
      </c>
      <c r="L3713">
        <v>18000000</v>
      </c>
      <c r="M3713" s="2">
        <f>VLOOKUP(A3713,Sheet2!$A$1:G7437,2,0)</f>
        <v>31185</v>
      </c>
      <c r="N3713" t="str">
        <f>VLOOKUP(A3713,Sheet2!$A$1:G7437,3,0)</f>
        <v>Color</v>
      </c>
      <c r="O3713" t="str">
        <f>VLOOKUP(A3713,Sheet2!$A$1:G7437,4,0)</f>
        <v>Adventure</v>
      </c>
      <c r="P3713" t="str">
        <f>VLOOKUP(A3713,Sheet2!$A$1:G7437,5,0)</f>
        <v>English</v>
      </c>
      <c r="Q3713" t="str">
        <f>VLOOKUP(A3713,Sheet2!$A$1:G7437,6,0)</f>
        <v>USA</v>
      </c>
      <c r="R3713" t="str">
        <f>VLOOKUP(A3713,Sheet2!$A$1:G7437,7,0)</f>
        <v>PG-13</v>
      </c>
      <c r="S3713" t="str">
        <f>IF(Table1[[#This Row],[Language]]="English","English","Other language")</f>
        <v>English</v>
      </c>
      <c r="T3713">
        <f>Table1[[#This Row],[Gross Revenue]]-Table1[[#This Row],[Budget]]</f>
        <v>-13749680</v>
      </c>
      <c r="U3713" s="1">
        <f>(Table1[[#This Row],[Gross Revenue]]/Table1[[#This Row],[Budget]])-1</f>
        <v>-0.76387111111111117</v>
      </c>
      <c r="V3713" t="str">
        <f t="shared" si="114"/>
        <v>90-110 minutes</v>
      </c>
      <c r="W3713">
        <f>Table1[[#This Row],[Profit]]/Table1[[#This Row],[Budget]]</f>
        <v>-0.76387111111111106</v>
      </c>
      <c r="X3713" s="22" t="str">
        <f>IF(L3713="","",
IF(L3713&lt;Predictability!$B$1,"Low",
IF(L3713&lt;=Predictability!$B$2,"Mid","High")))</f>
        <v>Mid</v>
      </c>
      <c r="Y3713" s="22">
        <f t="shared" si="115"/>
        <v>0</v>
      </c>
    </row>
    <row r="3714" spans="1:25" x14ac:dyDescent="0.2">
      <c r="A3714" t="s">
        <v>3943</v>
      </c>
      <c r="B3714" t="s">
        <v>1041</v>
      </c>
      <c r="C3714" t="s">
        <v>1042</v>
      </c>
      <c r="D3714">
        <v>20000</v>
      </c>
      <c r="E3714">
        <v>45202</v>
      </c>
      <c r="F3714">
        <v>234</v>
      </c>
      <c r="G3714">
        <v>18000</v>
      </c>
      <c r="H3714">
        <v>5.6</v>
      </c>
      <c r="I3714">
        <v>208</v>
      </c>
      <c r="J3714">
        <v>102</v>
      </c>
      <c r="K3714">
        <v>21557240</v>
      </c>
      <c r="L3714">
        <v>49900000</v>
      </c>
      <c r="M3714" s="2">
        <f>VLOOKUP(A3714,Sheet2!$A$1:G7438,2,0)</f>
        <v>40591</v>
      </c>
      <c r="N3714" t="str">
        <f>VLOOKUP(A3714,Sheet2!$A$1:G7438,3,0)</f>
        <v>Color</v>
      </c>
      <c r="O3714" t="str">
        <f>VLOOKUP(A3714,Sheet2!$A$1:G7438,4,0)</f>
        <v>Adventure</v>
      </c>
      <c r="P3714" t="str">
        <f>VLOOKUP(A3714,Sheet2!$A$1:G7438,5,0)</f>
        <v>English</v>
      </c>
      <c r="Q3714" t="str">
        <f>VLOOKUP(A3714,Sheet2!$A$1:G7438,6,0)</f>
        <v>USA</v>
      </c>
      <c r="R3714" t="str">
        <f>VLOOKUP(A3714,Sheet2!$A$1:G7438,7,0)</f>
        <v>R</v>
      </c>
      <c r="S3714" t="str">
        <f>IF(Table1[[#This Row],[Language]]="English","English","Other language")</f>
        <v>English</v>
      </c>
      <c r="T3714">
        <f>Table1[[#This Row],[Gross Revenue]]-Table1[[#This Row],[Budget]]</f>
        <v>-28342760</v>
      </c>
      <c r="U3714" s="1">
        <f>(Table1[[#This Row],[Gross Revenue]]/Table1[[#This Row],[Budget]])-1</f>
        <v>-0.56799118236472945</v>
      </c>
      <c r="V3714" t="str">
        <f t="shared" ref="V3714:V3726" si="116">IF(J3714="","",IF(J3714&lt;90,"&lt;90 minutes",IF(J3714&lt;=110,"90-110 minutes",IF(J3714&lt;=130,"111-130 minutes",IF(J3714&lt;=150,"131-150 minutes","&gt;150 minutes")))))</f>
        <v>90-110 minutes</v>
      </c>
      <c r="W3714">
        <f>Table1[[#This Row],[Profit]]/Table1[[#This Row],[Budget]]</f>
        <v>-0.56799118236472945</v>
      </c>
      <c r="X3714" s="22" t="str">
        <f>IF(L3714="","",
IF(L3714&lt;Predictability!$B$1,"Low",
IF(L3714&lt;=Predictability!$B$2,"Mid","High")))</f>
        <v>Mid</v>
      </c>
      <c r="Y3714" s="22">
        <f t="shared" ref="Y3714:Y3726" si="117">IF(W3714&gt;=0.5,1,0)</f>
        <v>0</v>
      </c>
    </row>
    <row r="3715" spans="1:25" x14ac:dyDescent="0.2">
      <c r="A3715" t="s">
        <v>5458</v>
      </c>
      <c r="B3715" t="s">
        <v>2197</v>
      </c>
      <c r="C3715" t="s">
        <v>2314</v>
      </c>
      <c r="D3715">
        <v>830</v>
      </c>
      <c r="E3715">
        <v>973</v>
      </c>
      <c r="F3715">
        <v>100</v>
      </c>
      <c r="G3715">
        <v>3000</v>
      </c>
      <c r="H3715">
        <v>6.7</v>
      </c>
      <c r="I3715">
        <v>171</v>
      </c>
      <c r="J3715">
        <v>90</v>
      </c>
      <c r="K3715">
        <v>1573712</v>
      </c>
      <c r="L3715">
        <v>125000</v>
      </c>
      <c r="M3715" s="2">
        <f>VLOOKUP(A3715,Sheet2!$A$1:G7439,2,0)</f>
        <v>40596</v>
      </c>
      <c r="N3715" t="str">
        <f>VLOOKUP(A3715,Sheet2!$A$1:G7439,3,0)</f>
        <v>Color</v>
      </c>
      <c r="O3715" t="str">
        <f>VLOOKUP(A3715,Sheet2!$A$1:G7439,4,0)</f>
        <v>Comedy</v>
      </c>
      <c r="P3715" t="str">
        <f>VLOOKUP(A3715,Sheet2!$A$1:G7439,5,0)</f>
        <v>English</v>
      </c>
      <c r="Q3715" t="str">
        <f>VLOOKUP(A3715,Sheet2!$A$1:G7439,6,0)</f>
        <v>USA</v>
      </c>
      <c r="R3715" t="str">
        <f>VLOOKUP(A3715,Sheet2!$A$1:G7439,7,0)</f>
        <v>R</v>
      </c>
      <c r="S3715" t="str">
        <f>IF(Table1[[#This Row],[Language]]="English","English","Other language")</f>
        <v>English</v>
      </c>
      <c r="T3715">
        <f>Table1[[#This Row],[Gross Revenue]]-Table1[[#This Row],[Budget]]</f>
        <v>1448712</v>
      </c>
      <c r="U3715" s="1">
        <f>(Table1[[#This Row],[Gross Revenue]]/Table1[[#This Row],[Budget]])-1</f>
        <v>11.589696</v>
      </c>
      <c r="V3715" t="str">
        <f t="shared" si="116"/>
        <v>90-110 minutes</v>
      </c>
      <c r="W3715">
        <f>Table1[[#This Row],[Profit]]/Table1[[#This Row],[Budget]]</f>
        <v>11.589696</v>
      </c>
      <c r="X3715" s="22" t="str">
        <f>IF(L3715="","",
IF(L3715&lt;Predictability!$B$1,"Low",
IF(L3715&lt;=Predictability!$B$2,"Mid","High")))</f>
        <v>Low</v>
      </c>
      <c r="Y3715" s="22">
        <f t="shared" si="117"/>
        <v>1</v>
      </c>
    </row>
    <row r="3716" spans="1:25" x14ac:dyDescent="0.2">
      <c r="A3716" t="s">
        <v>5041</v>
      </c>
      <c r="B3716" t="s">
        <v>677</v>
      </c>
      <c r="C3716" t="s">
        <v>1742</v>
      </c>
      <c r="D3716">
        <v>12000</v>
      </c>
      <c r="E3716">
        <v>16004</v>
      </c>
      <c r="F3716">
        <v>44</v>
      </c>
      <c r="G3716">
        <v>0</v>
      </c>
      <c r="H3716">
        <v>6.5</v>
      </c>
      <c r="I3716">
        <v>192</v>
      </c>
      <c r="J3716">
        <v>90</v>
      </c>
      <c r="K3716">
        <v>15281286</v>
      </c>
      <c r="L3716">
        <v>18000000</v>
      </c>
      <c r="M3716" s="2">
        <f>VLOOKUP(A3716,Sheet2!$A$1:G7440,2,0)</f>
        <v>40163</v>
      </c>
      <c r="N3716" t="str">
        <f>VLOOKUP(A3716,Sheet2!$A$1:G7440,3,0)</f>
        <v>Color</v>
      </c>
      <c r="O3716" t="str">
        <f>VLOOKUP(A3716,Sheet2!$A$1:G7440,4,0)</f>
        <v>Comedy</v>
      </c>
      <c r="P3716" t="str">
        <f>VLOOKUP(A3716,Sheet2!$A$1:G7440,5,0)</f>
        <v>English</v>
      </c>
      <c r="Q3716" t="str">
        <f>VLOOKUP(A3716,Sheet2!$A$1:G7440,6,0)</f>
        <v>USA</v>
      </c>
      <c r="R3716" t="str">
        <f>VLOOKUP(A3716,Sheet2!$A$1:G7440,7,0)</f>
        <v>R</v>
      </c>
      <c r="S3716" t="str">
        <f>IF(Table1[[#This Row],[Language]]="English","English","Other language")</f>
        <v>English</v>
      </c>
      <c r="T3716">
        <f>Table1[[#This Row],[Gross Revenue]]-Table1[[#This Row],[Budget]]</f>
        <v>-2718714</v>
      </c>
      <c r="U3716" s="1">
        <f>(Table1[[#This Row],[Gross Revenue]]/Table1[[#This Row],[Budget]])-1</f>
        <v>-0.15103966666666668</v>
      </c>
      <c r="V3716" t="str">
        <f t="shared" si="116"/>
        <v>90-110 minutes</v>
      </c>
      <c r="W3716">
        <f>Table1[[#This Row],[Profit]]/Table1[[#This Row],[Budget]]</f>
        <v>-0.15103966666666666</v>
      </c>
      <c r="X3716" s="22" t="str">
        <f>IF(L3716="","",
IF(L3716&lt;Predictability!$B$1,"Low",
IF(L3716&lt;=Predictability!$B$2,"Mid","High")))</f>
        <v>Mid</v>
      </c>
      <c r="Y3716" s="22">
        <f t="shared" si="117"/>
        <v>0</v>
      </c>
    </row>
    <row r="3717" spans="1:25" x14ac:dyDescent="0.2">
      <c r="A3717" t="s">
        <v>5091</v>
      </c>
      <c r="B3717" t="s">
        <v>606</v>
      </c>
      <c r="C3717" t="s">
        <v>559</v>
      </c>
      <c r="D3717">
        <v>15000</v>
      </c>
      <c r="E3717">
        <v>17768</v>
      </c>
      <c r="F3717">
        <v>0</v>
      </c>
      <c r="G3717">
        <v>0</v>
      </c>
      <c r="H3717">
        <v>6.5</v>
      </c>
      <c r="I3717">
        <v>153</v>
      </c>
      <c r="J3717">
        <v>119</v>
      </c>
      <c r="K3717">
        <v>115731542</v>
      </c>
      <c r="L3717">
        <v>65000000</v>
      </c>
      <c r="M3717" s="2">
        <f>VLOOKUP(A3717,Sheet2!$A$1:G7441,2,0)</f>
        <v>36143</v>
      </c>
      <c r="N3717" t="str">
        <f>VLOOKUP(A3717,Sheet2!$A$1:G7441,3,0)</f>
        <v>Color</v>
      </c>
      <c r="O3717" t="str">
        <f>VLOOKUP(A3717,Sheet2!$A$1:G7441,4,0)</f>
        <v>Comedy</v>
      </c>
      <c r="P3717" t="str">
        <f>VLOOKUP(A3717,Sheet2!$A$1:G7441,5,0)</f>
        <v>English</v>
      </c>
      <c r="Q3717" t="str">
        <f>VLOOKUP(A3717,Sheet2!$A$1:G7441,6,0)</f>
        <v>USA</v>
      </c>
      <c r="R3717" t="str">
        <f>VLOOKUP(A3717,Sheet2!$A$1:G7441,7,0)</f>
        <v>PG</v>
      </c>
      <c r="S3717" t="str">
        <f>IF(Table1[[#This Row],[Language]]="English","English","Other language")</f>
        <v>English</v>
      </c>
      <c r="T3717">
        <f>Table1[[#This Row],[Gross Revenue]]-Table1[[#This Row],[Budget]]</f>
        <v>50731542</v>
      </c>
      <c r="U3717" s="1">
        <f>(Table1[[#This Row],[Gross Revenue]]/Table1[[#This Row],[Budget]])-1</f>
        <v>0.78048526153846143</v>
      </c>
      <c r="V3717" t="str">
        <f t="shared" si="116"/>
        <v>111-130 minutes</v>
      </c>
      <c r="W3717">
        <f>Table1[[#This Row],[Profit]]/Table1[[#This Row],[Budget]]</f>
        <v>0.78048526153846154</v>
      </c>
      <c r="X3717" s="22" t="str">
        <f>IF(L3717="","",
IF(L3717&lt;Predictability!$B$1,"Low",
IF(L3717&lt;=Predictability!$B$2,"Mid","High")))</f>
        <v>High</v>
      </c>
      <c r="Y3717" s="22">
        <f t="shared" si="117"/>
        <v>1</v>
      </c>
    </row>
    <row r="3718" spans="1:25" x14ac:dyDescent="0.2">
      <c r="A3718" t="s">
        <v>5232</v>
      </c>
      <c r="B3718" t="s">
        <v>2174</v>
      </c>
      <c r="C3718" t="s">
        <v>879</v>
      </c>
      <c r="D3718">
        <v>218</v>
      </c>
      <c r="E3718">
        <v>638</v>
      </c>
      <c r="F3718">
        <v>0</v>
      </c>
      <c r="G3718">
        <v>0</v>
      </c>
      <c r="H3718">
        <v>6.6</v>
      </c>
      <c r="I3718">
        <v>247</v>
      </c>
      <c r="J3718">
        <v>101</v>
      </c>
      <c r="K3718">
        <v>31452765</v>
      </c>
      <c r="L3718">
        <v>24000000</v>
      </c>
      <c r="M3718" s="2">
        <f>VLOOKUP(A3718,Sheet2!$A$1:G7442,2,0)</f>
        <v>39573</v>
      </c>
      <c r="N3718" t="str">
        <f>VLOOKUP(A3718,Sheet2!$A$1:G7442,3,0)</f>
        <v>Color</v>
      </c>
      <c r="O3718" t="str">
        <f>VLOOKUP(A3718,Sheet2!$A$1:G7442,4,0)</f>
        <v>Comedy</v>
      </c>
      <c r="P3718" t="str">
        <f>VLOOKUP(A3718,Sheet2!$A$1:G7442,5,0)</f>
        <v>English</v>
      </c>
      <c r="Q3718" t="str">
        <f>VLOOKUP(A3718,Sheet2!$A$1:G7442,6,0)</f>
        <v>USA</v>
      </c>
      <c r="R3718" t="str">
        <f>VLOOKUP(A3718,Sheet2!$A$1:G7442,7,0)</f>
        <v>R</v>
      </c>
      <c r="S3718" t="str">
        <f>IF(Table1[[#This Row],[Language]]="English","English","Other language")</f>
        <v>English</v>
      </c>
      <c r="T3718">
        <f>Table1[[#This Row],[Gross Revenue]]-Table1[[#This Row],[Budget]]</f>
        <v>7452765</v>
      </c>
      <c r="U3718" s="1">
        <f>(Table1[[#This Row],[Gross Revenue]]/Table1[[#This Row],[Budget]])-1</f>
        <v>0.3105318749999999</v>
      </c>
      <c r="V3718" t="str">
        <f t="shared" si="116"/>
        <v>90-110 minutes</v>
      </c>
      <c r="W3718">
        <f>Table1[[#This Row],[Profit]]/Table1[[#This Row],[Budget]]</f>
        <v>0.31053187500000001</v>
      </c>
      <c r="X3718" s="22" t="str">
        <f>IF(L3718="","",
IF(L3718&lt;Predictability!$B$1,"Low",
IF(L3718&lt;=Predictability!$B$2,"Mid","High")))</f>
        <v>Mid</v>
      </c>
      <c r="Y3718" s="22">
        <f t="shared" si="117"/>
        <v>0</v>
      </c>
    </row>
    <row r="3719" spans="1:25" x14ac:dyDescent="0.2">
      <c r="A3719" t="s">
        <v>4446</v>
      </c>
      <c r="B3719" t="s">
        <v>718</v>
      </c>
      <c r="C3719" t="s">
        <v>988</v>
      </c>
      <c r="D3719">
        <v>17000</v>
      </c>
      <c r="E3719">
        <v>32232</v>
      </c>
      <c r="F3719">
        <v>4000</v>
      </c>
      <c r="G3719">
        <v>0</v>
      </c>
      <c r="H3719">
        <v>6.1</v>
      </c>
      <c r="I3719">
        <v>136</v>
      </c>
      <c r="J3719">
        <v>101</v>
      </c>
      <c r="K3719">
        <v>28045540</v>
      </c>
      <c r="L3719">
        <v>65000000</v>
      </c>
      <c r="M3719" s="2">
        <f>VLOOKUP(A3719,Sheet2!$A$1:G7443,2,0)</f>
        <v>38622</v>
      </c>
      <c r="N3719" t="str">
        <f>VLOOKUP(A3719,Sheet2!$A$1:G7443,3,0)</f>
        <v>Color</v>
      </c>
      <c r="O3719" t="str">
        <f>VLOOKUP(A3719,Sheet2!$A$1:G7443,4,0)</f>
        <v>Action</v>
      </c>
      <c r="P3719" t="str">
        <f>VLOOKUP(A3719,Sheet2!$A$1:G7443,5,0)</f>
        <v>English</v>
      </c>
      <c r="Q3719" t="str">
        <f>VLOOKUP(A3719,Sheet2!$A$1:G7443,6,0)</f>
        <v>USA</v>
      </c>
      <c r="R3719" t="str">
        <f>VLOOKUP(A3719,Sheet2!$A$1:G7443,7,0)</f>
        <v>PG</v>
      </c>
      <c r="S3719" t="str">
        <f>IF(Table1[[#This Row],[Language]]="English","English","Other language")</f>
        <v>English</v>
      </c>
      <c r="T3719">
        <f>Table1[[#This Row],[Gross Revenue]]-Table1[[#This Row],[Budget]]</f>
        <v>-36954460</v>
      </c>
      <c r="U3719" s="1">
        <f>(Table1[[#This Row],[Gross Revenue]]/Table1[[#This Row],[Budget]])-1</f>
        <v>-0.5685301538461538</v>
      </c>
      <c r="V3719" t="str">
        <f t="shared" si="116"/>
        <v>90-110 minutes</v>
      </c>
      <c r="W3719">
        <f>Table1[[#This Row],[Profit]]/Table1[[#This Row],[Budget]]</f>
        <v>-0.5685301538461538</v>
      </c>
      <c r="X3719" s="22" t="str">
        <f>IF(L3719="","",
IF(L3719&lt;Predictability!$B$1,"Low",
IF(L3719&lt;=Predictability!$B$2,"Mid","High")))</f>
        <v>High</v>
      </c>
      <c r="Y3719" s="22">
        <f t="shared" si="117"/>
        <v>0</v>
      </c>
    </row>
    <row r="3720" spans="1:25" x14ac:dyDescent="0.2">
      <c r="A3720" t="s">
        <v>6368</v>
      </c>
      <c r="B3720" t="s">
        <v>229</v>
      </c>
      <c r="C3720" t="s">
        <v>2229</v>
      </c>
      <c r="D3720">
        <v>1000</v>
      </c>
      <c r="E3720">
        <v>2759</v>
      </c>
      <c r="F3720">
        <v>0</v>
      </c>
      <c r="G3720">
        <v>39000</v>
      </c>
      <c r="H3720">
        <v>7.4</v>
      </c>
      <c r="I3720">
        <v>558</v>
      </c>
      <c r="J3720">
        <v>157</v>
      </c>
      <c r="K3720">
        <v>95720716</v>
      </c>
      <c r="L3720">
        <v>40000000</v>
      </c>
      <c r="M3720" s="2">
        <f>VLOOKUP(A3720,Sheet2!$A$1:G7444,2,0)</f>
        <v>41123</v>
      </c>
      <c r="N3720" t="str">
        <f>VLOOKUP(A3720,Sheet2!$A$1:G7444,3,0)</f>
        <v>Color</v>
      </c>
      <c r="O3720" t="str">
        <f>VLOOKUP(A3720,Sheet2!$A$1:G7444,4,0)</f>
        <v>Drama</v>
      </c>
      <c r="P3720" t="str">
        <f>VLOOKUP(A3720,Sheet2!$A$1:G7444,5,0)</f>
        <v>English</v>
      </c>
      <c r="Q3720" t="str">
        <f>VLOOKUP(A3720,Sheet2!$A$1:G7444,6,0)</f>
        <v>USA</v>
      </c>
      <c r="R3720" t="str">
        <f>VLOOKUP(A3720,Sheet2!$A$1:G7444,7,0)</f>
        <v>R</v>
      </c>
      <c r="S3720" t="str">
        <f>IF(Table1[[#This Row],[Language]]="English","English","Other language")</f>
        <v>English</v>
      </c>
      <c r="T3720">
        <f>Table1[[#This Row],[Gross Revenue]]-Table1[[#This Row],[Budget]]</f>
        <v>55720716</v>
      </c>
      <c r="U3720" s="1">
        <f>(Table1[[#This Row],[Gross Revenue]]/Table1[[#This Row],[Budget]])-1</f>
        <v>1.3930178999999998</v>
      </c>
      <c r="V3720" t="str">
        <f t="shared" si="116"/>
        <v>&gt;150 minutes</v>
      </c>
      <c r="W3720">
        <f>Table1[[#This Row],[Profit]]/Table1[[#This Row],[Budget]]</f>
        <v>1.3930179</v>
      </c>
      <c r="X3720" s="22" t="str">
        <f>IF(L3720="","",
IF(L3720&lt;Predictability!$B$1,"Low",
IF(L3720&lt;=Predictability!$B$2,"Mid","High")))</f>
        <v>Mid</v>
      </c>
      <c r="Y3720" s="22">
        <f t="shared" si="117"/>
        <v>1</v>
      </c>
    </row>
    <row r="3721" spans="1:25" x14ac:dyDescent="0.2">
      <c r="A3721" t="s">
        <v>5770</v>
      </c>
      <c r="B3721" t="s">
        <v>2522</v>
      </c>
      <c r="C3721" t="s">
        <v>658</v>
      </c>
      <c r="D3721">
        <v>624</v>
      </c>
      <c r="E3721">
        <v>1209</v>
      </c>
      <c r="F3721">
        <v>52</v>
      </c>
      <c r="G3721">
        <v>507</v>
      </c>
      <c r="H3721">
        <v>7</v>
      </c>
      <c r="I3721">
        <v>81</v>
      </c>
      <c r="J3721">
        <v>116</v>
      </c>
      <c r="K3721">
        <v>1980338</v>
      </c>
      <c r="L3721">
        <v>5000000</v>
      </c>
      <c r="M3721" s="2">
        <f>VLOOKUP(A3721,Sheet2!$A$1:G7445,2,0)</f>
        <v>35876</v>
      </c>
      <c r="N3721" t="str">
        <f>VLOOKUP(A3721,Sheet2!$A$1:G7445,3,0)</f>
        <v>Color</v>
      </c>
      <c r="O3721" t="str">
        <f>VLOOKUP(A3721,Sheet2!$A$1:G7445,4,0)</f>
        <v>Comedy</v>
      </c>
      <c r="P3721" t="str">
        <f>VLOOKUP(A3721,Sheet2!$A$1:G7445,5,0)</f>
        <v>English</v>
      </c>
      <c r="Q3721" t="str">
        <f>VLOOKUP(A3721,Sheet2!$A$1:G7445,6,0)</f>
        <v>USA</v>
      </c>
      <c r="R3721" t="str">
        <f>VLOOKUP(A3721,Sheet2!$A$1:G7445,7,0)</f>
        <v>R</v>
      </c>
      <c r="S3721" t="str">
        <f>IF(Table1[[#This Row],[Language]]="English","English","Other language")</f>
        <v>English</v>
      </c>
      <c r="T3721">
        <f>Table1[[#This Row],[Gross Revenue]]-Table1[[#This Row],[Budget]]</f>
        <v>-3019662</v>
      </c>
      <c r="U3721" s="1">
        <f>(Table1[[#This Row],[Gross Revenue]]/Table1[[#This Row],[Budget]])-1</f>
        <v>-0.60393239999999992</v>
      </c>
      <c r="V3721" t="str">
        <f t="shared" si="116"/>
        <v>111-130 minutes</v>
      </c>
      <c r="W3721">
        <f>Table1[[#This Row],[Profit]]/Table1[[#This Row],[Budget]]</f>
        <v>-0.60393240000000004</v>
      </c>
      <c r="X3721" s="22" t="str">
        <f>IF(L3721="","",
IF(L3721&lt;Predictability!$B$1,"Low",
IF(L3721&lt;=Predictability!$B$2,"Mid","High")))</f>
        <v>Low</v>
      </c>
      <c r="Y3721" s="22">
        <f t="shared" si="117"/>
        <v>0</v>
      </c>
    </row>
    <row r="3722" spans="1:25" x14ac:dyDescent="0.2">
      <c r="A3722" t="s">
        <v>5155</v>
      </c>
      <c r="B3722" t="s">
        <v>315</v>
      </c>
      <c r="C3722" t="s">
        <v>236</v>
      </c>
      <c r="D3722">
        <v>21000</v>
      </c>
      <c r="E3722">
        <v>36928</v>
      </c>
      <c r="F3722">
        <v>21000</v>
      </c>
      <c r="G3722">
        <v>12000</v>
      </c>
      <c r="H3722">
        <v>7.7</v>
      </c>
      <c r="I3722">
        <v>377</v>
      </c>
      <c r="J3722">
        <v>162</v>
      </c>
      <c r="K3722">
        <v>33048353</v>
      </c>
      <c r="L3722">
        <v>65000000</v>
      </c>
      <c r="M3722" s="2">
        <f>VLOOKUP(A3722,Sheet2!$A$1:G7446,2,0)</f>
        <v>39187</v>
      </c>
      <c r="N3722" t="str">
        <f>VLOOKUP(A3722,Sheet2!$A$1:G7446,3,0)</f>
        <v>Color</v>
      </c>
      <c r="O3722" t="str">
        <f>VLOOKUP(A3722,Sheet2!$A$1:G7446,4,0)</f>
        <v>Crime</v>
      </c>
      <c r="P3722" t="str">
        <f>VLOOKUP(A3722,Sheet2!$A$1:G7446,5,0)</f>
        <v>English</v>
      </c>
      <c r="Q3722" t="str">
        <f>VLOOKUP(A3722,Sheet2!$A$1:G7446,6,0)</f>
        <v>USA</v>
      </c>
      <c r="R3722" t="str">
        <f>VLOOKUP(A3722,Sheet2!$A$1:G7446,7,0)</f>
        <v>R</v>
      </c>
      <c r="S3722" t="str">
        <f>IF(Table1[[#This Row],[Language]]="English","English","Other language")</f>
        <v>English</v>
      </c>
      <c r="T3722">
        <f>Table1[[#This Row],[Gross Revenue]]-Table1[[#This Row],[Budget]]</f>
        <v>-31951647</v>
      </c>
      <c r="U3722" s="1">
        <f>(Table1[[#This Row],[Gross Revenue]]/Table1[[#This Row],[Budget]])-1</f>
        <v>-0.4915638</v>
      </c>
      <c r="V3722" t="str">
        <f t="shared" si="116"/>
        <v>&gt;150 minutes</v>
      </c>
      <c r="W3722">
        <f>Table1[[#This Row],[Profit]]/Table1[[#This Row],[Budget]]</f>
        <v>-0.4915638</v>
      </c>
      <c r="X3722" s="22" t="str">
        <f>IF(L3722="","",
IF(L3722&lt;Predictability!$B$1,"Low",
IF(L3722&lt;=Predictability!$B$2,"Mid","High")))</f>
        <v>High</v>
      </c>
      <c r="Y3722" s="22">
        <f t="shared" si="117"/>
        <v>0</v>
      </c>
    </row>
    <row r="3723" spans="1:25" x14ac:dyDescent="0.2">
      <c r="A3723" t="s">
        <v>6666</v>
      </c>
      <c r="B3723" t="s">
        <v>247</v>
      </c>
      <c r="C3723" t="s">
        <v>1598</v>
      </c>
      <c r="D3723">
        <v>15000</v>
      </c>
      <c r="E3723">
        <v>28011</v>
      </c>
      <c r="F3723">
        <v>181</v>
      </c>
      <c r="G3723">
        <v>26000</v>
      </c>
      <c r="H3723">
        <v>7.7</v>
      </c>
      <c r="I3723">
        <v>445</v>
      </c>
      <c r="J3723">
        <v>88</v>
      </c>
      <c r="K3723">
        <v>75590286</v>
      </c>
      <c r="L3723">
        <v>23600000</v>
      </c>
      <c r="M3723" s="2">
        <f>VLOOKUP(A3723,Sheet2!$A$1:G7447,2,0)</f>
        <v>39933</v>
      </c>
      <c r="N3723" t="str">
        <f>VLOOKUP(A3723,Sheet2!$A$1:G7447,3,0)</f>
        <v>Color</v>
      </c>
      <c r="O3723" t="str">
        <f>VLOOKUP(A3723,Sheet2!$A$1:G7447,4,0)</f>
        <v>Adventure</v>
      </c>
      <c r="P3723" t="str">
        <f>VLOOKUP(A3723,Sheet2!$A$1:G7447,5,0)</f>
        <v>English</v>
      </c>
      <c r="Q3723" t="str">
        <f>VLOOKUP(A3723,Sheet2!$A$1:G7447,6,0)</f>
        <v>USA</v>
      </c>
      <c r="R3723" t="str">
        <f>VLOOKUP(A3723,Sheet2!$A$1:G7447,7,0)</f>
        <v>R</v>
      </c>
      <c r="S3723" t="str">
        <f>IF(Table1[[#This Row],[Language]]="English","English","Other language")</f>
        <v>English</v>
      </c>
      <c r="T3723">
        <f>Table1[[#This Row],[Gross Revenue]]-Table1[[#This Row],[Budget]]</f>
        <v>51990286</v>
      </c>
      <c r="U3723" s="1">
        <f>(Table1[[#This Row],[Gross Revenue]]/Table1[[#This Row],[Budget]])-1</f>
        <v>2.2029782203389829</v>
      </c>
      <c r="V3723" t="str">
        <f t="shared" si="116"/>
        <v>&lt;90 minutes</v>
      </c>
      <c r="W3723">
        <f>Table1[[#This Row],[Profit]]/Table1[[#This Row],[Budget]]</f>
        <v>2.2029782203389829</v>
      </c>
      <c r="X3723" s="22" t="str">
        <f>IF(L3723="","",
IF(L3723&lt;Predictability!$B$1,"Low",
IF(L3723&lt;=Predictability!$B$2,"Mid","High")))</f>
        <v>Mid</v>
      </c>
      <c r="Y3723" s="22">
        <f t="shared" si="117"/>
        <v>1</v>
      </c>
    </row>
    <row r="3724" spans="1:25" x14ac:dyDescent="0.2">
      <c r="A3724" t="s">
        <v>3680</v>
      </c>
      <c r="B3724" t="s">
        <v>148</v>
      </c>
      <c r="C3724" t="s">
        <v>721</v>
      </c>
      <c r="D3724">
        <v>3000</v>
      </c>
      <c r="E3724">
        <v>5392</v>
      </c>
      <c r="F3724">
        <v>153</v>
      </c>
      <c r="G3724">
        <v>0</v>
      </c>
      <c r="H3724">
        <v>5.2</v>
      </c>
      <c r="I3724">
        <v>178</v>
      </c>
      <c r="J3724">
        <v>102</v>
      </c>
      <c r="K3724">
        <v>80360866</v>
      </c>
      <c r="L3724">
        <v>80000000</v>
      </c>
      <c r="M3724" s="2">
        <f>VLOOKUP(A3724,Sheet2!$A$1:G7448,2,0)</f>
        <v>40638</v>
      </c>
      <c r="N3724" t="str">
        <f>VLOOKUP(A3724,Sheet2!$A$1:G7448,3,0)</f>
        <v>Color</v>
      </c>
      <c r="O3724" t="str">
        <f>VLOOKUP(A3724,Sheet2!$A$1:G7448,4,0)</f>
        <v>Comedy</v>
      </c>
      <c r="P3724" t="str">
        <f>VLOOKUP(A3724,Sheet2!$A$1:G7448,5,0)</f>
        <v>English</v>
      </c>
      <c r="Q3724" t="str">
        <f>VLOOKUP(A3724,Sheet2!$A$1:G7448,6,0)</f>
        <v>USA</v>
      </c>
      <c r="R3724" t="str">
        <f>VLOOKUP(A3724,Sheet2!$A$1:G7448,7,0)</f>
        <v>PG</v>
      </c>
      <c r="S3724" t="str">
        <f>IF(Table1[[#This Row],[Language]]="English","English","Other language")</f>
        <v>English</v>
      </c>
      <c r="T3724">
        <f>Table1[[#This Row],[Gross Revenue]]-Table1[[#This Row],[Budget]]</f>
        <v>360866</v>
      </c>
      <c r="U3724" s="1">
        <f>(Table1[[#This Row],[Gross Revenue]]/Table1[[#This Row],[Budget]])-1</f>
        <v>4.5108250000001071E-3</v>
      </c>
      <c r="V3724" t="str">
        <f t="shared" si="116"/>
        <v>90-110 minutes</v>
      </c>
      <c r="W3724">
        <f>Table1[[#This Row],[Profit]]/Table1[[#This Row],[Budget]]</f>
        <v>4.5108250000000004E-3</v>
      </c>
      <c r="X3724" s="22" t="str">
        <f>IF(L3724="","",
IF(L3724&lt;Predictability!$B$1,"Low",
IF(L3724&lt;=Predictability!$B$2,"Mid","High")))</f>
        <v>High</v>
      </c>
      <c r="Y3724" s="22">
        <f t="shared" si="117"/>
        <v>0</v>
      </c>
    </row>
    <row r="3725" spans="1:25" x14ac:dyDescent="0.2">
      <c r="A3725" t="s">
        <v>5245</v>
      </c>
      <c r="B3725" t="s">
        <v>302</v>
      </c>
      <c r="C3725" t="s">
        <v>1489</v>
      </c>
      <c r="D3725">
        <v>14000</v>
      </c>
      <c r="E3725">
        <v>34565</v>
      </c>
      <c r="F3725">
        <v>0</v>
      </c>
      <c r="G3725">
        <v>0</v>
      </c>
      <c r="H3725">
        <v>6.6</v>
      </c>
      <c r="I3725">
        <v>135</v>
      </c>
      <c r="J3725">
        <v>90</v>
      </c>
      <c r="K3725">
        <v>45162741</v>
      </c>
      <c r="L3725">
        <v>28000000</v>
      </c>
      <c r="M3725" s="2">
        <f>VLOOKUP(A3725,Sheet2!$A$1:G7449,2,0)</f>
        <v>37086</v>
      </c>
      <c r="N3725" t="str">
        <f>VLOOKUP(A3725,Sheet2!$A$1:G7449,3,0)</f>
        <v>Color</v>
      </c>
      <c r="O3725" t="str">
        <f>VLOOKUP(A3725,Sheet2!$A$1:G7449,4,0)</f>
        <v>Comedy</v>
      </c>
      <c r="P3725" t="str">
        <f>VLOOKUP(A3725,Sheet2!$A$1:G7449,5,0)</f>
        <v>English</v>
      </c>
      <c r="Q3725" t="str">
        <f>VLOOKUP(A3725,Sheet2!$A$1:G7449,6,0)</f>
        <v>Germany</v>
      </c>
      <c r="R3725" t="str">
        <f>VLOOKUP(A3725,Sheet2!$A$1:G7449,7,0)</f>
        <v>PG-13</v>
      </c>
      <c r="S3725" t="str">
        <f>IF(Table1[[#This Row],[Language]]="English","English","Other language")</f>
        <v>English</v>
      </c>
      <c r="T3725">
        <f>Table1[[#This Row],[Gross Revenue]]-Table1[[#This Row],[Budget]]</f>
        <v>17162741</v>
      </c>
      <c r="U3725" s="1">
        <f>(Table1[[#This Row],[Gross Revenue]]/Table1[[#This Row],[Budget]])-1</f>
        <v>0.61295503571428567</v>
      </c>
      <c r="V3725" t="str">
        <f t="shared" si="116"/>
        <v>90-110 minutes</v>
      </c>
      <c r="W3725">
        <f>Table1[[#This Row],[Profit]]/Table1[[#This Row],[Budget]]</f>
        <v>0.61295503571428567</v>
      </c>
      <c r="X3725" s="22" t="str">
        <f>IF(L3725="","",
IF(L3725&lt;Predictability!$B$1,"Low",
IF(L3725&lt;=Predictability!$B$2,"Mid","High")))</f>
        <v>Mid</v>
      </c>
      <c r="Y3725" s="22">
        <f t="shared" si="117"/>
        <v>1</v>
      </c>
    </row>
    <row r="3726" spans="1:25" x14ac:dyDescent="0.2">
      <c r="A3726" t="s">
        <v>3384</v>
      </c>
      <c r="B3726" t="s">
        <v>245</v>
      </c>
      <c r="C3726" t="s">
        <v>246</v>
      </c>
      <c r="D3726">
        <v>2000</v>
      </c>
      <c r="E3726">
        <v>5022</v>
      </c>
      <c r="F3726">
        <v>12</v>
      </c>
      <c r="G3726">
        <v>494</v>
      </c>
      <c r="H3726">
        <v>4.2</v>
      </c>
      <c r="I3726">
        <v>63</v>
      </c>
      <c r="J3726">
        <v>83</v>
      </c>
      <c r="K3726">
        <v>11631245</v>
      </c>
      <c r="L3726">
        <v>35000000</v>
      </c>
      <c r="M3726" s="2">
        <f>VLOOKUP(A3726,Sheet2!$A$1:G7450,2,0)</f>
        <v>38810</v>
      </c>
      <c r="N3726" t="str">
        <f>VLOOKUP(A3726,Sheet2!$A$1:G7450,3,0)</f>
        <v>Color</v>
      </c>
      <c r="O3726" t="str">
        <f>VLOOKUP(A3726,Sheet2!$A$1:G7450,4,0)</f>
        <v>Action</v>
      </c>
      <c r="P3726" t="str">
        <f>VLOOKUP(A3726,Sheet2!$A$1:G7450,5,0)</f>
        <v>English</v>
      </c>
      <c r="Q3726" t="str">
        <f>VLOOKUP(A3726,Sheet2!$A$1:G7450,6,0)</f>
        <v>USA</v>
      </c>
      <c r="R3726" t="str">
        <f>VLOOKUP(A3726,Sheet2!$A$1:G7450,7,0)</f>
        <v>PG</v>
      </c>
      <c r="S3726" t="str">
        <f>IF(Table1[[#This Row],[Language]]="English","English","Other language")</f>
        <v>English</v>
      </c>
      <c r="T3726">
        <f>Table1[[#This Row],[Gross Revenue]]-Table1[[#This Row],[Budget]]</f>
        <v>-23368755</v>
      </c>
      <c r="U3726" s="1">
        <f>(Table1[[#This Row],[Gross Revenue]]/Table1[[#This Row],[Budget]])-1</f>
        <v>-0.66767871428571435</v>
      </c>
      <c r="V3726" t="str">
        <f t="shared" si="116"/>
        <v>&lt;90 minutes</v>
      </c>
      <c r="W3726">
        <f>Table1[[#This Row],[Profit]]/Table1[[#This Row],[Budget]]</f>
        <v>-0.66767871428571424</v>
      </c>
      <c r="X3726" s="22" t="str">
        <f>IF(L3726="","",
IF(L3726&lt;Predictability!$B$1,"Low",
IF(L3726&lt;=Predictability!$B$2,"Mid","High")))</f>
        <v>Mid</v>
      </c>
      <c r="Y3726" s="22">
        <f t="shared" si="117"/>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B73B-213E-9148-A3FD-6D97CD880EF7}">
  <dimension ref="A1:E9"/>
  <sheetViews>
    <sheetView tabSelected="1" workbookViewId="0">
      <selection activeCell="D15" sqref="D15"/>
    </sheetView>
  </sheetViews>
  <sheetFormatPr baseColWidth="10" defaultRowHeight="15" x14ac:dyDescent="0.2"/>
  <cols>
    <col min="1" max="1" width="13" bestFit="1" customWidth="1"/>
    <col min="2" max="2" width="13.83203125" bestFit="1" customWidth="1"/>
    <col min="3" max="3" width="15.33203125" bestFit="1" customWidth="1"/>
    <col min="4" max="4" width="19.5" bestFit="1" customWidth="1"/>
    <col min="5" max="5" width="16.83203125" bestFit="1" customWidth="1"/>
  </cols>
  <sheetData>
    <row r="1" spans="1:5" x14ac:dyDescent="0.2">
      <c r="A1" t="s">
        <v>7111</v>
      </c>
      <c r="B1">
        <f>_xlfn.PERCENTILE.INC(Main!L:L,0.25)</f>
        <v>9000000</v>
      </c>
      <c r="D1" t="s">
        <v>7113</v>
      </c>
    </row>
    <row r="2" spans="1:5" x14ac:dyDescent="0.2">
      <c r="A2" t="s">
        <v>7112</v>
      </c>
      <c r="B2">
        <f>_xlfn.PERCENTILE.INC(Main!L:L,0.75)</f>
        <v>50000000</v>
      </c>
      <c r="D2" t="s">
        <v>7114</v>
      </c>
    </row>
    <row r="6" spans="1:5" x14ac:dyDescent="0.2">
      <c r="A6" s="24" t="s">
        <v>7116</v>
      </c>
      <c r="B6" s="24" t="s">
        <v>7117</v>
      </c>
      <c r="C6" s="24" t="s">
        <v>7118</v>
      </c>
      <c r="D6" s="24" t="s">
        <v>7119</v>
      </c>
      <c r="E6" s="24" t="s">
        <v>7120</v>
      </c>
    </row>
    <row r="7" spans="1:5" x14ac:dyDescent="0.2">
      <c r="A7" s="24" t="s">
        <v>7091</v>
      </c>
      <c r="B7" s="23" cm="1">
        <f t="array" ref="B7">_xlfn.LET(
_xlpm.tier,$A7,
_xlpm.x,_xlfn._xlws.FILTER(Main!$E:$E,(Main!$X:$X=_xlpm.tier)*ISNUMBER(Main!$E:$E)*ISNUMBER(Main!$W:$W)),
_xlpm.y,_xlfn._xlws.FILTER(Main!$W:$W,(Main!$X:$X=_xlpm.tier)*ISNUMBER(Main!$E:$E)*ISNUMBER(Main!$W:$W)),
IFERROR(CORREL(_xlpm.x,_xlpm.y),"")
)</f>
        <v>-2.5455883049704489E-2</v>
      </c>
      <c r="C7" s="23" cm="1">
        <f t="array" ref="C7">_xlfn.LET(
_xlpm.tier,$A7,
_xlpm.x,_xlfn._xlws.FILTER(Main!$G:$G,(Main!$X:$X=_xlpm.tier)*ISNUMBER(Main!$G:$G)*ISNUMBER(Main!$W:$W)),
_xlpm.y,_xlfn._xlws.FILTER(Main!$W:$W,(Main!$X:$X=_xlpm.tier)*ISNUMBER(Main!$G:$G)*ISNUMBER(Main!$W:$W)),
IFERROR(CORREL(_xlpm.x,_xlpm.y),"")
)</f>
        <v>1.2575939424389244E-2</v>
      </c>
      <c r="D7" s="23" cm="1">
        <f t="array" ref="D7">_xlfn.LET(
_xlpm.tier,$A7,
_xlpm.x,_xlfn._xlws.FILTER(Main!$D:$D,(Main!$X:$X=_xlpm.tier)*ISNUMBER(Main!$D:$D)*ISNUMBER(Main!$W:$W)),
_xlpm.y,_xlfn._xlws.FILTER(Main!$W:$W,(Main!$X:$X=_xlpm.tier)*ISNUMBER(Main!$D:$D)*ISNUMBER(Main!$W:$W)),
IFERROR(CORREL(_xlpm.x,_xlpm.y),"")
)</f>
        <v>-2.0580914770266839E-2</v>
      </c>
      <c r="E7" s="23" cm="1">
        <f t="array" ref="E7">_xlfn.LET(
_xlpm.tier,$A7,
_xlpm.x,_xlfn._xlws.FILTER(Main!$F:$F,(Main!$X:$X=_xlpm.tier)*ISNUMBER(Main!$F:$F)*ISNUMBER(Main!$W:$W)),
_xlpm.y,_xlfn._xlws.FILTER(Main!$W:$W,(Main!$X:$X=_xlpm.tier)*ISNUMBER(Main!$F:$F)*ISNUMBER(Main!$W:$W)),
IFERROR(CORREL(_xlpm.x,_xlpm.y),"")
)</f>
        <v>-6.8706769129097019E-3</v>
      </c>
    </row>
    <row r="8" spans="1:5" x14ac:dyDescent="0.2">
      <c r="A8" s="24" t="s">
        <v>7115</v>
      </c>
      <c r="B8" s="23" cm="1">
        <f t="array" ref="B8">_xlfn.LET(
_xlpm.tier,$A8,
_xlpm.x,_xlfn._xlws.FILTER(Main!$E:$E,(Main!$X:$X=_xlpm.tier)*ISNUMBER(Main!$E:$E)*ISNUMBER(Main!$W:$W)),
_xlpm.y,_xlfn._xlws.FILTER(Main!$W:$W,(Main!$X:$X=_xlpm.tier)*ISNUMBER(Main!$E:$E)*ISNUMBER(Main!$W:$W)),
IFERROR(CORREL(_xlpm.x,_xlpm.y),"")
)</f>
        <v>4.2609917334400359E-2</v>
      </c>
      <c r="C8" s="23" cm="1">
        <f t="array" ref="C8">_xlfn.LET(
_xlpm.tier,$A8,
_xlpm.x,_xlfn._xlws.FILTER(Main!$G:$G,(Main!$X:$X=_xlpm.tier)*ISNUMBER(Main!$G:$G)*ISNUMBER(Main!$W:$W)),
_xlpm.y,_xlfn._xlws.FILTER(Main!$W:$W,(Main!$X:$X=_xlpm.tier)*ISNUMBER(Main!$G:$G)*ISNUMBER(Main!$W:$W)),
IFERROR(CORREL(_xlpm.x,_xlpm.y),"")
)</f>
        <v>0.17748556850601394</v>
      </c>
      <c r="D8" s="23" cm="1">
        <f t="array" ref="D8">_xlfn.LET(
_xlpm.tier,$A8,
_xlpm.x,_xlfn._xlws.FILTER(Main!$D:$D,(Main!$X:$X=_xlpm.tier)*ISNUMBER(Main!$D:$D)*ISNUMBER(Main!$W:$W)),
_xlpm.y,_xlfn._xlws.FILTER(Main!$W:$W,(Main!$X:$X=_xlpm.tier)*ISNUMBER(Main!$D:$D)*ISNUMBER(Main!$W:$W)),
IFERROR(CORREL(_xlpm.x,_xlpm.y),"")
)</f>
        <v>3.5674739858666704E-2</v>
      </c>
      <c r="E8" s="23" cm="1">
        <f t="array" ref="E8">_xlfn.LET(
_xlpm.tier,$A8,
_xlpm.x,_xlfn._xlws.FILTER(Main!$F:$F,(Main!$X:$X=_xlpm.tier)*ISNUMBER(Main!$F:$F)*ISNUMBER(Main!$W:$W)),
_xlpm.y,_xlfn._xlws.FILTER(Main!$W:$W,(Main!$X:$X=_xlpm.tier)*ISNUMBER(Main!$F:$F)*ISNUMBER(Main!$W:$W)),
IFERROR(CORREL(_xlpm.x,_xlpm.y),"")
)</f>
        <v>0.10865116195787057</v>
      </c>
    </row>
    <row r="9" spans="1:5" x14ac:dyDescent="0.2">
      <c r="A9" s="24" t="s">
        <v>7092</v>
      </c>
      <c r="B9" s="23" cm="1">
        <f t="array" ref="B9">_xlfn.LET(
_xlpm.tier,$A9,
_xlpm.x,_xlfn._xlws.FILTER(Main!$E:$E,(Main!$X:$X=_xlpm.tier)*ISNUMBER(Main!$E:$E)*ISNUMBER(Main!$W:$W)),
_xlpm.y,_xlfn._xlws.FILTER(Main!$W:$W,(Main!$X:$X=_xlpm.tier)*ISNUMBER(Main!$E:$E)*ISNUMBER(Main!$W:$W)),
IFERROR(CORREL(_xlpm.x,_xlpm.y),"")
)</f>
        <v>0.14691975305733368</v>
      </c>
      <c r="C9" s="23" cm="1">
        <f t="array" ref="C9">_xlfn.LET(
_xlpm.tier,$A9,
_xlpm.x,_xlfn._xlws.FILTER(Main!$G:$G,(Main!$X:$X=_xlpm.tier)*ISNUMBER(Main!$G:$G)*ISNUMBER(Main!$W:$W)),
_xlpm.y,_xlfn._xlws.FILTER(Main!$W:$W,(Main!$X:$X=_xlpm.tier)*ISNUMBER(Main!$G:$G)*ISNUMBER(Main!$W:$W)),
IFERROR(CORREL(_xlpm.x,_xlpm.y),"")
)</f>
        <v>0.2178752637140805</v>
      </c>
      <c r="D9" s="23" cm="1">
        <f t="array" ref="D9">_xlfn.LET(
_xlpm.tier,$A9,
_xlpm.x,_xlfn._xlws.FILTER(Main!$D:$D,(Main!$X:$X=_xlpm.tier)*ISNUMBER(Main!$D:$D)*ISNUMBER(Main!$W:$W)),
_xlpm.y,_xlfn._xlws.FILTER(Main!$W:$W,(Main!$X:$X=_xlpm.tier)*ISNUMBER(Main!$D:$D)*ISNUMBER(Main!$W:$W)),
IFERROR(CORREL(_xlpm.x,_xlpm.y),"")
)</f>
        <v>8.2398348223873985E-2</v>
      </c>
      <c r="E9" s="23" cm="1">
        <f t="array" ref="E9">_xlfn.LET(
_xlpm.tier,$A9,
_xlpm.x,_xlfn._xlws.FILTER(Main!$F:$F,(Main!$X:$X=_xlpm.tier)*ISNUMBER(Main!$F:$F)*ISNUMBER(Main!$W:$W)),
_xlpm.y,_xlfn._xlws.FILTER(Main!$W:$W,(Main!$X:$X=_xlpm.tier)*ISNUMBER(Main!$F:$F)*ISNUMBER(Main!$W:$W)),
IFERROR(CORREL(_xlpm.x,_xlpm.y),"")
)</f>
        <v>0.10065680694137137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46308-1CA1-4F98-8AF7-1FA6797E9CBE}">
  <dimension ref="A1:H74"/>
  <sheetViews>
    <sheetView workbookViewId="0">
      <selection activeCell="I33" sqref="I33"/>
    </sheetView>
  </sheetViews>
  <sheetFormatPr baseColWidth="10" defaultColWidth="8.83203125" defaultRowHeight="15" x14ac:dyDescent="0.2"/>
  <cols>
    <col min="1" max="1" width="19.6640625" bestFit="1" customWidth="1"/>
    <col min="2" max="2" width="15" bestFit="1" customWidth="1"/>
    <col min="3" max="3" width="20.33203125" bestFit="1" customWidth="1"/>
    <col min="4" max="4" width="28" bestFit="1" customWidth="1"/>
    <col min="5" max="5" width="25.83203125" bestFit="1" customWidth="1"/>
  </cols>
  <sheetData>
    <row r="1" spans="1:8" x14ac:dyDescent="0.2">
      <c r="A1" s="3" t="s">
        <v>7054</v>
      </c>
      <c r="B1" t="s">
        <v>7086</v>
      </c>
    </row>
    <row r="3" spans="1:8" x14ac:dyDescent="0.2">
      <c r="A3" s="3" t="s">
        <v>7082</v>
      </c>
      <c r="B3" t="s">
        <v>7088</v>
      </c>
      <c r="C3" t="s">
        <v>7080</v>
      </c>
      <c r="D3" t="s">
        <v>7087</v>
      </c>
      <c r="E3" s="5" t="s">
        <v>7084</v>
      </c>
    </row>
    <row r="4" spans="1:8" x14ac:dyDescent="0.2">
      <c r="A4" s="9" t="s">
        <v>2948</v>
      </c>
      <c r="B4">
        <v>2</v>
      </c>
      <c r="C4">
        <v>1.1909079499999999</v>
      </c>
      <c r="D4" s="11">
        <v>6000</v>
      </c>
      <c r="E4" s="5">
        <v>7.7</v>
      </c>
    </row>
    <row r="5" spans="1:8" x14ac:dyDescent="0.2">
      <c r="A5" s="9" t="s">
        <v>1869</v>
      </c>
      <c r="B5">
        <v>3</v>
      </c>
      <c r="C5">
        <v>0.79144340714285699</v>
      </c>
      <c r="D5" s="11">
        <v>2000</v>
      </c>
      <c r="E5" s="5">
        <v>6.5</v>
      </c>
    </row>
    <row r="6" spans="1:8" x14ac:dyDescent="0.2">
      <c r="A6" s="9" t="s">
        <v>479</v>
      </c>
      <c r="B6">
        <v>12</v>
      </c>
      <c r="C6">
        <v>0.21717822523192282</v>
      </c>
      <c r="D6" s="11">
        <v>14000</v>
      </c>
      <c r="E6" s="5">
        <v>6.4666666666666659</v>
      </c>
    </row>
    <row r="7" spans="1:8" x14ac:dyDescent="0.2">
      <c r="A7" s="9" t="s">
        <v>2713</v>
      </c>
      <c r="B7">
        <v>2</v>
      </c>
      <c r="C7">
        <v>0.19178668286445014</v>
      </c>
      <c r="D7" s="11">
        <v>860</v>
      </c>
      <c r="E7" s="5">
        <v>7.4</v>
      </c>
    </row>
    <row r="8" spans="1:8" x14ac:dyDescent="0.2">
      <c r="A8" s="9" t="s">
        <v>1853</v>
      </c>
      <c r="B8">
        <v>2</v>
      </c>
      <c r="C8">
        <v>0.19178668286445014</v>
      </c>
      <c r="D8" s="11">
        <v>943</v>
      </c>
      <c r="E8" s="5">
        <v>6.75</v>
      </c>
    </row>
    <row r="9" spans="1:8" x14ac:dyDescent="0.2">
      <c r="A9" s="9" t="s">
        <v>1809</v>
      </c>
      <c r="B9">
        <v>2</v>
      </c>
      <c r="C9">
        <v>0.19178668286445014</v>
      </c>
      <c r="D9" s="11">
        <v>839</v>
      </c>
      <c r="E9" s="5">
        <v>6.4</v>
      </c>
    </row>
    <row r="10" spans="1:8" x14ac:dyDescent="0.2">
      <c r="A10" s="9" t="s">
        <v>2197</v>
      </c>
      <c r="B10">
        <v>2</v>
      </c>
      <c r="C10">
        <v>0.19178668286445014</v>
      </c>
      <c r="D10" s="11">
        <v>830</v>
      </c>
      <c r="E10" s="5">
        <v>6.65</v>
      </c>
    </row>
    <row r="11" spans="1:8" x14ac:dyDescent="0.2">
      <c r="A11" s="9" t="s">
        <v>907</v>
      </c>
      <c r="B11">
        <v>2</v>
      </c>
      <c r="C11">
        <v>0.19178668286445014</v>
      </c>
      <c r="D11" s="11">
        <v>1000</v>
      </c>
      <c r="E11" s="5">
        <v>6.4499999999999993</v>
      </c>
    </row>
    <row r="12" spans="1:8" x14ac:dyDescent="0.2">
      <c r="A12" s="9" t="s">
        <v>1064</v>
      </c>
      <c r="B12">
        <v>3</v>
      </c>
      <c r="C12">
        <v>0.19178668286445014</v>
      </c>
      <c r="D12" s="11">
        <v>968</v>
      </c>
      <c r="E12" s="5">
        <v>6.5</v>
      </c>
    </row>
    <row r="13" spans="1:8" x14ac:dyDescent="0.2">
      <c r="A13" s="9" t="s">
        <v>936</v>
      </c>
      <c r="B13">
        <v>2</v>
      </c>
      <c r="C13">
        <v>0.19178668286445014</v>
      </c>
      <c r="D13" s="11">
        <v>1000</v>
      </c>
      <c r="E13" s="5">
        <v>6.75</v>
      </c>
    </row>
    <row r="14" spans="1:8" x14ac:dyDescent="0.2">
      <c r="A14" s="9" t="s">
        <v>1963</v>
      </c>
      <c r="B14">
        <v>3</v>
      </c>
      <c r="C14">
        <v>0.166947550481062</v>
      </c>
      <c r="D14" s="11">
        <v>975</v>
      </c>
      <c r="E14" s="5">
        <v>6.6333333333333329</v>
      </c>
    </row>
    <row r="15" spans="1:8" x14ac:dyDescent="0.2">
      <c r="A15" s="9" t="s">
        <v>2359</v>
      </c>
      <c r="B15">
        <v>2</v>
      </c>
      <c r="C15">
        <v>0.15452798428936793</v>
      </c>
      <c r="D15" s="11">
        <v>25000</v>
      </c>
      <c r="E15" s="5">
        <v>7.15</v>
      </c>
    </row>
    <row r="16" spans="1:8" x14ac:dyDescent="0.2">
      <c r="A16" s="9" t="s">
        <v>2250</v>
      </c>
      <c r="B16">
        <v>2</v>
      </c>
      <c r="C16">
        <v>0.15452798428936793</v>
      </c>
      <c r="D16" s="11">
        <v>17000</v>
      </c>
      <c r="E16" s="5">
        <v>6.7</v>
      </c>
    </row>
    <row r="17" spans="1:5" x14ac:dyDescent="0.2">
      <c r="A17" s="9" t="s">
        <v>1822</v>
      </c>
      <c r="B17">
        <v>2</v>
      </c>
      <c r="C17">
        <v>0.15452798428936793</v>
      </c>
      <c r="D17" s="11">
        <v>1000</v>
      </c>
      <c r="E17" s="5">
        <v>6.9499999999999993</v>
      </c>
    </row>
    <row r="18" spans="1:5" x14ac:dyDescent="0.2">
      <c r="A18" s="9" t="s">
        <v>568</v>
      </c>
      <c r="B18">
        <v>3</v>
      </c>
      <c r="C18">
        <v>0.14210841809767386</v>
      </c>
      <c r="D18" s="11">
        <v>925</v>
      </c>
      <c r="E18" s="5">
        <v>6.5666666666666664</v>
      </c>
    </row>
    <row r="19" spans="1:5" hidden="1" x14ac:dyDescent="0.2">
      <c r="A19" s="9" t="s">
        <v>1935</v>
      </c>
      <c r="B19">
        <v>6</v>
      </c>
      <c r="C19">
        <v>0.14069194700933077</v>
      </c>
      <c r="D19" s="11">
        <v>2000</v>
      </c>
      <c r="E19" s="5">
        <v>7.2166666666666677</v>
      </c>
    </row>
    <row r="20" spans="1:5" x14ac:dyDescent="0.2">
      <c r="A20" s="9" t="s">
        <v>1039</v>
      </c>
      <c r="B20">
        <v>6</v>
      </c>
      <c r="C20">
        <v>0.13937743327868105</v>
      </c>
      <c r="D20" s="11">
        <v>10000</v>
      </c>
      <c r="E20" s="5">
        <v>6.583333333333333</v>
      </c>
    </row>
    <row r="21" spans="1:5" x14ac:dyDescent="0.2">
      <c r="A21" s="9" t="s">
        <v>677</v>
      </c>
      <c r="B21">
        <v>10</v>
      </c>
      <c r="C21">
        <v>0.1392930989020755</v>
      </c>
      <c r="D21" s="11">
        <v>12000</v>
      </c>
      <c r="E21" s="5">
        <v>6.6</v>
      </c>
    </row>
    <row r="22" spans="1:5" x14ac:dyDescent="0.2">
      <c r="A22" s="9" t="s">
        <v>133</v>
      </c>
      <c r="B22">
        <v>5</v>
      </c>
      <c r="C22">
        <v>0.13217276514431858</v>
      </c>
      <c r="D22" s="11">
        <v>1000</v>
      </c>
      <c r="E22" s="5">
        <v>6.6400000000000006</v>
      </c>
    </row>
    <row r="23" spans="1:5" x14ac:dyDescent="0.2">
      <c r="A23" s="9" t="s">
        <v>870</v>
      </c>
      <c r="B23">
        <v>3</v>
      </c>
      <c r="C23">
        <v>0.12536256238582391</v>
      </c>
      <c r="D23" s="11">
        <v>3000</v>
      </c>
      <c r="E23" s="5">
        <v>6.4666666666666659</v>
      </c>
    </row>
    <row r="24" spans="1:5" x14ac:dyDescent="0.2">
      <c r="A24" s="9" t="s">
        <v>900</v>
      </c>
      <c r="B24">
        <v>6</v>
      </c>
      <c r="C24">
        <v>0.11858493923106199</v>
      </c>
      <c r="D24" s="11">
        <v>15000</v>
      </c>
      <c r="E24" s="5">
        <v>6.5</v>
      </c>
    </row>
    <row r="25" spans="1:5" x14ac:dyDescent="0.2">
      <c r="A25" s="9" t="s">
        <v>2748</v>
      </c>
      <c r="B25">
        <v>3</v>
      </c>
      <c r="C25">
        <v>0.1172692857142857</v>
      </c>
      <c r="D25" s="11">
        <v>1000</v>
      </c>
      <c r="E25" s="5">
        <v>7.9666666666666677</v>
      </c>
    </row>
    <row r="26" spans="1:5" x14ac:dyDescent="0.2">
      <c r="A26" s="9" t="s">
        <v>1471</v>
      </c>
      <c r="B26">
        <v>4</v>
      </c>
      <c r="C26">
        <v>0.1172692857142857</v>
      </c>
      <c r="D26" s="11">
        <v>5000</v>
      </c>
      <c r="E26" s="5">
        <v>7.3249999999999993</v>
      </c>
    </row>
    <row r="27" spans="1:5" x14ac:dyDescent="0.2">
      <c r="A27" s="9" t="s">
        <v>247</v>
      </c>
      <c r="B27">
        <v>11</v>
      </c>
      <c r="C27">
        <v>0.1147565657312208</v>
      </c>
      <c r="D27" s="11">
        <v>15000</v>
      </c>
      <c r="E27" s="5">
        <v>6.6636363636363631</v>
      </c>
    </row>
    <row r="28" spans="1:5" x14ac:dyDescent="0.2">
      <c r="A28" s="9" t="s">
        <v>1139</v>
      </c>
      <c r="B28">
        <v>3</v>
      </c>
      <c r="C28">
        <v>0.11180731607630008</v>
      </c>
      <c r="D28" s="11">
        <v>745</v>
      </c>
      <c r="E28" s="5">
        <v>7.1000000000000005</v>
      </c>
    </row>
    <row r="29" spans="1:5" x14ac:dyDescent="0.2">
      <c r="A29" s="9" t="s">
        <v>1955</v>
      </c>
      <c r="B29">
        <v>3</v>
      </c>
      <c r="C29">
        <v>0.11180731607630008</v>
      </c>
      <c r="D29" s="11">
        <v>2000</v>
      </c>
      <c r="E29" s="5">
        <v>6.666666666666667</v>
      </c>
    </row>
    <row r="30" spans="1:5" x14ac:dyDescent="0.2">
      <c r="A30" s="9" t="s">
        <v>1369</v>
      </c>
      <c r="B30">
        <v>3</v>
      </c>
      <c r="C30">
        <v>0.11180731607630008</v>
      </c>
      <c r="D30" s="11">
        <v>1000</v>
      </c>
      <c r="E30" s="5">
        <v>6.9333333333333327</v>
      </c>
    </row>
    <row r="31" spans="1:5" x14ac:dyDescent="0.2">
      <c r="A31" s="9" t="s">
        <v>421</v>
      </c>
      <c r="B31">
        <v>4</v>
      </c>
      <c r="C31">
        <v>9.9922910930294567E-2</v>
      </c>
      <c r="D31" s="11">
        <v>963</v>
      </c>
      <c r="E31" s="5">
        <v>6.4250000000000007</v>
      </c>
    </row>
    <row r="32" spans="1:5" x14ac:dyDescent="0.2">
      <c r="A32" s="9" t="s">
        <v>805</v>
      </c>
      <c r="B32">
        <v>8</v>
      </c>
      <c r="C32">
        <v>9.9387749884606025E-2</v>
      </c>
      <c r="D32" s="11">
        <v>7000</v>
      </c>
      <c r="E32" s="5">
        <v>7.15</v>
      </c>
    </row>
    <row r="33" spans="1:5" x14ac:dyDescent="0.2">
      <c r="A33" s="9" t="s">
        <v>2659</v>
      </c>
      <c r="B33">
        <v>3</v>
      </c>
      <c r="C33">
        <v>9.4140786002297513E-2</v>
      </c>
      <c r="D33" s="11">
        <v>8000</v>
      </c>
      <c r="E33" s="5">
        <v>7.3999999999999995</v>
      </c>
    </row>
    <row r="34" spans="1:5" x14ac:dyDescent="0.2">
      <c r="A34" s="9" t="s">
        <v>894</v>
      </c>
      <c r="B34">
        <v>2</v>
      </c>
      <c r="C34">
        <v>9.2150502146510785E-2</v>
      </c>
      <c r="D34" s="11">
        <v>1000</v>
      </c>
      <c r="E34" s="5">
        <v>6.5</v>
      </c>
    </row>
    <row r="35" spans="1:5" x14ac:dyDescent="0.2">
      <c r="A35" s="9" t="s">
        <v>1954</v>
      </c>
      <c r="B35">
        <v>2</v>
      </c>
      <c r="C35">
        <v>9.2150502146510785E-2</v>
      </c>
      <c r="D35" s="11">
        <v>496</v>
      </c>
      <c r="E35" s="5">
        <v>6.8000000000000007</v>
      </c>
    </row>
    <row r="36" spans="1:5" x14ac:dyDescent="0.2">
      <c r="A36" s="9" t="s">
        <v>1685</v>
      </c>
      <c r="B36">
        <v>7</v>
      </c>
      <c r="C36">
        <v>8.1384698390827542E-2</v>
      </c>
      <c r="D36" s="11">
        <v>11000</v>
      </c>
      <c r="E36" s="5">
        <v>6.5857142857142863</v>
      </c>
    </row>
    <row r="37" spans="1:5" x14ac:dyDescent="0.2">
      <c r="A37" s="9" t="s">
        <v>185</v>
      </c>
      <c r="B37">
        <v>2</v>
      </c>
      <c r="C37">
        <v>7.1817632682225074E-2</v>
      </c>
      <c r="D37" s="11">
        <v>5000</v>
      </c>
      <c r="E37" s="5">
        <v>7.15</v>
      </c>
    </row>
    <row r="38" spans="1:5" x14ac:dyDescent="0.2">
      <c r="A38" s="9" t="s">
        <v>1007</v>
      </c>
      <c r="B38">
        <v>2</v>
      </c>
      <c r="C38">
        <v>7.1817632682225074E-2</v>
      </c>
      <c r="D38" s="11">
        <v>16000</v>
      </c>
      <c r="E38" s="5">
        <v>7.1</v>
      </c>
    </row>
    <row r="39" spans="1:5" x14ac:dyDescent="0.2">
      <c r="A39" s="9" t="s">
        <v>558</v>
      </c>
      <c r="B39">
        <v>2</v>
      </c>
      <c r="C39">
        <v>7.1817632682225074E-2</v>
      </c>
      <c r="D39" s="11">
        <v>975</v>
      </c>
      <c r="E39" s="5">
        <v>6.75</v>
      </c>
    </row>
    <row r="40" spans="1:5" x14ac:dyDescent="0.2">
      <c r="A40" s="9" t="s">
        <v>1936</v>
      </c>
      <c r="B40">
        <v>3</v>
      </c>
      <c r="C40">
        <v>6.2129051309523807E-2</v>
      </c>
      <c r="D40" s="11">
        <v>3000</v>
      </c>
      <c r="E40" s="5">
        <v>6.7</v>
      </c>
    </row>
    <row r="41" spans="1:5" x14ac:dyDescent="0.2">
      <c r="A41" s="9" t="s">
        <v>588</v>
      </c>
      <c r="B41">
        <v>8</v>
      </c>
      <c r="C41">
        <v>6.0615973740967749E-2</v>
      </c>
      <c r="D41" s="11">
        <v>13000</v>
      </c>
      <c r="E41" s="5">
        <v>6.8875000000000002</v>
      </c>
    </row>
    <row r="42" spans="1:5" x14ac:dyDescent="0.2">
      <c r="A42" s="9" t="s">
        <v>1073</v>
      </c>
      <c r="B42">
        <v>6</v>
      </c>
      <c r="C42">
        <v>5.9398066490530997E-2</v>
      </c>
      <c r="D42" s="11">
        <v>22000</v>
      </c>
      <c r="E42" s="5">
        <v>6.5166666666666666</v>
      </c>
    </row>
    <row r="43" spans="1:5" x14ac:dyDescent="0.2">
      <c r="A43" s="9" t="s">
        <v>2768</v>
      </c>
      <c r="B43">
        <v>2</v>
      </c>
      <c r="C43">
        <v>5.4891803571428574E-2</v>
      </c>
      <c r="D43" s="11">
        <v>513</v>
      </c>
      <c r="E43" s="5">
        <v>6.75</v>
      </c>
    </row>
    <row r="44" spans="1:5" x14ac:dyDescent="0.2">
      <c r="A44" s="9" t="s">
        <v>3100</v>
      </c>
      <c r="B44">
        <v>2</v>
      </c>
      <c r="C44">
        <v>5.4891803571428574E-2</v>
      </c>
      <c r="D44" s="11">
        <v>1000</v>
      </c>
      <c r="E44" s="5">
        <v>7.4499999999999993</v>
      </c>
    </row>
    <row r="45" spans="1:5" x14ac:dyDescent="0.2">
      <c r="A45" s="9" t="s">
        <v>848</v>
      </c>
      <c r="B45">
        <v>2</v>
      </c>
      <c r="C45">
        <v>5.4891803571428574E-2</v>
      </c>
      <c r="D45" s="11">
        <v>2000</v>
      </c>
      <c r="E45" s="5">
        <v>7.65</v>
      </c>
    </row>
    <row r="46" spans="1:5" x14ac:dyDescent="0.2">
      <c r="A46" s="9" t="s">
        <v>661</v>
      </c>
      <c r="B46">
        <v>19</v>
      </c>
      <c r="C46">
        <v>4.7634243290518324E-2</v>
      </c>
      <c r="D46" s="11">
        <v>24000</v>
      </c>
      <c r="E46" s="5">
        <v>6.7368421052631575</v>
      </c>
    </row>
    <row r="47" spans="1:5" x14ac:dyDescent="0.2">
      <c r="A47" s="9" t="s">
        <v>1308</v>
      </c>
      <c r="B47">
        <v>3</v>
      </c>
      <c r="C47">
        <v>4.5383195597673863E-2</v>
      </c>
      <c r="D47" s="11">
        <v>1000</v>
      </c>
      <c r="E47" s="5">
        <v>7.0666666666666673</v>
      </c>
    </row>
    <row r="48" spans="1:5" x14ac:dyDescent="0.2">
      <c r="A48" s="9" t="s">
        <v>2313</v>
      </c>
      <c r="B48">
        <v>2</v>
      </c>
      <c r="C48">
        <v>4.5317837571221209E-2</v>
      </c>
      <c r="D48" s="11">
        <v>883</v>
      </c>
      <c r="E48" s="5">
        <v>7.2</v>
      </c>
    </row>
    <row r="49" spans="1:5" x14ac:dyDescent="0.2">
      <c r="A49" s="9" t="s">
        <v>2877</v>
      </c>
      <c r="B49">
        <v>2</v>
      </c>
      <c r="C49">
        <v>4.5317837571221209E-2</v>
      </c>
      <c r="D49" s="11">
        <v>3000</v>
      </c>
      <c r="E49" s="5">
        <v>7.45</v>
      </c>
    </row>
    <row r="50" spans="1:5" x14ac:dyDescent="0.2">
      <c r="A50" s="9" t="s">
        <v>1920</v>
      </c>
      <c r="B50">
        <v>2</v>
      </c>
      <c r="C50">
        <v>4.5317837571221209E-2</v>
      </c>
      <c r="D50" s="11">
        <v>2000</v>
      </c>
      <c r="E50" s="5">
        <v>6.75</v>
      </c>
    </row>
    <row r="51" spans="1:5" x14ac:dyDescent="0.2">
      <c r="A51" s="9" t="s">
        <v>1026</v>
      </c>
      <c r="B51">
        <v>11</v>
      </c>
      <c r="C51">
        <v>4.2544593163628575E-2</v>
      </c>
      <c r="D51" s="11">
        <v>16000</v>
      </c>
      <c r="E51" s="5">
        <v>6.581818181818182</v>
      </c>
    </row>
    <row r="52" spans="1:5" x14ac:dyDescent="0.2">
      <c r="A52" s="9" t="s">
        <v>971</v>
      </c>
      <c r="B52">
        <v>8</v>
      </c>
      <c r="C52">
        <v>4.0283638724989267E-2</v>
      </c>
      <c r="D52" s="11">
        <v>18000</v>
      </c>
      <c r="E52" s="5">
        <v>6.6875</v>
      </c>
    </row>
    <row r="53" spans="1:5" x14ac:dyDescent="0.2">
      <c r="A53" s="9" t="s">
        <v>148</v>
      </c>
      <c r="B53">
        <v>6</v>
      </c>
      <c r="C53">
        <v>3.6549930560672565E-2</v>
      </c>
      <c r="D53" s="11">
        <v>3000</v>
      </c>
      <c r="E53" s="5">
        <v>6.7333333333333334</v>
      </c>
    </row>
    <row r="54" spans="1:5" x14ac:dyDescent="0.2">
      <c r="A54" s="9" t="s">
        <v>2531</v>
      </c>
      <c r="B54">
        <v>3</v>
      </c>
      <c r="C54">
        <v>3.1827949288150047E-2</v>
      </c>
      <c r="D54" s="11">
        <v>2000</v>
      </c>
      <c r="E54" s="5">
        <v>7.0666666666666664</v>
      </c>
    </row>
    <row r="55" spans="1:5" x14ac:dyDescent="0.2">
      <c r="A55" s="9" t="s">
        <v>546</v>
      </c>
      <c r="B55">
        <v>16</v>
      </c>
      <c r="C55">
        <v>2.4419210724269027E-2</v>
      </c>
      <c r="D55" s="11">
        <v>40000</v>
      </c>
      <c r="E55" s="5">
        <v>6.5500000000000007</v>
      </c>
    </row>
    <row r="56" spans="1:5" x14ac:dyDescent="0.2">
      <c r="A56" s="9" t="s">
        <v>606</v>
      </c>
      <c r="B56">
        <v>9</v>
      </c>
      <c r="C56">
        <v>1.8245771978429443E-2</v>
      </c>
      <c r="D56" s="11">
        <v>15000</v>
      </c>
      <c r="E56" s="5">
        <v>7.2333333333333325</v>
      </c>
    </row>
    <row r="57" spans="1:5" x14ac:dyDescent="0.2">
      <c r="A57" s="9" t="s">
        <v>1079</v>
      </c>
      <c r="B57">
        <v>12</v>
      </c>
      <c r="C57">
        <v>1.6784901155301717E-2</v>
      </c>
      <c r="D57" s="11">
        <v>23000</v>
      </c>
      <c r="E57" s="5">
        <v>6.883333333333332</v>
      </c>
    </row>
    <row r="58" spans="1:5" x14ac:dyDescent="0.2">
      <c r="A58" s="9" t="s">
        <v>727</v>
      </c>
      <c r="B58">
        <v>3</v>
      </c>
      <c r="C58">
        <v>1.4161419214147477E-2</v>
      </c>
      <c r="D58" s="11">
        <v>2000</v>
      </c>
      <c r="E58" s="5">
        <v>6.8666666666666671</v>
      </c>
    </row>
    <row r="59" spans="1:5" x14ac:dyDescent="0.2">
      <c r="A59" s="9" t="s">
        <v>408</v>
      </c>
      <c r="B59">
        <v>10</v>
      </c>
      <c r="C59">
        <v>1.391150263563134E-2</v>
      </c>
      <c r="D59" s="11">
        <v>11000</v>
      </c>
      <c r="E59" s="5">
        <v>6.82</v>
      </c>
    </row>
    <row r="60" spans="1:5" x14ac:dyDescent="0.2">
      <c r="A60" s="9" t="s">
        <v>315</v>
      </c>
      <c r="B60">
        <v>17</v>
      </c>
      <c r="C60">
        <v>1.3603850568308481E-2</v>
      </c>
      <c r="D60" s="11">
        <v>21000</v>
      </c>
      <c r="E60" s="5">
        <v>6.9764705882352942</v>
      </c>
    </row>
    <row r="61" spans="1:5" x14ac:dyDescent="0.2">
      <c r="A61" s="9" t="s">
        <v>467</v>
      </c>
      <c r="B61">
        <v>6</v>
      </c>
      <c r="C61">
        <v>1.2105777331908091E-2</v>
      </c>
      <c r="D61" s="11">
        <v>1000</v>
      </c>
      <c r="E61" s="5">
        <v>6.833333333333333</v>
      </c>
    </row>
    <row r="62" spans="1:5" x14ac:dyDescent="0.2">
      <c r="A62" s="9" t="s">
        <v>1671</v>
      </c>
      <c r="B62">
        <v>7</v>
      </c>
      <c r="C62">
        <v>1.0674401946714056E-2</v>
      </c>
      <c r="D62" s="11">
        <v>14000</v>
      </c>
      <c r="E62" s="5">
        <v>6.9285714285714288</v>
      </c>
    </row>
    <row r="63" spans="1:5" x14ac:dyDescent="0.2">
      <c r="A63" s="9" t="s">
        <v>1727</v>
      </c>
      <c r="B63">
        <v>2</v>
      </c>
      <c r="C63">
        <v>8.0591389961389981E-3</v>
      </c>
      <c r="D63" s="11">
        <v>1000</v>
      </c>
      <c r="E63" s="5">
        <v>6.7</v>
      </c>
    </row>
    <row r="64" spans="1:5" x14ac:dyDescent="0.2">
      <c r="A64" s="9" t="s">
        <v>493</v>
      </c>
      <c r="B64">
        <v>13</v>
      </c>
      <c r="C64">
        <v>8.0246049047795042E-3</v>
      </c>
      <c r="D64" s="11">
        <v>34000</v>
      </c>
      <c r="E64" s="5">
        <v>7.069230769230769</v>
      </c>
    </row>
    <row r="65" spans="1:5" x14ac:dyDescent="0.2">
      <c r="A65" s="9" t="s">
        <v>279</v>
      </c>
      <c r="B65">
        <v>12</v>
      </c>
      <c r="C65">
        <v>7.7541465409886054E-3</v>
      </c>
      <c r="D65" s="11">
        <v>20000</v>
      </c>
      <c r="E65" s="5">
        <v>6.7749999999999995</v>
      </c>
    </row>
    <row r="66" spans="1:5" x14ac:dyDescent="0.2">
      <c r="A66" s="9" t="s">
        <v>798</v>
      </c>
      <c r="B66">
        <v>3</v>
      </c>
      <c r="C66">
        <v>6.9888169047619035E-3</v>
      </c>
      <c r="D66" s="11">
        <v>4000</v>
      </c>
      <c r="E66" s="5">
        <v>6.6333333333333329</v>
      </c>
    </row>
    <row r="67" spans="1:5" x14ac:dyDescent="0.2">
      <c r="A67" s="9" t="s">
        <v>529</v>
      </c>
      <c r="B67">
        <v>14</v>
      </c>
      <c r="C67">
        <v>5.0903086172876906E-3</v>
      </c>
      <c r="D67" s="11">
        <v>18000</v>
      </c>
      <c r="E67" s="5">
        <v>6.75</v>
      </c>
    </row>
    <row r="68" spans="1:5" x14ac:dyDescent="0.2">
      <c r="A68" s="9" t="s">
        <v>419</v>
      </c>
      <c r="B68">
        <v>6</v>
      </c>
      <c r="C68">
        <v>4.9331750225225209E-3</v>
      </c>
      <c r="D68" s="11">
        <v>13000</v>
      </c>
      <c r="E68" s="5">
        <v>6.5166666666666666</v>
      </c>
    </row>
    <row r="69" spans="1:5" x14ac:dyDescent="0.2">
      <c r="A69" s="9" t="s">
        <v>856</v>
      </c>
      <c r="B69">
        <v>8</v>
      </c>
      <c r="C69">
        <v>3.6664274016820382E-3</v>
      </c>
      <c r="D69" s="11">
        <v>14000</v>
      </c>
      <c r="E69" s="5">
        <v>6.6999999999999993</v>
      </c>
    </row>
    <row r="70" spans="1:5" x14ac:dyDescent="0.2">
      <c r="A70" s="9" t="s">
        <v>1077</v>
      </c>
      <c r="B70">
        <v>8</v>
      </c>
      <c r="C70">
        <v>2.5184329473419819E-3</v>
      </c>
      <c r="D70" s="11">
        <v>11000</v>
      </c>
      <c r="E70" s="5">
        <v>6.55</v>
      </c>
    </row>
    <row r="71" spans="1:5" x14ac:dyDescent="0.2">
      <c r="A71" s="9" t="s">
        <v>930</v>
      </c>
      <c r="B71">
        <v>7</v>
      </c>
      <c r="C71">
        <v>1.7418530224534087E-3</v>
      </c>
      <c r="D71" s="11">
        <v>12000</v>
      </c>
      <c r="E71" s="5">
        <v>6.6</v>
      </c>
    </row>
    <row r="72" spans="1:5" x14ac:dyDescent="0.2">
      <c r="A72" s="9" t="s">
        <v>908</v>
      </c>
      <c r="B72">
        <v>6</v>
      </c>
      <c r="C72">
        <v>1.7418530224534018E-3</v>
      </c>
      <c r="D72" s="11">
        <v>11000</v>
      </c>
      <c r="E72" s="5">
        <v>6.4666666666666659</v>
      </c>
    </row>
    <row r="73" spans="1:5" x14ac:dyDescent="0.2">
      <c r="A73" s="9" t="s">
        <v>1274</v>
      </c>
      <c r="B73">
        <v>4</v>
      </c>
      <c r="C73">
        <v>2.8673021235521437E-4</v>
      </c>
      <c r="D73" s="11">
        <v>10000</v>
      </c>
      <c r="E73" s="5">
        <v>7.1749999999999998</v>
      </c>
    </row>
    <row r="74" spans="1:5" x14ac:dyDescent="0.2">
      <c r="A74" s="9" t="s">
        <v>7038</v>
      </c>
      <c r="B74">
        <v>381</v>
      </c>
      <c r="C74">
        <v>7.0021486929677801E-2</v>
      </c>
      <c r="D74">
        <v>13399.918635170603</v>
      </c>
      <c r="E74" s="5">
        <v>6.7965879265091838</v>
      </c>
    </row>
  </sheetData>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61E81-EE73-4F5E-910C-3C4E5CBDFBAD}">
  <dimension ref="A1:G145"/>
  <sheetViews>
    <sheetView workbookViewId="0">
      <selection activeCell="F16" sqref="F16"/>
    </sheetView>
  </sheetViews>
  <sheetFormatPr baseColWidth="10" defaultColWidth="8.83203125" defaultRowHeight="15" x14ac:dyDescent="0.2"/>
  <cols>
    <col min="1" max="1" width="20.5" bestFit="1" customWidth="1"/>
    <col min="2" max="2" width="15" bestFit="1" customWidth="1"/>
    <col min="3" max="3" width="28" bestFit="1" customWidth="1"/>
    <col min="4" max="4" width="25.83203125" bestFit="1" customWidth="1"/>
  </cols>
  <sheetData>
    <row r="1" spans="1:7" x14ac:dyDescent="0.2">
      <c r="A1" s="3" t="s">
        <v>7054</v>
      </c>
      <c r="B1" t="s">
        <v>7086</v>
      </c>
    </row>
    <row r="3" spans="1:7" x14ac:dyDescent="0.2">
      <c r="A3" s="3" t="s">
        <v>7082</v>
      </c>
      <c r="B3" t="s">
        <v>7088</v>
      </c>
      <c r="C3" t="s">
        <v>7087</v>
      </c>
      <c r="D3" s="5" t="s">
        <v>7084</v>
      </c>
    </row>
    <row r="4" spans="1:7" x14ac:dyDescent="0.2">
      <c r="A4" s="9" t="s">
        <v>546</v>
      </c>
      <c r="B4">
        <v>16</v>
      </c>
      <c r="C4" s="11">
        <v>40000</v>
      </c>
      <c r="D4" s="5">
        <v>6.5500000000000007</v>
      </c>
    </row>
    <row r="5" spans="1:7" x14ac:dyDescent="0.2">
      <c r="A5" s="9" t="s">
        <v>493</v>
      </c>
      <c r="B5">
        <v>13</v>
      </c>
      <c r="C5" s="11">
        <v>34000</v>
      </c>
      <c r="D5" s="5">
        <v>7.069230769230769</v>
      </c>
    </row>
    <row r="6" spans="1:7" x14ac:dyDescent="0.2">
      <c r="A6" s="9" t="s">
        <v>1531</v>
      </c>
      <c r="B6">
        <v>10</v>
      </c>
      <c r="C6" s="11">
        <v>33000</v>
      </c>
      <c r="D6" s="5">
        <v>7.18</v>
      </c>
    </row>
    <row r="7" spans="1:7" x14ac:dyDescent="0.2">
      <c r="A7" s="9" t="s">
        <v>691</v>
      </c>
      <c r="B7">
        <v>11</v>
      </c>
      <c r="C7" s="11">
        <v>29000</v>
      </c>
      <c r="D7" s="5">
        <v>7.8636363636363624</v>
      </c>
    </row>
    <row r="8" spans="1:7" x14ac:dyDescent="0.2">
      <c r="A8" s="9" t="s">
        <v>1827</v>
      </c>
      <c r="B8">
        <v>7</v>
      </c>
      <c r="C8" s="11">
        <v>27000</v>
      </c>
      <c r="D8" s="5">
        <v>7.3999999999999995</v>
      </c>
    </row>
    <row r="9" spans="1:7" x14ac:dyDescent="0.2">
      <c r="A9" s="9" t="s">
        <v>850</v>
      </c>
      <c r="B9">
        <v>13</v>
      </c>
      <c r="C9" s="11">
        <v>26000</v>
      </c>
      <c r="D9" s="5">
        <v>6.9153846153846157</v>
      </c>
    </row>
    <row r="10" spans="1:7" x14ac:dyDescent="0.2">
      <c r="A10" s="9" t="s">
        <v>2359</v>
      </c>
      <c r="B10">
        <v>2</v>
      </c>
      <c r="C10" s="11">
        <v>25000</v>
      </c>
      <c r="D10" s="5">
        <v>7.15</v>
      </c>
    </row>
    <row r="11" spans="1:7" x14ac:dyDescent="0.2">
      <c r="A11" s="9" t="s">
        <v>661</v>
      </c>
      <c r="B11">
        <v>19</v>
      </c>
      <c r="C11" s="11">
        <v>24000</v>
      </c>
      <c r="D11" s="5">
        <v>6.7368421052631575</v>
      </c>
    </row>
    <row r="12" spans="1:7" x14ac:dyDescent="0.2">
      <c r="A12" s="9" t="s">
        <v>170</v>
      </c>
      <c r="B12">
        <v>7</v>
      </c>
      <c r="C12" s="11">
        <v>23000</v>
      </c>
      <c r="D12" s="5">
        <v>6.6857142857142851</v>
      </c>
    </row>
    <row r="13" spans="1:7" x14ac:dyDescent="0.2">
      <c r="A13" s="9" t="s">
        <v>1347</v>
      </c>
      <c r="B13">
        <v>12</v>
      </c>
      <c r="C13" s="11">
        <v>23000</v>
      </c>
      <c r="D13" s="5">
        <v>7.4666666666666659</v>
      </c>
    </row>
    <row r="14" spans="1:7" x14ac:dyDescent="0.2">
      <c r="A14" s="9" t="s">
        <v>1079</v>
      </c>
      <c r="B14">
        <v>12</v>
      </c>
      <c r="C14" s="11">
        <v>23000</v>
      </c>
      <c r="D14" s="5">
        <v>6.883333333333332</v>
      </c>
    </row>
    <row r="15" spans="1:7" x14ac:dyDescent="0.2">
      <c r="A15" s="9" t="s">
        <v>1276</v>
      </c>
      <c r="B15">
        <v>7</v>
      </c>
      <c r="C15" s="11">
        <v>22000</v>
      </c>
      <c r="D15" s="5">
        <v>7.2571428571428571</v>
      </c>
    </row>
    <row r="16" spans="1:7" x14ac:dyDescent="0.2">
      <c r="A16" s="9" t="s">
        <v>1073</v>
      </c>
      <c r="B16">
        <v>6</v>
      </c>
      <c r="C16" s="11">
        <v>22000</v>
      </c>
      <c r="D16" s="5">
        <v>6.5166666666666666</v>
      </c>
    </row>
    <row r="17" spans="1:4" x14ac:dyDescent="0.2">
      <c r="A17" s="9" t="s">
        <v>315</v>
      </c>
      <c r="B17">
        <v>17</v>
      </c>
      <c r="C17" s="11">
        <v>21000</v>
      </c>
      <c r="D17" s="5">
        <v>6.9764705882352942</v>
      </c>
    </row>
    <row r="18" spans="1:4" x14ac:dyDescent="0.2">
      <c r="A18" s="9" t="s">
        <v>1041</v>
      </c>
      <c r="B18">
        <v>8</v>
      </c>
      <c r="C18" s="11">
        <v>20000</v>
      </c>
      <c r="D18" s="5">
        <v>7.0125000000000011</v>
      </c>
    </row>
    <row r="19" spans="1:4" hidden="1" x14ac:dyDescent="0.2">
      <c r="A19" s="9" t="s">
        <v>279</v>
      </c>
      <c r="B19">
        <v>12</v>
      </c>
      <c r="C19" s="11">
        <v>20000</v>
      </c>
      <c r="D19" s="5">
        <v>6.7749999999999995</v>
      </c>
    </row>
    <row r="20" spans="1:4" x14ac:dyDescent="0.2">
      <c r="A20" s="9" t="s">
        <v>1667</v>
      </c>
      <c r="B20">
        <v>7</v>
      </c>
      <c r="C20" s="11">
        <v>19000</v>
      </c>
      <c r="D20" s="5">
        <v>7.2857142857142856</v>
      </c>
    </row>
    <row r="21" spans="1:4" x14ac:dyDescent="0.2">
      <c r="A21" s="9" t="s">
        <v>456</v>
      </c>
      <c r="B21">
        <v>9</v>
      </c>
      <c r="C21" s="11">
        <v>19000</v>
      </c>
      <c r="D21" s="5">
        <v>6.7888888888888879</v>
      </c>
    </row>
    <row r="22" spans="1:4" x14ac:dyDescent="0.2">
      <c r="A22" s="9" t="s">
        <v>971</v>
      </c>
      <c r="B22">
        <v>8</v>
      </c>
      <c r="C22" s="11">
        <v>18000</v>
      </c>
      <c r="D22" s="5">
        <v>6.6875</v>
      </c>
    </row>
    <row r="23" spans="1:4" x14ac:dyDescent="0.2">
      <c r="A23" s="9" t="s">
        <v>529</v>
      </c>
      <c r="B23">
        <v>14</v>
      </c>
      <c r="C23" s="11">
        <v>18000</v>
      </c>
      <c r="D23" s="5">
        <v>6.75</v>
      </c>
    </row>
    <row r="24" spans="1:4" x14ac:dyDescent="0.2">
      <c r="A24" s="9" t="s">
        <v>1061</v>
      </c>
      <c r="B24">
        <v>5</v>
      </c>
      <c r="C24" s="11">
        <v>18000</v>
      </c>
      <c r="D24" s="5">
        <v>6.82</v>
      </c>
    </row>
    <row r="25" spans="1:4" x14ac:dyDescent="0.2">
      <c r="A25" s="9" t="s">
        <v>968</v>
      </c>
      <c r="B25">
        <v>10</v>
      </c>
      <c r="C25" s="11">
        <v>18000</v>
      </c>
      <c r="D25" s="5">
        <v>7.1099999999999994</v>
      </c>
    </row>
    <row r="26" spans="1:4" x14ac:dyDescent="0.2">
      <c r="A26" s="9" t="s">
        <v>718</v>
      </c>
      <c r="B26">
        <v>9</v>
      </c>
      <c r="C26" s="11">
        <v>17000</v>
      </c>
      <c r="D26" s="5">
        <v>6.5666666666666673</v>
      </c>
    </row>
    <row r="27" spans="1:4" x14ac:dyDescent="0.2">
      <c r="A27" s="9" t="s">
        <v>2250</v>
      </c>
      <c r="B27">
        <v>2</v>
      </c>
      <c r="C27" s="11">
        <v>17000</v>
      </c>
      <c r="D27" s="5">
        <v>6.7</v>
      </c>
    </row>
    <row r="28" spans="1:4" x14ac:dyDescent="0.2">
      <c r="A28" s="9" t="s">
        <v>513</v>
      </c>
      <c r="B28">
        <v>3</v>
      </c>
      <c r="C28" s="11">
        <v>16000</v>
      </c>
      <c r="D28" s="5">
        <v>7.0666666666666664</v>
      </c>
    </row>
    <row r="29" spans="1:4" x14ac:dyDescent="0.2">
      <c r="A29" s="9" t="s">
        <v>1026</v>
      </c>
      <c r="B29">
        <v>11</v>
      </c>
      <c r="C29" s="11">
        <v>16000</v>
      </c>
      <c r="D29" s="5">
        <v>6.581818181818182</v>
      </c>
    </row>
    <row r="30" spans="1:4" x14ac:dyDescent="0.2">
      <c r="A30" s="9" t="s">
        <v>1007</v>
      </c>
      <c r="B30">
        <v>2</v>
      </c>
      <c r="C30" s="11">
        <v>16000</v>
      </c>
      <c r="D30" s="5">
        <v>7.1</v>
      </c>
    </row>
    <row r="31" spans="1:4" x14ac:dyDescent="0.2">
      <c r="A31" s="9" t="s">
        <v>900</v>
      </c>
      <c r="B31">
        <v>6</v>
      </c>
      <c r="C31" s="11">
        <v>15000</v>
      </c>
      <c r="D31" s="5">
        <v>6.5</v>
      </c>
    </row>
    <row r="32" spans="1:4" x14ac:dyDescent="0.2">
      <c r="A32" s="9" t="s">
        <v>500</v>
      </c>
      <c r="B32">
        <v>5</v>
      </c>
      <c r="C32" s="11">
        <v>15000</v>
      </c>
      <c r="D32" s="5">
        <v>6.6399999999999988</v>
      </c>
    </row>
    <row r="33" spans="1:4" x14ac:dyDescent="0.2">
      <c r="A33" s="9" t="s">
        <v>1037</v>
      </c>
      <c r="B33">
        <v>8</v>
      </c>
      <c r="C33" s="11">
        <v>15000</v>
      </c>
      <c r="D33" s="5">
        <v>7.3375000000000012</v>
      </c>
    </row>
    <row r="34" spans="1:4" x14ac:dyDescent="0.2">
      <c r="A34" s="9" t="s">
        <v>247</v>
      </c>
      <c r="B34">
        <v>11</v>
      </c>
      <c r="C34" s="11">
        <v>15000</v>
      </c>
      <c r="D34" s="5">
        <v>6.6636363636363631</v>
      </c>
    </row>
    <row r="35" spans="1:4" x14ac:dyDescent="0.2">
      <c r="A35" s="9" t="s">
        <v>606</v>
      </c>
      <c r="B35">
        <v>9</v>
      </c>
      <c r="C35" s="11">
        <v>15000</v>
      </c>
      <c r="D35" s="5">
        <v>7.2333333333333343</v>
      </c>
    </row>
    <row r="36" spans="1:4" x14ac:dyDescent="0.2">
      <c r="A36" s="9" t="s">
        <v>528</v>
      </c>
      <c r="B36">
        <v>17</v>
      </c>
      <c r="C36" s="11">
        <v>14000</v>
      </c>
      <c r="D36" s="5">
        <v>6.4235294117647053</v>
      </c>
    </row>
    <row r="37" spans="1:4" x14ac:dyDescent="0.2">
      <c r="A37" s="9" t="s">
        <v>856</v>
      </c>
      <c r="B37">
        <v>8</v>
      </c>
      <c r="C37" s="11">
        <v>14000</v>
      </c>
      <c r="D37" s="5">
        <v>6.6999999999999993</v>
      </c>
    </row>
    <row r="38" spans="1:4" x14ac:dyDescent="0.2">
      <c r="A38" s="9" t="s">
        <v>1671</v>
      </c>
      <c r="B38">
        <v>7</v>
      </c>
      <c r="C38" s="11">
        <v>14000</v>
      </c>
      <c r="D38" s="5">
        <v>6.9285714285714288</v>
      </c>
    </row>
    <row r="39" spans="1:4" x14ac:dyDescent="0.2">
      <c r="A39" s="9" t="s">
        <v>479</v>
      </c>
      <c r="B39">
        <v>12</v>
      </c>
      <c r="C39" s="11">
        <v>14000</v>
      </c>
      <c r="D39" s="5">
        <v>6.4666666666666659</v>
      </c>
    </row>
    <row r="40" spans="1:4" x14ac:dyDescent="0.2">
      <c r="A40" s="9" t="s">
        <v>588</v>
      </c>
      <c r="B40">
        <v>8</v>
      </c>
      <c r="C40" s="11">
        <v>13000</v>
      </c>
      <c r="D40" s="5">
        <v>6.8875000000000002</v>
      </c>
    </row>
    <row r="41" spans="1:4" x14ac:dyDescent="0.2">
      <c r="A41" s="9" t="s">
        <v>226</v>
      </c>
      <c r="B41">
        <v>4</v>
      </c>
      <c r="C41" s="11">
        <v>13000</v>
      </c>
      <c r="D41" s="5">
        <v>6.8250000000000002</v>
      </c>
    </row>
    <row r="42" spans="1:4" x14ac:dyDescent="0.2">
      <c r="A42" s="9" t="s">
        <v>1325</v>
      </c>
      <c r="B42">
        <v>4</v>
      </c>
      <c r="C42" s="11">
        <v>13000</v>
      </c>
      <c r="D42" s="5">
        <v>6.875</v>
      </c>
    </row>
    <row r="43" spans="1:4" x14ac:dyDescent="0.2">
      <c r="A43" s="9" t="s">
        <v>362</v>
      </c>
      <c r="B43">
        <v>10</v>
      </c>
      <c r="C43" s="11">
        <v>13000</v>
      </c>
      <c r="D43" s="5">
        <v>6.7199999999999989</v>
      </c>
    </row>
    <row r="44" spans="1:4" x14ac:dyDescent="0.2">
      <c r="A44" s="9" t="s">
        <v>419</v>
      </c>
      <c r="B44">
        <v>6</v>
      </c>
      <c r="C44" s="11">
        <v>13000</v>
      </c>
      <c r="D44" s="5">
        <v>6.5166666666666666</v>
      </c>
    </row>
    <row r="45" spans="1:4" x14ac:dyDescent="0.2">
      <c r="A45" s="9" t="s">
        <v>1241</v>
      </c>
      <c r="B45">
        <v>14</v>
      </c>
      <c r="C45" s="11">
        <v>13000</v>
      </c>
      <c r="D45" s="5">
        <v>6.9642857142857144</v>
      </c>
    </row>
    <row r="46" spans="1:4" x14ac:dyDescent="0.2">
      <c r="A46" s="9" t="s">
        <v>784</v>
      </c>
      <c r="B46">
        <v>6</v>
      </c>
      <c r="C46" s="11">
        <v>12000</v>
      </c>
      <c r="D46" s="5">
        <v>6.4666666666666659</v>
      </c>
    </row>
    <row r="47" spans="1:4" x14ac:dyDescent="0.2">
      <c r="A47" s="9" t="s">
        <v>677</v>
      </c>
      <c r="B47">
        <v>10</v>
      </c>
      <c r="C47" s="11">
        <v>12000</v>
      </c>
      <c r="D47" s="5">
        <v>6.6</v>
      </c>
    </row>
    <row r="48" spans="1:4" x14ac:dyDescent="0.2">
      <c r="A48" s="9" t="s">
        <v>1056</v>
      </c>
      <c r="B48">
        <v>2</v>
      </c>
      <c r="C48" s="11">
        <v>12000</v>
      </c>
      <c r="D48" s="5">
        <v>6.55</v>
      </c>
    </row>
    <row r="49" spans="1:4" x14ac:dyDescent="0.2">
      <c r="A49" s="9" t="s">
        <v>930</v>
      </c>
      <c r="B49">
        <v>7</v>
      </c>
      <c r="C49" s="11">
        <v>12000</v>
      </c>
      <c r="D49" s="5">
        <v>6.6</v>
      </c>
    </row>
    <row r="50" spans="1:4" x14ac:dyDescent="0.2">
      <c r="A50" s="9" t="s">
        <v>258</v>
      </c>
      <c r="B50">
        <v>7</v>
      </c>
      <c r="C50" s="11">
        <v>11000</v>
      </c>
      <c r="D50" s="5">
        <v>7.0714285714285712</v>
      </c>
    </row>
    <row r="51" spans="1:4" x14ac:dyDescent="0.2">
      <c r="A51" s="9" t="s">
        <v>89</v>
      </c>
      <c r="B51">
        <v>8</v>
      </c>
      <c r="C51" s="11">
        <v>11000</v>
      </c>
      <c r="D51" s="5">
        <v>6.8875000000000002</v>
      </c>
    </row>
    <row r="52" spans="1:4" x14ac:dyDescent="0.2">
      <c r="A52" s="9" t="s">
        <v>1077</v>
      </c>
      <c r="B52">
        <v>8</v>
      </c>
      <c r="C52" s="11">
        <v>11000</v>
      </c>
      <c r="D52" s="5">
        <v>6.55</v>
      </c>
    </row>
    <row r="53" spans="1:4" x14ac:dyDescent="0.2">
      <c r="A53" s="9" t="s">
        <v>628</v>
      </c>
      <c r="B53">
        <v>6</v>
      </c>
      <c r="C53" s="11">
        <v>11000</v>
      </c>
      <c r="D53" s="5">
        <v>6.7333333333333343</v>
      </c>
    </row>
    <row r="54" spans="1:4" x14ac:dyDescent="0.2">
      <c r="A54" s="9" t="s">
        <v>963</v>
      </c>
      <c r="B54">
        <v>9</v>
      </c>
      <c r="C54" s="11">
        <v>11000</v>
      </c>
      <c r="D54" s="5">
        <v>6.7444444444444445</v>
      </c>
    </row>
    <row r="55" spans="1:4" x14ac:dyDescent="0.2">
      <c r="A55" s="9" t="s">
        <v>908</v>
      </c>
      <c r="B55">
        <v>6</v>
      </c>
      <c r="C55" s="11">
        <v>11000</v>
      </c>
      <c r="D55" s="5">
        <v>6.4666666666666659</v>
      </c>
    </row>
    <row r="56" spans="1:4" x14ac:dyDescent="0.2">
      <c r="A56" s="9" t="s">
        <v>498</v>
      </c>
      <c r="B56">
        <v>9</v>
      </c>
      <c r="C56" s="11">
        <v>11000</v>
      </c>
      <c r="D56" s="5">
        <v>7.1555555555555559</v>
      </c>
    </row>
    <row r="57" spans="1:4" x14ac:dyDescent="0.2">
      <c r="A57" s="9" t="s">
        <v>1262</v>
      </c>
      <c r="B57">
        <v>3</v>
      </c>
      <c r="C57" s="11">
        <v>11000</v>
      </c>
      <c r="D57" s="5">
        <v>6.5333333333333341</v>
      </c>
    </row>
    <row r="58" spans="1:4" x14ac:dyDescent="0.2">
      <c r="A58" s="9" t="s">
        <v>408</v>
      </c>
      <c r="B58">
        <v>10</v>
      </c>
      <c r="C58" s="11">
        <v>11000</v>
      </c>
      <c r="D58" s="5">
        <v>6.82</v>
      </c>
    </row>
    <row r="59" spans="1:4" x14ac:dyDescent="0.2">
      <c r="A59" s="9" t="s">
        <v>1685</v>
      </c>
      <c r="B59">
        <v>7</v>
      </c>
      <c r="C59" s="11">
        <v>11000</v>
      </c>
      <c r="D59" s="5">
        <v>6.5857142857142863</v>
      </c>
    </row>
    <row r="60" spans="1:4" x14ac:dyDescent="0.2">
      <c r="A60" s="9" t="s">
        <v>1248</v>
      </c>
      <c r="B60">
        <v>4</v>
      </c>
      <c r="C60" s="11">
        <v>10000</v>
      </c>
      <c r="D60" s="5">
        <v>6.6750000000000007</v>
      </c>
    </row>
    <row r="61" spans="1:4" x14ac:dyDescent="0.2">
      <c r="A61" s="9" t="s">
        <v>1039</v>
      </c>
      <c r="B61">
        <v>6</v>
      </c>
      <c r="C61" s="11">
        <v>10000</v>
      </c>
      <c r="D61" s="5">
        <v>6.583333333333333</v>
      </c>
    </row>
    <row r="62" spans="1:4" x14ac:dyDescent="0.2">
      <c r="A62" s="9" t="s">
        <v>2339</v>
      </c>
      <c r="B62">
        <v>3</v>
      </c>
      <c r="C62" s="11">
        <v>10000</v>
      </c>
      <c r="D62" s="5">
        <v>7.2333333333333334</v>
      </c>
    </row>
    <row r="63" spans="1:4" x14ac:dyDescent="0.2">
      <c r="A63" s="9" t="s">
        <v>1333</v>
      </c>
      <c r="B63">
        <v>8</v>
      </c>
      <c r="C63" s="11">
        <v>10000</v>
      </c>
      <c r="D63" s="5">
        <v>6.9874999999999998</v>
      </c>
    </row>
    <row r="64" spans="1:4" x14ac:dyDescent="0.2">
      <c r="A64" s="9" t="s">
        <v>1137</v>
      </c>
      <c r="B64">
        <v>7</v>
      </c>
      <c r="C64" s="11">
        <v>10000</v>
      </c>
      <c r="D64" s="5">
        <v>7.0857142857142845</v>
      </c>
    </row>
    <row r="65" spans="1:4" x14ac:dyDescent="0.2">
      <c r="A65" s="9" t="s">
        <v>1274</v>
      </c>
      <c r="B65">
        <v>4</v>
      </c>
      <c r="C65" s="11">
        <v>10000</v>
      </c>
      <c r="D65" s="5">
        <v>7.1749999999999998</v>
      </c>
    </row>
    <row r="66" spans="1:4" x14ac:dyDescent="0.2">
      <c r="A66" s="9" t="s">
        <v>469</v>
      </c>
      <c r="B66">
        <v>9</v>
      </c>
      <c r="C66" s="11">
        <v>10000</v>
      </c>
      <c r="D66" s="5">
        <v>6.8111111111111118</v>
      </c>
    </row>
    <row r="67" spans="1:4" x14ac:dyDescent="0.2">
      <c r="A67" s="9" t="s">
        <v>2659</v>
      </c>
      <c r="B67">
        <v>3</v>
      </c>
      <c r="C67" s="11">
        <v>8000</v>
      </c>
      <c r="D67" s="5">
        <v>7.3999999999999995</v>
      </c>
    </row>
    <row r="68" spans="1:4" x14ac:dyDescent="0.2">
      <c r="A68" s="9" t="s">
        <v>1434</v>
      </c>
      <c r="B68">
        <v>3</v>
      </c>
      <c r="C68" s="11">
        <v>8000</v>
      </c>
      <c r="D68" s="5">
        <v>6.9666666666666659</v>
      </c>
    </row>
    <row r="69" spans="1:4" x14ac:dyDescent="0.2">
      <c r="A69" s="9" t="s">
        <v>805</v>
      </c>
      <c r="B69">
        <v>8</v>
      </c>
      <c r="C69" s="11">
        <v>7000</v>
      </c>
      <c r="D69" s="5">
        <v>7.15</v>
      </c>
    </row>
    <row r="70" spans="1:4" x14ac:dyDescent="0.2">
      <c r="A70" s="9" t="s">
        <v>695</v>
      </c>
      <c r="B70">
        <v>8</v>
      </c>
      <c r="C70" s="11">
        <v>6000</v>
      </c>
      <c r="D70" s="5">
        <v>6.7624999999999993</v>
      </c>
    </row>
    <row r="71" spans="1:4" x14ac:dyDescent="0.2">
      <c r="A71" s="9" t="s">
        <v>1712</v>
      </c>
      <c r="B71">
        <v>2</v>
      </c>
      <c r="C71" s="11">
        <v>6000</v>
      </c>
      <c r="D71" s="5">
        <v>7.1</v>
      </c>
    </row>
    <row r="72" spans="1:4" x14ac:dyDescent="0.2">
      <c r="A72" s="9" t="s">
        <v>2948</v>
      </c>
      <c r="B72">
        <v>2</v>
      </c>
      <c r="C72" s="11">
        <v>6000</v>
      </c>
      <c r="D72" s="5">
        <v>7.7</v>
      </c>
    </row>
    <row r="73" spans="1:4" x14ac:dyDescent="0.2">
      <c r="A73" s="9" t="s">
        <v>1471</v>
      </c>
      <c r="B73">
        <v>4</v>
      </c>
      <c r="C73" s="11">
        <v>5000</v>
      </c>
      <c r="D73" s="5">
        <v>7.3249999999999993</v>
      </c>
    </row>
    <row r="74" spans="1:4" x14ac:dyDescent="0.2">
      <c r="A74" s="9" t="s">
        <v>185</v>
      </c>
      <c r="B74">
        <v>2</v>
      </c>
      <c r="C74" s="11">
        <v>5000</v>
      </c>
      <c r="D74" s="5">
        <v>7.15</v>
      </c>
    </row>
    <row r="75" spans="1:4" x14ac:dyDescent="0.2">
      <c r="A75" s="9" t="s">
        <v>2868</v>
      </c>
      <c r="B75">
        <v>2</v>
      </c>
      <c r="C75" s="11">
        <v>5000</v>
      </c>
      <c r="D75" s="5">
        <v>7.6</v>
      </c>
    </row>
    <row r="76" spans="1:4" x14ac:dyDescent="0.2">
      <c r="A76" s="9" t="s">
        <v>798</v>
      </c>
      <c r="B76">
        <v>3</v>
      </c>
      <c r="C76" s="11">
        <v>4000</v>
      </c>
      <c r="D76" s="5">
        <v>6.6333333333333329</v>
      </c>
    </row>
    <row r="77" spans="1:4" x14ac:dyDescent="0.2">
      <c r="A77" s="9" t="s">
        <v>2877</v>
      </c>
      <c r="B77">
        <v>2</v>
      </c>
      <c r="C77" s="11">
        <v>3000</v>
      </c>
      <c r="D77" s="5">
        <v>7.45</v>
      </c>
    </row>
    <row r="78" spans="1:4" x14ac:dyDescent="0.2">
      <c r="A78" s="9" t="s">
        <v>1055</v>
      </c>
      <c r="B78">
        <v>3</v>
      </c>
      <c r="C78" s="11">
        <v>3000</v>
      </c>
      <c r="D78" s="5">
        <v>6.666666666666667</v>
      </c>
    </row>
    <row r="79" spans="1:4" x14ac:dyDescent="0.2">
      <c r="A79" s="9" t="s">
        <v>870</v>
      </c>
      <c r="B79">
        <v>3</v>
      </c>
      <c r="C79" s="11">
        <v>3000</v>
      </c>
      <c r="D79" s="5">
        <v>6.4666666666666659</v>
      </c>
    </row>
    <row r="80" spans="1:4" x14ac:dyDescent="0.2">
      <c r="A80" s="9" t="s">
        <v>148</v>
      </c>
      <c r="B80">
        <v>6</v>
      </c>
      <c r="C80" s="11">
        <v>3000</v>
      </c>
      <c r="D80" s="5">
        <v>6.7333333333333334</v>
      </c>
    </row>
    <row r="81" spans="1:4" x14ac:dyDescent="0.2">
      <c r="A81" s="9" t="s">
        <v>2232</v>
      </c>
      <c r="B81">
        <v>2</v>
      </c>
      <c r="C81" s="11">
        <v>3000</v>
      </c>
      <c r="D81" s="5">
        <v>6.75</v>
      </c>
    </row>
    <row r="82" spans="1:4" x14ac:dyDescent="0.2">
      <c r="A82" s="9" t="s">
        <v>1936</v>
      </c>
      <c r="B82">
        <v>3</v>
      </c>
      <c r="C82" s="11">
        <v>3000</v>
      </c>
      <c r="D82" s="5">
        <v>6.7</v>
      </c>
    </row>
    <row r="83" spans="1:4" x14ac:dyDescent="0.2">
      <c r="A83" s="9" t="s">
        <v>1823</v>
      </c>
      <c r="B83">
        <v>5</v>
      </c>
      <c r="C83" s="11">
        <v>3000</v>
      </c>
      <c r="D83" s="5">
        <v>6.7800000000000011</v>
      </c>
    </row>
    <row r="84" spans="1:4" x14ac:dyDescent="0.2">
      <c r="A84" s="9" t="s">
        <v>333</v>
      </c>
      <c r="B84">
        <v>2</v>
      </c>
      <c r="C84" s="11">
        <v>3000</v>
      </c>
      <c r="D84" s="5">
        <v>6.75</v>
      </c>
    </row>
    <row r="85" spans="1:4" x14ac:dyDescent="0.2">
      <c r="A85" s="9" t="s">
        <v>1528</v>
      </c>
      <c r="B85">
        <v>2</v>
      </c>
      <c r="C85" s="11">
        <v>2000</v>
      </c>
      <c r="D85" s="5">
        <v>6.55</v>
      </c>
    </row>
    <row r="86" spans="1:4" x14ac:dyDescent="0.2">
      <c r="A86" s="9" t="s">
        <v>2656</v>
      </c>
      <c r="B86">
        <v>3</v>
      </c>
      <c r="C86" s="11">
        <v>2000</v>
      </c>
      <c r="D86" s="5">
        <v>7.3999999999999995</v>
      </c>
    </row>
    <row r="87" spans="1:4" x14ac:dyDescent="0.2">
      <c r="A87" s="9" t="s">
        <v>1935</v>
      </c>
      <c r="B87">
        <v>6</v>
      </c>
      <c r="C87" s="11">
        <v>2000</v>
      </c>
      <c r="D87" s="5">
        <v>7.2166666666666677</v>
      </c>
    </row>
    <row r="88" spans="1:4" x14ac:dyDescent="0.2">
      <c r="A88" s="9" t="s">
        <v>727</v>
      </c>
      <c r="B88">
        <v>3</v>
      </c>
      <c r="C88" s="11">
        <v>2000</v>
      </c>
      <c r="D88" s="5">
        <v>6.8666666666666671</v>
      </c>
    </row>
    <row r="89" spans="1:4" x14ac:dyDescent="0.2">
      <c r="A89" s="9" t="s">
        <v>1993</v>
      </c>
      <c r="B89">
        <v>2</v>
      </c>
      <c r="C89" s="11">
        <v>2000</v>
      </c>
      <c r="D89" s="5">
        <v>7</v>
      </c>
    </row>
    <row r="90" spans="1:4" x14ac:dyDescent="0.2">
      <c r="A90" s="9" t="s">
        <v>2531</v>
      </c>
      <c r="B90">
        <v>3</v>
      </c>
      <c r="C90" s="11">
        <v>2000</v>
      </c>
      <c r="D90" s="5">
        <v>7.0666666666666664</v>
      </c>
    </row>
    <row r="91" spans="1:4" x14ac:dyDescent="0.2">
      <c r="A91" s="9" t="s">
        <v>1869</v>
      </c>
      <c r="B91">
        <v>3</v>
      </c>
      <c r="C91" s="11">
        <v>2000</v>
      </c>
      <c r="D91" s="5">
        <v>6.5</v>
      </c>
    </row>
    <row r="92" spans="1:4" x14ac:dyDescent="0.2">
      <c r="A92" s="9" t="s">
        <v>848</v>
      </c>
      <c r="B92">
        <v>2</v>
      </c>
      <c r="C92" s="11">
        <v>2000</v>
      </c>
      <c r="D92" s="5">
        <v>7.65</v>
      </c>
    </row>
    <row r="93" spans="1:4" x14ac:dyDescent="0.2">
      <c r="A93" s="9" t="s">
        <v>730</v>
      </c>
      <c r="B93">
        <v>4</v>
      </c>
      <c r="C93" s="11">
        <v>2000</v>
      </c>
      <c r="D93" s="5">
        <v>6.55</v>
      </c>
    </row>
    <row r="94" spans="1:4" x14ac:dyDescent="0.2">
      <c r="A94" s="9" t="s">
        <v>1920</v>
      </c>
      <c r="B94">
        <v>2</v>
      </c>
      <c r="C94" s="11">
        <v>2000</v>
      </c>
      <c r="D94" s="5">
        <v>6.75</v>
      </c>
    </row>
    <row r="95" spans="1:4" x14ac:dyDescent="0.2">
      <c r="A95" s="9" t="s">
        <v>1955</v>
      </c>
      <c r="B95">
        <v>3</v>
      </c>
      <c r="C95" s="11">
        <v>2000</v>
      </c>
      <c r="D95" s="5">
        <v>6.666666666666667</v>
      </c>
    </row>
    <row r="96" spans="1:4" x14ac:dyDescent="0.2">
      <c r="A96" s="9" t="s">
        <v>2748</v>
      </c>
      <c r="B96">
        <v>3</v>
      </c>
      <c r="C96" s="11">
        <v>1000</v>
      </c>
      <c r="D96" s="5">
        <v>7.9666666666666677</v>
      </c>
    </row>
    <row r="97" spans="1:4" x14ac:dyDescent="0.2">
      <c r="A97" s="9" t="s">
        <v>1822</v>
      </c>
      <c r="B97">
        <v>2</v>
      </c>
      <c r="C97" s="11">
        <v>1000</v>
      </c>
      <c r="D97" s="5">
        <v>6.9499999999999993</v>
      </c>
    </row>
    <row r="98" spans="1:4" x14ac:dyDescent="0.2">
      <c r="A98" s="9" t="s">
        <v>907</v>
      </c>
      <c r="B98">
        <v>2</v>
      </c>
      <c r="C98" s="11">
        <v>1000</v>
      </c>
      <c r="D98" s="5">
        <v>6.4499999999999993</v>
      </c>
    </row>
    <row r="99" spans="1:4" x14ac:dyDescent="0.2">
      <c r="A99" s="9" t="s">
        <v>1308</v>
      </c>
      <c r="B99">
        <v>3</v>
      </c>
      <c r="C99" s="11">
        <v>1000</v>
      </c>
      <c r="D99" s="5">
        <v>7.0666666666666673</v>
      </c>
    </row>
    <row r="100" spans="1:4" x14ac:dyDescent="0.2">
      <c r="A100" s="9" t="s">
        <v>1727</v>
      </c>
      <c r="B100">
        <v>2</v>
      </c>
      <c r="C100" s="11">
        <v>1000</v>
      </c>
      <c r="D100" s="5">
        <v>6.7</v>
      </c>
    </row>
    <row r="101" spans="1:4" x14ac:dyDescent="0.2">
      <c r="A101" s="9" t="s">
        <v>1802</v>
      </c>
      <c r="B101">
        <v>2</v>
      </c>
      <c r="C101" s="11">
        <v>1000</v>
      </c>
      <c r="D101" s="5">
        <v>6.55</v>
      </c>
    </row>
    <row r="102" spans="1:4" x14ac:dyDescent="0.2">
      <c r="A102" s="9" t="s">
        <v>777</v>
      </c>
      <c r="B102">
        <v>2</v>
      </c>
      <c r="C102" s="11">
        <v>1000</v>
      </c>
      <c r="D102" s="5">
        <v>7.1999999999999993</v>
      </c>
    </row>
    <row r="103" spans="1:4" x14ac:dyDescent="0.2">
      <c r="A103" s="9" t="s">
        <v>133</v>
      </c>
      <c r="B103">
        <v>5</v>
      </c>
      <c r="C103" s="11">
        <v>1000</v>
      </c>
      <c r="D103" s="5">
        <v>6.6399999999999988</v>
      </c>
    </row>
    <row r="104" spans="1:4" x14ac:dyDescent="0.2">
      <c r="A104" s="9" t="s">
        <v>467</v>
      </c>
      <c r="B104">
        <v>6</v>
      </c>
      <c r="C104" s="11">
        <v>1000</v>
      </c>
      <c r="D104" s="5">
        <v>6.833333333333333</v>
      </c>
    </row>
    <row r="105" spans="1:4" x14ac:dyDescent="0.2">
      <c r="A105" s="9" t="s">
        <v>1369</v>
      </c>
      <c r="B105">
        <v>3</v>
      </c>
      <c r="C105" s="11">
        <v>1000</v>
      </c>
      <c r="D105" s="5">
        <v>6.9333333333333327</v>
      </c>
    </row>
    <row r="106" spans="1:4" x14ac:dyDescent="0.2">
      <c r="A106" s="9" t="s">
        <v>936</v>
      </c>
      <c r="B106">
        <v>2</v>
      </c>
      <c r="C106" s="11">
        <v>1000</v>
      </c>
      <c r="D106" s="5">
        <v>6.75</v>
      </c>
    </row>
    <row r="107" spans="1:4" x14ac:dyDescent="0.2">
      <c r="A107" s="9" t="s">
        <v>894</v>
      </c>
      <c r="B107">
        <v>2</v>
      </c>
      <c r="C107" s="11">
        <v>1000</v>
      </c>
      <c r="D107" s="5">
        <v>6.5</v>
      </c>
    </row>
    <row r="108" spans="1:4" x14ac:dyDescent="0.2">
      <c r="A108" s="9" t="s">
        <v>3100</v>
      </c>
      <c r="B108">
        <v>2</v>
      </c>
      <c r="C108" s="11">
        <v>1000</v>
      </c>
      <c r="D108" s="5">
        <v>7.4499999999999993</v>
      </c>
    </row>
    <row r="109" spans="1:4" x14ac:dyDescent="0.2">
      <c r="A109" s="9" t="s">
        <v>1951</v>
      </c>
      <c r="B109">
        <v>2</v>
      </c>
      <c r="C109" s="11">
        <v>988</v>
      </c>
      <c r="D109" s="5">
        <v>6.6</v>
      </c>
    </row>
    <row r="110" spans="1:4" x14ac:dyDescent="0.2">
      <c r="A110" s="9" t="s">
        <v>1909</v>
      </c>
      <c r="B110">
        <v>2</v>
      </c>
      <c r="C110" s="11">
        <v>982</v>
      </c>
      <c r="D110" s="5">
        <v>6.9</v>
      </c>
    </row>
    <row r="111" spans="1:4" x14ac:dyDescent="0.2">
      <c r="A111" s="9" t="s">
        <v>1963</v>
      </c>
      <c r="B111">
        <v>3</v>
      </c>
      <c r="C111" s="11">
        <v>975</v>
      </c>
      <c r="D111" s="5">
        <v>6.6333333333333329</v>
      </c>
    </row>
    <row r="112" spans="1:4" x14ac:dyDescent="0.2">
      <c r="A112" s="9" t="s">
        <v>558</v>
      </c>
      <c r="B112">
        <v>2</v>
      </c>
      <c r="C112" s="11">
        <v>975</v>
      </c>
      <c r="D112" s="5">
        <v>6.75</v>
      </c>
    </row>
    <row r="113" spans="1:4" x14ac:dyDescent="0.2">
      <c r="A113" s="9" t="s">
        <v>1064</v>
      </c>
      <c r="B113">
        <v>3</v>
      </c>
      <c r="C113" s="11">
        <v>968</v>
      </c>
      <c r="D113" s="5">
        <v>6.5</v>
      </c>
    </row>
    <row r="114" spans="1:4" x14ac:dyDescent="0.2">
      <c r="A114" s="9" t="s">
        <v>421</v>
      </c>
      <c r="B114">
        <v>4</v>
      </c>
      <c r="C114" s="11">
        <v>963</v>
      </c>
      <c r="D114" s="5">
        <v>6.4249999999999998</v>
      </c>
    </row>
    <row r="115" spans="1:4" x14ac:dyDescent="0.2">
      <c r="A115" s="9" t="s">
        <v>1853</v>
      </c>
      <c r="B115">
        <v>2</v>
      </c>
      <c r="C115" s="11">
        <v>943</v>
      </c>
      <c r="D115" s="5">
        <v>6.75</v>
      </c>
    </row>
    <row r="116" spans="1:4" x14ac:dyDescent="0.2">
      <c r="A116" s="9" t="s">
        <v>790</v>
      </c>
      <c r="B116">
        <v>2</v>
      </c>
      <c r="C116" s="11">
        <v>940</v>
      </c>
      <c r="D116" s="5">
        <v>7.05</v>
      </c>
    </row>
    <row r="117" spans="1:4" x14ac:dyDescent="0.2">
      <c r="A117" s="9" t="s">
        <v>568</v>
      </c>
      <c r="B117">
        <v>3</v>
      </c>
      <c r="C117" s="11">
        <v>925</v>
      </c>
      <c r="D117" s="5">
        <v>6.5666666666666664</v>
      </c>
    </row>
    <row r="118" spans="1:4" x14ac:dyDescent="0.2">
      <c r="A118" s="9" t="s">
        <v>2061</v>
      </c>
      <c r="B118">
        <v>3</v>
      </c>
      <c r="C118" s="11">
        <v>898</v>
      </c>
      <c r="D118" s="5">
        <v>6.7</v>
      </c>
    </row>
    <row r="119" spans="1:4" x14ac:dyDescent="0.2">
      <c r="A119" s="9" t="s">
        <v>2313</v>
      </c>
      <c r="B119">
        <v>2</v>
      </c>
      <c r="C119" s="11">
        <v>883</v>
      </c>
      <c r="D119" s="5">
        <v>7.2</v>
      </c>
    </row>
    <row r="120" spans="1:4" x14ac:dyDescent="0.2">
      <c r="A120" s="9" t="s">
        <v>2277</v>
      </c>
      <c r="B120">
        <v>3</v>
      </c>
      <c r="C120" s="11">
        <v>879</v>
      </c>
      <c r="D120" s="5">
        <v>6.833333333333333</v>
      </c>
    </row>
    <row r="121" spans="1:4" x14ac:dyDescent="0.2">
      <c r="A121" s="9" t="s">
        <v>2419</v>
      </c>
      <c r="B121">
        <v>3</v>
      </c>
      <c r="C121" s="11">
        <v>876</v>
      </c>
      <c r="D121" s="5">
        <v>7.166666666666667</v>
      </c>
    </row>
    <row r="122" spans="1:4" x14ac:dyDescent="0.2">
      <c r="A122" s="9" t="s">
        <v>561</v>
      </c>
      <c r="B122">
        <v>2</v>
      </c>
      <c r="C122" s="11">
        <v>873</v>
      </c>
      <c r="D122" s="5">
        <v>6.7</v>
      </c>
    </row>
    <row r="123" spans="1:4" x14ac:dyDescent="0.2">
      <c r="A123" s="9" t="s">
        <v>2713</v>
      </c>
      <c r="B123">
        <v>2</v>
      </c>
      <c r="C123" s="11">
        <v>860</v>
      </c>
      <c r="D123" s="5">
        <v>7.4</v>
      </c>
    </row>
    <row r="124" spans="1:4" x14ac:dyDescent="0.2">
      <c r="A124" s="9" t="s">
        <v>1535</v>
      </c>
      <c r="B124">
        <v>2</v>
      </c>
      <c r="C124" s="11">
        <v>845</v>
      </c>
      <c r="D124" s="5">
        <v>6.4499999999999993</v>
      </c>
    </row>
    <row r="125" spans="1:4" x14ac:dyDescent="0.2">
      <c r="A125" s="9" t="s">
        <v>1809</v>
      </c>
      <c r="B125">
        <v>2</v>
      </c>
      <c r="C125" s="11">
        <v>839</v>
      </c>
      <c r="D125" s="5">
        <v>6.4</v>
      </c>
    </row>
    <row r="126" spans="1:4" x14ac:dyDescent="0.2">
      <c r="A126" s="9" t="s">
        <v>2736</v>
      </c>
      <c r="B126">
        <v>2</v>
      </c>
      <c r="C126" s="11">
        <v>838</v>
      </c>
      <c r="D126" s="5">
        <v>7.35</v>
      </c>
    </row>
    <row r="127" spans="1:4" x14ac:dyDescent="0.2">
      <c r="A127" s="9" t="s">
        <v>2474</v>
      </c>
      <c r="B127">
        <v>2</v>
      </c>
      <c r="C127" s="11">
        <v>835</v>
      </c>
      <c r="D127" s="5">
        <v>6.95</v>
      </c>
    </row>
    <row r="128" spans="1:4" x14ac:dyDescent="0.2">
      <c r="A128" s="9" t="s">
        <v>2197</v>
      </c>
      <c r="B128">
        <v>2</v>
      </c>
      <c r="C128" s="11">
        <v>830</v>
      </c>
      <c r="D128" s="5">
        <v>6.65</v>
      </c>
    </row>
    <row r="129" spans="1:4" x14ac:dyDescent="0.2">
      <c r="A129" s="9" t="s">
        <v>1574</v>
      </c>
      <c r="B129">
        <v>2</v>
      </c>
      <c r="C129" s="11">
        <v>788</v>
      </c>
      <c r="D129" s="5">
        <v>6.65</v>
      </c>
    </row>
    <row r="130" spans="1:4" x14ac:dyDescent="0.2">
      <c r="A130" s="9" t="s">
        <v>1856</v>
      </c>
      <c r="B130">
        <v>2</v>
      </c>
      <c r="C130" s="11">
        <v>775</v>
      </c>
      <c r="D130" s="5">
        <v>6.5</v>
      </c>
    </row>
    <row r="131" spans="1:4" x14ac:dyDescent="0.2">
      <c r="A131" s="9" t="s">
        <v>1887</v>
      </c>
      <c r="B131">
        <v>2</v>
      </c>
      <c r="C131" s="11">
        <v>749</v>
      </c>
      <c r="D131" s="5">
        <v>6.85</v>
      </c>
    </row>
    <row r="132" spans="1:4" x14ac:dyDescent="0.2">
      <c r="A132" s="9" t="s">
        <v>1139</v>
      </c>
      <c r="B132">
        <v>3</v>
      </c>
      <c r="C132" s="11">
        <v>745</v>
      </c>
      <c r="D132" s="5">
        <v>7.1000000000000005</v>
      </c>
    </row>
    <row r="133" spans="1:4" x14ac:dyDescent="0.2">
      <c r="A133" s="9" t="s">
        <v>2151</v>
      </c>
      <c r="B133">
        <v>2</v>
      </c>
      <c r="C133" s="11">
        <v>664</v>
      </c>
      <c r="D133" s="5">
        <v>6.9499999999999993</v>
      </c>
    </row>
    <row r="134" spans="1:4" x14ac:dyDescent="0.2">
      <c r="A134" s="9" t="s">
        <v>2653</v>
      </c>
      <c r="B134">
        <v>2</v>
      </c>
      <c r="C134" s="11">
        <v>662</v>
      </c>
      <c r="D134" s="5">
        <v>7.3</v>
      </c>
    </row>
    <row r="135" spans="1:4" x14ac:dyDescent="0.2">
      <c r="A135" s="9" t="s">
        <v>1753</v>
      </c>
      <c r="B135">
        <v>2</v>
      </c>
      <c r="C135" s="11">
        <v>655</v>
      </c>
      <c r="D135" s="5">
        <v>6.4</v>
      </c>
    </row>
    <row r="136" spans="1:4" x14ac:dyDescent="0.2">
      <c r="A136" s="9" t="s">
        <v>1152</v>
      </c>
      <c r="B136">
        <v>3</v>
      </c>
      <c r="C136" s="11">
        <v>622</v>
      </c>
      <c r="D136" s="5">
        <v>6.3999999999999995</v>
      </c>
    </row>
    <row r="137" spans="1:4" x14ac:dyDescent="0.2">
      <c r="A137" s="9" t="s">
        <v>1526</v>
      </c>
      <c r="B137">
        <v>2</v>
      </c>
      <c r="C137" s="11">
        <v>585</v>
      </c>
      <c r="D137" s="5">
        <v>7.1</v>
      </c>
    </row>
    <row r="138" spans="1:4" x14ac:dyDescent="0.2">
      <c r="A138" s="9" t="s">
        <v>2768</v>
      </c>
      <c r="B138">
        <v>2</v>
      </c>
      <c r="C138" s="11">
        <v>513</v>
      </c>
      <c r="D138" s="5">
        <v>6.75</v>
      </c>
    </row>
    <row r="139" spans="1:4" x14ac:dyDescent="0.2">
      <c r="A139" s="9" t="s">
        <v>1440</v>
      </c>
      <c r="B139">
        <v>2</v>
      </c>
      <c r="C139" s="11">
        <v>507</v>
      </c>
      <c r="D139" s="5">
        <v>6.85</v>
      </c>
    </row>
    <row r="140" spans="1:4" x14ac:dyDescent="0.2">
      <c r="A140" s="9" t="s">
        <v>1954</v>
      </c>
      <c r="B140">
        <v>2</v>
      </c>
      <c r="C140" s="11">
        <v>496</v>
      </c>
      <c r="D140" s="5">
        <v>6.8000000000000007</v>
      </c>
    </row>
    <row r="141" spans="1:4" x14ac:dyDescent="0.2">
      <c r="A141" s="9" t="s">
        <v>2991</v>
      </c>
      <c r="B141">
        <v>2</v>
      </c>
      <c r="C141" s="11">
        <v>480</v>
      </c>
      <c r="D141" s="5">
        <v>7</v>
      </c>
    </row>
    <row r="142" spans="1:4" x14ac:dyDescent="0.2">
      <c r="A142" s="9" t="s">
        <v>2551</v>
      </c>
      <c r="B142">
        <v>2</v>
      </c>
      <c r="C142" s="11">
        <v>177</v>
      </c>
      <c r="D142" s="5">
        <v>7.25</v>
      </c>
    </row>
    <row r="143" spans="1:4" x14ac:dyDescent="0.2">
      <c r="A143" s="9" t="s">
        <v>2618</v>
      </c>
      <c r="B143">
        <v>2</v>
      </c>
      <c r="C143" s="11">
        <v>113</v>
      </c>
      <c r="D143" s="5">
        <v>7.1999999999999993</v>
      </c>
    </row>
    <row r="144" spans="1:4" x14ac:dyDescent="0.2">
      <c r="A144" s="9" t="s">
        <v>7083</v>
      </c>
      <c r="B144">
        <v>2</v>
      </c>
      <c r="C144" s="11"/>
      <c r="D144" s="5">
        <v>7.3000000000000007</v>
      </c>
    </row>
    <row r="145" spans="1:4" x14ac:dyDescent="0.2">
      <c r="A145" s="9" t="s">
        <v>7038</v>
      </c>
      <c r="B145">
        <v>734</v>
      </c>
      <c r="C145">
        <v>13272.002732240437</v>
      </c>
      <c r="D145" s="5">
        <v>6.8666212534059836</v>
      </c>
    </row>
  </sheetData>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6831C-4CF3-4A2E-AA50-E5FE5C4FDAB6}">
  <dimension ref="A1:F8"/>
  <sheetViews>
    <sheetView workbookViewId="0">
      <selection activeCell="E15" sqref="E15"/>
    </sheetView>
  </sheetViews>
  <sheetFormatPr baseColWidth="10" defaultColWidth="8.83203125" defaultRowHeight="15" x14ac:dyDescent="0.2"/>
  <cols>
    <col min="1" max="1" width="18.1640625" bestFit="1" customWidth="1"/>
    <col min="2" max="2" width="15" bestFit="1" customWidth="1"/>
    <col min="3" max="3" width="21.83203125" bestFit="1" customWidth="1"/>
    <col min="4" max="4" width="16.33203125" bestFit="1" customWidth="1"/>
    <col min="5" max="5" width="16.6640625" bestFit="1" customWidth="1"/>
    <col min="6" max="6" width="20.33203125" bestFit="1" customWidth="1"/>
    <col min="7" max="7" width="14" bestFit="1" customWidth="1"/>
    <col min="8" max="8" width="8.33203125" bestFit="1" customWidth="1"/>
    <col min="9" max="9" width="6.5" bestFit="1" customWidth="1"/>
    <col min="10" max="10" width="7.33203125" bestFit="1" customWidth="1"/>
    <col min="11" max="11" width="8.33203125" bestFit="1" customWidth="1"/>
    <col min="12" max="12" width="10.33203125" bestFit="1" customWidth="1"/>
    <col min="13" max="13" width="7.83203125" bestFit="1" customWidth="1"/>
    <col min="14" max="14" width="6.6640625" bestFit="1" customWidth="1"/>
    <col min="15" max="15" width="4.6640625" bestFit="1" customWidth="1"/>
    <col min="16" max="16" width="6.33203125" bestFit="1" customWidth="1"/>
    <col min="17" max="17" width="4" bestFit="1" customWidth="1"/>
    <col min="18" max="18" width="5.83203125" bestFit="1" customWidth="1"/>
    <col min="19" max="19" width="6.6640625" bestFit="1" customWidth="1"/>
    <col min="20" max="20" width="11.6640625" bestFit="1" customWidth="1"/>
    <col min="21" max="22" width="10" bestFit="1" customWidth="1"/>
    <col min="23" max="23" width="6.6640625" bestFit="1" customWidth="1"/>
    <col min="24" max="24" width="6.5" bestFit="1" customWidth="1"/>
    <col min="25" max="25" width="11.1640625" bestFit="1" customWidth="1"/>
    <col min="26" max="26" width="11.33203125" bestFit="1" customWidth="1"/>
    <col min="27" max="27" width="5.5" bestFit="1" customWidth="1"/>
    <col min="28" max="28" width="8" bestFit="1" customWidth="1"/>
    <col min="29" max="29" width="3.6640625" bestFit="1" customWidth="1"/>
    <col min="30" max="30" width="4.6640625" bestFit="1" customWidth="1"/>
    <col min="31" max="31" width="10.83203125" bestFit="1" customWidth="1"/>
  </cols>
  <sheetData>
    <row r="1" spans="1:6" x14ac:dyDescent="0.2">
      <c r="A1" s="3" t="s">
        <v>7054</v>
      </c>
      <c r="B1" t="s">
        <v>7086</v>
      </c>
    </row>
    <row r="2" spans="1:6" x14ac:dyDescent="0.2">
      <c r="A2" s="3" t="s">
        <v>0</v>
      </c>
      <c r="B2" t="s">
        <v>13</v>
      </c>
    </row>
    <row r="3" spans="1:6" x14ac:dyDescent="0.2">
      <c r="A3" s="3" t="s">
        <v>7034</v>
      </c>
      <c r="B3" t="s">
        <v>3257</v>
      </c>
    </row>
    <row r="5" spans="1:6" x14ac:dyDescent="0.2">
      <c r="A5" s="3" t="s">
        <v>7082</v>
      </c>
      <c r="B5" t="s">
        <v>7088</v>
      </c>
      <c r="C5" t="s">
        <v>7101</v>
      </c>
      <c r="D5" s="10" t="s">
        <v>7039</v>
      </c>
      <c r="E5" t="s">
        <v>7042</v>
      </c>
      <c r="F5" t="s">
        <v>7102</v>
      </c>
    </row>
    <row r="6" spans="1:6" x14ac:dyDescent="0.2">
      <c r="A6" s="9" t="s">
        <v>3259</v>
      </c>
      <c r="B6">
        <v>399</v>
      </c>
      <c r="C6" s="10">
        <v>1637763</v>
      </c>
      <c r="D6" s="10">
        <v>14247389.513784461</v>
      </c>
      <c r="E6" s="10">
        <v>25497177.944862157</v>
      </c>
      <c r="F6" s="8">
        <v>0.19178668286445083</v>
      </c>
    </row>
    <row r="7" spans="1:6" x14ac:dyDescent="0.2">
      <c r="A7" s="9" t="s">
        <v>3272</v>
      </c>
      <c r="B7">
        <v>156</v>
      </c>
      <c r="C7" s="10">
        <v>3892693.5</v>
      </c>
      <c r="D7" s="10">
        <v>26423026.564102564</v>
      </c>
      <c r="E7" s="10">
        <v>81523397.43589744</v>
      </c>
      <c r="F7" s="8">
        <v>0.11726928571428598</v>
      </c>
    </row>
    <row r="8" spans="1:6" x14ac:dyDescent="0.2">
      <c r="A8" s="9" t="s">
        <v>7038</v>
      </c>
      <c r="B8">
        <v>555</v>
      </c>
      <c r="C8">
        <v>2271581.3027027026</v>
      </c>
      <c r="D8">
        <v>17669730.738738738</v>
      </c>
      <c r="E8">
        <v>41245088.288288288</v>
      </c>
      <c r="F8">
        <v>0.17084125231413358</v>
      </c>
    </row>
  </sheetData>
  <conditionalFormatting pivot="1" sqref="C6:C7">
    <cfRule type="dataBar" priority="5">
      <dataBar>
        <cfvo type="min"/>
        <cfvo type="max"/>
        <color rgb="FF638EC6"/>
      </dataBar>
      <extLst>
        <ext xmlns:x14="http://schemas.microsoft.com/office/spreadsheetml/2009/9/main" uri="{B025F937-C7B1-47D3-B67F-A62EFF666E3E}">
          <x14:id>{D3087C5A-39AF-4BB6-8081-1DEE97F42557}</x14:id>
        </ext>
      </extLst>
    </cfRule>
  </conditionalFormatting>
  <conditionalFormatting pivot="1" sqref="D6:D7">
    <cfRule type="dataBar" priority="4">
      <dataBar>
        <cfvo type="min"/>
        <cfvo type="max"/>
        <color rgb="FF63C384"/>
      </dataBar>
      <extLst>
        <ext xmlns:x14="http://schemas.microsoft.com/office/spreadsheetml/2009/9/main" uri="{B025F937-C7B1-47D3-B67F-A62EFF666E3E}">
          <x14:id>{1F9FCEA3-1D12-46DC-9EFC-60188E83C1CC}</x14:id>
        </ext>
      </extLst>
    </cfRule>
  </conditionalFormatting>
  <conditionalFormatting pivot="1" sqref="E6:E7">
    <cfRule type="dataBar" priority="3">
      <dataBar>
        <cfvo type="min"/>
        <cfvo type="max"/>
        <color rgb="FFFFB628"/>
      </dataBar>
      <extLst>
        <ext xmlns:x14="http://schemas.microsoft.com/office/spreadsheetml/2009/9/main" uri="{B025F937-C7B1-47D3-B67F-A62EFF666E3E}">
          <x14:id>{6264CED3-90C6-46D2-A904-5B8FE9E08185}</x14:id>
        </ext>
      </extLst>
    </cfRule>
  </conditionalFormatting>
  <conditionalFormatting pivot="1" sqref="F6:F7">
    <cfRule type="dataBar" priority="1">
      <dataBar>
        <cfvo type="min"/>
        <cfvo type="max"/>
        <color rgb="FFD6007B"/>
      </dataBar>
      <extLst>
        <ext xmlns:x14="http://schemas.microsoft.com/office/spreadsheetml/2009/9/main" uri="{B025F937-C7B1-47D3-B67F-A62EFF666E3E}">
          <x14:id>{8F37F05D-B857-41ED-995D-E4A4852D1D3D}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3087C5A-39AF-4BB6-8081-1DEE97F42557}">
            <x14:dataBar minLength="0" maxLength="100" border="1" negativeBarBorderColorSameAsPositive="0">
              <x14:cfvo type="autoMin"/>
              <x14:cfvo type="autoMax"/>
              <x14:borderColor rgb="FF638EC6"/>
              <x14:negativeFillColor rgb="FFFF0000"/>
              <x14:negativeBorderColor rgb="FFFF0000"/>
              <x14:axisColor rgb="FF000000"/>
            </x14:dataBar>
          </x14:cfRule>
          <xm:sqref>C6:C7</xm:sqref>
        </x14:conditionalFormatting>
        <x14:conditionalFormatting xmlns:xm="http://schemas.microsoft.com/office/excel/2006/main" pivot="1">
          <x14:cfRule type="dataBar" id="{1F9FCEA3-1D12-46DC-9EFC-60188E83C1CC}">
            <x14:dataBar minLength="0" maxLength="100" border="1" negativeBarBorderColorSameAsPositive="0">
              <x14:cfvo type="autoMin"/>
              <x14:cfvo type="autoMax"/>
              <x14:borderColor rgb="FF63C384"/>
              <x14:negativeFillColor rgb="FFFF0000"/>
              <x14:negativeBorderColor rgb="FFFF0000"/>
              <x14:axisColor rgb="FF000000"/>
            </x14:dataBar>
          </x14:cfRule>
          <xm:sqref>D6:D7</xm:sqref>
        </x14:conditionalFormatting>
        <x14:conditionalFormatting xmlns:xm="http://schemas.microsoft.com/office/excel/2006/main" pivot="1">
          <x14:cfRule type="dataBar" id="{6264CED3-90C6-46D2-A904-5B8FE9E08185}">
            <x14:dataBar minLength="0" maxLength="100" border="1" negativeBarBorderColorSameAsPositive="0">
              <x14:cfvo type="autoMin"/>
              <x14:cfvo type="autoMax"/>
              <x14:borderColor rgb="FFFFB628"/>
              <x14:negativeFillColor rgb="FFFF0000"/>
              <x14:negativeBorderColor rgb="FFFF0000"/>
              <x14:axisColor rgb="FF000000"/>
            </x14:dataBar>
          </x14:cfRule>
          <xm:sqref>E6:E7</xm:sqref>
        </x14:conditionalFormatting>
        <x14:conditionalFormatting xmlns:xm="http://schemas.microsoft.com/office/excel/2006/main" pivot="1">
          <x14:cfRule type="dataBar" id="{8F37F05D-B857-41ED-995D-E4A4852D1D3D}">
            <x14:dataBar minLength="0" maxLength="100" border="1" negativeBarBorderColorSameAsPositive="0">
              <x14:cfvo type="autoMin"/>
              <x14:cfvo type="autoMax"/>
              <x14:borderColor rgb="FFD6007B"/>
              <x14:negativeFillColor rgb="FFFF0000"/>
              <x14:negativeBorderColor rgb="FFFF0000"/>
              <x14:axisColor rgb="FF000000"/>
            </x14:dataBar>
          </x14:cfRule>
          <xm:sqref>F6:F7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4FAE-D2C3-4B8A-ABEB-1F3A3AAD91E4}">
  <dimension ref="A1:H46"/>
  <sheetViews>
    <sheetView workbookViewId="0">
      <selection activeCell="B4" sqref="B4"/>
    </sheetView>
  </sheetViews>
  <sheetFormatPr baseColWidth="10" defaultColWidth="8.83203125" defaultRowHeight="15" x14ac:dyDescent="0.2"/>
  <cols>
    <col min="1" max="1" width="18.83203125" bestFit="1" customWidth="1"/>
    <col min="2" max="2" width="20.33203125" bestFit="1" customWidth="1"/>
    <col min="3" max="3" width="28" bestFit="1" customWidth="1"/>
    <col min="4" max="4" width="25.83203125" bestFit="1" customWidth="1"/>
    <col min="5" max="5" width="12.1640625" bestFit="1" customWidth="1"/>
  </cols>
  <sheetData>
    <row r="1" spans="1:8" x14ac:dyDescent="0.2">
      <c r="A1" s="3" t="s">
        <v>7054</v>
      </c>
      <c r="B1" t="s">
        <v>7086</v>
      </c>
    </row>
    <row r="3" spans="1:8" x14ac:dyDescent="0.2">
      <c r="A3" s="3" t="s">
        <v>7082</v>
      </c>
      <c r="B3" t="s">
        <v>7100</v>
      </c>
      <c r="C3" t="s">
        <v>7087</v>
      </c>
      <c r="D3" t="s">
        <v>7084</v>
      </c>
      <c r="E3" t="s">
        <v>7088</v>
      </c>
    </row>
    <row r="4" spans="1:8" x14ac:dyDescent="0.2">
      <c r="A4" s="9" t="s">
        <v>1766</v>
      </c>
      <c r="B4">
        <v>7.1817632682225074E-2</v>
      </c>
      <c r="C4" s="11">
        <v>118666.66666666667</v>
      </c>
      <c r="D4">
        <v>6.916666666666667</v>
      </c>
      <c r="E4">
        <v>6</v>
      </c>
    </row>
    <row r="5" spans="1:8" x14ac:dyDescent="0.2">
      <c r="A5" s="9" t="s">
        <v>1607</v>
      </c>
      <c r="B5">
        <v>3.3388512041860212E-2</v>
      </c>
      <c r="C5" s="11">
        <v>33714.285714285717</v>
      </c>
      <c r="D5">
        <v>6.9857142857142858</v>
      </c>
      <c r="E5">
        <v>7</v>
      </c>
    </row>
    <row r="6" spans="1:8" x14ac:dyDescent="0.2">
      <c r="A6" s="9" t="s">
        <v>692</v>
      </c>
      <c r="B6">
        <v>1.1990187142857146E-3</v>
      </c>
      <c r="C6" s="11">
        <v>27000</v>
      </c>
      <c r="D6">
        <v>7.8833333333333329</v>
      </c>
      <c r="E6">
        <v>6</v>
      </c>
    </row>
    <row r="7" spans="1:8" x14ac:dyDescent="0.2">
      <c r="A7" s="9" t="s">
        <v>2180</v>
      </c>
      <c r="B7">
        <v>2.9901168339768341E-2</v>
      </c>
      <c r="C7" s="11">
        <v>26600</v>
      </c>
      <c r="D7">
        <v>7</v>
      </c>
      <c r="E7">
        <v>5</v>
      </c>
    </row>
    <row r="8" spans="1:8" x14ac:dyDescent="0.2">
      <c r="A8" s="9" t="s">
        <v>494</v>
      </c>
      <c r="B8">
        <v>5.5956970431494349E-2</v>
      </c>
      <c r="C8" s="11">
        <v>26200</v>
      </c>
      <c r="D8">
        <v>7.26</v>
      </c>
      <c r="E8">
        <v>5</v>
      </c>
    </row>
    <row r="9" spans="1:8" x14ac:dyDescent="0.2">
      <c r="A9" s="9" t="s">
        <v>1186</v>
      </c>
      <c r="B9">
        <v>7.4548617501217884E-2</v>
      </c>
      <c r="C9" s="11">
        <v>23117.5</v>
      </c>
      <c r="D9">
        <v>6.8125</v>
      </c>
      <c r="E9">
        <v>8</v>
      </c>
    </row>
    <row r="10" spans="1:8" x14ac:dyDescent="0.2">
      <c r="A10" s="9" t="s">
        <v>2930</v>
      </c>
      <c r="B10">
        <v>0.11726928571428571</v>
      </c>
      <c r="C10" s="11">
        <v>23000</v>
      </c>
      <c r="D10">
        <v>7.5</v>
      </c>
      <c r="E10">
        <v>2</v>
      </c>
    </row>
    <row r="11" spans="1:8" x14ac:dyDescent="0.2">
      <c r="A11" s="9" t="s">
        <v>2749</v>
      </c>
      <c r="B11">
        <v>7.1817632682225074E-2</v>
      </c>
      <c r="C11" s="11">
        <v>21000</v>
      </c>
      <c r="D11">
        <v>7.4</v>
      </c>
      <c r="E11">
        <v>2</v>
      </c>
    </row>
    <row r="12" spans="1:8" x14ac:dyDescent="0.2">
      <c r="A12" s="9" t="s">
        <v>1850</v>
      </c>
      <c r="B12">
        <v>7.4611606629866989E-2</v>
      </c>
      <c r="C12" s="11">
        <v>21000</v>
      </c>
      <c r="D12">
        <v>7.1399999999999988</v>
      </c>
      <c r="E12">
        <v>5</v>
      </c>
    </row>
    <row r="13" spans="1:8" x14ac:dyDescent="0.2">
      <c r="A13" s="9" t="s">
        <v>2024</v>
      </c>
      <c r="B13">
        <v>6.9888169047619035E-3</v>
      </c>
      <c r="C13" s="11">
        <v>20000</v>
      </c>
      <c r="D13">
        <v>7.0333333333333341</v>
      </c>
      <c r="E13">
        <v>3</v>
      </c>
    </row>
    <row r="14" spans="1:8" x14ac:dyDescent="0.2">
      <c r="A14" s="9" t="s">
        <v>2931</v>
      </c>
      <c r="B14">
        <v>3.3701930357142845E-3</v>
      </c>
      <c r="C14" s="11">
        <v>19138.25</v>
      </c>
      <c r="D14">
        <v>7.6499999999999995</v>
      </c>
      <c r="E14">
        <v>4</v>
      </c>
    </row>
    <row r="15" spans="1:8" x14ac:dyDescent="0.2">
      <c r="A15" s="9" t="s">
        <v>1811</v>
      </c>
      <c r="B15">
        <v>8.6968183692911968E-2</v>
      </c>
      <c r="C15" s="11">
        <v>18000</v>
      </c>
      <c r="D15">
        <v>7.4666666666666659</v>
      </c>
      <c r="E15">
        <v>3</v>
      </c>
    </row>
    <row r="16" spans="1:8" x14ac:dyDescent="0.2">
      <c r="A16" s="9" t="s">
        <v>1007</v>
      </c>
      <c r="B16">
        <v>-1.7534047115830113E-2</v>
      </c>
      <c r="C16" s="11">
        <v>17963.2</v>
      </c>
      <c r="D16">
        <v>8.16</v>
      </c>
      <c r="E16">
        <v>5</v>
      </c>
    </row>
    <row r="17" spans="1:5" x14ac:dyDescent="0.2">
      <c r="A17" s="9" t="s">
        <v>2267</v>
      </c>
      <c r="B17">
        <v>3.1827949288150047E-2</v>
      </c>
      <c r="C17" s="11">
        <v>17666.666666666668</v>
      </c>
      <c r="D17">
        <v>7.1333333333333329</v>
      </c>
      <c r="E17">
        <v>3</v>
      </c>
    </row>
    <row r="18" spans="1:5" x14ac:dyDescent="0.2">
      <c r="A18" s="9" t="s">
        <v>2813</v>
      </c>
      <c r="B18">
        <v>5.4891803571428574E-2</v>
      </c>
      <c r="C18" s="11">
        <v>17500</v>
      </c>
      <c r="D18">
        <v>7</v>
      </c>
      <c r="E18">
        <v>2</v>
      </c>
    </row>
    <row r="19" spans="1:5" x14ac:dyDescent="0.2">
      <c r="A19" s="9" t="s">
        <v>2154</v>
      </c>
      <c r="B19">
        <v>4.5317837571221209E-2</v>
      </c>
      <c r="C19" s="11">
        <v>16500</v>
      </c>
      <c r="D19">
        <v>6.9499999999999993</v>
      </c>
      <c r="E19">
        <v>2</v>
      </c>
    </row>
    <row r="20" spans="1:5" x14ac:dyDescent="0.2">
      <c r="A20" s="9" t="s">
        <v>1598</v>
      </c>
      <c r="B20">
        <v>6.9888169047619035E-3</v>
      </c>
      <c r="C20" s="11">
        <v>16243.666666666666</v>
      </c>
      <c r="D20">
        <v>6.833333333333333</v>
      </c>
      <c r="E20">
        <v>3</v>
      </c>
    </row>
    <row r="21" spans="1:5" x14ac:dyDescent="0.2">
      <c r="A21" s="9" t="s">
        <v>1173</v>
      </c>
      <c r="B21">
        <v>0.166947550481062</v>
      </c>
      <c r="C21" s="11">
        <v>15333.333333333334</v>
      </c>
      <c r="D21">
        <v>6.5</v>
      </c>
      <c r="E21">
        <v>3</v>
      </c>
    </row>
    <row r="22" spans="1:5" x14ac:dyDescent="0.2">
      <c r="A22" s="9" t="s">
        <v>2273</v>
      </c>
      <c r="B22">
        <v>0.11726928571428571</v>
      </c>
      <c r="C22" s="11">
        <v>15000</v>
      </c>
      <c r="D22">
        <v>6.75</v>
      </c>
      <c r="E22">
        <v>2</v>
      </c>
    </row>
    <row r="23" spans="1:5" x14ac:dyDescent="0.2">
      <c r="A23" s="9" t="s">
        <v>2128</v>
      </c>
      <c r="B23">
        <v>0.11180731607630008</v>
      </c>
      <c r="C23" s="11">
        <v>14390</v>
      </c>
      <c r="D23">
        <v>6.8666666666666671</v>
      </c>
      <c r="E23">
        <v>3</v>
      </c>
    </row>
    <row r="24" spans="1:5" x14ac:dyDescent="0.2">
      <c r="A24" s="9" t="s">
        <v>1592</v>
      </c>
      <c r="B24">
        <v>0.19178668286445014</v>
      </c>
      <c r="C24" s="11">
        <v>14333.333333333334</v>
      </c>
      <c r="D24">
        <v>6.5</v>
      </c>
      <c r="E24">
        <v>3</v>
      </c>
    </row>
    <row r="25" spans="1:5" x14ac:dyDescent="0.2">
      <c r="A25" s="9" t="s">
        <v>2072</v>
      </c>
      <c r="B25">
        <v>6.9888169047619035E-3</v>
      </c>
      <c r="C25" s="11">
        <v>14321</v>
      </c>
      <c r="D25">
        <v>6.7666666666666666</v>
      </c>
      <c r="E25">
        <v>3</v>
      </c>
    </row>
    <row r="26" spans="1:5" x14ac:dyDescent="0.2">
      <c r="A26" s="9" t="s">
        <v>1174</v>
      </c>
      <c r="B26">
        <v>7.9693503586043164E-3</v>
      </c>
      <c r="C26" s="11">
        <v>14111.8</v>
      </c>
      <c r="D26">
        <v>6.82</v>
      </c>
      <c r="E26">
        <v>5</v>
      </c>
    </row>
    <row r="27" spans="1:5" x14ac:dyDescent="0.2">
      <c r="A27" s="9" t="s">
        <v>2124</v>
      </c>
      <c r="B27">
        <v>0.19178668286445014</v>
      </c>
      <c r="C27" s="11">
        <v>14000</v>
      </c>
      <c r="D27">
        <v>6.65</v>
      </c>
      <c r="E27">
        <v>2</v>
      </c>
    </row>
    <row r="28" spans="1:5" x14ac:dyDescent="0.2">
      <c r="A28" s="9" t="s">
        <v>1967</v>
      </c>
      <c r="B28">
        <v>0.19178668286445014</v>
      </c>
      <c r="C28" s="11">
        <v>13400</v>
      </c>
      <c r="D28">
        <v>6.76</v>
      </c>
      <c r="E28">
        <v>5</v>
      </c>
    </row>
    <row r="29" spans="1:5" x14ac:dyDescent="0.2">
      <c r="A29" s="9" t="s">
        <v>1687</v>
      </c>
      <c r="B29">
        <v>0.57137826624999999</v>
      </c>
      <c r="C29" s="11">
        <v>13000</v>
      </c>
      <c r="D29">
        <v>6.5</v>
      </c>
      <c r="E29">
        <v>2</v>
      </c>
    </row>
    <row r="30" spans="1:5" x14ac:dyDescent="0.2">
      <c r="A30" s="9" t="s">
        <v>2610</v>
      </c>
      <c r="B30">
        <v>0.13217276514431861</v>
      </c>
      <c r="C30" s="11">
        <v>13000</v>
      </c>
      <c r="D30">
        <v>7.7200000000000006</v>
      </c>
      <c r="E30">
        <v>5</v>
      </c>
    </row>
    <row r="31" spans="1:5" x14ac:dyDescent="0.2">
      <c r="A31" s="9" t="s">
        <v>1489</v>
      </c>
      <c r="B31">
        <v>8.6968183692911968E-2</v>
      </c>
      <c r="C31" s="11">
        <v>12666.666666666666</v>
      </c>
      <c r="D31">
        <v>6.9666666666666659</v>
      </c>
      <c r="E31">
        <v>3</v>
      </c>
    </row>
    <row r="32" spans="1:5" x14ac:dyDescent="0.2">
      <c r="A32" s="9" t="s">
        <v>1918</v>
      </c>
      <c r="B32">
        <v>0.11180731607630008</v>
      </c>
      <c r="C32" s="11">
        <v>12532</v>
      </c>
      <c r="D32">
        <v>6.9333333333333336</v>
      </c>
      <c r="E32">
        <v>3</v>
      </c>
    </row>
    <row r="33" spans="1:5" x14ac:dyDescent="0.2">
      <c r="A33" s="9" t="s">
        <v>2001</v>
      </c>
      <c r="B33">
        <v>0.11726928571428571</v>
      </c>
      <c r="C33" s="11">
        <v>12500</v>
      </c>
      <c r="D33">
        <v>6.55</v>
      </c>
      <c r="E33">
        <v>2</v>
      </c>
    </row>
    <row r="34" spans="1:5" x14ac:dyDescent="0.2">
      <c r="A34" s="9" t="s">
        <v>1721</v>
      </c>
      <c r="B34">
        <v>4.5383195597673863E-2</v>
      </c>
      <c r="C34" s="11">
        <v>12384.666666666666</v>
      </c>
      <c r="D34">
        <v>6.666666666666667</v>
      </c>
      <c r="E34">
        <v>3</v>
      </c>
    </row>
    <row r="35" spans="1:5" x14ac:dyDescent="0.2">
      <c r="A35" s="9" t="s">
        <v>2743</v>
      </c>
      <c r="B35">
        <v>6.2129051309523807E-2</v>
      </c>
      <c r="C35" s="11">
        <v>12333.333333333334</v>
      </c>
      <c r="D35">
        <v>7.7666666666666666</v>
      </c>
      <c r="E35">
        <v>3</v>
      </c>
    </row>
    <row r="36" spans="1:5" x14ac:dyDescent="0.2">
      <c r="A36" s="9" t="s">
        <v>2933</v>
      </c>
      <c r="B36">
        <v>1.1205890825425392E-3</v>
      </c>
      <c r="C36" s="11">
        <v>12217</v>
      </c>
      <c r="D36">
        <v>7.8400000000000007</v>
      </c>
      <c r="E36">
        <v>5</v>
      </c>
    </row>
    <row r="37" spans="1:5" x14ac:dyDescent="0.2">
      <c r="A37" s="9" t="s">
        <v>2426</v>
      </c>
      <c r="B37">
        <v>3.4558934107142857E-2</v>
      </c>
      <c r="C37" s="11">
        <v>11987.5</v>
      </c>
      <c r="D37">
        <v>7.15</v>
      </c>
      <c r="E37">
        <v>2</v>
      </c>
    </row>
    <row r="38" spans="1:5" x14ac:dyDescent="0.2">
      <c r="A38" s="9" t="s">
        <v>1275</v>
      </c>
      <c r="B38">
        <v>2.616369363598652E-3</v>
      </c>
      <c r="C38" s="11">
        <v>11797.636363636364</v>
      </c>
      <c r="D38">
        <v>7.1272727272727279</v>
      </c>
      <c r="E38">
        <v>11</v>
      </c>
    </row>
    <row r="39" spans="1:5" x14ac:dyDescent="0.2">
      <c r="A39" s="9" t="s">
        <v>2983</v>
      </c>
      <c r="B39">
        <v>3.4558934107142857E-2</v>
      </c>
      <c r="C39" s="11">
        <v>11500</v>
      </c>
      <c r="D39">
        <v>7.6999999999999993</v>
      </c>
      <c r="E39">
        <v>2</v>
      </c>
    </row>
    <row r="40" spans="1:5" x14ac:dyDescent="0.2">
      <c r="A40" s="9" t="s">
        <v>2179</v>
      </c>
      <c r="B40">
        <v>0.11726928571428571</v>
      </c>
      <c r="C40" s="11">
        <v>11072</v>
      </c>
      <c r="D40">
        <v>6.9</v>
      </c>
      <c r="E40">
        <v>2</v>
      </c>
    </row>
    <row r="41" spans="1:5" x14ac:dyDescent="0.2">
      <c r="A41" s="9" t="s">
        <v>2444</v>
      </c>
      <c r="B41">
        <v>-4.654593436293436E-2</v>
      </c>
      <c r="C41" s="11">
        <v>10209.5</v>
      </c>
      <c r="D41">
        <v>7.45</v>
      </c>
      <c r="E41">
        <v>4</v>
      </c>
    </row>
    <row r="42" spans="1:5" x14ac:dyDescent="0.2">
      <c r="A42" s="9" t="s">
        <v>2139</v>
      </c>
      <c r="B42">
        <v>-2.834424324324324E-2</v>
      </c>
      <c r="C42" s="11">
        <v>10103</v>
      </c>
      <c r="D42">
        <v>7.166666666666667</v>
      </c>
      <c r="E42">
        <v>3</v>
      </c>
    </row>
    <row r="43" spans="1:5" x14ac:dyDescent="0.2">
      <c r="A43" s="9" t="s">
        <v>1147</v>
      </c>
      <c r="B43">
        <v>5.8567735126723142E-2</v>
      </c>
      <c r="C43" s="11">
        <v>9515</v>
      </c>
      <c r="D43">
        <v>6.9749999999999996</v>
      </c>
      <c r="E43">
        <v>4</v>
      </c>
    </row>
    <row r="44" spans="1:5" x14ac:dyDescent="0.2">
      <c r="A44" s="9" t="s">
        <v>1376</v>
      </c>
      <c r="B44">
        <v>0.19178668286445014</v>
      </c>
      <c r="C44" s="11">
        <v>8550.1428571428569</v>
      </c>
      <c r="D44">
        <v>6.6571428571428575</v>
      </c>
      <c r="E44">
        <v>7</v>
      </c>
    </row>
    <row r="45" spans="1:5" x14ac:dyDescent="0.2">
      <c r="A45" s="9" t="s">
        <v>2150</v>
      </c>
      <c r="B45">
        <v>7.5914109910714289E-2</v>
      </c>
      <c r="C45" s="11">
        <v>5959.25</v>
      </c>
      <c r="D45">
        <v>7.15</v>
      </c>
      <c r="E45">
        <v>4</v>
      </c>
    </row>
    <row r="46" spans="1:5" x14ac:dyDescent="0.2">
      <c r="A46" s="9" t="s">
        <v>7038</v>
      </c>
      <c r="B46">
        <v>6.7902512389183503E-2</v>
      </c>
      <c r="C46">
        <v>20317.006172839505</v>
      </c>
      <c r="D46">
        <v>7.120370370370372</v>
      </c>
      <c r="E46">
        <v>162</v>
      </c>
    </row>
  </sheetData>
  <sortState xmlns:xlrd2="http://schemas.microsoft.com/office/spreadsheetml/2017/richdata2" ref="A3:C1103">
    <sortCondition descending="1" ref="B3"/>
  </sortState>
  <conditionalFormatting pivot="1" sqref="B4:B45">
    <cfRule type="dataBar" priority="3">
      <dataBar>
        <cfvo type="min"/>
        <cfvo type="max"/>
        <color rgb="FF638EC6"/>
      </dataBar>
      <extLst>
        <ext xmlns:x14="http://schemas.microsoft.com/office/spreadsheetml/2009/9/main" uri="{B025F937-C7B1-47D3-B67F-A62EFF666E3E}">
          <x14:id>{615DD6AC-1315-4597-B79F-72080734B987}</x14:id>
        </ext>
      </extLst>
    </cfRule>
  </conditionalFormatting>
  <conditionalFormatting pivot="1" sqref="D4:D45">
    <cfRule type="dataBar" priority="2">
      <dataBar>
        <cfvo type="min"/>
        <cfvo type="max"/>
        <color rgb="FF63C384"/>
      </dataBar>
      <extLst>
        <ext xmlns:x14="http://schemas.microsoft.com/office/spreadsheetml/2009/9/main" uri="{B025F937-C7B1-47D3-B67F-A62EFF666E3E}">
          <x14:id>{A6C8776C-6D3B-4D13-A245-0E978A43097D}</x14:id>
        </ext>
      </extLst>
    </cfRule>
  </conditionalFormatting>
  <conditionalFormatting pivot="1" sqref="C4:C45">
    <cfRule type="dataBar" priority="1">
      <dataBar>
        <cfvo type="min"/>
        <cfvo type="max"/>
        <color rgb="FFFFB628"/>
      </dataBar>
      <extLst>
        <ext xmlns:x14="http://schemas.microsoft.com/office/spreadsheetml/2009/9/main" uri="{B025F937-C7B1-47D3-B67F-A62EFF666E3E}">
          <x14:id>{BC1BEA20-9617-4D9A-8237-F8A36F04A6AC}</x14:id>
        </ext>
      </extLst>
    </cfRule>
  </conditionalFormatting>
  <pageMargins left="0.7" right="0.7" top="0.75" bottom="0.75" header="0.3" footer="0.3"/>
  <legacyDrawing r:id="rId2"/>
  <extLst>
    <ext xmlns:x14="http://schemas.microsoft.com/office/spreadsheetml/2009/9/main" uri="{78C0D931-6437-407d-A8EE-F0AAD7539E65}">
      <x14:conditionalFormattings>
        <x14:conditionalFormatting xmlns:xm="http://schemas.microsoft.com/office/excel/2006/main" pivot="1">
          <x14:cfRule type="dataBar" id="{615DD6AC-1315-4597-B79F-72080734B987}">
            <x14:dataBar minLength="0" maxLength="100" border="1" negativeBarBorderColorSameAsPositive="0">
              <x14:cfvo type="autoMin"/>
              <x14:cfvo type="autoMax"/>
              <x14:borderColor rgb="FF638EC6"/>
              <x14:negativeFillColor rgb="FFFF0000"/>
              <x14:negativeBorderColor rgb="FFFF0000"/>
              <x14:axisColor rgb="FF000000"/>
            </x14:dataBar>
          </x14:cfRule>
          <xm:sqref>B4:B45</xm:sqref>
        </x14:conditionalFormatting>
        <x14:conditionalFormatting xmlns:xm="http://schemas.microsoft.com/office/excel/2006/main" pivot="1">
          <x14:cfRule type="dataBar" id="{A6C8776C-6D3B-4D13-A245-0E978A43097D}">
            <x14:dataBar minLength="0" maxLength="100" border="1" negativeBarBorderColorSameAsPositive="0">
              <x14:cfvo type="autoMin"/>
              <x14:cfvo type="autoMax"/>
              <x14:borderColor rgb="FF63C384"/>
              <x14:negativeFillColor rgb="FFFF0000"/>
              <x14:negativeBorderColor rgb="FFFF0000"/>
              <x14:axisColor rgb="FF000000"/>
            </x14:dataBar>
          </x14:cfRule>
          <xm:sqref>D4:D45</xm:sqref>
        </x14:conditionalFormatting>
        <x14:conditionalFormatting xmlns:xm="http://schemas.microsoft.com/office/excel/2006/main" pivot="1">
          <x14:cfRule type="dataBar" id="{BC1BEA20-9617-4D9A-8237-F8A36F04A6AC}">
            <x14:dataBar minLength="0" maxLength="100" border="1" negativeBarBorderColorSameAsPositive="0">
              <x14:cfvo type="autoMin"/>
              <x14:cfvo type="autoMax"/>
              <x14:borderColor rgb="FFFFB628"/>
              <x14:negativeFillColor rgb="FFFF0000"/>
              <x14:negativeBorderColor rgb="FFFF0000"/>
              <x14:axisColor rgb="FF000000"/>
            </x14:dataBar>
          </x14:cfRule>
          <xm:sqref>C4:C45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9449-FEA6-4172-9A46-97E4A2A49552}">
  <dimension ref="A1:G9"/>
  <sheetViews>
    <sheetView workbookViewId="0">
      <selection activeCell="D20" sqref="D20"/>
    </sheetView>
  </sheetViews>
  <sheetFormatPr baseColWidth="10" defaultColWidth="8.83203125" defaultRowHeight="15" x14ac:dyDescent="0.2"/>
  <cols>
    <col min="1" max="1" width="18.1640625" bestFit="1" customWidth="1"/>
    <col min="2" max="2" width="20.33203125" bestFit="1" customWidth="1"/>
    <col min="3" max="3" width="21.83203125" bestFit="1" customWidth="1"/>
    <col min="4" max="4" width="12.1640625" bestFit="1" customWidth="1"/>
  </cols>
  <sheetData>
    <row r="1" spans="1:7" x14ac:dyDescent="0.2">
      <c r="A1" s="3" t="s">
        <v>7054</v>
      </c>
      <c r="B1" t="s">
        <v>7086</v>
      </c>
    </row>
    <row r="2" spans="1:7" x14ac:dyDescent="0.2">
      <c r="A2" s="3" t="s">
        <v>0</v>
      </c>
      <c r="B2" t="s">
        <v>13</v>
      </c>
    </row>
    <row r="4" spans="1:7" x14ac:dyDescent="0.2">
      <c r="A4" s="3" t="s">
        <v>7082</v>
      </c>
      <c r="B4" t="s">
        <v>7080</v>
      </c>
      <c r="C4" t="s">
        <v>7081</v>
      </c>
      <c r="D4" t="s">
        <v>7088</v>
      </c>
    </row>
    <row r="5" spans="1:7" x14ac:dyDescent="0.2">
      <c r="A5" s="9" t="s">
        <v>7091</v>
      </c>
      <c r="B5" s="12">
        <v>0.18258995525278984</v>
      </c>
      <c r="C5" s="11">
        <v>2350888.676075269</v>
      </c>
      <c r="D5">
        <v>410</v>
      </c>
    </row>
    <row r="6" spans="1:7" x14ac:dyDescent="0.2">
      <c r="A6" s="9" t="s">
        <v>7092</v>
      </c>
      <c r="B6" s="12">
        <v>3.4886850523798328E-2</v>
      </c>
      <c r="C6" s="11">
        <v>549360.08891013381</v>
      </c>
      <c r="D6">
        <v>551</v>
      </c>
    </row>
    <row r="7" spans="1:7" x14ac:dyDescent="0.2">
      <c r="A7" s="9" t="s">
        <v>7093</v>
      </c>
      <c r="B7" s="12">
        <v>0.10188948061335913</v>
      </c>
      <c r="C7" s="11">
        <v>1295191.0196506551</v>
      </c>
      <c r="D7">
        <v>467</v>
      </c>
    </row>
    <row r="8" spans="1:7" x14ac:dyDescent="0.2">
      <c r="A8" s="9" t="s">
        <v>7038</v>
      </c>
      <c r="B8">
        <v>9.8177877530601587E-2</v>
      </c>
      <c r="C8">
        <v>1297149.5942350333</v>
      </c>
      <c r="D8">
        <v>1428</v>
      </c>
    </row>
    <row r="9" spans="1:7" x14ac:dyDescent="0.2"/>
  </sheetData>
  <conditionalFormatting pivot="1" sqref="B5:D7">
    <cfRule type="colorScale" priority="4">
      <colorScale>
        <cfvo type="min"/>
        <cfvo type="percentile" val="50"/>
        <cfvo type="max"/>
        <color rgb="FFF8696B"/>
        <color rgb="FFFCFCFF"/>
        <color rgb="FF5A8AC6"/>
      </colorScale>
    </cfRule>
  </conditionalFormatting>
  <conditionalFormatting pivot="1" sqref="B5:B7">
    <cfRule type="colorScale" priority="1">
      <colorScale>
        <cfvo type="min"/>
        <cfvo type="max"/>
        <color rgb="FFFCFCFF"/>
        <color rgb="FF63BE7B"/>
      </colorScale>
    </cfRule>
  </conditionalFormatting>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176F-B379-418A-A693-3210F1FFAD38}">
  <dimension ref="A1:L12"/>
  <sheetViews>
    <sheetView topLeftCell="D1" workbookViewId="0">
      <selection activeCell="C3" sqref="C3"/>
    </sheetView>
  </sheetViews>
  <sheetFormatPr baseColWidth="10" defaultColWidth="8.83203125" defaultRowHeight="15" x14ac:dyDescent="0.2"/>
  <cols>
    <col min="1" max="1" width="18.1640625" bestFit="1" customWidth="1"/>
    <col min="2" max="2" width="16.6640625" bestFit="1" customWidth="1"/>
    <col min="3" max="4" width="20.33203125" bestFit="1" customWidth="1"/>
  </cols>
  <sheetData>
    <row r="1" spans="1:12" x14ac:dyDescent="0.2">
      <c r="A1" s="3" t="s">
        <v>7054</v>
      </c>
      <c r="B1" t="s">
        <v>7086</v>
      </c>
    </row>
    <row r="3" spans="1:12" x14ac:dyDescent="0.2">
      <c r="A3" s="3" t="s">
        <v>0</v>
      </c>
      <c r="B3" t="s">
        <v>7094</v>
      </c>
      <c r="C3" t="s">
        <v>7080</v>
      </c>
    </row>
    <row r="4" spans="1:12" x14ac:dyDescent="0.2">
      <c r="A4" s="9" t="s">
        <v>476</v>
      </c>
      <c r="B4" s="1">
        <v>-0.21351567417472542</v>
      </c>
      <c r="C4" s="17">
        <v>5.646534001586416E-2</v>
      </c>
    </row>
    <row r="5" spans="1:12" x14ac:dyDescent="0.2">
      <c r="A5" s="9" t="s">
        <v>36</v>
      </c>
      <c r="B5" s="1">
        <v>-4.0151881687492064E-2</v>
      </c>
      <c r="C5" s="17">
        <v>0.15264831375675639</v>
      </c>
    </row>
    <row r="6" spans="1:12" x14ac:dyDescent="0.2">
      <c r="A6" s="9" t="s">
        <v>196</v>
      </c>
      <c r="B6" s="1">
        <v>0.44402450890054401</v>
      </c>
      <c r="C6" s="17">
        <v>3.3925532948794357E-2</v>
      </c>
    </row>
    <row r="7" spans="1:12" x14ac:dyDescent="0.2">
      <c r="A7" s="9" t="s">
        <v>17</v>
      </c>
      <c r="B7" s="1">
        <v>6.3230392671550631E-2</v>
      </c>
      <c r="C7" s="17">
        <v>7.6430959290885031E-2</v>
      </c>
    </row>
    <row r="8" spans="1:12" x14ac:dyDescent="0.2">
      <c r="A8" s="9" t="s">
        <v>84</v>
      </c>
      <c r="B8" s="1">
        <v>-0.39097742736806934</v>
      </c>
      <c r="C8" s="17">
        <v>8.2337691543270582E-3</v>
      </c>
    </row>
    <row r="9" spans="1:12" x14ac:dyDescent="0.2">
      <c r="A9" s="9" t="s">
        <v>754</v>
      </c>
      <c r="B9" s="1">
        <v>-0.36495257641810452</v>
      </c>
      <c r="C9" s="17">
        <v>0.10412076713244972</v>
      </c>
    </row>
    <row r="10" spans="1:12" x14ac:dyDescent="0.2">
      <c r="A10" s="9" t="s">
        <v>65</v>
      </c>
      <c r="B10" s="1">
        <v>0.17608435020136476</v>
      </c>
      <c r="C10" s="17">
        <v>1.8934552652273832E-2</v>
      </c>
    </row>
    <row r="11" spans="1:12" x14ac:dyDescent="0.2">
      <c r="A11" s="15" t="s">
        <v>13</v>
      </c>
      <c r="B11" s="16">
        <v>5.9820499384136054</v>
      </c>
      <c r="C11" s="18">
        <v>9.4741277009370961E-2</v>
      </c>
    </row>
    <row r="12" spans="1:12" x14ac:dyDescent="0.2">
      <c r="A12" s="9" t="s">
        <v>7038</v>
      </c>
      <c r="B12" s="1">
        <v>4.9113838765889186</v>
      </c>
      <c r="C12">
        <v>8.6275288313596502E-2</v>
      </c>
    </row>
  </sheetData>
  <pageMargins left="0.7" right="0.7" top="0.75" bottom="0.75" header="0.3" footer="0.3"/>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5AF3D-7844-4620-A01A-7D5D3EF7C0D4}">
  <dimension ref="A2:E13"/>
  <sheetViews>
    <sheetView workbookViewId="0">
      <selection activeCell="B9" sqref="B9"/>
    </sheetView>
  </sheetViews>
  <sheetFormatPr baseColWidth="10" defaultColWidth="8.83203125" defaultRowHeight="15" x14ac:dyDescent="0.2"/>
  <cols>
    <col min="1" max="1" width="18.1640625" bestFit="1" customWidth="1"/>
    <col min="2" max="2" width="23.6640625" bestFit="1" customWidth="1"/>
    <col min="3" max="3" width="16.6640625" bestFit="1" customWidth="1"/>
    <col min="4" max="4" width="13.6640625" bestFit="1" customWidth="1"/>
    <col min="5" max="7" width="13" bestFit="1" customWidth="1"/>
  </cols>
  <sheetData>
    <row r="2" spans="1:5" x14ac:dyDescent="0.2">
      <c r="A2" s="3" t="s">
        <v>7054</v>
      </c>
      <c r="B2" t="s">
        <v>7086</v>
      </c>
    </row>
    <row r="3" spans="1:5" x14ac:dyDescent="0.2">
      <c r="A3" s="3" t="s">
        <v>0</v>
      </c>
      <c r="B3" t="s">
        <v>13</v>
      </c>
    </row>
    <row r="5" spans="1:5" x14ac:dyDescent="0.2">
      <c r="A5" s="3" t="s">
        <v>3252</v>
      </c>
      <c r="B5" t="s">
        <v>7085</v>
      </c>
      <c r="C5" t="s">
        <v>7042</v>
      </c>
      <c r="D5" t="s">
        <v>7058</v>
      </c>
      <c r="E5" t="s">
        <v>7059</v>
      </c>
    </row>
    <row r="6" spans="1:5" x14ac:dyDescent="0.2">
      <c r="A6" s="9" t="s">
        <v>3433</v>
      </c>
      <c r="B6" s="11">
        <v>12882.51724137931</v>
      </c>
      <c r="C6" s="11">
        <v>13241379.310344828</v>
      </c>
      <c r="D6">
        <v>0.29115927136688524</v>
      </c>
      <c r="E6">
        <v>1.7162807568053453</v>
      </c>
    </row>
    <row r="7" spans="1:5" x14ac:dyDescent="0.2">
      <c r="A7" s="9" t="s">
        <v>3300</v>
      </c>
      <c r="B7" s="11">
        <v>10635.121212121212</v>
      </c>
      <c r="C7" s="11">
        <v>11621212.121212121</v>
      </c>
      <c r="D7">
        <v>0.34657862184333782</v>
      </c>
      <c r="E7">
        <v>1.5301508893500562</v>
      </c>
    </row>
    <row r="8" spans="1:5" x14ac:dyDescent="0.2">
      <c r="A8" s="9" t="s">
        <v>3272</v>
      </c>
      <c r="B8" s="11">
        <v>10058.685714285713</v>
      </c>
      <c r="C8" s="11">
        <v>15542857.142857144</v>
      </c>
      <c r="D8">
        <v>0.79998917348639453</v>
      </c>
      <c r="E8">
        <v>1.4098576187863949</v>
      </c>
    </row>
    <row r="9" spans="1:5" x14ac:dyDescent="0.2">
      <c r="A9" s="9" t="s">
        <v>3270</v>
      </c>
      <c r="B9" s="11">
        <v>9266.2800000000007</v>
      </c>
      <c r="C9" s="11">
        <v>11649900</v>
      </c>
      <c r="D9">
        <v>2.7105793491980172</v>
      </c>
      <c r="E9">
        <v>3.9143176024595911</v>
      </c>
    </row>
    <row r="10" spans="1:5" x14ac:dyDescent="0.2">
      <c r="A10" s="9" t="s">
        <v>3263</v>
      </c>
      <c r="B10" s="11">
        <v>6359.7358490566039</v>
      </c>
      <c r="C10" s="11">
        <v>12966981.132075472</v>
      </c>
      <c r="D10">
        <v>0.62479401375761057</v>
      </c>
      <c r="E10">
        <v>1.7609228329861637</v>
      </c>
    </row>
    <row r="11" spans="1:5" x14ac:dyDescent="0.2">
      <c r="A11" s="9" t="s">
        <v>3266</v>
      </c>
      <c r="B11" s="11">
        <v>4921.3</v>
      </c>
      <c r="C11" s="11">
        <v>14787500</v>
      </c>
      <c r="D11">
        <v>0.58171894199378227</v>
      </c>
      <c r="E11">
        <v>1.7720311687046464</v>
      </c>
    </row>
    <row r="12" spans="1:5" x14ac:dyDescent="0.2">
      <c r="A12" s="9" t="s">
        <v>3259</v>
      </c>
      <c r="B12" s="11">
        <v>4085.8808290155439</v>
      </c>
      <c r="C12" s="11">
        <v>13222797.92746114</v>
      </c>
      <c r="D12">
        <v>1.1998821031708538</v>
      </c>
      <c r="E12">
        <v>4.018493881892284</v>
      </c>
    </row>
    <row r="13" spans="1:5" x14ac:dyDescent="0.2">
      <c r="A13" s="9" t="s">
        <v>7038</v>
      </c>
      <c r="B13" s="10">
        <v>6583.2901234567898</v>
      </c>
      <c r="C13">
        <v>13193405.349794239</v>
      </c>
      <c r="D13">
        <v>1.0380318332765992</v>
      </c>
      <c r="E13">
        <v>3.1227710613905657</v>
      </c>
    </row>
  </sheetData>
  <conditionalFormatting pivot="1" sqref="C6:C12">
    <cfRule type="colorScale" priority="6">
      <colorScale>
        <cfvo type="min"/>
        <cfvo type="percentile" val="50"/>
        <cfvo type="max"/>
        <color rgb="FF00B050"/>
        <color theme="0"/>
        <color rgb="FFFF0000"/>
      </colorScale>
    </cfRule>
  </conditionalFormatting>
  <conditionalFormatting pivot="1" sqref="E6:E12">
    <cfRule type="dataBar" priority="3">
      <dataBar>
        <cfvo type="min"/>
        <cfvo type="max"/>
        <color rgb="FFFF555A"/>
      </dataBar>
      <extLst>
        <ext xmlns:x14="http://schemas.microsoft.com/office/spreadsheetml/2009/9/main" uri="{B025F937-C7B1-47D3-B67F-A62EFF666E3E}">
          <x14:id>{B4AD4C7C-C415-41A8-9259-9C209F7629EE}</x14:id>
        </ext>
      </extLst>
    </cfRule>
  </conditionalFormatting>
  <conditionalFormatting pivot="1" sqref="D9 D12 D8 D7 D11 D6 D10">
    <cfRule type="colorScale" priority="2">
      <colorScale>
        <cfvo type="min"/>
        <cfvo type="percentile" val="50"/>
        <cfvo type="max"/>
        <color rgb="FFFF0000"/>
        <color theme="0"/>
        <color rgb="FF00B050"/>
      </colorScale>
    </cfRule>
  </conditionalFormatting>
  <conditionalFormatting pivot="1" sqref="B9 B12 B8 B7 B11 B6 B10">
    <cfRule type="dataBar" priority="1">
      <dataBar>
        <cfvo type="min"/>
        <cfvo type="max"/>
        <color rgb="FF638EC6"/>
      </dataBar>
      <extLst>
        <ext xmlns:x14="http://schemas.microsoft.com/office/spreadsheetml/2009/9/main" uri="{B025F937-C7B1-47D3-B67F-A62EFF666E3E}">
          <x14:id>{429F5B9E-CAC8-469B-9412-1095CCEBDCB4}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B4AD4C7C-C415-41A8-9259-9C209F7629EE}">
            <x14:dataBar minLength="0" maxLength="100" border="1" negativeBarBorderColorSameAsPositive="0">
              <x14:cfvo type="autoMin"/>
              <x14:cfvo type="autoMax"/>
              <x14:borderColor rgb="FFFF555A"/>
              <x14:negativeFillColor rgb="FFFF0000"/>
              <x14:negativeBorderColor rgb="FFFF0000"/>
              <x14:axisColor rgb="FF000000"/>
            </x14:dataBar>
          </x14:cfRule>
          <xm:sqref>E6:E12</xm:sqref>
        </x14:conditionalFormatting>
        <x14:conditionalFormatting xmlns:xm="http://schemas.microsoft.com/office/excel/2006/main" pivot="1">
          <x14:cfRule type="dataBar" id="{429F5B9E-CAC8-469B-9412-1095CCEBDCB4}">
            <x14:dataBar minLength="0" maxLength="100" border="1" negativeBarBorderColorSameAsPositive="0">
              <x14:cfvo type="autoMin"/>
              <x14:cfvo type="autoMax"/>
              <x14:borderColor rgb="FF638EC6"/>
              <x14:negativeFillColor rgb="FFFF0000"/>
              <x14:negativeBorderColor rgb="FFFF0000"/>
              <x14:axisColor rgb="FF000000"/>
            </x14:dataBar>
          </x14:cfRule>
          <xm:sqref>B9 B12 B8 B7 B11 B6 B10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B077-D98D-40C4-B85C-AA3B969B0424}">
  <dimension ref="A1:D816"/>
  <sheetViews>
    <sheetView workbookViewId="0">
      <selection activeCell="G7" sqref="G7"/>
    </sheetView>
  </sheetViews>
  <sheetFormatPr baseColWidth="10" defaultColWidth="8.83203125" defaultRowHeight="15" x14ac:dyDescent="0.2"/>
  <cols>
    <col min="1" max="1" width="19" bestFit="1" customWidth="1"/>
    <col min="2" max="2" width="15" bestFit="1" customWidth="1"/>
    <col min="3" max="3" width="16.1640625" bestFit="1" customWidth="1"/>
    <col min="4" max="4" width="13.83203125" style="20" bestFit="1" customWidth="1"/>
    <col min="5" max="5" width="12.5" bestFit="1" customWidth="1"/>
    <col min="6" max="6" width="10.6640625" bestFit="1" customWidth="1"/>
    <col min="7" max="7" width="10.83203125" bestFit="1" customWidth="1"/>
    <col min="8" max="8" width="14.5" bestFit="1" customWidth="1"/>
    <col min="9" max="9" width="16.1640625" bestFit="1" customWidth="1"/>
    <col min="10" max="10" width="11.5" bestFit="1" customWidth="1"/>
    <col min="11" max="11" width="14.83203125" bestFit="1" customWidth="1"/>
    <col min="12" max="12" width="15.33203125" bestFit="1" customWidth="1"/>
    <col min="13" max="13" width="10.33203125" bestFit="1" customWidth="1"/>
    <col min="14" max="14" width="11.33203125" bestFit="1" customWidth="1"/>
    <col min="15" max="15" width="10.83203125" bestFit="1" customWidth="1"/>
    <col min="16" max="16" width="14.83203125" bestFit="1" customWidth="1"/>
    <col min="17" max="17" width="16.1640625" bestFit="1" customWidth="1"/>
    <col min="18" max="18" width="13.83203125" bestFit="1" customWidth="1"/>
    <col min="19" max="19" width="15.33203125" bestFit="1" customWidth="1"/>
    <col min="20" max="20" width="10.83203125" bestFit="1" customWidth="1"/>
    <col min="21" max="21" width="12.5" bestFit="1" customWidth="1"/>
    <col min="22" max="22" width="16.1640625" bestFit="1" customWidth="1"/>
    <col min="23" max="23" width="10.33203125" bestFit="1" customWidth="1"/>
    <col min="24" max="24" width="14.5" bestFit="1" customWidth="1"/>
    <col min="25" max="25" width="11.33203125" bestFit="1" customWidth="1"/>
    <col min="26" max="26" width="11.5" bestFit="1" customWidth="1"/>
    <col min="27" max="27" width="15.83203125" bestFit="1" customWidth="1"/>
    <col min="28" max="28" width="13.6640625" bestFit="1" customWidth="1"/>
    <col min="29" max="29" width="14.83203125" bestFit="1" customWidth="1"/>
    <col min="30" max="30" width="16.1640625" bestFit="1" customWidth="1"/>
    <col min="31" max="31" width="13.83203125" bestFit="1" customWidth="1"/>
    <col min="32" max="32" width="15.33203125" bestFit="1" customWidth="1"/>
    <col min="33" max="33" width="10.83203125" bestFit="1" customWidth="1"/>
    <col min="34" max="34" width="12.5" bestFit="1" customWidth="1"/>
    <col min="35" max="35" width="16.1640625" bestFit="1" customWidth="1"/>
    <col min="36" max="36" width="10.33203125" bestFit="1" customWidth="1"/>
    <col min="37" max="37" width="14.5" bestFit="1" customWidth="1"/>
    <col min="38" max="38" width="11.33203125" bestFit="1" customWidth="1"/>
    <col min="39" max="39" width="11.5" bestFit="1" customWidth="1"/>
    <col min="40" max="40" width="15.83203125" bestFit="1" customWidth="1"/>
    <col min="41" max="41" width="17.1640625" bestFit="1" customWidth="1"/>
    <col min="42" max="42" width="30.6640625" bestFit="1" customWidth="1"/>
    <col min="43" max="43" width="18.6640625" bestFit="1" customWidth="1"/>
  </cols>
  <sheetData>
    <row r="1" spans="1:4" x14ac:dyDescent="0.2">
      <c r="A1" s="3" t="s">
        <v>7054</v>
      </c>
      <c r="B1" t="s">
        <v>7086</v>
      </c>
    </row>
    <row r="2" spans="1:4" x14ac:dyDescent="0.2">
      <c r="A2" s="3" t="s">
        <v>0</v>
      </c>
      <c r="B2" t="s">
        <v>13</v>
      </c>
    </row>
    <row r="4" spans="1:4" x14ac:dyDescent="0.2">
      <c r="A4" s="3" t="s">
        <v>7099</v>
      </c>
      <c r="B4" t="s">
        <v>7088</v>
      </c>
      <c r="D4"/>
    </row>
    <row r="5" spans="1:4" x14ac:dyDescent="0.2">
      <c r="A5" s="9" t="s">
        <v>3263</v>
      </c>
      <c r="B5">
        <v>14</v>
      </c>
      <c r="D5"/>
    </row>
    <row r="6" spans="1:4" x14ac:dyDescent="0.2">
      <c r="A6" s="19" t="s">
        <v>258</v>
      </c>
      <c r="B6">
        <v>2</v>
      </c>
      <c r="D6"/>
    </row>
    <row r="7" spans="1:4" x14ac:dyDescent="0.2">
      <c r="A7" s="19" t="s">
        <v>2739</v>
      </c>
      <c r="B7">
        <v>1</v>
      </c>
      <c r="D7"/>
    </row>
    <row r="8" spans="1:4" x14ac:dyDescent="0.2">
      <c r="A8" s="19" t="s">
        <v>1356</v>
      </c>
      <c r="B8">
        <v>4</v>
      </c>
      <c r="D8"/>
    </row>
    <row r="9" spans="1:4" x14ac:dyDescent="0.2">
      <c r="A9" s="19" t="s">
        <v>236</v>
      </c>
      <c r="B9">
        <v>1</v>
      </c>
      <c r="D9"/>
    </row>
    <row r="10" spans="1:4" x14ac:dyDescent="0.2">
      <c r="A10" s="19" t="s">
        <v>1497</v>
      </c>
      <c r="B10">
        <v>1</v>
      </c>
      <c r="D10"/>
    </row>
    <row r="11" spans="1:4" x14ac:dyDescent="0.2">
      <c r="A11" s="19" t="s">
        <v>1007</v>
      </c>
      <c r="B11">
        <v>1</v>
      </c>
      <c r="D11"/>
    </row>
    <row r="12" spans="1:4" x14ac:dyDescent="0.2">
      <c r="A12" s="19" t="s">
        <v>614</v>
      </c>
      <c r="B12">
        <v>1</v>
      </c>
      <c r="D12"/>
    </row>
    <row r="13" spans="1:4" x14ac:dyDescent="0.2">
      <c r="A13" s="19" t="s">
        <v>1734</v>
      </c>
      <c r="B13">
        <v>2</v>
      </c>
      <c r="D13"/>
    </row>
    <row r="14" spans="1:4" x14ac:dyDescent="0.2">
      <c r="A14" s="19" t="s">
        <v>1781</v>
      </c>
      <c r="B14">
        <v>1</v>
      </c>
      <c r="D14"/>
    </row>
    <row r="15" spans="1:4" x14ac:dyDescent="0.2">
      <c r="A15" s="9" t="s">
        <v>3266</v>
      </c>
      <c r="B15">
        <v>10</v>
      </c>
      <c r="D15"/>
    </row>
    <row r="16" spans="1:4" x14ac:dyDescent="0.2">
      <c r="A16" s="19" t="s">
        <v>2739</v>
      </c>
      <c r="B16">
        <v>3</v>
      </c>
      <c r="D16"/>
    </row>
    <row r="17" spans="1:4" x14ac:dyDescent="0.2">
      <c r="A17" s="19" t="s">
        <v>1356</v>
      </c>
      <c r="B17">
        <v>1</v>
      </c>
      <c r="D17"/>
    </row>
    <row r="18" spans="1:4" x14ac:dyDescent="0.2">
      <c r="A18" s="19" t="s">
        <v>2451</v>
      </c>
      <c r="B18">
        <v>3</v>
      </c>
      <c r="D18"/>
    </row>
    <row r="19" spans="1:4" x14ac:dyDescent="0.2">
      <c r="A19" s="19" t="s">
        <v>614</v>
      </c>
      <c r="B19">
        <v>1</v>
      </c>
      <c r="D19"/>
    </row>
    <row r="20" spans="1:4" x14ac:dyDescent="0.2">
      <c r="A20" s="19" t="s">
        <v>1734</v>
      </c>
      <c r="B20">
        <v>2</v>
      </c>
      <c r="D20"/>
    </row>
    <row r="21" spans="1:4" x14ac:dyDescent="0.2">
      <c r="A21" s="9" t="s">
        <v>3259</v>
      </c>
      <c r="B21">
        <v>10</v>
      </c>
      <c r="D21"/>
    </row>
    <row r="22" spans="1:4" x14ac:dyDescent="0.2">
      <c r="A22" s="19" t="s">
        <v>1497</v>
      </c>
      <c r="B22">
        <v>2</v>
      </c>
      <c r="D22"/>
    </row>
    <row r="23" spans="1:4" x14ac:dyDescent="0.2">
      <c r="A23" s="19" t="s">
        <v>614</v>
      </c>
      <c r="B23">
        <v>1</v>
      </c>
      <c r="D23"/>
    </row>
    <row r="24" spans="1:4" x14ac:dyDescent="0.2">
      <c r="A24" s="19" t="s">
        <v>1592</v>
      </c>
      <c r="B24">
        <v>3</v>
      </c>
      <c r="D24"/>
    </row>
    <row r="25" spans="1:4" x14ac:dyDescent="0.2">
      <c r="A25" s="19" t="s">
        <v>1186</v>
      </c>
      <c r="B25">
        <v>1</v>
      </c>
      <c r="D25"/>
    </row>
    <row r="26" spans="1:4" x14ac:dyDescent="0.2">
      <c r="A26" s="19" t="s">
        <v>1781</v>
      </c>
      <c r="B26">
        <v>3</v>
      </c>
      <c r="D26"/>
    </row>
    <row r="27" spans="1:4" x14ac:dyDescent="0.2">
      <c r="A27" s="9" t="s">
        <v>3433</v>
      </c>
      <c r="B27">
        <v>8</v>
      </c>
      <c r="D27"/>
    </row>
    <row r="28" spans="1:4" x14ac:dyDescent="0.2">
      <c r="A28" s="19" t="s">
        <v>258</v>
      </c>
      <c r="B28">
        <v>1</v>
      </c>
      <c r="D28"/>
    </row>
    <row r="29" spans="1:4" x14ac:dyDescent="0.2">
      <c r="A29" s="19" t="s">
        <v>1356</v>
      </c>
      <c r="B29">
        <v>3</v>
      </c>
      <c r="D29"/>
    </row>
    <row r="30" spans="1:4" x14ac:dyDescent="0.2">
      <c r="A30" s="19" t="s">
        <v>236</v>
      </c>
      <c r="B30">
        <v>1</v>
      </c>
      <c r="D30"/>
    </row>
    <row r="31" spans="1:4" x14ac:dyDescent="0.2">
      <c r="A31" s="19" t="s">
        <v>692</v>
      </c>
      <c r="B31">
        <v>1</v>
      </c>
      <c r="D31"/>
    </row>
    <row r="32" spans="1:4" x14ac:dyDescent="0.2">
      <c r="A32" s="19" t="s">
        <v>1734</v>
      </c>
      <c r="B32">
        <v>1</v>
      </c>
      <c r="D32"/>
    </row>
    <row r="33" spans="1:4" x14ac:dyDescent="0.2">
      <c r="A33" s="19" t="s">
        <v>1186</v>
      </c>
      <c r="B33">
        <v>1</v>
      </c>
      <c r="D33"/>
    </row>
    <row r="34" spans="1:4" x14ac:dyDescent="0.2">
      <c r="A34" s="9" t="s">
        <v>3300</v>
      </c>
      <c r="B34">
        <v>7</v>
      </c>
      <c r="D34"/>
    </row>
    <row r="35" spans="1:4" x14ac:dyDescent="0.2">
      <c r="A35" s="19" t="s">
        <v>1356</v>
      </c>
      <c r="B35">
        <v>1</v>
      </c>
      <c r="D35"/>
    </row>
    <row r="36" spans="1:4" x14ac:dyDescent="0.2">
      <c r="A36" s="19" t="s">
        <v>236</v>
      </c>
      <c r="B36">
        <v>3</v>
      </c>
      <c r="D36"/>
    </row>
    <row r="37" spans="1:4" x14ac:dyDescent="0.2">
      <c r="A37" s="19" t="s">
        <v>1497</v>
      </c>
      <c r="B37">
        <v>1</v>
      </c>
      <c r="D37"/>
    </row>
    <row r="38" spans="1:4" x14ac:dyDescent="0.2">
      <c r="A38" s="19" t="s">
        <v>692</v>
      </c>
      <c r="B38">
        <v>1</v>
      </c>
      <c r="D38"/>
    </row>
    <row r="39" spans="1:4" x14ac:dyDescent="0.2">
      <c r="A39" s="19" t="s">
        <v>1007</v>
      </c>
      <c r="B39">
        <v>1</v>
      </c>
      <c r="D39"/>
    </row>
    <row r="40" spans="1:4" x14ac:dyDescent="0.2">
      <c r="A40" s="9" t="s">
        <v>3272</v>
      </c>
      <c r="B40">
        <v>5</v>
      </c>
      <c r="D40"/>
    </row>
    <row r="41" spans="1:4" x14ac:dyDescent="0.2">
      <c r="A41" s="19" t="s">
        <v>2739</v>
      </c>
      <c r="B41">
        <v>1</v>
      </c>
      <c r="D41"/>
    </row>
    <row r="42" spans="1:4" x14ac:dyDescent="0.2">
      <c r="A42" s="19" t="s">
        <v>1497</v>
      </c>
      <c r="B42">
        <v>1</v>
      </c>
      <c r="D42"/>
    </row>
    <row r="43" spans="1:4" x14ac:dyDescent="0.2">
      <c r="A43" s="19" t="s">
        <v>692</v>
      </c>
      <c r="B43">
        <v>1</v>
      </c>
      <c r="D43"/>
    </row>
    <row r="44" spans="1:4" x14ac:dyDescent="0.2">
      <c r="A44" s="19" t="s">
        <v>1007</v>
      </c>
      <c r="B44">
        <v>1</v>
      </c>
      <c r="D44"/>
    </row>
    <row r="45" spans="1:4" x14ac:dyDescent="0.2">
      <c r="A45" s="19" t="s">
        <v>1186</v>
      </c>
      <c r="B45">
        <v>1</v>
      </c>
      <c r="D45"/>
    </row>
    <row r="46" spans="1:4" x14ac:dyDescent="0.2">
      <c r="A46" s="9" t="s">
        <v>3295</v>
      </c>
      <c r="B46">
        <v>4</v>
      </c>
      <c r="D46"/>
    </row>
    <row r="47" spans="1:4" x14ac:dyDescent="0.2">
      <c r="A47" s="19" t="s">
        <v>2451</v>
      </c>
      <c r="B47">
        <v>1</v>
      </c>
      <c r="D47"/>
    </row>
    <row r="48" spans="1:4" x14ac:dyDescent="0.2">
      <c r="A48" s="19" t="s">
        <v>692</v>
      </c>
      <c r="B48">
        <v>1</v>
      </c>
      <c r="D48"/>
    </row>
    <row r="49" spans="1:4" x14ac:dyDescent="0.2">
      <c r="A49" s="19" t="s">
        <v>614</v>
      </c>
      <c r="B49">
        <v>2</v>
      </c>
      <c r="D49"/>
    </row>
    <row r="50" spans="1:4" x14ac:dyDescent="0.2">
      <c r="A50" s="9" t="s">
        <v>7038</v>
      </c>
      <c r="B50">
        <v>58</v>
      </c>
      <c r="D50"/>
    </row>
    <row r="51" spans="1:4" x14ac:dyDescent="0.2">
      <c r="D51"/>
    </row>
    <row r="52" spans="1:4" x14ac:dyDescent="0.2">
      <c r="D52"/>
    </row>
    <row r="53" spans="1:4" x14ac:dyDescent="0.2">
      <c r="D53"/>
    </row>
    <row r="54" spans="1:4" x14ac:dyDescent="0.2">
      <c r="D54"/>
    </row>
    <row r="55" spans="1:4" x14ac:dyDescent="0.2">
      <c r="D55"/>
    </row>
    <row r="56" spans="1:4" x14ac:dyDescent="0.2">
      <c r="D56"/>
    </row>
    <row r="57" spans="1:4" x14ac:dyDescent="0.2">
      <c r="D57"/>
    </row>
    <row r="58" spans="1:4" x14ac:dyDescent="0.2">
      <c r="D58"/>
    </row>
    <row r="59" spans="1:4" x14ac:dyDescent="0.2">
      <c r="D59"/>
    </row>
    <row r="60" spans="1:4" x14ac:dyDescent="0.2">
      <c r="D60"/>
    </row>
    <row r="61" spans="1:4" x14ac:dyDescent="0.2">
      <c r="D61"/>
    </row>
    <row r="62" spans="1:4" x14ac:dyDescent="0.2">
      <c r="D62"/>
    </row>
    <row r="63" spans="1:4" x14ac:dyDescent="0.2">
      <c r="D63"/>
    </row>
    <row r="64" spans="1:4" x14ac:dyDescent="0.2">
      <c r="D64"/>
    </row>
    <row r="65" spans="4:4" x14ac:dyDescent="0.2">
      <c r="D65"/>
    </row>
    <row r="66" spans="4:4" x14ac:dyDescent="0.2">
      <c r="D66"/>
    </row>
    <row r="67" spans="4:4" x14ac:dyDescent="0.2">
      <c r="D67"/>
    </row>
    <row r="68" spans="4:4" x14ac:dyDescent="0.2">
      <c r="D68"/>
    </row>
    <row r="69" spans="4:4" x14ac:dyDescent="0.2">
      <c r="D69"/>
    </row>
    <row r="70" spans="4:4" x14ac:dyDescent="0.2">
      <c r="D70"/>
    </row>
    <row r="71" spans="4:4" x14ac:dyDescent="0.2">
      <c r="D71"/>
    </row>
    <row r="72" spans="4:4" x14ac:dyDescent="0.2">
      <c r="D72"/>
    </row>
    <row r="73" spans="4:4" x14ac:dyDescent="0.2">
      <c r="D73"/>
    </row>
    <row r="74" spans="4:4" x14ac:dyDescent="0.2">
      <c r="D74"/>
    </row>
    <row r="75" spans="4:4" x14ac:dyDescent="0.2">
      <c r="D75"/>
    </row>
    <row r="76" spans="4:4" x14ac:dyDescent="0.2">
      <c r="D76"/>
    </row>
    <row r="77" spans="4:4" x14ac:dyDescent="0.2">
      <c r="D77"/>
    </row>
    <row r="78" spans="4:4" x14ac:dyDescent="0.2">
      <c r="D78"/>
    </row>
    <row r="79" spans="4:4" x14ac:dyDescent="0.2">
      <c r="D79"/>
    </row>
    <row r="80" spans="4:4" x14ac:dyDescent="0.2">
      <c r="D80"/>
    </row>
    <row r="81" spans="4:4" x14ac:dyDescent="0.2">
      <c r="D81"/>
    </row>
    <row r="82" spans="4:4" x14ac:dyDescent="0.2">
      <c r="D82"/>
    </row>
    <row r="83" spans="4:4" x14ac:dyDescent="0.2">
      <c r="D83"/>
    </row>
    <row r="84" spans="4:4" x14ac:dyDescent="0.2">
      <c r="D84"/>
    </row>
    <row r="85" spans="4:4" x14ac:dyDescent="0.2">
      <c r="D85"/>
    </row>
    <row r="86" spans="4:4" x14ac:dyDescent="0.2">
      <c r="D86"/>
    </row>
    <row r="87" spans="4:4" x14ac:dyDescent="0.2">
      <c r="D87"/>
    </row>
    <row r="88" spans="4:4" x14ac:dyDescent="0.2">
      <c r="D88"/>
    </row>
    <row r="89" spans="4:4" x14ac:dyDescent="0.2">
      <c r="D89"/>
    </row>
    <row r="90" spans="4:4" x14ac:dyDescent="0.2">
      <c r="D90"/>
    </row>
    <row r="91" spans="4:4" x14ac:dyDescent="0.2">
      <c r="D91"/>
    </row>
    <row r="92" spans="4:4" x14ac:dyDescent="0.2">
      <c r="D92"/>
    </row>
    <row r="93" spans="4:4" x14ac:dyDescent="0.2">
      <c r="D93"/>
    </row>
    <row r="94" spans="4:4" x14ac:dyDescent="0.2">
      <c r="D94"/>
    </row>
    <row r="95" spans="4:4" x14ac:dyDescent="0.2">
      <c r="D95"/>
    </row>
    <row r="96" spans="4:4" x14ac:dyDescent="0.2">
      <c r="D96"/>
    </row>
    <row r="97" spans="4:4" x14ac:dyDescent="0.2">
      <c r="D97"/>
    </row>
    <row r="98" spans="4:4" x14ac:dyDescent="0.2">
      <c r="D98"/>
    </row>
    <row r="99" spans="4:4" x14ac:dyDescent="0.2">
      <c r="D99"/>
    </row>
    <row r="100" spans="4:4" x14ac:dyDescent="0.2">
      <c r="D100"/>
    </row>
    <row r="101" spans="4:4" x14ac:dyDescent="0.2">
      <c r="D101"/>
    </row>
    <row r="102" spans="4:4" x14ac:dyDescent="0.2">
      <c r="D102"/>
    </row>
    <row r="103" spans="4:4" x14ac:dyDescent="0.2">
      <c r="D103"/>
    </row>
    <row r="104" spans="4:4" x14ac:dyDescent="0.2">
      <c r="D104"/>
    </row>
    <row r="105" spans="4:4" x14ac:dyDescent="0.2">
      <c r="D105"/>
    </row>
    <row r="106" spans="4:4" x14ac:dyDescent="0.2">
      <c r="D106"/>
    </row>
    <row r="107" spans="4:4" x14ac:dyDescent="0.2">
      <c r="D107"/>
    </row>
    <row r="108" spans="4:4" x14ac:dyDescent="0.2">
      <c r="D108"/>
    </row>
    <row r="109" spans="4:4" x14ac:dyDescent="0.2">
      <c r="D109"/>
    </row>
    <row r="110" spans="4:4" x14ac:dyDescent="0.2">
      <c r="D110"/>
    </row>
    <row r="111" spans="4:4" x14ac:dyDescent="0.2">
      <c r="D111"/>
    </row>
    <row r="112" spans="4:4" x14ac:dyDescent="0.2">
      <c r="D112"/>
    </row>
    <row r="113" spans="4:4" x14ac:dyDescent="0.2">
      <c r="D113"/>
    </row>
    <row r="114" spans="4:4" x14ac:dyDescent="0.2">
      <c r="D114"/>
    </row>
    <row r="115" spans="4:4" x14ac:dyDescent="0.2">
      <c r="D115"/>
    </row>
    <row r="116" spans="4:4" x14ac:dyDescent="0.2">
      <c r="D116"/>
    </row>
    <row r="117" spans="4:4" x14ac:dyDescent="0.2">
      <c r="D117"/>
    </row>
    <row r="118" spans="4:4" x14ac:dyDescent="0.2">
      <c r="D118"/>
    </row>
    <row r="119" spans="4:4" x14ac:dyDescent="0.2">
      <c r="D119"/>
    </row>
    <row r="120" spans="4:4" x14ac:dyDescent="0.2">
      <c r="D120"/>
    </row>
    <row r="121" spans="4:4" x14ac:dyDescent="0.2">
      <c r="D121"/>
    </row>
    <row r="122" spans="4:4" x14ac:dyDescent="0.2">
      <c r="D122"/>
    </row>
    <row r="123" spans="4:4" x14ac:dyDescent="0.2">
      <c r="D123"/>
    </row>
    <row r="124" spans="4:4" x14ac:dyDescent="0.2">
      <c r="D124"/>
    </row>
    <row r="125" spans="4:4" x14ac:dyDescent="0.2">
      <c r="D125"/>
    </row>
    <row r="126" spans="4:4" x14ac:dyDescent="0.2">
      <c r="D126"/>
    </row>
    <row r="127" spans="4:4" x14ac:dyDescent="0.2">
      <c r="D127"/>
    </row>
    <row r="128" spans="4:4" x14ac:dyDescent="0.2">
      <c r="D128"/>
    </row>
    <row r="129" spans="4:4" x14ac:dyDescent="0.2">
      <c r="D129"/>
    </row>
    <row r="130" spans="4:4" x14ac:dyDescent="0.2">
      <c r="D130"/>
    </row>
    <row r="131" spans="4:4" x14ac:dyDescent="0.2">
      <c r="D131"/>
    </row>
    <row r="132" spans="4:4" x14ac:dyDescent="0.2">
      <c r="D132"/>
    </row>
    <row r="133" spans="4:4" x14ac:dyDescent="0.2">
      <c r="D133"/>
    </row>
    <row r="134" spans="4:4" x14ac:dyDescent="0.2">
      <c r="D134"/>
    </row>
    <row r="135" spans="4:4" x14ac:dyDescent="0.2">
      <c r="D135"/>
    </row>
    <row r="136" spans="4:4" x14ac:dyDescent="0.2">
      <c r="D136"/>
    </row>
    <row r="137" spans="4:4" x14ac:dyDescent="0.2">
      <c r="D137"/>
    </row>
    <row r="138" spans="4:4" x14ac:dyDescent="0.2">
      <c r="D138"/>
    </row>
    <row r="139" spans="4:4" x14ac:dyDescent="0.2">
      <c r="D139"/>
    </row>
    <row r="140" spans="4:4" x14ac:dyDescent="0.2">
      <c r="D140"/>
    </row>
    <row r="141" spans="4:4" x14ac:dyDescent="0.2">
      <c r="D141"/>
    </row>
    <row r="142" spans="4:4" x14ac:dyDescent="0.2">
      <c r="D142"/>
    </row>
    <row r="143" spans="4:4" x14ac:dyDescent="0.2">
      <c r="D143"/>
    </row>
    <row r="144" spans="4:4" x14ac:dyDescent="0.2">
      <c r="D144"/>
    </row>
    <row r="145" spans="4:4" x14ac:dyDescent="0.2">
      <c r="D145"/>
    </row>
    <row r="146" spans="4:4" x14ac:dyDescent="0.2">
      <c r="D146"/>
    </row>
    <row r="147" spans="4:4" x14ac:dyDescent="0.2">
      <c r="D147"/>
    </row>
    <row r="148" spans="4:4" x14ac:dyDescent="0.2">
      <c r="D148"/>
    </row>
    <row r="149" spans="4:4" x14ac:dyDescent="0.2">
      <c r="D149"/>
    </row>
    <row r="150" spans="4:4" x14ac:dyDescent="0.2">
      <c r="D150"/>
    </row>
    <row r="151" spans="4:4" x14ac:dyDescent="0.2">
      <c r="D151"/>
    </row>
    <row r="152" spans="4:4" x14ac:dyDescent="0.2">
      <c r="D152"/>
    </row>
    <row r="153" spans="4:4" x14ac:dyDescent="0.2">
      <c r="D153"/>
    </row>
    <row r="154" spans="4:4" x14ac:dyDescent="0.2">
      <c r="D154"/>
    </row>
    <row r="155" spans="4:4" x14ac:dyDescent="0.2">
      <c r="D155"/>
    </row>
    <row r="156" spans="4:4" x14ac:dyDescent="0.2">
      <c r="D156"/>
    </row>
    <row r="157" spans="4:4" x14ac:dyDescent="0.2">
      <c r="D157"/>
    </row>
    <row r="158" spans="4:4" x14ac:dyDescent="0.2">
      <c r="D158"/>
    </row>
    <row r="159" spans="4:4" x14ac:dyDescent="0.2">
      <c r="D159"/>
    </row>
    <row r="160" spans="4:4" x14ac:dyDescent="0.2">
      <c r="D160"/>
    </row>
    <row r="161" spans="4:4" x14ac:dyDescent="0.2">
      <c r="D161"/>
    </row>
    <row r="162" spans="4:4" x14ac:dyDescent="0.2">
      <c r="D162"/>
    </row>
    <row r="163" spans="4:4" x14ac:dyDescent="0.2">
      <c r="D163"/>
    </row>
    <row r="164" spans="4:4" x14ac:dyDescent="0.2">
      <c r="D164"/>
    </row>
    <row r="165" spans="4:4" x14ac:dyDescent="0.2">
      <c r="D165"/>
    </row>
    <row r="166" spans="4:4" x14ac:dyDescent="0.2">
      <c r="D166"/>
    </row>
    <row r="167" spans="4:4" x14ac:dyDescent="0.2">
      <c r="D167"/>
    </row>
    <row r="168" spans="4:4" x14ac:dyDescent="0.2">
      <c r="D168"/>
    </row>
    <row r="169" spans="4:4" x14ac:dyDescent="0.2">
      <c r="D169"/>
    </row>
    <row r="170" spans="4:4" x14ac:dyDescent="0.2">
      <c r="D170"/>
    </row>
    <row r="171" spans="4:4" x14ac:dyDescent="0.2">
      <c r="D171"/>
    </row>
    <row r="172" spans="4:4" x14ac:dyDescent="0.2">
      <c r="D172"/>
    </row>
    <row r="173" spans="4:4" x14ac:dyDescent="0.2">
      <c r="D173"/>
    </row>
    <row r="174" spans="4:4" x14ac:dyDescent="0.2">
      <c r="D174"/>
    </row>
    <row r="175" spans="4:4" x14ac:dyDescent="0.2">
      <c r="D175"/>
    </row>
    <row r="176" spans="4:4" x14ac:dyDescent="0.2">
      <c r="D176"/>
    </row>
    <row r="177" spans="4:4" x14ac:dyDescent="0.2">
      <c r="D177"/>
    </row>
    <row r="178" spans="4:4" x14ac:dyDescent="0.2">
      <c r="D178"/>
    </row>
    <row r="179" spans="4:4" x14ac:dyDescent="0.2">
      <c r="D179"/>
    </row>
    <row r="180" spans="4:4" x14ac:dyDescent="0.2">
      <c r="D180"/>
    </row>
    <row r="181" spans="4:4" x14ac:dyDescent="0.2">
      <c r="D181"/>
    </row>
    <row r="182" spans="4:4" x14ac:dyDescent="0.2">
      <c r="D182"/>
    </row>
    <row r="183" spans="4:4" x14ac:dyDescent="0.2">
      <c r="D183"/>
    </row>
    <row r="184" spans="4:4" x14ac:dyDescent="0.2">
      <c r="D184"/>
    </row>
    <row r="185" spans="4:4" x14ac:dyDescent="0.2">
      <c r="D185"/>
    </row>
    <row r="186" spans="4:4" x14ac:dyDescent="0.2">
      <c r="D186"/>
    </row>
    <row r="187" spans="4:4" x14ac:dyDescent="0.2">
      <c r="D187"/>
    </row>
    <row r="188" spans="4:4" x14ac:dyDescent="0.2">
      <c r="D188"/>
    </row>
    <row r="189" spans="4:4" x14ac:dyDescent="0.2">
      <c r="D189"/>
    </row>
    <row r="190" spans="4:4" x14ac:dyDescent="0.2">
      <c r="D190"/>
    </row>
    <row r="191" spans="4:4" x14ac:dyDescent="0.2">
      <c r="D191"/>
    </row>
    <row r="192" spans="4:4" x14ac:dyDescent="0.2">
      <c r="D192"/>
    </row>
    <row r="193" spans="4:4" x14ac:dyDescent="0.2">
      <c r="D193"/>
    </row>
    <row r="194" spans="4:4" x14ac:dyDescent="0.2">
      <c r="D194"/>
    </row>
    <row r="195" spans="4:4" x14ac:dyDescent="0.2">
      <c r="D195"/>
    </row>
    <row r="196" spans="4:4" x14ac:dyDescent="0.2">
      <c r="D196"/>
    </row>
    <row r="197" spans="4:4" x14ac:dyDescent="0.2">
      <c r="D197"/>
    </row>
    <row r="198" spans="4:4" x14ac:dyDescent="0.2">
      <c r="D198"/>
    </row>
    <row r="199" spans="4:4" x14ac:dyDescent="0.2">
      <c r="D199"/>
    </row>
    <row r="200" spans="4:4" x14ac:dyDescent="0.2">
      <c r="D200"/>
    </row>
    <row r="201" spans="4:4" x14ac:dyDescent="0.2">
      <c r="D201"/>
    </row>
    <row r="202" spans="4:4" x14ac:dyDescent="0.2">
      <c r="D202"/>
    </row>
    <row r="203" spans="4:4" x14ac:dyDescent="0.2">
      <c r="D203"/>
    </row>
    <row r="204" spans="4:4" x14ac:dyDescent="0.2">
      <c r="D204"/>
    </row>
    <row r="205" spans="4:4" x14ac:dyDescent="0.2">
      <c r="D205"/>
    </row>
    <row r="206" spans="4:4" x14ac:dyDescent="0.2">
      <c r="D206"/>
    </row>
    <row r="207" spans="4:4" x14ac:dyDescent="0.2">
      <c r="D207"/>
    </row>
    <row r="208" spans="4:4" x14ac:dyDescent="0.2">
      <c r="D208"/>
    </row>
    <row r="209" spans="4:4" x14ac:dyDescent="0.2">
      <c r="D209"/>
    </row>
    <row r="210" spans="4:4" x14ac:dyDescent="0.2">
      <c r="D210"/>
    </row>
    <row r="211" spans="4:4" x14ac:dyDescent="0.2">
      <c r="D211"/>
    </row>
    <row r="212" spans="4:4" x14ac:dyDescent="0.2">
      <c r="D212"/>
    </row>
    <row r="213" spans="4:4" x14ac:dyDescent="0.2">
      <c r="D213"/>
    </row>
    <row r="214" spans="4:4" x14ac:dyDescent="0.2">
      <c r="D214"/>
    </row>
    <row r="215" spans="4:4" x14ac:dyDescent="0.2">
      <c r="D215"/>
    </row>
    <row r="216" spans="4:4" x14ac:dyDescent="0.2">
      <c r="D216"/>
    </row>
    <row r="217" spans="4:4" x14ac:dyDescent="0.2">
      <c r="D217"/>
    </row>
    <row r="218" spans="4:4" x14ac:dyDescent="0.2">
      <c r="D218"/>
    </row>
    <row r="219" spans="4:4" x14ac:dyDescent="0.2">
      <c r="D219"/>
    </row>
    <row r="220" spans="4:4" x14ac:dyDescent="0.2">
      <c r="D220"/>
    </row>
    <row r="221" spans="4:4" x14ac:dyDescent="0.2">
      <c r="D221"/>
    </row>
    <row r="222" spans="4:4" x14ac:dyDescent="0.2">
      <c r="D222"/>
    </row>
    <row r="223" spans="4:4" x14ac:dyDescent="0.2">
      <c r="D223"/>
    </row>
    <row r="224" spans="4:4" x14ac:dyDescent="0.2">
      <c r="D224"/>
    </row>
    <row r="225" spans="4:4" x14ac:dyDescent="0.2">
      <c r="D225"/>
    </row>
    <row r="226" spans="4:4" x14ac:dyDescent="0.2">
      <c r="D226"/>
    </row>
    <row r="227" spans="4:4" x14ac:dyDescent="0.2">
      <c r="D227"/>
    </row>
    <row r="228" spans="4:4" x14ac:dyDescent="0.2">
      <c r="D228"/>
    </row>
    <row r="229" spans="4:4" x14ac:dyDescent="0.2">
      <c r="D229"/>
    </row>
    <row r="230" spans="4:4" x14ac:dyDescent="0.2">
      <c r="D230"/>
    </row>
    <row r="231" spans="4:4" x14ac:dyDescent="0.2">
      <c r="D231"/>
    </row>
    <row r="232" spans="4:4" x14ac:dyDescent="0.2">
      <c r="D232"/>
    </row>
    <row r="233" spans="4:4" x14ac:dyDescent="0.2">
      <c r="D233"/>
    </row>
    <row r="234" spans="4:4" x14ac:dyDescent="0.2">
      <c r="D234"/>
    </row>
    <row r="235" spans="4:4" x14ac:dyDescent="0.2">
      <c r="D235"/>
    </row>
    <row r="236" spans="4:4" x14ac:dyDescent="0.2">
      <c r="D236"/>
    </row>
    <row r="237" spans="4:4" x14ac:dyDescent="0.2">
      <c r="D237"/>
    </row>
    <row r="238" spans="4:4" x14ac:dyDescent="0.2">
      <c r="D238"/>
    </row>
    <row r="239" spans="4:4" x14ac:dyDescent="0.2">
      <c r="D239"/>
    </row>
    <row r="240" spans="4:4" x14ac:dyDescent="0.2">
      <c r="D240"/>
    </row>
    <row r="241" spans="4:4" x14ac:dyDescent="0.2">
      <c r="D241"/>
    </row>
    <row r="242" spans="4:4" x14ac:dyDescent="0.2">
      <c r="D242"/>
    </row>
    <row r="243" spans="4:4" x14ac:dyDescent="0.2">
      <c r="D243"/>
    </row>
    <row r="244" spans="4:4" x14ac:dyDescent="0.2">
      <c r="D244"/>
    </row>
    <row r="245" spans="4:4" x14ac:dyDescent="0.2">
      <c r="D245"/>
    </row>
    <row r="246" spans="4:4" x14ac:dyDescent="0.2">
      <c r="D246"/>
    </row>
    <row r="247" spans="4:4" x14ac:dyDescent="0.2">
      <c r="D247"/>
    </row>
    <row r="248" spans="4:4" x14ac:dyDescent="0.2">
      <c r="D248"/>
    </row>
    <row r="249" spans="4:4" x14ac:dyDescent="0.2">
      <c r="D249"/>
    </row>
    <row r="250" spans="4:4" x14ac:dyDescent="0.2">
      <c r="D250"/>
    </row>
    <row r="251" spans="4:4" x14ac:dyDescent="0.2">
      <c r="D251"/>
    </row>
    <row r="252" spans="4:4" x14ac:dyDescent="0.2">
      <c r="D252"/>
    </row>
    <row r="253" spans="4:4" x14ac:dyDescent="0.2">
      <c r="D253"/>
    </row>
    <row r="254" spans="4:4" x14ac:dyDescent="0.2">
      <c r="D254"/>
    </row>
    <row r="255" spans="4:4" x14ac:dyDescent="0.2">
      <c r="D255"/>
    </row>
    <row r="256" spans="4:4" x14ac:dyDescent="0.2">
      <c r="D256"/>
    </row>
    <row r="257" spans="4:4" x14ac:dyDescent="0.2">
      <c r="D257"/>
    </row>
    <row r="258" spans="4:4" x14ac:dyDescent="0.2">
      <c r="D258"/>
    </row>
    <row r="259" spans="4:4" x14ac:dyDescent="0.2">
      <c r="D259"/>
    </row>
    <row r="260" spans="4:4" x14ac:dyDescent="0.2">
      <c r="D260"/>
    </row>
    <row r="261" spans="4:4" x14ac:dyDescent="0.2">
      <c r="D261"/>
    </row>
    <row r="262" spans="4:4" x14ac:dyDescent="0.2">
      <c r="D262"/>
    </row>
    <row r="263" spans="4:4" x14ac:dyDescent="0.2">
      <c r="D263"/>
    </row>
    <row r="264" spans="4:4" x14ac:dyDescent="0.2">
      <c r="D264"/>
    </row>
    <row r="265" spans="4:4" x14ac:dyDescent="0.2">
      <c r="D265"/>
    </row>
    <row r="266" spans="4:4" x14ac:dyDescent="0.2">
      <c r="D266"/>
    </row>
    <row r="267" spans="4:4" x14ac:dyDescent="0.2">
      <c r="D267"/>
    </row>
    <row r="268" spans="4:4" x14ac:dyDescent="0.2">
      <c r="D268"/>
    </row>
    <row r="269" spans="4:4" x14ac:dyDescent="0.2">
      <c r="D269"/>
    </row>
    <row r="270" spans="4:4" x14ac:dyDescent="0.2">
      <c r="D270"/>
    </row>
    <row r="271" spans="4:4" x14ac:dyDescent="0.2">
      <c r="D271"/>
    </row>
    <row r="272" spans="4:4" x14ac:dyDescent="0.2">
      <c r="D272"/>
    </row>
    <row r="273" spans="4:4" x14ac:dyDescent="0.2">
      <c r="D273"/>
    </row>
    <row r="274" spans="4:4" x14ac:dyDescent="0.2">
      <c r="D274"/>
    </row>
    <row r="275" spans="4:4" x14ac:dyDescent="0.2">
      <c r="D275"/>
    </row>
    <row r="276" spans="4:4" x14ac:dyDescent="0.2">
      <c r="D276"/>
    </row>
    <row r="277" spans="4:4" x14ac:dyDescent="0.2">
      <c r="D277"/>
    </row>
    <row r="278" spans="4:4" x14ac:dyDescent="0.2">
      <c r="D278"/>
    </row>
    <row r="279" spans="4:4" x14ac:dyDescent="0.2">
      <c r="D279"/>
    </row>
    <row r="280" spans="4:4" x14ac:dyDescent="0.2">
      <c r="D280"/>
    </row>
    <row r="281" spans="4:4" x14ac:dyDescent="0.2">
      <c r="D281"/>
    </row>
    <row r="282" spans="4:4" x14ac:dyDescent="0.2">
      <c r="D282"/>
    </row>
    <row r="283" spans="4:4" x14ac:dyDescent="0.2">
      <c r="D283"/>
    </row>
    <row r="284" spans="4:4" x14ac:dyDescent="0.2">
      <c r="D284"/>
    </row>
    <row r="285" spans="4:4" x14ac:dyDescent="0.2">
      <c r="D285"/>
    </row>
    <row r="286" spans="4:4" x14ac:dyDescent="0.2">
      <c r="D286"/>
    </row>
    <row r="287" spans="4:4" x14ac:dyDescent="0.2">
      <c r="D287"/>
    </row>
    <row r="288" spans="4:4" x14ac:dyDescent="0.2">
      <c r="D288"/>
    </row>
    <row r="289" spans="4:4" x14ac:dyDescent="0.2">
      <c r="D289"/>
    </row>
    <row r="290" spans="4:4" x14ac:dyDescent="0.2">
      <c r="D290"/>
    </row>
    <row r="291" spans="4:4" x14ac:dyDescent="0.2">
      <c r="D291"/>
    </row>
    <row r="292" spans="4:4" x14ac:dyDescent="0.2">
      <c r="D292"/>
    </row>
    <row r="293" spans="4:4" x14ac:dyDescent="0.2">
      <c r="D293"/>
    </row>
    <row r="294" spans="4:4" x14ac:dyDescent="0.2">
      <c r="D294"/>
    </row>
    <row r="295" spans="4:4" x14ac:dyDescent="0.2">
      <c r="D295"/>
    </row>
    <row r="296" spans="4:4" x14ac:dyDescent="0.2">
      <c r="D296"/>
    </row>
    <row r="297" spans="4:4" x14ac:dyDescent="0.2">
      <c r="D297"/>
    </row>
    <row r="298" spans="4:4" x14ac:dyDescent="0.2">
      <c r="D298"/>
    </row>
    <row r="299" spans="4:4" x14ac:dyDescent="0.2">
      <c r="D299"/>
    </row>
    <row r="300" spans="4:4" x14ac:dyDescent="0.2">
      <c r="D300"/>
    </row>
    <row r="301" spans="4:4" x14ac:dyDescent="0.2">
      <c r="D301"/>
    </row>
    <row r="302" spans="4:4" x14ac:dyDescent="0.2">
      <c r="D302"/>
    </row>
    <row r="303" spans="4:4" x14ac:dyDescent="0.2">
      <c r="D303"/>
    </row>
    <row r="304" spans="4:4" x14ac:dyDescent="0.2">
      <c r="D304"/>
    </row>
    <row r="305" spans="4:4" x14ac:dyDescent="0.2">
      <c r="D305"/>
    </row>
    <row r="306" spans="4:4" x14ac:dyDescent="0.2">
      <c r="D306"/>
    </row>
    <row r="307" spans="4:4" x14ac:dyDescent="0.2">
      <c r="D307"/>
    </row>
    <row r="308" spans="4:4" x14ac:dyDescent="0.2">
      <c r="D308"/>
    </row>
    <row r="309" spans="4:4" x14ac:dyDescent="0.2">
      <c r="D309"/>
    </row>
    <row r="310" spans="4:4" x14ac:dyDescent="0.2">
      <c r="D310"/>
    </row>
    <row r="311" spans="4:4" x14ac:dyDescent="0.2">
      <c r="D311"/>
    </row>
    <row r="312" spans="4:4" x14ac:dyDescent="0.2">
      <c r="D312"/>
    </row>
    <row r="313" spans="4:4" x14ac:dyDescent="0.2">
      <c r="D313"/>
    </row>
    <row r="314" spans="4:4" x14ac:dyDescent="0.2">
      <c r="D314"/>
    </row>
    <row r="315" spans="4:4" x14ac:dyDescent="0.2">
      <c r="D315"/>
    </row>
    <row r="316" spans="4:4" x14ac:dyDescent="0.2">
      <c r="D316"/>
    </row>
    <row r="317" spans="4:4" x14ac:dyDescent="0.2">
      <c r="D317"/>
    </row>
    <row r="318" spans="4:4" x14ac:dyDescent="0.2">
      <c r="D318"/>
    </row>
    <row r="319" spans="4:4" x14ac:dyDescent="0.2">
      <c r="D319"/>
    </row>
    <row r="320" spans="4:4" x14ac:dyDescent="0.2">
      <c r="D320"/>
    </row>
    <row r="321" spans="4:4" x14ac:dyDescent="0.2">
      <c r="D321"/>
    </row>
    <row r="322" spans="4:4" x14ac:dyDescent="0.2">
      <c r="D322"/>
    </row>
    <row r="323" spans="4:4" x14ac:dyDescent="0.2">
      <c r="D323"/>
    </row>
    <row r="324" spans="4:4" x14ac:dyDescent="0.2">
      <c r="D324"/>
    </row>
    <row r="325" spans="4:4" x14ac:dyDescent="0.2">
      <c r="D325"/>
    </row>
    <row r="326" spans="4:4" x14ac:dyDescent="0.2">
      <c r="D326"/>
    </row>
    <row r="327" spans="4:4" x14ac:dyDescent="0.2">
      <c r="D327"/>
    </row>
    <row r="328" spans="4:4" x14ac:dyDescent="0.2">
      <c r="D328"/>
    </row>
    <row r="329" spans="4:4" x14ac:dyDescent="0.2">
      <c r="D329"/>
    </row>
    <row r="330" spans="4:4" x14ac:dyDescent="0.2">
      <c r="D330"/>
    </row>
    <row r="331" spans="4:4" x14ac:dyDescent="0.2">
      <c r="D331"/>
    </row>
    <row r="332" spans="4:4" x14ac:dyDescent="0.2">
      <c r="D332"/>
    </row>
    <row r="333" spans="4:4" x14ac:dyDescent="0.2">
      <c r="D333"/>
    </row>
    <row r="334" spans="4:4" x14ac:dyDescent="0.2">
      <c r="D334"/>
    </row>
    <row r="335" spans="4:4" x14ac:dyDescent="0.2">
      <c r="D335"/>
    </row>
    <row r="336" spans="4:4" x14ac:dyDescent="0.2">
      <c r="D336"/>
    </row>
    <row r="337" spans="4:4" x14ac:dyDescent="0.2">
      <c r="D337"/>
    </row>
    <row r="338" spans="4:4" x14ac:dyDescent="0.2">
      <c r="D338"/>
    </row>
    <row r="339" spans="4:4" x14ac:dyDescent="0.2">
      <c r="D339"/>
    </row>
    <row r="340" spans="4:4" x14ac:dyDescent="0.2">
      <c r="D340"/>
    </row>
    <row r="341" spans="4:4" x14ac:dyDescent="0.2">
      <c r="D341"/>
    </row>
    <row r="342" spans="4:4" x14ac:dyDescent="0.2">
      <c r="D342"/>
    </row>
    <row r="343" spans="4:4" x14ac:dyDescent="0.2">
      <c r="D343"/>
    </row>
    <row r="344" spans="4:4" x14ac:dyDescent="0.2">
      <c r="D344"/>
    </row>
    <row r="345" spans="4:4" x14ac:dyDescent="0.2">
      <c r="D345"/>
    </row>
    <row r="346" spans="4:4" x14ac:dyDescent="0.2">
      <c r="D346"/>
    </row>
    <row r="347" spans="4:4" x14ac:dyDescent="0.2">
      <c r="D347"/>
    </row>
    <row r="348" spans="4:4" x14ac:dyDescent="0.2">
      <c r="D348"/>
    </row>
    <row r="349" spans="4:4" x14ac:dyDescent="0.2">
      <c r="D349"/>
    </row>
    <row r="350" spans="4:4" x14ac:dyDescent="0.2">
      <c r="D350"/>
    </row>
    <row r="351" spans="4:4" x14ac:dyDescent="0.2">
      <c r="D351"/>
    </row>
    <row r="352" spans="4:4" x14ac:dyDescent="0.2">
      <c r="D352"/>
    </row>
    <row r="353" spans="4:4" x14ac:dyDescent="0.2">
      <c r="D353"/>
    </row>
    <row r="354" spans="4:4" x14ac:dyDescent="0.2">
      <c r="D354"/>
    </row>
    <row r="355" spans="4:4" x14ac:dyDescent="0.2">
      <c r="D355"/>
    </row>
    <row r="356" spans="4:4" x14ac:dyDescent="0.2">
      <c r="D356"/>
    </row>
    <row r="357" spans="4:4" x14ac:dyDescent="0.2">
      <c r="D357"/>
    </row>
    <row r="358" spans="4:4" x14ac:dyDescent="0.2">
      <c r="D358"/>
    </row>
    <row r="359" spans="4:4" x14ac:dyDescent="0.2">
      <c r="D359"/>
    </row>
    <row r="360" spans="4:4" x14ac:dyDescent="0.2">
      <c r="D360"/>
    </row>
    <row r="361" spans="4:4" x14ac:dyDescent="0.2">
      <c r="D361"/>
    </row>
    <row r="362" spans="4:4" x14ac:dyDescent="0.2">
      <c r="D362"/>
    </row>
    <row r="363" spans="4:4" x14ac:dyDescent="0.2">
      <c r="D363"/>
    </row>
    <row r="364" spans="4:4" x14ac:dyDescent="0.2">
      <c r="D364"/>
    </row>
    <row r="365" spans="4:4" x14ac:dyDescent="0.2">
      <c r="D365"/>
    </row>
    <row r="366" spans="4:4" x14ac:dyDescent="0.2">
      <c r="D366"/>
    </row>
    <row r="367" spans="4:4" x14ac:dyDescent="0.2">
      <c r="D367"/>
    </row>
    <row r="368" spans="4:4" x14ac:dyDescent="0.2">
      <c r="D368"/>
    </row>
    <row r="369" spans="4:4" x14ac:dyDescent="0.2">
      <c r="D369"/>
    </row>
    <row r="370" spans="4:4" x14ac:dyDescent="0.2">
      <c r="D370"/>
    </row>
    <row r="371" spans="4:4" x14ac:dyDescent="0.2">
      <c r="D371"/>
    </row>
    <row r="372" spans="4:4" x14ac:dyDescent="0.2">
      <c r="D372"/>
    </row>
    <row r="373" spans="4:4" x14ac:dyDescent="0.2">
      <c r="D373"/>
    </row>
    <row r="374" spans="4:4" x14ac:dyDescent="0.2">
      <c r="D374"/>
    </row>
    <row r="375" spans="4:4" x14ac:dyDescent="0.2">
      <c r="D375"/>
    </row>
    <row r="376" spans="4:4" x14ac:dyDescent="0.2">
      <c r="D376"/>
    </row>
    <row r="377" spans="4:4" x14ac:dyDescent="0.2">
      <c r="D377"/>
    </row>
    <row r="378" spans="4:4" x14ac:dyDescent="0.2">
      <c r="D378"/>
    </row>
    <row r="379" spans="4:4" x14ac:dyDescent="0.2">
      <c r="D379"/>
    </row>
    <row r="380" spans="4:4" x14ac:dyDescent="0.2">
      <c r="D380"/>
    </row>
    <row r="381" spans="4:4" x14ac:dyDescent="0.2">
      <c r="D381"/>
    </row>
    <row r="382" spans="4:4" x14ac:dyDescent="0.2">
      <c r="D382"/>
    </row>
    <row r="383" spans="4:4" x14ac:dyDescent="0.2">
      <c r="D383"/>
    </row>
    <row r="384" spans="4:4" x14ac:dyDescent="0.2">
      <c r="D384"/>
    </row>
    <row r="385" spans="4:4" x14ac:dyDescent="0.2">
      <c r="D385"/>
    </row>
    <row r="386" spans="4:4" x14ac:dyDescent="0.2">
      <c r="D386"/>
    </row>
    <row r="387" spans="4:4" x14ac:dyDescent="0.2">
      <c r="D387"/>
    </row>
    <row r="388" spans="4:4" x14ac:dyDescent="0.2">
      <c r="D388"/>
    </row>
    <row r="389" spans="4:4" x14ac:dyDescent="0.2">
      <c r="D389"/>
    </row>
    <row r="390" spans="4:4" x14ac:dyDescent="0.2">
      <c r="D390"/>
    </row>
    <row r="391" spans="4:4" x14ac:dyDescent="0.2">
      <c r="D391"/>
    </row>
    <row r="392" spans="4:4" x14ac:dyDescent="0.2">
      <c r="D392"/>
    </row>
    <row r="393" spans="4:4" x14ac:dyDescent="0.2">
      <c r="D393"/>
    </row>
    <row r="394" spans="4:4" x14ac:dyDescent="0.2">
      <c r="D394"/>
    </row>
    <row r="395" spans="4:4" x14ac:dyDescent="0.2">
      <c r="D395"/>
    </row>
    <row r="396" spans="4:4" x14ac:dyDescent="0.2">
      <c r="D396"/>
    </row>
    <row r="397" spans="4:4" x14ac:dyDescent="0.2">
      <c r="D397"/>
    </row>
    <row r="398" spans="4:4" x14ac:dyDescent="0.2">
      <c r="D398"/>
    </row>
    <row r="399" spans="4:4" x14ac:dyDescent="0.2">
      <c r="D399"/>
    </row>
    <row r="400" spans="4:4" x14ac:dyDescent="0.2">
      <c r="D400"/>
    </row>
    <row r="401" spans="4:4" x14ac:dyDescent="0.2">
      <c r="D401"/>
    </row>
    <row r="402" spans="4:4" x14ac:dyDescent="0.2">
      <c r="D402"/>
    </row>
    <row r="403" spans="4:4" x14ac:dyDescent="0.2">
      <c r="D403"/>
    </row>
    <row r="404" spans="4:4" x14ac:dyDescent="0.2">
      <c r="D404"/>
    </row>
    <row r="405" spans="4:4" x14ac:dyDescent="0.2">
      <c r="D405"/>
    </row>
    <row r="406" spans="4:4" x14ac:dyDescent="0.2">
      <c r="D406"/>
    </row>
    <row r="407" spans="4:4" x14ac:dyDescent="0.2">
      <c r="D407"/>
    </row>
    <row r="408" spans="4:4" x14ac:dyDescent="0.2">
      <c r="D408"/>
    </row>
    <row r="409" spans="4:4" x14ac:dyDescent="0.2">
      <c r="D409"/>
    </row>
    <row r="410" spans="4:4" x14ac:dyDescent="0.2">
      <c r="D410"/>
    </row>
    <row r="411" spans="4:4" x14ac:dyDescent="0.2">
      <c r="D411"/>
    </row>
    <row r="412" spans="4:4" x14ac:dyDescent="0.2">
      <c r="D412"/>
    </row>
    <row r="413" spans="4:4" x14ac:dyDescent="0.2">
      <c r="D413"/>
    </row>
    <row r="414" spans="4:4" x14ac:dyDescent="0.2">
      <c r="D414"/>
    </row>
    <row r="415" spans="4:4" x14ac:dyDescent="0.2">
      <c r="D415"/>
    </row>
    <row r="416" spans="4:4" x14ac:dyDescent="0.2">
      <c r="D416"/>
    </row>
    <row r="417" spans="4:4" x14ac:dyDescent="0.2">
      <c r="D417"/>
    </row>
    <row r="418" spans="4:4" x14ac:dyDescent="0.2">
      <c r="D418"/>
    </row>
    <row r="419" spans="4:4" x14ac:dyDescent="0.2">
      <c r="D419"/>
    </row>
    <row r="420" spans="4:4" x14ac:dyDescent="0.2">
      <c r="D420"/>
    </row>
    <row r="421" spans="4:4" x14ac:dyDescent="0.2">
      <c r="D421"/>
    </row>
    <row r="422" spans="4:4" x14ac:dyDescent="0.2">
      <c r="D422"/>
    </row>
    <row r="423" spans="4:4" x14ac:dyDescent="0.2">
      <c r="D423"/>
    </row>
    <row r="424" spans="4:4" x14ac:dyDescent="0.2">
      <c r="D424"/>
    </row>
    <row r="425" spans="4:4" x14ac:dyDescent="0.2">
      <c r="D425"/>
    </row>
    <row r="426" spans="4:4" x14ac:dyDescent="0.2">
      <c r="D426"/>
    </row>
    <row r="427" spans="4:4" x14ac:dyDescent="0.2">
      <c r="D427"/>
    </row>
    <row r="428" spans="4:4" x14ac:dyDescent="0.2">
      <c r="D428"/>
    </row>
    <row r="429" spans="4:4" x14ac:dyDescent="0.2">
      <c r="D429"/>
    </row>
    <row r="430" spans="4:4" x14ac:dyDescent="0.2">
      <c r="D430"/>
    </row>
    <row r="431" spans="4:4" x14ac:dyDescent="0.2">
      <c r="D431"/>
    </row>
    <row r="432" spans="4:4" x14ac:dyDescent="0.2">
      <c r="D432"/>
    </row>
    <row r="433" spans="4:4" x14ac:dyDescent="0.2">
      <c r="D433"/>
    </row>
    <row r="434" spans="4:4" x14ac:dyDescent="0.2">
      <c r="D434"/>
    </row>
    <row r="435" spans="4:4" x14ac:dyDescent="0.2">
      <c r="D435"/>
    </row>
    <row r="436" spans="4:4" x14ac:dyDescent="0.2">
      <c r="D436"/>
    </row>
    <row r="437" spans="4:4" x14ac:dyDescent="0.2">
      <c r="D437"/>
    </row>
    <row r="438" spans="4:4" x14ac:dyDescent="0.2">
      <c r="D438"/>
    </row>
    <row r="439" spans="4:4" x14ac:dyDescent="0.2">
      <c r="D439"/>
    </row>
    <row r="440" spans="4:4" x14ac:dyDescent="0.2">
      <c r="D440"/>
    </row>
    <row r="441" spans="4:4" x14ac:dyDescent="0.2">
      <c r="D441"/>
    </row>
    <row r="442" spans="4:4" x14ac:dyDescent="0.2">
      <c r="D442"/>
    </row>
    <row r="443" spans="4:4" x14ac:dyDescent="0.2">
      <c r="D443"/>
    </row>
    <row r="444" spans="4:4" x14ac:dyDescent="0.2">
      <c r="D444"/>
    </row>
    <row r="445" spans="4:4" x14ac:dyDescent="0.2">
      <c r="D445"/>
    </row>
    <row r="446" spans="4:4" x14ac:dyDescent="0.2">
      <c r="D446"/>
    </row>
    <row r="447" spans="4:4" x14ac:dyDescent="0.2">
      <c r="D447"/>
    </row>
    <row r="448" spans="4:4" x14ac:dyDescent="0.2">
      <c r="D448"/>
    </row>
    <row r="449" spans="4:4" x14ac:dyDescent="0.2">
      <c r="D449"/>
    </row>
    <row r="450" spans="4:4" x14ac:dyDescent="0.2">
      <c r="D450"/>
    </row>
    <row r="451" spans="4:4" x14ac:dyDescent="0.2">
      <c r="D451"/>
    </row>
    <row r="452" spans="4:4" x14ac:dyDescent="0.2">
      <c r="D452"/>
    </row>
    <row r="453" spans="4:4" x14ac:dyDescent="0.2">
      <c r="D453"/>
    </row>
    <row r="454" spans="4:4" x14ac:dyDescent="0.2">
      <c r="D454"/>
    </row>
    <row r="455" spans="4:4" x14ac:dyDescent="0.2">
      <c r="D455"/>
    </row>
    <row r="456" spans="4:4" x14ac:dyDescent="0.2">
      <c r="D456"/>
    </row>
    <row r="457" spans="4:4" x14ac:dyDescent="0.2">
      <c r="D457"/>
    </row>
    <row r="458" spans="4:4" x14ac:dyDescent="0.2">
      <c r="D458"/>
    </row>
    <row r="459" spans="4:4" x14ac:dyDescent="0.2">
      <c r="D459"/>
    </row>
    <row r="460" spans="4:4" x14ac:dyDescent="0.2">
      <c r="D460"/>
    </row>
    <row r="461" spans="4:4" x14ac:dyDescent="0.2">
      <c r="D461"/>
    </row>
    <row r="462" spans="4:4" x14ac:dyDescent="0.2">
      <c r="D462"/>
    </row>
    <row r="463" spans="4:4" x14ac:dyDescent="0.2">
      <c r="D463"/>
    </row>
    <row r="464" spans="4:4" x14ac:dyDescent="0.2">
      <c r="D464"/>
    </row>
    <row r="465" spans="4:4" x14ac:dyDescent="0.2">
      <c r="D465"/>
    </row>
    <row r="466" spans="4:4" x14ac:dyDescent="0.2">
      <c r="D466"/>
    </row>
    <row r="467" spans="4:4" x14ac:dyDescent="0.2">
      <c r="D467"/>
    </row>
    <row r="468" spans="4:4" x14ac:dyDescent="0.2">
      <c r="D468"/>
    </row>
    <row r="469" spans="4:4" x14ac:dyDescent="0.2">
      <c r="D469"/>
    </row>
    <row r="470" spans="4:4" x14ac:dyDescent="0.2">
      <c r="D470"/>
    </row>
    <row r="471" spans="4:4" x14ac:dyDescent="0.2">
      <c r="D471"/>
    </row>
    <row r="472" spans="4:4" x14ac:dyDescent="0.2">
      <c r="D472"/>
    </row>
    <row r="473" spans="4:4" x14ac:dyDescent="0.2">
      <c r="D473"/>
    </row>
    <row r="474" spans="4:4" x14ac:dyDescent="0.2">
      <c r="D474"/>
    </row>
    <row r="475" spans="4:4" x14ac:dyDescent="0.2">
      <c r="D475"/>
    </row>
    <row r="476" spans="4:4" x14ac:dyDescent="0.2">
      <c r="D476"/>
    </row>
    <row r="477" spans="4:4" x14ac:dyDescent="0.2">
      <c r="D477"/>
    </row>
    <row r="478" spans="4:4" x14ac:dyDescent="0.2">
      <c r="D478"/>
    </row>
    <row r="479" spans="4:4" x14ac:dyDescent="0.2">
      <c r="D479"/>
    </row>
    <row r="480" spans="4:4" x14ac:dyDescent="0.2">
      <c r="D480"/>
    </row>
    <row r="481" spans="4:4" x14ac:dyDescent="0.2">
      <c r="D481"/>
    </row>
    <row r="482" spans="4:4" x14ac:dyDescent="0.2">
      <c r="D482"/>
    </row>
    <row r="483" spans="4:4" x14ac:dyDescent="0.2">
      <c r="D483"/>
    </row>
    <row r="484" spans="4:4" x14ac:dyDescent="0.2">
      <c r="D484"/>
    </row>
    <row r="485" spans="4:4" x14ac:dyDescent="0.2">
      <c r="D485"/>
    </row>
    <row r="486" spans="4:4" x14ac:dyDescent="0.2">
      <c r="D486"/>
    </row>
    <row r="487" spans="4:4" x14ac:dyDescent="0.2">
      <c r="D487"/>
    </row>
    <row r="488" spans="4:4" x14ac:dyDescent="0.2">
      <c r="D488"/>
    </row>
    <row r="489" spans="4:4" x14ac:dyDescent="0.2">
      <c r="D489"/>
    </row>
    <row r="490" spans="4:4" x14ac:dyDescent="0.2">
      <c r="D490"/>
    </row>
    <row r="491" spans="4:4" x14ac:dyDescent="0.2">
      <c r="D491"/>
    </row>
    <row r="492" spans="4:4" x14ac:dyDescent="0.2">
      <c r="D492"/>
    </row>
    <row r="493" spans="4:4" x14ac:dyDescent="0.2">
      <c r="D493"/>
    </row>
    <row r="494" spans="4:4" x14ac:dyDescent="0.2">
      <c r="D494"/>
    </row>
    <row r="495" spans="4:4" x14ac:dyDescent="0.2">
      <c r="D495"/>
    </row>
    <row r="496" spans="4:4" x14ac:dyDescent="0.2">
      <c r="D496"/>
    </row>
    <row r="497" spans="4:4" x14ac:dyDescent="0.2">
      <c r="D497"/>
    </row>
    <row r="498" spans="4:4" x14ac:dyDescent="0.2">
      <c r="D498"/>
    </row>
    <row r="499" spans="4:4" x14ac:dyDescent="0.2">
      <c r="D499"/>
    </row>
    <row r="500" spans="4:4" x14ac:dyDescent="0.2">
      <c r="D500"/>
    </row>
    <row r="501" spans="4:4" x14ac:dyDescent="0.2">
      <c r="D501"/>
    </row>
    <row r="502" spans="4:4" x14ac:dyDescent="0.2">
      <c r="D502"/>
    </row>
    <row r="503" spans="4:4" x14ac:dyDescent="0.2">
      <c r="D503"/>
    </row>
    <row r="504" spans="4:4" x14ac:dyDescent="0.2">
      <c r="D504"/>
    </row>
    <row r="505" spans="4:4" x14ac:dyDescent="0.2">
      <c r="D505"/>
    </row>
    <row r="506" spans="4:4" x14ac:dyDescent="0.2">
      <c r="D506"/>
    </row>
    <row r="507" spans="4:4" x14ac:dyDescent="0.2">
      <c r="D507"/>
    </row>
    <row r="508" spans="4:4" x14ac:dyDescent="0.2">
      <c r="D508"/>
    </row>
    <row r="509" spans="4:4" x14ac:dyDescent="0.2">
      <c r="D509"/>
    </row>
    <row r="510" spans="4:4" x14ac:dyDescent="0.2">
      <c r="D510"/>
    </row>
    <row r="511" spans="4:4" x14ac:dyDescent="0.2">
      <c r="D511"/>
    </row>
    <row r="512" spans="4:4" x14ac:dyDescent="0.2">
      <c r="D512"/>
    </row>
    <row r="513" spans="4:4" x14ac:dyDescent="0.2">
      <c r="D513"/>
    </row>
    <row r="514" spans="4:4" x14ac:dyDescent="0.2">
      <c r="D514"/>
    </row>
    <row r="515" spans="4:4" x14ac:dyDescent="0.2">
      <c r="D515"/>
    </row>
    <row r="516" spans="4:4" x14ac:dyDescent="0.2">
      <c r="D516"/>
    </row>
    <row r="517" spans="4:4" x14ac:dyDescent="0.2">
      <c r="D517"/>
    </row>
    <row r="518" spans="4:4" x14ac:dyDescent="0.2">
      <c r="D518"/>
    </row>
    <row r="519" spans="4:4" x14ac:dyDescent="0.2">
      <c r="D519"/>
    </row>
    <row r="520" spans="4:4" x14ac:dyDescent="0.2">
      <c r="D520"/>
    </row>
    <row r="521" spans="4:4" x14ac:dyDescent="0.2">
      <c r="D521"/>
    </row>
    <row r="522" spans="4:4" x14ac:dyDescent="0.2">
      <c r="D522"/>
    </row>
    <row r="523" spans="4:4" x14ac:dyDescent="0.2">
      <c r="D523"/>
    </row>
    <row r="524" spans="4:4" x14ac:dyDescent="0.2">
      <c r="D524"/>
    </row>
    <row r="525" spans="4:4" x14ac:dyDescent="0.2">
      <c r="D525"/>
    </row>
    <row r="526" spans="4:4" x14ac:dyDescent="0.2">
      <c r="D526"/>
    </row>
    <row r="527" spans="4:4" x14ac:dyDescent="0.2">
      <c r="D527"/>
    </row>
    <row r="528" spans="4:4" x14ac:dyDescent="0.2">
      <c r="D528"/>
    </row>
    <row r="529" spans="4:4" x14ac:dyDescent="0.2">
      <c r="D529"/>
    </row>
    <row r="530" spans="4:4" x14ac:dyDescent="0.2">
      <c r="D530"/>
    </row>
    <row r="531" spans="4:4" x14ac:dyDescent="0.2">
      <c r="D531"/>
    </row>
    <row r="532" spans="4:4" x14ac:dyDescent="0.2">
      <c r="D532"/>
    </row>
    <row r="533" spans="4:4" x14ac:dyDescent="0.2">
      <c r="D533"/>
    </row>
    <row r="534" spans="4:4" x14ac:dyDescent="0.2">
      <c r="D534"/>
    </row>
    <row r="535" spans="4:4" x14ac:dyDescent="0.2">
      <c r="D535"/>
    </row>
    <row r="536" spans="4:4" x14ac:dyDescent="0.2">
      <c r="D536"/>
    </row>
    <row r="537" spans="4:4" x14ac:dyDescent="0.2">
      <c r="D537"/>
    </row>
    <row r="538" spans="4:4" x14ac:dyDescent="0.2">
      <c r="D538"/>
    </row>
    <row r="539" spans="4:4" x14ac:dyDescent="0.2">
      <c r="D539"/>
    </row>
    <row r="540" spans="4:4" x14ac:dyDescent="0.2">
      <c r="D540"/>
    </row>
    <row r="541" spans="4:4" x14ac:dyDescent="0.2">
      <c r="D541"/>
    </row>
    <row r="542" spans="4:4" x14ac:dyDescent="0.2">
      <c r="D542"/>
    </row>
    <row r="543" spans="4:4" x14ac:dyDescent="0.2">
      <c r="D543"/>
    </row>
    <row r="544" spans="4:4" x14ac:dyDescent="0.2">
      <c r="D544"/>
    </row>
    <row r="545" spans="4:4" x14ac:dyDescent="0.2">
      <c r="D545"/>
    </row>
    <row r="546" spans="4:4" x14ac:dyDescent="0.2">
      <c r="D546"/>
    </row>
    <row r="547" spans="4:4" x14ac:dyDescent="0.2">
      <c r="D547"/>
    </row>
    <row r="548" spans="4:4" x14ac:dyDescent="0.2">
      <c r="D548"/>
    </row>
    <row r="549" spans="4:4" x14ac:dyDescent="0.2">
      <c r="D549"/>
    </row>
    <row r="550" spans="4:4" x14ac:dyDescent="0.2">
      <c r="D550"/>
    </row>
    <row r="551" spans="4:4" x14ac:dyDescent="0.2">
      <c r="D551"/>
    </row>
    <row r="552" spans="4:4" x14ac:dyDescent="0.2">
      <c r="D552"/>
    </row>
    <row r="553" spans="4:4" x14ac:dyDescent="0.2">
      <c r="D553"/>
    </row>
    <row r="554" spans="4:4" x14ac:dyDescent="0.2">
      <c r="D554"/>
    </row>
    <row r="555" spans="4:4" x14ac:dyDescent="0.2">
      <c r="D555"/>
    </row>
    <row r="556" spans="4:4" x14ac:dyDescent="0.2">
      <c r="D556"/>
    </row>
    <row r="557" spans="4:4" x14ac:dyDescent="0.2">
      <c r="D557"/>
    </row>
    <row r="558" spans="4:4" x14ac:dyDescent="0.2">
      <c r="D558"/>
    </row>
    <row r="559" spans="4:4" x14ac:dyDescent="0.2">
      <c r="D559"/>
    </row>
    <row r="560" spans="4:4" x14ac:dyDescent="0.2">
      <c r="D560"/>
    </row>
    <row r="561" spans="4:4" x14ac:dyDescent="0.2">
      <c r="D561"/>
    </row>
    <row r="562" spans="4:4" x14ac:dyDescent="0.2">
      <c r="D562"/>
    </row>
    <row r="563" spans="4:4" x14ac:dyDescent="0.2">
      <c r="D563"/>
    </row>
    <row r="564" spans="4:4" x14ac:dyDescent="0.2">
      <c r="D564"/>
    </row>
    <row r="565" spans="4:4" x14ac:dyDescent="0.2">
      <c r="D565"/>
    </row>
    <row r="566" spans="4:4" x14ac:dyDescent="0.2">
      <c r="D566"/>
    </row>
    <row r="567" spans="4:4" x14ac:dyDescent="0.2">
      <c r="D567"/>
    </row>
    <row r="568" spans="4:4" x14ac:dyDescent="0.2">
      <c r="D568"/>
    </row>
    <row r="569" spans="4:4" x14ac:dyDescent="0.2">
      <c r="D569"/>
    </row>
    <row r="570" spans="4:4" x14ac:dyDescent="0.2">
      <c r="D570"/>
    </row>
    <row r="571" spans="4:4" x14ac:dyDescent="0.2">
      <c r="D571"/>
    </row>
    <row r="572" spans="4:4" x14ac:dyDescent="0.2">
      <c r="D572"/>
    </row>
    <row r="573" spans="4:4" x14ac:dyDescent="0.2">
      <c r="D573"/>
    </row>
    <row r="574" spans="4:4" x14ac:dyDescent="0.2">
      <c r="D574"/>
    </row>
    <row r="575" spans="4:4" x14ac:dyDescent="0.2">
      <c r="D575"/>
    </row>
    <row r="576" spans="4:4" x14ac:dyDescent="0.2">
      <c r="D576"/>
    </row>
    <row r="577" spans="4:4" x14ac:dyDescent="0.2">
      <c r="D577"/>
    </row>
    <row r="578" spans="4:4" x14ac:dyDescent="0.2">
      <c r="D578"/>
    </row>
    <row r="579" spans="4:4" x14ac:dyDescent="0.2">
      <c r="D579"/>
    </row>
    <row r="580" spans="4:4" x14ac:dyDescent="0.2">
      <c r="D580"/>
    </row>
    <row r="581" spans="4:4" x14ac:dyDescent="0.2">
      <c r="D581"/>
    </row>
    <row r="582" spans="4:4" x14ac:dyDescent="0.2">
      <c r="D582"/>
    </row>
    <row r="583" spans="4:4" x14ac:dyDescent="0.2">
      <c r="D583"/>
    </row>
    <row r="584" spans="4:4" x14ac:dyDescent="0.2">
      <c r="D584"/>
    </row>
    <row r="585" spans="4:4" x14ac:dyDescent="0.2">
      <c r="D585"/>
    </row>
    <row r="586" spans="4:4" x14ac:dyDescent="0.2">
      <c r="D586"/>
    </row>
    <row r="587" spans="4:4" x14ac:dyDescent="0.2">
      <c r="D587"/>
    </row>
    <row r="588" spans="4:4" x14ac:dyDescent="0.2">
      <c r="D588"/>
    </row>
    <row r="589" spans="4:4" x14ac:dyDescent="0.2">
      <c r="D589"/>
    </row>
    <row r="590" spans="4:4" x14ac:dyDescent="0.2">
      <c r="D590"/>
    </row>
    <row r="591" spans="4:4" x14ac:dyDescent="0.2">
      <c r="D591"/>
    </row>
    <row r="592" spans="4:4" x14ac:dyDescent="0.2">
      <c r="D592"/>
    </row>
    <row r="593" spans="4:4" x14ac:dyDescent="0.2">
      <c r="D593"/>
    </row>
    <row r="594" spans="4:4" x14ac:dyDescent="0.2">
      <c r="D594"/>
    </row>
    <row r="595" spans="4:4" x14ac:dyDescent="0.2">
      <c r="D595"/>
    </row>
    <row r="596" spans="4:4" x14ac:dyDescent="0.2">
      <c r="D596"/>
    </row>
    <row r="597" spans="4:4" x14ac:dyDescent="0.2">
      <c r="D597"/>
    </row>
    <row r="598" spans="4:4" x14ac:dyDescent="0.2">
      <c r="D598"/>
    </row>
    <row r="599" spans="4:4" x14ac:dyDescent="0.2">
      <c r="D599"/>
    </row>
    <row r="600" spans="4:4" x14ac:dyDescent="0.2">
      <c r="D600"/>
    </row>
    <row r="601" spans="4:4" x14ac:dyDescent="0.2">
      <c r="D601"/>
    </row>
    <row r="602" spans="4:4" x14ac:dyDescent="0.2">
      <c r="D602"/>
    </row>
    <row r="603" spans="4:4" x14ac:dyDescent="0.2">
      <c r="D603"/>
    </row>
    <row r="604" spans="4:4" x14ac:dyDescent="0.2">
      <c r="D604"/>
    </row>
    <row r="605" spans="4:4" x14ac:dyDescent="0.2">
      <c r="D605"/>
    </row>
    <row r="606" spans="4:4" x14ac:dyDescent="0.2">
      <c r="D606"/>
    </row>
    <row r="607" spans="4:4" x14ac:dyDescent="0.2">
      <c r="D607"/>
    </row>
    <row r="608" spans="4:4" x14ac:dyDescent="0.2">
      <c r="D608"/>
    </row>
    <row r="609" spans="4:4" x14ac:dyDescent="0.2">
      <c r="D609"/>
    </row>
    <row r="610" spans="4:4" x14ac:dyDescent="0.2">
      <c r="D610"/>
    </row>
    <row r="611" spans="4:4" x14ac:dyDescent="0.2">
      <c r="D611"/>
    </row>
    <row r="612" spans="4:4" x14ac:dyDescent="0.2">
      <c r="D612"/>
    </row>
    <row r="613" spans="4:4" x14ac:dyDescent="0.2">
      <c r="D613"/>
    </row>
    <row r="614" spans="4:4" x14ac:dyDescent="0.2">
      <c r="D614"/>
    </row>
    <row r="615" spans="4:4" x14ac:dyDescent="0.2">
      <c r="D615"/>
    </row>
    <row r="616" spans="4:4" x14ac:dyDescent="0.2">
      <c r="D616"/>
    </row>
    <row r="617" spans="4:4" x14ac:dyDescent="0.2">
      <c r="D617"/>
    </row>
    <row r="618" spans="4:4" x14ac:dyDescent="0.2">
      <c r="D618"/>
    </row>
    <row r="619" spans="4:4" x14ac:dyDescent="0.2">
      <c r="D619"/>
    </row>
    <row r="620" spans="4:4" x14ac:dyDescent="0.2">
      <c r="D620"/>
    </row>
    <row r="621" spans="4:4" x14ac:dyDescent="0.2">
      <c r="D621"/>
    </row>
    <row r="622" spans="4:4" x14ac:dyDescent="0.2">
      <c r="D622"/>
    </row>
    <row r="623" spans="4:4" x14ac:dyDescent="0.2">
      <c r="D623"/>
    </row>
    <row r="624" spans="4:4" x14ac:dyDescent="0.2">
      <c r="D624"/>
    </row>
    <row r="625" spans="4:4" x14ac:dyDescent="0.2">
      <c r="D625"/>
    </row>
    <row r="626" spans="4:4" x14ac:dyDescent="0.2">
      <c r="D626"/>
    </row>
    <row r="627" spans="4:4" x14ac:dyDescent="0.2">
      <c r="D627"/>
    </row>
    <row r="628" spans="4:4" x14ac:dyDescent="0.2">
      <c r="D628"/>
    </row>
    <row r="629" spans="4:4" x14ac:dyDescent="0.2">
      <c r="D629"/>
    </row>
    <row r="630" spans="4:4" x14ac:dyDescent="0.2">
      <c r="D630"/>
    </row>
    <row r="631" spans="4:4" x14ac:dyDescent="0.2">
      <c r="D631"/>
    </row>
    <row r="632" spans="4:4" x14ac:dyDescent="0.2">
      <c r="D632"/>
    </row>
    <row r="633" spans="4:4" x14ac:dyDescent="0.2">
      <c r="D633"/>
    </row>
    <row r="634" spans="4:4" x14ac:dyDescent="0.2">
      <c r="D634"/>
    </row>
    <row r="635" spans="4:4" x14ac:dyDescent="0.2">
      <c r="D635"/>
    </row>
    <row r="636" spans="4:4" x14ac:dyDescent="0.2">
      <c r="D636"/>
    </row>
    <row r="637" spans="4:4" x14ac:dyDescent="0.2">
      <c r="D637"/>
    </row>
    <row r="638" spans="4:4" x14ac:dyDescent="0.2">
      <c r="D638"/>
    </row>
    <row r="639" spans="4:4" x14ac:dyDescent="0.2">
      <c r="D639"/>
    </row>
    <row r="640" spans="4:4" x14ac:dyDescent="0.2">
      <c r="D640"/>
    </row>
    <row r="641" spans="4:4" x14ac:dyDescent="0.2">
      <c r="D641"/>
    </row>
    <row r="642" spans="4:4" x14ac:dyDescent="0.2">
      <c r="D642"/>
    </row>
    <row r="643" spans="4:4" x14ac:dyDescent="0.2">
      <c r="D643"/>
    </row>
    <row r="644" spans="4:4" x14ac:dyDescent="0.2">
      <c r="D644"/>
    </row>
    <row r="645" spans="4:4" x14ac:dyDescent="0.2">
      <c r="D645"/>
    </row>
    <row r="646" spans="4:4" x14ac:dyDescent="0.2">
      <c r="D646"/>
    </row>
    <row r="647" spans="4:4" x14ac:dyDescent="0.2">
      <c r="D647"/>
    </row>
    <row r="648" spans="4:4" x14ac:dyDescent="0.2">
      <c r="D648"/>
    </row>
    <row r="649" spans="4:4" x14ac:dyDescent="0.2">
      <c r="D649"/>
    </row>
    <row r="650" spans="4:4" x14ac:dyDescent="0.2">
      <c r="D650"/>
    </row>
    <row r="651" spans="4:4" x14ac:dyDescent="0.2">
      <c r="D651"/>
    </row>
    <row r="652" spans="4:4" x14ac:dyDescent="0.2">
      <c r="D652"/>
    </row>
    <row r="653" spans="4:4" x14ac:dyDescent="0.2">
      <c r="D653"/>
    </row>
    <row r="654" spans="4:4" x14ac:dyDescent="0.2">
      <c r="D654"/>
    </row>
    <row r="655" spans="4:4" x14ac:dyDescent="0.2">
      <c r="D655"/>
    </row>
    <row r="656" spans="4:4" x14ac:dyDescent="0.2">
      <c r="D656"/>
    </row>
    <row r="657" spans="4:4" x14ac:dyDescent="0.2">
      <c r="D657"/>
    </row>
    <row r="658" spans="4:4" x14ac:dyDescent="0.2">
      <c r="D658"/>
    </row>
    <row r="659" spans="4:4" x14ac:dyDescent="0.2">
      <c r="D659"/>
    </row>
    <row r="660" spans="4:4" x14ac:dyDescent="0.2">
      <c r="D660"/>
    </row>
    <row r="661" spans="4:4" x14ac:dyDescent="0.2">
      <c r="D661"/>
    </row>
    <row r="662" spans="4:4" x14ac:dyDescent="0.2">
      <c r="D662"/>
    </row>
    <row r="663" spans="4:4" x14ac:dyDescent="0.2">
      <c r="D663"/>
    </row>
    <row r="664" spans="4:4" x14ac:dyDescent="0.2">
      <c r="D664"/>
    </row>
    <row r="665" spans="4:4" x14ac:dyDescent="0.2">
      <c r="D665"/>
    </row>
    <row r="666" spans="4:4" x14ac:dyDescent="0.2">
      <c r="D666"/>
    </row>
    <row r="667" spans="4:4" x14ac:dyDescent="0.2">
      <c r="D667"/>
    </row>
    <row r="668" spans="4:4" x14ac:dyDescent="0.2">
      <c r="D668"/>
    </row>
    <row r="669" spans="4:4" x14ac:dyDescent="0.2">
      <c r="D669"/>
    </row>
    <row r="670" spans="4:4" x14ac:dyDescent="0.2">
      <c r="D670"/>
    </row>
    <row r="671" spans="4:4" x14ac:dyDescent="0.2">
      <c r="D671"/>
    </row>
    <row r="672" spans="4:4" x14ac:dyDescent="0.2">
      <c r="D672"/>
    </row>
    <row r="673" spans="4:4" x14ac:dyDescent="0.2">
      <c r="D673"/>
    </row>
    <row r="674" spans="4:4" x14ac:dyDescent="0.2">
      <c r="D674"/>
    </row>
    <row r="675" spans="4:4" x14ac:dyDescent="0.2">
      <c r="D675"/>
    </row>
    <row r="676" spans="4:4" x14ac:dyDescent="0.2">
      <c r="D676"/>
    </row>
    <row r="677" spans="4:4" x14ac:dyDescent="0.2">
      <c r="D677"/>
    </row>
    <row r="678" spans="4:4" x14ac:dyDescent="0.2">
      <c r="D678"/>
    </row>
    <row r="679" spans="4:4" x14ac:dyDescent="0.2">
      <c r="D679"/>
    </row>
    <row r="680" spans="4:4" x14ac:dyDescent="0.2">
      <c r="D680"/>
    </row>
    <row r="681" spans="4:4" x14ac:dyDescent="0.2">
      <c r="D681"/>
    </row>
    <row r="682" spans="4:4" x14ac:dyDescent="0.2">
      <c r="D682"/>
    </row>
    <row r="683" spans="4:4" x14ac:dyDescent="0.2">
      <c r="D683"/>
    </row>
    <row r="684" spans="4:4" x14ac:dyDescent="0.2">
      <c r="D684"/>
    </row>
    <row r="685" spans="4:4" x14ac:dyDescent="0.2">
      <c r="D685"/>
    </row>
    <row r="686" spans="4:4" x14ac:dyDescent="0.2">
      <c r="D686"/>
    </row>
    <row r="687" spans="4:4" x14ac:dyDescent="0.2">
      <c r="D687"/>
    </row>
    <row r="688" spans="4:4" x14ac:dyDescent="0.2">
      <c r="D688"/>
    </row>
    <row r="689" spans="4:4" x14ac:dyDescent="0.2">
      <c r="D689"/>
    </row>
    <row r="690" spans="4:4" x14ac:dyDescent="0.2">
      <c r="D690"/>
    </row>
    <row r="691" spans="4:4" x14ac:dyDescent="0.2">
      <c r="D691"/>
    </row>
    <row r="692" spans="4:4" x14ac:dyDescent="0.2">
      <c r="D692"/>
    </row>
    <row r="693" spans="4:4" x14ac:dyDescent="0.2">
      <c r="D693"/>
    </row>
    <row r="694" spans="4:4" x14ac:dyDescent="0.2">
      <c r="D694"/>
    </row>
    <row r="695" spans="4:4" x14ac:dyDescent="0.2">
      <c r="D695"/>
    </row>
    <row r="696" spans="4:4" x14ac:dyDescent="0.2">
      <c r="D696"/>
    </row>
    <row r="697" spans="4:4" x14ac:dyDescent="0.2">
      <c r="D697"/>
    </row>
    <row r="698" spans="4:4" x14ac:dyDescent="0.2">
      <c r="D698"/>
    </row>
    <row r="699" spans="4:4" x14ac:dyDescent="0.2">
      <c r="D699"/>
    </row>
    <row r="700" spans="4:4" x14ac:dyDescent="0.2">
      <c r="D700"/>
    </row>
    <row r="701" spans="4:4" x14ac:dyDescent="0.2">
      <c r="D701"/>
    </row>
    <row r="702" spans="4:4" x14ac:dyDescent="0.2">
      <c r="D702"/>
    </row>
    <row r="703" spans="4:4" x14ac:dyDescent="0.2">
      <c r="D703"/>
    </row>
    <row r="704" spans="4:4" x14ac:dyDescent="0.2">
      <c r="D704"/>
    </row>
    <row r="705" spans="4:4" x14ac:dyDescent="0.2">
      <c r="D705"/>
    </row>
    <row r="706" spans="4:4" x14ac:dyDescent="0.2">
      <c r="D706"/>
    </row>
    <row r="707" spans="4:4" x14ac:dyDescent="0.2">
      <c r="D707"/>
    </row>
    <row r="708" spans="4:4" x14ac:dyDescent="0.2">
      <c r="D708"/>
    </row>
    <row r="709" spans="4:4" x14ac:dyDescent="0.2">
      <c r="D709"/>
    </row>
    <row r="710" spans="4:4" x14ac:dyDescent="0.2">
      <c r="D710"/>
    </row>
    <row r="711" spans="4:4" x14ac:dyDescent="0.2">
      <c r="D711"/>
    </row>
    <row r="712" spans="4:4" x14ac:dyDescent="0.2">
      <c r="D712"/>
    </row>
    <row r="713" spans="4:4" x14ac:dyDescent="0.2">
      <c r="D713"/>
    </row>
    <row r="714" spans="4:4" x14ac:dyDescent="0.2">
      <c r="D714"/>
    </row>
    <row r="715" spans="4:4" x14ac:dyDescent="0.2">
      <c r="D715"/>
    </row>
    <row r="716" spans="4:4" x14ac:dyDescent="0.2">
      <c r="D716"/>
    </row>
    <row r="717" spans="4:4" x14ac:dyDescent="0.2">
      <c r="D717"/>
    </row>
    <row r="718" spans="4:4" x14ac:dyDescent="0.2">
      <c r="D718"/>
    </row>
    <row r="719" spans="4:4" x14ac:dyDescent="0.2">
      <c r="D719"/>
    </row>
    <row r="720" spans="4:4" x14ac:dyDescent="0.2">
      <c r="D720"/>
    </row>
    <row r="721" spans="4:4" x14ac:dyDescent="0.2">
      <c r="D721"/>
    </row>
    <row r="722" spans="4:4" x14ac:dyDescent="0.2">
      <c r="D722"/>
    </row>
    <row r="723" spans="4:4" x14ac:dyDescent="0.2">
      <c r="D723"/>
    </row>
    <row r="724" spans="4:4" x14ac:dyDescent="0.2">
      <c r="D724"/>
    </row>
    <row r="725" spans="4:4" x14ac:dyDescent="0.2">
      <c r="D725"/>
    </row>
    <row r="726" spans="4:4" x14ac:dyDescent="0.2">
      <c r="D726"/>
    </row>
    <row r="727" spans="4:4" x14ac:dyDescent="0.2">
      <c r="D727"/>
    </row>
    <row r="728" spans="4:4" x14ac:dyDescent="0.2">
      <c r="D728"/>
    </row>
    <row r="729" spans="4:4" x14ac:dyDescent="0.2">
      <c r="D729"/>
    </row>
    <row r="730" spans="4:4" x14ac:dyDescent="0.2">
      <c r="D730"/>
    </row>
    <row r="731" spans="4:4" x14ac:dyDescent="0.2">
      <c r="D731"/>
    </row>
    <row r="732" spans="4:4" x14ac:dyDescent="0.2">
      <c r="D732"/>
    </row>
    <row r="733" spans="4:4" x14ac:dyDescent="0.2">
      <c r="D733"/>
    </row>
    <row r="734" spans="4:4" x14ac:dyDescent="0.2">
      <c r="D734"/>
    </row>
    <row r="735" spans="4:4" x14ac:dyDescent="0.2">
      <c r="D735"/>
    </row>
    <row r="736" spans="4:4" x14ac:dyDescent="0.2">
      <c r="D736"/>
    </row>
    <row r="737" spans="4:4" x14ac:dyDescent="0.2">
      <c r="D737"/>
    </row>
    <row r="738" spans="4:4" x14ac:dyDescent="0.2">
      <c r="D738"/>
    </row>
    <row r="739" spans="4:4" x14ac:dyDescent="0.2">
      <c r="D739"/>
    </row>
    <row r="740" spans="4:4" x14ac:dyDescent="0.2">
      <c r="D740"/>
    </row>
    <row r="741" spans="4:4" x14ac:dyDescent="0.2">
      <c r="D741"/>
    </row>
    <row r="742" spans="4:4" x14ac:dyDescent="0.2">
      <c r="D742"/>
    </row>
    <row r="743" spans="4:4" x14ac:dyDescent="0.2">
      <c r="D743"/>
    </row>
    <row r="744" spans="4:4" x14ac:dyDescent="0.2">
      <c r="D744"/>
    </row>
    <row r="745" spans="4:4" x14ac:dyDescent="0.2">
      <c r="D745"/>
    </row>
    <row r="746" spans="4:4" x14ac:dyDescent="0.2">
      <c r="D746"/>
    </row>
    <row r="747" spans="4:4" x14ac:dyDescent="0.2">
      <c r="D747"/>
    </row>
    <row r="748" spans="4:4" x14ac:dyDescent="0.2">
      <c r="D748"/>
    </row>
    <row r="749" spans="4:4" x14ac:dyDescent="0.2">
      <c r="D749"/>
    </row>
    <row r="750" spans="4:4" x14ac:dyDescent="0.2">
      <c r="D750"/>
    </row>
    <row r="751" spans="4:4" x14ac:dyDescent="0.2">
      <c r="D751"/>
    </row>
    <row r="752" spans="4:4" x14ac:dyDescent="0.2">
      <c r="D752"/>
    </row>
    <row r="753" spans="4:4" x14ac:dyDescent="0.2">
      <c r="D753"/>
    </row>
    <row r="754" spans="4:4" x14ac:dyDescent="0.2">
      <c r="D754"/>
    </row>
    <row r="755" spans="4:4" x14ac:dyDescent="0.2">
      <c r="D755"/>
    </row>
    <row r="756" spans="4:4" x14ac:dyDescent="0.2">
      <c r="D756"/>
    </row>
    <row r="757" spans="4:4" x14ac:dyDescent="0.2">
      <c r="D757"/>
    </row>
    <row r="758" spans="4:4" x14ac:dyDescent="0.2">
      <c r="D758"/>
    </row>
    <row r="759" spans="4:4" x14ac:dyDescent="0.2">
      <c r="D759"/>
    </row>
    <row r="760" spans="4:4" x14ac:dyDescent="0.2">
      <c r="D760"/>
    </row>
    <row r="761" spans="4:4" x14ac:dyDescent="0.2">
      <c r="D761"/>
    </row>
    <row r="762" spans="4:4" x14ac:dyDescent="0.2">
      <c r="D762"/>
    </row>
    <row r="763" spans="4:4" x14ac:dyDescent="0.2">
      <c r="D763"/>
    </row>
    <row r="764" spans="4:4" x14ac:dyDescent="0.2">
      <c r="D764"/>
    </row>
    <row r="765" spans="4:4" x14ac:dyDescent="0.2">
      <c r="D765"/>
    </row>
    <row r="766" spans="4:4" x14ac:dyDescent="0.2">
      <c r="D766"/>
    </row>
    <row r="767" spans="4:4" x14ac:dyDescent="0.2">
      <c r="D767"/>
    </row>
    <row r="768" spans="4:4" x14ac:dyDescent="0.2">
      <c r="D768"/>
    </row>
    <row r="769" spans="4:4" x14ac:dyDescent="0.2">
      <c r="D769"/>
    </row>
    <row r="770" spans="4:4" x14ac:dyDescent="0.2">
      <c r="D770"/>
    </row>
    <row r="771" spans="4:4" x14ac:dyDescent="0.2">
      <c r="D771"/>
    </row>
    <row r="772" spans="4:4" x14ac:dyDescent="0.2">
      <c r="D772"/>
    </row>
    <row r="773" spans="4:4" x14ac:dyDescent="0.2">
      <c r="D773"/>
    </row>
    <row r="774" spans="4:4" x14ac:dyDescent="0.2">
      <c r="D774"/>
    </row>
    <row r="775" spans="4:4" x14ac:dyDescent="0.2">
      <c r="D775"/>
    </row>
    <row r="776" spans="4:4" x14ac:dyDescent="0.2">
      <c r="D776"/>
    </row>
    <row r="777" spans="4:4" x14ac:dyDescent="0.2">
      <c r="D777"/>
    </row>
    <row r="778" spans="4:4" x14ac:dyDescent="0.2">
      <c r="D778"/>
    </row>
    <row r="779" spans="4:4" x14ac:dyDescent="0.2">
      <c r="D779"/>
    </row>
    <row r="780" spans="4:4" x14ac:dyDescent="0.2">
      <c r="D780"/>
    </row>
    <row r="781" spans="4:4" x14ac:dyDescent="0.2">
      <c r="D781"/>
    </row>
    <row r="782" spans="4:4" x14ac:dyDescent="0.2">
      <c r="D782"/>
    </row>
    <row r="783" spans="4:4" x14ac:dyDescent="0.2">
      <c r="D783"/>
    </row>
    <row r="784" spans="4:4" x14ac:dyDescent="0.2">
      <c r="D784"/>
    </row>
    <row r="785" spans="4:4" x14ac:dyDescent="0.2">
      <c r="D785"/>
    </row>
    <row r="786" spans="4:4" x14ac:dyDescent="0.2">
      <c r="D786"/>
    </row>
    <row r="787" spans="4:4" x14ac:dyDescent="0.2">
      <c r="D787"/>
    </row>
    <row r="788" spans="4:4" x14ac:dyDescent="0.2">
      <c r="D788"/>
    </row>
    <row r="789" spans="4:4" x14ac:dyDescent="0.2">
      <c r="D789"/>
    </row>
    <row r="790" spans="4:4" x14ac:dyDescent="0.2">
      <c r="D790"/>
    </row>
    <row r="791" spans="4:4" x14ac:dyDescent="0.2">
      <c r="D791"/>
    </row>
    <row r="792" spans="4:4" x14ac:dyDescent="0.2">
      <c r="D792"/>
    </row>
    <row r="793" spans="4:4" x14ac:dyDescent="0.2">
      <c r="D793"/>
    </row>
    <row r="794" spans="4:4" x14ac:dyDescent="0.2">
      <c r="D794"/>
    </row>
    <row r="795" spans="4:4" x14ac:dyDescent="0.2">
      <c r="D795"/>
    </row>
    <row r="796" spans="4:4" x14ac:dyDescent="0.2">
      <c r="D796"/>
    </row>
    <row r="797" spans="4:4" x14ac:dyDescent="0.2">
      <c r="D797"/>
    </row>
    <row r="798" spans="4:4" x14ac:dyDescent="0.2">
      <c r="D798"/>
    </row>
    <row r="799" spans="4:4" x14ac:dyDescent="0.2">
      <c r="D799"/>
    </row>
    <row r="800" spans="4:4" x14ac:dyDescent="0.2">
      <c r="D800"/>
    </row>
    <row r="801" spans="4:4" x14ac:dyDescent="0.2">
      <c r="D801"/>
    </row>
    <row r="802" spans="4:4" x14ac:dyDescent="0.2">
      <c r="D802"/>
    </row>
    <row r="803" spans="4:4" x14ac:dyDescent="0.2">
      <c r="D803"/>
    </row>
    <row r="804" spans="4:4" x14ac:dyDescent="0.2">
      <c r="D804"/>
    </row>
    <row r="805" spans="4:4" x14ac:dyDescent="0.2">
      <c r="D805"/>
    </row>
    <row r="806" spans="4:4" x14ac:dyDescent="0.2">
      <c r="D806"/>
    </row>
    <row r="807" spans="4:4" x14ac:dyDescent="0.2">
      <c r="D807"/>
    </row>
    <row r="808" spans="4:4" x14ac:dyDescent="0.2">
      <c r="D808"/>
    </row>
    <row r="809" spans="4:4" x14ac:dyDescent="0.2">
      <c r="D809"/>
    </row>
    <row r="810" spans="4:4" x14ac:dyDescent="0.2">
      <c r="D810"/>
    </row>
    <row r="811" spans="4:4" x14ac:dyDescent="0.2">
      <c r="D811"/>
    </row>
    <row r="812" spans="4:4" x14ac:dyDescent="0.2">
      <c r="D812"/>
    </row>
    <row r="813" spans="4:4" x14ac:dyDescent="0.2">
      <c r="D813"/>
    </row>
    <row r="814" spans="4:4" x14ac:dyDescent="0.2">
      <c r="D814"/>
    </row>
    <row r="815" spans="4:4" x14ac:dyDescent="0.2">
      <c r="D815"/>
    </row>
    <row r="816" spans="4:4" x14ac:dyDescent="0.2">
      <c r="D816"/>
    </row>
  </sheetData>
  <conditionalFormatting sqref="D1:D4 D817:D1048576">
    <cfRule type="colorScale" priority="4">
      <colorScale>
        <cfvo type="min"/>
        <cfvo type="num" val="0"/>
        <cfvo type="max"/>
        <color theme="0" tint="-0.34998626667073579"/>
        <color rgb="FFFCFCFF"/>
        <color rgb="FF0070C0"/>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3A49-2129-4EE3-ACFC-0E6E8DA26506}">
  <dimension ref="A1:D709"/>
  <sheetViews>
    <sheetView workbookViewId="0">
      <selection activeCell="A5" sqref="A5"/>
    </sheetView>
  </sheetViews>
  <sheetFormatPr baseColWidth="10" defaultColWidth="8.83203125" defaultRowHeight="15" x14ac:dyDescent="0.2"/>
  <cols>
    <col min="1" max="1" width="32.6640625" bestFit="1" customWidth="1"/>
    <col min="2" max="2" width="28" bestFit="1" customWidth="1"/>
    <col min="3" max="3" width="12.1640625" bestFit="1" customWidth="1"/>
    <col min="4" max="4" width="13.6640625" style="20" bestFit="1" customWidth="1"/>
  </cols>
  <sheetData>
    <row r="1" spans="1:4" x14ac:dyDescent="0.2">
      <c r="A1" s="3" t="s">
        <v>7054</v>
      </c>
      <c r="B1" t="s">
        <v>7086</v>
      </c>
    </row>
    <row r="2" spans="1:4" x14ac:dyDescent="0.2">
      <c r="A2" s="3" t="s">
        <v>0</v>
      </c>
      <c r="B2" t="s">
        <v>13</v>
      </c>
    </row>
    <row r="4" spans="1:4" x14ac:dyDescent="0.2">
      <c r="A4" s="3" t="s">
        <v>7082</v>
      </c>
      <c r="B4" t="s">
        <v>7087</v>
      </c>
      <c r="C4" t="s">
        <v>7088</v>
      </c>
      <c r="D4" t="s">
        <v>7058</v>
      </c>
    </row>
    <row r="5" spans="1:4" x14ac:dyDescent="0.2">
      <c r="A5" s="9" t="s">
        <v>2659</v>
      </c>
      <c r="B5" s="11">
        <v>8000</v>
      </c>
      <c r="C5">
        <v>3</v>
      </c>
      <c r="D5" s="17">
        <v>4.7592573555555555</v>
      </c>
    </row>
    <row r="6" spans="1:4" x14ac:dyDescent="0.2">
      <c r="A6" s="9" t="s">
        <v>727</v>
      </c>
      <c r="B6" s="11">
        <v>2000</v>
      </c>
      <c r="C6">
        <v>3</v>
      </c>
      <c r="D6" s="17">
        <v>2.7525160002849005</v>
      </c>
    </row>
    <row r="7" spans="1:4" x14ac:dyDescent="0.2">
      <c r="A7" s="19" t="s">
        <v>2845</v>
      </c>
      <c r="B7">
        <v>2000</v>
      </c>
      <c r="C7">
        <v>1</v>
      </c>
      <c r="D7">
        <v>6.1024427777777781</v>
      </c>
    </row>
    <row r="8" spans="1:4" x14ac:dyDescent="0.2">
      <c r="A8" s="19" t="s">
        <v>2814</v>
      </c>
      <c r="B8">
        <v>2000</v>
      </c>
      <c r="C8">
        <v>1</v>
      </c>
      <c r="D8">
        <v>1.8333934999999999</v>
      </c>
    </row>
    <row r="9" spans="1:4" x14ac:dyDescent="0.2">
      <c r="A9" s="19" t="s">
        <v>728</v>
      </c>
      <c r="B9">
        <v>2000</v>
      </c>
      <c r="C9">
        <v>1</v>
      </c>
      <c r="D9">
        <v>0.32171172307692308</v>
      </c>
    </row>
    <row r="10" spans="1:4" x14ac:dyDescent="0.2">
      <c r="A10" s="9" t="s">
        <v>805</v>
      </c>
      <c r="B10" s="11">
        <v>7000</v>
      </c>
      <c r="C10">
        <v>7</v>
      </c>
      <c r="D10" s="17">
        <v>2.6504530392759849</v>
      </c>
    </row>
    <row r="11" spans="1:4" x14ac:dyDescent="0.2">
      <c r="A11" s="19" t="s">
        <v>3141</v>
      </c>
      <c r="B11">
        <v>7000</v>
      </c>
      <c r="C11">
        <v>1</v>
      </c>
      <c r="D11">
        <v>6.4862434999999996</v>
      </c>
    </row>
    <row r="12" spans="1:4" x14ac:dyDescent="0.2">
      <c r="A12" s="19" t="s">
        <v>1972</v>
      </c>
      <c r="B12">
        <v>7000</v>
      </c>
      <c r="C12">
        <v>1</v>
      </c>
      <c r="D12">
        <v>3.54094</v>
      </c>
    </row>
    <row r="13" spans="1:4" x14ac:dyDescent="0.2">
      <c r="A13" s="19" t="s">
        <v>2255</v>
      </c>
      <c r="B13">
        <v>7000</v>
      </c>
      <c r="C13">
        <v>1</v>
      </c>
      <c r="D13">
        <v>-0.33808270000000001</v>
      </c>
    </row>
    <row r="14" spans="1:4" x14ac:dyDescent="0.2">
      <c r="A14" s="19" t="s">
        <v>2898</v>
      </c>
      <c r="B14">
        <v>7000</v>
      </c>
      <c r="C14">
        <v>1</v>
      </c>
      <c r="D14">
        <v>3.3002196000000001</v>
      </c>
    </row>
    <row r="15" spans="1:4" x14ac:dyDescent="0.2">
      <c r="A15" s="19" t="s">
        <v>1997</v>
      </c>
      <c r="B15">
        <v>7000</v>
      </c>
      <c r="C15">
        <v>1</v>
      </c>
      <c r="D15">
        <v>-0.92385885714285709</v>
      </c>
    </row>
    <row r="16" spans="1:4" x14ac:dyDescent="0.2">
      <c r="A16" s="19" t="s">
        <v>2945</v>
      </c>
      <c r="B16">
        <v>7000</v>
      </c>
      <c r="C16">
        <v>2</v>
      </c>
      <c r="D16">
        <v>3.2438548660373758</v>
      </c>
    </row>
    <row r="17" spans="1:4" x14ac:dyDescent="0.2">
      <c r="A17" s="9" t="s">
        <v>493</v>
      </c>
      <c r="B17" s="11">
        <v>34000</v>
      </c>
      <c r="C17">
        <v>12</v>
      </c>
      <c r="D17" s="17">
        <v>2.5739128476276707</v>
      </c>
    </row>
    <row r="18" spans="1:4" x14ac:dyDescent="0.2">
      <c r="A18" s="19" t="s">
        <v>1586</v>
      </c>
      <c r="B18">
        <v>34000</v>
      </c>
      <c r="C18">
        <v>1</v>
      </c>
      <c r="D18">
        <v>0.16957493000000001</v>
      </c>
    </row>
    <row r="19" spans="1:4" x14ac:dyDescent="0.2">
      <c r="A19" s="19" t="s">
        <v>494</v>
      </c>
      <c r="B19">
        <v>34000</v>
      </c>
      <c r="C19">
        <v>3</v>
      </c>
      <c r="D19">
        <v>2.6612059900793654</v>
      </c>
    </row>
    <row r="20" spans="1:4" x14ac:dyDescent="0.2">
      <c r="A20" s="19" t="s">
        <v>2756</v>
      </c>
      <c r="B20">
        <v>34000</v>
      </c>
      <c r="C20">
        <v>1</v>
      </c>
      <c r="D20">
        <v>2.2657455</v>
      </c>
    </row>
    <row r="21" spans="1:4" x14ac:dyDescent="0.2">
      <c r="A21" s="19" t="s">
        <v>2317</v>
      </c>
      <c r="B21">
        <v>34000</v>
      </c>
      <c r="C21">
        <v>1</v>
      </c>
      <c r="D21">
        <v>12.55284</v>
      </c>
    </row>
    <row r="22" spans="1:4" x14ac:dyDescent="0.2">
      <c r="A22" s="19" t="s">
        <v>2180</v>
      </c>
      <c r="B22">
        <v>34000</v>
      </c>
      <c r="C22">
        <v>3</v>
      </c>
      <c r="D22">
        <v>1.5745827616538461</v>
      </c>
    </row>
    <row r="23" spans="1:4" x14ac:dyDescent="0.2">
      <c r="A23" s="19" t="s">
        <v>2829</v>
      </c>
      <c r="B23">
        <v>34000</v>
      </c>
      <c r="C23">
        <v>1</v>
      </c>
      <c r="D23">
        <v>4.2307596794871793</v>
      </c>
    </row>
    <row r="24" spans="1:4" x14ac:dyDescent="0.2">
      <c r="A24" s="19" t="s">
        <v>2163</v>
      </c>
      <c r="B24">
        <v>34000</v>
      </c>
      <c r="C24">
        <v>1</v>
      </c>
      <c r="D24">
        <v>-0.95436576190476186</v>
      </c>
    </row>
    <row r="25" spans="1:4" x14ac:dyDescent="0.2">
      <c r="A25" s="19" t="s">
        <v>2931</v>
      </c>
      <c r="B25">
        <v>34000</v>
      </c>
      <c r="C25">
        <v>1</v>
      </c>
      <c r="D25">
        <v>-8.4966431250000002E-2</v>
      </c>
    </row>
    <row r="26" spans="1:4" x14ac:dyDescent="0.2">
      <c r="A26" s="9" t="s">
        <v>1041</v>
      </c>
      <c r="B26" s="11">
        <v>20000</v>
      </c>
      <c r="C26">
        <v>4</v>
      </c>
      <c r="D26" s="17">
        <v>2.1450919201780483</v>
      </c>
    </row>
    <row r="27" spans="1:4" x14ac:dyDescent="0.2">
      <c r="A27" s="19" t="s">
        <v>1261</v>
      </c>
      <c r="B27">
        <v>20000</v>
      </c>
      <c r="C27">
        <v>1</v>
      </c>
      <c r="D27">
        <v>7.2271020769230772</v>
      </c>
    </row>
    <row r="28" spans="1:4" x14ac:dyDescent="0.2">
      <c r="A28" s="19" t="s">
        <v>1042</v>
      </c>
      <c r="B28">
        <v>20000</v>
      </c>
      <c r="C28">
        <v>1</v>
      </c>
      <c r="D28">
        <v>-0.56799118236472945</v>
      </c>
    </row>
    <row r="29" spans="1:4" x14ac:dyDescent="0.2">
      <c r="A29" s="19" t="s">
        <v>648</v>
      </c>
      <c r="B29">
        <v>20000</v>
      </c>
      <c r="C29">
        <v>1</v>
      </c>
      <c r="D29">
        <v>1.8250394400000001</v>
      </c>
    </row>
    <row r="30" spans="1:4" x14ac:dyDescent="0.2">
      <c r="A30" s="19" t="s">
        <v>571</v>
      </c>
      <c r="B30">
        <v>20000</v>
      </c>
      <c r="C30">
        <v>1</v>
      </c>
      <c r="D30">
        <v>9.6217346153846153E-2</v>
      </c>
    </row>
    <row r="31" spans="1:4" x14ac:dyDescent="0.2">
      <c r="A31" s="9" t="s">
        <v>1180</v>
      </c>
      <c r="B31" s="11">
        <v>2000</v>
      </c>
      <c r="C31">
        <v>4</v>
      </c>
      <c r="D31" s="17">
        <v>2.1210752678710176</v>
      </c>
    </row>
    <row r="32" spans="1:4" x14ac:dyDescent="0.2">
      <c r="A32" s="19" t="s">
        <v>2486</v>
      </c>
      <c r="B32">
        <v>2000</v>
      </c>
      <c r="C32">
        <v>1</v>
      </c>
      <c r="D32">
        <v>6.3585573333333336</v>
      </c>
    </row>
    <row r="33" spans="1:4" x14ac:dyDescent="0.2">
      <c r="A33" s="19" t="s">
        <v>1500</v>
      </c>
      <c r="B33">
        <v>2000</v>
      </c>
      <c r="C33">
        <v>1</v>
      </c>
      <c r="D33">
        <v>1.0089779999999999</v>
      </c>
    </row>
    <row r="34" spans="1:4" x14ac:dyDescent="0.2">
      <c r="A34" s="19" t="s">
        <v>951</v>
      </c>
      <c r="B34">
        <v>2000</v>
      </c>
      <c r="C34">
        <v>1</v>
      </c>
      <c r="D34">
        <v>0.3849403846153846</v>
      </c>
    </row>
    <row r="35" spans="1:4" x14ac:dyDescent="0.2">
      <c r="A35" s="19" t="s">
        <v>922</v>
      </c>
      <c r="B35">
        <v>2000</v>
      </c>
      <c r="C35">
        <v>1</v>
      </c>
      <c r="D35">
        <v>0.7318253535353535</v>
      </c>
    </row>
    <row r="36" spans="1:4" x14ac:dyDescent="0.2">
      <c r="A36" s="9" t="s">
        <v>402</v>
      </c>
      <c r="B36" s="11">
        <v>21000</v>
      </c>
      <c r="C36">
        <v>5</v>
      </c>
      <c r="D36" s="17">
        <v>2.1047123849112488</v>
      </c>
    </row>
    <row r="37" spans="1:4" x14ac:dyDescent="0.2">
      <c r="A37" s="19" t="s">
        <v>2730</v>
      </c>
      <c r="B37">
        <v>21000</v>
      </c>
      <c r="C37">
        <v>1</v>
      </c>
      <c r="D37">
        <v>0.19106400000000001</v>
      </c>
    </row>
    <row r="38" spans="1:4" x14ac:dyDescent="0.2">
      <c r="A38" s="19" t="s">
        <v>1001</v>
      </c>
      <c r="B38">
        <v>21000</v>
      </c>
      <c r="C38">
        <v>1</v>
      </c>
      <c r="D38">
        <v>1.4358243583333334</v>
      </c>
    </row>
    <row r="39" spans="1:4" x14ac:dyDescent="0.2">
      <c r="A39" s="19" t="s">
        <v>403</v>
      </c>
      <c r="B39">
        <v>21000</v>
      </c>
      <c r="C39">
        <v>1</v>
      </c>
      <c r="D39">
        <v>4.9324726800000001</v>
      </c>
    </row>
    <row r="40" spans="1:4" x14ac:dyDescent="0.2">
      <c r="A40" s="19" t="s">
        <v>550</v>
      </c>
      <c r="B40">
        <v>21000</v>
      </c>
      <c r="C40">
        <v>1</v>
      </c>
      <c r="D40">
        <v>3.4194575441176469</v>
      </c>
    </row>
    <row r="41" spans="1:4" x14ac:dyDescent="0.2">
      <c r="A41" s="19" t="s">
        <v>2180</v>
      </c>
      <c r="B41">
        <v>21000</v>
      </c>
      <c r="C41">
        <v>1</v>
      </c>
      <c r="D41">
        <v>0.54474334210526321</v>
      </c>
    </row>
    <row r="42" spans="1:4" x14ac:dyDescent="0.2">
      <c r="A42" s="9" t="s">
        <v>800</v>
      </c>
      <c r="B42" s="11">
        <v>17000</v>
      </c>
      <c r="C42">
        <v>15</v>
      </c>
      <c r="D42" s="17">
        <v>2.0335113153116882</v>
      </c>
    </row>
    <row r="43" spans="1:4" x14ac:dyDescent="0.2">
      <c r="A43" s="19" t="s">
        <v>324</v>
      </c>
      <c r="B43">
        <v>17000</v>
      </c>
      <c r="C43">
        <v>1</v>
      </c>
      <c r="D43">
        <v>0.68438149999999998</v>
      </c>
    </row>
    <row r="44" spans="1:4" x14ac:dyDescent="0.2">
      <c r="A44" s="19" t="s">
        <v>660</v>
      </c>
      <c r="B44">
        <v>17000</v>
      </c>
      <c r="C44">
        <v>1</v>
      </c>
      <c r="D44">
        <v>4.4390841666666665</v>
      </c>
    </row>
    <row r="45" spans="1:4" x14ac:dyDescent="0.2">
      <c r="A45" s="19" t="s">
        <v>3223</v>
      </c>
      <c r="B45">
        <v>17000</v>
      </c>
      <c r="C45">
        <v>1</v>
      </c>
      <c r="D45">
        <v>-0.99807533333333331</v>
      </c>
    </row>
    <row r="46" spans="1:4" x14ac:dyDescent="0.2">
      <c r="A46" s="19" t="s">
        <v>2124</v>
      </c>
      <c r="B46">
        <v>17000</v>
      </c>
      <c r="C46">
        <v>1</v>
      </c>
      <c r="D46">
        <v>2.1709438125</v>
      </c>
    </row>
    <row r="47" spans="1:4" x14ac:dyDescent="0.2">
      <c r="A47" s="19" t="s">
        <v>16</v>
      </c>
      <c r="B47">
        <v>17000</v>
      </c>
      <c r="C47">
        <v>1</v>
      </c>
      <c r="D47">
        <v>-5.7599600000000001E-2</v>
      </c>
    </row>
    <row r="48" spans="1:4" x14ac:dyDescent="0.2">
      <c r="A48" s="19" t="s">
        <v>2822</v>
      </c>
      <c r="B48">
        <v>17000</v>
      </c>
      <c r="C48">
        <v>1</v>
      </c>
      <c r="D48">
        <v>3.0123799999999998E-3</v>
      </c>
    </row>
    <row r="49" spans="1:4" x14ac:dyDescent="0.2">
      <c r="A49" s="19" t="s">
        <v>858</v>
      </c>
      <c r="B49">
        <v>17000</v>
      </c>
      <c r="C49">
        <v>1</v>
      </c>
      <c r="D49">
        <v>-0.73082200568181821</v>
      </c>
    </row>
    <row r="50" spans="1:4" x14ac:dyDescent="0.2">
      <c r="A50" s="19" t="s">
        <v>1868</v>
      </c>
      <c r="B50">
        <v>17000</v>
      </c>
      <c r="C50">
        <v>1</v>
      </c>
      <c r="D50">
        <v>2.2005936799999999</v>
      </c>
    </row>
    <row r="51" spans="1:4" x14ac:dyDescent="0.2">
      <c r="A51" s="19" t="s">
        <v>2396</v>
      </c>
      <c r="B51">
        <v>17000</v>
      </c>
      <c r="C51">
        <v>1</v>
      </c>
      <c r="D51">
        <v>3.1671343333333333</v>
      </c>
    </row>
    <row r="52" spans="1:4" x14ac:dyDescent="0.2">
      <c r="A52" s="19" t="s">
        <v>2550</v>
      </c>
      <c r="B52">
        <v>17000</v>
      </c>
      <c r="C52">
        <v>2</v>
      </c>
      <c r="D52">
        <v>2.5643488919047619</v>
      </c>
    </row>
    <row r="53" spans="1:4" x14ac:dyDescent="0.2">
      <c r="A53" s="19" t="s">
        <v>330</v>
      </c>
      <c r="B53">
        <v>17000</v>
      </c>
      <c r="C53">
        <v>1</v>
      </c>
      <c r="D53">
        <v>-0.51264144</v>
      </c>
    </row>
    <row r="54" spans="1:4" x14ac:dyDescent="0.2">
      <c r="A54" s="19" t="s">
        <v>614</v>
      </c>
      <c r="B54">
        <v>17000</v>
      </c>
      <c r="C54">
        <v>1</v>
      </c>
      <c r="D54">
        <v>-0.30813778571428574</v>
      </c>
    </row>
    <row r="55" spans="1:4" x14ac:dyDescent="0.2">
      <c r="A55" s="19" t="s">
        <v>90</v>
      </c>
      <c r="B55">
        <v>17000</v>
      </c>
      <c r="C55">
        <v>2</v>
      </c>
      <c r="D55">
        <v>7.658049119047619</v>
      </c>
    </row>
    <row r="56" spans="1:4" x14ac:dyDescent="0.2">
      <c r="A56" s="9" t="s">
        <v>479</v>
      </c>
      <c r="B56" s="11">
        <v>14000</v>
      </c>
      <c r="C56">
        <v>12</v>
      </c>
      <c r="D56" s="17">
        <v>1.884991261234122</v>
      </c>
    </row>
    <row r="57" spans="1:4" x14ac:dyDescent="0.2">
      <c r="A57" s="19" t="s">
        <v>1687</v>
      </c>
      <c r="B57">
        <v>14000</v>
      </c>
      <c r="C57">
        <v>1</v>
      </c>
      <c r="D57">
        <v>-0.50931566666666672</v>
      </c>
    </row>
    <row r="58" spans="1:4" x14ac:dyDescent="0.2">
      <c r="A58" s="19" t="s">
        <v>1356</v>
      </c>
      <c r="B58">
        <v>14000</v>
      </c>
      <c r="C58">
        <v>1</v>
      </c>
      <c r="D58">
        <v>4.954482193877551</v>
      </c>
    </row>
    <row r="59" spans="1:4" x14ac:dyDescent="0.2">
      <c r="A59" s="19" t="s">
        <v>1625</v>
      </c>
      <c r="B59">
        <v>14000</v>
      </c>
      <c r="C59">
        <v>1</v>
      </c>
      <c r="D59">
        <v>5.8732749999999996</v>
      </c>
    </row>
    <row r="60" spans="1:4" x14ac:dyDescent="0.2">
      <c r="A60" s="19" t="s">
        <v>995</v>
      </c>
      <c r="B60">
        <v>14000</v>
      </c>
      <c r="C60">
        <v>1</v>
      </c>
      <c r="D60">
        <v>1.1245533846153846</v>
      </c>
    </row>
    <row r="61" spans="1:4" x14ac:dyDescent="0.2">
      <c r="A61" s="19" t="s">
        <v>2019</v>
      </c>
      <c r="B61">
        <v>14000</v>
      </c>
      <c r="C61">
        <v>1</v>
      </c>
      <c r="D61">
        <v>0.95959232941176476</v>
      </c>
    </row>
    <row r="62" spans="1:4" x14ac:dyDescent="0.2">
      <c r="A62" s="19" t="s">
        <v>2154</v>
      </c>
      <c r="B62">
        <v>14000</v>
      </c>
      <c r="C62">
        <v>1</v>
      </c>
      <c r="D62">
        <v>-0.3174631</v>
      </c>
    </row>
    <row r="63" spans="1:4" x14ac:dyDescent="0.2">
      <c r="A63" s="19" t="s">
        <v>1294</v>
      </c>
      <c r="B63">
        <v>14000</v>
      </c>
      <c r="C63">
        <v>1</v>
      </c>
      <c r="D63">
        <v>0.39543135714285715</v>
      </c>
    </row>
    <row r="64" spans="1:4" x14ac:dyDescent="0.2">
      <c r="A64" s="19" t="s">
        <v>480</v>
      </c>
      <c r="B64">
        <v>14000</v>
      </c>
      <c r="C64">
        <v>1</v>
      </c>
      <c r="D64">
        <v>1.257334</v>
      </c>
    </row>
    <row r="65" spans="1:4" x14ac:dyDescent="0.2">
      <c r="A65" s="19" t="s">
        <v>1524</v>
      </c>
      <c r="B65">
        <v>14000</v>
      </c>
      <c r="C65">
        <v>1</v>
      </c>
      <c r="D65">
        <v>-0.9950968</v>
      </c>
    </row>
    <row r="66" spans="1:4" x14ac:dyDescent="0.2">
      <c r="A66" s="19" t="s">
        <v>1376</v>
      </c>
      <c r="B66">
        <v>14000</v>
      </c>
      <c r="C66">
        <v>2</v>
      </c>
      <c r="D66">
        <v>4.5519694982142855</v>
      </c>
    </row>
    <row r="67" spans="1:4" x14ac:dyDescent="0.2">
      <c r="A67" s="19" t="s">
        <v>248</v>
      </c>
      <c r="B67">
        <v>14000</v>
      </c>
      <c r="C67">
        <v>1</v>
      </c>
      <c r="D67">
        <v>0.77316344000000004</v>
      </c>
    </row>
    <row r="68" spans="1:4" x14ac:dyDescent="0.2">
      <c r="A68" s="9" t="s">
        <v>247</v>
      </c>
      <c r="B68" s="11">
        <v>15000</v>
      </c>
      <c r="C68">
        <v>11</v>
      </c>
      <c r="D68" s="17">
        <v>1.8606405069538068</v>
      </c>
    </row>
    <row r="69" spans="1:4" x14ac:dyDescent="0.2">
      <c r="A69" s="19" t="s">
        <v>2933</v>
      </c>
      <c r="B69">
        <v>15000</v>
      </c>
      <c r="C69">
        <v>1</v>
      </c>
      <c r="D69">
        <v>1.3519832222222221</v>
      </c>
    </row>
    <row r="70" spans="1:4" x14ac:dyDescent="0.2">
      <c r="A70" s="19" t="s">
        <v>876</v>
      </c>
      <c r="B70">
        <v>15000</v>
      </c>
      <c r="C70">
        <v>1</v>
      </c>
      <c r="D70">
        <v>-0.43266224324324326</v>
      </c>
    </row>
    <row r="71" spans="1:4" x14ac:dyDescent="0.2">
      <c r="A71" s="19" t="s">
        <v>776</v>
      </c>
      <c r="B71">
        <v>15000</v>
      </c>
      <c r="C71">
        <v>1</v>
      </c>
      <c r="D71">
        <v>0.92949556</v>
      </c>
    </row>
    <row r="72" spans="1:4" x14ac:dyDescent="0.2">
      <c r="A72" s="19" t="s">
        <v>2542</v>
      </c>
      <c r="B72">
        <v>15000</v>
      </c>
      <c r="C72">
        <v>1</v>
      </c>
      <c r="D72">
        <v>5.0731612999999998</v>
      </c>
    </row>
    <row r="73" spans="1:4" x14ac:dyDescent="0.2">
      <c r="A73" s="19" t="s">
        <v>2267</v>
      </c>
      <c r="B73">
        <v>15000</v>
      </c>
      <c r="C73">
        <v>2</v>
      </c>
      <c r="D73">
        <v>7.6766708586956528E-2</v>
      </c>
    </row>
    <row r="74" spans="1:4" x14ac:dyDescent="0.2">
      <c r="A74" s="19" t="s">
        <v>1642</v>
      </c>
      <c r="B74">
        <v>15000</v>
      </c>
      <c r="C74">
        <v>1</v>
      </c>
      <c r="D74">
        <v>-0.5727196</v>
      </c>
    </row>
    <row r="75" spans="1:4" x14ac:dyDescent="0.2">
      <c r="A75" s="19" t="s">
        <v>1598</v>
      </c>
      <c r="B75">
        <v>15000</v>
      </c>
      <c r="C75">
        <v>1</v>
      </c>
      <c r="D75">
        <v>2.2029782203389829</v>
      </c>
    </row>
    <row r="76" spans="1:4" x14ac:dyDescent="0.2">
      <c r="A76" s="19" t="s">
        <v>2454</v>
      </c>
      <c r="B76">
        <v>15000</v>
      </c>
      <c r="C76">
        <v>1</v>
      </c>
      <c r="D76">
        <v>5.7882234800000001</v>
      </c>
    </row>
    <row r="77" spans="1:4" x14ac:dyDescent="0.2">
      <c r="A77" s="19" t="s">
        <v>248</v>
      </c>
      <c r="B77">
        <v>15000</v>
      </c>
      <c r="C77">
        <v>1</v>
      </c>
      <c r="D77">
        <v>-0.32713078000000001</v>
      </c>
    </row>
    <row r="78" spans="1:4" x14ac:dyDescent="0.2">
      <c r="A78" s="19" t="s">
        <v>728</v>
      </c>
      <c r="B78">
        <v>15000</v>
      </c>
      <c r="C78">
        <v>1</v>
      </c>
      <c r="D78">
        <v>6.3001829999999996</v>
      </c>
    </row>
    <row r="79" spans="1:4" x14ac:dyDescent="0.2">
      <c r="A79" s="9" t="s">
        <v>522</v>
      </c>
      <c r="B79" s="11">
        <v>10000</v>
      </c>
      <c r="C79">
        <v>4</v>
      </c>
      <c r="D79" s="17">
        <v>1.6725052617233258</v>
      </c>
    </row>
    <row r="80" spans="1:4" x14ac:dyDescent="0.2">
      <c r="A80" s="19" t="s">
        <v>751</v>
      </c>
      <c r="B80">
        <v>10000</v>
      </c>
      <c r="C80">
        <v>1</v>
      </c>
      <c r="D80">
        <v>6.8178918181818178</v>
      </c>
    </row>
    <row r="81" spans="1:4" x14ac:dyDescent="0.2">
      <c r="A81" s="19" t="s">
        <v>523</v>
      </c>
      <c r="B81">
        <v>10000</v>
      </c>
      <c r="C81">
        <v>1</v>
      </c>
      <c r="D81">
        <v>-0.27771201666666667</v>
      </c>
    </row>
    <row r="82" spans="1:4" x14ac:dyDescent="0.2">
      <c r="A82" s="19" t="s">
        <v>1183</v>
      </c>
      <c r="B82">
        <v>10000</v>
      </c>
      <c r="C82">
        <v>1</v>
      </c>
      <c r="D82">
        <v>0.54614558823529413</v>
      </c>
    </row>
    <row r="83" spans="1:4" x14ac:dyDescent="0.2">
      <c r="A83" s="19" t="s">
        <v>1786</v>
      </c>
      <c r="B83">
        <v>10000</v>
      </c>
      <c r="C83">
        <v>1</v>
      </c>
      <c r="D83">
        <v>-0.39630434285714283</v>
      </c>
    </row>
    <row r="84" spans="1:4" x14ac:dyDescent="0.2">
      <c r="A84" s="9" t="s">
        <v>1082</v>
      </c>
      <c r="B84" s="11">
        <v>14000</v>
      </c>
      <c r="C84">
        <v>6</v>
      </c>
      <c r="D84" s="17">
        <v>1.6293858819825708</v>
      </c>
    </row>
    <row r="85" spans="1:4" x14ac:dyDescent="0.2">
      <c r="A85" s="19" t="s">
        <v>266</v>
      </c>
      <c r="B85">
        <v>14000</v>
      </c>
      <c r="C85">
        <v>1</v>
      </c>
      <c r="D85">
        <v>0.314079</v>
      </c>
    </row>
    <row r="86" spans="1:4" x14ac:dyDescent="0.2">
      <c r="A86" s="19" t="s">
        <v>1859</v>
      </c>
      <c r="B86">
        <v>14000</v>
      </c>
      <c r="C86">
        <v>1</v>
      </c>
      <c r="D86">
        <v>7.5152969999999999E-2</v>
      </c>
    </row>
    <row r="87" spans="1:4" x14ac:dyDescent="0.2">
      <c r="A87" s="19" t="s">
        <v>384</v>
      </c>
      <c r="B87">
        <v>14000</v>
      </c>
      <c r="C87">
        <v>1</v>
      </c>
      <c r="D87">
        <v>1.2600457777777778</v>
      </c>
    </row>
    <row r="88" spans="1:4" x14ac:dyDescent="0.2">
      <c r="A88" s="19" t="s">
        <v>2765</v>
      </c>
      <c r="B88">
        <v>14000</v>
      </c>
      <c r="C88">
        <v>1</v>
      </c>
      <c r="D88">
        <v>3.8373022941176469</v>
      </c>
    </row>
    <row r="89" spans="1:4" x14ac:dyDescent="0.2">
      <c r="A89" s="19" t="s">
        <v>2671</v>
      </c>
      <c r="B89">
        <v>14000</v>
      </c>
      <c r="C89">
        <v>1</v>
      </c>
      <c r="D89">
        <v>4.9437819999999997</v>
      </c>
    </row>
    <row r="90" spans="1:4" x14ac:dyDescent="0.2">
      <c r="A90" s="19" t="s">
        <v>951</v>
      </c>
      <c r="B90">
        <v>14000</v>
      </c>
      <c r="C90">
        <v>1</v>
      </c>
      <c r="D90">
        <v>-0.65404675000000001</v>
      </c>
    </row>
    <row r="91" spans="1:4" x14ac:dyDescent="0.2">
      <c r="A91" s="9" t="s">
        <v>661</v>
      </c>
      <c r="B91" s="11">
        <v>24000</v>
      </c>
      <c r="C91">
        <v>17</v>
      </c>
      <c r="D91" s="17">
        <v>1.6042938571131717</v>
      </c>
    </row>
    <row r="92" spans="1:4" x14ac:dyDescent="0.2">
      <c r="A92" s="19" t="s">
        <v>2146</v>
      </c>
      <c r="B92">
        <v>24000</v>
      </c>
      <c r="C92">
        <v>1</v>
      </c>
      <c r="D92">
        <v>-0.42108364516129032</v>
      </c>
    </row>
    <row r="93" spans="1:4" x14ac:dyDescent="0.2">
      <c r="A93" s="19" t="s">
        <v>2072</v>
      </c>
      <c r="B93">
        <v>24000</v>
      </c>
      <c r="C93">
        <v>1</v>
      </c>
      <c r="D93">
        <v>1.6595770000000001</v>
      </c>
    </row>
    <row r="94" spans="1:4" x14ac:dyDescent="0.2">
      <c r="A94" s="19" t="s">
        <v>2652</v>
      </c>
      <c r="B94">
        <v>24000</v>
      </c>
      <c r="C94">
        <v>1</v>
      </c>
      <c r="D94">
        <v>0.90581116666666661</v>
      </c>
    </row>
    <row r="95" spans="1:4" x14ac:dyDescent="0.2">
      <c r="A95" s="19" t="s">
        <v>3225</v>
      </c>
      <c r="B95">
        <v>24000</v>
      </c>
      <c r="C95">
        <v>1</v>
      </c>
      <c r="D95">
        <v>2.9672727272727273</v>
      </c>
    </row>
    <row r="96" spans="1:4" x14ac:dyDescent="0.2">
      <c r="A96" s="19" t="s">
        <v>1497</v>
      </c>
      <c r="B96">
        <v>24000</v>
      </c>
      <c r="C96">
        <v>1</v>
      </c>
      <c r="D96">
        <v>0.63078083783783789</v>
      </c>
    </row>
    <row r="97" spans="1:4" x14ac:dyDescent="0.2">
      <c r="A97" s="19" t="s">
        <v>2248</v>
      </c>
      <c r="B97">
        <v>24000</v>
      </c>
      <c r="C97">
        <v>1</v>
      </c>
      <c r="D97">
        <v>-0.64857032727272723</v>
      </c>
    </row>
    <row r="98" spans="1:4" x14ac:dyDescent="0.2">
      <c r="A98" s="19" t="s">
        <v>1850</v>
      </c>
      <c r="B98">
        <v>24000</v>
      </c>
      <c r="C98">
        <v>3</v>
      </c>
      <c r="D98">
        <v>6.742422503703704</v>
      </c>
    </row>
    <row r="99" spans="1:4" x14ac:dyDescent="0.2">
      <c r="A99" s="19" t="s">
        <v>1409</v>
      </c>
      <c r="B99">
        <v>24000</v>
      </c>
      <c r="C99">
        <v>1</v>
      </c>
      <c r="D99">
        <v>0.78367525000000005</v>
      </c>
    </row>
    <row r="100" spans="1:4" x14ac:dyDescent="0.2">
      <c r="A100" s="19" t="s">
        <v>1101</v>
      </c>
      <c r="B100">
        <v>24000</v>
      </c>
      <c r="C100">
        <v>1</v>
      </c>
      <c r="D100">
        <v>1.0874604999999999</v>
      </c>
    </row>
    <row r="101" spans="1:4" x14ac:dyDescent="0.2">
      <c r="A101" s="19" t="s">
        <v>662</v>
      </c>
      <c r="B101">
        <v>24000</v>
      </c>
      <c r="C101">
        <v>1</v>
      </c>
      <c r="D101">
        <v>1.27995625E-2</v>
      </c>
    </row>
    <row r="102" spans="1:4" x14ac:dyDescent="0.2">
      <c r="A102" s="19" t="s">
        <v>380</v>
      </c>
      <c r="B102">
        <v>24000</v>
      </c>
      <c r="C102">
        <v>1</v>
      </c>
      <c r="D102">
        <v>-0.15412000000000001</v>
      </c>
    </row>
    <row r="103" spans="1:4" x14ac:dyDescent="0.2">
      <c r="A103" s="19" t="s">
        <v>1725</v>
      </c>
      <c r="B103">
        <v>24000</v>
      </c>
      <c r="C103">
        <v>1</v>
      </c>
      <c r="D103">
        <v>0.35177312500000002</v>
      </c>
    </row>
    <row r="104" spans="1:4" x14ac:dyDescent="0.2">
      <c r="A104" s="19" t="s">
        <v>1723</v>
      </c>
      <c r="B104">
        <v>24000</v>
      </c>
      <c r="C104">
        <v>1</v>
      </c>
      <c r="D104">
        <v>0.30438101937984496</v>
      </c>
    </row>
    <row r="105" spans="1:4" x14ac:dyDescent="0.2">
      <c r="A105" s="19" t="s">
        <v>2824</v>
      </c>
      <c r="B105">
        <v>24000</v>
      </c>
      <c r="C105">
        <v>1</v>
      </c>
      <c r="D105">
        <v>0.14105797692307692</v>
      </c>
    </row>
    <row r="106" spans="1:4" x14ac:dyDescent="0.2">
      <c r="A106" s="19" t="s">
        <v>780</v>
      </c>
      <c r="B106">
        <v>24000</v>
      </c>
      <c r="C106">
        <v>1</v>
      </c>
      <c r="D106">
        <v>-0.57508713333333328</v>
      </c>
    </row>
    <row r="107" spans="1:4" x14ac:dyDescent="0.2">
      <c r="A107" s="9" t="s">
        <v>900</v>
      </c>
      <c r="B107" s="11">
        <v>15000</v>
      </c>
      <c r="C107">
        <v>4</v>
      </c>
      <c r="D107" s="17">
        <v>1.4643991583333333</v>
      </c>
    </row>
    <row r="108" spans="1:4" x14ac:dyDescent="0.2">
      <c r="A108" s="19" t="s">
        <v>1711</v>
      </c>
      <c r="B108">
        <v>15000</v>
      </c>
      <c r="C108">
        <v>1</v>
      </c>
      <c r="D108">
        <v>1.0959058333333334</v>
      </c>
    </row>
    <row r="109" spans="1:4" x14ac:dyDescent="0.2">
      <c r="A109" s="19" t="s">
        <v>1592</v>
      </c>
      <c r="B109">
        <v>15000</v>
      </c>
      <c r="C109">
        <v>1</v>
      </c>
      <c r="D109">
        <v>3.3725735999999999</v>
      </c>
    </row>
    <row r="110" spans="1:4" x14ac:dyDescent="0.2">
      <c r="A110" s="19" t="s">
        <v>922</v>
      </c>
      <c r="B110">
        <v>15000</v>
      </c>
      <c r="C110">
        <v>1</v>
      </c>
      <c r="D110">
        <v>0.79475280000000004</v>
      </c>
    </row>
    <row r="111" spans="1:4" x14ac:dyDescent="0.2">
      <c r="A111" s="19" t="s">
        <v>728</v>
      </c>
      <c r="B111">
        <v>15000</v>
      </c>
      <c r="C111">
        <v>1</v>
      </c>
      <c r="D111">
        <v>0.59436440000000001</v>
      </c>
    </row>
    <row r="112" spans="1:4" x14ac:dyDescent="0.2">
      <c r="A112" s="9" t="s">
        <v>1037</v>
      </c>
      <c r="B112" s="11">
        <v>15000</v>
      </c>
      <c r="C112">
        <v>6</v>
      </c>
      <c r="D112" s="17">
        <v>1.4402156215184407</v>
      </c>
    </row>
    <row r="113" spans="1:4" x14ac:dyDescent="0.2">
      <c r="A113" s="19" t="s">
        <v>1492</v>
      </c>
      <c r="B113">
        <v>15000</v>
      </c>
      <c r="C113">
        <v>1</v>
      </c>
      <c r="D113">
        <v>0.74729673333333335</v>
      </c>
    </row>
    <row r="114" spans="1:4" x14ac:dyDescent="0.2">
      <c r="A114" s="19" t="s">
        <v>2147</v>
      </c>
      <c r="B114">
        <v>15000</v>
      </c>
      <c r="C114">
        <v>1</v>
      </c>
      <c r="D114">
        <v>2.7976417647058822</v>
      </c>
    </row>
    <row r="115" spans="1:4" x14ac:dyDescent="0.2">
      <c r="A115" s="19" t="s">
        <v>1146</v>
      </c>
      <c r="B115">
        <v>15000</v>
      </c>
      <c r="C115">
        <v>1</v>
      </c>
      <c r="D115">
        <v>4.8547144285714285</v>
      </c>
    </row>
    <row r="116" spans="1:4" x14ac:dyDescent="0.2">
      <c r="A116" s="19" t="s">
        <v>2937</v>
      </c>
      <c r="B116">
        <v>15000</v>
      </c>
      <c r="C116">
        <v>1</v>
      </c>
      <c r="D116">
        <v>0.70927818750000005</v>
      </c>
    </row>
    <row r="117" spans="1:4" x14ac:dyDescent="0.2">
      <c r="A117" s="19" t="s">
        <v>1811</v>
      </c>
      <c r="B117">
        <v>15000</v>
      </c>
      <c r="C117">
        <v>1</v>
      </c>
      <c r="D117">
        <v>7.8584399999999999E-2</v>
      </c>
    </row>
    <row r="118" spans="1:4" x14ac:dyDescent="0.2">
      <c r="A118" s="19" t="s">
        <v>1453</v>
      </c>
      <c r="B118">
        <v>15000</v>
      </c>
      <c r="C118">
        <v>1</v>
      </c>
      <c r="D118">
        <v>-0.54622178499999996</v>
      </c>
    </row>
    <row r="119" spans="1:4" x14ac:dyDescent="0.2">
      <c r="A119" s="9" t="s">
        <v>135</v>
      </c>
      <c r="B119" s="11">
        <v>2000</v>
      </c>
      <c r="C119">
        <v>3</v>
      </c>
      <c r="D119" s="17">
        <v>1.3631802467241325</v>
      </c>
    </row>
    <row r="120" spans="1:4" x14ac:dyDescent="0.2">
      <c r="A120" s="19" t="s">
        <v>1423</v>
      </c>
      <c r="B120">
        <v>2000</v>
      </c>
      <c r="C120">
        <v>1</v>
      </c>
      <c r="D120">
        <v>-0.98350070588235294</v>
      </c>
    </row>
    <row r="121" spans="1:4" x14ac:dyDescent="0.2">
      <c r="A121" s="19" t="s">
        <v>1029</v>
      </c>
      <c r="B121">
        <v>2000</v>
      </c>
      <c r="C121">
        <v>1</v>
      </c>
      <c r="D121">
        <v>4.6457682608695654</v>
      </c>
    </row>
    <row r="122" spans="1:4" x14ac:dyDescent="0.2">
      <c r="A122" s="19" t="s">
        <v>110</v>
      </c>
      <c r="B122">
        <v>2000</v>
      </c>
      <c r="C122">
        <v>1</v>
      </c>
      <c r="D122">
        <v>0.4272731851851852</v>
      </c>
    </row>
    <row r="123" spans="1:4" x14ac:dyDescent="0.2">
      <c r="A123" s="9" t="s">
        <v>988</v>
      </c>
      <c r="B123" s="11">
        <v>4000</v>
      </c>
      <c r="C123">
        <v>4</v>
      </c>
      <c r="D123" s="17">
        <v>1.2338386393449687</v>
      </c>
    </row>
    <row r="124" spans="1:4" x14ac:dyDescent="0.2">
      <c r="A124" s="19" t="s">
        <v>989</v>
      </c>
      <c r="B124">
        <v>4000</v>
      </c>
      <c r="C124">
        <v>1</v>
      </c>
      <c r="D124">
        <v>0.81960358333333339</v>
      </c>
    </row>
    <row r="125" spans="1:4" x14ac:dyDescent="0.2">
      <c r="A125" s="19" t="s">
        <v>1294</v>
      </c>
      <c r="B125">
        <v>4000</v>
      </c>
      <c r="C125">
        <v>1</v>
      </c>
      <c r="D125">
        <v>1.2823679807692308</v>
      </c>
    </row>
    <row r="126" spans="1:4" x14ac:dyDescent="0.2">
      <c r="A126" s="19" t="s">
        <v>1714</v>
      </c>
      <c r="B126">
        <v>4000</v>
      </c>
      <c r="C126">
        <v>1</v>
      </c>
      <c r="D126">
        <v>-8.1934352941176476E-3</v>
      </c>
    </row>
    <row r="127" spans="1:4" x14ac:dyDescent="0.2">
      <c r="A127" s="19" t="s">
        <v>1095</v>
      </c>
      <c r="B127">
        <v>4000</v>
      </c>
      <c r="C127">
        <v>1</v>
      </c>
      <c r="D127">
        <v>2.8415764285714284</v>
      </c>
    </row>
    <row r="128" spans="1:4" x14ac:dyDescent="0.2">
      <c r="A128" s="9" t="s">
        <v>215</v>
      </c>
      <c r="B128" s="11">
        <v>2000</v>
      </c>
      <c r="C128">
        <v>3</v>
      </c>
      <c r="D128" s="17">
        <v>1.2281808444444444</v>
      </c>
    </row>
    <row r="129" spans="1:4" x14ac:dyDescent="0.2">
      <c r="A129" s="19" t="s">
        <v>1218</v>
      </c>
      <c r="B129">
        <v>2000</v>
      </c>
      <c r="C129">
        <v>1</v>
      </c>
      <c r="D129">
        <v>-0.99806866666666672</v>
      </c>
    </row>
    <row r="130" spans="1:4" x14ac:dyDescent="0.2">
      <c r="A130" s="19" t="s">
        <v>228</v>
      </c>
      <c r="B130">
        <v>2000</v>
      </c>
      <c r="C130">
        <v>2</v>
      </c>
      <c r="D130">
        <v>2.3413056000000001</v>
      </c>
    </row>
    <row r="131" spans="1:4" x14ac:dyDescent="0.2">
      <c r="A131" s="9" t="s">
        <v>1039</v>
      </c>
      <c r="B131" s="11">
        <v>10000</v>
      </c>
      <c r="C131">
        <v>6</v>
      </c>
      <c r="D131" s="17">
        <v>1.1773831076326509</v>
      </c>
    </row>
    <row r="132" spans="1:4" x14ac:dyDescent="0.2">
      <c r="A132" s="19" t="s">
        <v>2540</v>
      </c>
      <c r="B132">
        <v>10000</v>
      </c>
      <c r="C132">
        <v>1</v>
      </c>
      <c r="D132">
        <v>-6.6757383333333337E-2</v>
      </c>
    </row>
    <row r="133" spans="1:4" x14ac:dyDescent="0.2">
      <c r="A133" s="19" t="s">
        <v>2552</v>
      </c>
      <c r="B133">
        <v>10000</v>
      </c>
      <c r="C133">
        <v>1</v>
      </c>
      <c r="D133">
        <v>-0.4750955</v>
      </c>
    </row>
    <row r="134" spans="1:4" x14ac:dyDescent="0.2">
      <c r="A134" s="19" t="s">
        <v>280</v>
      </c>
      <c r="B134">
        <v>10000</v>
      </c>
      <c r="C134">
        <v>1</v>
      </c>
      <c r="D134">
        <v>5.3253924137931037</v>
      </c>
    </row>
    <row r="135" spans="1:4" x14ac:dyDescent="0.2">
      <c r="A135" s="19" t="s">
        <v>2759</v>
      </c>
      <c r="B135">
        <v>10000</v>
      </c>
      <c r="C135">
        <v>1</v>
      </c>
      <c r="D135">
        <v>2.823433411764706</v>
      </c>
    </row>
    <row r="136" spans="1:4" x14ac:dyDescent="0.2">
      <c r="A136" s="19" t="s">
        <v>1040</v>
      </c>
      <c r="B136">
        <v>10000</v>
      </c>
      <c r="C136">
        <v>1</v>
      </c>
      <c r="D136">
        <v>-0.57022857142857142</v>
      </c>
    </row>
    <row r="137" spans="1:4" x14ac:dyDescent="0.2">
      <c r="A137" s="19" t="s">
        <v>1173</v>
      </c>
      <c r="B137">
        <v>10000</v>
      </c>
      <c r="C137">
        <v>1</v>
      </c>
      <c r="D137">
        <v>2.7554275E-2</v>
      </c>
    </row>
    <row r="138" spans="1:4" x14ac:dyDescent="0.2">
      <c r="A138" s="9" t="s">
        <v>576</v>
      </c>
      <c r="B138" s="11">
        <v>35000</v>
      </c>
      <c r="C138">
        <v>4</v>
      </c>
      <c r="D138" s="17">
        <v>1.1261193865954715</v>
      </c>
    </row>
    <row r="139" spans="1:4" x14ac:dyDescent="0.2">
      <c r="A139" s="19" t="s">
        <v>2080</v>
      </c>
      <c r="B139">
        <v>35000</v>
      </c>
      <c r="C139">
        <v>1</v>
      </c>
      <c r="D139">
        <v>3.0021004705882355</v>
      </c>
    </row>
    <row r="140" spans="1:4" x14ac:dyDescent="0.2">
      <c r="A140" s="19" t="s">
        <v>721</v>
      </c>
      <c r="B140">
        <v>35000</v>
      </c>
      <c r="C140">
        <v>1</v>
      </c>
      <c r="D140">
        <v>0.15701267499999999</v>
      </c>
    </row>
    <row r="141" spans="1:4" x14ac:dyDescent="0.2">
      <c r="A141" s="19" t="s">
        <v>1742</v>
      </c>
      <c r="B141">
        <v>35000</v>
      </c>
      <c r="C141">
        <v>1</v>
      </c>
      <c r="D141">
        <v>1.3910886785714285</v>
      </c>
    </row>
    <row r="142" spans="1:4" x14ac:dyDescent="0.2">
      <c r="A142" s="19" t="s">
        <v>577</v>
      </c>
      <c r="B142">
        <v>35000</v>
      </c>
      <c r="C142">
        <v>1</v>
      </c>
      <c r="D142">
        <v>-4.572427777777778E-2</v>
      </c>
    </row>
    <row r="143" spans="1:4" x14ac:dyDescent="0.2">
      <c r="A143" s="9" t="s">
        <v>1531</v>
      </c>
      <c r="B143" s="11">
        <v>33000</v>
      </c>
      <c r="C143">
        <v>9</v>
      </c>
      <c r="D143" s="17">
        <v>1.1241229884126984</v>
      </c>
    </row>
    <row r="144" spans="1:4" x14ac:dyDescent="0.2">
      <c r="A144" s="19" t="s">
        <v>1766</v>
      </c>
      <c r="B144">
        <v>33000</v>
      </c>
      <c r="C144">
        <v>1</v>
      </c>
      <c r="D144">
        <v>1.5084043571428571</v>
      </c>
    </row>
    <row r="145" spans="1:4" x14ac:dyDescent="0.2">
      <c r="A145" s="19" t="s">
        <v>1918</v>
      </c>
      <c r="B145">
        <v>33000</v>
      </c>
      <c r="C145">
        <v>1</v>
      </c>
      <c r="D145">
        <v>-0.50419225000000001</v>
      </c>
    </row>
    <row r="146" spans="1:4" x14ac:dyDescent="0.2">
      <c r="A146" s="19" t="s">
        <v>2462</v>
      </c>
      <c r="B146">
        <v>33000</v>
      </c>
      <c r="C146">
        <v>2</v>
      </c>
      <c r="D146">
        <v>1.0987136</v>
      </c>
    </row>
    <row r="147" spans="1:4" x14ac:dyDescent="0.2">
      <c r="A147" s="19" t="s">
        <v>1473</v>
      </c>
      <c r="B147">
        <v>33000</v>
      </c>
      <c r="C147">
        <v>1</v>
      </c>
      <c r="D147">
        <v>2.27700272</v>
      </c>
    </row>
    <row r="148" spans="1:4" x14ac:dyDescent="0.2">
      <c r="A148" s="19" t="s">
        <v>2128</v>
      </c>
      <c r="B148">
        <v>33000</v>
      </c>
      <c r="C148">
        <v>1</v>
      </c>
      <c r="D148">
        <v>0.68489754000000003</v>
      </c>
    </row>
    <row r="149" spans="1:4" x14ac:dyDescent="0.2">
      <c r="A149" s="19" t="s">
        <v>2103</v>
      </c>
      <c r="B149">
        <v>33000</v>
      </c>
      <c r="C149">
        <v>1</v>
      </c>
      <c r="D149">
        <v>1.3369939333333334</v>
      </c>
    </row>
    <row r="150" spans="1:4" x14ac:dyDescent="0.2">
      <c r="A150" s="19" t="s">
        <v>1598</v>
      </c>
      <c r="B150">
        <v>33000</v>
      </c>
      <c r="C150">
        <v>1</v>
      </c>
      <c r="D150">
        <v>-0.23338803333333333</v>
      </c>
    </row>
    <row r="151" spans="1:4" x14ac:dyDescent="0.2">
      <c r="A151" s="19" t="s">
        <v>2760</v>
      </c>
      <c r="B151">
        <v>33000</v>
      </c>
      <c r="C151">
        <v>1</v>
      </c>
      <c r="D151">
        <v>2.8499614285714285</v>
      </c>
    </row>
    <row r="152" spans="1:4" x14ac:dyDescent="0.2">
      <c r="A152" s="9" t="s">
        <v>392</v>
      </c>
      <c r="B152" s="11">
        <v>17000</v>
      </c>
      <c r="C152">
        <v>8</v>
      </c>
      <c r="D152" s="17">
        <v>1.0777113327817036</v>
      </c>
    </row>
    <row r="153" spans="1:4" x14ac:dyDescent="0.2">
      <c r="A153" s="19" t="s">
        <v>2443</v>
      </c>
      <c r="B153">
        <v>17000</v>
      </c>
      <c r="C153">
        <v>1</v>
      </c>
      <c r="D153">
        <v>-0.23964280666666668</v>
      </c>
    </row>
    <row r="154" spans="1:4" x14ac:dyDescent="0.2">
      <c r="A154" s="19" t="s">
        <v>920</v>
      </c>
      <c r="B154">
        <v>17000</v>
      </c>
      <c r="C154">
        <v>1</v>
      </c>
      <c r="D154">
        <v>1.6164581666666666</v>
      </c>
    </row>
    <row r="155" spans="1:4" x14ac:dyDescent="0.2">
      <c r="A155" s="19" t="s">
        <v>1426</v>
      </c>
      <c r="B155">
        <v>17000</v>
      </c>
      <c r="C155">
        <v>1</v>
      </c>
      <c r="D155">
        <v>2.6846964285714287E-2</v>
      </c>
    </row>
    <row r="156" spans="1:4" x14ac:dyDescent="0.2">
      <c r="A156" s="19" t="s">
        <v>314</v>
      </c>
      <c r="B156">
        <v>17000</v>
      </c>
      <c r="C156">
        <v>1</v>
      </c>
      <c r="D156">
        <v>0.75409130000000002</v>
      </c>
    </row>
    <row r="157" spans="1:4" x14ac:dyDescent="0.2">
      <c r="A157" s="19" t="s">
        <v>1382</v>
      </c>
      <c r="B157">
        <v>17000</v>
      </c>
      <c r="C157">
        <v>1</v>
      </c>
      <c r="D157">
        <v>0.17555396666666667</v>
      </c>
    </row>
    <row r="158" spans="1:4" x14ac:dyDescent="0.2">
      <c r="A158" s="19" t="s">
        <v>692</v>
      </c>
      <c r="B158">
        <v>17000</v>
      </c>
      <c r="C158">
        <v>1</v>
      </c>
      <c r="D158">
        <v>-0.56576415294117643</v>
      </c>
    </row>
    <row r="159" spans="1:4" x14ac:dyDescent="0.2">
      <c r="A159" s="19" t="s">
        <v>2397</v>
      </c>
      <c r="B159">
        <v>17000</v>
      </c>
      <c r="C159">
        <v>1</v>
      </c>
      <c r="D159">
        <v>3.5873940909090911</v>
      </c>
    </row>
    <row r="160" spans="1:4" x14ac:dyDescent="0.2">
      <c r="A160" s="19" t="s">
        <v>914</v>
      </c>
      <c r="B160">
        <v>17000</v>
      </c>
      <c r="C160">
        <v>1</v>
      </c>
      <c r="D160">
        <v>3.2667531333333333</v>
      </c>
    </row>
    <row r="161" spans="1:4" x14ac:dyDescent="0.2">
      <c r="A161" s="9" t="s">
        <v>1079</v>
      </c>
      <c r="B161" s="11">
        <v>23000</v>
      </c>
      <c r="C161">
        <v>12</v>
      </c>
      <c r="D161" s="17">
        <v>1.0393496385353072</v>
      </c>
    </row>
    <row r="162" spans="1:4" x14ac:dyDescent="0.2">
      <c r="A162" s="19" t="s">
        <v>942</v>
      </c>
      <c r="B162">
        <v>23000</v>
      </c>
      <c r="C162">
        <v>1</v>
      </c>
      <c r="D162">
        <v>-0.42070154285714284</v>
      </c>
    </row>
    <row r="163" spans="1:4" x14ac:dyDescent="0.2">
      <c r="A163" s="19" t="s">
        <v>457</v>
      </c>
      <c r="B163">
        <v>23000</v>
      </c>
      <c r="C163">
        <v>1</v>
      </c>
      <c r="D163">
        <v>-0.7884529846153846</v>
      </c>
    </row>
    <row r="164" spans="1:4" x14ac:dyDescent="0.2">
      <c r="A164" s="19" t="s">
        <v>2470</v>
      </c>
      <c r="B164">
        <v>23000</v>
      </c>
      <c r="C164">
        <v>1</v>
      </c>
      <c r="D164">
        <v>3.370495875</v>
      </c>
    </row>
    <row r="165" spans="1:4" x14ac:dyDescent="0.2">
      <c r="A165" s="19" t="s">
        <v>1079</v>
      </c>
      <c r="B165">
        <v>23000</v>
      </c>
      <c r="C165">
        <v>1</v>
      </c>
      <c r="D165">
        <v>7.1583976666666667</v>
      </c>
    </row>
    <row r="166" spans="1:4" x14ac:dyDescent="0.2">
      <c r="A166" s="19" t="s">
        <v>1382</v>
      </c>
      <c r="B166">
        <v>23000</v>
      </c>
      <c r="C166">
        <v>1</v>
      </c>
      <c r="D166">
        <v>-0.56352999999999998</v>
      </c>
    </row>
    <row r="167" spans="1:4" x14ac:dyDescent="0.2">
      <c r="A167" s="19" t="s">
        <v>2267</v>
      </c>
      <c r="B167">
        <v>23000</v>
      </c>
      <c r="C167">
        <v>1</v>
      </c>
      <c r="D167">
        <v>3.3188498666666666</v>
      </c>
    </row>
    <row r="168" spans="1:4" x14ac:dyDescent="0.2">
      <c r="A168" s="19" t="s">
        <v>2426</v>
      </c>
      <c r="B168">
        <v>23000</v>
      </c>
      <c r="C168">
        <v>1</v>
      </c>
      <c r="D168">
        <v>1.2156104999999999</v>
      </c>
    </row>
    <row r="169" spans="1:4" x14ac:dyDescent="0.2">
      <c r="A169" s="19" t="s">
        <v>1808</v>
      </c>
      <c r="B169">
        <v>23000</v>
      </c>
      <c r="C169">
        <v>1</v>
      </c>
      <c r="D169">
        <v>-0.71035708571428569</v>
      </c>
    </row>
    <row r="170" spans="1:4" x14ac:dyDescent="0.2">
      <c r="A170" s="19" t="s">
        <v>2602</v>
      </c>
      <c r="B170">
        <v>23000</v>
      </c>
      <c r="C170">
        <v>1</v>
      </c>
      <c r="D170">
        <v>-0.94529342857142862</v>
      </c>
    </row>
    <row r="171" spans="1:4" x14ac:dyDescent="0.2">
      <c r="A171" s="19" t="s">
        <v>562</v>
      </c>
      <c r="B171">
        <v>23000</v>
      </c>
      <c r="C171">
        <v>1</v>
      </c>
      <c r="D171">
        <v>-0.82406917777777777</v>
      </c>
    </row>
    <row r="172" spans="1:4" x14ac:dyDescent="0.2">
      <c r="A172" s="19" t="s">
        <v>1268</v>
      </c>
      <c r="B172">
        <v>23000</v>
      </c>
      <c r="C172">
        <v>1</v>
      </c>
      <c r="D172">
        <v>-0.14189925714285714</v>
      </c>
    </row>
    <row r="173" spans="1:4" x14ac:dyDescent="0.2">
      <c r="A173" s="19" t="s">
        <v>1734</v>
      </c>
      <c r="B173">
        <v>23000</v>
      </c>
      <c r="C173">
        <v>1</v>
      </c>
      <c r="D173">
        <v>1.8031452307692308</v>
      </c>
    </row>
    <row r="174" spans="1:4" x14ac:dyDescent="0.2">
      <c r="A174" s="9" t="s">
        <v>1685</v>
      </c>
      <c r="B174" s="11">
        <v>11000</v>
      </c>
      <c r="C174">
        <v>6</v>
      </c>
      <c r="D174" s="17">
        <v>0.97051699330065377</v>
      </c>
    </row>
    <row r="175" spans="1:4" x14ac:dyDescent="0.2">
      <c r="A175" s="19" t="s">
        <v>1675</v>
      </c>
      <c r="B175">
        <v>11000</v>
      </c>
      <c r="C175">
        <v>2</v>
      </c>
      <c r="D175">
        <v>1.8408329738095239</v>
      </c>
    </row>
    <row r="176" spans="1:4" x14ac:dyDescent="0.2">
      <c r="A176" s="19" t="s">
        <v>1967</v>
      </c>
      <c r="B176">
        <v>11000</v>
      </c>
      <c r="C176">
        <v>1</v>
      </c>
      <c r="D176">
        <v>0.32592317647058822</v>
      </c>
    </row>
    <row r="177" spans="1:4" x14ac:dyDescent="0.2">
      <c r="A177" s="19" t="s">
        <v>559</v>
      </c>
      <c r="B177">
        <v>11000</v>
      </c>
      <c r="C177">
        <v>1</v>
      </c>
      <c r="D177">
        <v>1.35313565</v>
      </c>
    </row>
    <row r="178" spans="1:4" x14ac:dyDescent="0.2">
      <c r="A178" s="19" t="s">
        <v>2381</v>
      </c>
      <c r="B178">
        <v>11000</v>
      </c>
      <c r="C178">
        <v>1</v>
      </c>
      <c r="D178">
        <v>1.0338609000000001</v>
      </c>
    </row>
    <row r="179" spans="1:4" x14ac:dyDescent="0.2">
      <c r="A179" s="19" t="s">
        <v>1686</v>
      </c>
      <c r="B179">
        <v>11000</v>
      </c>
      <c r="C179">
        <v>1</v>
      </c>
      <c r="D179">
        <v>-0.57148371428571432</v>
      </c>
    </row>
    <row r="180" spans="1:4" x14ac:dyDescent="0.2">
      <c r="A180" s="9" t="s">
        <v>1200</v>
      </c>
      <c r="B180" s="11">
        <v>20000</v>
      </c>
      <c r="C180">
        <v>4</v>
      </c>
      <c r="D180" s="17">
        <v>0.96719891728603602</v>
      </c>
    </row>
    <row r="181" spans="1:4" x14ac:dyDescent="0.2">
      <c r="A181" s="19" t="s">
        <v>1637</v>
      </c>
      <c r="B181">
        <v>20000</v>
      </c>
      <c r="C181">
        <v>1</v>
      </c>
      <c r="D181">
        <v>-0.99962581666666672</v>
      </c>
    </row>
    <row r="182" spans="1:4" x14ac:dyDescent="0.2">
      <c r="A182" s="19" t="s">
        <v>2265</v>
      </c>
      <c r="B182">
        <v>20000</v>
      </c>
      <c r="C182">
        <v>1</v>
      </c>
      <c r="D182">
        <v>-6.1151700000000003E-2</v>
      </c>
    </row>
    <row r="183" spans="1:4" x14ac:dyDescent="0.2">
      <c r="A183" s="19" t="s">
        <v>1201</v>
      </c>
      <c r="B183">
        <v>20000</v>
      </c>
      <c r="C183">
        <v>1</v>
      </c>
      <c r="D183">
        <v>3.4601333108108108</v>
      </c>
    </row>
    <row r="184" spans="1:4" x14ac:dyDescent="0.2">
      <c r="A184" s="19" t="s">
        <v>543</v>
      </c>
      <c r="B184">
        <v>20000</v>
      </c>
      <c r="C184">
        <v>1</v>
      </c>
      <c r="D184">
        <v>1.469439875</v>
      </c>
    </row>
    <row r="185" spans="1:4" x14ac:dyDescent="0.2">
      <c r="A185" s="9" t="s">
        <v>608</v>
      </c>
      <c r="B185" s="11">
        <v>15000</v>
      </c>
      <c r="C185">
        <v>4</v>
      </c>
      <c r="D185" s="17">
        <v>0.90353392769607843</v>
      </c>
    </row>
    <row r="186" spans="1:4" x14ac:dyDescent="0.2">
      <c r="A186" s="19" t="s">
        <v>1584</v>
      </c>
      <c r="B186">
        <v>15000</v>
      </c>
      <c r="C186">
        <v>1</v>
      </c>
      <c r="D186">
        <v>-8.178616666666666E-2</v>
      </c>
    </row>
    <row r="187" spans="1:4" x14ac:dyDescent="0.2">
      <c r="A187" s="19" t="s">
        <v>1098</v>
      </c>
      <c r="B187">
        <v>15000</v>
      </c>
      <c r="C187">
        <v>1</v>
      </c>
      <c r="D187">
        <v>0.63852329411764708</v>
      </c>
    </row>
    <row r="188" spans="1:4" x14ac:dyDescent="0.2">
      <c r="A188" s="19" t="s">
        <v>2761</v>
      </c>
      <c r="B188">
        <v>15000</v>
      </c>
      <c r="C188">
        <v>1</v>
      </c>
      <c r="D188">
        <v>2.8877103333333332</v>
      </c>
    </row>
    <row r="189" spans="1:4" x14ac:dyDescent="0.2">
      <c r="A189" s="19" t="s">
        <v>1843</v>
      </c>
      <c r="B189">
        <v>15000</v>
      </c>
      <c r="C189">
        <v>1</v>
      </c>
      <c r="D189">
        <v>0.16968825000000001</v>
      </c>
    </row>
    <row r="190" spans="1:4" x14ac:dyDescent="0.2">
      <c r="A190" s="9" t="s">
        <v>229</v>
      </c>
      <c r="B190" s="11">
        <v>1000</v>
      </c>
      <c r="C190">
        <v>5</v>
      </c>
      <c r="D190" s="17">
        <v>0.89724632722222208</v>
      </c>
    </row>
    <row r="191" spans="1:4" x14ac:dyDescent="0.2">
      <c r="A191" s="19" t="s">
        <v>2301</v>
      </c>
      <c r="B191">
        <v>1000</v>
      </c>
      <c r="C191">
        <v>1</v>
      </c>
      <c r="D191">
        <v>-0.47635383333333331</v>
      </c>
    </row>
    <row r="192" spans="1:4" x14ac:dyDescent="0.2">
      <c r="A192" s="19" t="s">
        <v>2229</v>
      </c>
      <c r="B192">
        <v>1000</v>
      </c>
      <c r="C192">
        <v>1</v>
      </c>
      <c r="D192">
        <v>1.3930179</v>
      </c>
    </row>
    <row r="193" spans="1:4" x14ac:dyDescent="0.2">
      <c r="A193" s="19" t="s">
        <v>2186</v>
      </c>
      <c r="B193">
        <v>1000</v>
      </c>
      <c r="C193">
        <v>1</v>
      </c>
      <c r="D193">
        <v>1.396560111111111</v>
      </c>
    </row>
    <row r="194" spans="1:4" x14ac:dyDescent="0.2">
      <c r="A194" s="19" t="s">
        <v>230</v>
      </c>
      <c r="B194">
        <v>1000</v>
      </c>
      <c r="C194">
        <v>1</v>
      </c>
      <c r="D194">
        <v>3.1536971249999999</v>
      </c>
    </row>
    <row r="195" spans="1:4" x14ac:dyDescent="0.2">
      <c r="A195" s="19" t="s">
        <v>1843</v>
      </c>
      <c r="B195">
        <v>1000</v>
      </c>
      <c r="C195">
        <v>1</v>
      </c>
      <c r="D195">
        <v>-0.98068966666666668</v>
      </c>
    </row>
    <row r="196" spans="1:4" x14ac:dyDescent="0.2">
      <c r="A196" s="9" t="s">
        <v>906</v>
      </c>
      <c r="B196" s="11">
        <v>1000</v>
      </c>
      <c r="C196">
        <v>3</v>
      </c>
      <c r="D196" s="17">
        <v>0.89059538939393923</v>
      </c>
    </row>
    <row r="197" spans="1:4" x14ac:dyDescent="0.2">
      <c r="A197" s="19" t="s">
        <v>2024</v>
      </c>
      <c r="B197">
        <v>1000</v>
      </c>
      <c r="C197">
        <v>1</v>
      </c>
      <c r="D197">
        <v>1.13260015</v>
      </c>
    </row>
    <row r="198" spans="1:4" x14ac:dyDescent="0.2">
      <c r="A198" s="19" t="s">
        <v>902</v>
      </c>
      <c r="B198">
        <v>1000</v>
      </c>
      <c r="C198">
        <v>1</v>
      </c>
      <c r="D198">
        <v>0.75448119999999996</v>
      </c>
    </row>
    <row r="199" spans="1:4" x14ac:dyDescent="0.2">
      <c r="A199" s="19" t="s">
        <v>1836</v>
      </c>
      <c r="B199">
        <v>1000</v>
      </c>
      <c r="C199">
        <v>1</v>
      </c>
      <c r="D199">
        <v>0.78470481818181814</v>
      </c>
    </row>
    <row r="200" spans="1:4" x14ac:dyDescent="0.2">
      <c r="A200" s="9" t="s">
        <v>718</v>
      </c>
      <c r="B200" s="11">
        <v>17000</v>
      </c>
      <c r="C200">
        <v>7</v>
      </c>
      <c r="D200" s="17">
        <v>0.79346249289316428</v>
      </c>
    </row>
    <row r="201" spans="1:4" x14ac:dyDescent="0.2">
      <c r="A201" s="19" t="s">
        <v>750</v>
      </c>
      <c r="B201">
        <v>17000</v>
      </c>
      <c r="C201">
        <v>1</v>
      </c>
      <c r="D201">
        <v>4.1743101351351353</v>
      </c>
    </row>
    <row r="202" spans="1:4" x14ac:dyDescent="0.2">
      <c r="A202" s="19" t="s">
        <v>1585</v>
      </c>
      <c r="B202">
        <v>17000</v>
      </c>
      <c r="C202">
        <v>1</v>
      </c>
      <c r="D202">
        <v>-5.6821811764705882E-2</v>
      </c>
    </row>
    <row r="203" spans="1:4" x14ac:dyDescent="0.2">
      <c r="A203" s="19" t="s">
        <v>2137</v>
      </c>
      <c r="B203">
        <v>17000</v>
      </c>
      <c r="C203">
        <v>1</v>
      </c>
      <c r="D203">
        <v>-0.64282649999999997</v>
      </c>
    </row>
    <row r="204" spans="1:4" x14ac:dyDescent="0.2">
      <c r="A204" s="19" t="s">
        <v>2049</v>
      </c>
      <c r="B204">
        <v>17000</v>
      </c>
      <c r="C204">
        <v>1</v>
      </c>
      <c r="D204">
        <v>0.10434450000000001</v>
      </c>
    </row>
    <row r="205" spans="1:4" x14ac:dyDescent="0.2">
      <c r="A205" s="19" t="s">
        <v>2668</v>
      </c>
      <c r="B205">
        <v>17000</v>
      </c>
      <c r="C205">
        <v>1</v>
      </c>
      <c r="D205">
        <v>2.7312799999999999</v>
      </c>
    </row>
    <row r="206" spans="1:4" x14ac:dyDescent="0.2">
      <c r="A206" s="19" t="s">
        <v>2494</v>
      </c>
      <c r="B206">
        <v>17000</v>
      </c>
      <c r="C206">
        <v>1</v>
      </c>
      <c r="D206">
        <v>0.22349693333333334</v>
      </c>
    </row>
    <row r="207" spans="1:4" x14ac:dyDescent="0.2">
      <c r="A207" s="19" t="s">
        <v>2324</v>
      </c>
      <c r="B207">
        <v>17000</v>
      </c>
      <c r="C207">
        <v>1</v>
      </c>
      <c r="D207">
        <v>-0.97954580645161293</v>
      </c>
    </row>
    <row r="208" spans="1:4" x14ac:dyDescent="0.2">
      <c r="A208" s="9" t="s">
        <v>971</v>
      </c>
      <c r="B208" s="11">
        <v>18000</v>
      </c>
      <c r="C208">
        <v>6</v>
      </c>
      <c r="D208" s="17">
        <v>0.79267141229741023</v>
      </c>
    </row>
    <row r="209" spans="1:4" x14ac:dyDescent="0.2">
      <c r="A209" s="19" t="s">
        <v>1586</v>
      </c>
      <c r="B209">
        <v>18000</v>
      </c>
      <c r="C209">
        <v>1</v>
      </c>
      <c r="D209">
        <v>-4.2730105263157896E-2</v>
      </c>
    </row>
    <row r="210" spans="1:4" x14ac:dyDescent="0.2">
      <c r="A210" s="19" t="s">
        <v>1722</v>
      </c>
      <c r="B210">
        <v>18000</v>
      </c>
      <c r="C210">
        <v>1</v>
      </c>
      <c r="D210">
        <v>0.29664436</v>
      </c>
    </row>
    <row r="211" spans="1:4" x14ac:dyDescent="0.2">
      <c r="A211" s="19" t="s">
        <v>2441</v>
      </c>
      <c r="B211">
        <v>18000</v>
      </c>
      <c r="C211">
        <v>1</v>
      </c>
      <c r="D211">
        <v>0.52972542857142857</v>
      </c>
    </row>
    <row r="212" spans="1:4" x14ac:dyDescent="0.2">
      <c r="A212" s="19" t="s">
        <v>881</v>
      </c>
      <c r="B212">
        <v>18000</v>
      </c>
      <c r="C212">
        <v>1</v>
      </c>
      <c r="D212">
        <v>1.3188390000000001</v>
      </c>
    </row>
    <row r="213" spans="1:4" x14ac:dyDescent="0.2">
      <c r="A213" s="19" t="s">
        <v>1046</v>
      </c>
      <c r="B213">
        <v>18000</v>
      </c>
      <c r="C213">
        <v>1</v>
      </c>
      <c r="D213">
        <v>0.29558847619047618</v>
      </c>
    </row>
    <row r="214" spans="1:4" x14ac:dyDescent="0.2">
      <c r="A214" s="19" t="s">
        <v>1095</v>
      </c>
      <c r="B214">
        <v>18000</v>
      </c>
      <c r="C214">
        <v>1</v>
      </c>
      <c r="D214">
        <v>2.3579613142857143</v>
      </c>
    </row>
    <row r="215" spans="1:4" x14ac:dyDescent="0.2">
      <c r="A215" s="9" t="s">
        <v>170</v>
      </c>
      <c r="B215" s="11">
        <v>23000</v>
      </c>
      <c r="C215">
        <v>4</v>
      </c>
      <c r="D215" s="17">
        <v>0.74464058708333325</v>
      </c>
    </row>
    <row r="216" spans="1:4" x14ac:dyDescent="0.2">
      <c r="A216" s="19" t="s">
        <v>1356</v>
      </c>
      <c r="B216">
        <v>23000</v>
      </c>
      <c r="C216">
        <v>1</v>
      </c>
      <c r="D216">
        <v>-0.62695186666666669</v>
      </c>
    </row>
    <row r="217" spans="1:4" x14ac:dyDescent="0.2">
      <c r="A217" s="19" t="s">
        <v>585</v>
      </c>
      <c r="B217">
        <v>23000</v>
      </c>
      <c r="C217">
        <v>1</v>
      </c>
      <c r="D217">
        <v>1.0398381750000001</v>
      </c>
    </row>
    <row r="218" spans="1:4" x14ac:dyDescent="0.2">
      <c r="A218" s="19" t="s">
        <v>491</v>
      </c>
      <c r="B218">
        <v>23000</v>
      </c>
      <c r="C218">
        <v>1</v>
      </c>
      <c r="D218">
        <v>1.8872359999999999</v>
      </c>
    </row>
    <row r="219" spans="1:4" x14ac:dyDescent="0.2">
      <c r="A219" s="19" t="s">
        <v>1483</v>
      </c>
      <c r="B219">
        <v>23000</v>
      </c>
      <c r="C219">
        <v>1</v>
      </c>
      <c r="D219">
        <v>0.67844004000000002</v>
      </c>
    </row>
    <row r="220" spans="1:4" x14ac:dyDescent="0.2">
      <c r="A220" s="9" t="s">
        <v>700</v>
      </c>
      <c r="B220" s="11">
        <v>12000</v>
      </c>
      <c r="C220">
        <v>9</v>
      </c>
      <c r="D220" s="17">
        <v>0.72339195924760424</v>
      </c>
    </row>
    <row r="221" spans="1:4" x14ac:dyDescent="0.2">
      <c r="A221" s="19" t="s">
        <v>1766</v>
      </c>
      <c r="B221">
        <v>12000</v>
      </c>
      <c r="C221">
        <v>1</v>
      </c>
      <c r="D221">
        <v>0.19219977999999999</v>
      </c>
    </row>
    <row r="222" spans="1:4" x14ac:dyDescent="0.2">
      <c r="A222" s="19" t="s">
        <v>324</v>
      </c>
      <c r="B222">
        <v>12000</v>
      </c>
      <c r="C222">
        <v>2</v>
      </c>
      <c r="D222">
        <v>1.5763022164335665</v>
      </c>
    </row>
    <row r="223" spans="1:4" x14ac:dyDescent="0.2">
      <c r="A223" s="19" t="s">
        <v>266</v>
      </c>
      <c r="B223">
        <v>12000</v>
      </c>
      <c r="C223">
        <v>1</v>
      </c>
      <c r="D223">
        <v>0.41074301818181819</v>
      </c>
    </row>
    <row r="224" spans="1:4" x14ac:dyDescent="0.2">
      <c r="A224" s="19" t="s">
        <v>1277</v>
      </c>
      <c r="B224">
        <v>12000</v>
      </c>
      <c r="C224">
        <v>1</v>
      </c>
      <c r="D224">
        <v>-0.27339971000000002</v>
      </c>
    </row>
    <row r="225" spans="1:4" x14ac:dyDescent="0.2">
      <c r="A225" s="19" t="s">
        <v>2036</v>
      </c>
      <c r="B225">
        <v>12000</v>
      </c>
      <c r="C225">
        <v>1</v>
      </c>
      <c r="D225">
        <v>-3.2253708333333332E-2</v>
      </c>
    </row>
    <row r="226" spans="1:4" x14ac:dyDescent="0.2">
      <c r="A226" s="19" t="s">
        <v>1176</v>
      </c>
      <c r="B226">
        <v>12000</v>
      </c>
      <c r="C226">
        <v>1</v>
      </c>
      <c r="D226">
        <v>0.9182666538461538</v>
      </c>
    </row>
    <row r="227" spans="1:4" x14ac:dyDescent="0.2">
      <c r="A227" s="19" t="s">
        <v>2043</v>
      </c>
      <c r="B227">
        <v>12000</v>
      </c>
      <c r="C227">
        <v>1</v>
      </c>
      <c r="D227">
        <v>0.28109410000000001</v>
      </c>
    </row>
    <row r="228" spans="1:4" x14ac:dyDescent="0.2">
      <c r="A228" s="19" t="s">
        <v>2073</v>
      </c>
      <c r="B228">
        <v>12000</v>
      </c>
      <c r="C228">
        <v>1</v>
      </c>
      <c r="D228">
        <v>1.8612730666666666</v>
      </c>
    </row>
    <row r="229" spans="1:4" x14ac:dyDescent="0.2">
      <c r="A229" s="9" t="s">
        <v>963</v>
      </c>
      <c r="B229" s="11">
        <v>11000</v>
      </c>
      <c r="C229">
        <v>7</v>
      </c>
      <c r="D229" s="17">
        <v>0.72170221904373999</v>
      </c>
    </row>
    <row r="230" spans="1:4" x14ac:dyDescent="0.2">
      <c r="A230" s="19" t="s">
        <v>2160</v>
      </c>
      <c r="B230">
        <v>11000</v>
      </c>
      <c r="C230">
        <v>1</v>
      </c>
      <c r="D230">
        <v>1.8303666666666666E-2</v>
      </c>
    </row>
    <row r="231" spans="1:4" x14ac:dyDescent="0.2">
      <c r="A231" s="19" t="s">
        <v>1042</v>
      </c>
      <c r="B231">
        <v>11000</v>
      </c>
      <c r="C231">
        <v>1</v>
      </c>
      <c r="D231">
        <v>2.2348659259259258</v>
      </c>
    </row>
    <row r="232" spans="1:4" x14ac:dyDescent="0.2">
      <c r="A232" s="19" t="s">
        <v>2124</v>
      </c>
      <c r="B232">
        <v>11000</v>
      </c>
      <c r="C232">
        <v>1</v>
      </c>
      <c r="D232">
        <v>-0.86124602272727269</v>
      </c>
    </row>
    <row r="233" spans="1:4" x14ac:dyDescent="0.2">
      <c r="A233" s="19" t="s">
        <v>1662</v>
      </c>
      <c r="B233">
        <v>11000</v>
      </c>
      <c r="C233">
        <v>1</v>
      </c>
      <c r="D233">
        <v>0.59190010000000004</v>
      </c>
    </row>
    <row r="234" spans="1:4" x14ac:dyDescent="0.2">
      <c r="A234" s="19" t="s">
        <v>2729</v>
      </c>
      <c r="B234">
        <v>11000</v>
      </c>
      <c r="C234">
        <v>1</v>
      </c>
      <c r="D234">
        <v>1.8247545999999999</v>
      </c>
    </row>
    <row r="235" spans="1:4" x14ac:dyDescent="0.2">
      <c r="A235" s="19" t="s">
        <v>2116</v>
      </c>
      <c r="B235">
        <v>11000</v>
      </c>
      <c r="C235">
        <v>1</v>
      </c>
      <c r="D235">
        <v>0.90043709677419359</v>
      </c>
    </row>
    <row r="236" spans="1:4" x14ac:dyDescent="0.2">
      <c r="A236" s="19" t="s">
        <v>1179</v>
      </c>
      <c r="B236">
        <v>11000</v>
      </c>
      <c r="C236">
        <v>1</v>
      </c>
      <c r="D236">
        <v>0.34290016666666667</v>
      </c>
    </row>
    <row r="237" spans="1:4" x14ac:dyDescent="0.2">
      <c r="A237" s="9" t="s">
        <v>1181</v>
      </c>
      <c r="B237" s="11">
        <v>1000</v>
      </c>
      <c r="C237">
        <v>3</v>
      </c>
      <c r="D237" s="17">
        <v>0.72143630065359476</v>
      </c>
    </row>
    <row r="238" spans="1:4" x14ac:dyDescent="0.2">
      <c r="A238" s="19" t="s">
        <v>2013</v>
      </c>
      <c r="B238">
        <v>1000</v>
      </c>
      <c r="C238">
        <v>1</v>
      </c>
      <c r="D238">
        <v>-0.60985</v>
      </c>
    </row>
    <row r="239" spans="1:4" x14ac:dyDescent="0.2">
      <c r="A239" s="19" t="s">
        <v>1418</v>
      </c>
      <c r="B239">
        <v>1000</v>
      </c>
      <c r="C239">
        <v>1</v>
      </c>
      <c r="D239">
        <v>2.3390136666666668</v>
      </c>
    </row>
    <row r="240" spans="1:4" x14ac:dyDescent="0.2">
      <c r="A240" s="19" t="s">
        <v>1182</v>
      </c>
      <c r="B240">
        <v>1000</v>
      </c>
      <c r="C240">
        <v>1</v>
      </c>
      <c r="D240">
        <v>0.43514523529411764</v>
      </c>
    </row>
    <row r="241" spans="1:4" x14ac:dyDescent="0.2">
      <c r="A241" s="9" t="s">
        <v>226</v>
      </c>
      <c r="B241" s="11">
        <v>13000</v>
      </c>
      <c r="C241">
        <v>4</v>
      </c>
      <c r="D241" s="17">
        <v>0.68434872780844158</v>
      </c>
    </row>
    <row r="242" spans="1:4" x14ac:dyDescent="0.2">
      <c r="A242" s="19" t="s">
        <v>1485</v>
      </c>
      <c r="B242">
        <v>13000</v>
      </c>
      <c r="C242">
        <v>1</v>
      </c>
      <c r="D242">
        <v>-0.49757417999999998</v>
      </c>
    </row>
    <row r="243" spans="1:4" x14ac:dyDescent="0.2">
      <c r="A243" s="19" t="s">
        <v>2954</v>
      </c>
      <c r="B243">
        <v>13000</v>
      </c>
      <c r="C243">
        <v>1</v>
      </c>
      <c r="D243">
        <v>2.1346538571428573</v>
      </c>
    </row>
    <row r="244" spans="1:4" x14ac:dyDescent="0.2">
      <c r="A244" s="19" t="s">
        <v>226</v>
      </c>
      <c r="B244">
        <v>13000</v>
      </c>
      <c r="C244">
        <v>1</v>
      </c>
      <c r="D244">
        <v>1.927882125</v>
      </c>
    </row>
    <row r="245" spans="1:4" x14ac:dyDescent="0.2">
      <c r="A245" s="19" t="s">
        <v>451</v>
      </c>
      <c r="B245">
        <v>13000</v>
      </c>
      <c r="C245">
        <v>1</v>
      </c>
      <c r="D245">
        <v>-0.82756689090909086</v>
      </c>
    </row>
    <row r="246" spans="1:4" x14ac:dyDescent="0.2">
      <c r="A246" s="9" t="s">
        <v>2748</v>
      </c>
      <c r="B246" s="11">
        <v>1000</v>
      </c>
      <c r="C246">
        <v>3</v>
      </c>
      <c r="D246" s="17">
        <v>0.65043786288359795</v>
      </c>
    </row>
    <row r="247" spans="1:4" x14ac:dyDescent="0.2">
      <c r="A247" s="19" t="s">
        <v>2130</v>
      </c>
      <c r="B247">
        <v>1000</v>
      </c>
      <c r="C247">
        <v>1</v>
      </c>
      <c r="D247">
        <v>0.24337160555555556</v>
      </c>
    </row>
    <row r="248" spans="1:4" x14ac:dyDescent="0.2">
      <c r="A248" s="19" t="s">
        <v>1832</v>
      </c>
      <c r="B248">
        <v>1000</v>
      </c>
      <c r="C248">
        <v>1</v>
      </c>
      <c r="D248">
        <v>1.0337730916666668</v>
      </c>
    </row>
    <row r="249" spans="1:4" x14ac:dyDescent="0.2">
      <c r="A249" s="19" t="s">
        <v>3177</v>
      </c>
      <c r="B249">
        <v>1000</v>
      </c>
      <c r="C249">
        <v>1</v>
      </c>
      <c r="D249">
        <v>0.67416889142857139</v>
      </c>
    </row>
    <row r="250" spans="1:4" x14ac:dyDescent="0.2">
      <c r="A250" s="9" t="s">
        <v>156</v>
      </c>
      <c r="B250" s="11">
        <v>3000</v>
      </c>
      <c r="C250">
        <v>7</v>
      </c>
      <c r="D250" s="17">
        <v>0.60882884489509148</v>
      </c>
    </row>
    <row r="251" spans="1:4" x14ac:dyDescent="0.2">
      <c r="A251" s="19" t="s">
        <v>1715</v>
      </c>
      <c r="B251">
        <v>3000</v>
      </c>
      <c r="C251">
        <v>1</v>
      </c>
      <c r="D251">
        <v>-0.35611179999999998</v>
      </c>
    </row>
    <row r="252" spans="1:4" x14ac:dyDescent="0.2">
      <c r="A252" s="19" t="s">
        <v>1610</v>
      </c>
      <c r="B252">
        <v>3000</v>
      </c>
      <c r="C252">
        <v>1</v>
      </c>
      <c r="D252">
        <v>1.0044166562500001</v>
      </c>
    </row>
    <row r="253" spans="1:4" x14ac:dyDescent="0.2">
      <c r="A253" s="19" t="s">
        <v>2461</v>
      </c>
      <c r="B253">
        <v>3000</v>
      </c>
      <c r="C253">
        <v>1</v>
      </c>
      <c r="D253">
        <v>-0.37356753333333331</v>
      </c>
    </row>
    <row r="254" spans="1:4" x14ac:dyDescent="0.2">
      <c r="A254" s="19" t="s">
        <v>384</v>
      </c>
      <c r="B254">
        <v>3000</v>
      </c>
      <c r="C254">
        <v>1</v>
      </c>
      <c r="D254">
        <v>0.25211335000000001</v>
      </c>
    </row>
    <row r="255" spans="1:4" x14ac:dyDescent="0.2">
      <c r="A255" s="19" t="s">
        <v>1497</v>
      </c>
      <c r="B255">
        <v>3000</v>
      </c>
      <c r="C255">
        <v>1</v>
      </c>
      <c r="D255">
        <v>0.20129590909090908</v>
      </c>
    </row>
    <row r="256" spans="1:4" x14ac:dyDescent="0.2">
      <c r="A256" s="19" t="s">
        <v>658</v>
      </c>
      <c r="B256">
        <v>3000</v>
      </c>
      <c r="C256">
        <v>1</v>
      </c>
      <c r="D256">
        <v>4.0146427999999998</v>
      </c>
    </row>
    <row r="257" spans="1:4" x14ac:dyDescent="0.2">
      <c r="A257" s="19" t="s">
        <v>157</v>
      </c>
      <c r="B257">
        <v>3000</v>
      </c>
      <c r="C257">
        <v>1</v>
      </c>
      <c r="D257">
        <v>-0.48098746774193546</v>
      </c>
    </row>
    <row r="258" spans="1:4" x14ac:dyDescent="0.2">
      <c r="A258" s="9" t="s">
        <v>588</v>
      </c>
      <c r="B258" s="11">
        <v>13000</v>
      </c>
      <c r="C258">
        <v>8</v>
      </c>
      <c r="D258" s="17">
        <v>0.6070403241658342</v>
      </c>
    </row>
    <row r="259" spans="1:4" x14ac:dyDescent="0.2">
      <c r="A259" s="19" t="s">
        <v>2644</v>
      </c>
      <c r="B259">
        <v>13000</v>
      </c>
      <c r="C259">
        <v>1</v>
      </c>
      <c r="D259">
        <v>0.2235404</v>
      </c>
    </row>
    <row r="260" spans="1:4" x14ac:dyDescent="0.2">
      <c r="A260" s="19" t="s">
        <v>1193</v>
      </c>
      <c r="B260">
        <v>13000</v>
      </c>
      <c r="C260">
        <v>1</v>
      </c>
      <c r="D260">
        <v>1.4630860000000001</v>
      </c>
    </row>
    <row r="261" spans="1:4" x14ac:dyDescent="0.2">
      <c r="A261" s="19" t="s">
        <v>1473</v>
      </c>
      <c r="B261">
        <v>13000</v>
      </c>
      <c r="C261">
        <v>1</v>
      </c>
      <c r="D261">
        <v>0.11473742857142857</v>
      </c>
    </row>
    <row r="262" spans="1:4" x14ac:dyDescent="0.2">
      <c r="A262" s="19" t="s">
        <v>2001</v>
      </c>
      <c r="B262">
        <v>13000</v>
      </c>
      <c r="C262">
        <v>1</v>
      </c>
      <c r="D262">
        <v>-0.85687830909090912</v>
      </c>
    </row>
    <row r="263" spans="1:4" x14ac:dyDescent="0.2">
      <c r="A263" s="19" t="s">
        <v>284</v>
      </c>
      <c r="B263">
        <v>13000</v>
      </c>
      <c r="C263">
        <v>1</v>
      </c>
      <c r="D263">
        <v>0.628916425</v>
      </c>
    </row>
    <row r="264" spans="1:4" x14ac:dyDescent="0.2">
      <c r="A264" s="19" t="s">
        <v>2842</v>
      </c>
      <c r="B264">
        <v>13000</v>
      </c>
      <c r="C264">
        <v>1</v>
      </c>
      <c r="D264">
        <v>2.3949921538461538</v>
      </c>
    </row>
    <row r="265" spans="1:4" x14ac:dyDescent="0.2">
      <c r="A265" s="19" t="s">
        <v>2610</v>
      </c>
      <c r="B265">
        <v>13000</v>
      </c>
      <c r="C265">
        <v>2</v>
      </c>
      <c r="D265">
        <v>0.44396424750000002</v>
      </c>
    </row>
    <row r="266" spans="1:4" x14ac:dyDescent="0.2">
      <c r="A266" s="9" t="s">
        <v>606</v>
      </c>
      <c r="B266" s="11">
        <v>15000</v>
      </c>
      <c r="C266">
        <v>8</v>
      </c>
      <c r="D266" s="17">
        <v>0.60259601122781381</v>
      </c>
    </row>
    <row r="267" spans="1:4" x14ac:dyDescent="0.2">
      <c r="A267" s="19" t="s">
        <v>1450</v>
      </c>
      <c r="B267">
        <v>15000</v>
      </c>
      <c r="C267">
        <v>1</v>
      </c>
      <c r="D267">
        <v>1.3799931714285714</v>
      </c>
    </row>
    <row r="268" spans="1:4" x14ac:dyDescent="0.2">
      <c r="A268" s="19" t="s">
        <v>3204</v>
      </c>
      <c r="B268">
        <v>15000</v>
      </c>
      <c r="C268">
        <v>1</v>
      </c>
      <c r="D268">
        <v>1.0749224850000001</v>
      </c>
    </row>
    <row r="269" spans="1:4" x14ac:dyDescent="0.2">
      <c r="A269" s="19" t="s">
        <v>2433</v>
      </c>
      <c r="B269">
        <v>15000</v>
      </c>
      <c r="C269">
        <v>1</v>
      </c>
      <c r="D269">
        <v>0.94728827272727267</v>
      </c>
    </row>
    <row r="270" spans="1:4" x14ac:dyDescent="0.2">
      <c r="A270" s="19" t="s">
        <v>614</v>
      </c>
      <c r="B270">
        <v>15000</v>
      </c>
      <c r="C270">
        <v>2</v>
      </c>
      <c r="D270">
        <v>0.31473070533333336</v>
      </c>
    </row>
    <row r="271" spans="1:4" x14ac:dyDescent="0.2">
      <c r="A271" s="19" t="s">
        <v>2444</v>
      </c>
      <c r="B271">
        <v>15000</v>
      </c>
      <c r="C271">
        <v>1</v>
      </c>
      <c r="D271">
        <v>-0.20408137500000001</v>
      </c>
    </row>
    <row r="272" spans="1:4" x14ac:dyDescent="0.2">
      <c r="A272" s="19" t="s">
        <v>1734</v>
      </c>
      <c r="B272">
        <v>15000</v>
      </c>
      <c r="C272">
        <v>1</v>
      </c>
      <c r="D272">
        <v>0.80765162499999998</v>
      </c>
    </row>
    <row r="273" spans="1:4" x14ac:dyDescent="0.2">
      <c r="A273" s="19" t="s">
        <v>606</v>
      </c>
      <c r="B273">
        <v>15000</v>
      </c>
      <c r="C273">
        <v>1</v>
      </c>
      <c r="D273">
        <v>0.18553249999999999</v>
      </c>
    </row>
    <row r="274" spans="1:4" x14ac:dyDescent="0.2">
      <c r="A274" s="9" t="s">
        <v>968</v>
      </c>
      <c r="B274" s="11">
        <v>18000</v>
      </c>
      <c r="C274">
        <v>10</v>
      </c>
      <c r="D274" s="17">
        <v>0.5531705394448283</v>
      </c>
    </row>
    <row r="275" spans="1:4" x14ac:dyDescent="0.2">
      <c r="A275" s="19" t="s">
        <v>2274</v>
      </c>
      <c r="B275">
        <v>18000</v>
      </c>
      <c r="C275">
        <v>1</v>
      </c>
      <c r="D275">
        <v>0.18528383749999999</v>
      </c>
    </row>
    <row r="276" spans="1:4" x14ac:dyDescent="0.2">
      <c r="A276" s="19" t="s">
        <v>1492</v>
      </c>
      <c r="B276">
        <v>18000</v>
      </c>
      <c r="C276">
        <v>1</v>
      </c>
      <c r="D276">
        <v>0.84601341818181819</v>
      </c>
    </row>
    <row r="277" spans="1:4" x14ac:dyDescent="0.2">
      <c r="A277" s="19" t="s">
        <v>2072</v>
      </c>
      <c r="B277">
        <v>18000</v>
      </c>
      <c r="C277">
        <v>1</v>
      </c>
      <c r="D277">
        <v>0.23890655737704919</v>
      </c>
    </row>
    <row r="278" spans="1:4" x14ac:dyDescent="0.2">
      <c r="A278" s="19" t="s">
        <v>2373</v>
      </c>
      <c r="B278">
        <v>18000</v>
      </c>
      <c r="C278">
        <v>1</v>
      </c>
      <c r="D278">
        <v>0.4841135882352941</v>
      </c>
    </row>
    <row r="279" spans="1:4" x14ac:dyDescent="0.2">
      <c r="A279" s="19" t="s">
        <v>968</v>
      </c>
      <c r="B279">
        <v>18000</v>
      </c>
      <c r="C279">
        <v>1</v>
      </c>
      <c r="D279">
        <v>1.0150762666666666</v>
      </c>
    </row>
    <row r="280" spans="1:4" x14ac:dyDescent="0.2">
      <c r="A280" s="19" t="s">
        <v>1275</v>
      </c>
      <c r="B280">
        <v>18000</v>
      </c>
      <c r="C280">
        <v>1</v>
      </c>
      <c r="D280">
        <v>0.30127619999999999</v>
      </c>
    </row>
    <row r="281" spans="1:4" x14ac:dyDescent="0.2">
      <c r="A281" s="19" t="s">
        <v>1808</v>
      </c>
      <c r="B281">
        <v>18000</v>
      </c>
      <c r="C281">
        <v>1</v>
      </c>
      <c r="D281">
        <v>2.0241678387096775</v>
      </c>
    </row>
    <row r="282" spans="1:4" x14ac:dyDescent="0.2">
      <c r="A282" s="19" t="s">
        <v>562</v>
      </c>
      <c r="B282">
        <v>18000</v>
      </c>
      <c r="C282">
        <v>1</v>
      </c>
      <c r="D282">
        <v>0.96676977777777773</v>
      </c>
    </row>
    <row r="283" spans="1:4" x14ac:dyDescent="0.2">
      <c r="A283" s="19" t="s">
        <v>1246</v>
      </c>
      <c r="B283">
        <v>18000</v>
      </c>
      <c r="C283">
        <v>2</v>
      </c>
      <c r="D283">
        <v>-0.264951045</v>
      </c>
    </row>
    <row r="284" spans="1:4" x14ac:dyDescent="0.2">
      <c r="A284" s="9" t="s">
        <v>408</v>
      </c>
      <c r="B284" s="11">
        <v>11000</v>
      </c>
      <c r="C284">
        <v>9</v>
      </c>
      <c r="D284" s="17">
        <v>0.54527556102693586</v>
      </c>
    </row>
    <row r="285" spans="1:4" x14ac:dyDescent="0.2">
      <c r="A285" s="19" t="s">
        <v>985</v>
      </c>
      <c r="B285">
        <v>11000</v>
      </c>
      <c r="C285">
        <v>1</v>
      </c>
      <c r="D285">
        <v>3.2028E-3</v>
      </c>
    </row>
    <row r="286" spans="1:4" x14ac:dyDescent="0.2">
      <c r="A286" s="19" t="s">
        <v>1715</v>
      </c>
      <c r="B286">
        <v>11000</v>
      </c>
      <c r="C286">
        <v>1</v>
      </c>
      <c r="D286">
        <v>0.44954722499999999</v>
      </c>
    </row>
    <row r="287" spans="1:4" x14ac:dyDescent="0.2">
      <c r="A287" s="19" t="s">
        <v>2739</v>
      </c>
      <c r="B287">
        <v>11000</v>
      </c>
      <c r="C287">
        <v>1</v>
      </c>
      <c r="D287">
        <v>0.13934205454545454</v>
      </c>
    </row>
    <row r="288" spans="1:4" x14ac:dyDescent="0.2">
      <c r="A288" s="19" t="s">
        <v>2657</v>
      </c>
      <c r="B288">
        <v>11000</v>
      </c>
      <c r="C288">
        <v>1</v>
      </c>
      <c r="D288">
        <v>4.4593027999999997</v>
      </c>
    </row>
    <row r="289" spans="1:4" x14ac:dyDescent="0.2">
      <c r="A289" s="19" t="s">
        <v>2864</v>
      </c>
      <c r="B289">
        <v>11000</v>
      </c>
      <c r="C289">
        <v>1</v>
      </c>
      <c r="D289">
        <v>1.1589307</v>
      </c>
    </row>
    <row r="290" spans="1:4" x14ac:dyDescent="0.2">
      <c r="A290" s="19" t="s">
        <v>475</v>
      </c>
      <c r="B290">
        <v>11000</v>
      </c>
      <c r="C290">
        <v>1</v>
      </c>
      <c r="D290">
        <v>-0.33027240000000002</v>
      </c>
    </row>
    <row r="291" spans="1:4" x14ac:dyDescent="0.2">
      <c r="A291" s="19" t="s">
        <v>1461</v>
      </c>
      <c r="B291">
        <v>11000</v>
      </c>
      <c r="C291">
        <v>1</v>
      </c>
      <c r="D291">
        <v>0.84063840000000001</v>
      </c>
    </row>
    <row r="292" spans="1:4" x14ac:dyDescent="0.2">
      <c r="A292" s="19" t="s">
        <v>409</v>
      </c>
      <c r="B292">
        <v>11000</v>
      </c>
      <c r="C292">
        <v>1</v>
      </c>
      <c r="D292">
        <v>-0.99391716666666663</v>
      </c>
    </row>
    <row r="293" spans="1:4" x14ac:dyDescent="0.2">
      <c r="A293" s="19" t="s">
        <v>1477</v>
      </c>
      <c r="B293">
        <v>11000</v>
      </c>
      <c r="C293">
        <v>1</v>
      </c>
      <c r="D293">
        <v>-0.81929436363636365</v>
      </c>
    </row>
    <row r="294" spans="1:4" x14ac:dyDescent="0.2">
      <c r="A294" s="9" t="s">
        <v>319</v>
      </c>
      <c r="B294" s="11">
        <v>1000</v>
      </c>
      <c r="C294">
        <v>6</v>
      </c>
      <c r="D294" s="17">
        <v>0.537421043001443</v>
      </c>
    </row>
    <row r="295" spans="1:4" x14ac:dyDescent="0.2">
      <c r="A295" s="19" t="s">
        <v>356</v>
      </c>
      <c r="B295">
        <v>1000</v>
      </c>
      <c r="C295">
        <v>1</v>
      </c>
      <c r="D295">
        <v>1.9281785466666668</v>
      </c>
    </row>
    <row r="296" spans="1:4" x14ac:dyDescent="0.2">
      <c r="A296" s="19" t="s">
        <v>420</v>
      </c>
      <c r="B296">
        <v>1000</v>
      </c>
      <c r="C296">
        <v>1</v>
      </c>
      <c r="D296">
        <v>1.3594981818181818E-2</v>
      </c>
    </row>
    <row r="297" spans="1:4" x14ac:dyDescent="0.2">
      <c r="A297" s="19" t="s">
        <v>458</v>
      </c>
      <c r="B297">
        <v>1000</v>
      </c>
      <c r="C297">
        <v>1</v>
      </c>
      <c r="D297">
        <v>-0.66217486666666669</v>
      </c>
    </row>
    <row r="298" spans="1:4" x14ac:dyDescent="0.2">
      <c r="A298" s="19" t="s">
        <v>320</v>
      </c>
      <c r="B298">
        <v>1000</v>
      </c>
      <c r="C298">
        <v>1</v>
      </c>
      <c r="D298">
        <v>0.77471905333333335</v>
      </c>
    </row>
    <row r="299" spans="1:4" x14ac:dyDescent="0.2">
      <c r="A299" s="19" t="s">
        <v>3177</v>
      </c>
      <c r="B299">
        <v>1000</v>
      </c>
      <c r="C299">
        <v>1</v>
      </c>
      <c r="D299">
        <v>1.0368820971428572</v>
      </c>
    </row>
    <row r="300" spans="1:4" x14ac:dyDescent="0.2">
      <c r="A300" s="19" t="s">
        <v>509</v>
      </c>
      <c r="B300">
        <v>1000</v>
      </c>
      <c r="C300">
        <v>1</v>
      </c>
      <c r="D300">
        <v>0.1333264457142857</v>
      </c>
    </row>
    <row r="301" spans="1:4" x14ac:dyDescent="0.2">
      <c r="A301" s="9" t="s">
        <v>730</v>
      </c>
      <c r="B301" s="11">
        <v>2000</v>
      </c>
      <c r="C301">
        <v>4</v>
      </c>
      <c r="D301" s="17">
        <v>0.50690800304487182</v>
      </c>
    </row>
    <row r="302" spans="1:4" x14ac:dyDescent="0.2">
      <c r="A302" s="19" t="s">
        <v>1673</v>
      </c>
      <c r="B302">
        <v>2000</v>
      </c>
      <c r="C302">
        <v>1</v>
      </c>
      <c r="D302">
        <v>-0.76025312499999997</v>
      </c>
    </row>
    <row r="303" spans="1:4" x14ac:dyDescent="0.2">
      <c r="A303" s="19" t="s">
        <v>1541</v>
      </c>
      <c r="B303">
        <v>2000</v>
      </c>
      <c r="C303">
        <v>1</v>
      </c>
      <c r="D303">
        <v>0.80665765</v>
      </c>
    </row>
    <row r="304" spans="1:4" x14ac:dyDescent="0.2">
      <c r="A304" s="19" t="s">
        <v>731</v>
      </c>
      <c r="B304">
        <v>2000</v>
      </c>
      <c r="C304">
        <v>1</v>
      </c>
      <c r="D304">
        <v>0.54492615384615384</v>
      </c>
    </row>
    <row r="305" spans="1:4" x14ac:dyDescent="0.2">
      <c r="A305" s="19" t="s">
        <v>1363</v>
      </c>
      <c r="B305">
        <v>2000</v>
      </c>
      <c r="C305">
        <v>1</v>
      </c>
      <c r="D305">
        <v>1.4363013333333334</v>
      </c>
    </row>
    <row r="306" spans="1:4" x14ac:dyDescent="0.2">
      <c r="A306" s="9" t="s">
        <v>498</v>
      </c>
      <c r="B306" s="11">
        <v>11000</v>
      </c>
      <c r="C306">
        <v>5</v>
      </c>
      <c r="D306" s="17">
        <v>0.50171834602702714</v>
      </c>
    </row>
    <row r="307" spans="1:4" x14ac:dyDescent="0.2">
      <c r="A307" s="19" t="s">
        <v>684</v>
      </c>
      <c r="B307">
        <v>11000</v>
      </c>
      <c r="C307">
        <v>2</v>
      </c>
      <c r="D307">
        <v>0.56035649812312316</v>
      </c>
    </row>
    <row r="308" spans="1:4" x14ac:dyDescent="0.2">
      <c r="A308" s="19" t="s">
        <v>2365</v>
      </c>
      <c r="B308">
        <v>11000</v>
      </c>
      <c r="C308">
        <v>1</v>
      </c>
      <c r="D308">
        <v>-0.25815220833333336</v>
      </c>
    </row>
    <row r="309" spans="1:4" x14ac:dyDescent="0.2">
      <c r="A309" s="19" t="s">
        <v>823</v>
      </c>
      <c r="B309">
        <v>11000</v>
      </c>
      <c r="C309">
        <v>1</v>
      </c>
      <c r="D309">
        <v>0.56931858666666668</v>
      </c>
    </row>
    <row r="310" spans="1:4" x14ac:dyDescent="0.2">
      <c r="A310" s="19" t="s">
        <v>1044</v>
      </c>
      <c r="B310">
        <v>11000</v>
      </c>
      <c r="C310">
        <v>1</v>
      </c>
      <c r="D310">
        <v>1.0767123555555556</v>
      </c>
    </row>
    <row r="311" spans="1:4" x14ac:dyDescent="0.2">
      <c r="A311" s="9" t="s">
        <v>930</v>
      </c>
      <c r="B311" s="11">
        <v>12000</v>
      </c>
      <c r="C311">
        <v>5</v>
      </c>
      <c r="D311" s="17">
        <v>0.48419633836709419</v>
      </c>
    </row>
    <row r="312" spans="1:4" x14ac:dyDescent="0.2">
      <c r="A312" s="19" t="s">
        <v>2356</v>
      </c>
      <c r="B312">
        <v>12000</v>
      </c>
      <c r="C312">
        <v>1</v>
      </c>
      <c r="D312">
        <v>-0.41132306000000002</v>
      </c>
    </row>
    <row r="313" spans="1:4" x14ac:dyDescent="0.2">
      <c r="A313" s="19" t="s">
        <v>2365</v>
      </c>
      <c r="B313">
        <v>12000</v>
      </c>
      <c r="C313">
        <v>1</v>
      </c>
      <c r="D313">
        <v>1.2069335294117647E-2</v>
      </c>
    </row>
    <row r="314" spans="1:4" x14ac:dyDescent="0.2">
      <c r="A314" s="19" t="s">
        <v>931</v>
      </c>
      <c r="B314">
        <v>12000</v>
      </c>
      <c r="C314">
        <v>1</v>
      </c>
      <c r="D314">
        <v>-0.99806519999999999</v>
      </c>
    </row>
    <row r="315" spans="1:4" x14ac:dyDescent="0.2">
      <c r="A315" s="19" t="s">
        <v>2547</v>
      </c>
      <c r="B315">
        <v>12000</v>
      </c>
      <c r="C315">
        <v>1</v>
      </c>
      <c r="D315">
        <v>4.6374911428571428</v>
      </c>
    </row>
    <row r="316" spans="1:4" x14ac:dyDescent="0.2">
      <c r="A316" s="19" t="s">
        <v>945</v>
      </c>
      <c r="B316">
        <v>12000</v>
      </c>
      <c r="C316">
        <v>1</v>
      </c>
      <c r="D316">
        <v>-0.81919052631578948</v>
      </c>
    </row>
    <row r="317" spans="1:4" x14ac:dyDescent="0.2">
      <c r="A317" s="9" t="s">
        <v>148</v>
      </c>
      <c r="B317" s="11">
        <v>3000</v>
      </c>
      <c r="C317">
        <v>3</v>
      </c>
      <c r="D317" s="17">
        <v>0.45829073472222226</v>
      </c>
    </row>
    <row r="318" spans="1:4" x14ac:dyDescent="0.2">
      <c r="A318" s="19" t="s">
        <v>899</v>
      </c>
      <c r="B318">
        <v>3000</v>
      </c>
      <c r="C318">
        <v>1</v>
      </c>
      <c r="D318">
        <v>1.1064634166666667</v>
      </c>
    </row>
    <row r="319" spans="1:4" x14ac:dyDescent="0.2">
      <c r="A319" s="19" t="s">
        <v>1584</v>
      </c>
      <c r="B319">
        <v>3000</v>
      </c>
      <c r="C319">
        <v>1</v>
      </c>
      <c r="D319">
        <v>0.26389796250000003</v>
      </c>
    </row>
    <row r="320" spans="1:4" x14ac:dyDescent="0.2">
      <c r="A320" s="19" t="s">
        <v>721</v>
      </c>
      <c r="B320">
        <v>3000</v>
      </c>
      <c r="C320">
        <v>1</v>
      </c>
      <c r="D320">
        <v>4.5108250000000004E-3</v>
      </c>
    </row>
    <row r="321" spans="1:4" x14ac:dyDescent="0.2">
      <c r="A321" s="9" t="s">
        <v>187</v>
      </c>
      <c r="B321" s="11">
        <v>1000</v>
      </c>
      <c r="C321">
        <v>3</v>
      </c>
      <c r="D321" s="17">
        <v>0.41614630888888887</v>
      </c>
    </row>
    <row r="322" spans="1:4" x14ac:dyDescent="0.2">
      <c r="A322" s="19" t="s">
        <v>1000</v>
      </c>
      <c r="B322">
        <v>1000</v>
      </c>
      <c r="C322">
        <v>1</v>
      </c>
      <c r="D322">
        <v>1.3696171666666668</v>
      </c>
    </row>
    <row r="323" spans="1:4" x14ac:dyDescent="0.2">
      <c r="A323" s="19" t="s">
        <v>955</v>
      </c>
      <c r="B323">
        <v>1000</v>
      </c>
      <c r="C323">
        <v>1</v>
      </c>
      <c r="D323">
        <v>-0.52120339999999998</v>
      </c>
    </row>
    <row r="324" spans="1:4" x14ac:dyDescent="0.2">
      <c r="A324" s="19" t="s">
        <v>1090</v>
      </c>
      <c r="B324">
        <v>1000</v>
      </c>
      <c r="C324">
        <v>1</v>
      </c>
      <c r="D324">
        <v>0.40002515999999999</v>
      </c>
    </row>
    <row r="325" spans="1:4" x14ac:dyDescent="0.2">
      <c r="A325" s="9" t="s">
        <v>469</v>
      </c>
      <c r="B325" s="11">
        <v>10000</v>
      </c>
      <c r="C325">
        <v>7</v>
      </c>
      <c r="D325" s="17">
        <v>0.39897655891976297</v>
      </c>
    </row>
    <row r="326" spans="1:4" x14ac:dyDescent="0.2">
      <c r="A326" s="19" t="s">
        <v>470</v>
      </c>
      <c r="B326">
        <v>10000</v>
      </c>
      <c r="C326">
        <v>1</v>
      </c>
      <c r="D326">
        <v>-0.20435175999999999</v>
      </c>
    </row>
    <row r="327" spans="1:4" x14ac:dyDescent="0.2">
      <c r="A327" s="19" t="s">
        <v>2180</v>
      </c>
      <c r="B327">
        <v>10000</v>
      </c>
      <c r="C327">
        <v>1</v>
      </c>
      <c r="D327">
        <v>0.70924144</v>
      </c>
    </row>
    <row r="328" spans="1:4" x14ac:dyDescent="0.2">
      <c r="A328" s="19" t="s">
        <v>1147</v>
      </c>
      <c r="B328">
        <v>10000</v>
      </c>
      <c r="C328">
        <v>2</v>
      </c>
      <c r="D328">
        <v>1.1139805454545455</v>
      </c>
    </row>
    <row r="329" spans="1:4" x14ac:dyDescent="0.2">
      <c r="A329" s="19" t="s">
        <v>2128</v>
      </c>
      <c r="B329">
        <v>10000</v>
      </c>
      <c r="C329">
        <v>1</v>
      </c>
      <c r="D329">
        <v>7.4788722554890219E-2</v>
      </c>
    </row>
    <row r="330" spans="1:4" x14ac:dyDescent="0.2">
      <c r="A330" s="19" t="s">
        <v>250</v>
      </c>
      <c r="B330">
        <v>10000</v>
      </c>
      <c r="C330">
        <v>1</v>
      </c>
      <c r="D330">
        <v>-0.53444540769230764</v>
      </c>
    </row>
    <row r="331" spans="1:4" x14ac:dyDescent="0.2">
      <c r="A331" s="19" t="s">
        <v>1335</v>
      </c>
      <c r="B331">
        <v>10000</v>
      </c>
      <c r="C331">
        <v>1</v>
      </c>
      <c r="D331">
        <v>0.5196418266666667</v>
      </c>
    </row>
    <row r="332" spans="1:4" x14ac:dyDescent="0.2">
      <c r="A332" s="9" t="s">
        <v>1241</v>
      </c>
      <c r="B332" s="11">
        <v>13000</v>
      </c>
      <c r="C332">
        <v>11</v>
      </c>
      <c r="D332" s="17">
        <v>0.39705763568914065</v>
      </c>
    </row>
    <row r="333" spans="1:4" x14ac:dyDescent="0.2">
      <c r="A333" s="19" t="s">
        <v>1356</v>
      </c>
      <c r="B333">
        <v>13000</v>
      </c>
      <c r="C333">
        <v>2</v>
      </c>
      <c r="D333">
        <v>-0.36025255666666667</v>
      </c>
    </row>
    <row r="334" spans="1:4" x14ac:dyDescent="0.2">
      <c r="A334" s="19" t="s">
        <v>1497</v>
      </c>
      <c r="B334">
        <v>13000</v>
      </c>
      <c r="C334">
        <v>1</v>
      </c>
      <c r="D334">
        <v>3.5008249210526317</v>
      </c>
    </row>
    <row r="335" spans="1:4" x14ac:dyDescent="0.2">
      <c r="A335" s="19" t="s">
        <v>2645</v>
      </c>
      <c r="B335">
        <v>13000</v>
      </c>
      <c r="C335">
        <v>1</v>
      </c>
      <c r="D335">
        <v>0.24408994023904382</v>
      </c>
    </row>
    <row r="336" spans="1:4" x14ac:dyDescent="0.2">
      <c r="A336" s="19" t="s">
        <v>1662</v>
      </c>
      <c r="B336">
        <v>13000</v>
      </c>
      <c r="C336">
        <v>1</v>
      </c>
      <c r="D336">
        <v>-0.49621946666666666</v>
      </c>
    </row>
    <row r="337" spans="1:4" x14ac:dyDescent="0.2">
      <c r="A337" s="19" t="s">
        <v>1980</v>
      </c>
      <c r="B337">
        <v>13000</v>
      </c>
      <c r="C337">
        <v>1</v>
      </c>
      <c r="D337">
        <v>-0.99667892857142859</v>
      </c>
    </row>
    <row r="338" spans="1:4" x14ac:dyDescent="0.2">
      <c r="A338" s="19" t="s">
        <v>2161</v>
      </c>
      <c r="B338">
        <v>13000</v>
      </c>
      <c r="C338">
        <v>1</v>
      </c>
      <c r="D338">
        <v>-0.19086854782608695</v>
      </c>
    </row>
    <row r="339" spans="1:4" x14ac:dyDescent="0.2">
      <c r="A339" s="19" t="s">
        <v>2433</v>
      </c>
      <c r="B339">
        <v>13000</v>
      </c>
      <c r="C339">
        <v>1</v>
      </c>
      <c r="D339">
        <v>1.0648826363636363</v>
      </c>
    </row>
    <row r="340" spans="1:4" x14ac:dyDescent="0.2">
      <c r="A340" s="19" t="s">
        <v>1275</v>
      </c>
      <c r="B340">
        <v>13000</v>
      </c>
      <c r="C340">
        <v>1</v>
      </c>
      <c r="D340">
        <v>1.115101787037037</v>
      </c>
    </row>
    <row r="341" spans="1:4" x14ac:dyDescent="0.2">
      <c r="A341" s="19" t="s">
        <v>90</v>
      </c>
      <c r="B341">
        <v>13000</v>
      </c>
      <c r="C341">
        <v>2</v>
      </c>
      <c r="D341">
        <v>0.42350338214285715</v>
      </c>
    </row>
    <row r="342" spans="1:4" x14ac:dyDescent="0.2">
      <c r="A342" s="9" t="s">
        <v>589</v>
      </c>
      <c r="B342" s="11">
        <v>8000</v>
      </c>
      <c r="C342">
        <v>12</v>
      </c>
      <c r="D342" s="17">
        <v>0.37858999723098991</v>
      </c>
    </row>
    <row r="343" spans="1:4" x14ac:dyDescent="0.2">
      <c r="A343" s="19" t="s">
        <v>1766</v>
      </c>
      <c r="B343">
        <v>8000</v>
      </c>
      <c r="C343">
        <v>2</v>
      </c>
      <c r="D343">
        <v>0.78799698566912535</v>
      </c>
    </row>
    <row r="344" spans="1:4" x14ac:dyDescent="0.2">
      <c r="A344" s="19" t="s">
        <v>867</v>
      </c>
      <c r="B344">
        <v>8000</v>
      </c>
      <c r="C344">
        <v>1</v>
      </c>
      <c r="D344">
        <v>-0.50607904999999997</v>
      </c>
    </row>
    <row r="345" spans="1:4" x14ac:dyDescent="0.2">
      <c r="A345" s="19" t="s">
        <v>1915</v>
      </c>
      <c r="B345">
        <v>8000</v>
      </c>
      <c r="C345">
        <v>1</v>
      </c>
      <c r="D345">
        <v>-0.457758</v>
      </c>
    </row>
    <row r="346" spans="1:4" x14ac:dyDescent="0.2">
      <c r="A346" s="19" t="s">
        <v>1507</v>
      </c>
      <c r="B346">
        <v>8000</v>
      </c>
      <c r="C346">
        <v>1</v>
      </c>
      <c r="D346">
        <v>1.2588440999999999</v>
      </c>
    </row>
    <row r="347" spans="1:4" x14ac:dyDescent="0.2">
      <c r="A347" s="19" t="s">
        <v>1706</v>
      </c>
      <c r="B347">
        <v>8000</v>
      </c>
      <c r="C347">
        <v>1</v>
      </c>
      <c r="D347">
        <v>-8.5292821052631584E-2</v>
      </c>
    </row>
    <row r="348" spans="1:4" x14ac:dyDescent="0.2">
      <c r="A348" s="19" t="s">
        <v>1600</v>
      </c>
      <c r="B348">
        <v>8000</v>
      </c>
      <c r="C348">
        <v>1</v>
      </c>
      <c r="D348">
        <v>0.93694316393442623</v>
      </c>
    </row>
    <row r="349" spans="1:4" x14ac:dyDescent="0.2">
      <c r="A349" s="19" t="s">
        <v>1253</v>
      </c>
      <c r="B349">
        <v>8000</v>
      </c>
      <c r="C349">
        <v>1</v>
      </c>
      <c r="D349">
        <v>-0.39140272727272729</v>
      </c>
    </row>
    <row r="350" spans="1:4" x14ac:dyDescent="0.2">
      <c r="A350" s="19" t="s">
        <v>2262</v>
      </c>
      <c r="B350">
        <v>8000</v>
      </c>
      <c r="C350">
        <v>1</v>
      </c>
      <c r="D350">
        <v>5.6257263157894734E-2</v>
      </c>
    </row>
    <row r="351" spans="1:4" x14ac:dyDescent="0.2">
      <c r="A351" s="19" t="s">
        <v>975</v>
      </c>
      <c r="B351">
        <v>8000</v>
      </c>
      <c r="C351">
        <v>1</v>
      </c>
      <c r="D351">
        <v>-1.7460333333333335E-2</v>
      </c>
    </row>
    <row r="352" spans="1:4" x14ac:dyDescent="0.2">
      <c r="A352" s="19" t="s">
        <v>2170</v>
      </c>
      <c r="B352">
        <v>8000</v>
      </c>
      <c r="C352">
        <v>1</v>
      </c>
      <c r="D352">
        <v>0.1667313</v>
      </c>
    </row>
    <row r="353" spans="1:4" x14ac:dyDescent="0.2">
      <c r="A353" s="19" t="s">
        <v>1046</v>
      </c>
      <c r="B353">
        <v>8000</v>
      </c>
      <c r="C353">
        <v>1</v>
      </c>
      <c r="D353">
        <v>2.0063030999999998</v>
      </c>
    </row>
    <row r="354" spans="1:4" x14ac:dyDescent="0.2">
      <c r="A354" s="9" t="s">
        <v>1347</v>
      </c>
      <c r="B354" s="11">
        <v>23000</v>
      </c>
      <c r="C354">
        <v>8</v>
      </c>
      <c r="D354" s="17">
        <v>0.3520942860012285</v>
      </c>
    </row>
    <row r="355" spans="1:4" x14ac:dyDescent="0.2">
      <c r="A355" s="19" t="s">
        <v>2739</v>
      </c>
      <c r="B355">
        <v>23000</v>
      </c>
      <c r="C355">
        <v>2</v>
      </c>
      <c r="D355">
        <v>1.1049290469594595</v>
      </c>
    </row>
    <row r="356" spans="1:4" x14ac:dyDescent="0.2">
      <c r="A356" s="19" t="s">
        <v>494</v>
      </c>
      <c r="B356">
        <v>23000</v>
      </c>
      <c r="C356">
        <v>1</v>
      </c>
      <c r="D356">
        <v>2.7428721199999999</v>
      </c>
    </row>
    <row r="357" spans="1:4" x14ac:dyDescent="0.2">
      <c r="A357" s="19" t="s">
        <v>1815</v>
      </c>
      <c r="B357">
        <v>23000</v>
      </c>
      <c r="C357">
        <v>1</v>
      </c>
      <c r="D357">
        <v>-2.5925672727272728E-2</v>
      </c>
    </row>
    <row r="358" spans="1:4" x14ac:dyDescent="0.2">
      <c r="A358" s="19" t="s">
        <v>475</v>
      </c>
      <c r="B358">
        <v>23000</v>
      </c>
      <c r="C358">
        <v>1</v>
      </c>
      <c r="D358">
        <v>-0.37339998499999999</v>
      </c>
    </row>
    <row r="359" spans="1:4" x14ac:dyDescent="0.2">
      <c r="A359" s="19" t="s">
        <v>2547</v>
      </c>
      <c r="B359">
        <v>23000</v>
      </c>
      <c r="C359">
        <v>1</v>
      </c>
      <c r="D359">
        <v>-0.48514381818181818</v>
      </c>
    </row>
    <row r="360" spans="1:4" x14ac:dyDescent="0.2">
      <c r="A360" s="19" t="s">
        <v>2517</v>
      </c>
      <c r="B360">
        <v>23000</v>
      </c>
      <c r="C360">
        <v>1</v>
      </c>
      <c r="D360">
        <v>-0.79994394999999996</v>
      </c>
    </row>
    <row r="361" spans="1:4" x14ac:dyDescent="0.2">
      <c r="A361" s="19" t="s">
        <v>2813</v>
      </c>
      <c r="B361">
        <v>23000</v>
      </c>
      <c r="C361">
        <v>1</v>
      </c>
      <c r="D361">
        <v>-0.45156249999999998</v>
      </c>
    </row>
    <row r="362" spans="1:4" x14ac:dyDescent="0.2">
      <c r="A362" s="9" t="s">
        <v>487</v>
      </c>
      <c r="B362" s="11">
        <v>10000</v>
      </c>
      <c r="C362">
        <v>4</v>
      </c>
      <c r="D362" s="17">
        <v>0.34354330780987397</v>
      </c>
    </row>
    <row r="363" spans="1:4" x14ac:dyDescent="0.2">
      <c r="A363" s="19" t="s">
        <v>750</v>
      </c>
      <c r="B363">
        <v>10000</v>
      </c>
      <c r="C363">
        <v>1</v>
      </c>
      <c r="D363">
        <v>-0.10351035714285714</v>
      </c>
    </row>
    <row r="364" spans="1:4" x14ac:dyDescent="0.2">
      <c r="A364" s="19" t="s">
        <v>488</v>
      </c>
      <c r="B364">
        <v>10000</v>
      </c>
      <c r="C364">
        <v>1</v>
      </c>
      <c r="D364">
        <v>1.6648853125</v>
      </c>
    </row>
    <row r="365" spans="1:4" x14ac:dyDescent="0.2">
      <c r="A365" s="19" t="s">
        <v>1693</v>
      </c>
      <c r="B365">
        <v>10000</v>
      </c>
      <c r="C365">
        <v>1</v>
      </c>
      <c r="D365">
        <v>-0.41392993</v>
      </c>
    </row>
    <row r="366" spans="1:4" x14ac:dyDescent="0.2">
      <c r="A366" s="19" t="s">
        <v>2574</v>
      </c>
      <c r="B366">
        <v>10000</v>
      </c>
      <c r="C366">
        <v>1</v>
      </c>
      <c r="D366">
        <v>0.22672820588235293</v>
      </c>
    </row>
    <row r="367" spans="1:4" x14ac:dyDescent="0.2">
      <c r="A367" s="9" t="s">
        <v>362</v>
      </c>
      <c r="B367" s="11">
        <v>13000</v>
      </c>
      <c r="C367">
        <v>8</v>
      </c>
      <c r="D367" s="17">
        <v>0.32783311334687687</v>
      </c>
    </row>
    <row r="368" spans="1:4" x14ac:dyDescent="0.2">
      <c r="A368" s="19" t="s">
        <v>569</v>
      </c>
      <c r="B368">
        <v>13000</v>
      </c>
      <c r="C368">
        <v>1</v>
      </c>
      <c r="D368">
        <v>-0.36647644047619049</v>
      </c>
    </row>
    <row r="369" spans="1:4" x14ac:dyDescent="0.2">
      <c r="A369" s="19" t="s">
        <v>802</v>
      </c>
      <c r="B369">
        <v>13000</v>
      </c>
      <c r="C369">
        <v>1</v>
      </c>
      <c r="D369">
        <v>-0.26799573913043478</v>
      </c>
    </row>
    <row r="370" spans="1:4" x14ac:dyDescent="0.2">
      <c r="A370" s="19" t="s">
        <v>1805</v>
      </c>
      <c r="B370">
        <v>13000</v>
      </c>
      <c r="C370">
        <v>1</v>
      </c>
      <c r="D370">
        <v>-0.51821977500000005</v>
      </c>
    </row>
    <row r="371" spans="1:4" x14ac:dyDescent="0.2">
      <c r="A371" s="19" t="s">
        <v>879</v>
      </c>
      <c r="B371">
        <v>13000</v>
      </c>
      <c r="C371">
        <v>1</v>
      </c>
      <c r="D371">
        <v>0.21263105405405405</v>
      </c>
    </row>
    <row r="372" spans="1:4" x14ac:dyDescent="0.2">
      <c r="A372" s="19" t="s">
        <v>2368</v>
      </c>
      <c r="B372">
        <v>13000</v>
      </c>
      <c r="C372">
        <v>1</v>
      </c>
      <c r="D372">
        <v>0.22291639999999999</v>
      </c>
    </row>
    <row r="373" spans="1:4" x14ac:dyDescent="0.2">
      <c r="A373" s="19" t="s">
        <v>1027</v>
      </c>
      <c r="B373">
        <v>13000</v>
      </c>
      <c r="C373">
        <v>1</v>
      </c>
      <c r="D373">
        <v>0.55787684482758626</v>
      </c>
    </row>
    <row r="374" spans="1:4" x14ac:dyDescent="0.2">
      <c r="A374" s="19" t="s">
        <v>2273</v>
      </c>
      <c r="B374">
        <v>13000</v>
      </c>
      <c r="C374">
        <v>1</v>
      </c>
      <c r="D374">
        <v>0.93774175000000004</v>
      </c>
    </row>
    <row r="375" spans="1:4" x14ac:dyDescent="0.2">
      <c r="A375" s="19" t="s">
        <v>2610</v>
      </c>
      <c r="B375">
        <v>13000</v>
      </c>
      <c r="C375">
        <v>1</v>
      </c>
      <c r="D375">
        <v>1.8441908124999999</v>
      </c>
    </row>
    <row r="376" spans="1:4" x14ac:dyDescent="0.2">
      <c r="A376" s="9" t="s">
        <v>725</v>
      </c>
      <c r="B376" s="11">
        <v>49000</v>
      </c>
      <c r="C376">
        <v>11</v>
      </c>
      <c r="D376" s="17">
        <v>0.31955451293548015</v>
      </c>
    </row>
    <row r="377" spans="1:4" x14ac:dyDescent="0.2">
      <c r="A377" s="19" t="s">
        <v>455</v>
      </c>
      <c r="B377">
        <v>49000</v>
      </c>
      <c r="C377">
        <v>1</v>
      </c>
      <c r="D377">
        <v>0.87210900000000002</v>
      </c>
    </row>
    <row r="378" spans="1:4" x14ac:dyDescent="0.2">
      <c r="A378" s="19" t="s">
        <v>1234</v>
      </c>
      <c r="B378">
        <v>49000</v>
      </c>
      <c r="C378">
        <v>1</v>
      </c>
      <c r="D378">
        <v>0.97992827000000005</v>
      </c>
    </row>
    <row r="379" spans="1:4" x14ac:dyDescent="0.2">
      <c r="A379" s="19" t="s">
        <v>1639</v>
      </c>
      <c r="B379">
        <v>49000</v>
      </c>
      <c r="C379">
        <v>1</v>
      </c>
      <c r="D379">
        <v>-0.99347833333333335</v>
      </c>
    </row>
    <row r="380" spans="1:4" x14ac:dyDescent="0.2">
      <c r="A380" s="19" t="s">
        <v>1058</v>
      </c>
      <c r="B380">
        <v>49000</v>
      </c>
      <c r="C380">
        <v>1</v>
      </c>
      <c r="D380">
        <v>-0.37758765714285714</v>
      </c>
    </row>
    <row r="381" spans="1:4" x14ac:dyDescent="0.2">
      <c r="A381" s="19" t="s">
        <v>820</v>
      </c>
      <c r="B381">
        <v>49000</v>
      </c>
      <c r="C381">
        <v>1</v>
      </c>
      <c r="D381">
        <v>0.25121831428571428</v>
      </c>
    </row>
    <row r="382" spans="1:4" x14ac:dyDescent="0.2">
      <c r="A382" s="19" t="s">
        <v>2926</v>
      </c>
      <c r="B382">
        <v>49000</v>
      </c>
      <c r="C382">
        <v>1</v>
      </c>
      <c r="D382">
        <v>5.5169700000000002E-2</v>
      </c>
    </row>
    <row r="383" spans="1:4" x14ac:dyDescent="0.2">
      <c r="A383" s="19" t="s">
        <v>2837</v>
      </c>
      <c r="B383">
        <v>49000</v>
      </c>
      <c r="C383">
        <v>1</v>
      </c>
      <c r="D383">
        <v>0.95645500000000006</v>
      </c>
    </row>
    <row r="384" spans="1:4" x14ac:dyDescent="0.2">
      <c r="A384" s="19" t="s">
        <v>922</v>
      </c>
      <c r="B384">
        <v>49000</v>
      </c>
      <c r="C384">
        <v>3</v>
      </c>
      <c r="D384">
        <v>0.4525803733031098</v>
      </c>
    </row>
    <row r="385" spans="1:4" x14ac:dyDescent="0.2">
      <c r="A385" s="19" t="s">
        <v>577</v>
      </c>
      <c r="B385">
        <v>49000</v>
      </c>
      <c r="C385">
        <v>1</v>
      </c>
      <c r="D385">
        <v>0.41354422857142858</v>
      </c>
    </row>
    <row r="386" spans="1:4" x14ac:dyDescent="0.2">
      <c r="A386" s="9" t="s">
        <v>529</v>
      </c>
      <c r="B386" s="11">
        <v>18000</v>
      </c>
      <c r="C386">
        <v>13</v>
      </c>
      <c r="D386" s="17">
        <v>0.29716193152878217</v>
      </c>
    </row>
    <row r="387" spans="1:4" x14ac:dyDescent="0.2">
      <c r="A387" s="19" t="s">
        <v>985</v>
      </c>
      <c r="B387">
        <v>18000</v>
      </c>
      <c r="C387">
        <v>1</v>
      </c>
      <c r="D387">
        <v>0.67653070000000004</v>
      </c>
    </row>
    <row r="388" spans="1:4" x14ac:dyDescent="0.2">
      <c r="A388" s="19" t="s">
        <v>1492</v>
      </c>
      <c r="B388">
        <v>18000</v>
      </c>
      <c r="C388">
        <v>1</v>
      </c>
      <c r="D388">
        <v>0.41279167142857143</v>
      </c>
    </row>
    <row r="389" spans="1:4" x14ac:dyDescent="0.2">
      <c r="A389" s="19" t="s">
        <v>2743</v>
      </c>
      <c r="B389">
        <v>18000</v>
      </c>
      <c r="C389">
        <v>2</v>
      </c>
      <c r="D389">
        <v>0.26908635778474399</v>
      </c>
    </row>
    <row r="390" spans="1:4" x14ac:dyDescent="0.2">
      <c r="A390" s="19" t="s">
        <v>1174</v>
      </c>
      <c r="B390">
        <v>18000</v>
      </c>
      <c r="C390">
        <v>1</v>
      </c>
      <c r="D390">
        <v>0.46686825999999998</v>
      </c>
    </row>
    <row r="391" spans="1:4" x14ac:dyDescent="0.2">
      <c r="A391" s="19" t="s">
        <v>1147</v>
      </c>
      <c r="B391">
        <v>18000</v>
      </c>
      <c r="C391">
        <v>1</v>
      </c>
      <c r="D391">
        <v>-0.62568165714285717</v>
      </c>
    </row>
    <row r="392" spans="1:4" x14ac:dyDescent="0.2">
      <c r="A392" s="19" t="s">
        <v>1491</v>
      </c>
      <c r="B392">
        <v>18000</v>
      </c>
      <c r="C392">
        <v>1</v>
      </c>
      <c r="D392">
        <v>0.29747305405405405</v>
      </c>
    </row>
    <row r="393" spans="1:4" x14ac:dyDescent="0.2">
      <c r="A393" s="19" t="s">
        <v>2262</v>
      </c>
      <c r="B393">
        <v>18000</v>
      </c>
      <c r="C393">
        <v>1</v>
      </c>
      <c r="D393">
        <v>-0.98208066666666671</v>
      </c>
    </row>
    <row r="394" spans="1:4" x14ac:dyDescent="0.2">
      <c r="A394" s="19" t="s">
        <v>274</v>
      </c>
      <c r="B394">
        <v>18000</v>
      </c>
      <c r="C394">
        <v>1</v>
      </c>
      <c r="D394">
        <v>-0.59022841999999998</v>
      </c>
    </row>
    <row r="395" spans="1:4" x14ac:dyDescent="0.2">
      <c r="A395" s="19" t="s">
        <v>1819</v>
      </c>
      <c r="B395">
        <v>18000</v>
      </c>
      <c r="C395">
        <v>1</v>
      </c>
      <c r="D395">
        <v>-0.69986219999999999</v>
      </c>
    </row>
    <row r="396" spans="1:4" x14ac:dyDescent="0.2">
      <c r="A396" s="19" t="s">
        <v>1684</v>
      </c>
      <c r="B396">
        <v>18000</v>
      </c>
      <c r="C396">
        <v>1</v>
      </c>
      <c r="D396">
        <v>0.7893616</v>
      </c>
    </row>
    <row r="397" spans="1:4" x14ac:dyDescent="0.2">
      <c r="A397" s="19" t="s">
        <v>881</v>
      </c>
      <c r="B397">
        <v>18000</v>
      </c>
      <c r="C397">
        <v>1</v>
      </c>
      <c r="D397">
        <v>1.3398740526315789</v>
      </c>
    </row>
    <row r="398" spans="1:4" x14ac:dyDescent="0.2">
      <c r="A398" s="19" t="s">
        <v>1557</v>
      </c>
      <c r="B398">
        <v>18000</v>
      </c>
      <c r="C398">
        <v>1</v>
      </c>
      <c r="D398">
        <v>2.2398859999999998</v>
      </c>
    </row>
    <row r="399" spans="1:4" x14ac:dyDescent="0.2">
      <c r="A399" s="9" t="s">
        <v>677</v>
      </c>
      <c r="B399" s="11">
        <v>12000</v>
      </c>
      <c r="C399">
        <v>9</v>
      </c>
      <c r="D399" s="17">
        <v>0.27739473150620075</v>
      </c>
    </row>
    <row r="400" spans="1:4" x14ac:dyDescent="0.2">
      <c r="A400" s="19" t="s">
        <v>2828</v>
      </c>
      <c r="B400">
        <v>12000</v>
      </c>
      <c r="C400">
        <v>1</v>
      </c>
      <c r="D400">
        <v>0.34244164500000002</v>
      </c>
    </row>
    <row r="401" spans="1:4" x14ac:dyDescent="0.2">
      <c r="A401" s="19" t="s">
        <v>102</v>
      </c>
      <c r="B401">
        <v>12000</v>
      </c>
      <c r="C401">
        <v>2</v>
      </c>
      <c r="D401">
        <v>0.84793569375</v>
      </c>
    </row>
    <row r="402" spans="1:4" x14ac:dyDescent="0.2">
      <c r="A402" s="19" t="s">
        <v>1367</v>
      </c>
      <c r="B402">
        <v>12000</v>
      </c>
      <c r="C402">
        <v>1</v>
      </c>
      <c r="D402">
        <v>-0.24913596666666665</v>
      </c>
    </row>
    <row r="403" spans="1:4" x14ac:dyDescent="0.2">
      <c r="A403" s="19" t="s">
        <v>2288</v>
      </c>
      <c r="B403">
        <v>12000</v>
      </c>
      <c r="C403">
        <v>2</v>
      </c>
      <c r="D403">
        <v>0.933008269117647</v>
      </c>
    </row>
    <row r="404" spans="1:4" x14ac:dyDescent="0.2">
      <c r="A404" s="19" t="s">
        <v>2001</v>
      </c>
      <c r="B404">
        <v>12000</v>
      </c>
      <c r="C404">
        <v>1</v>
      </c>
      <c r="D404">
        <v>-1.78532E-2</v>
      </c>
    </row>
    <row r="405" spans="1:4" x14ac:dyDescent="0.2">
      <c r="A405" s="19" t="s">
        <v>1742</v>
      </c>
      <c r="B405">
        <v>12000</v>
      </c>
      <c r="C405">
        <v>1</v>
      </c>
      <c r="D405">
        <v>-0.15103966666666666</v>
      </c>
    </row>
    <row r="406" spans="1:4" x14ac:dyDescent="0.2">
      <c r="A406" s="19" t="s">
        <v>2687</v>
      </c>
      <c r="B406">
        <v>12000</v>
      </c>
      <c r="C406">
        <v>1</v>
      </c>
      <c r="D406">
        <v>-0.98974815384615389</v>
      </c>
    </row>
    <row r="407" spans="1:4" x14ac:dyDescent="0.2">
      <c r="A407" s="9" t="s">
        <v>467</v>
      </c>
      <c r="B407" s="11">
        <v>1000</v>
      </c>
      <c r="C407">
        <v>3</v>
      </c>
      <c r="D407" s="17">
        <v>0.2700520676190476</v>
      </c>
    </row>
    <row r="408" spans="1:4" x14ac:dyDescent="0.2">
      <c r="A408" s="19" t="s">
        <v>1348</v>
      </c>
      <c r="B408">
        <v>1000</v>
      </c>
      <c r="C408">
        <v>1</v>
      </c>
      <c r="D408">
        <v>0.5573285</v>
      </c>
    </row>
    <row r="409" spans="1:4" x14ac:dyDescent="0.2">
      <c r="A409" s="19" t="s">
        <v>861</v>
      </c>
      <c r="B409">
        <v>1000</v>
      </c>
      <c r="C409">
        <v>1</v>
      </c>
      <c r="D409">
        <v>-0.70817105714285711</v>
      </c>
    </row>
    <row r="410" spans="1:4" x14ac:dyDescent="0.2">
      <c r="A410" s="19" t="s">
        <v>1696</v>
      </c>
      <c r="B410">
        <v>1000</v>
      </c>
      <c r="C410">
        <v>1</v>
      </c>
      <c r="D410">
        <v>0.96099875999999995</v>
      </c>
    </row>
    <row r="411" spans="1:4" x14ac:dyDescent="0.2">
      <c r="A411" s="9" t="s">
        <v>691</v>
      </c>
      <c r="B411" s="11">
        <v>29000</v>
      </c>
      <c r="C411">
        <v>9</v>
      </c>
      <c r="D411" s="17">
        <v>0.2597823729607584</v>
      </c>
    </row>
    <row r="412" spans="1:4" x14ac:dyDescent="0.2">
      <c r="A412" s="19" t="s">
        <v>2933</v>
      </c>
      <c r="B412">
        <v>29000</v>
      </c>
      <c r="C412">
        <v>1</v>
      </c>
      <c r="D412">
        <v>0.36026608888888889</v>
      </c>
    </row>
    <row r="413" spans="1:4" x14ac:dyDescent="0.2">
      <c r="A413" s="19" t="s">
        <v>2739</v>
      </c>
      <c r="B413">
        <v>29000</v>
      </c>
      <c r="C413">
        <v>1</v>
      </c>
      <c r="D413">
        <v>0.82855531874999999</v>
      </c>
    </row>
    <row r="414" spans="1:4" x14ac:dyDescent="0.2">
      <c r="A414" s="19" t="s">
        <v>1356</v>
      </c>
      <c r="B414">
        <v>29000</v>
      </c>
      <c r="C414">
        <v>1</v>
      </c>
      <c r="D414">
        <v>6.5855714285714281E-2</v>
      </c>
    </row>
    <row r="415" spans="1:4" x14ac:dyDescent="0.2">
      <c r="A415" s="19" t="s">
        <v>692</v>
      </c>
      <c r="B415">
        <v>29000</v>
      </c>
      <c r="C415">
        <v>3</v>
      </c>
      <c r="D415">
        <v>0.41302945157407406</v>
      </c>
    </row>
    <row r="416" spans="1:4" x14ac:dyDescent="0.2">
      <c r="A416" s="19" t="s">
        <v>1007</v>
      </c>
      <c r="B416">
        <v>29000</v>
      </c>
      <c r="C416">
        <v>1</v>
      </c>
      <c r="D416">
        <v>0.62804647999999996</v>
      </c>
    </row>
    <row r="417" spans="1:4" x14ac:dyDescent="0.2">
      <c r="A417" s="19" t="s">
        <v>1275</v>
      </c>
      <c r="B417">
        <v>29000</v>
      </c>
      <c r="C417">
        <v>1</v>
      </c>
      <c r="D417">
        <v>-0.43742225714285715</v>
      </c>
    </row>
    <row r="418" spans="1:4" x14ac:dyDescent="0.2">
      <c r="A418" s="19" t="s">
        <v>1043</v>
      </c>
      <c r="B418">
        <v>29000</v>
      </c>
      <c r="C418">
        <v>1</v>
      </c>
      <c r="D418">
        <v>-0.34634834285714283</v>
      </c>
    </row>
    <row r="419" spans="1:4" x14ac:dyDescent="0.2">
      <c r="A419" s="9" t="s">
        <v>592</v>
      </c>
      <c r="B419" s="11">
        <v>1000</v>
      </c>
      <c r="C419">
        <v>5</v>
      </c>
      <c r="D419" s="17">
        <v>0.23967133316017314</v>
      </c>
    </row>
    <row r="420" spans="1:4" x14ac:dyDescent="0.2">
      <c r="A420" s="19" t="s">
        <v>130</v>
      </c>
      <c r="B420">
        <v>1000</v>
      </c>
      <c r="C420">
        <v>1</v>
      </c>
      <c r="D420">
        <v>-0.13325614285714285</v>
      </c>
    </row>
    <row r="421" spans="1:4" x14ac:dyDescent="0.2">
      <c r="A421" s="19" t="s">
        <v>1577</v>
      </c>
      <c r="B421">
        <v>1000</v>
      </c>
      <c r="C421">
        <v>1</v>
      </c>
      <c r="D421">
        <v>-0.22455428571428571</v>
      </c>
    </row>
    <row r="422" spans="1:4" x14ac:dyDescent="0.2">
      <c r="A422" s="19" t="s">
        <v>887</v>
      </c>
      <c r="B422">
        <v>1000</v>
      </c>
      <c r="C422">
        <v>1</v>
      </c>
      <c r="D422">
        <v>0.24032801818181818</v>
      </c>
    </row>
    <row r="423" spans="1:4" x14ac:dyDescent="0.2">
      <c r="A423" s="19" t="s">
        <v>1044</v>
      </c>
      <c r="B423">
        <v>1000</v>
      </c>
      <c r="C423">
        <v>1</v>
      </c>
      <c r="D423">
        <v>-0.87484185714285712</v>
      </c>
    </row>
    <row r="424" spans="1:4" x14ac:dyDescent="0.2">
      <c r="A424" s="19" t="s">
        <v>593</v>
      </c>
      <c r="B424">
        <v>1000</v>
      </c>
      <c r="C424">
        <v>1</v>
      </c>
      <c r="D424">
        <v>2.1906809333333332</v>
      </c>
    </row>
    <row r="425" spans="1:4" x14ac:dyDescent="0.2">
      <c r="A425" s="9" t="s">
        <v>461</v>
      </c>
      <c r="B425" s="11">
        <v>3000</v>
      </c>
      <c r="C425">
        <v>4</v>
      </c>
      <c r="D425" s="17">
        <v>0.2255100552123552</v>
      </c>
    </row>
    <row r="426" spans="1:4" x14ac:dyDescent="0.2">
      <c r="A426" s="19" t="s">
        <v>648</v>
      </c>
      <c r="B426">
        <v>3000</v>
      </c>
      <c r="C426">
        <v>1</v>
      </c>
      <c r="D426">
        <v>0.15324579999999999</v>
      </c>
    </row>
    <row r="427" spans="1:4" x14ac:dyDescent="0.2">
      <c r="A427" s="19" t="s">
        <v>1335</v>
      </c>
      <c r="B427">
        <v>3000</v>
      </c>
      <c r="C427">
        <v>1</v>
      </c>
      <c r="D427">
        <v>-0.3220507142857143</v>
      </c>
    </row>
    <row r="428" spans="1:4" x14ac:dyDescent="0.2">
      <c r="A428" s="19" t="s">
        <v>2183</v>
      </c>
      <c r="B428">
        <v>3000</v>
      </c>
      <c r="C428">
        <v>1</v>
      </c>
      <c r="D428">
        <v>1.074138</v>
      </c>
    </row>
    <row r="429" spans="1:4" x14ac:dyDescent="0.2">
      <c r="A429" s="19" t="s">
        <v>1934</v>
      </c>
      <c r="B429">
        <v>3000</v>
      </c>
      <c r="C429">
        <v>1</v>
      </c>
      <c r="D429">
        <v>-3.292864864864865E-3</v>
      </c>
    </row>
    <row r="430" spans="1:4" x14ac:dyDescent="0.2">
      <c r="A430" s="9" t="s">
        <v>850</v>
      </c>
      <c r="B430" s="11">
        <v>26000</v>
      </c>
      <c r="C430">
        <v>12</v>
      </c>
      <c r="D430" s="17">
        <v>0.20706524761469527</v>
      </c>
    </row>
    <row r="431" spans="1:4" x14ac:dyDescent="0.2">
      <c r="A431" s="19" t="s">
        <v>2146</v>
      </c>
      <c r="B431">
        <v>26000</v>
      </c>
      <c r="C431">
        <v>1</v>
      </c>
      <c r="D431">
        <v>0.21388245882352941</v>
      </c>
    </row>
    <row r="432" spans="1:4" x14ac:dyDescent="0.2">
      <c r="A432" s="19" t="s">
        <v>1941</v>
      </c>
      <c r="B432">
        <v>26000</v>
      </c>
      <c r="C432">
        <v>1</v>
      </c>
      <c r="D432">
        <v>0.10596714285714286</v>
      </c>
    </row>
    <row r="433" spans="1:4" x14ac:dyDescent="0.2">
      <c r="A433" s="19" t="s">
        <v>2555</v>
      </c>
      <c r="B433">
        <v>26000</v>
      </c>
      <c r="C433">
        <v>1</v>
      </c>
      <c r="D433">
        <v>0.40145443333333336</v>
      </c>
    </row>
    <row r="434" spans="1:4" x14ac:dyDescent="0.2">
      <c r="A434" s="19" t="s">
        <v>2451</v>
      </c>
      <c r="B434">
        <v>26000</v>
      </c>
      <c r="C434">
        <v>1</v>
      </c>
      <c r="D434">
        <v>0.71802732666666669</v>
      </c>
    </row>
    <row r="435" spans="1:4" x14ac:dyDescent="0.2">
      <c r="A435" s="19" t="s">
        <v>1606</v>
      </c>
      <c r="B435">
        <v>26000</v>
      </c>
      <c r="C435">
        <v>1</v>
      </c>
      <c r="D435">
        <v>0.89932683870967745</v>
      </c>
    </row>
    <row r="436" spans="1:4" x14ac:dyDescent="0.2">
      <c r="A436" s="19" t="s">
        <v>2938</v>
      </c>
      <c r="B436">
        <v>26000</v>
      </c>
      <c r="C436">
        <v>2</v>
      </c>
      <c r="D436">
        <v>1.3345276230000001</v>
      </c>
    </row>
    <row r="437" spans="1:4" x14ac:dyDescent="0.2">
      <c r="A437" s="19" t="s">
        <v>1702</v>
      </c>
      <c r="B437">
        <v>26000</v>
      </c>
      <c r="C437">
        <v>1</v>
      </c>
      <c r="D437">
        <v>0.20676760666666666</v>
      </c>
    </row>
    <row r="438" spans="1:4" x14ac:dyDescent="0.2">
      <c r="A438" s="19" t="s">
        <v>851</v>
      </c>
      <c r="B438">
        <v>26000</v>
      </c>
      <c r="C438">
        <v>1</v>
      </c>
      <c r="D438">
        <v>-0.89861250000000004</v>
      </c>
    </row>
    <row r="439" spans="1:4" x14ac:dyDescent="0.2">
      <c r="A439" s="19" t="s">
        <v>614</v>
      </c>
      <c r="B439">
        <v>26000</v>
      </c>
      <c r="C439">
        <v>1</v>
      </c>
      <c r="D439">
        <v>-0.75014387999999999</v>
      </c>
    </row>
    <row r="440" spans="1:4" x14ac:dyDescent="0.2">
      <c r="A440" s="19" t="s">
        <v>1583</v>
      </c>
      <c r="B440">
        <v>26000</v>
      </c>
      <c r="C440">
        <v>1</v>
      </c>
      <c r="D440">
        <v>-8.7577558823529411E-2</v>
      </c>
    </row>
    <row r="441" spans="1:4" x14ac:dyDescent="0.2">
      <c r="A441" s="19" t="s">
        <v>1436</v>
      </c>
      <c r="B441">
        <v>26000</v>
      </c>
      <c r="C441">
        <v>1</v>
      </c>
      <c r="D441">
        <v>-0.99336414285714281</v>
      </c>
    </row>
    <row r="442" spans="1:4" x14ac:dyDescent="0.2">
      <c r="A442" s="9" t="s">
        <v>258</v>
      </c>
      <c r="B442" s="11">
        <v>11000</v>
      </c>
      <c r="C442">
        <v>7</v>
      </c>
      <c r="D442" s="17">
        <v>0.17027222604673106</v>
      </c>
    </row>
    <row r="443" spans="1:4" x14ac:dyDescent="0.2">
      <c r="A443" s="19" t="s">
        <v>1356</v>
      </c>
      <c r="B443">
        <v>11000</v>
      </c>
      <c r="C443">
        <v>1</v>
      </c>
      <c r="D443">
        <v>-0.35077587272727273</v>
      </c>
    </row>
    <row r="444" spans="1:4" x14ac:dyDescent="0.2">
      <c r="A444" s="19" t="s">
        <v>2823</v>
      </c>
      <c r="B444">
        <v>11000</v>
      </c>
      <c r="C444">
        <v>1</v>
      </c>
      <c r="D444">
        <v>0.10153507333333334</v>
      </c>
    </row>
    <row r="445" spans="1:4" x14ac:dyDescent="0.2">
      <c r="A445" s="19" t="s">
        <v>2983</v>
      </c>
      <c r="B445">
        <v>11000</v>
      </c>
      <c r="C445">
        <v>1</v>
      </c>
      <c r="D445">
        <v>0.6568847769230769</v>
      </c>
    </row>
    <row r="446" spans="1:4" x14ac:dyDescent="0.2">
      <c r="A446" s="19" t="s">
        <v>1765</v>
      </c>
      <c r="B446">
        <v>11000</v>
      </c>
      <c r="C446">
        <v>1</v>
      </c>
      <c r="D446">
        <v>-0.42669937499999999</v>
      </c>
    </row>
    <row r="447" spans="1:4" x14ac:dyDescent="0.2">
      <c r="A447" s="19" t="s">
        <v>1617</v>
      </c>
      <c r="B447">
        <v>11000</v>
      </c>
      <c r="C447">
        <v>1</v>
      </c>
      <c r="D447">
        <v>7.5557890909090902E-2</v>
      </c>
    </row>
    <row r="448" spans="1:4" x14ac:dyDescent="0.2">
      <c r="A448" s="19" t="s">
        <v>2554</v>
      </c>
      <c r="B448">
        <v>11000</v>
      </c>
      <c r="C448">
        <v>1</v>
      </c>
      <c r="D448">
        <v>0.34115182222222223</v>
      </c>
    </row>
    <row r="449" spans="1:4" x14ac:dyDescent="0.2">
      <c r="A449" s="19" t="s">
        <v>1352</v>
      </c>
      <c r="B449">
        <v>11000</v>
      </c>
      <c r="C449">
        <v>1</v>
      </c>
      <c r="D449">
        <v>0.79425126666666668</v>
      </c>
    </row>
    <row r="450" spans="1:4" x14ac:dyDescent="0.2">
      <c r="A450" s="9" t="s">
        <v>1026</v>
      </c>
      <c r="B450" s="11">
        <v>16000</v>
      </c>
      <c r="C450">
        <v>7</v>
      </c>
      <c r="D450" s="17">
        <v>0.16083842455433464</v>
      </c>
    </row>
    <row r="451" spans="1:4" x14ac:dyDescent="0.2">
      <c r="A451" s="19" t="s">
        <v>660</v>
      </c>
      <c r="B451">
        <v>16000</v>
      </c>
      <c r="C451">
        <v>1</v>
      </c>
      <c r="D451">
        <v>3.098676325</v>
      </c>
    </row>
    <row r="452" spans="1:4" x14ac:dyDescent="0.2">
      <c r="A452" s="19" t="s">
        <v>1721</v>
      </c>
      <c r="B452">
        <v>16000</v>
      </c>
      <c r="C452">
        <v>1</v>
      </c>
      <c r="D452">
        <v>-0.28777221153846155</v>
      </c>
    </row>
    <row r="453" spans="1:4" x14ac:dyDescent="0.2">
      <c r="A453" s="19" t="s">
        <v>2026</v>
      </c>
      <c r="B453">
        <v>16000</v>
      </c>
      <c r="C453">
        <v>1</v>
      </c>
      <c r="D453">
        <v>-0.38500074074074075</v>
      </c>
    </row>
    <row r="454" spans="1:4" x14ac:dyDescent="0.2">
      <c r="A454" s="19" t="s">
        <v>343</v>
      </c>
      <c r="B454">
        <v>16000</v>
      </c>
      <c r="C454">
        <v>1</v>
      </c>
      <c r="D454">
        <v>0.38641145185185183</v>
      </c>
    </row>
    <row r="455" spans="1:4" x14ac:dyDescent="0.2">
      <c r="A455" s="19" t="s">
        <v>1053</v>
      </c>
      <c r="B455">
        <v>16000</v>
      </c>
      <c r="C455">
        <v>1</v>
      </c>
      <c r="D455">
        <v>-0.41703404500000002</v>
      </c>
    </row>
    <row r="456" spans="1:4" x14ac:dyDescent="0.2">
      <c r="A456" s="19" t="s">
        <v>1027</v>
      </c>
      <c r="B456">
        <v>16000</v>
      </c>
      <c r="C456">
        <v>1</v>
      </c>
      <c r="D456">
        <v>-0.74159680769230774</v>
      </c>
    </row>
    <row r="457" spans="1:4" x14ac:dyDescent="0.2">
      <c r="A457" s="19" t="s">
        <v>1068</v>
      </c>
      <c r="B457">
        <v>16000</v>
      </c>
      <c r="C457">
        <v>1</v>
      </c>
      <c r="D457">
        <v>-0.52781500000000003</v>
      </c>
    </row>
    <row r="458" spans="1:4" x14ac:dyDescent="0.2">
      <c r="A458" s="9" t="s">
        <v>315</v>
      </c>
      <c r="B458" s="11">
        <v>21000</v>
      </c>
      <c r="C458">
        <v>14</v>
      </c>
      <c r="D458" s="17">
        <v>0.15651516119990871</v>
      </c>
    </row>
    <row r="459" spans="1:4" x14ac:dyDescent="0.2">
      <c r="A459" s="19" t="s">
        <v>1489</v>
      </c>
      <c r="B459">
        <v>21000</v>
      </c>
      <c r="C459">
        <v>1</v>
      </c>
      <c r="D459">
        <v>0.20018154347826086</v>
      </c>
    </row>
    <row r="460" spans="1:4" x14ac:dyDescent="0.2">
      <c r="A460" s="19" t="s">
        <v>316</v>
      </c>
      <c r="B460">
        <v>21000</v>
      </c>
      <c r="C460">
        <v>1</v>
      </c>
      <c r="D460">
        <v>0.22225832000000001</v>
      </c>
    </row>
    <row r="461" spans="1:4" x14ac:dyDescent="0.2">
      <c r="A461" s="19" t="s">
        <v>1327</v>
      </c>
      <c r="B461">
        <v>21000</v>
      </c>
      <c r="C461">
        <v>1</v>
      </c>
      <c r="D461">
        <v>-0.89535843636363632</v>
      </c>
    </row>
    <row r="462" spans="1:4" x14ac:dyDescent="0.2">
      <c r="A462" s="19" t="s">
        <v>1721</v>
      </c>
      <c r="B462">
        <v>21000</v>
      </c>
      <c r="C462">
        <v>1</v>
      </c>
      <c r="D462">
        <v>-5.78983E-2</v>
      </c>
    </row>
    <row r="463" spans="1:4" x14ac:dyDescent="0.2">
      <c r="A463" s="19" t="s">
        <v>236</v>
      </c>
      <c r="B463">
        <v>21000</v>
      </c>
      <c r="C463">
        <v>1</v>
      </c>
      <c r="D463">
        <v>-0.4915638</v>
      </c>
    </row>
    <row r="464" spans="1:4" x14ac:dyDescent="0.2">
      <c r="A464" s="19" t="s">
        <v>124</v>
      </c>
      <c r="B464">
        <v>21000</v>
      </c>
      <c r="C464">
        <v>2</v>
      </c>
      <c r="D464">
        <v>0.90854205933333332</v>
      </c>
    </row>
    <row r="465" spans="1:4" x14ac:dyDescent="0.2">
      <c r="A465" s="19" t="s">
        <v>988</v>
      </c>
      <c r="B465">
        <v>21000</v>
      </c>
      <c r="C465">
        <v>2</v>
      </c>
      <c r="D465">
        <v>0.91692279678571431</v>
      </c>
    </row>
    <row r="466" spans="1:4" x14ac:dyDescent="0.2">
      <c r="A466" s="19" t="s">
        <v>2520</v>
      </c>
      <c r="B466">
        <v>21000</v>
      </c>
      <c r="C466">
        <v>1</v>
      </c>
      <c r="D466">
        <v>-0.6708088333333333</v>
      </c>
    </row>
    <row r="467" spans="1:4" x14ac:dyDescent="0.2">
      <c r="A467" s="19" t="s">
        <v>1461</v>
      </c>
      <c r="B467">
        <v>21000</v>
      </c>
      <c r="C467">
        <v>1</v>
      </c>
      <c r="D467">
        <v>-0.37000045977011492</v>
      </c>
    </row>
    <row r="468" spans="1:4" x14ac:dyDescent="0.2">
      <c r="A468" s="19" t="s">
        <v>2749</v>
      </c>
      <c r="B468">
        <v>21000</v>
      </c>
      <c r="C468">
        <v>1</v>
      </c>
      <c r="D468">
        <v>1.0449613600000001</v>
      </c>
    </row>
    <row r="469" spans="1:4" x14ac:dyDescent="0.2">
      <c r="A469" s="19" t="s">
        <v>1983</v>
      </c>
      <c r="B469">
        <v>21000</v>
      </c>
      <c r="C469">
        <v>1</v>
      </c>
      <c r="D469">
        <v>-0.98685035714285718</v>
      </c>
    </row>
    <row r="470" spans="1:4" x14ac:dyDescent="0.2">
      <c r="A470" s="19" t="s">
        <v>1376</v>
      </c>
      <c r="B470">
        <v>21000</v>
      </c>
      <c r="C470">
        <v>1</v>
      </c>
      <c r="D470">
        <v>0.54536150769230773</v>
      </c>
    </row>
    <row r="471" spans="1:4" x14ac:dyDescent="0.2">
      <c r="A471" s="9" t="s">
        <v>546</v>
      </c>
      <c r="B471" s="11">
        <v>40000</v>
      </c>
      <c r="C471">
        <v>12</v>
      </c>
      <c r="D471" s="17">
        <v>0.13883966327822739</v>
      </c>
    </row>
    <row r="472" spans="1:4" x14ac:dyDescent="0.2">
      <c r="A472" s="19" t="s">
        <v>1479</v>
      </c>
      <c r="B472">
        <v>40000</v>
      </c>
      <c r="C472">
        <v>1</v>
      </c>
      <c r="D472">
        <v>-0.32368843000000003</v>
      </c>
    </row>
    <row r="473" spans="1:4" x14ac:dyDescent="0.2">
      <c r="A473" s="19" t="s">
        <v>1607</v>
      </c>
      <c r="B473">
        <v>40000</v>
      </c>
      <c r="C473">
        <v>4</v>
      </c>
      <c r="D473">
        <v>5.985999378122308E-2</v>
      </c>
    </row>
    <row r="474" spans="1:4" x14ac:dyDescent="0.2">
      <c r="A474" s="19" t="s">
        <v>879</v>
      </c>
      <c r="B474">
        <v>40000</v>
      </c>
      <c r="C474">
        <v>1</v>
      </c>
      <c r="D474">
        <v>-0.39267233333333335</v>
      </c>
    </row>
    <row r="475" spans="1:4" x14ac:dyDescent="0.2">
      <c r="A475" s="19" t="s">
        <v>851</v>
      </c>
      <c r="B475">
        <v>40000</v>
      </c>
      <c r="C475">
        <v>1</v>
      </c>
      <c r="D475">
        <v>-2.969275E-2</v>
      </c>
    </row>
    <row r="476" spans="1:4" x14ac:dyDescent="0.2">
      <c r="A476" s="19" t="s">
        <v>1239</v>
      </c>
      <c r="B476">
        <v>40000</v>
      </c>
      <c r="C476">
        <v>2</v>
      </c>
      <c r="D476">
        <v>0.76210124000000001</v>
      </c>
    </row>
    <row r="477" spans="1:4" x14ac:dyDescent="0.2">
      <c r="A477" s="19" t="s">
        <v>2547</v>
      </c>
      <c r="B477">
        <v>40000</v>
      </c>
      <c r="C477">
        <v>1</v>
      </c>
      <c r="D477">
        <v>0.1804442075471698</v>
      </c>
    </row>
    <row r="478" spans="1:4" x14ac:dyDescent="0.2">
      <c r="A478" s="19" t="s">
        <v>1186</v>
      </c>
      <c r="B478">
        <v>40000</v>
      </c>
      <c r="C478">
        <v>2</v>
      </c>
      <c r="D478">
        <v>0.23402140499999996</v>
      </c>
    </row>
    <row r="479" spans="1:4" x14ac:dyDescent="0.2">
      <c r="A479" s="9" t="s">
        <v>211</v>
      </c>
      <c r="B479" s="11">
        <v>22000</v>
      </c>
      <c r="C479">
        <v>10</v>
      </c>
      <c r="D479" s="17">
        <v>0.13832992712121214</v>
      </c>
    </row>
    <row r="480" spans="1:4" x14ac:dyDescent="0.2">
      <c r="A480" s="19" t="s">
        <v>455</v>
      </c>
      <c r="B480">
        <v>22000</v>
      </c>
      <c r="C480">
        <v>1</v>
      </c>
      <c r="D480">
        <v>-0.95642539999999998</v>
      </c>
    </row>
    <row r="481" spans="1:4" x14ac:dyDescent="0.2">
      <c r="A481" s="19" t="s">
        <v>2292</v>
      </c>
      <c r="B481">
        <v>22000</v>
      </c>
      <c r="C481">
        <v>1</v>
      </c>
      <c r="D481">
        <v>1.5323764761904761</v>
      </c>
    </row>
    <row r="482" spans="1:4" x14ac:dyDescent="0.2">
      <c r="A482" s="19" t="s">
        <v>995</v>
      </c>
      <c r="B482">
        <v>22000</v>
      </c>
      <c r="C482">
        <v>1</v>
      </c>
      <c r="D482">
        <v>-2.6062053571428573E-2</v>
      </c>
    </row>
    <row r="483" spans="1:4" x14ac:dyDescent="0.2">
      <c r="A483" s="19" t="s">
        <v>847</v>
      </c>
      <c r="B483">
        <v>22000</v>
      </c>
      <c r="C483">
        <v>1</v>
      </c>
      <c r="D483">
        <v>-0.91836254545454543</v>
      </c>
    </row>
    <row r="484" spans="1:4" x14ac:dyDescent="0.2">
      <c r="A484" s="19" t="s">
        <v>1478</v>
      </c>
      <c r="B484">
        <v>22000</v>
      </c>
      <c r="C484">
        <v>1</v>
      </c>
      <c r="D484">
        <v>-0.33205936666666669</v>
      </c>
    </row>
    <row r="485" spans="1:4" x14ac:dyDescent="0.2">
      <c r="A485" s="19" t="s">
        <v>1555</v>
      </c>
      <c r="B485">
        <v>22000</v>
      </c>
      <c r="C485">
        <v>1</v>
      </c>
      <c r="D485">
        <v>1.2825208214285715</v>
      </c>
    </row>
    <row r="486" spans="1:4" x14ac:dyDescent="0.2">
      <c r="A486" s="19" t="s">
        <v>1173</v>
      </c>
      <c r="B486">
        <v>22000</v>
      </c>
      <c r="C486">
        <v>1</v>
      </c>
      <c r="D486">
        <v>-0.57830257142857144</v>
      </c>
    </row>
    <row r="487" spans="1:4" x14ac:dyDescent="0.2">
      <c r="A487" s="19" t="s">
        <v>1967</v>
      </c>
      <c r="B487">
        <v>22000</v>
      </c>
      <c r="C487">
        <v>1</v>
      </c>
      <c r="D487">
        <v>1.1507070857142858</v>
      </c>
    </row>
    <row r="488" spans="1:4" x14ac:dyDescent="0.2">
      <c r="A488" s="19" t="s">
        <v>951</v>
      </c>
      <c r="B488">
        <v>22000</v>
      </c>
      <c r="C488">
        <v>1</v>
      </c>
      <c r="D488">
        <v>0.48383779999999998</v>
      </c>
    </row>
    <row r="489" spans="1:4" x14ac:dyDescent="0.2">
      <c r="A489" s="19" t="s">
        <v>284</v>
      </c>
      <c r="B489">
        <v>22000</v>
      </c>
      <c r="C489">
        <v>1</v>
      </c>
      <c r="D489">
        <v>-0.254930975</v>
      </c>
    </row>
    <row r="490" spans="1:4" x14ac:dyDescent="0.2">
      <c r="A490" s="9" t="s">
        <v>786</v>
      </c>
      <c r="B490" s="11">
        <v>11000</v>
      </c>
      <c r="C490">
        <v>7</v>
      </c>
      <c r="D490" s="17">
        <v>0.1339484498866213</v>
      </c>
    </row>
    <row r="491" spans="1:4" x14ac:dyDescent="0.2">
      <c r="A491" s="19" t="s">
        <v>737</v>
      </c>
      <c r="B491">
        <v>11000</v>
      </c>
      <c r="C491">
        <v>1</v>
      </c>
      <c r="D491">
        <v>0.37492308749999997</v>
      </c>
    </row>
    <row r="492" spans="1:4" x14ac:dyDescent="0.2">
      <c r="A492" s="19" t="s">
        <v>102</v>
      </c>
      <c r="B492">
        <v>11000</v>
      </c>
      <c r="C492">
        <v>2</v>
      </c>
      <c r="D492">
        <v>0.19958588680555556</v>
      </c>
    </row>
    <row r="493" spans="1:4" x14ac:dyDescent="0.2">
      <c r="A493" s="19" t="s">
        <v>721</v>
      </c>
      <c r="B493">
        <v>11000</v>
      </c>
      <c r="C493">
        <v>1</v>
      </c>
      <c r="D493">
        <v>0.96200208571428569</v>
      </c>
    </row>
    <row r="494" spans="1:4" x14ac:dyDescent="0.2">
      <c r="A494" s="19" t="s">
        <v>1740</v>
      </c>
      <c r="B494">
        <v>11000</v>
      </c>
      <c r="C494">
        <v>1</v>
      </c>
      <c r="D494">
        <v>-0.30914413333333335</v>
      </c>
    </row>
    <row r="495" spans="1:4" x14ac:dyDescent="0.2">
      <c r="A495" s="19" t="s">
        <v>2186</v>
      </c>
      <c r="B495">
        <v>11000</v>
      </c>
      <c r="C495">
        <v>1</v>
      </c>
      <c r="D495">
        <v>-1.690065E-2</v>
      </c>
    </row>
    <row r="496" spans="1:4" x14ac:dyDescent="0.2">
      <c r="A496" s="19" t="s">
        <v>1046</v>
      </c>
      <c r="B496">
        <v>11000</v>
      </c>
      <c r="C496">
        <v>1</v>
      </c>
      <c r="D496">
        <v>-0.47241301428571431</v>
      </c>
    </row>
    <row r="497" spans="1:4" x14ac:dyDescent="0.2">
      <c r="A497" s="9" t="s">
        <v>628</v>
      </c>
      <c r="B497" s="11">
        <v>11000</v>
      </c>
      <c r="C497">
        <v>6</v>
      </c>
      <c r="D497" s="17">
        <v>0.12902778285851102</v>
      </c>
    </row>
    <row r="498" spans="1:4" x14ac:dyDescent="0.2">
      <c r="A498" s="19" t="s">
        <v>1766</v>
      </c>
      <c r="B498">
        <v>11000</v>
      </c>
      <c r="C498">
        <v>1</v>
      </c>
      <c r="D498">
        <v>-0.95649375999999997</v>
      </c>
    </row>
    <row r="499" spans="1:4" x14ac:dyDescent="0.2">
      <c r="A499" s="19" t="s">
        <v>616</v>
      </c>
      <c r="B499">
        <v>11000</v>
      </c>
      <c r="C499">
        <v>1</v>
      </c>
      <c r="D499">
        <v>1.375033575</v>
      </c>
    </row>
    <row r="500" spans="1:4" x14ac:dyDescent="0.2">
      <c r="A500" s="19" t="s">
        <v>2248</v>
      </c>
      <c r="B500">
        <v>11000</v>
      </c>
      <c r="C500">
        <v>1</v>
      </c>
      <c r="D500">
        <v>-0.43948319090909088</v>
      </c>
    </row>
    <row r="501" spans="1:4" x14ac:dyDescent="0.2">
      <c r="A501" s="19" t="s">
        <v>2741</v>
      </c>
      <c r="B501">
        <v>11000</v>
      </c>
      <c r="C501">
        <v>1</v>
      </c>
      <c r="D501">
        <v>0.69912700000000005</v>
      </c>
    </row>
    <row r="502" spans="1:4" x14ac:dyDescent="0.2">
      <c r="A502" s="19" t="s">
        <v>1734</v>
      </c>
      <c r="B502">
        <v>11000</v>
      </c>
      <c r="C502">
        <v>1</v>
      </c>
      <c r="D502">
        <v>0.71357358918918923</v>
      </c>
    </row>
    <row r="503" spans="1:4" x14ac:dyDescent="0.2">
      <c r="A503" s="19" t="s">
        <v>1615</v>
      </c>
      <c r="B503">
        <v>11000</v>
      </c>
      <c r="C503">
        <v>1</v>
      </c>
      <c r="D503">
        <v>-0.61759051612903226</v>
      </c>
    </row>
    <row r="504" spans="1:4" x14ac:dyDescent="0.2">
      <c r="A504" s="9" t="s">
        <v>908</v>
      </c>
      <c r="B504" s="11">
        <v>11000</v>
      </c>
      <c r="C504">
        <v>4</v>
      </c>
      <c r="D504" s="17">
        <v>0.11851110555555555</v>
      </c>
    </row>
    <row r="505" spans="1:4" x14ac:dyDescent="0.2">
      <c r="A505" s="19" t="s">
        <v>1949</v>
      </c>
      <c r="B505">
        <v>11000</v>
      </c>
      <c r="C505">
        <v>1</v>
      </c>
      <c r="D505">
        <v>0.59575982222222224</v>
      </c>
    </row>
    <row r="506" spans="1:4" x14ac:dyDescent="0.2">
      <c r="A506" s="19" t="s">
        <v>909</v>
      </c>
      <c r="B506">
        <v>11000</v>
      </c>
      <c r="C506">
        <v>1</v>
      </c>
      <c r="D506">
        <v>0.95718366666666665</v>
      </c>
    </row>
    <row r="507" spans="1:4" x14ac:dyDescent="0.2">
      <c r="A507" s="19" t="s">
        <v>1219</v>
      </c>
      <c r="B507">
        <v>11000</v>
      </c>
      <c r="C507">
        <v>1</v>
      </c>
      <c r="D507">
        <v>-0.99663333333333337</v>
      </c>
    </row>
    <row r="508" spans="1:4" x14ac:dyDescent="0.2">
      <c r="A508" s="19" t="s">
        <v>2539</v>
      </c>
      <c r="B508">
        <v>11000</v>
      </c>
      <c r="C508">
        <v>1</v>
      </c>
      <c r="D508">
        <v>-8.2265733333333327E-2</v>
      </c>
    </row>
    <row r="509" spans="1:4" x14ac:dyDescent="0.2">
      <c r="A509" s="9" t="s">
        <v>1471</v>
      </c>
      <c r="B509" s="11">
        <v>5000</v>
      </c>
      <c r="C509">
        <v>3</v>
      </c>
      <c r="D509" s="17">
        <v>0.1170032874074074</v>
      </c>
    </row>
    <row r="510" spans="1:4" x14ac:dyDescent="0.2">
      <c r="A510" s="19" t="s">
        <v>586</v>
      </c>
      <c r="B510">
        <v>5000</v>
      </c>
      <c r="C510">
        <v>1</v>
      </c>
      <c r="D510">
        <v>-0.48057631666666667</v>
      </c>
    </row>
    <row r="511" spans="1:4" x14ac:dyDescent="0.2">
      <c r="A511" s="19" t="s">
        <v>2256</v>
      </c>
      <c r="B511">
        <v>5000</v>
      </c>
      <c r="C511">
        <v>2</v>
      </c>
      <c r="D511">
        <v>0.41579308944444443</v>
      </c>
    </row>
    <row r="512" spans="1:4" x14ac:dyDescent="0.2">
      <c r="A512" s="9" t="s">
        <v>845</v>
      </c>
      <c r="B512" s="11">
        <v>2000</v>
      </c>
      <c r="C512">
        <v>6</v>
      </c>
      <c r="D512" s="17">
        <v>8.5466998620482848E-2</v>
      </c>
    </row>
    <row r="513" spans="1:4" x14ac:dyDescent="0.2">
      <c r="A513" s="19" t="s">
        <v>660</v>
      </c>
      <c r="B513">
        <v>2000</v>
      </c>
      <c r="C513">
        <v>1</v>
      </c>
      <c r="D513">
        <v>1.5602104000000001</v>
      </c>
    </row>
    <row r="514" spans="1:4" x14ac:dyDescent="0.2">
      <c r="A514" s="19" t="s">
        <v>2017</v>
      </c>
      <c r="B514">
        <v>2000</v>
      </c>
      <c r="C514">
        <v>1</v>
      </c>
      <c r="D514">
        <v>-0.50832702631578952</v>
      </c>
    </row>
    <row r="515" spans="1:4" x14ac:dyDescent="0.2">
      <c r="A515" s="19" t="s">
        <v>1085</v>
      </c>
      <c r="B515">
        <v>2000</v>
      </c>
      <c r="C515">
        <v>1</v>
      </c>
      <c r="D515">
        <v>0.2737438888888889</v>
      </c>
    </row>
    <row r="516" spans="1:4" x14ac:dyDescent="0.2">
      <c r="A516" s="19" t="s">
        <v>1837</v>
      </c>
      <c r="B516">
        <v>2000</v>
      </c>
      <c r="C516">
        <v>1</v>
      </c>
      <c r="D516">
        <v>-0.57558450000000005</v>
      </c>
    </row>
    <row r="517" spans="1:4" x14ac:dyDescent="0.2">
      <c r="A517" s="19" t="s">
        <v>951</v>
      </c>
      <c r="B517">
        <v>2000</v>
      </c>
      <c r="C517">
        <v>1</v>
      </c>
      <c r="D517">
        <v>-0.62333026315789475</v>
      </c>
    </row>
    <row r="518" spans="1:4" x14ac:dyDescent="0.2">
      <c r="A518" s="19" t="s">
        <v>1294</v>
      </c>
      <c r="B518">
        <v>2000</v>
      </c>
      <c r="C518">
        <v>1</v>
      </c>
      <c r="D518">
        <v>0.38608949230769229</v>
      </c>
    </row>
    <row r="519" spans="1:4" x14ac:dyDescent="0.2">
      <c r="A519" s="9" t="s">
        <v>1827</v>
      </c>
      <c r="B519" s="11">
        <v>27000</v>
      </c>
      <c r="C519">
        <v>3</v>
      </c>
      <c r="D519" s="17">
        <v>6.0342303179487182E-2</v>
      </c>
    </row>
    <row r="520" spans="1:4" x14ac:dyDescent="0.2">
      <c r="A520" s="19" t="s">
        <v>2739</v>
      </c>
      <c r="B520">
        <v>27000</v>
      </c>
      <c r="C520">
        <v>1</v>
      </c>
      <c r="D520">
        <v>0.79252256799999998</v>
      </c>
    </row>
    <row r="521" spans="1:4" x14ac:dyDescent="0.2">
      <c r="A521" s="19" t="s">
        <v>2301</v>
      </c>
      <c r="B521">
        <v>27000</v>
      </c>
      <c r="C521">
        <v>1</v>
      </c>
      <c r="D521">
        <v>-0.45393351999999998</v>
      </c>
    </row>
    <row r="522" spans="1:4" x14ac:dyDescent="0.2">
      <c r="A522" s="19" t="s">
        <v>475</v>
      </c>
      <c r="B522">
        <v>27000</v>
      </c>
      <c r="C522">
        <v>1</v>
      </c>
      <c r="D522">
        <v>-0.15756213846153846</v>
      </c>
    </row>
    <row r="523" spans="1:4" x14ac:dyDescent="0.2">
      <c r="A523" s="9" t="s">
        <v>1276</v>
      </c>
      <c r="B523" s="11">
        <v>22000</v>
      </c>
      <c r="C523">
        <v>5</v>
      </c>
      <c r="D523" s="17">
        <v>2.1539300000000015E-2</v>
      </c>
    </row>
    <row r="524" spans="1:4" x14ac:dyDescent="0.2">
      <c r="A524" s="19" t="s">
        <v>2897</v>
      </c>
      <c r="B524">
        <v>22000</v>
      </c>
      <c r="C524">
        <v>1</v>
      </c>
      <c r="D524">
        <v>0.51210984000000004</v>
      </c>
    </row>
    <row r="525" spans="1:4" x14ac:dyDescent="0.2">
      <c r="A525" s="19" t="s">
        <v>2913</v>
      </c>
      <c r="B525">
        <v>22000</v>
      </c>
      <c r="C525">
        <v>1</v>
      </c>
      <c r="D525">
        <v>-0.85324166666666668</v>
      </c>
    </row>
    <row r="526" spans="1:4" x14ac:dyDescent="0.2">
      <c r="A526" s="19" t="s">
        <v>2451</v>
      </c>
      <c r="B526">
        <v>22000</v>
      </c>
      <c r="C526">
        <v>1</v>
      </c>
      <c r="D526">
        <v>-0.11078460666666666</v>
      </c>
    </row>
    <row r="527" spans="1:4" x14ac:dyDescent="0.2">
      <c r="A527" s="19" t="s">
        <v>2934</v>
      </c>
      <c r="B527">
        <v>22000</v>
      </c>
      <c r="C527">
        <v>1</v>
      </c>
      <c r="D527">
        <v>0.67112780000000005</v>
      </c>
    </row>
    <row r="528" spans="1:4" x14ac:dyDescent="0.2">
      <c r="A528" s="19" t="s">
        <v>1023</v>
      </c>
      <c r="B528">
        <v>22000</v>
      </c>
      <c r="C528">
        <v>1</v>
      </c>
      <c r="D528">
        <v>-0.11151486666666667</v>
      </c>
    </row>
    <row r="529" spans="1:4" x14ac:dyDescent="0.2">
      <c r="A529" s="9" t="s">
        <v>1137</v>
      </c>
      <c r="B529" s="11">
        <v>10000</v>
      </c>
      <c r="C529">
        <v>5</v>
      </c>
      <c r="D529" s="17">
        <v>2.0300582190796002E-2</v>
      </c>
    </row>
    <row r="530" spans="1:4" x14ac:dyDescent="0.2">
      <c r="A530" s="19" t="s">
        <v>2017</v>
      </c>
      <c r="B530">
        <v>10000</v>
      </c>
      <c r="C530">
        <v>1</v>
      </c>
      <c r="D530">
        <v>0.44389600689655173</v>
      </c>
    </row>
    <row r="531" spans="1:4" x14ac:dyDescent="0.2">
      <c r="A531" s="19" t="s">
        <v>1586</v>
      </c>
      <c r="B531">
        <v>10000</v>
      </c>
      <c r="C531">
        <v>1</v>
      </c>
      <c r="D531">
        <v>0.10769960000000001</v>
      </c>
    </row>
    <row r="532" spans="1:4" x14ac:dyDescent="0.2">
      <c r="A532" s="19" t="s">
        <v>2258</v>
      </c>
      <c r="B532">
        <v>10000</v>
      </c>
      <c r="C532">
        <v>1</v>
      </c>
      <c r="D532">
        <v>0.33389405</v>
      </c>
    </row>
    <row r="533" spans="1:4" x14ac:dyDescent="0.2">
      <c r="A533" s="19" t="s">
        <v>1585</v>
      </c>
      <c r="B533">
        <v>10000</v>
      </c>
      <c r="C533">
        <v>1</v>
      </c>
      <c r="D533">
        <v>-0.43713763483146068</v>
      </c>
    </row>
    <row r="534" spans="1:4" x14ac:dyDescent="0.2">
      <c r="A534" s="19" t="s">
        <v>1815</v>
      </c>
      <c r="B534">
        <v>10000</v>
      </c>
      <c r="C534">
        <v>1</v>
      </c>
      <c r="D534">
        <v>-0.34684911111111111</v>
      </c>
    </row>
    <row r="535" spans="1:4" x14ac:dyDescent="0.2">
      <c r="A535" s="9" t="s">
        <v>279</v>
      </c>
      <c r="B535" s="11">
        <v>20000</v>
      </c>
      <c r="C535">
        <v>10</v>
      </c>
      <c r="D535" s="17">
        <v>1.9660512409055707E-2</v>
      </c>
    </row>
    <row r="536" spans="1:4" x14ac:dyDescent="0.2">
      <c r="A536" s="19" t="s">
        <v>1261</v>
      </c>
      <c r="B536">
        <v>20000</v>
      </c>
      <c r="C536">
        <v>1</v>
      </c>
      <c r="D536">
        <v>-0.71030702857142858</v>
      </c>
    </row>
    <row r="537" spans="1:4" x14ac:dyDescent="0.2">
      <c r="A537" s="19" t="s">
        <v>1689</v>
      </c>
      <c r="B537">
        <v>20000</v>
      </c>
      <c r="C537">
        <v>1</v>
      </c>
      <c r="D537">
        <v>0.32527995652173913</v>
      </c>
    </row>
    <row r="538" spans="1:4" x14ac:dyDescent="0.2">
      <c r="A538" s="19" t="s">
        <v>280</v>
      </c>
      <c r="B538">
        <v>20000</v>
      </c>
      <c r="C538">
        <v>1</v>
      </c>
      <c r="D538">
        <v>0.47146183333333336</v>
      </c>
    </row>
    <row r="539" spans="1:4" x14ac:dyDescent="0.2">
      <c r="A539" s="19" t="s">
        <v>2248</v>
      </c>
      <c r="B539">
        <v>20000</v>
      </c>
      <c r="C539">
        <v>1</v>
      </c>
      <c r="D539">
        <v>0.19922010666666667</v>
      </c>
    </row>
    <row r="540" spans="1:4" x14ac:dyDescent="0.2">
      <c r="A540" s="19" t="s">
        <v>1815</v>
      </c>
      <c r="B540">
        <v>20000</v>
      </c>
      <c r="C540">
        <v>1</v>
      </c>
      <c r="D540">
        <v>0.10459133333333333</v>
      </c>
    </row>
    <row r="541" spans="1:4" x14ac:dyDescent="0.2">
      <c r="A541" s="19" t="s">
        <v>1235</v>
      </c>
      <c r="B541">
        <v>20000</v>
      </c>
      <c r="C541">
        <v>1</v>
      </c>
      <c r="D541">
        <v>-0.76690121333333339</v>
      </c>
    </row>
    <row r="542" spans="1:4" x14ac:dyDescent="0.2">
      <c r="A542" s="19" t="s">
        <v>2161</v>
      </c>
      <c r="B542">
        <v>20000</v>
      </c>
      <c r="C542">
        <v>1</v>
      </c>
      <c r="D542">
        <v>-0.35572922448979594</v>
      </c>
    </row>
    <row r="543" spans="1:4" x14ac:dyDescent="0.2">
      <c r="A543" s="19" t="s">
        <v>2815</v>
      </c>
      <c r="B543">
        <v>20000</v>
      </c>
      <c r="C543">
        <v>1</v>
      </c>
      <c r="D543">
        <v>-0.28689177931034482</v>
      </c>
    </row>
    <row r="544" spans="1:4" x14ac:dyDescent="0.2">
      <c r="A544" s="19" t="s">
        <v>922</v>
      </c>
      <c r="B544">
        <v>20000</v>
      </c>
      <c r="C544">
        <v>1</v>
      </c>
      <c r="D544">
        <v>-0.22306082727272727</v>
      </c>
    </row>
    <row r="545" spans="1:4" x14ac:dyDescent="0.2">
      <c r="A545" s="19" t="s">
        <v>2966</v>
      </c>
      <c r="B545">
        <v>20000</v>
      </c>
      <c r="C545">
        <v>1</v>
      </c>
      <c r="D545">
        <v>1.4389419672131147</v>
      </c>
    </row>
    <row r="546" spans="1:4" x14ac:dyDescent="0.2">
      <c r="A546" s="9" t="s">
        <v>1333</v>
      </c>
      <c r="B546" s="11">
        <v>10000</v>
      </c>
      <c r="C546">
        <v>5</v>
      </c>
      <c r="D546" s="17">
        <v>1.1267179536036042E-2</v>
      </c>
    </row>
    <row r="547" spans="1:4" x14ac:dyDescent="0.2">
      <c r="A547" s="19" t="s">
        <v>1334</v>
      </c>
      <c r="B547">
        <v>10000</v>
      </c>
      <c r="C547">
        <v>1</v>
      </c>
      <c r="D547">
        <v>1.4911685135135135</v>
      </c>
    </row>
    <row r="548" spans="1:4" x14ac:dyDescent="0.2">
      <c r="A548" s="19" t="s">
        <v>2123</v>
      </c>
      <c r="B548">
        <v>10000</v>
      </c>
      <c r="C548">
        <v>1</v>
      </c>
      <c r="D548">
        <v>-0.8759535625</v>
      </c>
    </row>
    <row r="549" spans="1:4" x14ac:dyDescent="0.2">
      <c r="A549" s="19" t="s">
        <v>2229</v>
      </c>
      <c r="B549">
        <v>10000</v>
      </c>
      <c r="C549">
        <v>1</v>
      </c>
      <c r="D549">
        <v>4.6666666666666669E-2</v>
      </c>
    </row>
    <row r="550" spans="1:4" x14ac:dyDescent="0.2">
      <c r="A550" s="19" t="s">
        <v>2526</v>
      </c>
      <c r="B550">
        <v>10000</v>
      </c>
      <c r="C550">
        <v>1</v>
      </c>
      <c r="D550">
        <v>-0.51087079999999996</v>
      </c>
    </row>
    <row r="551" spans="1:4" x14ac:dyDescent="0.2">
      <c r="A551" s="19" t="s">
        <v>1696</v>
      </c>
      <c r="B551">
        <v>10000</v>
      </c>
      <c r="C551">
        <v>1</v>
      </c>
      <c r="D551">
        <v>-9.4674919999999996E-2</v>
      </c>
    </row>
    <row r="552" spans="1:4" x14ac:dyDescent="0.2">
      <c r="A552" s="9" t="s">
        <v>1671</v>
      </c>
      <c r="B552" s="11">
        <v>14000</v>
      </c>
      <c r="C552">
        <v>5</v>
      </c>
      <c r="D552" s="17">
        <v>-4.3507086723570286E-3</v>
      </c>
    </row>
    <row r="553" spans="1:4" x14ac:dyDescent="0.2">
      <c r="A553" s="19" t="s">
        <v>1967</v>
      </c>
      <c r="B553">
        <v>14000</v>
      </c>
      <c r="C553">
        <v>1</v>
      </c>
      <c r="D553">
        <v>-0.25617824705882353</v>
      </c>
    </row>
    <row r="554" spans="1:4" x14ac:dyDescent="0.2">
      <c r="A554" s="19" t="s">
        <v>2113</v>
      </c>
      <c r="B554">
        <v>14000</v>
      </c>
      <c r="C554">
        <v>1</v>
      </c>
      <c r="D554">
        <v>0.77449650588235297</v>
      </c>
    </row>
    <row r="555" spans="1:4" x14ac:dyDescent="0.2">
      <c r="A555" s="19" t="s">
        <v>1027</v>
      </c>
      <c r="B555">
        <v>14000</v>
      </c>
      <c r="C555">
        <v>1</v>
      </c>
      <c r="D555">
        <v>0.18178015454545454</v>
      </c>
    </row>
    <row r="556" spans="1:4" x14ac:dyDescent="0.2">
      <c r="A556" s="19" t="s">
        <v>2444</v>
      </c>
      <c r="B556">
        <v>14000</v>
      </c>
      <c r="C556">
        <v>1</v>
      </c>
      <c r="D556">
        <v>6.8154812499999995E-2</v>
      </c>
    </row>
    <row r="557" spans="1:4" x14ac:dyDescent="0.2">
      <c r="A557" s="19" t="s">
        <v>2060</v>
      </c>
      <c r="B557">
        <v>14000</v>
      </c>
      <c r="C557">
        <v>1</v>
      </c>
      <c r="D557">
        <v>-0.79000676923076918</v>
      </c>
    </row>
    <row r="558" spans="1:4" x14ac:dyDescent="0.2">
      <c r="A558" s="9" t="s">
        <v>150</v>
      </c>
      <c r="B558" s="11">
        <v>26000</v>
      </c>
      <c r="C558">
        <v>12</v>
      </c>
      <c r="D558" s="17">
        <v>-9.0053134286783298E-3</v>
      </c>
    </row>
    <row r="559" spans="1:4" x14ac:dyDescent="0.2">
      <c r="A559" s="19" t="s">
        <v>2024</v>
      </c>
      <c r="B559">
        <v>26000</v>
      </c>
      <c r="C559">
        <v>1</v>
      </c>
      <c r="D559">
        <v>-0.42933270000000001</v>
      </c>
    </row>
    <row r="560" spans="1:4" x14ac:dyDescent="0.2">
      <c r="A560" s="19" t="s">
        <v>1673</v>
      </c>
      <c r="B560">
        <v>26000</v>
      </c>
      <c r="C560">
        <v>1</v>
      </c>
      <c r="D560">
        <v>-0.10073740909090909</v>
      </c>
    </row>
    <row r="561" spans="1:4" x14ac:dyDescent="0.2">
      <c r="A561" s="19" t="s">
        <v>2199</v>
      </c>
      <c r="B561">
        <v>26000</v>
      </c>
      <c r="C561">
        <v>1</v>
      </c>
      <c r="D561">
        <v>0.84228478947368424</v>
      </c>
    </row>
    <row r="562" spans="1:4" x14ac:dyDescent="0.2">
      <c r="A562" s="19" t="s">
        <v>274</v>
      </c>
      <c r="B562">
        <v>26000</v>
      </c>
      <c r="C562">
        <v>2</v>
      </c>
      <c r="D562">
        <v>0.50033373333333331</v>
      </c>
    </row>
    <row r="563" spans="1:4" x14ac:dyDescent="0.2">
      <c r="A563" s="19" t="s">
        <v>1556</v>
      </c>
      <c r="B563">
        <v>26000</v>
      </c>
      <c r="C563">
        <v>1</v>
      </c>
      <c r="D563">
        <v>-0.5634219777777778</v>
      </c>
    </row>
    <row r="564" spans="1:4" x14ac:dyDescent="0.2">
      <c r="A564" s="19" t="s">
        <v>882</v>
      </c>
      <c r="B564">
        <v>26000</v>
      </c>
      <c r="C564">
        <v>1</v>
      </c>
      <c r="D564">
        <v>-0.19855755555555554</v>
      </c>
    </row>
    <row r="565" spans="1:4" x14ac:dyDescent="0.2">
      <c r="A565" s="19" t="s">
        <v>1828</v>
      </c>
      <c r="B565">
        <v>26000</v>
      </c>
      <c r="C565">
        <v>1</v>
      </c>
      <c r="D565">
        <v>-0.10132024000000001</v>
      </c>
    </row>
    <row r="566" spans="1:4" x14ac:dyDescent="0.2">
      <c r="A566" s="19" t="s">
        <v>593</v>
      </c>
      <c r="B566">
        <v>26000</v>
      </c>
      <c r="C566">
        <v>2</v>
      </c>
      <c r="D566">
        <v>-0.17402905760869566</v>
      </c>
    </row>
    <row r="567" spans="1:4" x14ac:dyDescent="0.2">
      <c r="A567" s="19" t="s">
        <v>226</v>
      </c>
      <c r="B567">
        <v>26000</v>
      </c>
      <c r="C567">
        <v>1</v>
      </c>
      <c r="D567">
        <v>0.28726963750000001</v>
      </c>
    </row>
    <row r="568" spans="1:4" x14ac:dyDescent="0.2">
      <c r="A568" s="19" t="s">
        <v>1124</v>
      </c>
      <c r="B568">
        <v>26000</v>
      </c>
      <c r="C568">
        <v>1</v>
      </c>
      <c r="D568">
        <v>-0.49685765714285712</v>
      </c>
    </row>
    <row r="569" spans="1:4" x14ac:dyDescent="0.2">
      <c r="A569" s="9" t="s">
        <v>456</v>
      </c>
      <c r="B569" s="11">
        <v>19000</v>
      </c>
      <c r="C569">
        <v>3</v>
      </c>
      <c r="D569" s="17">
        <v>-1.0415157814720091E-2</v>
      </c>
    </row>
    <row r="570" spans="1:4" x14ac:dyDescent="0.2">
      <c r="A570" s="19" t="s">
        <v>1092</v>
      </c>
      <c r="B570">
        <v>19000</v>
      </c>
      <c r="C570">
        <v>1</v>
      </c>
      <c r="D570">
        <v>0.52792328235294117</v>
      </c>
    </row>
    <row r="571" spans="1:4" x14ac:dyDescent="0.2">
      <c r="A571" s="19" t="s">
        <v>457</v>
      </c>
      <c r="B571">
        <v>19000</v>
      </c>
      <c r="C571">
        <v>1</v>
      </c>
      <c r="D571">
        <v>-0.67030201666666667</v>
      </c>
    </row>
    <row r="572" spans="1:4" x14ac:dyDescent="0.2">
      <c r="A572" s="19" t="s">
        <v>2358</v>
      </c>
      <c r="B572">
        <v>19000</v>
      </c>
      <c r="C572">
        <v>1</v>
      </c>
      <c r="D572">
        <v>0.11113326086956522</v>
      </c>
    </row>
    <row r="573" spans="1:4" x14ac:dyDescent="0.2">
      <c r="A573" s="9" t="s">
        <v>976</v>
      </c>
      <c r="B573" s="11">
        <v>18000</v>
      </c>
      <c r="C573">
        <v>4</v>
      </c>
      <c r="D573" s="17">
        <v>-4.007600491071428E-2</v>
      </c>
    </row>
    <row r="574" spans="1:4" x14ac:dyDescent="0.2">
      <c r="A574" s="19" t="s">
        <v>2371</v>
      </c>
      <c r="B574">
        <v>18000</v>
      </c>
      <c r="C574">
        <v>1</v>
      </c>
      <c r="D574">
        <v>0.30802447500000002</v>
      </c>
    </row>
    <row r="575" spans="1:4" x14ac:dyDescent="0.2">
      <c r="A575" s="19" t="s">
        <v>1787</v>
      </c>
      <c r="B575">
        <v>18000</v>
      </c>
      <c r="C575">
        <v>1</v>
      </c>
      <c r="D575">
        <v>-0.78115825714285714</v>
      </c>
    </row>
    <row r="576" spans="1:4" x14ac:dyDescent="0.2">
      <c r="A576" s="19" t="s">
        <v>1146</v>
      </c>
      <c r="B576">
        <v>18000</v>
      </c>
      <c r="C576">
        <v>1</v>
      </c>
      <c r="D576">
        <v>0.32078245</v>
      </c>
    </row>
    <row r="577" spans="1:4" x14ac:dyDescent="0.2">
      <c r="A577" s="19" t="s">
        <v>977</v>
      </c>
      <c r="B577">
        <v>18000</v>
      </c>
      <c r="C577">
        <v>1</v>
      </c>
      <c r="D577">
        <v>-7.9526874999999997E-3</v>
      </c>
    </row>
    <row r="578" spans="1:4" x14ac:dyDescent="0.2">
      <c r="A578" s="9" t="s">
        <v>379</v>
      </c>
      <c r="B578" s="11">
        <v>4000</v>
      </c>
      <c r="C578">
        <v>3</v>
      </c>
      <c r="D578" s="17">
        <v>-5.0738219047619042E-2</v>
      </c>
    </row>
    <row r="579" spans="1:4" x14ac:dyDescent="0.2">
      <c r="A579" s="19" t="s">
        <v>1663</v>
      </c>
      <c r="B579">
        <v>4000</v>
      </c>
      <c r="C579">
        <v>1</v>
      </c>
      <c r="D579">
        <v>-0.76366185714285717</v>
      </c>
    </row>
    <row r="580" spans="1:4" x14ac:dyDescent="0.2">
      <c r="A580" s="19" t="s">
        <v>2718</v>
      </c>
      <c r="B580">
        <v>4000</v>
      </c>
      <c r="C580">
        <v>1</v>
      </c>
      <c r="D580">
        <v>0.67137500000000006</v>
      </c>
    </row>
    <row r="581" spans="1:4" x14ac:dyDescent="0.2">
      <c r="A581" s="19" t="s">
        <v>380</v>
      </c>
      <c r="B581">
        <v>4000</v>
      </c>
      <c r="C581">
        <v>1</v>
      </c>
      <c r="D581">
        <v>-5.9927800000000003E-2</v>
      </c>
    </row>
    <row r="582" spans="1:4" x14ac:dyDescent="0.2">
      <c r="A582" s="9" t="s">
        <v>335</v>
      </c>
      <c r="B582" s="11">
        <v>3000</v>
      </c>
      <c r="C582">
        <v>5</v>
      </c>
      <c r="D582" s="17">
        <v>-5.1111698896652E-2</v>
      </c>
    </row>
    <row r="583" spans="1:4" x14ac:dyDescent="0.2">
      <c r="A583" s="19" t="s">
        <v>591</v>
      </c>
      <c r="B583">
        <v>3000</v>
      </c>
      <c r="C583">
        <v>1</v>
      </c>
      <c r="D583">
        <v>1.5370136470588236</v>
      </c>
    </row>
    <row r="584" spans="1:4" x14ac:dyDescent="0.2">
      <c r="A584" s="19" t="s">
        <v>1426</v>
      </c>
      <c r="B584">
        <v>3000</v>
      </c>
      <c r="C584">
        <v>1</v>
      </c>
      <c r="D584">
        <v>0.24241460000000001</v>
      </c>
    </row>
    <row r="585" spans="1:4" x14ac:dyDescent="0.2">
      <c r="A585" s="19" t="s">
        <v>846</v>
      </c>
      <c r="B585">
        <v>3000</v>
      </c>
      <c r="C585">
        <v>1</v>
      </c>
      <c r="D585">
        <v>-0.98683175000000001</v>
      </c>
    </row>
    <row r="586" spans="1:4" x14ac:dyDescent="0.2">
      <c r="A586" s="19" t="s">
        <v>274</v>
      </c>
      <c r="B586">
        <v>3000</v>
      </c>
      <c r="C586">
        <v>1</v>
      </c>
      <c r="D586">
        <v>-0.79845662154208363</v>
      </c>
    </row>
    <row r="587" spans="1:4" x14ac:dyDescent="0.2">
      <c r="A587" s="19" t="s">
        <v>646</v>
      </c>
      <c r="B587">
        <v>3000</v>
      </c>
      <c r="C587">
        <v>1</v>
      </c>
      <c r="D587">
        <v>-0.24969837</v>
      </c>
    </row>
    <row r="588" spans="1:4" x14ac:dyDescent="0.2">
      <c r="A588" s="9" t="s">
        <v>1047</v>
      </c>
      <c r="B588" s="11">
        <v>8000</v>
      </c>
      <c r="C588">
        <v>4</v>
      </c>
      <c r="D588" s="17">
        <v>-5.982891981837607E-2</v>
      </c>
    </row>
    <row r="589" spans="1:4" x14ac:dyDescent="0.2">
      <c r="A589" s="19" t="s">
        <v>143</v>
      </c>
      <c r="B589">
        <v>8000</v>
      </c>
      <c r="C589">
        <v>1</v>
      </c>
      <c r="D589">
        <v>9.5741624999999997E-2</v>
      </c>
    </row>
    <row r="590" spans="1:4" x14ac:dyDescent="0.2">
      <c r="A590" s="19" t="s">
        <v>3148</v>
      </c>
      <c r="B590">
        <v>8000</v>
      </c>
      <c r="C590">
        <v>1</v>
      </c>
      <c r="D590">
        <v>0.36450538461538462</v>
      </c>
    </row>
    <row r="591" spans="1:4" x14ac:dyDescent="0.2">
      <c r="A591" s="19" t="s">
        <v>914</v>
      </c>
      <c r="B591">
        <v>8000</v>
      </c>
      <c r="C591">
        <v>1</v>
      </c>
      <c r="D591">
        <v>-0.23823708888888889</v>
      </c>
    </row>
    <row r="592" spans="1:4" x14ac:dyDescent="0.2">
      <c r="A592" s="19" t="s">
        <v>1048</v>
      </c>
      <c r="B592">
        <v>8000</v>
      </c>
      <c r="C592">
        <v>1</v>
      </c>
      <c r="D592">
        <v>-0.4613256</v>
      </c>
    </row>
    <row r="593" spans="1:4" x14ac:dyDescent="0.2">
      <c r="A593" s="9" t="s">
        <v>655</v>
      </c>
      <c r="B593" s="11">
        <v>3000</v>
      </c>
      <c r="C593">
        <v>6</v>
      </c>
      <c r="D593" s="17">
        <v>-9.4795655736563636E-2</v>
      </c>
    </row>
    <row r="594" spans="1:4" x14ac:dyDescent="0.2">
      <c r="A594" s="19" t="s">
        <v>978</v>
      </c>
      <c r="B594">
        <v>3000</v>
      </c>
      <c r="C594">
        <v>1</v>
      </c>
      <c r="D594">
        <v>4.1794666666666667E-2</v>
      </c>
    </row>
    <row r="595" spans="1:4" x14ac:dyDescent="0.2">
      <c r="A595" s="19" t="s">
        <v>1880</v>
      </c>
      <c r="B595">
        <v>3000</v>
      </c>
      <c r="C595">
        <v>1</v>
      </c>
      <c r="D595">
        <v>-0.99933889473684212</v>
      </c>
    </row>
    <row r="596" spans="1:4" x14ac:dyDescent="0.2">
      <c r="A596" s="19" t="s">
        <v>1489</v>
      </c>
      <c r="B596">
        <v>3000</v>
      </c>
      <c r="C596">
        <v>1</v>
      </c>
      <c r="D596">
        <v>-0.35300977777777776</v>
      </c>
    </row>
    <row r="597" spans="1:4" x14ac:dyDescent="0.2">
      <c r="A597" s="19" t="s">
        <v>1745</v>
      </c>
      <c r="B597">
        <v>3000</v>
      </c>
      <c r="C597">
        <v>1</v>
      </c>
      <c r="D597">
        <v>1.839502</v>
      </c>
    </row>
    <row r="598" spans="1:4" x14ac:dyDescent="0.2">
      <c r="A598" s="19" t="s">
        <v>2786</v>
      </c>
      <c r="B598">
        <v>3000</v>
      </c>
      <c r="C598">
        <v>1</v>
      </c>
      <c r="D598">
        <v>-0.97505600000000003</v>
      </c>
    </row>
    <row r="599" spans="1:4" x14ac:dyDescent="0.2">
      <c r="A599" s="19" t="s">
        <v>656</v>
      </c>
      <c r="B599">
        <v>3000</v>
      </c>
      <c r="C599">
        <v>1</v>
      </c>
      <c r="D599">
        <v>-0.12266592857142856</v>
      </c>
    </row>
    <row r="600" spans="1:4" x14ac:dyDescent="0.2">
      <c r="A600" s="9" t="s">
        <v>1936</v>
      </c>
      <c r="B600" s="11">
        <v>3000</v>
      </c>
      <c r="C600">
        <v>3</v>
      </c>
      <c r="D600" s="17">
        <v>-0.10354281524904214</v>
      </c>
    </row>
    <row r="601" spans="1:4" x14ac:dyDescent="0.2">
      <c r="A601" s="19" t="s">
        <v>1937</v>
      </c>
      <c r="B601">
        <v>3000</v>
      </c>
      <c r="C601">
        <v>1</v>
      </c>
      <c r="D601">
        <v>2.3577859999999999E-2</v>
      </c>
    </row>
    <row r="602" spans="1:4" x14ac:dyDescent="0.2">
      <c r="A602" s="19" t="s">
        <v>823</v>
      </c>
      <c r="B602">
        <v>3000</v>
      </c>
      <c r="C602">
        <v>1</v>
      </c>
      <c r="D602">
        <v>-0.10321073333333333</v>
      </c>
    </row>
    <row r="603" spans="1:4" x14ac:dyDescent="0.2">
      <c r="A603" s="19" t="s">
        <v>525</v>
      </c>
      <c r="B603">
        <v>3000</v>
      </c>
      <c r="C603">
        <v>1</v>
      </c>
      <c r="D603">
        <v>-0.23099557241379309</v>
      </c>
    </row>
    <row r="604" spans="1:4" x14ac:dyDescent="0.2">
      <c r="A604" s="9" t="s">
        <v>556</v>
      </c>
      <c r="B604" s="11">
        <v>4000</v>
      </c>
      <c r="C604">
        <v>4</v>
      </c>
      <c r="D604" s="17">
        <v>-0.12693148592123324</v>
      </c>
    </row>
    <row r="605" spans="1:4" x14ac:dyDescent="0.2">
      <c r="A605" s="19" t="s">
        <v>1918</v>
      </c>
      <c r="B605">
        <v>4000</v>
      </c>
      <c r="C605">
        <v>1</v>
      </c>
      <c r="D605">
        <v>0.45791836000000002</v>
      </c>
    </row>
    <row r="606" spans="1:4" x14ac:dyDescent="0.2">
      <c r="A606" s="19" t="s">
        <v>557</v>
      </c>
      <c r="B606">
        <v>4000</v>
      </c>
      <c r="C606">
        <v>1</v>
      </c>
      <c r="D606">
        <v>-0.8540024761904762</v>
      </c>
    </row>
    <row r="607" spans="1:4" x14ac:dyDescent="0.2">
      <c r="A607" s="19" t="s">
        <v>320</v>
      </c>
      <c r="B607">
        <v>4000</v>
      </c>
      <c r="C607">
        <v>1</v>
      </c>
      <c r="D607">
        <v>0.44467870909090906</v>
      </c>
    </row>
    <row r="608" spans="1:4" x14ac:dyDescent="0.2">
      <c r="A608" s="19" t="s">
        <v>1557</v>
      </c>
      <c r="B608">
        <v>4000</v>
      </c>
      <c r="C608">
        <v>1</v>
      </c>
      <c r="D608">
        <v>-0.55632053658536584</v>
      </c>
    </row>
    <row r="609" spans="1:4" x14ac:dyDescent="0.2">
      <c r="A609" s="9" t="s">
        <v>419</v>
      </c>
      <c r="B609" s="11">
        <v>13000</v>
      </c>
      <c r="C609">
        <v>4</v>
      </c>
      <c r="D609" s="17">
        <v>-0.12930007210583744</v>
      </c>
    </row>
    <row r="610" spans="1:4" x14ac:dyDescent="0.2">
      <c r="A610" s="19" t="s">
        <v>420</v>
      </c>
      <c r="B610">
        <v>13000</v>
      </c>
      <c r="C610">
        <v>1</v>
      </c>
      <c r="D610">
        <v>-0.7757571489361702</v>
      </c>
    </row>
    <row r="611" spans="1:4" x14ac:dyDescent="0.2">
      <c r="A611" s="19" t="s">
        <v>1007</v>
      </c>
      <c r="B611">
        <v>13000</v>
      </c>
      <c r="C611">
        <v>1</v>
      </c>
      <c r="D611">
        <v>0.60697430666666663</v>
      </c>
    </row>
    <row r="612" spans="1:4" x14ac:dyDescent="0.2">
      <c r="A612" s="19" t="s">
        <v>1275</v>
      </c>
      <c r="B612">
        <v>13000</v>
      </c>
      <c r="C612">
        <v>2</v>
      </c>
      <c r="D612">
        <v>-0.17420872307692309</v>
      </c>
    </row>
    <row r="613" spans="1:4" x14ac:dyDescent="0.2">
      <c r="A613" s="9" t="s">
        <v>1667</v>
      </c>
      <c r="B613" s="11">
        <v>19000</v>
      </c>
      <c r="C613">
        <v>4</v>
      </c>
      <c r="D613" s="17">
        <v>-0.13470804772157668</v>
      </c>
    </row>
    <row r="614" spans="1:4" x14ac:dyDescent="0.2">
      <c r="A614" s="19" t="s">
        <v>1001</v>
      </c>
      <c r="B614">
        <v>19000</v>
      </c>
      <c r="C614">
        <v>1</v>
      </c>
      <c r="D614">
        <v>-0.88377957142857144</v>
      </c>
    </row>
    <row r="615" spans="1:4" x14ac:dyDescent="0.2">
      <c r="A615" s="19" t="s">
        <v>2162</v>
      </c>
      <c r="B615">
        <v>19000</v>
      </c>
      <c r="C615">
        <v>1</v>
      </c>
      <c r="D615">
        <v>-0.36856878787878788</v>
      </c>
    </row>
    <row r="616" spans="1:4" x14ac:dyDescent="0.2">
      <c r="A616" s="19" t="s">
        <v>2451</v>
      </c>
      <c r="B616">
        <v>19000</v>
      </c>
      <c r="C616">
        <v>1</v>
      </c>
      <c r="D616">
        <v>0.20398016842105263</v>
      </c>
    </row>
    <row r="617" spans="1:4" x14ac:dyDescent="0.2">
      <c r="A617" s="19" t="s">
        <v>2154</v>
      </c>
      <c r="B617">
        <v>19000</v>
      </c>
      <c r="C617">
        <v>1</v>
      </c>
      <c r="D617">
        <v>0.50953599999999999</v>
      </c>
    </row>
    <row r="618" spans="1:4" x14ac:dyDescent="0.2">
      <c r="A618" s="9" t="s">
        <v>101</v>
      </c>
      <c r="B618" s="11">
        <v>14000</v>
      </c>
      <c r="C618">
        <v>4</v>
      </c>
      <c r="D618" s="17">
        <v>-0.14598111885703646</v>
      </c>
    </row>
    <row r="619" spans="1:4" x14ac:dyDescent="0.2">
      <c r="A619" s="19" t="s">
        <v>2633</v>
      </c>
      <c r="B619">
        <v>14000</v>
      </c>
      <c r="C619">
        <v>1</v>
      </c>
      <c r="D619">
        <v>-0.46516829999999998</v>
      </c>
    </row>
    <row r="620" spans="1:4" x14ac:dyDescent="0.2">
      <c r="A620" s="19" t="s">
        <v>102</v>
      </c>
      <c r="B620">
        <v>14000</v>
      </c>
      <c r="C620">
        <v>1</v>
      </c>
      <c r="D620">
        <v>-6.1289151898734177E-2</v>
      </c>
    </row>
    <row r="621" spans="1:4" x14ac:dyDescent="0.2">
      <c r="A621" s="19" t="s">
        <v>1478</v>
      </c>
      <c r="B621">
        <v>14000</v>
      </c>
      <c r="C621">
        <v>1</v>
      </c>
      <c r="D621">
        <v>-0.4356372</v>
      </c>
    </row>
    <row r="622" spans="1:4" x14ac:dyDescent="0.2">
      <c r="A622" s="19" t="s">
        <v>90</v>
      </c>
      <c r="B622">
        <v>14000</v>
      </c>
      <c r="C622">
        <v>1</v>
      </c>
      <c r="D622">
        <v>0.37817017647058826</v>
      </c>
    </row>
    <row r="623" spans="1:4" x14ac:dyDescent="0.2">
      <c r="A623" s="9" t="s">
        <v>1073</v>
      </c>
      <c r="B623" s="11">
        <v>22000</v>
      </c>
      <c r="C623">
        <v>5</v>
      </c>
      <c r="D623" s="17">
        <v>-0.15957544411961722</v>
      </c>
    </row>
    <row r="624" spans="1:4" x14ac:dyDescent="0.2">
      <c r="A624" s="19" t="s">
        <v>2150</v>
      </c>
      <c r="B624">
        <v>22000</v>
      </c>
      <c r="C624">
        <v>1</v>
      </c>
      <c r="D624">
        <v>-0.37060434222222222</v>
      </c>
    </row>
    <row r="625" spans="1:4" x14ac:dyDescent="0.2">
      <c r="A625" s="19" t="s">
        <v>808</v>
      </c>
      <c r="B625">
        <v>22000</v>
      </c>
      <c r="C625">
        <v>1</v>
      </c>
      <c r="D625">
        <v>-0.10514107954545454</v>
      </c>
    </row>
    <row r="626" spans="1:4" x14ac:dyDescent="0.2">
      <c r="A626" s="19" t="s">
        <v>709</v>
      </c>
      <c r="B626">
        <v>22000</v>
      </c>
      <c r="C626">
        <v>1</v>
      </c>
      <c r="D626">
        <v>-4.670177777777778E-2</v>
      </c>
    </row>
    <row r="627" spans="1:4" x14ac:dyDescent="0.2">
      <c r="A627" s="19" t="s">
        <v>1224</v>
      </c>
      <c r="B627">
        <v>22000</v>
      </c>
      <c r="C627">
        <v>1</v>
      </c>
      <c r="D627">
        <v>-0.97350815789473688</v>
      </c>
    </row>
    <row r="628" spans="1:4" x14ac:dyDescent="0.2">
      <c r="A628" s="19" t="s">
        <v>2179</v>
      </c>
      <c r="B628">
        <v>22000</v>
      </c>
      <c r="C628">
        <v>1</v>
      </c>
      <c r="D628">
        <v>0.69807813684210529</v>
      </c>
    </row>
    <row r="629" spans="1:4" x14ac:dyDescent="0.2">
      <c r="A629" s="9" t="s">
        <v>528</v>
      </c>
      <c r="B629" s="11">
        <v>14000</v>
      </c>
      <c r="C629">
        <v>10</v>
      </c>
      <c r="D629" s="17">
        <v>-0.1743137594394574</v>
      </c>
    </row>
    <row r="630" spans="1:4" x14ac:dyDescent="0.2">
      <c r="A630" s="19" t="s">
        <v>1314</v>
      </c>
      <c r="B630">
        <v>14000</v>
      </c>
      <c r="C630">
        <v>1</v>
      </c>
      <c r="D630">
        <v>-0.97594911111111116</v>
      </c>
    </row>
    <row r="631" spans="1:4" x14ac:dyDescent="0.2">
      <c r="A631" s="19" t="s">
        <v>1793</v>
      </c>
      <c r="B631">
        <v>14000</v>
      </c>
      <c r="C631">
        <v>1</v>
      </c>
      <c r="D631">
        <v>-0.72046927272727268</v>
      </c>
    </row>
    <row r="632" spans="1:4" x14ac:dyDescent="0.2">
      <c r="A632" s="19" t="s">
        <v>813</v>
      </c>
      <c r="B632">
        <v>14000</v>
      </c>
      <c r="C632">
        <v>1</v>
      </c>
      <c r="D632">
        <v>-0.47115498</v>
      </c>
    </row>
    <row r="633" spans="1:4" x14ac:dyDescent="0.2">
      <c r="A633" s="19" t="s">
        <v>2287</v>
      </c>
      <c r="B633">
        <v>14000</v>
      </c>
      <c r="C633">
        <v>1</v>
      </c>
      <c r="D633">
        <v>1.0613443199999999</v>
      </c>
    </row>
    <row r="634" spans="1:4" x14ac:dyDescent="0.2">
      <c r="A634" s="19" t="s">
        <v>543</v>
      </c>
      <c r="B634">
        <v>14000</v>
      </c>
      <c r="C634">
        <v>1</v>
      </c>
      <c r="D634">
        <v>-0.44239716000000001</v>
      </c>
    </row>
    <row r="635" spans="1:4" x14ac:dyDescent="0.2">
      <c r="A635" s="19" t="s">
        <v>823</v>
      </c>
      <c r="B635">
        <v>14000</v>
      </c>
      <c r="C635">
        <v>1</v>
      </c>
      <c r="D635">
        <v>0.30553691199999999</v>
      </c>
    </row>
    <row r="636" spans="1:4" x14ac:dyDescent="0.2">
      <c r="A636" s="19" t="s">
        <v>1335</v>
      </c>
      <c r="B636">
        <v>14000</v>
      </c>
      <c r="C636">
        <v>1</v>
      </c>
      <c r="D636">
        <v>-0.68816669856459334</v>
      </c>
    </row>
    <row r="637" spans="1:4" x14ac:dyDescent="0.2">
      <c r="A637" s="19" t="s">
        <v>2299</v>
      </c>
      <c r="B637">
        <v>14000</v>
      </c>
      <c r="C637">
        <v>1</v>
      </c>
      <c r="D637">
        <v>-7.2236964285714286E-2</v>
      </c>
    </row>
    <row r="638" spans="1:4" x14ac:dyDescent="0.2">
      <c r="A638" s="19" t="s">
        <v>1592</v>
      </c>
      <c r="B638">
        <v>14000</v>
      </c>
      <c r="C638">
        <v>2</v>
      </c>
      <c r="D638">
        <v>0.13017768014705883</v>
      </c>
    </row>
    <row r="639" spans="1:4" x14ac:dyDescent="0.2">
      <c r="A639" s="9" t="s">
        <v>1077</v>
      </c>
      <c r="B639" s="11">
        <v>11000</v>
      </c>
      <c r="C639">
        <v>5</v>
      </c>
      <c r="D639" s="17">
        <v>-0.17782005296703296</v>
      </c>
    </row>
    <row r="640" spans="1:4" x14ac:dyDescent="0.2">
      <c r="A640" s="19" t="s">
        <v>2427</v>
      </c>
      <c r="B640">
        <v>11000</v>
      </c>
      <c r="C640">
        <v>1</v>
      </c>
      <c r="D640">
        <v>-0.80605590000000005</v>
      </c>
    </row>
    <row r="641" spans="1:4" x14ac:dyDescent="0.2">
      <c r="A641" s="19" t="s">
        <v>1247</v>
      </c>
      <c r="B641">
        <v>11000</v>
      </c>
      <c r="C641">
        <v>1</v>
      </c>
      <c r="D641">
        <v>0.26169154285714286</v>
      </c>
    </row>
    <row r="642" spans="1:4" x14ac:dyDescent="0.2">
      <c r="A642" s="19" t="s">
        <v>1481</v>
      </c>
      <c r="B642">
        <v>11000</v>
      </c>
      <c r="C642">
        <v>1</v>
      </c>
      <c r="D642">
        <v>-0.3006259</v>
      </c>
    </row>
    <row r="643" spans="1:4" x14ac:dyDescent="0.2">
      <c r="A643" s="19" t="s">
        <v>749</v>
      </c>
      <c r="B643">
        <v>11000</v>
      </c>
      <c r="C643">
        <v>1</v>
      </c>
      <c r="D643">
        <v>-5.8881799999999998E-2</v>
      </c>
    </row>
    <row r="644" spans="1:4" x14ac:dyDescent="0.2">
      <c r="A644" s="19" t="s">
        <v>1078</v>
      </c>
      <c r="B644">
        <v>11000</v>
      </c>
      <c r="C644">
        <v>1</v>
      </c>
      <c r="D644">
        <v>1.4771792307692308E-2</v>
      </c>
    </row>
    <row r="645" spans="1:4" x14ac:dyDescent="0.2">
      <c r="A645" s="9" t="s">
        <v>233</v>
      </c>
      <c r="B645" s="11">
        <v>1000</v>
      </c>
      <c r="C645">
        <v>3</v>
      </c>
      <c r="D645" s="17">
        <v>-0.19126178390804596</v>
      </c>
    </row>
    <row r="646" spans="1:4" x14ac:dyDescent="0.2">
      <c r="A646" s="19" t="s">
        <v>1373</v>
      </c>
      <c r="B646">
        <v>1000</v>
      </c>
      <c r="C646">
        <v>1</v>
      </c>
      <c r="D646">
        <v>-0.14007605172413792</v>
      </c>
    </row>
    <row r="647" spans="1:4" x14ac:dyDescent="0.2">
      <c r="A647" s="19" t="s">
        <v>2441</v>
      </c>
      <c r="B647">
        <v>1000</v>
      </c>
      <c r="C647">
        <v>1</v>
      </c>
      <c r="D647">
        <v>-0.71254329999999999</v>
      </c>
    </row>
    <row r="648" spans="1:4" x14ac:dyDescent="0.2">
      <c r="A648" s="19" t="s">
        <v>418</v>
      </c>
      <c r="B648">
        <v>1000</v>
      </c>
      <c r="C648">
        <v>1</v>
      </c>
      <c r="D648">
        <v>0.27883400000000003</v>
      </c>
    </row>
    <row r="649" spans="1:4" x14ac:dyDescent="0.2">
      <c r="A649" s="9" t="s">
        <v>500</v>
      </c>
      <c r="B649" s="11">
        <v>15000</v>
      </c>
      <c r="C649">
        <v>4</v>
      </c>
      <c r="D649" s="17">
        <v>-0.19998742972222222</v>
      </c>
    </row>
    <row r="650" spans="1:4" x14ac:dyDescent="0.2">
      <c r="A650" s="19" t="s">
        <v>124</v>
      </c>
      <c r="B650">
        <v>15000</v>
      </c>
      <c r="C650">
        <v>1</v>
      </c>
      <c r="D650">
        <v>-0.39420742666666669</v>
      </c>
    </row>
    <row r="651" spans="1:4" x14ac:dyDescent="0.2">
      <c r="A651" s="19" t="s">
        <v>501</v>
      </c>
      <c r="B651">
        <v>15000</v>
      </c>
      <c r="C651">
        <v>1</v>
      </c>
      <c r="D651">
        <v>-0.81254694999999999</v>
      </c>
    </row>
    <row r="652" spans="1:4" x14ac:dyDescent="0.2">
      <c r="A652" s="19" t="s">
        <v>1068</v>
      </c>
      <c r="B652">
        <v>15000</v>
      </c>
      <c r="C652">
        <v>1</v>
      </c>
      <c r="D652">
        <v>0.11337548</v>
      </c>
    </row>
    <row r="653" spans="1:4" x14ac:dyDescent="0.2">
      <c r="A653" s="19" t="s">
        <v>1557</v>
      </c>
      <c r="B653">
        <v>15000</v>
      </c>
      <c r="C653">
        <v>1</v>
      </c>
      <c r="D653">
        <v>0.29342917777777777</v>
      </c>
    </row>
    <row r="654" spans="1:4" x14ac:dyDescent="0.2">
      <c r="A654" s="9" t="s">
        <v>1935</v>
      </c>
      <c r="B654" s="11">
        <v>2000</v>
      </c>
      <c r="C654">
        <v>5</v>
      </c>
      <c r="D654" s="17">
        <v>-0.27345593114409272</v>
      </c>
    </row>
    <row r="655" spans="1:4" x14ac:dyDescent="0.2">
      <c r="A655" s="19" t="s">
        <v>512</v>
      </c>
      <c r="B655">
        <v>2000</v>
      </c>
      <c r="C655">
        <v>1</v>
      </c>
      <c r="D655">
        <v>-0.91150746153846152</v>
      </c>
    </row>
    <row r="656" spans="1:4" x14ac:dyDescent="0.2">
      <c r="A656" s="19" t="s">
        <v>607</v>
      </c>
      <c r="B656">
        <v>2000</v>
      </c>
      <c r="C656">
        <v>1</v>
      </c>
      <c r="D656">
        <v>0.4218128888888889</v>
      </c>
    </row>
    <row r="657" spans="1:4" x14ac:dyDescent="0.2">
      <c r="A657" s="19" t="s">
        <v>946</v>
      </c>
      <c r="B657">
        <v>2000</v>
      </c>
      <c r="C657">
        <v>1</v>
      </c>
      <c r="D657">
        <v>1.6633466135458169E-2</v>
      </c>
    </row>
    <row r="658" spans="1:4" x14ac:dyDescent="0.2">
      <c r="A658" s="19" t="s">
        <v>614</v>
      </c>
      <c r="B658">
        <v>2000</v>
      </c>
      <c r="C658">
        <v>1</v>
      </c>
      <c r="D658">
        <v>-0.46876697142857143</v>
      </c>
    </row>
    <row r="659" spans="1:4" x14ac:dyDescent="0.2">
      <c r="A659" s="19" t="s">
        <v>1734</v>
      </c>
      <c r="B659">
        <v>2000</v>
      </c>
      <c r="C659">
        <v>1</v>
      </c>
      <c r="D659">
        <v>-0.42545157777777776</v>
      </c>
    </row>
    <row r="660" spans="1:4" x14ac:dyDescent="0.2">
      <c r="A660" s="9" t="s">
        <v>1061</v>
      </c>
      <c r="B660" s="11">
        <v>18000</v>
      </c>
      <c r="C660">
        <v>4</v>
      </c>
      <c r="D660" s="17">
        <v>-0.29060263333333336</v>
      </c>
    </row>
    <row r="661" spans="1:4" x14ac:dyDescent="0.2">
      <c r="A661" s="19" t="s">
        <v>236</v>
      </c>
      <c r="B661">
        <v>18000</v>
      </c>
      <c r="C661">
        <v>1</v>
      </c>
      <c r="D661">
        <v>0.13906436666666666</v>
      </c>
    </row>
    <row r="662" spans="1:4" x14ac:dyDescent="0.2">
      <c r="A662" s="19" t="s">
        <v>1686</v>
      </c>
      <c r="B662">
        <v>18000</v>
      </c>
      <c r="C662">
        <v>1</v>
      </c>
      <c r="D662">
        <v>-0.53847184000000003</v>
      </c>
    </row>
    <row r="663" spans="1:4" x14ac:dyDescent="0.2">
      <c r="A663" s="19" t="s">
        <v>1808</v>
      </c>
      <c r="B663">
        <v>18000</v>
      </c>
      <c r="C663">
        <v>2</v>
      </c>
      <c r="D663">
        <v>-0.38150152999999998</v>
      </c>
    </row>
    <row r="664" spans="1:4" x14ac:dyDescent="0.2">
      <c r="A664" s="9" t="s">
        <v>89</v>
      </c>
      <c r="B664" s="11">
        <v>11000</v>
      </c>
      <c r="C664">
        <v>6</v>
      </c>
      <c r="D664" s="17">
        <v>-0.38246036720179744</v>
      </c>
    </row>
    <row r="665" spans="1:4" x14ac:dyDescent="0.2">
      <c r="A665" s="19" t="s">
        <v>2702</v>
      </c>
      <c r="B665">
        <v>11000</v>
      </c>
      <c r="C665">
        <v>2</v>
      </c>
      <c r="D665">
        <v>-0.43696463333333335</v>
      </c>
    </row>
    <row r="666" spans="1:4" x14ac:dyDescent="0.2">
      <c r="A666" s="19" t="s">
        <v>258</v>
      </c>
      <c r="B666">
        <v>11000</v>
      </c>
      <c r="C666">
        <v>1</v>
      </c>
      <c r="D666">
        <v>-0.94689909999999999</v>
      </c>
    </row>
    <row r="667" spans="1:4" x14ac:dyDescent="0.2">
      <c r="A667" s="19" t="s">
        <v>1146</v>
      </c>
      <c r="B667">
        <v>11000</v>
      </c>
      <c r="C667">
        <v>1</v>
      </c>
      <c r="D667">
        <v>0.26039876470588236</v>
      </c>
    </row>
    <row r="668" spans="1:4" x14ac:dyDescent="0.2">
      <c r="A668" s="19" t="s">
        <v>236</v>
      </c>
      <c r="B668">
        <v>11000</v>
      </c>
      <c r="C668">
        <v>1</v>
      </c>
      <c r="D668">
        <v>-0.15006132</v>
      </c>
    </row>
    <row r="669" spans="1:4" x14ac:dyDescent="0.2">
      <c r="A669" s="19" t="s">
        <v>2236</v>
      </c>
      <c r="B669">
        <v>11000</v>
      </c>
      <c r="C669">
        <v>1</v>
      </c>
      <c r="D669">
        <v>-0.58427128125000005</v>
      </c>
    </row>
    <row r="670" spans="1:4" x14ac:dyDescent="0.2">
      <c r="A670" s="9" t="s">
        <v>784</v>
      </c>
      <c r="B670" s="11">
        <v>12000</v>
      </c>
      <c r="C670">
        <v>5</v>
      </c>
      <c r="D670" s="17">
        <v>-0.38738750145070788</v>
      </c>
    </row>
    <row r="671" spans="1:4" x14ac:dyDescent="0.2">
      <c r="A671" s="19" t="s">
        <v>1261</v>
      </c>
      <c r="B671">
        <v>12000</v>
      </c>
      <c r="C671">
        <v>1</v>
      </c>
      <c r="D671">
        <v>-0.19071576800000001</v>
      </c>
    </row>
    <row r="672" spans="1:4" x14ac:dyDescent="0.2">
      <c r="A672" s="19" t="s">
        <v>2535</v>
      </c>
      <c r="B672">
        <v>12000</v>
      </c>
      <c r="C672">
        <v>1</v>
      </c>
      <c r="D672">
        <v>-0.19967864285714285</v>
      </c>
    </row>
    <row r="673" spans="1:4" x14ac:dyDescent="0.2">
      <c r="A673" s="19" t="s">
        <v>1247</v>
      </c>
      <c r="B673">
        <v>12000</v>
      </c>
      <c r="C673">
        <v>1</v>
      </c>
      <c r="D673">
        <v>-0.58708336666666672</v>
      </c>
    </row>
    <row r="674" spans="1:4" x14ac:dyDescent="0.2">
      <c r="A674" s="19" t="s">
        <v>1485</v>
      </c>
      <c r="B674">
        <v>12000</v>
      </c>
      <c r="C674">
        <v>1</v>
      </c>
      <c r="D674">
        <v>-0.10708772972972973</v>
      </c>
    </row>
    <row r="675" spans="1:4" x14ac:dyDescent="0.2">
      <c r="A675" s="19" t="s">
        <v>1781</v>
      </c>
      <c r="B675">
        <v>12000</v>
      </c>
      <c r="C675">
        <v>1</v>
      </c>
      <c r="D675">
        <v>-0.85237200000000002</v>
      </c>
    </row>
    <row r="676" spans="1:4" x14ac:dyDescent="0.2">
      <c r="A676" s="9" t="s">
        <v>74</v>
      </c>
      <c r="B676" s="11">
        <v>12000</v>
      </c>
      <c r="C676">
        <v>12</v>
      </c>
      <c r="D676" s="17">
        <v>-0.39061329685954155</v>
      </c>
    </row>
    <row r="677" spans="1:4" x14ac:dyDescent="0.2">
      <c r="A677" s="19" t="s">
        <v>1732</v>
      </c>
      <c r="B677">
        <v>12000</v>
      </c>
      <c r="C677">
        <v>1</v>
      </c>
      <c r="D677">
        <v>0.59896225999999997</v>
      </c>
    </row>
    <row r="678" spans="1:4" x14ac:dyDescent="0.2">
      <c r="A678" s="19" t="s">
        <v>863</v>
      </c>
      <c r="B678">
        <v>12000</v>
      </c>
      <c r="C678">
        <v>1</v>
      </c>
      <c r="D678">
        <v>-0.618008</v>
      </c>
    </row>
    <row r="679" spans="1:4" x14ac:dyDescent="0.2">
      <c r="A679" s="19" t="s">
        <v>1042</v>
      </c>
      <c r="B679">
        <v>12000</v>
      </c>
      <c r="C679">
        <v>1</v>
      </c>
      <c r="D679">
        <v>-0.90702574999999996</v>
      </c>
    </row>
    <row r="680" spans="1:4" x14ac:dyDescent="0.2">
      <c r="A680" s="19" t="s">
        <v>1354</v>
      </c>
      <c r="B680">
        <v>12000</v>
      </c>
      <c r="C680">
        <v>1</v>
      </c>
      <c r="D680">
        <v>-0.43733682000000001</v>
      </c>
    </row>
    <row r="681" spans="1:4" x14ac:dyDescent="0.2">
      <c r="A681" s="19" t="s">
        <v>1555</v>
      </c>
      <c r="B681">
        <v>12000</v>
      </c>
      <c r="C681">
        <v>1</v>
      </c>
      <c r="D681">
        <v>-0.57904125333333334</v>
      </c>
    </row>
    <row r="682" spans="1:4" x14ac:dyDescent="0.2">
      <c r="A682" s="19" t="s">
        <v>274</v>
      </c>
      <c r="B682">
        <v>12000</v>
      </c>
      <c r="C682">
        <v>1</v>
      </c>
      <c r="D682">
        <v>-9.1684175438596485E-2</v>
      </c>
    </row>
    <row r="683" spans="1:4" x14ac:dyDescent="0.2">
      <c r="A683" s="19" t="s">
        <v>722</v>
      </c>
      <c r="B683">
        <v>12000</v>
      </c>
      <c r="C683">
        <v>1</v>
      </c>
      <c r="D683">
        <v>5.2750872727272725E-2</v>
      </c>
    </row>
    <row r="684" spans="1:4" x14ac:dyDescent="0.2">
      <c r="A684" s="19" t="s">
        <v>946</v>
      </c>
      <c r="B684">
        <v>12000</v>
      </c>
      <c r="C684">
        <v>1</v>
      </c>
      <c r="D684">
        <v>0.11486501587301587</v>
      </c>
    </row>
    <row r="685" spans="1:4" x14ac:dyDescent="0.2">
      <c r="A685" s="19" t="s">
        <v>530</v>
      </c>
      <c r="B685">
        <v>12000</v>
      </c>
      <c r="C685">
        <v>1</v>
      </c>
      <c r="D685">
        <v>-0.78586427999999997</v>
      </c>
    </row>
    <row r="686" spans="1:4" x14ac:dyDescent="0.2">
      <c r="A686" s="19" t="s">
        <v>593</v>
      </c>
      <c r="B686">
        <v>12000</v>
      </c>
      <c r="C686">
        <v>1</v>
      </c>
      <c r="D686">
        <v>-0.99476785714285709</v>
      </c>
    </row>
    <row r="687" spans="1:4" x14ac:dyDescent="0.2">
      <c r="A687" s="19" t="s">
        <v>75</v>
      </c>
      <c r="B687">
        <v>12000</v>
      </c>
      <c r="C687">
        <v>1</v>
      </c>
      <c r="D687">
        <v>-0.12510737499999999</v>
      </c>
    </row>
    <row r="688" spans="1:4" x14ac:dyDescent="0.2">
      <c r="A688" s="19" t="s">
        <v>2813</v>
      </c>
      <c r="B688">
        <v>12000</v>
      </c>
      <c r="C688">
        <v>1</v>
      </c>
      <c r="D688">
        <v>-0.91510219999999998</v>
      </c>
    </row>
    <row r="689" spans="1:4" x14ac:dyDescent="0.2">
      <c r="A689" s="9" t="s">
        <v>516</v>
      </c>
      <c r="B689" s="11">
        <v>87000</v>
      </c>
      <c r="C689">
        <v>5</v>
      </c>
      <c r="D689" s="17">
        <v>-0.50478508767857144</v>
      </c>
    </row>
    <row r="690" spans="1:4" x14ac:dyDescent="0.2">
      <c r="A690" s="19" t="s">
        <v>2206</v>
      </c>
      <c r="B690">
        <v>87000</v>
      </c>
      <c r="C690">
        <v>1</v>
      </c>
      <c r="D690">
        <v>-0.97391700000000003</v>
      </c>
    </row>
    <row r="691" spans="1:4" x14ac:dyDescent="0.2">
      <c r="A691" s="19" t="s">
        <v>1807</v>
      </c>
      <c r="B691">
        <v>87000</v>
      </c>
      <c r="C691">
        <v>1</v>
      </c>
      <c r="D691">
        <v>-2.5097000000000001E-2</v>
      </c>
    </row>
    <row r="692" spans="1:4" x14ac:dyDescent="0.2">
      <c r="A692" s="19" t="s">
        <v>110</v>
      </c>
      <c r="B692">
        <v>87000</v>
      </c>
      <c r="C692">
        <v>1</v>
      </c>
      <c r="D692">
        <v>-0.47709227500000001</v>
      </c>
    </row>
    <row r="693" spans="1:4" x14ac:dyDescent="0.2">
      <c r="A693" s="19" t="s">
        <v>877</v>
      </c>
      <c r="B693">
        <v>87000</v>
      </c>
      <c r="C693">
        <v>1</v>
      </c>
      <c r="D693">
        <v>-0.42691605714285713</v>
      </c>
    </row>
    <row r="694" spans="1:4" x14ac:dyDescent="0.2">
      <c r="A694" s="19" t="s">
        <v>1036</v>
      </c>
      <c r="B694">
        <v>87000</v>
      </c>
      <c r="C694">
        <v>1</v>
      </c>
      <c r="D694">
        <v>-0.62090310625</v>
      </c>
    </row>
    <row r="695" spans="1:4" x14ac:dyDescent="0.2">
      <c r="A695" s="9" t="s">
        <v>695</v>
      </c>
      <c r="B695" s="11">
        <v>6000</v>
      </c>
      <c r="C695">
        <v>6</v>
      </c>
      <c r="D695" s="17">
        <v>-0.59951595188517304</v>
      </c>
    </row>
    <row r="696" spans="1:4" x14ac:dyDescent="0.2">
      <c r="A696" s="19" t="s">
        <v>1585</v>
      </c>
      <c r="B696">
        <v>6000</v>
      </c>
      <c r="C696">
        <v>1</v>
      </c>
      <c r="D696">
        <v>-0.56690490909090907</v>
      </c>
    </row>
    <row r="697" spans="1:4" x14ac:dyDescent="0.2">
      <c r="A697" s="19" t="s">
        <v>571</v>
      </c>
      <c r="B697">
        <v>6000</v>
      </c>
      <c r="C697">
        <v>1</v>
      </c>
      <c r="D697">
        <v>-0.61302836363636359</v>
      </c>
    </row>
    <row r="698" spans="1:4" x14ac:dyDescent="0.2">
      <c r="A698" s="19" t="s">
        <v>2985</v>
      </c>
      <c r="B698">
        <v>6000</v>
      </c>
      <c r="C698">
        <v>1</v>
      </c>
      <c r="D698">
        <v>-0.91369066666666665</v>
      </c>
    </row>
    <row r="699" spans="1:4" x14ac:dyDescent="0.2">
      <c r="A699" s="19" t="s">
        <v>1821</v>
      </c>
      <c r="B699">
        <v>6000</v>
      </c>
      <c r="C699">
        <v>1</v>
      </c>
      <c r="D699">
        <v>-0.24259339999999999</v>
      </c>
    </row>
    <row r="700" spans="1:4" x14ac:dyDescent="0.2">
      <c r="A700" s="19" t="s">
        <v>2233</v>
      </c>
      <c r="B700">
        <v>6000</v>
      </c>
      <c r="C700">
        <v>1</v>
      </c>
      <c r="D700">
        <v>-0.76988891191709841</v>
      </c>
    </row>
    <row r="701" spans="1:4" x14ac:dyDescent="0.2">
      <c r="A701" s="19" t="s">
        <v>2021</v>
      </c>
      <c r="B701">
        <v>6000</v>
      </c>
      <c r="C701">
        <v>1</v>
      </c>
      <c r="D701">
        <v>-0.49098945999999999</v>
      </c>
    </row>
    <row r="702" spans="1:4" x14ac:dyDescent="0.2">
      <c r="A702" s="9" t="s">
        <v>513</v>
      </c>
      <c r="B702" s="11">
        <v>16000</v>
      </c>
      <c r="C702">
        <v>3</v>
      </c>
      <c r="D702" s="17">
        <v>-0.66483605497076026</v>
      </c>
    </row>
    <row r="703" spans="1:4" x14ac:dyDescent="0.2">
      <c r="A703" s="19" t="s">
        <v>3068</v>
      </c>
      <c r="B703">
        <v>16000</v>
      </c>
      <c r="C703">
        <v>1</v>
      </c>
      <c r="D703">
        <v>-0.53570489473684213</v>
      </c>
    </row>
    <row r="704" spans="1:4" x14ac:dyDescent="0.2">
      <c r="A704" s="19" t="s">
        <v>2276</v>
      </c>
      <c r="B704">
        <v>16000</v>
      </c>
      <c r="C704">
        <v>1</v>
      </c>
      <c r="D704">
        <v>-0.46428693684210526</v>
      </c>
    </row>
    <row r="705" spans="1:4" x14ac:dyDescent="0.2">
      <c r="A705" s="19" t="s">
        <v>328</v>
      </c>
      <c r="B705">
        <v>16000</v>
      </c>
      <c r="C705">
        <v>1</v>
      </c>
      <c r="D705">
        <v>-0.99451633333333334</v>
      </c>
    </row>
    <row r="706" spans="1:4" x14ac:dyDescent="0.2">
      <c r="A706" s="9" t="s">
        <v>7038</v>
      </c>
      <c r="B706" s="11">
        <v>15967.642526964561</v>
      </c>
      <c r="C706">
        <v>649</v>
      </c>
      <c r="D706">
        <v>0.60900612591623782</v>
      </c>
    </row>
    <row r="707" spans="1:4" x14ac:dyDescent="0.2">
      <c r="D707"/>
    </row>
    <row r="708" spans="1:4" x14ac:dyDescent="0.2">
      <c r="D708"/>
    </row>
    <row r="709" spans="1:4" x14ac:dyDescent="0.2">
      <c r="D709"/>
    </row>
  </sheetData>
  <conditionalFormatting sqref="D1:D4 D710:D1048576">
    <cfRule type="colorScale" priority="2">
      <colorScale>
        <cfvo type="min"/>
        <cfvo type="num" val="0"/>
        <cfvo type="max"/>
        <color theme="0" tint="-0.34998626667073579"/>
        <color rgb="FFFCFCFF"/>
        <color rgb="FF0070C0"/>
      </colorScale>
    </cfRule>
  </conditionalFormatting>
  <conditionalFormatting pivot="1" sqref="D5:D6 D10 D17 D26 D31 D36 D42 D56 D68 D79 D84 D91 D107 D112 D119 D123 D128 D131 D138 D143 D152 D161 D174 D180 D185 D190 D196 D200 D208 D215 D220 D229 D237 D241 D246 D250 D258 D266 D274 D284 D294 D301 D306 D311 D317 D321 D325 D332 D342 D354 D362 D367 D376 D386 D399 D407 D411 D419 D425 D430 D442 D450 D458 D471 D479 D490 D497 D504 D509 D512 D519 D523 D529 D535 D546 D552 D558 D569 D573 D578 D582 D588 D593 D600 D604 D609 D613 D618 D623 D629 D639 D645 D649 D654 D660 D664 D670 D676 D689 D695 D702">
    <cfRule type="colorScale" priority="1">
      <colorScale>
        <cfvo type="min"/>
        <cfvo type="num" val="0"/>
        <cfvo type="max"/>
        <color theme="0" tint="-0.34998626667073579"/>
        <color theme="0"/>
        <color rgb="FF0070C0"/>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504E-950D-475A-905B-C3CCD314625A}">
  <dimension ref="A1:D107"/>
  <sheetViews>
    <sheetView workbookViewId="0">
      <selection activeCell="G17" sqref="G17"/>
    </sheetView>
  </sheetViews>
  <sheetFormatPr baseColWidth="10" defaultColWidth="8.83203125" defaultRowHeight="15" x14ac:dyDescent="0.2"/>
  <cols>
    <col min="1" max="1" width="20.5" bestFit="1" customWidth="1"/>
    <col min="2" max="2" width="28" bestFit="1" customWidth="1"/>
    <col min="3" max="3" width="12.1640625" bestFit="1" customWidth="1"/>
    <col min="4" max="4" width="13.6640625" style="20" bestFit="1" customWidth="1"/>
  </cols>
  <sheetData>
    <row r="1" spans="1:4" x14ac:dyDescent="0.2">
      <c r="A1" s="3" t="s">
        <v>7054</v>
      </c>
      <c r="B1" t="s">
        <v>7086</v>
      </c>
    </row>
    <row r="2" spans="1:4" x14ac:dyDescent="0.2">
      <c r="A2" s="3" t="s">
        <v>0</v>
      </c>
      <c r="B2" t="s">
        <v>13</v>
      </c>
    </row>
    <row r="4" spans="1:4" x14ac:dyDescent="0.2">
      <c r="A4" s="3" t="s">
        <v>7082</v>
      </c>
      <c r="B4" t="s">
        <v>7087</v>
      </c>
      <c r="C4" t="s">
        <v>7088</v>
      </c>
      <c r="D4" t="s">
        <v>7058</v>
      </c>
    </row>
    <row r="5" spans="1:4" x14ac:dyDescent="0.2">
      <c r="A5" s="9" t="s">
        <v>2659</v>
      </c>
      <c r="B5" s="11">
        <v>8000</v>
      </c>
      <c r="C5">
        <v>3</v>
      </c>
      <c r="D5" s="17">
        <v>4.7592573555555555</v>
      </c>
    </row>
    <row r="6" spans="1:4" x14ac:dyDescent="0.2">
      <c r="A6" s="9" t="s">
        <v>727</v>
      </c>
      <c r="B6" s="11">
        <v>2000</v>
      </c>
      <c r="C6">
        <v>3</v>
      </c>
      <c r="D6" s="17">
        <v>2.7525160002849005</v>
      </c>
    </row>
    <row r="7" spans="1:4" x14ac:dyDescent="0.2">
      <c r="A7" s="9" t="s">
        <v>805</v>
      </c>
      <c r="B7" s="11">
        <v>7000</v>
      </c>
      <c r="C7">
        <v>7</v>
      </c>
      <c r="D7" s="17">
        <v>2.6504530392759849</v>
      </c>
    </row>
    <row r="8" spans="1:4" x14ac:dyDescent="0.2">
      <c r="A8" s="9" t="s">
        <v>493</v>
      </c>
      <c r="B8" s="11">
        <v>34000</v>
      </c>
      <c r="C8">
        <v>12</v>
      </c>
      <c r="D8" s="17">
        <v>2.5739128476276711</v>
      </c>
    </row>
    <row r="9" spans="1:4" x14ac:dyDescent="0.2">
      <c r="A9" s="9" t="s">
        <v>1041</v>
      </c>
      <c r="B9" s="11">
        <v>20000</v>
      </c>
      <c r="C9">
        <v>4</v>
      </c>
      <c r="D9" s="17">
        <v>2.1450919201780483</v>
      </c>
    </row>
    <row r="10" spans="1:4" x14ac:dyDescent="0.2">
      <c r="A10" s="9" t="s">
        <v>1180</v>
      </c>
      <c r="B10" s="11">
        <v>2000</v>
      </c>
      <c r="C10">
        <v>4</v>
      </c>
      <c r="D10" s="17">
        <v>2.1210752678710181</v>
      </c>
    </row>
    <row r="11" spans="1:4" x14ac:dyDescent="0.2">
      <c r="A11" s="9" t="s">
        <v>402</v>
      </c>
      <c r="B11" s="11">
        <v>21000</v>
      </c>
      <c r="C11">
        <v>5</v>
      </c>
      <c r="D11" s="17">
        <v>2.1047123849112488</v>
      </c>
    </row>
    <row r="12" spans="1:4" x14ac:dyDescent="0.2">
      <c r="A12" s="9" t="s">
        <v>800</v>
      </c>
      <c r="B12" s="11">
        <v>17000</v>
      </c>
      <c r="C12">
        <v>15</v>
      </c>
      <c r="D12" s="17">
        <v>2.0335113153116886</v>
      </c>
    </row>
    <row r="13" spans="1:4" x14ac:dyDescent="0.2">
      <c r="A13" s="9" t="s">
        <v>479</v>
      </c>
      <c r="B13" s="11">
        <v>14000</v>
      </c>
      <c r="C13">
        <v>12</v>
      </c>
      <c r="D13" s="17">
        <v>1.8849912612341224</v>
      </c>
    </row>
    <row r="14" spans="1:4" x14ac:dyDescent="0.2">
      <c r="A14" s="9" t="s">
        <v>247</v>
      </c>
      <c r="B14" s="11">
        <v>15000</v>
      </c>
      <c r="C14">
        <v>11</v>
      </c>
      <c r="D14" s="17">
        <v>1.860640506953807</v>
      </c>
    </row>
    <row r="15" spans="1:4" x14ac:dyDescent="0.2">
      <c r="A15" s="9" t="s">
        <v>522</v>
      </c>
      <c r="B15" s="11">
        <v>10000</v>
      </c>
      <c r="C15">
        <v>4</v>
      </c>
      <c r="D15" s="17">
        <v>1.6725052617233256</v>
      </c>
    </row>
    <row r="16" spans="1:4" x14ac:dyDescent="0.2">
      <c r="A16" s="9" t="s">
        <v>1082</v>
      </c>
      <c r="B16" s="11">
        <v>14000</v>
      </c>
      <c r="C16">
        <v>6</v>
      </c>
      <c r="D16" s="17">
        <v>1.6293858819825708</v>
      </c>
    </row>
    <row r="17" spans="1:4" x14ac:dyDescent="0.2">
      <c r="A17" s="9" t="s">
        <v>661</v>
      </c>
      <c r="B17" s="11">
        <v>24000</v>
      </c>
      <c r="C17">
        <v>17</v>
      </c>
      <c r="D17" s="17">
        <v>1.6042938571131717</v>
      </c>
    </row>
    <row r="18" spans="1:4" x14ac:dyDescent="0.2">
      <c r="A18" s="9" t="s">
        <v>900</v>
      </c>
      <c r="B18" s="11">
        <v>15000</v>
      </c>
      <c r="C18">
        <v>4</v>
      </c>
      <c r="D18" s="17">
        <v>1.4643991583333333</v>
      </c>
    </row>
    <row r="19" spans="1:4" x14ac:dyDescent="0.2">
      <c r="A19" s="9" t="s">
        <v>1037</v>
      </c>
      <c r="B19" s="11">
        <v>15000</v>
      </c>
      <c r="C19">
        <v>6</v>
      </c>
      <c r="D19" s="17">
        <v>1.4402156215184407</v>
      </c>
    </row>
    <row r="20" spans="1:4" x14ac:dyDescent="0.2">
      <c r="A20" s="9" t="s">
        <v>135</v>
      </c>
      <c r="B20" s="11">
        <v>2000</v>
      </c>
      <c r="C20">
        <v>3</v>
      </c>
      <c r="D20" s="17">
        <v>1.3631802467241325</v>
      </c>
    </row>
    <row r="21" spans="1:4" x14ac:dyDescent="0.2">
      <c r="A21" s="9" t="s">
        <v>988</v>
      </c>
      <c r="B21" s="11">
        <v>4000</v>
      </c>
      <c r="C21">
        <v>4</v>
      </c>
      <c r="D21" s="17">
        <v>1.2338386393449687</v>
      </c>
    </row>
    <row r="22" spans="1:4" x14ac:dyDescent="0.2">
      <c r="A22" s="9" t="s">
        <v>215</v>
      </c>
      <c r="B22" s="11">
        <v>2000</v>
      </c>
      <c r="C22">
        <v>3</v>
      </c>
      <c r="D22" s="17">
        <v>1.2281808444444444</v>
      </c>
    </row>
    <row r="23" spans="1:4" x14ac:dyDescent="0.2">
      <c r="A23" s="9" t="s">
        <v>1039</v>
      </c>
      <c r="B23" s="11">
        <v>10000</v>
      </c>
      <c r="C23">
        <v>6</v>
      </c>
      <c r="D23" s="17">
        <v>1.1773831076326509</v>
      </c>
    </row>
    <row r="24" spans="1:4" x14ac:dyDescent="0.2">
      <c r="A24" s="9" t="s">
        <v>576</v>
      </c>
      <c r="B24" s="11">
        <v>35000</v>
      </c>
      <c r="C24">
        <v>4</v>
      </c>
      <c r="D24" s="17">
        <v>1.1261193865954715</v>
      </c>
    </row>
    <row r="25" spans="1:4" x14ac:dyDescent="0.2">
      <c r="A25" s="9" t="s">
        <v>1531</v>
      </c>
      <c r="B25" s="11">
        <v>33000</v>
      </c>
      <c r="C25">
        <v>9</v>
      </c>
      <c r="D25" s="17">
        <v>1.1241229884126982</v>
      </c>
    </row>
    <row r="26" spans="1:4" x14ac:dyDescent="0.2">
      <c r="A26" s="9" t="s">
        <v>392</v>
      </c>
      <c r="B26" s="11">
        <v>17000</v>
      </c>
      <c r="C26">
        <v>8</v>
      </c>
      <c r="D26" s="17">
        <v>1.0777113327817036</v>
      </c>
    </row>
    <row r="27" spans="1:4" x14ac:dyDescent="0.2">
      <c r="A27" s="9" t="s">
        <v>1079</v>
      </c>
      <c r="B27" s="11">
        <v>23000</v>
      </c>
      <c r="C27">
        <v>12</v>
      </c>
      <c r="D27" s="17">
        <v>1.0393496385353074</v>
      </c>
    </row>
    <row r="28" spans="1:4" x14ac:dyDescent="0.2">
      <c r="A28" s="9" t="s">
        <v>1685</v>
      </c>
      <c r="B28" s="11">
        <v>11000</v>
      </c>
      <c r="C28">
        <v>6</v>
      </c>
      <c r="D28" s="17">
        <v>0.97051699330065355</v>
      </c>
    </row>
    <row r="29" spans="1:4" x14ac:dyDescent="0.2">
      <c r="A29" s="9" t="s">
        <v>1200</v>
      </c>
      <c r="B29" s="11">
        <v>20000</v>
      </c>
      <c r="C29">
        <v>4</v>
      </c>
      <c r="D29" s="17">
        <v>0.96719891728603602</v>
      </c>
    </row>
    <row r="30" spans="1:4" x14ac:dyDescent="0.2">
      <c r="A30" s="9" t="s">
        <v>608</v>
      </c>
      <c r="B30" s="11">
        <v>15000</v>
      </c>
      <c r="C30">
        <v>4</v>
      </c>
      <c r="D30" s="17">
        <v>0.90353392769607843</v>
      </c>
    </row>
    <row r="31" spans="1:4" x14ac:dyDescent="0.2">
      <c r="A31" s="9" t="s">
        <v>229</v>
      </c>
      <c r="B31" s="11">
        <v>1000</v>
      </c>
      <c r="C31">
        <v>5</v>
      </c>
      <c r="D31" s="17">
        <v>0.89724632722222208</v>
      </c>
    </row>
    <row r="32" spans="1:4" x14ac:dyDescent="0.2">
      <c r="A32" s="9" t="s">
        <v>906</v>
      </c>
      <c r="B32" s="11">
        <v>1000</v>
      </c>
      <c r="C32">
        <v>3</v>
      </c>
      <c r="D32" s="17">
        <v>0.89059538939393945</v>
      </c>
    </row>
    <row r="33" spans="1:4" x14ac:dyDescent="0.2">
      <c r="A33" s="9" t="s">
        <v>718</v>
      </c>
      <c r="B33" s="11">
        <v>17000</v>
      </c>
      <c r="C33">
        <v>7</v>
      </c>
      <c r="D33" s="17">
        <v>0.79346249289316428</v>
      </c>
    </row>
    <row r="34" spans="1:4" x14ac:dyDescent="0.2">
      <c r="A34" s="9" t="s">
        <v>971</v>
      </c>
      <c r="B34" s="11">
        <v>18000</v>
      </c>
      <c r="C34">
        <v>6</v>
      </c>
      <c r="D34" s="17">
        <v>0.79267141229741023</v>
      </c>
    </row>
    <row r="35" spans="1:4" x14ac:dyDescent="0.2">
      <c r="A35" s="9" t="s">
        <v>170</v>
      </c>
      <c r="B35" s="11">
        <v>23000</v>
      </c>
      <c r="C35">
        <v>4</v>
      </c>
      <c r="D35" s="17">
        <v>0.74464058708333325</v>
      </c>
    </row>
    <row r="36" spans="1:4" x14ac:dyDescent="0.2">
      <c r="A36" s="9" t="s">
        <v>700</v>
      </c>
      <c r="B36" s="11">
        <v>12000</v>
      </c>
      <c r="C36">
        <v>9</v>
      </c>
      <c r="D36" s="17">
        <v>0.72339195924760424</v>
      </c>
    </row>
    <row r="37" spans="1:4" x14ac:dyDescent="0.2">
      <c r="A37" s="9" t="s">
        <v>963</v>
      </c>
      <c r="B37" s="11">
        <v>11000</v>
      </c>
      <c r="C37">
        <v>7</v>
      </c>
      <c r="D37" s="17">
        <v>0.72170221904373999</v>
      </c>
    </row>
    <row r="38" spans="1:4" x14ac:dyDescent="0.2">
      <c r="A38" s="9" t="s">
        <v>1181</v>
      </c>
      <c r="B38" s="11">
        <v>1000</v>
      </c>
      <c r="C38">
        <v>3</v>
      </c>
      <c r="D38" s="17">
        <v>0.72143630065359476</v>
      </c>
    </row>
    <row r="39" spans="1:4" x14ac:dyDescent="0.2">
      <c r="A39" s="9" t="s">
        <v>226</v>
      </c>
      <c r="B39" s="11">
        <v>13000</v>
      </c>
      <c r="C39">
        <v>4</v>
      </c>
      <c r="D39" s="17">
        <v>0.68434872780844158</v>
      </c>
    </row>
    <row r="40" spans="1:4" x14ac:dyDescent="0.2">
      <c r="A40" s="9" t="s">
        <v>2748</v>
      </c>
      <c r="B40" s="11">
        <v>1000</v>
      </c>
      <c r="C40">
        <v>3</v>
      </c>
      <c r="D40" s="17">
        <v>0.65043786288359795</v>
      </c>
    </row>
    <row r="41" spans="1:4" x14ac:dyDescent="0.2">
      <c r="A41" s="9" t="s">
        <v>156</v>
      </c>
      <c r="B41" s="11">
        <v>3000</v>
      </c>
      <c r="C41">
        <v>7</v>
      </c>
      <c r="D41" s="17">
        <v>0.60882884489509148</v>
      </c>
    </row>
    <row r="42" spans="1:4" x14ac:dyDescent="0.2">
      <c r="A42" s="9" t="s">
        <v>588</v>
      </c>
      <c r="B42" s="11">
        <v>13000</v>
      </c>
      <c r="C42">
        <v>8</v>
      </c>
      <c r="D42" s="17">
        <v>0.6070403241658342</v>
      </c>
    </row>
    <row r="43" spans="1:4" x14ac:dyDescent="0.2">
      <c r="A43" s="9" t="s">
        <v>606</v>
      </c>
      <c r="B43" s="11">
        <v>15000</v>
      </c>
      <c r="C43">
        <v>8</v>
      </c>
      <c r="D43" s="17">
        <v>0.60259601122781381</v>
      </c>
    </row>
    <row r="44" spans="1:4" x14ac:dyDescent="0.2">
      <c r="A44" s="9" t="s">
        <v>968</v>
      </c>
      <c r="B44" s="11">
        <v>18000</v>
      </c>
      <c r="C44">
        <v>10</v>
      </c>
      <c r="D44" s="17">
        <v>0.5531705394448283</v>
      </c>
    </row>
    <row r="45" spans="1:4" x14ac:dyDescent="0.2">
      <c r="A45" s="9" t="s">
        <v>408</v>
      </c>
      <c r="B45" s="11">
        <v>11000</v>
      </c>
      <c r="C45">
        <v>9</v>
      </c>
      <c r="D45" s="17">
        <v>0.54527556102693597</v>
      </c>
    </row>
    <row r="46" spans="1:4" x14ac:dyDescent="0.2">
      <c r="A46" s="9" t="s">
        <v>319</v>
      </c>
      <c r="B46" s="11">
        <v>1000</v>
      </c>
      <c r="C46">
        <v>6</v>
      </c>
      <c r="D46" s="17">
        <v>0.537421043001443</v>
      </c>
    </row>
    <row r="47" spans="1:4" x14ac:dyDescent="0.2">
      <c r="A47" s="9" t="s">
        <v>730</v>
      </c>
      <c r="B47" s="11">
        <v>2000</v>
      </c>
      <c r="C47">
        <v>4</v>
      </c>
      <c r="D47" s="17">
        <v>0.50690800304487182</v>
      </c>
    </row>
    <row r="48" spans="1:4" x14ac:dyDescent="0.2">
      <c r="A48" s="9" t="s">
        <v>498</v>
      </c>
      <c r="B48" s="11">
        <v>11000</v>
      </c>
      <c r="C48">
        <v>5</v>
      </c>
      <c r="D48" s="17">
        <v>0.50171834602702714</v>
      </c>
    </row>
    <row r="49" spans="1:4" x14ac:dyDescent="0.2">
      <c r="A49" s="9" t="s">
        <v>930</v>
      </c>
      <c r="B49" s="11">
        <v>12000</v>
      </c>
      <c r="C49">
        <v>5</v>
      </c>
      <c r="D49" s="17">
        <v>0.48419633836709419</v>
      </c>
    </row>
    <row r="50" spans="1:4" x14ac:dyDescent="0.2">
      <c r="A50" s="9" t="s">
        <v>148</v>
      </c>
      <c r="B50" s="11">
        <v>3000</v>
      </c>
      <c r="C50">
        <v>3</v>
      </c>
      <c r="D50" s="17">
        <v>0.45829073472222226</v>
      </c>
    </row>
    <row r="51" spans="1:4" x14ac:dyDescent="0.2">
      <c r="A51" s="9" t="s">
        <v>187</v>
      </c>
      <c r="B51" s="11">
        <v>1000</v>
      </c>
      <c r="C51">
        <v>3</v>
      </c>
      <c r="D51" s="17">
        <v>0.41614630888888887</v>
      </c>
    </row>
    <row r="52" spans="1:4" x14ac:dyDescent="0.2">
      <c r="A52" s="9" t="s">
        <v>469</v>
      </c>
      <c r="B52" s="11">
        <v>10000</v>
      </c>
      <c r="C52">
        <v>7</v>
      </c>
      <c r="D52" s="17">
        <v>0.39897655891976286</v>
      </c>
    </row>
    <row r="53" spans="1:4" x14ac:dyDescent="0.2">
      <c r="A53" s="9" t="s">
        <v>1241</v>
      </c>
      <c r="B53" s="11">
        <v>13000</v>
      </c>
      <c r="C53">
        <v>11</v>
      </c>
      <c r="D53" s="17">
        <v>0.39705763568914065</v>
      </c>
    </row>
    <row r="54" spans="1:4" x14ac:dyDescent="0.2">
      <c r="A54" s="9" t="s">
        <v>589</v>
      </c>
      <c r="B54" s="11">
        <v>8000</v>
      </c>
      <c r="C54">
        <v>12</v>
      </c>
      <c r="D54" s="17">
        <v>0.37858999723098991</v>
      </c>
    </row>
    <row r="55" spans="1:4" x14ac:dyDescent="0.2">
      <c r="A55" s="9" t="s">
        <v>1347</v>
      </c>
      <c r="B55" s="11">
        <v>23000</v>
      </c>
      <c r="C55">
        <v>8</v>
      </c>
      <c r="D55" s="17">
        <v>0.35209428600122855</v>
      </c>
    </row>
    <row r="56" spans="1:4" x14ac:dyDescent="0.2">
      <c r="A56" s="9" t="s">
        <v>487</v>
      </c>
      <c r="B56" s="11">
        <v>10000</v>
      </c>
      <c r="C56">
        <v>4</v>
      </c>
      <c r="D56" s="17">
        <v>0.34354330780987397</v>
      </c>
    </row>
    <row r="57" spans="1:4" x14ac:dyDescent="0.2">
      <c r="A57" s="9" t="s">
        <v>362</v>
      </c>
      <c r="B57" s="11">
        <v>13000</v>
      </c>
      <c r="C57">
        <v>8</v>
      </c>
      <c r="D57" s="17">
        <v>0.32783311334687687</v>
      </c>
    </row>
    <row r="58" spans="1:4" x14ac:dyDescent="0.2">
      <c r="A58" s="9" t="s">
        <v>725</v>
      </c>
      <c r="B58" s="11">
        <v>49000</v>
      </c>
      <c r="C58">
        <v>11</v>
      </c>
      <c r="D58" s="17">
        <v>0.31955451293548021</v>
      </c>
    </row>
    <row r="59" spans="1:4" x14ac:dyDescent="0.2">
      <c r="A59" s="9" t="s">
        <v>529</v>
      </c>
      <c r="B59" s="11">
        <v>18000</v>
      </c>
      <c r="C59">
        <v>13</v>
      </c>
      <c r="D59" s="17">
        <v>0.29716193152878212</v>
      </c>
    </row>
    <row r="60" spans="1:4" x14ac:dyDescent="0.2">
      <c r="A60" s="9" t="s">
        <v>677</v>
      </c>
      <c r="B60" s="11">
        <v>12000</v>
      </c>
      <c r="C60">
        <v>9</v>
      </c>
      <c r="D60" s="17">
        <v>0.27739473150620075</v>
      </c>
    </row>
    <row r="61" spans="1:4" x14ac:dyDescent="0.2">
      <c r="A61" s="9" t="s">
        <v>467</v>
      </c>
      <c r="B61" s="11">
        <v>1000</v>
      </c>
      <c r="C61">
        <v>3</v>
      </c>
      <c r="D61" s="17">
        <v>0.2700520676190476</v>
      </c>
    </row>
    <row r="62" spans="1:4" x14ac:dyDescent="0.2">
      <c r="A62" s="9" t="s">
        <v>691</v>
      </c>
      <c r="B62" s="11">
        <v>29000</v>
      </c>
      <c r="C62">
        <v>9</v>
      </c>
      <c r="D62" s="17">
        <v>0.2597823729607584</v>
      </c>
    </row>
    <row r="63" spans="1:4" x14ac:dyDescent="0.2">
      <c r="A63" s="9" t="s">
        <v>592</v>
      </c>
      <c r="B63" s="11">
        <v>1000</v>
      </c>
      <c r="C63">
        <v>5</v>
      </c>
      <c r="D63" s="17">
        <v>0.23967133316017319</v>
      </c>
    </row>
    <row r="64" spans="1:4" x14ac:dyDescent="0.2">
      <c r="A64" s="9" t="s">
        <v>461</v>
      </c>
      <c r="B64" s="11">
        <v>3000</v>
      </c>
      <c r="C64">
        <v>4</v>
      </c>
      <c r="D64" s="17">
        <v>0.2255100552123552</v>
      </c>
    </row>
    <row r="65" spans="1:4" x14ac:dyDescent="0.2">
      <c r="A65" s="9" t="s">
        <v>850</v>
      </c>
      <c r="B65" s="11">
        <v>26000</v>
      </c>
      <c r="C65">
        <v>12</v>
      </c>
      <c r="D65" s="17">
        <v>0.20706524761469527</v>
      </c>
    </row>
    <row r="66" spans="1:4" x14ac:dyDescent="0.2">
      <c r="A66" s="9" t="s">
        <v>258</v>
      </c>
      <c r="B66" s="11">
        <v>11000</v>
      </c>
      <c r="C66">
        <v>7</v>
      </c>
      <c r="D66" s="17">
        <v>0.17027222604673106</v>
      </c>
    </row>
    <row r="67" spans="1:4" x14ac:dyDescent="0.2">
      <c r="A67" s="9" t="s">
        <v>1026</v>
      </c>
      <c r="B67" s="11">
        <v>16000</v>
      </c>
      <c r="C67">
        <v>7</v>
      </c>
      <c r="D67" s="17">
        <v>0.16083842455433447</v>
      </c>
    </row>
    <row r="68" spans="1:4" x14ac:dyDescent="0.2">
      <c r="A68" s="9" t="s">
        <v>315</v>
      </c>
      <c r="B68" s="11">
        <v>21000</v>
      </c>
      <c r="C68">
        <v>14</v>
      </c>
      <c r="D68" s="17">
        <v>0.15651516119990874</v>
      </c>
    </row>
    <row r="69" spans="1:4" x14ac:dyDescent="0.2">
      <c r="A69" s="9" t="s">
        <v>546</v>
      </c>
      <c r="B69" s="11">
        <v>40000</v>
      </c>
      <c r="C69">
        <v>12</v>
      </c>
      <c r="D69" s="17">
        <v>0.13883966327822742</v>
      </c>
    </row>
    <row r="70" spans="1:4" x14ac:dyDescent="0.2">
      <c r="A70" s="9" t="s">
        <v>211</v>
      </c>
      <c r="B70" s="11">
        <v>22000</v>
      </c>
      <c r="C70">
        <v>10</v>
      </c>
      <c r="D70" s="17">
        <v>0.13832992712121214</v>
      </c>
    </row>
    <row r="71" spans="1:4" x14ac:dyDescent="0.2">
      <c r="A71" s="9" t="s">
        <v>786</v>
      </c>
      <c r="B71" s="11">
        <v>11000</v>
      </c>
      <c r="C71">
        <v>7</v>
      </c>
      <c r="D71" s="17">
        <v>0.1339484498866213</v>
      </c>
    </row>
    <row r="72" spans="1:4" x14ac:dyDescent="0.2">
      <c r="A72" s="9" t="s">
        <v>628</v>
      </c>
      <c r="B72" s="11">
        <v>11000</v>
      </c>
      <c r="C72">
        <v>6</v>
      </c>
      <c r="D72" s="17">
        <v>0.12902778285851105</v>
      </c>
    </row>
    <row r="73" spans="1:4" x14ac:dyDescent="0.2">
      <c r="A73" s="9" t="s">
        <v>908</v>
      </c>
      <c r="B73" s="11">
        <v>11000</v>
      </c>
      <c r="C73">
        <v>4</v>
      </c>
      <c r="D73" s="17">
        <v>0.11851110555555555</v>
      </c>
    </row>
    <row r="74" spans="1:4" x14ac:dyDescent="0.2">
      <c r="A74" s="9" t="s">
        <v>1471</v>
      </c>
      <c r="B74" s="11">
        <v>5000</v>
      </c>
      <c r="C74">
        <v>3</v>
      </c>
      <c r="D74" s="17">
        <v>0.1170032874074074</v>
      </c>
    </row>
    <row r="75" spans="1:4" x14ac:dyDescent="0.2">
      <c r="A75" s="9" t="s">
        <v>845</v>
      </c>
      <c r="B75" s="11">
        <v>2000</v>
      </c>
      <c r="C75">
        <v>6</v>
      </c>
      <c r="D75" s="17">
        <v>8.5466998620482806E-2</v>
      </c>
    </row>
    <row r="76" spans="1:4" x14ac:dyDescent="0.2">
      <c r="A76" s="9" t="s">
        <v>1827</v>
      </c>
      <c r="B76" s="11">
        <v>27000</v>
      </c>
      <c r="C76">
        <v>3</v>
      </c>
      <c r="D76" s="17">
        <v>6.0342303179487189E-2</v>
      </c>
    </row>
    <row r="77" spans="1:4" x14ac:dyDescent="0.2">
      <c r="A77" s="9" t="s">
        <v>1276</v>
      </c>
      <c r="B77" s="11">
        <v>22000</v>
      </c>
      <c r="C77">
        <v>5</v>
      </c>
      <c r="D77" s="17">
        <v>2.1539300000000018E-2</v>
      </c>
    </row>
    <row r="78" spans="1:4" x14ac:dyDescent="0.2">
      <c r="A78" s="9" t="s">
        <v>1137</v>
      </c>
      <c r="B78" s="11">
        <v>10000</v>
      </c>
      <c r="C78">
        <v>5</v>
      </c>
      <c r="D78" s="17">
        <v>2.0300582190795991E-2</v>
      </c>
    </row>
    <row r="79" spans="1:4" x14ac:dyDescent="0.2">
      <c r="A79" s="9" t="s">
        <v>279</v>
      </c>
      <c r="B79" s="11">
        <v>20000</v>
      </c>
      <c r="C79">
        <v>10</v>
      </c>
      <c r="D79" s="17">
        <v>1.9660512409055718E-2</v>
      </c>
    </row>
    <row r="80" spans="1:4" x14ac:dyDescent="0.2">
      <c r="A80" s="9" t="s">
        <v>1333</v>
      </c>
      <c r="B80" s="11">
        <v>10000</v>
      </c>
      <c r="C80">
        <v>5</v>
      </c>
      <c r="D80" s="17">
        <v>1.1267179536036042E-2</v>
      </c>
    </row>
    <row r="81" spans="1:4" x14ac:dyDescent="0.2">
      <c r="A81" s="9" t="s">
        <v>1671</v>
      </c>
      <c r="B81" s="11">
        <v>14000</v>
      </c>
      <c r="C81">
        <v>5</v>
      </c>
      <c r="D81" s="17">
        <v>-4.3507086723570511E-3</v>
      </c>
    </row>
    <row r="82" spans="1:4" x14ac:dyDescent="0.2">
      <c r="A82" s="9" t="s">
        <v>150</v>
      </c>
      <c r="B82" s="11">
        <v>26000</v>
      </c>
      <c r="C82">
        <v>12</v>
      </c>
      <c r="D82" s="17">
        <v>-9.0053134286783489E-3</v>
      </c>
    </row>
    <row r="83" spans="1:4" x14ac:dyDescent="0.2">
      <c r="A83" s="9" t="s">
        <v>456</v>
      </c>
      <c r="B83" s="11">
        <v>19000</v>
      </c>
      <c r="C83">
        <v>3</v>
      </c>
      <c r="D83" s="17">
        <v>-1.0415157814720091E-2</v>
      </c>
    </row>
    <row r="84" spans="1:4" x14ac:dyDescent="0.2">
      <c r="A84" s="9" t="s">
        <v>976</v>
      </c>
      <c r="B84" s="11">
        <v>18000</v>
      </c>
      <c r="C84">
        <v>4</v>
      </c>
      <c r="D84" s="17">
        <v>-4.007600491071428E-2</v>
      </c>
    </row>
    <row r="85" spans="1:4" x14ac:dyDescent="0.2">
      <c r="A85" s="9" t="s">
        <v>379</v>
      </c>
      <c r="B85" s="11">
        <v>4000</v>
      </c>
      <c r="C85">
        <v>3</v>
      </c>
      <c r="D85" s="17">
        <v>-5.0738219047619028E-2</v>
      </c>
    </row>
    <row r="86" spans="1:4" x14ac:dyDescent="0.2">
      <c r="A86" s="9" t="s">
        <v>335</v>
      </c>
      <c r="B86" s="11">
        <v>3000</v>
      </c>
      <c r="C86">
        <v>5</v>
      </c>
      <c r="D86" s="17">
        <v>-5.1111698896652034E-2</v>
      </c>
    </row>
    <row r="87" spans="1:4" x14ac:dyDescent="0.2">
      <c r="A87" s="9" t="s">
        <v>1047</v>
      </c>
      <c r="B87" s="11">
        <v>8000</v>
      </c>
      <c r="C87">
        <v>4</v>
      </c>
      <c r="D87" s="17">
        <v>-5.982891981837607E-2</v>
      </c>
    </row>
    <row r="88" spans="1:4" x14ac:dyDescent="0.2">
      <c r="A88" s="9" t="s">
        <v>655</v>
      </c>
      <c r="B88" s="11">
        <v>3000</v>
      </c>
      <c r="C88">
        <v>6</v>
      </c>
      <c r="D88" s="17">
        <v>-9.4795655736563664E-2</v>
      </c>
    </row>
    <row r="89" spans="1:4" x14ac:dyDescent="0.2">
      <c r="A89" s="9" t="s">
        <v>1936</v>
      </c>
      <c r="B89" s="11">
        <v>3000</v>
      </c>
      <c r="C89">
        <v>3</v>
      </c>
      <c r="D89" s="17">
        <v>-0.10354281524904214</v>
      </c>
    </row>
    <row r="90" spans="1:4" x14ac:dyDescent="0.2">
      <c r="A90" s="9" t="s">
        <v>556</v>
      </c>
      <c r="B90" s="11">
        <v>4000</v>
      </c>
      <c r="C90">
        <v>4</v>
      </c>
      <c r="D90" s="17">
        <v>-0.12693148592123327</v>
      </c>
    </row>
    <row r="91" spans="1:4" x14ac:dyDescent="0.2">
      <c r="A91" s="9" t="s">
        <v>419</v>
      </c>
      <c r="B91" s="11">
        <v>13000</v>
      </c>
      <c r="C91">
        <v>4</v>
      </c>
      <c r="D91" s="17">
        <v>-0.12930007210583744</v>
      </c>
    </row>
    <row r="92" spans="1:4" x14ac:dyDescent="0.2">
      <c r="A92" s="9" t="s">
        <v>1667</v>
      </c>
      <c r="B92" s="11">
        <v>19000</v>
      </c>
      <c r="C92">
        <v>4</v>
      </c>
      <c r="D92" s="17">
        <v>-0.13470804772157668</v>
      </c>
    </row>
    <row r="93" spans="1:4" x14ac:dyDescent="0.2">
      <c r="A93" s="9" t="s">
        <v>101</v>
      </c>
      <c r="B93" s="11">
        <v>14000</v>
      </c>
      <c r="C93">
        <v>4</v>
      </c>
      <c r="D93" s="17">
        <v>-0.14598111885703646</v>
      </c>
    </row>
    <row r="94" spans="1:4" x14ac:dyDescent="0.2">
      <c r="A94" s="9" t="s">
        <v>1073</v>
      </c>
      <c r="B94" s="11">
        <v>22000</v>
      </c>
      <c r="C94">
        <v>5</v>
      </c>
      <c r="D94" s="17">
        <v>-0.15957544411961724</v>
      </c>
    </row>
    <row r="95" spans="1:4" x14ac:dyDescent="0.2">
      <c r="A95" s="9" t="s">
        <v>528</v>
      </c>
      <c r="B95" s="11">
        <v>14000</v>
      </c>
      <c r="C95">
        <v>10</v>
      </c>
      <c r="D95" s="17">
        <v>-0.1743137594394574</v>
      </c>
    </row>
    <row r="96" spans="1:4" x14ac:dyDescent="0.2">
      <c r="A96" s="9" t="s">
        <v>1077</v>
      </c>
      <c r="B96" s="11">
        <v>11000</v>
      </c>
      <c r="C96">
        <v>5</v>
      </c>
      <c r="D96" s="17">
        <v>-0.17782005296703296</v>
      </c>
    </row>
    <row r="97" spans="1:4" x14ac:dyDescent="0.2">
      <c r="A97" s="9" t="s">
        <v>233</v>
      </c>
      <c r="B97" s="11">
        <v>1000</v>
      </c>
      <c r="C97">
        <v>3</v>
      </c>
      <c r="D97" s="17">
        <v>-0.19126178390804596</v>
      </c>
    </row>
    <row r="98" spans="1:4" x14ac:dyDescent="0.2">
      <c r="A98" s="9" t="s">
        <v>500</v>
      </c>
      <c r="B98" s="11">
        <v>15000</v>
      </c>
      <c r="C98">
        <v>4</v>
      </c>
      <c r="D98" s="17">
        <v>-0.19998742972222222</v>
      </c>
    </row>
    <row r="99" spans="1:4" x14ac:dyDescent="0.2">
      <c r="A99" s="9" t="s">
        <v>1935</v>
      </c>
      <c r="B99" s="11">
        <v>2000</v>
      </c>
      <c r="C99">
        <v>5</v>
      </c>
      <c r="D99" s="17">
        <v>-0.27345593114409272</v>
      </c>
    </row>
    <row r="100" spans="1:4" x14ac:dyDescent="0.2">
      <c r="A100" s="9" t="s">
        <v>1061</v>
      </c>
      <c r="B100" s="11">
        <v>18000</v>
      </c>
      <c r="C100">
        <v>4</v>
      </c>
      <c r="D100" s="17">
        <v>-0.29060263333333336</v>
      </c>
    </row>
    <row r="101" spans="1:4" x14ac:dyDescent="0.2">
      <c r="A101" s="9" t="s">
        <v>89</v>
      </c>
      <c r="B101" s="11">
        <v>11000</v>
      </c>
      <c r="C101">
        <v>6</v>
      </c>
      <c r="D101" s="17">
        <v>-0.38246036720179738</v>
      </c>
    </row>
    <row r="102" spans="1:4" x14ac:dyDescent="0.2">
      <c r="A102" s="9" t="s">
        <v>784</v>
      </c>
      <c r="B102" s="11">
        <v>12000</v>
      </c>
      <c r="C102">
        <v>5</v>
      </c>
      <c r="D102" s="17">
        <v>-0.38738750145070788</v>
      </c>
    </row>
    <row r="103" spans="1:4" x14ac:dyDescent="0.2">
      <c r="A103" s="9" t="s">
        <v>74</v>
      </c>
      <c r="B103" s="11">
        <v>12000</v>
      </c>
      <c r="C103">
        <v>12</v>
      </c>
      <c r="D103" s="17">
        <v>-0.39061329685954149</v>
      </c>
    </row>
    <row r="104" spans="1:4" x14ac:dyDescent="0.2">
      <c r="A104" s="9" t="s">
        <v>516</v>
      </c>
      <c r="B104" s="11">
        <v>87000</v>
      </c>
      <c r="C104">
        <v>5</v>
      </c>
      <c r="D104" s="17">
        <v>-0.50478508767857144</v>
      </c>
    </row>
    <row r="105" spans="1:4" x14ac:dyDescent="0.2">
      <c r="A105" s="9" t="s">
        <v>695</v>
      </c>
      <c r="B105" s="11">
        <v>6000</v>
      </c>
      <c r="C105">
        <v>6</v>
      </c>
      <c r="D105" s="17">
        <v>-0.59951595188517304</v>
      </c>
    </row>
    <row r="106" spans="1:4" x14ac:dyDescent="0.2">
      <c r="A106" s="9" t="s">
        <v>513</v>
      </c>
      <c r="B106" s="11">
        <v>16000</v>
      </c>
      <c r="C106">
        <v>3</v>
      </c>
      <c r="D106" s="17">
        <v>-0.66483605497076026</v>
      </c>
    </row>
    <row r="107" spans="1:4" x14ac:dyDescent="0.2">
      <c r="A107" s="9" t="s">
        <v>7038</v>
      </c>
      <c r="B107" s="11">
        <v>15967.642526964561</v>
      </c>
      <c r="C107">
        <v>649</v>
      </c>
      <c r="D107">
        <v>0.60900612591623782</v>
      </c>
    </row>
  </sheetData>
  <conditionalFormatting sqref="D1:D4 D119:D1048576">
    <cfRule type="colorScale" priority="2">
      <colorScale>
        <cfvo type="min"/>
        <cfvo type="num" val="0"/>
        <cfvo type="max"/>
        <color theme="0" tint="-0.34998626667073579"/>
        <color rgb="FFFCFCFF"/>
        <color rgb="FF0070C0"/>
      </colorScale>
    </cfRule>
  </conditionalFormatting>
  <conditionalFormatting pivot="1" sqref="D5:D106">
    <cfRule type="colorScale" priority="1">
      <colorScale>
        <cfvo type="min"/>
        <cfvo type="num" val="0"/>
        <cfvo type="max"/>
        <color theme="0" tint="-0.34998626667073579"/>
        <color theme="0"/>
        <color rgb="FF0070C0"/>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92C91-BE6C-CC4E-BDA6-E6C6E6960114}">
  <dimension ref="A1:AC3726"/>
  <sheetViews>
    <sheetView topLeftCell="C4" zoomScale="110" zoomScaleNormal="110" workbookViewId="0">
      <selection activeCell="AA37" sqref="AA37"/>
    </sheetView>
  </sheetViews>
  <sheetFormatPr baseColWidth="10" defaultColWidth="8.83203125" defaultRowHeight="15" x14ac:dyDescent="0.2"/>
  <cols>
    <col min="2" max="2" width="11.5" customWidth="1"/>
    <col min="3" max="3" width="14.5" customWidth="1"/>
    <col min="4" max="4" width="17.6640625" customWidth="1"/>
    <col min="5" max="5" width="12.83203125" customWidth="1"/>
    <col min="6" max="6" width="16" customWidth="1"/>
    <col min="7" max="7" width="14.33203125" customWidth="1"/>
    <col min="8" max="8" width="17" customWidth="1"/>
    <col min="9" max="9" width="13.6640625" customWidth="1"/>
    <col min="10" max="10" width="14.6640625" customWidth="1"/>
    <col min="11" max="11" width="14.33203125" customWidth="1"/>
    <col min="13" max="13" width="12.83203125" style="2" customWidth="1"/>
    <col min="14" max="14" width="12.33203125" customWidth="1"/>
    <col min="16" max="16" width="10.5" customWidth="1"/>
    <col min="17" max="17" width="9.6640625" customWidth="1"/>
    <col min="20" max="20" width="12.6640625" bestFit="1" customWidth="1"/>
    <col min="21" max="21" width="11" bestFit="1" customWidth="1"/>
    <col min="22" max="22" width="15" bestFit="1" customWidth="1"/>
    <col min="24" max="24" width="14.33203125" bestFit="1" customWidth="1"/>
    <col min="25" max="25" width="12.6640625" bestFit="1" customWidth="1"/>
    <col min="26" max="26" width="12.83203125" customWidth="1"/>
    <col min="27" max="27" width="23.5" customWidth="1"/>
    <col min="28" max="28" width="22.6640625" customWidth="1"/>
    <col min="29" max="29" width="14.1640625" customWidth="1"/>
    <col min="30" max="30" width="11.5" bestFit="1" customWidth="1"/>
  </cols>
  <sheetData>
    <row r="1" spans="1:29" x14ac:dyDescent="0.2">
      <c r="A1" t="s">
        <v>3249</v>
      </c>
      <c r="B1" t="s">
        <v>2</v>
      </c>
      <c r="C1" t="s">
        <v>3</v>
      </c>
      <c r="D1" t="s">
        <v>4</v>
      </c>
      <c r="E1" t="s">
        <v>5</v>
      </c>
      <c r="F1" t="s">
        <v>6</v>
      </c>
      <c r="G1" t="s">
        <v>7</v>
      </c>
      <c r="H1" t="s">
        <v>8</v>
      </c>
      <c r="I1" t="s">
        <v>9</v>
      </c>
      <c r="J1" t="s">
        <v>10</v>
      </c>
      <c r="K1" t="s">
        <v>11</v>
      </c>
      <c r="L1" t="s">
        <v>12</v>
      </c>
      <c r="M1" s="2" t="s">
        <v>3250</v>
      </c>
      <c r="N1" t="s">
        <v>3251</v>
      </c>
      <c r="O1" t="s">
        <v>3252</v>
      </c>
      <c r="P1" t="s">
        <v>3253</v>
      </c>
      <c r="Q1" t="s">
        <v>0</v>
      </c>
      <c r="R1" t="s">
        <v>1</v>
      </c>
      <c r="S1" t="s">
        <v>7034</v>
      </c>
      <c r="T1" t="s">
        <v>7035</v>
      </c>
      <c r="U1" t="s">
        <v>7036</v>
      </c>
      <c r="V1" t="s">
        <v>7037</v>
      </c>
      <c r="W1" t="s">
        <v>7057</v>
      </c>
      <c r="X1" t="s">
        <v>7071</v>
      </c>
      <c r="Y1" t="s">
        <v>7072</v>
      </c>
      <c r="Z1" t="s">
        <v>7090</v>
      </c>
    </row>
    <row r="2" spans="1:29" x14ac:dyDescent="0.2">
      <c r="A2" t="s">
        <v>5136</v>
      </c>
      <c r="B2" t="s">
        <v>2100</v>
      </c>
      <c r="C2" t="s">
        <v>916</v>
      </c>
      <c r="D2">
        <v>37</v>
      </c>
      <c r="E2">
        <v>73</v>
      </c>
      <c r="F2">
        <v>57</v>
      </c>
      <c r="G2">
        <v>4000</v>
      </c>
      <c r="H2">
        <v>6.6</v>
      </c>
      <c r="I2">
        <v>222</v>
      </c>
      <c r="J2">
        <v>85</v>
      </c>
      <c r="K2">
        <v>27024</v>
      </c>
      <c r="L2">
        <v>5600000</v>
      </c>
      <c r="M2" s="2">
        <f>VLOOKUP(A2,Sheet2!$A$1:G3726,2,0)</f>
        <v>39921</v>
      </c>
      <c r="N2" t="str">
        <f>VLOOKUP(A2,Sheet2!$A$1:G3726,3,0)</f>
        <v>Color</v>
      </c>
      <c r="O2" t="str">
        <f>VLOOKUP(A2,Sheet2!$A$1:G3726,4,0)</f>
        <v>Horror</v>
      </c>
      <c r="P2" t="str">
        <f>VLOOKUP(A2,Sheet2!$A$1:G3726,5,0)</f>
        <v>Spanish</v>
      </c>
      <c r="Q2" t="str">
        <f>VLOOKUP(A2,Sheet2!$A$1:G3726,6,0)</f>
        <v>Spain</v>
      </c>
      <c r="R2" t="str">
        <f>VLOOKUP(A2,Sheet2!$A$1:G3726,7,0)</f>
        <v>R</v>
      </c>
      <c r="S2" t="str">
        <f>IF(Table19[[#This Row],[Language]]="English","English","Other language")</f>
        <v>Other language</v>
      </c>
      <c r="T2">
        <f>Table19[[#This Row],[Gross Revenue]]-Table19[[#This Row],[Budget]]</f>
        <v>-5572976</v>
      </c>
      <c r="U2" s="1">
        <f>(Table19[[#This Row],[Gross Revenue]]/Table19[[#This Row],[Budget]])-1</f>
        <v>-0.99517428571428568</v>
      </c>
      <c r="V2" t="str">
        <f t="shared" ref="V2:V65" si="0">IF(J2="","",IF(J2&lt;90,"&lt;90 minutes",IF(J2&lt;=110,"90-110 minutes",IF(J2&lt;=130,"111-130 minutes",IF(J2&lt;=150,"131-150 minutes","&gt;150 minutes")))))</f>
        <v>&lt;90 minutes</v>
      </c>
      <c r="W2">
        <f>Table19[[#This Row],[Profit]]/Table19[[#This Row],[Budget]]*100</f>
        <v>-99.517428571428567</v>
      </c>
      <c r="X2">
        <v>16235088</v>
      </c>
      <c r="Y2">
        <v>1.1909079499999999</v>
      </c>
      <c r="Z2" t="str">
        <f t="shared" ref="Z2:Z65" si="1">IF(L2="","",IF(L2&lt;=$AA$26,"Low",IF(L2&lt;=$AA$28,"Medium","High")))</f>
        <v>Low</v>
      </c>
    </row>
    <row r="3" spans="1:29" x14ac:dyDescent="0.2">
      <c r="A3" t="s">
        <v>6400</v>
      </c>
      <c r="B3" t="s">
        <v>267</v>
      </c>
      <c r="C3" t="s">
        <v>2907</v>
      </c>
      <c r="D3">
        <v>1000</v>
      </c>
      <c r="E3">
        <v>2059</v>
      </c>
      <c r="F3">
        <v>0</v>
      </c>
      <c r="G3">
        <v>26000</v>
      </c>
      <c r="H3">
        <v>7.5</v>
      </c>
      <c r="I3">
        <v>1</v>
      </c>
      <c r="J3">
        <v>111</v>
      </c>
      <c r="K3">
        <v>14616</v>
      </c>
      <c r="L3">
        <v>12000000</v>
      </c>
      <c r="M3" s="2">
        <f>VLOOKUP(A3,Sheet2!$A$1:G3727,2,0)</f>
        <v>42130</v>
      </c>
      <c r="N3" t="str">
        <f>VLOOKUP(A3,Sheet2!$A$1:G3727,3,0)</f>
        <v>Color</v>
      </c>
      <c r="O3" t="str">
        <f>VLOOKUP(A3,Sheet2!$A$1:G3727,4,0)</f>
        <v>Drama</v>
      </c>
      <c r="P3" t="str">
        <f>VLOOKUP(A3,Sheet2!$A$1:G3727,5,0)</f>
        <v>English</v>
      </c>
      <c r="Q3" t="str">
        <f>VLOOKUP(A3,Sheet2!$A$1:G3727,6,0)</f>
        <v>USA</v>
      </c>
      <c r="R3" t="str">
        <f>VLOOKUP(A3,Sheet2!$A$1:G3727,7,0)</f>
        <v>R</v>
      </c>
      <c r="S3" t="str">
        <f>IF(Table19[[#This Row],[Language]]="English","English","Other language")</f>
        <v>English</v>
      </c>
      <c r="T3">
        <f>Table19[[#This Row],[Gross Revenue]]-Table19[[#This Row],[Budget]]</f>
        <v>-11985384</v>
      </c>
      <c r="U3" s="1">
        <f>(Table19[[#This Row],[Gross Revenue]]/Table19[[#This Row],[Budget]])-1</f>
        <v>-0.99878199999999995</v>
      </c>
      <c r="V3" t="str">
        <f>IF(J3="","",IF(J3&lt;90,"&lt;90 minutes",IF(J3&lt;=110,"90-110 minutes",IF(J3&lt;=130,"111-130 minutes",IF(J3&lt;=150,"131-150 minutes","&gt;150 minutes")))))</f>
        <v>111-130 minutes</v>
      </c>
      <c r="W3">
        <f>Table19[[#This Row],[Profit]]/Table19[[#This Row],[Budget]]*100</f>
        <v>-99.878199999999993</v>
      </c>
      <c r="X3">
        <v>-434215.5</v>
      </c>
      <c r="Y3">
        <v>-0.10115100772200772</v>
      </c>
      <c r="Z3" t="str">
        <f t="shared" si="1"/>
        <v>Low</v>
      </c>
    </row>
    <row r="4" spans="1:29" x14ac:dyDescent="0.2">
      <c r="A4" t="s">
        <v>6123</v>
      </c>
      <c r="B4" t="s">
        <v>1079</v>
      </c>
      <c r="C4" t="s">
        <v>468</v>
      </c>
      <c r="D4">
        <v>23000</v>
      </c>
      <c r="E4">
        <v>37907</v>
      </c>
      <c r="F4">
        <v>19</v>
      </c>
      <c r="G4">
        <v>10000</v>
      </c>
      <c r="H4">
        <v>7.2</v>
      </c>
      <c r="I4">
        <v>133</v>
      </c>
      <c r="J4">
        <v>97</v>
      </c>
      <c r="K4">
        <v>38176108</v>
      </c>
      <c r="L4">
        <v>16000000</v>
      </c>
      <c r="M4" s="2">
        <f>VLOOKUP(A4,Sheet2!$A$1:G3728,2,0)</f>
        <v>36245</v>
      </c>
      <c r="N4" t="str">
        <f>VLOOKUP(A4,Sheet2!$A$1:G3728,3,0)</f>
        <v>Color</v>
      </c>
      <c r="O4" t="str">
        <f>VLOOKUP(A4,Sheet2!$A$1:G3728,4,0)</f>
        <v>Comedy</v>
      </c>
      <c r="P4" t="str">
        <f>VLOOKUP(A4,Sheet2!$A$1:G3728,5,0)</f>
        <v>English</v>
      </c>
      <c r="Q4" t="str">
        <f>VLOOKUP(A4,Sheet2!$A$1:G3728,6,0)</f>
        <v>USA</v>
      </c>
      <c r="R4" t="str">
        <f>VLOOKUP(A4,Sheet2!$A$1:G3728,7,0)</f>
        <v>PG-13</v>
      </c>
      <c r="S4" t="str">
        <f>IF(Table19[[#This Row],[Language]]="English","English","Other language")</f>
        <v>English</v>
      </c>
      <c r="T4">
        <f>Table19[[#This Row],[Gross Revenue]]-Table19[[#This Row],[Budget]]</f>
        <v>22176108</v>
      </c>
      <c r="U4" s="1">
        <f>(Table19[[#This Row],[Gross Revenue]]/Table19[[#This Row],[Budget]])-1</f>
        <v>1.38600675</v>
      </c>
      <c r="V4" t="str">
        <f t="shared" si="0"/>
        <v>90-110 minutes</v>
      </c>
      <c r="W4">
        <f>Table19[[#This Row],[Profit]]/Table19[[#This Row],[Budget]]*100</f>
        <v>138.600675</v>
      </c>
      <c r="X4">
        <v>1637763</v>
      </c>
      <c r="Y4">
        <v>0.19178668286445014</v>
      </c>
      <c r="Z4" t="str">
        <f t="shared" si="1"/>
        <v>Medium</v>
      </c>
      <c r="AA4" t="s">
        <v>3252</v>
      </c>
      <c r="AB4" t="s">
        <v>7071</v>
      </c>
      <c r="AC4" t="s">
        <v>7072</v>
      </c>
    </row>
    <row r="5" spans="1:29" x14ac:dyDescent="0.2">
      <c r="A5" t="s">
        <v>3521</v>
      </c>
      <c r="B5" t="s">
        <v>473</v>
      </c>
      <c r="C5" t="s">
        <v>474</v>
      </c>
      <c r="D5">
        <v>2000</v>
      </c>
      <c r="E5">
        <v>4182</v>
      </c>
      <c r="F5">
        <v>36</v>
      </c>
      <c r="G5">
        <v>372</v>
      </c>
      <c r="H5">
        <v>4.8</v>
      </c>
      <c r="I5">
        <v>84</v>
      </c>
      <c r="J5">
        <v>100</v>
      </c>
      <c r="K5">
        <v>66941559</v>
      </c>
      <c r="L5">
        <v>85000000</v>
      </c>
      <c r="M5" s="2">
        <f>VLOOKUP(A5,Sheet2!$A$1:G3729,2,0)</f>
        <v>36715</v>
      </c>
      <c r="N5" t="str">
        <f>VLOOKUP(A5,Sheet2!$A$1:G3729,3,0)</f>
        <v>Color</v>
      </c>
      <c r="O5" t="str">
        <f>VLOOKUP(A5,Sheet2!$A$1:G3729,4,0)</f>
        <v>Adventure</v>
      </c>
      <c r="P5" t="str">
        <f>VLOOKUP(A5,Sheet2!$A$1:G3729,5,0)</f>
        <v>English</v>
      </c>
      <c r="Q5" t="str">
        <f>VLOOKUP(A5,Sheet2!$A$1:G3729,6,0)</f>
        <v>USA</v>
      </c>
      <c r="R5" t="str">
        <f>VLOOKUP(A5,Sheet2!$A$1:G3729,7,0)</f>
        <v>G</v>
      </c>
      <c r="S5" t="str">
        <f>IF(Table19[[#This Row],[Language]]="English","English","Other language")</f>
        <v>English</v>
      </c>
      <c r="T5">
        <f>Table19[[#This Row],[Gross Revenue]]-Table19[[#This Row],[Budget]]</f>
        <v>-18058441</v>
      </c>
      <c r="U5" s="1">
        <f>(Table19[[#This Row],[Gross Revenue]]/Table19[[#This Row],[Budget]])-1</f>
        <v>-0.21245224705882348</v>
      </c>
      <c r="V5" t="str">
        <f t="shared" si="0"/>
        <v>90-110 minutes</v>
      </c>
      <c r="W5">
        <f>Table19[[#This Row],[Profit]]/Table19[[#This Row],[Budget]]*100</f>
        <v>-21.245224705882354</v>
      </c>
      <c r="X5">
        <v>3892693.5</v>
      </c>
      <c r="Y5">
        <v>0.11726928571428571</v>
      </c>
      <c r="Z5" t="str">
        <f t="shared" si="1"/>
        <v>High</v>
      </c>
      <c r="AA5" t="s">
        <v>7073</v>
      </c>
      <c r="AB5" cm="1">
        <f t="array" ref="AB5">MEDIAN(IF(Table19[Genre]=AA5,Table19[Profit]))</f>
        <v>16235088</v>
      </c>
      <c r="AC5" cm="1">
        <f t="array" ref="AC5">MEDIAN(IF(Table19[Genre]=AA5,Table19[ROI]))</f>
        <v>119.090795</v>
      </c>
    </row>
    <row r="6" spans="1:29" x14ac:dyDescent="0.2">
      <c r="A6" t="s">
        <v>6955</v>
      </c>
      <c r="B6" t="s">
        <v>1383</v>
      </c>
      <c r="C6" t="s">
        <v>3203</v>
      </c>
      <c r="D6">
        <v>954</v>
      </c>
      <c r="E6">
        <v>2512</v>
      </c>
      <c r="F6">
        <v>53</v>
      </c>
      <c r="G6">
        <v>294</v>
      </c>
      <c r="H6">
        <v>6.4</v>
      </c>
      <c r="I6">
        <v>26</v>
      </c>
      <c r="J6">
        <v>107</v>
      </c>
      <c r="K6">
        <v>53481</v>
      </c>
      <c r="L6">
        <v>8000000</v>
      </c>
      <c r="M6" s="2">
        <f>VLOOKUP(A6,Sheet2!$A$1:G3730,2,0)</f>
        <v>38850</v>
      </c>
      <c r="N6" t="str">
        <f>VLOOKUP(A6,Sheet2!$A$1:G3730,3,0)</f>
        <v>Color</v>
      </c>
      <c r="O6" t="str">
        <f>VLOOKUP(A6,Sheet2!$A$1:G3730,4,0)</f>
        <v>Crime</v>
      </c>
      <c r="P6" t="str">
        <f>VLOOKUP(A6,Sheet2!$A$1:G3730,5,0)</f>
        <v>English</v>
      </c>
      <c r="Q6" t="str">
        <f>VLOOKUP(A6,Sheet2!$A$1:G3730,6,0)</f>
        <v>USA</v>
      </c>
      <c r="R6" t="str">
        <f>VLOOKUP(A6,Sheet2!$A$1:G3730,7,0)</f>
        <v>R</v>
      </c>
      <c r="S6" t="str">
        <f>IF(Table19[[#This Row],[Language]]="English","English","Other language")</f>
        <v>English</v>
      </c>
      <c r="T6">
        <f>Table19[[#This Row],[Gross Revenue]]-Table19[[#This Row],[Budget]]</f>
        <v>-7946519</v>
      </c>
      <c r="U6" s="1">
        <f>(Table19[[#This Row],[Gross Revenue]]/Table19[[#This Row],[Budget]])-1</f>
        <v>-0.99331487500000004</v>
      </c>
      <c r="V6" t="str">
        <f t="shared" si="0"/>
        <v>90-110 minutes</v>
      </c>
      <c r="W6">
        <f>Table19[[#This Row],[Profit]]/Table19[[#This Row],[Budget]]*100</f>
        <v>-99.331487500000009</v>
      </c>
      <c r="X6">
        <v>-74533.5</v>
      </c>
      <c r="Y6">
        <v>-7.4856785714285719E-3</v>
      </c>
      <c r="Z6" t="str">
        <f t="shared" si="1"/>
        <v>Low</v>
      </c>
      <c r="AA6" t="s">
        <v>7074</v>
      </c>
      <c r="AB6" cm="1">
        <f t="array" ref="AB6">MEDIAN(IF(Table19[Genre]=AA6,Table19[Profit]))</f>
        <v>-1289919.5</v>
      </c>
      <c r="AC6" cm="1">
        <f t="array" ref="AC6">MEDIAN(IF(Table19[Genre]=AA6,Table19[ROI]))</f>
        <v>-4.8151417500000004</v>
      </c>
    </row>
    <row r="7" spans="1:29" x14ac:dyDescent="0.2">
      <c r="A7" t="s">
        <v>3950</v>
      </c>
      <c r="B7" t="s">
        <v>1050</v>
      </c>
      <c r="C7" t="s">
        <v>242</v>
      </c>
      <c r="D7">
        <v>969</v>
      </c>
      <c r="E7">
        <v>2799</v>
      </c>
      <c r="F7">
        <v>212</v>
      </c>
      <c r="G7">
        <v>0</v>
      </c>
      <c r="H7">
        <v>5.6</v>
      </c>
      <c r="I7">
        <v>113</v>
      </c>
      <c r="J7">
        <v>108</v>
      </c>
      <c r="K7">
        <v>12232937</v>
      </c>
      <c r="L7">
        <v>22000000</v>
      </c>
      <c r="M7" s="2">
        <f>VLOOKUP(A7,Sheet2!$A$1:G3731,2,0)</f>
        <v>40137</v>
      </c>
      <c r="N7" t="str">
        <f>VLOOKUP(A7,Sheet2!$A$1:G3731,3,0)</f>
        <v>Color</v>
      </c>
      <c r="O7" t="str">
        <f>VLOOKUP(A7,Sheet2!$A$1:G3731,4,0)</f>
        <v>Action</v>
      </c>
      <c r="P7" t="str">
        <f>VLOOKUP(A7,Sheet2!$A$1:G3731,5,0)</f>
        <v>English</v>
      </c>
      <c r="Q7" t="str">
        <f>VLOOKUP(A7,Sheet2!$A$1:G3731,6,0)</f>
        <v>USA</v>
      </c>
      <c r="R7" t="str">
        <f>VLOOKUP(A7,Sheet2!$A$1:G3731,7,0)</f>
        <v>PG-13</v>
      </c>
      <c r="S7" t="str">
        <f>IF(Table19[[#This Row],[Language]]="English","English","Other language")</f>
        <v>English</v>
      </c>
      <c r="T7">
        <f>Table19[[#This Row],[Gross Revenue]]-Table19[[#This Row],[Budget]]</f>
        <v>-9767063</v>
      </c>
      <c r="U7" s="1">
        <f>(Table19[[#This Row],[Gross Revenue]]/Table19[[#This Row],[Budget]])-1</f>
        <v>-0.44395740909090908</v>
      </c>
      <c r="V7" t="str">
        <f t="shared" si="0"/>
        <v>90-110 minutes</v>
      </c>
      <c r="W7">
        <f>Table19[[#This Row],[Profit]]/Table19[[#This Row],[Budget]]*100</f>
        <v>-44.395740909090911</v>
      </c>
      <c r="X7">
        <v>-1289919.5</v>
      </c>
      <c r="Y7">
        <v>-4.8151417500000002E-2</v>
      </c>
      <c r="Z7" t="str">
        <f t="shared" si="1"/>
        <v>Medium</v>
      </c>
      <c r="AA7" t="s">
        <v>7075</v>
      </c>
      <c r="AB7" cm="1">
        <f t="array" ref="AB7">MEDIAN(IF(Table19[Genre]=AA7,Table19[Profit]))</f>
        <v>3892693.5</v>
      </c>
      <c r="AC7" cm="1">
        <f t="array" ref="AC7">MEDIAN(IF(Table19[Genre]=AA7,Table19[ROI]))</f>
        <v>11.726928571428571</v>
      </c>
    </row>
    <row r="8" spans="1:29" x14ac:dyDescent="0.2">
      <c r="A8" t="s">
        <v>6904</v>
      </c>
      <c r="B8" t="s">
        <v>727</v>
      </c>
      <c r="C8" t="s">
        <v>2814</v>
      </c>
      <c r="D8">
        <v>2000</v>
      </c>
      <c r="E8">
        <v>4251</v>
      </c>
      <c r="F8">
        <v>0</v>
      </c>
      <c r="G8">
        <v>83000</v>
      </c>
      <c r="H8">
        <v>8.1</v>
      </c>
      <c r="I8">
        <v>597</v>
      </c>
      <c r="J8">
        <v>134</v>
      </c>
      <c r="K8">
        <v>56667870</v>
      </c>
      <c r="L8">
        <v>20000000</v>
      </c>
      <c r="M8" s="2">
        <f>VLOOKUP(A8,Sheet2!$A$1:G3732,2,0)</f>
        <v>41587</v>
      </c>
      <c r="N8" t="str">
        <f>VLOOKUP(A8,Sheet2!$A$1:G3732,3,0)</f>
        <v>Color</v>
      </c>
      <c r="O8" t="str">
        <f>VLOOKUP(A8,Sheet2!$A$1:G3732,4,0)</f>
        <v>Biography</v>
      </c>
      <c r="P8" t="str">
        <f>VLOOKUP(A8,Sheet2!$A$1:G3732,5,0)</f>
        <v>English</v>
      </c>
      <c r="Q8" t="str">
        <f>VLOOKUP(A8,Sheet2!$A$1:G3732,6,0)</f>
        <v>USA</v>
      </c>
      <c r="R8" t="str">
        <f>VLOOKUP(A8,Sheet2!$A$1:G3732,7,0)</f>
        <v>R</v>
      </c>
      <c r="S8" t="str">
        <f>IF(Table19[[#This Row],[Language]]="English","English","Other language")</f>
        <v>English</v>
      </c>
      <c r="T8">
        <f>Table19[[#This Row],[Gross Revenue]]-Table19[[#This Row],[Budget]]</f>
        <v>36667870</v>
      </c>
      <c r="U8" s="1">
        <f>(Table19[[#This Row],[Gross Revenue]]/Table19[[#This Row],[Budget]])-1</f>
        <v>1.8333935000000001</v>
      </c>
      <c r="V8" t="str">
        <f t="shared" si="0"/>
        <v>131-150 minutes</v>
      </c>
      <c r="W8">
        <f>Table19[[#This Row],[Profit]]/Table19[[#This Row],[Budget]]*100</f>
        <v>183.33935</v>
      </c>
      <c r="X8">
        <v>-1289919.5</v>
      </c>
      <c r="Y8">
        <v>-4.8151417500000002E-2</v>
      </c>
      <c r="Z8" t="str">
        <f t="shared" si="1"/>
        <v>Medium</v>
      </c>
      <c r="AA8" t="s">
        <v>7076</v>
      </c>
      <c r="AB8" cm="1">
        <f t="array" ref="AB8">MEDIAN(IF(Table19[Genre]=AA8,Table19[Profit]))</f>
        <v>-650566</v>
      </c>
      <c r="AC8" cm="1">
        <f t="array" ref="AC8">MEDIAN(IF(Table19[Genre]=AA8,Table19[ROI]))</f>
        <v>-6.3233890909090906</v>
      </c>
    </row>
    <row r="9" spans="1:29" x14ac:dyDescent="0.2">
      <c r="A9" t="s">
        <v>6522</v>
      </c>
      <c r="B9" t="s">
        <v>963</v>
      </c>
      <c r="C9" t="s">
        <v>2160</v>
      </c>
      <c r="D9">
        <v>11000</v>
      </c>
      <c r="E9">
        <v>11984</v>
      </c>
      <c r="F9">
        <v>0</v>
      </c>
      <c r="G9">
        <v>63000</v>
      </c>
      <c r="H9">
        <v>7.6</v>
      </c>
      <c r="I9">
        <v>450</v>
      </c>
      <c r="J9">
        <v>94</v>
      </c>
      <c r="K9">
        <v>18329466</v>
      </c>
      <c r="L9">
        <v>18000000</v>
      </c>
      <c r="M9" s="2">
        <f>VLOOKUP(A9,Sheet2!$A$1:G3733,2,0)</f>
        <v>40312</v>
      </c>
      <c r="N9" t="str">
        <f>VLOOKUP(A9,Sheet2!$A$1:G3733,3,0)</f>
        <v>Color</v>
      </c>
      <c r="O9" t="str">
        <f>VLOOKUP(A9,Sheet2!$A$1:G3733,4,0)</f>
        <v>Adventure</v>
      </c>
      <c r="P9" t="str">
        <f>VLOOKUP(A9,Sheet2!$A$1:G3733,5,0)</f>
        <v>English</v>
      </c>
      <c r="Q9" t="str">
        <f>VLOOKUP(A9,Sheet2!$A$1:G3733,6,0)</f>
        <v>USA</v>
      </c>
      <c r="R9" t="str">
        <f>VLOOKUP(A9,Sheet2!$A$1:G3733,7,0)</f>
        <v>R</v>
      </c>
      <c r="S9" t="str">
        <f>IF(Table19[[#This Row],[Language]]="English","English","Other language")</f>
        <v>English</v>
      </c>
      <c r="T9">
        <f>Table19[[#This Row],[Gross Revenue]]-Table19[[#This Row],[Budget]]</f>
        <v>329466</v>
      </c>
      <c r="U9" s="1">
        <f>(Table19[[#This Row],[Gross Revenue]]/Table19[[#This Row],[Budget]])-1</f>
        <v>1.8303666666666718E-2</v>
      </c>
      <c r="V9" t="str">
        <f t="shared" si="0"/>
        <v>90-110 minutes</v>
      </c>
      <c r="W9">
        <f>Table19[[#This Row],[Profit]]/Table19[[#This Row],[Budget]]*100</f>
        <v>1.8303666666666667</v>
      </c>
      <c r="X9">
        <v>3892693.5</v>
      </c>
      <c r="Y9">
        <v>0.11726928571428571</v>
      </c>
      <c r="Z9" t="str">
        <f t="shared" si="1"/>
        <v>Medium</v>
      </c>
      <c r="AA9" t="s">
        <v>7077</v>
      </c>
      <c r="AB9" cm="1">
        <f t="array" ref="AB9">MEDIAN(IF(Table19[Genre]=AA9,Table19[Profit]))</f>
        <v>-434215.5</v>
      </c>
      <c r="AC9" cm="1">
        <f t="array" ref="AC9">MEDIAN(IF(Table19[Genre]=AA9,Table19[ROI]))</f>
        <v>-10.115100772200773</v>
      </c>
    </row>
    <row r="10" spans="1:29" x14ac:dyDescent="0.2">
      <c r="A10" t="s">
        <v>4507</v>
      </c>
      <c r="B10" t="s">
        <v>461</v>
      </c>
      <c r="C10" t="s">
        <v>909</v>
      </c>
      <c r="D10">
        <v>3000</v>
      </c>
      <c r="E10">
        <v>6742</v>
      </c>
      <c r="F10">
        <v>56</v>
      </c>
      <c r="G10">
        <v>0</v>
      </c>
      <c r="H10">
        <v>6.1</v>
      </c>
      <c r="I10">
        <v>119</v>
      </c>
      <c r="J10">
        <v>98</v>
      </c>
      <c r="K10">
        <v>56044241</v>
      </c>
      <c r="L10">
        <v>37000000</v>
      </c>
      <c r="M10" s="2">
        <f>VLOOKUP(A10,Sheet2!$A$1:G3734,2,0)</f>
        <v>38154</v>
      </c>
      <c r="N10" t="str">
        <f>VLOOKUP(A10,Sheet2!$A$1:G3734,3,0)</f>
        <v>Color</v>
      </c>
      <c r="O10" t="str">
        <f>VLOOKUP(A10,Sheet2!$A$1:G3734,4,0)</f>
        <v>Comedy</v>
      </c>
      <c r="P10" t="str">
        <f>VLOOKUP(A10,Sheet2!$A$1:G3734,5,0)</f>
        <v>English</v>
      </c>
      <c r="Q10" t="str">
        <f>VLOOKUP(A10,Sheet2!$A$1:G3734,6,0)</f>
        <v>USA</v>
      </c>
      <c r="R10" t="str">
        <f>VLOOKUP(A10,Sheet2!$A$1:G3734,7,0)</f>
        <v>PG-13</v>
      </c>
      <c r="S10" t="str">
        <f>IF(Table19[[#This Row],[Language]]="English","English","Other language")</f>
        <v>English</v>
      </c>
      <c r="T10">
        <f>Table19[[#This Row],[Gross Revenue]]-Table19[[#This Row],[Budget]]</f>
        <v>19044241</v>
      </c>
      <c r="U10" s="1">
        <f>(Table19[[#This Row],[Gross Revenue]]/Table19[[#This Row],[Budget]])-1</f>
        <v>0.51470921621621613</v>
      </c>
      <c r="V10" t="str">
        <f t="shared" si="0"/>
        <v>90-110 minutes</v>
      </c>
      <c r="W10">
        <f>Table19[[#This Row],[Profit]]/Table19[[#This Row],[Budget]]*100</f>
        <v>51.470921621621621</v>
      </c>
      <c r="X10">
        <v>1637763</v>
      </c>
      <c r="Y10">
        <v>0.19178668286445014</v>
      </c>
      <c r="Z10" t="str">
        <f t="shared" si="1"/>
        <v>Medium</v>
      </c>
      <c r="AA10" t="s">
        <v>7078</v>
      </c>
      <c r="AB10" cm="1">
        <f t="array" ref="AB10">MEDIAN(IF(Table19[Genre]=AA10,Table19[Profit]))</f>
        <v>1637763</v>
      </c>
      <c r="AC10" cm="1">
        <f t="array" ref="AC10">MEDIAN(IF(Table19[Genre]=AA10,Table19[ROI]))</f>
        <v>19.178668286445014</v>
      </c>
    </row>
    <row r="11" spans="1:29" x14ac:dyDescent="0.2">
      <c r="A11" t="s">
        <v>5572</v>
      </c>
      <c r="B11" t="s">
        <v>2389</v>
      </c>
      <c r="C11" t="s">
        <v>1485</v>
      </c>
      <c r="D11">
        <v>129</v>
      </c>
      <c r="E11">
        <v>214</v>
      </c>
      <c r="F11">
        <v>101</v>
      </c>
      <c r="G11">
        <v>11000</v>
      </c>
      <c r="H11">
        <v>6.8</v>
      </c>
      <c r="I11">
        <v>314</v>
      </c>
      <c r="J11">
        <v>114</v>
      </c>
      <c r="K11">
        <v>71975611</v>
      </c>
      <c r="L11">
        <v>25000000</v>
      </c>
      <c r="M11" s="2">
        <f>VLOOKUP(A11,Sheet2!$A$1:G3735,2,0)</f>
        <v>39152</v>
      </c>
      <c r="N11" t="str">
        <f>VLOOKUP(A11,Sheet2!$A$1:G3735,3,0)</f>
        <v>Color</v>
      </c>
      <c r="O11" t="str">
        <f>VLOOKUP(A11,Sheet2!$A$1:G3735,4,0)</f>
        <v>Fantasy</v>
      </c>
      <c r="P11" t="str">
        <f>VLOOKUP(A11,Sheet2!$A$1:G3735,5,0)</f>
        <v>English</v>
      </c>
      <c r="Q11" t="str">
        <f>VLOOKUP(A11,Sheet2!$A$1:G3735,6,0)</f>
        <v>USA</v>
      </c>
      <c r="R11" t="str">
        <f>VLOOKUP(A11,Sheet2!$A$1:G3735,7,0)</f>
        <v>PG-13</v>
      </c>
      <c r="S11" t="str">
        <f>IF(Table19[[#This Row],[Language]]="English","English","Other language")</f>
        <v>English</v>
      </c>
      <c r="T11">
        <f>Table19[[#This Row],[Gross Revenue]]-Table19[[#This Row],[Budget]]</f>
        <v>46975611</v>
      </c>
      <c r="U11" s="1">
        <f>(Table19[[#This Row],[Gross Revenue]]/Table19[[#This Row],[Budget]])-1</f>
        <v>1.8790244399999998</v>
      </c>
      <c r="V11" t="str">
        <f t="shared" si="0"/>
        <v>111-130 minutes</v>
      </c>
      <c r="W11">
        <f>Table19[[#This Row],[Profit]]/Table19[[#This Row],[Budget]]*100</f>
        <v>187.902444</v>
      </c>
      <c r="Z11" t="str">
        <f t="shared" si="1"/>
        <v>Medium</v>
      </c>
      <c r="AA11" t="s">
        <v>7079</v>
      </c>
      <c r="AB11" cm="1">
        <f t="array" ref="AB11">MEDIAN(IF(Table19[Genre]=AA11,Table19[Profit]))</f>
        <v>-74533.5</v>
      </c>
      <c r="AC11" cm="1">
        <f t="array" ref="AC11">MEDIAN(IF(Table19[Genre]=AA11,Table19[ROI]))</f>
        <v>-0.74856785714285712</v>
      </c>
    </row>
    <row r="12" spans="1:29" x14ac:dyDescent="0.2">
      <c r="A12" t="s">
        <v>4460</v>
      </c>
      <c r="B12" t="s">
        <v>211</v>
      </c>
      <c r="C12" t="s">
        <v>1565</v>
      </c>
      <c r="D12">
        <v>22000</v>
      </c>
      <c r="E12">
        <v>33585</v>
      </c>
      <c r="F12">
        <v>17</v>
      </c>
      <c r="G12">
        <v>748</v>
      </c>
      <c r="H12">
        <v>6.1</v>
      </c>
      <c r="I12">
        <v>151</v>
      </c>
      <c r="J12">
        <v>120</v>
      </c>
      <c r="K12">
        <v>24375436</v>
      </c>
      <c r="L12">
        <v>42000000</v>
      </c>
      <c r="M12" s="2">
        <f>VLOOKUP(A12,Sheet2!$A$1:G3736,2,0)</f>
        <v>36908</v>
      </c>
      <c r="N12" t="str">
        <f>VLOOKUP(A12,Sheet2!$A$1:G3736,3,0)</f>
        <v>Color</v>
      </c>
      <c r="O12" t="str">
        <f>VLOOKUP(A12,Sheet2!$A$1:G3736,4,0)</f>
        <v>Action</v>
      </c>
      <c r="P12" t="str">
        <f>VLOOKUP(A12,Sheet2!$A$1:G3736,5,0)</f>
        <v>English</v>
      </c>
      <c r="Q12" t="str">
        <f>VLOOKUP(A12,Sheet2!$A$1:G3736,6,0)</f>
        <v>USA</v>
      </c>
      <c r="R12" t="str">
        <f>VLOOKUP(A12,Sheet2!$A$1:G3736,7,0)</f>
        <v>R</v>
      </c>
      <c r="S12" t="str">
        <f>IF(Table19[[#This Row],[Language]]="English","English","Other language")</f>
        <v>English</v>
      </c>
      <c r="T12">
        <f>Table19[[#This Row],[Gross Revenue]]-Table19[[#This Row],[Budget]]</f>
        <v>-17624564</v>
      </c>
      <c r="U12" s="1">
        <f>(Table19[[#This Row],[Gross Revenue]]/Table19[[#This Row],[Budget]])-1</f>
        <v>-0.41963247619047617</v>
      </c>
      <c r="V12" t="str">
        <f t="shared" si="0"/>
        <v>111-130 minutes</v>
      </c>
      <c r="W12">
        <f>Table19[[#This Row],[Profit]]/Table19[[#This Row],[Budget]]*100</f>
        <v>-41.963247619047614</v>
      </c>
      <c r="X12">
        <v>-1289919.5</v>
      </c>
      <c r="Y12">
        <v>-4.8151417500000002E-2</v>
      </c>
      <c r="Z12" t="str">
        <f t="shared" si="1"/>
        <v>High</v>
      </c>
    </row>
    <row r="13" spans="1:29" x14ac:dyDescent="0.2">
      <c r="A13" t="s">
        <v>5196</v>
      </c>
      <c r="B13" t="s">
        <v>362</v>
      </c>
      <c r="C13" t="s">
        <v>1025</v>
      </c>
      <c r="D13">
        <v>13000</v>
      </c>
      <c r="E13">
        <v>15053</v>
      </c>
      <c r="F13">
        <v>503</v>
      </c>
      <c r="G13">
        <v>0</v>
      </c>
      <c r="H13">
        <v>6.6</v>
      </c>
      <c r="I13">
        <v>199</v>
      </c>
      <c r="J13">
        <v>102</v>
      </c>
      <c r="K13">
        <v>36883539</v>
      </c>
      <c r="L13">
        <v>52000000</v>
      </c>
      <c r="M13" s="2">
        <f>VLOOKUP(A13,Sheet2!$A$1:G3737,2,0)</f>
        <v>39029</v>
      </c>
      <c r="N13" t="str">
        <f>VLOOKUP(A13,Sheet2!$A$1:G3737,3,0)</f>
        <v>Color</v>
      </c>
      <c r="O13" t="str">
        <f>VLOOKUP(A13,Sheet2!$A$1:G3737,4,0)</f>
        <v>Action</v>
      </c>
      <c r="P13" t="str">
        <f>VLOOKUP(A13,Sheet2!$A$1:G3737,5,0)</f>
        <v>English</v>
      </c>
      <c r="Q13" t="str">
        <f>VLOOKUP(A13,Sheet2!$A$1:G3737,6,0)</f>
        <v>Germany</v>
      </c>
      <c r="R13" t="str">
        <f>VLOOKUP(A13,Sheet2!$A$1:G3737,7,0)</f>
        <v>PG-13</v>
      </c>
      <c r="S13" t="str">
        <f>IF(Table19[[#This Row],[Language]]="English","English","Other language")</f>
        <v>English</v>
      </c>
      <c r="T13">
        <f>Table19[[#This Row],[Gross Revenue]]-Table19[[#This Row],[Budget]]</f>
        <v>-15116461</v>
      </c>
      <c r="U13" s="1">
        <f>(Table19[[#This Row],[Gross Revenue]]/Table19[[#This Row],[Budget]])-1</f>
        <v>-0.29070117307692311</v>
      </c>
      <c r="V13" t="str">
        <f t="shared" si="0"/>
        <v>90-110 minutes</v>
      </c>
      <c r="W13">
        <f>Table19[[#This Row],[Profit]]/Table19[[#This Row],[Budget]]*100</f>
        <v>-29.070117307692307</v>
      </c>
      <c r="X13">
        <v>-1289919.5</v>
      </c>
      <c r="Y13">
        <v>-4.8151417500000002E-2</v>
      </c>
      <c r="Z13" t="str">
        <f t="shared" si="1"/>
        <v>High</v>
      </c>
    </row>
    <row r="14" spans="1:29" x14ac:dyDescent="0.2">
      <c r="A14" t="s">
        <v>4958</v>
      </c>
      <c r="B14" t="s">
        <v>789</v>
      </c>
      <c r="C14" t="s">
        <v>1971</v>
      </c>
      <c r="D14">
        <v>2000</v>
      </c>
      <c r="E14">
        <v>7009</v>
      </c>
      <c r="F14">
        <v>23</v>
      </c>
      <c r="G14">
        <v>0</v>
      </c>
      <c r="H14">
        <v>6.4</v>
      </c>
      <c r="I14">
        <v>191</v>
      </c>
      <c r="J14">
        <v>102</v>
      </c>
      <c r="K14">
        <v>64149837</v>
      </c>
      <c r="L14">
        <v>20000000</v>
      </c>
      <c r="M14" s="2">
        <f>VLOOKUP(A14,Sheet2!$A$1:G3738,2,0)</f>
        <v>39958</v>
      </c>
      <c r="N14" t="str">
        <f>VLOOKUP(A14,Sheet2!$A$1:G3738,3,0)</f>
        <v>Color</v>
      </c>
      <c r="O14" t="str">
        <f>VLOOKUP(A14,Sheet2!$A$1:G3738,4,0)</f>
        <v>Comedy</v>
      </c>
      <c r="P14" t="str">
        <f>VLOOKUP(A14,Sheet2!$A$1:G3738,5,0)</f>
        <v>English</v>
      </c>
      <c r="Q14" t="str">
        <f>VLOOKUP(A14,Sheet2!$A$1:G3738,6,0)</f>
        <v>USA</v>
      </c>
      <c r="R14" t="str">
        <f>VLOOKUP(A14,Sheet2!$A$1:G3738,7,0)</f>
        <v>PG-13</v>
      </c>
      <c r="S14" t="str">
        <f>IF(Table19[[#This Row],[Language]]="English","English","Other language")</f>
        <v>English</v>
      </c>
      <c r="T14">
        <f>Table19[[#This Row],[Gross Revenue]]-Table19[[#This Row],[Budget]]</f>
        <v>44149837</v>
      </c>
      <c r="U14" s="1">
        <f>(Table19[[#This Row],[Gross Revenue]]/Table19[[#This Row],[Budget]])-1</f>
        <v>2.2074918499999998</v>
      </c>
      <c r="V14" t="str">
        <f t="shared" si="0"/>
        <v>90-110 minutes</v>
      </c>
      <c r="W14">
        <f>Table19[[#This Row],[Profit]]/Table19[[#This Row],[Budget]]*100</f>
        <v>220.74918499999998</v>
      </c>
      <c r="X14">
        <v>1637763</v>
      </c>
      <c r="Y14">
        <v>0.19178668286445014</v>
      </c>
      <c r="Z14" t="str">
        <f t="shared" si="1"/>
        <v>Medium</v>
      </c>
    </row>
    <row r="15" spans="1:29" x14ac:dyDescent="0.2">
      <c r="A15" t="s">
        <v>4320</v>
      </c>
      <c r="B15" t="s">
        <v>1175</v>
      </c>
      <c r="C15" t="s">
        <v>1437</v>
      </c>
      <c r="D15">
        <v>974</v>
      </c>
      <c r="E15">
        <v>1887</v>
      </c>
      <c r="F15">
        <v>0</v>
      </c>
      <c r="G15">
        <v>0</v>
      </c>
      <c r="H15">
        <v>6</v>
      </c>
      <c r="I15">
        <v>63</v>
      </c>
      <c r="J15">
        <v>121</v>
      </c>
      <c r="K15">
        <v>127437</v>
      </c>
      <c r="L15">
        <v>18000000</v>
      </c>
      <c r="M15" s="2">
        <f>VLOOKUP(A15,Sheet2!$A$1:G3739,2,0)</f>
        <v>40858</v>
      </c>
      <c r="N15" t="str">
        <f>VLOOKUP(A15,Sheet2!$A$1:G3739,3,0)</f>
        <v>Color</v>
      </c>
      <c r="O15" t="str">
        <f>VLOOKUP(A15,Sheet2!$A$1:G3739,4,0)</f>
        <v>Action</v>
      </c>
      <c r="P15" t="str">
        <f>VLOOKUP(A15,Sheet2!$A$1:G3739,5,0)</f>
        <v>Mandarin</v>
      </c>
      <c r="Q15" t="str">
        <f>VLOOKUP(A15,Sheet2!$A$1:G3739,6,0)</f>
        <v>China</v>
      </c>
      <c r="R15" t="str">
        <f>VLOOKUP(A15,Sheet2!$A$1:G3739,7,0)</f>
        <v>R</v>
      </c>
      <c r="S15" t="str">
        <f>IF(Table19[[#This Row],[Language]]="English","English","Other language")</f>
        <v>Other language</v>
      </c>
      <c r="T15">
        <f>Table19[[#This Row],[Gross Revenue]]-Table19[[#This Row],[Budget]]</f>
        <v>-17872563</v>
      </c>
      <c r="U15" s="1">
        <f>(Table19[[#This Row],[Gross Revenue]]/Table19[[#This Row],[Budget]])-1</f>
        <v>-0.99292016666666671</v>
      </c>
      <c r="V15" t="str">
        <f t="shared" si="0"/>
        <v>111-130 minutes</v>
      </c>
      <c r="W15">
        <f>Table19[[#This Row],[Profit]]/Table19[[#This Row],[Budget]]*100</f>
        <v>-99.292016666666669</v>
      </c>
      <c r="X15">
        <v>-1289919.5</v>
      </c>
      <c r="Y15">
        <v>-4.8151417500000002E-2</v>
      </c>
      <c r="Z15" t="str">
        <f t="shared" si="1"/>
        <v>Medium</v>
      </c>
      <c r="AA15" t="s">
        <v>3252</v>
      </c>
      <c r="AB15" t="s">
        <v>7071</v>
      </c>
      <c r="AC15" t="s">
        <v>7072</v>
      </c>
    </row>
    <row r="16" spans="1:29" x14ac:dyDescent="0.2">
      <c r="A16" t="s">
        <v>4273</v>
      </c>
      <c r="B16" t="s">
        <v>170</v>
      </c>
      <c r="C16" t="s">
        <v>573</v>
      </c>
      <c r="D16">
        <v>23000</v>
      </c>
      <c r="E16">
        <v>25296</v>
      </c>
      <c r="F16">
        <v>309</v>
      </c>
      <c r="G16">
        <v>0</v>
      </c>
      <c r="H16">
        <v>5.9</v>
      </c>
      <c r="I16">
        <v>150</v>
      </c>
      <c r="J16">
        <v>107</v>
      </c>
      <c r="K16">
        <v>127083765</v>
      </c>
      <c r="L16">
        <v>76000000</v>
      </c>
      <c r="M16" s="2">
        <f>VLOOKUP(A16,Sheet2!$A$1:G3740,2,0)</f>
        <v>37649</v>
      </c>
      <c r="N16" t="str">
        <f>VLOOKUP(A16,Sheet2!$A$1:G3740,3,0)</f>
        <v>Color</v>
      </c>
      <c r="O16" t="str">
        <f>VLOOKUP(A16,Sheet2!$A$1:G3740,4,0)</f>
        <v>Action</v>
      </c>
      <c r="P16" t="str">
        <f>VLOOKUP(A16,Sheet2!$A$1:G3740,5,0)</f>
        <v>English</v>
      </c>
      <c r="Q16" t="str">
        <f>VLOOKUP(A16,Sheet2!$A$1:G3740,6,0)</f>
        <v>USA</v>
      </c>
      <c r="R16" t="str">
        <f>VLOOKUP(A16,Sheet2!$A$1:G3740,7,0)</f>
        <v>PG-13</v>
      </c>
      <c r="S16" t="str">
        <f>IF(Table19[[#This Row],[Language]]="English","English","Other language")</f>
        <v>English</v>
      </c>
      <c r="T16">
        <f>Table19[[#This Row],[Gross Revenue]]-Table19[[#This Row],[Budget]]</f>
        <v>51083765</v>
      </c>
      <c r="U16" s="1">
        <f>(Table19[[#This Row],[Gross Revenue]]/Table19[[#This Row],[Budget]])-1</f>
        <v>0.6721548026315789</v>
      </c>
      <c r="V16" t="str">
        <f t="shared" si="0"/>
        <v>90-110 minutes</v>
      </c>
      <c r="W16">
        <f>Table19[[#This Row],[Profit]]/Table19[[#This Row],[Budget]]*100</f>
        <v>67.215480263157886</v>
      </c>
      <c r="X16">
        <v>-1289919.5</v>
      </c>
      <c r="Y16">
        <v>-4.8151417500000002E-2</v>
      </c>
      <c r="Z16" t="str">
        <f t="shared" si="1"/>
        <v>High</v>
      </c>
      <c r="AA16" t="s">
        <v>7073</v>
      </c>
      <c r="AB16">
        <v>16235088</v>
      </c>
      <c r="AC16">
        <v>1.1909079499999999</v>
      </c>
    </row>
    <row r="17" spans="1:29" x14ac:dyDescent="0.2">
      <c r="A17" t="s">
        <v>5395</v>
      </c>
      <c r="B17" t="s">
        <v>968</v>
      </c>
      <c r="C17" t="s">
        <v>2072</v>
      </c>
      <c r="D17">
        <v>18000</v>
      </c>
      <c r="E17">
        <v>20148</v>
      </c>
      <c r="F17">
        <v>175</v>
      </c>
      <c r="G17">
        <v>22000</v>
      </c>
      <c r="H17">
        <v>6.7</v>
      </c>
      <c r="I17">
        <v>265</v>
      </c>
      <c r="J17">
        <v>109</v>
      </c>
      <c r="K17">
        <v>75573300</v>
      </c>
      <c r="L17">
        <v>61000000</v>
      </c>
      <c r="M17" s="2">
        <f>VLOOKUP(A17,Sheet2!$A$1:G3741,2,0)</f>
        <v>41615</v>
      </c>
      <c r="N17" t="str">
        <f>VLOOKUP(A17,Sheet2!$A$1:G3741,3,0)</f>
        <v>Color</v>
      </c>
      <c r="O17" t="str">
        <f>VLOOKUP(A17,Sheet2!$A$1:G3741,4,0)</f>
        <v>Action</v>
      </c>
      <c r="P17" t="str">
        <f>VLOOKUP(A17,Sheet2!$A$1:G3741,5,0)</f>
        <v>English</v>
      </c>
      <c r="Q17" t="str">
        <f>VLOOKUP(A17,Sheet2!$A$1:G3741,6,0)</f>
        <v>USA</v>
      </c>
      <c r="R17" t="str">
        <f>VLOOKUP(A17,Sheet2!$A$1:G3741,7,0)</f>
        <v>R</v>
      </c>
      <c r="S17" t="str">
        <f>IF(Table19[[#This Row],[Language]]="English","English","Other language")</f>
        <v>English</v>
      </c>
      <c r="T17">
        <f>Table19[[#This Row],[Gross Revenue]]-Table19[[#This Row],[Budget]]</f>
        <v>14573300</v>
      </c>
      <c r="U17" s="1">
        <f>(Table19[[#This Row],[Gross Revenue]]/Table19[[#This Row],[Budget]])-1</f>
        <v>0.23890655737704924</v>
      </c>
      <c r="V17" t="str">
        <f t="shared" si="0"/>
        <v>90-110 minutes</v>
      </c>
      <c r="W17">
        <f>Table19[[#This Row],[Profit]]/Table19[[#This Row],[Budget]]*100</f>
        <v>23.890655737704918</v>
      </c>
      <c r="X17">
        <v>-1289919.5</v>
      </c>
      <c r="Y17">
        <v>-4.8151417500000002E-2</v>
      </c>
      <c r="Z17" t="str">
        <f t="shared" si="1"/>
        <v>High</v>
      </c>
      <c r="AA17" t="s">
        <v>7074</v>
      </c>
      <c r="AB17">
        <v>-1289919.5</v>
      </c>
      <c r="AC17">
        <v>-4.8151417500000002E-2</v>
      </c>
    </row>
    <row r="18" spans="1:29" x14ac:dyDescent="0.2">
      <c r="A18" t="s">
        <v>3771</v>
      </c>
      <c r="B18" t="s">
        <v>840</v>
      </c>
      <c r="C18" t="s">
        <v>841</v>
      </c>
      <c r="D18">
        <v>1000</v>
      </c>
      <c r="E18">
        <v>1362</v>
      </c>
      <c r="F18">
        <v>0</v>
      </c>
      <c r="G18">
        <v>30</v>
      </c>
      <c r="H18">
        <v>5.3</v>
      </c>
      <c r="I18">
        <v>32</v>
      </c>
      <c r="J18">
        <v>87</v>
      </c>
      <c r="K18">
        <v>536767</v>
      </c>
      <c r="L18">
        <v>60000</v>
      </c>
      <c r="M18" s="2">
        <f>VLOOKUP(A18,Sheet2!$A$1:G3742,2,0)</f>
        <v>35974</v>
      </c>
      <c r="N18" t="str">
        <f>VLOOKUP(A18,Sheet2!$A$1:G3742,3,0)</f>
        <v>Color</v>
      </c>
      <c r="O18" t="str">
        <f>VLOOKUP(A18,Sheet2!$A$1:G3742,4,0)</f>
        <v>Biography</v>
      </c>
      <c r="P18" t="str">
        <f>VLOOKUP(A18,Sheet2!$A$1:G3742,5,0)</f>
        <v>English</v>
      </c>
      <c r="Q18" t="str">
        <f>VLOOKUP(A18,Sheet2!$A$1:G3742,6,0)</f>
        <v>USA</v>
      </c>
      <c r="R18" t="str">
        <f>VLOOKUP(A18,Sheet2!$A$1:G3742,7,0)</f>
        <v>R</v>
      </c>
      <c r="S18" t="str">
        <f>IF(Table19[[#This Row],[Language]]="English","English","Other language")</f>
        <v>English</v>
      </c>
      <c r="T18">
        <f>Table19[[#This Row],[Gross Revenue]]-Table19[[#This Row],[Budget]]</f>
        <v>476767</v>
      </c>
      <c r="U18" s="1">
        <f>(Table19[[#This Row],[Gross Revenue]]/Table19[[#This Row],[Budget]])-1</f>
        <v>7.9461166666666667</v>
      </c>
      <c r="V18" t="str">
        <f t="shared" si="0"/>
        <v>&lt;90 minutes</v>
      </c>
      <c r="W18">
        <f>Table19[[#This Row],[Profit]]/Table19[[#This Row],[Budget]]*100</f>
        <v>794.61166666666668</v>
      </c>
      <c r="X18">
        <v>-1289919.5</v>
      </c>
      <c r="Y18">
        <v>-4.8151417500000002E-2</v>
      </c>
      <c r="Z18" t="str">
        <f t="shared" si="1"/>
        <v>Low</v>
      </c>
      <c r="AA18" t="s">
        <v>7075</v>
      </c>
      <c r="AB18">
        <v>3892693.5</v>
      </c>
      <c r="AC18">
        <v>0.11726928571428571</v>
      </c>
    </row>
    <row r="19" spans="1:29" x14ac:dyDescent="0.2">
      <c r="A19" t="s">
        <v>6388</v>
      </c>
      <c r="B19" t="s">
        <v>2900</v>
      </c>
      <c r="C19" t="s">
        <v>2901</v>
      </c>
      <c r="D19">
        <v>130</v>
      </c>
      <c r="E19">
        <v>198</v>
      </c>
      <c r="F19">
        <v>9</v>
      </c>
      <c r="G19">
        <v>14000</v>
      </c>
      <c r="H19">
        <v>7.4</v>
      </c>
      <c r="I19">
        <v>149</v>
      </c>
      <c r="J19">
        <v>91</v>
      </c>
      <c r="K19">
        <v>4946250</v>
      </c>
      <c r="L19">
        <v>1000000</v>
      </c>
      <c r="M19" s="2">
        <f>VLOOKUP(A19,Sheet2!$A$1:G3743,2,0)</f>
        <v>41299</v>
      </c>
      <c r="N19" t="str">
        <f>VLOOKUP(A19,Sheet2!$A$1:G3743,3,0)</f>
        <v>Color</v>
      </c>
      <c r="O19" t="str">
        <f>VLOOKUP(A19,Sheet2!$A$1:G3743,4,0)</f>
        <v>Documentary</v>
      </c>
      <c r="P19" t="str">
        <f>VLOOKUP(A19,Sheet2!$A$1:G3743,5,0)</f>
        <v>English</v>
      </c>
      <c r="Q19" t="str">
        <f>VLOOKUP(A19,Sheet2!$A$1:G3743,6,0)</f>
        <v>USA</v>
      </c>
      <c r="R19" t="str">
        <f>VLOOKUP(A19,Sheet2!$A$1:G3743,7,0)</f>
        <v>PG-13</v>
      </c>
      <c r="S19" t="str">
        <f>IF(Table19[[#This Row],[Language]]="English","English","Other language")</f>
        <v>English</v>
      </c>
      <c r="T19">
        <f>Table19[[#This Row],[Gross Revenue]]-Table19[[#This Row],[Budget]]</f>
        <v>3946250</v>
      </c>
      <c r="U19" s="1">
        <f>(Table19[[#This Row],[Gross Revenue]]/Table19[[#This Row],[Budget]])-1</f>
        <v>3.94625</v>
      </c>
      <c r="V19" t="str">
        <f t="shared" si="0"/>
        <v>90-110 minutes</v>
      </c>
      <c r="W19">
        <f>Table19[[#This Row],[Profit]]/Table19[[#This Row],[Budget]]*100</f>
        <v>394.625</v>
      </c>
      <c r="Z19" t="str">
        <f t="shared" si="1"/>
        <v>Low</v>
      </c>
      <c r="AA19" t="s">
        <v>7076</v>
      </c>
      <c r="AB19">
        <v>-650566</v>
      </c>
      <c r="AC19">
        <v>-6.3233890909090901E-2</v>
      </c>
    </row>
    <row r="20" spans="1:29" x14ac:dyDescent="0.2">
      <c r="A20" t="s">
        <v>4259</v>
      </c>
      <c r="B20" t="s">
        <v>936</v>
      </c>
      <c r="C20" t="s">
        <v>1381</v>
      </c>
      <c r="D20">
        <v>1000</v>
      </c>
      <c r="E20">
        <v>2697</v>
      </c>
      <c r="F20">
        <v>112</v>
      </c>
      <c r="G20">
        <v>0</v>
      </c>
      <c r="H20">
        <v>5.9</v>
      </c>
      <c r="I20">
        <v>67</v>
      </c>
      <c r="J20">
        <v>101</v>
      </c>
      <c r="K20">
        <v>6851636</v>
      </c>
      <c r="L20">
        <v>6000000</v>
      </c>
      <c r="M20" s="2">
        <f>VLOOKUP(A20,Sheet2!$A$1:G3744,2,0)</f>
        <v>36288</v>
      </c>
      <c r="N20" t="str">
        <f>VLOOKUP(A20,Sheet2!$A$1:G3744,3,0)</f>
        <v>Color</v>
      </c>
      <c r="O20" t="str">
        <f>VLOOKUP(A20,Sheet2!$A$1:G3744,4,0)</f>
        <v>Comedy</v>
      </c>
      <c r="P20" t="str">
        <f>VLOOKUP(A20,Sheet2!$A$1:G3744,5,0)</f>
        <v>English</v>
      </c>
      <c r="Q20" t="str">
        <f>VLOOKUP(A20,Sheet2!$A$1:G3744,6,0)</f>
        <v>USA</v>
      </c>
      <c r="R20" t="str">
        <f>VLOOKUP(A20,Sheet2!$A$1:G3744,7,0)</f>
        <v>R</v>
      </c>
      <c r="S20" t="str">
        <f>IF(Table19[[#This Row],[Language]]="English","English","Other language")</f>
        <v>English</v>
      </c>
      <c r="T20">
        <f>Table19[[#This Row],[Gross Revenue]]-Table19[[#This Row],[Budget]]</f>
        <v>851636</v>
      </c>
      <c r="U20" s="1">
        <f>(Table19[[#This Row],[Gross Revenue]]/Table19[[#This Row],[Budget]])-1</f>
        <v>0.14193933333333342</v>
      </c>
      <c r="V20" t="str">
        <f t="shared" si="0"/>
        <v>90-110 minutes</v>
      </c>
      <c r="W20">
        <f>Table19[[#This Row],[Profit]]/Table19[[#This Row],[Budget]]*100</f>
        <v>14.193933333333334</v>
      </c>
      <c r="X20">
        <v>1637763</v>
      </c>
      <c r="Y20">
        <v>0.19178668286445014</v>
      </c>
      <c r="Z20" t="str">
        <f t="shared" si="1"/>
        <v>Low</v>
      </c>
      <c r="AA20" t="s">
        <v>7077</v>
      </c>
      <c r="AB20">
        <v>-434215.5</v>
      </c>
      <c r="AC20">
        <v>-0.10115100772200772</v>
      </c>
    </row>
    <row r="21" spans="1:29" x14ac:dyDescent="0.2">
      <c r="A21" t="s">
        <v>6960</v>
      </c>
      <c r="B21" t="s">
        <v>3205</v>
      </c>
      <c r="C21" t="s">
        <v>2818</v>
      </c>
      <c r="D21">
        <v>273</v>
      </c>
      <c r="E21">
        <v>727</v>
      </c>
      <c r="F21">
        <v>0</v>
      </c>
      <c r="G21">
        <v>24000</v>
      </c>
      <c r="H21">
        <v>8.3000000000000007</v>
      </c>
      <c r="I21">
        <v>285</v>
      </c>
      <c r="J21">
        <v>161</v>
      </c>
      <c r="K21">
        <v>56715371</v>
      </c>
      <c r="L21">
        <v>12000000</v>
      </c>
      <c r="M21" s="2">
        <f>VLOOKUP(A21,Sheet2!$A$1:G3745,2,0)</f>
        <v>25031</v>
      </c>
      <c r="N21" t="str">
        <f>VLOOKUP(A21,Sheet2!$A$1:G3745,3,0)</f>
        <v>Color</v>
      </c>
      <c r="O21" t="str">
        <f>VLOOKUP(A21,Sheet2!$A$1:G3745,4,0)</f>
        <v>Adventure</v>
      </c>
      <c r="P21" t="str">
        <f>VLOOKUP(A21,Sheet2!$A$1:G3745,5,0)</f>
        <v>English</v>
      </c>
      <c r="Q21" t="str">
        <f>VLOOKUP(A21,Sheet2!$A$1:G3745,6,0)</f>
        <v>UK</v>
      </c>
      <c r="R21" t="str">
        <f>VLOOKUP(A21,Sheet2!$A$1:G3745,7,0)</f>
        <v>G</v>
      </c>
      <c r="S21" t="str">
        <f>IF(Table19[[#This Row],[Language]]="English","English","Other language")</f>
        <v>English</v>
      </c>
      <c r="T21">
        <f>Table19[[#This Row],[Gross Revenue]]-Table19[[#This Row],[Budget]]</f>
        <v>44715371</v>
      </c>
      <c r="U21" s="1">
        <f>(Table19[[#This Row],[Gross Revenue]]/Table19[[#This Row],[Budget]])-1</f>
        <v>3.7262809166666671</v>
      </c>
      <c r="V21" t="str">
        <f t="shared" si="0"/>
        <v>&gt;150 minutes</v>
      </c>
      <c r="W21">
        <f>Table19[[#This Row],[Profit]]/Table19[[#This Row],[Budget]]*100</f>
        <v>372.62809166666665</v>
      </c>
      <c r="X21">
        <v>3892693.5</v>
      </c>
      <c r="Y21">
        <v>0.11726928571428571</v>
      </c>
      <c r="Z21" t="str">
        <f t="shared" si="1"/>
        <v>Low</v>
      </c>
      <c r="AA21" t="s">
        <v>7078</v>
      </c>
      <c r="AB21">
        <v>1637763</v>
      </c>
      <c r="AC21">
        <v>0.19178668286445014</v>
      </c>
    </row>
    <row r="22" spans="1:29" x14ac:dyDescent="0.2">
      <c r="A22" t="s">
        <v>4141</v>
      </c>
      <c r="B22" t="s">
        <v>788</v>
      </c>
      <c r="C22" t="s">
        <v>330</v>
      </c>
      <c r="D22">
        <v>1000</v>
      </c>
      <c r="E22">
        <v>2144</v>
      </c>
      <c r="F22">
        <v>776</v>
      </c>
      <c r="G22">
        <v>13000</v>
      </c>
      <c r="H22">
        <v>5.8</v>
      </c>
      <c r="I22">
        <v>367</v>
      </c>
      <c r="J22">
        <v>158</v>
      </c>
      <c r="K22">
        <v>166112167</v>
      </c>
      <c r="L22">
        <v>200000000</v>
      </c>
      <c r="M22" s="2">
        <f>VLOOKUP(A22,Sheet2!$A$1:G3746,2,0)</f>
        <v>39865</v>
      </c>
      <c r="N22" t="str">
        <f>VLOOKUP(A22,Sheet2!$A$1:G3746,3,0)</f>
        <v>Color</v>
      </c>
      <c r="O22" t="str">
        <f>VLOOKUP(A22,Sheet2!$A$1:G3746,4,0)</f>
        <v>Action</v>
      </c>
      <c r="P22" t="str">
        <f>VLOOKUP(A22,Sheet2!$A$1:G3746,5,0)</f>
        <v>English</v>
      </c>
      <c r="Q22" t="str">
        <f>VLOOKUP(A22,Sheet2!$A$1:G3746,6,0)</f>
        <v>USA</v>
      </c>
      <c r="R22" t="str">
        <f>VLOOKUP(A22,Sheet2!$A$1:G3746,7,0)</f>
        <v>PG-13</v>
      </c>
      <c r="S22" t="str">
        <f>IF(Table19[[#This Row],[Language]]="English","English","Other language")</f>
        <v>English</v>
      </c>
      <c r="T22">
        <f>Table19[[#This Row],[Gross Revenue]]-Table19[[#This Row],[Budget]]</f>
        <v>-33887833</v>
      </c>
      <c r="U22" s="1">
        <f>(Table19[[#This Row],[Gross Revenue]]/Table19[[#This Row],[Budget]])-1</f>
        <v>-0.169439165</v>
      </c>
      <c r="V22" t="str">
        <f t="shared" si="0"/>
        <v>&gt;150 minutes</v>
      </c>
      <c r="W22">
        <f>Table19[[#This Row],[Profit]]/Table19[[#This Row],[Budget]]*100</f>
        <v>-16.9439165</v>
      </c>
      <c r="X22">
        <v>-1289919.5</v>
      </c>
      <c r="Y22">
        <v>-4.8151417500000002E-2</v>
      </c>
      <c r="Z22" t="str">
        <f t="shared" si="1"/>
        <v>High</v>
      </c>
      <c r="AA22" t="s">
        <v>7079</v>
      </c>
      <c r="AB22">
        <v>-74533.5</v>
      </c>
      <c r="AC22">
        <v>-7.4856785714285719E-3</v>
      </c>
    </row>
    <row r="23" spans="1:29" x14ac:dyDescent="0.2">
      <c r="A23" t="s">
        <v>3657</v>
      </c>
      <c r="B23" t="s">
        <v>685</v>
      </c>
      <c r="C23" t="s">
        <v>686</v>
      </c>
      <c r="D23">
        <v>871</v>
      </c>
      <c r="E23">
        <v>1111</v>
      </c>
      <c r="F23">
        <v>67</v>
      </c>
      <c r="G23">
        <v>0</v>
      </c>
      <c r="H23">
        <v>5.0999999999999996</v>
      </c>
      <c r="I23">
        <v>30</v>
      </c>
      <c r="J23">
        <v>87</v>
      </c>
      <c r="K23">
        <v>33349949</v>
      </c>
      <c r="L23">
        <v>2500000</v>
      </c>
      <c r="M23" s="2">
        <f>VLOOKUP(A23,Sheet2!$A$1:G3747,2,0)</f>
        <v>41014</v>
      </c>
      <c r="N23" t="str">
        <f>VLOOKUP(A23,Sheet2!$A$1:G3747,3,0)</f>
        <v>Color</v>
      </c>
      <c r="O23" t="str">
        <f>VLOOKUP(A23,Sheet2!$A$1:G3747,4,0)</f>
        <v>Documentary</v>
      </c>
      <c r="P23" t="str">
        <f>VLOOKUP(A23,Sheet2!$A$1:G3747,5,0)</f>
        <v>English</v>
      </c>
      <c r="Q23" t="str">
        <f>VLOOKUP(A23,Sheet2!$A$1:G3747,6,0)</f>
        <v>USA</v>
      </c>
      <c r="R23" t="str">
        <f>VLOOKUP(A23,Sheet2!$A$1:G3747,7,0)</f>
        <v>PG</v>
      </c>
      <c r="S23" t="str">
        <f>IF(Table19[[#This Row],[Language]]="English","English","Other language")</f>
        <v>English</v>
      </c>
      <c r="T23">
        <f>Table19[[#This Row],[Gross Revenue]]-Table19[[#This Row],[Budget]]</f>
        <v>30849949</v>
      </c>
      <c r="U23" s="1">
        <f>(Table19[[#This Row],[Gross Revenue]]/Table19[[#This Row],[Budget]])-1</f>
        <v>12.339979599999999</v>
      </c>
      <c r="V23" t="str">
        <f t="shared" si="0"/>
        <v>&lt;90 minutes</v>
      </c>
      <c r="W23">
        <f>Table19[[#This Row],[Profit]]/Table19[[#This Row],[Budget]]*100</f>
        <v>1233.9979599999999</v>
      </c>
      <c r="Z23" t="str">
        <f t="shared" si="1"/>
        <v>Low</v>
      </c>
    </row>
    <row r="24" spans="1:29" x14ac:dyDescent="0.2">
      <c r="A24" t="s">
        <v>6404</v>
      </c>
      <c r="B24" t="s">
        <v>2277</v>
      </c>
      <c r="C24" t="s">
        <v>2003</v>
      </c>
      <c r="D24">
        <v>878</v>
      </c>
      <c r="E24">
        <v>2378</v>
      </c>
      <c r="F24">
        <v>0</v>
      </c>
      <c r="G24">
        <v>0</v>
      </c>
      <c r="H24">
        <v>7.5</v>
      </c>
      <c r="I24">
        <v>194</v>
      </c>
      <c r="J24">
        <v>129</v>
      </c>
      <c r="K24">
        <v>261481</v>
      </c>
      <c r="L24">
        <v>12000000</v>
      </c>
      <c r="M24" s="2">
        <f>VLOOKUP(A24,Sheet2!$A$1:G3748,2,0)</f>
        <v>38325</v>
      </c>
      <c r="N24" t="str">
        <f>VLOOKUP(A24,Sheet2!$A$1:G3748,3,0)</f>
        <v>Black and White</v>
      </c>
      <c r="O24" t="str">
        <f>VLOOKUP(A24,Sheet2!$A$1:G3748,4,0)</f>
        <v>Drama</v>
      </c>
      <c r="P24" t="str">
        <f>VLOOKUP(A24,Sheet2!$A$1:G3748,5,0)</f>
        <v>Cantonese</v>
      </c>
      <c r="Q24" t="str">
        <f>VLOOKUP(A24,Sheet2!$A$1:G3748,6,0)</f>
        <v>Hong Kong</v>
      </c>
      <c r="R24" t="str">
        <f>VLOOKUP(A24,Sheet2!$A$1:G3748,7,0)</f>
        <v>R</v>
      </c>
      <c r="S24" t="str">
        <f>IF(Table19[[#This Row],[Language]]="English","English","Other language")</f>
        <v>Other language</v>
      </c>
      <c r="T24">
        <f>Table19[[#This Row],[Gross Revenue]]-Table19[[#This Row],[Budget]]</f>
        <v>-11738519</v>
      </c>
      <c r="U24" s="1">
        <f>(Table19[[#This Row],[Gross Revenue]]/Table19[[#This Row],[Budget]])-1</f>
        <v>-0.97820991666666668</v>
      </c>
      <c r="V24" t="str">
        <f t="shared" si="0"/>
        <v>111-130 minutes</v>
      </c>
      <c r="W24">
        <f>Table19[[#This Row],[Profit]]/Table19[[#This Row],[Budget]]*100</f>
        <v>-97.820991666666671</v>
      </c>
      <c r="X24">
        <v>-434215.5</v>
      </c>
      <c r="Y24">
        <v>-0.10115100772200772</v>
      </c>
      <c r="Z24" t="str">
        <f t="shared" si="1"/>
        <v>Low</v>
      </c>
    </row>
    <row r="25" spans="1:29" x14ac:dyDescent="0.2">
      <c r="A25" t="s">
        <v>4304</v>
      </c>
      <c r="B25" t="s">
        <v>971</v>
      </c>
      <c r="C25" t="s">
        <v>881</v>
      </c>
      <c r="D25">
        <v>18000</v>
      </c>
      <c r="E25">
        <v>25661</v>
      </c>
      <c r="F25">
        <v>126</v>
      </c>
      <c r="G25">
        <v>0</v>
      </c>
      <c r="H25">
        <v>6.8</v>
      </c>
      <c r="I25">
        <v>144</v>
      </c>
      <c r="J25">
        <v>123</v>
      </c>
      <c r="K25">
        <v>81159365</v>
      </c>
      <c r="L25">
        <v>35000000</v>
      </c>
      <c r="M25" s="2">
        <f>VLOOKUP(A25,Sheet2!$A$1:G3749,2,0)</f>
        <v>39703</v>
      </c>
      <c r="N25" t="str">
        <f>VLOOKUP(A25,Sheet2!$A$1:G3749,3,0)</f>
        <v>Color</v>
      </c>
      <c r="O25" t="str">
        <f>VLOOKUP(A25,Sheet2!$A$1:G3749,4,0)</f>
        <v>Crime</v>
      </c>
      <c r="P25" t="str">
        <f>VLOOKUP(A25,Sheet2!$A$1:G3749,5,0)</f>
        <v>English</v>
      </c>
      <c r="Q25" t="str">
        <f>VLOOKUP(A25,Sheet2!$A$1:G3749,6,0)</f>
        <v>USA</v>
      </c>
      <c r="R25" t="str">
        <f>VLOOKUP(A25,Sheet2!$A$1:G3749,7,0)</f>
        <v>PG-13</v>
      </c>
      <c r="S25" t="str">
        <f>IF(Table19[[#This Row],[Language]]="English","English","Other language")</f>
        <v>English</v>
      </c>
      <c r="T25">
        <f>Table19[[#This Row],[Gross Revenue]]-Table19[[#This Row],[Budget]]</f>
        <v>46159365</v>
      </c>
      <c r="U25" s="1">
        <f>(Table19[[#This Row],[Gross Revenue]]/Table19[[#This Row],[Budget]])-1</f>
        <v>1.3188390000000001</v>
      </c>
      <c r="V25" t="str">
        <f t="shared" si="0"/>
        <v>111-130 minutes</v>
      </c>
      <c r="W25">
        <f>Table19[[#This Row],[Profit]]/Table19[[#This Row],[Budget]]*100</f>
        <v>131.88390000000001</v>
      </c>
      <c r="X25">
        <v>-74533.5</v>
      </c>
      <c r="Y25">
        <v>-7.4856785714285719E-3</v>
      </c>
      <c r="Z25" t="str">
        <f t="shared" si="1"/>
        <v>Medium</v>
      </c>
    </row>
    <row r="26" spans="1:29" ht="16" x14ac:dyDescent="0.25">
      <c r="A26" t="s">
        <v>4282</v>
      </c>
      <c r="B26" t="s">
        <v>360</v>
      </c>
      <c r="C26" t="s">
        <v>1400</v>
      </c>
      <c r="D26">
        <v>552</v>
      </c>
      <c r="E26">
        <v>2730</v>
      </c>
      <c r="F26">
        <v>24</v>
      </c>
      <c r="G26">
        <v>11000</v>
      </c>
      <c r="H26">
        <v>5.9</v>
      </c>
      <c r="I26">
        <v>168</v>
      </c>
      <c r="J26">
        <v>93</v>
      </c>
      <c r="K26">
        <v>25675765</v>
      </c>
      <c r="L26">
        <v>13000000</v>
      </c>
      <c r="M26" s="2">
        <f>VLOOKUP(A26,Sheet2!$A$1:G3750,2,0)</f>
        <v>41390</v>
      </c>
      <c r="N26" t="str">
        <f>VLOOKUP(A26,Sheet2!$A$1:G3750,3,0)</f>
        <v>Color</v>
      </c>
      <c r="O26" t="str">
        <f>VLOOKUP(A26,Sheet2!$A$1:G3750,4,0)</f>
        <v>Comedy</v>
      </c>
      <c r="P26" t="str">
        <f>VLOOKUP(A26,Sheet2!$A$1:G3750,5,0)</f>
        <v>English</v>
      </c>
      <c r="Q26" t="str">
        <f>VLOOKUP(A26,Sheet2!$A$1:G3750,6,0)</f>
        <v>USA</v>
      </c>
      <c r="R26" t="str">
        <f>VLOOKUP(A26,Sheet2!$A$1:G3750,7,0)</f>
        <v>R</v>
      </c>
      <c r="S26" t="str">
        <f>IF(Table19[[#This Row],[Language]]="English","English","Other language")</f>
        <v>English</v>
      </c>
      <c r="T26">
        <f>Table19[[#This Row],[Gross Revenue]]-Table19[[#This Row],[Budget]]</f>
        <v>12675765</v>
      </c>
      <c r="U26" s="1">
        <f>(Table19[[#This Row],[Gross Revenue]]/Table19[[#This Row],[Budget]])-1</f>
        <v>0.97505884615384608</v>
      </c>
      <c r="V26" t="str">
        <f t="shared" si="0"/>
        <v>90-110 minutes</v>
      </c>
      <c r="W26">
        <f>Table19[[#This Row],[Profit]]/Table19[[#This Row],[Budget]]*100</f>
        <v>97.505884615384616</v>
      </c>
      <c r="X26">
        <v>1637763</v>
      </c>
      <c r="Y26">
        <v>0.19178668286445014</v>
      </c>
      <c r="Z26" t="str">
        <f t="shared" si="1"/>
        <v>Low</v>
      </c>
      <c r="AA26" s="13">
        <f>_xlfn.PERCENTILE.INC($L:$L,1/3)</f>
        <v>13000000</v>
      </c>
    </row>
    <row r="27" spans="1:29" x14ac:dyDescent="0.2">
      <c r="A27" t="s">
        <v>6628</v>
      </c>
      <c r="B27" t="s">
        <v>695</v>
      </c>
      <c r="C27" t="s">
        <v>2933</v>
      </c>
      <c r="D27">
        <v>6000</v>
      </c>
      <c r="E27">
        <v>7567</v>
      </c>
      <c r="F27">
        <v>0</v>
      </c>
      <c r="G27">
        <v>0</v>
      </c>
      <c r="H27">
        <v>7.7</v>
      </c>
      <c r="I27">
        <v>192</v>
      </c>
      <c r="J27">
        <v>124</v>
      </c>
      <c r="K27">
        <v>16248701</v>
      </c>
      <c r="L27">
        <v>20000000</v>
      </c>
      <c r="M27" s="2">
        <f>VLOOKUP(A27,Sheet2!$A$1:G3751,2,0)</f>
        <v>37788</v>
      </c>
      <c r="N27" t="str">
        <f>VLOOKUP(A27,Sheet2!$A$1:G3751,3,0)</f>
        <v>Color</v>
      </c>
      <c r="O27" t="str">
        <f>VLOOKUP(A27,Sheet2!$A$1:G3751,4,0)</f>
        <v>Drama</v>
      </c>
      <c r="P27" t="str">
        <f>VLOOKUP(A27,Sheet2!$A$1:G3751,5,0)</f>
        <v>English</v>
      </c>
      <c r="Q27" t="str">
        <f>VLOOKUP(A27,Sheet2!$A$1:G3751,6,0)</f>
        <v>USA</v>
      </c>
      <c r="R27" t="str">
        <f>VLOOKUP(A27,Sheet2!$A$1:G3751,7,0)</f>
        <v>R</v>
      </c>
      <c r="S27" t="str">
        <f>IF(Table19[[#This Row],[Language]]="English","English","Other language")</f>
        <v>English</v>
      </c>
      <c r="T27">
        <f>Table19[[#This Row],[Gross Revenue]]-Table19[[#This Row],[Budget]]</f>
        <v>-3751299</v>
      </c>
      <c r="U27" s="1">
        <f>(Table19[[#This Row],[Gross Revenue]]/Table19[[#This Row],[Budget]])-1</f>
        <v>-0.18756494999999995</v>
      </c>
      <c r="V27" t="str">
        <f t="shared" si="0"/>
        <v>111-130 minutes</v>
      </c>
      <c r="W27">
        <f>Table19[[#This Row],[Profit]]/Table19[[#This Row],[Budget]]*100</f>
        <v>-18.756495000000001</v>
      </c>
      <c r="X27">
        <v>-434215.5</v>
      </c>
      <c r="Y27">
        <v>-0.10115100772200772</v>
      </c>
      <c r="Z27" t="str">
        <f t="shared" si="1"/>
        <v>Medium</v>
      </c>
      <c r="AA27" s="14"/>
    </row>
    <row r="28" spans="1:29" ht="16" x14ac:dyDescent="0.25">
      <c r="A28" t="s">
        <v>6137</v>
      </c>
      <c r="B28" t="s">
        <v>800</v>
      </c>
      <c r="C28" t="s">
        <v>2550</v>
      </c>
      <c r="D28">
        <v>17000</v>
      </c>
      <c r="E28">
        <v>19968</v>
      </c>
      <c r="F28">
        <v>97</v>
      </c>
      <c r="G28">
        <v>39000</v>
      </c>
      <c r="H28">
        <v>7.2</v>
      </c>
      <c r="I28">
        <v>375</v>
      </c>
      <c r="J28">
        <v>109</v>
      </c>
      <c r="K28">
        <v>138447667</v>
      </c>
      <c r="L28">
        <v>42000000</v>
      </c>
      <c r="M28" s="2">
        <f>VLOOKUP(A28,Sheet2!$A$1:G3752,2,0)</f>
        <v>41218</v>
      </c>
      <c r="N28" t="str">
        <f>VLOOKUP(A28,Sheet2!$A$1:G3752,3,0)</f>
        <v>Color</v>
      </c>
      <c r="O28" t="str">
        <f>VLOOKUP(A28,Sheet2!$A$1:G3752,4,0)</f>
        <v>Action</v>
      </c>
      <c r="P28" t="str">
        <f>VLOOKUP(A28,Sheet2!$A$1:G3752,5,0)</f>
        <v>English</v>
      </c>
      <c r="Q28" t="str">
        <f>VLOOKUP(A28,Sheet2!$A$1:G3752,6,0)</f>
        <v>USA</v>
      </c>
      <c r="R28" t="str">
        <f>VLOOKUP(A28,Sheet2!$A$1:G3752,7,0)</f>
        <v>R</v>
      </c>
      <c r="S28" t="str">
        <f>IF(Table19[[#This Row],[Language]]="English","English","Other language")</f>
        <v>English</v>
      </c>
      <c r="T28">
        <f>Table19[[#This Row],[Gross Revenue]]-Table19[[#This Row],[Budget]]</f>
        <v>96447667</v>
      </c>
      <c r="U28" s="1">
        <f>(Table19[[#This Row],[Gross Revenue]]/Table19[[#This Row],[Budget]])-1</f>
        <v>2.2963730238095237</v>
      </c>
      <c r="V28" t="str">
        <f t="shared" si="0"/>
        <v>90-110 minutes</v>
      </c>
      <c r="W28">
        <f>Table19[[#This Row],[Profit]]/Table19[[#This Row],[Budget]]*100</f>
        <v>229.63730238095238</v>
      </c>
      <c r="X28">
        <v>-1289919.5</v>
      </c>
      <c r="Y28">
        <v>-4.8151417500000002E-2</v>
      </c>
      <c r="Z28" t="str">
        <f t="shared" si="1"/>
        <v>High</v>
      </c>
      <c r="AA28" s="13">
        <f>_xlfn.PERCENTILE.INC($L:$L,2/3)</f>
        <v>38000000</v>
      </c>
    </row>
    <row r="29" spans="1:29" x14ac:dyDescent="0.2">
      <c r="A29" t="s">
        <v>6002</v>
      </c>
      <c r="B29" t="s">
        <v>800</v>
      </c>
      <c r="C29" t="s">
        <v>2550</v>
      </c>
      <c r="D29">
        <v>17000</v>
      </c>
      <c r="E29">
        <v>19428</v>
      </c>
      <c r="F29">
        <v>97</v>
      </c>
      <c r="G29">
        <v>24000</v>
      </c>
      <c r="H29">
        <v>7.1</v>
      </c>
      <c r="I29">
        <v>330</v>
      </c>
      <c r="J29">
        <v>112</v>
      </c>
      <c r="K29">
        <v>191616238</v>
      </c>
      <c r="L29">
        <v>50000000</v>
      </c>
      <c r="M29" s="2">
        <f>VLOOKUP(A29,Sheet2!$A$1:G3753,2,0)</f>
        <v>41962</v>
      </c>
      <c r="N29" t="str">
        <f>VLOOKUP(A29,Sheet2!$A$1:G3753,3,0)</f>
        <v>Color</v>
      </c>
      <c r="O29" t="str">
        <f>VLOOKUP(A29,Sheet2!$A$1:G3753,4,0)</f>
        <v>Action</v>
      </c>
      <c r="P29" t="str">
        <f>VLOOKUP(A29,Sheet2!$A$1:G3753,5,0)</f>
        <v>English</v>
      </c>
      <c r="Q29" t="str">
        <f>VLOOKUP(A29,Sheet2!$A$1:G3753,6,0)</f>
        <v>USA</v>
      </c>
      <c r="R29" t="str">
        <f>VLOOKUP(A29,Sheet2!$A$1:G3753,7,0)</f>
        <v>R</v>
      </c>
      <c r="S29" t="str">
        <f>IF(Table19[[#This Row],[Language]]="English","English","Other language")</f>
        <v>English</v>
      </c>
      <c r="T29">
        <f>Table19[[#This Row],[Gross Revenue]]-Table19[[#This Row],[Budget]]</f>
        <v>141616238</v>
      </c>
      <c r="U29" s="1">
        <f>(Table19[[#This Row],[Gross Revenue]]/Table19[[#This Row],[Budget]])-1</f>
        <v>2.8323247600000001</v>
      </c>
      <c r="V29" t="str">
        <f t="shared" si="0"/>
        <v>111-130 minutes</v>
      </c>
      <c r="W29">
        <f>Table19[[#This Row],[Profit]]/Table19[[#This Row],[Budget]]*100</f>
        <v>283.23247600000002</v>
      </c>
      <c r="X29">
        <v>-1289919.5</v>
      </c>
      <c r="Y29">
        <v>-4.8151417500000002E-2</v>
      </c>
      <c r="Z29" t="str">
        <f t="shared" si="1"/>
        <v>High</v>
      </c>
    </row>
    <row r="30" spans="1:29" x14ac:dyDescent="0.2">
      <c r="A30" t="s">
        <v>6632</v>
      </c>
      <c r="B30" t="s">
        <v>1276</v>
      </c>
      <c r="C30" t="s">
        <v>562</v>
      </c>
      <c r="D30">
        <v>22000</v>
      </c>
      <c r="E30">
        <v>26050</v>
      </c>
      <c r="F30">
        <v>0</v>
      </c>
      <c r="G30">
        <v>0</v>
      </c>
      <c r="H30">
        <v>7.7</v>
      </c>
      <c r="I30">
        <v>202</v>
      </c>
      <c r="J30">
        <v>108</v>
      </c>
      <c r="K30">
        <v>13060843</v>
      </c>
      <c r="L30">
        <v>15000000</v>
      </c>
      <c r="M30" s="2">
        <f>VLOOKUP(A30,Sheet2!$A$1:G3754,2,0)</f>
        <v>37455</v>
      </c>
      <c r="N30" t="str">
        <f>VLOOKUP(A30,Sheet2!$A$1:G3754,3,0)</f>
        <v>Color</v>
      </c>
      <c r="O30" t="str">
        <f>VLOOKUP(A30,Sheet2!$A$1:G3754,4,0)</f>
        <v>Drama</v>
      </c>
      <c r="P30" t="str">
        <f>VLOOKUP(A30,Sheet2!$A$1:G3754,5,0)</f>
        <v>English</v>
      </c>
      <c r="Q30" t="str">
        <f>VLOOKUP(A30,Sheet2!$A$1:G3754,6,0)</f>
        <v>USA</v>
      </c>
      <c r="R30" t="str">
        <f>VLOOKUP(A30,Sheet2!$A$1:G3754,7,0)</f>
        <v>R</v>
      </c>
      <c r="S30" t="str">
        <f>IF(Table19[[#This Row],[Language]]="English","English","Other language")</f>
        <v>English</v>
      </c>
      <c r="T30">
        <f>Table19[[#This Row],[Gross Revenue]]-Table19[[#This Row],[Budget]]</f>
        <v>-1939157</v>
      </c>
      <c r="U30" s="1">
        <f>(Table19[[#This Row],[Gross Revenue]]/Table19[[#This Row],[Budget]])-1</f>
        <v>-0.12927713333333335</v>
      </c>
      <c r="V30" t="str">
        <f t="shared" si="0"/>
        <v>90-110 minutes</v>
      </c>
      <c r="W30">
        <f>Table19[[#This Row],[Profit]]/Table19[[#This Row],[Budget]]*100</f>
        <v>-12.927713333333331</v>
      </c>
      <c r="X30">
        <v>-434215.5</v>
      </c>
      <c r="Y30">
        <v>-0.10115100772200772</v>
      </c>
      <c r="Z30" t="str">
        <f t="shared" si="1"/>
        <v>Medium</v>
      </c>
      <c r="AA30" t="s">
        <v>7096</v>
      </c>
      <c r="AB30" t="s">
        <v>7095</v>
      </c>
    </row>
    <row r="31" spans="1:29" x14ac:dyDescent="0.2">
      <c r="A31" t="s">
        <v>4524</v>
      </c>
      <c r="B31" t="s">
        <v>845</v>
      </c>
      <c r="C31" t="s">
        <v>660</v>
      </c>
      <c r="D31">
        <v>2000</v>
      </c>
      <c r="E31">
        <v>2978</v>
      </c>
      <c r="F31">
        <v>98</v>
      </c>
      <c r="G31">
        <v>0</v>
      </c>
      <c r="H31">
        <v>6.1</v>
      </c>
      <c r="I31">
        <v>175</v>
      </c>
      <c r="J31">
        <v>111</v>
      </c>
      <c r="K31">
        <v>76806312</v>
      </c>
      <c r="L31">
        <v>30000000</v>
      </c>
      <c r="M31" s="2">
        <f>VLOOKUP(A31,Sheet2!$A$1:G3755,2,0)</f>
        <v>39784</v>
      </c>
      <c r="N31" t="str">
        <f>VLOOKUP(A31,Sheet2!$A$1:G3755,3,0)</f>
        <v>Color</v>
      </c>
      <c r="O31" t="str">
        <f>VLOOKUP(A31,Sheet2!$A$1:G3755,4,0)</f>
        <v>Comedy</v>
      </c>
      <c r="P31" t="str">
        <f>VLOOKUP(A31,Sheet2!$A$1:G3755,5,0)</f>
        <v>English</v>
      </c>
      <c r="Q31" t="str">
        <f>VLOOKUP(A31,Sheet2!$A$1:G3755,6,0)</f>
        <v>USA</v>
      </c>
      <c r="R31" t="str">
        <f>VLOOKUP(A31,Sheet2!$A$1:G3755,7,0)</f>
        <v>PG-13</v>
      </c>
      <c r="S31" t="str">
        <f>IF(Table19[[#This Row],[Language]]="English","English","Other language")</f>
        <v>English</v>
      </c>
      <c r="T31">
        <f>Table19[[#This Row],[Gross Revenue]]-Table19[[#This Row],[Budget]]</f>
        <v>46806312</v>
      </c>
      <c r="U31" s="1">
        <f>(Table19[[#This Row],[Gross Revenue]]/Table19[[#This Row],[Budget]])-1</f>
        <v>1.5602103999999999</v>
      </c>
      <c r="V31" t="str">
        <f t="shared" si="0"/>
        <v>111-130 minutes</v>
      </c>
      <c r="W31">
        <f>Table19[[#This Row],[Profit]]/Table19[[#This Row],[Budget]]*100</f>
        <v>156.02104</v>
      </c>
      <c r="X31">
        <v>1637763</v>
      </c>
      <c r="Y31">
        <v>0.19178668286445014</v>
      </c>
      <c r="Z31" t="str">
        <f t="shared" si="1"/>
        <v>Medium</v>
      </c>
      <c r="AA31">
        <f>CORREL(D:D,W:W)</f>
        <v>-1.4989918351085872E-2</v>
      </c>
      <c r="AB31">
        <f>CORREL(F:F,W:W)</f>
        <v>-6.1883667154373255E-3</v>
      </c>
    </row>
    <row r="32" spans="1:29" x14ac:dyDescent="0.2">
      <c r="A32" t="s">
        <v>4370</v>
      </c>
      <c r="B32" t="s">
        <v>677</v>
      </c>
      <c r="C32" t="s">
        <v>356</v>
      </c>
      <c r="D32">
        <v>12000</v>
      </c>
      <c r="E32">
        <v>23864</v>
      </c>
      <c r="F32">
        <v>84</v>
      </c>
      <c r="G32">
        <v>0</v>
      </c>
      <c r="H32">
        <v>6</v>
      </c>
      <c r="I32">
        <v>116</v>
      </c>
      <c r="J32">
        <v>103</v>
      </c>
      <c r="K32">
        <v>37035515</v>
      </c>
      <c r="L32">
        <v>43000000</v>
      </c>
      <c r="M32" s="2">
        <f>VLOOKUP(A32,Sheet2!$A$1:G3756,2,0)</f>
        <v>36730</v>
      </c>
      <c r="N32" t="str">
        <f>VLOOKUP(A32,Sheet2!$A$1:G3756,3,0)</f>
        <v>Color</v>
      </c>
      <c r="O32" t="str">
        <f>VLOOKUP(A32,Sheet2!$A$1:G3756,4,0)</f>
        <v>Comedy</v>
      </c>
      <c r="P32" t="str">
        <f>VLOOKUP(A32,Sheet2!$A$1:G3756,5,0)</f>
        <v>English</v>
      </c>
      <c r="Q32" t="str">
        <f>VLOOKUP(A32,Sheet2!$A$1:G3756,6,0)</f>
        <v>USA</v>
      </c>
      <c r="R32" t="str">
        <f>VLOOKUP(A32,Sheet2!$A$1:G3756,7,0)</f>
        <v>PG-13</v>
      </c>
      <c r="S32" t="str">
        <f>IF(Table19[[#This Row],[Language]]="English","English","Other language")</f>
        <v>English</v>
      </c>
      <c r="T32">
        <f>Table19[[#This Row],[Gross Revenue]]-Table19[[#This Row],[Budget]]</f>
        <v>-5964485</v>
      </c>
      <c r="U32" s="1">
        <f>(Table19[[#This Row],[Gross Revenue]]/Table19[[#This Row],[Budget]])-1</f>
        <v>-0.13870895348837209</v>
      </c>
      <c r="V32" t="str">
        <f t="shared" si="0"/>
        <v>90-110 minutes</v>
      </c>
      <c r="W32">
        <f>Table19[[#This Row],[Profit]]/Table19[[#This Row],[Budget]]*100</f>
        <v>-13.870895348837209</v>
      </c>
      <c r="X32">
        <v>1637763</v>
      </c>
      <c r="Y32">
        <v>0.19178668286445014</v>
      </c>
      <c r="Z32" t="str">
        <f t="shared" si="1"/>
        <v>High</v>
      </c>
    </row>
    <row r="33" spans="1:27" x14ac:dyDescent="0.2">
      <c r="A33" t="s">
        <v>6582</v>
      </c>
      <c r="B33" t="s">
        <v>3000</v>
      </c>
      <c r="C33" t="s">
        <v>2160</v>
      </c>
      <c r="D33">
        <v>133</v>
      </c>
      <c r="E33">
        <v>241</v>
      </c>
      <c r="F33">
        <v>0</v>
      </c>
      <c r="G33">
        <v>11000</v>
      </c>
      <c r="H33">
        <v>7.6</v>
      </c>
      <c r="I33">
        <v>224</v>
      </c>
      <c r="J33">
        <v>113</v>
      </c>
      <c r="K33">
        <v>45063889</v>
      </c>
      <c r="L33">
        <v>8000000</v>
      </c>
      <c r="M33" s="2">
        <f>VLOOKUP(A33,Sheet2!$A$1:G3757,2,0)</f>
        <v>37326</v>
      </c>
      <c r="N33" t="str">
        <f>VLOOKUP(A33,Sheet2!$A$1:G3757,3,0)</f>
        <v>Color</v>
      </c>
      <c r="O33" t="str">
        <f>VLOOKUP(A33,Sheet2!$A$1:G3757,4,0)</f>
        <v>Drama</v>
      </c>
      <c r="P33" t="str">
        <f>VLOOKUP(A33,Sheet2!$A$1:G3757,5,0)</f>
        <v>English</v>
      </c>
      <c r="Q33" t="str">
        <f>VLOOKUP(A33,Sheet2!$A$1:G3757,6,0)</f>
        <v>UK</v>
      </c>
      <c r="R33" t="str">
        <f>VLOOKUP(A33,Sheet2!$A$1:G3757,7,0)</f>
        <v>R</v>
      </c>
      <c r="S33" t="str">
        <f>IF(Table19[[#This Row],[Language]]="English","English","Other language")</f>
        <v>English</v>
      </c>
      <c r="T33">
        <f>Table19[[#This Row],[Gross Revenue]]-Table19[[#This Row],[Budget]]</f>
        <v>37063889</v>
      </c>
      <c r="U33" s="1">
        <f>(Table19[[#This Row],[Gross Revenue]]/Table19[[#This Row],[Budget]])-1</f>
        <v>4.6329861250000004</v>
      </c>
      <c r="V33" t="str">
        <f t="shared" si="0"/>
        <v>111-130 minutes</v>
      </c>
      <c r="W33">
        <f>Table19[[#This Row],[Profit]]/Table19[[#This Row],[Budget]]*100</f>
        <v>463.29861250000005</v>
      </c>
      <c r="X33">
        <v>-434215.5</v>
      </c>
      <c r="Y33">
        <v>-0.10115100772200772</v>
      </c>
      <c r="Z33" t="str">
        <f t="shared" si="1"/>
        <v>Low</v>
      </c>
      <c r="AA33">
        <f>CORREL(H:H,W:W)</f>
        <v>8.7393310707788562E-3</v>
      </c>
    </row>
    <row r="34" spans="1:27" x14ac:dyDescent="0.2">
      <c r="A34" t="s">
        <v>5834</v>
      </c>
      <c r="B34" t="s">
        <v>1333</v>
      </c>
      <c r="C34" t="s">
        <v>2563</v>
      </c>
      <c r="D34">
        <v>10000</v>
      </c>
      <c r="E34">
        <v>11471</v>
      </c>
      <c r="F34">
        <v>35</v>
      </c>
      <c r="G34">
        <v>0</v>
      </c>
      <c r="H34">
        <v>7</v>
      </c>
      <c r="I34">
        <v>274</v>
      </c>
      <c r="J34">
        <v>100</v>
      </c>
      <c r="K34">
        <v>28637507</v>
      </c>
      <c r="L34">
        <v>15000000</v>
      </c>
      <c r="M34" s="2">
        <f>VLOOKUP(A34,Sheet2!$A$1:G3758,2,0)</f>
        <v>39356</v>
      </c>
      <c r="N34" t="str">
        <f>VLOOKUP(A34,Sheet2!$A$1:G3758,3,0)</f>
        <v>Color</v>
      </c>
      <c r="O34" t="str">
        <f>VLOOKUP(A34,Sheet2!$A$1:G3758,4,0)</f>
        <v>Drama</v>
      </c>
      <c r="P34" t="str">
        <f>VLOOKUP(A34,Sheet2!$A$1:G3758,5,0)</f>
        <v>English</v>
      </c>
      <c r="Q34" t="str">
        <f>VLOOKUP(A34,Sheet2!$A$1:G3758,6,0)</f>
        <v>UK</v>
      </c>
      <c r="R34" t="str">
        <f>VLOOKUP(A34,Sheet2!$A$1:G3758,7,0)</f>
        <v>R</v>
      </c>
      <c r="S34" t="str">
        <f>IF(Table19[[#This Row],[Language]]="English","English","Other language")</f>
        <v>English</v>
      </c>
      <c r="T34">
        <f>Table19[[#This Row],[Gross Revenue]]-Table19[[#This Row],[Budget]]</f>
        <v>13637507</v>
      </c>
      <c r="U34" s="1">
        <f>(Table19[[#This Row],[Gross Revenue]]/Table19[[#This Row],[Budget]])-1</f>
        <v>0.90916713333333332</v>
      </c>
      <c r="V34" t="str">
        <f t="shared" si="0"/>
        <v>90-110 minutes</v>
      </c>
      <c r="W34">
        <f>Table19[[#This Row],[Profit]]/Table19[[#This Row],[Budget]]*100</f>
        <v>90.916713333333334</v>
      </c>
      <c r="X34">
        <v>-434215.5</v>
      </c>
      <c r="Y34">
        <v>-0.10115100772200772</v>
      </c>
      <c r="Z34" t="str">
        <f t="shared" si="1"/>
        <v>Medium</v>
      </c>
      <c r="AA34">
        <f>CORREL(H:H,Y:Y)</f>
        <v>-0.20106434153223335</v>
      </c>
    </row>
    <row r="35" spans="1:27" x14ac:dyDescent="0.2">
      <c r="A35" t="s">
        <v>4636</v>
      </c>
      <c r="B35" t="s">
        <v>1448</v>
      </c>
      <c r="C35" t="s">
        <v>475</v>
      </c>
      <c r="D35">
        <v>933</v>
      </c>
      <c r="E35">
        <v>1286</v>
      </c>
      <c r="F35">
        <v>368</v>
      </c>
      <c r="G35">
        <v>10000</v>
      </c>
      <c r="H35">
        <v>6.2</v>
      </c>
      <c r="I35">
        <v>211</v>
      </c>
      <c r="J35">
        <v>123</v>
      </c>
      <c r="K35">
        <v>30688364</v>
      </c>
      <c r="L35">
        <v>28000000</v>
      </c>
      <c r="M35" s="2">
        <f>VLOOKUP(A35,Sheet2!$A$1:G3759,2,0)</f>
        <v>41815</v>
      </c>
      <c r="N35" t="str">
        <f>VLOOKUP(A35,Sheet2!$A$1:G3759,3,0)</f>
        <v>Color</v>
      </c>
      <c r="O35" t="str">
        <f>VLOOKUP(A35,Sheet2!$A$1:G3759,4,0)</f>
        <v>Action</v>
      </c>
      <c r="P35" t="str">
        <f>VLOOKUP(A35,Sheet2!$A$1:G3759,5,0)</f>
        <v>English</v>
      </c>
      <c r="Q35" t="str">
        <f>VLOOKUP(A35,Sheet2!$A$1:G3759,6,0)</f>
        <v>USA</v>
      </c>
      <c r="R35" t="str">
        <f>VLOOKUP(A35,Sheet2!$A$1:G3759,7,0)</f>
        <v>PG-13</v>
      </c>
      <c r="S35" t="str">
        <f>IF(Table19[[#This Row],[Language]]="English","English","Other language")</f>
        <v>English</v>
      </c>
      <c r="T35">
        <f>Table19[[#This Row],[Gross Revenue]]-Table19[[#This Row],[Budget]]</f>
        <v>2688364</v>
      </c>
      <c r="U35" s="1">
        <f>(Table19[[#This Row],[Gross Revenue]]/Table19[[#This Row],[Budget]])-1</f>
        <v>9.6012999999999904E-2</v>
      </c>
      <c r="V35" t="str">
        <f t="shared" si="0"/>
        <v>111-130 minutes</v>
      </c>
      <c r="W35">
        <f>Table19[[#This Row],[Profit]]/Table19[[#This Row],[Budget]]*100</f>
        <v>9.6013000000000002</v>
      </c>
      <c r="X35">
        <v>-1289919.5</v>
      </c>
      <c r="Y35">
        <v>-4.8151417500000002E-2</v>
      </c>
      <c r="Z35" t="str">
        <f t="shared" si="1"/>
        <v>Medium</v>
      </c>
      <c r="AA35">
        <f>CORREL(I:I,W:W)</f>
        <v>3.3760264338235126E-2</v>
      </c>
    </row>
    <row r="36" spans="1:27" x14ac:dyDescent="0.2">
      <c r="A36" t="s">
        <v>4311</v>
      </c>
      <c r="B36" t="s">
        <v>880</v>
      </c>
      <c r="C36" t="s">
        <v>910</v>
      </c>
      <c r="D36">
        <v>19000</v>
      </c>
      <c r="E36">
        <v>21499</v>
      </c>
      <c r="F36">
        <v>12000</v>
      </c>
      <c r="G36">
        <v>3000</v>
      </c>
      <c r="H36">
        <v>5.9</v>
      </c>
      <c r="I36">
        <v>21</v>
      </c>
      <c r="J36">
        <v>102</v>
      </c>
      <c r="K36">
        <v>167780960</v>
      </c>
      <c r="L36">
        <v>11000000</v>
      </c>
      <c r="M36" s="2">
        <f>VLOOKUP(A36,Sheet2!$A$1:G3760,2,0)</f>
        <v>31968</v>
      </c>
      <c r="N36" t="str">
        <f>VLOOKUP(A36,Sheet2!$A$1:G3760,3,0)</f>
        <v>Color</v>
      </c>
      <c r="O36" t="str">
        <f>VLOOKUP(A36,Sheet2!$A$1:G3760,4,0)</f>
        <v>Comedy</v>
      </c>
      <c r="P36" t="str">
        <f>VLOOKUP(A36,Sheet2!$A$1:G3760,5,0)</f>
        <v>English</v>
      </c>
      <c r="Q36" t="str">
        <f>VLOOKUP(A36,Sheet2!$A$1:G3760,6,0)</f>
        <v>USA</v>
      </c>
      <c r="R36" t="str">
        <f>VLOOKUP(A36,Sheet2!$A$1:G3760,7,0)</f>
        <v>PG</v>
      </c>
      <c r="S36" t="str">
        <f>IF(Table19[[#This Row],[Language]]="English","English","Other language")</f>
        <v>English</v>
      </c>
      <c r="T36">
        <f>Table19[[#This Row],[Gross Revenue]]-Table19[[#This Row],[Budget]]</f>
        <v>156780960</v>
      </c>
      <c r="U36" s="1">
        <f>(Table19[[#This Row],[Gross Revenue]]/Table19[[#This Row],[Budget]])-1</f>
        <v>14.252814545454546</v>
      </c>
      <c r="V36" t="str">
        <f t="shared" si="0"/>
        <v>90-110 minutes</v>
      </c>
      <c r="W36">
        <f>Table19[[#This Row],[Profit]]/Table19[[#This Row],[Budget]]*100</f>
        <v>1425.2814545454546</v>
      </c>
      <c r="X36">
        <v>1637763</v>
      </c>
      <c r="Y36">
        <v>0.19178668286445014</v>
      </c>
      <c r="Z36" t="str">
        <f t="shared" si="1"/>
        <v>Low</v>
      </c>
      <c r="AA36">
        <f>CORREL(G:G,W:W)</f>
        <v>-1.8301620702169876E-3</v>
      </c>
    </row>
    <row r="37" spans="1:27" x14ac:dyDescent="0.2">
      <c r="A37" t="s">
        <v>3398</v>
      </c>
      <c r="B37" t="s">
        <v>66</v>
      </c>
      <c r="C37" t="s">
        <v>271</v>
      </c>
      <c r="D37">
        <v>400</v>
      </c>
      <c r="E37">
        <v>1151</v>
      </c>
      <c r="F37">
        <v>18</v>
      </c>
      <c r="G37">
        <v>444</v>
      </c>
      <c r="H37">
        <v>4.3</v>
      </c>
      <c r="I37">
        <v>5</v>
      </c>
      <c r="J37">
        <v>93</v>
      </c>
      <c r="K37">
        <v>11784000</v>
      </c>
      <c r="L37">
        <v>20000000</v>
      </c>
      <c r="M37" s="2">
        <f>VLOOKUP(A37,Sheet2!$A$1:G3761,2,0)</f>
        <v>34641</v>
      </c>
      <c r="N37" t="str">
        <f>VLOOKUP(A37,Sheet2!$A$1:G3761,3,0)</f>
        <v>Color</v>
      </c>
      <c r="O37" t="str">
        <f>VLOOKUP(A37,Sheet2!$A$1:G3761,4,0)</f>
        <v>Action</v>
      </c>
      <c r="P37" t="str">
        <f>VLOOKUP(A37,Sheet2!$A$1:G3761,5,0)</f>
        <v>English</v>
      </c>
      <c r="Q37" t="str">
        <f>VLOOKUP(A37,Sheet2!$A$1:G3761,6,0)</f>
        <v>USA</v>
      </c>
      <c r="R37" t="str">
        <f>VLOOKUP(A37,Sheet2!$A$1:G3761,7,0)</f>
        <v>PG</v>
      </c>
      <c r="S37" t="str">
        <f>IF(Table19[[#This Row],[Language]]="English","English","Other language")</f>
        <v>English</v>
      </c>
      <c r="T37">
        <f>Table19[[#This Row],[Gross Revenue]]-Table19[[#This Row],[Budget]]</f>
        <v>-8216000</v>
      </c>
      <c r="U37" s="1">
        <f>(Table19[[#This Row],[Gross Revenue]]/Table19[[#This Row],[Budget]])-1</f>
        <v>-0.41080000000000005</v>
      </c>
      <c r="V37" t="str">
        <f t="shared" si="0"/>
        <v>90-110 minutes</v>
      </c>
      <c r="W37">
        <f>Table19[[#This Row],[Profit]]/Table19[[#This Row],[Budget]]*100</f>
        <v>-41.08</v>
      </c>
      <c r="X37">
        <v>-1289919.5</v>
      </c>
      <c r="Y37">
        <v>-4.8151417500000002E-2</v>
      </c>
      <c r="Z37" t="str">
        <f t="shared" si="1"/>
        <v>Medium</v>
      </c>
    </row>
    <row r="38" spans="1:27" x14ac:dyDescent="0.2">
      <c r="A38" t="s">
        <v>3354</v>
      </c>
      <c r="B38" t="s">
        <v>70</v>
      </c>
      <c r="C38" t="s">
        <v>191</v>
      </c>
      <c r="D38">
        <v>939</v>
      </c>
      <c r="E38">
        <v>3354</v>
      </c>
      <c r="F38">
        <v>69</v>
      </c>
      <c r="G38">
        <v>118</v>
      </c>
      <c r="H38">
        <v>4</v>
      </c>
      <c r="I38">
        <v>22</v>
      </c>
      <c r="J38">
        <v>82</v>
      </c>
      <c r="K38">
        <v>9821335</v>
      </c>
      <c r="L38">
        <v>6000000</v>
      </c>
      <c r="M38" s="2">
        <f>VLOOKUP(A38,Sheet2!$A$1:G3762,2,0)</f>
        <v>36835</v>
      </c>
      <c r="N38" t="str">
        <f>VLOOKUP(A38,Sheet2!$A$1:G3762,3,0)</f>
        <v>Color</v>
      </c>
      <c r="O38" t="str">
        <f>VLOOKUP(A38,Sheet2!$A$1:G3762,4,0)</f>
        <v>Comedy</v>
      </c>
      <c r="P38" t="str">
        <f>VLOOKUP(A38,Sheet2!$A$1:G3762,5,0)</f>
        <v>English</v>
      </c>
      <c r="Q38" t="str">
        <f>VLOOKUP(A38,Sheet2!$A$1:G3762,6,0)</f>
        <v>USA</v>
      </c>
      <c r="R38" t="str">
        <f>VLOOKUP(A38,Sheet2!$A$1:G3762,7,0)</f>
        <v>R</v>
      </c>
      <c r="S38" t="str">
        <f>IF(Table19[[#This Row],[Language]]="English","English","Other language")</f>
        <v>English</v>
      </c>
      <c r="T38">
        <f>Table19[[#This Row],[Gross Revenue]]-Table19[[#This Row],[Budget]]</f>
        <v>3821335</v>
      </c>
      <c r="U38" s="1">
        <f>(Table19[[#This Row],[Gross Revenue]]/Table19[[#This Row],[Budget]])-1</f>
        <v>0.63688916666666673</v>
      </c>
      <c r="V38" t="str">
        <f t="shared" si="0"/>
        <v>&lt;90 minutes</v>
      </c>
      <c r="W38">
        <f>Table19[[#This Row],[Profit]]/Table19[[#This Row],[Budget]]*100</f>
        <v>63.688916666666664</v>
      </c>
      <c r="X38">
        <v>1637763</v>
      </c>
      <c r="Y38">
        <v>0.19178668286445014</v>
      </c>
      <c r="Z38" t="str">
        <f t="shared" si="1"/>
        <v>Low</v>
      </c>
    </row>
    <row r="39" spans="1:27" x14ac:dyDescent="0.2">
      <c r="A39" t="s">
        <v>6713</v>
      </c>
      <c r="B39" t="s">
        <v>1347</v>
      </c>
      <c r="C39" t="s">
        <v>1815</v>
      </c>
      <c r="D39">
        <v>23000</v>
      </c>
      <c r="E39">
        <v>33548</v>
      </c>
      <c r="F39">
        <v>446</v>
      </c>
      <c r="G39">
        <v>0</v>
      </c>
      <c r="H39">
        <v>7.8</v>
      </c>
      <c r="I39">
        <v>295</v>
      </c>
      <c r="J39">
        <v>122</v>
      </c>
      <c r="K39">
        <v>53574088</v>
      </c>
      <c r="L39">
        <v>55000000</v>
      </c>
      <c r="M39" s="2">
        <f>VLOOKUP(A39,Sheet2!$A$1:G3763,2,0)</f>
        <v>39112</v>
      </c>
      <c r="N39" t="str">
        <f>VLOOKUP(A39,Sheet2!$A$1:G3763,3,0)</f>
        <v>Color</v>
      </c>
      <c r="O39" t="str">
        <f>VLOOKUP(A39,Sheet2!$A$1:G3763,4,0)</f>
        <v>Adventure</v>
      </c>
      <c r="P39" t="str">
        <f>VLOOKUP(A39,Sheet2!$A$1:G3763,5,0)</f>
        <v>English</v>
      </c>
      <c r="Q39" t="str">
        <f>VLOOKUP(A39,Sheet2!$A$1:G3763,6,0)</f>
        <v>USA</v>
      </c>
      <c r="R39" t="str">
        <f>VLOOKUP(A39,Sheet2!$A$1:G3763,7,0)</f>
        <v>R</v>
      </c>
      <c r="S39" t="str">
        <f>IF(Table19[[#This Row],[Language]]="English","English","Other language")</f>
        <v>English</v>
      </c>
      <c r="T39">
        <f>Table19[[#This Row],[Gross Revenue]]-Table19[[#This Row],[Budget]]</f>
        <v>-1425912</v>
      </c>
      <c r="U39" s="1">
        <f>(Table19[[#This Row],[Gross Revenue]]/Table19[[#This Row],[Budget]])-1</f>
        <v>-2.5925672727272753E-2</v>
      </c>
      <c r="V39" t="str">
        <f t="shared" si="0"/>
        <v>111-130 minutes</v>
      </c>
      <c r="W39">
        <f>Table19[[#This Row],[Profit]]/Table19[[#This Row],[Budget]]*100</f>
        <v>-2.5925672727272731</v>
      </c>
      <c r="X39">
        <v>3892693.5</v>
      </c>
      <c r="Y39">
        <v>0.11726928571428571</v>
      </c>
      <c r="Z39" t="str">
        <f t="shared" si="1"/>
        <v>High</v>
      </c>
    </row>
    <row r="40" spans="1:27" x14ac:dyDescent="0.2">
      <c r="A40" t="s">
        <v>5225</v>
      </c>
      <c r="B40" t="s">
        <v>2171</v>
      </c>
      <c r="C40" t="s">
        <v>550</v>
      </c>
      <c r="D40">
        <v>430</v>
      </c>
      <c r="E40">
        <v>814</v>
      </c>
      <c r="F40">
        <v>171</v>
      </c>
      <c r="G40">
        <v>0</v>
      </c>
      <c r="H40">
        <v>6.6</v>
      </c>
      <c r="I40">
        <v>304</v>
      </c>
      <c r="J40">
        <v>113</v>
      </c>
      <c r="K40">
        <v>39568996</v>
      </c>
      <c r="L40">
        <v>32000000</v>
      </c>
      <c r="M40" s="2">
        <f>VLOOKUP(A40,Sheet2!$A$1:G3764,2,0)</f>
        <v>39392</v>
      </c>
      <c r="N40" t="str">
        <f>VLOOKUP(A40,Sheet2!$A$1:G3764,3,0)</f>
        <v>Color</v>
      </c>
      <c r="O40" t="str">
        <f>VLOOKUP(A40,Sheet2!$A$1:G3764,4,0)</f>
        <v>Horror</v>
      </c>
      <c r="P40" t="str">
        <f>VLOOKUP(A40,Sheet2!$A$1:G3764,5,0)</f>
        <v>English</v>
      </c>
      <c r="Q40" t="str">
        <f>VLOOKUP(A40,Sheet2!$A$1:G3764,6,0)</f>
        <v>USA</v>
      </c>
      <c r="R40" t="str">
        <f>VLOOKUP(A40,Sheet2!$A$1:G3764,7,0)</f>
        <v>R</v>
      </c>
      <c r="S40" t="str">
        <f>IF(Table19[[#This Row],[Language]]="English","English","Other language")</f>
        <v>English</v>
      </c>
      <c r="T40">
        <f>Table19[[#This Row],[Gross Revenue]]-Table19[[#This Row],[Budget]]</f>
        <v>7568996</v>
      </c>
      <c r="U40" s="1">
        <f>(Table19[[#This Row],[Gross Revenue]]/Table19[[#This Row],[Budget]])-1</f>
        <v>0.23653112499999995</v>
      </c>
      <c r="V40" t="str">
        <f t="shared" si="0"/>
        <v>111-130 minutes</v>
      </c>
      <c r="W40">
        <f>Table19[[#This Row],[Profit]]/Table19[[#This Row],[Budget]]*100</f>
        <v>23.653112500000002</v>
      </c>
      <c r="X40">
        <v>16235088</v>
      </c>
      <c r="Y40">
        <v>1.1909079499999999</v>
      </c>
      <c r="Z40" t="str">
        <f t="shared" si="1"/>
        <v>Medium</v>
      </c>
    </row>
    <row r="41" spans="1:27" x14ac:dyDescent="0.2">
      <c r="A41" t="s">
        <v>4499</v>
      </c>
      <c r="B41" t="s">
        <v>1597</v>
      </c>
      <c r="C41" t="s">
        <v>1598</v>
      </c>
      <c r="D41">
        <v>731</v>
      </c>
      <c r="E41">
        <v>1987</v>
      </c>
      <c r="F41">
        <v>181</v>
      </c>
      <c r="G41">
        <v>0</v>
      </c>
      <c r="H41">
        <v>6.1</v>
      </c>
      <c r="I41">
        <v>220</v>
      </c>
      <c r="J41">
        <v>83</v>
      </c>
      <c r="K41">
        <v>37053924</v>
      </c>
      <c r="L41">
        <v>28000000</v>
      </c>
      <c r="M41" s="2">
        <f>VLOOKUP(A41,Sheet2!$A$1:G3765,2,0)</f>
        <v>40817</v>
      </c>
      <c r="N41" t="str">
        <f>VLOOKUP(A41,Sheet2!$A$1:G3765,3,0)</f>
        <v>Color</v>
      </c>
      <c r="O41" t="str">
        <f>VLOOKUP(A41,Sheet2!$A$1:G3765,4,0)</f>
        <v>Action</v>
      </c>
      <c r="P41" t="str">
        <f>VLOOKUP(A41,Sheet2!$A$1:G3765,5,0)</f>
        <v>English</v>
      </c>
      <c r="Q41" t="str">
        <f>VLOOKUP(A41,Sheet2!$A$1:G3765,6,0)</f>
        <v>Germany</v>
      </c>
      <c r="R41" t="str">
        <f>VLOOKUP(A41,Sheet2!$A$1:G3765,7,0)</f>
        <v>R</v>
      </c>
      <c r="S41" t="str">
        <f>IF(Table19[[#This Row],[Language]]="English","English","Other language")</f>
        <v>English</v>
      </c>
      <c r="T41">
        <f>Table19[[#This Row],[Gross Revenue]]-Table19[[#This Row],[Budget]]</f>
        <v>9053924</v>
      </c>
      <c r="U41" s="1">
        <f>(Table19[[#This Row],[Gross Revenue]]/Table19[[#This Row],[Budget]])-1</f>
        <v>0.32335442857142849</v>
      </c>
      <c r="V41" t="str">
        <f t="shared" si="0"/>
        <v>&lt;90 minutes</v>
      </c>
      <c r="W41">
        <f>Table19[[#This Row],[Profit]]/Table19[[#This Row],[Budget]]*100</f>
        <v>32.335442857142858</v>
      </c>
      <c r="X41">
        <v>-1289919.5</v>
      </c>
      <c r="Y41">
        <v>-4.8151417500000002E-2</v>
      </c>
      <c r="Z41" t="str">
        <f t="shared" si="1"/>
        <v>Medium</v>
      </c>
    </row>
    <row r="42" spans="1:27" x14ac:dyDescent="0.2">
      <c r="A42" t="s">
        <v>6667</v>
      </c>
      <c r="B42" t="s">
        <v>529</v>
      </c>
      <c r="C42" t="s">
        <v>1557</v>
      </c>
      <c r="D42">
        <v>18000</v>
      </c>
      <c r="E42">
        <v>32360</v>
      </c>
      <c r="F42">
        <v>0</v>
      </c>
      <c r="G42">
        <v>13000</v>
      </c>
      <c r="H42">
        <v>7.7</v>
      </c>
      <c r="I42">
        <v>460</v>
      </c>
      <c r="J42">
        <v>117</v>
      </c>
      <c r="K42">
        <v>210592590</v>
      </c>
      <c r="L42">
        <v>65000000</v>
      </c>
      <c r="M42" s="2">
        <f>VLOOKUP(A42,Sheet2!$A$1:G3766,2,0)</f>
        <v>38907</v>
      </c>
      <c r="N42" t="str">
        <f>VLOOKUP(A42,Sheet2!$A$1:G3766,3,0)</f>
        <v>Color</v>
      </c>
      <c r="O42" t="str">
        <f>VLOOKUP(A42,Sheet2!$A$1:G3766,4,0)</f>
        <v>Action</v>
      </c>
      <c r="P42" t="str">
        <f>VLOOKUP(A42,Sheet2!$A$1:G3766,5,0)</f>
        <v>English</v>
      </c>
      <c r="Q42" t="str">
        <f>VLOOKUP(A42,Sheet2!$A$1:G3766,6,0)</f>
        <v>USA</v>
      </c>
      <c r="R42" t="str">
        <f>VLOOKUP(A42,Sheet2!$A$1:G3766,7,0)</f>
        <v>R</v>
      </c>
      <c r="S42" t="str">
        <f>IF(Table19[[#This Row],[Language]]="English","English","Other language")</f>
        <v>English</v>
      </c>
      <c r="T42">
        <f>Table19[[#This Row],[Gross Revenue]]-Table19[[#This Row],[Budget]]</f>
        <v>145592590</v>
      </c>
      <c r="U42" s="1">
        <f>(Table19[[#This Row],[Gross Revenue]]/Table19[[#This Row],[Budget]])-1</f>
        <v>2.2398859999999998</v>
      </c>
      <c r="V42" t="str">
        <f t="shared" si="0"/>
        <v>111-130 minutes</v>
      </c>
      <c r="W42">
        <f>Table19[[#This Row],[Profit]]/Table19[[#This Row],[Budget]]*100</f>
        <v>223.98859999999999</v>
      </c>
      <c r="X42">
        <v>-1289919.5</v>
      </c>
      <c r="Y42">
        <v>-4.8151417500000002E-2</v>
      </c>
      <c r="Z42" t="str">
        <f t="shared" si="1"/>
        <v>High</v>
      </c>
    </row>
    <row r="43" spans="1:27" x14ac:dyDescent="0.2">
      <c r="A43" t="s">
        <v>4630</v>
      </c>
      <c r="B43" t="s">
        <v>1712</v>
      </c>
      <c r="C43" t="s">
        <v>1713</v>
      </c>
      <c r="D43">
        <v>6000</v>
      </c>
      <c r="E43">
        <v>10583</v>
      </c>
      <c r="F43">
        <v>263</v>
      </c>
      <c r="G43">
        <v>71000</v>
      </c>
      <c r="H43">
        <v>6.2</v>
      </c>
      <c r="I43">
        <v>366</v>
      </c>
      <c r="J43">
        <v>102</v>
      </c>
      <c r="K43">
        <v>106369117</v>
      </c>
      <c r="L43">
        <v>110000000</v>
      </c>
      <c r="M43" s="2">
        <f>VLOOKUP(A43,Sheet2!$A$1:G3767,2,0)</f>
        <v>41988</v>
      </c>
      <c r="N43" t="str">
        <f>VLOOKUP(A43,Sheet2!$A$1:G3767,3,0)</f>
        <v>Color</v>
      </c>
      <c r="O43" t="str">
        <f>VLOOKUP(A43,Sheet2!$A$1:G3767,4,0)</f>
        <v>Action</v>
      </c>
      <c r="P43" t="str">
        <f>VLOOKUP(A43,Sheet2!$A$1:G3767,5,0)</f>
        <v>English</v>
      </c>
      <c r="Q43" t="str">
        <f>VLOOKUP(A43,Sheet2!$A$1:G3767,6,0)</f>
        <v>USA</v>
      </c>
      <c r="R43" t="str">
        <f>VLOOKUP(A43,Sheet2!$A$1:G3767,7,0)</f>
        <v>R</v>
      </c>
      <c r="S43" t="str">
        <f>IF(Table19[[#This Row],[Language]]="English","English","Other language")</f>
        <v>English</v>
      </c>
      <c r="T43">
        <f>Table19[[#This Row],[Gross Revenue]]-Table19[[#This Row],[Budget]]</f>
        <v>-3630883</v>
      </c>
      <c r="U43" s="1">
        <f>(Table19[[#This Row],[Gross Revenue]]/Table19[[#This Row],[Budget]])-1</f>
        <v>-3.3008027272727225E-2</v>
      </c>
      <c r="V43" t="str">
        <f t="shared" si="0"/>
        <v>90-110 minutes</v>
      </c>
      <c r="W43">
        <f>Table19[[#This Row],[Profit]]/Table19[[#This Row],[Budget]]*100</f>
        <v>-3.3008027272727274</v>
      </c>
      <c r="X43">
        <v>-1289919.5</v>
      </c>
      <c r="Y43">
        <v>-4.8151417500000002E-2</v>
      </c>
      <c r="Z43" t="str">
        <f t="shared" si="1"/>
        <v>High</v>
      </c>
    </row>
    <row r="44" spans="1:27" x14ac:dyDescent="0.2">
      <c r="A44" t="s">
        <v>4215</v>
      </c>
      <c r="B44" t="s">
        <v>708</v>
      </c>
      <c r="C44" t="s">
        <v>1340</v>
      </c>
      <c r="D44">
        <v>11000</v>
      </c>
      <c r="E44">
        <v>14536</v>
      </c>
      <c r="F44">
        <v>11</v>
      </c>
      <c r="G44">
        <v>0</v>
      </c>
      <c r="H44">
        <v>5.9</v>
      </c>
      <c r="I44">
        <v>113</v>
      </c>
      <c r="J44">
        <v>125</v>
      </c>
      <c r="K44">
        <v>15738632</v>
      </c>
      <c r="L44">
        <v>42000000</v>
      </c>
      <c r="M44" s="2">
        <f>VLOOKUP(A44,Sheet2!$A$1:G3768,2,0)</f>
        <v>37148</v>
      </c>
      <c r="N44" t="str">
        <f>VLOOKUP(A44,Sheet2!$A$1:G3768,3,0)</f>
        <v>Color</v>
      </c>
      <c r="O44" t="str">
        <f>VLOOKUP(A44,Sheet2!$A$1:G3768,4,0)</f>
        <v>Action</v>
      </c>
      <c r="P44" t="str">
        <f>VLOOKUP(A44,Sheet2!$A$1:G3768,5,0)</f>
        <v>English</v>
      </c>
      <c r="Q44" t="str">
        <f>VLOOKUP(A44,Sheet2!$A$1:G3768,6,0)</f>
        <v>USA</v>
      </c>
      <c r="R44" t="str">
        <f>VLOOKUP(A44,Sheet2!$A$1:G3768,7,0)</f>
        <v>R</v>
      </c>
      <c r="S44" t="str">
        <f>IF(Table19[[#This Row],[Language]]="English","English","Other language")</f>
        <v>English</v>
      </c>
      <c r="T44">
        <f>Table19[[#This Row],[Gross Revenue]]-Table19[[#This Row],[Budget]]</f>
        <v>-26261368</v>
      </c>
      <c r="U44" s="1">
        <f>(Table19[[#This Row],[Gross Revenue]]/Table19[[#This Row],[Budget]])-1</f>
        <v>-0.62527066666666664</v>
      </c>
      <c r="V44" t="str">
        <f t="shared" si="0"/>
        <v>111-130 minutes</v>
      </c>
      <c r="W44">
        <f>Table19[[#This Row],[Profit]]/Table19[[#This Row],[Budget]]*100</f>
        <v>-62.527066666666663</v>
      </c>
      <c r="X44">
        <v>-1289919.5</v>
      </c>
      <c r="Y44">
        <v>-4.8151417500000002E-2</v>
      </c>
      <c r="Z44" t="str">
        <f t="shared" si="1"/>
        <v>High</v>
      </c>
    </row>
    <row r="45" spans="1:27" x14ac:dyDescent="0.2">
      <c r="A45" t="s">
        <v>6796</v>
      </c>
      <c r="B45" t="s">
        <v>3129</v>
      </c>
      <c r="C45" t="s">
        <v>3130</v>
      </c>
      <c r="D45">
        <v>131</v>
      </c>
      <c r="E45">
        <v>264</v>
      </c>
      <c r="F45">
        <v>163</v>
      </c>
      <c r="G45">
        <v>14000</v>
      </c>
      <c r="H45">
        <v>7.9</v>
      </c>
      <c r="I45">
        <v>233</v>
      </c>
      <c r="J45">
        <v>113</v>
      </c>
      <c r="K45">
        <v>1185783</v>
      </c>
      <c r="L45">
        <v>590000</v>
      </c>
      <c r="M45" s="2">
        <f>VLOOKUP(A45,Sheet2!$A$1:G3769,2,0)</f>
        <v>39242</v>
      </c>
      <c r="N45" t="str">
        <f>VLOOKUP(A45,Sheet2!$A$1:G3769,3,0)</f>
        <v>Color</v>
      </c>
      <c r="O45" t="str">
        <f>VLOOKUP(A45,Sheet2!$A$1:G3769,4,0)</f>
        <v>Drama</v>
      </c>
      <c r="P45" t="str">
        <f>VLOOKUP(A45,Sheet2!$A$1:G3769,5,0)</f>
        <v>Romanian</v>
      </c>
      <c r="Q45" t="str">
        <f>VLOOKUP(A45,Sheet2!$A$1:G3769,6,0)</f>
        <v>Romania</v>
      </c>
      <c r="R45" t="str">
        <f>VLOOKUP(A45,Sheet2!$A$1:G3769,7,0)</f>
        <v>Not Rated</v>
      </c>
      <c r="S45" t="str">
        <f>IF(Table19[[#This Row],[Language]]="English","English","Other language")</f>
        <v>Other language</v>
      </c>
      <c r="T45">
        <f>Table19[[#This Row],[Gross Revenue]]-Table19[[#This Row],[Budget]]</f>
        <v>595783</v>
      </c>
      <c r="U45" s="1">
        <f>(Table19[[#This Row],[Gross Revenue]]/Table19[[#This Row],[Budget]])-1</f>
        <v>1.0098016949152542</v>
      </c>
      <c r="V45" t="str">
        <f t="shared" si="0"/>
        <v>111-130 minutes</v>
      </c>
      <c r="W45">
        <f>Table19[[#This Row],[Profit]]/Table19[[#This Row],[Budget]]*100</f>
        <v>100.98016949152542</v>
      </c>
      <c r="X45">
        <v>-434215.5</v>
      </c>
      <c r="Y45">
        <v>-0.10115100772200772</v>
      </c>
      <c r="Z45" t="str">
        <f t="shared" si="1"/>
        <v>Low</v>
      </c>
    </row>
    <row r="46" spans="1:27" x14ac:dyDescent="0.2">
      <c r="A46" t="s">
        <v>3998</v>
      </c>
      <c r="B46" t="s">
        <v>1104</v>
      </c>
      <c r="C46" t="s">
        <v>1105</v>
      </c>
      <c r="D46">
        <v>1000</v>
      </c>
      <c r="E46">
        <v>3294</v>
      </c>
      <c r="F46">
        <v>36</v>
      </c>
      <c r="G46">
        <v>2000</v>
      </c>
      <c r="H46">
        <v>5.6</v>
      </c>
      <c r="I46">
        <v>140</v>
      </c>
      <c r="J46">
        <v>96</v>
      </c>
      <c r="K46">
        <v>37939782</v>
      </c>
      <c r="L46">
        <v>17000000</v>
      </c>
      <c r="M46" s="2">
        <f>VLOOKUP(A46,Sheet2!$A$1:G3770,2,0)</f>
        <v>37304</v>
      </c>
      <c r="N46" t="str">
        <f>VLOOKUP(A46,Sheet2!$A$1:G3770,3,0)</f>
        <v>Color</v>
      </c>
      <c r="O46" t="str">
        <f>VLOOKUP(A46,Sheet2!$A$1:G3770,4,0)</f>
        <v>Comedy</v>
      </c>
      <c r="P46" t="str">
        <f>VLOOKUP(A46,Sheet2!$A$1:G3770,5,0)</f>
        <v>English</v>
      </c>
      <c r="Q46" t="str">
        <f>VLOOKUP(A46,Sheet2!$A$1:G3770,6,0)</f>
        <v>USA</v>
      </c>
      <c r="R46" t="str">
        <f>VLOOKUP(A46,Sheet2!$A$1:G3770,7,0)</f>
        <v>R</v>
      </c>
      <c r="S46" t="str">
        <f>IF(Table19[[#This Row],[Language]]="English","English","Other language")</f>
        <v>English</v>
      </c>
      <c r="T46">
        <f>Table19[[#This Row],[Gross Revenue]]-Table19[[#This Row],[Budget]]</f>
        <v>20939782</v>
      </c>
      <c r="U46" s="1">
        <f>(Table19[[#This Row],[Gross Revenue]]/Table19[[#This Row],[Budget]])-1</f>
        <v>1.231751882352941</v>
      </c>
      <c r="V46" t="str">
        <f t="shared" si="0"/>
        <v>90-110 minutes</v>
      </c>
      <c r="W46">
        <f>Table19[[#This Row],[Profit]]/Table19[[#This Row],[Budget]]*100</f>
        <v>123.17518823529412</v>
      </c>
      <c r="X46">
        <v>1637763</v>
      </c>
      <c r="Y46">
        <v>0.19178668286445014</v>
      </c>
      <c r="Z46" t="str">
        <f t="shared" si="1"/>
        <v>Medium</v>
      </c>
    </row>
    <row r="47" spans="1:27" x14ac:dyDescent="0.2">
      <c r="A47" t="s">
        <v>6462</v>
      </c>
      <c r="B47" t="s">
        <v>628</v>
      </c>
      <c r="C47" t="s">
        <v>616</v>
      </c>
      <c r="D47">
        <v>11000</v>
      </c>
      <c r="E47">
        <v>16911</v>
      </c>
      <c r="F47">
        <v>241</v>
      </c>
      <c r="G47">
        <v>28000</v>
      </c>
      <c r="H47">
        <v>7.5</v>
      </c>
      <c r="I47">
        <v>216</v>
      </c>
      <c r="J47">
        <v>128</v>
      </c>
      <c r="K47">
        <v>95001343</v>
      </c>
      <c r="L47">
        <v>40000000</v>
      </c>
      <c r="M47" s="2">
        <f>VLOOKUP(A47,Sheet2!$A$1:G3771,2,0)</f>
        <v>41296</v>
      </c>
      <c r="N47" t="str">
        <f>VLOOKUP(A47,Sheet2!$A$1:G3771,3,0)</f>
        <v>Color</v>
      </c>
      <c r="O47" t="str">
        <f>VLOOKUP(A47,Sheet2!$A$1:G3771,4,0)</f>
        <v>Biography</v>
      </c>
      <c r="P47" t="str">
        <f>VLOOKUP(A47,Sheet2!$A$1:G3771,5,0)</f>
        <v>English</v>
      </c>
      <c r="Q47" t="str">
        <f>VLOOKUP(A47,Sheet2!$A$1:G3771,6,0)</f>
        <v>USA</v>
      </c>
      <c r="R47" t="str">
        <f>VLOOKUP(A47,Sheet2!$A$1:G3771,7,0)</f>
        <v>PG-13</v>
      </c>
      <c r="S47" t="str">
        <f>IF(Table19[[#This Row],[Language]]="English","English","Other language")</f>
        <v>English</v>
      </c>
      <c r="T47">
        <f>Table19[[#This Row],[Gross Revenue]]-Table19[[#This Row],[Budget]]</f>
        <v>55001343</v>
      </c>
      <c r="U47" s="1">
        <f>(Table19[[#This Row],[Gross Revenue]]/Table19[[#This Row],[Budget]])-1</f>
        <v>1.3750335749999998</v>
      </c>
      <c r="V47" t="str">
        <f t="shared" si="0"/>
        <v>111-130 minutes</v>
      </c>
      <c r="W47">
        <f>Table19[[#This Row],[Profit]]/Table19[[#This Row],[Budget]]*100</f>
        <v>137.50335749999999</v>
      </c>
      <c r="X47">
        <v>-1289919.5</v>
      </c>
      <c r="Y47">
        <v>-4.8151417500000002E-2</v>
      </c>
      <c r="Z47" t="str">
        <f t="shared" si="1"/>
        <v>High</v>
      </c>
    </row>
    <row r="48" spans="1:27" x14ac:dyDescent="0.2">
      <c r="A48" t="s">
        <v>6677</v>
      </c>
      <c r="B48" t="s">
        <v>3063</v>
      </c>
      <c r="C48" t="s">
        <v>3064</v>
      </c>
      <c r="D48">
        <v>610</v>
      </c>
      <c r="E48">
        <v>995</v>
      </c>
      <c r="F48">
        <v>24</v>
      </c>
      <c r="G48">
        <v>439</v>
      </c>
      <c r="H48">
        <v>7.7</v>
      </c>
      <c r="I48">
        <v>65</v>
      </c>
      <c r="J48">
        <v>89</v>
      </c>
      <c r="K48">
        <v>2300000</v>
      </c>
      <c r="L48">
        <v>439000</v>
      </c>
      <c r="M48" s="2">
        <f>VLOOKUP(A48,Sheet2!$A$1:G3772,2,0)</f>
        <v>12295</v>
      </c>
      <c r="N48" t="str">
        <f>VLOOKUP(A48,Sheet2!$A$1:G3772,3,0)</f>
        <v>Black and White</v>
      </c>
      <c r="O48" t="str">
        <f>VLOOKUP(A48,Sheet2!$A$1:G3772,4,0)</f>
        <v>Comedy</v>
      </c>
      <c r="P48" t="str">
        <f>VLOOKUP(A48,Sheet2!$A$1:G3772,5,0)</f>
        <v>English</v>
      </c>
      <c r="Q48" t="str">
        <f>VLOOKUP(A48,Sheet2!$A$1:G3772,6,0)</f>
        <v>USA</v>
      </c>
      <c r="R48" t="str">
        <f>VLOOKUP(A48,Sheet2!$A$1:G3772,7,0)</f>
        <v>Unrated</v>
      </c>
      <c r="S48" t="str">
        <f>IF(Table19[[#This Row],[Language]]="English","English","Other language")</f>
        <v>English</v>
      </c>
      <c r="T48">
        <f>Table19[[#This Row],[Gross Revenue]]-Table19[[#This Row],[Budget]]</f>
        <v>1861000</v>
      </c>
      <c r="U48" s="1">
        <f>(Table19[[#This Row],[Gross Revenue]]/Table19[[#This Row],[Budget]])-1</f>
        <v>4.2391799544419131</v>
      </c>
      <c r="V48" t="str">
        <f t="shared" si="0"/>
        <v>&lt;90 minutes</v>
      </c>
      <c r="W48">
        <f>Table19[[#This Row],[Profit]]/Table19[[#This Row],[Budget]]*100</f>
        <v>423.91799544419132</v>
      </c>
      <c r="X48">
        <v>1637763</v>
      </c>
      <c r="Y48">
        <v>0.19178668286445014</v>
      </c>
      <c r="Z48" t="str">
        <f t="shared" si="1"/>
        <v>Low</v>
      </c>
    </row>
    <row r="49" spans="1:26" x14ac:dyDescent="0.2">
      <c r="A49" t="s">
        <v>4714</v>
      </c>
      <c r="B49" t="s">
        <v>976</v>
      </c>
      <c r="C49" t="s">
        <v>1787</v>
      </c>
      <c r="D49">
        <v>18000</v>
      </c>
      <c r="E49">
        <v>20965</v>
      </c>
      <c r="F49">
        <v>47</v>
      </c>
      <c r="G49">
        <v>35000</v>
      </c>
      <c r="H49">
        <v>6.3</v>
      </c>
      <c r="I49">
        <v>218</v>
      </c>
      <c r="J49">
        <v>128</v>
      </c>
      <c r="K49">
        <v>38297305</v>
      </c>
      <c r="L49">
        <v>175000000</v>
      </c>
      <c r="M49" s="2">
        <f>VLOOKUP(A49,Sheet2!$A$1:G3773,2,0)</f>
        <v>41342</v>
      </c>
      <c r="N49" t="str">
        <f>VLOOKUP(A49,Sheet2!$A$1:G3773,3,0)</f>
        <v>Color</v>
      </c>
      <c r="O49" t="str">
        <f>VLOOKUP(A49,Sheet2!$A$1:G3773,4,0)</f>
        <v>Action</v>
      </c>
      <c r="P49" t="str">
        <f>VLOOKUP(A49,Sheet2!$A$1:G3773,5,0)</f>
        <v>English</v>
      </c>
      <c r="Q49" t="str">
        <f>VLOOKUP(A49,Sheet2!$A$1:G3773,6,0)</f>
        <v>USA</v>
      </c>
      <c r="R49" t="str">
        <f>VLOOKUP(A49,Sheet2!$A$1:G3773,7,0)</f>
        <v>PG-13</v>
      </c>
      <c r="S49" t="str">
        <f>IF(Table19[[#This Row],[Language]]="English","English","Other language")</f>
        <v>English</v>
      </c>
      <c r="T49">
        <f>Table19[[#This Row],[Gross Revenue]]-Table19[[#This Row],[Budget]]</f>
        <v>-136702695</v>
      </c>
      <c r="U49" s="1">
        <f>(Table19[[#This Row],[Gross Revenue]]/Table19[[#This Row],[Budget]])-1</f>
        <v>-0.78115825714285714</v>
      </c>
      <c r="V49" t="str">
        <f t="shared" si="0"/>
        <v>111-130 minutes</v>
      </c>
      <c r="W49">
        <f>Table19[[#This Row],[Profit]]/Table19[[#This Row],[Budget]]*100</f>
        <v>-78.11582571428572</v>
      </c>
      <c r="X49">
        <v>-1289919.5</v>
      </c>
      <c r="Y49">
        <v>-4.8151417500000002E-2</v>
      </c>
      <c r="Z49" t="str">
        <f t="shared" si="1"/>
        <v>High</v>
      </c>
    </row>
    <row r="50" spans="1:26" x14ac:dyDescent="0.2">
      <c r="A50" t="s">
        <v>3918</v>
      </c>
      <c r="B50" t="s">
        <v>1009</v>
      </c>
      <c r="C50" t="s">
        <v>242</v>
      </c>
      <c r="D50">
        <v>567</v>
      </c>
      <c r="E50">
        <v>708</v>
      </c>
      <c r="F50">
        <v>212</v>
      </c>
      <c r="G50">
        <v>0</v>
      </c>
      <c r="H50">
        <v>5.6</v>
      </c>
      <c r="I50">
        <v>74</v>
      </c>
      <c r="J50">
        <v>113</v>
      </c>
      <c r="K50">
        <v>17149</v>
      </c>
      <c r="L50">
        <v>20000000</v>
      </c>
      <c r="M50" s="2">
        <f>VLOOKUP(A50,Sheet2!$A$1:G3774,2,0)</f>
        <v>40871</v>
      </c>
      <c r="N50" t="str">
        <f>VLOOKUP(A50,Sheet2!$A$1:G3774,3,0)</f>
        <v>Color</v>
      </c>
      <c r="O50" t="str">
        <f>VLOOKUP(A50,Sheet2!$A$1:G3774,4,0)</f>
        <v>Action</v>
      </c>
      <c r="P50" t="str">
        <f>VLOOKUP(A50,Sheet2!$A$1:G3774,5,0)</f>
        <v>English</v>
      </c>
      <c r="Q50" t="str">
        <f>VLOOKUP(A50,Sheet2!$A$1:G3774,6,0)</f>
        <v>Georgia</v>
      </c>
      <c r="R50" t="str">
        <f>VLOOKUP(A50,Sheet2!$A$1:G3774,7,0)</f>
        <v>R</v>
      </c>
      <c r="S50" t="str">
        <f>IF(Table19[[#This Row],[Language]]="English","English","Other language")</f>
        <v>English</v>
      </c>
      <c r="T50">
        <f>Table19[[#This Row],[Gross Revenue]]-Table19[[#This Row],[Budget]]</f>
        <v>-19982851</v>
      </c>
      <c r="U50" s="1">
        <f>(Table19[[#This Row],[Gross Revenue]]/Table19[[#This Row],[Budget]])-1</f>
        <v>-0.99914254999999996</v>
      </c>
      <c r="V50" t="str">
        <f t="shared" si="0"/>
        <v>111-130 minutes</v>
      </c>
      <c r="W50">
        <f>Table19[[#This Row],[Profit]]/Table19[[#This Row],[Budget]]*100</f>
        <v>-99.914254999999997</v>
      </c>
      <c r="X50">
        <v>-1289919.5</v>
      </c>
      <c r="Y50">
        <v>-4.8151417500000002E-2</v>
      </c>
      <c r="Z50" t="str">
        <f t="shared" si="1"/>
        <v>Medium</v>
      </c>
    </row>
    <row r="51" spans="1:26" x14ac:dyDescent="0.2">
      <c r="A51" t="s">
        <v>5551</v>
      </c>
      <c r="B51" t="s">
        <v>786</v>
      </c>
      <c r="C51" t="s">
        <v>284</v>
      </c>
      <c r="D51">
        <v>11000</v>
      </c>
      <c r="E51">
        <v>12952</v>
      </c>
      <c r="F51">
        <v>88</v>
      </c>
      <c r="G51">
        <v>11000</v>
      </c>
      <c r="H51">
        <v>6.8</v>
      </c>
      <c r="I51">
        <v>147</v>
      </c>
      <c r="J51">
        <v>99</v>
      </c>
      <c r="K51">
        <v>120776832</v>
      </c>
      <c r="L51">
        <v>75000000</v>
      </c>
      <c r="M51" s="2">
        <f>VLOOKUP(A51,Sheet2!$A$1:G3775,2,0)</f>
        <v>38158</v>
      </c>
      <c r="N51" t="str">
        <f>VLOOKUP(A51,Sheet2!$A$1:G3775,3,0)</f>
        <v>Color</v>
      </c>
      <c r="O51" t="str">
        <f>VLOOKUP(A51,Sheet2!$A$1:G3775,4,0)</f>
        <v>Comedy</v>
      </c>
      <c r="P51" t="str">
        <f>VLOOKUP(A51,Sheet2!$A$1:G3775,5,0)</f>
        <v>English</v>
      </c>
      <c r="Q51" t="str">
        <f>VLOOKUP(A51,Sheet2!$A$1:G3775,6,0)</f>
        <v>USA</v>
      </c>
      <c r="R51" t="str">
        <f>VLOOKUP(A51,Sheet2!$A$1:G3775,7,0)</f>
        <v>PG-13</v>
      </c>
      <c r="S51" t="str">
        <f>IF(Table19[[#This Row],[Language]]="English","English","Other language")</f>
        <v>English</v>
      </c>
      <c r="T51">
        <f>Table19[[#This Row],[Gross Revenue]]-Table19[[#This Row],[Budget]]</f>
        <v>45776832</v>
      </c>
      <c r="U51" s="1">
        <f>(Table19[[#This Row],[Gross Revenue]]/Table19[[#This Row],[Budget]])-1</f>
        <v>0.61035776000000008</v>
      </c>
      <c r="V51" t="str">
        <f t="shared" si="0"/>
        <v>90-110 minutes</v>
      </c>
      <c r="W51">
        <f>Table19[[#This Row],[Profit]]/Table19[[#This Row],[Budget]]*100</f>
        <v>61.035775999999998</v>
      </c>
      <c r="X51">
        <v>1637763</v>
      </c>
      <c r="Y51">
        <v>0.19178668286445014</v>
      </c>
      <c r="Z51" t="str">
        <f t="shared" si="1"/>
        <v>High</v>
      </c>
    </row>
    <row r="52" spans="1:26" x14ac:dyDescent="0.2">
      <c r="A52" t="s">
        <v>6673</v>
      </c>
      <c r="B52" t="s">
        <v>1079</v>
      </c>
      <c r="C52" t="s">
        <v>2470</v>
      </c>
      <c r="D52">
        <v>23000</v>
      </c>
      <c r="E52">
        <v>39807</v>
      </c>
      <c r="F52">
        <v>129</v>
      </c>
      <c r="G52">
        <v>40000</v>
      </c>
      <c r="H52">
        <v>7.7</v>
      </c>
      <c r="I52">
        <v>327</v>
      </c>
      <c r="J52">
        <v>100</v>
      </c>
      <c r="K52">
        <v>34963967</v>
      </c>
      <c r="L52">
        <v>8000000</v>
      </c>
      <c r="M52" s="2">
        <f>VLOOKUP(A52,Sheet2!$A$1:G3776,2,0)</f>
        <v>40656</v>
      </c>
      <c r="N52" t="str">
        <f>VLOOKUP(A52,Sheet2!$A$1:G3776,3,0)</f>
        <v>Color</v>
      </c>
      <c r="O52" t="str">
        <f>VLOOKUP(A52,Sheet2!$A$1:G3776,4,0)</f>
        <v>Comedy</v>
      </c>
      <c r="P52" t="str">
        <f>VLOOKUP(A52,Sheet2!$A$1:G3776,5,0)</f>
        <v>English</v>
      </c>
      <c r="Q52" t="str">
        <f>VLOOKUP(A52,Sheet2!$A$1:G3776,6,0)</f>
        <v>USA</v>
      </c>
      <c r="R52" t="str">
        <f>VLOOKUP(A52,Sheet2!$A$1:G3776,7,0)</f>
        <v>R</v>
      </c>
      <c r="S52" t="str">
        <f>IF(Table19[[#This Row],[Language]]="English","English","Other language")</f>
        <v>English</v>
      </c>
      <c r="T52">
        <f>Table19[[#This Row],[Gross Revenue]]-Table19[[#This Row],[Budget]]</f>
        <v>26963967</v>
      </c>
      <c r="U52" s="1">
        <f>(Table19[[#This Row],[Gross Revenue]]/Table19[[#This Row],[Budget]])-1</f>
        <v>3.3704958749999996</v>
      </c>
      <c r="V52" t="str">
        <f t="shared" si="0"/>
        <v>90-110 minutes</v>
      </c>
      <c r="W52">
        <f>Table19[[#This Row],[Profit]]/Table19[[#This Row],[Budget]]*100</f>
        <v>337.04958750000003</v>
      </c>
      <c r="X52">
        <v>1637763</v>
      </c>
      <c r="Y52">
        <v>0.19178668286445014</v>
      </c>
      <c r="Z52" t="str">
        <f t="shared" si="1"/>
        <v>Low</v>
      </c>
    </row>
    <row r="53" spans="1:26" x14ac:dyDescent="0.2">
      <c r="A53" t="s">
        <v>6672</v>
      </c>
      <c r="B53" t="s">
        <v>1079</v>
      </c>
      <c r="C53" t="s">
        <v>2267</v>
      </c>
      <c r="D53">
        <v>23000</v>
      </c>
      <c r="E53">
        <v>54075</v>
      </c>
      <c r="F53">
        <v>464</v>
      </c>
      <c r="G53">
        <v>40000</v>
      </c>
      <c r="H53">
        <v>7.7</v>
      </c>
      <c r="I53">
        <v>331</v>
      </c>
      <c r="J53">
        <v>95</v>
      </c>
      <c r="K53">
        <v>32391374</v>
      </c>
      <c r="L53">
        <v>7500000</v>
      </c>
      <c r="M53" s="2">
        <f>VLOOKUP(A53,Sheet2!$A$1:G3777,2,0)</f>
        <v>39838</v>
      </c>
      <c r="N53" t="str">
        <f>VLOOKUP(A53,Sheet2!$A$1:G3777,3,0)</f>
        <v>Color</v>
      </c>
      <c r="O53" t="str">
        <f>VLOOKUP(A53,Sheet2!$A$1:G3777,4,0)</f>
        <v>Comedy</v>
      </c>
      <c r="P53" t="str">
        <f>VLOOKUP(A53,Sheet2!$A$1:G3777,5,0)</f>
        <v>English</v>
      </c>
      <c r="Q53" t="str">
        <f>VLOOKUP(A53,Sheet2!$A$1:G3777,6,0)</f>
        <v>USA</v>
      </c>
      <c r="R53" t="str">
        <f>VLOOKUP(A53,Sheet2!$A$1:G3777,7,0)</f>
        <v>PG-13</v>
      </c>
      <c r="S53" t="str">
        <f>IF(Table19[[#This Row],[Language]]="English","English","Other language")</f>
        <v>English</v>
      </c>
      <c r="T53">
        <f>Table19[[#This Row],[Gross Revenue]]-Table19[[#This Row],[Budget]]</f>
        <v>24891374</v>
      </c>
      <c r="U53" s="1">
        <f>(Table19[[#This Row],[Gross Revenue]]/Table19[[#This Row],[Budget]])-1</f>
        <v>3.3188498666666666</v>
      </c>
      <c r="V53" t="str">
        <f t="shared" si="0"/>
        <v>90-110 minutes</v>
      </c>
      <c r="W53">
        <f>Table19[[#This Row],[Profit]]/Table19[[#This Row],[Budget]]*100</f>
        <v>331.88498666666663</v>
      </c>
      <c r="X53">
        <v>1637763</v>
      </c>
      <c r="Y53">
        <v>0.19178668286445014</v>
      </c>
      <c r="Z53" t="str">
        <f t="shared" si="1"/>
        <v>Low</v>
      </c>
    </row>
    <row r="54" spans="1:26" x14ac:dyDescent="0.2">
      <c r="A54" t="s">
        <v>4157</v>
      </c>
      <c r="B54" t="s">
        <v>798</v>
      </c>
      <c r="C54" t="s">
        <v>1281</v>
      </c>
      <c r="D54">
        <v>4000</v>
      </c>
      <c r="E54">
        <v>6910</v>
      </c>
      <c r="F54">
        <v>15</v>
      </c>
      <c r="G54">
        <v>0</v>
      </c>
      <c r="H54">
        <v>5.8</v>
      </c>
      <c r="I54">
        <v>63</v>
      </c>
      <c r="J54">
        <v>121</v>
      </c>
      <c r="K54">
        <v>16574731</v>
      </c>
      <c r="L54">
        <v>13000000</v>
      </c>
      <c r="M54" s="2">
        <f>VLOOKUP(A54,Sheet2!$A$1:G3778,2,0)</f>
        <v>36112</v>
      </c>
      <c r="N54" t="str">
        <f>VLOOKUP(A54,Sheet2!$A$1:G3778,3,0)</f>
        <v>Color</v>
      </c>
      <c r="O54" t="str">
        <f>VLOOKUP(A54,Sheet2!$A$1:G3778,4,0)</f>
        <v>Drama</v>
      </c>
      <c r="P54" t="str">
        <f>VLOOKUP(A54,Sheet2!$A$1:G3778,5,0)</f>
        <v>English</v>
      </c>
      <c r="Q54" t="str">
        <f>VLOOKUP(A54,Sheet2!$A$1:G3778,6,0)</f>
        <v>USA</v>
      </c>
      <c r="R54" t="str">
        <f>VLOOKUP(A54,Sheet2!$A$1:G3778,7,0)</f>
        <v>R</v>
      </c>
      <c r="S54" t="str">
        <f>IF(Table19[[#This Row],[Language]]="English","English","Other language")</f>
        <v>English</v>
      </c>
      <c r="T54">
        <f>Table19[[#This Row],[Gross Revenue]]-Table19[[#This Row],[Budget]]</f>
        <v>3574731</v>
      </c>
      <c r="U54" s="1">
        <f>(Table19[[#This Row],[Gross Revenue]]/Table19[[#This Row],[Budget]])-1</f>
        <v>0.27497930769230772</v>
      </c>
      <c r="V54" t="str">
        <f t="shared" si="0"/>
        <v>111-130 minutes</v>
      </c>
      <c r="W54">
        <f>Table19[[#This Row],[Profit]]/Table19[[#This Row],[Budget]]*100</f>
        <v>27.49793076923077</v>
      </c>
      <c r="X54">
        <v>-434215.5</v>
      </c>
      <c r="Y54">
        <v>-0.10115100772200772</v>
      </c>
      <c r="Z54" t="str">
        <f t="shared" si="1"/>
        <v>Low</v>
      </c>
    </row>
    <row r="55" spans="1:26" x14ac:dyDescent="0.2">
      <c r="A55" t="s">
        <v>3751</v>
      </c>
      <c r="B55" t="s">
        <v>816</v>
      </c>
      <c r="C55" t="s">
        <v>817</v>
      </c>
      <c r="D55">
        <v>578</v>
      </c>
      <c r="E55">
        <v>1363</v>
      </c>
      <c r="F55">
        <v>45</v>
      </c>
      <c r="G55">
        <v>417</v>
      </c>
      <c r="H55">
        <v>5.3</v>
      </c>
      <c r="I55">
        <v>30</v>
      </c>
      <c r="J55">
        <v>95</v>
      </c>
      <c r="K55">
        <v>3559990</v>
      </c>
      <c r="L55">
        <v>3000000</v>
      </c>
      <c r="M55" s="2">
        <f>VLOOKUP(A55,Sheet2!$A$1:G3779,2,0)</f>
        <v>35569</v>
      </c>
      <c r="N55" t="str">
        <f>VLOOKUP(A55,Sheet2!$A$1:G3779,3,0)</f>
        <v>Color</v>
      </c>
      <c r="O55" t="str">
        <f>VLOOKUP(A55,Sheet2!$A$1:G3779,4,0)</f>
        <v>Comedy</v>
      </c>
      <c r="P55" t="str">
        <f>VLOOKUP(A55,Sheet2!$A$1:G3779,5,0)</f>
        <v>English</v>
      </c>
      <c r="Q55" t="str">
        <f>VLOOKUP(A55,Sheet2!$A$1:G3779,6,0)</f>
        <v>USA</v>
      </c>
      <c r="R55" t="str">
        <f>VLOOKUP(A55,Sheet2!$A$1:G3779,7,0)</f>
        <v>R</v>
      </c>
      <c r="S55" t="str">
        <f>IF(Table19[[#This Row],[Language]]="English","English","Other language")</f>
        <v>English</v>
      </c>
      <c r="T55">
        <f>Table19[[#This Row],[Gross Revenue]]-Table19[[#This Row],[Budget]]</f>
        <v>559990</v>
      </c>
      <c r="U55" s="1">
        <f>(Table19[[#This Row],[Gross Revenue]]/Table19[[#This Row],[Budget]])-1</f>
        <v>0.1866633333333334</v>
      </c>
      <c r="V55" t="str">
        <f t="shared" si="0"/>
        <v>90-110 minutes</v>
      </c>
      <c r="W55">
        <f>Table19[[#This Row],[Profit]]/Table19[[#This Row],[Budget]]*100</f>
        <v>18.666333333333331</v>
      </c>
      <c r="X55">
        <v>1637763</v>
      </c>
      <c r="Y55">
        <v>0.19178668286445014</v>
      </c>
      <c r="Z55" t="str">
        <f t="shared" si="1"/>
        <v>Low</v>
      </c>
    </row>
    <row r="56" spans="1:26" x14ac:dyDescent="0.2">
      <c r="A56" t="s">
        <v>5851</v>
      </c>
      <c r="B56" t="s">
        <v>1323</v>
      </c>
      <c r="C56" t="s">
        <v>1327</v>
      </c>
      <c r="D56">
        <v>1000</v>
      </c>
      <c r="E56">
        <v>1954</v>
      </c>
      <c r="F56">
        <v>161</v>
      </c>
      <c r="G56">
        <v>0</v>
      </c>
      <c r="H56">
        <v>7</v>
      </c>
      <c r="I56">
        <v>119</v>
      </c>
      <c r="J56">
        <v>110</v>
      </c>
      <c r="K56">
        <v>116724075</v>
      </c>
      <c r="L56">
        <v>41000000</v>
      </c>
      <c r="M56" s="2">
        <f>VLOOKUP(A56,Sheet2!$A$1:G3780,2,0)</f>
        <v>37352</v>
      </c>
      <c r="N56" t="str">
        <f>VLOOKUP(A56,Sheet2!$A$1:G3780,3,0)</f>
        <v>Color</v>
      </c>
      <c r="O56" t="str">
        <f>VLOOKUP(A56,Sheet2!$A$1:G3780,4,0)</f>
        <v>Drama</v>
      </c>
      <c r="P56" t="str">
        <f>VLOOKUP(A56,Sheet2!$A$1:G3780,5,0)</f>
        <v>English</v>
      </c>
      <c r="Q56" t="str">
        <f>VLOOKUP(A56,Sheet2!$A$1:G3780,6,0)</f>
        <v>USA</v>
      </c>
      <c r="R56" t="str">
        <f>VLOOKUP(A56,Sheet2!$A$1:G3780,7,0)</f>
        <v>R</v>
      </c>
      <c r="S56" t="str">
        <f>IF(Table19[[#This Row],[Language]]="English","English","Other language")</f>
        <v>English</v>
      </c>
      <c r="T56">
        <f>Table19[[#This Row],[Gross Revenue]]-Table19[[#This Row],[Budget]]</f>
        <v>75724075</v>
      </c>
      <c r="U56" s="1">
        <f>(Table19[[#This Row],[Gross Revenue]]/Table19[[#This Row],[Budget]])-1</f>
        <v>1.8469286585365854</v>
      </c>
      <c r="V56" t="str">
        <f t="shared" si="0"/>
        <v>90-110 minutes</v>
      </c>
      <c r="W56">
        <f>Table19[[#This Row],[Profit]]/Table19[[#This Row],[Budget]]*100</f>
        <v>184.69286585365853</v>
      </c>
      <c r="X56">
        <v>-434215.5</v>
      </c>
      <c r="Y56">
        <v>-0.10115100772200772</v>
      </c>
      <c r="Z56" t="str">
        <f t="shared" si="1"/>
        <v>High</v>
      </c>
    </row>
    <row r="57" spans="1:26" x14ac:dyDescent="0.2">
      <c r="A57" t="s">
        <v>5917</v>
      </c>
      <c r="B57" t="s">
        <v>427</v>
      </c>
      <c r="C57" t="s">
        <v>2628</v>
      </c>
      <c r="D57">
        <v>963</v>
      </c>
      <c r="E57">
        <v>3543</v>
      </c>
      <c r="F57">
        <v>341</v>
      </c>
      <c r="G57">
        <v>0</v>
      </c>
      <c r="H57">
        <v>7.1</v>
      </c>
      <c r="I57">
        <v>128</v>
      </c>
      <c r="J57">
        <v>111</v>
      </c>
      <c r="K57">
        <v>3076425</v>
      </c>
      <c r="L57">
        <v>8000000</v>
      </c>
      <c r="M57" s="2">
        <f>VLOOKUP(A57,Sheet2!$A$1:G3781,2,0)</f>
        <v>37378</v>
      </c>
      <c r="N57" t="str">
        <f>VLOOKUP(A57,Sheet2!$A$1:G3781,3,0)</f>
        <v>Color</v>
      </c>
      <c r="O57" t="str">
        <f>VLOOKUP(A57,Sheet2!$A$1:G3781,4,0)</f>
        <v>Comedy</v>
      </c>
      <c r="P57" t="str">
        <f>VLOOKUP(A57,Sheet2!$A$1:G3781,5,0)</f>
        <v>French</v>
      </c>
      <c r="Q57" t="str">
        <f>VLOOKUP(A57,Sheet2!$A$1:G3781,6,0)</f>
        <v>France</v>
      </c>
      <c r="R57" t="str">
        <f>VLOOKUP(A57,Sheet2!$A$1:G3781,7,0)</f>
        <v>R</v>
      </c>
      <c r="S57" t="str">
        <f>IF(Table19[[#This Row],[Language]]="English","English","Other language")</f>
        <v>Other language</v>
      </c>
      <c r="T57">
        <f>Table19[[#This Row],[Gross Revenue]]-Table19[[#This Row],[Budget]]</f>
        <v>-4923575</v>
      </c>
      <c r="U57" s="1">
        <f>(Table19[[#This Row],[Gross Revenue]]/Table19[[#This Row],[Budget]])-1</f>
        <v>-0.61544687499999995</v>
      </c>
      <c r="V57" t="str">
        <f t="shared" si="0"/>
        <v>111-130 minutes</v>
      </c>
      <c r="W57">
        <f>Table19[[#This Row],[Profit]]/Table19[[#This Row],[Budget]]*100</f>
        <v>-61.544687499999995</v>
      </c>
      <c r="X57">
        <v>1637763</v>
      </c>
      <c r="Y57">
        <v>0.19178668286445014</v>
      </c>
      <c r="Z57" t="str">
        <f t="shared" si="1"/>
        <v>Low</v>
      </c>
    </row>
    <row r="58" spans="1:26" x14ac:dyDescent="0.2">
      <c r="A58" t="s">
        <v>5888</v>
      </c>
      <c r="B58" t="s">
        <v>2599</v>
      </c>
      <c r="C58" t="s">
        <v>2600</v>
      </c>
      <c r="D58">
        <v>191</v>
      </c>
      <c r="E58">
        <v>210</v>
      </c>
      <c r="F58">
        <v>0</v>
      </c>
      <c r="G58">
        <v>0</v>
      </c>
      <c r="H58">
        <v>7.1</v>
      </c>
      <c r="I58">
        <v>28</v>
      </c>
      <c r="J58">
        <v>80</v>
      </c>
      <c r="K58">
        <v>99851</v>
      </c>
      <c r="L58">
        <v>2500000</v>
      </c>
      <c r="M58" s="2">
        <f>VLOOKUP(A58,Sheet2!$A$1:G3782,2,0)</f>
        <v>40190</v>
      </c>
      <c r="N58" t="str">
        <f>VLOOKUP(A58,Sheet2!$A$1:G3782,3,0)</f>
        <v>Color</v>
      </c>
      <c r="O58" t="str">
        <f>VLOOKUP(A58,Sheet2!$A$1:G3782,4,0)</f>
        <v>Documentary</v>
      </c>
      <c r="P58" t="str">
        <f>VLOOKUP(A58,Sheet2!$A$1:G3782,5,0)</f>
        <v>English</v>
      </c>
      <c r="Q58" t="str">
        <f>VLOOKUP(A58,Sheet2!$A$1:G3782,6,0)</f>
        <v>USA</v>
      </c>
      <c r="R58" t="str">
        <f>VLOOKUP(A58,Sheet2!$A$1:G3782,7,0)</f>
        <v>R</v>
      </c>
      <c r="S58" t="str">
        <f>IF(Table19[[#This Row],[Language]]="English","English","Other language")</f>
        <v>English</v>
      </c>
      <c r="T58">
        <f>Table19[[#This Row],[Gross Revenue]]-Table19[[#This Row],[Budget]]</f>
        <v>-2400149</v>
      </c>
      <c r="U58" s="1">
        <f>(Table19[[#This Row],[Gross Revenue]]/Table19[[#This Row],[Budget]])-1</f>
        <v>-0.96005960000000001</v>
      </c>
      <c r="V58" t="str">
        <f t="shared" si="0"/>
        <v>&lt;90 minutes</v>
      </c>
      <c r="W58">
        <f>Table19[[#This Row],[Profit]]/Table19[[#This Row],[Budget]]*100</f>
        <v>-96.005960000000002</v>
      </c>
      <c r="Z58" t="str">
        <f t="shared" si="1"/>
        <v>Low</v>
      </c>
    </row>
    <row r="59" spans="1:26" x14ac:dyDescent="0.2">
      <c r="A59" t="s">
        <v>5956</v>
      </c>
      <c r="B59" t="s">
        <v>101</v>
      </c>
      <c r="C59" t="s">
        <v>1478</v>
      </c>
      <c r="D59">
        <v>14000</v>
      </c>
      <c r="E59">
        <v>16722</v>
      </c>
      <c r="F59">
        <v>50</v>
      </c>
      <c r="G59">
        <v>0</v>
      </c>
      <c r="H59">
        <v>5.9</v>
      </c>
      <c r="I59">
        <v>158</v>
      </c>
      <c r="J59">
        <v>108</v>
      </c>
      <c r="K59">
        <v>16930884</v>
      </c>
      <c r="L59">
        <v>30000000</v>
      </c>
      <c r="M59" s="2">
        <f>VLOOKUP(A59,Sheet2!$A$1:G3783,2,0)</f>
        <v>39367</v>
      </c>
      <c r="N59" t="str">
        <f>VLOOKUP(A59,Sheet2!$A$1:G3783,3,0)</f>
        <v>Color</v>
      </c>
      <c r="O59" t="str">
        <f>VLOOKUP(A59,Sheet2!$A$1:G3783,4,0)</f>
        <v>Crime</v>
      </c>
      <c r="P59" t="str">
        <f>VLOOKUP(A59,Sheet2!$A$1:G3783,5,0)</f>
        <v>English</v>
      </c>
      <c r="Q59" t="str">
        <f>VLOOKUP(A59,Sheet2!$A$1:G3783,6,0)</f>
        <v>USA</v>
      </c>
      <c r="R59" t="str">
        <f>VLOOKUP(A59,Sheet2!$A$1:G3783,7,0)</f>
        <v>R</v>
      </c>
      <c r="S59" t="str">
        <f>IF(Table19[[#This Row],[Language]]="English","English","Other language")</f>
        <v>English</v>
      </c>
      <c r="T59">
        <f>Table19[[#This Row],[Gross Revenue]]-Table19[[#This Row],[Budget]]</f>
        <v>-13069116</v>
      </c>
      <c r="U59" s="1">
        <f>(Table19[[#This Row],[Gross Revenue]]/Table19[[#This Row],[Budget]])-1</f>
        <v>-0.43563719999999995</v>
      </c>
      <c r="V59" t="str">
        <f t="shared" si="0"/>
        <v>90-110 minutes</v>
      </c>
      <c r="W59">
        <f>Table19[[#This Row],[Profit]]/Table19[[#This Row],[Budget]]*100</f>
        <v>-43.563720000000004</v>
      </c>
      <c r="X59">
        <v>-74533.5</v>
      </c>
      <c r="Y59">
        <v>-7.4856785714285719E-3</v>
      </c>
      <c r="Z59" t="str">
        <f t="shared" si="1"/>
        <v>Medium</v>
      </c>
    </row>
    <row r="60" spans="1:26" x14ac:dyDescent="0.2">
      <c r="A60" t="s">
        <v>5045</v>
      </c>
      <c r="B60" t="s">
        <v>74</v>
      </c>
      <c r="C60" t="s">
        <v>143</v>
      </c>
      <c r="D60">
        <v>12000</v>
      </c>
      <c r="E60">
        <v>12970</v>
      </c>
      <c r="F60">
        <v>541</v>
      </c>
      <c r="G60">
        <v>0</v>
      </c>
      <c r="H60">
        <v>6.5</v>
      </c>
      <c r="I60">
        <v>138</v>
      </c>
      <c r="J60">
        <v>123</v>
      </c>
      <c r="K60">
        <v>36283504</v>
      </c>
      <c r="L60">
        <v>40000000</v>
      </c>
      <c r="M60" s="2">
        <f>VLOOKUP(A60,Sheet2!$A$1:G3784,2,0)</f>
        <v>36208</v>
      </c>
      <c r="N60" t="str">
        <f>VLOOKUP(A60,Sheet2!$A$1:G3784,3,0)</f>
        <v>Color</v>
      </c>
      <c r="O60" t="str">
        <f>VLOOKUP(A60,Sheet2!$A$1:G3784,4,0)</f>
        <v>Mystery</v>
      </c>
      <c r="P60" t="str">
        <f>VLOOKUP(A60,Sheet2!$A$1:G3784,5,0)</f>
        <v>English</v>
      </c>
      <c r="Q60" t="str">
        <f>VLOOKUP(A60,Sheet2!$A$1:G3784,6,0)</f>
        <v>Germany</v>
      </c>
      <c r="R60" t="str">
        <f>VLOOKUP(A60,Sheet2!$A$1:G3784,7,0)</f>
        <v>R</v>
      </c>
      <c r="S60" t="str">
        <f>IF(Table19[[#This Row],[Language]]="English","English","Other language")</f>
        <v>English</v>
      </c>
      <c r="T60">
        <f>Table19[[#This Row],[Gross Revenue]]-Table19[[#This Row],[Budget]]</f>
        <v>-3716496</v>
      </c>
      <c r="U60" s="1">
        <f>(Table19[[#This Row],[Gross Revenue]]/Table19[[#This Row],[Budget]])-1</f>
        <v>-9.2912400000000006E-2</v>
      </c>
      <c r="V60" t="str">
        <f t="shared" si="0"/>
        <v>111-130 minutes</v>
      </c>
      <c r="W60">
        <f>Table19[[#This Row],[Profit]]/Table19[[#This Row],[Budget]]*100</f>
        <v>-9.2912400000000002</v>
      </c>
      <c r="Z60" t="str">
        <f t="shared" si="1"/>
        <v>High</v>
      </c>
    </row>
    <row r="61" spans="1:26" x14ac:dyDescent="0.2">
      <c r="A61" t="s">
        <v>5949</v>
      </c>
      <c r="B61" t="s">
        <v>790</v>
      </c>
      <c r="C61" t="s">
        <v>2639</v>
      </c>
      <c r="D61">
        <v>940</v>
      </c>
      <c r="E61">
        <v>1594</v>
      </c>
      <c r="F61">
        <v>30</v>
      </c>
      <c r="G61">
        <v>13000</v>
      </c>
      <c r="H61">
        <v>7.1</v>
      </c>
      <c r="I61">
        <v>263</v>
      </c>
      <c r="J61">
        <v>79</v>
      </c>
      <c r="K61">
        <v>31743332</v>
      </c>
      <c r="L61">
        <v>30000000</v>
      </c>
      <c r="M61" s="2">
        <f>VLOOKUP(A61,Sheet2!$A$1:G3785,2,0)</f>
        <v>39954</v>
      </c>
      <c r="N61" t="str">
        <f>VLOOKUP(A61,Sheet2!$A$1:G3785,3,0)</f>
        <v>Color</v>
      </c>
      <c r="O61" t="str">
        <f>VLOOKUP(A61,Sheet2!$A$1:G3785,4,0)</f>
        <v>Action</v>
      </c>
      <c r="P61" t="str">
        <f>VLOOKUP(A61,Sheet2!$A$1:G3785,5,0)</f>
        <v>English</v>
      </c>
      <c r="Q61" t="str">
        <f>VLOOKUP(A61,Sheet2!$A$1:G3785,6,0)</f>
        <v>USA</v>
      </c>
      <c r="R61" t="str">
        <f>VLOOKUP(A61,Sheet2!$A$1:G3785,7,0)</f>
        <v>PG-13</v>
      </c>
      <c r="S61" t="str">
        <f>IF(Table19[[#This Row],[Language]]="English","English","Other language")</f>
        <v>English</v>
      </c>
      <c r="T61">
        <f>Table19[[#This Row],[Gross Revenue]]-Table19[[#This Row],[Budget]]</f>
        <v>1743332</v>
      </c>
      <c r="U61" s="1">
        <f>(Table19[[#This Row],[Gross Revenue]]/Table19[[#This Row],[Budget]])-1</f>
        <v>5.8111066666666655E-2</v>
      </c>
      <c r="V61" t="str">
        <f t="shared" si="0"/>
        <v>&lt;90 minutes</v>
      </c>
      <c r="W61">
        <f>Table19[[#This Row],[Profit]]/Table19[[#This Row],[Budget]]*100</f>
        <v>5.8111066666666673</v>
      </c>
      <c r="X61">
        <v>-1289919.5</v>
      </c>
      <c r="Y61">
        <v>-4.8151417500000002E-2</v>
      </c>
      <c r="Z61" t="str">
        <f t="shared" si="1"/>
        <v>Medium</v>
      </c>
    </row>
    <row r="62" spans="1:26" x14ac:dyDescent="0.2">
      <c r="A62" t="s">
        <v>3462</v>
      </c>
      <c r="B62" t="s">
        <v>379</v>
      </c>
      <c r="C62" t="s">
        <v>380</v>
      </c>
      <c r="D62">
        <v>4000</v>
      </c>
      <c r="E62">
        <v>6617</v>
      </c>
      <c r="F62">
        <v>35</v>
      </c>
      <c r="G62">
        <v>0</v>
      </c>
      <c r="H62">
        <v>4.5999999999999996</v>
      </c>
      <c r="I62">
        <v>12</v>
      </c>
      <c r="J62">
        <v>121</v>
      </c>
      <c r="K62">
        <v>4700361</v>
      </c>
      <c r="L62">
        <v>5000000</v>
      </c>
      <c r="M62" s="2">
        <f>VLOOKUP(A62,Sheet2!$A$1:G3786,2,0)</f>
        <v>42276</v>
      </c>
      <c r="N62" t="str">
        <f>VLOOKUP(A62,Sheet2!$A$1:G3786,3,0)</f>
        <v>Color</v>
      </c>
      <c r="O62" t="str">
        <f>VLOOKUP(A62,Sheet2!$A$1:G3786,4,0)</f>
        <v>Drama</v>
      </c>
      <c r="P62" t="str">
        <f>VLOOKUP(A62,Sheet2!$A$1:G3786,5,0)</f>
        <v>English</v>
      </c>
      <c r="Q62" t="str">
        <f>VLOOKUP(A62,Sheet2!$A$1:G3786,6,0)</f>
        <v>USA</v>
      </c>
      <c r="R62" t="str">
        <f>VLOOKUP(A62,Sheet2!$A$1:G3786,7,0)</f>
        <v>PG-13</v>
      </c>
      <c r="S62" t="str">
        <f>IF(Table19[[#This Row],[Language]]="English","English","Other language")</f>
        <v>English</v>
      </c>
      <c r="T62">
        <f>Table19[[#This Row],[Gross Revenue]]-Table19[[#This Row],[Budget]]</f>
        <v>-299639</v>
      </c>
      <c r="U62" s="1">
        <f>(Table19[[#This Row],[Gross Revenue]]/Table19[[#This Row],[Budget]])-1</f>
        <v>-5.9927799999999976E-2</v>
      </c>
      <c r="V62" t="str">
        <f t="shared" si="0"/>
        <v>111-130 minutes</v>
      </c>
      <c r="W62">
        <f>Table19[[#This Row],[Profit]]/Table19[[#This Row],[Budget]]*100</f>
        <v>-5.9927800000000007</v>
      </c>
      <c r="X62">
        <v>-434215.5</v>
      </c>
      <c r="Y62">
        <v>-0.10115100772200772</v>
      </c>
      <c r="Z62" t="str">
        <f t="shared" si="1"/>
        <v>Low</v>
      </c>
    </row>
    <row r="63" spans="1:26" x14ac:dyDescent="0.2">
      <c r="A63" t="s">
        <v>4216</v>
      </c>
      <c r="B63" t="s">
        <v>1341</v>
      </c>
      <c r="C63" t="s">
        <v>1342</v>
      </c>
      <c r="D63">
        <v>567</v>
      </c>
      <c r="E63">
        <v>711</v>
      </c>
      <c r="F63">
        <v>213</v>
      </c>
      <c r="G63">
        <v>0</v>
      </c>
      <c r="H63">
        <v>5.9</v>
      </c>
      <c r="I63">
        <v>38</v>
      </c>
      <c r="J63">
        <v>112</v>
      </c>
      <c r="K63">
        <v>6734844</v>
      </c>
      <c r="L63">
        <v>17000000</v>
      </c>
      <c r="M63" s="2">
        <f>VLOOKUP(A63,Sheet2!$A$1:G3787,2,0)</f>
        <v>31489</v>
      </c>
      <c r="N63" t="str">
        <f>VLOOKUP(A63,Sheet2!$A$1:G3787,3,0)</f>
        <v>Color</v>
      </c>
      <c r="O63" t="str">
        <f>VLOOKUP(A63,Sheet2!$A$1:G3787,4,0)</f>
        <v>Drama</v>
      </c>
      <c r="P63" t="str">
        <f>VLOOKUP(A63,Sheet2!$A$1:G3787,5,0)</f>
        <v>English</v>
      </c>
      <c r="Q63" t="str">
        <f>VLOOKUP(A63,Sheet2!$A$1:G3787,6,0)</f>
        <v>USA</v>
      </c>
      <c r="R63" t="str">
        <f>VLOOKUP(A63,Sheet2!$A$1:G3787,7,0)</f>
        <v>R</v>
      </c>
      <c r="S63" t="str">
        <f>IF(Table19[[#This Row],[Language]]="English","English","Other language")</f>
        <v>English</v>
      </c>
      <c r="T63">
        <f>Table19[[#This Row],[Gross Revenue]]-Table19[[#This Row],[Budget]]</f>
        <v>-10265156</v>
      </c>
      <c r="U63" s="1">
        <f>(Table19[[#This Row],[Gross Revenue]]/Table19[[#This Row],[Budget]])-1</f>
        <v>-0.60383270588235294</v>
      </c>
      <c r="V63" t="str">
        <f t="shared" si="0"/>
        <v>111-130 minutes</v>
      </c>
      <c r="W63">
        <f>Table19[[#This Row],[Profit]]/Table19[[#This Row],[Budget]]*100</f>
        <v>-60.383270588235291</v>
      </c>
      <c r="X63">
        <v>-434215.5</v>
      </c>
      <c r="Y63">
        <v>-0.10115100772200772</v>
      </c>
      <c r="Z63" t="str">
        <f t="shared" si="1"/>
        <v>Medium</v>
      </c>
    </row>
    <row r="64" spans="1:26" x14ac:dyDescent="0.2">
      <c r="A64" t="s">
        <v>6935</v>
      </c>
      <c r="B64" t="s">
        <v>679</v>
      </c>
      <c r="C64" t="s">
        <v>614</v>
      </c>
      <c r="D64">
        <v>1000</v>
      </c>
      <c r="E64">
        <v>2827</v>
      </c>
      <c r="F64">
        <v>2000</v>
      </c>
      <c r="G64">
        <v>29000</v>
      </c>
      <c r="H64">
        <v>8.1999999999999993</v>
      </c>
      <c r="I64">
        <v>205</v>
      </c>
      <c r="J64">
        <v>135</v>
      </c>
      <c r="K64">
        <v>170708996</v>
      </c>
      <c r="L64">
        <v>58000000</v>
      </c>
      <c r="M64" s="2">
        <f>VLOOKUP(A64,Sheet2!$A$1:G3788,2,0)</f>
        <v>37123</v>
      </c>
      <c r="N64" t="str">
        <f>VLOOKUP(A64,Sheet2!$A$1:G3788,3,0)</f>
        <v>Color</v>
      </c>
      <c r="O64" t="str">
        <f>VLOOKUP(A64,Sheet2!$A$1:G3788,4,0)</f>
        <v>Biography</v>
      </c>
      <c r="P64" t="str">
        <f>VLOOKUP(A64,Sheet2!$A$1:G3788,5,0)</f>
        <v>English</v>
      </c>
      <c r="Q64" t="str">
        <f>VLOOKUP(A64,Sheet2!$A$1:G3788,6,0)</f>
        <v>USA</v>
      </c>
      <c r="R64" t="str">
        <f>VLOOKUP(A64,Sheet2!$A$1:G3788,7,0)</f>
        <v>PG-13</v>
      </c>
      <c r="S64" t="str">
        <f>IF(Table19[[#This Row],[Language]]="English","English","Other language")</f>
        <v>English</v>
      </c>
      <c r="T64">
        <f>Table19[[#This Row],[Gross Revenue]]-Table19[[#This Row],[Budget]]</f>
        <v>112708996</v>
      </c>
      <c r="U64" s="1">
        <f>(Table19[[#This Row],[Gross Revenue]]/Table19[[#This Row],[Budget]])-1</f>
        <v>1.9432585517241381</v>
      </c>
      <c r="V64" t="str">
        <f t="shared" si="0"/>
        <v>131-150 minutes</v>
      </c>
      <c r="W64">
        <f>Table19[[#This Row],[Profit]]/Table19[[#This Row],[Budget]]*100</f>
        <v>194.32585517241378</v>
      </c>
      <c r="X64">
        <v>-1289919.5</v>
      </c>
      <c r="Y64">
        <v>-4.8151417500000002E-2</v>
      </c>
      <c r="Z64" t="str">
        <f t="shared" si="1"/>
        <v>High</v>
      </c>
    </row>
    <row r="65" spans="1:26" x14ac:dyDescent="0.2">
      <c r="A65" t="s">
        <v>6046</v>
      </c>
      <c r="B65" t="s">
        <v>1887</v>
      </c>
      <c r="C65" t="s">
        <v>403</v>
      </c>
      <c r="D65">
        <v>749</v>
      </c>
      <c r="E65">
        <v>2214</v>
      </c>
      <c r="F65">
        <v>129</v>
      </c>
      <c r="G65">
        <v>0</v>
      </c>
      <c r="H65">
        <v>7.2</v>
      </c>
      <c r="I65">
        <v>94</v>
      </c>
      <c r="J65">
        <v>98</v>
      </c>
      <c r="K65">
        <v>1754319</v>
      </c>
      <c r="L65">
        <v>10000000</v>
      </c>
      <c r="M65" s="2">
        <f>VLOOKUP(A65,Sheet2!$A$1:G3789,2,0)</f>
        <v>40805</v>
      </c>
      <c r="N65" t="str">
        <f>VLOOKUP(A65,Sheet2!$A$1:G3789,3,0)</f>
        <v>Color</v>
      </c>
      <c r="O65" t="str">
        <f>VLOOKUP(A65,Sheet2!$A$1:G3789,4,0)</f>
        <v>Drama</v>
      </c>
      <c r="P65" t="str">
        <f>VLOOKUP(A65,Sheet2!$A$1:G3789,5,0)</f>
        <v>English</v>
      </c>
      <c r="Q65" t="str">
        <f>VLOOKUP(A65,Sheet2!$A$1:G3789,6,0)</f>
        <v>USA</v>
      </c>
      <c r="R65" t="str">
        <f>VLOOKUP(A65,Sheet2!$A$1:G3789,7,0)</f>
        <v>PG-13</v>
      </c>
      <c r="S65" t="str">
        <f>IF(Table19[[#This Row],[Language]]="English","English","Other language")</f>
        <v>English</v>
      </c>
      <c r="T65">
        <f>Table19[[#This Row],[Gross Revenue]]-Table19[[#This Row],[Budget]]</f>
        <v>-8245681</v>
      </c>
      <c r="U65" s="1">
        <f>(Table19[[#This Row],[Gross Revenue]]/Table19[[#This Row],[Budget]])-1</f>
        <v>-0.82456810000000003</v>
      </c>
      <c r="V65" t="str">
        <f t="shared" si="0"/>
        <v>90-110 minutes</v>
      </c>
      <c r="W65">
        <f>Table19[[#This Row],[Profit]]/Table19[[#This Row],[Budget]]*100</f>
        <v>-82.456810000000004</v>
      </c>
      <c r="X65">
        <v>-434215.5</v>
      </c>
      <c r="Y65">
        <v>-0.10115100772200772</v>
      </c>
      <c r="Z65" t="str">
        <f t="shared" si="1"/>
        <v>Low</v>
      </c>
    </row>
    <row r="66" spans="1:26" x14ac:dyDescent="0.2">
      <c r="A66" t="s">
        <v>6358</v>
      </c>
      <c r="B66" t="s">
        <v>2886</v>
      </c>
      <c r="C66" t="s">
        <v>2879</v>
      </c>
      <c r="D66">
        <v>385</v>
      </c>
      <c r="E66">
        <v>669</v>
      </c>
      <c r="F66">
        <v>0</v>
      </c>
      <c r="G66">
        <v>0</v>
      </c>
      <c r="H66">
        <v>7.4</v>
      </c>
      <c r="I66">
        <v>56</v>
      </c>
      <c r="J66">
        <v>175</v>
      </c>
      <c r="K66">
        <v>50800000</v>
      </c>
      <c r="L66">
        <v>26000000</v>
      </c>
      <c r="M66" s="2">
        <f>VLOOKUP(A66,Sheet2!$A$1:G3790,2,0)</f>
        <v>28358</v>
      </c>
      <c r="N66" t="str">
        <f>VLOOKUP(A66,Sheet2!$A$1:G3790,3,0)</f>
        <v>Black and White</v>
      </c>
      <c r="O66" t="str">
        <f>VLOOKUP(A66,Sheet2!$A$1:G3790,4,0)</f>
        <v>Drama</v>
      </c>
      <c r="P66" t="str">
        <f>VLOOKUP(A66,Sheet2!$A$1:G3790,5,0)</f>
        <v>English</v>
      </c>
      <c r="Q66" t="str">
        <f>VLOOKUP(A66,Sheet2!$A$1:G3790,6,0)</f>
        <v>USA</v>
      </c>
      <c r="R66" t="str">
        <f>VLOOKUP(A66,Sheet2!$A$1:G3790,7,0)</f>
        <v>PG</v>
      </c>
      <c r="S66" t="str">
        <f>IF(Table19[[#This Row],[Language]]="English","English","Other language")</f>
        <v>English</v>
      </c>
      <c r="T66">
        <f>Table19[[#This Row],[Gross Revenue]]-Table19[[#This Row],[Budget]]</f>
        <v>24800000</v>
      </c>
      <c r="U66" s="1">
        <f>(Table19[[#This Row],[Gross Revenue]]/Table19[[#This Row],[Budget]])-1</f>
        <v>0.95384615384615379</v>
      </c>
      <c r="V66" t="str">
        <f t="shared" ref="V66:V129" si="2">IF(J66="","",IF(J66&lt;90,"&lt;90 minutes",IF(J66&lt;=110,"90-110 minutes",IF(J66&lt;=130,"111-130 minutes",IF(J66&lt;=150,"131-150 minutes","&gt;150 minutes")))))</f>
        <v>&gt;150 minutes</v>
      </c>
      <c r="W66">
        <f>Table19[[#This Row],[Profit]]/Table19[[#This Row],[Budget]]*100</f>
        <v>95.384615384615387</v>
      </c>
      <c r="X66">
        <v>-434215.5</v>
      </c>
      <c r="Y66">
        <v>-0.10115100772200772</v>
      </c>
      <c r="Z66" t="str">
        <f t="shared" ref="Z66:Z129" si="3">IF(L66="","",IF(L66&lt;=$AA$26,"Low",IF(L66&lt;=$AA$28,"Medium","High")))</f>
        <v>Medium</v>
      </c>
    </row>
    <row r="67" spans="1:26" x14ac:dyDescent="0.2">
      <c r="A67" t="s">
        <v>6097</v>
      </c>
      <c r="B67" t="s">
        <v>971</v>
      </c>
      <c r="C67" t="s">
        <v>1832</v>
      </c>
      <c r="D67">
        <v>18000</v>
      </c>
      <c r="E67">
        <v>24205</v>
      </c>
      <c r="F67">
        <v>487</v>
      </c>
      <c r="G67">
        <v>0</v>
      </c>
      <c r="H67">
        <v>7.2</v>
      </c>
      <c r="I67">
        <v>117</v>
      </c>
      <c r="J67">
        <v>95</v>
      </c>
      <c r="K67">
        <v>162792677</v>
      </c>
      <c r="L67">
        <v>120000000</v>
      </c>
      <c r="M67" s="2">
        <f>VLOOKUP(A67,Sheet2!$A$1:G3791,2,0)</f>
        <v>36121</v>
      </c>
      <c r="N67" t="str">
        <f>VLOOKUP(A67,Sheet2!$A$1:G3791,3,0)</f>
        <v>Color</v>
      </c>
      <c r="O67" t="str">
        <f>VLOOKUP(A67,Sheet2!$A$1:G3791,4,0)</f>
        <v>Adventure</v>
      </c>
      <c r="P67" t="str">
        <f>VLOOKUP(A67,Sheet2!$A$1:G3791,5,0)</f>
        <v>English</v>
      </c>
      <c r="Q67" t="str">
        <f>VLOOKUP(A67,Sheet2!$A$1:G3791,6,0)</f>
        <v>USA</v>
      </c>
      <c r="R67" t="str">
        <f>VLOOKUP(A67,Sheet2!$A$1:G3791,7,0)</f>
        <v>G</v>
      </c>
      <c r="S67" t="str">
        <f>IF(Table19[[#This Row],[Language]]="English","English","Other language")</f>
        <v>English</v>
      </c>
      <c r="T67">
        <f>Table19[[#This Row],[Gross Revenue]]-Table19[[#This Row],[Budget]]</f>
        <v>42792677</v>
      </c>
      <c r="U67" s="1">
        <f>(Table19[[#This Row],[Gross Revenue]]/Table19[[#This Row],[Budget]])-1</f>
        <v>0.35660564166666675</v>
      </c>
      <c r="V67" t="str">
        <f t="shared" si="2"/>
        <v>90-110 minutes</v>
      </c>
      <c r="W67">
        <f>Table19[[#This Row],[Profit]]/Table19[[#This Row],[Budget]]*100</f>
        <v>35.660564166666667</v>
      </c>
      <c r="X67">
        <v>3892693.5</v>
      </c>
      <c r="Y67">
        <v>0.11726928571428571</v>
      </c>
      <c r="Z67" t="str">
        <f t="shared" si="3"/>
        <v>High</v>
      </c>
    </row>
    <row r="68" spans="1:26" x14ac:dyDescent="0.2">
      <c r="A68" t="s">
        <v>5514</v>
      </c>
      <c r="B68" t="s">
        <v>1061</v>
      </c>
      <c r="C68" t="s">
        <v>1808</v>
      </c>
      <c r="D68">
        <v>18000</v>
      </c>
      <c r="E68">
        <v>48878</v>
      </c>
      <c r="F68">
        <v>0</v>
      </c>
      <c r="G68">
        <v>0</v>
      </c>
      <c r="H68">
        <v>6.8</v>
      </c>
      <c r="I68">
        <v>240</v>
      </c>
      <c r="J68">
        <v>96</v>
      </c>
      <c r="K68">
        <v>137850096</v>
      </c>
      <c r="L68">
        <v>200000000</v>
      </c>
      <c r="M68" s="2">
        <f>VLOOKUP(A68,Sheet2!$A$1:G3792,2,0)</f>
        <v>39990</v>
      </c>
      <c r="N68" t="str">
        <f>VLOOKUP(A68,Sheet2!$A$1:G3792,3,0)</f>
        <v>Color</v>
      </c>
      <c r="O68" t="str">
        <f>VLOOKUP(A68,Sheet2!$A$1:G3792,4,0)</f>
        <v>Animation</v>
      </c>
      <c r="P68" t="str">
        <f>VLOOKUP(A68,Sheet2!$A$1:G3792,5,0)</f>
        <v>English</v>
      </c>
      <c r="Q68" t="str">
        <f>VLOOKUP(A68,Sheet2!$A$1:G3792,6,0)</f>
        <v>USA</v>
      </c>
      <c r="R68" t="str">
        <f>VLOOKUP(A68,Sheet2!$A$1:G3792,7,0)</f>
        <v>PG</v>
      </c>
      <c r="S68" t="str">
        <f>IF(Table19[[#This Row],[Language]]="English","English","Other language")</f>
        <v>English</v>
      </c>
      <c r="T68">
        <f>Table19[[#This Row],[Gross Revenue]]-Table19[[#This Row],[Budget]]</f>
        <v>-62149904</v>
      </c>
      <c r="U68" s="1">
        <f>(Table19[[#This Row],[Gross Revenue]]/Table19[[#This Row],[Budget]])-1</f>
        <v>-0.31074952</v>
      </c>
      <c r="V68" t="str">
        <f t="shared" si="2"/>
        <v>90-110 minutes</v>
      </c>
      <c r="W68">
        <f>Table19[[#This Row],[Profit]]/Table19[[#This Row],[Budget]]*100</f>
        <v>-31.074952</v>
      </c>
      <c r="Z68" t="str">
        <f t="shared" si="3"/>
        <v>High</v>
      </c>
    </row>
    <row r="69" spans="1:26" x14ac:dyDescent="0.2">
      <c r="A69" t="s">
        <v>4295</v>
      </c>
      <c r="B69" t="s">
        <v>1416</v>
      </c>
      <c r="C69" t="s">
        <v>965</v>
      </c>
      <c r="D69">
        <v>1000</v>
      </c>
      <c r="E69">
        <v>3092</v>
      </c>
      <c r="F69">
        <v>15</v>
      </c>
      <c r="G69">
        <v>0</v>
      </c>
      <c r="H69">
        <v>5.9</v>
      </c>
      <c r="I69">
        <v>69</v>
      </c>
      <c r="J69">
        <v>95</v>
      </c>
      <c r="K69">
        <v>51431160</v>
      </c>
      <c r="L69">
        <v>20000000</v>
      </c>
      <c r="M69" s="2">
        <f>VLOOKUP(A69,Sheet2!$A$1:G3793,2,0)</f>
        <v>38154</v>
      </c>
      <c r="N69" t="str">
        <f>VLOOKUP(A69,Sheet2!$A$1:G3793,3,0)</f>
        <v>Color</v>
      </c>
      <c r="O69" t="str">
        <f>VLOOKUP(A69,Sheet2!$A$1:G3793,4,0)</f>
        <v>Comedy</v>
      </c>
      <c r="P69" t="str">
        <f>VLOOKUP(A69,Sheet2!$A$1:G3793,5,0)</f>
        <v>English</v>
      </c>
      <c r="Q69" t="str">
        <f>VLOOKUP(A69,Sheet2!$A$1:G3793,6,0)</f>
        <v>USA</v>
      </c>
      <c r="R69" t="str">
        <f>VLOOKUP(A69,Sheet2!$A$1:G3793,7,0)</f>
        <v>PG</v>
      </c>
      <c r="S69" t="str">
        <f>IF(Table19[[#This Row],[Language]]="English","English","Other language")</f>
        <v>English</v>
      </c>
      <c r="T69">
        <f>Table19[[#This Row],[Gross Revenue]]-Table19[[#This Row],[Budget]]</f>
        <v>31431160</v>
      </c>
      <c r="U69" s="1">
        <f>(Table19[[#This Row],[Gross Revenue]]/Table19[[#This Row],[Budget]])-1</f>
        <v>1.571558</v>
      </c>
      <c r="V69" t="str">
        <f t="shared" si="2"/>
        <v>90-110 minutes</v>
      </c>
      <c r="W69">
        <f>Table19[[#This Row],[Profit]]/Table19[[#This Row],[Budget]]*100</f>
        <v>157.1558</v>
      </c>
      <c r="X69">
        <v>1637763</v>
      </c>
      <c r="Y69">
        <v>0.19178668286445014</v>
      </c>
      <c r="Z69" t="str">
        <f t="shared" si="3"/>
        <v>Medium</v>
      </c>
    </row>
    <row r="70" spans="1:26" x14ac:dyDescent="0.2">
      <c r="A70" t="s">
        <v>5047</v>
      </c>
      <c r="B70" t="s">
        <v>1344</v>
      </c>
      <c r="C70" t="s">
        <v>1672</v>
      </c>
      <c r="D70">
        <v>3000</v>
      </c>
      <c r="E70">
        <v>4713</v>
      </c>
      <c r="F70">
        <v>234</v>
      </c>
      <c r="G70">
        <v>1000</v>
      </c>
      <c r="H70">
        <v>6.5</v>
      </c>
      <c r="I70">
        <v>110</v>
      </c>
      <c r="J70">
        <v>115</v>
      </c>
      <c r="K70">
        <v>56702901</v>
      </c>
      <c r="L70">
        <v>60000000</v>
      </c>
      <c r="M70" s="2">
        <f>VLOOKUP(A70,Sheet2!$A$1:G3794,2,0)</f>
        <v>36080</v>
      </c>
      <c r="N70" t="str">
        <f>VLOOKUP(A70,Sheet2!$A$1:G3794,3,0)</f>
        <v>Color</v>
      </c>
      <c r="O70" t="str">
        <f>VLOOKUP(A70,Sheet2!$A$1:G3794,4,0)</f>
        <v>Drama</v>
      </c>
      <c r="P70" t="str">
        <f>VLOOKUP(A70,Sheet2!$A$1:G3794,5,0)</f>
        <v>English</v>
      </c>
      <c r="Q70" t="str">
        <f>VLOOKUP(A70,Sheet2!$A$1:G3794,6,0)</f>
        <v>USA</v>
      </c>
      <c r="R70" t="str">
        <f>VLOOKUP(A70,Sheet2!$A$1:G3794,7,0)</f>
        <v>PG-13</v>
      </c>
      <c r="S70" t="str">
        <f>IF(Table19[[#This Row],[Language]]="English","English","Other language")</f>
        <v>English</v>
      </c>
      <c r="T70">
        <f>Table19[[#This Row],[Gross Revenue]]-Table19[[#This Row],[Budget]]</f>
        <v>-3297099</v>
      </c>
      <c r="U70" s="1">
        <f>(Table19[[#This Row],[Gross Revenue]]/Table19[[#This Row],[Budget]])-1</f>
        <v>-5.4951650000000019E-2</v>
      </c>
      <c r="V70" t="str">
        <f t="shared" si="2"/>
        <v>111-130 minutes</v>
      </c>
      <c r="W70">
        <f>Table19[[#This Row],[Profit]]/Table19[[#This Row],[Budget]]*100</f>
        <v>-5.4951650000000001</v>
      </c>
      <c r="X70">
        <v>-434215.5</v>
      </c>
      <c r="Y70">
        <v>-0.10115100772200772</v>
      </c>
      <c r="Z70" t="str">
        <f t="shared" si="3"/>
        <v>High</v>
      </c>
    </row>
    <row r="71" spans="1:26" x14ac:dyDescent="0.2">
      <c r="A71" t="s">
        <v>5008</v>
      </c>
      <c r="B71" t="s">
        <v>419</v>
      </c>
      <c r="C71" t="s">
        <v>2012</v>
      </c>
      <c r="D71">
        <v>13000</v>
      </c>
      <c r="E71">
        <v>23755</v>
      </c>
      <c r="F71">
        <v>0</v>
      </c>
      <c r="G71">
        <v>36000</v>
      </c>
      <c r="H71">
        <v>6.5</v>
      </c>
      <c r="I71">
        <v>345</v>
      </c>
      <c r="J71">
        <v>99</v>
      </c>
      <c r="K71">
        <v>5702083</v>
      </c>
      <c r="L71">
        <v>15000000</v>
      </c>
      <c r="M71" s="2">
        <f>VLOOKUP(A71,Sheet2!$A$1:G3795,2,0)</f>
        <v>40691</v>
      </c>
      <c r="N71" t="str">
        <f>VLOOKUP(A71,Sheet2!$A$1:G3795,3,0)</f>
        <v>Color</v>
      </c>
      <c r="O71" t="str">
        <f>VLOOKUP(A71,Sheet2!$A$1:G3795,4,0)</f>
        <v>Biography</v>
      </c>
      <c r="P71" t="str">
        <f>VLOOKUP(A71,Sheet2!$A$1:G3795,5,0)</f>
        <v>English</v>
      </c>
      <c r="Q71" t="str">
        <f>VLOOKUP(A71,Sheet2!$A$1:G3795,6,0)</f>
        <v>UK</v>
      </c>
      <c r="R71" t="str">
        <f>VLOOKUP(A71,Sheet2!$A$1:G3795,7,0)</f>
        <v>R</v>
      </c>
      <c r="S71" t="str">
        <f>IF(Table19[[#This Row],[Language]]="English","English","Other language")</f>
        <v>English</v>
      </c>
      <c r="T71">
        <f>Table19[[#This Row],[Gross Revenue]]-Table19[[#This Row],[Budget]]</f>
        <v>-9297917</v>
      </c>
      <c r="U71" s="1">
        <f>(Table19[[#This Row],[Gross Revenue]]/Table19[[#This Row],[Budget]])-1</f>
        <v>-0.61986113333333326</v>
      </c>
      <c r="V71" t="str">
        <f t="shared" si="2"/>
        <v>90-110 minutes</v>
      </c>
      <c r="W71">
        <f>Table19[[#This Row],[Profit]]/Table19[[#This Row],[Budget]]*100</f>
        <v>-61.986113333333336</v>
      </c>
      <c r="X71">
        <v>-1289919.5</v>
      </c>
      <c r="Y71">
        <v>-4.8151417500000002E-2</v>
      </c>
      <c r="Z71" t="str">
        <f t="shared" si="3"/>
        <v>Medium</v>
      </c>
    </row>
    <row r="72" spans="1:26" x14ac:dyDescent="0.2">
      <c r="A72" t="s">
        <v>4721</v>
      </c>
      <c r="B72" t="s">
        <v>1753</v>
      </c>
      <c r="C72" t="s">
        <v>1796</v>
      </c>
      <c r="D72">
        <v>655</v>
      </c>
      <c r="E72">
        <v>1906</v>
      </c>
      <c r="F72">
        <v>0</v>
      </c>
      <c r="G72">
        <v>157</v>
      </c>
      <c r="H72">
        <v>6.3</v>
      </c>
      <c r="I72">
        <v>25</v>
      </c>
      <c r="J72">
        <v>100</v>
      </c>
      <c r="K72">
        <v>2148212</v>
      </c>
      <c r="L72">
        <v>7000000</v>
      </c>
      <c r="M72" s="2">
        <f>VLOOKUP(A72,Sheet2!$A$1:G3796,2,0)</f>
        <v>36190</v>
      </c>
      <c r="N72" t="str">
        <f>VLOOKUP(A72,Sheet2!$A$1:G3796,3,0)</f>
        <v>Color</v>
      </c>
      <c r="O72" t="str">
        <f>VLOOKUP(A72,Sheet2!$A$1:G3796,4,0)</f>
        <v>Drama</v>
      </c>
      <c r="P72" t="str">
        <f>VLOOKUP(A72,Sheet2!$A$1:G3796,5,0)</f>
        <v>English</v>
      </c>
      <c r="Q72" t="str">
        <f>VLOOKUP(A72,Sheet2!$A$1:G3796,6,0)</f>
        <v>USA</v>
      </c>
      <c r="R72" t="str">
        <f>VLOOKUP(A72,Sheet2!$A$1:G3796,7,0)</f>
        <v>PG</v>
      </c>
      <c r="S72" t="str">
        <f>IF(Table19[[#This Row],[Language]]="English","English","Other language")</f>
        <v>English</v>
      </c>
      <c r="T72">
        <f>Table19[[#This Row],[Gross Revenue]]-Table19[[#This Row],[Budget]]</f>
        <v>-4851788</v>
      </c>
      <c r="U72" s="1">
        <f>(Table19[[#This Row],[Gross Revenue]]/Table19[[#This Row],[Budget]])-1</f>
        <v>-0.69311257142857141</v>
      </c>
      <c r="V72" t="str">
        <f t="shared" si="2"/>
        <v>90-110 minutes</v>
      </c>
      <c r="W72">
        <f>Table19[[#This Row],[Profit]]/Table19[[#This Row],[Budget]]*100</f>
        <v>-69.311257142857144</v>
      </c>
      <c r="X72">
        <v>-434215.5</v>
      </c>
      <c r="Y72">
        <v>-0.10115100772200772</v>
      </c>
      <c r="Z72" t="str">
        <f t="shared" si="3"/>
        <v>Low</v>
      </c>
    </row>
    <row r="73" spans="1:26" x14ac:dyDescent="0.2">
      <c r="A73" t="s">
        <v>6572</v>
      </c>
      <c r="B73" t="s">
        <v>1137</v>
      </c>
      <c r="C73" t="s">
        <v>1044</v>
      </c>
      <c r="D73">
        <v>10000</v>
      </c>
      <c r="E73">
        <v>14619</v>
      </c>
      <c r="F73">
        <v>0</v>
      </c>
      <c r="G73">
        <v>0</v>
      </c>
      <c r="H73">
        <v>7.6</v>
      </c>
      <c r="I73">
        <v>81</v>
      </c>
      <c r="J73">
        <v>138</v>
      </c>
      <c r="K73">
        <v>141340178</v>
      </c>
      <c r="L73">
        <v>40000000</v>
      </c>
      <c r="M73" s="2">
        <f>VLOOKUP(A73,Sheet2!$A$1:G3797,2,0)</f>
        <v>33765</v>
      </c>
      <c r="N73" t="str">
        <f>VLOOKUP(A73,Sheet2!$A$1:G3797,3,0)</f>
        <v>Color</v>
      </c>
      <c r="O73" t="str">
        <f>VLOOKUP(A73,Sheet2!$A$1:G3797,4,0)</f>
        <v>Drama</v>
      </c>
      <c r="P73" t="str">
        <f>VLOOKUP(A73,Sheet2!$A$1:G3797,5,0)</f>
        <v>English</v>
      </c>
      <c r="Q73" t="str">
        <f>VLOOKUP(A73,Sheet2!$A$1:G3797,6,0)</f>
        <v>USA</v>
      </c>
      <c r="R73" t="str">
        <f>VLOOKUP(A73,Sheet2!$A$1:G3797,7,0)</f>
        <v>R</v>
      </c>
      <c r="S73" t="str">
        <f>IF(Table19[[#This Row],[Language]]="English","English","Other language")</f>
        <v>English</v>
      </c>
      <c r="T73">
        <f>Table19[[#This Row],[Gross Revenue]]-Table19[[#This Row],[Budget]]</f>
        <v>101340178</v>
      </c>
      <c r="U73" s="1">
        <f>(Table19[[#This Row],[Gross Revenue]]/Table19[[#This Row],[Budget]])-1</f>
        <v>2.5335044500000001</v>
      </c>
      <c r="V73" t="str">
        <f t="shared" si="2"/>
        <v>131-150 minutes</v>
      </c>
      <c r="W73">
        <f>Table19[[#This Row],[Profit]]/Table19[[#This Row],[Budget]]*100</f>
        <v>253.35044500000001</v>
      </c>
      <c r="X73">
        <v>-434215.5</v>
      </c>
      <c r="Y73">
        <v>-0.10115100772200772</v>
      </c>
      <c r="Z73" t="str">
        <f t="shared" si="3"/>
        <v>High</v>
      </c>
    </row>
    <row r="74" spans="1:26" x14ac:dyDescent="0.2">
      <c r="A74" t="s">
        <v>6868</v>
      </c>
      <c r="B74" t="s">
        <v>1356</v>
      </c>
      <c r="C74" t="s">
        <v>2873</v>
      </c>
      <c r="D74">
        <v>16000</v>
      </c>
      <c r="E74">
        <v>16534</v>
      </c>
      <c r="F74">
        <v>0</v>
      </c>
      <c r="G74">
        <v>0</v>
      </c>
      <c r="H74">
        <v>8</v>
      </c>
      <c r="I74">
        <v>122</v>
      </c>
      <c r="J74">
        <v>99</v>
      </c>
      <c r="K74">
        <v>3500000</v>
      </c>
      <c r="L74">
        <v>200000</v>
      </c>
      <c r="M74" s="2">
        <f>VLOOKUP(A74,Sheet2!$A$1:G3798,2,0)</f>
        <v>23389</v>
      </c>
      <c r="N74" t="str">
        <f>VLOOKUP(A74,Sheet2!$A$1:G3798,3,0)</f>
        <v>Color</v>
      </c>
      <c r="O74" t="str">
        <f>VLOOKUP(A74,Sheet2!$A$1:G3798,4,0)</f>
        <v>Action</v>
      </c>
      <c r="P74" t="str">
        <f>VLOOKUP(A74,Sheet2!$A$1:G3798,5,0)</f>
        <v>Italian</v>
      </c>
      <c r="Q74" t="str">
        <f>VLOOKUP(A74,Sheet2!$A$1:G3798,6,0)</f>
        <v>Italy</v>
      </c>
      <c r="R74" t="str">
        <f>VLOOKUP(A74,Sheet2!$A$1:G3798,7,0)</f>
        <v>R</v>
      </c>
      <c r="S74" t="str">
        <f>IF(Table19[[#This Row],[Language]]="English","English","Other language")</f>
        <v>Other language</v>
      </c>
      <c r="T74">
        <f>Table19[[#This Row],[Gross Revenue]]-Table19[[#This Row],[Budget]]</f>
        <v>3300000</v>
      </c>
      <c r="U74" s="1">
        <f>(Table19[[#This Row],[Gross Revenue]]/Table19[[#This Row],[Budget]])-1</f>
        <v>16.5</v>
      </c>
      <c r="V74" t="str">
        <f t="shared" si="2"/>
        <v>90-110 minutes</v>
      </c>
      <c r="W74">
        <f>Table19[[#This Row],[Profit]]/Table19[[#This Row],[Budget]]*100</f>
        <v>1650</v>
      </c>
      <c r="X74">
        <v>-1289919.5</v>
      </c>
      <c r="Y74">
        <v>-4.8151417500000002E-2</v>
      </c>
      <c r="Z74" t="str">
        <f t="shared" si="3"/>
        <v>Low</v>
      </c>
    </row>
    <row r="75" spans="1:26" x14ac:dyDescent="0.2">
      <c r="A75" t="s">
        <v>3741</v>
      </c>
      <c r="B75" t="s">
        <v>362</v>
      </c>
      <c r="C75" t="s">
        <v>802</v>
      </c>
      <c r="D75">
        <v>13000</v>
      </c>
      <c r="E75">
        <v>15481</v>
      </c>
      <c r="F75">
        <v>212</v>
      </c>
      <c r="G75">
        <v>66000</v>
      </c>
      <c r="H75">
        <v>5.3</v>
      </c>
      <c r="I75">
        <v>412</v>
      </c>
      <c r="J75">
        <v>101</v>
      </c>
      <c r="K75">
        <v>67344392</v>
      </c>
      <c r="L75">
        <v>92000000</v>
      </c>
      <c r="M75" s="2">
        <f>VLOOKUP(A75,Sheet2!$A$1:G3799,2,0)</f>
        <v>41278</v>
      </c>
      <c r="N75" t="str">
        <f>VLOOKUP(A75,Sheet2!$A$1:G3799,3,0)</f>
        <v>Color</v>
      </c>
      <c r="O75" t="str">
        <f>VLOOKUP(A75,Sheet2!$A$1:G3799,4,0)</f>
        <v>Action</v>
      </c>
      <c r="P75" t="str">
        <f>VLOOKUP(A75,Sheet2!$A$1:G3799,5,0)</f>
        <v>English</v>
      </c>
      <c r="Q75" t="str">
        <f>VLOOKUP(A75,Sheet2!$A$1:G3799,6,0)</f>
        <v>USA</v>
      </c>
      <c r="R75" t="str">
        <f>VLOOKUP(A75,Sheet2!$A$1:G3799,7,0)</f>
        <v>R</v>
      </c>
      <c r="S75" t="str">
        <f>IF(Table19[[#This Row],[Language]]="English","English","Other language")</f>
        <v>English</v>
      </c>
      <c r="T75">
        <f>Table19[[#This Row],[Gross Revenue]]-Table19[[#This Row],[Budget]]</f>
        <v>-24655608</v>
      </c>
      <c r="U75" s="1">
        <f>(Table19[[#This Row],[Gross Revenue]]/Table19[[#This Row],[Budget]])-1</f>
        <v>-0.26799573913043473</v>
      </c>
      <c r="V75" t="str">
        <f t="shared" si="2"/>
        <v>90-110 minutes</v>
      </c>
      <c r="W75">
        <f>Table19[[#This Row],[Profit]]/Table19[[#This Row],[Budget]]*100</f>
        <v>-26.799573913043478</v>
      </c>
      <c r="X75">
        <v>-1289919.5</v>
      </c>
      <c r="Y75">
        <v>-4.8151417500000002E-2</v>
      </c>
      <c r="Z75" t="str">
        <f t="shared" si="3"/>
        <v>High</v>
      </c>
    </row>
    <row r="76" spans="1:26" x14ac:dyDescent="0.2">
      <c r="A76" t="s">
        <v>5626</v>
      </c>
      <c r="B76" t="s">
        <v>2313</v>
      </c>
      <c r="C76" t="s">
        <v>1275</v>
      </c>
      <c r="D76">
        <v>883</v>
      </c>
      <c r="E76">
        <v>3611</v>
      </c>
      <c r="F76">
        <v>0</v>
      </c>
      <c r="G76">
        <v>9000</v>
      </c>
      <c r="H76">
        <v>6.9</v>
      </c>
      <c r="I76">
        <v>147</v>
      </c>
      <c r="J76">
        <v>117</v>
      </c>
      <c r="K76">
        <v>7458269</v>
      </c>
      <c r="L76">
        <v>35000000</v>
      </c>
      <c r="M76" s="2">
        <f>VLOOKUP(A76,Sheet2!$A$1:G3800,2,0)</f>
        <v>38756</v>
      </c>
      <c r="N76" t="str">
        <f>VLOOKUP(A76,Sheet2!$A$1:G3800,3,0)</f>
        <v>Color</v>
      </c>
      <c r="O76" t="str">
        <f>VLOOKUP(A76,Sheet2!$A$1:G3800,4,0)</f>
        <v>Comedy</v>
      </c>
      <c r="P76" t="str">
        <f>VLOOKUP(A76,Sheet2!$A$1:G3800,5,0)</f>
        <v>English</v>
      </c>
      <c r="Q76" t="str">
        <f>VLOOKUP(A76,Sheet2!$A$1:G3800,6,0)</f>
        <v>USA</v>
      </c>
      <c r="R76" t="str">
        <f>VLOOKUP(A76,Sheet2!$A$1:G3800,7,0)</f>
        <v>PG-13</v>
      </c>
      <c r="S76" t="str">
        <f>IF(Table19[[#This Row],[Language]]="English","English","Other language")</f>
        <v>English</v>
      </c>
      <c r="T76">
        <f>Table19[[#This Row],[Gross Revenue]]-Table19[[#This Row],[Budget]]</f>
        <v>-27541731</v>
      </c>
      <c r="U76" s="1">
        <f>(Table19[[#This Row],[Gross Revenue]]/Table19[[#This Row],[Budget]])-1</f>
        <v>-0.78690660000000001</v>
      </c>
      <c r="V76" t="str">
        <f t="shared" si="2"/>
        <v>111-130 minutes</v>
      </c>
      <c r="W76">
        <f>Table19[[#This Row],[Profit]]/Table19[[#This Row],[Budget]]*100</f>
        <v>-78.690660000000008</v>
      </c>
      <c r="X76">
        <v>1637763</v>
      </c>
      <c r="Y76">
        <v>0.19178668286445014</v>
      </c>
      <c r="Z76" t="str">
        <f t="shared" si="3"/>
        <v>Medium</v>
      </c>
    </row>
    <row r="77" spans="1:26" x14ac:dyDescent="0.2">
      <c r="A77" t="s">
        <v>3965</v>
      </c>
      <c r="B77" t="s">
        <v>1069</v>
      </c>
      <c r="C77" t="s">
        <v>552</v>
      </c>
      <c r="D77">
        <v>651</v>
      </c>
      <c r="E77">
        <v>2698</v>
      </c>
      <c r="F77">
        <v>13</v>
      </c>
      <c r="G77">
        <v>401</v>
      </c>
      <c r="H77">
        <v>5.6</v>
      </c>
      <c r="I77">
        <v>81</v>
      </c>
      <c r="J77">
        <v>101</v>
      </c>
      <c r="K77">
        <v>15408822</v>
      </c>
      <c r="L77">
        <v>20000000</v>
      </c>
      <c r="M77" s="2">
        <f>VLOOKUP(A77,Sheet2!$A$1:G3801,2,0)</f>
        <v>37759</v>
      </c>
      <c r="N77" t="str">
        <f>VLOOKUP(A77,Sheet2!$A$1:G3801,3,0)</f>
        <v>Color</v>
      </c>
      <c r="O77" t="str">
        <f>VLOOKUP(A77,Sheet2!$A$1:G3801,4,0)</f>
        <v>Comedy</v>
      </c>
      <c r="P77" t="str">
        <f>VLOOKUP(A77,Sheet2!$A$1:G3801,5,0)</f>
        <v>English</v>
      </c>
      <c r="Q77" t="str">
        <f>VLOOKUP(A77,Sheet2!$A$1:G3801,6,0)</f>
        <v>USA</v>
      </c>
      <c r="R77" t="str">
        <f>VLOOKUP(A77,Sheet2!$A$1:G3801,7,0)</f>
        <v>PG-13</v>
      </c>
      <c r="S77" t="str">
        <f>IF(Table19[[#This Row],[Language]]="English","English","Other language")</f>
        <v>English</v>
      </c>
      <c r="T77">
        <f>Table19[[#This Row],[Gross Revenue]]-Table19[[#This Row],[Budget]]</f>
        <v>-4591178</v>
      </c>
      <c r="U77" s="1">
        <f>(Table19[[#This Row],[Gross Revenue]]/Table19[[#This Row],[Budget]])-1</f>
        <v>-0.22955890000000001</v>
      </c>
      <c r="V77" t="str">
        <f t="shared" si="2"/>
        <v>90-110 minutes</v>
      </c>
      <c r="W77">
        <f>Table19[[#This Row],[Profit]]/Table19[[#This Row],[Budget]]*100</f>
        <v>-22.95589</v>
      </c>
      <c r="X77">
        <v>1637763</v>
      </c>
      <c r="Y77">
        <v>0.19178668286445014</v>
      </c>
      <c r="Z77" t="str">
        <f t="shared" si="3"/>
        <v>Medium</v>
      </c>
    </row>
    <row r="78" spans="1:26" x14ac:dyDescent="0.2">
      <c r="A78" t="s">
        <v>6634</v>
      </c>
      <c r="B78" t="s">
        <v>3044</v>
      </c>
      <c r="C78" t="s">
        <v>536</v>
      </c>
      <c r="D78">
        <v>785</v>
      </c>
      <c r="E78">
        <v>2538</v>
      </c>
      <c r="F78">
        <v>44</v>
      </c>
      <c r="G78">
        <v>0</v>
      </c>
      <c r="H78">
        <v>7.7</v>
      </c>
      <c r="I78">
        <v>105</v>
      </c>
      <c r="J78">
        <v>87</v>
      </c>
      <c r="K78">
        <v>515005</v>
      </c>
      <c r="L78">
        <v>560000</v>
      </c>
      <c r="M78" s="2">
        <f>VLOOKUP(A78,Sheet2!$A$1:G3802,2,0)</f>
        <v>23519</v>
      </c>
      <c r="N78" t="str">
        <f>VLOOKUP(A78,Sheet2!$A$1:G3802,3,0)</f>
        <v>Black and White</v>
      </c>
      <c r="O78" t="str">
        <f>VLOOKUP(A78,Sheet2!$A$1:G3802,4,0)</f>
        <v>Comedy</v>
      </c>
      <c r="P78" t="str">
        <f>VLOOKUP(A78,Sheet2!$A$1:G3802,5,0)</f>
        <v>English</v>
      </c>
      <c r="Q78" t="str">
        <f>VLOOKUP(A78,Sheet2!$A$1:G3802,6,0)</f>
        <v>UK</v>
      </c>
      <c r="R78" t="str">
        <f>VLOOKUP(A78,Sheet2!$A$1:G3802,7,0)</f>
        <v>Approved</v>
      </c>
      <c r="S78" t="str">
        <f>IF(Table19[[#This Row],[Language]]="English","English","Other language")</f>
        <v>English</v>
      </c>
      <c r="T78">
        <f>Table19[[#This Row],[Gross Revenue]]-Table19[[#This Row],[Budget]]</f>
        <v>-44995</v>
      </c>
      <c r="U78" s="1">
        <f>(Table19[[#This Row],[Gross Revenue]]/Table19[[#This Row],[Budget]])-1</f>
        <v>-8.0348214285714259E-2</v>
      </c>
      <c r="V78" t="str">
        <f t="shared" si="2"/>
        <v>&lt;90 minutes</v>
      </c>
      <c r="W78">
        <f>Table19[[#This Row],[Profit]]/Table19[[#This Row],[Budget]]*100</f>
        <v>-8.0348214285714281</v>
      </c>
      <c r="X78">
        <v>1637763</v>
      </c>
      <c r="Y78">
        <v>0.19178668286445014</v>
      </c>
      <c r="Z78" t="str">
        <f t="shared" si="3"/>
        <v>Low</v>
      </c>
    </row>
    <row r="79" spans="1:26" x14ac:dyDescent="0.2">
      <c r="A79" t="s">
        <v>3658</v>
      </c>
      <c r="B79" t="s">
        <v>687</v>
      </c>
      <c r="C79" t="s">
        <v>439</v>
      </c>
      <c r="D79">
        <v>713</v>
      </c>
      <c r="E79">
        <v>3421</v>
      </c>
      <c r="F79">
        <v>89</v>
      </c>
      <c r="G79">
        <v>0</v>
      </c>
      <c r="H79">
        <v>5.0999999999999996</v>
      </c>
      <c r="I79">
        <v>129</v>
      </c>
      <c r="J79">
        <v>86</v>
      </c>
      <c r="K79">
        <v>40041683</v>
      </c>
      <c r="L79">
        <v>2500000</v>
      </c>
      <c r="M79" s="2">
        <f>VLOOKUP(A79,Sheet2!$A$1:G3803,2,0)</f>
        <v>41366</v>
      </c>
      <c r="N79" t="str">
        <f>VLOOKUP(A79,Sheet2!$A$1:G3803,3,0)</f>
        <v>Color</v>
      </c>
      <c r="O79" t="str">
        <f>VLOOKUP(A79,Sheet2!$A$1:G3803,4,0)</f>
        <v>Comedy</v>
      </c>
      <c r="P79" t="str">
        <f>VLOOKUP(A79,Sheet2!$A$1:G3803,5,0)</f>
        <v>English</v>
      </c>
      <c r="Q79" t="str">
        <f>VLOOKUP(A79,Sheet2!$A$1:G3803,6,0)</f>
        <v>USA</v>
      </c>
      <c r="R79" t="str">
        <f>VLOOKUP(A79,Sheet2!$A$1:G3803,7,0)</f>
        <v>R</v>
      </c>
      <c r="S79" t="str">
        <f>IF(Table19[[#This Row],[Language]]="English","English","Other language")</f>
        <v>English</v>
      </c>
      <c r="T79">
        <f>Table19[[#This Row],[Gross Revenue]]-Table19[[#This Row],[Budget]]</f>
        <v>37541683</v>
      </c>
      <c r="U79" s="1">
        <f>(Table19[[#This Row],[Gross Revenue]]/Table19[[#This Row],[Budget]])-1</f>
        <v>15.0166732</v>
      </c>
      <c r="V79" t="str">
        <f t="shared" si="2"/>
        <v>&lt;90 minutes</v>
      </c>
      <c r="W79">
        <f>Table19[[#This Row],[Profit]]/Table19[[#This Row],[Budget]]*100</f>
        <v>1501.66732</v>
      </c>
      <c r="X79">
        <v>1637763</v>
      </c>
      <c r="Y79">
        <v>0.19178668286445014</v>
      </c>
      <c r="Z79" t="str">
        <f t="shared" si="3"/>
        <v>Low</v>
      </c>
    </row>
    <row r="80" spans="1:26" x14ac:dyDescent="0.2">
      <c r="A80" t="s">
        <v>3499</v>
      </c>
      <c r="B80" t="s">
        <v>438</v>
      </c>
      <c r="C80" t="s">
        <v>439</v>
      </c>
      <c r="D80">
        <v>986</v>
      </c>
      <c r="E80">
        <v>4073</v>
      </c>
      <c r="F80">
        <v>89</v>
      </c>
      <c r="G80">
        <v>0</v>
      </c>
      <c r="H80">
        <v>4.7</v>
      </c>
      <c r="I80">
        <v>69</v>
      </c>
      <c r="J80">
        <v>86</v>
      </c>
      <c r="K80">
        <v>17314483</v>
      </c>
      <c r="L80">
        <v>4000000</v>
      </c>
      <c r="M80" s="2">
        <f>VLOOKUP(A80,Sheet2!$A$1:G3804,2,0)</f>
        <v>41770</v>
      </c>
      <c r="N80" t="str">
        <f>VLOOKUP(A80,Sheet2!$A$1:G3804,3,0)</f>
        <v>Color</v>
      </c>
      <c r="O80" t="str">
        <f>VLOOKUP(A80,Sheet2!$A$1:G3804,4,0)</f>
        <v>Comedy</v>
      </c>
      <c r="P80" t="str">
        <f>VLOOKUP(A80,Sheet2!$A$1:G3804,5,0)</f>
        <v>English</v>
      </c>
      <c r="Q80" t="str">
        <f>VLOOKUP(A80,Sheet2!$A$1:G3804,6,0)</f>
        <v>USA</v>
      </c>
      <c r="R80" t="str">
        <f>VLOOKUP(A80,Sheet2!$A$1:G3804,7,0)</f>
        <v>R</v>
      </c>
      <c r="S80" t="str">
        <f>IF(Table19[[#This Row],[Language]]="English","English","Other language")</f>
        <v>English</v>
      </c>
      <c r="T80">
        <f>Table19[[#This Row],[Gross Revenue]]-Table19[[#This Row],[Budget]]</f>
        <v>13314483</v>
      </c>
      <c r="U80" s="1">
        <f>(Table19[[#This Row],[Gross Revenue]]/Table19[[#This Row],[Budget]])-1</f>
        <v>3.3286207499999998</v>
      </c>
      <c r="V80" t="str">
        <f t="shared" si="2"/>
        <v>&lt;90 minutes</v>
      </c>
      <c r="W80">
        <f>Table19[[#This Row],[Profit]]/Table19[[#This Row],[Budget]]*100</f>
        <v>332.862075</v>
      </c>
      <c r="X80">
        <v>1637763</v>
      </c>
      <c r="Y80">
        <v>0.19178668286445014</v>
      </c>
      <c r="Z80" t="str">
        <f t="shared" si="3"/>
        <v>Low</v>
      </c>
    </row>
    <row r="81" spans="1:26" x14ac:dyDescent="0.2">
      <c r="A81" t="s">
        <v>5248</v>
      </c>
      <c r="B81" t="s">
        <v>1274</v>
      </c>
      <c r="C81" t="s">
        <v>2012</v>
      </c>
      <c r="D81">
        <v>10000</v>
      </c>
      <c r="E81">
        <v>12754</v>
      </c>
      <c r="F81">
        <v>0</v>
      </c>
      <c r="G81">
        <v>0</v>
      </c>
      <c r="H81">
        <v>7.5</v>
      </c>
      <c r="I81">
        <v>441</v>
      </c>
      <c r="J81">
        <v>96</v>
      </c>
      <c r="K81">
        <v>31493782</v>
      </c>
      <c r="L81">
        <v>32000000</v>
      </c>
      <c r="M81" s="2">
        <f>VLOOKUP(A81,Sheet2!$A$1:G3805,2,0)</f>
        <v>38667</v>
      </c>
      <c r="N81" t="str">
        <f>VLOOKUP(A81,Sheet2!$A$1:G3805,3,0)</f>
        <v>Color</v>
      </c>
      <c r="O81" t="str">
        <f>VLOOKUP(A81,Sheet2!$A$1:G3805,4,0)</f>
        <v>Crime</v>
      </c>
      <c r="P81" t="str">
        <f>VLOOKUP(A81,Sheet2!$A$1:G3805,5,0)</f>
        <v>English</v>
      </c>
      <c r="Q81" t="str">
        <f>VLOOKUP(A81,Sheet2!$A$1:G3805,6,0)</f>
        <v>USA</v>
      </c>
      <c r="R81" t="str">
        <f>VLOOKUP(A81,Sheet2!$A$1:G3805,7,0)</f>
        <v>R</v>
      </c>
      <c r="S81" t="str">
        <f>IF(Table19[[#This Row],[Language]]="English","English","Other language")</f>
        <v>English</v>
      </c>
      <c r="T81">
        <f>Table19[[#This Row],[Gross Revenue]]-Table19[[#This Row],[Budget]]</f>
        <v>-506218</v>
      </c>
      <c r="U81" s="1">
        <f>(Table19[[#This Row],[Gross Revenue]]/Table19[[#This Row],[Budget]])-1</f>
        <v>-1.5819312500000016E-2</v>
      </c>
      <c r="V81" t="str">
        <f t="shared" si="2"/>
        <v>90-110 minutes</v>
      </c>
      <c r="W81">
        <f>Table19[[#This Row],[Profit]]/Table19[[#This Row],[Budget]]*100</f>
        <v>-1.5819312499999998</v>
      </c>
      <c r="X81">
        <v>-74533.5</v>
      </c>
      <c r="Y81">
        <v>-7.4856785714285719E-3</v>
      </c>
      <c r="Z81" t="str">
        <f t="shared" si="3"/>
        <v>Medium</v>
      </c>
    </row>
    <row r="82" spans="1:26" x14ac:dyDescent="0.2">
      <c r="A82" t="s">
        <v>5482</v>
      </c>
      <c r="B82" t="s">
        <v>1061</v>
      </c>
      <c r="C82" t="s">
        <v>1728</v>
      </c>
      <c r="D82">
        <v>18000</v>
      </c>
      <c r="E82">
        <v>21107</v>
      </c>
      <c r="F82">
        <v>15</v>
      </c>
      <c r="G82">
        <v>1000</v>
      </c>
      <c r="H82">
        <v>6.8</v>
      </c>
      <c r="I82">
        <v>84</v>
      </c>
      <c r="J82">
        <v>97</v>
      </c>
      <c r="K82">
        <v>1029017</v>
      </c>
      <c r="L82">
        <v>6500000</v>
      </c>
      <c r="M82" s="2">
        <f>VLOOKUP(A82,Sheet2!$A$1:G3806,2,0)</f>
        <v>38120</v>
      </c>
      <c r="N82" t="str">
        <f>VLOOKUP(A82,Sheet2!$A$1:G3806,3,0)</f>
        <v>Color</v>
      </c>
      <c r="O82" t="str">
        <f>VLOOKUP(A82,Sheet2!$A$1:G3806,4,0)</f>
        <v>Drama</v>
      </c>
      <c r="P82" t="str">
        <f>VLOOKUP(A82,Sheet2!$A$1:G3806,5,0)</f>
        <v>English</v>
      </c>
      <c r="Q82" t="str">
        <f>VLOOKUP(A82,Sheet2!$A$1:G3806,6,0)</f>
        <v>USA</v>
      </c>
      <c r="R82" t="str">
        <f>VLOOKUP(A82,Sheet2!$A$1:G3806,7,0)</f>
        <v>R</v>
      </c>
      <c r="S82" t="str">
        <f>IF(Table19[[#This Row],[Language]]="English","English","Other language")</f>
        <v>English</v>
      </c>
      <c r="T82">
        <f>Table19[[#This Row],[Gross Revenue]]-Table19[[#This Row],[Budget]]</f>
        <v>-5470983</v>
      </c>
      <c r="U82" s="1">
        <f>(Table19[[#This Row],[Gross Revenue]]/Table19[[#This Row],[Budget]])-1</f>
        <v>-0.84168969230769231</v>
      </c>
      <c r="V82" t="str">
        <f t="shared" si="2"/>
        <v>90-110 minutes</v>
      </c>
      <c r="W82">
        <f>Table19[[#This Row],[Profit]]/Table19[[#This Row],[Budget]]*100</f>
        <v>-84.168969230769235</v>
      </c>
      <c r="X82">
        <v>-434215.5</v>
      </c>
      <c r="Y82">
        <v>-0.10115100772200772</v>
      </c>
      <c r="Z82" t="str">
        <f t="shared" si="3"/>
        <v>Low</v>
      </c>
    </row>
    <row r="83" spans="1:26" x14ac:dyDescent="0.2">
      <c r="A83" t="s">
        <v>5655</v>
      </c>
      <c r="B83" t="s">
        <v>615</v>
      </c>
      <c r="C83" t="s">
        <v>616</v>
      </c>
      <c r="D83">
        <v>13000</v>
      </c>
      <c r="E83">
        <v>18761</v>
      </c>
      <c r="F83">
        <v>241</v>
      </c>
      <c r="G83">
        <v>0</v>
      </c>
      <c r="H83">
        <v>6.9</v>
      </c>
      <c r="I83">
        <v>167</v>
      </c>
      <c r="J83">
        <v>144</v>
      </c>
      <c r="K83">
        <v>56083966</v>
      </c>
      <c r="L83">
        <v>65000000</v>
      </c>
      <c r="M83" s="2">
        <f>VLOOKUP(A83,Sheet2!$A$1:G3807,2,0)</f>
        <v>37068</v>
      </c>
      <c r="N83" t="str">
        <f>VLOOKUP(A83,Sheet2!$A$1:G3807,3,0)</f>
        <v>Color</v>
      </c>
      <c r="O83" t="str">
        <f>VLOOKUP(A83,Sheet2!$A$1:G3807,4,0)</f>
        <v>Action</v>
      </c>
      <c r="P83" t="str">
        <f>VLOOKUP(A83,Sheet2!$A$1:G3807,5,0)</f>
        <v>English</v>
      </c>
      <c r="Q83" t="str">
        <f>VLOOKUP(A83,Sheet2!$A$1:G3807,6,0)</f>
        <v>USA</v>
      </c>
      <c r="R83" t="str">
        <f>VLOOKUP(A83,Sheet2!$A$1:G3807,7,0)</f>
        <v>PG-13</v>
      </c>
      <c r="S83" t="str">
        <f>IF(Table19[[#This Row],[Language]]="English","English","Other language")</f>
        <v>English</v>
      </c>
      <c r="T83">
        <f>Table19[[#This Row],[Gross Revenue]]-Table19[[#This Row],[Budget]]</f>
        <v>-8916034</v>
      </c>
      <c r="U83" s="1">
        <f>(Table19[[#This Row],[Gross Revenue]]/Table19[[#This Row],[Budget]])-1</f>
        <v>-0.13716975384615382</v>
      </c>
      <c r="V83" t="str">
        <f t="shared" si="2"/>
        <v>131-150 minutes</v>
      </c>
      <c r="W83">
        <f>Table19[[#This Row],[Profit]]/Table19[[#This Row],[Budget]]*100</f>
        <v>-13.716975384615385</v>
      </c>
      <c r="X83">
        <v>-1289919.5</v>
      </c>
      <c r="Y83">
        <v>-4.8151417500000002E-2</v>
      </c>
      <c r="Z83" t="str">
        <f t="shared" si="3"/>
        <v>High</v>
      </c>
    </row>
    <row r="84" spans="1:26" x14ac:dyDescent="0.2">
      <c r="A84" t="s">
        <v>6129</v>
      </c>
      <c r="B84" t="s">
        <v>606</v>
      </c>
      <c r="C84" t="s">
        <v>1569</v>
      </c>
      <c r="D84">
        <v>15000</v>
      </c>
      <c r="E84">
        <v>16751</v>
      </c>
      <c r="F84">
        <v>545</v>
      </c>
      <c r="G84">
        <v>0</v>
      </c>
      <c r="H84">
        <v>7.2</v>
      </c>
      <c r="I84">
        <v>41</v>
      </c>
      <c r="J84">
        <v>128</v>
      </c>
      <c r="K84">
        <v>107458785</v>
      </c>
      <c r="L84">
        <v>40000000</v>
      </c>
      <c r="M84" s="2">
        <f>VLOOKUP(A84,Sheet2!$A$1:G3808,2,0)</f>
        <v>33630</v>
      </c>
      <c r="N84" t="str">
        <f>VLOOKUP(A84,Sheet2!$A$1:G3808,3,0)</f>
        <v>Black and White</v>
      </c>
      <c r="O84" t="str">
        <f>VLOOKUP(A84,Sheet2!$A$1:G3808,4,0)</f>
        <v>Comedy</v>
      </c>
      <c r="P84" t="str">
        <f>VLOOKUP(A84,Sheet2!$A$1:G3808,5,0)</f>
        <v>English</v>
      </c>
      <c r="Q84" t="str">
        <f>VLOOKUP(A84,Sheet2!$A$1:G3808,6,0)</f>
        <v>USA</v>
      </c>
      <c r="R84" t="str">
        <f>VLOOKUP(A84,Sheet2!$A$1:G3808,7,0)</f>
        <v>PG</v>
      </c>
      <c r="S84" t="str">
        <f>IF(Table19[[#This Row],[Language]]="English","English","Other language")</f>
        <v>English</v>
      </c>
      <c r="T84">
        <f>Table19[[#This Row],[Gross Revenue]]-Table19[[#This Row],[Budget]]</f>
        <v>67458785</v>
      </c>
      <c r="U84" s="1">
        <f>(Table19[[#This Row],[Gross Revenue]]/Table19[[#This Row],[Budget]])-1</f>
        <v>1.686469625</v>
      </c>
      <c r="V84" t="str">
        <f t="shared" si="2"/>
        <v>111-130 minutes</v>
      </c>
      <c r="W84">
        <f>Table19[[#This Row],[Profit]]/Table19[[#This Row],[Budget]]*100</f>
        <v>168.6469625</v>
      </c>
      <c r="X84">
        <v>1637763</v>
      </c>
      <c r="Y84">
        <v>0.19178668286445014</v>
      </c>
      <c r="Z84" t="str">
        <f t="shared" si="3"/>
        <v>High</v>
      </c>
    </row>
    <row r="85" spans="1:26" x14ac:dyDescent="0.2">
      <c r="A85" t="s">
        <v>5479</v>
      </c>
      <c r="B85" t="s">
        <v>2336</v>
      </c>
      <c r="C85" t="s">
        <v>2337</v>
      </c>
      <c r="D85">
        <v>20</v>
      </c>
      <c r="E85">
        <v>28</v>
      </c>
      <c r="F85">
        <v>0</v>
      </c>
      <c r="G85">
        <v>0</v>
      </c>
      <c r="H85">
        <v>6.8</v>
      </c>
      <c r="I85">
        <v>43</v>
      </c>
      <c r="J85">
        <v>93</v>
      </c>
      <c r="K85">
        <v>100240</v>
      </c>
      <c r="L85">
        <v>1000000</v>
      </c>
      <c r="M85" s="2">
        <f>VLOOKUP(A85,Sheet2!$A$1:G3809,2,0)</f>
        <v>41966</v>
      </c>
      <c r="N85" t="str">
        <f>VLOOKUP(A85,Sheet2!$A$1:G3809,3,0)</f>
        <v>Color</v>
      </c>
      <c r="O85" t="str">
        <f>VLOOKUP(A85,Sheet2!$A$1:G3809,4,0)</f>
        <v>Documentary</v>
      </c>
      <c r="P85" t="str">
        <f>VLOOKUP(A85,Sheet2!$A$1:G3809,5,0)</f>
        <v>English</v>
      </c>
      <c r="Q85" t="str">
        <f>VLOOKUP(A85,Sheet2!$A$1:G3809,6,0)</f>
        <v>Denmark</v>
      </c>
      <c r="R85" t="str">
        <f>VLOOKUP(A85,Sheet2!$A$1:G3809,7,0)</f>
        <v>G</v>
      </c>
      <c r="S85" t="str">
        <f>IF(Table19[[#This Row],[Language]]="English","English","Other language")</f>
        <v>English</v>
      </c>
      <c r="T85">
        <f>Table19[[#This Row],[Gross Revenue]]-Table19[[#This Row],[Budget]]</f>
        <v>-899760</v>
      </c>
      <c r="U85" s="1">
        <f>(Table19[[#This Row],[Gross Revenue]]/Table19[[#This Row],[Budget]])-1</f>
        <v>-0.89976</v>
      </c>
      <c r="V85" t="str">
        <f t="shared" si="2"/>
        <v>90-110 minutes</v>
      </c>
      <c r="W85">
        <f>Table19[[#This Row],[Profit]]/Table19[[#This Row],[Budget]]*100</f>
        <v>-89.975999999999999</v>
      </c>
      <c r="Z85" t="str">
        <f t="shared" si="3"/>
        <v>Low</v>
      </c>
    </row>
    <row r="86" spans="1:26" x14ac:dyDescent="0.2">
      <c r="A86" t="s">
        <v>5198</v>
      </c>
      <c r="B86" t="s">
        <v>2158</v>
      </c>
      <c r="C86" t="s">
        <v>2159</v>
      </c>
      <c r="D86">
        <v>618</v>
      </c>
      <c r="E86">
        <v>1095</v>
      </c>
      <c r="F86">
        <v>13</v>
      </c>
      <c r="G86">
        <v>0</v>
      </c>
      <c r="H86">
        <v>6.6</v>
      </c>
      <c r="I86">
        <v>112</v>
      </c>
      <c r="J86">
        <v>107</v>
      </c>
      <c r="K86">
        <v>21835784</v>
      </c>
      <c r="L86">
        <v>30000000</v>
      </c>
      <c r="M86" s="2">
        <f>VLOOKUP(A86,Sheet2!$A$1:G3810,2,0)</f>
        <v>38574</v>
      </c>
      <c r="N86" t="str">
        <f>VLOOKUP(A86,Sheet2!$A$1:G3810,3,0)</f>
        <v>Color</v>
      </c>
      <c r="O86" t="str">
        <f>VLOOKUP(A86,Sheet2!$A$1:G3810,4,0)</f>
        <v>Comedy</v>
      </c>
      <c r="P86" t="str">
        <f>VLOOKUP(A86,Sheet2!$A$1:G3810,5,0)</f>
        <v>English</v>
      </c>
      <c r="Q86" t="str">
        <f>VLOOKUP(A86,Sheet2!$A$1:G3810,6,0)</f>
        <v>USA</v>
      </c>
      <c r="R86" t="str">
        <f>VLOOKUP(A86,Sheet2!$A$1:G3810,7,0)</f>
        <v>PG-13</v>
      </c>
      <c r="S86" t="str">
        <f>IF(Table19[[#This Row],[Language]]="English","English","Other language")</f>
        <v>English</v>
      </c>
      <c r="T86">
        <f>Table19[[#This Row],[Gross Revenue]]-Table19[[#This Row],[Budget]]</f>
        <v>-8164216</v>
      </c>
      <c r="U86" s="1">
        <f>(Table19[[#This Row],[Gross Revenue]]/Table19[[#This Row],[Budget]])-1</f>
        <v>-0.27214053333333332</v>
      </c>
      <c r="V86" t="str">
        <f t="shared" si="2"/>
        <v>90-110 minutes</v>
      </c>
      <c r="W86">
        <f>Table19[[#This Row],[Profit]]/Table19[[#This Row],[Budget]]*100</f>
        <v>-27.214053333333332</v>
      </c>
      <c r="X86">
        <v>1637763</v>
      </c>
      <c r="Y86">
        <v>0.19178668286445014</v>
      </c>
      <c r="Z86" t="str">
        <f t="shared" si="3"/>
        <v>Medium</v>
      </c>
    </row>
    <row r="87" spans="1:26" x14ac:dyDescent="0.2">
      <c r="A87" t="s">
        <v>4182</v>
      </c>
      <c r="B87" t="s">
        <v>537</v>
      </c>
      <c r="C87" t="s">
        <v>276</v>
      </c>
      <c r="D87">
        <v>851</v>
      </c>
      <c r="E87">
        <v>3190</v>
      </c>
      <c r="F87">
        <v>322</v>
      </c>
      <c r="G87">
        <v>368</v>
      </c>
      <c r="H87">
        <v>5.8</v>
      </c>
      <c r="I87">
        <v>8</v>
      </c>
      <c r="J87">
        <v>100</v>
      </c>
      <c r="K87">
        <v>29392418</v>
      </c>
      <c r="L87">
        <v>10000000</v>
      </c>
      <c r="M87" s="2">
        <f>VLOOKUP(A87,Sheet2!$A$1:G3811,2,0)</f>
        <v>34364</v>
      </c>
      <c r="N87" t="str">
        <f>VLOOKUP(A87,Sheet2!$A$1:G3811,3,0)</f>
        <v>Color</v>
      </c>
      <c r="O87" t="str">
        <f>VLOOKUP(A87,Sheet2!$A$1:G3811,4,0)</f>
        <v>Action</v>
      </c>
      <c r="P87" t="str">
        <f>VLOOKUP(A87,Sheet2!$A$1:G3811,5,0)</f>
        <v>English</v>
      </c>
      <c r="Q87" t="str">
        <f>VLOOKUP(A87,Sheet2!$A$1:G3811,6,0)</f>
        <v>USA</v>
      </c>
      <c r="R87" t="str">
        <f>VLOOKUP(A87,Sheet2!$A$1:G3811,7,0)</f>
        <v>R</v>
      </c>
      <c r="S87" t="str">
        <f>IF(Table19[[#This Row],[Language]]="English","English","Other language")</f>
        <v>English</v>
      </c>
      <c r="T87">
        <f>Table19[[#This Row],[Gross Revenue]]-Table19[[#This Row],[Budget]]</f>
        <v>19392418</v>
      </c>
      <c r="U87" s="1">
        <f>(Table19[[#This Row],[Gross Revenue]]/Table19[[#This Row],[Budget]])-1</f>
        <v>1.9392418</v>
      </c>
      <c r="V87" t="str">
        <f t="shared" si="2"/>
        <v>90-110 minutes</v>
      </c>
      <c r="W87">
        <f>Table19[[#This Row],[Profit]]/Table19[[#This Row],[Budget]]*100</f>
        <v>193.92418000000001</v>
      </c>
      <c r="X87">
        <v>-1289919.5</v>
      </c>
      <c r="Y87">
        <v>-4.8151417500000002E-2</v>
      </c>
      <c r="Z87" t="str">
        <f t="shared" si="3"/>
        <v>Low</v>
      </c>
    </row>
    <row r="88" spans="1:26" x14ac:dyDescent="0.2">
      <c r="A88" t="s">
        <v>3498</v>
      </c>
      <c r="B88" t="s">
        <v>437</v>
      </c>
      <c r="C88" t="s">
        <v>228</v>
      </c>
      <c r="D88">
        <v>975</v>
      </c>
      <c r="E88">
        <v>3202</v>
      </c>
      <c r="F88">
        <v>0</v>
      </c>
      <c r="G88">
        <v>0</v>
      </c>
      <c r="H88">
        <v>4.7</v>
      </c>
      <c r="I88">
        <v>24</v>
      </c>
      <c r="J88">
        <v>100</v>
      </c>
      <c r="K88">
        <v>52528330</v>
      </c>
      <c r="L88">
        <v>25000000</v>
      </c>
      <c r="M88" s="2">
        <f>VLOOKUP(A88,Sheet2!$A$1:G3812,2,0)</f>
        <v>41345</v>
      </c>
      <c r="N88" t="str">
        <f>VLOOKUP(A88,Sheet2!$A$1:G3812,3,0)</f>
        <v>Color</v>
      </c>
      <c r="O88" t="str">
        <f>VLOOKUP(A88,Sheet2!$A$1:G3812,4,0)</f>
        <v>Comedy</v>
      </c>
      <c r="P88" t="str">
        <f>VLOOKUP(A88,Sheet2!$A$1:G3812,5,0)</f>
        <v>English</v>
      </c>
      <c r="Q88" t="str">
        <f>VLOOKUP(A88,Sheet2!$A$1:G3812,6,0)</f>
        <v>USA</v>
      </c>
      <c r="R88" t="str">
        <f>VLOOKUP(A88,Sheet2!$A$1:G3812,7,0)</f>
        <v>PG-13</v>
      </c>
      <c r="S88" t="str">
        <f>IF(Table19[[#This Row],[Language]]="English","English","Other language")</f>
        <v>English</v>
      </c>
      <c r="T88">
        <f>Table19[[#This Row],[Gross Revenue]]-Table19[[#This Row],[Budget]]</f>
        <v>27528330</v>
      </c>
      <c r="U88" s="1">
        <f>(Table19[[#This Row],[Gross Revenue]]/Table19[[#This Row],[Budget]])-1</f>
        <v>1.1011332</v>
      </c>
      <c r="V88" t="str">
        <f t="shared" si="2"/>
        <v>90-110 minutes</v>
      </c>
      <c r="W88">
        <f>Table19[[#This Row],[Profit]]/Table19[[#This Row],[Budget]]*100</f>
        <v>110.11332</v>
      </c>
      <c r="X88">
        <v>1637763</v>
      </c>
      <c r="Y88">
        <v>0.19178668286445014</v>
      </c>
      <c r="Z88" t="str">
        <f t="shared" si="3"/>
        <v>Medium</v>
      </c>
    </row>
    <row r="89" spans="1:26" x14ac:dyDescent="0.2">
      <c r="A89" t="s">
        <v>4470</v>
      </c>
      <c r="B89" t="s">
        <v>994</v>
      </c>
      <c r="C89" t="s">
        <v>1174</v>
      </c>
      <c r="D89">
        <v>14000</v>
      </c>
      <c r="E89">
        <v>16611</v>
      </c>
      <c r="F89">
        <v>473</v>
      </c>
      <c r="G89">
        <v>0</v>
      </c>
      <c r="H89">
        <v>6.1</v>
      </c>
      <c r="I89">
        <v>110</v>
      </c>
      <c r="J89">
        <v>109</v>
      </c>
      <c r="K89">
        <v>26183197</v>
      </c>
      <c r="L89">
        <v>36000000</v>
      </c>
      <c r="M89" s="2">
        <f>VLOOKUP(A89,Sheet2!$A$1:G3813,2,0)</f>
        <v>37917</v>
      </c>
      <c r="N89" t="str">
        <f>VLOOKUP(A89,Sheet2!$A$1:G3813,3,0)</f>
        <v>Color</v>
      </c>
      <c r="O89" t="str">
        <f>VLOOKUP(A89,Sheet2!$A$1:G3813,4,0)</f>
        <v>Action</v>
      </c>
      <c r="P89" t="str">
        <f>VLOOKUP(A89,Sheet2!$A$1:G3813,5,0)</f>
        <v>English</v>
      </c>
      <c r="Q89" t="str">
        <f>VLOOKUP(A89,Sheet2!$A$1:G3813,6,0)</f>
        <v>USA</v>
      </c>
      <c r="R89" t="str">
        <f>VLOOKUP(A89,Sheet2!$A$1:G3813,7,0)</f>
        <v>R</v>
      </c>
      <c r="S89" t="str">
        <f>IF(Table19[[#This Row],[Language]]="English","English","Other language")</f>
        <v>English</v>
      </c>
      <c r="T89">
        <f>Table19[[#This Row],[Gross Revenue]]-Table19[[#This Row],[Budget]]</f>
        <v>-9816803</v>
      </c>
      <c r="U89" s="1">
        <f>(Table19[[#This Row],[Gross Revenue]]/Table19[[#This Row],[Budget]])-1</f>
        <v>-0.27268897222222221</v>
      </c>
      <c r="V89" t="str">
        <f t="shared" si="2"/>
        <v>90-110 minutes</v>
      </c>
      <c r="W89">
        <f>Table19[[#This Row],[Profit]]/Table19[[#This Row],[Budget]]*100</f>
        <v>-27.268897222222222</v>
      </c>
      <c r="X89">
        <v>-1289919.5</v>
      </c>
      <c r="Y89">
        <v>-4.8151417500000002E-2</v>
      </c>
      <c r="Z89" t="str">
        <f t="shared" si="3"/>
        <v>Medium</v>
      </c>
    </row>
    <row r="90" spans="1:26" x14ac:dyDescent="0.2">
      <c r="A90" t="s">
        <v>5351</v>
      </c>
      <c r="B90" t="s">
        <v>258</v>
      </c>
      <c r="C90" t="s">
        <v>1765</v>
      </c>
      <c r="D90">
        <v>11000</v>
      </c>
      <c r="E90">
        <v>12178</v>
      </c>
      <c r="F90">
        <v>187</v>
      </c>
      <c r="G90">
        <v>923</v>
      </c>
      <c r="H90">
        <v>6.7</v>
      </c>
      <c r="I90">
        <v>190</v>
      </c>
      <c r="J90">
        <v>108</v>
      </c>
      <c r="K90">
        <v>9172810</v>
      </c>
      <c r="L90">
        <v>16000000</v>
      </c>
      <c r="M90" s="2">
        <f>VLOOKUP(A90,Sheet2!$A$1:G3814,2,0)</f>
        <v>39110</v>
      </c>
      <c r="N90" t="str">
        <f>VLOOKUP(A90,Sheet2!$A$1:G3814,3,0)</f>
        <v>Color</v>
      </c>
      <c r="O90" t="str">
        <f>VLOOKUP(A90,Sheet2!$A$1:G3814,4,0)</f>
        <v>Biography</v>
      </c>
      <c r="P90" t="str">
        <f>VLOOKUP(A90,Sheet2!$A$1:G3814,5,0)</f>
        <v>English</v>
      </c>
      <c r="Q90" t="str">
        <f>VLOOKUP(A90,Sheet2!$A$1:G3814,6,0)</f>
        <v>USA</v>
      </c>
      <c r="R90" t="str">
        <f>VLOOKUP(A90,Sheet2!$A$1:G3814,7,0)</f>
        <v>R</v>
      </c>
      <c r="S90" t="str">
        <f>IF(Table19[[#This Row],[Language]]="English","English","Other language")</f>
        <v>English</v>
      </c>
      <c r="T90">
        <f>Table19[[#This Row],[Gross Revenue]]-Table19[[#This Row],[Budget]]</f>
        <v>-6827190</v>
      </c>
      <c r="U90" s="1">
        <f>(Table19[[#This Row],[Gross Revenue]]/Table19[[#This Row],[Budget]])-1</f>
        <v>-0.42669937499999999</v>
      </c>
      <c r="V90" t="str">
        <f t="shared" si="2"/>
        <v>90-110 minutes</v>
      </c>
      <c r="W90">
        <f>Table19[[#This Row],[Profit]]/Table19[[#This Row],[Budget]]*100</f>
        <v>-42.669937499999996</v>
      </c>
      <c r="X90">
        <v>-1289919.5</v>
      </c>
      <c r="Y90">
        <v>-4.8151417500000002E-2</v>
      </c>
      <c r="Z90" t="str">
        <f t="shared" si="3"/>
        <v>Medium</v>
      </c>
    </row>
    <row r="91" spans="1:26" x14ac:dyDescent="0.2">
      <c r="A91" t="s">
        <v>4487</v>
      </c>
      <c r="B91" t="s">
        <v>528</v>
      </c>
      <c r="C91" t="s">
        <v>1592</v>
      </c>
      <c r="D91">
        <v>14000</v>
      </c>
      <c r="E91">
        <v>28927</v>
      </c>
      <c r="F91">
        <v>3000</v>
      </c>
      <c r="G91">
        <v>24000</v>
      </c>
      <c r="H91">
        <v>6.1</v>
      </c>
      <c r="I91">
        <v>303</v>
      </c>
      <c r="J91">
        <v>136</v>
      </c>
      <c r="K91">
        <v>42615685</v>
      </c>
      <c r="L91">
        <v>40000000</v>
      </c>
      <c r="M91" s="2">
        <f>VLOOKUP(A91,Sheet2!$A$1:G3815,2,0)</f>
        <v>41917</v>
      </c>
      <c r="N91" t="str">
        <f>VLOOKUP(A91,Sheet2!$A$1:G3815,3,0)</f>
        <v>Color</v>
      </c>
      <c r="O91" t="str">
        <f>VLOOKUP(A91,Sheet2!$A$1:G3815,4,0)</f>
        <v>Comedy</v>
      </c>
      <c r="P91" t="str">
        <f>VLOOKUP(A91,Sheet2!$A$1:G3815,5,0)</f>
        <v>English</v>
      </c>
      <c r="Q91" t="str">
        <f>VLOOKUP(A91,Sheet2!$A$1:G3815,6,0)</f>
        <v>USA</v>
      </c>
      <c r="R91" t="str">
        <f>VLOOKUP(A91,Sheet2!$A$1:G3815,7,0)</f>
        <v>R</v>
      </c>
      <c r="S91" t="str">
        <f>IF(Table19[[#This Row],[Language]]="English","English","Other language")</f>
        <v>English</v>
      </c>
      <c r="T91">
        <f>Table19[[#This Row],[Gross Revenue]]-Table19[[#This Row],[Budget]]</f>
        <v>2615685</v>
      </c>
      <c r="U91" s="1">
        <f>(Table19[[#This Row],[Gross Revenue]]/Table19[[#This Row],[Budget]])-1</f>
        <v>6.5392125000000023E-2</v>
      </c>
      <c r="V91" t="str">
        <f t="shared" si="2"/>
        <v>131-150 minutes</v>
      </c>
      <c r="W91">
        <f>Table19[[#This Row],[Profit]]/Table19[[#This Row],[Budget]]*100</f>
        <v>6.5392124999999997</v>
      </c>
      <c r="X91">
        <v>1637763</v>
      </c>
      <c r="Y91">
        <v>0.19178668286445014</v>
      </c>
      <c r="Z91" t="str">
        <f t="shared" si="3"/>
        <v>High</v>
      </c>
    </row>
    <row r="92" spans="1:26" x14ac:dyDescent="0.2">
      <c r="A92" t="s">
        <v>5765</v>
      </c>
      <c r="B92" t="s">
        <v>233</v>
      </c>
      <c r="C92" t="s">
        <v>2441</v>
      </c>
      <c r="D92">
        <v>1000</v>
      </c>
      <c r="E92">
        <v>3979</v>
      </c>
      <c r="F92">
        <v>78</v>
      </c>
      <c r="G92">
        <v>0</v>
      </c>
      <c r="H92">
        <v>7</v>
      </c>
      <c r="I92">
        <v>350</v>
      </c>
      <c r="J92">
        <v>125</v>
      </c>
      <c r="K92">
        <v>5749134</v>
      </c>
      <c r="L92">
        <v>20000000</v>
      </c>
      <c r="M92" s="2">
        <f>VLOOKUP(A92,Sheet2!$A$1:G3816,2,0)</f>
        <v>41868</v>
      </c>
      <c r="N92" t="str">
        <f>VLOOKUP(A92,Sheet2!$A$1:G3816,3,0)</f>
        <v>Color</v>
      </c>
      <c r="O92" t="str">
        <f>VLOOKUP(A92,Sheet2!$A$1:G3816,4,0)</f>
        <v>Action</v>
      </c>
      <c r="P92" t="str">
        <f>VLOOKUP(A92,Sheet2!$A$1:G3816,5,0)</f>
        <v>English</v>
      </c>
      <c r="Q92" t="str">
        <f>VLOOKUP(A92,Sheet2!$A$1:G3816,6,0)</f>
        <v>USA</v>
      </c>
      <c r="R92" t="str">
        <f>VLOOKUP(A92,Sheet2!$A$1:G3816,7,0)</f>
        <v>R</v>
      </c>
      <c r="S92" t="str">
        <f>IF(Table19[[#This Row],[Language]]="English","English","Other language")</f>
        <v>English</v>
      </c>
      <c r="T92">
        <f>Table19[[#This Row],[Gross Revenue]]-Table19[[#This Row],[Budget]]</f>
        <v>-14250866</v>
      </c>
      <c r="U92" s="1">
        <f>(Table19[[#This Row],[Gross Revenue]]/Table19[[#This Row],[Budget]])-1</f>
        <v>-0.71254329999999999</v>
      </c>
      <c r="V92" t="str">
        <f t="shared" si="2"/>
        <v>111-130 minutes</v>
      </c>
      <c r="W92">
        <f>Table19[[#This Row],[Profit]]/Table19[[#This Row],[Budget]]*100</f>
        <v>-71.254329999999996</v>
      </c>
      <c r="X92">
        <v>-1289919.5</v>
      </c>
      <c r="Y92">
        <v>-4.8151417500000002E-2</v>
      </c>
      <c r="Z92" t="str">
        <f t="shared" si="3"/>
        <v>Medium</v>
      </c>
    </row>
    <row r="93" spans="1:26" x14ac:dyDescent="0.2">
      <c r="A93" t="s">
        <v>5914</v>
      </c>
      <c r="B93" t="s">
        <v>1276</v>
      </c>
      <c r="C93" t="s">
        <v>2083</v>
      </c>
      <c r="D93">
        <v>22000</v>
      </c>
      <c r="E93">
        <v>22574</v>
      </c>
      <c r="F93">
        <v>210</v>
      </c>
      <c r="G93">
        <v>13000</v>
      </c>
      <c r="H93">
        <v>6.8</v>
      </c>
      <c r="I93">
        <v>291</v>
      </c>
      <c r="J93">
        <v>122</v>
      </c>
      <c r="K93">
        <v>17237244</v>
      </c>
      <c r="L93">
        <v>15000000</v>
      </c>
      <c r="M93" s="2">
        <f>VLOOKUP(A93,Sheet2!$A$1:G3817,2,0)</f>
        <v>41656</v>
      </c>
      <c r="N93" t="str">
        <f>VLOOKUP(A93,Sheet2!$A$1:G3817,3,0)</f>
        <v>Color</v>
      </c>
      <c r="O93" t="str">
        <f>VLOOKUP(A93,Sheet2!$A$1:G3817,4,0)</f>
        <v>Crime</v>
      </c>
      <c r="P93" t="str">
        <f>VLOOKUP(A93,Sheet2!$A$1:G3817,5,0)</f>
        <v>English</v>
      </c>
      <c r="Q93" t="str">
        <f>VLOOKUP(A93,Sheet2!$A$1:G3817,6,0)</f>
        <v>UK</v>
      </c>
      <c r="R93" t="str">
        <f>VLOOKUP(A93,Sheet2!$A$1:G3817,7,0)</f>
        <v>R</v>
      </c>
      <c r="S93" t="str">
        <f>IF(Table19[[#This Row],[Language]]="English","English","Other language")</f>
        <v>English</v>
      </c>
      <c r="T93">
        <f>Table19[[#This Row],[Gross Revenue]]-Table19[[#This Row],[Budget]]</f>
        <v>2237244</v>
      </c>
      <c r="U93" s="1">
        <f>(Table19[[#This Row],[Gross Revenue]]/Table19[[#This Row],[Budget]])-1</f>
        <v>0.1491496000000001</v>
      </c>
      <c r="V93" t="str">
        <f t="shared" si="2"/>
        <v>111-130 minutes</v>
      </c>
      <c r="W93">
        <f>Table19[[#This Row],[Profit]]/Table19[[#This Row],[Budget]]*100</f>
        <v>14.914959999999999</v>
      </c>
      <c r="X93">
        <v>-74533.5</v>
      </c>
      <c r="Y93">
        <v>-7.4856785714285719E-3</v>
      </c>
      <c r="Z93" t="str">
        <f t="shared" si="3"/>
        <v>Medium</v>
      </c>
    </row>
    <row r="94" spans="1:26" x14ac:dyDescent="0.2">
      <c r="A94" t="s">
        <v>4658</v>
      </c>
      <c r="B94" t="s">
        <v>589</v>
      </c>
      <c r="C94" t="s">
        <v>1736</v>
      </c>
      <c r="D94">
        <v>8000</v>
      </c>
      <c r="E94">
        <v>9271</v>
      </c>
      <c r="F94">
        <v>12</v>
      </c>
      <c r="G94">
        <v>0</v>
      </c>
      <c r="H94">
        <v>6.2</v>
      </c>
      <c r="I94">
        <v>63</v>
      </c>
      <c r="J94">
        <v>82</v>
      </c>
      <c r="K94">
        <v>30324946</v>
      </c>
      <c r="L94">
        <v>17000000</v>
      </c>
      <c r="M94" s="2">
        <f>VLOOKUP(A94,Sheet2!$A$1:G3818,2,0)</f>
        <v>35997</v>
      </c>
      <c r="N94" t="str">
        <f>VLOOKUP(A94,Sheet2!$A$1:G3818,3,0)</f>
        <v>Color</v>
      </c>
      <c r="O94" t="str">
        <f>VLOOKUP(A94,Sheet2!$A$1:G3818,4,0)</f>
        <v>Comedy</v>
      </c>
      <c r="P94" t="str">
        <f>VLOOKUP(A94,Sheet2!$A$1:G3818,5,0)</f>
        <v>English</v>
      </c>
      <c r="Q94" t="str">
        <f>VLOOKUP(A94,Sheet2!$A$1:G3818,6,0)</f>
        <v>USA</v>
      </c>
      <c r="R94" t="str">
        <f>VLOOKUP(A94,Sheet2!$A$1:G3818,7,0)</f>
        <v>PG-13</v>
      </c>
      <c r="S94" t="str">
        <f>IF(Table19[[#This Row],[Language]]="English","English","Other language")</f>
        <v>English</v>
      </c>
      <c r="T94">
        <f>Table19[[#This Row],[Gross Revenue]]-Table19[[#This Row],[Budget]]</f>
        <v>13324946</v>
      </c>
      <c r="U94" s="1">
        <f>(Table19[[#This Row],[Gross Revenue]]/Table19[[#This Row],[Budget]])-1</f>
        <v>0.78382035294117647</v>
      </c>
      <c r="V94" t="str">
        <f t="shared" si="2"/>
        <v>&lt;90 minutes</v>
      </c>
      <c r="W94">
        <f>Table19[[#This Row],[Profit]]/Table19[[#This Row],[Budget]]*100</f>
        <v>78.382035294117642</v>
      </c>
      <c r="X94">
        <v>1637763</v>
      </c>
      <c r="Y94">
        <v>0.19178668286445014</v>
      </c>
      <c r="Z94" t="str">
        <f t="shared" si="3"/>
        <v>Medium</v>
      </c>
    </row>
    <row r="95" spans="1:26" x14ac:dyDescent="0.2">
      <c r="A95" t="s">
        <v>6482</v>
      </c>
      <c r="B95" t="s">
        <v>546</v>
      </c>
      <c r="C95" t="s">
        <v>350</v>
      </c>
      <c r="D95">
        <v>40000</v>
      </c>
      <c r="E95">
        <v>42918</v>
      </c>
      <c r="F95">
        <v>0</v>
      </c>
      <c r="G95">
        <v>10000</v>
      </c>
      <c r="H95">
        <v>7.5</v>
      </c>
      <c r="I95">
        <v>256</v>
      </c>
      <c r="J95">
        <v>101</v>
      </c>
      <c r="K95">
        <v>26505000</v>
      </c>
      <c r="L95">
        <v>1800000</v>
      </c>
      <c r="M95" s="2">
        <f>VLOOKUP(A95,Sheet2!$A$1:G3819,2,0)</f>
        <v>30785</v>
      </c>
      <c r="N95" t="str">
        <f>VLOOKUP(A95,Sheet2!$A$1:G3819,3,0)</f>
        <v>Color</v>
      </c>
      <c r="O95" t="str">
        <f>VLOOKUP(A95,Sheet2!$A$1:G3819,4,0)</f>
        <v>Horror</v>
      </c>
      <c r="P95" t="str">
        <f>VLOOKUP(A95,Sheet2!$A$1:G3819,5,0)</f>
        <v>English</v>
      </c>
      <c r="Q95" t="str">
        <f>VLOOKUP(A95,Sheet2!$A$1:G3819,6,0)</f>
        <v>USA</v>
      </c>
      <c r="R95" t="str">
        <f>VLOOKUP(A95,Sheet2!$A$1:G3819,7,0)</f>
        <v>X</v>
      </c>
      <c r="S95" t="str">
        <f>IF(Table19[[#This Row],[Language]]="English","English","Other language")</f>
        <v>English</v>
      </c>
      <c r="T95">
        <f>Table19[[#This Row],[Gross Revenue]]-Table19[[#This Row],[Budget]]</f>
        <v>24705000</v>
      </c>
      <c r="U95" s="1">
        <f>(Table19[[#This Row],[Gross Revenue]]/Table19[[#This Row],[Budget]])-1</f>
        <v>13.725</v>
      </c>
      <c r="V95" t="str">
        <f t="shared" si="2"/>
        <v>90-110 minutes</v>
      </c>
      <c r="W95">
        <f>Table19[[#This Row],[Profit]]/Table19[[#This Row],[Budget]]*100</f>
        <v>1372.5</v>
      </c>
      <c r="X95">
        <v>16235088</v>
      </c>
      <c r="Y95">
        <v>1.1909079499999999</v>
      </c>
      <c r="Z95" t="str">
        <f t="shared" si="3"/>
        <v>Low</v>
      </c>
    </row>
    <row r="96" spans="1:26" x14ac:dyDescent="0.2">
      <c r="A96" t="s">
        <v>3844</v>
      </c>
      <c r="B96" t="s">
        <v>928</v>
      </c>
      <c r="C96" t="s">
        <v>929</v>
      </c>
      <c r="D96">
        <v>426</v>
      </c>
      <c r="E96">
        <v>1472</v>
      </c>
      <c r="F96">
        <v>28</v>
      </c>
      <c r="G96">
        <v>0</v>
      </c>
      <c r="H96">
        <v>5.4</v>
      </c>
      <c r="I96">
        <v>138</v>
      </c>
      <c r="J96">
        <v>87</v>
      </c>
      <c r="K96">
        <v>30000000</v>
      </c>
      <c r="L96">
        <v>2200000</v>
      </c>
      <c r="M96" s="2">
        <f>VLOOKUP(A96,Sheet2!$A$1:G3820,2,0)</f>
        <v>31134</v>
      </c>
      <c r="N96" t="str">
        <f>VLOOKUP(A96,Sheet2!$A$1:G3820,3,0)</f>
        <v>Color</v>
      </c>
      <c r="O96" t="str">
        <f>VLOOKUP(A96,Sheet2!$A$1:G3820,4,0)</f>
        <v>Fantasy</v>
      </c>
      <c r="P96" t="str">
        <f>VLOOKUP(A96,Sheet2!$A$1:G3820,5,0)</f>
        <v>English</v>
      </c>
      <c r="Q96" t="str">
        <f>VLOOKUP(A96,Sheet2!$A$1:G3820,6,0)</f>
        <v>USA</v>
      </c>
      <c r="R96" t="str">
        <f>VLOOKUP(A96,Sheet2!$A$1:G3820,7,0)</f>
        <v>R</v>
      </c>
      <c r="S96" t="str">
        <f>IF(Table19[[#This Row],[Language]]="English","English","Other language")</f>
        <v>English</v>
      </c>
      <c r="T96">
        <f>Table19[[#This Row],[Gross Revenue]]-Table19[[#This Row],[Budget]]</f>
        <v>27800000</v>
      </c>
      <c r="U96" s="1">
        <f>(Table19[[#This Row],[Gross Revenue]]/Table19[[#This Row],[Budget]])-1</f>
        <v>12.636363636363637</v>
      </c>
      <c r="V96" t="str">
        <f t="shared" si="2"/>
        <v>&lt;90 minutes</v>
      </c>
      <c r="W96">
        <f>Table19[[#This Row],[Profit]]/Table19[[#This Row],[Budget]]*100</f>
        <v>1263.6363636363637</v>
      </c>
      <c r="Z96" t="str">
        <f t="shared" si="3"/>
        <v>Low</v>
      </c>
    </row>
    <row r="97" spans="1:26" x14ac:dyDescent="0.2">
      <c r="A97" t="s">
        <v>5283</v>
      </c>
      <c r="B97" t="s">
        <v>2196</v>
      </c>
      <c r="C97" t="s">
        <v>984</v>
      </c>
      <c r="D97">
        <v>506</v>
      </c>
      <c r="E97">
        <v>1584</v>
      </c>
      <c r="F97">
        <v>55</v>
      </c>
      <c r="G97">
        <v>0</v>
      </c>
      <c r="H97">
        <v>6.6</v>
      </c>
      <c r="I97">
        <v>131</v>
      </c>
      <c r="J97">
        <v>88</v>
      </c>
      <c r="K97">
        <v>44793200</v>
      </c>
      <c r="L97">
        <v>4500000</v>
      </c>
      <c r="M97" s="2">
        <f>VLOOKUP(A97,Sheet2!$A$1:G3821,2,0)</f>
        <v>32008</v>
      </c>
      <c r="N97" t="str">
        <f>VLOOKUP(A97,Sheet2!$A$1:G3821,3,0)</f>
        <v>Color</v>
      </c>
      <c r="O97" t="str">
        <f>VLOOKUP(A97,Sheet2!$A$1:G3821,4,0)</f>
        <v>Action</v>
      </c>
      <c r="P97" t="str">
        <f>VLOOKUP(A97,Sheet2!$A$1:G3821,5,0)</f>
        <v>English</v>
      </c>
      <c r="Q97" t="str">
        <f>VLOOKUP(A97,Sheet2!$A$1:G3821,6,0)</f>
        <v>USA</v>
      </c>
      <c r="R97" t="str">
        <f>VLOOKUP(A97,Sheet2!$A$1:G3821,7,0)</f>
        <v>X</v>
      </c>
      <c r="S97" t="str">
        <f>IF(Table19[[#This Row],[Language]]="English","English","Other language")</f>
        <v>English</v>
      </c>
      <c r="T97">
        <f>Table19[[#This Row],[Gross Revenue]]-Table19[[#This Row],[Budget]]</f>
        <v>40293200</v>
      </c>
      <c r="U97" s="1">
        <f>(Table19[[#This Row],[Gross Revenue]]/Table19[[#This Row],[Budget]])-1</f>
        <v>8.9540444444444436</v>
      </c>
      <c r="V97" t="str">
        <f t="shared" si="2"/>
        <v>&lt;90 minutes</v>
      </c>
      <c r="W97">
        <f>Table19[[#This Row],[Profit]]/Table19[[#This Row],[Budget]]*100</f>
        <v>895.40444444444438</v>
      </c>
      <c r="X97">
        <v>-1289919.5</v>
      </c>
      <c r="Y97">
        <v>-4.8151417500000002E-2</v>
      </c>
      <c r="Z97" t="str">
        <f t="shared" si="3"/>
        <v>Low</v>
      </c>
    </row>
    <row r="98" spans="1:26" x14ac:dyDescent="0.2">
      <c r="A98" t="s">
        <v>4090</v>
      </c>
      <c r="B98" t="s">
        <v>1207</v>
      </c>
      <c r="C98" t="s">
        <v>242</v>
      </c>
      <c r="D98">
        <v>130</v>
      </c>
      <c r="E98">
        <v>450</v>
      </c>
      <c r="F98">
        <v>212</v>
      </c>
      <c r="G98">
        <v>0</v>
      </c>
      <c r="H98">
        <v>5.7</v>
      </c>
      <c r="I98">
        <v>102</v>
      </c>
      <c r="J98">
        <v>99</v>
      </c>
      <c r="K98">
        <v>49369900</v>
      </c>
      <c r="L98">
        <v>7000000</v>
      </c>
      <c r="M98" s="2">
        <f>VLOOKUP(A98,Sheet2!$A$1:G3822,2,0)</f>
        <v>32143</v>
      </c>
      <c r="N98" t="str">
        <f>VLOOKUP(A98,Sheet2!$A$1:G3822,3,0)</f>
        <v>Color</v>
      </c>
      <c r="O98" t="str">
        <f>VLOOKUP(A98,Sheet2!$A$1:G3822,4,0)</f>
        <v>Fantasy</v>
      </c>
      <c r="P98" t="str">
        <f>VLOOKUP(A98,Sheet2!$A$1:G3822,5,0)</f>
        <v>English</v>
      </c>
      <c r="Q98" t="str">
        <f>VLOOKUP(A98,Sheet2!$A$1:G3822,6,0)</f>
        <v>USA</v>
      </c>
      <c r="R98" t="str">
        <f>VLOOKUP(A98,Sheet2!$A$1:G3822,7,0)</f>
        <v>R</v>
      </c>
      <c r="S98" t="str">
        <f>IF(Table19[[#This Row],[Language]]="English","English","Other language")</f>
        <v>English</v>
      </c>
      <c r="T98">
        <f>Table19[[#This Row],[Gross Revenue]]-Table19[[#This Row],[Budget]]</f>
        <v>42369900</v>
      </c>
      <c r="U98" s="1">
        <f>(Table19[[#This Row],[Gross Revenue]]/Table19[[#This Row],[Budget]])-1</f>
        <v>6.0528428571428572</v>
      </c>
      <c r="V98" t="str">
        <f t="shared" si="2"/>
        <v>90-110 minutes</v>
      </c>
      <c r="W98">
        <f>Table19[[#This Row],[Profit]]/Table19[[#This Row],[Budget]]*100</f>
        <v>605.28428571428572</v>
      </c>
      <c r="Z98" t="str">
        <f t="shared" si="3"/>
        <v>Low</v>
      </c>
    </row>
    <row r="99" spans="1:26" x14ac:dyDescent="0.2">
      <c r="A99" t="s">
        <v>3653</v>
      </c>
      <c r="B99" t="s">
        <v>681</v>
      </c>
      <c r="C99" t="s">
        <v>654</v>
      </c>
      <c r="D99">
        <v>321</v>
      </c>
      <c r="E99">
        <v>584</v>
      </c>
      <c r="F99">
        <v>81</v>
      </c>
      <c r="G99">
        <v>1000</v>
      </c>
      <c r="H99">
        <v>5.0999999999999996</v>
      </c>
      <c r="I99">
        <v>88</v>
      </c>
      <c r="J99">
        <v>89</v>
      </c>
      <c r="K99">
        <v>22168359</v>
      </c>
      <c r="L99">
        <v>8000000</v>
      </c>
      <c r="M99" s="2">
        <f>VLOOKUP(A99,Sheet2!$A$1:G3823,2,0)</f>
        <v>32701</v>
      </c>
      <c r="N99" t="str">
        <f>VLOOKUP(A99,Sheet2!$A$1:G3823,3,0)</f>
        <v>Black and White</v>
      </c>
      <c r="O99" t="str">
        <f>VLOOKUP(A99,Sheet2!$A$1:G3823,4,0)</f>
        <v>Fantasy</v>
      </c>
      <c r="P99" t="str">
        <f>VLOOKUP(A99,Sheet2!$A$1:G3823,5,0)</f>
        <v>English</v>
      </c>
      <c r="Q99" t="str">
        <f>VLOOKUP(A99,Sheet2!$A$1:G3823,6,0)</f>
        <v>USA</v>
      </c>
      <c r="R99" t="str">
        <f>VLOOKUP(A99,Sheet2!$A$1:G3823,7,0)</f>
        <v>X</v>
      </c>
      <c r="S99" t="str">
        <f>IF(Table19[[#This Row],[Language]]="English","English","Other language")</f>
        <v>English</v>
      </c>
      <c r="T99">
        <f>Table19[[#This Row],[Gross Revenue]]-Table19[[#This Row],[Budget]]</f>
        <v>14168359</v>
      </c>
      <c r="U99" s="1">
        <f>(Table19[[#This Row],[Gross Revenue]]/Table19[[#This Row],[Budget]])-1</f>
        <v>1.7710448749999999</v>
      </c>
      <c r="V99" t="str">
        <f t="shared" si="2"/>
        <v>&lt;90 minutes</v>
      </c>
      <c r="W99">
        <f>Table19[[#This Row],[Profit]]/Table19[[#This Row],[Budget]]*100</f>
        <v>177.1044875</v>
      </c>
      <c r="Z99" t="str">
        <f t="shared" si="3"/>
        <v>Low</v>
      </c>
    </row>
    <row r="100" spans="1:26" x14ac:dyDescent="0.2">
      <c r="A100" t="s">
        <v>6352</v>
      </c>
      <c r="B100" t="s">
        <v>2881</v>
      </c>
      <c r="C100" t="s">
        <v>2882</v>
      </c>
      <c r="D100">
        <v>358</v>
      </c>
      <c r="E100">
        <v>1334</v>
      </c>
      <c r="F100">
        <v>767</v>
      </c>
      <c r="G100">
        <v>845</v>
      </c>
      <c r="H100">
        <v>7.4</v>
      </c>
      <c r="I100">
        <v>52</v>
      </c>
      <c r="J100">
        <v>164</v>
      </c>
      <c r="K100">
        <v>26400000</v>
      </c>
      <c r="L100">
        <v>16000000</v>
      </c>
      <c r="M100" s="2">
        <f>VLOOKUP(A100,Sheet2!$A$1:G3824,2,0)</f>
        <v>31040</v>
      </c>
      <c r="N100" t="str">
        <f>VLOOKUP(A100,Sheet2!$A$1:G3824,3,0)</f>
        <v>Color</v>
      </c>
      <c r="O100" t="str">
        <f>VLOOKUP(A100,Sheet2!$A$1:G3824,4,0)</f>
        <v>Adventure</v>
      </c>
      <c r="P100" t="str">
        <f>VLOOKUP(A100,Sheet2!$A$1:G3824,5,0)</f>
        <v>English</v>
      </c>
      <c r="Q100" t="str">
        <f>VLOOKUP(A100,Sheet2!$A$1:G3824,6,0)</f>
        <v>UK</v>
      </c>
      <c r="R100" t="str">
        <f>VLOOKUP(A100,Sheet2!$A$1:G3824,7,0)</f>
        <v>PG</v>
      </c>
      <c r="S100" t="str">
        <f>IF(Table19[[#This Row],[Language]]="English","English","Other language")</f>
        <v>English</v>
      </c>
      <c r="T100">
        <f>Table19[[#This Row],[Gross Revenue]]-Table19[[#This Row],[Budget]]</f>
        <v>10400000</v>
      </c>
      <c r="U100" s="1">
        <f>(Table19[[#This Row],[Gross Revenue]]/Table19[[#This Row],[Budget]])-1</f>
        <v>0.64999999999999991</v>
      </c>
      <c r="V100" t="str">
        <f t="shared" si="2"/>
        <v>&gt;150 minutes</v>
      </c>
      <c r="W100">
        <f>Table19[[#This Row],[Profit]]/Table19[[#This Row],[Budget]]*100</f>
        <v>65</v>
      </c>
      <c r="X100">
        <v>3892693.5</v>
      </c>
      <c r="Y100">
        <v>0.11726928571428571</v>
      </c>
      <c r="Z100" t="str">
        <f t="shared" si="3"/>
        <v>Medium</v>
      </c>
    </row>
    <row r="101" spans="1:26" x14ac:dyDescent="0.2">
      <c r="A101" t="s">
        <v>5061</v>
      </c>
      <c r="B101" t="s">
        <v>850</v>
      </c>
      <c r="C101" t="s">
        <v>1941</v>
      </c>
      <c r="D101">
        <v>26000</v>
      </c>
      <c r="E101">
        <v>41359</v>
      </c>
      <c r="F101">
        <v>123</v>
      </c>
      <c r="G101">
        <v>4000</v>
      </c>
      <c r="H101">
        <v>6.5</v>
      </c>
      <c r="I101">
        <v>160</v>
      </c>
      <c r="J101">
        <v>108</v>
      </c>
      <c r="K101">
        <v>15483540</v>
      </c>
      <c r="L101">
        <v>14000000</v>
      </c>
      <c r="M101" s="2">
        <f>VLOOKUP(A101,Sheet2!$A$1:G3825,2,0)</f>
        <v>40165</v>
      </c>
      <c r="N101" t="str">
        <f>VLOOKUP(A101,Sheet2!$A$1:G3825,3,0)</f>
        <v>Color</v>
      </c>
      <c r="O101" t="str">
        <f>VLOOKUP(A101,Sheet2!$A$1:G3825,4,0)</f>
        <v>Adventure</v>
      </c>
      <c r="P101" t="str">
        <f>VLOOKUP(A101,Sheet2!$A$1:G3825,5,0)</f>
        <v>English</v>
      </c>
      <c r="Q101" t="str">
        <f>VLOOKUP(A101,Sheet2!$A$1:G3825,6,0)</f>
        <v>USA</v>
      </c>
      <c r="R101" t="str">
        <f>VLOOKUP(A101,Sheet2!$A$1:G3825,7,0)</f>
        <v>R</v>
      </c>
      <c r="S101" t="str">
        <f>IF(Table19[[#This Row],[Language]]="English","English","Other language")</f>
        <v>English</v>
      </c>
      <c r="T101">
        <f>Table19[[#This Row],[Gross Revenue]]-Table19[[#This Row],[Budget]]</f>
        <v>1483540</v>
      </c>
      <c r="U101" s="1">
        <f>(Table19[[#This Row],[Gross Revenue]]/Table19[[#This Row],[Budget]])-1</f>
        <v>0.10596714285714293</v>
      </c>
      <c r="V101" t="str">
        <f t="shared" si="2"/>
        <v>90-110 minutes</v>
      </c>
      <c r="W101">
        <f>Table19[[#This Row],[Profit]]/Table19[[#This Row],[Budget]]*100</f>
        <v>10.596714285714286</v>
      </c>
      <c r="X101">
        <v>3892693.5</v>
      </c>
      <c r="Y101">
        <v>0.11726928571428571</v>
      </c>
      <c r="Z101" t="str">
        <f t="shared" si="3"/>
        <v>Medium</v>
      </c>
    </row>
    <row r="102" spans="1:26" x14ac:dyDescent="0.2">
      <c r="A102" t="s">
        <v>5561</v>
      </c>
      <c r="B102" t="s">
        <v>1685</v>
      </c>
      <c r="C102" t="s">
        <v>2381</v>
      </c>
      <c r="D102">
        <v>11000</v>
      </c>
      <c r="E102">
        <v>12946</v>
      </c>
      <c r="F102">
        <v>500</v>
      </c>
      <c r="G102">
        <v>683</v>
      </c>
      <c r="H102">
        <v>6.8</v>
      </c>
      <c r="I102">
        <v>211</v>
      </c>
      <c r="J102">
        <v>105</v>
      </c>
      <c r="K102">
        <v>20338609</v>
      </c>
      <c r="L102">
        <v>10000000</v>
      </c>
      <c r="M102" s="2">
        <f>VLOOKUP(A102,Sheet2!$A$1:G3826,2,0)</f>
        <v>39036</v>
      </c>
      <c r="N102" t="str">
        <f>VLOOKUP(A102,Sheet2!$A$1:G3826,3,0)</f>
        <v>Color</v>
      </c>
      <c r="O102" t="str">
        <f>VLOOKUP(A102,Sheet2!$A$1:G3826,4,0)</f>
        <v>Comedy</v>
      </c>
      <c r="P102" t="str">
        <f>VLOOKUP(A102,Sheet2!$A$1:G3826,5,0)</f>
        <v>English</v>
      </c>
      <c r="Q102" t="str">
        <f>VLOOKUP(A102,Sheet2!$A$1:G3826,6,0)</f>
        <v>USA</v>
      </c>
      <c r="R102" t="str">
        <f>VLOOKUP(A102,Sheet2!$A$1:G3826,7,0)</f>
        <v>PG-13</v>
      </c>
      <c r="S102" t="str">
        <f>IF(Table19[[#This Row],[Language]]="English","English","Other language")</f>
        <v>English</v>
      </c>
      <c r="T102">
        <f>Table19[[#This Row],[Gross Revenue]]-Table19[[#This Row],[Budget]]</f>
        <v>10338609</v>
      </c>
      <c r="U102" s="1">
        <f>(Table19[[#This Row],[Gross Revenue]]/Table19[[#This Row],[Budget]])-1</f>
        <v>1.0338609000000001</v>
      </c>
      <c r="V102" t="str">
        <f t="shared" si="2"/>
        <v>90-110 minutes</v>
      </c>
      <c r="W102">
        <f>Table19[[#This Row],[Profit]]/Table19[[#This Row],[Budget]]*100</f>
        <v>103.38609000000001</v>
      </c>
      <c r="X102">
        <v>1637763</v>
      </c>
      <c r="Y102">
        <v>0.19178668286445014</v>
      </c>
      <c r="Z102" t="str">
        <f t="shared" si="3"/>
        <v>Low</v>
      </c>
    </row>
    <row r="103" spans="1:26" x14ac:dyDescent="0.2">
      <c r="A103" t="s">
        <v>6391</v>
      </c>
      <c r="B103" t="s">
        <v>702</v>
      </c>
      <c r="C103" t="s">
        <v>1141</v>
      </c>
      <c r="D103">
        <v>687</v>
      </c>
      <c r="E103">
        <v>1665</v>
      </c>
      <c r="F103">
        <v>133</v>
      </c>
      <c r="G103">
        <v>0</v>
      </c>
      <c r="H103">
        <v>7.4</v>
      </c>
      <c r="I103">
        <v>55</v>
      </c>
      <c r="J103">
        <v>117</v>
      </c>
      <c r="K103">
        <v>20966644</v>
      </c>
      <c r="L103">
        <v>3000000</v>
      </c>
      <c r="M103" s="2">
        <f>VLOOKUP(A103,Sheet2!$A$1:G3827,2,0)</f>
        <v>31367</v>
      </c>
      <c r="N103" t="str">
        <f>VLOOKUP(A103,Sheet2!$A$1:G3827,3,0)</f>
        <v>Color</v>
      </c>
      <c r="O103" t="str">
        <f>VLOOKUP(A103,Sheet2!$A$1:G3827,4,0)</f>
        <v>Drama</v>
      </c>
      <c r="P103" t="str">
        <f>VLOOKUP(A103,Sheet2!$A$1:G3827,5,0)</f>
        <v>English</v>
      </c>
      <c r="Q103" t="str">
        <f>VLOOKUP(A103,Sheet2!$A$1:G3827,6,0)</f>
        <v>UK</v>
      </c>
      <c r="R103" t="str">
        <f>VLOOKUP(A103,Sheet2!$A$1:G3827,7,0)</f>
        <v>Unrated</v>
      </c>
      <c r="S103" t="str">
        <f>IF(Table19[[#This Row],[Language]]="English","English","Other language")</f>
        <v>English</v>
      </c>
      <c r="T103">
        <f>Table19[[#This Row],[Gross Revenue]]-Table19[[#This Row],[Budget]]</f>
        <v>17966644</v>
      </c>
      <c r="U103" s="1">
        <f>(Table19[[#This Row],[Gross Revenue]]/Table19[[#This Row],[Budget]])-1</f>
        <v>5.9888813333333335</v>
      </c>
      <c r="V103" t="str">
        <f t="shared" si="2"/>
        <v>111-130 minutes</v>
      </c>
      <c r="W103">
        <f>Table19[[#This Row],[Profit]]/Table19[[#This Row],[Budget]]*100</f>
        <v>598.88813333333337</v>
      </c>
      <c r="X103">
        <v>-434215.5</v>
      </c>
      <c r="Y103">
        <v>-0.10115100772200772</v>
      </c>
      <c r="Z103" t="str">
        <f t="shared" si="3"/>
        <v>Low</v>
      </c>
    </row>
    <row r="104" spans="1:26" x14ac:dyDescent="0.2">
      <c r="A104" t="s">
        <v>5930</v>
      </c>
      <c r="B104" t="s">
        <v>315</v>
      </c>
      <c r="C104" t="s">
        <v>1461</v>
      </c>
      <c r="D104">
        <v>21000</v>
      </c>
      <c r="E104">
        <v>39507</v>
      </c>
      <c r="F104">
        <v>0</v>
      </c>
      <c r="G104">
        <v>0</v>
      </c>
      <c r="H104">
        <v>7.1</v>
      </c>
      <c r="I104">
        <v>232</v>
      </c>
      <c r="J104">
        <v>100</v>
      </c>
      <c r="K104">
        <v>5480996</v>
      </c>
      <c r="L104">
        <v>8700000</v>
      </c>
      <c r="M104" s="2">
        <f>VLOOKUP(A104,Sheet2!$A$1:G3828,2,0)</f>
        <v>38889</v>
      </c>
      <c r="N104" t="str">
        <f>VLOOKUP(A104,Sheet2!$A$1:G3828,3,0)</f>
        <v>Color</v>
      </c>
      <c r="O104" t="str">
        <f>VLOOKUP(A104,Sheet2!$A$1:G3828,4,0)</f>
        <v>Animation</v>
      </c>
      <c r="P104" t="str">
        <f>VLOOKUP(A104,Sheet2!$A$1:G3828,5,0)</f>
        <v>English</v>
      </c>
      <c r="Q104" t="str">
        <f>VLOOKUP(A104,Sheet2!$A$1:G3828,6,0)</f>
        <v>USA</v>
      </c>
      <c r="R104" t="str">
        <f>VLOOKUP(A104,Sheet2!$A$1:G3828,7,0)</f>
        <v>R</v>
      </c>
      <c r="S104" t="str">
        <f>IF(Table19[[#This Row],[Language]]="English","English","Other language")</f>
        <v>English</v>
      </c>
      <c r="T104">
        <f>Table19[[#This Row],[Gross Revenue]]-Table19[[#This Row],[Budget]]</f>
        <v>-3219004</v>
      </c>
      <c r="U104" s="1">
        <f>(Table19[[#This Row],[Gross Revenue]]/Table19[[#This Row],[Budget]])-1</f>
        <v>-0.37000045977011498</v>
      </c>
      <c r="V104" t="str">
        <f t="shared" si="2"/>
        <v>90-110 minutes</v>
      </c>
      <c r="W104">
        <f>Table19[[#This Row],[Profit]]/Table19[[#This Row],[Budget]]*100</f>
        <v>-37.000045977011489</v>
      </c>
      <c r="Z104" t="str">
        <f t="shared" si="3"/>
        <v>Low</v>
      </c>
    </row>
    <row r="105" spans="1:26" x14ac:dyDescent="0.2">
      <c r="A105" t="s">
        <v>6985</v>
      </c>
      <c r="B105" t="s">
        <v>3218</v>
      </c>
      <c r="C105" t="s">
        <v>3219</v>
      </c>
      <c r="D105">
        <v>786</v>
      </c>
      <c r="E105">
        <v>2501</v>
      </c>
      <c r="F105">
        <v>0</v>
      </c>
      <c r="G105">
        <v>48000</v>
      </c>
      <c r="H105">
        <v>8.4</v>
      </c>
      <c r="I105">
        <v>354</v>
      </c>
      <c r="J105">
        <v>123</v>
      </c>
      <c r="K105">
        <v>7098492</v>
      </c>
      <c r="L105">
        <v>500000</v>
      </c>
      <c r="M105" s="2">
        <f>VLOOKUP(A105,Sheet2!$A$1:G3829,2,0)</f>
        <v>40738</v>
      </c>
      <c r="N105" t="str">
        <f>VLOOKUP(A105,Sheet2!$A$1:G3829,3,0)</f>
        <v>Color</v>
      </c>
      <c r="O105" t="str">
        <f>VLOOKUP(A105,Sheet2!$A$1:G3829,4,0)</f>
        <v>Drama</v>
      </c>
      <c r="P105" t="str">
        <f>VLOOKUP(A105,Sheet2!$A$1:G3829,5,0)</f>
        <v>Persian</v>
      </c>
      <c r="Q105" t="str">
        <f>VLOOKUP(A105,Sheet2!$A$1:G3829,6,0)</f>
        <v>Iran</v>
      </c>
      <c r="R105" t="str">
        <f>VLOOKUP(A105,Sheet2!$A$1:G3829,7,0)</f>
        <v>PG-13</v>
      </c>
      <c r="S105" t="str">
        <f>IF(Table19[[#This Row],[Language]]="English","English","Other language")</f>
        <v>Other language</v>
      </c>
      <c r="T105">
        <f>Table19[[#This Row],[Gross Revenue]]-Table19[[#This Row],[Budget]]</f>
        <v>6598492</v>
      </c>
      <c r="U105" s="1">
        <f>(Table19[[#This Row],[Gross Revenue]]/Table19[[#This Row],[Budget]])-1</f>
        <v>13.196984</v>
      </c>
      <c r="V105" t="str">
        <f t="shared" si="2"/>
        <v>111-130 minutes</v>
      </c>
      <c r="W105">
        <f>Table19[[#This Row],[Profit]]/Table19[[#This Row],[Budget]]*100</f>
        <v>1319.6984</v>
      </c>
      <c r="X105">
        <v>-434215.5</v>
      </c>
      <c r="Y105">
        <v>-0.10115100772200772</v>
      </c>
      <c r="Z105" t="str">
        <f t="shared" si="3"/>
        <v>Low</v>
      </c>
    </row>
    <row r="106" spans="1:26" x14ac:dyDescent="0.2">
      <c r="A106" t="s">
        <v>5815</v>
      </c>
      <c r="B106" t="s">
        <v>2553</v>
      </c>
      <c r="C106" t="s">
        <v>1497</v>
      </c>
      <c r="D106">
        <v>816</v>
      </c>
      <c r="E106">
        <v>1120</v>
      </c>
      <c r="F106">
        <v>1000</v>
      </c>
      <c r="G106">
        <v>10000</v>
      </c>
      <c r="H106">
        <v>7</v>
      </c>
      <c r="I106">
        <v>341</v>
      </c>
      <c r="J106">
        <v>106</v>
      </c>
      <c r="K106">
        <v>9190525</v>
      </c>
      <c r="L106">
        <v>7000000</v>
      </c>
      <c r="M106" s="2">
        <f>VLOOKUP(A106,Sheet2!$A$1:G3830,2,0)</f>
        <v>39859</v>
      </c>
      <c r="N106" t="str">
        <f>VLOOKUP(A106,Sheet2!$A$1:G3830,3,0)</f>
        <v>Color</v>
      </c>
      <c r="O106" t="str">
        <f>VLOOKUP(A106,Sheet2!$A$1:G3830,4,0)</f>
        <v>Comedy</v>
      </c>
      <c r="P106" t="str">
        <f>VLOOKUP(A106,Sheet2!$A$1:G3830,5,0)</f>
        <v>English</v>
      </c>
      <c r="Q106" t="str">
        <f>VLOOKUP(A106,Sheet2!$A$1:G3830,6,0)</f>
        <v>USA</v>
      </c>
      <c r="R106" t="str">
        <f>VLOOKUP(A106,Sheet2!$A$1:G3830,7,0)</f>
        <v>R</v>
      </c>
      <c r="S106" t="str">
        <f>IF(Table19[[#This Row],[Language]]="English","English","Other language")</f>
        <v>English</v>
      </c>
      <c r="T106">
        <f>Table19[[#This Row],[Gross Revenue]]-Table19[[#This Row],[Budget]]</f>
        <v>2190525</v>
      </c>
      <c r="U106" s="1">
        <f>(Table19[[#This Row],[Gross Revenue]]/Table19[[#This Row],[Budget]])-1</f>
        <v>0.31293214285714277</v>
      </c>
      <c r="V106" t="str">
        <f t="shared" si="2"/>
        <v>90-110 minutes</v>
      </c>
      <c r="W106">
        <f>Table19[[#This Row],[Profit]]/Table19[[#This Row],[Budget]]*100</f>
        <v>31.293214285714289</v>
      </c>
      <c r="X106">
        <v>1637763</v>
      </c>
      <c r="Y106">
        <v>0.19178668286445014</v>
      </c>
      <c r="Z106" t="str">
        <f t="shared" si="3"/>
        <v>Low</v>
      </c>
    </row>
    <row r="107" spans="1:26" x14ac:dyDescent="0.2">
      <c r="A107" t="s">
        <v>6000</v>
      </c>
      <c r="B107" t="s">
        <v>548</v>
      </c>
      <c r="C107" t="s">
        <v>1723</v>
      </c>
      <c r="D107">
        <v>989</v>
      </c>
      <c r="E107">
        <v>2365</v>
      </c>
      <c r="F107">
        <v>0</v>
      </c>
      <c r="G107">
        <v>0</v>
      </c>
      <c r="H107">
        <v>7.5</v>
      </c>
      <c r="I107">
        <v>125</v>
      </c>
      <c r="J107">
        <v>121</v>
      </c>
      <c r="K107">
        <v>16311763</v>
      </c>
      <c r="L107">
        <v>17000000</v>
      </c>
      <c r="M107" s="2">
        <f>VLOOKUP(A107,Sheet2!$A$1:G3831,2,0)</f>
        <v>36076</v>
      </c>
      <c r="N107" t="str">
        <f>VLOOKUP(A107,Sheet2!$A$1:G3831,3,0)</f>
        <v>Color</v>
      </c>
      <c r="O107" t="str">
        <f>VLOOKUP(A107,Sheet2!$A$1:G3831,4,0)</f>
        <v>Crime</v>
      </c>
      <c r="P107" t="str">
        <f>VLOOKUP(A107,Sheet2!$A$1:G3831,5,0)</f>
        <v>English</v>
      </c>
      <c r="Q107" t="str">
        <f>VLOOKUP(A107,Sheet2!$A$1:G3831,6,0)</f>
        <v>UK</v>
      </c>
      <c r="R107" t="str">
        <f>VLOOKUP(A107,Sheet2!$A$1:G3831,7,0)</f>
        <v>R</v>
      </c>
      <c r="S107" t="str">
        <f>IF(Table19[[#This Row],[Language]]="English","English","Other language")</f>
        <v>English</v>
      </c>
      <c r="T107">
        <f>Table19[[#This Row],[Gross Revenue]]-Table19[[#This Row],[Budget]]</f>
        <v>-688237</v>
      </c>
      <c r="U107" s="1">
        <f>(Table19[[#This Row],[Gross Revenue]]/Table19[[#This Row],[Budget]])-1</f>
        <v>-4.0484529411764725E-2</v>
      </c>
      <c r="V107" t="str">
        <f t="shared" si="2"/>
        <v>111-130 minutes</v>
      </c>
      <c r="W107">
        <f>Table19[[#This Row],[Profit]]/Table19[[#This Row],[Budget]]*100</f>
        <v>-4.0484529411764703</v>
      </c>
      <c r="X107">
        <v>-74533.5</v>
      </c>
      <c r="Y107">
        <v>-7.4856785714285719E-3</v>
      </c>
      <c r="Z107" t="str">
        <f t="shared" si="3"/>
        <v>Medium</v>
      </c>
    </row>
    <row r="108" spans="1:26" x14ac:dyDescent="0.2">
      <c r="A108" t="s">
        <v>3784</v>
      </c>
      <c r="B108" t="s">
        <v>131</v>
      </c>
      <c r="C108" t="s">
        <v>860</v>
      </c>
      <c r="D108">
        <v>1000</v>
      </c>
      <c r="E108">
        <v>5535</v>
      </c>
      <c r="F108">
        <v>23</v>
      </c>
      <c r="G108">
        <v>517</v>
      </c>
      <c r="H108">
        <v>5.4</v>
      </c>
      <c r="I108">
        <v>21</v>
      </c>
      <c r="J108">
        <v>89</v>
      </c>
      <c r="K108">
        <v>8119205</v>
      </c>
      <c r="L108">
        <v>28000000</v>
      </c>
      <c r="M108" s="2">
        <f>VLOOKUP(A108,Sheet2!$A$1:G3832,2,0)</f>
        <v>35519</v>
      </c>
      <c r="N108" t="str">
        <f>VLOOKUP(A108,Sheet2!$A$1:G3832,3,0)</f>
        <v>Color</v>
      </c>
      <c r="O108" t="str">
        <f>VLOOKUP(A108,Sheet2!$A$1:G3832,4,0)</f>
        <v>Comedy</v>
      </c>
      <c r="P108" t="str">
        <f>VLOOKUP(A108,Sheet2!$A$1:G3832,5,0)</f>
        <v>English</v>
      </c>
      <c r="Q108" t="str">
        <f>VLOOKUP(A108,Sheet2!$A$1:G3832,6,0)</f>
        <v>USA</v>
      </c>
      <c r="R108" t="str">
        <f>VLOOKUP(A108,Sheet2!$A$1:G3832,7,0)</f>
        <v>PG</v>
      </c>
      <c r="S108" t="str">
        <f>IF(Table19[[#This Row],[Language]]="English","English","Other language")</f>
        <v>English</v>
      </c>
      <c r="T108">
        <f>Table19[[#This Row],[Gross Revenue]]-Table19[[#This Row],[Budget]]</f>
        <v>-19880795</v>
      </c>
      <c r="U108" s="1">
        <f>(Table19[[#This Row],[Gross Revenue]]/Table19[[#This Row],[Budget]])-1</f>
        <v>-0.71002839285714292</v>
      </c>
      <c r="V108" t="str">
        <f t="shared" si="2"/>
        <v>&lt;90 minutes</v>
      </c>
      <c r="W108">
        <f>Table19[[#This Row],[Profit]]/Table19[[#This Row],[Budget]]*100</f>
        <v>-71.002839285714288</v>
      </c>
      <c r="X108">
        <v>1637763</v>
      </c>
      <c r="Y108">
        <v>0.19178668286445014</v>
      </c>
      <c r="Z108" t="str">
        <f t="shared" si="3"/>
        <v>Medium</v>
      </c>
    </row>
    <row r="109" spans="1:26" x14ac:dyDescent="0.2">
      <c r="A109" t="s">
        <v>6534</v>
      </c>
      <c r="B109" t="s">
        <v>856</v>
      </c>
      <c r="C109" t="s">
        <v>2978</v>
      </c>
      <c r="D109">
        <v>14000</v>
      </c>
      <c r="E109">
        <v>14816</v>
      </c>
      <c r="F109">
        <v>192</v>
      </c>
      <c r="G109">
        <v>16000</v>
      </c>
      <c r="H109">
        <v>7.6</v>
      </c>
      <c r="I109">
        <v>281</v>
      </c>
      <c r="J109">
        <v>99</v>
      </c>
      <c r="K109">
        <v>9166863</v>
      </c>
      <c r="L109">
        <v>7000000</v>
      </c>
      <c r="M109" s="2">
        <f>VLOOKUP(A109,Sheet2!$A$1:G3833,2,0)</f>
        <v>40110</v>
      </c>
      <c r="N109" t="str">
        <f>VLOOKUP(A109,Sheet2!$A$1:G3833,3,0)</f>
        <v>Color</v>
      </c>
      <c r="O109" t="str">
        <f>VLOOKUP(A109,Sheet2!$A$1:G3833,4,0)</f>
        <v>Drama</v>
      </c>
      <c r="P109" t="str">
        <f>VLOOKUP(A109,Sheet2!$A$1:G3833,5,0)</f>
        <v>English</v>
      </c>
      <c r="Q109" t="str">
        <f>VLOOKUP(A109,Sheet2!$A$1:G3833,6,0)</f>
        <v>USA</v>
      </c>
      <c r="R109" t="str">
        <f>VLOOKUP(A109,Sheet2!$A$1:G3833,7,0)</f>
        <v>R</v>
      </c>
      <c r="S109" t="str">
        <f>IF(Table19[[#This Row],[Language]]="English","English","Other language")</f>
        <v>English</v>
      </c>
      <c r="T109">
        <f>Table19[[#This Row],[Gross Revenue]]-Table19[[#This Row],[Budget]]</f>
        <v>2166863</v>
      </c>
      <c r="U109" s="1">
        <f>(Table19[[#This Row],[Gross Revenue]]/Table19[[#This Row],[Budget]])-1</f>
        <v>0.30955185714285705</v>
      </c>
      <c r="V109" t="str">
        <f t="shared" si="2"/>
        <v>90-110 minutes</v>
      </c>
      <c r="W109">
        <f>Table19[[#This Row],[Profit]]/Table19[[#This Row],[Budget]]*100</f>
        <v>30.955185714285715</v>
      </c>
      <c r="X109">
        <v>-434215.5</v>
      </c>
      <c r="Y109">
        <v>-0.10115100772200772</v>
      </c>
      <c r="Z109" t="str">
        <f t="shared" si="3"/>
        <v>Low</v>
      </c>
    </row>
    <row r="110" spans="1:26" x14ac:dyDescent="0.2">
      <c r="A110" t="s">
        <v>3378</v>
      </c>
      <c r="B110" t="s">
        <v>233</v>
      </c>
      <c r="C110" t="s">
        <v>234</v>
      </c>
      <c r="D110">
        <v>1000</v>
      </c>
      <c r="E110">
        <v>1890</v>
      </c>
      <c r="F110">
        <v>0</v>
      </c>
      <c r="G110">
        <v>785</v>
      </c>
      <c r="H110">
        <v>4.2</v>
      </c>
      <c r="I110">
        <v>113</v>
      </c>
      <c r="J110">
        <v>102</v>
      </c>
      <c r="K110">
        <v>1891821</v>
      </c>
      <c r="L110">
        <v>52000000</v>
      </c>
      <c r="M110" s="2">
        <f>VLOOKUP(A110,Sheet2!$A$1:G3834,2,0)</f>
        <v>38401</v>
      </c>
      <c r="N110" t="str">
        <f>VLOOKUP(A110,Sheet2!$A$1:G3834,3,0)</f>
        <v>Color</v>
      </c>
      <c r="O110" t="str">
        <f>VLOOKUP(A110,Sheet2!$A$1:G3834,4,0)</f>
        <v>Action</v>
      </c>
      <c r="P110" t="str">
        <f>VLOOKUP(A110,Sheet2!$A$1:G3834,5,0)</f>
        <v>English</v>
      </c>
      <c r="Q110" t="str">
        <f>VLOOKUP(A110,Sheet2!$A$1:G3834,6,0)</f>
        <v>UK</v>
      </c>
      <c r="R110" t="str">
        <f>VLOOKUP(A110,Sheet2!$A$1:G3834,7,0)</f>
        <v>PG-13</v>
      </c>
      <c r="S110" t="str">
        <f>IF(Table19[[#This Row],[Language]]="English","English","Other language")</f>
        <v>English</v>
      </c>
      <c r="T110">
        <f>Table19[[#This Row],[Gross Revenue]]-Table19[[#This Row],[Budget]]</f>
        <v>-50108179</v>
      </c>
      <c r="U110" s="1">
        <f>(Table19[[#This Row],[Gross Revenue]]/Table19[[#This Row],[Budget]])-1</f>
        <v>-0.96361882692307688</v>
      </c>
      <c r="V110" t="str">
        <f t="shared" si="2"/>
        <v>90-110 minutes</v>
      </c>
      <c r="W110">
        <f>Table19[[#This Row],[Profit]]/Table19[[#This Row],[Budget]]*100</f>
        <v>-96.361882692307688</v>
      </c>
      <c r="X110">
        <v>-1289919.5</v>
      </c>
      <c r="Y110">
        <v>-4.8151417500000002E-2</v>
      </c>
      <c r="Z110" t="str">
        <f t="shared" si="3"/>
        <v>High</v>
      </c>
    </row>
    <row r="111" spans="1:26" x14ac:dyDescent="0.2">
      <c r="A111" t="s">
        <v>4007</v>
      </c>
      <c r="B111" t="s">
        <v>1086</v>
      </c>
      <c r="C111" t="s">
        <v>1112</v>
      </c>
      <c r="D111">
        <v>585</v>
      </c>
      <c r="E111">
        <v>3023</v>
      </c>
      <c r="F111">
        <v>0</v>
      </c>
      <c r="G111">
        <v>559</v>
      </c>
      <c r="H111">
        <v>5.6</v>
      </c>
      <c r="I111">
        <v>11</v>
      </c>
      <c r="J111">
        <v>108</v>
      </c>
      <c r="K111">
        <v>34746109</v>
      </c>
      <c r="L111">
        <v>8000000</v>
      </c>
      <c r="M111" s="2">
        <f>VLOOKUP(A111,Sheet2!$A$1:G3835,2,0)</f>
        <v>35240</v>
      </c>
      <c r="N111" t="str">
        <f>VLOOKUP(A111,Sheet2!$A$1:G3835,3,0)</f>
        <v>Color</v>
      </c>
      <c r="O111" t="str">
        <f>VLOOKUP(A111,Sheet2!$A$1:G3835,4,0)</f>
        <v>Comedy</v>
      </c>
      <c r="P111" t="str">
        <f>VLOOKUP(A111,Sheet2!$A$1:G3835,5,0)</f>
        <v>English</v>
      </c>
      <c r="Q111" t="str">
        <f>VLOOKUP(A111,Sheet2!$A$1:G3835,6,0)</f>
        <v>USA</v>
      </c>
      <c r="R111" t="str">
        <f>VLOOKUP(A111,Sheet2!$A$1:G3835,7,0)</f>
        <v>R</v>
      </c>
      <c r="S111" t="str">
        <f>IF(Table19[[#This Row],[Language]]="English","English","Other language")</f>
        <v>English</v>
      </c>
      <c r="T111">
        <f>Table19[[#This Row],[Gross Revenue]]-Table19[[#This Row],[Budget]]</f>
        <v>26746109</v>
      </c>
      <c r="U111" s="1">
        <f>(Table19[[#This Row],[Gross Revenue]]/Table19[[#This Row],[Budget]])-1</f>
        <v>3.3432636249999996</v>
      </c>
      <c r="V111" t="str">
        <f t="shared" si="2"/>
        <v>90-110 minutes</v>
      </c>
      <c r="W111">
        <f>Table19[[#This Row],[Profit]]/Table19[[#This Row],[Budget]]*100</f>
        <v>334.32636250000002</v>
      </c>
      <c r="X111">
        <v>1637763</v>
      </c>
      <c r="Y111">
        <v>0.19178668286445014</v>
      </c>
      <c r="Z111" t="str">
        <f t="shared" si="3"/>
        <v>Low</v>
      </c>
    </row>
    <row r="112" spans="1:26" x14ac:dyDescent="0.2">
      <c r="A112" t="s">
        <v>4221</v>
      </c>
      <c r="B112" t="s">
        <v>1349</v>
      </c>
      <c r="C112" t="s">
        <v>316</v>
      </c>
      <c r="D112">
        <v>61</v>
      </c>
      <c r="E112">
        <v>222</v>
      </c>
      <c r="F112">
        <v>48</v>
      </c>
      <c r="G112">
        <v>0</v>
      </c>
      <c r="H112">
        <v>5.9</v>
      </c>
      <c r="I112">
        <v>70</v>
      </c>
      <c r="J112">
        <v>91</v>
      </c>
      <c r="K112">
        <v>18438149</v>
      </c>
      <c r="L112">
        <v>40000000</v>
      </c>
      <c r="M112" s="2">
        <f>VLOOKUP(A112,Sheet2!$A$1:G3836,2,0)</f>
        <v>40943</v>
      </c>
      <c r="N112" t="str">
        <f>VLOOKUP(A112,Sheet2!$A$1:G3836,3,0)</f>
        <v>Color</v>
      </c>
      <c r="O112" t="str">
        <f>VLOOKUP(A112,Sheet2!$A$1:G3836,4,0)</f>
        <v>Comedy</v>
      </c>
      <c r="P112" t="str">
        <f>VLOOKUP(A112,Sheet2!$A$1:G3836,5,0)</f>
        <v>English</v>
      </c>
      <c r="Q112" t="str">
        <f>VLOOKUP(A112,Sheet2!$A$1:G3836,6,0)</f>
        <v>USA</v>
      </c>
      <c r="R112" t="str">
        <f>VLOOKUP(A112,Sheet2!$A$1:G3836,7,0)</f>
        <v>PG-13</v>
      </c>
      <c r="S112" t="str">
        <f>IF(Table19[[#This Row],[Language]]="English","English","Other language")</f>
        <v>English</v>
      </c>
      <c r="T112">
        <f>Table19[[#This Row],[Gross Revenue]]-Table19[[#This Row],[Budget]]</f>
        <v>-21561851</v>
      </c>
      <c r="U112" s="1">
        <f>(Table19[[#This Row],[Gross Revenue]]/Table19[[#This Row],[Budget]])-1</f>
        <v>-0.53904627500000002</v>
      </c>
      <c r="V112" t="str">
        <f t="shared" si="2"/>
        <v>90-110 minutes</v>
      </c>
      <c r="W112">
        <f>Table19[[#This Row],[Profit]]/Table19[[#This Row],[Budget]]*100</f>
        <v>-53.904627500000004</v>
      </c>
      <c r="X112">
        <v>1637763</v>
      </c>
      <c r="Y112">
        <v>0.19178668286445014</v>
      </c>
      <c r="Z112" t="str">
        <f t="shared" si="3"/>
        <v>High</v>
      </c>
    </row>
    <row r="113" spans="1:26" x14ac:dyDescent="0.2">
      <c r="A113" t="s">
        <v>3879</v>
      </c>
      <c r="B113" t="s">
        <v>971</v>
      </c>
      <c r="C113" t="s">
        <v>143</v>
      </c>
      <c r="D113">
        <v>18000</v>
      </c>
      <c r="E113">
        <v>31349</v>
      </c>
      <c r="F113">
        <v>541</v>
      </c>
      <c r="G113">
        <v>0</v>
      </c>
      <c r="H113">
        <v>7.4</v>
      </c>
      <c r="I113">
        <v>71</v>
      </c>
      <c r="J113">
        <v>149</v>
      </c>
      <c r="K113">
        <v>108706165</v>
      </c>
      <c r="L113">
        <v>40000000</v>
      </c>
      <c r="M113" s="2">
        <f>VLOOKUP(A113,Sheet2!$A$1:G3837,2,0)</f>
        <v>35397</v>
      </c>
      <c r="N113" t="str">
        <f>VLOOKUP(A113,Sheet2!$A$1:G3837,3,0)</f>
        <v>Color</v>
      </c>
      <c r="O113" t="str">
        <f>VLOOKUP(A113,Sheet2!$A$1:G3837,4,0)</f>
        <v>Crime</v>
      </c>
      <c r="P113" t="str">
        <f>VLOOKUP(A113,Sheet2!$A$1:G3837,5,0)</f>
        <v>English</v>
      </c>
      <c r="Q113" t="str">
        <f>VLOOKUP(A113,Sheet2!$A$1:G3837,6,0)</f>
        <v>USA</v>
      </c>
      <c r="R113" t="str">
        <f>VLOOKUP(A113,Sheet2!$A$1:G3837,7,0)</f>
        <v>R</v>
      </c>
      <c r="S113" t="str">
        <f>IF(Table19[[#This Row],[Language]]="English","English","Other language")</f>
        <v>English</v>
      </c>
      <c r="T113">
        <f>Table19[[#This Row],[Gross Revenue]]-Table19[[#This Row],[Budget]]</f>
        <v>68706165</v>
      </c>
      <c r="U113" s="1">
        <f>(Table19[[#This Row],[Gross Revenue]]/Table19[[#This Row],[Budget]])-1</f>
        <v>1.7176541250000001</v>
      </c>
      <c r="V113" t="str">
        <f t="shared" si="2"/>
        <v>131-150 minutes</v>
      </c>
      <c r="W113">
        <f>Table19[[#This Row],[Profit]]/Table19[[#This Row],[Budget]]*100</f>
        <v>171.7654125</v>
      </c>
      <c r="X113">
        <v>-74533.5</v>
      </c>
      <c r="Y113">
        <v>-7.4856785714285719E-3</v>
      </c>
      <c r="Z113" t="str">
        <f t="shared" si="3"/>
        <v>High</v>
      </c>
    </row>
    <row r="114" spans="1:26" x14ac:dyDescent="0.2">
      <c r="A114" t="s">
        <v>4797</v>
      </c>
      <c r="B114" t="s">
        <v>1860</v>
      </c>
      <c r="C114" t="s">
        <v>1861</v>
      </c>
      <c r="D114">
        <v>786</v>
      </c>
      <c r="E114">
        <v>2462</v>
      </c>
      <c r="F114">
        <v>12</v>
      </c>
      <c r="G114">
        <v>21000</v>
      </c>
      <c r="H114">
        <v>6.3</v>
      </c>
      <c r="I114">
        <v>161</v>
      </c>
      <c r="J114">
        <v>90</v>
      </c>
      <c r="K114">
        <v>35033759</v>
      </c>
      <c r="L114">
        <v>19000000</v>
      </c>
      <c r="M114" s="2">
        <f>VLOOKUP(A114,Sheet2!$A$1:G3838,2,0)</f>
        <v>40557</v>
      </c>
      <c r="N114" t="str">
        <f>VLOOKUP(A114,Sheet2!$A$1:G3838,3,0)</f>
        <v>Color</v>
      </c>
      <c r="O114" t="str">
        <f>VLOOKUP(A114,Sheet2!$A$1:G3838,4,0)</f>
        <v>Adventure</v>
      </c>
      <c r="P114" t="str">
        <f>VLOOKUP(A114,Sheet2!$A$1:G3838,5,0)</f>
        <v>English</v>
      </c>
      <c r="Q114" t="str">
        <f>VLOOKUP(A114,Sheet2!$A$1:G3838,6,0)</f>
        <v>USA</v>
      </c>
      <c r="R114" t="str">
        <f>VLOOKUP(A114,Sheet2!$A$1:G3838,7,0)</f>
        <v>R</v>
      </c>
      <c r="S114" t="str">
        <f>IF(Table19[[#This Row],[Language]]="English","English","Other language")</f>
        <v>English</v>
      </c>
      <c r="T114">
        <f>Table19[[#This Row],[Gross Revenue]]-Table19[[#This Row],[Budget]]</f>
        <v>16033759</v>
      </c>
      <c r="U114" s="1">
        <f>(Table19[[#This Row],[Gross Revenue]]/Table19[[#This Row],[Budget]])-1</f>
        <v>0.84388205263157889</v>
      </c>
      <c r="V114" t="str">
        <f t="shared" si="2"/>
        <v>90-110 minutes</v>
      </c>
      <c r="W114">
        <f>Table19[[#This Row],[Profit]]/Table19[[#This Row],[Budget]]*100</f>
        <v>84.388205263157886</v>
      </c>
      <c r="X114">
        <v>3892693.5</v>
      </c>
      <c r="Y114">
        <v>0.11726928571428571</v>
      </c>
      <c r="Z114" t="str">
        <f t="shared" si="3"/>
        <v>Medium</v>
      </c>
    </row>
    <row r="115" spans="1:26" x14ac:dyDescent="0.2">
      <c r="A115" t="s">
        <v>6608</v>
      </c>
      <c r="B115" t="s">
        <v>3027</v>
      </c>
      <c r="C115" t="s">
        <v>1814</v>
      </c>
      <c r="D115">
        <v>226</v>
      </c>
      <c r="E115">
        <v>405</v>
      </c>
      <c r="F115">
        <v>0</v>
      </c>
      <c r="G115">
        <v>0</v>
      </c>
      <c r="H115">
        <v>7.7</v>
      </c>
      <c r="I115">
        <v>186</v>
      </c>
      <c r="J115">
        <v>133</v>
      </c>
      <c r="K115">
        <v>6167817</v>
      </c>
      <c r="L115">
        <v>47000000</v>
      </c>
      <c r="M115" s="2">
        <f>VLOOKUP(A115,Sheet2!$A$1:G3839,2,0)</f>
        <v>38021</v>
      </c>
      <c r="N115" t="str">
        <f>VLOOKUP(A115,Sheet2!$A$1:G3839,3,0)</f>
        <v>Color</v>
      </c>
      <c r="O115" t="str">
        <f>VLOOKUP(A115,Sheet2!$A$1:G3839,4,0)</f>
        <v>Drama</v>
      </c>
      <c r="P115" t="str">
        <f>VLOOKUP(A115,Sheet2!$A$1:G3839,5,0)</f>
        <v>French</v>
      </c>
      <c r="Q115" t="str">
        <f>VLOOKUP(A115,Sheet2!$A$1:G3839,6,0)</f>
        <v>France</v>
      </c>
      <c r="R115" t="str">
        <f>VLOOKUP(A115,Sheet2!$A$1:G3839,7,0)</f>
        <v>R</v>
      </c>
      <c r="S115" t="str">
        <f>IF(Table19[[#This Row],[Language]]="English","English","Other language")</f>
        <v>Other language</v>
      </c>
      <c r="T115">
        <f>Table19[[#This Row],[Gross Revenue]]-Table19[[#This Row],[Budget]]</f>
        <v>-40832183</v>
      </c>
      <c r="U115" s="1">
        <f>(Table19[[#This Row],[Gross Revenue]]/Table19[[#This Row],[Budget]])-1</f>
        <v>-0.86876985106382976</v>
      </c>
      <c r="V115" t="str">
        <f t="shared" si="2"/>
        <v>131-150 minutes</v>
      </c>
      <c r="W115">
        <f>Table19[[#This Row],[Profit]]/Table19[[#This Row],[Budget]]*100</f>
        <v>-86.876985106382975</v>
      </c>
      <c r="X115">
        <v>-434215.5</v>
      </c>
      <c r="Y115">
        <v>-0.10115100772200772</v>
      </c>
      <c r="Z115" t="str">
        <f t="shared" si="3"/>
        <v>High</v>
      </c>
    </row>
    <row r="116" spans="1:26" x14ac:dyDescent="0.2">
      <c r="A116" t="s">
        <v>4790</v>
      </c>
      <c r="B116" t="s">
        <v>1857</v>
      </c>
      <c r="C116" t="s">
        <v>1858</v>
      </c>
      <c r="D116">
        <v>1000</v>
      </c>
      <c r="E116">
        <v>2943</v>
      </c>
      <c r="F116">
        <v>46</v>
      </c>
      <c r="G116">
        <v>0</v>
      </c>
      <c r="H116">
        <v>6.3</v>
      </c>
      <c r="I116">
        <v>108</v>
      </c>
      <c r="J116">
        <v>131</v>
      </c>
      <c r="K116">
        <v>50300000</v>
      </c>
      <c r="L116">
        <v>30000000</v>
      </c>
      <c r="M116" s="2">
        <f>VLOOKUP(A116,Sheet2!$A$1:G3840,2,0)</f>
        <v>31143</v>
      </c>
      <c r="N116" t="str">
        <f>VLOOKUP(A116,Sheet2!$A$1:G3840,3,0)</f>
        <v>Color</v>
      </c>
      <c r="O116" t="str">
        <f>VLOOKUP(A116,Sheet2!$A$1:G3840,4,0)</f>
        <v>Action</v>
      </c>
      <c r="P116" t="str">
        <f>VLOOKUP(A116,Sheet2!$A$1:G3840,5,0)</f>
        <v>English</v>
      </c>
      <c r="Q116" t="str">
        <f>VLOOKUP(A116,Sheet2!$A$1:G3840,6,0)</f>
        <v>UK</v>
      </c>
      <c r="R116" t="str">
        <f>VLOOKUP(A116,Sheet2!$A$1:G3840,7,0)</f>
        <v>PG</v>
      </c>
      <c r="S116" t="str">
        <f>IF(Table19[[#This Row],[Language]]="English","English","Other language")</f>
        <v>English</v>
      </c>
      <c r="T116">
        <f>Table19[[#This Row],[Gross Revenue]]-Table19[[#This Row],[Budget]]</f>
        <v>20300000</v>
      </c>
      <c r="U116" s="1">
        <f>(Table19[[#This Row],[Gross Revenue]]/Table19[[#This Row],[Budget]])-1</f>
        <v>0.67666666666666675</v>
      </c>
      <c r="V116" t="str">
        <f t="shared" si="2"/>
        <v>131-150 minutes</v>
      </c>
      <c r="W116">
        <f>Table19[[#This Row],[Profit]]/Table19[[#This Row],[Budget]]*100</f>
        <v>67.666666666666657</v>
      </c>
      <c r="X116">
        <v>-1289919.5</v>
      </c>
      <c r="Y116">
        <v>-4.8151417500000002E-2</v>
      </c>
      <c r="Z116" t="str">
        <f t="shared" si="3"/>
        <v>Medium</v>
      </c>
    </row>
    <row r="117" spans="1:26" x14ac:dyDescent="0.2">
      <c r="A117" t="s">
        <v>5446</v>
      </c>
      <c r="B117" t="s">
        <v>528</v>
      </c>
      <c r="C117" t="s">
        <v>2299</v>
      </c>
      <c r="D117">
        <v>14000</v>
      </c>
      <c r="E117">
        <v>15428</v>
      </c>
      <c r="F117">
        <v>71</v>
      </c>
      <c r="G117">
        <v>15000</v>
      </c>
      <c r="H117">
        <v>6.5</v>
      </c>
      <c r="I117">
        <v>253</v>
      </c>
      <c r="J117">
        <v>114</v>
      </c>
      <c r="K117">
        <v>25977365</v>
      </c>
      <c r="L117">
        <v>28000000</v>
      </c>
      <c r="M117" s="2">
        <f>VLOOKUP(A117,Sheet2!$A$1:G3841,2,0)</f>
        <v>41894</v>
      </c>
      <c r="N117" t="str">
        <f>VLOOKUP(A117,Sheet2!$A$1:G3841,3,0)</f>
        <v>Color</v>
      </c>
      <c r="O117" t="str">
        <f>VLOOKUP(A117,Sheet2!$A$1:G3841,4,0)</f>
        <v>Crime</v>
      </c>
      <c r="P117" t="str">
        <f>VLOOKUP(A117,Sheet2!$A$1:G3841,5,0)</f>
        <v>English</v>
      </c>
      <c r="Q117" t="str">
        <f>VLOOKUP(A117,Sheet2!$A$1:G3841,6,0)</f>
        <v>USA</v>
      </c>
      <c r="R117" t="str">
        <f>VLOOKUP(A117,Sheet2!$A$1:G3841,7,0)</f>
        <v>R</v>
      </c>
      <c r="S117" t="str">
        <f>IF(Table19[[#This Row],[Language]]="English","English","Other language")</f>
        <v>English</v>
      </c>
      <c r="T117">
        <f>Table19[[#This Row],[Gross Revenue]]-Table19[[#This Row],[Budget]]</f>
        <v>-2022635</v>
      </c>
      <c r="U117" s="1">
        <f>(Table19[[#This Row],[Gross Revenue]]/Table19[[#This Row],[Budget]])-1</f>
        <v>-7.2236964285714245E-2</v>
      </c>
      <c r="V117" t="str">
        <f t="shared" si="2"/>
        <v>111-130 minutes</v>
      </c>
      <c r="W117">
        <f>Table19[[#This Row],[Profit]]/Table19[[#This Row],[Budget]]*100</f>
        <v>-7.2236964285714285</v>
      </c>
      <c r="X117">
        <v>-74533.5</v>
      </c>
      <c r="Y117">
        <v>-7.4856785714285719E-3</v>
      </c>
      <c r="Z117" t="str">
        <f t="shared" si="3"/>
        <v>Medium</v>
      </c>
    </row>
    <row r="118" spans="1:26" x14ac:dyDescent="0.2">
      <c r="A118" t="s">
        <v>5167</v>
      </c>
      <c r="B118" t="s">
        <v>1274</v>
      </c>
      <c r="C118" t="s">
        <v>1424</v>
      </c>
      <c r="D118">
        <v>10000</v>
      </c>
      <c r="E118">
        <v>10368</v>
      </c>
      <c r="F118">
        <v>956</v>
      </c>
      <c r="G118">
        <v>860</v>
      </c>
      <c r="H118">
        <v>6.6</v>
      </c>
      <c r="I118">
        <v>47</v>
      </c>
      <c r="J118">
        <v>107</v>
      </c>
      <c r="K118">
        <v>4741987</v>
      </c>
      <c r="L118">
        <v>14000000</v>
      </c>
      <c r="M118" s="2">
        <f>VLOOKUP(A118,Sheet2!$A$1:G3842,2,0)</f>
        <v>36230</v>
      </c>
      <c r="N118" t="str">
        <f>VLOOKUP(A118,Sheet2!$A$1:G3842,3,0)</f>
        <v>Color</v>
      </c>
      <c r="O118" t="str">
        <f>VLOOKUP(A118,Sheet2!$A$1:G3842,4,0)</f>
        <v>Drama</v>
      </c>
      <c r="P118" t="str">
        <f>VLOOKUP(A118,Sheet2!$A$1:G3842,5,0)</f>
        <v>English</v>
      </c>
      <c r="Q118" t="str">
        <f>VLOOKUP(A118,Sheet2!$A$1:G3842,6,0)</f>
        <v>USA</v>
      </c>
      <c r="R118" t="str">
        <f>VLOOKUP(A118,Sheet2!$A$1:G3842,7,0)</f>
        <v>R</v>
      </c>
      <c r="S118" t="str">
        <f>IF(Table19[[#This Row],[Language]]="English","English","Other language")</f>
        <v>English</v>
      </c>
      <c r="T118">
        <f>Table19[[#This Row],[Gross Revenue]]-Table19[[#This Row],[Budget]]</f>
        <v>-9258013</v>
      </c>
      <c r="U118" s="1">
        <f>(Table19[[#This Row],[Gross Revenue]]/Table19[[#This Row],[Budget]])-1</f>
        <v>-0.66128664285714289</v>
      </c>
      <c r="V118" t="str">
        <f t="shared" si="2"/>
        <v>90-110 minutes</v>
      </c>
      <c r="W118">
        <f>Table19[[#This Row],[Profit]]/Table19[[#This Row],[Budget]]*100</f>
        <v>-66.128664285714294</v>
      </c>
      <c r="X118">
        <v>-434215.5</v>
      </c>
      <c r="Y118">
        <v>-0.10115100772200772</v>
      </c>
      <c r="Z118" t="str">
        <f t="shared" si="3"/>
        <v>Medium</v>
      </c>
    </row>
    <row r="119" spans="1:26" x14ac:dyDescent="0.2">
      <c r="A119" t="s">
        <v>6382</v>
      </c>
      <c r="B119" t="s">
        <v>2895</v>
      </c>
      <c r="C119" t="s">
        <v>737</v>
      </c>
      <c r="D119">
        <v>683</v>
      </c>
      <c r="E119">
        <v>2436</v>
      </c>
      <c r="F119">
        <v>163</v>
      </c>
      <c r="G119">
        <v>19000</v>
      </c>
      <c r="H119">
        <v>7.4</v>
      </c>
      <c r="I119">
        <v>80</v>
      </c>
      <c r="J119">
        <v>101</v>
      </c>
      <c r="K119">
        <v>41227069</v>
      </c>
      <c r="L119">
        <v>11000000</v>
      </c>
      <c r="M119" s="2">
        <f>VLOOKUP(A119,Sheet2!$A$1:G3843,2,0)</f>
        <v>37594</v>
      </c>
      <c r="N119" t="str">
        <f>VLOOKUP(A119,Sheet2!$A$1:G3843,3,0)</f>
        <v>Color</v>
      </c>
      <c r="O119" t="str">
        <f>VLOOKUP(A119,Sheet2!$A$1:G3843,4,0)</f>
        <v>Drama</v>
      </c>
      <c r="P119" t="str">
        <f>VLOOKUP(A119,Sheet2!$A$1:G3843,5,0)</f>
        <v>English</v>
      </c>
      <c r="Q119" t="str">
        <f>VLOOKUP(A119,Sheet2!$A$1:G3843,6,0)</f>
        <v>USA</v>
      </c>
      <c r="R119" t="str">
        <f>VLOOKUP(A119,Sheet2!$A$1:G3843,7,0)</f>
        <v>PG</v>
      </c>
      <c r="S119" t="str">
        <f>IF(Table19[[#This Row],[Language]]="English","English","Other language")</f>
        <v>English</v>
      </c>
      <c r="T119">
        <f>Table19[[#This Row],[Gross Revenue]]-Table19[[#This Row],[Budget]]</f>
        <v>30227069</v>
      </c>
      <c r="U119" s="1">
        <f>(Table19[[#This Row],[Gross Revenue]]/Table19[[#This Row],[Budget]])-1</f>
        <v>2.7479153636363636</v>
      </c>
      <c r="V119" t="str">
        <f t="shared" si="2"/>
        <v>90-110 minutes</v>
      </c>
      <c r="W119">
        <f>Table19[[#This Row],[Profit]]/Table19[[#This Row],[Budget]]*100</f>
        <v>274.79153636363634</v>
      </c>
      <c r="X119">
        <v>-434215.5</v>
      </c>
      <c r="Y119">
        <v>-0.10115100772200772</v>
      </c>
      <c r="Z119" t="str">
        <f t="shared" si="3"/>
        <v>Low</v>
      </c>
    </row>
    <row r="120" spans="1:26" x14ac:dyDescent="0.2">
      <c r="A120" t="s">
        <v>5936</v>
      </c>
      <c r="B120" t="s">
        <v>183</v>
      </c>
      <c r="C120" t="s">
        <v>1734</v>
      </c>
      <c r="D120">
        <v>3000</v>
      </c>
      <c r="E120">
        <v>6217</v>
      </c>
      <c r="F120">
        <v>14000</v>
      </c>
      <c r="G120">
        <v>11000</v>
      </c>
      <c r="H120">
        <v>7.1</v>
      </c>
      <c r="I120">
        <v>281</v>
      </c>
      <c r="J120">
        <v>146</v>
      </c>
      <c r="K120">
        <v>78616689</v>
      </c>
      <c r="L120">
        <v>100000000</v>
      </c>
      <c r="M120" s="2">
        <f>VLOOKUP(A120,Sheet2!$A$1:G3844,2,0)</f>
        <v>37212</v>
      </c>
      <c r="N120" t="str">
        <f>VLOOKUP(A120,Sheet2!$A$1:G3844,3,0)</f>
        <v>Color</v>
      </c>
      <c r="O120" t="str">
        <f>VLOOKUP(A120,Sheet2!$A$1:G3844,4,0)</f>
        <v>Adventure</v>
      </c>
      <c r="P120" t="str">
        <f>VLOOKUP(A120,Sheet2!$A$1:G3844,5,0)</f>
        <v>English</v>
      </c>
      <c r="Q120" t="str">
        <f>VLOOKUP(A120,Sheet2!$A$1:G3844,6,0)</f>
        <v>USA</v>
      </c>
      <c r="R120" t="str">
        <f>VLOOKUP(A120,Sheet2!$A$1:G3844,7,0)</f>
        <v>PG-13</v>
      </c>
      <c r="S120" t="str">
        <f>IF(Table19[[#This Row],[Language]]="English","English","Other language")</f>
        <v>English</v>
      </c>
      <c r="T120">
        <f>Table19[[#This Row],[Gross Revenue]]-Table19[[#This Row],[Budget]]</f>
        <v>-21383311</v>
      </c>
      <c r="U120" s="1">
        <f>(Table19[[#This Row],[Gross Revenue]]/Table19[[#This Row],[Budget]])-1</f>
        <v>-0.21383311000000005</v>
      </c>
      <c r="V120" t="str">
        <f t="shared" si="2"/>
        <v>131-150 minutes</v>
      </c>
      <c r="W120">
        <f>Table19[[#This Row],[Profit]]/Table19[[#This Row],[Budget]]*100</f>
        <v>-21.383310999999999</v>
      </c>
      <c r="X120">
        <v>3892693.5</v>
      </c>
      <c r="Y120">
        <v>0.11726928571428571</v>
      </c>
      <c r="Z120" t="str">
        <f t="shared" si="3"/>
        <v>High</v>
      </c>
    </row>
    <row r="121" spans="1:26" x14ac:dyDescent="0.2">
      <c r="A121" t="s">
        <v>3865</v>
      </c>
      <c r="B121" t="s">
        <v>956</v>
      </c>
      <c r="C121" t="s">
        <v>662</v>
      </c>
      <c r="D121">
        <v>9000</v>
      </c>
      <c r="E121">
        <v>10185</v>
      </c>
      <c r="F121">
        <v>45</v>
      </c>
      <c r="G121">
        <v>0</v>
      </c>
      <c r="H121">
        <v>5.5</v>
      </c>
      <c r="I121">
        <v>178</v>
      </c>
      <c r="J121">
        <v>93</v>
      </c>
      <c r="K121">
        <v>25857987</v>
      </c>
      <c r="L121">
        <v>62000000</v>
      </c>
      <c r="M121" s="2">
        <f>VLOOKUP(A121,Sheet2!$A$1:G3845,2,0)</f>
        <v>38608</v>
      </c>
      <c r="N121" t="str">
        <f>VLOOKUP(A121,Sheet2!$A$1:G3845,3,0)</f>
        <v>Color</v>
      </c>
      <c r="O121" t="str">
        <f>VLOOKUP(A121,Sheet2!$A$1:G3845,4,0)</f>
        <v>Action</v>
      </c>
      <c r="P121" t="str">
        <f>VLOOKUP(A121,Sheet2!$A$1:G3845,5,0)</f>
        <v>English</v>
      </c>
      <c r="Q121" t="str">
        <f>VLOOKUP(A121,Sheet2!$A$1:G3845,6,0)</f>
        <v>USA</v>
      </c>
      <c r="R121" t="str">
        <f>VLOOKUP(A121,Sheet2!$A$1:G3845,7,0)</f>
        <v>PG-13</v>
      </c>
      <c r="S121" t="str">
        <f>IF(Table19[[#This Row],[Language]]="English","English","Other language")</f>
        <v>English</v>
      </c>
      <c r="T121">
        <f>Table19[[#This Row],[Gross Revenue]]-Table19[[#This Row],[Budget]]</f>
        <v>-36142013</v>
      </c>
      <c r="U121" s="1">
        <f>(Table19[[#This Row],[Gross Revenue]]/Table19[[#This Row],[Budget]])-1</f>
        <v>-0.58293569354838715</v>
      </c>
      <c r="V121" t="str">
        <f t="shared" si="2"/>
        <v>90-110 minutes</v>
      </c>
      <c r="W121">
        <f>Table19[[#This Row],[Profit]]/Table19[[#This Row],[Budget]]*100</f>
        <v>-58.293569354838716</v>
      </c>
      <c r="X121">
        <v>-1289919.5</v>
      </c>
      <c r="Y121">
        <v>-4.8151417500000002E-2</v>
      </c>
      <c r="Z121" t="str">
        <f t="shared" si="3"/>
        <v>High</v>
      </c>
    </row>
    <row r="122" spans="1:26" x14ac:dyDescent="0.2">
      <c r="A122" t="s">
        <v>3544</v>
      </c>
      <c r="B122" t="s">
        <v>513</v>
      </c>
      <c r="C122" t="s">
        <v>514</v>
      </c>
      <c r="D122">
        <v>16000</v>
      </c>
      <c r="E122">
        <v>28987</v>
      </c>
      <c r="F122">
        <v>79</v>
      </c>
      <c r="G122">
        <v>261</v>
      </c>
      <c r="H122">
        <v>4.9000000000000004</v>
      </c>
      <c r="I122">
        <v>72</v>
      </c>
      <c r="J122">
        <v>99</v>
      </c>
      <c r="K122">
        <v>10719367</v>
      </c>
      <c r="L122">
        <v>25000000</v>
      </c>
      <c r="M122" s="2">
        <f>VLOOKUP(A122,Sheet2!$A$1:G3846,2,0)</f>
        <v>37297</v>
      </c>
      <c r="N122" t="str">
        <f>VLOOKUP(A122,Sheet2!$A$1:G3846,3,0)</f>
        <v>Color</v>
      </c>
      <c r="O122" t="str">
        <f>VLOOKUP(A122,Sheet2!$A$1:G3846,4,0)</f>
        <v>Drama</v>
      </c>
      <c r="P122" t="str">
        <f>VLOOKUP(A122,Sheet2!$A$1:G3846,5,0)</f>
        <v>English</v>
      </c>
      <c r="Q122" t="str">
        <f>VLOOKUP(A122,Sheet2!$A$1:G3846,6,0)</f>
        <v>USA</v>
      </c>
      <c r="R122" t="str">
        <f>VLOOKUP(A122,Sheet2!$A$1:G3846,7,0)</f>
        <v>PG-13</v>
      </c>
      <c r="S122" t="str">
        <f>IF(Table19[[#This Row],[Language]]="English","English","Other language")</f>
        <v>English</v>
      </c>
      <c r="T122">
        <f>Table19[[#This Row],[Gross Revenue]]-Table19[[#This Row],[Budget]]</f>
        <v>-14280633</v>
      </c>
      <c r="U122" s="1">
        <f>(Table19[[#This Row],[Gross Revenue]]/Table19[[#This Row],[Budget]])-1</f>
        <v>-0.57122531999999993</v>
      </c>
      <c r="V122" t="str">
        <f t="shared" si="2"/>
        <v>90-110 minutes</v>
      </c>
      <c r="W122">
        <f>Table19[[#This Row],[Profit]]/Table19[[#This Row],[Budget]]*100</f>
        <v>-57.122532000000007</v>
      </c>
      <c r="X122">
        <v>-434215.5</v>
      </c>
      <c r="Y122">
        <v>-0.10115100772200772</v>
      </c>
      <c r="Z122" t="str">
        <f t="shared" si="3"/>
        <v>Medium</v>
      </c>
    </row>
    <row r="123" spans="1:26" x14ac:dyDescent="0.2">
      <c r="A123" t="s">
        <v>3581</v>
      </c>
      <c r="B123" t="s">
        <v>572</v>
      </c>
      <c r="C123" t="s">
        <v>573</v>
      </c>
      <c r="D123">
        <v>327</v>
      </c>
      <c r="E123">
        <v>561</v>
      </c>
      <c r="F123">
        <v>309</v>
      </c>
      <c r="G123">
        <v>13000</v>
      </c>
      <c r="H123">
        <v>5</v>
      </c>
      <c r="I123">
        <v>180</v>
      </c>
      <c r="J123">
        <v>106</v>
      </c>
      <c r="K123">
        <v>28064226</v>
      </c>
      <c r="L123">
        <v>35000000</v>
      </c>
      <c r="M123" s="2">
        <f>VLOOKUP(A123,Sheet2!$A$1:G3847,2,0)</f>
        <v>40642</v>
      </c>
      <c r="N123" t="str">
        <f>VLOOKUP(A123,Sheet2!$A$1:G3847,3,0)</f>
        <v>Color</v>
      </c>
      <c r="O123" t="str">
        <f>VLOOKUP(A123,Sheet2!$A$1:G3847,4,0)</f>
        <v>Action</v>
      </c>
      <c r="P123" t="str">
        <f>VLOOKUP(A123,Sheet2!$A$1:G3847,5,0)</f>
        <v>English</v>
      </c>
      <c r="Q123" t="str">
        <f>VLOOKUP(A123,Sheet2!$A$1:G3847,6,0)</f>
        <v>USA</v>
      </c>
      <c r="R123" t="str">
        <f>VLOOKUP(A123,Sheet2!$A$1:G3847,7,0)</f>
        <v>PG-13</v>
      </c>
      <c r="S123" t="str">
        <f>IF(Table19[[#This Row],[Language]]="English","English","Other language")</f>
        <v>English</v>
      </c>
      <c r="T123">
        <f>Table19[[#This Row],[Gross Revenue]]-Table19[[#This Row],[Budget]]</f>
        <v>-6935774</v>
      </c>
      <c r="U123" s="1">
        <f>(Table19[[#This Row],[Gross Revenue]]/Table19[[#This Row],[Budget]])-1</f>
        <v>-0.19816497142857148</v>
      </c>
      <c r="V123" t="str">
        <f t="shared" si="2"/>
        <v>90-110 minutes</v>
      </c>
      <c r="W123">
        <f>Table19[[#This Row],[Profit]]/Table19[[#This Row],[Budget]]*100</f>
        <v>-19.816497142857141</v>
      </c>
      <c r="X123">
        <v>-1289919.5</v>
      </c>
      <c r="Y123">
        <v>-4.8151417500000002E-2</v>
      </c>
      <c r="Z123" t="str">
        <f t="shared" si="3"/>
        <v>Medium</v>
      </c>
    </row>
    <row r="124" spans="1:26" x14ac:dyDescent="0.2">
      <c r="A124" t="s">
        <v>6168</v>
      </c>
      <c r="B124" t="s">
        <v>1657</v>
      </c>
      <c r="C124" t="s">
        <v>2784</v>
      </c>
      <c r="D124">
        <v>844</v>
      </c>
      <c r="E124">
        <v>846</v>
      </c>
      <c r="F124">
        <v>19</v>
      </c>
      <c r="G124">
        <v>260</v>
      </c>
      <c r="H124">
        <v>7.3</v>
      </c>
      <c r="I124">
        <v>28</v>
      </c>
      <c r="J124">
        <v>106</v>
      </c>
      <c r="K124">
        <v>64148</v>
      </c>
      <c r="L124">
        <v>6500000</v>
      </c>
      <c r="M124" s="2">
        <f>VLOOKUP(A124,Sheet2!$A$1:G3848,2,0)</f>
        <v>36567</v>
      </c>
      <c r="N124" t="str">
        <f>VLOOKUP(A124,Sheet2!$A$1:G3848,3,0)</f>
        <v>Color</v>
      </c>
      <c r="O124" t="str">
        <f>VLOOKUP(A124,Sheet2!$A$1:G3848,4,0)</f>
        <v>Drama</v>
      </c>
      <c r="P124" t="str">
        <f>VLOOKUP(A124,Sheet2!$A$1:G3848,5,0)</f>
        <v>English</v>
      </c>
      <c r="Q124" t="str">
        <f>VLOOKUP(A124,Sheet2!$A$1:G3848,6,0)</f>
        <v>UK</v>
      </c>
      <c r="R124">
        <f>VLOOKUP(A124,Sheet2!$A$1:G3848,7,0)</f>
        <v>0</v>
      </c>
      <c r="S124" t="str">
        <f>IF(Table19[[#This Row],[Language]]="English","English","Other language")</f>
        <v>English</v>
      </c>
      <c r="T124">
        <f>Table19[[#This Row],[Gross Revenue]]-Table19[[#This Row],[Budget]]</f>
        <v>-6435852</v>
      </c>
      <c r="U124" s="1">
        <f>(Table19[[#This Row],[Gross Revenue]]/Table19[[#This Row],[Budget]])-1</f>
        <v>-0.99013107692307689</v>
      </c>
      <c r="V124" t="str">
        <f t="shared" si="2"/>
        <v>90-110 minutes</v>
      </c>
      <c r="W124">
        <f>Table19[[#This Row],[Profit]]/Table19[[#This Row],[Budget]]*100</f>
        <v>-99.013107692307685</v>
      </c>
      <c r="X124">
        <v>-434215.5</v>
      </c>
      <c r="Y124">
        <v>-0.10115100772200772</v>
      </c>
      <c r="Z124" t="str">
        <f t="shared" si="3"/>
        <v>Low</v>
      </c>
    </row>
    <row r="125" spans="1:26" x14ac:dyDescent="0.2">
      <c r="A125" t="s">
        <v>5966</v>
      </c>
      <c r="B125" t="s">
        <v>2646</v>
      </c>
      <c r="C125" t="s">
        <v>403</v>
      </c>
      <c r="D125">
        <v>66</v>
      </c>
      <c r="E125">
        <v>74</v>
      </c>
      <c r="F125">
        <v>129</v>
      </c>
      <c r="G125">
        <v>0</v>
      </c>
      <c r="H125">
        <v>7.1</v>
      </c>
      <c r="I125">
        <v>158</v>
      </c>
      <c r="J125">
        <v>101</v>
      </c>
      <c r="K125">
        <v>40566655</v>
      </c>
      <c r="L125">
        <v>30000000</v>
      </c>
      <c r="M125" s="2">
        <f>VLOOKUP(A125,Sheet2!$A$1:G3849,2,0)</f>
        <v>37424</v>
      </c>
      <c r="N125" t="str">
        <f>VLOOKUP(A125,Sheet2!$A$1:G3849,3,0)</f>
        <v>Color</v>
      </c>
      <c r="O125" t="str">
        <f>VLOOKUP(A125,Sheet2!$A$1:G3849,4,0)</f>
        <v>Comedy</v>
      </c>
      <c r="P125" t="str">
        <f>VLOOKUP(A125,Sheet2!$A$1:G3849,5,0)</f>
        <v>English</v>
      </c>
      <c r="Q125" t="str">
        <f>VLOOKUP(A125,Sheet2!$A$1:G3849,6,0)</f>
        <v>UK</v>
      </c>
      <c r="R125" t="str">
        <f>VLOOKUP(A125,Sheet2!$A$1:G3849,7,0)</f>
        <v>PG-13</v>
      </c>
      <c r="S125" t="str">
        <f>IF(Table19[[#This Row],[Language]]="English","English","Other language")</f>
        <v>English</v>
      </c>
      <c r="T125">
        <f>Table19[[#This Row],[Gross Revenue]]-Table19[[#This Row],[Budget]]</f>
        <v>10566655</v>
      </c>
      <c r="U125" s="1">
        <f>(Table19[[#This Row],[Gross Revenue]]/Table19[[#This Row],[Budget]])-1</f>
        <v>0.35222183333333335</v>
      </c>
      <c r="V125" t="str">
        <f t="shared" si="2"/>
        <v>90-110 minutes</v>
      </c>
      <c r="W125">
        <f>Table19[[#This Row],[Profit]]/Table19[[#This Row],[Budget]]*100</f>
        <v>35.222183333333334</v>
      </c>
      <c r="X125">
        <v>1637763</v>
      </c>
      <c r="Y125">
        <v>0.19178668286445014</v>
      </c>
      <c r="Z125" t="str">
        <f t="shared" si="3"/>
        <v>Medium</v>
      </c>
    </row>
    <row r="126" spans="1:26" x14ac:dyDescent="0.2">
      <c r="A126" t="s">
        <v>4535</v>
      </c>
      <c r="B126" t="s">
        <v>1444</v>
      </c>
      <c r="C126" t="s">
        <v>656</v>
      </c>
      <c r="D126">
        <v>833</v>
      </c>
      <c r="E126">
        <v>2800</v>
      </c>
      <c r="F126">
        <v>38</v>
      </c>
      <c r="G126">
        <v>0</v>
      </c>
      <c r="H126">
        <v>6.1</v>
      </c>
      <c r="I126">
        <v>90</v>
      </c>
      <c r="J126">
        <v>100</v>
      </c>
      <c r="K126">
        <v>48637684</v>
      </c>
      <c r="L126">
        <v>12500000</v>
      </c>
      <c r="M126" s="2">
        <f>VLOOKUP(A126,Sheet2!$A$1:G3850,2,0)</f>
        <v>41713</v>
      </c>
      <c r="N126" t="str">
        <f>VLOOKUP(A126,Sheet2!$A$1:G3850,3,0)</f>
        <v>Color</v>
      </c>
      <c r="O126" t="str">
        <f>VLOOKUP(A126,Sheet2!$A$1:G3850,4,0)</f>
        <v>Comedy</v>
      </c>
      <c r="P126" t="str">
        <f>VLOOKUP(A126,Sheet2!$A$1:G3850,5,0)</f>
        <v>English</v>
      </c>
      <c r="Q126" t="str">
        <f>VLOOKUP(A126,Sheet2!$A$1:G3850,6,0)</f>
        <v>USA</v>
      </c>
      <c r="R126" t="str">
        <f>VLOOKUP(A126,Sheet2!$A$1:G3850,7,0)</f>
        <v>R</v>
      </c>
      <c r="S126" t="str">
        <f>IF(Table19[[#This Row],[Language]]="English","English","Other language")</f>
        <v>English</v>
      </c>
      <c r="T126">
        <f>Table19[[#This Row],[Gross Revenue]]-Table19[[#This Row],[Budget]]</f>
        <v>36137684</v>
      </c>
      <c r="U126" s="1">
        <f>(Table19[[#This Row],[Gross Revenue]]/Table19[[#This Row],[Budget]])-1</f>
        <v>2.8910147199999998</v>
      </c>
      <c r="V126" t="str">
        <f t="shared" si="2"/>
        <v>90-110 minutes</v>
      </c>
      <c r="W126">
        <f>Table19[[#This Row],[Profit]]/Table19[[#This Row],[Budget]]*100</f>
        <v>289.101472</v>
      </c>
      <c r="X126">
        <v>1637763</v>
      </c>
      <c r="Y126">
        <v>0.19178668286445014</v>
      </c>
      <c r="Z126" t="str">
        <f t="shared" si="3"/>
        <v>Low</v>
      </c>
    </row>
    <row r="127" spans="1:26" x14ac:dyDescent="0.2">
      <c r="A127" t="s">
        <v>6121</v>
      </c>
      <c r="B127" t="s">
        <v>2219</v>
      </c>
      <c r="C127" t="s">
        <v>2750</v>
      </c>
      <c r="D127">
        <v>442</v>
      </c>
      <c r="E127">
        <v>1556</v>
      </c>
      <c r="F127">
        <v>729</v>
      </c>
      <c r="G127">
        <v>0</v>
      </c>
      <c r="H127">
        <v>7.2</v>
      </c>
      <c r="I127">
        <v>217</v>
      </c>
      <c r="J127">
        <v>125</v>
      </c>
      <c r="K127">
        <v>65010106</v>
      </c>
      <c r="L127">
        <v>30000000</v>
      </c>
      <c r="M127" s="2">
        <f>VLOOKUP(A127,Sheet2!$A$1:G3851,2,0)</f>
        <v>37405</v>
      </c>
      <c r="N127" t="str">
        <f>VLOOKUP(A127,Sheet2!$A$1:G3851,3,0)</f>
        <v>Color</v>
      </c>
      <c r="O127" t="str">
        <f>VLOOKUP(A127,Sheet2!$A$1:G3851,4,0)</f>
        <v>Comedy</v>
      </c>
      <c r="P127" t="str">
        <f>VLOOKUP(A127,Sheet2!$A$1:G3851,5,0)</f>
        <v>English</v>
      </c>
      <c r="Q127" t="str">
        <f>VLOOKUP(A127,Sheet2!$A$1:G3851,6,0)</f>
        <v>USA</v>
      </c>
      <c r="R127" t="str">
        <f>VLOOKUP(A127,Sheet2!$A$1:G3851,7,0)</f>
        <v>R</v>
      </c>
      <c r="S127" t="str">
        <f>IF(Table19[[#This Row],[Language]]="English","English","Other language")</f>
        <v>English</v>
      </c>
      <c r="T127">
        <f>Table19[[#This Row],[Gross Revenue]]-Table19[[#This Row],[Budget]]</f>
        <v>35010106</v>
      </c>
      <c r="U127" s="1">
        <f>(Table19[[#This Row],[Gross Revenue]]/Table19[[#This Row],[Budget]])-1</f>
        <v>1.1670035333333333</v>
      </c>
      <c r="V127" t="str">
        <f t="shared" si="2"/>
        <v>111-130 minutes</v>
      </c>
      <c r="W127">
        <f>Table19[[#This Row],[Profit]]/Table19[[#This Row],[Budget]]*100</f>
        <v>116.70035333333333</v>
      </c>
      <c r="X127">
        <v>1637763</v>
      </c>
      <c r="Y127">
        <v>0.19178668286445014</v>
      </c>
      <c r="Z127" t="str">
        <f t="shared" si="3"/>
        <v>Medium</v>
      </c>
    </row>
    <row r="128" spans="1:26" x14ac:dyDescent="0.2">
      <c r="A128" t="s">
        <v>6723</v>
      </c>
      <c r="B128" t="s">
        <v>3098</v>
      </c>
      <c r="C128" t="s">
        <v>3049</v>
      </c>
      <c r="D128">
        <v>565</v>
      </c>
      <c r="E128">
        <v>1595</v>
      </c>
      <c r="F128">
        <v>628</v>
      </c>
      <c r="G128">
        <v>105000</v>
      </c>
      <c r="H128">
        <v>7.8</v>
      </c>
      <c r="I128">
        <v>274</v>
      </c>
      <c r="J128">
        <v>123</v>
      </c>
      <c r="K128">
        <v>15294553</v>
      </c>
      <c r="L128">
        <v>12000000</v>
      </c>
      <c r="M128" s="2">
        <f>VLOOKUP(A128,Sheet2!$A$1:G3852,2,0)</f>
        <v>41385</v>
      </c>
      <c r="N128" t="str">
        <f>VLOOKUP(A128,Sheet2!$A$1:G3852,3,0)</f>
        <v>Color</v>
      </c>
      <c r="O128" t="str">
        <f>VLOOKUP(A128,Sheet2!$A$1:G3852,4,0)</f>
        <v>Drama</v>
      </c>
      <c r="P128" t="str">
        <f>VLOOKUP(A128,Sheet2!$A$1:G3852,5,0)</f>
        <v>English</v>
      </c>
      <c r="Q128" t="str">
        <f>VLOOKUP(A128,Sheet2!$A$1:G3852,6,0)</f>
        <v>UK</v>
      </c>
      <c r="R128" t="str">
        <f>VLOOKUP(A128,Sheet2!$A$1:G3852,7,0)</f>
        <v>R</v>
      </c>
      <c r="S128" t="str">
        <f>IF(Table19[[#This Row],[Language]]="English","English","Other language")</f>
        <v>English</v>
      </c>
      <c r="T128">
        <f>Table19[[#This Row],[Gross Revenue]]-Table19[[#This Row],[Budget]]</f>
        <v>3294553</v>
      </c>
      <c r="U128" s="1">
        <f>(Table19[[#This Row],[Gross Revenue]]/Table19[[#This Row],[Budget]])-1</f>
        <v>0.2745460833333333</v>
      </c>
      <c r="V128" t="str">
        <f t="shared" si="2"/>
        <v>111-130 minutes</v>
      </c>
      <c r="W128">
        <f>Table19[[#This Row],[Profit]]/Table19[[#This Row],[Budget]]*100</f>
        <v>27.454608333333336</v>
      </c>
      <c r="X128">
        <v>-434215.5</v>
      </c>
      <c r="Y128">
        <v>-0.10115100772200772</v>
      </c>
      <c r="Z128" t="str">
        <f t="shared" si="3"/>
        <v>Low</v>
      </c>
    </row>
    <row r="129" spans="1:26" x14ac:dyDescent="0.2">
      <c r="A129" t="s">
        <v>4228</v>
      </c>
      <c r="B129" t="s">
        <v>333</v>
      </c>
      <c r="C129" t="s">
        <v>1352</v>
      </c>
      <c r="D129">
        <v>3000</v>
      </c>
      <c r="E129">
        <v>8281</v>
      </c>
      <c r="F129">
        <v>335</v>
      </c>
      <c r="G129">
        <v>98000</v>
      </c>
      <c r="H129">
        <v>5.9</v>
      </c>
      <c r="I129">
        <v>393</v>
      </c>
      <c r="J129">
        <v>105</v>
      </c>
      <c r="K129">
        <v>37516013</v>
      </c>
      <c r="L129">
        <v>69000000</v>
      </c>
      <c r="M129" s="2">
        <f>VLOOKUP(A129,Sheet2!$A$1:G3853,2,0)</f>
        <v>41168</v>
      </c>
      <c r="N129" t="str">
        <f>VLOOKUP(A129,Sheet2!$A$1:G3853,3,0)</f>
        <v>Color</v>
      </c>
      <c r="O129" t="str">
        <f>VLOOKUP(A129,Sheet2!$A$1:G3853,4,0)</f>
        <v>Action</v>
      </c>
      <c r="P129" t="str">
        <f>VLOOKUP(A129,Sheet2!$A$1:G3853,5,0)</f>
        <v>English</v>
      </c>
      <c r="Q129" t="str">
        <f>VLOOKUP(A129,Sheet2!$A$1:G3853,6,0)</f>
        <v>USA</v>
      </c>
      <c r="R129" t="str">
        <f>VLOOKUP(A129,Sheet2!$A$1:G3853,7,0)</f>
        <v>R</v>
      </c>
      <c r="S129" t="str">
        <f>IF(Table19[[#This Row],[Language]]="English","English","Other language")</f>
        <v>English</v>
      </c>
      <c r="T129">
        <f>Table19[[#This Row],[Gross Revenue]]-Table19[[#This Row],[Budget]]</f>
        <v>-31483987</v>
      </c>
      <c r="U129" s="1">
        <f>(Table19[[#This Row],[Gross Revenue]]/Table19[[#This Row],[Budget]])-1</f>
        <v>-0.4562896666666667</v>
      </c>
      <c r="V129" t="str">
        <f t="shared" si="2"/>
        <v>90-110 minutes</v>
      </c>
      <c r="W129">
        <f>Table19[[#This Row],[Profit]]/Table19[[#This Row],[Budget]]*100</f>
        <v>-45.628966666666663</v>
      </c>
      <c r="X129">
        <v>-1289919.5</v>
      </c>
      <c r="Y129">
        <v>-4.8151417500000002E-2</v>
      </c>
      <c r="Z129" t="str">
        <f t="shared" si="3"/>
        <v>High</v>
      </c>
    </row>
    <row r="130" spans="1:26" x14ac:dyDescent="0.2">
      <c r="A130" t="s">
        <v>5379</v>
      </c>
      <c r="B130" t="s">
        <v>1356</v>
      </c>
      <c r="C130" t="s">
        <v>1356</v>
      </c>
      <c r="D130">
        <v>16000</v>
      </c>
      <c r="E130">
        <v>19139</v>
      </c>
      <c r="F130">
        <v>16000</v>
      </c>
      <c r="G130">
        <v>1000</v>
      </c>
      <c r="H130">
        <v>6.7</v>
      </c>
      <c r="I130">
        <v>76</v>
      </c>
      <c r="J130">
        <v>121</v>
      </c>
      <c r="K130">
        <v>50007168</v>
      </c>
      <c r="L130">
        <v>50000000</v>
      </c>
      <c r="M130" s="2">
        <f>VLOOKUP(A130,Sheet2!$A$1:G3854,2,0)</f>
        <v>35763</v>
      </c>
      <c r="N130" t="str">
        <f>VLOOKUP(A130,Sheet2!$A$1:G3854,3,0)</f>
        <v>Color</v>
      </c>
      <c r="O130" t="str">
        <f>VLOOKUP(A130,Sheet2!$A$1:G3854,4,0)</f>
        <v>Action</v>
      </c>
      <c r="P130" t="str">
        <f>VLOOKUP(A130,Sheet2!$A$1:G3854,5,0)</f>
        <v>English</v>
      </c>
      <c r="Q130" t="str">
        <f>VLOOKUP(A130,Sheet2!$A$1:G3854,6,0)</f>
        <v>USA</v>
      </c>
      <c r="R130" t="str">
        <f>VLOOKUP(A130,Sheet2!$A$1:G3854,7,0)</f>
        <v>R</v>
      </c>
      <c r="S130" t="str">
        <f>IF(Table19[[#This Row],[Language]]="English","English","Other language")</f>
        <v>English</v>
      </c>
      <c r="T130">
        <f>Table19[[#This Row],[Gross Revenue]]-Table19[[#This Row],[Budget]]</f>
        <v>7168</v>
      </c>
      <c r="U130" s="1">
        <f>(Table19[[#This Row],[Gross Revenue]]/Table19[[#This Row],[Budget]])-1</f>
        <v>1.4336000000003679E-4</v>
      </c>
      <c r="V130" t="str">
        <f t="shared" ref="V130:V193" si="4">IF(J130="","",IF(J130&lt;90,"&lt;90 minutes",IF(J130&lt;=110,"90-110 minutes",IF(J130&lt;=130,"111-130 minutes",IF(J130&lt;=150,"131-150 minutes","&gt;150 minutes")))))</f>
        <v>111-130 minutes</v>
      </c>
      <c r="W130">
        <f>Table19[[#This Row],[Profit]]/Table19[[#This Row],[Budget]]*100</f>
        <v>1.4336000000000002E-2</v>
      </c>
      <c r="X130">
        <v>-1289919.5</v>
      </c>
      <c r="Y130">
        <v>-4.8151417500000002E-2</v>
      </c>
      <c r="Z130" t="str">
        <f t="shared" ref="Z130:Z193" si="5">IF(L130="","",IF(L130&lt;=$AA$26,"Low",IF(L130&lt;=$AA$28,"Medium","High")))</f>
        <v>High</v>
      </c>
    </row>
    <row r="131" spans="1:26" x14ac:dyDescent="0.2">
      <c r="A131" t="s">
        <v>5725</v>
      </c>
      <c r="B131" t="s">
        <v>2483</v>
      </c>
      <c r="C131" t="s">
        <v>877</v>
      </c>
      <c r="D131">
        <v>759</v>
      </c>
      <c r="E131">
        <v>2462</v>
      </c>
      <c r="F131">
        <v>293</v>
      </c>
      <c r="G131">
        <v>0</v>
      </c>
      <c r="H131">
        <v>6.9</v>
      </c>
      <c r="I131">
        <v>61</v>
      </c>
      <c r="J131">
        <v>78</v>
      </c>
      <c r="K131">
        <v>72217000</v>
      </c>
      <c r="L131">
        <v>12000000</v>
      </c>
      <c r="M131" s="2">
        <f>VLOOKUP(A131,Sheet2!$A$1:G3855,2,0)</f>
        <v>34608</v>
      </c>
      <c r="N131" t="str">
        <f>VLOOKUP(A131,Sheet2!$A$1:G3855,3,0)</f>
        <v>Color</v>
      </c>
      <c r="O131" t="str">
        <f>VLOOKUP(A131,Sheet2!$A$1:G3855,4,0)</f>
        <v>Comedy</v>
      </c>
      <c r="P131" t="str">
        <f>VLOOKUP(A131,Sheet2!$A$1:G3855,5,0)</f>
        <v>English</v>
      </c>
      <c r="Q131" t="str">
        <f>VLOOKUP(A131,Sheet2!$A$1:G3855,6,0)</f>
        <v>USA</v>
      </c>
      <c r="R131" t="str">
        <f>VLOOKUP(A131,Sheet2!$A$1:G3855,7,0)</f>
        <v>PG-13</v>
      </c>
      <c r="S131" t="str">
        <f>IF(Table19[[#This Row],[Language]]="English","English","Other language")</f>
        <v>English</v>
      </c>
      <c r="T131">
        <f>Table19[[#This Row],[Gross Revenue]]-Table19[[#This Row],[Budget]]</f>
        <v>60217000</v>
      </c>
      <c r="U131" s="1">
        <f>(Table19[[#This Row],[Gross Revenue]]/Table19[[#This Row],[Budget]])-1</f>
        <v>5.0180833333333332</v>
      </c>
      <c r="V131" t="str">
        <f t="shared" si="4"/>
        <v>&lt;90 minutes</v>
      </c>
      <c r="W131">
        <f>Table19[[#This Row],[Profit]]/Table19[[#This Row],[Budget]]*100</f>
        <v>501.80833333333334</v>
      </c>
      <c r="X131">
        <v>1637763</v>
      </c>
      <c r="Y131">
        <v>0.19178668286445014</v>
      </c>
      <c r="Z131" t="str">
        <f t="shared" si="5"/>
        <v>Low</v>
      </c>
    </row>
    <row r="132" spans="1:26" x14ac:dyDescent="0.2">
      <c r="A132" t="s">
        <v>4815</v>
      </c>
      <c r="B132" t="s">
        <v>1818</v>
      </c>
      <c r="C132" t="s">
        <v>1094</v>
      </c>
      <c r="D132">
        <v>531</v>
      </c>
      <c r="E132">
        <v>2203</v>
      </c>
      <c r="F132">
        <v>176</v>
      </c>
      <c r="G132">
        <v>0</v>
      </c>
      <c r="H132">
        <v>6.3</v>
      </c>
      <c r="I132">
        <v>59</v>
      </c>
      <c r="J132">
        <v>90</v>
      </c>
      <c r="K132">
        <v>108360000</v>
      </c>
      <c r="L132">
        <v>30000000</v>
      </c>
      <c r="M132" s="2">
        <f>VLOOKUP(A132,Sheet2!$A$1:G3856,2,0)</f>
        <v>34981</v>
      </c>
      <c r="N132" t="str">
        <f>VLOOKUP(A132,Sheet2!$A$1:G3856,3,0)</f>
        <v>Color</v>
      </c>
      <c r="O132" t="str">
        <f>VLOOKUP(A132,Sheet2!$A$1:G3856,4,0)</f>
        <v>Adventure</v>
      </c>
      <c r="P132" t="str">
        <f>VLOOKUP(A132,Sheet2!$A$1:G3856,5,0)</f>
        <v>English</v>
      </c>
      <c r="Q132" t="str">
        <f>VLOOKUP(A132,Sheet2!$A$1:G3856,6,0)</f>
        <v>USA</v>
      </c>
      <c r="R132" t="str">
        <f>VLOOKUP(A132,Sheet2!$A$1:G3856,7,0)</f>
        <v>PG-13</v>
      </c>
      <c r="S132" t="str">
        <f>IF(Table19[[#This Row],[Language]]="English","English","Other language")</f>
        <v>English</v>
      </c>
      <c r="T132">
        <f>Table19[[#This Row],[Gross Revenue]]-Table19[[#This Row],[Budget]]</f>
        <v>78360000</v>
      </c>
      <c r="U132" s="1">
        <f>(Table19[[#This Row],[Gross Revenue]]/Table19[[#This Row],[Budget]])-1</f>
        <v>2.6120000000000001</v>
      </c>
      <c r="V132" t="str">
        <f t="shared" si="4"/>
        <v>90-110 minutes</v>
      </c>
      <c r="W132">
        <f>Table19[[#This Row],[Profit]]/Table19[[#This Row],[Budget]]*100</f>
        <v>261.2</v>
      </c>
      <c r="X132">
        <v>3892693.5</v>
      </c>
      <c r="Y132">
        <v>0.11726928571428571</v>
      </c>
      <c r="Z132" t="str">
        <f t="shared" si="5"/>
        <v>Medium</v>
      </c>
    </row>
    <row r="133" spans="1:26" x14ac:dyDescent="0.2">
      <c r="A133" t="s">
        <v>6321</v>
      </c>
      <c r="B133" t="s">
        <v>2868</v>
      </c>
      <c r="C133" t="s">
        <v>846</v>
      </c>
      <c r="D133">
        <v>5000</v>
      </c>
      <c r="E133">
        <v>5405</v>
      </c>
      <c r="F133">
        <v>278</v>
      </c>
      <c r="G133">
        <v>14000</v>
      </c>
      <c r="H133">
        <v>7.4</v>
      </c>
      <c r="I133">
        <v>156</v>
      </c>
      <c r="J133">
        <v>133</v>
      </c>
      <c r="K133">
        <v>24343673</v>
      </c>
      <c r="L133">
        <v>45000000</v>
      </c>
      <c r="M133" s="2">
        <f>VLOOKUP(A133,Sheet2!$A$1:G3857,2,0)</f>
        <v>39274</v>
      </c>
      <c r="N133" t="str">
        <f>VLOOKUP(A133,Sheet2!$A$1:G3857,3,0)</f>
        <v>Color</v>
      </c>
      <c r="O133" t="str">
        <f>VLOOKUP(A133,Sheet2!$A$1:G3857,4,0)</f>
        <v>Drama</v>
      </c>
      <c r="P133" t="str">
        <f>VLOOKUP(A133,Sheet2!$A$1:G3857,5,0)</f>
        <v>English</v>
      </c>
      <c r="Q133" t="str">
        <f>VLOOKUP(A133,Sheet2!$A$1:G3857,6,0)</f>
        <v>USA</v>
      </c>
      <c r="R133" t="str">
        <f>VLOOKUP(A133,Sheet2!$A$1:G3857,7,0)</f>
        <v>PG-13</v>
      </c>
      <c r="S133" t="str">
        <f>IF(Table19[[#This Row],[Language]]="English","English","Other language")</f>
        <v>English</v>
      </c>
      <c r="T133">
        <f>Table19[[#This Row],[Gross Revenue]]-Table19[[#This Row],[Budget]]</f>
        <v>-20656327</v>
      </c>
      <c r="U133" s="1">
        <f>(Table19[[#This Row],[Gross Revenue]]/Table19[[#This Row],[Budget]])-1</f>
        <v>-0.45902948888888884</v>
      </c>
      <c r="V133" t="str">
        <f t="shared" si="4"/>
        <v>131-150 minutes</v>
      </c>
      <c r="W133">
        <f>Table19[[#This Row],[Profit]]/Table19[[#This Row],[Budget]]*100</f>
        <v>-45.902948888888886</v>
      </c>
      <c r="X133">
        <v>-434215.5</v>
      </c>
      <c r="Y133">
        <v>-0.10115100772200772</v>
      </c>
      <c r="Z133" t="str">
        <f t="shared" si="5"/>
        <v>High</v>
      </c>
    </row>
    <row r="134" spans="1:26" x14ac:dyDescent="0.2">
      <c r="A134" t="s">
        <v>5123</v>
      </c>
      <c r="B134" t="s">
        <v>2086</v>
      </c>
      <c r="C134" t="s">
        <v>2087</v>
      </c>
      <c r="D134">
        <v>93</v>
      </c>
      <c r="E134">
        <v>146</v>
      </c>
      <c r="F134">
        <v>16</v>
      </c>
      <c r="G134">
        <v>15000</v>
      </c>
      <c r="H134">
        <v>6.5</v>
      </c>
      <c r="I134">
        <v>216</v>
      </c>
      <c r="J134">
        <v>110</v>
      </c>
      <c r="K134">
        <v>70011073</v>
      </c>
      <c r="L134">
        <v>12000000</v>
      </c>
      <c r="M134" s="2">
        <f>VLOOKUP(A134,Sheet2!$A$1:G3858,2,0)</f>
        <v>41194</v>
      </c>
      <c r="N134" t="str">
        <f>VLOOKUP(A134,Sheet2!$A$1:G3858,3,0)</f>
        <v>Color</v>
      </c>
      <c r="O134" t="str">
        <f>VLOOKUP(A134,Sheet2!$A$1:G3858,4,0)</f>
        <v>Action</v>
      </c>
      <c r="P134" t="str">
        <f>VLOOKUP(A134,Sheet2!$A$1:G3858,5,0)</f>
        <v>English</v>
      </c>
      <c r="Q134" t="str">
        <f>VLOOKUP(A134,Sheet2!$A$1:G3858,6,0)</f>
        <v>USA</v>
      </c>
      <c r="R134" t="str">
        <f>VLOOKUP(A134,Sheet2!$A$1:G3858,7,0)</f>
        <v>R</v>
      </c>
      <c r="S134" t="str">
        <f>IF(Table19[[#This Row],[Language]]="English","English","Other language")</f>
        <v>English</v>
      </c>
      <c r="T134">
        <f>Table19[[#This Row],[Gross Revenue]]-Table19[[#This Row],[Budget]]</f>
        <v>58011073</v>
      </c>
      <c r="U134" s="1">
        <f>(Table19[[#This Row],[Gross Revenue]]/Table19[[#This Row],[Budget]])-1</f>
        <v>4.834256083333333</v>
      </c>
      <c r="V134" t="str">
        <f t="shared" si="4"/>
        <v>90-110 minutes</v>
      </c>
      <c r="W134">
        <f>Table19[[#This Row],[Profit]]/Table19[[#This Row],[Budget]]*100</f>
        <v>483.42560833333329</v>
      </c>
      <c r="X134">
        <v>-1289919.5</v>
      </c>
      <c r="Y134">
        <v>-4.8151417500000002E-2</v>
      </c>
      <c r="Z134" t="str">
        <f t="shared" si="5"/>
        <v>Low</v>
      </c>
    </row>
    <row r="135" spans="1:26" x14ac:dyDescent="0.2">
      <c r="A135" t="s">
        <v>3695</v>
      </c>
      <c r="B135" t="s">
        <v>740</v>
      </c>
      <c r="C135" t="s">
        <v>741</v>
      </c>
      <c r="D135">
        <v>1000</v>
      </c>
      <c r="E135">
        <v>5282</v>
      </c>
      <c r="F135">
        <v>22</v>
      </c>
      <c r="G135">
        <v>978</v>
      </c>
      <c r="H135">
        <v>5.2</v>
      </c>
      <c r="I135">
        <v>35</v>
      </c>
      <c r="J135">
        <v>96</v>
      </c>
      <c r="K135">
        <v>20257000</v>
      </c>
      <c r="L135">
        <v>7000000</v>
      </c>
      <c r="M135" s="2">
        <f>VLOOKUP(A135,Sheet2!$A$1:G3859,2,0)</f>
        <v>32333</v>
      </c>
      <c r="N135" t="str">
        <f>VLOOKUP(A135,Sheet2!$A$1:G3859,3,0)</f>
        <v>Color</v>
      </c>
      <c r="O135" t="str">
        <f>VLOOKUP(A135,Sheet2!$A$1:G3859,4,0)</f>
        <v>Action</v>
      </c>
      <c r="P135" t="str">
        <f>VLOOKUP(A135,Sheet2!$A$1:G3859,5,0)</f>
        <v>English</v>
      </c>
      <c r="Q135" t="str">
        <f>VLOOKUP(A135,Sheet2!$A$1:G3859,6,0)</f>
        <v>USA</v>
      </c>
      <c r="R135" t="str">
        <f>VLOOKUP(A135,Sheet2!$A$1:G3859,7,0)</f>
        <v>R</v>
      </c>
      <c r="S135" t="str">
        <f>IF(Table19[[#This Row],[Language]]="English","English","Other language")</f>
        <v>English</v>
      </c>
      <c r="T135">
        <f>Table19[[#This Row],[Gross Revenue]]-Table19[[#This Row],[Budget]]</f>
        <v>13257000</v>
      </c>
      <c r="U135" s="1">
        <f>(Table19[[#This Row],[Gross Revenue]]/Table19[[#This Row],[Budget]])-1</f>
        <v>1.8938571428571427</v>
      </c>
      <c r="V135" t="str">
        <f t="shared" si="4"/>
        <v>90-110 minutes</v>
      </c>
      <c r="W135">
        <f>Table19[[#This Row],[Profit]]/Table19[[#This Row],[Budget]]*100</f>
        <v>189.3857142857143</v>
      </c>
      <c r="X135">
        <v>-1289919.5</v>
      </c>
      <c r="Y135">
        <v>-4.8151417500000002E-2</v>
      </c>
      <c r="Z135" t="str">
        <f t="shared" si="5"/>
        <v>Low</v>
      </c>
    </row>
    <row r="136" spans="1:26" x14ac:dyDescent="0.2">
      <c r="A136" t="s">
        <v>6639</v>
      </c>
      <c r="B136" t="s">
        <v>74</v>
      </c>
      <c r="C136" t="s">
        <v>2358</v>
      </c>
      <c r="D136">
        <v>12000</v>
      </c>
      <c r="E136">
        <v>25489</v>
      </c>
      <c r="F136">
        <v>0</v>
      </c>
      <c r="G136">
        <v>0</v>
      </c>
      <c r="H136">
        <v>7.7</v>
      </c>
      <c r="I136">
        <v>241</v>
      </c>
      <c r="J136">
        <v>81</v>
      </c>
      <c r="K136">
        <v>22245861</v>
      </c>
      <c r="L136">
        <v>19000000</v>
      </c>
      <c r="M136" s="2">
        <f>VLOOKUP(A136,Sheet2!$A$1:G3860,2,0)</f>
        <v>37359</v>
      </c>
      <c r="N136" t="str">
        <f>VLOOKUP(A136,Sheet2!$A$1:G3860,3,0)</f>
        <v>Color</v>
      </c>
      <c r="O136" t="str">
        <f>VLOOKUP(A136,Sheet2!$A$1:G3860,4,0)</f>
        <v>Comedy</v>
      </c>
      <c r="P136" t="str">
        <f>VLOOKUP(A136,Sheet2!$A$1:G3860,5,0)</f>
        <v>English</v>
      </c>
      <c r="Q136" t="str">
        <f>VLOOKUP(A136,Sheet2!$A$1:G3860,6,0)</f>
        <v>USA</v>
      </c>
      <c r="R136" t="str">
        <f>VLOOKUP(A136,Sheet2!$A$1:G3860,7,0)</f>
        <v>R</v>
      </c>
      <c r="S136" t="str">
        <f>IF(Table19[[#This Row],[Language]]="English","English","Other language")</f>
        <v>English</v>
      </c>
      <c r="T136">
        <f>Table19[[#This Row],[Gross Revenue]]-Table19[[#This Row],[Budget]]</f>
        <v>3245861</v>
      </c>
      <c r="U136" s="1">
        <f>(Table19[[#This Row],[Gross Revenue]]/Table19[[#This Row],[Budget]])-1</f>
        <v>0.17083478947368413</v>
      </c>
      <c r="V136" t="str">
        <f t="shared" si="4"/>
        <v>&lt;90 minutes</v>
      </c>
      <c r="W136">
        <f>Table19[[#This Row],[Profit]]/Table19[[#This Row],[Budget]]*100</f>
        <v>17.083478947368423</v>
      </c>
      <c r="X136">
        <v>1637763</v>
      </c>
      <c r="Y136">
        <v>0.19178668286445014</v>
      </c>
      <c r="Z136" t="str">
        <f t="shared" si="5"/>
        <v>Medium</v>
      </c>
    </row>
    <row r="137" spans="1:26" x14ac:dyDescent="0.2">
      <c r="A137" t="s">
        <v>3697</v>
      </c>
      <c r="B137" t="s">
        <v>599</v>
      </c>
      <c r="C137" t="s">
        <v>744</v>
      </c>
      <c r="D137">
        <v>1000</v>
      </c>
      <c r="E137">
        <v>2840</v>
      </c>
      <c r="F137">
        <v>23</v>
      </c>
      <c r="G137">
        <v>0</v>
      </c>
      <c r="H137">
        <v>5.2</v>
      </c>
      <c r="I137">
        <v>9</v>
      </c>
      <c r="J137">
        <v>106</v>
      </c>
      <c r="K137">
        <v>17382982</v>
      </c>
      <c r="L137">
        <v>5000000</v>
      </c>
      <c r="M137" s="2">
        <f>VLOOKUP(A137,Sheet2!$A$1:G3861,2,0)</f>
        <v>41735</v>
      </c>
      <c r="N137" t="str">
        <f>VLOOKUP(A137,Sheet2!$A$1:G3861,3,0)</f>
        <v>Color</v>
      </c>
      <c r="O137" t="str">
        <f>VLOOKUP(A137,Sheet2!$A$1:G3861,4,0)</f>
        <v>Drama</v>
      </c>
      <c r="P137" t="str">
        <f>VLOOKUP(A137,Sheet2!$A$1:G3861,5,0)</f>
        <v>Spanish</v>
      </c>
      <c r="Q137" t="str">
        <f>VLOOKUP(A137,Sheet2!$A$1:G3861,6,0)</f>
        <v>USA</v>
      </c>
      <c r="R137" t="str">
        <f>VLOOKUP(A137,Sheet2!$A$1:G3861,7,0)</f>
        <v>R</v>
      </c>
      <c r="S137" t="str">
        <f>IF(Table19[[#This Row],[Language]]="English","English","Other language")</f>
        <v>Other language</v>
      </c>
      <c r="T137">
        <f>Table19[[#This Row],[Gross Revenue]]-Table19[[#This Row],[Budget]]</f>
        <v>12382982</v>
      </c>
      <c r="U137" s="1">
        <f>(Table19[[#This Row],[Gross Revenue]]/Table19[[#This Row],[Budget]])-1</f>
        <v>2.4765964</v>
      </c>
      <c r="V137" t="str">
        <f t="shared" si="4"/>
        <v>90-110 minutes</v>
      </c>
      <c r="W137">
        <f>Table19[[#This Row],[Profit]]/Table19[[#This Row],[Budget]]*100</f>
        <v>247.65964</v>
      </c>
      <c r="X137">
        <v>-434215.5</v>
      </c>
      <c r="Y137">
        <v>-0.10115100772200772</v>
      </c>
      <c r="Z137" t="str">
        <f t="shared" si="5"/>
        <v>Low</v>
      </c>
    </row>
    <row r="138" spans="1:26" x14ac:dyDescent="0.2">
      <c r="A138" t="s">
        <v>4065</v>
      </c>
      <c r="B138" t="s">
        <v>1180</v>
      </c>
      <c r="C138" t="s">
        <v>951</v>
      </c>
      <c r="D138">
        <v>2000</v>
      </c>
      <c r="E138">
        <v>3004</v>
      </c>
      <c r="F138">
        <v>80</v>
      </c>
      <c r="G138">
        <v>5000</v>
      </c>
      <c r="H138">
        <v>5.7</v>
      </c>
      <c r="I138">
        <v>150</v>
      </c>
      <c r="J138">
        <v>107</v>
      </c>
      <c r="K138">
        <v>18004225</v>
      </c>
      <c r="L138">
        <v>13000000</v>
      </c>
      <c r="M138" s="2">
        <f>VLOOKUP(A138,Sheet2!$A$1:G3862,2,0)</f>
        <v>41461</v>
      </c>
      <c r="N138" t="str">
        <f>VLOOKUP(A138,Sheet2!$A$1:G3862,3,0)</f>
        <v>Color</v>
      </c>
      <c r="O138" t="str">
        <f>VLOOKUP(A138,Sheet2!$A$1:G3862,4,0)</f>
        <v>Comedy</v>
      </c>
      <c r="P138" t="str">
        <f>VLOOKUP(A138,Sheet2!$A$1:G3862,5,0)</f>
        <v>English</v>
      </c>
      <c r="Q138" t="str">
        <f>VLOOKUP(A138,Sheet2!$A$1:G3862,6,0)</f>
        <v>USA</v>
      </c>
      <c r="R138" t="str">
        <f>VLOOKUP(A138,Sheet2!$A$1:G3862,7,0)</f>
        <v>PG-13</v>
      </c>
      <c r="S138" t="str">
        <f>IF(Table19[[#This Row],[Language]]="English","English","Other language")</f>
        <v>English</v>
      </c>
      <c r="T138">
        <f>Table19[[#This Row],[Gross Revenue]]-Table19[[#This Row],[Budget]]</f>
        <v>5004225</v>
      </c>
      <c r="U138" s="1">
        <f>(Table19[[#This Row],[Gross Revenue]]/Table19[[#This Row],[Budget]])-1</f>
        <v>0.38494038461538471</v>
      </c>
      <c r="V138" t="str">
        <f t="shared" si="4"/>
        <v>90-110 minutes</v>
      </c>
      <c r="W138">
        <f>Table19[[#This Row],[Profit]]/Table19[[#This Row],[Budget]]*100</f>
        <v>38.494038461538459</v>
      </c>
      <c r="X138">
        <v>1637763</v>
      </c>
      <c r="Y138">
        <v>0.19178668286445014</v>
      </c>
      <c r="Z138" t="str">
        <f t="shared" si="5"/>
        <v>Low</v>
      </c>
    </row>
    <row r="139" spans="1:26" x14ac:dyDescent="0.2">
      <c r="A139" t="s">
        <v>4564</v>
      </c>
      <c r="B139" t="s">
        <v>1061</v>
      </c>
      <c r="C139" t="s">
        <v>1652</v>
      </c>
      <c r="D139">
        <v>18000</v>
      </c>
      <c r="E139">
        <v>25269</v>
      </c>
      <c r="F139">
        <v>105</v>
      </c>
      <c r="G139">
        <v>0</v>
      </c>
      <c r="H139">
        <v>6.2</v>
      </c>
      <c r="I139">
        <v>141</v>
      </c>
      <c r="J139">
        <v>112</v>
      </c>
      <c r="K139">
        <v>317125</v>
      </c>
      <c r="L139">
        <v>16000000</v>
      </c>
      <c r="M139" s="2">
        <f>VLOOKUP(A139,Sheet2!$A$1:G3863,2,0)</f>
        <v>41391</v>
      </c>
      <c r="N139" t="str">
        <f>VLOOKUP(A139,Sheet2!$A$1:G3863,3,0)</f>
        <v>Color</v>
      </c>
      <c r="O139" t="str">
        <f>VLOOKUP(A139,Sheet2!$A$1:G3863,4,0)</f>
        <v>Drama</v>
      </c>
      <c r="P139" t="str">
        <f>VLOOKUP(A139,Sheet2!$A$1:G3863,5,0)</f>
        <v>English</v>
      </c>
      <c r="Q139" t="str">
        <f>VLOOKUP(A139,Sheet2!$A$1:G3863,6,0)</f>
        <v>Australia</v>
      </c>
      <c r="R139" t="str">
        <f>VLOOKUP(A139,Sheet2!$A$1:G3863,7,0)</f>
        <v>R</v>
      </c>
      <c r="S139" t="str">
        <f>IF(Table19[[#This Row],[Language]]="English","English","Other language")</f>
        <v>English</v>
      </c>
      <c r="T139">
        <f>Table19[[#This Row],[Gross Revenue]]-Table19[[#This Row],[Budget]]</f>
        <v>-15682875</v>
      </c>
      <c r="U139" s="1">
        <f>(Table19[[#This Row],[Gross Revenue]]/Table19[[#This Row],[Budget]])-1</f>
        <v>-0.98017968749999995</v>
      </c>
      <c r="V139" t="str">
        <f t="shared" si="4"/>
        <v>111-130 minutes</v>
      </c>
      <c r="W139">
        <f>Table19[[#This Row],[Profit]]/Table19[[#This Row],[Budget]]*100</f>
        <v>-98.017968749999994</v>
      </c>
      <c r="X139">
        <v>-434215.5</v>
      </c>
      <c r="Y139">
        <v>-0.10115100772200772</v>
      </c>
      <c r="Z139" t="str">
        <f t="shared" si="5"/>
        <v>Medium</v>
      </c>
    </row>
    <row r="140" spans="1:26" x14ac:dyDescent="0.2">
      <c r="A140" t="s">
        <v>3546</v>
      </c>
      <c r="B140" t="s">
        <v>469</v>
      </c>
      <c r="C140" t="s">
        <v>250</v>
      </c>
      <c r="D140">
        <v>10000</v>
      </c>
      <c r="E140">
        <v>14168</v>
      </c>
      <c r="F140">
        <v>0</v>
      </c>
      <c r="G140">
        <v>37000</v>
      </c>
      <c r="H140">
        <v>4.9000000000000004</v>
      </c>
      <c r="I140">
        <v>349</v>
      </c>
      <c r="J140">
        <v>100</v>
      </c>
      <c r="K140">
        <v>60522097</v>
      </c>
      <c r="L140">
        <v>130000000</v>
      </c>
      <c r="M140" s="2">
        <f>VLOOKUP(A140,Sheet2!$A$1:G3864,2,0)</f>
        <v>41333</v>
      </c>
      <c r="N140" t="str">
        <f>VLOOKUP(A140,Sheet2!$A$1:G3864,3,0)</f>
        <v>Color</v>
      </c>
      <c r="O140" t="str">
        <f>VLOOKUP(A140,Sheet2!$A$1:G3864,4,0)</f>
        <v>Action</v>
      </c>
      <c r="P140" t="str">
        <f>VLOOKUP(A140,Sheet2!$A$1:G3864,5,0)</f>
        <v>English</v>
      </c>
      <c r="Q140" t="str">
        <f>VLOOKUP(A140,Sheet2!$A$1:G3864,6,0)</f>
        <v>USA</v>
      </c>
      <c r="R140" t="str">
        <f>VLOOKUP(A140,Sheet2!$A$1:G3864,7,0)</f>
        <v>PG-13</v>
      </c>
      <c r="S140" t="str">
        <f>IF(Table19[[#This Row],[Language]]="English","English","Other language")</f>
        <v>English</v>
      </c>
      <c r="T140">
        <f>Table19[[#This Row],[Gross Revenue]]-Table19[[#This Row],[Budget]]</f>
        <v>-69477903</v>
      </c>
      <c r="U140" s="1">
        <f>(Table19[[#This Row],[Gross Revenue]]/Table19[[#This Row],[Budget]])-1</f>
        <v>-0.53444540769230775</v>
      </c>
      <c r="V140" t="str">
        <f t="shared" si="4"/>
        <v>90-110 minutes</v>
      </c>
      <c r="W140">
        <f>Table19[[#This Row],[Profit]]/Table19[[#This Row],[Budget]]*100</f>
        <v>-53.444540769230763</v>
      </c>
      <c r="X140">
        <v>-1289919.5</v>
      </c>
      <c r="Y140">
        <v>-4.8151417500000002E-2</v>
      </c>
      <c r="Z140" t="str">
        <f t="shared" si="5"/>
        <v>High</v>
      </c>
    </row>
    <row r="141" spans="1:26" x14ac:dyDescent="0.2">
      <c r="A141" t="s">
        <v>4731</v>
      </c>
      <c r="B141" t="s">
        <v>798</v>
      </c>
      <c r="C141" t="s">
        <v>1277</v>
      </c>
      <c r="D141">
        <v>4000</v>
      </c>
      <c r="E141">
        <v>9814</v>
      </c>
      <c r="F141">
        <v>420</v>
      </c>
      <c r="G141">
        <v>782</v>
      </c>
      <c r="H141">
        <v>6.3</v>
      </c>
      <c r="I141">
        <v>117</v>
      </c>
      <c r="J141">
        <v>97</v>
      </c>
      <c r="K141">
        <v>28328132</v>
      </c>
      <c r="L141">
        <v>58000000</v>
      </c>
      <c r="M141" s="2">
        <f>VLOOKUP(A141,Sheet2!$A$1:G3865,2,0)</f>
        <v>38218</v>
      </c>
      <c r="N141" t="str">
        <f>VLOOKUP(A141,Sheet2!$A$1:G3865,3,0)</f>
        <v>Color</v>
      </c>
      <c r="O141" t="str">
        <f>VLOOKUP(A141,Sheet2!$A$1:G3865,4,0)</f>
        <v>Action</v>
      </c>
      <c r="P141" t="str">
        <f>VLOOKUP(A141,Sheet2!$A$1:G3865,5,0)</f>
        <v>English</v>
      </c>
      <c r="Q141" t="str">
        <f>VLOOKUP(A141,Sheet2!$A$1:G3865,6,0)</f>
        <v>USA</v>
      </c>
      <c r="R141" t="str">
        <f>VLOOKUP(A141,Sheet2!$A$1:G3865,7,0)</f>
        <v>PG-13</v>
      </c>
      <c r="S141" t="str">
        <f>IF(Table19[[#This Row],[Language]]="English","English","Other language")</f>
        <v>English</v>
      </c>
      <c r="T141">
        <f>Table19[[#This Row],[Gross Revenue]]-Table19[[#This Row],[Budget]]</f>
        <v>-29671868</v>
      </c>
      <c r="U141" s="1">
        <f>(Table19[[#This Row],[Gross Revenue]]/Table19[[#This Row],[Budget]])-1</f>
        <v>-0.51158393103448274</v>
      </c>
      <c r="V141" t="str">
        <f t="shared" si="4"/>
        <v>90-110 minutes</v>
      </c>
      <c r="W141">
        <f>Table19[[#This Row],[Profit]]/Table19[[#This Row],[Budget]]*100</f>
        <v>-51.158393103448276</v>
      </c>
      <c r="X141">
        <v>-1289919.5</v>
      </c>
      <c r="Y141">
        <v>-4.8151417500000002E-2</v>
      </c>
      <c r="Z141" t="str">
        <f t="shared" si="5"/>
        <v>High</v>
      </c>
    </row>
    <row r="142" spans="1:26" x14ac:dyDescent="0.2">
      <c r="A142" t="s">
        <v>4194</v>
      </c>
      <c r="B142" t="s">
        <v>528</v>
      </c>
      <c r="C142" t="s">
        <v>1314</v>
      </c>
      <c r="D142">
        <v>14000</v>
      </c>
      <c r="E142">
        <v>15860</v>
      </c>
      <c r="F142">
        <v>0</v>
      </c>
      <c r="G142">
        <v>7000</v>
      </c>
      <c r="H142">
        <v>5.9</v>
      </c>
      <c r="I142">
        <v>138</v>
      </c>
      <c r="J142">
        <v>104</v>
      </c>
      <c r="K142">
        <v>108229</v>
      </c>
      <c r="L142">
        <v>4500000</v>
      </c>
      <c r="M142" s="2">
        <f>VLOOKUP(A142,Sheet2!$A$1:G3866,2,0)</f>
        <v>39875</v>
      </c>
      <c r="N142" t="str">
        <f>VLOOKUP(A142,Sheet2!$A$1:G3866,3,0)</f>
        <v>Color</v>
      </c>
      <c r="O142" t="str">
        <f>VLOOKUP(A142,Sheet2!$A$1:G3866,4,0)</f>
        <v>Drama</v>
      </c>
      <c r="P142" t="str">
        <f>VLOOKUP(A142,Sheet2!$A$1:G3866,5,0)</f>
        <v>English</v>
      </c>
      <c r="Q142" t="str">
        <f>VLOOKUP(A142,Sheet2!$A$1:G3866,6,0)</f>
        <v>USA</v>
      </c>
      <c r="R142" t="str">
        <f>VLOOKUP(A142,Sheet2!$A$1:G3866,7,0)</f>
        <v>R</v>
      </c>
      <c r="S142" t="str">
        <f>IF(Table19[[#This Row],[Language]]="English","English","Other language")</f>
        <v>English</v>
      </c>
      <c r="T142">
        <f>Table19[[#This Row],[Gross Revenue]]-Table19[[#This Row],[Budget]]</f>
        <v>-4391771</v>
      </c>
      <c r="U142" s="1">
        <f>(Table19[[#This Row],[Gross Revenue]]/Table19[[#This Row],[Budget]])-1</f>
        <v>-0.97594911111111116</v>
      </c>
      <c r="V142" t="str">
        <f t="shared" si="4"/>
        <v>90-110 minutes</v>
      </c>
      <c r="W142">
        <f>Table19[[#This Row],[Profit]]/Table19[[#This Row],[Budget]]*100</f>
        <v>-97.594911111111116</v>
      </c>
      <c r="X142">
        <v>-434215.5</v>
      </c>
      <c r="Y142">
        <v>-0.10115100772200772</v>
      </c>
      <c r="Z142" t="str">
        <f t="shared" si="5"/>
        <v>Low</v>
      </c>
    </row>
    <row r="143" spans="1:26" x14ac:dyDescent="0.2">
      <c r="A143" t="s">
        <v>3716</v>
      </c>
      <c r="B143" t="s">
        <v>768</v>
      </c>
      <c r="C143" t="s">
        <v>769</v>
      </c>
      <c r="D143">
        <v>865</v>
      </c>
      <c r="E143">
        <v>2972</v>
      </c>
      <c r="F143">
        <v>534</v>
      </c>
      <c r="G143">
        <v>177</v>
      </c>
      <c r="H143">
        <v>5.3</v>
      </c>
      <c r="I143">
        <v>76</v>
      </c>
      <c r="J143">
        <v>110</v>
      </c>
      <c r="K143">
        <v>5881504</v>
      </c>
      <c r="L143">
        <v>39000000</v>
      </c>
      <c r="M143" s="2">
        <f>VLOOKUP(A143,Sheet2!$A$1:G3867,2,0)</f>
        <v>38072</v>
      </c>
      <c r="N143" t="str">
        <f>VLOOKUP(A143,Sheet2!$A$1:G3867,3,0)</f>
        <v>Color</v>
      </c>
      <c r="O143" t="str">
        <f>VLOOKUP(A143,Sheet2!$A$1:G3867,4,0)</f>
        <v>Biography</v>
      </c>
      <c r="P143" t="str">
        <f>VLOOKUP(A143,Sheet2!$A$1:G3867,5,0)</f>
        <v>English</v>
      </c>
      <c r="Q143" t="str">
        <f>VLOOKUP(A143,Sheet2!$A$1:G3867,6,0)</f>
        <v>USA</v>
      </c>
      <c r="R143" t="str">
        <f>VLOOKUP(A143,Sheet2!$A$1:G3867,7,0)</f>
        <v>PG-13</v>
      </c>
      <c r="S143" t="str">
        <f>IF(Table19[[#This Row],[Language]]="English","English","Other language")</f>
        <v>English</v>
      </c>
      <c r="T143">
        <f>Table19[[#This Row],[Gross Revenue]]-Table19[[#This Row],[Budget]]</f>
        <v>-33118496</v>
      </c>
      <c r="U143" s="1">
        <f>(Table19[[#This Row],[Gross Revenue]]/Table19[[#This Row],[Budget]])-1</f>
        <v>-0.84919220512820515</v>
      </c>
      <c r="V143" t="str">
        <f t="shared" si="4"/>
        <v>90-110 minutes</v>
      </c>
      <c r="W143">
        <f>Table19[[#This Row],[Profit]]/Table19[[#This Row],[Budget]]*100</f>
        <v>-84.919220512820516</v>
      </c>
      <c r="X143">
        <v>-1289919.5</v>
      </c>
      <c r="Y143">
        <v>-4.8151417500000002E-2</v>
      </c>
      <c r="Z143" t="str">
        <f t="shared" si="5"/>
        <v>High</v>
      </c>
    </row>
    <row r="144" spans="1:26" x14ac:dyDescent="0.2">
      <c r="A144" t="s">
        <v>3590</v>
      </c>
      <c r="B144" t="s">
        <v>345</v>
      </c>
      <c r="C144" t="s">
        <v>586</v>
      </c>
      <c r="D144">
        <v>1000</v>
      </c>
      <c r="E144">
        <v>3037</v>
      </c>
      <c r="F144">
        <v>91</v>
      </c>
      <c r="G144">
        <v>542</v>
      </c>
      <c r="H144">
        <v>5</v>
      </c>
      <c r="I144">
        <v>79</v>
      </c>
      <c r="J144">
        <v>102</v>
      </c>
      <c r="K144">
        <v>47285499</v>
      </c>
      <c r="L144">
        <v>26000000</v>
      </c>
      <c r="M144" s="2">
        <f>VLOOKUP(A144,Sheet2!$A$1:G3868,2,0)</f>
        <v>37869</v>
      </c>
      <c r="N144" t="str">
        <f>VLOOKUP(A144,Sheet2!$A$1:G3868,3,0)</f>
        <v>Color</v>
      </c>
      <c r="O144" t="str">
        <f>VLOOKUP(A144,Sheet2!$A$1:G3868,4,0)</f>
        <v>Action</v>
      </c>
      <c r="P144" t="str">
        <f>VLOOKUP(A144,Sheet2!$A$1:G3868,5,0)</f>
        <v>English</v>
      </c>
      <c r="Q144" t="str">
        <f>VLOOKUP(A144,Sheet2!$A$1:G3868,6,0)</f>
        <v>USA</v>
      </c>
      <c r="R144" t="str">
        <f>VLOOKUP(A144,Sheet2!$A$1:G3868,7,0)</f>
        <v>PG</v>
      </c>
      <c r="S144" t="str">
        <f>IF(Table19[[#This Row],[Language]]="English","English","Other language")</f>
        <v>English</v>
      </c>
      <c r="T144">
        <f>Table19[[#This Row],[Gross Revenue]]-Table19[[#This Row],[Budget]]</f>
        <v>21285499</v>
      </c>
      <c r="U144" s="1">
        <f>(Table19[[#This Row],[Gross Revenue]]/Table19[[#This Row],[Budget]])-1</f>
        <v>0.81867303846153838</v>
      </c>
      <c r="V144" t="str">
        <f t="shared" si="4"/>
        <v>90-110 minutes</v>
      </c>
      <c r="W144">
        <f>Table19[[#This Row],[Profit]]/Table19[[#This Row],[Budget]]*100</f>
        <v>81.867303846153845</v>
      </c>
      <c r="X144">
        <v>-1289919.5</v>
      </c>
      <c r="Y144">
        <v>-4.8151417500000002E-2</v>
      </c>
      <c r="Z144" t="str">
        <f t="shared" si="5"/>
        <v>Medium</v>
      </c>
    </row>
    <row r="145" spans="1:26" x14ac:dyDescent="0.2">
      <c r="A145" t="s">
        <v>3442</v>
      </c>
      <c r="B145" t="s">
        <v>345</v>
      </c>
      <c r="C145" t="s">
        <v>346</v>
      </c>
      <c r="D145">
        <v>1000</v>
      </c>
      <c r="E145">
        <v>3742</v>
      </c>
      <c r="F145">
        <v>8</v>
      </c>
      <c r="G145">
        <v>167</v>
      </c>
      <c r="H145">
        <v>4.5</v>
      </c>
      <c r="I145">
        <v>55</v>
      </c>
      <c r="J145">
        <v>100</v>
      </c>
      <c r="K145">
        <v>23222861</v>
      </c>
      <c r="L145">
        <v>26000000</v>
      </c>
      <c r="M145" s="2">
        <f>VLOOKUP(A145,Sheet2!$A$1:G3869,2,0)</f>
        <v>38312</v>
      </c>
      <c r="N145" t="str">
        <f>VLOOKUP(A145,Sheet2!$A$1:G3869,3,0)</f>
        <v>Color</v>
      </c>
      <c r="O145" t="str">
        <f>VLOOKUP(A145,Sheet2!$A$1:G3869,4,0)</f>
        <v>Action</v>
      </c>
      <c r="P145" t="str">
        <f>VLOOKUP(A145,Sheet2!$A$1:G3869,5,0)</f>
        <v>English</v>
      </c>
      <c r="Q145" t="str">
        <f>VLOOKUP(A145,Sheet2!$A$1:G3869,6,0)</f>
        <v>USA</v>
      </c>
      <c r="R145" t="str">
        <f>VLOOKUP(A145,Sheet2!$A$1:G3869,7,0)</f>
        <v>PG</v>
      </c>
      <c r="S145" t="str">
        <f>IF(Table19[[#This Row],[Language]]="English","English","Other language")</f>
        <v>English</v>
      </c>
      <c r="T145">
        <f>Table19[[#This Row],[Gross Revenue]]-Table19[[#This Row],[Budget]]</f>
        <v>-2777139</v>
      </c>
      <c r="U145" s="1">
        <f>(Table19[[#This Row],[Gross Revenue]]/Table19[[#This Row],[Budget]])-1</f>
        <v>-0.10681303846153845</v>
      </c>
      <c r="V145" t="str">
        <f t="shared" si="4"/>
        <v>90-110 minutes</v>
      </c>
      <c r="W145">
        <f>Table19[[#This Row],[Profit]]/Table19[[#This Row],[Budget]]*100</f>
        <v>-10.681303846153845</v>
      </c>
      <c r="X145">
        <v>-1289919.5</v>
      </c>
      <c r="Y145">
        <v>-4.8151417500000002E-2</v>
      </c>
      <c r="Z145" t="str">
        <f t="shared" si="5"/>
        <v>Medium</v>
      </c>
    </row>
    <row r="146" spans="1:26" x14ac:dyDescent="0.2">
      <c r="A146" t="s">
        <v>6026</v>
      </c>
      <c r="B146" t="s">
        <v>520</v>
      </c>
      <c r="C146" t="s">
        <v>2686</v>
      </c>
      <c r="D146">
        <v>614</v>
      </c>
      <c r="E146">
        <v>1829</v>
      </c>
      <c r="F146">
        <v>448</v>
      </c>
      <c r="G146">
        <v>29000</v>
      </c>
      <c r="H146">
        <v>7.2</v>
      </c>
      <c r="I146">
        <v>180</v>
      </c>
      <c r="J146">
        <v>141</v>
      </c>
      <c r="K146">
        <v>617840</v>
      </c>
      <c r="L146">
        <v>70000000</v>
      </c>
      <c r="M146" s="2">
        <f>VLOOKUP(A146,Sheet2!$A$1:G3870,2,0)</f>
        <v>39874</v>
      </c>
      <c r="N146" t="str">
        <f>VLOOKUP(A146,Sheet2!$A$1:G3870,3,0)</f>
        <v>Color</v>
      </c>
      <c r="O146" t="str">
        <f>VLOOKUP(A146,Sheet2!$A$1:G3870,4,0)</f>
        <v>Adventure</v>
      </c>
      <c r="P146" t="str">
        <f>VLOOKUP(A146,Sheet2!$A$1:G3870,5,0)</f>
        <v>English</v>
      </c>
      <c r="Q146" t="str">
        <f>VLOOKUP(A146,Sheet2!$A$1:G3870,6,0)</f>
        <v>Spain</v>
      </c>
      <c r="R146" t="str">
        <f>VLOOKUP(A146,Sheet2!$A$1:G3870,7,0)</f>
        <v>R</v>
      </c>
      <c r="S146" t="str">
        <f>IF(Table19[[#This Row],[Language]]="English","English","Other language")</f>
        <v>English</v>
      </c>
      <c r="T146">
        <f>Table19[[#This Row],[Gross Revenue]]-Table19[[#This Row],[Budget]]</f>
        <v>-69382160</v>
      </c>
      <c r="U146" s="1">
        <f>(Table19[[#This Row],[Gross Revenue]]/Table19[[#This Row],[Budget]])-1</f>
        <v>-0.99117371428571432</v>
      </c>
      <c r="V146" t="str">
        <f t="shared" si="4"/>
        <v>131-150 minutes</v>
      </c>
      <c r="W146">
        <f>Table19[[#This Row],[Profit]]/Table19[[#This Row],[Budget]]*100</f>
        <v>-99.117371428571431</v>
      </c>
      <c r="X146">
        <v>3892693.5</v>
      </c>
      <c r="Y146">
        <v>0.11726928571428571</v>
      </c>
      <c r="Z146" t="str">
        <f t="shared" si="5"/>
        <v>High</v>
      </c>
    </row>
    <row r="147" spans="1:26" x14ac:dyDescent="0.2">
      <c r="A147" t="s">
        <v>6176</v>
      </c>
      <c r="B147" t="s">
        <v>2796</v>
      </c>
      <c r="C147" t="s">
        <v>2797</v>
      </c>
      <c r="D147">
        <v>177</v>
      </c>
      <c r="E147">
        <v>333</v>
      </c>
      <c r="F147">
        <v>4</v>
      </c>
      <c r="G147">
        <v>687</v>
      </c>
      <c r="H147">
        <v>7.3</v>
      </c>
      <c r="I147">
        <v>63</v>
      </c>
      <c r="J147">
        <v>125</v>
      </c>
      <c r="K147">
        <v>927107</v>
      </c>
      <c r="L147">
        <v>15000000</v>
      </c>
      <c r="M147" s="2">
        <f>VLOOKUP(A147,Sheet2!$A$1:G3871,2,0)</f>
        <v>36455</v>
      </c>
      <c r="N147" t="str">
        <f>VLOOKUP(A147,Sheet2!$A$1:G3871,3,0)</f>
        <v>Color</v>
      </c>
      <c r="O147" t="str">
        <f>VLOOKUP(A147,Sheet2!$A$1:G3871,4,0)</f>
        <v>Biography</v>
      </c>
      <c r="P147" t="str">
        <f>VLOOKUP(A147,Sheet2!$A$1:G3871,5,0)</f>
        <v>German</v>
      </c>
      <c r="Q147" t="str">
        <f>VLOOKUP(A147,Sheet2!$A$1:G3871,6,0)</f>
        <v>Germany</v>
      </c>
      <c r="R147">
        <f>VLOOKUP(A147,Sheet2!$A$1:G3871,7,0)</f>
        <v>0</v>
      </c>
      <c r="S147" t="str">
        <f>IF(Table19[[#This Row],[Language]]="English","English","Other language")</f>
        <v>Other language</v>
      </c>
      <c r="T147">
        <f>Table19[[#This Row],[Gross Revenue]]-Table19[[#This Row],[Budget]]</f>
        <v>-14072893</v>
      </c>
      <c r="U147" s="1">
        <f>(Table19[[#This Row],[Gross Revenue]]/Table19[[#This Row],[Budget]])-1</f>
        <v>-0.93819286666666668</v>
      </c>
      <c r="V147" t="str">
        <f t="shared" si="4"/>
        <v>111-130 minutes</v>
      </c>
      <c r="W147">
        <f>Table19[[#This Row],[Profit]]/Table19[[#This Row],[Budget]]*100</f>
        <v>-93.81928666666667</v>
      </c>
      <c r="X147">
        <v>-1289919.5</v>
      </c>
      <c r="Y147">
        <v>-4.8151417500000002E-2</v>
      </c>
      <c r="Z147" t="str">
        <f t="shared" si="5"/>
        <v>Medium</v>
      </c>
    </row>
    <row r="148" spans="1:26" x14ac:dyDescent="0.2">
      <c r="A148" t="s">
        <v>3656</v>
      </c>
      <c r="B148" t="s">
        <v>245</v>
      </c>
      <c r="C148" t="s">
        <v>684</v>
      </c>
      <c r="D148">
        <v>2000</v>
      </c>
      <c r="E148">
        <v>4277</v>
      </c>
      <c r="F148">
        <v>188</v>
      </c>
      <c r="G148">
        <v>902</v>
      </c>
      <c r="H148">
        <v>5.0999999999999996</v>
      </c>
      <c r="I148">
        <v>35</v>
      </c>
      <c r="J148">
        <v>98</v>
      </c>
      <c r="K148">
        <v>24629916</v>
      </c>
      <c r="L148">
        <v>3000000</v>
      </c>
      <c r="M148" s="2">
        <f>VLOOKUP(A148,Sheet2!$A$1:G3872,2,0)</f>
        <v>35717</v>
      </c>
      <c r="N148" t="str">
        <f>VLOOKUP(A148,Sheet2!$A$1:G3872,3,0)</f>
        <v>Color</v>
      </c>
      <c r="O148" t="str">
        <f>VLOOKUP(A148,Sheet2!$A$1:G3872,4,0)</f>
        <v>Comedy</v>
      </c>
      <c r="P148" t="str">
        <f>VLOOKUP(A148,Sheet2!$A$1:G3872,5,0)</f>
        <v>English</v>
      </c>
      <c r="Q148" t="str">
        <f>VLOOKUP(A148,Sheet2!$A$1:G3872,6,0)</f>
        <v>USA</v>
      </c>
      <c r="R148" t="str">
        <f>VLOOKUP(A148,Sheet2!$A$1:G3872,7,0)</f>
        <v>PG</v>
      </c>
      <c r="S148" t="str">
        <f>IF(Table19[[#This Row],[Language]]="English","English","Other language")</f>
        <v>English</v>
      </c>
      <c r="T148">
        <f>Table19[[#This Row],[Gross Revenue]]-Table19[[#This Row],[Budget]]</f>
        <v>21629916</v>
      </c>
      <c r="U148" s="1">
        <f>(Table19[[#This Row],[Gross Revenue]]/Table19[[#This Row],[Budget]])-1</f>
        <v>7.2099720000000005</v>
      </c>
      <c r="V148" t="str">
        <f t="shared" si="4"/>
        <v>90-110 minutes</v>
      </c>
      <c r="W148">
        <f>Table19[[#This Row],[Profit]]/Table19[[#This Row],[Budget]]*100</f>
        <v>720.99719999999991</v>
      </c>
      <c r="X148">
        <v>1637763</v>
      </c>
      <c r="Y148">
        <v>0.19178668286445014</v>
      </c>
      <c r="Z148" t="str">
        <f t="shared" si="5"/>
        <v>Low</v>
      </c>
    </row>
    <row r="149" spans="1:26" x14ac:dyDescent="0.2">
      <c r="A149" t="s">
        <v>4942</v>
      </c>
      <c r="B149" t="s">
        <v>628</v>
      </c>
      <c r="C149" t="s">
        <v>1036</v>
      </c>
      <c r="D149">
        <v>11000</v>
      </c>
      <c r="E149">
        <v>23603</v>
      </c>
      <c r="F149">
        <v>249</v>
      </c>
      <c r="G149">
        <v>0</v>
      </c>
      <c r="H149">
        <v>6.4</v>
      </c>
      <c r="I149">
        <v>142</v>
      </c>
      <c r="J149">
        <v>124</v>
      </c>
      <c r="K149">
        <v>172620724</v>
      </c>
      <c r="L149">
        <v>85000000</v>
      </c>
      <c r="M149" s="2">
        <f>VLOOKUP(A149,Sheet2!$A$1:G3873,2,0)</f>
        <v>35541</v>
      </c>
      <c r="N149" t="str">
        <f>VLOOKUP(A149,Sheet2!$A$1:G3873,3,0)</f>
        <v>Color</v>
      </c>
      <c r="O149" t="str">
        <f>VLOOKUP(A149,Sheet2!$A$1:G3873,4,0)</f>
        <v>Action</v>
      </c>
      <c r="P149" t="str">
        <f>VLOOKUP(A149,Sheet2!$A$1:G3873,5,0)</f>
        <v>English</v>
      </c>
      <c r="Q149" t="str">
        <f>VLOOKUP(A149,Sheet2!$A$1:G3873,6,0)</f>
        <v>USA</v>
      </c>
      <c r="R149" t="str">
        <f>VLOOKUP(A149,Sheet2!$A$1:G3873,7,0)</f>
        <v>R</v>
      </c>
      <c r="S149" t="str">
        <f>IF(Table19[[#This Row],[Language]]="English","English","Other language")</f>
        <v>English</v>
      </c>
      <c r="T149">
        <f>Table19[[#This Row],[Gross Revenue]]-Table19[[#This Row],[Budget]]</f>
        <v>87620724</v>
      </c>
      <c r="U149" s="1">
        <f>(Table19[[#This Row],[Gross Revenue]]/Table19[[#This Row],[Budget]])-1</f>
        <v>1.0308320470588237</v>
      </c>
      <c r="V149" t="str">
        <f t="shared" si="4"/>
        <v>111-130 minutes</v>
      </c>
      <c r="W149">
        <f>Table19[[#This Row],[Profit]]/Table19[[#This Row],[Budget]]*100</f>
        <v>103.08320470588235</v>
      </c>
      <c r="X149">
        <v>-1289919.5</v>
      </c>
      <c r="Y149">
        <v>-4.8151417500000002E-2</v>
      </c>
      <c r="Z149" t="str">
        <f t="shared" si="5"/>
        <v>High</v>
      </c>
    </row>
    <row r="150" spans="1:26" x14ac:dyDescent="0.2">
      <c r="A150" t="s">
        <v>4637</v>
      </c>
      <c r="B150" t="s">
        <v>1717</v>
      </c>
      <c r="C150" t="s">
        <v>462</v>
      </c>
      <c r="D150">
        <v>584</v>
      </c>
      <c r="E150">
        <v>1218</v>
      </c>
      <c r="F150">
        <v>38</v>
      </c>
      <c r="G150">
        <v>0</v>
      </c>
      <c r="H150">
        <v>6.2</v>
      </c>
      <c r="I150">
        <v>9</v>
      </c>
      <c r="J150">
        <v>91</v>
      </c>
      <c r="K150">
        <v>2850263</v>
      </c>
      <c r="L150">
        <v>2600000</v>
      </c>
      <c r="M150" s="2">
        <f>VLOOKUP(A150,Sheet2!$A$1:G3874,2,0)</f>
        <v>34221</v>
      </c>
      <c r="N150" t="str">
        <f>VLOOKUP(A150,Sheet2!$A$1:G3874,3,0)</f>
        <v>Color</v>
      </c>
      <c r="O150" t="str">
        <f>VLOOKUP(A150,Sheet2!$A$1:G3874,4,0)</f>
        <v>Adventure</v>
      </c>
      <c r="P150" t="str">
        <f>VLOOKUP(A150,Sheet2!$A$1:G3874,5,0)</f>
        <v>English</v>
      </c>
      <c r="Q150" t="str">
        <f>VLOOKUP(A150,Sheet2!$A$1:G3874,6,0)</f>
        <v>USA</v>
      </c>
      <c r="R150" t="str">
        <f>VLOOKUP(A150,Sheet2!$A$1:G3874,7,0)</f>
        <v>PG</v>
      </c>
      <c r="S150" t="str">
        <f>IF(Table19[[#This Row],[Language]]="English","English","Other language")</f>
        <v>English</v>
      </c>
      <c r="T150">
        <f>Table19[[#This Row],[Gross Revenue]]-Table19[[#This Row],[Budget]]</f>
        <v>250263</v>
      </c>
      <c r="U150" s="1">
        <f>(Table19[[#This Row],[Gross Revenue]]/Table19[[#This Row],[Budget]])-1</f>
        <v>9.6254999999999979E-2</v>
      </c>
      <c r="V150" t="str">
        <f t="shared" si="4"/>
        <v>90-110 minutes</v>
      </c>
      <c r="W150">
        <f>Table19[[#This Row],[Profit]]/Table19[[#This Row],[Budget]]*100</f>
        <v>9.6254999999999988</v>
      </c>
      <c r="X150">
        <v>3892693.5</v>
      </c>
      <c r="Y150">
        <v>0.11726928571428571</v>
      </c>
      <c r="Z150" t="str">
        <f t="shared" si="5"/>
        <v>Low</v>
      </c>
    </row>
    <row r="151" spans="1:26" x14ac:dyDescent="0.2">
      <c r="A151" t="s">
        <v>6766</v>
      </c>
      <c r="B151" t="s">
        <v>3115</v>
      </c>
      <c r="C151" t="s">
        <v>3116</v>
      </c>
      <c r="D151">
        <v>628</v>
      </c>
      <c r="E151">
        <v>2726</v>
      </c>
      <c r="F151">
        <v>104</v>
      </c>
      <c r="G151">
        <v>16000</v>
      </c>
      <c r="H151">
        <v>7.8</v>
      </c>
      <c r="I151">
        <v>134</v>
      </c>
      <c r="J151">
        <v>88</v>
      </c>
      <c r="K151">
        <v>83400000</v>
      </c>
      <c r="L151">
        <v>3500000</v>
      </c>
      <c r="M151" s="2">
        <f>VLOOKUP(A151,Sheet2!$A$1:G3875,2,0)</f>
        <v>29411</v>
      </c>
      <c r="N151" t="str">
        <f>VLOOKUP(A151,Sheet2!$A$1:G3875,3,0)</f>
        <v>Color</v>
      </c>
      <c r="O151" t="str">
        <f>VLOOKUP(A151,Sheet2!$A$1:G3875,4,0)</f>
        <v>Comedy</v>
      </c>
      <c r="P151" t="str">
        <f>VLOOKUP(A151,Sheet2!$A$1:G3875,5,0)</f>
        <v>English</v>
      </c>
      <c r="Q151" t="str">
        <f>VLOOKUP(A151,Sheet2!$A$1:G3875,6,0)</f>
        <v>USA</v>
      </c>
      <c r="R151" t="str">
        <f>VLOOKUP(A151,Sheet2!$A$1:G3875,7,0)</f>
        <v>PG</v>
      </c>
      <c r="S151" t="str">
        <f>IF(Table19[[#This Row],[Language]]="English","English","Other language")</f>
        <v>English</v>
      </c>
      <c r="T151">
        <f>Table19[[#This Row],[Gross Revenue]]-Table19[[#This Row],[Budget]]</f>
        <v>79900000</v>
      </c>
      <c r="U151" s="1">
        <f>(Table19[[#This Row],[Gross Revenue]]/Table19[[#This Row],[Budget]])-1</f>
        <v>22.828571428571429</v>
      </c>
      <c r="V151" t="str">
        <f t="shared" si="4"/>
        <v>&lt;90 minutes</v>
      </c>
      <c r="W151">
        <f>Table19[[#This Row],[Profit]]/Table19[[#This Row],[Budget]]*100</f>
        <v>2282.8571428571431</v>
      </c>
      <c r="X151">
        <v>1637763</v>
      </c>
      <c r="Y151">
        <v>0.19178668286445014</v>
      </c>
      <c r="Z151" t="str">
        <f t="shared" si="5"/>
        <v>Low</v>
      </c>
    </row>
    <row r="152" spans="1:26" x14ac:dyDescent="0.2">
      <c r="A152" t="s">
        <v>6874</v>
      </c>
      <c r="B152" t="s">
        <v>3164</v>
      </c>
      <c r="C152" t="s">
        <v>2408</v>
      </c>
      <c r="D152">
        <v>6</v>
      </c>
      <c r="E152">
        <v>28</v>
      </c>
      <c r="F152">
        <v>78</v>
      </c>
      <c r="G152">
        <v>0</v>
      </c>
      <c r="H152">
        <v>8.1</v>
      </c>
      <c r="I152">
        <v>150</v>
      </c>
      <c r="J152">
        <v>124</v>
      </c>
      <c r="K152">
        <v>439162</v>
      </c>
      <c r="L152">
        <v>1100000000</v>
      </c>
      <c r="M152" s="2">
        <f>VLOOKUP(A152,Sheet2!$A$1:G3876,2,0)</f>
        <v>32491</v>
      </c>
      <c r="N152" t="str">
        <f>VLOOKUP(A152,Sheet2!$A$1:G3876,3,0)</f>
        <v>Color</v>
      </c>
      <c r="O152" t="str">
        <f>VLOOKUP(A152,Sheet2!$A$1:G3876,4,0)</f>
        <v>Action</v>
      </c>
      <c r="P152" t="str">
        <f>VLOOKUP(A152,Sheet2!$A$1:G3876,5,0)</f>
        <v>Japanese</v>
      </c>
      <c r="Q152" t="str">
        <f>VLOOKUP(A152,Sheet2!$A$1:G3876,6,0)</f>
        <v>Japan</v>
      </c>
      <c r="R152" t="str">
        <f>VLOOKUP(A152,Sheet2!$A$1:G3876,7,0)</f>
        <v>R</v>
      </c>
      <c r="S152" t="str">
        <f>IF(Table19[[#This Row],[Language]]="English","English","Other language")</f>
        <v>Other language</v>
      </c>
      <c r="T152">
        <f>Table19[[#This Row],[Gross Revenue]]-Table19[[#This Row],[Budget]]</f>
        <v>-1099560838</v>
      </c>
      <c r="U152" s="1">
        <f>(Table19[[#This Row],[Gross Revenue]]/Table19[[#This Row],[Budget]])-1</f>
        <v>-0.9996007618181818</v>
      </c>
      <c r="V152" t="str">
        <f t="shared" si="4"/>
        <v>111-130 minutes</v>
      </c>
      <c r="W152">
        <f>Table19[[#This Row],[Profit]]/Table19[[#This Row],[Budget]]*100</f>
        <v>-99.960076181818181</v>
      </c>
      <c r="X152">
        <v>-1289919.5</v>
      </c>
      <c r="Y152">
        <v>-4.8151417500000002E-2</v>
      </c>
      <c r="Z152" t="str">
        <f t="shared" si="5"/>
        <v>High</v>
      </c>
    </row>
    <row r="153" spans="1:26" x14ac:dyDescent="0.2">
      <c r="A153" t="s">
        <v>6862</v>
      </c>
      <c r="B153" t="s">
        <v>725</v>
      </c>
      <c r="C153" t="s">
        <v>2622</v>
      </c>
      <c r="D153">
        <v>49000</v>
      </c>
      <c r="E153">
        <v>52970</v>
      </c>
      <c r="F153">
        <v>63</v>
      </c>
      <c r="G153">
        <v>0</v>
      </c>
      <c r="H153">
        <v>8</v>
      </c>
      <c r="I153">
        <v>124</v>
      </c>
      <c r="J153">
        <v>90</v>
      </c>
      <c r="K153">
        <v>217350219</v>
      </c>
      <c r="L153">
        <v>28000000</v>
      </c>
      <c r="M153" s="2">
        <f>VLOOKUP(A153,Sheet2!$A$1:G3877,2,0)</f>
        <v>33910</v>
      </c>
      <c r="N153" t="str">
        <f>VLOOKUP(A153,Sheet2!$A$1:G3877,3,0)</f>
        <v>Color</v>
      </c>
      <c r="O153" t="str">
        <f>VLOOKUP(A153,Sheet2!$A$1:G3877,4,0)</f>
        <v>Adventure</v>
      </c>
      <c r="P153" t="str">
        <f>VLOOKUP(A153,Sheet2!$A$1:G3877,5,0)</f>
        <v>English</v>
      </c>
      <c r="Q153" t="str">
        <f>VLOOKUP(A153,Sheet2!$A$1:G3877,6,0)</f>
        <v>USA</v>
      </c>
      <c r="R153" t="str">
        <f>VLOOKUP(A153,Sheet2!$A$1:G3877,7,0)</f>
        <v>G</v>
      </c>
      <c r="S153" t="str">
        <f>IF(Table19[[#This Row],[Language]]="English","English","Other language")</f>
        <v>English</v>
      </c>
      <c r="T153">
        <f>Table19[[#This Row],[Gross Revenue]]-Table19[[#This Row],[Budget]]</f>
        <v>189350219</v>
      </c>
      <c r="U153" s="1">
        <f>(Table19[[#This Row],[Gross Revenue]]/Table19[[#This Row],[Budget]])-1</f>
        <v>6.7625078214285717</v>
      </c>
      <c r="V153" t="str">
        <f t="shared" si="4"/>
        <v>90-110 minutes</v>
      </c>
      <c r="W153">
        <f>Table19[[#This Row],[Profit]]/Table19[[#This Row],[Budget]]*100</f>
        <v>676.25078214285713</v>
      </c>
      <c r="X153">
        <v>3892693.5</v>
      </c>
      <c r="Y153">
        <v>0.11726928571428571</v>
      </c>
      <c r="Z153" t="str">
        <f t="shared" si="5"/>
        <v>Medium</v>
      </c>
    </row>
    <row r="154" spans="1:26" x14ac:dyDescent="0.2">
      <c r="A154" t="s">
        <v>5327</v>
      </c>
      <c r="B154" t="s">
        <v>2232</v>
      </c>
      <c r="C154" t="s">
        <v>2233</v>
      </c>
      <c r="D154">
        <v>3000</v>
      </c>
      <c r="E154">
        <v>4370</v>
      </c>
      <c r="F154">
        <v>127</v>
      </c>
      <c r="G154">
        <v>0</v>
      </c>
      <c r="H154">
        <v>6.7</v>
      </c>
      <c r="I154">
        <v>222</v>
      </c>
      <c r="J154">
        <v>113</v>
      </c>
      <c r="K154">
        <v>3014541</v>
      </c>
      <c r="L154">
        <v>8000000</v>
      </c>
      <c r="M154" s="2">
        <f>VLOOKUP(A154,Sheet2!$A$1:G3878,2,0)</f>
        <v>40558</v>
      </c>
      <c r="N154" t="str">
        <f>VLOOKUP(A154,Sheet2!$A$1:G3878,3,0)</f>
        <v>Color</v>
      </c>
      <c r="O154" t="str">
        <f>VLOOKUP(A154,Sheet2!$A$1:G3878,4,0)</f>
        <v>Drama</v>
      </c>
      <c r="P154" t="str">
        <f>VLOOKUP(A154,Sheet2!$A$1:G3878,5,0)</f>
        <v>English</v>
      </c>
      <c r="Q154" t="str">
        <f>VLOOKUP(A154,Sheet2!$A$1:G3878,6,0)</f>
        <v>UK</v>
      </c>
      <c r="R154" t="str">
        <f>VLOOKUP(A154,Sheet2!$A$1:G3878,7,0)</f>
        <v>R</v>
      </c>
      <c r="S154" t="str">
        <f>IF(Table19[[#This Row],[Language]]="English","English","Other language")</f>
        <v>English</v>
      </c>
      <c r="T154">
        <f>Table19[[#This Row],[Gross Revenue]]-Table19[[#This Row],[Budget]]</f>
        <v>-4985459</v>
      </c>
      <c r="U154" s="1">
        <f>(Table19[[#This Row],[Gross Revenue]]/Table19[[#This Row],[Budget]])-1</f>
        <v>-0.62318237500000007</v>
      </c>
      <c r="V154" t="str">
        <f t="shared" si="4"/>
        <v>111-130 minutes</v>
      </c>
      <c r="W154">
        <f>Table19[[#This Row],[Profit]]/Table19[[#This Row],[Budget]]*100</f>
        <v>-62.318237499999995</v>
      </c>
      <c r="X154">
        <v>-434215.5</v>
      </c>
      <c r="Y154">
        <v>-0.10115100772200772</v>
      </c>
      <c r="Z154" t="str">
        <f t="shared" si="5"/>
        <v>Low</v>
      </c>
    </row>
    <row r="155" spans="1:26" x14ac:dyDescent="0.2">
      <c r="A155" t="s">
        <v>6760</v>
      </c>
      <c r="B155" t="s">
        <v>1274</v>
      </c>
      <c r="C155" t="s">
        <v>971</v>
      </c>
      <c r="D155">
        <v>10000</v>
      </c>
      <c r="E155">
        <v>13718</v>
      </c>
      <c r="F155">
        <v>18000</v>
      </c>
      <c r="G155">
        <v>225</v>
      </c>
      <c r="H155">
        <v>6.1</v>
      </c>
      <c r="I155">
        <v>37</v>
      </c>
      <c r="J155">
        <v>97</v>
      </c>
      <c r="K155">
        <v>326308</v>
      </c>
      <c r="L155">
        <v>5000000</v>
      </c>
      <c r="M155" s="2">
        <f>VLOOKUP(A155,Sheet2!$A$1:G3879,2,0)</f>
        <v>35428</v>
      </c>
      <c r="N155" t="str">
        <f>VLOOKUP(A155,Sheet2!$A$1:G3879,3,0)</f>
        <v>Color</v>
      </c>
      <c r="O155" t="str">
        <f>VLOOKUP(A155,Sheet2!$A$1:G3879,4,0)</f>
        <v>Crime</v>
      </c>
      <c r="P155" t="str">
        <f>VLOOKUP(A155,Sheet2!$A$1:G3879,5,0)</f>
        <v>English</v>
      </c>
      <c r="Q155" t="str">
        <f>VLOOKUP(A155,Sheet2!$A$1:G3879,6,0)</f>
        <v>USA</v>
      </c>
      <c r="R155" t="str">
        <f>VLOOKUP(A155,Sheet2!$A$1:G3879,7,0)</f>
        <v>R</v>
      </c>
      <c r="S155" t="str">
        <f>IF(Table19[[#This Row],[Language]]="English","English","Other language")</f>
        <v>English</v>
      </c>
      <c r="T155">
        <f>Table19[[#This Row],[Gross Revenue]]-Table19[[#This Row],[Budget]]</f>
        <v>-4673692</v>
      </c>
      <c r="U155" s="1">
        <f>(Table19[[#This Row],[Gross Revenue]]/Table19[[#This Row],[Budget]])-1</f>
        <v>-0.93473839999999997</v>
      </c>
      <c r="V155" t="str">
        <f t="shared" si="4"/>
        <v>90-110 minutes</v>
      </c>
      <c r="W155">
        <f>Table19[[#This Row],[Profit]]/Table19[[#This Row],[Budget]]*100</f>
        <v>-93.473839999999996</v>
      </c>
      <c r="X155">
        <v>-74533.5</v>
      </c>
      <c r="Y155">
        <v>-7.4856785714285719E-3</v>
      </c>
      <c r="Z155" t="str">
        <f t="shared" si="5"/>
        <v>Low</v>
      </c>
    </row>
    <row r="156" spans="1:26" x14ac:dyDescent="0.2">
      <c r="A156" t="s">
        <v>3945</v>
      </c>
      <c r="B156" t="s">
        <v>696</v>
      </c>
      <c r="C156" t="s">
        <v>1044</v>
      </c>
      <c r="D156">
        <v>372</v>
      </c>
      <c r="E156">
        <v>977</v>
      </c>
      <c r="F156">
        <v>0</v>
      </c>
      <c r="G156">
        <v>625</v>
      </c>
      <c r="H156">
        <v>5.6</v>
      </c>
      <c r="I156">
        <v>73</v>
      </c>
      <c r="J156">
        <v>96</v>
      </c>
      <c r="K156">
        <v>14208384</v>
      </c>
      <c r="L156">
        <v>30000000</v>
      </c>
      <c r="M156" s="2">
        <f>VLOOKUP(A156,Sheet2!$A$1:G3880,2,0)</f>
        <v>37798</v>
      </c>
      <c r="N156" t="str">
        <f>VLOOKUP(A156,Sheet2!$A$1:G3880,3,0)</f>
        <v>Color</v>
      </c>
      <c r="O156" t="str">
        <f>VLOOKUP(A156,Sheet2!$A$1:G3880,4,0)</f>
        <v>Comedy</v>
      </c>
      <c r="P156" t="str">
        <f>VLOOKUP(A156,Sheet2!$A$1:G3880,5,0)</f>
        <v>English</v>
      </c>
      <c r="Q156" t="str">
        <f>VLOOKUP(A156,Sheet2!$A$1:G3880,6,0)</f>
        <v>USA</v>
      </c>
      <c r="R156" t="str">
        <f>VLOOKUP(A156,Sheet2!$A$1:G3880,7,0)</f>
        <v>PG-13</v>
      </c>
      <c r="S156" t="str">
        <f>IF(Table19[[#This Row],[Language]]="English","English","Other language")</f>
        <v>English</v>
      </c>
      <c r="T156">
        <f>Table19[[#This Row],[Gross Revenue]]-Table19[[#This Row],[Budget]]</f>
        <v>-15791616</v>
      </c>
      <c r="U156" s="1">
        <f>(Table19[[#This Row],[Gross Revenue]]/Table19[[#This Row],[Budget]])-1</f>
        <v>-0.52638720000000006</v>
      </c>
      <c r="V156" t="str">
        <f t="shared" si="4"/>
        <v>90-110 minutes</v>
      </c>
      <c r="W156">
        <f>Table19[[#This Row],[Profit]]/Table19[[#This Row],[Budget]]*100</f>
        <v>-52.638720000000006</v>
      </c>
      <c r="X156">
        <v>1637763</v>
      </c>
      <c r="Y156">
        <v>0.19178668286445014</v>
      </c>
      <c r="Z156" t="str">
        <f t="shared" si="5"/>
        <v>Medium</v>
      </c>
    </row>
    <row r="157" spans="1:26" x14ac:dyDescent="0.2">
      <c r="A157" t="s">
        <v>3629</v>
      </c>
      <c r="B157" t="s">
        <v>643</v>
      </c>
      <c r="C157" t="s">
        <v>405</v>
      </c>
      <c r="D157">
        <v>907</v>
      </c>
      <c r="E157">
        <v>2471</v>
      </c>
      <c r="F157">
        <v>357</v>
      </c>
      <c r="G157">
        <v>11000</v>
      </c>
      <c r="H157">
        <v>5.0999999999999996</v>
      </c>
      <c r="I157">
        <v>211</v>
      </c>
      <c r="J157">
        <v>101</v>
      </c>
      <c r="K157">
        <v>25863915</v>
      </c>
      <c r="L157">
        <v>35000000</v>
      </c>
      <c r="M157" s="2">
        <f>VLOOKUP(A157,Sheet2!$A$1:G3881,2,0)</f>
        <v>41154</v>
      </c>
      <c r="N157" t="str">
        <f>VLOOKUP(A157,Sheet2!$A$1:G3881,3,0)</f>
        <v>Color</v>
      </c>
      <c r="O157" t="str">
        <f>VLOOKUP(A157,Sheet2!$A$1:G3881,4,0)</f>
        <v>Action</v>
      </c>
      <c r="P157" t="str">
        <f>VLOOKUP(A157,Sheet2!$A$1:G3881,5,0)</f>
        <v>English</v>
      </c>
      <c r="Q157" t="str">
        <f>VLOOKUP(A157,Sheet2!$A$1:G3881,6,0)</f>
        <v>USA</v>
      </c>
      <c r="R157" t="str">
        <f>VLOOKUP(A157,Sheet2!$A$1:G3881,7,0)</f>
        <v>PG-13</v>
      </c>
      <c r="S157" t="str">
        <f>IF(Table19[[#This Row],[Language]]="English","English","Other language")</f>
        <v>English</v>
      </c>
      <c r="T157">
        <f>Table19[[#This Row],[Gross Revenue]]-Table19[[#This Row],[Budget]]</f>
        <v>-9136085</v>
      </c>
      <c r="U157" s="1">
        <f>(Table19[[#This Row],[Gross Revenue]]/Table19[[#This Row],[Budget]])-1</f>
        <v>-0.26103100000000001</v>
      </c>
      <c r="V157" t="str">
        <f t="shared" si="4"/>
        <v>90-110 minutes</v>
      </c>
      <c r="W157">
        <f>Table19[[#This Row],[Profit]]/Table19[[#This Row],[Budget]]*100</f>
        <v>-26.103100000000001</v>
      </c>
      <c r="X157">
        <v>-1289919.5</v>
      </c>
      <c r="Y157">
        <v>-4.8151417500000002E-2</v>
      </c>
      <c r="Z157" t="str">
        <f t="shared" si="5"/>
        <v>Medium</v>
      </c>
    </row>
    <row r="158" spans="1:26" x14ac:dyDescent="0.2">
      <c r="A158" t="s">
        <v>3606</v>
      </c>
      <c r="B158" t="s">
        <v>608</v>
      </c>
      <c r="C158" t="s">
        <v>609</v>
      </c>
      <c r="D158">
        <v>15000</v>
      </c>
      <c r="E158">
        <v>15638</v>
      </c>
      <c r="F158">
        <v>13</v>
      </c>
      <c r="G158">
        <v>823</v>
      </c>
      <c r="H158">
        <v>5.0999999999999996</v>
      </c>
      <c r="I158">
        <v>66</v>
      </c>
      <c r="J158">
        <v>93</v>
      </c>
      <c r="K158">
        <v>652526</v>
      </c>
      <c r="L158">
        <v>40000000</v>
      </c>
      <c r="M158" s="2">
        <f>VLOOKUP(A158,Sheet2!$A$1:G3882,2,0)</f>
        <v>38793</v>
      </c>
      <c r="N158" t="str">
        <f>VLOOKUP(A158,Sheet2!$A$1:G3882,3,0)</f>
        <v>Color</v>
      </c>
      <c r="O158" t="str">
        <f>VLOOKUP(A158,Sheet2!$A$1:G3882,4,0)</f>
        <v>Action</v>
      </c>
      <c r="P158" t="str">
        <f>VLOOKUP(A158,Sheet2!$A$1:G3882,5,0)</f>
        <v>English</v>
      </c>
      <c r="Q158" t="str">
        <f>VLOOKUP(A158,Sheet2!$A$1:G3882,6,0)</f>
        <v>Germany</v>
      </c>
      <c r="R158" t="str">
        <f>VLOOKUP(A158,Sheet2!$A$1:G3882,7,0)</f>
        <v>PG</v>
      </c>
      <c r="S158" t="str">
        <f>IF(Table19[[#This Row],[Language]]="English","English","Other language")</f>
        <v>English</v>
      </c>
      <c r="T158">
        <f>Table19[[#This Row],[Gross Revenue]]-Table19[[#This Row],[Budget]]</f>
        <v>-39347474</v>
      </c>
      <c r="U158" s="1">
        <f>(Table19[[#This Row],[Gross Revenue]]/Table19[[#This Row],[Budget]])-1</f>
        <v>-0.98368685</v>
      </c>
      <c r="V158" t="str">
        <f t="shared" si="4"/>
        <v>90-110 minutes</v>
      </c>
      <c r="W158">
        <f>Table19[[#This Row],[Profit]]/Table19[[#This Row],[Budget]]*100</f>
        <v>-98.368684999999999</v>
      </c>
      <c r="X158">
        <v>-1289919.5</v>
      </c>
      <c r="Y158">
        <v>-4.8151417500000002E-2</v>
      </c>
      <c r="Z158" t="str">
        <f t="shared" si="5"/>
        <v>High</v>
      </c>
    </row>
    <row r="159" spans="1:26" x14ac:dyDescent="0.2">
      <c r="A159" t="s">
        <v>3857</v>
      </c>
      <c r="B159" t="s">
        <v>784</v>
      </c>
      <c r="C159" t="s">
        <v>946</v>
      </c>
      <c r="D159">
        <v>12000</v>
      </c>
      <c r="E159">
        <v>24598</v>
      </c>
      <c r="F159">
        <v>0</v>
      </c>
      <c r="G159">
        <v>0</v>
      </c>
      <c r="H159">
        <v>5.5</v>
      </c>
      <c r="I159">
        <v>248</v>
      </c>
      <c r="J159">
        <v>206</v>
      </c>
      <c r="K159">
        <v>34293771</v>
      </c>
      <c r="L159">
        <v>155000000</v>
      </c>
      <c r="M159" s="2">
        <f>VLOOKUP(A159,Sheet2!$A$1:G3883,2,0)</f>
        <v>38110</v>
      </c>
      <c r="N159" t="str">
        <f>VLOOKUP(A159,Sheet2!$A$1:G3883,3,0)</f>
        <v>Color</v>
      </c>
      <c r="O159" t="str">
        <f>VLOOKUP(A159,Sheet2!$A$1:G3883,4,0)</f>
        <v>Action</v>
      </c>
      <c r="P159" t="str">
        <f>VLOOKUP(A159,Sheet2!$A$1:G3883,5,0)</f>
        <v>English</v>
      </c>
      <c r="Q159" t="str">
        <f>VLOOKUP(A159,Sheet2!$A$1:G3883,6,0)</f>
        <v>Germany</v>
      </c>
      <c r="R159" t="str">
        <f>VLOOKUP(A159,Sheet2!$A$1:G3883,7,0)</f>
        <v>R</v>
      </c>
      <c r="S159" t="str">
        <f>IF(Table19[[#This Row],[Language]]="English","English","Other language")</f>
        <v>English</v>
      </c>
      <c r="T159">
        <f>Table19[[#This Row],[Gross Revenue]]-Table19[[#This Row],[Budget]]</f>
        <v>-120706229</v>
      </c>
      <c r="U159" s="1">
        <f>(Table19[[#This Row],[Gross Revenue]]/Table19[[#This Row],[Budget]])-1</f>
        <v>-0.77874986451612904</v>
      </c>
      <c r="V159" t="str">
        <f t="shared" si="4"/>
        <v>&gt;150 minutes</v>
      </c>
      <c r="W159">
        <f>Table19[[#This Row],[Profit]]/Table19[[#This Row],[Budget]]*100</f>
        <v>-77.874986451612898</v>
      </c>
      <c r="X159">
        <v>-1289919.5</v>
      </c>
      <c r="Y159">
        <v>-4.8151417500000002E-2</v>
      </c>
      <c r="Z159" t="str">
        <f t="shared" si="5"/>
        <v>High</v>
      </c>
    </row>
    <row r="160" spans="1:26" x14ac:dyDescent="0.2">
      <c r="A160" t="s">
        <v>4666</v>
      </c>
      <c r="B160" t="s">
        <v>576</v>
      </c>
      <c r="C160" t="s">
        <v>1742</v>
      </c>
      <c r="D160">
        <v>35000</v>
      </c>
      <c r="E160">
        <v>47677</v>
      </c>
      <c r="F160">
        <v>44</v>
      </c>
      <c r="G160">
        <v>12000</v>
      </c>
      <c r="H160">
        <v>6.2</v>
      </c>
      <c r="I160">
        <v>119</v>
      </c>
      <c r="J160">
        <v>81</v>
      </c>
      <c r="K160">
        <v>66950483</v>
      </c>
      <c r="L160">
        <v>28000000</v>
      </c>
      <c r="M160" s="2">
        <f>VLOOKUP(A160,Sheet2!$A$1:G3884,2,0)</f>
        <v>41696</v>
      </c>
      <c r="N160" t="str">
        <f>VLOOKUP(A160,Sheet2!$A$1:G3884,3,0)</f>
        <v>Color</v>
      </c>
      <c r="O160" t="str">
        <f>VLOOKUP(A160,Sheet2!$A$1:G3884,4,0)</f>
        <v>Comedy</v>
      </c>
      <c r="P160" t="str">
        <f>VLOOKUP(A160,Sheet2!$A$1:G3884,5,0)</f>
        <v>English</v>
      </c>
      <c r="Q160" t="str">
        <f>VLOOKUP(A160,Sheet2!$A$1:G3884,6,0)</f>
        <v>USA</v>
      </c>
      <c r="R160" t="str">
        <f>VLOOKUP(A160,Sheet2!$A$1:G3884,7,0)</f>
        <v>PG</v>
      </c>
      <c r="S160" t="str">
        <f>IF(Table19[[#This Row],[Language]]="English","English","Other language")</f>
        <v>English</v>
      </c>
      <c r="T160">
        <f>Table19[[#This Row],[Gross Revenue]]-Table19[[#This Row],[Budget]]</f>
        <v>38950483</v>
      </c>
      <c r="U160" s="1">
        <f>(Table19[[#This Row],[Gross Revenue]]/Table19[[#This Row],[Budget]])-1</f>
        <v>1.3910886785714287</v>
      </c>
      <c r="V160" t="str">
        <f t="shared" si="4"/>
        <v>&lt;90 minutes</v>
      </c>
      <c r="W160">
        <f>Table19[[#This Row],[Profit]]/Table19[[#This Row],[Budget]]*100</f>
        <v>139.10886785714285</v>
      </c>
      <c r="X160">
        <v>1637763</v>
      </c>
      <c r="Y160">
        <v>0.19178668286445014</v>
      </c>
      <c r="Z160" t="str">
        <f t="shared" si="5"/>
        <v>Medium</v>
      </c>
    </row>
    <row r="161" spans="1:26" x14ac:dyDescent="0.2">
      <c r="A161" t="s">
        <v>4585</v>
      </c>
      <c r="B161" t="s">
        <v>768</v>
      </c>
      <c r="C161" t="s">
        <v>1679</v>
      </c>
      <c r="D161">
        <v>865</v>
      </c>
      <c r="E161">
        <v>3639</v>
      </c>
      <c r="F161">
        <v>14</v>
      </c>
      <c r="G161">
        <v>0</v>
      </c>
      <c r="H161">
        <v>6.2</v>
      </c>
      <c r="I161">
        <v>135</v>
      </c>
      <c r="J161">
        <v>103</v>
      </c>
      <c r="K161">
        <v>13395939</v>
      </c>
      <c r="L161">
        <v>60000000</v>
      </c>
      <c r="M161" s="2">
        <f>VLOOKUP(A161,Sheet2!$A$1:G3885,2,0)</f>
        <v>38318</v>
      </c>
      <c r="N161" t="str">
        <f>VLOOKUP(A161,Sheet2!$A$1:G3885,3,0)</f>
        <v>Color</v>
      </c>
      <c r="O161" t="str">
        <f>VLOOKUP(A161,Sheet2!$A$1:G3885,4,0)</f>
        <v>Comedy</v>
      </c>
      <c r="P161" t="str">
        <f>VLOOKUP(A161,Sheet2!$A$1:G3885,5,0)</f>
        <v>English</v>
      </c>
      <c r="Q161" t="str">
        <f>VLOOKUP(A161,Sheet2!$A$1:G3885,6,0)</f>
        <v>UK</v>
      </c>
      <c r="R161" t="str">
        <f>VLOOKUP(A161,Sheet2!$A$1:G3885,7,0)</f>
        <v>R</v>
      </c>
      <c r="S161" t="str">
        <f>IF(Table19[[#This Row],[Language]]="English","English","Other language")</f>
        <v>English</v>
      </c>
      <c r="T161">
        <f>Table19[[#This Row],[Gross Revenue]]-Table19[[#This Row],[Budget]]</f>
        <v>-46604061</v>
      </c>
      <c r="U161" s="1">
        <f>(Table19[[#This Row],[Gross Revenue]]/Table19[[#This Row],[Budget]])-1</f>
        <v>-0.77673435000000002</v>
      </c>
      <c r="V161" t="str">
        <f t="shared" si="4"/>
        <v>90-110 minutes</v>
      </c>
      <c r="W161">
        <f>Table19[[#This Row],[Profit]]/Table19[[#This Row],[Budget]]*100</f>
        <v>-77.673434999999998</v>
      </c>
      <c r="X161">
        <v>1637763</v>
      </c>
      <c r="Y161">
        <v>0.19178668286445014</v>
      </c>
      <c r="Z161" t="str">
        <f t="shared" si="5"/>
        <v>High</v>
      </c>
    </row>
    <row r="162" spans="1:26" x14ac:dyDescent="0.2">
      <c r="A162" t="s">
        <v>5509</v>
      </c>
      <c r="B162" t="s">
        <v>469</v>
      </c>
      <c r="C162" t="s">
        <v>851</v>
      </c>
      <c r="D162">
        <v>10000</v>
      </c>
      <c r="E162">
        <v>14196</v>
      </c>
      <c r="F162">
        <v>0</v>
      </c>
      <c r="G162">
        <v>0</v>
      </c>
      <c r="H162">
        <v>6.8</v>
      </c>
      <c r="I162">
        <v>174</v>
      </c>
      <c r="J162">
        <v>165</v>
      </c>
      <c r="K162">
        <v>58183966</v>
      </c>
      <c r="L162">
        <v>107000000</v>
      </c>
      <c r="M162" s="2">
        <f>VLOOKUP(A162,Sheet2!$A$1:G3886,2,0)</f>
        <v>37172</v>
      </c>
      <c r="N162" t="str">
        <f>VLOOKUP(A162,Sheet2!$A$1:G3886,3,0)</f>
        <v>Black and White</v>
      </c>
      <c r="O162" t="str">
        <f>VLOOKUP(A162,Sheet2!$A$1:G3886,4,0)</f>
        <v>Biography</v>
      </c>
      <c r="P162" t="str">
        <f>VLOOKUP(A162,Sheet2!$A$1:G3886,5,0)</f>
        <v>English</v>
      </c>
      <c r="Q162" t="str">
        <f>VLOOKUP(A162,Sheet2!$A$1:G3886,6,0)</f>
        <v>USA</v>
      </c>
      <c r="R162" t="str">
        <f>VLOOKUP(A162,Sheet2!$A$1:G3886,7,0)</f>
        <v>R</v>
      </c>
      <c r="S162" t="str">
        <f>IF(Table19[[#This Row],[Language]]="English","English","Other language")</f>
        <v>English</v>
      </c>
      <c r="T162">
        <f>Table19[[#This Row],[Gross Revenue]]-Table19[[#This Row],[Budget]]</f>
        <v>-48816034</v>
      </c>
      <c r="U162" s="1">
        <f>(Table19[[#This Row],[Gross Revenue]]/Table19[[#This Row],[Budget]])-1</f>
        <v>-0.45622461682242987</v>
      </c>
      <c r="V162" t="str">
        <f t="shared" si="4"/>
        <v>&gt;150 minutes</v>
      </c>
      <c r="W162">
        <f>Table19[[#This Row],[Profit]]/Table19[[#This Row],[Budget]]*100</f>
        <v>-45.622461682242992</v>
      </c>
      <c r="X162">
        <v>-1289919.5</v>
      </c>
      <c r="Y162">
        <v>-4.8151417500000002E-2</v>
      </c>
      <c r="Z162" t="str">
        <f t="shared" si="5"/>
        <v>High</v>
      </c>
    </row>
    <row r="163" spans="1:26" x14ac:dyDescent="0.2">
      <c r="A163" t="s">
        <v>5606</v>
      </c>
      <c r="B163" t="s">
        <v>2412</v>
      </c>
      <c r="C163" t="s">
        <v>2413</v>
      </c>
      <c r="D163">
        <v>71</v>
      </c>
      <c r="E163">
        <v>262</v>
      </c>
      <c r="F163">
        <v>27</v>
      </c>
      <c r="G163">
        <v>26</v>
      </c>
      <c r="H163">
        <v>6.9</v>
      </c>
      <c r="I163">
        <v>38</v>
      </c>
      <c r="J163">
        <v>103</v>
      </c>
      <c r="K163">
        <v>206400</v>
      </c>
      <c r="L163">
        <v>50000000</v>
      </c>
      <c r="M163" s="2">
        <f>VLOOKUP(A163,Sheet2!$A$1:G3887,2,0)</f>
        <v>37005</v>
      </c>
      <c r="N163" t="str">
        <f>VLOOKUP(A163,Sheet2!$A$1:G3887,3,0)</f>
        <v>Color</v>
      </c>
      <c r="O163" t="str">
        <f>VLOOKUP(A163,Sheet2!$A$1:G3887,4,0)</f>
        <v>Comedy</v>
      </c>
      <c r="P163" t="str">
        <f>VLOOKUP(A163,Sheet2!$A$1:G3887,5,0)</f>
        <v>French</v>
      </c>
      <c r="Q163" t="str">
        <f>VLOOKUP(A163,Sheet2!$A$1:G3887,6,0)</f>
        <v>France</v>
      </c>
      <c r="R163">
        <f>VLOOKUP(A163,Sheet2!$A$1:G3887,7,0)</f>
        <v>0</v>
      </c>
      <c r="S163" t="str">
        <f>IF(Table19[[#This Row],[Language]]="English","English","Other language")</f>
        <v>Other language</v>
      </c>
      <c r="T163">
        <f>Table19[[#This Row],[Gross Revenue]]-Table19[[#This Row],[Budget]]</f>
        <v>-49793600</v>
      </c>
      <c r="U163" s="1">
        <f>(Table19[[#This Row],[Gross Revenue]]/Table19[[#This Row],[Budget]])-1</f>
        <v>-0.99587199999999998</v>
      </c>
      <c r="V163" t="str">
        <f t="shared" si="4"/>
        <v>90-110 minutes</v>
      </c>
      <c r="W163">
        <f>Table19[[#This Row],[Profit]]/Table19[[#This Row],[Budget]]*100</f>
        <v>-99.587199999999996</v>
      </c>
      <c r="X163">
        <v>1637763</v>
      </c>
      <c r="Y163">
        <v>0.19178668286445014</v>
      </c>
      <c r="Z163" t="str">
        <f t="shared" si="5"/>
        <v>High</v>
      </c>
    </row>
    <row r="164" spans="1:26" x14ac:dyDescent="0.2">
      <c r="A164" t="s">
        <v>5084</v>
      </c>
      <c r="B164" t="s">
        <v>546</v>
      </c>
      <c r="C164" t="s">
        <v>1186</v>
      </c>
      <c r="D164">
        <v>40000</v>
      </c>
      <c r="E164">
        <v>79957</v>
      </c>
      <c r="F164">
        <v>13000</v>
      </c>
      <c r="G164">
        <v>24000</v>
      </c>
      <c r="H164">
        <v>6.5</v>
      </c>
      <c r="I164">
        <v>451</v>
      </c>
      <c r="J164">
        <v>108</v>
      </c>
      <c r="K164">
        <v>334185206</v>
      </c>
      <c r="L164">
        <v>200000000</v>
      </c>
      <c r="M164" s="2">
        <f>VLOOKUP(A164,Sheet2!$A$1:G3888,2,0)</f>
        <v>40266</v>
      </c>
      <c r="N164" t="str">
        <f>VLOOKUP(A164,Sheet2!$A$1:G3888,3,0)</f>
        <v>Color</v>
      </c>
      <c r="O164" t="str">
        <f>VLOOKUP(A164,Sheet2!$A$1:G3888,4,0)</f>
        <v>Adventure</v>
      </c>
      <c r="P164" t="str">
        <f>VLOOKUP(A164,Sheet2!$A$1:G3888,5,0)</f>
        <v>English</v>
      </c>
      <c r="Q164" t="str">
        <f>VLOOKUP(A164,Sheet2!$A$1:G3888,6,0)</f>
        <v>USA</v>
      </c>
      <c r="R164" t="str">
        <f>VLOOKUP(A164,Sheet2!$A$1:G3888,7,0)</f>
        <v>PG</v>
      </c>
      <c r="S164" t="str">
        <f>IF(Table19[[#This Row],[Language]]="English","English","Other language")</f>
        <v>English</v>
      </c>
      <c r="T164">
        <f>Table19[[#This Row],[Gross Revenue]]-Table19[[#This Row],[Budget]]</f>
        <v>134185206</v>
      </c>
      <c r="U164" s="1">
        <f>(Table19[[#This Row],[Gross Revenue]]/Table19[[#This Row],[Budget]])-1</f>
        <v>0.67092602999999995</v>
      </c>
      <c r="V164" t="str">
        <f t="shared" si="4"/>
        <v>90-110 minutes</v>
      </c>
      <c r="W164">
        <f>Table19[[#This Row],[Profit]]/Table19[[#This Row],[Budget]]*100</f>
        <v>67.092602999999997</v>
      </c>
      <c r="X164">
        <v>3892693.5</v>
      </c>
      <c r="Y164">
        <v>0.11726928571428571</v>
      </c>
      <c r="Z164" t="str">
        <f t="shared" si="5"/>
        <v>High</v>
      </c>
    </row>
    <row r="165" spans="1:26" x14ac:dyDescent="0.2">
      <c r="A165" t="s">
        <v>7001</v>
      </c>
      <c r="B165" t="s">
        <v>351</v>
      </c>
      <c r="C165" t="s">
        <v>1275</v>
      </c>
      <c r="D165">
        <v>1000</v>
      </c>
      <c r="E165">
        <v>2524</v>
      </c>
      <c r="F165">
        <v>0</v>
      </c>
      <c r="G165">
        <v>23000</v>
      </c>
      <c r="H165">
        <v>8.5</v>
      </c>
      <c r="I165">
        <v>392</v>
      </c>
      <c r="J165">
        <v>116</v>
      </c>
      <c r="K165">
        <v>78900000</v>
      </c>
      <c r="L165">
        <v>11000000</v>
      </c>
      <c r="M165" s="2">
        <f>VLOOKUP(A165,Sheet2!$A$1:G3889,2,0)</f>
        <v>29131</v>
      </c>
      <c r="N165" t="str">
        <f>VLOOKUP(A165,Sheet2!$A$1:G3889,3,0)</f>
        <v>Color</v>
      </c>
      <c r="O165" t="str">
        <f>VLOOKUP(A165,Sheet2!$A$1:G3889,4,0)</f>
        <v>Horror</v>
      </c>
      <c r="P165" t="str">
        <f>VLOOKUP(A165,Sheet2!$A$1:G3889,5,0)</f>
        <v>English</v>
      </c>
      <c r="Q165" t="str">
        <f>VLOOKUP(A165,Sheet2!$A$1:G3889,6,0)</f>
        <v>UK</v>
      </c>
      <c r="R165" t="str">
        <f>VLOOKUP(A165,Sheet2!$A$1:G3889,7,0)</f>
        <v>R</v>
      </c>
      <c r="S165" t="str">
        <f>IF(Table19[[#This Row],[Language]]="English","English","Other language")</f>
        <v>English</v>
      </c>
      <c r="T165">
        <f>Table19[[#This Row],[Gross Revenue]]-Table19[[#This Row],[Budget]]</f>
        <v>67900000</v>
      </c>
      <c r="U165" s="1">
        <f>(Table19[[#This Row],[Gross Revenue]]/Table19[[#This Row],[Budget]])-1</f>
        <v>6.1727272727272728</v>
      </c>
      <c r="V165" t="str">
        <f t="shared" si="4"/>
        <v>111-130 minutes</v>
      </c>
      <c r="W165">
        <f>Table19[[#This Row],[Profit]]/Table19[[#This Row],[Budget]]*100</f>
        <v>617.27272727272725</v>
      </c>
      <c r="X165">
        <v>16235088</v>
      </c>
      <c r="Y165">
        <v>1.1909079499999999</v>
      </c>
      <c r="Z165" t="str">
        <f t="shared" si="5"/>
        <v>Low</v>
      </c>
    </row>
    <row r="166" spans="1:26" x14ac:dyDescent="0.2">
      <c r="A166" t="s">
        <v>4907</v>
      </c>
      <c r="B166" t="s">
        <v>769</v>
      </c>
      <c r="C166" t="s">
        <v>236</v>
      </c>
      <c r="D166">
        <v>534</v>
      </c>
      <c r="E166">
        <v>1543</v>
      </c>
      <c r="F166">
        <v>21000</v>
      </c>
      <c r="G166">
        <v>0</v>
      </c>
      <c r="H166">
        <v>6.4</v>
      </c>
      <c r="I166">
        <v>210</v>
      </c>
      <c r="J166">
        <v>145</v>
      </c>
      <c r="K166">
        <v>55473600</v>
      </c>
      <c r="L166">
        <v>50000000</v>
      </c>
      <c r="M166" s="2">
        <f>VLOOKUP(A166,Sheet2!$A$1:G3890,2,0)</f>
        <v>33950</v>
      </c>
      <c r="N166" t="str">
        <f>VLOOKUP(A166,Sheet2!$A$1:G3890,3,0)</f>
        <v>Color</v>
      </c>
      <c r="O166" t="str">
        <f>VLOOKUP(A166,Sheet2!$A$1:G3890,4,0)</f>
        <v>Action</v>
      </c>
      <c r="P166" t="str">
        <f>VLOOKUP(A166,Sheet2!$A$1:G3890,5,0)</f>
        <v>English</v>
      </c>
      <c r="Q166" t="str">
        <f>VLOOKUP(A166,Sheet2!$A$1:G3890,6,0)</f>
        <v>USA</v>
      </c>
      <c r="R166" t="str">
        <f>VLOOKUP(A166,Sheet2!$A$1:G3890,7,0)</f>
        <v>R</v>
      </c>
      <c r="S166" t="str">
        <f>IF(Table19[[#This Row],[Language]]="English","English","Other language")</f>
        <v>English</v>
      </c>
      <c r="T166">
        <f>Table19[[#This Row],[Gross Revenue]]-Table19[[#This Row],[Budget]]</f>
        <v>5473600</v>
      </c>
      <c r="U166" s="1">
        <f>(Table19[[#This Row],[Gross Revenue]]/Table19[[#This Row],[Budget]])-1</f>
        <v>0.10947200000000001</v>
      </c>
      <c r="V166" t="str">
        <f t="shared" si="4"/>
        <v>131-150 minutes</v>
      </c>
      <c r="W166">
        <f>Table19[[#This Row],[Profit]]/Table19[[#This Row],[Budget]]*100</f>
        <v>10.9472</v>
      </c>
      <c r="X166">
        <v>-1289919.5</v>
      </c>
      <c r="Y166">
        <v>-4.8151417500000002E-2</v>
      </c>
      <c r="Z166" t="str">
        <f t="shared" si="5"/>
        <v>High</v>
      </c>
    </row>
    <row r="167" spans="1:26" x14ac:dyDescent="0.2">
      <c r="A167" t="s">
        <v>4740</v>
      </c>
      <c r="B167" t="s">
        <v>1204</v>
      </c>
      <c r="C167" t="s">
        <v>1814</v>
      </c>
      <c r="D167">
        <v>1000</v>
      </c>
      <c r="E167">
        <v>3090</v>
      </c>
      <c r="F167">
        <v>0</v>
      </c>
      <c r="G167">
        <v>0</v>
      </c>
      <c r="H167">
        <v>6.3</v>
      </c>
      <c r="I167">
        <v>223</v>
      </c>
      <c r="J167">
        <v>116</v>
      </c>
      <c r="K167">
        <v>47748610</v>
      </c>
      <c r="L167">
        <v>75000000</v>
      </c>
      <c r="M167" s="2">
        <f>VLOOKUP(A167,Sheet2!$A$1:G3891,2,0)</f>
        <v>35466</v>
      </c>
      <c r="N167" t="str">
        <f>VLOOKUP(A167,Sheet2!$A$1:G3891,3,0)</f>
        <v>Color</v>
      </c>
      <c r="O167" t="str">
        <f>VLOOKUP(A167,Sheet2!$A$1:G3891,4,0)</f>
        <v>Action</v>
      </c>
      <c r="P167" t="str">
        <f>VLOOKUP(A167,Sheet2!$A$1:G3891,5,0)</f>
        <v>English</v>
      </c>
      <c r="Q167" t="str">
        <f>VLOOKUP(A167,Sheet2!$A$1:G3891,6,0)</f>
        <v>USA</v>
      </c>
      <c r="R167" t="str">
        <f>VLOOKUP(A167,Sheet2!$A$1:G3891,7,0)</f>
        <v>R</v>
      </c>
      <c r="S167" t="str">
        <f>IF(Table19[[#This Row],[Language]]="English","English","Other language")</f>
        <v>English</v>
      </c>
      <c r="T167">
        <f>Table19[[#This Row],[Gross Revenue]]-Table19[[#This Row],[Budget]]</f>
        <v>-27251390</v>
      </c>
      <c r="U167" s="1">
        <f>(Table19[[#This Row],[Gross Revenue]]/Table19[[#This Row],[Budget]])-1</f>
        <v>-0.36335186666666663</v>
      </c>
      <c r="V167" t="str">
        <f t="shared" si="4"/>
        <v>111-130 minutes</v>
      </c>
      <c r="W167">
        <f>Table19[[#This Row],[Profit]]/Table19[[#This Row],[Budget]]*100</f>
        <v>-36.335186666666672</v>
      </c>
      <c r="X167">
        <v>-1289919.5</v>
      </c>
      <c r="Y167">
        <v>-4.8151417500000002E-2</v>
      </c>
      <c r="Z167" t="str">
        <f t="shared" si="5"/>
        <v>High</v>
      </c>
    </row>
    <row r="168" spans="1:26" x14ac:dyDescent="0.2">
      <c r="A168" t="s">
        <v>6982</v>
      </c>
      <c r="B168" t="s">
        <v>206</v>
      </c>
      <c r="C168" t="s">
        <v>2732</v>
      </c>
      <c r="D168">
        <v>2000</v>
      </c>
      <c r="E168">
        <v>4228</v>
      </c>
      <c r="F168">
        <v>0</v>
      </c>
      <c r="G168">
        <v>18000</v>
      </c>
      <c r="H168">
        <v>8.4</v>
      </c>
      <c r="I168">
        <v>250</v>
      </c>
      <c r="J168">
        <v>154</v>
      </c>
      <c r="K168">
        <v>85200000</v>
      </c>
      <c r="L168">
        <v>18500000</v>
      </c>
      <c r="M168" s="2">
        <f>VLOOKUP(A168,Sheet2!$A$1:G3892,2,0)</f>
        <v>31619</v>
      </c>
      <c r="N168" t="str">
        <f>VLOOKUP(A168,Sheet2!$A$1:G3892,3,0)</f>
        <v>Color</v>
      </c>
      <c r="O168" t="str">
        <f>VLOOKUP(A168,Sheet2!$A$1:G3892,4,0)</f>
        <v>Action</v>
      </c>
      <c r="P168" t="str">
        <f>VLOOKUP(A168,Sheet2!$A$1:G3892,5,0)</f>
        <v>English</v>
      </c>
      <c r="Q168" t="str">
        <f>VLOOKUP(A168,Sheet2!$A$1:G3892,6,0)</f>
        <v>USA</v>
      </c>
      <c r="R168" t="str">
        <f>VLOOKUP(A168,Sheet2!$A$1:G3892,7,0)</f>
        <v>R</v>
      </c>
      <c r="S168" t="str">
        <f>IF(Table19[[#This Row],[Language]]="English","English","Other language")</f>
        <v>English</v>
      </c>
      <c r="T168">
        <f>Table19[[#This Row],[Gross Revenue]]-Table19[[#This Row],[Budget]]</f>
        <v>66700000</v>
      </c>
      <c r="U168" s="1">
        <f>(Table19[[#This Row],[Gross Revenue]]/Table19[[#This Row],[Budget]])-1</f>
        <v>3.6054054054054054</v>
      </c>
      <c r="V168" t="str">
        <f t="shared" si="4"/>
        <v>&gt;150 minutes</v>
      </c>
      <c r="W168">
        <f>Table19[[#This Row],[Profit]]/Table19[[#This Row],[Budget]]*100</f>
        <v>360.54054054054052</v>
      </c>
      <c r="X168">
        <v>-1289919.5</v>
      </c>
      <c r="Y168">
        <v>-4.8151417500000002E-2</v>
      </c>
      <c r="Z168" t="str">
        <f t="shared" si="5"/>
        <v>Medium</v>
      </c>
    </row>
    <row r="169" spans="1:26" x14ac:dyDescent="0.2">
      <c r="A169" t="s">
        <v>3796</v>
      </c>
      <c r="B169" t="s">
        <v>873</v>
      </c>
      <c r="C169" t="s">
        <v>672</v>
      </c>
      <c r="D169">
        <v>1000</v>
      </c>
      <c r="E169">
        <v>3423</v>
      </c>
      <c r="F169">
        <v>13</v>
      </c>
      <c r="G169">
        <v>916</v>
      </c>
      <c r="H169">
        <v>5.4</v>
      </c>
      <c r="I169">
        <v>82</v>
      </c>
      <c r="J169">
        <v>86</v>
      </c>
      <c r="K169">
        <v>25200412</v>
      </c>
      <c r="L169">
        <v>45000000</v>
      </c>
      <c r="M169" s="2">
        <f>VLOOKUP(A169,Sheet2!$A$1:G3893,2,0)</f>
        <v>39967</v>
      </c>
      <c r="N169" t="str">
        <f>VLOOKUP(A169,Sheet2!$A$1:G3893,3,0)</f>
        <v>Color</v>
      </c>
      <c r="O169" t="str">
        <f>VLOOKUP(A169,Sheet2!$A$1:G3893,4,0)</f>
        <v>Adventure</v>
      </c>
      <c r="P169" t="str">
        <f>VLOOKUP(A169,Sheet2!$A$1:G3893,5,0)</f>
        <v>English</v>
      </c>
      <c r="Q169" t="str">
        <f>VLOOKUP(A169,Sheet2!$A$1:G3893,6,0)</f>
        <v>USA</v>
      </c>
      <c r="R169" t="str">
        <f>VLOOKUP(A169,Sheet2!$A$1:G3893,7,0)</f>
        <v>PG</v>
      </c>
      <c r="S169" t="str">
        <f>IF(Table19[[#This Row],[Language]]="English","English","Other language")</f>
        <v>English</v>
      </c>
      <c r="T169">
        <f>Table19[[#This Row],[Gross Revenue]]-Table19[[#This Row],[Budget]]</f>
        <v>-19799588</v>
      </c>
      <c r="U169" s="1">
        <f>(Table19[[#This Row],[Gross Revenue]]/Table19[[#This Row],[Budget]])-1</f>
        <v>-0.43999084444444447</v>
      </c>
      <c r="V169" t="str">
        <f t="shared" si="4"/>
        <v>&lt;90 minutes</v>
      </c>
      <c r="W169">
        <f>Table19[[#This Row],[Profit]]/Table19[[#This Row],[Budget]]*100</f>
        <v>-43.999084444444442</v>
      </c>
      <c r="X169">
        <v>3892693.5</v>
      </c>
      <c r="Y169">
        <v>0.11726928571428571</v>
      </c>
      <c r="Z169" t="str">
        <f t="shared" si="5"/>
        <v>High</v>
      </c>
    </row>
    <row r="170" spans="1:26" x14ac:dyDescent="0.2">
      <c r="A170" t="s">
        <v>3494</v>
      </c>
      <c r="B170" t="s">
        <v>432</v>
      </c>
      <c r="C170" t="s">
        <v>322</v>
      </c>
      <c r="D170">
        <v>1000</v>
      </c>
      <c r="E170">
        <v>4324</v>
      </c>
      <c r="F170">
        <v>25</v>
      </c>
      <c r="G170">
        <v>0</v>
      </c>
      <c r="H170">
        <v>4.7</v>
      </c>
      <c r="I170">
        <v>211</v>
      </c>
      <c r="J170">
        <v>102</v>
      </c>
      <c r="K170">
        <v>41797066</v>
      </c>
      <c r="L170">
        <v>40000000</v>
      </c>
      <c r="M170" s="2">
        <f>VLOOKUP(A170,Sheet2!$A$1:G3894,2,0)</f>
        <v>39249</v>
      </c>
      <c r="N170" t="str">
        <f>VLOOKUP(A170,Sheet2!$A$1:G3894,3,0)</f>
        <v>Color</v>
      </c>
      <c r="O170" t="str">
        <f>VLOOKUP(A170,Sheet2!$A$1:G3894,4,0)</f>
        <v>Action</v>
      </c>
      <c r="P170" t="str">
        <f>VLOOKUP(A170,Sheet2!$A$1:G3894,5,0)</f>
        <v>English</v>
      </c>
      <c r="Q170" t="str">
        <f>VLOOKUP(A170,Sheet2!$A$1:G3894,6,0)</f>
        <v>USA</v>
      </c>
      <c r="R170" t="str">
        <f>VLOOKUP(A170,Sheet2!$A$1:G3894,7,0)</f>
        <v>R</v>
      </c>
      <c r="S170" t="str">
        <f>IF(Table19[[#This Row],[Language]]="English","English","Other language")</f>
        <v>English</v>
      </c>
      <c r="T170">
        <f>Table19[[#This Row],[Gross Revenue]]-Table19[[#This Row],[Budget]]</f>
        <v>1797066</v>
      </c>
      <c r="U170" s="1">
        <f>(Table19[[#This Row],[Gross Revenue]]/Table19[[#This Row],[Budget]])-1</f>
        <v>4.4926650000000068E-2</v>
      </c>
      <c r="V170" t="str">
        <f t="shared" si="4"/>
        <v>90-110 minutes</v>
      </c>
      <c r="W170">
        <f>Table19[[#This Row],[Profit]]/Table19[[#This Row],[Budget]]*100</f>
        <v>4.4926649999999997</v>
      </c>
      <c r="X170">
        <v>-1289919.5</v>
      </c>
      <c r="Y170">
        <v>-4.8151417500000002E-2</v>
      </c>
      <c r="Z170" t="str">
        <f t="shared" si="5"/>
        <v>High</v>
      </c>
    </row>
    <row r="171" spans="1:26" x14ac:dyDescent="0.2">
      <c r="A171" t="s">
        <v>5957</v>
      </c>
      <c r="B171" t="s">
        <v>2561</v>
      </c>
      <c r="C171" t="s">
        <v>585</v>
      </c>
      <c r="D171">
        <v>344</v>
      </c>
      <c r="E171">
        <v>2054</v>
      </c>
      <c r="F171">
        <v>155</v>
      </c>
      <c r="G171">
        <v>0</v>
      </c>
      <c r="H171">
        <v>7.1</v>
      </c>
      <c r="I171">
        <v>43</v>
      </c>
      <c r="J171">
        <v>120</v>
      </c>
      <c r="K171">
        <v>36733909</v>
      </c>
      <c r="L171">
        <v>32000000</v>
      </c>
      <c r="M171" s="2">
        <f>VLOOKUP(A171,Sheet2!$A$1:G3895,2,0)</f>
        <v>34162</v>
      </c>
      <c r="N171" t="str">
        <f>VLOOKUP(A171,Sheet2!$A$1:G3895,3,0)</f>
        <v>Color</v>
      </c>
      <c r="O171" t="str">
        <f>VLOOKUP(A171,Sheet2!$A$1:G3895,4,0)</f>
        <v>Adventure</v>
      </c>
      <c r="P171" t="str">
        <f>VLOOKUP(A171,Sheet2!$A$1:G3895,5,0)</f>
        <v>English</v>
      </c>
      <c r="Q171" t="str">
        <f>VLOOKUP(A171,Sheet2!$A$1:G3895,6,0)</f>
        <v>USA</v>
      </c>
      <c r="R171" t="str">
        <f>VLOOKUP(A171,Sheet2!$A$1:G3895,7,0)</f>
        <v>R</v>
      </c>
      <c r="S171" t="str">
        <f>IF(Table19[[#This Row],[Language]]="English","English","Other language")</f>
        <v>English</v>
      </c>
      <c r="T171">
        <f>Table19[[#This Row],[Gross Revenue]]-Table19[[#This Row],[Budget]]</f>
        <v>4733909</v>
      </c>
      <c r="U171" s="1">
        <f>(Table19[[#This Row],[Gross Revenue]]/Table19[[#This Row],[Budget]])-1</f>
        <v>0.14793465624999991</v>
      </c>
      <c r="V171" t="str">
        <f t="shared" si="4"/>
        <v>111-130 minutes</v>
      </c>
      <c r="W171">
        <f>Table19[[#This Row],[Profit]]/Table19[[#This Row],[Budget]]*100</f>
        <v>14.793465625</v>
      </c>
      <c r="X171">
        <v>3892693.5</v>
      </c>
      <c r="Y171">
        <v>0.11726928571428571</v>
      </c>
      <c r="Z171" t="str">
        <f t="shared" si="5"/>
        <v>Medium</v>
      </c>
    </row>
    <row r="172" spans="1:26" x14ac:dyDescent="0.2">
      <c r="A172" t="s">
        <v>3524</v>
      </c>
      <c r="B172" t="s">
        <v>479</v>
      </c>
      <c r="C172" t="s">
        <v>480</v>
      </c>
      <c r="D172">
        <v>14000</v>
      </c>
      <c r="E172">
        <v>16461</v>
      </c>
      <c r="F172">
        <v>3</v>
      </c>
      <c r="G172">
        <v>0</v>
      </c>
      <c r="H172">
        <v>4.8</v>
      </c>
      <c r="I172">
        <v>128</v>
      </c>
      <c r="J172">
        <v>99</v>
      </c>
      <c r="K172">
        <v>33860010</v>
      </c>
      <c r="L172">
        <v>15000000</v>
      </c>
      <c r="M172" s="2">
        <f>VLOOKUP(A172,Sheet2!$A$1:G3896,2,0)</f>
        <v>40034</v>
      </c>
      <c r="N172" t="str">
        <f>VLOOKUP(A172,Sheet2!$A$1:G3896,3,0)</f>
        <v>Color</v>
      </c>
      <c r="O172" t="str">
        <f>VLOOKUP(A172,Sheet2!$A$1:G3896,4,0)</f>
        <v>Comedy</v>
      </c>
      <c r="P172" t="str">
        <f>VLOOKUP(A172,Sheet2!$A$1:G3896,5,0)</f>
        <v>English</v>
      </c>
      <c r="Q172" t="str">
        <f>VLOOKUP(A172,Sheet2!$A$1:G3896,6,0)</f>
        <v>USA</v>
      </c>
      <c r="R172" t="str">
        <f>VLOOKUP(A172,Sheet2!$A$1:G3896,7,0)</f>
        <v>PG-13</v>
      </c>
      <c r="S172" t="str">
        <f>IF(Table19[[#This Row],[Language]]="English","English","Other language")</f>
        <v>English</v>
      </c>
      <c r="T172">
        <f>Table19[[#This Row],[Gross Revenue]]-Table19[[#This Row],[Budget]]</f>
        <v>18860010</v>
      </c>
      <c r="U172" s="1">
        <f>(Table19[[#This Row],[Gross Revenue]]/Table19[[#This Row],[Budget]])-1</f>
        <v>1.2573340000000002</v>
      </c>
      <c r="V172" t="str">
        <f t="shared" si="4"/>
        <v>90-110 minutes</v>
      </c>
      <c r="W172">
        <f>Table19[[#This Row],[Profit]]/Table19[[#This Row],[Budget]]*100</f>
        <v>125.73339999999999</v>
      </c>
      <c r="X172">
        <v>1637763</v>
      </c>
      <c r="Y172">
        <v>0.19178668286445014</v>
      </c>
      <c r="Z172" t="str">
        <f t="shared" si="5"/>
        <v>Medium</v>
      </c>
    </row>
    <row r="173" spans="1:26" x14ac:dyDescent="0.2">
      <c r="A173" t="s">
        <v>4070</v>
      </c>
      <c r="B173" t="s">
        <v>1187</v>
      </c>
      <c r="C173" t="s">
        <v>1188</v>
      </c>
      <c r="D173">
        <v>706</v>
      </c>
      <c r="E173">
        <v>1421</v>
      </c>
      <c r="F173">
        <v>10</v>
      </c>
      <c r="G173">
        <v>530</v>
      </c>
      <c r="H173">
        <v>5.7</v>
      </c>
      <c r="I173">
        <v>40</v>
      </c>
      <c r="J173">
        <v>95</v>
      </c>
      <c r="K173">
        <v>25482931</v>
      </c>
      <c r="L173">
        <v>14000000</v>
      </c>
      <c r="M173" s="2">
        <f>VLOOKUP(A173,Sheet2!$A$1:G3897,2,0)</f>
        <v>37539</v>
      </c>
      <c r="N173" t="str">
        <f>VLOOKUP(A173,Sheet2!$A$1:G3897,3,0)</f>
        <v>Color</v>
      </c>
      <c r="O173" t="str">
        <f>VLOOKUP(A173,Sheet2!$A$1:G3897,4,0)</f>
        <v>Action</v>
      </c>
      <c r="P173" t="str">
        <f>VLOOKUP(A173,Sheet2!$A$1:G3897,5,0)</f>
        <v>English</v>
      </c>
      <c r="Q173" t="str">
        <f>VLOOKUP(A173,Sheet2!$A$1:G3897,6,0)</f>
        <v>USA</v>
      </c>
      <c r="R173" t="str">
        <f>VLOOKUP(A173,Sheet2!$A$1:G3897,7,0)</f>
        <v>R</v>
      </c>
      <c r="S173" t="str">
        <f>IF(Table19[[#This Row],[Language]]="English","English","Other language")</f>
        <v>English</v>
      </c>
      <c r="T173">
        <f>Table19[[#This Row],[Gross Revenue]]-Table19[[#This Row],[Budget]]</f>
        <v>11482931</v>
      </c>
      <c r="U173" s="1">
        <f>(Table19[[#This Row],[Gross Revenue]]/Table19[[#This Row],[Budget]])-1</f>
        <v>0.82020935714285725</v>
      </c>
      <c r="V173" t="str">
        <f t="shared" si="4"/>
        <v>90-110 minutes</v>
      </c>
      <c r="W173">
        <f>Table19[[#This Row],[Profit]]/Table19[[#This Row],[Budget]]*100</f>
        <v>82.020935714285713</v>
      </c>
      <c r="X173">
        <v>-1289919.5</v>
      </c>
      <c r="Y173">
        <v>-4.8151417500000002E-2</v>
      </c>
      <c r="Z173" t="str">
        <f t="shared" si="5"/>
        <v>Medium</v>
      </c>
    </row>
    <row r="174" spans="1:26" x14ac:dyDescent="0.2">
      <c r="A174" t="s">
        <v>5645</v>
      </c>
      <c r="B174" t="s">
        <v>1686</v>
      </c>
      <c r="C174" t="s">
        <v>2441</v>
      </c>
      <c r="D174">
        <v>0</v>
      </c>
      <c r="E174">
        <v>0</v>
      </c>
      <c r="F174">
        <v>78</v>
      </c>
      <c r="G174">
        <v>18000</v>
      </c>
      <c r="H174">
        <v>6.9</v>
      </c>
      <c r="I174">
        <v>346</v>
      </c>
      <c r="J174">
        <v>106</v>
      </c>
      <c r="K174">
        <v>6262942</v>
      </c>
      <c r="L174">
        <v>9000000</v>
      </c>
      <c r="M174" s="2">
        <f>VLOOKUP(A174,Sheet2!$A$1:G3898,2,0)</f>
        <v>41467</v>
      </c>
      <c r="N174" t="str">
        <f>VLOOKUP(A174,Sheet2!$A$1:G3898,3,0)</f>
        <v>Color</v>
      </c>
      <c r="O174" t="str">
        <f>VLOOKUP(A174,Sheet2!$A$1:G3898,4,0)</f>
        <v>Action</v>
      </c>
      <c r="P174" t="str">
        <f>VLOOKUP(A174,Sheet2!$A$1:G3898,5,0)</f>
        <v>English</v>
      </c>
      <c r="Q174" t="str">
        <f>VLOOKUP(A174,Sheet2!$A$1:G3898,6,0)</f>
        <v>USA</v>
      </c>
      <c r="R174" t="str">
        <f>VLOOKUP(A174,Sheet2!$A$1:G3898,7,0)</f>
        <v>PG-13</v>
      </c>
      <c r="S174" t="str">
        <f>IF(Table19[[#This Row],[Language]]="English","English","Other language")</f>
        <v>English</v>
      </c>
      <c r="T174">
        <f>Table19[[#This Row],[Gross Revenue]]-Table19[[#This Row],[Budget]]</f>
        <v>-2737058</v>
      </c>
      <c r="U174" s="1">
        <f>(Table19[[#This Row],[Gross Revenue]]/Table19[[#This Row],[Budget]])-1</f>
        <v>-0.30411755555555553</v>
      </c>
      <c r="V174" t="str">
        <f t="shared" si="4"/>
        <v>90-110 minutes</v>
      </c>
      <c r="W174">
        <f>Table19[[#This Row],[Profit]]/Table19[[#This Row],[Budget]]*100</f>
        <v>-30.411755555555551</v>
      </c>
      <c r="X174">
        <v>-1289919.5</v>
      </c>
      <c r="Y174">
        <v>-4.8151417500000002E-2</v>
      </c>
      <c r="Z174" t="str">
        <f t="shared" si="5"/>
        <v>Low</v>
      </c>
    </row>
    <row r="175" spans="1:26" x14ac:dyDescent="0.2">
      <c r="A175" t="s">
        <v>6498</v>
      </c>
      <c r="B175" t="s">
        <v>2351</v>
      </c>
      <c r="C175" t="s">
        <v>2352</v>
      </c>
      <c r="D175">
        <v>149</v>
      </c>
      <c r="E175">
        <v>251</v>
      </c>
      <c r="F175">
        <v>608</v>
      </c>
      <c r="G175">
        <v>484</v>
      </c>
      <c r="H175">
        <v>7.6</v>
      </c>
      <c r="I175">
        <v>81</v>
      </c>
      <c r="J175">
        <v>121</v>
      </c>
      <c r="K175">
        <v>112935</v>
      </c>
      <c r="L175">
        <v>9000000</v>
      </c>
      <c r="M175" s="2">
        <f>VLOOKUP(A175,Sheet2!$A$1:G3899,2,0)</f>
        <v>37438</v>
      </c>
      <c r="N175" t="str">
        <f>VLOOKUP(A175,Sheet2!$A$1:G3899,3,0)</f>
        <v>Color</v>
      </c>
      <c r="O175" t="str">
        <f>VLOOKUP(A175,Sheet2!$A$1:G3899,4,0)</f>
        <v>Drama</v>
      </c>
      <c r="P175" t="str">
        <f>VLOOKUP(A175,Sheet2!$A$1:G3899,5,0)</f>
        <v>English</v>
      </c>
      <c r="Q175" t="str">
        <f>VLOOKUP(A175,Sheet2!$A$1:G3899,6,0)</f>
        <v>UK</v>
      </c>
      <c r="R175" t="str">
        <f>VLOOKUP(A175,Sheet2!$A$1:G3899,7,0)</f>
        <v>R</v>
      </c>
      <c r="S175" t="str">
        <f>IF(Table19[[#This Row],[Language]]="English","English","Other language")</f>
        <v>English</v>
      </c>
      <c r="T175">
        <f>Table19[[#This Row],[Gross Revenue]]-Table19[[#This Row],[Budget]]</f>
        <v>-8887065</v>
      </c>
      <c r="U175" s="1">
        <f>(Table19[[#This Row],[Gross Revenue]]/Table19[[#This Row],[Budget]])-1</f>
        <v>-0.98745166666666662</v>
      </c>
      <c r="V175" t="str">
        <f t="shared" si="4"/>
        <v>111-130 minutes</v>
      </c>
      <c r="W175">
        <f>Table19[[#This Row],[Profit]]/Table19[[#This Row],[Budget]]*100</f>
        <v>-98.745166666666663</v>
      </c>
      <c r="X175">
        <v>-434215.5</v>
      </c>
      <c r="Y175">
        <v>-0.10115100772200772</v>
      </c>
      <c r="Z175" t="str">
        <f t="shared" si="5"/>
        <v>Low</v>
      </c>
    </row>
    <row r="176" spans="1:26" x14ac:dyDescent="0.2">
      <c r="A176" t="s">
        <v>4578</v>
      </c>
      <c r="B176" t="s">
        <v>1671</v>
      </c>
      <c r="C176" t="s">
        <v>1672</v>
      </c>
      <c r="D176">
        <v>14000</v>
      </c>
      <c r="E176">
        <v>27614</v>
      </c>
      <c r="F176">
        <v>234</v>
      </c>
      <c r="G176">
        <v>0</v>
      </c>
      <c r="H176">
        <v>6.2</v>
      </c>
      <c r="I176">
        <v>127</v>
      </c>
      <c r="J176">
        <v>128</v>
      </c>
      <c r="K176">
        <v>7221458</v>
      </c>
      <c r="L176">
        <v>55000000</v>
      </c>
      <c r="M176" s="2">
        <f>VLOOKUP(A176,Sheet2!$A$1:G3900,2,0)</f>
        <v>39041</v>
      </c>
      <c r="N176" t="str">
        <f>VLOOKUP(A176,Sheet2!$A$1:G3900,3,0)</f>
        <v>Black and White</v>
      </c>
      <c r="O176" t="str">
        <f>VLOOKUP(A176,Sheet2!$A$1:G3900,4,0)</f>
        <v>Drama</v>
      </c>
      <c r="P176" t="str">
        <f>VLOOKUP(A176,Sheet2!$A$1:G3900,5,0)</f>
        <v>English</v>
      </c>
      <c r="Q176" t="str">
        <f>VLOOKUP(A176,Sheet2!$A$1:G3900,6,0)</f>
        <v>Germany</v>
      </c>
      <c r="R176" t="str">
        <f>VLOOKUP(A176,Sheet2!$A$1:G3900,7,0)</f>
        <v>PG-13</v>
      </c>
      <c r="S176" t="str">
        <f>IF(Table19[[#This Row],[Language]]="English","English","Other language")</f>
        <v>English</v>
      </c>
      <c r="T176">
        <f>Table19[[#This Row],[Gross Revenue]]-Table19[[#This Row],[Budget]]</f>
        <v>-47778542</v>
      </c>
      <c r="U176" s="1">
        <f>(Table19[[#This Row],[Gross Revenue]]/Table19[[#This Row],[Budget]])-1</f>
        <v>-0.86870076363636362</v>
      </c>
      <c r="V176" t="str">
        <f t="shared" si="4"/>
        <v>111-130 minutes</v>
      </c>
      <c r="W176">
        <f>Table19[[#This Row],[Profit]]/Table19[[#This Row],[Budget]]*100</f>
        <v>-86.870076363636358</v>
      </c>
      <c r="X176">
        <v>-434215.5</v>
      </c>
      <c r="Y176">
        <v>-0.10115100772200772</v>
      </c>
      <c r="Z176" t="str">
        <f t="shared" si="5"/>
        <v>High</v>
      </c>
    </row>
    <row r="177" spans="1:26" x14ac:dyDescent="0.2">
      <c r="A177" t="s">
        <v>4116</v>
      </c>
      <c r="B177" t="s">
        <v>1241</v>
      </c>
      <c r="C177" t="s">
        <v>1242</v>
      </c>
      <c r="D177">
        <v>13000</v>
      </c>
      <c r="E177">
        <v>15006</v>
      </c>
      <c r="F177">
        <v>0</v>
      </c>
      <c r="G177">
        <v>652</v>
      </c>
      <c r="H177">
        <v>5.8</v>
      </c>
      <c r="I177">
        <v>85</v>
      </c>
      <c r="J177">
        <v>220</v>
      </c>
      <c r="K177">
        <v>15527125</v>
      </c>
      <c r="L177">
        <v>57000000</v>
      </c>
      <c r="M177" s="2">
        <f>VLOOKUP(A177,Sheet2!$A$1:G3901,2,0)</f>
        <v>36599</v>
      </c>
      <c r="N177" t="str">
        <f>VLOOKUP(A177,Sheet2!$A$1:G3901,3,0)</f>
        <v>Color</v>
      </c>
      <c r="O177" t="str">
        <f>VLOOKUP(A177,Sheet2!$A$1:G3901,4,0)</f>
        <v>Drama</v>
      </c>
      <c r="P177" t="str">
        <f>VLOOKUP(A177,Sheet2!$A$1:G3901,5,0)</f>
        <v>English</v>
      </c>
      <c r="Q177" t="str">
        <f>VLOOKUP(A177,Sheet2!$A$1:G3901,6,0)</f>
        <v>USA</v>
      </c>
      <c r="R177" t="str">
        <f>VLOOKUP(A177,Sheet2!$A$1:G3901,7,0)</f>
        <v>PG-13</v>
      </c>
      <c r="S177" t="str">
        <f>IF(Table19[[#This Row],[Language]]="English","English","Other language")</f>
        <v>English</v>
      </c>
      <c r="T177">
        <f>Table19[[#This Row],[Gross Revenue]]-Table19[[#This Row],[Budget]]</f>
        <v>-41472875</v>
      </c>
      <c r="U177" s="1">
        <f>(Table19[[#This Row],[Gross Revenue]]/Table19[[#This Row],[Budget]])-1</f>
        <v>-0.72759429824561406</v>
      </c>
      <c r="V177" t="str">
        <f t="shared" si="4"/>
        <v>&gt;150 minutes</v>
      </c>
      <c r="W177">
        <f>Table19[[#This Row],[Profit]]/Table19[[#This Row],[Budget]]*100</f>
        <v>-72.759429824561408</v>
      </c>
      <c r="X177">
        <v>-434215.5</v>
      </c>
      <c r="Y177">
        <v>-0.10115100772200772</v>
      </c>
      <c r="Z177" t="str">
        <f t="shared" si="5"/>
        <v>High</v>
      </c>
    </row>
    <row r="178" spans="1:26" x14ac:dyDescent="0.2">
      <c r="A178" t="s">
        <v>3430</v>
      </c>
      <c r="B178" t="s">
        <v>327</v>
      </c>
      <c r="C178" t="s">
        <v>328</v>
      </c>
      <c r="D178">
        <v>776</v>
      </c>
      <c r="E178">
        <v>1732</v>
      </c>
      <c r="F178">
        <v>24</v>
      </c>
      <c r="G178">
        <v>193</v>
      </c>
      <c r="H178">
        <v>4.5</v>
      </c>
      <c r="I178">
        <v>19</v>
      </c>
      <c r="J178">
        <v>105</v>
      </c>
      <c r="K178">
        <v>22723</v>
      </c>
      <c r="L178">
        <v>25000000</v>
      </c>
      <c r="M178" s="2">
        <f>VLOOKUP(A178,Sheet2!$A$1:G3902,2,0)</f>
        <v>37243</v>
      </c>
      <c r="N178" t="str">
        <f>VLOOKUP(A178,Sheet2!$A$1:G3902,3,0)</f>
        <v>Color</v>
      </c>
      <c r="O178" t="str">
        <f>VLOOKUP(A178,Sheet2!$A$1:G3902,4,0)</f>
        <v>Action</v>
      </c>
      <c r="P178" t="str">
        <f>VLOOKUP(A178,Sheet2!$A$1:G3902,5,0)</f>
        <v>English</v>
      </c>
      <c r="Q178" t="str">
        <f>VLOOKUP(A178,Sheet2!$A$1:G3902,6,0)</f>
        <v>Germany</v>
      </c>
      <c r="R178" t="str">
        <f>VLOOKUP(A178,Sheet2!$A$1:G3902,7,0)</f>
        <v>PG-13</v>
      </c>
      <c r="S178" t="str">
        <f>IF(Table19[[#This Row],[Language]]="English","English","Other language")</f>
        <v>English</v>
      </c>
      <c r="T178">
        <f>Table19[[#This Row],[Gross Revenue]]-Table19[[#This Row],[Budget]]</f>
        <v>-24977277</v>
      </c>
      <c r="U178" s="1">
        <f>(Table19[[#This Row],[Gross Revenue]]/Table19[[#This Row],[Budget]])-1</f>
        <v>-0.99909108000000002</v>
      </c>
      <c r="V178" t="str">
        <f t="shared" si="4"/>
        <v>90-110 minutes</v>
      </c>
      <c r="W178">
        <f>Table19[[#This Row],[Profit]]/Table19[[#This Row],[Budget]]*100</f>
        <v>-99.909108000000003</v>
      </c>
      <c r="X178">
        <v>-1289919.5</v>
      </c>
      <c r="Y178">
        <v>-4.8151417500000002E-2</v>
      </c>
      <c r="Z178" t="str">
        <f t="shared" si="5"/>
        <v>Medium</v>
      </c>
    </row>
    <row r="179" spans="1:26" x14ac:dyDescent="0.2">
      <c r="A179" t="s">
        <v>5628</v>
      </c>
      <c r="B179" t="s">
        <v>583</v>
      </c>
      <c r="C179" t="s">
        <v>1042</v>
      </c>
      <c r="D179">
        <v>11000</v>
      </c>
      <c r="E179">
        <v>12385</v>
      </c>
      <c r="F179">
        <v>234</v>
      </c>
      <c r="G179">
        <v>571</v>
      </c>
      <c r="H179">
        <v>6.9</v>
      </c>
      <c r="I179">
        <v>88</v>
      </c>
      <c r="J179">
        <v>108</v>
      </c>
      <c r="K179">
        <v>548712</v>
      </c>
      <c r="L179">
        <v>2500000</v>
      </c>
      <c r="M179" s="2">
        <f>VLOOKUP(A179,Sheet2!$A$1:G3903,2,0)</f>
        <v>37938</v>
      </c>
      <c r="N179" t="str">
        <f>VLOOKUP(A179,Sheet2!$A$1:G3903,3,0)</f>
        <v>Color</v>
      </c>
      <c r="O179" t="str">
        <f>VLOOKUP(A179,Sheet2!$A$1:G3903,4,0)</f>
        <v>Drama</v>
      </c>
      <c r="P179" t="str">
        <f>VLOOKUP(A179,Sheet2!$A$1:G3903,5,0)</f>
        <v>English</v>
      </c>
      <c r="Q179" t="str">
        <f>VLOOKUP(A179,Sheet2!$A$1:G3903,6,0)</f>
        <v>USA</v>
      </c>
      <c r="R179" t="str">
        <f>VLOOKUP(A179,Sheet2!$A$1:G3903,7,0)</f>
        <v>R</v>
      </c>
      <c r="S179" t="str">
        <f>IF(Table19[[#This Row],[Language]]="English","English","Other language")</f>
        <v>English</v>
      </c>
      <c r="T179">
        <f>Table19[[#This Row],[Gross Revenue]]-Table19[[#This Row],[Budget]]</f>
        <v>-1951288</v>
      </c>
      <c r="U179" s="1">
        <f>(Table19[[#This Row],[Gross Revenue]]/Table19[[#This Row],[Budget]])-1</f>
        <v>-0.78051519999999996</v>
      </c>
      <c r="V179" t="str">
        <f t="shared" si="4"/>
        <v>90-110 minutes</v>
      </c>
      <c r="W179">
        <f>Table19[[#This Row],[Profit]]/Table19[[#This Row],[Budget]]*100</f>
        <v>-78.051519999999996</v>
      </c>
      <c r="X179">
        <v>-434215.5</v>
      </c>
      <c r="Y179">
        <v>-0.10115100772200772</v>
      </c>
      <c r="Z179" t="str">
        <f t="shared" si="5"/>
        <v>Low</v>
      </c>
    </row>
    <row r="180" spans="1:26" x14ac:dyDescent="0.2">
      <c r="A180" t="s">
        <v>6779</v>
      </c>
      <c r="B180" t="s">
        <v>1276</v>
      </c>
      <c r="C180" t="s">
        <v>876</v>
      </c>
      <c r="D180">
        <v>22000</v>
      </c>
      <c r="E180">
        <v>36897</v>
      </c>
      <c r="F180">
        <v>488</v>
      </c>
      <c r="G180">
        <v>15000</v>
      </c>
      <c r="H180">
        <v>7.9</v>
      </c>
      <c r="I180">
        <v>149</v>
      </c>
      <c r="J180">
        <v>152</v>
      </c>
      <c r="K180">
        <v>32522352</v>
      </c>
      <c r="L180">
        <v>60000000</v>
      </c>
      <c r="M180" s="2">
        <f>VLOOKUP(A180,Sheet2!$A$1:G3904,2,0)</f>
        <v>36683</v>
      </c>
      <c r="N180" t="str">
        <f>VLOOKUP(A180,Sheet2!$A$1:G3904,3,0)</f>
        <v>Color</v>
      </c>
      <c r="O180" t="str">
        <f>VLOOKUP(A180,Sheet2!$A$1:G3904,4,0)</f>
        <v>Adventure</v>
      </c>
      <c r="P180" t="str">
        <f>VLOOKUP(A180,Sheet2!$A$1:G3904,5,0)</f>
        <v>English</v>
      </c>
      <c r="Q180" t="str">
        <f>VLOOKUP(A180,Sheet2!$A$1:G3904,6,0)</f>
        <v>USA</v>
      </c>
      <c r="R180" t="str">
        <f>VLOOKUP(A180,Sheet2!$A$1:G3904,7,0)</f>
        <v>R</v>
      </c>
      <c r="S180" t="str">
        <f>IF(Table19[[#This Row],[Language]]="English","English","Other language")</f>
        <v>English</v>
      </c>
      <c r="T180">
        <f>Table19[[#This Row],[Gross Revenue]]-Table19[[#This Row],[Budget]]</f>
        <v>-27477648</v>
      </c>
      <c r="U180" s="1">
        <f>(Table19[[#This Row],[Gross Revenue]]/Table19[[#This Row],[Budget]])-1</f>
        <v>-0.45796079999999995</v>
      </c>
      <c r="V180" t="str">
        <f t="shared" si="4"/>
        <v>&gt;150 minutes</v>
      </c>
      <c r="W180">
        <f>Table19[[#This Row],[Profit]]/Table19[[#This Row],[Budget]]*100</f>
        <v>-45.796080000000003</v>
      </c>
      <c r="X180">
        <v>3892693.5</v>
      </c>
      <c r="Y180">
        <v>0.11726928571428571</v>
      </c>
      <c r="Z180" t="str">
        <f t="shared" si="5"/>
        <v>High</v>
      </c>
    </row>
    <row r="181" spans="1:26" x14ac:dyDescent="0.2">
      <c r="A181" t="s">
        <v>3707</v>
      </c>
      <c r="B181" t="s">
        <v>755</v>
      </c>
      <c r="C181" t="s">
        <v>756</v>
      </c>
      <c r="D181">
        <v>144</v>
      </c>
      <c r="E181">
        <v>326</v>
      </c>
      <c r="F181">
        <v>43</v>
      </c>
      <c r="G181">
        <v>675</v>
      </c>
      <c r="H181">
        <v>5.3</v>
      </c>
      <c r="I181">
        <v>56</v>
      </c>
      <c r="J181">
        <v>97</v>
      </c>
      <c r="K181">
        <v>52961</v>
      </c>
      <c r="L181">
        <v>8000000</v>
      </c>
      <c r="M181" s="2">
        <f>VLOOKUP(A181,Sheet2!$A$1:G3905,2,0)</f>
        <v>41986</v>
      </c>
      <c r="N181" t="str">
        <f>VLOOKUP(A181,Sheet2!$A$1:G3905,3,0)</f>
        <v>Color</v>
      </c>
      <c r="O181" t="str">
        <f>VLOOKUP(A181,Sheet2!$A$1:G3905,4,0)</f>
        <v>Drama</v>
      </c>
      <c r="P181" t="str">
        <f>VLOOKUP(A181,Sheet2!$A$1:G3905,5,0)</f>
        <v>English</v>
      </c>
      <c r="Q181" t="str">
        <f>VLOOKUP(A181,Sheet2!$A$1:G3905,6,0)</f>
        <v>Spain</v>
      </c>
      <c r="R181" t="str">
        <f>VLOOKUP(A181,Sheet2!$A$1:G3905,7,0)</f>
        <v>R</v>
      </c>
      <c r="S181" t="str">
        <f>IF(Table19[[#This Row],[Language]]="English","English","Other language")</f>
        <v>English</v>
      </c>
      <c r="T181">
        <f>Table19[[#This Row],[Gross Revenue]]-Table19[[#This Row],[Budget]]</f>
        <v>-7947039</v>
      </c>
      <c r="U181" s="1">
        <f>(Table19[[#This Row],[Gross Revenue]]/Table19[[#This Row],[Budget]])-1</f>
        <v>-0.99337987500000002</v>
      </c>
      <c r="V181" t="str">
        <f t="shared" si="4"/>
        <v>90-110 minutes</v>
      </c>
      <c r="W181">
        <f>Table19[[#This Row],[Profit]]/Table19[[#This Row],[Budget]]*100</f>
        <v>-99.337987499999997</v>
      </c>
      <c r="X181">
        <v>-434215.5</v>
      </c>
      <c r="Y181">
        <v>-0.10115100772200772</v>
      </c>
      <c r="Z181" t="str">
        <f t="shared" si="5"/>
        <v>Low</v>
      </c>
    </row>
    <row r="182" spans="1:26" x14ac:dyDescent="0.2">
      <c r="A182" t="s">
        <v>3798</v>
      </c>
      <c r="B182" t="s">
        <v>247</v>
      </c>
      <c r="C182" t="s">
        <v>876</v>
      </c>
      <c r="D182">
        <v>15000</v>
      </c>
      <c r="E182">
        <v>44037</v>
      </c>
      <c r="F182">
        <v>488</v>
      </c>
      <c r="G182">
        <v>11000</v>
      </c>
      <c r="H182">
        <v>5.4</v>
      </c>
      <c r="I182">
        <v>138</v>
      </c>
      <c r="J182">
        <v>105</v>
      </c>
      <c r="K182">
        <v>20991497</v>
      </c>
      <c r="L182">
        <v>37000000</v>
      </c>
      <c r="M182" s="2">
        <f>VLOOKUP(A182,Sheet2!$A$1:G3906,2,0)</f>
        <v>42042</v>
      </c>
      <c r="N182" t="str">
        <f>VLOOKUP(A182,Sheet2!$A$1:G3906,3,0)</f>
        <v>Color</v>
      </c>
      <c r="O182" t="str">
        <f>VLOOKUP(A182,Sheet2!$A$1:G3906,4,0)</f>
        <v>Comedy</v>
      </c>
      <c r="P182" t="str">
        <f>VLOOKUP(A182,Sheet2!$A$1:G3906,5,0)</f>
        <v>English</v>
      </c>
      <c r="Q182" t="str">
        <f>VLOOKUP(A182,Sheet2!$A$1:G3906,6,0)</f>
        <v>USA</v>
      </c>
      <c r="R182" t="str">
        <f>VLOOKUP(A182,Sheet2!$A$1:G3906,7,0)</f>
        <v>PG-13</v>
      </c>
      <c r="S182" t="str">
        <f>IF(Table19[[#This Row],[Language]]="English","English","Other language")</f>
        <v>English</v>
      </c>
      <c r="T182">
        <f>Table19[[#This Row],[Gross Revenue]]-Table19[[#This Row],[Budget]]</f>
        <v>-16008503</v>
      </c>
      <c r="U182" s="1">
        <f>(Table19[[#This Row],[Gross Revenue]]/Table19[[#This Row],[Budget]])-1</f>
        <v>-0.43266224324324321</v>
      </c>
      <c r="V182" t="str">
        <f t="shared" si="4"/>
        <v>90-110 minutes</v>
      </c>
      <c r="W182">
        <f>Table19[[#This Row],[Profit]]/Table19[[#This Row],[Budget]]*100</f>
        <v>-43.266224324324327</v>
      </c>
      <c r="X182">
        <v>1637763</v>
      </c>
      <c r="Y182">
        <v>0.19178668286445014</v>
      </c>
      <c r="Z182" t="str">
        <f t="shared" si="5"/>
        <v>Medium</v>
      </c>
    </row>
    <row r="183" spans="1:26" x14ac:dyDescent="0.2">
      <c r="A183" t="s">
        <v>3269</v>
      </c>
      <c r="B183" t="s">
        <v>38</v>
      </c>
      <c r="C183" t="s">
        <v>39</v>
      </c>
      <c r="D183">
        <v>310</v>
      </c>
      <c r="E183">
        <v>838</v>
      </c>
      <c r="F183">
        <v>892</v>
      </c>
      <c r="G183">
        <v>1000</v>
      </c>
      <c r="H183">
        <v>2.2999999999999998</v>
      </c>
      <c r="I183">
        <v>148</v>
      </c>
      <c r="J183">
        <v>94</v>
      </c>
      <c r="K183">
        <v>5132655</v>
      </c>
      <c r="L183">
        <v>20000000</v>
      </c>
      <c r="M183" s="2">
        <f>VLOOKUP(A183,Sheet2!$A$1:G3907,2,0)</f>
        <v>38455</v>
      </c>
      <c r="N183" t="str">
        <f>VLOOKUP(A183,Sheet2!$A$1:G3907,3,0)</f>
        <v>Color</v>
      </c>
      <c r="O183" t="str">
        <f>VLOOKUP(A183,Sheet2!$A$1:G3907,4,0)</f>
        <v>Horror</v>
      </c>
      <c r="P183" t="str">
        <f>VLOOKUP(A183,Sheet2!$A$1:G3907,5,0)</f>
        <v>English</v>
      </c>
      <c r="Q183" t="str">
        <f>VLOOKUP(A183,Sheet2!$A$1:G3907,6,0)</f>
        <v>Canada</v>
      </c>
      <c r="R183" t="str">
        <f>VLOOKUP(A183,Sheet2!$A$1:G3907,7,0)</f>
        <v>R</v>
      </c>
      <c r="S183" t="str">
        <f>IF(Table19[[#This Row],[Language]]="English","English","Other language")</f>
        <v>English</v>
      </c>
      <c r="T183">
        <f>Table19[[#This Row],[Gross Revenue]]-Table19[[#This Row],[Budget]]</f>
        <v>-14867345</v>
      </c>
      <c r="U183" s="1">
        <f>(Table19[[#This Row],[Gross Revenue]]/Table19[[#This Row],[Budget]])-1</f>
        <v>-0.74336724999999992</v>
      </c>
      <c r="V183" t="str">
        <f t="shared" si="4"/>
        <v>90-110 minutes</v>
      </c>
      <c r="W183">
        <f>Table19[[#This Row],[Profit]]/Table19[[#This Row],[Budget]]*100</f>
        <v>-74.336725000000001</v>
      </c>
      <c r="X183">
        <v>16235088</v>
      </c>
      <c r="Y183">
        <v>1.1909079499999999</v>
      </c>
      <c r="Z183" t="str">
        <f t="shared" si="5"/>
        <v>Medium</v>
      </c>
    </row>
    <row r="184" spans="1:26" x14ac:dyDescent="0.2">
      <c r="A184" t="s">
        <v>7013</v>
      </c>
      <c r="B184" t="s">
        <v>3237</v>
      </c>
      <c r="C184" t="s">
        <v>3238</v>
      </c>
      <c r="D184">
        <v>262</v>
      </c>
      <c r="E184">
        <v>509</v>
      </c>
      <c r="F184">
        <v>0</v>
      </c>
      <c r="G184">
        <v>244</v>
      </c>
      <c r="H184">
        <v>6.1</v>
      </c>
      <c r="I184">
        <v>71</v>
      </c>
      <c r="J184">
        <v>78</v>
      </c>
      <c r="K184">
        <v>10018</v>
      </c>
      <c r="L184">
        <v>1000000</v>
      </c>
      <c r="M184" s="2">
        <f>VLOOKUP(A184,Sheet2!$A$1:G3908,2,0)</f>
        <v>39065</v>
      </c>
      <c r="N184" t="str">
        <f>VLOOKUP(A184,Sheet2!$A$1:G3908,3,0)</f>
        <v>Black and White</v>
      </c>
      <c r="O184" t="str">
        <f>VLOOKUP(A184,Sheet2!$A$1:G3908,4,0)</f>
        <v>Crime</v>
      </c>
      <c r="P184" t="str">
        <f>VLOOKUP(A184,Sheet2!$A$1:G3908,5,0)</f>
        <v>English</v>
      </c>
      <c r="Q184" t="str">
        <f>VLOOKUP(A184,Sheet2!$A$1:G3908,6,0)</f>
        <v>USA</v>
      </c>
      <c r="R184" t="str">
        <f>VLOOKUP(A184,Sheet2!$A$1:G3908,7,0)</f>
        <v>Not Rated</v>
      </c>
      <c r="S184" t="str">
        <f>IF(Table19[[#This Row],[Language]]="English","English","Other language")</f>
        <v>English</v>
      </c>
      <c r="T184">
        <f>Table19[[#This Row],[Gross Revenue]]-Table19[[#This Row],[Budget]]</f>
        <v>-989982</v>
      </c>
      <c r="U184" s="1">
        <f>(Table19[[#This Row],[Gross Revenue]]/Table19[[#This Row],[Budget]])-1</f>
        <v>-0.98998200000000003</v>
      </c>
      <c r="V184" t="str">
        <f t="shared" si="4"/>
        <v>&lt;90 minutes</v>
      </c>
      <c r="W184">
        <f>Table19[[#This Row],[Profit]]/Table19[[#This Row],[Budget]]*100</f>
        <v>-98.998199999999997</v>
      </c>
      <c r="X184">
        <v>-74533.5</v>
      </c>
      <c r="Y184">
        <v>-7.4856785714285719E-3</v>
      </c>
      <c r="Z184" t="str">
        <f t="shared" si="5"/>
        <v>Low</v>
      </c>
    </row>
    <row r="185" spans="1:26" x14ac:dyDescent="0.2">
      <c r="A185" t="s">
        <v>4421</v>
      </c>
      <c r="B185" t="s">
        <v>498</v>
      </c>
      <c r="C185" t="s">
        <v>262</v>
      </c>
      <c r="D185">
        <v>11000</v>
      </c>
      <c r="E185">
        <v>17109</v>
      </c>
      <c r="F185">
        <v>93</v>
      </c>
      <c r="G185">
        <v>0</v>
      </c>
      <c r="H185">
        <v>6.3</v>
      </c>
      <c r="I185">
        <v>133</v>
      </c>
      <c r="J185">
        <v>104</v>
      </c>
      <c r="K185">
        <v>74058698</v>
      </c>
      <c r="L185">
        <v>60000000</v>
      </c>
      <c r="M185" s="2">
        <f>VLOOKUP(A185,Sheet2!$A$1:G3909,2,0)</f>
        <v>36948</v>
      </c>
      <c r="N185" t="str">
        <f>VLOOKUP(A185,Sheet2!$A$1:G3909,3,0)</f>
        <v>Color</v>
      </c>
      <c r="O185" t="str">
        <f>VLOOKUP(A185,Sheet2!$A$1:G3909,4,0)</f>
        <v>Crime</v>
      </c>
      <c r="P185" t="str">
        <f>VLOOKUP(A185,Sheet2!$A$1:G3909,5,0)</f>
        <v>English</v>
      </c>
      <c r="Q185" t="str">
        <f>VLOOKUP(A185,Sheet2!$A$1:G3909,6,0)</f>
        <v>USA</v>
      </c>
      <c r="R185" t="str">
        <f>VLOOKUP(A185,Sheet2!$A$1:G3909,7,0)</f>
        <v>R</v>
      </c>
      <c r="S185" t="str">
        <f>IF(Table19[[#This Row],[Language]]="English","English","Other language")</f>
        <v>English</v>
      </c>
      <c r="T185">
        <f>Table19[[#This Row],[Gross Revenue]]-Table19[[#This Row],[Budget]]</f>
        <v>14058698</v>
      </c>
      <c r="U185" s="1">
        <f>(Table19[[#This Row],[Gross Revenue]]/Table19[[#This Row],[Budget]])-1</f>
        <v>0.23431163333333327</v>
      </c>
      <c r="V185" t="str">
        <f t="shared" si="4"/>
        <v>90-110 minutes</v>
      </c>
      <c r="W185">
        <f>Table19[[#This Row],[Profit]]/Table19[[#This Row],[Budget]]*100</f>
        <v>23.431163333333334</v>
      </c>
      <c r="X185">
        <v>-74533.5</v>
      </c>
      <c r="Y185">
        <v>-7.4856785714285719E-3</v>
      </c>
      <c r="Z185" t="str">
        <f t="shared" si="5"/>
        <v>High</v>
      </c>
    </row>
    <row r="186" spans="1:26" x14ac:dyDescent="0.2">
      <c r="A186" t="s">
        <v>4287</v>
      </c>
      <c r="B186" t="s">
        <v>1276</v>
      </c>
      <c r="C186" t="s">
        <v>1409</v>
      </c>
      <c r="D186">
        <v>22000</v>
      </c>
      <c r="E186">
        <v>24534</v>
      </c>
      <c r="F186">
        <v>29</v>
      </c>
      <c r="G186">
        <v>0</v>
      </c>
      <c r="H186">
        <v>5.9</v>
      </c>
      <c r="I186">
        <v>108</v>
      </c>
      <c r="J186">
        <v>90</v>
      </c>
      <c r="K186">
        <v>87856565</v>
      </c>
      <c r="L186">
        <v>42000000</v>
      </c>
      <c r="M186" s="2">
        <f>VLOOKUP(A186,Sheet2!$A$1:G3910,2,0)</f>
        <v>38091</v>
      </c>
      <c r="N186" t="str">
        <f>VLOOKUP(A186,Sheet2!$A$1:G3910,3,0)</f>
        <v>Color</v>
      </c>
      <c r="O186" t="str">
        <f>VLOOKUP(A186,Sheet2!$A$1:G3910,4,0)</f>
        <v>Comedy</v>
      </c>
      <c r="P186" t="str">
        <f>VLOOKUP(A186,Sheet2!$A$1:G3910,5,0)</f>
        <v>English</v>
      </c>
      <c r="Q186" t="str">
        <f>VLOOKUP(A186,Sheet2!$A$1:G3910,6,0)</f>
        <v>USA</v>
      </c>
      <c r="R186" t="str">
        <f>VLOOKUP(A186,Sheet2!$A$1:G3910,7,0)</f>
        <v>PG-13</v>
      </c>
      <c r="S186" t="str">
        <f>IF(Table19[[#This Row],[Language]]="English","English","Other language")</f>
        <v>English</v>
      </c>
      <c r="T186">
        <f>Table19[[#This Row],[Gross Revenue]]-Table19[[#This Row],[Budget]]</f>
        <v>45856565</v>
      </c>
      <c r="U186" s="1">
        <f>(Table19[[#This Row],[Gross Revenue]]/Table19[[#This Row],[Budget]])-1</f>
        <v>1.0918229761904761</v>
      </c>
      <c r="V186" t="str">
        <f t="shared" si="4"/>
        <v>90-110 minutes</v>
      </c>
      <c r="W186">
        <f>Table19[[#This Row],[Profit]]/Table19[[#This Row],[Budget]]*100</f>
        <v>109.1822976190476</v>
      </c>
      <c r="X186">
        <v>1637763</v>
      </c>
      <c r="Y186">
        <v>0.19178668286445014</v>
      </c>
      <c r="Z186" t="str">
        <f t="shared" si="5"/>
        <v>High</v>
      </c>
    </row>
    <row r="187" spans="1:26" x14ac:dyDescent="0.2">
      <c r="A187" t="s">
        <v>3756</v>
      </c>
      <c r="B187" t="s">
        <v>821</v>
      </c>
      <c r="C187" t="s">
        <v>822</v>
      </c>
      <c r="D187">
        <v>681</v>
      </c>
      <c r="E187">
        <v>2486</v>
      </c>
      <c r="F187">
        <v>0</v>
      </c>
      <c r="G187">
        <v>0</v>
      </c>
      <c r="H187">
        <v>5.3</v>
      </c>
      <c r="I187">
        <v>84</v>
      </c>
      <c r="J187">
        <v>90</v>
      </c>
      <c r="K187">
        <v>25077977</v>
      </c>
      <c r="L187">
        <v>20000000</v>
      </c>
      <c r="M187" s="2">
        <f>VLOOKUP(A187,Sheet2!$A$1:G3911,2,0)</f>
        <v>40225</v>
      </c>
      <c r="N187" t="str">
        <f>VLOOKUP(A187,Sheet2!$A$1:G3911,3,0)</f>
        <v>Color</v>
      </c>
      <c r="O187" t="str">
        <f>VLOOKUP(A187,Sheet2!$A$1:G3911,4,0)</f>
        <v>Adventure</v>
      </c>
      <c r="P187" t="str">
        <f>VLOOKUP(A187,Sheet2!$A$1:G3911,5,0)</f>
        <v>English</v>
      </c>
      <c r="Q187" t="str">
        <f>VLOOKUP(A187,Sheet2!$A$1:G3911,6,0)</f>
        <v>USA</v>
      </c>
      <c r="R187" t="str">
        <f>VLOOKUP(A187,Sheet2!$A$1:G3911,7,0)</f>
        <v>PG</v>
      </c>
      <c r="S187" t="str">
        <f>IF(Table19[[#This Row],[Language]]="English","English","Other language")</f>
        <v>English</v>
      </c>
      <c r="T187">
        <f>Table19[[#This Row],[Gross Revenue]]-Table19[[#This Row],[Budget]]</f>
        <v>5077977</v>
      </c>
      <c r="U187" s="1">
        <f>(Table19[[#This Row],[Gross Revenue]]/Table19[[#This Row],[Budget]])-1</f>
        <v>0.2538988499999999</v>
      </c>
      <c r="V187" t="str">
        <f t="shared" si="4"/>
        <v>90-110 minutes</v>
      </c>
      <c r="W187">
        <f>Table19[[#This Row],[Profit]]/Table19[[#This Row],[Budget]]*100</f>
        <v>25.389885</v>
      </c>
      <c r="X187">
        <v>3892693.5</v>
      </c>
      <c r="Y187">
        <v>0.11726928571428571</v>
      </c>
      <c r="Z187" t="str">
        <f t="shared" si="5"/>
        <v>Medium</v>
      </c>
    </row>
    <row r="188" spans="1:26" x14ac:dyDescent="0.2">
      <c r="A188" t="s">
        <v>3700</v>
      </c>
      <c r="B188" t="s">
        <v>600</v>
      </c>
      <c r="C188" t="s">
        <v>747</v>
      </c>
      <c r="D188">
        <v>1000</v>
      </c>
      <c r="E188">
        <v>2847</v>
      </c>
      <c r="F188">
        <v>25</v>
      </c>
      <c r="G188">
        <v>0</v>
      </c>
      <c r="H188">
        <v>5.2</v>
      </c>
      <c r="I188">
        <v>131</v>
      </c>
      <c r="J188">
        <v>92</v>
      </c>
      <c r="K188">
        <v>217326336</v>
      </c>
      <c r="L188">
        <v>60000000</v>
      </c>
      <c r="M188" s="2">
        <f>VLOOKUP(A188,Sheet2!$A$1:G3912,2,0)</f>
        <v>39327</v>
      </c>
      <c r="N188" t="str">
        <f>VLOOKUP(A188,Sheet2!$A$1:G3912,3,0)</f>
        <v>Color</v>
      </c>
      <c r="O188" t="str">
        <f>VLOOKUP(A188,Sheet2!$A$1:G3912,4,0)</f>
        <v>Animation</v>
      </c>
      <c r="P188" t="str">
        <f>VLOOKUP(A188,Sheet2!$A$1:G3912,5,0)</f>
        <v>English</v>
      </c>
      <c r="Q188" t="str">
        <f>VLOOKUP(A188,Sheet2!$A$1:G3912,6,0)</f>
        <v>USA</v>
      </c>
      <c r="R188" t="str">
        <f>VLOOKUP(A188,Sheet2!$A$1:G3912,7,0)</f>
        <v>PG</v>
      </c>
      <c r="S188" t="str">
        <f>IF(Table19[[#This Row],[Language]]="English","English","Other language")</f>
        <v>English</v>
      </c>
      <c r="T188">
        <f>Table19[[#This Row],[Gross Revenue]]-Table19[[#This Row],[Budget]]</f>
        <v>157326336</v>
      </c>
      <c r="U188" s="1">
        <f>(Table19[[#This Row],[Gross Revenue]]/Table19[[#This Row],[Budget]])-1</f>
        <v>2.6221055999999998</v>
      </c>
      <c r="V188" t="str">
        <f t="shared" si="4"/>
        <v>90-110 minutes</v>
      </c>
      <c r="W188">
        <f>Table19[[#This Row],[Profit]]/Table19[[#This Row],[Budget]]*100</f>
        <v>262.21055999999999</v>
      </c>
      <c r="Z188" t="str">
        <f t="shared" si="5"/>
        <v>High</v>
      </c>
    </row>
    <row r="189" spans="1:26" x14ac:dyDescent="0.2">
      <c r="A189" t="s">
        <v>3425</v>
      </c>
      <c r="B189" t="s">
        <v>319</v>
      </c>
      <c r="C189" t="s">
        <v>320</v>
      </c>
      <c r="D189">
        <v>1000</v>
      </c>
      <c r="E189">
        <v>4073</v>
      </c>
      <c r="F189">
        <v>31</v>
      </c>
      <c r="G189">
        <v>0</v>
      </c>
      <c r="H189">
        <v>4.4000000000000004</v>
      </c>
      <c r="I189">
        <v>91</v>
      </c>
      <c r="J189">
        <v>87</v>
      </c>
      <c r="K189">
        <v>133103929</v>
      </c>
      <c r="L189">
        <v>75000000</v>
      </c>
      <c r="M189" s="2">
        <f>VLOOKUP(A189,Sheet2!$A$1:G3913,2,0)</f>
        <v>40784</v>
      </c>
      <c r="N189" t="str">
        <f>VLOOKUP(A189,Sheet2!$A$1:G3913,3,0)</f>
        <v>Color</v>
      </c>
      <c r="O189" t="str">
        <f>VLOOKUP(A189,Sheet2!$A$1:G3913,4,0)</f>
        <v>Adventure</v>
      </c>
      <c r="P189" t="str">
        <f>VLOOKUP(A189,Sheet2!$A$1:G3913,5,0)</f>
        <v>English</v>
      </c>
      <c r="Q189" t="str">
        <f>VLOOKUP(A189,Sheet2!$A$1:G3913,6,0)</f>
        <v>USA</v>
      </c>
      <c r="R189" t="str">
        <f>VLOOKUP(A189,Sheet2!$A$1:G3913,7,0)</f>
        <v>G</v>
      </c>
      <c r="S189" t="str">
        <f>IF(Table19[[#This Row],[Language]]="English","English","Other language")</f>
        <v>English</v>
      </c>
      <c r="T189">
        <f>Table19[[#This Row],[Gross Revenue]]-Table19[[#This Row],[Budget]]</f>
        <v>58103929</v>
      </c>
      <c r="U189" s="1">
        <f>(Table19[[#This Row],[Gross Revenue]]/Table19[[#This Row],[Budget]])-1</f>
        <v>0.77471905333333324</v>
      </c>
      <c r="V189" t="str">
        <f t="shared" si="4"/>
        <v>&lt;90 minutes</v>
      </c>
      <c r="W189">
        <f>Table19[[#This Row],[Profit]]/Table19[[#This Row],[Budget]]*100</f>
        <v>77.471905333333339</v>
      </c>
      <c r="X189">
        <v>3892693.5</v>
      </c>
      <c r="Y189">
        <v>0.11726928571428571</v>
      </c>
      <c r="Z189" t="str">
        <f t="shared" si="5"/>
        <v>High</v>
      </c>
    </row>
    <row r="190" spans="1:26" x14ac:dyDescent="0.2">
      <c r="A190" t="s">
        <v>3583</v>
      </c>
      <c r="B190" t="s">
        <v>576</v>
      </c>
      <c r="C190" t="s">
        <v>577</v>
      </c>
      <c r="D190">
        <v>35000</v>
      </c>
      <c r="E190">
        <v>38450</v>
      </c>
      <c r="F190">
        <v>12</v>
      </c>
      <c r="G190">
        <v>0</v>
      </c>
      <c r="H190">
        <v>5</v>
      </c>
      <c r="I190">
        <v>70</v>
      </c>
      <c r="J190">
        <v>92</v>
      </c>
      <c r="K190">
        <v>85884815</v>
      </c>
      <c r="L190">
        <v>90000000</v>
      </c>
      <c r="M190" s="2">
        <f>VLOOKUP(A190,Sheet2!$A$1:G3914,2,0)</f>
        <v>42068</v>
      </c>
      <c r="N190" t="str">
        <f>VLOOKUP(A190,Sheet2!$A$1:G3914,3,0)</f>
        <v>Color</v>
      </c>
      <c r="O190" t="str">
        <f>VLOOKUP(A190,Sheet2!$A$1:G3914,4,0)</f>
        <v>Adventure</v>
      </c>
      <c r="P190" t="str">
        <f>VLOOKUP(A190,Sheet2!$A$1:G3914,5,0)</f>
        <v>English</v>
      </c>
      <c r="Q190" t="str">
        <f>VLOOKUP(A190,Sheet2!$A$1:G3914,6,0)</f>
        <v>USA</v>
      </c>
      <c r="R190" t="str">
        <f>VLOOKUP(A190,Sheet2!$A$1:G3914,7,0)</f>
        <v>PG</v>
      </c>
      <c r="S190" t="str">
        <f>IF(Table19[[#This Row],[Language]]="English","English","Other language")</f>
        <v>English</v>
      </c>
      <c r="T190">
        <f>Table19[[#This Row],[Gross Revenue]]-Table19[[#This Row],[Budget]]</f>
        <v>-4115185</v>
      </c>
      <c r="U190" s="1">
        <f>(Table19[[#This Row],[Gross Revenue]]/Table19[[#This Row],[Budget]])-1</f>
        <v>-4.5724277777777766E-2</v>
      </c>
      <c r="V190" t="str">
        <f t="shared" si="4"/>
        <v>90-110 minutes</v>
      </c>
      <c r="W190">
        <f>Table19[[#This Row],[Profit]]/Table19[[#This Row],[Budget]]*100</f>
        <v>-4.5724277777777784</v>
      </c>
      <c r="X190">
        <v>3892693.5</v>
      </c>
      <c r="Y190">
        <v>0.11726928571428571</v>
      </c>
      <c r="Z190" t="str">
        <f t="shared" si="5"/>
        <v>High</v>
      </c>
    </row>
    <row r="191" spans="1:26" x14ac:dyDescent="0.2">
      <c r="A191" t="s">
        <v>3448</v>
      </c>
      <c r="B191" t="s">
        <v>319</v>
      </c>
      <c r="C191" t="s">
        <v>356</v>
      </c>
      <c r="D191">
        <v>1000</v>
      </c>
      <c r="E191">
        <v>5227</v>
      </c>
      <c r="F191">
        <v>84</v>
      </c>
      <c r="G191">
        <v>2000</v>
      </c>
      <c r="H191">
        <v>4.5</v>
      </c>
      <c r="I191">
        <v>107</v>
      </c>
      <c r="J191">
        <v>88</v>
      </c>
      <c r="K191">
        <v>219613391</v>
      </c>
      <c r="L191">
        <v>75000000</v>
      </c>
      <c r="M191" s="2">
        <f>VLOOKUP(A191,Sheet2!$A$1:G3915,2,0)</f>
        <v>39996</v>
      </c>
      <c r="N191" t="str">
        <f>VLOOKUP(A191,Sheet2!$A$1:G3915,3,0)</f>
        <v>Color</v>
      </c>
      <c r="O191" t="str">
        <f>VLOOKUP(A191,Sheet2!$A$1:G3915,4,0)</f>
        <v>Animation</v>
      </c>
      <c r="P191" t="str">
        <f>VLOOKUP(A191,Sheet2!$A$1:G3915,5,0)</f>
        <v>English</v>
      </c>
      <c r="Q191" t="str">
        <f>VLOOKUP(A191,Sheet2!$A$1:G3915,6,0)</f>
        <v>USA</v>
      </c>
      <c r="R191" t="str">
        <f>VLOOKUP(A191,Sheet2!$A$1:G3915,7,0)</f>
        <v>PG</v>
      </c>
      <c r="S191" t="str">
        <f>IF(Table19[[#This Row],[Language]]="English","English","Other language")</f>
        <v>English</v>
      </c>
      <c r="T191">
        <f>Table19[[#This Row],[Gross Revenue]]-Table19[[#This Row],[Budget]]</f>
        <v>144613391</v>
      </c>
      <c r="U191" s="1">
        <f>(Table19[[#This Row],[Gross Revenue]]/Table19[[#This Row],[Budget]])-1</f>
        <v>1.9281785466666665</v>
      </c>
      <c r="V191" t="str">
        <f t="shared" si="4"/>
        <v>&lt;90 minutes</v>
      </c>
      <c r="W191">
        <f>Table19[[#This Row],[Profit]]/Table19[[#This Row],[Budget]]*100</f>
        <v>192.81785466666668</v>
      </c>
      <c r="Z191" t="str">
        <f t="shared" si="5"/>
        <v>High</v>
      </c>
    </row>
    <row r="192" spans="1:26" x14ac:dyDescent="0.2">
      <c r="A192" t="s">
        <v>6975</v>
      </c>
      <c r="B192" t="s">
        <v>1034</v>
      </c>
      <c r="C192" t="s">
        <v>1814</v>
      </c>
      <c r="D192">
        <v>326</v>
      </c>
      <c r="E192">
        <v>809</v>
      </c>
      <c r="F192">
        <v>0</v>
      </c>
      <c r="G192">
        <v>39000</v>
      </c>
      <c r="H192">
        <v>8.4</v>
      </c>
      <c r="I192">
        <v>242</v>
      </c>
      <c r="J192">
        <v>122</v>
      </c>
      <c r="K192">
        <v>33201661</v>
      </c>
      <c r="L192">
        <v>77000000</v>
      </c>
      <c r="M192" s="2">
        <f>VLOOKUP(A192,Sheet2!$A$1:G3916,2,0)</f>
        <v>37190</v>
      </c>
      <c r="N192" t="str">
        <f>VLOOKUP(A192,Sheet2!$A$1:G3916,3,0)</f>
        <v>Black and White</v>
      </c>
      <c r="O192" t="str">
        <f>VLOOKUP(A192,Sheet2!$A$1:G3916,4,0)</f>
        <v>Comedy</v>
      </c>
      <c r="P192" t="str">
        <f>VLOOKUP(A192,Sheet2!$A$1:G3916,5,0)</f>
        <v>French</v>
      </c>
      <c r="Q192" t="str">
        <f>VLOOKUP(A192,Sheet2!$A$1:G3916,6,0)</f>
        <v>France</v>
      </c>
      <c r="R192" t="str">
        <f>VLOOKUP(A192,Sheet2!$A$1:G3916,7,0)</f>
        <v>R</v>
      </c>
      <c r="S192" t="str">
        <f>IF(Table19[[#This Row],[Language]]="English","English","Other language")</f>
        <v>Other language</v>
      </c>
      <c r="T192">
        <f>Table19[[#This Row],[Gross Revenue]]-Table19[[#This Row],[Budget]]</f>
        <v>-43798339</v>
      </c>
      <c r="U192" s="1">
        <f>(Table19[[#This Row],[Gross Revenue]]/Table19[[#This Row],[Budget]])-1</f>
        <v>-0.5688095974025974</v>
      </c>
      <c r="V192" t="str">
        <f t="shared" si="4"/>
        <v>111-130 minutes</v>
      </c>
      <c r="W192">
        <f>Table19[[#This Row],[Profit]]/Table19[[#This Row],[Budget]]*100</f>
        <v>-56.88095974025974</v>
      </c>
      <c r="X192">
        <v>1637763</v>
      </c>
      <c r="Y192">
        <v>0.19178668286445014</v>
      </c>
      <c r="Z192" t="str">
        <f t="shared" si="5"/>
        <v>High</v>
      </c>
    </row>
    <row r="193" spans="1:26" x14ac:dyDescent="0.2">
      <c r="A193" t="s">
        <v>6958</v>
      </c>
      <c r="B193" t="s">
        <v>24</v>
      </c>
      <c r="C193" t="s">
        <v>2872</v>
      </c>
      <c r="D193">
        <v>692</v>
      </c>
      <c r="E193">
        <v>3076</v>
      </c>
      <c r="F193">
        <v>869</v>
      </c>
      <c r="G193">
        <v>16000</v>
      </c>
      <c r="H193">
        <v>8.3000000000000007</v>
      </c>
      <c r="I193">
        <v>134</v>
      </c>
      <c r="J193">
        <v>180</v>
      </c>
      <c r="K193">
        <v>51600000</v>
      </c>
      <c r="L193">
        <v>18000000</v>
      </c>
      <c r="M193" s="2">
        <f>VLOOKUP(A193,Sheet2!$A$1:G3917,2,0)</f>
        <v>30731</v>
      </c>
      <c r="N193" t="str">
        <f>VLOOKUP(A193,Sheet2!$A$1:G3917,3,0)</f>
        <v>Color</v>
      </c>
      <c r="O193" t="str">
        <f>VLOOKUP(A193,Sheet2!$A$1:G3917,4,0)</f>
        <v>Biography</v>
      </c>
      <c r="P193" t="str">
        <f>VLOOKUP(A193,Sheet2!$A$1:G3917,5,0)</f>
        <v>English</v>
      </c>
      <c r="Q193" t="str">
        <f>VLOOKUP(A193,Sheet2!$A$1:G3917,6,0)</f>
        <v>USA</v>
      </c>
      <c r="R193" t="str">
        <f>VLOOKUP(A193,Sheet2!$A$1:G3917,7,0)</f>
        <v>R</v>
      </c>
      <c r="S193" t="str">
        <f>IF(Table19[[#This Row],[Language]]="English","English","Other language")</f>
        <v>English</v>
      </c>
      <c r="T193">
        <f>Table19[[#This Row],[Gross Revenue]]-Table19[[#This Row],[Budget]]</f>
        <v>33600000</v>
      </c>
      <c r="U193" s="1">
        <f>(Table19[[#This Row],[Gross Revenue]]/Table19[[#This Row],[Budget]])-1</f>
        <v>1.8666666666666667</v>
      </c>
      <c r="V193" t="str">
        <f t="shared" si="4"/>
        <v>&gt;150 minutes</v>
      </c>
      <c r="W193">
        <f>Table19[[#This Row],[Profit]]/Table19[[#This Row],[Budget]]*100</f>
        <v>186.66666666666666</v>
      </c>
      <c r="X193">
        <v>-1289919.5</v>
      </c>
      <c r="Y193">
        <v>-4.8151417500000002E-2</v>
      </c>
      <c r="Z193" t="str">
        <f t="shared" si="5"/>
        <v>Medium</v>
      </c>
    </row>
    <row r="194" spans="1:26" x14ac:dyDescent="0.2">
      <c r="A194" t="s">
        <v>6165</v>
      </c>
      <c r="B194" t="s">
        <v>2780</v>
      </c>
      <c r="C194" t="s">
        <v>2781</v>
      </c>
      <c r="D194">
        <v>380</v>
      </c>
      <c r="E194">
        <v>1429</v>
      </c>
      <c r="F194">
        <v>333</v>
      </c>
      <c r="G194">
        <v>0</v>
      </c>
      <c r="H194">
        <v>7.3</v>
      </c>
      <c r="I194">
        <v>69</v>
      </c>
      <c r="J194">
        <v>132</v>
      </c>
      <c r="K194">
        <v>274299</v>
      </c>
      <c r="L194">
        <v>103000000</v>
      </c>
      <c r="M194" s="2">
        <f>VLOOKUP(A194,Sheet2!$A$1:G3918,2,0)</f>
        <v>37533</v>
      </c>
      <c r="N194" t="str">
        <f>VLOOKUP(A194,Sheet2!$A$1:G3918,3,0)</f>
        <v>Color</v>
      </c>
      <c r="O194" t="str">
        <f>VLOOKUP(A194,Sheet2!$A$1:G3918,4,0)</f>
        <v>Biography</v>
      </c>
      <c r="P194" t="str">
        <f>VLOOKUP(A194,Sheet2!$A$1:G3918,5,0)</f>
        <v>English</v>
      </c>
      <c r="Q194" t="str">
        <f>VLOOKUP(A194,Sheet2!$A$1:G3918,6,0)</f>
        <v>France</v>
      </c>
      <c r="R194" t="str">
        <f>VLOOKUP(A194,Sheet2!$A$1:G3918,7,0)</f>
        <v>Unrated</v>
      </c>
      <c r="S194" t="str">
        <f>IF(Table19[[#This Row],[Language]]="English","English","Other language")</f>
        <v>English</v>
      </c>
      <c r="T194">
        <f>Table19[[#This Row],[Gross Revenue]]-Table19[[#This Row],[Budget]]</f>
        <v>-102725701</v>
      </c>
      <c r="U194" s="1">
        <f>(Table19[[#This Row],[Gross Revenue]]/Table19[[#This Row],[Budget]])-1</f>
        <v>-0.99733690291262134</v>
      </c>
      <c r="V194" t="str">
        <f t="shared" ref="V194:V257" si="6">IF(J194="","",IF(J194&lt;90,"&lt;90 minutes",IF(J194&lt;=110,"90-110 minutes",IF(J194&lt;=130,"111-130 minutes",IF(J194&lt;=150,"131-150 minutes","&gt;150 minutes")))))</f>
        <v>131-150 minutes</v>
      </c>
      <c r="W194">
        <f>Table19[[#This Row],[Profit]]/Table19[[#This Row],[Budget]]*100</f>
        <v>-99.733690291262135</v>
      </c>
      <c r="X194">
        <v>-1289919.5</v>
      </c>
      <c r="Y194">
        <v>-4.8151417500000002E-2</v>
      </c>
      <c r="Z194" t="str">
        <f t="shared" ref="Z194:Z257" si="7">IF(L194="","",IF(L194&lt;=$AA$26,"Low",IF(L194&lt;=$AA$28,"Medium","High")))</f>
        <v>High</v>
      </c>
    </row>
    <row r="195" spans="1:26" x14ac:dyDescent="0.2">
      <c r="A195" t="s">
        <v>6983</v>
      </c>
      <c r="B195" t="s">
        <v>971</v>
      </c>
      <c r="C195" t="s">
        <v>1043</v>
      </c>
      <c r="D195">
        <v>18000</v>
      </c>
      <c r="E195">
        <v>19078</v>
      </c>
      <c r="F195">
        <v>0</v>
      </c>
      <c r="G195">
        <v>22000</v>
      </c>
      <c r="H195">
        <v>8.4</v>
      </c>
      <c r="I195">
        <v>176</v>
      </c>
      <c r="J195">
        <v>122</v>
      </c>
      <c r="K195">
        <v>130058047</v>
      </c>
      <c r="L195">
        <v>15000000</v>
      </c>
      <c r="M195" s="2">
        <f>VLOOKUP(A195,Sheet2!$A$1:G3919,2,0)</f>
        <v>36415</v>
      </c>
      <c r="N195" t="str">
        <f>VLOOKUP(A195,Sheet2!$A$1:G3919,3,0)</f>
        <v>Color</v>
      </c>
      <c r="O195" t="str">
        <f>VLOOKUP(A195,Sheet2!$A$1:G3919,4,0)</f>
        <v>Drama</v>
      </c>
      <c r="P195" t="str">
        <f>VLOOKUP(A195,Sheet2!$A$1:G3919,5,0)</f>
        <v>English</v>
      </c>
      <c r="Q195" t="str">
        <f>VLOOKUP(A195,Sheet2!$A$1:G3919,6,0)</f>
        <v>USA</v>
      </c>
      <c r="R195" t="str">
        <f>VLOOKUP(A195,Sheet2!$A$1:G3919,7,0)</f>
        <v>R</v>
      </c>
      <c r="S195" t="str">
        <f>IF(Table19[[#This Row],[Language]]="English","English","Other language")</f>
        <v>English</v>
      </c>
      <c r="T195">
        <f>Table19[[#This Row],[Gross Revenue]]-Table19[[#This Row],[Budget]]</f>
        <v>115058047</v>
      </c>
      <c r="U195" s="1">
        <f>(Table19[[#This Row],[Gross Revenue]]/Table19[[#This Row],[Budget]])-1</f>
        <v>7.6705364666666664</v>
      </c>
      <c r="V195" t="str">
        <f t="shared" si="6"/>
        <v>111-130 minutes</v>
      </c>
      <c r="W195">
        <f>Table19[[#This Row],[Profit]]/Table19[[#This Row],[Budget]]*100</f>
        <v>767.05364666666662</v>
      </c>
      <c r="X195">
        <v>-434215.5</v>
      </c>
      <c r="Y195">
        <v>-0.10115100772200772</v>
      </c>
      <c r="Z195" t="str">
        <f t="shared" si="7"/>
        <v>Medium</v>
      </c>
    </row>
    <row r="196" spans="1:26" x14ac:dyDescent="0.2">
      <c r="A196" t="s">
        <v>5442</v>
      </c>
      <c r="B196" t="s">
        <v>2297</v>
      </c>
      <c r="C196" t="s">
        <v>2298</v>
      </c>
      <c r="D196">
        <v>250</v>
      </c>
      <c r="E196">
        <v>454</v>
      </c>
      <c r="F196">
        <v>0</v>
      </c>
      <c r="G196">
        <v>133</v>
      </c>
      <c r="H196">
        <v>6.7</v>
      </c>
      <c r="I196">
        <v>9</v>
      </c>
      <c r="J196">
        <v>100</v>
      </c>
      <c r="K196">
        <v>902835</v>
      </c>
      <c r="L196">
        <v>250000</v>
      </c>
      <c r="M196" s="2">
        <f>VLOOKUP(A196,Sheet2!$A$1:G3920,2,0)</f>
        <v>36973</v>
      </c>
      <c r="N196" t="str">
        <f>VLOOKUP(A196,Sheet2!$A$1:G3920,3,0)</f>
        <v>Color</v>
      </c>
      <c r="O196" t="str">
        <f>VLOOKUP(A196,Sheet2!$A$1:G3920,4,0)</f>
        <v>Comedy</v>
      </c>
      <c r="P196" t="str">
        <f>VLOOKUP(A196,Sheet2!$A$1:G3920,5,0)</f>
        <v>English</v>
      </c>
      <c r="Q196" t="str">
        <f>VLOOKUP(A196,Sheet2!$A$1:G3920,6,0)</f>
        <v>USA</v>
      </c>
      <c r="R196" t="str">
        <f>VLOOKUP(A196,Sheet2!$A$1:G3920,7,0)</f>
        <v>Unrated</v>
      </c>
      <c r="S196" t="str">
        <f>IF(Table19[[#This Row],[Language]]="English","English","Other language")</f>
        <v>English</v>
      </c>
      <c r="T196">
        <f>Table19[[#This Row],[Gross Revenue]]-Table19[[#This Row],[Budget]]</f>
        <v>652835</v>
      </c>
      <c r="U196" s="1">
        <f>(Table19[[#This Row],[Gross Revenue]]/Table19[[#This Row],[Budget]])-1</f>
        <v>2.6113400000000002</v>
      </c>
      <c r="V196" t="str">
        <f t="shared" si="6"/>
        <v>90-110 minutes</v>
      </c>
      <c r="W196">
        <f>Table19[[#This Row],[Profit]]/Table19[[#This Row],[Budget]]*100</f>
        <v>261.13400000000001</v>
      </c>
      <c r="X196">
        <v>1637763</v>
      </c>
      <c r="Y196">
        <v>0.19178668286445014</v>
      </c>
      <c r="Z196" t="str">
        <f t="shared" si="7"/>
        <v>Low</v>
      </c>
    </row>
    <row r="197" spans="1:26" x14ac:dyDescent="0.2">
      <c r="A197" t="s">
        <v>3861</v>
      </c>
      <c r="B197" t="s">
        <v>845</v>
      </c>
      <c r="C197" t="s">
        <v>951</v>
      </c>
      <c r="D197">
        <v>2000</v>
      </c>
      <c r="E197">
        <v>5992</v>
      </c>
      <c r="F197">
        <v>80</v>
      </c>
      <c r="G197">
        <v>300</v>
      </c>
      <c r="H197">
        <v>5.5</v>
      </c>
      <c r="I197">
        <v>153</v>
      </c>
      <c r="J197">
        <v>107</v>
      </c>
      <c r="K197">
        <v>7156725</v>
      </c>
      <c r="L197">
        <v>19000000</v>
      </c>
      <c r="M197" s="2">
        <f>VLOOKUP(A197,Sheet2!$A$1:G3921,2,0)</f>
        <v>39064</v>
      </c>
      <c r="N197" t="str">
        <f>VLOOKUP(A197,Sheet2!$A$1:G3921,3,0)</f>
        <v>Color</v>
      </c>
      <c r="O197" t="str">
        <f>VLOOKUP(A197,Sheet2!$A$1:G3921,4,0)</f>
        <v>Comedy</v>
      </c>
      <c r="P197" t="str">
        <f>VLOOKUP(A197,Sheet2!$A$1:G3921,5,0)</f>
        <v>English</v>
      </c>
      <c r="Q197" t="str">
        <f>VLOOKUP(A197,Sheet2!$A$1:G3921,6,0)</f>
        <v>USA</v>
      </c>
      <c r="R197" t="str">
        <f>VLOOKUP(A197,Sheet2!$A$1:G3921,7,0)</f>
        <v>PG-13</v>
      </c>
      <c r="S197" t="str">
        <f>IF(Table19[[#This Row],[Language]]="English","English","Other language")</f>
        <v>English</v>
      </c>
      <c r="T197">
        <f>Table19[[#This Row],[Gross Revenue]]-Table19[[#This Row],[Budget]]</f>
        <v>-11843275</v>
      </c>
      <c r="U197" s="1">
        <f>(Table19[[#This Row],[Gross Revenue]]/Table19[[#This Row],[Budget]])-1</f>
        <v>-0.62333026315789475</v>
      </c>
      <c r="V197" t="str">
        <f t="shared" si="6"/>
        <v>90-110 minutes</v>
      </c>
      <c r="W197">
        <f>Table19[[#This Row],[Profit]]/Table19[[#This Row],[Budget]]*100</f>
        <v>-62.333026315789475</v>
      </c>
      <c r="X197">
        <v>1637763</v>
      </c>
      <c r="Y197">
        <v>0.19178668286445014</v>
      </c>
      <c r="Z197" t="str">
        <f t="shared" si="7"/>
        <v>Medium</v>
      </c>
    </row>
    <row r="198" spans="1:26" x14ac:dyDescent="0.2">
      <c r="A198" t="s">
        <v>6724</v>
      </c>
      <c r="B198" t="s">
        <v>968</v>
      </c>
      <c r="C198" t="s">
        <v>1275</v>
      </c>
      <c r="D198">
        <v>18000</v>
      </c>
      <c r="E198">
        <v>20354</v>
      </c>
      <c r="F198">
        <v>0</v>
      </c>
      <c r="G198">
        <v>0</v>
      </c>
      <c r="H198">
        <v>7.8</v>
      </c>
      <c r="I198">
        <v>300</v>
      </c>
      <c r="J198">
        <v>176</v>
      </c>
      <c r="K198">
        <v>130127620</v>
      </c>
      <c r="L198">
        <v>100000000</v>
      </c>
      <c r="M198" s="2">
        <f>VLOOKUP(A198,Sheet2!$A$1:G3922,2,0)</f>
        <v>39182</v>
      </c>
      <c r="N198" t="str">
        <f>VLOOKUP(A198,Sheet2!$A$1:G3922,3,0)</f>
        <v>Color</v>
      </c>
      <c r="O198" t="str">
        <f>VLOOKUP(A198,Sheet2!$A$1:G3922,4,0)</f>
        <v>Biography</v>
      </c>
      <c r="P198" t="str">
        <f>VLOOKUP(A198,Sheet2!$A$1:G3922,5,0)</f>
        <v>English</v>
      </c>
      <c r="Q198" t="str">
        <f>VLOOKUP(A198,Sheet2!$A$1:G3922,6,0)</f>
        <v>USA</v>
      </c>
      <c r="R198" t="str">
        <f>VLOOKUP(A198,Sheet2!$A$1:G3922,7,0)</f>
        <v>R</v>
      </c>
      <c r="S198" t="str">
        <f>IF(Table19[[#This Row],[Language]]="English","English","Other language")</f>
        <v>English</v>
      </c>
      <c r="T198">
        <f>Table19[[#This Row],[Gross Revenue]]-Table19[[#This Row],[Budget]]</f>
        <v>30127620</v>
      </c>
      <c r="U198" s="1">
        <f>(Table19[[#This Row],[Gross Revenue]]/Table19[[#This Row],[Budget]])-1</f>
        <v>0.30127619999999999</v>
      </c>
      <c r="V198" t="str">
        <f t="shared" si="6"/>
        <v>&gt;150 minutes</v>
      </c>
      <c r="W198">
        <f>Table19[[#This Row],[Profit]]/Table19[[#This Row],[Budget]]*100</f>
        <v>30.12762</v>
      </c>
      <c r="X198">
        <v>-1289919.5</v>
      </c>
      <c r="Y198">
        <v>-4.8151417500000002E-2</v>
      </c>
      <c r="Z198" t="str">
        <f t="shared" si="7"/>
        <v>High</v>
      </c>
    </row>
    <row r="199" spans="1:26" x14ac:dyDescent="0.2">
      <c r="A199" t="s">
        <v>6493</v>
      </c>
      <c r="B199" t="s">
        <v>628</v>
      </c>
      <c r="C199" t="s">
        <v>2081</v>
      </c>
      <c r="D199">
        <v>11000</v>
      </c>
      <c r="E199">
        <v>14954</v>
      </c>
      <c r="F199">
        <v>0</v>
      </c>
      <c r="G199">
        <v>0</v>
      </c>
      <c r="H199">
        <v>7.5</v>
      </c>
      <c r="I199">
        <v>100</v>
      </c>
      <c r="J199">
        <v>112</v>
      </c>
      <c r="K199">
        <v>115000000</v>
      </c>
      <c r="L199">
        <v>777000</v>
      </c>
      <c r="M199" s="2">
        <f>VLOOKUP(A199,Sheet2!$A$1:G3923,2,0)</f>
        <v>26828</v>
      </c>
      <c r="N199" t="str">
        <f>VLOOKUP(A199,Sheet2!$A$1:G3923,3,0)</f>
        <v>Color</v>
      </c>
      <c r="O199" t="str">
        <f>VLOOKUP(A199,Sheet2!$A$1:G3923,4,0)</f>
        <v>Comedy</v>
      </c>
      <c r="P199" t="str">
        <f>VLOOKUP(A199,Sheet2!$A$1:G3923,5,0)</f>
        <v>English</v>
      </c>
      <c r="Q199" t="str">
        <f>VLOOKUP(A199,Sheet2!$A$1:G3923,6,0)</f>
        <v>USA</v>
      </c>
      <c r="R199" t="str">
        <f>VLOOKUP(A199,Sheet2!$A$1:G3923,7,0)</f>
        <v>PG</v>
      </c>
      <c r="S199" t="str">
        <f>IF(Table19[[#This Row],[Language]]="English","English","Other language")</f>
        <v>English</v>
      </c>
      <c r="T199">
        <f>Table19[[#This Row],[Gross Revenue]]-Table19[[#This Row],[Budget]]</f>
        <v>114223000</v>
      </c>
      <c r="U199" s="1">
        <f>(Table19[[#This Row],[Gross Revenue]]/Table19[[#This Row],[Budget]])-1</f>
        <v>147.00514800514802</v>
      </c>
      <c r="V199" t="str">
        <f t="shared" si="6"/>
        <v>111-130 minutes</v>
      </c>
      <c r="W199">
        <f>Table19[[#This Row],[Profit]]/Table19[[#This Row],[Budget]]*100</f>
        <v>14700.514800514802</v>
      </c>
      <c r="X199">
        <v>1637763</v>
      </c>
      <c r="Y199">
        <v>0.19178668286445014</v>
      </c>
      <c r="Z199" t="str">
        <f t="shared" si="7"/>
        <v>Low</v>
      </c>
    </row>
    <row r="200" spans="1:26" x14ac:dyDescent="0.2">
      <c r="A200" t="s">
        <v>6297</v>
      </c>
      <c r="B200" t="s">
        <v>1660</v>
      </c>
      <c r="C200" t="s">
        <v>2850</v>
      </c>
      <c r="D200">
        <v>1000</v>
      </c>
      <c r="E200">
        <v>3858</v>
      </c>
      <c r="F200">
        <v>194</v>
      </c>
      <c r="G200">
        <v>35000</v>
      </c>
      <c r="H200">
        <v>8.6</v>
      </c>
      <c r="I200">
        <v>162</v>
      </c>
      <c r="J200">
        <v>101</v>
      </c>
      <c r="K200">
        <v>6712241</v>
      </c>
      <c r="L200">
        <v>7500000</v>
      </c>
      <c r="M200" s="2">
        <f>VLOOKUP(A200,Sheet2!$A$1:G3924,2,0)</f>
        <v>35976</v>
      </c>
      <c r="N200" t="str">
        <f>VLOOKUP(A200,Sheet2!$A$1:G3924,3,0)</f>
        <v>Black and White</v>
      </c>
      <c r="O200" t="str">
        <f>VLOOKUP(A200,Sheet2!$A$1:G3924,4,0)</f>
        <v>Crime</v>
      </c>
      <c r="P200" t="str">
        <f>VLOOKUP(A200,Sheet2!$A$1:G3924,5,0)</f>
        <v>English</v>
      </c>
      <c r="Q200" t="str">
        <f>VLOOKUP(A200,Sheet2!$A$1:G3924,6,0)</f>
        <v>USA</v>
      </c>
      <c r="R200" t="str">
        <f>VLOOKUP(A200,Sheet2!$A$1:G3924,7,0)</f>
        <v>R</v>
      </c>
      <c r="S200" t="str">
        <f>IF(Table19[[#This Row],[Language]]="English","English","Other language")</f>
        <v>English</v>
      </c>
      <c r="T200">
        <f>Table19[[#This Row],[Gross Revenue]]-Table19[[#This Row],[Budget]]</f>
        <v>-787759</v>
      </c>
      <c r="U200" s="1">
        <f>(Table19[[#This Row],[Gross Revenue]]/Table19[[#This Row],[Budget]])-1</f>
        <v>-0.10503453333333335</v>
      </c>
      <c r="V200" t="str">
        <f t="shared" si="6"/>
        <v>90-110 minutes</v>
      </c>
      <c r="W200">
        <f>Table19[[#This Row],[Profit]]/Table19[[#This Row],[Budget]]*100</f>
        <v>-10.503453333333333</v>
      </c>
      <c r="X200">
        <v>-74533.5</v>
      </c>
      <c r="Y200">
        <v>-7.4856785714285719E-3</v>
      </c>
      <c r="Z200" t="str">
        <f t="shared" si="7"/>
        <v>Low</v>
      </c>
    </row>
    <row r="201" spans="1:26" x14ac:dyDescent="0.2">
      <c r="A201" t="s">
        <v>3532</v>
      </c>
      <c r="B201" t="s">
        <v>493</v>
      </c>
      <c r="C201" t="s">
        <v>494</v>
      </c>
      <c r="D201">
        <v>34000</v>
      </c>
      <c r="E201">
        <v>83012</v>
      </c>
      <c r="F201">
        <v>737</v>
      </c>
      <c r="G201">
        <v>63000</v>
      </c>
      <c r="H201">
        <v>7.3</v>
      </c>
      <c r="I201">
        <v>538</v>
      </c>
      <c r="J201">
        <v>138</v>
      </c>
      <c r="K201">
        <v>150117807</v>
      </c>
      <c r="L201">
        <v>40000000</v>
      </c>
      <c r="M201" s="2">
        <f>VLOOKUP(A201,Sheet2!$A$1:G3925,2,0)</f>
        <v>41424</v>
      </c>
      <c r="N201" t="str">
        <f>VLOOKUP(A201,Sheet2!$A$1:G3925,3,0)</f>
        <v>Color</v>
      </c>
      <c r="O201" t="str">
        <f>VLOOKUP(A201,Sheet2!$A$1:G3925,4,0)</f>
        <v>Crime</v>
      </c>
      <c r="P201" t="str">
        <f>VLOOKUP(A201,Sheet2!$A$1:G3925,5,0)</f>
        <v>English</v>
      </c>
      <c r="Q201" t="str">
        <f>VLOOKUP(A201,Sheet2!$A$1:G3925,6,0)</f>
        <v>USA</v>
      </c>
      <c r="R201" t="str">
        <f>VLOOKUP(A201,Sheet2!$A$1:G3925,7,0)</f>
        <v>R</v>
      </c>
      <c r="S201" t="str">
        <f>IF(Table19[[#This Row],[Language]]="English","English","Other language")</f>
        <v>English</v>
      </c>
      <c r="T201">
        <f>Table19[[#This Row],[Gross Revenue]]-Table19[[#This Row],[Budget]]</f>
        <v>110117807</v>
      </c>
      <c r="U201" s="1">
        <f>(Table19[[#This Row],[Gross Revenue]]/Table19[[#This Row],[Budget]])-1</f>
        <v>2.7529451749999998</v>
      </c>
      <c r="V201" t="str">
        <f t="shared" si="6"/>
        <v>131-150 minutes</v>
      </c>
      <c r="W201">
        <f>Table19[[#This Row],[Profit]]/Table19[[#This Row],[Budget]]*100</f>
        <v>275.29451749999998</v>
      </c>
      <c r="X201">
        <v>-74533.5</v>
      </c>
      <c r="Y201">
        <v>-7.4856785714285719E-3</v>
      </c>
      <c r="Z201" t="str">
        <f t="shared" si="7"/>
        <v>High</v>
      </c>
    </row>
    <row r="202" spans="1:26" x14ac:dyDescent="0.2">
      <c r="A202" t="s">
        <v>3501</v>
      </c>
      <c r="B202" t="s">
        <v>442</v>
      </c>
      <c r="C202" t="s">
        <v>443</v>
      </c>
      <c r="D202">
        <v>615</v>
      </c>
      <c r="E202">
        <v>872</v>
      </c>
      <c r="F202">
        <v>44</v>
      </c>
      <c r="G202">
        <v>583</v>
      </c>
      <c r="H202">
        <v>4.7</v>
      </c>
      <c r="I202">
        <v>40</v>
      </c>
      <c r="J202">
        <v>90</v>
      </c>
      <c r="K202">
        <v>4000000</v>
      </c>
      <c r="L202">
        <v>350000</v>
      </c>
      <c r="M202" s="2">
        <f>VLOOKUP(A202,Sheet2!$A$1:G3926,2,0)</f>
        <v>31944</v>
      </c>
      <c r="N202" t="str">
        <f>VLOOKUP(A202,Sheet2!$A$1:G3926,3,0)</f>
        <v>Color</v>
      </c>
      <c r="O202" t="str">
        <f>VLOOKUP(A202,Sheet2!$A$1:G3926,4,0)</f>
        <v>Action</v>
      </c>
      <c r="P202" t="str">
        <f>VLOOKUP(A202,Sheet2!$A$1:G3926,5,0)</f>
        <v>English</v>
      </c>
      <c r="Q202" t="str">
        <f>VLOOKUP(A202,Sheet2!$A$1:G3926,6,0)</f>
        <v>USA</v>
      </c>
      <c r="R202" t="str">
        <f>VLOOKUP(A202,Sheet2!$A$1:G3926,7,0)</f>
        <v>R</v>
      </c>
      <c r="S202" t="str">
        <f>IF(Table19[[#This Row],[Language]]="English","English","Other language")</f>
        <v>English</v>
      </c>
      <c r="T202">
        <f>Table19[[#This Row],[Gross Revenue]]-Table19[[#This Row],[Budget]]</f>
        <v>3650000</v>
      </c>
      <c r="U202" s="1">
        <f>(Table19[[#This Row],[Gross Revenue]]/Table19[[#This Row],[Budget]])-1</f>
        <v>10.428571428571429</v>
      </c>
      <c r="V202" t="str">
        <f t="shared" si="6"/>
        <v>90-110 minutes</v>
      </c>
      <c r="W202">
        <f>Table19[[#This Row],[Profit]]/Table19[[#This Row],[Budget]]*100</f>
        <v>1042.8571428571429</v>
      </c>
      <c r="X202">
        <v>-1289919.5</v>
      </c>
      <c r="Y202">
        <v>-4.8151417500000002E-2</v>
      </c>
      <c r="Z202" t="str">
        <f t="shared" si="7"/>
        <v>Low</v>
      </c>
    </row>
    <row r="203" spans="1:26" x14ac:dyDescent="0.2">
      <c r="A203" t="s">
        <v>4345</v>
      </c>
      <c r="B203" t="s">
        <v>1405</v>
      </c>
      <c r="C203" t="s">
        <v>339</v>
      </c>
      <c r="D203">
        <v>694</v>
      </c>
      <c r="E203">
        <v>1668</v>
      </c>
      <c r="F203">
        <v>10</v>
      </c>
      <c r="G203">
        <v>433</v>
      </c>
      <c r="H203">
        <v>6</v>
      </c>
      <c r="I203">
        <v>44</v>
      </c>
      <c r="J203">
        <v>94</v>
      </c>
      <c r="K203">
        <v>13264986</v>
      </c>
      <c r="L203">
        <v>35000000</v>
      </c>
      <c r="M203" s="2">
        <f>VLOOKUP(A203,Sheet2!$A$1:G3927,2,0)</f>
        <v>37193</v>
      </c>
      <c r="N203" t="str">
        <f>VLOOKUP(A203,Sheet2!$A$1:G3927,3,0)</f>
        <v>Color</v>
      </c>
      <c r="O203" t="str">
        <f>VLOOKUP(A203,Sheet2!$A$1:G3927,4,0)</f>
        <v>Action</v>
      </c>
      <c r="P203" t="str">
        <f>VLOOKUP(A203,Sheet2!$A$1:G3927,5,0)</f>
        <v>English</v>
      </c>
      <c r="Q203" t="str">
        <f>VLOOKUP(A203,Sheet2!$A$1:G3927,6,0)</f>
        <v>USA</v>
      </c>
      <c r="R203" t="str">
        <f>VLOOKUP(A203,Sheet2!$A$1:G3927,7,0)</f>
        <v>PG-13</v>
      </c>
      <c r="S203" t="str">
        <f>IF(Table19[[#This Row],[Language]]="English","English","Other language")</f>
        <v>English</v>
      </c>
      <c r="T203">
        <f>Table19[[#This Row],[Gross Revenue]]-Table19[[#This Row],[Budget]]</f>
        <v>-21735014</v>
      </c>
      <c r="U203" s="1">
        <f>(Table19[[#This Row],[Gross Revenue]]/Table19[[#This Row],[Budget]])-1</f>
        <v>-0.62100040000000001</v>
      </c>
      <c r="V203" t="str">
        <f t="shared" si="6"/>
        <v>90-110 minutes</v>
      </c>
      <c r="W203">
        <f>Table19[[#This Row],[Profit]]/Table19[[#This Row],[Budget]]*100</f>
        <v>-62.10004</v>
      </c>
      <c r="X203">
        <v>-1289919.5</v>
      </c>
      <c r="Y203">
        <v>-4.8151417500000002E-2</v>
      </c>
      <c r="Z203" t="str">
        <f t="shared" si="7"/>
        <v>Medium</v>
      </c>
    </row>
    <row r="204" spans="1:26" x14ac:dyDescent="0.2">
      <c r="A204" t="s">
        <v>5872</v>
      </c>
      <c r="B204" t="s">
        <v>50</v>
      </c>
      <c r="C204" t="s">
        <v>951</v>
      </c>
      <c r="D204">
        <v>3000</v>
      </c>
      <c r="E204">
        <v>8134</v>
      </c>
      <c r="F204">
        <v>80</v>
      </c>
      <c r="G204">
        <v>0</v>
      </c>
      <c r="H204">
        <v>7</v>
      </c>
      <c r="I204">
        <v>145</v>
      </c>
      <c r="J204">
        <v>95</v>
      </c>
      <c r="K204">
        <v>101736215</v>
      </c>
      <c r="L204">
        <v>11000000</v>
      </c>
      <c r="M204" s="2">
        <f>VLOOKUP(A204,Sheet2!$A$1:G3928,2,0)</f>
        <v>36227</v>
      </c>
      <c r="N204" t="str">
        <f>VLOOKUP(A204,Sheet2!$A$1:G3928,3,0)</f>
        <v>Color</v>
      </c>
      <c r="O204" t="str">
        <f>VLOOKUP(A204,Sheet2!$A$1:G3928,4,0)</f>
        <v>Comedy</v>
      </c>
      <c r="P204" t="str">
        <f>VLOOKUP(A204,Sheet2!$A$1:G3928,5,0)</f>
        <v>English</v>
      </c>
      <c r="Q204" t="str">
        <f>VLOOKUP(A204,Sheet2!$A$1:G3928,6,0)</f>
        <v>USA</v>
      </c>
      <c r="R204" t="str">
        <f>VLOOKUP(A204,Sheet2!$A$1:G3928,7,0)</f>
        <v>R</v>
      </c>
      <c r="S204" t="str">
        <f>IF(Table19[[#This Row],[Language]]="English","English","Other language")</f>
        <v>English</v>
      </c>
      <c r="T204">
        <f>Table19[[#This Row],[Gross Revenue]]-Table19[[#This Row],[Budget]]</f>
        <v>90736215</v>
      </c>
      <c r="U204" s="1">
        <f>(Table19[[#This Row],[Gross Revenue]]/Table19[[#This Row],[Budget]])-1</f>
        <v>8.248746818181818</v>
      </c>
      <c r="V204" t="str">
        <f t="shared" si="6"/>
        <v>90-110 minutes</v>
      </c>
      <c r="W204">
        <f>Table19[[#This Row],[Profit]]/Table19[[#This Row],[Budget]]*100</f>
        <v>824.87468181818178</v>
      </c>
      <c r="X204">
        <v>1637763</v>
      </c>
      <c r="Y204">
        <v>0.19178668286445014</v>
      </c>
      <c r="Z204" t="str">
        <f t="shared" si="7"/>
        <v>Low</v>
      </c>
    </row>
    <row r="205" spans="1:26" x14ac:dyDescent="0.2">
      <c r="A205" t="s">
        <v>4965</v>
      </c>
      <c r="B205" t="s">
        <v>50</v>
      </c>
      <c r="C205" t="s">
        <v>506</v>
      </c>
      <c r="D205">
        <v>3000</v>
      </c>
      <c r="E205">
        <v>7872</v>
      </c>
      <c r="F205">
        <v>6</v>
      </c>
      <c r="G205">
        <v>0</v>
      </c>
      <c r="H205">
        <v>6.4</v>
      </c>
      <c r="I205">
        <v>142</v>
      </c>
      <c r="J205">
        <v>108</v>
      </c>
      <c r="K205">
        <v>145096820</v>
      </c>
      <c r="L205">
        <v>30000000</v>
      </c>
      <c r="M205" s="2">
        <f>VLOOKUP(A205,Sheet2!$A$1:G3929,2,0)</f>
        <v>36953</v>
      </c>
      <c r="N205" t="str">
        <f>VLOOKUP(A205,Sheet2!$A$1:G3929,3,0)</f>
        <v>Color</v>
      </c>
      <c r="O205" t="str">
        <f>VLOOKUP(A205,Sheet2!$A$1:G3929,4,0)</f>
        <v>Comedy</v>
      </c>
      <c r="P205" t="str">
        <f>VLOOKUP(A205,Sheet2!$A$1:G3929,5,0)</f>
        <v>English</v>
      </c>
      <c r="Q205" t="str">
        <f>VLOOKUP(A205,Sheet2!$A$1:G3929,6,0)</f>
        <v>USA</v>
      </c>
      <c r="R205" t="str">
        <f>VLOOKUP(A205,Sheet2!$A$1:G3929,7,0)</f>
        <v>R</v>
      </c>
      <c r="S205" t="str">
        <f>IF(Table19[[#This Row],[Language]]="English","English","Other language")</f>
        <v>English</v>
      </c>
      <c r="T205">
        <f>Table19[[#This Row],[Gross Revenue]]-Table19[[#This Row],[Budget]]</f>
        <v>115096820</v>
      </c>
      <c r="U205" s="1">
        <f>(Table19[[#This Row],[Gross Revenue]]/Table19[[#This Row],[Budget]])-1</f>
        <v>3.8365606666666663</v>
      </c>
      <c r="V205" t="str">
        <f t="shared" si="6"/>
        <v>90-110 minutes</v>
      </c>
      <c r="W205">
        <f>Table19[[#This Row],[Profit]]/Table19[[#This Row],[Budget]]*100</f>
        <v>383.65606666666667</v>
      </c>
      <c r="X205">
        <v>1637763</v>
      </c>
      <c r="Y205">
        <v>0.19178668286445014</v>
      </c>
      <c r="Z205" t="str">
        <f t="shared" si="7"/>
        <v>Medium</v>
      </c>
    </row>
    <row r="206" spans="1:26" x14ac:dyDescent="0.2">
      <c r="A206" t="s">
        <v>6033</v>
      </c>
      <c r="B206" t="s">
        <v>1347</v>
      </c>
      <c r="C206" t="s">
        <v>2693</v>
      </c>
      <c r="D206">
        <v>23000</v>
      </c>
      <c r="E206">
        <v>25462</v>
      </c>
      <c r="F206">
        <v>126</v>
      </c>
      <c r="G206">
        <v>18000</v>
      </c>
      <c r="H206">
        <v>7.6</v>
      </c>
      <c r="I206">
        <v>288</v>
      </c>
      <c r="J206">
        <v>102</v>
      </c>
      <c r="K206">
        <v>15047419</v>
      </c>
      <c r="L206">
        <v>7000000</v>
      </c>
      <c r="M206" s="2">
        <f>VLOOKUP(A206,Sheet2!$A$1:G3930,2,0)</f>
        <v>36572</v>
      </c>
      <c r="N206" t="str">
        <f>VLOOKUP(A206,Sheet2!$A$1:G3930,3,0)</f>
        <v>Color</v>
      </c>
      <c r="O206" t="str">
        <f>VLOOKUP(A206,Sheet2!$A$1:G3930,4,0)</f>
        <v>Crime</v>
      </c>
      <c r="P206" t="str">
        <f>VLOOKUP(A206,Sheet2!$A$1:G3930,5,0)</f>
        <v>English</v>
      </c>
      <c r="Q206" t="str">
        <f>VLOOKUP(A206,Sheet2!$A$1:G3930,6,0)</f>
        <v>USA</v>
      </c>
      <c r="R206" t="str">
        <f>VLOOKUP(A206,Sheet2!$A$1:G3930,7,0)</f>
        <v>R</v>
      </c>
      <c r="S206" t="str">
        <f>IF(Table19[[#This Row],[Language]]="English","English","Other language")</f>
        <v>English</v>
      </c>
      <c r="T206">
        <f>Table19[[#This Row],[Gross Revenue]]-Table19[[#This Row],[Budget]]</f>
        <v>8047419</v>
      </c>
      <c r="U206" s="1">
        <f>(Table19[[#This Row],[Gross Revenue]]/Table19[[#This Row],[Budget]])-1</f>
        <v>1.1496312857142859</v>
      </c>
      <c r="V206" t="str">
        <f t="shared" si="6"/>
        <v>90-110 minutes</v>
      </c>
      <c r="W206">
        <f>Table19[[#This Row],[Profit]]/Table19[[#This Row],[Budget]]*100</f>
        <v>114.96312857142857</v>
      </c>
      <c r="X206">
        <v>-74533.5</v>
      </c>
      <c r="Y206">
        <v>-7.4856785714285719E-3</v>
      </c>
      <c r="Z206" t="str">
        <f t="shared" si="7"/>
        <v>Low</v>
      </c>
    </row>
    <row r="207" spans="1:26" x14ac:dyDescent="0.2">
      <c r="A207" t="s">
        <v>5388</v>
      </c>
      <c r="B207" t="s">
        <v>50</v>
      </c>
      <c r="C207" t="s">
        <v>2191</v>
      </c>
      <c r="D207">
        <v>3000</v>
      </c>
      <c r="E207">
        <v>8398</v>
      </c>
      <c r="F207">
        <v>22</v>
      </c>
      <c r="G207">
        <v>39000</v>
      </c>
      <c r="H207">
        <v>6.7</v>
      </c>
      <c r="I207">
        <v>291</v>
      </c>
      <c r="J207">
        <v>113</v>
      </c>
      <c r="K207">
        <v>56724080</v>
      </c>
      <c r="L207">
        <v>50000000</v>
      </c>
      <c r="M207" s="2">
        <f>VLOOKUP(A207,Sheet2!$A$1:G3931,2,0)</f>
        <v>40982</v>
      </c>
      <c r="N207" t="str">
        <f>VLOOKUP(A207,Sheet2!$A$1:G3931,3,0)</f>
        <v>Color</v>
      </c>
      <c r="O207" t="str">
        <f>VLOOKUP(A207,Sheet2!$A$1:G3931,4,0)</f>
        <v>Comedy</v>
      </c>
      <c r="P207" t="str">
        <f>VLOOKUP(A207,Sheet2!$A$1:G3931,5,0)</f>
        <v>English</v>
      </c>
      <c r="Q207" t="str">
        <f>VLOOKUP(A207,Sheet2!$A$1:G3931,6,0)</f>
        <v>USA</v>
      </c>
      <c r="R207" t="str">
        <f>VLOOKUP(A207,Sheet2!$A$1:G3931,7,0)</f>
        <v>R</v>
      </c>
      <c r="S207" t="str">
        <f>IF(Table19[[#This Row],[Language]]="English","English","Other language")</f>
        <v>English</v>
      </c>
      <c r="T207">
        <f>Table19[[#This Row],[Gross Revenue]]-Table19[[#This Row],[Budget]]</f>
        <v>6724080</v>
      </c>
      <c r="U207" s="1">
        <f>(Table19[[#This Row],[Gross Revenue]]/Table19[[#This Row],[Budget]])-1</f>
        <v>0.13448159999999998</v>
      </c>
      <c r="V207" t="str">
        <f t="shared" si="6"/>
        <v>111-130 minutes</v>
      </c>
      <c r="W207">
        <f>Table19[[#This Row],[Profit]]/Table19[[#This Row],[Budget]]*100</f>
        <v>13.448160000000001</v>
      </c>
      <c r="X207">
        <v>1637763</v>
      </c>
      <c r="Y207">
        <v>0.19178668286445014</v>
      </c>
      <c r="Z207" t="str">
        <f t="shared" si="7"/>
        <v>High</v>
      </c>
    </row>
    <row r="208" spans="1:26" x14ac:dyDescent="0.2">
      <c r="A208" t="s">
        <v>6285</v>
      </c>
      <c r="B208" t="s">
        <v>479</v>
      </c>
      <c r="C208" t="s">
        <v>1356</v>
      </c>
      <c r="D208">
        <v>14000</v>
      </c>
      <c r="E208">
        <v>16277</v>
      </c>
      <c r="F208">
        <v>16000</v>
      </c>
      <c r="G208">
        <v>112000</v>
      </c>
      <c r="H208">
        <v>7.3</v>
      </c>
      <c r="I208">
        <v>490</v>
      </c>
      <c r="J208">
        <v>133</v>
      </c>
      <c r="K208">
        <v>350123553</v>
      </c>
      <c r="L208">
        <v>58800000</v>
      </c>
      <c r="M208" s="2">
        <f>VLOOKUP(A208,Sheet2!$A$1:G3932,2,0)</f>
        <v>41689</v>
      </c>
      <c r="N208" t="str">
        <f>VLOOKUP(A208,Sheet2!$A$1:G3932,3,0)</f>
        <v>Color</v>
      </c>
      <c r="O208" t="str">
        <f>VLOOKUP(A208,Sheet2!$A$1:G3932,4,0)</f>
        <v>Action</v>
      </c>
      <c r="P208" t="str">
        <f>VLOOKUP(A208,Sheet2!$A$1:G3932,5,0)</f>
        <v>English</v>
      </c>
      <c r="Q208" t="str">
        <f>VLOOKUP(A208,Sheet2!$A$1:G3932,6,0)</f>
        <v>USA</v>
      </c>
      <c r="R208" t="str">
        <f>VLOOKUP(A208,Sheet2!$A$1:G3932,7,0)</f>
        <v>R</v>
      </c>
      <c r="S208" t="str">
        <f>IF(Table19[[#This Row],[Language]]="English","English","Other language")</f>
        <v>English</v>
      </c>
      <c r="T208">
        <f>Table19[[#This Row],[Gross Revenue]]-Table19[[#This Row],[Budget]]</f>
        <v>291323553</v>
      </c>
      <c r="U208" s="1">
        <f>(Table19[[#This Row],[Gross Revenue]]/Table19[[#This Row],[Budget]])-1</f>
        <v>4.954482193877551</v>
      </c>
      <c r="V208" t="str">
        <f t="shared" si="6"/>
        <v>131-150 minutes</v>
      </c>
      <c r="W208">
        <f>Table19[[#This Row],[Profit]]/Table19[[#This Row],[Budget]]*100</f>
        <v>495.4482193877551</v>
      </c>
      <c r="X208">
        <v>-1289919.5</v>
      </c>
      <c r="Y208">
        <v>-4.8151417500000002E-2</v>
      </c>
      <c r="Z208" t="str">
        <f t="shared" si="7"/>
        <v>High</v>
      </c>
    </row>
    <row r="209" spans="1:26" x14ac:dyDescent="0.2">
      <c r="A209" t="s">
        <v>4800</v>
      </c>
      <c r="B209" t="s">
        <v>50</v>
      </c>
      <c r="C209" t="s">
        <v>1083</v>
      </c>
      <c r="D209">
        <v>3000</v>
      </c>
      <c r="E209">
        <v>5713</v>
      </c>
      <c r="F209">
        <v>58</v>
      </c>
      <c r="G209">
        <v>0</v>
      </c>
      <c r="H209">
        <v>6.3</v>
      </c>
      <c r="I209">
        <v>153</v>
      </c>
      <c r="J209">
        <v>74</v>
      </c>
      <c r="K209">
        <v>104354205</v>
      </c>
      <c r="L209">
        <v>55000000</v>
      </c>
      <c r="M209" s="2">
        <f>VLOOKUP(A209,Sheet2!$A$1:G3933,2,0)</f>
        <v>37883</v>
      </c>
      <c r="N209" t="str">
        <f>VLOOKUP(A209,Sheet2!$A$1:G3933,3,0)</f>
        <v>Color</v>
      </c>
      <c r="O209" t="str">
        <f>VLOOKUP(A209,Sheet2!$A$1:G3933,4,0)</f>
        <v>Comedy</v>
      </c>
      <c r="P209" t="str">
        <f>VLOOKUP(A209,Sheet2!$A$1:G3933,5,0)</f>
        <v>English</v>
      </c>
      <c r="Q209" t="str">
        <f>VLOOKUP(A209,Sheet2!$A$1:G3933,6,0)</f>
        <v>USA</v>
      </c>
      <c r="R209" t="str">
        <f>VLOOKUP(A209,Sheet2!$A$1:G3933,7,0)</f>
        <v>R</v>
      </c>
      <c r="S209" t="str">
        <f>IF(Table19[[#This Row],[Language]]="English","English","Other language")</f>
        <v>English</v>
      </c>
      <c r="T209">
        <f>Table19[[#This Row],[Gross Revenue]]-Table19[[#This Row],[Budget]]</f>
        <v>49354205</v>
      </c>
      <c r="U209" s="1">
        <f>(Table19[[#This Row],[Gross Revenue]]/Table19[[#This Row],[Budget]])-1</f>
        <v>0.8973491818181818</v>
      </c>
      <c r="V209" t="str">
        <f t="shared" si="6"/>
        <v>&lt;90 minutes</v>
      </c>
      <c r="W209">
        <f>Table19[[#This Row],[Profit]]/Table19[[#This Row],[Budget]]*100</f>
        <v>89.734918181818173</v>
      </c>
      <c r="X209">
        <v>1637763</v>
      </c>
      <c r="Y209">
        <v>0.19178668286445014</v>
      </c>
      <c r="Z209" t="str">
        <f t="shared" si="7"/>
        <v>High</v>
      </c>
    </row>
    <row r="210" spans="1:26" x14ac:dyDescent="0.2">
      <c r="A210" t="s">
        <v>4071</v>
      </c>
      <c r="B210" t="s">
        <v>433</v>
      </c>
      <c r="C210" t="s">
        <v>726</v>
      </c>
      <c r="D210">
        <v>8000</v>
      </c>
      <c r="E210">
        <v>9176</v>
      </c>
      <c r="F210">
        <v>148</v>
      </c>
      <c r="G210">
        <v>881</v>
      </c>
      <c r="H210">
        <v>5.7</v>
      </c>
      <c r="I210">
        <v>142</v>
      </c>
      <c r="J210">
        <v>102</v>
      </c>
      <c r="K210">
        <v>93607673</v>
      </c>
      <c r="L210">
        <v>48000000</v>
      </c>
      <c r="M210" s="2">
        <f>VLOOKUP(A210,Sheet2!$A$1:G3934,2,0)</f>
        <v>36936</v>
      </c>
      <c r="N210" t="str">
        <f>VLOOKUP(A210,Sheet2!$A$1:G3934,3,0)</f>
        <v>Color</v>
      </c>
      <c r="O210" t="str">
        <f>VLOOKUP(A210,Sheet2!$A$1:G3934,4,0)</f>
        <v>Comedy</v>
      </c>
      <c r="P210" t="str">
        <f>VLOOKUP(A210,Sheet2!$A$1:G3934,5,0)</f>
        <v>English</v>
      </c>
      <c r="Q210" t="str">
        <f>VLOOKUP(A210,Sheet2!$A$1:G3934,6,0)</f>
        <v>USA</v>
      </c>
      <c r="R210" t="str">
        <f>VLOOKUP(A210,Sheet2!$A$1:G3934,7,0)</f>
        <v>PG-13</v>
      </c>
      <c r="S210" t="str">
        <f>IF(Table19[[#This Row],[Language]]="English","English","Other language")</f>
        <v>English</v>
      </c>
      <c r="T210">
        <f>Table19[[#This Row],[Gross Revenue]]-Table19[[#This Row],[Budget]]</f>
        <v>45607673</v>
      </c>
      <c r="U210" s="1">
        <f>(Table19[[#This Row],[Gross Revenue]]/Table19[[#This Row],[Budget]])-1</f>
        <v>0.95015985416666671</v>
      </c>
      <c r="V210" t="str">
        <f t="shared" si="6"/>
        <v>90-110 minutes</v>
      </c>
      <c r="W210">
        <f>Table19[[#This Row],[Profit]]/Table19[[#This Row],[Budget]]*100</f>
        <v>95.015985416666666</v>
      </c>
      <c r="X210">
        <v>1637763</v>
      </c>
      <c r="Y210">
        <v>0.19178668286445014</v>
      </c>
      <c r="Z210" t="str">
        <f t="shared" si="7"/>
        <v>High</v>
      </c>
    </row>
    <row r="211" spans="1:26" x14ac:dyDescent="0.2">
      <c r="A211" t="s">
        <v>4105</v>
      </c>
      <c r="B211" t="s">
        <v>1227</v>
      </c>
      <c r="C211" t="s">
        <v>1228</v>
      </c>
      <c r="D211">
        <v>38</v>
      </c>
      <c r="E211">
        <v>60</v>
      </c>
      <c r="F211">
        <v>407</v>
      </c>
      <c r="G211">
        <v>594</v>
      </c>
      <c r="H211">
        <v>5.8</v>
      </c>
      <c r="I211">
        <v>35</v>
      </c>
      <c r="J211">
        <v>124</v>
      </c>
      <c r="K211">
        <v>183490</v>
      </c>
      <c r="L211">
        <v>1700000</v>
      </c>
      <c r="M211" s="2">
        <f>VLOOKUP(A211,Sheet2!$A$1:G3935,2,0)</f>
        <v>40218</v>
      </c>
      <c r="N211" t="str">
        <f>VLOOKUP(A211,Sheet2!$A$1:G3935,3,0)</f>
        <v>Color</v>
      </c>
      <c r="O211" t="str">
        <f>VLOOKUP(A211,Sheet2!$A$1:G3935,4,0)</f>
        <v>Drama</v>
      </c>
      <c r="P211" t="str">
        <f>VLOOKUP(A211,Sheet2!$A$1:G3935,5,0)</f>
        <v>English</v>
      </c>
      <c r="Q211" t="str">
        <f>VLOOKUP(A211,Sheet2!$A$1:G3935,6,0)</f>
        <v>USA</v>
      </c>
      <c r="R211" t="str">
        <f>VLOOKUP(A211,Sheet2!$A$1:G3935,7,0)</f>
        <v>R</v>
      </c>
      <c r="S211" t="str">
        <f>IF(Table19[[#This Row],[Language]]="English","English","Other language")</f>
        <v>English</v>
      </c>
      <c r="T211">
        <f>Table19[[#This Row],[Gross Revenue]]-Table19[[#This Row],[Budget]]</f>
        <v>-1516510</v>
      </c>
      <c r="U211" s="1">
        <f>(Table19[[#This Row],[Gross Revenue]]/Table19[[#This Row],[Budget]])-1</f>
        <v>-0.89206470588235298</v>
      </c>
      <c r="V211" t="str">
        <f t="shared" si="6"/>
        <v>111-130 minutes</v>
      </c>
      <c r="W211">
        <f>Table19[[#This Row],[Profit]]/Table19[[#This Row],[Budget]]*100</f>
        <v>-89.206470588235305</v>
      </c>
      <c r="X211">
        <v>-434215.5</v>
      </c>
      <c r="Y211">
        <v>-0.10115100772200772</v>
      </c>
      <c r="Z211" t="str">
        <f t="shared" si="7"/>
        <v>Low</v>
      </c>
    </row>
    <row r="212" spans="1:26" x14ac:dyDescent="0.2">
      <c r="A212" t="s">
        <v>6089</v>
      </c>
      <c r="B212" t="s">
        <v>784</v>
      </c>
      <c r="C212" t="s">
        <v>1734</v>
      </c>
      <c r="D212">
        <v>12000</v>
      </c>
      <c r="E212">
        <v>37570</v>
      </c>
      <c r="F212">
        <v>14000</v>
      </c>
      <c r="G212">
        <v>0</v>
      </c>
      <c r="H212">
        <v>7.2</v>
      </c>
      <c r="I212">
        <v>77</v>
      </c>
      <c r="J212">
        <v>155</v>
      </c>
      <c r="K212">
        <v>44175394</v>
      </c>
      <c r="L212">
        <v>36000000</v>
      </c>
      <c r="M212" s="2">
        <f>VLOOKUP(A212,Sheet2!$A$1:G3936,2,0)</f>
        <v>35762</v>
      </c>
      <c r="N212" t="str">
        <f>VLOOKUP(A212,Sheet2!$A$1:G3936,3,0)</f>
        <v>Color</v>
      </c>
      <c r="O212" t="str">
        <f>VLOOKUP(A212,Sheet2!$A$1:G3936,4,0)</f>
        <v>Drama</v>
      </c>
      <c r="P212" t="str">
        <f>VLOOKUP(A212,Sheet2!$A$1:G3936,5,0)</f>
        <v>English</v>
      </c>
      <c r="Q212" t="str">
        <f>VLOOKUP(A212,Sheet2!$A$1:G3936,6,0)</f>
        <v>USA</v>
      </c>
      <c r="R212" t="str">
        <f>VLOOKUP(A212,Sheet2!$A$1:G3936,7,0)</f>
        <v>R</v>
      </c>
      <c r="S212" t="str">
        <f>IF(Table19[[#This Row],[Language]]="English","English","Other language")</f>
        <v>English</v>
      </c>
      <c r="T212">
        <f>Table19[[#This Row],[Gross Revenue]]-Table19[[#This Row],[Budget]]</f>
        <v>8175394</v>
      </c>
      <c r="U212" s="1">
        <f>(Table19[[#This Row],[Gross Revenue]]/Table19[[#This Row],[Budget]])-1</f>
        <v>0.2270942777777778</v>
      </c>
      <c r="V212" t="str">
        <f t="shared" si="6"/>
        <v>&gt;150 minutes</v>
      </c>
      <c r="W212">
        <f>Table19[[#This Row],[Profit]]/Table19[[#This Row],[Budget]]*100</f>
        <v>22.709427777777776</v>
      </c>
      <c r="X212">
        <v>-434215.5</v>
      </c>
      <c r="Y212">
        <v>-0.10115100772200772</v>
      </c>
      <c r="Z212" t="str">
        <f t="shared" si="7"/>
        <v>Medium</v>
      </c>
    </row>
    <row r="213" spans="1:26" x14ac:dyDescent="0.2">
      <c r="A213" t="s">
        <v>4196</v>
      </c>
      <c r="B213" t="s">
        <v>1317</v>
      </c>
      <c r="C213" t="s">
        <v>1318</v>
      </c>
      <c r="D213">
        <v>578</v>
      </c>
      <c r="E213">
        <v>643</v>
      </c>
      <c r="F213">
        <v>12</v>
      </c>
      <c r="G213">
        <v>108</v>
      </c>
      <c r="H213">
        <v>5.9</v>
      </c>
      <c r="I213">
        <v>31</v>
      </c>
      <c r="J213">
        <v>93</v>
      </c>
      <c r="K213">
        <v>64359</v>
      </c>
      <c r="L213">
        <v>2500000</v>
      </c>
      <c r="M213" s="2">
        <f>VLOOKUP(A213,Sheet2!$A$1:G3937,2,0)</f>
        <v>35958</v>
      </c>
      <c r="N213" t="str">
        <f>VLOOKUP(A213,Sheet2!$A$1:G3937,3,0)</f>
        <v>Color</v>
      </c>
      <c r="O213" t="str">
        <f>VLOOKUP(A213,Sheet2!$A$1:G3937,4,0)</f>
        <v>Comedy</v>
      </c>
      <c r="P213" t="str">
        <f>VLOOKUP(A213,Sheet2!$A$1:G3937,5,0)</f>
        <v>English</v>
      </c>
      <c r="Q213" t="str">
        <f>VLOOKUP(A213,Sheet2!$A$1:G3937,6,0)</f>
        <v>UK</v>
      </c>
      <c r="R213" t="str">
        <f>VLOOKUP(A213,Sheet2!$A$1:G3937,7,0)</f>
        <v>R</v>
      </c>
      <c r="S213" t="str">
        <f>IF(Table19[[#This Row],[Language]]="English","English","Other language")</f>
        <v>English</v>
      </c>
      <c r="T213">
        <f>Table19[[#This Row],[Gross Revenue]]-Table19[[#This Row],[Budget]]</f>
        <v>-2435641</v>
      </c>
      <c r="U213" s="1">
        <f>(Table19[[#This Row],[Gross Revenue]]/Table19[[#This Row],[Budget]])-1</f>
        <v>-0.97425640000000002</v>
      </c>
      <c r="V213" t="str">
        <f t="shared" si="6"/>
        <v>90-110 minutes</v>
      </c>
      <c r="W213">
        <f>Table19[[#This Row],[Profit]]/Table19[[#This Row],[Budget]]*100</f>
        <v>-97.425640000000001</v>
      </c>
      <c r="X213">
        <v>1637763</v>
      </c>
      <c r="Y213">
        <v>0.19178668286445014</v>
      </c>
      <c r="Z213" t="str">
        <f t="shared" si="7"/>
        <v>Low</v>
      </c>
    </row>
    <row r="214" spans="1:26" x14ac:dyDescent="0.2">
      <c r="A214" t="s">
        <v>6901</v>
      </c>
      <c r="B214" t="s">
        <v>3178</v>
      </c>
      <c r="C214" t="s">
        <v>2933</v>
      </c>
      <c r="D214">
        <v>85</v>
      </c>
      <c r="E214">
        <v>318</v>
      </c>
      <c r="F214">
        <v>0</v>
      </c>
      <c r="G214">
        <v>11000</v>
      </c>
      <c r="H214">
        <v>8.1</v>
      </c>
      <c r="I214">
        <v>157</v>
      </c>
      <c r="J214">
        <v>115</v>
      </c>
      <c r="K214">
        <v>5383834</v>
      </c>
      <c r="L214">
        <v>2000000</v>
      </c>
      <c r="M214" s="2">
        <f>VLOOKUP(A214,Sheet2!$A$1:G3938,2,0)</f>
        <v>36786</v>
      </c>
      <c r="N214" t="str">
        <f>VLOOKUP(A214,Sheet2!$A$1:G3938,3,0)</f>
        <v>Color</v>
      </c>
      <c r="O214" t="str">
        <f>VLOOKUP(A214,Sheet2!$A$1:G3938,4,0)</f>
        <v>Drama</v>
      </c>
      <c r="P214" t="str">
        <f>VLOOKUP(A214,Sheet2!$A$1:G3938,5,0)</f>
        <v>Spanish</v>
      </c>
      <c r="Q214" t="str">
        <f>VLOOKUP(A214,Sheet2!$A$1:G3938,6,0)</f>
        <v>Mexico</v>
      </c>
      <c r="R214" t="str">
        <f>VLOOKUP(A214,Sheet2!$A$1:G3938,7,0)</f>
        <v>R</v>
      </c>
      <c r="S214" t="str">
        <f>IF(Table19[[#This Row],[Language]]="English","English","Other language")</f>
        <v>Other language</v>
      </c>
      <c r="T214">
        <f>Table19[[#This Row],[Gross Revenue]]-Table19[[#This Row],[Budget]]</f>
        <v>3383834</v>
      </c>
      <c r="U214" s="1">
        <f>(Table19[[#This Row],[Gross Revenue]]/Table19[[#This Row],[Budget]])-1</f>
        <v>1.6919170000000001</v>
      </c>
      <c r="V214" t="str">
        <f t="shared" si="6"/>
        <v>111-130 minutes</v>
      </c>
      <c r="W214">
        <f>Table19[[#This Row],[Profit]]/Table19[[#This Row],[Budget]]*100</f>
        <v>169.1917</v>
      </c>
      <c r="X214">
        <v>-434215.5</v>
      </c>
      <c r="Y214">
        <v>-0.10115100772200772</v>
      </c>
      <c r="Z214" t="str">
        <f t="shared" si="7"/>
        <v>Low</v>
      </c>
    </row>
    <row r="215" spans="1:26" x14ac:dyDescent="0.2">
      <c r="A215" t="s">
        <v>6772</v>
      </c>
      <c r="B215" t="s">
        <v>2098</v>
      </c>
      <c r="C215" t="s">
        <v>2985</v>
      </c>
      <c r="D215">
        <v>678</v>
      </c>
      <c r="E215">
        <v>1557</v>
      </c>
      <c r="F215">
        <v>0</v>
      </c>
      <c r="G215">
        <v>33000</v>
      </c>
      <c r="H215">
        <v>7.9</v>
      </c>
      <c r="I215">
        <v>447</v>
      </c>
      <c r="J215">
        <v>127</v>
      </c>
      <c r="K215">
        <v>225377</v>
      </c>
      <c r="L215">
        <v>8900000</v>
      </c>
      <c r="M215" s="2">
        <f>VLOOKUP(A215,Sheet2!$A$1:G3939,2,0)</f>
        <v>41064</v>
      </c>
      <c r="N215" t="str">
        <f>VLOOKUP(A215,Sheet2!$A$1:G3939,3,0)</f>
        <v>Color</v>
      </c>
      <c r="O215" t="str">
        <f>VLOOKUP(A215,Sheet2!$A$1:G3939,4,0)</f>
        <v>Drama</v>
      </c>
      <c r="P215" t="str">
        <f>VLOOKUP(A215,Sheet2!$A$1:G3939,5,0)</f>
        <v>French</v>
      </c>
      <c r="Q215" t="str">
        <f>VLOOKUP(A215,Sheet2!$A$1:G3939,6,0)</f>
        <v>France</v>
      </c>
      <c r="R215" t="str">
        <f>VLOOKUP(A215,Sheet2!$A$1:G3939,7,0)</f>
        <v>PG-13</v>
      </c>
      <c r="S215" t="str">
        <f>IF(Table19[[#This Row],[Language]]="English","English","Other language")</f>
        <v>Other language</v>
      </c>
      <c r="T215">
        <f>Table19[[#This Row],[Gross Revenue]]-Table19[[#This Row],[Budget]]</f>
        <v>-8674623</v>
      </c>
      <c r="U215" s="1">
        <f>(Table19[[#This Row],[Gross Revenue]]/Table19[[#This Row],[Budget]])-1</f>
        <v>-0.97467674157303374</v>
      </c>
      <c r="V215" t="str">
        <f t="shared" si="6"/>
        <v>111-130 minutes</v>
      </c>
      <c r="W215">
        <f>Table19[[#This Row],[Profit]]/Table19[[#This Row],[Budget]]*100</f>
        <v>-97.467674157303378</v>
      </c>
      <c r="X215">
        <v>-434215.5</v>
      </c>
      <c r="Y215">
        <v>-0.10115100772200772</v>
      </c>
      <c r="Z215" t="str">
        <f t="shared" si="7"/>
        <v>Low</v>
      </c>
    </row>
    <row r="216" spans="1:26" x14ac:dyDescent="0.2">
      <c r="A216" t="s">
        <v>3308</v>
      </c>
      <c r="B216" t="s">
        <v>105</v>
      </c>
      <c r="C216" t="s">
        <v>106</v>
      </c>
      <c r="D216">
        <v>795</v>
      </c>
      <c r="E216">
        <v>2655</v>
      </c>
      <c r="F216">
        <v>71</v>
      </c>
      <c r="G216">
        <v>89</v>
      </c>
      <c r="H216">
        <v>3.5</v>
      </c>
      <c r="I216">
        <v>29</v>
      </c>
      <c r="J216">
        <v>86</v>
      </c>
      <c r="K216">
        <v>15447</v>
      </c>
      <c r="L216">
        <v>10000000</v>
      </c>
      <c r="M216" s="2">
        <f>VLOOKUP(A216,Sheet2!$A$1:G3940,2,0)</f>
        <v>35558</v>
      </c>
      <c r="N216" t="str">
        <f>VLOOKUP(A216,Sheet2!$A$1:G3940,3,0)</f>
        <v>Color</v>
      </c>
      <c r="O216" t="str">
        <f>VLOOKUP(A216,Sheet2!$A$1:G3940,4,0)</f>
        <v>Comedy</v>
      </c>
      <c r="P216" t="str">
        <f>VLOOKUP(A216,Sheet2!$A$1:G3940,5,0)</f>
        <v>English</v>
      </c>
      <c r="Q216" t="str">
        <f>VLOOKUP(A216,Sheet2!$A$1:G3940,6,0)</f>
        <v>USA</v>
      </c>
      <c r="R216" t="str">
        <f>VLOOKUP(A216,Sheet2!$A$1:G3940,7,0)</f>
        <v>R</v>
      </c>
      <c r="S216" t="str">
        <f>IF(Table19[[#This Row],[Language]]="English","English","Other language")</f>
        <v>English</v>
      </c>
      <c r="T216">
        <f>Table19[[#This Row],[Gross Revenue]]-Table19[[#This Row],[Budget]]</f>
        <v>-9984553</v>
      </c>
      <c r="U216" s="1">
        <f>(Table19[[#This Row],[Gross Revenue]]/Table19[[#This Row],[Budget]])-1</f>
        <v>-0.99845530000000005</v>
      </c>
      <c r="V216" t="str">
        <f t="shared" si="6"/>
        <v>&lt;90 minutes</v>
      </c>
      <c r="W216">
        <f>Table19[[#This Row],[Profit]]/Table19[[#This Row],[Budget]]*100</f>
        <v>-99.845530000000011</v>
      </c>
      <c r="X216">
        <v>1637763</v>
      </c>
      <c r="Y216">
        <v>0.19178668286445014</v>
      </c>
      <c r="Z216" t="str">
        <f t="shared" si="7"/>
        <v>Low</v>
      </c>
    </row>
    <row r="217" spans="1:26" x14ac:dyDescent="0.2">
      <c r="A217" t="s">
        <v>3397</v>
      </c>
      <c r="B217" t="s">
        <v>269</v>
      </c>
      <c r="C217" t="s">
        <v>270</v>
      </c>
      <c r="D217">
        <v>885</v>
      </c>
      <c r="E217">
        <v>2907</v>
      </c>
      <c r="F217">
        <v>119</v>
      </c>
      <c r="G217">
        <v>797</v>
      </c>
      <c r="H217">
        <v>4.3</v>
      </c>
      <c r="I217">
        <v>45</v>
      </c>
      <c r="J217">
        <v>83</v>
      </c>
      <c r="K217">
        <v>7001720</v>
      </c>
      <c r="L217">
        <v>12000000</v>
      </c>
      <c r="M217" s="2">
        <f>VLOOKUP(A217,Sheet2!$A$1:G3941,2,0)</f>
        <v>39585</v>
      </c>
      <c r="N217" t="str">
        <f>VLOOKUP(A217,Sheet2!$A$1:G3941,3,0)</f>
        <v>Color</v>
      </c>
      <c r="O217" t="str">
        <f>VLOOKUP(A217,Sheet2!$A$1:G3941,4,0)</f>
        <v>Comedy</v>
      </c>
      <c r="P217" t="str">
        <f>VLOOKUP(A217,Sheet2!$A$1:G3941,5,0)</f>
        <v>English</v>
      </c>
      <c r="Q217" t="str">
        <f>VLOOKUP(A217,Sheet2!$A$1:G3941,6,0)</f>
        <v>USA</v>
      </c>
      <c r="R217" t="str">
        <f>VLOOKUP(A217,Sheet2!$A$1:G3941,7,0)</f>
        <v>PG-13</v>
      </c>
      <c r="S217" t="str">
        <f>IF(Table19[[#This Row],[Language]]="English","English","Other language")</f>
        <v>English</v>
      </c>
      <c r="T217">
        <f>Table19[[#This Row],[Gross Revenue]]-Table19[[#This Row],[Budget]]</f>
        <v>-4998280</v>
      </c>
      <c r="U217" s="1">
        <f>(Table19[[#This Row],[Gross Revenue]]/Table19[[#This Row],[Budget]])-1</f>
        <v>-0.41652333333333336</v>
      </c>
      <c r="V217" t="str">
        <f t="shared" si="6"/>
        <v>&lt;90 minutes</v>
      </c>
      <c r="W217">
        <f>Table19[[#This Row],[Profit]]/Table19[[#This Row],[Budget]]*100</f>
        <v>-41.652333333333338</v>
      </c>
      <c r="X217">
        <v>1637763</v>
      </c>
      <c r="Y217">
        <v>0.19178668286445014</v>
      </c>
      <c r="Z217" t="str">
        <f t="shared" si="7"/>
        <v>Low</v>
      </c>
    </row>
    <row r="218" spans="1:26" x14ac:dyDescent="0.2">
      <c r="A218" t="s">
        <v>3585</v>
      </c>
      <c r="B218" t="s">
        <v>580</v>
      </c>
      <c r="C218" t="s">
        <v>301</v>
      </c>
      <c r="D218">
        <v>874</v>
      </c>
      <c r="E218">
        <v>1608</v>
      </c>
      <c r="F218">
        <v>31</v>
      </c>
      <c r="G218">
        <v>0</v>
      </c>
      <c r="H218">
        <v>5</v>
      </c>
      <c r="I218">
        <v>125</v>
      </c>
      <c r="J218">
        <v>91</v>
      </c>
      <c r="K218">
        <v>16298046</v>
      </c>
      <c r="L218">
        <v>14000000</v>
      </c>
      <c r="M218" s="2">
        <f>VLOOKUP(A218,Sheet2!$A$1:G3942,2,0)</f>
        <v>38684</v>
      </c>
      <c r="N218" t="str">
        <f>VLOOKUP(A218,Sheet2!$A$1:G3942,3,0)</f>
        <v>Color</v>
      </c>
      <c r="O218" t="str">
        <f>VLOOKUP(A218,Sheet2!$A$1:G3942,4,0)</f>
        <v>Horror</v>
      </c>
      <c r="P218" t="str">
        <f>VLOOKUP(A218,Sheet2!$A$1:G3942,5,0)</f>
        <v>English</v>
      </c>
      <c r="Q218" t="str">
        <f>VLOOKUP(A218,Sheet2!$A$1:G3942,6,0)</f>
        <v>UK</v>
      </c>
      <c r="R218" t="str">
        <f>VLOOKUP(A218,Sheet2!$A$1:G3942,7,0)</f>
        <v>PG-13</v>
      </c>
      <c r="S218" t="str">
        <f>IF(Table19[[#This Row],[Language]]="English","English","Other language")</f>
        <v>English</v>
      </c>
      <c r="T218">
        <f>Table19[[#This Row],[Gross Revenue]]-Table19[[#This Row],[Budget]]</f>
        <v>2298046</v>
      </c>
      <c r="U218" s="1">
        <f>(Table19[[#This Row],[Gross Revenue]]/Table19[[#This Row],[Budget]])-1</f>
        <v>0.16414614285714291</v>
      </c>
      <c r="V218" t="str">
        <f t="shared" si="6"/>
        <v>90-110 minutes</v>
      </c>
      <c r="W218">
        <f>Table19[[#This Row],[Profit]]/Table19[[#This Row],[Budget]]*100</f>
        <v>16.414614285714286</v>
      </c>
      <c r="X218">
        <v>16235088</v>
      </c>
      <c r="Y218">
        <v>1.1909079499999999</v>
      </c>
      <c r="Z218" t="str">
        <f t="shared" si="7"/>
        <v>Medium</v>
      </c>
    </row>
    <row r="219" spans="1:26" x14ac:dyDescent="0.2">
      <c r="A219" t="s">
        <v>6266</v>
      </c>
      <c r="B219" t="s">
        <v>1823</v>
      </c>
      <c r="C219" t="s">
        <v>2539</v>
      </c>
      <c r="D219">
        <v>3000</v>
      </c>
      <c r="E219">
        <v>4198</v>
      </c>
      <c r="F219">
        <v>92</v>
      </c>
      <c r="G219">
        <v>12000</v>
      </c>
      <c r="H219">
        <v>7.3</v>
      </c>
      <c r="I219">
        <v>278</v>
      </c>
      <c r="J219">
        <v>100</v>
      </c>
      <c r="K219">
        <v>12574715</v>
      </c>
      <c r="L219">
        <v>4500000</v>
      </c>
      <c r="M219" s="2">
        <f>VLOOKUP(A219,Sheet2!$A$1:G3943,2,0)</f>
        <v>39941</v>
      </c>
      <c r="N219" t="str">
        <f>VLOOKUP(A219,Sheet2!$A$1:G3943,3,0)</f>
        <v>Color</v>
      </c>
      <c r="O219" t="str">
        <f>VLOOKUP(A219,Sheet2!$A$1:G3943,4,0)</f>
        <v>Drama</v>
      </c>
      <c r="P219" t="str">
        <f>VLOOKUP(A219,Sheet2!$A$1:G3943,5,0)</f>
        <v>English</v>
      </c>
      <c r="Q219" t="str">
        <f>VLOOKUP(A219,Sheet2!$A$1:G3943,6,0)</f>
        <v>UK</v>
      </c>
      <c r="R219" t="str">
        <f>VLOOKUP(A219,Sheet2!$A$1:G3943,7,0)</f>
        <v>PG-13</v>
      </c>
      <c r="S219" t="str">
        <f>IF(Table19[[#This Row],[Language]]="English","English","Other language")</f>
        <v>English</v>
      </c>
      <c r="T219">
        <f>Table19[[#This Row],[Gross Revenue]]-Table19[[#This Row],[Budget]]</f>
        <v>8074715</v>
      </c>
      <c r="U219" s="1">
        <f>(Table19[[#This Row],[Gross Revenue]]/Table19[[#This Row],[Budget]])-1</f>
        <v>1.794381111111111</v>
      </c>
      <c r="V219" t="str">
        <f t="shared" si="6"/>
        <v>90-110 minutes</v>
      </c>
      <c r="W219">
        <f>Table19[[#This Row],[Profit]]/Table19[[#This Row],[Budget]]*100</f>
        <v>179.43811111111111</v>
      </c>
      <c r="X219">
        <v>-434215.5</v>
      </c>
      <c r="Y219">
        <v>-0.10115100772200772</v>
      </c>
      <c r="Z219" t="str">
        <f t="shared" si="7"/>
        <v>Low</v>
      </c>
    </row>
    <row r="220" spans="1:26" x14ac:dyDescent="0.2">
      <c r="A220" t="s">
        <v>4691</v>
      </c>
      <c r="B220" t="s">
        <v>1760</v>
      </c>
      <c r="C220" t="s">
        <v>455</v>
      </c>
      <c r="D220">
        <v>736</v>
      </c>
      <c r="E220">
        <v>1403</v>
      </c>
      <c r="F220">
        <v>272</v>
      </c>
      <c r="G220">
        <v>132</v>
      </c>
      <c r="H220">
        <v>6.3</v>
      </c>
      <c r="I220">
        <v>34</v>
      </c>
      <c r="J220">
        <v>103</v>
      </c>
      <c r="K220">
        <v>75078</v>
      </c>
      <c r="L220">
        <v>14000000</v>
      </c>
      <c r="M220" s="2">
        <f>VLOOKUP(A220,Sheet2!$A$1:G3944,2,0)</f>
        <v>36837</v>
      </c>
      <c r="N220" t="str">
        <f>VLOOKUP(A220,Sheet2!$A$1:G3944,3,0)</f>
        <v>Color</v>
      </c>
      <c r="O220" t="str">
        <f>VLOOKUP(A220,Sheet2!$A$1:G3944,4,0)</f>
        <v>Comedy</v>
      </c>
      <c r="P220" t="str">
        <f>VLOOKUP(A220,Sheet2!$A$1:G3944,5,0)</f>
        <v>English</v>
      </c>
      <c r="Q220" t="str">
        <f>VLOOKUP(A220,Sheet2!$A$1:G3944,6,0)</f>
        <v>USA</v>
      </c>
      <c r="R220" t="str">
        <f>VLOOKUP(A220,Sheet2!$A$1:G3944,7,0)</f>
        <v>R</v>
      </c>
      <c r="S220" t="str">
        <f>IF(Table19[[#This Row],[Language]]="English","English","Other language")</f>
        <v>English</v>
      </c>
      <c r="T220">
        <f>Table19[[#This Row],[Gross Revenue]]-Table19[[#This Row],[Budget]]</f>
        <v>-13924922</v>
      </c>
      <c r="U220" s="1">
        <f>(Table19[[#This Row],[Gross Revenue]]/Table19[[#This Row],[Budget]])-1</f>
        <v>-0.99463728571428567</v>
      </c>
      <c r="V220" t="str">
        <f t="shared" si="6"/>
        <v>90-110 minutes</v>
      </c>
      <c r="W220">
        <f>Table19[[#This Row],[Profit]]/Table19[[#This Row],[Budget]]*100</f>
        <v>-99.463728571428561</v>
      </c>
      <c r="X220">
        <v>1637763</v>
      </c>
      <c r="Y220">
        <v>0.19178668286445014</v>
      </c>
      <c r="Z220" t="str">
        <f t="shared" si="7"/>
        <v>Medium</v>
      </c>
    </row>
    <row r="221" spans="1:26" x14ac:dyDescent="0.2">
      <c r="A221" t="s">
        <v>5675</v>
      </c>
      <c r="B221" t="s">
        <v>1655</v>
      </c>
      <c r="C221" t="s">
        <v>1785</v>
      </c>
      <c r="D221">
        <v>893</v>
      </c>
      <c r="E221">
        <v>2640</v>
      </c>
      <c r="F221">
        <v>32</v>
      </c>
      <c r="G221">
        <v>646</v>
      </c>
      <c r="H221">
        <v>6.9</v>
      </c>
      <c r="I221">
        <v>105</v>
      </c>
      <c r="J221">
        <v>97</v>
      </c>
      <c r="K221">
        <v>18535191</v>
      </c>
      <c r="L221">
        <v>14000000</v>
      </c>
      <c r="M221" s="2">
        <f>VLOOKUP(A221,Sheet2!$A$1:G3945,2,0)</f>
        <v>36251</v>
      </c>
      <c r="N221" t="str">
        <f>VLOOKUP(A221,Sheet2!$A$1:G3945,3,0)</f>
        <v>Color</v>
      </c>
      <c r="O221" t="str">
        <f>VLOOKUP(A221,Sheet2!$A$1:G3945,4,0)</f>
        <v>Comedy</v>
      </c>
      <c r="P221" t="str">
        <f>VLOOKUP(A221,Sheet2!$A$1:G3945,5,0)</f>
        <v>English</v>
      </c>
      <c r="Q221" t="str">
        <f>VLOOKUP(A221,Sheet2!$A$1:G3945,6,0)</f>
        <v>UK</v>
      </c>
      <c r="R221" t="str">
        <f>VLOOKUP(A221,Sheet2!$A$1:G3945,7,0)</f>
        <v>PG-13</v>
      </c>
      <c r="S221" t="str">
        <f>IF(Table19[[#This Row],[Language]]="English","English","Other language")</f>
        <v>English</v>
      </c>
      <c r="T221">
        <f>Table19[[#This Row],[Gross Revenue]]-Table19[[#This Row],[Budget]]</f>
        <v>4535191</v>
      </c>
      <c r="U221" s="1">
        <f>(Table19[[#This Row],[Gross Revenue]]/Table19[[#This Row],[Budget]])-1</f>
        <v>0.32394221428571424</v>
      </c>
      <c r="V221" t="str">
        <f t="shared" si="6"/>
        <v>90-110 minutes</v>
      </c>
      <c r="W221">
        <f>Table19[[#This Row],[Profit]]/Table19[[#This Row],[Budget]]*100</f>
        <v>32.394221428571427</v>
      </c>
      <c r="X221">
        <v>1637763</v>
      </c>
      <c r="Y221">
        <v>0.19178668286445014</v>
      </c>
      <c r="Z221" t="str">
        <f t="shared" si="7"/>
        <v>Medium</v>
      </c>
    </row>
    <row r="222" spans="1:26" x14ac:dyDescent="0.2">
      <c r="A222" t="s">
        <v>5764</v>
      </c>
      <c r="B222" t="s">
        <v>498</v>
      </c>
      <c r="C222" t="s">
        <v>1868</v>
      </c>
      <c r="D222">
        <v>11000</v>
      </c>
      <c r="E222">
        <v>11519</v>
      </c>
      <c r="F222">
        <v>529</v>
      </c>
      <c r="G222">
        <v>0</v>
      </c>
      <c r="H222">
        <v>7</v>
      </c>
      <c r="I222">
        <v>107</v>
      </c>
      <c r="J222">
        <v>108</v>
      </c>
      <c r="K222">
        <v>8535575</v>
      </c>
      <c r="L222">
        <v>30000000</v>
      </c>
      <c r="M222" s="2">
        <f>VLOOKUP(A222,Sheet2!$A$1:G3946,2,0)</f>
        <v>38436</v>
      </c>
      <c r="N222" t="str">
        <f>VLOOKUP(A222,Sheet2!$A$1:G3946,3,0)</f>
        <v>Color</v>
      </c>
      <c r="O222" t="str">
        <f>VLOOKUP(A222,Sheet2!$A$1:G3946,4,0)</f>
        <v>Drama</v>
      </c>
      <c r="P222" t="str">
        <f>VLOOKUP(A222,Sheet2!$A$1:G3946,5,0)</f>
        <v>English</v>
      </c>
      <c r="Q222" t="str">
        <f>VLOOKUP(A222,Sheet2!$A$1:G3946,6,0)</f>
        <v>USA</v>
      </c>
      <c r="R222" t="str">
        <f>VLOOKUP(A222,Sheet2!$A$1:G3946,7,0)</f>
        <v>PG-13</v>
      </c>
      <c r="S222" t="str">
        <f>IF(Table19[[#This Row],[Language]]="English","English","Other language")</f>
        <v>English</v>
      </c>
      <c r="T222">
        <f>Table19[[#This Row],[Gross Revenue]]-Table19[[#This Row],[Budget]]</f>
        <v>-21464425</v>
      </c>
      <c r="U222" s="1">
        <f>(Table19[[#This Row],[Gross Revenue]]/Table19[[#This Row],[Budget]])-1</f>
        <v>-0.71548083333333334</v>
      </c>
      <c r="V222" t="str">
        <f t="shared" si="6"/>
        <v>90-110 minutes</v>
      </c>
      <c r="W222">
        <f>Table19[[#This Row],[Profit]]/Table19[[#This Row],[Budget]]*100</f>
        <v>-71.548083333333338</v>
      </c>
      <c r="X222">
        <v>-434215.5</v>
      </c>
      <c r="Y222">
        <v>-0.10115100772200772</v>
      </c>
      <c r="Z222" t="str">
        <f t="shared" si="7"/>
        <v>Medium</v>
      </c>
    </row>
    <row r="223" spans="1:26" x14ac:dyDescent="0.2">
      <c r="A223" t="s">
        <v>3468</v>
      </c>
      <c r="B223" t="s">
        <v>387</v>
      </c>
      <c r="C223" t="s">
        <v>388</v>
      </c>
      <c r="D223">
        <v>2000</v>
      </c>
      <c r="E223">
        <v>3717</v>
      </c>
      <c r="F223">
        <v>49</v>
      </c>
      <c r="G223">
        <v>0</v>
      </c>
      <c r="H223">
        <v>4.5999999999999996</v>
      </c>
      <c r="I223">
        <v>119</v>
      </c>
      <c r="J223">
        <v>89</v>
      </c>
      <c r="K223">
        <v>65557989</v>
      </c>
      <c r="L223">
        <v>45000000</v>
      </c>
      <c r="M223" s="2">
        <f>VLOOKUP(A223,Sheet2!$A$1:G3947,2,0)</f>
        <v>35785</v>
      </c>
      <c r="N223" t="str">
        <f>VLOOKUP(A223,Sheet2!$A$1:G3947,3,0)</f>
        <v>Color</v>
      </c>
      <c r="O223" t="str">
        <f>VLOOKUP(A223,Sheet2!$A$1:G3947,4,0)</f>
        <v>Action</v>
      </c>
      <c r="P223" t="str">
        <f>VLOOKUP(A223,Sheet2!$A$1:G3947,5,0)</f>
        <v>English</v>
      </c>
      <c r="Q223" t="str">
        <f>VLOOKUP(A223,Sheet2!$A$1:G3947,6,0)</f>
        <v>USA</v>
      </c>
      <c r="R223" t="str">
        <f>VLOOKUP(A223,Sheet2!$A$1:G3947,7,0)</f>
        <v>PG-13</v>
      </c>
      <c r="S223" t="str">
        <f>IF(Table19[[#This Row],[Language]]="English","English","Other language")</f>
        <v>English</v>
      </c>
      <c r="T223">
        <f>Table19[[#This Row],[Gross Revenue]]-Table19[[#This Row],[Budget]]</f>
        <v>20557989</v>
      </c>
      <c r="U223" s="1">
        <f>(Table19[[#This Row],[Gross Revenue]]/Table19[[#This Row],[Budget]])-1</f>
        <v>0.45684419999999992</v>
      </c>
      <c r="V223" t="str">
        <f t="shared" si="6"/>
        <v>&lt;90 minutes</v>
      </c>
      <c r="W223">
        <f>Table19[[#This Row],[Profit]]/Table19[[#This Row],[Budget]]*100</f>
        <v>45.684419999999996</v>
      </c>
      <c r="X223">
        <v>-1289919.5</v>
      </c>
      <c r="Y223">
        <v>-4.8151417500000002E-2</v>
      </c>
      <c r="Z223" t="str">
        <f t="shared" si="7"/>
        <v>High</v>
      </c>
    </row>
    <row r="224" spans="1:26" x14ac:dyDescent="0.2">
      <c r="A224" t="s">
        <v>3467</v>
      </c>
      <c r="B224" t="s">
        <v>385</v>
      </c>
      <c r="C224" t="s">
        <v>386</v>
      </c>
      <c r="D224">
        <v>601</v>
      </c>
      <c r="E224">
        <v>2730</v>
      </c>
      <c r="F224">
        <v>27</v>
      </c>
      <c r="G224">
        <v>686</v>
      </c>
      <c r="H224">
        <v>4.5999999999999996</v>
      </c>
      <c r="I224">
        <v>94</v>
      </c>
      <c r="J224">
        <v>97</v>
      </c>
      <c r="K224">
        <v>31526393</v>
      </c>
      <c r="L224">
        <v>25000000</v>
      </c>
      <c r="M224" s="2">
        <f>VLOOKUP(A224,Sheet2!$A$1:G3948,2,0)</f>
        <v>38282</v>
      </c>
      <c r="N224" t="str">
        <f>VLOOKUP(A224,Sheet2!$A$1:G3948,3,0)</f>
        <v>Color</v>
      </c>
      <c r="O224" t="str">
        <f>VLOOKUP(A224,Sheet2!$A$1:G3948,4,0)</f>
        <v>Action</v>
      </c>
      <c r="P224" t="str">
        <f>VLOOKUP(A224,Sheet2!$A$1:G3948,5,0)</f>
        <v>English</v>
      </c>
      <c r="Q224" t="str">
        <f>VLOOKUP(A224,Sheet2!$A$1:G3948,6,0)</f>
        <v>USA</v>
      </c>
      <c r="R224" t="str">
        <f>VLOOKUP(A224,Sheet2!$A$1:G3948,7,0)</f>
        <v>PG-13</v>
      </c>
      <c r="S224" t="str">
        <f>IF(Table19[[#This Row],[Language]]="English","English","Other language")</f>
        <v>English</v>
      </c>
      <c r="T224">
        <f>Table19[[#This Row],[Gross Revenue]]-Table19[[#This Row],[Budget]]</f>
        <v>6526393</v>
      </c>
      <c r="U224" s="1">
        <f>(Table19[[#This Row],[Gross Revenue]]/Table19[[#This Row],[Budget]])-1</f>
        <v>0.2610557200000001</v>
      </c>
      <c r="V224" t="str">
        <f t="shared" si="6"/>
        <v>90-110 minutes</v>
      </c>
      <c r="W224">
        <f>Table19[[#This Row],[Profit]]/Table19[[#This Row],[Budget]]*100</f>
        <v>26.105571999999999</v>
      </c>
      <c r="X224">
        <v>-1289919.5</v>
      </c>
      <c r="Y224">
        <v>-4.8151417500000002E-2</v>
      </c>
      <c r="Z224" t="str">
        <f t="shared" si="7"/>
        <v>Medium</v>
      </c>
    </row>
    <row r="225" spans="1:26" x14ac:dyDescent="0.2">
      <c r="A225" t="s">
        <v>4226</v>
      </c>
      <c r="B225" t="s">
        <v>211</v>
      </c>
      <c r="C225" t="s">
        <v>523</v>
      </c>
      <c r="D225">
        <v>22000</v>
      </c>
      <c r="E225">
        <v>22889</v>
      </c>
      <c r="F225">
        <v>11000</v>
      </c>
      <c r="G225">
        <v>846</v>
      </c>
      <c r="H225">
        <v>5.9</v>
      </c>
      <c r="I225">
        <v>105</v>
      </c>
      <c r="J225">
        <v>96</v>
      </c>
      <c r="K225">
        <v>32122249</v>
      </c>
      <c r="L225">
        <v>60000000</v>
      </c>
      <c r="M225" s="2">
        <f>VLOOKUP(A225,Sheet2!$A$1:G3949,2,0)</f>
        <v>37555</v>
      </c>
      <c r="N225" t="str">
        <f>VLOOKUP(A225,Sheet2!$A$1:G3949,3,0)</f>
        <v>Color</v>
      </c>
      <c r="O225" t="str">
        <f>VLOOKUP(A225,Sheet2!$A$1:G3949,4,0)</f>
        <v>Comedy</v>
      </c>
      <c r="P225" t="str">
        <f>VLOOKUP(A225,Sheet2!$A$1:G3949,5,0)</f>
        <v>English</v>
      </c>
      <c r="Q225" t="str">
        <f>VLOOKUP(A225,Sheet2!$A$1:G3949,6,0)</f>
        <v>USA</v>
      </c>
      <c r="R225" t="str">
        <f>VLOOKUP(A225,Sheet2!$A$1:G3949,7,0)</f>
        <v>R</v>
      </c>
      <c r="S225" t="str">
        <f>IF(Table19[[#This Row],[Language]]="English","English","Other language")</f>
        <v>English</v>
      </c>
      <c r="T225">
        <f>Table19[[#This Row],[Gross Revenue]]-Table19[[#This Row],[Budget]]</f>
        <v>-27877751</v>
      </c>
      <c r="U225" s="1">
        <f>(Table19[[#This Row],[Gross Revenue]]/Table19[[#This Row],[Budget]])-1</f>
        <v>-0.46462918333333336</v>
      </c>
      <c r="V225" t="str">
        <f t="shared" si="6"/>
        <v>90-110 minutes</v>
      </c>
      <c r="W225">
        <f>Table19[[#This Row],[Profit]]/Table19[[#This Row],[Budget]]*100</f>
        <v>-46.462918333333327</v>
      </c>
      <c r="X225">
        <v>1637763</v>
      </c>
      <c r="Y225">
        <v>0.19178668286445014</v>
      </c>
      <c r="Z225" t="str">
        <f t="shared" si="7"/>
        <v>High</v>
      </c>
    </row>
    <row r="226" spans="1:26" x14ac:dyDescent="0.2">
      <c r="A226" t="s">
        <v>5441</v>
      </c>
      <c r="B226" t="s">
        <v>211</v>
      </c>
      <c r="C226" t="s">
        <v>523</v>
      </c>
      <c r="D226">
        <v>22000</v>
      </c>
      <c r="E226">
        <v>24333</v>
      </c>
      <c r="F226">
        <v>11000</v>
      </c>
      <c r="G226">
        <v>0</v>
      </c>
      <c r="H226">
        <v>6.7</v>
      </c>
      <c r="I226">
        <v>145</v>
      </c>
      <c r="J226">
        <v>103</v>
      </c>
      <c r="K226">
        <v>106694016</v>
      </c>
      <c r="L226">
        <v>30000000</v>
      </c>
      <c r="M226" s="2">
        <f>VLOOKUP(A226,Sheet2!$A$1:G3950,2,0)</f>
        <v>36301</v>
      </c>
      <c r="N226" t="str">
        <f>VLOOKUP(A226,Sheet2!$A$1:G3950,3,0)</f>
        <v>Color</v>
      </c>
      <c r="O226" t="str">
        <f>VLOOKUP(A226,Sheet2!$A$1:G3950,4,0)</f>
        <v>Comedy</v>
      </c>
      <c r="P226" t="str">
        <f>VLOOKUP(A226,Sheet2!$A$1:G3950,5,0)</f>
        <v>English</v>
      </c>
      <c r="Q226" t="str">
        <f>VLOOKUP(A226,Sheet2!$A$1:G3950,6,0)</f>
        <v>USA</v>
      </c>
      <c r="R226" t="str">
        <f>VLOOKUP(A226,Sheet2!$A$1:G3950,7,0)</f>
        <v>R</v>
      </c>
      <c r="S226" t="str">
        <f>IF(Table19[[#This Row],[Language]]="English","English","Other language")</f>
        <v>English</v>
      </c>
      <c r="T226">
        <f>Table19[[#This Row],[Gross Revenue]]-Table19[[#This Row],[Budget]]</f>
        <v>76694016</v>
      </c>
      <c r="U226" s="1">
        <f>(Table19[[#This Row],[Gross Revenue]]/Table19[[#This Row],[Budget]])-1</f>
        <v>2.5564672000000002</v>
      </c>
      <c r="V226" t="str">
        <f t="shared" si="6"/>
        <v>90-110 minutes</v>
      </c>
      <c r="W226">
        <f>Table19[[#This Row],[Profit]]/Table19[[#This Row],[Budget]]*100</f>
        <v>255.64672000000002</v>
      </c>
      <c r="X226">
        <v>1637763</v>
      </c>
      <c r="Y226">
        <v>0.19178668286445014</v>
      </c>
      <c r="Z226" t="str">
        <f t="shared" si="7"/>
        <v>Medium</v>
      </c>
    </row>
    <row r="227" spans="1:26" x14ac:dyDescent="0.2">
      <c r="A227" t="s">
        <v>5958</v>
      </c>
      <c r="B227" t="s">
        <v>765</v>
      </c>
      <c r="C227" t="s">
        <v>2132</v>
      </c>
      <c r="D227">
        <v>4000</v>
      </c>
      <c r="E227">
        <v>6017</v>
      </c>
      <c r="F227">
        <v>383</v>
      </c>
      <c r="G227">
        <v>0</v>
      </c>
      <c r="H227">
        <v>7.1</v>
      </c>
      <c r="I227">
        <v>78</v>
      </c>
      <c r="J227">
        <v>94</v>
      </c>
      <c r="K227">
        <v>58297830</v>
      </c>
      <c r="L227">
        <v>50000000</v>
      </c>
      <c r="M227" s="2">
        <f>VLOOKUP(A227,Sheet2!$A$1:G3951,2,0)</f>
        <v>35786</v>
      </c>
      <c r="N227" t="str">
        <f>VLOOKUP(A227,Sheet2!$A$1:G3951,3,0)</f>
        <v>Color</v>
      </c>
      <c r="O227" t="str">
        <f>VLOOKUP(A227,Sheet2!$A$1:G3951,4,0)</f>
        <v>Adventure</v>
      </c>
      <c r="P227" t="str">
        <f>VLOOKUP(A227,Sheet2!$A$1:G3951,5,0)</f>
        <v>English</v>
      </c>
      <c r="Q227" t="str">
        <f>VLOOKUP(A227,Sheet2!$A$1:G3951,6,0)</f>
        <v>USA</v>
      </c>
      <c r="R227" t="str">
        <f>VLOOKUP(A227,Sheet2!$A$1:G3951,7,0)</f>
        <v>G</v>
      </c>
      <c r="S227" t="str">
        <f>IF(Table19[[#This Row],[Language]]="English","English","Other language")</f>
        <v>English</v>
      </c>
      <c r="T227">
        <f>Table19[[#This Row],[Gross Revenue]]-Table19[[#This Row],[Budget]]</f>
        <v>8297830</v>
      </c>
      <c r="U227" s="1">
        <f>(Table19[[#This Row],[Gross Revenue]]/Table19[[#This Row],[Budget]])-1</f>
        <v>0.1659565999999999</v>
      </c>
      <c r="V227" t="str">
        <f t="shared" si="6"/>
        <v>90-110 minutes</v>
      </c>
      <c r="W227">
        <f>Table19[[#This Row],[Profit]]/Table19[[#This Row],[Budget]]*100</f>
        <v>16.595660000000002</v>
      </c>
      <c r="X227">
        <v>3892693.5</v>
      </c>
      <c r="Y227">
        <v>0.11726928571428571</v>
      </c>
      <c r="Z227" t="str">
        <f t="shared" si="7"/>
        <v>High</v>
      </c>
    </row>
    <row r="228" spans="1:26" x14ac:dyDescent="0.2">
      <c r="A228" t="s">
        <v>4412</v>
      </c>
      <c r="B228" t="s">
        <v>1517</v>
      </c>
      <c r="C228" t="s">
        <v>328</v>
      </c>
      <c r="D228">
        <v>127</v>
      </c>
      <c r="E228">
        <v>163</v>
      </c>
      <c r="F228">
        <v>24</v>
      </c>
      <c r="G228">
        <v>560</v>
      </c>
      <c r="H228">
        <v>6.1</v>
      </c>
      <c r="I228">
        <v>62</v>
      </c>
      <c r="J228">
        <v>103</v>
      </c>
      <c r="K228">
        <v>5725</v>
      </c>
      <c r="L228">
        <v>8400000</v>
      </c>
      <c r="M228" s="2">
        <f>VLOOKUP(A228,Sheet2!$A$1:G3952,2,0)</f>
        <v>36709</v>
      </c>
      <c r="N228" t="str">
        <f>VLOOKUP(A228,Sheet2!$A$1:G3952,3,0)</f>
        <v>Color</v>
      </c>
      <c r="O228" t="str">
        <f>VLOOKUP(A228,Sheet2!$A$1:G3952,4,0)</f>
        <v>Horror</v>
      </c>
      <c r="P228" t="str">
        <f>VLOOKUP(A228,Sheet2!$A$1:G3952,5,0)</f>
        <v>German</v>
      </c>
      <c r="Q228" t="str">
        <f>VLOOKUP(A228,Sheet2!$A$1:G3952,6,0)</f>
        <v>Germany</v>
      </c>
      <c r="R228" t="str">
        <f>VLOOKUP(A228,Sheet2!$A$1:G3952,7,0)</f>
        <v>R</v>
      </c>
      <c r="S228" t="str">
        <f>IF(Table19[[#This Row],[Language]]="English","English","Other language")</f>
        <v>Other language</v>
      </c>
      <c r="T228">
        <f>Table19[[#This Row],[Gross Revenue]]-Table19[[#This Row],[Budget]]</f>
        <v>-8394275</v>
      </c>
      <c r="U228" s="1">
        <f>(Table19[[#This Row],[Gross Revenue]]/Table19[[#This Row],[Budget]])-1</f>
        <v>-0.9993184523809524</v>
      </c>
      <c r="V228" t="str">
        <f t="shared" si="6"/>
        <v>90-110 minutes</v>
      </c>
      <c r="W228">
        <f>Table19[[#This Row],[Profit]]/Table19[[#This Row],[Budget]]*100</f>
        <v>-99.931845238095235</v>
      </c>
      <c r="X228">
        <v>16235088</v>
      </c>
      <c r="Y228">
        <v>1.1909079499999999</v>
      </c>
      <c r="Z228" t="str">
        <f t="shared" si="7"/>
        <v>Low</v>
      </c>
    </row>
    <row r="229" spans="1:26" x14ac:dyDescent="0.2">
      <c r="A229" t="s">
        <v>4696</v>
      </c>
      <c r="B229" t="s">
        <v>628</v>
      </c>
      <c r="C229" t="s">
        <v>1766</v>
      </c>
      <c r="D229">
        <v>11000</v>
      </c>
      <c r="E229">
        <v>28176</v>
      </c>
      <c r="F229">
        <v>285</v>
      </c>
      <c r="G229">
        <v>41000</v>
      </c>
      <c r="H229">
        <v>6.3</v>
      </c>
      <c r="I229">
        <v>272</v>
      </c>
      <c r="J229">
        <v>143</v>
      </c>
      <c r="K229">
        <v>2175312</v>
      </c>
      <c r="L229">
        <v>50000000</v>
      </c>
      <c r="M229" s="2">
        <f>VLOOKUP(A229,Sheet2!$A$1:G3953,2,0)</f>
        <v>41592</v>
      </c>
      <c r="N229" t="str">
        <f>VLOOKUP(A229,Sheet2!$A$1:G3953,3,0)</f>
        <v>Color</v>
      </c>
      <c r="O229" t="str">
        <f>VLOOKUP(A229,Sheet2!$A$1:G3953,4,0)</f>
        <v>Comedy</v>
      </c>
      <c r="P229" t="str">
        <f>VLOOKUP(A229,Sheet2!$A$1:G3953,5,0)</f>
        <v>English</v>
      </c>
      <c r="Q229" t="str">
        <f>VLOOKUP(A229,Sheet2!$A$1:G3953,6,0)</f>
        <v>USA</v>
      </c>
      <c r="R229" t="str">
        <f>VLOOKUP(A229,Sheet2!$A$1:G3953,7,0)</f>
        <v>PG-13</v>
      </c>
      <c r="S229" t="str">
        <f>IF(Table19[[#This Row],[Language]]="English","English","Other language")</f>
        <v>English</v>
      </c>
      <c r="T229">
        <f>Table19[[#This Row],[Gross Revenue]]-Table19[[#This Row],[Budget]]</f>
        <v>-47824688</v>
      </c>
      <c r="U229" s="1">
        <f>(Table19[[#This Row],[Gross Revenue]]/Table19[[#This Row],[Budget]])-1</f>
        <v>-0.95649375999999997</v>
      </c>
      <c r="V229" t="str">
        <f t="shared" si="6"/>
        <v>131-150 minutes</v>
      </c>
      <c r="W229">
        <f>Table19[[#This Row],[Profit]]/Table19[[#This Row],[Budget]]*100</f>
        <v>-95.649376000000004</v>
      </c>
      <c r="X229">
        <v>1637763</v>
      </c>
      <c r="Y229">
        <v>0.19178668286445014</v>
      </c>
      <c r="Z229" t="str">
        <f t="shared" si="7"/>
        <v>High</v>
      </c>
    </row>
    <row r="230" spans="1:26" x14ac:dyDescent="0.2">
      <c r="A230" t="s">
        <v>6135</v>
      </c>
      <c r="B230" t="s">
        <v>2755</v>
      </c>
      <c r="C230" t="s">
        <v>1766</v>
      </c>
      <c r="D230">
        <v>640000</v>
      </c>
      <c r="E230">
        <v>656730</v>
      </c>
      <c r="F230">
        <v>285</v>
      </c>
      <c r="G230">
        <v>0</v>
      </c>
      <c r="H230">
        <v>7.2</v>
      </c>
      <c r="I230">
        <v>181</v>
      </c>
      <c r="J230">
        <v>98</v>
      </c>
      <c r="K230">
        <v>84136909</v>
      </c>
      <c r="L230">
        <v>26000000</v>
      </c>
      <c r="M230" s="2">
        <f>VLOOKUP(A230,Sheet2!$A$1:G3954,2,0)</f>
        <v>38129</v>
      </c>
      <c r="N230" t="str">
        <f>VLOOKUP(A230,Sheet2!$A$1:G3954,3,0)</f>
        <v>Color</v>
      </c>
      <c r="O230" t="str">
        <f>VLOOKUP(A230,Sheet2!$A$1:G3954,4,0)</f>
        <v>Comedy</v>
      </c>
      <c r="P230" t="str">
        <f>VLOOKUP(A230,Sheet2!$A$1:G3954,5,0)</f>
        <v>English</v>
      </c>
      <c r="Q230" t="str">
        <f>VLOOKUP(A230,Sheet2!$A$1:G3954,6,0)</f>
        <v>USA</v>
      </c>
      <c r="R230" t="str">
        <f>VLOOKUP(A230,Sheet2!$A$1:G3954,7,0)</f>
        <v>PG-13</v>
      </c>
      <c r="S230" t="str">
        <f>IF(Table19[[#This Row],[Language]]="English","English","Other language")</f>
        <v>English</v>
      </c>
      <c r="T230">
        <f>Table19[[#This Row],[Gross Revenue]]-Table19[[#This Row],[Budget]]</f>
        <v>58136909</v>
      </c>
      <c r="U230" s="1">
        <f>(Table19[[#This Row],[Gross Revenue]]/Table19[[#This Row],[Budget]])-1</f>
        <v>2.2360349615384614</v>
      </c>
      <c r="V230" t="str">
        <f t="shared" si="6"/>
        <v>90-110 minutes</v>
      </c>
      <c r="W230">
        <f>Table19[[#This Row],[Profit]]/Table19[[#This Row],[Budget]]*100</f>
        <v>223.60349615384615</v>
      </c>
      <c r="X230">
        <v>1637763</v>
      </c>
      <c r="Y230">
        <v>0.19178668286445014</v>
      </c>
      <c r="Z230" t="str">
        <f t="shared" si="7"/>
        <v>Medium</v>
      </c>
    </row>
    <row r="231" spans="1:26" x14ac:dyDescent="0.2">
      <c r="A231" t="s">
        <v>4050</v>
      </c>
      <c r="B231" t="s">
        <v>1164</v>
      </c>
      <c r="C231" t="s">
        <v>1044</v>
      </c>
      <c r="D231">
        <v>712</v>
      </c>
      <c r="E231">
        <v>1673</v>
      </c>
      <c r="F231">
        <v>0</v>
      </c>
      <c r="G231">
        <v>3000</v>
      </c>
      <c r="H231">
        <v>5.7</v>
      </c>
      <c r="I231">
        <v>107</v>
      </c>
      <c r="J231">
        <v>94</v>
      </c>
      <c r="K231">
        <v>15155772</v>
      </c>
      <c r="L231">
        <v>18000000</v>
      </c>
      <c r="M231" s="2">
        <f>VLOOKUP(A231,Sheet2!$A$1:G3955,2,0)</f>
        <v>41660</v>
      </c>
      <c r="N231" t="str">
        <f>VLOOKUP(A231,Sheet2!$A$1:G3955,3,0)</f>
        <v>Color</v>
      </c>
      <c r="O231" t="str">
        <f>VLOOKUP(A231,Sheet2!$A$1:G3955,4,0)</f>
        <v>Comedy</v>
      </c>
      <c r="P231" t="str">
        <f>VLOOKUP(A231,Sheet2!$A$1:G3955,5,0)</f>
        <v>English</v>
      </c>
      <c r="Q231" t="str">
        <f>VLOOKUP(A231,Sheet2!$A$1:G3955,6,0)</f>
        <v>USA</v>
      </c>
      <c r="R231" t="str">
        <f>VLOOKUP(A231,Sheet2!$A$1:G3955,7,0)</f>
        <v>PG-13</v>
      </c>
      <c r="S231" t="str">
        <f>IF(Table19[[#This Row],[Language]]="English","English","Other language")</f>
        <v>English</v>
      </c>
      <c r="T231">
        <f>Table19[[#This Row],[Gross Revenue]]-Table19[[#This Row],[Budget]]</f>
        <v>-2844228</v>
      </c>
      <c r="U231" s="1">
        <f>(Table19[[#This Row],[Gross Revenue]]/Table19[[#This Row],[Budget]])-1</f>
        <v>-0.15801266666666669</v>
      </c>
      <c r="V231" t="str">
        <f t="shared" si="6"/>
        <v>90-110 minutes</v>
      </c>
      <c r="W231">
        <f>Table19[[#This Row],[Profit]]/Table19[[#This Row],[Budget]]*100</f>
        <v>-15.801266666666667</v>
      </c>
      <c r="X231">
        <v>1637763</v>
      </c>
      <c r="Y231">
        <v>0.19178668286445014</v>
      </c>
      <c r="Z231" t="str">
        <f t="shared" si="7"/>
        <v>Medium</v>
      </c>
    </row>
    <row r="232" spans="1:26" x14ac:dyDescent="0.2">
      <c r="A232" t="s">
        <v>3958</v>
      </c>
      <c r="B232" t="s">
        <v>1059</v>
      </c>
      <c r="C232" t="s">
        <v>1060</v>
      </c>
      <c r="D232">
        <v>308</v>
      </c>
      <c r="E232">
        <v>1440</v>
      </c>
      <c r="F232">
        <v>43</v>
      </c>
      <c r="G232">
        <v>689</v>
      </c>
      <c r="H232">
        <v>5.6</v>
      </c>
      <c r="I232">
        <v>106</v>
      </c>
      <c r="J232">
        <v>102</v>
      </c>
      <c r="K232">
        <v>24044532</v>
      </c>
      <c r="L232">
        <v>38000000</v>
      </c>
      <c r="M232" s="2">
        <f>VLOOKUP(A232,Sheet2!$A$1:G3956,2,0)</f>
        <v>37073</v>
      </c>
      <c r="N232" t="str">
        <f>VLOOKUP(A232,Sheet2!$A$1:G3956,3,0)</f>
        <v>Color</v>
      </c>
      <c r="O232" t="str">
        <f>VLOOKUP(A232,Sheet2!$A$1:G3956,4,0)</f>
        <v>Drama</v>
      </c>
      <c r="P232" t="str">
        <f>VLOOKUP(A232,Sheet2!$A$1:G3956,5,0)</f>
        <v>English</v>
      </c>
      <c r="Q232" t="str">
        <f>VLOOKUP(A232,Sheet2!$A$1:G3956,6,0)</f>
        <v>USA</v>
      </c>
      <c r="R232" t="str">
        <f>VLOOKUP(A232,Sheet2!$A$1:G3956,7,0)</f>
        <v>R</v>
      </c>
      <c r="S232" t="str">
        <f>IF(Table19[[#This Row],[Language]]="English","English","Other language")</f>
        <v>English</v>
      </c>
      <c r="T232">
        <f>Table19[[#This Row],[Gross Revenue]]-Table19[[#This Row],[Budget]]</f>
        <v>-13955468</v>
      </c>
      <c r="U232" s="1">
        <f>(Table19[[#This Row],[Gross Revenue]]/Table19[[#This Row],[Budget]])-1</f>
        <v>-0.36724915789473689</v>
      </c>
      <c r="V232" t="str">
        <f t="shared" si="6"/>
        <v>90-110 minutes</v>
      </c>
      <c r="W232">
        <f>Table19[[#This Row],[Profit]]/Table19[[#This Row],[Budget]]*100</f>
        <v>-36.724915789473684</v>
      </c>
      <c r="X232">
        <v>-434215.5</v>
      </c>
      <c r="Y232">
        <v>-0.10115100772200772</v>
      </c>
      <c r="Z232" t="str">
        <f t="shared" si="7"/>
        <v>Medium</v>
      </c>
    </row>
    <row r="233" spans="1:26" x14ac:dyDescent="0.2">
      <c r="A233" t="s">
        <v>6198</v>
      </c>
      <c r="B233" t="s">
        <v>2419</v>
      </c>
      <c r="C233" t="s">
        <v>1830</v>
      </c>
      <c r="D233">
        <v>876</v>
      </c>
      <c r="E233">
        <v>1282</v>
      </c>
      <c r="F233">
        <v>317</v>
      </c>
      <c r="G233">
        <v>0</v>
      </c>
      <c r="H233">
        <v>7.3</v>
      </c>
      <c r="I233">
        <v>99</v>
      </c>
      <c r="J233">
        <v>145</v>
      </c>
      <c r="K233">
        <v>13038660</v>
      </c>
      <c r="L233">
        <v>25000000</v>
      </c>
      <c r="M233" s="2">
        <f>VLOOKUP(A233,Sheet2!$A$1:G3957,2,0)</f>
        <v>36462</v>
      </c>
      <c r="N233" t="str">
        <f>VLOOKUP(A233,Sheet2!$A$1:G3957,3,0)</f>
        <v>Color</v>
      </c>
      <c r="O233" t="str">
        <f>VLOOKUP(A233,Sheet2!$A$1:G3957,4,0)</f>
        <v>Drama</v>
      </c>
      <c r="P233" t="str">
        <f>VLOOKUP(A233,Sheet2!$A$1:G3957,5,0)</f>
        <v>English</v>
      </c>
      <c r="Q233" t="str">
        <f>VLOOKUP(A233,Sheet2!$A$1:G3957,6,0)</f>
        <v>USA</v>
      </c>
      <c r="R233" t="str">
        <f>VLOOKUP(A233,Sheet2!$A$1:G3957,7,0)</f>
        <v>R</v>
      </c>
      <c r="S233" t="str">
        <f>IF(Table19[[#This Row],[Language]]="English","English","Other language")</f>
        <v>English</v>
      </c>
      <c r="T233">
        <f>Table19[[#This Row],[Gross Revenue]]-Table19[[#This Row],[Budget]]</f>
        <v>-11961340</v>
      </c>
      <c r="U233" s="1">
        <f>(Table19[[#This Row],[Gross Revenue]]/Table19[[#This Row],[Budget]])-1</f>
        <v>-0.47845360000000003</v>
      </c>
      <c r="V233" t="str">
        <f t="shared" si="6"/>
        <v>131-150 minutes</v>
      </c>
      <c r="W233">
        <f>Table19[[#This Row],[Profit]]/Table19[[#This Row],[Budget]]*100</f>
        <v>-47.845359999999999</v>
      </c>
      <c r="X233">
        <v>-434215.5</v>
      </c>
      <c r="Y233">
        <v>-0.10115100772200772</v>
      </c>
      <c r="Z233" t="str">
        <f t="shared" si="7"/>
        <v>Medium</v>
      </c>
    </row>
    <row r="234" spans="1:26" x14ac:dyDescent="0.2">
      <c r="A234" t="s">
        <v>5371</v>
      </c>
      <c r="B234" t="s">
        <v>606</v>
      </c>
      <c r="C234" t="s">
        <v>614</v>
      </c>
      <c r="D234">
        <v>15000</v>
      </c>
      <c r="E234">
        <v>16948</v>
      </c>
      <c r="F234">
        <v>2000</v>
      </c>
      <c r="G234">
        <v>0</v>
      </c>
      <c r="H234">
        <v>6.7</v>
      </c>
      <c r="I234">
        <v>298</v>
      </c>
      <c r="J234">
        <v>146</v>
      </c>
      <c r="K234">
        <v>133375846</v>
      </c>
      <c r="L234">
        <v>150000000</v>
      </c>
      <c r="M234" s="2">
        <f>VLOOKUP(A234,Sheet2!$A$1:G3958,2,0)</f>
        <v>39885</v>
      </c>
      <c r="N234" t="str">
        <f>VLOOKUP(A234,Sheet2!$A$1:G3958,3,0)</f>
        <v>Color</v>
      </c>
      <c r="O234" t="str">
        <f>VLOOKUP(A234,Sheet2!$A$1:G3958,4,0)</f>
        <v>Mystery</v>
      </c>
      <c r="P234" t="str">
        <f>VLOOKUP(A234,Sheet2!$A$1:G3958,5,0)</f>
        <v>English</v>
      </c>
      <c r="Q234" t="str">
        <f>VLOOKUP(A234,Sheet2!$A$1:G3958,6,0)</f>
        <v>USA</v>
      </c>
      <c r="R234" t="str">
        <f>VLOOKUP(A234,Sheet2!$A$1:G3958,7,0)</f>
        <v>PG-13</v>
      </c>
      <c r="S234" t="str">
        <f>IF(Table19[[#This Row],[Language]]="English","English","Other language")</f>
        <v>English</v>
      </c>
      <c r="T234">
        <f>Table19[[#This Row],[Gross Revenue]]-Table19[[#This Row],[Budget]]</f>
        <v>-16624154</v>
      </c>
      <c r="U234" s="1">
        <f>(Table19[[#This Row],[Gross Revenue]]/Table19[[#This Row],[Budget]])-1</f>
        <v>-0.11082769333333331</v>
      </c>
      <c r="V234" t="str">
        <f t="shared" si="6"/>
        <v>131-150 minutes</v>
      </c>
      <c r="W234">
        <f>Table19[[#This Row],[Profit]]/Table19[[#This Row],[Budget]]*100</f>
        <v>-11.082769333333333</v>
      </c>
      <c r="Z234" t="str">
        <f t="shared" si="7"/>
        <v>High</v>
      </c>
    </row>
    <row r="235" spans="1:26" x14ac:dyDescent="0.2">
      <c r="A235" t="s">
        <v>6597</v>
      </c>
      <c r="B235" t="s">
        <v>3012</v>
      </c>
      <c r="C235" t="s">
        <v>967</v>
      </c>
      <c r="D235">
        <v>1000</v>
      </c>
      <c r="E235">
        <v>3468</v>
      </c>
      <c r="F235">
        <v>644</v>
      </c>
      <c r="G235">
        <v>0</v>
      </c>
      <c r="H235">
        <v>7.6</v>
      </c>
      <c r="I235">
        <v>94</v>
      </c>
      <c r="J235">
        <v>109</v>
      </c>
      <c r="K235">
        <v>141600000</v>
      </c>
      <c r="L235">
        <v>3000000</v>
      </c>
      <c r="M235" s="2">
        <f>VLOOKUP(A235,Sheet2!$A$1:G3959,2,0)</f>
        <v>28739</v>
      </c>
      <c r="N235" t="str">
        <f>VLOOKUP(A235,Sheet2!$A$1:G3959,3,0)</f>
        <v>Color</v>
      </c>
      <c r="O235" t="str">
        <f>VLOOKUP(A235,Sheet2!$A$1:G3959,4,0)</f>
        <v>Comedy</v>
      </c>
      <c r="P235" t="str">
        <f>VLOOKUP(A235,Sheet2!$A$1:G3959,5,0)</f>
        <v>English</v>
      </c>
      <c r="Q235" t="str">
        <f>VLOOKUP(A235,Sheet2!$A$1:G3959,6,0)</f>
        <v>USA</v>
      </c>
      <c r="R235" t="str">
        <f>VLOOKUP(A235,Sheet2!$A$1:G3959,7,0)</f>
        <v>R</v>
      </c>
      <c r="S235" t="str">
        <f>IF(Table19[[#This Row],[Language]]="English","English","Other language")</f>
        <v>English</v>
      </c>
      <c r="T235">
        <f>Table19[[#This Row],[Gross Revenue]]-Table19[[#This Row],[Budget]]</f>
        <v>138600000</v>
      </c>
      <c r="U235" s="1">
        <f>(Table19[[#This Row],[Gross Revenue]]/Table19[[#This Row],[Budget]])-1</f>
        <v>46.2</v>
      </c>
      <c r="V235" t="str">
        <f t="shared" si="6"/>
        <v>90-110 minutes</v>
      </c>
      <c r="W235">
        <f>Table19[[#This Row],[Profit]]/Table19[[#This Row],[Budget]]*100</f>
        <v>4620</v>
      </c>
      <c r="X235">
        <v>1637763</v>
      </c>
      <c r="Y235">
        <v>0.19178668286445014</v>
      </c>
      <c r="Z235" t="str">
        <f t="shared" si="7"/>
        <v>Low</v>
      </c>
    </row>
    <row r="236" spans="1:26" x14ac:dyDescent="0.2">
      <c r="A236" t="s">
        <v>5341</v>
      </c>
      <c r="B236" t="s">
        <v>2245</v>
      </c>
      <c r="C236" t="s">
        <v>985</v>
      </c>
      <c r="D236">
        <v>582</v>
      </c>
      <c r="E236">
        <v>804</v>
      </c>
      <c r="F236">
        <v>72</v>
      </c>
      <c r="G236">
        <v>0</v>
      </c>
      <c r="H236">
        <v>6.7</v>
      </c>
      <c r="I236">
        <v>91</v>
      </c>
      <c r="J236">
        <v>148</v>
      </c>
      <c r="K236">
        <v>39251128</v>
      </c>
      <c r="L236">
        <v>75000000</v>
      </c>
      <c r="M236" s="2">
        <f>VLOOKUP(A236,Sheet2!$A$1:G3960,2,0)</f>
        <v>36174</v>
      </c>
      <c r="N236" t="str">
        <f>VLOOKUP(A236,Sheet2!$A$1:G3960,3,0)</f>
        <v>Color</v>
      </c>
      <c r="O236" t="str">
        <f>VLOOKUP(A236,Sheet2!$A$1:G3960,4,0)</f>
        <v>Drama</v>
      </c>
      <c r="P236" t="str">
        <f>VLOOKUP(A236,Sheet2!$A$1:G3960,5,0)</f>
        <v>English</v>
      </c>
      <c r="Q236" t="str">
        <f>VLOOKUP(A236,Sheet2!$A$1:G3960,6,0)</f>
        <v>USA</v>
      </c>
      <c r="R236" t="str">
        <f>VLOOKUP(A236,Sheet2!$A$1:G3960,7,0)</f>
        <v>PG-13</v>
      </c>
      <c r="S236" t="str">
        <f>IF(Table19[[#This Row],[Language]]="English","English","Other language")</f>
        <v>English</v>
      </c>
      <c r="T236">
        <f>Table19[[#This Row],[Gross Revenue]]-Table19[[#This Row],[Budget]]</f>
        <v>-35748872</v>
      </c>
      <c r="U236" s="1">
        <f>(Table19[[#This Row],[Gross Revenue]]/Table19[[#This Row],[Budget]])-1</f>
        <v>-0.47665162666666672</v>
      </c>
      <c r="V236" t="str">
        <f t="shared" si="6"/>
        <v>131-150 minutes</v>
      </c>
      <c r="W236">
        <f>Table19[[#This Row],[Profit]]/Table19[[#This Row],[Budget]]*100</f>
        <v>-47.665162666666667</v>
      </c>
      <c r="X236">
        <v>-434215.5</v>
      </c>
      <c r="Y236">
        <v>-0.10115100772200772</v>
      </c>
      <c r="Z236" t="str">
        <f t="shared" si="7"/>
        <v>High</v>
      </c>
    </row>
    <row r="237" spans="1:26" x14ac:dyDescent="0.2">
      <c r="A237" t="s">
        <v>3843</v>
      </c>
      <c r="B237" t="s">
        <v>734</v>
      </c>
      <c r="C237" t="s">
        <v>145</v>
      </c>
      <c r="D237">
        <v>1000</v>
      </c>
      <c r="E237">
        <v>2323</v>
      </c>
      <c r="F237">
        <v>40</v>
      </c>
      <c r="G237">
        <v>45000</v>
      </c>
      <c r="H237">
        <v>5.4</v>
      </c>
      <c r="I237">
        <v>271</v>
      </c>
      <c r="J237">
        <v>99</v>
      </c>
      <c r="K237">
        <v>84263837</v>
      </c>
      <c r="L237">
        <v>6500000</v>
      </c>
      <c r="M237" s="2">
        <f>VLOOKUP(A237,Sheet2!$A$1:G3961,2,0)</f>
        <v>41959</v>
      </c>
      <c r="N237" t="str">
        <f>VLOOKUP(A237,Sheet2!$A$1:G3961,3,0)</f>
        <v>Color</v>
      </c>
      <c r="O237" t="str">
        <f>VLOOKUP(A237,Sheet2!$A$1:G3961,4,0)</f>
        <v>Horror</v>
      </c>
      <c r="P237" t="str">
        <f>VLOOKUP(A237,Sheet2!$A$1:G3961,5,0)</f>
        <v>English</v>
      </c>
      <c r="Q237" t="str">
        <f>VLOOKUP(A237,Sheet2!$A$1:G3961,6,0)</f>
        <v>USA</v>
      </c>
      <c r="R237" t="str">
        <f>VLOOKUP(A237,Sheet2!$A$1:G3961,7,0)</f>
        <v>R</v>
      </c>
      <c r="S237" t="str">
        <f>IF(Table19[[#This Row],[Language]]="English","English","Other language")</f>
        <v>English</v>
      </c>
      <c r="T237">
        <f>Table19[[#This Row],[Gross Revenue]]-Table19[[#This Row],[Budget]]</f>
        <v>77763837</v>
      </c>
      <c r="U237" s="1">
        <f>(Table19[[#This Row],[Gross Revenue]]/Table19[[#This Row],[Budget]])-1</f>
        <v>11.96366723076923</v>
      </c>
      <c r="V237" t="str">
        <f t="shared" si="6"/>
        <v>90-110 minutes</v>
      </c>
      <c r="W237">
        <f>Table19[[#This Row],[Profit]]/Table19[[#This Row],[Budget]]*100</f>
        <v>1196.3667230769231</v>
      </c>
      <c r="X237">
        <v>16235088</v>
      </c>
      <c r="Y237">
        <v>1.1909079499999999</v>
      </c>
      <c r="Z237" t="str">
        <f t="shared" si="7"/>
        <v>Low</v>
      </c>
    </row>
    <row r="238" spans="1:26" x14ac:dyDescent="0.2">
      <c r="A238" t="s">
        <v>3685</v>
      </c>
      <c r="B238" t="s">
        <v>727</v>
      </c>
      <c r="C238" t="s">
        <v>728</v>
      </c>
      <c r="D238">
        <v>2000</v>
      </c>
      <c r="E238">
        <v>4796</v>
      </c>
      <c r="F238">
        <v>87</v>
      </c>
      <c r="G238">
        <v>16000</v>
      </c>
      <c r="H238">
        <v>5.2</v>
      </c>
      <c r="I238">
        <v>176</v>
      </c>
      <c r="J238">
        <v>118</v>
      </c>
      <c r="K238">
        <v>85911262</v>
      </c>
      <c r="L238">
        <v>65000000</v>
      </c>
      <c r="M238" s="2">
        <f>VLOOKUP(A238,Sheet2!$A$1:G3962,2,0)</f>
        <v>41680</v>
      </c>
      <c r="N238" t="str">
        <f>VLOOKUP(A238,Sheet2!$A$1:G3962,3,0)</f>
        <v>Color</v>
      </c>
      <c r="O238" t="str">
        <f>VLOOKUP(A238,Sheet2!$A$1:G3962,4,0)</f>
        <v>Comedy</v>
      </c>
      <c r="P238" t="str">
        <f>VLOOKUP(A238,Sheet2!$A$1:G3962,5,0)</f>
        <v>English</v>
      </c>
      <c r="Q238" t="str">
        <f>VLOOKUP(A238,Sheet2!$A$1:G3962,6,0)</f>
        <v>USA</v>
      </c>
      <c r="R238" t="str">
        <f>VLOOKUP(A238,Sheet2!$A$1:G3962,7,0)</f>
        <v>PG</v>
      </c>
      <c r="S238" t="str">
        <f>IF(Table19[[#This Row],[Language]]="English","English","Other language")</f>
        <v>English</v>
      </c>
      <c r="T238">
        <f>Table19[[#This Row],[Gross Revenue]]-Table19[[#This Row],[Budget]]</f>
        <v>20911262</v>
      </c>
      <c r="U238" s="1">
        <f>(Table19[[#This Row],[Gross Revenue]]/Table19[[#This Row],[Budget]])-1</f>
        <v>0.32171172307692308</v>
      </c>
      <c r="V238" t="str">
        <f t="shared" si="6"/>
        <v>111-130 minutes</v>
      </c>
      <c r="W238">
        <f>Table19[[#This Row],[Profit]]/Table19[[#This Row],[Budget]]*100</f>
        <v>32.171172307692309</v>
      </c>
      <c r="X238">
        <v>1637763</v>
      </c>
      <c r="Y238">
        <v>0.19178668286445014</v>
      </c>
      <c r="Z238" t="str">
        <f t="shared" si="7"/>
        <v>High</v>
      </c>
    </row>
    <row r="239" spans="1:26" x14ac:dyDescent="0.2">
      <c r="A239" t="s">
        <v>5840</v>
      </c>
      <c r="B239" t="s">
        <v>2566</v>
      </c>
      <c r="C239" t="s">
        <v>2567</v>
      </c>
      <c r="D239">
        <v>277</v>
      </c>
      <c r="E239">
        <v>731</v>
      </c>
      <c r="F239">
        <v>24</v>
      </c>
      <c r="G239">
        <v>456</v>
      </c>
      <c r="H239">
        <v>7</v>
      </c>
      <c r="I239">
        <v>21</v>
      </c>
      <c r="J239">
        <v>107</v>
      </c>
      <c r="K239">
        <v>8000000</v>
      </c>
      <c r="L239">
        <v>3768785</v>
      </c>
      <c r="M239" s="2">
        <f>VLOOKUP(A239,Sheet2!$A$1:G3963,2,0)</f>
        <v>18355</v>
      </c>
      <c r="N239" t="str">
        <f>VLOOKUP(A239,Sheet2!$A$1:G3963,3,0)</f>
        <v>Color</v>
      </c>
      <c r="O239" t="str">
        <f>VLOOKUP(A239,Sheet2!$A$1:G3963,4,0)</f>
        <v>Biography</v>
      </c>
      <c r="P239" t="str">
        <f>VLOOKUP(A239,Sheet2!$A$1:G3963,5,0)</f>
        <v>English</v>
      </c>
      <c r="Q239" t="str">
        <f>VLOOKUP(A239,Sheet2!$A$1:G3963,6,0)</f>
        <v>USA</v>
      </c>
      <c r="R239" t="str">
        <f>VLOOKUP(A239,Sheet2!$A$1:G3963,7,0)</f>
        <v>Passed</v>
      </c>
      <c r="S239" t="str">
        <f>IF(Table19[[#This Row],[Language]]="English","English","Other language")</f>
        <v>English</v>
      </c>
      <c r="T239">
        <f>Table19[[#This Row],[Gross Revenue]]-Table19[[#This Row],[Budget]]</f>
        <v>4231215</v>
      </c>
      <c r="U239" s="1">
        <f>(Table19[[#This Row],[Gross Revenue]]/Table19[[#This Row],[Budget]])-1</f>
        <v>1.1227000213596692</v>
      </c>
      <c r="V239" t="str">
        <f t="shared" si="6"/>
        <v>90-110 minutes</v>
      </c>
      <c r="W239">
        <f>Table19[[#This Row],[Profit]]/Table19[[#This Row],[Budget]]*100</f>
        <v>112.27000213596689</v>
      </c>
      <c r="X239">
        <v>-1289919.5</v>
      </c>
      <c r="Y239">
        <v>-4.8151417500000002E-2</v>
      </c>
      <c r="Z239" t="str">
        <f t="shared" si="7"/>
        <v>Low</v>
      </c>
    </row>
    <row r="240" spans="1:26" x14ac:dyDescent="0.2">
      <c r="A240" t="s">
        <v>6915</v>
      </c>
      <c r="B240" t="s">
        <v>1781</v>
      </c>
      <c r="C240" t="s">
        <v>1781</v>
      </c>
      <c r="D240">
        <v>11000</v>
      </c>
      <c r="E240">
        <v>12691</v>
      </c>
      <c r="F240">
        <v>11000</v>
      </c>
      <c r="G240">
        <v>0</v>
      </c>
      <c r="H240">
        <v>8.1</v>
      </c>
      <c r="I240">
        <v>154</v>
      </c>
      <c r="J240">
        <v>93</v>
      </c>
      <c r="K240">
        <v>39200000</v>
      </c>
      <c r="L240">
        <v>4000000</v>
      </c>
      <c r="M240" s="2">
        <f>VLOOKUP(A240,Sheet2!$A$1:G3964,2,0)</f>
        <v>28262</v>
      </c>
      <c r="N240" t="str">
        <f>VLOOKUP(A240,Sheet2!$A$1:G3964,3,0)</f>
        <v>Color</v>
      </c>
      <c r="O240" t="str">
        <f>VLOOKUP(A240,Sheet2!$A$1:G3964,4,0)</f>
        <v>Comedy</v>
      </c>
      <c r="P240" t="str">
        <f>VLOOKUP(A240,Sheet2!$A$1:G3964,5,0)</f>
        <v>English</v>
      </c>
      <c r="Q240" t="str">
        <f>VLOOKUP(A240,Sheet2!$A$1:G3964,6,0)</f>
        <v>USA</v>
      </c>
      <c r="R240" t="str">
        <f>VLOOKUP(A240,Sheet2!$A$1:G3964,7,0)</f>
        <v>PG</v>
      </c>
      <c r="S240" t="str">
        <f>IF(Table19[[#This Row],[Language]]="English","English","Other language")</f>
        <v>English</v>
      </c>
      <c r="T240">
        <f>Table19[[#This Row],[Gross Revenue]]-Table19[[#This Row],[Budget]]</f>
        <v>35200000</v>
      </c>
      <c r="U240" s="1">
        <f>(Table19[[#This Row],[Gross Revenue]]/Table19[[#This Row],[Budget]])-1</f>
        <v>8.8000000000000007</v>
      </c>
      <c r="V240" t="str">
        <f t="shared" si="6"/>
        <v>90-110 minutes</v>
      </c>
      <c r="W240">
        <f>Table19[[#This Row],[Profit]]/Table19[[#This Row],[Budget]]*100</f>
        <v>880.00000000000011</v>
      </c>
      <c r="X240">
        <v>1637763</v>
      </c>
      <c r="Y240">
        <v>0.19178668286445014</v>
      </c>
      <c r="Z240" t="str">
        <f t="shared" si="7"/>
        <v>Low</v>
      </c>
    </row>
    <row r="241" spans="1:26" x14ac:dyDescent="0.2">
      <c r="A241" t="s">
        <v>6193</v>
      </c>
      <c r="B241" t="s">
        <v>777</v>
      </c>
      <c r="C241" t="s">
        <v>2810</v>
      </c>
      <c r="D241">
        <v>1000</v>
      </c>
      <c r="E241">
        <v>1442</v>
      </c>
      <c r="F241">
        <v>26</v>
      </c>
      <c r="G241">
        <v>0</v>
      </c>
      <c r="H241">
        <v>7.3</v>
      </c>
      <c r="I241">
        <v>328</v>
      </c>
      <c r="J241">
        <v>90</v>
      </c>
      <c r="K241">
        <v>3442820</v>
      </c>
      <c r="L241">
        <v>8000000</v>
      </c>
      <c r="M241" s="2">
        <f>VLOOKUP(A241,Sheet2!$A$1:G3965,2,0)</f>
        <v>42205</v>
      </c>
      <c r="N241" t="str">
        <f>VLOOKUP(A241,Sheet2!$A$1:G3965,3,0)</f>
        <v>Color</v>
      </c>
      <c r="O241" t="str">
        <f>VLOOKUP(A241,Sheet2!$A$1:G3965,4,0)</f>
        <v>Animation</v>
      </c>
      <c r="P241" t="str">
        <f>VLOOKUP(A241,Sheet2!$A$1:G3965,5,0)</f>
        <v>English</v>
      </c>
      <c r="Q241" t="str">
        <f>VLOOKUP(A241,Sheet2!$A$1:G3965,6,0)</f>
        <v>USA</v>
      </c>
      <c r="R241" t="str">
        <f>VLOOKUP(A241,Sheet2!$A$1:G3965,7,0)</f>
        <v>R</v>
      </c>
      <c r="S241" t="str">
        <f>IF(Table19[[#This Row],[Language]]="English","English","Other language")</f>
        <v>English</v>
      </c>
      <c r="T241">
        <f>Table19[[#This Row],[Gross Revenue]]-Table19[[#This Row],[Budget]]</f>
        <v>-4557180</v>
      </c>
      <c r="U241" s="1">
        <f>(Table19[[#This Row],[Gross Revenue]]/Table19[[#This Row],[Budget]])-1</f>
        <v>-0.56964749999999997</v>
      </c>
      <c r="V241" t="str">
        <f t="shared" si="6"/>
        <v>90-110 minutes</v>
      </c>
      <c r="W241">
        <f>Table19[[#This Row],[Profit]]/Table19[[#This Row],[Budget]]*100</f>
        <v>-56.964749999999995</v>
      </c>
      <c r="Z241" t="str">
        <f t="shared" si="7"/>
        <v>Low</v>
      </c>
    </row>
    <row r="242" spans="1:26" x14ac:dyDescent="0.2">
      <c r="A242" t="s">
        <v>5622</v>
      </c>
      <c r="B242" t="s">
        <v>2061</v>
      </c>
      <c r="C242" t="s">
        <v>330</v>
      </c>
      <c r="D242">
        <v>898</v>
      </c>
      <c r="E242">
        <v>2452</v>
      </c>
      <c r="F242">
        <v>776</v>
      </c>
      <c r="G242">
        <v>15000</v>
      </c>
      <c r="H242">
        <v>6.9</v>
      </c>
      <c r="I242">
        <v>288</v>
      </c>
      <c r="J242">
        <v>130</v>
      </c>
      <c r="K242">
        <v>4463292</v>
      </c>
      <c r="L242">
        <v>30000000</v>
      </c>
      <c r="M242" s="2">
        <f>VLOOKUP(A242,Sheet2!$A$1:G3966,2,0)</f>
        <v>40594</v>
      </c>
      <c r="N242" t="str">
        <f>VLOOKUP(A242,Sheet2!$A$1:G3966,3,0)</f>
        <v>Color</v>
      </c>
      <c r="O242" t="str">
        <f>VLOOKUP(A242,Sheet2!$A$1:G3966,4,0)</f>
        <v>Drama</v>
      </c>
      <c r="P242" t="str">
        <f>VLOOKUP(A242,Sheet2!$A$1:G3966,5,0)</f>
        <v>English</v>
      </c>
      <c r="Q242" t="str">
        <f>VLOOKUP(A242,Sheet2!$A$1:G3966,6,0)</f>
        <v>UK</v>
      </c>
      <c r="R242" t="str">
        <f>VLOOKUP(A242,Sheet2!$A$1:G3966,7,0)</f>
        <v>PG-13</v>
      </c>
      <c r="S242" t="str">
        <f>IF(Table19[[#This Row],[Language]]="English","English","Other language")</f>
        <v>English</v>
      </c>
      <c r="T242">
        <f>Table19[[#This Row],[Gross Revenue]]-Table19[[#This Row],[Budget]]</f>
        <v>-25536708</v>
      </c>
      <c r="U242" s="1">
        <f>(Table19[[#This Row],[Gross Revenue]]/Table19[[#This Row],[Budget]])-1</f>
        <v>-0.85122359999999997</v>
      </c>
      <c r="V242" t="str">
        <f t="shared" si="6"/>
        <v>111-130 minutes</v>
      </c>
      <c r="W242">
        <f>Table19[[#This Row],[Profit]]/Table19[[#This Row],[Budget]]*100</f>
        <v>-85.12236</v>
      </c>
      <c r="X242">
        <v>-434215.5</v>
      </c>
      <c r="Y242">
        <v>-0.10115100772200772</v>
      </c>
      <c r="Z242" t="str">
        <f t="shared" si="7"/>
        <v>Medium</v>
      </c>
    </row>
    <row r="243" spans="1:26" x14ac:dyDescent="0.2">
      <c r="A243" t="s">
        <v>5874</v>
      </c>
      <c r="B243" t="s">
        <v>2583</v>
      </c>
      <c r="C243" t="s">
        <v>2584</v>
      </c>
      <c r="D243">
        <v>574</v>
      </c>
      <c r="E243">
        <v>1303</v>
      </c>
      <c r="F243">
        <v>135</v>
      </c>
      <c r="G243">
        <v>21000</v>
      </c>
      <c r="H243">
        <v>7</v>
      </c>
      <c r="I243">
        <v>242</v>
      </c>
      <c r="J243">
        <v>92</v>
      </c>
      <c r="K243">
        <v>1316074</v>
      </c>
      <c r="L243">
        <v>100000</v>
      </c>
      <c r="M243" s="2">
        <f>VLOOKUP(A243,Sheet2!$A$1:G3967,2,0)</f>
        <v>40776</v>
      </c>
      <c r="N243" t="str">
        <f>VLOOKUP(A243,Sheet2!$A$1:G3967,3,0)</f>
        <v>Color</v>
      </c>
      <c r="O243" t="str">
        <f>VLOOKUP(A243,Sheet2!$A$1:G3967,4,0)</f>
        <v>Drama</v>
      </c>
      <c r="P243" t="str">
        <f>VLOOKUP(A243,Sheet2!$A$1:G3967,5,0)</f>
        <v>English</v>
      </c>
      <c r="Q243" t="str">
        <f>VLOOKUP(A243,Sheet2!$A$1:G3967,6,0)</f>
        <v>USA</v>
      </c>
      <c r="R243" t="str">
        <f>VLOOKUP(A243,Sheet2!$A$1:G3967,7,0)</f>
        <v>PG-13</v>
      </c>
      <c r="S243" t="str">
        <f>IF(Table19[[#This Row],[Language]]="English","English","Other language")</f>
        <v>English</v>
      </c>
      <c r="T243">
        <f>Table19[[#This Row],[Gross Revenue]]-Table19[[#This Row],[Budget]]</f>
        <v>1216074</v>
      </c>
      <c r="U243" s="1">
        <f>(Table19[[#This Row],[Gross Revenue]]/Table19[[#This Row],[Budget]])-1</f>
        <v>12.160740000000001</v>
      </c>
      <c r="V243" t="str">
        <f t="shared" si="6"/>
        <v>90-110 minutes</v>
      </c>
      <c r="W243">
        <f>Table19[[#This Row],[Profit]]/Table19[[#This Row],[Budget]]*100</f>
        <v>1216.0740000000001</v>
      </c>
      <c r="X243">
        <v>-434215.5</v>
      </c>
      <c r="Y243">
        <v>-0.10115100772200772</v>
      </c>
      <c r="Z243" t="str">
        <f t="shared" si="7"/>
        <v>Low</v>
      </c>
    </row>
    <row r="244" spans="1:26" x14ac:dyDescent="0.2">
      <c r="A244" t="s">
        <v>6191</v>
      </c>
      <c r="B244" t="s">
        <v>133</v>
      </c>
      <c r="C244" t="s">
        <v>2352</v>
      </c>
      <c r="D244">
        <v>1000</v>
      </c>
      <c r="E244">
        <v>2265</v>
      </c>
      <c r="F244">
        <v>608</v>
      </c>
      <c r="G244">
        <v>0</v>
      </c>
      <c r="H244">
        <v>7.3</v>
      </c>
      <c r="I244">
        <v>248</v>
      </c>
      <c r="J244">
        <v>129</v>
      </c>
      <c r="K244">
        <v>3205244</v>
      </c>
      <c r="L244">
        <v>10000000</v>
      </c>
      <c r="M244" s="2">
        <f>VLOOKUP(A244,Sheet2!$A$1:G3968,2,0)</f>
        <v>40446</v>
      </c>
      <c r="N244" t="str">
        <f>VLOOKUP(A244,Sheet2!$A$1:G3968,3,0)</f>
        <v>Color</v>
      </c>
      <c r="O244" t="str">
        <f>VLOOKUP(A244,Sheet2!$A$1:G3968,4,0)</f>
        <v>Comedy</v>
      </c>
      <c r="P244" t="str">
        <f>VLOOKUP(A244,Sheet2!$A$1:G3968,5,0)</f>
        <v>English</v>
      </c>
      <c r="Q244" t="str">
        <f>VLOOKUP(A244,Sheet2!$A$1:G3968,6,0)</f>
        <v>UK</v>
      </c>
      <c r="R244" t="str">
        <f>VLOOKUP(A244,Sheet2!$A$1:G3968,7,0)</f>
        <v>PG-13</v>
      </c>
      <c r="S244" t="str">
        <f>IF(Table19[[#This Row],[Language]]="English","English","Other language")</f>
        <v>English</v>
      </c>
      <c r="T244">
        <f>Table19[[#This Row],[Gross Revenue]]-Table19[[#This Row],[Budget]]</f>
        <v>-6794756</v>
      </c>
      <c r="U244" s="1">
        <f>(Table19[[#This Row],[Gross Revenue]]/Table19[[#This Row],[Budget]])-1</f>
        <v>-0.67947559999999996</v>
      </c>
      <c r="V244" t="str">
        <f t="shared" si="6"/>
        <v>111-130 minutes</v>
      </c>
      <c r="W244">
        <f>Table19[[#This Row],[Profit]]/Table19[[#This Row],[Budget]]*100</f>
        <v>-67.947559999999996</v>
      </c>
      <c r="X244">
        <v>1637763</v>
      </c>
      <c r="Y244">
        <v>0.19178668286445014</v>
      </c>
      <c r="Z244" t="str">
        <f t="shared" si="7"/>
        <v>Low</v>
      </c>
    </row>
    <row r="245" spans="1:26" x14ac:dyDescent="0.2">
      <c r="A245" t="s">
        <v>5749</v>
      </c>
      <c r="B245" t="s">
        <v>2505</v>
      </c>
      <c r="C245" t="s">
        <v>2506</v>
      </c>
      <c r="D245">
        <v>0</v>
      </c>
      <c r="E245">
        <v>0</v>
      </c>
      <c r="F245">
        <v>0</v>
      </c>
      <c r="G245">
        <v>215</v>
      </c>
      <c r="H245">
        <v>7</v>
      </c>
      <c r="I245">
        <v>5</v>
      </c>
      <c r="J245">
        <v>72</v>
      </c>
      <c r="K245">
        <v>4914</v>
      </c>
      <c r="L245">
        <v>150000</v>
      </c>
      <c r="M245" s="2">
        <f>VLOOKUP(A245,Sheet2!$A$1:G3969,2,0)</f>
        <v>42057</v>
      </c>
      <c r="N245" t="str">
        <f>VLOOKUP(A245,Sheet2!$A$1:G3969,3,0)</f>
        <v>Color</v>
      </c>
      <c r="O245" t="str">
        <f>VLOOKUP(A245,Sheet2!$A$1:G3969,4,0)</f>
        <v>Adventure</v>
      </c>
      <c r="P245" t="str">
        <f>VLOOKUP(A245,Sheet2!$A$1:G3969,5,0)</f>
        <v>English</v>
      </c>
      <c r="Q245" t="str">
        <f>VLOOKUP(A245,Sheet2!$A$1:G3969,6,0)</f>
        <v>USA</v>
      </c>
      <c r="R245">
        <f>VLOOKUP(A245,Sheet2!$A$1:G3969,7,0)</f>
        <v>0</v>
      </c>
      <c r="S245" t="str">
        <f>IF(Table19[[#This Row],[Language]]="English","English","Other language")</f>
        <v>English</v>
      </c>
      <c r="T245">
        <f>Table19[[#This Row],[Gross Revenue]]-Table19[[#This Row],[Budget]]</f>
        <v>-145086</v>
      </c>
      <c r="U245" s="1">
        <f>(Table19[[#This Row],[Gross Revenue]]/Table19[[#This Row],[Budget]])-1</f>
        <v>-0.96723999999999999</v>
      </c>
      <c r="V245" t="str">
        <f t="shared" si="6"/>
        <v>&lt;90 minutes</v>
      </c>
      <c r="W245">
        <f>Table19[[#This Row],[Profit]]/Table19[[#This Row],[Budget]]*100</f>
        <v>-96.724000000000004</v>
      </c>
      <c r="X245">
        <v>3892693.5</v>
      </c>
      <c r="Y245">
        <v>0.11726928571428571</v>
      </c>
      <c r="Z245" t="str">
        <f t="shared" si="7"/>
        <v>Low</v>
      </c>
    </row>
    <row r="246" spans="1:26" x14ac:dyDescent="0.2">
      <c r="A246" t="s">
        <v>6509</v>
      </c>
      <c r="B246" t="s">
        <v>2972</v>
      </c>
      <c r="C246" t="s">
        <v>2973</v>
      </c>
      <c r="D246">
        <v>53</v>
      </c>
      <c r="E246">
        <v>86</v>
      </c>
      <c r="F246">
        <v>9</v>
      </c>
      <c r="G246">
        <v>0</v>
      </c>
      <c r="H246">
        <v>7.6</v>
      </c>
      <c r="I246">
        <v>31</v>
      </c>
      <c r="J246">
        <v>91</v>
      </c>
      <c r="K246">
        <v>287761</v>
      </c>
      <c r="L246">
        <v>1000000</v>
      </c>
      <c r="M246" s="2">
        <f>VLOOKUP(A246,Sheet2!$A$1:G3970,2,0)</f>
        <v>41385</v>
      </c>
      <c r="N246" t="str">
        <f>VLOOKUP(A246,Sheet2!$A$1:G3970,3,0)</f>
        <v>Color</v>
      </c>
      <c r="O246" t="str">
        <f>VLOOKUP(A246,Sheet2!$A$1:G3970,4,0)</f>
        <v>Adventure</v>
      </c>
      <c r="P246" t="str">
        <f>VLOOKUP(A246,Sheet2!$A$1:G3970,5,0)</f>
        <v>English</v>
      </c>
      <c r="Q246" t="str">
        <f>VLOOKUP(A246,Sheet2!$A$1:G3970,6,0)</f>
        <v>New Zealand</v>
      </c>
      <c r="R246" t="str">
        <f>VLOOKUP(A246,Sheet2!$A$1:G3970,7,0)</f>
        <v>PG</v>
      </c>
      <c r="S246" t="str">
        <f>IF(Table19[[#This Row],[Language]]="English","English","Other language")</f>
        <v>English</v>
      </c>
      <c r="T246">
        <f>Table19[[#This Row],[Gross Revenue]]-Table19[[#This Row],[Budget]]</f>
        <v>-712239</v>
      </c>
      <c r="U246" s="1">
        <f>(Table19[[#This Row],[Gross Revenue]]/Table19[[#This Row],[Budget]])-1</f>
        <v>-0.71223900000000007</v>
      </c>
      <c r="V246" t="str">
        <f t="shared" si="6"/>
        <v>90-110 minutes</v>
      </c>
      <c r="W246">
        <f>Table19[[#This Row],[Profit]]/Table19[[#This Row],[Budget]]*100</f>
        <v>-71.2239</v>
      </c>
      <c r="X246">
        <v>3892693.5</v>
      </c>
      <c r="Y246">
        <v>0.11726928571428571</v>
      </c>
      <c r="Z246" t="str">
        <f t="shared" si="7"/>
        <v>Low</v>
      </c>
    </row>
    <row r="247" spans="1:26" x14ac:dyDescent="0.2">
      <c r="A247" t="s">
        <v>4440</v>
      </c>
      <c r="B247" t="s">
        <v>1551</v>
      </c>
      <c r="C247" t="s">
        <v>1359</v>
      </c>
      <c r="D247">
        <v>779</v>
      </c>
      <c r="E247">
        <v>1297</v>
      </c>
      <c r="F247">
        <v>29</v>
      </c>
      <c r="G247">
        <v>0</v>
      </c>
      <c r="H247">
        <v>6.1</v>
      </c>
      <c r="I247">
        <v>123</v>
      </c>
      <c r="J247">
        <v>109</v>
      </c>
      <c r="K247">
        <v>10965209</v>
      </c>
      <c r="L247">
        <v>30000000</v>
      </c>
      <c r="M247" s="2">
        <f>VLOOKUP(A247,Sheet2!$A$1:G3971,2,0)</f>
        <v>36914</v>
      </c>
      <c r="N247" t="str">
        <f>VLOOKUP(A247,Sheet2!$A$1:G3971,3,0)</f>
        <v>Color</v>
      </c>
      <c r="O247" t="str">
        <f>VLOOKUP(A247,Sheet2!$A$1:G3971,4,0)</f>
        <v>Action</v>
      </c>
      <c r="P247" t="str">
        <f>VLOOKUP(A247,Sheet2!$A$1:G3971,5,0)</f>
        <v>English</v>
      </c>
      <c r="Q247" t="str">
        <f>VLOOKUP(A247,Sheet2!$A$1:G3971,6,0)</f>
        <v>USA</v>
      </c>
      <c r="R247" t="str">
        <f>VLOOKUP(A247,Sheet2!$A$1:G3971,7,0)</f>
        <v>PG-13</v>
      </c>
      <c r="S247" t="str">
        <f>IF(Table19[[#This Row],[Language]]="English","English","Other language")</f>
        <v>English</v>
      </c>
      <c r="T247">
        <f>Table19[[#This Row],[Gross Revenue]]-Table19[[#This Row],[Budget]]</f>
        <v>-19034791</v>
      </c>
      <c r="U247" s="1">
        <f>(Table19[[#This Row],[Gross Revenue]]/Table19[[#This Row],[Budget]])-1</f>
        <v>-0.6344930333333334</v>
      </c>
      <c r="V247" t="str">
        <f t="shared" si="6"/>
        <v>90-110 minutes</v>
      </c>
      <c r="W247">
        <f>Table19[[#This Row],[Profit]]/Table19[[#This Row],[Budget]]*100</f>
        <v>-63.449303333333326</v>
      </c>
      <c r="X247">
        <v>-1289919.5</v>
      </c>
      <c r="Y247">
        <v>-4.8151417500000002E-2</v>
      </c>
      <c r="Z247" t="str">
        <f t="shared" si="7"/>
        <v>Medium</v>
      </c>
    </row>
    <row r="248" spans="1:26" x14ac:dyDescent="0.2">
      <c r="A248" t="s">
        <v>6348</v>
      </c>
      <c r="B248" t="s">
        <v>845</v>
      </c>
      <c r="C248" t="s">
        <v>1294</v>
      </c>
      <c r="D248">
        <v>2000</v>
      </c>
      <c r="E248">
        <v>5730</v>
      </c>
      <c r="F248">
        <v>235</v>
      </c>
      <c r="G248">
        <v>61000</v>
      </c>
      <c r="H248">
        <v>7.4</v>
      </c>
      <c r="I248">
        <v>517</v>
      </c>
      <c r="J248">
        <v>117</v>
      </c>
      <c r="K248">
        <v>180191634</v>
      </c>
      <c r="L248">
        <v>130000000</v>
      </c>
      <c r="M248" s="2">
        <f>VLOOKUP(A248,Sheet2!$A$1:G3972,2,0)</f>
        <v>42040</v>
      </c>
      <c r="N248" t="str">
        <f>VLOOKUP(A248,Sheet2!$A$1:G3972,3,0)</f>
        <v>Color</v>
      </c>
      <c r="O248" t="str">
        <f>VLOOKUP(A248,Sheet2!$A$1:G3972,4,0)</f>
        <v>Action</v>
      </c>
      <c r="P248" t="str">
        <f>VLOOKUP(A248,Sheet2!$A$1:G3972,5,0)</f>
        <v>English</v>
      </c>
      <c r="Q248" t="str">
        <f>VLOOKUP(A248,Sheet2!$A$1:G3972,6,0)</f>
        <v>USA</v>
      </c>
      <c r="R248" t="str">
        <f>VLOOKUP(A248,Sheet2!$A$1:G3972,7,0)</f>
        <v>PG-13</v>
      </c>
      <c r="S248" t="str">
        <f>IF(Table19[[#This Row],[Language]]="English","English","Other language")</f>
        <v>English</v>
      </c>
      <c r="T248">
        <f>Table19[[#This Row],[Gross Revenue]]-Table19[[#This Row],[Budget]]</f>
        <v>50191634</v>
      </c>
      <c r="U248" s="1">
        <f>(Table19[[#This Row],[Gross Revenue]]/Table19[[#This Row],[Budget]])-1</f>
        <v>0.38608949230769229</v>
      </c>
      <c r="V248" t="str">
        <f t="shared" si="6"/>
        <v>111-130 minutes</v>
      </c>
      <c r="W248">
        <f>Table19[[#This Row],[Profit]]/Table19[[#This Row],[Budget]]*100</f>
        <v>38.608949230769227</v>
      </c>
      <c r="X248">
        <v>-1289919.5</v>
      </c>
      <c r="Y248">
        <v>-4.8151417500000002E-2</v>
      </c>
      <c r="Z248" t="str">
        <f t="shared" si="7"/>
        <v>High</v>
      </c>
    </row>
    <row r="249" spans="1:26" x14ac:dyDescent="0.2">
      <c r="A249" t="s">
        <v>6245</v>
      </c>
      <c r="B249" t="s">
        <v>968</v>
      </c>
      <c r="C249" t="s">
        <v>968</v>
      </c>
      <c r="D249">
        <v>18000</v>
      </c>
      <c r="E249">
        <v>20456</v>
      </c>
      <c r="F249">
        <v>18000</v>
      </c>
      <c r="G249">
        <v>0</v>
      </c>
      <c r="H249">
        <v>7.3</v>
      </c>
      <c r="I249">
        <v>121</v>
      </c>
      <c r="J249">
        <v>117</v>
      </c>
      <c r="K249">
        <v>21078145</v>
      </c>
      <c r="L249">
        <v>12500000</v>
      </c>
      <c r="M249" s="2">
        <f>VLOOKUP(A249,Sheet2!$A$1:G3973,2,0)</f>
        <v>37526</v>
      </c>
      <c r="N249" t="str">
        <f>VLOOKUP(A249,Sheet2!$A$1:G3973,3,0)</f>
        <v>Color</v>
      </c>
      <c r="O249" t="str">
        <f>VLOOKUP(A249,Sheet2!$A$1:G3973,4,0)</f>
        <v>Biography</v>
      </c>
      <c r="P249" t="str">
        <f>VLOOKUP(A249,Sheet2!$A$1:G3973,5,0)</f>
        <v>English</v>
      </c>
      <c r="Q249" t="str">
        <f>VLOOKUP(A249,Sheet2!$A$1:G3973,6,0)</f>
        <v>USA</v>
      </c>
      <c r="R249" t="str">
        <f>VLOOKUP(A249,Sheet2!$A$1:G3973,7,0)</f>
        <v>PG-13</v>
      </c>
      <c r="S249" t="str">
        <f>IF(Table19[[#This Row],[Language]]="English","English","Other language")</f>
        <v>English</v>
      </c>
      <c r="T249">
        <f>Table19[[#This Row],[Gross Revenue]]-Table19[[#This Row],[Budget]]</f>
        <v>8578145</v>
      </c>
      <c r="U249" s="1">
        <f>(Table19[[#This Row],[Gross Revenue]]/Table19[[#This Row],[Budget]])-1</f>
        <v>0.68625160000000007</v>
      </c>
      <c r="V249" t="str">
        <f t="shared" si="6"/>
        <v>111-130 minutes</v>
      </c>
      <c r="W249">
        <f>Table19[[#This Row],[Profit]]/Table19[[#This Row],[Budget]]*100</f>
        <v>68.625159999999994</v>
      </c>
      <c r="X249">
        <v>-1289919.5</v>
      </c>
      <c r="Y249">
        <v>-4.8151417500000002E-2</v>
      </c>
      <c r="Z249" t="str">
        <f t="shared" si="7"/>
        <v>Low</v>
      </c>
    </row>
    <row r="250" spans="1:26" x14ac:dyDescent="0.2">
      <c r="A250" t="s">
        <v>5206</v>
      </c>
      <c r="B250" t="s">
        <v>226</v>
      </c>
      <c r="C250" t="s">
        <v>2162</v>
      </c>
      <c r="D250">
        <v>13000</v>
      </c>
      <c r="E250">
        <v>25788</v>
      </c>
      <c r="F250">
        <v>35</v>
      </c>
      <c r="G250">
        <v>0</v>
      </c>
      <c r="H250">
        <v>6.6</v>
      </c>
      <c r="I250">
        <v>131</v>
      </c>
      <c r="J250">
        <v>83</v>
      </c>
      <c r="K250">
        <v>90646554</v>
      </c>
      <c r="L250">
        <v>105000000</v>
      </c>
      <c r="M250" s="2">
        <f>VLOOKUP(A250,Sheet2!$A$1:G3974,2,0)</f>
        <v>36046</v>
      </c>
      <c r="N250" t="str">
        <f>VLOOKUP(A250,Sheet2!$A$1:G3974,3,0)</f>
        <v>Color</v>
      </c>
      <c r="O250" t="str">
        <f>VLOOKUP(A250,Sheet2!$A$1:G3974,4,0)</f>
        <v>Adventure</v>
      </c>
      <c r="P250" t="str">
        <f>VLOOKUP(A250,Sheet2!$A$1:G3974,5,0)</f>
        <v>English</v>
      </c>
      <c r="Q250" t="str">
        <f>VLOOKUP(A250,Sheet2!$A$1:G3974,6,0)</f>
        <v>USA</v>
      </c>
      <c r="R250" t="str">
        <f>VLOOKUP(A250,Sheet2!$A$1:G3974,7,0)</f>
        <v>PG</v>
      </c>
      <c r="S250" t="str">
        <f>IF(Table19[[#This Row],[Language]]="English","English","Other language")</f>
        <v>English</v>
      </c>
      <c r="T250">
        <f>Table19[[#This Row],[Gross Revenue]]-Table19[[#This Row],[Budget]]</f>
        <v>-14353446</v>
      </c>
      <c r="U250" s="1">
        <f>(Table19[[#This Row],[Gross Revenue]]/Table19[[#This Row],[Budget]])-1</f>
        <v>-0.1366994857142857</v>
      </c>
      <c r="V250" t="str">
        <f t="shared" si="6"/>
        <v>&lt;90 minutes</v>
      </c>
      <c r="W250">
        <f>Table19[[#This Row],[Profit]]/Table19[[#This Row],[Budget]]*100</f>
        <v>-13.669948571428572</v>
      </c>
      <c r="X250">
        <v>3892693.5</v>
      </c>
      <c r="Y250">
        <v>0.11726928571428571</v>
      </c>
      <c r="Z250" t="str">
        <f t="shared" si="7"/>
        <v>High</v>
      </c>
    </row>
    <row r="251" spans="1:26" x14ac:dyDescent="0.2">
      <c r="A251" t="s">
        <v>5547</v>
      </c>
      <c r="B251" t="s">
        <v>101</v>
      </c>
      <c r="C251" t="s">
        <v>946</v>
      </c>
      <c r="D251">
        <v>14000</v>
      </c>
      <c r="E251">
        <v>20761</v>
      </c>
      <c r="F251">
        <v>0</v>
      </c>
      <c r="G251">
        <v>0</v>
      </c>
      <c r="H251">
        <v>6.8</v>
      </c>
      <c r="I251">
        <v>171</v>
      </c>
      <c r="J251">
        <v>156</v>
      </c>
      <c r="K251">
        <v>75530832</v>
      </c>
      <c r="L251">
        <v>55000000</v>
      </c>
      <c r="M251" s="2">
        <f>VLOOKUP(A251,Sheet2!$A$1:G3975,2,0)</f>
        <v>36333</v>
      </c>
      <c r="N251" t="str">
        <f>VLOOKUP(A251,Sheet2!$A$1:G3975,3,0)</f>
        <v>Color</v>
      </c>
      <c r="O251" t="str">
        <f>VLOOKUP(A251,Sheet2!$A$1:G3975,4,0)</f>
        <v>Drama</v>
      </c>
      <c r="P251" t="str">
        <f>VLOOKUP(A251,Sheet2!$A$1:G3975,5,0)</f>
        <v>English</v>
      </c>
      <c r="Q251" t="str">
        <f>VLOOKUP(A251,Sheet2!$A$1:G3975,6,0)</f>
        <v>USA</v>
      </c>
      <c r="R251" t="str">
        <f>VLOOKUP(A251,Sheet2!$A$1:G3975,7,0)</f>
        <v>R</v>
      </c>
      <c r="S251" t="str">
        <f>IF(Table19[[#This Row],[Language]]="English","English","Other language")</f>
        <v>English</v>
      </c>
      <c r="T251">
        <f>Table19[[#This Row],[Gross Revenue]]-Table19[[#This Row],[Budget]]</f>
        <v>20530832</v>
      </c>
      <c r="U251" s="1">
        <f>(Table19[[#This Row],[Gross Revenue]]/Table19[[#This Row],[Budget]])-1</f>
        <v>0.37328785454545454</v>
      </c>
      <c r="V251" t="str">
        <f t="shared" si="6"/>
        <v>&gt;150 minutes</v>
      </c>
      <c r="W251">
        <f>Table19[[#This Row],[Profit]]/Table19[[#This Row],[Budget]]*100</f>
        <v>37.328785454545454</v>
      </c>
      <c r="X251">
        <v>-434215.5</v>
      </c>
      <c r="Y251">
        <v>-0.10115100772200772</v>
      </c>
      <c r="Z251" t="str">
        <f t="shared" si="7"/>
        <v>High</v>
      </c>
    </row>
    <row r="252" spans="1:26" x14ac:dyDescent="0.2">
      <c r="A252" t="s">
        <v>4850</v>
      </c>
      <c r="B252" t="s">
        <v>1781</v>
      </c>
      <c r="C252" t="s">
        <v>1781</v>
      </c>
      <c r="D252">
        <v>11000</v>
      </c>
      <c r="E252">
        <v>14843</v>
      </c>
      <c r="F252">
        <v>11000</v>
      </c>
      <c r="G252">
        <v>827</v>
      </c>
      <c r="H252">
        <v>6.4</v>
      </c>
      <c r="I252">
        <v>128</v>
      </c>
      <c r="J252">
        <v>108</v>
      </c>
      <c r="K252">
        <v>3203044</v>
      </c>
      <c r="L252">
        <v>18000000</v>
      </c>
      <c r="M252" s="2">
        <f>VLOOKUP(A252,Sheet2!$A$1:G3976,2,0)</f>
        <v>37872</v>
      </c>
      <c r="N252" t="str">
        <f>VLOOKUP(A252,Sheet2!$A$1:G3976,3,0)</f>
        <v>Color</v>
      </c>
      <c r="O252" t="str">
        <f>VLOOKUP(A252,Sheet2!$A$1:G3976,4,0)</f>
        <v>Comedy</v>
      </c>
      <c r="P252" t="str">
        <f>VLOOKUP(A252,Sheet2!$A$1:G3976,5,0)</f>
        <v>English</v>
      </c>
      <c r="Q252" t="str">
        <f>VLOOKUP(A252,Sheet2!$A$1:G3976,6,0)</f>
        <v>USA</v>
      </c>
      <c r="R252" t="str">
        <f>VLOOKUP(A252,Sheet2!$A$1:G3976,7,0)</f>
        <v>R</v>
      </c>
      <c r="S252" t="str">
        <f>IF(Table19[[#This Row],[Language]]="English","English","Other language")</f>
        <v>English</v>
      </c>
      <c r="T252">
        <f>Table19[[#This Row],[Gross Revenue]]-Table19[[#This Row],[Budget]]</f>
        <v>-14796956</v>
      </c>
      <c r="U252" s="1">
        <f>(Table19[[#This Row],[Gross Revenue]]/Table19[[#This Row],[Budget]])-1</f>
        <v>-0.82205311111111112</v>
      </c>
      <c r="V252" t="str">
        <f t="shared" si="6"/>
        <v>90-110 minutes</v>
      </c>
      <c r="W252">
        <f>Table19[[#This Row],[Profit]]/Table19[[#This Row],[Budget]]*100</f>
        <v>-82.205311111111115</v>
      </c>
      <c r="X252">
        <v>1637763</v>
      </c>
      <c r="Y252">
        <v>0.19178668286445014</v>
      </c>
      <c r="Z252" t="str">
        <f t="shared" si="7"/>
        <v>Medium</v>
      </c>
    </row>
    <row r="253" spans="1:26" x14ac:dyDescent="0.2">
      <c r="A253" t="s">
        <v>4474</v>
      </c>
      <c r="B253" t="s">
        <v>1041</v>
      </c>
      <c r="C253" t="s">
        <v>670</v>
      </c>
      <c r="D253">
        <v>20000</v>
      </c>
      <c r="E253">
        <v>22040</v>
      </c>
      <c r="F253">
        <v>61</v>
      </c>
      <c r="G253">
        <v>638</v>
      </c>
      <c r="H253">
        <v>6.1</v>
      </c>
      <c r="I253">
        <v>36</v>
      </c>
      <c r="J253">
        <v>114</v>
      </c>
      <c r="K253">
        <v>18653615</v>
      </c>
      <c r="L253">
        <v>23000000</v>
      </c>
      <c r="M253" s="2">
        <f>VLOOKUP(A253,Sheet2!$A$1:G3977,2,0)</f>
        <v>36287</v>
      </c>
      <c r="N253" t="str">
        <f>VLOOKUP(A253,Sheet2!$A$1:G3977,3,0)</f>
        <v>Color</v>
      </c>
      <c r="O253" t="str">
        <f>VLOOKUP(A253,Sheet2!$A$1:G3977,4,0)</f>
        <v>Comedy</v>
      </c>
      <c r="P253" t="str">
        <f>VLOOKUP(A253,Sheet2!$A$1:G3977,5,0)</f>
        <v>English</v>
      </c>
      <c r="Q253" t="str">
        <f>VLOOKUP(A253,Sheet2!$A$1:G3977,6,0)</f>
        <v>USA</v>
      </c>
      <c r="R253" t="str">
        <f>VLOOKUP(A253,Sheet2!$A$1:G3977,7,0)</f>
        <v>PG-13</v>
      </c>
      <c r="S253" t="str">
        <f>IF(Table19[[#This Row],[Language]]="English","English","Other language")</f>
        <v>English</v>
      </c>
      <c r="T253">
        <f>Table19[[#This Row],[Gross Revenue]]-Table19[[#This Row],[Budget]]</f>
        <v>-4346385</v>
      </c>
      <c r="U253" s="1">
        <f>(Table19[[#This Row],[Gross Revenue]]/Table19[[#This Row],[Budget]])-1</f>
        <v>-0.18897326086956523</v>
      </c>
      <c r="V253" t="str">
        <f t="shared" si="6"/>
        <v>111-130 minutes</v>
      </c>
      <c r="W253">
        <f>Table19[[#This Row],[Profit]]/Table19[[#This Row],[Budget]]*100</f>
        <v>-18.897326086956522</v>
      </c>
      <c r="X253">
        <v>1637763</v>
      </c>
      <c r="Y253">
        <v>0.19178668286445014</v>
      </c>
      <c r="Z253" t="str">
        <f t="shared" si="7"/>
        <v>Medium</v>
      </c>
    </row>
    <row r="254" spans="1:26" x14ac:dyDescent="0.2">
      <c r="A254" t="s">
        <v>6996</v>
      </c>
      <c r="B254" t="s">
        <v>628</v>
      </c>
      <c r="C254" t="s">
        <v>642</v>
      </c>
      <c r="D254">
        <v>11000</v>
      </c>
      <c r="E254">
        <v>25313</v>
      </c>
      <c r="F254">
        <v>0</v>
      </c>
      <c r="G254">
        <v>19000</v>
      </c>
      <c r="H254">
        <v>8.5</v>
      </c>
      <c r="I254">
        <v>261</v>
      </c>
      <c r="J254">
        <v>289</v>
      </c>
      <c r="K254">
        <v>78800000</v>
      </c>
      <c r="L254">
        <v>31500000</v>
      </c>
      <c r="M254" s="2">
        <f>VLOOKUP(A254,Sheet2!$A$1:G3978,2,0)</f>
        <v>29106</v>
      </c>
      <c r="N254" t="str">
        <f>VLOOKUP(A254,Sheet2!$A$1:G3978,3,0)</f>
        <v>Color</v>
      </c>
      <c r="O254" t="str">
        <f>VLOOKUP(A254,Sheet2!$A$1:G3978,4,0)</f>
        <v>Drama</v>
      </c>
      <c r="P254" t="str">
        <f>VLOOKUP(A254,Sheet2!$A$1:G3978,5,0)</f>
        <v>English</v>
      </c>
      <c r="Q254" t="str">
        <f>VLOOKUP(A254,Sheet2!$A$1:G3978,6,0)</f>
        <v>USA</v>
      </c>
      <c r="R254" t="str">
        <f>VLOOKUP(A254,Sheet2!$A$1:G3978,7,0)</f>
        <v>R</v>
      </c>
      <c r="S254" t="str">
        <f>IF(Table19[[#This Row],[Language]]="English","English","Other language")</f>
        <v>English</v>
      </c>
      <c r="T254">
        <f>Table19[[#This Row],[Gross Revenue]]-Table19[[#This Row],[Budget]]</f>
        <v>47300000</v>
      </c>
      <c r="U254" s="1">
        <f>(Table19[[#This Row],[Gross Revenue]]/Table19[[#This Row],[Budget]])-1</f>
        <v>1.5015873015873016</v>
      </c>
      <c r="V254" t="str">
        <f t="shared" si="6"/>
        <v>&gt;150 minutes</v>
      </c>
      <c r="W254">
        <f>Table19[[#This Row],[Profit]]/Table19[[#This Row],[Budget]]*100</f>
        <v>150.15873015873015</v>
      </c>
      <c r="X254">
        <v>-434215.5</v>
      </c>
      <c r="Y254">
        <v>-0.10115100772200772</v>
      </c>
      <c r="Z254" t="str">
        <f t="shared" si="7"/>
        <v>Medium</v>
      </c>
    </row>
    <row r="255" spans="1:26" x14ac:dyDescent="0.2">
      <c r="A255" t="s">
        <v>6721</v>
      </c>
      <c r="B255" t="s">
        <v>3097</v>
      </c>
      <c r="C255" t="s">
        <v>2596</v>
      </c>
      <c r="D255">
        <v>708</v>
      </c>
      <c r="E255">
        <v>848</v>
      </c>
      <c r="F255">
        <v>0</v>
      </c>
      <c r="G255">
        <v>14000</v>
      </c>
      <c r="H255">
        <v>7.8</v>
      </c>
      <c r="I255">
        <v>283</v>
      </c>
      <c r="J255">
        <v>139</v>
      </c>
      <c r="K255">
        <v>50859889</v>
      </c>
      <c r="L255">
        <v>40000000</v>
      </c>
      <c r="M255" s="2">
        <f>VLOOKUP(A255,Sheet2!$A$1:G3979,2,0)</f>
        <v>38850</v>
      </c>
      <c r="N255" t="str">
        <f>VLOOKUP(A255,Sheet2!$A$1:G3979,3,0)</f>
        <v>Color</v>
      </c>
      <c r="O255" t="str">
        <f>VLOOKUP(A255,Sheet2!$A$1:G3979,4,0)</f>
        <v>Action</v>
      </c>
      <c r="P255" t="str">
        <f>VLOOKUP(A255,Sheet2!$A$1:G3979,5,0)</f>
        <v>Maya</v>
      </c>
      <c r="Q255" t="str">
        <f>VLOOKUP(A255,Sheet2!$A$1:G3979,6,0)</f>
        <v>USA</v>
      </c>
      <c r="R255" t="str">
        <f>VLOOKUP(A255,Sheet2!$A$1:G3979,7,0)</f>
        <v>R</v>
      </c>
      <c r="S255" t="str">
        <f>IF(Table19[[#This Row],[Language]]="English","English","Other language")</f>
        <v>Other language</v>
      </c>
      <c r="T255">
        <f>Table19[[#This Row],[Gross Revenue]]-Table19[[#This Row],[Budget]]</f>
        <v>10859889</v>
      </c>
      <c r="U255" s="1">
        <f>(Table19[[#This Row],[Gross Revenue]]/Table19[[#This Row],[Budget]])-1</f>
        <v>0.27149722500000006</v>
      </c>
      <c r="V255" t="str">
        <f t="shared" si="6"/>
        <v>131-150 minutes</v>
      </c>
      <c r="W255">
        <f>Table19[[#This Row],[Profit]]/Table19[[#This Row],[Budget]]*100</f>
        <v>27.149722499999999</v>
      </c>
      <c r="X255">
        <v>-1289919.5</v>
      </c>
      <c r="Y255">
        <v>-4.8151417500000002E-2</v>
      </c>
      <c r="Z255" t="str">
        <f t="shared" si="7"/>
        <v>High</v>
      </c>
    </row>
    <row r="256" spans="1:26" x14ac:dyDescent="0.2">
      <c r="A256" t="s">
        <v>6565</v>
      </c>
      <c r="B256" t="s">
        <v>606</v>
      </c>
      <c r="C256" t="s">
        <v>614</v>
      </c>
      <c r="D256">
        <v>15000</v>
      </c>
      <c r="E256">
        <v>17171</v>
      </c>
      <c r="F256">
        <v>2000</v>
      </c>
      <c r="G256">
        <v>5000</v>
      </c>
      <c r="H256">
        <v>7.6</v>
      </c>
      <c r="I256">
        <v>159</v>
      </c>
      <c r="J256">
        <v>140</v>
      </c>
      <c r="K256">
        <v>172071312</v>
      </c>
      <c r="L256">
        <v>62000000</v>
      </c>
      <c r="M256" s="2">
        <f>VLOOKUP(A256,Sheet2!$A$1:G3980,2,0)</f>
        <v>34940</v>
      </c>
      <c r="N256" t="str">
        <f>VLOOKUP(A256,Sheet2!$A$1:G3980,3,0)</f>
        <v>Color</v>
      </c>
      <c r="O256" t="str">
        <f>VLOOKUP(A256,Sheet2!$A$1:G3980,4,0)</f>
        <v>Adventure</v>
      </c>
      <c r="P256" t="str">
        <f>VLOOKUP(A256,Sheet2!$A$1:G3980,5,0)</f>
        <v>English</v>
      </c>
      <c r="Q256" t="str">
        <f>VLOOKUP(A256,Sheet2!$A$1:G3980,6,0)</f>
        <v>USA</v>
      </c>
      <c r="R256" t="str">
        <f>VLOOKUP(A256,Sheet2!$A$1:G3980,7,0)</f>
        <v>PG</v>
      </c>
      <c r="S256" t="str">
        <f>IF(Table19[[#This Row],[Language]]="English","English","Other language")</f>
        <v>English</v>
      </c>
      <c r="T256">
        <f>Table19[[#This Row],[Gross Revenue]]-Table19[[#This Row],[Budget]]</f>
        <v>110071312</v>
      </c>
      <c r="U256" s="1">
        <f>(Table19[[#This Row],[Gross Revenue]]/Table19[[#This Row],[Budget]])-1</f>
        <v>1.7753437419354841</v>
      </c>
      <c r="V256" t="str">
        <f t="shared" si="6"/>
        <v>131-150 minutes</v>
      </c>
      <c r="W256">
        <f>Table19[[#This Row],[Profit]]/Table19[[#This Row],[Budget]]*100</f>
        <v>177.53437419354839</v>
      </c>
      <c r="X256">
        <v>3892693.5</v>
      </c>
      <c r="Y256">
        <v>0.11726928571428571</v>
      </c>
      <c r="Z256" t="str">
        <f t="shared" si="7"/>
        <v>High</v>
      </c>
    </row>
    <row r="257" spans="1:26" x14ac:dyDescent="0.2">
      <c r="A257" t="s">
        <v>3699</v>
      </c>
      <c r="B257" t="s">
        <v>745</v>
      </c>
      <c r="C257" t="s">
        <v>746</v>
      </c>
      <c r="D257">
        <v>520</v>
      </c>
      <c r="E257">
        <v>1520</v>
      </c>
      <c r="F257">
        <v>17</v>
      </c>
      <c r="G257">
        <v>0</v>
      </c>
      <c r="H257">
        <v>5.2</v>
      </c>
      <c r="I257">
        <v>228</v>
      </c>
      <c r="J257">
        <v>86</v>
      </c>
      <c r="K257">
        <v>17683670</v>
      </c>
      <c r="L257">
        <v>5000000</v>
      </c>
      <c r="M257" s="2">
        <f>VLOOKUP(A257,Sheet2!$A$1:G3981,2,0)</f>
        <v>40773</v>
      </c>
      <c r="N257" t="str">
        <f>VLOOKUP(A257,Sheet2!$A$1:G3981,3,0)</f>
        <v>Color</v>
      </c>
      <c r="O257" t="str">
        <f>VLOOKUP(A257,Sheet2!$A$1:G3981,4,0)</f>
        <v>Horror</v>
      </c>
      <c r="P257" t="str">
        <f>VLOOKUP(A257,Sheet2!$A$1:G3981,5,0)</f>
        <v>English</v>
      </c>
      <c r="Q257" t="str">
        <f>VLOOKUP(A257,Sheet2!$A$1:G3981,6,0)</f>
        <v>USA</v>
      </c>
      <c r="R257" t="str">
        <f>VLOOKUP(A257,Sheet2!$A$1:G3981,7,0)</f>
        <v>PG-13</v>
      </c>
      <c r="S257" t="str">
        <f>IF(Table19[[#This Row],[Language]]="English","English","Other language")</f>
        <v>English</v>
      </c>
      <c r="T257">
        <f>Table19[[#This Row],[Gross Revenue]]-Table19[[#This Row],[Budget]]</f>
        <v>12683670</v>
      </c>
      <c r="U257" s="1">
        <f>(Table19[[#This Row],[Gross Revenue]]/Table19[[#This Row],[Budget]])-1</f>
        <v>2.536734</v>
      </c>
      <c r="V257" t="str">
        <f t="shared" si="6"/>
        <v>&lt;90 minutes</v>
      </c>
      <c r="W257">
        <f>Table19[[#This Row],[Profit]]/Table19[[#This Row],[Budget]]*100</f>
        <v>253.67340000000002</v>
      </c>
      <c r="X257">
        <v>16235088</v>
      </c>
      <c r="Y257">
        <v>1.1909079499999999</v>
      </c>
      <c r="Z257" t="str">
        <f t="shared" si="7"/>
        <v>Low</v>
      </c>
    </row>
    <row r="258" spans="1:26" x14ac:dyDescent="0.2">
      <c r="A258" t="s">
        <v>4668</v>
      </c>
      <c r="B258" t="s">
        <v>76</v>
      </c>
      <c r="C258" t="s">
        <v>1744</v>
      </c>
      <c r="D258">
        <v>690</v>
      </c>
      <c r="E258">
        <v>1160</v>
      </c>
      <c r="F258">
        <v>17</v>
      </c>
      <c r="G258">
        <v>0</v>
      </c>
      <c r="H258">
        <v>6.2</v>
      </c>
      <c r="I258">
        <v>96</v>
      </c>
      <c r="J258">
        <v>89</v>
      </c>
      <c r="K258">
        <v>12947763</v>
      </c>
      <c r="L258">
        <v>5000000</v>
      </c>
      <c r="M258" s="2">
        <f>VLOOKUP(A258,Sheet2!$A$1:G3982,2,0)</f>
        <v>31662</v>
      </c>
      <c r="N258" t="str">
        <f>VLOOKUP(A258,Sheet2!$A$1:G3982,3,0)</f>
        <v>Color</v>
      </c>
      <c r="O258" t="str">
        <f>VLOOKUP(A258,Sheet2!$A$1:G3982,4,0)</f>
        <v>Horror</v>
      </c>
      <c r="P258" t="str">
        <f>VLOOKUP(A258,Sheet2!$A$1:G3982,5,0)</f>
        <v>English</v>
      </c>
      <c r="Q258" t="str">
        <f>VLOOKUP(A258,Sheet2!$A$1:G3982,6,0)</f>
        <v>USA</v>
      </c>
      <c r="R258" t="str">
        <f>VLOOKUP(A258,Sheet2!$A$1:G3982,7,0)</f>
        <v>R</v>
      </c>
      <c r="S258" t="str">
        <f>IF(Table19[[#This Row],[Language]]="English","English","Other language")</f>
        <v>English</v>
      </c>
      <c r="T258">
        <f>Table19[[#This Row],[Gross Revenue]]-Table19[[#This Row],[Budget]]</f>
        <v>7947763</v>
      </c>
      <c r="U258" s="1">
        <f>(Table19[[#This Row],[Gross Revenue]]/Table19[[#This Row],[Budget]])-1</f>
        <v>1.5895526000000002</v>
      </c>
      <c r="V258" t="str">
        <f t="shared" ref="V258:V321" si="8">IF(J258="","",IF(J258&lt;90,"&lt;90 minutes",IF(J258&lt;=110,"90-110 minutes",IF(J258&lt;=130,"111-130 minutes",IF(J258&lt;=150,"131-150 minutes","&gt;150 minutes")))))</f>
        <v>&lt;90 minutes</v>
      </c>
      <c r="W258">
        <f>Table19[[#This Row],[Profit]]/Table19[[#This Row],[Budget]]*100</f>
        <v>158.95526000000001</v>
      </c>
      <c r="X258">
        <v>16235088</v>
      </c>
      <c r="Y258">
        <v>1.1909079499999999</v>
      </c>
      <c r="Z258" t="str">
        <f t="shared" ref="Z258:Z321" si="9">IF(L258="","",IF(L258&lt;=$AA$26,"Low",IF(L258&lt;=$AA$28,"Medium","High")))</f>
        <v>Low</v>
      </c>
    </row>
    <row r="259" spans="1:26" x14ac:dyDescent="0.2">
      <c r="A259" t="s">
        <v>5728</v>
      </c>
      <c r="B259" t="s">
        <v>1180</v>
      </c>
      <c r="C259" t="s">
        <v>2486</v>
      </c>
      <c r="D259">
        <v>2000</v>
      </c>
      <c r="E259">
        <v>3071</v>
      </c>
      <c r="F259">
        <v>8</v>
      </c>
      <c r="G259">
        <v>307</v>
      </c>
      <c r="H259">
        <v>6.9</v>
      </c>
      <c r="I259">
        <v>82</v>
      </c>
      <c r="J259">
        <v>86</v>
      </c>
      <c r="K259">
        <v>5518918</v>
      </c>
      <c r="L259">
        <v>750000</v>
      </c>
      <c r="M259" s="2">
        <f>VLOOKUP(A259,Sheet2!$A$1:G3983,2,0)</f>
        <v>39296</v>
      </c>
      <c r="N259" t="str">
        <f>VLOOKUP(A259,Sheet2!$A$1:G3983,3,0)</f>
        <v>Color</v>
      </c>
      <c r="O259" t="str">
        <f>VLOOKUP(A259,Sheet2!$A$1:G3983,4,0)</f>
        <v>Action</v>
      </c>
      <c r="P259" t="str">
        <f>VLOOKUP(A259,Sheet2!$A$1:G3983,5,0)</f>
        <v>English</v>
      </c>
      <c r="Q259" t="str">
        <f>VLOOKUP(A259,Sheet2!$A$1:G3983,6,0)</f>
        <v>USA</v>
      </c>
      <c r="R259" t="str">
        <f>VLOOKUP(A259,Sheet2!$A$1:G3983,7,0)</f>
        <v>R</v>
      </c>
      <c r="S259" t="str">
        <f>IF(Table19[[#This Row],[Language]]="English","English","Other language")</f>
        <v>English</v>
      </c>
      <c r="T259">
        <f>Table19[[#This Row],[Gross Revenue]]-Table19[[#This Row],[Budget]]</f>
        <v>4768918</v>
      </c>
      <c r="U259" s="1">
        <f>(Table19[[#This Row],[Gross Revenue]]/Table19[[#This Row],[Budget]])-1</f>
        <v>6.3585573333333336</v>
      </c>
      <c r="V259" t="str">
        <f t="shared" si="8"/>
        <v>&lt;90 minutes</v>
      </c>
      <c r="W259">
        <f>Table19[[#This Row],[Profit]]/Table19[[#This Row],[Budget]]*100</f>
        <v>635.85573333333332</v>
      </c>
      <c r="X259">
        <v>-1289919.5</v>
      </c>
      <c r="Y259">
        <v>-4.8151417500000002E-2</v>
      </c>
      <c r="Z259" t="str">
        <f t="shared" si="9"/>
        <v>Low</v>
      </c>
    </row>
    <row r="260" spans="1:26" x14ac:dyDescent="0.2">
      <c r="A260" t="s">
        <v>3764</v>
      </c>
      <c r="B260" t="s">
        <v>831</v>
      </c>
      <c r="C260" t="s">
        <v>832</v>
      </c>
      <c r="D260">
        <v>836</v>
      </c>
      <c r="E260">
        <v>3963</v>
      </c>
      <c r="F260">
        <v>20</v>
      </c>
      <c r="G260">
        <v>0</v>
      </c>
      <c r="H260">
        <v>5.3</v>
      </c>
      <c r="I260">
        <v>66</v>
      </c>
      <c r="J260">
        <v>104</v>
      </c>
      <c r="K260">
        <v>18595716</v>
      </c>
      <c r="L260">
        <v>12000000</v>
      </c>
      <c r="M260" s="2">
        <f>VLOOKUP(A260,Sheet2!$A$1:G3984,2,0)</f>
        <v>38740</v>
      </c>
      <c r="N260" t="str">
        <f>VLOOKUP(A260,Sheet2!$A$1:G3984,3,0)</f>
        <v>Color</v>
      </c>
      <c r="O260" t="str">
        <f>VLOOKUP(A260,Sheet2!$A$1:G3984,4,0)</f>
        <v>Comedy</v>
      </c>
      <c r="P260" t="str">
        <f>VLOOKUP(A260,Sheet2!$A$1:G3984,5,0)</f>
        <v>English</v>
      </c>
      <c r="Q260" t="str">
        <f>VLOOKUP(A260,Sheet2!$A$1:G3984,6,0)</f>
        <v>USA</v>
      </c>
      <c r="R260" t="str">
        <f>VLOOKUP(A260,Sheet2!$A$1:G3984,7,0)</f>
        <v>PG</v>
      </c>
      <c r="S260" t="str">
        <f>IF(Table19[[#This Row],[Language]]="English","English","Other language")</f>
        <v>English</v>
      </c>
      <c r="T260">
        <f>Table19[[#This Row],[Gross Revenue]]-Table19[[#This Row],[Budget]]</f>
        <v>6595716</v>
      </c>
      <c r="U260" s="1">
        <f>(Table19[[#This Row],[Gross Revenue]]/Table19[[#This Row],[Budget]])-1</f>
        <v>0.5496430000000001</v>
      </c>
      <c r="V260" t="str">
        <f t="shared" si="8"/>
        <v>90-110 minutes</v>
      </c>
      <c r="W260">
        <f>Table19[[#This Row],[Profit]]/Table19[[#This Row],[Budget]]*100</f>
        <v>54.964300000000001</v>
      </c>
      <c r="X260">
        <v>1637763</v>
      </c>
      <c r="Y260">
        <v>0.19178668286445014</v>
      </c>
      <c r="Z260" t="str">
        <f t="shared" si="9"/>
        <v>Low</v>
      </c>
    </row>
    <row r="261" spans="1:26" x14ac:dyDescent="0.2">
      <c r="A261" t="s">
        <v>4792</v>
      </c>
      <c r="B261" t="s">
        <v>702</v>
      </c>
      <c r="C261" t="s">
        <v>585</v>
      </c>
      <c r="D261">
        <v>687</v>
      </c>
      <c r="E261">
        <v>1440</v>
      </c>
      <c r="F261">
        <v>155</v>
      </c>
      <c r="G261">
        <v>0</v>
      </c>
      <c r="H261">
        <v>6.3</v>
      </c>
      <c r="I261">
        <v>74</v>
      </c>
      <c r="J261">
        <v>103</v>
      </c>
      <c r="K261">
        <v>53133888</v>
      </c>
      <c r="L261">
        <v>31000000</v>
      </c>
      <c r="M261" s="2">
        <f>VLOOKUP(A261,Sheet2!$A$1:G3985,2,0)</f>
        <v>33065</v>
      </c>
      <c r="N261" t="str">
        <f>VLOOKUP(A261,Sheet2!$A$1:G3985,3,0)</f>
        <v>Color</v>
      </c>
      <c r="O261" t="str">
        <f>VLOOKUP(A261,Sheet2!$A$1:G3985,4,0)</f>
        <v>Comedy</v>
      </c>
      <c r="P261" t="str">
        <f>VLOOKUP(A261,Sheet2!$A$1:G3985,5,0)</f>
        <v>English</v>
      </c>
      <c r="Q261" t="str">
        <f>VLOOKUP(A261,Sheet2!$A$1:G3985,6,0)</f>
        <v>USA</v>
      </c>
      <c r="R261" t="str">
        <f>VLOOKUP(A261,Sheet2!$A$1:G3985,7,0)</f>
        <v>PG-13</v>
      </c>
      <c r="S261" t="str">
        <f>IF(Table19[[#This Row],[Language]]="English","English","Other language")</f>
        <v>English</v>
      </c>
      <c r="T261">
        <f>Table19[[#This Row],[Gross Revenue]]-Table19[[#This Row],[Budget]]</f>
        <v>22133888</v>
      </c>
      <c r="U261" s="1">
        <f>(Table19[[#This Row],[Gross Revenue]]/Table19[[#This Row],[Budget]])-1</f>
        <v>0.71399638709677427</v>
      </c>
      <c r="V261" t="str">
        <f t="shared" si="8"/>
        <v>90-110 minutes</v>
      </c>
      <c r="W261">
        <f>Table19[[#This Row],[Profit]]/Table19[[#This Row],[Budget]]*100</f>
        <v>71.399638709677419</v>
      </c>
      <c r="X261">
        <v>1637763</v>
      </c>
      <c r="Y261">
        <v>0.19178668286445014</v>
      </c>
      <c r="Z261" t="str">
        <f t="shared" si="9"/>
        <v>Medium</v>
      </c>
    </row>
    <row r="262" spans="1:26" x14ac:dyDescent="0.2">
      <c r="A262" t="s">
        <v>5188</v>
      </c>
      <c r="B262" t="s">
        <v>2151</v>
      </c>
      <c r="C262" t="s">
        <v>2152</v>
      </c>
      <c r="D262">
        <v>664</v>
      </c>
      <c r="E262">
        <v>2440</v>
      </c>
      <c r="F262">
        <v>27</v>
      </c>
      <c r="G262">
        <v>0</v>
      </c>
      <c r="H262">
        <v>6.6</v>
      </c>
      <c r="I262">
        <v>288</v>
      </c>
      <c r="J262">
        <v>107</v>
      </c>
      <c r="K262">
        <v>7918283</v>
      </c>
      <c r="L262">
        <v>12000000</v>
      </c>
      <c r="M262" s="2">
        <f>VLOOKUP(A262,Sheet2!$A$1:G3986,2,0)</f>
        <v>41053</v>
      </c>
      <c r="N262" t="str">
        <f>VLOOKUP(A262,Sheet2!$A$1:G3986,3,0)</f>
        <v>Color</v>
      </c>
      <c r="O262" t="str">
        <f>VLOOKUP(A262,Sheet2!$A$1:G3986,4,0)</f>
        <v>Drama</v>
      </c>
      <c r="P262" t="str">
        <f>VLOOKUP(A262,Sheet2!$A$1:G3986,5,0)</f>
        <v>English</v>
      </c>
      <c r="Q262" t="str">
        <f>VLOOKUP(A262,Sheet2!$A$1:G3986,6,0)</f>
        <v>USA</v>
      </c>
      <c r="R262" t="str">
        <f>VLOOKUP(A262,Sheet2!$A$1:G3986,7,0)</f>
        <v>R</v>
      </c>
      <c r="S262" t="str">
        <f>IF(Table19[[#This Row],[Language]]="English","English","Other language")</f>
        <v>English</v>
      </c>
      <c r="T262">
        <f>Table19[[#This Row],[Gross Revenue]]-Table19[[#This Row],[Budget]]</f>
        <v>-4081717</v>
      </c>
      <c r="U262" s="1">
        <f>(Table19[[#This Row],[Gross Revenue]]/Table19[[#This Row],[Budget]])-1</f>
        <v>-0.34014308333333332</v>
      </c>
      <c r="V262" t="str">
        <f t="shared" si="8"/>
        <v>90-110 minutes</v>
      </c>
      <c r="W262">
        <f>Table19[[#This Row],[Profit]]/Table19[[#This Row],[Budget]]*100</f>
        <v>-34.014308333333332</v>
      </c>
      <c r="X262">
        <v>-434215.5</v>
      </c>
      <c r="Y262">
        <v>-0.10115100772200772</v>
      </c>
      <c r="Z262" t="str">
        <f t="shared" si="9"/>
        <v>Low</v>
      </c>
    </row>
    <row r="263" spans="1:26" x14ac:dyDescent="0.2">
      <c r="A263" t="s">
        <v>3476</v>
      </c>
      <c r="B263" t="s">
        <v>399</v>
      </c>
      <c r="C263" t="s">
        <v>130</v>
      </c>
      <c r="D263">
        <v>826</v>
      </c>
      <c r="E263">
        <v>3558</v>
      </c>
      <c r="F263">
        <v>32</v>
      </c>
      <c r="G263">
        <v>773</v>
      </c>
      <c r="H263">
        <v>4.5999999999999996</v>
      </c>
      <c r="I263">
        <v>75</v>
      </c>
      <c r="J263">
        <v>95</v>
      </c>
      <c r="K263">
        <v>82301521</v>
      </c>
      <c r="L263">
        <v>32000000</v>
      </c>
      <c r="M263" s="2">
        <f>VLOOKUP(A263,Sheet2!$A$1:G3987,2,0)</f>
        <v>38548</v>
      </c>
      <c r="N263" t="str">
        <f>VLOOKUP(A263,Sheet2!$A$1:G3987,3,0)</f>
        <v>Color</v>
      </c>
      <c r="O263" t="str">
        <f>VLOOKUP(A263,Sheet2!$A$1:G3987,4,0)</f>
        <v>Adventure</v>
      </c>
      <c r="P263" t="str">
        <f>VLOOKUP(A263,Sheet2!$A$1:G3987,5,0)</f>
        <v>English</v>
      </c>
      <c r="Q263" t="str">
        <f>VLOOKUP(A263,Sheet2!$A$1:G3987,6,0)</f>
        <v>USA</v>
      </c>
      <c r="R263" t="str">
        <f>VLOOKUP(A263,Sheet2!$A$1:G3987,7,0)</f>
        <v>PG</v>
      </c>
      <c r="S263" t="str">
        <f>IF(Table19[[#This Row],[Language]]="English","English","Other language")</f>
        <v>English</v>
      </c>
      <c r="T263">
        <f>Table19[[#This Row],[Gross Revenue]]-Table19[[#This Row],[Budget]]</f>
        <v>50301521</v>
      </c>
      <c r="U263" s="1">
        <f>(Table19[[#This Row],[Gross Revenue]]/Table19[[#This Row],[Budget]])-1</f>
        <v>1.5719225312499998</v>
      </c>
      <c r="V263" t="str">
        <f t="shared" si="8"/>
        <v>90-110 minutes</v>
      </c>
      <c r="W263">
        <f>Table19[[#This Row],[Profit]]/Table19[[#This Row],[Budget]]*100</f>
        <v>157.19225312500001</v>
      </c>
      <c r="X263">
        <v>3892693.5</v>
      </c>
      <c r="Y263">
        <v>0.11726928571428571</v>
      </c>
      <c r="Z263" t="str">
        <f t="shared" si="9"/>
        <v>Medium</v>
      </c>
    </row>
    <row r="264" spans="1:26" x14ac:dyDescent="0.2">
      <c r="A264" t="s">
        <v>6664</v>
      </c>
      <c r="B264" t="s">
        <v>2833</v>
      </c>
      <c r="C264" t="s">
        <v>1334</v>
      </c>
      <c r="D264">
        <v>1000</v>
      </c>
      <c r="E264">
        <v>3133</v>
      </c>
      <c r="F264">
        <v>0</v>
      </c>
      <c r="G264">
        <v>89000</v>
      </c>
      <c r="H264">
        <v>7.7</v>
      </c>
      <c r="I264">
        <v>656</v>
      </c>
      <c r="J264">
        <v>130</v>
      </c>
      <c r="K264">
        <v>136019448</v>
      </c>
      <c r="L264">
        <v>44500000</v>
      </c>
      <c r="M264" s="2">
        <f>VLOOKUP(A264,Sheet2!$A$1:G3988,2,0)</f>
        <v>40916</v>
      </c>
      <c r="N264" t="str">
        <f>VLOOKUP(A264,Sheet2!$A$1:G3988,3,0)</f>
        <v>Color</v>
      </c>
      <c r="O264" t="str">
        <f>VLOOKUP(A264,Sheet2!$A$1:G3988,4,0)</f>
        <v>Biography</v>
      </c>
      <c r="P264" t="str">
        <f>VLOOKUP(A264,Sheet2!$A$1:G3988,5,0)</f>
        <v>English</v>
      </c>
      <c r="Q264" t="str">
        <f>VLOOKUP(A264,Sheet2!$A$1:G3988,6,0)</f>
        <v>USA</v>
      </c>
      <c r="R264" t="str">
        <f>VLOOKUP(A264,Sheet2!$A$1:G3988,7,0)</f>
        <v>R</v>
      </c>
      <c r="S264" t="str">
        <f>IF(Table19[[#This Row],[Language]]="English","English","Other language")</f>
        <v>English</v>
      </c>
      <c r="T264">
        <f>Table19[[#This Row],[Gross Revenue]]-Table19[[#This Row],[Budget]]</f>
        <v>91519448</v>
      </c>
      <c r="U264" s="1">
        <f>(Table19[[#This Row],[Gross Revenue]]/Table19[[#This Row],[Budget]])-1</f>
        <v>2.056616808988764</v>
      </c>
      <c r="V264" t="str">
        <f t="shared" si="8"/>
        <v>111-130 minutes</v>
      </c>
      <c r="W264">
        <f>Table19[[#This Row],[Profit]]/Table19[[#This Row],[Budget]]*100</f>
        <v>205.6616808988764</v>
      </c>
      <c r="X264">
        <v>-1289919.5</v>
      </c>
      <c r="Y264">
        <v>-4.8151417500000002E-2</v>
      </c>
      <c r="Z264" t="str">
        <f t="shared" si="9"/>
        <v>High</v>
      </c>
    </row>
    <row r="265" spans="1:26" x14ac:dyDescent="0.2">
      <c r="A265" t="s">
        <v>5530</v>
      </c>
      <c r="B265" t="s">
        <v>930</v>
      </c>
      <c r="C265" t="s">
        <v>2048</v>
      </c>
      <c r="D265">
        <v>12000</v>
      </c>
      <c r="E265">
        <v>13576</v>
      </c>
      <c r="F265">
        <v>89</v>
      </c>
      <c r="G265">
        <v>0</v>
      </c>
      <c r="H265">
        <v>7.2</v>
      </c>
      <c r="I265">
        <v>155</v>
      </c>
      <c r="J265">
        <v>117</v>
      </c>
      <c r="K265">
        <v>24362501</v>
      </c>
      <c r="L265">
        <v>21500000</v>
      </c>
      <c r="M265" s="2">
        <f>VLOOKUP(A265,Sheet2!$A$1:G3989,2,0)</f>
        <v>36258</v>
      </c>
      <c r="N265" t="str">
        <f>VLOOKUP(A265,Sheet2!$A$1:G3989,3,0)</f>
        <v>Color</v>
      </c>
      <c r="O265" t="str">
        <f>VLOOKUP(A265,Sheet2!$A$1:G3989,4,0)</f>
        <v>Crime</v>
      </c>
      <c r="P265" t="str">
        <f>VLOOKUP(A265,Sheet2!$A$1:G3989,5,0)</f>
        <v>English</v>
      </c>
      <c r="Q265" t="str">
        <f>VLOOKUP(A265,Sheet2!$A$1:G3989,6,0)</f>
        <v>USA</v>
      </c>
      <c r="R265" t="str">
        <f>VLOOKUP(A265,Sheet2!$A$1:G3989,7,0)</f>
        <v>R</v>
      </c>
      <c r="S265" t="str">
        <f>IF(Table19[[#This Row],[Language]]="English","English","Other language")</f>
        <v>English</v>
      </c>
      <c r="T265">
        <f>Table19[[#This Row],[Gross Revenue]]-Table19[[#This Row],[Budget]]</f>
        <v>2862501</v>
      </c>
      <c r="U265" s="1">
        <f>(Table19[[#This Row],[Gross Revenue]]/Table19[[#This Row],[Budget]])-1</f>
        <v>0.13313958139534887</v>
      </c>
      <c r="V265" t="str">
        <f t="shared" si="8"/>
        <v>111-130 minutes</v>
      </c>
      <c r="W265">
        <f>Table19[[#This Row],[Profit]]/Table19[[#This Row],[Budget]]*100</f>
        <v>13.313958139534884</v>
      </c>
      <c r="X265">
        <v>-74533.5</v>
      </c>
      <c r="Y265">
        <v>-7.4856785714285719E-3</v>
      </c>
      <c r="Z265" t="str">
        <f t="shared" si="9"/>
        <v>Medium</v>
      </c>
    </row>
    <row r="266" spans="1:26" x14ac:dyDescent="0.2">
      <c r="A266" t="s">
        <v>5237</v>
      </c>
      <c r="B266" t="s">
        <v>362</v>
      </c>
      <c r="C266" t="s">
        <v>1176</v>
      </c>
      <c r="D266">
        <v>13000</v>
      </c>
      <c r="E266">
        <v>26029</v>
      </c>
      <c r="F266">
        <v>0</v>
      </c>
      <c r="G266">
        <v>11000</v>
      </c>
      <c r="H266">
        <v>6.6</v>
      </c>
      <c r="I266">
        <v>167</v>
      </c>
      <c r="J266">
        <v>153</v>
      </c>
      <c r="K266">
        <v>201573391</v>
      </c>
      <c r="L266">
        <v>140000000</v>
      </c>
      <c r="M266" s="2">
        <f>VLOOKUP(A266,Sheet2!$A$1:G3990,2,0)</f>
        <v>35848</v>
      </c>
      <c r="N266" t="str">
        <f>VLOOKUP(A266,Sheet2!$A$1:G3990,3,0)</f>
        <v>Color</v>
      </c>
      <c r="O266" t="str">
        <f>VLOOKUP(A266,Sheet2!$A$1:G3990,4,0)</f>
        <v>Action</v>
      </c>
      <c r="P266" t="str">
        <f>VLOOKUP(A266,Sheet2!$A$1:G3990,5,0)</f>
        <v>English</v>
      </c>
      <c r="Q266" t="str">
        <f>VLOOKUP(A266,Sheet2!$A$1:G3990,6,0)</f>
        <v>USA</v>
      </c>
      <c r="R266" t="str">
        <f>VLOOKUP(A266,Sheet2!$A$1:G3990,7,0)</f>
        <v>PG-13</v>
      </c>
      <c r="S266" t="str">
        <f>IF(Table19[[#This Row],[Language]]="English","English","Other language")</f>
        <v>English</v>
      </c>
      <c r="T266">
        <f>Table19[[#This Row],[Gross Revenue]]-Table19[[#This Row],[Budget]]</f>
        <v>61573391</v>
      </c>
      <c r="U266" s="1">
        <f>(Table19[[#This Row],[Gross Revenue]]/Table19[[#This Row],[Budget]])-1</f>
        <v>0.43980993571428573</v>
      </c>
      <c r="V266" t="str">
        <f t="shared" si="8"/>
        <v>&gt;150 minutes</v>
      </c>
      <c r="W266">
        <f>Table19[[#This Row],[Profit]]/Table19[[#This Row],[Budget]]*100</f>
        <v>43.98099357142857</v>
      </c>
      <c r="X266">
        <v>-1289919.5</v>
      </c>
      <c r="Y266">
        <v>-4.8151417500000002E-2</v>
      </c>
      <c r="Z266" t="str">
        <f t="shared" si="9"/>
        <v>High</v>
      </c>
    </row>
    <row r="267" spans="1:26" x14ac:dyDescent="0.2">
      <c r="A267" t="s">
        <v>4039</v>
      </c>
      <c r="B267" t="s">
        <v>1154</v>
      </c>
      <c r="C267" t="s">
        <v>1155</v>
      </c>
      <c r="D267">
        <v>137000</v>
      </c>
      <c r="E267">
        <v>137712</v>
      </c>
      <c r="F267">
        <v>190</v>
      </c>
      <c r="G267">
        <v>0</v>
      </c>
      <c r="H267">
        <v>5.7</v>
      </c>
      <c r="I267">
        <v>107</v>
      </c>
      <c r="J267">
        <v>88</v>
      </c>
      <c r="K267">
        <v>15988876</v>
      </c>
      <c r="L267">
        <v>27000000</v>
      </c>
      <c r="M267" s="2">
        <f>VLOOKUP(A267,Sheet2!$A$1:G3991,2,0)</f>
        <v>39838</v>
      </c>
      <c r="N267" t="str">
        <f>VLOOKUP(A267,Sheet2!$A$1:G3991,3,0)</f>
        <v>Color</v>
      </c>
      <c r="O267" t="str">
        <f>VLOOKUP(A267,Sheet2!$A$1:G3991,4,0)</f>
        <v>Action</v>
      </c>
      <c r="P267" t="str">
        <f>VLOOKUP(A267,Sheet2!$A$1:G3991,5,0)</f>
        <v>English</v>
      </c>
      <c r="Q267" t="str">
        <f>VLOOKUP(A267,Sheet2!$A$1:G3991,6,0)</f>
        <v>USA</v>
      </c>
      <c r="R267" t="str">
        <f>VLOOKUP(A267,Sheet2!$A$1:G3991,7,0)</f>
        <v>PG-13</v>
      </c>
      <c r="S267" t="str">
        <f>IF(Table19[[#This Row],[Language]]="English","English","Other language")</f>
        <v>English</v>
      </c>
      <c r="T267">
        <f>Table19[[#This Row],[Gross Revenue]]-Table19[[#This Row],[Budget]]</f>
        <v>-11011124</v>
      </c>
      <c r="U267" s="1">
        <f>(Table19[[#This Row],[Gross Revenue]]/Table19[[#This Row],[Budget]])-1</f>
        <v>-0.40781940740740741</v>
      </c>
      <c r="V267" t="str">
        <f t="shared" si="8"/>
        <v>&lt;90 minutes</v>
      </c>
      <c r="W267">
        <f>Table19[[#This Row],[Profit]]/Table19[[#This Row],[Budget]]*100</f>
        <v>-40.781940740740744</v>
      </c>
      <c r="X267">
        <v>-1289919.5</v>
      </c>
      <c r="Y267">
        <v>-4.8151417500000002E-2</v>
      </c>
      <c r="Z267" t="str">
        <f t="shared" si="9"/>
        <v>Medium</v>
      </c>
    </row>
    <row r="268" spans="1:26" x14ac:dyDescent="0.2">
      <c r="A268" t="s">
        <v>6520</v>
      </c>
      <c r="B268" t="s">
        <v>2976</v>
      </c>
      <c r="C268" t="s">
        <v>1723</v>
      </c>
      <c r="D268">
        <v>901</v>
      </c>
      <c r="E268">
        <v>3913</v>
      </c>
      <c r="F268">
        <v>0</v>
      </c>
      <c r="G268">
        <v>10000</v>
      </c>
      <c r="H268">
        <v>7.6</v>
      </c>
      <c r="I268">
        <v>221</v>
      </c>
      <c r="J268">
        <v>88</v>
      </c>
      <c r="K268">
        <v>11501093</v>
      </c>
      <c r="L268">
        <v>13000000</v>
      </c>
      <c r="M268" s="2">
        <f>VLOOKUP(A268,Sheet2!$A$1:G3992,2,0)</f>
        <v>33605</v>
      </c>
      <c r="N268" t="str">
        <f>VLOOKUP(A268,Sheet2!$A$1:G3992,3,0)</f>
        <v>Color</v>
      </c>
      <c r="O268" t="str">
        <f>VLOOKUP(A268,Sheet2!$A$1:G3992,4,0)</f>
        <v>Comedy</v>
      </c>
      <c r="P268" t="str">
        <f>VLOOKUP(A268,Sheet2!$A$1:G3992,5,0)</f>
        <v>English</v>
      </c>
      <c r="Q268" t="str">
        <f>VLOOKUP(A268,Sheet2!$A$1:G3992,6,0)</f>
        <v>USA</v>
      </c>
      <c r="R268" t="str">
        <f>VLOOKUP(A268,Sheet2!$A$1:G3992,7,0)</f>
        <v>R</v>
      </c>
      <c r="S268" t="str">
        <f>IF(Table19[[#This Row],[Language]]="English","English","Other language")</f>
        <v>English</v>
      </c>
      <c r="T268">
        <f>Table19[[#This Row],[Gross Revenue]]-Table19[[#This Row],[Budget]]</f>
        <v>-1498907</v>
      </c>
      <c r="U268" s="1">
        <f>(Table19[[#This Row],[Gross Revenue]]/Table19[[#This Row],[Budget]])-1</f>
        <v>-0.11530053846153843</v>
      </c>
      <c r="V268" t="str">
        <f t="shared" si="8"/>
        <v>&lt;90 minutes</v>
      </c>
      <c r="W268">
        <f>Table19[[#This Row],[Profit]]/Table19[[#This Row],[Budget]]*100</f>
        <v>-11.530053846153846</v>
      </c>
      <c r="X268">
        <v>1637763</v>
      </c>
      <c r="Y268">
        <v>0.19178668286445014</v>
      </c>
      <c r="Z268" t="str">
        <f t="shared" si="9"/>
        <v>Low</v>
      </c>
    </row>
    <row r="269" spans="1:26" x14ac:dyDescent="0.2">
      <c r="A269" t="s">
        <v>3923</v>
      </c>
      <c r="B269" t="s">
        <v>1017</v>
      </c>
      <c r="C269" t="s">
        <v>1018</v>
      </c>
      <c r="D269">
        <v>23</v>
      </c>
      <c r="E269">
        <v>85</v>
      </c>
      <c r="F269">
        <v>0</v>
      </c>
      <c r="G269">
        <v>11</v>
      </c>
      <c r="H269">
        <v>5.6</v>
      </c>
      <c r="J269">
        <v>103</v>
      </c>
      <c r="K269">
        <v>23616</v>
      </c>
      <c r="L269">
        <v>600000</v>
      </c>
      <c r="M269" s="2">
        <f>VLOOKUP(A269,Sheet2!$A$1:G3993,2,0)</f>
        <v>39322</v>
      </c>
      <c r="N269" t="str">
        <f>VLOOKUP(A269,Sheet2!$A$1:G3993,3,0)</f>
        <v>Color</v>
      </c>
      <c r="O269" t="str">
        <f>VLOOKUP(A269,Sheet2!$A$1:G3993,4,0)</f>
        <v>Mystery</v>
      </c>
      <c r="P269" t="str">
        <f>VLOOKUP(A269,Sheet2!$A$1:G3993,5,0)</f>
        <v>English</v>
      </c>
      <c r="Q269" t="str">
        <f>VLOOKUP(A269,Sheet2!$A$1:G3993,6,0)</f>
        <v>USA</v>
      </c>
      <c r="R269" t="str">
        <f>VLOOKUP(A269,Sheet2!$A$1:G3993,7,0)</f>
        <v>PG-13</v>
      </c>
      <c r="S269" t="str">
        <f>IF(Table19[[#This Row],[Language]]="English","English","Other language")</f>
        <v>English</v>
      </c>
      <c r="T269">
        <f>Table19[[#This Row],[Gross Revenue]]-Table19[[#This Row],[Budget]]</f>
        <v>-576384</v>
      </c>
      <c r="U269" s="1">
        <f>(Table19[[#This Row],[Gross Revenue]]/Table19[[#This Row],[Budget]])-1</f>
        <v>-0.96064000000000005</v>
      </c>
      <c r="V269" t="str">
        <f t="shared" si="8"/>
        <v>90-110 minutes</v>
      </c>
      <c r="W269">
        <f>Table19[[#This Row],[Profit]]/Table19[[#This Row],[Budget]]*100</f>
        <v>-96.064000000000007</v>
      </c>
      <c r="Z269" t="str">
        <f t="shared" si="9"/>
        <v>Low</v>
      </c>
    </row>
    <row r="270" spans="1:26" x14ac:dyDescent="0.2">
      <c r="A270" t="s">
        <v>4109</v>
      </c>
      <c r="B270" t="s">
        <v>133</v>
      </c>
      <c r="C270" t="s">
        <v>721</v>
      </c>
      <c r="D270">
        <v>1000</v>
      </c>
      <c r="E270">
        <v>3175</v>
      </c>
      <c r="F270">
        <v>153</v>
      </c>
      <c r="G270">
        <v>0</v>
      </c>
      <c r="H270">
        <v>5.8</v>
      </c>
      <c r="I270">
        <v>188</v>
      </c>
      <c r="J270">
        <v>120</v>
      </c>
      <c r="K270">
        <v>24004159</v>
      </c>
      <c r="L270">
        <v>110000000</v>
      </c>
      <c r="M270" s="2">
        <f>VLOOKUP(A270,Sheet2!$A$1:G3994,2,0)</f>
        <v>38020</v>
      </c>
      <c r="N270" t="str">
        <f>VLOOKUP(A270,Sheet2!$A$1:G3994,3,0)</f>
        <v>Color</v>
      </c>
      <c r="O270" t="str">
        <f>VLOOKUP(A270,Sheet2!$A$1:G3994,4,0)</f>
        <v>Action</v>
      </c>
      <c r="P270" t="str">
        <f>VLOOKUP(A270,Sheet2!$A$1:G3994,5,0)</f>
        <v>English</v>
      </c>
      <c r="Q270" t="str">
        <f>VLOOKUP(A270,Sheet2!$A$1:G3994,6,0)</f>
        <v>USA</v>
      </c>
      <c r="R270" t="str">
        <f>VLOOKUP(A270,Sheet2!$A$1:G3994,7,0)</f>
        <v>PG</v>
      </c>
      <c r="S270" t="str">
        <f>IF(Table19[[#This Row],[Language]]="English","English","Other language")</f>
        <v>English</v>
      </c>
      <c r="T270">
        <f>Table19[[#This Row],[Gross Revenue]]-Table19[[#This Row],[Budget]]</f>
        <v>-85995841</v>
      </c>
      <c r="U270" s="1">
        <f>(Table19[[#This Row],[Gross Revenue]]/Table19[[#This Row],[Budget]])-1</f>
        <v>-0.78178037272727274</v>
      </c>
      <c r="V270" t="str">
        <f t="shared" si="8"/>
        <v>111-130 minutes</v>
      </c>
      <c r="W270">
        <f>Table19[[#This Row],[Profit]]/Table19[[#This Row],[Budget]]*100</f>
        <v>-78.178037272727281</v>
      </c>
      <c r="X270">
        <v>-1289919.5</v>
      </c>
      <c r="Y270">
        <v>-4.8151417500000002E-2</v>
      </c>
      <c r="Z270" t="str">
        <f t="shared" si="9"/>
        <v>High</v>
      </c>
    </row>
    <row r="271" spans="1:26" x14ac:dyDescent="0.2">
      <c r="A271" t="s">
        <v>4331</v>
      </c>
      <c r="B271" t="s">
        <v>1446</v>
      </c>
      <c r="C271" t="s">
        <v>1447</v>
      </c>
      <c r="D271">
        <v>563</v>
      </c>
      <c r="E271">
        <v>683</v>
      </c>
      <c r="F271">
        <v>0</v>
      </c>
      <c r="G271">
        <v>941</v>
      </c>
      <c r="H271">
        <v>6</v>
      </c>
      <c r="I271">
        <v>101</v>
      </c>
      <c r="J271">
        <v>94</v>
      </c>
      <c r="K271">
        <v>15131330</v>
      </c>
      <c r="L271">
        <v>86000000</v>
      </c>
      <c r="M271" s="2">
        <f>VLOOKUP(A271,Sheet2!$A$1:G3995,2,0)</f>
        <v>39041</v>
      </c>
      <c r="N271" t="str">
        <f>VLOOKUP(A271,Sheet2!$A$1:G3995,3,0)</f>
        <v>Color</v>
      </c>
      <c r="O271" t="str">
        <f>VLOOKUP(A271,Sheet2!$A$1:G3995,4,0)</f>
        <v>Adventure</v>
      </c>
      <c r="P271" t="str">
        <f>VLOOKUP(A271,Sheet2!$A$1:G3995,5,0)</f>
        <v>English</v>
      </c>
      <c r="Q271" t="str">
        <f>VLOOKUP(A271,Sheet2!$A$1:G3995,6,0)</f>
        <v>France</v>
      </c>
      <c r="R271" t="str">
        <f>VLOOKUP(A271,Sheet2!$A$1:G3995,7,0)</f>
        <v>PG</v>
      </c>
      <c r="S271" t="str">
        <f>IF(Table19[[#This Row],[Language]]="English","English","Other language")</f>
        <v>English</v>
      </c>
      <c r="T271">
        <f>Table19[[#This Row],[Gross Revenue]]-Table19[[#This Row],[Budget]]</f>
        <v>-70868670</v>
      </c>
      <c r="U271" s="1">
        <f>(Table19[[#This Row],[Gross Revenue]]/Table19[[#This Row],[Budget]])-1</f>
        <v>-0.82405430232558141</v>
      </c>
      <c r="V271" t="str">
        <f t="shared" si="8"/>
        <v>90-110 minutes</v>
      </c>
      <c r="W271">
        <f>Table19[[#This Row],[Profit]]/Table19[[#This Row],[Budget]]*100</f>
        <v>-82.405430232558146</v>
      </c>
      <c r="X271">
        <v>3892693.5</v>
      </c>
      <c r="Y271">
        <v>0.11726928571428571</v>
      </c>
      <c r="Z271" t="str">
        <f t="shared" si="9"/>
        <v>High</v>
      </c>
    </row>
    <row r="272" spans="1:26" x14ac:dyDescent="0.2">
      <c r="A272" t="s">
        <v>5923</v>
      </c>
      <c r="B272" t="s">
        <v>133</v>
      </c>
      <c r="C272" t="s">
        <v>2631</v>
      </c>
      <c r="D272">
        <v>1000</v>
      </c>
      <c r="E272">
        <v>2707</v>
      </c>
      <c r="F272">
        <v>6</v>
      </c>
      <c r="G272">
        <v>0</v>
      </c>
      <c r="H272">
        <v>7.1</v>
      </c>
      <c r="I272">
        <v>190</v>
      </c>
      <c r="J272">
        <v>97</v>
      </c>
      <c r="K272">
        <v>46440491</v>
      </c>
      <c r="L272">
        <v>100000000</v>
      </c>
      <c r="M272" s="2">
        <f>VLOOKUP(A272,Sheet2!$A$1:G3996,2,0)</f>
        <v>40761</v>
      </c>
      <c r="N272" t="str">
        <f>VLOOKUP(A272,Sheet2!$A$1:G3996,3,0)</f>
        <v>Color</v>
      </c>
      <c r="O272" t="str">
        <f>VLOOKUP(A272,Sheet2!$A$1:G3996,4,0)</f>
        <v>Adventure</v>
      </c>
      <c r="P272" t="str">
        <f>VLOOKUP(A272,Sheet2!$A$1:G3996,5,0)</f>
        <v>English</v>
      </c>
      <c r="Q272" t="str">
        <f>VLOOKUP(A272,Sheet2!$A$1:G3996,6,0)</f>
        <v>UK</v>
      </c>
      <c r="R272" t="str">
        <f>VLOOKUP(A272,Sheet2!$A$1:G3996,7,0)</f>
        <v>PG</v>
      </c>
      <c r="S272" t="str">
        <f>IF(Table19[[#This Row],[Language]]="English","English","Other language")</f>
        <v>English</v>
      </c>
      <c r="T272">
        <f>Table19[[#This Row],[Gross Revenue]]-Table19[[#This Row],[Budget]]</f>
        <v>-53559509</v>
      </c>
      <c r="U272" s="1">
        <f>(Table19[[#This Row],[Gross Revenue]]/Table19[[#This Row],[Budget]])-1</f>
        <v>-0.53559508999999994</v>
      </c>
      <c r="V272" t="str">
        <f t="shared" si="8"/>
        <v>90-110 minutes</v>
      </c>
      <c r="W272">
        <f>Table19[[#This Row],[Profit]]/Table19[[#This Row],[Budget]]*100</f>
        <v>-53.559509000000006</v>
      </c>
      <c r="X272">
        <v>3892693.5</v>
      </c>
      <c r="Y272">
        <v>0.11726928571428571</v>
      </c>
      <c r="Z272" t="str">
        <f t="shared" si="9"/>
        <v>High</v>
      </c>
    </row>
    <row r="273" spans="1:26" x14ac:dyDescent="0.2">
      <c r="A273" t="s">
        <v>4538</v>
      </c>
      <c r="B273" t="s">
        <v>964</v>
      </c>
      <c r="C273" t="s">
        <v>1510</v>
      </c>
      <c r="D273">
        <v>1000</v>
      </c>
      <c r="E273">
        <v>1410</v>
      </c>
      <c r="F273">
        <v>66</v>
      </c>
      <c r="G273">
        <v>14000</v>
      </c>
      <c r="H273">
        <v>6.1</v>
      </c>
      <c r="I273">
        <v>196</v>
      </c>
      <c r="J273">
        <v>93</v>
      </c>
      <c r="K273">
        <v>21197315</v>
      </c>
      <c r="L273">
        <v>5000000</v>
      </c>
      <c r="M273" s="2">
        <f>VLOOKUP(A273,Sheet2!$A$1:G3997,2,0)</f>
        <v>41977</v>
      </c>
      <c r="N273" t="str">
        <f>VLOOKUP(A273,Sheet2!$A$1:G3997,3,0)</f>
        <v>Color</v>
      </c>
      <c r="O273" t="str">
        <f>VLOOKUP(A273,Sheet2!$A$1:G3997,4,0)</f>
        <v>Horror</v>
      </c>
      <c r="P273" t="str">
        <f>VLOOKUP(A273,Sheet2!$A$1:G3997,5,0)</f>
        <v>English</v>
      </c>
      <c r="Q273" t="str">
        <f>VLOOKUP(A273,Sheet2!$A$1:G3997,6,0)</f>
        <v>USA</v>
      </c>
      <c r="R273" t="str">
        <f>VLOOKUP(A273,Sheet2!$A$1:G3997,7,0)</f>
        <v>R</v>
      </c>
      <c r="S273" t="str">
        <f>IF(Table19[[#This Row],[Language]]="English","English","Other language")</f>
        <v>English</v>
      </c>
      <c r="T273">
        <f>Table19[[#This Row],[Gross Revenue]]-Table19[[#This Row],[Budget]]</f>
        <v>16197315</v>
      </c>
      <c r="U273" s="1">
        <f>(Table19[[#This Row],[Gross Revenue]]/Table19[[#This Row],[Budget]])-1</f>
        <v>3.2394629999999998</v>
      </c>
      <c r="V273" t="str">
        <f t="shared" si="8"/>
        <v>90-110 minutes</v>
      </c>
      <c r="W273">
        <f>Table19[[#This Row],[Profit]]/Table19[[#This Row],[Budget]]*100</f>
        <v>323.94630000000001</v>
      </c>
      <c r="X273">
        <v>16235088</v>
      </c>
      <c r="Y273">
        <v>1.1909079499999999</v>
      </c>
      <c r="Z273" t="str">
        <f t="shared" si="9"/>
        <v>Low</v>
      </c>
    </row>
    <row r="274" spans="1:26" x14ac:dyDescent="0.2">
      <c r="A274" t="s">
        <v>6662</v>
      </c>
      <c r="B274" t="s">
        <v>2193</v>
      </c>
      <c r="C274" t="s">
        <v>771</v>
      </c>
      <c r="D274">
        <v>625</v>
      </c>
      <c r="E274">
        <v>1474</v>
      </c>
      <c r="F274">
        <v>274</v>
      </c>
      <c r="G274">
        <v>11000</v>
      </c>
      <c r="H274">
        <v>7.7</v>
      </c>
      <c r="I274">
        <v>156</v>
      </c>
      <c r="J274">
        <v>139</v>
      </c>
      <c r="K274">
        <v>147637474</v>
      </c>
      <c r="L274">
        <v>50000000</v>
      </c>
      <c r="M274" s="2">
        <f>VLOOKUP(A274,Sheet2!$A$1:G3998,2,0)</f>
        <v>35778</v>
      </c>
      <c r="N274" t="str">
        <f>VLOOKUP(A274,Sheet2!$A$1:G3998,3,0)</f>
        <v>Color</v>
      </c>
      <c r="O274" t="str">
        <f>VLOOKUP(A274,Sheet2!$A$1:G3998,4,0)</f>
        <v>Comedy</v>
      </c>
      <c r="P274" t="str">
        <f>VLOOKUP(A274,Sheet2!$A$1:G3998,5,0)</f>
        <v>English</v>
      </c>
      <c r="Q274" t="str">
        <f>VLOOKUP(A274,Sheet2!$A$1:G3998,6,0)</f>
        <v>USA</v>
      </c>
      <c r="R274" t="str">
        <f>VLOOKUP(A274,Sheet2!$A$1:G3998,7,0)</f>
        <v>PG-13</v>
      </c>
      <c r="S274" t="str">
        <f>IF(Table19[[#This Row],[Language]]="English","English","Other language")</f>
        <v>English</v>
      </c>
      <c r="T274">
        <f>Table19[[#This Row],[Gross Revenue]]-Table19[[#This Row],[Budget]]</f>
        <v>97637474</v>
      </c>
      <c r="U274" s="1">
        <f>(Table19[[#This Row],[Gross Revenue]]/Table19[[#This Row],[Budget]])-1</f>
        <v>1.95274948</v>
      </c>
      <c r="V274" t="str">
        <f t="shared" si="8"/>
        <v>131-150 minutes</v>
      </c>
      <c r="W274">
        <f>Table19[[#This Row],[Profit]]/Table19[[#This Row],[Budget]]*100</f>
        <v>195.27494799999999</v>
      </c>
      <c r="X274">
        <v>1637763</v>
      </c>
      <c r="Y274">
        <v>0.19178668286445014</v>
      </c>
      <c r="Z274" t="str">
        <f t="shared" si="9"/>
        <v>High</v>
      </c>
    </row>
    <row r="275" spans="1:26" x14ac:dyDescent="0.2">
      <c r="A275" t="s">
        <v>6496</v>
      </c>
      <c r="B275" t="s">
        <v>2961</v>
      </c>
      <c r="C275" t="s">
        <v>2962</v>
      </c>
      <c r="D275">
        <v>690</v>
      </c>
      <c r="E275">
        <v>774</v>
      </c>
      <c r="F275">
        <v>10</v>
      </c>
      <c r="G275">
        <v>0</v>
      </c>
      <c r="H275">
        <v>7.6</v>
      </c>
      <c r="I275">
        <v>34</v>
      </c>
      <c r="J275">
        <v>133</v>
      </c>
      <c r="K275">
        <v>9910</v>
      </c>
      <c r="L275">
        <v>25000000</v>
      </c>
      <c r="M275" s="2">
        <f>VLOOKUP(A275,Sheet2!$A$1:G3999,2,0)</f>
        <v>38117</v>
      </c>
      <c r="N275" t="str">
        <f>VLOOKUP(A275,Sheet2!$A$1:G3999,3,0)</f>
        <v>Color</v>
      </c>
      <c r="O275" t="str">
        <f>VLOOKUP(A275,Sheet2!$A$1:G3999,4,0)</f>
        <v>Comedy</v>
      </c>
      <c r="P275" t="str">
        <f>VLOOKUP(A275,Sheet2!$A$1:G3999,5,0)</f>
        <v>Swedish</v>
      </c>
      <c r="Q275" t="str">
        <f>VLOOKUP(A275,Sheet2!$A$1:G3999,6,0)</f>
        <v>Sweden</v>
      </c>
      <c r="R275">
        <f>VLOOKUP(A275,Sheet2!$A$1:G3999,7,0)</f>
        <v>0</v>
      </c>
      <c r="S275" t="str">
        <f>IF(Table19[[#This Row],[Language]]="English","English","Other language")</f>
        <v>Other language</v>
      </c>
      <c r="T275">
        <f>Table19[[#This Row],[Gross Revenue]]-Table19[[#This Row],[Budget]]</f>
        <v>-24990090</v>
      </c>
      <c r="U275" s="1">
        <f>(Table19[[#This Row],[Gross Revenue]]/Table19[[#This Row],[Budget]])-1</f>
        <v>-0.99960360000000004</v>
      </c>
      <c r="V275" t="str">
        <f t="shared" si="8"/>
        <v>131-150 minutes</v>
      </c>
      <c r="W275">
        <f>Table19[[#This Row],[Profit]]/Table19[[#This Row],[Budget]]*100</f>
        <v>-99.960360000000009</v>
      </c>
      <c r="X275">
        <v>1637763</v>
      </c>
      <c r="Y275">
        <v>0.19178668286445014</v>
      </c>
      <c r="Z275" t="str">
        <f t="shared" si="9"/>
        <v>Medium</v>
      </c>
    </row>
    <row r="276" spans="1:26" x14ac:dyDescent="0.2">
      <c r="A276" t="s">
        <v>4739</v>
      </c>
      <c r="B276" t="s">
        <v>197</v>
      </c>
      <c r="C276" t="s">
        <v>1025</v>
      </c>
      <c r="D276">
        <v>45000</v>
      </c>
      <c r="E276">
        <v>58528</v>
      </c>
      <c r="F276">
        <v>503</v>
      </c>
      <c r="G276">
        <v>0</v>
      </c>
      <c r="H276">
        <v>6.3</v>
      </c>
      <c r="I276">
        <v>61</v>
      </c>
      <c r="J276">
        <v>132</v>
      </c>
      <c r="K276">
        <v>30306268</v>
      </c>
      <c r="L276">
        <v>50000000</v>
      </c>
      <c r="M276" s="2">
        <f>VLOOKUP(A276,Sheet2!$A$1:G4000,2,0)</f>
        <v>34751</v>
      </c>
      <c r="N276" t="str">
        <f>VLOOKUP(A276,Sheet2!$A$1:G4000,3,0)</f>
        <v>Black and White</v>
      </c>
      <c r="O276" t="str">
        <f>VLOOKUP(A276,Sheet2!$A$1:G4000,4,0)</f>
        <v>Action</v>
      </c>
      <c r="P276" t="str">
        <f>VLOOKUP(A276,Sheet2!$A$1:G4000,5,0)</f>
        <v>English</v>
      </c>
      <c r="Q276" t="str">
        <f>VLOOKUP(A276,Sheet2!$A$1:G4000,6,0)</f>
        <v>France</v>
      </c>
      <c r="R276" t="str">
        <f>VLOOKUP(A276,Sheet2!$A$1:G4000,7,0)</f>
        <v>R</v>
      </c>
      <c r="S276" t="str">
        <f>IF(Table19[[#This Row],[Language]]="English","English","Other language")</f>
        <v>English</v>
      </c>
      <c r="T276">
        <f>Table19[[#This Row],[Gross Revenue]]-Table19[[#This Row],[Budget]]</f>
        <v>-19693732</v>
      </c>
      <c r="U276" s="1">
        <f>(Table19[[#This Row],[Gross Revenue]]/Table19[[#This Row],[Budget]])-1</f>
        <v>-0.39387464000000005</v>
      </c>
      <c r="V276" t="str">
        <f t="shared" si="8"/>
        <v>131-150 minutes</v>
      </c>
      <c r="W276">
        <f>Table19[[#This Row],[Profit]]/Table19[[#This Row],[Budget]]*100</f>
        <v>-39.387464000000001</v>
      </c>
      <c r="X276">
        <v>-1289919.5</v>
      </c>
      <c r="Y276">
        <v>-4.8151417500000002E-2</v>
      </c>
      <c r="Z276" t="str">
        <f t="shared" si="9"/>
        <v>High</v>
      </c>
    </row>
    <row r="277" spans="1:26" x14ac:dyDescent="0.2">
      <c r="A277" t="s">
        <v>4762</v>
      </c>
      <c r="B277" t="s">
        <v>1383</v>
      </c>
      <c r="C277" t="s">
        <v>1835</v>
      </c>
      <c r="D277">
        <v>954</v>
      </c>
      <c r="E277">
        <v>3148</v>
      </c>
      <c r="F277">
        <v>25</v>
      </c>
      <c r="G277">
        <v>999</v>
      </c>
      <c r="H277">
        <v>6.3</v>
      </c>
      <c r="I277">
        <v>152</v>
      </c>
      <c r="J277">
        <v>109</v>
      </c>
      <c r="K277">
        <v>19976073</v>
      </c>
      <c r="L277">
        <v>20000000</v>
      </c>
      <c r="M277" s="2">
        <f>VLOOKUP(A277,Sheet2!$A$1:G4001,2,0)</f>
        <v>38390</v>
      </c>
      <c r="N277" t="str">
        <f>VLOOKUP(A277,Sheet2!$A$1:G4001,3,0)</f>
        <v>Color</v>
      </c>
      <c r="O277" t="str">
        <f>VLOOKUP(A277,Sheet2!$A$1:G4001,4,0)</f>
        <v>Action</v>
      </c>
      <c r="P277" t="str">
        <f>VLOOKUP(A277,Sheet2!$A$1:G4001,5,0)</f>
        <v>English</v>
      </c>
      <c r="Q277" t="str">
        <f>VLOOKUP(A277,Sheet2!$A$1:G4001,6,0)</f>
        <v>USA</v>
      </c>
      <c r="R277" t="str">
        <f>VLOOKUP(A277,Sheet2!$A$1:G4001,7,0)</f>
        <v>R</v>
      </c>
      <c r="S277" t="str">
        <f>IF(Table19[[#This Row],[Language]]="English","English","Other language")</f>
        <v>English</v>
      </c>
      <c r="T277">
        <f>Table19[[#This Row],[Gross Revenue]]-Table19[[#This Row],[Budget]]</f>
        <v>-23927</v>
      </c>
      <c r="U277" s="1">
        <f>(Table19[[#This Row],[Gross Revenue]]/Table19[[#This Row],[Budget]])-1</f>
        <v>-1.1963499999999572E-3</v>
      </c>
      <c r="V277" t="str">
        <f t="shared" si="8"/>
        <v>90-110 minutes</v>
      </c>
      <c r="W277">
        <f>Table19[[#This Row],[Profit]]/Table19[[#This Row],[Budget]]*100</f>
        <v>-0.11963500000000001</v>
      </c>
      <c r="X277">
        <v>-1289919.5</v>
      </c>
      <c r="Y277">
        <v>-4.8151417500000002E-2</v>
      </c>
      <c r="Z277" t="str">
        <f t="shared" si="9"/>
        <v>Medium</v>
      </c>
    </row>
    <row r="278" spans="1:26" x14ac:dyDescent="0.2">
      <c r="A278" t="s">
        <v>4719</v>
      </c>
      <c r="B278" t="s">
        <v>74</v>
      </c>
      <c r="C278" t="s">
        <v>1794</v>
      </c>
      <c r="D278">
        <v>12000</v>
      </c>
      <c r="E278">
        <v>23365</v>
      </c>
      <c r="F278">
        <v>42</v>
      </c>
      <c r="G278">
        <v>0</v>
      </c>
      <c r="H278">
        <v>6.3</v>
      </c>
      <c r="I278">
        <v>138</v>
      </c>
      <c r="J278">
        <v>94</v>
      </c>
      <c r="K278">
        <v>19548064</v>
      </c>
      <c r="L278">
        <v>65000000</v>
      </c>
      <c r="M278" s="2">
        <f>VLOOKUP(A278,Sheet2!$A$1:G4002,2,0)</f>
        <v>39881</v>
      </c>
      <c r="N278" t="str">
        <f>VLOOKUP(A278,Sheet2!$A$1:G4002,3,0)</f>
        <v>Color</v>
      </c>
      <c r="O278" t="str">
        <f>VLOOKUP(A278,Sheet2!$A$1:G4002,4,0)</f>
        <v>Action</v>
      </c>
      <c r="P278" t="str">
        <f>VLOOKUP(A278,Sheet2!$A$1:G4002,5,0)</f>
        <v>English</v>
      </c>
      <c r="Q278" t="str">
        <f>VLOOKUP(A278,Sheet2!$A$1:G4002,6,0)</f>
        <v>Hong Kong</v>
      </c>
      <c r="R278" t="str">
        <f>VLOOKUP(A278,Sheet2!$A$1:G4002,7,0)</f>
        <v>PG</v>
      </c>
      <c r="S278" t="str">
        <f>IF(Table19[[#This Row],[Language]]="English","English","Other language")</f>
        <v>English</v>
      </c>
      <c r="T278">
        <f>Table19[[#This Row],[Gross Revenue]]-Table19[[#This Row],[Budget]]</f>
        <v>-45451936</v>
      </c>
      <c r="U278" s="1">
        <f>(Table19[[#This Row],[Gross Revenue]]/Table19[[#This Row],[Budget]])-1</f>
        <v>-0.69926055384615382</v>
      </c>
      <c r="V278" t="str">
        <f t="shared" si="8"/>
        <v>90-110 minutes</v>
      </c>
      <c r="W278">
        <f>Table19[[#This Row],[Profit]]/Table19[[#This Row],[Budget]]*100</f>
        <v>-69.926055384615381</v>
      </c>
      <c r="X278">
        <v>-1289919.5</v>
      </c>
      <c r="Y278">
        <v>-4.8151417500000002E-2</v>
      </c>
      <c r="Z278" t="str">
        <f t="shared" si="9"/>
        <v>High</v>
      </c>
    </row>
    <row r="279" spans="1:26" x14ac:dyDescent="0.2">
      <c r="A279" t="s">
        <v>4213</v>
      </c>
      <c r="B279" t="s">
        <v>1338</v>
      </c>
      <c r="C279" t="s">
        <v>1298</v>
      </c>
      <c r="D279">
        <v>978</v>
      </c>
      <c r="E279">
        <v>3821</v>
      </c>
      <c r="F279">
        <v>34</v>
      </c>
      <c r="G279">
        <v>0</v>
      </c>
      <c r="H279">
        <v>5.9</v>
      </c>
      <c r="I279">
        <v>55</v>
      </c>
      <c r="J279">
        <v>128</v>
      </c>
      <c r="K279">
        <v>22326247</v>
      </c>
      <c r="L279">
        <v>60000000</v>
      </c>
      <c r="M279" s="2">
        <f>VLOOKUP(A279,Sheet2!$A$1:G4003,2,0)</f>
        <v>36284</v>
      </c>
      <c r="N279" t="str">
        <f>VLOOKUP(A279,Sheet2!$A$1:G4003,3,0)</f>
        <v>Black and White</v>
      </c>
      <c r="O279" t="str">
        <f>VLOOKUP(A279,Sheet2!$A$1:G4003,4,0)</f>
        <v>Drama</v>
      </c>
      <c r="P279" t="str">
        <f>VLOOKUP(A279,Sheet2!$A$1:G4003,5,0)</f>
        <v>English</v>
      </c>
      <c r="Q279" t="str">
        <f>VLOOKUP(A279,Sheet2!$A$1:G4003,6,0)</f>
        <v>USA</v>
      </c>
      <c r="R279" t="str">
        <f>VLOOKUP(A279,Sheet2!$A$1:G4003,7,0)</f>
        <v>PG-13</v>
      </c>
      <c r="S279" t="str">
        <f>IF(Table19[[#This Row],[Language]]="English","English","Other language")</f>
        <v>English</v>
      </c>
      <c r="T279">
        <f>Table19[[#This Row],[Gross Revenue]]-Table19[[#This Row],[Budget]]</f>
        <v>-37673753</v>
      </c>
      <c r="U279" s="1">
        <f>(Table19[[#This Row],[Gross Revenue]]/Table19[[#This Row],[Budget]])-1</f>
        <v>-0.62789588333333335</v>
      </c>
      <c r="V279" t="str">
        <f t="shared" si="8"/>
        <v>111-130 minutes</v>
      </c>
      <c r="W279">
        <f>Table19[[#This Row],[Profit]]/Table19[[#This Row],[Budget]]*100</f>
        <v>-62.789588333333334</v>
      </c>
      <c r="X279">
        <v>-434215.5</v>
      </c>
      <c r="Y279">
        <v>-0.10115100772200772</v>
      </c>
      <c r="Z279" t="str">
        <f t="shared" si="9"/>
        <v>High</v>
      </c>
    </row>
    <row r="280" spans="1:26" x14ac:dyDescent="0.2">
      <c r="A280" t="s">
        <v>5515</v>
      </c>
      <c r="B280" t="s">
        <v>910</v>
      </c>
      <c r="C280" t="s">
        <v>2357</v>
      </c>
      <c r="D280">
        <v>12000</v>
      </c>
      <c r="E280">
        <v>15237</v>
      </c>
      <c r="F280">
        <v>21</v>
      </c>
      <c r="G280">
        <v>0</v>
      </c>
      <c r="H280">
        <v>6.8</v>
      </c>
      <c r="I280">
        <v>146</v>
      </c>
      <c r="J280">
        <v>95</v>
      </c>
      <c r="K280">
        <v>84037039</v>
      </c>
      <c r="L280">
        <v>120000000</v>
      </c>
      <c r="M280" s="2">
        <f>VLOOKUP(A280,Sheet2!$A$1:G4004,2,0)</f>
        <v>37085</v>
      </c>
      <c r="N280" t="str">
        <f>VLOOKUP(A280,Sheet2!$A$1:G4004,3,0)</f>
        <v>Color</v>
      </c>
      <c r="O280" t="str">
        <f>VLOOKUP(A280,Sheet2!$A$1:G4004,4,0)</f>
        <v>Action</v>
      </c>
      <c r="P280" t="str">
        <f>VLOOKUP(A280,Sheet2!$A$1:G4004,5,0)</f>
        <v>English</v>
      </c>
      <c r="Q280" t="str">
        <f>VLOOKUP(A280,Sheet2!$A$1:G4004,6,0)</f>
        <v>USA</v>
      </c>
      <c r="R280" t="str">
        <f>VLOOKUP(A280,Sheet2!$A$1:G4004,7,0)</f>
        <v>PG</v>
      </c>
      <c r="S280" t="str">
        <f>IF(Table19[[#This Row],[Language]]="English","English","Other language")</f>
        <v>English</v>
      </c>
      <c r="T280">
        <f>Table19[[#This Row],[Gross Revenue]]-Table19[[#This Row],[Budget]]</f>
        <v>-35962961</v>
      </c>
      <c r="U280" s="1">
        <f>(Table19[[#This Row],[Gross Revenue]]/Table19[[#This Row],[Budget]])-1</f>
        <v>-0.29969134166666667</v>
      </c>
      <c r="V280" t="str">
        <f t="shared" si="8"/>
        <v>90-110 minutes</v>
      </c>
      <c r="W280">
        <f>Table19[[#This Row],[Profit]]/Table19[[#This Row],[Budget]]*100</f>
        <v>-29.969134166666667</v>
      </c>
      <c r="X280">
        <v>-1289919.5</v>
      </c>
      <c r="Y280">
        <v>-4.8151417500000002E-2</v>
      </c>
      <c r="Z280" t="str">
        <f t="shared" si="9"/>
        <v>High</v>
      </c>
    </row>
    <row r="281" spans="1:26" x14ac:dyDescent="0.2">
      <c r="A281" t="s">
        <v>3860</v>
      </c>
      <c r="B281" t="s">
        <v>949</v>
      </c>
      <c r="C281" t="s">
        <v>950</v>
      </c>
      <c r="D281">
        <v>823</v>
      </c>
      <c r="E281">
        <v>5262</v>
      </c>
      <c r="F281">
        <v>60</v>
      </c>
      <c r="G281">
        <v>0</v>
      </c>
      <c r="H281">
        <v>5.5</v>
      </c>
      <c r="I281">
        <v>23</v>
      </c>
      <c r="J281">
        <v>111</v>
      </c>
      <c r="K281">
        <v>3333823</v>
      </c>
      <c r="L281">
        <v>10000000</v>
      </c>
      <c r="M281" s="2">
        <f>VLOOKUP(A281,Sheet2!$A$1:G4005,2,0)</f>
        <v>41026</v>
      </c>
      <c r="N281" t="str">
        <f>VLOOKUP(A281,Sheet2!$A$1:G4005,3,0)</f>
        <v>Color</v>
      </c>
      <c r="O281" t="str">
        <f>VLOOKUP(A281,Sheet2!$A$1:G4005,4,0)</f>
        <v>Drama</v>
      </c>
      <c r="P281" t="str">
        <f>VLOOKUP(A281,Sheet2!$A$1:G4005,5,0)</f>
        <v>English</v>
      </c>
      <c r="Q281" t="str">
        <f>VLOOKUP(A281,Sheet2!$A$1:G4005,6,0)</f>
        <v>USA</v>
      </c>
      <c r="R281" t="str">
        <f>VLOOKUP(A281,Sheet2!$A$1:G4005,7,0)</f>
        <v>PG-13</v>
      </c>
      <c r="S281" t="str">
        <f>IF(Table19[[#This Row],[Language]]="English","English","Other language")</f>
        <v>English</v>
      </c>
      <c r="T281">
        <f>Table19[[#This Row],[Gross Revenue]]-Table19[[#This Row],[Budget]]</f>
        <v>-6666177</v>
      </c>
      <c r="U281" s="1">
        <f>(Table19[[#This Row],[Gross Revenue]]/Table19[[#This Row],[Budget]])-1</f>
        <v>-0.66661769999999998</v>
      </c>
      <c r="V281" t="str">
        <f t="shared" si="8"/>
        <v>111-130 minutes</v>
      </c>
      <c r="W281">
        <f>Table19[[#This Row],[Profit]]/Table19[[#This Row],[Budget]]*100</f>
        <v>-66.661770000000004</v>
      </c>
      <c r="X281">
        <v>-434215.5</v>
      </c>
      <c r="Y281">
        <v>-0.10115100772200772</v>
      </c>
      <c r="Z281" t="str">
        <f t="shared" si="9"/>
        <v>Low</v>
      </c>
    </row>
    <row r="282" spans="1:26" x14ac:dyDescent="0.2">
      <c r="A282" t="s">
        <v>3413</v>
      </c>
      <c r="B282" t="s">
        <v>296</v>
      </c>
      <c r="C282" t="s">
        <v>297</v>
      </c>
      <c r="D282">
        <v>578</v>
      </c>
      <c r="E282">
        <v>3382</v>
      </c>
      <c r="F282">
        <v>0</v>
      </c>
      <c r="G282">
        <v>0</v>
      </c>
      <c r="H282">
        <v>4.4000000000000004</v>
      </c>
      <c r="I282">
        <v>12</v>
      </c>
      <c r="J282">
        <v>99</v>
      </c>
      <c r="K282">
        <v>830210</v>
      </c>
      <c r="L282">
        <v>5000000</v>
      </c>
      <c r="M282" s="2">
        <f>VLOOKUP(A282,Sheet2!$A$1:G4006,2,0)</f>
        <v>41802</v>
      </c>
      <c r="N282" t="str">
        <f>VLOOKUP(A282,Sheet2!$A$1:G4006,3,0)</f>
        <v>Color</v>
      </c>
      <c r="O282" t="str">
        <f>VLOOKUP(A282,Sheet2!$A$1:G4006,4,0)</f>
        <v>Drama</v>
      </c>
      <c r="P282" t="str">
        <f>VLOOKUP(A282,Sheet2!$A$1:G4006,5,0)</f>
        <v>English</v>
      </c>
      <c r="Q282" t="str">
        <f>VLOOKUP(A282,Sheet2!$A$1:G4006,6,0)</f>
        <v>USA</v>
      </c>
      <c r="R282" t="str">
        <f>VLOOKUP(A282,Sheet2!$A$1:G4006,7,0)</f>
        <v>PG-13</v>
      </c>
      <c r="S282" t="str">
        <f>IF(Table19[[#This Row],[Language]]="English","English","Other language")</f>
        <v>English</v>
      </c>
      <c r="T282">
        <f>Table19[[#This Row],[Gross Revenue]]-Table19[[#This Row],[Budget]]</f>
        <v>-4169790</v>
      </c>
      <c r="U282" s="1">
        <f>(Table19[[#This Row],[Gross Revenue]]/Table19[[#This Row],[Budget]])-1</f>
        <v>-0.83395799999999998</v>
      </c>
      <c r="V282" t="str">
        <f t="shared" si="8"/>
        <v>90-110 minutes</v>
      </c>
      <c r="W282">
        <f>Table19[[#This Row],[Profit]]/Table19[[#This Row],[Budget]]*100</f>
        <v>-83.395799999999994</v>
      </c>
      <c r="X282">
        <v>-434215.5</v>
      </c>
      <c r="Y282">
        <v>-0.10115100772200772</v>
      </c>
      <c r="Z282" t="str">
        <f t="shared" si="9"/>
        <v>Low</v>
      </c>
    </row>
    <row r="283" spans="1:26" x14ac:dyDescent="0.2">
      <c r="A283" t="s">
        <v>6730</v>
      </c>
      <c r="B283" t="s">
        <v>1667</v>
      </c>
      <c r="C283" t="s">
        <v>1235</v>
      </c>
      <c r="D283">
        <v>19000</v>
      </c>
      <c r="E283">
        <v>20499</v>
      </c>
      <c r="F283">
        <v>456</v>
      </c>
      <c r="G283">
        <v>12000</v>
      </c>
      <c r="H283">
        <v>7.8</v>
      </c>
      <c r="I283">
        <v>316</v>
      </c>
      <c r="J283">
        <v>123</v>
      </c>
      <c r="K283">
        <v>50921738</v>
      </c>
      <c r="L283">
        <v>30000000</v>
      </c>
      <c r="M283" s="2">
        <f>VLOOKUP(A283,Sheet2!$A$1:G4007,2,0)</f>
        <v>39314</v>
      </c>
      <c r="N283" t="str">
        <f>VLOOKUP(A283,Sheet2!$A$1:G4007,3,0)</f>
        <v>Color</v>
      </c>
      <c r="O283" t="str">
        <f>VLOOKUP(A283,Sheet2!$A$1:G4007,4,0)</f>
        <v>Drama</v>
      </c>
      <c r="P283" t="str">
        <f>VLOOKUP(A283,Sheet2!$A$1:G4007,5,0)</f>
        <v>English</v>
      </c>
      <c r="Q283" t="str">
        <f>VLOOKUP(A283,Sheet2!$A$1:G4007,6,0)</f>
        <v>UK</v>
      </c>
      <c r="R283" t="str">
        <f>VLOOKUP(A283,Sheet2!$A$1:G4007,7,0)</f>
        <v>R</v>
      </c>
      <c r="S283" t="str">
        <f>IF(Table19[[#This Row],[Language]]="English","English","Other language")</f>
        <v>English</v>
      </c>
      <c r="T283">
        <f>Table19[[#This Row],[Gross Revenue]]-Table19[[#This Row],[Budget]]</f>
        <v>20921738</v>
      </c>
      <c r="U283" s="1">
        <f>(Table19[[#This Row],[Gross Revenue]]/Table19[[#This Row],[Budget]])-1</f>
        <v>0.69739126666666662</v>
      </c>
      <c r="V283" t="str">
        <f t="shared" si="8"/>
        <v>111-130 minutes</v>
      </c>
      <c r="W283">
        <f>Table19[[#This Row],[Profit]]/Table19[[#This Row],[Budget]]*100</f>
        <v>69.739126666666664</v>
      </c>
      <c r="X283">
        <v>-434215.5</v>
      </c>
      <c r="Y283">
        <v>-0.10115100772200772</v>
      </c>
      <c r="Z283" t="str">
        <f t="shared" si="9"/>
        <v>Medium</v>
      </c>
    </row>
    <row r="284" spans="1:26" x14ac:dyDescent="0.2">
      <c r="A284" t="s">
        <v>5145</v>
      </c>
      <c r="B284" t="s">
        <v>2114</v>
      </c>
      <c r="C284" t="s">
        <v>2115</v>
      </c>
      <c r="D284">
        <v>1000</v>
      </c>
      <c r="E284">
        <v>2011</v>
      </c>
      <c r="F284">
        <v>115</v>
      </c>
      <c r="G284">
        <v>18000</v>
      </c>
      <c r="H284">
        <v>6.6</v>
      </c>
      <c r="I284">
        <v>399</v>
      </c>
      <c r="J284">
        <v>88</v>
      </c>
      <c r="K284">
        <v>1024175</v>
      </c>
      <c r="L284">
        <v>13000000</v>
      </c>
      <c r="M284" s="2">
        <f>VLOOKUP(A284,Sheet2!$A$1:G4008,2,0)</f>
        <v>40597</v>
      </c>
      <c r="N284" t="str">
        <f>VLOOKUP(A284,Sheet2!$A$1:G4008,3,0)</f>
        <v>Color</v>
      </c>
      <c r="O284" t="str">
        <f>VLOOKUP(A284,Sheet2!$A$1:G4008,4,0)</f>
        <v>Action</v>
      </c>
      <c r="P284" t="str">
        <f>VLOOKUP(A284,Sheet2!$A$1:G4008,5,0)</f>
        <v>English</v>
      </c>
      <c r="Q284" t="str">
        <f>VLOOKUP(A284,Sheet2!$A$1:G4008,6,0)</f>
        <v>UK</v>
      </c>
      <c r="R284" t="str">
        <f>VLOOKUP(A284,Sheet2!$A$1:G4008,7,0)</f>
        <v>R</v>
      </c>
      <c r="S284" t="str">
        <f>IF(Table19[[#This Row],[Language]]="English","English","Other language")</f>
        <v>English</v>
      </c>
      <c r="T284">
        <f>Table19[[#This Row],[Gross Revenue]]-Table19[[#This Row],[Budget]]</f>
        <v>-11975825</v>
      </c>
      <c r="U284" s="1">
        <f>(Table19[[#This Row],[Gross Revenue]]/Table19[[#This Row],[Budget]])-1</f>
        <v>-0.9212173076923077</v>
      </c>
      <c r="V284" t="str">
        <f t="shared" si="8"/>
        <v>&lt;90 minutes</v>
      </c>
      <c r="W284">
        <f>Table19[[#This Row],[Profit]]/Table19[[#This Row],[Budget]]*100</f>
        <v>-92.121730769230766</v>
      </c>
      <c r="X284">
        <v>-1289919.5</v>
      </c>
      <c r="Y284">
        <v>-4.8151417500000002E-2</v>
      </c>
      <c r="Z284" t="str">
        <f t="shared" si="9"/>
        <v>Low</v>
      </c>
    </row>
    <row r="285" spans="1:26" x14ac:dyDescent="0.2">
      <c r="A285" t="s">
        <v>6434</v>
      </c>
      <c r="B285" t="s">
        <v>725</v>
      </c>
      <c r="C285" t="s">
        <v>2926</v>
      </c>
      <c r="D285">
        <v>49000</v>
      </c>
      <c r="E285">
        <v>50927</v>
      </c>
      <c r="F285">
        <v>59</v>
      </c>
      <c r="G285">
        <v>18000</v>
      </c>
      <c r="H285">
        <v>7.5</v>
      </c>
      <c r="I285">
        <v>148</v>
      </c>
      <c r="J285">
        <v>114</v>
      </c>
      <c r="K285">
        <v>31655091</v>
      </c>
      <c r="L285">
        <v>30000000</v>
      </c>
      <c r="M285" s="2">
        <f>VLOOKUP(A285,Sheet2!$A$1:G4009,2,0)</f>
        <v>39161</v>
      </c>
      <c r="N285" t="str">
        <f>VLOOKUP(A285,Sheet2!$A$1:G4009,3,0)</f>
        <v>Color</v>
      </c>
      <c r="O285" t="str">
        <f>VLOOKUP(A285,Sheet2!$A$1:G4009,4,0)</f>
        <v>Drama</v>
      </c>
      <c r="P285" t="str">
        <f>VLOOKUP(A285,Sheet2!$A$1:G4009,5,0)</f>
        <v>English</v>
      </c>
      <c r="Q285" t="str">
        <f>VLOOKUP(A285,Sheet2!$A$1:G4009,6,0)</f>
        <v>USA</v>
      </c>
      <c r="R285" t="str">
        <f>VLOOKUP(A285,Sheet2!$A$1:G4009,7,0)</f>
        <v>PG</v>
      </c>
      <c r="S285" t="str">
        <f>IF(Table19[[#This Row],[Language]]="English","English","Other language")</f>
        <v>English</v>
      </c>
      <c r="T285">
        <f>Table19[[#This Row],[Gross Revenue]]-Table19[[#This Row],[Budget]]</f>
        <v>1655091</v>
      </c>
      <c r="U285" s="1">
        <f>(Table19[[#This Row],[Gross Revenue]]/Table19[[#This Row],[Budget]])-1</f>
        <v>5.5169699999999988E-2</v>
      </c>
      <c r="V285" t="str">
        <f t="shared" si="8"/>
        <v>111-130 minutes</v>
      </c>
      <c r="W285">
        <f>Table19[[#This Row],[Profit]]/Table19[[#This Row],[Budget]]*100</f>
        <v>5.5169700000000006</v>
      </c>
      <c r="X285">
        <v>-434215.5</v>
      </c>
      <c r="Y285">
        <v>-0.10115100772200772</v>
      </c>
      <c r="Z285" t="str">
        <f t="shared" si="9"/>
        <v>Medium</v>
      </c>
    </row>
    <row r="286" spans="1:26" x14ac:dyDescent="0.2">
      <c r="A286" t="s">
        <v>6241</v>
      </c>
      <c r="B286" t="s">
        <v>1667</v>
      </c>
      <c r="C286" t="s">
        <v>2154</v>
      </c>
      <c r="D286">
        <v>19000</v>
      </c>
      <c r="E286">
        <v>39690</v>
      </c>
      <c r="F286">
        <v>53</v>
      </c>
      <c r="G286">
        <v>30000</v>
      </c>
      <c r="H286">
        <v>7.3</v>
      </c>
      <c r="I286">
        <v>322</v>
      </c>
      <c r="J286">
        <v>121</v>
      </c>
      <c r="K286">
        <v>37738400</v>
      </c>
      <c r="L286">
        <v>25000000</v>
      </c>
      <c r="M286" s="2">
        <f>VLOOKUP(A286,Sheet2!$A$1:G4010,2,0)</f>
        <v>41409</v>
      </c>
      <c r="N286" t="str">
        <f>VLOOKUP(A286,Sheet2!$A$1:G4010,3,0)</f>
        <v>Color</v>
      </c>
      <c r="O286" t="str">
        <f>VLOOKUP(A286,Sheet2!$A$1:G4010,4,0)</f>
        <v>Drama</v>
      </c>
      <c r="P286" t="str">
        <f>VLOOKUP(A286,Sheet2!$A$1:G4010,5,0)</f>
        <v>English</v>
      </c>
      <c r="Q286" t="str">
        <f>VLOOKUP(A286,Sheet2!$A$1:G4010,6,0)</f>
        <v>USA</v>
      </c>
      <c r="R286" t="str">
        <f>VLOOKUP(A286,Sheet2!$A$1:G4010,7,0)</f>
        <v>R</v>
      </c>
      <c r="S286" t="str">
        <f>IF(Table19[[#This Row],[Language]]="English","English","Other language")</f>
        <v>English</v>
      </c>
      <c r="T286">
        <f>Table19[[#This Row],[Gross Revenue]]-Table19[[#This Row],[Budget]]</f>
        <v>12738400</v>
      </c>
      <c r="U286" s="1">
        <f>(Table19[[#This Row],[Gross Revenue]]/Table19[[#This Row],[Budget]])-1</f>
        <v>0.50953599999999999</v>
      </c>
      <c r="V286" t="str">
        <f t="shared" si="8"/>
        <v>111-130 minutes</v>
      </c>
      <c r="W286">
        <f>Table19[[#This Row],[Profit]]/Table19[[#This Row],[Budget]]*100</f>
        <v>50.953600000000002</v>
      </c>
      <c r="X286">
        <v>-434215.5</v>
      </c>
      <c r="Y286">
        <v>-0.10115100772200772</v>
      </c>
      <c r="Z286" t="str">
        <f t="shared" si="9"/>
        <v>Medium</v>
      </c>
    </row>
    <row r="287" spans="1:26" x14ac:dyDescent="0.2">
      <c r="A287" t="s">
        <v>4676</v>
      </c>
      <c r="B287" t="s">
        <v>1747</v>
      </c>
      <c r="C287" t="s">
        <v>1706</v>
      </c>
      <c r="D287">
        <v>645</v>
      </c>
      <c r="E287">
        <v>2725</v>
      </c>
      <c r="F287">
        <v>116</v>
      </c>
      <c r="G287">
        <v>0</v>
      </c>
      <c r="H287">
        <v>6.2</v>
      </c>
      <c r="I287">
        <v>194</v>
      </c>
      <c r="J287">
        <v>94</v>
      </c>
      <c r="K287">
        <v>213079163</v>
      </c>
      <c r="L287">
        <v>63000000</v>
      </c>
      <c r="M287" s="2">
        <f>VLOOKUP(A287,Sheet2!$A$1:G4011,2,0)</f>
        <v>37423</v>
      </c>
      <c r="N287" t="str">
        <f>VLOOKUP(A287,Sheet2!$A$1:G4011,3,0)</f>
        <v>Color</v>
      </c>
      <c r="O287" t="str">
        <f>VLOOKUP(A287,Sheet2!$A$1:G4011,4,0)</f>
        <v>Action</v>
      </c>
      <c r="P287" t="str">
        <f>VLOOKUP(A287,Sheet2!$A$1:G4011,5,0)</f>
        <v>English</v>
      </c>
      <c r="Q287" t="str">
        <f>VLOOKUP(A287,Sheet2!$A$1:G4011,6,0)</f>
        <v>USA</v>
      </c>
      <c r="R287" t="str">
        <f>VLOOKUP(A287,Sheet2!$A$1:G4011,7,0)</f>
        <v>PG-13</v>
      </c>
      <c r="S287" t="str">
        <f>IF(Table19[[#This Row],[Language]]="English","English","Other language")</f>
        <v>English</v>
      </c>
      <c r="T287">
        <f>Table19[[#This Row],[Gross Revenue]]-Table19[[#This Row],[Budget]]</f>
        <v>150079163</v>
      </c>
      <c r="U287" s="1">
        <f>(Table19[[#This Row],[Gross Revenue]]/Table19[[#This Row],[Budget]])-1</f>
        <v>2.3822089365079364</v>
      </c>
      <c r="V287" t="str">
        <f t="shared" si="8"/>
        <v>90-110 minutes</v>
      </c>
      <c r="W287">
        <f>Table19[[#This Row],[Profit]]/Table19[[#This Row],[Budget]]*100</f>
        <v>238.22089365079364</v>
      </c>
      <c r="X287">
        <v>-1289919.5</v>
      </c>
      <c r="Y287">
        <v>-4.8151417500000002E-2</v>
      </c>
      <c r="Z287" t="str">
        <f t="shared" si="9"/>
        <v>High</v>
      </c>
    </row>
    <row r="288" spans="1:26" x14ac:dyDescent="0.2">
      <c r="A288" t="s">
        <v>5854</v>
      </c>
      <c r="B288" t="s">
        <v>589</v>
      </c>
      <c r="C288" t="s">
        <v>1706</v>
      </c>
      <c r="D288">
        <v>8000</v>
      </c>
      <c r="E288">
        <v>10557</v>
      </c>
      <c r="F288">
        <v>116</v>
      </c>
      <c r="G288">
        <v>0</v>
      </c>
      <c r="H288">
        <v>7</v>
      </c>
      <c r="I288">
        <v>129</v>
      </c>
      <c r="J288">
        <v>68</v>
      </c>
      <c r="K288">
        <v>53868030</v>
      </c>
      <c r="L288">
        <v>17000000</v>
      </c>
      <c r="M288" s="2">
        <f>VLOOKUP(A288,Sheet2!$A$1:G4012,2,0)</f>
        <v>35763</v>
      </c>
      <c r="N288" t="str">
        <f>VLOOKUP(A288,Sheet2!$A$1:G4012,3,0)</f>
        <v>Color</v>
      </c>
      <c r="O288" t="str">
        <f>VLOOKUP(A288,Sheet2!$A$1:G4012,4,0)</f>
        <v>Comedy</v>
      </c>
      <c r="P288" t="str">
        <f>VLOOKUP(A288,Sheet2!$A$1:G4012,5,0)</f>
        <v>English</v>
      </c>
      <c r="Q288" t="str">
        <f>VLOOKUP(A288,Sheet2!$A$1:G4012,6,0)</f>
        <v>USA</v>
      </c>
      <c r="R288" t="str">
        <f>VLOOKUP(A288,Sheet2!$A$1:G4012,7,0)</f>
        <v>PG-13</v>
      </c>
      <c r="S288" t="str">
        <f>IF(Table19[[#This Row],[Language]]="English","English","Other language")</f>
        <v>English</v>
      </c>
      <c r="T288">
        <f>Table19[[#This Row],[Gross Revenue]]-Table19[[#This Row],[Budget]]</f>
        <v>36868030</v>
      </c>
      <c r="U288" s="1">
        <f>(Table19[[#This Row],[Gross Revenue]]/Table19[[#This Row],[Budget]])-1</f>
        <v>2.1687076470588234</v>
      </c>
      <c r="V288" t="str">
        <f t="shared" si="8"/>
        <v>&lt;90 minutes</v>
      </c>
      <c r="W288">
        <f>Table19[[#This Row],[Profit]]/Table19[[#This Row],[Budget]]*100</f>
        <v>216.87076470588232</v>
      </c>
      <c r="X288">
        <v>1637763</v>
      </c>
      <c r="Y288">
        <v>0.19178668286445014</v>
      </c>
      <c r="Z288" t="str">
        <f t="shared" si="9"/>
        <v>Medium</v>
      </c>
    </row>
    <row r="289" spans="1:26" x14ac:dyDescent="0.2">
      <c r="A289" t="s">
        <v>5278</v>
      </c>
      <c r="B289" t="s">
        <v>197</v>
      </c>
      <c r="C289" t="s">
        <v>1706</v>
      </c>
      <c r="D289">
        <v>45000</v>
      </c>
      <c r="E289">
        <v>47203</v>
      </c>
      <c r="F289">
        <v>116</v>
      </c>
      <c r="G289">
        <v>0</v>
      </c>
      <c r="H289">
        <v>6.6</v>
      </c>
      <c r="I289">
        <v>199</v>
      </c>
      <c r="J289">
        <v>95</v>
      </c>
      <c r="K289">
        <v>205399422</v>
      </c>
      <c r="L289">
        <v>33000000</v>
      </c>
      <c r="M289" s="2">
        <f>VLOOKUP(A289,Sheet2!$A$1:G4013,2,0)</f>
        <v>36397</v>
      </c>
      <c r="N289" t="str">
        <f>VLOOKUP(A289,Sheet2!$A$1:G4013,3,0)</f>
        <v>Color</v>
      </c>
      <c r="O289" t="str">
        <f>VLOOKUP(A289,Sheet2!$A$1:G4013,4,0)</f>
        <v>Action</v>
      </c>
      <c r="P289" t="str">
        <f>VLOOKUP(A289,Sheet2!$A$1:G4013,5,0)</f>
        <v>English</v>
      </c>
      <c r="Q289" t="str">
        <f>VLOOKUP(A289,Sheet2!$A$1:G4013,6,0)</f>
        <v>USA</v>
      </c>
      <c r="R289" t="str">
        <f>VLOOKUP(A289,Sheet2!$A$1:G4013,7,0)</f>
        <v>PG-13</v>
      </c>
      <c r="S289" t="str">
        <f>IF(Table19[[#This Row],[Language]]="English","English","Other language")</f>
        <v>English</v>
      </c>
      <c r="T289">
        <f>Table19[[#This Row],[Gross Revenue]]-Table19[[#This Row],[Budget]]</f>
        <v>172399422</v>
      </c>
      <c r="U289" s="1">
        <f>(Table19[[#This Row],[Gross Revenue]]/Table19[[#This Row],[Budget]])-1</f>
        <v>5.2242249090909088</v>
      </c>
      <c r="V289" t="str">
        <f t="shared" si="8"/>
        <v>90-110 minutes</v>
      </c>
      <c r="W289">
        <f>Table19[[#This Row],[Profit]]/Table19[[#This Row],[Budget]]*100</f>
        <v>522.42249090909093</v>
      </c>
      <c r="X289">
        <v>-1289919.5</v>
      </c>
      <c r="Y289">
        <v>-4.8151417500000002E-2</v>
      </c>
      <c r="Z289" t="str">
        <f t="shared" si="9"/>
        <v>Medium</v>
      </c>
    </row>
    <row r="290" spans="1:26" x14ac:dyDescent="0.2">
      <c r="A290" t="s">
        <v>476</v>
      </c>
      <c r="B290" t="s">
        <v>2138</v>
      </c>
      <c r="C290" t="s">
        <v>2139</v>
      </c>
      <c r="D290">
        <v>309</v>
      </c>
      <c r="E290">
        <v>921</v>
      </c>
      <c r="F290">
        <v>1000</v>
      </c>
      <c r="G290">
        <v>0</v>
      </c>
      <c r="H290">
        <v>6.6</v>
      </c>
      <c r="I290">
        <v>245</v>
      </c>
      <c r="J290">
        <v>165</v>
      </c>
      <c r="K290">
        <v>49551662</v>
      </c>
      <c r="L290">
        <v>130000000</v>
      </c>
      <c r="M290" s="2">
        <f>VLOOKUP(A290,Sheet2!$A$1:G4014,2,0)</f>
        <v>39801</v>
      </c>
      <c r="N290" t="str">
        <f>VLOOKUP(A290,Sheet2!$A$1:G4014,3,0)</f>
        <v>Color</v>
      </c>
      <c r="O290" t="str">
        <f>VLOOKUP(A290,Sheet2!$A$1:G4014,4,0)</f>
        <v>Adventure</v>
      </c>
      <c r="P290" t="str">
        <f>VLOOKUP(A290,Sheet2!$A$1:G4014,5,0)</f>
        <v>English</v>
      </c>
      <c r="Q290" t="str">
        <f>VLOOKUP(A290,Sheet2!$A$1:G4014,6,0)</f>
        <v>Australia</v>
      </c>
      <c r="R290" t="str">
        <f>VLOOKUP(A290,Sheet2!$A$1:G4014,7,0)</f>
        <v>PG-13</v>
      </c>
      <c r="S290" t="str">
        <f>IF(Table19[[#This Row],[Language]]="English","English","Other language")</f>
        <v>English</v>
      </c>
      <c r="T290">
        <f>Table19[[#This Row],[Gross Revenue]]-Table19[[#This Row],[Budget]]</f>
        <v>-80448338</v>
      </c>
      <c r="U290" s="1">
        <f>(Table19[[#This Row],[Gross Revenue]]/Table19[[#This Row],[Budget]])-1</f>
        <v>-0.61883336923076926</v>
      </c>
      <c r="V290" t="str">
        <f t="shared" si="8"/>
        <v>&gt;150 minutes</v>
      </c>
      <c r="W290">
        <f>Table19[[#This Row],[Profit]]/Table19[[#This Row],[Budget]]*100</f>
        <v>-61.883336923076925</v>
      </c>
      <c r="X290">
        <v>3892693.5</v>
      </c>
      <c r="Y290">
        <v>0.11726928571428571</v>
      </c>
      <c r="Z290" t="str">
        <f t="shared" si="9"/>
        <v>High</v>
      </c>
    </row>
    <row r="291" spans="1:26" x14ac:dyDescent="0.2">
      <c r="A291" t="s">
        <v>5161</v>
      </c>
      <c r="B291" t="s">
        <v>1568</v>
      </c>
      <c r="C291" t="s">
        <v>173</v>
      </c>
      <c r="D291">
        <v>783</v>
      </c>
      <c r="E291">
        <v>2684</v>
      </c>
      <c r="F291">
        <v>261</v>
      </c>
      <c r="G291">
        <v>357</v>
      </c>
      <c r="H291">
        <v>6.6</v>
      </c>
      <c r="I291">
        <v>97</v>
      </c>
      <c r="J291">
        <v>105</v>
      </c>
      <c r="K291">
        <v>2062066</v>
      </c>
      <c r="L291">
        <v>7000000</v>
      </c>
      <c r="M291" s="2">
        <f>VLOOKUP(A291,Sheet2!$A$1:G4015,2,0)</f>
        <v>37375</v>
      </c>
      <c r="N291" t="str">
        <f>VLOOKUP(A291,Sheet2!$A$1:G4015,3,0)</f>
        <v>Color</v>
      </c>
      <c r="O291" t="str">
        <f>VLOOKUP(A291,Sheet2!$A$1:G4015,4,0)</f>
        <v>Biography</v>
      </c>
      <c r="P291" t="str">
        <f>VLOOKUP(A291,Sheet2!$A$1:G4015,5,0)</f>
        <v>English</v>
      </c>
      <c r="Q291" t="str">
        <f>VLOOKUP(A291,Sheet2!$A$1:G4015,6,0)</f>
        <v>USA</v>
      </c>
      <c r="R291" t="str">
        <f>VLOOKUP(A291,Sheet2!$A$1:G4015,7,0)</f>
        <v>R</v>
      </c>
      <c r="S291" t="str">
        <f>IF(Table19[[#This Row],[Language]]="English","English","Other language")</f>
        <v>English</v>
      </c>
      <c r="T291">
        <f>Table19[[#This Row],[Gross Revenue]]-Table19[[#This Row],[Budget]]</f>
        <v>-4937934</v>
      </c>
      <c r="U291" s="1">
        <f>(Table19[[#This Row],[Gross Revenue]]/Table19[[#This Row],[Budget]])-1</f>
        <v>-0.7054191428571428</v>
      </c>
      <c r="V291" t="str">
        <f t="shared" si="8"/>
        <v>90-110 minutes</v>
      </c>
      <c r="W291">
        <f>Table19[[#This Row],[Profit]]/Table19[[#This Row],[Budget]]*100</f>
        <v>-70.541914285714284</v>
      </c>
      <c r="X291">
        <v>-1289919.5</v>
      </c>
      <c r="Y291">
        <v>-4.8151417500000002E-2</v>
      </c>
      <c r="Z291" t="str">
        <f t="shared" si="9"/>
        <v>Low</v>
      </c>
    </row>
    <row r="292" spans="1:26" x14ac:dyDescent="0.2">
      <c r="A292" t="s">
        <v>3881</v>
      </c>
      <c r="B292" t="s">
        <v>661</v>
      </c>
      <c r="C292" t="s">
        <v>974</v>
      </c>
      <c r="D292">
        <v>24000</v>
      </c>
      <c r="E292">
        <v>26938</v>
      </c>
      <c r="F292">
        <v>643</v>
      </c>
      <c r="G292">
        <v>0</v>
      </c>
      <c r="H292">
        <v>5.5</v>
      </c>
      <c r="I292">
        <v>101</v>
      </c>
      <c r="J292">
        <v>103</v>
      </c>
      <c r="K292">
        <v>37752931</v>
      </c>
      <c r="L292">
        <v>40000000</v>
      </c>
      <c r="M292" s="2">
        <f>VLOOKUP(A292,Sheet2!$A$1:G4016,2,0)</f>
        <v>36530</v>
      </c>
      <c r="N292" t="str">
        <f>VLOOKUP(A292,Sheet2!$A$1:G4016,3,0)</f>
        <v>Color</v>
      </c>
      <c r="O292" t="str">
        <f>VLOOKUP(A292,Sheet2!$A$1:G4016,4,0)</f>
        <v>Drama</v>
      </c>
      <c r="P292" t="str">
        <f>VLOOKUP(A292,Sheet2!$A$1:G4016,5,0)</f>
        <v>English</v>
      </c>
      <c r="Q292" t="str">
        <f>VLOOKUP(A292,Sheet2!$A$1:G4016,6,0)</f>
        <v>USA</v>
      </c>
      <c r="R292" t="str">
        <f>VLOOKUP(A292,Sheet2!$A$1:G4016,7,0)</f>
        <v>PG-13</v>
      </c>
      <c r="S292" t="str">
        <f>IF(Table19[[#This Row],[Language]]="English","English","Other language")</f>
        <v>English</v>
      </c>
      <c r="T292">
        <f>Table19[[#This Row],[Gross Revenue]]-Table19[[#This Row],[Budget]]</f>
        <v>-2247069</v>
      </c>
      <c r="U292" s="1">
        <f>(Table19[[#This Row],[Gross Revenue]]/Table19[[#This Row],[Budget]])-1</f>
        <v>-5.6176725000000038E-2</v>
      </c>
      <c r="V292" t="str">
        <f t="shared" si="8"/>
        <v>90-110 minutes</v>
      </c>
      <c r="W292">
        <f>Table19[[#This Row],[Profit]]/Table19[[#This Row],[Budget]]*100</f>
        <v>-5.6176724999999994</v>
      </c>
      <c r="X292">
        <v>-434215.5</v>
      </c>
      <c r="Y292">
        <v>-0.10115100772200772</v>
      </c>
      <c r="Z292" t="str">
        <f t="shared" si="9"/>
        <v>High</v>
      </c>
    </row>
    <row r="293" spans="1:26" x14ac:dyDescent="0.2">
      <c r="A293" t="s">
        <v>6805</v>
      </c>
      <c r="B293" t="s">
        <v>176</v>
      </c>
      <c r="C293" t="s">
        <v>2732</v>
      </c>
      <c r="D293">
        <v>1000</v>
      </c>
      <c r="E293">
        <v>4834</v>
      </c>
      <c r="F293">
        <v>0</v>
      </c>
      <c r="G293">
        <v>33000</v>
      </c>
      <c r="H293">
        <v>7.9</v>
      </c>
      <c r="I293">
        <v>723</v>
      </c>
      <c r="J293">
        <v>178</v>
      </c>
      <c r="K293">
        <v>760505847</v>
      </c>
      <c r="L293">
        <v>237000000</v>
      </c>
      <c r="M293" s="2">
        <f>VLOOKUP(A293,Sheet2!$A$1:G4017,2,0)</f>
        <v>39950</v>
      </c>
      <c r="N293" t="str">
        <f>VLOOKUP(A293,Sheet2!$A$1:G4017,3,0)</f>
        <v>Color</v>
      </c>
      <c r="O293" t="str">
        <f>VLOOKUP(A293,Sheet2!$A$1:G4017,4,0)</f>
        <v>Action</v>
      </c>
      <c r="P293" t="str">
        <f>VLOOKUP(A293,Sheet2!$A$1:G4017,5,0)</f>
        <v>English</v>
      </c>
      <c r="Q293" t="str">
        <f>VLOOKUP(A293,Sheet2!$A$1:G4017,6,0)</f>
        <v>USA</v>
      </c>
      <c r="R293" t="str">
        <f>VLOOKUP(A293,Sheet2!$A$1:G4017,7,0)</f>
        <v>PG-13</v>
      </c>
      <c r="S293" t="str">
        <f>IF(Table19[[#This Row],[Language]]="English","English","Other language")</f>
        <v>English</v>
      </c>
      <c r="T293">
        <f>Table19[[#This Row],[Gross Revenue]]-Table19[[#This Row],[Budget]]</f>
        <v>523505847</v>
      </c>
      <c r="U293" s="1">
        <f>(Table19[[#This Row],[Gross Revenue]]/Table19[[#This Row],[Budget]])-1</f>
        <v>2.2088854303797469</v>
      </c>
      <c r="V293" t="str">
        <f t="shared" si="8"/>
        <v>&gt;150 minutes</v>
      </c>
      <c r="W293">
        <f>Table19[[#This Row],[Profit]]/Table19[[#This Row],[Budget]]*100</f>
        <v>220.8885430379747</v>
      </c>
      <c r="X293">
        <v>-1289919.5</v>
      </c>
      <c r="Y293">
        <v>-4.8151417500000002E-2</v>
      </c>
      <c r="Z293" t="str">
        <f t="shared" si="9"/>
        <v>High</v>
      </c>
    </row>
    <row r="294" spans="1:26" x14ac:dyDescent="0.2">
      <c r="A294" t="s">
        <v>6450</v>
      </c>
      <c r="B294" t="s">
        <v>850</v>
      </c>
      <c r="C294" t="s">
        <v>2938</v>
      </c>
      <c r="D294">
        <v>26000</v>
      </c>
      <c r="E294">
        <v>92000</v>
      </c>
      <c r="F294">
        <v>0</v>
      </c>
      <c r="G294">
        <v>118000</v>
      </c>
      <c r="H294">
        <v>7.5</v>
      </c>
      <c r="I294">
        <v>635</v>
      </c>
      <c r="J294">
        <v>141</v>
      </c>
      <c r="K294">
        <v>458991599</v>
      </c>
      <c r="L294">
        <v>250000000</v>
      </c>
      <c r="M294" s="2">
        <f>VLOOKUP(A294,Sheet2!$A$1:G4018,2,0)</f>
        <v>42055</v>
      </c>
      <c r="N294" t="str">
        <f>VLOOKUP(A294,Sheet2!$A$1:G4018,3,0)</f>
        <v>Color</v>
      </c>
      <c r="O294" t="str">
        <f>VLOOKUP(A294,Sheet2!$A$1:G4018,4,0)</f>
        <v>Action</v>
      </c>
      <c r="P294" t="str">
        <f>VLOOKUP(A294,Sheet2!$A$1:G4018,5,0)</f>
        <v>English</v>
      </c>
      <c r="Q294" t="str">
        <f>VLOOKUP(A294,Sheet2!$A$1:G4018,6,0)</f>
        <v>USA</v>
      </c>
      <c r="R294" t="str">
        <f>VLOOKUP(A294,Sheet2!$A$1:G4018,7,0)</f>
        <v>PG-13</v>
      </c>
      <c r="S294" t="str">
        <f>IF(Table19[[#This Row],[Language]]="English","English","Other language")</f>
        <v>English</v>
      </c>
      <c r="T294">
        <f>Table19[[#This Row],[Gross Revenue]]-Table19[[#This Row],[Budget]]</f>
        <v>208991599</v>
      </c>
      <c r="U294" s="1">
        <f>(Table19[[#This Row],[Gross Revenue]]/Table19[[#This Row],[Budget]])-1</f>
        <v>0.83596639599999989</v>
      </c>
      <c r="V294" t="str">
        <f t="shared" si="8"/>
        <v>131-150 minutes</v>
      </c>
      <c r="W294">
        <f>Table19[[#This Row],[Profit]]/Table19[[#This Row],[Budget]]*100</f>
        <v>83.596639600000003</v>
      </c>
      <c r="X294">
        <v>-1289919.5</v>
      </c>
      <c r="Y294">
        <v>-4.8151417500000002E-2</v>
      </c>
      <c r="Z294" t="str">
        <f t="shared" si="9"/>
        <v>High</v>
      </c>
    </row>
    <row r="295" spans="1:26" x14ac:dyDescent="0.2">
      <c r="A295" t="s">
        <v>3984</v>
      </c>
      <c r="B295" t="s">
        <v>1089</v>
      </c>
      <c r="C295" t="s">
        <v>882</v>
      </c>
      <c r="D295">
        <v>886</v>
      </c>
      <c r="E295">
        <v>3222</v>
      </c>
      <c r="F295">
        <v>545</v>
      </c>
      <c r="G295">
        <v>0</v>
      </c>
      <c r="H295">
        <v>5.6</v>
      </c>
      <c r="I295">
        <v>247</v>
      </c>
      <c r="J295">
        <v>109</v>
      </c>
      <c r="K295">
        <v>80281096</v>
      </c>
      <c r="L295">
        <v>60000000</v>
      </c>
      <c r="M295" s="2">
        <f>VLOOKUP(A295,Sheet2!$A$1:G4019,2,0)</f>
        <v>38102</v>
      </c>
      <c r="N295" t="str">
        <f>VLOOKUP(A295,Sheet2!$A$1:G4019,3,0)</f>
        <v>Color</v>
      </c>
      <c r="O295" t="str">
        <f>VLOOKUP(A295,Sheet2!$A$1:G4019,4,0)</f>
        <v>Action</v>
      </c>
      <c r="P295" t="str">
        <f>VLOOKUP(A295,Sheet2!$A$1:G4019,5,0)</f>
        <v>English</v>
      </c>
      <c r="Q295" t="str">
        <f>VLOOKUP(A295,Sheet2!$A$1:G4019,6,0)</f>
        <v>USA</v>
      </c>
      <c r="R295" t="str">
        <f>VLOOKUP(A295,Sheet2!$A$1:G4019,7,0)</f>
        <v>PG-13</v>
      </c>
      <c r="S295" t="str">
        <f>IF(Table19[[#This Row],[Language]]="English","English","Other language")</f>
        <v>English</v>
      </c>
      <c r="T295">
        <f>Table19[[#This Row],[Gross Revenue]]-Table19[[#This Row],[Budget]]</f>
        <v>20281096</v>
      </c>
      <c r="U295" s="1">
        <f>(Table19[[#This Row],[Gross Revenue]]/Table19[[#This Row],[Budget]])-1</f>
        <v>0.33801826666666668</v>
      </c>
      <c r="V295" t="str">
        <f t="shared" si="8"/>
        <v>90-110 minutes</v>
      </c>
      <c r="W295">
        <f>Table19[[#This Row],[Profit]]/Table19[[#This Row],[Budget]]*100</f>
        <v>33.80182666666667</v>
      </c>
      <c r="X295">
        <v>-1289919.5</v>
      </c>
      <c r="Y295">
        <v>-4.8151417500000002E-2</v>
      </c>
      <c r="Z295" t="str">
        <f t="shared" si="9"/>
        <v>High</v>
      </c>
    </row>
    <row r="296" spans="1:26" x14ac:dyDescent="0.2">
      <c r="A296" t="s">
        <v>6068</v>
      </c>
      <c r="B296" t="s">
        <v>379</v>
      </c>
      <c r="C296" t="s">
        <v>2718</v>
      </c>
      <c r="D296">
        <v>4000</v>
      </c>
      <c r="E296">
        <v>6954</v>
      </c>
      <c r="F296">
        <v>8</v>
      </c>
      <c r="G296">
        <v>0</v>
      </c>
      <c r="H296">
        <v>6.5</v>
      </c>
      <c r="I296">
        <v>133</v>
      </c>
      <c r="J296">
        <v>84</v>
      </c>
      <c r="K296">
        <v>14373825</v>
      </c>
      <c r="L296">
        <v>8600000</v>
      </c>
      <c r="M296" s="2">
        <f>VLOOKUP(A296,Sheet2!$A$1:G4020,2,0)</f>
        <v>39394</v>
      </c>
      <c r="N296" t="str">
        <f>VLOOKUP(A296,Sheet2!$A$1:G4020,3,0)</f>
        <v>Color</v>
      </c>
      <c r="O296" t="str">
        <f>VLOOKUP(A296,Sheet2!$A$1:G4020,4,0)</f>
        <v>Crime</v>
      </c>
      <c r="P296" t="str">
        <f>VLOOKUP(A296,Sheet2!$A$1:G4020,5,0)</f>
        <v>English</v>
      </c>
      <c r="Q296" t="str">
        <f>VLOOKUP(A296,Sheet2!$A$1:G4020,6,0)</f>
        <v>USA</v>
      </c>
      <c r="R296" t="str">
        <f>VLOOKUP(A296,Sheet2!$A$1:G4020,7,0)</f>
        <v>R</v>
      </c>
      <c r="S296" t="str">
        <f>IF(Table19[[#This Row],[Language]]="English","English","Other language")</f>
        <v>English</v>
      </c>
      <c r="T296">
        <f>Table19[[#This Row],[Gross Revenue]]-Table19[[#This Row],[Budget]]</f>
        <v>5773825</v>
      </c>
      <c r="U296" s="1">
        <f>(Table19[[#This Row],[Gross Revenue]]/Table19[[#This Row],[Budget]])-1</f>
        <v>0.67137500000000006</v>
      </c>
      <c r="V296" t="str">
        <f t="shared" si="8"/>
        <v>&lt;90 minutes</v>
      </c>
      <c r="W296">
        <f>Table19[[#This Row],[Profit]]/Table19[[#This Row],[Budget]]*100</f>
        <v>67.137500000000003</v>
      </c>
      <c r="X296">
        <v>-74533.5</v>
      </c>
      <c r="Y296">
        <v>-7.4856785714285719E-3</v>
      </c>
      <c r="Z296" t="str">
        <f t="shared" si="9"/>
        <v>Low</v>
      </c>
    </row>
    <row r="297" spans="1:26" x14ac:dyDescent="0.2">
      <c r="A297" t="s">
        <v>5928</v>
      </c>
      <c r="B297" t="s">
        <v>568</v>
      </c>
      <c r="C297" t="s">
        <v>1043</v>
      </c>
      <c r="D297">
        <v>925</v>
      </c>
      <c r="E297">
        <v>1997</v>
      </c>
      <c r="F297">
        <v>0</v>
      </c>
      <c r="G297">
        <v>7000</v>
      </c>
      <c r="H297">
        <v>7.1</v>
      </c>
      <c r="I297">
        <v>217</v>
      </c>
      <c r="J297">
        <v>98</v>
      </c>
      <c r="K297">
        <v>9430988</v>
      </c>
      <c r="L297">
        <v>17000000</v>
      </c>
      <c r="M297" s="2">
        <f>VLOOKUP(A297,Sheet2!$A$1:G4021,2,0)</f>
        <v>40118</v>
      </c>
      <c r="N297" t="str">
        <f>VLOOKUP(A297,Sheet2!$A$1:G4021,3,0)</f>
        <v>Color</v>
      </c>
      <c r="O297" t="str">
        <f>VLOOKUP(A297,Sheet2!$A$1:G4021,4,0)</f>
        <v>Comedy</v>
      </c>
      <c r="P297" t="str">
        <f>VLOOKUP(A297,Sheet2!$A$1:G4021,5,0)</f>
        <v>English</v>
      </c>
      <c r="Q297" t="str">
        <f>VLOOKUP(A297,Sheet2!$A$1:G4021,6,0)</f>
        <v>USA</v>
      </c>
      <c r="R297" t="str">
        <f>VLOOKUP(A297,Sheet2!$A$1:G4021,7,0)</f>
        <v>R</v>
      </c>
      <c r="S297" t="str">
        <f>IF(Table19[[#This Row],[Language]]="English","English","Other language")</f>
        <v>English</v>
      </c>
      <c r="T297">
        <f>Table19[[#This Row],[Gross Revenue]]-Table19[[#This Row],[Budget]]</f>
        <v>-7569012</v>
      </c>
      <c r="U297" s="1">
        <f>(Table19[[#This Row],[Gross Revenue]]/Table19[[#This Row],[Budget]])-1</f>
        <v>-0.44523599999999997</v>
      </c>
      <c r="V297" t="str">
        <f t="shared" si="8"/>
        <v>90-110 minutes</v>
      </c>
      <c r="W297">
        <f>Table19[[#This Row],[Profit]]/Table19[[#This Row],[Budget]]*100</f>
        <v>-44.523600000000002</v>
      </c>
      <c r="X297">
        <v>1637763</v>
      </c>
      <c r="Y297">
        <v>0.19178668286445014</v>
      </c>
      <c r="Z297" t="str">
        <f t="shared" si="9"/>
        <v>Medium</v>
      </c>
    </row>
    <row r="298" spans="1:26" x14ac:dyDescent="0.2">
      <c r="A298" t="s">
        <v>6502</v>
      </c>
      <c r="C298" t="s">
        <v>2967</v>
      </c>
      <c r="E298">
        <v>0</v>
      </c>
      <c r="F298">
        <v>95</v>
      </c>
      <c r="G298">
        <v>379</v>
      </c>
      <c r="H298">
        <v>7.6</v>
      </c>
      <c r="I298">
        <v>15</v>
      </c>
      <c r="J298">
        <v>102</v>
      </c>
      <c r="K298">
        <v>16892</v>
      </c>
      <c r="L298">
        <v>300000</v>
      </c>
      <c r="M298" s="2">
        <f>VLOOKUP(A298,Sheet2!$A$1:G4022,2,0)</f>
        <v>37138</v>
      </c>
      <c r="N298" t="str">
        <f>VLOOKUP(A298,Sheet2!$A$1:G4022,3,0)</f>
        <v>Color</v>
      </c>
      <c r="O298" t="str">
        <f>VLOOKUP(A298,Sheet2!$A$1:G4022,4,0)</f>
        <v>Documentary</v>
      </c>
      <c r="P298" t="str">
        <f>VLOOKUP(A298,Sheet2!$A$1:G4022,5,0)</f>
        <v>English</v>
      </c>
      <c r="Q298" t="str">
        <f>VLOOKUP(A298,Sheet2!$A$1:G4022,6,0)</f>
        <v>India</v>
      </c>
      <c r="R298">
        <f>VLOOKUP(A298,Sheet2!$A$1:G4022,7,0)</f>
        <v>0</v>
      </c>
      <c r="S298" t="str">
        <f>IF(Table19[[#This Row],[Language]]="English","English","Other language")</f>
        <v>English</v>
      </c>
      <c r="T298">
        <f>Table19[[#This Row],[Gross Revenue]]-Table19[[#This Row],[Budget]]</f>
        <v>-283108</v>
      </c>
      <c r="U298" s="1">
        <f>(Table19[[#This Row],[Gross Revenue]]/Table19[[#This Row],[Budget]])-1</f>
        <v>-0.94369333333333338</v>
      </c>
      <c r="V298" t="str">
        <f t="shared" si="8"/>
        <v>90-110 minutes</v>
      </c>
      <c r="W298">
        <f>Table19[[#This Row],[Profit]]/Table19[[#This Row],[Budget]]*100</f>
        <v>-94.369333333333344</v>
      </c>
      <c r="Z298" t="str">
        <f t="shared" si="9"/>
        <v>Low</v>
      </c>
    </row>
    <row r="299" spans="1:26" x14ac:dyDescent="0.2">
      <c r="A299" t="s">
        <v>6972</v>
      </c>
      <c r="B299" t="s">
        <v>3211</v>
      </c>
      <c r="C299" t="s">
        <v>3212</v>
      </c>
      <c r="D299">
        <v>218</v>
      </c>
      <c r="E299">
        <v>554</v>
      </c>
      <c r="F299">
        <v>50</v>
      </c>
      <c r="G299">
        <v>21000</v>
      </c>
      <c r="H299">
        <v>8.4</v>
      </c>
      <c r="I299">
        <v>44</v>
      </c>
      <c r="J299">
        <v>159</v>
      </c>
      <c r="K299">
        <v>6498000</v>
      </c>
      <c r="L299">
        <v>18026148</v>
      </c>
      <c r="M299" s="2">
        <f>VLOOKUP(A299,Sheet2!$A$1:G4023,2,0)</f>
        <v>42182</v>
      </c>
      <c r="N299" t="str">
        <f>VLOOKUP(A299,Sheet2!$A$1:G4023,3,0)</f>
        <v>Color</v>
      </c>
      <c r="O299" t="str">
        <f>VLOOKUP(A299,Sheet2!$A$1:G4023,4,0)</f>
        <v>Action</v>
      </c>
      <c r="P299" t="str">
        <f>VLOOKUP(A299,Sheet2!$A$1:G4023,5,0)</f>
        <v>Telugu</v>
      </c>
      <c r="Q299" t="str">
        <f>VLOOKUP(A299,Sheet2!$A$1:G4023,6,0)</f>
        <v>India</v>
      </c>
      <c r="R299">
        <f>VLOOKUP(A299,Sheet2!$A$1:G4023,7,0)</f>
        <v>0</v>
      </c>
      <c r="S299" t="str">
        <f>IF(Table19[[#This Row],[Language]]="English","English","Other language")</f>
        <v>Other language</v>
      </c>
      <c r="T299">
        <f>Table19[[#This Row],[Gross Revenue]]-Table19[[#This Row],[Budget]]</f>
        <v>-11528148</v>
      </c>
      <c r="U299" s="1">
        <f>(Table19[[#This Row],[Gross Revenue]]/Table19[[#This Row],[Budget]])-1</f>
        <v>-0.6395236519748978</v>
      </c>
      <c r="V299" t="str">
        <f t="shared" si="8"/>
        <v>&gt;150 minutes</v>
      </c>
      <c r="W299">
        <f>Table19[[#This Row],[Profit]]/Table19[[#This Row],[Budget]]*100</f>
        <v>-63.952365197489783</v>
      </c>
      <c r="X299">
        <v>-1289919.5</v>
      </c>
      <c r="Y299">
        <v>-4.8151417500000002E-2</v>
      </c>
      <c r="Z299" t="str">
        <f t="shared" si="9"/>
        <v>Medium</v>
      </c>
    </row>
    <row r="300" spans="1:26" x14ac:dyDescent="0.2">
      <c r="A300" t="s">
        <v>5565</v>
      </c>
      <c r="B300" t="s">
        <v>1270</v>
      </c>
      <c r="C300" t="s">
        <v>2383</v>
      </c>
      <c r="D300">
        <v>405</v>
      </c>
      <c r="E300">
        <v>1185</v>
      </c>
      <c r="F300">
        <v>108</v>
      </c>
      <c r="G300">
        <v>5000</v>
      </c>
      <c r="H300">
        <v>6.8</v>
      </c>
      <c r="I300">
        <v>79</v>
      </c>
      <c r="J300">
        <v>91</v>
      </c>
      <c r="K300">
        <v>66600000</v>
      </c>
      <c r="L300">
        <v>30000000</v>
      </c>
      <c r="M300" s="2">
        <f>VLOOKUP(A300,Sheet2!$A$1:G4024,2,0)</f>
        <v>34858</v>
      </c>
      <c r="N300" t="str">
        <f>VLOOKUP(A300,Sheet2!$A$1:G4024,3,0)</f>
        <v>Color</v>
      </c>
      <c r="O300" t="str">
        <f>VLOOKUP(A300,Sheet2!$A$1:G4024,4,0)</f>
        <v>Comedy</v>
      </c>
      <c r="P300" t="str">
        <f>VLOOKUP(A300,Sheet2!$A$1:G4024,5,0)</f>
        <v>English</v>
      </c>
      <c r="Q300" t="str">
        <f>VLOOKUP(A300,Sheet2!$A$1:G4024,6,0)</f>
        <v>Australia</v>
      </c>
      <c r="R300" t="str">
        <f>VLOOKUP(A300,Sheet2!$A$1:G4024,7,0)</f>
        <v>G</v>
      </c>
      <c r="S300" t="str">
        <f>IF(Table19[[#This Row],[Language]]="English","English","Other language")</f>
        <v>English</v>
      </c>
      <c r="T300">
        <f>Table19[[#This Row],[Gross Revenue]]-Table19[[#This Row],[Budget]]</f>
        <v>36600000</v>
      </c>
      <c r="U300" s="1">
        <f>(Table19[[#This Row],[Gross Revenue]]/Table19[[#This Row],[Budget]])-1</f>
        <v>1.2200000000000002</v>
      </c>
      <c r="V300" t="str">
        <f t="shared" si="8"/>
        <v>90-110 minutes</v>
      </c>
      <c r="W300">
        <f>Table19[[#This Row],[Profit]]/Table19[[#This Row],[Budget]]*100</f>
        <v>122</v>
      </c>
      <c r="X300">
        <v>1637763</v>
      </c>
      <c r="Y300">
        <v>0.19178668286445014</v>
      </c>
      <c r="Z300" t="str">
        <f t="shared" si="9"/>
        <v>Medium</v>
      </c>
    </row>
    <row r="301" spans="1:26" x14ac:dyDescent="0.2">
      <c r="A301" t="s">
        <v>4110</v>
      </c>
      <c r="B301" t="s">
        <v>679</v>
      </c>
      <c r="C301" t="s">
        <v>1234</v>
      </c>
      <c r="D301">
        <v>1000</v>
      </c>
      <c r="E301">
        <v>2521</v>
      </c>
      <c r="F301">
        <v>750</v>
      </c>
      <c r="G301">
        <v>964</v>
      </c>
      <c r="H301">
        <v>5.8</v>
      </c>
      <c r="I301">
        <v>61</v>
      </c>
      <c r="J301">
        <v>97</v>
      </c>
      <c r="K301">
        <v>18318000</v>
      </c>
      <c r="L301">
        <v>80000000</v>
      </c>
      <c r="M301" s="2">
        <f>VLOOKUP(A301,Sheet2!$A$1:G4025,2,0)</f>
        <v>35864</v>
      </c>
      <c r="N301" t="str">
        <f>VLOOKUP(A301,Sheet2!$A$1:G4025,3,0)</f>
        <v>Color</v>
      </c>
      <c r="O301" t="str">
        <f>VLOOKUP(A301,Sheet2!$A$1:G4025,4,0)</f>
        <v>Adventure</v>
      </c>
      <c r="P301" t="str">
        <f>VLOOKUP(A301,Sheet2!$A$1:G4025,5,0)</f>
        <v>English</v>
      </c>
      <c r="Q301" t="str">
        <f>VLOOKUP(A301,Sheet2!$A$1:G4025,6,0)</f>
        <v>Australia</v>
      </c>
      <c r="R301" t="str">
        <f>VLOOKUP(A301,Sheet2!$A$1:G4025,7,0)</f>
        <v>G</v>
      </c>
      <c r="S301" t="str">
        <f>IF(Table19[[#This Row],[Language]]="English","English","Other language")</f>
        <v>English</v>
      </c>
      <c r="T301">
        <f>Table19[[#This Row],[Gross Revenue]]-Table19[[#This Row],[Budget]]</f>
        <v>-61682000</v>
      </c>
      <c r="U301" s="1">
        <f>(Table19[[#This Row],[Gross Revenue]]/Table19[[#This Row],[Budget]])-1</f>
        <v>-0.77102499999999996</v>
      </c>
      <c r="V301" t="str">
        <f t="shared" si="8"/>
        <v>90-110 minutes</v>
      </c>
      <c r="W301">
        <f>Table19[[#This Row],[Profit]]/Table19[[#This Row],[Budget]]*100</f>
        <v>-77.102499999999992</v>
      </c>
      <c r="X301">
        <v>3892693.5</v>
      </c>
      <c r="Y301">
        <v>0.11726928571428571</v>
      </c>
      <c r="Z301" t="str">
        <f t="shared" si="9"/>
        <v>High</v>
      </c>
    </row>
    <row r="302" spans="1:26" x14ac:dyDescent="0.2">
      <c r="A302" t="s">
        <v>6441</v>
      </c>
      <c r="B302" t="s">
        <v>89</v>
      </c>
      <c r="C302" t="s">
        <v>2933</v>
      </c>
      <c r="D302">
        <v>11000</v>
      </c>
      <c r="E302">
        <v>11248</v>
      </c>
      <c r="F302">
        <v>0</v>
      </c>
      <c r="G302">
        <v>0</v>
      </c>
      <c r="H302">
        <v>7.5</v>
      </c>
      <c r="I302">
        <v>285</v>
      </c>
      <c r="J302">
        <v>143</v>
      </c>
      <c r="K302">
        <v>34300771</v>
      </c>
      <c r="L302">
        <v>25000000</v>
      </c>
      <c r="M302" s="2">
        <f>VLOOKUP(A302,Sheet2!$A$1:G4026,2,0)</f>
        <v>38804</v>
      </c>
      <c r="N302" t="str">
        <f>VLOOKUP(A302,Sheet2!$A$1:G4026,3,0)</f>
        <v>Color</v>
      </c>
      <c r="O302" t="str">
        <f>VLOOKUP(A302,Sheet2!$A$1:G4026,4,0)</f>
        <v>Drama</v>
      </c>
      <c r="P302" t="str">
        <f>VLOOKUP(A302,Sheet2!$A$1:G4026,5,0)</f>
        <v>English</v>
      </c>
      <c r="Q302" t="str">
        <f>VLOOKUP(A302,Sheet2!$A$1:G4026,6,0)</f>
        <v>France</v>
      </c>
      <c r="R302" t="str">
        <f>VLOOKUP(A302,Sheet2!$A$1:G4026,7,0)</f>
        <v>R</v>
      </c>
      <c r="S302" t="str">
        <f>IF(Table19[[#This Row],[Language]]="English","English","Other language")</f>
        <v>English</v>
      </c>
      <c r="T302">
        <f>Table19[[#This Row],[Gross Revenue]]-Table19[[#This Row],[Budget]]</f>
        <v>9300771</v>
      </c>
      <c r="U302" s="1">
        <f>(Table19[[#This Row],[Gross Revenue]]/Table19[[#This Row],[Budget]])-1</f>
        <v>0.37203084000000008</v>
      </c>
      <c r="V302" t="str">
        <f t="shared" si="8"/>
        <v>131-150 minutes</v>
      </c>
      <c r="W302">
        <f>Table19[[#This Row],[Profit]]/Table19[[#This Row],[Budget]]*100</f>
        <v>37.203083999999997</v>
      </c>
      <c r="X302">
        <v>-434215.5</v>
      </c>
      <c r="Y302">
        <v>-0.10115100772200772</v>
      </c>
      <c r="Z302" t="str">
        <f t="shared" si="9"/>
        <v>Medium</v>
      </c>
    </row>
    <row r="303" spans="1:26" x14ac:dyDescent="0.2">
      <c r="A303" t="s">
        <v>5310</v>
      </c>
      <c r="B303" t="s">
        <v>70</v>
      </c>
      <c r="C303" t="s">
        <v>573</v>
      </c>
      <c r="D303">
        <v>939</v>
      </c>
      <c r="E303">
        <v>3107</v>
      </c>
      <c r="F303">
        <v>309</v>
      </c>
      <c r="G303">
        <v>1000</v>
      </c>
      <c r="H303">
        <v>6.4</v>
      </c>
      <c r="I303">
        <v>41</v>
      </c>
      <c r="J303">
        <v>130</v>
      </c>
      <c r="K303">
        <v>28734552</v>
      </c>
      <c r="L303">
        <v>16000000</v>
      </c>
      <c r="M303" s="2">
        <f>VLOOKUP(A303,Sheet2!$A$1:G4027,2,0)</f>
        <v>37100</v>
      </c>
      <c r="N303" t="str">
        <f>VLOOKUP(A303,Sheet2!$A$1:G4027,3,0)</f>
        <v>Black and White</v>
      </c>
      <c r="O303" t="str">
        <f>VLOOKUP(A303,Sheet2!$A$1:G4027,4,0)</f>
        <v>Crime</v>
      </c>
      <c r="P303" t="str">
        <f>VLOOKUP(A303,Sheet2!$A$1:G4027,5,0)</f>
        <v>English</v>
      </c>
      <c r="Q303" t="str">
        <f>VLOOKUP(A303,Sheet2!$A$1:G4027,6,0)</f>
        <v>USA</v>
      </c>
      <c r="R303" t="str">
        <f>VLOOKUP(A303,Sheet2!$A$1:G4027,7,0)</f>
        <v>R</v>
      </c>
      <c r="S303" t="str">
        <f>IF(Table19[[#This Row],[Language]]="English","English","Other language")</f>
        <v>English</v>
      </c>
      <c r="T303">
        <f>Table19[[#This Row],[Gross Revenue]]-Table19[[#This Row],[Budget]]</f>
        <v>12734552</v>
      </c>
      <c r="U303" s="1">
        <f>(Table19[[#This Row],[Gross Revenue]]/Table19[[#This Row],[Budget]])-1</f>
        <v>0.79590950000000005</v>
      </c>
      <c r="V303" t="str">
        <f t="shared" si="8"/>
        <v>111-130 minutes</v>
      </c>
      <c r="W303">
        <f>Table19[[#This Row],[Profit]]/Table19[[#This Row],[Budget]]*100</f>
        <v>79.590950000000007</v>
      </c>
      <c r="X303">
        <v>-74533.5</v>
      </c>
      <c r="Y303">
        <v>-7.4856785714285719E-3</v>
      </c>
      <c r="Z303" t="str">
        <f t="shared" si="9"/>
        <v>Medium</v>
      </c>
    </row>
    <row r="304" spans="1:26" x14ac:dyDescent="0.2">
      <c r="A304" t="s">
        <v>3275</v>
      </c>
      <c r="B304" t="s">
        <v>45</v>
      </c>
      <c r="C304" t="s">
        <v>20</v>
      </c>
      <c r="D304">
        <v>899</v>
      </c>
      <c r="E304">
        <v>2936</v>
      </c>
      <c r="F304">
        <v>84</v>
      </c>
      <c r="G304">
        <v>0</v>
      </c>
      <c r="H304">
        <v>2.5</v>
      </c>
      <c r="I304">
        <v>45</v>
      </c>
      <c r="J304">
        <v>97</v>
      </c>
      <c r="K304">
        <v>27141959</v>
      </c>
      <c r="L304">
        <v>18000000</v>
      </c>
      <c r="M304" s="2">
        <f>VLOOKUP(A304,Sheet2!$A$1:G4028,2,0)</f>
        <v>36362</v>
      </c>
      <c r="N304" t="str">
        <f>VLOOKUP(A304,Sheet2!$A$1:G4028,3,0)</f>
        <v>Color</v>
      </c>
      <c r="O304" t="str">
        <f>VLOOKUP(A304,Sheet2!$A$1:G4028,4,0)</f>
        <v>Comedy</v>
      </c>
      <c r="P304" t="str">
        <f>VLOOKUP(A304,Sheet2!$A$1:G4028,5,0)</f>
        <v>English</v>
      </c>
      <c r="Q304" t="str">
        <f>VLOOKUP(A304,Sheet2!$A$1:G4028,6,0)</f>
        <v>USA</v>
      </c>
      <c r="R304" t="str">
        <f>VLOOKUP(A304,Sheet2!$A$1:G4028,7,0)</f>
        <v>PG</v>
      </c>
      <c r="S304" t="str">
        <f>IF(Table19[[#This Row],[Language]]="English","English","Other language")</f>
        <v>English</v>
      </c>
      <c r="T304">
        <f>Table19[[#This Row],[Gross Revenue]]-Table19[[#This Row],[Budget]]</f>
        <v>9141959</v>
      </c>
      <c r="U304" s="1">
        <f>(Table19[[#This Row],[Gross Revenue]]/Table19[[#This Row],[Budget]])-1</f>
        <v>0.50788661111111111</v>
      </c>
      <c r="V304" t="str">
        <f t="shared" si="8"/>
        <v>90-110 minutes</v>
      </c>
      <c r="W304">
        <f>Table19[[#This Row],[Profit]]/Table19[[#This Row],[Budget]]*100</f>
        <v>50.788661111111111</v>
      </c>
      <c r="X304">
        <v>1637763</v>
      </c>
      <c r="Y304">
        <v>0.19178668286445014</v>
      </c>
      <c r="Z304" t="str">
        <f t="shared" si="9"/>
        <v>Medium</v>
      </c>
    </row>
    <row r="305" spans="1:26" x14ac:dyDescent="0.2">
      <c r="A305" t="s">
        <v>4391</v>
      </c>
      <c r="B305" t="s">
        <v>1180</v>
      </c>
      <c r="C305" t="s">
        <v>1500</v>
      </c>
      <c r="D305">
        <v>2000</v>
      </c>
      <c r="E305">
        <v>6930</v>
      </c>
      <c r="F305">
        <v>5</v>
      </c>
      <c r="G305">
        <v>0</v>
      </c>
      <c r="H305">
        <v>6</v>
      </c>
      <c r="I305">
        <v>145</v>
      </c>
      <c r="J305">
        <v>99</v>
      </c>
      <c r="K305">
        <v>60269340</v>
      </c>
      <c r="L305">
        <v>30000000</v>
      </c>
      <c r="M305" s="2">
        <f>VLOOKUP(A305,Sheet2!$A$1:G4029,2,0)</f>
        <v>39645</v>
      </c>
      <c r="N305" t="str">
        <f>VLOOKUP(A305,Sheet2!$A$1:G4029,3,0)</f>
        <v>Color</v>
      </c>
      <c r="O305" t="str">
        <f>VLOOKUP(A305,Sheet2!$A$1:G4029,4,0)</f>
        <v>Comedy</v>
      </c>
      <c r="P305" t="str">
        <f>VLOOKUP(A305,Sheet2!$A$1:G4029,5,0)</f>
        <v>English</v>
      </c>
      <c r="Q305" t="str">
        <f>VLOOKUP(A305,Sheet2!$A$1:G4029,6,0)</f>
        <v>USA</v>
      </c>
      <c r="R305" t="str">
        <f>VLOOKUP(A305,Sheet2!$A$1:G4029,7,0)</f>
        <v>PG-13</v>
      </c>
      <c r="S305" t="str">
        <f>IF(Table19[[#This Row],[Language]]="English","English","Other language")</f>
        <v>English</v>
      </c>
      <c r="T305">
        <f>Table19[[#This Row],[Gross Revenue]]-Table19[[#This Row],[Budget]]</f>
        <v>30269340</v>
      </c>
      <c r="U305" s="1">
        <f>(Table19[[#This Row],[Gross Revenue]]/Table19[[#This Row],[Budget]])-1</f>
        <v>1.0089779999999999</v>
      </c>
      <c r="V305" t="str">
        <f t="shared" si="8"/>
        <v>90-110 minutes</v>
      </c>
      <c r="W305">
        <f>Table19[[#This Row],[Profit]]/Table19[[#This Row],[Budget]]*100</f>
        <v>100.89779999999999</v>
      </c>
      <c r="X305">
        <v>1637763</v>
      </c>
      <c r="Y305">
        <v>0.19178668286445014</v>
      </c>
      <c r="Z305" t="str">
        <f t="shared" si="9"/>
        <v>Medium</v>
      </c>
    </row>
    <row r="306" spans="1:26" x14ac:dyDescent="0.2">
      <c r="A306" t="s">
        <v>3936</v>
      </c>
      <c r="B306" t="s">
        <v>994</v>
      </c>
      <c r="C306" t="s">
        <v>1034</v>
      </c>
      <c r="D306">
        <v>14000</v>
      </c>
      <c r="E306">
        <v>15990</v>
      </c>
      <c r="F306">
        <v>326</v>
      </c>
      <c r="G306">
        <v>0</v>
      </c>
      <c r="H306">
        <v>5.6</v>
      </c>
      <c r="I306">
        <v>164</v>
      </c>
      <c r="J306">
        <v>101</v>
      </c>
      <c r="K306">
        <v>22531698</v>
      </c>
      <c r="L306">
        <v>70000000</v>
      </c>
      <c r="M306" s="2">
        <f>VLOOKUP(A306,Sheet2!$A$1:G4030,2,0)</f>
        <v>39601</v>
      </c>
      <c r="N306" t="str">
        <f>VLOOKUP(A306,Sheet2!$A$1:G4030,3,0)</f>
        <v>Color</v>
      </c>
      <c r="O306" t="str">
        <f>VLOOKUP(A306,Sheet2!$A$1:G4030,4,0)</f>
        <v>Action</v>
      </c>
      <c r="P306" t="str">
        <f>VLOOKUP(A306,Sheet2!$A$1:G4030,5,0)</f>
        <v>English</v>
      </c>
      <c r="Q306" t="str">
        <f>VLOOKUP(A306,Sheet2!$A$1:G4030,6,0)</f>
        <v>France</v>
      </c>
      <c r="R306" t="str">
        <f>VLOOKUP(A306,Sheet2!$A$1:G4030,7,0)</f>
        <v>PG-13</v>
      </c>
      <c r="S306" t="str">
        <f>IF(Table19[[#This Row],[Language]]="English","English","Other language")</f>
        <v>English</v>
      </c>
      <c r="T306">
        <f>Table19[[#This Row],[Gross Revenue]]-Table19[[#This Row],[Budget]]</f>
        <v>-47468302</v>
      </c>
      <c r="U306" s="1">
        <f>(Table19[[#This Row],[Gross Revenue]]/Table19[[#This Row],[Budget]])-1</f>
        <v>-0.67811860000000002</v>
      </c>
      <c r="V306" t="str">
        <f t="shared" si="8"/>
        <v>90-110 minutes</v>
      </c>
      <c r="W306">
        <f>Table19[[#This Row],[Profit]]/Table19[[#This Row],[Budget]]*100</f>
        <v>-67.811859999999996</v>
      </c>
      <c r="X306">
        <v>-1289919.5</v>
      </c>
      <c r="Y306">
        <v>-4.8151417500000002E-2</v>
      </c>
      <c r="Z306" t="str">
        <f t="shared" si="9"/>
        <v>High</v>
      </c>
    </row>
    <row r="307" spans="1:26" x14ac:dyDescent="0.2">
      <c r="A307" t="s">
        <v>4210</v>
      </c>
      <c r="B307" t="s">
        <v>1184</v>
      </c>
      <c r="C307" t="s">
        <v>836</v>
      </c>
      <c r="D307">
        <v>1000</v>
      </c>
      <c r="E307">
        <v>2949</v>
      </c>
      <c r="F307">
        <v>32</v>
      </c>
      <c r="G307">
        <v>0</v>
      </c>
      <c r="H307">
        <v>5.9</v>
      </c>
      <c r="I307">
        <v>22</v>
      </c>
      <c r="J307">
        <v>99</v>
      </c>
      <c r="K307">
        <v>16671505</v>
      </c>
      <c r="L307">
        <v>50000000</v>
      </c>
      <c r="M307" s="2">
        <f>VLOOKUP(A307,Sheet2!$A$1:G4031,2,0)</f>
        <v>34530</v>
      </c>
      <c r="N307" t="str">
        <f>VLOOKUP(A307,Sheet2!$A$1:G4031,3,0)</f>
        <v>Color</v>
      </c>
      <c r="O307" t="str">
        <f>VLOOKUP(A307,Sheet2!$A$1:G4031,4,0)</f>
        <v>Adventure</v>
      </c>
      <c r="P307" t="str">
        <f>VLOOKUP(A307,Sheet2!$A$1:G4031,5,0)</f>
        <v>English</v>
      </c>
      <c r="Q307" t="str">
        <f>VLOOKUP(A307,Sheet2!$A$1:G4031,6,0)</f>
        <v>USA</v>
      </c>
      <c r="R307" t="str">
        <f>VLOOKUP(A307,Sheet2!$A$1:G4031,7,0)</f>
        <v>PG</v>
      </c>
      <c r="S307" t="str">
        <f>IF(Table19[[#This Row],[Language]]="English","English","Other language")</f>
        <v>English</v>
      </c>
      <c r="T307">
        <f>Table19[[#This Row],[Gross Revenue]]-Table19[[#This Row],[Budget]]</f>
        <v>-33328495</v>
      </c>
      <c r="U307" s="1">
        <f>(Table19[[#This Row],[Gross Revenue]]/Table19[[#This Row],[Budget]])-1</f>
        <v>-0.66656990000000005</v>
      </c>
      <c r="V307" t="str">
        <f t="shared" si="8"/>
        <v>90-110 minutes</v>
      </c>
      <c r="W307">
        <f>Table19[[#This Row],[Profit]]/Table19[[#This Row],[Budget]]*100</f>
        <v>-66.656990000000008</v>
      </c>
      <c r="X307">
        <v>3892693.5</v>
      </c>
      <c r="Y307">
        <v>0.11726928571428571</v>
      </c>
      <c r="Z307" t="str">
        <f t="shared" si="9"/>
        <v>High</v>
      </c>
    </row>
    <row r="308" spans="1:26" x14ac:dyDescent="0.2">
      <c r="A308" t="s">
        <v>3714</v>
      </c>
      <c r="B308" t="s">
        <v>765</v>
      </c>
      <c r="C308" t="s">
        <v>766</v>
      </c>
      <c r="D308">
        <v>4000</v>
      </c>
      <c r="E308">
        <v>8353</v>
      </c>
      <c r="F308">
        <v>21</v>
      </c>
      <c r="G308">
        <v>0</v>
      </c>
      <c r="H308">
        <v>5.3</v>
      </c>
      <c r="I308">
        <v>156</v>
      </c>
      <c r="J308">
        <v>87</v>
      </c>
      <c r="K308">
        <v>418268</v>
      </c>
      <c r="L308">
        <v>3000000</v>
      </c>
      <c r="M308" s="2">
        <f>VLOOKUP(A308,Sheet2!$A$1:G4032,2,0)</f>
        <v>41185</v>
      </c>
      <c r="N308" t="str">
        <f>VLOOKUP(A308,Sheet2!$A$1:G4032,3,0)</f>
        <v>Color</v>
      </c>
      <c r="O308" t="str">
        <f>VLOOKUP(A308,Sheet2!$A$1:G4032,4,0)</f>
        <v>Comedy</v>
      </c>
      <c r="P308" t="str">
        <f>VLOOKUP(A308,Sheet2!$A$1:G4032,5,0)</f>
        <v>English</v>
      </c>
      <c r="Q308" t="str">
        <f>VLOOKUP(A308,Sheet2!$A$1:G4032,6,0)</f>
        <v>USA</v>
      </c>
      <c r="R308" t="str">
        <f>VLOOKUP(A308,Sheet2!$A$1:G4032,7,0)</f>
        <v>R</v>
      </c>
      <c r="S308" t="str">
        <f>IF(Table19[[#This Row],[Language]]="English","English","Other language")</f>
        <v>English</v>
      </c>
      <c r="T308">
        <f>Table19[[#This Row],[Gross Revenue]]-Table19[[#This Row],[Budget]]</f>
        <v>-2581732</v>
      </c>
      <c r="U308" s="1">
        <f>(Table19[[#This Row],[Gross Revenue]]/Table19[[#This Row],[Budget]])-1</f>
        <v>-0.86057733333333331</v>
      </c>
      <c r="V308" t="str">
        <f t="shared" si="8"/>
        <v>&lt;90 minutes</v>
      </c>
      <c r="W308">
        <f>Table19[[#This Row],[Profit]]/Table19[[#This Row],[Budget]]*100</f>
        <v>-86.057733333333331</v>
      </c>
      <c r="X308">
        <v>1637763</v>
      </c>
      <c r="Y308">
        <v>0.19178668286445014</v>
      </c>
      <c r="Z308" t="str">
        <f t="shared" si="9"/>
        <v>Low</v>
      </c>
    </row>
    <row r="309" spans="1:26" x14ac:dyDescent="0.2">
      <c r="A309" t="s">
        <v>7003</v>
      </c>
      <c r="B309" t="s">
        <v>373</v>
      </c>
      <c r="C309" t="s">
        <v>1808</v>
      </c>
      <c r="D309">
        <v>1000</v>
      </c>
      <c r="E309">
        <v>3230</v>
      </c>
      <c r="F309">
        <v>0</v>
      </c>
      <c r="G309">
        <v>39000</v>
      </c>
      <c r="H309">
        <v>8.5</v>
      </c>
      <c r="I309">
        <v>198</v>
      </c>
      <c r="J309">
        <v>116</v>
      </c>
      <c r="K309">
        <v>210609762</v>
      </c>
      <c r="L309">
        <v>19000000</v>
      </c>
      <c r="M309" s="2">
        <f>VLOOKUP(A309,Sheet2!$A$1:G4033,2,0)</f>
        <v>31386</v>
      </c>
      <c r="N309" t="str">
        <f>VLOOKUP(A309,Sheet2!$A$1:G4033,3,0)</f>
        <v>Color</v>
      </c>
      <c r="O309" t="str">
        <f>VLOOKUP(A309,Sheet2!$A$1:G4033,4,0)</f>
        <v>Adventure</v>
      </c>
      <c r="P309" t="str">
        <f>VLOOKUP(A309,Sheet2!$A$1:G4033,5,0)</f>
        <v>English</v>
      </c>
      <c r="Q309" t="str">
        <f>VLOOKUP(A309,Sheet2!$A$1:G4033,6,0)</f>
        <v>USA</v>
      </c>
      <c r="R309" t="str">
        <f>VLOOKUP(A309,Sheet2!$A$1:G4033,7,0)</f>
        <v>PG</v>
      </c>
      <c r="S309" t="str">
        <f>IF(Table19[[#This Row],[Language]]="English","English","Other language")</f>
        <v>English</v>
      </c>
      <c r="T309">
        <f>Table19[[#This Row],[Gross Revenue]]-Table19[[#This Row],[Budget]]</f>
        <v>191609762</v>
      </c>
      <c r="U309" s="1">
        <f>(Table19[[#This Row],[Gross Revenue]]/Table19[[#This Row],[Budget]])-1</f>
        <v>10.084724315789474</v>
      </c>
      <c r="V309" t="str">
        <f t="shared" si="8"/>
        <v>111-130 minutes</v>
      </c>
      <c r="W309">
        <f>Table19[[#This Row],[Profit]]/Table19[[#This Row],[Budget]]*100</f>
        <v>1008.4724315789474</v>
      </c>
      <c r="X309">
        <v>3892693.5</v>
      </c>
      <c r="Y309">
        <v>0.11726928571428571</v>
      </c>
      <c r="Z309" t="str">
        <f t="shared" si="9"/>
        <v>Medium</v>
      </c>
    </row>
    <row r="310" spans="1:26" x14ac:dyDescent="0.2">
      <c r="A310" t="s">
        <v>6748</v>
      </c>
      <c r="B310" t="s">
        <v>373</v>
      </c>
      <c r="C310" t="s">
        <v>1808</v>
      </c>
      <c r="D310">
        <v>1000</v>
      </c>
      <c r="E310">
        <v>3660</v>
      </c>
      <c r="F310">
        <v>0</v>
      </c>
      <c r="G310">
        <v>12000</v>
      </c>
      <c r="H310">
        <v>7.8</v>
      </c>
      <c r="I310">
        <v>125</v>
      </c>
      <c r="J310">
        <v>108</v>
      </c>
      <c r="K310">
        <v>118500000</v>
      </c>
      <c r="L310">
        <v>40000000</v>
      </c>
      <c r="M310" s="2">
        <f>VLOOKUP(A310,Sheet2!$A$1:G4034,2,0)</f>
        <v>32698</v>
      </c>
      <c r="N310" t="str">
        <f>VLOOKUP(A310,Sheet2!$A$1:G4034,3,0)</f>
        <v>Color</v>
      </c>
      <c r="O310" t="str">
        <f>VLOOKUP(A310,Sheet2!$A$1:G4034,4,0)</f>
        <v>Adventure</v>
      </c>
      <c r="P310" t="str">
        <f>VLOOKUP(A310,Sheet2!$A$1:G4034,5,0)</f>
        <v>English</v>
      </c>
      <c r="Q310" t="str">
        <f>VLOOKUP(A310,Sheet2!$A$1:G4034,6,0)</f>
        <v>USA</v>
      </c>
      <c r="R310" t="str">
        <f>VLOOKUP(A310,Sheet2!$A$1:G4034,7,0)</f>
        <v>PG</v>
      </c>
      <c r="S310" t="str">
        <f>IF(Table19[[#This Row],[Language]]="English","English","Other language")</f>
        <v>English</v>
      </c>
      <c r="T310">
        <f>Table19[[#This Row],[Gross Revenue]]-Table19[[#This Row],[Budget]]</f>
        <v>78500000</v>
      </c>
      <c r="U310" s="1">
        <f>(Table19[[#This Row],[Gross Revenue]]/Table19[[#This Row],[Budget]])-1</f>
        <v>1.9624999999999999</v>
      </c>
      <c r="V310" t="str">
        <f t="shared" si="8"/>
        <v>90-110 minutes</v>
      </c>
      <c r="W310">
        <f>Table19[[#This Row],[Profit]]/Table19[[#This Row],[Budget]]*100</f>
        <v>196.25</v>
      </c>
      <c r="X310">
        <v>3892693.5</v>
      </c>
      <c r="Y310">
        <v>0.11726928571428571</v>
      </c>
      <c r="Z310" t="str">
        <f t="shared" si="9"/>
        <v>High</v>
      </c>
    </row>
    <row r="311" spans="1:26" x14ac:dyDescent="0.2">
      <c r="A311" t="s">
        <v>6365</v>
      </c>
      <c r="B311" t="s">
        <v>373</v>
      </c>
      <c r="C311" t="s">
        <v>1808</v>
      </c>
      <c r="D311">
        <v>1000</v>
      </c>
      <c r="E311">
        <v>3986</v>
      </c>
      <c r="F311">
        <v>0</v>
      </c>
      <c r="G311">
        <v>0</v>
      </c>
      <c r="H311">
        <v>7.4</v>
      </c>
      <c r="I311">
        <v>111</v>
      </c>
      <c r="J311">
        <v>118</v>
      </c>
      <c r="K311">
        <v>87666629</v>
      </c>
      <c r="L311">
        <v>40000000</v>
      </c>
      <c r="M311" s="2">
        <f>VLOOKUP(A311,Sheet2!$A$1:G4035,2,0)</f>
        <v>32978</v>
      </c>
      <c r="N311" t="str">
        <f>VLOOKUP(A311,Sheet2!$A$1:G4035,3,0)</f>
        <v>Color</v>
      </c>
      <c r="O311" t="str">
        <f>VLOOKUP(A311,Sheet2!$A$1:G4035,4,0)</f>
        <v>Adventure</v>
      </c>
      <c r="P311" t="str">
        <f>VLOOKUP(A311,Sheet2!$A$1:G4035,5,0)</f>
        <v>English</v>
      </c>
      <c r="Q311" t="str">
        <f>VLOOKUP(A311,Sheet2!$A$1:G4035,6,0)</f>
        <v>USA</v>
      </c>
      <c r="R311" t="str">
        <f>VLOOKUP(A311,Sheet2!$A$1:G4035,7,0)</f>
        <v>PG</v>
      </c>
      <c r="S311" t="str">
        <f>IF(Table19[[#This Row],[Language]]="English","English","Other language")</f>
        <v>English</v>
      </c>
      <c r="T311">
        <f>Table19[[#This Row],[Gross Revenue]]-Table19[[#This Row],[Budget]]</f>
        <v>47666629</v>
      </c>
      <c r="U311" s="1">
        <f>(Table19[[#This Row],[Gross Revenue]]/Table19[[#This Row],[Budget]])-1</f>
        <v>1.191665725</v>
      </c>
      <c r="V311" t="str">
        <f t="shared" si="8"/>
        <v>111-130 minutes</v>
      </c>
      <c r="W311">
        <f>Table19[[#This Row],[Profit]]/Table19[[#This Row],[Budget]]*100</f>
        <v>119.1665725</v>
      </c>
      <c r="X311">
        <v>3892693.5</v>
      </c>
      <c r="Y311">
        <v>0.11726928571428571</v>
      </c>
      <c r="Z311" t="str">
        <f t="shared" si="9"/>
        <v>High</v>
      </c>
    </row>
    <row r="312" spans="1:26" x14ac:dyDescent="0.2">
      <c r="A312" t="s">
        <v>5581</v>
      </c>
      <c r="B312" t="s">
        <v>469</v>
      </c>
      <c r="C312" t="s">
        <v>1176</v>
      </c>
      <c r="D312">
        <v>10000</v>
      </c>
      <c r="E312">
        <v>11013</v>
      </c>
      <c r="F312">
        <v>0</v>
      </c>
      <c r="G312">
        <v>0</v>
      </c>
      <c r="H312">
        <v>6.8</v>
      </c>
      <c r="I312">
        <v>63</v>
      </c>
      <c r="J312">
        <v>119</v>
      </c>
      <c r="K312">
        <v>65807024</v>
      </c>
      <c r="L312">
        <v>19000000</v>
      </c>
      <c r="M312" s="2">
        <f>VLOOKUP(A312,Sheet2!$A$1:G4036,2,0)</f>
        <v>35032</v>
      </c>
      <c r="N312" t="str">
        <f>VLOOKUP(A312,Sheet2!$A$1:G4036,3,0)</f>
        <v>Color</v>
      </c>
      <c r="O312" t="str">
        <f>VLOOKUP(A312,Sheet2!$A$1:G4036,4,0)</f>
        <v>Action</v>
      </c>
      <c r="P312" t="str">
        <f>VLOOKUP(A312,Sheet2!$A$1:G4036,5,0)</f>
        <v>English</v>
      </c>
      <c r="Q312" t="str">
        <f>VLOOKUP(A312,Sheet2!$A$1:G4036,6,0)</f>
        <v>USA</v>
      </c>
      <c r="R312" t="str">
        <f>VLOOKUP(A312,Sheet2!$A$1:G4036,7,0)</f>
        <v>R</v>
      </c>
      <c r="S312" t="str">
        <f>IF(Table19[[#This Row],[Language]]="English","English","Other language")</f>
        <v>English</v>
      </c>
      <c r="T312">
        <f>Table19[[#This Row],[Gross Revenue]]-Table19[[#This Row],[Budget]]</f>
        <v>46807024</v>
      </c>
      <c r="U312" s="1">
        <f>(Table19[[#This Row],[Gross Revenue]]/Table19[[#This Row],[Budget]])-1</f>
        <v>2.4635275789473683</v>
      </c>
      <c r="V312" t="str">
        <f t="shared" si="8"/>
        <v>111-130 minutes</v>
      </c>
      <c r="W312">
        <f>Table19[[#This Row],[Profit]]/Table19[[#This Row],[Budget]]*100</f>
        <v>246.35275789473684</v>
      </c>
      <c r="X312">
        <v>-1289919.5</v>
      </c>
      <c r="Y312">
        <v>-4.8151417500000002E-2</v>
      </c>
      <c r="Z312" t="str">
        <f t="shared" si="9"/>
        <v>Medium</v>
      </c>
    </row>
    <row r="313" spans="1:26" x14ac:dyDescent="0.2">
      <c r="A313" t="s">
        <v>5217</v>
      </c>
      <c r="B313" t="s">
        <v>469</v>
      </c>
      <c r="C313" t="s">
        <v>1176</v>
      </c>
      <c r="D313">
        <v>10000</v>
      </c>
      <c r="E313">
        <v>12954</v>
      </c>
      <c r="F313">
        <v>0</v>
      </c>
      <c r="G313">
        <v>0</v>
      </c>
      <c r="H313">
        <v>6.6</v>
      </c>
      <c r="I313">
        <v>94</v>
      </c>
      <c r="J313">
        <v>147</v>
      </c>
      <c r="K313">
        <v>138396624</v>
      </c>
      <c r="L313">
        <v>130000000</v>
      </c>
      <c r="M313" s="2">
        <f>VLOOKUP(A313,Sheet2!$A$1:G4037,2,0)</f>
        <v>37631</v>
      </c>
      <c r="N313" t="str">
        <f>VLOOKUP(A313,Sheet2!$A$1:G4037,3,0)</f>
        <v>Color</v>
      </c>
      <c r="O313" t="str">
        <f>VLOOKUP(A313,Sheet2!$A$1:G4037,4,0)</f>
        <v>Action</v>
      </c>
      <c r="P313" t="str">
        <f>VLOOKUP(A313,Sheet2!$A$1:G4037,5,0)</f>
        <v>English</v>
      </c>
      <c r="Q313" t="str">
        <f>VLOOKUP(A313,Sheet2!$A$1:G4037,6,0)</f>
        <v>USA</v>
      </c>
      <c r="R313" t="str">
        <f>VLOOKUP(A313,Sheet2!$A$1:G4037,7,0)</f>
        <v>R</v>
      </c>
      <c r="S313" t="str">
        <f>IF(Table19[[#This Row],[Language]]="English","English","Other language")</f>
        <v>English</v>
      </c>
      <c r="T313">
        <f>Table19[[#This Row],[Gross Revenue]]-Table19[[#This Row],[Budget]]</f>
        <v>8396624</v>
      </c>
      <c r="U313" s="1">
        <f>(Table19[[#This Row],[Gross Revenue]]/Table19[[#This Row],[Budget]])-1</f>
        <v>6.4589415384615378E-2</v>
      </c>
      <c r="V313" t="str">
        <f t="shared" si="8"/>
        <v>131-150 minutes</v>
      </c>
      <c r="W313">
        <f>Table19[[#This Row],[Profit]]/Table19[[#This Row],[Budget]]*100</f>
        <v>6.4589415384615378</v>
      </c>
      <c r="X313">
        <v>-1289919.5</v>
      </c>
      <c r="Y313">
        <v>-4.8151417500000002E-2</v>
      </c>
      <c r="Z313" t="str">
        <f t="shared" si="9"/>
        <v>High</v>
      </c>
    </row>
    <row r="314" spans="1:26" x14ac:dyDescent="0.2">
      <c r="A314" t="s">
        <v>3942</v>
      </c>
      <c r="B314" t="s">
        <v>784</v>
      </c>
      <c r="C314" t="s">
        <v>143</v>
      </c>
      <c r="D314">
        <v>12000</v>
      </c>
      <c r="E314">
        <v>12993</v>
      </c>
      <c r="F314">
        <v>541</v>
      </c>
      <c r="G314">
        <v>792</v>
      </c>
      <c r="H314">
        <v>5.6</v>
      </c>
      <c r="I314">
        <v>128</v>
      </c>
      <c r="J314">
        <v>116</v>
      </c>
      <c r="K314">
        <v>30157016</v>
      </c>
      <c r="L314">
        <v>70000000</v>
      </c>
      <c r="M314" s="2">
        <f>VLOOKUP(A314,Sheet2!$A$1:G4038,2,0)</f>
        <v>37576</v>
      </c>
      <c r="N314" t="str">
        <f>VLOOKUP(A314,Sheet2!$A$1:G4038,3,0)</f>
        <v>Color</v>
      </c>
      <c r="O314" t="str">
        <f>VLOOKUP(A314,Sheet2!$A$1:G4038,4,0)</f>
        <v>Action</v>
      </c>
      <c r="P314" t="str">
        <f>VLOOKUP(A314,Sheet2!$A$1:G4038,5,0)</f>
        <v>English</v>
      </c>
      <c r="Q314" t="str">
        <f>VLOOKUP(A314,Sheet2!$A$1:G4038,6,0)</f>
        <v>USA</v>
      </c>
      <c r="R314" t="str">
        <f>VLOOKUP(A314,Sheet2!$A$1:G4038,7,0)</f>
        <v>PG-13</v>
      </c>
      <c r="S314" t="str">
        <f>IF(Table19[[#This Row],[Language]]="English","English","Other language")</f>
        <v>English</v>
      </c>
      <c r="T314">
        <f>Table19[[#This Row],[Gross Revenue]]-Table19[[#This Row],[Budget]]</f>
        <v>-39842984</v>
      </c>
      <c r="U314" s="1">
        <f>(Table19[[#This Row],[Gross Revenue]]/Table19[[#This Row],[Budget]])-1</f>
        <v>-0.56918548571428573</v>
      </c>
      <c r="V314" t="str">
        <f t="shared" si="8"/>
        <v>111-130 minutes</v>
      </c>
      <c r="W314">
        <f>Table19[[#This Row],[Profit]]/Table19[[#This Row],[Budget]]*100</f>
        <v>-56.918548571428573</v>
      </c>
      <c r="X314">
        <v>-1289919.5</v>
      </c>
      <c r="Y314">
        <v>-4.8151417500000002E-2</v>
      </c>
      <c r="Z314" t="str">
        <f t="shared" si="9"/>
        <v>High</v>
      </c>
    </row>
    <row r="315" spans="1:26" x14ac:dyDescent="0.2">
      <c r="A315" t="s">
        <v>5279</v>
      </c>
      <c r="B315" t="s">
        <v>2194</v>
      </c>
      <c r="C315" t="s">
        <v>2195</v>
      </c>
      <c r="D315">
        <v>925</v>
      </c>
      <c r="E315">
        <v>1018</v>
      </c>
      <c r="F315">
        <v>79</v>
      </c>
      <c r="G315">
        <v>26000</v>
      </c>
      <c r="H315">
        <v>6.6</v>
      </c>
      <c r="I315">
        <v>157</v>
      </c>
      <c r="J315">
        <v>102</v>
      </c>
      <c r="K315">
        <v>101978840</v>
      </c>
      <c r="L315">
        <v>15000000</v>
      </c>
      <c r="M315" s="2">
        <f>VLOOKUP(A315,Sheet2!$A$1:G4039,2,0)</f>
        <v>41438</v>
      </c>
      <c r="N315" t="str">
        <f>VLOOKUP(A315,Sheet2!$A$1:G4039,3,0)</f>
        <v>Color</v>
      </c>
      <c r="O315" t="str">
        <f>VLOOKUP(A315,Sheet2!$A$1:G4039,4,0)</f>
        <v>Comedy</v>
      </c>
      <c r="P315" t="str">
        <f>VLOOKUP(A315,Sheet2!$A$1:G4039,5,0)</f>
        <v>English</v>
      </c>
      <c r="Q315" t="str">
        <f>VLOOKUP(A315,Sheet2!$A$1:G4039,6,0)</f>
        <v>USA</v>
      </c>
      <c r="R315" t="str">
        <f>VLOOKUP(A315,Sheet2!$A$1:G4039,7,0)</f>
        <v>R</v>
      </c>
      <c r="S315" t="str">
        <f>IF(Table19[[#This Row],[Language]]="English","English","Other language")</f>
        <v>English</v>
      </c>
      <c r="T315">
        <f>Table19[[#This Row],[Gross Revenue]]-Table19[[#This Row],[Budget]]</f>
        <v>86978840</v>
      </c>
      <c r="U315" s="1">
        <f>(Table19[[#This Row],[Gross Revenue]]/Table19[[#This Row],[Budget]])-1</f>
        <v>5.7985893333333332</v>
      </c>
      <c r="V315" t="str">
        <f t="shared" si="8"/>
        <v>90-110 minutes</v>
      </c>
      <c r="W315">
        <f>Table19[[#This Row],[Profit]]/Table19[[#This Row],[Budget]]*100</f>
        <v>579.85893333333331</v>
      </c>
      <c r="X315">
        <v>1637763</v>
      </c>
      <c r="Y315">
        <v>0.19178668286445014</v>
      </c>
      <c r="Z315" t="str">
        <f t="shared" si="9"/>
        <v>Medium</v>
      </c>
    </row>
    <row r="316" spans="1:26" x14ac:dyDescent="0.2">
      <c r="A316" t="s">
        <v>6531</v>
      </c>
      <c r="B316" t="s">
        <v>74</v>
      </c>
      <c r="C316" t="s">
        <v>2813</v>
      </c>
      <c r="D316">
        <v>12000</v>
      </c>
      <c r="E316">
        <v>13809</v>
      </c>
      <c r="F316">
        <v>0</v>
      </c>
      <c r="G316">
        <v>6000</v>
      </c>
      <c r="H316">
        <v>6.7</v>
      </c>
      <c r="I316">
        <v>280</v>
      </c>
      <c r="J316">
        <v>122</v>
      </c>
      <c r="K316">
        <v>1697956</v>
      </c>
      <c r="L316">
        <v>20000000</v>
      </c>
      <c r="M316" s="2">
        <f>VLOOKUP(A316,Sheet2!$A$1:G4040,2,0)</f>
        <v>40006</v>
      </c>
      <c r="N316" t="str">
        <f>VLOOKUP(A316,Sheet2!$A$1:G4040,3,0)</f>
        <v>Color</v>
      </c>
      <c r="O316" t="str">
        <f>VLOOKUP(A316,Sheet2!$A$1:G4040,4,0)</f>
        <v>Crime</v>
      </c>
      <c r="P316" t="str">
        <f>VLOOKUP(A316,Sheet2!$A$1:G4040,5,0)</f>
        <v>English</v>
      </c>
      <c r="Q316" t="str">
        <f>VLOOKUP(A316,Sheet2!$A$1:G4040,6,0)</f>
        <v>USA</v>
      </c>
      <c r="R316" t="str">
        <f>VLOOKUP(A316,Sheet2!$A$1:G4040,7,0)</f>
        <v>R</v>
      </c>
      <c r="S316" t="str">
        <f>IF(Table19[[#This Row],[Language]]="English","English","Other language")</f>
        <v>English</v>
      </c>
      <c r="T316">
        <f>Table19[[#This Row],[Gross Revenue]]-Table19[[#This Row],[Budget]]</f>
        <v>-18302044</v>
      </c>
      <c r="U316" s="1">
        <f>(Table19[[#This Row],[Gross Revenue]]/Table19[[#This Row],[Budget]])-1</f>
        <v>-0.91510219999999998</v>
      </c>
      <c r="V316" t="str">
        <f t="shared" si="8"/>
        <v>111-130 minutes</v>
      </c>
      <c r="W316">
        <f>Table19[[#This Row],[Profit]]/Table19[[#This Row],[Budget]]*100</f>
        <v>-91.510220000000004</v>
      </c>
      <c r="X316">
        <v>-74533.5</v>
      </c>
      <c r="Y316">
        <v>-7.4856785714285719E-3</v>
      </c>
      <c r="Z316" t="str">
        <f t="shared" si="9"/>
        <v>Medium</v>
      </c>
    </row>
    <row r="317" spans="1:26" x14ac:dyDescent="0.2">
      <c r="A317" t="s">
        <v>5996</v>
      </c>
      <c r="B317" t="s">
        <v>898</v>
      </c>
      <c r="C317" t="s">
        <v>2661</v>
      </c>
      <c r="D317">
        <v>1000</v>
      </c>
      <c r="E317">
        <v>3151</v>
      </c>
      <c r="F317">
        <v>72</v>
      </c>
      <c r="G317">
        <v>10000</v>
      </c>
      <c r="H317">
        <v>7.1</v>
      </c>
      <c r="I317">
        <v>195</v>
      </c>
      <c r="J317">
        <v>98</v>
      </c>
      <c r="K317">
        <v>60057639</v>
      </c>
      <c r="L317">
        <v>18000000</v>
      </c>
      <c r="M317" s="2">
        <f>VLOOKUP(A317,Sheet2!$A$1:G4041,2,0)</f>
        <v>37713</v>
      </c>
      <c r="N317" t="str">
        <f>VLOOKUP(A317,Sheet2!$A$1:G4041,3,0)</f>
        <v>Color</v>
      </c>
      <c r="O317" t="str">
        <f>VLOOKUP(A317,Sheet2!$A$1:G4041,4,0)</f>
        <v>Comedy</v>
      </c>
      <c r="P317" t="str">
        <f>VLOOKUP(A317,Sheet2!$A$1:G4041,5,0)</f>
        <v>English</v>
      </c>
      <c r="Q317" t="str">
        <f>VLOOKUP(A317,Sheet2!$A$1:G4041,6,0)</f>
        <v>USA</v>
      </c>
      <c r="R317" t="str">
        <f>VLOOKUP(A317,Sheet2!$A$1:G4041,7,0)</f>
        <v>R</v>
      </c>
      <c r="S317" t="str">
        <f>IF(Table19[[#This Row],[Language]]="English","English","Other language")</f>
        <v>English</v>
      </c>
      <c r="T317">
        <f>Table19[[#This Row],[Gross Revenue]]-Table19[[#This Row],[Budget]]</f>
        <v>42057639</v>
      </c>
      <c r="U317" s="1">
        <f>(Table19[[#This Row],[Gross Revenue]]/Table19[[#This Row],[Budget]])-1</f>
        <v>2.3365355000000001</v>
      </c>
      <c r="V317" t="str">
        <f t="shared" si="8"/>
        <v>90-110 minutes</v>
      </c>
      <c r="W317">
        <f>Table19[[#This Row],[Profit]]/Table19[[#This Row],[Budget]]*100</f>
        <v>233.65355</v>
      </c>
      <c r="X317">
        <v>1637763</v>
      </c>
      <c r="Y317">
        <v>0.19178668286445014</v>
      </c>
      <c r="Z317" t="str">
        <f t="shared" si="9"/>
        <v>Medium</v>
      </c>
    </row>
    <row r="318" spans="1:26" x14ac:dyDescent="0.2">
      <c r="A318" t="s">
        <v>4086</v>
      </c>
      <c r="B318" t="s">
        <v>156</v>
      </c>
      <c r="C318" t="s">
        <v>658</v>
      </c>
      <c r="D318">
        <v>3000</v>
      </c>
      <c r="E318">
        <v>5547</v>
      </c>
      <c r="F318">
        <v>52</v>
      </c>
      <c r="G318">
        <v>16000</v>
      </c>
      <c r="H318">
        <v>5.7</v>
      </c>
      <c r="I318">
        <v>286</v>
      </c>
      <c r="J318">
        <v>97</v>
      </c>
      <c r="K318">
        <v>100292856</v>
      </c>
      <c r="L318">
        <v>20000000</v>
      </c>
      <c r="M318" s="2">
        <f>VLOOKUP(A318,Sheet2!$A$1:G4042,2,0)</f>
        <v>40849</v>
      </c>
      <c r="N318" t="str">
        <f>VLOOKUP(A318,Sheet2!$A$1:G4042,3,0)</f>
        <v>Color</v>
      </c>
      <c r="O318" t="str">
        <f>VLOOKUP(A318,Sheet2!$A$1:G4042,4,0)</f>
        <v>Comedy</v>
      </c>
      <c r="P318" t="str">
        <f>VLOOKUP(A318,Sheet2!$A$1:G4042,5,0)</f>
        <v>English</v>
      </c>
      <c r="Q318" t="str">
        <f>VLOOKUP(A318,Sheet2!$A$1:G4042,6,0)</f>
        <v>USA</v>
      </c>
      <c r="R318" t="str">
        <f>VLOOKUP(A318,Sheet2!$A$1:G4042,7,0)</f>
        <v>R</v>
      </c>
      <c r="S318" t="str">
        <f>IF(Table19[[#This Row],[Language]]="English","English","Other language")</f>
        <v>English</v>
      </c>
      <c r="T318">
        <f>Table19[[#This Row],[Gross Revenue]]-Table19[[#This Row],[Budget]]</f>
        <v>80292856</v>
      </c>
      <c r="U318" s="1">
        <f>(Table19[[#This Row],[Gross Revenue]]/Table19[[#This Row],[Budget]])-1</f>
        <v>4.0146427999999998</v>
      </c>
      <c r="V318" t="str">
        <f t="shared" si="8"/>
        <v>90-110 minutes</v>
      </c>
      <c r="W318">
        <f>Table19[[#This Row],[Profit]]/Table19[[#This Row],[Budget]]*100</f>
        <v>401.46427999999997</v>
      </c>
      <c r="X318">
        <v>1637763</v>
      </c>
      <c r="Y318">
        <v>0.19178668286445014</v>
      </c>
      <c r="Z318" t="str">
        <f t="shared" si="9"/>
        <v>Medium</v>
      </c>
    </row>
    <row r="319" spans="1:26" x14ac:dyDescent="0.2">
      <c r="A319" t="s">
        <v>5366</v>
      </c>
      <c r="B319" t="s">
        <v>1681</v>
      </c>
      <c r="C319" t="s">
        <v>2260</v>
      </c>
      <c r="D319">
        <v>628</v>
      </c>
      <c r="E319">
        <v>2061</v>
      </c>
      <c r="F319">
        <v>0</v>
      </c>
      <c r="G319">
        <v>0</v>
      </c>
      <c r="H319">
        <v>6.7</v>
      </c>
      <c r="I319">
        <v>126</v>
      </c>
      <c r="J319">
        <v>89</v>
      </c>
      <c r="K319">
        <v>7764027</v>
      </c>
      <c r="L319">
        <v>10000000</v>
      </c>
      <c r="M319" s="2">
        <f>VLOOKUP(A319,Sheet2!$A$1:G4043,2,0)</f>
        <v>41294</v>
      </c>
      <c r="N319" t="str">
        <f>VLOOKUP(A319,Sheet2!$A$1:G4043,3,0)</f>
        <v>Color</v>
      </c>
      <c r="O319" t="str">
        <f>VLOOKUP(A319,Sheet2!$A$1:G4043,4,0)</f>
        <v>Comedy</v>
      </c>
      <c r="P319" t="str">
        <f>VLOOKUP(A319,Sheet2!$A$1:G4043,5,0)</f>
        <v>English</v>
      </c>
      <c r="Q319" t="str">
        <f>VLOOKUP(A319,Sheet2!$A$1:G4043,6,0)</f>
        <v>USA</v>
      </c>
      <c r="R319" t="str">
        <f>VLOOKUP(A319,Sheet2!$A$1:G4043,7,0)</f>
        <v>R</v>
      </c>
      <c r="S319" t="str">
        <f>IF(Table19[[#This Row],[Language]]="English","English","Other language")</f>
        <v>English</v>
      </c>
      <c r="T319">
        <f>Table19[[#This Row],[Gross Revenue]]-Table19[[#This Row],[Budget]]</f>
        <v>-2235973</v>
      </c>
      <c r="U319" s="1">
        <f>(Table19[[#This Row],[Gross Revenue]]/Table19[[#This Row],[Budget]])-1</f>
        <v>-0.2235973</v>
      </c>
      <c r="V319" t="str">
        <f t="shared" si="8"/>
        <v>&lt;90 minutes</v>
      </c>
      <c r="W319">
        <f>Table19[[#This Row],[Profit]]/Table19[[#This Row],[Budget]]*100</f>
        <v>-22.359729999999999</v>
      </c>
      <c r="X319">
        <v>1637763</v>
      </c>
      <c r="Y319">
        <v>0.19178668286445014</v>
      </c>
      <c r="Z319" t="str">
        <f t="shared" si="9"/>
        <v>Low</v>
      </c>
    </row>
    <row r="320" spans="1:26" x14ac:dyDescent="0.2">
      <c r="A320" t="s">
        <v>3594</v>
      </c>
      <c r="B320" t="s">
        <v>335</v>
      </c>
      <c r="C320" t="s">
        <v>591</v>
      </c>
      <c r="D320">
        <v>3000</v>
      </c>
      <c r="E320">
        <v>8097</v>
      </c>
      <c r="F320">
        <v>68</v>
      </c>
      <c r="G320">
        <v>0</v>
      </c>
      <c r="H320">
        <v>5</v>
      </c>
      <c r="I320">
        <v>52</v>
      </c>
      <c r="J320">
        <v>96</v>
      </c>
      <c r="K320">
        <v>21564616</v>
      </c>
      <c r="L320">
        <v>8500000</v>
      </c>
      <c r="M320" s="2">
        <f>VLOOKUP(A320,Sheet2!$A$1:G4044,2,0)</f>
        <v>41616</v>
      </c>
      <c r="N320" t="str">
        <f>VLOOKUP(A320,Sheet2!$A$1:G4044,3,0)</f>
        <v>Color</v>
      </c>
      <c r="O320" t="str">
        <f>VLOOKUP(A320,Sheet2!$A$1:G4044,4,0)</f>
        <v>Comedy</v>
      </c>
      <c r="P320" t="str">
        <f>VLOOKUP(A320,Sheet2!$A$1:G4044,5,0)</f>
        <v>English</v>
      </c>
      <c r="Q320" t="str">
        <f>VLOOKUP(A320,Sheet2!$A$1:G4044,6,0)</f>
        <v>USA</v>
      </c>
      <c r="R320" t="str">
        <f>VLOOKUP(A320,Sheet2!$A$1:G4044,7,0)</f>
        <v>PG-13</v>
      </c>
      <c r="S320" t="str">
        <f>IF(Table19[[#This Row],[Language]]="English","English","Other language")</f>
        <v>English</v>
      </c>
      <c r="T320">
        <f>Table19[[#This Row],[Gross Revenue]]-Table19[[#This Row],[Budget]]</f>
        <v>13064616</v>
      </c>
      <c r="U320" s="1">
        <f>(Table19[[#This Row],[Gross Revenue]]/Table19[[#This Row],[Budget]])-1</f>
        <v>1.5370136470588234</v>
      </c>
      <c r="V320" t="str">
        <f t="shared" si="8"/>
        <v>90-110 minutes</v>
      </c>
      <c r="W320">
        <f>Table19[[#This Row],[Profit]]/Table19[[#This Row],[Budget]]*100</f>
        <v>153.70136470588236</v>
      </c>
      <c r="X320">
        <v>1637763</v>
      </c>
      <c r="Y320">
        <v>0.19178668286445014</v>
      </c>
      <c r="Z320" t="str">
        <f t="shared" si="9"/>
        <v>Low</v>
      </c>
    </row>
    <row r="321" spans="1:26" x14ac:dyDescent="0.2">
      <c r="A321" t="s">
        <v>3318</v>
      </c>
      <c r="B321" t="s">
        <v>125</v>
      </c>
      <c r="C321" t="s">
        <v>126</v>
      </c>
      <c r="D321">
        <v>349</v>
      </c>
      <c r="E321">
        <v>1846</v>
      </c>
      <c r="F321">
        <v>8</v>
      </c>
      <c r="G321">
        <v>391</v>
      </c>
      <c r="H321">
        <v>3.6</v>
      </c>
      <c r="I321">
        <v>92</v>
      </c>
      <c r="J321">
        <v>91</v>
      </c>
      <c r="K321">
        <v>14294842</v>
      </c>
      <c r="L321">
        <v>70000000</v>
      </c>
      <c r="M321" s="2">
        <f>VLOOKUP(A321,Sheet2!$A$1:G4045,2,0)</f>
        <v>37520</v>
      </c>
      <c r="N321" t="str">
        <f>VLOOKUP(A321,Sheet2!$A$1:G4045,3,0)</f>
        <v>Color</v>
      </c>
      <c r="O321" t="str">
        <f>VLOOKUP(A321,Sheet2!$A$1:G4045,4,0)</f>
        <v>Action</v>
      </c>
      <c r="P321" t="str">
        <f>VLOOKUP(A321,Sheet2!$A$1:G4045,5,0)</f>
        <v>English</v>
      </c>
      <c r="Q321" t="str">
        <f>VLOOKUP(A321,Sheet2!$A$1:G4045,6,0)</f>
        <v>USA</v>
      </c>
      <c r="R321" t="str">
        <f>VLOOKUP(A321,Sheet2!$A$1:G4045,7,0)</f>
        <v>R</v>
      </c>
      <c r="S321" t="str">
        <f>IF(Table19[[#This Row],[Language]]="English","English","Other language")</f>
        <v>English</v>
      </c>
      <c r="T321">
        <f>Table19[[#This Row],[Gross Revenue]]-Table19[[#This Row],[Budget]]</f>
        <v>-55705158</v>
      </c>
      <c r="U321" s="1">
        <f>(Table19[[#This Row],[Gross Revenue]]/Table19[[#This Row],[Budget]])-1</f>
        <v>-0.79578797142857138</v>
      </c>
      <c r="V321" t="str">
        <f t="shared" si="8"/>
        <v>90-110 minutes</v>
      </c>
      <c r="W321">
        <f>Table19[[#This Row],[Profit]]/Table19[[#This Row],[Budget]]*100</f>
        <v>-79.578797142857141</v>
      </c>
      <c r="X321">
        <v>-1289919.5</v>
      </c>
      <c r="Y321">
        <v>-4.8151417500000002E-2</v>
      </c>
      <c r="Z321" t="str">
        <f t="shared" si="9"/>
        <v>High</v>
      </c>
    </row>
    <row r="322" spans="1:26" x14ac:dyDescent="0.2">
      <c r="A322" t="s">
        <v>4999</v>
      </c>
      <c r="B322" t="s">
        <v>2005</v>
      </c>
      <c r="C322" t="s">
        <v>562</v>
      </c>
      <c r="D322">
        <v>1000</v>
      </c>
      <c r="E322">
        <v>4266</v>
      </c>
      <c r="F322">
        <v>0</v>
      </c>
      <c r="G322">
        <v>1000</v>
      </c>
      <c r="H322">
        <v>6.5</v>
      </c>
      <c r="I322">
        <v>57</v>
      </c>
      <c r="J322">
        <v>135</v>
      </c>
      <c r="K322">
        <v>2185266</v>
      </c>
      <c r="L322">
        <v>10000000</v>
      </c>
      <c r="M322" s="2">
        <f>VLOOKUP(A322,Sheet2!$A$1:G4046,2,0)</f>
        <v>36721</v>
      </c>
      <c r="N322" t="str">
        <f>VLOOKUP(A322,Sheet2!$A$1:G4046,3,0)</f>
        <v>Color</v>
      </c>
      <c r="O322" t="str">
        <f>VLOOKUP(A322,Sheet2!$A$1:G4046,4,0)</f>
        <v>Comedy</v>
      </c>
      <c r="P322" t="str">
        <f>VLOOKUP(A322,Sheet2!$A$1:G4046,5,0)</f>
        <v>English</v>
      </c>
      <c r="Q322" t="str">
        <f>VLOOKUP(A322,Sheet2!$A$1:G4046,6,0)</f>
        <v>USA</v>
      </c>
      <c r="R322" t="str">
        <f>VLOOKUP(A322,Sheet2!$A$1:G4046,7,0)</f>
        <v>R</v>
      </c>
      <c r="S322" t="str">
        <f>IF(Table19[[#This Row],[Language]]="English","English","Other language")</f>
        <v>English</v>
      </c>
      <c r="T322">
        <f>Table19[[#This Row],[Gross Revenue]]-Table19[[#This Row],[Budget]]</f>
        <v>-7814734</v>
      </c>
      <c r="U322" s="1">
        <f>(Table19[[#This Row],[Gross Revenue]]/Table19[[#This Row],[Budget]])-1</f>
        <v>-0.78147339999999998</v>
      </c>
      <c r="V322" t="str">
        <f t="shared" ref="V322:V385" si="10">IF(J322="","",IF(J322&lt;90,"&lt;90 minutes",IF(J322&lt;=110,"90-110 minutes",IF(J322&lt;=130,"111-130 minutes",IF(J322&lt;=150,"131-150 minutes","&gt;150 minutes")))))</f>
        <v>131-150 minutes</v>
      </c>
      <c r="W322">
        <f>Table19[[#This Row],[Profit]]/Table19[[#This Row],[Budget]]*100</f>
        <v>-78.14734</v>
      </c>
      <c r="X322">
        <v>1637763</v>
      </c>
      <c r="Y322">
        <v>0.19178668286445014</v>
      </c>
      <c r="Z322" t="str">
        <f t="shared" ref="Z322:Z385" si="11">IF(L322="","",IF(L322&lt;=$AA$26,"Low",IF(L322&lt;=$AA$28,"Medium","High")))</f>
        <v>Low</v>
      </c>
    </row>
    <row r="323" spans="1:26" x14ac:dyDescent="0.2">
      <c r="A323" t="s">
        <v>5177</v>
      </c>
      <c r="B323" t="s">
        <v>362</v>
      </c>
      <c r="C323" t="s">
        <v>455</v>
      </c>
      <c r="D323">
        <v>13000</v>
      </c>
      <c r="E323">
        <v>13934</v>
      </c>
      <c r="F323">
        <v>272</v>
      </c>
      <c r="G323">
        <v>0</v>
      </c>
      <c r="H323">
        <v>6.6</v>
      </c>
      <c r="I323">
        <v>132</v>
      </c>
      <c r="J323">
        <v>123</v>
      </c>
      <c r="K323">
        <v>41523271</v>
      </c>
      <c r="L323">
        <v>80000000</v>
      </c>
      <c r="M323" s="2">
        <f>VLOOKUP(A323,Sheet2!$A$1:G4047,2,0)</f>
        <v>37067</v>
      </c>
      <c r="N323" t="str">
        <f>VLOOKUP(A323,Sheet2!$A$1:G4047,3,0)</f>
        <v>Color</v>
      </c>
      <c r="O323" t="str">
        <f>VLOOKUP(A323,Sheet2!$A$1:G4047,4,0)</f>
        <v>Comedy</v>
      </c>
      <c r="P323" t="str">
        <f>VLOOKUP(A323,Sheet2!$A$1:G4047,5,0)</f>
        <v>English</v>
      </c>
      <c r="Q323" t="str">
        <f>VLOOKUP(A323,Sheet2!$A$1:G4047,6,0)</f>
        <v>USA</v>
      </c>
      <c r="R323" t="str">
        <f>VLOOKUP(A323,Sheet2!$A$1:G4047,7,0)</f>
        <v>PG-13</v>
      </c>
      <c r="S323" t="str">
        <f>IF(Table19[[#This Row],[Language]]="English","English","Other language")</f>
        <v>English</v>
      </c>
      <c r="T323">
        <f>Table19[[#This Row],[Gross Revenue]]-Table19[[#This Row],[Budget]]</f>
        <v>-38476729</v>
      </c>
      <c r="U323" s="1">
        <f>(Table19[[#This Row],[Gross Revenue]]/Table19[[#This Row],[Budget]])-1</f>
        <v>-0.48095911250000001</v>
      </c>
      <c r="V323" t="str">
        <f t="shared" si="10"/>
        <v>111-130 minutes</v>
      </c>
      <c r="W323">
        <f>Table19[[#This Row],[Profit]]/Table19[[#This Row],[Budget]]*100</f>
        <v>-48.09591125</v>
      </c>
      <c r="X323">
        <v>1637763</v>
      </c>
      <c r="Y323">
        <v>0.19178668286445014</v>
      </c>
      <c r="Z323" t="str">
        <f t="shared" si="11"/>
        <v>High</v>
      </c>
    </row>
    <row r="324" spans="1:26" x14ac:dyDescent="0.2">
      <c r="A324" t="s">
        <v>4853</v>
      </c>
      <c r="B324" t="s">
        <v>1552</v>
      </c>
      <c r="C324" t="s">
        <v>1178</v>
      </c>
      <c r="D324">
        <v>690</v>
      </c>
      <c r="E324">
        <v>1573</v>
      </c>
      <c r="F324">
        <v>650</v>
      </c>
      <c r="G324">
        <v>1000</v>
      </c>
      <c r="H324">
        <v>6.4</v>
      </c>
      <c r="I324">
        <v>79</v>
      </c>
      <c r="J324">
        <v>111</v>
      </c>
      <c r="K324">
        <v>5205343</v>
      </c>
      <c r="L324">
        <v>20000000</v>
      </c>
      <c r="M324" s="2">
        <f>VLOOKUP(A324,Sheet2!$A$1:G4048,2,0)</f>
        <v>39956</v>
      </c>
      <c r="N324" t="str">
        <f>VLOOKUP(A324,Sheet2!$A$1:G4048,3,0)</f>
        <v>Color</v>
      </c>
      <c r="O324" t="str">
        <f>VLOOKUP(A324,Sheet2!$A$1:G4048,4,0)</f>
        <v>Comedy</v>
      </c>
      <c r="P324" t="str">
        <f>VLOOKUP(A324,Sheet2!$A$1:G4048,5,0)</f>
        <v>English</v>
      </c>
      <c r="Q324" t="str">
        <f>VLOOKUP(A324,Sheet2!$A$1:G4048,6,0)</f>
        <v>USA</v>
      </c>
      <c r="R324" t="str">
        <f>VLOOKUP(A324,Sheet2!$A$1:G4048,7,0)</f>
        <v>PG</v>
      </c>
      <c r="S324" t="str">
        <f>IF(Table19[[#This Row],[Language]]="English","English","Other language")</f>
        <v>English</v>
      </c>
      <c r="T324">
        <f>Table19[[#This Row],[Gross Revenue]]-Table19[[#This Row],[Budget]]</f>
        <v>-14794657</v>
      </c>
      <c r="U324" s="1">
        <f>(Table19[[#This Row],[Gross Revenue]]/Table19[[#This Row],[Budget]])-1</f>
        <v>-0.73973285</v>
      </c>
      <c r="V324" t="str">
        <f t="shared" si="10"/>
        <v>111-130 minutes</v>
      </c>
      <c r="W324">
        <f>Table19[[#This Row],[Profit]]/Table19[[#This Row],[Budget]]*100</f>
        <v>-73.973285000000004</v>
      </c>
      <c r="X324">
        <v>1637763</v>
      </c>
      <c r="Y324">
        <v>0.19178668286445014</v>
      </c>
      <c r="Z324" t="str">
        <f t="shared" si="11"/>
        <v>Medium</v>
      </c>
    </row>
    <row r="325" spans="1:26" x14ac:dyDescent="0.2">
      <c r="A325" t="s">
        <v>3787</v>
      </c>
      <c r="B325" t="s">
        <v>74</v>
      </c>
      <c r="C325" t="s">
        <v>863</v>
      </c>
      <c r="D325">
        <v>12000</v>
      </c>
      <c r="E325">
        <v>12166</v>
      </c>
      <c r="F325">
        <v>15</v>
      </c>
      <c r="G325">
        <v>0</v>
      </c>
      <c r="H325">
        <v>5.4</v>
      </c>
      <c r="I325">
        <v>125</v>
      </c>
      <c r="J325">
        <v>99</v>
      </c>
      <c r="K325">
        <v>15279680</v>
      </c>
      <c r="L325">
        <v>40000000</v>
      </c>
      <c r="M325" s="2">
        <f>VLOOKUP(A325,Sheet2!$A$1:G4049,2,0)</f>
        <v>39808</v>
      </c>
      <c r="N325" t="str">
        <f>VLOOKUP(A325,Sheet2!$A$1:G4049,3,0)</f>
        <v>Color</v>
      </c>
      <c r="O325" t="str">
        <f>VLOOKUP(A325,Sheet2!$A$1:G4049,4,0)</f>
        <v>Action</v>
      </c>
      <c r="P325" t="str">
        <f>VLOOKUP(A325,Sheet2!$A$1:G4049,5,0)</f>
        <v>English</v>
      </c>
      <c r="Q325" t="str">
        <f>VLOOKUP(A325,Sheet2!$A$1:G4049,6,0)</f>
        <v>USA</v>
      </c>
      <c r="R325" t="str">
        <f>VLOOKUP(A325,Sheet2!$A$1:G4049,7,0)</f>
        <v>R</v>
      </c>
      <c r="S325" t="str">
        <f>IF(Table19[[#This Row],[Language]]="English","English","Other language")</f>
        <v>English</v>
      </c>
      <c r="T325">
        <f>Table19[[#This Row],[Gross Revenue]]-Table19[[#This Row],[Budget]]</f>
        <v>-24720320</v>
      </c>
      <c r="U325" s="1">
        <f>(Table19[[#This Row],[Gross Revenue]]/Table19[[#This Row],[Budget]])-1</f>
        <v>-0.618008</v>
      </c>
      <c r="V325" t="str">
        <f t="shared" si="10"/>
        <v>90-110 minutes</v>
      </c>
      <c r="W325">
        <f>Table19[[#This Row],[Profit]]/Table19[[#This Row],[Budget]]*100</f>
        <v>-61.800800000000002</v>
      </c>
      <c r="X325">
        <v>-1289919.5</v>
      </c>
      <c r="Y325">
        <v>-4.8151417500000002E-2</v>
      </c>
      <c r="Z325" t="str">
        <f t="shared" si="11"/>
        <v>High</v>
      </c>
    </row>
    <row r="326" spans="1:26" x14ac:dyDescent="0.2">
      <c r="A326" t="s">
        <v>4818</v>
      </c>
      <c r="B326" t="s">
        <v>1627</v>
      </c>
      <c r="C326" t="s">
        <v>1078</v>
      </c>
      <c r="D326">
        <v>656</v>
      </c>
      <c r="E326">
        <v>2754</v>
      </c>
      <c r="F326">
        <v>167</v>
      </c>
      <c r="G326">
        <v>770</v>
      </c>
      <c r="H326">
        <v>6.3</v>
      </c>
      <c r="I326">
        <v>91</v>
      </c>
      <c r="J326">
        <v>102</v>
      </c>
      <c r="K326">
        <v>75074950</v>
      </c>
      <c r="L326">
        <v>12000000</v>
      </c>
      <c r="M326" s="2">
        <f>VLOOKUP(A326,Sheet2!$A$1:G4050,2,0)</f>
        <v>37559</v>
      </c>
      <c r="N326" t="str">
        <f>VLOOKUP(A326,Sheet2!$A$1:G4050,3,0)</f>
        <v>Color</v>
      </c>
      <c r="O326" t="str">
        <f>VLOOKUP(A326,Sheet2!$A$1:G4050,4,0)</f>
        <v>Comedy</v>
      </c>
      <c r="P326" t="str">
        <f>VLOOKUP(A326,Sheet2!$A$1:G4050,5,0)</f>
        <v>English</v>
      </c>
      <c r="Q326" t="str">
        <f>VLOOKUP(A326,Sheet2!$A$1:G4050,6,0)</f>
        <v>USA</v>
      </c>
      <c r="R326" t="str">
        <f>VLOOKUP(A326,Sheet2!$A$1:G4050,7,0)</f>
        <v>PG-13</v>
      </c>
      <c r="S326" t="str">
        <f>IF(Table19[[#This Row],[Language]]="English","English","Other language")</f>
        <v>English</v>
      </c>
      <c r="T326">
        <f>Table19[[#This Row],[Gross Revenue]]-Table19[[#This Row],[Budget]]</f>
        <v>63074950</v>
      </c>
      <c r="U326" s="1">
        <f>(Table19[[#This Row],[Gross Revenue]]/Table19[[#This Row],[Budget]])-1</f>
        <v>5.2562458333333337</v>
      </c>
      <c r="V326" t="str">
        <f t="shared" si="10"/>
        <v>90-110 minutes</v>
      </c>
      <c r="W326">
        <f>Table19[[#This Row],[Profit]]/Table19[[#This Row],[Budget]]*100</f>
        <v>525.62458333333336</v>
      </c>
      <c r="X326">
        <v>1637763</v>
      </c>
      <c r="Y326">
        <v>0.19178668286445014</v>
      </c>
      <c r="Z326" t="str">
        <f t="shared" si="11"/>
        <v>Low</v>
      </c>
    </row>
    <row r="327" spans="1:26" x14ac:dyDescent="0.2">
      <c r="A327" t="s">
        <v>4081</v>
      </c>
      <c r="B327" t="s">
        <v>1197</v>
      </c>
      <c r="C327" t="s">
        <v>991</v>
      </c>
      <c r="D327">
        <v>748</v>
      </c>
      <c r="E327">
        <v>3956</v>
      </c>
      <c r="F327">
        <v>8</v>
      </c>
      <c r="G327">
        <v>265</v>
      </c>
      <c r="H327">
        <v>5.7</v>
      </c>
      <c r="I327">
        <v>50</v>
      </c>
      <c r="J327">
        <v>106</v>
      </c>
      <c r="K327">
        <v>64955956</v>
      </c>
      <c r="L327">
        <v>18000000</v>
      </c>
      <c r="M327" s="2">
        <f>VLOOKUP(A327,Sheet2!$A$1:G4051,2,0)</f>
        <v>38012</v>
      </c>
      <c r="N327" t="str">
        <f>VLOOKUP(A327,Sheet2!$A$1:G4051,3,0)</f>
        <v>Black and White</v>
      </c>
      <c r="O327" t="str">
        <f>VLOOKUP(A327,Sheet2!$A$1:G4051,4,0)</f>
        <v>Comedy</v>
      </c>
      <c r="P327" t="str">
        <f>VLOOKUP(A327,Sheet2!$A$1:G4051,5,0)</f>
        <v>English</v>
      </c>
      <c r="Q327" t="str">
        <f>VLOOKUP(A327,Sheet2!$A$1:G4051,6,0)</f>
        <v>USA</v>
      </c>
      <c r="R327" t="str">
        <f>VLOOKUP(A327,Sheet2!$A$1:G4051,7,0)</f>
        <v>PG-13</v>
      </c>
      <c r="S327" t="str">
        <f>IF(Table19[[#This Row],[Language]]="English","English","Other language")</f>
        <v>English</v>
      </c>
      <c r="T327">
        <f>Table19[[#This Row],[Gross Revenue]]-Table19[[#This Row],[Budget]]</f>
        <v>46955956</v>
      </c>
      <c r="U327" s="1">
        <f>(Table19[[#This Row],[Gross Revenue]]/Table19[[#This Row],[Budget]])-1</f>
        <v>2.6086642222222221</v>
      </c>
      <c r="V327" t="str">
        <f t="shared" si="10"/>
        <v>90-110 minutes</v>
      </c>
      <c r="W327">
        <f>Table19[[#This Row],[Profit]]/Table19[[#This Row],[Budget]]*100</f>
        <v>260.86642222222218</v>
      </c>
      <c r="X327">
        <v>1637763</v>
      </c>
      <c r="Y327">
        <v>0.19178668286445014</v>
      </c>
      <c r="Z327" t="str">
        <f t="shared" si="11"/>
        <v>Medium</v>
      </c>
    </row>
    <row r="328" spans="1:26" x14ac:dyDescent="0.2">
      <c r="A328" t="s">
        <v>3283</v>
      </c>
      <c r="B328" t="s">
        <v>58</v>
      </c>
      <c r="C328" t="s">
        <v>59</v>
      </c>
      <c r="D328">
        <v>595</v>
      </c>
      <c r="E328">
        <v>1139</v>
      </c>
      <c r="F328">
        <v>9</v>
      </c>
      <c r="G328">
        <v>436</v>
      </c>
      <c r="H328">
        <v>2.8</v>
      </c>
      <c r="I328">
        <v>24</v>
      </c>
      <c r="J328">
        <v>76</v>
      </c>
      <c r="K328">
        <v>11144518</v>
      </c>
      <c r="L328">
        <v>15000000</v>
      </c>
      <c r="M328" s="2">
        <f>VLOOKUP(A328,Sheet2!$A$1:G4052,2,0)</f>
        <v>36094</v>
      </c>
      <c r="N328" t="str">
        <f>VLOOKUP(A328,Sheet2!$A$1:G4052,3,0)</f>
        <v>Color</v>
      </c>
      <c r="O328" t="str">
        <f>VLOOKUP(A328,Sheet2!$A$1:G4052,4,0)</f>
        <v>Adventure</v>
      </c>
      <c r="P328" t="str">
        <f>VLOOKUP(A328,Sheet2!$A$1:G4052,5,0)</f>
        <v>English</v>
      </c>
      <c r="Q328" t="str">
        <f>VLOOKUP(A328,Sheet2!$A$1:G4052,6,0)</f>
        <v>Canada</v>
      </c>
      <c r="R328" t="str">
        <f>VLOOKUP(A328,Sheet2!$A$1:G4052,7,0)</f>
        <v>G</v>
      </c>
      <c r="S328" t="str">
        <f>IF(Table19[[#This Row],[Language]]="English","English","Other language")</f>
        <v>English</v>
      </c>
      <c r="T328">
        <f>Table19[[#This Row],[Gross Revenue]]-Table19[[#This Row],[Budget]]</f>
        <v>-3855482</v>
      </c>
      <c r="U328" s="1">
        <f>(Table19[[#This Row],[Gross Revenue]]/Table19[[#This Row],[Budget]])-1</f>
        <v>-0.2570321333333333</v>
      </c>
      <c r="V328" t="str">
        <f t="shared" si="10"/>
        <v>&lt;90 minutes</v>
      </c>
      <c r="W328">
        <f>Table19[[#This Row],[Profit]]/Table19[[#This Row],[Budget]]*100</f>
        <v>-25.703213333333334</v>
      </c>
      <c r="X328">
        <v>3892693.5</v>
      </c>
      <c r="Y328">
        <v>0.11726928571428571</v>
      </c>
      <c r="Z328" t="str">
        <f t="shared" si="11"/>
        <v>Medium</v>
      </c>
    </row>
    <row r="329" spans="1:26" x14ac:dyDescent="0.2">
      <c r="A329" t="s">
        <v>3988</v>
      </c>
      <c r="B329" t="s">
        <v>1093</v>
      </c>
      <c r="C329" t="s">
        <v>1094</v>
      </c>
      <c r="D329">
        <v>677</v>
      </c>
      <c r="E329">
        <v>2055</v>
      </c>
      <c r="F329">
        <v>176</v>
      </c>
      <c r="G329">
        <v>605</v>
      </c>
      <c r="H329">
        <v>5.6</v>
      </c>
      <c r="I329">
        <v>98</v>
      </c>
      <c r="J329">
        <v>90</v>
      </c>
      <c r="K329">
        <v>72601713</v>
      </c>
      <c r="L329">
        <v>51000000</v>
      </c>
      <c r="M329" s="2">
        <f>VLOOKUP(A329,Sheet2!$A$1:G4053,2,0)</f>
        <v>38784</v>
      </c>
      <c r="N329" t="str">
        <f>VLOOKUP(A329,Sheet2!$A$1:G4053,3,0)</f>
        <v>Color</v>
      </c>
      <c r="O329" t="str">
        <f>VLOOKUP(A329,Sheet2!$A$1:G4053,4,0)</f>
        <v>Animation</v>
      </c>
      <c r="P329" t="str">
        <f>VLOOKUP(A329,Sheet2!$A$1:G4053,5,0)</f>
        <v>English</v>
      </c>
      <c r="Q329" t="str">
        <f>VLOOKUP(A329,Sheet2!$A$1:G4053,6,0)</f>
        <v>Germany</v>
      </c>
      <c r="R329" t="str">
        <f>VLOOKUP(A329,Sheet2!$A$1:G4053,7,0)</f>
        <v>PG</v>
      </c>
      <c r="S329" t="str">
        <f>IF(Table19[[#This Row],[Language]]="English","English","Other language")</f>
        <v>English</v>
      </c>
      <c r="T329">
        <f>Table19[[#This Row],[Gross Revenue]]-Table19[[#This Row],[Budget]]</f>
        <v>21601713</v>
      </c>
      <c r="U329" s="1">
        <f>(Table19[[#This Row],[Gross Revenue]]/Table19[[#This Row],[Budget]])-1</f>
        <v>0.42356299999999991</v>
      </c>
      <c r="V329" t="str">
        <f t="shared" si="10"/>
        <v>90-110 minutes</v>
      </c>
      <c r="W329">
        <f>Table19[[#This Row],[Profit]]/Table19[[#This Row],[Budget]]*100</f>
        <v>42.356300000000005</v>
      </c>
      <c r="Z329" t="str">
        <f t="shared" si="11"/>
        <v>High</v>
      </c>
    </row>
    <row r="330" spans="1:26" x14ac:dyDescent="0.2">
      <c r="A330" t="s">
        <v>5025</v>
      </c>
      <c r="B330" t="s">
        <v>1448</v>
      </c>
      <c r="C330" t="s">
        <v>69</v>
      </c>
      <c r="D330">
        <v>933</v>
      </c>
      <c r="E330">
        <v>3357</v>
      </c>
      <c r="F330">
        <v>323</v>
      </c>
      <c r="G330">
        <v>0</v>
      </c>
      <c r="H330">
        <v>6.5</v>
      </c>
      <c r="I330">
        <v>131</v>
      </c>
      <c r="J330">
        <v>98</v>
      </c>
      <c r="K330">
        <v>26536120</v>
      </c>
      <c r="L330">
        <v>50000000</v>
      </c>
      <c r="M330" s="2">
        <f>VLOOKUP(A330,Sheet2!$A$1:G4054,2,0)</f>
        <v>37817</v>
      </c>
      <c r="N330" t="str">
        <f>VLOOKUP(A330,Sheet2!$A$1:G4054,3,0)</f>
        <v>Color</v>
      </c>
      <c r="O330" t="str">
        <f>VLOOKUP(A330,Sheet2!$A$1:G4054,4,0)</f>
        <v>Action</v>
      </c>
      <c r="P330" t="str">
        <f>VLOOKUP(A330,Sheet2!$A$1:G4054,5,0)</f>
        <v>English</v>
      </c>
      <c r="Q330" t="str">
        <f>VLOOKUP(A330,Sheet2!$A$1:G4054,6,0)</f>
        <v>Germany</v>
      </c>
      <c r="R330" t="str">
        <f>VLOOKUP(A330,Sheet2!$A$1:G4054,7,0)</f>
        <v>R</v>
      </c>
      <c r="S330" t="str">
        <f>IF(Table19[[#This Row],[Language]]="English","English","Other language")</f>
        <v>English</v>
      </c>
      <c r="T330">
        <f>Table19[[#This Row],[Gross Revenue]]-Table19[[#This Row],[Budget]]</f>
        <v>-23463880</v>
      </c>
      <c r="U330" s="1">
        <f>(Table19[[#This Row],[Gross Revenue]]/Table19[[#This Row],[Budget]])-1</f>
        <v>-0.46927759999999996</v>
      </c>
      <c r="V330" t="str">
        <f t="shared" si="10"/>
        <v>90-110 minutes</v>
      </c>
      <c r="W330">
        <f>Table19[[#This Row],[Profit]]/Table19[[#This Row],[Budget]]*100</f>
        <v>-46.927759999999999</v>
      </c>
      <c r="X330">
        <v>-1289919.5</v>
      </c>
      <c r="Y330">
        <v>-4.8151417500000002E-2</v>
      </c>
      <c r="Z330" t="str">
        <f t="shared" si="11"/>
        <v>High</v>
      </c>
    </row>
    <row r="331" spans="1:26" x14ac:dyDescent="0.2">
      <c r="A331" t="s">
        <v>6324</v>
      </c>
      <c r="B331" t="s">
        <v>1657</v>
      </c>
      <c r="C331" t="s">
        <v>1831</v>
      </c>
      <c r="D331">
        <v>844</v>
      </c>
      <c r="E331">
        <v>1899</v>
      </c>
      <c r="F331">
        <v>105</v>
      </c>
      <c r="G331">
        <v>764</v>
      </c>
      <c r="H331">
        <v>4.2</v>
      </c>
      <c r="I331">
        <v>159</v>
      </c>
      <c r="J331">
        <v>116</v>
      </c>
      <c r="K331">
        <v>5851188</v>
      </c>
      <c r="L331">
        <v>70000000</v>
      </c>
      <c r="M331" s="2">
        <f>VLOOKUP(A331,Sheet2!$A$1:G4055,2,0)</f>
        <v>39048</v>
      </c>
      <c r="N331" t="str">
        <f>VLOOKUP(A331,Sheet2!$A$1:G4055,3,0)</f>
        <v>Color</v>
      </c>
      <c r="O331" t="str">
        <f>VLOOKUP(A331,Sheet2!$A$1:G4055,4,0)</f>
        <v>Crime</v>
      </c>
      <c r="P331" t="str">
        <f>VLOOKUP(A331,Sheet2!$A$1:G4055,5,0)</f>
        <v>English</v>
      </c>
      <c r="Q331" t="str">
        <f>VLOOKUP(A331,Sheet2!$A$1:G4055,6,0)</f>
        <v>UK</v>
      </c>
      <c r="R331" t="str">
        <f>VLOOKUP(A331,Sheet2!$A$1:G4055,7,0)</f>
        <v>R</v>
      </c>
      <c r="S331" t="str">
        <f>IF(Table19[[#This Row],[Language]]="English","English","Other language")</f>
        <v>English</v>
      </c>
      <c r="T331">
        <f>Table19[[#This Row],[Gross Revenue]]-Table19[[#This Row],[Budget]]</f>
        <v>-64148812</v>
      </c>
      <c r="U331" s="1">
        <f>(Table19[[#This Row],[Gross Revenue]]/Table19[[#This Row],[Budget]])-1</f>
        <v>-0.91641159999999999</v>
      </c>
      <c r="V331" t="str">
        <f t="shared" si="10"/>
        <v>111-130 minutes</v>
      </c>
      <c r="W331">
        <f>Table19[[#This Row],[Profit]]/Table19[[#This Row],[Budget]]*100</f>
        <v>-91.641159999999999</v>
      </c>
      <c r="X331">
        <v>-74533.5</v>
      </c>
      <c r="Y331">
        <v>-7.4856785714285719E-3</v>
      </c>
      <c r="Z331" t="str">
        <f t="shared" si="11"/>
        <v>High</v>
      </c>
    </row>
    <row r="332" spans="1:26" x14ac:dyDescent="0.2">
      <c r="A332" t="s">
        <v>5659</v>
      </c>
      <c r="B332" t="s">
        <v>487</v>
      </c>
      <c r="C332" t="s">
        <v>2452</v>
      </c>
      <c r="D332">
        <v>10000</v>
      </c>
      <c r="E332">
        <v>11459</v>
      </c>
      <c r="F332">
        <v>232</v>
      </c>
      <c r="G332">
        <v>0</v>
      </c>
      <c r="H332">
        <v>6.9</v>
      </c>
      <c r="I332">
        <v>42</v>
      </c>
      <c r="J332">
        <v>108</v>
      </c>
      <c r="K332">
        <v>2961991</v>
      </c>
      <c r="L332">
        <v>3300000</v>
      </c>
      <c r="M332" s="2">
        <f>VLOOKUP(A332,Sheet2!$A$1:G4056,2,0)</f>
        <v>35390</v>
      </c>
      <c r="N332" t="str">
        <f>VLOOKUP(A332,Sheet2!$A$1:G4056,3,0)</f>
        <v>Color</v>
      </c>
      <c r="O332" t="str">
        <f>VLOOKUP(A332,Sheet2!$A$1:G4056,4,0)</f>
        <v>Biography</v>
      </c>
      <c r="P332" t="str">
        <f>VLOOKUP(A332,Sheet2!$A$1:G4056,5,0)</f>
        <v>English</v>
      </c>
      <c r="Q332" t="str">
        <f>VLOOKUP(A332,Sheet2!$A$1:G4056,6,0)</f>
        <v>USA</v>
      </c>
      <c r="R332" t="str">
        <f>VLOOKUP(A332,Sheet2!$A$1:G4056,7,0)</f>
        <v>R</v>
      </c>
      <c r="S332" t="str">
        <f>IF(Table19[[#This Row],[Language]]="English","English","Other language")</f>
        <v>English</v>
      </c>
      <c r="T332">
        <f>Table19[[#This Row],[Gross Revenue]]-Table19[[#This Row],[Budget]]</f>
        <v>-338009</v>
      </c>
      <c r="U332" s="1">
        <f>(Table19[[#This Row],[Gross Revenue]]/Table19[[#This Row],[Budget]])-1</f>
        <v>-0.10242696969696974</v>
      </c>
      <c r="V332" t="str">
        <f t="shared" si="10"/>
        <v>90-110 minutes</v>
      </c>
      <c r="W332">
        <f>Table19[[#This Row],[Profit]]/Table19[[#This Row],[Budget]]*100</f>
        <v>-10.24269696969697</v>
      </c>
      <c r="X332">
        <v>-1289919.5</v>
      </c>
      <c r="Y332">
        <v>-4.8151417500000002E-2</v>
      </c>
      <c r="Z332" t="str">
        <f t="shared" si="11"/>
        <v>Low</v>
      </c>
    </row>
    <row r="333" spans="1:26" x14ac:dyDescent="0.2">
      <c r="A333" t="s">
        <v>6591</v>
      </c>
      <c r="B333" t="s">
        <v>142</v>
      </c>
      <c r="C333" t="s">
        <v>1186</v>
      </c>
      <c r="D333">
        <v>920</v>
      </c>
      <c r="E333">
        <v>2725</v>
      </c>
      <c r="F333">
        <v>13000</v>
      </c>
      <c r="G333">
        <v>12000</v>
      </c>
      <c r="H333">
        <v>7.6</v>
      </c>
      <c r="I333">
        <v>186</v>
      </c>
      <c r="J333">
        <v>126</v>
      </c>
      <c r="K333">
        <v>251188924</v>
      </c>
      <c r="L333">
        <v>35000000</v>
      </c>
      <c r="M333" s="2">
        <f>VLOOKUP(A333,Sheet2!$A$1:G4057,2,0)</f>
        <v>32619</v>
      </c>
      <c r="N333" t="str">
        <f>VLOOKUP(A333,Sheet2!$A$1:G4057,3,0)</f>
        <v>Color</v>
      </c>
      <c r="O333" t="str">
        <f>VLOOKUP(A333,Sheet2!$A$1:G4057,4,0)</f>
        <v>Action</v>
      </c>
      <c r="P333" t="str">
        <f>VLOOKUP(A333,Sheet2!$A$1:G4057,5,0)</f>
        <v>English</v>
      </c>
      <c r="Q333" t="str">
        <f>VLOOKUP(A333,Sheet2!$A$1:G4057,6,0)</f>
        <v>USA</v>
      </c>
      <c r="R333" t="str">
        <f>VLOOKUP(A333,Sheet2!$A$1:G4057,7,0)</f>
        <v>PG-13</v>
      </c>
      <c r="S333" t="str">
        <f>IF(Table19[[#This Row],[Language]]="English","English","Other language")</f>
        <v>English</v>
      </c>
      <c r="T333">
        <f>Table19[[#This Row],[Gross Revenue]]-Table19[[#This Row],[Budget]]</f>
        <v>216188924</v>
      </c>
      <c r="U333" s="1">
        <f>(Table19[[#This Row],[Gross Revenue]]/Table19[[#This Row],[Budget]])-1</f>
        <v>6.1768264000000004</v>
      </c>
      <c r="V333" t="str">
        <f t="shared" si="10"/>
        <v>111-130 minutes</v>
      </c>
      <c r="W333">
        <f>Table19[[#This Row],[Profit]]/Table19[[#This Row],[Budget]]*100</f>
        <v>617.68263999999999</v>
      </c>
      <c r="X333">
        <v>-1289919.5</v>
      </c>
      <c r="Y333">
        <v>-4.8151417500000002E-2</v>
      </c>
      <c r="Z333" t="str">
        <f t="shared" si="11"/>
        <v>Medium</v>
      </c>
    </row>
    <row r="334" spans="1:26" x14ac:dyDescent="0.2">
      <c r="A334" t="s">
        <v>3328</v>
      </c>
      <c r="B334" t="s">
        <v>142</v>
      </c>
      <c r="C334" t="s">
        <v>143</v>
      </c>
      <c r="D334">
        <v>920</v>
      </c>
      <c r="E334">
        <v>2699</v>
      </c>
      <c r="F334">
        <v>541</v>
      </c>
      <c r="G334">
        <v>0</v>
      </c>
      <c r="H334">
        <v>3.7</v>
      </c>
      <c r="I334">
        <v>183</v>
      </c>
      <c r="J334">
        <v>125</v>
      </c>
      <c r="K334">
        <v>107285004</v>
      </c>
      <c r="L334">
        <v>125000000</v>
      </c>
      <c r="M334" s="2">
        <f>VLOOKUP(A334,Sheet2!$A$1:G4058,2,0)</f>
        <v>35754</v>
      </c>
      <c r="N334" t="str">
        <f>VLOOKUP(A334,Sheet2!$A$1:G4058,3,0)</f>
        <v>Color</v>
      </c>
      <c r="O334" t="str">
        <f>VLOOKUP(A334,Sheet2!$A$1:G4058,4,0)</f>
        <v>Action</v>
      </c>
      <c r="P334" t="str">
        <f>VLOOKUP(A334,Sheet2!$A$1:G4058,5,0)</f>
        <v>English</v>
      </c>
      <c r="Q334" t="str">
        <f>VLOOKUP(A334,Sheet2!$A$1:G4058,6,0)</f>
        <v>USA</v>
      </c>
      <c r="R334" t="str">
        <f>VLOOKUP(A334,Sheet2!$A$1:G4058,7,0)</f>
        <v>PG-13</v>
      </c>
      <c r="S334" t="str">
        <f>IF(Table19[[#This Row],[Language]]="English","English","Other language")</f>
        <v>English</v>
      </c>
      <c r="T334">
        <f>Table19[[#This Row],[Gross Revenue]]-Table19[[#This Row],[Budget]]</f>
        <v>-17714996</v>
      </c>
      <c r="U334" s="1">
        <f>(Table19[[#This Row],[Gross Revenue]]/Table19[[#This Row],[Budget]])-1</f>
        <v>-0.14171996799999997</v>
      </c>
      <c r="V334" t="str">
        <f t="shared" si="10"/>
        <v>111-130 minutes</v>
      </c>
      <c r="W334">
        <f>Table19[[#This Row],[Profit]]/Table19[[#This Row],[Budget]]*100</f>
        <v>-14.171996800000001</v>
      </c>
      <c r="X334">
        <v>-1289919.5</v>
      </c>
      <c r="Y334">
        <v>-4.8151417500000002E-2</v>
      </c>
      <c r="Z334" t="str">
        <f t="shared" si="11"/>
        <v>High</v>
      </c>
    </row>
    <row r="335" spans="1:26" x14ac:dyDescent="0.2">
      <c r="A335" t="s">
        <v>6950</v>
      </c>
      <c r="B335" t="s">
        <v>1347</v>
      </c>
      <c r="C335" t="s">
        <v>2739</v>
      </c>
      <c r="D335">
        <v>23000</v>
      </c>
      <c r="E335">
        <v>59558</v>
      </c>
      <c r="F335">
        <v>22000</v>
      </c>
      <c r="G335">
        <v>15000</v>
      </c>
      <c r="H335">
        <v>8.3000000000000007</v>
      </c>
      <c r="I335">
        <v>478</v>
      </c>
      <c r="J335">
        <v>128</v>
      </c>
      <c r="K335">
        <v>205343774</v>
      </c>
      <c r="L335">
        <v>150000000</v>
      </c>
      <c r="M335" s="2">
        <f>VLOOKUP(A335,Sheet2!$A$1:G4059,2,0)</f>
        <v>38699</v>
      </c>
      <c r="N335" t="str">
        <f>VLOOKUP(A335,Sheet2!$A$1:G4059,3,0)</f>
        <v>Color</v>
      </c>
      <c r="O335" t="str">
        <f>VLOOKUP(A335,Sheet2!$A$1:G4059,4,0)</f>
        <v>Action</v>
      </c>
      <c r="P335" t="str">
        <f>VLOOKUP(A335,Sheet2!$A$1:G4059,5,0)</f>
        <v>English</v>
      </c>
      <c r="Q335" t="str">
        <f>VLOOKUP(A335,Sheet2!$A$1:G4059,6,0)</f>
        <v>USA</v>
      </c>
      <c r="R335" t="str">
        <f>VLOOKUP(A335,Sheet2!$A$1:G4059,7,0)</f>
        <v>PG-13</v>
      </c>
      <c r="S335" t="str">
        <f>IF(Table19[[#This Row],[Language]]="English","English","Other language")</f>
        <v>English</v>
      </c>
      <c r="T335">
        <f>Table19[[#This Row],[Gross Revenue]]-Table19[[#This Row],[Budget]]</f>
        <v>55343774</v>
      </c>
      <c r="U335" s="1">
        <f>(Table19[[#This Row],[Gross Revenue]]/Table19[[#This Row],[Budget]])-1</f>
        <v>0.36895849333333341</v>
      </c>
      <c r="V335" t="str">
        <f t="shared" si="10"/>
        <v>111-130 minutes</v>
      </c>
      <c r="W335">
        <f>Table19[[#This Row],[Profit]]/Table19[[#This Row],[Budget]]*100</f>
        <v>36.895849333333338</v>
      </c>
      <c r="X335">
        <v>-1289919.5</v>
      </c>
      <c r="Y335">
        <v>-4.8151417500000002E-2</v>
      </c>
      <c r="Z335" t="str">
        <f t="shared" si="11"/>
        <v>High</v>
      </c>
    </row>
    <row r="336" spans="1:26" x14ac:dyDescent="0.2">
      <c r="A336" t="s">
        <v>3826</v>
      </c>
      <c r="B336" t="s">
        <v>142</v>
      </c>
      <c r="C336" t="s">
        <v>143</v>
      </c>
      <c r="D336">
        <v>920</v>
      </c>
      <c r="E336">
        <v>2880</v>
      </c>
      <c r="F336">
        <v>541</v>
      </c>
      <c r="G336">
        <v>0</v>
      </c>
      <c r="H336">
        <v>5.4</v>
      </c>
      <c r="I336">
        <v>144</v>
      </c>
      <c r="J336">
        <v>121</v>
      </c>
      <c r="K336">
        <v>184031112</v>
      </c>
      <c r="L336">
        <v>100000000</v>
      </c>
      <c r="M336" s="2">
        <f>VLOOKUP(A336,Sheet2!$A$1:G4060,2,0)</f>
        <v>34782</v>
      </c>
      <c r="N336" t="str">
        <f>VLOOKUP(A336,Sheet2!$A$1:G4060,3,0)</f>
        <v>Color</v>
      </c>
      <c r="O336" t="str">
        <f>VLOOKUP(A336,Sheet2!$A$1:G4060,4,0)</f>
        <v>Action</v>
      </c>
      <c r="P336" t="str">
        <f>VLOOKUP(A336,Sheet2!$A$1:G4060,5,0)</f>
        <v>English</v>
      </c>
      <c r="Q336" t="str">
        <f>VLOOKUP(A336,Sheet2!$A$1:G4060,6,0)</f>
        <v>USA</v>
      </c>
      <c r="R336" t="str">
        <f>VLOOKUP(A336,Sheet2!$A$1:G4060,7,0)</f>
        <v>PG-13</v>
      </c>
      <c r="S336" t="str">
        <f>IF(Table19[[#This Row],[Language]]="English","English","Other language")</f>
        <v>English</v>
      </c>
      <c r="T336">
        <f>Table19[[#This Row],[Gross Revenue]]-Table19[[#This Row],[Budget]]</f>
        <v>84031112</v>
      </c>
      <c r="U336" s="1">
        <f>(Table19[[#This Row],[Gross Revenue]]/Table19[[#This Row],[Budget]])-1</f>
        <v>0.84031111999999997</v>
      </c>
      <c r="V336" t="str">
        <f t="shared" si="10"/>
        <v>111-130 minutes</v>
      </c>
      <c r="W336">
        <f>Table19[[#This Row],[Profit]]/Table19[[#This Row],[Budget]]*100</f>
        <v>84.031111999999993</v>
      </c>
      <c r="X336">
        <v>-1289919.5</v>
      </c>
      <c r="Y336">
        <v>-4.8151417500000002E-2</v>
      </c>
      <c r="Z336" t="str">
        <f t="shared" si="11"/>
        <v>High</v>
      </c>
    </row>
    <row r="337" spans="1:26" x14ac:dyDescent="0.2">
      <c r="A337" t="s">
        <v>5837</v>
      </c>
      <c r="B337" t="s">
        <v>142</v>
      </c>
      <c r="C337" t="s">
        <v>1186</v>
      </c>
      <c r="D337">
        <v>920</v>
      </c>
      <c r="E337">
        <v>2899</v>
      </c>
      <c r="F337">
        <v>13000</v>
      </c>
      <c r="G337">
        <v>0</v>
      </c>
      <c r="H337">
        <v>7</v>
      </c>
      <c r="I337">
        <v>153</v>
      </c>
      <c r="J337">
        <v>126</v>
      </c>
      <c r="K337">
        <v>162831698</v>
      </c>
      <c r="L337">
        <v>80000000</v>
      </c>
      <c r="M337" s="2">
        <f>VLOOKUP(A337,Sheet2!$A$1:G4061,2,0)</f>
        <v>33644</v>
      </c>
      <c r="N337" t="str">
        <f>VLOOKUP(A337,Sheet2!$A$1:G4061,3,0)</f>
        <v>Color</v>
      </c>
      <c r="O337" t="str">
        <f>VLOOKUP(A337,Sheet2!$A$1:G4061,4,0)</f>
        <v>Action</v>
      </c>
      <c r="P337" t="str">
        <f>VLOOKUP(A337,Sheet2!$A$1:G4061,5,0)</f>
        <v>English</v>
      </c>
      <c r="Q337" t="str">
        <f>VLOOKUP(A337,Sheet2!$A$1:G4061,6,0)</f>
        <v>USA</v>
      </c>
      <c r="R337" t="str">
        <f>VLOOKUP(A337,Sheet2!$A$1:G4061,7,0)</f>
        <v>PG-13</v>
      </c>
      <c r="S337" t="str">
        <f>IF(Table19[[#This Row],[Language]]="English","English","Other language")</f>
        <v>English</v>
      </c>
      <c r="T337">
        <f>Table19[[#This Row],[Gross Revenue]]-Table19[[#This Row],[Budget]]</f>
        <v>82831698</v>
      </c>
      <c r="U337" s="1">
        <f>(Table19[[#This Row],[Gross Revenue]]/Table19[[#This Row],[Budget]])-1</f>
        <v>1.0353962249999999</v>
      </c>
      <c r="V337" t="str">
        <f t="shared" si="10"/>
        <v>111-130 minutes</v>
      </c>
      <c r="W337">
        <f>Table19[[#This Row],[Profit]]/Table19[[#This Row],[Budget]]*100</f>
        <v>103.53962249999999</v>
      </c>
      <c r="X337">
        <v>-1289919.5</v>
      </c>
      <c r="Y337">
        <v>-4.8151417500000002E-2</v>
      </c>
      <c r="Z337" t="str">
        <f t="shared" si="11"/>
        <v>High</v>
      </c>
    </row>
    <row r="338" spans="1:26" x14ac:dyDescent="0.2">
      <c r="A338" t="s">
        <v>3325</v>
      </c>
      <c r="B338" t="s">
        <v>136</v>
      </c>
      <c r="C338" t="s">
        <v>137</v>
      </c>
      <c r="D338">
        <v>730</v>
      </c>
      <c r="E338">
        <v>1405</v>
      </c>
      <c r="F338">
        <v>38</v>
      </c>
      <c r="G338">
        <v>342</v>
      </c>
      <c r="H338">
        <v>3.6</v>
      </c>
      <c r="I338">
        <v>97</v>
      </c>
      <c r="J338">
        <v>91</v>
      </c>
      <c r="K338">
        <v>10149779</v>
      </c>
      <c r="L338">
        <v>6500000</v>
      </c>
      <c r="M338" s="2">
        <f>VLOOKUP(A338,Sheet2!$A$1:G4062,2,0)</f>
        <v>36299</v>
      </c>
      <c r="N338" t="str">
        <f>VLOOKUP(A338,Sheet2!$A$1:G4062,3,0)</f>
        <v>Color</v>
      </c>
      <c r="O338" t="str">
        <f>VLOOKUP(A338,Sheet2!$A$1:G4062,4,0)</f>
        <v>Horror</v>
      </c>
      <c r="P338" t="str">
        <f>VLOOKUP(A338,Sheet2!$A$1:G4062,5,0)</f>
        <v>English</v>
      </c>
      <c r="Q338" t="str">
        <f>VLOOKUP(A338,Sheet2!$A$1:G4062,6,0)</f>
        <v>USA</v>
      </c>
      <c r="R338" t="str">
        <f>VLOOKUP(A338,Sheet2!$A$1:G4062,7,0)</f>
        <v>PG-13</v>
      </c>
      <c r="S338" t="str">
        <f>IF(Table19[[#This Row],[Language]]="English","English","Other language")</f>
        <v>English</v>
      </c>
      <c r="T338">
        <f>Table19[[#This Row],[Gross Revenue]]-Table19[[#This Row],[Budget]]</f>
        <v>3649779</v>
      </c>
      <c r="U338" s="1">
        <f>(Table19[[#This Row],[Gross Revenue]]/Table19[[#This Row],[Budget]])-1</f>
        <v>0.56150446153846145</v>
      </c>
      <c r="V338" t="str">
        <f t="shared" si="10"/>
        <v>90-110 minutes</v>
      </c>
      <c r="W338">
        <f>Table19[[#This Row],[Profit]]/Table19[[#This Row],[Budget]]*100</f>
        <v>56.150446153846154</v>
      </c>
      <c r="X338">
        <v>16235088</v>
      </c>
      <c r="Y338">
        <v>1.1909079499999999</v>
      </c>
      <c r="Z338" t="str">
        <f t="shared" si="11"/>
        <v>Low</v>
      </c>
    </row>
    <row r="339" spans="1:26" x14ac:dyDescent="0.2">
      <c r="A339" t="s">
        <v>4155</v>
      </c>
      <c r="B339" t="s">
        <v>828</v>
      </c>
      <c r="C339" t="s">
        <v>543</v>
      </c>
      <c r="D339">
        <v>833</v>
      </c>
      <c r="E339">
        <v>4001</v>
      </c>
      <c r="F339">
        <v>473</v>
      </c>
      <c r="G339">
        <v>25000</v>
      </c>
      <c r="H339">
        <v>5.8</v>
      </c>
      <c r="I339">
        <v>355</v>
      </c>
      <c r="J339">
        <v>116</v>
      </c>
      <c r="K339">
        <v>83552429</v>
      </c>
      <c r="L339">
        <v>70000000</v>
      </c>
      <c r="M339" s="2">
        <f>VLOOKUP(A339,Sheet2!$A$1:G4063,2,0)</f>
        <v>40579</v>
      </c>
      <c r="N339" t="str">
        <f>VLOOKUP(A339,Sheet2!$A$1:G4063,3,0)</f>
        <v>Color</v>
      </c>
      <c r="O339" t="str">
        <f>VLOOKUP(A339,Sheet2!$A$1:G4063,4,0)</f>
        <v>Action</v>
      </c>
      <c r="P339" t="str">
        <f>VLOOKUP(A339,Sheet2!$A$1:G4063,5,0)</f>
        <v>English</v>
      </c>
      <c r="Q339" t="str">
        <f>VLOOKUP(A339,Sheet2!$A$1:G4063,6,0)</f>
        <v>USA</v>
      </c>
      <c r="R339" t="str">
        <f>VLOOKUP(A339,Sheet2!$A$1:G4063,7,0)</f>
        <v>PG-13</v>
      </c>
      <c r="S339" t="str">
        <f>IF(Table19[[#This Row],[Language]]="English","English","Other language")</f>
        <v>English</v>
      </c>
      <c r="T339">
        <f>Table19[[#This Row],[Gross Revenue]]-Table19[[#This Row],[Budget]]</f>
        <v>13552429</v>
      </c>
      <c r="U339" s="1">
        <f>(Table19[[#This Row],[Gross Revenue]]/Table19[[#This Row],[Budget]])-1</f>
        <v>0.19360612857142856</v>
      </c>
      <c r="V339" t="str">
        <f t="shared" si="10"/>
        <v>111-130 minutes</v>
      </c>
      <c r="W339">
        <f>Table19[[#This Row],[Profit]]/Table19[[#This Row],[Budget]]*100</f>
        <v>19.360612857142854</v>
      </c>
      <c r="X339">
        <v>-1289919.5</v>
      </c>
      <c r="Y339">
        <v>-4.8151417500000002E-2</v>
      </c>
      <c r="Z339" t="str">
        <f t="shared" si="11"/>
        <v>High</v>
      </c>
    </row>
    <row r="340" spans="1:26" x14ac:dyDescent="0.2">
      <c r="A340" t="s">
        <v>3576</v>
      </c>
      <c r="B340" t="s">
        <v>563</v>
      </c>
      <c r="C340" t="s">
        <v>564</v>
      </c>
      <c r="D340">
        <v>997</v>
      </c>
      <c r="E340">
        <v>3177</v>
      </c>
      <c r="F340">
        <v>9</v>
      </c>
      <c r="G340">
        <v>0</v>
      </c>
      <c r="H340">
        <v>5</v>
      </c>
      <c r="I340">
        <v>65</v>
      </c>
      <c r="J340">
        <v>110</v>
      </c>
      <c r="K340">
        <v>8888355</v>
      </c>
      <c r="L340">
        <v>20000000</v>
      </c>
      <c r="M340" s="2">
        <f>VLOOKUP(A340,Sheet2!$A$1:G4064,2,0)</f>
        <v>41298</v>
      </c>
      <c r="N340" t="str">
        <f>VLOOKUP(A340,Sheet2!$A$1:G4064,3,0)</f>
        <v>Color</v>
      </c>
      <c r="O340" t="str">
        <f>VLOOKUP(A340,Sheet2!$A$1:G4064,4,0)</f>
        <v>Drama</v>
      </c>
      <c r="P340" t="str">
        <f>VLOOKUP(A340,Sheet2!$A$1:G4064,5,0)</f>
        <v>English</v>
      </c>
      <c r="Q340" t="str">
        <f>VLOOKUP(A340,Sheet2!$A$1:G4064,6,0)</f>
        <v>USA</v>
      </c>
      <c r="R340" t="str">
        <f>VLOOKUP(A340,Sheet2!$A$1:G4064,7,0)</f>
        <v>PG-13</v>
      </c>
      <c r="S340" t="str">
        <f>IF(Table19[[#This Row],[Language]]="English","English","Other language")</f>
        <v>English</v>
      </c>
      <c r="T340">
        <f>Table19[[#This Row],[Gross Revenue]]-Table19[[#This Row],[Budget]]</f>
        <v>-11111645</v>
      </c>
      <c r="U340" s="1">
        <f>(Table19[[#This Row],[Gross Revenue]]/Table19[[#This Row],[Budget]])-1</f>
        <v>-0.55558225000000006</v>
      </c>
      <c r="V340" t="str">
        <f t="shared" si="10"/>
        <v>90-110 minutes</v>
      </c>
      <c r="W340">
        <f>Table19[[#This Row],[Profit]]/Table19[[#This Row],[Budget]]*100</f>
        <v>-55.558225000000007</v>
      </c>
      <c r="X340">
        <v>-434215.5</v>
      </c>
      <c r="Y340">
        <v>-0.10115100772200772</v>
      </c>
      <c r="Z340" t="str">
        <f t="shared" si="11"/>
        <v>Medium</v>
      </c>
    </row>
    <row r="341" spans="1:26" x14ac:dyDescent="0.2">
      <c r="A341" t="s">
        <v>3274</v>
      </c>
      <c r="B341" t="s">
        <v>43</v>
      </c>
      <c r="C341" t="s">
        <v>44</v>
      </c>
      <c r="D341">
        <v>743</v>
      </c>
      <c r="E341">
        <v>971</v>
      </c>
      <c r="F341">
        <v>64</v>
      </c>
      <c r="G341">
        <v>0</v>
      </c>
      <c r="H341">
        <v>2.4</v>
      </c>
      <c r="I341">
        <v>174</v>
      </c>
      <c r="J341">
        <v>119</v>
      </c>
      <c r="K341">
        <v>21471685</v>
      </c>
      <c r="L341">
        <v>44000000</v>
      </c>
      <c r="M341" s="2">
        <f>VLOOKUP(A341,Sheet2!$A$1:G4065,2,0)</f>
        <v>36587</v>
      </c>
      <c r="N341" t="str">
        <f>VLOOKUP(A341,Sheet2!$A$1:G4065,3,0)</f>
        <v>Color</v>
      </c>
      <c r="O341" t="str">
        <f>VLOOKUP(A341,Sheet2!$A$1:G4065,4,0)</f>
        <v>Action</v>
      </c>
      <c r="P341" t="str">
        <f>VLOOKUP(A341,Sheet2!$A$1:G4065,5,0)</f>
        <v>English</v>
      </c>
      <c r="Q341" t="str">
        <f>VLOOKUP(A341,Sheet2!$A$1:G4065,6,0)</f>
        <v>USA</v>
      </c>
      <c r="R341" t="str">
        <f>VLOOKUP(A341,Sheet2!$A$1:G4065,7,0)</f>
        <v>PG-13</v>
      </c>
      <c r="S341" t="str">
        <f>IF(Table19[[#This Row],[Language]]="English","English","Other language")</f>
        <v>English</v>
      </c>
      <c r="T341">
        <f>Table19[[#This Row],[Gross Revenue]]-Table19[[#This Row],[Budget]]</f>
        <v>-22528315</v>
      </c>
      <c r="U341" s="1">
        <f>(Table19[[#This Row],[Gross Revenue]]/Table19[[#This Row],[Budget]])-1</f>
        <v>-0.5120071590909091</v>
      </c>
      <c r="V341" t="str">
        <f t="shared" si="10"/>
        <v>111-130 minutes</v>
      </c>
      <c r="W341">
        <f>Table19[[#This Row],[Profit]]/Table19[[#This Row],[Budget]]*100</f>
        <v>-51.20071590909091</v>
      </c>
      <c r="X341">
        <v>-1289919.5</v>
      </c>
      <c r="Y341">
        <v>-4.8151417500000002E-2</v>
      </c>
      <c r="Z341" t="str">
        <f t="shared" si="11"/>
        <v>High</v>
      </c>
    </row>
    <row r="342" spans="1:26" x14ac:dyDescent="0.2">
      <c r="A342" t="s">
        <v>4208</v>
      </c>
      <c r="B342" t="s">
        <v>528</v>
      </c>
      <c r="C342" t="s">
        <v>1335</v>
      </c>
      <c r="D342">
        <v>14000</v>
      </c>
      <c r="E342">
        <v>26679</v>
      </c>
      <c r="F342">
        <v>532</v>
      </c>
      <c r="G342">
        <v>44000</v>
      </c>
      <c r="H342">
        <v>5.9</v>
      </c>
      <c r="I342">
        <v>377</v>
      </c>
      <c r="J342">
        <v>131</v>
      </c>
      <c r="K342">
        <v>65173160</v>
      </c>
      <c r="L342">
        <v>209000000</v>
      </c>
      <c r="M342" s="2">
        <f>VLOOKUP(A342,Sheet2!$A$1:G4066,2,0)</f>
        <v>41091</v>
      </c>
      <c r="N342" t="str">
        <f>VLOOKUP(A342,Sheet2!$A$1:G4066,3,0)</f>
        <v>Color</v>
      </c>
      <c r="O342" t="str">
        <f>VLOOKUP(A342,Sheet2!$A$1:G4066,4,0)</f>
        <v>Action</v>
      </c>
      <c r="P342" t="str">
        <f>VLOOKUP(A342,Sheet2!$A$1:G4066,5,0)</f>
        <v>English</v>
      </c>
      <c r="Q342" t="str">
        <f>VLOOKUP(A342,Sheet2!$A$1:G4066,6,0)</f>
        <v>USA</v>
      </c>
      <c r="R342" t="str">
        <f>VLOOKUP(A342,Sheet2!$A$1:G4066,7,0)</f>
        <v>PG-13</v>
      </c>
      <c r="S342" t="str">
        <f>IF(Table19[[#This Row],[Language]]="English","English","Other language")</f>
        <v>English</v>
      </c>
      <c r="T342">
        <f>Table19[[#This Row],[Gross Revenue]]-Table19[[#This Row],[Budget]]</f>
        <v>-143826840</v>
      </c>
      <c r="U342" s="1">
        <f>(Table19[[#This Row],[Gross Revenue]]/Table19[[#This Row],[Budget]])-1</f>
        <v>-0.68816669856459334</v>
      </c>
      <c r="V342" t="str">
        <f t="shared" si="10"/>
        <v>131-150 minutes</v>
      </c>
      <c r="W342">
        <f>Table19[[#This Row],[Profit]]/Table19[[#This Row],[Budget]]*100</f>
        <v>-68.816669856459328</v>
      </c>
      <c r="X342">
        <v>-1289919.5</v>
      </c>
      <c r="Y342">
        <v>-4.8151417500000002E-2</v>
      </c>
      <c r="Z342" t="str">
        <f t="shared" si="11"/>
        <v>High</v>
      </c>
    </row>
    <row r="343" spans="1:26" x14ac:dyDescent="0.2">
      <c r="A343" t="s">
        <v>4059</v>
      </c>
      <c r="B343" t="s">
        <v>700</v>
      </c>
      <c r="C343" t="s">
        <v>1174</v>
      </c>
      <c r="D343">
        <v>12000</v>
      </c>
      <c r="E343">
        <v>15889</v>
      </c>
      <c r="F343">
        <v>473</v>
      </c>
      <c r="G343">
        <v>0</v>
      </c>
      <c r="H343">
        <v>5.7</v>
      </c>
      <c r="I343">
        <v>161</v>
      </c>
      <c r="J343">
        <v>118</v>
      </c>
      <c r="K343">
        <v>55808744</v>
      </c>
      <c r="L343">
        <v>53000000</v>
      </c>
      <c r="M343" s="2">
        <f>VLOOKUP(A343,Sheet2!$A$1:G4067,2,0)</f>
        <v>38708</v>
      </c>
      <c r="N343" t="str">
        <f>VLOOKUP(A343,Sheet2!$A$1:G4067,3,0)</f>
        <v>Color</v>
      </c>
      <c r="O343" t="str">
        <f>VLOOKUP(A343,Sheet2!$A$1:G4067,4,0)</f>
        <v>Comedy</v>
      </c>
      <c r="P343" t="str">
        <f>VLOOKUP(A343,Sheet2!$A$1:G4067,5,0)</f>
        <v>English</v>
      </c>
      <c r="Q343" t="str">
        <f>VLOOKUP(A343,Sheet2!$A$1:G4067,6,0)</f>
        <v>USA</v>
      </c>
      <c r="R343" t="str">
        <f>VLOOKUP(A343,Sheet2!$A$1:G4067,7,0)</f>
        <v>PG-13</v>
      </c>
      <c r="S343" t="str">
        <f>IF(Table19[[#This Row],[Language]]="English","English","Other language")</f>
        <v>English</v>
      </c>
      <c r="T343">
        <f>Table19[[#This Row],[Gross Revenue]]-Table19[[#This Row],[Budget]]</f>
        <v>2808744</v>
      </c>
      <c r="U343" s="1">
        <f>(Table19[[#This Row],[Gross Revenue]]/Table19[[#This Row],[Budget]])-1</f>
        <v>5.2995169811320686E-2</v>
      </c>
      <c r="V343" t="str">
        <f t="shared" si="10"/>
        <v>111-130 minutes</v>
      </c>
      <c r="W343">
        <f>Table19[[#This Row],[Profit]]/Table19[[#This Row],[Budget]]*100</f>
        <v>5.2995169811320757</v>
      </c>
      <c r="X343">
        <v>1637763</v>
      </c>
      <c r="Y343">
        <v>0.19178668286445014</v>
      </c>
      <c r="Z343" t="str">
        <f t="shared" si="11"/>
        <v>High</v>
      </c>
    </row>
    <row r="344" spans="1:26" x14ac:dyDescent="0.2">
      <c r="A344" t="s">
        <v>4868</v>
      </c>
      <c r="B344" t="s">
        <v>1916</v>
      </c>
      <c r="C344" t="s">
        <v>1263</v>
      </c>
      <c r="D344">
        <v>734</v>
      </c>
      <c r="E344">
        <v>1778</v>
      </c>
      <c r="F344">
        <v>1000</v>
      </c>
      <c r="G344">
        <v>0</v>
      </c>
      <c r="H344">
        <v>6.4</v>
      </c>
      <c r="I344">
        <v>248</v>
      </c>
      <c r="J344">
        <v>102</v>
      </c>
      <c r="K344">
        <v>11169531</v>
      </c>
      <c r="L344">
        <v>20000000</v>
      </c>
      <c r="M344" s="2">
        <f>VLOOKUP(A344,Sheet2!$A$1:G4068,2,0)</f>
        <v>39569</v>
      </c>
      <c r="N344" t="str">
        <f>VLOOKUP(A344,Sheet2!$A$1:G4068,3,0)</f>
        <v>Color</v>
      </c>
      <c r="O344" t="str">
        <f>VLOOKUP(A344,Sheet2!$A$1:G4068,4,0)</f>
        <v>Comedy</v>
      </c>
      <c r="P344" t="str">
        <f>VLOOKUP(A344,Sheet2!$A$1:G4068,5,0)</f>
        <v>English</v>
      </c>
      <c r="Q344" t="str">
        <f>VLOOKUP(A344,Sheet2!$A$1:G4068,6,0)</f>
        <v>UK</v>
      </c>
      <c r="R344" t="str">
        <f>VLOOKUP(A344,Sheet2!$A$1:G4068,7,0)</f>
        <v>PG-13</v>
      </c>
      <c r="S344" t="str">
        <f>IF(Table19[[#This Row],[Language]]="English","English","Other language")</f>
        <v>English</v>
      </c>
      <c r="T344">
        <f>Table19[[#This Row],[Gross Revenue]]-Table19[[#This Row],[Budget]]</f>
        <v>-8830469</v>
      </c>
      <c r="U344" s="1">
        <f>(Table19[[#This Row],[Gross Revenue]]/Table19[[#This Row],[Budget]])-1</f>
        <v>-0.44152345000000004</v>
      </c>
      <c r="V344" t="str">
        <f t="shared" si="10"/>
        <v>90-110 minutes</v>
      </c>
      <c r="W344">
        <f>Table19[[#This Row],[Profit]]/Table19[[#This Row],[Budget]]*100</f>
        <v>-44.152344999999997</v>
      </c>
      <c r="X344">
        <v>1637763</v>
      </c>
      <c r="Y344">
        <v>0.19178668286445014</v>
      </c>
      <c r="Z344" t="str">
        <f t="shared" si="11"/>
        <v>Medium</v>
      </c>
    </row>
    <row r="345" spans="1:26" x14ac:dyDescent="0.2">
      <c r="A345" t="s">
        <v>3991</v>
      </c>
      <c r="B345" t="s">
        <v>608</v>
      </c>
      <c r="C345" t="s">
        <v>1098</v>
      </c>
      <c r="D345">
        <v>15000</v>
      </c>
      <c r="E345">
        <v>17396</v>
      </c>
      <c r="F345">
        <v>33</v>
      </c>
      <c r="G345">
        <v>16000</v>
      </c>
      <c r="H345">
        <v>5.6</v>
      </c>
      <c r="I345">
        <v>148</v>
      </c>
      <c r="J345">
        <v>86</v>
      </c>
      <c r="K345">
        <v>27854896</v>
      </c>
      <c r="L345">
        <v>17000000</v>
      </c>
      <c r="M345" s="2">
        <f>VLOOKUP(A345,Sheet2!$A$1:G4069,2,0)</f>
        <v>40608</v>
      </c>
      <c r="N345" t="str">
        <f>VLOOKUP(A345,Sheet2!$A$1:G4069,3,0)</f>
        <v>Color</v>
      </c>
      <c r="O345" t="str">
        <f>VLOOKUP(A345,Sheet2!$A$1:G4069,4,0)</f>
        <v>Drama</v>
      </c>
      <c r="P345" t="str">
        <f>VLOOKUP(A345,Sheet2!$A$1:G4069,5,0)</f>
        <v>English</v>
      </c>
      <c r="Q345" t="str">
        <f>VLOOKUP(A345,Sheet2!$A$1:G4069,6,0)</f>
        <v>USA</v>
      </c>
      <c r="R345" t="str">
        <f>VLOOKUP(A345,Sheet2!$A$1:G4069,7,0)</f>
        <v>PG-13</v>
      </c>
      <c r="S345" t="str">
        <f>IF(Table19[[#This Row],[Language]]="English","English","Other language")</f>
        <v>English</v>
      </c>
      <c r="T345">
        <f>Table19[[#This Row],[Gross Revenue]]-Table19[[#This Row],[Budget]]</f>
        <v>10854896</v>
      </c>
      <c r="U345" s="1">
        <f>(Table19[[#This Row],[Gross Revenue]]/Table19[[#This Row],[Budget]])-1</f>
        <v>0.63852329411764708</v>
      </c>
      <c r="V345" t="str">
        <f t="shared" si="10"/>
        <v>&lt;90 minutes</v>
      </c>
      <c r="W345">
        <f>Table19[[#This Row],[Profit]]/Table19[[#This Row],[Budget]]*100</f>
        <v>63.852329411764707</v>
      </c>
      <c r="X345">
        <v>-434215.5</v>
      </c>
      <c r="Y345">
        <v>-0.10115100772200772</v>
      </c>
      <c r="Z345" t="str">
        <f t="shared" si="11"/>
        <v>Medium</v>
      </c>
    </row>
    <row r="346" spans="1:26" x14ac:dyDescent="0.2">
      <c r="A346" t="s">
        <v>3333</v>
      </c>
      <c r="B346" t="s">
        <v>151</v>
      </c>
      <c r="C346" t="s">
        <v>152</v>
      </c>
      <c r="D346">
        <v>721</v>
      </c>
      <c r="E346">
        <v>2000</v>
      </c>
      <c r="F346">
        <v>0</v>
      </c>
      <c r="G346">
        <v>125</v>
      </c>
      <c r="H346">
        <v>3.8</v>
      </c>
      <c r="I346">
        <v>17</v>
      </c>
      <c r="J346">
        <v>107</v>
      </c>
      <c r="K346">
        <v>869325</v>
      </c>
      <c r="L346">
        <v>6000000</v>
      </c>
      <c r="M346" s="2">
        <f>VLOOKUP(A346,Sheet2!$A$1:G4070,2,0)</f>
        <v>33505</v>
      </c>
      <c r="N346" t="str">
        <f>VLOOKUP(A346,Sheet2!$A$1:G4070,3,0)</f>
        <v>Color</v>
      </c>
      <c r="O346" t="str">
        <f>VLOOKUP(A346,Sheet2!$A$1:G4070,4,0)</f>
        <v>Action</v>
      </c>
      <c r="P346" t="str">
        <f>VLOOKUP(A346,Sheet2!$A$1:G4070,5,0)</f>
        <v>English</v>
      </c>
      <c r="Q346" t="str">
        <f>VLOOKUP(A346,Sheet2!$A$1:G4070,6,0)</f>
        <v>USA</v>
      </c>
      <c r="R346" t="str">
        <f>VLOOKUP(A346,Sheet2!$A$1:G4070,7,0)</f>
        <v>PG-13</v>
      </c>
      <c r="S346" t="str">
        <f>IF(Table19[[#This Row],[Language]]="English","English","Other language")</f>
        <v>English</v>
      </c>
      <c r="T346">
        <f>Table19[[#This Row],[Gross Revenue]]-Table19[[#This Row],[Budget]]</f>
        <v>-5130675</v>
      </c>
      <c r="U346" s="1">
        <f>(Table19[[#This Row],[Gross Revenue]]/Table19[[#This Row],[Budget]])-1</f>
        <v>-0.85511249999999994</v>
      </c>
      <c r="V346" t="str">
        <f t="shared" si="10"/>
        <v>90-110 minutes</v>
      </c>
      <c r="W346">
        <f>Table19[[#This Row],[Profit]]/Table19[[#This Row],[Budget]]*100</f>
        <v>-85.511250000000004</v>
      </c>
      <c r="X346">
        <v>-1289919.5</v>
      </c>
      <c r="Y346">
        <v>-4.8151417500000002E-2</v>
      </c>
      <c r="Z346" t="str">
        <f t="shared" si="11"/>
        <v>Low</v>
      </c>
    </row>
    <row r="347" spans="1:26" x14ac:dyDescent="0.2">
      <c r="A347" t="s">
        <v>6288</v>
      </c>
      <c r="B347" t="s">
        <v>727</v>
      </c>
      <c r="C347" t="s">
        <v>2845</v>
      </c>
      <c r="D347">
        <v>2000</v>
      </c>
      <c r="E347">
        <v>2658</v>
      </c>
      <c r="F347">
        <v>188</v>
      </c>
      <c r="G347">
        <v>31000</v>
      </c>
      <c r="H347">
        <v>7.3</v>
      </c>
      <c r="I347">
        <v>663</v>
      </c>
      <c r="J347">
        <v>93</v>
      </c>
      <c r="K347">
        <v>12784397</v>
      </c>
      <c r="L347">
        <v>1800000</v>
      </c>
      <c r="M347" s="2">
        <f>VLOOKUP(A347,Sheet2!$A$1:G4071,2,0)</f>
        <v>41130</v>
      </c>
      <c r="N347" t="str">
        <f>VLOOKUP(A347,Sheet2!$A$1:G4071,3,0)</f>
        <v>Color</v>
      </c>
      <c r="O347" t="str">
        <f>VLOOKUP(A347,Sheet2!$A$1:G4071,4,0)</f>
        <v>Drama</v>
      </c>
      <c r="P347" t="str">
        <f>VLOOKUP(A347,Sheet2!$A$1:G4071,5,0)</f>
        <v>English</v>
      </c>
      <c r="Q347" t="str">
        <f>VLOOKUP(A347,Sheet2!$A$1:G4071,6,0)</f>
        <v>USA</v>
      </c>
      <c r="R347" t="str">
        <f>VLOOKUP(A347,Sheet2!$A$1:G4071,7,0)</f>
        <v>PG-13</v>
      </c>
      <c r="S347" t="str">
        <f>IF(Table19[[#This Row],[Language]]="English","English","Other language")</f>
        <v>English</v>
      </c>
      <c r="T347">
        <f>Table19[[#This Row],[Gross Revenue]]-Table19[[#This Row],[Budget]]</f>
        <v>10984397</v>
      </c>
      <c r="U347" s="1">
        <f>(Table19[[#This Row],[Gross Revenue]]/Table19[[#This Row],[Budget]])-1</f>
        <v>6.1024427777777781</v>
      </c>
      <c r="V347" t="str">
        <f t="shared" si="10"/>
        <v>90-110 minutes</v>
      </c>
      <c r="W347">
        <f>Table19[[#This Row],[Profit]]/Table19[[#This Row],[Budget]]*100</f>
        <v>610.24427777777782</v>
      </c>
      <c r="X347">
        <v>-434215.5</v>
      </c>
      <c r="Y347">
        <v>-0.10115100772200772</v>
      </c>
      <c r="Z347" t="str">
        <f t="shared" si="11"/>
        <v>Low</v>
      </c>
    </row>
    <row r="348" spans="1:26" x14ac:dyDescent="0.2">
      <c r="A348" t="s">
        <v>4589</v>
      </c>
      <c r="B348" t="s">
        <v>1683</v>
      </c>
      <c r="C348" t="s">
        <v>1684</v>
      </c>
      <c r="D348">
        <v>1000</v>
      </c>
      <c r="E348">
        <v>3580</v>
      </c>
      <c r="F348">
        <v>98</v>
      </c>
      <c r="G348">
        <v>14000</v>
      </c>
      <c r="H348">
        <v>6.2</v>
      </c>
      <c r="I348">
        <v>231</v>
      </c>
      <c r="J348">
        <v>124</v>
      </c>
      <c r="K348">
        <v>19445217</v>
      </c>
      <c r="L348">
        <v>60000000</v>
      </c>
      <c r="M348" s="2">
        <f>VLOOKUP(A348,Sheet2!$A$1:G4072,2,0)</f>
        <v>41499</v>
      </c>
      <c r="N348" t="str">
        <f>VLOOKUP(A348,Sheet2!$A$1:G4072,3,0)</f>
        <v>Color</v>
      </c>
      <c r="O348" t="str">
        <f>VLOOKUP(A348,Sheet2!$A$1:G4072,4,0)</f>
        <v>Drama</v>
      </c>
      <c r="P348" t="str">
        <f>VLOOKUP(A348,Sheet2!$A$1:G4072,5,0)</f>
        <v>English</v>
      </c>
      <c r="Q348" t="str">
        <f>VLOOKUP(A348,Sheet2!$A$1:G4072,6,0)</f>
        <v>USA</v>
      </c>
      <c r="R348" t="str">
        <f>VLOOKUP(A348,Sheet2!$A$1:G4072,7,0)</f>
        <v>PG-13</v>
      </c>
      <c r="S348" t="str">
        <f>IF(Table19[[#This Row],[Language]]="English","English","Other language")</f>
        <v>English</v>
      </c>
      <c r="T348">
        <f>Table19[[#This Row],[Gross Revenue]]-Table19[[#This Row],[Budget]]</f>
        <v>-40554783</v>
      </c>
      <c r="U348" s="1">
        <f>(Table19[[#This Row],[Gross Revenue]]/Table19[[#This Row],[Budget]])-1</f>
        <v>-0.67591305000000002</v>
      </c>
      <c r="V348" t="str">
        <f t="shared" si="10"/>
        <v>111-130 minutes</v>
      </c>
      <c r="W348">
        <f>Table19[[#This Row],[Profit]]/Table19[[#This Row],[Budget]]*100</f>
        <v>-67.591305000000006</v>
      </c>
      <c r="X348">
        <v>-434215.5</v>
      </c>
      <c r="Y348">
        <v>-0.10115100772200772</v>
      </c>
      <c r="Z348" t="str">
        <f t="shared" si="11"/>
        <v>High</v>
      </c>
    </row>
    <row r="349" spans="1:26" x14ac:dyDescent="0.2">
      <c r="A349" t="s">
        <v>5593</v>
      </c>
      <c r="B349" t="s">
        <v>362</v>
      </c>
      <c r="C349" t="s">
        <v>1725</v>
      </c>
      <c r="D349">
        <v>13000</v>
      </c>
      <c r="E349">
        <v>17035</v>
      </c>
      <c r="F349">
        <v>406</v>
      </c>
      <c r="G349">
        <v>0</v>
      </c>
      <c r="H349">
        <v>6.8</v>
      </c>
      <c r="I349">
        <v>63</v>
      </c>
      <c r="J349">
        <v>81</v>
      </c>
      <c r="K349">
        <v>63071133</v>
      </c>
      <c r="L349">
        <v>12000000</v>
      </c>
      <c r="M349" s="2">
        <f>VLOOKUP(A349,Sheet2!$A$1:G4073,2,0)</f>
        <v>35169</v>
      </c>
      <c r="N349" t="str">
        <f>VLOOKUP(A349,Sheet2!$A$1:G4073,3,0)</f>
        <v>Color</v>
      </c>
      <c r="O349" t="str">
        <f>VLOOKUP(A349,Sheet2!$A$1:G4073,4,0)</f>
        <v>Adventure</v>
      </c>
      <c r="P349" t="str">
        <f>VLOOKUP(A349,Sheet2!$A$1:G4073,5,0)</f>
        <v>English</v>
      </c>
      <c r="Q349" t="str">
        <f>VLOOKUP(A349,Sheet2!$A$1:G4073,6,0)</f>
        <v>USA</v>
      </c>
      <c r="R349" t="str">
        <f>VLOOKUP(A349,Sheet2!$A$1:G4073,7,0)</f>
        <v>PG-13</v>
      </c>
      <c r="S349" t="str">
        <f>IF(Table19[[#This Row],[Language]]="English","English","Other language")</f>
        <v>English</v>
      </c>
      <c r="T349">
        <f>Table19[[#This Row],[Gross Revenue]]-Table19[[#This Row],[Budget]]</f>
        <v>51071133</v>
      </c>
      <c r="U349" s="1">
        <f>(Table19[[#This Row],[Gross Revenue]]/Table19[[#This Row],[Budget]])-1</f>
        <v>4.2559277499999997</v>
      </c>
      <c r="V349" t="str">
        <f t="shared" si="10"/>
        <v>&lt;90 minutes</v>
      </c>
      <c r="W349">
        <f>Table19[[#This Row],[Profit]]/Table19[[#This Row],[Budget]]*100</f>
        <v>425.59277499999996</v>
      </c>
      <c r="X349">
        <v>3892693.5</v>
      </c>
      <c r="Y349">
        <v>0.11726928571428571</v>
      </c>
      <c r="Z349" t="str">
        <f t="shared" si="11"/>
        <v>Low</v>
      </c>
    </row>
    <row r="350" spans="1:26" x14ac:dyDescent="0.2">
      <c r="A350" t="s">
        <v>4948</v>
      </c>
      <c r="B350" t="s">
        <v>643</v>
      </c>
      <c r="C350" t="s">
        <v>670</v>
      </c>
      <c r="D350">
        <v>907</v>
      </c>
      <c r="E350">
        <v>3462</v>
      </c>
      <c r="F350">
        <v>61</v>
      </c>
      <c r="G350">
        <v>1000</v>
      </c>
      <c r="H350">
        <v>6.4</v>
      </c>
      <c r="I350">
        <v>96</v>
      </c>
      <c r="J350">
        <v>106</v>
      </c>
      <c r="K350">
        <v>32645546</v>
      </c>
      <c r="L350">
        <v>14000000</v>
      </c>
      <c r="M350" s="2">
        <f>VLOOKUP(A350,Sheet2!$A$1:G4074,2,0)</f>
        <v>38621</v>
      </c>
      <c r="N350" t="str">
        <f>VLOOKUP(A350,Sheet2!$A$1:G4074,3,0)</f>
        <v>Color</v>
      </c>
      <c r="O350" t="str">
        <f>VLOOKUP(A350,Sheet2!$A$1:G4074,4,0)</f>
        <v>Comedy</v>
      </c>
      <c r="P350" t="str">
        <f>VLOOKUP(A350,Sheet2!$A$1:G4074,5,0)</f>
        <v>English</v>
      </c>
      <c r="Q350" t="str">
        <f>VLOOKUP(A350,Sheet2!$A$1:G4074,6,0)</f>
        <v>USA</v>
      </c>
      <c r="R350" t="str">
        <f>VLOOKUP(A350,Sheet2!$A$1:G4074,7,0)</f>
        <v>PG</v>
      </c>
      <c r="S350" t="str">
        <f>IF(Table19[[#This Row],[Language]]="English","English","Other language")</f>
        <v>English</v>
      </c>
      <c r="T350">
        <f>Table19[[#This Row],[Gross Revenue]]-Table19[[#This Row],[Budget]]</f>
        <v>18645546</v>
      </c>
      <c r="U350" s="1">
        <f>(Table19[[#This Row],[Gross Revenue]]/Table19[[#This Row],[Budget]])-1</f>
        <v>1.3318247142857143</v>
      </c>
      <c r="V350" t="str">
        <f t="shared" si="10"/>
        <v>90-110 minutes</v>
      </c>
      <c r="W350">
        <f>Table19[[#This Row],[Profit]]/Table19[[#This Row],[Budget]]*100</f>
        <v>133.18247142857143</v>
      </c>
      <c r="X350">
        <v>1637763</v>
      </c>
      <c r="Y350">
        <v>0.19178668286445014</v>
      </c>
      <c r="Z350" t="str">
        <f t="shared" si="11"/>
        <v>Medium</v>
      </c>
    </row>
    <row r="351" spans="1:26" x14ac:dyDescent="0.2">
      <c r="A351" t="s">
        <v>5955</v>
      </c>
      <c r="B351" t="s">
        <v>908</v>
      </c>
      <c r="C351" t="s">
        <v>2642</v>
      </c>
      <c r="D351">
        <v>11000</v>
      </c>
      <c r="E351">
        <v>12554</v>
      </c>
      <c r="F351">
        <v>11</v>
      </c>
      <c r="G351">
        <v>0</v>
      </c>
      <c r="H351">
        <v>7.1</v>
      </c>
      <c r="I351">
        <v>150</v>
      </c>
      <c r="J351">
        <v>120</v>
      </c>
      <c r="K351">
        <v>18663911</v>
      </c>
      <c r="L351">
        <v>16500000</v>
      </c>
      <c r="M351" s="2">
        <f>VLOOKUP(A351,Sheet2!$A$1:G4075,2,0)</f>
        <v>39104</v>
      </c>
      <c r="N351" t="str">
        <f>VLOOKUP(A351,Sheet2!$A$1:G4075,3,0)</f>
        <v>Color</v>
      </c>
      <c r="O351" t="str">
        <f>VLOOKUP(A351,Sheet2!$A$1:G4075,4,0)</f>
        <v>Biography</v>
      </c>
      <c r="P351" t="str">
        <f>VLOOKUP(A351,Sheet2!$A$1:G4075,5,0)</f>
        <v>English</v>
      </c>
      <c r="Q351" t="str">
        <f>VLOOKUP(A351,Sheet2!$A$1:G4075,6,0)</f>
        <v>UK</v>
      </c>
      <c r="R351" t="str">
        <f>VLOOKUP(A351,Sheet2!$A$1:G4075,7,0)</f>
        <v>PG</v>
      </c>
      <c r="S351" t="str">
        <f>IF(Table19[[#This Row],[Language]]="English","English","Other language")</f>
        <v>English</v>
      </c>
      <c r="T351">
        <f>Table19[[#This Row],[Gross Revenue]]-Table19[[#This Row],[Budget]]</f>
        <v>2163911</v>
      </c>
      <c r="U351" s="1">
        <f>(Table19[[#This Row],[Gross Revenue]]/Table19[[#This Row],[Budget]])-1</f>
        <v>0.13114612121212121</v>
      </c>
      <c r="V351" t="str">
        <f t="shared" si="10"/>
        <v>111-130 minutes</v>
      </c>
      <c r="W351">
        <f>Table19[[#This Row],[Profit]]/Table19[[#This Row],[Budget]]*100</f>
        <v>13.114612121212122</v>
      </c>
      <c r="X351">
        <v>-1289919.5</v>
      </c>
      <c r="Y351">
        <v>-4.8151417500000002E-2</v>
      </c>
      <c r="Z351" t="str">
        <f t="shared" si="11"/>
        <v>Medium</v>
      </c>
    </row>
    <row r="352" spans="1:26" x14ac:dyDescent="0.2">
      <c r="A352" t="s">
        <v>4369</v>
      </c>
      <c r="B352" t="s">
        <v>153</v>
      </c>
      <c r="C352" t="s">
        <v>523</v>
      </c>
      <c r="D352">
        <v>3000</v>
      </c>
      <c r="E352">
        <v>5390</v>
      </c>
      <c r="F352">
        <v>11000</v>
      </c>
      <c r="G352">
        <v>0</v>
      </c>
      <c r="H352">
        <v>6</v>
      </c>
      <c r="I352">
        <v>125</v>
      </c>
      <c r="J352">
        <v>93</v>
      </c>
      <c r="K352">
        <v>37879996</v>
      </c>
      <c r="L352">
        <v>48000000</v>
      </c>
      <c r="M352" s="2">
        <f>VLOOKUP(A352,Sheet2!$A$1:G4076,2,0)</f>
        <v>36656</v>
      </c>
      <c r="N352" t="str">
        <f>VLOOKUP(A352,Sheet2!$A$1:G4076,3,0)</f>
        <v>Color</v>
      </c>
      <c r="O352" t="str">
        <f>VLOOKUP(A352,Sheet2!$A$1:G4076,4,0)</f>
        <v>Comedy</v>
      </c>
      <c r="P352" t="str">
        <f>VLOOKUP(A352,Sheet2!$A$1:G4076,5,0)</f>
        <v>English</v>
      </c>
      <c r="Q352" t="str">
        <f>VLOOKUP(A352,Sheet2!$A$1:G4076,6,0)</f>
        <v>USA</v>
      </c>
      <c r="R352" t="str">
        <f>VLOOKUP(A352,Sheet2!$A$1:G4076,7,0)</f>
        <v>PG-13</v>
      </c>
      <c r="S352" t="str">
        <f>IF(Table19[[#This Row],[Language]]="English","English","Other language")</f>
        <v>English</v>
      </c>
      <c r="T352">
        <f>Table19[[#This Row],[Gross Revenue]]-Table19[[#This Row],[Budget]]</f>
        <v>-10120004</v>
      </c>
      <c r="U352" s="1">
        <f>(Table19[[#This Row],[Gross Revenue]]/Table19[[#This Row],[Budget]])-1</f>
        <v>-0.21083341666666666</v>
      </c>
      <c r="V352" t="str">
        <f t="shared" si="10"/>
        <v>90-110 minutes</v>
      </c>
      <c r="W352">
        <f>Table19[[#This Row],[Profit]]/Table19[[#This Row],[Budget]]*100</f>
        <v>-21.083341666666666</v>
      </c>
      <c r="X352">
        <v>1637763</v>
      </c>
      <c r="Y352">
        <v>0.19178668286445014</v>
      </c>
      <c r="Z352" t="str">
        <f t="shared" si="11"/>
        <v>High</v>
      </c>
    </row>
    <row r="353" spans="1:26" x14ac:dyDescent="0.2">
      <c r="A353" t="s">
        <v>4502</v>
      </c>
      <c r="B353" t="s">
        <v>786</v>
      </c>
      <c r="C353" t="s">
        <v>737</v>
      </c>
      <c r="D353">
        <v>11000</v>
      </c>
      <c r="E353">
        <v>12831</v>
      </c>
      <c r="F353">
        <v>163</v>
      </c>
      <c r="G353">
        <v>0</v>
      </c>
      <c r="H353">
        <v>6.1</v>
      </c>
      <c r="I353">
        <v>144</v>
      </c>
      <c r="J353">
        <v>99</v>
      </c>
      <c r="K353">
        <v>109993847</v>
      </c>
      <c r="L353">
        <v>80000000</v>
      </c>
      <c r="M353" s="2">
        <f>VLOOKUP(A353,Sheet2!$A$1:G4077,2,0)</f>
        <v>39684</v>
      </c>
      <c r="N353" t="str">
        <f>VLOOKUP(A353,Sheet2!$A$1:G4077,3,0)</f>
        <v>Color</v>
      </c>
      <c r="O353" t="str">
        <f>VLOOKUP(A353,Sheet2!$A$1:G4077,4,0)</f>
        <v>Comedy</v>
      </c>
      <c r="P353" t="str">
        <f>VLOOKUP(A353,Sheet2!$A$1:G4077,5,0)</f>
        <v>English</v>
      </c>
      <c r="Q353" t="str">
        <f>VLOOKUP(A353,Sheet2!$A$1:G4077,6,0)</f>
        <v>USA</v>
      </c>
      <c r="R353" t="str">
        <f>VLOOKUP(A353,Sheet2!$A$1:G4077,7,0)</f>
        <v>PG</v>
      </c>
      <c r="S353" t="str">
        <f>IF(Table19[[#This Row],[Language]]="English","English","Other language")</f>
        <v>English</v>
      </c>
      <c r="T353">
        <f>Table19[[#This Row],[Gross Revenue]]-Table19[[#This Row],[Budget]]</f>
        <v>29993847</v>
      </c>
      <c r="U353" s="1">
        <f>(Table19[[#This Row],[Gross Revenue]]/Table19[[#This Row],[Budget]])-1</f>
        <v>0.37492308750000003</v>
      </c>
      <c r="V353" t="str">
        <f t="shared" si="10"/>
        <v>90-110 minutes</v>
      </c>
      <c r="W353">
        <f>Table19[[#This Row],[Profit]]/Table19[[#This Row],[Budget]]*100</f>
        <v>37.492308749999999</v>
      </c>
      <c r="X353">
        <v>1637763</v>
      </c>
      <c r="Y353">
        <v>0.19178668286445014</v>
      </c>
      <c r="Z353" t="str">
        <f t="shared" si="11"/>
        <v>High</v>
      </c>
    </row>
    <row r="354" spans="1:26" x14ac:dyDescent="0.2">
      <c r="A354" t="s">
        <v>4620</v>
      </c>
      <c r="B354" t="s">
        <v>217</v>
      </c>
      <c r="C354" t="s">
        <v>1703</v>
      </c>
      <c r="D354">
        <v>2000</v>
      </c>
      <c r="E354">
        <v>6576</v>
      </c>
      <c r="F354">
        <v>58</v>
      </c>
      <c r="G354">
        <v>0</v>
      </c>
      <c r="H354">
        <v>6.2</v>
      </c>
      <c r="I354">
        <v>194</v>
      </c>
      <c r="J354">
        <v>91</v>
      </c>
      <c r="K354">
        <v>126597121</v>
      </c>
      <c r="L354">
        <v>150000000</v>
      </c>
      <c r="M354" s="2">
        <f>VLOOKUP(A354,Sheet2!$A$1:G4078,2,0)</f>
        <v>39373</v>
      </c>
      <c r="N354" t="str">
        <f>VLOOKUP(A354,Sheet2!$A$1:G4078,3,0)</f>
        <v>Color</v>
      </c>
      <c r="O354" t="str">
        <f>VLOOKUP(A354,Sheet2!$A$1:G4078,4,0)</f>
        <v>Adventure</v>
      </c>
      <c r="P354" t="str">
        <f>VLOOKUP(A354,Sheet2!$A$1:G4078,5,0)</f>
        <v>English</v>
      </c>
      <c r="Q354" t="str">
        <f>VLOOKUP(A354,Sheet2!$A$1:G4078,6,0)</f>
        <v>USA</v>
      </c>
      <c r="R354" t="str">
        <f>VLOOKUP(A354,Sheet2!$A$1:G4078,7,0)</f>
        <v>PG</v>
      </c>
      <c r="S354" t="str">
        <f>IF(Table19[[#This Row],[Language]]="English","English","Other language")</f>
        <v>English</v>
      </c>
      <c r="T354">
        <f>Table19[[#This Row],[Gross Revenue]]-Table19[[#This Row],[Budget]]</f>
        <v>-23402879</v>
      </c>
      <c r="U354" s="1">
        <f>(Table19[[#This Row],[Gross Revenue]]/Table19[[#This Row],[Budget]])-1</f>
        <v>-0.15601919333333336</v>
      </c>
      <c r="V354" t="str">
        <f t="shared" si="10"/>
        <v>90-110 minutes</v>
      </c>
      <c r="W354">
        <f>Table19[[#This Row],[Profit]]/Table19[[#This Row],[Budget]]*100</f>
        <v>-15.601919333333333</v>
      </c>
      <c r="X354">
        <v>3892693.5</v>
      </c>
      <c r="Y354">
        <v>0.11726928571428571</v>
      </c>
      <c r="Z354" t="str">
        <f t="shared" si="11"/>
        <v>High</v>
      </c>
    </row>
    <row r="355" spans="1:26" x14ac:dyDescent="0.2">
      <c r="A355" t="s">
        <v>4329</v>
      </c>
      <c r="B355" t="s">
        <v>1444</v>
      </c>
      <c r="C355" t="s">
        <v>1445</v>
      </c>
      <c r="D355">
        <v>833</v>
      </c>
      <c r="E355">
        <v>2753</v>
      </c>
      <c r="F355">
        <v>3</v>
      </c>
      <c r="G355">
        <v>323</v>
      </c>
      <c r="H355">
        <v>6</v>
      </c>
      <c r="I355">
        <v>20</v>
      </c>
      <c r="J355">
        <v>86</v>
      </c>
      <c r="K355">
        <v>475000</v>
      </c>
      <c r="L355">
        <v>2800000</v>
      </c>
      <c r="M355" s="2">
        <f>VLOOKUP(A355,Sheet2!$A$1:G4079,2,0)</f>
        <v>38990</v>
      </c>
      <c r="N355" t="str">
        <f>VLOOKUP(A355,Sheet2!$A$1:G4079,3,0)</f>
        <v>Color</v>
      </c>
      <c r="O355" t="str">
        <f>VLOOKUP(A355,Sheet2!$A$1:G4079,4,0)</f>
        <v>Comedy</v>
      </c>
      <c r="P355" t="str">
        <f>VLOOKUP(A355,Sheet2!$A$1:G4079,5,0)</f>
        <v>English</v>
      </c>
      <c r="Q355" t="str">
        <f>VLOOKUP(A355,Sheet2!$A$1:G4079,6,0)</f>
        <v>USA</v>
      </c>
      <c r="R355" t="str">
        <f>VLOOKUP(A355,Sheet2!$A$1:G4079,7,0)</f>
        <v>R</v>
      </c>
      <c r="S355" t="str">
        <f>IF(Table19[[#This Row],[Language]]="English","English","Other language")</f>
        <v>English</v>
      </c>
      <c r="T355">
        <f>Table19[[#This Row],[Gross Revenue]]-Table19[[#This Row],[Budget]]</f>
        <v>-2325000</v>
      </c>
      <c r="U355" s="1">
        <f>(Table19[[#This Row],[Gross Revenue]]/Table19[[#This Row],[Budget]])-1</f>
        <v>-0.83035714285714279</v>
      </c>
      <c r="V355" t="str">
        <f t="shared" si="10"/>
        <v>&lt;90 minutes</v>
      </c>
      <c r="W355">
        <f>Table19[[#This Row],[Profit]]/Table19[[#This Row],[Budget]]*100</f>
        <v>-83.035714285714292</v>
      </c>
      <c r="X355">
        <v>1637763</v>
      </c>
      <c r="Y355">
        <v>0.19178668286445014</v>
      </c>
      <c r="Z355" t="str">
        <f t="shared" si="11"/>
        <v>Low</v>
      </c>
    </row>
    <row r="356" spans="1:26" x14ac:dyDescent="0.2">
      <c r="A356" t="s">
        <v>4768</v>
      </c>
      <c r="B356" t="s">
        <v>1839</v>
      </c>
      <c r="C356" t="s">
        <v>669</v>
      </c>
      <c r="D356">
        <v>33000</v>
      </c>
      <c r="E356">
        <v>35345</v>
      </c>
      <c r="F356">
        <v>422</v>
      </c>
      <c r="G356">
        <v>0</v>
      </c>
      <c r="H356">
        <v>6.3</v>
      </c>
      <c r="I356">
        <v>91</v>
      </c>
      <c r="J356">
        <v>110</v>
      </c>
      <c r="K356">
        <v>19179969</v>
      </c>
      <c r="L356">
        <v>17500000</v>
      </c>
      <c r="M356" s="2">
        <f>VLOOKUP(A356,Sheet2!$A$1:G4080,2,0)</f>
        <v>38955</v>
      </c>
      <c r="N356" t="str">
        <f>VLOOKUP(A356,Sheet2!$A$1:G4080,3,0)</f>
        <v>Color</v>
      </c>
      <c r="O356" t="str">
        <f>VLOOKUP(A356,Sheet2!$A$1:G4080,4,0)</f>
        <v>Comedy</v>
      </c>
      <c r="P356" t="str">
        <f>VLOOKUP(A356,Sheet2!$A$1:G4080,5,0)</f>
        <v>English</v>
      </c>
      <c r="Q356" t="str">
        <f>VLOOKUP(A356,Sheet2!$A$1:G4080,6,0)</f>
        <v>USA</v>
      </c>
      <c r="R356" t="str">
        <f>VLOOKUP(A356,Sheet2!$A$1:G4080,7,0)</f>
        <v>R</v>
      </c>
      <c r="S356" t="str">
        <f>IF(Table19[[#This Row],[Language]]="English","English","Other language")</f>
        <v>English</v>
      </c>
      <c r="T356">
        <f>Table19[[#This Row],[Gross Revenue]]-Table19[[#This Row],[Budget]]</f>
        <v>1679969</v>
      </c>
      <c r="U356" s="1">
        <f>(Table19[[#This Row],[Gross Revenue]]/Table19[[#This Row],[Budget]])-1</f>
        <v>9.5998228571428479E-2</v>
      </c>
      <c r="V356" t="str">
        <f t="shared" si="10"/>
        <v>90-110 minutes</v>
      </c>
      <c r="W356">
        <f>Table19[[#This Row],[Profit]]/Table19[[#This Row],[Budget]]*100</f>
        <v>9.5998228571428577</v>
      </c>
      <c r="X356">
        <v>1637763</v>
      </c>
      <c r="Y356">
        <v>0.19178668286445014</v>
      </c>
      <c r="Z356" t="str">
        <f t="shared" si="11"/>
        <v>Medium</v>
      </c>
    </row>
    <row r="357" spans="1:26" x14ac:dyDescent="0.2">
      <c r="A357" t="s">
        <v>6474</v>
      </c>
      <c r="B357" t="s">
        <v>568</v>
      </c>
      <c r="C357" t="s">
        <v>1186</v>
      </c>
      <c r="D357">
        <v>925</v>
      </c>
      <c r="E357">
        <v>1953</v>
      </c>
      <c r="F357">
        <v>13000</v>
      </c>
      <c r="G357">
        <v>15000</v>
      </c>
      <c r="H357">
        <v>7.5</v>
      </c>
      <c r="I357">
        <v>109</v>
      </c>
      <c r="J357">
        <v>92</v>
      </c>
      <c r="K357">
        <v>73326666</v>
      </c>
      <c r="L357">
        <v>15000000</v>
      </c>
      <c r="M357" s="2">
        <f>VLOOKUP(A357,Sheet2!$A$1:G4081,2,0)</f>
        <v>32444</v>
      </c>
      <c r="N357" t="str">
        <f>VLOOKUP(A357,Sheet2!$A$1:G4081,3,0)</f>
        <v>Color</v>
      </c>
      <c r="O357" t="str">
        <f>VLOOKUP(A357,Sheet2!$A$1:G4081,4,0)</f>
        <v>Comedy</v>
      </c>
      <c r="P357" t="str">
        <f>VLOOKUP(A357,Sheet2!$A$1:G4081,5,0)</f>
        <v>English</v>
      </c>
      <c r="Q357" t="str">
        <f>VLOOKUP(A357,Sheet2!$A$1:G4081,6,0)</f>
        <v>USA</v>
      </c>
      <c r="R357" t="str">
        <f>VLOOKUP(A357,Sheet2!$A$1:G4081,7,0)</f>
        <v>PG</v>
      </c>
      <c r="S357" t="str">
        <f>IF(Table19[[#This Row],[Language]]="English","English","Other language")</f>
        <v>English</v>
      </c>
      <c r="T357">
        <f>Table19[[#This Row],[Gross Revenue]]-Table19[[#This Row],[Budget]]</f>
        <v>58326666</v>
      </c>
      <c r="U357" s="1">
        <f>(Table19[[#This Row],[Gross Revenue]]/Table19[[#This Row],[Budget]])-1</f>
        <v>3.8884444</v>
      </c>
      <c r="V357" t="str">
        <f t="shared" si="10"/>
        <v>90-110 minutes</v>
      </c>
      <c r="W357">
        <f>Table19[[#This Row],[Profit]]/Table19[[#This Row],[Budget]]*100</f>
        <v>388.84444000000002</v>
      </c>
      <c r="X357">
        <v>1637763</v>
      </c>
      <c r="Y357">
        <v>0.19178668286445014</v>
      </c>
      <c r="Z357" t="str">
        <f t="shared" si="11"/>
        <v>Medium</v>
      </c>
    </row>
    <row r="358" spans="1:26" x14ac:dyDescent="0.2">
      <c r="A358" t="s">
        <v>4708</v>
      </c>
      <c r="B358" t="s">
        <v>856</v>
      </c>
      <c r="C358" t="s">
        <v>1780</v>
      </c>
      <c r="D358">
        <v>14000</v>
      </c>
      <c r="E358">
        <v>14617</v>
      </c>
      <c r="F358">
        <v>17</v>
      </c>
      <c r="G358">
        <v>11000</v>
      </c>
      <c r="H358">
        <v>6.3</v>
      </c>
      <c r="I358">
        <v>149</v>
      </c>
      <c r="J358">
        <v>92</v>
      </c>
      <c r="K358">
        <v>2963012</v>
      </c>
      <c r="L358">
        <v>22000000</v>
      </c>
      <c r="M358" s="2">
        <f>VLOOKUP(A358,Sheet2!$A$1:G4082,2,0)</f>
        <v>41702</v>
      </c>
      <c r="N358" t="str">
        <f>VLOOKUP(A358,Sheet2!$A$1:G4082,3,0)</f>
        <v>Color</v>
      </c>
      <c r="O358" t="str">
        <f>VLOOKUP(A358,Sheet2!$A$1:G4082,4,0)</f>
        <v>Drama</v>
      </c>
      <c r="P358" t="str">
        <f>VLOOKUP(A358,Sheet2!$A$1:G4082,5,0)</f>
        <v>English</v>
      </c>
      <c r="Q358" t="str">
        <f>VLOOKUP(A358,Sheet2!$A$1:G4082,6,0)</f>
        <v>UK</v>
      </c>
      <c r="R358" t="str">
        <f>VLOOKUP(A358,Sheet2!$A$1:G4082,7,0)</f>
        <v>R</v>
      </c>
      <c r="S358" t="str">
        <f>IF(Table19[[#This Row],[Language]]="English","English","Other language")</f>
        <v>English</v>
      </c>
      <c r="T358">
        <f>Table19[[#This Row],[Gross Revenue]]-Table19[[#This Row],[Budget]]</f>
        <v>-19036988</v>
      </c>
      <c r="U358" s="1">
        <f>(Table19[[#This Row],[Gross Revenue]]/Table19[[#This Row],[Budget]])-1</f>
        <v>-0.86531763636363634</v>
      </c>
      <c r="V358" t="str">
        <f t="shared" si="10"/>
        <v>90-110 minutes</v>
      </c>
      <c r="W358">
        <f>Table19[[#This Row],[Profit]]/Table19[[#This Row],[Budget]]*100</f>
        <v>-86.531763636363635</v>
      </c>
      <c r="X358">
        <v>-434215.5</v>
      </c>
      <c r="Y358">
        <v>-0.10115100772200772</v>
      </c>
      <c r="Z358" t="str">
        <f t="shared" si="11"/>
        <v>Medium</v>
      </c>
    </row>
    <row r="359" spans="1:26" x14ac:dyDescent="0.2">
      <c r="A359" t="s">
        <v>6800</v>
      </c>
      <c r="B359" t="s">
        <v>3131</v>
      </c>
      <c r="C359" t="s">
        <v>1461</v>
      </c>
      <c r="D359">
        <v>140</v>
      </c>
      <c r="E359">
        <v>328</v>
      </c>
      <c r="F359">
        <v>0</v>
      </c>
      <c r="G359">
        <v>62000</v>
      </c>
      <c r="H359">
        <v>7.9</v>
      </c>
      <c r="I359">
        <v>405</v>
      </c>
      <c r="J359">
        <v>109</v>
      </c>
      <c r="K359">
        <v>8114507</v>
      </c>
      <c r="L359">
        <v>3000000</v>
      </c>
      <c r="M359" s="2">
        <f>VLOOKUP(A359,Sheet2!$A$1:G4083,2,0)</f>
        <v>41542</v>
      </c>
      <c r="N359" t="str">
        <f>VLOOKUP(A359,Sheet2!$A$1:G4083,3,0)</f>
        <v>Color</v>
      </c>
      <c r="O359" t="str">
        <f>VLOOKUP(A359,Sheet2!$A$1:G4083,4,0)</f>
        <v>Drama</v>
      </c>
      <c r="P359" t="str">
        <f>VLOOKUP(A359,Sheet2!$A$1:G4083,5,0)</f>
        <v>English</v>
      </c>
      <c r="Q359" t="str">
        <f>VLOOKUP(A359,Sheet2!$A$1:G4083,6,0)</f>
        <v>USA</v>
      </c>
      <c r="R359" t="str">
        <f>VLOOKUP(A359,Sheet2!$A$1:G4083,7,0)</f>
        <v>R</v>
      </c>
      <c r="S359" t="str">
        <f>IF(Table19[[#This Row],[Language]]="English","English","Other language")</f>
        <v>English</v>
      </c>
      <c r="T359">
        <f>Table19[[#This Row],[Gross Revenue]]-Table19[[#This Row],[Budget]]</f>
        <v>5114507</v>
      </c>
      <c r="U359" s="1">
        <f>(Table19[[#This Row],[Gross Revenue]]/Table19[[#This Row],[Budget]])-1</f>
        <v>1.7048356666666669</v>
      </c>
      <c r="V359" t="str">
        <f t="shared" si="10"/>
        <v>90-110 minutes</v>
      </c>
      <c r="W359">
        <f>Table19[[#This Row],[Profit]]/Table19[[#This Row],[Budget]]*100</f>
        <v>170.48356666666666</v>
      </c>
      <c r="X359">
        <v>-434215.5</v>
      </c>
      <c r="Y359">
        <v>-0.10115100772200772</v>
      </c>
      <c r="Z359" t="str">
        <f t="shared" si="11"/>
        <v>Low</v>
      </c>
    </row>
    <row r="360" spans="1:26" x14ac:dyDescent="0.2">
      <c r="A360" t="s">
        <v>6895</v>
      </c>
      <c r="B360" t="s">
        <v>3176</v>
      </c>
      <c r="C360" t="s">
        <v>1461</v>
      </c>
      <c r="D360">
        <v>15</v>
      </c>
      <c r="E360">
        <v>36</v>
      </c>
      <c r="F360">
        <v>0</v>
      </c>
      <c r="G360">
        <v>22000</v>
      </c>
      <c r="H360">
        <v>8.1</v>
      </c>
      <c r="I360">
        <v>121</v>
      </c>
      <c r="J360">
        <v>105</v>
      </c>
      <c r="K360">
        <v>5400000</v>
      </c>
      <c r="L360">
        <v>2500000</v>
      </c>
      <c r="M360" s="2">
        <f>VLOOKUP(A360,Sheet2!$A$1:G4084,2,0)</f>
        <v>34732</v>
      </c>
      <c r="N360" t="str">
        <f>VLOOKUP(A360,Sheet2!$A$1:G4084,3,0)</f>
        <v>Color</v>
      </c>
      <c r="O360" t="str">
        <f>VLOOKUP(A360,Sheet2!$A$1:G4084,4,0)</f>
        <v>Drama</v>
      </c>
      <c r="P360" t="str">
        <f>VLOOKUP(A360,Sheet2!$A$1:G4084,5,0)</f>
        <v>English</v>
      </c>
      <c r="Q360" t="str">
        <f>VLOOKUP(A360,Sheet2!$A$1:G4084,6,0)</f>
        <v>USA</v>
      </c>
      <c r="R360" t="str">
        <f>VLOOKUP(A360,Sheet2!$A$1:G4084,7,0)</f>
        <v>R</v>
      </c>
      <c r="S360" t="str">
        <f>IF(Table19[[#This Row],[Language]]="English","English","Other language")</f>
        <v>English</v>
      </c>
      <c r="T360">
        <f>Table19[[#This Row],[Gross Revenue]]-Table19[[#This Row],[Budget]]</f>
        <v>2900000</v>
      </c>
      <c r="U360" s="1">
        <f>(Table19[[#This Row],[Gross Revenue]]/Table19[[#This Row],[Budget]])-1</f>
        <v>1.1600000000000001</v>
      </c>
      <c r="V360" t="str">
        <f t="shared" si="10"/>
        <v>90-110 minutes</v>
      </c>
      <c r="W360">
        <f>Table19[[#This Row],[Profit]]/Table19[[#This Row],[Budget]]*100</f>
        <v>115.99999999999999</v>
      </c>
      <c r="X360">
        <v>-434215.5</v>
      </c>
      <c r="Y360">
        <v>-0.10115100772200772</v>
      </c>
      <c r="Z360" t="str">
        <f t="shared" si="11"/>
        <v>Low</v>
      </c>
    </row>
    <row r="361" spans="1:26" x14ac:dyDescent="0.2">
      <c r="A361" t="s">
        <v>6846</v>
      </c>
      <c r="B361" t="s">
        <v>3152</v>
      </c>
      <c r="C361" t="s">
        <v>1461</v>
      </c>
      <c r="D361">
        <v>50</v>
      </c>
      <c r="E361">
        <v>65</v>
      </c>
      <c r="F361">
        <v>0</v>
      </c>
      <c r="G361">
        <v>13000</v>
      </c>
      <c r="H361">
        <v>8</v>
      </c>
      <c r="I361">
        <v>211</v>
      </c>
      <c r="J361">
        <v>80</v>
      </c>
      <c r="K361">
        <v>5792822</v>
      </c>
      <c r="L361">
        <v>2700000</v>
      </c>
      <c r="M361" s="2">
        <f>VLOOKUP(A361,Sheet2!$A$1:G4085,2,0)</f>
        <v>38314</v>
      </c>
      <c r="N361" t="str">
        <f>VLOOKUP(A361,Sheet2!$A$1:G4085,3,0)</f>
        <v>Color</v>
      </c>
      <c r="O361" t="str">
        <f>VLOOKUP(A361,Sheet2!$A$1:G4085,4,0)</f>
        <v>Drama</v>
      </c>
      <c r="P361" t="str">
        <f>VLOOKUP(A361,Sheet2!$A$1:G4085,5,0)</f>
        <v>English</v>
      </c>
      <c r="Q361" t="str">
        <f>VLOOKUP(A361,Sheet2!$A$1:G4085,6,0)</f>
        <v>USA</v>
      </c>
      <c r="R361" t="str">
        <f>VLOOKUP(A361,Sheet2!$A$1:G4085,7,0)</f>
        <v>R</v>
      </c>
      <c r="S361" t="str">
        <f>IF(Table19[[#This Row],[Language]]="English","English","Other language")</f>
        <v>English</v>
      </c>
      <c r="T361">
        <f>Table19[[#This Row],[Gross Revenue]]-Table19[[#This Row],[Budget]]</f>
        <v>3092822</v>
      </c>
      <c r="U361" s="1">
        <f>(Table19[[#This Row],[Gross Revenue]]/Table19[[#This Row],[Budget]])-1</f>
        <v>1.1454896296296297</v>
      </c>
      <c r="V361" t="str">
        <f t="shared" si="10"/>
        <v>&lt;90 minutes</v>
      </c>
      <c r="W361">
        <f>Table19[[#This Row],[Profit]]/Table19[[#This Row],[Budget]]*100</f>
        <v>114.54896296296295</v>
      </c>
      <c r="X361">
        <v>-434215.5</v>
      </c>
      <c r="Y361">
        <v>-0.10115100772200772</v>
      </c>
      <c r="Z361" t="str">
        <f t="shared" si="11"/>
        <v>Low</v>
      </c>
    </row>
    <row r="362" spans="1:26" x14ac:dyDescent="0.2">
      <c r="A362" t="s">
        <v>6360</v>
      </c>
      <c r="B362" t="s">
        <v>508</v>
      </c>
      <c r="C362" t="s">
        <v>2888</v>
      </c>
      <c r="D362">
        <v>480</v>
      </c>
      <c r="E362">
        <v>517</v>
      </c>
      <c r="F362">
        <v>109</v>
      </c>
      <c r="G362">
        <v>43000</v>
      </c>
      <c r="H362">
        <v>7.4</v>
      </c>
      <c r="I362">
        <v>283</v>
      </c>
      <c r="J362">
        <v>104</v>
      </c>
      <c r="K362">
        <v>16168741</v>
      </c>
      <c r="L362">
        <v>8000000</v>
      </c>
      <c r="M362" s="2">
        <f>VLOOKUP(A362,Sheet2!$A$1:G4086,2,0)</f>
        <v>41416</v>
      </c>
      <c r="N362" t="str">
        <f>VLOOKUP(A362,Sheet2!$A$1:G4086,3,0)</f>
        <v>Color</v>
      </c>
      <c r="O362" t="str">
        <f>VLOOKUP(A362,Sheet2!$A$1:G4086,4,0)</f>
        <v>Drama</v>
      </c>
      <c r="P362" t="str">
        <f>VLOOKUP(A362,Sheet2!$A$1:G4086,5,0)</f>
        <v>English</v>
      </c>
      <c r="Q362" t="str">
        <f>VLOOKUP(A362,Sheet2!$A$1:G4086,6,0)</f>
        <v>USA</v>
      </c>
      <c r="R362" t="str">
        <f>VLOOKUP(A362,Sheet2!$A$1:G4086,7,0)</f>
        <v>R</v>
      </c>
      <c r="S362" t="str">
        <f>IF(Table19[[#This Row],[Language]]="English","English","Other language")</f>
        <v>English</v>
      </c>
      <c r="T362">
        <f>Table19[[#This Row],[Gross Revenue]]-Table19[[#This Row],[Budget]]</f>
        <v>8168741</v>
      </c>
      <c r="U362" s="1">
        <f>(Table19[[#This Row],[Gross Revenue]]/Table19[[#This Row],[Budget]])-1</f>
        <v>1.0210926250000001</v>
      </c>
      <c r="V362" t="str">
        <f t="shared" si="10"/>
        <v>90-110 minutes</v>
      </c>
      <c r="W362">
        <f>Table19[[#This Row],[Profit]]/Table19[[#This Row],[Budget]]*100</f>
        <v>102.10926250000001</v>
      </c>
      <c r="X362">
        <v>-434215.5</v>
      </c>
      <c r="Y362">
        <v>-0.10115100772200772</v>
      </c>
      <c r="Z362" t="str">
        <f t="shared" si="11"/>
        <v>Low</v>
      </c>
    </row>
    <row r="363" spans="1:26" x14ac:dyDescent="0.2">
      <c r="A363" t="s">
        <v>6109</v>
      </c>
      <c r="B363" t="s">
        <v>1587</v>
      </c>
      <c r="C363" t="s">
        <v>2136</v>
      </c>
      <c r="D363">
        <v>1000</v>
      </c>
      <c r="E363">
        <v>2016</v>
      </c>
      <c r="F363">
        <v>101</v>
      </c>
      <c r="G363">
        <v>15000</v>
      </c>
      <c r="H363">
        <v>7.2</v>
      </c>
      <c r="I363">
        <v>261</v>
      </c>
      <c r="J363">
        <v>105</v>
      </c>
      <c r="K363">
        <v>5776314</v>
      </c>
      <c r="L363">
        <v>3200000</v>
      </c>
      <c r="M363" s="2">
        <f>VLOOKUP(A363,Sheet2!$A$1:G4087,2,0)</f>
        <v>40331</v>
      </c>
      <c r="N363" t="str">
        <f>VLOOKUP(A363,Sheet2!$A$1:G4087,3,0)</f>
        <v>Color</v>
      </c>
      <c r="O363" t="str">
        <f>VLOOKUP(A363,Sheet2!$A$1:G4087,4,0)</f>
        <v>Comedy</v>
      </c>
      <c r="P363" t="str">
        <f>VLOOKUP(A363,Sheet2!$A$1:G4087,5,0)</f>
        <v>English</v>
      </c>
      <c r="Q363" t="str">
        <f>VLOOKUP(A363,Sheet2!$A$1:G4087,6,0)</f>
        <v>USA</v>
      </c>
      <c r="R363" t="str">
        <f>VLOOKUP(A363,Sheet2!$A$1:G4087,7,0)</f>
        <v>R</v>
      </c>
      <c r="S363" t="str">
        <f>IF(Table19[[#This Row],[Language]]="English","English","Other language")</f>
        <v>English</v>
      </c>
      <c r="T363">
        <f>Table19[[#This Row],[Gross Revenue]]-Table19[[#This Row],[Budget]]</f>
        <v>2576314</v>
      </c>
      <c r="U363" s="1">
        <f>(Table19[[#This Row],[Gross Revenue]]/Table19[[#This Row],[Budget]])-1</f>
        <v>0.805098125</v>
      </c>
      <c r="V363" t="str">
        <f t="shared" si="10"/>
        <v>90-110 minutes</v>
      </c>
      <c r="W363">
        <f>Table19[[#This Row],[Profit]]/Table19[[#This Row],[Budget]]*100</f>
        <v>80.509812499999995</v>
      </c>
      <c r="X363">
        <v>1637763</v>
      </c>
      <c r="Y363">
        <v>0.19178668286445014</v>
      </c>
      <c r="Z363" t="str">
        <f t="shared" si="11"/>
        <v>Low</v>
      </c>
    </row>
    <row r="364" spans="1:26" x14ac:dyDescent="0.2">
      <c r="A364" t="s">
        <v>4928</v>
      </c>
      <c r="B364" t="s">
        <v>296</v>
      </c>
      <c r="C364" t="s">
        <v>802</v>
      </c>
      <c r="D364">
        <v>578</v>
      </c>
      <c r="E364">
        <v>2544</v>
      </c>
      <c r="F364">
        <v>212</v>
      </c>
      <c r="G364">
        <v>0</v>
      </c>
      <c r="H364">
        <v>6.4</v>
      </c>
      <c r="I364">
        <v>131</v>
      </c>
      <c r="J364">
        <v>106</v>
      </c>
      <c r="K364">
        <v>59068786</v>
      </c>
      <c r="L364">
        <v>40000000</v>
      </c>
      <c r="M364" s="2">
        <f>VLOOKUP(A364,Sheet2!$A$1:G4088,2,0)</f>
        <v>37231</v>
      </c>
      <c r="N364" t="str">
        <f>VLOOKUP(A364,Sheet2!$A$1:G4088,3,0)</f>
        <v>Color</v>
      </c>
      <c r="O364" t="str">
        <f>VLOOKUP(A364,Sheet2!$A$1:G4088,4,0)</f>
        <v>Action</v>
      </c>
      <c r="P364" t="str">
        <f>VLOOKUP(A364,Sheet2!$A$1:G4088,5,0)</f>
        <v>English</v>
      </c>
      <c r="Q364" t="str">
        <f>VLOOKUP(A364,Sheet2!$A$1:G4088,6,0)</f>
        <v>USA</v>
      </c>
      <c r="R364" t="str">
        <f>VLOOKUP(A364,Sheet2!$A$1:G4088,7,0)</f>
        <v>PG-13</v>
      </c>
      <c r="S364" t="str">
        <f>IF(Table19[[#This Row],[Language]]="English","English","Other language")</f>
        <v>English</v>
      </c>
      <c r="T364">
        <f>Table19[[#This Row],[Gross Revenue]]-Table19[[#This Row],[Budget]]</f>
        <v>19068786</v>
      </c>
      <c r="U364" s="1">
        <f>(Table19[[#This Row],[Gross Revenue]]/Table19[[#This Row],[Budget]])-1</f>
        <v>0.47671964999999994</v>
      </c>
      <c r="V364" t="str">
        <f t="shared" si="10"/>
        <v>90-110 minutes</v>
      </c>
      <c r="W364">
        <f>Table19[[#This Row],[Profit]]/Table19[[#This Row],[Budget]]*100</f>
        <v>47.671965</v>
      </c>
      <c r="X364">
        <v>-1289919.5</v>
      </c>
      <c r="Y364">
        <v>-4.8151417500000002E-2</v>
      </c>
      <c r="Z364" t="str">
        <f t="shared" si="11"/>
        <v>High</v>
      </c>
    </row>
    <row r="365" spans="1:26" x14ac:dyDescent="0.2">
      <c r="A365" t="s">
        <v>6732</v>
      </c>
      <c r="B365" t="s">
        <v>862</v>
      </c>
      <c r="C365" t="s">
        <v>2358</v>
      </c>
      <c r="D365">
        <v>512</v>
      </c>
      <c r="E365">
        <v>1171</v>
      </c>
      <c r="F365">
        <v>0</v>
      </c>
      <c r="G365">
        <v>0</v>
      </c>
      <c r="H365">
        <v>7.8</v>
      </c>
      <c r="I365">
        <v>242</v>
      </c>
      <c r="J365">
        <v>112</v>
      </c>
      <c r="K365">
        <v>22858926</v>
      </c>
      <c r="L365">
        <v>13000000</v>
      </c>
      <c r="M365" s="2">
        <f>VLOOKUP(A365,Sheet2!$A$1:G4089,2,0)</f>
        <v>36463</v>
      </c>
      <c r="N365" t="str">
        <f>VLOOKUP(A365,Sheet2!$A$1:G4089,3,0)</f>
        <v>Color</v>
      </c>
      <c r="O365" t="str">
        <f>VLOOKUP(A365,Sheet2!$A$1:G4089,4,0)</f>
        <v>Comedy</v>
      </c>
      <c r="P365" t="str">
        <f>VLOOKUP(A365,Sheet2!$A$1:G4089,5,0)</f>
        <v>English</v>
      </c>
      <c r="Q365" t="str">
        <f>VLOOKUP(A365,Sheet2!$A$1:G4089,6,0)</f>
        <v>USA</v>
      </c>
      <c r="R365" t="str">
        <f>VLOOKUP(A365,Sheet2!$A$1:G4089,7,0)</f>
        <v>R</v>
      </c>
      <c r="S365" t="str">
        <f>IF(Table19[[#This Row],[Language]]="English","English","Other language")</f>
        <v>English</v>
      </c>
      <c r="T365">
        <f>Table19[[#This Row],[Gross Revenue]]-Table19[[#This Row],[Budget]]</f>
        <v>9858926</v>
      </c>
      <c r="U365" s="1">
        <f>(Table19[[#This Row],[Gross Revenue]]/Table19[[#This Row],[Budget]])-1</f>
        <v>0.75837892307692312</v>
      </c>
      <c r="V365" t="str">
        <f t="shared" si="10"/>
        <v>111-130 minutes</v>
      </c>
      <c r="W365">
        <f>Table19[[#This Row],[Profit]]/Table19[[#This Row],[Budget]]*100</f>
        <v>75.837892307692314</v>
      </c>
      <c r="X365">
        <v>1637763</v>
      </c>
      <c r="Y365">
        <v>0.19178668286445014</v>
      </c>
      <c r="Z365" t="str">
        <f t="shared" si="11"/>
        <v>Low</v>
      </c>
    </row>
    <row r="366" spans="1:26" x14ac:dyDescent="0.2">
      <c r="A366" t="s">
        <v>5920</v>
      </c>
      <c r="B366" t="s">
        <v>1270</v>
      </c>
      <c r="C366" t="s">
        <v>2630</v>
      </c>
      <c r="D366">
        <v>405</v>
      </c>
      <c r="E366">
        <v>847</v>
      </c>
      <c r="F366">
        <v>109</v>
      </c>
      <c r="G366">
        <v>562</v>
      </c>
      <c r="H366">
        <v>7.1</v>
      </c>
      <c r="I366">
        <v>93</v>
      </c>
      <c r="J366">
        <v>104</v>
      </c>
      <c r="K366">
        <v>7739049</v>
      </c>
      <c r="L366">
        <v>18000000</v>
      </c>
      <c r="M366" s="2">
        <f>VLOOKUP(A366,Sheet2!$A$1:G4090,2,0)</f>
        <v>38168</v>
      </c>
      <c r="N366" t="str">
        <f>VLOOKUP(A366,Sheet2!$A$1:G4090,3,0)</f>
        <v>Color</v>
      </c>
      <c r="O366" t="str">
        <f>VLOOKUP(A366,Sheet2!$A$1:G4090,4,0)</f>
        <v>Comedy</v>
      </c>
      <c r="P366" t="str">
        <f>VLOOKUP(A366,Sheet2!$A$1:G4090,5,0)</f>
        <v>English</v>
      </c>
      <c r="Q366" t="str">
        <f>VLOOKUP(A366,Sheet2!$A$1:G4090,6,0)</f>
        <v>Canada</v>
      </c>
      <c r="R366" t="str">
        <f>VLOOKUP(A366,Sheet2!$A$1:G4090,7,0)</f>
        <v>R</v>
      </c>
      <c r="S366" t="str">
        <f>IF(Table19[[#This Row],[Language]]="English","English","Other language")</f>
        <v>English</v>
      </c>
      <c r="T366">
        <f>Table19[[#This Row],[Gross Revenue]]-Table19[[#This Row],[Budget]]</f>
        <v>-10260951</v>
      </c>
      <c r="U366" s="1">
        <f>(Table19[[#This Row],[Gross Revenue]]/Table19[[#This Row],[Budget]])-1</f>
        <v>-0.57005283333333334</v>
      </c>
      <c r="V366" t="str">
        <f t="shared" si="10"/>
        <v>90-110 minutes</v>
      </c>
      <c r="W366">
        <f>Table19[[#This Row],[Profit]]/Table19[[#This Row],[Budget]]*100</f>
        <v>-57.005283333333331</v>
      </c>
      <c r="X366">
        <v>1637763</v>
      </c>
      <c r="Y366">
        <v>0.19178668286445014</v>
      </c>
      <c r="Z366" t="str">
        <f t="shared" si="11"/>
        <v>Medium</v>
      </c>
    </row>
    <row r="367" spans="1:26" x14ac:dyDescent="0.2">
      <c r="A367" t="s">
        <v>6370</v>
      </c>
      <c r="B367" t="s">
        <v>2890</v>
      </c>
      <c r="C367" t="s">
        <v>2863</v>
      </c>
      <c r="D367">
        <v>625</v>
      </c>
      <c r="E367">
        <v>2747</v>
      </c>
      <c r="F367">
        <v>38</v>
      </c>
      <c r="G367">
        <v>0</v>
      </c>
      <c r="H367">
        <v>7.4</v>
      </c>
      <c r="I367">
        <v>60</v>
      </c>
      <c r="J367">
        <v>91</v>
      </c>
      <c r="K367">
        <v>8108247</v>
      </c>
      <c r="L367">
        <v>3300000</v>
      </c>
      <c r="M367" s="2">
        <f>VLOOKUP(A367,Sheet2!$A$1:G4091,2,0)</f>
        <v>39010</v>
      </c>
      <c r="N367" t="str">
        <f>VLOOKUP(A367,Sheet2!$A$1:G4091,3,0)</f>
        <v>Color</v>
      </c>
      <c r="O367" t="str">
        <f>VLOOKUP(A367,Sheet2!$A$1:G4091,4,0)</f>
        <v>Drama</v>
      </c>
      <c r="P367" t="str">
        <f>VLOOKUP(A367,Sheet2!$A$1:G4091,5,0)</f>
        <v>English</v>
      </c>
      <c r="Q367" t="str">
        <f>VLOOKUP(A367,Sheet2!$A$1:G4091,6,0)</f>
        <v>USA</v>
      </c>
      <c r="R367" t="str">
        <f>VLOOKUP(A367,Sheet2!$A$1:G4091,7,0)</f>
        <v>PG-13</v>
      </c>
      <c r="S367" t="str">
        <f>IF(Table19[[#This Row],[Language]]="English","English","Other language")</f>
        <v>English</v>
      </c>
      <c r="T367">
        <f>Table19[[#This Row],[Gross Revenue]]-Table19[[#This Row],[Budget]]</f>
        <v>4808247</v>
      </c>
      <c r="U367" s="1">
        <f>(Table19[[#This Row],[Gross Revenue]]/Table19[[#This Row],[Budget]])-1</f>
        <v>1.4570445454545453</v>
      </c>
      <c r="V367" t="str">
        <f t="shared" si="10"/>
        <v>90-110 minutes</v>
      </c>
      <c r="W367">
        <f>Table19[[#This Row],[Profit]]/Table19[[#This Row],[Budget]]*100</f>
        <v>145.70445454545455</v>
      </c>
      <c r="X367">
        <v>-434215.5</v>
      </c>
      <c r="Y367">
        <v>-0.10115100772200772</v>
      </c>
      <c r="Z367" t="str">
        <f t="shared" si="11"/>
        <v>Low</v>
      </c>
    </row>
    <row r="368" spans="1:26" x14ac:dyDescent="0.2">
      <c r="A368" t="s">
        <v>4217</v>
      </c>
      <c r="B368" t="s">
        <v>1343</v>
      </c>
      <c r="C368" t="s">
        <v>785</v>
      </c>
      <c r="D368">
        <v>852</v>
      </c>
      <c r="E368">
        <v>2397</v>
      </c>
      <c r="F368">
        <v>438</v>
      </c>
      <c r="G368">
        <v>853</v>
      </c>
      <c r="H368">
        <v>5.9</v>
      </c>
      <c r="I368">
        <v>78</v>
      </c>
      <c r="J368">
        <v>172</v>
      </c>
      <c r="K368">
        <v>22843047</v>
      </c>
      <c r="L368">
        <v>55000000</v>
      </c>
      <c r="M368" s="2">
        <f>VLOOKUP(A368,Sheet2!$A$1:G4092,2,0)</f>
        <v>36095</v>
      </c>
      <c r="N368" t="str">
        <f>VLOOKUP(A368,Sheet2!$A$1:G4092,3,0)</f>
        <v>Color</v>
      </c>
      <c r="O368" t="str">
        <f>VLOOKUP(A368,Sheet2!$A$1:G4092,4,0)</f>
        <v>Drama</v>
      </c>
      <c r="P368" t="str">
        <f>VLOOKUP(A368,Sheet2!$A$1:G4092,5,0)</f>
        <v>English</v>
      </c>
      <c r="Q368" t="str">
        <f>VLOOKUP(A368,Sheet2!$A$1:G4092,6,0)</f>
        <v>USA</v>
      </c>
      <c r="R368" t="str">
        <f>VLOOKUP(A368,Sheet2!$A$1:G4092,7,0)</f>
        <v>R</v>
      </c>
      <c r="S368" t="str">
        <f>IF(Table19[[#This Row],[Language]]="English","English","Other language")</f>
        <v>English</v>
      </c>
      <c r="T368">
        <f>Table19[[#This Row],[Gross Revenue]]-Table19[[#This Row],[Budget]]</f>
        <v>-32156953</v>
      </c>
      <c r="U368" s="1">
        <f>(Table19[[#This Row],[Gross Revenue]]/Table19[[#This Row],[Budget]])-1</f>
        <v>-0.58467187272727272</v>
      </c>
      <c r="V368" t="str">
        <f t="shared" si="10"/>
        <v>&gt;150 minutes</v>
      </c>
      <c r="W368">
        <f>Table19[[#This Row],[Profit]]/Table19[[#This Row],[Budget]]*100</f>
        <v>-58.467187272727273</v>
      </c>
      <c r="X368">
        <v>-434215.5</v>
      </c>
      <c r="Y368">
        <v>-0.10115100772200772</v>
      </c>
      <c r="Z368" t="str">
        <f t="shared" si="11"/>
        <v>High</v>
      </c>
    </row>
    <row r="369" spans="1:26" x14ac:dyDescent="0.2">
      <c r="A369" t="s">
        <v>5457</v>
      </c>
      <c r="B369" t="s">
        <v>2313</v>
      </c>
      <c r="C369" t="s">
        <v>1709</v>
      </c>
      <c r="D369">
        <v>883</v>
      </c>
      <c r="E369">
        <v>2201</v>
      </c>
      <c r="F369">
        <v>98</v>
      </c>
      <c r="G369">
        <v>0</v>
      </c>
      <c r="H369">
        <v>6.7</v>
      </c>
      <c r="I369">
        <v>161</v>
      </c>
      <c r="J369">
        <v>112</v>
      </c>
      <c r="K369">
        <v>32541719</v>
      </c>
      <c r="L369">
        <v>3500159</v>
      </c>
      <c r="M369" s="2">
        <f>VLOOKUP(A369,Sheet2!$A$1:G4093,2,0)</f>
        <v>37326</v>
      </c>
      <c r="N369" t="str">
        <f>VLOOKUP(A369,Sheet2!$A$1:G4093,3,0)</f>
        <v>Color</v>
      </c>
      <c r="O369" t="str">
        <f>VLOOKUP(A369,Sheet2!$A$1:G4093,4,0)</f>
        <v>Comedy</v>
      </c>
      <c r="P369" t="str">
        <f>VLOOKUP(A369,Sheet2!$A$1:G4093,5,0)</f>
        <v>English</v>
      </c>
      <c r="Q369" t="str">
        <f>VLOOKUP(A369,Sheet2!$A$1:G4093,6,0)</f>
        <v>UK</v>
      </c>
      <c r="R369" t="str">
        <f>VLOOKUP(A369,Sheet2!$A$1:G4093,7,0)</f>
        <v>PG-13</v>
      </c>
      <c r="S369" t="str">
        <f>IF(Table19[[#This Row],[Language]]="English","English","Other language")</f>
        <v>English</v>
      </c>
      <c r="T369">
        <f>Table19[[#This Row],[Gross Revenue]]-Table19[[#This Row],[Budget]]</f>
        <v>29041560</v>
      </c>
      <c r="U369" s="1">
        <f>(Table19[[#This Row],[Gross Revenue]]/Table19[[#This Row],[Budget]])-1</f>
        <v>8.297211640956883</v>
      </c>
      <c r="V369" t="str">
        <f t="shared" si="10"/>
        <v>111-130 minutes</v>
      </c>
      <c r="W369">
        <f>Table19[[#This Row],[Profit]]/Table19[[#This Row],[Budget]]*100</f>
        <v>829.72116409568832</v>
      </c>
      <c r="X369">
        <v>1637763</v>
      </c>
      <c r="Y369">
        <v>0.19178668286445014</v>
      </c>
      <c r="Z369" t="str">
        <f t="shared" si="11"/>
        <v>Low</v>
      </c>
    </row>
    <row r="370" spans="1:26" x14ac:dyDescent="0.2">
      <c r="A370" t="s">
        <v>4550</v>
      </c>
      <c r="B370" t="s">
        <v>1633</v>
      </c>
      <c r="C370" t="s">
        <v>1634</v>
      </c>
      <c r="D370">
        <v>407</v>
      </c>
      <c r="E370">
        <v>1090</v>
      </c>
      <c r="F370">
        <v>24</v>
      </c>
      <c r="G370">
        <v>816</v>
      </c>
      <c r="H370">
        <v>6.1</v>
      </c>
      <c r="I370">
        <v>5</v>
      </c>
      <c r="J370">
        <v>86</v>
      </c>
      <c r="K370">
        <v>39552600</v>
      </c>
      <c r="L370">
        <v>500000</v>
      </c>
      <c r="M370" s="2">
        <f>VLOOKUP(A370,Sheet2!$A$1:G4094,2,0)</f>
        <v>27262</v>
      </c>
      <c r="N370" t="str">
        <f>VLOOKUP(A370,Sheet2!$A$1:G4094,3,0)</f>
        <v>Color</v>
      </c>
      <c r="O370" t="str">
        <f>VLOOKUP(A370,Sheet2!$A$1:G4094,4,0)</f>
        <v>Adventure</v>
      </c>
      <c r="P370" t="str">
        <f>VLOOKUP(A370,Sheet2!$A$1:G4094,5,0)</f>
        <v>English</v>
      </c>
      <c r="Q370" t="str">
        <f>VLOOKUP(A370,Sheet2!$A$1:G4094,6,0)</f>
        <v>USA</v>
      </c>
      <c r="R370" t="str">
        <f>VLOOKUP(A370,Sheet2!$A$1:G4094,7,0)</f>
        <v>G</v>
      </c>
      <c r="S370" t="str">
        <f>IF(Table19[[#This Row],[Language]]="English","English","Other language")</f>
        <v>English</v>
      </c>
      <c r="T370">
        <f>Table19[[#This Row],[Gross Revenue]]-Table19[[#This Row],[Budget]]</f>
        <v>39052600</v>
      </c>
      <c r="U370" s="1">
        <f>(Table19[[#This Row],[Gross Revenue]]/Table19[[#This Row],[Budget]])-1</f>
        <v>78.105199999999996</v>
      </c>
      <c r="V370" t="str">
        <f t="shared" si="10"/>
        <v>&lt;90 minutes</v>
      </c>
      <c r="W370">
        <f>Table19[[#This Row],[Profit]]/Table19[[#This Row],[Budget]]*100</f>
        <v>7810.5199999999995</v>
      </c>
      <c r="X370">
        <v>3892693.5</v>
      </c>
      <c r="Y370">
        <v>0.11726928571428571</v>
      </c>
      <c r="Z370" t="str">
        <f t="shared" si="11"/>
        <v>Low</v>
      </c>
    </row>
    <row r="371" spans="1:26" x14ac:dyDescent="0.2">
      <c r="A371" t="s">
        <v>4735</v>
      </c>
      <c r="B371" t="s">
        <v>1061</v>
      </c>
      <c r="C371" t="s">
        <v>1808</v>
      </c>
      <c r="D371">
        <v>18000</v>
      </c>
      <c r="E371">
        <v>31523</v>
      </c>
      <c r="F371">
        <v>0</v>
      </c>
      <c r="G371">
        <v>3000</v>
      </c>
      <c r="H371">
        <v>6.3</v>
      </c>
      <c r="I371">
        <v>287</v>
      </c>
      <c r="J371">
        <v>115</v>
      </c>
      <c r="K371">
        <v>82161969</v>
      </c>
      <c r="L371">
        <v>150000000</v>
      </c>
      <c r="M371" s="2">
        <f>VLOOKUP(A371,Sheet2!$A$1:G4095,2,0)</f>
        <v>39185</v>
      </c>
      <c r="N371" t="str">
        <f>VLOOKUP(A371,Sheet2!$A$1:G4095,3,0)</f>
        <v>Color</v>
      </c>
      <c r="O371" t="str">
        <f>VLOOKUP(A371,Sheet2!$A$1:G4095,4,0)</f>
        <v>Action</v>
      </c>
      <c r="P371" t="str">
        <f>VLOOKUP(A371,Sheet2!$A$1:G4095,5,0)</f>
        <v>English</v>
      </c>
      <c r="Q371" t="str">
        <f>VLOOKUP(A371,Sheet2!$A$1:G4095,6,0)</f>
        <v>USA</v>
      </c>
      <c r="R371" t="str">
        <f>VLOOKUP(A371,Sheet2!$A$1:G4095,7,0)</f>
        <v>PG-13</v>
      </c>
      <c r="S371" t="str">
        <f>IF(Table19[[#This Row],[Language]]="English","English","Other language")</f>
        <v>English</v>
      </c>
      <c r="T371">
        <f>Table19[[#This Row],[Gross Revenue]]-Table19[[#This Row],[Budget]]</f>
        <v>-67838031</v>
      </c>
      <c r="U371" s="1">
        <f>(Table19[[#This Row],[Gross Revenue]]/Table19[[#This Row],[Budget]])-1</f>
        <v>-0.45225353999999995</v>
      </c>
      <c r="V371" t="str">
        <f t="shared" si="10"/>
        <v>111-130 minutes</v>
      </c>
      <c r="W371">
        <f>Table19[[#This Row],[Profit]]/Table19[[#This Row],[Budget]]*100</f>
        <v>-45.225354000000003</v>
      </c>
      <c r="X371">
        <v>-1289919.5</v>
      </c>
      <c r="Y371">
        <v>-4.8151417500000002E-2</v>
      </c>
      <c r="Z371" t="str">
        <f t="shared" si="11"/>
        <v>High</v>
      </c>
    </row>
    <row r="372" spans="1:26" x14ac:dyDescent="0.2">
      <c r="A372" t="s">
        <v>5557</v>
      </c>
      <c r="B372" t="s">
        <v>408</v>
      </c>
      <c r="C372" t="s">
        <v>1461</v>
      </c>
      <c r="D372">
        <v>11000</v>
      </c>
      <c r="E372">
        <v>11328</v>
      </c>
      <c r="F372">
        <v>0</v>
      </c>
      <c r="G372">
        <v>15000</v>
      </c>
      <c r="H372">
        <v>6.8</v>
      </c>
      <c r="I372">
        <v>231</v>
      </c>
      <c r="J372">
        <v>99</v>
      </c>
      <c r="K372">
        <v>9203192</v>
      </c>
      <c r="L372">
        <v>5000000</v>
      </c>
      <c r="M372" s="2">
        <f>VLOOKUP(A372,Sheet2!$A$1:G4096,2,0)</f>
        <v>40572</v>
      </c>
      <c r="N372" t="str">
        <f>VLOOKUP(A372,Sheet2!$A$1:G4096,3,0)</f>
        <v>Color</v>
      </c>
      <c r="O372" t="str">
        <f>VLOOKUP(A372,Sheet2!$A$1:G4096,4,0)</f>
        <v>Comedy</v>
      </c>
      <c r="P372" t="str">
        <f>VLOOKUP(A372,Sheet2!$A$1:G4096,5,0)</f>
        <v>English</v>
      </c>
      <c r="Q372" t="str">
        <f>VLOOKUP(A372,Sheet2!$A$1:G4096,6,0)</f>
        <v>USA</v>
      </c>
      <c r="R372" t="str">
        <f>VLOOKUP(A372,Sheet2!$A$1:G4096,7,0)</f>
        <v>PG-13</v>
      </c>
      <c r="S372" t="str">
        <f>IF(Table19[[#This Row],[Language]]="English","English","Other language")</f>
        <v>English</v>
      </c>
      <c r="T372">
        <f>Table19[[#This Row],[Gross Revenue]]-Table19[[#This Row],[Budget]]</f>
        <v>4203192</v>
      </c>
      <c r="U372" s="1">
        <f>(Table19[[#This Row],[Gross Revenue]]/Table19[[#This Row],[Budget]])-1</f>
        <v>0.84063840000000001</v>
      </c>
      <c r="V372" t="str">
        <f t="shared" si="10"/>
        <v>90-110 minutes</v>
      </c>
      <c r="W372">
        <f>Table19[[#This Row],[Profit]]/Table19[[#This Row],[Budget]]*100</f>
        <v>84.063839999999999</v>
      </c>
      <c r="X372">
        <v>1637763</v>
      </c>
      <c r="Y372">
        <v>0.19178668286445014</v>
      </c>
      <c r="Z372" t="str">
        <f t="shared" si="11"/>
        <v>Low</v>
      </c>
    </row>
    <row r="373" spans="1:26" x14ac:dyDescent="0.2">
      <c r="A373" t="s">
        <v>6467</v>
      </c>
      <c r="B373" t="s">
        <v>1593</v>
      </c>
      <c r="C373" t="s">
        <v>1804</v>
      </c>
      <c r="D373">
        <v>957</v>
      </c>
      <c r="E373">
        <v>4611</v>
      </c>
      <c r="F373">
        <v>378</v>
      </c>
      <c r="G373">
        <v>0</v>
      </c>
      <c r="H373">
        <v>7.5</v>
      </c>
      <c r="I373">
        <v>119</v>
      </c>
      <c r="J373">
        <v>90</v>
      </c>
      <c r="K373">
        <v>18621249</v>
      </c>
      <c r="L373">
        <v>6000000</v>
      </c>
      <c r="M373" s="2">
        <f>VLOOKUP(A373,Sheet2!$A$1:G4097,2,0)</f>
        <v>36640</v>
      </c>
      <c r="N373" t="str">
        <f>VLOOKUP(A373,Sheet2!$A$1:G4097,3,0)</f>
        <v>Color</v>
      </c>
      <c r="O373" t="str">
        <f>VLOOKUP(A373,Sheet2!$A$1:G4097,4,0)</f>
        <v>Comedy</v>
      </c>
      <c r="P373" t="str">
        <f>VLOOKUP(A373,Sheet2!$A$1:G4097,5,0)</f>
        <v>English</v>
      </c>
      <c r="Q373" t="str">
        <f>VLOOKUP(A373,Sheet2!$A$1:G4097,6,0)</f>
        <v>USA</v>
      </c>
      <c r="R373" t="str">
        <f>VLOOKUP(A373,Sheet2!$A$1:G4097,7,0)</f>
        <v>PG-13</v>
      </c>
      <c r="S373" t="str">
        <f>IF(Table19[[#This Row],[Language]]="English","English","Other language")</f>
        <v>English</v>
      </c>
      <c r="T373">
        <f>Table19[[#This Row],[Gross Revenue]]-Table19[[#This Row],[Budget]]</f>
        <v>12621249</v>
      </c>
      <c r="U373" s="1">
        <f>(Table19[[#This Row],[Gross Revenue]]/Table19[[#This Row],[Budget]])-1</f>
        <v>2.1035415</v>
      </c>
      <c r="V373" t="str">
        <f t="shared" si="10"/>
        <v>90-110 minutes</v>
      </c>
      <c r="W373">
        <f>Table19[[#This Row],[Profit]]/Table19[[#This Row],[Budget]]*100</f>
        <v>210.35415</v>
      </c>
      <c r="X373">
        <v>1637763</v>
      </c>
      <c r="Y373">
        <v>0.19178668286445014</v>
      </c>
      <c r="Z373" t="str">
        <f t="shared" si="11"/>
        <v>Low</v>
      </c>
    </row>
    <row r="374" spans="1:26" x14ac:dyDescent="0.2">
      <c r="A374" t="s">
        <v>6356</v>
      </c>
      <c r="B374" t="s">
        <v>2883</v>
      </c>
      <c r="C374" t="s">
        <v>1483</v>
      </c>
      <c r="D374">
        <v>94</v>
      </c>
      <c r="E374">
        <v>139</v>
      </c>
      <c r="F374">
        <v>681</v>
      </c>
      <c r="G374">
        <v>661</v>
      </c>
      <c r="H374">
        <v>7.2</v>
      </c>
      <c r="I374">
        <v>51</v>
      </c>
      <c r="J374">
        <v>98</v>
      </c>
      <c r="K374">
        <v>3799339</v>
      </c>
      <c r="L374">
        <v>250000</v>
      </c>
      <c r="M374" s="2">
        <f>VLOOKUP(A374,Sheet2!$A$1:G4098,2,0)</f>
        <v>37258</v>
      </c>
      <c r="N374" t="str">
        <f>VLOOKUP(A374,Sheet2!$A$1:G4098,3,0)</f>
        <v>Color</v>
      </c>
      <c r="O374" t="str">
        <f>VLOOKUP(A374,Sheet2!$A$1:G4098,4,0)</f>
        <v>Crime</v>
      </c>
      <c r="P374" t="str">
        <f>VLOOKUP(A374,Sheet2!$A$1:G4098,5,0)</f>
        <v>English</v>
      </c>
      <c r="Q374" t="str">
        <f>VLOOKUP(A374,Sheet2!$A$1:G4098,6,0)</f>
        <v>USA</v>
      </c>
      <c r="R374" t="str">
        <f>VLOOKUP(A374,Sheet2!$A$1:G4098,7,0)</f>
        <v>R</v>
      </c>
      <c r="S374" t="str">
        <f>IF(Table19[[#This Row],[Language]]="English","English","Other language")</f>
        <v>English</v>
      </c>
      <c r="T374">
        <f>Table19[[#This Row],[Gross Revenue]]-Table19[[#This Row],[Budget]]</f>
        <v>3549339</v>
      </c>
      <c r="U374" s="1">
        <f>(Table19[[#This Row],[Gross Revenue]]/Table19[[#This Row],[Budget]])-1</f>
        <v>14.197355999999999</v>
      </c>
      <c r="V374" t="str">
        <f t="shared" si="10"/>
        <v>90-110 minutes</v>
      </c>
      <c r="W374">
        <f>Table19[[#This Row],[Profit]]/Table19[[#This Row],[Budget]]*100</f>
        <v>1419.7356</v>
      </c>
      <c r="X374">
        <v>-74533.5</v>
      </c>
      <c r="Y374">
        <v>-7.4856785714285719E-3</v>
      </c>
      <c r="Z374" t="str">
        <f t="shared" si="11"/>
        <v>Low</v>
      </c>
    </row>
    <row r="375" spans="1:26" x14ac:dyDescent="0.2">
      <c r="A375" t="s">
        <v>3330</v>
      </c>
      <c r="B375" t="s">
        <v>146</v>
      </c>
      <c r="C375" t="s">
        <v>147</v>
      </c>
      <c r="D375">
        <v>2000</v>
      </c>
      <c r="E375">
        <v>4729</v>
      </c>
      <c r="F375">
        <v>67</v>
      </c>
      <c r="G375">
        <v>0</v>
      </c>
      <c r="H375">
        <v>3.7</v>
      </c>
      <c r="I375">
        <v>100</v>
      </c>
      <c r="J375">
        <v>91</v>
      </c>
      <c r="K375">
        <v>94497271</v>
      </c>
      <c r="L375">
        <v>20000000</v>
      </c>
      <c r="M375" s="2">
        <f>VLOOKUP(A375,Sheet2!$A$1:G4099,2,0)</f>
        <v>39541</v>
      </c>
      <c r="N375" t="str">
        <f>VLOOKUP(A375,Sheet2!$A$1:G4099,3,0)</f>
        <v>Color</v>
      </c>
      <c r="O375" t="str">
        <f>VLOOKUP(A375,Sheet2!$A$1:G4099,4,0)</f>
        <v>Adventure</v>
      </c>
      <c r="P375" t="str">
        <f>VLOOKUP(A375,Sheet2!$A$1:G4099,5,0)</f>
        <v>English</v>
      </c>
      <c r="Q375" t="str">
        <f>VLOOKUP(A375,Sheet2!$A$1:G4099,6,0)</f>
        <v>USA</v>
      </c>
      <c r="R375" t="str">
        <f>VLOOKUP(A375,Sheet2!$A$1:G4099,7,0)</f>
        <v>PG</v>
      </c>
      <c r="S375" t="str">
        <f>IF(Table19[[#This Row],[Language]]="English","English","Other language")</f>
        <v>English</v>
      </c>
      <c r="T375">
        <f>Table19[[#This Row],[Gross Revenue]]-Table19[[#This Row],[Budget]]</f>
        <v>74497271</v>
      </c>
      <c r="U375" s="1">
        <f>(Table19[[#This Row],[Gross Revenue]]/Table19[[#This Row],[Budget]])-1</f>
        <v>3.7248635500000002</v>
      </c>
      <c r="V375" t="str">
        <f t="shared" si="10"/>
        <v>90-110 minutes</v>
      </c>
      <c r="W375">
        <f>Table19[[#This Row],[Profit]]/Table19[[#This Row],[Budget]]*100</f>
        <v>372.486355</v>
      </c>
      <c r="X375">
        <v>3892693.5</v>
      </c>
      <c r="Y375">
        <v>0.11726928571428571</v>
      </c>
      <c r="Z375" t="str">
        <f t="shared" si="11"/>
        <v>Medium</v>
      </c>
    </row>
    <row r="376" spans="1:26" x14ac:dyDescent="0.2">
      <c r="A376" t="s">
        <v>6296</v>
      </c>
      <c r="B376" t="s">
        <v>998</v>
      </c>
      <c r="C376" t="s">
        <v>42</v>
      </c>
      <c r="D376">
        <v>901</v>
      </c>
      <c r="E376">
        <v>3464</v>
      </c>
      <c r="F376">
        <v>102</v>
      </c>
      <c r="G376">
        <v>0</v>
      </c>
      <c r="H376">
        <v>7.3</v>
      </c>
      <c r="I376">
        <v>94</v>
      </c>
      <c r="J376">
        <v>105</v>
      </c>
      <c r="K376">
        <v>234760500</v>
      </c>
      <c r="L376">
        <v>14000000</v>
      </c>
      <c r="M376" s="2">
        <f>VLOOKUP(A376,Sheet2!$A$1:G4100,2,0)</f>
        <v>30716</v>
      </c>
      <c r="N376" t="str">
        <f>VLOOKUP(A376,Sheet2!$A$1:G4100,3,0)</f>
        <v>Color</v>
      </c>
      <c r="O376" t="str">
        <f>VLOOKUP(A376,Sheet2!$A$1:G4100,4,0)</f>
        <v>Action</v>
      </c>
      <c r="P376" t="str">
        <f>VLOOKUP(A376,Sheet2!$A$1:G4100,5,0)</f>
        <v>English</v>
      </c>
      <c r="Q376" t="str">
        <f>VLOOKUP(A376,Sheet2!$A$1:G4100,6,0)</f>
        <v>USA</v>
      </c>
      <c r="R376" t="str">
        <f>VLOOKUP(A376,Sheet2!$A$1:G4100,7,0)</f>
        <v>R</v>
      </c>
      <c r="S376" t="str">
        <f>IF(Table19[[#This Row],[Language]]="English","English","Other language")</f>
        <v>English</v>
      </c>
      <c r="T376">
        <f>Table19[[#This Row],[Gross Revenue]]-Table19[[#This Row],[Budget]]</f>
        <v>220760500</v>
      </c>
      <c r="U376" s="1">
        <f>(Table19[[#This Row],[Gross Revenue]]/Table19[[#This Row],[Budget]])-1</f>
        <v>15.768607142857142</v>
      </c>
      <c r="V376" t="str">
        <f t="shared" si="10"/>
        <v>90-110 minutes</v>
      </c>
      <c r="W376">
        <f>Table19[[#This Row],[Profit]]/Table19[[#This Row],[Budget]]*100</f>
        <v>1576.8607142857143</v>
      </c>
      <c r="X376">
        <v>-1289919.5</v>
      </c>
      <c r="Y376">
        <v>-4.8151417500000002E-2</v>
      </c>
      <c r="Z376" t="str">
        <f t="shared" si="11"/>
        <v>Medium</v>
      </c>
    </row>
    <row r="377" spans="1:26" x14ac:dyDescent="0.2">
      <c r="A377" t="s">
        <v>4968</v>
      </c>
      <c r="B377" t="s">
        <v>1974</v>
      </c>
      <c r="C377" t="s">
        <v>1246</v>
      </c>
      <c r="D377">
        <v>936</v>
      </c>
      <c r="E377">
        <v>4121</v>
      </c>
      <c r="F377">
        <v>12000</v>
      </c>
      <c r="G377">
        <v>0</v>
      </c>
      <c r="H377">
        <v>6.4</v>
      </c>
      <c r="I377">
        <v>50</v>
      </c>
      <c r="J377">
        <v>100</v>
      </c>
      <c r="K377">
        <v>153665036</v>
      </c>
      <c r="L377">
        <v>28000000</v>
      </c>
      <c r="M377" s="2">
        <f>VLOOKUP(A377,Sheet2!$A$1:G4101,2,0)</f>
        <v>31959</v>
      </c>
      <c r="N377" t="str">
        <f>VLOOKUP(A377,Sheet2!$A$1:G4101,3,0)</f>
        <v>Color</v>
      </c>
      <c r="O377" t="str">
        <f>VLOOKUP(A377,Sheet2!$A$1:G4101,4,0)</f>
        <v>Action</v>
      </c>
      <c r="P377" t="str">
        <f>VLOOKUP(A377,Sheet2!$A$1:G4101,5,0)</f>
        <v>English</v>
      </c>
      <c r="Q377" t="str">
        <f>VLOOKUP(A377,Sheet2!$A$1:G4101,6,0)</f>
        <v>USA</v>
      </c>
      <c r="R377" t="str">
        <f>VLOOKUP(A377,Sheet2!$A$1:G4101,7,0)</f>
        <v>R</v>
      </c>
      <c r="S377" t="str">
        <f>IF(Table19[[#This Row],[Language]]="English","English","Other language")</f>
        <v>English</v>
      </c>
      <c r="T377">
        <f>Table19[[#This Row],[Gross Revenue]]-Table19[[#This Row],[Budget]]</f>
        <v>125665036</v>
      </c>
      <c r="U377" s="1">
        <f>(Table19[[#This Row],[Gross Revenue]]/Table19[[#This Row],[Budget]])-1</f>
        <v>4.4880370000000003</v>
      </c>
      <c r="V377" t="str">
        <f t="shared" si="10"/>
        <v>90-110 minutes</v>
      </c>
      <c r="W377">
        <f>Table19[[#This Row],[Profit]]/Table19[[#This Row],[Budget]]*100</f>
        <v>448.80370000000005</v>
      </c>
      <c r="X377">
        <v>-1289919.5</v>
      </c>
      <c r="Y377">
        <v>-4.8151417500000002E-2</v>
      </c>
      <c r="Z377" t="str">
        <f t="shared" si="11"/>
        <v>Medium</v>
      </c>
    </row>
    <row r="378" spans="1:26" x14ac:dyDescent="0.2">
      <c r="A378" t="s">
        <v>3876</v>
      </c>
      <c r="B378" t="s">
        <v>485</v>
      </c>
      <c r="C378" t="s">
        <v>967</v>
      </c>
      <c r="D378">
        <v>437</v>
      </c>
      <c r="E378">
        <v>1093</v>
      </c>
      <c r="F378">
        <v>644</v>
      </c>
      <c r="G378">
        <v>669</v>
      </c>
      <c r="H378">
        <v>5.5</v>
      </c>
      <c r="I378">
        <v>36</v>
      </c>
      <c r="J378">
        <v>104</v>
      </c>
      <c r="K378">
        <v>42610000</v>
      </c>
      <c r="L378">
        <v>55000000</v>
      </c>
      <c r="M378" s="2">
        <f>VLOOKUP(A378,Sheet2!$A$1:G4102,2,0)</f>
        <v>34649</v>
      </c>
      <c r="N378" t="str">
        <f>VLOOKUP(A378,Sheet2!$A$1:G4102,3,0)</f>
        <v>Color</v>
      </c>
      <c r="O378" t="str">
        <f>VLOOKUP(A378,Sheet2!$A$1:G4102,4,0)</f>
        <v>Action</v>
      </c>
      <c r="P378" t="str">
        <f>VLOOKUP(A378,Sheet2!$A$1:G4102,5,0)</f>
        <v>English</v>
      </c>
      <c r="Q378" t="str">
        <f>VLOOKUP(A378,Sheet2!$A$1:G4102,6,0)</f>
        <v>USA</v>
      </c>
      <c r="R378" t="str">
        <f>VLOOKUP(A378,Sheet2!$A$1:G4102,7,0)</f>
        <v>R</v>
      </c>
      <c r="S378" t="str">
        <f>IF(Table19[[#This Row],[Language]]="English","English","Other language")</f>
        <v>English</v>
      </c>
      <c r="T378">
        <f>Table19[[#This Row],[Gross Revenue]]-Table19[[#This Row],[Budget]]</f>
        <v>-12390000</v>
      </c>
      <c r="U378" s="1">
        <f>(Table19[[#This Row],[Gross Revenue]]/Table19[[#This Row],[Budget]])-1</f>
        <v>-0.22527272727272729</v>
      </c>
      <c r="V378" t="str">
        <f t="shared" si="10"/>
        <v>90-110 minutes</v>
      </c>
      <c r="W378">
        <f>Table19[[#This Row],[Profit]]/Table19[[#This Row],[Budget]]*100</f>
        <v>-22.527272727272727</v>
      </c>
      <c r="X378">
        <v>-1289919.5</v>
      </c>
      <c r="Y378">
        <v>-4.8151417500000002E-2</v>
      </c>
      <c r="Z378" t="str">
        <f t="shared" si="11"/>
        <v>High</v>
      </c>
    </row>
    <row r="379" spans="1:26" x14ac:dyDescent="0.2">
      <c r="A379" t="s">
        <v>4993</v>
      </c>
      <c r="B379" t="s">
        <v>258</v>
      </c>
      <c r="C379" t="s">
        <v>1053</v>
      </c>
      <c r="D379">
        <v>11000</v>
      </c>
      <c r="E379">
        <v>12947</v>
      </c>
      <c r="F379">
        <v>258</v>
      </c>
      <c r="G379">
        <v>0</v>
      </c>
      <c r="H379">
        <v>6.5</v>
      </c>
      <c r="I379">
        <v>54</v>
      </c>
      <c r="J379">
        <v>127</v>
      </c>
      <c r="K379">
        <v>4426297</v>
      </c>
      <c r="L379">
        <v>35000000</v>
      </c>
      <c r="M379" s="2">
        <f>VLOOKUP(A379,Sheet2!$A$1:G4103,2,0)</f>
        <v>37900</v>
      </c>
      <c r="N379" t="str">
        <f>VLOOKUP(A379,Sheet2!$A$1:G4103,3,0)</f>
        <v>Color</v>
      </c>
      <c r="O379" t="str">
        <f>VLOOKUP(A379,Sheet2!$A$1:G4103,4,0)</f>
        <v>Adventure</v>
      </c>
      <c r="P379" t="str">
        <f>VLOOKUP(A379,Sheet2!$A$1:G4103,5,0)</f>
        <v>English</v>
      </c>
      <c r="Q379" t="str">
        <f>VLOOKUP(A379,Sheet2!$A$1:G4103,6,0)</f>
        <v>USA</v>
      </c>
      <c r="R379" t="str">
        <f>VLOOKUP(A379,Sheet2!$A$1:G4103,7,0)</f>
        <v>R</v>
      </c>
      <c r="S379" t="str">
        <f>IF(Table19[[#This Row],[Language]]="English","English","Other language")</f>
        <v>English</v>
      </c>
      <c r="T379">
        <f>Table19[[#This Row],[Gross Revenue]]-Table19[[#This Row],[Budget]]</f>
        <v>-30573703</v>
      </c>
      <c r="U379" s="1">
        <f>(Table19[[#This Row],[Gross Revenue]]/Table19[[#This Row],[Budget]])-1</f>
        <v>-0.87353437142857149</v>
      </c>
      <c r="V379" t="str">
        <f t="shared" si="10"/>
        <v>111-130 minutes</v>
      </c>
      <c r="W379">
        <f>Table19[[#This Row],[Profit]]/Table19[[#This Row],[Budget]]*100</f>
        <v>-87.353437142857132</v>
      </c>
      <c r="X379">
        <v>3892693.5</v>
      </c>
      <c r="Y379">
        <v>0.11726928571428571</v>
      </c>
      <c r="Z379" t="str">
        <f t="shared" si="11"/>
        <v>Medium</v>
      </c>
    </row>
    <row r="380" spans="1:26" x14ac:dyDescent="0.2">
      <c r="A380" t="s">
        <v>4431</v>
      </c>
      <c r="B380" t="s">
        <v>1539</v>
      </c>
      <c r="C380" t="s">
        <v>1540</v>
      </c>
      <c r="D380">
        <v>434</v>
      </c>
      <c r="E380">
        <v>645</v>
      </c>
      <c r="F380">
        <v>22</v>
      </c>
      <c r="G380">
        <v>0</v>
      </c>
      <c r="H380">
        <v>6.1</v>
      </c>
      <c r="I380">
        <v>97</v>
      </c>
      <c r="J380">
        <v>110</v>
      </c>
      <c r="K380">
        <v>56129</v>
      </c>
      <c r="L380">
        <v>1100000</v>
      </c>
      <c r="M380" s="2">
        <f>VLOOKUP(A380,Sheet2!$A$1:G4104,2,0)</f>
        <v>40281</v>
      </c>
      <c r="N380" t="str">
        <f>VLOOKUP(A380,Sheet2!$A$1:G4104,3,0)</f>
        <v>Color</v>
      </c>
      <c r="O380" t="str">
        <f>VLOOKUP(A380,Sheet2!$A$1:G4104,4,0)</f>
        <v>Sci-Fi</v>
      </c>
      <c r="P380" t="str">
        <f>VLOOKUP(A380,Sheet2!$A$1:G4104,5,0)</f>
        <v>English</v>
      </c>
      <c r="Q380" t="str">
        <f>VLOOKUP(A380,Sheet2!$A$1:G4104,6,0)</f>
        <v>Canada</v>
      </c>
      <c r="R380" t="str">
        <f>VLOOKUP(A380,Sheet2!$A$1:G4104,7,0)</f>
        <v>R</v>
      </c>
      <c r="S380" t="str">
        <f>IF(Table19[[#This Row],[Language]]="English","English","Other language")</f>
        <v>English</v>
      </c>
      <c r="T380">
        <f>Table19[[#This Row],[Gross Revenue]]-Table19[[#This Row],[Budget]]</f>
        <v>-1043871</v>
      </c>
      <c r="U380" s="1">
        <f>(Table19[[#This Row],[Gross Revenue]]/Table19[[#This Row],[Budget]])-1</f>
        <v>-0.94897363636363641</v>
      </c>
      <c r="V380" t="str">
        <f t="shared" si="10"/>
        <v>90-110 minutes</v>
      </c>
      <c r="W380">
        <f>Table19[[#This Row],[Profit]]/Table19[[#This Row],[Budget]]*100</f>
        <v>-94.897363636363636</v>
      </c>
      <c r="Z380" t="str">
        <f t="shared" si="11"/>
        <v>Low</v>
      </c>
    </row>
    <row r="381" spans="1:26" x14ac:dyDescent="0.2">
      <c r="A381" t="s">
        <v>5702</v>
      </c>
      <c r="B381" t="s">
        <v>1655</v>
      </c>
      <c r="C381" t="s">
        <v>2471</v>
      </c>
      <c r="D381">
        <v>893</v>
      </c>
      <c r="E381">
        <v>3110</v>
      </c>
      <c r="F381">
        <v>107</v>
      </c>
      <c r="G381">
        <v>0</v>
      </c>
      <c r="H381">
        <v>6.9</v>
      </c>
      <c r="I381">
        <v>71</v>
      </c>
      <c r="J381">
        <v>116</v>
      </c>
      <c r="K381">
        <v>14612840</v>
      </c>
      <c r="L381">
        <v>7000000</v>
      </c>
      <c r="M381" s="2">
        <f>VLOOKUP(A381,Sheet2!$A$1:G4105,2,0)</f>
        <v>41817</v>
      </c>
      <c r="N381" t="str">
        <f>VLOOKUP(A381,Sheet2!$A$1:G4105,3,0)</f>
        <v>Color</v>
      </c>
      <c r="O381" t="str">
        <f>VLOOKUP(A381,Sheet2!$A$1:G4105,4,0)</f>
        <v>Drama</v>
      </c>
      <c r="P381" t="str">
        <f>VLOOKUP(A381,Sheet2!$A$1:G4105,5,0)</f>
        <v>English</v>
      </c>
      <c r="Q381" t="str">
        <f>VLOOKUP(A381,Sheet2!$A$1:G4105,6,0)</f>
        <v>USA</v>
      </c>
      <c r="R381" t="str">
        <f>VLOOKUP(A381,Sheet2!$A$1:G4105,7,0)</f>
        <v>PG-13</v>
      </c>
      <c r="S381" t="str">
        <f>IF(Table19[[#This Row],[Language]]="English","English","Other language")</f>
        <v>English</v>
      </c>
      <c r="T381">
        <f>Table19[[#This Row],[Gross Revenue]]-Table19[[#This Row],[Budget]]</f>
        <v>7612840</v>
      </c>
      <c r="U381" s="1">
        <f>(Table19[[#This Row],[Gross Revenue]]/Table19[[#This Row],[Budget]])-1</f>
        <v>1.0875485714285715</v>
      </c>
      <c r="V381" t="str">
        <f t="shared" si="10"/>
        <v>111-130 minutes</v>
      </c>
      <c r="W381">
        <f>Table19[[#This Row],[Profit]]/Table19[[#This Row],[Budget]]*100</f>
        <v>108.75485714285715</v>
      </c>
      <c r="X381">
        <v>-434215.5</v>
      </c>
      <c r="Y381">
        <v>-0.10115100772200772</v>
      </c>
      <c r="Z381" t="str">
        <f t="shared" si="11"/>
        <v>Low</v>
      </c>
    </row>
    <row r="382" spans="1:26" x14ac:dyDescent="0.2">
      <c r="A382" t="s">
        <v>6578</v>
      </c>
      <c r="B382" t="s">
        <v>2995</v>
      </c>
      <c r="C382" t="s">
        <v>2996</v>
      </c>
      <c r="D382">
        <v>54</v>
      </c>
      <c r="E382">
        <v>194</v>
      </c>
      <c r="F382">
        <v>6</v>
      </c>
      <c r="G382">
        <v>491</v>
      </c>
      <c r="H382">
        <v>7.6</v>
      </c>
      <c r="I382">
        <v>70</v>
      </c>
      <c r="J382">
        <v>108</v>
      </c>
      <c r="K382">
        <v>2047570</v>
      </c>
      <c r="L382">
        <v>500000</v>
      </c>
      <c r="M382" s="2">
        <f>VLOOKUP(A382,Sheet2!$A$1:G4106,2,0)</f>
        <v>36354</v>
      </c>
      <c r="N382" t="str">
        <f>VLOOKUP(A382,Sheet2!$A$1:G4106,3,0)</f>
        <v>Color</v>
      </c>
      <c r="O382" t="str">
        <f>VLOOKUP(A382,Sheet2!$A$1:G4106,4,0)</f>
        <v>Biography</v>
      </c>
      <c r="P382" t="str">
        <f>VLOOKUP(A382,Sheet2!$A$1:G4106,5,0)</f>
        <v>English</v>
      </c>
      <c r="Q382" t="str">
        <f>VLOOKUP(A382,Sheet2!$A$1:G4106,6,0)</f>
        <v>USA</v>
      </c>
      <c r="R382" t="str">
        <f>VLOOKUP(A382,Sheet2!$A$1:G4106,7,0)</f>
        <v>R</v>
      </c>
      <c r="S382" t="str">
        <f>IF(Table19[[#This Row],[Language]]="English","English","Other language")</f>
        <v>English</v>
      </c>
      <c r="T382">
        <f>Table19[[#This Row],[Gross Revenue]]-Table19[[#This Row],[Budget]]</f>
        <v>1547570</v>
      </c>
      <c r="U382" s="1">
        <f>(Table19[[#This Row],[Gross Revenue]]/Table19[[#This Row],[Budget]])-1</f>
        <v>3.0951399999999998</v>
      </c>
      <c r="V382" t="str">
        <f t="shared" si="10"/>
        <v>90-110 minutes</v>
      </c>
      <c r="W382">
        <f>Table19[[#This Row],[Profit]]/Table19[[#This Row],[Budget]]*100</f>
        <v>309.51399999999995</v>
      </c>
      <c r="X382">
        <v>-1289919.5</v>
      </c>
      <c r="Y382">
        <v>-4.8151417500000002E-2</v>
      </c>
      <c r="Z382" t="str">
        <f t="shared" si="11"/>
        <v>Low</v>
      </c>
    </row>
    <row r="383" spans="1:26" x14ac:dyDescent="0.2">
      <c r="A383" t="s">
        <v>5315</v>
      </c>
      <c r="B383" t="s">
        <v>971</v>
      </c>
      <c r="C383" t="s">
        <v>971</v>
      </c>
      <c r="D383">
        <v>18000</v>
      </c>
      <c r="E383">
        <v>23689</v>
      </c>
      <c r="F383">
        <v>18000</v>
      </c>
      <c r="G383">
        <v>0</v>
      </c>
      <c r="H383">
        <v>6.7</v>
      </c>
      <c r="I383">
        <v>113</v>
      </c>
      <c r="J383">
        <v>118</v>
      </c>
      <c r="K383">
        <v>6144806</v>
      </c>
      <c r="L383">
        <v>23000000</v>
      </c>
      <c r="M383" s="2">
        <f>VLOOKUP(A383,Sheet2!$A$1:G4107,2,0)</f>
        <v>37993</v>
      </c>
      <c r="N383" t="str">
        <f>VLOOKUP(A383,Sheet2!$A$1:G4107,3,0)</f>
        <v>Black and White</v>
      </c>
      <c r="O383" t="str">
        <f>VLOOKUP(A383,Sheet2!$A$1:G4107,4,0)</f>
        <v>Biography</v>
      </c>
      <c r="P383" t="str">
        <f>VLOOKUP(A383,Sheet2!$A$1:G4107,5,0)</f>
        <v>English</v>
      </c>
      <c r="Q383" t="str">
        <f>VLOOKUP(A383,Sheet2!$A$1:G4107,6,0)</f>
        <v>USA</v>
      </c>
      <c r="R383" t="str">
        <f>VLOOKUP(A383,Sheet2!$A$1:G4107,7,0)</f>
        <v>PG-13</v>
      </c>
      <c r="S383" t="str">
        <f>IF(Table19[[#This Row],[Language]]="English","English","Other language")</f>
        <v>English</v>
      </c>
      <c r="T383">
        <f>Table19[[#This Row],[Gross Revenue]]-Table19[[#This Row],[Budget]]</f>
        <v>-16855194</v>
      </c>
      <c r="U383" s="1">
        <f>(Table19[[#This Row],[Gross Revenue]]/Table19[[#This Row],[Budget]])-1</f>
        <v>-0.73283452173913044</v>
      </c>
      <c r="V383" t="str">
        <f t="shared" si="10"/>
        <v>111-130 minutes</v>
      </c>
      <c r="W383">
        <f>Table19[[#This Row],[Profit]]/Table19[[#This Row],[Budget]]*100</f>
        <v>-73.283452173913048</v>
      </c>
      <c r="X383">
        <v>-1289919.5</v>
      </c>
      <c r="Y383">
        <v>-4.8151417500000002E-2</v>
      </c>
      <c r="Z383" t="str">
        <f t="shared" si="11"/>
        <v>Medium</v>
      </c>
    </row>
    <row r="384" spans="1:26" x14ac:dyDescent="0.2">
      <c r="A384" t="s">
        <v>4687</v>
      </c>
      <c r="B384" t="s">
        <v>54</v>
      </c>
      <c r="C384" t="s">
        <v>1754</v>
      </c>
      <c r="D384">
        <v>503</v>
      </c>
      <c r="E384">
        <v>731</v>
      </c>
      <c r="F384">
        <v>199</v>
      </c>
      <c r="G384">
        <v>0</v>
      </c>
      <c r="H384">
        <v>6.2</v>
      </c>
      <c r="I384">
        <v>101</v>
      </c>
      <c r="J384">
        <v>109</v>
      </c>
      <c r="K384">
        <v>9000000</v>
      </c>
      <c r="L384">
        <v>900000</v>
      </c>
      <c r="M384" s="2">
        <f>VLOOKUP(A384,Sheet2!$A$1:G4108,2,0)</f>
        <v>25674</v>
      </c>
      <c r="N384" t="str">
        <f>VLOOKUP(A384,Sheet2!$A$1:G4108,3,0)</f>
        <v>Color</v>
      </c>
      <c r="O384" t="str">
        <f>VLOOKUP(A384,Sheet2!$A$1:G4108,4,0)</f>
        <v>Comedy</v>
      </c>
      <c r="P384" t="str">
        <f>VLOOKUP(A384,Sheet2!$A$1:G4108,5,0)</f>
        <v>English</v>
      </c>
      <c r="Q384" t="str">
        <f>VLOOKUP(A384,Sheet2!$A$1:G4108,6,0)</f>
        <v>USA</v>
      </c>
      <c r="R384" t="str">
        <f>VLOOKUP(A384,Sheet2!$A$1:G4108,7,0)</f>
        <v>X</v>
      </c>
      <c r="S384" t="str">
        <f>IF(Table19[[#This Row],[Language]]="English","English","Other language")</f>
        <v>English</v>
      </c>
      <c r="T384">
        <f>Table19[[#This Row],[Gross Revenue]]-Table19[[#This Row],[Budget]]</f>
        <v>8100000</v>
      </c>
      <c r="U384" s="1">
        <f>(Table19[[#This Row],[Gross Revenue]]/Table19[[#This Row],[Budget]])-1</f>
        <v>9</v>
      </c>
      <c r="V384" t="str">
        <f t="shared" si="10"/>
        <v>90-110 minutes</v>
      </c>
      <c r="W384">
        <f>Table19[[#This Row],[Profit]]/Table19[[#This Row],[Budget]]*100</f>
        <v>900</v>
      </c>
      <c r="X384">
        <v>1637763</v>
      </c>
      <c r="Y384">
        <v>0.19178668286445014</v>
      </c>
      <c r="Z384" t="str">
        <f t="shared" si="11"/>
        <v>Low</v>
      </c>
    </row>
    <row r="385" spans="1:26" x14ac:dyDescent="0.2">
      <c r="A385" t="s">
        <v>5510</v>
      </c>
      <c r="B385" t="s">
        <v>725</v>
      </c>
      <c r="C385" t="s">
        <v>808</v>
      </c>
      <c r="D385">
        <v>49000</v>
      </c>
      <c r="E385">
        <v>55254</v>
      </c>
      <c r="F385">
        <v>0</v>
      </c>
      <c r="G385">
        <v>0</v>
      </c>
      <c r="H385">
        <v>6.8</v>
      </c>
      <c r="I385">
        <v>93</v>
      </c>
      <c r="J385">
        <v>132</v>
      </c>
      <c r="K385">
        <v>58220776</v>
      </c>
      <c r="L385">
        <v>100000000</v>
      </c>
      <c r="M385" s="2">
        <f>VLOOKUP(A385,Sheet2!$A$1:G4109,2,0)</f>
        <v>36164</v>
      </c>
      <c r="N385" t="str">
        <f>VLOOKUP(A385,Sheet2!$A$1:G4109,3,0)</f>
        <v>Color</v>
      </c>
      <c r="O385" t="str">
        <f>VLOOKUP(A385,Sheet2!$A$1:G4109,4,0)</f>
        <v>Comedy</v>
      </c>
      <c r="P385" t="str">
        <f>VLOOKUP(A385,Sheet2!$A$1:G4109,5,0)</f>
        <v>English</v>
      </c>
      <c r="Q385" t="str">
        <f>VLOOKUP(A385,Sheet2!$A$1:G4109,6,0)</f>
        <v>USA</v>
      </c>
      <c r="R385" t="str">
        <f>VLOOKUP(A385,Sheet2!$A$1:G4109,7,0)</f>
        <v>PG</v>
      </c>
      <c r="S385" t="str">
        <f>IF(Table19[[#This Row],[Language]]="English","English","Other language")</f>
        <v>English</v>
      </c>
      <c r="T385">
        <f>Table19[[#This Row],[Gross Revenue]]-Table19[[#This Row],[Budget]]</f>
        <v>-41779224</v>
      </c>
      <c r="U385" s="1">
        <f>(Table19[[#This Row],[Gross Revenue]]/Table19[[#This Row],[Budget]])-1</f>
        <v>-0.41779224000000004</v>
      </c>
      <c r="V385" t="str">
        <f t="shared" si="10"/>
        <v>131-150 minutes</v>
      </c>
      <c r="W385">
        <f>Table19[[#This Row],[Profit]]/Table19[[#This Row],[Budget]]*100</f>
        <v>-41.779223999999999</v>
      </c>
      <c r="X385">
        <v>1637763</v>
      </c>
      <c r="Y385">
        <v>0.19178668286445014</v>
      </c>
      <c r="Z385" t="str">
        <f t="shared" si="11"/>
        <v>High</v>
      </c>
    </row>
    <row r="386" spans="1:26" x14ac:dyDescent="0.2">
      <c r="A386" t="s">
        <v>6287</v>
      </c>
      <c r="B386" t="s">
        <v>606</v>
      </c>
      <c r="C386" t="s">
        <v>1569</v>
      </c>
      <c r="D386">
        <v>15000</v>
      </c>
      <c r="E386">
        <v>28018</v>
      </c>
      <c r="F386">
        <v>545</v>
      </c>
      <c r="G386">
        <v>0</v>
      </c>
      <c r="H386">
        <v>7.3</v>
      </c>
      <c r="I386">
        <v>99</v>
      </c>
      <c r="J386">
        <v>130</v>
      </c>
      <c r="K386">
        <v>114968774</v>
      </c>
      <c r="L386">
        <v>18000000</v>
      </c>
      <c r="M386" s="2">
        <f>VLOOKUP(A386,Sheet2!$A$1:G4110,2,0)</f>
        <v>32274</v>
      </c>
      <c r="N386" t="str">
        <f>VLOOKUP(A386,Sheet2!$A$1:G4110,3,0)</f>
        <v>Color</v>
      </c>
      <c r="O386" t="str">
        <f>VLOOKUP(A386,Sheet2!$A$1:G4110,4,0)</f>
        <v>Comedy</v>
      </c>
      <c r="P386" t="str">
        <f>VLOOKUP(A386,Sheet2!$A$1:G4110,5,0)</f>
        <v>English</v>
      </c>
      <c r="Q386" t="str">
        <f>VLOOKUP(A386,Sheet2!$A$1:G4110,6,0)</f>
        <v>USA</v>
      </c>
      <c r="R386" t="str">
        <f>VLOOKUP(A386,Sheet2!$A$1:G4110,7,0)</f>
        <v>PG</v>
      </c>
      <c r="S386" t="str">
        <f>IF(Table19[[#This Row],[Language]]="English","English","Other language")</f>
        <v>English</v>
      </c>
      <c r="T386">
        <f>Table19[[#This Row],[Gross Revenue]]-Table19[[#This Row],[Budget]]</f>
        <v>96968774</v>
      </c>
      <c r="U386" s="1">
        <f>(Table19[[#This Row],[Gross Revenue]]/Table19[[#This Row],[Budget]])-1</f>
        <v>5.3871541111111112</v>
      </c>
      <c r="V386" t="str">
        <f t="shared" ref="V386:V449" si="12">IF(J386="","",IF(J386&lt;90,"&lt;90 minutes",IF(J386&lt;=110,"90-110 minutes",IF(J386&lt;=130,"111-130 minutes",IF(J386&lt;=150,"131-150 minutes","&gt;150 minutes")))))</f>
        <v>111-130 minutes</v>
      </c>
      <c r="W386">
        <f>Table19[[#This Row],[Profit]]/Table19[[#This Row],[Budget]]*100</f>
        <v>538.71541111111117</v>
      </c>
      <c r="X386">
        <v>1637763</v>
      </c>
      <c r="Y386">
        <v>0.19178668286445014</v>
      </c>
      <c r="Z386" t="str">
        <f t="shared" ref="Z386:Z449" si="13">IF(L386="","",IF(L386&lt;=$AA$26,"Low",IF(L386&lt;=$AA$28,"Medium","High")))</f>
        <v>Medium</v>
      </c>
    </row>
    <row r="387" spans="1:26" x14ac:dyDescent="0.2">
      <c r="A387" t="s">
        <v>4964</v>
      </c>
      <c r="B387" t="s">
        <v>677</v>
      </c>
      <c r="C387" t="s">
        <v>102</v>
      </c>
      <c r="D387">
        <v>12000</v>
      </c>
      <c r="E387">
        <v>26760</v>
      </c>
      <c r="F387">
        <v>221</v>
      </c>
      <c r="G387">
        <v>0</v>
      </c>
      <c r="H387">
        <v>6.4</v>
      </c>
      <c r="I387">
        <v>112</v>
      </c>
      <c r="J387">
        <v>93</v>
      </c>
      <c r="K387">
        <v>163479795</v>
      </c>
      <c r="L387">
        <v>34200000</v>
      </c>
      <c r="M387" s="2">
        <f>VLOOKUP(A387,Sheet2!$A$1:G4111,2,0)</f>
        <v>36199</v>
      </c>
      <c r="N387" t="str">
        <f>VLOOKUP(A387,Sheet2!$A$1:G4111,3,0)</f>
        <v>Color</v>
      </c>
      <c r="O387" t="str">
        <f>VLOOKUP(A387,Sheet2!$A$1:G4111,4,0)</f>
        <v>Comedy</v>
      </c>
      <c r="P387" t="str">
        <f>VLOOKUP(A387,Sheet2!$A$1:G4111,5,0)</f>
        <v>English</v>
      </c>
      <c r="Q387" t="str">
        <f>VLOOKUP(A387,Sheet2!$A$1:G4111,6,0)</f>
        <v>USA</v>
      </c>
      <c r="R387" t="str">
        <f>VLOOKUP(A387,Sheet2!$A$1:G4111,7,0)</f>
        <v>PG-13</v>
      </c>
      <c r="S387" t="str">
        <f>IF(Table19[[#This Row],[Language]]="English","English","Other language")</f>
        <v>English</v>
      </c>
      <c r="T387">
        <f>Table19[[#This Row],[Gross Revenue]]-Table19[[#This Row],[Budget]]</f>
        <v>129279795</v>
      </c>
      <c r="U387" s="1">
        <f>(Table19[[#This Row],[Gross Revenue]]/Table19[[#This Row],[Budget]])-1</f>
        <v>3.7801109649122804</v>
      </c>
      <c r="V387" t="str">
        <f t="shared" si="12"/>
        <v>90-110 minutes</v>
      </c>
      <c r="W387">
        <f>Table19[[#This Row],[Profit]]/Table19[[#This Row],[Budget]]*100</f>
        <v>378.0110964912281</v>
      </c>
      <c r="X387">
        <v>1637763</v>
      </c>
      <c r="Y387">
        <v>0.19178668286445014</v>
      </c>
      <c r="Z387" t="str">
        <f t="shared" si="13"/>
        <v>Medium</v>
      </c>
    </row>
    <row r="388" spans="1:26" x14ac:dyDescent="0.2">
      <c r="A388" t="s">
        <v>5821</v>
      </c>
      <c r="B388" t="s">
        <v>1262</v>
      </c>
      <c r="C388" t="s">
        <v>1186</v>
      </c>
      <c r="D388">
        <v>11000</v>
      </c>
      <c r="E388">
        <v>12418</v>
      </c>
      <c r="F388">
        <v>13000</v>
      </c>
      <c r="G388">
        <v>20000</v>
      </c>
      <c r="H388">
        <v>7</v>
      </c>
      <c r="I388">
        <v>325</v>
      </c>
      <c r="J388">
        <v>106</v>
      </c>
      <c r="K388">
        <v>14479776</v>
      </c>
      <c r="L388">
        <v>10000000</v>
      </c>
      <c r="M388" s="2">
        <f>VLOOKUP(A388,Sheet2!$A$1:G4112,2,0)</f>
        <v>41778</v>
      </c>
      <c r="N388" t="str">
        <f>VLOOKUP(A388,Sheet2!$A$1:G4112,3,0)</f>
        <v>Color</v>
      </c>
      <c r="O388" t="str">
        <f>VLOOKUP(A388,Sheet2!$A$1:G4112,4,0)</f>
        <v>Biography</v>
      </c>
      <c r="P388" t="str">
        <f>VLOOKUP(A388,Sheet2!$A$1:G4112,5,0)</f>
        <v>English</v>
      </c>
      <c r="Q388" t="str">
        <f>VLOOKUP(A388,Sheet2!$A$1:G4112,6,0)</f>
        <v>USA</v>
      </c>
      <c r="R388" t="str">
        <f>VLOOKUP(A388,Sheet2!$A$1:G4112,7,0)</f>
        <v>PG-13</v>
      </c>
      <c r="S388" t="str">
        <f>IF(Table19[[#This Row],[Language]]="English","English","Other language")</f>
        <v>English</v>
      </c>
      <c r="T388">
        <f>Table19[[#This Row],[Gross Revenue]]-Table19[[#This Row],[Budget]]</f>
        <v>4479776</v>
      </c>
      <c r="U388" s="1">
        <f>(Table19[[#This Row],[Gross Revenue]]/Table19[[#This Row],[Budget]])-1</f>
        <v>0.44797759999999998</v>
      </c>
      <c r="V388" t="str">
        <f t="shared" si="12"/>
        <v>90-110 minutes</v>
      </c>
      <c r="W388">
        <f>Table19[[#This Row],[Profit]]/Table19[[#This Row],[Budget]]*100</f>
        <v>44.797759999999997</v>
      </c>
      <c r="X388">
        <v>-1289919.5</v>
      </c>
      <c r="Y388">
        <v>-4.8151417500000002E-2</v>
      </c>
      <c r="Z388" t="str">
        <f t="shared" si="13"/>
        <v>Low</v>
      </c>
    </row>
    <row r="389" spans="1:26" x14ac:dyDescent="0.2">
      <c r="A389" t="s">
        <v>3839</v>
      </c>
      <c r="B389" t="s">
        <v>923</v>
      </c>
      <c r="C389" t="s">
        <v>922</v>
      </c>
      <c r="D389">
        <v>934</v>
      </c>
      <c r="E389">
        <v>3707</v>
      </c>
      <c r="F389">
        <v>189</v>
      </c>
      <c r="G389">
        <v>896</v>
      </c>
      <c r="H389">
        <v>5.4</v>
      </c>
      <c r="I389">
        <v>69</v>
      </c>
      <c r="J389">
        <v>88</v>
      </c>
      <c r="K389">
        <v>47811275</v>
      </c>
      <c r="L389">
        <v>15000000</v>
      </c>
      <c r="M389" s="2">
        <f>VLOOKUP(A389,Sheet2!$A$1:G4113,2,0)</f>
        <v>37372</v>
      </c>
      <c r="N389" t="str">
        <f>VLOOKUP(A389,Sheet2!$A$1:G4113,3,0)</f>
        <v>Color</v>
      </c>
      <c r="O389" t="str">
        <f>VLOOKUP(A389,Sheet2!$A$1:G4113,4,0)</f>
        <v>Adventure</v>
      </c>
      <c r="P389" t="str">
        <f>VLOOKUP(A389,Sheet2!$A$1:G4113,5,0)</f>
        <v>English</v>
      </c>
      <c r="Q389" t="str">
        <f>VLOOKUP(A389,Sheet2!$A$1:G4113,6,0)</f>
        <v>USA</v>
      </c>
      <c r="R389" t="str">
        <f>VLOOKUP(A389,Sheet2!$A$1:G4113,7,0)</f>
        <v>PG</v>
      </c>
      <c r="S389" t="str">
        <f>IF(Table19[[#This Row],[Language]]="English","English","Other language")</f>
        <v>English</v>
      </c>
      <c r="T389">
        <f>Table19[[#This Row],[Gross Revenue]]-Table19[[#This Row],[Budget]]</f>
        <v>32811275</v>
      </c>
      <c r="U389" s="1">
        <f>(Table19[[#This Row],[Gross Revenue]]/Table19[[#This Row],[Budget]])-1</f>
        <v>2.1874183333333335</v>
      </c>
      <c r="V389" t="str">
        <f t="shared" si="12"/>
        <v>&lt;90 minutes</v>
      </c>
      <c r="W389">
        <f>Table19[[#This Row],[Profit]]/Table19[[#This Row],[Budget]]*100</f>
        <v>218.74183333333335</v>
      </c>
      <c r="X389">
        <v>3892693.5</v>
      </c>
      <c r="Y389">
        <v>0.11726928571428571</v>
      </c>
      <c r="Z389" t="str">
        <f t="shared" si="13"/>
        <v>Medium</v>
      </c>
    </row>
    <row r="390" spans="1:26" x14ac:dyDescent="0.2">
      <c r="A390" t="s">
        <v>6835</v>
      </c>
      <c r="B390" t="s">
        <v>677</v>
      </c>
      <c r="C390" t="s">
        <v>1186</v>
      </c>
      <c r="D390">
        <v>12000</v>
      </c>
      <c r="E390">
        <v>16138</v>
      </c>
      <c r="F390">
        <v>13000</v>
      </c>
      <c r="G390">
        <v>26000</v>
      </c>
      <c r="H390">
        <v>8</v>
      </c>
      <c r="I390">
        <v>235</v>
      </c>
      <c r="J390">
        <v>125</v>
      </c>
      <c r="K390">
        <v>66257002</v>
      </c>
      <c r="L390">
        <v>70000000</v>
      </c>
      <c r="M390" s="2">
        <f>VLOOKUP(A390,Sheet2!$A$1:G4114,2,0)</f>
        <v>37777</v>
      </c>
      <c r="N390" t="str">
        <f>VLOOKUP(A390,Sheet2!$A$1:G4114,3,0)</f>
        <v>Color</v>
      </c>
      <c r="O390" t="str">
        <f>VLOOKUP(A390,Sheet2!$A$1:G4114,4,0)</f>
        <v>Adventure</v>
      </c>
      <c r="P390" t="str">
        <f>VLOOKUP(A390,Sheet2!$A$1:G4114,5,0)</f>
        <v>English</v>
      </c>
      <c r="Q390" t="str">
        <f>VLOOKUP(A390,Sheet2!$A$1:G4114,6,0)</f>
        <v>USA</v>
      </c>
      <c r="R390" t="str">
        <f>VLOOKUP(A390,Sheet2!$A$1:G4114,7,0)</f>
        <v>PG-13</v>
      </c>
      <c r="S390" t="str">
        <f>IF(Table19[[#This Row],[Language]]="English","English","Other language")</f>
        <v>English</v>
      </c>
      <c r="T390">
        <f>Table19[[#This Row],[Gross Revenue]]-Table19[[#This Row],[Budget]]</f>
        <v>-3742998</v>
      </c>
      <c r="U390" s="1">
        <f>(Table19[[#This Row],[Gross Revenue]]/Table19[[#This Row],[Budget]])-1</f>
        <v>-5.3471399999999947E-2</v>
      </c>
      <c r="V390" t="str">
        <f t="shared" si="12"/>
        <v>111-130 minutes</v>
      </c>
      <c r="W390">
        <f>Table19[[#This Row],[Profit]]/Table19[[#This Row],[Budget]]*100</f>
        <v>-5.3471400000000004</v>
      </c>
      <c r="X390">
        <v>3892693.5</v>
      </c>
      <c r="Y390">
        <v>0.11726928571428571</v>
      </c>
      <c r="Z390" t="str">
        <f t="shared" si="13"/>
        <v>High</v>
      </c>
    </row>
    <row r="391" spans="1:26" x14ac:dyDescent="0.2">
      <c r="A391" t="s">
        <v>6789</v>
      </c>
      <c r="B391" t="s">
        <v>111</v>
      </c>
      <c r="C391" t="s">
        <v>3128</v>
      </c>
      <c r="D391">
        <v>756</v>
      </c>
      <c r="E391">
        <v>2963</v>
      </c>
      <c r="F391">
        <v>38</v>
      </c>
      <c r="G391">
        <v>41000</v>
      </c>
      <c r="H391">
        <v>7.9</v>
      </c>
      <c r="I391">
        <v>384</v>
      </c>
      <c r="J391">
        <v>102</v>
      </c>
      <c r="K391">
        <v>222487711</v>
      </c>
      <c r="L391">
        <v>165000000</v>
      </c>
      <c r="M391" s="2">
        <f>VLOOKUP(A391,Sheet2!$A$1:G4115,2,0)</f>
        <v>41768</v>
      </c>
      <c r="N391" t="str">
        <f>VLOOKUP(A391,Sheet2!$A$1:G4115,3,0)</f>
        <v>Color</v>
      </c>
      <c r="O391" t="str">
        <f>VLOOKUP(A391,Sheet2!$A$1:G4115,4,0)</f>
        <v>Action</v>
      </c>
      <c r="P391" t="str">
        <f>VLOOKUP(A391,Sheet2!$A$1:G4115,5,0)</f>
        <v>English</v>
      </c>
      <c r="Q391" t="str">
        <f>VLOOKUP(A391,Sheet2!$A$1:G4115,6,0)</f>
        <v>USA</v>
      </c>
      <c r="R391" t="str">
        <f>VLOOKUP(A391,Sheet2!$A$1:G4115,7,0)</f>
        <v>PG</v>
      </c>
      <c r="S391" t="str">
        <f>IF(Table19[[#This Row],[Language]]="English","English","Other language")</f>
        <v>English</v>
      </c>
      <c r="T391">
        <f>Table19[[#This Row],[Gross Revenue]]-Table19[[#This Row],[Budget]]</f>
        <v>57487711</v>
      </c>
      <c r="U391" s="1">
        <f>(Table19[[#This Row],[Gross Revenue]]/Table19[[#This Row],[Budget]])-1</f>
        <v>0.34841036969696959</v>
      </c>
      <c r="V391" t="str">
        <f t="shared" si="12"/>
        <v>90-110 minutes</v>
      </c>
      <c r="W391">
        <f>Table19[[#This Row],[Profit]]/Table19[[#This Row],[Budget]]*100</f>
        <v>34.841036969696972</v>
      </c>
      <c r="X391">
        <v>-1289919.5</v>
      </c>
      <c r="Y391">
        <v>-4.8151417500000002E-2</v>
      </c>
      <c r="Z391" t="str">
        <f t="shared" si="13"/>
        <v>High</v>
      </c>
    </row>
    <row r="392" spans="1:26" x14ac:dyDescent="0.2">
      <c r="A392" t="s">
        <v>5021</v>
      </c>
      <c r="B392" t="s">
        <v>2020</v>
      </c>
      <c r="C392" t="s">
        <v>820</v>
      </c>
      <c r="D392">
        <v>875</v>
      </c>
      <c r="E392">
        <v>1702</v>
      </c>
      <c r="F392">
        <v>42</v>
      </c>
      <c r="G392">
        <v>0</v>
      </c>
      <c r="H392">
        <v>6.5</v>
      </c>
      <c r="I392">
        <v>125</v>
      </c>
      <c r="J392">
        <v>107</v>
      </c>
      <c r="K392">
        <v>20113965</v>
      </c>
      <c r="L392">
        <v>40000000</v>
      </c>
      <c r="M392" s="2">
        <f>VLOOKUP(A392,Sheet2!$A$1:G4116,2,0)</f>
        <v>41269</v>
      </c>
      <c r="N392" t="str">
        <f>VLOOKUP(A392,Sheet2!$A$1:G4116,3,0)</f>
        <v>Color</v>
      </c>
      <c r="O392" t="str">
        <f>VLOOKUP(A392,Sheet2!$A$1:G4116,4,0)</f>
        <v>Biography</v>
      </c>
      <c r="P392" t="str">
        <f>VLOOKUP(A392,Sheet2!$A$1:G4116,5,0)</f>
        <v>English</v>
      </c>
      <c r="Q392" t="str">
        <f>VLOOKUP(A392,Sheet2!$A$1:G4116,6,0)</f>
        <v>USA</v>
      </c>
      <c r="R392" t="str">
        <f>VLOOKUP(A392,Sheet2!$A$1:G4116,7,0)</f>
        <v>PG</v>
      </c>
      <c r="S392" t="str">
        <f>IF(Table19[[#This Row],[Language]]="English","English","Other language")</f>
        <v>English</v>
      </c>
      <c r="T392">
        <f>Table19[[#This Row],[Gross Revenue]]-Table19[[#This Row],[Budget]]</f>
        <v>-19886035</v>
      </c>
      <c r="U392" s="1">
        <f>(Table19[[#This Row],[Gross Revenue]]/Table19[[#This Row],[Budget]])-1</f>
        <v>-0.49715087499999999</v>
      </c>
      <c r="V392" t="str">
        <f t="shared" si="12"/>
        <v>90-110 minutes</v>
      </c>
      <c r="W392">
        <f>Table19[[#This Row],[Profit]]/Table19[[#This Row],[Budget]]*100</f>
        <v>-49.715087499999996</v>
      </c>
      <c r="X392">
        <v>-1289919.5</v>
      </c>
      <c r="Y392">
        <v>-4.8151417500000002E-2</v>
      </c>
      <c r="Z392" t="str">
        <f t="shared" si="13"/>
        <v>High</v>
      </c>
    </row>
    <row r="393" spans="1:26" x14ac:dyDescent="0.2">
      <c r="A393" t="s">
        <v>3655</v>
      </c>
      <c r="B393" t="s">
        <v>399</v>
      </c>
      <c r="C393" t="s">
        <v>147</v>
      </c>
      <c r="D393">
        <v>826</v>
      </c>
      <c r="E393">
        <v>1790</v>
      </c>
      <c r="F393">
        <v>67</v>
      </c>
      <c r="G393">
        <v>1000</v>
      </c>
      <c r="H393">
        <v>5.0999999999999996</v>
      </c>
      <c r="I393">
        <v>100</v>
      </c>
      <c r="J393">
        <v>99</v>
      </c>
      <c r="K393">
        <v>117559438</v>
      </c>
      <c r="L393">
        <v>30000000</v>
      </c>
      <c r="M393" s="2">
        <f>VLOOKUP(A393,Sheet2!$A$1:G4117,2,0)</f>
        <v>36736</v>
      </c>
      <c r="N393" t="str">
        <f>VLOOKUP(A393,Sheet2!$A$1:G4117,3,0)</f>
        <v>Color</v>
      </c>
      <c r="O393" t="str">
        <f>VLOOKUP(A393,Sheet2!$A$1:G4117,4,0)</f>
        <v>Action</v>
      </c>
      <c r="P393" t="str">
        <f>VLOOKUP(A393,Sheet2!$A$1:G4117,5,0)</f>
        <v>English</v>
      </c>
      <c r="Q393" t="str">
        <f>VLOOKUP(A393,Sheet2!$A$1:G4117,6,0)</f>
        <v>USA</v>
      </c>
      <c r="R393" t="str">
        <f>VLOOKUP(A393,Sheet2!$A$1:G4117,7,0)</f>
        <v>PG-13</v>
      </c>
      <c r="S393" t="str">
        <f>IF(Table19[[#This Row],[Language]]="English","English","Other language")</f>
        <v>English</v>
      </c>
      <c r="T393">
        <f>Table19[[#This Row],[Gross Revenue]]-Table19[[#This Row],[Budget]]</f>
        <v>87559438</v>
      </c>
      <c r="U393" s="1">
        <f>(Table19[[#This Row],[Gross Revenue]]/Table19[[#This Row],[Budget]])-1</f>
        <v>2.9186479333333333</v>
      </c>
      <c r="V393" t="str">
        <f t="shared" si="12"/>
        <v>90-110 minutes</v>
      </c>
      <c r="W393">
        <f>Table19[[#This Row],[Profit]]/Table19[[#This Row],[Budget]]*100</f>
        <v>291.86479333333335</v>
      </c>
      <c r="X393">
        <v>-1289919.5</v>
      </c>
      <c r="Y393">
        <v>-4.8151417500000002E-2</v>
      </c>
      <c r="Z393" t="str">
        <f t="shared" si="13"/>
        <v>Medium</v>
      </c>
    </row>
    <row r="394" spans="1:26" x14ac:dyDescent="0.2">
      <c r="A394" t="s">
        <v>3471</v>
      </c>
      <c r="B394" t="s">
        <v>392</v>
      </c>
      <c r="C394" t="s">
        <v>314</v>
      </c>
      <c r="D394">
        <v>17000</v>
      </c>
      <c r="E394">
        <v>19334</v>
      </c>
      <c r="F394">
        <v>14</v>
      </c>
      <c r="G394">
        <v>663</v>
      </c>
      <c r="H394">
        <v>4.5999999999999996</v>
      </c>
      <c r="I394">
        <v>65</v>
      </c>
      <c r="J394">
        <v>99</v>
      </c>
      <c r="K394">
        <v>70163652</v>
      </c>
      <c r="L394">
        <v>40000000</v>
      </c>
      <c r="M394" s="2">
        <f>VLOOKUP(A394,Sheet2!$A$1:G4118,2,0)</f>
        <v>38892</v>
      </c>
      <c r="N394" t="str">
        <f>VLOOKUP(A394,Sheet2!$A$1:G4118,3,0)</f>
        <v>Color</v>
      </c>
      <c r="O394" t="str">
        <f>VLOOKUP(A394,Sheet2!$A$1:G4118,4,0)</f>
        <v>Comedy</v>
      </c>
      <c r="P394" t="str">
        <f>VLOOKUP(A394,Sheet2!$A$1:G4118,5,0)</f>
        <v>English</v>
      </c>
      <c r="Q394" t="str">
        <f>VLOOKUP(A394,Sheet2!$A$1:G4118,6,0)</f>
        <v>USA</v>
      </c>
      <c r="R394" t="str">
        <f>VLOOKUP(A394,Sheet2!$A$1:G4118,7,0)</f>
        <v>PG-13</v>
      </c>
      <c r="S394" t="str">
        <f>IF(Table19[[#This Row],[Language]]="English","English","Other language")</f>
        <v>English</v>
      </c>
      <c r="T394">
        <f>Table19[[#This Row],[Gross Revenue]]-Table19[[#This Row],[Budget]]</f>
        <v>30163652</v>
      </c>
      <c r="U394" s="1">
        <f>(Table19[[#This Row],[Gross Revenue]]/Table19[[#This Row],[Budget]])-1</f>
        <v>0.75409130000000002</v>
      </c>
      <c r="V394" t="str">
        <f t="shared" si="12"/>
        <v>90-110 minutes</v>
      </c>
      <c r="W394">
        <f>Table19[[#This Row],[Profit]]/Table19[[#This Row],[Budget]]*100</f>
        <v>75.409130000000005</v>
      </c>
      <c r="X394">
        <v>1637763</v>
      </c>
      <c r="Y394">
        <v>0.19178668286445014</v>
      </c>
      <c r="Z394" t="str">
        <f t="shared" si="13"/>
        <v>High</v>
      </c>
    </row>
    <row r="395" spans="1:26" x14ac:dyDescent="0.2">
      <c r="A395" t="s">
        <v>3422</v>
      </c>
      <c r="B395" t="s">
        <v>313</v>
      </c>
      <c r="C395" t="s">
        <v>314</v>
      </c>
      <c r="D395">
        <v>918</v>
      </c>
      <c r="E395">
        <v>3500</v>
      </c>
      <c r="F395">
        <v>14</v>
      </c>
      <c r="G395">
        <v>0</v>
      </c>
      <c r="H395">
        <v>4.4000000000000004</v>
      </c>
      <c r="I395">
        <v>88</v>
      </c>
      <c r="J395">
        <v>113</v>
      </c>
      <c r="K395">
        <v>37911876</v>
      </c>
      <c r="L395">
        <v>32000000</v>
      </c>
      <c r="M395" s="2">
        <f>VLOOKUP(A395,Sheet2!$A$1:G4119,2,0)</f>
        <v>40752</v>
      </c>
      <c r="N395" t="str">
        <f>VLOOKUP(A395,Sheet2!$A$1:G4119,3,0)</f>
        <v>Color</v>
      </c>
      <c r="O395" t="str">
        <f>VLOOKUP(A395,Sheet2!$A$1:G4119,4,0)</f>
        <v>Action</v>
      </c>
      <c r="P395" t="str">
        <f>VLOOKUP(A395,Sheet2!$A$1:G4119,5,0)</f>
        <v>English</v>
      </c>
      <c r="Q395" t="str">
        <f>VLOOKUP(A395,Sheet2!$A$1:G4119,6,0)</f>
        <v>USA</v>
      </c>
      <c r="R395" t="str">
        <f>VLOOKUP(A395,Sheet2!$A$1:G4119,7,0)</f>
        <v>PG-13</v>
      </c>
      <c r="S395" t="str">
        <f>IF(Table19[[#This Row],[Language]]="English","English","Other language")</f>
        <v>English</v>
      </c>
      <c r="T395">
        <f>Table19[[#This Row],[Gross Revenue]]-Table19[[#This Row],[Budget]]</f>
        <v>5911876</v>
      </c>
      <c r="U395" s="1">
        <f>(Table19[[#This Row],[Gross Revenue]]/Table19[[#This Row],[Budget]])-1</f>
        <v>0.18474612499999998</v>
      </c>
      <c r="V395" t="str">
        <f t="shared" si="12"/>
        <v>111-130 minutes</v>
      </c>
      <c r="W395">
        <f>Table19[[#This Row],[Profit]]/Table19[[#This Row],[Budget]]*100</f>
        <v>18.474612500000003</v>
      </c>
      <c r="X395">
        <v>-1289919.5</v>
      </c>
      <c r="Y395">
        <v>-4.8151417500000002E-2</v>
      </c>
      <c r="Z395" t="str">
        <f t="shared" si="13"/>
        <v>Medium</v>
      </c>
    </row>
    <row r="396" spans="1:26" x14ac:dyDescent="0.2">
      <c r="A396" t="s">
        <v>4997</v>
      </c>
      <c r="B396" t="s">
        <v>583</v>
      </c>
      <c r="C396" t="s">
        <v>470</v>
      </c>
      <c r="D396">
        <v>11000</v>
      </c>
      <c r="E396">
        <v>13917</v>
      </c>
      <c r="F396">
        <v>188</v>
      </c>
      <c r="G396">
        <v>892</v>
      </c>
      <c r="H396">
        <v>6.5</v>
      </c>
      <c r="I396">
        <v>87</v>
      </c>
      <c r="J396">
        <v>74</v>
      </c>
      <c r="K396">
        <v>7262288</v>
      </c>
      <c r="L396">
        <v>40000000</v>
      </c>
      <c r="M396" s="2">
        <f>VLOOKUP(A396,Sheet2!$A$1:G4120,2,0)</f>
        <v>37372</v>
      </c>
      <c r="N396" t="str">
        <f>VLOOKUP(A396,Sheet2!$A$1:G4120,3,0)</f>
        <v>Color</v>
      </c>
      <c r="O396" t="str">
        <f>VLOOKUP(A396,Sheet2!$A$1:G4120,4,0)</f>
        <v>Comedy</v>
      </c>
      <c r="P396" t="str">
        <f>VLOOKUP(A396,Sheet2!$A$1:G4120,5,0)</f>
        <v>English</v>
      </c>
      <c r="Q396" t="str">
        <f>VLOOKUP(A396,Sheet2!$A$1:G4120,6,0)</f>
        <v>USA</v>
      </c>
      <c r="R396" t="str">
        <f>VLOOKUP(A396,Sheet2!$A$1:G4120,7,0)</f>
        <v>PG-13</v>
      </c>
      <c r="S396" t="str">
        <f>IF(Table19[[#This Row],[Language]]="English","English","Other language")</f>
        <v>English</v>
      </c>
      <c r="T396">
        <f>Table19[[#This Row],[Gross Revenue]]-Table19[[#This Row],[Budget]]</f>
        <v>-32737712</v>
      </c>
      <c r="U396" s="1">
        <f>(Table19[[#This Row],[Gross Revenue]]/Table19[[#This Row],[Budget]])-1</f>
        <v>-0.81844280000000003</v>
      </c>
      <c r="V396" t="str">
        <f t="shared" si="12"/>
        <v>&lt;90 minutes</v>
      </c>
      <c r="W396">
        <f>Table19[[#This Row],[Profit]]/Table19[[#This Row],[Budget]]*100</f>
        <v>-81.844279999999998</v>
      </c>
      <c r="X396">
        <v>1637763</v>
      </c>
      <c r="Y396">
        <v>0.19178668286445014</v>
      </c>
      <c r="Z396" t="str">
        <f t="shared" si="13"/>
        <v>High</v>
      </c>
    </row>
    <row r="397" spans="1:26" x14ac:dyDescent="0.2">
      <c r="A397" t="s">
        <v>6195</v>
      </c>
      <c r="B397" t="s">
        <v>66</v>
      </c>
      <c r="C397" t="s">
        <v>507</v>
      </c>
      <c r="D397">
        <v>400</v>
      </c>
      <c r="E397">
        <v>896</v>
      </c>
      <c r="F397">
        <v>0</v>
      </c>
      <c r="G397">
        <v>19000</v>
      </c>
      <c r="H397">
        <v>7.3</v>
      </c>
      <c r="I397">
        <v>180</v>
      </c>
      <c r="J397">
        <v>99</v>
      </c>
      <c r="K397">
        <v>11100000</v>
      </c>
      <c r="L397">
        <v>25000000</v>
      </c>
      <c r="M397" s="2">
        <f>VLOOKUP(A397,Sheet2!$A$1:G4121,2,0)</f>
        <v>31559</v>
      </c>
      <c r="N397" t="str">
        <f>VLOOKUP(A397,Sheet2!$A$1:G4121,3,0)</f>
        <v>Color</v>
      </c>
      <c r="O397" t="str">
        <f>VLOOKUP(A397,Sheet2!$A$1:G4121,4,0)</f>
        <v>Action</v>
      </c>
      <c r="P397" t="str">
        <f>VLOOKUP(A397,Sheet2!$A$1:G4121,5,0)</f>
        <v>English</v>
      </c>
      <c r="Q397" t="str">
        <f>VLOOKUP(A397,Sheet2!$A$1:G4121,6,0)</f>
        <v>USA</v>
      </c>
      <c r="R397" t="str">
        <f>VLOOKUP(A397,Sheet2!$A$1:G4121,7,0)</f>
        <v>PG-13</v>
      </c>
      <c r="S397" t="str">
        <f>IF(Table19[[#This Row],[Language]]="English","English","Other language")</f>
        <v>English</v>
      </c>
      <c r="T397">
        <f>Table19[[#This Row],[Gross Revenue]]-Table19[[#This Row],[Budget]]</f>
        <v>-13900000</v>
      </c>
      <c r="U397" s="1">
        <f>(Table19[[#This Row],[Gross Revenue]]/Table19[[#This Row],[Budget]])-1</f>
        <v>-0.55600000000000005</v>
      </c>
      <c r="V397" t="str">
        <f t="shared" si="12"/>
        <v>90-110 minutes</v>
      </c>
      <c r="W397">
        <f>Table19[[#This Row],[Profit]]/Table19[[#This Row],[Budget]]*100</f>
        <v>-55.600000000000009</v>
      </c>
      <c r="X397">
        <v>-1289919.5</v>
      </c>
      <c r="Y397">
        <v>-4.8151417500000002E-2</v>
      </c>
      <c r="Z397" t="str">
        <f t="shared" si="13"/>
        <v>Medium</v>
      </c>
    </row>
    <row r="398" spans="1:26" x14ac:dyDescent="0.2">
      <c r="A398" t="s">
        <v>4662</v>
      </c>
      <c r="B398" t="s">
        <v>976</v>
      </c>
      <c r="C398" t="s">
        <v>246</v>
      </c>
      <c r="D398">
        <v>18000</v>
      </c>
      <c r="E398">
        <v>20188</v>
      </c>
      <c r="F398">
        <v>12</v>
      </c>
      <c r="G398">
        <v>0</v>
      </c>
      <c r="H398">
        <v>6.2</v>
      </c>
      <c r="I398">
        <v>43</v>
      </c>
      <c r="J398">
        <v>93</v>
      </c>
      <c r="K398">
        <v>38037513</v>
      </c>
      <c r="L398">
        <v>20000000</v>
      </c>
      <c r="M398" s="2">
        <f>VLOOKUP(A398,Sheet2!$A$1:G4122,2,0)</f>
        <v>33307</v>
      </c>
      <c r="N398" t="str">
        <f>VLOOKUP(A398,Sheet2!$A$1:G4122,3,0)</f>
        <v>Color</v>
      </c>
      <c r="O398" t="str">
        <f>VLOOKUP(A398,Sheet2!$A$1:G4122,4,0)</f>
        <v>Adventure</v>
      </c>
      <c r="P398" t="str">
        <f>VLOOKUP(A398,Sheet2!$A$1:G4122,5,0)</f>
        <v>English</v>
      </c>
      <c r="Q398" t="str">
        <f>VLOOKUP(A398,Sheet2!$A$1:G4122,6,0)</f>
        <v>USA</v>
      </c>
      <c r="R398" t="str">
        <f>VLOOKUP(A398,Sheet2!$A$1:G4122,7,0)</f>
        <v>PG</v>
      </c>
      <c r="S398" t="str">
        <f>IF(Table19[[#This Row],[Language]]="English","English","Other language")</f>
        <v>English</v>
      </c>
      <c r="T398">
        <f>Table19[[#This Row],[Gross Revenue]]-Table19[[#This Row],[Budget]]</f>
        <v>18037513</v>
      </c>
      <c r="U398" s="1">
        <f>(Table19[[#This Row],[Gross Revenue]]/Table19[[#This Row],[Budget]])-1</f>
        <v>0.90187565000000003</v>
      </c>
      <c r="V398" t="str">
        <f t="shared" si="12"/>
        <v>90-110 minutes</v>
      </c>
      <c r="W398">
        <f>Table19[[#This Row],[Profit]]/Table19[[#This Row],[Budget]]*100</f>
        <v>90.187565000000006</v>
      </c>
      <c r="X398">
        <v>3892693.5</v>
      </c>
      <c r="Y398">
        <v>0.11726928571428571</v>
      </c>
      <c r="Z398" t="str">
        <f t="shared" si="13"/>
        <v>Medium</v>
      </c>
    </row>
    <row r="399" spans="1:26" x14ac:dyDescent="0.2">
      <c r="A399" t="s">
        <v>5716</v>
      </c>
      <c r="B399" t="s">
        <v>976</v>
      </c>
      <c r="C399" t="s">
        <v>504</v>
      </c>
      <c r="D399">
        <v>18000</v>
      </c>
      <c r="E399">
        <v>20795</v>
      </c>
      <c r="F399">
        <v>65</v>
      </c>
      <c r="G399">
        <v>0</v>
      </c>
      <c r="H399">
        <v>6.9</v>
      </c>
      <c r="I399">
        <v>81</v>
      </c>
      <c r="J399">
        <v>90</v>
      </c>
      <c r="K399">
        <v>40485039</v>
      </c>
      <c r="L399">
        <v>10000000</v>
      </c>
      <c r="M399" s="2">
        <f>VLOOKUP(A399,Sheet2!$A$1:G4123,2,0)</f>
        <v>32587</v>
      </c>
      <c r="N399" t="str">
        <f>VLOOKUP(A399,Sheet2!$A$1:G4123,3,0)</f>
        <v>Color</v>
      </c>
      <c r="O399" t="str">
        <f>VLOOKUP(A399,Sheet2!$A$1:G4123,4,0)</f>
        <v>Adventure</v>
      </c>
      <c r="P399" t="str">
        <f>VLOOKUP(A399,Sheet2!$A$1:G4123,5,0)</f>
        <v>English</v>
      </c>
      <c r="Q399" t="str">
        <f>VLOOKUP(A399,Sheet2!$A$1:G4123,6,0)</f>
        <v>USA</v>
      </c>
      <c r="R399" t="str">
        <f>VLOOKUP(A399,Sheet2!$A$1:G4123,7,0)</f>
        <v>PG</v>
      </c>
      <c r="S399" t="str">
        <f>IF(Table19[[#This Row],[Language]]="English","English","Other language")</f>
        <v>English</v>
      </c>
      <c r="T399">
        <f>Table19[[#This Row],[Gross Revenue]]-Table19[[#This Row],[Budget]]</f>
        <v>30485039</v>
      </c>
      <c r="U399" s="1">
        <f>(Table19[[#This Row],[Gross Revenue]]/Table19[[#This Row],[Budget]])-1</f>
        <v>3.0485039</v>
      </c>
      <c r="V399" t="str">
        <f t="shared" si="12"/>
        <v>90-110 minutes</v>
      </c>
      <c r="W399">
        <f>Table19[[#This Row],[Profit]]/Table19[[#This Row],[Budget]]*100</f>
        <v>304.85039</v>
      </c>
      <c r="X399">
        <v>3892693.5</v>
      </c>
      <c r="Y399">
        <v>0.11726928571428571</v>
      </c>
      <c r="Z399" t="str">
        <f t="shared" si="13"/>
        <v>Low</v>
      </c>
    </row>
    <row r="400" spans="1:26" x14ac:dyDescent="0.2">
      <c r="A400" t="s">
        <v>6674</v>
      </c>
      <c r="B400" t="s">
        <v>2736</v>
      </c>
      <c r="C400" t="s">
        <v>2444</v>
      </c>
      <c r="D400">
        <v>838</v>
      </c>
      <c r="E400">
        <v>1122</v>
      </c>
      <c r="F400">
        <v>335</v>
      </c>
      <c r="G400">
        <v>0</v>
      </c>
      <c r="H400">
        <v>7.7</v>
      </c>
      <c r="I400">
        <v>151</v>
      </c>
      <c r="J400">
        <v>110</v>
      </c>
      <c r="K400">
        <v>21994911</v>
      </c>
      <c r="L400">
        <v>5000000</v>
      </c>
      <c r="M400" s="2">
        <f>VLOOKUP(A400,Sheet2!$A$1:G4124,2,0)</f>
        <v>36779</v>
      </c>
      <c r="N400" t="str">
        <f>VLOOKUP(A400,Sheet2!$A$1:G4124,3,0)</f>
        <v>Color</v>
      </c>
      <c r="O400" t="str">
        <f>VLOOKUP(A400,Sheet2!$A$1:G4124,4,0)</f>
        <v>Drama</v>
      </c>
      <c r="P400" t="str">
        <f>VLOOKUP(A400,Sheet2!$A$1:G4124,5,0)</f>
        <v>English</v>
      </c>
      <c r="Q400" t="str">
        <f>VLOOKUP(A400,Sheet2!$A$1:G4124,6,0)</f>
        <v>UK</v>
      </c>
      <c r="R400" t="str">
        <f>VLOOKUP(A400,Sheet2!$A$1:G4124,7,0)</f>
        <v>R</v>
      </c>
      <c r="S400" t="str">
        <f>IF(Table19[[#This Row],[Language]]="English","English","Other language")</f>
        <v>English</v>
      </c>
      <c r="T400">
        <f>Table19[[#This Row],[Gross Revenue]]-Table19[[#This Row],[Budget]]</f>
        <v>16994911</v>
      </c>
      <c r="U400" s="1">
        <f>(Table19[[#This Row],[Gross Revenue]]/Table19[[#This Row],[Budget]])-1</f>
        <v>3.3989821999999998</v>
      </c>
      <c r="V400" t="str">
        <f t="shared" si="12"/>
        <v>90-110 minutes</v>
      </c>
      <c r="W400">
        <f>Table19[[#This Row],[Profit]]/Table19[[#This Row],[Budget]]*100</f>
        <v>339.89821999999998</v>
      </c>
      <c r="X400">
        <v>-434215.5</v>
      </c>
      <c r="Y400">
        <v>-0.10115100772200772</v>
      </c>
      <c r="Z400" t="str">
        <f t="shared" si="13"/>
        <v>Low</v>
      </c>
    </row>
    <row r="401" spans="1:26" x14ac:dyDescent="0.2">
      <c r="A401" t="s">
        <v>6742</v>
      </c>
      <c r="B401" t="s">
        <v>247</v>
      </c>
      <c r="C401" t="s">
        <v>2933</v>
      </c>
      <c r="D401">
        <v>15000</v>
      </c>
      <c r="E401">
        <v>21668</v>
      </c>
      <c r="F401">
        <v>0</v>
      </c>
      <c r="G401">
        <v>114000</v>
      </c>
      <c r="H401">
        <v>7.8</v>
      </c>
      <c r="I401">
        <v>588</v>
      </c>
      <c r="J401">
        <v>119</v>
      </c>
      <c r="K401">
        <v>42335698</v>
      </c>
      <c r="L401">
        <v>18000000</v>
      </c>
      <c r="M401" s="2">
        <f>VLOOKUP(A401,Sheet2!$A$1:G4125,2,0)</f>
        <v>41860</v>
      </c>
      <c r="N401" t="str">
        <f>VLOOKUP(A401,Sheet2!$A$1:G4125,3,0)</f>
        <v>Color</v>
      </c>
      <c r="O401" t="str">
        <f>VLOOKUP(A401,Sheet2!$A$1:G4125,4,0)</f>
        <v>Comedy</v>
      </c>
      <c r="P401" t="str">
        <f>VLOOKUP(A401,Sheet2!$A$1:G4125,5,0)</f>
        <v>English</v>
      </c>
      <c r="Q401" t="str">
        <f>VLOOKUP(A401,Sheet2!$A$1:G4125,6,0)</f>
        <v>USA</v>
      </c>
      <c r="R401" t="str">
        <f>VLOOKUP(A401,Sheet2!$A$1:G4125,7,0)</f>
        <v>R</v>
      </c>
      <c r="S401" t="str">
        <f>IF(Table19[[#This Row],[Language]]="English","English","Other language")</f>
        <v>English</v>
      </c>
      <c r="T401">
        <f>Table19[[#This Row],[Gross Revenue]]-Table19[[#This Row],[Budget]]</f>
        <v>24335698</v>
      </c>
      <c r="U401" s="1">
        <f>(Table19[[#This Row],[Gross Revenue]]/Table19[[#This Row],[Budget]])-1</f>
        <v>1.3519832222222221</v>
      </c>
      <c r="V401" t="str">
        <f t="shared" si="12"/>
        <v>111-130 minutes</v>
      </c>
      <c r="W401">
        <f>Table19[[#This Row],[Profit]]/Table19[[#This Row],[Budget]]*100</f>
        <v>135.1983222222222</v>
      </c>
      <c r="X401">
        <v>1637763</v>
      </c>
      <c r="Y401">
        <v>0.19178668286445014</v>
      </c>
      <c r="Z401" t="str">
        <f t="shared" si="13"/>
        <v>Medium</v>
      </c>
    </row>
    <row r="402" spans="1:26" x14ac:dyDescent="0.2">
      <c r="A402" t="s">
        <v>4437</v>
      </c>
      <c r="B402" t="s">
        <v>1546</v>
      </c>
      <c r="C402" t="s">
        <v>1547</v>
      </c>
      <c r="D402">
        <v>829</v>
      </c>
      <c r="E402">
        <v>2295</v>
      </c>
      <c r="F402">
        <v>143</v>
      </c>
      <c r="G402">
        <v>0</v>
      </c>
      <c r="H402">
        <v>6.1</v>
      </c>
      <c r="I402">
        <v>167</v>
      </c>
      <c r="J402">
        <v>100</v>
      </c>
      <c r="K402">
        <v>5005883</v>
      </c>
      <c r="L402">
        <v>20000000</v>
      </c>
      <c r="M402" s="2">
        <f>VLOOKUP(A402,Sheet2!$A$1:G4126,2,0)</f>
        <v>38267</v>
      </c>
      <c r="N402" t="str">
        <f>VLOOKUP(A402,Sheet2!$A$1:G4126,3,0)</f>
        <v>Color</v>
      </c>
      <c r="O402" t="str">
        <f>VLOOKUP(A402,Sheet2!$A$1:G4126,4,0)</f>
        <v>Drama</v>
      </c>
      <c r="P402" t="str">
        <f>VLOOKUP(A402,Sheet2!$A$1:G4126,5,0)</f>
        <v>English</v>
      </c>
      <c r="Q402" t="str">
        <f>VLOOKUP(A402,Sheet2!$A$1:G4126,6,0)</f>
        <v>USA</v>
      </c>
      <c r="R402" t="str">
        <f>VLOOKUP(A402,Sheet2!$A$1:G4126,7,0)</f>
        <v>R</v>
      </c>
      <c r="S402" t="str">
        <f>IF(Table19[[#This Row],[Language]]="English","English","Other language")</f>
        <v>English</v>
      </c>
      <c r="T402">
        <f>Table19[[#This Row],[Gross Revenue]]-Table19[[#This Row],[Budget]]</f>
        <v>-14994117</v>
      </c>
      <c r="U402" s="1">
        <f>(Table19[[#This Row],[Gross Revenue]]/Table19[[#This Row],[Budget]])-1</f>
        <v>-0.74970585000000001</v>
      </c>
      <c r="V402" t="str">
        <f t="shared" si="12"/>
        <v>90-110 minutes</v>
      </c>
      <c r="W402">
        <f>Table19[[#This Row],[Profit]]/Table19[[#This Row],[Budget]]*100</f>
        <v>-74.970585</v>
      </c>
      <c r="X402">
        <v>-434215.5</v>
      </c>
      <c r="Y402">
        <v>-0.10115100772200772</v>
      </c>
      <c r="Z402" t="str">
        <f t="shared" si="13"/>
        <v>Medium</v>
      </c>
    </row>
    <row r="403" spans="1:26" x14ac:dyDescent="0.2">
      <c r="A403" t="s">
        <v>4442</v>
      </c>
      <c r="B403" t="s">
        <v>1553</v>
      </c>
      <c r="C403" t="s">
        <v>1554</v>
      </c>
      <c r="D403">
        <v>567</v>
      </c>
      <c r="E403">
        <v>1775</v>
      </c>
      <c r="F403">
        <v>16</v>
      </c>
      <c r="G403">
        <v>618</v>
      </c>
      <c r="H403">
        <v>6.1</v>
      </c>
      <c r="I403">
        <v>111</v>
      </c>
      <c r="J403">
        <v>93</v>
      </c>
      <c r="K403">
        <v>4919896</v>
      </c>
      <c r="L403">
        <v>13000000</v>
      </c>
      <c r="M403" s="2">
        <f>VLOOKUP(A403,Sheet2!$A$1:G4127,2,0)</f>
        <v>36910</v>
      </c>
      <c r="N403" t="str">
        <f>VLOOKUP(A403,Sheet2!$A$1:G4127,3,0)</f>
        <v>Color</v>
      </c>
      <c r="O403" t="str">
        <f>VLOOKUP(A403,Sheet2!$A$1:G4127,4,0)</f>
        <v>Comedy</v>
      </c>
      <c r="P403" t="str">
        <f>VLOOKUP(A403,Sheet2!$A$1:G4127,5,0)</f>
        <v>English</v>
      </c>
      <c r="Q403" t="str">
        <f>VLOOKUP(A403,Sheet2!$A$1:G4127,6,0)</f>
        <v>UK</v>
      </c>
      <c r="R403" t="str">
        <f>VLOOKUP(A403,Sheet2!$A$1:G4127,7,0)</f>
        <v>R</v>
      </c>
      <c r="S403" t="str">
        <f>IF(Table19[[#This Row],[Language]]="English","English","Other language")</f>
        <v>English</v>
      </c>
      <c r="T403">
        <f>Table19[[#This Row],[Gross Revenue]]-Table19[[#This Row],[Budget]]</f>
        <v>-8080104</v>
      </c>
      <c r="U403" s="1">
        <f>(Table19[[#This Row],[Gross Revenue]]/Table19[[#This Row],[Budget]])-1</f>
        <v>-0.6215464615384616</v>
      </c>
      <c r="V403" t="str">
        <f t="shared" si="12"/>
        <v>90-110 minutes</v>
      </c>
      <c r="W403">
        <f>Table19[[#This Row],[Profit]]/Table19[[#This Row],[Budget]]*100</f>
        <v>-62.154646153846151</v>
      </c>
      <c r="X403">
        <v>1637763</v>
      </c>
      <c r="Y403">
        <v>0.19178668286445014</v>
      </c>
      <c r="Z403" t="str">
        <f t="shared" si="13"/>
        <v>Low</v>
      </c>
    </row>
    <row r="404" spans="1:26" x14ac:dyDescent="0.2">
      <c r="A404" t="s">
        <v>6695</v>
      </c>
      <c r="B404" t="s">
        <v>2656</v>
      </c>
      <c r="C404" t="s">
        <v>372</v>
      </c>
      <c r="D404">
        <v>2000</v>
      </c>
      <c r="E404">
        <v>2590</v>
      </c>
      <c r="F404">
        <v>719</v>
      </c>
      <c r="G404">
        <v>0</v>
      </c>
      <c r="H404">
        <v>7.8</v>
      </c>
      <c r="I404">
        <v>231</v>
      </c>
      <c r="J404">
        <v>145</v>
      </c>
      <c r="K404">
        <v>4398392</v>
      </c>
      <c r="L404">
        <v>21000000</v>
      </c>
      <c r="M404" s="2">
        <f>VLOOKUP(A404,Sheet2!$A$1:G4128,2,0)</f>
        <v>39024</v>
      </c>
      <c r="N404" t="str">
        <f>VLOOKUP(A404,Sheet2!$A$1:G4128,3,0)</f>
        <v>Color</v>
      </c>
      <c r="O404" t="str">
        <f>VLOOKUP(A404,Sheet2!$A$1:G4128,4,0)</f>
        <v>Drama</v>
      </c>
      <c r="P404" t="str">
        <f>VLOOKUP(A404,Sheet2!$A$1:G4128,5,0)</f>
        <v>Dutch</v>
      </c>
      <c r="Q404" t="str">
        <f>VLOOKUP(A404,Sheet2!$A$1:G4128,6,0)</f>
        <v>Netherlands</v>
      </c>
      <c r="R404" t="str">
        <f>VLOOKUP(A404,Sheet2!$A$1:G4128,7,0)</f>
        <v>R</v>
      </c>
      <c r="S404" t="str">
        <f>IF(Table19[[#This Row],[Language]]="English","English","Other language")</f>
        <v>Other language</v>
      </c>
      <c r="T404">
        <f>Table19[[#This Row],[Gross Revenue]]-Table19[[#This Row],[Budget]]</f>
        <v>-16601608</v>
      </c>
      <c r="U404" s="1">
        <f>(Table19[[#This Row],[Gross Revenue]]/Table19[[#This Row],[Budget]])-1</f>
        <v>-0.79055276190476187</v>
      </c>
      <c r="V404" t="str">
        <f t="shared" si="12"/>
        <v>131-150 minutes</v>
      </c>
      <c r="W404">
        <f>Table19[[#This Row],[Profit]]/Table19[[#This Row],[Budget]]*100</f>
        <v>-79.055276190476192</v>
      </c>
      <c r="X404">
        <v>-434215.5</v>
      </c>
      <c r="Y404">
        <v>-0.10115100772200772</v>
      </c>
      <c r="Z404" t="str">
        <f t="shared" si="13"/>
        <v>Medium</v>
      </c>
    </row>
    <row r="405" spans="1:26" x14ac:dyDescent="0.2">
      <c r="A405" t="s">
        <v>3446</v>
      </c>
      <c r="B405" t="s">
        <v>353</v>
      </c>
      <c r="C405" t="s">
        <v>354</v>
      </c>
      <c r="D405">
        <v>607</v>
      </c>
      <c r="E405">
        <v>1611</v>
      </c>
      <c r="F405">
        <v>17</v>
      </c>
      <c r="G405">
        <v>0</v>
      </c>
      <c r="H405">
        <v>4.5</v>
      </c>
      <c r="I405">
        <v>186</v>
      </c>
      <c r="J405">
        <v>94</v>
      </c>
      <c r="K405">
        <v>16235293</v>
      </c>
      <c r="L405">
        <v>9000000</v>
      </c>
      <c r="M405" s="2">
        <f>VLOOKUP(A405,Sheet2!$A$1:G4129,2,0)</f>
        <v>38802</v>
      </c>
      <c r="N405" t="str">
        <f>VLOOKUP(A405,Sheet2!$A$1:G4129,3,0)</f>
        <v>Color</v>
      </c>
      <c r="O405" t="str">
        <f>VLOOKUP(A405,Sheet2!$A$1:G4129,4,0)</f>
        <v>Horror</v>
      </c>
      <c r="P405" t="str">
        <f>VLOOKUP(A405,Sheet2!$A$1:G4129,5,0)</f>
        <v>English</v>
      </c>
      <c r="Q405" t="str">
        <f>VLOOKUP(A405,Sheet2!$A$1:G4129,6,0)</f>
        <v>USA</v>
      </c>
      <c r="R405" t="str">
        <f>VLOOKUP(A405,Sheet2!$A$1:G4129,7,0)</f>
        <v>R</v>
      </c>
      <c r="S405" t="str">
        <f>IF(Table19[[#This Row],[Language]]="English","English","Other language")</f>
        <v>English</v>
      </c>
      <c r="T405">
        <f>Table19[[#This Row],[Gross Revenue]]-Table19[[#This Row],[Budget]]</f>
        <v>7235293</v>
      </c>
      <c r="U405" s="1">
        <f>(Table19[[#This Row],[Gross Revenue]]/Table19[[#This Row],[Budget]])-1</f>
        <v>0.80392144444444447</v>
      </c>
      <c r="V405" t="str">
        <f t="shared" si="12"/>
        <v>90-110 minutes</v>
      </c>
      <c r="W405">
        <f>Table19[[#This Row],[Profit]]/Table19[[#This Row],[Budget]]*100</f>
        <v>80.39214444444444</v>
      </c>
      <c r="X405">
        <v>16235088</v>
      </c>
      <c r="Y405">
        <v>1.1909079499999999</v>
      </c>
      <c r="Z405" t="str">
        <f t="shared" si="13"/>
        <v>Low</v>
      </c>
    </row>
    <row r="406" spans="1:26" x14ac:dyDescent="0.2">
      <c r="A406" t="s">
        <v>6640</v>
      </c>
      <c r="B406" t="s">
        <v>473</v>
      </c>
      <c r="C406" t="s">
        <v>1275</v>
      </c>
      <c r="D406">
        <v>2000</v>
      </c>
      <c r="E406">
        <v>4270</v>
      </c>
      <c r="F406">
        <v>0</v>
      </c>
      <c r="G406">
        <v>10000</v>
      </c>
      <c r="H406">
        <v>7.7</v>
      </c>
      <c r="I406">
        <v>200</v>
      </c>
      <c r="J406">
        <v>152</v>
      </c>
      <c r="K406">
        <v>108638745</v>
      </c>
      <c r="L406">
        <v>92000000</v>
      </c>
      <c r="M406" s="2">
        <f>VLOOKUP(A406,Sheet2!$A$1:G4130,2,0)</f>
        <v>36989</v>
      </c>
      <c r="N406" t="str">
        <f>VLOOKUP(A406,Sheet2!$A$1:G4130,3,0)</f>
        <v>Color</v>
      </c>
      <c r="O406" t="str">
        <f>VLOOKUP(A406,Sheet2!$A$1:G4130,4,0)</f>
        <v>Drama</v>
      </c>
      <c r="P406" t="str">
        <f>VLOOKUP(A406,Sheet2!$A$1:G4130,5,0)</f>
        <v>English</v>
      </c>
      <c r="Q406" t="str">
        <f>VLOOKUP(A406,Sheet2!$A$1:G4130,6,0)</f>
        <v>USA</v>
      </c>
      <c r="R406" t="str">
        <f>VLOOKUP(A406,Sheet2!$A$1:G4130,7,0)</f>
        <v>R</v>
      </c>
      <c r="S406" t="str">
        <f>IF(Table19[[#This Row],[Language]]="English","English","Other language")</f>
        <v>English</v>
      </c>
      <c r="T406">
        <f>Table19[[#This Row],[Gross Revenue]]-Table19[[#This Row],[Budget]]</f>
        <v>16638745</v>
      </c>
      <c r="U406" s="1">
        <f>(Table19[[#This Row],[Gross Revenue]]/Table19[[#This Row],[Budget]])-1</f>
        <v>0.18085592391304339</v>
      </c>
      <c r="V406" t="str">
        <f t="shared" si="12"/>
        <v>&gt;150 minutes</v>
      </c>
      <c r="W406">
        <f>Table19[[#This Row],[Profit]]/Table19[[#This Row],[Budget]]*100</f>
        <v>18.085592391304349</v>
      </c>
      <c r="X406">
        <v>-434215.5</v>
      </c>
      <c r="Y406">
        <v>-0.10115100772200772</v>
      </c>
      <c r="Z406" t="str">
        <f t="shared" si="13"/>
        <v>High</v>
      </c>
    </row>
    <row r="407" spans="1:26" x14ac:dyDescent="0.2">
      <c r="A407" t="s">
        <v>3518</v>
      </c>
      <c r="B407" t="s">
        <v>467</v>
      </c>
      <c r="C407" t="s">
        <v>468</v>
      </c>
      <c r="D407">
        <v>1000</v>
      </c>
      <c r="E407">
        <v>2643</v>
      </c>
      <c r="F407">
        <v>19</v>
      </c>
      <c r="G407">
        <v>0</v>
      </c>
      <c r="H407">
        <v>4.8</v>
      </c>
      <c r="I407">
        <v>46</v>
      </c>
      <c r="J407">
        <v>95</v>
      </c>
      <c r="K407">
        <v>33422806</v>
      </c>
      <c r="L407">
        <v>50000000</v>
      </c>
      <c r="M407" s="2">
        <f>VLOOKUP(A407,Sheet2!$A$1:G4131,2,0)</f>
        <v>37080</v>
      </c>
      <c r="N407" t="str">
        <f>VLOOKUP(A407,Sheet2!$A$1:G4131,3,0)</f>
        <v>Color</v>
      </c>
      <c r="O407" t="str">
        <f>VLOOKUP(A407,Sheet2!$A$1:G4131,4,0)</f>
        <v>Adventure</v>
      </c>
      <c r="P407" t="str">
        <f>VLOOKUP(A407,Sheet2!$A$1:G4131,5,0)</f>
        <v>English</v>
      </c>
      <c r="Q407" t="str">
        <f>VLOOKUP(A407,Sheet2!$A$1:G4131,6,0)</f>
        <v>USA</v>
      </c>
      <c r="R407" t="str">
        <f>VLOOKUP(A407,Sheet2!$A$1:G4131,7,0)</f>
        <v>PG-13</v>
      </c>
      <c r="S407" t="str">
        <f>IF(Table19[[#This Row],[Language]]="English","English","Other language")</f>
        <v>English</v>
      </c>
      <c r="T407">
        <f>Table19[[#This Row],[Gross Revenue]]-Table19[[#This Row],[Budget]]</f>
        <v>-16577194</v>
      </c>
      <c r="U407" s="1">
        <f>(Table19[[#This Row],[Gross Revenue]]/Table19[[#This Row],[Budget]])-1</f>
        <v>-0.33154388000000001</v>
      </c>
      <c r="V407" t="str">
        <f t="shared" si="12"/>
        <v>90-110 minutes</v>
      </c>
      <c r="W407">
        <f>Table19[[#This Row],[Profit]]/Table19[[#This Row],[Budget]]*100</f>
        <v>-33.154388000000004</v>
      </c>
      <c r="X407">
        <v>3892693.5</v>
      </c>
      <c r="Y407">
        <v>0.11726928571428571</v>
      </c>
      <c r="Z407" t="str">
        <f t="shared" si="13"/>
        <v>High</v>
      </c>
    </row>
    <row r="408" spans="1:26" x14ac:dyDescent="0.2">
      <c r="A408" t="s">
        <v>5808</v>
      </c>
      <c r="B408" t="s">
        <v>546</v>
      </c>
      <c r="C408" t="s">
        <v>2547</v>
      </c>
      <c r="D408">
        <v>40000</v>
      </c>
      <c r="E408">
        <v>63769</v>
      </c>
      <c r="F408">
        <v>108</v>
      </c>
      <c r="G408">
        <v>44000</v>
      </c>
      <c r="H408">
        <v>7</v>
      </c>
      <c r="I408">
        <v>391</v>
      </c>
      <c r="J408">
        <v>123</v>
      </c>
      <c r="K408">
        <v>62563543</v>
      </c>
      <c r="L408">
        <v>53000000</v>
      </c>
      <c r="M408" s="2">
        <f>VLOOKUP(A408,Sheet2!$A$1:G4132,2,0)</f>
        <v>42115</v>
      </c>
      <c r="N408" t="str">
        <f>VLOOKUP(A408,Sheet2!$A$1:G4132,3,0)</f>
        <v>Color</v>
      </c>
      <c r="O408" t="str">
        <f>VLOOKUP(A408,Sheet2!$A$1:G4132,4,0)</f>
        <v>Biography</v>
      </c>
      <c r="P408" t="str">
        <f>VLOOKUP(A408,Sheet2!$A$1:G4132,5,0)</f>
        <v>English</v>
      </c>
      <c r="Q408" t="str">
        <f>VLOOKUP(A408,Sheet2!$A$1:G4132,6,0)</f>
        <v>USA</v>
      </c>
      <c r="R408" t="str">
        <f>VLOOKUP(A408,Sheet2!$A$1:G4132,7,0)</f>
        <v>R</v>
      </c>
      <c r="S408" t="str">
        <f>IF(Table19[[#This Row],[Language]]="English","English","Other language")</f>
        <v>English</v>
      </c>
      <c r="T408">
        <f>Table19[[#This Row],[Gross Revenue]]-Table19[[#This Row],[Budget]]</f>
        <v>9563543</v>
      </c>
      <c r="U408" s="1">
        <f>(Table19[[#This Row],[Gross Revenue]]/Table19[[#This Row],[Budget]])-1</f>
        <v>0.18044420754716972</v>
      </c>
      <c r="V408" t="str">
        <f t="shared" si="12"/>
        <v>111-130 minutes</v>
      </c>
      <c r="W408">
        <f>Table19[[#This Row],[Profit]]/Table19[[#This Row],[Budget]]*100</f>
        <v>18.044420754716981</v>
      </c>
      <c r="X408">
        <v>-1289919.5</v>
      </c>
      <c r="Y408">
        <v>-4.8151417500000002E-2</v>
      </c>
      <c r="Z408" t="str">
        <f t="shared" si="13"/>
        <v>High</v>
      </c>
    </row>
    <row r="409" spans="1:26" x14ac:dyDescent="0.2">
      <c r="A409" t="s">
        <v>3414</v>
      </c>
      <c r="B409" t="s">
        <v>298</v>
      </c>
      <c r="C409" t="s">
        <v>299</v>
      </c>
      <c r="D409">
        <v>549</v>
      </c>
      <c r="E409">
        <v>1373</v>
      </c>
      <c r="F409">
        <v>148</v>
      </c>
      <c r="G409">
        <v>0</v>
      </c>
      <c r="H409">
        <v>4.4000000000000004</v>
      </c>
      <c r="I409">
        <v>40</v>
      </c>
      <c r="J409">
        <v>93</v>
      </c>
      <c r="K409">
        <v>7017178</v>
      </c>
      <c r="L409">
        <v>17500000</v>
      </c>
      <c r="M409" s="2">
        <f>VLOOKUP(A409,Sheet2!$A$1:G4133,2,0)</f>
        <v>41275</v>
      </c>
      <c r="N409" t="str">
        <f>VLOOKUP(A409,Sheet2!$A$1:G4133,3,0)</f>
        <v>Color</v>
      </c>
      <c r="O409" t="str">
        <f>VLOOKUP(A409,Sheet2!$A$1:G4133,4,0)</f>
        <v>Drama</v>
      </c>
      <c r="P409" t="str">
        <f>VLOOKUP(A409,Sheet2!$A$1:G4133,5,0)</f>
        <v>English</v>
      </c>
      <c r="Q409" t="str">
        <f>VLOOKUP(A409,Sheet2!$A$1:G4133,6,0)</f>
        <v>USA</v>
      </c>
      <c r="R409" t="str">
        <f>VLOOKUP(A409,Sheet2!$A$1:G4133,7,0)</f>
        <v>PG</v>
      </c>
      <c r="S409" t="str">
        <f>IF(Table19[[#This Row],[Language]]="English","English","Other language")</f>
        <v>English</v>
      </c>
      <c r="T409">
        <f>Table19[[#This Row],[Gross Revenue]]-Table19[[#This Row],[Budget]]</f>
        <v>-10482822</v>
      </c>
      <c r="U409" s="1">
        <f>(Table19[[#This Row],[Gross Revenue]]/Table19[[#This Row],[Budget]])-1</f>
        <v>-0.59901840000000006</v>
      </c>
      <c r="V409" t="str">
        <f t="shared" si="12"/>
        <v>90-110 minutes</v>
      </c>
      <c r="W409">
        <f>Table19[[#This Row],[Profit]]/Table19[[#This Row],[Budget]]*100</f>
        <v>-59.901839999999993</v>
      </c>
      <c r="X409">
        <v>-434215.5</v>
      </c>
      <c r="Y409">
        <v>-0.10115100772200772</v>
      </c>
      <c r="Z409" t="str">
        <f t="shared" si="13"/>
        <v>Medium</v>
      </c>
    </row>
    <row r="410" spans="1:26" x14ac:dyDescent="0.2">
      <c r="A410" t="s">
        <v>5264</v>
      </c>
      <c r="B410" t="s">
        <v>229</v>
      </c>
      <c r="C410" t="s">
        <v>2186</v>
      </c>
      <c r="D410">
        <v>1000</v>
      </c>
      <c r="E410">
        <v>3745</v>
      </c>
      <c r="F410">
        <v>57</v>
      </c>
      <c r="G410">
        <v>0</v>
      </c>
      <c r="H410">
        <v>6.6</v>
      </c>
      <c r="I410">
        <v>91</v>
      </c>
      <c r="J410">
        <v>121</v>
      </c>
      <c r="K410">
        <v>21569041</v>
      </c>
      <c r="L410">
        <v>9000000</v>
      </c>
      <c r="M410" s="2">
        <f>VLOOKUP(A410,Sheet2!$A$1:G4134,2,0)</f>
        <v>41816</v>
      </c>
      <c r="N410" t="str">
        <f>VLOOKUP(A410,Sheet2!$A$1:G4134,3,0)</f>
        <v>Color</v>
      </c>
      <c r="O410" t="str">
        <f>VLOOKUP(A410,Sheet2!$A$1:G4134,4,0)</f>
        <v>Drama</v>
      </c>
      <c r="P410" t="str">
        <f>VLOOKUP(A410,Sheet2!$A$1:G4134,5,0)</f>
        <v>English</v>
      </c>
      <c r="Q410" t="str">
        <f>VLOOKUP(A410,Sheet2!$A$1:G4134,6,0)</f>
        <v>USA</v>
      </c>
      <c r="R410" t="str">
        <f>VLOOKUP(A410,Sheet2!$A$1:G4134,7,0)</f>
        <v>PG-13</v>
      </c>
      <c r="S410" t="str">
        <f>IF(Table19[[#This Row],[Language]]="English","English","Other language")</f>
        <v>English</v>
      </c>
      <c r="T410">
        <f>Table19[[#This Row],[Gross Revenue]]-Table19[[#This Row],[Budget]]</f>
        <v>12569041</v>
      </c>
      <c r="U410" s="1">
        <f>(Table19[[#This Row],[Gross Revenue]]/Table19[[#This Row],[Budget]])-1</f>
        <v>1.396560111111111</v>
      </c>
      <c r="V410" t="str">
        <f t="shared" si="12"/>
        <v>111-130 minutes</v>
      </c>
      <c r="W410">
        <f>Table19[[#This Row],[Profit]]/Table19[[#This Row],[Budget]]*100</f>
        <v>139.6560111111111</v>
      </c>
      <c r="X410">
        <v>-434215.5</v>
      </c>
      <c r="Y410">
        <v>-0.10115100772200772</v>
      </c>
      <c r="Z410" t="str">
        <f t="shared" si="13"/>
        <v>Low</v>
      </c>
    </row>
    <row r="411" spans="1:26" x14ac:dyDescent="0.2">
      <c r="A411" t="s">
        <v>5239</v>
      </c>
      <c r="B411" t="s">
        <v>711</v>
      </c>
      <c r="C411" t="s">
        <v>1275</v>
      </c>
      <c r="D411">
        <v>939</v>
      </c>
      <c r="E411">
        <v>1748</v>
      </c>
      <c r="F411">
        <v>0</v>
      </c>
      <c r="G411">
        <v>0</v>
      </c>
      <c r="H411">
        <v>6.6</v>
      </c>
      <c r="I411">
        <v>63</v>
      </c>
      <c r="J411">
        <v>125</v>
      </c>
      <c r="K411">
        <v>45645204</v>
      </c>
      <c r="L411">
        <v>30000000</v>
      </c>
      <c r="M411" s="2">
        <f>VLOOKUP(A411,Sheet2!$A$1:G4135,2,0)</f>
        <v>32790</v>
      </c>
      <c r="N411" t="str">
        <f>VLOOKUP(A411,Sheet2!$A$1:G4135,3,0)</f>
        <v>Color</v>
      </c>
      <c r="O411" t="str">
        <f>VLOOKUP(A411,Sheet2!$A$1:G4135,4,0)</f>
        <v>Action</v>
      </c>
      <c r="P411" t="str">
        <f>VLOOKUP(A411,Sheet2!$A$1:G4135,5,0)</f>
        <v>English</v>
      </c>
      <c r="Q411" t="str">
        <f>VLOOKUP(A411,Sheet2!$A$1:G4135,6,0)</f>
        <v>USA</v>
      </c>
      <c r="R411" t="str">
        <f>VLOOKUP(A411,Sheet2!$A$1:G4135,7,0)</f>
        <v>R</v>
      </c>
      <c r="S411" t="str">
        <f>IF(Table19[[#This Row],[Language]]="English","English","Other language")</f>
        <v>English</v>
      </c>
      <c r="T411">
        <f>Table19[[#This Row],[Gross Revenue]]-Table19[[#This Row],[Budget]]</f>
        <v>15645204</v>
      </c>
      <c r="U411" s="1">
        <f>(Table19[[#This Row],[Gross Revenue]]/Table19[[#This Row],[Budget]])-1</f>
        <v>0.52150680000000005</v>
      </c>
      <c r="V411" t="str">
        <f t="shared" si="12"/>
        <v>111-130 minutes</v>
      </c>
      <c r="W411">
        <f>Table19[[#This Row],[Profit]]/Table19[[#This Row],[Budget]]*100</f>
        <v>52.150680000000008</v>
      </c>
      <c r="X411">
        <v>-1289919.5</v>
      </c>
      <c r="Y411">
        <v>-4.8151417500000002E-2</v>
      </c>
      <c r="Z411" t="str">
        <f t="shared" si="13"/>
        <v>Medium</v>
      </c>
    </row>
    <row r="412" spans="1:26" x14ac:dyDescent="0.2">
      <c r="A412" t="s">
        <v>5784</v>
      </c>
      <c r="B412" t="s">
        <v>156</v>
      </c>
      <c r="C412" t="s">
        <v>2461</v>
      </c>
      <c r="D412">
        <v>3000</v>
      </c>
      <c r="E412">
        <v>5012</v>
      </c>
      <c r="F412">
        <v>153</v>
      </c>
      <c r="G412">
        <v>0</v>
      </c>
      <c r="H412">
        <v>7</v>
      </c>
      <c r="I412">
        <v>197</v>
      </c>
      <c r="J412">
        <v>116</v>
      </c>
      <c r="K412">
        <v>9396487</v>
      </c>
      <c r="L412">
        <v>15000000</v>
      </c>
      <c r="M412" s="2">
        <f>VLOOKUP(A412,Sheet2!$A$1:G4136,2,0)</f>
        <v>39051</v>
      </c>
      <c r="N412" t="str">
        <f>VLOOKUP(A412,Sheet2!$A$1:G4136,3,0)</f>
        <v>Black and White</v>
      </c>
      <c r="O412" t="str">
        <f>VLOOKUP(A412,Sheet2!$A$1:G4136,4,0)</f>
        <v>Drama</v>
      </c>
      <c r="P412" t="str">
        <f>VLOOKUP(A412,Sheet2!$A$1:G4136,5,0)</f>
        <v>English</v>
      </c>
      <c r="Q412" t="str">
        <f>VLOOKUP(A412,Sheet2!$A$1:G4136,6,0)</f>
        <v>USA</v>
      </c>
      <c r="R412" t="str">
        <f>VLOOKUP(A412,Sheet2!$A$1:G4136,7,0)</f>
        <v>R</v>
      </c>
      <c r="S412" t="str">
        <f>IF(Table19[[#This Row],[Language]]="English","English","Other language")</f>
        <v>English</v>
      </c>
      <c r="T412">
        <f>Table19[[#This Row],[Gross Revenue]]-Table19[[#This Row],[Budget]]</f>
        <v>-5603513</v>
      </c>
      <c r="U412" s="1">
        <f>(Table19[[#This Row],[Gross Revenue]]/Table19[[#This Row],[Budget]])-1</f>
        <v>-0.37356753333333337</v>
      </c>
      <c r="V412" t="str">
        <f t="shared" si="12"/>
        <v>111-130 minutes</v>
      </c>
      <c r="W412">
        <f>Table19[[#This Row],[Profit]]/Table19[[#This Row],[Budget]]*100</f>
        <v>-37.35675333333333</v>
      </c>
      <c r="X412">
        <v>-434215.5</v>
      </c>
      <c r="Y412">
        <v>-0.10115100772200772</v>
      </c>
      <c r="Z412" t="str">
        <f t="shared" si="13"/>
        <v>Medium</v>
      </c>
    </row>
    <row r="413" spans="1:26" x14ac:dyDescent="0.2">
      <c r="A413" t="s">
        <v>6863</v>
      </c>
      <c r="B413" t="s">
        <v>1041</v>
      </c>
      <c r="C413" t="s">
        <v>1261</v>
      </c>
      <c r="D413">
        <v>20000</v>
      </c>
      <c r="E413">
        <v>38072</v>
      </c>
      <c r="F413">
        <v>0</v>
      </c>
      <c r="G413">
        <v>106000</v>
      </c>
      <c r="H413">
        <v>8</v>
      </c>
      <c r="I413">
        <v>669</v>
      </c>
      <c r="J413">
        <v>108</v>
      </c>
      <c r="K413">
        <v>106952327</v>
      </c>
      <c r="L413">
        <v>13000000</v>
      </c>
      <c r="M413" s="2">
        <f>VLOOKUP(A413,Sheet2!$A$1:G4137,2,0)</f>
        <v>40228</v>
      </c>
      <c r="N413" t="str">
        <f>VLOOKUP(A413,Sheet2!$A$1:G4137,3,0)</f>
        <v>Color</v>
      </c>
      <c r="O413" t="str">
        <f>VLOOKUP(A413,Sheet2!$A$1:G4137,4,0)</f>
        <v>Drama</v>
      </c>
      <c r="P413" t="str">
        <f>VLOOKUP(A413,Sheet2!$A$1:G4137,5,0)</f>
        <v>English</v>
      </c>
      <c r="Q413" t="str">
        <f>VLOOKUP(A413,Sheet2!$A$1:G4137,6,0)</f>
        <v>USA</v>
      </c>
      <c r="R413" t="str">
        <f>VLOOKUP(A413,Sheet2!$A$1:G4137,7,0)</f>
        <v>R</v>
      </c>
      <c r="S413" t="str">
        <f>IF(Table19[[#This Row],[Language]]="English","English","Other language")</f>
        <v>English</v>
      </c>
      <c r="T413">
        <f>Table19[[#This Row],[Gross Revenue]]-Table19[[#This Row],[Budget]]</f>
        <v>93952327</v>
      </c>
      <c r="U413" s="1">
        <f>(Table19[[#This Row],[Gross Revenue]]/Table19[[#This Row],[Budget]])-1</f>
        <v>7.2271020769230763</v>
      </c>
      <c r="V413" t="str">
        <f t="shared" si="12"/>
        <v>90-110 minutes</v>
      </c>
      <c r="W413">
        <f>Table19[[#This Row],[Profit]]/Table19[[#This Row],[Budget]]*100</f>
        <v>722.71020769230768</v>
      </c>
      <c r="X413">
        <v>-434215.5</v>
      </c>
      <c r="Y413">
        <v>-0.10115100772200772</v>
      </c>
      <c r="Z413" t="str">
        <f t="shared" si="13"/>
        <v>Low</v>
      </c>
    </row>
    <row r="414" spans="1:26" x14ac:dyDescent="0.2">
      <c r="A414" t="s">
        <v>3778</v>
      </c>
      <c r="B414" t="s">
        <v>850</v>
      </c>
      <c r="C414" t="s">
        <v>851</v>
      </c>
      <c r="D414">
        <v>26000</v>
      </c>
      <c r="E414">
        <v>28129</v>
      </c>
      <c r="F414">
        <v>0</v>
      </c>
      <c r="G414">
        <v>11000</v>
      </c>
      <c r="H414">
        <v>5.4</v>
      </c>
      <c r="I414">
        <v>261</v>
      </c>
      <c r="J414">
        <v>133</v>
      </c>
      <c r="K414">
        <v>7097125</v>
      </c>
      <c r="L414">
        <v>70000000</v>
      </c>
      <c r="M414" s="2">
        <f>VLOOKUP(A414,Sheet2!$A$1:G4138,2,0)</f>
        <v>42257</v>
      </c>
      <c r="N414" t="str">
        <f>VLOOKUP(A414,Sheet2!$A$1:G4138,3,0)</f>
        <v>Color</v>
      </c>
      <c r="O414" t="str">
        <f>VLOOKUP(A414,Sheet2!$A$1:G4138,4,0)</f>
        <v>Action</v>
      </c>
      <c r="P414" t="str">
        <f>VLOOKUP(A414,Sheet2!$A$1:G4138,5,0)</f>
        <v>English</v>
      </c>
      <c r="Q414" t="str">
        <f>VLOOKUP(A414,Sheet2!$A$1:G4138,6,0)</f>
        <v>USA</v>
      </c>
      <c r="R414" t="str">
        <f>VLOOKUP(A414,Sheet2!$A$1:G4138,7,0)</f>
        <v>R</v>
      </c>
      <c r="S414" t="str">
        <f>IF(Table19[[#This Row],[Language]]="English","English","Other language")</f>
        <v>English</v>
      </c>
      <c r="T414">
        <f>Table19[[#This Row],[Gross Revenue]]-Table19[[#This Row],[Budget]]</f>
        <v>-62902875</v>
      </c>
      <c r="U414" s="1">
        <f>(Table19[[#This Row],[Gross Revenue]]/Table19[[#This Row],[Budget]])-1</f>
        <v>-0.89861250000000004</v>
      </c>
      <c r="V414" t="str">
        <f t="shared" si="12"/>
        <v>131-150 minutes</v>
      </c>
      <c r="W414">
        <f>Table19[[#This Row],[Profit]]/Table19[[#This Row],[Budget]]*100</f>
        <v>-89.861249999999998</v>
      </c>
      <c r="X414">
        <v>-1289919.5</v>
      </c>
      <c r="Y414">
        <v>-4.8151417500000002E-2</v>
      </c>
      <c r="Z414" t="str">
        <f t="shared" si="13"/>
        <v>High</v>
      </c>
    </row>
    <row r="415" spans="1:26" x14ac:dyDescent="0.2">
      <c r="A415" t="s">
        <v>5970</v>
      </c>
      <c r="B415" t="s">
        <v>1089</v>
      </c>
      <c r="C415" t="s">
        <v>1267</v>
      </c>
      <c r="D415">
        <v>886</v>
      </c>
      <c r="E415">
        <v>3174</v>
      </c>
      <c r="F415">
        <v>45</v>
      </c>
      <c r="G415">
        <v>0</v>
      </c>
      <c r="H415">
        <v>7.1</v>
      </c>
      <c r="I415">
        <v>184</v>
      </c>
      <c r="J415">
        <v>110</v>
      </c>
      <c r="K415">
        <v>70001065</v>
      </c>
      <c r="L415">
        <v>45000000</v>
      </c>
      <c r="M415" s="2">
        <f>VLOOKUP(A415,Sheet2!$A$1:G4139,2,0)</f>
        <v>36152</v>
      </c>
      <c r="N415" t="str">
        <f>VLOOKUP(A415,Sheet2!$A$1:G4139,3,0)</f>
        <v>Color</v>
      </c>
      <c r="O415" t="str">
        <f>VLOOKUP(A415,Sheet2!$A$1:G4139,4,0)</f>
        <v>Action</v>
      </c>
      <c r="P415" t="str">
        <f>VLOOKUP(A415,Sheet2!$A$1:G4139,5,0)</f>
        <v>English</v>
      </c>
      <c r="Q415" t="str">
        <f>VLOOKUP(A415,Sheet2!$A$1:G4139,6,0)</f>
        <v>USA</v>
      </c>
      <c r="R415" t="str">
        <f>VLOOKUP(A415,Sheet2!$A$1:G4139,7,0)</f>
        <v>R</v>
      </c>
      <c r="S415" t="str">
        <f>IF(Table19[[#This Row],[Language]]="English","English","Other language")</f>
        <v>English</v>
      </c>
      <c r="T415">
        <f>Table19[[#This Row],[Gross Revenue]]-Table19[[#This Row],[Budget]]</f>
        <v>25001065</v>
      </c>
      <c r="U415" s="1">
        <f>(Table19[[#This Row],[Gross Revenue]]/Table19[[#This Row],[Budget]])-1</f>
        <v>0.55557922222222222</v>
      </c>
      <c r="V415" t="str">
        <f t="shared" si="12"/>
        <v>90-110 minutes</v>
      </c>
      <c r="W415">
        <f>Table19[[#This Row],[Profit]]/Table19[[#This Row],[Budget]]*100</f>
        <v>55.557922222222224</v>
      </c>
      <c r="X415">
        <v>-1289919.5</v>
      </c>
      <c r="Y415">
        <v>-4.8151417500000002E-2</v>
      </c>
      <c r="Z415" t="str">
        <f t="shared" si="13"/>
        <v>High</v>
      </c>
    </row>
    <row r="416" spans="1:26" x14ac:dyDescent="0.2">
      <c r="A416" t="s">
        <v>5405</v>
      </c>
      <c r="B416" t="s">
        <v>1056</v>
      </c>
      <c r="C416" t="s">
        <v>2276</v>
      </c>
      <c r="D416">
        <v>12000</v>
      </c>
      <c r="E416">
        <v>15371</v>
      </c>
      <c r="F416">
        <v>0</v>
      </c>
      <c r="G416">
        <v>0</v>
      </c>
      <c r="H416">
        <v>6.7</v>
      </c>
      <c r="I416">
        <v>224</v>
      </c>
      <c r="J416">
        <v>117</v>
      </c>
      <c r="K416">
        <v>81645152</v>
      </c>
      <c r="L416">
        <v>54000000</v>
      </c>
      <c r="M416" s="2">
        <f>VLOOKUP(A416,Sheet2!$A$1:G4140,2,0)</f>
        <v>37367</v>
      </c>
      <c r="N416" t="str">
        <f>VLOOKUP(A416,Sheet2!$A$1:G4140,3,0)</f>
        <v>Color</v>
      </c>
      <c r="O416" t="str">
        <f>VLOOKUP(A416,Sheet2!$A$1:G4140,4,0)</f>
        <v>Action</v>
      </c>
      <c r="P416" t="str">
        <f>VLOOKUP(A416,Sheet2!$A$1:G4140,5,0)</f>
        <v>English</v>
      </c>
      <c r="Q416" t="str">
        <f>VLOOKUP(A416,Sheet2!$A$1:G4140,6,0)</f>
        <v>USA</v>
      </c>
      <c r="R416" t="str">
        <f>VLOOKUP(A416,Sheet2!$A$1:G4140,7,0)</f>
        <v>R</v>
      </c>
      <c r="S416" t="str">
        <f>IF(Table19[[#This Row],[Language]]="English","English","Other language")</f>
        <v>English</v>
      </c>
      <c r="T416">
        <f>Table19[[#This Row],[Gross Revenue]]-Table19[[#This Row],[Budget]]</f>
        <v>27645152</v>
      </c>
      <c r="U416" s="1">
        <f>(Table19[[#This Row],[Gross Revenue]]/Table19[[#This Row],[Budget]])-1</f>
        <v>0.51194725925925932</v>
      </c>
      <c r="V416" t="str">
        <f t="shared" si="12"/>
        <v>111-130 minutes</v>
      </c>
      <c r="W416">
        <f>Table19[[#This Row],[Profit]]/Table19[[#This Row],[Budget]]*100</f>
        <v>51.194725925925923</v>
      </c>
      <c r="X416">
        <v>-1289919.5</v>
      </c>
      <c r="Y416">
        <v>-4.8151417500000002E-2</v>
      </c>
      <c r="Z416" t="str">
        <f t="shared" si="13"/>
        <v>High</v>
      </c>
    </row>
    <row r="417" spans="1:26" x14ac:dyDescent="0.2">
      <c r="A417" t="s">
        <v>6926</v>
      </c>
      <c r="B417" t="s">
        <v>628</v>
      </c>
      <c r="C417" t="s">
        <v>1275</v>
      </c>
      <c r="D417">
        <v>11000</v>
      </c>
      <c r="E417">
        <v>13877</v>
      </c>
      <c r="F417">
        <v>0</v>
      </c>
      <c r="G417">
        <v>34000</v>
      </c>
      <c r="H417">
        <v>8.1999999999999993</v>
      </c>
      <c r="I417">
        <v>302</v>
      </c>
      <c r="J417">
        <v>117</v>
      </c>
      <c r="K417">
        <v>27000000</v>
      </c>
      <c r="L417">
        <v>28000000</v>
      </c>
      <c r="M417" s="2">
        <f>VLOOKUP(A417,Sheet2!$A$1:G4141,2,0)</f>
        <v>30294</v>
      </c>
      <c r="N417" t="str">
        <f>VLOOKUP(A417,Sheet2!$A$1:G4141,3,0)</f>
        <v>Color</v>
      </c>
      <c r="O417" t="str">
        <f>VLOOKUP(A417,Sheet2!$A$1:G4141,4,0)</f>
        <v>Sci-Fi</v>
      </c>
      <c r="P417" t="str">
        <f>VLOOKUP(A417,Sheet2!$A$1:G4141,5,0)</f>
        <v>English</v>
      </c>
      <c r="Q417" t="str">
        <f>VLOOKUP(A417,Sheet2!$A$1:G4141,6,0)</f>
        <v>USA</v>
      </c>
      <c r="R417" t="str">
        <f>VLOOKUP(A417,Sheet2!$A$1:G4141,7,0)</f>
        <v>R</v>
      </c>
      <c r="S417" t="str">
        <f>IF(Table19[[#This Row],[Language]]="English","English","Other language")</f>
        <v>English</v>
      </c>
      <c r="T417">
        <f>Table19[[#This Row],[Gross Revenue]]-Table19[[#This Row],[Budget]]</f>
        <v>-1000000</v>
      </c>
      <c r="U417" s="1">
        <f>(Table19[[#This Row],[Gross Revenue]]/Table19[[#This Row],[Budget]])-1</f>
        <v>-3.5714285714285698E-2</v>
      </c>
      <c r="V417" t="str">
        <f t="shared" si="12"/>
        <v>111-130 minutes</v>
      </c>
      <c r="W417">
        <f>Table19[[#This Row],[Profit]]/Table19[[#This Row],[Budget]]*100</f>
        <v>-3.5714285714285712</v>
      </c>
      <c r="Z417" t="str">
        <f t="shared" si="13"/>
        <v>Medium</v>
      </c>
    </row>
    <row r="418" spans="1:26" x14ac:dyDescent="0.2">
      <c r="A418" t="s">
        <v>4243</v>
      </c>
      <c r="B418" t="s">
        <v>1026</v>
      </c>
      <c r="C418" t="s">
        <v>488</v>
      </c>
      <c r="D418">
        <v>16000</v>
      </c>
      <c r="E418">
        <v>19764</v>
      </c>
      <c r="F418">
        <v>687</v>
      </c>
      <c r="G418">
        <v>0</v>
      </c>
      <c r="H418">
        <v>5.9</v>
      </c>
      <c r="I418">
        <v>185</v>
      </c>
      <c r="J418">
        <v>122</v>
      </c>
      <c r="K418">
        <v>52397389</v>
      </c>
      <c r="L418">
        <v>65000000</v>
      </c>
      <c r="M418" s="2">
        <f>VLOOKUP(A418,Sheet2!$A$1:G4142,2,0)</f>
        <v>38336</v>
      </c>
      <c r="N418" t="str">
        <f>VLOOKUP(A418,Sheet2!$A$1:G4142,3,0)</f>
        <v>Color</v>
      </c>
      <c r="O418" t="str">
        <f>VLOOKUP(A418,Sheet2!$A$1:G4142,4,0)</f>
        <v>Action</v>
      </c>
      <c r="P418" t="str">
        <f>VLOOKUP(A418,Sheet2!$A$1:G4142,5,0)</f>
        <v>English</v>
      </c>
      <c r="Q418" t="str">
        <f>VLOOKUP(A418,Sheet2!$A$1:G4142,6,0)</f>
        <v>USA</v>
      </c>
      <c r="R418" t="str">
        <f>VLOOKUP(A418,Sheet2!$A$1:G4142,7,0)</f>
        <v>R</v>
      </c>
      <c r="S418" t="str">
        <f>IF(Table19[[#This Row],[Language]]="English","English","Other language")</f>
        <v>English</v>
      </c>
      <c r="T418">
        <f>Table19[[#This Row],[Gross Revenue]]-Table19[[#This Row],[Budget]]</f>
        <v>-12602611</v>
      </c>
      <c r="U418" s="1">
        <f>(Table19[[#This Row],[Gross Revenue]]/Table19[[#This Row],[Budget]])-1</f>
        <v>-0.19388632307692311</v>
      </c>
      <c r="V418" t="str">
        <f t="shared" si="12"/>
        <v>111-130 minutes</v>
      </c>
      <c r="W418">
        <f>Table19[[#This Row],[Profit]]/Table19[[#This Row],[Budget]]*100</f>
        <v>-19.388632307692308</v>
      </c>
      <c r="X418">
        <v>-1289919.5</v>
      </c>
      <c r="Y418">
        <v>-4.8151417500000002E-2</v>
      </c>
      <c r="Z418" t="str">
        <f t="shared" si="13"/>
        <v>High</v>
      </c>
    </row>
    <row r="419" spans="1:26" x14ac:dyDescent="0.2">
      <c r="A419" t="s">
        <v>4802</v>
      </c>
      <c r="B419" t="s">
        <v>589</v>
      </c>
      <c r="C419" t="s">
        <v>1600</v>
      </c>
      <c r="D419">
        <v>8000</v>
      </c>
      <c r="E419">
        <v>13232</v>
      </c>
      <c r="F419">
        <v>8</v>
      </c>
      <c r="G419">
        <v>0</v>
      </c>
      <c r="H419">
        <v>6.3</v>
      </c>
      <c r="I419">
        <v>191</v>
      </c>
      <c r="J419">
        <v>93</v>
      </c>
      <c r="K419">
        <v>118153533</v>
      </c>
      <c r="L419">
        <v>61000000</v>
      </c>
      <c r="M419" s="2">
        <f>VLOOKUP(A419,Sheet2!$A$1:G4143,2,0)</f>
        <v>39162</v>
      </c>
      <c r="N419" t="str">
        <f>VLOOKUP(A419,Sheet2!$A$1:G4143,3,0)</f>
        <v>Color</v>
      </c>
      <c r="O419" t="str">
        <f>VLOOKUP(A419,Sheet2!$A$1:G4143,4,0)</f>
        <v>Comedy</v>
      </c>
      <c r="P419" t="str">
        <f>VLOOKUP(A419,Sheet2!$A$1:G4143,5,0)</f>
        <v>English</v>
      </c>
      <c r="Q419" t="str">
        <f>VLOOKUP(A419,Sheet2!$A$1:G4143,6,0)</f>
        <v>USA</v>
      </c>
      <c r="R419" t="str">
        <f>VLOOKUP(A419,Sheet2!$A$1:G4143,7,0)</f>
        <v>PG-13</v>
      </c>
      <c r="S419" t="str">
        <f>IF(Table19[[#This Row],[Language]]="English","English","Other language")</f>
        <v>English</v>
      </c>
      <c r="T419">
        <f>Table19[[#This Row],[Gross Revenue]]-Table19[[#This Row],[Budget]]</f>
        <v>57153533</v>
      </c>
      <c r="U419" s="1">
        <f>(Table19[[#This Row],[Gross Revenue]]/Table19[[#This Row],[Budget]])-1</f>
        <v>0.93694316393442634</v>
      </c>
      <c r="V419" t="str">
        <f t="shared" si="12"/>
        <v>90-110 minutes</v>
      </c>
      <c r="W419">
        <f>Table19[[#This Row],[Profit]]/Table19[[#This Row],[Budget]]*100</f>
        <v>93.69431639344262</v>
      </c>
      <c r="X419">
        <v>1637763</v>
      </c>
      <c r="Y419">
        <v>0.19178668286445014</v>
      </c>
      <c r="Z419" t="str">
        <f t="shared" si="13"/>
        <v>High</v>
      </c>
    </row>
    <row r="420" spans="1:26" x14ac:dyDescent="0.2">
      <c r="A420" t="s">
        <v>5200</v>
      </c>
      <c r="B420" t="s">
        <v>153</v>
      </c>
      <c r="C420" t="s">
        <v>154</v>
      </c>
      <c r="D420">
        <v>3000</v>
      </c>
      <c r="E420">
        <v>5709</v>
      </c>
      <c r="F420">
        <v>37</v>
      </c>
      <c r="G420">
        <v>0</v>
      </c>
      <c r="H420">
        <v>6.6</v>
      </c>
      <c r="I420">
        <v>95</v>
      </c>
      <c r="J420">
        <v>112</v>
      </c>
      <c r="K420">
        <v>26494611</v>
      </c>
      <c r="L420">
        <v>35000000</v>
      </c>
      <c r="M420" s="2">
        <f>VLOOKUP(A420,Sheet2!$A$1:G4144,2,0)</f>
        <v>36204</v>
      </c>
      <c r="N420" t="str">
        <f>VLOOKUP(A420,Sheet2!$A$1:G4144,3,0)</f>
        <v>Color</v>
      </c>
      <c r="O420" t="str">
        <f>VLOOKUP(A420,Sheet2!$A$1:G4144,4,0)</f>
        <v>Comedy</v>
      </c>
      <c r="P420" t="str">
        <f>VLOOKUP(A420,Sheet2!$A$1:G4144,5,0)</f>
        <v>English</v>
      </c>
      <c r="Q420" t="str">
        <f>VLOOKUP(A420,Sheet2!$A$1:G4144,6,0)</f>
        <v>USA</v>
      </c>
      <c r="R420" t="str">
        <f>VLOOKUP(A420,Sheet2!$A$1:G4144,7,0)</f>
        <v>PG-13</v>
      </c>
      <c r="S420" t="str">
        <f>IF(Table19[[#This Row],[Language]]="English","English","Other language")</f>
        <v>English</v>
      </c>
      <c r="T420">
        <f>Table19[[#This Row],[Gross Revenue]]-Table19[[#This Row],[Budget]]</f>
        <v>-8505389</v>
      </c>
      <c r="U420" s="1">
        <f>(Table19[[#This Row],[Gross Revenue]]/Table19[[#This Row],[Budget]])-1</f>
        <v>-0.24301111428571431</v>
      </c>
      <c r="V420" t="str">
        <f t="shared" si="12"/>
        <v>111-130 minutes</v>
      </c>
      <c r="W420">
        <f>Table19[[#This Row],[Profit]]/Table19[[#This Row],[Budget]]*100</f>
        <v>-24.301111428571428</v>
      </c>
      <c r="X420">
        <v>1637763</v>
      </c>
      <c r="Y420">
        <v>0.19178668286445014</v>
      </c>
      <c r="Z420" t="str">
        <f t="shared" si="13"/>
        <v>Medium</v>
      </c>
    </row>
    <row r="421" spans="1:26" x14ac:dyDescent="0.2">
      <c r="A421" t="s">
        <v>6768</v>
      </c>
      <c r="B421" t="s">
        <v>3118</v>
      </c>
      <c r="C421" t="s">
        <v>2651</v>
      </c>
      <c r="D421">
        <v>1000</v>
      </c>
      <c r="E421">
        <v>4701</v>
      </c>
      <c r="F421">
        <v>0</v>
      </c>
      <c r="G421">
        <v>12000</v>
      </c>
      <c r="H421">
        <v>7.8</v>
      </c>
      <c r="I421">
        <v>121</v>
      </c>
      <c r="J421">
        <v>93</v>
      </c>
      <c r="K421">
        <v>119500000</v>
      </c>
      <c r="L421">
        <v>2600000</v>
      </c>
      <c r="M421" s="2">
        <f>VLOOKUP(A421,Sheet2!$A$1:G4145,2,0)</f>
        <v>27089</v>
      </c>
      <c r="N421" t="str">
        <f>VLOOKUP(A421,Sheet2!$A$1:G4145,3,0)</f>
        <v>Color</v>
      </c>
      <c r="O421" t="str">
        <f>VLOOKUP(A421,Sheet2!$A$1:G4145,4,0)</f>
        <v>Comedy</v>
      </c>
      <c r="P421" t="str">
        <f>VLOOKUP(A421,Sheet2!$A$1:G4145,5,0)</f>
        <v>English</v>
      </c>
      <c r="Q421" t="str">
        <f>VLOOKUP(A421,Sheet2!$A$1:G4145,6,0)</f>
        <v>USA</v>
      </c>
      <c r="R421" t="str">
        <f>VLOOKUP(A421,Sheet2!$A$1:G4145,7,0)</f>
        <v>R</v>
      </c>
      <c r="S421" t="str">
        <f>IF(Table19[[#This Row],[Language]]="English","English","Other language")</f>
        <v>English</v>
      </c>
      <c r="T421">
        <f>Table19[[#This Row],[Gross Revenue]]-Table19[[#This Row],[Budget]]</f>
        <v>116900000</v>
      </c>
      <c r="U421" s="1">
        <f>(Table19[[#This Row],[Gross Revenue]]/Table19[[#This Row],[Budget]])-1</f>
        <v>44.96153846153846</v>
      </c>
      <c r="V421" t="str">
        <f t="shared" si="12"/>
        <v>90-110 minutes</v>
      </c>
      <c r="W421">
        <f>Table19[[#This Row],[Profit]]/Table19[[#This Row],[Budget]]*100</f>
        <v>4496.1538461538457</v>
      </c>
      <c r="X421">
        <v>1637763</v>
      </c>
      <c r="Y421">
        <v>0.19178668286445014</v>
      </c>
      <c r="Z421" t="str">
        <f t="shared" si="13"/>
        <v>Low</v>
      </c>
    </row>
    <row r="422" spans="1:26" x14ac:dyDescent="0.2">
      <c r="A422" t="s">
        <v>5066</v>
      </c>
      <c r="B422" t="s">
        <v>576</v>
      </c>
      <c r="C422" t="s">
        <v>721</v>
      </c>
      <c r="D422">
        <v>35000</v>
      </c>
      <c r="E422">
        <v>49743</v>
      </c>
      <c r="F422">
        <v>153</v>
      </c>
      <c r="G422">
        <v>12000</v>
      </c>
      <c r="H422">
        <v>6.5</v>
      </c>
      <c r="I422">
        <v>173</v>
      </c>
      <c r="J422">
        <v>117</v>
      </c>
      <c r="K422">
        <v>46280507</v>
      </c>
      <c r="L422">
        <v>40000000</v>
      </c>
      <c r="M422" s="2">
        <f>VLOOKUP(A422,Sheet2!$A$1:G4146,2,0)</f>
        <v>41982</v>
      </c>
      <c r="N422" t="str">
        <f>VLOOKUP(A422,Sheet2!$A$1:G4146,3,0)</f>
        <v>Color</v>
      </c>
      <c r="O422" t="str">
        <f>VLOOKUP(A422,Sheet2!$A$1:G4146,4,0)</f>
        <v>Comedy</v>
      </c>
      <c r="P422" t="str">
        <f>VLOOKUP(A422,Sheet2!$A$1:G4146,5,0)</f>
        <v>English</v>
      </c>
      <c r="Q422" t="str">
        <f>VLOOKUP(A422,Sheet2!$A$1:G4146,6,0)</f>
        <v>USA</v>
      </c>
      <c r="R422" t="str">
        <f>VLOOKUP(A422,Sheet2!$A$1:G4146,7,0)</f>
        <v>PG-13</v>
      </c>
      <c r="S422" t="str">
        <f>IF(Table19[[#This Row],[Language]]="English","English","Other language")</f>
        <v>English</v>
      </c>
      <c r="T422">
        <f>Table19[[#This Row],[Gross Revenue]]-Table19[[#This Row],[Budget]]</f>
        <v>6280507</v>
      </c>
      <c r="U422" s="1">
        <f>(Table19[[#This Row],[Gross Revenue]]/Table19[[#This Row],[Budget]])-1</f>
        <v>0.15701267500000005</v>
      </c>
      <c r="V422" t="str">
        <f t="shared" si="12"/>
        <v>111-130 minutes</v>
      </c>
      <c r="W422">
        <f>Table19[[#This Row],[Profit]]/Table19[[#This Row],[Budget]]*100</f>
        <v>15.701267499999998</v>
      </c>
      <c r="X422">
        <v>1637763</v>
      </c>
      <c r="Y422">
        <v>0.19178668286445014</v>
      </c>
      <c r="Z422" t="str">
        <f t="shared" si="13"/>
        <v>High</v>
      </c>
    </row>
    <row r="423" spans="1:26" x14ac:dyDescent="0.2">
      <c r="A423" t="s">
        <v>5261</v>
      </c>
      <c r="B423" t="s">
        <v>333</v>
      </c>
      <c r="C423" t="s">
        <v>984</v>
      </c>
      <c r="D423">
        <v>3000</v>
      </c>
      <c r="E423">
        <v>4565</v>
      </c>
      <c r="F423">
        <v>55</v>
      </c>
      <c r="G423">
        <v>394</v>
      </c>
      <c r="H423">
        <v>5.0999999999999996</v>
      </c>
      <c r="I423">
        <v>100</v>
      </c>
      <c r="J423">
        <v>107</v>
      </c>
      <c r="K423">
        <v>29374178</v>
      </c>
      <c r="L423">
        <v>40000000</v>
      </c>
      <c r="M423" s="2">
        <f>VLOOKUP(A423,Sheet2!$A$1:G4147,2,0)</f>
        <v>36832</v>
      </c>
      <c r="N423" t="str">
        <f>VLOOKUP(A423,Sheet2!$A$1:G4147,3,0)</f>
        <v>Color</v>
      </c>
      <c r="O423" t="str">
        <f>VLOOKUP(A423,Sheet2!$A$1:G4147,4,0)</f>
        <v>Crime</v>
      </c>
      <c r="P423" t="str">
        <f>VLOOKUP(A423,Sheet2!$A$1:G4147,5,0)</f>
        <v>English</v>
      </c>
      <c r="Q423" t="str">
        <f>VLOOKUP(A423,Sheet2!$A$1:G4147,6,0)</f>
        <v>USA</v>
      </c>
      <c r="R423" t="str">
        <f>VLOOKUP(A423,Sheet2!$A$1:G4147,7,0)</f>
        <v>R</v>
      </c>
      <c r="S423" t="str">
        <f>IF(Table19[[#This Row],[Language]]="English","English","Other language")</f>
        <v>English</v>
      </c>
      <c r="T423">
        <f>Table19[[#This Row],[Gross Revenue]]-Table19[[#This Row],[Budget]]</f>
        <v>-10625822</v>
      </c>
      <c r="U423" s="1">
        <f>(Table19[[#This Row],[Gross Revenue]]/Table19[[#This Row],[Budget]])-1</f>
        <v>-0.26564555000000001</v>
      </c>
      <c r="V423" t="str">
        <f t="shared" si="12"/>
        <v>90-110 minutes</v>
      </c>
      <c r="W423">
        <f>Table19[[#This Row],[Profit]]/Table19[[#This Row],[Budget]]*100</f>
        <v>-26.564555000000002</v>
      </c>
      <c r="X423">
        <v>-74533.5</v>
      </c>
      <c r="Y423">
        <v>-7.4856785714285719E-3</v>
      </c>
      <c r="Z423" t="str">
        <f t="shared" si="13"/>
        <v>High</v>
      </c>
    </row>
    <row r="424" spans="1:26" x14ac:dyDescent="0.2">
      <c r="A424" t="s">
        <v>5149</v>
      </c>
      <c r="B424" t="s">
        <v>2121</v>
      </c>
      <c r="C424" t="s">
        <v>2122</v>
      </c>
      <c r="D424">
        <v>45</v>
      </c>
      <c r="E424">
        <v>142</v>
      </c>
      <c r="F424">
        <v>353</v>
      </c>
      <c r="G424">
        <v>0</v>
      </c>
      <c r="H424">
        <v>6.6</v>
      </c>
      <c r="I424">
        <v>229</v>
      </c>
      <c r="J424">
        <v>121</v>
      </c>
      <c r="K424">
        <v>3073392</v>
      </c>
      <c r="L424">
        <v>25000000</v>
      </c>
      <c r="M424" s="2">
        <f>VLOOKUP(A424,Sheet2!$A$1:G4148,2,0)</f>
        <v>39702</v>
      </c>
      <c r="N424" t="str">
        <f>VLOOKUP(A424,Sheet2!$A$1:G4148,3,0)</f>
        <v>Color</v>
      </c>
      <c r="O424" t="str">
        <f>VLOOKUP(A424,Sheet2!$A$1:G4148,4,0)</f>
        <v>Drama</v>
      </c>
      <c r="P424" t="str">
        <f>VLOOKUP(A424,Sheet2!$A$1:G4148,5,0)</f>
        <v>English</v>
      </c>
      <c r="Q424" t="str">
        <f>VLOOKUP(A424,Sheet2!$A$1:G4148,6,0)</f>
        <v>Canada</v>
      </c>
      <c r="R424" t="str">
        <f>VLOOKUP(A424,Sheet2!$A$1:G4148,7,0)</f>
        <v>R</v>
      </c>
      <c r="S424" t="str">
        <f>IF(Table19[[#This Row],[Language]]="English","English","Other language")</f>
        <v>English</v>
      </c>
      <c r="T424">
        <f>Table19[[#This Row],[Gross Revenue]]-Table19[[#This Row],[Budget]]</f>
        <v>-21926608</v>
      </c>
      <c r="U424" s="1">
        <f>(Table19[[#This Row],[Gross Revenue]]/Table19[[#This Row],[Budget]])-1</f>
        <v>-0.87706432000000001</v>
      </c>
      <c r="V424" t="str">
        <f t="shared" si="12"/>
        <v>111-130 minutes</v>
      </c>
      <c r="W424">
        <f>Table19[[#This Row],[Profit]]/Table19[[#This Row],[Budget]]*100</f>
        <v>-87.706432000000007</v>
      </c>
      <c r="X424">
        <v>-434215.5</v>
      </c>
      <c r="Y424">
        <v>-0.10115100772200772</v>
      </c>
      <c r="Z424" t="str">
        <f t="shared" si="13"/>
        <v>Medium</v>
      </c>
    </row>
    <row r="425" spans="1:26" x14ac:dyDescent="0.2">
      <c r="A425" t="s">
        <v>3341</v>
      </c>
      <c r="B425" t="s">
        <v>166</v>
      </c>
      <c r="C425" t="s">
        <v>167</v>
      </c>
      <c r="D425">
        <v>906</v>
      </c>
      <c r="E425">
        <v>4725</v>
      </c>
      <c r="F425">
        <v>7</v>
      </c>
      <c r="G425">
        <v>160</v>
      </c>
      <c r="H425">
        <v>3.9</v>
      </c>
      <c r="I425">
        <v>20</v>
      </c>
      <c r="J425">
        <v>93</v>
      </c>
      <c r="K425">
        <v>5561</v>
      </c>
      <c r="L425">
        <v>10000000</v>
      </c>
      <c r="M425" s="2">
        <f>VLOOKUP(A425,Sheet2!$A$1:G4149,2,0)</f>
        <v>39190</v>
      </c>
      <c r="N425" t="str">
        <f>VLOOKUP(A425,Sheet2!$A$1:G4149,3,0)</f>
        <v>Color</v>
      </c>
      <c r="O425" t="str">
        <f>VLOOKUP(A425,Sheet2!$A$1:G4149,4,0)</f>
        <v>Comedy</v>
      </c>
      <c r="P425" t="str">
        <f>VLOOKUP(A425,Sheet2!$A$1:G4149,5,0)</f>
        <v>English</v>
      </c>
      <c r="Q425" t="str">
        <f>VLOOKUP(A425,Sheet2!$A$1:G4149,6,0)</f>
        <v>USA</v>
      </c>
      <c r="R425" t="str">
        <f>VLOOKUP(A425,Sheet2!$A$1:G4149,7,0)</f>
        <v>PG-13</v>
      </c>
      <c r="S425" t="str">
        <f>IF(Table19[[#This Row],[Language]]="English","English","Other language")</f>
        <v>English</v>
      </c>
      <c r="T425">
        <f>Table19[[#This Row],[Gross Revenue]]-Table19[[#This Row],[Budget]]</f>
        <v>-9994439</v>
      </c>
      <c r="U425" s="1">
        <f>(Table19[[#This Row],[Gross Revenue]]/Table19[[#This Row],[Budget]])-1</f>
        <v>-0.99944390000000005</v>
      </c>
      <c r="V425" t="str">
        <f t="shared" si="12"/>
        <v>90-110 minutes</v>
      </c>
      <c r="W425">
        <f>Table19[[#This Row],[Profit]]/Table19[[#This Row],[Budget]]*100</f>
        <v>-99.944389999999999</v>
      </c>
      <c r="X425">
        <v>1637763</v>
      </c>
      <c r="Y425">
        <v>0.19178668286445014</v>
      </c>
      <c r="Z425" t="str">
        <f t="shared" si="13"/>
        <v>Low</v>
      </c>
    </row>
    <row r="426" spans="1:26" x14ac:dyDescent="0.2">
      <c r="A426" t="s">
        <v>6601</v>
      </c>
      <c r="B426" t="s">
        <v>794</v>
      </c>
      <c r="C426" t="s">
        <v>3016</v>
      </c>
      <c r="D426">
        <v>1000</v>
      </c>
      <c r="E426">
        <v>2228</v>
      </c>
      <c r="F426">
        <v>30</v>
      </c>
      <c r="G426">
        <v>145</v>
      </c>
      <c r="H426">
        <v>6.1</v>
      </c>
      <c r="I426">
        <v>42</v>
      </c>
      <c r="J426">
        <v>101</v>
      </c>
      <c r="K426">
        <v>1075288</v>
      </c>
      <c r="L426">
        <v>22000000</v>
      </c>
      <c r="M426" s="2">
        <f>VLOOKUP(A426,Sheet2!$A$1:G4150,2,0)</f>
        <v>35399</v>
      </c>
      <c r="N426" t="str">
        <f>VLOOKUP(A426,Sheet2!$A$1:G4150,3,0)</f>
        <v>Color</v>
      </c>
      <c r="O426" t="str">
        <f>VLOOKUP(A426,Sheet2!$A$1:G4150,4,0)</f>
        <v>Crime</v>
      </c>
      <c r="P426" t="str">
        <f>VLOOKUP(A426,Sheet2!$A$1:G4150,5,0)</f>
        <v>English</v>
      </c>
      <c r="Q426" t="str">
        <f>VLOOKUP(A426,Sheet2!$A$1:G4150,6,0)</f>
        <v>USA</v>
      </c>
      <c r="R426" t="str">
        <f>VLOOKUP(A426,Sheet2!$A$1:G4150,7,0)</f>
        <v>R</v>
      </c>
      <c r="S426" t="str">
        <f>IF(Table19[[#This Row],[Language]]="English","English","Other language")</f>
        <v>English</v>
      </c>
      <c r="T426">
        <f>Table19[[#This Row],[Gross Revenue]]-Table19[[#This Row],[Budget]]</f>
        <v>-20924712</v>
      </c>
      <c r="U426" s="1">
        <f>(Table19[[#This Row],[Gross Revenue]]/Table19[[#This Row],[Budget]])-1</f>
        <v>-0.95112327272727271</v>
      </c>
      <c r="V426" t="str">
        <f t="shared" si="12"/>
        <v>90-110 minutes</v>
      </c>
      <c r="W426">
        <f>Table19[[#This Row],[Profit]]/Table19[[#This Row],[Budget]]*100</f>
        <v>-95.112327272727271</v>
      </c>
      <c r="X426">
        <v>-74533.5</v>
      </c>
      <c r="Y426">
        <v>-7.4856785714285719E-3</v>
      </c>
      <c r="Z426" t="str">
        <f t="shared" si="13"/>
        <v>Medium</v>
      </c>
    </row>
    <row r="427" spans="1:26" x14ac:dyDescent="0.2">
      <c r="A427" t="s">
        <v>6828</v>
      </c>
      <c r="B427" t="s">
        <v>691</v>
      </c>
      <c r="C427" t="s">
        <v>1811</v>
      </c>
      <c r="D427">
        <v>29000</v>
      </c>
      <c r="E427">
        <v>33160</v>
      </c>
      <c r="F427">
        <v>380</v>
      </c>
      <c r="G427">
        <v>14000</v>
      </c>
      <c r="H427">
        <v>8</v>
      </c>
      <c r="I427">
        <v>166</v>
      </c>
      <c r="J427">
        <v>143</v>
      </c>
      <c r="K427">
        <v>57366262</v>
      </c>
      <c r="L427">
        <v>100000000</v>
      </c>
      <c r="M427" s="2">
        <f>VLOOKUP(A427,Sheet2!$A$1:G4151,2,0)</f>
        <v>38818</v>
      </c>
      <c r="N427" t="str">
        <f>VLOOKUP(A427,Sheet2!$A$1:G4151,3,0)</f>
        <v>Color</v>
      </c>
      <c r="O427" t="str">
        <f>VLOOKUP(A427,Sheet2!$A$1:G4151,4,0)</f>
        <v>Adventure</v>
      </c>
      <c r="P427" t="str">
        <f>VLOOKUP(A427,Sheet2!$A$1:G4151,5,0)</f>
        <v>English</v>
      </c>
      <c r="Q427" t="str">
        <f>VLOOKUP(A427,Sheet2!$A$1:G4151,6,0)</f>
        <v>Germany</v>
      </c>
      <c r="R427" t="str">
        <f>VLOOKUP(A427,Sheet2!$A$1:G4151,7,0)</f>
        <v>R</v>
      </c>
      <c r="S427" t="str">
        <f>IF(Table19[[#This Row],[Language]]="English","English","Other language")</f>
        <v>English</v>
      </c>
      <c r="T427">
        <f>Table19[[#This Row],[Gross Revenue]]-Table19[[#This Row],[Budget]]</f>
        <v>-42633738</v>
      </c>
      <c r="U427" s="1">
        <f>(Table19[[#This Row],[Gross Revenue]]/Table19[[#This Row],[Budget]])-1</f>
        <v>-0.42633737999999999</v>
      </c>
      <c r="V427" t="str">
        <f t="shared" si="12"/>
        <v>131-150 minutes</v>
      </c>
      <c r="W427">
        <f>Table19[[#This Row],[Profit]]/Table19[[#This Row],[Budget]]*100</f>
        <v>-42.633738000000001</v>
      </c>
      <c r="X427">
        <v>3892693.5</v>
      </c>
      <c r="Y427">
        <v>0.11726928571428571</v>
      </c>
      <c r="Z427" t="str">
        <f t="shared" si="13"/>
        <v>High</v>
      </c>
    </row>
    <row r="428" spans="1:26" x14ac:dyDescent="0.2">
      <c r="A428" t="s">
        <v>6334</v>
      </c>
      <c r="B428" t="s">
        <v>1493</v>
      </c>
      <c r="C428" t="s">
        <v>1124</v>
      </c>
      <c r="D428">
        <v>848</v>
      </c>
      <c r="E428">
        <v>3227</v>
      </c>
      <c r="F428">
        <v>138</v>
      </c>
      <c r="G428">
        <v>6000</v>
      </c>
      <c r="H428">
        <v>8</v>
      </c>
      <c r="I428">
        <v>12</v>
      </c>
      <c r="J428">
        <v>330</v>
      </c>
      <c r="K428">
        <v>4496583</v>
      </c>
      <c r="L428">
        <v>35000000</v>
      </c>
      <c r="M428" s="2">
        <f>VLOOKUP(A428,Sheet2!$A$1:G4152,2,0)</f>
        <v>34071</v>
      </c>
      <c r="N428" t="str">
        <f>VLOOKUP(A428,Sheet2!$A$1:G4152,3,0)</f>
        <v>Color</v>
      </c>
      <c r="O428" t="str">
        <f>VLOOKUP(A428,Sheet2!$A$1:G4152,4,0)</f>
        <v>Crime</v>
      </c>
      <c r="P428" t="str">
        <f>VLOOKUP(A428,Sheet2!$A$1:G4152,5,0)</f>
        <v>English</v>
      </c>
      <c r="Q428" t="str">
        <f>VLOOKUP(A428,Sheet2!$A$1:G4152,6,0)</f>
        <v>USA</v>
      </c>
      <c r="R428" t="str">
        <f>VLOOKUP(A428,Sheet2!$A$1:G4152,7,0)</f>
        <v>R</v>
      </c>
      <c r="S428" t="str">
        <f>IF(Table19[[#This Row],[Language]]="English","English","Other language")</f>
        <v>English</v>
      </c>
      <c r="T428">
        <f>Table19[[#This Row],[Gross Revenue]]-Table19[[#This Row],[Budget]]</f>
        <v>-30503417</v>
      </c>
      <c r="U428" s="1">
        <f>(Table19[[#This Row],[Gross Revenue]]/Table19[[#This Row],[Budget]])-1</f>
        <v>-0.87152620000000003</v>
      </c>
      <c r="V428" t="str">
        <f t="shared" si="12"/>
        <v>&gt;150 minutes</v>
      </c>
      <c r="W428">
        <f>Table19[[#This Row],[Profit]]/Table19[[#This Row],[Budget]]*100</f>
        <v>-87.152619999999999</v>
      </c>
      <c r="X428">
        <v>-74533.5</v>
      </c>
      <c r="Y428">
        <v>-7.4856785714285719E-3</v>
      </c>
      <c r="Z428" t="str">
        <f t="shared" si="13"/>
        <v>Medium</v>
      </c>
    </row>
    <row r="429" spans="1:26" x14ac:dyDescent="0.2">
      <c r="A429" t="s">
        <v>6970</v>
      </c>
      <c r="B429" t="s">
        <v>900</v>
      </c>
      <c r="C429" t="s">
        <v>2594</v>
      </c>
      <c r="D429">
        <v>15000</v>
      </c>
      <c r="E429">
        <v>18442</v>
      </c>
      <c r="F429">
        <v>0</v>
      </c>
      <c r="G429">
        <v>0</v>
      </c>
      <c r="H429">
        <v>6.5</v>
      </c>
      <c r="I429">
        <v>91</v>
      </c>
      <c r="J429">
        <v>144</v>
      </c>
      <c r="K429">
        <v>41229</v>
      </c>
      <c r="L429">
        <v>25500000</v>
      </c>
      <c r="M429" s="2">
        <f>VLOOKUP(A429,Sheet2!$A$1:G4153,2,0)</f>
        <v>41291</v>
      </c>
      <c r="N429" t="str">
        <f>VLOOKUP(A429,Sheet2!$A$1:G4153,3,0)</f>
        <v>Color</v>
      </c>
      <c r="O429" t="str">
        <f>VLOOKUP(A429,Sheet2!$A$1:G4153,4,0)</f>
        <v>Crime</v>
      </c>
      <c r="P429" t="str">
        <f>VLOOKUP(A429,Sheet2!$A$1:G4153,5,0)</f>
        <v>English</v>
      </c>
      <c r="Q429" t="str">
        <f>VLOOKUP(A429,Sheet2!$A$1:G4153,6,0)</f>
        <v>France</v>
      </c>
      <c r="R429" t="str">
        <f>VLOOKUP(A429,Sheet2!$A$1:G4153,7,0)</f>
        <v>R</v>
      </c>
      <c r="S429" t="str">
        <f>IF(Table19[[#This Row],[Language]]="English","English","Other language")</f>
        <v>English</v>
      </c>
      <c r="T429">
        <f>Table19[[#This Row],[Gross Revenue]]-Table19[[#This Row],[Budget]]</f>
        <v>-25458771</v>
      </c>
      <c r="U429" s="1">
        <f>(Table19[[#This Row],[Gross Revenue]]/Table19[[#This Row],[Budget]])-1</f>
        <v>-0.99838317647058827</v>
      </c>
      <c r="V429" t="str">
        <f t="shared" si="12"/>
        <v>131-150 minutes</v>
      </c>
      <c r="W429">
        <f>Table19[[#This Row],[Profit]]/Table19[[#This Row],[Budget]]*100</f>
        <v>-99.83831764705883</v>
      </c>
      <c r="X429">
        <v>-74533.5</v>
      </c>
      <c r="Y429">
        <v>-7.4856785714285719E-3</v>
      </c>
      <c r="Z429" t="str">
        <f t="shared" si="13"/>
        <v>Medium</v>
      </c>
    </row>
    <row r="430" spans="1:26" x14ac:dyDescent="0.2">
      <c r="A430" t="s">
        <v>4865</v>
      </c>
      <c r="B430" t="s">
        <v>1356</v>
      </c>
      <c r="C430" t="s">
        <v>1356</v>
      </c>
      <c r="D430">
        <v>16000</v>
      </c>
      <c r="E430">
        <v>18635</v>
      </c>
      <c r="F430">
        <v>16000</v>
      </c>
      <c r="G430">
        <v>705</v>
      </c>
      <c r="H430">
        <v>6.4</v>
      </c>
      <c r="I430">
        <v>146</v>
      </c>
      <c r="J430">
        <v>110</v>
      </c>
      <c r="K430">
        <v>26199517</v>
      </c>
      <c r="L430">
        <v>50000000</v>
      </c>
      <c r="M430" s="2">
        <f>VLOOKUP(A430,Sheet2!$A$1:G4154,2,0)</f>
        <v>37586</v>
      </c>
      <c r="N430" t="str">
        <f>VLOOKUP(A430,Sheet2!$A$1:G4154,3,0)</f>
        <v>Color</v>
      </c>
      <c r="O430" t="str">
        <f>VLOOKUP(A430,Sheet2!$A$1:G4154,4,0)</f>
        <v>Action</v>
      </c>
      <c r="P430" t="str">
        <f>VLOOKUP(A430,Sheet2!$A$1:G4154,5,0)</f>
        <v>English</v>
      </c>
      <c r="Q430" t="str">
        <f>VLOOKUP(A430,Sheet2!$A$1:G4154,6,0)</f>
        <v>USA</v>
      </c>
      <c r="R430" t="str">
        <f>VLOOKUP(A430,Sheet2!$A$1:G4154,7,0)</f>
        <v>R</v>
      </c>
      <c r="S430" t="str">
        <f>IF(Table19[[#This Row],[Language]]="English","English","Other language")</f>
        <v>English</v>
      </c>
      <c r="T430">
        <f>Table19[[#This Row],[Gross Revenue]]-Table19[[#This Row],[Budget]]</f>
        <v>-23800483</v>
      </c>
      <c r="U430" s="1">
        <f>(Table19[[#This Row],[Gross Revenue]]/Table19[[#This Row],[Budget]])-1</f>
        <v>-0.47600966</v>
      </c>
      <c r="V430" t="str">
        <f t="shared" si="12"/>
        <v>90-110 minutes</v>
      </c>
      <c r="W430">
        <f>Table19[[#This Row],[Profit]]/Table19[[#This Row],[Budget]]*100</f>
        <v>-47.600966</v>
      </c>
      <c r="X430">
        <v>-1289919.5</v>
      </c>
      <c r="Y430">
        <v>-4.8151417500000002E-2</v>
      </c>
      <c r="Z430" t="str">
        <f t="shared" si="13"/>
        <v>High</v>
      </c>
    </row>
    <row r="431" spans="1:26" x14ac:dyDescent="0.2">
      <c r="A431" t="s">
        <v>3285</v>
      </c>
      <c r="B431" t="s">
        <v>62</v>
      </c>
      <c r="C431" t="s">
        <v>39</v>
      </c>
      <c r="D431">
        <v>783</v>
      </c>
      <c r="E431">
        <v>2930</v>
      </c>
      <c r="F431">
        <v>892</v>
      </c>
      <c r="G431">
        <v>937</v>
      </c>
      <c r="H431">
        <v>2.9</v>
      </c>
      <c r="I431">
        <v>143</v>
      </c>
      <c r="J431">
        <v>92</v>
      </c>
      <c r="K431">
        <v>1550000</v>
      </c>
      <c r="L431">
        <v>25000000</v>
      </c>
      <c r="M431" s="2">
        <f>VLOOKUP(A431,Sheet2!$A$1:G4155,2,0)</f>
        <v>38586</v>
      </c>
      <c r="N431" t="str">
        <f>VLOOKUP(A431,Sheet2!$A$1:G4155,3,0)</f>
        <v>Color</v>
      </c>
      <c r="O431" t="str">
        <f>VLOOKUP(A431,Sheet2!$A$1:G4155,4,0)</f>
        <v>Action</v>
      </c>
      <c r="P431" t="str">
        <f>VLOOKUP(A431,Sheet2!$A$1:G4155,5,0)</f>
        <v>English</v>
      </c>
      <c r="Q431" t="str">
        <f>VLOOKUP(A431,Sheet2!$A$1:G4155,6,0)</f>
        <v>USA</v>
      </c>
      <c r="R431" t="str">
        <f>VLOOKUP(A431,Sheet2!$A$1:G4155,7,0)</f>
        <v>R</v>
      </c>
      <c r="S431" t="str">
        <f>IF(Table19[[#This Row],[Language]]="English","English","Other language")</f>
        <v>English</v>
      </c>
      <c r="T431">
        <f>Table19[[#This Row],[Gross Revenue]]-Table19[[#This Row],[Budget]]</f>
        <v>-23450000</v>
      </c>
      <c r="U431" s="1">
        <f>(Table19[[#This Row],[Gross Revenue]]/Table19[[#This Row],[Budget]])-1</f>
        <v>-0.93799999999999994</v>
      </c>
      <c r="V431" t="str">
        <f t="shared" si="12"/>
        <v>90-110 minutes</v>
      </c>
      <c r="W431">
        <f>Table19[[#This Row],[Profit]]/Table19[[#This Row],[Budget]]*100</f>
        <v>-93.8</v>
      </c>
      <c r="X431">
        <v>-1289919.5</v>
      </c>
      <c r="Y431">
        <v>-4.8151417500000002E-2</v>
      </c>
      <c r="Z431" t="str">
        <f t="shared" si="13"/>
        <v>Medium</v>
      </c>
    </row>
    <row r="432" spans="1:26" x14ac:dyDescent="0.2">
      <c r="A432" t="s">
        <v>5599</v>
      </c>
      <c r="B432" t="s">
        <v>992</v>
      </c>
      <c r="C432" t="s">
        <v>2405</v>
      </c>
      <c r="D432">
        <v>633</v>
      </c>
      <c r="E432">
        <v>1168</v>
      </c>
      <c r="F432">
        <v>15</v>
      </c>
      <c r="G432">
        <v>0</v>
      </c>
      <c r="H432">
        <v>6.8</v>
      </c>
      <c r="I432">
        <v>61</v>
      </c>
      <c r="J432">
        <v>92</v>
      </c>
      <c r="K432">
        <v>11806119</v>
      </c>
      <c r="L432">
        <v>1100000</v>
      </c>
      <c r="M432" s="2">
        <f>VLOOKUP(A432,Sheet2!$A$1:G4156,2,0)</f>
        <v>32467</v>
      </c>
      <c r="N432" t="str">
        <f>VLOOKUP(A432,Sheet2!$A$1:G4156,3,0)</f>
        <v>Color</v>
      </c>
      <c r="O432" t="str">
        <f>VLOOKUP(A432,Sheet2!$A$1:G4156,4,0)</f>
        <v>Action</v>
      </c>
      <c r="P432" t="str">
        <f>VLOOKUP(A432,Sheet2!$A$1:G4156,5,0)</f>
        <v>English</v>
      </c>
      <c r="Q432" t="str">
        <f>VLOOKUP(A432,Sheet2!$A$1:G4156,6,0)</f>
        <v>USA</v>
      </c>
      <c r="R432" t="str">
        <f>VLOOKUP(A432,Sheet2!$A$1:G4156,7,0)</f>
        <v>R</v>
      </c>
      <c r="S432" t="str">
        <f>IF(Table19[[#This Row],[Language]]="English","English","Other language")</f>
        <v>English</v>
      </c>
      <c r="T432">
        <f>Table19[[#This Row],[Gross Revenue]]-Table19[[#This Row],[Budget]]</f>
        <v>10706119</v>
      </c>
      <c r="U432" s="1">
        <f>(Table19[[#This Row],[Gross Revenue]]/Table19[[#This Row],[Budget]])-1</f>
        <v>9.7328354545454552</v>
      </c>
      <c r="V432" t="str">
        <f t="shared" si="12"/>
        <v>90-110 minutes</v>
      </c>
      <c r="W432">
        <f>Table19[[#This Row],[Profit]]/Table19[[#This Row],[Budget]]*100</f>
        <v>973.28354545454556</v>
      </c>
      <c r="X432">
        <v>-1289919.5</v>
      </c>
      <c r="Y432">
        <v>-4.8151417500000002E-2</v>
      </c>
      <c r="Z432" t="str">
        <f t="shared" si="13"/>
        <v>Low</v>
      </c>
    </row>
    <row r="433" spans="1:26" x14ac:dyDescent="0.2">
      <c r="A433" t="s">
        <v>6616</v>
      </c>
      <c r="B433" t="s">
        <v>1641</v>
      </c>
      <c r="C433" t="s">
        <v>2433</v>
      </c>
      <c r="D433">
        <v>773</v>
      </c>
      <c r="E433">
        <v>976</v>
      </c>
      <c r="F433">
        <v>521</v>
      </c>
      <c r="G433">
        <v>0</v>
      </c>
      <c r="H433">
        <v>7.7</v>
      </c>
      <c r="I433">
        <v>92</v>
      </c>
      <c r="J433">
        <v>107</v>
      </c>
      <c r="K433">
        <v>768045</v>
      </c>
      <c r="L433">
        <v>2000000</v>
      </c>
      <c r="M433" s="2">
        <f>VLOOKUP(A433,Sheet2!$A$1:G4157,2,0)</f>
        <v>37356</v>
      </c>
      <c r="N433" t="str">
        <f>VLOOKUP(A433,Sheet2!$A$1:G4157,3,0)</f>
        <v>Color</v>
      </c>
      <c r="O433" t="str">
        <f>VLOOKUP(A433,Sheet2!$A$1:G4157,4,0)</f>
        <v>Drama</v>
      </c>
      <c r="P433" t="str">
        <f>VLOOKUP(A433,Sheet2!$A$1:G4157,5,0)</f>
        <v>English</v>
      </c>
      <c r="Q433" t="str">
        <f>VLOOKUP(A433,Sheet2!$A$1:G4157,6,0)</f>
        <v>UK</v>
      </c>
      <c r="R433" t="str">
        <f>VLOOKUP(A433,Sheet2!$A$1:G4157,7,0)</f>
        <v>R</v>
      </c>
      <c r="S433" t="str">
        <f>IF(Table19[[#This Row],[Language]]="English","English","Other language")</f>
        <v>English</v>
      </c>
      <c r="T433">
        <f>Table19[[#This Row],[Gross Revenue]]-Table19[[#This Row],[Budget]]</f>
        <v>-1231955</v>
      </c>
      <c r="U433" s="1">
        <f>(Table19[[#This Row],[Gross Revenue]]/Table19[[#This Row],[Budget]])-1</f>
        <v>-0.61597750000000007</v>
      </c>
      <c r="V433" t="str">
        <f t="shared" si="12"/>
        <v>90-110 minutes</v>
      </c>
      <c r="W433">
        <f>Table19[[#This Row],[Profit]]/Table19[[#This Row],[Budget]]*100</f>
        <v>-61.597749999999998</v>
      </c>
      <c r="X433">
        <v>-434215.5</v>
      </c>
      <c r="Y433">
        <v>-0.10115100772200772</v>
      </c>
      <c r="Z433" t="str">
        <f t="shared" si="13"/>
        <v>Low</v>
      </c>
    </row>
    <row r="434" spans="1:26" x14ac:dyDescent="0.2">
      <c r="A434" t="s">
        <v>6546</v>
      </c>
      <c r="B434" t="s">
        <v>546</v>
      </c>
      <c r="C434" t="s">
        <v>2984</v>
      </c>
      <c r="D434">
        <v>40000</v>
      </c>
      <c r="E434">
        <v>43453</v>
      </c>
      <c r="F434">
        <v>47</v>
      </c>
      <c r="G434">
        <v>13000</v>
      </c>
      <c r="H434">
        <v>7.6</v>
      </c>
      <c r="I434">
        <v>147</v>
      </c>
      <c r="J434">
        <v>124</v>
      </c>
      <c r="K434">
        <v>52937130</v>
      </c>
      <c r="L434">
        <v>30000000</v>
      </c>
      <c r="M434" s="2">
        <f>VLOOKUP(A434,Sheet2!$A$1:G4158,2,0)</f>
        <v>37071</v>
      </c>
      <c r="N434" t="str">
        <f>VLOOKUP(A434,Sheet2!$A$1:G4158,3,0)</f>
        <v>Color</v>
      </c>
      <c r="O434" t="str">
        <f>VLOOKUP(A434,Sheet2!$A$1:G4158,4,0)</f>
        <v>Biography</v>
      </c>
      <c r="P434" t="str">
        <f>VLOOKUP(A434,Sheet2!$A$1:G4158,5,0)</f>
        <v>English</v>
      </c>
      <c r="Q434" t="str">
        <f>VLOOKUP(A434,Sheet2!$A$1:G4158,6,0)</f>
        <v>USA</v>
      </c>
      <c r="R434" t="str">
        <f>VLOOKUP(A434,Sheet2!$A$1:G4158,7,0)</f>
        <v>R</v>
      </c>
      <c r="S434" t="str">
        <f>IF(Table19[[#This Row],[Language]]="English","English","Other language")</f>
        <v>English</v>
      </c>
      <c r="T434">
        <f>Table19[[#This Row],[Gross Revenue]]-Table19[[#This Row],[Budget]]</f>
        <v>22937130</v>
      </c>
      <c r="U434" s="1">
        <f>(Table19[[#This Row],[Gross Revenue]]/Table19[[#This Row],[Budget]])-1</f>
        <v>0.76457099999999989</v>
      </c>
      <c r="V434" t="str">
        <f t="shared" si="12"/>
        <v>111-130 minutes</v>
      </c>
      <c r="W434">
        <f>Table19[[#This Row],[Profit]]/Table19[[#This Row],[Budget]]*100</f>
        <v>76.457099999999997</v>
      </c>
      <c r="X434">
        <v>-1289919.5</v>
      </c>
      <c r="Y434">
        <v>-4.8151417500000002E-2</v>
      </c>
      <c r="Z434" t="str">
        <f t="shared" si="13"/>
        <v>Medium</v>
      </c>
    </row>
    <row r="435" spans="1:26" x14ac:dyDescent="0.2">
      <c r="A435" t="s">
        <v>5334</v>
      </c>
      <c r="B435" t="s">
        <v>1358</v>
      </c>
      <c r="C435" t="s">
        <v>2239</v>
      </c>
      <c r="D435">
        <v>638</v>
      </c>
      <c r="E435">
        <v>1641</v>
      </c>
      <c r="F435">
        <v>22</v>
      </c>
      <c r="G435">
        <v>115</v>
      </c>
      <c r="H435">
        <v>6.7</v>
      </c>
      <c r="I435">
        <v>44</v>
      </c>
      <c r="J435">
        <v>88</v>
      </c>
      <c r="K435">
        <v>464126</v>
      </c>
      <c r="L435">
        <v>1000000</v>
      </c>
      <c r="M435" s="2">
        <f>VLOOKUP(A435,Sheet2!$A$1:G4159,2,0)</f>
        <v>37523</v>
      </c>
      <c r="N435" t="str">
        <f>VLOOKUP(A435,Sheet2!$A$1:G4159,3,0)</f>
        <v>Color</v>
      </c>
      <c r="O435" t="str">
        <f>VLOOKUP(A435,Sheet2!$A$1:G4159,4,0)</f>
        <v>Drama</v>
      </c>
      <c r="P435" t="str">
        <f>VLOOKUP(A435,Sheet2!$A$1:G4159,5,0)</f>
        <v>English</v>
      </c>
      <c r="Q435" t="str">
        <f>VLOOKUP(A435,Sheet2!$A$1:G4159,6,0)</f>
        <v>USA</v>
      </c>
      <c r="R435" t="str">
        <f>VLOOKUP(A435,Sheet2!$A$1:G4159,7,0)</f>
        <v>R</v>
      </c>
      <c r="S435" t="str">
        <f>IF(Table19[[#This Row],[Language]]="English","English","Other language")</f>
        <v>English</v>
      </c>
      <c r="T435">
        <f>Table19[[#This Row],[Gross Revenue]]-Table19[[#This Row],[Budget]]</f>
        <v>-535874</v>
      </c>
      <c r="U435" s="1">
        <f>(Table19[[#This Row],[Gross Revenue]]/Table19[[#This Row],[Budget]])-1</f>
        <v>-0.53587399999999996</v>
      </c>
      <c r="V435" t="str">
        <f t="shared" si="12"/>
        <v>&lt;90 minutes</v>
      </c>
      <c r="W435">
        <f>Table19[[#This Row],[Profit]]/Table19[[#This Row],[Budget]]*100</f>
        <v>-53.587399999999995</v>
      </c>
      <c r="X435">
        <v>-434215.5</v>
      </c>
      <c r="Y435">
        <v>-0.10115100772200772</v>
      </c>
      <c r="Z435" t="str">
        <f t="shared" si="13"/>
        <v>Low</v>
      </c>
    </row>
    <row r="436" spans="1:26" x14ac:dyDescent="0.2">
      <c r="A436" t="s">
        <v>3982</v>
      </c>
      <c r="B436" t="s">
        <v>1086</v>
      </c>
      <c r="C436" t="s">
        <v>1087</v>
      </c>
      <c r="D436">
        <v>585</v>
      </c>
      <c r="E436">
        <v>1165</v>
      </c>
      <c r="F436">
        <v>134</v>
      </c>
      <c r="G436">
        <v>0</v>
      </c>
      <c r="H436">
        <v>5.6</v>
      </c>
      <c r="I436">
        <v>69</v>
      </c>
      <c r="J436">
        <v>104</v>
      </c>
      <c r="K436">
        <v>40118420</v>
      </c>
      <c r="L436">
        <v>30000000</v>
      </c>
      <c r="M436" s="2">
        <f>VLOOKUP(A436,Sheet2!$A$1:G4160,2,0)</f>
        <v>37596</v>
      </c>
      <c r="N436" t="str">
        <f>VLOOKUP(A436,Sheet2!$A$1:G4160,3,0)</f>
        <v>Color</v>
      </c>
      <c r="O436" t="str">
        <f>VLOOKUP(A436,Sheet2!$A$1:G4160,4,0)</f>
        <v>Drama</v>
      </c>
      <c r="P436" t="str">
        <f>VLOOKUP(A436,Sheet2!$A$1:G4160,5,0)</f>
        <v>English</v>
      </c>
      <c r="Q436" t="str">
        <f>VLOOKUP(A436,Sheet2!$A$1:G4160,6,0)</f>
        <v>USA</v>
      </c>
      <c r="R436" t="str">
        <f>VLOOKUP(A436,Sheet2!$A$1:G4160,7,0)</f>
        <v>PG-13</v>
      </c>
      <c r="S436" t="str">
        <f>IF(Table19[[#This Row],[Language]]="English","English","Other language")</f>
        <v>English</v>
      </c>
      <c r="T436">
        <f>Table19[[#This Row],[Gross Revenue]]-Table19[[#This Row],[Budget]]</f>
        <v>10118420</v>
      </c>
      <c r="U436" s="1">
        <f>(Table19[[#This Row],[Gross Revenue]]/Table19[[#This Row],[Budget]])-1</f>
        <v>0.33728066666666656</v>
      </c>
      <c r="V436" t="str">
        <f t="shared" si="12"/>
        <v>90-110 minutes</v>
      </c>
      <c r="W436">
        <f>Table19[[#This Row],[Profit]]/Table19[[#This Row],[Budget]]*100</f>
        <v>33.72806666666667</v>
      </c>
      <c r="X436">
        <v>-434215.5</v>
      </c>
      <c r="Y436">
        <v>-0.10115100772200772</v>
      </c>
      <c r="Z436" t="str">
        <f t="shared" si="13"/>
        <v>Medium</v>
      </c>
    </row>
    <row r="437" spans="1:26" x14ac:dyDescent="0.2">
      <c r="A437" t="s">
        <v>6249</v>
      </c>
      <c r="B437" t="s">
        <v>2834</v>
      </c>
      <c r="C437" t="s">
        <v>1781</v>
      </c>
      <c r="D437">
        <v>594</v>
      </c>
      <c r="E437">
        <v>1353</v>
      </c>
      <c r="F437">
        <v>11000</v>
      </c>
      <c r="G437">
        <v>36000</v>
      </c>
      <c r="H437">
        <v>7.3</v>
      </c>
      <c r="I437">
        <v>415</v>
      </c>
      <c r="J437">
        <v>98</v>
      </c>
      <c r="K437">
        <v>33404871</v>
      </c>
      <c r="L437">
        <v>18000000</v>
      </c>
      <c r="M437" s="2">
        <f>VLOOKUP(A437,Sheet2!$A$1:G4161,2,0)</f>
        <v>41514</v>
      </c>
      <c r="N437" t="str">
        <f>VLOOKUP(A437,Sheet2!$A$1:G4161,3,0)</f>
        <v>Color</v>
      </c>
      <c r="O437" t="str">
        <f>VLOOKUP(A437,Sheet2!$A$1:G4161,4,0)</f>
        <v>Drama</v>
      </c>
      <c r="P437" t="str">
        <f>VLOOKUP(A437,Sheet2!$A$1:G4161,5,0)</f>
        <v>English</v>
      </c>
      <c r="Q437" t="str">
        <f>VLOOKUP(A437,Sheet2!$A$1:G4161,6,0)</f>
        <v>USA</v>
      </c>
      <c r="R437" t="str">
        <f>VLOOKUP(A437,Sheet2!$A$1:G4161,7,0)</f>
        <v>PG-13</v>
      </c>
      <c r="S437" t="str">
        <f>IF(Table19[[#This Row],[Language]]="English","English","Other language")</f>
        <v>English</v>
      </c>
      <c r="T437">
        <f>Table19[[#This Row],[Gross Revenue]]-Table19[[#This Row],[Budget]]</f>
        <v>15404871</v>
      </c>
      <c r="U437" s="1">
        <f>(Table19[[#This Row],[Gross Revenue]]/Table19[[#This Row],[Budget]])-1</f>
        <v>0.85582616666666667</v>
      </c>
      <c r="V437" t="str">
        <f t="shared" si="12"/>
        <v>90-110 minutes</v>
      </c>
      <c r="W437">
        <f>Table19[[#This Row],[Profit]]/Table19[[#This Row],[Budget]]*100</f>
        <v>85.582616666666667</v>
      </c>
      <c r="X437">
        <v>-434215.5</v>
      </c>
      <c r="Y437">
        <v>-0.10115100772200772</v>
      </c>
      <c r="Z437" t="str">
        <f t="shared" si="13"/>
        <v>Medium</v>
      </c>
    </row>
    <row r="438" spans="1:26" x14ac:dyDescent="0.2">
      <c r="A438" t="s">
        <v>4353</v>
      </c>
      <c r="B438" t="s">
        <v>1467</v>
      </c>
      <c r="C438" t="s">
        <v>1468</v>
      </c>
      <c r="D438">
        <v>1000</v>
      </c>
      <c r="E438">
        <v>1805</v>
      </c>
      <c r="F438">
        <v>14</v>
      </c>
      <c r="G438">
        <v>0</v>
      </c>
      <c r="H438">
        <v>6</v>
      </c>
      <c r="I438">
        <v>38</v>
      </c>
      <c r="J438">
        <v>108</v>
      </c>
      <c r="K438">
        <v>594904</v>
      </c>
      <c r="L438">
        <v>1200000</v>
      </c>
      <c r="M438" s="2">
        <f>VLOOKUP(A438,Sheet2!$A$1:G4162,2,0)</f>
        <v>41072</v>
      </c>
      <c r="N438" t="str">
        <f>VLOOKUP(A438,Sheet2!$A$1:G4162,3,0)</f>
        <v>Color</v>
      </c>
      <c r="O438" t="str">
        <f>VLOOKUP(A438,Sheet2!$A$1:G4162,4,0)</f>
        <v>Comedy</v>
      </c>
      <c r="P438" t="str">
        <f>VLOOKUP(A438,Sheet2!$A$1:G4162,5,0)</f>
        <v>English</v>
      </c>
      <c r="Q438" t="str">
        <f>VLOOKUP(A438,Sheet2!$A$1:G4162,6,0)</f>
        <v>USA</v>
      </c>
      <c r="R438" t="str">
        <f>VLOOKUP(A438,Sheet2!$A$1:G4162,7,0)</f>
        <v>PG-13</v>
      </c>
      <c r="S438" t="str">
        <f>IF(Table19[[#This Row],[Language]]="English","English","Other language")</f>
        <v>English</v>
      </c>
      <c r="T438">
        <f>Table19[[#This Row],[Gross Revenue]]-Table19[[#This Row],[Budget]]</f>
        <v>-605096</v>
      </c>
      <c r="U438" s="1">
        <f>(Table19[[#This Row],[Gross Revenue]]/Table19[[#This Row],[Budget]])-1</f>
        <v>-0.50424666666666673</v>
      </c>
      <c r="V438" t="str">
        <f t="shared" si="12"/>
        <v>90-110 minutes</v>
      </c>
      <c r="W438">
        <f>Table19[[#This Row],[Profit]]/Table19[[#This Row],[Budget]]*100</f>
        <v>-50.42466666666666</v>
      </c>
      <c r="X438">
        <v>1637763</v>
      </c>
      <c r="Y438">
        <v>0.19178668286445014</v>
      </c>
      <c r="Z438" t="str">
        <f t="shared" si="13"/>
        <v>Low</v>
      </c>
    </row>
    <row r="439" spans="1:26" x14ac:dyDescent="0.2">
      <c r="A439" t="s">
        <v>6804</v>
      </c>
      <c r="B439" t="s">
        <v>3100</v>
      </c>
      <c r="C439" t="s">
        <v>2894</v>
      </c>
      <c r="D439">
        <v>1000</v>
      </c>
      <c r="E439">
        <v>1528</v>
      </c>
      <c r="F439">
        <v>57</v>
      </c>
      <c r="G439">
        <v>0</v>
      </c>
      <c r="H439">
        <v>7.1</v>
      </c>
      <c r="I439">
        <v>279</v>
      </c>
      <c r="J439">
        <v>90</v>
      </c>
      <c r="K439">
        <v>258113</v>
      </c>
      <c r="L439">
        <v>1066167</v>
      </c>
      <c r="M439" s="2">
        <f>VLOOKUP(A439,Sheet2!$A$1:G4163,2,0)</f>
        <v>41447</v>
      </c>
      <c r="N439" t="str">
        <f>VLOOKUP(A439,Sheet2!$A$1:G4163,3,0)</f>
        <v>Color</v>
      </c>
      <c r="O439" t="str">
        <f>VLOOKUP(A439,Sheet2!$A$1:G4163,4,0)</f>
        <v>Crime</v>
      </c>
      <c r="P439" t="str">
        <f>VLOOKUP(A439,Sheet2!$A$1:G4163,5,0)</f>
        <v>English</v>
      </c>
      <c r="Q439" t="str">
        <f>VLOOKUP(A439,Sheet2!$A$1:G4163,6,0)</f>
        <v>USA</v>
      </c>
      <c r="R439" t="str">
        <f>VLOOKUP(A439,Sheet2!$A$1:G4163,7,0)</f>
        <v>R</v>
      </c>
      <c r="S439" t="str">
        <f>IF(Table19[[#This Row],[Language]]="English","English","Other language")</f>
        <v>English</v>
      </c>
      <c r="T439">
        <f>Table19[[#This Row],[Gross Revenue]]-Table19[[#This Row],[Budget]]</f>
        <v>-808054</v>
      </c>
      <c r="U439" s="1">
        <f>(Table19[[#This Row],[Gross Revenue]]/Table19[[#This Row],[Budget]])-1</f>
        <v>-0.75790565643093433</v>
      </c>
      <c r="V439" t="str">
        <f t="shared" si="12"/>
        <v>90-110 minutes</v>
      </c>
      <c r="W439">
        <f>Table19[[#This Row],[Profit]]/Table19[[#This Row],[Budget]]*100</f>
        <v>-75.79056564309343</v>
      </c>
      <c r="X439">
        <v>-74533.5</v>
      </c>
      <c r="Y439">
        <v>-7.4856785714285719E-3</v>
      </c>
      <c r="Z439" t="str">
        <f t="shared" si="13"/>
        <v>Low</v>
      </c>
    </row>
    <row r="440" spans="1:26" x14ac:dyDescent="0.2">
      <c r="A440" t="s">
        <v>4765</v>
      </c>
      <c r="B440" t="s">
        <v>888</v>
      </c>
      <c r="C440" t="s">
        <v>339</v>
      </c>
      <c r="D440">
        <v>789</v>
      </c>
      <c r="E440">
        <v>2986</v>
      </c>
      <c r="F440">
        <v>10</v>
      </c>
      <c r="G440">
        <v>0</v>
      </c>
      <c r="H440">
        <v>6.3</v>
      </c>
      <c r="I440">
        <v>40</v>
      </c>
      <c r="J440">
        <v>93</v>
      </c>
      <c r="K440">
        <v>68208190</v>
      </c>
      <c r="L440">
        <v>65000000</v>
      </c>
      <c r="M440" s="2">
        <f>VLOOKUP(A440,Sheet2!$A$1:G4164,2,0)</f>
        <v>36337</v>
      </c>
      <c r="N440" t="str">
        <f>VLOOKUP(A440,Sheet2!$A$1:G4164,3,0)</f>
        <v>Color</v>
      </c>
      <c r="O440" t="str">
        <f>VLOOKUP(A440,Sheet2!$A$1:G4164,4,0)</f>
        <v>Action</v>
      </c>
      <c r="P440" t="str">
        <f>VLOOKUP(A440,Sheet2!$A$1:G4164,5,0)</f>
        <v>English</v>
      </c>
      <c r="Q440" t="str">
        <f>VLOOKUP(A440,Sheet2!$A$1:G4164,6,0)</f>
        <v>USA</v>
      </c>
      <c r="R440" t="str">
        <f>VLOOKUP(A440,Sheet2!$A$1:G4164,7,0)</f>
        <v>PG-13</v>
      </c>
      <c r="S440" t="str">
        <f>IF(Table19[[#This Row],[Language]]="English","English","Other language")</f>
        <v>English</v>
      </c>
      <c r="T440">
        <f>Table19[[#This Row],[Gross Revenue]]-Table19[[#This Row],[Budget]]</f>
        <v>3208190</v>
      </c>
      <c r="U440" s="1">
        <f>(Table19[[#This Row],[Gross Revenue]]/Table19[[#This Row],[Budget]])-1</f>
        <v>4.935676923076926E-2</v>
      </c>
      <c r="V440" t="str">
        <f t="shared" si="12"/>
        <v>90-110 minutes</v>
      </c>
      <c r="W440">
        <f>Table19[[#This Row],[Profit]]/Table19[[#This Row],[Budget]]*100</f>
        <v>4.9356769230769233</v>
      </c>
      <c r="X440">
        <v>-1289919.5</v>
      </c>
      <c r="Y440">
        <v>-4.8151417500000002E-2</v>
      </c>
      <c r="Z440" t="str">
        <f t="shared" si="13"/>
        <v>High</v>
      </c>
    </row>
    <row r="441" spans="1:26" x14ac:dyDescent="0.2">
      <c r="A441" t="s">
        <v>6374</v>
      </c>
      <c r="B441" t="s">
        <v>1531</v>
      </c>
      <c r="C441" t="s">
        <v>2462</v>
      </c>
      <c r="D441">
        <v>33000</v>
      </c>
      <c r="E441">
        <v>35941</v>
      </c>
      <c r="F441">
        <v>310</v>
      </c>
      <c r="G441">
        <v>25000</v>
      </c>
      <c r="H441">
        <v>7.4</v>
      </c>
      <c r="I441">
        <v>377</v>
      </c>
      <c r="J441">
        <v>112</v>
      </c>
      <c r="K441">
        <v>9701559</v>
      </c>
      <c r="L441">
        <v>3500000</v>
      </c>
      <c r="M441" s="2">
        <f>VLOOKUP(A441,Sheet2!$A$1:G4165,2,0)</f>
        <v>40382</v>
      </c>
      <c r="N441" t="str">
        <f>VLOOKUP(A441,Sheet2!$A$1:G4165,3,0)</f>
        <v>Color</v>
      </c>
      <c r="O441" t="str">
        <f>VLOOKUP(A441,Sheet2!$A$1:G4165,4,0)</f>
        <v>Drama</v>
      </c>
      <c r="P441" t="str">
        <f>VLOOKUP(A441,Sheet2!$A$1:G4165,5,0)</f>
        <v>English</v>
      </c>
      <c r="Q441" t="str">
        <f>VLOOKUP(A441,Sheet2!$A$1:G4165,6,0)</f>
        <v>USA</v>
      </c>
      <c r="R441" t="str">
        <f>VLOOKUP(A441,Sheet2!$A$1:G4165,7,0)</f>
        <v>R</v>
      </c>
      <c r="S441" t="str">
        <f>IF(Table19[[#This Row],[Language]]="English","English","Other language")</f>
        <v>English</v>
      </c>
      <c r="T441">
        <f>Table19[[#This Row],[Gross Revenue]]-Table19[[#This Row],[Budget]]</f>
        <v>6201559</v>
      </c>
      <c r="U441" s="1">
        <f>(Table19[[#This Row],[Gross Revenue]]/Table19[[#This Row],[Budget]])-1</f>
        <v>1.7718739999999999</v>
      </c>
      <c r="V441" t="str">
        <f t="shared" si="12"/>
        <v>111-130 minutes</v>
      </c>
      <c r="W441">
        <f>Table19[[#This Row],[Profit]]/Table19[[#This Row],[Budget]]*100</f>
        <v>177.1874</v>
      </c>
      <c r="X441">
        <v>-434215.5</v>
      </c>
      <c r="Y441">
        <v>-0.10115100772200772</v>
      </c>
      <c r="Z441" t="str">
        <f t="shared" si="13"/>
        <v>Low</v>
      </c>
    </row>
    <row r="442" spans="1:26" x14ac:dyDescent="0.2">
      <c r="A442" t="s">
        <v>3545</v>
      </c>
      <c r="B442" t="s">
        <v>259</v>
      </c>
      <c r="C442" t="s">
        <v>515</v>
      </c>
      <c r="D442">
        <v>890</v>
      </c>
      <c r="E442">
        <v>3161</v>
      </c>
      <c r="F442">
        <v>2</v>
      </c>
      <c r="G442">
        <v>1000</v>
      </c>
      <c r="H442">
        <v>4.9000000000000004</v>
      </c>
      <c r="I442">
        <v>63</v>
      </c>
      <c r="J442">
        <v>97</v>
      </c>
      <c r="K442">
        <v>8586376</v>
      </c>
      <c r="L442">
        <v>20000000</v>
      </c>
      <c r="M442" s="2">
        <f>VLOOKUP(A442,Sheet2!$A$1:G4166,2,0)</f>
        <v>37527</v>
      </c>
      <c r="N442" t="str">
        <f>VLOOKUP(A442,Sheet2!$A$1:G4166,3,0)</f>
        <v>Color</v>
      </c>
      <c r="O442" t="str">
        <f>VLOOKUP(A442,Sheet2!$A$1:G4166,4,0)</f>
        <v>Comedy</v>
      </c>
      <c r="P442" t="str">
        <f>VLOOKUP(A442,Sheet2!$A$1:G4166,5,0)</f>
        <v>English</v>
      </c>
      <c r="Q442" t="str">
        <f>VLOOKUP(A442,Sheet2!$A$1:G4166,6,0)</f>
        <v>USA</v>
      </c>
      <c r="R442" t="str">
        <f>VLOOKUP(A442,Sheet2!$A$1:G4166,7,0)</f>
        <v>R</v>
      </c>
      <c r="S442" t="str">
        <f>IF(Table19[[#This Row],[Language]]="English","English","Other language")</f>
        <v>English</v>
      </c>
      <c r="T442">
        <f>Table19[[#This Row],[Gross Revenue]]-Table19[[#This Row],[Budget]]</f>
        <v>-11413624</v>
      </c>
      <c r="U442" s="1">
        <f>(Table19[[#This Row],[Gross Revenue]]/Table19[[#This Row],[Budget]])-1</f>
        <v>-0.5706812</v>
      </c>
      <c r="V442" t="str">
        <f t="shared" si="12"/>
        <v>90-110 minutes</v>
      </c>
      <c r="W442">
        <f>Table19[[#This Row],[Profit]]/Table19[[#This Row],[Budget]]*100</f>
        <v>-57.06812</v>
      </c>
      <c r="X442">
        <v>1637763</v>
      </c>
      <c r="Y442">
        <v>0.19178668286445014</v>
      </c>
      <c r="Z442" t="str">
        <f t="shared" si="13"/>
        <v>Medium</v>
      </c>
    </row>
    <row r="443" spans="1:26" x14ac:dyDescent="0.2">
      <c r="A443" t="s">
        <v>5792</v>
      </c>
      <c r="B443" t="s">
        <v>784</v>
      </c>
      <c r="C443" t="s">
        <v>2535</v>
      </c>
      <c r="D443">
        <v>12000</v>
      </c>
      <c r="E443">
        <v>13528</v>
      </c>
      <c r="F443">
        <v>0</v>
      </c>
      <c r="G443">
        <v>0</v>
      </c>
      <c r="H443">
        <v>7</v>
      </c>
      <c r="I443">
        <v>195</v>
      </c>
      <c r="J443">
        <v>112</v>
      </c>
      <c r="K443">
        <v>11204499</v>
      </c>
      <c r="L443">
        <v>14000000</v>
      </c>
      <c r="M443" s="2">
        <f>VLOOKUP(A443,Sheet2!$A$1:G4167,2,0)</f>
        <v>38952</v>
      </c>
      <c r="N443" t="str">
        <f>VLOOKUP(A443,Sheet2!$A$1:G4167,3,0)</f>
        <v>Color</v>
      </c>
      <c r="O443" t="str">
        <f>VLOOKUP(A443,Sheet2!$A$1:G4167,4,0)</f>
        <v>Drama</v>
      </c>
      <c r="P443" t="str">
        <f>VLOOKUP(A443,Sheet2!$A$1:G4167,5,0)</f>
        <v>English</v>
      </c>
      <c r="Q443" t="str">
        <f>VLOOKUP(A443,Sheet2!$A$1:G4167,6,0)</f>
        <v>USA</v>
      </c>
      <c r="R443" t="str">
        <f>VLOOKUP(A443,Sheet2!$A$1:G4167,7,0)</f>
        <v>R</v>
      </c>
      <c r="S443" t="str">
        <f>IF(Table19[[#This Row],[Language]]="English","English","Other language")</f>
        <v>English</v>
      </c>
      <c r="T443">
        <f>Table19[[#This Row],[Gross Revenue]]-Table19[[#This Row],[Budget]]</f>
        <v>-2795501</v>
      </c>
      <c r="U443" s="1">
        <f>(Table19[[#This Row],[Gross Revenue]]/Table19[[#This Row],[Budget]])-1</f>
        <v>-0.19967864285714287</v>
      </c>
      <c r="V443" t="str">
        <f t="shared" si="12"/>
        <v>111-130 minutes</v>
      </c>
      <c r="W443">
        <f>Table19[[#This Row],[Profit]]/Table19[[#This Row],[Budget]]*100</f>
        <v>-19.967864285714285</v>
      </c>
      <c r="X443">
        <v>-434215.5</v>
      </c>
      <c r="Y443">
        <v>-0.10115100772200772</v>
      </c>
      <c r="Z443" t="str">
        <f t="shared" si="13"/>
        <v>Medium</v>
      </c>
    </row>
    <row r="444" spans="1:26" x14ac:dyDescent="0.2">
      <c r="A444" t="s">
        <v>5929</v>
      </c>
      <c r="B444" t="s">
        <v>691</v>
      </c>
      <c r="C444" t="s">
        <v>1275</v>
      </c>
      <c r="D444">
        <v>29000</v>
      </c>
      <c r="E444">
        <v>29824</v>
      </c>
      <c r="F444">
        <v>0</v>
      </c>
      <c r="G444">
        <v>0</v>
      </c>
      <c r="H444">
        <v>7.1</v>
      </c>
      <c r="I444">
        <v>238</v>
      </c>
      <c r="J444">
        <v>128</v>
      </c>
      <c r="K444">
        <v>39380442</v>
      </c>
      <c r="L444">
        <v>70000000</v>
      </c>
      <c r="M444" s="2">
        <f>VLOOKUP(A444,Sheet2!$A$1:G4168,2,0)</f>
        <v>39598</v>
      </c>
      <c r="N444" t="str">
        <f>VLOOKUP(A444,Sheet2!$A$1:G4168,3,0)</f>
        <v>Color</v>
      </c>
      <c r="O444" t="str">
        <f>VLOOKUP(A444,Sheet2!$A$1:G4168,4,0)</f>
        <v>Action</v>
      </c>
      <c r="P444" t="str">
        <f>VLOOKUP(A444,Sheet2!$A$1:G4168,5,0)</f>
        <v>English</v>
      </c>
      <c r="Q444" t="str">
        <f>VLOOKUP(A444,Sheet2!$A$1:G4168,6,0)</f>
        <v>USA</v>
      </c>
      <c r="R444" t="str">
        <f>VLOOKUP(A444,Sheet2!$A$1:G4168,7,0)</f>
        <v>R</v>
      </c>
      <c r="S444" t="str">
        <f>IF(Table19[[#This Row],[Language]]="English","English","Other language")</f>
        <v>English</v>
      </c>
      <c r="T444">
        <f>Table19[[#This Row],[Gross Revenue]]-Table19[[#This Row],[Budget]]</f>
        <v>-30619558</v>
      </c>
      <c r="U444" s="1">
        <f>(Table19[[#This Row],[Gross Revenue]]/Table19[[#This Row],[Budget]])-1</f>
        <v>-0.4374222571428571</v>
      </c>
      <c r="V444" t="str">
        <f t="shared" si="12"/>
        <v>111-130 minutes</v>
      </c>
      <c r="W444">
        <f>Table19[[#This Row],[Profit]]/Table19[[#This Row],[Budget]]*100</f>
        <v>-43.742225714285716</v>
      </c>
      <c r="X444">
        <v>-1289919.5</v>
      </c>
      <c r="Y444">
        <v>-4.8151417500000002E-2</v>
      </c>
      <c r="Z444" t="str">
        <f t="shared" si="13"/>
        <v>High</v>
      </c>
    </row>
    <row r="445" spans="1:26" x14ac:dyDescent="0.2">
      <c r="A445" t="s">
        <v>3715</v>
      </c>
      <c r="B445" t="s">
        <v>183</v>
      </c>
      <c r="C445" t="s">
        <v>767</v>
      </c>
      <c r="D445">
        <v>3000</v>
      </c>
      <c r="E445">
        <v>3864</v>
      </c>
      <c r="F445">
        <v>278</v>
      </c>
      <c r="G445">
        <v>350</v>
      </c>
      <c r="H445">
        <v>5.3</v>
      </c>
      <c r="I445">
        <v>15</v>
      </c>
      <c r="J445">
        <v>110</v>
      </c>
      <c r="K445">
        <v>4357000</v>
      </c>
      <c r="L445">
        <v>30000000</v>
      </c>
      <c r="M445" s="2">
        <f>VLOOKUP(A445,Sheet2!$A$1:G4169,2,0)</f>
        <v>35222</v>
      </c>
      <c r="N445" t="str">
        <f>VLOOKUP(A445,Sheet2!$A$1:G4169,3,0)</f>
        <v>Color</v>
      </c>
      <c r="O445" t="str">
        <f>VLOOKUP(A445,Sheet2!$A$1:G4169,4,0)</f>
        <v>Comedy</v>
      </c>
      <c r="P445" t="str">
        <f>VLOOKUP(A445,Sheet2!$A$1:G4169,5,0)</f>
        <v>English</v>
      </c>
      <c r="Q445" t="str">
        <f>VLOOKUP(A445,Sheet2!$A$1:G4169,6,0)</f>
        <v>USA</v>
      </c>
      <c r="R445" t="str">
        <f>VLOOKUP(A445,Sheet2!$A$1:G4169,7,0)</f>
        <v>PG</v>
      </c>
      <c r="S445" t="str">
        <f>IF(Table19[[#This Row],[Language]]="English","English","Other language")</f>
        <v>English</v>
      </c>
      <c r="T445">
        <f>Table19[[#This Row],[Gross Revenue]]-Table19[[#This Row],[Budget]]</f>
        <v>-25643000</v>
      </c>
      <c r="U445" s="1">
        <f>(Table19[[#This Row],[Gross Revenue]]/Table19[[#This Row],[Budget]])-1</f>
        <v>-0.85476666666666667</v>
      </c>
      <c r="V445" t="str">
        <f t="shared" si="12"/>
        <v>90-110 minutes</v>
      </c>
      <c r="W445">
        <f>Table19[[#This Row],[Profit]]/Table19[[#This Row],[Budget]]*100</f>
        <v>-85.476666666666674</v>
      </c>
      <c r="X445">
        <v>1637763</v>
      </c>
      <c r="Y445">
        <v>0.19178668286445014</v>
      </c>
      <c r="Z445" t="str">
        <f t="shared" si="13"/>
        <v>Medium</v>
      </c>
    </row>
    <row r="446" spans="1:26" x14ac:dyDescent="0.2">
      <c r="A446" t="s">
        <v>5951</v>
      </c>
      <c r="B446" t="s">
        <v>994</v>
      </c>
      <c r="C446" t="s">
        <v>2640</v>
      </c>
      <c r="D446">
        <v>14000</v>
      </c>
      <c r="E446">
        <v>17336</v>
      </c>
      <c r="F446">
        <v>46</v>
      </c>
      <c r="G446">
        <v>0</v>
      </c>
      <c r="H446">
        <v>7</v>
      </c>
      <c r="I446">
        <v>132</v>
      </c>
      <c r="J446">
        <v>120</v>
      </c>
      <c r="K446">
        <v>16938179</v>
      </c>
      <c r="L446">
        <v>8000000</v>
      </c>
      <c r="M446" s="2">
        <f>VLOOKUP(A446,Sheet2!$A$1:G4170,2,0)</f>
        <v>36849</v>
      </c>
      <c r="N446" t="str">
        <f>VLOOKUP(A446,Sheet2!$A$1:G4170,3,0)</f>
        <v>Color</v>
      </c>
      <c r="O446" t="str">
        <f>VLOOKUP(A446,Sheet2!$A$1:G4170,4,0)</f>
        <v>Crime</v>
      </c>
      <c r="P446" t="str">
        <f>VLOOKUP(A446,Sheet2!$A$1:G4170,5,0)</f>
        <v>English</v>
      </c>
      <c r="Q446" t="str">
        <f>VLOOKUP(A446,Sheet2!$A$1:G4170,6,0)</f>
        <v>USA</v>
      </c>
      <c r="R446" t="str">
        <f>VLOOKUP(A446,Sheet2!$A$1:G4170,7,0)</f>
        <v>R</v>
      </c>
      <c r="S446" t="str">
        <f>IF(Table19[[#This Row],[Language]]="English","English","Other language")</f>
        <v>English</v>
      </c>
      <c r="T446">
        <f>Table19[[#This Row],[Gross Revenue]]-Table19[[#This Row],[Budget]]</f>
        <v>8938179</v>
      </c>
      <c r="U446" s="1">
        <f>(Table19[[#This Row],[Gross Revenue]]/Table19[[#This Row],[Budget]])-1</f>
        <v>1.1172723750000002</v>
      </c>
      <c r="V446" t="str">
        <f t="shared" si="12"/>
        <v>111-130 minutes</v>
      </c>
      <c r="W446">
        <f>Table19[[#This Row],[Profit]]/Table19[[#This Row],[Budget]]*100</f>
        <v>111.7272375</v>
      </c>
      <c r="X446">
        <v>-74533.5</v>
      </c>
      <c r="Y446">
        <v>-7.4856785714285719E-3</v>
      </c>
      <c r="Z446" t="str">
        <f t="shared" si="13"/>
        <v>Low</v>
      </c>
    </row>
    <row r="447" spans="1:26" x14ac:dyDescent="0.2">
      <c r="A447" t="s">
        <v>5649</v>
      </c>
      <c r="B447" t="s">
        <v>392</v>
      </c>
      <c r="C447" t="s">
        <v>2443</v>
      </c>
      <c r="D447">
        <v>17000</v>
      </c>
      <c r="E447">
        <v>20007</v>
      </c>
      <c r="F447">
        <v>59</v>
      </c>
      <c r="G447">
        <v>0</v>
      </c>
      <c r="H447">
        <v>6.9</v>
      </c>
      <c r="I447">
        <v>225</v>
      </c>
      <c r="J447">
        <v>96</v>
      </c>
      <c r="K447">
        <v>114053579</v>
      </c>
      <c r="L447">
        <v>150000000</v>
      </c>
      <c r="M447" s="2">
        <f>VLOOKUP(A447,Sheet2!$A$1:G4171,2,0)</f>
        <v>39753</v>
      </c>
      <c r="N447" t="str">
        <f>VLOOKUP(A447,Sheet2!$A$1:G4171,3,0)</f>
        <v>Color</v>
      </c>
      <c r="O447" t="str">
        <f>VLOOKUP(A447,Sheet2!$A$1:G4171,4,0)</f>
        <v>Adventure</v>
      </c>
      <c r="P447" t="str">
        <f>VLOOKUP(A447,Sheet2!$A$1:G4171,5,0)</f>
        <v>English</v>
      </c>
      <c r="Q447" t="str">
        <f>VLOOKUP(A447,Sheet2!$A$1:G4171,6,0)</f>
        <v>USA</v>
      </c>
      <c r="R447" t="str">
        <f>VLOOKUP(A447,Sheet2!$A$1:G4171,7,0)</f>
        <v>PG</v>
      </c>
      <c r="S447" t="str">
        <f>IF(Table19[[#This Row],[Language]]="English","English","Other language")</f>
        <v>English</v>
      </c>
      <c r="T447">
        <f>Table19[[#This Row],[Gross Revenue]]-Table19[[#This Row],[Budget]]</f>
        <v>-35946421</v>
      </c>
      <c r="U447" s="1">
        <f>(Table19[[#This Row],[Gross Revenue]]/Table19[[#This Row],[Budget]])-1</f>
        <v>-0.23964280666666671</v>
      </c>
      <c r="V447" t="str">
        <f t="shared" si="12"/>
        <v>90-110 minutes</v>
      </c>
      <c r="W447">
        <f>Table19[[#This Row],[Profit]]/Table19[[#This Row],[Budget]]*100</f>
        <v>-23.964280666666667</v>
      </c>
      <c r="X447">
        <v>3892693.5</v>
      </c>
      <c r="Y447">
        <v>0.11726928571428571</v>
      </c>
      <c r="Z447" t="str">
        <f t="shared" si="13"/>
        <v>High</v>
      </c>
    </row>
    <row r="448" spans="1:26" x14ac:dyDescent="0.2">
      <c r="A448" t="s">
        <v>5619</v>
      </c>
      <c r="B448" t="s">
        <v>2424</v>
      </c>
      <c r="C448" t="s">
        <v>2425</v>
      </c>
      <c r="D448">
        <v>572</v>
      </c>
      <c r="E448">
        <v>1776</v>
      </c>
      <c r="F448">
        <v>22</v>
      </c>
      <c r="G448">
        <v>235</v>
      </c>
      <c r="H448">
        <v>6.9</v>
      </c>
      <c r="I448">
        <v>69</v>
      </c>
      <c r="J448">
        <v>114</v>
      </c>
      <c r="K448">
        <v>2353728</v>
      </c>
      <c r="L448">
        <v>20000000</v>
      </c>
      <c r="M448" s="2">
        <f>VLOOKUP(A448,Sheet2!$A$1:G4172,2,0)</f>
        <v>37848</v>
      </c>
      <c r="N448" t="str">
        <f>VLOOKUP(A448,Sheet2!$A$1:G4172,3,0)</f>
        <v>Black and White</v>
      </c>
      <c r="O448" t="str">
        <f>VLOOKUP(A448,Sheet2!$A$1:G4172,4,0)</f>
        <v>Comedy</v>
      </c>
      <c r="P448" t="str">
        <f>VLOOKUP(A448,Sheet2!$A$1:G4172,5,0)</f>
        <v>French</v>
      </c>
      <c r="Q448" t="str">
        <f>VLOOKUP(A448,Sheet2!$A$1:G4172,6,0)</f>
        <v>France</v>
      </c>
      <c r="R448" t="str">
        <f>VLOOKUP(A448,Sheet2!$A$1:G4172,7,0)</f>
        <v>PG-13</v>
      </c>
      <c r="S448" t="str">
        <f>IF(Table19[[#This Row],[Language]]="English","English","Other language")</f>
        <v>Other language</v>
      </c>
      <c r="T448">
        <f>Table19[[#This Row],[Gross Revenue]]-Table19[[#This Row],[Budget]]</f>
        <v>-17646272</v>
      </c>
      <c r="U448" s="1">
        <f>(Table19[[#This Row],[Gross Revenue]]/Table19[[#This Row],[Budget]])-1</f>
        <v>-0.88231360000000003</v>
      </c>
      <c r="V448" t="str">
        <f t="shared" si="12"/>
        <v>111-130 minutes</v>
      </c>
      <c r="W448">
        <f>Table19[[#This Row],[Profit]]/Table19[[#This Row],[Budget]]*100</f>
        <v>-88.231360000000009</v>
      </c>
      <c r="X448">
        <v>1637763</v>
      </c>
      <c r="Y448">
        <v>0.19178668286445014</v>
      </c>
      <c r="Z448" t="str">
        <f t="shared" si="13"/>
        <v>Medium</v>
      </c>
    </row>
    <row r="449" spans="1:26" x14ac:dyDescent="0.2">
      <c r="A449" t="s">
        <v>3371</v>
      </c>
      <c r="B449" t="s">
        <v>222</v>
      </c>
      <c r="C449" t="s">
        <v>223</v>
      </c>
      <c r="D449">
        <v>526</v>
      </c>
      <c r="E449">
        <v>1383</v>
      </c>
      <c r="F449">
        <v>19</v>
      </c>
      <c r="G449">
        <v>1000</v>
      </c>
      <c r="H449">
        <v>4.0999999999999996</v>
      </c>
      <c r="I449">
        <v>140</v>
      </c>
      <c r="J449">
        <v>89</v>
      </c>
      <c r="K449">
        <v>46363118</v>
      </c>
      <c r="L449">
        <v>20000000</v>
      </c>
      <c r="M449" s="2">
        <f>VLOOKUP(A449,Sheet2!$A$1:G4173,2,0)</f>
        <v>38608</v>
      </c>
      <c r="N449" t="str">
        <f>VLOOKUP(A449,Sheet2!$A$1:G4173,3,0)</f>
        <v>Color</v>
      </c>
      <c r="O449" t="str">
        <f>VLOOKUP(A449,Sheet2!$A$1:G4173,4,0)</f>
        <v>Drama</v>
      </c>
      <c r="P449" t="str">
        <f>VLOOKUP(A449,Sheet2!$A$1:G4173,5,0)</f>
        <v>English</v>
      </c>
      <c r="Q449" t="str">
        <f>VLOOKUP(A449,Sheet2!$A$1:G4173,6,0)</f>
        <v>USA</v>
      </c>
      <c r="R449" t="str">
        <f>VLOOKUP(A449,Sheet2!$A$1:G4173,7,0)</f>
        <v>PG-13</v>
      </c>
      <c r="S449" t="str">
        <f>IF(Table19[[#This Row],[Language]]="English","English","Other language")</f>
        <v>English</v>
      </c>
      <c r="T449">
        <f>Table19[[#This Row],[Gross Revenue]]-Table19[[#This Row],[Budget]]</f>
        <v>26363118</v>
      </c>
      <c r="U449" s="1">
        <f>(Table19[[#This Row],[Gross Revenue]]/Table19[[#This Row],[Budget]])-1</f>
        <v>1.3181558999999998</v>
      </c>
      <c r="V449" t="str">
        <f t="shared" si="12"/>
        <v>&lt;90 minutes</v>
      </c>
      <c r="W449">
        <f>Table19[[#This Row],[Profit]]/Table19[[#This Row],[Budget]]*100</f>
        <v>131.81559000000001</v>
      </c>
      <c r="X449">
        <v>-434215.5</v>
      </c>
      <c r="Y449">
        <v>-0.10115100772200772</v>
      </c>
      <c r="Z449" t="str">
        <f t="shared" si="13"/>
        <v>Medium</v>
      </c>
    </row>
    <row r="450" spans="1:26" x14ac:dyDescent="0.2">
      <c r="A450" t="s">
        <v>6792</v>
      </c>
      <c r="B450" t="s">
        <v>870</v>
      </c>
      <c r="C450" t="s">
        <v>2235</v>
      </c>
      <c r="D450">
        <v>3000</v>
      </c>
      <c r="E450">
        <v>3677</v>
      </c>
      <c r="F450">
        <v>0</v>
      </c>
      <c r="G450">
        <v>0</v>
      </c>
      <c r="H450">
        <v>7.9</v>
      </c>
      <c r="I450">
        <v>153</v>
      </c>
      <c r="J450">
        <v>155</v>
      </c>
      <c r="K450">
        <v>26384919</v>
      </c>
      <c r="L450">
        <v>15000000</v>
      </c>
      <c r="M450" s="2">
        <f>VLOOKUP(A450,Sheet2!$A$1:G4174,2,0)</f>
        <v>35441</v>
      </c>
      <c r="N450" t="str">
        <f>VLOOKUP(A450,Sheet2!$A$1:G4174,3,0)</f>
        <v>Color</v>
      </c>
      <c r="O450" t="str">
        <f>VLOOKUP(A450,Sheet2!$A$1:G4174,4,0)</f>
        <v>Drama</v>
      </c>
      <c r="P450" t="str">
        <f>VLOOKUP(A450,Sheet2!$A$1:G4174,5,0)</f>
        <v>English</v>
      </c>
      <c r="Q450" t="str">
        <f>VLOOKUP(A450,Sheet2!$A$1:G4174,6,0)</f>
        <v>USA</v>
      </c>
      <c r="R450" t="str">
        <f>VLOOKUP(A450,Sheet2!$A$1:G4174,7,0)</f>
        <v>R</v>
      </c>
      <c r="S450" t="str">
        <f>IF(Table19[[#This Row],[Language]]="English","English","Other language")</f>
        <v>English</v>
      </c>
      <c r="T450">
        <f>Table19[[#This Row],[Gross Revenue]]-Table19[[#This Row],[Budget]]</f>
        <v>11384919</v>
      </c>
      <c r="U450" s="1">
        <f>(Table19[[#This Row],[Gross Revenue]]/Table19[[#This Row],[Budget]])-1</f>
        <v>0.75899460000000007</v>
      </c>
      <c r="V450" t="str">
        <f t="shared" ref="V450:V513" si="14">IF(J450="","",IF(J450&lt;90,"&lt;90 minutes",IF(J450&lt;=110,"90-110 minutes",IF(J450&lt;=130,"111-130 minutes",IF(J450&lt;=150,"131-150 minutes","&gt;150 minutes")))))</f>
        <v>&gt;150 minutes</v>
      </c>
      <c r="W450">
        <f>Table19[[#This Row],[Profit]]/Table19[[#This Row],[Budget]]*100</f>
        <v>75.899459999999991</v>
      </c>
      <c r="X450">
        <v>-434215.5</v>
      </c>
      <c r="Y450">
        <v>-0.10115100772200772</v>
      </c>
      <c r="Z450" t="str">
        <f t="shared" ref="Z450:Z513" si="15">IF(L450="","",IF(L450&lt;=$AA$26,"Low",IF(L450&lt;=$AA$28,"Medium","High")))</f>
        <v>Medium</v>
      </c>
    </row>
    <row r="451" spans="1:26" x14ac:dyDescent="0.2">
      <c r="A451" t="s">
        <v>3355</v>
      </c>
      <c r="B451" t="s">
        <v>192</v>
      </c>
      <c r="C451" t="s">
        <v>193</v>
      </c>
      <c r="D451">
        <v>193</v>
      </c>
      <c r="E451">
        <v>608</v>
      </c>
      <c r="F451">
        <v>31</v>
      </c>
      <c r="G451">
        <v>949</v>
      </c>
      <c r="H451">
        <v>4</v>
      </c>
      <c r="I451">
        <v>160</v>
      </c>
      <c r="J451">
        <v>90</v>
      </c>
      <c r="K451">
        <v>26421314</v>
      </c>
      <c r="L451">
        <v>15000000</v>
      </c>
      <c r="M451" s="2">
        <f>VLOOKUP(A451,Sheet2!$A$1:G4175,2,0)</f>
        <v>36871</v>
      </c>
      <c r="N451" t="str">
        <f>VLOOKUP(A451,Sheet2!$A$1:G4175,3,0)</f>
        <v>Color</v>
      </c>
      <c r="O451" t="str">
        <f>VLOOKUP(A451,Sheet2!$A$1:G4175,4,0)</f>
        <v>Adventure</v>
      </c>
      <c r="P451" t="str">
        <f>VLOOKUP(A451,Sheet2!$A$1:G4175,5,0)</f>
        <v>English</v>
      </c>
      <c r="Q451" t="str">
        <f>VLOOKUP(A451,Sheet2!$A$1:G4175,6,0)</f>
        <v>USA</v>
      </c>
      <c r="R451" t="str">
        <f>VLOOKUP(A451,Sheet2!$A$1:G4175,7,0)</f>
        <v>R</v>
      </c>
      <c r="S451" t="str">
        <f>IF(Table19[[#This Row],[Language]]="English","English","Other language")</f>
        <v>English</v>
      </c>
      <c r="T451">
        <f>Table19[[#This Row],[Gross Revenue]]-Table19[[#This Row],[Budget]]</f>
        <v>11421314</v>
      </c>
      <c r="U451" s="1">
        <f>(Table19[[#This Row],[Gross Revenue]]/Table19[[#This Row],[Budget]])-1</f>
        <v>0.76142093333333327</v>
      </c>
      <c r="V451" t="str">
        <f t="shared" si="14"/>
        <v>90-110 minutes</v>
      </c>
      <c r="W451">
        <f>Table19[[#This Row],[Profit]]/Table19[[#This Row],[Budget]]*100</f>
        <v>76.142093333333335</v>
      </c>
      <c r="X451">
        <v>3892693.5</v>
      </c>
      <c r="Y451">
        <v>0.11726928571428571</v>
      </c>
      <c r="Z451" t="str">
        <f t="shared" si="15"/>
        <v>Medium</v>
      </c>
    </row>
    <row r="452" spans="1:26" x14ac:dyDescent="0.2">
      <c r="A452" t="s">
        <v>3824</v>
      </c>
      <c r="B452" t="s">
        <v>349</v>
      </c>
      <c r="C452" t="s">
        <v>665</v>
      </c>
      <c r="D452">
        <v>723</v>
      </c>
      <c r="E452">
        <v>3841</v>
      </c>
      <c r="F452">
        <v>71</v>
      </c>
      <c r="G452">
        <v>0</v>
      </c>
      <c r="H452">
        <v>5.4</v>
      </c>
      <c r="I452">
        <v>21</v>
      </c>
      <c r="J452">
        <v>117</v>
      </c>
      <c r="K452">
        <v>70100000</v>
      </c>
      <c r="L452">
        <v>40000000</v>
      </c>
      <c r="M452" s="2">
        <f>VLOOKUP(A452,Sheet2!$A$1:G4176,2,0)</f>
        <v>33952</v>
      </c>
      <c r="N452" t="str">
        <f>VLOOKUP(A452,Sheet2!$A$1:G4176,3,0)</f>
        <v>Color</v>
      </c>
      <c r="O452" t="str">
        <f>VLOOKUP(A452,Sheet2!$A$1:G4176,4,0)</f>
        <v>Comedy</v>
      </c>
      <c r="P452" t="str">
        <f>VLOOKUP(A452,Sheet2!$A$1:G4176,5,0)</f>
        <v>English</v>
      </c>
      <c r="Q452" t="str">
        <f>VLOOKUP(A452,Sheet2!$A$1:G4176,6,0)</f>
        <v>USA</v>
      </c>
      <c r="R452" t="str">
        <f>VLOOKUP(A452,Sheet2!$A$1:G4176,7,0)</f>
        <v>R</v>
      </c>
      <c r="S452" t="str">
        <f>IF(Table19[[#This Row],[Language]]="English","English","Other language")</f>
        <v>English</v>
      </c>
      <c r="T452">
        <f>Table19[[#This Row],[Gross Revenue]]-Table19[[#This Row],[Budget]]</f>
        <v>30100000</v>
      </c>
      <c r="U452" s="1">
        <f>(Table19[[#This Row],[Gross Revenue]]/Table19[[#This Row],[Budget]])-1</f>
        <v>0.75249999999999995</v>
      </c>
      <c r="V452" t="str">
        <f t="shared" si="14"/>
        <v>111-130 minutes</v>
      </c>
      <c r="W452">
        <f>Table19[[#This Row],[Profit]]/Table19[[#This Row],[Budget]]*100</f>
        <v>75.25</v>
      </c>
      <c r="X452">
        <v>1637763</v>
      </c>
      <c r="Y452">
        <v>0.19178668286445014</v>
      </c>
      <c r="Z452" t="str">
        <f t="shared" si="15"/>
        <v>High</v>
      </c>
    </row>
    <row r="453" spans="1:26" x14ac:dyDescent="0.2">
      <c r="A453" t="s">
        <v>6289</v>
      </c>
      <c r="B453" t="s">
        <v>2846</v>
      </c>
      <c r="C453" t="s">
        <v>1285</v>
      </c>
      <c r="D453">
        <v>332</v>
      </c>
      <c r="E453">
        <v>505</v>
      </c>
      <c r="F453">
        <v>119</v>
      </c>
      <c r="G453">
        <v>0</v>
      </c>
      <c r="H453">
        <v>7.3</v>
      </c>
      <c r="I453">
        <v>343</v>
      </c>
      <c r="J453">
        <v>82</v>
      </c>
      <c r="K453">
        <v>128505958</v>
      </c>
      <c r="L453">
        <v>18000000</v>
      </c>
      <c r="M453" s="2">
        <f>VLOOKUP(A453,Sheet2!$A$1:G4177,2,0)</f>
        <v>38772</v>
      </c>
      <c r="N453" t="str">
        <f>VLOOKUP(A453,Sheet2!$A$1:G4177,3,0)</f>
        <v>Color</v>
      </c>
      <c r="O453" t="str">
        <f>VLOOKUP(A453,Sheet2!$A$1:G4177,4,0)</f>
        <v>Comedy</v>
      </c>
      <c r="P453" t="str">
        <f>VLOOKUP(A453,Sheet2!$A$1:G4177,5,0)</f>
        <v>English</v>
      </c>
      <c r="Q453" t="str">
        <f>VLOOKUP(A453,Sheet2!$A$1:G4177,6,0)</f>
        <v>USA</v>
      </c>
      <c r="R453" t="str">
        <f>VLOOKUP(A453,Sheet2!$A$1:G4177,7,0)</f>
        <v>R</v>
      </c>
      <c r="S453" t="str">
        <f>IF(Table19[[#This Row],[Language]]="English","English","Other language")</f>
        <v>English</v>
      </c>
      <c r="T453">
        <f>Table19[[#This Row],[Gross Revenue]]-Table19[[#This Row],[Budget]]</f>
        <v>110505958</v>
      </c>
      <c r="U453" s="1">
        <f>(Table19[[#This Row],[Gross Revenue]]/Table19[[#This Row],[Budget]])-1</f>
        <v>6.1392198888888885</v>
      </c>
      <c r="V453" t="str">
        <f t="shared" si="14"/>
        <v>&lt;90 minutes</v>
      </c>
      <c r="W453">
        <f>Table19[[#This Row],[Profit]]/Table19[[#This Row],[Budget]]*100</f>
        <v>613.92198888888879</v>
      </c>
      <c r="X453">
        <v>1637763</v>
      </c>
      <c r="Y453">
        <v>0.19178668286445014</v>
      </c>
      <c r="Z453" t="str">
        <f t="shared" si="15"/>
        <v>Medium</v>
      </c>
    </row>
    <row r="454" spans="1:26" x14ac:dyDescent="0.2">
      <c r="A454" t="s">
        <v>6151</v>
      </c>
      <c r="B454" t="s">
        <v>1137</v>
      </c>
      <c r="C454" t="s">
        <v>946</v>
      </c>
      <c r="D454">
        <v>10000</v>
      </c>
      <c r="E454">
        <v>12098</v>
      </c>
      <c r="F454">
        <v>0</v>
      </c>
      <c r="G454">
        <v>4000</v>
      </c>
      <c r="H454">
        <v>7.2</v>
      </c>
      <c r="I454">
        <v>72</v>
      </c>
      <c r="J454">
        <v>145</v>
      </c>
      <c r="K454">
        <v>70001698</v>
      </c>
      <c r="L454">
        <v>14000000</v>
      </c>
      <c r="M454" s="2">
        <f>VLOOKUP(A454,Sheet2!$A$1:G4178,2,0)</f>
        <v>32551</v>
      </c>
      <c r="N454" t="str">
        <f>VLOOKUP(A454,Sheet2!$A$1:G4178,3,0)</f>
        <v>Color</v>
      </c>
      <c r="O454" t="str">
        <f>VLOOKUP(A454,Sheet2!$A$1:G4178,4,0)</f>
        <v>Biography</v>
      </c>
      <c r="P454" t="str">
        <f>VLOOKUP(A454,Sheet2!$A$1:G4178,5,0)</f>
        <v>English</v>
      </c>
      <c r="Q454" t="str">
        <f>VLOOKUP(A454,Sheet2!$A$1:G4178,6,0)</f>
        <v>USA</v>
      </c>
      <c r="R454" t="str">
        <f>VLOOKUP(A454,Sheet2!$A$1:G4178,7,0)</f>
        <v>R</v>
      </c>
      <c r="S454" t="str">
        <f>IF(Table19[[#This Row],[Language]]="English","English","Other language")</f>
        <v>English</v>
      </c>
      <c r="T454">
        <f>Table19[[#This Row],[Gross Revenue]]-Table19[[#This Row],[Budget]]</f>
        <v>56001698</v>
      </c>
      <c r="U454" s="1">
        <f>(Table19[[#This Row],[Gross Revenue]]/Table19[[#This Row],[Budget]])-1</f>
        <v>4.000121285714286</v>
      </c>
      <c r="V454" t="str">
        <f t="shared" si="14"/>
        <v>131-150 minutes</v>
      </c>
      <c r="W454">
        <f>Table19[[#This Row],[Profit]]/Table19[[#This Row],[Budget]]*100</f>
        <v>400.0121285714286</v>
      </c>
      <c r="X454">
        <v>-1289919.5</v>
      </c>
      <c r="Y454">
        <v>-4.8151417500000002E-2</v>
      </c>
      <c r="Z454" t="str">
        <f t="shared" si="15"/>
        <v>Medium</v>
      </c>
    </row>
    <row r="455" spans="1:26" x14ac:dyDescent="0.2">
      <c r="A455" t="s">
        <v>5472</v>
      </c>
      <c r="B455" t="s">
        <v>2330</v>
      </c>
      <c r="C455" t="s">
        <v>2331</v>
      </c>
      <c r="D455">
        <v>0</v>
      </c>
      <c r="E455">
        <v>0</v>
      </c>
      <c r="F455">
        <v>0</v>
      </c>
      <c r="G455">
        <v>44</v>
      </c>
      <c r="H455">
        <v>6.8</v>
      </c>
      <c r="I455">
        <v>10</v>
      </c>
      <c r="J455">
        <v>82</v>
      </c>
      <c r="K455">
        <v>21199</v>
      </c>
      <c r="L455">
        <v>500000</v>
      </c>
      <c r="M455" s="2">
        <f>VLOOKUP(A455,Sheet2!$A$1:G4179,2,0)</f>
        <v>41854</v>
      </c>
      <c r="N455" t="str">
        <f>VLOOKUP(A455,Sheet2!$A$1:G4179,3,0)</f>
        <v>Color</v>
      </c>
      <c r="O455" t="str">
        <f>VLOOKUP(A455,Sheet2!$A$1:G4179,4,0)</f>
        <v>Action</v>
      </c>
      <c r="P455" t="str">
        <f>VLOOKUP(A455,Sheet2!$A$1:G4179,5,0)</f>
        <v>English</v>
      </c>
      <c r="Q455" t="str">
        <f>VLOOKUP(A455,Sheet2!$A$1:G4179,6,0)</f>
        <v>USA</v>
      </c>
      <c r="R455">
        <f>VLOOKUP(A455,Sheet2!$A$1:G4179,7,0)</f>
        <v>0</v>
      </c>
      <c r="S455" t="str">
        <f>IF(Table19[[#This Row],[Language]]="English","English","Other language")</f>
        <v>English</v>
      </c>
      <c r="T455">
        <f>Table19[[#This Row],[Gross Revenue]]-Table19[[#This Row],[Budget]]</f>
        <v>-478801</v>
      </c>
      <c r="U455" s="1">
        <f>(Table19[[#This Row],[Gross Revenue]]/Table19[[#This Row],[Budget]])-1</f>
        <v>-0.95760199999999995</v>
      </c>
      <c r="V455" t="str">
        <f t="shared" si="14"/>
        <v>&lt;90 minutes</v>
      </c>
      <c r="W455">
        <f>Table19[[#This Row],[Profit]]/Table19[[#This Row],[Budget]]*100</f>
        <v>-95.760199999999998</v>
      </c>
      <c r="X455">
        <v>-1289919.5</v>
      </c>
      <c r="Y455">
        <v>-4.8151417500000002E-2</v>
      </c>
      <c r="Z455" t="str">
        <f t="shared" si="15"/>
        <v>Low</v>
      </c>
    </row>
    <row r="456" spans="1:26" x14ac:dyDescent="0.2">
      <c r="A456" t="s">
        <v>5898</v>
      </c>
      <c r="B456" t="s">
        <v>935</v>
      </c>
      <c r="C456" t="s">
        <v>2610</v>
      </c>
      <c r="D456">
        <v>387</v>
      </c>
      <c r="E456">
        <v>648</v>
      </c>
      <c r="F456">
        <v>0</v>
      </c>
      <c r="G456">
        <v>0</v>
      </c>
      <c r="H456">
        <v>7.1</v>
      </c>
      <c r="I456">
        <v>83</v>
      </c>
      <c r="J456">
        <v>91</v>
      </c>
      <c r="K456">
        <v>1040879</v>
      </c>
      <c r="L456">
        <v>7000000</v>
      </c>
      <c r="M456" s="2">
        <f>VLOOKUP(A456,Sheet2!$A$1:G4180,2,0)</f>
        <v>35427</v>
      </c>
      <c r="N456" t="str">
        <f>VLOOKUP(A456,Sheet2!$A$1:G4180,3,0)</f>
        <v>Color</v>
      </c>
      <c r="O456" t="str">
        <f>VLOOKUP(A456,Sheet2!$A$1:G4180,4,0)</f>
        <v>Comedy</v>
      </c>
      <c r="P456" t="str">
        <f>VLOOKUP(A456,Sheet2!$A$1:G4180,5,0)</f>
        <v>English</v>
      </c>
      <c r="Q456" t="str">
        <f>VLOOKUP(A456,Sheet2!$A$1:G4180,6,0)</f>
        <v>USA</v>
      </c>
      <c r="R456" t="str">
        <f>VLOOKUP(A456,Sheet2!$A$1:G4180,7,0)</f>
        <v>R</v>
      </c>
      <c r="S456" t="str">
        <f>IF(Table19[[#This Row],[Language]]="English","English","Other language")</f>
        <v>English</v>
      </c>
      <c r="T456">
        <f>Table19[[#This Row],[Gross Revenue]]-Table19[[#This Row],[Budget]]</f>
        <v>-5959121</v>
      </c>
      <c r="U456" s="1">
        <f>(Table19[[#This Row],[Gross Revenue]]/Table19[[#This Row],[Budget]])-1</f>
        <v>-0.85130300000000003</v>
      </c>
      <c r="V456" t="str">
        <f t="shared" si="14"/>
        <v>90-110 minutes</v>
      </c>
      <c r="W456">
        <f>Table19[[#This Row],[Profit]]/Table19[[#This Row],[Budget]]*100</f>
        <v>-85.130300000000005</v>
      </c>
      <c r="X456">
        <v>1637763</v>
      </c>
      <c r="Y456">
        <v>0.19178668286445014</v>
      </c>
      <c r="Z456" t="str">
        <f t="shared" si="15"/>
        <v>Low</v>
      </c>
    </row>
    <row r="457" spans="1:26" x14ac:dyDescent="0.2">
      <c r="A457" t="s">
        <v>5519</v>
      </c>
      <c r="B457" t="s">
        <v>2359</v>
      </c>
      <c r="C457" t="s">
        <v>2360</v>
      </c>
      <c r="D457">
        <v>25000</v>
      </c>
      <c r="E457">
        <v>25676</v>
      </c>
      <c r="F457">
        <v>19</v>
      </c>
      <c r="G457">
        <v>0</v>
      </c>
      <c r="H457">
        <v>6.8</v>
      </c>
      <c r="I457">
        <v>109</v>
      </c>
      <c r="J457">
        <v>110</v>
      </c>
      <c r="K457">
        <v>4040588</v>
      </c>
      <c r="L457">
        <v>5000000</v>
      </c>
      <c r="M457" s="2">
        <f>VLOOKUP(A457,Sheet2!$A$1:G4181,2,0)</f>
        <v>39728</v>
      </c>
      <c r="N457" t="str">
        <f>VLOOKUP(A457,Sheet2!$A$1:G4181,3,0)</f>
        <v>Color</v>
      </c>
      <c r="O457" t="str">
        <f>VLOOKUP(A457,Sheet2!$A$1:G4181,4,0)</f>
        <v>Comedy</v>
      </c>
      <c r="P457" t="str">
        <f>VLOOKUP(A457,Sheet2!$A$1:G4181,5,0)</f>
        <v>English</v>
      </c>
      <c r="Q457" t="str">
        <f>VLOOKUP(A457,Sheet2!$A$1:G4181,6,0)</f>
        <v>USA</v>
      </c>
      <c r="R457" t="str">
        <f>VLOOKUP(A457,Sheet2!$A$1:G4181,7,0)</f>
        <v>PG-13</v>
      </c>
      <c r="S457" t="str">
        <f>IF(Table19[[#This Row],[Language]]="English","English","Other language")</f>
        <v>English</v>
      </c>
      <c r="T457">
        <f>Table19[[#This Row],[Gross Revenue]]-Table19[[#This Row],[Budget]]</f>
        <v>-959412</v>
      </c>
      <c r="U457" s="1">
        <f>(Table19[[#This Row],[Gross Revenue]]/Table19[[#This Row],[Budget]])-1</f>
        <v>-0.19188240000000001</v>
      </c>
      <c r="V457" t="str">
        <f t="shared" si="14"/>
        <v>90-110 minutes</v>
      </c>
      <c r="W457">
        <f>Table19[[#This Row],[Profit]]/Table19[[#This Row],[Budget]]*100</f>
        <v>-19.18824</v>
      </c>
      <c r="X457">
        <v>1637763</v>
      </c>
      <c r="Y457">
        <v>0.19178668286445014</v>
      </c>
      <c r="Z457" t="str">
        <f t="shared" si="15"/>
        <v>Low</v>
      </c>
    </row>
    <row r="458" spans="1:26" x14ac:dyDescent="0.2">
      <c r="A458" t="s">
        <v>6373</v>
      </c>
      <c r="B458" t="s">
        <v>2892</v>
      </c>
      <c r="C458" t="s">
        <v>858</v>
      </c>
      <c r="D458">
        <v>3000</v>
      </c>
      <c r="E458">
        <v>3668</v>
      </c>
      <c r="F458">
        <v>0</v>
      </c>
      <c r="G458">
        <v>2000</v>
      </c>
      <c r="H458">
        <v>7.4</v>
      </c>
      <c r="I458">
        <v>120</v>
      </c>
      <c r="J458">
        <v>109</v>
      </c>
      <c r="K458">
        <v>3798532</v>
      </c>
      <c r="L458">
        <v>4500000</v>
      </c>
      <c r="M458" s="2">
        <f>VLOOKUP(A458,Sheet2!$A$1:G4182,2,0)</f>
        <v>35383</v>
      </c>
      <c r="N458" t="str">
        <f>VLOOKUP(A458,Sheet2!$A$1:G4182,3,0)</f>
        <v>Color</v>
      </c>
      <c r="O458" t="str">
        <f>VLOOKUP(A458,Sheet2!$A$1:G4182,4,0)</f>
        <v>Crime</v>
      </c>
      <c r="P458" t="str">
        <f>VLOOKUP(A458,Sheet2!$A$1:G4182,5,0)</f>
        <v>English</v>
      </c>
      <c r="Q458" t="str">
        <f>VLOOKUP(A458,Sheet2!$A$1:G4182,6,0)</f>
        <v>USA</v>
      </c>
      <c r="R458" t="str">
        <f>VLOOKUP(A458,Sheet2!$A$1:G4182,7,0)</f>
        <v>R</v>
      </c>
      <c r="S458" t="str">
        <f>IF(Table19[[#This Row],[Language]]="English","English","Other language")</f>
        <v>English</v>
      </c>
      <c r="T458">
        <f>Table19[[#This Row],[Gross Revenue]]-Table19[[#This Row],[Budget]]</f>
        <v>-701468</v>
      </c>
      <c r="U458" s="1">
        <f>(Table19[[#This Row],[Gross Revenue]]/Table19[[#This Row],[Budget]])-1</f>
        <v>-0.15588177777777779</v>
      </c>
      <c r="V458" t="str">
        <f t="shared" si="14"/>
        <v>90-110 minutes</v>
      </c>
      <c r="W458">
        <f>Table19[[#This Row],[Profit]]/Table19[[#This Row],[Budget]]*100</f>
        <v>-15.588177777777778</v>
      </c>
      <c r="X458">
        <v>-74533.5</v>
      </c>
      <c r="Y458">
        <v>-7.4856785714285719E-3</v>
      </c>
      <c r="Z458" t="str">
        <f t="shared" si="15"/>
        <v>Low</v>
      </c>
    </row>
    <row r="459" spans="1:26" x14ac:dyDescent="0.2">
      <c r="A459" t="s">
        <v>4915</v>
      </c>
      <c r="B459" t="s">
        <v>315</v>
      </c>
      <c r="C459" t="s">
        <v>709</v>
      </c>
      <c r="D459">
        <v>21000</v>
      </c>
      <c r="E459">
        <v>22458</v>
      </c>
      <c r="F459">
        <v>0</v>
      </c>
      <c r="G459">
        <v>0</v>
      </c>
      <c r="H459">
        <v>6.4</v>
      </c>
      <c r="I459">
        <v>140</v>
      </c>
      <c r="J459">
        <v>85</v>
      </c>
      <c r="K459">
        <v>66365290</v>
      </c>
      <c r="L459">
        <v>55000000</v>
      </c>
      <c r="M459" s="2">
        <f>VLOOKUP(A459,Sheet2!$A$1:G4183,2,0)</f>
        <v>36516</v>
      </c>
      <c r="N459" t="str">
        <f>VLOOKUP(A459,Sheet2!$A$1:G4183,3,0)</f>
        <v>Color</v>
      </c>
      <c r="O459" t="str">
        <f>VLOOKUP(A459,Sheet2!$A$1:G4183,4,0)</f>
        <v>Comedy</v>
      </c>
      <c r="P459" t="str">
        <f>VLOOKUP(A459,Sheet2!$A$1:G4183,5,0)</f>
        <v>English</v>
      </c>
      <c r="Q459" t="str">
        <f>VLOOKUP(A459,Sheet2!$A$1:G4183,6,0)</f>
        <v>USA</v>
      </c>
      <c r="R459" t="str">
        <f>VLOOKUP(A459,Sheet2!$A$1:G4183,7,0)</f>
        <v>PG-13</v>
      </c>
      <c r="S459" t="str">
        <f>IF(Table19[[#This Row],[Language]]="English","English","Other language")</f>
        <v>English</v>
      </c>
      <c r="T459">
        <f>Table19[[#This Row],[Gross Revenue]]-Table19[[#This Row],[Budget]]</f>
        <v>11365290</v>
      </c>
      <c r="U459" s="1">
        <f>(Table19[[#This Row],[Gross Revenue]]/Table19[[#This Row],[Budget]])-1</f>
        <v>0.20664163636363631</v>
      </c>
      <c r="V459" t="str">
        <f t="shared" si="14"/>
        <v>&lt;90 minutes</v>
      </c>
      <c r="W459">
        <f>Table19[[#This Row],[Profit]]/Table19[[#This Row],[Budget]]*100</f>
        <v>20.664163636363636</v>
      </c>
      <c r="X459">
        <v>1637763</v>
      </c>
      <c r="Y459">
        <v>0.19178668286445014</v>
      </c>
      <c r="Z459" t="str">
        <f t="shared" si="15"/>
        <v>High</v>
      </c>
    </row>
    <row r="460" spans="1:26" x14ac:dyDescent="0.2">
      <c r="A460" t="s">
        <v>5706</v>
      </c>
      <c r="B460" t="s">
        <v>2473</v>
      </c>
      <c r="C460" t="s">
        <v>2473</v>
      </c>
      <c r="D460">
        <v>909</v>
      </c>
      <c r="E460">
        <v>1779</v>
      </c>
      <c r="F460">
        <v>909</v>
      </c>
      <c r="G460">
        <v>4000</v>
      </c>
      <c r="H460">
        <v>8</v>
      </c>
      <c r="I460">
        <v>215</v>
      </c>
      <c r="J460">
        <v>120</v>
      </c>
      <c r="K460">
        <v>21244913</v>
      </c>
      <c r="L460">
        <v>4000000</v>
      </c>
      <c r="M460" s="2">
        <f>VLOOKUP(A460,Sheet2!$A$1:G4184,2,0)</f>
        <v>37578</v>
      </c>
      <c r="N460" t="str">
        <f>VLOOKUP(A460,Sheet2!$A$1:G4184,3,0)</f>
        <v>Black and White</v>
      </c>
      <c r="O460" t="str">
        <f>VLOOKUP(A460,Sheet2!$A$1:G4184,4,0)</f>
        <v>Crime</v>
      </c>
      <c r="P460" t="str">
        <f>VLOOKUP(A460,Sheet2!$A$1:G4184,5,0)</f>
        <v>English</v>
      </c>
      <c r="Q460" t="str">
        <f>VLOOKUP(A460,Sheet2!$A$1:G4184,6,0)</f>
        <v>Germany</v>
      </c>
      <c r="R460" t="str">
        <f>VLOOKUP(A460,Sheet2!$A$1:G4184,7,0)</f>
        <v>R</v>
      </c>
      <c r="S460" t="str">
        <f>IF(Table19[[#This Row],[Language]]="English","English","Other language")</f>
        <v>English</v>
      </c>
      <c r="T460">
        <f>Table19[[#This Row],[Gross Revenue]]-Table19[[#This Row],[Budget]]</f>
        <v>17244913</v>
      </c>
      <c r="U460" s="1">
        <f>(Table19[[#This Row],[Gross Revenue]]/Table19[[#This Row],[Budget]])-1</f>
        <v>4.3112282500000001</v>
      </c>
      <c r="V460" t="str">
        <f t="shared" si="14"/>
        <v>111-130 minutes</v>
      </c>
      <c r="W460">
        <f>Table19[[#This Row],[Profit]]/Table19[[#This Row],[Budget]]*100</f>
        <v>431.12282500000003</v>
      </c>
      <c r="X460">
        <v>-74533.5</v>
      </c>
      <c r="Y460">
        <v>-7.4856785714285719E-3</v>
      </c>
      <c r="Z460" t="str">
        <f t="shared" si="15"/>
        <v>Low</v>
      </c>
    </row>
    <row r="461" spans="1:26" x14ac:dyDescent="0.2">
      <c r="A461" t="s">
        <v>6860</v>
      </c>
      <c r="B461" t="s">
        <v>3160</v>
      </c>
      <c r="C461" t="s">
        <v>1461</v>
      </c>
      <c r="D461">
        <v>230</v>
      </c>
      <c r="E461">
        <v>673</v>
      </c>
      <c r="F461">
        <v>0</v>
      </c>
      <c r="G461">
        <v>92000</v>
      </c>
      <c r="H461">
        <v>8</v>
      </c>
      <c r="I461">
        <v>548</v>
      </c>
      <c r="J461">
        <v>165</v>
      </c>
      <c r="K461">
        <v>25359200</v>
      </c>
      <c r="L461">
        <v>4000000</v>
      </c>
      <c r="M461" s="2">
        <f>VLOOKUP(A461,Sheet2!$A$1:G4185,2,0)</f>
        <v>41830</v>
      </c>
      <c r="N461" t="str">
        <f>VLOOKUP(A461,Sheet2!$A$1:G4185,3,0)</f>
        <v>Color</v>
      </c>
      <c r="O461" t="str">
        <f>VLOOKUP(A461,Sheet2!$A$1:G4185,4,0)</f>
        <v>Drama</v>
      </c>
      <c r="P461" t="str">
        <f>VLOOKUP(A461,Sheet2!$A$1:G4185,5,0)</f>
        <v>English</v>
      </c>
      <c r="Q461" t="str">
        <f>VLOOKUP(A461,Sheet2!$A$1:G4185,6,0)</f>
        <v>USA</v>
      </c>
      <c r="R461" t="str">
        <f>VLOOKUP(A461,Sheet2!$A$1:G4185,7,0)</f>
        <v>R</v>
      </c>
      <c r="S461" t="str">
        <f>IF(Table19[[#This Row],[Language]]="English","English","Other language")</f>
        <v>English</v>
      </c>
      <c r="T461">
        <f>Table19[[#This Row],[Gross Revenue]]-Table19[[#This Row],[Budget]]</f>
        <v>21359200</v>
      </c>
      <c r="U461" s="1">
        <f>(Table19[[#This Row],[Gross Revenue]]/Table19[[#This Row],[Budget]])-1</f>
        <v>5.3398000000000003</v>
      </c>
      <c r="V461" t="str">
        <f t="shared" si="14"/>
        <v>&gt;150 minutes</v>
      </c>
      <c r="W461">
        <f>Table19[[#This Row],[Profit]]/Table19[[#This Row],[Budget]]*100</f>
        <v>533.98</v>
      </c>
      <c r="X461">
        <v>-434215.5</v>
      </c>
      <c r="Y461">
        <v>-0.10115100772200772</v>
      </c>
      <c r="Z461" t="str">
        <f t="shared" si="15"/>
        <v>Low</v>
      </c>
    </row>
    <row r="462" spans="1:26" x14ac:dyDescent="0.2">
      <c r="A462" t="s">
        <v>5097</v>
      </c>
      <c r="B462" t="s">
        <v>2065</v>
      </c>
      <c r="C462" t="s">
        <v>2066</v>
      </c>
      <c r="D462">
        <v>267</v>
      </c>
      <c r="E462">
        <v>1231</v>
      </c>
      <c r="F462">
        <v>39</v>
      </c>
      <c r="G462">
        <v>88</v>
      </c>
      <c r="H462">
        <v>6.5</v>
      </c>
      <c r="I462">
        <v>35</v>
      </c>
      <c r="J462">
        <v>105</v>
      </c>
      <c r="K462">
        <v>3123749</v>
      </c>
      <c r="L462">
        <v>1500000</v>
      </c>
      <c r="M462" s="2">
        <f>VLOOKUP(A462,Sheet2!$A$1:G4186,2,0)</f>
        <v>38457</v>
      </c>
      <c r="N462" t="str">
        <f>VLOOKUP(A462,Sheet2!$A$1:G4186,3,0)</f>
        <v>Color</v>
      </c>
      <c r="O462" t="str">
        <f>VLOOKUP(A462,Sheet2!$A$1:G4186,4,0)</f>
        <v>Comedy</v>
      </c>
      <c r="P462" t="str">
        <f>VLOOKUP(A462,Sheet2!$A$1:G4186,5,0)</f>
        <v>English</v>
      </c>
      <c r="Q462" t="str">
        <f>VLOOKUP(A462,Sheet2!$A$1:G4186,6,0)</f>
        <v>USA</v>
      </c>
      <c r="R462" t="str">
        <f>VLOOKUP(A462,Sheet2!$A$1:G4186,7,0)</f>
        <v>R</v>
      </c>
      <c r="S462" t="str">
        <f>IF(Table19[[#This Row],[Language]]="English","English","Other language")</f>
        <v>English</v>
      </c>
      <c r="T462">
        <f>Table19[[#This Row],[Gross Revenue]]-Table19[[#This Row],[Budget]]</f>
        <v>1623749</v>
      </c>
      <c r="U462" s="1">
        <f>(Table19[[#This Row],[Gross Revenue]]/Table19[[#This Row],[Budget]])-1</f>
        <v>1.0824993333333333</v>
      </c>
      <c r="V462" t="str">
        <f t="shared" si="14"/>
        <v>90-110 minutes</v>
      </c>
      <c r="W462">
        <f>Table19[[#This Row],[Profit]]/Table19[[#This Row],[Budget]]*100</f>
        <v>108.24993333333333</v>
      </c>
      <c r="X462">
        <v>1637763</v>
      </c>
      <c r="Y462">
        <v>0.19178668286445014</v>
      </c>
      <c r="Z462" t="str">
        <f t="shared" si="15"/>
        <v>Low</v>
      </c>
    </row>
    <row r="463" spans="1:26" x14ac:dyDescent="0.2">
      <c r="A463" t="s">
        <v>3758</v>
      </c>
      <c r="B463" t="s">
        <v>50</v>
      </c>
      <c r="C463" t="s">
        <v>29</v>
      </c>
      <c r="D463">
        <v>3000</v>
      </c>
      <c r="E463">
        <v>3451</v>
      </c>
      <c r="F463">
        <v>7</v>
      </c>
      <c r="G463">
        <v>487</v>
      </c>
      <c r="H463">
        <v>5.3</v>
      </c>
      <c r="I463">
        <v>67</v>
      </c>
      <c r="J463">
        <v>94</v>
      </c>
      <c r="K463">
        <v>20627372</v>
      </c>
      <c r="L463">
        <v>16000000</v>
      </c>
      <c r="M463" s="2">
        <f>VLOOKUP(A463,Sheet2!$A$1:G4187,2,0)</f>
        <v>36723</v>
      </c>
      <c r="N463" t="str">
        <f>VLOOKUP(A463,Sheet2!$A$1:G4187,3,0)</f>
        <v>Color</v>
      </c>
      <c r="O463" t="str">
        <f>VLOOKUP(A463,Sheet2!$A$1:G4187,4,0)</f>
        <v>Comedy</v>
      </c>
      <c r="P463" t="str">
        <f>VLOOKUP(A463,Sheet2!$A$1:G4187,5,0)</f>
        <v>English</v>
      </c>
      <c r="Q463" t="str">
        <f>VLOOKUP(A463,Sheet2!$A$1:G4187,6,0)</f>
        <v>USA</v>
      </c>
      <c r="R463" t="str">
        <f>VLOOKUP(A463,Sheet2!$A$1:G4187,7,0)</f>
        <v>PG-13</v>
      </c>
      <c r="S463" t="str">
        <f>IF(Table19[[#This Row],[Language]]="English","English","Other language")</f>
        <v>English</v>
      </c>
      <c r="T463">
        <f>Table19[[#This Row],[Gross Revenue]]-Table19[[#This Row],[Budget]]</f>
        <v>4627372</v>
      </c>
      <c r="U463" s="1">
        <f>(Table19[[#This Row],[Gross Revenue]]/Table19[[#This Row],[Budget]])-1</f>
        <v>0.28921075000000007</v>
      </c>
      <c r="V463" t="str">
        <f t="shared" si="14"/>
        <v>90-110 minutes</v>
      </c>
      <c r="W463">
        <f>Table19[[#This Row],[Profit]]/Table19[[#This Row],[Budget]]*100</f>
        <v>28.921075000000002</v>
      </c>
      <c r="X463">
        <v>1637763</v>
      </c>
      <c r="Y463">
        <v>0.19178668286445014</v>
      </c>
      <c r="Z463" t="str">
        <f t="shared" si="15"/>
        <v>Medium</v>
      </c>
    </row>
    <row r="464" spans="1:26" x14ac:dyDescent="0.2">
      <c r="A464" t="s">
        <v>6585</v>
      </c>
      <c r="B464" t="s">
        <v>3002</v>
      </c>
      <c r="C464" t="s">
        <v>1382</v>
      </c>
      <c r="D464">
        <v>173</v>
      </c>
      <c r="E464">
        <v>563</v>
      </c>
      <c r="F464">
        <v>108</v>
      </c>
      <c r="G464">
        <v>0</v>
      </c>
      <c r="H464">
        <v>7.6</v>
      </c>
      <c r="I464">
        <v>123</v>
      </c>
      <c r="J464">
        <v>118</v>
      </c>
      <c r="K464">
        <v>11533945</v>
      </c>
      <c r="L464">
        <v>2000000</v>
      </c>
      <c r="M464" s="2">
        <f>VLOOKUP(A464,Sheet2!$A$1:G4188,2,0)</f>
        <v>36454</v>
      </c>
      <c r="N464" t="str">
        <f>VLOOKUP(A464,Sheet2!$A$1:G4188,3,0)</f>
        <v>Color</v>
      </c>
      <c r="O464" t="str">
        <f>VLOOKUP(A464,Sheet2!$A$1:G4188,4,0)</f>
        <v>Biography</v>
      </c>
      <c r="P464" t="str">
        <f>VLOOKUP(A464,Sheet2!$A$1:G4188,5,0)</f>
        <v>English</v>
      </c>
      <c r="Q464" t="str">
        <f>VLOOKUP(A464,Sheet2!$A$1:G4188,6,0)</f>
        <v>USA</v>
      </c>
      <c r="R464" t="str">
        <f>VLOOKUP(A464,Sheet2!$A$1:G4188,7,0)</f>
        <v>R</v>
      </c>
      <c r="S464" t="str">
        <f>IF(Table19[[#This Row],[Language]]="English","English","Other language")</f>
        <v>English</v>
      </c>
      <c r="T464">
        <f>Table19[[#This Row],[Gross Revenue]]-Table19[[#This Row],[Budget]]</f>
        <v>9533945</v>
      </c>
      <c r="U464" s="1">
        <f>(Table19[[#This Row],[Gross Revenue]]/Table19[[#This Row],[Budget]])-1</f>
        <v>4.7669724999999996</v>
      </c>
      <c r="V464" t="str">
        <f t="shared" si="14"/>
        <v>111-130 minutes</v>
      </c>
      <c r="W464">
        <f>Table19[[#This Row],[Profit]]/Table19[[#This Row],[Budget]]*100</f>
        <v>476.69724999999994</v>
      </c>
      <c r="X464">
        <v>-1289919.5</v>
      </c>
      <c r="Y464">
        <v>-4.8151417500000002E-2</v>
      </c>
      <c r="Z464" t="str">
        <f t="shared" si="15"/>
        <v>Low</v>
      </c>
    </row>
    <row r="465" spans="1:26" x14ac:dyDescent="0.2">
      <c r="A465" t="s">
        <v>4692</v>
      </c>
      <c r="B465" t="s">
        <v>1761</v>
      </c>
      <c r="C465" t="s">
        <v>573</v>
      </c>
      <c r="D465">
        <v>27</v>
      </c>
      <c r="E465">
        <v>106</v>
      </c>
      <c r="F465">
        <v>309</v>
      </c>
      <c r="G465">
        <v>0</v>
      </c>
      <c r="H465">
        <v>7.8</v>
      </c>
      <c r="I465">
        <v>64</v>
      </c>
      <c r="J465">
        <v>112</v>
      </c>
      <c r="K465">
        <v>57504069</v>
      </c>
      <c r="L465">
        <v>6000000</v>
      </c>
      <c r="M465" s="2">
        <f>VLOOKUP(A465,Sheet2!$A$1:G4189,2,0)</f>
        <v>33533</v>
      </c>
      <c r="N465" t="str">
        <f>VLOOKUP(A465,Sheet2!$A$1:G4189,3,0)</f>
        <v>Color</v>
      </c>
      <c r="O465" t="str">
        <f>VLOOKUP(A465,Sheet2!$A$1:G4189,4,0)</f>
        <v>Crime</v>
      </c>
      <c r="P465" t="str">
        <f>VLOOKUP(A465,Sheet2!$A$1:G4189,5,0)</f>
        <v>English</v>
      </c>
      <c r="Q465" t="str">
        <f>VLOOKUP(A465,Sheet2!$A$1:G4189,6,0)</f>
        <v>USA</v>
      </c>
      <c r="R465" t="str">
        <f>VLOOKUP(A465,Sheet2!$A$1:G4189,7,0)</f>
        <v>R</v>
      </c>
      <c r="S465" t="str">
        <f>IF(Table19[[#This Row],[Language]]="English","English","Other language")</f>
        <v>English</v>
      </c>
      <c r="T465">
        <f>Table19[[#This Row],[Gross Revenue]]-Table19[[#This Row],[Budget]]</f>
        <v>51504069</v>
      </c>
      <c r="U465" s="1">
        <f>(Table19[[#This Row],[Gross Revenue]]/Table19[[#This Row],[Budget]])-1</f>
        <v>8.5840115000000008</v>
      </c>
      <c r="V465" t="str">
        <f t="shared" si="14"/>
        <v>111-130 minutes</v>
      </c>
      <c r="W465">
        <f>Table19[[#This Row],[Profit]]/Table19[[#This Row],[Budget]]*100</f>
        <v>858.40115000000003</v>
      </c>
      <c r="X465">
        <v>-74533.5</v>
      </c>
      <c r="Y465">
        <v>-7.4856785714285719E-3</v>
      </c>
      <c r="Z465" t="str">
        <f t="shared" si="15"/>
        <v>Low</v>
      </c>
    </row>
    <row r="466" spans="1:26" x14ac:dyDescent="0.2">
      <c r="A466" t="s">
        <v>4162</v>
      </c>
      <c r="B466" t="s">
        <v>1284</v>
      </c>
      <c r="C466" t="s">
        <v>1285</v>
      </c>
      <c r="D466">
        <v>468</v>
      </c>
      <c r="E466">
        <v>2134</v>
      </c>
      <c r="F466">
        <v>119</v>
      </c>
      <c r="G466">
        <v>0</v>
      </c>
      <c r="H466">
        <v>5.8</v>
      </c>
      <c r="I466">
        <v>288</v>
      </c>
      <c r="J466">
        <v>81</v>
      </c>
      <c r="K466">
        <v>59992760</v>
      </c>
      <c r="L466">
        <v>42000000</v>
      </c>
      <c r="M466" s="2">
        <f>VLOOKUP(A466,Sheet2!$A$1:G4190,2,0)</f>
        <v>40089</v>
      </c>
      <c r="N466" t="str">
        <f>VLOOKUP(A466,Sheet2!$A$1:G4190,3,0)</f>
        <v>Color</v>
      </c>
      <c r="O466" t="str">
        <f>VLOOKUP(A466,Sheet2!$A$1:G4190,4,0)</f>
        <v>Comedy</v>
      </c>
      <c r="P466" t="str">
        <f>VLOOKUP(A466,Sheet2!$A$1:G4190,5,0)</f>
        <v>English</v>
      </c>
      <c r="Q466" t="str">
        <f>VLOOKUP(A466,Sheet2!$A$1:G4190,6,0)</f>
        <v>USA</v>
      </c>
      <c r="R466" t="str">
        <f>VLOOKUP(A466,Sheet2!$A$1:G4190,7,0)</f>
        <v>R</v>
      </c>
      <c r="S466" t="str">
        <f>IF(Table19[[#This Row],[Language]]="English","English","Other language")</f>
        <v>English</v>
      </c>
      <c r="T466">
        <f>Table19[[#This Row],[Gross Revenue]]-Table19[[#This Row],[Budget]]</f>
        <v>17992760</v>
      </c>
      <c r="U466" s="1">
        <f>(Table19[[#This Row],[Gross Revenue]]/Table19[[#This Row],[Budget]])-1</f>
        <v>0.42839904761904757</v>
      </c>
      <c r="V466" t="str">
        <f t="shared" si="14"/>
        <v>&lt;90 minutes</v>
      </c>
      <c r="W466">
        <f>Table19[[#This Row],[Profit]]/Table19[[#This Row],[Budget]]*100</f>
        <v>42.839904761904762</v>
      </c>
      <c r="X466">
        <v>1637763</v>
      </c>
      <c r="Y466">
        <v>0.19178668286445014</v>
      </c>
      <c r="Z466" t="str">
        <f t="shared" si="15"/>
        <v>High</v>
      </c>
    </row>
    <row r="467" spans="1:26" x14ac:dyDescent="0.2">
      <c r="A467" t="s">
        <v>6456</v>
      </c>
      <c r="B467" t="s">
        <v>976</v>
      </c>
      <c r="C467" t="s">
        <v>642</v>
      </c>
      <c r="D467">
        <v>18000</v>
      </c>
      <c r="E467">
        <v>42220</v>
      </c>
      <c r="F467">
        <v>0</v>
      </c>
      <c r="G467">
        <v>14000</v>
      </c>
      <c r="H467">
        <v>7.5</v>
      </c>
      <c r="I467">
        <v>181</v>
      </c>
      <c r="J467">
        <v>155</v>
      </c>
      <c r="K467">
        <v>82522790</v>
      </c>
      <c r="L467">
        <v>40000000</v>
      </c>
      <c r="M467" s="2">
        <f>VLOOKUP(A467,Sheet2!$A$1:G4191,2,0)</f>
        <v>33669</v>
      </c>
      <c r="N467" t="str">
        <f>VLOOKUP(A467,Sheet2!$A$1:G4191,3,0)</f>
        <v>Color</v>
      </c>
      <c r="O467" t="str">
        <f>VLOOKUP(A467,Sheet2!$A$1:G4191,4,0)</f>
        <v>Fantasy</v>
      </c>
      <c r="P467" t="str">
        <f>VLOOKUP(A467,Sheet2!$A$1:G4191,5,0)</f>
        <v>English</v>
      </c>
      <c r="Q467" t="str">
        <f>VLOOKUP(A467,Sheet2!$A$1:G4191,6,0)</f>
        <v>USA</v>
      </c>
      <c r="R467" t="str">
        <f>VLOOKUP(A467,Sheet2!$A$1:G4191,7,0)</f>
        <v>R</v>
      </c>
      <c r="S467" t="str">
        <f>IF(Table19[[#This Row],[Language]]="English","English","Other language")</f>
        <v>English</v>
      </c>
      <c r="T467">
        <f>Table19[[#This Row],[Gross Revenue]]-Table19[[#This Row],[Budget]]</f>
        <v>42522790</v>
      </c>
      <c r="U467" s="1">
        <f>(Table19[[#This Row],[Gross Revenue]]/Table19[[#This Row],[Budget]])-1</f>
        <v>1.0630697499999999</v>
      </c>
      <c r="V467" t="str">
        <f t="shared" si="14"/>
        <v>&gt;150 minutes</v>
      </c>
      <c r="W467">
        <f>Table19[[#This Row],[Profit]]/Table19[[#This Row],[Budget]]*100</f>
        <v>106.30697499999999</v>
      </c>
      <c r="Z467" t="str">
        <f t="shared" si="15"/>
        <v>High</v>
      </c>
    </row>
    <row r="468" spans="1:26" x14ac:dyDescent="0.2">
      <c r="A468" t="s">
        <v>4694</v>
      </c>
      <c r="B468" t="s">
        <v>1762</v>
      </c>
      <c r="C468" t="s">
        <v>1763</v>
      </c>
      <c r="D468">
        <v>46</v>
      </c>
      <c r="E468">
        <v>225</v>
      </c>
      <c r="F468">
        <v>3</v>
      </c>
      <c r="G468">
        <v>479</v>
      </c>
      <c r="H468">
        <v>6.3</v>
      </c>
      <c r="I468">
        <v>33</v>
      </c>
      <c r="J468">
        <v>88</v>
      </c>
      <c r="K468">
        <v>110029</v>
      </c>
      <c r="L468">
        <v>6500000</v>
      </c>
      <c r="M468" s="2">
        <f>VLOOKUP(A468,Sheet2!$A$1:G4192,2,0)</f>
        <v>40042</v>
      </c>
      <c r="N468" t="str">
        <f>VLOOKUP(A468,Sheet2!$A$1:G4192,3,0)</f>
        <v>Color</v>
      </c>
      <c r="O468" t="str">
        <f>VLOOKUP(A468,Sheet2!$A$1:G4192,4,0)</f>
        <v>Comedy</v>
      </c>
      <c r="P468" t="str">
        <f>VLOOKUP(A468,Sheet2!$A$1:G4192,5,0)</f>
        <v>English</v>
      </c>
      <c r="Q468" t="str">
        <f>VLOOKUP(A468,Sheet2!$A$1:G4192,6,0)</f>
        <v>Australia</v>
      </c>
      <c r="R468" t="str">
        <f>VLOOKUP(A468,Sheet2!$A$1:G4192,7,0)</f>
        <v>PG-13</v>
      </c>
      <c r="S468" t="str">
        <f>IF(Table19[[#This Row],[Language]]="English","English","Other language")</f>
        <v>English</v>
      </c>
      <c r="T468">
        <f>Table19[[#This Row],[Gross Revenue]]-Table19[[#This Row],[Budget]]</f>
        <v>-6389971</v>
      </c>
      <c r="U468" s="1">
        <f>(Table19[[#This Row],[Gross Revenue]]/Table19[[#This Row],[Budget]])-1</f>
        <v>-0.98307246153846151</v>
      </c>
      <c r="V468" t="str">
        <f t="shared" si="14"/>
        <v>&lt;90 minutes</v>
      </c>
      <c r="W468">
        <f>Table19[[#This Row],[Profit]]/Table19[[#This Row],[Budget]]*100</f>
        <v>-98.307246153846151</v>
      </c>
      <c r="X468">
        <v>1637763</v>
      </c>
      <c r="Y468">
        <v>0.19178668286445014</v>
      </c>
      <c r="Z468" t="str">
        <f t="shared" si="15"/>
        <v>Low</v>
      </c>
    </row>
    <row r="469" spans="1:26" x14ac:dyDescent="0.2">
      <c r="A469" t="s">
        <v>6094</v>
      </c>
      <c r="B469" t="s">
        <v>848</v>
      </c>
      <c r="C469" t="s">
        <v>2734</v>
      </c>
      <c r="D469">
        <v>2000</v>
      </c>
      <c r="E469">
        <v>5005</v>
      </c>
      <c r="F469">
        <v>56</v>
      </c>
      <c r="G469">
        <v>39000</v>
      </c>
      <c r="H469">
        <v>7.2</v>
      </c>
      <c r="I469">
        <v>488</v>
      </c>
      <c r="J469">
        <v>93</v>
      </c>
      <c r="K469">
        <v>237282182</v>
      </c>
      <c r="L469">
        <v>185000000</v>
      </c>
      <c r="M469" s="2">
        <f>VLOOKUP(A469,Sheet2!$A$1:G4193,2,0)</f>
        <v>40984</v>
      </c>
      <c r="N469" t="str">
        <f>VLOOKUP(A469,Sheet2!$A$1:G4193,3,0)</f>
        <v>Color</v>
      </c>
      <c r="O469" t="str">
        <f>VLOOKUP(A469,Sheet2!$A$1:G4193,4,0)</f>
        <v>Adventure</v>
      </c>
      <c r="P469" t="str">
        <f>VLOOKUP(A469,Sheet2!$A$1:G4193,5,0)</f>
        <v>English</v>
      </c>
      <c r="Q469" t="str">
        <f>VLOOKUP(A469,Sheet2!$A$1:G4193,6,0)</f>
        <v>USA</v>
      </c>
      <c r="R469" t="str">
        <f>VLOOKUP(A469,Sheet2!$A$1:G4193,7,0)</f>
        <v>PG</v>
      </c>
      <c r="S469" t="str">
        <f>IF(Table19[[#This Row],[Language]]="English","English","Other language")</f>
        <v>English</v>
      </c>
      <c r="T469">
        <f>Table19[[#This Row],[Gross Revenue]]-Table19[[#This Row],[Budget]]</f>
        <v>52282182</v>
      </c>
      <c r="U469" s="1">
        <f>(Table19[[#This Row],[Gross Revenue]]/Table19[[#This Row],[Budget]])-1</f>
        <v>0.28260638918918923</v>
      </c>
      <c r="V469" t="str">
        <f t="shared" si="14"/>
        <v>90-110 minutes</v>
      </c>
      <c r="W469">
        <f>Table19[[#This Row],[Profit]]/Table19[[#This Row],[Budget]]*100</f>
        <v>28.260638918918918</v>
      </c>
      <c r="X469">
        <v>3892693.5</v>
      </c>
      <c r="Y469">
        <v>0.11726928571428571</v>
      </c>
      <c r="Z469" t="str">
        <f t="shared" si="15"/>
        <v>High</v>
      </c>
    </row>
    <row r="470" spans="1:26" x14ac:dyDescent="0.2">
      <c r="A470" t="s">
        <v>6979</v>
      </c>
      <c r="B470" t="s">
        <v>3216</v>
      </c>
      <c r="C470" t="s">
        <v>2596</v>
      </c>
      <c r="D470">
        <v>906</v>
      </c>
      <c r="E470">
        <v>1976</v>
      </c>
      <c r="F470">
        <v>0</v>
      </c>
      <c r="G470">
        <v>17000</v>
      </c>
      <c r="H470">
        <v>8.4</v>
      </c>
      <c r="I470">
        <v>132</v>
      </c>
      <c r="J470">
        <v>178</v>
      </c>
      <c r="K470">
        <v>75600000</v>
      </c>
      <c r="L470">
        <v>72000000</v>
      </c>
      <c r="M470" s="2">
        <f>VLOOKUP(A470,Sheet2!$A$1:G4194,2,0)</f>
        <v>34755</v>
      </c>
      <c r="N470" t="str">
        <f>VLOOKUP(A470,Sheet2!$A$1:G4194,3,0)</f>
        <v>Color</v>
      </c>
      <c r="O470" t="str">
        <f>VLOOKUP(A470,Sheet2!$A$1:G4194,4,0)</f>
        <v>Biography</v>
      </c>
      <c r="P470" t="str">
        <f>VLOOKUP(A470,Sheet2!$A$1:G4194,5,0)</f>
        <v>English</v>
      </c>
      <c r="Q470" t="str">
        <f>VLOOKUP(A470,Sheet2!$A$1:G4194,6,0)</f>
        <v>USA</v>
      </c>
      <c r="R470" t="str">
        <f>VLOOKUP(A470,Sheet2!$A$1:G4194,7,0)</f>
        <v>R</v>
      </c>
      <c r="S470" t="str">
        <f>IF(Table19[[#This Row],[Language]]="English","English","Other language")</f>
        <v>English</v>
      </c>
      <c r="T470">
        <f>Table19[[#This Row],[Gross Revenue]]-Table19[[#This Row],[Budget]]</f>
        <v>3600000</v>
      </c>
      <c r="U470" s="1">
        <f>(Table19[[#This Row],[Gross Revenue]]/Table19[[#This Row],[Budget]])-1</f>
        <v>5.0000000000000044E-2</v>
      </c>
      <c r="V470" t="str">
        <f t="shared" si="14"/>
        <v>&gt;150 minutes</v>
      </c>
      <c r="W470">
        <f>Table19[[#This Row],[Profit]]/Table19[[#This Row],[Budget]]*100</f>
        <v>5</v>
      </c>
      <c r="X470">
        <v>-1289919.5</v>
      </c>
      <c r="Y470">
        <v>-4.8151417500000002E-2</v>
      </c>
      <c r="Z470" t="str">
        <f t="shared" si="15"/>
        <v>High</v>
      </c>
    </row>
    <row r="471" spans="1:26" x14ac:dyDescent="0.2">
      <c r="A471" t="s">
        <v>1525</v>
      </c>
      <c r="B471" t="s">
        <v>211</v>
      </c>
      <c r="C471" t="s">
        <v>1346</v>
      </c>
      <c r="D471">
        <v>22000</v>
      </c>
      <c r="E471">
        <v>29475</v>
      </c>
      <c r="F471">
        <v>0</v>
      </c>
      <c r="G471">
        <v>16000</v>
      </c>
      <c r="H471">
        <v>8</v>
      </c>
      <c r="I471">
        <v>230</v>
      </c>
      <c r="J471">
        <v>142</v>
      </c>
      <c r="K471">
        <v>9929000</v>
      </c>
      <c r="L471">
        <v>15000000</v>
      </c>
      <c r="M471" s="2">
        <f>VLOOKUP(A471,Sheet2!$A$1:G4195,2,0)</f>
        <v>31095</v>
      </c>
      <c r="N471" t="str">
        <f>VLOOKUP(A471,Sheet2!$A$1:G4195,3,0)</f>
        <v>Color</v>
      </c>
      <c r="O471" t="str">
        <f>VLOOKUP(A471,Sheet2!$A$1:G4195,4,0)</f>
        <v>Drama</v>
      </c>
      <c r="P471" t="str">
        <f>VLOOKUP(A471,Sheet2!$A$1:G4195,5,0)</f>
        <v>English</v>
      </c>
      <c r="Q471" t="str">
        <f>VLOOKUP(A471,Sheet2!$A$1:G4195,6,0)</f>
        <v>UK</v>
      </c>
      <c r="R471" t="str">
        <f>VLOOKUP(A471,Sheet2!$A$1:G4195,7,0)</f>
        <v>R</v>
      </c>
      <c r="S471" t="str">
        <f>IF(Table19[[#This Row],[Language]]="English","English","Other language")</f>
        <v>English</v>
      </c>
      <c r="T471">
        <f>Table19[[#This Row],[Gross Revenue]]-Table19[[#This Row],[Budget]]</f>
        <v>-5071000</v>
      </c>
      <c r="U471" s="1">
        <f>(Table19[[#This Row],[Gross Revenue]]/Table19[[#This Row],[Budget]])-1</f>
        <v>-0.33806666666666663</v>
      </c>
      <c r="V471" t="str">
        <f t="shared" si="14"/>
        <v>131-150 minutes</v>
      </c>
      <c r="W471">
        <f>Table19[[#This Row],[Profit]]/Table19[[#This Row],[Budget]]*100</f>
        <v>-33.806666666666665</v>
      </c>
      <c r="X471">
        <v>-434215.5</v>
      </c>
      <c r="Y471">
        <v>-0.10115100772200772</v>
      </c>
      <c r="Z471" t="str">
        <f t="shared" si="15"/>
        <v>Medium</v>
      </c>
    </row>
    <row r="472" spans="1:26" x14ac:dyDescent="0.2">
      <c r="A472" t="s">
        <v>5681</v>
      </c>
      <c r="B472" t="s">
        <v>2465</v>
      </c>
      <c r="C472" t="s">
        <v>1805</v>
      </c>
      <c r="D472">
        <v>551</v>
      </c>
      <c r="E472">
        <v>1874</v>
      </c>
      <c r="F472">
        <v>84</v>
      </c>
      <c r="G472">
        <v>0</v>
      </c>
      <c r="H472">
        <v>6.9</v>
      </c>
      <c r="I472">
        <v>72</v>
      </c>
      <c r="J472">
        <v>93</v>
      </c>
      <c r="K472">
        <v>50129186</v>
      </c>
      <c r="L472">
        <v>36000000</v>
      </c>
      <c r="M472" s="2">
        <f>VLOOKUP(A472,Sheet2!$A$1:G4196,2,0)</f>
        <v>35748</v>
      </c>
      <c r="N472" t="str">
        <f>VLOOKUP(A472,Sheet2!$A$1:G4196,3,0)</f>
        <v>Color</v>
      </c>
      <c r="O472" t="str">
        <f>VLOOKUP(A472,Sheet2!$A$1:G4196,4,0)</f>
        <v>Action</v>
      </c>
      <c r="P472" t="str">
        <f>VLOOKUP(A472,Sheet2!$A$1:G4196,5,0)</f>
        <v>English</v>
      </c>
      <c r="Q472" t="str">
        <f>VLOOKUP(A472,Sheet2!$A$1:G4196,6,0)</f>
        <v>USA</v>
      </c>
      <c r="R472" t="str">
        <f>VLOOKUP(A472,Sheet2!$A$1:G4196,7,0)</f>
        <v>R</v>
      </c>
      <c r="S472" t="str">
        <f>IF(Table19[[#This Row],[Language]]="English","English","Other language")</f>
        <v>English</v>
      </c>
      <c r="T472">
        <f>Table19[[#This Row],[Gross Revenue]]-Table19[[#This Row],[Budget]]</f>
        <v>14129186</v>
      </c>
      <c r="U472" s="1">
        <f>(Table19[[#This Row],[Gross Revenue]]/Table19[[#This Row],[Budget]])-1</f>
        <v>0.39247738888888883</v>
      </c>
      <c r="V472" t="str">
        <f t="shared" si="14"/>
        <v>90-110 minutes</v>
      </c>
      <c r="W472">
        <f>Table19[[#This Row],[Profit]]/Table19[[#This Row],[Budget]]*100</f>
        <v>39.24773888888889</v>
      </c>
      <c r="X472">
        <v>-1289919.5</v>
      </c>
      <c r="Y472">
        <v>-4.8151417500000002E-2</v>
      </c>
      <c r="Z472" t="str">
        <f t="shared" si="15"/>
        <v>Medium</v>
      </c>
    </row>
    <row r="473" spans="1:26" x14ac:dyDescent="0.2">
      <c r="A473" t="s">
        <v>3452</v>
      </c>
      <c r="B473" t="s">
        <v>362</v>
      </c>
      <c r="C473" t="s">
        <v>363</v>
      </c>
      <c r="D473">
        <v>13000</v>
      </c>
      <c r="E473">
        <v>17417</v>
      </c>
      <c r="F473">
        <v>18</v>
      </c>
      <c r="G473">
        <v>458</v>
      </c>
      <c r="H473">
        <v>4.5999999999999996</v>
      </c>
      <c r="I473">
        <v>42</v>
      </c>
      <c r="J473">
        <v>110</v>
      </c>
      <c r="K473">
        <v>175370</v>
      </c>
      <c r="L473">
        <v>12000000</v>
      </c>
      <c r="M473" s="2">
        <f>VLOOKUP(A473,Sheet2!$A$1:G4197,2,0)</f>
        <v>36187</v>
      </c>
      <c r="N473" t="str">
        <f>VLOOKUP(A473,Sheet2!$A$1:G4197,3,0)</f>
        <v>Color</v>
      </c>
      <c r="O473" t="str">
        <f>VLOOKUP(A473,Sheet2!$A$1:G4197,4,0)</f>
        <v>Comedy</v>
      </c>
      <c r="P473" t="str">
        <f>VLOOKUP(A473,Sheet2!$A$1:G4197,5,0)</f>
        <v>English</v>
      </c>
      <c r="Q473" t="str">
        <f>VLOOKUP(A473,Sheet2!$A$1:G4197,6,0)</f>
        <v>USA</v>
      </c>
      <c r="R473" t="str">
        <f>VLOOKUP(A473,Sheet2!$A$1:G4197,7,0)</f>
        <v>R</v>
      </c>
      <c r="S473" t="str">
        <f>IF(Table19[[#This Row],[Language]]="English","English","Other language")</f>
        <v>English</v>
      </c>
      <c r="T473">
        <f>Table19[[#This Row],[Gross Revenue]]-Table19[[#This Row],[Budget]]</f>
        <v>-11824630</v>
      </c>
      <c r="U473" s="1">
        <f>(Table19[[#This Row],[Gross Revenue]]/Table19[[#This Row],[Budget]])-1</f>
        <v>-0.98538583333333329</v>
      </c>
      <c r="V473" t="str">
        <f t="shared" si="14"/>
        <v>90-110 minutes</v>
      </c>
      <c r="W473">
        <f>Table19[[#This Row],[Profit]]/Table19[[#This Row],[Budget]]*100</f>
        <v>-98.538583333333335</v>
      </c>
      <c r="X473">
        <v>1637763</v>
      </c>
      <c r="Y473">
        <v>0.19178668286445014</v>
      </c>
      <c r="Z473" t="str">
        <f t="shared" si="15"/>
        <v>Low</v>
      </c>
    </row>
    <row r="474" spans="1:26" x14ac:dyDescent="0.2">
      <c r="A474" t="s">
        <v>4682</v>
      </c>
      <c r="B474" t="s">
        <v>1750</v>
      </c>
      <c r="C474" t="s">
        <v>1751</v>
      </c>
      <c r="D474">
        <v>331</v>
      </c>
      <c r="E474">
        <v>1546</v>
      </c>
      <c r="F474">
        <v>38</v>
      </c>
      <c r="G474">
        <v>324</v>
      </c>
      <c r="H474">
        <v>6.2</v>
      </c>
      <c r="I474">
        <v>22</v>
      </c>
      <c r="J474">
        <v>88</v>
      </c>
      <c r="K474">
        <v>76382</v>
      </c>
      <c r="L474">
        <v>15000</v>
      </c>
      <c r="M474" s="2">
        <f>VLOOKUP(A474,Sheet2!$A$1:G4198,2,0)</f>
        <v>39967</v>
      </c>
      <c r="N474" t="str">
        <f>VLOOKUP(A474,Sheet2!$A$1:G4198,3,0)</f>
        <v>Color</v>
      </c>
      <c r="O474" t="str">
        <f>VLOOKUP(A474,Sheet2!$A$1:G4198,4,0)</f>
        <v>Romance</v>
      </c>
      <c r="P474" t="str">
        <f>VLOOKUP(A474,Sheet2!$A$1:G4198,5,0)</f>
        <v>English</v>
      </c>
      <c r="Q474" t="str">
        <f>VLOOKUP(A474,Sheet2!$A$1:G4198,6,0)</f>
        <v>USA</v>
      </c>
      <c r="R474">
        <f>VLOOKUP(A474,Sheet2!$A$1:G4198,7,0)</f>
        <v>0</v>
      </c>
      <c r="S474" t="str">
        <f>IF(Table19[[#This Row],[Language]]="English","English","Other language")</f>
        <v>English</v>
      </c>
      <c r="T474">
        <f>Table19[[#This Row],[Gross Revenue]]-Table19[[#This Row],[Budget]]</f>
        <v>61382</v>
      </c>
      <c r="U474" s="1">
        <f>(Table19[[#This Row],[Gross Revenue]]/Table19[[#This Row],[Budget]])-1</f>
        <v>4.092133333333333</v>
      </c>
      <c r="V474" t="str">
        <f t="shared" si="14"/>
        <v>&lt;90 minutes</v>
      </c>
      <c r="W474">
        <f>Table19[[#This Row],[Profit]]/Table19[[#This Row],[Budget]]*100</f>
        <v>409.21333333333331</v>
      </c>
      <c r="Z474" t="str">
        <f t="shared" si="15"/>
        <v>Low</v>
      </c>
    </row>
    <row r="475" spans="1:26" x14ac:dyDescent="0.2">
      <c r="A475" t="s">
        <v>4044</v>
      </c>
      <c r="B475" t="s">
        <v>170</v>
      </c>
      <c r="C475" t="s">
        <v>640</v>
      </c>
      <c r="D475">
        <v>23000</v>
      </c>
      <c r="E475">
        <v>25387</v>
      </c>
      <c r="F475">
        <v>11</v>
      </c>
      <c r="G475">
        <v>0</v>
      </c>
      <c r="H475">
        <v>5.7</v>
      </c>
      <c r="I475">
        <v>177</v>
      </c>
      <c r="J475">
        <v>100</v>
      </c>
      <c r="K475">
        <v>20285518</v>
      </c>
      <c r="L475">
        <v>28000000</v>
      </c>
      <c r="M475" s="2">
        <f>VLOOKUP(A475,Sheet2!$A$1:G4199,2,0)</f>
        <v>41816</v>
      </c>
      <c r="N475" t="str">
        <f>VLOOKUP(A475,Sheet2!$A$1:G4199,3,0)</f>
        <v>Color</v>
      </c>
      <c r="O475" t="str">
        <f>VLOOKUP(A475,Sheet2!$A$1:G4199,4,0)</f>
        <v>Action</v>
      </c>
      <c r="P475" t="str">
        <f>VLOOKUP(A475,Sheet2!$A$1:G4199,5,0)</f>
        <v>English</v>
      </c>
      <c r="Q475" t="str">
        <f>VLOOKUP(A475,Sheet2!$A$1:G4199,6,0)</f>
        <v>France</v>
      </c>
      <c r="R475" t="str">
        <f>VLOOKUP(A475,Sheet2!$A$1:G4199,7,0)</f>
        <v>PG-13</v>
      </c>
      <c r="S475" t="str">
        <f>IF(Table19[[#This Row],[Language]]="English","English","Other language")</f>
        <v>English</v>
      </c>
      <c r="T475">
        <f>Table19[[#This Row],[Gross Revenue]]-Table19[[#This Row],[Budget]]</f>
        <v>-7714482</v>
      </c>
      <c r="U475" s="1">
        <f>(Table19[[#This Row],[Gross Revenue]]/Table19[[#This Row],[Budget]])-1</f>
        <v>-0.2755172142857143</v>
      </c>
      <c r="V475" t="str">
        <f t="shared" si="14"/>
        <v>90-110 minutes</v>
      </c>
      <c r="W475">
        <f>Table19[[#This Row],[Profit]]/Table19[[#This Row],[Budget]]*100</f>
        <v>-27.55172142857143</v>
      </c>
      <c r="X475">
        <v>-1289919.5</v>
      </c>
      <c r="Y475">
        <v>-4.8151417500000002E-2</v>
      </c>
      <c r="Z475" t="str">
        <f t="shared" si="15"/>
        <v>Medium</v>
      </c>
    </row>
    <row r="476" spans="1:26" x14ac:dyDescent="0.2">
      <c r="A476" t="s">
        <v>4627</v>
      </c>
      <c r="B476" t="s">
        <v>1708</v>
      </c>
      <c r="C476" t="s">
        <v>1709</v>
      </c>
      <c r="D476">
        <v>729</v>
      </c>
      <c r="E476">
        <v>2321</v>
      </c>
      <c r="F476">
        <v>98</v>
      </c>
      <c r="G476">
        <v>0</v>
      </c>
      <c r="H476">
        <v>6.2</v>
      </c>
      <c r="I476">
        <v>119</v>
      </c>
      <c r="J476">
        <v>122</v>
      </c>
      <c r="K476">
        <v>6601079</v>
      </c>
      <c r="L476">
        <v>7000000</v>
      </c>
      <c r="M476" s="2">
        <f>VLOOKUP(A476,Sheet2!$A$1:G4200,2,0)</f>
        <v>38124</v>
      </c>
      <c r="N476" t="str">
        <f>VLOOKUP(A476,Sheet2!$A$1:G4200,3,0)</f>
        <v>Color</v>
      </c>
      <c r="O476" t="str">
        <f>VLOOKUP(A476,Sheet2!$A$1:G4200,4,0)</f>
        <v>Comedy</v>
      </c>
      <c r="P476" t="str">
        <f>VLOOKUP(A476,Sheet2!$A$1:G4200,5,0)</f>
        <v>English</v>
      </c>
      <c r="Q476" t="str">
        <f>VLOOKUP(A476,Sheet2!$A$1:G4200,6,0)</f>
        <v>UK</v>
      </c>
      <c r="R476" t="str">
        <f>VLOOKUP(A476,Sheet2!$A$1:G4200,7,0)</f>
        <v>PG-13</v>
      </c>
      <c r="S476" t="str">
        <f>IF(Table19[[#This Row],[Language]]="English","English","Other language")</f>
        <v>English</v>
      </c>
      <c r="T476">
        <f>Table19[[#This Row],[Gross Revenue]]-Table19[[#This Row],[Budget]]</f>
        <v>-398921</v>
      </c>
      <c r="U476" s="1">
        <f>(Table19[[#This Row],[Gross Revenue]]/Table19[[#This Row],[Budget]])-1</f>
        <v>-5.6988714285714281E-2</v>
      </c>
      <c r="V476" t="str">
        <f t="shared" si="14"/>
        <v>111-130 minutes</v>
      </c>
      <c r="W476">
        <f>Table19[[#This Row],[Profit]]/Table19[[#This Row],[Budget]]*100</f>
        <v>-5.6988714285714286</v>
      </c>
      <c r="X476">
        <v>1637763</v>
      </c>
      <c r="Y476">
        <v>0.19178668286445014</v>
      </c>
      <c r="Z476" t="str">
        <f t="shared" si="15"/>
        <v>Low</v>
      </c>
    </row>
    <row r="477" spans="1:26" x14ac:dyDescent="0.2">
      <c r="A477" t="s">
        <v>3759</v>
      </c>
      <c r="B477" t="s">
        <v>824</v>
      </c>
      <c r="C477" t="s">
        <v>367</v>
      </c>
      <c r="D477">
        <v>285</v>
      </c>
      <c r="E477">
        <v>667</v>
      </c>
      <c r="F477">
        <v>31</v>
      </c>
      <c r="G477">
        <v>0</v>
      </c>
      <c r="H477">
        <v>5.3</v>
      </c>
      <c r="I477">
        <v>114</v>
      </c>
      <c r="J477">
        <v>89</v>
      </c>
      <c r="K477">
        <v>32368960</v>
      </c>
      <c r="L477">
        <v>25000000</v>
      </c>
      <c r="M477" s="2">
        <f>VLOOKUP(A477,Sheet2!$A$1:G4201,2,0)</f>
        <v>35809</v>
      </c>
      <c r="N477" t="str">
        <f>VLOOKUP(A477,Sheet2!$A$1:G4201,3,0)</f>
        <v>Color</v>
      </c>
      <c r="O477" t="str">
        <f>VLOOKUP(A477,Sheet2!$A$1:G4201,4,0)</f>
        <v>Comedy</v>
      </c>
      <c r="P477" t="str">
        <f>VLOOKUP(A477,Sheet2!$A$1:G4201,5,0)</f>
        <v>English</v>
      </c>
      <c r="Q477" t="str">
        <f>VLOOKUP(A477,Sheet2!$A$1:G4201,6,0)</f>
        <v>Canada</v>
      </c>
      <c r="R477" t="str">
        <f>VLOOKUP(A477,Sheet2!$A$1:G4201,7,0)</f>
        <v>R</v>
      </c>
      <c r="S477" t="str">
        <f>IF(Table19[[#This Row],[Language]]="English","English","Other language")</f>
        <v>English</v>
      </c>
      <c r="T477">
        <f>Table19[[#This Row],[Gross Revenue]]-Table19[[#This Row],[Budget]]</f>
        <v>7368960</v>
      </c>
      <c r="U477" s="1">
        <f>(Table19[[#This Row],[Gross Revenue]]/Table19[[#This Row],[Budget]])-1</f>
        <v>0.29475840000000009</v>
      </c>
      <c r="V477" t="str">
        <f t="shared" si="14"/>
        <v>&lt;90 minutes</v>
      </c>
      <c r="W477">
        <f>Table19[[#This Row],[Profit]]/Table19[[#This Row],[Budget]]*100</f>
        <v>29.475839999999998</v>
      </c>
      <c r="X477">
        <v>1637763</v>
      </c>
      <c r="Y477">
        <v>0.19178668286445014</v>
      </c>
      <c r="Z477" t="str">
        <f t="shared" si="15"/>
        <v>Medium</v>
      </c>
    </row>
    <row r="478" spans="1:26" x14ac:dyDescent="0.2">
      <c r="A478" t="s">
        <v>3829</v>
      </c>
      <c r="B478" t="s">
        <v>908</v>
      </c>
      <c r="C478" t="s">
        <v>909</v>
      </c>
      <c r="D478">
        <v>11000</v>
      </c>
      <c r="E478">
        <v>13794</v>
      </c>
      <c r="F478">
        <v>56</v>
      </c>
      <c r="G478">
        <v>0</v>
      </c>
      <c r="H478">
        <v>5.4</v>
      </c>
      <c r="I478">
        <v>152</v>
      </c>
      <c r="J478">
        <v>89</v>
      </c>
      <c r="K478">
        <v>58715510</v>
      </c>
      <c r="L478">
        <v>30000000</v>
      </c>
      <c r="M478" s="2">
        <f>VLOOKUP(A478,Sheet2!$A$1:G4202,2,0)</f>
        <v>39877</v>
      </c>
      <c r="N478" t="str">
        <f>VLOOKUP(A478,Sheet2!$A$1:G4202,3,0)</f>
        <v>Color</v>
      </c>
      <c r="O478" t="str">
        <f>VLOOKUP(A478,Sheet2!$A$1:G4202,4,0)</f>
        <v>Comedy</v>
      </c>
      <c r="P478" t="str">
        <f>VLOOKUP(A478,Sheet2!$A$1:G4202,5,0)</f>
        <v>English</v>
      </c>
      <c r="Q478" t="str">
        <f>VLOOKUP(A478,Sheet2!$A$1:G4202,6,0)</f>
        <v>USA</v>
      </c>
      <c r="R478" t="str">
        <f>VLOOKUP(A478,Sheet2!$A$1:G4202,7,0)</f>
        <v>PG</v>
      </c>
      <c r="S478" t="str">
        <f>IF(Table19[[#This Row],[Language]]="English","English","Other language")</f>
        <v>English</v>
      </c>
      <c r="T478">
        <f>Table19[[#This Row],[Gross Revenue]]-Table19[[#This Row],[Budget]]</f>
        <v>28715510</v>
      </c>
      <c r="U478" s="1">
        <f>(Table19[[#This Row],[Gross Revenue]]/Table19[[#This Row],[Budget]])-1</f>
        <v>0.95718366666666665</v>
      </c>
      <c r="V478" t="str">
        <f t="shared" si="14"/>
        <v>&lt;90 minutes</v>
      </c>
      <c r="W478">
        <f>Table19[[#This Row],[Profit]]/Table19[[#This Row],[Budget]]*100</f>
        <v>95.718366666666668</v>
      </c>
      <c r="X478">
        <v>1637763</v>
      </c>
      <c r="Y478">
        <v>0.19178668286445014</v>
      </c>
      <c r="Z478" t="str">
        <f t="shared" si="15"/>
        <v>Medium</v>
      </c>
    </row>
    <row r="479" spans="1:26" x14ac:dyDescent="0.2">
      <c r="A479" t="s">
        <v>5592</v>
      </c>
      <c r="B479" t="s">
        <v>2398</v>
      </c>
      <c r="C479" t="s">
        <v>638</v>
      </c>
      <c r="D479">
        <v>722</v>
      </c>
      <c r="E479">
        <v>3229</v>
      </c>
      <c r="F479">
        <v>176</v>
      </c>
      <c r="G479">
        <v>27000</v>
      </c>
      <c r="H479">
        <v>6.8</v>
      </c>
      <c r="I479">
        <v>371</v>
      </c>
      <c r="J479">
        <v>131</v>
      </c>
      <c r="K479">
        <v>169076745</v>
      </c>
      <c r="L479">
        <v>32500000</v>
      </c>
      <c r="M479" s="2">
        <f>VLOOKUP(A479,Sheet2!$A$1:G4203,2,0)</f>
        <v>40846</v>
      </c>
      <c r="N479" t="str">
        <f>VLOOKUP(A479,Sheet2!$A$1:G4203,3,0)</f>
        <v>Color</v>
      </c>
      <c r="O479" t="str">
        <f>VLOOKUP(A479,Sheet2!$A$1:G4203,4,0)</f>
        <v>Comedy</v>
      </c>
      <c r="P479" t="str">
        <f>VLOOKUP(A479,Sheet2!$A$1:G4203,5,0)</f>
        <v>English</v>
      </c>
      <c r="Q479" t="str">
        <f>VLOOKUP(A479,Sheet2!$A$1:G4203,6,0)</f>
        <v>USA</v>
      </c>
      <c r="R479" t="str">
        <f>VLOOKUP(A479,Sheet2!$A$1:G4203,7,0)</f>
        <v>R</v>
      </c>
      <c r="S479" t="str">
        <f>IF(Table19[[#This Row],[Language]]="English","English","Other language")</f>
        <v>English</v>
      </c>
      <c r="T479">
        <f>Table19[[#This Row],[Gross Revenue]]-Table19[[#This Row],[Budget]]</f>
        <v>136576745</v>
      </c>
      <c r="U479" s="1">
        <f>(Table19[[#This Row],[Gross Revenue]]/Table19[[#This Row],[Budget]])-1</f>
        <v>4.2023613846153847</v>
      </c>
      <c r="V479" t="str">
        <f t="shared" si="14"/>
        <v>131-150 minutes</v>
      </c>
      <c r="W479">
        <f>Table19[[#This Row],[Profit]]/Table19[[#This Row],[Budget]]*100</f>
        <v>420.23613846153847</v>
      </c>
      <c r="X479">
        <v>1637763</v>
      </c>
      <c r="Y479">
        <v>0.19178668286445014</v>
      </c>
      <c r="Z479" t="str">
        <f t="shared" si="15"/>
        <v>Medium</v>
      </c>
    </row>
    <row r="480" spans="1:26" x14ac:dyDescent="0.2">
      <c r="A480" t="s">
        <v>6547</v>
      </c>
      <c r="B480" t="s">
        <v>606</v>
      </c>
      <c r="C480" t="s">
        <v>1734</v>
      </c>
      <c r="D480">
        <v>15000</v>
      </c>
      <c r="E480">
        <v>16944</v>
      </c>
      <c r="F480">
        <v>14000</v>
      </c>
      <c r="G480">
        <v>55000</v>
      </c>
      <c r="H480">
        <v>7.6</v>
      </c>
      <c r="I480">
        <v>459</v>
      </c>
      <c r="J480">
        <v>142</v>
      </c>
      <c r="K480">
        <v>72306065</v>
      </c>
      <c r="L480">
        <v>40000000</v>
      </c>
      <c r="M480" s="2">
        <f>VLOOKUP(A480,Sheet2!$A$1:G4204,2,0)</f>
        <v>42099</v>
      </c>
      <c r="N480" t="str">
        <f>VLOOKUP(A480,Sheet2!$A$1:G4204,3,0)</f>
        <v>Color</v>
      </c>
      <c r="O480" t="str">
        <f>VLOOKUP(A480,Sheet2!$A$1:G4204,4,0)</f>
        <v>Drama</v>
      </c>
      <c r="P480" t="str">
        <f>VLOOKUP(A480,Sheet2!$A$1:G4204,5,0)</f>
        <v>English</v>
      </c>
      <c r="Q480" t="str">
        <f>VLOOKUP(A480,Sheet2!$A$1:G4204,6,0)</f>
        <v>USA</v>
      </c>
      <c r="R480" t="str">
        <f>VLOOKUP(A480,Sheet2!$A$1:G4204,7,0)</f>
        <v>PG-13</v>
      </c>
      <c r="S480" t="str">
        <f>IF(Table19[[#This Row],[Language]]="English","English","Other language")</f>
        <v>English</v>
      </c>
      <c r="T480">
        <f>Table19[[#This Row],[Gross Revenue]]-Table19[[#This Row],[Budget]]</f>
        <v>32306065</v>
      </c>
      <c r="U480" s="1">
        <f>(Table19[[#This Row],[Gross Revenue]]/Table19[[#This Row],[Budget]])-1</f>
        <v>0.8076516250000001</v>
      </c>
      <c r="V480" t="str">
        <f t="shared" si="14"/>
        <v>131-150 minutes</v>
      </c>
      <c r="W480">
        <f>Table19[[#This Row],[Profit]]/Table19[[#This Row],[Budget]]*100</f>
        <v>80.765162500000002</v>
      </c>
      <c r="X480">
        <v>-434215.5</v>
      </c>
      <c r="Y480">
        <v>-0.10115100772200772</v>
      </c>
      <c r="Z480" t="str">
        <f t="shared" si="15"/>
        <v>High</v>
      </c>
    </row>
    <row r="481" spans="1:26" x14ac:dyDescent="0.2">
      <c r="A481" t="s">
        <v>6149</v>
      </c>
      <c r="B481" t="s">
        <v>1082</v>
      </c>
      <c r="C481" t="s">
        <v>2765</v>
      </c>
      <c r="D481">
        <v>14000</v>
      </c>
      <c r="E481">
        <v>28071</v>
      </c>
      <c r="F481">
        <v>47</v>
      </c>
      <c r="G481">
        <v>6000</v>
      </c>
      <c r="H481">
        <v>7.2</v>
      </c>
      <c r="I481">
        <v>181</v>
      </c>
      <c r="J481">
        <v>96</v>
      </c>
      <c r="K481">
        <v>82234139</v>
      </c>
      <c r="L481">
        <v>17000000</v>
      </c>
      <c r="M481" s="2">
        <f>VLOOKUP(A481,Sheet2!$A$1:G4205,2,0)</f>
        <v>39126</v>
      </c>
      <c r="N481" t="str">
        <f>VLOOKUP(A481,Sheet2!$A$1:G4205,3,0)</f>
        <v>Color</v>
      </c>
      <c r="O481" t="str">
        <f>VLOOKUP(A481,Sheet2!$A$1:G4205,4,0)</f>
        <v>Adventure</v>
      </c>
      <c r="P481" t="str">
        <f>VLOOKUP(A481,Sheet2!$A$1:G4205,5,0)</f>
        <v>English</v>
      </c>
      <c r="Q481" t="str">
        <f>VLOOKUP(A481,Sheet2!$A$1:G4205,6,0)</f>
        <v>USA</v>
      </c>
      <c r="R481" t="str">
        <f>VLOOKUP(A481,Sheet2!$A$1:G4205,7,0)</f>
        <v>PG</v>
      </c>
      <c r="S481" t="str">
        <f>IF(Table19[[#This Row],[Language]]="English","English","Other language")</f>
        <v>English</v>
      </c>
      <c r="T481">
        <f>Table19[[#This Row],[Gross Revenue]]-Table19[[#This Row],[Budget]]</f>
        <v>65234139</v>
      </c>
      <c r="U481" s="1">
        <f>(Table19[[#This Row],[Gross Revenue]]/Table19[[#This Row],[Budget]])-1</f>
        <v>3.8373022941176469</v>
      </c>
      <c r="V481" t="str">
        <f t="shared" si="14"/>
        <v>90-110 minutes</v>
      </c>
      <c r="W481">
        <f>Table19[[#This Row],[Profit]]/Table19[[#This Row],[Budget]]*100</f>
        <v>383.7302294117647</v>
      </c>
      <c r="X481">
        <v>3892693.5</v>
      </c>
      <c r="Y481">
        <v>0.11726928571428571</v>
      </c>
      <c r="Z481" t="str">
        <f t="shared" si="15"/>
        <v>Medium</v>
      </c>
    </row>
    <row r="482" spans="1:26" x14ac:dyDescent="0.2">
      <c r="A482" t="s">
        <v>4254</v>
      </c>
      <c r="B482" t="s">
        <v>856</v>
      </c>
      <c r="C482" t="s">
        <v>1378</v>
      </c>
      <c r="D482">
        <v>14000</v>
      </c>
      <c r="E482">
        <v>15634</v>
      </c>
      <c r="F482">
        <v>17</v>
      </c>
      <c r="G482">
        <v>0</v>
      </c>
      <c r="H482">
        <v>5.9</v>
      </c>
      <c r="I482">
        <v>143</v>
      </c>
      <c r="J482">
        <v>108</v>
      </c>
      <c r="K482">
        <v>40203020</v>
      </c>
      <c r="L482">
        <v>40000000</v>
      </c>
      <c r="M482" s="2">
        <f>VLOOKUP(A482,Sheet2!$A$1:G4206,2,0)</f>
        <v>38134</v>
      </c>
      <c r="N482" t="str">
        <f>VLOOKUP(A482,Sheet2!$A$1:G4206,3,0)</f>
        <v>Color</v>
      </c>
      <c r="O482" t="str">
        <f>VLOOKUP(A482,Sheet2!$A$1:G4206,4,0)</f>
        <v>Comedy</v>
      </c>
      <c r="P482" t="str">
        <f>VLOOKUP(A482,Sheet2!$A$1:G4206,5,0)</f>
        <v>English</v>
      </c>
      <c r="Q482" t="str">
        <f>VLOOKUP(A482,Sheet2!$A$1:G4206,6,0)</f>
        <v>UK</v>
      </c>
      <c r="R482" t="str">
        <f>VLOOKUP(A482,Sheet2!$A$1:G4206,7,0)</f>
        <v>R</v>
      </c>
      <c r="S482" t="str">
        <f>IF(Table19[[#This Row],[Language]]="English","English","Other language")</f>
        <v>English</v>
      </c>
      <c r="T482">
        <f>Table19[[#This Row],[Gross Revenue]]-Table19[[#This Row],[Budget]]</f>
        <v>203020</v>
      </c>
      <c r="U482" s="1">
        <f>(Table19[[#This Row],[Gross Revenue]]/Table19[[#This Row],[Budget]])-1</f>
        <v>5.0755000000000106E-3</v>
      </c>
      <c r="V482" t="str">
        <f t="shared" si="14"/>
        <v>90-110 minutes</v>
      </c>
      <c r="W482">
        <f>Table19[[#This Row],[Profit]]/Table19[[#This Row],[Budget]]*100</f>
        <v>0.50755000000000006</v>
      </c>
      <c r="X482">
        <v>1637763</v>
      </c>
      <c r="Y482">
        <v>0.19178668286445014</v>
      </c>
      <c r="Z482" t="str">
        <f t="shared" si="15"/>
        <v>High</v>
      </c>
    </row>
    <row r="483" spans="1:26" x14ac:dyDescent="0.2">
      <c r="A483" t="s">
        <v>5435</v>
      </c>
      <c r="B483" t="s">
        <v>856</v>
      </c>
      <c r="C483" t="s">
        <v>2294</v>
      </c>
      <c r="D483">
        <v>14000</v>
      </c>
      <c r="E483">
        <v>16999</v>
      </c>
      <c r="F483">
        <v>11</v>
      </c>
      <c r="G483">
        <v>0</v>
      </c>
      <c r="H483">
        <v>6.7</v>
      </c>
      <c r="I483">
        <v>168</v>
      </c>
      <c r="J483">
        <v>97</v>
      </c>
      <c r="K483">
        <v>71500556</v>
      </c>
      <c r="L483">
        <v>26000000</v>
      </c>
      <c r="M483" s="2">
        <f>VLOOKUP(A483,Sheet2!$A$1:G4207,2,0)</f>
        <v>36946</v>
      </c>
      <c r="N483" t="str">
        <f>VLOOKUP(A483,Sheet2!$A$1:G4207,3,0)</f>
        <v>Color</v>
      </c>
      <c r="O483" t="str">
        <f>VLOOKUP(A483,Sheet2!$A$1:G4207,4,0)</f>
        <v>Comedy</v>
      </c>
      <c r="P483" t="str">
        <f>VLOOKUP(A483,Sheet2!$A$1:G4207,5,0)</f>
        <v>English</v>
      </c>
      <c r="Q483" t="str">
        <f>VLOOKUP(A483,Sheet2!$A$1:G4207,6,0)</f>
        <v>UK</v>
      </c>
      <c r="R483" t="str">
        <f>VLOOKUP(A483,Sheet2!$A$1:G4207,7,0)</f>
        <v>R</v>
      </c>
      <c r="S483" t="str">
        <f>IF(Table19[[#This Row],[Language]]="English","English","Other language")</f>
        <v>English</v>
      </c>
      <c r="T483">
        <f>Table19[[#This Row],[Gross Revenue]]-Table19[[#This Row],[Budget]]</f>
        <v>45500556</v>
      </c>
      <c r="U483" s="1">
        <f>(Table19[[#This Row],[Gross Revenue]]/Table19[[#This Row],[Budget]])-1</f>
        <v>1.7500213846153847</v>
      </c>
      <c r="V483" t="str">
        <f t="shared" si="14"/>
        <v>90-110 minutes</v>
      </c>
      <c r="W483">
        <f>Table19[[#This Row],[Profit]]/Table19[[#This Row],[Budget]]*100</f>
        <v>175.00213846153846</v>
      </c>
      <c r="X483">
        <v>1637763</v>
      </c>
      <c r="Y483">
        <v>0.19178668286445014</v>
      </c>
      <c r="Z483" t="str">
        <f t="shared" si="15"/>
        <v>Medium</v>
      </c>
    </row>
    <row r="484" spans="1:26" x14ac:dyDescent="0.2">
      <c r="A484" t="s">
        <v>6626</v>
      </c>
      <c r="B484" t="s">
        <v>2042</v>
      </c>
      <c r="C484" t="s">
        <v>3038</v>
      </c>
      <c r="D484">
        <v>957</v>
      </c>
      <c r="E484">
        <v>1107</v>
      </c>
      <c r="F484">
        <v>13</v>
      </c>
      <c r="G484">
        <v>100</v>
      </c>
      <c r="H484">
        <v>7.2</v>
      </c>
      <c r="I484">
        <v>12</v>
      </c>
      <c r="J484">
        <v>119</v>
      </c>
      <c r="K484">
        <v>798341</v>
      </c>
      <c r="L484">
        <v>1000000</v>
      </c>
      <c r="M484" s="2">
        <f>VLOOKUP(A484,Sheet2!$A$1:G4208,2,0)</f>
        <v>37032</v>
      </c>
      <c r="N484" t="str">
        <f>VLOOKUP(A484,Sheet2!$A$1:G4208,3,0)</f>
        <v>Color</v>
      </c>
      <c r="O484" t="str">
        <f>VLOOKUP(A484,Sheet2!$A$1:G4208,4,0)</f>
        <v>Crime</v>
      </c>
      <c r="P484" t="str">
        <f>VLOOKUP(A484,Sheet2!$A$1:G4208,5,0)</f>
        <v>English</v>
      </c>
      <c r="Q484" t="str">
        <f>VLOOKUP(A484,Sheet2!$A$1:G4208,6,0)</f>
        <v>USA</v>
      </c>
      <c r="R484" t="str">
        <f>VLOOKUP(A484,Sheet2!$A$1:G4208,7,0)</f>
        <v>PG-13</v>
      </c>
      <c r="S484" t="str">
        <f>IF(Table19[[#This Row],[Language]]="English","English","Other language")</f>
        <v>English</v>
      </c>
      <c r="T484">
        <f>Table19[[#This Row],[Gross Revenue]]-Table19[[#This Row],[Budget]]</f>
        <v>-201659</v>
      </c>
      <c r="U484" s="1">
        <f>(Table19[[#This Row],[Gross Revenue]]/Table19[[#This Row],[Budget]])-1</f>
        <v>-0.20165900000000003</v>
      </c>
      <c r="V484" t="str">
        <f t="shared" si="14"/>
        <v>111-130 minutes</v>
      </c>
      <c r="W484">
        <f>Table19[[#This Row],[Profit]]/Table19[[#This Row],[Budget]]*100</f>
        <v>-20.165900000000001</v>
      </c>
      <c r="X484">
        <v>-74533.5</v>
      </c>
      <c r="Y484">
        <v>-7.4856785714285719E-3</v>
      </c>
      <c r="Z484" t="str">
        <f t="shared" si="15"/>
        <v>Low</v>
      </c>
    </row>
    <row r="485" spans="1:26" x14ac:dyDescent="0.2">
      <c r="A485" t="s">
        <v>3960</v>
      </c>
      <c r="B485" t="s">
        <v>1062</v>
      </c>
      <c r="C485" t="s">
        <v>1063</v>
      </c>
      <c r="D485">
        <v>967</v>
      </c>
      <c r="E485">
        <v>3067</v>
      </c>
      <c r="F485">
        <v>21</v>
      </c>
      <c r="G485">
        <v>377</v>
      </c>
      <c r="H485">
        <v>5.6</v>
      </c>
      <c r="I485">
        <v>28</v>
      </c>
      <c r="J485">
        <v>107</v>
      </c>
      <c r="K485">
        <v>16118077</v>
      </c>
      <c r="L485">
        <v>25000000</v>
      </c>
      <c r="M485" s="2">
        <f>VLOOKUP(A485,Sheet2!$A$1:G4209,2,0)</f>
        <v>32284</v>
      </c>
      <c r="N485" t="str">
        <f>VLOOKUP(A485,Sheet2!$A$1:G4209,3,0)</f>
        <v>Color</v>
      </c>
      <c r="O485" t="str">
        <f>VLOOKUP(A485,Sheet2!$A$1:G4209,4,0)</f>
        <v>Drama</v>
      </c>
      <c r="P485" t="str">
        <f>VLOOKUP(A485,Sheet2!$A$1:G4209,5,0)</f>
        <v>English</v>
      </c>
      <c r="Q485" t="str">
        <f>VLOOKUP(A485,Sheet2!$A$1:G4209,6,0)</f>
        <v>USA</v>
      </c>
      <c r="R485" t="str">
        <f>VLOOKUP(A485,Sheet2!$A$1:G4209,7,0)</f>
        <v>R</v>
      </c>
      <c r="S485" t="str">
        <f>IF(Table19[[#This Row],[Language]]="English","English","Other language")</f>
        <v>English</v>
      </c>
      <c r="T485">
        <f>Table19[[#This Row],[Gross Revenue]]-Table19[[#This Row],[Budget]]</f>
        <v>-8881923</v>
      </c>
      <c r="U485" s="1">
        <f>(Table19[[#This Row],[Gross Revenue]]/Table19[[#This Row],[Budget]])-1</f>
        <v>-0.35527692</v>
      </c>
      <c r="V485" t="str">
        <f t="shared" si="14"/>
        <v>90-110 minutes</v>
      </c>
      <c r="W485">
        <f>Table19[[#This Row],[Profit]]/Table19[[#This Row],[Budget]]*100</f>
        <v>-35.527692000000002</v>
      </c>
      <c r="X485">
        <v>-434215.5</v>
      </c>
      <c r="Y485">
        <v>-0.10115100772200772</v>
      </c>
      <c r="Z485" t="str">
        <f t="shared" si="15"/>
        <v>Medium</v>
      </c>
    </row>
    <row r="486" spans="1:26" x14ac:dyDescent="0.2">
      <c r="A486" t="s">
        <v>5780</v>
      </c>
      <c r="B486" t="s">
        <v>2531</v>
      </c>
      <c r="C486" t="s">
        <v>778</v>
      </c>
      <c r="D486">
        <v>2000</v>
      </c>
      <c r="E486">
        <v>3279</v>
      </c>
      <c r="F486">
        <v>319</v>
      </c>
      <c r="G486">
        <v>0</v>
      </c>
      <c r="H486">
        <v>7</v>
      </c>
      <c r="I486">
        <v>222</v>
      </c>
      <c r="J486">
        <v>119</v>
      </c>
      <c r="K486">
        <v>4440055</v>
      </c>
      <c r="L486">
        <v>8500000</v>
      </c>
      <c r="M486" s="2">
        <f>VLOOKUP(A486,Sheet2!$A$1:G4210,2,0)</f>
        <v>40111</v>
      </c>
      <c r="N486" t="str">
        <f>VLOOKUP(A486,Sheet2!$A$1:G4210,3,0)</f>
        <v>Color</v>
      </c>
      <c r="O486" t="str">
        <f>VLOOKUP(A486,Sheet2!$A$1:G4210,4,0)</f>
        <v>Biography</v>
      </c>
      <c r="P486" t="str">
        <f>VLOOKUP(A486,Sheet2!$A$1:G4210,5,0)</f>
        <v>English</v>
      </c>
      <c r="Q486" t="str">
        <f>VLOOKUP(A486,Sheet2!$A$1:G4210,6,0)</f>
        <v>UK</v>
      </c>
      <c r="R486" t="str">
        <f>VLOOKUP(A486,Sheet2!$A$1:G4210,7,0)</f>
        <v>PG</v>
      </c>
      <c r="S486" t="str">
        <f>IF(Table19[[#This Row],[Language]]="English","English","Other language")</f>
        <v>English</v>
      </c>
      <c r="T486">
        <f>Table19[[#This Row],[Gross Revenue]]-Table19[[#This Row],[Budget]]</f>
        <v>-4059945</v>
      </c>
      <c r="U486" s="1">
        <f>(Table19[[#This Row],[Gross Revenue]]/Table19[[#This Row],[Budget]])-1</f>
        <v>-0.47764058823529409</v>
      </c>
      <c r="V486" t="str">
        <f t="shared" si="14"/>
        <v>111-130 minutes</v>
      </c>
      <c r="W486">
        <f>Table19[[#This Row],[Profit]]/Table19[[#This Row],[Budget]]*100</f>
        <v>-47.76405882352941</v>
      </c>
      <c r="X486">
        <v>-1289919.5</v>
      </c>
      <c r="Y486">
        <v>-4.8151417500000002E-2</v>
      </c>
      <c r="Z486" t="str">
        <f t="shared" si="15"/>
        <v>Low</v>
      </c>
    </row>
    <row r="487" spans="1:26" x14ac:dyDescent="0.2">
      <c r="A487" t="s">
        <v>4307</v>
      </c>
      <c r="B487" t="s">
        <v>765</v>
      </c>
      <c r="C487" t="s">
        <v>1294</v>
      </c>
      <c r="D487">
        <v>4000</v>
      </c>
      <c r="E487">
        <v>5270</v>
      </c>
      <c r="F487">
        <v>235</v>
      </c>
      <c r="G487">
        <v>0</v>
      </c>
      <c r="H487">
        <v>5.9</v>
      </c>
      <c r="I487">
        <v>139</v>
      </c>
      <c r="J487">
        <v>98</v>
      </c>
      <c r="K487">
        <v>68353550</v>
      </c>
      <c r="L487">
        <v>10000000</v>
      </c>
      <c r="M487" s="2">
        <f>VLOOKUP(A487,Sheet2!$A$1:G4211,2,0)</f>
        <v>36553</v>
      </c>
      <c r="N487" t="str">
        <f>VLOOKUP(A487,Sheet2!$A$1:G4211,3,0)</f>
        <v>Color</v>
      </c>
      <c r="O487" t="str">
        <f>VLOOKUP(A487,Sheet2!$A$1:G4211,4,0)</f>
        <v>Comedy</v>
      </c>
      <c r="P487" t="str">
        <f>VLOOKUP(A487,Sheet2!$A$1:G4211,5,0)</f>
        <v>English</v>
      </c>
      <c r="Q487" t="str">
        <f>VLOOKUP(A487,Sheet2!$A$1:G4211,6,0)</f>
        <v>USA</v>
      </c>
      <c r="R487" t="str">
        <f>VLOOKUP(A487,Sheet2!$A$1:G4211,7,0)</f>
        <v>PG-13</v>
      </c>
      <c r="S487" t="str">
        <f>IF(Table19[[#This Row],[Language]]="English","English","Other language")</f>
        <v>English</v>
      </c>
      <c r="T487">
        <f>Table19[[#This Row],[Gross Revenue]]-Table19[[#This Row],[Budget]]</f>
        <v>58353550</v>
      </c>
      <c r="U487" s="1">
        <f>(Table19[[#This Row],[Gross Revenue]]/Table19[[#This Row],[Budget]])-1</f>
        <v>5.8353549999999998</v>
      </c>
      <c r="V487" t="str">
        <f t="shared" si="14"/>
        <v>90-110 minutes</v>
      </c>
      <c r="W487">
        <f>Table19[[#This Row],[Profit]]/Table19[[#This Row],[Budget]]*100</f>
        <v>583.53549999999996</v>
      </c>
      <c r="X487">
        <v>1637763</v>
      </c>
      <c r="Y487">
        <v>0.19178668286445014</v>
      </c>
      <c r="Z487" t="str">
        <f t="shared" si="15"/>
        <v>Low</v>
      </c>
    </row>
    <row r="488" spans="1:26" x14ac:dyDescent="0.2">
      <c r="A488" t="s">
        <v>3914</v>
      </c>
      <c r="B488" t="s">
        <v>1004</v>
      </c>
      <c r="C488" t="s">
        <v>737</v>
      </c>
      <c r="D488">
        <v>1000</v>
      </c>
      <c r="E488">
        <v>2505</v>
      </c>
      <c r="F488">
        <v>163</v>
      </c>
      <c r="G488">
        <v>800</v>
      </c>
      <c r="H488">
        <v>5.5</v>
      </c>
      <c r="I488">
        <v>121</v>
      </c>
      <c r="J488">
        <v>105</v>
      </c>
      <c r="K488">
        <v>132541238</v>
      </c>
      <c r="L488">
        <v>33000000</v>
      </c>
      <c r="M488" s="2">
        <f>VLOOKUP(A488,Sheet2!$A$1:G4212,2,0)</f>
        <v>37888</v>
      </c>
      <c r="N488" t="str">
        <f>VLOOKUP(A488,Sheet2!$A$1:G4212,3,0)</f>
        <v>Color</v>
      </c>
      <c r="O488" t="str">
        <f>VLOOKUP(A488,Sheet2!$A$1:G4212,4,0)</f>
        <v>Comedy</v>
      </c>
      <c r="P488" t="str">
        <f>VLOOKUP(A488,Sheet2!$A$1:G4212,5,0)</f>
        <v>English</v>
      </c>
      <c r="Q488" t="str">
        <f>VLOOKUP(A488,Sheet2!$A$1:G4212,6,0)</f>
        <v>USA</v>
      </c>
      <c r="R488" t="str">
        <f>VLOOKUP(A488,Sheet2!$A$1:G4212,7,0)</f>
        <v>PG-13</v>
      </c>
      <c r="S488" t="str">
        <f>IF(Table19[[#This Row],[Language]]="English","English","Other language")</f>
        <v>English</v>
      </c>
      <c r="T488">
        <f>Table19[[#This Row],[Gross Revenue]]-Table19[[#This Row],[Budget]]</f>
        <v>99541238</v>
      </c>
      <c r="U488" s="1">
        <f>(Table19[[#This Row],[Gross Revenue]]/Table19[[#This Row],[Budget]])-1</f>
        <v>3.0164011515151516</v>
      </c>
      <c r="V488" t="str">
        <f t="shared" si="14"/>
        <v>90-110 minutes</v>
      </c>
      <c r="W488">
        <f>Table19[[#This Row],[Profit]]/Table19[[#This Row],[Budget]]*100</f>
        <v>301.64011515151515</v>
      </c>
      <c r="X488">
        <v>1637763</v>
      </c>
      <c r="Y488">
        <v>0.19178668286445014</v>
      </c>
      <c r="Z488" t="str">
        <f t="shared" si="15"/>
        <v>Medium</v>
      </c>
    </row>
    <row r="489" spans="1:26" x14ac:dyDescent="0.2">
      <c r="A489" t="s">
        <v>5494</v>
      </c>
      <c r="B489" t="s">
        <v>74</v>
      </c>
      <c r="C489" t="s">
        <v>692</v>
      </c>
      <c r="D489">
        <v>12000</v>
      </c>
      <c r="E489">
        <v>13040</v>
      </c>
      <c r="F489">
        <v>17000</v>
      </c>
      <c r="G489">
        <v>0</v>
      </c>
      <c r="H489">
        <v>6.8</v>
      </c>
      <c r="I489">
        <v>163</v>
      </c>
      <c r="J489">
        <v>121</v>
      </c>
      <c r="K489">
        <v>16640210</v>
      </c>
      <c r="L489">
        <v>55000000</v>
      </c>
      <c r="M489" s="2">
        <f>VLOOKUP(A489,Sheet2!$A$1:G4213,2,0)</f>
        <v>36468</v>
      </c>
      <c r="N489" t="str">
        <f>VLOOKUP(A489,Sheet2!$A$1:G4213,3,0)</f>
        <v>Color</v>
      </c>
      <c r="O489" t="str">
        <f>VLOOKUP(A489,Sheet2!$A$1:G4213,4,0)</f>
        <v>Drama</v>
      </c>
      <c r="P489" t="str">
        <f>VLOOKUP(A489,Sheet2!$A$1:G4213,5,0)</f>
        <v>English</v>
      </c>
      <c r="Q489" t="str">
        <f>VLOOKUP(A489,Sheet2!$A$1:G4213,6,0)</f>
        <v>USA</v>
      </c>
      <c r="R489" t="str">
        <f>VLOOKUP(A489,Sheet2!$A$1:G4213,7,0)</f>
        <v>R</v>
      </c>
      <c r="S489" t="str">
        <f>IF(Table19[[#This Row],[Language]]="English","English","Other language")</f>
        <v>English</v>
      </c>
      <c r="T489">
        <f>Table19[[#This Row],[Gross Revenue]]-Table19[[#This Row],[Budget]]</f>
        <v>-38359790</v>
      </c>
      <c r="U489" s="1">
        <f>(Table19[[#This Row],[Gross Revenue]]/Table19[[#This Row],[Budget]])-1</f>
        <v>-0.69745072727272728</v>
      </c>
      <c r="V489" t="str">
        <f t="shared" si="14"/>
        <v>111-130 minutes</v>
      </c>
      <c r="W489">
        <f>Table19[[#This Row],[Profit]]/Table19[[#This Row],[Budget]]*100</f>
        <v>-69.745072727272728</v>
      </c>
      <c r="X489">
        <v>-434215.5</v>
      </c>
      <c r="Y489">
        <v>-0.10115100772200772</v>
      </c>
      <c r="Z489" t="str">
        <f t="shared" si="15"/>
        <v>High</v>
      </c>
    </row>
    <row r="490" spans="1:26" x14ac:dyDescent="0.2">
      <c r="A490" t="s">
        <v>6679</v>
      </c>
      <c r="B490" t="s">
        <v>1037</v>
      </c>
      <c r="C490" t="s">
        <v>1172</v>
      </c>
      <c r="D490">
        <v>15000</v>
      </c>
      <c r="E490">
        <v>39789</v>
      </c>
      <c r="F490">
        <v>0</v>
      </c>
      <c r="G490">
        <v>13000</v>
      </c>
      <c r="H490">
        <v>7.7</v>
      </c>
      <c r="I490">
        <v>357</v>
      </c>
      <c r="J490">
        <v>134</v>
      </c>
      <c r="K490">
        <v>83025853</v>
      </c>
      <c r="L490">
        <v>14000000</v>
      </c>
      <c r="M490" s="2">
        <f>VLOOKUP(A490,Sheet2!$A$1:G4214,2,0)</f>
        <v>38436</v>
      </c>
      <c r="N490" t="str">
        <f>VLOOKUP(A490,Sheet2!$A$1:G4214,3,0)</f>
        <v>Color</v>
      </c>
      <c r="O490" t="str">
        <f>VLOOKUP(A490,Sheet2!$A$1:G4214,4,0)</f>
        <v>Drama</v>
      </c>
      <c r="P490" t="str">
        <f>VLOOKUP(A490,Sheet2!$A$1:G4214,5,0)</f>
        <v>English</v>
      </c>
      <c r="Q490" t="str">
        <f>VLOOKUP(A490,Sheet2!$A$1:G4214,6,0)</f>
        <v>USA</v>
      </c>
      <c r="R490" t="str">
        <f>VLOOKUP(A490,Sheet2!$A$1:G4214,7,0)</f>
        <v>R</v>
      </c>
      <c r="S490" t="str">
        <f>IF(Table19[[#This Row],[Language]]="English","English","Other language")</f>
        <v>English</v>
      </c>
      <c r="T490">
        <f>Table19[[#This Row],[Gross Revenue]]-Table19[[#This Row],[Budget]]</f>
        <v>69025853</v>
      </c>
      <c r="U490" s="1">
        <f>(Table19[[#This Row],[Gross Revenue]]/Table19[[#This Row],[Budget]])-1</f>
        <v>4.930418071428571</v>
      </c>
      <c r="V490" t="str">
        <f t="shared" si="14"/>
        <v>131-150 minutes</v>
      </c>
      <c r="W490">
        <f>Table19[[#This Row],[Profit]]/Table19[[#This Row],[Budget]]*100</f>
        <v>493.04180714285712</v>
      </c>
      <c r="X490">
        <v>-434215.5</v>
      </c>
      <c r="Y490">
        <v>-0.10115100772200772</v>
      </c>
      <c r="Z490" t="str">
        <f t="shared" si="15"/>
        <v>Medium</v>
      </c>
    </row>
    <row r="491" spans="1:26" x14ac:dyDescent="0.2">
      <c r="A491" t="s">
        <v>4858</v>
      </c>
      <c r="B491" t="s">
        <v>1907</v>
      </c>
      <c r="C491" t="s">
        <v>1908</v>
      </c>
      <c r="D491">
        <v>181</v>
      </c>
      <c r="E491">
        <v>582</v>
      </c>
      <c r="F491">
        <v>57</v>
      </c>
      <c r="G491">
        <v>0</v>
      </c>
      <c r="H491">
        <v>6.4</v>
      </c>
      <c r="I491">
        <v>70</v>
      </c>
      <c r="J491">
        <v>100</v>
      </c>
      <c r="K491">
        <v>10114315</v>
      </c>
      <c r="L491">
        <v>25000000</v>
      </c>
      <c r="M491" s="2">
        <f>VLOOKUP(A491,Sheet2!$A$1:G4215,2,0)</f>
        <v>36161</v>
      </c>
      <c r="N491" t="str">
        <f>VLOOKUP(A491,Sheet2!$A$1:G4215,3,0)</f>
        <v>Color</v>
      </c>
      <c r="O491" t="str">
        <f>VLOOKUP(A491,Sheet2!$A$1:G4215,4,0)</f>
        <v>Drama</v>
      </c>
      <c r="P491" t="str">
        <f>VLOOKUP(A491,Sheet2!$A$1:G4215,5,0)</f>
        <v>English</v>
      </c>
      <c r="Q491" t="str">
        <f>VLOOKUP(A491,Sheet2!$A$1:G4215,6,0)</f>
        <v>USA</v>
      </c>
      <c r="R491" t="str">
        <f>VLOOKUP(A491,Sheet2!$A$1:G4215,7,0)</f>
        <v>PG-13</v>
      </c>
      <c r="S491" t="str">
        <f>IF(Table19[[#This Row],[Language]]="English","English","Other language")</f>
        <v>English</v>
      </c>
      <c r="T491">
        <f>Table19[[#This Row],[Gross Revenue]]-Table19[[#This Row],[Budget]]</f>
        <v>-14885685</v>
      </c>
      <c r="U491" s="1">
        <f>(Table19[[#This Row],[Gross Revenue]]/Table19[[#This Row],[Budget]])-1</f>
        <v>-0.59542739999999994</v>
      </c>
      <c r="V491" t="str">
        <f t="shared" si="14"/>
        <v>90-110 minutes</v>
      </c>
      <c r="W491">
        <f>Table19[[#This Row],[Profit]]/Table19[[#This Row],[Budget]]*100</f>
        <v>-59.542740000000002</v>
      </c>
      <c r="X491">
        <v>-434215.5</v>
      </c>
      <c r="Y491">
        <v>-0.10115100772200772</v>
      </c>
      <c r="Z491" t="str">
        <f t="shared" si="15"/>
        <v>Medium</v>
      </c>
    </row>
    <row r="492" spans="1:26" x14ac:dyDescent="0.2">
      <c r="A492" t="s">
        <v>4382</v>
      </c>
      <c r="B492" t="s">
        <v>1493</v>
      </c>
      <c r="C492" t="s">
        <v>1458</v>
      </c>
      <c r="D492">
        <v>848</v>
      </c>
      <c r="E492">
        <v>2913</v>
      </c>
      <c r="F492">
        <v>610</v>
      </c>
      <c r="G492">
        <v>0</v>
      </c>
      <c r="H492">
        <v>6</v>
      </c>
      <c r="I492">
        <v>72</v>
      </c>
      <c r="J492">
        <v>108</v>
      </c>
      <c r="K492">
        <v>70450000</v>
      </c>
      <c r="L492">
        <v>50000000</v>
      </c>
      <c r="M492" s="2">
        <f>VLOOKUP(A492,Sheet2!$A$1:G4216,2,0)</f>
        <v>35138</v>
      </c>
      <c r="N492" t="str">
        <f>VLOOKUP(A492,Sheet2!$A$1:G4216,3,0)</f>
        <v>Color</v>
      </c>
      <c r="O492" t="str">
        <f>VLOOKUP(A492,Sheet2!$A$1:G4216,4,0)</f>
        <v>Action</v>
      </c>
      <c r="P492" t="str">
        <f>VLOOKUP(A492,Sheet2!$A$1:G4216,5,0)</f>
        <v>English</v>
      </c>
      <c r="Q492" t="str">
        <f>VLOOKUP(A492,Sheet2!$A$1:G4216,6,0)</f>
        <v>USA</v>
      </c>
      <c r="R492" t="str">
        <f>VLOOKUP(A492,Sheet2!$A$1:G4216,7,0)</f>
        <v>R</v>
      </c>
      <c r="S492" t="str">
        <f>IF(Table19[[#This Row],[Language]]="English","English","Other language")</f>
        <v>English</v>
      </c>
      <c r="T492">
        <f>Table19[[#This Row],[Gross Revenue]]-Table19[[#This Row],[Budget]]</f>
        <v>20450000</v>
      </c>
      <c r="U492" s="1">
        <f>(Table19[[#This Row],[Gross Revenue]]/Table19[[#This Row],[Budget]])-1</f>
        <v>0.40900000000000003</v>
      </c>
      <c r="V492" t="str">
        <f t="shared" si="14"/>
        <v>90-110 minutes</v>
      </c>
      <c r="W492">
        <f>Table19[[#This Row],[Profit]]/Table19[[#This Row],[Budget]]*100</f>
        <v>40.9</v>
      </c>
      <c r="X492">
        <v>-1289919.5</v>
      </c>
      <c r="Y492">
        <v>-4.8151417500000002E-2</v>
      </c>
      <c r="Z492" t="str">
        <f t="shared" si="15"/>
        <v>High</v>
      </c>
    </row>
    <row r="493" spans="1:26" x14ac:dyDescent="0.2">
      <c r="A493" t="s">
        <v>5755</v>
      </c>
      <c r="B493" t="s">
        <v>2511</v>
      </c>
      <c r="C493" t="s">
        <v>2512</v>
      </c>
      <c r="D493">
        <v>1000</v>
      </c>
      <c r="E493">
        <v>2073</v>
      </c>
      <c r="F493">
        <v>90</v>
      </c>
      <c r="G493">
        <v>0</v>
      </c>
      <c r="H493">
        <v>6.2</v>
      </c>
      <c r="I493">
        <v>298</v>
      </c>
      <c r="J493">
        <v>109</v>
      </c>
      <c r="K493">
        <v>19692608</v>
      </c>
      <c r="L493">
        <v>35000000</v>
      </c>
      <c r="M493" s="2">
        <f>VLOOKUP(A493,Sheet2!$A$1:G4217,2,0)</f>
        <v>41409</v>
      </c>
      <c r="N493" t="str">
        <f>VLOOKUP(A493,Sheet2!$A$1:G4217,3,0)</f>
        <v>Color</v>
      </c>
      <c r="O493" t="str">
        <f>VLOOKUP(A493,Sheet2!$A$1:G4217,4,0)</f>
        <v>Crime</v>
      </c>
      <c r="P493" t="str">
        <f>VLOOKUP(A493,Sheet2!$A$1:G4217,5,0)</f>
        <v>English</v>
      </c>
      <c r="Q493" t="str">
        <f>VLOOKUP(A493,Sheet2!$A$1:G4217,6,0)</f>
        <v>USA</v>
      </c>
      <c r="R493" t="str">
        <f>VLOOKUP(A493,Sheet2!$A$1:G4217,7,0)</f>
        <v>R</v>
      </c>
      <c r="S493" t="str">
        <f>IF(Table19[[#This Row],[Language]]="English","English","Other language")</f>
        <v>English</v>
      </c>
      <c r="T493">
        <f>Table19[[#This Row],[Gross Revenue]]-Table19[[#This Row],[Budget]]</f>
        <v>-15307392</v>
      </c>
      <c r="U493" s="1">
        <f>(Table19[[#This Row],[Gross Revenue]]/Table19[[#This Row],[Budget]])-1</f>
        <v>-0.43735405714285713</v>
      </c>
      <c r="V493" t="str">
        <f t="shared" si="14"/>
        <v>90-110 minutes</v>
      </c>
      <c r="W493">
        <f>Table19[[#This Row],[Profit]]/Table19[[#This Row],[Budget]]*100</f>
        <v>-43.735405714285712</v>
      </c>
      <c r="X493">
        <v>-74533.5</v>
      </c>
      <c r="Y493">
        <v>-7.4856785714285719E-3</v>
      </c>
      <c r="Z493" t="str">
        <f t="shared" si="15"/>
        <v>Medium</v>
      </c>
    </row>
    <row r="494" spans="1:26" x14ac:dyDescent="0.2">
      <c r="A494" t="s">
        <v>5139</v>
      </c>
      <c r="B494" t="s">
        <v>2104</v>
      </c>
      <c r="C494" t="s">
        <v>2105</v>
      </c>
      <c r="D494">
        <v>919</v>
      </c>
      <c r="E494">
        <v>2288</v>
      </c>
      <c r="F494">
        <v>4</v>
      </c>
      <c r="G494">
        <v>51</v>
      </c>
      <c r="H494">
        <v>6.6</v>
      </c>
      <c r="I494">
        <v>18</v>
      </c>
      <c r="J494">
        <v>90</v>
      </c>
      <c r="K494">
        <v>13493</v>
      </c>
      <c r="L494">
        <v>600000</v>
      </c>
      <c r="M494" s="2">
        <f>VLOOKUP(A494,Sheet2!$A$1:G4218,2,0)</f>
        <v>35804</v>
      </c>
      <c r="N494" t="str">
        <f>VLOOKUP(A494,Sheet2!$A$1:G4218,3,0)</f>
        <v>Color</v>
      </c>
      <c r="O494" t="str">
        <f>VLOOKUP(A494,Sheet2!$A$1:G4218,4,0)</f>
        <v>Drama</v>
      </c>
      <c r="P494" t="str">
        <f>VLOOKUP(A494,Sheet2!$A$1:G4218,5,0)</f>
        <v>English</v>
      </c>
      <c r="Q494" t="str">
        <f>VLOOKUP(A494,Sheet2!$A$1:G4218,6,0)</f>
        <v>USA</v>
      </c>
      <c r="R494" t="str">
        <f>VLOOKUP(A494,Sheet2!$A$1:G4218,7,0)</f>
        <v>R</v>
      </c>
      <c r="S494" t="str">
        <f>IF(Table19[[#This Row],[Language]]="English","English","Other language")</f>
        <v>English</v>
      </c>
      <c r="T494">
        <f>Table19[[#This Row],[Gross Revenue]]-Table19[[#This Row],[Budget]]</f>
        <v>-586507</v>
      </c>
      <c r="U494" s="1">
        <f>(Table19[[#This Row],[Gross Revenue]]/Table19[[#This Row],[Budget]])-1</f>
        <v>-0.97751166666666667</v>
      </c>
      <c r="V494" t="str">
        <f t="shared" si="14"/>
        <v>90-110 minutes</v>
      </c>
      <c r="W494">
        <f>Table19[[#This Row],[Profit]]/Table19[[#This Row],[Budget]]*100</f>
        <v>-97.751166666666663</v>
      </c>
      <c r="X494">
        <v>-434215.5</v>
      </c>
      <c r="Y494">
        <v>-0.10115100772200772</v>
      </c>
      <c r="Z494" t="str">
        <f t="shared" si="15"/>
        <v>Low</v>
      </c>
    </row>
    <row r="495" spans="1:26" x14ac:dyDescent="0.2">
      <c r="A495" t="s">
        <v>6469</v>
      </c>
      <c r="B495" t="s">
        <v>2736</v>
      </c>
      <c r="C495" t="s">
        <v>2944</v>
      </c>
      <c r="D495">
        <v>838</v>
      </c>
      <c r="E495">
        <v>995</v>
      </c>
      <c r="F495">
        <v>34</v>
      </c>
      <c r="G495">
        <v>36000</v>
      </c>
      <c r="H495">
        <v>7.5</v>
      </c>
      <c r="I495">
        <v>351</v>
      </c>
      <c r="J495">
        <v>111</v>
      </c>
      <c r="K495">
        <v>38317535</v>
      </c>
      <c r="L495">
        <v>11000000</v>
      </c>
      <c r="M495" s="2">
        <f>VLOOKUP(A495,Sheet2!$A$1:G4219,2,0)</f>
        <v>42164</v>
      </c>
      <c r="N495" t="str">
        <f>VLOOKUP(A495,Sheet2!$A$1:G4219,3,0)</f>
        <v>Color</v>
      </c>
      <c r="O495" t="str">
        <f>VLOOKUP(A495,Sheet2!$A$1:G4219,4,0)</f>
        <v>Drama</v>
      </c>
      <c r="P495" t="str">
        <f>VLOOKUP(A495,Sheet2!$A$1:G4219,5,0)</f>
        <v>English</v>
      </c>
      <c r="Q495" t="str">
        <f>VLOOKUP(A495,Sheet2!$A$1:G4219,6,0)</f>
        <v>UK</v>
      </c>
      <c r="R495" t="str">
        <f>VLOOKUP(A495,Sheet2!$A$1:G4219,7,0)</f>
        <v>PG-13</v>
      </c>
      <c r="S495" t="str">
        <f>IF(Table19[[#This Row],[Language]]="English","English","Other language")</f>
        <v>English</v>
      </c>
      <c r="T495">
        <f>Table19[[#This Row],[Gross Revenue]]-Table19[[#This Row],[Budget]]</f>
        <v>27317535</v>
      </c>
      <c r="U495" s="1">
        <f>(Table19[[#This Row],[Gross Revenue]]/Table19[[#This Row],[Budget]])-1</f>
        <v>2.4834122727272727</v>
      </c>
      <c r="V495" t="str">
        <f t="shared" si="14"/>
        <v>111-130 minutes</v>
      </c>
      <c r="W495">
        <f>Table19[[#This Row],[Profit]]/Table19[[#This Row],[Budget]]*100</f>
        <v>248.34122727272728</v>
      </c>
      <c r="X495">
        <v>-434215.5</v>
      </c>
      <c r="Y495">
        <v>-0.10115100772200772</v>
      </c>
      <c r="Z495" t="str">
        <f t="shared" si="15"/>
        <v>Low</v>
      </c>
    </row>
    <row r="496" spans="1:26" x14ac:dyDescent="0.2">
      <c r="A496" t="s">
        <v>6716</v>
      </c>
      <c r="B496" t="s">
        <v>2991</v>
      </c>
      <c r="C496" t="s">
        <v>1939</v>
      </c>
      <c r="D496">
        <v>480</v>
      </c>
      <c r="E496">
        <v>1234</v>
      </c>
      <c r="F496">
        <v>30</v>
      </c>
      <c r="G496">
        <v>226</v>
      </c>
      <c r="H496">
        <v>6.4</v>
      </c>
      <c r="I496">
        <v>41</v>
      </c>
      <c r="J496">
        <v>99</v>
      </c>
      <c r="K496">
        <v>398420</v>
      </c>
      <c r="L496">
        <v>8000000</v>
      </c>
      <c r="M496" s="2">
        <f>VLOOKUP(A496,Sheet2!$A$1:G4220,2,0)</f>
        <v>39174</v>
      </c>
      <c r="N496" t="str">
        <f>VLOOKUP(A496,Sheet2!$A$1:G4220,3,0)</f>
        <v>Color</v>
      </c>
      <c r="O496" t="str">
        <f>VLOOKUP(A496,Sheet2!$A$1:G4220,4,0)</f>
        <v>Crime</v>
      </c>
      <c r="P496" t="str">
        <f>VLOOKUP(A496,Sheet2!$A$1:G4220,5,0)</f>
        <v>English</v>
      </c>
      <c r="Q496" t="str">
        <f>VLOOKUP(A496,Sheet2!$A$1:G4220,6,0)</f>
        <v>USA</v>
      </c>
      <c r="R496" t="str">
        <f>VLOOKUP(A496,Sheet2!$A$1:G4220,7,0)</f>
        <v>R</v>
      </c>
      <c r="S496" t="str">
        <f>IF(Table19[[#This Row],[Language]]="English","English","Other language")</f>
        <v>English</v>
      </c>
      <c r="T496">
        <f>Table19[[#This Row],[Gross Revenue]]-Table19[[#This Row],[Budget]]</f>
        <v>-7601580</v>
      </c>
      <c r="U496" s="1">
        <f>(Table19[[#This Row],[Gross Revenue]]/Table19[[#This Row],[Budget]])-1</f>
        <v>-0.95019750000000003</v>
      </c>
      <c r="V496" t="str">
        <f t="shared" si="14"/>
        <v>90-110 minutes</v>
      </c>
      <c r="W496">
        <f>Table19[[#This Row],[Profit]]/Table19[[#This Row],[Budget]]*100</f>
        <v>-95.019750000000002</v>
      </c>
      <c r="X496">
        <v>-74533.5</v>
      </c>
      <c r="Y496">
        <v>-7.4856785714285719E-3</v>
      </c>
      <c r="Z496" t="str">
        <f t="shared" si="15"/>
        <v>Low</v>
      </c>
    </row>
    <row r="497" spans="1:26" x14ac:dyDescent="0.2">
      <c r="A497" t="s">
        <v>5421</v>
      </c>
      <c r="B497" t="s">
        <v>870</v>
      </c>
      <c r="C497" t="s">
        <v>1492</v>
      </c>
      <c r="D497">
        <v>3000</v>
      </c>
      <c r="E497">
        <v>6317</v>
      </c>
      <c r="F497">
        <v>847</v>
      </c>
      <c r="G497">
        <v>4000</v>
      </c>
      <c r="H497">
        <v>6.7</v>
      </c>
      <c r="I497">
        <v>197</v>
      </c>
      <c r="J497">
        <v>132</v>
      </c>
      <c r="K497">
        <v>27154426</v>
      </c>
      <c r="L497">
        <v>17000000</v>
      </c>
      <c r="M497" s="2">
        <f>VLOOKUP(A497,Sheet2!$A$1:G4221,2,0)</f>
        <v>39990</v>
      </c>
      <c r="N497" t="str">
        <f>VLOOKUP(A497,Sheet2!$A$1:G4221,3,0)</f>
        <v>Color</v>
      </c>
      <c r="O497" t="str">
        <f>VLOOKUP(A497,Sheet2!$A$1:G4221,4,0)</f>
        <v>Crime</v>
      </c>
      <c r="P497" t="str">
        <f>VLOOKUP(A497,Sheet2!$A$1:G4221,5,0)</f>
        <v>English</v>
      </c>
      <c r="Q497" t="str">
        <f>VLOOKUP(A497,Sheet2!$A$1:G4221,6,0)</f>
        <v>USA</v>
      </c>
      <c r="R497" t="str">
        <f>VLOOKUP(A497,Sheet2!$A$1:G4221,7,0)</f>
        <v>R</v>
      </c>
      <c r="S497" t="str">
        <f>IF(Table19[[#This Row],[Language]]="English","English","Other language")</f>
        <v>English</v>
      </c>
      <c r="T497">
        <f>Table19[[#This Row],[Gross Revenue]]-Table19[[#This Row],[Budget]]</f>
        <v>10154426</v>
      </c>
      <c r="U497" s="1">
        <f>(Table19[[#This Row],[Gross Revenue]]/Table19[[#This Row],[Budget]])-1</f>
        <v>0.5973191764705883</v>
      </c>
      <c r="V497" t="str">
        <f t="shared" si="14"/>
        <v>131-150 minutes</v>
      </c>
      <c r="W497">
        <f>Table19[[#This Row],[Profit]]/Table19[[#This Row],[Budget]]*100</f>
        <v>59.731917647058822</v>
      </c>
      <c r="X497">
        <v>-74533.5</v>
      </c>
      <c r="Y497">
        <v>-7.4856785714285719E-3</v>
      </c>
      <c r="Z497" t="str">
        <f t="shared" si="15"/>
        <v>Medium</v>
      </c>
    </row>
    <row r="498" spans="1:26" x14ac:dyDescent="0.2">
      <c r="A498" t="s">
        <v>6701</v>
      </c>
      <c r="B498" t="s">
        <v>768</v>
      </c>
      <c r="C498" t="s">
        <v>3083</v>
      </c>
      <c r="D498">
        <v>865</v>
      </c>
      <c r="E498">
        <v>2126</v>
      </c>
      <c r="F498">
        <v>0</v>
      </c>
      <c r="G498">
        <v>0</v>
      </c>
      <c r="H498">
        <v>7.2</v>
      </c>
      <c r="I498">
        <v>81</v>
      </c>
      <c r="J498">
        <v>114</v>
      </c>
      <c r="K498">
        <v>447750</v>
      </c>
      <c r="L498">
        <v>10000000</v>
      </c>
      <c r="M498" s="2">
        <f>VLOOKUP(A498,Sheet2!$A$1:G4222,2,0)</f>
        <v>36807</v>
      </c>
      <c r="N498" t="str">
        <f>VLOOKUP(A498,Sheet2!$A$1:G4222,3,0)</f>
        <v>Color</v>
      </c>
      <c r="O498" t="str">
        <f>VLOOKUP(A498,Sheet2!$A$1:G4222,4,0)</f>
        <v>Crime</v>
      </c>
      <c r="P498" t="str">
        <f>VLOOKUP(A498,Sheet2!$A$1:G4222,5,0)</f>
        <v>English</v>
      </c>
      <c r="Q498" t="str">
        <f>VLOOKUP(A498,Sheet2!$A$1:G4222,6,0)</f>
        <v>USA</v>
      </c>
      <c r="R498" t="str">
        <f>VLOOKUP(A498,Sheet2!$A$1:G4222,7,0)</f>
        <v>R</v>
      </c>
      <c r="S498" t="str">
        <f>IF(Table19[[#This Row],[Language]]="English","English","Other language")</f>
        <v>English</v>
      </c>
      <c r="T498">
        <f>Table19[[#This Row],[Gross Revenue]]-Table19[[#This Row],[Budget]]</f>
        <v>-9552250</v>
      </c>
      <c r="U498" s="1">
        <f>(Table19[[#This Row],[Gross Revenue]]/Table19[[#This Row],[Budget]])-1</f>
        <v>-0.95522499999999999</v>
      </c>
      <c r="V498" t="str">
        <f t="shared" si="14"/>
        <v>111-130 minutes</v>
      </c>
      <c r="W498">
        <f>Table19[[#This Row],[Profit]]/Table19[[#This Row],[Budget]]*100</f>
        <v>-95.522499999999994</v>
      </c>
      <c r="X498">
        <v>-74533.5</v>
      </c>
      <c r="Y498">
        <v>-7.4856785714285719E-3</v>
      </c>
      <c r="Z498" t="str">
        <f t="shared" si="15"/>
        <v>Low</v>
      </c>
    </row>
    <row r="499" spans="1:26" x14ac:dyDescent="0.2">
      <c r="A499" t="s">
        <v>6049</v>
      </c>
      <c r="B499" t="s">
        <v>2709</v>
      </c>
      <c r="C499" t="s">
        <v>2710</v>
      </c>
      <c r="D499">
        <v>628</v>
      </c>
      <c r="E499">
        <v>4249</v>
      </c>
      <c r="F499">
        <v>47</v>
      </c>
      <c r="G499">
        <v>1000</v>
      </c>
      <c r="H499">
        <v>7.2</v>
      </c>
      <c r="I499">
        <v>10</v>
      </c>
      <c r="J499">
        <v>89</v>
      </c>
      <c r="K499">
        <v>444044</v>
      </c>
      <c r="L499">
        <v>1900000</v>
      </c>
      <c r="M499" s="2">
        <f>VLOOKUP(A499,Sheet2!$A$1:G4223,2,0)</f>
        <v>42196</v>
      </c>
      <c r="N499" t="str">
        <f>VLOOKUP(A499,Sheet2!$A$1:G4223,3,0)</f>
        <v>Color</v>
      </c>
      <c r="O499" t="str">
        <f>VLOOKUP(A499,Sheet2!$A$1:G4223,4,0)</f>
        <v>Drama</v>
      </c>
      <c r="P499" t="str">
        <f>VLOOKUP(A499,Sheet2!$A$1:G4223,5,0)</f>
        <v>English</v>
      </c>
      <c r="Q499" t="str">
        <f>VLOOKUP(A499,Sheet2!$A$1:G4223,6,0)</f>
        <v>USA</v>
      </c>
      <c r="R499" t="str">
        <f>VLOOKUP(A499,Sheet2!$A$1:G4223,7,0)</f>
        <v>R</v>
      </c>
      <c r="S499" t="str">
        <f>IF(Table19[[#This Row],[Language]]="English","English","Other language")</f>
        <v>English</v>
      </c>
      <c r="T499">
        <f>Table19[[#This Row],[Gross Revenue]]-Table19[[#This Row],[Budget]]</f>
        <v>-1455956</v>
      </c>
      <c r="U499" s="1">
        <f>(Table19[[#This Row],[Gross Revenue]]/Table19[[#This Row],[Budget]])-1</f>
        <v>-0.76629263157894734</v>
      </c>
      <c r="V499" t="str">
        <f t="shared" si="14"/>
        <v>&lt;90 minutes</v>
      </c>
      <c r="W499">
        <f>Table19[[#This Row],[Profit]]/Table19[[#This Row],[Budget]]*100</f>
        <v>-76.629263157894741</v>
      </c>
      <c r="X499">
        <v>-434215.5</v>
      </c>
      <c r="Y499">
        <v>-0.10115100772200772</v>
      </c>
      <c r="Z499" t="str">
        <f t="shared" si="15"/>
        <v>Low</v>
      </c>
    </row>
    <row r="500" spans="1:26" x14ac:dyDescent="0.2">
      <c r="A500" t="s">
        <v>5952</v>
      </c>
      <c r="B500" t="s">
        <v>1041</v>
      </c>
      <c r="C500" t="s">
        <v>571</v>
      </c>
      <c r="D500">
        <v>20000</v>
      </c>
      <c r="E500">
        <v>42473</v>
      </c>
      <c r="F500">
        <v>260</v>
      </c>
      <c r="G500">
        <v>10000</v>
      </c>
      <c r="H500">
        <v>7.1</v>
      </c>
      <c r="I500">
        <v>217</v>
      </c>
      <c r="J500">
        <v>105</v>
      </c>
      <c r="K500">
        <v>28501651</v>
      </c>
      <c r="L500">
        <v>26000000</v>
      </c>
      <c r="M500" s="2">
        <f>VLOOKUP(A500,Sheet2!$A$1:G4224,2,0)</f>
        <v>39908</v>
      </c>
      <c r="N500" t="str">
        <f>VLOOKUP(A500,Sheet2!$A$1:G4224,3,0)</f>
        <v>Color</v>
      </c>
      <c r="O500" t="str">
        <f>VLOOKUP(A500,Sheet2!$A$1:G4224,4,0)</f>
        <v>Drama</v>
      </c>
      <c r="P500" t="str">
        <f>VLOOKUP(A500,Sheet2!$A$1:G4224,5,0)</f>
        <v>English</v>
      </c>
      <c r="Q500" t="str">
        <f>VLOOKUP(A500,Sheet2!$A$1:G4224,6,0)</f>
        <v>USA</v>
      </c>
      <c r="R500" t="str">
        <f>VLOOKUP(A500,Sheet2!$A$1:G4224,7,0)</f>
        <v>R</v>
      </c>
      <c r="S500" t="str">
        <f>IF(Table19[[#This Row],[Language]]="English","English","Other language")</f>
        <v>English</v>
      </c>
      <c r="T500">
        <f>Table19[[#This Row],[Gross Revenue]]-Table19[[#This Row],[Budget]]</f>
        <v>2501651</v>
      </c>
      <c r="U500" s="1">
        <f>(Table19[[#This Row],[Gross Revenue]]/Table19[[#This Row],[Budget]])-1</f>
        <v>9.621734615384625E-2</v>
      </c>
      <c r="V500" t="str">
        <f t="shared" si="14"/>
        <v>90-110 minutes</v>
      </c>
      <c r="W500">
        <f>Table19[[#This Row],[Profit]]/Table19[[#This Row],[Budget]]*100</f>
        <v>9.6217346153846162</v>
      </c>
      <c r="X500">
        <v>-434215.5</v>
      </c>
      <c r="Y500">
        <v>-0.10115100772200772</v>
      </c>
      <c r="Z500" t="str">
        <f t="shared" si="15"/>
        <v>Medium</v>
      </c>
    </row>
    <row r="501" spans="1:26" x14ac:dyDescent="0.2">
      <c r="A501" t="s">
        <v>5114</v>
      </c>
      <c r="B501" t="s">
        <v>599</v>
      </c>
      <c r="C501" t="s">
        <v>534</v>
      </c>
      <c r="D501">
        <v>1000</v>
      </c>
      <c r="E501">
        <v>3199</v>
      </c>
      <c r="F501">
        <v>44</v>
      </c>
      <c r="G501">
        <v>0</v>
      </c>
      <c r="H501">
        <v>6.5</v>
      </c>
      <c r="I501">
        <v>37</v>
      </c>
      <c r="J501">
        <v>109</v>
      </c>
      <c r="K501">
        <v>27362712</v>
      </c>
      <c r="L501">
        <v>8000000</v>
      </c>
      <c r="M501" s="2">
        <f>VLOOKUP(A501,Sheet2!$A$1:G4225,2,0)</f>
        <v>37483</v>
      </c>
      <c r="N501" t="str">
        <f>VLOOKUP(A501,Sheet2!$A$1:G4225,3,0)</f>
        <v>Color</v>
      </c>
      <c r="O501" t="str">
        <f>VLOOKUP(A501,Sheet2!$A$1:G4225,4,0)</f>
        <v>Comedy</v>
      </c>
      <c r="P501" t="str">
        <f>VLOOKUP(A501,Sheet2!$A$1:G4225,5,0)</f>
        <v>English</v>
      </c>
      <c r="Q501" t="str">
        <f>VLOOKUP(A501,Sheet2!$A$1:G4225,6,0)</f>
        <v>USA</v>
      </c>
      <c r="R501" t="str">
        <f>VLOOKUP(A501,Sheet2!$A$1:G4225,7,0)</f>
        <v>PG-13</v>
      </c>
      <c r="S501" t="str">
        <f>IF(Table19[[#This Row],[Language]]="English","English","Other language")</f>
        <v>English</v>
      </c>
      <c r="T501">
        <f>Table19[[#This Row],[Gross Revenue]]-Table19[[#This Row],[Budget]]</f>
        <v>19362712</v>
      </c>
      <c r="U501" s="1">
        <f>(Table19[[#This Row],[Gross Revenue]]/Table19[[#This Row],[Budget]])-1</f>
        <v>2.4203389999999998</v>
      </c>
      <c r="V501" t="str">
        <f t="shared" si="14"/>
        <v>90-110 minutes</v>
      </c>
      <c r="W501">
        <f>Table19[[#This Row],[Profit]]/Table19[[#This Row],[Budget]]*100</f>
        <v>242.03389999999999</v>
      </c>
      <c r="X501">
        <v>1637763</v>
      </c>
      <c r="Y501">
        <v>0.19178668286445014</v>
      </c>
      <c r="Z501" t="str">
        <f t="shared" si="15"/>
        <v>Low</v>
      </c>
    </row>
    <row r="502" spans="1:26" x14ac:dyDescent="0.2">
      <c r="A502" t="s">
        <v>5436</v>
      </c>
      <c r="B502" t="s">
        <v>498</v>
      </c>
      <c r="C502" t="s">
        <v>877</v>
      </c>
      <c r="D502">
        <v>11000</v>
      </c>
      <c r="E502">
        <v>21276</v>
      </c>
      <c r="F502">
        <v>293</v>
      </c>
      <c r="G502">
        <v>0</v>
      </c>
      <c r="H502">
        <v>6.7</v>
      </c>
      <c r="I502">
        <v>191</v>
      </c>
      <c r="J502">
        <v>101</v>
      </c>
      <c r="K502">
        <v>242589580</v>
      </c>
      <c r="L502">
        <v>81000000</v>
      </c>
      <c r="M502" s="2">
        <f>VLOOKUP(A502,Sheet2!$A$1:G4226,2,0)</f>
        <v>37884</v>
      </c>
      <c r="N502" t="str">
        <f>VLOOKUP(A502,Sheet2!$A$1:G4226,3,0)</f>
        <v>Color</v>
      </c>
      <c r="O502" t="str">
        <f>VLOOKUP(A502,Sheet2!$A$1:G4226,4,0)</f>
        <v>Comedy</v>
      </c>
      <c r="P502" t="str">
        <f>VLOOKUP(A502,Sheet2!$A$1:G4226,5,0)</f>
        <v>English</v>
      </c>
      <c r="Q502" t="str">
        <f>VLOOKUP(A502,Sheet2!$A$1:G4226,6,0)</f>
        <v>USA</v>
      </c>
      <c r="R502" t="str">
        <f>VLOOKUP(A502,Sheet2!$A$1:G4226,7,0)</f>
        <v>PG-13</v>
      </c>
      <c r="S502" t="str">
        <f>IF(Table19[[#This Row],[Language]]="English","English","Other language")</f>
        <v>English</v>
      </c>
      <c r="T502">
        <f>Table19[[#This Row],[Gross Revenue]]-Table19[[#This Row],[Budget]]</f>
        <v>161589580</v>
      </c>
      <c r="U502" s="1">
        <f>(Table19[[#This Row],[Gross Revenue]]/Table19[[#This Row],[Budget]])-1</f>
        <v>1.9949330864197532</v>
      </c>
      <c r="V502" t="str">
        <f t="shared" si="14"/>
        <v>90-110 minutes</v>
      </c>
      <c r="W502">
        <f>Table19[[#This Row],[Profit]]/Table19[[#This Row],[Budget]]*100</f>
        <v>199.49330864197529</v>
      </c>
      <c r="X502">
        <v>1637763</v>
      </c>
      <c r="Y502">
        <v>0.19178668286445014</v>
      </c>
      <c r="Z502" t="str">
        <f t="shared" si="15"/>
        <v>High</v>
      </c>
    </row>
    <row r="503" spans="1:26" x14ac:dyDescent="0.2">
      <c r="A503" t="s">
        <v>3939</v>
      </c>
      <c r="B503" t="s">
        <v>1037</v>
      </c>
      <c r="C503" t="s">
        <v>1038</v>
      </c>
      <c r="D503">
        <v>15000</v>
      </c>
      <c r="E503">
        <v>18864</v>
      </c>
      <c r="F503">
        <v>2</v>
      </c>
      <c r="G503">
        <v>0</v>
      </c>
      <c r="H503">
        <v>5.6</v>
      </c>
      <c r="I503">
        <v>47</v>
      </c>
      <c r="J503">
        <v>84</v>
      </c>
      <c r="K503">
        <v>5002310</v>
      </c>
      <c r="L503">
        <v>13000000</v>
      </c>
      <c r="M503" s="2">
        <f>VLOOKUP(A503,Sheet2!$A$1:G4227,2,0)</f>
        <v>36964</v>
      </c>
      <c r="N503" t="str">
        <f>VLOOKUP(A503,Sheet2!$A$1:G4227,3,0)</f>
        <v>Color</v>
      </c>
      <c r="O503" t="str">
        <f>VLOOKUP(A503,Sheet2!$A$1:G4227,4,0)</f>
        <v>Adventure</v>
      </c>
      <c r="P503" t="str">
        <f>VLOOKUP(A503,Sheet2!$A$1:G4227,5,0)</f>
        <v>English</v>
      </c>
      <c r="Q503" t="str">
        <f>VLOOKUP(A503,Sheet2!$A$1:G4227,6,0)</f>
        <v>USA</v>
      </c>
      <c r="R503" t="str">
        <f>VLOOKUP(A503,Sheet2!$A$1:G4227,7,0)</f>
        <v>PG-13</v>
      </c>
      <c r="S503" t="str">
        <f>IF(Table19[[#This Row],[Language]]="English","English","Other language")</f>
        <v>English</v>
      </c>
      <c r="T503">
        <f>Table19[[#This Row],[Gross Revenue]]-Table19[[#This Row],[Budget]]</f>
        <v>-7997690</v>
      </c>
      <c r="U503" s="1">
        <f>(Table19[[#This Row],[Gross Revenue]]/Table19[[#This Row],[Budget]])-1</f>
        <v>-0.61520692307692304</v>
      </c>
      <c r="V503" t="str">
        <f t="shared" si="14"/>
        <v>&lt;90 minutes</v>
      </c>
      <c r="W503">
        <f>Table19[[#This Row],[Profit]]/Table19[[#This Row],[Budget]]*100</f>
        <v>-61.5206923076923</v>
      </c>
      <c r="X503">
        <v>3892693.5</v>
      </c>
      <c r="Y503">
        <v>0.11726928571428571</v>
      </c>
      <c r="Z503" t="str">
        <f t="shared" si="15"/>
        <v>Low</v>
      </c>
    </row>
    <row r="504" spans="1:26" x14ac:dyDescent="0.2">
      <c r="A504" t="s">
        <v>3298</v>
      </c>
      <c r="B504" t="s">
        <v>87</v>
      </c>
      <c r="C504" t="s">
        <v>88</v>
      </c>
      <c r="D504">
        <v>982</v>
      </c>
      <c r="E504">
        <v>2603</v>
      </c>
      <c r="F504">
        <v>105</v>
      </c>
      <c r="G504">
        <v>0</v>
      </c>
      <c r="H504">
        <v>3.3</v>
      </c>
      <c r="I504">
        <v>49</v>
      </c>
      <c r="J504">
        <v>97</v>
      </c>
      <c r="K504">
        <v>2331318</v>
      </c>
      <c r="L504">
        <v>10000000</v>
      </c>
      <c r="M504" s="2">
        <f>VLOOKUP(A504,Sheet2!$A$1:G4228,2,0)</f>
        <v>40727</v>
      </c>
      <c r="N504" t="str">
        <f>VLOOKUP(A504,Sheet2!$A$1:G4228,3,0)</f>
        <v>Color</v>
      </c>
      <c r="O504" t="str">
        <f>VLOOKUP(A504,Sheet2!$A$1:G4228,4,0)</f>
        <v>Comedy</v>
      </c>
      <c r="P504" t="str">
        <f>VLOOKUP(A504,Sheet2!$A$1:G4228,5,0)</f>
        <v>English</v>
      </c>
      <c r="Q504" t="str">
        <f>VLOOKUP(A504,Sheet2!$A$1:G4228,6,0)</f>
        <v>USA</v>
      </c>
      <c r="R504" t="str">
        <f>VLOOKUP(A504,Sheet2!$A$1:G4228,7,0)</f>
        <v>R</v>
      </c>
      <c r="S504" t="str">
        <f>IF(Table19[[#This Row],[Language]]="English","English","Other language")</f>
        <v>English</v>
      </c>
      <c r="T504">
        <f>Table19[[#This Row],[Gross Revenue]]-Table19[[#This Row],[Budget]]</f>
        <v>-7668682</v>
      </c>
      <c r="U504" s="1">
        <f>(Table19[[#This Row],[Gross Revenue]]/Table19[[#This Row],[Budget]])-1</f>
        <v>-0.7668682</v>
      </c>
      <c r="V504" t="str">
        <f t="shared" si="14"/>
        <v>90-110 minutes</v>
      </c>
      <c r="W504">
        <f>Table19[[#This Row],[Profit]]/Table19[[#This Row],[Budget]]*100</f>
        <v>-76.686819999999997</v>
      </c>
      <c r="X504">
        <v>1637763</v>
      </c>
      <c r="Y504">
        <v>0.19178668286445014</v>
      </c>
      <c r="Z504" t="str">
        <f t="shared" si="15"/>
        <v>Low</v>
      </c>
    </row>
    <row r="505" spans="1:26" x14ac:dyDescent="0.2">
      <c r="A505" t="s">
        <v>6604</v>
      </c>
      <c r="B505" t="s">
        <v>3021</v>
      </c>
      <c r="C505" t="s">
        <v>3022</v>
      </c>
      <c r="D505">
        <v>623</v>
      </c>
      <c r="E505">
        <v>824</v>
      </c>
      <c r="F505">
        <v>45</v>
      </c>
      <c r="G505">
        <v>0</v>
      </c>
      <c r="H505">
        <v>7.7</v>
      </c>
      <c r="I505">
        <v>26</v>
      </c>
      <c r="J505">
        <v>120</v>
      </c>
      <c r="K505">
        <v>100412</v>
      </c>
      <c r="L505">
        <v>4000000</v>
      </c>
      <c r="M505" s="2">
        <f>VLOOKUP(A505,Sheet2!$A$1:G4229,2,0)</f>
        <v>41436</v>
      </c>
      <c r="N505" t="str">
        <f>VLOOKUP(A505,Sheet2!$A$1:G4229,3,0)</f>
        <v>Color</v>
      </c>
      <c r="O505" t="str">
        <f>VLOOKUP(A505,Sheet2!$A$1:G4229,4,0)</f>
        <v>Drama</v>
      </c>
      <c r="P505" t="str">
        <f>VLOOKUP(A505,Sheet2!$A$1:G4229,5,0)</f>
        <v>German</v>
      </c>
      <c r="Q505" t="str">
        <f>VLOOKUP(A505,Sheet2!$A$1:G4229,6,0)</f>
        <v>Mexico</v>
      </c>
      <c r="R505" t="str">
        <f>VLOOKUP(A505,Sheet2!$A$1:G4229,7,0)</f>
        <v>PG-13</v>
      </c>
      <c r="S505" t="str">
        <f>IF(Table19[[#This Row],[Language]]="English","English","Other language")</f>
        <v>Other language</v>
      </c>
      <c r="T505">
        <f>Table19[[#This Row],[Gross Revenue]]-Table19[[#This Row],[Budget]]</f>
        <v>-3899588</v>
      </c>
      <c r="U505" s="1">
        <f>(Table19[[#This Row],[Gross Revenue]]/Table19[[#This Row],[Budget]])-1</f>
        <v>-0.97489700000000001</v>
      </c>
      <c r="V505" t="str">
        <f t="shared" si="14"/>
        <v>111-130 minutes</v>
      </c>
      <c r="W505">
        <f>Table19[[#This Row],[Profit]]/Table19[[#This Row],[Budget]]*100</f>
        <v>-97.489699999999999</v>
      </c>
      <c r="X505">
        <v>-434215.5</v>
      </c>
      <c r="Y505">
        <v>-0.10115100772200772</v>
      </c>
      <c r="Z505" t="str">
        <f t="shared" si="15"/>
        <v>Low</v>
      </c>
    </row>
    <row r="506" spans="1:26" x14ac:dyDescent="0.2">
      <c r="A506" t="s">
        <v>6443</v>
      </c>
      <c r="B506" t="s">
        <v>987</v>
      </c>
      <c r="C506" t="s">
        <v>555</v>
      </c>
      <c r="D506">
        <v>1000</v>
      </c>
      <c r="E506">
        <v>4762</v>
      </c>
      <c r="F506">
        <v>787</v>
      </c>
      <c r="G506">
        <v>0</v>
      </c>
      <c r="H506">
        <v>7.5</v>
      </c>
      <c r="I506">
        <v>106</v>
      </c>
      <c r="J506">
        <v>110</v>
      </c>
      <c r="K506">
        <v>2365931</v>
      </c>
      <c r="L506">
        <v>1500000</v>
      </c>
      <c r="M506" s="2">
        <f>VLOOKUP(A506,Sheet2!$A$1:G4230,2,0)</f>
        <v>35983</v>
      </c>
      <c r="N506" t="str">
        <f>VLOOKUP(A506,Sheet2!$A$1:G4230,3,0)</f>
        <v>Color</v>
      </c>
      <c r="O506" t="str">
        <f>VLOOKUP(A506,Sheet2!$A$1:G4230,4,0)</f>
        <v>Comedy</v>
      </c>
      <c r="P506" t="str">
        <f>VLOOKUP(A506,Sheet2!$A$1:G4230,5,0)</f>
        <v>English</v>
      </c>
      <c r="Q506" t="str">
        <f>VLOOKUP(A506,Sheet2!$A$1:G4230,6,0)</f>
        <v>USA</v>
      </c>
      <c r="R506" t="str">
        <f>VLOOKUP(A506,Sheet2!$A$1:G4230,7,0)</f>
        <v>R</v>
      </c>
      <c r="S506" t="str">
        <f>IF(Table19[[#This Row],[Language]]="English","English","Other language")</f>
        <v>English</v>
      </c>
      <c r="T506">
        <f>Table19[[#This Row],[Gross Revenue]]-Table19[[#This Row],[Budget]]</f>
        <v>865931</v>
      </c>
      <c r="U506" s="1">
        <f>(Table19[[#This Row],[Gross Revenue]]/Table19[[#This Row],[Budget]])-1</f>
        <v>0.57728733333333326</v>
      </c>
      <c r="V506" t="str">
        <f t="shared" si="14"/>
        <v>90-110 minutes</v>
      </c>
      <c r="W506">
        <f>Table19[[#This Row],[Profit]]/Table19[[#This Row],[Budget]]*100</f>
        <v>57.728733333333338</v>
      </c>
      <c r="X506">
        <v>1637763</v>
      </c>
      <c r="Y506">
        <v>0.19178668286445014</v>
      </c>
      <c r="Z506" t="str">
        <f t="shared" si="15"/>
        <v>Low</v>
      </c>
    </row>
    <row r="507" spans="1:26" x14ac:dyDescent="0.2">
      <c r="A507" t="s">
        <v>5610</v>
      </c>
      <c r="B507" t="s">
        <v>1974</v>
      </c>
      <c r="C507" t="s">
        <v>2418</v>
      </c>
      <c r="D507">
        <v>936</v>
      </c>
      <c r="E507">
        <v>3578</v>
      </c>
      <c r="F507">
        <v>34</v>
      </c>
      <c r="G507">
        <v>664</v>
      </c>
      <c r="H507">
        <v>6.9</v>
      </c>
      <c r="I507">
        <v>109</v>
      </c>
      <c r="J507">
        <v>98</v>
      </c>
      <c r="K507">
        <v>353743</v>
      </c>
      <c r="L507">
        <v>15000000</v>
      </c>
      <c r="M507" s="2">
        <f>VLOOKUP(A507,Sheet2!$A$1:G4231,2,0)</f>
        <v>36959</v>
      </c>
      <c r="N507" t="str">
        <f>VLOOKUP(A507,Sheet2!$A$1:G4231,3,0)</f>
        <v>Color</v>
      </c>
      <c r="O507" t="str">
        <f>VLOOKUP(A507,Sheet2!$A$1:G4231,4,0)</f>
        <v>Comedy</v>
      </c>
      <c r="P507" t="str">
        <f>VLOOKUP(A507,Sheet2!$A$1:G4231,5,0)</f>
        <v>English</v>
      </c>
      <c r="Q507" t="str">
        <f>VLOOKUP(A507,Sheet2!$A$1:G4231,6,0)</f>
        <v>UK</v>
      </c>
      <c r="R507" t="str">
        <f>VLOOKUP(A507,Sheet2!$A$1:G4231,7,0)</f>
        <v>R</v>
      </c>
      <c r="S507" t="str">
        <f>IF(Table19[[#This Row],[Language]]="English","English","Other language")</f>
        <v>English</v>
      </c>
      <c r="T507">
        <f>Table19[[#This Row],[Gross Revenue]]-Table19[[#This Row],[Budget]]</f>
        <v>-14646257</v>
      </c>
      <c r="U507" s="1">
        <f>(Table19[[#This Row],[Gross Revenue]]/Table19[[#This Row],[Budget]])-1</f>
        <v>-0.97641713333333335</v>
      </c>
      <c r="V507" t="str">
        <f t="shared" si="14"/>
        <v>90-110 minutes</v>
      </c>
      <c r="W507">
        <f>Table19[[#This Row],[Profit]]/Table19[[#This Row],[Budget]]*100</f>
        <v>-97.641713333333342</v>
      </c>
      <c r="X507">
        <v>1637763</v>
      </c>
      <c r="Y507">
        <v>0.19178668286445014</v>
      </c>
      <c r="Z507" t="str">
        <f t="shared" si="15"/>
        <v>Medium</v>
      </c>
    </row>
    <row r="508" spans="1:26" x14ac:dyDescent="0.2">
      <c r="A508" t="s">
        <v>4027</v>
      </c>
      <c r="B508" t="s">
        <v>226</v>
      </c>
      <c r="C508" t="s">
        <v>451</v>
      </c>
      <c r="D508">
        <v>13000</v>
      </c>
      <c r="E508">
        <v>25418</v>
      </c>
      <c r="F508">
        <v>394</v>
      </c>
      <c r="G508">
        <v>10000</v>
      </c>
      <c r="H508">
        <v>5.7</v>
      </c>
      <c r="I508">
        <v>279</v>
      </c>
      <c r="J508">
        <v>92</v>
      </c>
      <c r="K508">
        <v>9483821</v>
      </c>
      <c r="L508">
        <v>55000000</v>
      </c>
      <c r="M508" s="2">
        <f>VLOOKUP(A508,Sheet2!$A$1:G4232,2,0)</f>
        <v>41177</v>
      </c>
      <c r="N508" t="str">
        <f>VLOOKUP(A508,Sheet2!$A$1:G4232,3,0)</f>
        <v>Color</v>
      </c>
      <c r="O508" t="str">
        <f>VLOOKUP(A508,Sheet2!$A$1:G4232,4,0)</f>
        <v>Action</v>
      </c>
      <c r="P508" t="str">
        <f>VLOOKUP(A508,Sheet2!$A$1:G4232,5,0)</f>
        <v>English</v>
      </c>
      <c r="Q508" t="str">
        <f>VLOOKUP(A508,Sheet2!$A$1:G4232,6,0)</f>
        <v>USA</v>
      </c>
      <c r="R508" t="str">
        <f>VLOOKUP(A508,Sheet2!$A$1:G4232,7,0)</f>
        <v>R</v>
      </c>
      <c r="S508" t="str">
        <f>IF(Table19[[#This Row],[Language]]="English","English","Other language")</f>
        <v>English</v>
      </c>
      <c r="T508">
        <f>Table19[[#This Row],[Gross Revenue]]-Table19[[#This Row],[Budget]]</f>
        <v>-45516179</v>
      </c>
      <c r="U508" s="1">
        <f>(Table19[[#This Row],[Gross Revenue]]/Table19[[#This Row],[Budget]])-1</f>
        <v>-0.82756689090909097</v>
      </c>
      <c r="V508" t="str">
        <f t="shared" si="14"/>
        <v>90-110 minutes</v>
      </c>
      <c r="W508">
        <f>Table19[[#This Row],[Profit]]/Table19[[#This Row],[Budget]]*100</f>
        <v>-82.756689090909092</v>
      </c>
      <c r="X508">
        <v>-1289919.5</v>
      </c>
      <c r="Y508">
        <v>-4.8151417500000002E-2</v>
      </c>
      <c r="Z508" t="str">
        <f t="shared" si="15"/>
        <v>High</v>
      </c>
    </row>
    <row r="509" spans="1:26" x14ac:dyDescent="0.2">
      <c r="A509" t="s">
        <v>3866</v>
      </c>
      <c r="B509" t="s">
        <v>781</v>
      </c>
      <c r="C509" t="s">
        <v>957</v>
      </c>
      <c r="D509">
        <v>961</v>
      </c>
      <c r="E509">
        <v>2422</v>
      </c>
      <c r="F509">
        <v>13</v>
      </c>
      <c r="G509">
        <v>846</v>
      </c>
      <c r="H509">
        <v>5.5</v>
      </c>
      <c r="I509">
        <v>127</v>
      </c>
      <c r="J509">
        <v>104</v>
      </c>
      <c r="K509">
        <v>23020488</v>
      </c>
      <c r="L509">
        <v>52000000</v>
      </c>
      <c r="M509" s="2">
        <f>VLOOKUP(A509,Sheet2!$A$1:G4233,2,0)</f>
        <v>37953</v>
      </c>
      <c r="N509" t="str">
        <f>VLOOKUP(A509,Sheet2!$A$1:G4233,3,0)</f>
        <v>Color</v>
      </c>
      <c r="O509" t="str">
        <f>VLOOKUP(A509,Sheet2!$A$1:G4233,4,0)</f>
        <v>Action</v>
      </c>
      <c r="P509" t="str">
        <f>VLOOKUP(A509,Sheet2!$A$1:G4233,5,0)</f>
        <v>English</v>
      </c>
      <c r="Q509" t="str">
        <f>VLOOKUP(A509,Sheet2!$A$1:G4233,6,0)</f>
        <v>USA</v>
      </c>
      <c r="R509" t="str">
        <f>VLOOKUP(A509,Sheet2!$A$1:G4233,7,0)</f>
        <v>PG-13</v>
      </c>
      <c r="S509" t="str">
        <f>IF(Table19[[#This Row],[Language]]="English","English","Other language")</f>
        <v>English</v>
      </c>
      <c r="T509">
        <f>Table19[[#This Row],[Gross Revenue]]-Table19[[#This Row],[Budget]]</f>
        <v>-28979512</v>
      </c>
      <c r="U509" s="1">
        <f>(Table19[[#This Row],[Gross Revenue]]/Table19[[#This Row],[Budget]])-1</f>
        <v>-0.5572983076923077</v>
      </c>
      <c r="V509" t="str">
        <f t="shared" si="14"/>
        <v>90-110 minutes</v>
      </c>
      <c r="W509">
        <f>Table19[[#This Row],[Profit]]/Table19[[#This Row],[Budget]]*100</f>
        <v>-55.729830769230773</v>
      </c>
      <c r="X509">
        <v>-1289919.5</v>
      </c>
      <c r="Y509">
        <v>-4.8151417500000002E-2</v>
      </c>
      <c r="Z509" t="str">
        <f t="shared" si="15"/>
        <v>High</v>
      </c>
    </row>
    <row r="510" spans="1:26" x14ac:dyDescent="0.2">
      <c r="A510" t="s">
        <v>6424</v>
      </c>
      <c r="B510" t="s">
        <v>133</v>
      </c>
      <c r="C510" t="s">
        <v>1781</v>
      </c>
      <c r="D510">
        <v>1000</v>
      </c>
      <c r="E510">
        <v>4302</v>
      </c>
      <c r="F510">
        <v>11000</v>
      </c>
      <c r="G510">
        <v>979</v>
      </c>
      <c r="H510">
        <v>7.5</v>
      </c>
      <c r="I510">
        <v>67</v>
      </c>
      <c r="J510">
        <v>98</v>
      </c>
      <c r="K510">
        <v>13383737</v>
      </c>
      <c r="L510">
        <v>20000000</v>
      </c>
      <c r="M510" s="2">
        <f>VLOOKUP(A510,Sheet2!$A$1:G4234,2,0)</f>
        <v>34563</v>
      </c>
      <c r="N510" t="str">
        <f>VLOOKUP(A510,Sheet2!$A$1:G4234,3,0)</f>
        <v>Color</v>
      </c>
      <c r="O510" t="str">
        <f>VLOOKUP(A510,Sheet2!$A$1:G4234,4,0)</f>
        <v>Comedy</v>
      </c>
      <c r="P510" t="str">
        <f>VLOOKUP(A510,Sheet2!$A$1:G4234,5,0)</f>
        <v>English</v>
      </c>
      <c r="Q510" t="str">
        <f>VLOOKUP(A510,Sheet2!$A$1:G4234,6,0)</f>
        <v>USA</v>
      </c>
      <c r="R510" t="str">
        <f>VLOOKUP(A510,Sheet2!$A$1:G4234,7,0)</f>
        <v>R</v>
      </c>
      <c r="S510" t="str">
        <f>IF(Table19[[#This Row],[Language]]="English","English","Other language")</f>
        <v>English</v>
      </c>
      <c r="T510">
        <f>Table19[[#This Row],[Gross Revenue]]-Table19[[#This Row],[Budget]]</f>
        <v>-6616263</v>
      </c>
      <c r="U510" s="1">
        <f>(Table19[[#This Row],[Gross Revenue]]/Table19[[#This Row],[Budget]])-1</f>
        <v>-0.33081315</v>
      </c>
      <c r="V510" t="str">
        <f t="shared" si="14"/>
        <v>90-110 minutes</v>
      </c>
      <c r="W510">
        <f>Table19[[#This Row],[Profit]]/Table19[[#This Row],[Budget]]*100</f>
        <v>-33.081315000000004</v>
      </c>
      <c r="X510">
        <v>1637763</v>
      </c>
      <c r="Y510">
        <v>0.19178668286445014</v>
      </c>
      <c r="Z510" t="str">
        <f t="shared" si="15"/>
        <v>Medium</v>
      </c>
    </row>
    <row r="511" spans="1:26" x14ac:dyDescent="0.2">
      <c r="A511" t="s">
        <v>5523</v>
      </c>
      <c r="B511" t="s">
        <v>1591</v>
      </c>
      <c r="C511" t="s">
        <v>1591</v>
      </c>
      <c r="D511">
        <v>631</v>
      </c>
      <c r="E511">
        <v>1023</v>
      </c>
      <c r="F511">
        <v>631</v>
      </c>
      <c r="G511">
        <v>0</v>
      </c>
      <c r="H511">
        <v>6.8</v>
      </c>
      <c r="I511">
        <v>110</v>
      </c>
      <c r="J511">
        <v>108</v>
      </c>
      <c r="K511">
        <v>26525834</v>
      </c>
      <c r="L511">
        <v>30000000</v>
      </c>
      <c r="M511" s="2">
        <f>VLOOKUP(A511,Sheet2!$A$1:G4235,2,0)</f>
        <v>35878</v>
      </c>
      <c r="N511" t="str">
        <f>VLOOKUP(A511,Sheet2!$A$1:G4235,3,0)</f>
        <v>Color</v>
      </c>
      <c r="O511" t="str">
        <f>VLOOKUP(A511,Sheet2!$A$1:G4235,4,0)</f>
        <v>Comedy</v>
      </c>
      <c r="P511" t="str">
        <f>VLOOKUP(A511,Sheet2!$A$1:G4235,5,0)</f>
        <v>English</v>
      </c>
      <c r="Q511" t="str">
        <f>VLOOKUP(A511,Sheet2!$A$1:G4235,6,0)</f>
        <v>USA</v>
      </c>
      <c r="R511" t="str">
        <f>VLOOKUP(A511,Sheet2!$A$1:G4235,7,0)</f>
        <v>R</v>
      </c>
      <c r="S511" t="str">
        <f>IF(Table19[[#This Row],[Language]]="English","English","Other language")</f>
        <v>English</v>
      </c>
      <c r="T511">
        <f>Table19[[#This Row],[Gross Revenue]]-Table19[[#This Row],[Budget]]</f>
        <v>-3474166</v>
      </c>
      <c r="U511" s="1">
        <f>(Table19[[#This Row],[Gross Revenue]]/Table19[[#This Row],[Budget]])-1</f>
        <v>-0.11580553333333332</v>
      </c>
      <c r="V511" t="str">
        <f t="shared" si="14"/>
        <v>90-110 minutes</v>
      </c>
      <c r="W511">
        <f>Table19[[#This Row],[Profit]]/Table19[[#This Row],[Budget]]*100</f>
        <v>-11.580553333333334</v>
      </c>
      <c r="X511">
        <v>1637763</v>
      </c>
      <c r="Y511">
        <v>0.19178668286445014</v>
      </c>
      <c r="Z511" t="str">
        <f t="shared" si="15"/>
        <v>Medium</v>
      </c>
    </row>
    <row r="512" spans="1:26" x14ac:dyDescent="0.2">
      <c r="A512" t="s">
        <v>5767</v>
      </c>
      <c r="B512" t="s">
        <v>1026</v>
      </c>
      <c r="C512" t="s">
        <v>2521</v>
      </c>
      <c r="D512">
        <v>16000</v>
      </c>
      <c r="E512">
        <v>17471</v>
      </c>
      <c r="F512">
        <v>89</v>
      </c>
      <c r="G512">
        <v>24000</v>
      </c>
      <c r="H512">
        <v>7</v>
      </c>
      <c r="I512">
        <v>363</v>
      </c>
      <c r="J512">
        <v>95</v>
      </c>
      <c r="K512">
        <v>1028658</v>
      </c>
      <c r="L512">
        <v>3000000</v>
      </c>
      <c r="M512" s="2">
        <f>VLOOKUP(A512,Sheet2!$A$1:G4236,2,0)</f>
        <v>40433</v>
      </c>
      <c r="N512" t="str">
        <f>VLOOKUP(A512,Sheet2!$A$1:G4236,3,0)</f>
        <v>Color</v>
      </c>
      <c r="O512" t="str">
        <f>VLOOKUP(A512,Sheet2!$A$1:G4236,4,0)</f>
        <v>Drama</v>
      </c>
      <c r="P512" t="str">
        <f>VLOOKUP(A512,Sheet2!$A$1:G4236,5,0)</f>
        <v>English</v>
      </c>
      <c r="Q512" t="str">
        <f>VLOOKUP(A512,Sheet2!$A$1:G4236,6,0)</f>
        <v>Spain</v>
      </c>
      <c r="R512" t="str">
        <f>VLOOKUP(A512,Sheet2!$A$1:G4236,7,0)</f>
        <v>R</v>
      </c>
      <c r="S512" t="str">
        <f>IF(Table19[[#This Row],[Language]]="English","English","Other language")</f>
        <v>English</v>
      </c>
      <c r="T512">
        <f>Table19[[#This Row],[Gross Revenue]]-Table19[[#This Row],[Budget]]</f>
        <v>-1971342</v>
      </c>
      <c r="U512" s="1">
        <f>(Table19[[#This Row],[Gross Revenue]]/Table19[[#This Row],[Budget]])-1</f>
        <v>-0.65711399999999998</v>
      </c>
      <c r="V512" t="str">
        <f t="shared" si="14"/>
        <v>90-110 minutes</v>
      </c>
      <c r="W512">
        <f>Table19[[#This Row],[Profit]]/Table19[[#This Row],[Budget]]*100</f>
        <v>-65.711399999999998</v>
      </c>
      <c r="X512">
        <v>-434215.5</v>
      </c>
      <c r="Y512">
        <v>-0.10115100772200772</v>
      </c>
      <c r="Z512" t="str">
        <f t="shared" si="15"/>
        <v>Low</v>
      </c>
    </row>
    <row r="513" spans="1:26" x14ac:dyDescent="0.2">
      <c r="A513" t="s">
        <v>4876</v>
      </c>
      <c r="B513" t="s">
        <v>1920</v>
      </c>
      <c r="C513" t="s">
        <v>1921</v>
      </c>
      <c r="D513">
        <v>2000</v>
      </c>
      <c r="E513">
        <v>4315</v>
      </c>
      <c r="F513">
        <v>59</v>
      </c>
      <c r="G513">
        <v>19000</v>
      </c>
      <c r="H513">
        <v>6.4</v>
      </c>
      <c r="I513">
        <v>197</v>
      </c>
      <c r="J513">
        <v>119</v>
      </c>
      <c r="K513">
        <v>39440655</v>
      </c>
      <c r="L513">
        <v>55000000</v>
      </c>
      <c r="M513" s="2">
        <f>VLOOKUP(A513,Sheet2!$A$1:G4237,2,0)</f>
        <v>40327</v>
      </c>
      <c r="N513" t="str">
        <f>VLOOKUP(A513,Sheet2!$A$1:G4237,3,0)</f>
        <v>Color</v>
      </c>
      <c r="O513" t="str">
        <f>VLOOKUP(A513,Sheet2!$A$1:G4237,4,0)</f>
        <v>Drama</v>
      </c>
      <c r="P513" t="str">
        <f>VLOOKUP(A513,Sheet2!$A$1:G4237,5,0)</f>
        <v>English</v>
      </c>
      <c r="Q513" t="str">
        <f>VLOOKUP(A513,Sheet2!$A$1:G4237,6,0)</f>
        <v>USA</v>
      </c>
      <c r="R513" t="str">
        <f>VLOOKUP(A513,Sheet2!$A$1:G4237,7,0)</f>
        <v>PG-13</v>
      </c>
      <c r="S513" t="str">
        <f>IF(Table19[[#This Row],[Language]]="English","English","Other language")</f>
        <v>English</v>
      </c>
      <c r="T513">
        <f>Table19[[#This Row],[Gross Revenue]]-Table19[[#This Row],[Budget]]</f>
        <v>-15559345</v>
      </c>
      <c r="U513" s="1">
        <f>(Table19[[#This Row],[Gross Revenue]]/Table19[[#This Row],[Budget]])-1</f>
        <v>-0.2828971818181818</v>
      </c>
      <c r="V513" t="str">
        <f t="shared" si="14"/>
        <v>111-130 minutes</v>
      </c>
      <c r="W513">
        <f>Table19[[#This Row],[Profit]]/Table19[[#This Row],[Budget]]*100</f>
        <v>-28.289718181818181</v>
      </c>
      <c r="X513">
        <v>-434215.5</v>
      </c>
      <c r="Y513">
        <v>-0.10115100772200772</v>
      </c>
      <c r="Z513" t="str">
        <f t="shared" si="15"/>
        <v>High</v>
      </c>
    </row>
    <row r="514" spans="1:26" x14ac:dyDescent="0.2">
      <c r="A514" t="s">
        <v>6421</v>
      </c>
      <c r="B514" t="s">
        <v>2919</v>
      </c>
      <c r="C514" t="s">
        <v>2920</v>
      </c>
      <c r="D514">
        <v>2</v>
      </c>
      <c r="E514">
        <v>2</v>
      </c>
      <c r="F514">
        <v>15</v>
      </c>
      <c r="G514">
        <v>801</v>
      </c>
      <c r="H514">
        <v>7.5</v>
      </c>
      <c r="I514">
        <v>22</v>
      </c>
      <c r="J514">
        <v>86</v>
      </c>
      <c r="K514">
        <v>111300</v>
      </c>
      <c r="L514">
        <v>225000</v>
      </c>
      <c r="M514" s="2">
        <f>VLOOKUP(A514,Sheet2!$A$1:G4238,2,0)</f>
        <v>41224</v>
      </c>
      <c r="N514" t="str">
        <f>VLOOKUP(A514,Sheet2!$A$1:G4238,3,0)</f>
        <v>Color</v>
      </c>
      <c r="O514" t="str">
        <f>VLOOKUP(A514,Sheet2!$A$1:G4238,4,0)</f>
        <v>Documentary</v>
      </c>
      <c r="P514" t="str">
        <f>VLOOKUP(A514,Sheet2!$A$1:G4238,5,0)</f>
        <v>English</v>
      </c>
      <c r="Q514" t="str">
        <f>VLOOKUP(A514,Sheet2!$A$1:G4238,6,0)</f>
        <v>USA</v>
      </c>
      <c r="R514" t="str">
        <f>VLOOKUP(A514,Sheet2!$A$1:G4238,7,0)</f>
        <v>Not Rated</v>
      </c>
      <c r="S514" t="str">
        <f>IF(Table19[[#This Row],[Language]]="English","English","Other language")</f>
        <v>English</v>
      </c>
      <c r="T514">
        <f>Table19[[#This Row],[Gross Revenue]]-Table19[[#This Row],[Budget]]</f>
        <v>-113700</v>
      </c>
      <c r="U514" s="1">
        <f>(Table19[[#This Row],[Gross Revenue]]/Table19[[#This Row],[Budget]])-1</f>
        <v>-0.50533333333333341</v>
      </c>
      <c r="V514" t="str">
        <f t="shared" ref="V514:V577" si="16">IF(J514="","",IF(J514&lt;90,"&lt;90 minutes",IF(J514&lt;=110,"90-110 minutes",IF(J514&lt;=130,"111-130 minutes",IF(J514&lt;=150,"131-150 minutes","&gt;150 minutes")))))</f>
        <v>&lt;90 minutes</v>
      </c>
      <c r="W514">
        <f>Table19[[#This Row],[Profit]]/Table19[[#This Row],[Budget]]*100</f>
        <v>-50.533333333333331</v>
      </c>
      <c r="Z514" t="str">
        <f t="shared" ref="Z514:Z516" si="17">IF(L514="","",IF(L514&lt;=$AA$26,"Low",IF(L514&lt;=$AA$28,"Medium","High")))</f>
        <v>Low</v>
      </c>
    </row>
    <row r="515" spans="1:26" x14ac:dyDescent="0.2">
      <c r="A515" t="s">
        <v>5825</v>
      </c>
      <c r="B515" t="s">
        <v>661</v>
      </c>
      <c r="C515" t="s">
        <v>1497</v>
      </c>
      <c r="D515">
        <v>24000</v>
      </c>
      <c r="E515">
        <v>36093</v>
      </c>
      <c r="F515">
        <v>1000</v>
      </c>
      <c r="G515">
        <v>0</v>
      </c>
      <c r="H515">
        <v>7</v>
      </c>
      <c r="I515">
        <v>341</v>
      </c>
      <c r="J515">
        <v>96</v>
      </c>
      <c r="K515">
        <v>60338891</v>
      </c>
      <c r="L515">
        <v>37000000</v>
      </c>
      <c r="M515" s="2">
        <f>VLOOKUP(A515,Sheet2!$A$1:G4239,2,0)</f>
        <v>39516</v>
      </c>
      <c r="N515" t="str">
        <f>VLOOKUP(A515,Sheet2!$A$1:G4239,3,0)</f>
        <v>Color</v>
      </c>
      <c r="O515" t="str">
        <f>VLOOKUP(A515,Sheet2!$A$1:G4239,4,0)</f>
        <v>Comedy</v>
      </c>
      <c r="P515" t="str">
        <f>VLOOKUP(A515,Sheet2!$A$1:G4239,5,0)</f>
        <v>English</v>
      </c>
      <c r="Q515" t="str">
        <f>VLOOKUP(A515,Sheet2!$A$1:G4239,6,0)</f>
        <v>USA</v>
      </c>
      <c r="R515" t="str">
        <f>VLOOKUP(A515,Sheet2!$A$1:G4239,7,0)</f>
        <v>R</v>
      </c>
      <c r="S515" t="str">
        <f>IF(Table19[[#This Row],[Language]]="English","English","Other language")</f>
        <v>English</v>
      </c>
      <c r="T515">
        <f>Table19[[#This Row],[Gross Revenue]]-Table19[[#This Row],[Budget]]</f>
        <v>23338891</v>
      </c>
      <c r="U515" s="1">
        <f>(Table19[[#This Row],[Gross Revenue]]/Table19[[#This Row],[Budget]])-1</f>
        <v>0.63078083783783789</v>
      </c>
      <c r="V515" t="str">
        <f t="shared" si="16"/>
        <v>90-110 minutes</v>
      </c>
      <c r="W515">
        <f>Table19[[#This Row],[Profit]]/Table19[[#This Row],[Budget]]*100</f>
        <v>63.078083783783789</v>
      </c>
      <c r="X515">
        <v>1637763</v>
      </c>
      <c r="Y515">
        <v>0.19178668286445014</v>
      </c>
      <c r="Z515" t="str">
        <f t="shared" si="17"/>
        <v>Medium</v>
      </c>
    </row>
    <row r="516" spans="1:26" x14ac:dyDescent="0.2">
      <c r="A516" t="s">
        <v>5191</v>
      </c>
      <c r="B516" t="s">
        <v>479</v>
      </c>
      <c r="C516" t="s">
        <v>2154</v>
      </c>
      <c r="D516">
        <v>14000</v>
      </c>
      <c r="E516">
        <v>16926</v>
      </c>
      <c r="F516">
        <v>53</v>
      </c>
      <c r="G516">
        <v>25000</v>
      </c>
      <c r="H516">
        <v>6.6</v>
      </c>
      <c r="I516">
        <v>175</v>
      </c>
      <c r="J516">
        <v>101</v>
      </c>
      <c r="K516">
        <v>13650738</v>
      </c>
      <c r="L516">
        <v>20000000</v>
      </c>
      <c r="M516" s="2">
        <f>VLOOKUP(A516,Sheet2!$A$1:G4240,2,0)</f>
        <v>42213</v>
      </c>
      <c r="N516" t="str">
        <f>VLOOKUP(A516,Sheet2!$A$1:G4240,3,0)</f>
        <v>Color</v>
      </c>
      <c r="O516" t="str">
        <f>VLOOKUP(A516,Sheet2!$A$1:G4240,4,0)</f>
        <v>Comedy</v>
      </c>
      <c r="P516" t="str">
        <f>VLOOKUP(A516,Sheet2!$A$1:G4240,5,0)</f>
        <v>English</v>
      </c>
      <c r="Q516" t="str">
        <f>VLOOKUP(A516,Sheet2!$A$1:G4240,6,0)</f>
        <v>USA</v>
      </c>
      <c r="R516" t="str">
        <f>VLOOKUP(A516,Sheet2!$A$1:G4240,7,0)</f>
        <v>R</v>
      </c>
      <c r="S516" t="str">
        <f>IF(Table19[[#This Row],[Language]]="English","English","Other language")</f>
        <v>English</v>
      </c>
      <c r="T516">
        <f>Table19[[#This Row],[Gross Revenue]]-Table19[[#This Row],[Budget]]</f>
        <v>-6349262</v>
      </c>
      <c r="U516" s="1">
        <f>(Table19[[#This Row],[Gross Revenue]]/Table19[[#This Row],[Budget]])-1</f>
        <v>-0.3174631</v>
      </c>
      <c r="V516" t="str">
        <f t="shared" si="16"/>
        <v>90-110 minutes</v>
      </c>
      <c r="W516">
        <f>Table19[[#This Row],[Profit]]/Table19[[#This Row],[Budget]]*100</f>
        <v>-31.746310000000001</v>
      </c>
      <c r="X516">
        <v>1637763</v>
      </c>
      <c r="Y516">
        <v>0.19178668286445014</v>
      </c>
      <c r="Z516" t="str">
        <f t="shared" si="17"/>
        <v>Medium</v>
      </c>
    </row>
    <row r="517" spans="1:26" x14ac:dyDescent="0.2">
      <c r="A517" t="s">
        <v>5254</v>
      </c>
      <c r="B517" t="s">
        <v>733</v>
      </c>
      <c r="C517" t="s">
        <v>1910</v>
      </c>
      <c r="D517">
        <v>1000</v>
      </c>
      <c r="E517">
        <v>4289</v>
      </c>
      <c r="F517">
        <v>91</v>
      </c>
      <c r="G517">
        <v>0</v>
      </c>
      <c r="H517">
        <v>6.6</v>
      </c>
      <c r="I517">
        <v>99</v>
      </c>
      <c r="J517">
        <v>85</v>
      </c>
      <c r="K517">
        <v>2199853</v>
      </c>
      <c r="L517">
        <v>1200000</v>
      </c>
      <c r="M517" s="2">
        <f>VLOOKUP(A517,Sheet2!$A$1:G4241,2,0)</f>
        <v>36330</v>
      </c>
      <c r="N517" t="str">
        <f>VLOOKUP(A517,Sheet2!$A$1:G4241,3,0)</f>
        <v>Color</v>
      </c>
      <c r="O517" t="str">
        <f>VLOOKUP(A517,Sheet2!$A$1:G4241,4,0)</f>
        <v>Comedy</v>
      </c>
      <c r="P517" t="str">
        <f>VLOOKUP(A517,Sheet2!$A$1:G4241,5,0)</f>
        <v>English</v>
      </c>
      <c r="Q517" t="str">
        <f>VLOOKUP(A517,Sheet2!$A$1:G4241,6,0)</f>
        <v>USA</v>
      </c>
      <c r="R517" t="str">
        <f>VLOOKUP(A517,Sheet2!$A$1:G4241,7,0)</f>
        <v>R</v>
      </c>
      <c r="S517" t="str">
        <f>IF(Table19[[#This Row],[Language]]="English","English","Other language")</f>
        <v>English</v>
      </c>
      <c r="T517">
        <f>Table19[[#This Row],[Gross Revenue]]-Table19[[#This Row],[Budget]]</f>
        <v>999853</v>
      </c>
      <c r="U517" s="1">
        <f>(Table19[[#This Row],[Gross Revenue]]/Table19[[#This Row],[Budget]])-1</f>
        <v>0.83321083333333323</v>
      </c>
      <c r="V517" t="str">
        <f t="shared" si="16"/>
        <v>&lt;90 minutes</v>
      </c>
      <c r="W517">
        <f>Table19[[#This Row],[Profit]]/Table19[[#This Row],[Budget]]*100</f>
        <v>83.321083333333334</v>
      </c>
      <c r="X517">
        <v>1637763</v>
      </c>
      <c r="Y517">
        <v>0.19178668286445014</v>
      </c>
      <c r="Z517" t="str">
        <f t="shared" ref="Z517:Z577" si="18">IF(L517="","",IF(L517&lt;=$AA$26,"Low",IF(L517&lt;=$AA$28,"Medium","High")))</f>
        <v>Low</v>
      </c>
    </row>
    <row r="518" spans="1:26" x14ac:dyDescent="0.2">
      <c r="A518" t="s">
        <v>6917</v>
      </c>
      <c r="B518" t="s">
        <v>1127</v>
      </c>
      <c r="C518" t="s">
        <v>3186</v>
      </c>
      <c r="D518">
        <v>640</v>
      </c>
      <c r="E518">
        <v>2169</v>
      </c>
      <c r="F518">
        <v>131</v>
      </c>
      <c r="G518">
        <v>0</v>
      </c>
      <c r="H518">
        <v>8.1</v>
      </c>
      <c r="I518">
        <v>130</v>
      </c>
      <c r="J518">
        <v>110</v>
      </c>
      <c r="K518">
        <v>102308900</v>
      </c>
      <c r="L518">
        <v>6000000</v>
      </c>
      <c r="M518" s="2">
        <f>VLOOKUP(A518,Sheet2!$A$1:G4242,2,0)</f>
        <v>25532</v>
      </c>
      <c r="N518" t="str">
        <f>VLOOKUP(A518,Sheet2!$A$1:G4242,3,0)</f>
        <v>Color</v>
      </c>
      <c r="O518" t="str">
        <f>VLOOKUP(A518,Sheet2!$A$1:G4242,4,0)</f>
        <v>Biography</v>
      </c>
      <c r="P518" t="str">
        <f>VLOOKUP(A518,Sheet2!$A$1:G4242,5,0)</f>
        <v>English</v>
      </c>
      <c r="Q518" t="str">
        <f>VLOOKUP(A518,Sheet2!$A$1:G4242,6,0)</f>
        <v>USA</v>
      </c>
      <c r="R518" t="str">
        <f>VLOOKUP(A518,Sheet2!$A$1:G4242,7,0)</f>
        <v>M</v>
      </c>
      <c r="S518" t="str">
        <f>IF(Table19[[#This Row],[Language]]="English","English","Other language")</f>
        <v>English</v>
      </c>
      <c r="T518">
        <f>Table19[[#This Row],[Gross Revenue]]-Table19[[#This Row],[Budget]]</f>
        <v>96308900</v>
      </c>
      <c r="U518" s="1">
        <f>(Table19[[#This Row],[Gross Revenue]]/Table19[[#This Row],[Budget]])-1</f>
        <v>16.051483333333334</v>
      </c>
      <c r="V518" t="str">
        <f t="shared" si="16"/>
        <v>90-110 minutes</v>
      </c>
      <c r="W518">
        <f>Table19[[#This Row],[Profit]]/Table19[[#This Row],[Budget]]*100</f>
        <v>1605.1483333333333</v>
      </c>
      <c r="X518">
        <v>-1289919.5</v>
      </c>
      <c r="Y518">
        <v>-4.8151417500000002E-2</v>
      </c>
      <c r="Z518" t="str">
        <f t="shared" si="18"/>
        <v>Low</v>
      </c>
    </row>
    <row r="519" spans="1:26" x14ac:dyDescent="0.2">
      <c r="A519" t="s">
        <v>3709</v>
      </c>
      <c r="B519" t="s">
        <v>89</v>
      </c>
      <c r="C519" t="s">
        <v>258</v>
      </c>
      <c r="D519">
        <v>11000</v>
      </c>
      <c r="E519">
        <v>22319</v>
      </c>
      <c r="F519">
        <v>11000</v>
      </c>
      <c r="G519">
        <v>0</v>
      </c>
      <c r="H519">
        <v>5.3</v>
      </c>
      <c r="I519">
        <v>131</v>
      </c>
      <c r="J519">
        <v>122</v>
      </c>
      <c r="K519">
        <v>531009</v>
      </c>
      <c r="L519">
        <v>10000000</v>
      </c>
      <c r="M519" s="2">
        <f>VLOOKUP(A519,Sheet2!$A$1:G4243,2,0)</f>
        <v>42181</v>
      </c>
      <c r="N519" t="str">
        <f>VLOOKUP(A519,Sheet2!$A$1:G4243,3,0)</f>
        <v>Color</v>
      </c>
      <c r="O519" t="str">
        <f>VLOOKUP(A519,Sheet2!$A$1:G4243,4,0)</f>
        <v>Drama</v>
      </c>
      <c r="P519" t="str">
        <f>VLOOKUP(A519,Sheet2!$A$1:G4243,5,0)</f>
        <v>English</v>
      </c>
      <c r="Q519" t="str">
        <f>VLOOKUP(A519,Sheet2!$A$1:G4243,6,0)</f>
        <v>USA</v>
      </c>
      <c r="R519" t="str">
        <f>VLOOKUP(A519,Sheet2!$A$1:G4243,7,0)</f>
        <v>R</v>
      </c>
      <c r="S519" t="str">
        <f>IF(Table19[[#This Row],[Language]]="English","English","Other language")</f>
        <v>English</v>
      </c>
      <c r="T519">
        <f>Table19[[#This Row],[Gross Revenue]]-Table19[[#This Row],[Budget]]</f>
        <v>-9468991</v>
      </c>
      <c r="U519" s="1">
        <f>(Table19[[#This Row],[Gross Revenue]]/Table19[[#This Row],[Budget]])-1</f>
        <v>-0.94689909999999999</v>
      </c>
      <c r="V519" t="str">
        <f t="shared" si="16"/>
        <v>111-130 minutes</v>
      </c>
      <c r="W519">
        <f>Table19[[#This Row],[Profit]]/Table19[[#This Row],[Budget]]*100</f>
        <v>-94.689909999999998</v>
      </c>
      <c r="X519">
        <v>-434215.5</v>
      </c>
      <c r="Y519">
        <v>-0.10115100772200772</v>
      </c>
      <c r="Z519" t="str">
        <f t="shared" si="18"/>
        <v>Low</v>
      </c>
    </row>
    <row r="520" spans="1:26" x14ac:dyDescent="0.2">
      <c r="A520" t="s">
        <v>4319</v>
      </c>
      <c r="B520" t="s">
        <v>850</v>
      </c>
      <c r="C520" t="s">
        <v>1436</v>
      </c>
      <c r="D520">
        <v>26000</v>
      </c>
      <c r="E520">
        <v>27756</v>
      </c>
      <c r="F520">
        <v>0</v>
      </c>
      <c r="G520">
        <v>694</v>
      </c>
      <c r="H520">
        <v>6</v>
      </c>
      <c r="I520">
        <v>27</v>
      </c>
      <c r="J520">
        <v>118</v>
      </c>
      <c r="K520">
        <v>46451</v>
      </c>
      <c r="L520">
        <v>7000000</v>
      </c>
      <c r="M520" s="2">
        <f>VLOOKUP(A520,Sheet2!$A$1:G4244,2,0)</f>
        <v>40242</v>
      </c>
      <c r="N520" t="str">
        <f>VLOOKUP(A520,Sheet2!$A$1:G4244,3,0)</f>
        <v>Color</v>
      </c>
      <c r="O520" t="str">
        <f>VLOOKUP(A520,Sheet2!$A$1:G4244,4,0)</f>
        <v>Comedy</v>
      </c>
      <c r="P520" t="str">
        <f>VLOOKUP(A520,Sheet2!$A$1:G4244,5,0)</f>
        <v>English</v>
      </c>
      <c r="Q520" t="str">
        <f>VLOOKUP(A520,Sheet2!$A$1:G4244,6,0)</f>
        <v>USA</v>
      </c>
      <c r="R520" t="str">
        <f>VLOOKUP(A520,Sheet2!$A$1:G4244,7,0)</f>
        <v>R</v>
      </c>
      <c r="S520" t="str">
        <f>IF(Table19[[#This Row],[Language]]="English","English","Other language")</f>
        <v>English</v>
      </c>
      <c r="T520">
        <f>Table19[[#This Row],[Gross Revenue]]-Table19[[#This Row],[Budget]]</f>
        <v>-6953549</v>
      </c>
      <c r="U520" s="1">
        <f>(Table19[[#This Row],[Gross Revenue]]/Table19[[#This Row],[Budget]])-1</f>
        <v>-0.99336414285714281</v>
      </c>
      <c r="V520" t="str">
        <f t="shared" si="16"/>
        <v>111-130 minutes</v>
      </c>
      <c r="W520">
        <f>Table19[[#This Row],[Profit]]/Table19[[#This Row],[Budget]]*100</f>
        <v>-99.336414285714284</v>
      </c>
      <c r="X520">
        <v>1637763</v>
      </c>
      <c r="Y520">
        <v>0.19178668286445014</v>
      </c>
      <c r="Z520" t="str">
        <f t="shared" si="18"/>
        <v>Low</v>
      </c>
    </row>
    <row r="521" spans="1:26" x14ac:dyDescent="0.2">
      <c r="A521" t="s">
        <v>6390</v>
      </c>
      <c r="B521" t="s">
        <v>588</v>
      </c>
      <c r="C521" t="s">
        <v>523</v>
      </c>
      <c r="D521">
        <v>13000</v>
      </c>
      <c r="E521">
        <v>14921</v>
      </c>
      <c r="F521">
        <v>11000</v>
      </c>
      <c r="G521">
        <v>0</v>
      </c>
      <c r="H521">
        <v>7.4</v>
      </c>
      <c r="I521">
        <v>71</v>
      </c>
      <c r="J521">
        <v>98</v>
      </c>
      <c r="K521">
        <v>39800000</v>
      </c>
      <c r="L521">
        <v>6000000</v>
      </c>
      <c r="M521" s="2">
        <f>VLOOKUP(A521,Sheet2!$A$1:G4245,2,0)</f>
        <v>29507</v>
      </c>
      <c r="N521" t="str">
        <f>VLOOKUP(A521,Sheet2!$A$1:G4245,3,0)</f>
        <v>Color</v>
      </c>
      <c r="O521" t="str">
        <f>VLOOKUP(A521,Sheet2!$A$1:G4245,4,0)</f>
        <v>Comedy</v>
      </c>
      <c r="P521" t="str">
        <f>VLOOKUP(A521,Sheet2!$A$1:G4245,5,0)</f>
        <v>English</v>
      </c>
      <c r="Q521" t="str">
        <f>VLOOKUP(A521,Sheet2!$A$1:G4245,6,0)</f>
        <v>USA</v>
      </c>
      <c r="R521" t="str">
        <f>VLOOKUP(A521,Sheet2!$A$1:G4245,7,0)</f>
        <v>R</v>
      </c>
      <c r="S521" t="str">
        <f>IF(Table19[[#This Row],[Language]]="English","English","Other language")</f>
        <v>English</v>
      </c>
      <c r="T521">
        <f>Table19[[#This Row],[Gross Revenue]]-Table19[[#This Row],[Budget]]</f>
        <v>33800000</v>
      </c>
      <c r="U521" s="1">
        <f>(Table19[[#This Row],[Gross Revenue]]/Table19[[#This Row],[Budget]])-1</f>
        <v>5.6333333333333337</v>
      </c>
      <c r="V521" t="str">
        <f t="shared" si="16"/>
        <v>90-110 minutes</v>
      </c>
      <c r="W521">
        <f>Table19[[#This Row],[Profit]]/Table19[[#This Row],[Budget]]*100</f>
        <v>563.33333333333337</v>
      </c>
      <c r="X521">
        <v>1637763</v>
      </c>
      <c r="Y521">
        <v>0.19178668286445014</v>
      </c>
      <c r="Z521" t="str">
        <f t="shared" si="18"/>
        <v>Low</v>
      </c>
    </row>
    <row r="522" spans="1:26" x14ac:dyDescent="0.2">
      <c r="A522" t="s">
        <v>5786</v>
      </c>
      <c r="B522" t="s">
        <v>1812</v>
      </c>
      <c r="C522" t="s">
        <v>2534</v>
      </c>
      <c r="D522">
        <v>436</v>
      </c>
      <c r="E522">
        <v>1141</v>
      </c>
      <c r="F522">
        <v>67</v>
      </c>
      <c r="G522">
        <v>0</v>
      </c>
      <c r="H522">
        <v>7</v>
      </c>
      <c r="I522">
        <v>81</v>
      </c>
      <c r="J522">
        <v>109</v>
      </c>
      <c r="K522">
        <v>8134217</v>
      </c>
      <c r="L522">
        <v>12000000</v>
      </c>
      <c r="M522" s="2">
        <f>VLOOKUP(A522,Sheet2!$A$1:G4246,2,0)</f>
        <v>39804</v>
      </c>
      <c r="N522" t="str">
        <f>VLOOKUP(A522,Sheet2!$A$1:G4246,3,0)</f>
        <v>Color</v>
      </c>
      <c r="O522" t="str">
        <f>VLOOKUP(A522,Sheet2!$A$1:G4246,4,0)</f>
        <v>Biography</v>
      </c>
      <c r="P522" t="str">
        <f>VLOOKUP(A522,Sheet2!$A$1:G4246,5,0)</f>
        <v>English</v>
      </c>
      <c r="Q522" t="str">
        <f>VLOOKUP(A522,Sheet2!$A$1:G4246,6,0)</f>
        <v>USA</v>
      </c>
      <c r="R522" t="str">
        <f>VLOOKUP(A522,Sheet2!$A$1:G4246,7,0)</f>
        <v>R</v>
      </c>
      <c r="S522" t="str">
        <f>IF(Table19[[#This Row],[Language]]="English","English","Other language")</f>
        <v>English</v>
      </c>
      <c r="T522">
        <f>Table19[[#This Row],[Gross Revenue]]-Table19[[#This Row],[Budget]]</f>
        <v>-3865783</v>
      </c>
      <c r="U522" s="1">
        <f>(Table19[[#This Row],[Gross Revenue]]/Table19[[#This Row],[Budget]])-1</f>
        <v>-0.32214858333333329</v>
      </c>
      <c r="V522" t="str">
        <f t="shared" si="16"/>
        <v>90-110 minutes</v>
      </c>
      <c r="W522">
        <f>Table19[[#This Row],[Profit]]/Table19[[#This Row],[Budget]]*100</f>
        <v>-32.214858333333332</v>
      </c>
      <c r="X522">
        <v>-1289919.5</v>
      </c>
      <c r="Y522">
        <v>-4.8151417500000002E-2</v>
      </c>
      <c r="Z522" t="str">
        <f t="shared" si="18"/>
        <v>Low</v>
      </c>
    </row>
    <row r="523" spans="1:26" x14ac:dyDescent="0.2">
      <c r="A523" t="s">
        <v>6436</v>
      </c>
      <c r="B523" t="s">
        <v>2927</v>
      </c>
      <c r="C523" t="s">
        <v>2928</v>
      </c>
      <c r="D523">
        <v>178</v>
      </c>
      <c r="E523">
        <v>279</v>
      </c>
      <c r="F523">
        <v>0</v>
      </c>
      <c r="G523">
        <v>26</v>
      </c>
      <c r="H523">
        <v>7.5</v>
      </c>
      <c r="I523">
        <v>7</v>
      </c>
      <c r="J523">
        <v>86</v>
      </c>
      <c r="K523">
        <v>215185</v>
      </c>
      <c r="L523">
        <v>200000</v>
      </c>
      <c r="M523" s="2">
        <f>VLOOKUP(A523,Sheet2!$A$1:G4247,2,0)</f>
        <v>39698</v>
      </c>
      <c r="N523" t="str">
        <f>VLOOKUP(A523,Sheet2!$A$1:G4247,3,0)</f>
        <v>Color</v>
      </c>
      <c r="O523" t="str">
        <f>VLOOKUP(A523,Sheet2!$A$1:G4247,4,0)</f>
        <v>Documentary</v>
      </c>
      <c r="P523" t="str">
        <f>VLOOKUP(A523,Sheet2!$A$1:G4247,5,0)</f>
        <v>English</v>
      </c>
      <c r="Q523" t="str">
        <f>VLOOKUP(A523,Sheet2!$A$1:G4247,6,0)</f>
        <v>USA</v>
      </c>
      <c r="R523" t="str">
        <f>VLOOKUP(A523,Sheet2!$A$1:G4247,7,0)</f>
        <v>PG-13</v>
      </c>
      <c r="S523" t="str">
        <f>IF(Table19[[#This Row],[Language]]="English","English","Other language")</f>
        <v>English</v>
      </c>
      <c r="T523">
        <f>Table19[[#This Row],[Gross Revenue]]-Table19[[#This Row],[Budget]]</f>
        <v>15185</v>
      </c>
      <c r="U523" s="1">
        <f>(Table19[[#This Row],[Gross Revenue]]/Table19[[#This Row],[Budget]])-1</f>
        <v>7.592500000000002E-2</v>
      </c>
      <c r="V523" t="str">
        <f t="shared" si="16"/>
        <v>&lt;90 minutes</v>
      </c>
      <c r="W523">
        <f>Table19[[#This Row],[Profit]]/Table19[[#This Row],[Budget]]*100</f>
        <v>7.5925000000000002</v>
      </c>
      <c r="Z523" t="str">
        <f t="shared" si="18"/>
        <v>Low</v>
      </c>
    </row>
    <row r="524" spans="1:26" x14ac:dyDescent="0.2">
      <c r="A524" t="s">
        <v>5105</v>
      </c>
      <c r="B524" t="s">
        <v>1622</v>
      </c>
      <c r="C524" t="s">
        <v>796</v>
      </c>
      <c r="D524">
        <v>982</v>
      </c>
      <c r="E524">
        <v>4259</v>
      </c>
      <c r="F524">
        <v>4</v>
      </c>
      <c r="G524">
        <v>0</v>
      </c>
      <c r="H524">
        <v>6.5</v>
      </c>
      <c r="I524">
        <v>76</v>
      </c>
      <c r="J524">
        <v>100</v>
      </c>
      <c r="K524">
        <v>25339117</v>
      </c>
      <c r="L524">
        <v>10000000</v>
      </c>
      <c r="M524" s="2">
        <f>VLOOKUP(A524,Sheet2!$A$1:G4248,2,0)</f>
        <v>36134</v>
      </c>
      <c r="N524" t="str">
        <f>VLOOKUP(A524,Sheet2!$A$1:G4248,3,0)</f>
        <v>Color</v>
      </c>
      <c r="O524" t="str">
        <f>VLOOKUP(A524,Sheet2!$A$1:G4248,4,0)</f>
        <v>Comedy</v>
      </c>
      <c r="P524" t="str">
        <f>VLOOKUP(A524,Sheet2!$A$1:G4248,5,0)</f>
        <v>English</v>
      </c>
      <c r="Q524" t="str">
        <f>VLOOKUP(A524,Sheet2!$A$1:G4248,6,0)</f>
        <v>USA</v>
      </c>
      <c r="R524" t="str">
        <f>VLOOKUP(A524,Sheet2!$A$1:G4248,7,0)</f>
        <v>PG-13</v>
      </c>
      <c r="S524" t="str">
        <f>IF(Table19[[#This Row],[Language]]="English","English","Other language")</f>
        <v>English</v>
      </c>
      <c r="T524">
        <f>Table19[[#This Row],[Gross Revenue]]-Table19[[#This Row],[Budget]]</f>
        <v>15339117</v>
      </c>
      <c r="U524" s="1">
        <f>(Table19[[#This Row],[Gross Revenue]]/Table19[[#This Row],[Budget]])-1</f>
        <v>1.5339117</v>
      </c>
      <c r="V524" t="str">
        <f t="shared" si="16"/>
        <v>90-110 minutes</v>
      </c>
      <c r="W524">
        <f>Table19[[#This Row],[Profit]]/Table19[[#This Row],[Budget]]*100</f>
        <v>153.39116999999999</v>
      </c>
      <c r="X524">
        <v>1637763</v>
      </c>
      <c r="Y524">
        <v>0.19178668286445014</v>
      </c>
      <c r="Z524" t="str">
        <f t="shared" si="18"/>
        <v>Low</v>
      </c>
    </row>
    <row r="525" spans="1:26" x14ac:dyDescent="0.2">
      <c r="A525" t="s">
        <v>3432</v>
      </c>
      <c r="B525" t="s">
        <v>331</v>
      </c>
      <c r="C525" t="s">
        <v>332</v>
      </c>
      <c r="D525">
        <v>801</v>
      </c>
      <c r="E525">
        <v>1462</v>
      </c>
      <c r="F525">
        <v>42</v>
      </c>
      <c r="G525">
        <v>1000</v>
      </c>
      <c r="H525">
        <v>4.5</v>
      </c>
      <c r="I525">
        <v>26</v>
      </c>
      <c r="J525">
        <v>124</v>
      </c>
      <c r="K525">
        <v>2000000</v>
      </c>
      <c r="L525">
        <v>20000000</v>
      </c>
      <c r="M525" s="2">
        <f>VLOOKUP(A525,Sheet2!$A$1:G4249,2,0)</f>
        <v>29535</v>
      </c>
      <c r="N525" t="str">
        <f>VLOOKUP(A525,Sheet2!$A$1:G4249,3,0)</f>
        <v>Color</v>
      </c>
      <c r="O525" t="str">
        <f>VLOOKUP(A525,Sheet2!$A$1:G4249,4,0)</f>
        <v>Biography</v>
      </c>
      <c r="P525" t="str">
        <f>VLOOKUP(A525,Sheet2!$A$1:G4249,5,0)</f>
        <v>English</v>
      </c>
      <c r="Q525" t="str">
        <f>VLOOKUP(A525,Sheet2!$A$1:G4249,6,0)</f>
        <v>USA</v>
      </c>
      <c r="R525" t="str">
        <f>VLOOKUP(A525,Sheet2!$A$1:G4249,7,0)</f>
        <v>PG</v>
      </c>
      <c r="S525" t="str">
        <f>IF(Table19[[#This Row],[Language]]="English","English","Other language")</f>
        <v>English</v>
      </c>
      <c r="T525">
        <f>Table19[[#This Row],[Gross Revenue]]-Table19[[#This Row],[Budget]]</f>
        <v>-18000000</v>
      </c>
      <c r="U525" s="1">
        <f>(Table19[[#This Row],[Gross Revenue]]/Table19[[#This Row],[Budget]])-1</f>
        <v>-0.9</v>
      </c>
      <c r="V525" t="str">
        <f t="shared" si="16"/>
        <v>111-130 minutes</v>
      </c>
      <c r="W525">
        <f>Table19[[#This Row],[Profit]]/Table19[[#This Row],[Budget]]*100</f>
        <v>-90</v>
      </c>
      <c r="X525">
        <v>-1289919.5</v>
      </c>
      <c r="Y525">
        <v>-4.8151417500000002E-2</v>
      </c>
      <c r="Z525" t="str">
        <f t="shared" si="18"/>
        <v>Medium</v>
      </c>
    </row>
    <row r="526" spans="1:26" x14ac:dyDescent="0.2">
      <c r="A526" t="s">
        <v>4325</v>
      </c>
      <c r="B526" t="s">
        <v>211</v>
      </c>
      <c r="C526" t="s">
        <v>692</v>
      </c>
      <c r="D526">
        <v>22000</v>
      </c>
      <c r="E526">
        <v>24006</v>
      </c>
      <c r="F526">
        <v>17000</v>
      </c>
      <c r="G526">
        <v>0</v>
      </c>
      <c r="H526">
        <v>7.3</v>
      </c>
      <c r="I526">
        <v>120</v>
      </c>
      <c r="J526">
        <v>128</v>
      </c>
      <c r="K526">
        <v>79100000</v>
      </c>
      <c r="L526">
        <v>35000000</v>
      </c>
      <c r="M526" s="2">
        <f>VLOOKUP(A526,Sheet2!$A$1:G4250,2,0)</f>
        <v>33368</v>
      </c>
      <c r="N526" t="str">
        <f>VLOOKUP(A526,Sheet2!$A$1:G4250,3,0)</f>
        <v>Color</v>
      </c>
      <c r="O526" t="str">
        <f>VLOOKUP(A526,Sheet2!$A$1:G4250,4,0)</f>
        <v>Crime</v>
      </c>
      <c r="P526" t="str">
        <f>VLOOKUP(A526,Sheet2!$A$1:G4250,5,0)</f>
        <v>English</v>
      </c>
      <c r="Q526" t="str">
        <f>VLOOKUP(A526,Sheet2!$A$1:G4250,6,0)</f>
        <v>USA</v>
      </c>
      <c r="R526" t="str">
        <f>VLOOKUP(A526,Sheet2!$A$1:G4250,7,0)</f>
        <v>R</v>
      </c>
      <c r="S526" t="str">
        <f>IF(Table19[[#This Row],[Language]]="English","English","Other language")</f>
        <v>English</v>
      </c>
      <c r="T526">
        <f>Table19[[#This Row],[Gross Revenue]]-Table19[[#This Row],[Budget]]</f>
        <v>44100000</v>
      </c>
      <c r="U526" s="1">
        <f>(Table19[[#This Row],[Gross Revenue]]/Table19[[#This Row],[Budget]])-1</f>
        <v>1.2599999999999998</v>
      </c>
      <c r="V526" t="str">
        <f t="shared" si="16"/>
        <v>111-130 minutes</v>
      </c>
      <c r="W526">
        <f>Table19[[#This Row],[Profit]]/Table19[[#This Row],[Budget]]*100</f>
        <v>126</v>
      </c>
      <c r="X526">
        <v>-74533.5</v>
      </c>
      <c r="Y526">
        <v>-7.4856785714285719E-3</v>
      </c>
      <c r="Z526" t="str">
        <f t="shared" si="18"/>
        <v>Medium</v>
      </c>
    </row>
    <row r="527" spans="1:26" x14ac:dyDescent="0.2">
      <c r="A527" t="s">
        <v>6384</v>
      </c>
      <c r="B527" t="s">
        <v>1276</v>
      </c>
      <c r="C527" t="s">
        <v>2897</v>
      </c>
      <c r="D527">
        <v>22000</v>
      </c>
      <c r="E527">
        <v>22140</v>
      </c>
      <c r="F527">
        <v>152</v>
      </c>
      <c r="G527">
        <v>0</v>
      </c>
      <c r="H527">
        <v>7.4</v>
      </c>
      <c r="I527">
        <v>271</v>
      </c>
      <c r="J527">
        <v>110</v>
      </c>
      <c r="K527">
        <v>28747570</v>
      </c>
      <c r="L527">
        <v>7000000</v>
      </c>
      <c r="M527" s="2">
        <f>VLOOKUP(A527,Sheet2!$A$1:G4251,2,0)</f>
        <v>38500</v>
      </c>
      <c r="N527" t="str">
        <f>VLOOKUP(A527,Sheet2!$A$1:G4251,3,0)</f>
        <v>Color</v>
      </c>
      <c r="O527" t="str">
        <f>VLOOKUP(A527,Sheet2!$A$1:G4251,4,0)</f>
        <v>Biography</v>
      </c>
      <c r="P527" t="str">
        <f>VLOOKUP(A527,Sheet2!$A$1:G4251,5,0)</f>
        <v>English</v>
      </c>
      <c r="Q527" t="str">
        <f>VLOOKUP(A527,Sheet2!$A$1:G4251,6,0)</f>
        <v>Canada</v>
      </c>
      <c r="R527" t="str">
        <f>VLOOKUP(A527,Sheet2!$A$1:G4251,7,0)</f>
        <v>R</v>
      </c>
      <c r="S527" t="str">
        <f>IF(Table19[[#This Row],[Language]]="English","English","Other language")</f>
        <v>English</v>
      </c>
      <c r="T527">
        <f>Table19[[#This Row],[Gross Revenue]]-Table19[[#This Row],[Budget]]</f>
        <v>21747570</v>
      </c>
      <c r="U527" s="1">
        <f>(Table19[[#This Row],[Gross Revenue]]/Table19[[#This Row],[Budget]])-1</f>
        <v>3.1067957142857141</v>
      </c>
      <c r="V527" t="str">
        <f t="shared" si="16"/>
        <v>90-110 minutes</v>
      </c>
      <c r="W527">
        <f>Table19[[#This Row],[Profit]]/Table19[[#This Row],[Budget]]*100</f>
        <v>310.67957142857142</v>
      </c>
      <c r="X527">
        <v>-1289919.5</v>
      </c>
      <c r="Y527">
        <v>-4.8151417500000002E-2</v>
      </c>
      <c r="Z527" t="str">
        <f t="shared" si="18"/>
        <v>Low</v>
      </c>
    </row>
    <row r="528" spans="1:26" x14ac:dyDescent="0.2">
      <c r="A528" t="s">
        <v>5673</v>
      </c>
      <c r="B528" t="s">
        <v>1077</v>
      </c>
      <c r="C528" t="s">
        <v>1247</v>
      </c>
      <c r="D528">
        <v>11000</v>
      </c>
      <c r="E528">
        <v>19761</v>
      </c>
      <c r="F528">
        <v>394</v>
      </c>
      <c r="G528">
        <v>46000</v>
      </c>
      <c r="H528">
        <v>6.9</v>
      </c>
      <c r="I528">
        <v>510</v>
      </c>
      <c r="J528">
        <v>124</v>
      </c>
      <c r="K528">
        <v>176636816</v>
      </c>
      <c r="L528">
        <v>140000000</v>
      </c>
      <c r="M528" s="2">
        <f>VLOOKUP(A528,Sheet2!$A$1:G4252,2,0)</f>
        <v>40844</v>
      </c>
      <c r="N528" t="str">
        <f>VLOOKUP(A528,Sheet2!$A$1:G4252,3,0)</f>
        <v>Color</v>
      </c>
      <c r="O528" t="str">
        <f>VLOOKUP(A528,Sheet2!$A$1:G4252,4,0)</f>
        <v>Action</v>
      </c>
      <c r="P528" t="str">
        <f>VLOOKUP(A528,Sheet2!$A$1:G4252,5,0)</f>
        <v>English</v>
      </c>
      <c r="Q528" t="str">
        <f>VLOOKUP(A528,Sheet2!$A$1:G4252,6,0)</f>
        <v>USA</v>
      </c>
      <c r="R528" t="str">
        <f>VLOOKUP(A528,Sheet2!$A$1:G4252,7,0)</f>
        <v>PG-13</v>
      </c>
      <c r="S528" t="str">
        <f>IF(Table19[[#This Row],[Language]]="English","English","Other language")</f>
        <v>English</v>
      </c>
      <c r="T528">
        <f>Table19[[#This Row],[Gross Revenue]]-Table19[[#This Row],[Budget]]</f>
        <v>36636816</v>
      </c>
      <c r="U528" s="1">
        <f>(Table19[[#This Row],[Gross Revenue]]/Table19[[#This Row],[Budget]])-1</f>
        <v>0.26169154285714291</v>
      </c>
      <c r="V528" t="str">
        <f t="shared" si="16"/>
        <v>111-130 minutes</v>
      </c>
      <c r="W528">
        <f>Table19[[#This Row],[Profit]]/Table19[[#This Row],[Budget]]*100</f>
        <v>26.169154285714285</v>
      </c>
      <c r="X528">
        <v>-1289919.5</v>
      </c>
      <c r="Y528">
        <v>-4.8151417500000002E-2</v>
      </c>
      <c r="Z528" t="str">
        <f t="shared" si="18"/>
        <v>High</v>
      </c>
    </row>
    <row r="529" spans="1:26" x14ac:dyDescent="0.2">
      <c r="A529" t="s">
        <v>6728</v>
      </c>
      <c r="B529" t="s">
        <v>456</v>
      </c>
      <c r="C529" t="s">
        <v>1092</v>
      </c>
      <c r="D529">
        <v>19000</v>
      </c>
      <c r="E529">
        <v>36188</v>
      </c>
      <c r="F529">
        <v>94</v>
      </c>
      <c r="G529">
        <v>55000</v>
      </c>
      <c r="H529">
        <v>7.8</v>
      </c>
      <c r="I529">
        <v>576</v>
      </c>
      <c r="J529">
        <v>136</v>
      </c>
      <c r="K529">
        <v>259746958</v>
      </c>
      <c r="L529">
        <v>170000000</v>
      </c>
      <c r="M529" s="2">
        <f>VLOOKUP(A529,Sheet2!$A$1:G4253,2,0)</f>
        <v>41738</v>
      </c>
      <c r="N529" t="str">
        <f>VLOOKUP(A529,Sheet2!$A$1:G4253,3,0)</f>
        <v>Color</v>
      </c>
      <c r="O529" t="str">
        <f>VLOOKUP(A529,Sheet2!$A$1:G4253,4,0)</f>
        <v>Action</v>
      </c>
      <c r="P529" t="str">
        <f>VLOOKUP(A529,Sheet2!$A$1:G4253,5,0)</f>
        <v>English</v>
      </c>
      <c r="Q529" t="str">
        <f>VLOOKUP(A529,Sheet2!$A$1:G4253,6,0)</f>
        <v>USA</v>
      </c>
      <c r="R529" t="str">
        <f>VLOOKUP(A529,Sheet2!$A$1:G4253,7,0)</f>
        <v>PG-13</v>
      </c>
      <c r="S529" t="str">
        <f>IF(Table19[[#This Row],[Language]]="English","English","Other language")</f>
        <v>English</v>
      </c>
      <c r="T529">
        <f>Table19[[#This Row],[Gross Revenue]]-Table19[[#This Row],[Budget]]</f>
        <v>89746958</v>
      </c>
      <c r="U529" s="1">
        <f>(Table19[[#This Row],[Gross Revenue]]/Table19[[#This Row],[Budget]])-1</f>
        <v>0.52792328235294117</v>
      </c>
      <c r="V529" t="str">
        <f t="shared" si="16"/>
        <v>131-150 minutes</v>
      </c>
      <c r="W529">
        <f>Table19[[#This Row],[Profit]]/Table19[[#This Row],[Budget]]*100</f>
        <v>52.792328235294114</v>
      </c>
      <c r="X529">
        <v>-1289919.5</v>
      </c>
      <c r="Y529">
        <v>-4.8151417500000002E-2</v>
      </c>
      <c r="Z529" t="str">
        <f t="shared" si="18"/>
        <v>High</v>
      </c>
    </row>
    <row r="530" spans="1:26" x14ac:dyDescent="0.2">
      <c r="A530" t="s">
        <v>4220</v>
      </c>
      <c r="B530" t="s">
        <v>1347</v>
      </c>
      <c r="C530" t="s">
        <v>1348</v>
      </c>
      <c r="D530">
        <v>23000</v>
      </c>
      <c r="E530">
        <v>23325</v>
      </c>
      <c r="F530">
        <v>108</v>
      </c>
      <c r="G530">
        <v>0</v>
      </c>
      <c r="H530">
        <v>5.9</v>
      </c>
      <c r="I530">
        <v>96</v>
      </c>
      <c r="J530">
        <v>131</v>
      </c>
      <c r="K530">
        <v>25528495</v>
      </c>
      <c r="L530">
        <v>57000000</v>
      </c>
      <c r="M530" s="2">
        <f>VLOOKUP(A530,Sheet2!$A$1:G4254,2,0)</f>
        <v>36983</v>
      </c>
      <c r="N530" t="str">
        <f>VLOOKUP(A530,Sheet2!$A$1:G4254,3,0)</f>
        <v>Color</v>
      </c>
      <c r="O530" t="str">
        <f>VLOOKUP(A530,Sheet2!$A$1:G4254,4,0)</f>
        <v>Drama</v>
      </c>
      <c r="P530" t="str">
        <f>VLOOKUP(A530,Sheet2!$A$1:G4254,5,0)</f>
        <v>English</v>
      </c>
      <c r="Q530" t="str">
        <f>VLOOKUP(A530,Sheet2!$A$1:G4254,6,0)</f>
        <v>UK</v>
      </c>
      <c r="R530" t="str">
        <f>VLOOKUP(A530,Sheet2!$A$1:G4254,7,0)</f>
        <v>R</v>
      </c>
      <c r="S530" t="str">
        <f>IF(Table19[[#This Row],[Language]]="English","English","Other language")</f>
        <v>English</v>
      </c>
      <c r="T530">
        <f>Table19[[#This Row],[Gross Revenue]]-Table19[[#This Row],[Budget]]</f>
        <v>-31471505</v>
      </c>
      <c r="U530" s="1">
        <f>(Table19[[#This Row],[Gross Revenue]]/Table19[[#This Row],[Budget]])-1</f>
        <v>-0.55213166666666669</v>
      </c>
      <c r="V530" t="str">
        <f t="shared" si="16"/>
        <v>131-150 minutes</v>
      </c>
      <c r="W530">
        <f>Table19[[#This Row],[Profit]]/Table19[[#This Row],[Budget]]*100</f>
        <v>-55.213166666666666</v>
      </c>
      <c r="X530">
        <v>-434215.5</v>
      </c>
      <c r="Y530">
        <v>-0.10115100772200772</v>
      </c>
      <c r="Z530" t="str">
        <f t="shared" si="18"/>
        <v>High</v>
      </c>
    </row>
    <row r="531" spans="1:26" x14ac:dyDescent="0.2">
      <c r="A531" t="s">
        <v>6793</v>
      </c>
      <c r="B531" t="s">
        <v>606</v>
      </c>
      <c r="C531" t="s">
        <v>2433</v>
      </c>
      <c r="D531">
        <v>15000</v>
      </c>
      <c r="E531">
        <v>16281</v>
      </c>
      <c r="F531">
        <v>521</v>
      </c>
      <c r="G531">
        <v>65000</v>
      </c>
      <c r="H531">
        <v>7.9</v>
      </c>
      <c r="I531">
        <v>491</v>
      </c>
      <c r="J531">
        <v>134</v>
      </c>
      <c r="K531">
        <v>107100855</v>
      </c>
      <c r="L531">
        <v>55000000</v>
      </c>
      <c r="M531" s="2">
        <f>VLOOKUP(A531,Sheet2!$A$1:G4255,2,0)</f>
        <v>41393</v>
      </c>
      <c r="N531" t="str">
        <f>VLOOKUP(A531,Sheet2!$A$1:G4255,3,0)</f>
        <v>Color</v>
      </c>
      <c r="O531" t="str">
        <f>VLOOKUP(A531,Sheet2!$A$1:G4255,4,0)</f>
        <v>Biography</v>
      </c>
      <c r="P531" t="str">
        <f>VLOOKUP(A531,Sheet2!$A$1:G4255,5,0)</f>
        <v>English</v>
      </c>
      <c r="Q531" t="str">
        <f>VLOOKUP(A531,Sheet2!$A$1:G4255,6,0)</f>
        <v>USA</v>
      </c>
      <c r="R531" t="str">
        <f>VLOOKUP(A531,Sheet2!$A$1:G4255,7,0)</f>
        <v>PG-13</v>
      </c>
      <c r="S531" t="str">
        <f>IF(Table19[[#This Row],[Language]]="English","English","Other language")</f>
        <v>English</v>
      </c>
      <c r="T531">
        <f>Table19[[#This Row],[Gross Revenue]]-Table19[[#This Row],[Budget]]</f>
        <v>52100855</v>
      </c>
      <c r="U531" s="1">
        <f>(Table19[[#This Row],[Gross Revenue]]/Table19[[#This Row],[Budget]])-1</f>
        <v>0.94728827272727267</v>
      </c>
      <c r="V531" t="str">
        <f t="shared" si="16"/>
        <v>131-150 minutes</v>
      </c>
      <c r="W531">
        <f>Table19[[#This Row],[Profit]]/Table19[[#This Row],[Budget]]*100</f>
        <v>94.728827272727273</v>
      </c>
      <c r="X531">
        <v>-1289919.5</v>
      </c>
      <c r="Y531">
        <v>-4.8151417500000002E-2</v>
      </c>
      <c r="Z531" t="str">
        <f t="shared" si="18"/>
        <v>High</v>
      </c>
    </row>
    <row r="532" spans="1:26" x14ac:dyDescent="0.2">
      <c r="A532" t="s">
        <v>6429</v>
      </c>
      <c r="B532" t="s">
        <v>233</v>
      </c>
      <c r="C532" t="s">
        <v>418</v>
      </c>
      <c r="D532">
        <v>1000</v>
      </c>
      <c r="E532">
        <v>2739</v>
      </c>
      <c r="F532">
        <v>5</v>
      </c>
      <c r="G532">
        <v>0</v>
      </c>
      <c r="H532">
        <v>5.3</v>
      </c>
      <c r="I532">
        <v>39</v>
      </c>
      <c r="J532">
        <v>97</v>
      </c>
      <c r="K532">
        <v>2557668</v>
      </c>
      <c r="L532">
        <v>2000000</v>
      </c>
      <c r="M532" s="2">
        <f>VLOOKUP(A532,Sheet2!$A$1:G4256,2,0)</f>
        <v>42358</v>
      </c>
      <c r="N532" t="str">
        <f>VLOOKUP(A532,Sheet2!$A$1:G4256,3,0)</f>
        <v>Color</v>
      </c>
      <c r="O532" t="str">
        <f>VLOOKUP(A532,Sheet2!$A$1:G4256,4,0)</f>
        <v>Crime</v>
      </c>
      <c r="P532" t="str">
        <f>VLOOKUP(A532,Sheet2!$A$1:G4256,5,0)</f>
        <v>English</v>
      </c>
      <c r="Q532" t="str">
        <f>VLOOKUP(A532,Sheet2!$A$1:G4256,6,0)</f>
        <v>USA</v>
      </c>
      <c r="R532" t="str">
        <f>VLOOKUP(A532,Sheet2!$A$1:G4256,7,0)</f>
        <v>PG-13</v>
      </c>
      <c r="S532" t="str">
        <f>IF(Table19[[#This Row],[Language]]="English","English","Other language")</f>
        <v>English</v>
      </c>
      <c r="T532">
        <f>Table19[[#This Row],[Gross Revenue]]-Table19[[#This Row],[Budget]]</f>
        <v>557668</v>
      </c>
      <c r="U532" s="1">
        <f>(Table19[[#This Row],[Gross Revenue]]/Table19[[#This Row],[Budget]])-1</f>
        <v>0.27883400000000003</v>
      </c>
      <c r="V532" t="str">
        <f t="shared" si="16"/>
        <v>90-110 minutes</v>
      </c>
      <c r="W532">
        <f>Table19[[#This Row],[Profit]]/Table19[[#This Row],[Budget]]*100</f>
        <v>27.883400000000002</v>
      </c>
      <c r="X532">
        <v>-74533.5</v>
      </c>
      <c r="Y532">
        <v>-7.4856785714285719E-3</v>
      </c>
      <c r="Z532" t="str">
        <f t="shared" si="18"/>
        <v>Low</v>
      </c>
    </row>
    <row r="533" spans="1:26" x14ac:dyDescent="0.2">
      <c r="A533" t="s">
        <v>6070</v>
      </c>
      <c r="B533" t="s">
        <v>2719</v>
      </c>
      <c r="C533" t="s">
        <v>2720</v>
      </c>
      <c r="D533">
        <v>227</v>
      </c>
      <c r="E533">
        <v>231</v>
      </c>
      <c r="F533">
        <v>0</v>
      </c>
      <c r="G533">
        <v>0</v>
      </c>
      <c r="H533">
        <v>7.2</v>
      </c>
      <c r="I533">
        <v>109</v>
      </c>
      <c r="J533">
        <v>95</v>
      </c>
      <c r="K533">
        <v>1060591</v>
      </c>
      <c r="L533">
        <v>1300000</v>
      </c>
      <c r="M533" s="2">
        <f>VLOOKUP(A533,Sheet2!$A$1:G4257,2,0)</f>
        <v>39290</v>
      </c>
      <c r="N533" t="str">
        <f>VLOOKUP(A533,Sheet2!$A$1:G4257,3,0)</f>
        <v>Color</v>
      </c>
      <c r="O533" t="str">
        <f>VLOOKUP(A533,Sheet2!$A$1:G4257,4,0)</f>
        <v>Comedy</v>
      </c>
      <c r="P533" t="str">
        <f>VLOOKUP(A533,Sheet2!$A$1:G4257,5,0)</f>
        <v>Arabic</v>
      </c>
      <c r="Q533" t="str">
        <f>VLOOKUP(A533,Sheet2!$A$1:G4257,6,0)</f>
        <v>France</v>
      </c>
      <c r="R533" t="str">
        <f>VLOOKUP(A533,Sheet2!$A$1:G4257,7,0)</f>
        <v>PG</v>
      </c>
      <c r="S533" t="str">
        <f>IF(Table19[[#This Row],[Language]]="English","English","Other language")</f>
        <v>Other language</v>
      </c>
      <c r="T533">
        <f>Table19[[#This Row],[Gross Revenue]]-Table19[[#This Row],[Budget]]</f>
        <v>-239409</v>
      </c>
      <c r="U533" s="1">
        <f>(Table19[[#This Row],[Gross Revenue]]/Table19[[#This Row],[Budget]])-1</f>
        <v>-0.18416076923076918</v>
      </c>
      <c r="V533" t="str">
        <f t="shared" si="16"/>
        <v>90-110 minutes</v>
      </c>
      <c r="W533">
        <f>Table19[[#This Row],[Profit]]/Table19[[#This Row],[Budget]]*100</f>
        <v>-18.416076923076925</v>
      </c>
      <c r="X533">
        <v>1637763</v>
      </c>
      <c r="Y533">
        <v>0.19178668286445014</v>
      </c>
      <c r="Z533" t="str">
        <f t="shared" si="18"/>
        <v>Low</v>
      </c>
    </row>
    <row r="534" spans="1:26" x14ac:dyDescent="0.2">
      <c r="A534" t="s">
        <v>4987</v>
      </c>
      <c r="B534" t="s">
        <v>82</v>
      </c>
      <c r="C534" t="s">
        <v>1996</v>
      </c>
      <c r="D534">
        <v>16000</v>
      </c>
      <c r="E534">
        <v>17250</v>
      </c>
      <c r="F534">
        <v>109</v>
      </c>
      <c r="G534">
        <v>76</v>
      </c>
      <c r="H534">
        <v>6.5</v>
      </c>
      <c r="I534">
        <v>2</v>
      </c>
      <c r="J534">
        <v>127</v>
      </c>
      <c r="K534">
        <v>1000000</v>
      </c>
      <c r="L534">
        <v>14000000</v>
      </c>
      <c r="M534" s="2">
        <f>VLOOKUP(A534,Sheet2!$A$1:G4258,2,0)</f>
        <v>28597</v>
      </c>
      <c r="N534" t="str">
        <f>VLOOKUP(A534,Sheet2!$A$1:G4258,3,0)</f>
        <v>Color</v>
      </c>
      <c r="O534" t="str">
        <f>VLOOKUP(A534,Sheet2!$A$1:G4258,4,0)</f>
        <v>Action</v>
      </c>
      <c r="P534" t="str">
        <f>VLOOKUP(A534,Sheet2!$A$1:G4258,5,0)</f>
        <v>English</v>
      </c>
      <c r="Q534" t="str">
        <f>VLOOKUP(A534,Sheet2!$A$1:G4258,6,0)</f>
        <v>Iran</v>
      </c>
      <c r="R534" t="str">
        <f>VLOOKUP(A534,Sheet2!$A$1:G4258,7,0)</f>
        <v>PG</v>
      </c>
      <c r="S534" t="str">
        <f>IF(Table19[[#This Row],[Language]]="English","English","Other language")</f>
        <v>English</v>
      </c>
      <c r="T534">
        <f>Table19[[#This Row],[Gross Revenue]]-Table19[[#This Row],[Budget]]</f>
        <v>-13000000</v>
      </c>
      <c r="U534" s="1">
        <f>(Table19[[#This Row],[Gross Revenue]]/Table19[[#This Row],[Budget]])-1</f>
        <v>-0.9285714285714286</v>
      </c>
      <c r="V534" t="str">
        <f t="shared" si="16"/>
        <v>111-130 minutes</v>
      </c>
      <c r="W534">
        <f>Table19[[#This Row],[Profit]]/Table19[[#This Row],[Budget]]*100</f>
        <v>-92.857142857142861</v>
      </c>
      <c r="X534">
        <v>-1289919.5</v>
      </c>
      <c r="Y534">
        <v>-4.8151417500000002E-2</v>
      </c>
      <c r="Z534" t="str">
        <f t="shared" si="18"/>
        <v>Medium</v>
      </c>
    </row>
    <row r="535" spans="1:26" x14ac:dyDescent="0.2">
      <c r="A535" t="s">
        <v>4260</v>
      </c>
      <c r="B535" t="s">
        <v>392</v>
      </c>
      <c r="C535" t="s">
        <v>1382</v>
      </c>
      <c r="D535">
        <v>17000</v>
      </c>
      <c r="E535">
        <v>20051</v>
      </c>
      <c r="F535">
        <v>108</v>
      </c>
      <c r="G535">
        <v>39000</v>
      </c>
      <c r="H535">
        <v>5.9</v>
      </c>
      <c r="I535">
        <v>359</v>
      </c>
      <c r="J535">
        <v>100</v>
      </c>
      <c r="K535">
        <v>35266619</v>
      </c>
      <c r="L535">
        <v>30000000</v>
      </c>
      <c r="M535" s="2">
        <f>VLOOKUP(A535,Sheet2!$A$1:G4259,2,0)</f>
        <v>41518</v>
      </c>
      <c r="N535" t="str">
        <f>VLOOKUP(A535,Sheet2!$A$1:G4259,3,0)</f>
        <v>Color</v>
      </c>
      <c r="O535" t="str">
        <f>VLOOKUP(A535,Sheet2!$A$1:G4259,4,0)</f>
        <v>Drama</v>
      </c>
      <c r="P535" t="str">
        <f>VLOOKUP(A535,Sheet2!$A$1:G4259,5,0)</f>
        <v>English</v>
      </c>
      <c r="Q535" t="str">
        <f>VLOOKUP(A535,Sheet2!$A$1:G4259,6,0)</f>
        <v>USA</v>
      </c>
      <c r="R535" t="str">
        <f>VLOOKUP(A535,Sheet2!$A$1:G4259,7,0)</f>
        <v>R</v>
      </c>
      <c r="S535" t="str">
        <f>IF(Table19[[#This Row],[Language]]="English","English","Other language")</f>
        <v>English</v>
      </c>
      <c r="T535">
        <f>Table19[[#This Row],[Gross Revenue]]-Table19[[#This Row],[Budget]]</f>
        <v>5266619</v>
      </c>
      <c r="U535" s="1">
        <f>(Table19[[#This Row],[Gross Revenue]]/Table19[[#This Row],[Budget]])-1</f>
        <v>0.17555396666666656</v>
      </c>
      <c r="V535" t="str">
        <f t="shared" si="16"/>
        <v>90-110 minutes</v>
      </c>
      <c r="W535">
        <f>Table19[[#This Row],[Profit]]/Table19[[#This Row],[Budget]]*100</f>
        <v>17.555396666666667</v>
      </c>
      <c r="X535">
        <v>-434215.5</v>
      </c>
      <c r="Y535">
        <v>-0.10115100772200772</v>
      </c>
      <c r="Z535" t="str">
        <f t="shared" si="18"/>
        <v>Medium</v>
      </c>
    </row>
    <row r="536" spans="1:26" x14ac:dyDescent="0.2">
      <c r="A536" t="s">
        <v>6117</v>
      </c>
      <c r="B536" t="s">
        <v>2748</v>
      </c>
      <c r="C536" t="s">
        <v>1832</v>
      </c>
      <c r="D536">
        <v>1000</v>
      </c>
      <c r="E536">
        <v>4905</v>
      </c>
      <c r="F536">
        <v>487</v>
      </c>
      <c r="G536">
        <v>0</v>
      </c>
      <c r="H536">
        <v>7.2</v>
      </c>
      <c r="I536">
        <v>256</v>
      </c>
      <c r="J536">
        <v>117</v>
      </c>
      <c r="K536">
        <v>244052771</v>
      </c>
      <c r="L536">
        <v>120000000</v>
      </c>
      <c r="M536" s="2">
        <f>VLOOKUP(A536,Sheet2!$A$1:G4260,2,0)</f>
        <v>38731</v>
      </c>
      <c r="N536" t="str">
        <f>VLOOKUP(A536,Sheet2!$A$1:G4260,3,0)</f>
        <v>Color</v>
      </c>
      <c r="O536" t="str">
        <f>VLOOKUP(A536,Sheet2!$A$1:G4260,4,0)</f>
        <v>Adventure</v>
      </c>
      <c r="P536" t="str">
        <f>VLOOKUP(A536,Sheet2!$A$1:G4260,5,0)</f>
        <v>English</v>
      </c>
      <c r="Q536" t="str">
        <f>VLOOKUP(A536,Sheet2!$A$1:G4260,6,0)</f>
        <v>USA</v>
      </c>
      <c r="R536" t="str">
        <f>VLOOKUP(A536,Sheet2!$A$1:G4260,7,0)</f>
        <v>G</v>
      </c>
      <c r="S536" t="str">
        <f>IF(Table19[[#This Row],[Language]]="English","English","Other language")</f>
        <v>English</v>
      </c>
      <c r="T536">
        <f>Table19[[#This Row],[Gross Revenue]]-Table19[[#This Row],[Budget]]</f>
        <v>124052771</v>
      </c>
      <c r="U536" s="1">
        <f>(Table19[[#This Row],[Gross Revenue]]/Table19[[#This Row],[Budget]])-1</f>
        <v>1.0337730916666668</v>
      </c>
      <c r="V536" t="str">
        <f t="shared" si="16"/>
        <v>111-130 minutes</v>
      </c>
      <c r="W536">
        <f>Table19[[#This Row],[Profit]]/Table19[[#This Row],[Budget]]*100</f>
        <v>103.37730916666668</v>
      </c>
      <c r="X536">
        <v>3892693.5</v>
      </c>
      <c r="Y536">
        <v>0.11726928571428571</v>
      </c>
      <c r="Z536" t="str">
        <f t="shared" si="18"/>
        <v>High</v>
      </c>
    </row>
    <row r="537" spans="1:26" x14ac:dyDescent="0.2">
      <c r="A537" t="s">
        <v>4758</v>
      </c>
      <c r="B537" t="s">
        <v>1184</v>
      </c>
      <c r="C537" t="s">
        <v>1832</v>
      </c>
      <c r="D537">
        <v>1000</v>
      </c>
      <c r="E537">
        <v>4482</v>
      </c>
      <c r="F537">
        <v>487</v>
      </c>
      <c r="G537">
        <v>10000</v>
      </c>
      <c r="H537">
        <v>6.3</v>
      </c>
      <c r="I537">
        <v>304</v>
      </c>
      <c r="J537">
        <v>106</v>
      </c>
      <c r="K537">
        <v>191450875</v>
      </c>
      <c r="L537">
        <v>200000000</v>
      </c>
      <c r="M537" s="2">
        <f>VLOOKUP(A537,Sheet2!$A$1:G4261,2,0)</f>
        <v>40690</v>
      </c>
      <c r="N537" t="str">
        <f>VLOOKUP(A537,Sheet2!$A$1:G4261,3,0)</f>
        <v>Color</v>
      </c>
      <c r="O537" t="str">
        <f>VLOOKUP(A537,Sheet2!$A$1:G4261,4,0)</f>
        <v>Adventure</v>
      </c>
      <c r="P537" t="str">
        <f>VLOOKUP(A537,Sheet2!$A$1:G4261,5,0)</f>
        <v>English</v>
      </c>
      <c r="Q537" t="str">
        <f>VLOOKUP(A537,Sheet2!$A$1:G4261,6,0)</f>
        <v>USA</v>
      </c>
      <c r="R537" t="str">
        <f>VLOOKUP(A537,Sheet2!$A$1:G4261,7,0)</f>
        <v>G</v>
      </c>
      <c r="S537" t="str">
        <f>IF(Table19[[#This Row],[Language]]="English","English","Other language")</f>
        <v>English</v>
      </c>
      <c r="T537">
        <f>Table19[[#This Row],[Gross Revenue]]-Table19[[#This Row],[Budget]]</f>
        <v>-8549125</v>
      </c>
      <c r="U537" s="1">
        <f>(Table19[[#This Row],[Gross Revenue]]/Table19[[#This Row],[Budget]])-1</f>
        <v>-4.2745625000000009E-2</v>
      </c>
      <c r="V537" t="str">
        <f t="shared" si="16"/>
        <v>90-110 minutes</v>
      </c>
      <c r="W537">
        <f>Table19[[#This Row],[Profit]]/Table19[[#This Row],[Budget]]*100</f>
        <v>-4.2745625</v>
      </c>
      <c r="X537">
        <v>3892693.5</v>
      </c>
      <c r="Y537">
        <v>0.11726928571428571</v>
      </c>
      <c r="Z537" t="str">
        <f t="shared" si="18"/>
        <v>High</v>
      </c>
    </row>
    <row r="538" spans="1:26" x14ac:dyDescent="0.2">
      <c r="A538" t="s">
        <v>3882</v>
      </c>
      <c r="B538" t="s">
        <v>589</v>
      </c>
      <c r="C538" t="s">
        <v>975</v>
      </c>
      <c r="D538">
        <v>8000</v>
      </c>
      <c r="E538">
        <v>10123</v>
      </c>
      <c r="F538">
        <v>4</v>
      </c>
      <c r="G538">
        <v>9000</v>
      </c>
      <c r="H538">
        <v>5.5</v>
      </c>
      <c r="I538">
        <v>133</v>
      </c>
      <c r="J538">
        <v>84</v>
      </c>
      <c r="K538">
        <v>5895238</v>
      </c>
      <c r="L538">
        <v>6000000</v>
      </c>
      <c r="M538" s="2">
        <f>VLOOKUP(A538,Sheet2!$A$1:G4262,2,0)</f>
        <v>41059</v>
      </c>
      <c r="N538" t="str">
        <f>VLOOKUP(A538,Sheet2!$A$1:G4262,3,0)</f>
        <v>Color</v>
      </c>
      <c r="O538" t="str">
        <f>VLOOKUP(A538,Sheet2!$A$1:G4262,4,0)</f>
        <v>Comedy</v>
      </c>
      <c r="P538" t="str">
        <f>VLOOKUP(A538,Sheet2!$A$1:G4262,5,0)</f>
        <v>Spanish</v>
      </c>
      <c r="Q538" t="str">
        <f>VLOOKUP(A538,Sheet2!$A$1:G4262,6,0)</f>
        <v>USA</v>
      </c>
      <c r="R538" t="str">
        <f>VLOOKUP(A538,Sheet2!$A$1:G4262,7,0)</f>
        <v>R</v>
      </c>
      <c r="S538" t="str">
        <f>IF(Table19[[#This Row],[Language]]="English","English","Other language")</f>
        <v>Other language</v>
      </c>
      <c r="T538">
        <f>Table19[[#This Row],[Gross Revenue]]-Table19[[#This Row],[Budget]]</f>
        <v>-104762</v>
      </c>
      <c r="U538" s="1">
        <f>(Table19[[#This Row],[Gross Revenue]]/Table19[[#This Row],[Budget]])-1</f>
        <v>-1.74603333333333E-2</v>
      </c>
      <c r="V538" t="str">
        <f t="shared" si="16"/>
        <v>&lt;90 minutes</v>
      </c>
      <c r="W538">
        <f>Table19[[#This Row],[Profit]]/Table19[[#This Row],[Budget]]*100</f>
        <v>-1.7460333333333335</v>
      </c>
      <c r="X538">
        <v>1637763</v>
      </c>
      <c r="Y538">
        <v>0.19178668286445014</v>
      </c>
      <c r="Z538" t="str">
        <f t="shared" si="18"/>
        <v>Low</v>
      </c>
    </row>
    <row r="539" spans="1:26" x14ac:dyDescent="0.2">
      <c r="A539" t="s">
        <v>4596</v>
      </c>
      <c r="B539" t="s">
        <v>479</v>
      </c>
      <c r="C539" t="s">
        <v>1687</v>
      </c>
      <c r="D539">
        <v>14000</v>
      </c>
      <c r="E539">
        <v>15790</v>
      </c>
      <c r="F539">
        <v>22</v>
      </c>
      <c r="G539">
        <v>0</v>
      </c>
      <c r="H539">
        <v>6.2</v>
      </c>
      <c r="I539">
        <v>167</v>
      </c>
      <c r="J539">
        <v>109</v>
      </c>
      <c r="K539">
        <v>13248477</v>
      </c>
      <c r="L539">
        <v>27000000</v>
      </c>
      <c r="M539" s="2">
        <f>VLOOKUP(A539,Sheet2!$A$1:G4263,2,0)</f>
        <v>40054</v>
      </c>
      <c r="N539" t="str">
        <f>VLOOKUP(A539,Sheet2!$A$1:G4263,3,0)</f>
        <v>Color</v>
      </c>
      <c r="O539" t="str">
        <f>VLOOKUP(A539,Sheet2!$A$1:G4263,4,0)</f>
        <v>Horror</v>
      </c>
      <c r="P539" t="str">
        <f>VLOOKUP(A539,Sheet2!$A$1:G4263,5,0)</f>
        <v>English</v>
      </c>
      <c r="Q539" t="str">
        <f>VLOOKUP(A539,Sheet2!$A$1:G4263,6,0)</f>
        <v>USA</v>
      </c>
      <c r="R539" t="str">
        <f>VLOOKUP(A539,Sheet2!$A$1:G4263,7,0)</f>
        <v>R</v>
      </c>
      <c r="S539" t="str">
        <f>IF(Table19[[#This Row],[Language]]="English","English","Other language")</f>
        <v>English</v>
      </c>
      <c r="T539">
        <f>Table19[[#This Row],[Gross Revenue]]-Table19[[#This Row],[Budget]]</f>
        <v>-13751523</v>
      </c>
      <c r="U539" s="1">
        <f>(Table19[[#This Row],[Gross Revenue]]/Table19[[#This Row],[Budget]])-1</f>
        <v>-0.50931566666666672</v>
      </c>
      <c r="V539" t="str">
        <f t="shared" si="16"/>
        <v>90-110 minutes</v>
      </c>
      <c r="W539">
        <f>Table19[[#This Row],[Profit]]/Table19[[#This Row],[Budget]]*100</f>
        <v>-50.931566666666669</v>
      </c>
      <c r="X539">
        <v>16235088</v>
      </c>
      <c r="Y539">
        <v>1.1909079499999999</v>
      </c>
      <c r="Z539" t="str">
        <f t="shared" si="18"/>
        <v>Medium</v>
      </c>
    </row>
    <row r="540" spans="1:26" x14ac:dyDescent="0.2">
      <c r="A540" t="s">
        <v>6924</v>
      </c>
      <c r="B540" t="s">
        <v>211</v>
      </c>
      <c r="C540" t="s">
        <v>692</v>
      </c>
      <c r="D540">
        <v>22000</v>
      </c>
      <c r="E540">
        <v>24183</v>
      </c>
      <c r="F540">
        <v>17000</v>
      </c>
      <c r="G540">
        <v>11000</v>
      </c>
      <c r="H540">
        <v>8.1999999999999993</v>
      </c>
      <c r="I540">
        <v>133</v>
      </c>
      <c r="J540">
        <v>178</v>
      </c>
      <c r="K540">
        <v>42438300</v>
      </c>
      <c r="L540">
        <v>52000000</v>
      </c>
      <c r="M540" s="2">
        <f>VLOOKUP(A540,Sheet2!$A$1:G4264,2,0)</f>
        <v>34907</v>
      </c>
      <c r="N540" t="str">
        <f>VLOOKUP(A540,Sheet2!$A$1:G4264,3,0)</f>
        <v>Color</v>
      </c>
      <c r="O540" t="str">
        <f>VLOOKUP(A540,Sheet2!$A$1:G4264,4,0)</f>
        <v>Biography</v>
      </c>
      <c r="P540" t="str">
        <f>VLOOKUP(A540,Sheet2!$A$1:G4264,5,0)</f>
        <v>English</v>
      </c>
      <c r="Q540" t="str">
        <f>VLOOKUP(A540,Sheet2!$A$1:G4264,6,0)</f>
        <v>USA</v>
      </c>
      <c r="R540" t="str">
        <f>VLOOKUP(A540,Sheet2!$A$1:G4264,7,0)</f>
        <v>R</v>
      </c>
      <c r="S540" t="str">
        <f>IF(Table19[[#This Row],[Language]]="English","English","Other language")</f>
        <v>English</v>
      </c>
      <c r="T540">
        <f>Table19[[#This Row],[Gross Revenue]]-Table19[[#This Row],[Budget]]</f>
        <v>-9561700</v>
      </c>
      <c r="U540" s="1">
        <f>(Table19[[#This Row],[Gross Revenue]]/Table19[[#This Row],[Budget]])-1</f>
        <v>-0.1838788461538462</v>
      </c>
      <c r="V540" t="str">
        <f t="shared" si="16"/>
        <v>&gt;150 minutes</v>
      </c>
      <c r="W540">
        <f>Table19[[#This Row],[Profit]]/Table19[[#This Row],[Budget]]*100</f>
        <v>-18.387884615384614</v>
      </c>
      <c r="X540">
        <v>-1289919.5</v>
      </c>
      <c r="Y540">
        <v>-4.8151417500000002E-2</v>
      </c>
      <c r="Z540" t="str">
        <f t="shared" si="18"/>
        <v>High</v>
      </c>
    </row>
    <row r="541" spans="1:26" x14ac:dyDescent="0.2">
      <c r="A541" t="s">
        <v>4571</v>
      </c>
      <c r="B541" t="s">
        <v>971</v>
      </c>
      <c r="C541" t="s">
        <v>1663</v>
      </c>
      <c r="D541">
        <v>18000</v>
      </c>
      <c r="E541">
        <v>18739</v>
      </c>
      <c r="F541">
        <v>60</v>
      </c>
      <c r="G541">
        <v>0</v>
      </c>
      <c r="H541">
        <v>6.2</v>
      </c>
      <c r="I541">
        <v>117</v>
      </c>
      <c r="J541">
        <v>108</v>
      </c>
      <c r="K541">
        <v>1039869</v>
      </c>
      <c r="L541">
        <v>15000000</v>
      </c>
      <c r="M541" s="2">
        <f>VLOOKUP(A541,Sheet2!$A$1:G4265,2,0)</f>
        <v>40371</v>
      </c>
      <c r="N541" t="str">
        <f>VLOOKUP(A541,Sheet2!$A$1:G4265,3,0)</f>
        <v>Color</v>
      </c>
      <c r="O541" t="str">
        <f>VLOOKUP(A541,Sheet2!$A$1:G4265,4,0)</f>
        <v>Biography</v>
      </c>
      <c r="P541" t="str">
        <f>VLOOKUP(A541,Sheet2!$A$1:G4265,5,0)</f>
        <v>English</v>
      </c>
      <c r="Q541" t="str">
        <f>VLOOKUP(A541,Sheet2!$A$1:G4265,6,0)</f>
        <v>Canada</v>
      </c>
      <c r="R541" t="str">
        <f>VLOOKUP(A541,Sheet2!$A$1:G4265,7,0)</f>
        <v>R</v>
      </c>
      <c r="S541" t="str">
        <f>IF(Table19[[#This Row],[Language]]="English","English","Other language")</f>
        <v>English</v>
      </c>
      <c r="T541">
        <f>Table19[[#This Row],[Gross Revenue]]-Table19[[#This Row],[Budget]]</f>
        <v>-13960131</v>
      </c>
      <c r="U541" s="1">
        <f>(Table19[[#This Row],[Gross Revenue]]/Table19[[#This Row],[Budget]])-1</f>
        <v>-0.93067540000000004</v>
      </c>
      <c r="V541" t="str">
        <f t="shared" si="16"/>
        <v>90-110 minutes</v>
      </c>
      <c r="W541">
        <f>Table19[[#This Row],[Profit]]/Table19[[#This Row],[Budget]]*100</f>
        <v>-93.067540000000008</v>
      </c>
      <c r="X541">
        <v>-1289919.5</v>
      </c>
      <c r="Y541">
        <v>-4.8151417500000002E-2</v>
      </c>
      <c r="Z541" t="str">
        <f t="shared" si="18"/>
        <v>Medium</v>
      </c>
    </row>
    <row r="542" spans="1:26" x14ac:dyDescent="0.2">
      <c r="A542" t="s">
        <v>6838</v>
      </c>
      <c r="B542" t="s">
        <v>1712</v>
      </c>
      <c r="C542" t="s">
        <v>1053</v>
      </c>
      <c r="D542">
        <v>6000</v>
      </c>
      <c r="E542">
        <v>9125</v>
      </c>
      <c r="F542">
        <v>258</v>
      </c>
      <c r="G542">
        <v>0</v>
      </c>
      <c r="H542">
        <v>8</v>
      </c>
      <c r="I542">
        <v>400</v>
      </c>
      <c r="J542">
        <v>144</v>
      </c>
      <c r="K542">
        <v>167007184</v>
      </c>
      <c r="L542">
        <v>150000000</v>
      </c>
      <c r="M542" s="2">
        <f>VLOOKUP(A542,Sheet2!$A$1:G4266,2,0)</f>
        <v>39048</v>
      </c>
      <c r="N542" t="str">
        <f>VLOOKUP(A542,Sheet2!$A$1:G4266,3,0)</f>
        <v>Black and White</v>
      </c>
      <c r="O542" t="str">
        <f>VLOOKUP(A542,Sheet2!$A$1:G4266,4,0)</f>
        <v>Action</v>
      </c>
      <c r="P542" t="str">
        <f>VLOOKUP(A542,Sheet2!$A$1:G4266,5,0)</f>
        <v>English</v>
      </c>
      <c r="Q542" t="str">
        <f>VLOOKUP(A542,Sheet2!$A$1:G4266,6,0)</f>
        <v>UK</v>
      </c>
      <c r="R542" t="str">
        <f>VLOOKUP(A542,Sheet2!$A$1:G4266,7,0)</f>
        <v>PG-13</v>
      </c>
      <c r="S542" t="str">
        <f>IF(Table19[[#This Row],[Language]]="English","English","Other language")</f>
        <v>English</v>
      </c>
      <c r="T542">
        <f>Table19[[#This Row],[Gross Revenue]]-Table19[[#This Row],[Budget]]</f>
        <v>17007184</v>
      </c>
      <c r="U542" s="1">
        <f>(Table19[[#This Row],[Gross Revenue]]/Table19[[#This Row],[Budget]])-1</f>
        <v>0.11338122666666672</v>
      </c>
      <c r="V542" t="str">
        <f t="shared" si="16"/>
        <v>131-150 minutes</v>
      </c>
      <c r="W542">
        <f>Table19[[#This Row],[Profit]]/Table19[[#This Row],[Budget]]*100</f>
        <v>11.338122666666667</v>
      </c>
      <c r="X542">
        <v>-1289919.5</v>
      </c>
      <c r="Y542">
        <v>-4.8151417500000002E-2</v>
      </c>
      <c r="Z542" t="str">
        <f t="shared" si="18"/>
        <v>High</v>
      </c>
    </row>
    <row r="543" spans="1:26" x14ac:dyDescent="0.2">
      <c r="A543" t="s">
        <v>4390</v>
      </c>
      <c r="B543" t="s">
        <v>105</v>
      </c>
      <c r="C543" t="s">
        <v>867</v>
      </c>
      <c r="D543">
        <v>795</v>
      </c>
      <c r="E543">
        <v>2638</v>
      </c>
      <c r="F543">
        <v>52</v>
      </c>
      <c r="G543">
        <v>0</v>
      </c>
      <c r="H543">
        <v>6</v>
      </c>
      <c r="I543">
        <v>26</v>
      </c>
      <c r="J543">
        <v>100</v>
      </c>
      <c r="K543">
        <v>100328194</v>
      </c>
      <c r="L543">
        <v>50000000</v>
      </c>
      <c r="M543" s="2">
        <f>VLOOKUP(A543,Sheet2!$A$1:G4267,2,0)</f>
        <v>34888</v>
      </c>
      <c r="N543" t="str">
        <f>VLOOKUP(A543,Sheet2!$A$1:G4267,3,0)</f>
        <v>Color</v>
      </c>
      <c r="O543" t="str">
        <f>VLOOKUP(A543,Sheet2!$A$1:G4267,4,0)</f>
        <v>Comedy</v>
      </c>
      <c r="P543" t="str">
        <f>VLOOKUP(A543,Sheet2!$A$1:G4267,5,0)</f>
        <v>English</v>
      </c>
      <c r="Q543" t="str">
        <f>VLOOKUP(A543,Sheet2!$A$1:G4267,6,0)</f>
        <v>USA</v>
      </c>
      <c r="R543" t="str">
        <f>VLOOKUP(A543,Sheet2!$A$1:G4267,7,0)</f>
        <v>PG</v>
      </c>
      <c r="S543" t="str">
        <f>IF(Table19[[#This Row],[Language]]="English","English","Other language")</f>
        <v>English</v>
      </c>
      <c r="T543">
        <f>Table19[[#This Row],[Gross Revenue]]-Table19[[#This Row],[Budget]]</f>
        <v>50328194</v>
      </c>
      <c r="U543" s="1">
        <f>(Table19[[#This Row],[Gross Revenue]]/Table19[[#This Row],[Budget]])-1</f>
        <v>1.0065638799999999</v>
      </c>
      <c r="V543" t="str">
        <f t="shared" si="16"/>
        <v>90-110 minutes</v>
      </c>
      <c r="W543">
        <f>Table19[[#This Row],[Profit]]/Table19[[#This Row],[Budget]]*100</f>
        <v>100.65638800000001</v>
      </c>
      <c r="X543">
        <v>1637763</v>
      </c>
      <c r="Y543">
        <v>0.19178668286445014</v>
      </c>
      <c r="Z543" t="str">
        <f t="shared" si="18"/>
        <v>High</v>
      </c>
    </row>
    <row r="544" spans="1:26" x14ac:dyDescent="0.2">
      <c r="A544" t="s">
        <v>6660</v>
      </c>
      <c r="B544" t="s">
        <v>606</v>
      </c>
      <c r="C544" t="s">
        <v>1808</v>
      </c>
      <c r="D544">
        <v>15000</v>
      </c>
      <c r="E544">
        <v>15838</v>
      </c>
      <c r="F544">
        <v>0</v>
      </c>
      <c r="G544">
        <v>23000</v>
      </c>
      <c r="H544">
        <v>7.7</v>
      </c>
      <c r="I544">
        <v>221</v>
      </c>
      <c r="J544">
        <v>143</v>
      </c>
      <c r="K544">
        <v>233630478</v>
      </c>
      <c r="L544">
        <v>90000000</v>
      </c>
      <c r="M544" s="2">
        <f>VLOOKUP(A544,Sheet2!$A$1:G4268,2,0)</f>
        <v>36635</v>
      </c>
      <c r="N544" t="str">
        <f>VLOOKUP(A544,Sheet2!$A$1:G4268,3,0)</f>
        <v>Color</v>
      </c>
      <c r="O544" t="str">
        <f>VLOOKUP(A544,Sheet2!$A$1:G4268,4,0)</f>
        <v>Adventure</v>
      </c>
      <c r="P544" t="str">
        <f>VLOOKUP(A544,Sheet2!$A$1:G4268,5,0)</f>
        <v>English</v>
      </c>
      <c r="Q544" t="str">
        <f>VLOOKUP(A544,Sheet2!$A$1:G4268,6,0)</f>
        <v>USA</v>
      </c>
      <c r="R544" t="str">
        <f>VLOOKUP(A544,Sheet2!$A$1:G4268,7,0)</f>
        <v>PG-13</v>
      </c>
      <c r="S544" t="str">
        <f>IF(Table19[[#This Row],[Language]]="English","English","Other language")</f>
        <v>English</v>
      </c>
      <c r="T544">
        <f>Table19[[#This Row],[Gross Revenue]]-Table19[[#This Row],[Budget]]</f>
        <v>143630478</v>
      </c>
      <c r="U544" s="1">
        <f>(Table19[[#This Row],[Gross Revenue]]/Table19[[#This Row],[Budget]])-1</f>
        <v>1.5958942</v>
      </c>
      <c r="V544" t="str">
        <f t="shared" si="16"/>
        <v>131-150 minutes</v>
      </c>
      <c r="W544">
        <f>Table19[[#This Row],[Profit]]/Table19[[#This Row],[Budget]]*100</f>
        <v>159.58942000000002</v>
      </c>
      <c r="X544">
        <v>3892693.5</v>
      </c>
      <c r="Y544">
        <v>0.11726928571428571</v>
      </c>
      <c r="Z544" t="str">
        <f t="shared" si="18"/>
        <v>High</v>
      </c>
    </row>
    <row r="545" spans="1:26" x14ac:dyDescent="0.2">
      <c r="A545" t="s">
        <v>5319</v>
      </c>
      <c r="B545" t="s">
        <v>2224</v>
      </c>
      <c r="C545" t="s">
        <v>1617</v>
      </c>
      <c r="D545">
        <v>543</v>
      </c>
      <c r="E545">
        <v>678</v>
      </c>
      <c r="F545">
        <v>176</v>
      </c>
      <c r="G545">
        <v>447</v>
      </c>
      <c r="H545">
        <v>6.7</v>
      </c>
      <c r="I545">
        <v>108</v>
      </c>
      <c r="J545">
        <v>98</v>
      </c>
      <c r="K545">
        <v>4291965</v>
      </c>
      <c r="L545">
        <v>14000000</v>
      </c>
      <c r="M545" s="2">
        <f>VLOOKUP(A545,Sheet2!$A$1:G4269,2,0)</f>
        <v>38939</v>
      </c>
      <c r="N545" t="str">
        <f>VLOOKUP(A545,Sheet2!$A$1:G4269,3,0)</f>
        <v>Color</v>
      </c>
      <c r="O545" t="str">
        <f>VLOOKUP(A545,Sheet2!$A$1:G4269,4,0)</f>
        <v>Biography</v>
      </c>
      <c r="P545" t="str">
        <f>VLOOKUP(A545,Sheet2!$A$1:G4269,5,0)</f>
        <v>English</v>
      </c>
      <c r="Q545" t="str">
        <f>VLOOKUP(A545,Sheet2!$A$1:G4269,6,0)</f>
        <v>France</v>
      </c>
      <c r="R545" t="str">
        <f>VLOOKUP(A545,Sheet2!$A$1:G4269,7,0)</f>
        <v>PG-13</v>
      </c>
      <c r="S545" t="str">
        <f>IF(Table19[[#This Row],[Language]]="English","English","Other language")</f>
        <v>English</v>
      </c>
      <c r="T545">
        <f>Table19[[#This Row],[Gross Revenue]]-Table19[[#This Row],[Budget]]</f>
        <v>-9708035</v>
      </c>
      <c r="U545" s="1">
        <f>(Table19[[#This Row],[Gross Revenue]]/Table19[[#This Row],[Budget]])-1</f>
        <v>-0.69343107142857141</v>
      </c>
      <c r="V545" t="str">
        <f t="shared" si="16"/>
        <v>90-110 minutes</v>
      </c>
      <c r="W545">
        <f>Table19[[#This Row],[Profit]]/Table19[[#This Row],[Budget]]*100</f>
        <v>-69.343107142857136</v>
      </c>
      <c r="X545">
        <v>-1289919.5</v>
      </c>
      <c r="Y545">
        <v>-4.8151417500000002E-2</v>
      </c>
      <c r="Z545" t="str">
        <f t="shared" si="18"/>
        <v>Medium</v>
      </c>
    </row>
    <row r="546" spans="1:26" x14ac:dyDescent="0.2">
      <c r="A546" t="s">
        <v>6852</v>
      </c>
      <c r="B546" t="s">
        <v>691</v>
      </c>
      <c r="C546" t="s">
        <v>1734</v>
      </c>
      <c r="D546">
        <v>29000</v>
      </c>
      <c r="E546">
        <v>48153</v>
      </c>
      <c r="F546">
        <v>14000</v>
      </c>
      <c r="G546">
        <v>15000</v>
      </c>
      <c r="H546">
        <v>8</v>
      </c>
      <c r="I546">
        <v>194</v>
      </c>
      <c r="J546">
        <v>141</v>
      </c>
      <c r="K546">
        <v>164435221</v>
      </c>
      <c r="L546">
        <v>52000000</v>
      </c>
      <c r="M546" s="2">
        <f>VLOOKUP(A546,Sheet2!$A$1:G4270,2,0)</f>
        <v>37584</v>
      </c>
      <c r="N546" t="str">
        <f>VLOOKUP(A546,Sheet2!$A$1:G4270,3,0)</f>
        <v>Color</v>
      </c>
      <c r="O546" t="str">
        <f>VLOOKUP(A546,Sheet2!$A$1:G4270,4,0)</f>
        <v>Biography</v>
      </c>
      <c r="P546" t="str">
        <f>VLOOKUP(A546,Sheet2!$A$1:G4270,5,0)</f>
        <v>English</v>
      </c>
      <c r="Q546" t="str">
        <f>VLOOKUP(A546,Sheet2!$A$1:G4270,6,0)</f>
        <v>USA</v>
      </c>
      <c r="R546" t="str">
        <f>VLOOKUP(A546,Sheet2!$A$1:G4270,7,0)</f>
        <v>PG-13</v>
      </c>
      <c r="S546" t="str">
        <f>IF(Table19[[#This Row],[Language]]="English","English","Other language")</f>
        <v>English</v>
      </c>
      <c r="T546">
        <f>Table19[[#This Row],[Gross Revenue]]-Table19[[#This Row],[Budget]]</f>
        <v>112435221</v>
      </c>
      <c r="U546" s="1">
        <f>(Table19[[#This Row],[Gross Revenue]]/Table19[[#This Row],[Budget]])-1</f>
        <v>2.1622157884615385</v>
      </c>
      <c r="V546" t="str">
        <f t="shared" si="16"/>
        <v>131-150 minutes</v>
      </c>
      <c r="W546">
        <f>Table19[[#This Row],[Profit]]/Table19[[#This Row],[Budget]]*100</f>
        <v>216.22157884615385</v>
      </c>
      <c r="X546">
        <v>-1289919.5</v>
      </c>
      <c r="Y546">
        <v>-4.8151417500000002E-2</v>
      </c>
      <c r="Z546" t="str">
        <f t="shared" si="18"/>
        <v>High</v>
      </c>
    </row>
    <row r="547" spans="1:26" x14ac:dyDescent="0.2">
      <c r="A547" t="s">
        <v>3678</v>
      </c>
      <c r="B547" t="s">
        <v>718</v>
      </c>
      <c r="C547" t="s">
        <v>719</v>
      </c>
      <c r="D547">
        <v>17000</v>
      </c>
      <c r="E547">
        <v>18711</v>
      </c>
      <c r="F547">
        <v>38</v>
      </c>
      <c r="G547">
        <v>591</v>
      </c>
      <c r="H547">
        <v>5.2</v>
      </c>
      <c r="I547">
        <v>54</v>
      </c>
      <c r="J547">
        <v>91</v>
      </c>
      <c r="K547">
        <v>16702864</v>
      </c>
      <c r="L547">
        <v>18000000</v>
      </c>
      <c r="M547" s="2">
        <f>VLOOKUP(A547,Sheet2!$A$1:G4271,2,0)</f>
        <v>38279</v>
      </c>
      <c r="N547" t="str">
        <f>VLOOKUP(A547,Sheet2!$A$1:G4271,3,0)</f>
        <v>Color</v>
      </c>
      <c r="O547" t="str">
        <f>VLOOKUP(A547,Sheet2!$A$1:G4271,4,0)</f>
        <v>Comedy</v>
      </c>
      <c r="P547" t="str">
        <f>VLOOKUP(A547,Sheet2!$A$1:G4271,5,0)</f>
        <v>English</v>
      </c>
      <c r="Q547" t="str">
        <f>VLOOKUP(A547,Sheet2!$A$1:G4271,6,0)</f>
        <v>USA</v>
      </c>
      <c r="R547" t="str">
        <f>VLOOKUP(A547,Sheet2!$A$1:G4271,7,0)</f>
        <v>PG</v>
      </c>
      <c r="S547" t="str">
        <f>IF(Table19[[#This Row],[Language]]="English","English","Other language")</f>
        <v>English</v>
      </c>
      <c r="T547">
        <f>Table19[[#This Row],[Gross Revenue]]-Table19[[#This Row],[Budget]]</f>
        <v>-1297136</v>
      </c>
      <c r="U547" s="1">
        <f>(Table19[[#This Row],[Gross Revenue]]/Table19[[#This Row],[Budget]])-1</f>
        <v>-7.2063111111111078E-2</v>
      </c>
      <c r="V547" t="str">
        <f t="shared" si="16"/>
        <v>90-110 minutes</v>
      </c>
      <c r="W547">
        <f>Table19[[#This Row],[Profit]]/Table19[[#This Row],[Budget]]*100</f>
        <v>-7.2063111111111109</v>
      </c>
      <c r="X547">
        <v>1637763</v>
      </c>
      <c r="Y547">
        <v>0.19178668286445014</v>
      </c>
      <c r="Z547" t="str">
        <f t="shared" si="18"/>
        <v>Medium</v>
      </c>
    </row>
    <row r="548" spans="1:26" x14ac:dyDescent="0.2">
      <c r="A548" t="s">
        <v>3689</v>
      </c>
      <c r="B548" t="s">
        <v>732</v>
      </c>
      <c r="C548" t="s">
        <v>33</v>
      </c>
      <c r="D548">
        <v>3000</v>
      </c>
      <c r="E548">
        <v>4171</v>
      </c>
      <c r="F548">
        <v>6</v>
      </c>
      <c r="G548">
        <v>0</v>
      </c>
      <c r="H548">
        <v>5.2</v>
      </c>
      <c r="I548">
        <v>105</v>
      </c>
      <c r="J548">
        <v>87</v>
      </c>
      <c r="K548">
        <v>93375151</v>
      </c>
      <c r="L548">
        <v>60000000</v>
      </c>
      <c r="M548" s="2">
        <f>VLOOKUP(A548,Sheet2!$A$1:G4272,2,0)</f>
        <v>37239</v>
      </c>
      <c r="N548" t="str">
        <f>VLOOKUP(A548,Sheet2!$A$1:G4272,3,0)</f>
        <v>Color</v>
      </c>
      <c r="O548" t="str">
        <f>VLOOKUP(A548,Sheet2!$A$1:G4272,4,0)</f>
        <v>Action</v>
      </c>
      <c r="P548" t="str">
        <f>VLOOKUP(A548,Sheet2!$A$1:G4272,5,0)</f>
        <v>English</v>
      </c>
      <c r="Q548" t="str">
        <f>VLOOKUP(A548,Sheet2!$A$1:G4272,6,0)</f>
        <v>USA</v>
      </c>
      <c r="R548" t="str">
        <f>VLOOKUP(A548,Sheet2!$A$1:G4272,7,0)</f>
        <v>PG</v>
      </c>
      <c r="S548" t="str">
        <f>IF(Table19[[#This Row],[Language]]="English","English","Other language")</f>
        <v>English</v>
      </c>
      <c r="T548">
        <f>Table19[[#This Row],[Gross Revenue]]-Table19[[#This Row],[Budget]]</f>
        <v>33375151</v>
      </c>
      <c r="U548" s="1">
        <f>(Table19[[#This Row],[Gross Revenue]]/Table19[[#This Row],[Budget]])-1</f>
        <v>0.55625251666666675</v>
      </c>
      <c r="V548" t="str">
        <f t="shared" si="16"/>
        <v>&lt;90 minutes</v>
      </c>
      <c r="W548">
        <f>Table19[[#This Row],[Profit]]/Table19[[#This Row],[Budget]]*100</f>
        <v>55.625251666666664</v>
      </c>
      <c r="X548">
        <v>-1289919.5</v>
      </c>
      <c r="Y548">
        <v>-4.8151417500000002E-2</v>
      </c>
      <c r="Z548" t="str">
        <f t="shared" si="18"/>
        <v>High</v>
      </c>
    </row>
    <row r="549" spans="1:26" x14ac:dyDescent="0.2">
      <c r="A549" t="s">
        <v>3395</v>
      </c>
      <c r="B549" t="s">
        <v>265</v>
      </c>
      <c r="C549" t="s">
        <v>266</v>
      </c>
      <c r="D549">
        <v>975</v>
      </c>
      <c r="E549">
        <v>3326</v>
      </c>
      <c r="F549">
        <v>62</v>
      </c>
      <c r="G549">
        <v>0</v>
      </c>
      <c r="H549">
        <v>4.3</v>
      </c>
      <c r="I549">
        <v>91</v>
      </c>
      <c r="J549">
        <v>82</v>
      </c>
      <c r="K549">
        <v>43575716</v>
      </c>
      <c r="L549">
        <v>85000000</v>
      </c>
      <c r="M549" s="2">
        <f>VLOOKUP(A549,Sheet2!$A$1:G4273,2,0)</f>
        <v>40510</v>
      </c>
      <c r="N549" t="str">
        <f>VLOOKUP(A549,Sheet2!$A$1:G4273,3,0)</f>
        <v>Color</v>
      </c>
      <c r="O549" t="str">
        <f>VLOOKUP(A549,Sheet2!$A$1:G4273,4,0)</f>
        <v>Action</v>
      </c>
      <c r="P549" t="str">
        <f>VLOOKUP(A549,Sheet2!$A$1:G4273,5,0)</f>
        <v>English</v>
      </c>
      <c r="Q549" t="str">
        <f>VLOOKUP(A549,Sheet2!$A$1:G4273,6,0)</f>
        <v>USA</v>
      </c>
      <c r="R549" t="str">
        <f>VLOOKUP(A549,Sheet2!$A$1:G4273,7,0)</f>
        <v>PG</v>
      </c>
      <c r="S549" t="str">
        <f>IF(Table19[[#This Row],[Language]]="English","English","Other language")</f>
        <v>English</v>
      </c>
      <c r="T549">
        <f>Table19[[#This Row],[Gross Revenue]]-Table19[[#This Row],[Budget]]</f>
        <v>-41424284</v>
      </c>
      <c r="U549" s="1">
        <f>(Table19[[#This Row],[Gross Revenue]]/Table19[[#This Row],[Budget]])-1</f>
        <v>-0.48734451764705877</v>
      </c>
      <c r="V549" t="str">
        <f t="shared" si="16"/>
        <v>&lt;90 minutes</v>
      </c>
      <c r="W549">
        <f>Table19[[#This Row],[Profit]]/Table19[[#This Row],[Budget]]*100</f>
        <v>-48.734451764705881</v>
      </c>
      <c r="X549">
        <v>-1289919.5</v>
      </c>
      <c r="Y549">
        <v>-4.8151417500000002E-2</v>
      </c>
      <c r="Z549" t="str">
        <f t="shared" si="18"/>
        <v>High</v>
      </c>
    </row>
    <row r="550" spans="1:26" x14ac:dyDescent="0.2">
      <c r="A550" t="s">
        <v>5618</v>
      </c>
      <c r="B550" t="s">
        <v>1515</v>
      </c>
      <c r="C550" t="s">
        <v>1269</v>
      </c>
      <c r="D550">
        <v>3000</v>
      </c>
      <c r="E550">
        <v>7394</v>
      </c>
      <c r="F550">
        <v>10</v>
      </c>
      <c r="G550">
        <v>643</v>
      </c>
      <c r="H550">
        <v>6.9</v>
      </c>
      <c r="I550">
        <v>18</v>
      </c>
      <c r="J550">
        <v>75</v>
      </c>
      <c r="K550">
        <v>3562749</v>
      </c>
      <c r="L550">
        <v>32000000</v>
      </c>
      <c r="M550" s="2">
        <f>VLOOKUP(A550,Sheet2!$A$1:G4274,2,0)</f>
        <v>35782</v>
      </c>
      <c r="N550" t="str">
        <f>VLOOKUP(A550,Sheet2!$A$1:G4274,3,0)</f>
        <v>Color</v>
      </c>
      <c r="O550" t="str">
        <f>VLOOKUP(A550,Sheet2!$A$1:G4274,4,0)</f>
        <v>Animation</v>
      </c>
      <c r="P550" t="str">
        <f>VLOOKUP(A550,Sheet2!$A$1:G4274,5,0)</f>
        <v>English</v>
      </c>
      <c r="Q550" t="str">
        <f>VLOOKUP(A550,Sheet2!$A$1:G4274,6,0)</f>
        <v>USA</v>
      </c>
      <c r="R550" t="str">
        <f>VLOOKUP(A550,Sheet2!$A$1:G4274,7,0)</f>
        <v>G</v>
      </c>
      <c r="S550" t="str">
        <f>IF(Table19[[#This Row],[Language]]="English","English","Other language")</f>
        <v>English</v>
      </c>
      <c r="T550">
        <f>Table19[[#This Row],[Gross Revenue]]-Table19[[#This Row],[Budget]]</f>
        <v>-28437251</v>
      </c>
      <c r="U550" s="1">
        <f>(Table19[[#This Row],[Gross Revenue]]/Table19[[#This Row],[Budget]])-1</f>
        <v>-0.88866409374999999</v>
      </c>
      <c r="V550" t="str">
        <f t="shared" si="16"/>
        <v>&lt;90 minutes</v>
      </c>
      <c r="W550">
        <f>Table19[[#This Row],[Profit]]/Table19[[#This Row],[Budget]]*100</f>
        <v>-88.866409375000003</v>
      </c>
      <c r="Z550" t="str">
        <f t="shared" si="18"/>
        <v>Medium</v>
      </c>
    </row>
    <row r="551" spans="1:26" x14ac:dyDescent="0.2">
      <c r="A551" t="s">
        <v>3301</v>
      </c>
      <c r="B551" t="s">
        <v>91</v>
      </c>
      <c r="C551" t="s">
        <v>92</v>
      </c>
      <c r="D551">
        <v>827</v>
      </c>
      <c r="E551">
        <v>3144</v>
      </c>
      <c r="F551">
        <v>26</v>
      </c>
      <c r="G551">
        <v>0</v>
      </c>
      <c r="H551">
        <v>3.3</v>
      </c>
      <c r="I551">
        <v>212</v>
      </c>
      <c r="J551">
        <v>87</v>
      </c>
      <c r="K551">
        <v>40198710</v>
      </c>
      <c r="L551">
        <v>100000000</v>
      </c>
      <c r="M551" s="2">
        <f>VLOOKUP(A551,Sheet2!$A$1:G4275,2,0)</f>
        <v>38290</v>
      </c>
      <c r="N551" t="str">
        <f>VLOOKUP(A551,Sheet2!$A$1:G4275,3,0)</f>
        <v>Color</v>
      </c>
      <c r="O551" t="str">
        <f>VLOOKUP(A551,Sheet2!$A$1:G4275,4,0)</f>
        <v>Action</v>
      </c>
      <c r="P551" t="str">
        <f>VLOOKUP(A551,Sheet2!$A$1:G4275,5,0)</f>
        <v>English</v>
      </c>
      <c r="Q551" t="str">
        <f>VLOOKUP(A551,Sheet2!$A$1:G4275,6,0)</f>
        <v>USA</v>
      </c>
      <c r="R551" t="str">
        <f>VLOOKUP(A551,Sheet2!$A$1:G4275,7,0)</f>
        <v>PG-13</v>
      </c>
      <c r="S551" t="str">
        <f>IF(Table19[[#This Row],[Language]]="English","English","Other language")</f>
        <v>English</v>
      </c>
      <c r="T551">
        <f>Table19[[#This Row],[Gross Revenue]]-Table19[[#This Row],[Budget]]</f>
        <v>-59801290</v>
      </c>
      <c r="U551" s="1">
        <f>(Table19[[#This Row],[Gross Revenue]]/Table19[[#This Row],[Budget]])-1</f>
        <v>-0.59801290000000007</v>
      </c>
      <c r="V551" t="str">
        <f t="shared" si="16"/>
        <v>&lt;90 minutes</v>
      </c>
      <c r="W551">
        <f>Table19[[#This Row],[Profit]]/Table19[[#This Row],[Budget]]*100</f>
        <v>-59.801289999999995</v>
      </c>
      <c r="X551">
        <v>-1289919.5</v>
      </c>
      <c r="Y551">
        <v>-4.8151417500000002E-2</v>
      </c>
      <c r="Z551" t="str">
        <f t="shared" si="18"/>
        <v>High</v>
      </c>
    </row>
    <row r="552" spans="1:26" x14ac:dyDescent="0.2">
      <c r="A552" t="s">
        <v>4821</v>
      </c>
      <c r="B552" t="s">
        <v>1875</v>
      </c>
      <c r="C552" t="s">
        <v>1876</v>
      </c>
      <c r="D552">
        <v>0</v>
      </c>
      <c r="E552">
        <v>0</v>
      </c>
      <c r="F552">
        <v>0</v>
      </c>
      <c r="G552">
        <v>74</v>
      </c>
      <c r="H552">
        <v>6.3</v>
      </c>
      <c r="I552">
        <v>35</v>
      </c>
      <c r="J552">
        <v>80</v>
      </c>
      <c r="K552">
        <v>70071</v>
      </c>
      <c r="L552">
        <v>7000</v>
      </c>
      <c r="M552" s="2">
        <f>VLOOKUP(A552,Sheet2!$A$1:G4276,2,0)</f>
        <v>38555</v>
      </c>
      <c r="N552" t="str">
        <f>VLOOKUP(A552,Sheet2!$A$1:G4276,3,0)</f>
        <v>Color</v>
      </c>
      <c r="O552" t="str">
        <f>VLOOKUP(A552,Sheet2!$A$1:G4276,4,0)</f>
        <v>Thriller</v>
      </c>
      <c r="P552" t="str">
        <f>VLOOKUP(A552,Sheet2!$A$1:G4276,5,0)</f>
        <v>English</v>
      </c>
      <c r="Q552" t="str">
        <f>VLOOKUP(A552,Sheet2!$A$1:G4276,6,0)</f>
        <v>Philippines</v>
      </c>
      <c r="R552" t="str">
        <f>VLOOKUP(A552,Sheet2!$A$1:G4276,7,0)</f>
        <v>Not Rated</v>
      </c>
      <c r="S552" t="str">
        <f>IF(Table19[[#This Row],[Language]]="English","English","Other language")</f>
        <v>English</v>
      </c>
      <c r="T552">
        <f>Table19[[#This Row],[Gross Revenue]]-Table19[[#This Row],[Budget]]</f>
        <v>63071</v>
      </c>
      <c r="U552" s="1">
        <f>(Table19[[#This Row],[Gross Revenue]]/Table19[[#This Row],[Budget]])-1</f>
        <v>9.0101428571428563</v>
      </c>
      <c r="V552" t="str">
        <f t="shared" si="16"/>
        <v>&lt;90 minutes</v>
      </c>
      <c r="W552">
        <f>Table19[[#This Row],[Profit]]/Table19[[#This Row],[Budget]]*100</f>
        <v>901.01428571428562</v>
      </c>
      <c r="Z552" t="str">
        <f t="shared" si="18"/>
        <v>Low</v>
      </c>
    </row>
    <row r="553" spans="1:26" x14ac:dyDescent="0.2">
      <c r="A553" t="s">
        <v>4576</v>
      </c>
      <c r="B553" t="s">
        <v>437</v>
      </c>
      <c r="C553" t="s">
        <v>1631</v>
      </c>
      <c r="D553">
        <v>975</v>
      </c>
      <c r="E553">
        <v>3059</v>
      </c>
      <c r="F553">
        <v>0</v>
      </c>
      <c r="G553">
        <v>795</v>
      </c>
      <c r="H553">
        <v>6.2</v>
      </c>
      <c r="I553">
        <v>90</v>
      </c>
      <c r="J553">
        <v>87</v>
      </c>
      <c r="K553">
        <v>1276984</v>
      </c>
      <c r="L553">
        <v>10000000</v>
      </c>
      <c r="M553" s="2">
        <f>VLOOKUP(A553,Sheet2!$A$1:G4277,2,0)</f>
        <v>36844</v>
      </c>
      <c r="N553" t="str">
        <f>VLOOKUP(A553,Sheet2!$A$1:G4277,3,0)</f>
        <v>Color</v>
      </c>
      <c r="O553" t="str">
        <f>VLOOKUP(A553,Sheet2!$A$1:G4277,4,0)</f>
        <v>Comedy</v>
      </c>
      <c r="P553" t="str">
        <f>VLOOKUP(A553,Sheet2!$A$1:G4277,5,0)</f>
        <v>English</v>
      </c>
      <c r="Q553" t="str">
        <f>VLOOKUP(A553,Sheet2!$A$1:G4277,6,0)</f>
        <v>France</v>
      </c>
      <c r="R553" t="str">
        <f>VLOOKUP(A553,Sheet2!$A$1:G4277,7,0)</f>
        <v>R</v>
      </c>
      <c r="S553" t="str">
        <f>IF(Table19[[#This Row],[Language]]="English","English","Other language")</f>
        <v>English</v>
      </c>
      <c r="T553">
        <f>Table19[[#This Row],[Gross Revenue]]-Table19[[#This Row],[Budget]]</f>
        <v>-8723016</v>
      </c>
      <c r="U553" s="1">
        <f>(Table19[[#This Row],[Gross Revenue]]/Table19[[#This Row],[Budget]])-1</f>
        <v>-0.87230160000000001</v>
      </c>
      <c r="V553" t="str">
        <f t="shared" si="16"/>
        <v>&lt;90 minutes</v>
      </c>
      <c r="W553">
        <f>Table19[[#This Row],[Profit]]/Table19[[#This Row],[Budget]]*100</f>
        <v>-87.230159999999998</v>
      </c>
      <c r="X553">
        <v>1637763</v>
      </c>
      <c r="Y553">
        <v>0.19178668286445014</v>
      </c>
      <c r="Z553" t="str">
        <f t="shared" si="18"/>
        <v>Low</v>
      </c>
    </row>
    <row r="554" spans="1:26" x14ac:dyDescent="0.2">
      <c r="A554" t="s">
        <v>4727</v>
      </c>
      <c r="B554" t="s">
        <v>1801</v>
      </c>
      <c r="C554" t="s">
        <v>1781</v>
      </c>
      <c r="D554">
        <v>537</v>
      </c>
      <c r="E554">
        <v>943</v>
      </c>
      <c r="F554">
        <v>11000</v>
      </c>
      <c r="G554">
        <v>652</v>
      </c>
      <c r="H554">
        <v>6.3</v>
      </c>
      <c r="I554">
        <v>114</v>
      </c>
      <c r="J554">
        <v>113</v>
      </c>
      <c r="K554">
        <v>5032496</v>
      </c>
      <c r="L554">
        <v>12000000</v>
      </c>
      <c r="M554" s="2">
        <f>VLOOKUP(A554,Sheet2!$A$1:G4278,2,0)</f>
        <v>36107</v>
      </c>
      <c r="N554" t="str">
        <f>VLOOKUP(A554,Sheet2!$A$1:G4278,3,0)</f>
        <v>Black and White</v>
      </c>
      <c r="O554" t="str">
        <f>VLOOKUP(A554,Sheet2!$A$1:G4278,4,0)</f>
        <v>Comedy</v>
      </c>
      <c r="P554" t="str">
        <f>VLOOKUP(A554,Sheet2!$A$1:G4278,5,0)</f>
        <v>English</v>
      </c>
      <c r="Q554" t="str">
        <f>VLOOKUP(A554,Sheet2!$A$1:G4278,6,0)</f>
        <v>USA</v>
      </c>
      <c r="R554" t="str">
        <f>VLOOKUP(A554,Sheet2!$A$1:G4278,7,0)</f>
        <v>R</v>
      </c>
      <c r="S554" t="str">
        <f>IF(Table19[[#This Row],[Language]]="English","English","Other language")</f>
        <v>English</v>
      </c>
      <c r="T554">
        <f>Table19[[#This Row],[Gross Revenue]]-Table19[[#This Row],[Budget]]</f>
        <v>-6967504</v>
      </c>
      <c r="U554" s="1">
        <f>(Table19[[#This Row],[Gross Revenue]]/Table19[[#This Row],[Budget]])-1</f>
        <v>-0.58062533333333333</v>
      </c>
      <c r="V554" t="str">
        <f t="shared" si="16"/>
        <v>111-130 minutes</v>
      </c>
      <c r="W554">
        <f>Table19[[#This Row],[Profit]]/Table19[[#This Row],[Budget]]*100</f>
        <v>-58.062533333333334</v>
      </c>
      <c r="X554">
        <v>1637763</v>
      </c>
      <c r="Y554">
        <v>0.19178668286445014</v>
      </c>
      <c r="Z554" t="str">
        <f t="shared" si="18"/>
        <v>Low</v>
      </c>
    </row>
    <row r="555" spans="1:26" x14ac:dyDescent="0.2">
      <c r="A555" t="s">
        <v>5070</v>
      </c>
      <c r="B555" t="s">
        <v>2053</v>
      </c>
      <c r="C555" t="s">
        <v>190</v>
      </c>
      <c r="D555">
        <v>550</v>
      </c>
      <c r="E555">
        <v>1102</v>
      </c>
      <c r="F555">
        <v>160</v>
      </c>
      <c r="G555">
        <v>2000</v>
      </c>
      <c r="H555">
        <v>6.5</v>
      </c>
      <c r="I555">
        <v>127</v>
      </c>
      <c r="J555">
        <v>94</v>
      </c>
      <c r="K555">
        <v>32003620</v>
      </c>
      <c r="L555">
        <v>25000000</v>
      </c>
      <c r="M555" s="2">
        <f>VLOOKUP(A555,Sheet2!$A$1:G4279,2,0)</f>
        <v>38083</v>
      </c>
      <c r="N555" t="str">
        <f>VLOOKUP(A555,Sheet2!$A$1:G4279,3,0)</f>
        <v>Color</v>
      </c>
      <c r="O555" t="str">
        <f>VLOOKUP(A555,Sheet2!$A$1:G4279,4,0)</f>
        <v>Action</v>
      </c>
      <c r="P555" t="str">
        <f>VLOOKUP(A555,Sheet2!$A$1:G4279,5,0)</f>
        <v>English</v>
      </c>
      <c r="Q555" t="str">
        <f>VLOOKUP(A555,Sheet2!$A$1:G4279,6,0)</f>
        <v>USA</v>
      </c>
      <c r="R555" t="str">
        <f>VLOOKUP(A555,Sheet2!$A$1:G4279,7,0)</f>
        <v>PG-13</v>
      </c>
      <c r="S555" t="str">
        <f>IF(Table19[[#This Row],[Language]]="English","English","Other language")</f>
        <v>English</v>
      </c>
      <c r="T555">
        <f>Table19[[#This Row],[Gross Revenue]]-Table19[[#This Row],[Budget]]</f>
        <v>7003620</v>
      </c>
      <c r="U555" s="1">
        <f>(Table19[[#This Row],[Gross Revenue]]/Table19[[#This Row],[Budget]])-1</f>
        <v>0.28014479999999997</v>
      </c>
      <c r="V555" t="str">
        <f t="shared" si="16"/>
        <v>90-110 minutes</v>
      </c>
      <c r="W555">
        <f>Table19[[#This Row],[Profit]]/Table19[[#This Row],[Budget]]*100</f>
        <v>28.014480000000002</v>
      </c>
      <c r="X555">
        <v>-1289919.5</v>
      </c>
      <c r="Y555">
        <v>-4.8151417500000002E-2</v>
      </c>
      <c r="Z555" t="str">
        <f t="shared" si="18"/>
        <v>Medium</v>
      </c>
    </row>
    <row r="556" spans="1:26" x14ac:dyDescent="0.2">
      <c r="A556" t="s">
        <v>6036</v>
      </c>
      <c r="B556" t="s">
        <v>2698</v>
      </c>
      <c r="C556" t="s">
        <v>2699</v>
      </c>
      <c r="D556">
        <v>3</v>
      </c>
      <c r="E556">
        <v>3</v>
      </c>
      <c r="F556">
        <v>0</v>
      </c>
      <c r="G556">
        <v>111</v>
      </c>
      <c r="H556">
        <v>7.2</v>
      </c>
      <c r="I556">
        <v>23</v>
      </c>
      <c r="J556">
        <v>84</v>
      </c>
      <c r="K556">
        <v>34151</v>
      </c>
      <c r="L556">
        <v>450000</v>
      </c>
      <c r="M556" s="2">
        <f>VLOOKUP(A556,Sheet2!$A$1:G4280,2,0)</f>
        <v>42276</v>
      </c>
      <c r="N556" t="str">
        <f>VLOOKUP(A556,Sheet2!$A$1:G4280,3,0)</f>
        <v>Color</v>
      </c>
      <c r="O556" t="str">
        <f>VLOOKUP(A556,Sheet2!$A$1:G4280,4,0)</f>
        <v>Documentary</v>
      </c>
      <c r="P556" t="str">
        <f>VLOOKUP(A556,Sheet2!$A$1:G4280,5,0)</f>
        <v>Hebrew</v>
      </c>
      <c r="Q556" t="str">
        <f>VLOOKUP(A556,Sheet2!$A$1:G4280,6,0)</f>
        <v>Israel</v>
      </c>
      <c r="R556">
        <f>VLOOKUP(A556,Sheet2!$A$1:G4280,7,0)</f>
        <v>0</v>
      </c>
      <c r="S556" t="str">
        <f>IF(Table19[[#This Row],[Language]]="English","English","Other language")</f>
        <v>Other language</v>
      </c>
      <c r="T556">
        <f>Table19[[#This Row],[Gross Revenue]]-Table19[[#This Row],[Budget]]</f>
        <v>-415849</v>
      </c>
      <c r="U556" s="1">
        <f>(Table19[[#This Row],[Gross Revenue]]/Table19[[#This Row],[Budget]])-1</f>
        <v>-0.92410888888888887</v>
      </c>
      <c r="V556" t="str">
        <f t="shared" si="16"/>
        <v>&lt;90 minutes</v>
      </c>
      <c r="W556">
        <f>Table19[[#This Row],[Profit]]/Table19[[#This Row],[Budget]]*100</f>
        <v>-92.410888888888891</v>
      </c>
      <c r="Z556" t="str">
        <f t="shared" si="18"/>
        <v>Low</v>
      </c>
    </row>
    <row r="557" spans="1:26" x14ac:dyDescent="0.2">
      <c r="A557" t="s">
        <v>5377</v>
      </c>
      <c r="B557" t="s">
        <v>2266</v>
      </c>
      <c r="C557" t="s">
        <v>1499</v>
      </c>
      <c r="D557">
        <v>757</v>
      </c>
      <c r="E557">
        <v>1201</v>
      </c>
      <c r="F557">
        <v>13</v>
      </c>
      <c r="G557">
        <v>0</v>
      </c>
      <c r="H557">
        <v>6.7</v>
      </c>
      <c r="I557">
        <v>68</v>
      </c>
      <c r="J557">
        <v>115</v>
      </c>
      <c r="K557">
        <v>17174870</v>
      </c>
      <c r="L557">
        <v>18000000</v>
      </c>
      <c r="M557" s="2">
        <f>VLOOKUP(A557,Sheet2!$A$1:G4281,2,0)</f>
        <v>36568</v>
      </c>
      <c r="N557" t="str">
        <f>VLOOKUP(A557,Sheet2!$A$1:G4281,3,0)</f>
        <v>Color</v>
      </c>
      <c r="O557" t="str">
        <f>VLOOKUP(A557,Sheet2!$A$1:G4281,4,0)</f>
        <v>Drama</v>
      </c>
      <c r="P557" t="str">
        <f>VLOOKUP(A557,Sheet2!$A$1:G4281,5,0)</f>
        <v>English</v>
      </c>
      <c r="Q557" t="str">
        <f>VLOOKUP(A557,Sheet2!$A$1:G4281,6,0)</f>
        <v>USA</v>
      </c>
      <c r="R557" t="str">
        <f>VLOOKUP(A557,Sheet2!$A$1:G4281,7,0)</f>
        <v>PG-13</v>
      </c>
      <c r="S557" t="str">
        <f>IF(Table19[[#This Row],[Language]]="English","English","Other language")</f>
        <v>English</v>
      </c>
      <c r="T557">
        <f>Table19[[#This Row],[Gross Revenue]]-Table19[[#This Row],[Budget]]</f>
        <v>-825130</v>
      </c>
      <c r="U557" s="1">
        <f>(Table19[[#This Row],[Gross Revenue]]/Table19[[#This Row],[Budget]])-1</f>
        <v>-4.5840555555555551E-2</v>
      </c>
      <c r="V557" t="str">
        <f t="shared" si="16"/>
        <v>111-130 minutes</v>
      </c>
      <c r="W557">
        <f>Table19[[#This Row],[Profit]]/Table19[[#This Row],[Budget]]*100</f>
        <v>-4.5840555555555556</v>
      </c>
      <c r="X557">
        <v>-434215.5</v>
      </c>
      <c r="Y557">
        <v>-0.10115100772200772</v>
      </c>
      <c r="Z557" t="str">
        <f t="shared" si="18"/>
        <v>Medium</v>
      </c>
    </row>
    <row r="558" spans="1:26" x14ac:dyDescent="0.2">
      <c r="A558" t="s">
        <v>6845</v>
      </c>
      <c r="B558" t="s">
        <v>3151</v>
      </c>
      <c r="C558" t="s">
        <v>1072</v>
      </c>
      <c r="D558">
        <v>119</v>
      </c>
      <c r="E558">
        <v>167</v>
      </c>
      <c r="F558">
        <v>179</v>
      </c>
      <c r="G558">
        <v>0</v>
      </c>
      <c r="H558">
        <v>8</v>
      </c>
      <c r="I558">
        <v>71</v>
      </c>
      <c r="J558">
        <v>113</v>
      </c>
      <c r="K558">
        <v>5595428</v>
      </c>
      <c r="L558">
        <v>2900000</v>
      </c>
      <c r="M558" s="2">
        <f>VLOOKUP(A558,Sheet2!$A$1:G4282,2,0)</f>
        <v>36028</v>
      </c>
      <c r="N558" t="str">
        <f>VLOOKUP(A558,Sheet2!$A$1:G4282,3,0)</f>
        <v>Color</v>
      </c>
      <c r="O558" t="str">
        <f>VLOOKUP(A558,Sheet2!$A$1:G4282,4,0)</f>
        <v>Drama</v>
      </c>
      <c r="P558" t="str">
        <f>VLOOKUP(A558,Sheet2!$A$1:G4282,5,0)</f>
        <v>Portuguese</v>
      </c>
      <c r="Q558" t="str">
        <f>VLOOKUP(A558,Sheet2!$A$1:G4282,6,0)</f>
        <v>Brazil</v>
      </c>
      <c r="R558" t="str">
        <f>VLOOKUP(A558,Sheet2!$A$1:G4282,7,0)</f>
        <v>R</v>
      </c>
      <c r="S558" t="str">
        <f>IF(Table19[[#This Row],[Language]]="English","English","Other language")</f>
        <v>Other language</v>
      </c>
      <c r="T558">
        <f>Table19[[#This Row],[Gross Revenue]]-Table19[[#This Row],[Budget]]</f>
        <v>2695428</v>
      </c>
      <c r="U558" s="1">
        <f>(Table19[[#This Row],[Gross Revenue]]/Table19[[#This Row],[Budget]])-1</f>
        <v>0.92945793103448282</v>
      </c>
      <c r="V558" t="str">
        <f t="shared" si="16"/>
        <v>111-130 minutes</v>
      </c>
      <c r="W558">
        <f>Table19[[#This Row],[Profit]]/Table19[[#This Row],[Budget]]*100</f>
        <v>92.945793103448267</v>
      </c>
      <c r="X558">
        <v>-434215.5</v>
      </c>
      <c r="Y558">
        <v>-0.10115100772200772</v>
      </c>
      <c r="Z558" t="str">
        <f t="shared" si="18"/>
        <v>Low</v>
      </c>
    </row>
    <row r="559" spans="1:26" x14ac:dyDescent="0.2">
      <c r="A559" t="s">
        <v>4555</v>
      </c>
      <c r="B559" t="s">
        <v>725</v>
      </c>
      <c r="C559" t="s">
        <v>1639</v>
      </c>
      <c r="D559">
        <v>49000</v>
      </c>
      <c r="E559">
        <v>54484</v>
      </c>
      <c r="F559">
        <v>0</v>
      </c>
      <c r="G559">
        <v>87</v>
      </c>
      <c r="H559">
        <v>6.2</v>
      </c>
      <c r="I559">
        <v>17</v>
      </c>
      <c r="J559">
        <v>85</v>
      </c>
      <c r="K559">
        <v>7826</v>
      </c>
      <c r="L559">
        <v>1200000</v>
      </c>
      <c r="M559" s="2">
        <f>VLOOKUP(A559,Sheet2!$A$1:G4283,2,0)</f>
        <v>39324</v>
      </c>
      <c r="N559" t="str">
        <f>VLOOKUP(A559,Sheet2!$A$1:G4283,3,0)</f>
        <v>Color</v>
      </c>
      <c r="O559" t="str">
        <f>VLOOKUP(A559,Sheet2!$A$1:G4283,4,0)</f>
        <v>Comedy</v>
      </c>
      <c r="P559" t="str">
        <f>VLOOKUP(A559,Sheet2!$A$1:G4283,5,0)</f>
        <v>English</v>
      </c>
      <c r="Q559" t="str">
        <f>VLOOKUP(A559,Sheet2!$A$1:G4283,6,0)</f>
        <v>USA</v>
      </c>
      <c r="R559">
        <f>VLOOKUP(A559,Sheet2!$A$1:G4283,7,0)</f>
        <v>0</v>
      </c>
      <c r="S559" t="str">
        <f>IF(Table19[[#This Row],[Language]]="English","English","Other language")</f>
        <v>English</v>
      </c>
      <c r="T559">
        <f>Table19[[#This Row],[Gross Revenue]]-Table19[[#This Row],[Budget]]</f>
        <v>-1192174</v>
      </c>
      <c r="U559" s="1">
        <f>(Table19[[#This Row],[Gross Revenue]]/Table19[[#This Row],[Budget]])-1</f>
        <v>-0.99347833333333335</v>
      </c>
      <c r="V559" t="str">
        <f t="shared" si="16"/>
        <v>&lt;90 minutes</v>
      </c>
      <c r="W559">
        <f>Table19[[#This Row],[Profit]]/Table19[[#This Row],[Budget]]*100</f>
        <v>-99.347833333333341</v>
      </c>
      <c r="X559">
        <v>1637763</v>
      </c>
      <c r="Y559">
        <v>0.19178668286445014</v>
      </c>
      <c r="Z559" t="str">
        <f t="shared" si="18"/>
        <v>Low</v>
      </c>
    </row>
    <row r="560" spans="1:26" x14ac:dyDescent="0.2">
      <c r="A560" t="s">
        <v>4575</v>
      </c>
      <c r="B560" t="s">
        <v>1668</v>
      </c>
      <c r="C560" t="s">
        <v>1229</v>
      </c>
      <c r="D560">
        <v>201</v>
      </c>
      <c r="E560">
        <v>365</v>
      </c>
      <c r="F560">
        <v>350</v>
      </c>
      <c r="G560">
        <v>0</v>
      </c>
      <c r="H560">
        <v>6.2</v>
      </c>
      <c r="I560">
        <v>155</v>
      </c>
      <c r="J560">
        <v>100</v>
      </c>
      <c r="K560">
        <v>2708188</v>
      </c>
      <c r="L560">
        <v>23000000</v>
      </c>
      <c r="M560" s="2">
        <f>VLOOKUP(A560,Sheet2!$A$1:G4284,2,0)</f>
        <v>39986</v>
      </c>
      <c r="N560" t="str">
        <f>VLOOKUP(A560,Sheet2!$A$1:G4284,3,0)</f>
        <v>Color</v>
      </c>
      <c r="O560" t="str">
        <f>VLOOKUP(A560,Sheet2!$A$1:G4284,4,0)</f>
        <v>Comedy</v>
      </c>
      <c r="P560" t="str">
        <f>VLOOKUP(A560,Sheet2!$A$1:G4284,5,0)</f>
        <v>English</v>
      </c>
      <c r="Q560" t="str">
        <f>VLOOKUP(A560,Sheet2!$A$1:G4284,6,0)</f>
        <v>UK</v>
      </c>
      <c r="R560" t="str">
        <f>VLOOKUP(A560,Sheet2!$A$1:G4284,7,0)</f>
        <v>R</v>
      </c>
      <c r="S560" t="str">
        <f>IF(Table19[[#This Row],[Language]]="English","English","Other language")</f>
        <v>English</v>
      </c>
      <c r="T560">
        <f>Table19[[#This Row],[Gross Revenue]]-Table19[[#This Row],[Budget]]</f>
        <v>-20291812</v>
      </c>
      <c r="U560" s="1">
        <f>(Table19[[#This Row],[Gross Revenue]]/Table19[[#This Row],[Budget]])-1</f>
        <v>-0.8822526956521739</v>
      </c>
      <c r="V560" t="str">
        <f t="shared" si="16"/>
        <v>90-110 minutes</v>
      </c>
      <c r="W560">
        <f>Table19[[#This Row],[Profit]]/Table19[[#This Row],[Budget]]*100</f>
        <v>-88.225269565217388</v>
      </c>
      <c r="X560">
        <v>1637763</v>
      </c>
      <c r="Y560">
        <v>0.19178668286445014</v>
      </c>
      <c r="Z560" t="str">
        <f t="shared" si="18"/>
        <v>Medium</v>
      </c>
    </row>
    <row r="561" spans="1:26" x14ac:dyDescent="0.2">
      <c r="A561" t="s">
        <v>3359</v>
      </c>
      <c r="B561" t="s">
        <v>201</v>
      </c>
      <c r="C561" t="s">
        <v>202</v>
      </c>
      <c r="D561">
        <v>487</v>
      </c>
      <c r="E561">
        <v>1495</v>
      </c>
      <c r="F561">
        <v>26</v>
      </c>
      <c r="G561">
        <v>0</v>
      </c>
      <c r="H561">
        <v>4.0999999999999996</v>
      </c>
      <c r="I561">
        <v>63</v>
      </c>
      <c r="J561">
        <v>88</v>
      </c>
      <c r="K561">
        <v>143000</v>
      </c>
      <c r="L561">
        <v>5000000</v>
      </c>
      <c r="M561" s="2">
        <f>VLOOKUP(A561,Sheet2!$A$1:G4285,2,0)</f>
        <v>40162</v>
      </c>
      <c r="N561" t="str">
        <f>VLOOKUP(A561,Sheet2!$A$1:G4285,3,0)</f>
        <v>Color</v>
      </c>
      <c r="O561" t="str">
        <f>VLOOKUP(A561,Sheet2!$A$1:G4285,4,0)</f>
        <v>Horror</v>
      </c>
      <c r="P561" t="str">
        <f>VLOOKUP(A561,Sheet2!$A$1:G4285,5,0)</f>
        <v>English</v>
      </c>
      <c r="Q561" t="str">
        <f>VLOOKUP(A561,Sheet2!$A$1:G4285,6,0)</f>
        <v>USA</v>
      </c>
      <c r="R561" t="str">
        <f>VLOOKUP(A561,Sheet2!$A$1:G4285,7,0)</f>
        <v>R</v>
      </c>
      <c r="S561" t="str">
        <f>IF(Table19[[#This Row],[Language]]="English","English","Other language")</f>
        <v>English</v>
      </c>
      <c r="T561">
        <f>Table19[[#This Row],[Gross Revenue]]-Table19[[#This Row],[Budget]]</f>
        <v>-4857000</v>
      </c>
      <c r="U561" s="1">
        <f>(Table19[[#This Row],[Gross Revenue]]/Table19[[#This Row],[Budget]])-1</f>
        <v>-0.97140000000000004</v>
      </c>
      <c r="V561" t="str">
        <f t="shared" si="16"/>
        <v>&lt;90 minutes</v>
      </c>
      <c r="W561">
        <f>Table19[[#This Row],[Profit]]/Table19[[#This Row],[Budget]]*100</f>
        <v>-97.14</v>
      </c>
      <c r="X561">
        <v>16235088</v>
      </c>
      <c r="Y561">
        <v>1.1909079499999999</v>
      </c>
      <c r="Z561" t="str">
        <f t="shared" si="18"/>
        <v>Low</v>
      </c>
    </row>
    <row r="562" spans="1:26" x14ac:dyDescent="0.2">
      <c r="A562" t="s">
        <v>3940</v>
      </c>
      <c r="B562" t="s">
        <v>976</v>
      </c>
      <c r="C562" t="s">
        <v>959</v>
      </c>
      <c r="D562">
        <v>18000</v>
      </c>
      <c r="E562">
        <v>31014</v>
      </c>
      <c r="F562">
        <v>99</v>
      </c>
      <c r="G562">
        <v>1000</v>
      </c>
      <c r="H562">
        <v>5.6</v>
      </c>
      <c r="I562">
        <v>47</v>
      </c>
      <c r="J562">
        <v>107</v>
      </c>
      <c r="K562">
        <v>20550712</v>
      </c>
      <c r="L562">
        <v>50000000</v>
      </c>
      <c r="M562" s="2">
        <f>VLOOKUP(A562,Sheet2!$A$1:G4286,2,0)</f>
        <v>35118</v>
      </c>
      <c r="N562" t="str">
        <f>VLOOKUP(A562,Sheet2!$A$1:G4286,3,0)</f>
        <v>Color</v>
      </c>
      <c r="O562" t="str">
        <f>VLOOKUP(A562,Sheet2!$A$1:G4286,4,0)</f>
        <v>Action</v>
      </c>
      <c r="P562" t="str">
        <f>VLOOKUP(A562,Sheet2!$A$1:G4286,5,0)</f>
        <v>English</v>
      </c>
      <c r="Q562" t="str">
        <f>VLOOKUP(A562,Sheet2!$A$1:G4286,6,0)</f>
        <v>USA</v>
      </c>
      <c r="R562" t="str">
        <f>VLOOKUP(A562,Sheet2!$A$1:G4286,7,0)</f>
        <v>PG-13</v>
      </c>
      <c r="S562" t="str">
        <f>IF(Table19[[#This Row],[Language]]="English","English","Other language")</f>
        <v>English</v>
      </c>
      <c r="T562">
        <f>Table19[[#This Row],[Gross Revenue]]-Table19[[#This Row],[Budget]]</f>
        <v>-29449288</v>
      </c>
      <c r="U562" s="1">
        <f>(Table19[[#This Row],[Gross Revenue]]/Table19[[#This Row],[Budget]])-1</f>
        <v>-0.58898576000000002</v>
      </c>
      <c r="V562" t="str">
        <f t="shared" si="16"/>
        <v>90-110 minutes</v>
      </c>
      <c r="W562">
        <f>Table19[[#This Row],[Profit]]/Table19[[#This Row],[Budget]]*100</f>
        <v>-58.898576000000006</v>
      </c>
      <c r="X562">
        <v>-1289919.5</v>
      </c>
      <c r="Y562">
        <v>-4.8151417500000002E-2</v>
      </c>
      <c r="Z562" t="str">
        <f t="shared" si="18"/>
        <v>High</v>
      </c>
    </row>
    <row r="563" spans="1:26" x14ac:dyDescent="0.2">
      <c r="A563" t="s">
        <v>3268</v>
      </c>
      <c r="B563" t="s">
        <v>34</v>
      </c>
      <c r="C563" t="s">
        <v>35</v>
      </c>
      <c r="D563">
        <v>1000</v>
      </c>
      <c r="E563">
        <v>5213</v>
      </c>
      <c r="F563">
        <v>43</v>
      </c>
      <c r="G563">
        <v>724</v>
      </c>
      <c r="H563">
        <v>2.2999999999999998</v>
      </c>
      <c r="I563">
        <v>12</v>
      </c>
      <c r="J563">
        <v>95</v>
      </c>
      <c r="K563">
        <v>306715</v>
      </c>
      <c r="L563">
        <v>10000000</v>
      </c>
      <c r="M563" s="2">
        <f>VLOOKUP(A563,Sheet2!$A$1:G4287,2,0)</f>
        <v>35973</v>
      </c>
      <c r="N563" t="str">
        <f>VLOOKUP(A563,Sheet2!$A$1:G4287,3,0)</f>
        <v>Color</v>
      </c>
      <c r="O563" t="str">
        <f>VLOOKUP(A563,Sheet2!$A$1:G4287,4,0)</f>
        <v>Comedy</v>
      </c>
      <c r="P563" t="str">
        <f>VLOOKUP(A563,Sheet2!$A$1:G4287,5,0)</f>
        <v>English</v>
      </c>
      <c r="Q563" t="str">
        <f>VLOOKUP(A563,Sheet2!$A$1:G4287,6,0)</f>
        <v>USA</v>
      </c>
      <c r="R563" t="str">
        <f>VLOOKUP(A563,Sheet2!$A$1:G4287,7,0)</f>
        <v>PG-13</v>
      </c>
      <c r="S563" t="str">
        <f>IF(Table19[[#This Row],[Language]]="English","English","Other language")</f>
        <v>English</v>
      </c>
      <c r="T563">
        <f>Table19[[#This Row],[Gross Revenue]]-Table19[[#This Row],[Budget]]</f>
        <v>-9693285</v>
      </c>
      <c r="U563" s="1">
        <f>(Table19[[#This Row],[Gross Revenue]]/Table19[[#This Row],[Budget]])-1</f>
        <v>-0.96932850000000004</v>
      </c>
      <c r="V563" t="str">
        <f t="shared" si="16"/>
        <v>90-110 minutes</v>
      </c>
      <c r="W563">
        <f>Table19[[#This Row],[Profit]]/Table19[[#This Row],[Budget]]*100</f>
        <v>-96.932850000000002</v>
      </c>
      <c r="X563">
        <v>1637763</v>
      </c>
      <c r="Y563">
        <v>0.19178668286445014</v>
      </c>
      <c r="Z563" t="str">
        <f t="shared" si="18"/>
        <v>Low</v>
      </c>
    </row>
    <row r="564" spans="1:26" x14ac:dyDescent="0.2">
      <c r="A564" t="s">
        <v>5101</v>
      </c>
      <c r="B564" t="s">
        <v>258</v>
      </c>
      <c r="C564" t="s">
        <v>1356</v>
      </c>
      <c r="D564">
        <v>11000</v>
      </c>
      <c r="E564">
        <v>12840</v>
      </c>
      <c r="F564">
        <v>16000</v>
      </c>
      <c r="G564">
        <v>14000</v>
      </c>
      <c r="H564">
        <v>7.8</v>
      </c>
      <c r="I564">
        <v>264</v>
      </c>
      <c r="J564">
        <v>141</v>
      </c>
      <c r="K564">
        <v>35707327</v>
      </c>
      <c r="L564">
        <v>55000000</v>
      </c>
      <c r="M564" s="2">
        <f>VLOOKUP(A564,Sheet2!$A$1:G4288,2,0)</f>
        <v>39496</v>
      </c>
      <c r="N564" t="str">
        <f>VLOOKUP(A564,Sheet2!$A$1:G4288,3,0)</f>
        <v>Color</v>
      </c>
      <c r="O564" t="str">
        <f>VLOOKUP(A564,Sheet2!$A$1:G4288,4,0)</f>
        <v>Crime</v>
      </c>
      <c r="P564" t="str">
        <f>VLOOKUP(A564,Sheet2!$A$1:G4288,5,0)</f>
        <v>English</v>
      </c>
      <c r="Q564" t="str">
        <f>VLOOKUP(A564,Sheet2!$A$1:G4288,6,0)</f>
        <v>USA</v>
      </c>
      <c r="R564" t="str">
        <f>VLOOKUP(A564,Sheet2!$A$1:G4288,7,0)</f>
        <v>R</v>
      </c>
      <c r="S564" t="str">
        <f>IF(Table19[[#This Row],[Language]]="English","English","Other language")</f>
        <v>English</v>
      </c>
      <c r="T564">
        <f>Table19[[#This Row],[Gross Revenue]]-Table19[[#This Row],[Budget]]</f>
        <v>-19292673</v>
      </c>
      <c r="U564" s="1">
        <f>(Table19[[#This Row],[Gross Revenue]]/Table19[[#This Row],[Budget]])-1</f>
        <v>-0.35077587272727273</v>
      </c>
      <c r="V564" t="str">
        <f t="shared" si="16"/>
        <v>131-150 minutes</v>
      </c>
      <c r="W564">
        <f>Table19[[#This Row],[Profit]]/Table19[[#This Row],[Budget]]*100</f>
        <v>-35.077587272727271</v>
      </c>
      <c r="X564">
        <v>-74533.5</v>
      </c>
      <c r="Y564">
        <v>-7.4856785714285719E-3</v>
      </c>
      <c r="Z564" t="str">
        <f t="shared" si="18"/>
        <v>High</v>
      </c>
    </row>
    <row r="565" spans="1:26" x14ac:dyDescent="0.2">
      <c r="A565" t="s">
        <v>5075</v>
      </c>
      <c r="B565" t="s">
        <v>629</v>
      </c>
      <c r="C565" t="s">
        <v>2033</v>
      </c>
      <c r="D565">
        <v>521</v>
      </c>
      <c r="E565">
        <v>758</v>
      </c>
      <c r="F565">
        <v>50</v>
      </c>
      <c r="G565">
        <v>0</v>
      </c>
      <c r="H565">
        <v>6.5</v>
      </c>
      <c r="I565">
        <v>167</v>
      </c>
      <c r="J565">
        <v>91</v>
      </c>
      <c r="K565">
        <v>66790248</v>
      </c>
      <c r="L565">
        <v>45000000</v>
      </c>
      <c r="M565" s="2">
        <f>VLOOKUP(A565,Sheet2!$A$1:G4289,2,0)</f>
        <v>37263</v>
      </c>
      <c r="N565" t="str">
        <f>VLOOKUP(A565,Sheet2!$A$1:G4289,3,0)</f>
        <v>Color</v>
      </c>
      <c r="O565" t="str">
        <f>VLOOKUP(A565,Sheet2!$A$1:G4289,4,0)</f>
        <v>Drama</v>
      </c>
      <c r="P565" t="str">
        <f>VLOOKUP(A565,Sheet2!$A$1:G4289,5,0)</f>
        <v>English</v>
      </c>
      <c r="Q565" t="str">
        <f>VLOOKUP(A565,Sheet2!$A$1:G4289,6,0)</f>
        <v>USA</v>
      </c>
      <c r="R565" t="str">
        <f>VLOOKUP(A565,Sheet2!$A$1:G4289,7,0)</f>
        <v>R</v>
      </c>
      <c r="S565" t="str">
        <f>IF(Table19[[#This Row],[Language]]="English","English","Other language")</f>
        <v>English</v>
      </c>
      <c r="T565">
        <f>Table19[[#This Row],[Gross Revenue]]-Table19[[#This Row],[Budget]]</f>
        <v>21790248</v>
      </c>
      <c r="U565" s="1">
        <f>(Table19[[#This Row],[Gross Revenue]]/Table19[[#This Row],[Budget]])-1</f>
        <v>0.48422773333333335</v>
      </c>
      <c r="V565" t="str">
        <f t="shared" si="16"/>
        <v>90-110 minutes</v>
      </c>
      <c r="W565">
        <f>Table19[[#This Row],[Profit]]/Table19[[#This Row],[Budget]]*100</f>
        <v>48.422773333333339</v>
      </c>
      <c r="X565">
        <v>-434215.5</v>
      </c>
      <c r="Y565">
        <v>-0.10115100772200772</v>
      </c>
      <c r="Z565" t="str">
        <f t="shared" si="18"/>
        <v>High</v>
      </c>
    </row>
    <row r="566" spans="1:26" x14ac:dyDescent="0.2">
      <c r="A566" t="s">
        <v>5644</v>
      </c>
      <c r="B566" t="s">
        <v>279</v>
      </c>
      <c r="C566" t="s">
        <v>2161</v>
      </c>
      <c r="D566">
        <v>20000</v>
      </c>
      <c r="E566">
        <v>23051</v>
      </c>
      <c r="F566">
        <v>662</v>
      </c>
      <c r="G566">
        <v>67000</v>
      </c>
      <c r="H566">
        <v>6.9</v>
      </c>
      <c r="I566">
        <v>371</v>
      </c>
      <c r="J566">
        <v>120</v>
      </c>
      <c r="K566">
        <v>31569268</v>
      </c>
      <c r="L566">
        <v>49000000</v>
      </c>
      <c r="M566" s="2">
        <f>VLOOKUP(A566,Sheet2!$A$1:G4290,2,0)</f>
        <v>42254</v>
      </c>
      <c r="N566" t="str">
        <f>VLOOKUP(A566,Sheet2!$A$1:G4290,3,0)</f>
        <v>Color</v>
      </c>
      <c r="O566" t="str">
        <f>VLOOKUP(A566,Sheet2!$A$1:G4290,4,0)</f>
        <v>Action</v>
      </c>
      <c r="P566" t="str">
        <f>VLOOKUP(A566,Sheet2!$A$1:G4290,5,0)</f>
        <v>English</v>
      </c>
      <c r="Q566" t="str">
        <f>VLOOKUP(A566,Sheet2!$A$1:G4290,6,0)</f>
        <v>USA</v>
      </c>
      <c r="R566" t="str">
        <f>VLOOKUP(A566,Sheet2!$A$1:G4290,7,0)</f>
        <v>R</v>
      </c>
      <c r="S566" t="str">
        <f>IF(Table19[[#This Row],[Language]]="English","English","Other language")</f>
        <v>English</v>
      </c>
      <c r="T566">
        <f>Table19[[#This Row],[Gross Revenue]]-Table19[[#This Row],[Budget]]</f>
        <v>-17430732</v>
      </c>
      <c r="U566" s="1">
        <f>(Table19[[#This Row],[Gross Revenue]]/Table19[[#This Row],[Budget]])-1</f>
        <v>-0.35572922448979594</v>
      </c>
      <c r="V566" t="str">
        <f t="shared" si="16"/>
        <v>111-130 minutes</v>
      </c>
      <c r="W566">
        <f>Table19[[#This Row],[Profit]]/Table19[[#This Row],[Budget]]*100</f>
        <v>-35.572922448979597</v>
      </c>
      <c r="X566">
        <v>-1289919.5</v>
      </c>
      <c r="Y566">
        <v>-4.8151417500000002E-2</v>
      </c>
      <c r="Z566" t="str">
        <f t="shared" si="18"/>
        <v>High</v>
      </c>
    </row>
    <row r="567" spans="1:26" x14ac:dyDescent="0.2">
      <c r="A567" t="s">
        <v>6651</v>
      </c>
      <c r="B567" t="s">
        <v>3052</v>
      </c>
      <c r="C567" t="s">
        <v>3053</v>
      </c>
      <c r="D567">
        <v>25</v>
      </c>
      <c r="E567">
        <v>48</v>
      </c>
      <c r="F567">
        <v>4</v>
      </c>
      <c r="G567">
        <v>689</v>
      </c>
      <c r="H567">
        <v>7.8</v>
      </c>
      <c r="I567">
        <v>54</v>
      </c>
      <c r="J567">
        <v>122</v>
      </c>
      <c r="K567">
        <v>713413</v>
      </c>
      <c r="L567">
        <v>4500000</v>
      </c>
      <c r="M567" s="2">
        <f>VLOOKUP(A567,Sheet2!$A$1:G4291,2,0)</f>
        <v>35728</v>
      </c>
      <c r="N567" t="str">
        <f>VLOOKUP(A567,Sheet2!$A$1:G4291,3,0)</f>
        <v>Color</v>
      </c>
      <c r="O567" t="str">
        <f>VLOOKUP(A567,Sheet2!$A$1:G4291,4,0)</f>
        <v>Crime</v>
      </c>
      <c r="P567" t="str">
        <f>VLOOKUP(A567,Sheet2!$A$1:G4291,5,0)</f>
        <v>Dutch</v>
      </c>
      <c r="Q567" t="str">
        <f>VLOOKUP(A567,Sheet2!$A$1:G4291,6,0)</f>
        <v>Netherlands</v>
      </c>
      <c r="R567" t="str">
        <f>VLOOKUP(A567,Sheet2!$A$1:G4291,7,0)</f>
        <v>R</v>
      </c>
      <c r="S567" t="str">
        <f>IF(Table19[[#This Row],[Language]]="English","English","Other language")</f>
        <v>Other language</v>
      </c>
      <c r="T567">
        <f>Table19[[#This Row],[Gross Revenue]]-Table19[[#This Row],[Budget]]</f>
        <v>-3786587</v>
      </c>
      <c r="U567" s="1">
        <f>(Table19[[#This Row],[Gross Revenue]]/Table19[[#This Row],[Budget]])-1</f>
        <v>-0.84146377777777781</v>
      </c>
      <c r="V567" t="str">
        <f t="shared" si="16"/>
        <v>111-130 minutes</v>
      </c>
      <c r="W567">
        <f>Table19[[#This Row],[Profit]]/Table19[[#This Row],[Budget]]*100</f>
        <v>-84.146377777777786</v>
      </c>
      <c r="X567">
        <v>-74533.5</v>
      </c>
      <c r="Y567">
        <v>-7.4856785714285719E-3</v>
      </c>
      <c r="Z567" t="str">
        <f t="shared" si="18"/>
        <v>Low</v>
      </c>
    </row>
    <row r="568" spans="1:26" x14ac:dyDescent="0.2">
      <c r="A568" t="s">
        <v>6155</v>
      </c>
      <c r="B568" t="s">
        <v>2769</v>
      </c>
      <c r="C568" t="s">
        <v>1024</v>
      </c>
      <c r="D568">
        <v>368</v>
      </c>
      <c r="E568">
        <v>1651</v>
      </c>
      <c r="F568">
        <v>46</v>
      </c>
      <c r="G568">
        <v>0</v>
      </c>
      <c r="H568">
        <v>7.2</v>
      </c>
      <c r="I568">
        <v>90</v>
      </c>
      <c r="J568">
        <v>125</v>
      </c>
      <c r="K568">
        <v>58800000</v>
      </c>
      <c r="L568">
        <v>5500000</v>
      </c>
      <c r="M568" s="2">
        <f>VLOOKUP(A568,Sheet2!$A$1:G4292,2,0)</f>
        <v>29805</v>
      </c>
      <c r="N568" t="str">
        <f>VLOOKUP(A568,Sheet2!$A$1:G4292,3,0)</f>
        <v>Color</v>
      </c>
      <c r="O568" t="str">
        <f>VLOOKUP(A568,Sheet2!$A$1:G4292,4,0)</f>
        <v>Biography</v>
      </c>
      <c r="P568" t="str">
        <f>VLOOKUP(A568,Sheet2!$A$1:G4292,5,0)</f>
        <v>English</v>
      </c>
      <c r="Q568" t="str">
        <f>VLOOKUP(A568,Sheet2!$A$1:G4292,6,0)</f>
        <v>UK</v>
      </c>
      <c r="R568" t="str">
        <f>VLOOKUP(A568,Sheet2!$A$1:G4292,7,0)</f>
        <v>PG</v>
      </c>
      <c r="S568" t="str">
        <f>IF(Table19[[#This Row],[Language]]="English","English","Other language")</f>
        <v>English</v>
      </c>
      <c r="T568">
        <f>Table19[[#This Row],[Gross Revenue]]-Table19[[#This Row],[Budget]]</f>
        <v>53300000</v>
      </c>
      <c r="U568" s="1">
        <f>(Table19[[#This Row],[Gross Revenue]]/Table19[[#This Row],[Budget]])-1</f>
        <v>9.6909090909090914</v>
      </c>
      <c r="V568" t="str">
        <f t="shared" si="16"/>
        <v>111-130 minutes</v>
      </c>
      <c r="W568">
        <f>Table19[[#This Row],[Profit]]/Table19[[#This Row],[Budget]]*100</f>
        <v>969.09090909090912</v>
      </c>
      <c r="X568">
        <v>-1289919.5</v>
      </c>
      <c r="Y568">
        <v>-4.8151417500000002E-2</v>
      </c>
      <c r="Z568" t="str">
        <f t="shared" si="18"/>
        <v>Low</v>
      </c>
    </row>
    <row r="569" spans="1:26" x14ac:dyDescent="0.2">
      <c r="A569" t="s">
        <v>5400</v>
      </c>
      <c r="B569" t="s">
        <v>546</v>
      </c>
      <c r="C569" t="s">
        <v>1186</v>
      </c>
      <c r="D569">
        <v>40000</v>
      </c>
      <c r="E569">
        <v>57844</v>
      </c>
      <c r="F569">
        <v>13000</v>
      </c>
      <c r="G569">
        <v>0</v>
      </c>
      <c r="H569">
        <v>6.7</v>
      </c>
      <c r="I569">
        <v>276</v>
      </c>
      <c r="J569">
        <v>115</v>
      </c>
      <c r="K569">
        <v>206456431</v>
      </c>
      <c r="L569">
        <v>150000000</v>
      </c>
      <c r="M569" s="2">
        <f>VLOOKUP(A569,Sheet2!$A$1:G4293,2,0)</f>
        <v>38716</v>
      </c>
      <c r="N569" t="str">
        <f>VLOOKUP(A569,Sheet2!$A$1:G4293,3,0)</f>
        <v>Color</v>
      </c>
      <c r="O569" t="str">
        <f>VLOOKUP(A569,Sheet2!$A$1:G4293,4,0)</f>
        <v>Adventure</v>
      </c>
      <c r="P569" t="str">
        <f>VLOOKUP(A569,Sheet2!$A$1:G4293,5,0)</f>
        <v>English</v>
      </c>
      <c r="Q569" t="str">
        <f>VLOOKUP(A569,Sheet2!$A$1:G4293,6,0)</f>
        <v>USA</v>
      </c>
      <c r="R569" t="str">
        <f>VLOOKUP(A569,Sheet2!$A$1:G4293,7,0)</f>
        <v>PG</v>
      </c>
      <c r="S569" t="str">
        <f>IF(Table19[[#This Row],[Language]]="English","English","Other language")</f>
        <v>English</v>
      </c>
      <c r="T569">
        <f>Table19[[#This Row],[Gross Revenue]]-Table19[[#This Row],[Budget]]</f>
        <v>56456431</v>
      </c>
      <c r="U569" s="1">
        <f>(Table19[[#This Row],[Gross Revenue]]/Table19[[#This Row],[Budget]])-1</f>
        <v>0.37637620666666671</v>
      </c>
      <c r="V569" t="str">
        <f t="shared" si="16"/>
        <v>111-130 minutes</v>
      </c>
      <c r="W569">
        <f>Table19[[#This Row],[Profit]]/Table19[[#This Row],[Budget]]*100</f>
        <v>37.637620666666663</v>
      </c>
      <c r="X569">
        <v>3892693.5</v>
      </c>
      <c r="Y569">
        <v>0.11726928571428571</v>
      </c>
      <c r="Z569" t="str">
        <f t="shared" si="18"/>
        <v>High</v>
      </c>
    </row>
    <row r="570" spans="1:26" x14ac:dyDescent="0.2">
      <c r="A570" t="s">
        <v>5766</v>
      </c>
      <c r="B570" t="s">
        <v>315</v>
      </c>
      <c r="C570" t="s">
        <v>2520</v>
      </c>
      <c r="D570">
        <v>21000</v>
      </c>
      <c r="E570">
        <v>22577</v>
      </c>
      <c r="F570">
        <v>20</v>
      </c>
      <c r="G570">
        <v>0</v>
      </c>
      <c r="H570">
        <v>7</v>
      </c>
      <c r="I570">
        <v>146</v>
      </c>
      <c r="J570">
        <v>97</v>
      </c>
      <c r="K570">
        <v>3950294</v>
      </c>
      <c r="L570">
        <v>12000000</v>
      </c>
      <c r="M570" s="2">
        <f>VLOOKUP(A570,Sheet2!$A$1:G4294,2,0)</f>
        <v>39382</v>
      </c>
      <c r="N570" t="str">
        <f>VLOOKUP(A570,Sheet2!$A$1:G4294,3,0)</f>
        <v>Color</v>
      </c>
      <c r="O570" t="str">
        <f>VLOOKUP(A570,Sheet2!$A$1:G4294,4,0)</f>
        <v>Comedy</v>
      </c>
      <c r="P570" t="str">
        <f>VLOOKUP(A570,Sheet2!$A$1:G4294,5,0)</f>
        <v>English</v>
      </c>
      <c r="Q570" t="str">
        <f>VLOOKUP(A570,Sheet2!$A$1:G4294,6,0)</f>
        <v>USA</v>
      </c>
      <c r="R570" t="str">
        <f>VLOOKUP(A570,Sheet2!$A$1:G4294,7,0)</f>
        <v>R</v>
      </c>
      <c r="S570" t="str">
        <f>IF(Table19[[#This Row],[Language]]="English","English","Other language")</f>
        <v>English</v>
      </c>
      <c r="T570">
        <f>Table19[[#This Row],[Gross Revenue]]-Table19[[#This Row],[Budget]]</f>
        <v>-8049706</v>
      </c>
      <c r="U570" s="1">
        <f>(Table19[[#This Row],[Gross Revenue]]/Table19[[#This Row],[Budget]])-1</f>
        <v>-0.6708088333333333</v>
      </c>
      <c r="V570" t="str">
        <f t="shared" si="16"/>
        <v>90-110 minutes</v>
      </c>
      <c r="W570">
        <f>Table19[[#This Row],[Profit]]/Table19[[#This Row],[Budget]]*100</f>
        <v>-67.080883333333333</v>
      </c>
      <c r="X570">
        <v>1637763</v>
      </c>
      <c r="Y570">
        <v>0.19178668286445014</v>
      </c>
      <c r="Z570" t="str">
        <f t="shared" si="18"/>
        <v>Low</v>
      </c>
    </row>
    <row r="571" spans="1:26" x14ac:dyDescent="0.2">
      <c r="A571" t="s">
        <v>5037</v>
      </c>
      <c r="B571" t="s">
        <v>2030</v>
      </c>
      <c r="C571" t="s">
        <v>1971</v>
      </c>
      <c r="D571">
        <v>405</v>
      </c>
      <c r="E571">
        <v>1066</v>
      </c>
      <c r="F571">
        <v>23</v>
      </c>
      <c r="G571">
        <v>0</v>
      </c>
      <c r="H571">
        <v>6.5</v>
      </c>
      <c r="I571">
        <v>117</v>
      </c>
      <c r="J571">
        <v>99</v>
      </c>
      <c r="K571">
        <v>31136950</v>
      </c>
      <c r="L571">
        <v>44000000</v>
      </c>
      <c r="M571" s="2">
        <f>VLOOKUP(A571,Sheet2!$A$1:G4295,2,0)</f>
        <v>40541</v>
      </c>
      <c r="N571" t="str">
        <f>VLOOKUP(A571,Sheet2!$A$1:G4295,3,0)</f>
        <v>Color</v>
      </c>
      <c r="O571" t="str">
        <f>VLOOKUP(A571,Sheet2!$A$1:G4295,4,0)</f>
        <v>Drama</v>
      </c>
      <c r="P571" t="str">
        <f>VLOOKUP(A571,Sheet2!$A$1:G4295,5,0)</f>
        <v>English</v>
      </c>
      <c r="Q571" t="str">
        <f>VLOOKUP(A571,Sheet2!$A$1:G4295,6,0)</f>
        <v>USA</v>
      </c>
      <c r="R571" t="str">
        <f>VLOOKUP(A571,Sheet2!$A$1:G4295,7,0)</f>
        <v>PG-13</v>
      </c>
      <c r="S571" t="str">
        <f>IF(Table19[[#This Row],[Language]]="English","English","Other language")</f>
        <v>English</v>
      </c>
      <c r="T571">
        <f>Table19[[#This Row],[Gross Revenue]]-Table19[[#This Row],[Budget]]</f>
        <v>-12863050</v>
      </c>
      <c r="U571" s="1">
        <f>(Table19[[#This Row],[Gross Revenue]]/Table19[[#This Row],[Budget]])-1</f>
        <v>-0.29234204545454545</v>
      </c>
      <c r="V571" t="str">
        <f t="shared" si="16"/>
        <v>90-110 minutes</v>
      </c>
      <c r="W571">
        <f>Table19[[#This Row],[Profit]]/Table19[[#This Row],[Budget]]*100</f>
        <v>-29.234204545454546</v>
      </c>
      <c r="X571">
        <v>-434215.5</v>
      </c>
      <c r="Y571">
        <v>-0.10115100772200772</v>
      </c>
      <c r="Z571" t="str">
        <f t="shared" si="18"/>
        <v>High</v>
      </c>
    </row>
    <row r="572" spans="1:26" x14ac:dyDescent="0.2">
      <c r="A572" t="s">
        <v>5940</v>
      </c>
      <c r="B572" t="s">
        <v>1276</v>
      </c>
      <c r="C572" t="s">
        <v>1023</v>
      </c>
      <c r="D572">
        <v>22000</v>
      </c>
      <c r="E572">
        <v>60646</v>
      </c>
      <c r="F572">
        <v>0</v>
      </c>
      <c r="G572">
        <v>0</v>
      </c>
      <c r="H572">
        <v>7.1</v>
      </c>
      <c r="I572">
        <v>269</v>
      </c>
      <c r="J572">
        <v>102</v>
      </c>
      <c r="K572">
        <v>66636385</v>
      </c>
      <c r="L572">
        <v>75000000</v>
      </c>
      <c r="M572" s="2">
        <f>VLOOKUP(A572,Sheet2!$A$1:G4296,2,0)</f>
        <v>39195</v>
      </c>
      <c r="N572" t="str">
        <f>VLOOKUP(A572,Sheet2!$A$1:G4296,3,0)</f>
        <v>Color</v>
      </c>
      <c r="O572" t="str">
        <f>VLOOKUP(A572,Sheet2!$A$1:G4296,4,0)</f>
        <v>Biography</v>
      </c>
      <c r="P572" t="str">
        <f>VLOOKUP(A572,Sheet2!$A$1:G4296,5,0)</f>
        <v>English</v>
      </c>
      <c r="Q572" t="str">
        <f>VLOOKUP(A572,Sheet2!$A$1:G4296,6,0)</f>
        <v>USA</v>
      </c>
      <c r="R572" t="str">
        <f>VLOOKUP(A572,Sheet2!$A$1:G4296,7,0)</f>
        <v>R</v>
      </c>
      <c r="S572" t="str">
        <f>IF(Table19[[#This Row],[Language]]="English","English","Other language")</f>
        <v>English</v>
      </c>
      <c r="T572">
        <f>Table19[[#This Row],[Gross Revenue]]-Table19[[#This Row],[Budget]]</f>
        <v>-8363615</v>
      </c>
      <c r="U572" s="1">
        <f>(Table19[[#This Row],[Gross Revenue]]/Table19[[#This Row],[Budget]])-1</f>
        <v>-0.11151486666666666</v>
      </c>
      <c r="V572" t="str">
        <f t="shared" si="16"/>
        <v>90-110 minutes</v>
      </c>
      <c r="W572">
        <f>Table19[[#This Row],[Profit]]/Table19[[#This Row],[Budget]]*100</f>
        <v>-11.151486666666667</v>
      </c>
      <c r="X572">
        <v>-1289919.5</v>
      </c>
      <c r="Y572">
        <v>-4.8151417500000002E-2</v>
      </c>
      <c r="Z572" t="str">
        <f t="shared" si="18"/>
        <v>High</v>
      </c>
    </row>
    <row r="573" spans="1:26" x14ac:dyDescent="0.2">
      <c r="A573" t="s">
        <v>3889</v>
      </c>
      <c r="B573" t="s">
        <v>588</v>
      </c>
      <c r="C573" t="s">
        <v>475</v>
      </c>
      <c r="D573">
        <v>13000</v>
      </c>
      <c r="E573">
        <v>15419</v>
      </c>
      <c r="F573">
        <v>368</v>
      </c>
      <c r="G573">
        <v>0</v>
      </c>
      <c r="H573">
        <v>5.5</v>
      </c>
      <c r="I573">
        <v>181</v>
      </c>
      <c r="J573">
        <v>94</v>
      </c>
      <c r="K573">
        <v>125305545</v>
      </c>
      <c r="L573">
        <v>92000000</v>
      </c>
      <c r="M573" s="2">
        <f>VLOOKUP(A573,Sheet2!$A$1:G4297,2,0)</f>
        <v>36770</v>
      </c>
      <c r="N573" t="str">
        <f>VLOOKUP(A573,Sheet2!$A$1:G4297,3,0)</f>
        <v>Color</v>
      </c>
      <c r="O573" t="str">
        <f>VLOOKUP(A573,Sheet2!$A$1:G4297,4,0)</f>
        <v>Action</v>
      </c>
      <c r="P573" t="str">
        <f>VLOOKUP(A573,Sheet2!$A$1:G4297,5,0)</f>
        <v>English</v>
      </c>
      <c r="Q573" t="str">
        <f>VLOOKUP(A573,Sheet2!$A$1:G4297,6,0)</f>
        <v>USA</v>
      </c>
      <c r="R573" t="str">
        <f>VLOOKUP(A573,Sheet2!$A$1:G4297,7,0)</f>
        <v>PG-13</v>
      </c>
      <c r="S573" t="str">
        <f>IF(Table19[[#This Row],[Language]]="English","English","Other language")</f>
        <v>English</v>
      </c>
      <c r="T573">
        <f>Table19[[#This Row],[Gross Revenue]]-Table19[[#This Row],[Budget]]</f>
        <v>33305545</v>
      </c>
      <c r="U573" s="1">
        <f>(Table19[[#This Row],[Gross Revenue]]/Table19[[#This Row],[Budget]])-1</f>
        <v>0.36201679347826077</v>
      </c>
      <c r="V573" t="str">
        <f t="shared" si="16"/>
        <v>90-110 minutes</v>
      </c>
      <c r="W573">
        <f>Table19[[#This Row],[Profit]]/Table19[[#This Row],[Budget]]*100</f>
        <v>36.201679347826087</v>
      </c>
      <c r="X573">
        <v>-1289919.5</v>
      </c>
      <c r="Y573">
        <v>-4.8151417500000002E-2</v>
      </c>
      <c r="Z573" t="str">
        <f t="shared" si="18"/>
        <v>High</v>
      </c>
    </row>
    <row r="574" spans="1:26" x14ac:dyDescent="0.2">
      <c r="A574" t="s">
        <v>3522</v>
      </c>
      <c r="B574" t="s">
        <v>272</v>
      </c>
      <c r="C574" t="s">
        <v>475</v>
      </c>
      <c r="D574">
        <v>2000</v>
      </c>
      <c r="E574">
        <v>4046</v>
      </c>
      <c r="F574">
        <v>368</v>
      </c>
      <c r="G574">
        <v>0</v>
      </c>
      <c r="H574">
        <v>4.8</v>
      </c>
      <c r="I574">
        <v>102</v>
      </c>
      <c r="J574">
        <v>107</v>
      </c>
      <c r="K574">
        <v>100685880</v>
      </c>
      <c r="L574">
        <v>120000000</v>
      </c>
      <c r="M574" s="2">
        <f>VLOOKUP(A574,Sheet2!$A$1:G4298,2,0)</f>
        <v>37949</v>
      </c>
      <c r="N574" t="str">
        <f>VLOOKUP(A574,Sheet2!$A$1:G4298,3,0)</f>
        <v>Color</v>
      </c>
      <c r="O574" t="str">
        <f>VLOOKUP(A574,Sheet2!$A$1:G4298,4,0)</f>
        <v>Action</v>
      </c>
      <c r="P574" t="str">
        <f>VLOOKUP(A574,Sheet2!$A$1:G4298,5,0)</f>
        <v>English</v>
      </c>
      <c r="Q574" t="str">
        <f>VLOOKUP(A574,Sheet2!$A$1:G4298,6,0)</f>
        <v>USA</v>
      </c>
      <c r="R574" t="str">
        <f>VLOOKUP(A574,Sheet2!$A$1:G4298,7,0)</f>
        <v>PG-13</v>
      </c>
      <c r="S574" t="str">
        <f>IF(Table19[[#This Row],[Language]]="English","English","Other language")</f>
        <v>English</v>
      </c>
      <c r="T574">
        <f>Table19[[#This Row],[Gross Revenue]]-Table19[[#This Row],[Budget]]</f>
        <v>-19314120</v>
      </c>
      <c r="U574" s="1">
        <f>(Table19[[#This Row],[Gross Revenue]]/Table19[[#This Row],[Budget]])-1</f>
        <v>-0.16095099999999996</v>
      </c>
      <c r="V574" t="str">
        <f t="shared" si="16"/>
        <v>90-110 minutes</v>
      </c>
      <c r="W574">
        <f>Table19[[#This Row],[Profit]]/Table19[[#This Row],[Budget]]*100</f>
        <v>-16.095100000000002</v>
      </c>
      <c r="X574">
        <v>-1289919.5</v>
      </c>
      <c r="Y574">
        <v>-4.8151417500000002E-2</v>
      </c>
      <c r="Z574" t="str">
        <f t="shared" si="18"/>
        <v>High</v>
      </c>
    </row>
    <row r="575" spans="1:26" x14ac:dyDescent="0.2">
      <c r="A575" t="s">
        <v>6298</v>
      </c>
      <c r="B575" t="s">
        <v>1241</v>
      </c>
      <c r="C575" t="s">
        <v>879</v>
      </c>
      <c r="D575">
        <v>13000</v>
      </c>
      <c r="E575">
        <v>15765</v>
      </c>
      <c r="F575">
        <v>0</v>
      </c>
      <c r="G575">
        <v>0</v>
      </c>
      <c r="H575">
        <v>7.3</v>
      </c>
      <c r="I575">
        <v>147</v>
      </c>
      <c r="J575">
        <v>113</v>
      </c>
      <c r="K575">
        <v>12006514</v>
      </c>
      <c r="L575">
        <v>250000</v>
      </c>
      <c r="M575" s="2">
        <f>VLOOKUP(A575,Sheet2!$A$1:G4299,2,0)</f>
        <v>35621</v>
      </c>
      <c r="N575" t="str">
        <f>VLOOKUP(A575,Sheet2!$A$1:G4299,3,0)</f>
        <v>Color</v>
      </c>
      <c r="O575" t="str">
        <f>VLOOKUP(A575,Sheet2!$A$1:G4299,4,0)</f>
        <v>Comedy</v>
      </c>
      <c r="P575" t="str">
        <f>VLOOKUP(A575,Sheet2!$A$1:G4299,5,0)</f>
        <v>English</v>
      </c>
      <c r="Q575" t="str">
        <f>VLOOKUP(A575,Sheet2!$A$1:G4299,6,0)</f>
        <v>USA</v>
      </c>
      <c r="R575" t="str">
        <f>VLOOKUP(A575,Sheet2!$A$1:G4299,7,0)</f>
        <v>R</v>
      </c>
      <c r="S575" t="str">
        <f>IF(Table19[[#This Row],[Language]]="English","English","Other language")</f>
        <v>English</v>
      </c>
      <c r="T575">
        <f>Table19[[#This Row],[Gross Revenue]]-Table19[[#This Row],[Budget]]</f>
        <v>11756514</v>
      </c>
      <c r="U575" s="1">
        <f>(Table19[[#This Row],[Gross Revenue]]/Table19[[#This Row],[Budget]])-1</f>
        <v>47.026055999999997</v>
      </c>
      <c r="V575" t="str">
        <f t="shared" si="16"/>
        <v>111-130 minutes</v>
      </c>
      <c r="W575">
        <f>Table19[[#This Row],[Profit]]/Table19[[#This Row],[Budget]]*100</f>
        <v>4702.6055999999999</v>
      </c>
      <c r="X575">
        <v>1637763</v>
      </c>
      <c r="Y575">
        <v>0.19178668286445014</v>
      </c>
      <c r="Z575" t="str">
        <f t="shared" si="18"/>
        <v>Low</v>
      </c>
    </row>
    <row r="576" spans="1:26" x14ac:dyDescent="0.2">
      <c r="A576" t="s">
        <v>4457</v>
      </c>
      <c r="B576" t="s">
        <v>1561</v>
      </c>
      <c r="C576" t="s">
        <v>1562</v>
      </c>
      <c r="D576">
        <v>448</v>
      </c>
      <c r="E576">
        <v>842</v>
      </c>
      <c r="F576">
        <v>3</v>
      </c>
      <c r="G576">
        <v>0</v>
      </c>
      <c r="H576">
        <v>6.1</v>
      </c>
      <c r="I576">
        <v>65</v>
      </c>
      <c r="J576">
        <v>101</v>
      </c>
      <c r="K576">
        <v>12189514</v>
      </c>
      <c r="L576">
        <v>23000000</v>
      </c>
      <c r="M576" s="2">
        <f>VLOOKUP(A576,Sheet2!$A$1:G4300,2,0)</f>
        <v>38185</v>
      </c>
      <c r="N576" t="str">
        <f>VLOOKUP(A576,Sheet2!$A$1:G4300,3,0)</f>
        <v>Color</v>
      </c>
      <c r="O576" t="str">
        <f>VLOOKUP(A576,Sheet2!$A$1:G4300,4,0)</f>
        <v>Comedy</v>
      </c>
      <c r="P576" t="str">
        <f>VLOOKUP(A576,Sheet2!$A$1:G4300,5,0)</f>
        <v>English</v>
      </c>
      <c r="Q576" t="str">
        <f>VLOOKUP(A576,Sheet2!$A$1:G4300,6,0)</f>
        <v>USA</v>
      </c>
      <c r="R576" t="str">
        <f>VLOOKUP(A576,Sheet2!$A$1:G4300,7,0)</f>
        <v>PG-13</v>
      </c>
      <c r="S576" t="str">
        <f>IF(Table19[[#This Row],[Language]]="English","English","Other language")</f>
        <v>English</v>
      </c>
      <c r="T576">
        <f>Table19[[#This Row],[Gross Revenue]]-Table19[[#This Row],[Budget]]</f>
        <v>-10810486</v>
      </c>
      <c r="U576" s="1">
        <f>(Table19[[#This Row],[Gross Revenue]]/Table19[[#This Row],[Budget]])-1</f>
        <v>-0.47002113043478266</v>
      </c>
      <c r="V576" t="str">
        <f t="shared" si="16"/>
        <v>90-110 minutes</v>
      </c>
      <c r="W576">
        <f>Table19[[#This Row],[Profit]]/Table19[[#This Row],[Budget]]*100</f>
        <v>-47.002113043478261</v>
      </c>
      <c r="X576">
        <v>1637763</v>
      </c>
      <c r="Y576">
        <v>0.19178668286445014</v>
      </c>
      <c r="Z576" t="str">
        <f t="shared" si="18"/>
        <v>Medium</v>
      </c>
    </row>
    <row r="577" spans="1:26" x14ac:dyDescent="0.2">
      <c r="A577" t="s">
        <v>6052</v>
      </c>
      <c r="B577" t="s">
        <v>529</v>
      </c>
      <c r="C577" t="s">
        <v>1819</v>
      </c>
      <c r="D577">
        <v>18000</v>
      </c>
      <c r="E577">
        <v>21200</v>
      </c>
      <c r="F577">
        <v>150</v>
      </c>
      <c r="G577">
        <v>13000</v>
      </c>
      <c r="H577">
        <v>7.2</v>
      </c>
      <c r="I577">
        <v>116</v>
      </c>
      <c r="J577">
        <v>116</v>
      </c>
      <c r="K577">
        <v>6002756</v>
      </c>
      <c r="L577">
        <v>20000000</v>
      </c>
      <c r="M577" s="2">
        <f>VLOOKUP(A577,Sheet2!$A$1:G4301,2,0)</f>
        <v>40963</v>
      </c>
      <c r="N577" t="str">
        <f>VLOOKUP(A577,Sheet2!$A$1:G4301,3,0)</f>
        <v>Color</v>
      </c>
      <c r="O577" t="str">
        <f>VLOOKUP(A577,Sheet2!$A$1:G4301,4,0)</f>
        <v>Biography</v>
      </c>
      <c r="P577" t="str">
        <f>VLOOKUP(A577,Sheet2!$A$1:G4301,5,0)</f>
        <v>English</v>
      </c>
      <c r="Q577" t="str">
        <f>VLOOKUP(A577,Sheet2!$A$1:G4301,6,0)</f>
        <v>USA</v>
      </c>
      <c r="R577" t="str">
        <f>VLOOKUP(A577,Sheet2!$A$1:G4301,7,0)</f>
        <v>PG</v>
      </c>
      <c r="S577" t="str">
        <f>IF(Table19[[#This Row],[Language]]="English","English","Other language")</f>
        <v>English</v>
      </c>
      <c r="T577">
        <f>Table19[[#This Row],[Gross Revenue]]-Table19[[#This Row],[Budget]]</f>
        <v>-13997244</v>
      </c>
      <c r="U577" s="1">
        <f>(Table19[[#This Row],[Gross Revenue]]/Table19[[#This Row],[Budget]])-1</f>
        <v>-0.69986219999999999</v>
      </c>
      <c r="V577" t="str">
        <f t="shared" si="16"/>
        <v>111-130 minutes</v>
      </c>
      <c r="W577">
        <f>Table19[[#This Row],[Profit]]/Table19[[#This Row],[Budget]]*100</f>
        <v>-69.986220000000003</v>
      </c>
      <c r="X577">
        <v>-1289919.5</v>
      </c>
      <c r="Y577">
        <v>-4.8151417500000002E-2</v>
      </c>
      <c r="Z577" t="str">
        <f t="shared" si="18"/>
        <v>Medium</v>
      </c>
    </row>
    <row r="578" spans="1:26" x14ac:dyDescent="0.2">
      <c r="A578" t="s">
        <v>5493</v>
      </c>
      <c r="B578" t="s">
        <v>2347</v>
      </c>
      <c r="C578" t="s">
        <v>2348</v>
      </c>
      <c r="D578">
        <v>3000</v>
      </c>
      <c r="E578">
        <v>4729</v>
      </c>
      <c r="F578">
        <v>3</v>
      </c>
      <c r="G578">
        <v>0</v>
      </c>
      <c r="H578">
        <v>6.8</v>
      </c>
      <c r="I578">
        <v>193</v>
      </c>
      <c r="J578">
        <v>88</v>
      </c>
      <c r="K578">
        <v>59379</v>
      </c>
      <c r="L578">
        <v>200000</v>
      </c>
      <c r="M578" s="2">
        <f>VLOOKUP(A578,Sheet2!$A$1:G4302,2,0)</f>
        <v>41627</v>
      </c>
      <c r="N578" t="str">
        <f>VLOOKUP(A578,Sheet2!$A$1:G4302,3,0)</f>
        <v>Color</v>
      </c>
      <c r="O578" t="str">
        <f>VLOOKUP(A578,Sheet2!$A$1:G4302,4,0)</f>
        <v>Comedy</v>
      </c>
      <c r="P578" t="str">
        <f>VLOOKUP(A578,Sheet2!$A$1:G4302,5,0)</f>
        <v>English</v>
      </c>
      <c r="Q578" t="str">
        <f>VLOOKUP(A578,Sheet2!$A$1:G4302,6,0)</f>
        <v>USA</v>
      </c>
      <c r="R578" t="str">
        <f>VLOOKUP(A578,Sheet2!$A$1:G4302,7,0)</f>
        <v>Not Rated</v>
      </c>
      <c r="S578" t="str">
        <f>IF(Table19[[#This Row],[Language]]="English","English","Other language")</f>
        <v>English</v>
      </c>
      <c r="T578">
        <f>Table19[[#This Row],[Gross Revenue]]-Table19[[#This Row],[Budget]]</f>
        <v>-140621</v>
      </c>
      <c r="U578" s="1">
        <f>(Table19[[#This Row],[Gross Revenue]]/Table19[[#This Row],[Budget]])-1</f>
        <v>-0.70310499999999998</v>
      </c>
      <c r="V578" t="str">
        <f t="shared" ref="V578:V641" si="19">IF(J578="","",IF(J578&lt;90,"&lt;90 minutes",IF(J578&lt;=110,"90-110 minutes",IF(J578&lt;=130,"111-130 minutes",IF(J578&lt;=150,"131-150 minutes","&gt;150 minutes")))))</f>
        <v>&lt;90 minutes</v>
      </c>
      <c r="W578">
        <f>Table19[[#This Row],[Profit]]/Table19[[#This Row],[Budget]]*100</f>
        <v>-70.310500000000005</v>
      </c>
      <c r="X578">
        <v>1637763</v>
      </c>
      <c r="Y578">
        <v>0.19178668286445014</v>
      </c>
      <c r="Z578" t="str">
        <f t="shared" ref="Z578" si="20">IF(L578="","",IF(L578&lt;=$AA$26,"Low",IF(L578&lt;=$AA$28,"Medium","High")))</f>
        <v>Low</v>
      </c>
    </row>
    <row r="579" spans="1:26" x14ac:dyDescent="0.2">
      <c r="A579" t="s">
        <v>4185</v>
      </c>
      <c r="B579" t="s">
        <v>1303</v>
      </c>
      <c r="C579" t="s">
        <v>922</v>
      </c>
      <c r="D579">
        <v>3000</v>
      </c>
      <c r="E579">
        <v>7014</v>
      </c>
      <c r="F579">
        <v>189</v>
      </c>
      <c r="G579">
        <v>0</v>
      </c>
      <c r="H579">
        <v>5.8</v>
      </c>
      <c r="I579">
        <v>104</v>
      </c>
      <c r="J579">
        <v>94</v>
      </c>
      <c r="K579">
        <v>138614544</v>
      </c>
      <c r="L579">
        <v>40000000</v>
      </c>
      <c r="M579" s="2">
        <f>VLOOKUP(A579,Sheet2!$A$1:G4303,2,0)</f>
        <v>37893</v>
      </c>
      <c r="N579" t="str">
        <f>VLOOKUP(A579,Sheet2!$A$1:G4303,3,0)</f>
        <v>Color</v>
      </c>
      <c r="O579" t="str">
        <f>VLOOKUP(A579,Sheet2!$A$1:G4303,4,0)</f>
        <v>Comedy</v>
      </c>
      <c r="P579" t="str">
        <f>VLOOKUP(A579,Sheet2!$A$1:G4303,5,0)</f>
        <v>English</v>
      </c>
      <c r="Q579" t="str">
        <f>VLOOKUP(A579,Sheet2!$A$1:G4303,6,0)</f>
        <v>USA</v>
      </c>
      <c r="R579" t="str">
        <f>VLOOKUP(A579,Sheet2!$A$1:G4303,7,0)</f>
        <v>PG</v>
      </c>
      <c r="S579" t="str">
        <f>IF(Table19[[#This Row],[Language]]="English","English","Other language")</f>
        <v>English</v>
      </c>
      <c r="T579">
        <f>Table19[[#This Row],[Gross Revenue]]-Table19[[#This Row],[Budget]]</f>
        <v>98614544</v>
      </c>
      <c r="U579" s="1">
        <f>(Table19[[#This Row],[Gross Revenue]]/Table19[[#This Row],[Budget]])-1</f>
        <v>2.4653635999999999</v>
      </c>
      <c r="V579" t="str">
        <f t="shared" si="19"/>
        <v>90-110 minutes</v>
      </c>
      <c r="W579">
        <f>Table19[[#This Row],[Profit]]/Table19[[#This Row],[Budget]]*100</f>
        <v>246.53636</v>
      </c>
      <c r="X579">
        <v>1637763</v>
      </c>
      <c r="Y579">
        <v>0.19178668286445014</v>
      </c>
      <c r="Z579" t="str">
        <f t="shared" ref="Z579:Z641" si="21">IF(L579="","",IF(L579&lt;=$AA$26,"Low",IF(L579&lt;=$AA$28,"Medium","High")))</f>
        <v>High</v>
      </c>
    </row>
    <row r="580" spans="1:26" x14ac:dyDescent="0.2">
      <c r="A580" t="s">
        <v>3821</v>
      </c>
      <c r="B580" t="s">
        <v>109</v>
      </c>
      <c r="C580" t="s">
        <v>737</v>
      </c>
      <c r="D580">
        <v>12000</v>
      </c>
      <c r="E580">
        <v>20348</v>
      </c>
      <c r="F580">
        <v>163</v>
      </c>
      <c r="G580">
        <v>781</v>
      </c>
      <c r="H580">
        <v>5.4</v>
      </c>
      <c r="I580">
        <v>77</v>
      </c>
      <c r="J580">
        <v>94</v>
      </c>
      <c r="K580">
        <v>82569532</v>
      </c>
      <c r="L580">
        <v>60000000</v>
      </c>
      <c r="M580" s="2">
        <f>VLOOKUP(A580,Sheet2!$A$1:G4304,2,0)</f>
        <v>38562</v>
      </c>
      <c r="N580" t="str">
        <f>VLOOKUP(A580,Sheet2!$A$1:G4304,3,0)</f>
        <v>Color</v>
      </c>
      <c r="O580" t="str">
        <f>VLOOKUP(A580,Sheet2!$A$1:G4304,4,0)</f>
        <v>Adventure</v>
      </c>
      <c r="P580" t="str">
        <f>VLOOKUP(A580,Sheet2!$A$1:G4304,5,0)</f>
        <v>English</v>
      </c>
      <c r="Q580" t="str">
        <f>VLOOKUP(A580,Sheet2!$A$1:G4304,6,0)</f>
        <v>USA</v>
      </c>
      <c r="R580" t="str">
        <f>VLOOKUP(A580,Sheet2!$A$1:G4304,7,0)</f>
        <v>PG</v>
      </c>
      <c r="S580" t="str">
        <f>IF(Table19[[#This Row],[Language]]="English","English","Other language")</f>
        <v>English</v>
      </c>
      <c r="T580">
        <f>Table19[[#This Row],[Gross Revenue]]-Table19[[#This Row],[Budget]]</f>
        <v>22569532</v>
      </c>
      <c r="U580" s="1">
        <f>(Table19[[#This Row],[Gross Revenue]]/Table19[[#This Row],[Budget]])-1</f>
        <v>0.37615886666666665</v>
      </c>
      <c r="V580" t="str">
        <f t="shared" si="19"/>
        <v>90-110 minutes</v>
      </c>
      <c r="W580">
        <f>Table19[[#This Row],[Profit]]/Table19[[#This Row],[Budget]]*100</f>
        <v>37.615886666666668</v>
      </c>
      <c r="X580">
        <v>3892693.5</v>
      </c>
      <c r="Y580">
        <v>0.11726928571428571</v>
      </c>
      <c r="Z580" t="str">
        <f t="shared" si="21"/>
        <v>High</v>
      </c>
    </row>
    <row r="581" spans="1:26" x14ac:dyDescent="0.2">
      <c r="A581" t="s">
        <v>3600</v>
      </c>
      <c r="B581" t="s">
        <v>600</v>
      </c>
      <c r="C581" t="s">
        <v>601</v>
      </c>
      <c r="D581">
        <v>1000</v>
      </c>
      <c r="E581">
        <v>2665</v>
      </c>
      <c r="F581">
        <v>18</v>
      </c>
      <c r="G581">
        <v>24000</v>
      </c>
      <c r="H581">
        <v>5</v>
      </c>
      <c r="I581">
        <v>270</v>
      </c>
      <c r="J581">
        <v>86</v>
      </c>
      <c r="K581">
        <v>18112929</v>
      </c>
      <c r="L581">
        <v>1000000</v>
      </c>
      <c r="M581" s="2">
        <f>VLOOKUP(A581,Sheet2!$A$1:G4305,2,0)</f>
        <v>40998</v>
      </c>
      <c r="N581" t="str">
        <f>VLOOKUP(A581,Sheet2!$A$1:G4305,3,0)</f>
        <v>Color</v>
      </c>
      <c r="O581" t="str">
        <f>VLOOKUP(A581,Sheet2!$A$1:G4305,4,0)</f>
        <v>Horror</v>
      </c>
      <c r="P581" t="str">
        <f>VLOOKUP(A581,Sheet2!$A$1:G4305,5,0)</f>
        <v>English</v>
      </c>
      <c r="Q581" t="str">
        <f>VLOOKUP(A581,Sheet2!$A$1:G4305,6,0)</f>
        <v>USA</v>
      </c>
      <c r="R581" t="str">
        <f>VLOOKUP(A581,Sheet2!$A$1:G4305,7,0)</f>
        <v>R</v>
      </c>
      <c r="S581" t="str">
        <f>IF(Table19[[#This Row],[Language]]="English","English","Other language")</f>
        <v>English</v>
      </c>
      <c r="T581">
        <f>Table19[[#This Row],[Gross Revenue]]-Table19[[#This Row],[Budget]]</f>
        <v>17112929</v>
      </c>
      <c r="U581" s="1">
        <f>(Table19[[#This Row],[Gross Revenue]]/Table19[[#This Row],[Budget]])-1</f>
        <v>17.112929000000001</v>
      </c>
      <c r="V581" t="str">
        <f t="shared" si="19"/>
        <v>&lt;90 minutes</v>
      </c>
      <c r="W581">
        <f>Table19[[#This Row],[Profit]]/Table19[[#This Row],[Budget]]*100</f>
        <v>1711.2929000000001</v>
      </c>
      <c r="X581">
        <v>16235088</v>
      </c>
      <c r="Y581">
        <v>1.1909079499999999</v>
      </c>
      <c r="Z581" t="str">
        <f t="shared" si="21"/>
        <v>Low</v>
      </c>
    </row>
    <row r="582" spans="1:26" x14ac:dyDescent="0.2">
      <c r="A582" t="s">
        <v>6140</v>
      </c>
      <c r="B582" t="s">
        <v>1701</v>
      </c>
      <c r="C582" t="s">
        <v>1239</v>
      </c>
      <c r="D582">
        <v>539</v>
      </c>
      <c r="E582">
        <v>813</v>
      </c>
      <c r="F582">
        <v>252</v>
      </c>
      <c r="G582">
        <v>0</v>
      </c>
      <c r="H582">
        <v>7.2</v>
      </c>
      <c r="I582">
        <v>223</v>
      </c>
      <c r="J582">
        <v>113</v>
      </c>
      <c r="K582">
        <v>170684505</v>
      </c>
      <c r="L582">
        <v>45000000</v>
      </c>
      <c r="M582" s="2">
        <f>VLOOKUP(A582,Sheet2!$A$1:G4306,2,0)</f>
        <v>37492</v>
      </c>
      <c r="N582" t="str">
        <f>VLOOKUP(A582,Sheet2!$A$1:G4306,3,0)</f>
        <v>Black and White</v>
      </c>
      <c r="O582" t="str">
        <f>VLOOKUP(A582,Sheet2!$A$1:G4306,4,0)</f>
        <v>Comedy</v>
      </c>
      <c r="P582" t="str">
        <f>VLOOKUP(A582,Sheet2!$A$1:G4306,5,0)</f>
        <v>English</v>
      </c>
      <c r="Q582" t="str">
        <f>VLOOKUP(A582,Sheet2!$A$1:G4306,6,0)</f>
        <v>USA</v>
      </c>
      <c r="R582" t="str">
        <f>VLOOKUP(A582,Sheet2!$A$1:G4306,7,0)</f>
        <v>PG-13</v>
      </c>
      <c r="S582" t="str">
        <f>IF(Table19[[#This Row],[Language]]="English","English","Other language")</f>
        <v>English</v>
      </c>
      <c r="T582">
        <f>Table19[[#This Row],[Gross Revenue]]-Table19[[#This Row],[Budget]]</f>
        <v>125684505</v>
      </c>
      <c r="U582" s="1">
        <f>(Table19[[#This Row],[Gross Revenue]]/Table19[[#This Row],[Budget]])-1</f>
        <v>2.7929889999999999</v>
      </c>
      <c r="V582" t="str">
        <f t="shared" si="19"/>
        <v>111-130 minutes</v>
      </c>
      <c r="W582">
        <f>Table19[[#This Row],[Profit]]/Table19[[#This Row],[Budget]]*100</f>
        <v>279.2989</v>
      </c>
      <c r="X582">
        <v>1637763</v>
      </c>
      <c r="Y582">
        <v>0.19178668286445014</v>
      </c>
      <c r="Z582" t="str">
        <f t="shared" si="21"/>
        <v>High</v>
      </c>
    </row>
    <row r="583" spans="1:26" x14ac:dyDescent="0.2">
      <c r="A583" t="s">
        <v>4145</v>
      </c>
      <c r="B583" t="s">
        <v>568</v>
      </c>
      <c r="C583" t="s">
        <v>1269</v>
      </c>
      <c r="D583">
        <v>925</v>
      </c>
      <c r="E583">
        <v>2252</v>
      </c>
      <c r="F583">
        <v>10</v>
      </c>
      <c r="G583">
        <v>912</v>
      </c>
      <c r="H583">
        <v>5.8</v>
      </c>
      <c r="I583">
        <v>161</v>
      </c>
      <c r="J583">
        <v>81</v>
      </c>
      <c r="K583">
        <v>135381507</v>
      </c>
      <c r="L583">
        <v>150000000</v>
      </c>
      <c r="M583" s="2">
        <f>VLOOKUP(A583,Sheet2!$A$1:G4307,2,0)</f>
        <v>38652</v>
      </c>
      <c r="N583" t="str">
        <f>VLOOKUP(A583,Sheet2!$A$1:G4307,3,0)</f>
        <v>Color</v>
      </c>
      <c r="O583" t="str">
        <f>VLOOKUP(A583,Sheet2!$A$1:G4307,4,0)</f>
        <v>Adventure</v>
      </c>
      <c r="P583" t="str">
        <f>VLOOKUP(A583,Sheet2!$A$1:G4307,5,0)</f>
        <v>English</v>
      </c>
      <c r="Q583" t="str">
        <f>VLOOKUP(A583,Sheet2!$A$1:G4307,6,0)</f>
        <v>USA</v>
      </c>
      <c r="R583" t="str">
        <f>VLOOKUP(A583,Sheet2!$A$1:G4307,7,0)</f>
        <v>G</v>
      </c>
      <c r="S583" t="str">
        <f>IF(Table19[[#This Row],[Language]]="English","English","Other language")</f>
        <v>English</v>
      </c>
      <c r="T583">
        <f>Table19[[#This Row],[Gross Revenue]]-Table19[[#This Row],[Budget]]</f>
        <v>-14618493</v>
      </c>
      <c r="U583" s="1">
        <f>(Table19[[#This Row],[Gross Revenue]]/Table19[[#This Row],[Budget]])-1</f>
        <v>-9.7456619999999994E-2</v>
      </c>
      <c r="V583" t="str">
        <f t="shared" si="19"/>
        <v>&lt;90 minutes</v>
      </c>
      <c r="W583">
        <f>Table19[[#This Row],[Profit]]/Table19[[#This Row],[Budget]]*100</f>
        <v>-9.7456619999999994</v>
      </c>
      <c r="X583">
        <v>3892693.5</v>
      </c>
      <c r="Y583">
        <v>0.11726928571428571</v>
      </c>
      <c r="Z583" t="str">
        <f t="shared" si="21"/>
        <v>High</v>
      </c>
    </row>
    <row r="584" spans="1:26" x14ac:dyDescent="0.2">
      <c r="A584" t="s">
        <v>5846</v>
      </c>
      <c r="B584" t="s">
        <v>2216</v>
      </c>
      <c r="C584" t="s">
        <v>2249</v>
      </c>
      <c r="D584">
        <v>579</v>
      </c>
      <c r="E584">
        <v>1817</v>
      </c>
      <c r="F584">
        <v>91</v>
      </c>
      <c r="G584">
        <v>0</v>
      </c>
      <c r="H584">
        <v>7</v>
      </c>
      <c r="I584">
        <v>187</v>
      </c>
      <c r="J584">
        <v>84</v>
      </c>
      <c r="K584">
        <v>106793915</v>
      </c>
      <c r="L584">
        <v>45000000</v>
      </c>
      <c r="M584" s="2">
        <f>VLOOKUP(A584,Sheet2!$A$1:G4308,2,0)</f>
        <v>36735</v>
      </c>
      <c r="N584" t="str">
        <f>VLOOKUP(A584,Sheet2!$A$1:G4308,3,0)</f>
        <v>Color</v>
      </c>
      <c r="O584" t="str">
        <f>VLOOKUP(A584,Sheet2!$A$1:G4308,4,0)</f>
        <v>Adventure</v>
      </c>
      <c r="P584" t="str">
        <f>VLOOKUP(A584,Sheet2!$A$1:G4308,5,0)</f>
        <v>English</v>
      </c>
      <c r="Q584" t="str">
        <f>VLOOKUP(A584,Sheet2!$A$1:G4308,6,0)</f>
        <v>UK</v>
      </c>
      <c r="R584" t="str">
        <f>VLOOKUP(A584,Sheet2!$A$1:G4308,7,0)</f>
        <v>G</v>
      </c>
      <c r="S584" t="str">
        <f>IF(Table19[[#This Row],[Language]]="English","English","Other language")</f>
        <v>English</v>
      </c>
      <c r="T584">
        <f>Table19[[#This Row],[Gross Revenue]]-Table19[[#This Row],[Budget]]</f>
        <v>61793915</v>
      </c>
      <c r="U584" s="1">
        <f>(Table19[[#This Row],[Gross Revenue]]/Table19[[#This Row],[Budget]])-1</f>
        <v>1.3731981111111109</v>
      </c>
      <c r="V584" t="str">
        <f t="shared" si="19"/>
        <v>&lt;90 minutes</v>
      </c>
      <c r="W584">
        <f>Table19[[#This Row],[Profit]]/Table19[[#This Row],[Budget]]*100</f>
        <v>137.31981111111111</v>
      </c>
      <c r="X584">
        <v>3892693.5</v>
      </c>
      <c r="Y584">
        <v>0.11726928571428571</v>
      </c>
      <c r="Z584" t="str">
        <f t="shared" si="21"/>
        <v>High</v>
      </c>
    </row>
    <row r="585" spans="1:26" x14ac:dyDescent="0.2">
      <c r="A585" t="s">
        <v>6573</v>
      </c>
      <c r="B585" t="s">
        <v>1827</v>
      </c>
      <c r="C585" t="s">
        <v>2373</v>
      </c>
      <c r="D585">
        <v>27000</v>
      </c>
      <c r="E585">
        <v>27666</v>
      </c>
      <c r="F585">
        <v>79</v>
      </c>
      <c r="G585">
        <v>18000</v>
      </c>
      <c r="H585">
        <v>6.4</v>
      </c>
      <c r="I585">
        <v>172</v>
      </c>
      <c r="J585">
        <v>137</v>
      </c>
      <c r="K585">
        <v>1206135</v>
      </c>
      <c r="L585">
        <v>50000000</v>
      </c>
      <c r="M585" s="2">
        <f>VLOOKUP(A585,Sheet2!$A$1:G4309,2,0)</f>
        <v>42280</v>
      </c>
      <c r="N585" t="str">
        <f>VLOOKUP(A585,Sheet2!$A$1:G4309,3,0)</f>
        <v>Color</v>
      </c>
      <c r="O585" t="str">
        <f>VLOOKUP(A585,Sheet2!$A$1:G4309,4,0)</f>
        <v>Crime</v>
      </c>
      <c r="P585" t="str">
        <f>VLOOKUP(A585,Sheet2!$A$1:G4309,5,0)</f>
        <v>English</v>
      </c>
      <c r="Q585" t="str">
        <f>VLOOKUP(A585,Sheet2!$A$1:G4309,6,0)</f>
        <v>Czech Republic</v>
      </c>
      <c r="R585" t="str">
        <f>VLOOKUP(A585,Sheet2!$A$1:G4309,7,0)</f>
        <v>R</v>
      </c>
      <c r="S585" t="str">
        <f>IF(Table19[[#This Row],[Language]]="English","English","Other language")</f>
        <v>English</v>
      </c>
      <c r="T585">
        <f>Table19[[#This Row],[Gross Revenue]]-Table19[[#This Row],[Budget]]</f>
        <v>-48793865</v>
      </c>
      <c r="U585" s="1">
        <f>(Table19[[#This Row],[Gross Revenue]]/Table19[[#This Row],[Budget]])-1</f>
        <v>-0.97587729999999995</v>
      </c>
      <c r="V585" t="str">
        <f t="shared" si="19"/>
        <v>131-150 minutes</v>
      </c>
      <c r="W585">
        <f>Table19[[#This Row],[Profit]]/Table19[[#This Row],[Budget]]*100</f>
        <v>-97.587729999999993</v>
      </c>
      <c r="X585">
        <v>-74533.5</v>
      </c>
      <c r="Y585">
        <v>-7.4856785714285719E-3</v>
      </c>
      <c r="Z585" t="str">
        <f t="shared" si="21"/>
        <v>High</v>
      </c>
    </row>
    <row r="586" spans="1:26" x14ac:dyDescent="0.2">
      <c r="A586" t="s">
        <v>6999</v>
      </c>
      <c r="B586" t="s">
        <v>3226</v>
      </c>
      <c r="C586" t="s">
        <v>3227</v>
      </c>
      <c r="D586">
        <v>36</v>
      </c>
      <c r="E586">
        <v>100</v>
      </c>
      <c r="F586">
        <v>373</v>
      </c>
      <c r="G586">
        <v>0</v>
      </c>
      <c r="H586">
        <v>8.5</v>
      </c>
      <c r="I586">
        <v>46</v>
      </c>
      <c r="J586">
        <v>89</v>
      </c>
      <c r="K586">
        <v>925402</v>
      </c>
      <c r="L586">
        <v>180000</v>
      </c>
      <c r="M586" s="2">
        <f>VLOOKUP(A586,Sheet2!$A$1:G4310,2,0)</f>
        <v>35688</v>
      </c>
      <c r="N586" t="str">
        <f>VLOOKUP(A586,Sheet2!$A$1:G4310,3,0)</f>
        <v>Color</v>
      </c>
      <c r="O586" t="str">
        <f>VLOOKUP(A586,Sheet2!$A$1:G4310,4,0)</f>
        <v>Drama</v>
      </c>
      <c r="P586" t="str">
        <f>VLOOKUP(A586,Sheet2!$A$1:G4310,5,0)</f>
        <v>Persian</v>
      </c>
      <c r="Q586" t="str">
        <f>VLOOKUP(A586,Sheet2!$A$1:G4310,6,0)</f>
        <v>Iran</v>
      </c>
      <c r="R586" t="str">
        <f>VLOOKUP(A586,Sheet2!$A$1:G4310,7,0)</f>
        <v>PG</v>
      </c>
      <c r="S586" t="str">
        <f>IF(Table19[[#This Row],[Language]]="English","English","Other language")</f>
        <v>Other language</v>
      </c>
      <c r="T586">
        <f>Table19[[#This Row],[Gross Revenue]]-Table19[[#This Row],[Budget]]</f>
        <v>745402</v>
      </c>
      <c r="U586" s="1">
        <f>(Table19[[#This Row],[Gross Revenue]]/Table19[[#This Row],[Budget]])-1</f>
        <v>4.1411222222222221</v>
      </c>
      <c r="V586" t="str">
        <f t="shared" si="19"/>
        <v>&lt;90 minutes</v>
      </c>
      <c r="W586">
        <f>Table19[[#This Row],[Profit]]/Table19[[#This Row],[Budget]]*100</f>
        <v>414.11222222222221</v>
      </c>
      <c r="X586">
        <v>-434215.5</v>
      </c>
      <c r="Y586">
        <v>-0.10115100772200772</v>
      </c>
      <c r="Z586" t="str">
        <f t="shared" si="21"/>
        <v>Low</v>
      </c>
    </row>
    <row r="587" spans="1:26" x14ac:dyDescent="0.2">
      <c r="A587" t="s">
        <v>6778</v>
      </c>
      <c r="B587" t="s">
        <v>513</v>
      </c>
      <c r="C587" t="s">
        <v>3068</v>
      </c>
      <c r="D587">
        <v>16000</v>
      </c>
      <c r="E587">
        <v>16479</v>
      </c>
      <c r="F587">
        <v>0</v>
      </c>
      <c r="G587">
        <v>17000</v>
      </c>
      <c r="H587">
        <v>7.9</v>
      </c>
      <c r="I587">
        <v>372</v>
      </c>
      <c r="J587">
        <v>109</v>
      </c>
      <c r="K587">
        <v>35286428</v>
      </c>
      <c r="L587">
        <v>76000000</v>
      </c>
      <c r="M587" s="2">
        <f>VLOOKUP(A587,Sheet2!$A$1:G4311,2,0)</f>
        <v>38946</v>
      </c>
      <c r="N587" t="str">
        <f>VLOOKUP(A587,Sheet2!$A$1:G4311,3,0)</f>
        <v>Color</v>
      </c>
      <c r="O587" t="str">
        <f>VLOOKUP(A587,Sheet2!$A$1:G4311,4,0)</f>
        <v>Drama</v>
      </c>
      <c r="P587" t="str">
        <f>VLOOKUP(A587,Sheet2!$A$1:G4311,5,0)</f>
        <v>English</v>
      </c>
      <c r="Q587" t="str">
        <f>VLOOKUP(A587,Sheet2!$A$1:G4311,6,0)</f>
        <v>USA</v>
      </c>
      <c r="R587" t="str">
        <f>VLOOKUP(A587,Sheet2!$A$1:G4311,7,0)</f>
        <v>R</v>
      </c>
      <c r="S587" t="str">
        <f>IF(Table19[[#This Row],[Language]]="English","English","Other language")</f>
        <v>English</v>
      </c>
      <c r="T587">
        <f>Table19[[#This Row],[Gross Revenue]]-Table19[[#This Row],[Budget]]</f>
        <v>-40713572</v>
      </c>
      <c r="U587" s="1">
        <f>(Table19[[#This Row],[Gross Revenue]]/Table19[[#This Row],[Budget]])-1</f>
        <v>-0.53570489473684213</v>
      </c>
      <c r="V587" t="str">
        <f t="shared" si="19"/>
        <v>90-110 minutes</v>
      </c>
      <c r="W587">
        <f>Table19[[#This Row],[Profit]]/Table19[[#This Row],[Budget]]*100</f>
        <v>-53.570489473684212</v>
      </c>
      <c r="X587">
        <v>-434215.5</v>
      </c>
      <c r="Y587">
        <v>-0.10115100772200772</v>
      </c>
      <c r="Z587" t="str">
        <f t="shared" si="21"/>
        <v>High</v>
      </c>
    </row>
    <row r="588" spans="1:26" x14ac:dyDescent="0.2">
      <c r="A588" t="s">
        <v>5116</v>
      </c>
      <c r="B588" t="s">
        <v>2079</v>
      </c>
      <c r="C588" t="s">
        <v>1185</v>
      </c>
      <c r="D588">
        <v>311</v>
      </c>
      <c r="E588">
        <v>760</v>
      </c>
      <c r="F588">
        <v>85</v>
      </c>
      <c r="G588">
        <v>0</v>
      </c>
      <c r="H588">
        <v>6.5</v>
      </c>
      <c r="I588">
        <v>142</v>
      </c>
      <c r="J588">
        <v>87</v>
      </c>
      <c r="K588">
        <v>33244684</v>
      </c>
      <c r="L588">
        <v>9000000</v>
      </c>
      <c r="M588" s="2">
        <f>VLOOKUP(A588,Sheet2!$A$1:G4312,2,0)</f>
        <v>32304</v>
      </c>
      <c r="N588" t="str">
        <f>VLOOKUP(A588,Sheet2!$A$1:G4312,3,0)</f>
        <v>Color</v>
      </c>
      <c r="O588" t="str">
        <f>VLOOKUP(A588,Sheet2!$A$1:G4312,4,0)</f>
        <v>Fantasy</v>
      </c>
      <c r="P588" t="str">
        <f>VLOOKUP(A588,Sheet2!$A$1:G4312,5,0)</f>
        <v>English</v>
      </c>
      <c r="Q588" t="str">
        <f>VLOOKUP(A588,Sheet2!$A$1:G4312,6,0)</f>
        <v>USA</v>
      </c>
      <c r="R588" t="str">
        <f>VLOOKUP(A588,Sheet2!$A$1:G4312,7,0)</f>
        <v>R</v>
      </c>
      <c r="S588" t="str">
        <f>IF(Table19[[#This Row],[Language]]="English","English","Other language")</f>
        <v>English</v>
      </c>
      <c r="T588">
        <f>Table19[[#This Row],[Gross Revenue]]-Table19[[#This Row],[Budget]]</f>
        <v>24244684</v>
      </c>
      <c r="U588" s="1">
        <f>(Table19[[#This Row],[Gross Revenue]]/Table19[[#This Row],[Budget]])-1</f>
        <v>2.6938537777777776</v>
      </c>
      <c r="V588" t="str">
        <f t="shared" si="19"/>
        <v>&lt;90 minutes</v>
      </c>
      <c r="W588">
        <f>Table19[[#This Row],[Profit]]/Table19[[#This Row],[Budget]]*100</f>
        <v>269.38537777777776</v>
      </c>
      <c r="Z588" t="str">
        <f t="shared" si="21"/>
        <v>Low</v>
      </c>
    </row>
    <row r="589" spans="1:26" x14ac:dyDescent="0.2">
      <c r="A589" t="s">
        <v>4073</v>
      </c>
      <c r="B589" t="s">
        <v>1189</v>
      </c>
      <c r="C589" t="s">
        <v>1190</v>
      </c>
      <c r="D589">
        <v>659</v>
      </c>
      <c r="E589">
        <v>2646</v>
      </c>
      <c r="F589">
        <v>5</v>
      </c>
      <c r="G589">
        <v>0</v>
      </c>
      <c r="H589">
        <v>5.7</v>
      </c>
      <c r="I589">
        <v>59</v>
      </c>
      <c r="J589">
        <v>72</v>
      </c>
      <c r="K589">
        <v>28501605</v>
      </c>
      <c r="L589">
        <v>13000000</v>
      </c>
      <c r="M589" s="2">
        <f>VLOOKUP(A589,Sheet2!$A$1:G4313,2,0)</f>
        <v>33089</v>
      </c>
      <c r="N589" t="str">
        <f>VLOOKUP(A589,Sheet2!$A$1:G4313,3,0)</f>
        <v>Color</v>
      </c>
      <c r="O589" t="str">
        <f>VLOOKUP(A589,Sheet2!$A$1:G4313,4,0)</f>
        <v>Fantasy</v>
      </c>
      <c r="P589" t="str">
        <f>VLOOKUP(A589,Sheet2!$A$1:G4313,5,0)</f>
        <v>English</v>
      </c>
      <c r="Q589" t="str">
        <f>VLOOKUP(A589,Sheet2!$A$1:G4313,6,0)</f>
        <v>USA</v>
      </c>
      <c r="R589" t="str">
        <f>VLOOKUP(A589,Sheet2!$A$1:G4313,7,0)</f>
        <v>R</v>
      </c>
      <c r="S589" t="str">
        <f>IF(Table19[[#This Row],[Language]]="English","English","Other language")</f>
        <v>English</v>
      </c>
      <c r="T589">
        <f>Table19[[#This Row],[Gross Revenue]]-Table19[[#This Row],[Budget]]</f>
        <v>15501605</v>
      </c>
      <c r="U589" s="1">
        <f>(Table19[[#This Row],[Gross Revenue]]/Table19[[#This Row],[Budget]])-1</f>
        <v>1.1924311538461541</v>
      </c>
      <c r="V589" t="str">
        <f t="shared" si="19"/>
        <v>&lt;90 minutes</v>
      </c>
      <c r="W589">
        <f>Table19[[#This Row],[Profit]]/Table19[[#This Row],[Budget]]*100</f>
        <v>119.24311538461538</v>
      </c>
      <c r="Z589" t="str">
        <f t="shared" si="21"/>
        <v>Low</v>
      </c>
    </row>
    <row r="590" spans="1:26" x14ac:dyDescent="0.2">
      <c r="A590" t="s">
        <v>3664</v>
      </c>
      <c r="B590" t="s">
        <v>696</v>
      </c>
      <c r="C590" t="s">
        <v>697</v>
      </c>
      <c r="D590">
        <v>372</v>
      </c>
      <c r="E590">
        <v>1274</v>
      </c>
      <c r="F590">
        <v>3</v>
      </c>
      <c r="G590">
        <v>120</v>
      </c>
      <c r="H590">
        <v>5.2</v>
      </c>
      <c r="I590">
        <v>68</v>
      </c>
      <c r="J590">
        <v>102</v>
      </c>
      <c r="K590">
        <v>11227940</v>
      </c>
      <c r="L590">
        <v>34000000</v>
      </c>
      <c r="M590" s="2">
        <f>VLOOKUP(A590,Sheet2!$A$1:G4314,2,0)</f>
        <v>36243</v>
      </c>
      <c r="N590" t="str">
        <f>VLOOKUP(A590,Sheet2!$A$1:G4314,3,0)</f>
        <v>Color</v>
      </c>
      <c r="O590" t="str">
        <f>VLOOKUP(A590,Sheet2!$A$1:G4314,4,0)</f>
        <v>Action</v>
      </c>
      <c r="P590" t="str">
        <f>VLOOKUP(A590,Sheet2!$A$1:G4314,5,0)</f>
        <v>English</v>
      </c>
      <c r="Q590" t="str">
        <f>VLOOKUP(A590,Sheet2!$A$1:G4314,6,0)</f>
        <v>USA</v>
      </c>
      <c r="R590" t="str">
        <f>VLOOKUP(A590,Sheet2!$A$1:G4314,7,0)</f>
        <v>R</v>
      </c>
      <c r="S590" t="str">
        <f>IF(Table19[[#This Row],[Language]]="English","English","Other language")</f>
        <v>English</v>
      </c>
      <c r="T590">
        <f>Table19[[#This Row],[Gross Revenue]]-Table19[[#This Row],[Budget]]</f>
        <v>-22772060</v>
      </c>
      <c r="U590" s="1">
        <f>(Table19[[#This Row],[Gross Revenue]]/Table19[[#This Row],[Budget]])-1</f>
        <v>-0.66976647058823535</v>
      </c>
      <c r="V590" t="str">
        <f t="shared" si="19"/>
        <v>90-110 minutes</v>
      </c>
      <c r="W590">
        <f>Table19[[#This Row],[Profit]]/Table19[[#This Row],[Budget]]*100</f>
        <v>-66.976647058823531</v>
      </c>
      <c r="X590">
        <v>-1289919.5</v>
      </c>
      <c r="Y590">
        <v>-4.8151417500000002E-2</v>
      </c>
      <c r="Z590" t="str">
        <f t="shared" si="21"/>
        <v>Medium</v>
      </c>
    </row>
    <row r="591" spans="1:26" x14ac:dyDescent="0.2">
      <c r="A591" t="s">
        <v>4718</v>
      </c>
      <c r="B591" t="s">
        <v>528</v>
      </c>
      <c r="C591" t="s">
        <v>1793</v>
      </c>
      <c r="D591">
        <v>14000</v>
      </c>
      <c r="E591">
        <v>14372</v>
      </c>
      <c r="F591">
        <v>460</v>
      </c>
      <c r="G591">
        <v>0</v>
      </c>
      <c r="H591">
        <v>6.3</v>
      </c>
      <c r="I591">
        <v>226</v>
      </c>
      <c r="J591">
        <v>96</v>
      </c>
      <c r="K591">
        <v>3074838</v>
      </c>
      <c r="L591">
        <v>11000000</v>
      </c>
      <c r="M591" s="2">
        <f>VLOOKUP(A591,Sheet2!$A$1:G4315,2,0)</f>
        <v>39888</v>
      </c>
      <c r="N591" t="str">
        <f>VLOOKUP(A591,Sheet2!$A$1:G4315,3,0)</f>
        <v>Color</v>
      </c>
      <c r="O591" t="str">
        <f>VLOOKUP(A591,Sheet2!$A$1:G4315,4,0)</f>
        <v>Drama</v>
      </c>
      <c r="P591" t="str">
        <f>VLOOKUP(A591,Sheet2!$A$1:G4315,5,0)</f>
        <v>English</v>
      </c>
      <c r="Q591" t="str">
        <f>VLOOKUP(A591,Sheet2!$A$1:G4315,6,0)</f>
        <v>USA</v>
      </c>
      <c r="R591" t="str">
        <f>VLOOKUP(A591,Sheet2!$A$1:G4315,7,0)</f>
        <v>R</v>
      </c>
      <c r="S591" t="str">
        <f>IF(Table19[[#This Row],[Language]]="English","English","Other language")</f>
        <v>English</v>
      </c>
      <c r="T591">
        <f>Table19[[#This Row],[Gross Revenue]]-Table19[[#This Row],[Budget]]</f>
        <v>-7925162</v>
      </c>
      <c r="U591" s="1">
        <f>(Table19[[#This Row],[Gross Revenue]]/Table19[[#This Row],[Budget]])-1</f>
        <v>-0.72046927272727279</v>
      </c>
      <c r="V591" t="str">
        <f t="shared" si="19"/>
        <v>90-110 minutes</v>
      </c>
      <c r="W591">
        <f>Table19[[#This Row],[Profit]]/Table19[[#This Row],[Budget]]*100</f>
        <v>-72.046927272727274</v>
      </c>
      <c r="X591">
        <v>-434215.5</v>
      </c>
      <c r="Y591">
        <v>-0.10115100772200772</v>
      </c>
      <c r="Z591" t="str">
        <f t="shared" si="21"/>
        <v>Low</v>
      </c>
    </row>
    <row r="592" spans="1:26" x14ac:dyDescent="0.2">
      <c r="A592" t="s">
        <v>6267</v>
      </c>
      <c r="B592" t="s">
        <v>915</v>
      </c>
      <c r="C592" t="s">
        <v>1868</v>
      </c>
      <c r="D592">
        <v>541</v>
      </c>
      <c r="E592">
        <v>1323</v>
      </c>
      <c r="F592">
        <v>529</v>
      </c>
      <c r="G592">
        <v>18000</v>
      </c>
      <c r="H592">
        <v>7.3</v>
      </c>
      <c r="I592">
        <v>152</v>
      </c>
      <c r="J592">
        <v>121</v>
      </c>
      <c r="K592">
        <v>71309760</v>
      </c>
      <c r="L592">
        <v>25000000</v>
      </c>
      <c r="M592" s="2">
        <f>VLOOKUP(A592,Sheet2!$A$1:G4316,2,0)</f>
        <v>36765</v>
      </c>
      <c r="N592" t="str">
        <f>VLOOKUP(A592,Sheet2!$A$1:G4316,3,0)</f>
        <v>Color</v>
      </c>
      <c r="O592" t="str">
        <f>VLOOKUP(A592,Sheet2!$A$1:G4316,4,0)</f>
        <v>Drama</v>
      </c>
      <c r="P592" t="str">
        <f>VLOOKUP(A592,Sheet2!$A$1:G4316,5,0)</f>
        <v>English</v>
      </c>
      <c r="Q592" t="str">
        <f>VLOOKUP(A592,Sheet2!$A$1:G4316,6,0)</f>
        <v>UK</v>
      </c>
      <c r="R592" t="str">
        <f>VLOOKUP(A592,Sheet2!$A$1:G4316,7,0)</f>
        <v>PG-13</v>
      </c>
      <c r="S592" t="str">
        <f>IF(Table19[[#This Row],[Language]]="English","English","Other language")</f>
        <v>English</v>
      </c>
      <c r="T592">
        <f>Table19[[#This Row],[Gross Revenue]]-Table19[[#This Row],[Budget]]</f>
        <v>46309760</v>
      </c>
      <c r="U592" s="1">
        <f>(Table19[[#This Row],[Gross Revenue]]/Table19[[#This Row],[Budget]])-1</f>
        <v>1.8523904</v>
      </c>
      <c r="V592" t="str">
        <f t="shared" si="19"/>
        <v>111-130 minutes</v>
      </c>
      <c r="W592">
        <f>Table19[[#This Row],[Profit]]/Table19[[#This Row],[Budget]]*100</f>
        <v>185.23903999999999</v>
      </c>
      <c r="X592">
        <v>-434215.5</v>
      </c>
      <c r="Y592">
        <v>-0.10115100772200772</v>
      </c>
      <c r="Z592" t="str">
        <f t="shared" si="21"/>
        <v>Medium</v>
      </c>
    </row>
    <row r="593" spans="1:26" x14ac:dyDescent="0.2">
      <c r="A593" t="s">
        <v>3505</v>
      </c>
      <c r="B593" t="s">
        <v>448</v>
      </c>
      <c r="C593" t="s">
        <v>449</v>
      </c>
      <c r="D593">
        <v>724</v>
      </c>
      <c r="E593">
        <v>2024</v>
      </c>
      <c r="F593">
        <v>5</v>
      </c>
      <c r="G593">
        <v>31</v>
      </c>
      <c r="H593">
        <v>4.8</v>
      </c>
      <c r="I593">
        <v>4</v>
      </c>
      <c r="J593">
        <v>160</v>
      </c>
      <c r="K593">
        <v>49000</v>
      </c>
      <c r="L593">
        <v>1500000</v>
      </c>
      <c r="M593" s="2">
        <f>VLOOKUP(A593,Sheet2!$A$1:G4317,2,0)</f>
        <v>38425</v>
      </c>
      <c r="N593" t="str">
        <f>VLOOKUP(A593,Sheet2!$A$1:G4317,3,0)</f>
        <v>Color</v>
      </c>
      <c r="O593" t="str">
        <f>VLOOKUP(A593,Sheet2!$A$1:G4317,4,0)</f>
        <v>Thriller</v>
      </c>
      <c r="P593" t="str">
        <f>VLOOKUP(A593,Sheet2!$A$1:G4317,5,0)</f>
        <v>Hindi</v>
      </c>
      <c r="Q593" t="str">
        <f>VLOOKUP(A593,Sheet2!$A$1:G4317,6,0)</f>
        <v>India</v>
      </c>
      <c r="R593">
        <f>VLOOKUP(A593,Sheet2!$A$1:G4317,7,0)</f>
        <v>0</v>
      </c>
      <c r="S593" t="str">
        <f>IF(Table19[[#This Row],[Language]]="English","English","Other language")</f>
        <v>Other language</v>
      </c>
      <c r="T593">
        <f>Table19[[#This Row],[Gross Revenue]]-Table19[[#This Row],[Budget]]</f>
        <v>-1451000</v>
      </c>
      <c r="U593" s="1">
        <f>(Table19[[#This Row],[Gross Revenue]]/Table19[[#This Row],[Budget]])-1</f>
        <v>-0.96733333333333338</v>
      </c>
      <c r="V593" t="str">
        <f t="shared" si="19"/>
        <v>&gt;150 minutes</v>
      </c>
      <c r="W593">
        <f>Table19[[#This Row],[Profit]]/Table19[[#This Row],[Budget]]*100</f>
        <v>-96.733333333333334</v>
      </c>
      <c r="Z593" t="str">
        <f t="shared" si="21"/>
        <v>Low</v>
      </c>
    </row>
    <row r="594" spans="1:26" x14ac:dyDescent="0.2">
      <c r="A594" t="s">
        <v>5049</v>
      </c>
      <c r="B594" t="s">
        <v>987</v>
      </c>
      <c r="C594" t="s">
        <v>2037</v>
      </c>
      <c r="D594">
        <v>1000</v>
      </c>
      <c r="E594">
        <v>3608</v>
      </c>
      <c r="F594">
        <v>0</v>
      </c>
      <c r="G594">
        <v>0</v>
      </c>
      <c r="H594">
        <v>6.5</v>
      </c>
      <c r="I594">
        <v>159</v>
      </c>
      <c r="J594">
        <v>92</v>
      </c>
      <c r="K594">
        <v>2926565</v>
      </c>
      <c r="L594">
        <v>3000000</v>
      </c>
      <c r="M594" s="2">
        <f>VLOOKUP(A594,Sheet2!$A$1:G4318,2,0)</f>
        <v>39715</v>
      </c>
      <c r="N594" t="str">
        <f>VLOOKUP(A594,Sheet2!$A$1:G4318,3,0)</f>
        <v>Color</v>
      </c>
      <c r="O594" t="str">
        <f>VLOOKUP(A594,Sheet2!$A$1:G4318,4,0)</f>
        <v>Comedy</v>
      </c>
      <c r="P594" t="str">
        <f>VLOOKUP(A594,Sheet2!$A$1:G4318,5,0)</f>
        <v>English</v>
      </c>
      <c r="Q594" t="str">
        <f>VLOOKUP(A594,Sheet2!$A$1:G4318,6,0)</f>
        <v>USA</v>
      </c>
      <c r="R594" t="str">
        <f>VLOOKUP(A594,Sheet2!$A$1:G4318,7,0)</f>
        <v>R</v>
      </c>
      <c r="S594" t="str">
        <f>IF(Table19[[#This Row],[Language]]="English","English","Other language")</f>
        <v>English</v>
      </c>
      <c r="T594">
        <f>Table19[[#This Row],[Gross Revenue]]-Table19[[#This Row],[Budget]]</f>
        <v>-73435</v>
      </c>
      <c r="U594" s="1">
        <f>(Table19[[#This Row],[Gross Revenue]]/Table19[[#This Row],[Budget]])-1</f>
        <v>-2.447833333333338E-2</v>
      </c>
      <c r="V594" t="str">
        <f t="shared" si="19"/>
        <v>90-110 minutes</v>
      </c>
      <c r="W594">
        <f>Table19[[#This Row],[Profit]]/Table19[[#This Row],[Budget]]*100</f>
        <v>-2.4478333333333335</v>
      </c>
      <c r="X594">
        <v>1637763</v>
      </c>
      <c r="Y594">
        <v>0.19178668286445014</v>
      </c>
      <c r="Z594" t="str">
        <f t="shared" si="21"/>
        <v>Low</v>
      </c>
    </row>
    <row r="595" spans="1:26" x14ac:dyDescent="0.2">
      <c r="A595" t="s">
        <v>3684</v>
      </c>
      <c r="B595" t="s">
        <v>146</v>
      </c>
      <c r="C595" t="s">
        <v>726</v>
      </c>
      <c r="D595">
        <v>2000</v>
      </c>
      <c r="E595">
        <v>6729</v>
      </c>
      <c r="F595">
        <v>148</v>
      </c>
      <c r="G595">
        <v>0</v>
      </c>
      <c r="H595">
        <v>5.2</v>
      </c>
      <c r="I595">
        <v>105</v>
      </c>
      <c r="J595">
        <v>99</v>
      </c>
      <c r="K595">
        <v>73701902</v>
      </c>
      <c r="L595">
        <v>60000000</v>
      </c>
      <c r="M595" s="2">
        <f>VLOOKUP(A595,Sheet2!$A$1:G4319,2,0)</f>
        <v>38247</v>
      </c>
      <c r="N595" t="str">
        <f>VLOOKUP(A595,Sheet2!$A$1:G4319,3,0)</f>
        <v>Color</v>
      </c>
      <c r="O595" t="str">
        <f>VLOOKUP(A595,Sheet2!$A$1:G4319,4,0)</f>
        <v>Comedy</v>
      </c>
      <c r="P595" t="str">
        <f>VLOOKUP(A595,Sheet2!$A$1:G4319,5,0)</f>
        <v>English</v>
      </c>
      <c r="Q595" t="str">
        <f>VLOOKUP(A595,Sheet2!$A$1:G4319,6,0)</f>
        <v>USA</v>
      </c>
      <c r="R595" t="str">
        <f>VLOOKUP(A595,Sheet2!$A$1:G4319,7,0)</f>
        <v>PG</v>
      </c>
      <c r="S595" t="str">
        <f>IF(Table19[[#This Row],[Language]]="English","English","Other language")</f>
        <v>English</v>
      </c>
      <c r="T595">
        <f>Table19[[#This Row],[Gross Revenue]]-Table19[[#This Row],[Budget]]</f>
        <v>13701902</v>
      </c>
      <c r="U595" s="1">
        <f>(Table19[[#This Row],[Gross Revenue]]/Table19[[#This Row],[Budget]])-1</f>
        <v>0.22836503333333336</v>
      </c>
      <c r="V595" t="str">
        <f t="shared" si="19"/>
        <v>90-110 minutes</v>
      </c>
      <c r="W595">
        <f>Table19[[#This Row],[Profit]]/Table19[[#This Row],[Budget]]*100</f>
        <v>22.836503333333333</v>
      </c>
      <c r="X595">
        <v>1637763</v>
      </c>
      <c r="Y595">
        <v>0.19178668286445014</v>
      </c>
      <c r="Z595" t="str">
        <f t="shared" si="21"/>
        <v>High</v>
      </c>
    </row>
    <row r="596" spans="1:26" x14ac:dyDescent="0.2">
      <c r="A596" t="s">
        <v>6007</v>
      </c>
      <c r="B596" t="s">
        <v>421</v>
      </c>
      <c r="C596" t="s">
        <v>264</v>
      </c>
      <c r="D596">
        <v>963</v>
      </c>
      <c r="E596">
        <v>2054</v>
      </c>
      <c r="F596">
        <v>128</v>
      </c>
      <c r="G596">
        <v>32000</v>
      </c>
      <c r="H596">
        <v>7.1</v>
      </c>
      <c r="I596">
        <v>414</v>
      </c>
      <c r="J596">
        <v>89</v>
      </c>
      <c r="K596">
        <v>64572496</v>
      </c>
      <c r="L596">
        <v>12000000</v>
      </c>
      <c r="M596" s="2">
        <f>VLOOKUP(A596,Sheet2!$A$1:G4320,2,0)</f>
        <v>41062</v>
      </c>
      <c r="N596" t="str">
        <f>VLOOKUP(A596,Sheet2!$A$1:G4320,3,0)</f>
        <v>Color</v>
      </c>
      <c r="O596" t="str">
        <f>VLOOKUP(A596,Sheet2!$A$1:G4320,4,0)</f>
        <v>Drama</v>
      </c>
      <c r="P596" t="str">
        <f>VLOOKUP(A596,Sheet2!$A$1:G4320,5,0)</f>
        <v>English</v>
      </c>
      <c r="Q596" t="str">
        <f>VLOOKUP(A596,Sheet2!$A$1:G4320,6,0)</f>
        <v>USA</v>
      </c>
      <c r="R596" t="str">
        <f>VLOOKUP(A596,Sheet2!$A$1:G4320,7,0)</f>
        <v>PG-13</v>
      </c>
      <c r="S596" t="str">
        <f>IF(Table19[[#This Row],[Language]]="English","English","Other language")</f>
        <v>English</v>
      </c>
      <c r="T596">
        <f>Table19[[#This Row],[Gross Revenue]]-Table19[[#This Row],[Budget]]</f>
        <v>52572496</v>
      </c>
      <c r="U596" s="1">
        <f>(Table19[[#This Row],[Gross Revenue]]/Table19[[#This Row],[Budget]])-1</f>
        <v>4.3810413333333331</v>
      </c>
      <c r="V596" t="str">
        <f t="shared" si="19"/>
        <v>&lt;90 minutes</v>
      </c>
      <c r="W596">
        <f>Table19[[#This Row],[Profit]]/Table19[[#This Row],[Budget]]*100</f>
        <v>438.10413333333332</v>
      </c>
      <c r="X596">
        <v>-434215.5</v>
      </c>
      <c r="Y596">
        <v>-0.10115100772200772</v>
      </c>
      <c r="Z596" t="str">
        <f t="shared" si="21"/>
        <v>Low</v>
      </c>
    </row>
    <row r="597" spans="1:26" x14ac:dyDescent="0.2">
      <c r="A597" t="s">
        <v>5275</v>
      </c>
      <c r="B597" t="s">
        <v>2193</v>
      </c>
      <c r="C597" t="s">
        <v>1742</v>
      </c>
      <c r="D597">
        <v>625</v>
      </c>
      <c r="E597">
        <v>1378</v>
      </c>
      <c r="F597">
        <v>44</v>
      </c>
      <c r="G597">
        <v>170</v>
      </c>
      <c r="H597">
        <v>6.6</v>
      </c>
      <c r="I597">
        <v>59</v>
      </c>
      <c r="J597">
        <v>96</v>
      </c>
      <c r="K597">
        <v>1050600</v>
      </c>
      <c r="L597">
        <v>250000</v>
      </c>
      <c r="M597" s="2">
        <f>VLOOKUP(A597,Sheet2!$A$1:G4321,2,0)</f>
        <v>36780</v>
      </c>
      <c r="N597" t="str">
        <f>VLOOKUP(A597,Sheet2!$A$1:G4321,3,0)</f>
        <v>Color</v>
      </c>
      <c r="O597" t="str">
        <f>VLOOKUP(A597,Sheet2!$A$1:G4321,4,0)</f>
        <v>Comedy</v>
      </c>
      <c r="P597" t="str">
        <f>VLOOKUP(A597,Sheet2!$A$1:G4321,5,0)</f>
        <v>English</v>
      </c>
      <c r="Q597" t="str">
        <f>VLOOKUP(A597,Sheet2!$A$1:G4321,6,0)</f>
        <v>USA</v>
      </c>
      <c r="R597" t="str">
        <f>VLOOKUP(A597,Sheet2!$A$1:G4321,7,0)</f>
        <v>R</v>
      </c>
      <c r="S597" t="str">
        <f>IF(Table19[[#This Row],[Language]]="English","English","Other language")</f>
        <v>English</v>
      </c>
      <c r="T597">
        <f>Table19[[#This Row],[Gross Revenue]]-Table19[[#This Row],[Budget]]</f>
        <v>800600</v>
      </c>
      <c r="U597" s="1">
        <f>(Table19[[#This Row],[Gross Revenue]]/Table19[[#This Row],[Budget]])-1</f>
        <v>3.2023999999999999</v>
      </c>
      <c r="V597" t="str">
        <f t="shared" si="19"/>
        <v>90-110 minutes</v>
      </c>
      <c r="W597">
        <f>Table19[[#This Row],[Profit]]/Table19[[#This Row],[Budget]]*100</f>
        <v>320.24</v>
      </c>
      <c r="X597">
        <v>1637763</v>
      </c>
      <c r="Y597">
        <v>0.19178668286445014</v>
      </c>
      <c r="Z597" t="str">
        <f t="shared" si="21"/>
        <v>Low</v>
      </c>
    </row>
    <row r="598" spans="1:26" x14ac:dyDescent="0.2">
      <c r="A598" t="s">
        <v>4560</v>
      </c>
      <c r="B598" t="s">
        <v>1647</v>
      </c>
      <c r="C598" t="s">
        <v>1648</v>
      </c>
      <c r="D598">
        <v>78</v>
      </c>
      <c r="E598">
        <v>221</v>
      </c>
      <c r="F598">
        <v>21</v>
      </c>
      <c r="G598">
        <v>874</v>
      </c>
      <c r="H598">
        <v>6.2</v>
      </c>
      <c r="I598">
        <v>12</v>
      </c>
      <c r="J598">
        <v>125</v>
      </c>
      <c r="K598">
        <v>169379</v>
      </c>
      <c r="L598">
        <v>10000000</v>
      </c>
      <c r="M598" s="2">
        <f>VLOOKUP(A598,Sheet2!$A$1:G4322,2,0)</f>
        <v>41347</v>
      </c>
      <c r="N598" t="str">
        <f>VLOOKUP(A598,Sheet2!$A$1:G4322,3,0)</f>
        <v>Color</v>
      </c>
      <c r="O598" t="str">
        <f>VLOOKUP(A598,Sheet2!$A$1:G4322,4,0)</f>
        <v>Drama</v>
      </c>
      <c r="P598" t="str">
        <f>VLOOKUP(A598,Sheet2!$A$1:G4322,5,0)</f>
        <v>Spanish</v>
      </c>
      <c r="Q598" t="str">
        <f>VLOOKUP(A598,Sheet2!$A$1:G4322,6,0)</f>
        <v>Mexico</v>
      </c>
      <c r="R598" t="str">
        <f>VLOOKUP(A598,Sheet2!$A$1:G4322,7,0)</f>
        <v>R</v>
      </c>
      <c r="S598" t="str">
        <f>IF(Table19[[#This Row],[Language]]="English","English","Other language")</f>
        <v>Other language</v>
      </c>
      <c r="T598">
        <f>Table19[[#This Row],[Gross Revenue]]-Table19[[#This Row],[Budget]]</f>
        <v>-9830621</v>
      </c>
      <c r="U598" s="1">
        <f>(Table19[[#This Row],[Gross Revenue]]/Table19[[#This Row],[Budget]])-1</f>
        <v>-0.98306210000000005</v>
      </c>
      <c r="V598" t="str">
        <f t="shared" si="19"/>
        <v>111-130 minutes</v>
      </c>
      <c r="W598">
        <f>Table19[[#This Row],[Profit]]/Table19[[#This Row],[Budget]]*100</f>
        <v>-98.306210000000007</v>
      </c>
      <c r="X598">
        <v>-434215.5</v>
      </c>
      <c r="Y598">
        <v>-0.10115100772200772</v>
      </c>
      <c r="Z598" t="str">
        <f t="shared" si="21"/>
        <v>Low</v>
      </c>
    </row>
    <row r="599" spans="1:26" x14ac:dyDescent="0.2">
      <c r="A599" t="s">
        <v>5839</v>
      </c>
      <c r="B599" t="s">
        <v>1528</v>
      </c>
      <c r="C599" t="s">
        <v>1702</v>
      </c>
      <c r="D599">
        <v>2000</v>
      </c>
      <c r="E599">
        <v>4671</v>
      </c>
      <c r="F599">
        <v>0</v>
      </c>
      <c r="G599">
        <v>56000</v>
      </c>
      <c r="H599">
        <v>7</v>
      </c>
      <c r="I599">
        <v>343</v>
      </c>
      <c r="J599">
        <v>105</v>
      </c>
      <c r="K599">
        <v>201148159</v>
      </c>
      <c r="L599">
        <v>95000000</v>
      </c>
      <c r="M599" s="2">
        <f>VLOOKUP(A599,Sheet2!$A$1:G4323,2,0)</f>
        <v>42012</v>
      </c>
      <c r="N599" t="str">
        <f>VLOOKUP(A599,Sheet2!$A$1:G4323,3,0)</f>
        <v>Color</v>
      </c>
      <c r="O599" t="str">
        <f>VLOOKUP(A599,Sheet2!$A$1:G4323,4,0)</f>
        <v>Drama</v>
      </c>
      <c r="P599" t="str">
        <f>VLOOKUP(A599,Sheet2!$A$1:G4323,5,0)</f>
        <v>English</v>
      </c>
      <c r="Q599" t="str">
        <f>VLOOKUP(A599,Sheet2!$A$1:G4323,6,0)</f>
        <v>USA</v>
      </c>
      <c r="R599" t="str">
        <f>VLOOKUP(A599,Sheet2!$A$1:G4323,7,0)</f>
        <v>PG</v>
      </c>
      <c r="S599" t="str">
        <f>IF(Table19[[#This Row],[Language]]="English","English","Other language")</f>
        <v>English</v>
      </c>
      <c r="T599">
        <f>Table19[[#This Row],[Gross Revenue]]-Table19[[#This Row],[Budget]]</f>
        <v>106148159</v>
      </c>
      <c r="U599" s="1">
        <f>(Table19[[#This Row],[Gross Revenue]]/Table19[[#This Row],[Budget]])-1</f>
        <v>1.1173490421052632</v>
      </c>
      <c r="V599" t="str">
        <f t="shared" si="19"/>
        <v>90-110 minutes</v>
      </c>
      <c r="W599">
        <f>Table19[[#This Row],[Profit]]/Table19[[#This Row],[Budget]]*100</f>
        <v>111.73490421052632</v>
      </c>
      <c r="X599">
        <v>-434215.5</v>
      </c>
      <c r="Y599">
        <v>-0.10115100772200772</v>
      </c>
      <c r="Z599" t="str">
        <f t="shared" si="21"/>
        <v>High</v>
      </c>
    </row>
    <row r="600" spans="1:26" x14ac:dyDescent="0.2">
      <c r="A600" t="s">
        <v>6833</v>
      </c>
      <c r="B600" t="s">
        <v>2354</v>
      </c>
      <c r="C600" t="s">
        <v>614</v>
      </c>
      <c r="D600">
        <v>680</v>
      </c>
      <c r="E600">
        <v>2523</v>
      </c>
      <c r="F600">
        <v>2000</v>
      </c>
      <c r="G600">
        <v>0</v>
      </c>
      <c r="H600">
        <v>8</v>
      </c>
      <c r="I600">
        <v>201</v>
      </c>
      <c r="J600">
        <v>144</v>
      </c>
      <c r="K600">
        <v>61644321</v>
      </c>
      <c r="L600">
        <v>88000000</v>
      </c>
      <c r="M600" s="2">
        <f>VLOOKUP(A600,Sheet2!$A$1:G4324,2,0)</f>
        <v>38651</v>
      </c>
      <c r="N600" t="str">
        <f>VLOOKUP(A600,Sheet2!$A$1:G4324,3,0)</f>
        <v>Color</v>
      </c>
      <c r="O600" t="str">
        <f>VLOOKUP(A600,Sheet2!$A$1:G4324,4,0)</f>
        <v>Biography</v>
      </c>
      <c r="P600" t="str">
        <f>VLOOKUP(A600,Sheet2!$A$1:G4324,5,0)</f>
        <v>English</v>
      </c>
      <c r="Q600" t="str">
        <f>VLOOKUP(A600,Sheet2!$A$1:G4324,6,0)</f>
        <v>USA</v>
      </c>
      <c r="R600" t="str">
        <f>VLOOKUP(A600,Sheet2!$A$1:G4324,7,0)</f>
        <v>PG-13</v>
      </c>
      <c r="S600" t="str">
        <f>IF(Table19[[#This Row],[Language]]="English","English","Other language")</f>
        <v>English</v>
      </c>
      <c r="T600">
        <f>Table19[[#This Row],[Gross Revenue]]-Table19[[#This Row],[Budget]]</f>
        <v>-26355679</v>
      </c>
      <c r="U600" s="1">
        <f>(Table19[[#This Row],[Gross Revenue]]/Table19[[#This Row],[Budget]])-1</f>
        <v>-0.29949635227272731</v>
      </c>
      <c r="V600" t="str">
        <f t="shared" si="19"/>
        <v>131-150 minutes</v>
      </c>
      <c r="W600">
        <f>Table19[[#This Row],[Profit]]/Table19[[#This Row],[Budget]]*100</f>
        <v>-29.949635227272726</v>
      </c>
      <c r="X600">
        <v>-1289919.5</v>
      </c>
      <c r="Y600">
        <v>-4.8151417500000002E-2</v>
      </c>
      <c r="Z600" t="str">
        <f t="shared" si="21"/>
        <v>High</v>
      </c>
    </row>
    <row r="601" spans="1:26" x14ac:dyDescent="0.2">
      <c r="A601" t="s">
        <v>4211</v>
      </c>
      <c r="B601" t="s">
        <v>1082</v>
      </c>
      <c r="C601" t="s">
        <v>951</v>
      </c>
      <c r="D601">
        <v>14000</v>
      </c>
      <c r="E601">
        <v>20503</v>
      </c>
      <c r="F601">
        <v>80</v>
      </c>
      <c r="G601">
        <v>0</v>
      </c>
      <c r="H601">
        <v>5.9</v>
      </c>
      <c r="I601">
        <v>157</v>
      </c>
      <c r="J601">
        <v>109</v>
      </c>
      <c r="K601">
        <v>13838130</v>
      </c>
      <c r="L601">
        <v>40000000</v>
      </c>
      <c r="M601" s="2">
        <f>VLOOKUP(A601,Sheet2!$A$1:G4325,2,0)</f>
        <v>39864</v>
      </c>
      <c r="N601" t="str">
        <f>VLOOKUP(A601,Sheet2!$A$1:G4325,3,0)</f>
        <v>Color</v>
      </c>
      <c r="O601" t="str">
        <f>VLOOKUP(A601,Sheet2!$A$1:G4325,4,0)</f>
        <v>Action</v>
      </c>
      <c r="P601" t="str">
        <f>VLOOKUP(A601,Sheet2!$A$1:G4325,5,0)</f>
        <v>English</v>
      </c>
      <c r="Q601" t="str">
        <f>VLOOKUP(A601,Sheet2!$A$1:G4325,6,0)</f>
        <v>USA</v>
      </c>
      <c r="R601" t="str">
        <f>VLOOKUP(A601,Sheet2!$A$1:G4325,7,0)</f>
        <v>PG-13</v>
      </c>
      <c r="S601" t="str">
        <f>IF(Table19[[#This Row],[Language]]="English","English","Other language")</f>
        <v>English</v>
      </c>
      <c r="T601">
        <f>Table19[[#This Row],[Gross Revenue]]-Table19[[#This Row],[Budget]]</f>
        <v>-26161870</v>
      </c>
      <c r="U601" s="1">
        <f>(Table19[[#This Row],[Gross Revenue]]/Table19[[#This Row],[Budget]])-1</f>
        <v>-0.65404675000000001</v>
      </c>
      <c r="V601" t="str">
        <f t="shared" si="19"/>
        <v>90-110 minutes</v>
      </c>
      <c r="W601">
        <f>Table19[[#This Row],[Profit]]/Table19[[#This Row],[Budget]]*100</f>
        <v>-65.404674999999997</v>
      </c>
      <c r="X601">
        <v>-1289919.5</v>
      </c>
      <c r="Y601">
        <v>-4.8151417500000002E-2</v>
      </c>
      <c r="Z601" t="str">
        <f t="shared" si="21"/>
        <v>High</v>
      </c>
    </row>
    <row r="602" spans="1:26" x14ac:dyDescent="0.2">
      <c r="A602" t="s">
        <v>5613</v>
      </c>
      <c r="B602" t="s">
        <v>211</v>
      </c>
      <c r="C602" t="s">
        <v>1831</v>
      </c>
      <c r="D602">
        <v>22000</v>
      </c>
      <c r="E602">
        <v>34377</v>
      </c>
      <c r="F602">
        <v>105</v>
      </c>
      <c r="G602">
        <v>416</v>
      </c>
      <c r="H602">
        <v>6.2</v>
      </c>
      <c r="I602">
        <v>104</v>
      </c>
      <c r="J602">
        <v>108</v>
      </c>
      <c r="K602">
        <v>22433915</v>
      </c>
      <c r="L602">
        <v>60000000</v>
      </c>
      <c r="M602" s="2">
        <f>VLOOKUP(A602,Sheet2!$A$1:G4326,2,0)</f>
        <v>37359</v>
      </c>
      <c r="N602" t="str">
        <f>VLOOKUP(A602,Sheet2!$A$1:G4326,3,0)</f>
        <v>Color</v>
      </c>
      <c r="O602" t="str">
        <f>VLOOKUP(A602,Sheet2!$A$1:G4326,4,0)</f>
        <v>Crime</v>
      </c>
      <c r="P602" t="str">
        <f>VLOOKUP(A602,Sheet2!$A$1:G4326,5,0)</f>
        <v>English</v>
      </c>
      <c r="Q602" t="str">
        <f>VLOOKUP(A602,Sheet2!$A$1:G4326,6,0)</f>
        <v>USA</v>
      </c>
      <c r="R602" t="str">
        <f>VLOOKUP(A602,Sheet2!$A$1:G4326,7,0)</f>
        <v>R</v>
      </c>
      <c r="S602" t="str">
        <f>IF(Table19[[#This Row],[Language]]="English","English","Other language")</f>
        <v>English</v>
      </c>
      <c r="T602">
        <f>Table19[[#This Row],[Gross Revenue]]-Table19[[#This Row],[Budget]]</f>
        <v>-37566085</v>
      </c>
      <c r="U602" s="1">
        <f>(Table19[[#This Row],[Gross Revenue]]/Table19[[#This Row],[Budget]])-1</f>
        <v>-0.62610141666666674</v>
      </c>
      <c r="V602" t="str">
        <f t="shared" si="19"/>
        <v>90-110 minutes</v>
      </c>
      <c r="W602">
        <f>Table19[[#This Row],[Profit]]/Table19[[#This Row],[Budget]]*100</f>
        <v>-62.610141666666664</v>
      </c>
      <c r="X602">
        <v>-74533.5</v>
      </c>
      <c r="Y602">
        <v>-7.4856785714285719E-3</v>
      </c>
      <c r="Z602" t="str">
        <f t="shared" si="21"/>
        <v>High</v>
      </c>
    </row>
    <row r="603" spans="1:26" x14ac:dyDescent="0.2">
      <c r="A603" t="s">
        <v>4599</v>
      </c>
      <c r="B603" t="s">
        <v>101</v>
      </c>
      <c r="C603" t="s">
        <v>1564</v>
      </c>
      <c r="D603">
        <v>14000</v>
      </c>
      <c r="E603">
        <v>17877</v>
      </c>
      <c r="F603">
        <v>17</v>
      </c>
      <c r="G603">
        <v>309</v>
      </c>
      <c r="H603">
        <v>6.2</v>
      </c>
      <c r="I603">
        <v>50</v>
      </c>
      <c r="J603">
        <v>111</v>
      </c>
      <c r="K603">
        <v>20300000</v>
      </c>
      <c r="L603">
        <v>40000000</v>
      </c>
      <c r="M603" s="2">
        <f>VLOOKUP(A603,Sheet2!$A$1:G4327,2,0)</f>
        <v>35127</v>
      </c>
      <c r="N603" t="str">
        <f>VLOOKUP(A603,Sheet2!$A$1:G4327,3,0)</f>
        <v>Color</v>
      </c>
      <c r="O603" t="str">
        <f>VLOOKUP(A603,Sheet2!$A$1:G4327,4,0)</f>
        <v>Drama</v>
      </c>
      <c r="P603" t="str">
        <f>VLOOKUP(A603,Sheet2!$A$1:G4327,5,0)</f>
        <v>English</v>
      </c>
      <c r="Q603" t="str">
        <f>VLOOKUP(A603,Sheet2!$A$1:G4327,6,0)</f>
        <v>USA</v>
      </c>
      <c r="R603" t="str">
        <f>VLOOKUP(A603,Sheet2!$A$1:G4327,7,0)</f>
        <v>R</v>
      </c>
      <c r="S603" t="str">
        <f>IF(Table19[[#This Row],[Language]]="English","English","Other language")</f>
        <v>English</v>
      </c>
      <c r="T603">
        <f>Table19[[#This Row],[Gross Revenue]]-Table19[[#This Row],[Budget]]</f>
        <v>-19700000</v>
      </c>
      <c r="U603" s="1">
        <f>(Table19[[#This Row],[Gross Revenue]]/Table19[[#This Row],[Budget]])-1</f>
        <v>-0.49250000000000005</v>
      </c>
      <c r="V603" t="str">
        <f t="shared" si="19"/>
        <v>111-130 minutes</v>
      </c>
      <c r="W603">
        <f>Table19[[#This Row],[Profit]]/Table19[[#This Row],[Budget]]*100</f>
        <v>-49.25</v>
      </c>
      <c r="X603">
        <v>-434215.5</v>
      </c>
      <c r="Y603">
        <v>-0.10115100772200772</v>
      </c>
      <c r="Z603" t="str">
        <f t="shared" si="21"/>
        <v>High</v>
      </c>
    </row>
    <row r="604" spans="1:26" x14ac:dyDescent="0.2">
      <c r="A604" t="s">
        <v>6339</v>
      </c>
      <c r="B604" t="s">
        <v>2877</v>
      </c>
      <c r="C604" t="s">
        <v>2878</v>
      </c>
      <c r="D604">
        <v>3000</v>
      </c>
      <c r="E604">
        <v>3825</v>
      </c>
      <c r="F604">
        <v>20</v>
      </c>
      <c r="G604">
        <v>0</v>
      </c>
      <c r="H604">
        <v>7.4</v>
      </c>
      <c r="I604">
        <v>149</v>
      </c>
      <c r="J604">
        <v>104</v>
      </c>
      <c r="K604">
        <v>6670712</v>
      </c>
      <c r="L604">
        <v>6000000</v>
      </c>
      <c r="M604" s="2">
        <f>VLOOKUP(A604,Sheet2!$A$1:G4328,2,0)</f>
        <v>39933</v>
      </c>
      <c r="N604" t="str">
        <f>VLOOKUP(A604,Sheet2!$A$1:G4328,3,0)</f>
        <v>Color</v>
      </c>
      <c r="O604" t="str">
        <f>VLOOKUP(A604,Sheet2!$A$1:G4328,4,0)</f>
        <v>Comedy</v>
      </c>
      <c r="P604" t="str">
        <f>VLOOKUP(A604,Sheet2!$A$1:G4328,5,0)</f>
        <v>English</v>
      </c>
      <c r="Q604" t="str">
        <f>VLOOKUP(A604,Sheet2!$A$1:G4328,6,0)</f>
        <v>USA</v>
      </c>
      <c r="R604" t="str">
        <f>VLOOKUP(A604,Sheet2!$A$1:G4328,7,0)</f>
        <v>PG-13</v>
      </c>
      <c r="S604" t="str">
        <f>IF(Table19[[#This Row],[Language]]="English","English","Other language")</f>
        <v>English</v>
      </c>
      <c r="T604">
        <f>Table19[[#This Row],[Gross Revenue]]-Table19[[#This Row],[Budget]]</f>
        <v>670712</v>
      </c>
      <c r="U604" s="1">
        <f>(Table19[[#This Row],[Gross Revenue]]/Table19[[#This Row],[Budget]])-1</f>
        <v>0.1117853333333334</v>
      </c>
      <c r="V604" t="str">
        <f t="shared" si="19"/>
        <v>90-110 minutes</v>
      </c>
      <c r="W604">
        <f>Table19[[#This Row],[Profit]]/Table19[[#This Row],[Budget]]*100</f>
        <v>11.178533333333334</v>
      </c>
      <c r="X604">
        <v>1637763</v>
      </c>
      <c r="Y604">
        <v>0.19178668286445014</v>
      </c>
      <c r="Z604" t="str">
        <f t="shared" si="21"/>
        <v>Low</v>
      </c>
    </row>
    <row r="605" spans="1:26" x14ac:dyDescent="0.2">
      <c r="A605" t="s">
        <v>5403</v>
      </c>
      <c r="B605" t="s">
        <v>74</v>
      </c>
      <c r="C605" t="s">
        <v>867</v>
      </c>
      <c r="D605">
        <v>12000</v>
      </c>
      <c r="E605">
        <v>13905</v>
      </c>
      <c r="F605">
        <v>52</v>
      </c>
      <c r="G605">
        <v>0</v>
      </c>
      <c r="H605">
        <v>6.7</v>
      </c>
      <c r="I605">
        <v>110</v>
      </c>
      <c r="J605">
        <v>114</v>
      </c>
      <c r="K605">
        <v>78745923</v>
      </c>
      <c r="L605">
        <v>55000000</v>
      </c>
      <c r="M605" s="2">
        <f>VLOOKUP(A605,Sheet2!$A$1:G4329,2,0)</f>
        <v>35963</v>
      </c>
      <c r="N605" t="str">
        <f>VLOOKUP(A605,Sheet2!$A$1:G4329,3,0)</f>
        <v>Color</v>
      </c>
      <c r="O605" t="str">
        <f>VLOOKUP(A605,Sheet2!$A$1:G4329,4,0)</f>
        <v>Drama</v>
      </c>
      <c r="P605" t="str">
        <f>VLOOKUP(A605,Sheet2!$A$1:G4329,5,0)</f>
        <v>English</v>
      </c>
      <c r="Q605" t="str">
        <f>VLOOKUP(A605,Sheet2!$A$1:G4329,6,0)</f>
        <v>Germany</v>
      </c>
      <c r="R605" t="str">
        <f>VLOOKUP(A605,Sheet2!$A$1:G4329,7,0)</f>
        <v>PG-13</v>
      </c>
      <c r="S605" t="str">
        <f>IF(Table19[[#This Row],[Language]]="English","English","Other language")</f>
        <v>English</v>
      </c>
      <c r="T605">
        <f>Table19[[#This Row],[Gross Revenue]]-Table19[[#This Row],[Budget]]</f>
        <v>23745923</v>
      </c>
      <c r="U605" s="1">
        <f>(Table19[[#This Row],[Gross Revenue]]/Table19[[#This Row],[Budget]])-1</f>
        <v>0.4317440545454545</v>
      </c>
      <c r="V605" t="str">
        <f t="shared" si="19"/>
        <v>111-130 minutes</v>
      </c>
      <c r="W605">
        <f>Table19[[#This Row],[Profit]]/Table19[[#This Row],[Budget]]*100</f>
        <v>43.174405454545457</v>
      </c>
      <c r="X605">
        <v>-434215.5</v>
      </c>
      <c r="Y605">
        <v>-0.10115100772200772</v>
      </c>
      <c r="Z605" t="str">
        <f t="shared" si="21"/>
        <v>High</v>
      </c>
    </row>
    <row r="606" spans="1:26" x14ac:dyDescent="0.2">
      <c r="A606" t="s">
        <v>4994</v>
      </c>
      <c r="B606" t="s">
        <v>588</v>
      </c>
      <c r="C606" t="s">
        <v>2001</v>
      </c>
      <c r="D606">
        <v>13000</v>
      </c>
      <c r="E606">
        <v>15494</v>
      </c>
      <c r="F606">
        <v>27</v>
      </c>
      <c r="G606">
        <v>0</v>
      </c>
      <c r="H606">
        <v>6.5</v>
      </c>
      <c r="I606">
        <v>118</v>
      </c>
      <c r="J606">
        <v>90</v>
      </c>
      <c r="K606">
        <v>7871693</v>
      </c>
      <c r="L606">
        <v>55000000</v>
      </c>
      <c r="M606" s="2">
        <f>VLOOKUP(A606,Sheet2!$A$1:G4330,2,0)</f>
        <v>39734</v>
      </c>
      <c r="N606" t="str">
        <f>VLOOKUP(A606,Sheet2!$A$1:G4330,3,0)</f>
        <v>Color</v>
      </c>
      <c r="O606" t="str">
        <f>VLOOKUP(A606,Sheet2!$A$1:G4330,4,0)</f>
        <v>Adventure</v>
      </c>
      <c r="P606" t="str">
        <f>VLOOKUP(A606,Sheet2!$A$1:G4330,5,0)</f>
        <v>English</v>
      </c>
      <c r="Q606" t="str">
        <f>VLOOKUP(A606,Sheet2!$A$1:G4330,6,0)</f>
        <v>USA</v>
      </c>
      <c r="R606" t="str">
        <f>VLOOKUP(A606,Sheet2!$A$1:G4330,7,0)</f>
        <v>PG</v>
      </c>
      <c r="S606" t="str">
        <f>IF(Table19[[#This Row],[Language]]="English","English","Other language")</f>
        <v>English</v>
      </c>
      <c r="T606">
        <f>Table19[[#This Row],[Gross Revenue]]-Table19[[#This Row],[Budget]]</f>
        <v>-47128307</v>
      </c>
      <c r="U606" s="1">
        <f>(Table19[[#This Row],[Gross Revenue]]/Table19[[#This Row],[Budget]])-1</f>
        <v>-0.85687830909090912</v>
      </c>
      <c r="V606" t="str">
        <f t="shared" si="19"/>
        <v>90-110 minutes</v>
      </c>
      <c r="W606">
        <f>Table19[[#This Row],[Profit]]/Table19[[#This Row],[Budget]]*100</f>
        <v>-85.687830909090906</v>
      </c>
      <c r="X606">
        <v>3892693.5</v>
      </c>
      <c r="Y606">
        <v>0.11726928571428571</v>
      </c>
      <c r="Z606" t="str">
        <f t="shared" si="21"/>
        <v>High</v>
      </c>
    </row>
    <row r="607" spans="1:26" x14ac:dyDescent="0.2">
      <c r="A607" t="s">
        <v>6784</v>
      </c>
      <c r="B607" t="s">
        <v>3125</v>
      </c>
      <c r="C607" t="s">
        <v>3126</v>
      </c>
      <c r="D607">
        <v>109</v>
      </c>
      <c r="E607">
        <v>245</v>
      </c>
      <c r="F607">
        <v>0</v>
      </c>
      <c r="G607">
        <v>204</v>
      </c>
      <c r="H607">
        <v>6</v>
      </c>
      <c r="I607">
        <v>38</v>
      </c>
      <c r="J607">
        <v>116</v>
      </c>
      <c r="K607">
        <v>325491</v>
      </c>
      <c r="L607">
        <v>17500000</v>
      </c>
      <c r="M607" s="2">
        <f>VLOOKUP(A607,Sheet2!$A$1:G4331,2,0)</f>
        <v>37370</v>
      </c>
      <c r="N607" t="str">
        <f>VLOOKUP(A607,Sheet2!$A$1:G4331,3,0)</f>
        <v>Color</v>
      </c>
      <c r="O607" t="str">
        <f>VLOOKUP(A607,Sheet2!$A$1:G4331,4,0)</f>
        <v>Crime</v>
      </c>
      <c r="P607" t="str">
        <f>VLOOKUP(A607,Sheet2!$A$1:G4331,5,0)</f>
        <v>English</v>
      </c>
      <c r="Q607" t="str">
        <f>VLOOKUP(A607,Sheet2!$A$1:G4331,6,0)</f>
        <v>USA</v>
      </c>
      <c r="R607" t="str">
        <f>VLOOKUP(A607,Sheet2!$A$1:G4331,7,0)</f>
        <v>R</v>
      </c>
      <c r="S607" t="str">
        <f>IF(Table19[[#This Row],[Language]]="English","English","Other language")</f>
        <v>English</v>
      </c>
      <c r="T607">
        <f>Table19[[#This Row],[Gross Revenue]]-Table19[[#This Row],[Budget]]</f>
        <v>-17174509</v>
      </c>
      <c r="U607" s="1">
        <f>(Table19[[#This Row],[Gross Revenue]]/Table19[[#This Row],[Budget]])-1</f>
        <v>-0.98140051428571429</v>
      </c>
      <c r="V607" t="str">
        <f t="shared" si="19"/>
        <v>111-130 minutes</v>
      </c>
      <c r="W607">
        <f>Table19[[#This Row],[Profit]]/Table19[[#This Row],[Budget]]*100</f>
        <v>-98.140051428571425</v>
      </c>
      <c r="X607">
        <v>-74533.5</v>
      </c>
      <c r="Y607">
        <v>-7.4856785714285719E-3</v>
      </c>
      <c r="Z607" t="str">
        <f t="shared" si="21"/>
        <v>Medium</v>
      </c>
    </row>
    <row r="608" spans="1:26" x14ac:dyDescent="0.2">
      <c r="A608" t="s">
        <v>6258</v>
      </c>
      <c r="B608" t="s">
        <v>1802</v>
      </c>
      <c r="C608" t="s">
        <v>2122</v>
      </c>
      <c r="D608">
        <v>1000</v>
      </c>
      <c r="E608">
        <v>1211</v>
      </c>
      <c r="F608">
        <v>353</v>
      </c>
      <c r="G608">
        <v>28000</v>
      </c>
      <c r="H608">
        <v>8.6999999999999993</v>
      </c>
      <c r="I608">
        <v>214</v>
      </c>
      <c r="J608">
        <v>135</v>
      </c>
      <c r="K608">
        <v>7563397</v>
      </c>
      <c r="L608">
        <v>3300000</v>
      </c>
      <c r="M608" s="2">
        <f>VLOOKUP(A608,Sheet2!$A$1:G4332,2,0)</f>
        <v>37503</v>
      </c>
      <c r="N608" t="str">
        <f>VLOOKUP(A608,Sheet2!$A$1:G4332,3,0)</f>
        <v>Color</v>
      </c>
      <c r="O608" t="str">
        <f>VLOOKUP(A608,Sheet2!$A$1:G4332,4,0)</f>
        <v>Crime</v>
      </c>
      <c r="P608" t="str">
        <f>VLOOKUP(A608,Sheet2!$A$1:G4332,5,0)</f>
        <v>Portuguese</v>
      </c>
      <c r="Q608" t="str">
        <f>VLOOKUP(A608,Sheet2!$A$1:G4332,6,0)</f>
        <v>Brazil</v>
      </c>
      <c r="R608" t="str">
        <f>VLOOKUP(A608,Sheet2!$A$1:G4332,7,0)</f>
        <v>R</v>
      </c>
      <c r="S608" t="str">
        <f>IF(Table19[[#This Row],[Language]]="English","English","Other language")</f>
        <v>Other language</v>
      </c>
      <c r="T608">
        <f>Table19[[#This Row],[Gross Revenue]]-Table19[[#This Row],[Budget]]</f>
        <v>4263397</v>
      </c>
      <c r="U608" s="1">
        <f>(Table19[[#This Row],[Gross Revenue]]/Table19[[#This Row],[Budget]])-1</f>
        <v>1.2919384848484849</v>
      </c>
      <c r="V608" t="str">
        <f t="shared" si="19"/>
        <v>131-150 minutes</v>
      </c>
      <c r="W608">
        <f>Table19[[#This Row],[Profit]]/Table19[[#This Row],[Budget]]*100</f>
        <v>129.1938484848485</v>
      </c>
      <c r="X608">
        <v>-74533.5</v>
      </c>
      <c r="Y608">
        <v>-7.4856785714285719E-3</v>
      </c>
      <c r="Z608" t="str">
        <f t="shared" si="21"/>
        <v>Low</v>
      </c>
    </row>
    <row r="609" spans="1:26" x14ac:dyDescent="0.2">
      <c r="A609" t="s">
        <v>6603</v>
      </c>
      <c r="B609" t="s">
        <v>3019</v>
      </c>
      <c r="C609" t="s">
        <v>3020</v>
      </c>
      <c r="D609">
        <v>52</v>
      </c>
      <c r="E609">
        <v>91</v>
      </c>
      <c r="F609">
        <v>14</v>
      </c>
      <c r="G609">
        <v>0</v>
      </c>
      <c r="H609">
        <v>7.7</v>
      </c>
      <c r="I609">
        <v>149</v>
      </c>
      <c r="J609">
        <v>132</v>
      </c>
      <c r="K609">
        <v>119922</v>
      </c>
      <c r="L609">
        <v>12000000</v>
      </c>
      <c r="M609" s="2">
        <f>VLOOKUP(A609,Sheet2!$A$1:G4333,2,0)</f>
        <v>39815</v>
      </c>
      <c r="N609" t="str">
        <f>VLOOKUP(A609,Sheet2!$A$1:G4333,3,0)</f>
        <v>Black and White</v>
      </c>
      <c r="O609" t="str">
        <f>VLOOKUP(A609,Sheet2!$A$1:G4333,4,0)</f>
        <v>Drama</v>
      </c>
      <c r="P609" t="str">
        <f>VLOOKUP(A609,Sheet2!$A$1:G4333,5,0)</f>
        <v>Mandarin</v>
      </c>
      <c r="Q609" t="str">
        <f>VLOOKUP(A609,Sheet2!$A$1:G4333,6,0)</f>
        <v>China</v>
      </c>
      <c r="R609" t="str">
        <f>VLOOKUP(A609,Sheet2!$A$1:G4333,7,0)</f>
        <v>R</v>
      </c>
      <c r="S609" t="str">
        <f>IF(Table19[[#This Row],[Language]]="English","English","Other language")</f>
        <v>Other language</v>
      </c>
      <c r="T609">
        <f>Table19[[#This Row],[Gross Revenue]]-Table19[[#This Row],[Budget]]</f>
        <v>-11880078</v>
      </c>
      <c r="U609" s="1">
        <f>(Table19[[#This Row],[Gross Revenue]]/Table19[[#This Row],[Budget]])-1</f>
        <v>-0.99000650000000001</v>
      </c>
      <c r="V609" t="str">
        <f t="shared" si="19"/>
        <v>131-150 minutes</v>
      </c>
      <c r="W609">
        <f>Table19[[#This Row],[Profit]]/Table19[[#This Row],[Budget]]*100</f>
        <v>-99.000650000000007</v>
      </c>
      <c r="X609">
        <v>-434215.5</v>
      </c>
      <c r="Y609">
        <v>-0.10115100772200772</v>
      </c>
      <c r="Z609" t="str">
        <f t="shared" si="21"/>
        <v>Low</v>
      </c>
    </row>
    <row r="610" spans="1:26" x14ac:dyDescent="0.2">
      <c r="A610" t="s">
        <v>6807</v>
      </c>
      <c r="B610" t="s">
        <v>3133</v>
      </c>
      <c r="C610" t="s">
        <v>3134</v>
      </c>
      <c r="D610">
        <v>597</v>
      </c>
      <c r="E610">
        <v>2555</v>
      </c>
      <c r="F610">
        <v>21</v>
      </c>
      <c r="G610">
        <v>86</v>
      </c>
      <c r="H610">
        <v>5.3</v>
      </c>
      <c r="I610">
        <v>11</v>
      </c>
      <c r="J610">
        <v>91</v>
      </c>
      <c r="K610">
        <v>243347</v>
      </c>
      <c r="L610">
        <v>500000</v>
      </c>
      <c r="M610" s="2">
        <f>VLOOKUP(A610,Sheet2!$A$1:G4334,2,0)</f>
        <v>37322</v>
      </c>
      <c r="N610" t="str">
        <f>VLOOKUP(A610,Sheet2!$A$1:G4334,3,0)</f>
        <v>Color</v>
      </c>
      <c r="O610" t="str">
        <f>VLOOKUP(A610,Sheet2!$A$1:G4334,4,0)</f>
        <v>Crime</v>
      </c>
      <c r="P610" t="str">
        <f>VLOOKUP(A610,Sheet2!$A$1:G4334,5,0)</f>
        <v>English</v>
      </c>
      <c r="Q610" t="str">
        <f>VLOOKUP(A610,Sheet2!$A$1:G4334,6,0)</f>
        <v>USA</v>
      </c>
      <c r="R610" t="str">
        <f>VLOOKUP(A610,Sheet2!$A$1:G4334,7,0)</f>
        <v>R</v>
      </c>
      <c r="S610" t="str">
        <f>IF(Table19[[#This Row],[Language]]="English","English","Other language")</f>
        <v>English</v>
      </c>
      <c r="T610">
        <f>Table19[[#This Row],[Gross Revenue]]-Table19[[#This Row],[Budget]]</f>
        <v>-256653</v>
      </c>
      <c r="U610" s="1">
        <f>(Table19[[#This Row],[Gross Revenue]]/Table19[[#This Row],[Budget]])-1</f>
        <v>-0.51330600000000004</v>
      </c>
      <c r="V610" t="str">
        <f t="shared" si="19"/>
        <v>90-110 minutes</v>
      </c>
      <c r="W610">
        <f>Table19[[#This Row],[Profit]]/Table19[[#This Row],[Budget]]*100</f>
        <v>-51.330600000000004</v>
      </c>
      <c r="X610">
        <v>-74533.5</v>
      </c>
      <c r="Y610">
        <v>-7.4856785714285719E-3</v>
      </c>
      <c r="Z610" t="str">
        <f t="shared" si="21"/>
        <v>Low</v>
      </c>
    </row>
    <row r="611" spans="1:26" x14ac:dyDescent="0.2">
      <c r="A611" t="s">
        <v>4159</v>
      </c>
      <c r="B611" t="s">
        <v>528</v>
      </c>
      <c r="C611" t="s">
        <v>823</v>
      </c>
      <c r="D611">
        <v>14000</v>
      </c>
      <c r="E611">
        <v>18003</v>
      </c>
      <c r="F611">
        <v>255</v>
      </c>
      <c r="G611">
        <v>15000</v>
      </c>
      <c r="H611">
        <v>5.8</v>
      </c>
      <c r="I611">
        <v>344</v>
      </c>
      <c r="J611">
        <v>106</v>
      </c>
      <c r="K611">
        <v>163192114</v>
      </c>
      <c r="L611">
        <v>125000000</v>
      </c>
      <c r="M611" s="2">
        <f>VLOOKUP(A611,Sheet2!$A$1:G4335,2,0)</f>
        <v>40286</v>
      </c>
      <c r="N611" t="str">
        <f>VLOOKUP(A611,Sheet2!$A$1:G4335,3,0)</f>
        <v>Color</v>
      </c>
      <c r="O611" t="str">
        <f>VLOOKUP(A611,Sheet2!$A$1:G4335,4,0)</f>
        <v>Action</v>
      </c>
      <c r="P611" t="str">
        <f>VLOOKUP(A611,Sheet2!$A$1:G4335,5,0)</f>
        <v>English</v>
      </c>
      <c r="Q611" t="str">
        <f>VLOOKUP(A611,Sheet2!$A$1:G4335,6,0)</f>
        <v>USA</v>
      </c>
      <c r="R611" t="str">
        <f>VLOOKUP(A611,Sheet2!$A$1:G4335,7,0)</f>
        <v>PG-13</v>
      </c>
      <c r="S611" t="str">
        <f>IF(Table19[[#This Row],[Language]]="English","English","Other language")</f>
        <v>English</v>
      </c>
      <c r="T611">
        <f>Table19[[#This Row],[Gross Revenue]]-Table19[[#This Row],[Budget]]</f>
        <v>38192114</v>
      </c>
      <c r="U611" s="1">
        <f>(Table19[[#This Row],[Gross Revenue]]/Table19[[#This Row],[Budget]])-1</f>
        <v>0.30553691199999999</v>
      </c>
      <c r="V611" t="str">
        <f t="shared" si="19"/>
        <v>90-110 minutes</v>
      </c>
      <c r="W611">
        <f>Table19[[#This Row],[Profit]]/Table19[[#This Row],[Budget]]*100</f>
        <v>30.553691199999999</v>
      </c>
      <c r="X611">
        <v>-1289919.5</v>
      </c>
      <c r="Y611">
        <v>-4.8151417500000002E-2</v>
      </c>
      <c r="Z611" t="str">
        <f t="shared" si="21"/>
        <v>High</v>
      </c>
    </row>
    <row r="612" spans="1:26" x14ac:dyDescent="0.2">
      <c r="A612" t="s">
        <v>5157</v>
      </c>
      <c r="B612" t="s">
        <v>936</v>
      </c>
      <c r="C612" t="s">
        <v>1721</v>
      </c>
      <c r="D612">
        <v>1000</v>
      </c>
      <c r="E612">
        <v>1795</v>
      </c>
      <c r="F612">
        <v>71</v>
      </c>
      <c r="G612">
        <v>515</v>
      </c>
      <c r="H612">
        <v>6.6</v>
      </c>
      <c r="I612">
        <v>49</v>
      </c>
      <c r="J612">
        <v>104</v>
      </c>
      <c r="K612">
        <v>1789892</v>
      </c>
      <c r="L612">
        <v>8000000</v>
      </c>
      <c r="M612" s="2">
        <f>VLOOKUP(A612,Sheet2!$A$1:G4336,2,0)</f>
        <v>35921</v>
      </c>
      <c r="N612" t="str">
        <f>VLOOKUP(A612,Sheet2!$A$1:G4336,3,0)</f>
        <v>Color</v>
      </c>
      <c r="O612" t="str">
        <f>VLOOKUP(A612,Sheet2!$A$1:G4336,4,0)</f>
        <v>Comedy</v>
      </c>
      <c r="P612" t="str">
        <f>VLOOKUP(A612,Sheet2!$A$1:G4336,5,0)</f>
        <v>English</v>
      </c>
      <c r="Q612" t="str">
        <f>VLOOKUP(A612,Sheet2!$A$1:G4336,6,0)</f>
        <v>Germany</v>
      </c>
      <c r="R612" t="str">
        <f>VLOOKUP(A612,Sheet2!$A$1:G4336,7,0)</f>
        <v>R</v>
      </c>
      <c r="S612" t="str">
        <f>IF(Table19[[#This Row],[Language]]="English","English","Other language")</f>
        <v>English</v>
      </c>
      <c r="T612">
        <f>Table19[[#This Row],[Gross Revenue]]-Table19[[#This Row],[Budget]]</f>
        <v>-6210108</v>
      </c>
      <c r="U612" s="1">
        <f>(Table19[[#This Row],[Gross Revenue]]/Table19[[#This Row],[Budget]])-1</f>
        <v>-0.7762635</v>
      </c>
      <c r="V612" t="str">
        <f t="shared" si="19"/>
        <v>90-110 minutes</v>
      </c>
      <c r="W612">
        <f>Table19[[#This Row],[Profit]]/Table19[[#This Row],[Budget]]*100</f>
        <v>-77.626350000000002</v>
      </c>
      <c r="X612">
        <v>1637763</v>
      </c>
      <c r="Y612">
        <v>0.19178668286445014</v>
      </c>
      <c r="Z612" t="str">
        <f t="shared" si="21"/>
        <v>Low</v>
      </c>
    </row>
    <row r="613" spans="1:26" x14ac:dyDescent="0.2">
      <c r="A613" t="s">
        <v>5735</v>
      </c>
      <c r="B613" t="s">
        <v>2489</v>
      </c>
      <c r="C613" t="s">
        <v>2490</v>
      </c>
      <c r="D613">
        <v>576</v>
      </c>
      <c r="E613">
        <v>776</v>
      </c>
      <c r="F613">
        <v>107</v>
      </c>
      <c r="G613">
        <v>171</v>
      </c>
      <c r="H613">
        <v>6.9</v>
      </c>
      <c r="I613">
        <v>81</v>
      </c>
      <c r="J613">
        <v>110</v>
      </c>
      <c r="K613">
        <v>136007</v>
      </c>
      <c r="L613">
        <v>4500</v>
      </c>
      <c r="M613" s="2">
        <f>VLOOKUP(A613,Sheet2!$A$1:G4337,2,0)</f>
        <v>38290</v>
      </c>
      <c r="N613" t="str">
        <f>VLOOKUP(A613,Sheet2!$A$1:G4337,3,0)</f>
        <v>Color</v>
      </c>
      <c r="O613" t="str">
        <f>VLOOKUP(A613,Sheet2!$A$1:G4337,4,0)</f>
        <v>Drama</v>
      </c>
      <c r="P613" t="str">
        <f>VLOOKUP(A613,Sheet2!$A$1:G4337,5,0)</f>
        <v>French</v>
      </c>
      <c r="Q613" t="str">
        <f>VLOOKUP(A613,Sheet2!$A$1:G4337,6,0)</f>
        <v>France</v>
      </c>
      <c r="R613" t="str">
        <f>VLOOKUP(A613,Sheet2!$A$1:G4337,7,0)</f>
        <v>R</v>
      </c>
      <c r="S613" t="str">
        <f>IF(Table19[[#This Row],[Language]]="English","English","Other language")</f>
        <v>Other language</v>
      </c>
      <c r="T613">
        <f>Table19[[#This Row],[Gross Revenue]]-Table19[[#This Row],[Budget]]</f>
        <v>131507</v>
      </c>
      <c r="U613" s="1">
        <f>(Table19[[#This Row],[Gross Revenue]]/Table19[[#This Row],[Budget]])-1</f>
        <v>29.223777777777777</v>
      </c>
      <c r="V613" t="str">
        <f t="shared" si="19"/>
        <v>90-110 minutes</v>
      </c>
      <c r="W613">
        <f>Table19[[#This Row],[Profit]]/Table19[[#This Row],[Budget]]*100</f>
        <v>2922.3777777777777</v>
      </c>
      <c r="X613">
        <v>-434215.5</v>
      </c>
      <c r="Y613">
        <v>-0.10115100772200772</v>
      </c>
      <c r="Z613" t="str">
        <f t="shared" si="21"/>
        <v>Low</v>
      </c>
    </row>
    <row r="614" spans="1:26" x14ac:dyDescent="0.2">
      <c r="A614" t="s">
        <v>5699</v>
      </c>
      <c r="B614" t="s">
        <v>628</v>
      </c>
      <c r="C614" t="s">
        <v>1617</v>
      </c>
      <c r="D614">
        <v>11000</v>
      </c>
      <c r="E614">
        <v>14178</v>
      </c>
      <c r="F614">
        <v>176</v>
      </c>
      <c r="G614">
        <v>0</v>
      </c>
      <c r="H614">
        <v>6.9</v>
      </c>
      <c r="I614">
        <v>42</v>
      </c>
      <c r="J614">
        <v>141</v>
      </c>
      <c r="K614">
        <v>122012710</v>
      </c>
      <c r="L614">
        <v>62000000</v>
      </c>
      <c r="M614" s="2">
        <f>VLOOKUP(A614,Sheet2!$A$1:G4338,2,0)</f>
        <v>34481</v>
      </c>
      <c r="N614" t="str">
        <f>VLOOKUP(A614,Sheet2!$A$1:G4338,3,0)</f>
        <v>Color</v>
      </c>
      <c r="O614" t="str">
        <f>VLOOKUP(A614,Sheet2!$A$1:G4338,4,0)</f>
        <v>Action</v>
      </c>
      <c r="P614" t="str">
        <f>VLOOKUP(A614,Sheet2!$A$1:G4338,5,0)</f>
        <v>English</v>
      </c>
      <c r="Q614" t="str">
        <f>VLOOKUP(A614,Sheet2!$A$1:G4338,6,0)</f>
        <v>USA</v>
      </c>
      <c r="R614" t="str">
        <f>VLOOKUP(A614,Sheet2!$A$1:G4338,7,0)</f>
        <v>PG-13</v>
      </c>
      <c r="S614" t="str">
        <f>IF(Table19[[#This Row],[Language]]="English","English","Other language")</f>
        <v>English</v>
      </c>
      <c r="T614">
        <f>Table19[[#This Row],[Gross Revenue]]-Table19[[#This Row],[Budget]]</f>
        <v>60012710</v>
      </c>
      <c r="U614" s="1">
        <f>(Table19[[#This Row],[Gross Revenue]]/Table19[[#This Row],[Budget]])-1</f>
        <v>0.96794693548387101</v>
      </c>
      <c r="V614" t="str">
        <f t="shared" si="19"/>
        <v>131-150 minutes</v>
      </c>
      <c r="W614">
        <f>Table19[[#This Row],[Profit]]/Table19[[#This Row],[Budget]]*100</f>
        <v>96.794693548387102</v>
      </c>
      <c r="X614">
        <v>-1289919.5</v>
      </c>
      <c r="Y614">
        <v>-4.8151417500000002E-2</v>
      </c>
      <c r="Z614" t="str">
        <f t="shared" si="21"/>
        <v>High</v>
      </c>
    </row>
    <row r="615" spans="1:26" x14ac:dyDescent="0.2">
      <c r="A615" t="s">
        <v>5832</v>
      </c>
      <c r="B615" t="s">
        <v>790</v>
      </c>
      <c r="C615" t="s">
        <v>2562</v>
      </c>
      <c r="D615">
        <v>940</v>
      </c>
      <c r="E615">
        <v>2957</v>
      </c>
      <c r="F615">
        <v>311</v>
      </c>
      <c r="G615">
        <v>0</v>
      </c>
      <c r="H615">
        <v>7</v>
      </c>
      <c r="I615">
        <v>72</v>
      </c>
      <c r="J615">
        <v>251</v>
      </c>
      <c r="K615">
        <v>57750000</v>
      </c>
      <c r="L615">
        <v>31115000</v>
      </c>
      <c r="M615" s="2">
        <f>VLOOKUP(A615,Sheet2!$A$1:G4339,2,0)</f>
        <v>23359</v>
      </c>
      <c r="N615" t="str">
        <f>VLOOKUP(A615,Sheet2!$A$1:G4339,3,0)</f>
        <v>Color</v>
      </c>
      <c r="O615" t="str">
        <f>VLOOKUP(A615,Sheet2!$A$1:G4339,4,0)</f>
        <v>Biography</v>
      </c>
      <c r="P615" t="str">
        <f>VLOOKUP(A615,Sheet2!$A$1:G4339,5,0)</f>
        <v>English</v>
      </c>
      <c r="Q615" t="str">
        <f>VLOOKUP(A615,Sheet2!$A$1:G4339,6,0)</f>
        <v>UK</v>
      </c>
      <c r="R615" t="str">
        <f>VLOOKUP(A615,Sheet2!$A$1:G4339,7,0)</f>
        <v>Approved</v>
      </c>
      <c r="S615" t="str">
        <f>IF(Table19[[#This Row],[Language]]="English","English","Other language")</f>
        <v>English</v>
      </c>
      <c r="T615">
        <f>Table19[[#This Row],[Gross Revenue]]-Table19[[#This Row],[Budget]]</f>
        <v>26635000</v>
      </c>
      <c r="U615" s="1">
        <f>(Table19[[#This Row],[Gross Revenue]]/Table19[[#This Row],[Budget]])-1</f>
        <v>0.85601799775028131</v>
      </c>
      <c r="V615" t="str">
        <f t="shared" si="19"/>
        <v>&gt;150 minutes</v>
      </c>
      <c r="W615">
        <f>Table19[[#This Row],[Profit]]/Table19[[#This Row],[Budget]]*100</f>
        <v>85.601799775028127</v>
      </c>
      <c r="X615">
        <v>-1289919.5</v>
      </c>
      <c r="Y615">
        <v>-4.8151417500000002E-2</v>
      </c>
      <c r="Z615" t="str">
        <f t="shared" si="21"/>
        <v>Medium</v>
      </c>
    </row>
    <row r="616" spans="1:26" x14ac:dyDescent="0.2">
      <c r="A616" t="s">
        <v>6763</v>
      </c>
      <c r="B616" t="s">
        <v>121</v>
      </c>
      <c r="C616" t="s">
        <v>879</v>
      </c>
      <c r="D616">
        <v>898</v>
      </c>
      <c r="E616">
        <v>2103</v>
      </c>
      <c r="F616">
        <v>0</v>
      </c>
      <c r="G616">
        <v>0</v>
      </c>
      <c r="H616">
        <v>7.8</v>
      </c>
      <c r="I616">
        <v>136</v>
      </c>
      <c r="J616">
        <v>102</v>
      </c>
      <c r="K616">
        <v>3151130</v>
      </c>
      <c r="L616">
        <v>230000</v>
      </c>
      <c r="M616" s="2">
        <f>VLOOKUP(A616,Sheet2!$A$1:G4340,2,0)</f>
        <v>34470</v>
      </c>
      <c r="N616" t="str">
        <f>VLOOKUP(A616,Sheet2!$A$1:G4340,3,0)</f>
        <v>Black and White</v>
      </c>
      <c r="O616" t="str">
        <f>VLOOKUP(A616,Sheet2!$A$1:G4340,4,0)</f>
        <v>Comedy</v>
      </c>
      <c r="P616" t="str">
        <f>VLOOKUP(A616,Sheet2!$A$1:G4340,5,0)</f>
        <v>English</v>
      </c>
      <c r="Q616" t="str">
        <f>VLOOKUP(A616,Sheet2!$A$1:G4340,6,0)</f>
        <v>USA</v>
      </c>
      <c r="R616" t="str">
        <f>VLOOKUP(A616,Sheet2!$A$1:G4340,7,0)</f>
        <v>R</v>
      </c>
      <c r="S616" t="str">
        <f>IF(Table19[[#This Row],[Language]]="English","English","Other language")</f>
        <v>English</v>
      </c>
      <c r="T616">
        <f>Table19[[#This Row],[Gross Revenue]]-Table19[[#This Row],[Budget]]</f>
        <v>2921130</v>
      </c>
      <c r="U616" s="1">
        <f>(Table19[[#This Row],[Gross Revenue]]/Table19[[#This Row],[Budget]])-1</f>
        <v>12.700565217391304</v>
      </c>
      <c r="V616" t="str">
        <f t="shared" si="19"/>
        <v>90-110 minutes</v>
      </c>
      <c r="W616">
        <f>Table19[[#This Row],[Profit]]/Table19[[#This Row],[Budget]]*100</f>
        <v>1270.0565217391304</v>
      </c>
      <c r="X616">
        <v>1637763</v>
      </c>
      <c r="Y616">
        <v>0.19178668286445014</v>
      </c>
      <c r="Z616" t="str">
        <f t="shared" si="21"/>
        <v>Low</v>
      </c>
    </row>
    <row r="617" spans="1:26" x14ac:dyDescent="0.2">
      <c r="A617" t="s">
        <v>6386</v>
      </c>
      <c r="B617" t="s">
        <v>1660</v>
      </c>
      <c r="C617" t="s">
        <v>879</v>
      </c>
      <c r="D617">
        <v>1000</v>
      </c>
      <c r="E617">
        <v>2990</v>
      </c>
      <c r="F617">
        <v>0</v>
      </c>
      <c r="G617">
        <v>0</v>
      </c>
      <c r="H617">
        <v>7.4</v>
      </c>
      <c r="I617">
        <v>174</v>
      </c>
      <c r="J617">
        <v>97</v>
      </c>
      <c r="K617">
        <v>24138847</v>
      </c>
      <c r="L617">
        <v>5000000</v>
      </c>
      <c r="M617" s="2">
        <f>VLOOKUP(A617,Sheet2!$A$1:G4341,2,0)</f>
        <v>38920</v>
      </c>
      <c r="N617" t="str">
        <f>VLOOKUP(A617,Sheet2!$A$1:G4341,3,0)</f>
        <v>Black and White</v>
      </c>
      <c r="O617" t="str">
        <f>VLOOKUP(A617,Sheet2!$A$1:G4341,4,0)</f>
        <v>Comedy</v>
      </c>
      <c r="P617" t="str">
        <f>VLOOKUP(A617,Sheet2!$A$1:G4341,5,0)</f>
        <v>English</v>
      </c>
      <c r="Q617" t="str">
        <f>VLOOKUP(A617,Sheet2!$A$1:G4341,6,0)</f>
        <v>USA</v>
      </c>
      <c r="R617" t="str">
        <f>VLOOKUP(A617,Sheet2!$A$1:G4341,7,0)</f>
        <v>R</v>
      </c>
      <c r="S617" t="str">
        <f>IF(Table19[[#This Row],[Language]]="English","English","Other language")</f>
        <v>English</v>
      </c>
      <c r="T617">
        <f>Table19[[#This Row],[Gross Revenue]]-Table19[[#This Row],[Budget]]</f>
        <v>19138847</v>
      </c>
      <c r="U617" s="1">
        <f>(Table19[[#This Row],[Gross Revenue]]/Table19[[#This Row],[Budget]])-1</f>
        <v>3.8277694000000002</v>
      </c>
      <c r="V617" t="str">
        <f t="shared" si="19"/>
        <v>90-110 minutes</v>
      </c>
      <c r="W617">
        <f>Table19[[#This Row],[Profit]]/Table19[[#This Row],[Budget]]*100</f>
        <v>382.77694000000002</v>
      </c>
      <c r="X617">
        <v>1637763</v>
      </c>
      <c r="Y617">
        <v>0.19178668286445014</v>
      </c>
      <c r="Z617" t="str">
        <f t="shared" si="21"/>
        <v>Low</v>
      </c>
    </row>
    <row r="618" spans="1:26" x14ac:dyDescent="0.2">
      <c r="A618" t="s">
        <v>4941</v>
      </c>
      <c r="B618" t="s">
        <v>786</v>
      </c>
      <c r="C618" t="s">
        <v>721</v>
      </c>
      <c r="D618">
        <v>11000</v>
      </c>
      <c r="E618">
        <v>12700</v>
      </c>
      <c r="F618">
        <v>153</v>
      </c>
      <c r="G618">
        <v>7000</v>
      </c>
      <c r="H618">
        <v>6.4</v>
      </c>
      <c r="I618">
        <v>173</v>
      </c>
      <c r="J618">
        <v>107</v>
      </c>
      <c r="K618">
        <v>137340146</v>
      </c>
      <c r="L618">
        <v>70000000</v>
      </c>
      <c r="M618" s="2">
        <f>VLOOKUP(A618,Sheet2!$A$1:G4342,2,0)</f>
        <v>38778</v>
      </c>
      <c r="N618" t="str">
        <f>VLOOKUP(A618,Sheet2!$A$1:G4342,3,0)</f>
        <v>Color</v>
      </c>
      <c r="O618" t="str">
        <f>VLOOKUP(A618,Sheet2!$A$1:G4342,4,0)</f>
        <v>Comedy</v>
      </c>
      <c r="P618" t="str">
        <f>VLOOKUP(A618,Sheet2!$A$1:G4342,5,0)</f>
        <v>English</v>
      </c>
      <c r="Q618" t="str">
        <f>VLOOKUP(A618,Sheet2!$A$1:G4342,6,0)</f>
        <v>USA</v>
      </c>
      <c r="R618" t="str">
        <f>VLOOKUP(A618,Sheet2!$A$1:G4342,7,0)</f>
        <v>PG-13</v>
      </c>
      <c r="S618" t="str">
        <f>IF(Table19[[#This Row],[Language]]="English","English","Other language")</f>
        <v>English</v>
      </c>
      <c r="T618">
        <f>Table19[[#This Row],[Gross Revenue]]-Table19[[#This Row],[Budget]]</f>
        <v>67340146</v>
      </c>
      <c r="U618" s="1">
        <f>(Table19[[#This Row],[Gross Revenue]]/Table19[[#This Row],[Budget]])-1</f>
        <v>0.96200208571428569</v>
      </c>
      <c r="V618" t="str">
        <f t="shared" si="19"/>
        <v>90-110 minutes</v>
      </c>
      <c r="W618">
        <f>Table19[[#This Row],[Profit]]/Table19[[#This Row],[Budget]]*100</f>
        <v>96.200208571428576</v>
      </c>
      <c r="X618">
        <v>1637763</v>
      </c>
      <c r="Y618">
        <v>0.19178668286445014</v>
      </c>
      <c r="Z618" t="str">
        <f t="shared" si="21"/>
        <v>High</v>
      </c>
    </row>
    <row r="619" spans="1:26" x14ac:dyDescent="0.2">
      <c r="A619" t="s">
        <v>4914</v>
      </c>
      <c r="B619" t="s">
        <v>226</v>
      </c>
      <c r="C619" t="s">
        <v>242</v>
      </c>
      <c r="D619">
        <v>13000</v>
      </c>
      <c r="E619">
        <v>15229</v>
      </c>
      <c r="F619">
        <v>212</v>
      </c>
      <c r="G619">
        <v>0</v>
      </c>
      <c r="H619">
        <v>6.4</v>
      </c>
      <c r="I619">
        <v>74</v>
      </c>
      <c r="J619">
        <v>124</v>
      </c>
      <c r="K619">
        <v>84049211</v>
      </c>
      <c r="L619">
        <v>70000000</v>
      </c>
      <c r="M619" s="2">
        <f>VLOOKUP(A619,Sheet2!$A$1:G4343,2,0)</f>
        <v>33996</v>
      </c>
      <c r="N619" t="str">
        <f>VLOOKUP(A619,Sheet2!$A$1:G4343,3,0)</f>
        <v>Color</v>
      </c>
      <c r="O619" t="str">
        <f>VLOOKUP(A619,Sheet2!$A$1:G4343,4,0)</f>
        <v>Action</v>
      </c>
      <c r="P619" t="str">
        <f>VLOOKUP(A619,Sheet2!$A$1:G4343,5,0)</f>
        <v>English</v>
      </c>
      <c r="Q619" t="str">
        <f>VLOOKUP(A619,Sheet2!$A$1:G4343,6,0)</f>
        <v>USA</v>
      </c>
      <c r="R619" t="str">
        <f>VLOOKUP(A619,Sheet2!$A$1:G4343,7,0)</f>
        <v>R</v>
      </c>
      <c r="S619" t="str">
        <f>IF(Table19[[#This Row],[Language]]="English","English","Other language")</f>
        <v>English</v>
      </c>
      <c r="T619">
        <f>Table19[[#This Row],[Gross Revenue]]-Table19[[#This Row],[Budget]]</f>
        <v>14049211</v>
      </c>
      <c r="U619" s="1">
        <f>(Table19[[#This Row],[Gross Revenue]]/Table19[[#This Row],[Budget]])-1</f>
        <v>0.20070301428571424</v>
      </c>
      <c r="V619" t="str">
        <f t="shared" si="19"/>
        <v>111-130 minutes</v>
      </c>
      <c r="W619">
        <f>Table19[[#This Row],[Profit]]/Table19[[#This Row],[Budget]]*100</f>
        <v>20.07030142857143</v>
      </c>
      <c r="X619">
        <v>-1289919.5</v>
      </c>
      <c r="Y619">
        <v>-4.8151417500000002E-2</v>
      </c>
      <c r="Z619" t="str">
        <f t="shared" si="21"/>
        <v>High</v>
      </c>
    </row>
    <row r="620" spans="1:26" x14ac:dyDescent="0.2">
      <c r="A620" t="s">
        <v>3687</v>
      </c>
      <c r="B620" t="s">
        <v>206</v>
      </c>
      <c r="C620" t="s">
        <v>240</v>
      </c>
      <c r="D620">
        <v>2000</v>
      </c>
      <c r="E620">
        <v>3917</v>
      </c>
      <c r="F620">
        <v>906</v>
      </c>
      <c r="G620">
        <v>874</v>
      </c>
      <c r="H620">
        <v>5.2</v>
      </c>
      <c r="I620">
        <v>69</v>
      </c>
      <c r="J620">
        <v>94</v>
      </c>
      <c r="K620">
        <v>36985501</v>
      </c>
      <c r="L620">
        <v>26000000</v>
      </c>
      <c r="M620" s="2">
        <f>VLOOKUP(A620,Sheet2!$A$1:G4344,2,0)</f>
        <v>37306</v>
      </c>
      <c r="N620" t="str">
        <f>VLOOKUP(A620,Sheet2!$A$1:G4344,3,0)</f>
        <v>Color</v>
      </c>
      <c r="O620" t="str">
        <f>VLOOKUP(A620,Sheet2!$A$1:G4344,4,0)</f>
        <v>Action</v>
      </c>
      <c r="P620" t="str">
        <f>VLOOKUP(A620,Sheet2!$A$1:G4344,5,0)</f>
        <v>English</v>
      </c>
      <c r="Q620" t="str">
        <f>VLOOKUP(A620,Sheet2!$A$1:G4344,6,0)</f>
        <v>USA</v>
      </c>
      <c r="R620" t="str">
        <f>VLOOKUP(A620,Sheet2!$A$1:G4344,7,0)</f>
        <v>PG</v>
      </c>
      <c r="S620" t="str">
        <f>IF(Table19[[#This Row],[Language]]="English","English","Other language")</f>
        <v>English</v>
      </c>
      <c r="T620">
        <f>Table19[[#This Row],[Gross Revenue]]-Table19[[#This Row],[Budget]]</f>
        <v>10985501</v>
      </c>
      <c r="U620" s="1">
        <f>(Table19[[#This Row],[Gross Revenue]]/Table19[[#This Row],[Budget]])-1</f>
        <v>0.42251926923076932</v>
      </c>
      <c r="V620" t="str">
        <f t="shared" si="19"/>
        <v>90-110 minutes</v>
      </c>
      <c r="W620">
        <f>Table19[[#This Row],[Profit]]/Table19[[#This Row],[Budget]]*100</f>
        <v>42.251926923076923</v>
      </c>
      <c r="X620">
        <v>-1289919.5</v>
      </c>
      <c r="Y620">
        <v>-4.8151417500000002E-2</v>
      </c>
      <c r="Z620" t="str">
        <f t="shared" si="21"/>
        <v>Medium</v>
      </c>
    </row>
    <row r="621" spans="1:26" x14ac:dyDescent="0.2">
      <c r="A621" t="s">
        <v>6681</v>
      </c>
      <c r="B621" t="s">
        <v>3066</v>
      </c>
      <c r="C621" t="s">
        <v>1734</v>
      </c>
      <c r="D621">
        <v>559</v>
      </c>
      <c r="E621">
        <v>1591</v>
      </c>
      <c r="F621">
        <v>14000</v>
      </c>
      <c r="G621">
        <v>0</v>
      </c>
      <c r="H621">
        <v>7.7</v>
      </c>
      <c r="I621">
        <v>171</v>
      </c>
      <c r="J621">
        <v>135</v>
      </c>
      <c r="K621">
        <v>128300000</v>
      </c>
      <c r="L621">
        <v>19400870</v>
      </c>
      <c r="M621" s="2">
        <f>VLOOKUP(A621,Sheet2!$A$1:G4345,2,0)</f>
        <v>28470</v>
      </c>
      <c r="N621" t="str">
        <f>VLOOKUP(A621,Sheet2!$A$1:G4345,3,0)</f>
        <v>Color</v>
      </c>
      <c r="O621" t="str">
        <f>VLOOKUP(A621,Sheet2!$A$1:G4345,4,0)</f>
        <v>Drama</v>
      </c>
      <c r="P621" t="str">
        <f>VLOOKUP(A621,Sheet2!$A$1:G4345,5,0)</f>
        <v>English</v>
      </c>
      <c r="Q621" t="str">
        <f>VLOOKUP(A621,Sheet2!$A$1:G4345,6,0)</f>
        <v>USA</v>
      </c>
      <c r="R621" t="str">
        <f>VLOOKUP(A621,Sheet2!$A$1:G4345,7,0)</f>
        <v>PG</v>
      </c>
      <c r="S621" t="str">
        <f>IF(Table19[[#This Row],[Language]]="English","English","Other language")</f>
        <v>English</v>
      </c>
      <c r="T621">
        <f>Table19[[#This Row],[Gross Revenue]]-Table19[[#This Row],[Budget]]</f>
        <v>108899130</v>
      </c>
      <c r="U621" s="1">
        <f>(Table19[[#This Row],[Gross Revenue]]/Table19[[#This Row],[Budget]])-1</f>
        <v>5.6131054947535857</v>
      </c>
      <c r="V621" t="str">
        <f t="shared" si="19"/>
        <v>131-150 minutes</v>
      </c>
      <c r="W621">
        <f>Table19[[#This Row],[Profit]]/Table19[[#This Row],[Budget]]*100</f>
        <v>561.31054947535858</v>
      </c>
      <c r="X621">
        <v>-434215.5</v>
      </c>
      <c r="Y621">
        <v>-0.10115100772200772</v>
      </c>
      <c r="Z621" t="str">
        <f t="shared" si="21"/>
        <v>Medium</v>
      </c>
    </row>
    <row r="622" spans="1:26" x14ac:dyDescent="0.2">
      <c r="A622" t="s">
        <v>6228</v>
      </c>
      <c r="B622" t="s">
        <v>1041</v>
      </c>
      <c r="C622" t="s">
        <v>1023</v>
      </c>
      <c r="D622">
        <v>20000</v>
      </c>
      <c r="E622">
        <v>28027</v>
      </c>
      <c r="F622">
        <v>0</v>
      </c>
      <c r="G622">
        <v>12000</v>
      </c>
      <c r="H622">
        <v>7.3</v>
      </c>
      <c r="I622">
        <v>212</v>
      </c>
      <c r="J622">
        <v>98</v>
      </c>
      <c r="K622">
        <v>33987757</v>
      </c>
      <c r="L622">
        <v>27000000</v>
      </c>
      <c r="M622" s="2">
        <f>VLOOKUP(A622,Sheet2!$A$1:G4346,2,0)</f>
        <v>38261</v>
      </c>
      <c r="N622" t="str">
        <f>VLOOKUP(A622,Sheet2!$A$1:G4346,3,0)</f>
        <v>Color</v>
      </c>
      <c r="O622" t="str">
        <f>VLOOKUP(A622,Sheet2!$A$1:G4346,4,0)</f>
        <v>Drama</v>
      </c>
      <c r="P622" t="str">
        <f>VLOOKUP(A622,Sheet2!$A$1:G4346,5,0)</f>
        <v>English</v>
      </c>
      <c r="Q622" t="str">
        <f>VLOOKUP(A622,Sheet2!$A$1:G4346,6,0)</f>
        <v>USA</v>
      </c>
      <c r="R622" t="str">
        <f>VLOOKUP(A622,Sheet2!$A$1:G4346,7,0)</f>
        <v>R</v>
      </c>
      <c r="S622" t="str">
        <f>IF(Table19[[#This Row],[Language]]="English","English","Other language")</f>
        <v>English</v>
      </c>
      <c r="T622">
        <f>Table19[[#This Row],[Gross Revenue]]-Table19[[#This Row],[Budget]]</f>
        <v>6987757</v>
      </c>
      <c r="U622" s="1">
        <f>(Table19[[#This Row],[Gross Revenue]]/Table19[[#This Row],[Budget]])-1</f>
        <v>0.25880581481481491</v>
      </c>
      <c r="V622" t="str">
        <f t="shared" si="19"/>
        <v>90-110 minutes</v>
      </c>
      <c r="W622">
        <f>Table19[[#This Row],[Profit]]/Table19[[#This Row],[Budget]]*100</f>
        <v>25.880581481481478</v>
      </c>
      <c r="X622">
        <v>-434215.5</v>
      </c>
      <c r="Y622">
        <v>-0.10115100772200772</v>
      </c>
      <c r="Z622" t="str">
        <f t="shared" si="21"/>
        <v>Medium</v>
      </c>
    </row>
    <row r="623" spans="1:26" x14ac:dyDescent="0.2">
      <c r="A623" t="s">
        <v>6412</v>
      </c>
      <c r="B623" t="s">
        <v>606</v>
      </c>
      <c r="C623" t="s">
        <v>2021</v>
      </c>
      <c r="D623">
        <v>15000</v>
      </c>
      <c r="E623">
        <v>22686</v>
      </c>
      <c r="F623">
        <v>670</v>
      </c>
      <c r="G623">
        <v>124000</v>
      </c>
      <c r="H623">
        <v>7.5</v>
      </c>
      <c r="I623">
        <v>511</v>
      </c>
      <c r="J623">
        <v>172</v>
      </c>
      <c r="K623">
        <v>27098580</v>
      </c>
      <c r="L623">
        <v>102000000</v>
      </c>
      <c r="M623" s="2">
        <f>VLOOKUP(A623,Sheet2!$A$1:G4347,2,0)</f>
        <v>41088</v>
      </c>
      <c r="N623" t="str">
        <f>VLOOKUP(A623,Sheet2!$A$1:G4347,3,0)</f>
        <v>Color</v>
      </c>
      <c r="O623" t="str">
        <f>VLOOKUP(A623,Sheet2!$A$1:G4347,4,0)</f>
        <v>Drama</v>
      </c>
      <c r="P623" t="str">
        <f>VLOOKUP(A623,Sheet2!$A$1:G4347,5,0)</f>
        <v>English</v>
      </c>
      <c r="Q623" t="str">
        <f>VLOOKUP(A623,Sheet2!$A$1:G4347,6,0)</f>
        <v>Germany</v>
      </c>
      <c r="R623" t="str">
        <f>VLOOKUP(A623,Sheet2!$A$1:G4347,7,0)</f>
        <v>R</v>
      </c>
      <c r="S623" t="str">
        <f>IF(Table19[[#This Row],[Language]]="English","English","Other language")</f>
        <v>English</v>
      </c>
      <c r="T623">
        <f>Table19[[#This Row],[Gross Revenue]]-Table19[[#This Row],[Budget]]</f>
        <v>-74901420</v>
      </c>
      <c r="U623" s="1">
        <f>(Table19[[#This Row],[Gross Revenue]]/Table19[[#This Row],[Budget]])-1</f>
        <v>-0.73432764705882358</v>
      </c>
      <c r="V623" t="str">
        <f t="shared" si="19"/>
        <v>&gt;150 minutes</v>
      </c>
      <c r="W623">
        <f>Table19[[#This Row],[Profit]]/Table19[[#This Row],[Budget]]*100</f>
        <v>-73.432764705882363</v>
      </c>
      <c r="X623">
        <v>-434215.5</v>
      </c>
      <c r="Y623">
        <v>-0.10115100772200772</v>
      </c>
      <c r="Z623" t="str">
        <f t="shared" si="21"/>
        <v>High</v>
      </c>
    </row>
    <row r="624" spans="1:26" x14ac:dyDescent="0.2">
      <c r="A624" t="s">
        <v>5812</v>
      </c>
      <c r="B624" t="s">
        <v>1152</v>
      </c>
      <c r="C624" t="s">
        <v>2550</v>
      </c>
      <c r="D624">
        <v>622</v>
      </c>
      <c r="E624">
        <v>1227</v>
      </c>
      <c r="F624">
        <v>97</v>
      </c>
      <c r="G624">
        <v>0</v>
      </c>
      <c r="H624">
        <v>7</v>
      </c>
      <c r="I624">
        <v>191</v>
      </c>
      <c r="J624">
        <v>90</v>
      </c>
      <c r="K624">
        <v>124870275</v>
      </c>
      <c r="L624">
        <v>100000000</v>
      </c>
      <c r="M624" s="2">
        <f>VLOOKUP(A624,Sheet2!$A$1:G4348,2,0)</f>
        <v>39978</v>
      </c>
      <c r="N624" t="str">
        <f>VLOOKUP(A624,Sheet2!$A$1:G4348,3,0)</f>
        <v>Color</v>
      </c>
      <c r="O624" t="str">
        <f>VLOOKUP(A624,Sheet2!$A$1:G4348,4,0)</f>
        <v>Animation</v>
      </c>
      <c r="P624" t="str">
        <f>VLOOKUP(A624,Sheet2!$A$1:G4348,5,0)</f>
        <v>English</v>
      </c>
      <c r="Q624" t="str">
        <f>VLOOKUP(A624,Sheet2!$A$1:G4348,6,0)</f>
        <v>USA</v>
      </c>
      <c r="R624" t="str">
        <f>VLOOKUP(A624,Sheet2!$A$1:G4348,7,0)</f>
        <v>PG</v>
      </c>
      <c r="S624" t="str">
        <f>IF(Table19[[#This Row],[Language]]="English","English","Other language")</f>
        <v>English</v>
      </c>
      <c r="T624">
        <f>Table19[[#This Row],[Gross Revenue]]-Table19[[#This Row],[Budget]]</f>
        <v>24870275</v>
      </c>
      <c r="U624" s="1">
        <f>(Table19[[#This Row],[Gross Revenue]]/Table19[[#This Row],[Budget]])-1</f>
        <v>0.24870275000000008</v>
      </c>
      <c r="V624" t="str">
        <f t="shared" si="19"/>
        <v>90-110 minutes</v>
      </c>
      <c r="W624">
        <f>Table19[[#This Row],[Profit]]/Table19[[#This Row],[Budget]]*100</f>
        <v>24.870274999999999</v>
      </c>
      <c r="Z624" t="str">
        <f t="shared" si="21"/>
        <v>High</v>
      </c>
    </row>
    <row r="625" spans="1:26" x14ac:dyDescent="0.2">
      <c r="A625" t="s">
        <v>5078</v>
      </c>
      <c r="B625" t="s">
        <v>1152</v>
      </c>
      <c r="C625" t="s">
        <v>2058</v>
      </c>
      <c r="D625">
        <v>622</v>
      </c>
      <c r="E625">
        <v>848</v>
      </c>
      <c r="F625">
        <v>18</v>
      </c>
      <c r="G625">
        <v>15000</v>
      </c>
      <c r="H625">
        <v>6.5</v>
      </c>
      <c r="I625">
        <v>169</v>
      </c>
      <c r="J625">
        <v>95</v>
      </c>
      <c r="K625">
        <v>119793567</v>
      </c>
      <c r="L625">
        <v>78000000</v>
      </c>
      <c r="M625" s="2">
        <f>VLOOKUP(A625,Sheet2!$A$1:G4349,2,0)</f>
        <v>41589</v>
      </c>
      <c r="N625" t="str">
        <f>VLOOKUP(A625,Sheet2!$A$1:G4349,3,0)</f>
        <v>Color</v>
      </c>
      <c r="O625" t="str">
        <f>VLOOKUP(A625,Sheet2!$A$1:G4349,4,0)</f>
        <v>Animation</v>
      </c>
      <c r="P625" t="str">
        <f>VLOOKUP(A625,Sheet2!$A$1:G4349,5,0)</f>
        <v>English</v>
      </c>
      <c r="Q625" t="str">
        <f>VLOOKUP(A625,Sheet2!$A$1:G4349,6,0)</f>
        <v>USA</v>
      </c>
      <c r="R625" t="str">
        <f>VLOOKUP(A625,Sheet2!$A$1:G4349,7,0)</f>
        <v>PG</v>
      </c>
      <c r="S625" t="str">
        <f>IF(Table19[[#This Row],[Language]]="English","English","Other language")</f>
        <v>English</v>
      </c>
      <c r="T625">
        <f>Table19[[#This Row],[Gross Revenue]]-Table19[[#This Row],[Budget]]</f>
        <v>41793567</v>
      </c>
      <c r="U625" s="1">
        <f>(Table19[[#This Row],[Gross Revenue]]/Table19[[#This Row],[Budget]])-1</f>
        <v>0.53581496153846153</v>
      </c>
      <c r="V625" t="str">
        <f t="shared" si="19"/>
        <v>90-110 minutes</v>
      </c>
      <c r="W625">
        <f>Table19[[#This Row],[Profit]]/Table19[[#This Row],[Budget]]*100</f>
        <v>53.581496153846153</v>
      </c>
      <c r="Z625" t="str">
        <f t="shared" si="21"/>
        <v>High</v>
      </c>
    </row>
    <row r="626" spans="1:26" x14ac:dyDescent="0.2">
      <c r="A626" t="s">
        <v>5855</v>
      </c>
      <c r="B626" t="s">
        <v>1955</v>
      </c>
      <c r="C626" t="s">
        <v>2574</v>
      </c>
      <c r="D626">
        <v>2000</v>
      </c>
      <c r="E626">
        <v>3958</v>
      </c>
      <c r="F626">
        <v>198</v>
      </c>
      <c r="G626">
        <v>0</v>
      </c>
      <c r="H626">
        <v>7</v>
      </c>
      <c r="I626">
        <v>459</v>
      </c>
      <c r="J626">
        <v>85</v>
      </c>
      <c r="K626">
        <v>80034302</v>
      </c>
      <c r="L626">
        <v>25000000</v>
      </c>
      <c r="M626" s="2">
        <f>VLOOKUP(A626,Sheet2!$A$1:G4350,2,0)</f>
        <v>39732</v>
      </c>
      <c r="N626" t="str">
        <f>VLOOKUP(A626,Sheet2!$A$1:G4350,3,0)</f>
        <v>Color</v>
      </c>
      <c r="O626" t="str">
        <f>VLOOKUP(A626,Sheet2!$A$1:G4350,4,0)</f>
        <v>Action</v>
      </c>
      <c r="P626" t="str">
        <f>VLOOKUP(A626,Sheet2!$A$1:G4350,5,0)</f>
        <v>English</v>
      </c>
      <c r="Q626" t="str">
        <f>VLOOKUP(A626,Sheet2!$A$1:G4350,6,0)</f>
        <v>USA</v>
      </c>
      <c r="R626" t="str">
        <f>VLOOKUP(A626,Sheet2!$A$1:G4350,7,0)</f>
        <v>PG-13</v>
      </c>
      <c r="S626" t="str">
        <f>IF(Table19[[#This Row],[Language]]="English","English","Other language")</f>
        <v>English</v>
      </c>
      <c r="T626">
        <f>Table19[[#This Row],[Gross Revenue]]-Table19[[#This Row],[Budget]]</f>
        <v>55034302</v>
      </c>
      <c r="U626" s="1">
        <f>(Table19[[#This Row],[Gross Revenue]]/Table19[[#This Row],[Budget]])-1</f>
        <v>2.2013720800000001</v>
      </c>
      <c r="V626" t="str">
        <f t="shared" si="19"/>
        <v>&lt;90 minutes</v>
      </c>
      <c r="W626">
        <f>Table19[[#This Row],[Profit]]/Table19[[#This Row],[Budget]]*100</f>
        <v>220.13720800000002</v>
      </c>
      <c r="X626">
        <v>-1289919.5</v>
      </c>
      <c r="Y626">
        <v>-4.8151417500000002E-2</v>
      </c>
      <c r="Z626" t="str">
        <f t="shared" si="21"/>
        <v>Medium</v>
      </c>
    </row>
    <row r="627" spans="1:26" x14ac:dyDescent="0.2">
      <c r="A627" t="s">
        <v>3954</v>
      </c>
      <c r="B627" t="s">
        <v>1054</v>
      </c>
      <c r="C627" t="s">
        <v>669</v>
      </c>
      <c r="D627">
        <v>861</v>
      </c>
      <c r="E627">
        <v>3306</v>
      </c>
      <c r="F627">
        <v>422</v>
      </c>
      <c r="G627">
        <v>713</v>
      </c>
      <c r="H627">
        <v>5.6</v>
      </c>
      <c r="I627">
        <v>66</v>
      </c>
      <c r="J627">
        <v>119</v>
      </c>
      <c r="K627">
        <v>4992159</v>
      </c>
      <c r="L627">
        <v>8550000</v>
      </c>
      <c r="M627" s="2">
        <f>VLOOKUP(A627,Sheet2!$A$1:G4351,2,0)</f>
        <v>38217</v>
      </c>
      <c r="N627" t="str">
        <f>VLOOKUP(A627,Sheet2!$A$1:G4351,3,0)</f>
        <v>Color</v>
      </c>
      <c r="O627" t="str">
        <f>VLOOKUP(A627,Sheet2!$A$1:G4351,4,0)</f>
        <v>Comedy</v>
      </c>
      <c r="P627" t="str">
        <f>VLOOKUP(A627,Sheet2!$A$1:G4351,5,0)</f>
        <v>English</v>
      </c>
      <c r="Q627" t="str">
        <f>VLOOKUP(A627,Sheet2!$A$1:G4351,6,0)</f>
        <v>USA</v>
      </c>
      <c r="R627" t="str">
        <f>VLOOKUP(A627,Sheet2!$A$1:G4351,7,0)</f>
        <v>R</v>
      </c>
      <c r="S627" t="str">
        <f>IF(Table19[[#This Row],[Language]]="English","English","Other language")</f>
        <v>English</v>
      </c>
      <c r="T627">
        <f>Table19[[#This Row],[Gross Revenue]]-Table19[[#This Row],[Budget]]</f>
        <v>-3557841</v>
      </c>
      <c r="U627" s="1">
        <f>(Table19[[#This Row],[Gross Revenue]]/Table19[[#This Row],[Budget]])-1</f>
        <v>-0.41612175438596488</v>
      </c>
      <c r="V627" t="str">
        <f t="shared" si="19"/>
        <v>111-130 minutes</v>
      </c>
      <c r="W627">
        <f>Table19[[#This Row],[Profit]]/Table19[[#This Row],[Budget]]*100</f>
        <v>-41.612175438596495</v>
      </c>
      <c r="X627">
        <v>1637763</v>
      </c>
      <c r="Y627">
        <v>0.19178668286445014</v>
      </c>
      <c r="Z627" t="str">
        <f t="shared" si="21"/>
        <v>Low</v>
      </c>
    </row>
    <row r="628" spans="1:26" x14ac:dyDescent="0.2">
      <c r="A628" t="s">
        <v>5590</v>
      </c>
      <c r="B628" t="s">
        <v>204</v>
      </c>
      <c r="C628" t="s">
        <v>602</v>
      </c>
      <c r="D628">
        <v>927</v>
      </c>
      <c r="E628">
        <v>1724</v>
      </c>
      <c r="F628">
        <v>143</v>
      </c>
      <c r="G628">
        <v>0</v>
      </c>
      <c r="H628">
        <v>6.8</v>
      </c>
      <c r="I628">
        <v>88</v>
      </c>
      <c r="J628">
        <v>97</v>
      </c>
      <c r="K628">
        <v>56631572</v>
      </c>
      <c r="L628">
        <v>12000000</v>
      </c>
      <c r="M628" s="2">
        <f>VLOOKUP(A628,Sheet2!$A$1:G4352,2,0)</f>
        <v>35021</v>
      </c>
      <c r="N628" t="str">
        <f>VLOOKUP(A628,Sheet2!$A$1:G4352,3,0)</f>
        <v>Color</v>
      </c>
      <c r="O628" t="str">
        <f>VLOOKUP(A628,Sheet2!$A$1:G4352,4,0)</f>
        <v>Comedy</v>
      </c>
      <c r="P628" t="str">
        <f>VLOOKUP(A628,Sheet2!$A$1:G4352,5,0)</f>
        <v>English</v>
      </c>
      <c r="Q628" t="str">
        <f>VLOOKUP(A628,Sheet2!$A$1:G4352,6,0)</f>
        <v>USA</v>
      </c>
      <c r="R628" t="str">
        <f>VLOOKUP(A628,Sheet2!$A$1:G4352,7,0)</f>
        <v>PG-13</v>
      </c>
      <c r="S628" t="str">
        <f>IF(Table19[[#This Row],[Language]]="English","English","Other language")</f>
        <v>English</v>
      </c>
      <c r="T628">
        <f>Table19[[#This Row],[Gross Revenue]]-Table19[[#This Row],[Budget]]</f>
        <v>44631572</v>
      </c>
      <c r="U628" s="1">
        <f>(Table19[[#This Row],[Gross Revenue]]/Table19[[#This Row],[Budget]])-1</f>
        <v>3.7192976666666668</v>
      </c>
      <c r="V628" t="str">
        <f t="shared" si="19"/>
        <v>90-110 minutes</v>
      </c>
      <c r="W628">
        <f>Table19[[#This Row],[Profit]]/Table19[[#This Row],[Budget]]*100</f>
        <v>371.92976666666669</v>
      </c>
      <c r="X628">
        <v>1637763</v>
      </c>
      <c r="Y628">
        <v>0.19178668286445014</v>
      </c>
      <c r="Z628" t="str">
        <f t="shared" si="21"/>
        <v>Low</v>
      </c>
    </row>
    <row r="629" spans="1:26" x14ac:dyDescent="0.2">
      <c r="A629" t="s">
        <v>6122</v>
      </c>
      <c r="B629" t="s">
        <v>800</v>
      </c>
      <c r="C629" t="s">
        <v>1628</v>
      </c>
      <c r="D629">
        <v>17000</v>
      </c>
      <c r="E629">
        <v>20299</v>
      </c>
      <c r="F629">
        <v>49</v>
      </c>
      <c r="G629">
        <v>0</v>
      </c>
      <c r="H629">
        <v>7.2</v>
      </c>
      <c r="I629">
        <v>127</v>
      </c>
      <c r="J629">
        <v>136</v>
      </c>
      <c r="K629">
        <v>67253092</v>
      </c>
      <c r="L629">
        <v>30000000</v>
      </c>
      <c r="M629" s="2">
        <f>VLOOKUP(A629,Sheet2!$A$1:G4353,2,0)</f>
        <v>38416</v>
      </c>
      <c r="N629" t="str">
        <f>VLOOKUP(A629,Sheet2!$A$1:G4353,3,0)</f>
        <v>Color</v>
      </c>
      <c r="O629" t="str">
        <f>VLOOKUP(A629,Sheet2!$A$1:G4353,4,0)</f>
        <v>Drama</v>
      </c>
      <c r="P629" t="str">
        <f>VLOOKUP(A629,Sheet2!$A$1:G4353,5,0)</f>
        <v>English</v>
      </c>
      <c r="Q629" t="str">
        <f>VLOOKUP(A629,Sheet2!$A$1:G4353,6,0)</f>
        <v>USA</v>
      </c>
      <c r="R629" t="str">
        <f>VLOOKUP(A629,Sheet2!$A$1:G4353,7,0)</f>
        <v>PG-13</v>
      </c>
      <c r="S629" t="str">
        <f>IF(Table19[[#This Row],[Language]]="English","English","Other language")</f>
        <v>English</v>
      </c>
      <c r="T629">
        <f>Table19[[#This Row],[Gross Revenue]]-Table19[[#This Row],[Budget]]</f>
        <v>37253092</v>
      </c>
      <c r="U629" s="1">
        <f>(Table19[[#This Row],[Gross Revenue]]/Table19[[#This Row],[Budget]])-1</f>
        <v>1.2417697333333333</v>
      </c>
      <c r="V629" t="str">
        <f t="shared" si="19"/>
        <v>131-150 minutes</v>
      </c>
      <c r="W629">
        <f>Table19[[#This Row],[Profit]]/Table19[[#This Row],[Budget]]*100</f>
        <v>124.17697333333334</v>
      </c>
      <c r="X629">
        <v>-434215.5</v>
      </c>
      <c r="Y629">
        <v>-0.10115100772200772</v>
      </c>
      <c r="Z629" t="str">
        <f t="shared" si="21"/>
        <v>Medium</v>
      </c>
    </row>
    <row r="630" spans="1:26" x14ac:dyDescent="0.2">
      <c r="A630" t="s">
        <v>5320</v>
      </c>
      <c r="B630" t="s">
        <v>2225</v>
      </c>
      <c r="C630" t="s">
        <v>1652</v>
      </c>
      <c r="D630">
        <v>527</v>
      </c>
      <c r="E630">
        <v>735</v>
      </c>
      <c r="F630">
        <v>105</v>
      </c>
      <c r="G630">
        <v>0</v>
      </c>
      <c r="H630">
        <v>6.7</v>
      </c>
      <c r="I630">
        <v>165</v>
      </c>
      <c r="J630">
        <v>111</v>
      </c>
      <c r="K630">
        <v>6109075</v>
      </c>
      <c r="L630">
        <v>19430000</v>
      </c>
      <c r="M630" s="2">
        <f>VLOOKUP(A630,Sheet2!$A$1:G4354,2,0)</f>
        <v>39918</v>
      </c>
      <c r="N630" t="str">
        <f>VLOOKUP(A630,Sheet2!$A$1:G4354,3,0)</f>
        <v>Color</v>
      </c>
      <c r="O630" t="str">
        <f>VLOOKUP(A630,Sheet2!$A$1:G4354,4,0)</f>
        <v>Biography</v>
      </c>
      <c r="P630" t="str">
        <f>VLOOKUP(A630,Sheet2!$A$1:G4354,5,0)</f>
        <v>French</v>
      </c>
      <c r="Q630" t="str">
        <f>VLOOKUP(A630,Sheet2!$A$1:G4354,6,0)</f>
        <v>France</v>
      </c>
      <c r="R630" t="str">
        <f>VLOOKUP(A630,Sheet2!$A$1:G4354,7,0)</f>
        <v>PG-13</v>
      </c>
      <c r="S630" t="str">
        <f>IF(Table19[[#This Row],[Language]]="English","English","Other language")</f>
        <v>Other language</v>
      </c>
      <c r="T630">
        <f>Table19[[#This Row],[Gross Revenue]]-Table19[[#This Row],[Budget]]</f>
        <v>-13320925</v>
      </c>
      <c r="U630" s="1">
        <f>(Table19[[#This Row],[Gross Revenue]]/Table19[[#This Row],[Budget]])-1</f>
        <v>-0.68558543489449297</v>
      </c>
      <c r="V630" t="str">
        <f t="shared" si="19"/>
        <v>111-130 minutes</v>
      </c>
      <c r="W630">
        <f>Table19[[#This Row],[Profit]]/Table19[[#This Row],[Budget]]*100</f>
        <v>-68.558543489449306</v>
      </c>
      <c r="X630">
        <v>-1289919.5</v>
      </c>
      <c r="Y630">
        <v>-4.8151417500000002E-2</v>
      </c>
      <c r="Z630" t="str">
        <f t="shared" si="21"/>
        <v>Medium</v>
      </c>
    </row>
    <row r="631" spans="1:26" x14ac:dyDescent="0.2">
      <c r="A631" t="s">
        <v>4695</v>
      </c>
      <c r="B631" t="s">
        <v>1764</v>
      </c>
      <c r="C631" t="s">
        <v>1765</v>
      </c>
      <c r="D631">
        <v>631</v>
      </c>
      <c r="E631">
        <v>1176</v>
      </c>
      <c r="F631">
        <v>187</v>
      </c>
      <c r="G631">
        <v>0</v>
      </c>
      <c r="H631">
        <v>6.3</v>
      </c>
      <c r="I631">
        <v>133</v>
      </c>
      <c r="J631">
        <v>93</v>
      </c>
      <c r="K631">
        <v>197148</v>
      </c>
      <c r="L631">
        <v>7500000</v>
      </c>
      <c r="M631" s="2">
        <f>VLOOKUP(A631,Sheet2!$A$1:G4355,2,0)</f>
        <v>37637</v>
      </c>
      <c r="N631" t="str">
        <f>VLOOKUP(A631,Sheet2!$A$1:G4355,3,0)</f>
        <v>Color</v>
      </c>
      <c r="O631" t="str">
        <f>VLOOKUP(A631,Sheet2!$A$1:G4355,4,0)</f>
        <v>Drama</v>
      </c>
      <c r="P631" t="str">
        <f>VLOOKUP(A631,Sheet2!$A$1:G4355,5,0)</f>
        <v>English</v>
      </c>
      <c r="Q631" t="str">
        <f>VLOOKUP(A631,Sheet2!$A$1:G4355,6,0)</f>
        <v>UK</v>
      </c>
      <c r="R631" t="str">
        <f>VLOOKUP(A631,Sheet2!$A$1:G4355,7,0)</f>
        <v>R</v>
      </c>
      <c r="S631" t="str">
        <f>IF(Table19[[#This Row],[Language]]="English","English","Other language")</f>
        <v>English</v>
      </c>
      <c r="T631">
        <f>Table19[[#This Row],[Gross Revenue]]-Table19[[#This Row],[Budget]]</f>
        <v>-7302852</v>
      </c>
      <c r="U631" s="1">
        <f>(Table19[[#This Row],[Gross Revenue]]/Table19[[#This Row],[Budget]])-1</f>
        <v>-0.97371359999999996</v>
      </c>
      <c r="V631" t="str">
        <f t="shared" si="19"/>
        <v>90-110 minutes</v>
      </c>
      <c r="W631">
        <f>Table19[[#This Row],[Profit]]/Table19[[#This Row],[Budget]]*100</f>
        <v>-97.371359999999996</v>
      </c>
      <c r="X631">
        <v>-434215.5</v>
      </c>
      <c r="Y631">
        <v>-0.10115100772200772</v>
      </c>
      <c r="Z631" t="str">
        <f t="shared" si="21"/>
        <v>Low</v>
      </c>
    </row>
    <row r="632" spans="1:26" x14ac:dyDescent="0.2">
      <c r="A632" t="s">
        <v>3437</v>
      </c>
      <c r="B632" t="s">
        <v>338</v>
      </c>
      <c r="C632" t="s">
        <v>339</v>
      </c>
      <c r="D632">
        <v>716</v>
      </c>
      <c r="E632">
        <v>2700</v>
      </c>
      <c r="F632">
        <v>10</v>
      </c>
      <c r="G632">
        <v>233</v>
      </c>
      <c r="H632">
        <v>4.5</v>
      </c>
      <c r="I632">
        <v>53</v>
      </c>
      <c r="J632">
        <v>91</v>
      </c>
      <c r="K632">
        <v>8104069</v>
      </c>
      <c r="L632">
        <v>20000000</v>
      </c>
      <c r="M632" s="2">
        <f>VLOOKUP(A632,Sheet2!$A$1:G4356,2,0)</f>
        <v>39385</v>
      </c>
      <c r="N632" t="str">
        <f>VLOOKUP(A632,Sheet2!$A$1:G4356,3,0)</f>
        <v>Color</v>
      </c>
      <c r="O632" t="str">
        <f>VLOOKUP(A632,Sheet2!$A$1:G4356,4,0)</f>
        <v>Action</v>
      </c>
      <c r="P632" t="str">
        <f>VLOOKUP(A632,Sheet2!$A$1:G4356,5,0)</f>
        <v>English</v>
      </c>
      <c r="Q632" t="str">
        <f>VLOOKUP(A632,Sheet2!$A$1:G4356,6,0)</f>
        <v>USA</v>
      </c>
      <c r="R632" t="str">
        <f>VLOOKUP(A632,Sheet2!$A$1:G4356,7,0)</f>
        <v>PG-13</v>
      </c>
      <c r="S632" t="str">
        <f>IF(Table19[[#This Row],[Language]]="English","English","Other language")</f>
        <v>English</v>
      </c>
      <c r="T632">
        <f>Table19[[#This Row],[Gross Revenue]]-Table19[[#This Row],[Budget]]</f>
        <v>-11895931</v>
      </c>
      <c r="U632" s="1">
        <f>(Table19[[#This Row],[Gross Revenue]]/Table19[[#This Row],[Budget]])-1</f>
        <v>-0.59479654999999998</v>
      </c>
      <c r="V632" t="str">
        <f t="shared" si="19"/>
        <v>90-110 minutes</v>
      </c>
      <c r="W632">
        <f>Table19[[#This Row],[Profit]]/Table19[[#This Row],[Budget]]*100</f>
        <v>-59.479655000000001</v>
      </c>
      <c r="X632">
        <v>-1289919.5</v>
      </c>
      <c r="Y632">
        <v>-4.8151417500000002E-2</v>
      </c>
      <c r="Z632" t="str">
        <f t="shared" si="21"/>
        <v>Medium</v>
      </c>
    </row>
    <row r="633" spans="1:26" x14ac:dyDescent="0.2">
      <c r="A633" t="s">
        <v>6087</v>
      </c>
      <c r="B633" t="s">
        <v>1276</v>
      </c>
      <c r="C633" t="s">
        <v>1398</v>
      </c>
      <c r="D633">
        <v>22000</v>
      </c>
      <c r="E633">
        <v>61110</v>
      </c>
      <c r="F633">
        <v>333</v>
      </c>
      <c r="G633">
        <v>0</v>
      </c>
      <c r="H633">
        <v>7.2</v>
      </c>
      <c r="I633">
        <v>198</v>
      </c>
      <c r="J633">
        <v>154</v>
      </c>
      <c r="K633">
        <v>95632614</v>
      </c>
      <c r="L633">
        <v>79000000</v>
      </c>
      <c r="M633" s="2">
        <f>VLOOKUP(A633,Sheet2!$A$1:G4357,2,0)</f>
        <v>37629</v>
      </c>
      <c r="N633" t="str">
        <f>VLOOKUP(A633,Sheet2!$A$1:G4357,3,0)</f>
        <v>Color</v>
      </c>
      <c r="O633" t="str">
        <f>VLOOKUP(A633,Sheet2!$A$1:G4357,4,0)</f>
        <v>Adventure</v>
      </c>
      <c r="P633" t="str">
        <f>VLOOKUP(A633,Sheet2!$A$1:G4357,5,0)</f>
        <v>English</v>
      </c>
      <c r="Q633" t="str">
        <f>VLOOKUP(A633,Sheet2!$A$1:G4357,6,0)</f>
        <v>USA</v>
      </c>
      <c r="R633" t="str">
        <f>VLOOKUP(A633,Sheet2!$A$1:G4357,7,0)</f>
        <v>R</v>
      </c>
      <c r="S633" t="str">
        <f>IF(Table19[[#This Row],[Language]]="English","English","Other language")</f>
        <v>English</v>
      </c>
      <c r="T633">
        <f>Table19[[#This Row],[Gross Revenue]]-Table19[[#This Row],[Budget]]</f>
        <v>16632614</v>
      </c>
      <c r="U633" s="1">
        <f>(Table19[[#This Row],[Gross Revenue]]/Table19[[#This Row],[Budget]])-1</f>
        <v>0.21053941772151896</v>
      </c>
      <c r="V633" t="str">
        <f t="shared" si="19"/>
        <v>&gt;150 minutes</v>
      </c>
      <c r="W633">
        <f>Table19[[#This Row],[Profit]]/Table19[[#This Row],[Budget]]*100</f>
        <v>21.053941772151898</v>
      </c>
      <c r="X633">
        <v>3892693.5</v>
      </c>
      <c r="Y633">
        <v>0.11726928571428571</v>
      </c>
      <c r="Z633" t="str">
        <f t="shared" si="21"/>
        <v>High</v>
      </c>
    </row>
    <row r="634" spans="1:26" x14ac:dyDescent="0.2">
      <c r="A634" t="s">
        <v>4024</v>
      </c>
      <c r="B634" t="s">
        <v>1137</v>
      </c>
      <c r="C634" t="s">
        <v>851</v>
      </c>
      <c r="D634">
        <v>10000</v>
      </c>
      <c r="E634">
        <v>13581</v>
      </c>
      <c r="F634">
        <v>0</v>
      </c>
      <c r="G634">
        <v>0</v>
      </c>
      <c r="H634">
        <v>7.6</v>
      </c>
      <c r="I634">
        <v>299</v>
      </c>
      <c r="J634">
        <v>120</v>
      </c>
      <c r="K634">
        <v>100003492</v>
      </c>
      <c r="L634">
        <v>65000000</v>
      </c>
      <c r="M634" s="2">
        <f>VLOOKUP(A634,Sheet2!$A$1:G4358,2,0)</f>
        <v>38319</v>
      </c>
      <c r="N634" t="str">
        <f>VLOOKUP(A634,Sheet2!$A$1:G4358,3,0)</f>
        <v>Color</v>
      </c>
      <c r="O634" t="str">
        <f>VLOOKUP(A634,Sheet2!$A$1:G4358,4,0)</f>
        <v>Crime</v>
      </c>
      <c r="P634" t="str">
        <f>VLOOKUP(A634,Sheet2!$A$1:G4358,5,0)</f>
        <v>English</v>
      </c>
      <c r="Q634" t="str">
        <f>VLOOKUP(A634,Sheet2!$A$1:G4358,6,0)</f>
        <v>USA</v>
      </c>
      <c r="R634" t="str">
        <f>VLOOKUP(A634,Sheet2!$A$1:G4358,7,0)</f>
        <v>R</v>
      </c>
      <c r="S634" t="str">
        <f>IF(Table19[[#This Row],[Language]]="English","English","Other language")</f>
        <v>English</v>
      </c>
      <c r="T634">
        <f>Table19[[#This Row],[Gross Revenue]]-Table19[[#This Row],[Budget]]</f>
        <v>35003492</v>
      </c>
      <c r="U634" s="1">
        <f>(Table19[[#This Row],[Gross Revenue]]/Table19[[#This Row],[Budget]])-1</f>
        <v>0.53851526153846163</v>
      </c>
      <c r="V634" t="str">
        <f t="shared" si="19"/>
        <v>111-130 minutes</v>
      </c>
      <c r="W634">
        <f>Table19[[#This Row],[Profit]]/Table19[[#This Row],[Budget]]*100</f>
        <v>53.851526153846152</v>
      </c>
      <c r="X634">
        <v>-74533.5</v>
      </c>
      <c r="Y634">
        <v>-7.4856785714285719E-3</v>
      </c>
      <c r="Z634" t="str">
        <f t="shared" si="21"/>
        <v>High</v>
      </c>
    </row>
    <row r="635" spans="1:26" x14ac:dyDescent="0.2">
      <c r="A635" t="s">
        <v>3867</v>
      </c>
      <c r="B635" t="s">
        <v>958</v>
      </c>
      <c r="C635" t="s">
        <v>959</v>
      </c>
      <c r="D635">
        <v>672</v>
      </c>
      <c r="E635">
        <v>1460</v>
      </c>
      <c r="F635">
        <v>99</v>
      </c>
      <c r="G635">
        <v>941</v>
      </c>
      <c r="H635">
        <v>5.5</v>
      </c>
      <c r="I635">
        <v>135</v>
      </c>
      <c r="J635">
        <v>108</v>
      </c>
      <c r="K635">
        <v>40048332</v>
      </c>
      <c r="L635">
        <v>85000000</v>
      </c>
      <c r="M635" s="2">
        <f>VLOOKUP(A635,Sheet2!$A$1:G4359,2,0)</f>
        <v>37502</v>
      </c>
      <c r="N635" t="str">
        <f>VLOOKUP(A635,Sheet2!$A$1:G4359,3,0)</f>
        <v>Color</v>
      </c>
      <c r="O635" t="str">
        <f>VLOOKUP(A635,Sheet2!$A$1:G4359,4,0)</f>
        <v>Action</v>
      </c>
      <c r="P635" t="str">
        <f>VLOOKUP(A635,Sheet2!$A$1:G4359,5,0)</f>
        <v>English</v>
      </c>
      <c r="Q635" t="str">
        <f>VLOOKUP(A635,Sheet2!$A$1:G4359,6,0)</f>
        <v>USA</v>
      </c>
      <c r="R635" t="str">
        <f>VLOOKUP(A635,Sheet2!$A$1:G4359,7,0)</f>
        <v>R</v>
      </c>
      <c r="S635" t="str">
        <f>IF(Table19[[#This Row],[Language]]="English","English","Other language")</f>
        <v>English</v>
      </c>
      <c r="T635">
        <f>Table19[[#This Row],[Gross Revenue]]-Table19[[#This Row],[Budget]]</f>
        <v>-44951668</v>
      </c>
      <c r="U635" s="1">
        <f>(Table19[[#This Row],[Gross Revenue]]/Table19[[#This Row],[Budget]])-1</f>
        <v>-0.52884315294117645</v>
      </c>
      <c r="V635" t="str">
        <f t="shared" si="19"/>
        <v>90-110 minutes</v>
      </c>
      <c r="W635">
        <f>Table19[[#This Row],[Profit]]/Table19[[#This Row],[Budget]]*100</f>
        <v>-52.884315294117648</v>
      </c>
      <c r="X635">
        <v>-1289919.5</v>
      </c>
      <c r="Y635">
        <v>-4.8151417500000002E-2</v>
      </c>
      <c r="Z635" t="str">
        <f t="shared" si="21"/>
        <v>High</v>
      </c>
    </row>
    <row r="636" spans="1:26" x14ac:dyDescent="0.2">
      <c r="A636" t="s">
        <v>3459</v>
      </c>
      <c r="B636" t="s">
        <v>340</v>
      </c>
      <c r="C636" t="s">
        <v>375</v>
      </c>
      <c r="D636">
        <v>1000</v>
      </c>
      <c r="E636">
        <v>4484</v>
      </c>
      <c r="F636">
        <v>0</v>
      </c>
      <c r="G636">
        <v>422</v>
      </c>
      <c r="H636">
        <v>4.5999999999999996</v>
      </c>
      <c r="I636">
        <v>42</v>
      </c>
      <c r="J636">
        <v>94</v>
      </c>
      <c r="K636">
        <v>4693919</v>
      </c>
      <c r="L636">
        <v>6500000</v>
      </c>
      <c r="M636" s="2">
        <f>VLOOKUP(A636,Sheet2!$A$1:G4360,2,0)</f>
        <v>39608</v>
      </c>
      <c r="N636" t="str">
        <f>VLOOKUP(A636,Sheet2!$A$1:G4360,3,0)</f>
        <v>Color</v>
      </c>
      <c r="O636" t="str">
        <f>VLOOKUP(A636,Sheet2!$A$1:G4360,4,0)</f>
        <v>Comedy</v>
      </c>
      <c r="P636" t="str">
        <f>VLOOKUP(A636,Sheet2!$A$1:G4360,5,0)</f>
        <v>English</v>
      </c>
      <c r="Q636" t="str">
        <f>VLOOKUP(A636,Sheet2!$A$1:G4360,6,0)</f>
        <v>USA</v>
      </c>
      <c r="R636" t="str">
        <f>VLOOKUP(A636,Sheet2!$A$1:G4360,7,0)</f>
        <v>R</v>
      </c>
      <c r="S636" t="str">
        <f>IF(Table19[[#This Row],[Language]]="English","English","Other language")</f>
        <v>English</v>
      </c>
      <c r="T636">
        <f>Table19[[#This Row],[Gross Revenue]]-Table19[[#This Row],[Budget]]</f>
        <v>-1806081</v>
      </c>
      <c r="U636" s="1">
        <f>(Table19[[#This Row],[Gross Revenue]]/Table19[[#This Row],[Budget]])-1</f>
        <v>-0.27785861538461543</v>
      </c>
      <c r="V636" t="str">
        <f t="shared" si="19"/>
        <v>90-110 minutes</v>
      </c>
      <c r="W636">
        <f>Table19[[#This Row],[Profit]]/Table19[[#This Row],[Budget]]*100</f>
        <v>-27.785861538461536</v>
      </c>
      <c r="X636">
        <v>1637763</v>
      </c>
      <c r="Y636">
        <v>0.19178668286445014</v>
      </c>
      <c r="Z636" t="str">
        <f t="shared" si="21"/>
        <v>Low</v>
      </c>
    </row>
    <row r="637" spans="1:26" x14ac:dyDescent="0.2">
      <c r="A637" t="s">
        <v>4890</v>
      </c>
      <c r="B637" t="s">
        <v>1319</v>
      </c>
      <c r="C637" t="s">
        <v>1498</v>
      </c>
      <c r="D637">
        <v>877</v>
      </c>
      <c r="E637">
        <v>3432</v>
      </c>
      <c r="F637">
        <v>118</v>
      </c>
      <c r="G637">
        <v>15000</v>
      </c>
      <c r="H637">
        <v>6.4</v>
      </c>
      <c r="I637">
        <v>201</v>
      </c>
      <c r="J637">
        <v>112</v>
      </c>
      <c r="K637">
        <v>36665854</v>
      </c>
      <c r="L637">
        <v>40000000</v>
      </c>
      <c r="M637" s="2">
        <f>VLOOKUP(A637,Sheet2!$A$1:G4361,2,0)</f>
        <v>40554</v>
      </c>
      <c r="N637" t="str">
        <f>VLOOKUP(A637,Sheet2!$A$1:G4361,3,0)</f>
        <v>Color</v>
      </c>
      <c r="O637" t="str">
        <f>VLOOKUP(A637,Sheet2!$A$1:G4361,4,0)</f>
        <v>Action</v>
      </c>
      <c r="P637" t="str">
        <f>VLOOKUP(A637,Sheet2!$A$1:G4361,5,0)</f>
        <v>English</v>
      </c>
      <c r="Q637" t="str">
        <f>VLOOKUP(A637,Sheet2!$A$1:G4361,6,0)</f>
        <v>France</v>
      </c>
      <c r="R637" t="str">
        <f>VLOOKUP(A637,Sheet2!$A$1:G4361,7,0)</f>
        <v>PG-13</v>
      </c>
      <c r="S637" t="str">
        <f>IF(Table19[[#This Row],[Language]]="English","English","Other language")</f>
        <v>English</v>
      </c>
      <c r="T637">
        <f>Table19[[#This Row],[Gross Revenue]]-Table19[[#This Row],[Budget]]</f>
        <v>-3334146</v>
      </c>
      <c r="U637" s="1">
        <f>(Table19[[#This Row],[Gross Revenue]]/Table19[[#This Row],[Budget]])-1</f>
        <v>-8.3353649999999946E-2</v>
      </c>
      <c r="V637" t="str">
        <f t="shared" si="19"/>
        <v>111-130 minutes</v>
      </c>
      <c r="W637">
        <f>Table19[[#This Row],[Profit]]/Table19[[#This Row],[Budget]]*100</f>
        <v>-8.3353649999999995</v>
      </c>
      <c r="X637">
        <v>-1289919.5</v>
      </c>
      <c r="Y637">
        <v>-4.8151417500000002E-2</v>
      </c>
      <c r="Z637" t="str">
        <f t="shared" si="21"/>
        <v>High</v>
      </c>
    </row>
    <row r="638" spans="1:26" x14ac:dyDescent="0.2">
      <c r="A638" t="s">
        <v>4563</v>
      </c>
      <c r="B638" t="s">
        <v>263</v>
      </c>
      <c r="C638" t="s">
        <v>1651</v>
      </c>
      <c r="D638">
        <v>596</v>
      </c>
      <c r="E638">
        <v>1081</v>
      </c>
      <c r="F638">
        <v>781</v>
      </c>
      <c r="G638">
        <v>224</v>
      </c>
      <c r="H638">
        <v>6.2</v>
      </c>
      <c r="I638">
        <v>36</v>
      </c>
      <c r="J638">
        <v>97</v>
      </c>
      <c r="K638">
        <v>117560</v>
      </c>
      <c r="L638">
        <v>6000000</v>
      </c>
      <c r="M638" s="2">
        <f>VLOOKUP(A638,Sheet2!$A$1:G4362,2,0)</f>
        <v>38970</v>
      </c>
      <c r="N638" t="str">
        <f>VLOOKUP(A638,Sheet2!$A$1:G4362,3,0)</f>
        <v>Color</v>
      </c>
      <c r="O638" t="str">
        <f>VLOOKUP(A638,Sheet2!$A$1:G4362,4,0)</f>
        <v>Drama</v>
      </c>
      <c r="P638" t="str">
        <f>VLOOKUP(A638,Sheet2!$A$1:G4362,5,0)</f>
        <v>English</v>
      </c>
      <c r="Q638" t="str">
        <f>VLOOKUP(A638,Sheet2!$A$1:G4362,6,0)</f>
        <v>USA</v>
      </c>
      <c r="R638" t="str">
        <f>VLOOKUP(A638,Sheet2!$A$1:G4362,7,0)</f>
        <v>R</v>
      </c>
      <c r="S638" t="str">
        <f>IF(Table19[[#This Row],[Language]]="English","English","Other language")</f>
        <v>English</v>
      </c>
      <c r="T638">
        <f>Table19[[#This Row],[Gross Revenue]]-Table19[[#This Row],[Budget]]</f>
        <v>-5882440</v>
      </c>
      <c r="U638" s="1">
        <f>(Table19[[#This Row],[Gross Revenue]]/Table19[[#This Row],[Budget]])-1</f>
        <v>-0.98040666666666665</v>
      </c>
      <c r="V638" t="str">
        <f t="shared" si="19"/>
        <v>90-110 minutes</v>
      </c>
      <c r="W638">
        <f>Table19[[#This Row],[Profit]]/Table19[[#This Row],[Budget]]*100</f>
        <v>-98.040666666666667</v>
      </c>
      <c r="X638">
        <v>-434215.5</v>
      </c>
      <c r="Y638">
        <v>-0.10115100772200772</v>
      </c>
      <c r="Z638" t="str">
        <f t="shared" si="21"/>
        <v>Low</v>
      </c>
    </row>
    <row r="639" spans="1:26" x14ac:dyDescent="0.2">
      <c r="A639" t="s">
        <v>4912</v>
      </c>
      <c r="B639" t="s">
        <v>1944</v>
      </c>
      <c r="C639" t="s">
        <v>1945</v>
      </c>
      <c r="D639">
        <v>601</v>
      </c>
      <c r="E639">
        <v>1734</v>
      </c>
      <c r="F639">
        <v>25</v>
      </c>
      <c r="G639">
        <v>0</v>
      </c>
      <c r="H639">
        <v>6.4</v>
      </c>
      <c r="I639">
        <v>286</v>
      </c>
      <c r="J639">
        <v>90</v>
      </c>
      <c r="K639">
        <v>318622</v>
      </c>
      <c r="L639">
        <v>270000</v>
      </c>
      <c r="M639" s="2">
        <f>VLOOKUP(A639,Sheet2!$A$1:G4363,2,0)</f>
        <v>41180</v>
      </c>
      <c r="N639" t="str">
        <f>VLOOKUP(A639,Sheet2!$A$1:G4363,3,0)</f>
        <v>Color</v>
      </c>
      <c r="O639" t="str">
        <f>VLOOKUP(A639,Sheet2!$A$1:G4363,4,0)</f>
        <v>Biography</v>
      </c>
      <c r="P639" t="str">
        <f>VLOOKUP(A639,Sheet2!$A$1:G4363,5,0)</f>
        <v>English</v>
      </c>
      <c r="Q639" t="str">
        <f>VLOOKUP(A639,Sheet2!$A$1:G4363,6,0)</f>
        <v>USA</v>
      </c>
      <c r="R639" t="str">
        <f>VLOOKUP(A639,Sheet2!$A$1:G4363,7,0)</f>
        <v>R</v>
      </c>
      <c r="S639" t="str">
        <f>IF(Table19[[#This Row],[Language]]="English","English","Other language")</f>
        <v>English</v>
      </c>
      <c r="T639">
        <f>Table19[[#This Row],[Gross Revenue]]-Table19[[#This Row],[Budget]]</f>
        <v>48622</v>
      </c>
      <c r="U639" s="1">
        <f>(Table19[[#This Row],[Gross Revenue]]/Table19[[#This Row],[Budget]])-1</f>
        <v>0.18008148148148151</v>
      </c>
      <c r="V639" t="str">
        <f t="shared" si="19"/>
        <v>90-110 minutes</v>
      </c>
      <c r="W639">
        <f>Table19[[#This Row],[Profit]]/Table19[[#This Row],[Budget]]*100</f>
        <v>18.008148148148148</v>
      </c>
      <c r="X639">
        <v>-1289919.5</v>
      </c>
      <c r="Y639">
        <v>-4.8151417500000002E-2</v>
      </c>
      <c r="Z639" t="str">
        <f t="shared" si="21"/>
        <v>Low</v>
      </c>
    </row>
    <row r="640" spans="1:26" x14ac:dyDescent="0.2">
      <c r="A640" t="s">
        <v>5546</v>
      </c>
      <c r="B640" t="s">
        <v>677</v>
      </c>
      <c r="C640" t="s">
        <v>593</v>
      </c>
      <c r="D640">
        <v>12000</v>
      </c>
      <c r="E640">
        <v>15362</v>
      </c>
      <c r="F640">
        <v>165</v>
      </c>
      <c r="G640">
        <v>0</v>
      </c>
      <c r="H640">
        <v>6.8</v>
      </c>
      <c r="I640">
        <v>139</v>
      </c>
      <c r="J640">
        <v>123</v>
      </c>
      <c r="K640">
        <v>101087161</v>
      </c>
      <c r="L640">
        <v>75000000</v>
      </c>
      <c r="M640" s="2">
        <f>VLOOKUP(A640,Sheet2!$A$1:G4364,2,0)</f>
        <v>35432</v>
      </c>
      <c r="N640" t="str">
        <f>VLOOKUP(A640,Sheet2!$A$1:G4364,3,0)</f>
        <v>Color</v>
      </c>
      <c r="O640" t="str">
        <f>VLOOKUP(A640,Sheet2!$A$1:G4364,4,0)</f>
        <v>Action</v>
      </c>
      <c r="P640" t="str">
        <f>VLOOKUP(A640,Sheet2!$A$1:G4364,5,0)</f>
        <v>English</v>
      </c>
      <c r="Q640" t="str">
        <f>VLOOKUP(A640,Sheet2!$A$1:G4364,6,0)</f>
        <v>USA</v>
      </c>
      <c r="R640" t="str">
        <f>VLOOKUP(A640,Sheet2!$A$1:G4364,7,0)</f>
        <v>R</v>
      </c>
      <c r="S640" t="str">
        <f>IF(Table19[[#This Row],[Language]]="English","English","Other language")</f>
        <v>English</v>
      </c>
      <c r="T640">
        <f>Table19[[#This Row],[Gross Revenue]]-Table19[[#This Row],[Budget]]</f>
        <v>26087161</v>
      </c>
      <c r="U640" s="1">
        <f>(Table19[[#This Row],[Gross Revenue]]/Table19[[#This Row],[Budget]])-1</f>
        <v>0.34782881333333338</v>
      </c>
      <c r="V640" t="str">
        <f t="shared" si="19"/>
        <v>111-130 minutes</v>
      </c>
      <c r="W640">
        <f>Table19[[#This Row],[Profit]]/Table19[[#This Row],[Budget]]*100</f>
        <v>34.782881333333329</v>
      </c>
      <c r="X640">
        <v>-1289919.5</v>
      </c>
      <c r="Y640">
        <v>-4.8151417500000002E-2</v>
      </c>
      <c r="Z640" t="str">
        <f t="shared" si="21"/>
        <v>High</v>
      </c>
    </row>
    <row r="641" spans="1:26" x14ac:dyDescent="0.2">
      <c r="A641" t="s">
        <v>5696</v>
      </c>
      <c r="B641" t="s">
        <v>2104</v>
      </c>
      <c r="C641" t="s">
        <v>1149</v>
      </c>
      <c r="D641">
        <v>919</v>
      </c>
      <c r="E641">
        <v>2024</v>
      </c>
      <c r="F641">
        <v>468</v>
      </c>
      <c r="G641">
        <v>0</v>
      </c>
      <c r="H641">
        <v>6.9</v>
      </c>
      <c r="I641">
        <v>166</v>
      </c>
      <c r="J641">
        <v>129</v>
      </c>
      <c r="K641">
        <v>37567440</v>
      </c>
      <c r="L641">
        <v>20000000</v>
      </c>
      <c r="M641" s="2">
        <f>VLOOKUP(A641,Sheet2!$A$1:G4365,2,0)</f>
        <v>30175</v>
      </c>
      <c r="N641" t="str">
        <f>VLOOKUP(A641,Sheet2!$A$1:G4365,3,0)</f>
        <v>Color</v>
      </c>
      <c r="O641" t="str">
        <f>VLOOKUP(A641,Sheet2!$A$1:G4365,4,0)</f>
        <v>Adventure</v>
      </c>
      <c r="P641" t="str">
        <f>VLOOKUP(A641,Sheet2!$A$1:G4365,5,0)</f>
        <v>English</v>
      </c>
      <c r="Q641" t="str">
        <f>VLOOKUP(A641,Sheet2!$A$1:G4365,6,0)</f>
        <v>USA</v>
      </c>
      <c r="R641" t="str">
        <f>VLOOKUP(A641,Sheet2!$A$1:G4365,7,0)</f>
        <v>R</v>
      </c>
      <c r="S641" t="str">
        <f>IF(Table19[[#This Row],[Language]]="English","English","Other language")</f>
        <v>English</v>
      </c>
      <c r="T641">
        <f>Table19[[#This Row],[Gross Revenue]]-Table19[[#This Row],[Budget]]</f>
        <v>17567440</v>
      </c>
      <c r="U641" s="1">
        <f>(Table19[[#This Row],[Gross Revenue]]/Table19[[#This Row],[Budget]])-1</f>
        <v>0.87837199999999993</v>
      </c>
      <c r="V641" t="str">
        <f t="shared" si="19"/>
        <v>111-130 minutes</v>
      </c>
      <c r="W641">
        <f>Table19[[#This Row],[Profit]]/Table19[[#This Row],[Budget]]*100</f>
        <v>87.83720000000001</v>
      </c>
      <c r="X641">
        <v>3892693.5</v>
      </c>
      <c r="Y641">
        <v>0.11726928571428571</v>
      </c>
      <c r="Z641" t="str">
        <f t="shared" si="21"/>
        <v>Medium</v>
      </c>
    </row>
    <row r="642" spans="1:26" x14ac:dyDescent="0.2">
      <c r="A642" t="s">
        <v>4163</v>
      </c>
      <c r="B642" t="s">
        <v>864</v>
      </c>
      <c r="C642" t="s">
        <v>1286</v>
      </c>
      <c r="D642">
        <v>691</v>
      </c>
      <c r="E642">
        <v>2481</v>
      </c>
      <c r="F642">
        <v>130</v>
      </c>
      <c r="G642">
        <v>2000</v>
      </c>
      <c r="H642">
        <v>5.8</v>
      </c>
      <c r="I642">
        <v>77</v>
      </c>
      <c r="J642">
        <v>103</v>
      </c>
      <c r="K642">
        <v>26400000</v>
      </c>
      <c r="L642">
        <v>18000000</v>
      </c>
      <c r="M642" s="2">
        <f>VLOOKUP(A642,Sheet2!$A$1:G4366,2,0)</f>
        <v>30847</v>
      </c>
      <c r="N642" t="str">
        <f>VLOOKUP(A642,Sheet2!$A$1:G4366,3,0)</f>
        <v>Color</v>
      </c>
      <c r="O642" t="str">
        <f>VLOOKUP(A642,Sheet2!$A$1:G4366,4,0)</f>
        <v>Action</v>
      </c>
      <c r="P642" t="str">
        <f>VLOOKUP(A642,Sheet2!$A$1:G4366,5,0)</f>
        <v>English</v>
      </c>
      <c r="Q642" t="str">
        <f>VLOOKUP(A642,Sheet2!$A$1:G4366,6,0)</f>
        <v>USA</v>
      </c>
      <c r="R642" t="str">
        <f>VLOOKUP(A642,Sheet2!$A$1:G4366,7,0)</f>
        <v>PG</v>
      </c>
      <c r="S642" t="str">
        <f>IF(Table19[[#This Row],[Language]]="English","English","Other language")</f>
        <v>English</v>
      </c>
      <c r="T642">
        <f>Table19[[#This Row],[Gross Revenue]]-Table19[[#This Row],[Budget]]</f>
        <v>8400000</v>
      </c>
      <c r="U642" s="1">
        <f>(Table19[[#This Row],[Gross Revenue]]/Table19[[#This Row],[Budget]])-1</f>
        <v>0.46666666666666656</v>
      </c>
      <c r="V642" t="str">
        <f t="shared" ref="V642:V705" si="22">IF(J642="","",IF(J642&lt;90,"&lt;90 minutes",IF(J642&lt;=110,"90-110 minutes",IF(J642&lt;=130,"111-130 minutes",IF(J642&lt;=150,"131-150 minutes","&gt;150 minutes")))))</f>
        <v>90-110 minutes</v>
      </c>
      <c r="W642">
        <f>Table19[[#This Row],[Profit]]/Table19[[#This Row],[Budget]]*100</f>
        <v>46.666666666666664</v>
      </c>
      <c r="X642">
        <v>-1289919.5</v>
      </c>
      <c r="Y642">
        <v>-4.8151417500000002E-2</v>
      </c>
      <c r="Z642" t="str">
        <f t="shared" ref="Z642:Z705" si="23">IF(L642="","",IF(L642&lt;=$AA$26,"Low",IF(L642&lt;=$AA$28,"Medium","High")))</f>
        <v>Medium</v>
      </c>
    </row>
    <row r="643" spans="1:26" x14ac:dyDescent="0.2">
      <c r="A643" t="s">
        <v>5943</v>
      </c>
      <c r="B643" t="s">
        <v>469</v>
      </c>
      <c r="C643" t="s">
        <v>2638</v>
      </c>
      <c r="D643">
        <v>10000</v>
      </c>
      <c r="E643">
        <v>13371</v>
      </c>
      <c r="F643">
        <v>15</v>
      </c>
      <c r="G643">
        <v>23000</v>
      </c>
      <c r="H643">
        <v>7.1</v>
      </c>
      <c r="I643">
        <v>219</v>
      </c>
      <c r="J643">
        <v>123</v>
      </c>
      <c r="K643">
        <v>34531832</v>
      </c>
      <c r="L643">
        <v>35000000</v>
      </c>
      <c r="M643" s="2">
        <f>VLOOKUP(A643,Sheet2!$A$1:G4367,2,0)</f>
        <v>42343</v>
      </c>
      <c r="N643" t="str">
        <f>VLOOKUP(A643,Sheet2!$A$1:G4367,3,0)</f>
        <v>Color</v>
      </c>
      <c r="O643" t="str">
        <f>VLOOKUP(A643,Sheet2!$A$1:G4367,4,0)</f>
        <v>Biography</v>
      </c>
      <c r="P643" t="str">
        <f>VLOOKUP(A643,Sheet2!$A$1:G4367,5,0)</f>
        <v>English</v>
      </c>
      <c r="Q643" t="str">
        <f>VLOOKUP(A643,Sheet2!$A$1:G4367,6,0)</f>
        <v>UK</v>
      </c>
      <c r="R643" t="str">
        <f>VLOOKUP(A643,Sheet2!$A$1:G4367,7,0)</f>
        <v>PG-13</v>
      </c>
      <c r="S643" t="str">
        <f>IF(Table19[[#This Row],[Language]]="English","English","Other language")</f>
        <v>English</v>
      </c>
      <c r="T643">
        <f>Table19[[#This Row],[Gross Revenue]]-Table19[[#This Row],[Budget]]</f>
        <v>-468168</v>
      </c>
      <c r="U643" s="1">
        <f>(Table19[[#This Row],[Gross Revenue]]/Table19[[#This Row],[Budget]])-1</f>
        <v>-1.3376228571428617E-2</v>
      </c>
      <c r="V643" t="str">
        <f t="shared" si="22"/>
        <v>111-130 minutes</v>
      </c>
      <c r="W643">
        <f>Table19[[#This Row],[Profit]]/Table19[[#This Row],[Budget]]*100</f>
        <v>-1.3376228571428572</v>
      </c>
      <c r="X643">
        <v>-1289919.5</v>
      </c>
      <c r="Y643">
        <v>-4.8151417500000002E-2</v>
      </c>
      <c r="Z643" t="str">
        <f t="shared" si="23"/>
        <v>Medium</v>
      </c>
    </row>
    <row r="644" spans="1:26" x14ac:dyDescent="0.2">
      <c r="A644" t="s">
        <v>3472</v>
      </c>
      <c r="B644" t="s">
        <v>80</v>
      </c>
      <c r="C644" t="s">
        <v>393</v>
      </c>
      <c r="D644">
        <v>811</v>
      </c>
      <c r="E644">
        <v>2167</v>
      </c>
      <c r="F644">
        <v>10</v>
      </c>
      <c r="G644">
        <v>810</v>
      </c>
      <c r="H644">
        <v>4.5999999999999996</v>
      </c>
      <c r="I644">
        <v>74</v>
      </c>
      <c r="J644">
        <v>89</v>
      </c>
      <c r="K644">
        <v>29302097</v>
      </c>
      <c r="L644">
        <v>15000000</v>
      </c>
      <c r="M644" s="2">
        <f>VLOOKUP(A644,Sheet2!$A$1:G4368,2,0)</f>
        <v>38280</v>
      </c>
      <c r="N644" t="str">
        <f>VLOOKUP(A644,Sheet2!$A$1:G4368,3,0)</f>
        <v>Color</v>
      </c>
      <c r="O644" t="str">
        <f>VLOOKUP(A644,Sheet2!$A$1:G4368,4,0)</f>
        <v>Comedy</v>
      </c>
      <c r="P644" t="str">
        <f>VLOOKUP(A644,Sheet2!$A$1:G4368,5,0)</f>
        <v>English</v>
      </c>
      <c r="Q644" t="str">
        <f>VLOOKUP(A644,Sheet2!$A$1:G4368,6,0)</f>
        <v>Germany</v>
      </c>
      <c r="R644" t="str">
        <f>VLOOKUP(A644,Sheet2!$A$1:G4368,7,0)</f>
        <v>PG</v>
      </c>
      <c r="S644" t="str">
        <f>IF(Table19[[#This Row],[Language]]="English","English","Other language")</f>
        <v>English</v>
      </c>
      <c r="T644">
        <f>Table19[[#This Row],[Gross Revenue]]-Table19[[#This Row],[Budget]]</f>
        <v>14302097</v>
      </c>
      <c r="U644" s="1">
        <f>(Table19[[#This Row],[Gross Revenue]]/Table19[[#This Row],[Budget]])-1</f>
        <v>0.95347313333333328</v>
      </c>
      <c r="V644" t="str">
        <f t="shared" si="22"/>
        <v>&lt;90 minutes</v>
      </c>
      <c r="W644">
        <f>Table19[[#This Row],[Profit]]/Table19[[#This Row],[Budget]]*100</f>
        <v>95.347313333333332</v>
      </c>
      <c r="X644">
        <v>1637763</v>
      </c>
      <c r="Y644">
        <v>0.19178668286445014</v>
      </c>
      <c r="Z644" t="str">
        <f t="shared" si="23"/>
        <v>Medium</v>
      </c>
    </row>
    <row r="645" spans="1:26" x14ac:dyDescent="0.2">
      <c r="A645" t="s">
        <v>6126</v>
      </c>
      <c r="B645" t="s">
        <v>485</v>
      </c>
      <c r="C645" t="s">
        <v>1470</v>
      </c>
      <c r="D645">
        <v>436</v>
      </c>
      <c r="E645">
        <v>1172</v>
      </c>
      <c r="F645">
        <v>164</v>
      </c>
      <c r="G645">
        <v>622</v>
      </c>
      <c r="H645">
        <v>6.7</v>
      </c>
      <c r="I645">
        <v>119</v>
      </c>
      <c r="J645">
        <v>97</v>
      </c>
      <c r="K645">
        <v>12212417</v>
      </c>
      <c r="L645">
        <v>15000000</v>
      </c>
      <c r="M645" s="2">
        <f>VLOOKUP(A645,Sheet2!$A$1:G4369,2,0)</f>
        <v>37979</v>
      </c>
      <c r="N645" t="str">
        <f>VLOOKUP(A645,Sheet2!$A$1:G4369,3,0)</f>
        <v>Color</v>
      </c>
      <c r="O645" t="str">
        <f>VLOOKUP(A645,Sheet2!$A$1:G4369,4,0)</f>
        <v>Crime</v>
      </c>
      <c r="P645" t="str">
        <f>VLOOKUP(A645,Sheet2!$A$1:G4369,5,0)</f>
        <v>English</v>
      </c>
      <c r="Q645" t="str">
        <f>VLOOKUP(A645,Sheet2!$A$1:G4369,6,0)</f>
        <v>USA</v>
      </c>
      <c r="R645" t="str">
        <f>VLOOKUP(A645,Sheet2!$A$1:G4369,7,0)</f>
        <v>R</v>
      </c>
      <c r="S645" t="str">
        <f>IF(Table19[[#This Row],[Language]]="English","English","Other language")</f>
        <v>English</v>
      </c>
      <c r="T645">
        <f>Table19[[#This Row],[Gross Revenue]]-Table19[[#This Row],[Budget]]</f>
        <v>-2787583</v>
      </c>
      <c r="U645" s="1">
        <f>(Table19[[#This Row],[Gross Revenue]]/Table19[[#This Row],[Budget]])-1</f>
        <v>-0.18583886666666671</v>
      </c>
      <c r="V645" t="str">
        <f t="shared" si="22"/>
        <v>90-110 minutes</v>
      </c>
      <c r="W645">
        <f>Table19[[#This Row],[Profit]]/Table19[[#This Row],[Budget]]*100</f>
        <v>-18.583886666666665</v>
      </c>
      <c r="X645">
        <v>-74533.5</v>
      </c>
      <c r="Y645">
        <v>-7.4856785714285719E-3</v>
      </c>
      <c r="Z645" t="str">
        <f t="shared" si="23"/>
        <v>Medium</v>
      </c>
    </row>
    <row r="646" spans="1:26" x14ac:dyDescent="0.2">
      <c r="A646" t="s">
        <v>3589</v>
      </c>
      <c r="B646" t="s">
        <v>584</v>
      </c>
      <c r="C646" t="s">
        <v>585</v>
      </c>
      <c r="D646">
        <v>426</v>
      </c>
      <c r="E646">
        <v>1761</v>
      </c>
      <c r="F646">
        <v>155</v>
      </c>
      <c r="G646">
        <v>0</v>
      </c>
      <c r="H646">
        <v>5</v>
      </c>
      <c r="I646">
        <v>55</v>
      </c>
      <c r="J646">
        <v>109</v>
      </c>
      <c r="K646">
        <v>81022333</v>
      </c>
      <c r="L646">
        <v>50000000</v>
      </c>
      <c r="M646" s="2">
        <f>VLOOKUP(A646,Sheet2!$A$1:G4370,2,0)</f>
        <v>34922</v>
      </c>
      <c r="N646" t="str">
        <f>VLOOKUP(A646,Sheet2!$A$1:G4370,3,0)</f>
        <v>Color</v>
      </c>
      <c r="O646" t="str">
        <f>VLOOKUP(A646,Sheet2!$A$1:G4370,4,0)</f>
        <v>Action</v>
      </c>
      <c r="P646" t="str">
        <f>VLOOKUP(A646,Sheet2!$A$1:G4370,5,0)</f>
        <v>English</v>
      </c>
      <c r="Q646" t="str">
        <f>VLOOKUP(A646,Sheet2!$A$1:G4370,6,0)</f>
        <v>USA</v>
      </c>
      <c r="R646" t="str">
        <f>VLOOKUP(A646,Sheet2!$A$1:G4370,7,0)</f>
        <v>PG-13</v>
      </c>
      <c r="S646" t="str">
        <f>IF(Table19[[#This Row],[Language]]="English","English","Other language")</f>
        <v>English</v>
      </c>
      <c r="T646">
        <f>Table19[[#This Row],[Gross Revenue]]-Table19[[#This Row],[Budget]]</f>
        <v>31022333</v>
      </c>
      <c r="U646" s="1">
        <f>(Table19[[#This Row],[Gross Revenue]]/Table19[[#This Row],[Budget]])-1</f>
        <v>0.62044666000000004</v>
      </c>
      <c r="V646" t="str">
        <f t="shared" si="22"/>
        <v>90-110 minutes</v>
      </c>
      <c r="W646">
        <f>Table19[[#This Row],[Profit]]/Table19[[#This Row],[Budget]]*100</f>
        <v>62.044666000000007</v>
      </c>
      <c r="X646">
        <v>-1289919.5</v>
      </c>
      <c r="Y646">
        <v>-4.8151417500000002E-2</v>
      </c>
      <c r="Z646" t="str">
        <f t="shared" si="23"/>
        <v>High</v>
      </c>
    </row>
    <row r="647" spans="1:26" x14ac:dyDescent="0.2">
      <c r="A647" t="s">
        <v>4726</v>
      </c>
      <c r="B647" t="s">
        <v>1800</v>
      </c>
      <c r="C647" t="s">
        <v>999</v>
      </c>
      <c r="D647">
        <v>786</v>
      </c>
      <c r="E647">
        <v>2730</v>
      </c>
      <c r="F647">
        <v>54</v>
      </c>
      <c r="G647">
        <v>924</v>
      </c>
      <c r="H647">
        <v>6.3</v>
      </c>
      <c r="I647">
        <v>76</v>
      </c>
      <c r="J647">
        <v>108</v>
      </c>
      <c r="K647">
        <v>8054280</v>
      </c>
      <c r="L647">
        <v>20000000</v>
      </c>
      <c r="M647" s="2">
        <f>VLOOKUP(A647,Sheet2!$A$1:G4371,2,0)</f>
        <v>38253</v>
      </c>
      <c r="N647" t="str">
        <f>VLOOKUP(A647,Sheet2!$A$1:G4371,3,0)</f>
        <v>Color</v>
      </c>
      <c r="O647" t="str">
        <f>VLOOKUP(A647,Sheet2!$A$1:G4371,4,0)</f>
        <v>Comedy</v>
      </c>
      <c r="P647" t="str">
        <f>VLOOKUP(A647,Sheet2!$A$1:G4371,5,0)</f>
        <v>English</v>
      </c>
      <c r="Q647" t="str">
        <f>VLOOKUP(A647,Sheet2!$A$1:G4371,6,0)</f>
        <v>USA</v>
      </c>
      <c r="R647" t="str">
        <f>VLOOKUP(A647,Sheet2!$A$1:G4371,7,0)</f>
        <v>PG-13</v>
      </c>
      <c r="S647" t="str">
        <f>IF(Table19[[#This Row],[Language]]="English","English","Other language")</f>
        <v>English</v>
      </c>
      <c r="T647">
        <f>Table19[[#This Row],[Gross Revenue]]-Table19[[#This Row],[Budget]]</f>
        <v>-11945720</v>
      </c>
      <c r="U647" s="1">
        <f>(Table19[[#This Row],[Gross Revenue]]/Table19[[#This Row],[Budget]])-1</f>
        <v>-0.59728599999999998</v>
      </c>
      <c r="V647" t="str">
        <f t="shared" si="22"/>
        <v>90-110 minutes</v>
      </c>
      <c r="W647">
        <f>Table19[[#This Row],[Profit]]/Table19[[#This Row],[Budget]]*100</f>
        <v>-59.7286</v>
      </c>
      <c r="X647">
        <v>1637763</v>
      </c>
      <c r="Y647">
        <v>0.19178668286445014</v>
      </c>
      <c r="Z647" t="str">
        <f t="shared" si="23"/>
        <v>Medium</v>
      </c>
    </row>
    <row r="648" spans="1:26" x14ac:dyDescent="0.2">
      <c r="A648" t="s">
        <v>5381</v>
      </c>
      <c r="B648" t="s">
        <v>433</v>
      </c>
      <c r="C648" t="s">
        <v>1025</v>
      </c>
      <c r="D648">
        <v>8000</v>
      </c>
      <c r="E648">
        <v>8355</v>
      </c>
      <c r="F648">
        <v>503</v>
      </c>
      <c r="G648">
        <v>0</v>
      </c>
      <c r="H648">
        <v>6.7</v>
      </c>
      <c r="I648">
        <v>80</v>
      </c>
      <c r="J648">
        <v>135</v>
      </c>
      <c r="K648">
        <v>76081498</v>
      </c>
      <c r="L648">
        <v>75000000</v>
      </c>
      <c r="M648" s="2">
        <f>VLOOKUP(A648,Sheet2!$A$1:G4372,2,0)</f>
        <v>35783</v>
      </c>
      <c r="N648" t="str">
        <f>VLOOKUP(A648,Sheet2!$A$1:G4372,3,0)</f>
        <v>Color</v>
      </c>
      <c r="O648" t="str">
        <f>VLOOKUP(A648,Sheet2!$A$1:G4372,4,0)</f>
        <v>Action</v>
      </c>
      <c r="P648" t="str">
        <f>VLOOKUP(A648,Sheet2!$A$1:G4372,5,0)</f>
        <v>English</v>
      </c>
      <c r="Q648" t="str">
        <f>VLOOKUP(A648,Sheet2!$A$1:G4372,6,0)</f>
        <v>USA</v>
      </c>
      <c r="R648" t="str">
        <f>VLOOKUP(A648,Sheet2!$A$1:G4372,7,0)</f>
        <v>R</v>
      </c>
      <c r="S648" t="str">
        <f>IF(Table19[[#This Row],[Language]]="English","English","Other language")</f>
        <v>English</v>
      </c>
      <c r="T648">
        <f>Table19[[#This Row],[Gross Revenue]]-Table19[[#This Row],[Budget]]</f>
        <v>1081498</v>
      </c>
      <c r="U648" s="1">
        <f>(Table19[[#This Row],[Gross Revenue]]/Table19[[#This Row],[Budget]])-1</f>
        <v>1.4419973333333225E-2</v>
      </c>
      <c r="V648" t="str">
        <f t="shared" si="22"/>
        <v>131-150 minutes</v>
      </c>
      <c r="W648">
        <f>Table19[[#This Row],[Profit]]/Table19[[#This Row],[Budget]]*100</f>
        <v>1.4419973333333334</v>
      </c>
      <c r="X648">
        <v>-1289919.5</v>
      </c>
      <c r="Y648">
        <v>-4.8151417500000002E-2</v>
      </c>
      <c r="Z648" t="str">
        <f t="shared" si="23"/>
        <v>High</v>
      </c>
    </row>
    <row r="649" spans="1:26" x14ac:dyDescent="0.2">
      <c r="A649" t="s">
        <v>6340</v>
      </c>
      <c r="B649" t="s">
        <v>408</v>
      </c>
      <c r="C649" t="s">
        <v>1808</v>
      </c>
      <c r="D649">
        <v>11000</v>
      </c>
      <c r="E649">
        <v>12289</v>
      </c>
      <c r="F649">
        <v>0</v>
      </c>
      <c r="G649">
        <v>15000</v>
      </c>
      <c r="H649">
        <v>7.4</v>
      </c>
      <c r="I649">
        <v>159</v>
      </c>
      <c r="J649">
        <v>150</v>
      </c>
      <c r="K649">
        <v>100853835</v>
      </c>
      <c r="L649">
        <v>90000000</v>
      </c>
      <c r="M649" s="2">
        <f>VLOOKUP(A649,Sheet2!$A$1:G4373,2,0)</f>
        <v>35658</v>
      </c>
      <c r="N649" t="str">
        <f>VLOOKUP(A649,Sheet2!$A$1:G4373,3,0)</f>
        <v>Color</v>
      </c>
      <c r="O649" t="str">
        <f>VLOOKUP(A649,Sheet2!$A$1:G4373,4,0)</f>
        <v>Drama</v>
      </c>
      <c r="P649" t="str">
        <f>VLOOKUP(A649,Sheet2!$A$1:G4373,5,0)</f>
        <v>English</v>
      </c>
      <c r="Q649" t="str">
        <f>VLOOKUP(A649,Sheet2!$A$1:G4373,6,0)</f>
        <v>USA</v>
      </c>
      <c r="R649" t="str">
        <f>VLOOKUP(A649,Sheet2!$A$1:G4373,7,0)</f>
        <v>PG</v>
      </c>
      <c r="S649" t="str">
        <f>IF(Table19[[#This Row],[Language]]="English","English","Other language")</f>
        <v>English</v>
      </c>
      <c r="T649">
        <f>Table19[[#This Row],[Gross Revenue]]-Table19[[#This Row],[Budget]]</f>
        <v>10853835</v>
      </c>
      <c r="U649" s="1">
        <f>(Table19[[#This Row],[Gross Revenue]]/Table19[[#This Row],[Budget]])-1</f>
        <v>0.12059816666666667</v>
      </c>
      <c r="V649" t="str">
        <f t="shared" si="22"/>
        <v>131-150 minutes</v>
      </c>
      <c r="W649">
        <f>Table19[[#This Row],[Profit]]/Table19[[#This Row],[Budget]]*100</f>
        <v>12.059816666666666</v>
      </c>
      <c r="X649">
        <v>-434215.5</v>
      </c>
      <c r="Y649">
        <v>-0.10115100772200772</v>
      </c>
      <c r="Z649" t="str">
        <f t="shared" si="23"/>
        <v>High</v>
      </c>
    </row>
    <row r="650" spans="1:26" x14ac:dyDescent="0.2">
      <c r="A650" t="s">
        <v>5228</v>
      </c>
      <c r="B650" t="s">
        <v>1241</v>
      </c>
      <c r="C650" t="s">
        <v>90</v>
      </c>
      <c r="D650">
        <v>13000</v>
      </c>
      <c r="E650">
        <v>13634</v>
      </c>
      <c r="F650">
        <v>0</v>
      </c>
      <c r="G650">
        <v>42000</v>
      </c>
      <c r="H650">
        <v>6.6</v>
      </c>
      <c r="I650">
        <v>436</v>
      </c>
      <c r="J650">
        <v>106</v>
      </c>
      <c r="K650">
        <v>75638743</v>
      </c>
      <c r="L650">
        <v>60000000</v>
      </c>
      <c r="M650" s="2">
        <f>VLOOKUP(A650,Sheet2!$A$1:G4374,2,0)</f>
        <v>40856</v>
      </c>
      <c r="N650" t="str">
        <f>VLOOKUP(A650,Sheet2!$A$1:G4374,3,0)</f>
        <v>Color</v>
      </c>
      <c r="O650" t="str">
        <f>VLOOKUP(A650,Sheet2!$A$1:G4374,4,0)</f>
        <v>Drama</v>
      </c>
      <c r="P650" t="str">
        <f>VLOOKUP(A650,Sheet2!$A$1:G4374,5,0)</f>
        <v>English</v>
      </c>
      <c r="Q650" t="str">
        <f>VLOOKUP(A650,Sheet2!$A$1:G4374,6,0)</f>
        <v>USA</v>
      </c>
      <c r="R650" t="str">
        <f>VLOOKUP(A650,Sheet2!$A$1:G4374,7,0)</f>
        <v>PG-13</v>
      </c>
      <c r="S650" t="str">
        <f>IF(Table19[[#This Row],[Language]]="English","English","Other language")</f>
        <v>English</v>
      </c>
      <c r="T650">
        <f>Table19[[#This Row],[Gross Revenue]]-Table19[[#This Row],[Budget]]</f>
        <v>15638743</v>
      </c>
      <c r="U650" s="1">
        <f>(Table19[[#This Row],[Gross Revenue]]/Table19[[#This Row],[Budget]])-1</f>
        <v>0.26064571666666669</v>
      </c>
      <c r="V650" t="str">
        <f t="shared" si="22"/>
        <v>90-110 minutes</v>
      </c>
      <c r="W650">
        <f>Table19[[#This Row],[Profit]]/Table19[[#This Row],[Budget]]*100</f>
        <v>26.064571666666669</v>
      </c>
      <c r="X650">
        <v>-434215.5</v>
      </c>
      <c r="Y650">
        <v>-0.10115100772200772</v>
      </c>
      <c r="Z650" t="str">
        <f t="shared" si="23"/>
        <v>High</v>
      </c>
    </row>
    <row r="651" spans="1:26" x14ac:dyDescent="0.2">
      <c r="A651" t="s">
        <v>5106</v>
      </c>
      <c r="B651" t="s">
        <v>661</v>
      </c>
      <c r="C651" t="s">
        <v>2072</v>
      </c>
      <c r="D651">
        <v>24000</v>
      </c>
      <c r="E651">
        <v>26625</v>
      </c>
      <c r="F651">
        <v>175</v>
      </c>
      <c r="G651">
        <v>0</v>
      </c>
      <c r="H651">
        <v>6.5</v>
      </c>
      <c r="I651">
        <v>270</v>
      </c>
      <c r="J651">
        <v>109</v>
      </c>
      <c r="K651">
        <v>66489425</v>
      </c>
      <c r="L651">
        <v>25000000</v>
      </c>
      <c r="M651" s="2">
        <f>VLOOKUP(A651,Sheet2!$A$1:G4375,2,0)</f>
        <v>41050</v>
      </c>
      <c r="N651" t="str">
        <f>VLOOKUP(A651,Sheet2!$A$1:G4375,3,0)</f>
        <v>Color</v>
      </c>
      <c r="O651" t="str">
        <f>VLOOKUP(A651,Sheet2!$A$1:G4375,4,0)</f>
        <v>Action</v>
      </c>
      <c r="P651" t="str">
        <f>VLOOKUP(A651,Sheet2!$A$1:G4375,5,0)</f>
        <v>English</v>
      </c>
      <c r="Q651" t="str">
        <f>VLOOKUP(A651,Sheet2!$A$1:G4375,6,0)</f>
        <v>USA</v>
      </c>
      <c r="R651" t="str">
        <f>VLOOKUP(A651,Sheet2!$A$1:G4375,7,0)</f>
        <v>R</v>
      </c>
      <c r="S651" t="str">
        <f>IF(Table19[[#This Row],[Language]]="English","English","Other language")</f>
        <v>English</v>
      </c>
      <c r="T651">
        <f>Table19[[#This Row],[Gross Revenue]]-Table19[[#This Row],[Budget]]</f>
        <v>41489425</v>
      </c>
      <c r="U651" s="1">
        <f>(Table19[[#This Row],[Gross Revenue]]/Table19[[#This Row],[Budget]])-1</f>
        <v>1.6595770000000001</v>
      </c>
      <c r="V651" t="str">
        <f t="shared" si="22"/>
        <v>90-110 minutes</v>
      </c>
      <c r="W651">
        <f>Table19[[#This Row],[Profit]]/Table19[[#This Row],[Budget]]*100</f>
        <v>165.95770000000002</v>
      </c>
      <c r="X651">
        <v>-1289919.5</v>
      </c>
      <c r="Y651">
        <v>-4.8151417500000002E-2</v>
      </c>
      <c r="Z651" t="str">
        <f t="shared" si="23"/>
        <v>Medium</v>
      </c>
    </row>
    <row r="652" spans="1:26" x14ac:dyDescent="0.2">
      <c r="A652" t="s">
        <v>6609</v>
      </c>
      <c r="B652" t="s">
        <v>3028</v>
      </c>
      <c r="C652" t="s">
        <v>2083</v>
      </c>
      <c r="D652">
        <v>845</v>
      </c>
      <c r="E652">
        <v>2614</v>
      </c>
      <c r="F652">
        <v>210</v>
      </c>
      <c r="G652">
        <v>13000</v>
      </c>
      <c r="H652">
        <v>7.7</v>
      </c>
      <c r="I652">
        <v>183</v>
      </c>
      <c r="J652">
        <v>122</v>
      </c>
      <c r="K652">
        <v>871577</v>
      </c>
      <c r="L652">
        <v>4500000</v>
      </c>
      <c r="M652" s="2">
        <f>VLOOKUP(A652,Sheet2!$A$1:G4376,2,0)</f>
        <v>39445</v>
      </c>
      <c r="N652" t="str">
        <f>VLOOKUP(A652,Sheet2!$A$1:G4376,3,0)</f>
        <v>Black and White</v>
      </c>
      <c r="O652" t="str">
        <f>VLOOKUP(A652,Sheet2!$A$1:G4376,4,0)</f>
        <v>Biography</v>
      </c>
      <c r="P652" t="str">
        <f>VLOOKUP(A652,Sheet2!$A$1:G4376,5,0)</f>
        <v>English</v>
      </c>
      <c r="Q652" t="str">
        <f>VLOOKUP(A652,Sheet2!$A$1:G4376,6,0)</f>
        <v>UK</v>
      </c>
      <c r="R652" t="str">
        <f>VLOOKUP(A652,Sheet2!$A$1:G4376,7,0)</f>
        <v>R</v>
      </c>
      <c r="S652" t="str">
        <f>IF(Table19[[#This Row],[Language]]="English","English","Other language")</f>
        <v>English</v>
      </c>
      <c r="T652">
        <f>Table19[[#This Row],[Gross Revenue]]-Table19[[#This Row],[Budget]]</f>
        <v>-3628423</v>
      </c>
      <c r="U652" s="1">
        <f>(Table19[[#This Row],[Gross Revenue]]/Table19[[#This Row],[Budget]])-1</f>
        <v>-0.80631622222222221</v>
      </c>
      <c r="V652" t="str">
        <f t="shared" si="22"/>
        <v>111-130 minutes</v>
      </c>
      <c r="W652">
        <f>Table19[[#This Row],[Profit]]/Table19[[#This Row],[Budget]]*100</f>
        <v>-80.631622222222219</v>
      </c>
      <c r="X652">
        <v>-1289919.5</v>
      </c>
      <c r="Y652">
        <v>-4.8151417500000002E-2</v>
      </c>
      <c r="Z652" t="str">
        <f t="shared" si="23"/>
        <v>Low</v>
      </c>
    </row>
    <row r="653" spans="1:26" x14ac:dyDescent="0.2">
      <c r="A653" t="s">
        <v>5939</v>
      </c>
      <c r="B653" t="s">
        <v>522</v>
      </c>
      <c r="C653" t="s">
        <v>2637</v>
      </c>
      <c r="D653">
        <v>10000</v>
      </c>
      <c r="E653">
        <v>12496</v>
      </c>
      <c r="F653">
        <v>3</v>
      </c>
      <c r="G653">
        <v>0</v>
      </c>
      <c r="H653">
        <v>7.1</v>
      </c>
      <c r="I653">
        <v>365</v>
      </c>
      <c r="J653">
        <v>84</v>
      </c>
      <c r="K653">
        <v>379122</v>
      </c>
      <c r="L653">
        <v>450000</v>
      </c>
      <c r="M653" s="2">
        <f>VLOOKUP(A653,Sheet2!$A$1:G4377,2,0)</f>
        <v>38510</v>
      </c>
      <c r="N653" t="str">
        <f>VLOOKUP(A653,Sheet2!$A$1:G4377,3,0)</f>
        <v>Color</v>
      </c>
      <c r="O653" t="str">
        <f>VLOOKUP(A653,Sheet2!$A$1:G4377,4,0)</f>
        <v>Comedy</v>
      </c>
      <c r="P653" t="str">
        <f>VLOOKUP(A653,Sheet2!$A$1:G4377,5,0)</f>
        <v>English</v>
      </c>
      <c r="Q653" t="str">
        <f>VLOOKUP(A653,Sheet2!$A$1:G4377,6,0)</f>
        <v>UK</v>
      </c>
      <c r="R653" t="str">
        <f>VLOOKUP(A653,Sheet2!$A$1:G4377,7,0)</f>
        <v>R</v>
      </c>
      <c r="S653" t="str">
        <f>IF(Table19[[#This Row],[Language]]="English","English","Other language")</f>
        <v>English</v>
      </c>
      <c r="T653">
        <f>Table19[[#This Row],[Gross Revenue]]-Table19[[#This Row],[Budget]]</f>
        <v>-70878</v>
      </c>
      <c r="U653" s="1">
        <f>(Table19[[#This Row],[Gross Revenue]]/Table19[[#This Row],[Budget]])-1</f>
        <v>-0.15750666666666668</v>
      </c>
      <c r="V653" t="str">
        <f t="shared" si="22"/>
        <v>&lt;90 minutes</v>
      </c>
      <c r="W653">
        <f>Table19[[#This Row],[Profit]]/Table19[[#This Row],[Budget]]*100</f>
        <v>-15.750666666666666</v>
      </c>
      <c r="X653">
        <v>1637763</v>
      </c>
      <c r="Y653">
        <v>0.19178668286445014</v>
      </c>
      <c r="Z653" t="str">
        <f t="shared" si="23"/>
        <v>Low</v>
      </c>
    </row>
    <row r="654" spans="1:26" x14ac:dyDescent="0.2">
      <c r="A654" t="s">
        <v>5721</v>
      </c>
      <c r="B654" t="s">
        <v>2480</v>
      </c>
      <c r="C654" t="s">
        <v>1555</v>
      </c>
      <c r="D654">
        <v>953</v>
      </c>
      <c r="E654">
        <v>2496</v>
      </c>
      <c r="F654">
        <v>226</v>
      </c>
      <c r="G654">
        <v>0</v>
      </c>
      <c r="H654">
        <v>6.9</v>
      </c>
      <c r="I654">
        <v>39</v>
      </c>
      <c r="J654">
        <v>98</v>
      </c>
      <c r="K654">
        <v>68856263</v>
      </c>
      <c r="L654">
        <v>15000000</v>
      </c>
      <c r="M654" s="2">
        <f>VLOOKUP(A654,Sheet2!$A$1:G4378,2,0)</f>
        <v>34244</v>
      </c>
      <c r="N654" t="str">
        <f>VLOOKUP(A654,Sheet2!$A$1:G4378,3,0)</f>
        <v>Black and White</v>
      </c>
      <c r="O654" t="str">
        <f>VLOOKUP(A654,Sheet2!$A$1:G4378,4,0)</f>
        <v>Adventure</v>
      </c>
      <c r="P654" t="str">
        <f>VLOOKUP(A654,Sheet2!$A$1:G4378,5,0)</f>
        <v>English</v>
      </c>
      <c r="Q654" t="str">
        <f>VLOOKUP(A654,Sheet2!$A$1:G4378,6,0)</f>
        <v>USA</v>
      </c>
      <c r="R654" t="str">
        <f>VLOOKUP(A654,Sheet2!$A$1:G4378,7,0)</f>
        <v>PG</v>
      </c>
      <c r="S654" t="str">
        <f>IF(Table19[[#This Row],[Language]]="English","English","Other language")</f>
        <v>English</v>
      </c>
      <c r="T654">
        <f>Table19[[#This Row],[Gross Revenue]]-Table19[[#This Row],[Budget]]</f>
        <v>53856263</v>
      </c>
      <c r="U654" s="1">
        <f>(Table19[[#This Row],[Gross Revenue]]/Table19[[#This Row],[Budget]])-1</f>
        <v>3.5904175333333335</v>
      </c>
      <c r="V654" t="str">
        <f t="shared" si="22"/>
        <v>90-110 minutes</v>
      </c>
      <c r="W654">
        <f>Table19[[#This Row],[Profit]]/Table19[[#This Row],[Budget]]*100</f>
        <v>359.04175333333336</v>
      </c>
      <c r="X654">
        <v>3892693.5</v>
      </c>
      <c r="Y654">
        <v>0.11726928571428571</v>
      </c>
      <c r="Z654" t="str">
        <f t="shared" si="23"/>
        <v>Medium</v>
      </c>
    </row>
    <row r="655" spans="1:26" x14ac:dyDescent="0.2">
      <c r="A655" t="s">
        <v>4889</v>
      </c>
      <c r="B655" t="s">
        <v>211</v>
      </c>
      <c r="C655" t="s">
        <v>1815</v>
      </c>
      <c r="D655">
        <v>22000</v>
      </c>
      <c r="E655">
        <v>40117</v>
      </c>
      <c r="F655">
        <v>446</v>
      </c>
      <c r="G655">
        <v>2000</v>
      </c>
      <c r="H655">
        <v>6.9</v>
      </c>
      <c r="I655">
        <v>131</v>
      </c>
      <c r="J655">
        <v>120</v>
      </c>
      <c r="K655">
        <v>44886089</v>
      </c>
      <c r="L655">
        <v>10000000</v>
      </c>
      <c r="M655" s="2">
        <f>VLOOKUP(A655,Sheet2!$A$1:G4379,2,0)</f>
        <v>35626</v>
      </c>
      <c r="N655" t="str">
        <f>VLOOKUP(A655,Sheet2!$A$1:G4379,3,0)</f>
        <v>Color</v>
      </c>
      <c r="O655" t="str">
        <f>VLOOKUP(A655,Sheet2!$A$1:G4379,4,0)</f>
        <v>Crime</v>
      </c>
      <c r="P655" t="str">
        <f>VLOOKUP(A655,Sheet2!$A$1:G4379,5,0)</f>
        <v>English</v>
      </c>
      <c r="Q655" t="str">
        <f>VLOOKUP(A655,Sheet2!$A$1:G4379,6,0)</f>
        <v>USA</v>
      </c>
      <c r="R655" t="str">
        <f>VLOOKUP(A655,Sheet2!$A$1:G4379,7,0)</f>
        <v>R</v>
      </c>
      <c r="S655" t="str">
        <f>IF(Table19[[#This Row],[Language]]="English","English","Other language")</f>
        <v>English</v>
      </c>
      <c r="T655">
        <f>Table19[[#This Row],[Gross Revenue]]-Table19[[#This Row],[Budget]]</f>
        <v>34886089</v>
      </c>
      <c r="U655" s="1">
        <f>(Table19[[#This Row],[Gross Revenue]]/Table19[[#This Row],[Budget]])-1</f>
        <v>3.4886089</v>
      </c>
      <c r="V655" t="str">
        <f t="shared" si="22"/>
        <v>111-130 minutes</v>
      </c>
      <c r="W655">
        <f>Table19[[#This Row],[Profit]]/Table19[[#This Row],[Budget]]*100</f>
        <v>348.86088999999998</v>
      </c>
      <c r="X655">
        <v>-74533.5</v>
      </c>
      <c r="Y655">
        <v>-7.4856785714285719E-3</v>
      </c>
      <c r="Z655" t="str">
        <f t="shared" si="23"/>
        <v>Low</v>
      </c>
    </row>
    <row r="656" spans="1:26" x14ac:dyDescent="0.2">
      <c r="A656" t="s">
        <v>3979</v>
      </c>
      <c r="B656" t="s">
        <v>362</v>
      </c>
      <c r="C656" t="s">
        <v>879</v>
      </c>
      <c r="D656">
        <v>13000</v>
      </c>
      <c r="E656">
        <v>14483</v>
      </c>
      <c r="F656">
        <v>0</v>
      </c>
      <c r="G656">
        <v>0</v>
      </c>
      <c r="H656">
        <v>5.6</v>
      </c>
      <c r="I656">
        <v>203</v>
      </c>
      <c r="J656">
        <v>107</v>
      </c>
      <c r="K656">
        <v>44867349</v>
      </c>
      <c r="L656">
        <v>37000000</v>
      </c>
      <c r="M656" s="2">
        <f>VLOOKUP(A656,Sheet2!$A$1:G4380,2,0)</f>
        <v>40417</v>
      </c>
      <c r="N656" t="str">
        <f>VLOOKUP(A656,Sheet2!$A$1:G4380,3,0)</f>
        <v>Color</v>
      </c>
      <c r="O656" t="str">
        <f>VLOOKUP(A656,Sheet2!$A$1:G4380,4,0)</f>
        <v>Action</v>
      </c>
      <c r="P656" t="str">
        <f>VLOOKUP(A656,Sheet2!$A$1:G4380,5,0)</f>
        <v>English</v>
      </c>
      <c r="Q656" t="str">
        <f>VLOOKUP(A656,Sheet2!$A$1:G4380,6,0)</f>
        <v>USA</v>
      </c>
      <c r="R656" t="str">
        <f>VLOOKUP(A656,Sheet2!$A$1:G4380,7,0)</f>
        <v>R</v>
      </c>
      <c r="S656" t="str">
        <f>IF(Table19[[#This Row],[Language]]="English","English","Other language")</f>
        <v>English</v>
      </c>
      <c r="T656">
        <f>Table19[[#This Row],[Gross Revenue]]-Table19[[#This Row],[Budget]]</f>
        <v>7867349</v>
      </c>
      <c r="U656" s="1">
        <f>(Table19[[#This Row],[Gross Revenue]]/Table19[[#This Row],[Budget]])-1</f>
        <v>0.21263105405405414</v>
      </c>
      <c r="V656" t="str">
        <f t="shared" si="22"/>
        <v>90-110 minutes</v>
      </c>
      <c r="W656">
        <f>Table19[[#This Row],[Profit]]/Table19[[#This Row],[Budget]]*100</f>
        <v>21.263105405405405</v>
      </c>
      <c r="X656">
        <v>-1289919.5</v>
      </c>
      <c r="Y656">
        <v>-4.8151417500000002E-2</v>
      </c>
      <c r="Z656" t="str">
        <f t="shared" si="23"/>
        <v>Medium</v>
      </c>
    </row>
    <row r="657" spans="1:26" x14ac:dyDescent="0.2">
      <c r="A657" t="s">
        <v>5208</v>
      </c>
      <c r="B657" t="s">
        <v>2164</v>
      </c>
      <c r="C657" t="s">
        <v>869</v>
      </c>
      <c r="D657">
        <v>10000</v>
      </c>
      <c r="E657">
        <v>12338</v>
      </c>
      <c r="F657">
        <v>36</v>
      </c>
      <c r="G657">
        <v>0</v>
      </c>
      <c r="H657">
        <v>6.6</v>
      </c>
      <c r="I657">
        <v>57</v>
      </c>
      <c r="J657">
        <v>123</v>
      </c>
      <c r="K657">
        <v>32051917</v>
      </c>
      <c r="L657">
        <v>20000000</v>
      </c>
      <c r="M657" s="2">
        <f>VLOOKUP(A657,Sheet2!$A$1:G4381,2,0)</f>
        <v>35016</v>
      </c>
      <c r="N657" t="str">
        <f>VLOOKUP(A657,Sheet2!$A$1:G4381,3,0)</f>
        <v>Color</v>
      </c>
      <c r="O657" t="str">
        <f>VLOOKUP(A657,Sheet2!$A$1:G4381,4,0)</f>
        <v>Crime</v>
      </c>
      <c r="P657" t="str">
        <f>VLOOKUP(A657,Sheet2!$A$1:G4381,5,0)</f>
        <v>English</v>
      </c>
      <c r="Q657" t="str">
        <f>VLOOKUP(A657,Sheet2!$A$1:G4381,6,0)</f>
        <v>USA</v>
      </c>
      <c r="R657" t="str">
        <f>VLOOKUP(A657,Sheet2!$A$1:G4381,7,0)</f>
        <v>R</v>
      </c>
      <c r="S657" t="str">
        <f>IF(Table19[[#This Row],[Language]]="English","English","Other language")</f>
        <v>English</v>
      </c>
      <c r="T657">
        <f>Table19[[#This Row],[Gross Revenue]]-Table19[[#This Row],[Budget]]</f>
        <v>12051917</v>
      </c>
      <c r="U657" s="1">
        <f>(Table19[[#This Row],[Gross Revenue]]/Table19[[#This Row],[Budget]])-1</f>
        <v>0.60259584999999993</v>
      </c>
      <c r="V657" t="str">
        <f t="shared" si="22"/>
        <v>111-130 minutes</v>
      </c>
      <c r="W657">
        <f>Table19[[#This Row],[Profit]]/Table19[[#This Row],[Budget]]*100</f>
        <v>60.259585000000001</v>
      </c>
      <c r="X657">
        <v>-74533.5</v>
      </c>
      <c r="Y657">
        <v>-7.4856785714285719E-3</v>
      </c>
      <c r="Z657" t="str">
        <f t="shared" si="23"/>
        <v>Medium</v>
      </c>
    </row>
    <row r="658" spans="1:26" x14ac:dyDescent="0.2">
      <c r="A658" t="s">
        <v>5469</v>
      </c>
      <c r="B658" t="s">
        <v>2325</v>
      </c>
      <c r="C658" t="s">
        <v>2326</v>
      </c>
      <c r="D658">
        <v>60</v>
      </c>
      <c r="E658">
        <v>150</v>
      </c>
      <c r="F658">
        <v>238</v>
      </c>
      <c r="G658">
        <v>0</v>
      </c>
      <c r="H658">
        <v>6.8</v>
      </c>
      <c r="I658">
        <v>78</v>
      </c>
      <c r="J658">
        <v>104</v>
      </c>
      <c r="K658">
        <v>352786</v>
      </c>
      <c r="L658">
        <v>11000000</v>
      </c>
      <c r="M658" s="2">
        <f>VLOOKUP(A658,Sheet2!$A$1:G4382,2,0)</f>
        <v>38750</v>
      </c>
      <c r="N658" t="str">
        <f>VLOOKUP(A658,Sheet2!$A$1:G4382,3,0)</f>
        <v>Color</v>
      </c>
      <c r="O658" t="str">
        <f>VLOOKUP(A658,Sheet2!$A$1:G4382,4,0)</f>
        <v>Biography</v>
      </c>
      <c r="P658" t="str">
        <f>VLOOKUP(A658,Sheet2!$A$1:G4382,5,0)</f>
        <v>English</v>
      </c>
      <c r="Q658" t="str">
        <f>VLOOKUP(A658,Sheet2!$A$1:G4382,6,0)</f>
        <v>USA</v>
      </c>
      <c r="R658" t="str">
        <f>VLOOKUP(A658,Sheet2!$A$1:G4382,7,0)</f>
        <v>PG-13</v>
      </c>
      <c r="S658" t="str">
        <f>IF(Table19[[#This Row],[Language]]="English","English","Other language")</f>
        <v>English</v>
      </c>
      <c r="T658">
        <f>Table19[[#This Row],[Gross Revenue]]-Table19[[#This Row],[Budget]]</f>
        <v>-10647214</v>
      </c>
      <c r="U658" s="1">
        <f>(Table19[[#This Row],[Gross Revenue]]/Table19[[#This Row],[Budget]])-1</f>
        <v>-0.96792854545454543</v>
      </c>
      <c r="V658" t="str">
        <f t="shared" si="22"/>
        <v>90-110 minutes</v>
      </c>
      <c r="W658">
        <f>Table19[[#This Row],[Profit]]/Table19[[#This Row],[Budget]]*100</f>
        <v>-96.792854545454546</v>
      </c>
      <c r="X658">
        <v>-1289919.5</v>
      </c>
      <c r="Y658">
        <v>-4.8151417500000002E-2</v>
      </c>
      <c r="Z658" t="str">
        <f t="shared" si="23"/>
        <v>Low</v>
      </c>
    </row>
    <row r="659" spans="1:26" x14ac:dyDescent="0.2">
      <c r="A659" t="s">
        <v>6641</v>
      </c>
      <c r="B659" t="s">
        <v>3048</v>
      </c>
      <c r="C659" t="s">
        <v>412</v>
      </c>
      <c r="D659">
        <v>309</v>
      </c>
      <c r="E659">
        <v>647</v>
      </c>
      <c r="F659">
        <v>253</v>
      </c>
      <c r="G659">
        <v>10000</v>
      </c>
      <c r="H659">
        <v>7.7</v>
      </c>
      <c r="I659">
        <v>310</v>
      </c>
      <c r="J659">
        <v>100</v>
      </c>
      <c r="K659">
        <v>75280058</v>
      </c>
      <c r="L659">
        <v>60000000</v>
      </c>
      <c r="M659" s="2">
        <f>VLOOKUP(A659,Sheet2!$A$1:G4383,2,0)</f>
        <v>40060</v>
      </c>
      <c r="N659" t="str">
        <f>VLOOKUP(A659,Sheet2!$A$1:G4383,3,0)</f>
        <v>Black and White</v>
      </c>
      <c r="O659" t="str">
        <f>VLOOKUP(A659,Sheet2!$A$1:G4383,4,0)</f>
        <v>Animation</v>
      </c>
      <c r="P659" t="str">
        <f>VLOOKUP(A659,Sheet2!$A$1:G4383,5,0)</f>
        <v>English</v>
      </c>
      <c r="Q659" t="str">
        <f>VLOOKUP(A659,Sheet2!$A$1:G4383,6,0)</f>
        <v>USA</v>
      </c>
      <c r="R659" t="str">
        <f>VLOOKUP(A659,Sheet2!$A$1:G4383,7,0)</f>
        <v>PG</v>
      </c>
      <c r="S659" t="str">
        <f>IF(Table19[[#This Row],[Language]]="English","English","Other language")</f>
        <v>English</v>
      </c>
      <c r="T659">
        <f>Table19[[#This Row],[Gross Revenue]]-Table19[[#This Row],[Budget]]</f>
        <v>15280058</v>
      </c>
      <c r="U659" s="1">
        <f>(Table19[[#This Row],[Gross Revenue]]/Table19[[#This Row],[Budget]])-1</f>
        <v>0.25466763333333331</v>
      </c>
      <c r="V659" t="str">
        <f t="shared" si="22"/>
        <v>90-110 minutes</v>
      </c>
      <c r="W659">
        <f>Table19[[#This Row],[Profit]]/Table19[[#This Row],[Budget]]*100</f>
        <v>25.466763333333333</v>
      </c>
      <c r="Z659" t="str">
        <f t="shared" si="23"/>
        <v>High</v>
      </c>
    </row>
    <row r="660" spans="1:26" x14ac:dyDescent="0.2">
      <c r="A660" t="s">
        <v>3474</v>
      </c>
      <c r="B660" t="s">
        <v>396</v>
      </c>
      <c r="C660" t="s">
        <v>397</v>
      </c>
      <c r="D660">
        <v>584</v>
      </c>
      <c r="E660">
        <v>3850</v>
      </c>
      <c r="F660">
        <v>5</v>
      </c>
      <c r="G660">
        <v>365</v>
      </c>
      <c r="H660">
        <v>4.5999999999999996</v>
      </c>
      <c r="I660">
        <v>62</v>
      </c>
      <c r="J660">
        <v>86</v>
      </c>
      <c r="K660">
        <v>23978402</v>
      </c>
      <c r="L660">
        <v>11000000</v>
      </c>
      <c r="M660" s="2">
        <f>VLOOKUP(A660,Sheet2!$A$1:G4384,2,0)</f>
        <v>37237</v>
      </c>
      <c r="N660" t="str">
        <f>VLOOKUP(A660,Sheet2!$A$1:G4384,3,0)</f>
        <v>Color</v>
      </c>
      <c r="O660" t="str">
        <f>VLOOKUP(A660,Sheet2!$A$1:G4384,4,0)</f>
        <v>Comedy</v>
      </c>
      <c r="P660" t="str">
        <f>VLOOKUP(A660,Sheet2!$A$1:G4384,5,0)</f>
        <v>English</v>
      </c>
      <c r="Q660" t="str">
        <f>VLOOKUP(A660,Sheet2!$A$1:G4384,6,0)</f>
        <v>USA</v>
      </c>
      <c r="R660" t="str">
        <f>VLOOKUP(A660,Sheet2!$A$1:G4384,7,0)</f>
        <v>PG-13</v>
      </c>
      <c r="S660" t="str">
        <f>IF(Table19[[#This Row],[Language]]="English","English","Other language")</f>
        <v>English</v>
      </c>
      <c r="T660">
        <f>Table19[[#This Row],[Gross Revenue]]-Table19[[#This Row],[Budget]]</f>
        <v>12978402</v>
      </c>
      <c r="U660" s="1">
        <f>(Table19[[#This Row],[Gross Revenue]]/Table19[[#This Row],[Budget]])-1</f>
        <v>1.1798547272727271</v>
      </c>
      <c r="V660" t="str">
        <f t="shared" si="22"/>
        <v>&lt;90 minutes</v>
      </c>
      <c r="W660">
        <f>Table19[[#This Row],[Profit]]/Table19[[#This Row],[Budget]]*100</f>
        <v>117.98547272727274</v>
      </c>
      <c r="X660">
        <v>1637763</v>
      </c>
      <c r="Y660">
        <v>0.19178668286445014</v>
      </c>
      <c r="Z660" t="str">
        <f t="shared" si="23"/>
        <v>Low</v>
      </c>
    </row>
    <row r="661" spans="1:26" x14ac:dyDescent="0.2">
      <c r="A661" t="s">
        <v>6347</v>
      </c>
      <c r="B661" t="s">
        <v>546</v>
      </c>
      <c r="C661" t="s">
        <v>1186</v>
      </c>
      <c r="D661">
        <v>40000</v>
      </c>
      <c r="E661">
        <v>60683</v>
      </c>
      <c r="F661">
        <v>13000</v>
      </c>
      <c r="G661">
        <v>0</v>
      </c>
      <c r="H661">
        <v>7.4</v>
      </c>
      <c r="I661">
        <v>267</v>
      </c>
      <c r="J661">
        <v>77</v>
      </c>
      <c r="K661">
        <v>53337608</v>
      </c>
      <c r="L661">
        <v>40000000</v>
      </c>
      <c r="M661" s="2">
        <f>VLOOKUP(A661,Sheet2!$A$1:G4385,2,0)</f>
        <v>38672</v>
      </c>
      <c r="N661" t="str">
        <f>VLOOKUP(A661,Sheet2!$A$1:G4385,3,0)</f>
        <v>Color</v>
      </c>
      <c r="O661" t="str">
        <f>VLOOKUP(A661,Sheet2!$A$1:G4385,4,0)</f>
        <v>Animation</v>
      </c>
      <c r="P661" t="str">
        <f>VLOOKUP(A661,Sheet2!$A$1:G4385,5,0)</f>
        <v>English</v>
      </c>
      <c r="Q661" t="str">
        <f>VLOOKUP(A661,Sheet2!$A$1:G4385,6,0)</f>
        <v>USA</v>
      </c>
      <c r="R661" t="str">
        <f>VLOOKUP(A661,Sheet2!$A$1:G4385,7,0)</f>
        <v>PG</v>
      </c>
      <c r="S661" t="str">
        <f>IF(Table19[[#This Row],[Language]]="English","English","Other language")</f>
        <v>English</v>
      </c>
      <c r="T661">
        <f>Table19[[#This Row],[Gross Revenue]]-Table19[[#This Row],[Budget]]</f>
        <v>13337608</v>
      </c>
      <c r="U661" s="1">
        <f>(Table19[[#This Row],[Gross Revenue]]/Table19[[#This Row],[Budget]])-1</f>
        <v>0.33344020000000008</v>
      </c>
      <c r="V661" t="str">
        <f t="shared" si="22"/>
        <v>&lt;90 minutes</v>
      </c>
      <c r="W661">
        <f>Table19[[#This Row],[Profit]]/Table19[[#This Row],[Budget]]*100</f>
        <v>33.34402</v>
      </c>
      <c r="Z661" t="str">
        <f t="shared" si="23"/>
        <v>High</v>
      </c>
    </row>
    <row r="662" spans="1:26" x14ac:dyDescent="0.2">
      <c r="A662" t="s">
        <v>4783</v>
      </c>
      <c r="B662" t="s">
        <v>481</v>
      </c>
      <c r="C662" t="s">
        <v>1843</v>
      </c>
      <c r="D662">
        <v>3000</v>
      </c>
      <c r="E662">
        <v>4204</v>
      </c>
      <c r="F662">
        <v>19</v>
      </c>
      <c r="G662">
        <v>0</v>
      </c>
      <c r="H662">
        <v>6.3</v>
      </c>
      <c r="I662">
        <v>135</v>
      </c>
      <c r="J662">
        <v>117</v>
      </c>
      <c r="K662">
        <v>20218921</v>
      </c>
      <c r="L662">
        <v>15000000</v>
      </c>
      <c r="M662" s="2">
        <f>VLOOKUP(A662,Sheet2!$A$1:G4386,2,0)</f>
        <v>40468</v>
      </c>
      <c r="N662" t="str">
        <f>VLOOKUP(A662,Sheet2!$A$1:G4386,3,0)</f>
        <v>Color</v>
      </c>
      <c r="O662" t="str">
        <f>VLOOKUP(A662,Sheet2!$A$1:G4386,4,0)</f>
        <v>Drama</v>
      </c>
      <c r="P662" t="str">
        <f>VLOOKUP(A662,Sheet2!$A$1:G4386,5,0)</f>
        <v>English</v>
      </c>
      <c r="Q662" t="str">
        <f>VLOOKUP(A662,Sheet2!$A$1:G4386,6,0)</f>
        <v>Official site</v>
      </c>
      <c r="R662" t="str">
        <f>VLOOKUP(A662,Sheet2!$A$1:G4386,7,0)</f>
        <v>PG-13</v>
      </c>
      <c r="S662" t="str">
        <f>IF(Table19[[#This Row],[Language]]="English","English","Other language")</f>
        <v>English</v>
      </c>
      <c r="T662">
        <f>Table19[[#This Row],[Gross Revenue]]-Table19[[#This Row],[Budget]]</f>
        <v>5218921</v>
      </c>
      <c r="U662" s="1">
        <f>(Table19[[#This Row],[Gross Revenue]]/Table19[[#This Row],[Budget]])-1</f>
        <v>0.34792806666666665</v>
      </c>
      <c r="V662" t="str">
        <f t="shared" si="22"/>
        <v>111-130 minutes</v>
      </c>
      <c r="W662">
        <f>Table19[[#This Row],[Profit]]/Table19[[#This Row],[Budget]]*100</f>
        <v>34.792806666666664</v>
      </c>
      <c r="X662">
        <v>-434215.5</v>
      </c>
      <c r="Y662">
        <v>-0.10115100772200772</v>
      </c>
      <c r="Z662" t="str">
        <f t="shared" si="23"/>
        <v>Medium</v>
      </c>
    </row>
    <row r="663" spans="1:26" x14ac:dyDescent="0.2">
      <c r="A663" t="s">
        <v>3899</v>
      </c>
      <c r="B663" t="s">
        <v>988</v>
      </c>
      <c r="C663" t="s">
        <v>989</v>
      </c>
      <c r="D663">
        <v>4000</v>
      </c>
      <c r="E663">
        <v>8172</v>
      </c>
      <c r="F663">
        <v>0</v>
      </c>
      <c r="G663">
        <v>0</v>
      </c>
      <c r="H663">
        <v>5.5</v>
      </c>
      <c r="I663">
        <v>166</v>
      </c>
      <c r="J663">
        <v>113</v>
      </c>
      <c r="K663">
        <v>109176215</v>
      </c>
      <c r="L663">
        <v>60000000</v>
      </c>
      <c r="M663" s="2">
        <f>VLOOKUP(A663,Sheet2!$A$1:G4387,2,0)</f>
        <v>39846</v>
      </c>
      <c r="N663" t="str">
        <f>VLOOKUP(A663,Sheet2!$A$1:G4387,3,0)</f>
        <v>Color</v>
      </c>
      <c r="O663" t="str">
        <f>VLOOKUP(A663,Sheet2!$A$1:G4387,4,0)</f>
        <v>Comedy</v>
      </c>
      <c r="P663" t="str">
        <f>VLOOKUP(A663,Sheet2!$A$1:G4387,5,0)</f>
        <v>English</v>
      </c>
      <c r="Q663" t="str">
        <f>VLOOKUP(A663,Sheet2!$A$1:G4387,6,0)</f>
        <v>USA</v>
      </c>
      <c r="R663" t="str">
        <f>VLOOKUP(A663,Sheet2!$A$1:G4387,7,0)</f>
        <v>PG-13</v>
      </c>
      <c r="S663" t="str">
        <f>IF(Table19[[#This Row],[Language]]="English","English","Other language")</f>
        <v>English</v>
      </c>
      <c r="T663">
        <f>Table19[[#This Row],[Gross Revenue]]-Table19[[#This Row],[Budget]]</f>
        <v>49176215</v>
      </c>
      <c r="U663" s="1">
        <f>(Table19[[#This Row],[Gross Revenue]]/Table19[[#This Row],[Budget]])-1</f>
        <v>0.81960358333333327</v>
      </c>
      <c r="V663" t="str">
        <f t="shared" si="22"/>
        <v>111-130 minutes</v>
      </c>
      <c r="W663">
        <f>Table19[[#This Row],[Profit]]/Table19[[#This Row],[Budget]]*100</f>
        <v>81.960358333333332</v>
      </c>
      <c r="X663">
        <v>1637763</v>
      </c>
      <c r="Y663">
        <v>0.19178668286445014</v>
      </c>
      <c r="Z663" t="str">
        <f t="shared" si="23"/>
        <v>High</v>
      </c>
    </row>
    <row r="664" spans="1:26" x14ac:dyDescent="0.2">
      <c r="A664" t="s">
        <v>5754</v>
      </c>
      <c r="B664" t="s">
        <v>2509</v>
      </c>
      <c r="C664" t="s">
        <v>2510</v>
      </c>
      <c r="D664">
        <v>2000</v>
      </c>
      <c r="E664">
        <v>3384</v>
      </c>
      <c r="F664">
        <v>14</v>
      </c>
      <c r="G664">
        <v>0</v>
      </c>
      <c r="H664">
        <v>7</v>
      </c>
      <c r="I664">
        <v>27</v>
      </c>
      <c r="J664">
        <v>118</v>
      </c>
      <c r="K664">
        <v>2246000</v>
      </c>
      <c r="L664">
        <v>20000000</v>
      </c>
      <c r="M664" s="2">
        <f>VLOOKUP(A664,Sheet2!$A$1:G4388,2,0)</f>
        <v>42178</v>
      </c>
      <c r="N664" t="str">
        <f>VLOOKUP(A664,Sheet2!$A$1:G4388,3,0)</f>
        <v>Color</v>
      </c>
      <c r="O664" t="str">
        <f>VLOOKUP(A664,Sheet2!$A$1:G4388,4,0)</f>
        <v>Biography</v>
      </c>
      <c r="P664" t="str">
        <f>VLOOKUP(A664,Sheet2!$A$1:G4388,5,0)</f>
        <v>English</v>
      </c>
      <c r="Q664" t="str">
        <f>VLOOKUP(A664,Sheet2!$A$1:G4388,6,0)</f>
        <v>USA</v>
      </c>
      <c r="R664" t="str">
        <f>VLOOKUP(A664,Sheet2!$A$1:G4388,7,0)</f>
        <v>PG</v>
      </c>
      <c r="S664" t="str">
        <f>IF(Table19[[#This Row],[Language]]="English","English","Other language")</f>
        <v>English</v>
      </c>
      <c r="T664">
        <f>Table19[[#This Row],[Gross Revenue]]-Table19[[#This Row],[Budget]]</f>
        <v>-17754000</v>
      </c>
      <c r="U664" s="1">
        <f>(Table19[[#This Row],[Gross Revenue]]/Table19[[#This Row],[Budget]])-1</f>
        <v>-0.88770000000000004</v>
      </c>
      <c r="V664" t="str">
        <f t="shared" si="22"/>
        <v>111-130 minutes</v>
      </c>
      <c r="W664">
        <f>Table19[[#This Row],[Profit]]/Table19[[#This Row],[Budget]]*100</f>
        <v>-88.77000000000001</v>
      </c>
      <c r="X664">
        <v>-1289919.5</v>
      </c>
      <c r="Y664">
        <v>-4.8151417500000002E-2</v>
      </c>
      <c r="Z664" t="str">
        <f t="shared" si="23"/>
        <v>Medium</v>
      </c>
    </row>
    <row r="665" spans="1:26" x14ac:dyDescent="0.2">
      <c r="A665" t="s">
        <v>5230</v>
      </c>
      <c r="B665" t="s">
        <v>968</v>
      </c>
      <c r="C665" t="s">
        <v>1811</v>
      </c>
      <c r="D665">
        <v>18000</v>
      </c>
      <c r="E665">
        <v>33233</v>
      </c>
      <c r="F665">
        <v>380</v>
      </c>
      <c r="G665">
        <v>975</v>
      </c>
      <c r="H665">
        <v>6.6</v>
      </c>
      <c r="I665">
        <v>65</v>
      </c>
      <c r="J665">
        <v>116</v>
      </c>
      <c r="K665">
        <v>58918501</v>
      </c>
      <c r="L665">
        <v>46000000</v>
      </c>
      <c r="M665" s="2">
        <f>VLOOKUP(A665,Sheet2!$A$1:G4389,2,0)</f>
        <v>35220</v>
      </c>
      <c r="N665" t="str">
        <f>VLOOKUP(A665,Sheet2!$A$1:G4389,3,0)</f>
        <v>Color</v>
      </c>
      <c r="O665" t="str">
        <f>VLOOKUP(A665,Sheet2!$A$1:G4389,4,0)</f>
        <v>Action</v>
      </c>
      <c r="P665" t="str">
        <f>VLOOKUP(A665,Sheet2!$A$1:G4389,5,0)</f>
        <v>English</v>
      </c>
      <c r="Q665" t="str">
        <f>VLOOKUP(A665,Sheet2!$A$1:G4389,6,0)</f>
        <v>USA</v>
      </c>
      <c r="R665" t="str">
        <f>VLOOKUP(A665,Sheet2!$A$1:G4389,7,0)</f>
        <v>R</v>
      </c>
      <c r="S665" t="str">
        <f>IF(Table19[[#This Row],[Language]]="English","English","Other language")</f>
        <v>English</v>
      </c>
      <c r="T665">
        <f>Table19[[#This Row],[Gross Revenue]]-Table19[[#This Row],[Budget]]</f>
        <v>12918501</v>
      </c>
      <c r="U665" s="1">
        <f>(Table19[[#This Row],[Gross Revenue]]/Table19[[#This Row],[Budget]])-1</f>
        <v>0.28083697826086951</v>
      </c>
      <c r="V665" t="str">
        <f t="shared" si="22"/>
        <v>111-130 minutes</v>
      </c>
      <c r="W665">
        <f>Table19[[#This Row],[Profit]]/Table19[[#This Row],[Budget]]*100</f>
        <v>28.083697826086958</v>
      </c>
      <c r="X665">
        <v>-1289919.5</v>
      </c>
      <c r="Y665">
        <v>-4.8151417500000002E-2</v>
      </c>
      <c r="Z665" t="str">
        <f t="shared" si="23"/>
        <v>High</v>
      </c>
    </row>
    <row r="666" spans="1:26" x14ac:dyDescent="0.2">
      <c r="A666" t="s">
        <v>5876</v>
      </c>
      <c r="B666" t="s">
        <v>2587</v>
      </c>
      <c r="C666" t="s">
        <v>912</v>
      </c>
      <c r="D666">
        <v>690</v>
      </c>
      <c r="E666">
        <v>2300</v>
      </c>
      <c r="F666">
        <v>589</v>
      </c>
      <c r="G666">
        <v>10000</v>
      </c>
      <c r="H666">
        <v>7</v>
      </c>
      <c r="I666">
        <v>34</v>
      </c>
      <c r="J666">
        <v>129</v>
      </c>
      <c r="K666">
        <v>34522221</v>
      </c>
      <c r="L666">
        <v>2000000</v>
      </c>
      <c r="M666" s="2">
        <f>VLOOKUP(A666,Sheet2!$A$1:G4390,2,0)</f>
        <v>40705</v>
      </c>
      <c r="N666" t="str">
        <f>VLOOKUP(A666,Sheet2!$A$1:G4390,3,0)</f>
        <v>Color</v>
      </c>
      <c r="O666" t="str">
        <f>VLOOKUP(A666,Sheet2!$A$1:G4390,4,0)</f>
        <v>Drama</v>
      </c>
      <c r="P666" t="str">
        <f>VLOOKUP(A666,Sheet2!$A$1:G4390,5,0)</f>
        <v>English</v>
      </c>
      <c r="Q666" t="str">
        <f>VLOOKUP(A666,Sheet2!$A$1:G4390,6,0)</f>
        <v>USA</v>
      </c>
      <c r="R666" t="str">
        <f>VLOOKUP(A666,Sheet2!$A$1:G4390,7,0)</f>
        <v>PG-13</v>
      </c>
      <c r="S666" t="str">
        <f>IF(Table19[[#This Row],[Language]]="English","English","Other language")</f>
        <v>English</v>
      </c>
      <c r="T666">
        <f>Table19[[#This Row],[Gross Revenue]]-Table19[[#This Row],[Budget]]</f>
        <v>32522221</v>
      </c>
      <c r="U666" s="1">
        <f>(Table19[[#This Row],[Gross Revenue]]/Table19[[#This Row],[Budget]])-1</f>
        <v>16.261110500000001</v>
      </c>
      <c r="V666" t="str">
        <f t="shared" si="22"/>
        <v>111-130 minutes</v>
      </c>
      <c r="W666">
        <f>Table19[[#This Row],[Profit]]/Table19[[#This Row],[Budget]]*100</f>
        <v>1626.11105</v>
      </c>
      <c r="X666">
        <v>-434215.5</v>
      </c>
      <c r="Y666">
        <v>-0.10115100772200772</v>
      </c>
      <c r="Z666" t="str">
        <f t="shared" si="23"/>
        <v>Low</v>
      </c>
    </row>
    <row r="667" spans="1:26" x14ac:dyDescent="0.2">
      <c r="A667" t="s">
        <v>3985</v>
      </c>
      <c r="B667" t="s">
        <v>80</v>
      </c>
      <c r="C667" t="s">
        <v>310</v>
      </c>
      <c r="D667">
        <v>811</v>
      </c>
      <c r="E667">
        <v>3106</v>
      </c>
      <c r="F667">
        <v>18</v>
      </c>
      <c r="G667">
        <v>0</v>
      </c>
      <c r="H667">
        <v>5.6</v>
      </c>
      <c r="I667">
        <v>155</v>
      </c>
      <c r="J667">
        <v>107</v>
      </c>
      <c r="K667">
        <v>60786269</v>
      </c>
      <c r="L667">
        <v>45000000</v>
      </c>
      <c r="M667" s="2">
        <f>VLOOKUP(A667,Sheet2!$A$1:G4391,2,0)</f>
        <v>36871</v>
      </c>
      <c r="N667" t="str">
        <f>VLOOKUP(A667,Sheet2!$A$1:G4391,3,0)</f>
        <v>Color</v>
      </c>
      <c r="O667" t="str">
        <f>VLOOKUP(A667,Sheet2!$A$1:G4391,4,0)</f>
        <v>Comedy</v>
      </c>
      <c r="P667" t="str">
        <f>VLOOKUP(A667,Sheet2!$A$1:G4391,5,0)</f>
        <v>English</v>
      </c>
      <c r="Q667" t="str">
        <f>VLOOKUP(A667,Sheet2!$A$1:G4391,6,0)</f>
        <v>USA</v>
      </c>
      <c r="R667" t="str">
        <f>VLOOKUP(A667,Sheet2!$A$1:G4391,7,0)</f>
        <v>PG-13</v>
      </c>
      <c r="S667" t="str">
        <f>IF(Table19[[#This Row],[Language]]="English","English","Other language")</f>
        <v>English</v>
      </c>
      <c r="T667">
        <f>Table19[[#This Row],[Gross Revenue]]-Table19[[#This Row],[Budget]]</f>
        <v>15786269</v>
      </c>
      <c r="U667" s="1">
        <f>(Table19[[#This Row],[Gross Revenue]]/Table19[[#This Row],[Budget]])-1</f>
        <v>0.35080597777777789</v>
      </c>
      <c r="V667" t="str">
        <f t="shared" si="22"/>
        <v>90-110 minutes</v>
      </c>
      <c r="W667">
        <f>Table19[[#This Row],[Profit]]/Table19[[#This Row],[Budget]]*100</f>
        <v>35.080597777777776</v>
      </c>
      <c r="X667">
        <v>1637763</v>
      </c>
      <c r="Y667">
        <v>0.19178668286445014</v>
      </c>
      <c r="Z667" t="str">
        <f t="shared" si="23"/>
        <v>High</v>
      </c>
    </row>
    <row r="668" spans="1:26" x14ac:dyDescent="0.2">
      <c r="A668" t="s">
        <v>4153</v>
      </c>
      <c r="B668" t="s">
        <v>710</v>
      </c>
      <c r="C668" t="s">
        <v>141</v>
      </c>
      <c r="D668">
        <v>5000</v>
      </c>
      <c r="E668">
        <v>6867</v>
      </c>
      <c r="F668">
        <v>43</v>
      </c>
      <c r="G668">
        <v>1000</v>
      </c>
      <c r="H668">
        <v>5.8</v>
      </c>
      <c r="I668">
        <v>109</v>
      </c>
      <c r="J668">
        <v>101</v>
      </c>
      <c r="K668">
        <v>34604054</v>
      </c>
      <c r="L668">
        <v>30000000</v>
      </c>
      <c r="M668" s="2">
        <f>VLOOKUP(A668,Sheet2!$A$1:G4392,2,0)</f>
        <v>37865</v>
      </c>
      <c r="N668" t="str">
        <f>VLOOKUP(A668,Sheet2!$A$1:G4392,3,0)</f>
        <v>Color</v>
      </c>
      <c r="O668" t="str">
        <f>VLOOKUP(A668,Sheet2!$A$1:G4392,4,0)</f>
        <v>Action</v>
      </c>
      <c r="P668" t="str">
        <f>VLOOKUP(A668,Sheet2!$A$1:G4392,5,0)</f>
        <v>English</v>
      </c>
      <c r="Q668" t="str">
        <f>VLOOKUP(A668,Sheet2!$A$1:G4392,6,0)</f>
        <v>USA</v>
      </c>
      <c r="R668" t="str">
        <f>VLOOKUP(A668,Sheet2!$A$1:G4392,7,0)</f>
        <v>R</v>
      </c>
      <c r="S668" t="str">
        <f>IF(Table19[[#This Row],[Language]]="English","English","Other language")</f>
        <v>English</v>
      </c>
      <c r="T668">
        <f>Table19[[#This Row],[Gross Revenue]]-Table19[[#This Row],[Budget]]</f>
        <v>4604054</v>
      </c>
      <c r="U668" s="1">
        <f>(Table19[[#This Row],[Gross Revenue]]/Table19[[#This Row],[Budget]])-1</f>
        <v>0.15346846666666658</v>
      </c>
      <c r="V668" t="str">
        <f t="shared" si="22"/>
        <v>90-110 minutes</v>
      </c>
      <c r="W668">
        <f>Table19[[#This Row],[Profit]]/Table19[[#This Row],[Budget]]*100</f>
        <v>15.346846666666666</v>
      </c>
      <c r="X668">
        <v>-1289919.5</v>
      </c>
      <c r="Y668">
        <v>-4.8151417500000002E-2</v>
      </c>
      <c r="Z668" t="str">
        <f t="shared" si="23"/>
        <v>Medium</v>
      </c>
    </row>
    <row r="669" spans="1:26" x14ac:dyDescent="0.2">
      <c r="A669" t="s">
        <v>5615</v>
      </c>
      <c r="B669" t="s">
        <v>588</v>
      </c>
      <c r="C669" t="s">
        <v>2035</v>
      </c>
      <c r="D669">
        <v>13000</v>
      </c>
      <c r="E669">
        <v>16878</v>
      </c>
      <c r="F669">
        <v>0</v>
      </c>
      <c r="G669">
        <v>625</v>
      </c>
      <c r="H669">
        <v>6.9</v>
      </c>
      <c r="I669">
        <v>70</v>
      </c>
      <c r="J669">
        <v>132</v>
      </c>
      <c r="K669">
        <v>2899970</v>
      </c>
      <c r="L669">
        <v>32000000</v>
      </c>
      <c r="M669" s="2">
        <f>VLOOKUP(A669,Sheet2!$A$1:G4393,2,0)</f>
        <v>36504</v>
      </c>
      <c r="N669" t="str">
        <f>VLOOKUP(A669,Sheet2!$A$1:G4393,3,0)</f>
        <v>Color</v>
      </c>
      <c r="O669" t="str">
        <f>VLOOKUP(A669,Sheet2!$A$1:G4393,4,0)</f>
        <v>Drama</v>
      </c>
      <c r="P669" t="str">
        <f>VLOOKUP(A669,Sheet2!$A$1:G4393,5,0)</f>
        <v>English</v>
      </c>
      <c r="Q669" t="str">
        <f>VLOOKUP(A669,Sheet2!$A$1:G4393,6,0)</f>
        <v>USA</v>
      </c>
      <c r="R669" t="str">
        <f>VLOOKUP(A669,Sheet2!$A$1:G4393,7,0)</f>
        <v>R</v>
      </c>
      <c r="S669" t="str">
        <f>IF(Table19[[#This Row],[Language]]="English","English","Other language")</f>
        <v>English</v>
      </c>
      <c r="T669">
        <f>Table19[[#This Row],[Gross Revenue]]-Table19[[#This Row],[Budget]]</f>
        <v>-29100030</v>
      </c>
      <c r="U669" s="1">
        <f>(Table19[[#This Row],[Gross Revenue]]/Table19[[#This Row],[Budget]])-1</f>
        <v>-0.90937593750000001</v>
      </c>
      <c r="V669" t="str">
        <f t="shared" si="22"/>
        <v>131-150 minutes</v>
      </c>
      <c r="W669">
        <f>Table19[[#This Row],[Profit]]/Table19[[#This Row],[Budget]]*100</f>
        <v>-90.937593750000005</v>
      </c>
      <c r="X669">
        <v>-434215.5</v>
      </c>
      <c r="Y669">
        <v>-0.10115100772200772</v>
      </c>
      <c r="Z669" t="str">
        <f t="shared" si="23"/>
        <v>Medium</v>
      </c>
    </row>
    <row r="670" spans="1:26" x14ac:dyDescent="0.2">
      <c r="A670" t="s">
        <v>5843</v>
      </c>
      <c r="B670" t="s">
        <v>150</v>
      </c>
      <c r="C670" t="s">
        <v>274</v>
      </c>
      <c r="D670">
        <v>26000</v>
      </c>
      <c r="E670">
        <v>28767</v>
      </c>
      <c r="F670">
        <v>83</v>
      </c>
      <c r="G670">
        <v>0</v>
      </c>
      <c r="H670">
        <v>7</v>
      </c>
      <c r="I670">
        <v>170</v>
      </c>
      <c r="J670">
        <v>93</v>
      </c>
      <c r="K670">
        <v>27829874</v>
      </c>
      <c r="L670">
        <v>12000000</v>
      </c>
      <c r="M670" s="2">
        <f>VLOOKUP(A670,Sheet2!$A$1:G4394,2,0)</f>
        <v>39079</v>
      </c>
      <c r="N670" t="str">
        <f>VLOOKUP(A670,Sheet2!$A$1:G4394,3,0)</f>
        <v>Color</v>
      </c>
      <c r="O670" t="str">
        <f>VLOOKUP(A670,Sheet2!$A$1:G4394,4,0)</f>
        <v>Action</v>
      </c>
      <c r="P670" t="str">
        <f>VLOOKUP(A670,Sheet2!$A$1:G4394,5,0)</f>
        <v>English</v>
      </c>
      <c r="Q670" t="str">
        <f>VLOOKUP(A670,Sheet2!$A$1:G4394,6,0)</f>
        <v>USA</v>
      </c>
      <c r="R670" t="str">
        <f>VLOOKUP(A670,Sheet2!$A$1:G4394,7,0)</f>
        <v>R</v>
      </c>
      <c r="S670" t="str">
        <f>IF(Table19[[#This Row],[Language]]="English","English","Other language")</f>
        <v>English</v>
      </c>
      <c r="T670">
        <f>Table19[[#This Row],[Gross Revenue]]-Table19[[#This Row],[Budget]]</f>
        <v>15829874</v>
      </c>
      <c r="U670" s="1">
        <f>(Table19[[#This Row],[Gross Revenue]]/Table19[[#This Row],[Budget]])-1</f>
        <v>1.3191561666666667</v>
      </c>
      <c r="V670" t="str">
        <f t="shared" si="22"/>
        <v>90-110 minutes</v>
      </c>
      <c r="W670">
        <f>Table19[[#This Row],[Profit]]/Table19[[#This Row],[Budget]]*100</f>
        <v>131.91561666666666</v>
      </c>
      <c r="X670">
        <v>-1289919.5</v>
      </c>
      <c r="Y670">
        <v>-4.8151417500000002E-2</v>
      </c>
      <c r="Z670" t="str">
        <f t="shared" si="23"/>
        <v>Low</v>
      </c>
    </row>
    <row r="671" spans="1:26" x14ac:dyDescent="0.2">
      <c r="A671" t="s">
        <v>4609</v>
      </c>
      <c r="B671" t="s">
        <v>150</v>
      </c>
      <c r="C671" t="s">
        <v>274</v>
      </c>
      <c r="D671">
        <v>26000</v>
      </c>
      <c r="E671">
        <v>30541</v>
      </c>
      <c r="F671">
        <v>83</v>
      </c>
      <c r="G671">
        <v>0</v>
      </c>
      <c r="H671">
        <v>6.2</v>
      </c>
      <c r="I671">
        <v>150</v>
      </c>
      <c r="J671">
        <v>96</v>
      </c>
      <c r="K671">
        <v>13630226</v>
      </c>
      <c r="L671">
        <v>20000000</v>
      </c>
      <c r="M671" s="2">
        <f>VLOOKUP(A671,Sheet2!$A$1:G4395,2,0)</f>
        <v>40125</v>
      </c>
      <c r="N671" t="str">
        <f>VLOOKUP(A671,Sheet2!$A$1:G4395,3,0)</f>
        <v>Color</v>
      </c>
      <c r="O671" t="str">
        <f>VLOOKUP(A671,Sheet2!$A$1:G4395,4,0)</f>
        <v>Action</v>
      </c>
      <c r="P671" t="str">
        <f>VLOOKUP(A671,Sheet2!$A$1:G4395,5,0)</f>
        <v>English</v>
      </c>
      <c r="Q671" t="str">
        <f>VLOOKUP(A671,Sheet2!$A$1:G4395,6,0)</f>
        <v>USA</v>
      </c>
      <c r="R671" t="str">
        <f>VLOOKUP(A671,Sheet2!$A$1:G4395,7,0)</f>
        <v>R</v>
      </c>
      <c r="S671" t="str">
        <f>IF(Table19[[#This Row],[Language]]="English","English","Other language")</f>
        <v>English</v>
      </c>
      <c r="T671">
        <f>Table19[[#This Row],[Gross Revenue]]-Table19[[#This Row],[Budget]]</f>
        <v>-6369774</v>
      </c>
      <c r="U671" s="1">
        <f>(Table19[[#This Row],[Gross Revenue]]/Table19[[#This Row],[Budget]])-1</f>
        <v>-0.31848869999999996</v>
      </c>
      <c r="V671" t="str">
        <f t="shared" si="22"/>
        <v>90-110 minutes</v>
      </c>
      <c r="W671">
        <f>Table19[[#This Row],[Profit]]/Table19[[#This Row],[Budget]]*100</f>
        <v>-31.848870000000002</v>
      </c>
      <c r="X671">
        <v>-1289919.5</v>
      </c>
      <c r="Y671">
        <v>-4.8151417500000002E-2</v>
      </c>
      <c r="Z671" t="str">
        <f t="shared" si="23"/>
        <v>Medium</v>
      </c>
    </row>
    <row r="672" spans="1:26" x14ac:dyDescent="0.2">
      <c r="A672" t="s">
        <v>4713</v>
      </c>
      <c r="B672" t="s">
        <v>870</v>
      </c>
      <c r="C672" t="s">
        <v>1786</v>
      </c>
      <c r="D672">
        <v>3000</v>
      </c>
      <c r="E672">
        <v>5732</v>
      </c>
      <c r="F672">
        <v>549</v>
      </c>
      <c r="G672">
        <v>18000</v>
      </c>
      <c r="H672">
        <v>7.9</v>
      </c>
      <c r="I672">
        <v>287</v>
      </c>
      <c r="J672">
        <v>115</v>
      </c>
      <c r="K672">
        <v>54557348</v>
      </c>
      <c r="L672">
        <v>6500000</v>
      </c>
      <c r="M672" s="2">
        <f>VLOOKUP(A672,Sheet2!$A$1:G4396,2,0)</f>
        <v>38147</v>
      </c>
      <c r="N672" t="str">
        <f>VLOOKUP(A672,Sheet2!$A$1:G4396,3,0)</f>
        <v>Color</v>
      </c>
      <c r="O672" t="str">
        <f>VLOOKUP(A672,Sheet2!$A$1:G4396,4,0)</f>
        <v>Crime</v>
      </c>
      <c r="P672" t="str">
        <f>VLOOKUP(A672,Sheet2!$A$1:G4396,5,0)</f>
        <v>English</v>
      </c>
      <c r="Q672" t="str">
        <f>VLOOKUP(A672,Sheet2!$A$1:G4396,6,0)</f>
        <v>Germany</v>
      </c>
      <c r="R672" t="str">
        <f>VLOOKUP(A672,Sheet2!$A$1:G4396,7,0)</f>
        <v>R</v>
      </c>
      <c r="S672" t="str">
        <f>IF(Table19[[#This Row],[Language]]="English","English","Other language")</f>
        <v>English</v>
      </c>
      <c r="T672">
        <f>Table19[[#This Row],[Gross Revenue]]-Table19[[#This Row],[Budget]]</f>
        <v>48057348</v>
      </c>
      <c r="U672" s="1">
        <f>(Table19[[#This Row],[Gross Revenue]]/Table19[[#This Row],[Budget]])-1</f>
        <v>7.3934381538461533</v>
      </c>
      <c r="V672" t="str">
        <f t="shared" si="22"/>
        <v>111-130 minutes</v>
      </c>
      <c r="W672">
        <f>Table19[[#This Row],[Profit]]/Table19[[#This Row],[Budget]]*100</f>
        <v>739.34381538461537</v>
      </c>
      <c r="X672">
        <v>-74533.5</v>
      </c>
      <c r="Y672">
        <v>-7.4856785714285719E-3</v>
      </c>
      <c r="Z672" t="str">
        <f t="shared" si="23"/>
        <v>Low</v>
      </c>
    </row>
    <row r="673" spans="1:26" x14ac:dyDescent="0.2">
      <c r="A673" t="s">
        <v>6283</v>
      </c>
      <c r="B673" t="s">
        <v>930</v>
      </c>
      <c r="C673" t="s">
        <v>2547</v>
      </c>
      <c r="D673">
        <v>12000</v>
      </c>
      <c r="E673">
        <v>13172</v>
      </c>
      <c r="F673">
        <v>108</v>
      </c>
      <c r="G673">
        <v>0</v>
      </c>
      <c r="H673">
        <v>7.3</v>
      </c>
      <c r="I673">
        <v>273</v>
      </c>
      <c r="J673">
        <v>112</v>
      </c>
      <c r="K673">
        <v>39462438</v>
      </c>
      <c r="L673">
        <v>7000000</v>
      </c>
      <c r="M673" s="2">
        <f>VLOOKUP(A673,Sheet2!$A$1:G4397,2,0)</f>
        <v>40029</v>
      </c>
      <c r="N673" t="str">
        <f>VLOOKUP(A673,Sheet2!$A$1:G4397,3,0)</f>
        <v>Color</v>
      </c>
      <c r="O673" t="str">
        <f>VLOOKUP(A673,Sheet2!$A$1:G4397,4,0)</f>
        <v>Drama</v>
      </c>
      <c r="P673" t="str">
        <f>VLOOKUP(A673,Sheet2!$A$1:G4397,5,0)</f>
        <v>English</v>
      </c>
      <c r="Q673" t="str">
        <f>VLOOKUP(A673,Sheet2!$A$1:G4397,6,0)</f>
        <v>USA</v>
      </c>
      <c r="R673" t="str">
        <f>VLOOKUP(A673,Sheet2!$A$1:G4397,7,0)</f>
        <v>R</v>
      </c>
      <c r="S673" t="str">
        <f>IF(Table19[[#This Row],[Language]]="English","English","Other language")</f>
        <v>English</v>
      </c>
      <c r="T673">
        <f>Table19[[#This Row],[Gross Revenue]]-Table19[[#This Row],[Budget]]</f>
        <v>32462438</v>
      </c>
      <c r="U673" s="1">
        <f>(Table19[[#This Row],[Gross Revenue]]/Table19[[#This Row],[Budget]])-1</f>
        <v>4.6374911428571428</v>
      </c>
      <c r="V673" t="str">
        <f t="shared" si="22"/>
        <v>111-130 minutes</v>
      </c>
      <c r="W673">
        <f>Table19[[#This Row],[Profit]]/Table19[[#This Row],[Budget]]*100</f>
        <v>463.74911428571426</v>
      </c>
      <c r="X673">
        <v>-434215.5</v>
      </c>
      <c r="Y673">
        <v>-0.10115100772200772</v>
      </c>
      <c r="Z673" t="str">
        <f t="shared" si="23"/>
        <v>Low</v>
      </c>
    </row>
    <row r="674" spans="1:26" x14ac:dyDescent="0.2">
      <c r="A674" t="s">
        <v>4707</v>
      </c>
      <c r="B674" t="s">
        <v>62</v>
      </c>
      <c r="C674" t="s">
        <v>1779</v>
      </c>
      <c r="D674">
        <v>783</v>
      </c>
      <c r="E674">
        <v>4834</v>
      </c>
      <c r="F674">
        <v>0</v>
      </c>
      <c r="G674">
        <v>391</v>
      </c>
      <c r="H674">
        <v>6.3</v>
      </c>
      <c r="I674">
        <v>28</v>
      </c>
      <c r="J674">
        <v>111</v>
      </c>
      <c r="K674">
        <v>1954202</v>
      </c>
      <c r="L674">
        <v>15000000</v>
      </c>
      <c r="M674" s="2">
        <f>VLOOKUP(A674,Sheet2!$A$1:G4398,2,0)</f>
        <v>36277</v>
      </c>
      <c r="N674" t="str">
        <f>VLOOKUP(A674,Sheet2!$A$1:G4398,3,0)</f>
        <v>Color</v>
      </c>
      <c r="O674" t="str">
        <f>VLOOKUP(A674,Sheet2!$A$1:G4398,4,0)</f>
        <v>Comedy</v>
      </c>
      <c r="P674" t="str">
        <f>VLOOKUP(A674,Sheet2!$A$1:G4398,5,0)</f>
        <v>English</v>
      </c>
      <c r="Q674" t="str">
        <f>VLOOKUP(A674,Sheet2!$A$1:G4398,6,0)</f>
        <v>USA</v>
      </c>
      <c r="R674" t="str">
        <f>VLOOKUP(A674,Sheet2!$A$1:G4398,7,0)</f>
        <v>PG-13</v>
      </c>
      <c r="S674" t="str">
        <f>IF(Table19[[#This Row],[Language]]="English","English","Other language")</f>
        <v>English</v>
      </c>
      <c r="T674">
        <f>Table19[[#This Row],[Gross Revenue]]-Table19[[#This Row],[Budget]]</f>
        <v>-13045798</v>
      </c>
      <c r="U674" s="1">
        <f>(Table19[[#This Row],[Gross Revenue]]/Table19[[#This Row],[Budget]])-1</f>
        <v>-0.86971986666666667</v>
      </c>
      <c r="V674" t="str">
        <f t="shared" si="22"/>
        <v>111-130 minutes</v>
      </c>
      <c r="W674">
        <f>Table19[[#This Row],[Profit]]/Table19[[#This Row],[Budget]]*100</f>
        <v>-86.971986666666666</v>
      </c>
      <c r="X674">
        <v>1637763</v>
      </c>
      <c r="Y674">
        <v>0.19178668286445014</v>
      </c>
      <c r="Z674" t="str">
        <f t="shared" si="23"/>
        <v>Medium</v>
      </c>
    </row>
    <row r="675" spans="1:26" x14ac:dyDescent="0.2">
      <c r="A675" t="s">
        <v>6353</v>
      </c>
      <c r="B675" t="s">
        <v>1531</v>
      </c>
      <c r="C675" t="s">
        <v>2128</v>
      </c>
      <c r="D675">
        <v>33000</v>
      </c>
      <c r="E675">
        <v>57426</v>
      </c>
      <c r="F675">
        <v>43</v>
      </c>
      <c r="G675">
        <v>44000</v>
      </c>
      <c r="H675">
        <v>7.4</v>
      </c>
      <c r="I675">
        <v>310</v>
      </c>
      <c r="J675">
        <v>118</v>
      </c>
      <c r="K675">
        <v>84244877</v>
      </c>
      <c r="L675">
        <v>50000000</v>
      </c>
      <c r="M675" s="2">
        <f>VLOOKUP(A675,Sheet2!$A$1:G4399,2,0)</f>
        <v>40675</v>
      </c>
      <c r="N675" t="str">
        <f>VLOOKUP(A675,Sheet2!$A$1:G4399,3,0)</f>
        <v>Color</v>
      </c>
      <c r="O675" t="str">
        <f>VLOOKUP(A675,Sheet2!$A$1:G4399,4,0)</f>
        <v>Comedy</v>
      </c>
      <c r="P675" t="str">
        <f>VLOOKUP(A675,Sheet2!$A$1:G4399,5,0)</f>
        <v>English</v>
      </c>
      <c r="Q675" t="str">
        <f>VLOOKUP(A675,Sheet2!$A$1:G4399,6,0)</f>
        <v>USA</v>
      </c>
      <c r="R675" t="str">
        <f>VLOOKUP(A675,Sheet2!$A$1:G4399,7,0)</f>
        <v>PG-13</v>
      </c>
      <c r="S675" t="str">
        <f>IF(Table19[[#This Row],[Language]]="English","English","Other language")</f>
        <v>English</v>
      </c>
      <c r="T675">
        <f>Table19[[#This Row],[Gross Revenue]]-Table19[[#This Row],[Budget]]</f>
        <v>34244877</v>
      </c>
      <c r="U675" s="1">
        <f>(Table19[[#This Row],[Gross Revenue]]/Table19[[#This Row],[Budget]])-1</f>
        <v>0.68489753999999992</v>
      </c>
      <c r="V675" t="str">
        <f t="shared" si="22"/>
        <v>111-130 minutes</v>
      </c>
      <c r="W675">
        <f>Table19[[#This Row],[Profit]]/Table19[[#This Row],[Budget]]*100</f>
        <v>68.489754000000005</v>
      </c>
      <c r="X675">
        <v>1637763</v>
      </c>
      <c r="Y675">
        <v>0.19178668286445014</v>
      </c>
      <c r="Z675" t="str">
        <f t="shared" si="23"/>
        <v>High</v>
      </c>
    </row>
    <row r="676" spans="1:26" x14ac:dyDescent="0.2">
      <c r="A676" t="s">
        <v>5067</v>
      </c>
      <c r="B676" t="s">
        <v>765</v>
      </c>
      <c r="C676" t="s">
        <v>1087</v>
      </c>
      <c r="D676">
        <v>4000</v>
      </c>
      <c r="E676">
        <v>6214</v>
      </c>
      <c r="F676">
        <v>134</v>
      </c>
      <c r="G676">
        <v>0</v>
      </c>
      <c r="H676">
        <v>6.5</v>
      </c>
      <c r="I676">
        <v>84</v>
      </c>
      <c r="J676">
        <v>135</v>
      </c>
      <c r="K676">
        <v>16929123</v>
      </c>
      <c r="L676">
        <v>14000000</v>
      </c>
      <c r="M676" s="2">
        <f>VLOOKUP(A676,Sheet2!$A$1:G4400,2,0)</f>
        <v>36996</v>
      </c>
      <c r="N676" t="str">
        <f>VLOOKUP(A676,Sheet2!$A$1:G4400,3,0)</f>
        <v>Color</v>
      </c>
      <c r="O676" t="str">
        <f>VLOOKUP(A676,Sheet2!$A$1:G4400,4,0)</f>
        <v>Drama</v>
      </c>
      <c r="P676" t="str">
        <f>VLOOKUP(A676,Sheet2!$A$1:G4400,5,0)</f>
        <v>English</v>
      </c>
      <c r="Q676" t="str">
        <f>VLOOKUP(A676,Sheet2!$A$1:G4400,6,0)</f>
        <v>USA</v>
      </c>
      <c r="R676" t="str">
        <f>VLOOKUP(A676,Sheet2!$A$1:G4400,7,0)</f>
        <v>PG-13</v>
      </c>
      <c r="S676" t="str">
        <f>IF(Table19[[#This Row],[Language]]="English","English","Other language")</f>
        <v>English</v>
      </c>
      <c r="T676">
        <f>Table19[[#This Row],[Gross Revenue]]-Table19[[#This Row],[Budget]]</f>
        <v>2929123</v>
      </c>
      <c r="U676" s="1">
        <f>(Table19[[#This Row],[Gross Revenue]]/Table19[[#This Row],[Budget]])-1</f>
        <v>0.20922307142857144</v>
      </c>
      <c r="V676" t="str">
        <f t="shared" si="22"/>
        <v>131-150 minutes</v>
      </c>
      <c r="W676">
        <f>Table19[[#This Row],[Profit]]/Table19[[#This Row],[Budget]]*100</f>
        <v>20.922307142857143</v>
      </c>
      <c r="X676">
        <v>-434215.5</v>
      </c>
      <c r="Y676">
        <v>-0.10115100772200772</v>
      </c>
      <c r="Z676" t="str">
        <f t="shared" si="23"/>
        <v>Medium</v>
      </c>
    </row>
    <row r="677" spans="1:26" x14ac:dyDescent="0.2">
      <c r="A677" t="s">
        <v>3851</v>
      </c>
      <c r="B677" t="s">
        <v>938</v>
      </c>
      <c r="C677" t="s">
        <v>939</v>
      </c>
      <c r="D677">
        <v>446</v>
      </c>
      <c r="E677">
        <v>928</v>
      </c>
      <c r="F677">
        <v>4</v>
      </c>
      <c r="G677">
        <v>793</v>
      </c>
      <c r="H677">
        <v>5.5</v>
      </c>
      <c r="I677">
        <v>36</v>
      </c>
      <c r="J677">
        <v>97</v>
      </c>
      <c r="K677">
        <v>62480</v>
      </c>
      <c r="L677">
        <v>1000000</v>
      </c>
      <c r="M677" s="2">
        <f>VLOOKUP(A677,Sheet2!$A$1:G4401,2,0)</f>
        <v>42248</v>
      </c>
      <c r="N677" t="str">
        <f>VLOOKUP(A677,Sheet2!$A$1:G4401,3,0)</f>
        <v>Color</v>
      </c>
      <c r="O677" t="str">
        <f>VLOOKUP(A677,Sheet2!$A$1:G4401,4,0)</f>
        <v>Drama</v>
      </c>
      <c r="P677" t="str">
        <f>VLOOKUP(A677,Sheet2!$A$1:G4401,5,0)</f>
        <v>English</v>
      </c>
      <c r="Q677" t="str">
        <f>VLOOKUP(A677,Sheet2!$A$1:G4401,6,0)</f>
        <v>USA</v>
      </c>
      <c r="R677" t="str">
        <f>VLOOKUP(A677,Sheet2!$A$1:G4401,7,0)</f>
        <v>R</v>
      </c>
      <c r="S677" t="str">
        <f>IF(Table19[[#This Row],[Language]]="English","English","Other language")</f>
        <v>English</v>
      </c>
      <c r="T677">
        <f>Table19[[#This Row],[Gross Revenue]]-Table19[[#This Row],[Budget]]</f>
        <v>-937520</v>
      </c>
      <c r="U677" s="1">
        <f>(Table19[[#This Row],[Gross Revenue]]/Table19[[#This Row],[Budget]])-1</f>
        <v>-0.93752000000000002</v>
      </c>
      <c r="V677" t="str">
        <f t="shared" si="22"/>
        <v>90-110 minutes</v>
      </c>
      <c r="W677">
        <f>Table19[[#This Row],[Profit]]/Table19[[#This Row],[Budget]]*100</f>
        <v>-93.751999999999995</v>
      </c>
      <c r="X677">
        <v>-434215.5</v>
      </c>
      <c r="Y677">
        <v>-0.10115100772200772</v>
      </c>
      <c r="Z677" t="str">
        <f t="shared" si="23"/>
        <v>Low</v>
      </c>
    </row>
    <row r="678" spans="1:26" x14ac:dyDescent="0.2">
      <c r="A678" t="s">
        <v>6665</v>
      </c>
      <c r="B678" t="s">
        <v>226</v>
      </c>
      <c r="C678" t="s">
        <v>2954</v>
      </c>
      <c r="D678">
        <v>13000</v>
      </c>
      <c r="E678">
        <v>15106</v>
      </c>
      <c r="F678">
        <v>0</v>
      </c>
      <c r="G678">
        <v>70000</v>
      </c>
      <c r="H678">
        <v>7.7</v>
      </c>
      <c r="I678">
        <v>437</v>
      </c>
      <c r="J678">
        <v>133</v>
      </c>
      <c r="K678">
        <v>109712885</v>
      </c>
      <c r="L678">
        <v>35000000</v>
      </c>
      <c r="M678" s="2">
        <f>VLOOKUP(A678,Sheet2!$A$1:G4402,2,0)</f>
        <v>42037</v>
      </c>
      <c r="N678" t="str">
        <f>VLOOKUP(A678,Sheet2!$A$1:G4402,3,0)</f>
        <v>Color</v>
      </c>
      <c r="O678" t="str">
        <f>VLOOKUP(A678,Sheet2!$A$1:G4402,4,0)</f>
        <v>Drama</v>
      </c>
      <c r="P678" t="str">
        <f>VLOOKUP(A678,Sheet2!$A$1:G4402,5,0)</f>
        <v>English</v>
      </c>
      <c r="Q678" t="str">
        <f>VLOOKUP(A678,Sheet2!$A$1:G4402,6,0)</f>
        <v>USA</v>
      </c>
      <c r="R678" t="str">
        <f>VLOOKUP(A678,Sheet2!$A$1:G4402,7,0)</f>
        <v>PG-13</v>
      </c>
      <c r="S678" t="str">
        <f>IF(Table19[[#This Row],[Language]]="English","English","Other language")</f>
        <v>English</v>
      </c>
      <c r="T678">
        <f>Table19[[#This Row],[Gross Revenue]]-Table19[[#This Row],[Budget]]</f>
        <v>74712885</v>
      </c>
      <c r="U678" s="1">
        <f>(Table19[[#This Row],[Gross Revenue]]/Table19[[#This Row],[Budget]])-1</f>
        <v>2.1346538571428573</v>
      </c>
      <c r="V678" t="str">
        <f t="shared" si="22"/>
        <v>131-150 minutes</v>
      </c>
      <c r="W678">
        <f>Table19[[#This Row],[Profit]]/Table19[[#This Row],[Budget]]*100</f>
        <v>213.46538571428573</v>
      </c>
      <c r="X678">
        <v>-434215.5</v>
      </c>
      <c r="Y678">
        <v>-0.10115100772200772</v>
      </c>
      <c r="Z678" t="str">
        <f t="shared" si="23"/>
        <v>Medium</v>
      </c>
    </row>
    <row r="679" spans="1:26" x14ac:dyDescent="0.2">
      <c r="A679" t="s">
        <v>4409</v>
      </c>
      <c r="B679" t="s">
        <v>1515</v>
      </c>
      <c r="C679" t="s">
        <v>1516</v>
      </c>
      <c r="D679">
        <v>3000</v>
      </c>
      <c r="E679">
        <v>3617</v>
      </c>
      <c r="F679">
        <v>10</v>
      </c>
      <c r="G679">
        <v>1000</v>
      </c>
      <c r="H679">
        <v>6</v>
      </c>
      <c r="I679">
        <v>95</v>
      </c>
      <c r="J679">
        <v>85</v>
      </c>
      <c r="K679">
        <v>14000000</v>
      </c>
      <c r="L679">
        <v>3500000</v>
      </c>
      <c r="M679" s="2">
        <f>VLOOKUP(A679,Sheet2!$A$1:G4403,2,0)</f>
        <v>32014</v>
      </c>
      <c r="N679" t="str">
        <f>VLOOKUP(A679,Sheet2!$A$1:G4403,3,0)</f>
        <v>Color</v>
      </c>
      <c r="O679" t="str">
        <f>VLOOKUP(A679,Sheet2!$A$1:G4403,4,0)</f>
        <v>Comedy</v>
      </c>
      <c r="P679" t="str">
        <f>VLOOKUP(A679,Sheet2!$A$1:G4403,5,0)</f>
        <v>English</v>
      </c>
      <c r="Q679" t="str">
        <f>VLOOKUP(A679,Sheet2!$A$1:G4403,6,0)</f>
        <v>USA</v>
      </c>
      <c r="R679" t="str">
        <f>VLOOKUP(A679,Sheet2!$A$1:G4403,7,0)</f>
        <v>R</v>
      </c>
      <c r="S679" t="str">
        <f>IF(Table19[[#This Row],[Language]]="English","English","Other language")</f>
        <v>English</v>
      </c>
      <c r="T679">
        <f>Table19[[#This Row],[Gross Revenue]]-Table19[[#This Row],[Budget]]</f>
        <v>10500000</v>
      </c>
      <c r="U679" s="1">
        <f>(Table19[[#This Row],[Gross Revenue]]/Table19[[#This Row],[Budget]])-1</f>
        <v>3</v>
      </c>
      <c r="V679" t="str">
        <f t="shared" si="22"/>
        <v>&lt;90 minutes</v>
      </c>
      <c r="W679">
        <f>Table19[[#This Row],[Profit]]/Table19[[#This Row],[Budget]]*100</f>
        <v>300</v>
      </c>
      <c r="X679">
        <v>1637763</v>
      </c>
      <c r="Y679">
        <v>0.19178668286445014</v>
      </c>
      <c r="Z679" t="str">
        <f t="shared" si="23"/>
        <v>Low</v>
      </c>
    </row>
    <row r="680" spans="1:26" x14ac:dyDescent="0.2">
      <c r="A680" t="s">
        <v>6248</v>
      </c>
      <c r="B680" t="s">
        <v>968</v>
      </c>
      <c r="C680" t="s">
        <v>1246</v>
      </c>
      <c r="D680">
        <v>18000</v>
      </c>
      <c r="E680">
        <v>30132</v>
      </c>
      <c r="F680">
        <v>12000</v>
      </c>
      <c r="G680">
        <v>0</v>
      </c>
      <c r="H680">
        <v>7.3</v>
      </c>
      <c r="I680">
        <v>82</v>
      </c>
      <c r="J680">
        <v>123</v>
      </c>
      <c r="K680">
        <v>91400000</v>
      </c>
      <c r="L680">
        <v>53000000</v>
      </c>
      <c r="M680" s="2">
        <f>VLOOKUP(A680,Sheet2!$A$1:G4404,2,0)</f>
        <v>34710</v>
      </c>
      <c r="N680" t="str">
        <f>VLOOKUP(A680,Sheet2!$A$1:G4404,3,0)</f>
        <v>Color</v>
      </c>
      <c r="O680" t="str">
        <f>VLOOKUP(A680,Sheet2!$A$1:G4404,4,0)</f>
        <v>Action</v>
      </c>
      <c r="P680" t="str">
        <f>VLOOKUP(A680,Sheet2!$A$1:G4404,5,0)</f>
        <v>English</v>
      </c>
      <c r="Q680" t="str">
        <f>VLOOKUP(A680,Sheet2!$A$1:G4404,6,0)</f>
        <v>USA</v>
      </c>
      <c r="R680" t="str">
        <f>VLOOKUP(A680,Sheet2!$A$1:G4404,7,0)</f>
        <v>R</v>
      </c>
      <c r="S680" t="str">
        <f>IF(Table19[[#This Row],[Language]]="English","English","Other language")</f>
        <v>English</v>
      </c>
      <c r="T680">
        <f>Table19[[#This Row],[Gross Revenue]]-Table19[[#This Row],[Budget]]</f>
        <v>38400000</v>
      </c>
      <c r="U680" s="1">
        <f>(Table19[[#This Row],[Gross Revenue]]/Table19[[#This Row],[Budget]])-1</f>
        <v>0.72452830188679251</v>
      </c>
      <c r="V680" t="str">
        <f t="shared" si="22"/>
        <v>111-130 minutes</v>
      </c>
      <c r="W680">
        <f>Table19[[#This Row],[Profit]]/Table19[[#This Row],[Budget]]*100</f>
        <v>72.452830188679243</v>
      </c>
      <c r="X680">
        <v>-1289919.5</v>
      </c>
      <c r="Y680">
        <v>-4.8151417500000002E-2</v>
      </c>
      <c r="Z680" t="str">
        <f t="shared" si="23"/>
        <v>High</v>
      </c>
    </row>
    <row r="681" spans="1:26" x14ac:dyDescent="0.2">
      <c r="A681" t="s">
        <v>4323</v>
      </c>
      <c r="B681" t="s">
        <v>1419</v>
      </c>
      <c r="C681" t="s">
        <v>705</v>
      </c>
      <c r="D681">
        <v>941</v>
      </c>
      <c r="E681">
        <v>3099</v>
      </c>
      <c r="F681">
        <v>0</v>
      </c>
      <c r="G681">
        <v>88</v>
      </c>
      <c r="H681">
        <v>6</v>
      </c>
      <c r="I681">
        <v>25</v>
      </c>
      <c r="J681">
        <v>107</v>
      </c>
      <c r="K681">
        <v>141853</v>
      </c>
      <c r="L681">
        <v>12000000</v>
      </c>
      <c r="M681" s="2">
        <f>VLOOKUP(A681,Sheet2!$A$1:G4405,2,0)</f>
        <v>35496</v>
      </c>
      <c r="N681" t="str">
        <f>VLOOKUP(A681,Sheet2!$A$1:G4405,3,0)</f>
        <v>Color</v>
      </c>
      <c r="O681" t="str">
        <f>VLOOKUP(A681,Sheet2!$A$1:G4405,4,0)</f>
        <v>Comedy</v>
      </c>
      <c r="P681" t="str">
        <f>VLOOKUP(A681,Sheet2!$A$1:G4405,5,0)</f>
        <v>English</v>
      </c>
      <c r="Q681" t="str">
        <f>VLOOKUP(A681,Sheet2!$A$1:G4405,6,0)</f>
        <v>Australia</v>
      </c>
      <c r="R681" t="str">
        <f>VLOOKUP(A681,Sheet2!$A$1:G4405,7,0)</f>
        <v>R</v>
      </c>
      <c r="S681" t="str">
        <f>IF(Table19[[#This Row],[Language]]="English","English","Other language")</f>
        <v>English</v>
      </c>
      <c r="T681">
        <f>Table19[[#This Row],[Gross Revenue]]-Table19[[#This Row],[Budget]]</f>
        <v>-11858147</v>
      </c>
      <c r="U681" s="1">
        <f>(Table19[[#This Row],[Gross Revenue]]/Table19[[#This Row],[Budget]])-1</f>
        <v>-0.98817891666666668</v>
      </c>
      <c r="V681" t="str">
        <f t="shared" si="22"/>
        <v>90-110 minutes</v>
      </c>
      <c r="W681">
        <f>Table19[[#This Row],[Profit]]/Table19[[#This Row],[Budget]]*100</f>
        <v>-98.817891666666668</v>
      </c>
      <c r="X681">
        <v>1637763</v>
      </c>
      <c r="Y681">
        <v>0.19178668286445014</v>
      </c>
      <c r="Z681" t="str">
        <f t="shared" si="23"/>
        <v>Low</v>
      </c>
    </row>
    <row r="682" spans="1:26" x14ac:dyDescent="0.2">
      <c r="A682" t="s">
        <v>5128</v>
      </c>
      <c r="B682" t="s">
        <v>713</v>
      </c>
      <c r="C682" t="s">
        <v>2091</v>
      </c>
      <c r="D682">
        <v>442</v>
      </c>
      <c r="E682">
        <v>822</v>
      </c>
      <c r="F682">
        <v>4</v>
      </c>
      <c r="G682">
        <v>0</v>
      </c>
      <c r="H682">
        <v>6.5</v>
      </c>
      <c r="I682">
        <v>35</v>
      </c>
      <c r="J682">
        <v>93</v>
      </c>
      <c r="K682">
        <v>174635000</v>
      </c>
      <c r="L682">
        <v>8800000</v>
      </c>
      <c r="M682" s="2">
        <f>VLOOKUP(A682,Sheet2!$A$1:G4406,2,0)</f>
        <v>31696</v>
      </c>
      <c r="N682" t="str">
        <f>VLOOKUP(A682,Sheet2!$A$1:G4406,3,0)</f>
        <v>Color</v>
      </c>
      <c r="O682" t="str">
        <f>VLOOKUP(A682,Sheet2!$A$1:G4406,4,0)</f>
        <v>Adventure</v>
      </c>
      <c r="P682" t="str">
        <f>VLOOKUP(A682,Sheet2!$A$1:G4406,5,0)</f>
        <v>English</v>
      </c>
      <c r="Q682" t="str">
        <f>VLOOKUP(A682,Sheet2!$A$1:G4406,6,0)</f>
        <v>Australia</v>
      </c>
      <c r="R682" t="str">
        <f>VLOOKUP(A682,Sheet2!$A$1:G4406,7,0)</f>
        <v>PG-13</v>
      </c>
      <c r="S682" t="str">
        <f>IF(Table19[[#This Row],[Language]]="English","English","Other language")</f>
        <v>English</v>
      </c>
      <c r="T682">
        <f>Table19[[#This Row],[Gross Revenue]]-Table19[[#This Row],[Budget]]</f>
        <v>165835000</v>
      </c>
      <c r="U682" s="1">
        <f>(Table19[[#This Row],[Gross Revenue]]/Table19[[#This Row],[Budget]])-1</f>
        <v>18.844886363636363</v>
      </c>
      <c r="V682" t="str">
        <f t="shared" si="22"/>
        <v>90-110 minutes</v>
      </c>
      <c r="W682">
        <f>Table19[[#This Row],[Profit]]/Table19[[#This Row],[Budget]]*100</f>
        <v>1884.4886363636363</v>
      </c>
      <c r="X682">
        <v>3892693.5</v>
      </c>
      <c r="Y682">
        <v>0.11726928571428571</v>
      </c>
      <c r="Z682" t="str">
        <f t="shared" si="23"/>
        <v>Low</v>
      </c>
    </row>
    <row r="683" spans="1:26" x14ac:dyDescent="0.2">
      <c r="A683" t="s">
        <v>3916</v>
      </c>
      <c r="B683" t="s">
        <v>713</v>
      </c>
      <c r="C683" t="s">
        <v>1006</v>
      </c>
      <c r="D683">
        <v>442</v>
      </c>
      <c r="E683">
        <v>717</v>
      </c>
      <c r="F683">
        <v>5</v>
      </c>
      <c r="G683">
        <v>489</v>
      </c>
      <c r="H683">
        <v>5.5</v>
      </c>
      <c r="I683">
        <v>32</v>
      </c>
      <c r="J683">
        <v>108</v>
      </c>
      <c r="K683">
        <v>109306210</v>
      </c>
      <c r="L683">
        <v>15800000</v>
      </c>
      <c r="M683" s="2">
        <f>VLOOKUP(A683,Sheet2!$A$1:G4407,2,0)</f>
        <v>32266</v>
      </c>
      <c r="N683" t="str">
        <f>VLOOKUP(A683,Sheet2!$A$1:G4407,3,0)</f>
        <v>Color</v>
      </c>
      <c r="O683" t="str">
        <f>VLOOKUP(A683,Sheet2!$A$1:G4407,4,0)</f>
        <v>Action</v>
      </c>
      <c r="P683" t="str">
        <f>VLOOKUP(A683,Sheet2!$A$1:G4407,5,0)</f>
        <v>English</v>
      </c>
      <c r="Q683" t="str">
        <f>VLOOKUP(A683,Sheet2!$A$1:G4407,6,0)</f>
        <v>Australia</v>
      </c>
      <c r="R683" t="str">
        <f>VLOOKUP(A683,Sheet2!$A$1:G4407,7,0)</f>
        <v>PG</v>
      </c>
      <c r="S683" t="str">
        <f>IF(Table19[[#This Row],[Language]]="English","English","Other language")</f>
        <v>English</v>
      </c>
      <c r="T683">
        <f>Table19[[#This Row],[Gross Revenue]]-Table19[[#This Row],[Budget]]</f>
        <v>93506210</v>
      </c>
      <c r="U683" s="1">
        <f>(Table19[[#This Row],[Gross Revenue]]/Table19[[#This Row],[Budget]])-1</f>
        <v>5.918114556962025</v>
      </c>
      <c r="V683" t="str">
        <f t="shared" si="22"/>
        <v>90-110 minutes</v>
      </c>
      <c r="W683">
        <f>Table19[[#This Row],[Profit]]/Table19[[#This Row],[Budget]]*100</f>
        <v>591.81145569620253</v>
      </c>
      <c r="X683">
        <v>-1289919.5</v>
      </c>
      <c r="Y683">
        <v>-4.8151417500000002E-2</v>
      </c>
      <c r="Z683" t="str">
        <f t="shared" si="23"/>
        <v>Medium</v>
      </c>
    </row>
    <row r="684" spans="1:26" x14ac:dyDescent="0.2">
      <c r="A684" t="s">
        <v>3523</v>
      </c>
      <c r="B684" t="s">
        <v>477</v>
      </c>
      <c r="C684" t="s">
        <v>478</v>
      </c>
      <c r="D684">
        <v>460</v>
      </c>
      <c r="E684">
        <v>1315</v>
      </c>
      <c r="F684">
        <v>23</v>
      </c>
      <c r="G684">
        <v>387</v>
      </c>
      <c r="H684">
        <v>4.8</v>
      </c>
      <c r="I684">
        <v>71</v>
      </c>
      <c r="J684">
        <v>92</v>
      </c>
      <c r="K684">
        <v>25590119</v>
      </c>
      <c r="L684">
        <v>21150000</v>
      </c>
      <c r="M684" s="2">
        <f>VLOOKUP(A684,Sheet2!$A$1:G4408,2,0)</f>
        <v>36985</v>
      </c>
      <c r="N684" t="str">
        <f>VLOOKUP(A684,Sheet2!$A$1:G4408,3,0)</f>
        <v>Color</v>
      </c>
      <c r="O684" t="str">
        <f>VLOOKUP(A684,Sheet2!$A$1:G4408,4,0)</f>
        <v>Adventure</v>
      </c>
      <c r="P684" t="str">
        <f>VLOOKUP(A684,Sheet2!$A$1:G4408,5,0)</f>
        <v>English</v>
      </c>
      <c r="Q684" t="str">
        <f>VLOOKUP(A684,Sheet2!$A$1:G4408,6,0)</f>
        <v>Australia</v>
      </c>
      <c r="R684" t="str">
        <f>VLOOKUP(A684,Sheet2!$A$1:G4408,7,0)</f>
        <v>PG</v>
      </c>
      <c r="S684" t="str">
        <f>IF(Table19[[#This Row],[Language]]="English","English","Other language")</f>
        <v>English</v>
      </c>
      <c r="T684">
        <f>Table19[[#This Row],[Gross Revenue]]-Table19[[#This Row],[Budget]]</f>
        <v>4440119</v>
      </c>
      <c r="U684" s="1">
        <f>(Table19[[#This Row],[Gross Revenue]]/Table19[[#This Row],[Budget]])-1</f>
        <v>0.20993470449172569</v>
      </c>
      <c r="V684" t="str">
        <f t="shared" si="22"/>
        <v>90-110 minutes</v>
      </c>
      <c r="W684">
        <f>Table19[[#This Row],[Profit]]/Table19[[#This Row],[Budget]]*100</f>
        <v>20.993470449172577</v>
      </c>
      <c r="X684">
        <v>3892693.5</v>
      </c>
      <c r="Y684">
        <v>0.11726928571428571</v>
      </c>
      <c r="Z684" t="str">
        <f t="shared" si="23"/>
        <v>Medium</v>
      </c>
    </row>
    <row r="685" spans="1:26" x14ac:dyDescent="0.2">
      <c r="A685" t="s">
        <v>5661</v>
      </c>
      <c r="B685" t="s">
        <v>734</v>
      </c>
      <c r="C685" t="s">
        <v>562</v>
      </c>
      <c r="D685">
        <v>1000</v>
      </c>
      <c r="E685">
        <v>3267</v>
      </c>
      <c r="F685">
        <v>0</v>
      </c>
      <c r="G685">
        <v>905</v>
      </c>
      <c r="H685">
        <v>6.9</v>
      </c>
      <c r="I685">
        <v>25</v>
      </c>
      <c r="J685">
        <v>115</v>
      </c>
      <c r="K685">
        <v>13640000</v>
      </c>
      <c r="L685">
        <v>14000000</v>
      </c>
      <c r="M685" s="2">
        <f>VLOOKUP(A685,Sheet2!$A$1:G4409,2,0)</f>
        <v>34382</v>
      </c>
      <c r="N685" t="str">
        <f>VLOOKUP(A685,Sheet2!$A$1:G4409,3,0)</f>
        <v>Color</v>
      </c>
      <c r="O685" t="str">
        <f>VLOOKUP(A685,Sheet2!$A$1:G4409,4,0)</f>
        <v>Comedy</v>
      </c>
      <c r="P685" t="str">
        <f>VLOOKUP(A685,Sheet2!$A$1:G4409,5,0)</f>
        <v>English</v>
      </c>
      <c r="Q685" t="str">
        <f>VLOOKUP(A685,Sheet2!$A$1:G4409,6,0)</f>
        <v>USA</v>
      </c>
      <c r="R685" t="str">
        <f>VLOOKUP(A685,Sheet2!$A$1:G4409,7,0)</f>
        <v>PG-13</v>
      </c>
      <c r="S685" t="str">
        <f>IF(Table19[[#This Row],[Language]]="English","English","Other language")</f>
        <v>English</v>
      </c>
      <c r="T685">
        <f>Table19[[#This Row],[Gross Revenue]]-Table19[[#This Row],[Budget]]</f>
        <v>-360000</v>
      </c>
      <c r="U685" s="1">
        <f>(Table19[[#This Row],[Gross Revenue]]/Table19[[#This Row],[Budget]])-1</f>
        <v>-2.571428571428569E-2</v>
      </c>
      <c r="V685" t="str">
        <f t="shared" si="22"/>
        <v>111-130 minutes</v>
      </c>
      <c r="W685">
        <f>Table19[[#This Row],[Profit]]/Table19[[#This Row],[Budget]]*100</f>
        <v>-2.5714285714285712</v>
      </c>
      <c r="X685">
        <v>1637763</v>
      </c>
      <c r="Y685">
        <v>0.19178668286445014</v>
      </c>
      <c r="Z685" t="str">
        <f t="shared" si="23"/>
        <v>Medium</v>
      </c>
    </row>
    <row r="686" spans="1:26" x14ac:dyDescent="0.2">
      <c r="A686" t="s">
        <v>3265</v>
      </c>
      <c r="B686" t="s">
        <v>30</v>
      </c>
      <c r="C686" t="s">
        <v>31</v>
      </c>
      <c r="D686">
        <v>592</v>
      </c>
      <c r="E686">
        <v>2000</v>
      </c>
      <c r="F686">
        <v>17</v>
      </c>
      <c r="G686">
        <v>244</v>
      </c>
      <c r="H686">
        <v>2.1</v>
      </c>
      <c r="I686">
        <v>25</v>
      </c>
      <c r="J686">
        <v>95</v>
      </c>
      <c r="K686">
        <v>7009668</v>
      </c>
      <c r="L686">
        <v>5600000</v>
      </c>
      <c r="M686" s="2">
        <f>VLOOKUP(A686,Sheet2!$A$1:G4410,2,0)</f>
        <v>38816</v>
      </c>
      <c r="N686" t="str">
        <f>VLOOKUP(A686,Sheet2!$A$1:G4410,3,0)</f>
        <v>Color</v>
      </c>
      <c r="O686" t="str">
        <f>VLOOKUP(A686,Sheet2!$A$1:G4410,4,0)</f>
        <v>Action</v>
      </c>
      <c r="P686" t="str">
        <f>VLOOKUP(A686,Sheet2!$A$1:G4410,5,0)</f>
        <v>English</v>
      </c>
      <c r="Q686" t="str">
        <f>VLOOKUP(A686,Sheet2!$A$1:G4410,6,0)</f>
        <v>USA</v>
      </c>
      <c r="R686" t="str">
        <f>VLOOKUP(A686,Sheet2!$A$1:G4410,7,0)</f>
        <v>PG-13</v>
      </c>
      <c r="S686" t="str">
        <f>IF(Table19[[#This Row],[Language]]="English","English","Other language")</f>
        <v>English</v>
      </c>
      <c r="T686">
        <f>Table19[[#This Row],[Gross Revenue]]-Table19[[#This Row],[Budget]]</f>
        <v>1409668</v>
      </c>
      <c r="U686" s="1">
        <f>(Table19[[#This Row],[Gross Revenue]]/Table19[[#This Row],[Budget]])-1</f>
        <v>0.25172642857142846</v>
      </c>
      <c r="V686" t="str">
        <f t="shared" si="22"/>
        <v>90-110 minutes</v>
      </c>
      <c r="W686">
        <f>Table19[[#This Row],[Profit]]/Table19[[#This Row],[Budget]]*100</f>
        <v>25.172642857142858</v>
      </c>
      <c r="X686">
        <v>-1289919.5</v>
      </c>
      <c r="Y686">
        <v>-4.8151417500000002E-2</v>
      </c>
      <c r="Z686" t="str">
        <f t="shared" si="23"/>
        <v>Low</v>
      </c>
    </row>
    <row r="687" spans="1:26" x14ac:dyDescent="0.2">
      <c r="A687" t="s">
        <v>3305</v>
      </c>
      <c r="B687" t="s">
        <v>99</v>
      </c>
      <c r="C687" t="s">
        <v>100</v>
      </c>
      <c r="D687">
        <v>1000</v>
      </c>
      <c r="E687">
        <v>1531</v>
      </c>
      <c r="F687">
        <v>33</v>
      </c>
      <c r="G687">
        <v>0</v>
      </c>
      <c r="H687">
        <v>3.3</v>
      </c>
      <c r="I687">
        <v>111</v>
      </c>
      <c r="J687">
        <v>93</v>
      </c>
      <c r="K687">
        <v>37188667</v>
      </c>
      <c r="L687">
        <v>12000000</v>
      </c>
      <c r="M687" s="2">
        <f>VLOOKUP(A687,Sheet2!$A$1:G4411,2,0)</f>
        <v>37484</v>
      </c>
      <c r="N687" t="str">
        <f>VLOOKUP(A687,Sheet2!$A$1:G4411,3,0)</f>
        <v>Color</v>
      </c>
      <c r="O687" t="str">
        <f>VLOOKUP(A687,Sheet2!$A$1:G4411,4,0)</f>
        <v>Comedy</v>
      </c>
      <c r="P687" t="str">
        <f>VLOOKUP(A687,Sheet2!$A$1:G4411,5,0)</f>
        <v>English</v>
      </c>
      <c r="Q687" t="str">
        <f>VLOOKUP(A687,Sheet2!$A$1:G4411,6,0)</f>
        <v>USA</v>
      </c>
      <c r="R687" t="str">
        <f>VLOOKUP(A687,Sheet2!$A$1:G4411,7,0)</f>
        <v>PG-13</v>
      </c>
      <c r="S687" t="str">
        <f>IF(Table19[[#This Row],[Language]]="English","English","Other language")</f>
        <v>English</v>
      </c>
      <c r="T687">
        <f>Table19[[#This Row],[Gross Revenue]]-Table19[[#This Row],[Budget]]</f>
        <v>25188667</v>
      </c>
      <c r="U687" s="1">
        <f>(Table19[[#This Row],[Gross Revenue]]/Table19[[#This Row],[Budget]])-1</f>
        <v>2.0990555833333335</v>
      </c>
      <c r="V687" t="str">
        <f t="shared" si="22"/>
        <v>90-110 minutes</v>
      </c>
      <c r="W687">
        <f>Table19[[#This Row],[Profit]]/Table19[[#This Row],[Budget]]*100</f>
        <v>209.90555833333335</v>
      </c>
      <c r="X687">
        <v>1637763</v>
      </c>
      <c r="Y687">
        <v>0.19178668286445014</v>
      </c>
      <c r="Z687" t="str">
        <f t="shared" si="23"/>
        <v>Low</v>
      </c>
    </row>
    <row r="688" spans="1:26" x14ac:dyDescent="0.2">
      <c r="A688" t="s">
        <v>6817</v>
      </c>
      <c r="B688" t="s">
        <v>3142</v>
      </c>
      <c r="C688" t="s">
        <v>1172</v>
      </c>
      <c r="D688">
        <v>103</v>
      </c>
      <c r="E688">
        <v>129</v>
      </c>
      <c r="F688">
        <v>0</v>
      </c>
      <c r="G688">
        <v>0</v>
      </c>
      <c r="H688">
        <v>7.9</v>
      </c>
      <c r="I688">
        <v>287</v>
      </c>
      <c r="J688">
        <v>120</v>
      </c>
      <c r="K688">
        <v>128067808</v>
      </c>
      <c r="L688">
        <v>15000000</v>
      </c>
      <c r="M688" s="2">
        <f>VLOOKUP(A688,Sheet2!$A$1:G4412,2,0)</f>
        <v>36564</v>
      </c>
      <c r="N688" t="str">
        <f>VLOOKUP(A688,Sheet2!$A$1:G4412,3,0)</f>
        <v>Color</v>
      </c>
      <c r="O688" t="str">
        <f>VLOOKUP(A688,Sheet2!$A$1:G4412,4,0)</f>
        <v>Action</v>
      </c>
      <c r="P688" t="str">
        <f>VLOOKUP(A688,Sheet2!$A$1:G4412,5,0)</f>
        <v>Mandarin</v>
      </c>
      <c r="Q688" t="str">
        <f>VLOOKUP(A688,Sheet2!$A$1:G4412,6,0)</f>
        <v>Taiwan</v>
      </c>
      <c r="R688" t="str">
        <f>VLOOKUP(A688,Sheet2!$A$1:G4412,7,0)</f>
        <v>PG-13</v>
      </c>
      <c r="S688" t="str">
        <f>IF(Table19[[#This Row],[Language]]="English","English","Other language")</f>
        <v>Other language</v>
      </c>
      <c r="T688">
        <f>Table19[[#This Row],[Gross Revenue]]-Table19[[#This Row],[Budget]]</f>
        <v>113067808</v>
      </c>
      <c r="U688" s="1">
        <f>(Table19[[#This Row],[Gross Revenue]]/Table19[[#This Row],[Budget]])-1</f>
        <v>7.5378538666666675</v>
      </c>
      <c r="V688" t="str">
        <f t="shared" si="22"/>
        <v>111-130 minutes</v>
      </c>
      <c r="W688">
        <f>Table19[[#This Row],[Profit]]/Table19[[#This Row],[Budget]]*100</f>
        <v>753.78538666666668</v>
      </c>
      <c r="X688">
        <v>-1289919.5</v>
      </c>
      <c r="Y688">
        <v>-4.8151417500000002E-2</v>
      </c>
      <c r="Z688" t="str">
        <f t="shared" si="23"/>
        <v>Medium</v>
      </c>
    </row>
    <row r="689" spans="1:26" x14ac:dyDescent="0.2">
      <c r="A689" t="s">
        <v>5714</v>
      </c>
      <c r="B689" t="s">
        <v>336</v>
      </c>
      <c r="C689" t="s">
        <v>155</v>
      </c>
      <c r="D689">
        <v>4000</v>
      </c>
      <c r="E689">
        <v>6223</v>
      </c>
      <c r="F689">
        <v>16</v>
      </c>
      <c r="G689">
        <v>0</v>
      </c>
      <c r="H689">
        <v>6.9</v>
      </c>
      <c r="I689">
        <v>101</v>
      </c>
      <c r="J689">
        <v>97</v>
      </c>
      <c r="K689">
        <v>38201895</v>
      </c>
      <c r="L689">
        <v>10500000</v>
      </c>
      <c r="M689" s="2">
        <f>VLOOKUP(A689,Sheet2!$A$1:G4413,2,0)</f>
        <v>36213</v>
      </c>
      <c r="N689" t="str">
        <f>VLOOKUP(A689,Sheet2!$A$1:G4413,3,0)</f>
        <v>Color</v>
      </c>
      <c r="O689" t="str">
        <f>VLOOKUP(A689,Sheet2!$A$1:G4413,4,0)</f>
        <v>Drama</v>
      </c>
      <c r="P689" t="str">
        <f>VLOOKUP(A689,Sheet2!$A$1:G4413,5,0)</f>
        <v>English</v>
      </c>
      <c r="Q689" t="str">
        <f>VLOOKUP(A689,Sheet2!$A$1:G4413,6,0)</f>
        <v>USA</v>
      </c>
      <c r="R689" t="str">
        <f>VLOOKUP(A689,Sheet2!$A$1:G4413,7,0)</f>
        <v>R</v>
      </c>
      <c r="S689" t="str">
        <f>IF(Table19[[#This Row],[Language]]="English","English","Other language")</f>
        <v>English</v>
      </c>
      <c r="T689">
        <f>Table19[[#This Row],[Gross Revenue]]-Table19[[#This Row],[Budget]]</f>
        <v>27701895</v>
      </c>
      <c r="U689" s="1">
        <f>(Table19[[#This Row],[Gross Revenue]]/Table19[[#This Row],[Budget]])-1</f>
        <v>2.6382757142857143</v>
      </c>
      <c r="V689" t="str">
        <f t="shared" si="22"/>
        <v>90-110 minutes</v>
      </c>
      <c r="W689">
        <f>Table19[[#This Row],[Profit]]/Table19[[#This Row],[Budget]]*100</f>
        <v>263.82757142857145</v>
      </c>
      <c r="X689">
        <v>-434215.5</v>
      </c>
      <c r="Y689">
        <v>-0.10115100772200772</v>
      </c>
      <c r="Z689" t="str">
        <f t="shared" si="23"/>
        <v>Low</v>
      </c>
    </row>
    <row r="690" spans="1:26" x14ac:dyDescent="0.2">
      <c r="A690" t="s">
        <v>6410</v>
      </c>
      <c r="B690" t="s">
        <v>968</v>
      </c>
      <c r="C690" t="s">
        <v>2879</v>
      </c>
      <c r="D690">
        <v>18000</v>
      </c>
      <c r="E690">
        <v>18855</v>
      </c>
      <c r="F690">
        <v>0</v>
      </c>
      <c r="G690">
        <v>0</v>
      </c>
      <c r="H690">
        <v>7.5</v>
      </c>
      <c r="I690">
        <v>17</v>
      </c>
      <c r="J690">
        <v>147</v>
      </c>
      <c r="K690">
        <v>5899797</v>
      </c>
      <c r="L690">
        <v>29000000</v>
      </c>
      <c r="M690" s="2">
        <f>VLOOKUP(A690,Sheet2!$A$1:G4414,2,0)</f>
        <v>32003</v>
      </c>
      <c r="N690" t="str">
        <f>VLOOKUP(A690,Sheet2!$A$1:G4414,3,0)</f>
        <v>Color</v>
      </c>
      <c r="O690" t="str">
        <f>VLOOKUP(A690,Sheet2!$A$1:G4414,4,0)</f>
        <v>Biography</v>
      </c>
      <c r="P690" t="str">
        <f>VLOOKUP(A690,Sheet2!$A$1:G4414,5,0)</f>
        <v>English</v>
      </c>
      <c r="Q690" t="str">
        <f>VLOOKUP(A690,Sheet2!$A$1:G4414,6,0)</f>
        <v>UK</v>
      </c>
      <c r="R690" t="str">
        <f>VLOOKUP(A690,Sheet2!$A$1:G4414,7,0)</f>
        <v>PG</v>
      </c>
      <c r="S690" t="str">
        <f>IF(Table19[[#This Row],[Language]]="English","English","Other language")</f>
        <v>English</v>
      </c>
      <c r="T690">
        <f>Table19[[#This Row],[Gross Revenue]]-Table19[[#This Row],[Budget]]</f>
        <v>-23100203</v>
      </c>
      <c r="U690" s="1">
        <f>(Table19[[#This Row],[Gross Revenue]]/Table19[[#This Row],[Budget]])-1</f>
        <v>-0.79655872413793105</v>
      </c>
      <c r="V690" t="str">
        <f t="shared" si="22"/>
        <v>131-150 minutes</v>
      </c>
      <c r="W690">
        <f>Table19[[#This Row],[Profit]]/Table19[[#This Row],[Budget]]*100</f>
        <v>-79.655872413793105</v>
      </c>
      <c r="X690">
        <v>-1289919.5</v>
      </c>
      <c r="Y690">
        <v>-4.8151417500000002E-2</v>
      </c>
      <c r="Z690" t="str">
        <f t="shared" si="23"/>
        <v>Medium</v>
      </c>
    </row>
    <row r="691" spans="1:26" x14ac:dyDescent="0.2">
      <c r="A691" t="s">
        <v>4309</v>
      </c>
      <c r="B691" t="s">
        <v>644</v>
      </c>
      <c r="C691" t="s">
        <v>1426</v>
      </c>
      <c r="D691">
        <v>1000</v>
      </c>
      <c r="E691">
        <v>3155</v>
      </c>
      <c r="F691">
        <v>65</v>
      </c>
      <c r="G691">
        <v>816</v>
      </c>
      <c r="H691">
        <v>5.9</v>
      </c>
      <c r="I691">
        <v>137</v>
      </c>
      <c r="J691">
        <v>90</v>
      </c>
      <c r="K691">
        <v>10042266</v>
      </c>
      <c r="L691">
        <v>1000000</v>
      </c>
      <c r="M691" s="2">
        <f>VLOOKUP(A691,Sheet2!$A$1:G4415,2,0)</f>
        <v>38556</v>
      </c>
      <c r="N691" t="str">
        <f>VLOOKUP(A691,Sheet2!$A$1:G4415,3,0)</f>
        <v>Color</v>
      </c>
      <c r="O691" t="str">
        <f>VLOOKUP(A691,Sheet2!$A$1:G4415,4,0)</f>
        <v>Drama</v>
      </c>
      <c r="P691" t="str">
        <f>VLOOKUP(A691,Sheet2!$A$1:G4415,5,0)</f>
        <v>English</v>
      </c>
      <c r="Q691" t="str">
        <f>VLOOKUP(A691,Sheet2!$A$1:G4415,6,0)</f>
        <v>USA</v>
      </c>
      <c r="R691" t="str">
        <f>VLOOKUP(A691,Sheet2!$A$1:G4415,7,0)</f>
        <v>PG-13</v>
      </c>
      <c r="S691" t="str">
        <f>IF(Table19[[#This Row],[Language]]="English","English","Other language")</f>
        <v>English</v>
      </c>
      <c r="T691">
        <f>Table19[[#This Row],[Gross Revenue]]-Table19[[#This Row],[Budget]]</f>
        <v>9042266</v>
      </c>
      <c r="U691" s="1">
        <f>(Table19[[#This Row],[Gross Revenue]]/Table19[[#This Row],[Budget]])-1</f>
        <v>9.0422659999999997</v>
      </c>
      <c r="V691" t="str">
        <f t="shared" si="22"/>
        <v>90-110 minutes</v>
      </c>
      <c r="W691">
        <f>Table19[[#This Row],[Profit]]/Table19[[#This Row],[Budget]]*100</f>
        <v>904.22659999999996</v>
      </c>
      <c r="X691">
        <v>-434215.5</v>
      </c>
      <c r="Y691">
        <v>-0.10115100772200772</v>
      </c>
      <c r="Z691" t="str">
        <f t="shared" si="23"/>
        <v>Low</v>
      </c>
    </row>
    <row r="692" spans="1:26" x14ac:dyDescent="0.2">
      <c r="A692" t="s">
        <v>6230</v>
      </c>
      <c r="B692" t="s">
        <v>2827</v>
      </c>
      <c r="C692" t="s">
        <v>1256</v>
      </c>
      <c r="D692">
        <v>686</v>
      </c>
      <c r="E692">
        <v>1743</v>
      </c>
      <c r="F692">
        <v>165</v>
      </c>
      <c r="G692">
        <v>11000</v>
      </c>
      <c r="H692">
        <v>7.3</v>
      </c>
      <c r="I692">
        <v>99</v>
      </c>
      <c r="J692">
        <v>90</v>
      </c>
      <c r="K692">
        <v>489220</v>
      </c>
      <c r="L692">
        <v>365000</v>
      </c>
      <c r="M692" s="2">
        <f>VLOOKUP(A692,Sheet2!$A$1:G4416,2,0)</f>
        <v>35507</v>
      </c>
      <c r="N692" t="str">
        <f>VLOOKUP(A692,Sheet2!$A$1:G4416,3,0)</f>
        <v>Color</v>
      </c>
      <c r="O692" t="str">
        <f>VLOOKUP(A692,Sheet2!$A$1:G4416,4,0)</f>
        <v>Mystery</v>
      </c>
      <c r="P692" t="str">
        <f>VLOOKUP(A692,Sheet2!$A$1:G4416,5,0)</f>
        <v>English</v>
      </c>
      <c r="Q692" t="str">
        <f>VLOOKUP(A692,Sheet2!$A$1:G4416,6,0)</f>
        <v>Canada</v>
      </c>
      <c r="R692" t="str">
        <f>VLOOKUP(A692,Sheet2!$A$1:G4416,7,0)</f>
        <v>R</v>
      </c>
      <c r="S692" t="str">
        <f>IF(Table19[[#This Row],[Language]]="English","English","Other language")</f>
        <v>English</v>
      </c>
      <c r="T692">
        <f>Table19[[#This Row],[Gross Revenue]]-Table19[[#This Row],[Budget]]</f>
        <v>124220</v>
      </c>
      <c r="U692" s="1">
        <f>(Table19[[#This Row],[Gross Revenue]]/Table19[[#This Row],[Budget]])-1</f>
        <v>0.34032876712328775</v>
      </c>
      <c r="V692" t="str">
        <f t="shared" si="22"/>
        <v>90-110 minutes</v>
      </c>
      <c r="W692">
        <f>Table19[[#This Row],[Profit]]/Table19[[#This Row],[Budget]]*100</f>
        <v>34.032876712328772</v>
      </c>
      <c r="Z692" t="str">
        <f t="shared" si="23"/>
        <v>Low</v>
      </c>
    </row>
    <row r="693" spans="1:26" x14ac:dyDescent="0.2">
      <c r="A693" t="s">
        <v>5223</v>
      </c>
      <c r="B693" t="s">
        <v>589</v>
      </c>
      <c r="C693" t="s">
        <v>2170</v>
      </c>
      <c r="D693">
        <v>8000</v>
      </c>
      <c r="E693">
        <v>11124</v>
      </c>
      <c r="F693">
        <v>5</v>
      </c>
      <c r="G693">
        <v>624</v>
      </c>
      <c r="H693">
        <v>6.6</v>
      </c>
      <c r="I693">
        <v>87</v>
      </c>
      <c r="J693">
        <v>78</v>
      </c>
      <c r="K693">
        <v>58336565</v>
      </c>
      <c r="L693">
        <v>50000000</v>
      </c>
      <c r="M693" s="2">
        <f>VLOOKUP(A693,Sheet2!$A$1:G4417,2,0)</f>
        <v>38791</v>
      </c>
      <c r="N693" t="str">
        <f>VLOOKUP(A693,Sheet2!$A$1:G4417,3,0)</f>
        <v>Color</v>
      </c>
      <c r="O693" t="str">
        <f>VLOOKUP(A693,Sheet2!$A$1:G4417,4,0)</f>
        <v>Adventure</v>
      </c>
      <c r="P693" t="str">
        <f>VLOOKUP(A693,Sheet2!$A$1:G4417,5,0)</f>
        <v>English</v>
      </c>
      <c r="Q693" t="str">
        <f>VLOOKUP(A693,Sheet2!$A$1:G4417,6,0)</f>
        <v>USA</v>
      </c>
      <c r="R693" t="str">
        <f>VLOOKUP(A693,Sheet2!$A$1:G4417,7,0)</f>
        <v>G</v>
      </c>
      <c r="S693" t="str">
        <f>IF(Table19[[#This Row],[Language]]="English","English","Other language")</f>
        <v>English</v>
      </c>
      <c r="T693">
        <f>Table19[[#This Row],[Gross Revenue]]-Table19[[#This Row],[Budget]]</f>
        <v>8336565</v>
      </c>
      <c r="U693" s="1">
        <f>(Table19[[#This Row],[Gross Revenue]]/Table19[[#This Row],[Budget]])-1</f>
        <v>0.16673129999999992</v>
      </c>
      <c r="V693" t="str">
        <f t="shared" si="22"/>
        <v>&lt;90 minutes</v>
      </c>
      <c r="W693">
        <f>Table19[[#This Row],[Profit]]/Table19[[#This Row],[Budget]]*100</f>
        <v>16.67313</v>
      </c>
      <c r="X693">
        <v>3892693.5</v>
      </c>
      <c r="Y693">
        <v>0.11726928571428571</v>
      </c>
      <c r="Z693" t="str">
        <f t="shared" si="23"/>
        <v>High</v>
      </c>
    </row>
    <row r="694" spans="1:26" x14ac:dyDescent="0.2">
      <c r="A694" t="s">
        <v>5758</v>
      </c>
      <c r="B694" t="s">
        <v>2277</v>
      </c>
      <c r="C694" t="s">
        <v>2514</v>
      </c>
      <c r="D694">
        <v>879</v>
      </c>
      <c r="E694">
        <v>949</v>
      </c>
      <c r="F694">
        <v>611</v>
      </c>
      <c r="G694">
        <v>0</v>
      </c>
      <c r="H694">
        <v>7</v>
      </c>
      <c r="I694">
        <v>189</v>
      </c>
      <c r="J694">
        <v>114</v>
      </c>
      <c r="K694">
        <v>6565495</v>
      </c>
      <c r="L694">
        <v>45000000</v>
      </c>
      <c r="M694" s="2">
        <f>VLOOKUP(A694,Sheet2!$A$1:G4418,2,0)</f>
        <v>38793</v>
      </c>
      <c r="N694" t="str">
        <f>VLOOKUP(A694,Sheet2!$A$1:G4418,3,0)</f>
        <v>Color</v>
      </c>
      <c r="O694" t="str">
        <f>VLOOKUP(A694,Sheet2!$A$1:G4418,4,0)</f>
        <v>Drama</v>
      </c>
      <c r="P694" t="str">
        <f>VLOOKUP(A694,Sheet2!$A$1:G4418,5,0)</f>
        <v>Mandarin</v>
      </c>
      <c r="Q694" t="str">
        <f>VLOOKUP(A694,Sheet2!$A$1:G4418,6,0)</f>
        <v>China</v>
      </c>
      <c r="R694" t="str">
        <f>VLOOKUP(A694,Sheet2!$A$1:G4418,7,0)</f>
        <v>R</v>
      </c>
      <c r="S694" t="str">
        <f>IF(Table19[[#This Row],[Language]]="English","English","Other language")</f>
        <v>Other language</v>
      </c>
      <c r="T694">
        <f>Table19[[#This Row],[Gross Revenue]]-Table19[[#This Row],[Budget]]</f>
        <v>-38434505</v>
      </c>
      <c r="U694" s="1">
        <f>(Table19[[#This Row],[Gross Revenue]]/Table19[[#This Row],[Budget]])-1</f>
        <v>-0.85410011111111106</v>
      </c>
      <c r="V694" t="str">
        <f t="shared" si="22"/>
        <v>111-130 minutes</v>
      </c>
      <c r="W694">
        <f>Table19[[#This Row],[Profit]]/Table19[[#This Row],[Budget]]*100</f>
        <v>-85.410011111111103</v>
      </c>
      <c r="X694">
        <v>-434215.5</v>
      </c>
      <c r="Y694">
        <v>-0.10115100772200772</v>
      </c>
      <c r="Z694" t="str">
        <f t="shared" si="23"/>
        <v>High</v>
      </c>
    </row>
    <row r="695" spans="1:26" x14ac:dyDescent="0.2">
      <c r="A695" t="s">
        <v>3578</v>
      </c>
      <c r="B695" t="s">
        <v>567</v>
      </c>
      <c r="C695" t="s">
        <v>350</v>
      </c>
      <c r="D695">
        <v>1000</v>
      </c>
      <c r="E695">
        <v>2535</v>
      </c>
      <c r="F695">
        <v>0</v>
      </c>
      <c r="G695">
        <v>0</v>
      </c>
      <c r="H695">
        <v>5</v>
      </c>
      <c r="I695">
        <v>158</v>
      </c>
      <c r="J695">
        <v>99</v>
      </c>
      <c r="K695">
        <v>19294901</v>
      </c>
      <c r="L695">
        <v>35000000</v>
      </c>
      <c r="M695" s="2">
        <f>VLOOKUP(A695,Sheet2!$A$1:G4419,2,0)</f>
        <v>38456</v>
      </c>
      <c r="N695" t="str">
        <f>VLOOKUP(A695,Sheet2!$A$1:G4419,3,0)</f>
        <v>Color</v>
      </c>
      <c r="O695" t="str">
        <f>VLOOKUP(A695,Sheet2!$A$1:G4419,4,0)</f>
        <v>Comedy</v>
      </c>
      <c r="P695" t="str">
        <f>VLOOKUP(A695,Sheet2!$A$1:G4419,5,0)</f>
        <v>English</v>
      </c>
      <c r="Q695" t="str">
        <f>VLOOKUP(A695,Sheet2!$A$1:G4419,6,0)</f>
        <v>USA</v>
      </c>
      <c r="R695" t="str">
        <f>VLOOKUP(A695,Sheet2!$A$1:G4419,7,0)</f>
        <v>PG-13</v>
      </c>
      <c r="S695" t="str">
        <f>IF(Table19[[#This Row],[Language]]="English","English","Other language")</f>
        <v>English</v>
      </c>
      <c r="T695">
        <f>Table19[[#This Row],[Gross Revenue]]-Table19[[#This Row],[Budget]]</f>
        <v>-15705099</v>
      </c>
      <c r="U695" s="1">
        <f>(Table19[[#This Row],[Gross Revenue]]/Table19[[#This Row],[Budget]])-1</f>
        <v>-0.44871711428571426</v>
      </c>
      <c r="V695" t="str">
        <f t="shared" si="22"/>
        <v>90-110 minutes</v>
      </c>
      <c r="W695">
        <f>Table19[[#This Row],[Profit]]/Table19[[#This Row],[Budget]]*100</f>
        <v>-44.871711428571423</v>
      </c>
      <c r="X695">
        <v>1637763</v>
      </c>
      <c r="Y695">
        <v>0.19178668286445014</v>
      </c>
      <c r="Z695" t="str">
        <f t="shared" si="23"/>
        <v>Medium</v>
      </c>
    </row>
    <row r="696" spans="1:26" x14ac:dyDescent="0.2">
      <c r="A696" t="s">
        <v>3926</v>
      </c>
      <c r="B696" t="s">
        <v>1022</v>
      </c>
      <c r="C696" t="s">
        <v>242</v>
      </c>
      <c r="D696">
        <v>1000</v>
      </c>
      <c r="E696">
        <v>3611</v>
      </c>
      <c r="F696">
        <v>212</v>
      </c>
      <c r="G696">
        <v>1000</v>
      </c>
      <c r="H696">
        <v>5.6</v>
      </c>
      <c r="I696">
        <v>61</v>
      </c>
      <c r="J696">
        <v>124</v>
      </c>
      <c r="K696">
        <v>11000000</v>
      </c>
      <c r="L696">
        <v>98000000</v>
      </c>
      <c r="M696" s="2">
        <f>VLOOKUP(A696,Sheet2!$A$1:G4420,2,0)</f>
        <v>34853</v>
      </c>
      <c r="N696" t="str">
        <f>VLOOKUP(A696,Sheet2!$A$1:G4420,3,0)</f>
        <v>Color</v>
      </c>
      <c r="O696" t="str">
        <f>VLOOKUP(A696,Sheet2!$A$1:G4420,4,0)</f>
        <v>Action</v>
      </c>
      <c r="P696" t="str">
        <f>VLOOKUP(A696,Sheet2!$A$1:G4420,5,0)</f>
        <v>English</v>
      </c>
      <c r="Q696" t="str">
        <f>VLOOKUP(A696,Sheet2!$A$1:G4420,6,0)</f>
        <v>USA</v>
      </c>
      <c r="R696" t="str">
        <f>VLOOKUP(A696,Sheet2!$A$1:G4420,7,0)</f>
        <v>PG-13</v>
      </c>
      <c r="S696" t="str">
        <f>IF(Table19[[#This Row],[Language]]="English","English","Other language")</f>
        <v>English</v>
      </c>
      <c r="T696">
        <f>Table19[[#This Row],[Gross Revenue]]-Table19[[#This Row],[Budget]]</f>
        <v>-87000000</v>
      </c>
      <c r="U696" s="1">
        <f>(Table19[[#This Row],[Gross Revenue]]/Table19[[#This Row],[Budget]])-1</f>
        <v>-0.88775510204081631</v>
      </c>
      <c r="V696" t="str">
        <f t="shared" si="22"/>
        <v>111-130 minutes</v>
      </c>
      <c r="W696">
        <f>Table19[[#This Row],[Profit]]/Table19[[#This Row],[Budget]]*100</f>
        <v>-88.775510204081627</v>
      </c>
      <c r="X696">
        <v>-1289919.5</v>
      </c>
      <c r="Y696">
        <v>-4.8151417500000002E-2</v>
      </c>
      <c r="Z696" t="str">
        <f t="shared" si="23"/>
        <v>High</v>
      </c>
    </row>
    <row r="697" spans="1:26" x14ac:dyDescent="0.2">
      <c r="A697" t="s">
        <v>4766</v>
      </c>
      <c r="B697" t="s">
        <v>1272</v>
      </c>
      <c r="C697" t="s">
        <v>1837</v>
      </c>
      <c r="D697">
        <v>490</v>
      </c>
      <c r="E697">
        <v>1136</v>
      </c>
      <c r="F697">
        <v>157</v>
      </c>
      <c r="G697">
        <v>0</v>
      </c>
      <c r="H697">
        <v>6.3</v>
      </c>
      <c r="I697">
        <v>223</v>
      </c>
      <c r="J697">
        <v>91</v>
      </c>
      <c r="K697">
        <v>7455447</v>
      </c>
      <c r="L697">
        <v>7000000</v>
      </c>
      <c r="M697" s="2">
        <f>VLOOKUP(A697,Sheet2!$A$1:G4421,2,0)</f>
        <v>40389</v>
      </c>
      <c r="N697" t="str">
        <f>VLOOKUP(A697,Sheet2!$A$1:G4421,3,0)</f>
        <v>Color</v>
      </c>
      <c r="O697" t="str">
        <f>VLOOKUP(A697,Sheet2!$A$1:G4421,4,0)</f>
        <v>Comedy</v>
      </c>
      <c r="P697" t="str">
        <f>VLOOKUP(A697,Sheet2!$A$1:G4421,5,0)</f>
        <v>English</v>
      </c>
      <c r="Q697" t="str">
        <f>VLOOKUP(A697,Sheet2!$A$1:G4421,6,0)</f>
        <v>USA</v>
      </c>
      <c r="R697" t="str">
        <f>VLOOKUP(A697,Sheet2!$A$1:G4421,7,0)</f>
        <v>R</v>
      </c>
      <c r="S697" t="str">
        <f>IF(Table19[[#This Row],[Language]]="English","English","Other language")</f>
        <v>English</v>
      </c>
      <c r="T697">
        <f>Table19[[#This Row],[Gross Revenue]]-Table19[[#This Row],[Budget]]</f>
        <v>455447</v>
      </c>
      <c r="U697" s="1">
        <f>(Table19[[#This Row],[Gross Revenue]]/Table19[[#This Row],[Budget]])-1</f>
        <v>6.5063857142857229E-2</v>
      </c>
      <c r="V697" t="str">
        <f t="shared" si="22"/>
        <v>90-110 minutes</v>
      </c>
      <c r="W697">
        <f>Table19[[#This Row],[Profit]]/Table19[[#This Row],[Budget]]*100</f>
        <v>6.5063857142857149</v>
      </c>
      <c r="X697">
        <v>1637763</v>
      </c>
      <c r="Y697">
        <v>0.19178668286445014</v>
      </c>
      <c r="Z697" t="str">
        <f t="shared" si="23"/>
        <v>Low</v>
      </c>
    </row>
    <row r="698" spans="1:26" x14ac:dyDescent="0.2">
      <c r="A698" t="s">
        <v>3708</v>
      </c>
      <c r="B698" t="s">
        <v>757</v>
      </c>
      <c r="C698" t="s">
        <v>435</v>
      </c>
      <c r="D698">
        <v>4000</v>
      </c>
      <c r="E698">
        <v>6380</v>
      </c>
      <c r="F698">
        <v>23</v>
      </c>
      <c r="G698">
        <v>1000</v>
      </c>
      <c r="H698">
        <v>5.3</v>
      </c>
      <c r="I698">
        <v>50</v>
      </c>
      <c r="J698">
        <v>91</v>
      </c>
      <c r="K698">
        <v>96793</v>
      </c>
      <c r="L698">
        <v>3500000</v>
      </c>
      <c r="M698" s="2">
        <f>VLOOKUP(A698,Sheet2!$A$1:G4422,2,0)</f>
        <v>38279</v>
      </c>
      <c r="N698" t="str">
        <f>VLOOKUP(A698,Sheet2!$A$1:G4422,3,0)</f>
        <v>Color</v>
      </c>
      <c r="O698" t="str">
        <f>VLOOKUP(A698,Sheet2!$A$1:G4422,4,0)</f>
        <v>Action</v>
      </c>
      <c r="P698" t="str">
        <f>VLOOKUP(A698,Sheet2!$A$1:G4422,5,0)</f>
        <v>English</v>
      </c>
      <c r="Q698" t="str">
        <f>VLOOKUP(A698,Sheet2!$A$1:G4422,6,0)</f>
        <v>USA</v>
      </c>
      <c r="R698" t="str">
        <f>VLOOKUP(A698,Sheet2!$A$1:G4422,7,0)</f>
        <v>PG-13</v>
      </c>
      <c r="S698" t="str">
        <f>IF(Table19[[#This Row],[Language]]="English","English","Other language")</f>
        <v>English</v>
      </c>
      <c r="T698">
        <f>Table19[[#This Row],[Gross Revenue]]-Table19[[#This Row],[Budget]]</f>
        <v>-3403207</v>
      </c>
      <c r="U698" s="1">
        <f>(Table19[[#This Row],[Gross Revenue]]/Table19[[#This Row],[Budget]])-1</f>
        <v>-0.97234485714285712</v>
      </c>
      <c r="V698" t="str">
        <f t="shared" si="22"/>
        <v>90-110 minutes</v>
      </c>
      <c r="W698">
        <f>Table19[[#This Row],[Profit]]/Table19[[#This Row],[Budget]]*100</f>
        <v>-97.234485714285711</v>
      </c>
      <c r="X698">
        <v>-1289919.5</v>
      </c>
      <c r="Y698">
        <v>-4.8151417500000002E-2</v>
      </c>
      <c r="Z698" t="str">
        <f t="shared" si="23"/>
        <v>Low</v>
      </c>
    </row>
    <row r="699" spans="1:26" x14ac:dyDescent="0.2">
      <c r="A699" t="s">
        <v>3286</v>
      </c>
      <c r="B699" t="s">
        <v>63</v>
      </c>
      <c r="C699" t="s">
        <v>64</v>
      </c>
      <c r="D699">
        <v>555</v>
      </c>
      <c r="E699">
        <v>1752</v>
      </c>
      <c r="F699">
        <v>0</v>
      </c>
      <c r="G699">
        <v>256</v>
      </c>
      <c r="H699">
        <v>2.9</v>
      </c>
      <c r="I699">
        <v>52</v>
      </c>
      <c r="J699">
        <v>89</v>
      </c>
      <c r="K699">
        <v>13235267</v>
      </c>
      <c r="L699">
        <v>6000000</v>
      </c>
      <c r="M699" s="2">
        <f>VLOOKUP(A699,Sheet2!$A$1:G4423,2,0)</f>
        <v>39145</v>
      </c>
      <c r="N699" t="str">
        <f>VLOOKUP(A699,Sheet2!$A$1:G4423,3,0)</f>
        <v>Color</v>
      </c>
      <c r="O699" t="str">
        <f>VLOOKUP(A699,Sheet2!$A$1:G4423,4,0)</f>
        <v>Comedy</v>
      </c>
      <c r="P699" t="str">
        <f>VLOOKUP(A699,Sheet2!$A$1:G4423,5,0)</f>
        <v>English</v>
      </c>
      <c r="Q699" t="str">
        <f>VLOOKUP(A699,Sheet2!$A$1:G4423,6,0)</f>
        <v>USA</v>
      </c>
      <c r="R699" t="str">
        <f>VLOOKUP(A699,Sheet2!$A$1:G4423,7,0)</f>
        <v>PG</v>
      </c>
      <c r="S699" t="str">
        <f>IF(Table19[[#This Row],[Language]]="English","English","Other language")</f>
        <v>English</v>
      </c>
      <c r="T699">
        <f>Table19[[#This Row],[Gross Revenue]]-Table19[[#This Row],[Budget]]</f>
        <v>7235267</v>
      </c>
      <c r="U699" s="1">
        <f>(Table19[[#This Row],[Gross Revenue]]/Table19[[#This Row],[Budget]])-1</f>
        <v>1.2058778333333335</v>
      </c>
      <c r="V699" t="str">
        <f t="shared" si="22"/>
        <v>&lt;90 minutes</v>
      </c>
      <c r="W699">
        <f>Table19[[#This Row],[Profit]]/Table19[[#This Row],[Budget]]*100</f>
        <v>120.58778333333333</v>
      </c>
      <c r="X699">
        <v>1637763</v>
      </c>
      <c r="Y699">
        <v>0.19178668286445014</v>
      </c>
      <c r="Z699" t="str">
        <f t="shared" si="23"/>
        <v>Low</v>
      </c>
    </row>
    <row r="700" spans="1:26" x14ac:dyDescent="0.2">
      <c r="A700" t="s">
        <v>3898</v>
      </c>
      <c r="B700" t="s">
        <v>987</v>
      </c>
      <c r="C700" t="s">
        <v>390</v>
      </c>
      <c r="D700">
        <v>1000</v>
      </c>
      <c r="E700">
        <v>4050</v>
      </c>
      <c r="F700">
        <v>41</v>
      </c>
      <c r="G700">
        <v>886</v>
      </c>
      <c r="H700">
        <v>5.5</v>
      </c>
      <c r="I700">
        <v>81</v>
      </c>
      <c r="J700">
        <v>92</v>
      </c>
      <c r="K700">
        <v>104148781</v>
      </c>
      <c r="L700">
        <v>60000000</v>
      </c>
      <c r="M700" s="2">
        <f>VLOOKUP(A700,Sheet2!$A$1:G4424,2,0)</f>
        <v>37825</v>
      </c>
      <c r="N700" t="str">
        <f>VLOOKUP(A700,Sheet2!$A$1:G4424,3,0)</f>
        <v>Color</v>
      </c>
      <c r="O700" t="str">
        <f>VLOOKUP(A700,Sheet2!$A$1:G4424,4,0)</f>
        <v>Comedy</v>
      </c>
      <c r="P700" t="str">
        <f>VLOOKUP(A700,Sheet2!$A$1:G4424,5,0)</f>
        <v>English</v>
      </c>
      <c r="Q700" t="str">
        <f>VLOOKUP(A700,Sheet2!$A$1:G4424,6,0)</f>
        <v>USA</v>
      </c>
      <c r="R700" t="str">
        <f>VLOOKUP(A700,Sheet2!$A$1:G4424,7,0)</f>
        <v>PG</v>
      </c>
      <c r="S700" t="str">
        <f>IF(Table19[[#This Row],[Language]]="English","English","Other language")</f>
        <v>English</v>
      </c>
      <c r="T700">
        <f>Table19[[#This Row],[Gross Revenue]]-Table19[[#This Row],[Budget]]</f>
        <v>44148781</v>
      </c>
      <c r="U700" s="1">
        <f>(Table19[[#This Row],[Gross Revenue]]/Table19[[#This Row],[Budget]])-1</f>
        <v>0.73581301666666676</v>
      </c>
      <c r="V700" t="str">
        <f t="shared" si="22"/>
        <v>90-110 minutes</v>
      </c>
      <c r="W700">
        <f>Table19[[#This Row],[Profit]]/Table19[[#This Row],[Budget]]*100</f>
        <v>73.581301666666661</v>
      </c>
      <c r="X700">
        <v>1637763</v>
      </c>
      <c r="Y700">
        <v>0.19178668286445014</v>
      </c>
      <c r="Z700" t="str">
        <f t="shared" si="23"/>
        <v>High</v>
      </c>
    </row>
    <row r="701" spans="1:26" x14ac:dyDescent="0.2">
      <c r="A701" t="s">
        <v>4527</v>
      </c>
      <c r="B701" t="s">
        <v>589</v>
      </c>
      <c r="C701" t="s">
        <v>1046</v>
      </c>
      <c r="D701">
        <v>8000</v>
      </c>
      <c r="E701">
        <v>10886</v>
      </c>
      <c r="F701">
        <v>51</v>
      </c>
      <c r="G701">
        <v>13000</v>
      </c>
      <c r="H701">
        <v>6.1</v>
      </c>
      <c r="I701">
        <v>145</v>
      </c>
      <c r="J701">
        <v>96</v>
      </c>
      <c r="K701">
        <v>150315155</v>
      </c>
      <c r="L701">
        <v>50000000</v>
      </c>
      <c r="M701" s="2">
        <f>VLOOKUP(A701,Sheet2!$A$1:G4425,2,0)</f>
        <v>42146</v>
      </c>
      <c r="N701" t="str">
        <f>VLOOKUP(A701,Sheet2!$A$1:G4425,3,0)</f>
        <v>Color</v>
      </c>
      <c r="O701" t="str">
        <f>VLOOKUP(A701,Sheet2!$A$1:G4425,4,0)</f>
        <v>Comedy</v>
      </c>
      <c r="P701" t="str">
        <f>VLOOKUP(A701,Sheet2!$A$1:G4425,5,0)</f>
        <v>English</v>
      </c>
      <c r="Q701" t="str">
        <f>VLOOKUP(A701,Sheet2!$A$1:G4425,6,0)</f>
        <v>USA</v>
      </c>
      <c r="R701" t="str">
        <f>VLOOKUP(A701,Sheet2!$A$1:G4425,7,0)</f>
        <v>PG-13</v>
      </c>
      <c r="S701" t="str">
        <f>IF(Table19[[#This Row],[Language]]="English","English","Other language")</f>
        <v>English</v>
      </c>
      <c r="T701">
        <f>Table19[[#This Row],[Gross Revenue]]-Table19[[#This Row],[Budget]]</f>
        <v>100315155</v>
      </c>
      <c r="U701" s="1">
        <f>(Table19[[#This Row],[Gross Revenue]]/Table19[[#This Row],[Budget]])-1</f>
        <v>2.0063030999999998</v>
      </c>
      <c r="V701" t="str">
        <f t="shared" si="22"/>
        <v>90-110 minutes</v>
      </c>
      <c r="W701">
        <f>Table19[[#This Row],[Profit]]/Table19[[#This Row],[Budget]]*100</f>
        <v>200.63030999999998</v>
      </c>
      <c r="X701">
        <v>1637763</v>
      </c>
      <c r="Y701">
        <v>0.19178668286445014</v>
      </c>
      <c r="Z701" t="str">
        <f t="shared" si="23"/>
        <v>High</v>
      </c>
    </row>
    <row r="702" spans="1:26" x14ac:dyDescent="0.2">
      <c r="A702" t="s">
        <v>6857</v>
      </c>
      <c r="B702" t="s">
        <v>408</v>
      </c>
      <c r="C702" t="s">
        <v>2657</v>
      </c>
      <c r="D702">
        <v>11000</v>
      </c>
      <c r="E702">
        <v>17738</v>
      </c>
      <c r="F702">
        <v>212</v>
      </c>
      <c r="G702">
        <v>65000</v>
      </c>
      <c r="H702">
        <v>8</v>
      </c>
      <c r="I702">
        <v>471</v>
      </c>
      <c r="J702">
        <v>117</v>
      </c>
      <c r="K702">
        <v>27296514</v>
      </c>
      <c r="L702">
        <v>5000000</v>
      </c>
      <c r="M702" s="2">
        <f>VLOOKUP(A702,Sheet2!$A$1:G4426,2,0)</f>
        <v>41350</v>
      </c>
      <c r="N702" t="str">
        <f>VLOOKUP(A702,Sheet2!$A$1:G4426,3,0)</f>
        <v>Color</v>
      </c>
      <c r="O702" t="str">
        <f>VLOOKUP(A702,Sheet2!$A$1:G4426,4,0)</f>
        <v>Biography</v>
      </c>
      <c r="P702" t="str">
        <f>VLOOKUP(A702,Sheet2!$A$1:G4426,5,0)</f>
        <v>English</v>
      </c>
      <c r="Q702" t="str">
        <f>VLOOKUP(A702,Sheet2!$A$1:G4426,6,0)</f>
        <v>USA</v>
      </c>
      <c r="R702" t="str">
        <f>VLOOKUP(A702,Sheet2!$A$1:G4426,7,0)</f>
        <v>R</v>
      </c>
      <c r="S702" t="str">
        <f>IF(Table19[[#This Row],[Language]]="English","English","Other language")</f>
        <v>English</v>
      </c>
      <c r="T702">
        <f>Table19[[#This Row],[Gross Revenue]]-Table19[[#This Row],[Budget]]</f>
        <v>22296514</v>
      </c>
      <c r="U702" s="1">
        <f>(Table19[[#This Row],[Gross Revenue]]/Table19[[#This Row],[Budget]])-1</f>
        <v>4.4593027999999997</v>
      </c>
      <c r="V702" t="str">
        <f t="shared" si="22"/>
        <v>111-130 minutes</v>
      </c>
      <c r="W702">
        <f>Table19[[#This Row],[Profit]]/Table19[[#This Row],[Budget]]*100</f>
        <v>445.93027999999998</v>
      </c>
      <c r="X702">
        <v>-1289919.5</v>
      </c>
      <c r="Y702">
        <v>-4.8151417500000002E-2</v>
      </c>
      <c r="Z702" t="str">
        <f t="shared" si="23"/>
        <v>Low</v>
      </c>
    </row>
    <row r="703" spans="1:26" x14ac:dyDescent="0.2">
      <c r="A703" t="s">
        <v>3311</v>
      </c>
      <c r="B703" t="s">
        <v>111</v>
      </c>
      <c r="C703" t="s">
        <v>112</v>
      </c>
      <c r="D703">
        <v>756</v>
      </c>
      <c r="E703">
        <v>4378</v>
      </c>
      <c r="F703">
        <v>82</v>
      </c>
      <c r="G703">
        <v>657</v>
      </c>
      <c r="H703">
        <v>3.5</v>
      </c>
      <c r="I703">
        <v>83</v>
      </c>
      <c r="J703">
        <v>88</v>
      </c>
      <c r="K703">
        <v>25615792</v>
      </c>
      <c r="L703">
        <v>25000000</v>
      </c>
      <c r="M703" s="2">
        <f>VLOOKUP(A703,Sheet2!$A$1:G4427,2,0)</f>
        <v>39927</v>
      </c>
      <c r="N703" t="str">
        <f>VLOOKUP(A703,Sheet2!$A$1:G4427,3,0)</f>
        <v>Color</v>
      </c>
      <c r="O703" t="str">
        <f>VLOOKUP(A703,Sheet2!$A$1:G4427,4,0)</f>
        <v>Action</v>
      </c>
      <c r="P703" t="str">
        <f>VLOOKUP(A703,Sheet2!$A$1:G4427,5,0)</f>
        <v>English</v>
      </c>
      <c r="Q703" t="str">
        <f>VLOOKUP(A703,Sheet2!$A$1:G4427,6,0)</f>
        <v>USA</v>
      </c>
      <c r="R703" t="str">
        <f>VLOOKUP(A703,Sheet2!$A$1:G4427,7,0)</f>
        <v>PG-13</v>
      </c>
      <c r="S703" t="str">
        <f>IF(Table19[[#This Row],[Language]]="English","English","Other language")</f>
        <v>English</v>
      </c>
      <c r="T703">
        <f>Table19[[#This Row],[Gross Revenue]]-Table19[[#This Row],[Budget]]</f>
        <v>615792</v>
      </c>
      <c r="U703" s="1">
        <f>(Table19[[#This Row],[Gross Revenue]]/Table19[[#This Row],[Budget]])-1</f>
        <v>2.4631679999999934E-2</v>
      </c>
      <c r="V703" t="str">
        <f t="shared" si="22"/>
        <v>&lt;90 minutes</v>
      </c>
      <c r="W703">
        <f>Table19[[#This Row],[Profit]]/Table19[[#This Row],[Budget]]*100</f>
        <v>2.463168</v>
      </c>
      <c r="X703">
        <v>-1289919.5</v>
      </c>
      <c r="Y703">
        <v>-4.8151417500000002E-2</v>
      </c>
      <c r="Z703" t="str">
        <f t="shared" si="23"/>
        <v>Medium</v>
      </c>
    </row>
    <row r="704" spans="1:26" x14ac:dyDescent="0.2">
      <c r="A704" t="s">
        <v>6341</v>
      </c>
      <c r="B704" t="s">
        <v>427</v>
      </c>
      <c r="C704" t="s">
        <v>2629</v>
      </c>
      <c r="D704">
        <v>963</v>
      </c>
      <c r="E704">
        <v>2894</v>
      </c>
      <c r="F704">
        <v>3000</v>
      </c>
      <c r="G704">
        <v>0</v>
      </c>
      <c r="H704">
        <v>8</v>
      </c>
      <c r="I704">
        <v>177</v>
      </c>
      <c r="J704">
        <v>140</v>
      </c>
      <c r="K704">
        <v>4157491</v>
      </c>
      <c r="L704">
        <v>12800000</v>
      </c>
      <c r="M704" s="2">
        <f>VLOOKUP(A704,Sheet2!$A$1:G4428,2,0)</f>
        <v>36636</v>
      </c>
      <c r="N704" t="str">
        <f>VLOOKUP(A704,Sheet2!$A$1:G4428,3,0)</f>
        <v>Color</v>
      </c>
      <c r="O704" t="str">
        <f>VLOOKUP(A704,Sheet2!$A$1:G4428,4,0)</f>
        <v>Crime</v>
      </c>
      <c r="P704" t="str">
        <f>VLOOKUP(A704,Sheet2!$A$1:G4428,5,0)</f>
        <v>English</v>
      </c>
      <c r="Q704" t="str">
        <f>VLOOKUP(A704,Sheet2!$A$1:G4428,6,0)</f>
        <v>Denmark</v>
      </c>
      <c r="R704" t="str">
        <f>VLOOKUP(A704,Sheet2!$A$1:G4428,7,0)</f>
        <v>R</v>
      </c>
      <c r="S704" t="str">
        <f>IF(Table19[[#This Row],[Language]]="English","English","Other language")</f>
        <v>English</v>
      </c>
      <c r="T704">
        <f>Table19[[#This Row],[Gross Revenue]]-Table19[[#This Row],[Budget]]</f>
        <v>-8642509</v>
      </c>
      <c r="U704" s="1">
        <f>(Table19[[#This Row],[Gross Revenue]]/Table19[[#This Row],[Budget]])-1</f>
        <v>-0.67519601562499998</v>
      </c>
      <c r="V704" t="str">
        <f t="shared" si="22"/>
        <v>131-150 minutes</v>
      </c>
      <c r="W704">
        <f>Table19[[#This Row],[Profit]]/Table19[[#This Row],[Budget]]*100</f>
        <v>-67.5196015625</v>
      </c>
      <c r="X704">
        <v>-74533.5</v>
      </c>
      <c r="Y704">
        <v>-7.4856785714285719E-3</v>
      </c>
      <c r="Z704" t="str">
        <f t="shared" si="23"/>
        <v>Low</v>
      </c>
    </row>
    <row r="705" spans="1:26" x14ac:dyDescent="0.2">
      <c r="A705" t="s">
        <v>6864</v>
      </c>
      <c r="B705" t="s">
        <v>3161</v>
      </c>
      <c r="C705" t="s">
        <v>1452</v>
      </c>
      <c r="D705">
        <v>933</v>
      </c>
      <c r="E705">
        <v>2398</v>
      </c>
      <c r="F705">
        <v>0</v>
      </c>
      <c r="G705">
        <v>0</v>
      </c>
      <c r="H705">
        <v>8</v>
      </c>
      <c r="I705">
        <v>92</v>
      </c>
      <c r="J705">
        <v>236</v>
      </c>
      <c r="K705">
        <v>184208848</v>
      </c>
      <c r="L705">
        <v>22000000</v>
      </c>
      <c r="M705" s="2">
        <f>VLOOKUP(A705,Sheet2!$A$1:G4429,2,0)</f>
        <v>33146</v>
      </c>
      <c r="N705" t="str">
        <f>VLOOKUP(A705,Sheet2!$A$1:G4429,3,0)</f>
        <v>Color</v>
      </c>
      <c r="O705" t="str">
        <f>VLOOKUP(A705,Sheet2!$A$1:G4429,4,0)</f>
        <v>Adventure</v>
      </c>
      <c r="P705" t="str">
        <f>VLOOKUP(A705,Sheet2!$A$1:G4429,5,0)</f>
        <v>English</v>
      </c>
      <c r="Q705" t="str">
        <f>VLOOKUP(A705,Sheet2!$A$1:G4429,6,0)</f>
        <v>USA</v>
      </c>
      <c r="R705" t="str">
        <f>VLOOKUP(A705,Sheet2!$A$1:G4429,7,0)</f>
        <v>PG-13</v>
      </c>
      <c r="S705" t="str">
        <f>IF(Table19[[#This Row],[Language]]="English","English","Other language")</f>
        <v>English</v>
      </c>
      <c r="T705">
        <f>Table19[[#This Row],[Gross Revenue]]-Table19[[#This Row],[Budget]]</f>
        <v>162208848</v>
      </c>
      <c r="U705" s="1">
        <f>(Table19[[#This Row],[Gross Revenue]]/Table19[[#This Row],[Budget]])-1</f>
        <v>7.3731294545454542</v>
      </c>
      <c r="V705" t="str">
        <f t="shared" si="22"/>
        <v>&gt;150 minutes</v>
      </c>
      <c r="W705">
        <f>Table19[[#This Row],[Profit]]/Table19[[#This Row],[Budget]]*100</f>
        <v>737.31294545454546</v>
      </c>
      <c r="X705">
        <v>3892693.5</v>
      </c>
      <c r="Y705">
        <v>0.11726928571428571</v>
      </c>
      <c r="Z705" t="str">
        <f t="shared" si="23"/>
        <v>Medium</v>
      </c>
    </row>
    <row r="706" spans="1:26" x14ac:dyDescent="0.2">
      <c r="A706" t="s">
        <v>6658</v>
      </c>
      <c r="B706" t="s">
        <v>976</v>
      </c>
      <c r="C706" t="s">
        <v>1229</v>
      </c>
      <c r="D706">
        <v>18000</v>
      </c>
      <c r="E706">
        <v>35501</v>
      </c>
      <c r="F706">
        <v>350</v>
      </c>
      <c r="G706">
        <v>0</v>
      </c>
      <c r="H706">
        <v>7.7</v>
      </c>
      <c r="I706">
        <v>51</v>
      </c>
      <c r="J706">
        <v>119</v>
      </c>
      <c r="K706">
        <v>34700000</v>
      </c>
      <c r="L706">
        <v>14000000</v>
      </c>
      <c r="M706" s="2">
        <f>VLOOKUP(A706,Sheet2!$A$1:G4430,2,0)</f>
        <v>32172</v>
      </c>
      <c r="N706" t="str">
        <f>VLOOKUP(A706,Sheet2!$A$1:G4430,3,0)</f>
        <v>Color</v>
      </c>
      <c r="O706" t="str">
        <f>VLOOKUP(A706,Sheet2!$A$1:G4430,4,0)</f>
        <v>Drama</v>
      </c>
      <c r="P706" t="str">
        <f>VLOOKUP(A706,Sheet2!$A$1:G4430,5,0)</f>
        <v>English</v>
      </c>
      <c r="Q706" t="str">
        <f>VLOOKUP(A706,Sheet2!$A$1:G4430,6,0)</f>
        <v>USA</v>
      </c>
      <c r="R706" t="str">
        <f>VLOOKUP(A706,Sheet2!$A$1:G4430,7,0)</f>
        <v>R</v>
      </c>
      <c r="S706" t="str">
        <f>IF(Table19[[#This Row],[Language]]="English","English","Other language")</f>
        <v>English</v>
      </c>
      <c r="T706">
        <f>Table19[[#This Row],[Gross Revenue]]-Table19[[#This Row],[Budget]]</f>
        <v>20700000</v>
      </c>
      <c r="U706" s="1">
        <f>(Table19[[#This Row],[Gross Revenue]]/Table19[[#This Row],[Budget]])-1</f>
        <v>1.4785714285714286</v>
      </c>
      <c r="V706" t="str">
        <f t="shared" ref="V706:V769" si="24">IF(J706="","",IF(J706&lt;90,"&lt;90 minutes",IF(J706&lt;=110,"90-110 minutes",IF(J706&lt;=130,"111-130 minutes",IF(J706&lt;=150,"131-150 minutes","&gt;150 minutes")))))</f>
        <v>111-130 minutes</v>
      </c>
      <c r="W706">
        <f>Table19[[#This Row],[Profit]]/Table19[[#This Row],[Budget]]*100</f>
        <v>147.85714285714286</v>
      </c>
      <c r="X706">
        <v>-434215.5</v>
      </c>
      <c r="Y706">
        <v>-0.10115100772200772</v>
      </c>
      <c r="Z706" t="str">
        <f t="shared" ref="Z706:Z769" si="25">IF(L706="","",IF(L706&lt;=$AA$26,"Low",IF(L706&lt;=$AA$28,"Medium","High")))</f>
        <v>Medium</v>
      </c>
    </row>
    <row r="707" spans="1:26" x14ac:dyDescent="0.2">
      <c r="A707" t="s">
        <v>5926</v>
      </c>
      <c r="B707" t="s">
        <v>101</v>
      </c>
      <c r="C707" t="s">
        <v>2633</v>
      </c>
      <c r="D707">
        <v>14000</v>
      </c>
      <c r="E707">
        <v>18712</v>
      </c>
      <c r="F707">
        <v>102</v>
      </c>
      <c r="G707">
        <v>0</v>
      </c>
      <c r="H707">
        <v>7.1</v>
      </c>
      <c r="I707">
        <v>139</v>
      </c>
      <c r="J707">
        <v>106</v>
      </c>
      <c r="K707">
        <v>5348317</v>
      </c>
      <c r="L707">
        <v>10000000</v>
      </c>
      <c r="M707" s="2">
        <f>VLOOKUP(A707,Sheet2!$A$1:G4431,2,0)</f>
        <v>42132</v>
      </c>
      <c r="N707" t="str">
        <f>VLOOKUP(A707,Sheet2!$A$1:G4431,3,0)</f>
        <v>Color</v>
      </c>
      <c r="O707" t="str">
        <f>VLOOKUP(A707,Sheet2!$A$1:G4431,4,0)</f>
        <v>Comedy</v>
      </c>
      <c r="P707" t="str">
        <f>VLOOKUP(A707,Sheet2!$A$1:G4431,5,0)</f>
        <v>English</v>
      </c>
      <c r="Q707" t="str">
        <f>VLOOKUP(A707,Sheet2!$A$1:G4431,6,0)</f>
        <v>USA</v>
      </c>
      <c r="R707" t="str">
        <f>VLOOKUP(A707,Sheet2!$A$1:G4431,7,0)</f>
        <v>R</v>
      </c>
      <c r="S707" t="str">
        <f>IF(Table19[[#This Row],[Language]]="English","English","Other language")</f>
        <v>English</v>
      </c>
      <c r="T707">
        <f>Table19[[#This Row],[Gross Revenue]]-Table19[[#This Row],[Budget]]</f>
        <v>-4651683</v>
      </c>
      <c r="U707" s="1">
        <f>(Table19[[#This Row],[Gross Revenue]]/Table19[[#This Row],[Budget]])-1</f>
        <v>-0.46516829999999998</v>
      </c>
      <c r="V707" t="str">
        <f t="shared" si="24"/>
        <v>90-110 minutes</v>
      </c>
      <c r="W707">
        <f>Table19[[#This Row],[Profit]]/Table19[[#This Row],[Budget]]*100</f>
        <v>-46.516829999999999</v>
      </c>
      <c r="X707">
        <v>1637763</v>
      </c>
      <c r="Y707">
        <v>0.19178668286445014</v>
      </c>
      <c r="Z707" t="str">
        <f t="shared" si="25"/>
        <v>Low</v>
      </c>
    </row>
    <row r="708" spans="1:26" x14ac:dyDescent="0.2">
      <c r="A708" t="s">
        <v>4128</v>
      </c>
      <c r="B708" t="s">
        <v>1251</v>
      </c>
      <c r="C708" t="s">
        <v>1252</v>
      </c>
      <c r="D708">
        <v>650</v>
      </c>
      <c r="E708">
        <v>1569</v>
      </c>
      <c r="F708">
        <v>79</v>
      </c>
      <c r="G708">
        <v>0</v>
      </c>
      <c r="H708">
        <v>5.8</v>
      </c>
      <c r="I708">
        <v>93</v>
      </c>
      <c r="J708">
        <v>108</v>
      </c>
      <c r="K708">
        <v>67155742</v>
      </c>
      <c r="L708">
        <v>116000000</v>
      </c>
      <c r="M708" s="2">
        <f>VLOOKUP(A708,Sheet2!$A$1:G4432,2,0)</f>
        <v>35660</v>
      </c>
      <c r="N708" t="str">
        <f>VLOOKUP(A708,Sheet2!$A$1:G4432,3,0)</f>
        <v>Color</v>
      </c>
      <c r="O708" t="str">
        <f>VLOOKUP(A708,Sheet2!$A$1:G4432,4,0)</f>
        <v>Action</v>
      </c>
      <c r="P708" t="str">
        <f>VLOOKUP(A708,Sheet2!$A$1:G4432,5,0)</f>
        <v>English</v>
      </c>
      <c r="Q708" t="str">
        <f>VLOOKUP(A708,Sheet2!$A$1:G4432,6,0)</f>
        <v>USA</v>
      </c>
      <c r="R708" t="str">
        <f>VLOOKUP(A708,Sheet2!$A$1:G4432,7,0)</f>
        <v>PG-13</v>
      </c>
      <c r="S708" t="str">
        <f>IF(Table19[[#This Row],[Language]]="English","English","Other language")</f>
        <v>English</v>
      </c>
      <c r="T708">
        <f>Table19[[#This Row],[Gross Revenue]]-Table19[[#This Row],[Budget]]</f>
        <v>-48844258</v>
      </c>
      <c r="U708" s="1">
        <f>(Table19[[#This Row],[Gross Revenue]]/Table19[[#This Row],[Budget]])-1</f>
        <v>-0.42107118965517243</v>
      </c>
      <c r="V708" t="str">
        <f t="shared" si="24"/>
        <v>90-110 minutes</v>
      </c>
      <c r="W708">
        <f>Table19[[#This Row],[Profit]]/Table19[[#This Row],[Budget]]*100</f>
        <v>-42.107118965517245</v>
      </c>
      <c r="X708">
        <v>-1289919.5</v>
      </c>
      <c r="Y708">
        <v>-4.8151417500000002E-2</v>
      </c>
      <c r="Z708" t="str">
        <f t="shared" si="25"/>
        <v>High</v>
      </c>
    </row>
    <row r="709" spans="1:26" x14ac:dyDescent="0.2">
      <c r="A709" t="s">
        <v>6239</v>
      </c>
      <c r="B709" t="s">
        <v>1393</v>
      </c>
      <c r="C709" t="s">
        <v>779</v>
      </c>
      <c r="D709">
        <v>556</v>
      </c>
      <c r="E709">
        <v>1873</v>
      </c>
      <c r="F709">
        <v>41</v>
      </c>
      <c r="G709">
        <v>455</v>
      </c>
      <c r="H709">
        <v>6.6</v>
      </c>
      <c r="I709">
        <v>71</v>
      </c>
      <c r="J709">
        <v>118</v>
      </c>
      <c r="K709">
        <v>9059588</v>
      </c>
      <c r="L709">
        <v>15000000</v>
      </c>
      <c r="M709" s="2">
        <f>VLOOKUP(A709,Sheet2!$A$1:G4433,2,0)</f>
        <v>37513</v>
      </c>
      <c r="N709" t="str">
        <f>VLOOKUP(A709,Sheet2!$A$1:G4433,3,0)</f>
        <v>Color</v>
      </c>
      <c r="O709" t="str">
        <f>VLOOKUP(A709,Sheet2!$A$1:G4433,4,0)</f>
        <v>Crime</v>
      </c>
      <c r="P709" t="str">
        <f>VLOOKUP(A709,Sheet2!$A$1:G4433,5,0)</f>
        <v>English</v>
      </c>
      <c r="Q709" t="str">
        <f>VLOOKUP(A709,Sheet2!$A$1:G4433,6,0)</f>
        <v>USA</v>
      </c>
      <c r="R709" t="str">
        <f>VLOOKUP(A709,Sheet2!$A$1:G4433,7,0)</f>
        <v>R</v>
      </c>
      <c r="S709" t="str">
        <f>IF(Table19[[#This Row],[Language]]="English","English","Other language")</f>
        <v>English</v>
      </c>
      <c r="T709">
        <f>Table19[[#This Row],[Gross Revenue]]-Table19[[#This Row],[Budget]]</f>
        <v>-5940412</v>
      </c>
      <c r="U709" s="1">
        <f>(Table19[[#This Row],[Gross Revenue]]/Table19[[#This Row],[Budget]])-1</f>
        <v>-0.39602746666666666</v>
      </c>
      <c r="V709" t="str">
        <f t="shared" si="24"/>
        <v>111-130 minutes</v>
      </c>
      <c r="W709">
        <f>Table19[[#This Row],[Profit]]/Table19[[#This Row],[Budget]]*100</f>
        <v>-39.602746666666668</v>
      </c>
      <c r="X709">
        <v>-74533.5</v>
      </c>
      <c r="Y709">
        <v>-7.4856785714285719E-3</v>
      </c>
      <c r="Z709" t="str">
        <f t="shared" si="25"/>
        <v>Medium</v>
      </c>
    </row>
    <row r="710" spans="1:26" x14ac:dyDescent="0.2">
      <c r="A710" t="s">
        <v>6620</v>
      </c>
      <c r="B710" t="s">
        <v>333</v>
      </c>
      <c r="C710" t="s">
        <v>1732</v>
      </c>
      <c r="D710">
        <v>3000</v>
      </c>
      <c r="E710">
        <v>4696</v>
      </c>
      <c r="F710">
        <v>295</v>
      </c>
      <c r="G710">
        <v>14000</v>
      </c>
      <c r="H710">
        <v>7.7</v>
      </c>
      <c r="I710">
        <v>222</v>
      </c>
      <c r="J710">
        <v>111</v>
      </c>
      <c r="K710">
        <v>14337579</v>
      </c>
      <c r="L710">
        <v>27000000</v>
      </c>
      <c r="M710" s="2">
        <f>VLOOKUP(A710,Sheet2!$A$1:G4434,2,0)</f>
        <v>36071</v>
      </c>
      <c r="N710" t="str">
        <f>VLOOKUP(A710,Sheet2!$A$1:G4434,3,0)</f>
        <v>Color</v>
      </c>
      <c r="O710" t="str">
        <f>VLOOKUP(A710,Sheet2!$A$1:G4434,4,0)</f>
        <v>Action</v>
      </c>
      <c r="P710" t="str">
        <f>VLOOKUP(A710,Sheet2!$A$1:G4434,5,0)</f>
        <v>English</v>
      </c>
      <c r="Q710" t="str">
        <f>VLOOKUP(A710,Sheet2!$A$1:G4434,6,0)</f>
        <v>Australia</v>
      </c>
      <c r="R710" t="str">
        <f>VLOOKUP(A710,Sheet2!$A$1:G4434,7,0)</f>
        <v>R</v>
      </c>
      <c r="S710" t="str">
        <f>IF(Table19[[#This Row],[Language]]="English","English","Other language")</f>
        <v>English</v>
      </c>
      <c r="T710">
        <f>Table19[[#This Row],[Gross Revenue]]-Table19[[#This Row],[Budget]]</f>
        <v>-12662421</v>
      </c>
      <c r="U710" s="1">
        <f>(Table19[[#This Row],[Gross Revenue]]/Table19[[#This Row],[Budget]])-1</f>
        <v>-0.46897855555555557</v>
      </c>
      <c r="V710" t="str">
        <f t="shared" si="24"/>
        <v>111-130 minutes</v>
      </c>
      <c r="W710">
        <f>Table19[[#This Row],[Profit]]/Table19[[#This Row],[Budget]]*100</f>
        <v>-46.897855555555559</v>
      </c>
      <c r="X710">
        <v>-1289919.5</v>
      </c>
      <c r="Y710">
        <v>-4.8151417500000002E-2</v>
      </c>
      <c r="Z710" t="str">
        <f t="shared" si="25"/>
        <v>Medium</v>
      </c>
    </row>
    <row r="711" spans="1:26" x14ac:dyDescent="0.2">
      <c r="A711" t="s">
        <v>4615</v>
      </c>
      <c r="B711" t="s">
        <v>546</v>
      </c>
      <c r="C711" t="s">
        <v>1186</v>
      </c>
      <c r="D711">
        <v>40000</v>
      </c>
      <c r="E711">
        <v>80849</v>
      </c>
      <c r="F711">
        <v>13000</v>
      </c>
      <c r="G711">
        <v>82000</v>
      </c>
      <c r="H711">
        <v>6.2</v>
      </c>
      <c r="I711">
        <v>526</v>
      </c>
      <c r="J711">
        <v>113</v>
      </c>
      <c r="K711">
        <v>79711678</v>
      </c>
      <c r="L711">
        <v>100000000</v>
      </c>
      <c r="M711" s="2">
        <f>VLOOKUP(A711,Sheet2!$A$1:G4435,2,0)</f>
        <v>40981</v>
      </c>
      <c r="N711" t="str">
        <f>VLOOKUP(A711,Sheet2!$A$1:G4435,3,0)</f>
        <v>Color</v>
      </c>
      <c r="O711" t="str">
        <f>VLOOKUP(A711,Sheet2!$A$1:G4435,4,0)</f>
        <v>Comedy</v>
      </c>
      <c r="P711" t="str">
        <f>VLOOKUP(A711,Sheet2!$A$1:G4435,5,0)</f>
        <v>English</v>
      </c>
      <c r="Q711" t="str">
        <f>VLOOKUP(A711,Sheet2!$A$1:G4435,6,0)</f>
        <v>USA</v>
      </c>
      <c r="R711" t="str">
        <f>VLOOKUP(A711,Sheet2!$A$1:G4435,7,0)</f>
        <v>PG-13</v>
      </c>
      <c r="S711" t="str">
        <f>IF(Table19[[#This Row],[Language]]="English","English","Other language")</f>
        <v>English</v>
      </c>
      <c r="T711">
        <f>Table19[[#This Row],[Gross Revenue]]-Table19[[#This Row],[Budget]]</f>
        <v>-20288322</v>
      </c>
      <c r="U711" s="1">
        <f>(Table19[[#This Row],[Gross Revenue]]/Table19[[#This Row],[Budget]])-1</f>
        <v>-0.20288322000000003</v>
      </c>
      <c r="V711" t="str">
        <f t="shared" si="24"/>
        <v>111-130 minutes</v>
      </c>
      <c r="W711">
        <f>Table19[[#This Row],[Profit]]/Table19[[#This Row],[Budget]]*100</f>
        <v>-20.288322000000001</v>
      </c>
      <c r="X711">
        <v>1637763</v>
      </c>
      <c r="Y711">
        <v>0.19178668286445014</v>
      </c>
      <c r="Z711" t="str">
        <f t="shared" si="25"/>
        <v>High</v>
      </c>
    </row>
    <row r="712" spans="1:26" x14ac:dyDescent="0.2">
      <c r="A712" t="s">
        <v>3967</v>
      </c>
      <c r="B712" t="s">
        <v>1071</v>
      </c>
      <c r="C712" t="s">
        <v>1072</v>
      </c>
      <c r="D712">
        <v>794</v>
      </c>
      <c r="E712">
        <v>1467</v>
      </c>
      <c r="F712">
        <v>179</v>
      </c>
      <c r="G712">
        <v>0</v>
      </c>
      <c r="H712">
        <v>5.6</v>
      </c>
      <c r="I712">
        <v>196</v>
      </c>
      <c r="J712">
        <v>103</v>
      </c>
      <c r="K712">
        <v>25472967</v>
      </c>
      <c r="L712">
        <v>30000000</v>
      </c>
      <c r="M712" s="2">
        <f>VLOOKUP(A712,Sheet2!$A$1:G4436,2,0)</f>
        <v>38571</v>
      </c>
      <c r="N712" t="str">
        <f>VLOOKUP(A712,Sheet2!$A$1:G4436,3,0)</f>
        <v>Color</v>
      </c>
      <c r="O712" t="str">
        <f>VLOOKUP(A712,Sheet2!$A$1:G4436,4,0)</f>
        <v>Drama</v>
      </c>
      <c r="P712" t="str">
        <f>VLOOKUP(A712,Sheet2!$A$1:G4436,5,0)</f>
        <v>English</v>
      </c>
      <c r="Q712" t="str">
        <f>VLOOKUP(A712,Sheet2!$A$1:G4436,6,0)</f>
        <v>USA</v>
      </c>
      <c r="R712" t="str">
        <f>VLOOKUP(A712,Sheet2!$A$1:G4436,7,0)</f>
        <v>PG-13</v>
      </c>
      <c r="S712" t="str">
        <f>IF(Table19[[#This Row],[Language]]="English","English","Other language")</f>
        <v>English</v>
      </c>
      <c r="T712">
        <f>Table19[[#This Row],[Gross Revenue]]-Table19[[#This Row],[Budget]]</f>
        <v>-4527033</v>
      </c>
      <c r="U712" s="1">
        <f>(Table19[[#This Row],[Gross Revenue]]/Table19[[#This Row],[Budget]])-1</f>
        <v>-0.15090110000000001</v>
      </c>
      <c r="V712" t="str">
        <f t="shared" si="24"/>
        <v>90-110 minutes</v>
      </c>
      <c r="W712">
        <f>Table19[[#This Row],[Profit]]/Table19[[#This Row],[Budget]]*100</f>
        <v>-15.090110000000001</v>
      </c>
      <c r="X712">
        <v>-434215.5</v>
      </c>
      <c r="Y712">
        <v>-0.10115100772200772</v>
      </c>
      <c r="Z712" t="str">
        <f t="shared" si="25"/>
        <v>Medium</v>
      </c>
    </row>
    <row r="713" spans="1:26" x14ac:dyDescent="0.2">
      <c r="A713" t="s">
        <v>3833</v>
      </c>
      <c r="B713" t="s">
        <v>915</v>
      </c>
      <c r="C713" t="s">
        <v>916</v>
      </c>
      <c r="D713">
        <v>541</v>
      </c>
      <c r="E713">
        <v>1228</v>
      </c>
      <c r="F713">
        <v>57</v>
      </c>
      <c r="G713">
        <v>1000</v>
      </c>
      <c r="H713">
        <v>5.4</v>
      </c>
      <c r="I713">
        <v>108</v>
      </c>
      <c r="J713">
        <v>103</v>
      </c>
      <c r="K713">
        <v>22160085</v>
      </c>
      <c r="L713">
        <v>10600000</v>
      </c>
      <c r="M713" s="2">
        <f>VLOOKUP(A713,Sheet2!$A$1:G4437,2,0)</f>
        <v>37604</v>
      </c>
      <c r="N713" t="str">
        <f>VLOOKUP(A713,Sheet2!$A$1:G4437,3,0)</f>
        <v>Color</v>
      </c>
      <c r="O713" t="str">
        <f>VLOOKUP(A713,Sheet2!$A$1:G4437,4,0)</f>
        <v>Horror</v>
      </c>
      <c r="P713" t="str">
        <f>VLOOKUP(A713,Sheet2!$A$1:G4437,5,0)</f>
        <v>English</v>
      </c>
      <c r="Q713" t="str">
        <f>VLOOKUP(A713,Sheet2!$A$1:G4437,6,0)</f>
        <v>USA</v>
      </c>
      <c r="R713" t="str">
        <f>VLOOKUP(A713,Sheet2!$A$1:G4437,7,0)</f>
        <v>PG-13</v>
      </c>
      <c r="S713" t="str">
        <f>IF(Table19[[#This Row],[Language]]="English","English","Other language")</f>
        <v>English</v>
      </c>
      <c r="T713">
        <f>Table19[[#This Row],[Gross Revenue]]-Table19[[#This Row],[Budget]]</f>
        <v>11560085</v>
      </c>
      <c r="U713" s="1">
        <f>(Table19[[#This Row],[Gross Revenue]]/Table19[[#This Row],[Budget]])-1</f>
        <v>1.0905740566037734</v>
      </c>
      <c r="V713" t="str">
        <f t="shared" si="24"/>
        <v>90-110 minutes</v>
      </c>
      <c r="W713">
        <f>Table19[[#This Row],[Profit]]/Table19[[#This Row],[Budget]]*100</f>
        <v>109.05740566037736</v>
      </c>
      <c r="X713">
        <v>16235088</v>
      </c>
      <c r="Y713">
        <v>1.1909079499999999</v>
      </c>
      <c r="Z713" t="str">
        <f t="shared" si="25"/>
        <v>Low</v>
      </c>
    </row>
    <row r="714" spans="1:26" x14ac:dyDescent="0.2">
      <c r="A714" t="s">
        <v>3564</v>
      </c>
      <c r="B714" t="s">
        <v>542</v>
      </c>
      <c r="C714" t="s">
        <v>543</v>
      </c>
      <c r="D714">
        <v>1000</v>
      </c>
      <c r="E714">
        <v>2212</v>
      </c>
      <c r="F714">
        <v>474</v>
      </c>
      <c r="G714">
        <v>2000</v>
      </c>
      <c r="H714">
        <v>4.9000000000000004</v>
      </c>
      <c r="I714">
        <v>140</v>
      </c>
      <c r="J714">
        <v>96</v>
      </c>
      <c r="K714">
        <v>32131483</v>
      </c>
      <c r="L714">
        <v>11000000</v>
      </c>
      <c r="M714" s="2">
        <f>VLOOKUP(A714,Sheet2!$A$1:G4438,2,0)</f>
        <v>37695</v>
      </c>
      <c r="N714" t="str">
        <f>VLOOKUP(A714,Sheet2!$A$1:G4438,3,0)</f>
        <v>Color</v>
      </c>
      <c r="O714" t="str">
        <f>VLOOKUP(A714,Sheet2!$A$1:G4438,4,0)</f>
        <v>Horror</v>
      </c>
      <c r="P714" t="str">
        <f>VLOOKUP(A714,Sheet2!$A$1:G4438,5,0)</f>
        <v>English</v>
      </c>
      <c r="Q714" t="str">
        <f>VLOOKUP(A714,Sheet2!$A$1:G4438,6,0)</f>
        <v>USA</v>
      </c>
      <c r="R714" t="str">
        <f>VLOOKUP(A714,Sheet2!$A$1:G4438,7,0)</f>
        <v>PG-13</v>
      </c>
      <c r="S714" t="str">
        <f>IF(Table19[[#This Row],[Language]]="English","English","Other language")</f>
        <v>English</v>
      </c>
      <c r="T714">
        <f>Table19[[#This Row],[Gross Revenue]]-Table19[[#This Row],[Budget]]</f>
        <v>21131483</v>
      </c>
      <c r="U714" s="1">
        <f>(Table19[[#This Row],[Gross Revenue]]/Table19[[#This Row],[Budget]])-1</f>
        <v>1.9210439090909093</v>
      </c>
      <c r="V714" t="str">
        <f t="shared" si="24"/>
        <v>90-110 minutes</v>
      </c>
      <c r="W714">
        <f>Table19[[#This Row],[Profit]]/Table19[[#This Row],[Budget]]*100</f>
        <v>192.10439090909091</v>
      </c>
      <c r="X714">
        <v>16235088</v>
      </c>
      <c r="Y714">
        <v>1.1909079499999999</v>
      </c>
      <c r="Z714" t="str">
        <f t="shared" si="25"/>
        <v>Low</v>
      </c>
    </row>
    <row r="715" spans="1:26" x14ac:dyDescent="0.2">
      <c r="A715" t="s">
        <v>4582</v>
      </c>
      <c r="B715" t="s">
        <v>1676</v>
      </c>
      <c r="C715" t="s">
        <v>1677</v>
      </c>
      <c r="D715">
        <v>638</v>
      </c>
      <c r="E715">
        <v>788</v>
      </c>
      <c r="F715">
        <v>688</v>
      </c>
      <c r="G715">
        <v>104</v>
      </c>
      <c r="H715">
        <v>6.2</v>
      </c>
      <c r="I715">
        <v>22</v>
      </c>
      <c r="J715">
        <v>143</v>
      </c>
      <c r="K715">
        <v>5000000</v>
      </c>
      <c r="L715">
        <v>25000000</v>
      </c>
      <c r="M715" s="2">
        <f>VLOOKUP(A715,Sheet2!$A$1:G4439,2,0)</f>
        <v>25888</v>
      </c>
      <c r="N715" t="str">
        <f>VLOOKUP(A715,Sheet2!$A$1:G4439,3,0)</f>
        <v>Color</v>
      </c>
      <c r="O715" t="str">
        <f>VLOOKUP(A715,Sheet2!$A$1:G4439,4,0)</f>
        <v>Comedy</v>
      </c>
      <c r="P715" t="str">
        <f>VLOOKUP(A715,Sheet2!$A$1:G4439,5,0)</f>
        <v>English</v>
      </c>
      <c r="Q715" t="str">
        <f>VLOOKUP(A715,Sheet2!$A$1:G4439,6,0)</f>
        <v>USA</v>
      </c>
      <c r="R715" t="str">
        <f>VLOOKUP(A715,Sheet2!$A$1:G4439,7,0)</f>
        <v>G</v>
      </c>
      <c r="S715" t="str">
        <f>IF(Table19[[#This Row],[Language]]="English","English","Other language")</f>
        <v>English</v>
      </c>
      <c r="T715">
        <f>Table19[[#This Row],[Gross Revenue]]-Table19[[#This Row],[Budget]]</f>
        <v>-20000000</v>
      </c>
      <c r="U715" s="1">
        <f>(Table19[[#This Row],[Gross Revenue]]/Table19[[#This Row],[Budget]])-1</f>
        <v>-0.8</v>
      </c>
      <c r="V715" t="str">
        <f t="shared" si="24"/>
        <v>131-150 minutes</v>
      </c>
      <c r="W715">
        <f>Table19[[#This Row],[Profit]]/Table19[[#This Row],[Budget]]*100</f>
        <v>-80</v>
      </c>
      <c r="X715">
        <v>1637763</v>
      </c>
      <c r="Y715">
        <v>0.19178668286445014</v>
      </c>
      <c r="Z715" t="str">
        <f t="shared" si="25"/>
        <v>Medium</v>
      </c>
    </row>
    <row r="716" spans="1:26" x14ac:dyDescent="0.2">
      <c r="A716" t="s">
        <v>6978</v>
      </c>
      <c r="B716" t="s">
        <v>3215</v>
      </c>
      <c r="C716" t="s">
        <v>1036</v>
      </c>
      <c r="D716">
        <v>362</v>
      </c>
      <c r="E716">
        <v>469</v>
      </c>
      <c r="F716">
        <v>249</v>
      </c>
      <c r="G716">
        <v>11000</v>
      </c>
      <c r="H716">
        <v>8.4</v>
      </c>
      <c r="I716">
        <v>96</v>
      </c>
      <c r="J716">
        <v>293</v>
      </c>
      <c r="K716">
        <v>11433134</v>
      </c>
      <c r="L716">
        <v>14000000</v>
      </c>
      <c r="M716" s="2">
        <f>VLOOKUP(A716,Sheet2!$A$1:G4440,2,0)</f>
        <v>29770</v>
      </c>
      <c r="N716" t="str">
        <f>VLOOKUP(A716,Sheet2!$A$1:G4440,3,0)</f>
        <v>Color</v>
      </c>
      <c r="O716" t="str">
        <f>VLOOKUP(A716,Sheet2!$A$1:G4440,4,0)</f>
        <v>Adventure</v>
      </c>
      <c r="P716" t="str">
        <f>VLOOKUP(A716,Sheet2!$A$1:G4440,5,0)</f>
        <v>German</v>
      </c>
      <c r="Q716" t="str">
        <f>VLOOKUP(A716,Sheet2!$A$1:G4440,6,0)</f>
        <v>West Germany</v>
      </c>
      <c r="R716" t="str">
        <f>VLOOKUP(A716,Sheet2!$A$1:G4440,7,0)</f>
        <v>R</v>
      </c>
      <c r="S716" t="str">
        <f>IF(Table19[[#This Row],[Language]]="English","English","Other language")</f>
        <v>Other language</v>
      </c>
      <c r="T716">
        <f>Table19[[#This Row],[Gross Revenue]]-Table19[[#This Row],[Budget]]</f>
        <v>-2566866</v>
      </c>
      <c r="U716" s="1">
        <f>(Table19[[#This Row],[Gross Revenue]]/Table19[[#This Row],[Budget]])-1</f>
        <v>-0.18334757142857139</v>
      </c>
      <c r="V716" t="str">
        <f t="shared" si="24"/>
        <v>&gt;150 minutes</v>
      </c>
      <c r="W716">
        <f>Table19[[#This Row],[Profit]]/Table19[[#This Row],[Budget]]*100</f>
        <v>-18.334757142857143</v>
      </c>
      <c r="X716">
        <v>3892693.5</v>
      </c>
      <c r="Y716">
        <v>0.11726928571428571</v>
      </c>
      <c r="Z716" t="str">
        <f t="shared" si="25"/>
        <v>Medium</v>
      </c>
    </row>
    <row r="717" spans="1:26" x14ac:dyDescent="0.2">
      <c r="A717" t="s">
        <v>3279</v>
      </c>
      <c r="B717" t="s">
        <v>50</v>
      </c>
      <c r="C717" t="s">
        <v>51</v>
      </c>
      <c r="D717">
        <v>3000</v>
      </c>
      <c r="E717">
        <v>6539</v>
      </c>
      <c r="F717">
        <v>64</v>
      </c>
      <c r="G717">
        <v>806</v>
      </c>
      <c r="H717">
        <v>2.7</v>
      </c>
      <c r="I717">
        <v>99</v>
      </c>
      <c r="J717">
        <v>85</v>
      </c>
      <c r="K717">
        <v>48546578</v>
      </c>
      <c r="L717">
        <v>20000000</v>
      </c>
      <c r="M717" s="2">
        <f>VLOOKUP(A717,Sheet2!$A$1:G4441,2,0)</f>
        <v>38779</v>
      </c>
      <c r="N717" t="str">
        <f>VLOOKUP(A717,Sheet2!$A$1:G4441,3,0)</f>
        <v>Color</v>
      </c>
      <c r="O717" t="str">
        <f>VLOOKUP(A717,Sheet2!$A$1:G4441,4,0)</f>
        <v>Comedy</v>
      </c>
      <c r="P717" t="str">
        <f>VLOOKUP(A717,Sheet2!$A$1:G4441,5,0)</f>
        <v>English</v>
      </c>
      <c r="Q717" t="str">
        <f>VLOOKUP(A717,Sheet2!$A$1:G4441,6,0)</f>
        <v>USA</v>
      </c>
      <c r="R717" t="str">
        <f>VLOOKUP(A717,Sheet2!$A$1:G4441,7,0)</f>
        <v>PG-13</v>
      </c>
      <c r="S717" t="str">
        <f>IF(Table19[[#This Row],[Language]]="English","English","Other language")</f>
        <v>English</v>
      </c>
      <c r="T717">
        <f>Table19[[#This Row],[Gross Revenue]]-Table19[[#This Row],[Budget]]</f>
        <v>28546578</v>
      </c>
      <c r="U717" s="1">
        <f>(Table19[[#This Row],[Gross Revenue]]/Table19[[#This Row],[Budget]])-1</f>
        <v>1.4273289</v>
      </c>
      <c r="V717" t="str">
        <f t="shared" si="24"/>
        <v>&lt;90 minutes</v>
      </c>
      <c r="W717">
        <f>Table19[[#This Row],[Profit]]/Table19[[#This Row],[Budget]]*100</f>
        <v>142.73289</v>
      </c>
      <c r="X717">
        <v>1637763</v>
      </c>
      <c r="Y717">
        <v>0.19178668286445014</v>
      </c>
      <c r="Z717" t="str">
        <f t="shared" si="25"/>
        <v>Medium</v>
      </c>
    </row>
    <row r="718" spans="1:26" x14ac:dyDescent="0.2">
      <c r="A718" t="s">
        <v>4794</v>
      </c>
      <c r="B718" t="s">
        <v>900</v>
      </c>
      <c r="C718" t="s">
        <v>922</v>
      </c>
      <c r="D718">
        <v>15000</v>
      </c>
      <c r="E718">
        <v>39822</v>
      </c>
      <c r="F718">
        <v>189</v>
      </c>
      <c r="G718">
        <v>0</v>
      </c>
      <c r="H718">
        <v>6.3</v>
      </c>
      <c r="I718">
        <v>247</v>
      </c>
      <c r="J718">
        <v>101</v>
      </c>
      <c r="K718">
        <v>98711404</v>
      </c>
      <c r="L718">
        <v>55000000</v>
      </c>
      <c r="M718" s="2">
        <f>VLOOKUP(A718,Sheet2!$A$1:G4442,2,0)</f>
        <v>40419</v>
      </c>
      <c r="N718" t="str">
        <f>VLOOKUP(A718,Sheet2!$A$1:G4442,3,0)</f>
        <v>Color</v>
      </c>
      <c r="O718" t="str">
        <f>VLOOKUP(A718,Sheet2!$A$1:G4442,4,0)</f>
        <v>Comedy</v>
      </c>
      <c r="P718" t="str">
        <f>VLOOKUP(A718,Sheet2!$A$1:G4442,5,0)</f>
        <v>English</v>
      </c>
      <c r="Q718" t="str">
        <f>VLOOKUP(A718,Sheet2!$A$1:G4442,6,0)</f>
        <v>USA</v>
      </c>
      <c r="R718" t="str">
        <f>VLOOKUP(A718,Sheet2!$A$1:G4442,7,0)</f>
        <v>PG-13</v>
      </c>
      <c r="S718" t="str">
        <f>IF(Table19[[#This Row],[Language]]="English","English","Other language")</f>
        <v>English</v>
      </c>
      <c r="T718">
        <f>Table19[[#This Row],[Gross Revenue]]-Table19[[#This Row],[Budget]]</f>
        <v>43711404</v>
      </c>
      <c r="U718" s="1">
        <f>(Table19[[#This Row],[Gross Revenue]]/Table19[[#This Row],[Budget]])-1</f>
        <v>0.79475279999999993</v>
      </c>
      <c r="V718" t="str">
        <f t="shared" si="24"/>
        <v>90-110 minutes</v>
      </c>
      <c r="W718">
        <f>Table19[[#This Row],[Profit]]/Table19[[#This Row],[Budget]]*100</f>
        <v>79.475279999999998</v>
      </c>
      <c r="X718">
        <v>1637763</v>
      </c>
      <c r="Y718">
        <v>0.19178668286445014</v>
      </c>
      <c r="Z718" t="str">
        <f t="shared" si="25"/>
        <v>High</v>
      </c>
    </row>
    <row r="719" spans="1:26" x14ac:dyDescent="0.2">
      <c r="A719" t="s">
        <v>6144</v>
      </c>
      <c r="B719" t="s">
        <v>2762</v>
      </c>
      <c r="C719" t="s">
        <v>1263</v>
      </c>
      <c r="D719">
        <v>989</v>
      </c>
      <c r="E719">
        <v>2165</v>
      </c>
      <c r="F719">
        <v>1000</v>
      </c>
      <c r="G719">
        <v>635</v>
      </c>
      <c r="H719">
        <v>7.2</v>
      </c>
      <c r="I719">
        <v>114</v>
      </c>
      <c r="J719">
        <v>100</v>
      </c>
      <c r="K719">
        <v>11694528</v>
      </c>
      <c r="L719">
        <v>3000000</v>
      </c>
      <c r="M719" s="2">
        <f>VLOOKUP(A719,Sheet2!$A$1:G4443,2,0)</f>
        <v>38387</v>
      </c>
      <c r="N719" t="str">
        <f>VLOOKUP(A719,Sheet2!$A$1:G4443,3,0)</f>
        <v>Color</v>
      </c>
      <c r="O719" t="str">
        <f>VLOOKUP(A719,Sheet2!$A$1:G4443,4,0)</f>
        <v>Comedy</v>
      </c>
      <c r="P719" t="str">
        <f>VLOOKUP(A719,Sheet2!$A$1:G4443,5,0)</f>
        <v>English</v>
      </c>
      <c r="Q719" t="str">
        <f>VLOOKUP(A719,Sheet2!$A$1:G4443,6,0)</f>
        <v>USA</v>
      </c>
      <c r="R719" t="str">
        <f>VLOOKUP(A719,Sheet2!$A$1:G4443,7,0)</f>
        <v>R</v>
      </c>
      <c r="S719" t="str">
        <f>IF(Table19[[#This Row],[Language]]="English","English","Other language")</f>
        <v>English</v>
      </c>
      <c r="T719">
        <f>Table19[[#This Row],[Gross Revenue]]-Table19[[#This Row],[Budget]]</f>
        <v>8694528</v>
      </c>
      <c r="U719" s="1">
        <f>(Table19[[#This Row],[Gross Revenue]]/Table19[[#This Row],[Budget]])-1</f>
        <v>2.8981759999999999</v>
      </c>
      <c r="V719" t="str">
        <f t="shared" si="24"/>
        <v>90-110 minutes</v>
      </c>
      <c r="W719">
        <f>Table19[[#This Row],[Profit]]/Table19[[#This Row],[Budget]]*100</f>
        <v>289.81759999999997</v>
      </c>
      <c r="X719">
        <v>1637763</v>
      </c>
      <c r="Y719">
        <v>0.19178668286445014</v>
      </c>
      <c r="Z719" t="str">
        <f t="shared" si="25"/>
        <v>Low</v>
      </c>
    </row>
    <row r="720" spans="1:26" x14ac:dyDescent="0.2">
      <c r="A720" t="s">
        <v>6367</v>
      </c>
      <c r="B720" t="s">
        <v>1936</v>
      </c>
      <c r="C720" t="s">
        <v>1557</v>
      </c>
      <c r="D720">
        <v>3000</v>
      </c>
      <c r="E720">
        <v>10438</v>
      </c>
      <c r="F720">
        <v>0</v>
      </c>
      <c r="G720">
        <v>7000</v>
      </c>
      <c r="H720">
        <v>7.4</v>
      </c>
      <c r="I720">
        <v>287</v>
      </c>
      <c r="J720">
        <v>110</v>
      </c>
      <c r="K720">
        <v>58885635</v>
      </c>
      <c r="L720">
        <v>26000000</v>
      </c>
      <c r="M720" s="2">
        <f>VLOOKUP(A720,Sheet2!$A$1:G4444,2,0)</f>
        <v>38246</v>
      </c>
      <c r="N720" t="str">
        <f>VLOOKUP(A720,Sheet2!$A$1:G4444,3,0)</f>
        <v>Color</v>
      </c>
      <c r="O720" t="str">
        <f>VLOOKUP(A720,Sheet2!$A$1:G4444,4,0)</f>
        <v>Action</v>
      </c>
      <c r="P720" t="str">
        <f>VLOOKUP(A720,Sheet2!$A$1:G4444,5,0)</f>
        <v>English</v>
      </c>
      <c r="Q720" t="str">
        <f>VLOOKUP(A720,Sheet2!$A$1:G4444,6,0)</f>
        <v>USA</v>
      </c>
      <c r="R720" t="str">
        <f>VLOOKUP(A720,Sheet2!$A$1:G4444,7,0)</f>
        <v>R</v>
      </c>
      <c r="S720" t="str">
        <f>IF(Table19[[#This Row],[Language]]="English","English","Other language")</f>
        <v>English</v>
      </c>
      <c r="T720">
        <f>Table19[[#This Row],[Gross Revenue]]-Table19[[#This Row],[Budget]]</f>
        <v>32885635</v>
      </c>
      <c r="U720" s="1">
        <f>(Table19[[#This Row],[Gross Revenue]]/Table19[[#This Row],[Budget]])-1</f>
        <v>1.2648321153846154</v>
      </c>
      <c r="V720" t="str">
        <f t="shared" si="24"/>
        <v>90-110 minutes</v>
      </c>
      <c r="W720">
        <f>Table19[[#This Row],[Profit]]/Table19[[#This Row],[Budget]]*100</f>
        <v>126.48321153846153</v>
      </c>
      <c r="X720">
        <v>-1289919.5</v>
      </c>
      <c r="Y720">
        <v>-4.8151417500000002E-2</v>
      </c>
      <c r="Z720" t="str">
        <f t="shared" si="25"/>
        <v>Medium</v>
      </c>
    </row>
    <row r="721" spans="1:26" x14ac:dyDescent="0.2">
      <c r="A721" t="s">
        <v>6530</v>
      </c>
      <c r="B721" t="s">
        <v>487</v>
      </c>
      <c r="C721" t="s">
        <v>2574</v>
      </c>
      <c r="D721">
        <v>10000</v>
      </c>
      <c r="E721">
        <v>14363</v>
      </c>
      <c r="F721">
        <v>198</v>
      </c>
      <c r="G721">
        <v>45000</v>
      </c>
      <c r="H721">
        <v>7.6</v>
      </c>
      <c r="I721">
        <v>521</v>
      </c>
      <c r="J721">
        <v>130</v>
      </c>
      <c r="K721">
        <v>208543795</v>
      </c>
      <c r="L721">
        <v>170000000</v>
      </c>
      <c r="M721" s="2">
        <f>VLOOKUP(A721,Sheet2!$A$1:G4445,2,0)</f>
        <v>41767</v>
      </c>
      <c r="N721" t="str">
        <f>VLOOKUP(A721,Sheet2!$A$1:G4445,3,0)</f>
        <v>Color</v>
      </c>
      <c r="O721" t="str">
        <f>VLOOKUP(A721,Sheet2!$A$1:G4445,4,0)</f>
        <v>Action</v>
      </c>
      <c r="P721" t="str">
        <f>VLOOKUP(A721,Sheet2!$A$1:G4445,5,0)</f>
        <v>English</v>
      </c>
      <c r="Q721" t="str">
        <f>VLOOKUP(A721,Sheet2!$A$1:G4445,6,0)</f>
        <v>USA</v>
      </c>
      <c r="R721" t="str">
        <f>VLOOKUP(A721,Sheet2!$A$1:G4445,7,0)</f>
        <v>PG-13</v>
      </c>
      <c r="S721" t="str">
        <f>IF(Table19[[#This Row],[Language]]="English","English","Other language")</f>
        <v>English</v>
      </c>
      <c r="T721">
        <f>Table19[[#This Row],[Gross Revenue]]-Table19[[#This Row],[Budget]]</f>
        <v>38543795</v>
      </c>
      <c r="U721" s="1">
        <f>(Table19[[#This Row],[Gross Revenue]]/Table19[[#This Row],[Budget]])-1</f>
        <v>0.22672820588235298</v>
      </c>
      <c r="V721" t="str">
        <f t="shared" si="24"/>
        <v>111-130 minutes</v>
      </c>
      <c r="W721">
        <f>Table19[[#This Row],[Profit]]/Table19[[#This Row],[Budget]]*100</f>
        <v>22.672820588235293</v>
      </c>
      <c r="X721">
        <v>-1289919.5</v>
      </c>
      <c r="Y721">
        <v>-4.8151417500000002E-2</v>
      </c>
      <c r="Z721" t="str">
        <f t="shared" si="25"/>
        <v>High</v>
      </c>
    </row>
    <row r="722" spans="1:26" x14ac:dyDescent="0.2">
      <c r="A722" t="s">
        <v>5077</v>
      </c>
      <c r="B722" t="s">
        <v>2056</v>
      </c>
      <c r="C722" t="s">
        <v>2057</v>
      </c>
      <c r="D722">
        <v>125</v>
      </c>
      <c r="E722">
        <v>189</v>
      </c>
      <c r="F722">
        <v>35</v>
      </c>
      <c r="G722">
        <v>0</v>
      </c>
      <c r="H722">
        <v>6.5</v>
      </c>
      <c r="I722">
        <v>292</v>
      </c>
      <c r="J722">
        <v>98</v>
      </c>
      <c r="K722">
        <v>29975979</v>
      </c>
      <c r="L722">
        <v>20000000</v>
      </c>
      <c r="M722" s="2">
        <f>VLOOKUP(A722,Sheet2!$A$1:G4446,2,0)</f>
        <v>40162</v>
      </c>
      <c r="N722" t="str">
        <f>VLOOKUP(A722,Sheet2!$A$1:G4446,3,0)</f>
        <v>Color</v>
      </c>
      <c r="O722" t="str">
        <f>VLOOKUP(A722,Sheet2!$A$1:G4446,4,0)</f>
        <v>Action</v>
      </c>
      <c r="P722" t="str">
        <f>VLOOKUP(A722,Sheet2!$A$1:G4446,5,0)</f>
        <v>English</v>
      </c>
      <c r="Q722" t="str">
        <f>VLOOKUP(A722,Sheet2!$A$1:G4446,6,0)</f>
        <v>Australia</v>
      </c>
      <c r="R722" t="str">
        <f>VLOOKUP(A722,Sheet2!$A$1:G4446,7,0)</f>
        <v>R</v>
      </c>
      <c r="S722" t="str">
        <f>IF(Table19[[#This Row],[Language]]="English","English","Other language")</f>
        <v>English</v>
      </c>
      <c r="T722">
        <f>Table19[[#This Row],[Gross Revenue]]-Table19[[#This Row],[Budget]]</f>
        <v>9975979</v>
      </c>
      <c r="U722" s="1">
        <f>(Table19[[#This Row],[Gross Revenue]]/Table19[[#This Row],[Budget]])-1</f>
        <v>0.49879895000000007</v>
      </c>
      <c r="V722" t="str">
        <f t="shared" si="24"/>
        <v>90-110 minutes</v>
      </c>
      <c r="W722">
        <f>Table19[[#This Row],[Profit]]/Table19[[#This Row],[Budget]]*100</f>
        <v>49.879895000000005</v>
      </c>
      <c r="X722">
        <v>-1289919.5</v>
      </c>
      <c r="Y722">
        <v>-4.8151417500000002E-2</v>
      </c>
      <c r="Z722" t="str">
        <f t="shared" si="25"/>
        <v>Medium</v>
      </c>
    </row>
    <row r="723" spans="1:26" x14ac:dyDescent="0.2">
      <c r="A723" t="s">
        <v>4123</v>
      </c>
      <c r="B723" t="s">
        <v>226</v>
      </c>
      <c r="C723" t="s">
        <v>405</v>
      </c>
      <c r="D723">
        <v>13000</v>
      </c>
      <c r="E723">
        <v>25126</v>
      </c>
      <c r="F723">
        <v>357</v>
      </c>
      <c r="G723">
        <v>0</v>
      </c>
      <c r="H723">
        <v>5.8</v>
      </c>
      <c r="I723">
        <v>61</v>
      </c>
      <c r="J723">
        <v>114</v>
      </c>
      <c r="K723">
        <v>32885565</v>
      </c>
      <c r="L723">
        <v>80000000</v>
      </c>
      <c r="M723" s="2">
        <f>VLOOKUP(A723,Sheet2!$A$1:G4447,2,0)</f>
        <v>35170</v>
      </c>
      <c r="N723" t="str">
        <f>VLOOKUP(A723,Sheet2!$A$1:G4447,3,0)</f>
        <v>Color</v>
      </c>
      <c r="O723" t="str">
        <f>VLOOKUP(A723,Sheet2!$A$1:G4447,4,0)</f>
        <v>Action</v>
      </c>
      <c r="P723" t="str">
        <f>VLOOKUP(A723,Sheet2!$A$1:G4447,5,0)</f>
        <v>English</v>
      </c>
      <c r="Q723" t="str">
        <f>VLOOKUP(A723,Sheet2!$A$1:G4447,6,0)</f>
        <v>USA</v>
      </c>
      <c r="R723" t="str">
        <f>VLOOKUP(A723,Sheet2!$A$1:G4447,7,0)</f>
        <v>PG-13</v>
      </c>
      <c r="S723" t="str">
        <f>IF(Table19[[#This Row],[Language]]="English","English","Other language")</f>
        <v>English</v>
      </c>
      <c r="T723">
        <f>Table19[[#This Row],[Gross Revenue]]-Table19[[#This Row],[Budget]]</f>
        <v>-47114435</v>
      </c>
      <c r="U723" s="1">
        <f>(Table19[[#This Row],[Gross Revenue]]/Table19[[#This Row],[Budget]])-1</f>
        <v>-0.58893043749999996</v>
      </c>
      <c r="V723" t="str">
        <f t="shared" si="24"/>
        <v>111-130 minutes</v>
      </c>
      <c r="W723">
        <f>Table19[[#This Row],[Profit]]/Table19[[#This Row],[Budget]]*100</f>
        <v>-58.893043749999997</v>
      </c>
      <c r="X723">
        <v>-1289919.5</v>
      </c>
      <c r="Y723">
        <v>-4.8151417500000002E-2</v>
      </c>
      <c r="Z723" t="str">
        <f t="shared" si="25"/>
        <v>High</v>
      </c>
    </row>
    <row r="724" spans="1:26" x14ac:dyDescent="0.2">
      <c r="A724" t="s">
        <v>4267</v>
      </c>
      <c r="B724" t="s">
        <v>1137</v>
      </c>
      <c r="C724" t="s">
        <v>1246</v>
      </c>
      <c r="D724">
        <v>10000</v>
      </c>
      <c r="E724">
        <v>14006</v>
      </c>
      <c r="F724">
        <v>12000</v>
      </c>
      <c r="G724">
        <v>0</v>
      </c>
      <c r="H724">
        <v>5.9</v>
      </c>
      <c r="I724">
        <v>60</v>
      </c>
      <c r="J724">
        <v>107</v>
      </c>
      <c r="K724">
        <v>82670733</v>
      </c>
      <c r="L724">
        <v>60000000</v>
      </c>
      <c r="M724" s="2">
        <f>VLOOKUP(A724,Sheet2!$A$1:G4448,2,0)</f>
        <v>32906</v>
      </c>
      <c r="N724" t="str">
        <f>VLOOKUP(A724,Sheet2!$A$1:G4448,3,0)</f>
        <v>Color</v>
      </c>
      <c r="O724" t="str">
        <f>VLOOKUP(A724,Sheet2!$A$1:G4448,4,0)</f>
        <v>Action</v>
      </c>
      <c r="P724" t="str">
        <f>VLOOKUP(A724,Sheet2!$A$1:G4448,5,0)</f>
        <v>English</v>
      </c>
      <c r="Q724" t="str">
        <f>VLOOKUP(A724,Sheet2!$A$1:G4448,6,0)</f>
        <v>USA</v>
      </c>
      <c r="R724" t="str">
        <f>VLOOKUP(A724,Sheet2!$A$1:G4448,7,0)</f>
        <v>PG-13</v>
      </c>
      <c r="S724" t="str">
        <f>IF(Table19[[#This Row],[Language]]="English","English","Other language")</f>
        <v>English</v>
      </c>
      <c r="T724">
        <f>Table19[[#This Row],[Gross Revenue]]-Table19[[#This Row],[Budget]]</f>
        <v>22670733</v>
      </c>
      <c r="U724" s="1">
        <f>(Table19[[#This Row],[Gross Revenue]]/Table19[[#This Row],[Budget]])-1</f>
        <v>0.37784554999999997</v>
      </c>
      <c r="V724" t="str">
        <f t="shared" si="24"/>
        <v>90-110 minutes</v>
      </c>
      <c r="W724">
        <f>Table19[[#This Row],[Profit]]/Table19[[#This Row],[Budget]]*100</f>
        <v>37.784554999999997</v>
      </c>
      <c r="X724">
        <v>-1289919.5</v>
      </c>
      <c r="Y724">
        <v>-4.8151417500000002E-2</v>
      </c>
      <c r="Z724" t="str">
        <f t="shared" si="25"/>
        <v>High</v>
      </c>
    </row>
    <row r="725" spans="1:26" x14ac:dyDescent="0.2">
      <c r="A725" t="s">
        <v>6638</v>
      </c>
      <c r="B725" t="s">
        <v>302</v>
      </c>
      <c r="C725" t="s">
        <v>1461</v>
      </c>
      <c r="D725">
        <v>14000</v>
      </c>
      <c r="E725">
        <v>18643</v>
      </c>
      <c r="F725">
        <v>0</v>
      </c>
      <c r="G725">
        <v>10000</v>
      </c>
      <c r="H725">
        <v>7.7</v>
      </c>
      <c r="I725">
        <v>152</v>
      </c>
      <c r="J725">
        <v>102</v>
      </c>
      <c r="K725">
        <v>7993039</v>
      </c>
      <c r="L725">
        <v>6900000</v>
      </c>
      <c r="M725" s="2">
        <f>VLOOKUP(A725,Sheet2!$A$1:G4449,2,0)</f>
        <v>34207</v>
      </c>
      <c r="N725" t="str">
        <f>VLOOKUP(A725,Sheet2!$A$1:G4449,3,0)</f>
        <v>Color</v>
      </c>
      <c r="O725" t="str">
        <f>VLOOKUP(A725,Sheet2!$A$1:G4449,4,0)</f>
        <v>Comedy</v>
      </c>
      <c r="P725" t="str">
        <f>VLOOKUP(A725,Sheet2!$A$1:G4449,5,0)</f>
        <v>English</v>
      </c>
      <c r="Q725" t="str">
        <f>VLOOKUP(A725,Sheet2!$A$1:G4449,6,0)</f>
        <v>USA</v>
      </c>
      <c r="R725" t="str">
        <f>VLOOKUP(A725,Sheet2!$A$1:G4449,7,0)</f>
        <v>R</v>
      </c>
      <c r="S725" t="str">
        <f>IF(Table19[[#This Row],[Language]]="English","English","Other language")</f>
        <v>English</v>
      </c>
      <c r="T725">
        <f>Table19[[#This Row],[Gross Revenue]]-Table19[[#This Row],[Budget]]</f>
        <v>1093039</v>
      </c>
      <c r="U725" s="1">
        <f>(Table19[[#This Row],[Gross Revenue]]/Table19[[#This Row],[Budget]])-1</f>
        <v>0.15841144927536233</v>
      </c>
      <c r="V725" t="str">
        <f t="shared" si="24"/>
        <v>90-110 minutes</v>
      </c>
      <c r="W725">
        <f>Table19[[#This Row],[Profit]]/Table19[[#This Row],[Budget]]*100</f>
        <v>15.841144927536233</v>
      </c>
      <c r="X725">
        <v>1637763</v>
      </c>
      <c r="Y725">
        <v>0.19178668286445014</v>
      </c>
      <c r="Z725" t="str">
        <f t="shared" si="25"/>
        <v>Low</v>
      </c>
    </row>
    <row r="726" spans="1:26" x14ac:dyDescent="0.2">
      <c r="A726" t="s">
        <v>5007</v>
      </c>
      <c r="B726" t="s">
        <v>1823</v>
      </c>
      <c r="C726" t="s">
        <v>2011</v>
      </c>
      <c r="D726">
        <v>3000</v>
      </c>
      <c r="E726">
        <v>4253</v>
      </c>
      <c r="F726">
        <v>76</v>
      </c>
      <c r="G726">
        <v>0</v>
      </c>
      <c r="H726">
        <v>6.5</v>
      </c>
      <c r="I726">
        <v>217</v>
      </c>
      <c r="J726">
        <v>118</v>
      </c>
      <c r="K726">
        <v>10880926</v>
      </c>
      <c r="L726">
        <v>30000000</v>
      </c>
      <c r="M726" s="2">
        <f>VLOOKUP(A726,Sheet2!$A$1:G4450,2,0)</f>
        <v>41516</v>
      </c>
      <c r="N726" t="str">
        <f>VLOOKUP(A726,Sheet2!$A$1:G4450,3,0)</f>
        <v>Color</v>
      </c>
      <c r="O726" t="str">
        <f>VLOOKUP(A726,Sheet2!$A$1:G4450,4,0)</f>
        <v>Action</v>
      </c>
      <c r="P726" t="str">
        <f>VLOOKUP(A726,Sheet2!$A$1:G4450,5,0)</f>
        <v>English</v>
      </c>
      <c r="Q726" t="str">
        <f>VLOOKUP(A726,Sheet2!$A$1:G4450,6,0)</f>
        <v>USA</v>
      </c>
      <c r="R726" t="str">
        <f>VLOOKUP(A726,Sheet2!$A$1:G4450,7,0)</f>
        <v>R</v>
      </c>
      <c r="S726" t="str">
        <f>IF(Table19[[#This Row],[Language]]="English","English","Other language")</f>
        <v>English</v>
      </c>
      <c r="T726">
        <f>Table19[[#This Row],[Gross Revenue]]-Table19[[#This Row],[Budget]]</f>
        <v>-19119074</v>
      </c>
      <c r="U726" s="1">
        <f>(Table19[[#This Row],[Gross Revenue]]/Table19[[#This Row],[Budget]])-1</f>
        <v>-0.63730246666666668</v>
      </c>
      <c r="V726" t="str">
        <f t="shared" si="24"/>
        <v>111-130 minutes</v>
      </c>
      <c r="W726">
        <f>Table19[[#This Row],[Profit]]/Table19[[#This Row],[Budget]]*100</f>
        <v>-63.730246666666666</v>
      </c>
      <c r="X726">
        <v>-1289919.5</v>
      </c>
      <c r="Y726">
        <v>-4.8151417500000002E-2</v>
      </c>
      <c r="Z726" t="str">
        <f t="shared" si="25"/>
        <v>Medium</v>
      </c>
    </row>
    <row r="727" spans="1:26" x14ac:dyDescent="0.2">
      <c r="A727" t="s">
        <v>4373</v>
      </c>
      <c r="B727" t="s">
        <v>50</v>
      </c>
      <c r="C727" t="s">
        <v>1487</v>
      </c>
      <c r="D727">
        <v>3000</v>
      </c>
      <c r="E727">
        <v>6861</v>
      </c>
      <c r="F727">
        <v>0</v>
      </c>
      <c r="G727">
        <v>645</v>
      </c>
      <c r="H727">
        <v>6</v>
      </c>
      <c r="I727">
        <v>37</v>
      </c>
      <c r="J727">
        <v>96</v>
      </c>
      <c r="K727">
        <v>15062898</v>
      </c>
      <c r="L727">
        <v>14000000</v>
      </c>
      <c r="M727" s="2">
        <f>VLOOKUP(A727,Sheet2!$A$1:G4451,2,0)</f>
        <v>36042</v>
      </c>
      <c r="N727" t="str">
        <f>VLOOKUP(A727,Sheet2!$A$1:G4451,3,0)</f>
        <v>Color</v>
      </c>
      <c r="O727" t="str">
        <f>VLOOKUP(A727,Sheet2!$A$1:G4451,4,0)</f>
        <v>Comedy</v>
      </c>
      <c r="P727" t="str">
        <f>VLOOKUP(A727,Sheet2!$A$1:G4451,5,0)</f>
        <v>English</v>
      </c>
      <c r="Q727" t="str">
        <f>VLOOKUP(A727,Sheet2!$A$1:G4451,6,0)</f>
        <v>USA</v>
      </c>
      <c r="R727" t="str">
        <f>VLOOKUP(A727,Sheet2!$A$1:G4451,7,0)</f>
        <v>R</v>
      </c>
      <c r="S727" t="str">
        <f>IF(Table19[[#This Row],[Language]]="English","English","Other language")</f>
        <v>English</v>
      </c>
      <c r="T727">
        <f>Table19[[#This Row],[Gross Revenue]]-Table19[[#This Row],[Budget]]</f>
        <v>1062898</v>
      </c>
      <c r="U727" s="1">
        <f>(Table19[[#This Row],[Gross Revenue]]/Table19[[#This Row],[Budget]])-1</f>
        <v>7.5921285714285691E-2</v>
      </c>
      <c r="V727" t="str">
        <f t="shared" si="24"/>
        <v>90-110 minutes</v>
      </c>
      <c r="W727">
        <f>Table19[[#This Row],[Profit]]/Table19[[#This Row],[Budget]]*100</f>
        <v>7.5921285714285718</v>
      </c>
      <c r="X727">
        <v>1637763</v>
      </c>
      <c r="Y727">
        <v>0.19178668286445014</v>
      </c>
      <c r="Z727" t="str">
        <f t="shared" si="25"/>
        <v>Medium</v>
      </c>
    </row>
    <row r="728" spans="1:26" x14ac:dyDescent="0.2">
      <c r="A728" t="s">
        <v>5046</v>
      </c>
      <c r="B728" t="s">
        <v>2034</v>
      </c>
      <c r="C728" t="s">
        <v>2035</v>
      </c>
      <c r="D728">
        <v>276</v>
      </c>
      <c r="E728">
        <v>903</v>
      </c>
      <c r="F728">
        <v>0</v>
      </c>
      <c r="G728">
        <v>0</v>
      </c>
      <c r="H728">
        <v>7.6</v>
      </c>
      <c r="I728">
        <v>77</v>
      </c>
      <c r="J728">
        <v>122</v>
      </c>
      <c r="K728">
        <v>39025000</v>
      </c>
      <c r="L728">
        <v>11000000</v>
      </c>
      <c r="M728" s="2">
        <f>VLOOKUP(A728,Sheet2!$A$1:G4452,2,0)</f>
        <v>34962</v>
      </c>
      <c r="N728" t="str">
        <f>VLOOKUP(A728,Sheet2!$A$1:G4452,3,0)</f>
        <v>Color</v>
      </c>
      <c r="O728" t="str">
        <f>VLOOKUP(A728,Sheet2!$A$1:G4452,4,0)</f>
        <v>Crime</v>
      </c>
      <c r="P728" t="str">
        <f>VLOOKUP(A728,Sheet2!$A$1:G4452,5,0)</f>
        <v>English</v>
      </c>
      <c r="Q728" t="str">
        <f>VLOOKUP(A728,Sheet2!$A$1:G4452,6,0)</f>
        <v>UK</v>
      </c>
      <c r="R728" t="str">
        <f>VLOOKUP(A728,Sheet2!$A$1:G4452,7,0)</f>
        <v>R</v>
      </c>
      <c r="S728" t="str">
        <f>IF(Table19[[#This Row],[Language]]="English","English","Other language")</f>
        <v>English</v>
      </c>
      <c r="T728">
        <f>Table19[[#This Row],[Gross Revenue]]-Table19[[#This Row],[Budget]]</f>
        <v>28025000</v>
      </c>
      <c r="U728" s="1">
        <f>(Table19[[#This Row],[Gross Revenue]]/Table19[[#This Row],[Budget]])-1</f>
        <v>2.5477272727272728</v>
      </c>
      <c r="V728" t="str">
        <f t="shared" si="24"/>
        <v>111-130 minutes</v>
      </c>
      <c r="W728">
        <f>Table19[[#This Row],[Profit]]/Table19[[#This Row],[Budget]]*100</f>
        <v>254.77272727272728</v>
      </c>
      <c r="X728">
        <v>-74533.5</v>
      </c>
      <c r="Y728">
        <v>-7.4856785714285719E-3</v>
      </c>
      <c r="Z728" t="str">
        <f t="shared" si="25"/>
        <v>Low</v>
      </c>
    </row>
    <row r="729" spans="1:26" x14ac:dyDescent="0.2">
      <c r="A729" t="s">
        <v>7029</v>
      </c>
      <c r="B729" t="s">
        <v>2354</v>
      </c>
      <c r="C729" t="s">
        <v>3105</v>
      </c>
      <c r="D729">
        <v>680</v>
      </c>
      <c r="E729">
        <v>1311</v>
      </c>
      <c r="F729">
        <v>222</v>
      </c>
      <c r="G729">
        <v>0</v>
      </c>
      <c r="H729">
        <v>7.7</v>
      </c>
      <c r="I729">
        <v>99</v>
      </c>
      <c r="J729">
        <v>90</v>
      </c>
      <c r="K729">
        <v>6013</v>
      </c>
      <c r="L729">
        <v>695393</v>
      </c>
      <c r="M729" s="2">
        <f>VLOOKUP(A729,Sheet2!$A$1:G4453,2,0)</f>
        <v>38222</v>
      </c>
      <c r="N729" t="str">
        <f>VLOOKUP(A729,Sheet2!$A$1:G4453,3,0)</f>
        <v>Black and White</v>
      </c>
      <c r="O729" t="str">
        <f>VLOOKUP(A729,Sheet2!$A$1:G4453,4,0)</f>
        <v>Crime</v>
      </c>
      <c r="P729" t="str">
        <f>VLOOKUP(A729,Sheet2!$A$1:G4453,5,0)</f>
        <v>English</v>
      </c>
      <c r="Q729" t="str">
        <f>VLOOKUP(A729,Sheet2!$A$1:G4453,6,0)</f>
        <v>UK</v>
      </c>
      <c r="R729">
        <f>VLOOKUP(A729,Sheet2!$A$1:G4453,7,0)</f>
        <v>0</v>
      </c>
      <c r="S729" t="str">
        <f>IF(Table19[[#This Row],[Language]]="English","English","Other language")</f>
        <v>English</v>
      </c>
      <c r="T729">
        <f>Table19[[#This Row],[Gross Revenue]]-Table19[[#This Row],[Budget]]</f>
        <v>-689380</v>
      </c>
      <c r="U729" s="1">
        <f>(Table19[[#This Row],[Gross Revenue]]/Table19[[#This Row],[Budget]])-1</f>
        <v>-0.99135309098596047</v>
      </c>
      <c r="V729" t="str">
        <f t="shared" si="24"/>
        <v>90-110 minutes</v>
      </c>
      <c r="W729">
        <f>Table19[[#This Row],[Profit]]/Table19[[#This Row],[Budget]]*100</f>
        <v>-99.135309098596053</v>
      </c>
      <c r="X729">
        <v>-74533.5</v>
      </c>
      <c r="Y729">
        <v>-7.4856785714285719E-3</v>
      </c>
      <c r="Z729" t="str">
        <f t="shared" si="25"/>
        <v>Low</v>
      </c>
    </row>
    <row r="730" spans="1:26" x14ac:dyDescent="0.2">
      <c r="A730" t="s">
        <v>6859</v>
      </c>
      <c r="B730" t="s">
        <v>725</v>
      </c>
      <c r="C730" t="s">
        <v>1645</v>
      </c>
      <c r="D730">
        <v>49000</v>
      </c>
      <c r="E730">
        <v>51609</v>
      </c>
      <c r="F730">
        <v>608</v>
      </c>
      <c r="G730">
        <v>23000</v>
      </c>
      <c r="H730">
        <v>8</v>
      </c>
      <c r="I730">
        <v>96</v>
      </c>
      <c r="J730">
        <v>128</v>
      </c>
      <c r="K730">
        <v>95860116</v>
      </c>
      <c r="L730">
        <v>16400000</v>
      </c>
      <c r="M730" s="2">
        <f>VLOOKUP(A730,Sheet2!$A$1:G4454,2,0)</f>
        <v>32512</v>
      </c>
      <c r="N730" t="str">
        <f>VLOOKUP(A730,Sheet2!$A$1:G4454,3,0)</f>
        <v>Color</v>
      </c>
      <c r="O730" t="str">
        <f>VLOOKUP(A730,Sheet2!$A$1:G4454,4,0)</f>
        <v>Comedy</v>
      </c>
      <c r="P730" t="str">
        <f>VLOOKUP(A730,Sheet2!$A$1:G4454,5,0)</f>
        <v>English</v>
      </c>
      <c r="Q730" t="str">
        <f>VLOOKUP(A730,Sheet2!$A$1:G4454,6,0)</f>
        <v>USA</v>
      </c>
      <c r="R730" t="str">
        <f>VLOOKUP(A730,Sheet2!$A$1:G4454,7,0)</f>
        <v>PG</v>
      </c>
      <c r="S730" t="str">
        <f>IF(Table19[[#This Row],[Language]]="English","English","Other language")</f>
        <v>English</v>
      </c>
      <c r="T730">
        <f>Table19[[#This Row],[Gross Revenue]]-Table19[[#This Row],[Budget]]</f>
        <v>79460116</v>
      </c>
      <c r="U730" s="1">
        <f>(Table19[[#This Row],[Gross Revenue]]/Table19[[#This Row],[Budget]])-1</f>
        <v>4.8451290243902436</v>
      </c>
      <c r="V730" t="str">
        <f t="shared" si="24"/>
        <v>111-130 minutes</v>
      </c>
      <c r="W730">
        <f>Table19[[#This Row],[Profit]]/Table19[[#This Row],[Budget]]*100</f>
        <v>484.51290243902434</v>
      </c>
      <c r="X730">
        <v>1637763</v>
      </c>
      <c r="Y730">
        <v>0.19178668286445014</v>
      </c>
      <c r="Z730" t="str">
        <f t="shared" si="25"/>
        <v>Medium</v>
      </c>
    </row>
    <row r="731" spans="1:26" x14ac:dyDescent="0.2">
      <c r="A731" t="s">
        <v>4841</v>
      </c>
      <c r="B731" t="s">
        <v>1898</v>
      </c>
      <c r="C731" t="s">
        <v>1594</v>
      </c>
      <c r="D731">
        <v>35</v>
      </c>
      <c r="E731">
        <v>116</v>
      </c>
      <c r="F731">
        <v>75</v>
      </c>
      <c r="G731">
        <v>23000</v>
      </c>
      <c r="H731">
        <v>6.4</v>
      </c>
      <c r="I731">
        <v>224</v>
      </c>
      <c r="J731">
        <v>91</v>
      </c>
      <c r="K731">
        <v>41709</v>
      </c>
      <c r="L731">
        <v>800000</v>
      </c>
      <c r="M731" s="2">
        <f>VLOOKUP(A731,Sheet2!$A$1:G4455,2,0)</f>
        <v>39860</v>
      </c>
      <c r="N731" t="str">
        <f>VLOOKUP(A731,Sheet2!$A$1:G4455,3,0)</f>
        <v>Color</v>
      </c>
      <c r="O731" t="str">
        <f>VLOOKUP(A731,Sheet2!$A$1:G4455,4,0)</f>
        <v>Comedy</v>
      </c>
      <c r="P731" t="str">
        <f>VLOOKUP(A731,Sheet2!$A$1:G4455,5,0)</f>
        <v>Norwegian</v>
      </c>
      <c r="Q731" t="str">
        <f>VLOOKUP(A731,Sheet2!$A$1:G4455,6,0)</f>
        <v>Norway</v>
      </c>
      <c r="R731" t="str">
        <f>VLOOKUP(A731,Sheet2!$A$1:G4455,7,0)</f>
        <v>Not Rated</v>
      </c>
      <c r="S731" t="str">
        <f>IF(Table19[[#This Row],[Language]]="English","English","Other language")</f>
        <v>Other language</v>
      </c>
      <c r="T731">
        <f>Table19[[#This Row],[Gross Revenue]]-Table19[[#This Row],[Budget]]</f>
        <v>-758291</v>
      </c>
      <c r="U731" s="1">
        <f>(Table19[[#This Row],[Gross Revenue]]/Table19[[#This Row],[Budget]])-1</f>
        <v>-0.94786375</v>
      </c>
      <c r="V731" t="str">
        <f t="shared" si="24"/>
        <v>90-110 minutes</v>
      </c>
      <c r="W731">
        <f>Table19[[#This Row],[Profit]]/Table19[[#This Row],[Budget]]*100</f>
        <v>-94.786375000000007</v>
      </c>
      <c r="X731">
        <v>1637763</v>
      </c>
      <c r="Y731">
        <v>0.19178668286445014</v>
      </c>
      <c r="Z731" t="str">
        <f t="shared" si="25"/>
        <v>Low</v>
      </c>
    </row>
    <row r="732" spans="1:26" x14ac:dyDescent="0.2">
      <c r="A732" t="s">
        <v>6905</v>
      </c>
      <c r="B732" t="s">
        <v>513</v>
      </c>
      <c r="C732" t="s">
        <v>328</v>
      </c>
      <c r="D732">
        <v>16000</v>
      </c>
      <c r="E732">
        <v>27575</v>
      </c>
      <c r="F732">
        <v>24</v>
      </c>
      <c r="G732">
        <v>0</v>
      </c>
      <c r="H732">
        <v>6.3</v>
      </c>
      <c r="I732">
        <v>162</v>
      </c>
      <c r="J732">
        <v>95</v>
      </c>
      <c r="K732">
        <v>65804</v>
      </c>
      <c r="L732">
        <v>12000000</v>
      </c>
      <c r="M732" s="2">
        <f>VLOOKUP(A732,Sheet2!$A$1:G4456,2,0)</f>
        <v>41070</v>
      </c>
      <c r="N732" t="str">
        <f>VLOOKUP(A732,Sheet2!$A$1:G4456,3,0)</f>
        <v>Color</v>
      </c>
      <c r="O732" t="str">
        <f>VLOOKUP(A732,Sheet2!$A$1:G4456,4,0)</f>
        <v>Crime</v>
      </c>
      <c r="P732" t="str">
        <f>VLOOKUP(A732,Sheet2!$A$1:G4456,5,0)</f>
        <v>English</v>
      </c>
      <c r="Q732" t="str">
        <f>VLOOKUP(A732,Sheet2!$A$1:G4456,6,0)</f>
        <v>USA</v>
      </c>
      <c r="R732" t="str">
        <f>VLOOKUP(A732,Sheet2!$A$1:G4456,7,0)</f>
        <v>R</v>
      </c>
      <c r="S732" t="str">
        <f>IF(Table19[[#This Row],[Language]]="English","English","Other language")</f>
        <v>English</v>
      </c>
      <c r="T732">
        <f>Table19[[#This Row],[Gross Revenue]]-Table19[[#This Row],[Budget]]</f>
        <v>-11934196</v>
      </c>
      <c r="U732" s="1">
        <f>(Table19[[#This Row],[Gross Revenue]]/Table19[[#This Row],[Budget]])-1</f>
        <v>-0.99451633333333334</v>
      </c>
      <c r="V732" t="str">
        <f t="shared" si="24"/>
        <v>90-110 minutes</v>
      </c>
      <c r="W732">
        <f>Table19[[#This Row],[Profit]]/Table19[[#This Row],[Budget]]*100</f>
        <v>-99.451633333333334</v>
      </c>
      <c r="X732">
        <v>-74533.5</v>
      </c>
      <c r="Y732">
        <v>-7.4856785714285719E-3</v>
      </c>
      <c r="Z732" t="str">
        <f t="shared" si="25"/>
        <v>Low</v>
      </c>
    </row>
    <row r="733" spans="1:26" x14ac:dyDescent="0.2">
      <c r="A733" t="s">
        <v>4812</v>
      </c>
      <c r="B733" t="s">
        <v>800</v>
      </c>
      <c r="C733" t="s">
        <v>1868</v>
      </c>
      <c r="D733">
        <v>17000</v>
      </c>
      <c r="E733">
        <v>19945</v>
      </c>
      <c r="F733">
        <v>529</v>
      </c>
      <c r="G733">
        <v>14000</v>
      </c>
      <c r="H733">
        <v>6.3</v>
      </c>
      <c r="I733">
        <v>162</v>
      </c>
      <c r="J733">
        <v>108</v>
      </c>
      <c r="K733">
        <v>80014842</v>
      </c>
      <c r="L733">
        <v>25000000</v>
      </c>
      <c r="M733" s="2">
        <f>VLOOKUP(A733,Sheet2!$A$1:G4457,2,0)</f>
        <v>40284</v>
      </c>
      <c r="N733" t="str">
        <f>VLOOKUP(A733,Sheet2!$A$1:G4457,3,0)</f>
        <v>Color</v>
      </c>
      <c r="O733" t="str">
        <f>VLOOKUP(A733,Sheet2!$A$1:G4457,4,0)</f>
        <v>Drama</v>
      </c>
      <c r="P733" t="str">
        <f>VLOOKUP(A733,Sheet2!$A$1:G4457,5,0)</f>
        <v>English</v>
      </c>
      <c r="Q733" t="str">
        <f>VLOOKUP(A733,Sheet2!$A$1:G4457,6,0)</f>
        <v>USA</v>
      </c>
      <c r="R733" t="str">
        <f>VLOOKUP(A733,Sheet2!$A$1:G4457,7,0)</f>
        <v>PG-13</v>
      </c>
      <c r="S733" t="str">
        <f>IF(Table19[[#This Row],[Language]]="English","English","Other language")</f>
        <v>English</v>
      </c>
      <c r="T733">
        <f>Table19[[#This Row],[Gross Revenue]]-Table19[[#This Row],[Budget]]</f>
        <v>55014842</v>
      </c>
      <c r="U733" s="1">
        <f>(Table19[[#This Row],[Gross Revenue]]/Table19[[#This Row],[Budget]])-1</f>
        <v>2.2005936799999999</v>
      </c>
      <c r="V733" t="str">
        <f t="shared" si="24"/>
        <v>90-110 minutes</v>
      </c>
      <c r="W733">
        <f>Table19[[#This Row],[Profit]]/Table19[[#This Row],[Budget]]*100</f>
        <v>220.05936799999998</v>
      </c>
      <c r="X733">
        <v>-434215.5</v>
      </c>
      <c r="Y733">
        <v>-0.10115100772200772</v>
      </c>
      <c r="Z733" t="str">
        <f t="shared" si="25"/>
        <v>Medium</v>
      </c>
    </row>
    <row r="734" spans="1:26" x14ac:dyDescent="0.2">
      <c r="A734" t="s">
        <v>5131</v>
      </c>
      <c r="B734" t="s">
        <v>1738</v>
      </c>
      <c r="C734" t="s">
        <v>2094</v>
      </c>
      <c r="D734">
        <v>947</v>
      </c>
      <c r="E734">
        <v>2572</v>
      </c>
      <c r="F734">
        <v>346</v>
      </c>
      <c r="G734">
        <v>532</v>
      </c>
      <c r="H734">
        <v>6.6</v>
      </c>
      <c r="I734">
        <v>100</v>
      </c>
      <c r="J734">
        <v>102</v>
      </c>
      <c r="K734">
        <v>23106</v>
      </c>
      <c r="L734">
        <v>50000000</v>
      </c>
      <c r="M734" s="2">
        <f>VLOOKUP(A734,Sheet2!$A$1:G4458,2,0)</f>
        <v>38012</v>
      </c>
      <c r="N734" t="str">
        <f>VLOOKUP(A734,Sheet2!$A$1:G4458,3,0)</f>
        <v>Color</v>
      </c>
      <c r="O734" t="str">
        <f>VLOOKUP(A734,Sheet2!$A$1:G4458,4,0)</f>
        <v>Comedy</v>
      </c>
      <c r="P734" t="str">
        <f>VLOOKUP(A734,Sheet2!$A$1:G4458,5,0)</f>
        <v>English</v>
      </c>
      <c r="Q734" t="str">
        <f>VLOOKUP(A734,Sheet2!$A$1:G4458,6,0)</f>
        <v>Italy</v>
      </c>
      <c r="R734" t="str">
        <f>VLOOKUP(A734,Sheet2!$A$1:G4458,7,0)</f>
        <v>Unrated</v>
      </c>
      <c r="S734" t="str">
        <f>IF(Table19[[#This Row],[Language]]="English","English","Other language")</f>
        <v>English</v>
      </c>
      <c r="T734">
        <f>Table19[[#This Row],[Gross Revenue]]-Table19[[#This Row],[Budget]]</f>
        <v>-49976894</v>
      </c>
      <c r="U734" s="1">
        <f>(Table19[[#This Row],[Gross Revenue]]/Table19[[#This Row],[Budget]])-1</f>
        <v>-0.99953787999999999</v>
      </c>
      <c r="V734" t="str">
        <f t="shared" si="24"/>
        <v>90-110 minutes</v>
      </c>
      <c r="W734">
        <f>Table19[[#This Row],[Profit]]/Table19[[#This Row],[Budget]]*100</f>
        <v>-99.953788000000003</v>
      </c>
      <c r="X734">
        <v>1637763</v>
      </c>
      <c r="Y734">
        <v>0.19178668286445014</v>
      </c>
      <c r="Z734" t="str">
        <f t="shared" si="25"/>
        <v>High</v>
      </c>
    </row>
    <row r="735" spans="1:26" x14ac:dyDescent="0.2">
      <c r="A735" t="s">
        <v>6336</v>
      </c>
      <c r="B735" t="s">
        <v>1073</v>
      </c>
      <c r="C735" t="s">
        <v>709</v>
      </c>
      <c r="D735">
        <v>22000</v>
      </c>
      <c r="E735">
        <v>24324</v>
      </c>
      <c r="F735">
        <v>0</v>
      </c>
      <c r="G735">
        <v>0</v>
      </c>
      <c r="H735">
        <v>7.4</v>
      </c>
      <c r="I735">
        <v>168</v>
      </c>
      <c r="J735">
        <v>87</v>
      </c>
      <c r="K735">
        <v>8579684</v>
      </c>
      <c r="L735">
        <v>9000000</v>
      </c>
      <c r="M735" s="2">
        <f>VLOOKUP(A735,Sheet2!$A$1:G4459,2,0)</f>
        <v>39262</v>
      </c>
      <c r="N735" t="str">
        <f>VLOOKUP(A735,Sheet2!$A$1:G4459,3,0)</f>
        <v>Color</v>
      </c>
      <c r="O735" t="str">
        <f>VLOOKUP(A735,Sheet2!$A$1:G4459,4,0)</f>
        <v>Comedy</v>
      </c>
      <c r="P735" t="str">
        <f>VLOOKUP(A735,Sheet2!$A$1:G4459,5,0)</f>
        <v>English</v>
      </c>
      <c r="Q735" t="str">
        <f>VLOOKUP(A735,Sheet2!$A$1:G4459,6,0)</f>
        <v>USA</v>
      </c>
      <c r="R735" t="str">
        <f>VLOOKUP(A735,Sheet2!$A$1:G4459,7,0)</f>
        <v>R</v>
      </c>
      <c r="S735" t="str">
        <f>IF(Table19[[#This Row],[Language]]="English","English","Other language")</f>
        <v>English</v>
      </c>
      <c r="T735">
        <f>Table19[[#This Row],[Gross Revenue]]-Table19[[#This Row],[Budget]]</f>
        <v>-420316</v>
      </c>
      <c r="U735" s="1">
        <f>(Table19[[#This Row],[Gross Revenue]]/Table19[[#This Row],[Budget]])-1</f>
        <v>-4.6701777777777731E-2</v>
      </c>
      <c r="V735" t="str">
        <f t="shared" si="24"/>
        <v>&lt;90 minutes</v>
      </c>
      <c r="W735">
        <f>Table19[[#This Row],[Profit]]/Table19[[#This Row],[Budget]]*100</f>
        <v>-4.670177777777778</v>
      </c>
      <c r="X735">
        <v>1637763</v>
      </c>
      <c r="Y735">
        <v>0.19178668286445014</v>
      </c>
      <c r="Z735" t="str">
        <f t="shared" si="25"/>
        <v>Low</v>
      </c>
    </row>
    <row r="736" spans="1:26" x14ac:dyDescent="0.2">
      <c r="A736" t="s">
        <v>4902</v>
      </c>
      <c r="B736" t="s">
        <v>362</v>
      </c>
      <c r="C736" t="s">
        <v>1808</v>
      </c>
      <c r="D736">
        <v>13000</v>
      </c>
      <c r="E736">
        <v>25599</v>
      </c>
      <c r="F736">
        <v>0</v>
      </c>
      <c r="G736">
        <v>8000</v>
      </c>
      <c r="H736">
        <v>6.4</v>
      </c>
      <c r="I736">
        <v>49</v>
      </c>
      <c r="J736">
        <v>104</v>
      </c>
      <c r="K736">
        <v>58422650</v>
      </c>
      <c r="L736">
        <v>55000000</v>
      </c>
      <c r="M736" s="2">
        <f>VLOOKUP(A736,Sheet2!$A$1:G4460,2,0)</f>
        <v>33852</v>
      </c>
      <c r="N736" t="str">
        <f>VLOOKUP(A736,Sheet2!$A$1:G4460,3,0)</f>
        <v>Color</v>
      </c>
      <c r="O736" t="str">
        <f>VLOOKUP(A736,Sheet2!$A$1:G4460,4,0)</f>
        <v>Comedy</v>
      </c>
      <c r="P736" t="str">
        <f>VLOOKUP(A736,Sheet2!$A$1:G4460,5,0)</f>
        <v>English</v>
      </c>
      <c r="Q736" t="str">
        <f>VLOOKUP(A736,Sheet2!$A$1:G4460,6,0)</f>
        <v>USA</v>
      </c>
      <c r="R736" t="str">
        <f>VLOOKUP(A736,Sheet2!$A$1:G4460,7,0)</f>
        <v>PG-13</v>
      </c>
      <c r="S736" t="str">
        <f>IF(Table19[[#This Row],[Language]]="English","English","Other language")</f>
        <v>English</v>
      </c>
      <c r="T736">
        <f>Table19[[#This Row],[Gross Revenue]]-Table19[[#This Row],[Budget]]</f>
        <v>3422650</v>
      </c>
      <c r="U736" s="1">
        <f>(Table19[[#This Row],[Gross Revenue]]/Table19[[#This Row],[Budget]])-1</f>
        <v>6.2230000000000008E-2</v>
      </c>
      <c r="V736" t="str">
        <f t="shared" si="24"/>
        <v>90-110 minutes</v>
      </c>
      <c r="W736">
        <f>Table19[[#This Row],[Profit]]/Table19[[#This Row],[Budget]]*100</f>
        <v>6.2229999999999999</v>
      </c>
      <c r="X736">
        <v>1637763</v>
      </c>
      <c r="Y736">
        <v>0.19178668286445014</v>
      </c>
      <c r="Z736" t="str">
        <f t="shared" si="25"/>
        <v>High</v>
      </c>
    </row>
    <row r="737" spans="1:26" x14ac:dyDescent="0.2">
      <c r="A737" t="s">
        <v>4883</v>
      </c>
      <c r="B737" t="s">
        <v>150</v>
      </c>
      <c r="C737" t="s">
        <v>882</v>
      </c>
      <c r="D737">
        <v>26000</v>
      </c>
      <c r="E737">
        <v>28643</v>
      </c>
      <c r="F737">
        <v>545</v>
      </c>
      <c r="G737">
        <v>0</v>
      </c>
      <c r="H737">
        <v>6.4</v>
      </c>
      <c r="I737">
        <v>230</v>
      </c>
      <c r="J737">
        <v>111</v>
      </c>
      <c r="K737">
        <v>36064910</v>
      </c>
      <c r="L737">
        <v>45000000</v>
      </c>
      <c r="M737" s="2">
        <f>VLOOKUP(A737,Sheet2!$A$1:G4461,2,0)</f>
        <v>39792</v>
      </c>
      <c r="N737" t="str">
        <f>VLOOKUP(A737,Sheet2!$A$1:G4461,3,0)</f>
        <v>Color</v>
      </c>
      <c r="O737" t="str">
        <f>VLOOKUP(A737,Sheet2!$A$1:G4461,4,0)</f>
        <v>Action</v>
      </c>
      <c r="P737" t="str">
        <f>VLOOKUP(A737,Sheet2!$A$1:G4461,5,0)</f>
        <v>English</v>
      </c>
      <c r="Q737" t="str">
        <f>VLOOKUP(A737,Sheet2!$A$1:G4461,6,0)</f>
        <v>USA</v>
      </c>
      <c r="R737" t="str">
        <f>VLOOKUP(A737,Sheet2!$A$1:G4461,7,0)</f>
        <v>R</v>
      </c>
      <c r="S737" t="str">
        <f>IF(Table19[[#This Row],[Language]]="English","English","Other language")</f>
        <v>English</v>
      </c>
      <c r="T737">
        <f>Table19[[#This Row],[Gross Revenue]]-Table19[[#This Row],[Budget]]</f>
        <v>-8935090</v>
      </c>
      <c r="U737" s="1">
        <f>(Table19[[#This Row],[Gross Revenue]]/Table19[[#This Row],[Budget]])-1</f>
        <v>-0.19855755555555554</v>
      </c>
      <c r="V737" t="str">
        <f t="shared" si="24"/>
        <v>111-130 minutes</v>
      </c>
      <c r="W737">
        <f>Table19[[#This Row],[Profit]]/Table19[[#This Row],[Budget]]*100</f>
        <v>-19.855755555555554</v>
      </c>
      <c r="X737">
        <v>-1289919.5</v>
      </c>
      <c r="Y737">
        <v>-4.8151417500000002E-2</v>
      </c>
      <c r="Z737" t="str">
        <f t="shared" si="25"/>
        <v>High</v>
      </c>
    </row>
    <row r="738" spans="1:26" x14ac:dyDescent="0.2">
      <c r="A738" t="s">
        <v>5505</v>
      </c>
      <c r="B738" t="s">
        <v>2350</v>
      </c>
      <c r="C738" t="s">
        <v>2199</v>
      </c>
      <c r="D738">
        <v>856</v>
      </c>
      <c r="E738">
        <v>3309</v>
      </c>
      <c r="F738">
        <v>0</v>
      </c>
      <c r="G738">
        <v>0</v>
      </c>
      <c r="H738">
        <v>6.8</v>
      </c>
      <c r="I738">
        <v>166</v>
      </c>
      <c r="J738">
        <v>111</v>
      </c>
      <c r="K738">
        <v>9525276</v>
      </c>
      <c r="L738">
        <v>20000000</v>
      </c>
      <c r="M738" s="2">
        <f>VLOOKUP(A738,Sheet2!$A$1:G4462,2,0)</f>
        <v>39123</v>
      </c>
      <c r="N738" t="str">
        <f>VLOOKUP(A738,Sheet2!$A$1:G4462,3,0)</f>
        <v>Color</v>
      </c>
      <c r="O738" t="str">
        <f>VLOOKUP(A738,Sheet2!$A$1:G4462,4,0)</f>
        <v>Action</v>
      </c>
      <c r="P738" t="str">
        <f>VLOOKUP(A738,Sheet2!$A$1:G4462,5,0)</f>
        <v>English</v>
      </c>
      <c r="Q738" t="str">
        <f>VLOOKUP(A738,Sheet2!$A$1:G4462,6,0)</f>
        <v>USA</v>
      </c>
      <c r="R738" t="str">
        <f>VLOOKUP(A738,Sheet2!$A$1:G4462,7,0)</f>
        <v>R</v>
      </c>
      <c r="S738" t="str">
        <f>IF(Table19[[#This Row],[Language]]="English","English","Other language")</f>
        <v>English</v>
      </c>
      <c r="T738">
        <f>Table19[[#This Row],[Gross Revenue]]-Table19[[#This Row],[Budget]]</f>
        <v>-10474724</v>
      </c>
      <c r="U738" s="1">
        <f>(Table19[[#This Row],[Gross Revenue]]/Table19[[#This Row],[Budget]])-1</f>
        <v>-0.52373619999999999</v>
      </c>
      <c r="V738" t="str">
        <f t="shared" si="24"/>
        <v>111-130 minutes</v>
      </c>
      <c r="W738">
        <f>Table19[[#This Row],[Profit]]/Table19[[#This Row],[Budget]]*100</f>
        <v>-52.373619999999995</v>
      </c>
      <c r="X738">
        <v>-1289919.5</v>
      </c>
      <c r="Y738">
        <v>-4.8151417500000002E-2</v>
      </c>
      <c r="Z738" t="str">
        <f t="shared" si="25"/>
        <v>Medium</v>
      </c>
    </row>
    <row r="739" spans="1:26" x14ac:dyDescent="0.2">
      <c r="A739" t="s">
        <v>4847</v>
      </c>
      <c r="B739" t="s">
        <v>725</v>
      </c>
      <c r="C739" t="s">
        <v>1237</v>
      </c>
      <c r="D739">
        <v>49000</v>
      </c>
      <c r="E739">
        <v>52885</v>
      </c>
      <c r="F739">
        <v>0</v>
      </c>
      <c r="G739">
        <v>0</v>
      </c>
      <c r="H739">
        <v>6.4</v>
      </c>
      <c r="I739">
        <v>105</v>
      </c>
      <c r="J739">
        <v>109</v>
      </c>
      <c r="K739">
        <v>8355815</v>
      </c>
      <c r="L739">
        <v>55000000</v>
      </c>
      <c r="M739" s="2">
        <f>VLOOKUP(A739,Sheet2!$A$1:G4463,2,0)</f>
        <v>37352</v>
      </c>
      <c r="N739" t="str">
        <f>VLOOKUP(A739,Sheet2!$A$1:G4463,3,0)</f>
        <v>Color</v>
      </c>
      <c r="O739" t="str">
        <f>VLOOKUP(A739,Sheet2!$A$1:G4463,4,0)</f>
        <v>Comedy</v>
      </c>
      <c r="P739" t="str">
        <f>VLOOKUP(A739,Sheet2!$A$1:G4463,5,0)</f>
        <v>English</v>
      </c>
      <c r="Q739" t="str">
        <f>VLOOKUP(A739,Sheet2!$A$1:G4463,6,0)</f>
        <v>UK</v>
      </c>
      <c r="R739" t="str">
        <f>VLOOKUP(A739,Sheet2!$A$1:G4463,7,0)</f>
        <v>R</v>
      </c>
      <c r="S739" t="str">
        <f>IF(Table19[[#This Row],[Language]]="English","English","Other language")</f>
        <v>English</v>
      </c>
      <c r="T739">
        <f>Table19[[#This Row],[Gross Revenue]]-Table19[[#This Row],[Budget]]</f>
        <v>-46644185</v>
      </c>
      <c r="U739" s="1">
        <f>(Table19[[#This Row],[Gross Revenue]]/Table19[[#This Row],[Budget]])-1</f>
        <v>-0.84807609090909097</v>
      </c>
      <c r="V739" t="str">
        <f t="shared" si="24"/>
        <v>90-110 minutes</v>
      </c>
      <c r="W739">
        <f>Table19[[#This Row],[Profit]]/Table19[[#This Row],[Budget]]*100</f>
        <v>-84.807609090909082</v>
      </c>
      <c r="X739">
        <v>1637763</v>
      </c>
      <c r="Y739">
        <v>0.19178668286445014</v>
      </c>
      <c r="Z739" t="str">
        <f t="shared" si="25"/>
        <v>High</v>
      </c>
    </row>
    <row r="740" spans="1:26" x14ac:dyDescent="0.2">
      <c r="A740" t="s">
        <v>5911</v>
      </c>
      <c r="B740" t="s">
        <v>2349</v>
      </c>
      <c r="C740" t="s">
        <v>2623</v>
      </c>
      <c r="D740">
        <v>342</v>
      </c>
      <c r="E740">
        <v>483</v>
      </c>
      <c r="F740">
        <v>0</v>
      </c>
      <c r="G740">
        <v>590</v>
      </c>
      <c r="H740">
        <v>7.1</v>
      </c>
      <c r="I740">
        <v>39</v>
      </c>
      <c r="J740">
        <v>88</v>
      </c>
      <c r="K740">
        <v>151389</v>
      </c>
      <c r="L740">
        <v>500000</v>
      </c>
      <c r="M740" s="2">
        <f>VLOOKUP(A740,Sheet2!$A$1:G4464,2,0)</f>
        <v>40951</v>
      </c>
      <c r="N740" t="str">
        <f>VLOOKUP(A740,Sheet2!$A$1:G4464,3,0)</f>
        <v>Color</v>
      </c>
      <c r="O740" t="str">
        <f>VLOOKUP(A740,Sheet2!$A$1:G4464,4,0)</f>
        <v>Documentary</v>
      </c>
      <c r="P740" t="str">
        <f>VLOOKUP(A740,Sheet2!$A$1:G4464,5,0)</f>
        <v>English</v>
      </c>
      <c r="Q740" t="str">
        <f>VLOOKUP(A740,Sheet2!$A$1:G4464,6,0)</f>
        <v>USA</v>
      </c>
      <c r="R740">
        <f>VLOOKUP(A740,Sheet2!$A$1:G4464,7,0)</f>
        <v>0</v>
      </c>
      <c r="S740" t="str">
        <f>IF(Table19[[#This Row],[Language]]="English","English","Other language")</f>
        <v>English</v>
      </c>
      <c r="T740">
        <f>Table19[[#This Row],[Gross Revenue]]-Table19[[#This Row],[Budget]]</f>
        <v>-348611</v>
      </c>
      <c r="U740" s="1">
        <f>(Table19[[#This Row],[Gross Revenue]]/Table19[[#This Row],[Budget]])-1</f>
        <v>-0.69722200000000001</v>
      </c>
      <c r="V740" t="str">
        <f t="shared" si="24"/>
        <v>&lt;90 minutes</v>
      </c>
      <c r="W740">
        <f>Table19[[#This Row],[Profit]]/Table19[[#This Row],[Budget]]*100</f>
        <v>-69.722200000000001</v>
      </c>
      <c r="Z740" t="str">
        <f t="shared" si="25"/>
        <v>Low</v>
      </c>
    </row>
    <row r="741" spans="1:26" x14ac:dyDescent="0.2">
      <c r="A741" t="s">
        <v>6320</v>
      </c>
      <c r="B741" t="s">
        <v>1781</v>
      </c>
      <c r="C741" t="s">
        <v>1781</v>
      </c>
      <c r="D741">
        <v>11000</v>
      </c>
      <c r="E741">
        <v>11867</v>
      </c>
      <c r="F741">
        <v>11000</v>
      </c>
      <c r="G741">
        <v>0</v>
      </c>
      <c r="H741">
        <v>7.4</v>
      </c>
      <c r="I741">
        <v>104</v>
      </c>
      <c r="J741">
        <v>96</v>
      </c>
      <c r="K741">
        <v>10569071</v>
      </c>
      <c r="L741">
        <v>20000000</v>
      </c>
      <c r="M741" s="2">
        <f>VLOOKUP(A741,Sheet2!$A$1:G4465,2,0)</f>
        <v>35572</v>
      </c>
      <c r="N741" t="str">
        <f>VLOOKUP(A741,Sheet2!$A$1:G4465,3,0)</f>
        <v>Color</v>
      </c>
      <c r="O741" t="str">
        <f>VLOOKUP(A741,Sheet2!$A$1:G4465,4,0)</f>
        <v>Comedy</v>
      </c>
      <c r="P741" t="str">
        <f>VLOOKUP(A741,Sheet2!$A$1:G4465,5,0)</f>
        <v>English</v>
      </c>
      <c r="Q741" t="str">
        <f>VLOOKUP(A741,Sheet2!$A$1:G4465,6,0)</f>
        <v>USA</v>
      </c>
      <c r="R741" t="str">
        <f>VLOOKUP(A741,Sheet2!$A$1:G4465,7,0)</f>
        <v>R</v>
      </c>
      <c r="S741" t="str">
        <f>IF(Table19[[#This Row],[Language]]="English","English","Other language")</f>
        <v>English</v>
      </c>
      <c r="T741">
        <f>Table19[[#This Row],[Gross Revenue]]-Table19[[#This Row],[Budget]]</f>
        <v>-9430929</v>
      </c>
      <c r="U741" s="1">
        <f>(Table19[[#This Row],[Gross Revenue]]/Table19[[#This Row],[Budget]])-1</f>
        <v>-0.47154644999999995</v>
      </c>
      <c r="V741" t="str">
        <f t="shared" si="24"/>
        <v>90-110 minutes</v>
      </c>
      <c r="W741">
        <f>Table19[[#This Row],[Profit]]/Table19[[#This Row],[Budget]]*100</f>
        <v>-47.154645000000002</v>
      </c>
      <c r="X741">
        <v>1637763</v>
      </c>
      <c r="Y741">
        <v>0.19178668286445014</v>
      </c>
      <c r="Z741" t="str">
        <f t="shared" si="25"/>
        <v>Medium</v>
      </c>
    </row>
    <row r="742" spans="1:26" x14ac:dyDescent="0.2">
      <c r="A742" t="s">
        <v>4156</v>
      </c>
      <c r="B742" t="s">
        <v>68</v>
      </c>
      <c r="C742" t="s">
        <v>242</v>
      </c>
      <c r="D742">
        <v>1000</v>
      </c>
      <c r="E742">
        <v>3697</v>
      </c>
      <c r="F742">
        <v>212</v>
      </c>
      <c r="G742">
        <v>0</v>
      </c>
      <c r="H742">
        <v>5.8</v>
      </c>
      <c r="I742">
        <v>199</v>
      </c>
      <c r="J742">
        <v>105</v>
      </c>
      <c r="K742">
        <v>73648142</v>
      </c>
      <c r="L742">
        <v>60000000</v>
      </c>
      <c r="M742" s="2">
        <f>VLOOKUP(A742,Sheet2!$A$1:G4466,2,0)</f>
        <v>36440</v>
      </c>
      <c r="N742" t="str">
        <f>VLOOKUP(A742,Sheet2!$A$1:G4466,3,0)</f>
        <v>Color</v>
      </c>
      <c r="O742" t="str">
        <f>VLOOKUP(A742,Sheet2!$A$1:G4466,4,0)</f>
        <v>Action</v>
      </c>
      <c r="P742" t="str">
        <f>VLOOKUP(A742,Sheet2!$A$1:G4466,5,0)</f>
        <v>English</v>
      </c>
      <c r="Q742" t="str">
        <f>VLOOKUP(A742,Sheet2!$A$1:G4466,6,0)</f>
        <v>USA</v>
      </c>
      <c r="R742" t="str">
        <f>VLOOKUP(A742,Sheet2!$A$1:G4466,7,0)</f>
        <v>R</v>
      </c>
      <c r="S742" t="str">
        <f>IF(Table19[[#This Row],[Language]]="English","English","Other language")</f>
        <v>English</v>
      </c>
      <c r="T742">
        <f>Table19[[#This Row],[Gross Revenue]]-Table19[[#This Row],[Budget]]</f>
        <v>13648142</v>
      </c>
      <c r="U742" s="1">
        <f>(Table19[[#This Row],[Gross Revenue]]/Table19[[#This Row],[Budget]])-1</f>
        <v>0.22746903333333335</v>
      </c>
      <c r="V742" t="str">
        <f t="shared" si="24"/>
        <v>90-110 minutes</v>
      </c>
      <c r="W742">
        <f>Table19[[#This Row],[Profit]]/Table19[[#This Row],[Budget]]*100</f>
        <v>22.746903333333332</v>
      </c>
      <c r="X742">
        <v>-1289919.5</v>
      </c>
      <c r="Y742">
        <v>-4.8151417500000002E-2</v>
      </c>
      <c r="Z742" t="str">
        <f t="shared" si="25"/>
        <v>High</v>
      </c>
    </row>
    <row r="743" spans="1:26" x14ac:dyDescent="0.2">
      <c r="A743" t="s">
        <v>4513</v>
      </c>
      <c r="B743" t="s">
        <v>498</v>
      </c>
      <c r="C743" t="s">
        <v>1371</v>
      </c>
      <c r="D743">
        <v>11000</v>
      </c>
      <c r="E743">
        <v>22750</v>
      </c>
      <c r="F743">
        <v>75</v>
      </c>
      <c r="G743">
        <v>0</v>
      </c>
      <c r="H743">
        <v>6.1</v>
      </c>
      <c r="I743">
        <v>125</v>
      </c>
      <c r="J743">
        <v>120</v>
      </c>
      <c r="K743">
        <v>140459099</v>
      </c>
      <c r="L743">
        <v>75000000</v>
      </c>
      <c r="M743" s="2">
        <f>VLOOKUP(A743,Sheet2!$A$1:G4467,2,0)</f>
        <v>36047</v>
      </c>
      <c r="N743" t="str">
        <f>VLOOKUP(A743,Sheet2!$A$1:G4467,3,0)</f>
        <v>Color</v>
      </c>
      <c r="O743" t="str">
        <f>VLOOKUP(A743,Sheet2!$A$1:G4467,4,0)</f>
        <v>Action</v>
      </c>
      <c r="P743" t="str">
        <f>VLOOKUP(A743,Sheet2!$A$1:G4467,5,0)</f>
        <v>English</v>
      </c>
      <c r="Q743" t="str">
        <f>VLOOKUP(A743,Sheet2!$A$1:G4467,6,0)</f>
        <v>USA</v>
      </c>
      <c r="R743" t="str">
        <f>VLOOKUP(A743,Sheet2!$A$1:G4467,7,0)</f>
        <v>PG-13</v>
      </c>
      <c r="S743" t="str">
        <f>IF(Table19[[#This Row],[Language]]="English","English","Other language")</f>
        <v>English</v>
      </c>
      <c r="T743">
        <f>Table19[[#This Row],[Gross Revenue]]-Table19[[#This Row],[Budget]]</f>
        <v>65459099</v>
      </c>
      <c r="U743" s="1">
        <f>(Table19[[#This Row],[Gross Revenue]]/Table19[[#This Row],[Budget]])-1</f>
        <v>0.87278798666666657</v>
      </c>
      <c r="V743" t="str">
        <f t="shared" si="24"/>
        <v>111-130 minutes</v>
      </c>
      <c r="W743">
        <f>Table19[[#This Row],[Profit]]/Table19[[#This Row],[Budget]]*100</f>
        <v>87.278798666666674</v>
      </c>
      <c r="X743">
        <v>-1289919.5</v>
      </c>
      <c r="Y743">
        <v>-4.8151417500000002E-2</v>
      </c>
      <c r="Z743" t="str">
        <f t="shared" si="25"/>
        <v>High</v>
      </c>
    </row>
    <row r="744" spans="1:26" x14ac:dyDescent="0.2">
      <c r="A744" t="s">
        <v>4338</v>
      </c>
      <c r="B744" t="s">
        <v>335</v>
      </c>
      <c r="C744" t="s">
        <v>1268</v>
      </c>
      <c r="D744">
        <v>3000</v>
      </c>
      <c r="E744">
        <v>6558</v>
      </c>
      <c r="F744">
        <v>208</v>
      </c>
      <c r="G744">
        <v>0</v>
      </c>
      <c r="H744">
        <v>6</v>
      </c>
      <c r="I744">
        <v>106</v>
      </c>
      <c r="J744">
        <v>106</v>
      </c>
      <c r="K744">
        <v>11146409</v>
      </c>
      <c r="L744">
        <v>45000000</v>
      </c>
      <c r="M744" s="2">
        <f>VLOOKUP(A744,Sheet2!$A$1:G4468,2,0)</f>
        <v>36072</v>
      </c>
      <c r="N744" t="str">
        <f>VLOOKUP(A744,Sheet2!$A$1:G4468,3,0)</f>
        <v>Color</v>
      </c>
      <c r="O744" t="str">
        <f>VLOOKUP(A744,Sheet2!$A$1:G4468,4,0)</f>
        <v>Action</v>
      </c>
      <c r="P744" t="str">
        <f>VLOOKUP(A744,Sheet2!$A$1:G4468,5,0)</f>
        <v>English</v>
      </c>
      <c r="Q744" t="str">
        <f>VLOOKUP(A744,Sheet2!$A$1:G4468,6,0)</f>
        <v>USA</v>
      </c>
      <c r="R744" t="str">
        <f>VLOOKUP(A744,Sheet2!$A$1:G4468,7,0)</f>
        <v>R</v>
      </c>
      <c r="S744" t="str">
        <f>IF(Table19[[#This Row],[Language]]="English","English","Other language")</f>
        <v>English</v>
      </c>
      <c r="T744">
        <f>Table19[[#This Row],[Gross Revenue]]-Table19[[#This Row],[Budget]]</f>
        <v>-33853591</v>
      </c>
      <c r="U744" s="1">
        <f>(Table19[[#This Row],[Gross Revenue]]/Table19[[#This Row],[Budget]])-1</f>
        <v>-0.7523020222222222</v>
      </c>
      <c r="V744" t="str">
        <f t="shared" si="24"/>
        <v>90-110 minutes</v>
      </c>
      <c r="W744">
        <f>Table19[[#This Row],[Profit]]/Table19[[#This Row],[Budget]]*100</f>
        <v>-75.230202222222218</v>
      </c>
      <c r="X744">
        <v>-1289919.5</v>
      </c>
      <c r="Y744">
        <v>-4.8151417500000002E-2</v>
      </c>
      <c r="Z744" t="str">
        <f t="shared" si="25"/>
        <v>High</v>
      </c>
    </row>
    <row r="745" spans="1:26" x14ac:dyDescent="0.2">
      <c r="A745" t="s">
        <v>5465</v>
      </c>
      <c r="B745" t="s">
        <v>421</v>
      </c>
      <c r="C745" t="s">
        <v>2322</v>
      </c>
      <c r="D745">
        <v>963</v>
      </c>
      <c r="E745">
        <v>2658</v>
      </c>
      <c r="F745">
        <v>89</v>
      </c>
      <c r="G745">
        <v>0</v>
      </c>
      <c r="H745">
        <v>6.8</v>
      </c>
      <c r="I745">
        <v>78</v>
      </c>
      <c r="J745">
        <v>95</v>
      </c>
      <c r="K745">
        <v>37606</v>
      </c>
      <c r="L745">
        <v>3500000</v>
      </c>
      <c r="M745" s="2">
        <f>VLOOKUP(A745,Sheet2!$A$1:G4469,2,0)</f>
        <v>40009</v>
      </c>
      <c r="N745" t="str">
        <f>VLOOKUP(A745,Sheet2!$A$1:G4469,3,0)</f>
        <v>Color</v>
      </c>
      <c r="O745" t="str">
        <f>VLOOKUP(A745,Sheet2!$A$1:G4469,4,0)</f>
        <v>Comedy</v>
      </c>
      <c r="P745" t="str">
        <f>VLOOKUP(A745,Sheet2!$A$1:G4469,5,0)</f>
        <v>English</v>
      </c>
      <c r="Q745" t="str">
        <f>VLOOKUP(A745,Sheet2!$A$1:G4469,6,0)</f>
        <v>Canada</v>
      </c>
      <c r="R745" t="str">
        <f>VLOOKUP(A745,Sheet2!$A$1:G4469,7,0)</f>
        <v>R</v>
      </c>
      <c r="S745" t="str">
        <f>IF(Table19[[#This Row],[Language]]="English","English","Other language")</f>
        <v>English</v>
      </c>
      <c r="T745">
        <f>Table19[[#This Row],[Gross Revenue]]-Table19[[#This Row],[Budget]]</f>
        <v>-3462394</v>
      </c>
      <c r="U745" s="1">
        <f>(Table19[[#This Row],[Gross Revenue]]/Table19[[#This Row],[Budget]])-1</f>
        <v>-0.98925542857142856</v>
      </c>
      <c r="V745" t="str">
        <f t="shared" si="24"/>
        <v>90-110 minutes</v>
      </c>
      <c r="W745">
        <f>Table19[[#This Row],[Profit]]/Table19[[#This Row],[Budget]]*100</f>
        <v>-98.925542857142858</v>
      </c>
      <c r="X745">
        <v>1637763</v>
      </c>
      <c r="Y745">
        <v>0.19178668286445014</v>
      </c>
      <c r="Z745" t="str">
        <f t="shared" si="25"/>
        <v>Low</v>
      </c>
    </row>
    <row r="746" spans="1:26" x14ac:dyDescent="0.2">
      <c r="A746" t="s">
        <v>3411</v>
      </c>
      <c r="B746" t="s">
        <v>105</v>
      </c>
      <c r="C746" t="s">
        <v>293</v>
      </c>
      <c r="D746">
        <v>795</v>
      </c>
      <c r="E746">
        <v>2449</v>
      </c>
      <c r="F746">
        <v>0</v>
      </c>
      <c r="G746">
        <v>211</v>
      </c>
      <c r="H746">
        <v>4.4000000000000004</v>
      </c>
      <c r="I746">
        <v>41</v>
      </c>
      <c r="J746">
        <v>94</v>
      </c>
      <c r="K746">
        <v>511920</v>
      </c>
      <c r="L746">
        <v>40000000</v>
      </c>
      <c r="M746" s="2">
        <f>VLOOKUP(A746,Sheet2!$A$1:G4470,2,0)</f>
        <v>39677</v>
      </c>
      <c r="N746" t="str">
        <f>VLOOKUP(A746,Sheet2!$A$1:G4470,3,0)</f>
        <v>Color</v>
      </c>
      <c r="O746" t="str">
        <f>VLOOKUP(A746,Sheet2!$A$1:G4470,4,0)</f>
        <v>Adventure</v>
      </c>
      <c r="P746" t="str">
        <f>VLOOKUP(A746,Sheet2!$A$1:G4470,5,0)</f>
        <v>English</v>
      </c>
      <c r="Q746" t="str">
        <f>VLOOKUP(A746,Sheet2!$A$1:G4470,6,0)</f>
        <v>USA</v>
      </c>
      <c r="R746" t="str">
        <f>VLOOKUP(A746,Sheet2!$A$1:G4470,7,0)</f>
        <v>PG</v>
      </c>
      <c r="S746" t="str">
        <f>IF(Table19[[#This Row],[Language]]="English","English","Other language")</f>
        <v>English</v>
      </c>
      <c r="T746">
        <f>Table19[[#This Row],[Gross Revenue]]-Table19[[#This Row],[Budget]]</f>
        <v>-39488080</v>
      </c>
      <c r="U746" s="1">
        <f>(Table19[[#This Row],[Gross Revenue]]/Table19[[#This Row],[Budget]])-1</f>
        <v>-0.98720200000000002</v>
      </c>
      <c r="V746" t="str">
        <f t="shared" si="24"/>
        <v>90-110 minutes</v>
      </c>
      <c r="W746">
        <f>Table19[[#This Row],[Profit]]/Table19[[#This Row],[Budget]]*100</f>
        <v>-98.720200000000006</v>
      </c>
      <c r="X746">
        <v>3892693.5</v>
      </c>
      <c r="Y746">
        <v>0.11726928571428571</v>
      </c>
      <c r="Z746" t="str">
        <f t="shared" si="25"/>
        <v>High</v>
      </c>
    </row>
    <row r="747" spans="1:26" x14ac:dyDescent="0.2">
      <c r="A747" t="s">
        <v>4634</v>
      </c>
      <c r="B747" t="s">
        <v>511</v>
      </c>
      <c r="C747" t="s">
        <v>977</v>
      </c>
      <c r="D747">
        <v>2000</v>
      </c>
      <c r="E747">
        <v>5697</v>
      </c>
      <c r="F747">
        <v>301</v>
      </c>
      <c r="G747">
        <v>18000</v>
      </c>
      <c r="H747">
        <v>6.2</v>
      </c>
      <c r="I747">
        <v>242</v>
      </c>
      <c r="J747">
        <v>118</v>
      </c>
      <c r="K747">
        <v>30523568</v>
      </c>
      <c r="L747">
        <v>30000000</v>
      </c>
      <c r="M747" s="2">
        <f>VLOOKUP(A747,Sheet2!$A$1:G4471,2,0)</f>
        <v>41668</v>
      </c>
      <c r="N747" t="str">
        <f>VLOOKUP(A747,Sheet2!$A$1:G4471,3,0)</f>
        <v>Color</v>
      </c>
      <c r="O747" t="str">
        <f>VLOOKUP(A747,Sheet2!$A$1:G4471,4,0)</f>
        <v>Horror</v>
      </c>
      <c r="P747" t="str">
        <f>VLOOKUP(A747,Sheet2!$A$1:G4471,5,0)</f>
        <v>English</v>
      </c>
      <c r="Q747" t="str">
        <f>VLOOKUP(A747,Sheet2!$A$1:G4471,6,0)</f>
        <v>USA</v>
      </c>
      <c r="R747" t="str">
        <f>VLOOKUP(A747,Sheet2!$A$1:G4471,7,0)</f>
        <v>R</v>
      </c>
      <c r="S747" t="str">
        <f>IF(Table19[[#This Row],[Language]]="English","English","Other language")</f>
        <v>English</v>
      </c>
      <c r="T747">
        <f>Table19[[#This Row],[Gross Revenue]]-Table19[[#This Row],[Budget]]</f>
        <v>523568</v>
      </c>
      <c r="U747" s="1">
        <f>(Table19[[#This Row],[Gross Revenue]]/Table19[[#This Row],[Budget]])-1</f>
        <v>1.7452266666666771E-2</v>
      </c>
      <c r="V747" t="str">
        <f t="shared" si="24"/>
        <v>111-130 minutes</v>
      </c>
      <c r="W747">
        <f>Table19[[#This Row],[Profit]]/Table19[[#This Row],[Budget]]*100</f>
        <v>1.7452266666666667</v>
      </c>
      <c r="X747">
        <v>16235088</v>
      </c>
      <c r="Y747">
        <v>1.1909079499999999</v>
      </c>
      <c r="Z747" t="str">
        <f t="shared" si="25"/>
        <v>Medium</v>
      </c>
    </row>
    <row r="748" spans="1:26" x14ac:dyDescent="0.2">
      <c r="A748" t="s">
        <v>4910</v>
      </c>
      <c r="B748" t="s">
        <v>1942</v>
      </c>
      <c r="C748" t="s">
        <v>861</v>
      </c>
      <c r="D748">
        <v>390</v>
      </c>
      <c r="E748">
        <v>1006</v>
      </c>
      <c r="F748">
        <v>31</v>
      </c>
      <c r="G748">
        <v>0</v>
      </c>
      <c r="H748">
        <v>6.4</v>
      </c>
      <c r="I748">
        <v>168</v>
      </c>
      <c r="J748">
        <v>105</v>
      </c>
      <c r="K748">
        <v>30659817</v>
      </c>
      <c r="L748">
        <v>26000000</v>
      </c>
      <c r="M748" s="2">
        <f>VLOOKUP(A748,Sheet2!$A$1:G4472,2,0)</f>
        <v>41371</v>
      </c>
      <c r="N748" t="str">
        <f>VLOOKUP(A748,Sheet2!$A$1:G4472,3,0)</f>
        <v>Color</v>
      </c>
      <c r="O748" t="str">
        <f>VLOOKUP(A748,Sheet2!$A$1:G4472,4,0)</f>
        <v>Comedy</v>
      </c>
      <c r="P748" t="str">
        <f>VLOOKUP(A748,Sheet2!$A$1:G4472,5,0)</f>
        <v>English</v>
      </c>
      <c r="Q748" t="str">
        <f>VLOOKUP(A748,Sheet2!$A$1:G4472,6,0)</f>
        <v>USA</v>
      </c>
      <c r="R748" t="str">
        <f>VLOOKUP(A748,Sheet2!$A$1:G4472,7,0)</f>
        <v>PG-13</v>
      </c>
      <c r="S748" t="str">
        <f>IF(Table19[[#This Row],[Language]]="English","English","Other language")</f>
        <v>English</v>
      </c>
      <c r="T748">
        <f>Table19[[#This Row],[Gross Revenue]]-Table19[[#This Row],[Budget]]</f>
        <v>4659817</v>
      </c>
      <c r="U748" s="1">
        <f>(Table19[[#This Row],[Gross Revenue]]/Table19[[#This Row],[Budget]])-1</f>
        <v>0.17922373076923082</v>
      </c>
      <c r="V748" t="str">
        <f t="shared" si="24"/>
        <v>90-110 minutes</v>
      </c>
      <c r="W748">
        <f>Table19[[#This Row],[Profit]]/Table19[[#This Row],[Budget]]*100</f>
        <v>17.922373076923076</v>
      </c>
      <c r="X748">
        <v>1637763</v>
      </c>
      <c r="Y748">
        <v>0.19178668286445014</v>
      </c>
      <c r="Z748" t="str">
        <f t="shared" si="25"/>
        <v>Medium</v>
      </c>
    </row>
    <row r="749" spans="1:26" x14ac:dyDescent="0.2">
      <c r="A749" t="s">
        <v>5190</v>
      </c>
      <c r="B749" t="s">
        <v>1578</v>
      </c>
      <c r="C749" t="s">
        <v>1298</v>
      </c>
      <c r="D749">
        <v>427</v>
      </c>
      <c r="E749">
        <v>729</v>
      </c>
      <c r="F749">
        <v>34</v>
      </c>
      <c r="G749">
        <v>1000</v>
      </c>
      <c r="H749">
        <v>6.6</v>
      </c>
      <c r="I749">
        <v>119</v>
      </c>
      <c r="J749">
        <v>125</v>
      </c>
      <c r="K749">
        <v>13337299</v>
      </c>
      <c r="L749">
        <v>20000000</v>
      </c>
      <c r="M749" s="2">
        <f>VLOOKUP(A749,Sheet2!$A$1:G4473,2,0)</f>
        <v>38140</v>
      </c>
      <c r="N749" t="str">
        <f>VLOOKUP(A749,Sheet2!$A$1:G4473,3,0)</f>
        <v>Black and White</v>
      </c>
      <c r="O749" t="str">
        <f>VLOOKUP(A749,Sheet2!$A$1:G4473,4,0)</f>
        <v>Biography</v>
      </c>
      <c r="P749" t="str">
        <f>VLOOKUP(A749,Sheet2!$A$1:G4473,5,0)</f>
        <v>English</v>
      </c>
      <c r="Q749" t="str">
        <f>VLOOKUP(A749,Sheet2!$A$1:G4473,6,0)</f>
        <v>USA</v>
      </c>
      <c r="R749" t="str">
        <f>VLOOKUP(A749,Sheet2!$A$1:G4473,7,0)</f>
        <v>PG-13</v>
      </c>
      <c r="S749" t="str">
        <f>IF(Table19[[#This Row],[Language]]="English","English","Other language")</f>
        <v>English</v>
      </c>
      <c r="T749">
        <f>Table19[[#This Row],[Gross Revenue]]-Table19[[#This Row],[Budget]]</f>
        <v>-6662701</v>
      </c>
      <c r="U749" s="1">
        <f>(Table19[[#This Row],[Gross Revenue]]/Table19[[#This Row],[Budget]])-1</f>
        <v>-0.33313504999999999</v>
      </c>
      <c r="V749" t="str">
        <f t="shared" si="24"/>
        <v>111-130 minutes</v>
      </c>
      <c r="W749">
        <f>Table19[[#This Row],[Profit]]/Table19[[#This Row],[Budget]]*100</f>
        <v>-33.313504999999999</v>
      </c>
      <c r="X749">
        <v>-1289919.5</v>
      </c>
      <c r="Y749">
        <v>-4.8151417500000002E-2</v>
      </c>
      <c r="Z749" t="str">
        <f t="shared" si="25"/>
        <v>Medium</v>
      </c>
    </row>
    <row r="750" spans="1:26" x14ac:dyDescent="0.2">
      <c r="A750" t="s">
        <v>5246</v>
      </c>
      <c r="B750" t="s">
        <v>2178</v>
      </c>
      <c r="C750" t="s">
        <v>1485</v>
      </c>
      <c r="D750">
        <v>896</v>
      </c>
      <c r="E750">
        <v>2019</v>
      </c>
      <c r="F750">
        <v>101</v>
      </c>
      <c r="G750">
        <v>0</v>
      </c>
      <c r="H750">
        <v>6.6</v>
      </c>
      <c r="I750">
        <v>116</v>
      </c>
      <c r="J750">
        <v>112</v>
      </c>
      <c r="K750">
        <v>36020063</v>
      </c>
      <c r="L750">
        <v>22000000</v>
      </c>
      <c r="M750" s="2">
        <f>VLOOKUP(A750,Sheet2!$A$1:G4474,2,0)</f>
        <v>38548</v>
      </c>
      <c r="N750" t="str">
        <f>VLOOKUP(A750,Sheet2!$A$1:G4474,3,0)</f>
        <v>Color</v>
      </c>
      <c r="O750" t="str">
        <f>VLOOKUP(A750,Sheet2!$A$1:G4474,4,0)</f>
        <v>Drama</v>
      </c>
      <c r="P750" t="str">
        <f>VLOOKUP(A750,Sheet2!$A$1:G4474,5,0)</f>
        <v>English</v>
      </c>
      <c r="Q750" t="str">
        <f>VLOOKUP(A750,Sheet2!$A$1:G4474,6,0)</f>
        <v>USA</v>
      </c>
      <c r="R750" t="str">
        <f>VLOOKUP(A750,Sheet2!$A$1:G4474,7,0)</f>
        <v>R</v>
      </c>
      <c r="S750" t="str">
        <f>IF(Table19[[#This Row],[Language]]="English","English","Other language")</f>
        <v>English</v>
      </c>
      <c r="T750">
        <f>Table19[[#This Row],[Gross Revenue]]-Table19[[#This Row],[Budget]]</f>
        <v>14020063</v>
      </c>
      <c r="U750" s="1">
        <f>(Table19[[#This Row],[Gross Revenue]]/Table19[[#This Row],[Budget]])-1</f>
        <v>0.63727559090909081</v>
      </c>
      <c r="V750" t="str">
        <f t="shared" si="24"/>
        <v>111-130 minutes</v>
      </c>
      <c r="W750">
        <f>Table19[[#This Row],[Profit]]/Table19[[#This Row],[Budget]]*100</f>
        <v>63.727559090909089</v>
      </c>
      <c r="X750">
        <v>-434215.5</v>
      </c>
      <c r="Y750">
        <v>-0.10115100772200772</v>
      </c>
      <c r="Z750" t="str">
        <f t="shared" si="25"/>
        <v>Medium</v>
      </c>
    </row>
    <row r="751" spans="1:26" x14ac:dyDescent="0.2">
      <c r="A751" t="s">
        <v>4569</v>
      </c>
      <c r="B751" t="s">
        <v>1660</v>
      </c>
      <c r="C751" t="s">
        <v>1661</v>
      </c>
      <c r="D751">
        <v>1000</v>
      </c>
      <c r="E751">
        <v>3207</v>
      </c>
      <c r="F751">
        <v>204</v>
      </c>
      <c r="G751">
        <v>69</v>
      </c>
      <c r="H751">
        <v>6.2</v>
      </c>
      <c r="I751">
        <v>31</v>
      </c>
      <c r="J751">
        <v>90</v>
      </c>
      <c r="K751">
        <v>99147</v>
      </c>
      <c r="L751">
        <v>2000000</v>
      </c>
      <c r="M751" s="2">
        <f>VLOOKUP(A751,Sheet2!$A$1:G4475,2,0)</f>
        <v>35979</v>
      </c>
      <c r="N751" t="str">
        <f>VLOOKUP(A751,Sheet2!$A$1:G4475,3,0)</f>
        <v>Color</v>
      </c>
      <c r="O751" t="str">
        <f>VLOOKUP(A751,Sheet2!$A$1:G4475,4,0)</f>
        <v>Drama</v>
      </c>
      <c r="P751" t="str">
        <f>VLOOKUP(A751,Sheet2!$A$1:G4475,5,0)</f>
        <v>English</v>
      </c>
      <c r="Q751" t="str">
        <f>VLOOKUP(A751,Sheet2!$A$1:G4475,6,0)</f>
        <v>USA</v>
      </c>
      <c r="R751" t="str">
        <f>VLOOKUP(A751,Sheet2!$A$1:G4475,7,0)</f>
        <v>R</v>
      </c>
      <c r="S751" t="str">
        <f>IF(Table19[[#This Row],[Language]]="English","English","Other language")</f>
        <v>English</v>
      </c>
      <c r="T751">
        <f>Table19[[#This Row],[Gross Revenue]]-Table19[[#This Row],[Budget]]</f>
        <v>-1900853</v>
      </c>
      <c r="U751" s="1">
        <f>(Table19[[#This Row],[Gross Revenue]]/Table19[[#This Row],[Budget]])-1</f>
        <v>-0.95042649999999995</v>
      </c>
      <c r="V751" t="str">
        <f t="shared" si="24"/>
        <v>90-110 minutes</v>
      </c>
      <c r="W751">
        <f>Table19[[#This Row],[Profit]]/Table19[[#This Row],[Budget]]*100</f>
        <v>-95.042649999999995</v>
      </c>
      <c r="X751">
        <v>-434215.5</v>
      </c>
      <c r="Y751">
        <v>-0.10115100772200772</v>
      </c>
      <c r="Z751" t="str">
        <f t="shared" si="25"/>
        <v>Low</v>
      </c>
    </row>
    <row r="752" spans="1:26" x14ac:dyDescent="0.2">
      <c r="A752" t="s">
        <v>4327</v>
      </c>
      <c r="B752" t="s">
        <v>1440</v>
      </c>
      <c r="C752" t="s">
        <v>1441</v>
      </c>
      <c r="D752">
        <v>507</v>
      </c>
      <c r="E752">
        <v>1281</v>
      </c>
      <c r="F752">
        <v>10</v>
      </c>
      <c r="G752">
        <v>0</v>
      </c>
      <c r="H752">
        <v>6</v>
      </c>
      <c r="I752">
        <v>31</v>
      </c>
      <c r="J752">
        <v>104</v>
      </c>
      <c r="K752">
        <v>143653</v>
      </c>
      <c r="L752">
        <v>4000000</v>
      </c>
      <c r="M752" s="2">
        <f>VLOOKUP(A752,Sheet2!$A$1:G4476,2,0)</f>
        <v>41914</v>
      </c>
      <c r="N752" t="str">
        <f>VLOOKUP(A752,Sheet2!$A$1:G4476,3,0)</f>
        <v>Color</v>
      </c>
      <c r="O752" t="str">
        <f>VLOOKUP(A752,Sheet2!$A$1:G4476,4,0)</f>
        <v>Biography</v>
      </c>
      <c r="P752" t="str">
        <f>VLOOKUP(A752,Sheet2!$A$1:G4476,5,0)</f>
        <v>English</v>
      </c>
      <c r="Q752" t="str">
        <f>VLOOKUP(A752,Sheet2!$A$1:G4476,6,0)</f>
        <v>UK</v>
      </c>
      <c r="R752" t="str">
        <f>VLOOKUP(A752,Sheet2!$A$1:G4476,7,0)</f>
        <v>PG-13</v>
      </c>
      <c r="S752" t="str">
        <f>IF(Table19[[#This Row],[Language]]="English","English","Other language")</f>
        <v>English</v>
      </c>
      <c r="T752">
        <f>Table19[[#This Row],[Gross Revenue]]-Table19[[#This Row],[Budget]]</f>
        <v>-3856347</v>
      </c>
      <c r="U752" s="1">
        <f>(Table19[[#This Row],[Gross Revenue]]/Table19[[#This Row],[Budget]])-1</f>
        <v>-0.96408674999999999</v>
      </c>
      <c r="V752" t="str">
        <f t="shared" si="24"/>
        <v>90-110 minutes</v>
      </c>
      <c r="W752">
        <f>Table19[[#This Row],[Profit]]/Table19[[#This Row],[Budget]]*100</f>
        <v>-96.408675000000002</v>
      </c>
      <c r="X752">
        <v>-1289919.5</v>
      </c>
      <c r="Y752">
        <v>-4.8151417500000002E-2</v>
      </c>
      <c r="Z752" t="str">
        <f t="shared" si="25"/>
        <v>Low</v>
      </c>
    </row>
    <row r="753" spans="1:26" x14ac:dyDescent="0.2">
      <c r="A753" t="s">
        <v>6139</v>
      </c>
      <c r="B753" t="s">
        <v>1007</v>
      </c>
      <c r="C753" t="s">
        <v>110</v>
      </c>
      <c r="D753">
        <v>16000</v>
      </c>
      <c r="E753">
        <v>33758</v>
      </c>
      <c r="F753">
        <v>0</v>
      </c>
      <c r="G753">
        <v>0</v>
      </c>
      <c r="H753">
        <v>7.2</v>
      </c>
      <c r="I753">
        <v>93</v>
      </c>
      <c r="J753">
        <v>104</v>
      </c>
      <c r="K753">
        <v>25625110</v>
      </c>
      <c r="L753">
        <v>7000000</v>
      </c>
      <c r="M753" s="2">
        <f>VLOOKUP(A753,Sheet2!$A$1:G4477,2,0)</f>
        <v>34718</v>
      </c>
      <c r="N753" t="str">
        <f>VLOOKUP(A753,Sheet2!$A$1:G4477,3,0)</f>
        <v>Color</v>
      </c>
      <c r="O753" t="str">
        <f>VLOOKUP(A753,Sheet2!$A$1:G4477,4,0)</f>
        <v>Action</v>
      </c>
      <c r="P753" t="str">
        <f>VLOOKUP(A753,Sheet2!$A$1:G4477,5,0)</f>
        <v>English</v>
      </c>
      <c r="Q753" t="str">
        <f>VLOOKUP(A753,Sheet2!$A$1:G4477,6,0)</f>
        <v>USA</v>
      </c>
      <c r="R753" t="str">
        <f>VLOOKUP(A753,Sheet2!$A$1:G4477,7,0)</f>
        <v>R</v>
      </c>
      <c r="S753" t="str">
        <f>IF(Table19[[#This Row],[Language]]="English","English","Other language")</f>
        <v>English</v>
      </c>
      <c r="T753">
        <f>Table19[[#This Row],[Gross Revenue]]-Table19[[#This Row],[Budget]]</f>
        <v>18625110</v>
      </c>
      <c r="U753" s="1">
        <f>(Table19[[#This Row],[Gross Revenue]]/Table19[[#This Row],[Budget]])-1</f>
        <v>2.66073</v>
      </c>
      <c r="V753" t="str">
        <f t="shared" si="24"/>
        <v>90-110 minutes</v>
      </c>
      <c r="W753">
        <f>Table19[[#This Row],[Profit]]/Table19[[#This Row],[Budget]]*100</f>
        <v>266.07299999999998</v>
      </c>
      <c r="X753">
        <v>-1289919.5</v>
      </c>
      <c r="Y753">
        <v>-4.8151417500000002E-2</v>
      </c>
      <c r="Z753" t="str">
        <f t="shared" si="25"/>
        <v>Low</v>
      </c>
    </row>
    <row r="754" spans="1:26" x14ac:dyDescent="0.2">
      <c r="A754" t="s">
        <v>6670</v>
      </c>
      <c r="B754" t="s">
        <v>805</v>
      </c>
      <c r="C754" t="s">
        <v>2945</v>
      </c>
      <c r="D754">
        <v>7000</v>
      </c>
      <c r="E754">
        <v>11608</v>
      </c>
      <c r="F754">
        <v>275</v>
      </c>
      <c r="G754">
        <v>31000</v>
      </c>
      <c r="H754">
        <v>7.7</v>
      </c>
      <c r="I754">
        <v>304</v>
      </c>
      <c r="J754">
        <v>87</v>
      </c>
      <c r="K754">
        <v>251501645</v>
      </c>
      <c r="L754">
        <v>69000000</v>
      </c>
      <c r="M754" s="2">
        <f>VLOOKUP(A754,Sheet2!$A$1:G4478,2,0)</f>
        <v>40445</v>
      </c>
      <c r="N754" t="str">
        <f>VLOOKUP(A754,Sheet2!$A$1:G4478,3,0)</f>
        <v>Color</v>
      </c>
      <c r="O754" t="str">
        <f>VLOOKUP(A754,Sheet2!$A$1:G4478,4,0)</f>
        <v>Animation</v>
      </c>
      <c r="P754" t="str">
        <f>VLOOKUP(A754,Sheet2!$A$1:G4478,5,0)</f>
        <v>English</v>
      </c>
      <c r="Q754" t="str">
        <f>VLOOKUP(A754,Sheet2!$A$1:G4478,6,0)</f>
        <v>USA</v>
      </c>
      <c r="R754" t="str">
        <f>VLOOKUP(A754,Sheet2!$A$1:G4478,7,0)</f>
        <v>PG</v>
      </c>
      <c r="S754" t="str">
        <f>IF(Table19[[#This Row],[Language]]="English","English","Other language")</f>
        <v>English</v>
      </c>
      <c r="T754">
        <f>Table19[[#This Row],[Gross Revenue]]-Table19[[#This Row],[Budget]]</f>
        <v>182501645</v>
      </c>
      <c r="U754" s="1">
        <f>(Table19[[#This Row],[Gross Revenue]]/Table19[[#This Row],[Budget]])-1</f>
        <v>2.6449513768115942</v>
      </c>
      <c r="V754" t="str">
        <f t="shared" si="24"/>
        <v>&lt;90 minutes</v>
      </c>
      <c r="W754">
        <f>Table19[[#This Row],[Profit]]/Table19[[#This Row],[Budget]]*100</f>
        <v>264.49513768115941</v>
      </c>
      <c r="Z754" t="str">
        <f t="shared" si="25"/>
        <v>High</v>
      </c>
    </row>
    <row r="755" spans="1:26" x14ac:dyDescent="0.2">
      <c r="A755" t="s">
        <v>6473</v>
      </c>
      <c r="B755" t="s">
        <v>805</v>
      </c>
      <c r="C755" t="s">
        <v>2945</v>
      </c>
      <c r="D755">
        <v>7000</v>
      </c>
      <c r="E755">
        <v>11905</v>
      </c>
      <c r="F755">
        <v>275</v>
      </c>
      <c r="G755">
        <v>56000</v>
      </c>
      <c r="H755">
        <v>7.5</v>
      </c>
      <c r="I755">
        <v>306</v>
      </c>
      <c r="J755">
        <v>98</v>
      </c>
      <c r="K755">
        <v>368049635</v>
      </c>
      <c r="L755">
        <v>76000000</v>
      </c>
      <c r="M755" s="2">
        <f>VLOOKUP(A755,Sheet2!$A$1:G4479,2,0)</f>
        <v>41439</v>
      </c>
      <c r="N755" t="str">
        <f>VLOOKUP(A755,Sheet2!$A$1:G4479,3,0)</f>
        <v>Color</v>
      </c>
      <c r="O755" t="str">
        <f>VLOOKUP(A755,Sheet2!$A$1:G4479,4,0)</f>
        <v>Animation</v>
      </c>
      <c r="P755" t="str">
        <f>VLOOKUP(A755,Sheet2!$A$1:G4479,5,0)</f>
        <v>English</v>
      </c>
      <c r="Q755" t="str">
        <f>VLOOKUP(A755,Sheet2!$A$1:G4479,6,0)</f>
        <v>USA</v>
      </c>
      <c r="R755" t="str">
        <f>VLOOKUP(A755,Sheet2!$A$1:G4479,7,0)</f>
        <v>PG</v>
      </c>
      <c r="S755" t="str">
        <f>IF(Table19[[#This Row],[Language]]="English","English","Other language")</f>
        <v>English</v>
      </c>
      <c r="T755">
        <f>Table19[[#This Row],[Gross Revenue]]-Table19[[#This Row],[Budget]]</f>
        <v>292049635</v>
      </c>
      <c r="U755" s="1">
        <f>(Table19[[#This Row],[Gross Revenue]]/Table19[[#This Row],[Budget]])-1</f>
        <v>3.8427583552631575</v>
      </c>
      <c r="V755" t="str">
        <f t="shared" si="24"/>
        <v>90-110 minutes</v>
      </c>
      <c r="W755">
        <f>Table19[[#This Row],[Profit]]/Table19[[#This Row],[Budget]]*100</f>
        <v>384.2758355263158</v>
      </c>
      <c r="Z755" t="str">
        <f t="shared" si="25"/>
        <v>High</v>
      </c>
    </row>
    <row r="756" spans="1:26" x14ac:dyDescent="0.2">
      <c r="A756" t="s">
        <v>3451</v>
      </c>
      <c r="B756" t="s">
        <v>360</v>
      </c>
      <c r="C756" t="s">
        <v>361</v>
      </c>
      <c r="D756">
        <v>552</v>
      </c>
      <c r="E756">
        <v>2251</v>
      </c>
      <c r="F756">
        <v>38</v>
      </c>
      <c r="G756">
        <v>898</v>
      </c>
      <c r="H756">
        <v>4.5999999999999996</v>
      </c>
      <c r="I756">
        <v>29</v>
      </c>
      <c r="J756">
        <v>87</v>
      </c>
      <c r="K756">
        <v>1332</v>
      </c>
      <c r="L756">
        <v>500000</v>
      </c>
      <c r="M756" s="2">
        <f>VLOOKUP(A756,Sheet2!$A$1:G4480,2,0)</f>
        <v>41153</v>
      </c>
      <c r="N756" t="str">
        <f>VLOOKUP(A756,Sheet2!$A$1:G4480,3,0)</f>
        <v>Color</v>
      </c>
      <c r="O756" t="str">
        <f>VLOOKUP(A756,Sheet2!$A$1:G4480,4,0)</f>
        <v>Comedy</v>
      </c>
      <c r="P756" t="str">
        <f>VLOOKUP(A756,Sheet2!$A$1:G4480,5,0)</f>
        <v>English</v>
      </c>
      <c r="Q756" t="str">
        <f>VLOOKUP(A756,Sheet2!$A$1:G4480,6,0)</f>
        <v>USA</v>
      </c>
      <c r="R756" t="str">
        <f>VLOOKUP(A756,Sheet2!$A$1:G4480,7,0)</f>
        <v>Not Rated</v>
      </c>
      <c r="S756" t="str">
        <f>IF(Table19[[#This Row],[Language]]="English","English","Other language")</f>
        <v>English</v>
      </c>
      <c r="T756">
        <f>Table19[[#This Row],[Gross Revenue]]-Table19[[#This Row],[Budget]]</f>
        <v>-498668</v>
      </c>
      <c r="U756" s="1">
        <f>(Table19[[#This Row],[Gross Revenue]]/Table19[[#This Row],[Budget]])-1</f>
        <v>-0.997336</v>
      </c>
      <c r="V756" t="str">
        <f t="shared" si="24"/>
        <v>&lt;90 minutes</v>
      </c>
      <c r="W756">
        <f>Table19[[#This Row],[Profit]]/Table19[[#This Row],[Budget]]*100</f>
        <v>-99.733599999999996</v>
      </c>
      <c r="X756">
        <v>1637763</v>
      </c>
      <c r="Y756">
        <v>0.19178668286445014</v>
      </c>
      <c r="Z756" t="str">
        <f t="shared" si="25"/>
        <v>Low</v>
      </c>
    </row>
    <row r="757" spans="1:26" x14ac:dyDescent="0.2">
      <c r="A757" t="s">
        <v>4996</v>
      </c>
      <c r="B757" t="s">
        <v>2004</v>
      </c>
      <c r="C757" t="s">
        <v>1249</v>
      </c>
      <c r="D757">
        <v>574</v>
      </c>
      <c r="E757">
        <v>1983</v>
      </c>
      <c r="F757">
        <v>37</v>
      </c>
      <c r="G757">
        <v>130</v>
      </c>
      <c r="H757">
        <v>6.5</v>
      </c>
      <c r="I757">
        <v>29</v>
      </c>
      <c r="J757">
        <v>104</v>
      </c>
      <c r="K757">
        <v>144583</v>
      </c>
      <c r="L757">
        <v>800000</v>
      </c>
      <c r="M757" s="2">
        <f>VLOOKUP(A757,Sheet2!$A$1:G4481,2,0)</f>
        <v>36383</v>
      </c>
      <c r="N757" t="str">
        <f>VLOOKUP(A757,Sheet2!$A$1:G4481,3,0)</f>
        <v>Color</v>
      </c>
      <c r="O757" t="str">
        <f>VLOOKUP(A757,Sheet2!$A$1:G4481,4,0)</f>
        <v>Drama</v>
      </c>
      <c r="P757" t="str">
        <f>VLOOKUP(A757,Sheet2!$A$1:G4481,5,0)</f>
        <v>English</v>
      </c>
      <c r="Q757" t="str">
        <f>VLOOKUP(A757,Sheet2!$A$1:G4481,6,0)</f>
        <v>France</v>
      </c>
      <c r="R757" t="str">
        <f>VLOOKUP(A757,Sheet2!$A$1:G4481,7,0)</f>
        <v>R</v>
      </c>
      <c r="S757" t="str">
        <f>IF(Table19[[#This Row],[Language]]="English","English","Other language")</f>
        <v>English</v>
      </c>
      <c r="T757">
        <f>Table19[[#This Row],[Gross Revenue]]-Table19[[#This Row],[Budget]]</f>
        <v>-655417</v>
      </c>
      <c r="U757" s="1">
        <f>(Table19[[#This Row],[Gross Revenue]]/Table19[[#This Row],[Budget]])-1</f>
        <v>-0.81927125000000001</v>
      </c>
      <c r="V757" t="str">
        <f t="shared" si="24"/>
        <v>90-110 minutes</v>
      </c>
      <c r="W757">
        <f>Table19[[#This Row],[Profit]]/Table19[[#This Row],[Budget]]*100</f>
        <v>-81.927125000000004</v>
      </c>
      <c r="X757">
        <v>-434215.5</v>
      </c>
      <c r="Y757">
        <v>-0.10115100772200772</v>
      </c>
      <c r="Z757" t="str">
        <f t="shared" si="25"/>
        <v>Low</v>
      </c>
    </row>
    <row r="758" spans="1:26" x14ac:dyDescent="0.2">
      <c r="A758" t="s">
        <v>5491</v>
      </c>
      <c r="B758" t="s">
        <v>733</v>
      </c>
      <c r="C758" t="s">
        <v>2346</v>
      </c>
      <c r="D758">
        <v>1000</v>
      </c>
      <c r="E758">
        <v>2518</v>
      </c>
      <c r="F758">
        <v>89</v>
      </c>
      <c r="G758">
        <v>0</v>
      </c>
      <c r="H758">
        <v>6.8</v>
      </c>
      <c r="I758">
        <v>42</v>
      </c>
      <c r="J758">
        <v>95</v>
      </c>
      <c r="K758">
        <v>4193025</v>
      </c>
      <c r="L758">
        <v>15000000</v>
      </c>
      <c r="M758" s="2">
        <f>VLOOKUP(A758,Sheet2!$A$1:G4482,2,0)</f>
        <v>36326</v>
      </c>
      <c r="N758" t="str">
        <f>VLOOKUP(A758,Sheet2!$A$1:G4482,3,0)</f>
        <v>Color</v>
      </c>
      <c r="O758" t="str">
        <f>VLOOKUP(A758,Sheet2!$A$1:G4482,4,0)</f>
        <v>Comedy</v>
      </c>
      <c r="P758" t="str">
        <f>VLOOKUP(A758,Sheet2!$A$1:G4482,5,0)</f>
        <v>English</v>
      </c>
      <c r="Q758" t="str">
        <f>VLOOKUP(A758,Sheet2!$A$1:G4482,6,0)</f>
        <v>USA</v>
      </c>
      <c r="R758" t="str">
        <f>VLOOKUP(A758,Sheet2!$A$1:G4482,7,0)</f>
        <v>R</v>
      </c>
      <c r="S758" t="str">
        <f>IF(Table19[[#This Row],[Language]]="English","English","Other language")</f>
        <v>English</v>
      </c>
      <c r="T758">
        <f>Table19[[#This Row],[Gross Revenue]]-Table19[[#This Row],[Budget]]</f>
        <v>-10806975</v>
      </c>
      <c r="U758" s="1">
        <f>(Table19[[#This Row],[Gross Revenue]]/Table19[[#This Row],[Budget]])-1</f>
        <v>-0.72046500000000002</v>
      </c>
      <c r="V758" t="str">
        <f t="shared" si="24"/>
        <v>90-110 minutes</v>
      </c>
      <c r="W758">
        <f>Table19[[#This Row],[Profit]]/Table19[[#This Row],[Budget]]*100</f>
        <v>-72.046500000000009</v>
      </c>
      <c r="X758">
        <v>1637763</v>
      </c>
      <c r="Y758">
        <v>0.19178668286445014</v>
      </c>
      <c r="Z758" t="str">
        <f t="shared" si="25"/>
        <v>Medium</v>
      </c>
    </row>
    <row r="759" spans="1:26" x14ac:dyDescent="0.2">
      <c r="A759" t="s">
        <v>3463</v>
      </c>
      <c r="B759" t="s">
        <v>381</v>
      </c>
      <c r="C759" t="s">
        <v>382</v>
      </c>
      <c r="D759">
        <v>591</v>
      </c>
      <c r="E759">
        <v>1729</v>
      </c>
      <c r="F759">
        <v>2</v>
      </c>
      <c r="G759">
        <v>887</v>
      </c>
      <c r="H759">
        <v>4.5999999999999996</v>
      </c>
      <c r="I759">
        <v>98</v>
      </c>
      <c r="J759">
        <v>83</v>
      </c>
      <c r="K759">
        <v>22264487</v>
      </c>
      <c r="L759">
        <v>22000000</v>
      </c>
      <c r="M759" s="2">
        <f>VLOOKUP(A759,Sheet2!$A$1:G4483,2,0)</f>
        <v>38629</v>
      </c>
      <c r="N759" t="str">
        <f>VLOOKUP(A759,Sheet2!$A$1:G4483,3,0)</f>
        <v>Color</v>
      </c>
      <c r="O759" t="str">
        <f>VLOOKUP(A759,Sheet2!$A$1:G4483,4,0)</f>
        <v>Comedy</v>
      </c>
      <c r="P759" t="str">
        <f>VLOOKUP(A759,Sheet2!$A$1:G4483,5,0)</f>
        <v>English</v>
      </c>
      <c r="Q759" t="str">
        <f>VLOOKUP(A759,Sheet2!$A$1:G4483,6,0)</f>
        <v>USA</v>
      </c>
      <c r="R759" t="str">
        <f>VLOOKUP(A759,Sheet2!$A$1:G4483,7,0)</f>
        <v>R</v>
      </c>
      <c r="S759" t="str">
        <f>IF(Table19[[#This Row],[Language]]="English","English","Other language")</f>
        <v>English</v>
      </c>
      <c r="T759">
        <f>Table19[[#This Row],[Gross Revenue]]-Table19[[#This Row],[Budget]]</f>
        <v>264487</v>
      </c>
      <c r="U759" s="1">
        <f>(Table19[[#This Row],[Gross Revenue]]/Table19[[#This Row],[Budget]])-1</f>
        <v>1.202213636363636E-2</v>
      </c>
      <c r="V759" t="str">
        <f t="shared" si="24"/>
        <v>&lt;90 minutes</v>
      </c>
      <c r="W759">
        <f>Table19[[#This Row],[Profit]]/Table19[[#This Row],[Budget]]*100</f>
        <v>1.2022136363636364</v>
      </c>
      <c r="X759">
        <v>1637763</v>
      </c>
      <c r="Y759">
        <v>0.19178668286445014</v>
      </c>
      <c r="Z759" t="str">
        <f t="shared" si="25"/>
        <v>Medium</v>
      </c>
    </row>
    <row r="760" spans="1:26" x14ac:dyDescent="0.2">
      <c r="A760" t="s">
        <v>4084</v>
      </c>
      <c r="B760" t="s">
        <v>319</v>
      </c>
      <c r="C760" t="s">
        <v>320</v>
      </c>
      <c r="D760">
        <v>1000</v>
      </c>
      <c r="E760">
        <v>2604</v>
      </c>
      <c r="F760">
        <v>31</v>
      </c>
      <c r="G760">
        <v>0</v>
      </c>
      <c r="H760">
        <v>5.7</v>
      </c>
      <c r="I760">
        <v>91</v>
      </c>
      <c r="J760">
        <v>88</v>
      </c>
      <c r="K760">
        <v>65535067</v>
      </c>
      <c r="L760">
        <v>17000000</v>
      </c>
      <c r="M760" s="2">
        <f>VLOOKUP(A760,Sheet2!$A$1:G4484,2,0)</f>
        <v>36467</v>
      </c>
      <c r="N760" t="str">
        <f>VLOOKUP(A760,Sheet2!$A$1:G4484,3,0)</f>
        <v>Color</v>
      </c>
      <c r="O760" t="str">
        <f>VLOOKUP(A760,Sheet2!$A$1:G4484,4,0)</f>
        <v>Comedy</v>
      </c>
      <c r="P760" t="str">
        <f>VLOOKUP(A760,Sheet2!$A$1:G4484,5,0)</f>
        <v>English</v>
      </c>
      <c r="Q760" t="str">
        <f>VLOOKUP(A760,Sheet2!$A$1:G4484,6,0)</f>
        <v>USA</v>
      </c>
      <c r="R760" t="str">
        <f>VLOOKUP(A760,Sheet2!$A$1:G4484,7,0)</f>
        <v>R</v>
      </c>
      <c r="S760" t="str">
        <f>IF(Table19[[#This Row],[Language]]="English","English","Other language")</f>
        <v>English</v>
      </c>
      <c r="T760">
        <f>Table19[[#This Row],[Gross Revenue]]-Table19[[#This Row],[Budget]]</f>
        <v>48535067</v>
      </c>
      <c r="U760" s="1">
        <f>(Table19[[#This Row],[Gross Revenue]]/Table19[[#This Row],[Budget]])-1</f>
        <v>2.8550039411764705</v>
      </c>
      <c r="V760" t="str">
        <f t="shared" si="24"/>
        <v>&lt;90 minutes</v>
      </c>
      <c r="W760">
        <f>Table19[[#This Row],[Profit]]/Table19[[#This Row],[Budget]]*100</f>
        <v>285.50039411764703</v>
      </c>
      <c r="X760">
        <v>1637763</v>
      </c>
      <c r="Y760">
        <v>0.19178668286445014</v>
      </c>
      <c r="Z760" t="str">
        <f t="shared" si="25"/>
        <v>Medium</v>
      </c>
    </row>
    <row r="761" spans="1:26" x14ac:dyDescent="0.2">
      <c r="A761" t="s">
        <v>3956</v>
      </c>
      <c r="B761" t="s">
        <v>1056</v>
      </c>
      <c r="C761" t="s">
        <v>1057</v>
      </c>
      <c r="D761">
        <v>12000</v>
      </c>
      <c r="E761">
        <v>26961</v>
      </c>
      <c r="F761">
        <v>9</v>
      </c>
      <c r="G761">
        <v>398</v>
      </c>
      <c r="H761">
        <v>5.6</v>
      </c>
      <c r="I761">
        <v>38</v>
      </c>
      <c r="J761">
        <v>96</v>
      </c>
      <c r="K761">
        <v>6044618</v>
      </c>
      <c r="L761">
        <v>10000000</v>
      </c>
      <c r="M761" s="2">
        <f>VLOOKUP(A761,Sheet2!$A$1:G4485,2,0)</f>
        <v>37307</v>
      </c>
      <c r="N761" t="str">
        <f>VLOOKUP(A761,Sheet2!$A$1:G4485,3,0)</f>
        <v>Color</v>
      </c>
      <c r="O761" t="str">
        <f>VLOOKUP(A761,Sheet2!$A$1:G4485,4,0)</f>
        <v>Action</v>
      </c>
      <c r="P761" t="str">
        <f>VLOOKUP(A761,Sheet2!$A$1:G4485,5,0)</f>
        <v>English</v>
      </c>
      <c r="Q761" t="str">
        <f>VLOOKUP(A761,Sheet2!$A$1:G4485,6,0)</f>
        <v>USA</v>
      </c>
      <c r="R761" t="str">
        <f>VLOOKUP(A761,Sheet2!$A$1:G4485,7,0)</f>
        <v>R</v>
      </c>
      <c r="S761" t="str">
        <f>IF(Table19[[#This Row],[Language]]="English","English","Other language")</f>
        <v>English</v>
      </c>
      <c r="T761">
        <f>Table19[[#This Row],[Gross Revenue]]-Table19[[#This Row],[Budget]]</f>
        <v>-3955382</v>
      </c>
      <c r="U761" s="1">
        <f>(Table19[[#This Row],[Gross Revenue]]/Table19[[#This Row],[Budget]])-1</f>
        <v>-0.39553819999999995</v>
      </c>
      <c r="V761" t="str">
        <f t="shared" si="24"/>
        <v>90-110 minutes</v>
      </c>
      <c r="W761">
        <f>Table19[[#This Row],[Profit]]/Table19[[#This Row],[Budget]]*100</f>
        <v>-39.553820000000002</v>
      </c>
      <c r="X761">
        <v>-1289919.5</v>
      </c>
      <c r="Y761">
        <v>-4.8151417500000002E-2</v>
      </c>
      <c r="Z761" t="str">
        <f t="shared" si="25"/>
        <v>Low</v>
      </c>
    </row>
    <row r="762" spans="1:26" x14ac:dyDescent="0.2">
      <c r="A762" t="s">
        <v>4813</v>
      </c>
      <c r="B762" t="s">
        <v>1869</v>
      </c>
      <c r="C762" t="s">
        <v>1510</v>
      </c>
      <c r="D762">
        <v>2000</v>
      </c>
      <c r="E762">
        <v>5628</v>
      </c>
      <c r="F762">
        <v>66</v>
      </c>
      <c r="G762">
        <v>16000</v>
      </c>
      <c r="H762">
        <v>6.3</v>
      </c>
      <c r="I762">
        <v>273</v>
      </c>
      <c r="J762">
        <v>80</v>
      </c>
      <c r="K762">
        <v>33583175</v>
      </c>
      <c r="L762">
        <v>10000000</v>
      </c>
      <c r="M762" s="2">
        <f>VLOOKUP(A762,Sheet2!$A$1:G4486,2,0)</f>
        <v>40530</v>
      </c>
      <c r="N762" t="str">
        <f>VLOOKUP(A762,Sheet2!$A$1:G4486,3,0)</f>
        <v>Color</v>
      </c>
      <c r="O762" t="str">
        <f>VLOOKUP(A762,Sheet2!$A$1:G4486,4,0)</f>
        <v>Horror</v>
      </c>
      <c r="P762" t="str">
        <f>VLOOKUP(A762,Sheet2!$A$1:G4486,5,0)</f>
        <v>English</v>
      </c>
      <c r="Q762" t="str">
        <f>VLOOKUP(A762,Sheet2!$A$1:G4486,6,0)</f>
        <v>USA</v>
      </c>
      <c r="R762" t="str">
        <f>VLOOKUP(A762,Sheet2!$A$1:G4486,7,0)</f>
        <v>PG-13</v>
      </c>
      <c r="S762" t="str">
        <f>IF(Table19[[#This Row],[Language]]="English","English","Other language")</f>
        <v>English</v>
      </c>
      <c r="T762">
        <f>Table19[[#This Row],[Gross Revenue]]-Table19[[#This Row],[Budget]]</f>
        <v>23583175</v>
      </c>
      <c r="U762" s="1">
        <f>(Table19[[#This Row],[Gross Revenue]]/Table19[[#This Row],[Budget]])-1</f>
        <v>2.3583175000000001</v>
      </c>
      <c r="V762" t="str">
        <f t="shared" si="24"/>
        <v>&lt;90 minutes</v>
      </c>
      <c r="W762">
        <f>Table19[[#This Row],[Profit]]/Table19[[#This Row],[Budget]]*100</f>
        <v>235.83175</v>
      </c>
      <c r="X762">
        <v>16235088</v>
      </c>
      <c r="Y762">
        <v>1.1909079499999999</v>
      </c>
      <c r="Z762" t="str">
        <f t="shared" si="25"/>
        <v>Low</v>
      </c>
    </row>
    <row r="763" spans="1:26" x14ac:dyDescent="0.2">
      <c r="A763" t="s">
        <v>3356</v>
      </c>
      <c r="B763" t="s">
        <v>194</v>
      </c>
      <c r="C763" t="s">
        <v>195</v>
      </c>
      <c r="D763">
        <v>971</v>
      </c>
      <c r="E763">
        <v>2517</v>
      </c>
      <c r="F763">
        <v>14</v>
      </c>
      <c r="G763">
        <v>0</v>
      </c>
      <c r="H763">
        <v>4</v>
      </c>
      <c r="I763">
        <v>137</v>
      </c>
      <c r="J763">
        <v>89</v>
      </c>
      <c r="K763">
        <v>15818967</v>
      </c>
      <c r="L763">
        <v>7000000</v>
      </c>
      <c r="M763" s="2">
        <f>VLOOKUP(A763,Sheet2!$A$1:G4487,2,0)</f>
        <v>41940</v>
      </c>
      <c r="N763" t="str">
        <f>VLOOKUP(A763,Sheet2!$A$1:G4487,3,0)</f>
        <v>Color</v>
      </c>
      <c r="O763" t="str">
        <f>VLOOKUP(A763,Sheet2!$A$1:G4487,4,0)</f>
        <v>Horror</v>
      </c>
      <c r="P763" t="str">
        <f>VLOOKUP(A763,Sheet2!$A$1:G4487,5,0)</f>
        <v>English</v>
      </c>
      <c r="Q763" t="str">
        <f>VLOOKUP(A763,Sheet2!$A$1:G4487,6,0)</f>
        <v>USA</v>
      </c>
      <c r="R763" t="str">
        <f>VLOOKUP(A763,Sheet2!$A$1:G4487,7,0)</f>
        <v>R</v>
      </c>
      <c r="S763" t="str">
        <f>IF(Table19[[#This Row],[Language]]="English","English","Other language")</f>
        <v>English</v>
      </c>
      <c r="T763">
        <f>Table19[[#This Row],[Gross Revenue]]-Table19[[#This Row],[Budget]]</f>
        <v>8818967</v>
      </c>
      <c r="U763" s="1">
        <f>(Table19[[#This Row],[Gross Revenue]]/Table19[[#This Row],[Budget]])-1</f>
        <v>1.2598524285714285</v>
      </c>
      <c r="V763" t="str">
        <f t="shared" si="24"/>
        <v>&lt;90 minutes</v>
      </c>
      <c r="W763">
        <f>Table19[[#This Row],[Profit]]/Table19[[#This Row],[Budget]]*100</f>
        <v>125.98524285714285</v>
      </c>
      <c r="X763">
        <v>16235088</v>
      </c>
      <c r="Y763">
        <v>1.1909079499999999</v>
      </c>
      <c r="Z763" t="str">
        <f t="shared" si="25"/>
        <v>Low</v>
      </c>
    </row>
    <row r="764" spans="1:26" x14ac:dyDescent="0.2">
      <c r="A764" t="s">
        <v>5454</v>
      </c>
      <c r="B764" t="s">
        <v>1862</v>
      </c>
      <c r="C764" t="s">
        <v>2309</v>
      </c>
      <c r="D764">
        <v>244</v>
      </c>
      <c r="E764">
        <v>1105</v>
      </c>
      <c r="F764">
        <v>82</v>
      </c>
      <c r="G764">
        <v>0</v>
      </c>
      <c r="H764">
        <v>6.7</v>
      </c>
      <c r="I764">
        <v>120</v>
      </c>
      <c r="J764">
        <v>120</v>
      </c>
      <c r="K764">
        <v>43800000</v>
      </c>
      <c r="L764">
        <v>7200000</v>
      </c>
      <c r="M764" s="2">
        <f>VLOOKUP(A764,Sheet2!$A$1:G4488,2,0)</f>
        <v>26179</v>
      </c>
      <c r="N764" t="str">
        <f>VLOOKUP(A764,Sheet2!$A$1:G4488,3,0)</f>
        <v>Color</v>
      </c>
      <c r="O764" t="str">
        <f>VLOOKUP(A764,Sheet2!$A$1:G4488,4,0)</f>
        <v>Action</v>
      </c>
      <c r="P764" t="str">
        <f>VLOOKUP(A764,Sheet2!$A$1:G4488,5,0)</f>
        <v>English</v>
      </c>
      <c r="Q764" t="str">
        <f>VLOOKUP(A764,Sheet2!$A$1:G4488,6,0)</f>
        <v>UK</v>
      </c>
      <c r="R764" t="str">
        <f>VLOOKUP(A764,Sheet2!$A$1:G4488,7,0)</f>
        <v>GP</v>
      </c>
      <c r="S764" t="str">
        <f>IF(Table19[[#This Row],[Language]]="English","English","Other language")</f>
        <v>English</v>
      </c>
      <c r="T764">
        <f>Table19[[#This Row],[Gross Revenue]]-Table19[[#This Row],[Budget]]</f>
        <v>36600000</v>
      </c>
      <c r="U764" s="1">
        <f>(Table19[[#This Row],[Gross Revenue]]/Table19[[#This Row],[Budget]])-1</f>
        <v>5.083333333333333</v>
      </c>
      <c r="V764" t="str">
        <f t="shared" si="24"/>
        <v>111-130 minutes</v>
      </c>
      <c r="W764">
        <f>Table19[[#This Row],[Profit]]/Table19[[#This Row],[Budget]]*100</f>
        <v>508.33333333333331</v>
      </c>
      <c r="X764">
        <v>-1289919.5</v>
      </c>
      <c r="Y764">
        <v>-4.8151417500000002E-2</v>
      </c>
      <c r="Z764" t="str">
        <f t="shared" si="25"/>
        <v>Low</v>
      </c>
    </row>
    <row r="765" spans="1:26" x14ac:dyDescent="0.2">
      <c r="A765" t="s">
        <v>4010</v>
      </c>
      <c r="B765" t="s">
        <v>643</v>
      </c>
      <c r="C765" t="s">
        <v>1115</v>
      </c>
      <c r="D765">
        <v>907</v>
      </c>
      <c r="E765">
        <v>2723</v>
      </c>
      <c r="F765">
        <v>0</v>
      </c>
      <c r="G765">
        <v>0</v>
      </c>
      <c r="H765">
        <v>5.6</v>
      </c>
      <c r="I765">
        <v>62</v>
      </c>
      <c r="J765">
        <v>116</v>
      </c>
      <c r="K765">
        <v>50382128</v>
      </c>
      <c r="L765">
        <v>5500000</v>
      </c>
      <c r="M765" s="2">
        <f>VLOOKUP(A765,Sheet2!$A$1:G4489,2,0)</f>
        <v>38650</v>
      </c>
      <c r="N765" t="str">
        <f>VLOOKUP(A765,Sheet2!$A$1:G4489,3,0)</f>
        <v>Color</v>
      </c>
      <c r="O765" t="str">
        <f>VLOOKUP(A765,Sheet2!$A$1:G4489,4,0)</f>
        <v>Comedy</v>
      </c>
      <c r="P765" t="str">
        <f>VLOOKUP(A765,Sheet2!$A$1:G4489,5,0)</f>
        <v>English</v>
      </c>
      <c r="Q765" t="str">
        <f>VLOOKUP(A765,Sheet2!$A$1:G4489,6,0)</f>
        <v>USA</v>
      </c>
      <c r="R765" t="str">
        <f>VLOOKUP(A765,Sheet2!$A$1:G4489,7,0)</f>
        <v>PG-13</v>
      </c>
      <c r="S765" t="str">
        <f>IF(Table19[[#This Row],[Language]]="English","English","Other language")</f>
        <v>English</v>
      </c>
      <c r="T765">
        <f>Table19[[#This Row],[Gross Revenue]]-Table19[[#This Row],[Budget]]</f>
        <v>44882128</v>
      </c>
      <c r="U765" s="1">
        <f>(Table19[[#This Row],[Gross Revenue]]/Table19[[#This Row],[Budget]])-1</f>
        <v>8.1603869090909082</v>
      </c>
      <c r="V765" t="str">
        <f t="shared" si="24"/>
        <v>111-130 minutes</v>
      </c>
      <c r="W765">
        <f>Table19[[#This Row],[Profit]]/Table19[[#This Row],[Budget]]*100</f>
        <v>816.03869090909086</v>
      </c>
      <c r="X765">
        <v>1637763</v>
      </c>
      <c r="Y765">
        <v>0.19178668286445014</v>
      </c>
      <c r="Z765" t="str">
        <f t="shared" si="25"/>
        <v>Low</v>
      </c>
    </row>
    <row r="766" spans="1:26" x14ac:dyDescent="0.2">
      <c r="A766" t="s">
        <v>4681</v>
      </c>
      <c r="B766" t="s">
        <v>392</v>
      </c>
      <c r="C766" t="s">
        <v>914</v>
      </c>
      <c r="D766">
        <v>17000</v>
      </c>
      <c r="E766">
        <v>20154</v>
      </c>
      <c r="F766">
        <v>87</v>
      </c>
      <c r="G766">
        <v>0</v>
      </c>
      <c r="H766">
        <v>6.2</v>
      </c>
      <c r="I766">
        <v>111</v>
      </c>
      <c r="J766">
        <v>94</v>
      </c>
      <c r="K766">
        <v>64001297</v>
      </c>
      <c r="L766">
        <v>15000000</v>
      </c>
      <c r="M766" s="2">
        <f>VLOOKUP(A766,Sheet2!$A$1:G4490,2,0)</f>
        <v>40539</v>
      </c>
      <c r="N766" t="str">
        <f>VLOOKUP(A766,Sheet2!$A$1:G4490,3,0)</f>
        <v>Color</v>
      </c>
      <c r="O766" t="str">
        <f>VLOOKUP(A766,Sheet2!$A$1:G4490,4,0)</f>
        <v>Comedy</v>
      </c>
      <c r="P766" t="str">
        <f>VLOOKUP(A766,Sheet2!$A$1:G4490,5,0)</f>
        <v>English</v>
      </c>
      <c r="Q766" t="str">
        <f>VLOOKUP(A766,Sheet2!$A$1:G4490,6,0)</f>
        <v>USA</v>
      </c>
      <c r="R766" t="str">
        <f>VLOOKUP(A766,Sheet2!$A$1:G4490,7,0)</f>
        <v>PG</v>
      </c>
      <c r="S766" t="str">
        <f>IF(Table19[[#This Row],[Language]]="English","English","Other language")</f>
        <v>English</v>
      </c>
      <c r="T766">
        <f>Table19[[#This Row],[Gross Revenue]]-Table19[[#This Row],[Budget]]</f>
        <v>49001297</v>
      </c>
      <c r="U766" s="1">
        <f>(Table19[[#This Row],[Gross Revenue]]/Table19[[#This Row],[Budget]])-1</f>
        <v>3.2667531333333333</v>
      </c>
      <c r="V766" t="str">
        <f t="shared" si="24"/>
        <v>90-110 minutes</v>
      </c>
      <c r="W766">
        <f>Table19[[#This Row],[Profit]]/Table19[[#This Row],[Budget]]*100</f>
        <v>326.67531333333335</v>
      </c>
      <c r="X766">
        <v>1637763</v>
      </c>
      <c r="Y766">
        <v>0.19178668286445014</v>
      </c>
      <c r="Z766" t="str">
        <f t="shared" si="25"/>
        <v>Medium</v>
      </c>
    </row>
    <row r="767" spans="1:26" x14ac:dyDescent="0.2">
      <c r="A767" t="s">
        <v>4944</v>
      </c>
      <c r="B767" t="s">
        <v>1963</v>
      </c>
      <c r="C767" t="s">
        <v>1794</v>
      </c>
      <c r="D767">
        <v>975</v>
      </c>
      <c r="E767">
        <v>3153</v>
      </c>
      <c r="F767">
        <v>42</v>
      </c>
      <c r="G767">
        <v>0</v>
      </c>
      <c r="H767">
        <v>6.4</v>
      </c>
      <c r="I767">
        <v>88</v>
      </c>
      <c r="J767">
        <v>94</v>
      </c>
      <c r="K767">
        <v>49002815</v>
      </c>
      <c r="L767">
        <v>22000000</v>
      </c>
      <c r="M767" s="2">
        <f>VLOOKUP(A767,Sheet2!$A$1:G4491,2,0)</f>
        <v>41027</v>
      </c>
      <c r="N767" t="str">
        <f>VLOOKUP(A767,Sheet2!$A$1:G4491,3,0)</f>
        <v>Color</v>
      </c>
      <c r="O767" t="str">
        <f>VLOOKUP(A767,Sheet2!$A$1:G4491,4,0)</f>
        <v>Comedy</v>
      </c>
      <c r="P767" t="str">
        <f>VLOOKUP(A767,Sheet2!$A$1:G4491,5,0)</f>
        <v>English</v>
      </c>
      <c r="Q767" t="str">
        <f>VLOOKUP(A767,Sheet2!$A$1:G4491,6,0)</f>
        <v>USA</v>
      </c>
      <c r="R767" t="str">
        <f>VLOOKUP(A767,Sheet2!$A$1:G4491,7,0)</f>
        <v>PG</v>
      </c>
      <c r="S767" t="str">
        <f>IF(Table19[[#This Row],[Language]]="English","English","Other language")</f>
        <v>English</v>
      </c>
      <c r="T767">
        <f>Table19[[#This Row],[Gross Revenue]]-Table19[[#This Row],[Budget]]</f>
        <v>27002815</v>
      </c>
      <c r="U767" s="1">
        <f>(Table19[[#This Row],[Gross Revenue]]/Table19[[#This Row],[Budget]])-1</f>
        <v>1.2274006818181817</v>
      </c>
      <c r="V767" t="str">
        <f t="shared" si="24"/>
        <v>90-110 minutes</v>
      </c>
      <c r="W767">
        <f>Table19[[#This Row],[Profit]]/Table19[[#This Row],[Budget]]*100</f>
        <v>122.74006818181817</v>
      </c>
      <c r="X767">
        <v>1637763</v>
      </c>
      <c r="Y767">
        <v>0.19178668286445014</v>
      </c>
      <c r="Z767" t="str">
        <f t="shared" si="25"/>
        <v>Medium</v>
      </c>
    </row>
    <row r="768" spans="1:26" x14ac:dyDescent="0.2">
      <c r="A768" t="s">
        <v>5267</v>
      </c>
      <c r="B768" t="s">
        <v>1963</v>
      </c>
      <c r="C768" t="s">
        <v>1794</v>
      </c>
      <c r="D768">
        <v>975</v>
      </c>
      <c r="E768">
        <v>3567</v>
      </c>
      <c r="F768">
        <v>42</v>
      </c>
      <c r="G768">
        <v>0</v>
      </c>
      <c r="H768">
        <v>6.6</v>
      </c>
      <c r="I768">
        <v>103</v>
      </c>
      <c r="J768">
        <v>99</v>
      </c>
      <c r="K768">
        <v>52691009</v>
      </c>
      <c r="L768">
        <v>21000000</v>
      </c>
      <c r="M768" s="2">
        <f>VLOOKUP(A768,Sheet2!$A$1:G4492,2,0)</f>
        <v>40864</v>
      </c>
      <c r="N768" t="str">
        <f>VLOOKUP(A768,Sheet2!$A$1:G4492,3,0)</f>
        <v>Color</v>
      </c>
      <c r="O768" t="str">
        <f>VLOOKUP(A768,Sheet2!$A$1:G4492,4,0)</f>
        <v>Comedy</v>
      </c>
      <c r="P768" t="str">
        <f>VLOOKUP(A768,Sheet2!$A$1:G4492,5,0)</f>
        <v>English</v>
      </c>
      <c r="Q768" t="str">
        <f>VLOOKUP(A768,Sheet2!$A$1:G4492,6,0)</f>
        <v>USA</v>
      </c>
      <c r="R768" t="str">
        <f>VLOOKUP(A768,Sheet2!$A$1:G4492,7,0)</f>
        <v>PG</v>
      </c>
      <c r="S768" t="str">
        <f>IF(Table19[[#This Row],[Language]]="English","English","Other language")</f>
        <v>English</v>
      </c>
      <c r="T768">
        <f>Table19[[#This Row],[Gross Revenue]]-Table19[[#This Row],[Budget]]</f>
        <v>31691009</v>
      </c>
      <c r="U768" s="1">
        <f>(Table19[[#This Row],[Gross Revenue]]/Table19[[#This Row],[Budget]])-1</f>
        <v>1.5090956666666666</v>
      </c>
      <c r="V768" t="str">
        <f t="shared" si="24"/>
        <v>90-110 minutes</v>
      </c>
      <c r="W768">
        <f>Table19[[#This Row],[Profit]]/Table19[[#This Row],[Budget]]*100</f>
        <v>150.90956666666665</v>
      </c>
      <c r="X768">
        <v>1637763</v>
      </c>
      <c r="Y768">
        <v>0.19178668286445014</v>
      </c>
      <c r="Z768" t="str">
        <f t="shared" si="25"/>
        <v>Medium</v>
      </c>
    </row>
    <row r="769" spans="1:26" x14ac:dyDescent="0.2">
      <c r="A769" t="s">
        <v>4035</v>
      </c>
      <c r="B769" t="s">
        <v>1150</v>
      </c>
      <c r="C769" t="s">
        <v>554</v>
      </c>
      <c r="D769">
        <v>569</v>
      </c>
      <c r="E769">
        <v>1797</v>
      </c>
      <c r="F769">
        <v>0</v>
      </c>
      <c r="G769">
        <v>0</v>
      </c>
      <c r="H769">
        <v>5.7</v>
      </c>
      <c r="I769">
        <v>280</v>
      </c>
      <c r="J769">
        <v>95</v>
      </c>
      <c r="K769">
        <v>952620</v>
      </c>
      <c r="L769">
        <v>2000000</v>
      </c>
      <c r="M769" s="2">
        <f>VLOOKUP(A769,Sheet2!$A$1:G4493,2,0)</f>
        <v>39377</v>
      </c>
      <c r="N769" t="str">
        <f>VLOOKUP(A769,Sheet2!$A$1:G4493,3,0)</f>
        <v>Color</v>
      </c>
      <c r="O769" t="str">
        <f>VLOOKUP(A769,Sheet2!$A$1:G4493,4,0)</f>
        <v>Horror</v>
      </c>
      <c r="P769" t="str">
        <f>VLOOKUP(A769,Sheet2!$A$1:G4493,5,0)</f>
        <v>English</v>
      </c>
      <c r="Q769" t="str">
        <f>VLOOKUP(A769,Sheet2!$A$1:G4493,6,0)</f>
        <v>USA</v>
      </c>
      <c r="R769" t="str">
        <f>VLOOKUP(A769,Sheet2!$A$1:G4493,7,0)</f>
        <v>R</v>
      </c>
      <c r="S769" t="str">
        <f>IF(Table19[[#This Row],[Language]]="English","English","Other language")</f>
        <v>English</v>
      </c>
      <c r="T769">
        <f>Table19[[#This Row],[Gross Revenue]]-Table19[[#This Row],[Budget]]</f>
        <v>-1047380</v>
      </c>
      <c r="U769" s="1">
        <f>(Table19[[#This Row],[Gross Revenue]]/Table19[[#This Row],[Budget]])-1</f>
        <v>-0.52368999999999999</v>
      </c>
      <c r="V769" t="str">
        <f t="shared" si="24"/>
        <v>90-110 minutes</v>
      </c>
      <c r="W769">
        <f>Table19[[#This Row],[Profit]]/Table19[[#This Row],[Budget]]*100</f>
        <v>-52.369</v>
      </c>
      <c r="X769">
        <v>16235088</v>
      </c>
      <c r="Y769">
        <v>1.1909079499999999</v>
      </c>
      <c r="Z769" t="str">
        <f t="shared" si="25"/>
        <v>Low</v>
      </c>
    </row>
    <row r="770" spans="1:26" x14ac:dyDescent="0.2">
      <c r="A770" t="s">
        <v>4452</v>
      </c>
      <c r="B770" t="s">
        <v>1026</v>
      </c>
      <c r="C770" t="s">
        <v>1387</v>
      </c>
      <c r="D770">
        <v>16000</v>
      </c>
      <c r="E770">
        <v>31005</v>
      </c>
      <c r="F770">
        <v>26</v>
      </c>
      <c r="G770">
        <v>0</v>
      </c>
      <c r="H770">
        <v>6.1</v>
      </c>
      <c r="I770">
        <v>81</v>
      </c>
      <c r="J770">
        <v>94</v>
      </c>
      <c r="K770">
        <v>6241697</v>
      </c>
      <c r="L770">
        <v>13000000</v>
      </c>
      <c r="M770" s="2">
        <f>VLOOKUP(A770,Sheet2!$A$1:G4494,2,0)</f>
        <v>36269</v>
      </c>
      <c r="N770" t="str">
        <f>VLOOKUP(A770,Sheet2!$A$1:G4494,3,0)</f>
        <v>Color</v>
      </c>
      <c r="O770" t="str">
        <f>VLOOKUP(A770,Sheet2!$A$1:G4494,4,0)</f>
        <v>Comedy</v>
      </c>
      <c r="P770" t="str">
        <f>VLOOKUP(A770,Sheet2!$A$1:G4494,5,0)</f>
        <v>English</v>
      </c>
      <c r="Q770" t="str">
        <f>VLOOKUP(A770,Sheet2!$A$1:G4494,6,0)</f>
        <v>France</v>
      </c>
      <c r="R770" t="str">
        <f>VLOOKUP(A770,Sheet2!$A$1:G4494,7,0)</f>
        <v>PG-13</v>
      </c>
      <c r="S770" t="str">
        <f>IF(Table19[[#This Row],[Language]]="English","English","Other language")</f>
        <v>English</v>
      </c>
      <c r="T770">
        <f>Table19[[#This Row],[Gross Revenue]]-Table19[[#This Row],[Budget]]</f>
        <v>-6758303</v>
      </c>
      <c r="U770" s="1">
        <f>(Table19[[#This Row],[Gross Revenue]]/Table19[[#This Row],[Budget]])-1</f>
        <v>-0.51986946153846159</v>
      </c>
      <c r="V770" t="str">
        <f t="shared" ref="V770:V833" si="26">IF(J770="","",IF(J770&lt;90,"&lt;90 minutes",IF(J770&lt;=110,"90-110 minutes",IF(J770&lt;=130,"111-130 minutes",IF(J770&lt;=150,"131-150 minutes","&gt;150 minutes")))))</f>
        <v>90-110 minutes</v>
      </c>
      <c r="W770">
        <f>Table19[[#This Row],[Profit]]/Table19[[#This Row],[Budget]]*100</f>
        <v>-51.986946153846162</v>
      </c>
      <c r="X770">
        <v>1637763</v>
      </c>
      <c r="Y770">
        <v>0.19178668286445014</v>
      </c>
      <c r="Z770" t="str">
        <f t="shared" ref="Z770:Z833" si="27">IF(L770="","",IF(L770&lt;=$AA$26,"Low",IF(L770&lt;=$AA$28,"Medium","High")))</f>
        <v>Low</v>
      </c>
    </row>
    <row r="771" spans="1:26" x14ac:dyDescent="0.2">
      <c r="A771" t="s">
        <v>4486</v>
      </c>
      <c r="B771" t="s">
        <v>1590</v>
      </c>
      <c r="C771" t="s">
        <v>1591</v>
      </c>
      <c r="D771">
        <v>678</v>
      </c>
      <c r="E771">
        <v>2096</v>
      </c>
      <c r="F771">
        <v>631</v>
      </c>
      <c r="G771">
        <v>2000</v>
      </c>
      <c r="H771">
        <v>6.1</v>
      </c>
      <c r="I771">
        <v>72</v>
      </c>
      <c r="J771">
        <v>105</v>
      </c>
      <c r="K771">
        <v>103738726</v>
      </c>
      <c r="L771">
        <v>100000000</v>
      </c>
      <c r="M771" s="2">
        <f>VLOOKUP(A771,Sheet2!$A$1:G4495,2,0)</f>
        <v>33210</v>
      </c>
      <c r="N771" t="str">
        <f>VLOOKUP(A771,Sheet2!$A$1:G4495,3,0)</f>
        <v>Color</v>
      </c>
      <c r="O771" t="str">
        <f>VLOOKUP(A771,Sheet2!$A$1:G4495,4,0)</f>
        <v>Action</v>
      </c>
      <c r="P771" t="str">
        <f>VLOOKUP(A771,Sheet2!$A$1:G4495,5,0)</f>
        <v>English</v>
      </c>
      <c r="Q771" t="str">
        <f>VLOOKUP(A771,Sheet2!$A$1:G4495,6,0)</f>
        <v>USA</v>
      </c>
      <c r="R771" t="str">
        <f>VLOOKUP(A771,Sheet2!$A$1:G4495,7,0)</f>
        <v>PG</v>
      </c>
      <c r="S771" t="str">
        <f>IF(Table19[[#This Row],[Language]]="English","English","Other language")</f>
        <v>English</v>
      </c>
      <c r="T771">
        <f>Table19[[#This Row],[Gross Revenue]]-Table19[[#This Row],[Budget]]</f>
        <v>3738726</v>
      </c>
      <c r="U771" s="1">
        <f>(Table19[[#This Row],[Gross Revenue]]/Table19[[#This Row],[Budget]])-1</f>
        <v>3.7387260000000033E-2</v>
      </c>
      <c r="V771" t="str">
        <f t="shared" si="26"/>
        <v>90-110 minutes</v>
      </c>
      <c r="W771">
        <f>Table19[[#This Row],[Profit]]/Table19[[#This Row],[Budget]]*100</f>
        <v>3.7387259999999998</v>
      </c>
      <c r="X771">
        <v>-1289919.5</v>
      </c>
      <c r="Y771">
        <v>-4.8151417500000002E-2</v>
      </c>
      <c r="Z771" t="str">
        <f t="shared" si="27"/>
        <v>High</v>
      </c>
    </row>
    <row r="772" spans="1:26" x14ac:dyDescent="0.2">
      <c r="A772" t="s">
        <v>3983</v>
      </c>
      <c r="B772" t="s">
        <v>1088</v>
      </c>
      <c r="C772" t="s">
        <v>801</v>
      </c>
      <c r="D772">
        <v>593</v>
      </c>
      <c r="E772">
        <v>2713</v>
      </c>
      <c r="F772">
        <v>39</v>
      </c>
      <c r="G772">
        <v>320</v>
      </c>
      <c r="H772">
        <v>5.6</v>
      </c>
      <c r="I772">
        <v>75</v>
      </c>
      <c r="J772">
        <v>98</v>
      </c>
      <c r="K772">
        <v>22734486</v>
      </c>
      <c r="L772">
        <v>17000000</v>
      </c>
      <c r="M772" s="2">
        <f>VLOOKUP(A772,Sheet2!$A$1:G4496,2,0)</f>
        <v>37679</v>
      </c>
      <c r="N772" t="str">
        <f>VLOOKUP(A772,Sheet2!$A$1:G4496,3,0)</f>
        <v>Color</v>
      </c>
      <c r="O772" t="str">
        <f>VLOOKUP(A772,Sheet2!$A$1:G4496,4,0)</f>
        <v>Comedy</v>
      </c>
      <c r="P772" t="str">
        <f>VLOOKUP(A772,Sheet2!$A$1:G4496,5,0)</f>
        <v>English</v>
      </c>
      <c r="Q772" t="str">
        <f>VLOOKUP(A772,Sheet2!$A$1:G4496,6,0)</f>
        <v>USA</v>
      </c>
      <c r="R772" t="str">
        <f>VLOOKUP(A772,Sheet2!$A$1:G4496,7,0)</f>
        <v>PG-13</v>
      </c>
      <c r="S772" t="str">
        <f>IF(Table19[[#This Row],[Language]]="English","English","Other language")</f>
        <v>English</v>
      </c>
      <c r="T772">
        <f>Table19[[#This Row],[Gross Revenue]]-Table19[[#This Row],[Budget]]</f>
        <v>5734486</v>
      </c>
      <c r="U772" s="1">
        <f>(Table19[[#This Row],[Gross Revenue]]/Table19[[#This Row],[Budget]])-1</f>
        <v>0.33732270588235291</v>
      </c>
      <c r="V772" t="str">
        <f t="shared" si="26"/>
        <v>90-110 minutes</v>
      </c>
      <c r="W772">
        <f>Table19[[#This Row],[Profit]]/Table19[[#This Row],[Budget]]*100</f>
        <v>33.732270588235295</v>
      </c>
      <c r="X772">
        <v>1637763</v>
      </c>
      <c r="Y772">
        <v>0.19178668286445014</v>
      </c>
      <c r="Z772" t="str">
        <f t="shared" si="27"/>
        <v>Medium</v>
      </c>
    </row>
    <row r="773" spans="1:26" x14ac:dyDescent="0.2">
      <c r="A773" t="s">
        <v>3488</v>
      </c>
      <c r="B773" t="s">
        <v>421</v>
      </c>
      <c r="C773" t="s">
        <v>422</v>
      </c>
      <c r="D773">
        <v>963</v>
      </c>
      <c r="E773">
        <v>3150</v>
      </c>
      <c r="F773">
        <v>30</v>
      </c>
      <c r="G773">
        <v>0</v>
      </c>
      <c r="H773">
        <v>4.7</v>
      </c>
      <c r="I773">
        <v>133</v>
      </c>
      <c r="J773">
        <v>103</v>
      </c>
      <c r="K773">
        <v>29580087</v>
      </c>
      <c r="L773">
        <v>58000000</v>
      </c>
      <c r="M773" s="2">
        <f>VLOOKUP(A773,Sheet2!$A$1:G4497,2,0)</f>
        <v>39960</v>
      </c>
      <c r="N773" t="str">
        <f>VLOOKUP(A773,Sheet2!$A$1:G4497,3,0)</f>
        <v>Color</v>
      </c>
      <c r="O773" t="str">
        <f>VLOOKUP(A773,Sheet2!$A$1:G4497,4,0)</f>
        <v>Comedy</v>
      </c>
      <c r="P773" t="str">
        <f>VLOOKUP(A773,Sheet2!$A$1:G4497,5,0)</f>
        <v>English</v>
      </c>
      <c r="Q773" t="str">
        <f>VLOOKUP(A773,Sheet2!$A$1:G4497,6,0)</f>
        <v>USA</v>
      </c>
      <c r="R773" t="str">
        <f>VLOOKUP(A773,Sheet2!$A$1:G4497,7,0)</f>
        <v>PG-13</v>
      </c>
      <c r="S773" t="str">
        <f>IF(Table19[[#This Row],[Language]]="English","English","Other language")</f>
        <v>English</v>
      </c>
      <c r="T773">
        <f>Table19[[#This Row],[Gross Revenue]]-Table19[[#This Row],[Budget]]</f>
        <v>-28419913</v>
      </c>
      <c r="U773" s="1">
        <f>(Table19[[#This Row],[Gross Revenue]]/Table19[[#This Row],[Budget]])-1</f>
        <v>-0.4899985</v>
      </c>
      <c r="V773" t="str">
        <f t="shared" si="26"/>
        <v>90-110 minutes</v>
      </c>
      <c r="W773">
        <f>Table19[[#This Row],[Profit]]/Table19[[#This Row],[Budget]]*100</f>
        <v>-48.999850000000002</v>
      </c>
      <c r="X773">
        <v>1637763</v>
      </c>
      <c r="Y773">
        <v>0.19178668286445014</v>
      </c>
      <c r="Z773" t="str">
        <f t="shared" si="27"/>
        <v>High</v>
      </c>
    </row>
    <row r="774" spans="1:26" x14ac:dyDescent="0.2">
      <c r="A774" t="s">
        <v>4492</v>
      </c>
      <c r="B774" t="s">
        <v>1595</v>
      </c>
      <c r="C774" t="s">
        <v>262</v>
      </c>
      <c r="D774">
        <v>769</v>
      </c>
      <c r="E774">
        <v>2538</v>
      </c>
      <c r="F774">
        <v>93</v>
      </c>
      <c r="G774">
        <v>0</v>
      </c>
      <c r="H774">
        <v>6.1</v>
      </c>
      <c r="I774">
        <v>264</v>
      </c>
      <c r="J774">
        <v>133</v>
      </c>
      <c r="K774">
        <v>160201106</v>
      </c>
      <c r="L774">
        <v>142000000</v>
      </c>
      <c r="M774" s="2">
        <f>VLOOKUP(A774,Sheet2!$A$1:G4498,2,0)</f>
        <v>37434</v>
      </c>
      <c r="N774" t="str">
        <f>VLOOKUP(A774,Sheet2!$A$1:G4498,3,0)</f>
        <v>Black and White</v>
      </c>
      <c r="O774" t="str">
        <f>VLOOKUP(A774,Sheet2!$A$1:G4498,4,0)</f>
        <v>Action</v>
      </c>
      <c r="P774" t="str">
        <f>VLOOKUP(A774,Sheet2!$A$1:G4498,5,0)</f>
        <v>English</v>
      </c>
      <c r="Q774" t="str">
        <f>VLOOKUP(A774,Sheet2!$A$1:G4498,6,0)</f>
        <v>UK</v>
      </c>
      <c r="R774" t="str">
        <f>VLOOKUP(A774,Sheet2!$A$1:G4498,7,0)</f>
        <v>PG-13</v>
      </c>
      <c r="S774" t="str">
        <f>IF(Table19[[#This Row],[Language]]="English","English","Other language")</f>
        <v>English</v>
      </c>
      <c r="T774">
        <f>Table19[[#This Row],[Gross Revenue]]-Table19[[#This Row],[Budget]]</f>
        <v>18201106</v>
      </c>
      <c r="U774" s="1">
        <f>(Table19[[#This Row],[Gross Revenue]]/Table19[[#This Row],[Budget]])-1</f>
        <v>0.12817680281690147</v>
      </c>
      <c r="V774" t="str">
        <f t="shared" si="26"/>
        <v>131-150 minutes</v>
      </c>
      <c r="W774">
        <f>Table19[[#This Row],[Profit]]/Table19[[#This Row],[Budget]]*100</f>
        <v>12.817680281690141</v>
      </c>
      <c r="X774">
        <v>-1289919.5</v>
      </c>
      <c r="Y774">
        <v>-4.8151417500000002E-2</v>
      </c>
      <c r="Z774" t="str">
        <f t="shared" si="27"/>
        <v>High</v>
      </c>
    </row>
    <row r="775" spans="1:26" x14ac:dyDescent="0.2">
      <c r="A775" t="s">
        <v>6934</v>
      </c>
      <c r="B775" t="s">
        <v>2359</v>
      </c>
      <c r="C775" t="s">
        <v>69</v>
      </c>
      <c r="D775">
        <v>25000</v>
      </c>
      <c r="E775">
        <v>40585</v>
      </c>
      <c r="F775">
        <v>323</v>
      </c>
      <c r="G775">
        <v>25000</v>
      </c>
      <c r="H775">
        <v>8.1999999999999993</v>
      </c>
      <c r="I775">
        <v>233</v>
      </c>
      <c r="J775">
        <v>131</v>
      </c>
      <c r="K775">
        <v>81350242</v>
      </c>
      <c r="L775">
        <v>28000000</v>
      </c>
      <c r="M775" s="2">
        <f>VLOOKUP(A775,Sheet2!$A$1:G4499,2,0)</f>
        <v>32358</v>
      </c>
      <c r="N775" t="str">
        <f>VLOOKUP(A775,Sheet2!$A$1:G4499,3,0)</f>
        <v>Color</v>
      </c>
      <c r="O775" t="str">
        <f>VLOOKUP(A775,Sheet2!$A$1:G4499,4,0)</f>
        <v>Action</v>
      </c>
      <c r="P775" t="str">
        <f>VLOOKUP(A775,Sheet2!$A$1:G4499,5,0)</f>
        <v>English</v>
      </c>
      <c r="Q775" t="str">
        <f>VLOOKUP(A775,Sheet2!$A$1:G4499,6,0)</f>
        <v>USA</v>
      </c>
      <c r="R775" t="str">
        <f>VLOOKUP(A775,Sheet2!$A$1:G4499,7,0)</f>
        <v>R</v>
      </c>
      <c r="S775" t="str">
        <f>IF(Table19[[#This Row],[Language]]="English","English","Other language")</f>
        <v>English</v>
      </c>
      <c r="T775">
        <f>Table19[[#This Row],[Gross Revenue]]-Table19[[#This Row],[Budget]]</f>
        <v>53350242</v>
      </c>
      <c r="U775" s="1">
        <f>(Table19[[#This Row],[Gross Revenue]]/Table19[[#This Row],[Budget]])-1</f>
        <v>1.9053657857142858</v>
      </c>
      <c r="V775" t="str">
        <f t="shared" si="26"/>
        <v>131-150 minutes</v>
      </c>
      <c r="W775">
        <f>Table19[[#This Row],[Profit]]/Table19[[#This Row],[Budget]]*100</f>
        <v>190.53657857142855</v>
      </c>
      <c r="X775">
        <v>-1289919.5</v>
      </c>
      <c r="Y775">
        <v>-4.8151417500000002E-2</v>
      </c>
      <c r="Z775" t="str">
        <f t="shared" si="27"/>
        <v>Medium</v>
      </c>
    </row>
    <row r="776" spans="1:26" x14ac:dyDescent="0.2">
      <c r="A776" t="s">
        <v>5974</v>
      </c>
      <c r="B776" t="s">
        <v>362</v>
      </c>
      <c r="C776" t="s">
        <v>242</v>
      </c>
      <c r="D776">
        <v>13000</v>
      </c>
      <c r="E776">
        <v>16595</v>
      </c>
      <c r="F776">
        <v>212</v>
      </c>
      <c r="G776">
        <v>0</v>
      </c>
      <c r="H776">
        <v>7.1</v>
      </c>
      <c r="I776">
        <v>142</v>
      </c>
      <c r="J776">
        <v>124</v>
      </c>
      <c r="K776">
        <v>117541000</v>
      </c>
      <c r="L776">
        <v>70000000</v>
      </c>
      <c r="M776" s="2">
        <f>VLOOKUP(A776,Sheet2!$A$1:G4500,2,0)</f>
        <v>33161</v>
      </c>
      <c r="N776" t="str">
        <f>VLOOKUP(A776,Sheet2!$A$1:G4500,3,0)</f>
        <v>Color</v>
      </c>
      <c r="O776" t="str">
        <f>VLOOKUP(A776,Sheet2!$A$1:G4500,4,0)</f>
        <v>Action</v>
      </c>
      <c r="P776" t="str">
        <f>VLOOKUP(A776,Sheet2!$A$1:G4500,5,0)</f>
        <v>English</v>
      </c>
      <c r="Q776" t="str">
        <f>VLOOKUP(A776,Sheet2!$A$1:G4500,6,0)</f>
        <v>USA</v>
      </c>
      <c r="R776" t="str">
        <f>VLOOKUP(A776,Sheet2!$A$1:G4500,7,0)</f>
        <v>R</v>
      </c>
      <c r="S776" t="str">
        <f>IF(Table19[[#This Row],[Language]]="English","English","Other language")</f>
        <v>English</v>
      </c>
      <c r="T776">
        <f>Table19[[#This Row],[Gross Revenue]]-Table19[[#This Row],[Budget]]</f>
        <v>47541000</v>
      </c>
      <c r="U776" s="1">
        <f>(Table19[[#This Row],[Gross Revenue]]/Table19[[#This Row],[Budget]])-1</f>
        <v>0.67915714285714279</v>
      </c>
      <c r="V776" t="str">
        <f t="shared" si="26"/>
        <v>111-130 minutes</v>
      </c>
      <c r="W776">
        <f>Table19[[#This Row],[Profit]]/Table19[[#This Row],[Budget]]*100</f>
        <v>67.915714285714287</v>
      </c>
      <c r="X776">
        <v>-1289919.5</v>
      </c>
      <c r="Y776">
        <v>-4.8151417500000002E-2</v>
      </c>
      <c r="Z776" t="str">
        <f t="shared" si="27"/>
        <v>High</v>
      </c>
    </row>
    <row r="777" spans="1:26" x14ac:dyDescent="0.2">
      <c r="A777" t="s">
        <v>6527</v>
      </c>
      <c r="B777" t="s">
        <v>362</v>
      </c>
      <c r="C777" t="s">
        <v>69</v>
      </c>
      <c r="D777">
        <v>13000</v>
      </c>
      <c r="E777">
        <v>14274</v>
      </c>
      <c r="F777">
        <v>323</v>
      </c>
      <c r="G777">
        <v>0</v>
      </c>
      <c r="H777">
        <v>7.6</v>
      </c>
      <c r="I777">
        <v>148</v>
      </c>
      <c r="J777">
        <v>128</v>
      </c>
      <c r="K777">
        <v>100012500</v>
      </c>
      <c r="L777">
        <v>90000000</v>
      </c>
      <c r="M777" s="2">
        <f>VLOOKUP(A777,Sheet2!$A$1:G4501,2,0)</f>
        <v>34723</v>
      </c>
      <c r="N777" t="str">
        <f>VLOOKUP(A777,Sheet2!$A$1:G4501,3,0)</f>
        <v>Color</v>
      </c>
      <c r="O777" t="str">
        <f>VLOOKUP(A777,Sheet2!$A$1:G4501,4,0)</f>
        <v>Action</v>
      </c>
      <c r="P777" t="str">
        <f>VLOOKUP(A777,Sheet2!$A$1:G4501,5,0)</f>
        <v>English</v>
      </c>
      <c r="Q777" t="str">
        <f>VLOOKUP(A777,Sheet2!$A$1:G4501,6,0)</f>
        <v>USA</v>
      </c>
      <c r="R777" t="str">
        <f>VLOOKUP(A777,Sheet2!$A$1:G4501,7,0)</f>
        <v>R</v>
      </c>
      <c r="S777" t="str">
        <f>IF(Table19[[#This Row],[Language]]="English","English","Other language")</f>
        <v>English</v>
      </c>
      <c r="T777">
        <f>Table19[[#This Row],[Gross Revenue]]-Table19[[#This Row],[Budget]]</f>
        <v>10012500</v>
      </c>
      <c r="U777" s="1">
        <f>(Table19[[#This Row],[Gross Revenue]]/Table19[[#This Row],[Budget]])-1</f>
        <v>0.11125000000000007</v>
      </c>
      <c r="V777" t="str">
        <f t="shared" si="26"/>
        <v>111-130 minutes</v>
      </c>
      <c r="W777">
        <f>Table19[[#This Row],[Profit]]/Table19[[#This Row],[Budget]]*100</f>
        <v>11.125</v>
      </c>
      <c r="X777">
        <v>-1289919.5</v>
      </c>
      <c r="Y777">
        <v>-4.8151417500000002E-2</v>
      </c>
      <c r="Z777" t="str">
        <f t="shared" si="27"/>
        <v>High</v>
      </c>
    </row>
    <row r="778" spans="1:26" x14ac:dyDescent="0.2">
      <c r="A778" t="s">
        <v>4277</v>
      </c>
      <c r="B778" t="s">
        <v>1395</v>
      </c>
      <c r="C778" t="s">
        <v>1396</v>
      </c>
      <c r="D778">
        <v>93</v>
      </c>
      <c r="E778">
        <v>315</v>
      </c>
      <c r="F778">
        <v>99</v>
      </c>
      <c r="G778">
        <v>207</v>
      </c>
      <c r="H778">
        <v>5.9</v>
      </c>
      <c r="I778">
        <v>29</v>
      </c>
      <c r="J778">
        <v>82</v>
      </c>
      <c r="K778">
        <v>9628751</v>
      </c>
      <c r="L778">
        <v>5000000</v>
      </c>
      <c r="M778" s="2">
        <f>VLOOKUP(A778,Sheet2!$A$1:G4502,2,0)</f>
        <v>36545</v>
      </c>
      <c r="N778" t="str">
        <f>VLOOKUP(A778,Sheet2!$A$1:G4502,3,0)</f>
        <v>Color</v>
      </c>
      <c r="O778" t="str">
        <f>VLOOKUP(A778,Sheet2!$A$1:G4502,4,0)</f>
        <v>Action</v>
      </c>
      <c r="P778" t="str">
        <f>VLOOKUP(A778,Sheet2!$A$1:G4502,5,0)</f>
        <v>English</v>
      </c>
      <c r="Q778" t="str">
        <f>VLOOKUP(A778,Sheet2!$A$1:G4502,6,0)</f>
        <v>USA</v>
      </c>
      <c r="R778" t="str">
        <f>VLOOKUP(A778,Sheet2!$A$1:G4502,7,0)</f>
        <v>PG</v>
      </c>
      <c r="S778" t="str">
        <f>IF(Table19[[#This Row],[Language]]="English","English","Other language")</f>
        <v>English</v>
      </c>
      <c r="T778">
        <f>Table19[[#This Row],[Gross Revenue]]-Table19[[#This Row],[Budget]]</f>
        <v>4628751</v>
      </c>
      <c r="U778" s="1">
        <f>(Table19[[#This Row],[Gross Revenue]]/Table19[[#This Row],[Budget]])-1</f>
        <v>0.92575019999999997</v>
      </c>
      <c r="V778" t="str">
        <f t="shared" si="26"/>
        <v>&lt;90 minutes</v>
      </c>
      <c r="W778">
        <f>Table19[[#This Row],[Profit]]/Table19[[#This Row],[Budget]]*100</f>
        <v>92.575019999999995</v>
      </c>
      <c r="X778">
        <v>-1289919.5</v>
      </c>
      <c r="Y778">
        <v>-4.8151417500000002E-2</v>
      </c>
      <c r="Z778" t="str">
        <f t="shared" si="27"/>
        <v>Low</v>
      </c>
    </row>
    <row r="779" spans="1:26" x14ac:dyDescent="0.2">
      <c r="A779" t="s">
        <v>3603</v>
      </c>
      <c r="B779" t="s">
        <v>604</v>
      </c>
      <c r="C779" t="s">
        <v>605</v>
      </c>
      <c r="D779">
        <v>421</v>
      </c>
      <c r="E779">
        <v>622</v>
      </c>
      <c r="F779">
        <v>0</v>
      </c>
      <c r="G779">
        <v>9</v>
      </c>
      <c r="H779">
        <v>5.0999999999999996</v>
      </c>
      <c r="I779">
        <v>4</v>
      </c>
      <c r="K779">
        <v>129319</v>
      </c>
      <c r="L779">
        <v>70000000</v>
      </c>
      <c r="M779" s="2">
        <f>VLOOKUP(A779,Sheet2!$A$1:G4503,2,0)</f>
        <v>38483</v>
      </c>
      <c r="N779" t="str">
        <f>VLOOKUP(A779,Sheet2!$A$1:G4503,3,0)</f>
        <v>Color</v>
      </c>
      <c r="O779" t="str">
        <f>VLOOKUP(A779,Sheet2!$A$1:G4503,4,0)</f>
        <v>Romance</v>
      </c>
      <c r="P779" t="str">
        <f>VLOOKUP(A779,Sheet2!$A$1:G4503,5,0)</f>
        <v>English</v>
      </c>
      <c r="Q779" t="str">
        <f>VLOOKUP(A779,Sheet2!$A$1:G4503,6,0)</f>
        <v>India</v>
      </c>
      <c r="R779">
        <f>VLOOKUP(A779,Sheet2!$A$1:G4503,7,0)</f>
        <v>0</v>
      </c>
      <c r="S779" t="str">
        <f>IF(Table19[[#This Row],[Language]]="English","English","Other language")</f>
        <v>English</v>
      </c>
      <c r="T779">
        <f>Table19[[#This Row],[Gross Revenue]]-Table19[[#This Row],[Budget]]</f>
        <v>-69870681</v>
      </c>
      <c r="U779" s="1">
        <f>(Table19[[#This Row],[Gross Revenue]]/Table19[[#This Row],[Budget]])-1</f>
        <v>-0.99815258571428567</v>
      </c>
      <c r="V779" t="str">
        <f t="shared" si="26"/>
        <v/>
      </c>
      <c r="W779">
        <f>Table19[[#This Row],[Profit]]/Table19[[#This Row],[Budget]]*100</f>
        <v>-99.815258571428572</v>
      </c>
      <c r="Z779" t="str">
        <f t="shared" si="27"/>
        <v>High</v>
      </c>
    </row>
    <row r="780" spans="1:26" x14ac:dyDescent="0.2">
      <c r="A780" t="s">
        <v>6131</v>
      </c>
      <c r="B780" t="s">
        <v>331</v>
      </c>
      <c r="C780" t="s">
        <v>455</v>
      </c>
      <c r="D780">
        <v>801</v>
      </c>
      <c r="E780">
        <v>2943</v>
      </c>
      <c r="F780">
        <v>272</v>
      </c>
      <c r="G780">
        <v>0</v>
      </c>
      <c r="H780">
        <v>7.2</v>
      </c>
      <c r="I780">
        <v>42</v>
      </c>
      <c r="J780">
        <v>110</v>
      </c>
      <c r="K780">
        <v>14100000</v>
      </c>
      <c r="L780">
        <v>5000000</v>
      </c>
      <c r="M780" s="2">
        <f>VLOOKUP(A780,Sheet2!$A$1:G4504,2,0)</f>
        <v>30068</v>
      </c>
      <c r="N780" t="str">
        <f>VLOOKUP(A780,Sheet2!$A$1:G4504,3,0)</f>
        <v>Color</v>
      </c>
      <c r="O780" t="str">
        <f>VLOOKUP(A780,Sheet2!$A$1:G4504,4,0)</f>
        <v>Comedy</v>
      </c>
      <c r="P780" t="str">
        <f>VLOOKUP(A780,Sheet2!$A$1:G4504,5,0)</f>
        <v>English</v>
      </c>
      <c r="Q780" t="str">
        <f>VLOOKUP(A780,Sheet2!$A$1:G4504,6,0)</f>
        <v>USA</v>
      </c>
      <c r="R780" t="str">
        <f>VLOOKUP(A780,Sheet2!$A$1:G4504,7,0)</f>
        <v>R</v>
      </c>
      <c r="S780" t="str">
        <f>IF(Table19[[#This Row],[Language]]="English","English","Other language")</f>
        <v>English</v>
      </c>
      <c r="T780">
        <f>Table19[[#This Row],[Gross Revenue]]-Table19[[#This Row],[Budget]]</f>
        <v>9100000</v>
      </c>
      <c r="U780" s="1">
        <f>(Table19[[#This Row],[Gross Revenue]]/Table19[[#This Row],[Budget]])-1</f>
        <v>1.8199999999999998</v>
      </c>
      <c r="V780" t="str">
        <f t="shared" si="26"/>
        <v>90-110 minutes</v>
      </c>
      <c r="W780">
        <f>Table19[[#This Row],[Profit]]/Table19[[#This Row],[Budget]]*100</f>
        <v>182</v>
      </c>
      <c r="X780">
        <v>1637763</v>
      </c>
      <c r="Y780">
        <v>0.19178668286445014</v>
      </c>
      <c r="Z780" t="str">
        <f t="shared" si="27"/>
        <v>Low</v>
      </c>
    </row>
    <row r="781" spans="1:26" x14ac:dyDescent="0.2">
      <c r="A781" t="s">
        <v>5058</v>
      </c>
      <c r="B781" t="s">
        <v>734</v>
      </c>
      <c r="C781" t="s">
        <v>2046</v>
      </c>
      <c r="D781">
        <v>1000</v>
      </c>
      <c r="E781">
        <v>2945</v>
      </c>
      <c r="F781">
        <v>0</v>
      </c>
      <c r="G781">
        <v>0</v>
      </c>
      <c r="H781">
        <v>6.5</v>
      </c>
      <c r="I781">
        <v>145</v>
      </c>
      <c r="J781">
        <v>82</v>
      </c>
      <c r="K781">
        <v>137748063</v>
      </c>
      <c r="L781">
        <v>127500000</v>
      </c>
      <c r="M781" s="2">
        <f>VLOOKUP(A781,Sheet2!$A$1:G4505,2,0)</f>
        <v>36545</v>
      </c>
      <c r="N781" t="str">
        <f>VLOOKUP(A781,Sheet2!$A$1:G4505,3,0)</f>
        <v>Color</v>
      </c>
      <c r="O781" t="str">
        <f>VLOOKUP(A781,Sheet2!$A$1:G4505,4,0)</f>
        <v>Adventure</v>
      </c>
      <c r="P781" t="str">
        <f>VLOOKUP(A781,Sheet2!$A$1:G4505,5,0)</f>
        <v>English</v>
      </c>
      <c r="Q781" t="str">
        <f>VLOOKUP(A781,Sheet2!$A$1:G4505,6,0)</f>
        <v>USA</v>
      </c>
      <c r="R781" t="str">
        <f>VLOOKUP(A781,Sheet2!$A$1:G4505,7,0)</f>
        <v>PG</v>
      </c>
      <c r="S781" t="str">
        <f>IF(Table19[[#This Row],[Language]]="English","English","Other language")</f>
        <v>English</v>
      </c>
      <c r="T781">
        <f>Table19[[#This Row],[Gross Revenue]]-Table19[[#This Row],[Budget]]</f>
        <v>10248063</v>
      </c>
      <c r="U781" s="1">
        <f>(Table19[[#This Row],[Gross Revenue]]/Table19[[#This Row],[Budget]])-1</f>
        <v>8.0376964705882292E-2</v>
      </c>
      <c r="V781" t="str">
        <f t="shared" si="26"/>
        <v>&lt;90 minutes</v>
      </c>
      <c r="W781">
        <f>Table19[[#This Row],[Profit]]/Table19[[#This Row],[Budget]]*100</f>
        <v>8.0376964705882354</v>
      </c>
      <c r="X781">
        <v>3892693.5</v>
      </c>
      <c r="Y781">
        <v>0.11726928571428571</v>
      </c>
      <c r="Z781" t="str">
        <f t="shared" si="27"/>
        <v>High</v>
      </c>
    </row>
    <row r="782" spans="1:26" x14ac:dyDescent="0.2">
      <c r="A782" t="s">
        <v>6253</v>
      </c>
      <c r="B782" t="s">
        <v>2835</v>
      </c>
      <c r="C782" t="s">
        <v>1229</v>
      </c>
      <c r="D782">
        <v>460</v>
      </c>
      <c r="E782">
        <v>1334</v>
      </c>
      <c r="F782">
        <v>350</v>
      </c>
      <c r="G782">
        <v>0</v>
      </c>
      <c r="H782">
        <v>7.4</v>
      </c>
      <c r="I782">
        <v>137</v>
      </c>
      <c r="J782">
        <v>97</v>
      </c>
      <c r="K782">
        <v>8111360</v>
      </c>
      <c r="L782">
        <v>10000000</v>
      </c>
      <c r="M782" s="2">
        <f>VLOOKUP(A782,Sheet2!$A$1:G4506,2,0)</f>
        <v>37324</v>
      </c>
      <c r="N782" t="str">
        <f>VLOOKUP(A782,Sheet2!$A$1:G4506,3,0)</f>
        <v>Color</v>
      </c>
      <c r="O782" t="str">
        <f>VLOOKUP(A782,Sheet2!$A$1:G4506,4,0)</f>
        <v>Crime</v>
      </c>
      <c r="P782" t="str">
        <f>VLOOKUP(A782,Sheet2!$A$1:G4506,5,0)</f>
        <v>English</v>
      </c>
      <c r="Q782" t="str">
        <f>VLOOKUP(A782,Sheet2!$A$1:G4506,6,0)</f>
        <v>UK</v>
      </c>
      <c r="R782" t="str">
        <f>VLOOKUP(A782,Sheet2!$A$1:G4506,7,0)</f>
        <v>R</v>
      </c>
      <c r="S782" t="str">
        <f>IF(Table19[[#This Row],[Language]]="English","English","Other language")</f>
        <v>English</v>
      </c>
      <c r="T782">
        <f>Table19[[#This Row],[Gross Revenue]]-Table19[[#This Row],[Budget]]</f>
        <v>-1888640</v>
      </c>
      <c r="U782" s="1">
        <f>(Table19[[#This Row],[Gross Revenue]]/Table19[[#This Row],[Budget]])-1</f>
        <v>-0.18886400000000003</v>
      </c>
      <c r="V782" t="str">
        <f t="shared" si="26"/>
        <v>90-110 minutes</v>
      </c>
      <c r="W782">
        <f>Table19[[#This Row],[Profit]]/Table19[[#This Row],[Budget]]*100</f>
        <v>-18.886400000000002</v>
      </c>
      <c r="X782">
        <v>-74533.5</v>
      </c>
      <c r="Y782">
        <v>-7.4856785714285719E-3</v>
      </c>
      <c r="Z782" t="str">
        <f t="shared" si="27"/>
        <v>Low</v>
      </c>
    </row>
    <row r="783" spans="1:26" x14ac:dyDescent="0.2">
      <c r="A783" t="s">
        <v>4882</v>
      </c>
      <c r="B783" t="s">
        <v>1924</v>
      </c>
      <c r="C783" t="s">
        <v>1925</v>
      </c>
      <c r="D783">
        <v>721</v>
      </c>
      <c r="E783">
        <v>1805</v>
      </c>
      <c r="F783">
        <v>799</v>
      </c>
      <c r="G783">
        <v>679</v>
      </c>
      <c r="H783">
        <v>6.4</v>
      </c>
      <c r="I783">
        <v>32</v>
      </c>
      <c r="J783">
        <v>82</v>
      </c>
      <c r="K783">
        <v>9975684</v>
      </c>
      <c r="L783">
        <v>13000000</v>
      </c>
      <c r="M783" s="2">
        <f>VLOOKUP(A783,Sheet2!$A$1:G4507,2,0)</f>
        <v>35940</v>
      </c>
      <c r="N783" t="str">
        <f>VLOOKUP(A783,Sheet2!$A$1:G4507,3,0)</f>
        <v>Color</v>
      </c>
      <c r="O783" t="str">
        <f>VLOOKUP(A783,Sheet2!$A$1:G4507,4,0)</f>
        <v>Comedy</v>
      </c>
      <c r="P783" t="str">
        <f>VLOOKUP(A783,Sheet2!$A$1:G4507,5,0)</f>
        <v>English</v>
      </c>
      <c r="Q783" t="str">
        <f>VLOOKUP(A783,Sheet2!$A$1:G4507,6,0)</f>
        <v>Canada</v>
      </c>
      <c r="R783" t="str">
        <f>VLOOKUP(A783,Sheet2!$A$1:G4507,7,0)</f>
        <v>PG-13</v>
      </c>
      <c r="S783" t="str">
        <f>IF(Table19[[#This Row],[Language]]="English","English","Other language")</f>
        <v>English</v>
      </c>
      <c r="T783">
        <f>Table19[[#This Row],[Gross Revenue]]-Table19[[#This Row],[Budget]]</f>
        <v>-3024316</v>
      </c>
      <c r="U783" s="1">
        <f>(Table19[[#This Row],[Gross Revenue]]/Table19[[#This Row],[Budget]])-1</f>
        <v>-0.23263969230769233</v>
      </c>
      <c r="V783" t="str">
        <f t="shared" si="26"/>
        <v>&lt;90 minutes</v>
      </c>
      <c r="W783">
        <f>Table19[[#This Row],[Profit]]/Table19[[#This Row],[Budget]]*100</f>
        <v>-23.263969230769231</v>
      </c>
      <c r="X783">
        <v>1637763</v>
      </c>
      <c r="Y783">
        <v>0.19178668286445014</v>
      </c>
      <c r="Z783" t="str">
        <f t="shared" si="27"/>
        <v>Low</v>
      </c>
    </row>
    <row r="784" spans="1:26" x14ac:dyDescent="0.2">
      <c r="A784" t="s">
        <v>3260</v>
      </c>
      <c r="B784" t="s">
        <v>22</v>
      </c>
      <c r="C784" t="s">
        <v>23</v>
      </c>
      <c r="D784">
        <v>869</v>
      </c>
      <c r="E784">
        <v>2857</v>
      </c>
      <c r="F784">
        <v>82</v>
      </c>
      <c r="G784">
        <v>0</v>
      </c>
      <c r="H784">
        <v>1.9</v>
      </c>
      <c r="I784">
        <v>111</v>
      </c>
      <c r="J784">
        <v>88</v>
      </c>
      <c r="K784">
        <v>14174654</v>
      </c>
      <c r="L784">
        <v>25000000</v>
      </c>
      <c r="M784" s="2">
        <f>VLOOKUP(A784,Sheet2!$A$1:G4508,2,0)</f>
        <v>39500</v>
      </c>
      <c r="N784" t="str">
        <f>VLOOKUP(A784,Sheet2!$A$1:G4508,3,0)</f>
        <v>Color</v>
      </c>
      <c r="O784" t="str">
        <f>VLOOKUP(A784,Sheet2!$A$1:G4508,4,0)</f>
        <v>Comedy</v>
      </c>
      <c r="P784" t="str">
        <f>VLOOKUP(A784,Sheet2!$A$1:G4508,5,0)</f>
        <v>English</v>
      </c>
      <c r="Q784" t="str">
        <f>VLOOKUP(A784,Sheet2!$A$1:G4508,6,0)</f>
        <v>USA</v>
      </c>
      <c r="R784" t="str">
        <f>VLOOKUP(A784,Sheet2!$A$1:G4508,7,0)</f>
        <v>PG-13</v>
      </c>
      <c r="S784" t="str">
        <f>IF(Table19[[#This Row],[Language]]="English","English","Other language")</f>
        <v>English</v>
      </c>
      <c r="T784">
        <f>Table19[[#This Row],[Gross Revenue]]-Table19[[#This Row],[Budget]]</f>
        <v>-10825346</v>
      </c>
      <c r="U784" s="1">
        <f>(Table19[[#This Row],[Gross Revenue]]/Table19[[#This Row],[Budget]])-1</f>
        <v>-0.43301383999999998</v>
      </c>
      <c r="V784" t="str">
        <f t="shared" si="26"/>
        <v>&lt;90 minutes</v>
      </c>
      <c r="W784">
        <f>Table19[[#This Row],[Profit]]/Table19[[#This Row],[Budget]]*100</f>
        <v>-43.301383999999999</v>
      </c>
      <c r="X784">
        <v>1637763</v>
      </c>
      <c r="Y784">
        <v>0.19178668286445014</v>
      </c>
      <c r="Z784" t="str">
        <f t="shared" si="27"/>
        <v>Medium</v>
      </c>
    </row>
    <row r="785" spans="1:26" x14ac:dyDescent="0.2">
      <c r="A785" t="s">
        <v>4385</v>
      </c>
      <c r="B785" t="s">
        <v>272</v>
      </c>
      <c r="C785" t="s">
        <v>455</v>
      </c>
      <c r="D785">
        <v>2000</v>
      </c>
      <c r="E785">
        <v>3888</v>
      </c>
      <c r="F785">
        <v>272</v>
      </c>
      <c r="G785">
        <v>0</v>
      </c>
      <c r="H785">
        <v>6</v>
      </c>
      <c r="I785">
        <v>55</v>
      </c>
      <c r="J785">
        <v>128</v>
      </c>
      <c r="K785">
        <v>83000000</v>
      </c>
      <c r="L785">
        <v>55000000</v>
      </c>
      <c r="M785" s="2">
        <f>VLOOKUP(A785,Sheet2!$A$1:G4509,2,0)</f>
        <v>34364</v>
      </c>
      <c r="N785" t="str">
        <f>VLOOKUP(A785,Sheet2!$A$1:G4509,3,0)</f>
        <v>Color</v>
      </c>
      <c r="O785" t="str">
        <f>VLOOKUP(A785,Sheet2!$A$1:G4509,4,0)</f>
        <v>Drama</v>
      </c>
      <c r="P785" t="str">
        <f>VLOOKUP(A785,Sheet2!$A$1:G4509,5,0)</f>
        <v>English</v>
      </c>
      <c r="Q785" t="str">
        <f>VLOOKUP(A785,Sheet2!$A$1:G4509,6,0)</f>
        <v>USA</v>
      </c>
      <c r="R785" t="str">
        <f>VLOOKUP(A785,Sheet2!$A$1:G4509,7,0)</f>
        <v>R</v>
      </c>
      <c r="S785" t="str">
        <f>IF(Table19[[#This Row],[Language]]="English","English","Other language")</f>
        <v>English</v>
      </c>
      <c r="T785">
        <f>Table19[[#This Row],[Gross Revenue]]-Table19[[#This Row],[Budget]]</f>
        <v>28000000</v>
      </c>
      <c r="U785" s="1">
        <f>(Table19[[#This Row],[Gross Revenue]]/Table19[[#This Row],[Budget]])-1</f>
        <v>0.50909090909090904</v>
      </c>
      <c r="V785" t="str">
        <f t="shared" si="26"/>
        <v>111-130 minutes</v>
      </c>
      <c r="W785">
        <f>Table19[[#This Row],[Profit]]/Table19[[#This Row],[Budget]]*100</f>
        <v>50.909090909090907</v>
      </c>
      <c r="X785">
        <v>-434215.5</v>
      </c>
      <c r="Y785">
        <v>-0.10115100772200772</v>
      </c>
      <c r="Z785" t="str">
        <f t="shared" si="27"/>
        <v>High</v>
      </c>
    </row>
    <row r="786" spans="1:26" x14ac:dyDescent="0.2">
      <c r="A786" t="s">
        <v>6855</v>
      </c>
      <c r="B786" t="s">
        <v>3157</v>
      </c>
      <c r="C786" t="s">
        <v>2161</v>
      </c>
      <c r="D786">
        <v>2000</v>
      </c>
      <c r="E786">
        <v>2639</v>
      </c>
      <c r="F786">
        <v>662</v>
      </c>
      <c r="G786">
        <v>22000</v>
      </c>
      <c r="H786">
        <v>8</v>
      </c>
      <c r="I786">
        <v>472</v>
      </c>
      <c r="J786">
        <v>112</v>
      </c>
      <c r="K786">
        <v>115646235</v>
      </c>
      <c r="L786">
        <v>30000000</v>
      </c>
      <c r="M786" s="2">
        <f>VLOOKUP(A786,Sheet2!$A$1:G4510,2,0)</f>
        <v>39846</v>
      </c>
      <c r="N786" t="str">
        <f>VLOOKUP(A786,Sheet2!$A$1:G4510,3,0)</f>
        <v>Color</v>
      </c>
      <c r="O786" t="str">
        <f>VLOOKUP(A786,Sheet2!$A$1:G4510,4,0)</f>
        <v>Action</v>
      </c>
      <c r="P786" t="str">
        <f>VLOOKUP(A786,Sheet2!$A$1:G4510,5,0)</f>
        <v>English</v>
      </c>
      <c r="Q786" t="str">
        <f>VLOOKUP(A786,Sheet2!$A$1:G4510,6,0)</f>
        <v>South Africa</v>
      </c>
      <c r="R786" t="str">
        <f>VLOOKUP(A786,Sheet2!$A$1:G4510,7,0)</f>
        <v>R</v>
      </c>
      <c r="S786" t="str">
        <f>IF(Table19[[#This Row],[Language]]="English","English","Other language")</f>
        <v>English</v>
      </c>
      <c r="T786">
        <f>Table19[[#This Row],[Gross Revenue]]-Table19[[#This Row],[Budget]]</f>
        <v>85646235</v>
      </c>
      <c r="U786" s="1">
        <f>(Table19[[#This Row],[Gross Revenue]]/Table19[[#This Row],[Budget]])-1</f>
        <v>2.8548745000000002</v>
      </c>
      <c r="V786" t="str">
        <f t="shared" si="26"/>
        <v>111-130 minutes</v>
      </c>
      <c r="W786">
        <f>Table19[[#This Row],[Profit]]/Table19[[#This Row],[Budget]]*100</f>
        <v>285.48745000000002</v>
      </c>
      <c r="X786">
        <v>-1289919.5</v>
      </c>
      <c r="Y786">
        <v>-4.8151417500000002E-2</v>
      </c>
      <c r="Z786" t="str">
        <f t="shared" si="27"/>
        <v>Medium</v>
      </c>
    </row>
    <row r="787" spans="1:26" x14ac:dyDescent="0.2">
      <c r="A787" t="s">
        <v>6039</v>
      </c>
      <c r="B787" t="s">
        <v>2701</v>
      </c>
      <c r="C787" t="s">
        <v>1240</v>
      </c>
      <c r="D787">
        <v>510</v>
      </c>
      <c r="E787">
        <v>962</v>
      </c>
      <c r="F787">
        <v>180</v>
      </c>
      <c r="G787">
        <v>0</v>
      </c>
      <c r="H787">
        <v>7.2</v>
      </c>
      <c r="I787">
        <v>141</v>
      </c>
      <c r="J787">
        <v>84</v>
      </c>
      <c r="K787">
        <v>1197786</v>
      </c>
      <c r="L787">
        <v>12000000</v>
      </c>
      <c r="M787" s="2">
        <f>VLOOKUP(A787,Sheet2!$A$1:G4511,2,0)</f>
        <v>38286</v>
      </c>
      <c r="N787" t="str">
        <f>VLOOKUP(A787,Sheet2!$A$1:G4511,3,0)</f>
        <v>Color</v>
      </c>
      <c r="O787" t="str">
        <f>VLOOKUP(A787,Sheet2!$A$1:G4511,4,0)</f>
        <v>Action</v>
      </c>
      <c r="P787" t="str">
        <f>VLOOKUP(A787,Sheet2!$A$1:G4511,5,0)</f>
        <v>French</v>
      </c>
      <c r="Q787" t="str">
        <f>VLOOKUP(A787,Sheet2!$A$1:G4511,6,0)</f>
        <v>France</v>
      </c>
      <c r="R787" t="str">
        <f>VLOOKUP(A787,Sheet2!$A$1:G4511,7,0)</f>
        <v>R</v>
      </c>
      <c r="S787" t="str">
        <f>IF(Table19[[#This Row],[Language]]="English","English","Other language")</f>
        <v>Other language</v>
      </c>
      <c r="T787">
        <f>Table19[[#This Row],[Gross Revenue]]-Table19[[#This Row],[Budget]]</f>
        <v>-10802214</v>
      </c>
      <c r="U787" s="1">
        <f>(Table19[[#This Row],[Gross Revenue]]/Table19[[#This Row],[Budget]])-1</f>
        <v>-0.90018449999999994</v>
      </c>
      <c r="V787" t="str">
        <f t="shared" si="26"/>
        <v>&lt;90 minutes</v>
      </c>
      <c r="W787">
        <f>Table19[[#This Row],[Profit]]/Table19[[#This Row],[Budget]]*100</f>
        <v>-90.018450000000001</v>
      </c>
      <c r="X787">
        <v>-1289919.5</v>
      </c>
      <c r="Y787">
        <v>-4.8151417500000002E-2</v>
      </c>
      <c r="Z787" t="str">
        <f t="shared" si="27"/>
        <v>Low</v>
      </c>
    </row>
    <row r="788" spans="1:26" x14ac:dyDescent="0.2">
      <c r="A788" t="s">
        <v>5715</v>
      </c>
      <c r="B788" t="s">
        <v>2479</v>
      </c>
      <c r="C788" t="s">
        <v>1584</v>
      </c>
      <c r="D788">
        <v>884</v>
      </c>
      <c r="E788">
        <v>2288</v>
      </c>
      <c r="F788">
        <v>154</v>
      </c>
      <c r="G788">
        <v>0</v>
      </c>
      <c r="H788">
        <v>6.9</v>
      </c>
      <c r="I788">
        <v>253</v>
      </c>
      <c r="J788">
        <v>105</v>
      </c>
      <c r="K788">
        <v>80050171</v>
      </c>
      <c r="L788">
        <v>20000000</v>
      </c>
      <c r="M788" s="2">
        <f>VLOOKUP(A788,Sheet2!$A$1:G4512,2,0)</f>
        <v>39153</v>
      </c>
      <c r="N788" t="str">
        <f>VLOOKUP(A788,Sheet2!$A$1:G4512,3,0)</f>
        <v>Color</v>
      </c>
      <c r="O788" t="str">
        <f>VLOOKUP(A788,Sheet2!$A$1:G4512,4,0)</f>
        <v>Drama</v>
      </c>
      <c r="P788" t="str">
        <f>VLOOKUP(A788,Sheet2!$A$1:G4512,5,0)</f>
        <v>English</v>
      </c>
      <c r="Q788" t="str">
        <f>VLOOKUP(A788,Sheet2!$A$1:G4512,6,0)</f>
        <v>USA</v>
      </c>
      <c r="R788" t="str">
        <f>VLOOKUP(A788,Sheet2!$A$1:G4512,7,0)</f>
        <v>PG-13</v>
      </c>
      <c r="S788" t="str">
        <f>IF(Table19[[#This Row],[Language]]="English","English","Other language")</f>
        <v>English</v>
      </c>
      <c r="T788">
        <f>Table19[[#This Row],[Gross Revenue]]-Table19[[#This Row],[Budget]]</f>
        <v>60050171</v>
      </c>
      <c r="U788" s="1">
        <f>(Table19[[#This Row],[Gross Revenue]]/Table19[[#This Row],[Budget]])-1</f>
        <v>3.0025085499999999</v>
      </c>
      <c r="V788" t="str">
        <f t="shared" si="26"/>
        <v>90-110 minutes</v>
      </c>
      <c r="W788">
        <f>Table19[[#This Row],[Profit]]/Table19[[#This Row],[Budget]]*100</f>
        <v>300.250855</v>
      </c>
      <c r="X788">
        <v>-434215.5</v>
      </c>
      <c r="Y788">
        <v>-0.10115100772200772</v>
      </c>
      <c r="Z788" t="str">
        <f t="shared" si="27"/>
        <v>Medium</v>
      </c>
    </row>
    <row r="789" spans="1:26" x14ac:dyDescent="0.2">
      <c r="A789" t="s">
        <v>3886</v>
      </c>
      <c r="B789" t="s">
        <v>123</v>
      </c>
      <c r="C789" t="s">
        <v>979</v>
      </c>
      <c r="D789">
        <v>989</v>
      </c>
      <c r="E789">
        <v>4660</v>
      </c>
      <c r="F789">
        <v>119</v>
      </c>
      <c r="G789">
        <v>673</v>
      </c>
      <c r="H789">
        <v>5.5</v>
      </c>
      <c r="I789">
        <v>96</v>
      </c>
      <c r="J789">
        <v>84</v>
      </c>
      <c r="K789">
        <v>17411331</v>
      </c>
      <c r="L789">
        <v>15000000</v>
      </c>
      <c r="M789" s="2">
        <f>VLOOKUP(A789,Sheet2!$A$1:G4513,2,0)</f>
        <v>36121</v>
      </c>
      <c r="N789" t="str">
        <f>VLOOKUP(A789,Sheet2!$A$1:G4513,3,0)</f>
        <v>Color</v>
      </c>
      <c r="O789" t="str">
        <f>VLOOKUP(A789,Sheet2!$A$1:G4513,4,0)</f>
        <v>Horror</v>
      </c>
      <c r="P789" t="str">
        <f>VLOOKUP(A789,Sheet2!$A$1:G4513,5,0)</f>
        <v>English</v>
      </c>
      <c r="Q789" t="str">
        <f>VLOOKUP(A789,Sheet2!$A$1:G4513,6,0)</f>
        <v>Australia</v>
      </c>
      <c r="R789" t="str">
        <f>VLOOKUP(A789,Sheet2!$A$1:G4513,7,0)</f>
        <v>R</v>
      </c>
      <c r="S789" t="str">
        <f>IF(Table19[[#This Row],[Language]]="English","English","Other language")</f>
        <v>English</v>
      </c>
      <c r="T789">
        <f>Table19[[#This Row],[Gross Revenue]]-Table19[[#This Row],[Budget]]</f>
        <v>2411331</v>
      </c>
      <c r="U789" s="1">
        <f>(Table19[[#This Row],[Gross Revenue]]/Table19[[#This Row],[Budget]])-1</f>
        <v>0.16075539999999999</v>
      </c>
      <c r="V789" t="str">
        <f t="shared" si="26"/>
        <v>&lt;90 minutes</v>
      </c>
      <c r="W789">
        <f>Table19[[#This Row],[Profit]]/Table19[[#This Row],[Budget]]*100</f>
        <v>16.07554</v>
      </c>
      <c r="X789">
        <v>16235088</v>
      </c>
      <c r="Y789">
        <v>1.1909079499999999</v>
      </c>
      <c r="Z789" t="str">
        <f t="shared" si="27"/>
        <v>Medium</v>
      </c>
    </row>
    <row r="790" spans="1:26" x14ac:dyDescent="0.2">
      <c r="A790" t="s">
        <v>5416</v>
      </c>
      <c r="B790" t="s">
        <v>1671</v>
      </c>
      <c r="C790" t="s">
        <v>2113</v>
      </c>
      <c r="D790">
        <v>14000</v>
      </c>
      <c r="E790">
        <v>22226</v>
      </c>
      <c r="F790">
        <v>168</v>
      </c>
      <c r="G790">
        <v>49000</v>
      </c>
      <c r="H790">
        <v>6.7</v>
      </c>
      <c r="I790">
        <v>459</v>
      </c>
      <c r="J790">
        <v>139</v>
      </c>
      <c r="K790">
        <v>150832203</v>
      </c>
      <c r="L790">
        <v>85000000</v>
      </c>
      <c r="M790" s="2">
        <f>VLOOKUP(A790,Sheet2!$A$1:G4514,2,0)</f>
        <v>41864</v>
      </c>
      <c r="N790" t="str">
        <f>VLOOKUP(A790,Sheet2!$A$1:G4514,3,0)</f>
        <v>Color</v>
      </c>
      <c r="O790" t="str">
        <f>VLOOKUP(A790,Sheet2!$A$1:G4514,4,0)</f>
        <v>Adventure</v>
      </c>
      <c r="P790" t="str">
        <f>VLOOKUP(A790,Sheet2!$A$1:G4514,5,0)</f>
        <v>English</v>
      </c>
      <c r="Q790" t="str">
        <f>VLOOKUP(A790,Sheet2!$A$1:G4514,6,0)</f>
        <v>USA</v>
      </c>
      <c r="R790" t="str">
        <f>VLOOKUP(A790,Sheet2!$A$1:G4514,7,0)</f>
        <v>PG-13</v>
      </c>
      <c r="S790" t="str">
        <f>IF(Table19[[#This Row],[Language]]="English","English","Other language")</f>
        <v>English</v>
      </c>
      <c r="T790">
        <f>Table19[[#This Row],[Gross Revenue]]-Table19[[#This Row],[Budget]]</f>
        <v>65832203</v>
      </c>
      <c r="U790" s="1">
        <f>(Table19[[#This Row],[Gross Revenue]]/Table19[[#This Row],[Budget]])-1</f>
        <v>0.77449650588235297</v>
      </c>
      <c r="V790" t="str">
        <f t="shared" si="26"/>
        <v>131-150 minutes</v>
      </c>
      <c r="W790">
        <f>Table19[[#This Row],[Profit]]/Table19[[#This Row],[Budget]]*100</f>
        <v>77.449650588235301</v>
      </c>
      <c r="X790">
        <v>3892693.5</v>
      </c>
      <c r="Y790">
        <v>0.11726928571428571</v>
      </c>
      <c r="Z790" t="str">
        <f t="shared" si="27"/>
        <v>High</v>
      </c>
    </row>
    <row r="791" spans="1:26" x14ac:dyDescent="0.2">
      <c r="A791" t="s">
        <v>4403</v>
      </c>
      <c r="B791" t="s">
        <v>1509</v>
      </c>
      <c r="C791" t="s">
        <v>1271</v>
      </c>
      <c r="D791">
        <v>1000</v>
      </c>
      <c r="E791">
        <v>3845</v>
      </c>
      <c r="F791">
        <v>144</v>
      </c>
      <c r="G791">
        <v>0</v>
      </c>
      <c r="H791">
        <v>6</v>
      </c>
      <c r="I791">
        <v>93</v>
      </c>
      <c r="J791">
        <v>116</v>
      </c>
      <c r="K791">
        <v>69586544</v>
      </c>
      <c r="L791">
        <v>27000000</v>
      </c>
      <c r="M791" s="2">
        <f>VLOOKUP(A791,Sheet2!$A$1:G4515,2,0)</f>
        <v>37588</v>
      </c>
      <c r="N791" t="str">
        <f>VLOOKUP(A791,Sheet2!$A$1:G4515,3,0)</f>
        <v>Color</v>
      </c>
      <c r="O791" t="str">
        <f>VLOOKUP(A791,Sheet2!$A$1:G4515,4,0)</f>
        <v>Drama</v>
      </c>
      <c r="P791" t="str">
        <f>VLOOKUP(A791,Sheet2!$A$1:G4515,5,0)</f>
        <v>English</v>
      </c>
      <c r="Q791" t="str">
        <f>VLOOKUP(A791,Sheet2!$A$1:G4515,6,0)</f>
        <v>USA</v>
      </c>
      <c r="R791" t="str">
        <f>VLOOKUP(A791,Sheet2!$A$1:G4515,7,0)</f>
        <v>PG-13</v>
      </c>
      <c r="S791" t="str">
        <f>IF(Table19[[#This Row],[Language]]="English","English","Other language")</f>
        <v>English</v>
      </c>
      <c r="T791">
        <f>Table19[[#This Row],[Gross Revenue]]-Table19[[#This Row],[Budget]]</f>
        <v>42586544</v>
      </c>
      <c r="U791" s="1">
        <f>(Table19[[#This Row],[Gross Revenue]]/Table19[[#This Row],[Budget]])-1</f>
        <v>1.5772794074074072</v>
      </c>
      <c r="V791" t="str">
        <f t="shared" si="26"/>
        <v>111-130 minutes</v>
      </c>
      <c r="W791">
        <f>Table19[[#This Row],[Profit]]/Table19[[#This Row],[Budget]]*100</f>
        <v>157.72794074074073</v>
      </c>
      <c r="X791">
        <v>-434215.5</v>
      </c>
      <c r="Y791">
        <v>-0.10115100772200772</v>
      </c>
      <c r="Z791" t="str">
        <f t="shared" si="27"/>
        <v>Medium</v>
      </c>
    </row>
    <row r="792" spans="1:26" x14ac:dyDescent="0.2">
      <c r="A792" t="s">
        <v>6991</v>
      </c>
      <c r="B792" t="s">
        <v>691</v>
      </c>
      <c r="C792" t="s">
        <v>1007</v>
      </c>
      <c r="D792">
        <v>29000</v>
      </c>
      <c r="E792">
        <v>40978</v>
      </c>
      <c r="F792">
        <v>16000</v>
      </c>
      <c r="G792">
        <v>199000</v>
      </c>
      <c r="H792">
        <v>8.5</v>
      </c>
      <c r="I792">
        <v>765</v>
      </c>
      <c r="J792">
        <v>165</v>
      </c>
      <c r="K792">
        <v>162804648</v>
      </c>
      <c r="L792">
        <v>100000000</v>
      </c>
      <c r="M792" s="2">
        <f>VLOOKUP(A792,Sheet2!$A$1:G4516,2,0)</f>
        <v>41270</v>
      </c>
      <c r="N792" t="str">
        <f>VLOOKUP(A792,Sheet2!$A$1:G4516,3,0)</f>
        <v>Color</v>
      </c>
      <c r="O792" t="str">
        <f>VLOOKUP(A792,Sheet2!$A$1:G4516,4,0)</f>
        <v>Drama</v>
      </c>
      <c r="P792" t="str">
        <f>VLOOKUP(A792,Sheet2!$A$1:G4516,5,0)</f>
        <v>English</v>
      </c>
      <c r="Q792" t="str">
        <f>VLOOKUP(A792,Sheet2!$A$1:G4516,6,0)</f>
        <v>USA</v>
      </c>
      <c r="R792" t="str">
        <f>VLOOKUP(A792,Sheet2!$A$1:G4516,7,0)</f>
        <v>R</v>
      </c>
      <c r="S792" t="str">
        <f>IF(Table19[[#This Row],[Language]]="English","English","Other language")</f>
        <v>English</v>
      </c>
      <c r="T792">
        <f>Table19[[#This Row],[Gross Revenue]]-Table19[[#This Row],[Budget]]</f>
        <v>62804648</v>
      </c>
      <c r="U792" s="1">
        <f>(Table19[[#This Row],[Gross Revenue]]/Table19[[#This Row],[Budget]])-1</f>
        <v>0.62804648000000007</v>
      </c>
      <c r="V792" t="str">
        <f t="shared" si="26"/>
        <v>&gt;150 minutes</v>
      </c>
      <c r="W792">
        <f>Table19[[#This Row],[Profit]]/Table19[[#This Row],[Budget]]*100</f>
        <v>62.804647999999993</v>
      </c>
      <c r="X792">
        <v>-434215.5</v>
      </c>
      <c r="Y792">
        <v>-0.10115100772200772</v>
      </c>
      <c r="Z792" t="str">
        <f t="shared" si="27"/>
        <v>High</v>
      </c>
    </row>
    <row r="793" spans="1:26" x14ac:dyDescent="0.2">
      <c r="A793" t="s">
        <v>6809</v>
      </c>
      <c r="B793" t="s">
        <v>3137</v>
      </c>
      <c r="C793" t="s">
        <v>562</v>
      </c>
      <c r="D793">
        <v>782</v>
      </c>
      <c r="E793">
        <v>2892</v>
      </c>
      <c r="F793">
        <v>0</v>
      </c>
      <c r="G793">
        <v>0</v>
      </c>
      <c r="H793">
        <v>7.9</v>
      </c>
      <c r="I793">
        <v>103</v>
      </c>
      <c r="J793">
        <v>120</v>
      </c>
      <c r="K793">
        <v>27545445</v>
      </c>
      <c r="L793">
        <v>6500000</v>
      </c>
      <c r="M793" s="2">
        <f>VLOOKUP(A793,Sheet2!$A$1:G4517,2,0)</f>
        <v>32801</v>
      </c>
      <c r="N793" t="str">
        <f>VLOOKUP(A793,Sheet2!$A$1:G4517,3,0)</f>
        <v>Color</v>
      </c>
      <c r="O793" t="str">
        <f>VLOOKUP(A793,Sheet2!$A$1:G4517,4,0)</f>
        <v>Drama</v>
      </c>
      <c r="P793" t="str">
        <f>VLOOKUP(A793,Sheet2!$A$1:G4517,5,0)</f>
        <v>English</v>
      </c>
      <c r="Q793" t="str">
        <f>VLOOKUP(A793,Sheet2!$A$1:G4517,6,0)</f>
        <v>USA</v>
      </c>
      <c r="R793" t="str">
        <f>VLOOKUP(A793,Sheet2!$A$1:G4517,7,0)</f>
        <v>R</v>
      </c>
      <c r="S793" t="str">
        <f>IF(Table19[[#This Row],[Language]]="English","English","Other language")</f>
        <v>English</v>
      </c>
      <c r="T793">
        <f>Table19[[#This Row],[Gross Revenue]]-Table19[[#This Row],[Budget]]</f>
        <v>21045445</v>
      </c>
      <c r="U793" s="1">
        <f>(Table19[[#This Row],[Gross Revenue]]/Table19[[#This Row],[Budget]])-1</f>
        <v>3.2377607692307695</v>
      </c>
      <c r="V793" t="str">
        <f t="shared" si="26"/>
        <v>111-130 minutes</v>
      </c>
      <c r="W793">
        <f>Table19[[#This Row],[Profit]]/Table19[[#This Row],[Budget]]*100</f>
        <v>323.77607692307691</v>
      </c>
      <c r="X793">
        <v>-434215.5</v>
      </c>
      <c r="Y793">
        <v>-0.10115100772200772</v>
      </c>
      <c r="Z793" t="str">
        <f t="shared" si="27"/>
        <v>Low</v>
      </c>
    </row>
    <row r="794" spans="1:26" x14ac:dyDescent="0.2">
      <c r="A794" t="s">
        <v>4303</v>
      </c>
      <c r="B794" t="s">
        <v>135</v>
      </c>
      <c r="C794" t="s">
        <v>1029</v>
      </c>
      <c r="D794">
        <v>2000</v>
      </c>
      <c r="E794">
        <v>6752</v>
      </c>
      <c r="F794">
        <v>16</v>
      </c>
      <c r="G794">
        <v>13000</v>
      </c>
      <c r="H794">
        <v>5.9</v>
      </c>
      <c r="I794">
        <v>11</v>
      </c>
      <c r="J794">
        <v>120</v>
      </c>
      <c r="K794">
        <v>12985267</v>
      </c>
      <c r="L794">
        <v>2300000</v>
      </c>
      <c r="M794" s="2">
        <f>VLOOKUP(A794,Sheet2!$A$1:G4518,2,0)</f>
        <v>42270</v>
      </c>
      <c r="N794" t="str">
        <f>VLOOKUP(A794,Sheet2!$A$1:G4518,3,0)</f>
        <v>Color</v>
      </c>
      <c r="O794" t="str">
        <f>VLOOKUP(A794,Sheet2!$A$1:G4518,4,0)</f>
        <v>Drama</v>
      </c>
      <c r="P794" t="str">
        <f>VLOOKUP(A794,Sheet2!$A$1:G4518,5,0)</f>
        <v>English</v>
      </c>
      <c r="Q794" t="str">
        <f>VLOOKUP(A794,Sheet2!$A$1:G4518,6,0)</f>
        <v>USA</v>
      </c>
      <c r="R794" t="str">
        <f>VLOOKUP(A794,Sheet2!$A$1:G4518,7,0)</f>
        <v>PG-13</v>
      </c>
      <c r="S794" t="str">
        <f>IF(Table19[[#This Row],[Language]]="English","English","Other language")</f>
        <v>English</v>
      </c>
      <c r="T794">
        <f>Table19[[#This Row],[Gross Revenue]]-Table19[[#This Row],[Budget]]</f>
        <v>10685267</v>
      </c>
      <c r="U794" s="1">
        <f>(Table19[[#This Row],[Gross Revenue]]/Table19[[#This Row],[Budget]])-1</f>
        <v>4.6457682608695654</v>
      </c>
      <c r="V794" t="str">
        <f t="shared" si="26"/>
        <v>111-130 minutes</v>
      </c>
      <c r="W794">
        <f>Table19[[#This Row],[Profit]]/Table19[[#This Row],[Budget]]*100</f>
        <v>464.57682608695654</v>
      </c>
      <c r="X794">
        <v>-434215.5</v>
      </c>
      <c r="Y794">
        <v>-0.10115100772200772</v>
      </c>
      <c r="Z794" t="str">
        <f t="shared" si="27"/>
        <v>Low</v>
      </c>
    </row>
    <row r="795" spans="1:26" x14ac:dyDescent="0.2">
      <c r="A795" t="s">
        <v>3504</v>
      </c>
      <c r="B795" t="s">
        <v>446</v>
      </c>
      <c r="C795" t="s">
        <v>447</v>
      </c>
      <c r="D795">
        <v>826</v>
      </c>
      <c r="E795">
        <v>4473</v>
      </c>
      <c r="F795">
        <v>23</v>
      </c>
      <c r="G795">
        <v>0</v>
      </c>
      <c r="H795">
        <v>4.8</v>
      </c>
      <c r="I795">
        <v>110</v>
      </c>
      <c r="J795">
        <v>87</v>
      </c>
      <c r="K795">
        <v>480314</v>
      </c>
      <c r="L795">
        <v>21000000</v>
      </c>
      <c r="M795" s="2">
        <f>VLOOKUP(A795,Sheet2!$A$1:G4519,2,0)</f>
        <v>38972</v>
      </c>
      <c r="N795" t="str">
        <f>VLOOKUP(A795,Sheet2!$A$1:G4519,3,0)</f>
        <v>Color</v>
      </c>
      <c r="O795" t="str">
        <f>VLOOKUP(A795,Sheet2!$A$1:G4519,4,0)</f>
        <v>Action</v>
      </c>
      <c r="P795" t="str">
        <f>VLOOKUP(A795,Sheet2!$A$1:G4519,5,0)</f>
        <v>English</v>
      </c>
      <c r="Q795" t="str">
        <f>VLOOKUP(A795,Sheet2!$A$1:G4519,6,0)</f>
        <v>USA</v>
      </c>
      <c r="R795" t="str">
        <f>VLOOKUP(A795,Sheet2!$A$1:G4519,7,0)</f>
        <v>PG-13</v>
      </c>
      <c r="S795" t="str">
        <f>IF(Table19[[#This Row],[Language]]="English","English","Other language")</f>
        <v>English</v>
      </c>
      <c r="T795">
        <f>Table19[[#This Row],[Gross Revenue]]-Table19[[#This Row],[Budget]]</f>
        <v>-20519686</v>
      </c>
      <c r="U795" s="1">
        <f>(Table19[[#This Row],[Gross Revenue]]/Table19[[#This Row],[Budget]])-1</f>
        <v>-0.97712790476190481</v>
      </c>
      <c r="V795" t="str">
        <f t="shared" si="26"/>
        <v>&lt;90 minutes</v>
      </c>
      <c r="W795">
        <f>Table19[[#This Row],[Profit]]/Table19[[#This Row],[Budget]]*100</f>
        <v>-97.712790476190477</v>
      </c>
      <c r="X795">
        <v>-1289919.5</v>
      </c>
      <c r="Y795">
        <v>-4.8151417500000002E-2</v>
      </c>
      <c r="Z795" t="str">
        <f t="shared" si="27"/>
        <v>Medium</v>
      </c>
    </row>
    <row r="796" spans="1:26" x14ac:dyDescent="0.2">
      <c r="A796" t="s">
        <v>3765</v>
      </c>
      <c r="B796" t="s">
        <v>788</v>
      </c>
      <c r="C796" t="s">
        <v>356</v>
      </c>
      <c r="D796">
        <v>1000</v>
      </c>
      <c r="E796">
        <v>4166</v>
      </c>
      <c r="F796">
        <v>84</v>
      </c>
      <c r="G796">
        <v>694</v>
      </c>
      <c r="H796">
        <v>5.3</v>
      </c>
      <c r="I796">
        <v>73</v>
      </c>
      <c r="J796">
        <v>85</v>
      </c>
      <c r="K796">
        <v>144156464</v>
      </c>
      <c r="L796">
        <v>71500000</v>
      </c>
      <c r="M796" s="2">
        <f>VLOOKUP(A796,Sheet2!$A$1:G4520,2,0)</f>
        <v>35961</v>
      </c>
      <c r="N796" t="str">
        <f>VLOOKUP(A796,Sheet2!$A$1:G4520,3,0)</f>
        <v>Color</v>
      </c>
      <c r="O796" t="str">
        <f>VLOOKUP(A796,Sheet2!$A$1:G4520,4,0)</f>
        <v>Comedy</v>
      </c>
      <c r="P796" t="str">
        <f>VLOOKUP(A796,Sheet2!$A$1:G4520,5,0)</f>
        <v>English</v>
      </c>
      <c r="Q796" t="str">
        <f>VLOOKUP(A796,Sheet2!$A$1:G4520,6,0)</f>
        <v>USA</v>
      </c>
      <c r="R796" t="str">
        <f>VLOOKUP(A796,Sheet2!$A$1:G4520,7,0)</f>
        <v>PG-13</v>
      </c>
      <c r="S796" t="str">
        <f>IF(Table19[[#This Row],[Language]]="English","English","Other language")</f>
        <v>English</v>
      </c>
      <c r="T796">
        <f>Table19[[#This Row],[Gross Revenue]]-Table19[[#This Row],[Budget]]</f>
        <v>72656464</v>
      </c>
      <c r="U796" s="1">
        <f>(Table19[[#This Row],[Gross Revenue]]/Table19[[#This Row],[Budget]])-1</f>
        <v>1.0161743216783217</v>
      </c>
      <c r="V796" t="str">
        <f t="shared" si="26"/>
        <v>&lt;90 minutes</v>
      </c>
      <c r="W796">
        <f>Table19[[#This Row],[Profit]]/Table19[[#This Row],[Budget]]*100</f>
        <v>101.61743216783216</v>
      </c>
      <c r="X796">
        <v>1637763</v>
      </c>
      <c r="Y796">
        <v>0.19178668286445014</v>
      </c>
      <c r="Z796" t="str">
        <f t="shared" si="27"/>
        <v>High</v>
      </c>
    </row>
    <row r="797" spans="1:26" x14ac:dyDescent="0.2">
      <c r="A797" t="s">
        <v>6867</v>
      </c>
      <c r="B797" t="s">
        <v>3079</v>
      </c>
      <c r="C797" t="s">
        <v>2882</v>
      </c>
      <c r="D797">
        <v>597</v>
      </c>
      <c r="E797">
        <v>1966</v>
      </c>
      <c r="F797">
        <v>767</v>
      </c>
      <c r="G797">
        <v>7000</v>
      </c>
      <c r="H797">
        <v>8</v>
      </c>
      <c r="I797">
        <v>89</v>
      </c>
      <c r="J797">
        <v>200</v>
      </c>
      <c r="K797">
        <v>111722000</v>
      </c>
      <c r="L797">
        <v>11000000</v>
      </c>
      <c r="M797" s="2">
        <f>VLOOKUP(A797,Sheet2!$A$1:G4521,2,0)</f>
        <v>23922</v>
      </c>
      <c r="N797" t="str">
        <f>VLOOKUP(A797,Sheet2!$A$1:G4521,3,0)</f>
        <v>Color</v>
      </c>
      <c r="O797" t="str">
        <f>VLOOKUP(A797,Sheet2!$A$1:G4521,4,0)</f>
        <v>Drama</v>
      </c>
      <c r="P797" t="str">
        <f>VLOOKUP(A797,Sheet2!$A$1:G4521,5,0)</f>
        <v>English</v>
      </c>
      <c r="Q797" t="str">
        <f>VLOOKUP(A797,Sheet2!$A$1:G4521,6,0)</f>
        <v>USA</v>
      </c>
      <c r="R797" t="str">
        <f>VLOOKUP(A797,Sheet2!$A$1:G4521,7,0)</f>
        <v>PG-13</v>
      </c>
      <c r="S797" t="str">
        <f>IF(Table19[[#This Row],[Language]]="English","English","Other language")</f>
        <v>English</v>
      </c>
      <c r="T797">
        <f>Table19[[#This Row],[Gross Revenue]]-Table19[[#This Row],[Budget]]</f>
        <v>100722000</v>
      </c>
      <c r="U797" s="1">
        <f>(Table19[[#This Row],[Gross Revenue]]/Table19[[#This Row],[Budget]])-1</f>
        <v>9.156545454545455</v>
      </c>
      <c r="V797" t="str">
        <f t="shared" si="26"/>
        <v>&gt;150 minutes</v>
      </c>
      <c r="W797">
        <f>Table19[[#This Row],[Profit]]/Table19[[#This Row],[Budget]]*100</f>
        <v>915.65454545454554</v>
      </c>
      <c r="X797">
        <v>-434215.5</v>
      </c>
      <c r="Y797">
        <v>-0.10115100772200772</v>
      </c>
      <c r="Z797" t="str">
        <f t="shared" si="27"/>
        <v>Low</v>
      </c>
    </row>
    <row r="798" spans="1:26" x14ac:dyDescent="0.2">
      <c r="A798" t="s">
        <v>5453</v>
      </c>
      <c r="B798" t="s">
        <v>548</v>
      </c>
      <c r="C798" t="s">
        <v>2307</v>
      </c>
      <c r="D798">
        <v>989</v>
      </c>
      <c r="E798">
        <v>4730</v>
      </c>
      <c r="F798">
        <v>43</v>
      </c>
      <c r="G798">
        <v>0</v>
      </c>
      <c r="H798">
        <v>6.7</v>
      </c>
      <c r="I798">
        <v>191</v>
      </c>
      <c r="J798">
        <v>92</v>
      </c>
      <c r="K798">
        <v>114324072</v>
      </c>
      <c r="L798">
        <v>20000000</v>
      </c>
      <c r="M798" s="2">
        <f>VLOOKUP(A798,Sheet2!$A$1:G4522,2,0)</f>
        <v>38148</v>
      </c>
      <c r="N798" t="str">
        <f>VLOOKUP(A798,Sheet2!$A$1:G4522,3,0)</f>
        <v>Black and White</v>
      </c>
      <c r="O798" t="str">
        <f>VLOOKUP(A798,Sheet2!$A$1:G4522,4,0)</f>
        <v>Comedy</v>
      </c>
      <c r="P798" t="str">
        <f>VLOOKUP(A798,Sheet2!$A$1:G4522,5,0)</f>
        <v>English</v>
      </c>
      <c r="Q798" t="str">
        <f>VLOOKUP(A798,Sheet2!$A$1:G4522,6,0)</f>
        <v>USA</v>
      </c>
      <c r="R798" t="str">
        <f>VLOOKUP(A798,Sheet2!$A$1:G4522,7,0)</f>
        <v>PG-13</v>
      </c>
      <c r="S798" t="str">
        <f>IF(Table19[[#This Row],[Language]]="English","English","Other language")</f>
        <v>English</v>
      </c>
      <c r="T798">
        <f>Table19[[#This Row],[Gross Revenue]]-Table19[[#This Row],[Budget]]</f>
        <v>94324072</v>
      </c>
      <c r="U798" s="1">
        <f>(Table19[[#This Row],[Gross Revenue]]/Table19[[#This Row],[Budget]])-1</f>
        <v>4.7162036000000001</v>
      </c>
      <c r="V798" t="str">
        <f t="shared" si="26"/>
        <v>90-110 minutes</v>
      </c>
      <c r="W798">
        <f>Table19[[#This Row],[Profit]]/Table19[[#This Row],[Budget]]*100</f>
        <v>471.62036000000001</v>
      </c>
      <c r="X798">
        <v>1637763</v>
      </c>
      <c r="Y798">
        <v>0.19178668286445014</v>
      </c>
      <c r="Z798" t="str">
        <f t="shared" si="27"/>
        <v>Medium</v>
      </c>
    </row>
    <row r="799" spans="1:26" x14ac:dyDescent="0.2">
      <c r="A799" t="s">
        <v>6380</v>
      </c>
      <c r="B799" t="s">
        <v>1241</v>
      </c>
      <c r="C799" t="s">
        <v>879</v>
      </c>
      <c r="D799">
        <v>13000</v>
      </c>
      <c r="E799">
        <v>16693</v>
      </c>
      <c r="F799">
        <v>0</v>
      </c>
      <c r="G799">
        <v>10000</v>
      </c>
      <c r="H799">
        <v>7.4</v>
      </c>
      <c r="I799">
        <v>206</v>
      </c>
      <c r="J799">
        <v>130</v>
      </c>
      <c r="K799">
        <v>30651422</v>
      </c>
      <c r="L799">
        <v>10000000</v>
      </c>
      <c r="M799" s="2">
        <f>VLOOKUP(A799,Sheet2!$A$1:G4523,2,0)</f>
        <v>36304</v>
      </c>
      <c r="N799" t="str">
        <f>VLOOKUP(A799,Sheet2!$A$1:G4523,3,0)</f>
        <v>Color</v>
      </c>
      <c r="O799" t="str">
        <f>VLOOKUP(A799,Sheet2!$A$1:G4523,4,0)</f>
        <v>Adventure</v>
      </c>
      <c r="P799" t="str">
        <f>VLOOKUP(A799,Sheet2!$A$1:G4523,5,0)</f>
        <v>English</v>
      </c>
      <c r="Q799" t="str">
        <f>VLOOKUP(A799,Sheet2!$A$1:G4523,6,0)</f>
        <v>USA</v>
      </c>
      <c r="R799" t="str">
        <f>VLOOKUP(A799,Sheet2!$A$1:G4523,7,0)</f>
        <v>R</v>
      </c>
      <c r="S799" t="str">
        <f>IF(Table19[[#This Row],[Language]]="English","English","Other language")</f>
        <v>English</v>
      </c>
      <c r="T799">
        <f>Table19[[#This Row],[Gross Revenue]]-Table19[[#This Row],[Budget]]</f>
        <v>20651422</v>
      </c>
      <c r="U799" s="1">
        <f>(Table19[[#This Row],[Gross Revenue]]/Table19[[#This Row],[Budget]])-1</f>
        <v>2.0651421999999999</v>
      </c>
      <c r="V799" t="str">
        <f t="shared" si="26"/>
        <v>111-130 minutes</v>
      </c>
      <c r="W799">
        <f>Table19[[#This Row],[Profit]]/Table19[[#This Row],[Budget]]*100</f>
        <v>206.51421999999999</v>
      </c>
      <c r="X799">
        <v>3892693.5</v>
      </c>
      <c r="Y799">
        <v>0.11726928571428571</v>
      </c>
      <c r="Z799" t="str">
        <f t="shared" si="27"/>
        <v>Low</v>
      </c>
    </row>
    <row r="800" spans="1:26" x14ac:dyDescent="0.2">
      <c r="A800" t="s">
        <v>5698</v>
      </c>
      <c r="B800" t="s">
        <v>498</v>
      </c>
      <c r="C800" t="s">
        <v>684</v>
      </c>
      <c r="D800">
        <v>11000</v>
      </c>
      <c r="E800">
        <v>14209</v>
      </c>
      <c r="F800">
        <v>188</v>
      </c>
      <c r="G800">
        <v>0</v>
      </c>
      <c r="H800">
        <v>6.9</v>
      </c>
      <c r="I800">
        <v>131</v>
      </c>
      <c r="J800">
        <v>113</v>
      </c>
      <c r="K800">
        <v>72279690</v>
      </c>
      <c r="L800">
        <v>37000000</v>
      </c>
      <c r="M800" s="2">
        <f>VLOOKUP(A800,Sheet2!$A$1:G4524,2,0)</f>
        <v>40628</v>
      </c>
      <c r="N800" t="str">
        <f>VLOOKUP(A800,Sheet2!$A$1:G4524,3,0)</f>
        <v>Color</v>
      </c>
      <c r="O800" t="str">
        <f>VLOOKUP(A800,Sheet2!$A$1:G4524,4,0)</f>
        <v>Drama</v>
      </c>
      <c r="P800" t="str">
        <f>VLOOKUP(A800,Sheet2!$A$1:G4524,5,0)</f>
        <v>English</v>
      </c>
      <c r="Q800" t="str">
        <f>VLOOKUP(A800,Sheet2!$A$1:G4524,6,0)</f>
        <v>USA</v>
      </c>
      <c r="R800" t="str">
        <f>VLOOKUP(A800,Sheet2!$A$1:G4524,7,0)</f>
        <v>PG</v>
      </c>
      <c r="S800" t="str">
        <f>IF(Table19[[#This Row],[Language]]="English","English","Other language")</f>
        <v>English</v>
      </c>
      <c r="T800">
        <f>Table19[[#This Row],[Gross Revenue]]-Table19[[#This Row],[Budget]]</f>
        <v>35279690</v>
      </c>
      <c r="U800" s="1">
        <f>(Table19[[#This Row],[Gross Revenue]]/Table19[[#This Row],[Budget]])-1</f>
        <v>0.95350513513513513</v>
      </c>
      <c r="V800" t="str">
        <f t="shared" si="26"/>
        <v>111-130 minutes</v>
      </c>
      <c r="W800">
        <f>Table19[[#This Row],[Profit]]/Table19[[#This Row],[Budget]]*100</f>
        <v>95.350513513513519</v>
      </c>
      <c r="X800">
        <v>-434215.5</v>
      </c>
      <c r="Y800">
        <v>-0.10115100772200772</v>
      </c>
      <c r="Z800" t="str">
        <f t="shared" si="27"/>
        <v>Medium</v>
      </c>
    </row>
    <row r="801" spans="1:26" x14ac:dyDescent="0.2">
      <c r="A801" t="s">
        <v>4909</v>
      </c>
      <c r="B801" t="s">
        <v>498</v>
      </c>
      <c r="C801" t="s">
        <v>684</v>
      </c>
      <c r="D801">
        <v>11000</v>
      </c>
      <c r="E801">
        <v>13904</v>
      </c>
      <c r="F801">
        <v>188</v>
      </c>
      <c r="G801">
        <v>0</v>
      </c>
      <c r="H801">
        <v>6.4</v>
      </c>
      <c r="I801">
        <v>54</v>
      </c>
      <c r="J801">
        <v>107</v>
      </c>
      <c r="K801">
        <v>42019483</v>
      </c>
      <c r="L801">
        <v>36000000</v>
      </c>
      <c r="M801" s="2">
        <f>VLOOKUP(A801,Sheet2!$A$1:G4525,2,0)</f>
        <v>41690</v>
      </c>
      <c r="N801" t="str">
        <f>VLOOKUP(A801,Sheet2!$A$1:G4525,3,0)</f>
        <v>Color</v>
      </c>
      <c r="O801" t="str">
        <f>VLOOKUP(A801,Sheet2!$A$1:G4525,4,0)</f>
        <v>Drama</v>
      </c>
      <c r="P801" t="str">
        <f>VLOOKUP(A801,Sheet2!$A$1:G4525,5,0)</f>
        <v>English</v>
      </c>
      <c r="Q801" t="str">
        <f>VLOOKUP(A801,Sheet2!$A$1:G4525,6,0)</f>
        <v>USA</v>
      </c>
      <c r="R801" t="str">
        <f>VLOOKUP(A801,Sheet2!$A$1:G4525,7,0)</f>
        <v>PG</v>
      </c>
      <c r="S801" t="str">
        <f>IF(Table19[[#This Row],[Language]]="English","English","Other language")</f>
        <v>English</v>
      </c>
      <c r="T801">
        <f>Table19[[#This Row],[Gross Revenue]]-Table19[[#This Row],[Budget]]</f>
        <v>6019483</v>
      </c>
      <c r="U801" s="1">
        <f>(Table19[[#This Row],[Gross Revenue]]/Table19[[#This Row],[Budget]])-1</f>
        <v>0.16720786111111119</v>
      </c>
      <c r="V801" t="str">
        <f t="shared" si="26"/>
        <v>90-110 minutes</v>
      </c>
      <c r="W801">
        <f>Table19[[#This Row],[Profit]]/Table19[[#This Row],[Budget]]*100</f>
        <v>16.72078611111111</v>
      </c>
      <c r="X801">
        <v>-434215.5</v>
      </c>
      <c r="Y801">
        <v>-0.10115100772200772</v>
      </c>
      <c r="Z801" t="str">
        <f t="shared" si="27"/>
        <v>Medium</v>
      </c>
    </row>
    <row r="802" spans="1:26" x14ac:dyDescent="0.2">
      <c r="A802" t="s">
        <v>5068</v>
      </c>
      <c r="B802" t="s">
        <v>1657</v>
      </c>
      <c r="C802" t="s">
        <v>2052</v>
      </c>
      <c r="D802">
        <v>844</v>
      </c>
      <c r="E802">
        <v>844</v>
      </c>
      <c r="F802">
        <v>0</v>
      </c>
      <c r="G802">
        <v>28</v>
      </c>
      <c r="H802">
        <v>6.5</v>
      </c>
      <c r="I802">
        <v>9</v>
      </c>
      <c r="J802">
        <v>42</v>
      </c>
      <c r="K802">
        <v>7518876</v>
      </c>
      <c r="L802">
        <v>6000000</v>
      </c>
      <c r="M802" s="2">
        <f>VLOOKUP(A802,Sheet2!$A$1:G4526,2,0)</f>
        <v>39622</v>
      </c>
      <c r="N802" t="str">
        <f>VLOOKUP(A802,Sheet2!$A$1:G4526,3,0)</f>
        <v>Color</v>
      </c>
      <c r="O802" t="str">
        <f>VLOOKUP(A802,Sheet2!$A$1:G4526,4,0)</f>
        <v>Adventure</v>
      </c>
      <c r="P802" t="str">
        <f>VLOOKUP(A802,Sheet2!$A$1:G4526,5,0)</f>
        <v>English</v>
      </c>
      <c r="Q802" t="str">
        <f>VLOOKUP(A802,Sheet2!$A$1:G4526,6,0)</f>
        <v>UK</v>
      </c>
      <c r="R802">
        <f>VLOOKUP(A802,Sheet2!$A$1:G4526,7,0)</f>
        <v>0</v>
      </c>
      <c r="S802" t="str">
        <f>IF(Table19[[#This Row],[Language]]="English","English","Other language")</f>
        <v>English</v>
      </c>
      <c r="T802">
        <f>Table19[[#This Row],[Gross Revenue]]-Table19[[#This Row],[Budget]]</f>
        <v>1518876</v>
      </c>
      <c r="U802" s="1">
        <f>(Table19[[#This Row],[Gross Revenue]]/Table19[[#This Row],[Budget]])-1</f>
        <v>0.25314600000000009</v>
      </c>
      <c r="V802" t="str">
        <f t="shared" si="26"/>
        <v>&lt;90 minutes</v>
      </c>
      <c r="W802">
        <f>Table19[[#This Row],[Profit]]/Table19[[#This Row],[Budget]]*100</f>
        <v>25.314599999999999</v>
      </c>
      <c r="X802">
        <v>3892693.5</v>
      </c>
      <c r="Y802">
        <v>0.11726928571428571</v>
      </c>
      <c r="Z802" t="str">
        <f t="shared" si="27"/>
        <v>Low</v>
      </c>
    </row>
    <row r="803" spans="1:26" x14ac:dyDescent="0.2">
      <c r="A803" t="s">
        <v>4849</v>
      </c>
      <c r="B803" t="s">
        <v>677</v>
      </c>
      <c r="C803" t="s">
        <v>1564</v>
      </c>
      <c r="D803">
        <v>12000</v>
      </c>
      <c r="E803">
        <v>13390</v>
      </c>
      <c r="F803">
        <v>17</v>
      </c>
      <c r="G803">
        <v>361</v>
      </c>
      <c r="H803">
        <v>5.5</v>
      </c>
      <c r="I803">
        <v>98</v>
      </c>
      <c r="J803">
        <v>89</v>
      </c>
      <c r="K803">
        <v>45207112</v>
      </c>
      <c r="L803">
        <v>53000000</v>
      </c>
      <c r="M803" s="2">
        <f>VLOOKUP(A803,Sheet2!$A$1:G4527,2,0)</f>
        <v>37197</v>
      </c>
      <c r="N803" t="str">
        <f>VLOOKUP(A803,Sheet2!$A$1:G4527,3,0)</f>
        <v>Color</v>
      </c>
      <c r="O803" t="str">
        <f>VLOOKUP(A803,Sheet2!$A$1:G4527,4,0)</f>
        <v>Crime</v>
      </c>
      <c r="P803" t="str">
        <f>VLOOKUP(A803,Sheet2!$A$1:G4527,5,0)</f>
        <v>English</v>
      </c>
      <c r="Q803" t="str">
        <f>VLOOKUP(A803,Sheet2!$A$1:G4527,6,0)</f>
        <v>USA</v>
      </c>
      <c r="R803" t="str">
        <f>VLOOKUP(A803,Sheet2!$A$1:G4527,7,0)</f>
        <v>PG-13</v>
      </c>
      <c r="S803" t="str">
        <f>IF(Table19[[#This Row],[Language]]="English","English","Other language")</f>
        <v>English</v>
      </c>
      <c r="T803">
        <f>Table19[[#This Row],[Gross Revenue]]-Table19[[#This Row],[Budget]]</f>
        <v>-7792888</v>
      </c>
      <c r="U803" s="1">
        <f>(Table19[[#This Row],[Gross Revenue]]/Table19[[#This Row],[Budget]])-1</f>
        <v>-0.14703562264150949</v>
      </c>
      <c r="V803" t="str">
        <f t="shared" si="26"/>
        <v>&lt;90 minutes</v>
      </c>
      <c r="W803">
        <f>Table19[[#This Row],[Profit]]/Table19[[#This Row],[Budget]]*100</f>
        <v>-14.703562264150943</v>
      </c>
      <c r="X803">
        <v>-74533.5</v>
      </c>
      <c r="Y803">
        <v>-7.4856785714285719E-3</v>
      </c>
      <c r="Z803" t="str">
        <f t="shared" si="27"/>
        <v>High</v>
      </c>
    </row>
    <row r="804" spans="1:26" x14ac:dyDescent="0.2">
      <c r="A804" t="s">
        <v>4333</v>
      </c>
      <c r="B804" t="s">
        <v>1449</v>
      </c>
      <c r="C804" t="s">
        <v>1246</v>
      </c>
      <c r="D804">
        <v>984</v>
      </c>
      <c r="E804">
        <v>5702</v>
      </c>
      <c r="F804">
        <v>12000</v>
      </c>
      <c r="G804">
        <v>0</v>
      </c>
      <c r="H804">
        <v>6</v>
      </c>
      <c r="I804">
        <v>186</v>
      </c>
      <c r="J804">
        <v>127</v>
      </c>
      <c r="K804">
        <v>10137232</v>
      </c>
      <c r="L804">
        <v>50000000</v>
      </c>
      <c r="M804" s="2">
        <f>VLOOKUP(A804,Sheet2!$A$1:G4528,2,0)</f>
        <v>38548</v>
      </c>
      <c r="N804" t="str">
        <f>VLOOKUP(A804,Sheet2!$A$1:G4528,3,0)</f>
        <v>Color</v>
      </c>
      <c r="O804" t="str">
        <f>VLOOKUP(A804,Sheet2!$A$1:G4528,4,0)</f>
        <v>Action</v>
      </c>
      <c r="P804" t="str">
        <f>VLOOKUP(A804,Sheet2!$A$1:G4528,5,0)</f>
        <v>English</v>
      </c>
      <c r="Q804" t="str">
        <f>VLOOKUP(A804,Sheet2!$A$1:G4528,6,0)</f>
        <v>France</v>
      </c>
      <c r="R804" t="str">
        <f>VLOOKUP(A804,Sheet2!$A$1:G4528,7,0)</f>
        <v>R</v>
      </c>
      <c r="S804" t="str">
        <f>IF(Table19[[#This Row],[Language]]="English","English","Other language")</f>
        <v>English</v>
      </c>
      <c r="T804">
        <f>Table19[[#This Row],[Gross Revenue]]-Table19[[#This Row],[Budget]]</f>
        <v>-39862768</v>
      </c>
      <c r="U804" s="1">
        <f>(Table19[[#This Row],[Gross Revenue]]/Table19[[#This Row],[Budget]])-1</f>
        <v>-0.79725535999999997</v>
      </c>
      <c r="V804" t="str">
        <f t="shared" si="26"/>
        <v>111-130 minutes</v>
      </c>
      <c r="W804">
        <f>Table19[[#This Row],[Profit]]/Table19[[#This Row],[Budget]]*100</f>
        <v>-79.725535999999991</v>
      </c>
      <c r="X804">
        <v>-1289919.5</v>
      </c>
      <c r="Y804">
        <v>-4.8151417500000002E-2</v>
      </c>
      <c r="Z804" t="str">
        <f t="shared" si="27"/>
        <v>High</v>
      </c>
    </row>
    <row r="805" spans="1:26" x14ac:dyDescent="0.2">
      <c r="A805" t="s">
        <v>5281</v>
      </c>
      <c r="B805" t="s">
        <v>1079</v>
      </c>
      <c r="C805" t="s">
        <v>1079</v>
      </c>
      <c r="D805">
        <v>23000</v>
      </c>
      <c r="E805">
        <v>44265</v>
      </c>
      <c r="F805">
        <v>23000</v>
      </c>
      <c r="G805">
        <v>33000</v>
      </c>
      <c r="H805">
        <v>6.6</v>
      </c>
      <c r="I805">
        <v>364</v>
      </c>
      <c r="J805">
        <v>90</v>
      </c>
      <c r="K805">
        <v>24475193</v>
      </c>
      <c r="L805">
        <v>3000000</v>
      </c>
      <c r="M805" s="2">
        <f>VLOOKUP(A805,Sheet2!$A$1:G4529,2,0)</f>
        <v>41571</v>
      </c>
      <c r="N805" t="str">
        <f>VLOOKUP(A805,Sheet2!$A$1:G4529,3,0)</f>
        <v>Color</v>
      </c>
      <c r="O805" t="str">
        <f>VLOOKUP(A805,Sheet2!$A$1:G4529,4,0)</f>
        <v>Comedy</v>
      </c>
      <c r="P805" t="str">
        <f>VLOOKUP(A805,Sheet2!$A$1:G4529,5,0)</f>
        <v>English</v>
      </c>
      <c r="Q805" t="str">
        <f>VLOOKUP(A805,Sheet2!$A$1:G4529,6,0)</f>
        <v>USA</v>
      </c>
      <c r="R805" t="str">
        <f>VLOOKUP(A805,Sheet2!$A$1:G4529,7,0)</f>
        <v>R</v>
      </c>
      <c r="S805" t="str">
        <f>IF(Table19[[#This Row],[Language]]="English","English","Other language")</f>
        <v>English</v>
      </c>
      <c r="T805">
        <f>Table19[[#This Row],[Gross Revenue]]-Table19[[#This Row],[Budget]]</f>
        <v>21475193</v>
      </c>
      <c r="U805" s="1">
        <f>(Table19[[#This Row],[Gross Revenue]]/Table19[[#This Row],[Budget]])-1</f>
        <v>7.1583976666666675</v>
      </c>
      <c r="V805" t="str">
        <f t="shared" si="26"/>
        <v>90-110 minutes</v>
      </c>
      <c r="W805">
        <f>Table19[[#This Row],[Profit]]/Table19[[#This Row],[Budget]]*100</f>
        <v>715.83976666666672</v>
      </c>
      <c r="X805">
        <v>1637763</v>
      </c>
      <c r="Y805">
        <v>0.19178668286445014</v>
      </c>
      <c r="Z805" t="str">
        <f t="shared" si="27"/>
        <v>Low</v>
      </c>
    </row>
    <row r="806" spans="1:26" x14ac:dyDescent="0.2">
      <c r="A806" t="s">
        <v>5524</v>
      </c>
      <c r="B806" t="s">
        <v>546</v>
      </c>
      <c r="C806" t="s">
        <v>2363</v>
      </c>
      <c r="D806">
        <v>40000</v>
      </c>
      <c r="E806">
        <v>52122</v>
      </c>
      <c r="F806">
        <v>19</v>
      </c>
      <c r="G806">
        <v>0</v>
      </c>
      <c r="H806">
        <v>6.8</v>
      </c>
      <c r="I806">
        <v>44</v>
      </c>
      <c r="J806">
        <v>97</v>
      </c>
      <c r="K806">
        <v>22200000</v>
      </c>
      <c r="L806">
        <v>25000000</v>
      </c>
      <c r="M806" s="2">
        <f>VLOOKUP(A806,Sheet2!$A$1:G4530,2,0)</f>
        <v>34437</v>
      </c>
      <c r="N806" t="str">
        <f>VLOOKUP(A806,Sheet2!$A$1:G4530,3,0)</f>
        <v>Color</v>
      </c>
      <c r="O806" t="str">
        <f>VLOOKUP(A806,Sheet2!$A$1:G4530,4,0)</f>
        <v>Comedy</v>
      </c>
      <c r="P806" t="str">
        <f>VLOOKUP(A806,Sheet2!$A$1:G4530,5,0)</f>
        <v>English</v>
      </c>
      <c r="Q806" t="str">
        <f>VLOOKUP(A806,Sheet2!$A$1:G4530,6,0)</f>
        <v>USA</v>
      </c>
      <c r="R806" t="str">
        <f>VLOOKUP(A806,Sheet2!$A$1:G4530,7,0)</f>
        <v>PG-13</v>
      </c>
      <c r="S806" t="str">
        <f>IF(Table19[[#This Row],[Language]]="English","English","Other language")</f>
        <v>English</v>
      </c>
      <c r="T806">
        <f>Table19[[#This Row],[Gross Revenue]]-Table19[[#This Row],[Budget]]</f>
        <v>-2800000</v>
      </c>
      <c r="U806" s="1">
        <f>(Table19[[#This Row],[Gross Revenue]]/Table19[[#This Row],[Budget]])-1</f>
        <v>-0.11199999999999999</v>
      </c>
      <c r="V806" t="str">
        <f t="shared" si="26"/>
        <v>90-110 minutes</v>
      </c>
      <c r="W806">
        <f>Table19[[#This Row],[Profit]]/Table19[[#This Row],[Budget]]*100</f>
        <v>-11.200000000000001</v>
      </c>
      <c r="X806">
        <v>1637763</v>
      </c>
      <c r="Y806">
        <v>0.19178668286445014</v>
      </c>
      <c r="Z806" t="str">
        <f t="shared" si="27"/>
        <v>Medium</v>
      </c>
    </row>
    <row r="807" spans="1:26" x14ac:dyDescent="0.2">
      <c r="A807" t="s">
        <v>7010</v>
      </c>
      <c r="B807" t="s">
        <v>644</v>
      </c>
      <c r="C807" t="s">
        <v>3234</v>
      </c>
      <c r="D807">
        <v>1000</v>
      </c>
      <c r="E807">
        <v>1558</v>
      </c>
      <c r="F807">
        <v>4</v>
      </c>
      <c r="G807">
        <v>0</v>
      </c>
      <c r="H807">
        <v>5.2</v>
      </c>
      <c r="I807">
        <v>114</v>
      </c>
      <c r="J807">
        <v>99</v>
      </c>
      <c r="K807">
        <v>18378</v>
      </c>
      <c r="L807">
        <v>900000</v>
      </c>
      <c r="M807" s="2">
        <f>VLOOKUP(A807,Sheet2!$A$1:G4531,2,0)</f>
        <v>39750</v>
      </c>
      <c r="N807" t="str">
        <f>VLOOKUP(A807,Sheet2!$A$1:G4531,3,0)</f>
        <v>Color</v>
      </c>
      <c r="O807" t="str">
        <f>VLOOKUP(A807,Sheet2!$A$1:G4531,4,0)</f>
        <v>Crime</v>
      </c>
      <c r="P807" t="str">
        <f>VLOOKUP(A807,Sheet2!$A$1:G4531,5,0)</f>
        <v>English</v>
      </c>
      <c r="Q807" t="str">
        <f>VLOOKUP(A807,Sheet2!$A$1:G4531,6,0)</f>
        <v>UK</v>
      </c>
      <c r="R807" t="str">
        <f>VLOOKUP(A807,Sheet2!$A$1:G4531,7,0)</f>
        <v>R</v>
      </c>
      <c r="S807" t="str">
        <f>IF(Table19[[#This Row],[Language]]="English","English","Other language")</f>
        <v>English</v>
      </c>
      <c r="T807">
        <f>Table19[[#This Row],[Gross Revenue]]-Table19[[#This Row],[Budget]]</f>
        <v>-881622</v>
      </c>
      <c r="U807" s="1">
        <f>(Table19[[#This Row],[Gross Revenue]]/Table19[[#This Row],[Budget]])-1</f>
        <v>-0.97958000000000001</v>
      </c>
      <c r="V807" t="str">
        <f t="shared" si="26"/>
        <v>90-110 minutes</v>
      </c>
      <c r="W807">
        <f>Table19[[#This Row],[Profit]]/Table19[[#This Row],[Budget]]*100</f>
        <v>-97.957999999999998</v>
      </c>
      <c r="X807">
        <v>-74533.5</v>
      </c>
      <c r="Y807">
        <v>-7.4856785714285719E-3</v>
      </c>
      <c r="Z807" t="str">
        <f t="shared" si="27"/>
        <v>Low</v>
      </c>
    </row>
    <row r="808" spans="1:26" x14ac:dyDescent="0.2">
      <c r="A808" t="s">
        <v>6718</v>
      </c>
      <c r="B808" t="s">
        <v>546</v>
      </c>
      <c r="C808" t="s">
        <v>1453</v>
      </c>
      <c r="D808">
        <v>40000</v>
      </c>
      <c r="E808">
        <v>56014</v>
      </c>
      <c r="F808">
        <v>179</v>
      </c>
      <c r="G808">
        <v>0</v>
      </c>
      <c r="H808">
        <v>7.8</v>
      </c>
      <c r="I808">
        <v>117</v>
      </c>
      <c r="J808">
        <v>147</v>
      </c>
      <c r="K808">
        <v>41954997</v>
      </c>
      <c r="L808">
        <v>35000000</v>
      </c>
      <c r="M808" s="2">
        <f>VLOOKUP(A808,Sheet2!$A$1:G4532,2,0)</f>
        <v>35445</v>
      </c>
      <c r="N808" t="str">
        <f>VLOOKUP(A808,Sheet2!$A$1:G4532,3,0)</f>
        <v>Color</v>
      </c>
      <c r="O808" t="str">
        <f>VLOOKUP(A808,Sheet2!$A$1:G4532,4,0)</f>
        <v>Biography</v>
      </c>
      <c r="P808" t="str">
        <f>VLOOKUP(A808,Sheet2!$A$1:G4532,5,0)</f>
        <v>English</v>
      </c>
      <c r="Q808" t="str">
        <f>VLOOKUP(A808,Sheet2!$A$1:G4532,6,0)</f>
        <v>USA</v>
      </c>
      <c r="R808" t="str">
        <f>VLOOKUP(A808,Sheet2!$A$1:G4532,7,0)</f>
        <v>R</v>
      </c>
      <c r="S808" t="str">
        <f>IF(Table19[[#This Row],[Language]]="English","English","Other language")</f>
        <v>English</v>
      </c>
      <c r="T808">
        <f>Table19[[#This Row],[Gross Revenue]]-Table19[[#This Row],[Budget]]</f>
        <v>6954997</v>
      </c>
      <c r="U808" s="1">
        <f>(Table19[[#This Row],[Gross Revenue]]/Table19[[#This Row],[Budget]])-1</f>
        <v>0.19871419999999995</v>
      </c>
      <c r="V808" t="str">
        <f t="shared" si="26"/>
        <v>131-150 minutes</v>
      </c>
      <c r="W808">
        <f>Table19[[#This Row],[Profit]]/Table19[[#This Row],[Budget]]*100</f>
        <v>19.871420000000001</v>
      </c>
      <c r="X808">
        <v>-1289919.5</v>
      </c>
      <c r="Y808">
        <v>-4.8151417500000002E-2</v>
      </c>
      <c r="Z808" t="str">
        <f t="shared" si="27"/>
        <v>Medium</v>
      </c>
    </row>
    <row r="809" spans="1:26" x14ac:dyDescent="0.2">
      <c r="A809" t="s">
        <v>6878</v>
      </c>
      <c r="B809" t="s">
        <v>1037</v>
      </c>
      <c r="C809" t="s">
        <v>937</v>
      </c>
      <c r="D809">
        <v>15000</v>
      </c>
      <c r="E809">
        <v>17040</v>
      </c>
      <c r="F809">
        <v>219</v>
      </c>
      <c r="G809">
        <v>33000</v>
      </c>
      <c r="H809">
        <v>8.1</v>
      </c>
      <c r="I809">
        <v>283</v>
      </c>
      <c r="J809">
        <v>133</v>
      </c>
      <c r="K809">
        <v>727883</v>
      </c>
      <c r="L809">
        <v>4500000</v>
      </c>
      <c r="M809" s="2">
        <f>VLOOKUP(A809,Sheet2!$A$1:G4533,2,0)</f>
        <v>37174</v>
      </c>
      <c r="N809" t="str">
        <f>VLOOKUP(A809,Sheet2!$A$1:G4533,3,0)</f>
        <v>Color</v>
      </c>
      <c r="O809" t="str">
        <f>VLOOKUP(A809,Sheet2!$A$1:G4533,4,0)</f>
        <v>Drama</v>
      </c>
      <c r="P809" t="str">
        <f>VLOOKUP(A809,Sheet2!$A$1:G4533,5,0)</f>
        <v>English</v>
      </c>
      <c r="Q809" t="str">
        <f>VLOOKUP(A809,Sheet2!$A$1:G4533,6,0)</f>
        <v>USA</v>
      </c>
      <c r="R809" t="str">
        <f>VLOOKUP(A809,Sheet2!$A$1:G4533,7,0)</f>
        <v>R</v>
      </c>
      <c r="S809" t="str">
        <f>IF(Table19[[#This Row],[Language]]="English","English","Other language")</f>
        <v>English</v>
      </c>
      <c r="T809">
        <f>Table19[[#This Row],[Gross Revenue]]-Table19[[#This Row],[Budget]]</f>
        <v>-3772117</v>
      </c>
      <c r="U809" s="1">
        <f>(Table19[[#This Row],[Gross Revenue]]/Table19[[#This Row],[Budget]])-1</f>
        <v>-0.83824822222222228</v>
      </c>
      <c r="V809" t="str">
        <f t="shared" si="26"/>
        <v>131-150 minutes</v>
      </c>
      <c r="W809">
        <f>Table19[[#This Row],[Profit]]/Table19[[#This Row],[Budget]]*100</f>
        <v>-83.824822222222224</v>
      </c>
      <c r="X809">
        <v>-434215.5</v>
      </c>
      <c r="Y809">
        <v>-0.10115100772200772</v>
      </c>
      <c r="Z809" t="str">
        <f t="shared" si="27"/>
        <v>Low</v>
      </c>
    </row>
    <row r="810" spans="1:26" x14ac:dyDescent="0.2">
      <c r="A810" t="s">
        <v>3970</v>
      </c>
      <c r="B810" t="s">
        <v>1074</v>
      </c>
      <c r="C810" t="s">
        <v>1075</v>
      </c>
      <c r="D810">
        <v>3000</v>
      </c>
      <c r="E810">
        <v>3744</v>
      </c>
      <c r="F810">
        <v>24</v>
      </c>
      <c r="G810">
        <v>10000</v>
      </c>
      <c r="H810">
        <v>5.6</v>
      </c>
      <c r="I810">
        <v>298</v>
      </c>
      <c r="J810">
        <v>99</v>
      </c>
      <c r="K810">
        <v>24042490</v>
      </c>
      <c r="L810">
        <v>25000000</v>
      </c>
      <c r="M810" s="2">
        <f>VLOOKUP(A810,Sheet2!$A$1:G4534,2,0)</f>
        <v>40477</v>
      </c>
      <c r="N810" t="str">
        <f>VLOOKUP(A810,Sheet2!$A$1:G4534,3,0)</f>
        <v>Color</v>
      </c>
      <c r="O810" t="str">
        <f>VLOOKUP(A810,Sheet2!$A$1:G4534,4,0)</f>
        <v>Fantasy</v>
      </c>
      <c r="P810" t="str">
        <f>VLOOKUP(A810,Sheet2!$A$1:G4534,5,0)</f>
        <v>English</v>
      </c>
      <c r="Q810" t="str">
        <f>VLOOKUP(A810,Sheet2!$A$1:G4534,6,0)</f>
        <v>USA</v>
      </c>
      <c r="R810" t="str">
        <f>VLOOKUP(A810,Sheet2!$A$1:G4534,7,0)</f>
        <v>R</v>
      </c>
      <c r="S810" t="str">
        <f>IF(Table19[[#This Row],[Language]]="English","English","Other language")</f>
        <v>English</v>
      </c>
      <c r="T810">
        <f>Table19[[#This Row],[Gross Revenue]]-Table19[[#This Row],[Budget]]</f>
        <v>-957510</v>
      </c>
      <c r="U810" s="1">
        <f>(Table19[[#This Row],[Gross Revenue]]/Table19[[#This Row],[Budget]])-1</f>
        <v>-3.8300400000000012E-2</v>
      </c>
      <c r="V810" t="str">
        <f t="shared" si="26"/>
        <v>90-110 minutes</v>
      </c>
      <c r="W810">
        <f>Table19[[#This Row],[Profit]]/Table19[[#This Row],[Budget]]*100</f>
        <v>-3.8300399999999999</v>
      </c>
      <c r="Z810" t="str">
        <f t="shared" si="27"/>
        <v>Medium</v>
      </c>
    </row>
    <row r="811" spans="1:26" x14ac:dyDescent="0.2">
      <c r="A811" t="s">
        <v>4705</v>
      </c>
      <c r="B811" t="s">
        <v>788</v>
      </c>
      <c r="C811" t="s">
        <v>1673</v>
      </c>
      <c r="D811">
        <v>1000</v>
      </c>
      <c r="E811">
        <v>3341</v>
      </c>
      <c r="F811">
        <v>39</v>
      </c>
      <c r="G811">
        <v>970</v>
      </c>
      <c r="H811">
        <v>6.3</v>
      </c>
      <c r="I811">
        <v>113</v>
      </c>
      <c r="J811">
        <v>113</v>
      </c>
      <c r="K811">
        <v>54997476</v>
      </c>
      <c r="L811">
        <v>50000000</v>
      </c>
      <c r="M811" s="2">
        <f>VLOOKUP(A811,Sheet2!$A$1:G4535,2,0)</f>
        <v>37074</v>
      </c>
      <c r="N811" t="str">
        <f>VLOOKUP(A811,Sheet2!$A$1:G4535,3,0)</f>
        <v>Color</v>
      </c>
      <c r="O811" t="str">
        <f>VLOOKUP(A811,Sheet2!$A$1:G4535,4,0)</f>
        <v>Crime</v>
      </c>
      <c r="P811" t="str">
        <f>VLOOKUP(A811,Sheet2!$A$1:G4535,5,0)</f>
        <v>English</v>
      </c>
      <c r="Q811" t="str">
        <f>VLOOKUP(A811,Sheet2!$A$1:G4535,6,0)</f>
        <v>USA</v>
      </c>
      <c r="R811" t="str">
        <f>VLOOKUP(A811,Sheet2!$A$1:G4535,7,0)</f>
        <v>R</v>
      </c>
      <c r="S811" t="str">
        <f>IF(Table19[[#This Row],[Language]]="English","English","Other language")</f>
        <v>English</v>
      </c>
      <c r="T811">
        <f>Table19[[#This Row],[Gross Revenue]]-Table19[[#This Row],[Budget]]</f>
        <v>4997476</v>
      </c>
      <c r="U811" s="1">
        <f>(Table19[[#This Row],[Gross Revenue]]/Table19[[#This Row],[Budget]])-1</f>
        <v>9.9949520000000014E-2</v>
      </c>
      <c r="V811" t="str">
        <f t="shared" si="26"/>
        <v>111-130 minutes</v>
      </c>
      <c r="W811">
        <f>Table19[[#This Row],[Profit]]/Table19[[#This Row],[Budget]]*100</f>
        <v>9.9949519999999996</v>
      </c>
      <c r="X811">
        <v>-74533.5</v>
      </c>
      <c r="Y811">
        <v>-7.4856785714285719E-3</v>
      </c>
      <c r="Z811" t="str">
        <f t="shared" si="27"/>
        <v>High</v>
      </c>
    </row>
    <row r="812" spans="1:26" x14ac:dyDescent="0.2">
      <c r="A812" t="s">
        <v>3282</v>
      </c>
      <c r="B812" t="s">
        <v>56</v>
      </c>
      <c r="C812" t="s">
        <v>57</v>
      </c>
      <c r="D812">
        <v>787</v>
      </c>
      <c r="E812">
        <v>2185</v>
      </c>
      <c r="F812">
        <v>3</v>
      </c>
      <c r="G812">
        <v>346</v>
      </c>
      <c r="H812">
        <v>2.8</v>
      </c>
      <c r="I812">
        <v>31</v>
      </c>
      <c r="J812">
        <v>77</v>
      </c>
      <c r="K812">
        <v>7382993</v>
      </c>
      <c r="L812">
        <v>20000000</v>
      </c>
      <c r="M812" s="2">
        <f>VLOOKUP(A812,Sheet2!$A$1:G4536,2,0)</f>
        <v>38752</v>
      </c>
      <c r="N812" t="str">
        <f>VLOOKUP(A812,Sheet2!$A$1:G4536,3,0)</f>
        <v>Color</v>
      </c>
      <c r="O812" t="str">
        <f>VLOOKUP(A812,Sheet2!$A$1:G4536,4,0)</f>
        <v>Adventure</v>
      </c>
      <c r="P812" t="str">
        <f>VLOOKUP(A812,Sheet2!$A$1:G4536,5,0)</f>
        <v>English</v>
      </c>
      <c r="Q812" t="str">
        <f>VLOOKUP(A812,Sheet2!$A$1:G4536,6,0)</f>
        <v>USA</v>
      </c>
      <c r="R812" t="str">
        <f>VLOOKUP(A812,Sheet2!$A$1:G4536,7,0)</f>
        <v>G</v>
      </c>
      <c r="S812" t="str">
        <f>IF(Table19[[#This Row],[Language]]="English","English","Other language")</f>
        <v>English</v>
      </c>
      <c r="T812">
        <f>Table19[[#This Row],[Gross Revenue]]-Table19[[#This Row],[Budget]]</f>
        <v>-12617007</v>
      </c>
      <c r="U812" s="1">
        <f>(Table19[[#This Row],[Gross Revenue]]/Table19[[#This Row],[Budget]])-1</f>
        <v>-0.63085035</v>
      </c>
      <c r="V812" t="str">
        <f t="shared" si="26"/>
        <v>&lt;90 minutes</v>
      </c>
      <c r="W812">
        <f>Table19[[#This Row],[Profit]]/Table19[[#This Row],[Budget]]*100</f>
        <v>-63.085034999999998</v>
      </c>
      <c r="X812">
        <v>3892693.5</v>
      </c>
      <c r="Y812">
        <v>0.11726928571428571</v>
      </c>
      <c r="Z812" t="str">
        <f t="shared" si="27"/>
        <v>Medium</v>
      </c>
    </row>
    <row r="813" spans="1:26" x14ac:dyDescent="0.2">
      <c r="A813" t="s">
        <v>3666</v>
      </c>
      <c r="B813" t="s">
        <v>700</v>
      </c>
      <c r="C813" t="s">
        <v>141</v>
      </c>
      <c r="D813">
        <v>12000</v>
      </c>
      <c r="E813">
        <v>13517</v>
      </c>
      <c r="F813">
        <v>43</v>
      </c>
      <c r="G813">
        <v>0</v>
      </c>
      <c r="H813">
        <v>5.2</v>
      </c>
      <c r="I813">
        <v>237</v>
      </c>
      <c r="J813">
        <v>113</v>
      </c>
      <c r="K813">
        <v>28031250</v>
      </c>
      <c r="L813">
        <v>60000000</v>
      </c>
      <c r="M813" s="2">
        <f>VLOOKUP(A813,Sheet2!$A$1:G4537,2,0)</f>
        <v>38547</v>
      </c>
      <c r="N813" t="str">
        <f>VLOOKUP(A813,Sheet2!$A$1:G4537,3,0)</f>
        <v>Color</v>
      </c>
      <c r="O813" t="str">
        <f>VLOOKUP(A813,Sheet2!$A$1:G4537,4,0)</f>
        <v>Action</v>
      </c>
      <c r="P813" t="str">
        <f>VLOOKUP(A813,Sheet2!$A$1:G4537,5,0)</f>
        <v>English</v>
      </c>
      <c r="Q813" t="str">
        <f>VLOOKUP(A813,Sheet2!$A$1:G4537,6,0)</f>
        <v>UK</v>
      </c>
      <c r="R813" t="str">
        <f>VLOOKUP(A813,Sheet2!$A$1:G4537,7,0)</f>
        <v>R</v>
      </c>
      <c r="S813" t="str">
        <f>IF(Table19[[#This Row],[Language]]="English","English","Other language")</f>
        <v>English</v>
      </c>
      <c r="T813">
        <f>Table19[[#This Row],[Gross Revenue]]-Table19[[#This Row],[Budget]]</f>
        <v>-31968750</v>
      </c>
      <c r="U813" s="1">
        <f>(Table19[[#This Row],[Gross Revenue]]/Table19[[#This Row],[Budget]])-1</f>
        <v>-0.53281250000000002</v>
      </c>
      <c r="V813" t="str">
        <f t="shared" si="26"/>
        <v>111-130 minutes</v>
      </c>
      <c r="W813">
        <f>Table19[[#This Row],[Profit]]/Table19[[#This Row],[Budget]]*100</f>
        <v>-53.28125</v>
      </c>
      <c r="X813">
        <v>-1289919.5</v>
      </c>
      <c r="Y813">
        <v>-4.8151417500000002E-2</v>
      </c>
      <c r="Z813" t="str">
        <f t="shared" si="27"/>
        <v>High</v>
      </c>
    </row>
    <row r="814" spans="1:26" x14ac:dyDescent="0.2">
      <c r="A814" t="s">
        <v>4344</v>
      </c>
      <c r="B814" t="s">
        <v>1459</v>
      </c>
      <c r="C814" t="s">
        <v>1460</v>
      </c>
      <c r="D814">
        <v>165</v>
      </c>
      <c r="E814">
        <v>391</v>
      </c>
      <c r="F814">
        <v>197</v>
      </c>
      <c r="G814">
        <v>0</v>
      </c>
      <c r="H814">
        <v>6</v>
      </c>
      <c r="I814">
        <v>254</v>
      </c>
      <c r="J814">
        <v>113</v>
      </c>
      <c r="K814">
        <v>10955425</v>
      </c>
      <c r="L814">
        <v>30000000</v>
      </c>
      <c r="M814" s="2">
        <f>VLOOKUP(A814,Sheet2!$A$1:G4538,2,0)</f>
        <v>39497</v>
      </c>
      <c r="N814" t="str">
        <f>VLOOKUP(A814,Sheet2!$A$1:G4538,3,0)</f>
        <v>Color</v>
      </c>
      <c r="O814" t="str">
        <f>VLOOKUP(A814,Sheet2!$A$1:G4538,4,0)</f>
        <v>Action</v>
      </c>
      <c r="P814" t="str">
        <f>VLOOKUP(A814,Sheet2!$A$1:G4538,5,0)</f>
        <v>English</v>
      </c>
      <c r="Q814" t="str">
        <f>VLOOKUP(A814,Sheet2!$A$1:G4538,6,0)</f>
        <v>UK</v>
      </c>
      <c r="R814" t="str">
        <f>VLOOKUP(A814,Sheet2!$A$1:G4538,7,0)</f>
        <v>R</v>
      </c>
      <c r="S814" t="str">
        <f>IF(Table19[[#This Row],[Language]]="English","English","Other language")</f>
        <v>English</v>
      </c>
      <c r="T814">
        <f>Table19[[#This Row],[Gross Revenue]]-Table19[[#This Row],[Budget]]</f>
        <v>-19044575</v>
      </c>
      <c r="U814" s="1">
        <f>(Table19[[#This Row],[Gross Revenue]]/Table19[[#This Row],[Budget]])-1</f>
        <v>-0.63481916666666671</v>
      </c>
      <c r="V814" t="str">
        <f t="shared" si="26"/>
        <v>111-130 minutes</v>
      </c>
      <c r="W814">
        <f>Table19[[#This Row],[Profit]]/Table19[[#This Row],[Budget]]*100</f>
        <v>-63.48191666666667</v>
      </c>
      <c r="X814">
        <v>-1289919.5</v>
      </c>
      <c r="Y814">
        <v>-4.8151417500000002E-2</v>
      </c>
      <c r="Z814" t="str">
        <f t="shared" si="27"/>
        <v>Medium</v>
      </c>
    </row>
    <row r="815" spans="1:26" x14ac:dyDescent="0.2">
      <c r="A815" t="s">
        <v>6263</v>
      </c>
      <c r="B815" t="s">
        <v>2840</v>
      </c>
      <c r="C815" t="s">
        <v>534</v>
      </c>
      <c r="D815">
        <v>637</v>
      </c>
      <c r="E815">
        <v>1342</v>
      </c>
      <c r="F815">
        <v>44</v>
      </c>
      <c r="G815">
        <v>23000</v>
      </c>
      <c r="H815">
        <v>7.3</v>
      </c>
      <c r="I815">
        <v>180</v>
      </c>
      <c r="J815">
        <v>103</v>
      </c>
      <c r="K815">
        <v>17474107</v>
      </c>
      <c r="L815">
        <v>7000000</v>
      </c>
      <c r="M815" s="2">
        <f>VLOOKUP(A815,Sheet2!$A$1:G4539,2,0)</f>
        <v>42061</v>
      </c>
      <c r="N815" t="str">
        <f>VLOOKUP(A815,Sheet2!$A$1:G4539,3,0)</f>
        <v>Color</v>
      </c>
      <c r="O815" t="str">
        <f>VLOOKUP(A815,Sheet2!$A$1:G4539,4,0)</f>
        <v>Comedy</v>
      </c>
      <c r="P815" t="str">
        <f>VLOOKUP(A815,Sheet2!$A$1:G4539,5,0)</f>
        <v>English</v>
      </c>
      <c r="Q815" t="str">
        <f>VLOOKUP(A815,Sheet2!$A$1:G4539,6,0)</f>
        <v>USA</v>
      </c>
      <c r="R815" t="str">
        <f>VLOOKUP(A815,Sheet2!$A$1:G4539,7,0)</f>
        <v>R</v>
      </c>
      <c r="S815" t="str">
        <f>IF(Table19[[#This Row],[Language]]="English","English","Other language")</f>
        <v>English</v>
      </c>
      <c r="T815">
        <f>Table19[[#This Row],[Gross Revenue]]-Table19[[#This Row],[Budget]]</f>
        <v>10474107</v>
      </c>
      <c r="U815" s="1">
        <f>(Table19[[#This Row],[Gross Revenue]]/Table19[[#This Row],[Budget]])-1</f>
        <v>1.4963009999999999</v>
      </c>
      <c r="V815" t="str">
        <f t="shared" si="26"/>
        <v>90-110 minutes</v>
      </c>
      <c r="W815">
        <f>Table19[[#This Row],[Profit]]/Table19[[#This Row],[Budget]]*100</f>
        <v>149.6301</v>
      </c>
      <c r="X815">
        <v>1637763</v>
      </c>
      <c r="Y815">
        <v>0.19178668286445014</v>
      </c>
      <c r="Z815" t="str">
        <f t="shared" si="27"/>
        <v>Low</v>
      </c>
    </row>
    <row r="816" spans="1:26" x14ac:dyDescent="0.2">
      <c r="A816" t="s">
        <v>3902</v>
      </c>
      <c r="B816" t="s">
        <v>992</v>
      </c>
      <c r="C816" t="s">
        <v>993</v>
      </c>
      <c r="D816">
        <v>633</v>
      </c>
      <c r="E816">
        <v>874</v>
      </c>
      <c r="F816">
        <v>23</v>
      </c>
      <c r="G816">
        <v>0</v>
      </c>
      <c r="H816">
        <v>5.5</v>
      </c>
      <c r="I816">
        <v>40</v>
      </c>
      <c r="J816">
        <v>110</v>
      </c>
      <c r="K816">
        <v>30102717</v>
      </c>
      <c r="L816">
        <v>15000000</v>
      </c>
      <c r="M816" s="2">
        <f>VLOOKUP(A816,Sheet2!$A$1:G4540,2,0)</f>
        <v>33552</v>
      </c>
      <c r="N816" t="str">
        <f>VLOOKUP(A816,Sheet2!$A$1:G4540,3,0)</f>
        <v>Color</v>
      </c>
      <c r="O816" t="str">
        <f>VLOOKUP(A816,Sheet2!$A$1:G4540,4,0)</f>
        <v>Action</v>
      </c>
      <c r="P816" t="str">
        <f>VLOOKUP(A816,Sheet2!$A$1:G4540,5,0)</f>
        <v>English</v>
      </c>
      <c r="Q816" t="str">
        <f>VLOOKUP(A816,Sheet2!$A$1:G4540,6,0)</f>
        <v>USA</v>
      </c>
      <c r="R816" t="str">
        <f>VLOOKUP(A816,Sheet2!$A$1:G4540,7,0)</f>
        <v>R</v>
      </c>
      <c r="S816" t="str">
        <f>IF(Table19[[#This Row],[Language]]="English","English","Other language")</f>
        <v>English</v>
      </c>
      <c r="T816">
        <f>Table19[[#This Row],[Gross Revenue]]-Table19[[#This Row],[Budget]]</f>
        <v>15102717</v>
      </c>
      <c r="U816" s="1">
        <f>(Table19[[#This Row],[Gross Revenue]]/Table19[[#This Row],[Budget]])-1</f>
        <v>1.0068478000000001</v>
      </c>
      <c r="V816" t="str">
        <f t="shared" si="26"/>
        <v>90-110 minutes</v>
      </c>
      <c r="W816">
        <f>Table19[[#This Row],[Profit]]/Table19[[#This Row],[Budget]]*100</f>
        <v>100.68478</v>
      </c>
      <c r="X816">
        <v>-1289919.5</v>
      </c>
      <c r="Y816">
        <v>-4.8151417500000002E-2</v>
      </c>
      <c r="Z816" t="str">
        <f t="shared" si="27"/>
        <v>Medium</v>
      </c>
    </row>
    <row r="817" spans="1:26" x14ac:dyDescent="0.2">
      <c r="A817" t="s">
        <v>3848</v>
      </c>
      <c r="B817" t="s">
        <v>123</v>
      </c>
      <c r="C817" t="s">
        <v>934</v>
      </c>
      <c r="D817">
        <v>984</v>
      </c>
      <c r="E817">
        <v>2129</v>
      </c>
      <c r="F817">
        <v>78</v>
      </c>
      <c r="G817">
        <v>0</v>
      </c>
      <c r="H817">
        <v>6.4</v>
      </c>
      <c r="I817">
        <v>129</v>
      </c>
      <c r="J817">
        <v>105</v>
      </c>
      <c r="K817">
        <v>116735231</v>
      </c>
      <c r="L817">
        <v>70000000</v>
      </c>
      <c r="M817" s="2">
        <f>VLOOKUP(A817,Sheet2!$A$1:G4541,2,0)</f>
        <v>36429</v>
      </c>
      <c r="N817" t="str">
        <f>VLOOKUP(A817,Sheet2!$A$1:G4541,3,0)</f>
        <v>Color</v>
      </c>
      <c r="O817" t="str">
        <f>VLOOKUP(A817,Sheet2!$A$1:G4541,4,0)</f>
        <v>Crime</v>
      </c>
      <c r="P817" t="str">
        <f>VLOOKUP(A817,Sheet2!$A$1:G4541,5,0)</f>
        <v>English</v>
      </c>
      <c r="Q817" t="str">
        <f>VLOOKUP(A817,Sheet2!$A$1:G4541,6,0)</f>
        <v>USA</v>
      </c>
      <c r="R817" t="str">
        <f>VLOOKUP(A817,Sheet2!$A$1:G4541,7,0)</f>
        <v>R</v>
      </c>
      <c r="S817" t="str">
        <f>IF(Table19[[#This Row],[Language]]="English","English","Other language")</f>
        <v>English</v>
      </c>
      <c r="T817">
        <f>Table19[[#This Row],[Gross Revenue]]-Table19[[#This Row],[Budget]]</f>
        <v>46735231</v>
      </c>
      <c r="U817" s="1">
        <f>(Table19[[#This Row],[Gross Revenue]]/Table19[[#This Row],[Budget]])-1</f>
        <v>0.66764615714285713</v>
      </c>
      <c r="V817" t="str">
        <f t="shared" si="26"/>
        <v>90-110 minutes</v>
      </c>
      <c r="W817">
        <f>Table19[[#This Row],[Profit]]/Table19[[#This Row],[Budget]]*100</f>
        <v>66.764615714285711</v>
      </c>
      <c r="X817">
        <v>-74533.5</v>
      </c>
      <c r="Y817">
        <v>-7.4856785714285719E-3</v>
      </c>
      <c r="Z817" t="str">
        <f t="shared" si="27"/>
        <v>High</v>
      </c>
    </row>
    <row r="818" spans="1:26" x14ac:dyDescent="0.2">
      <c r="A818" t="s">
        <v>3705</v>
      </c>
      <c r="B818" t="s">
        <v>345</v>
      </c>
      <c r="C818" t="s">
        <v>752</v>
      </c>
      <c r="D818">
        <v>1000</v>
      </c>
      <c r="E818">
        <v>2557</v>
      </c>
      <c r="F818">
        <v>269</v>
      </c>
      <c r="G818">
        <v>204</v>
      </c>
      <c r="H818">
        <v>5.3</v>
      </c>
      <c r="I818">
        <v>45</v>
      </c>
      <c r="J818">
        <v>88</v>
      </c>
      <c r="K818">
        <v>20218</v>
      </c>
      <c r="L818">
        <v>24000000</v>
      </c>
      <c r="M818" s="2">
        <f>VLOOKUP(A818,Sheet2!$A$1:G4542,2,0)</f>
        <v>37051</v>
      </c>
      <c r="N818" t="str">
        <f>VLOOKUP(A818,Sheet2!$A$1:G4542,3,0)</f>
        <v>Color</v>
      </c>
      <c r="O818" t="str">
        <f>VLOOKUP(A818,Sheet2!$A$1:G4542,4,0)</f>
        <v>Action</v>
      </c>
      <c r="P818" t="str">
        <f>VLOOKUP(A818,Sheet2!$A$1:G4542,5,0)</f>
        <v>English</v>
      </c>
      <c r="Q818" t="str">
        <f>VLOOKUP(A818,Sheet2!$A$1:G4542,6,0)</f>
        <v>USA</v>
      </c>
      <c r="R818" t="str">
        <f>VLOOKUP(A818,Sheet2!$A$1:G4542,7,0)</f>
        <v>PG-13</v>
      </c>
      <c r="S818" t="str">
        <f>IF(Table19[[#This Row],[Language]]="English","English","Other language")</f>
        <v>English</v>
      </c>
      <c r="T818">
        <f>Table19[[#This Row],[Gross Revenue]]-Table19[[#This Row],[Budget]]</f>
        <v>-23979782</v>
      </c>
      <c r="U818" s="1">
        <f>(Table19[[#This Row],[Gross Revenue]]/Table19[[#This Row],[Budget]])-1</f>
        <v>-0.99915758333333338</v>
      </c>
      <c r="V818" t="str">
        <f t="shared" si="26"/>
        <v>&lt;90 minutes</v>
      </c>
      <c r="W818">
        <f>Table19[[#This Row],[Profit]]/Table19[[#This Row],[Budget]]*100</f>
        <v>-99.915758333333343</v>
      </c>
      <c r="X818">
        <v>-1289919.5</v>
      </c>
      <c r="Y818">
        <v>-4.8151417500000002E-2</v>
      </c>
      <c r="Z818" t="str">
        <f t="shared" si="27"/>
        <v>Medium</v>
      </c>
    </row>
    <row r="819" spans="1:26" x14ac:dyDescent="0.2">
      <c r="A819" t="s">
        <v>6444</v>
      </c>
      <c r="B819" t="s">
        <v>1276</v>
      </c>
      <c r="C819" t="s">
        <v>2934</v>
      </c>
      <c r="D819">
        <v>22000</v>
      </c>
      <c r="E819">
        <v>33903</v>
      </c>
      <c r="F819">
        <v>53</v>
      </c>
      <c r="G819">
        <v>0</v>
      </c>
      <c r="H819">
        <v>7.5</v>
      </c>
      <c r="I819">
        <v>293</v>
      </c>
      <c r="J819">
        <v>104</v>
      </c>
      <c r="K819">
        <v>33422556</v>
      </c>
      <c r="L819">
        <v>20000000</v>
      </c>
      <c r="M819" s="2">
        <f>VLOOKUP(A819,Sheet2!$A$1:G4543,2,0)</f>
        <v>39479</v>
      </c>
      <c r="N819" t="str">
        <f>VLOOKUP(A819,Sheet2!$A$1:G4543,3,0)</f>
        <v>Color</v>
      </c>
      <c r="O819" t="str">
        <f>VLOOKUP(A819,Sheet2!$A$1:G4543,4,0)</f>
        <v>Drama</v>
      </c>
      <c r="P819" t="str">
        <f>VLOOKUP(A819,Sheet2!$A$1:G4543,5,0)</f>
        <v>English</v>
      </c>
      <c r="Q819" t="str">
        <f>VLOOKUP(A819,Sheet2!$A$1:G4543,6,0)</f>
        <v>USA</v>
      </c>
      <c r="R819" t="str">
        <f>VLOOKUP(A819,Sheet2!$A$1:G4543,7,0)</f>
        <v>PG-13</v>
      </c>
      <c r="S819" t="str">
        <f>IF(Table19[[#This Row],[Language]]="English","English","Other language")</f>
        <v>English</v>
      </c>
      <c r="T819">
        <f>Table19[[#This Row],[Gross Revenue]]-Table19[[#This Row],[Budget]]</f>
        <v>13422556</v>
      </c>
      <c r="U819" s="1">
        <f>(Table19[[#This Row],[Gross Revenue]]/Table19[[#This Row],[Budget]])-1</f>
        <v>0.67112780000000005</v>
      </c>
      <c r="V819" t="str">
        <f t="shared" si="26"/>
        <v>90-110 minutes</v>
      </c>
      <c r="W819">
        <f>Table19[[#This Row],[Profit]]/Table19[[#This Row],[Budget]]*100</f>
        <v>67.112780000000001</v>
      </c>
      <c r="X819">
        <v>-434215.5</v>
      </c>
      <c r="Y819">
        <v>-0.10115100772200772</v>
      </c>
      <c r="Z819" t="str">
        <f t="shared" si="27"/>
        <v>Medium</v>
      </c>
    </row>
    <row r="820" spans="1:26" x14ac:dyDescent="0.2">
      <c r="A820" t="s">
        <v>3597</v>
      </c>
      <c r="B820" t="s">
        <v>387</v>
      </c>
      <c r="C820" t="s">
        <v>596</v>
      </c>
      <c r="D820">
        <v>2000</v>
      </c>
      <c r="E820">
        <v>2908</v>
      </c>
      <c r="F820">
        <v>0</v>
      </c>
      <c r="G820">
        <v>122</v>
      </c>
      <c r="H820">
        <v>5</v>
      </c>
      <c r="I820">
        <v>28</v>
      </c>
      <c r="J820">
        <v>77</v>
      </c>
      <c r="K820">
        <v>19421271</v>
      </c>
      <c r="L820">
        <v>5000000</v>
      </c>
      <c r="M820" s="2">
        <f>VLOOKUP(A820,Sheet2!$A$1:G4544,2,0)</f>
        <v>36162</v>
      </c>
      <c r="N820" t="str">
        <f>VLOOKUP(A820,Sheet2!$A$1:G4544,3,0)</f>
        <v>Color</v>
      </c>
      <c r="O820" t="str">
        <f>VLOOKUP(A820,Sheet2!$A$1:G4544,4,0)</f>
        <v>Animation</v>
      </c>
      <c r="P820" t="str">
        <f>VLOOKUP(A820,Sheet2!$A$1:G4544,5,0)</f>
        <v>English</v>
      </c>
      <c r="Q820" t="str">
        <f>VLOOKUP(A820,Sheet2!$A$1:G4544,6,0)</f>
        <v>USA</v>
      </c>
      <c r="R820" t="str">
        <f>VLOOKUP(A820,Sheet2!$A$1:G4544,7,0)</f>
        <v>G</v>
      </c>
      <c r="S820" t="str">
        <f>IF(Table19[[#This Row],[Language]]="English","English","Other language")</f>
        <v>English</v>
      </c>
      <c r="T820">
        <f>Table19[[#This Row],[Gross Revenue]]-Table19[[#This Row],[Budget]]</f>
        <v>14421271</v>
      </c>
      <c r="U820" s="1">
        <f>(Table19[[#This Row],[Gross Revenue]]/Table19[[#This Row],[Budget]])-1</f>
        <v>2.8842542</v>
      </c>
      <c r="V820" t="str">
        <f t="shared" si="26"/>
        <v>&lt;90 minutes</v>
      </c>
      <c r="W820">
        <f>Table19[[#This Row],[Profit]]/Table19[[#This Row],[Budget]]*100</f>
        <v>288.42541999999997</v>
      </c>
      <c r="Z820" t="str">
        <f t="shared" si="27"/>
        <v>Low</v>
      </c>
    </row>
    <row r="821" spans="1:26" x14ac:dyDescent="0.2">
      <c r="A821" t="s">
        <v>4430</v>
      </c>
      <c r="B821" t="s">
        <v>1537</v>
      </c>
      <c r="C821" t="s">
        <v>1538</v>
      </c>
      <c r="D821">
        <v>268</v>
      </c>
      <c r="E821">
        <v>318</v>
      </c>
      <c r="F821">
        <v>0</v>
      </c>
      <c r="G821">
        <v>27</v>
      </c>
      <c r="H821">
        <v>6.1</v>
      </c>
      <c r="I821">
        <v>12</v>
      </c>
      <c r="J821">
        <v>88</v>
      </c>
      <c r="K821">
        <v>58936</v>
      </c>
      <c r="L821">
        <v>1200000</v>
      </c>
      <c r="M821" s="2">
        <f>VLOOKUP(A821,Sheet2!$A$1:G4545,2,0)</f>
        <v>37213</v>
      </c>
      <c r="N821" t="str">
        <f>VLOOKUP(A821,Sheet2!$A$1:G4545,3,0)</f>
        <v>Color</v>
      </c>
      <c r="O821" t="str">
        <f>VLOOKUP(A821,Sheet2!$A$1:G4545,4,0)</f>
        <v>Comedy</v>
      </c>
      <c r="P821" t="str">
        <f>VLOOKUP(A821,Sheet2!$A$1:G4545,5,0)</f>
        <v>English</v>
      </c>
      <c r="Q821" t="str">
        <f>VLOOKUP(A821,Sheet2!$A$1:G4545,6,0)</f>
        <v>USA</v>
      </c>
      <c r="R821" t="str">
        <f>VLOOKUP(A821,Sheet2!$A$1:G4545,7,0)</f>
        <v>R</v>
      </c>
      <c r="S821" t="str">
        <f>IF(Table19[[#This Row],[Language]]="English","English","Other language")</f>
        <v>English</v>
      </c>
      <c r="T821">
        <f>Table19[[#This Row],[Gross Revenue]]-Table19[[#This Row],[Budget]]</f>
        <v>-1141064</v>
      </c>
      <c r="U821" s="1">
        <f>(Table19[[#This Row],[Gross Revenue]]/Table19[[#This Row],[Budget]])-1</f>
        <v>-0.95088666666666666</v>
      </c>
      <c r="V821" t="str">
        <f t="shared" si="26"/>
        <v>&lt;90 minutes</v>
      </c>
      <c r="W821">
        <f>Table19[[#This Row],[Profit]]/Table19[[#This Row],[Budget]]*100</f>
        <v>-95.088666666666668</v>
      </c>
      <c r="X821">
        <v>1637763</v>
      </c>
      <c r="Y821">
        <v>0.19178668286445014</v>
      </c>
      <c r="Z821" t="str">
        <f t="shared" si="27"/>
        <v>Low</v>
      </c>
    </row>
    <row r="822" spans="1:26" x14ac:dyDescent="0.2">
      <c r="A822" t="s">
        <v>4986</v>
      </c>
      <c r="B822" t="s">
        <v>1993</v>
      </c>
      <c r="C822" t="s">
        <v>1994</v>
      </c>
      <c r="D822">
        <v>2000</v>
      </c>
      <c r="E822">
        <v>3921</v>
      </c>
      <c r="F822">
        <v>12</v>
      </c>
      <c r="G822">
        <v>412</v>
      </c>
      <c r="H822">
        <v>6.5</v>
      </c>
      <c r="I822">
        <v>74</v>
      </c>
      <c r="J822">
        <v>108</v>
      </c>
      <c r="K822">
        <v>568695</v>
      </c>
      <c r="L822">
        <v>8000000</v>
      </c>
      <c r="M822" s="2">
        <f>VLOOKUP(A822,Sheet2!$A$1:G4546,2,0)</f>
        <v>38665</v>
      </c>
      <c r="N822" t="str">
        <f>VLOOKUP(A822,Sheet2!$A$1:G4546,3,0)</f>
        <v>Color</v>
      </c>
      <c r="O822" t="str">
        <f>VLOOKUP(A822,Sheet2!$A$1:G4546,4,0)</f>
        <v>Drama</v>
      </c>
      <c r="P822" t="str">
        <f>VLOOKUP(A822,Sheet2!$A$1:G4546,5,0)</f>
        <v>English</v>
      </c>
      <c r="Q822" t="str">
        <f>VLOOKUP(A822,Sheet2!$A$1:G4546,6,0)</f>
        <v>USA</v>
      </c>
      <c r="R822" t="str">
        <f>VLOOKUP(A822,Sheet2!$A$1:G4546,7,0)</f>
        <v>R</v>
      </c>
      <c r="S822" t="str">
        <f>IF(Table19[[#This Row],[Language]]="English","English","Other language")</f>
        <v>English</v>
      </c>
      <c r="T822">
        <f>Table19[[#This Row],[Gross Revenue]]-Table19[[#This Row],[Budget]]</f>
        <v>-7431305</v>
      </c>
      <c r="U822" s="1">
        <f>(Table19[[#This Row],[Gross Revenue]]/Table19[[#This Row],[Budget]])-1</f>
        <v>-0.92891312500000001</v>
      </c>
      <c r="V822" t="str">
        <f t="shared" si="26"/>
        <v>90-110 minutes</v>
      </c>
      <c r="W822">
        <f>Table19[[#This Row],[Profit]]/Table19[[#This Row],[Budget]]*100</f>
        <v>-92.891312499999998</v>
      </c>
      <c r="X822">
        <v>-434215.5</v>
      </c>
      <c r="Y822">
        <v>-0.10115100772200772</v>
      </c>
      <c r="Z822" t="str">
        <f t="shared" si="27"/>
        <v>Low</v>
      </c>
    </row>
    <row r="823" spans="1:26" x14ac:dyDescent="0.2">
      <c r="A823" t="s">
        <v>3834</v>
      </c>
      <c r="B823" t="s">
        <v>275</v>
      </c>
      <c r="C823" t="s">
        <v>403</v>
      </c>
      <c r="D823">
        <v>979</v>
      </c>
      <c r="E823">
        <v>2911</v>
      </c>
      <c r="F823">
        <v>129</v>
      </c>
      <c r="G823">
        <v>602</v>
      </c>
      <c r="H823">
        <v>5.4</v>
      </c>
      <c r="I823">
        <v>61</v>
      </c>
      <c r="J823">
        <v>87</v>
      </c>
      <c r="K823">
        <v>64172251</v>
      </c>
      <c r="L823">
        <v>30000000</v>
      </c>
      <c r="M823" s="2">
        <f>VLOOKUP(A823,Sheet2!$A$1:G4547,2,0)</f>
        <v>37120</v>
      </c>
      <c r="N823" t="str">
        <f>VLOOKUP(A823,Sheet2!$A$1:G4547,3,0)</f>
        <v>Color</v>
      </c>
      <c r="O823" t="str">
        <f>VLOOKUP(A823,Sheet2!$A$1:G4547,4,0)</f>
        <v>Comedy</v>
      </c>
      <c r="P823" t="str">
        <f>VLOOKUP(A823,Sheet2!$A$1:G4547,5,0)</f>
        <v>English</v>
      </c>
      <c r="Q823" t="str">
        <f>VLOOKUP(A823,Sheet2!$A$1:G4547,6,0)</f>
        <v>USA</v>
      </c>
      <c r="R823" t="str">
        <f>VLOOKUP(A823,Sheet2!$A$1:G4547,7,0)</f>
        <v>PG-13</v>
      </c>
      <c r="S823" t="str">
        <f>IF(Table19[[#This Row],[Language]]="English","English","Other language")</f>
        <v>English</v>
      </c>
      <c r="T823">
        <f>Table19[[#This Row],[Gross Revenue]]-Table19[[#This Row],[Budget]]</f>
        <v>34172251</v>
      </c>
      <c r="U823" s="1">
        <f>(Table19[[#This Row],[Gross Revenue]]/Table19[[#This Row],[Budget]])-1</f>
        <v>1.1390750333333335</v>
      </c>
      <c r="V823" t="str">
        <f t="shared" si="26"/>
        <v>&lt;90 minutes</v>
      </c>
      <c r="W823">
        <f>Table19[[#This Row],[Profit]]/Table19[[#This Row],[Budget]]*100</f>
        <v>113.90750333333332</v>
      </c>
      <c r="X823">
        <v>1637763</v>
      </c>
      <c r="Y823">
        <v>0.19178668286445014</v>
      </c>
      <c r="Z823" t="str">
        <f t="shared" si="27"/>
        <v>Medium</v>
      </c>
    </row>
    <row r="824" spans="1:26" x14ac:dyDescent="0.2">
      <c r="A824" t="s">
        <v>3563</v>
      </c>
      <c r="B824" t="s">
        <v>148</v>
      </c>
      <c r="C824" t="s">
        <v>541</v>
      </c>
      <c r="D824">
        <v>3000</v>
      </c>
      <c r="E824">
        <v>4409</v>
      </c>
      <c r="F824">
        <v>0</v>
      </c>
      <c r="G824">
        <v>580</v>
      </c>
      <c r="H824">
        <v>4.9000000000000004</v>
      </c>
      <c r="I824">
        <v>64</v>
      </c>
      <c r="J824">
        <v>91</v>
      </c>
      <c r="K824">
        <v>20035310</v>
      </c>
      <c r="L824">
        <v>9000000</v>
      </c>
      <c r="M824" s="2">
        <f>VLOOKUP(A824,Sheet2!$A$1:G4548,2,0)</f>
        <v>36569</v>
      </c>
      <c r="N824" t="str">
        <f>VLOOKUP(A824,Sheet2!$A$1:G4548,3,0)</f>
        <v>Color</v>
      </c>
      <c r="O824" t="str">
        <f>VLOOKUP(A824,Sheet2!$A$1:G4548,4,0)</f>
        <v>Comedy</v>
      </c>
      <c r="P824" t="str">
        <f>VLOOKUP(A824,Sheet2!$A$1:G4548,5,0)</f>
        <v>English</v>
      </c>
      <c r="Q824" t="str">
        <f>VLOOKUP(A824,Sheet2!$A$1:G4548,6,0)</f>
        <v>USA</v>
      </c>
      <c r="R824" t="str">
        <f>VLOOKUP(A824,Sheet2!$A$1:G4548,7,0)</f>
        <v>PG-13</v>
      </c>
      <c r="S824" t="str">
        <f>IF(Table19[[#This Row],[Language]]="English","English","Other language")</f>
        <v>English</v>
      </c>
      <c r="T824">
        <f>Table19[[#This Row],[Gross Revenue]]-Table19[[#This Row],[Budget]]</f>
        <v>11035310</v>
      </c>
      <c r="U824" s="1">
        <f>(Table19[[#This Row],[Gross Revenue]]/Table19[[#This Row],[Budget]])-1</f>
        <v>1.2261455555555556</v>
      </c>
      <c r="V824" t="str">
        <f t="shared" si="26"/>
        <v>90-110 minutes</v>
      </c>
      <c r="W824">
        <f>Table19[[#This Row],[Profit]]/Table19[[#This Row],[Budget]]*100</f>
        <v>122.61455555555555</v>
      </c>
      <c r="X824">
        <v>1637763</v>
      </c>
      <c r="Y824">
        <v>0.19178668286445014</v>
      </c>
      <c r="Z824" t="str">
        <f t="shared" si="27"/>
        <v>Low</v>
      </c>
    </row>
    <row r="825" spans="1:26" x14ac:dyDescent="0.2">
      <c r="A825" t="s">
        <v>6947</v>
      </c>
      <c r="B825" t="s">
        <v>2949</v>
      </c>
      <c r="C825" t="s">
        <v>1331</v>
      </c>
      <c r="D825">
        <v>918</v>
      </c>
      <c r="E825">
        <v>2334</v>
      </c>
      <c r="F825">
        <v>101</v>
      </c>
      <c r="G825">
        <v>14000</v>
      </c>
      <c r="H825">
        <v>8.3000000000000007</v>
      </c>
      <c r="I825">
        <v>192</v>
      </c>
      <c r="J825">
        <v>178</v>
      </c>
      <c r="K825">
        <v>5501940</v>
      </c>
      <c r="L825">
        <v>13500000</v>
      </c>
      <c r="M825" s="2">
        <f>VLOOKUP(A825,Sheet2!$A$1:G4549,2,0)</f>
        <v>38310</v>
      </c>
      <c r="N825" t="str">
        <f>VLOOKUP(A825,Sheet2!$A$1:G4549,3,0)</f>
        <v>Color</v>
      </c>
      <c r="O825" t="str">
        <f>VLOOKUP(A825,Sheet2!$A$1:G4549,4,0)</f>
        <v>Biography</v>
      </c>
      <c r="P825" t="str">
        <f>VLOOKUP(A825,Sheet2!$A$1:G4549,5,0)</f>
        <v>German</v>
      </c>
      <c r="Q825" t="str">
        <f>VLOOKUP(A825,Sheet2!$A$1:G4549,6,0)</f>
        <v>Germany</v>
      </c>
      <c r="R825" t="str">
        <f>VLOOKUP(A825,Sheet2!$A$1:G4549,7,0)</f>
        <v>R</v>
      </c>
      <c r="S825" t="str">
        <f>IF(Table19[[#This Row],[Language]]="English","English","Other language")</f>
        <v>Other language</v>
      </c>
      <c r="T825">
        <f>Table19[[#This Row],[Gross Revenue]]-Table19[[#This Row],[Budget]]</f>
        <v>-7998060</v>
      </c>
      <c r="U825" s="1">
        <f>(Table19[[#This Row],[Gross Revenue]]/Table19[[#This Row],[Budget]])-1</f>
        <v>-0.59244888888888891</v>
      </c>
      <c r="V825" t="str">
        <f t="shared" si="26"/>
        <v>&gt;150 minutes</v>
      </c>
      <c r="W825">
        <f>Table19[[#This Row],[Profit]]/Table19[[#This Row],[Budget]]*100</f>
        <v>-59.244888888888894</v>
      </c>
      <c r="X825">
        <v>-1289919.5</v>
      </c>
      <c r="Y825">
        <v>-4.8151417500000002E-2</v>
      </c>
      <c r="Z825" t="str">
        <f t="shared" si="27"/>
        <v>Medium</v>
      </c>
    </row>
    <row r="826" spans="1:26" x14ac:dyDescent="0.2">
      <c r="A826" t="s">
        <v>3469</v>
      </c>
      <c r="B826" t="s">
        <v>389</v>
      </c>
      <c r="C826" t="s">
        <v>390</v>
      </c>
      <c r="D826">
        <v>1000</v>
      </c>
      <c r="E826">
        <v>3287</v>
      </c>
      <c r="F826">
        <v>41</v>
      </c>
      <c r="G826">
        <v>266</v>
      </c>
      <c r="H826">
        <v>4.5999999999999996</v>
      </c>
      <c r="I826">
        <v>91</v>
      </c>
      <c r="J826">
        <v>87</v>
      </c>
      <c r="K826">
        <v>112950721</v>
      </c>
      <c r="L826">
        <v>72000000</v>
      </c>
      <c r="M826" s="2">
        <f>VLOOKUP(A826,Sheet2!$A$1:G4550,2,0)</f>
        <v>37148</v>
      </c>
      <c r="N826" t="str">
        <f>VLOOKUP(A826,Sheet2!$A$1:G4550,3,0)</f>
        <v>Color</v>
      </c>
      <c r="O826" t="str">
        <f>VLOOKUP(A826,Sheet2!$A$1:G4550,4,0)</f>
        <v>Comedy</v>
      </c>
      <c r="P826" t="str">
        <f>VLOOKUP(A826,Sheet2!$A$1:G4550,5,0)</f>
        <v>English</v>
      </c>
      <c r="Q826" t="str">
        <f>VLOOKUP(A826,Sheet2!$A$1:G4550,6,0)</f>
        <v>USA</v>
      </c>
      <c r="R826" t="str">
        <f>VLOOKUP(A826,Sheet2!$A$1:G4550,7,0)</f>
        <v>PG</v>
      </c>
      <c r="S826" t="str">
        <f>IF(Table19[[#This Row],[Language]]="English","English","Other language")</f>
        <v>English</v>
      </c>
      <c r="T826">
        <f>Table19[[#This Row],[Gross Revenue]]-Table19[[#This Row],[Budget]]</f>
        <v>40950721</v>
      </c>
      <c r="U826" s="1">
        <f>(Table19[[#This Row],[Gross Revenue]]/Table19[[#This Row],[Budget]])-1</f>
        <v>0.56876001388888886</v>
      </c>
      <c r="V826" t="str">
        <f t="shared" si="26"/>
        <v>&lt;90 minutes</v>
      </c>
      <c r="W826">
        <f>Table19[[#This Row],[Profit]]/Table19[[#This Row],[Budget]]*100</f>
        <v>56.876001388888888</v>
      </c>
      <c r="X826">
        <v>1637763</v>
      </c>
      <c r="Y826">
        <v>0.19178668286445014</v>
      </c>
      <c r="Z826" t="str">
        <f t="shared" si="27"/>
        <v>High</v>
      </c>
    </row>
    <row r="827" spans="1:26" x14ac:dyDescent="0.2">
      <c r="A827" t="s">
        <v>6295</v>
      </c>
      <c r="B827" t="s">
        <v>2849</v>
      </c>
      <c r="C827" t="s">
        <v>2581</v>
      </c>
      <c r="D827">
        <v>650</v>
      </c>
      <c r="E827">
        <v>1421</v>
      </c>
      <c r="F827">
        <v>92</v>
      </c>
      <c r="G827">
        <v>5000</v>
      </c>
      <c r="H827">
        <v>7.3</v>
      </c>
      <c r="I827">
        <v>184</v>
      </c>
      <c r="J827">
        <v>110</v>
      </c>
      <c r="K827">
        <v>16067035</v>
      </c>
      <c r="L827">
        <v>1100000</v>
      </c>
      <c r="M827" s="2">
        <f>VLOOKUP(A827,Sheet2!$A$1:G4551,2,0)</f>
        <v>22977</v>
      </c>
      <c r="N827" t="str">
        <f>VLOOKUP(A827,Sheet2!$A$1:G4551,3,0)</f>
        <v>Color</v>
      </c>
      <c r="O827" t="str">
        <f>VLOOKUP(A827,Sheet2!$A$1:G4551,4,0)</f>
        <v>Action</v>
      </c>
      <c r="P827" t="str">
        <f>VLOOKUP(A827,Sheet2!$A$1:G4551,5,0)</f>
        <v>English</v>
      </c>
      <c r="Q827" t="str">
        <f>VLOOKUP(A827,Sheet2!$A$1:G4551,6,0)</f>
        <v>UK</v>
      </c>
      <c r="R827" t="str">
        <f>VLOOKUP(A827,Sheet2!$A$1:G4551,7,0)</f>
        <v>Approved</v>
      </c>
      <c r="S827" t="str">
        <f>IF(Table19[[#This Row],[Language]]="English","English","Other language")</f>
        <v>English</v>
      </c>
      <c r="T827">
        <f>Table19[[#This Row],[Gross Revenue]]-Table19[[#This Row],[Budget]]</f>
        <v>14967035</v>
      </c>
      <c r="U827" s="1">
        <f>(Table19[[#This Row],[Gross Revenue]]/Table19[[#This Row],[Budget]])-1</f>
        <v>13.606395454545455</v>
      </c>
      <c r="V827" t="str">
        <f t="shared" si="26"/>
        <v>90-110 minutes</v>
      </c>
      <c r="W827">
        <f>Table19[[#This Row],[Profit]]/Table19[[#This Row],[Budget]]*100</f>
        <v>1360.6395454545454</v>
      </c>
      <c r="X827">
        <v>-1289919.5</v>
      </c>
      <c r="Y827">
        <v>-4.8151417500000002E-2</v>
      </c>
      <c r="Z827" t="str">
        <f t="shared" si="27"/>
        <v>Low</v>
      </c>
    </row>
    <row r="828" spans="1:26" x14ac:dyDescent="0.2">
      <c r="A828" t="s">
        <v>3556</v>
      </c>
      <c r="B828" t="s">
        <v>529</v>
      </c>
      <c r="C828" t="s">
        <v>530</v>
      </c>
      <c r="D828">
        <v>18000</v>
      </c>
      <c r="E828">
        <v>23344</v>
      </c>
      <c r="F828">
        <v>71</v>
      </c>
      <c r="G828">
        <v>0</v>
      </c>
      <c r="H828">
        <v>4.9000000000000004</v>
      </c>
      <c r="I828">
        <v>122</v>
      </c>
      <c r="J828">
        <v>99</v>
      </c>
      <c r="K828">
        <v>33000377</v>
      </c>
      <c r="L828">
        <v>28000000</v>
      </c>
      <c r="M828" s="2">
        <f>VLOOKUP(A828,Sheet2!$A$1:G4552,2,0)</f>
        <v>36537</v>
      </c>
      <c r="N828" t="str">
        <f>VLOOKUP(A828,Sheet2!$A$1:G4552,3,0)</f>
        <v>Color</v>
      </c>
      <c r="O828" t="str">
        <f>VLOOKUP(A828,Sheet2!$A$1:G4552,4,0)</f>
        <v>Action</v>
      </c>
      <c r="P828" t="str">
        <f>VLOOKUP(A828,Sheet2!$A$1:G4552,5,0)</f>
        <v>English</v>
      </c>
      <c r="Q828" t="str">
        <f>VLOOKUP(A828,Sheet2!$A$1:G4552,6,0)</f>
        <v>USA</v>
      </c>
      <c r="R828" t="str">
        <f>VLOOKUP(A828,Sheet2!$A$1:G4552,7,0)</f>
        <v>R</v>
      </c>
      <c r="S828" t="str">
        <f>IF(Table19[[#This Row],[Language]]="English","English","Other language")</f>
        <v>English</v>
      </c>
      <c r="T828">
        <f>Table19[[#This Row],[Gross Revenue]]-Table19[[#This Row],[Budget]]</f>
        <v>5000377</v>
      </c>
      <c r="U828" s="1">
        <f>(Table19[[#This Row],[Gross Revenue]]/Table19[[#This Row],[Budget]])-1</f>
        <v>0.17858489285714296</v>
      </c>
      <c r="V828" t="str">
        <f t="shared" si="26"/>
        <v>90-110 minutes</v>
      </c>
      <c r="W828">
        <f>Table19[[#This Row],[Profit]]/Table19[[#This Row],[Budget]]*100</f>
        <v>17.858489285714285</v>
      </c>
      <c r="X828">
        <v>-1289919.5</v>
      </c>
      <c r="Y828">
        <v>-4.8151417500000002E-2</v>
      </c>
      <c r="Z828" t="str">
        <f t="shared" si="27"/>
        <v>Medium</v>
      </c>
    </row>
    <row r="829" spans="1:26" x14ac:dyDescent="0.2">
      <c r="A829" t="s">
        <v>4749</v>
      </c>
      <c r="B829" t="s">
        <v>1823</v>
      </c>
      <c r="C829" t="s">
        <v>1824</v>
      </c>
      <c r="D829">
        <v>3000</v>
      </c>
      <c r="E829">
        <v>5178</v>
      </c>
      <c r="F829">
        <v>28</v>
      </c>
      <c r="G829">
        <v>37000</v>
      </c>
      <c r="H829">
        <v>6.3</v>
      </c>
      <c r="I829">
        <v>261</v>
      </c>
      <c r="J829">
        <v>92</v>
      </c>
      <c r="K829">
        <v>55942830</v>
      </c>
      <c r="L829">
        <v>70000000</v>
      </c>
      <c r="M829" s="2">
        <f>VLOOKUP(A829,Sheet2!$A$1:G4553,2,0)</f>
        <v>41986</v>
      </c>
      <c r="N829" t="str">
        <f>VLOOKUP(A829,Sheet2!$A$1:G4553,3,0)</f>
        <v>Color</v>
      </c>
      <c r="O829" t="str">
        <f>VLOOKUP(A829,Sheet2!$A$1:G4553,4,0)</f>
        <v>Action</v>
      </c>
      <c r="P829" t="str">
        <f>VLOOKUP(A829,Sheet2!$A$1:G4553,5,0)</f>
        <v>English</v>
      </c>
      <c r="Q829" t="str">
        <f>VLOOKUP(A829,Sheet2!$A$1:G4553,6,0)</f>
        <v>USA</v>
      </c>
      <c r="R829" t="str">
        <f>VLOOKUP(A829,Sheet2!$A$1:G4553,7,0)</f>
        <v>PG-13</v>
      </c>
      <c r="S829" t="str">
        <f>IF(Table19[[#This Row],[Language]]="English","English","Other language")</f>
        <v>English</v>
      </c>
      <c r="T829">
        <f>Table19[[#This Row],[Gross Revenue]]-Table19[[#This Row],[Budget]]</f>
        <v>-14057170</v>
      </c>
      <c r="U829" s="1">
        <f>(Table19[[#This Row],[Gross Revenue]]/Table19[[#This Row],[Budget]])-1</f>
        <v>-0.20081671428571424</v>
      </c>
      <c r="V829" t="str">
        <f t="shared" si="26"/>
        <v>90-110 minutes</v>
      </c>
      <c r="W829">
        <f>Table19[[#This Row],[Profit]]/Table19[[#This Row],[Budget]]*100</f>
        <v>-20.081671428571429</v>
      </c>
      <c r="X829">
        <v>-1289919.5</v>
      </c>
      <c r="Y829">
        <v>-4.8151417500000002E-2</v>
      </c>
      <c r="Z829" t="str">
        <f t="shared" si="27"/>
        <v>High</v>
      </c>
    </row>
    <row r="830" spans="1:26" x14ac:dyDescent="0.2">
      <c r="A830" t="s">
        <v>5748</v>
      </c>
      <c r="B830" t="s">
        <v>2503</v>
      </c>
      <c r="C830" t="s">
        <v>2504</v>
      </c>
      <c r="D830">
        <v>14</v>
      </c>
      <c r="E830">
        <v>21</v>
      </c>
      <c r="F830">
        <v>126</v>
      </c>
      <c r="G830">
        <v>131</v>
      </c>
      <c r="H830">
        <v>7</v>
      </c>
      <c r="I830">
        <v>58</v>
      </c>
      <c r="J830">
        <v>73</v>
      </c>
      <c r="K830">
        <v>39659</v>
      </c>
      <c r="L830">
        <v>1600000</v>
      </c>
      <c r="M830" s="2">
        <f>VLOOKUP(A830,Sheet2!$A$1:G4554,2,0)</f>
        <v>37342</v>
      </c>
      <c r="N830" t="str">
        <f>VLOOKUP(A830,Sheet2!$A$1:G4554,3,0)</f>
        <v>Black and White</v>
      </c>
      <c r="O830" t="str">
        <f>VLOOKUP(A830,Sheet2!$A$1:G4554,4,0)</f>
        <v>Comedy</v>
      </c>
      <c r="P830" t="str">
        <f>VLOOKUP(A830,Sheet2!$A$1:G4554,5,0)</f>
        <v>English</v>
      </c>
      <c r="Q830" t="str">
        <f>VLOOKUP(A830,Sheet2!$A$1:G4554,6,0)</f>
        <v>Canada</v>
      </c>
      <c r="R830">
        <f>VLOOKUP(A830,Sheet2!$A$1:G4554,7,0)</f>
        <v>0</v>
      </c>
      <c r="S830" t="str">
        <f>IF(Table19[[#This Row],[Language]]="English","English","Other language")</f>
        <v>English</v>
      </c>
      <c r="T830">
        <f>Table19[[#This Row],[Gross Revenue]]-Table19[[#This Row],[Budget]]</f>
        <v>-1560341</v>
      </c>
      <c r="U830" s="1">
        <f>(Table19[[#This Row],[Gross Revenue]]/Table19[[#This Row],[Budget]])-1</f>
        <v>-0.97521312500000001</v>
      </c>
      <c r="V830" t="str">
        <f t="shared" si="26"/>
        <v>&lt;90 minutes</v>
      </c>
      <c r="W830">
        <f>Table19[[#This Row],[Profit]]/Table19[[#This Row],[Budget]]*100</f>
        <v>-97.521312500000008</v>
      </c>
      <c r="X830">
        <v>1637763</v>
      </c>
      <c r="Y830">
        <v>0.19178668286445014</v>
      </c>
      <c r="Z830" t="str">
        <f t="shared" si="27"/>
        <v>Low</v>
      </c>
    </row>
    <row r="831" spans="1:26" x14ac:dyDescent="0.2">
      <c r="A831" t="s">
        <v>5536</v>
      </c>
      <c r="B831" t="s">
        <v>461</v>
      </c>
      <c r="C831" t="s">
        <v>648</v>
      </c>
      <c r="D831">
        <v>3000</v>
      </c>
      <c r="E831">
        <v>3757</v>
      </c>
      <c r="F831">
        <v>425</v>
      </c>
      <c r="G831">
        <v>14000</v>
      </c>
      <c r="H831">
        <v>6.8</v>
      </c>
      <c r="I831">
        <v>159</v>
      </c>
      <c r="J831">
        <v>110</v>
      </c>
      <c r="K831">
        <v>28831145</v>
      </c>
      <c r="L831">
        <v>25000000</v>
      </c>
      <c r="M831" s="2">
        <f>VLOOKUP(A831,Sheet2!$A$1:G4555,2,0)</f>
        <v>41703</v>
      </c>
      <c r="N831" t="str">
        <f>VLOOKUP(A831,Sheet2!$A$1:G4555,3,0)</f>
        <v>Color</v>
      </c>
      <c r="O831" t="str">
        <f>VLOOKUP(A831,Sheet2!$A$1:G4555,4,0)</f>
        <v>Drama</v>
      </c>
      <c r="P831" t="str">
        <f>VLOOKUP(A831,Sheet2!$A$1:G4555,5,0)</f>
        <v>English</v>
      </c>
      <c r="Q831" t="str">
        <f>VLOOKUP(A831,Sheet2!$A$1:G4555,6,0)</f>
        <v>USA</v>
      </c>
      <c r="R831" t="str">
        <f>VLOOKUP(A831,Sheet2!$A$1:G4555,7,0)</f>
        <v>R</v>
      </c>
      <c r="S831" t="str">
        <f>IF(Table19[[#This Row],[Language]]="English","English","Other language")</f>
        <v>English</v>
      </c>
      <c r="T831">
        <f>Table19[[#This Row],[Gross Revenue]]-Table19[[#This Row],[Budget]]</f>
        <v>3831145</v>
      </c>
      <c r="U831" s="1">
        <f>(Table19[[#This Row],[Gross Revenue]]/Table19[[#This Row],[Budget]])-1</f>
        <v>0.1532458000000001</v>
      </c>
      <c r="V831" t="str">
        <f t="shared" si="26"/>
        <v>90-110 minutes</v>
      </c>
      <c r="W831">
        <f>Table19[[#This Row],[Profit]]/Table19[[#This Row],[Budget]]*100</f>
        <v>15.324579999999999</v>
      </c>
      <c r="X831">
        <v>-434215.5</v>
      </c>
      <c r="Y831">
        <v>-0.10115100772200772</v>
      </c>
      <c r="Z831" t="str">
        <f t="shared" si="27"/>
        <v>Medium</v>
      </c>
    </row>
    <row r="832" spans="1:26" x14ac:dyDescent="0.2">
      <c r="A832" t="s">
        <v>5235</v>
      </c>
      <c r="B832" t="s">
        <v>1869</v>
      </c>
      <c r="C832" t="s">
        <v>1723</v>
      </c>
      <c r="D832">
        <v>2000</v>
      </c>
      <c r="E832">
        <v>5642</v>
      </c>
      <c r="F832">
        <v>0</v>
      </c>
      <c r="G832">
        <v>11000</v>
      </c>
      <c r="H832">
        <v>6.6</v>
      </c>
      <c r="I832">
        <v>397</v>
      </c>
      <c r="J832">
        <v>99</v>
      </c>
      <c r="K832">
        <v>42057340</v>
      </c>
      <c r="L832">
        <v>30000000</v>
      </c>
      <c r="M832" s="2">
        <f>VLOOKUP(A832,Sheet2!$A$1:G4556,2,0)</f>
        <v>40065</v>
      </c>
      <c r="N832" t="str">
        <f>VLOOKUP(A832,Sheet2!$A$1:G4556,3,0)</f>
        <v>Color</v>
      </c>
      <c r="O832" t="str">
        <f>VLOOKUP(A832,Sheet2!$A$1:G4556,4,0)</f>
        <v>Horror</v>
      </c>
      <c r="P832" t="str">
        <f>VLOOKUP(A832,Sheet2!$A$1:G4556,5,0)</f>
        <v>English</v>
      </c>
      <c r="Q832" t="str">
        <f>VLOOKUP(A832,Sheet2!$A$1:G4556,6,0)</f>
        <v>USA</v>
      </c>
      <c r="R832" t="str">
        <f>VLOOKUP(A832,Sheet2!$A$1:G4556,7,0)</f>
        <v>PG-13</v>
      </c>
      <c r="S832" t="str">
        <f>IF(Table19[[#This Row],[Language]]="English","English","Other language")</f>
        <v>English</v>
      </c>
      <c r="T832">
        <f>Table19[[#This Row],[Gross Revenue]]-Table19[[#This Row],[Budget]]</f>
        <v>12057340</v>
      </c>
      <c r="U832" s="1">
        <f>(Table19[[#This Row],[Gross Revenue]]/Table19[[#This Row],[Budget]])-1</f>
        <v>0.40191133333333329</v>
      </c>
      <c r="V832" t="str">
        <f t="shared" si="26"/>
        <v>90-110 minutes</v>
      </c>
      <c r="W832">
        <f>Table19[[#This Row],[Profit]]/Table19[[#This Row],[Budget]]*100</f>
        <v>40.191133333333333</v>
      </c>
      <c r="X832">
        <v>16235088</v>
      </c>
      <c r="Y832">
        <v>1.1909079499999999</v>
      </c>
      <c r="Z832" t="str">
        <f t="shared" si="27"/>
        <v>Medium</v>
      </c>
    </row>
    <row r="833" spans="1:26" x14ac:dyDescent="0.2">
      <c r="A833" t="s">
        <v>4414</v>
      </c>
      <c r="B833" t="s">
        <v>1518</v>
      </c>
      <c r="C833" t="s">
        <v>1519</v>
      </c>
      <c r="D833">
        <v>21</v>
      </c>
      <c r="E833">
        <v>58</v>
      </c>
      <c r="F833">
        <v>10</v>
      </c>
      <c r="G833">
        <v>0</v>
      </c>
      <c r="H833">
        <v>6.1</v>
      </c>
      <c r="I833">
        <v>68</v>
      </c>
      <c r="J833">
        <v>103</v>
      </c>
      <c r="K833">
        <v>72413</v>
      </c>
      <c r="L833">
        <v>65000000</v>
      </c>
      <c r="M833" s="2">
        <f>VLOOKUP(A833,Sheet2!$A$1:G4557,2,0)</f>
        <v>42235</v>
      </c>
      <c r="N833" t="str">
        <f>VLOOKUP(A833,Sheet2!$A$1:G4557,3,0)</f>
        <v>Color</v>
      </c>
      <c r="O833" t="str">
        <f>VLOOKUP(A833,Sheet2!$A$1:G4557,4,0)</f>
        <v>Action</v>
      </c>
      <c r="P833" t="str">
        <f>VLOOKUP(A833,Sheet2!$A$1:G4557,5,0)</f>
        <v>Mandarin</v>
      </c>
      <c r="Q833" t="str">
        <f>VLOOKUP(A833,Sheet2!$A$1:G4557,6,0)</f>
        <v>China</v>
      </c>
      <c r="R833" t="str">
        <f>VLOOKUP(A833,Sheet2!$A$1:G4557,7,0)</f>
        <v>R</v>
      </c>
      <c r="S833" t="str">
        <f>IF(Table19[[#This Row],[Language]]="English","English","Other language")</f>
        <v>Other language</v>
      </c>
      <c r="T833">
        <f>Table19[[#This Row],[Gross Revenue]]-Table19[[#This Row],[Budget]]</f>
        <v>-64927587</v>
      </c>
      <c r="U833" s="1">
        <f>(Table19[[#This Row],[Gross Revenue]]/Table19[[#This Row],[Budget]])-1</f>
        <v>-0.99888595384615386</v>
      </c>
      <c r="V833" t="str">
        <f t="shared" si="26"/>
        <v>90-110 minutes</v>
      </c>
      <c r="W833">
        <f>Table19[[#This Row],[Profit]]/Table19[[#This Row],[Budget]]*100</f>
        <v>-99.888595384615385</v>
      </c>
      <c r="X833">
        <v>-1289919.5</v>
      </c>
      <c r="Y833">
        <v>-4.8151417500000002E-2</v>
      </c>
      <c r="Z833" t="str">
        <f t="shared" si="27"/>
        <v>High</v>
      </c>
    </row>
    <row r="834" spans="1:26" x14ac:dyDescent="0.2">
      <c r="A834" t="s">
        <v>3319</v>
      </c>
      <c r="B834" t="s">
        <v>127</v>
      </c>
      <c r="C834" t="s">
        <v>122</v>
      </c>
      <c r="D834">
        <v>889</v>
      </c>
      <c r="E834">
        <v>3274</v>
      </c>
      <c r="F834">
        <v>26</v>
      </c>
      <c r="G834">
        <v>0</v>
      </c>
      <c r="H834">
        <v>3.6</v>
      </c>
      <c r="I834">
        <v>93</v>
      </c>
      <c r="J834">
        <v>107</v>
      </c>
      <c r="K834">
        <v>10956379</v>
      </c>
      <c r="L834">
        <v>35000000</v>
      </c>
      <c r="M834" s="2">
        <f>VLOOKUP(A834,Sheet2!$A$1:G4558,2,0)</f>
        <v>39226</v>
      </c>
      <c r="N834" t="str">
        <f>VLOOKUP(A834,Sheet2!$A$1:G4558,3,0)</f>
        <v>Color</v>
      </c>
      <c r="O834" t="str">
        <f>VLOOKUP(A834,Sheet2!$A$1:G4558,4,0)</f>
        <v>Action</v>
      </c>
      <c r="P834" t="str">
        <f>VLOOKUP(A834,Sheet2!$A$1:G4558,5,0)</f>
        <v>English</v>
      </c>
      <c r="Q834" t="str">
        <f>VLOOKUP(A834,Sheet2!$A$1:G4558,6,0)</f>
        <v>South Korea</v>
      </c>
      <c r="R834" t="str">
        <f>VLOOKUP(A834,Sheet2!$A$1:G4558,7,0)</f>
        <v>PG-13</v>
      </c>
      <c r="S834" t="str">
        <f>IF(Table19[[#This Row],[Language]]="English","English","Other language")</f>
        <v>English</v>
      </c>
      <c r="T834">
        <f>Table19[[#This Row],[Gross Revenue]]-Table19[[#This Row],[Budget]]</f>
        <v>-24043621</v>
      </c>
      <c r="U834" s="1">
        <f>(Table19[[#This Row],[Gross Revenue]]/Table19[[#This Row],[Budget]])-1</f>
        <v>-0.68696059999999992</v>
      </c>
      <c r="V834" t="str">
        <f t="shared" ref="V834:V897" si="28">IF(J834="","",IF(J834&lt;90,"&lt;90 minutes",IF(J834&lt;=110,"90-110 minutes",IF(J834&lt;=130,"111-130 minutes",IF(J834&lt;=150,"131-150 minutes","&gt;150 minutes")))))</f>
        <v>90-110 minutes</v>
      </c>
      <c r="W834">
        <f>Table19[[#This Row],[Profit]]/Table19[[#This Row],[Budget]]*100</f>
        <v>-68.696060000000003</v>
      </c>
      <c r="X834">
        <v>-1289919.5</v>
      </c>
      <c r="Y834">
        <v>-4.8151417500000002E-2</v>
      </c>
      <c r="Z834" t="str">
        <f t="shared" ref="Z834:Z897" si="29">IF(L834="","",IF(L834&lt;=$AA$26,"Low",IF(L834&lt;=$AA$28,"Medium","High")))</f>
        <v>Medium</v>
      </c>
    </row>
    <row r="835" spans="1:26" x14ac:dyDescent="0.2">
      <c r="A835" t="s">
        <v>3276</v>
      </c>
      <c r="B835" t="s">
        <v>46</v>
      </c>
      <c r="C835" t="s">
        <v>47</v>
      </c>
      <c r="D835">
        <v>473</v>
      </c>
      <c r="E835">
        <v>1100</v>
      </c>
      <c r="F835">
        <v>70</v>
      </c>
      <c r="G835">
        <v>0</v>
      </c>
      <c r="H835">
        <v>2.7</v>
      </c>
      <c r="I835">
        <v>130</v>
      </c>
      <c r="J835">
        <v>100</v>
      </c>
      <c r="K835">
        <v>9353573</v>
      </c>
      <c r="L835">
        <v>45000000</v>
      </c>
      <c r="M835" s="2">
        <f>VLOOKUP(A835,Sheet2!$A$1:G4559,2,0)</f>
        <v>40154</v>
      </c>
      <c r="N835" t="str">
        <f>VLOOKUP(A835,Sheet2!$A$1:G4559,3,0)</f>
        <v>Color</v>
      </c>
      <c r="O835" t="str">
        <f>VLOOKUP(A835,Sheet2!$A$1:G4559,4,0)</f>
        <v>Action</v>
      </c>
      <c r="P835" t="str">
        <f>VLOOKUP(A835,Sheet2!$A$1:G4559,5,0)</f>
        <v>English</v>
      </c>
      <c r="Q835" t="str">
        <f>VLOOKUP(A835,Sheet2!$A$1:G4559,6,0)</f>
        <v>USA</v>
      </c>
      <c r="R835" t="str">
        <f>VLOOKUP(A835,Sheet2!$A$1:G4559,7,0)</f>
        <v>PG</v>
      </c>
      <c r="S835" t="str">
        <f>IF(Table19[[#This Row],[Language]]="English","English","Other language")</f>
        <v>English</v>
      </c>
      <c r="T835">
        <f>Table19[[#This Row],[Gross Revenue]]-Table19[[#This Row],[Budget]]</f>
        <v>-35646427</v>
      </c>
      <c r="U835" s="1">
        <f>(Table19[[#This Row],[Gross Revenue]]/Table19[[#This Row],[Budget]])-1</f>
        <v>-0.79214282222222221</v>
      </c>
      <c r="V835" t="str">
        <f t="shared" si="28"/>
        <v>90-110 minutes</v>
      </c>
      <c r="W835">
        <f>Table19[[#This Row],[Profit]]/Table19[[#This Row],[Budget]]*100</f>
        <v>-79.214282222222224</v>
      </c>
      <c r="X835">
        <v>-1289919.5</v>
      </c>
      <c r="Y835">
        <v>-4.8151417500000002E-2</v>
      </c>
      <c r="Z835" t="str">
        <f t="shared" si="29"/>
        <v>High</v>
      </c>
    </row>
    <row r="836" spans="1:26" x14ac:dyDescent="0.2">
      <c r="A836" t="s">
        <v>4454</v>
      </c>
      <c r="B836" t="s">
        <v>1558</v>
      </c>
      <c r="C836" t="s">
        <v>877</v>
      </c>
      <c r="D836">
        <v>780</v>
      </c>
      <c r="E836">
        <v>2109</v>
      </c>
      <c r="F836">
        <v>293</v>
      </c>
      <c r="G836">
        <v>0</v>
      </c>
      <c r="H836">
        <v>6.1</v>
      </c>
      <c r="I836">
        <v>117</v>
      </c>
      <c r="J836">
        <v>104</v>
      </c>
      <c r="K836">
        <v>30063805</v>
      </c>
      <c r="L836">
        <v>60000000</v>
      </c>
      <c r="M836" s="2">
        <f>VLOOKUP(A836,Sheet2!$A$1:G4560,2,0)</f>
        <v>37483</v>
      </c>
      <c r="N836" t="str">
        <f>VLOOKUP(A836,Sheet2!$A$1:G4560,3,0)</f>
        <v>Color</v>
      </c>
      <c r="O836" t="str">
        <f>VLOOKUP(A836,Sheet2!$A$1:G4560,4,0)</f>
        <v>Drama</v>
      </c>
      <c r="P836" t="str">
        <f>VLOOKUP(A836,Sheet2!$A$1:G4560,5,0)</f>
        <v>English</v>
      </c>
      <c r="Q836" t="str">
        <f>VLOOKUP(A836,Sheet2!$A$1:G4560,6,0)</f>
        <v>USA</v>
      </c>
      <c r="R836" t="str">
        <f>VLOOKUP(A836,Sheet2!$A$1:G4560,7,0)</f>
        <v>PG-13</v>
      </c>
      <c r="S836" t="str">
        <f>IF(Table19[[#This Row],[Language]]="English","English","Other language")</f>
        <v>English</v>
      </c>
      <c r="T836">
        <f>Table19[[#This Row],[Gross Revenue]]-Table19[[#This Row],[Budget]]</f>
        <v>-29936195</v>
      </c>
      <c r="U836" s="1">
        <f>(Table19[[#This Row],[Gross Revenue]]/Table19[[#This Row],[Budget]])-1</f>
        <v>-0.49893658333333335</v>
      </c>
      <c r="V836" t="str">
        <f t="shared" si="28"/>
        <v>90-110 minutes</v>
      </c>
      <c r="W836">
        <f>Table19[[#This Row],[Profit]]/Table19[[#This Row],[Budget]]*100</f>
        <v>-49.893658333333335</v>
      </c>
      <c r="X836">
        <v>-434215.5</v>
      </c>
      <c r="Y836">
        <v>-0.10115100772200772</v>
      </c>
      <c r="Z836" t="str">
        <f t="shared" si="29"/>
        <v>High</v>
      </c>
    </row>
    <row r="837" spans="1:26" x14ac:dyDescent="0.2">
      <c r="A837" t="s">
        <v>4887</v>
      </c>
      <c r="B837" t="s">
        <v>730</v>
      </c>
      <c r="C837" t="s">
        <v>405</v>
      </c>
      <c r="D837">
        <v>2000</v>
      </c>
      <c r="E837">
        <v>2710</v>
      </c>
      <c r="F837">
        <v>357</v>
      </c>
      <c r="G837">
        <v>0</v>
      </c>
      <c r="H837">
        <v>6.4</v>
      </c>
      <c r="I837">
        <v>60</v>
      </c>
      <c r="J837">
        <v>103</v>
      </c>
      <c r="K837">
        <v>51317350</v>
      </c>
      <c r="L837">
        <v>57000000</v>
      </c>
      <c r="M837" s="2">
        <f>VLOOKUP(A837,Sheet2!$A$1:G4561,2,0)</f>
        <v>35065</v>
      </c>
      <c r="N837" t="str">
        <f>VLOOKUP(A837,Sheet2!$A$1:G4561,3,0)</f>
        <v>Color</v>
      </c>
      <c r="O837" t="str">
        <f>VLOOKUP(A837,Sheet2!$A$1:G4561,4,0)</f>
        <v>Action</v>
      </c>
      <c r="P837" t="str">
        <f>VLOOKUP(A837,Sheet2!$A$1:G4561,5,0)</f>
        <v>English</v>
      </c>
      <c r="Q837" t="str">
        <f>VLOOKUP(A837,Sheet2!$A$1:G4561,6,0)</f>
        <v>USA</v>
      </c>
      <c r="R837" t="str">
        <f>VLOOKUP(A837,Sheet2!$A$1:G4561,7,0)</f>
        <v>PG-13</v>
      </c>
      <c r="S837" t="str">
        <f>IF(Table19[[#This Row],[Language]]="English","English","Other language")</f>
        <v>English</v>
      </c>
      <c r="T837">
        <f>Table19[[#This Row],[Gross Revenue]]-Table19[[#This Row],[Budget]]</f>
        <v>-5682650</v>
      </c>
      <c r="U837" s="1">
        <f>(Table19[[#This Row],[Gross Revenue]]/Table19[[#This Row],[Budget]])-1</f>
        <v>-9.9695614035087754E-2</v>
      </c>
      <c r="V837" t="str">
        <f t="shared" si="28"/>
        <v>90-110 minutes</v>
      </c>
      <c r="W837">
        <f>Table19[[#This Row],[Profit]]/Table19[[#This Row],[Budget]]*100</f>
        <v>-9.9695614035087718</v>
      </c>
      <c r="X837">
        <v>-1289919.5</v>
      </c>
      <c r="Y837">
        <v>-4.8151417500000002E-2</v>
      </c>
      <c r="Z837" t="str">
        <f t="shared" si="29"/>
        <v>High</v>
      </c>
    </row>
    <row r="838" spans="1:26" x14ac:dyDescent="0.2">
      <c r="A838" t="s">
        <v>5323</v>
      </c>
      <c r="B838" t="s">
        <v>2227</v>
      </c>
      <c r="C838" t="s">
        <v>2228</v>
      </c>
      <c r="D838">
        <v>1000</v>
      </c>
      <c r="E838">
        <v>1263</v>
      </c>
      <c r="F838">
        <v>25</v>
      </c>
      <c r="G838">
        <v>0</v>
      </c>
      <c r="H838">
        <v>6.7</v>
      </c>
      <c r="I838">
        <v>60</v>
      </c>
      <c r="J838">
        <v>108</v>
      </c>
      <c r="K838">
        <v>6000000</v>
      </c>
      <c r="L838">
        <v>18000000</v>
      </c>
      <c r="M838" s="2">
        <f>VLOOKUP(A838,Sheet2!$A$1:G4562,2,0)</f>
        <v>29705</v>
      </c>
      <c r="N838" t="str">
        <f>VLOOKUP(A838,Sheet2!$A$1:G4562,3,0)</f>
        <v>Color</v>
      </c>
      <c r="O838" t="str">
        <f>VLOOKUP(A838,Sheet2!$A$1:G4562,4,0)</f>
        <v>Action</v>
      </c>
      <c r="P838" t="str">
        <f>VLOOKUP(A838,Sheet2!$A$1:G4562,5,0)</f>
        <v>English</v>
      </c>
      <c r="Q838" t="str">
        <f>VLOOKUP(A838,Sheet2!$A$1:G4562,6,0)</f>
        <v>USA</v>
      </c>
      <c r="R838" t="str">
        <f>VLOOKUP(A838,Sheet2!$A$1:G4562,7,0)</f>
        <v>PG</v>
      </c>
      <c r="S838" t="str">
        <f>IF(Table19[[#This Row],[Language]]="English","English","Other language")</f>
        <v>English</v>
      </c>
      <c r="T838">
        <f>Table19[[#This Row],[Gross Revenue]]-Table19[[#This Row],[Budget]]</f>
        <v>-12000000</v>
      </c>
      <c r="U838" s="1">
        <f>(Table19[[#This Row],[Gross Revenue]]/Table19[[#This Row],[Budget]])-1</f>
        <v>-0.66666666666666674</v>
      </c>
      <c r="V838" t="str">
        <f t="shared" si="28"/>
        <v>90-110 minutes</v>
      </c>
      <c r="W838">
        <f>Table19[[#This Row],[Profit]]/Table19[[#This Row],[Budget]]*100</f>
        <v>-66.666666666666657</v>
      </c>
      <c r="X838">
        <v>-1289919.5</v>
      </c>
      <c r="Y838">
        <v>-4.8151417500000002E-2</v>
      </c>
      <c r="Z838" t="str">
        <f t="shared" si="29"/>
        <v>Medium</v>
      </c>
    </row>
    <row r="839" spans="1:26" x14ac:dyDescent="0.2">
      <c r="A839" t="s">
        <v>4348</v>
      </c>
      <c r="B839" t="s">
        <v>695</v>
      </c>
      <c r="C839" t="s">
        <v>571</v>
      </c>
      <c r="D839">
        <v>6000</v>
      </c>
      <c r="E839">
        <v>8018</v>
      </c>
      <c r="F839">
        <v>260</v>
      </c>
      <c r="G839">
        <v>0</v>
      </c>
      <c r="H839">
        <v>6</v>
      </c>
      <c r="I839">
        <v>174</v>
      </c>
      <c r="J839">
        <v>84</v>
      </c>
      <c r="K839">
        <v>21283440</v>
      </c>
      <c r="L839">
        <v>55000000</v>
      </c>
      <c r="M839" s="2">
        <f>VLOOKUP(A839,Sheet2!$A$1:G4563,2,0)</f>
        <v>40592</v>
      </c>
      <c r="N839" t="str">
        <f>VLOOKUP(A839,Sheet2!$A$1:G4563,3,0)</f>
        <v>Color</v>
      </c>
      <c r="O839" t="str">
        <f>VLOOKUP(A839,Sheet2!$A$1:G4563,4,0)</f>
        <v>Drama</v>
      </c>
      <c r="P839" t="str">
        <f>VLOOKUP(A839,Sheet2!$A$1:G4563,5,0)</f>
        <v>English</v>
      </c>
      <c r="Q839" t="str">
        <f>VLOOKUP(A839,Sheet2!$A$1:G4563,6,0)</f>
        <v>USA</v>
      </c>
      <c r="R839" t="str">
        <f>VLOOKUP(A839,Sheet2!$A$1:G4563,7,0)</f>
        <v>PG-13</v>
      </c>
      <c r="S839" t="str">
        <f>IF(Table19[[#This Row],[Language]]="English","English","Other language")</f>
        <v>English</v>
      </c>
      <c r="T839">
        <f>Table19[[#This Row],[Gross Revenue]]-Table19[[#This Row],[Budget]]</f>
        <v>-33716560</v>
      </c>
      <c r="U839" s="1">
        <f>(Table19[[#This Row],[Gross Revenue]]/Table19[[#This Row],[Budget]])-1</f>
        <v>-0.61302836363636359</v>
      </c>
      <c r="V839" t="str">
        <f t="shared" si="28"/>
        <v>&lt;90 minutes</v>
      </c>
      <c r="W839">
        <f>Table19[[#This Row],[Profit]]/Table19[[#This Row],[Budget]]*100</f>
        <v>-61.302836363636359</v>
      </c>
      <c r="X839">
        <v>-434215.5</v>
      </c>
      <c r="Y839">
        <v>-0.10115100772200772</v>
      </c>
      <c r="Z839" t="str">
        <f t="shared" si="29"/>
        <v>High</v>
      </c>
    </row>
    <row r="840" spans="1:26" x14ac:dyDescent="0.2">
      <c r="A840" t="s">
        <v>5774</v>
      </c>
      <c r="B840" t="s">
        <v>2524</v>
      </c>
      <c r="C840" t="s">
        <v>2525</v>
      </c>
      <c r="D840">
        <v>611</v>
      </c>
      <c r="E840">
        <v>1692</v>
      </c>
      <c r="F840">
        <v>4</v>
      </c>
      <c r="G840">
        <v>166</v>
      </c>
      <c r="H840">
        <v>7</v>
      </c>
      <c r="I840">
        <v>28</v>
      </c>
      <c r="J840">
        <v>97</v>
      </c>
      <c r="K840">
        <v>464655</v>
      </c>
      <c r="L840">
        <v>1000000</v>
      </c>
      <c r="M840" s="2">
        <f>VLOOKUP(A840,Sheet2!$A$1:G4564,2,0)</f>
        <v>35496</v>
      </c>
      <c r="N840" t="str">
        <f>VLOOKUP(A840,Sheet2!$A$1:G4564,3,0)</f>
        <v>Color</v>
      </c>
      <c r="O840" t="str">
        <f>VLOOKUP(A840,Sheet2!$A$1:G4564,4,0)</f>
        <v>Comedy</v>
      </c>
      <c r="P840" t="str">
        <f>VLOOKUP(A840,Sheet2!$A$1:G4564,5,0)</f>
        <v>English</v>
      </c>
      <c r="Q840" t="str">
        <f>VLOOKUP(A840,Sheet2!$A$1:G4564,6,0)</f>
        <v>USA</v>
      </c>
      <c r="R840" t="str">
        <f>VLOOKUP(A840,Sheet2!$A$1:G4564,7,0)</f>
        <v>R</v>
      </c>
      <c r="S840" t="str">
        <f>IF(Table19[[#This Row],[Language]]="English","English","Other language")</f>
        <v>English</v>
      </c>
      <c r="T840">
        <f>Table19[[#This Row],[Gross Revenue]]-Table19[[#This Row],[Budget]]</f>
        <v>-535345</v>
      </c>
      <c r="U840" s="1">
        <f>(Table19[[#This Row],[Gross Revenue]]/Table19[[#This Row],[Budget]])-1</f>
        <v>-0.53534499999999996</v>
      </c>
      <c r="V840" t="str">
        <f t="shared" si="28"/>
        <v>90-110 minutes</v>
      </c>
      <c r="W840">
        <f>Table19[[#This Row],[Profit]]/Table19[[#This Row],[Budget]]*100</f>
        <v>-53.534499999999994</v>
      </c>
      <c r="X840">
        <v>1637763</v>
      </c>
      <c r="Y840">
        <v>0.19178668286445014</v>
      </c>
      <c r="Z840" t="str">
        <f t="shared" si="29"/>
        <v>Low</v>
      </c>
    </row>
    <row r="841" spans="1:26" x14ac:dyDescent="0.2">
      <c r="A841" t="s">
        <v>3869</v>
      </c>
      <c r="B841" t="s">
        <v>498</v>
      </c>
      <c r="C841" t="s">
        <v>962</v>
      </c>
      <c r="D841">
        <v>11000</v>
      </c>
      <c r="E841">
        <v>12194</v>
      </c>
      <c r="F841">
        <v>759</v>
      </c>
      <c r="G841">
        <v>4000</v>
      </c>
      <c r="H841">
        <v>5.5</v>
      </c>
      <c r="I841">
        <v>175</v>
      </c>
      <c r="J841">
        <v>136</v>
      </c>
      <c r="K841">
        <v>33685268</v>
      </c>
      <c r="L841">
        <v>68000000</v>
      </c>
      <c r="M841" s="2">
        <f>VLOOKUP(A841,Sheet2!$A$1:G4565,2,0)</f>
        <v>37707</v>
      </c>
      <c r="N841" t="str">
        <f>VLOOKUP(A841,Sheet2!$A$1:G4565,3,0)</f>
        <v>Color</v>
      </c>
      <c r="O841" t="str">
        <f>VLOOKUP(A841,Sheet2!$A$1:G4565,4,0)</f>
        <v>Drama</v>
      </c>
      <c r="P841" t="str">
        <f>VLOOKUP(A841,Sheet2!$A$1:G4565,5,0)</f>
        <v>English</v>
      </c>
      <c r="Q841" t="str">
        <f>VLOOKUP(A841,Sheet2!$A$1:G4565,6,0)</f>
        <v>USA</v>
      </c>
      <c r="R841" t="str">
        <f>VLOOKUP(A841,Sheet2!$A$1:G4565,7,0)</f>
        <v>R</v>
      </c>
      <c r="S841" t="str">
        <f>IF(Table19[[#This Row],[Language]]="English","English","Other language")</f>
        <v>English</v>
      </c>
      <c r="T841">
        <f>Table19[[#This Row],[Gross Revenue]]-Table19[[#This Row],[Budget]]</f>
        <v>-34314732</v>
      </c>
      <c r="U841" s="1">
        <f>(Table19[[#This Row],[Gross Revenue]]/Table19[[#This Row],[Budget]])-1</f>
        <v>-0.50462841176470596</v>
      </c>
      <c r="V841" t="str">
        <f t="shared" si="28"/>
        <v>131-150 minutes</v>
      </c>
      <c r="W841">
        <f>Table19[[#This Row],[Profit]]/Table19[[#This Row],[Budget]]*100</f>
        <v>-50.462841176470583</v>
      </c>
      <c r="X841">
        <v>-434215.5</v>
      </c>
      <c r="Y841">
        <v>-0.10115100772200772</v>
      </c>
      <c r="Z841" t="str">
        <f t="shared" si="29"/>
        <v>High</v>
      </c>
    </row>
    <row r="842" spans="1:26" x14ac:dyDescent="0.2">
      <c r="A842" t="s">
        <v>5665</v>
      </c>
      <c r="B842" t="s">
        <v>1297</v>
      </c>
      <c r="C842" t="s">
        <v>1349</v>
      </c>
      <c r="D842">
        <v>649</v>
      </c>
      <c r="E842">
        <v>1400</v>
      </c>
      <c r="F842">
        <v>61</v>
      </c>
      <c r="G842">
        <v>0</v>
      </c>
      <c r="H842">
        <v>6.9</v>
      </c>
      <c r="I842">
        <v>75</v>
      </c>
      <c r="J842">
        <v>98</v>
      </c>
      <c r="K842">
        <v>32701088</v>
      </c>
      <c r="L842">
        <v>32000000</v>
      </c>
      <c r="M842" s="2">
        <f>VLOOKUP(A842,Sheet2!$A$1:G4566,2,0)</f>
        <v>38540</v>
      </c>
      <c r="N842" t="str">
        <f>VLOOKUP(A842,Sheet2!$A$1:G4566,3,0)</f>
        <v>Color</v>
      </c>
      <c r="O842" t="str">
        <f>VLOOKUP(A842,Sheet2!$A$1:G4566,4,0)</f>
        <v>Drama</v>
      </c>
      <c r="P842" t="str">
        <f>VLOOKUP(A842,Sheet2!$A$1:G4566,5,0)</f>
        <v>English</v>
      </c>
      <c r="Q842" t="str">
        <f>VLOOKUP(A842,Sheet2!$A$1:G4566,6,0)</f>
        <v>USA</v>
      </c>
      <c r="R842" t="str">
        <f>VLOOKUP(A842,Sheet2!$A$1:G4566,7,0)</f>
        <v>PG</v>
      </c>
      <c r="S842" t="str">
        <f>IF(Table19[[#This Row],[Language]]="English","English","Other language")</f>
        <v>English</v>
      </c>
      <c r="T842">
        <f>Table19[[#This Row],[Gross Revenue]]-Table19[[#This Row],[Budget]]</f>
        <v>701088</v>
      </c>
      <c r="U842" s="1">
        <f>(Table19[[#This Row],[Gross Revenue]]/Table19[[#This Row],[Budget]])-1</f>
        <v>2.1908999999999956E-2</v>
      </c>
      <c r="V842" t="str">
        <f t="shared" si="28"/>
        <v>90-110 minutes</v>
      </c>
      <c r="W842">
        <f>Table19[[#This Row],[Profit]]/Table19[[#This Row],[Budget]]*100</f>
        <v>2.1909000000000001</v>
      </c>
      <c r="X842">
        <v>-434215.5</v>
      </c>
      <c r="Y842">
        <v>-0.10115100772200772</v>
      </c>
      <c r="Z842" t="str">
        <f t="shared" si="29"/>
        <v>Medium</v>
      </c>
    </row>
    <row r="843" spans="1:26" x14ac:dyDescent="0.2">
      <c r="A843" t="s">
        <v>5074</v>
      </c>
      <c r="B843" t="s">
        <v>219</v>
      </c>
      <c r="C843" t="s">
        <v>1001</v>
      </c>
      <c r="D843">
        <v>912</v>
      </c>
      <c r="E843">
        <v>2856</v>
      </c>
      <c r="F843">
        <v>386</v>
      </c>
      <c r="G843">
        <v>0</v>
      </c>
      <c r="H843">
        <v>6.5</v>
      </c>
      <c r="I843">
        <v>241</v>
      </c>
      <c r="J843">
        <v>130</v>
      </c>
      <c r="K843">
        <v>103338338</v>
      </c>
      <c r="L843">
        <v>70000000</v>
      </c>
      <c r="M843" s="2">
        <f>VLOOKUP(A843,Sheet2!$A$1:G4567,2,0)</f>
        <v>39054</v>
      </c>
      <c r="N843" t="str">
        <f>VLOOKUP(A843,Sheet2!$A$1:G4567,3,0)</f>
        <v>Color</v>
      </c>
      <c r="O843" t="str">
        <f>VLOOKUP(A843,Sheet2!$A$1:G4567,4,0)</f>
        <v>Drama</v>
      </c>
      <c r="P843" t="str">
        <f>VLOOKUP(A843,Sheet2!$A$1:G4567,5,0)</f>
        <v>English</v>
      </c>
      <c r="Q843" t="str">
        <f>VLOOKUP(A843,Sheet2!$A$1:G4567,6,0)</f>
        <v>USA</v>
      </c>
      <c r="R843" t="str">
        <f>VLOOKUP(A843,Sheet2!$A$1:G4567,7,0)</f>
        <v>PG-13</v>
      </c>
      <c r="S843" t="str">
        <f>IF(Table19[[#This Row],[Language]]="English","English","Other language")</f>
        <v>English</v>
      </c>
      <c r="T843">
        <f>Table19[[#This Row],[Gross Revenue]]-Table19[[#This Row],[Budget]]</f>
        <v>33338338</v>
      </c>
      <c r="U843" s="1">
        <f>(Table19[[#This Row],[Gross Revenue]]/Table19[[#This Row],[Budget]])-1</f>
        <v>0.47626197142857141</v>
      </c>
      <c r="V843" t="str">
        <f t="shared" si="28"/>
        <v>111-130 minutes</v>
      </c>
      <c r="W843">
        <f>Table19[[#This Row],[Profit]]/Table19[[#This Row],[Budget]]*100</f>
        <v>47.626197142857137</v>
      </c>
      <c r="X843">
        <v>-434215.5</v>
      </c>
      <c r="Y843">
        <v>-0.10115100772200772</v>
      </c>
      <c r="Z843" t="str">
        <f t="shared" si="29"/>
        <v>High</v>
      </c>
    </row>
    <row r="844" spans="1:26" x14ac:dyDescent="0.2">
      <c r="A844" t="s">
        <v>4826</v>
      </c>
      <c r="B844" t="s">
        <v>1764</v>
      </c>
      <c r="C844" t="s">
        <v>1882</v>
      </c>
      <c r="D844">
        <v>631</v>
      </c>
      <c r="E844">
        <v>2020</v>
      </c>
      <c r="F844">
        <v>4</v>
      </c>
      <c r="G844">
        <v>100</v>
      </c>
      <c r="H844">
        <v>6.4</v>
      </c>
      <c r="I844">
        <v>16</v>
      </c>
      <c r="J844">
        <v>92</v>
      </c>
      <c r="K844">
        <v>7680</v>
      </c>
      <c r="L844">
        <v>2000000</v>
      </c>
      <c r="M844" s="2">
        <f>VLOOKUP(A844,Sheet2!$A$1:G4568,2,0)</f>
        <v>36237</v>
      </c>
      <c r="N844" t="str">
        <f>VLOOKUP(A844,Sheet2!$A$1:G4568,3,0)</f>
        <v>Color</v>
      </c>
      <c r="O844" t="str">
        <f>VLOOKUP(A844,Sheet2!$A$1:G4568,4,0)</f>
        <v>Drama</v>
      </c>
      <c r="P844" t="str">
        <f>VLOOKUP(A844,Sheet2!$A$1:G4568,5,0)</f>
        <v>English</v>
      </c>
      <c r="Q844" t="str">
        <f>VLOOKUP(A844,Sheet2!$A$1:G4568,6,0)</f>
        <v>USA</v>
      </c>
      <c r="R844" t="str">
        <f>VLOOKUP(A844,Sheet2!$A$1:G4568,7,0)</f>
        <v>R</v>
      </c>
      <c r="S844" t="str">
        <f>IF(Table19[[#This Row],[Language]]="English","English","Other language")</f>
        <v>English</v>
      </c>
      <c r="T844">
        <f>Table19[[#This Row],[Gross Revenue]]-Table19[[#This Row],[Budget]]</f>
        <v>-1992320</v>
      </c>
      <c r="U844" s="1">
        <f>(Table19[[#This Row],[Gross Revenue]]/Table19[[#This Row],[Budget]])-1</f>
        <v>-0.99616000000000005</v>
      </c>
      <c r="V844" t="str">
        <f t="shared" si="28"/>
        <v>90-110 minutes</v>
      </c>
      <c r="W844">
        <f>Table19[[#This Row],[Profit]]/Table19[[#This Row],[Budget]]*100</f>
        <v>-99.616</v>
      </c>
      <c r="X844">
        <v>-434215.5</v>
      </c>
      <c r="Y844">
        <v>-0.10115100772200772</v>
      </c>
      <c r="Z844" t="str">
        <f t="shared" si="29"/>
        <v>Low</v>
      </c>
    </row>
    <row r="845" spans="1:26" x14ac:dyDescent="0.2">
      <c r="A845" t="s">
        <v>5916</v>
      </c>
      <c r="B845" t="s">
        <v>2627</v>
      </c>
      <c r="C845" t="s">
        <v>1541</v>
      </c>
      <c r="D845">
        <v>409</v>
      </c>
      <c r="E845">
        <v>578</v>
      </c>
      <c r="F845">
        <v>38</v>
      </c>
      <c r="G845">
        <v>46000</v>
      </c>
      <c r="H845">
        <v>7.1</v>
      </c>
      <c r="I845">
        <v>432</v>
      </c>
      <c r="J845">
        <v>95</v>
      </c>
      <c r="K845">
        <v>13401683</v>
      </c>
      <c r="L845">
        <v>35000000</v>
      </c>
      <c r="M845" s="2">
        <f>VLOOKUP(A845,Sheet2!$A$1:G4569,2,0)</f>
        <v>40994</v>
      </c>
      <c r="N845" t="str">
        <f>VLOOKUP(A845,Sheet2!$A$1:G4569,3,0)</f>
        <v>Color</v>
      </c>
      <c r="O845" t="str">
        <f>VLOOKUP(A845,Sheet2!$A$1:G4569,4,0)</f>
        <v>Action</v>
      </c>
      <c r="P845" t="str">
        <f>VLOOKUP(A845,Sheet2!$A$1:G4569,5,0)</f>
        <v>English</v>
      </c>
      <c r="Q845" t="str">
        <f>VLOOKUP(A845,Sheet2!$A$1:G4569,6,0)</f>
        <v>UK</v>
      </c>
      <c r="R845" t="str">
        <f>VLOOKUP(A845,Sheet2!$A$1:G4569,7,0)</f>
        <v>R</v>
      </c>
      <c r="S845" t="str">
        <f>IF(Table19[[#This Row],[Language]]="English","English","Other language")</f>
        <v>English</v>
      </c>
      <c r="T845">
        <f>Table19[[#This Row],[Gross Revenue]]-Table19[[#This Row],[Budget]]</f>
        <v>-21598317</v>
      </c>
      <c r="U845" s="1">
        <f>(Table19[[#This Row],[Gross Revenue]]/Table19[[#This Row],[Budget]])-1</f>
        <v>-0.6170947714285715</v>
      </c>
      <c r="V845" t="str">
        <f t="shared" si="28"/>
        <v>90-110 minutes</v>
      </c>
      <c r="W845">
        <f>Table19[[#This Row],[Profit]]/Table19[[#This Row],[Budget]]*100</f>
        <v>-61.709477142857139</v>
      </c>
      <c r="X845">
        <v>-1289919.5</v>
      </c>
      <c r="Y845">
        <v>-4.8151417500000002E-2</v>
      </c>
      <c r="Z845" t="str">
        <f t="shared" si="29"/>
        <v>Medium</v>
      </c>
    </row>
    <row r="846" spans="1:26" x14ac:dyDescent="0.2">
      <c r="A846" t="s">
        <v>6006</v>
      </c>
      <c r="B846" t="s">
        <v>2670</v>
      </c>
      <c r="C846" t="s">
        <v>1066</v>
      </c>
      <c r="D846">
        <v>754</v>
      </c>
      <c r="E846">
        <v>2442</v>
      </c>
      <c r="F846">
        <v>0</v>
      </c>
      <c r="G846">
        <v>0</v>
      </c>
      <c r="H846">
        <v>7.1</v>
      </c>
      <c r="I846">
        <v>121</v>
      </c>
      <c r="J846">
        <v>104</v>
      </c>
      <c r="K846">
        <v>31899000</v>
      </c>
      <c r="L846">
        <v>6500000</v>
      </c>
      <c r="M846" s="2">
        <f>VLOOKUP(A846,Sheet2!$A$1:G4570,2,0)</f>
        <v>29388</v>
      </c>
      <c r="N846" t="str">
        <f>VLOOKUP(A846,Sheet2!$A$1:G4570,3,0)</f>
        <v>Color</v>
      </c>
      <c r="O846" t="str">
        <f>VLOOKUP(A846,Sheet2!$A$1:G4570,4,0)</f>
        <v>Mystery</v>
      </c>
      <c r="P846" t="str">
        <f>VLOOKUP(A846,Sheet2!$A$1:G4570,5,0)</f>
        <v>English</v>
      </c>
      <c r="Q846" t="str">
        <f>VLOOKUP(A846,Sheet2!$A$1:G4570,6,0)</f>
        <v>USA</v>
      </c>
      <c r="R846" t="str">
        <f>VLOOKUP(A846,Sheet2!$A$1:G4570,7,0)</f>
        <v>X</v>
      </c>
      <c r="S846" t="str">
        <f>IF(Table19[[#This Row],[Language]]="English","English","Other language")</f>
        <v>English</v>
      </c>
      <c r="T846">
        <f>Table19[[#This Row],[Gross Revenue]]-Table19[[#This Row],[Budget]]</f>
        <v>25399000</v>
      </c>
      <c r="U846" s="1">
        <f>(Table19[[#This Row],[Gross Revenue]]/Table19[[#This Row],[Budget]])-1</f>
        <v>3.9075384615384614</v>
      </c>
      <c r="V846" t="str">
        <f t="shared" si="28"/>
        <v>90-110 minutes</v>
      </c>
      <c r="W846">
        <f>Table19[[#This Row],[Profit]]/Table19[[#This Row],[Budget]]*100</f>
        <v>390.75384615384615</v>
      </c>
      <c r="Z846" t="str">
        <f t="shared" si="29"/>
        <v>Low</v>
      </c>
    </row>
    <row r="847" spans="1:26" x14ac:dyDescent="0.2">
      <c r="A847" t="s">
        <v>4049</v>
      </c>
      <c r="B847" t="s">
        <v>1163</v>
      </c>
      <c r="C847" t="s">
        <v>787</v>
      </c>
      <c r="D847">
        <v>1000</v>
      </c>
      <c r="E847">
        <v>3239</v>
      </c>
      <c r="F847">
        <v>65</v>
      </c>
      <c r="G847">
        <v>702</v>
      </c>
      <c r="H847">
        <v>5.7</v>
      </c>
      <c r="I847">
        <v>146</v>
      </c>
      <c r="J847">
        <v>102</v>
      </c>
      <c r="K847">
        <v>32853640</v>
      </c>
      <c r="L847">
        <v>40000000</v>
      </c>
      <c r="M847" s="2">
        <f>VLOOKUP(A847,Sheet2!$A$1:G4571,2,0)</f>
        <v>39703</v>
      </c>
      <c r="N847" t="str">
        <f>VLOOKUP(A847,Sheet2!$A$1:G4571,3,0)</f>
        <v>Color</v>
      </c>
      <c r="O847" t="str">
        <f>VLOOKUP(A847,Sheet2!$A$1:G4571,4,0)</f>
        <v>Comedy</v>
      </c>
      <c r="P847" t="str">
        <f>VLOOKUP(A847,Sheet2!$A$1:G4571,5,0)</f>
        <v>English</v>
      </c>
      <c r="Q847" t="str">
        <f>VLOOKUP(A847,Sheet2!$A$1:G4571,6,0)</f>
        <v>USA</v>
      </c>
      <c r="R847" t="str">
        <f>VLOOKUP(A847,Sheet2!$A$1:G4571,7,0)</f>
        <v>PG-13</v>
      </c>
      <c r="S847" t="str">
        <f>IF(Table19[[#This Row],[Language]]="English","English","Other language")</f>
        <v>English</v>
      </c>
      <c r="T847">
        <f>Table19[[#This Row],[Gross Revenue]]-Table19[[#This Row],[Budget]]</f>
        <v>-7146360</v>
      </c>
      <c r="U847" s="1">
        <f>(Table19[[#This Row],[Gross Revenue]]/Table19[[#This Row],[Budget]])-1</f>
        <v>-0.17865900000000001</v>
      </c>
      <c r="V847" t="str">
        <f t="shared" si="28"/>
        <v>90-110 minutes</v>
      </c>
      <c r="W847">
        <f>Table19[[#This Row],[Profit]]/Table19[[#This Row],[Budget]]*100</f>
        <v>-17.8659</v>
      </c>
      <c r="X847">
        <v>1637763</v>
      </c>
      <c r="Y847">
        <v>0.19178668286445014</v>
      </c>
      <c r="Z847" t="str">
        <f t="shared" si="29"/>
        <v>High</v>
      </c>
    </row>
    <row r="848" spans="1:26" x14ac:dyDescent="0.2">
      <c r="A848" t="s">
        <v>5138</v>
      </c>
      <c r="B848" t="s">
        <v>1531</v>
      </c>
      <c r="C848" t="s">
        <v>2103</v>
      </c>
      <c r="D848">
        <v>33000</v>
      </c>
      <c r="E848">
        <v>34337</v>
      </c>
      <c r="F848">
        <v>0</v>
      </c>
      <c r="G848">
        <v>81000</v>
      </c>
      <c r="H848">
        <v>7.8</v>
      </c>
      <c r="I848">
        <v>676</v>
      </c>
      <c r="J848">
        <v>100</v>
      </c>
      <c r="K848">
        <v>35054909</v>
      </c>
      <c r="L848">
        <v>15000000</v>
      </c>
      <c r="M848" s="2">
        <f>VLOOKUP(A848,Sheet2!$A$1:G4572,2,0)</f>
        <v>40818</v>
      </c>
      <c r="N848" t="str">
        <f>VLOOKUP(A848,Sheet2!$A$1:G4572,3,0)</f>
        <v>Color</v>
      </c>
      <c r="O848" t="str">
        <f>VLOOKUP(A848,Sheet2!$A$1:G4572,4,0)</f>
        <v>Crime</v>
      </c>
      <c r="P848" t="str">
        <f>VLOOKUP(A848,Sheet2!$A$1:G4572,5,0)</f>
        <v>English</v>
      </c>
      <c r="Q848" t="str">
        <f>VLOOKUP(A848,Sheet2!$A$1:G4572,6,0)</f>
        <v>USA</v>
      </c>
      <c r="R848" t="str">
        <f>VLOOKUP(A848,Sheet2!$A$1:G4572,7,0)</f>
        <v>R</v>
      </c>
      <c r="S848" t="str">
        <f>IF(Table19[[#This Row],[Language]]="English","English","Other language")</f>
        <v>English</v>
      </c>
      <c r="T848">
        <f>Table19[[#This Row],[Gross Revenue]]-Table19[[#This Row],[Budget]]</f>
        <v>20054909</v>
      </c>
      <c r="U848" s="1">
        <f>(Table19[[#This Row],[Gross Revenue]]/Table19[[#This Row],[Budget]])-1</f>
        <v>1.3369939333333334</v>
      </c>
      <c r="V848" t="str">
        <f t="shared" si="28"/>
        <v>90-110 minutes</v>
      </c>
      <c r="W848">
        <f>Table19[[#This Row],[Profit]]/Table19[[#This Row],[Budget]]*100</f>
        <v>133.69939333333335</v>
      </c>
      <c r="X848">
        <v>-74533.5</v>
      </c>
      <c r="Y848">
        <v>-7.4856785714285719E-3</v>
      </c>
      <c r="Z848" t="str">
        <f t="shared" si="29"/>
        <v>Medium</v>
      </c>
    </row>
    <row r="849" spans="1:26" x14ac:dyDescent="0.2">
      <c r="A849" t="s">
        <v>3856</v>
      </c>
      <c r="B849" t="s">
        <v>74</v>
      </c>
      <c r="C849" t="s">
        <v>530</v>
      </c>
      <c r="D849">
        <v>12000</v>
      </c>
      <c r="E849">
        <v>16481</v>
      </c>
      <c r="F849">
        <v>71</v>
      </c>
      <c r="G849">
        <v>15000</v>
      </c>
      <c r="H849">
        <v>5.5</v>
      </c>
      <c r="I849">
        <v>296</v>
      </c>
      <c r="J849">
        <v>104</v>
      </c>
      <c r="K849">
        <v>10706786</v>
      </c>
      <c r="L849">
        <v>50000000</v>
      </c>
      <c r="M849" s="2">
        <f>VLOOKUP(A849,Sheet2!$A$1:G4573,2,0)</f>
        <v>40799</v>
      </c>
      <c r="N849" t="str">
        <f>VLOOKUP(A849,Sheet2!$A$1:G4573,3,0)</f>
        <v>Color</v>
      </c>
      <c r="O849" t="str">
        <f>VLOOKUP(A849,Sheet2!$A$1:G4573,4,0)</f>
        <v>Action</v>
      </c>
      <c r="P849" t="str">
        <f>VLOOKUP(A849,Sheet2!$A$1:G4573,5,0)</f>
        <v>English</v>
      </c>
      <c r="Q849" t="str">
        <f>VLOOKUP(A849,Sheet2!$A$1:G4573,6,0)</f>
        <v>USA</v>
      </c>
      <c r="R849" t="str">
        <f>VLOOKUP(A849,Sheet2!$A$1:G4573,7,0)</f>
        <v>R</v>
      </c>
      <c r="S849" t="str">
        <f>IF(Table19[[#This Row],[Language]]="English","English","Other language")</f>
        <v>English</v>
      </c>
      <c r="T849">
        <f>Table19[[#This Row],[Gross Revenue]]-Table19[[#This Row],[Budget]]</f>
        <v>-39293214</v>
      </c>
      <c r="U849" s="1">
        <f>(Table19[[#This Row],[Gross Revenue]]/Table19[[#This Row],[Budget]])-1</f>
        <v>-0.78586427999999997</v>
      </c>
      <c r="V849" t="str">
        <f t="shared" si="28"/>
        <v>90-110 minutes</v>
      </c>
      <c r="W849">
        <f>Table19[[#This Row],[Profit]]/Table19[[#This Row],[Budget]]*100</f>
        <v>-78.586427999999998</v>
      </c>
      <c r="X849">
        <v>-1289919.5</v>
      </c>
      <c r="Y849">
        <v>-4.8151417500000002E-2</v>
      </c>
      <c r="Z849" t="str">
        <f t="shared" si="29"/>
        <v>High</v>
      </c>
    </row>
    <row r="850" spans="1:26" x14ac:dyDescent="0.2">
      <c r="A850" t="s">
        <v>4074</v>
      </c>
      <c r="B850" t="s">
        <v>1191</v>
      </c>
      <c r="C850" t="s">
        <v>672</v>
      </c>
      <c r="D850">
        <v>452</v>
      </c>
      <c r="E850">
        <v>1760</v>
      </c>
      <c r="F850">
        <v>13</v>
      </c>
      <c r="G850">
        <v>0</v>
      </c>
      <c r="H850">
        <v>5.7</v>
      </c>
      <c r="I850">
        <v>59</v>
      </c>
      <c r="J850">
        <v>91</v>
      </c>
      <c r="K850">
        <v>17843379</v>
      </c>
      <c r="L850">
        <v>8000000</v>
      </c>
      <c r="M850" s="2">
        <f>VLOOKUP(A850,Sheet2!$A$1:G4574,2,0)</f>
        <v>36329</v>
      </c>
      <c r="N850" t="str">
        <f>VLOOKUP(A850,Sheet2!$A$1:G4574,3,0)</f>
        <v>Color</v>
      </c>
      <c r="O850" t="str">
        <f>VLOOKUP(A850,Sheet2!$A$1:G4574,4,0)</f>
        <v>Comedy</v>
      </c>
      <c r="P850" t="str">
        <f>VLOOKUP(A850,Sheet2!$A$1:G4574,5,0)</f>
        <v>English</v>
      </c>
      <c r="Q850" t="str">
        <f>VLOOKUP(A850,Sheet2!$A$1:G4574,6,0)</f>
        <v>USA</v>
      </c>
      <c r="R850" t="str">
        <f>VLOOKUP(A850,Sheet2!$A$1:G4574,7,0)</f>
        <v>PG-13</v>
      </c>
      <c r="S850" t="str">
        <f>IF(Table19[[#This Row],[Language]]="English","English","Other language")</f>
        <v>English</v>
      </c>
      <c r="T850">
        <f>Table19[[#This Row],[Gross Revenue]]-Table19[[#This Row],[Budget]]</f>
        <v>9843379</v>
      </c>
      <c r="U850" s="1">
        <f>(Table19[[#This Row],[Gross Revenue]]/Table19[[#This Row],[Budget]])-1</f>
        <v>1.2304223749999998</v>
      </c>
      <c r="V850" t="str">
        <f t="shared" si="28"/>
        <v>90-110 minutes</v>
      </c>
      <c r="W850">
        <f>Table19[[#This Row],[Profit]]/Table19[[#This Row],[Budget]]*100</f>
        <v>123.04223750000001</v>
      </c>
      <c r="X850">
        <v>1637763</v>
      </c>
      <c r="Y850">
        <v>0.19178668286445014</v>
      </c>
      <c r="Z850" t="str">
        <f t="shared" si="29"/>
        <v>Low</v>
      </c>
    </row>
    <row r="851" spans="1:26" x14ac:dyDescent="0.2">
      <c r="A851" t="s">
        <v>3438</v>
      </c>
      <c r="B851" t="s">
        <v>226</v>
      </c>
      <c r="C851" t="s">
        <v>242</v>
      </c>
      <c r="D851">
        <v>13000</v>
      </c>
      <c r="E851">
        <v>14780</v>
      </c>
      <c r="F851">
        <v>212</v>
      </c>
      <c r="G851">
        <v>886</v>
      </c>
      <c r="H851">
        <v>4.5</v>
      </c>
      <c r="I851">
        <v>109</v>
      </c>
      <c r="J851">
        <v>116</v>
      </c>
      <c r="K851">
        <v>32616869</v>
      </c>
      <c r="L851">
        <v>72000000</v>
      </c>
      <c r="M851" s="2">
        <f>VLOOKUP(A851,Sheet2!$A$1:G4575,2,0)</f>
        <v>37004</v>
      </c>
      <c r="N851" t="str">
        <f>VLOOKUP(A851,Sheet2!$A$1:G4575,3,0)</f>
        <v>Color</v>
      </c>
      <c r="O851" t="str">
        <f>VLOOKUP(A851,Sheet2!$A$1:G4575,4,0)</f>
        <v>Action</v>
      </c>
      <c r="P851" t="str">
        <f>VLOOKUP(A851,Sheet2!$A$1:G4575,5,0)</f>
        <v>English</v>
      </c>
      <c r="Q851" t="str">
        <f>VLOOKUP(A851,Sheet2!$A$1:G4575,6,0)</f>
        <v>USA</v>
      </c>
      <c r="R851" t="str">
        <f>VLOOKUP(A851,Sheet2!$A$1:G4575,7,0)</f>
        <v>PG-13</v>
      </c>
      <c r="S851" t="str">
        <f>IF(Table19[[#This Row],[Language]]="English","English","Other language")</f>
        <v>English</v>
      </c>
      <c r="T851">
        <f>Table19[[#This Row],[Gross Revenue]]-Table19[[#This Row],[Budget]]</f>
        <v>-39383131</v>
      </c>
      <c r="U851" s="1">
        <f>(Table19[[#This Row],[Gross Revenue]]/Table19[[#This Row],[Budget]])-1</f>
        <v>-0.54698793055555561</v>
      </c>
      <c r="V851" t="str">
        <f t="shared" si="28"/>
        <v>111-130 minutes</v>
      </c>
      <c r="W851">
        <f>Table19[[#This Row],[Profit]]/Table19[[#This Row],[Budget]]*100</f>
        <v>-54.698793055555548</v>
      </c>
      <c r="X851">
        <v>-1289919.5</v>
      </c>
      <c r="Y851">
        <v>-4.8151417500000002E-2</v>
      </c>
      <c r="Z851" t="str">
        <f t="shared" si="29"/>
        <v>High</v>
      </c>
    </row>
    <row r="852" spans="1:26" x14ac:dyDescent="0.2">
      <c r="A852" t="s">
        <v>6396</v>
      </c>
      <c r="B852" t="s">
        <v>498</v>
      </c>
      <c r="C852" t="s">
        <v>934</v>
      </c>
      <c r="D852">
        <v>11000</v>
      </c>
      <c r="E852">
        <v>12619</v>
      </c>
      <c r="F852">
        <v>78</v>
      </c>
      <c r="G852">
        <v>3000</v>
      </c>
      <c r="H852">
        <v>7.4</v>
      </c>
      <c r="I852">
        <v>61</v>
      </c>
      <c r="J852">
        <v>99</v>
      </c>
      <c r="K852">
        <v>106593296</v>
      </c>
      <c r="L852">
        <v>7500000</v>
      </c>
      <c r="M852" s="2">
        <f>VLOOKUP(A852,Sheet2!$A$1:G4576,2,0)</f>
        <v>32584</v>
      </c>
      <c r="N852" t="str">
        <f>VLOOKUP(A852,Sheet2!$A$1:G4576,3,0)</f>
        <v>Color</v>
      </c>
      <c r="O852" t="str">
        <f>VLOOKUP(A852,Sheet2!$A$1:G4576,4,0)</f>
        <v>Comedy</v>
      </c>
      <c r="P852" t="str">
        <f>VLOOKUP(A852,Sheet2!$A$1:G4576,5,0)</f>
        <v>English</v>
      </c>
      <c r="Q852" t="str">
        <f>VLOOKUP(A852,Sheet2!$A$1:G4576,6,0)</f>
        <v>USA</v>
      </c>
      <c r="R852" t="str">
        <f>VLOOKUP(A852,Sheet2!$A$1:G4576,7,0)</f>
        <v>PG</v>
      </c>
      <c r="S852" t="str">
        <f>IF(Table19[[#This Row],[Language]]="English","English","Other language")</f>
        <v>English</v>
      </c>
      <c r="T852">
        <f>Table19[[#This Row],[Gross Revenue]]-Table19[[#This Row],[Budget]]</f>
        <v>99093296</v>
      </c>
      <c r="U852" s="1">
        <f>(Table19[[#This Row],[Gross Revenue]]/Table19[[#This Row],[Budget]])-1</f>
        <v>13.212439466666666</v>
      </c>
      <c r="V852" t="str">
        <f t="shared" si="28"/>
        <v>90-110 minutes</v>
      </c>
      <c r="W852">
        <f>Table19[[#This Row],[Profit]]/Table19[[#This Row],[Budget]]*100</f>
        <v>1321.2439466666665</v>
      </c>
      <c r="X852">
        <v>1637763</v>
      </c>
      <c r="Y852">
        <v>0.19178668286445014</v>
      </c>
      <c r="Z852" t="str">
        <f t="shared" si="29"/>
        <v>Low</v>
      </c>
    </row>
    <row r="853" spans="1:26" x14ac:dyDescent="0.2">
      <c r="A853" t="s">
        <v>5055</v>
      </c>
      <c r="B853" t="s">
        <v>765</v>
      </c>
      <c r="C853" t="s">
        <v>2044</v>
      </c>
      <c r="D853">
        <v>4000</v>
      </c>
      <c r="E853">
        <v>6388</v>
      </c>
      <c r="F853">
        <v>31</v>
      </c>
      <c r="G853">
        <v>0</v>
      </c>
      <c r="H853">
        <v>6.5</v>
      </c>
      <c r="I853">
        <v>77</v>
      </c>
      <c r="J853">
        <v>97</v>
      </c>
      <c r="K853">
        <v>10561238</v>
      </c>
      <c r="L853">
        <v>10000000</v>
      </c>
      <c r="M853" s="2">
        <f>VLOOKUP(A853,Sheet2!$A$1:G4577,2,0)</f>
        <v>36468</v>
      </c>
      <c r="N853" t="str">
        <f>VLOOKUP(A853,Sheet2!$A$1:G4577,3,0)</f>
        <v>Color</v>
      </c>
      <c r="O853" t="str">
        <f>VLOOKUP(A853,Sheet2!$A$1:G4577,4,0)</f>
        <v>Comedy</v>
      </c>
      <c r="P853" t="str">
        <f>VLOOKUP(A853,Sheet2!$A$1:G4577,5,0)</f>
        <v>English</v>
      </c>
      <c r="Q853" t="str">
        <f>VLOOKUP(A853,Sheet2!$A$1:G4577,6,0)</f>
        <v>Germany</v>
      </c>
      <c r="R853" t="str">
        <f>VLOOKUP(A853,Sheet2!$A$1:G4577,7,0)</f>
        <v>PG-13</v>
      </c>
      <c r="S853" t="str">
        <f>IF(Table19[[#This Row],[Language]]="English","English","Other language")</f>
        <v>English</v>
      </c>
      <c r="T853">
        <f>Table19[[#This Row],[Gross Revenue]]-Table19[[#This Row],[Budget]]</f>
        <v>561238</v>
      </c>
      <c r="U853" s="1">
        <f>(Table19[[#This Row],[Gross Revenue]]/Table19[[#This Row],[Budget]])-1</f>
        <v>5.6123799999999946E-2</v>
      </c>
      <c r="V853" t="str">
        <f t="shared" si="28"/>
        <v>90-110 minutes</v>
      </c>
      <c r="W853">
        <f>Table19[[#This Row],[Profit]]/Table19[[#This Row],[Budget]]*100</f>
        <v>5.6123799999999999</v>
      </c>
      <c r="X853">
        <v>1637763</v>
      </c>
      <c r="Y853">
        <v>0.19178668286445014</v>
      </c>
      <c r="Z853" t="str">
        <f t="shared" si="29"/>
        <v>Low</v>
      </c>
    </row>
    <row r="854" spans="1:26" x14ac:dyDescent="0.2">
      <c r="A854" t="s">
        <v>3971</v>
      </c>
      <c r="B854" t="s">
        <v>589</v>
      </c>
      <c r="C854" t="s">
        <v>1076</v>
      </c>
      <c r="D854">
        <v>8000</v>
      </c>
      <c r="E854">
        <v>11078</v>
      </c>
      <c r="F854">
        <v>22</v>
      </c>
      <c r="G854">
        <v>492</v>
      </c>
      <c r="H854">
        <v>5.6</v>
      </c>
      <c r="I854">
        <v>84</v>
      </c>
      <c r="J854">
        <v>96</v>
      </c>
      <c r="K854">
        <v>15427192</v>
      </c>
      <c r="L854">
        <v>16000000</v>
      </c>
      <c r="M854" s="2">
        <f>VLOOKUP(A854,Sheet2!$A$1:G4578,2,0)</f>
        <v>36698</v>
      </c>
      <c r="N854" t="str">
        <f>VLOOKUP(A854,Sheet2!$A$1:G4578,3,0)</f>
        <v>Color</v>
      </c>
      <c r="O854" t="str">
        <f>VLOOKUP(A854,Sheet2!$A$1:G4578,4,0)</f>
        <v>Comedy</v>
      </c>
      <c r="P854" t="str">
        <f>VLOOKUP(A854,Sheet2!$A$1:G4578,5,0)</f>
        <v>English</v>
      </c>
      <c r="Q854" t="str">
        <f>VLOOKUP(A854,Sheet2!$A$1:G4578,6,0)</f>
        <v>USA</v>
      </c>
      <c r="R854" t="str">
        <f>VLOOKUP(A854,Sheet2!$A$1:G4578,7,0)</f>
        <v>PG-13</v>
      </c>
      <c r="S854" t="str">
        <f>IF(Table19[[#This Row],[Language]]="English","English","Other language")</f>
        <v>English</v>
      </c>
      <c r="T854">
        <f>Table19[[#This Row],[Gross Revenue]]-Table19[[#This Row],[Budget]]</f>
        <v>-572808</v>
      </c>
      <c r="U854" s="1">
        <f>(Table19[[#This Row],[Gross Revenue]]/Table19[[#This Row],[Budget]])-1</f>
        <v>-3.5800500000000013E-2</v>
      </c>
      <c r="V854" t="str">
        <f t="shared" si="28"/>
        <v>90-110 minutes</v>
      </c>
      <c r="W854">
        <f>Table19[[#This Row],[Profit]]/Table19[[#This Row],[Budget]]*100</f>
        <v>-3.58005</v>
      </c>
      <c r="X854">
        <v>1637763</v>
      </c>
      <c r="Y854">
        <v>0.19178668286445014</v>
      </c>
      <c r="Z854" t="str">
        <f t="shared" si="29"/>
        <v>Medium</v>
      </c>
    </row>
    <row r="855" spans="1:26" x14ac:dyDescent="0.2">
      <c r="A855" t="s">
        <v>4080</v>
      </c>
      <c r="B855" t="s">
        <v>1196</v>
      </c>
      <c r="C855" t="s">
        <v>966</v>
      </c>
      <c r="D855">
        <v>962</v>
      </c>
      <c r="E855">
        <v>2390</v>
      </c>
      <c r="F855">
        <v>30</v>
      </c>
      <c r="G855">
        <v>2000</v>
      </c>
      <c r="H855">
        <v>5.7</v>
      </c>
      <c r="I855">
        <v>64</v>
      </c>
      <c r="J855">
        <v>118</v>
      </c>
      <c r="K855">
        <v>56398162</v>
      </c>
      <c r="L855">
        <v>20000000</v>
      </c>
      <c r="M855" s="2">
        <f>VLOOKUP(A855,Sheet2!$A$1:G4579,2,0)</f>
        <v>37530</v>
      </c>
      <c r="N855" t="str">
        <f>VLOOKUP(A855,Sheet2!$A$1:G4579,3,0)</f>
        <v>Color</v>
      </c>
      <c r="O855" t="str">
        <f>VLOOKUP(A855,Sheet2!$A$1:G4579,4,0)</f>
        <v>Comedy</v>
      </c>
      <c r="P855" t="str">
        <f>VLOOKUP(A855,Sheet2!$A$1:G4579,5,0)</f>
        <v>English</v>
      </c>
      <c r="Q855" t="str">
        <f>VLOOKUP(A855,Sheet2!$A$1:G4579,6,0)</f>
        <v>USA</v>
      </c>
      <c r="R855" t="str">
        <f>VLOOKUP(A855,Sheet2!$A$1:G4579,7,0)</f>
        <v>PG-13</v>
      </c>
      <c r="S855" t="str">
        <f>IF(Table19[[#This Row],[Language]]="English","English","Other language")</f>
        <v>English</v>
      </c>
      <c r="T855">
        <f>Table19[[#This Row],[Gross Revenue]]-Table19[[#This Row],[Budget]]</f>
        <v>36398162</v>
      </c>
      <c r="U855" s="1">
        <f>(Table19[[#This Row],[Gross Revenue]]/Table19[[#This Row],[Budget]])-1</f>
        <v>1.8199081000000001</v>
      </c>
      <c r="V855" t="str">
        <f t="shared" si="28"/>
        <v>111-130 minutes</v>
      </c>
      <c r="W855">
        <f>Table19[[#This Row],[Profit]]/Table19[[#This Row],[Budget]]*100</f>
        <v>181.99080999999998</v>
      </c>
      <c r="X855">
        <v>1637763</v>
      </c>
      <c r="Y855">
        <v>0.19178668286445014</v>
      </c>
      <c r="Z855" t="str">
        <f t="shared" si="29"/>
        <v>Medium</v>
      </c>
    </row>
    <row r="856" spans="1:26" x14ac:dyDescent="0.2">
      <c r="A856" t="s">
        <v>3913</v>
      </c>
      <c r="B856" t="s">
        <v>461</v>
      </c>
      <c r="C856" t="s">
        <v>1003</v>
      </c>
      <c r="D856">
        <v>3000</v>
      </c>
      <c r="E856">
        <v>6454</v>
      </c>
      <c r="F856">
        <v>8</v>
      </c>
      <c r="G856">
        <v>0</v>
      </c>
      <c r="H856">
        <v>5.5</v>
      </c>
      <c r="I856">
        <v>106</v>
      </c>
      <c r="J856">
        <v>83</v>
      </c>
      <c r="K856">
        <v>46729374</v>
      </c>
      <c r="L856">
        <v>13000000</v>
      </c>
      <c r="M856" s="2">
        <f>VLOOKUP(A856,Sheet2!$A$1:G4580,2,0)</f>
        <v>36586</v>
      </c>
      <c r="N856" t="str">
        <f>VLOOKUP(A856,Sheet2!$A$1:G4580,3,0)</f>
        <v>Color</v>
      </c>
      <c r="O856" t="str">
        <f>VLOOKUP(A856,Sheet2!$A$1:G4580,4,0)</f>
        <v>Comedy</v>
      </c>
      <c r="P856" t="str">
        <f>VLOOKUP(A856,Sheet2!$A$1:G4580,5,0)</f>
        <v>English</v>
      </c>
      <c r="Q856" t="str">
        <f>VLOOKUP(A856,Sheet2!$A$1:G4580,6,0)</f>
        <v>USA</v>
      </c>
      <c r="R856" t="str">
        <f>VLOOKUP(A856,Sheet2!$A$1:G4580,7,0)</f>
        <v>PG-13</v>
      </c>
      <c r="S856" t="str">
        <f>IF(Table19[[#This Row],[Language]]="English","English","Other language")</f>
        <v>English</v>
      </c>
      <c r="T856">
        <f>Table19[[#This Row],[Gross Revenue]]-Table19[[#This Row],[Budget]]</f>
        <v>33729374</v>
      </c>
      <c r="U856" s="1">
        <f>(Table19[[#This Row],[Gross Revenue]]/Table19[[#This Row],[Budget]])-1</f>
        <v>2.5945672307692309</v>
      </c>
      <c r="V856" t="str">
        <f t="shared" si="28"/>
        <v>&lt;90 minutes</v>
      </c>
      <c r="W856">
        <f>Table19[[#This Row],[Profit]]/Table19[[#This Row],[Budget]]*100</f>
        <v>259.45672307692308</v>
      </c>
      <c r="X856">
        <v>1637763</v>
      </c>
      <c r="Y856">
        <v>0.19178668286445014</v>
      </c>
      <c r="Z856" t="str">
        <f t="shared" si="29"/>
        <v>Low</v>
      </c>
    </row>
    <row r="857" spans="1:26" x14ac:dyDescent="0.2">
      <c r="A857" t="s">
        <v>3334</v>
      </c>
      <c r="B857" t="s">
        <v>153</v>
      </c>
      <c r="C857" t="s">
        <v>154</v>
      </c>
      <c r="D857">
        <v>3000</v>
      </c>
      <c r="E857">
        <v>5568</v>
      </c>
      <c r="F857">
        <v>37</v>
      </c>
      <c r="G857">
        <v>272</v>
      </c>
      <c r="H857">
        <v>3.8</v>
      </c>
      <c r="I857">
        <v>41</v>
      </c>
      <c r="J857">
        <v>77</v>
      </c>
      <c r="K857">
        <v>9694105</v>
      </c>
      <c r="L857">
        <v>22000000</v>
      </c>
      <c r="M857" s="2">
        <f>VLOOKUP(A857,Sheet2!$A$1:G4581,2,0)</f>
        <v>36304</v>
      </c>
      <c r="N857" t="str">
        <f>VLOOKUP(A857,Sheet2!$A$1:G4581,3,0)</f>
        <v>Color</v>
      </c>
      <c r="O857" t="str">
        <f>VLOOKUP(A857,Sheet2!$A$1:G4581,4,0)</f>
        <v>Comedy</v>
      </c>
      <c r="P857" t="str">
        <f>VLOOKUP(A857,Sheet2!$A$1:G4581,5,0)</f>
        <v>English</v>
      </c>
      <c r="Q857" t="str">
        <f>VLOOKUP(A857,Sheet2!$A$1:G4581,6,0)</f>
        <v>USA</v>
      </c>
      <c r="R857" t="str">
        <f>VLOOKUP(A857,Sheet2!$A$1:G4581,7,0)</f>
        <v>PG</v>
      </c>
      <c r="S857" t="str">
        <f>IF(Table19[[#This Row],[Language]]="English","English","Other language")</f>
        <v>English</v>
      </c>
      <c r="T857">
        <f>Table19[[#This Row],[Gross Revenue]]-Table19[[#This Row],[Budget]]</f>
        <v>-12305895</v>
      </c>
      <c r="U857" s="1">
        <f>(Table19[[#This Row],[Gross Revenue]]/Table19[[#This Row],[Budget]])-1</f>
        <v>-0.55935886363636356</v>
      </c>
      <c r="V857" t="str">
        <f t="shared" si="28"/>
        <v>&lt;90 minutes</v>
      </c>
      <c r="W857">
        <f>Table19[[#This Row],[Profit]]/Table19[[#This Row],[Budget]]*100</f>
        <v>-55.935886363636364</v>
      </c>
      <c r="X857">
        <v>1637763</v>
      </c>
      <c r="Y857">
        <v>0.19178668286445014</v>
      </c>
      <c r="Z857" t="str">
        <f t="shared" si="29"/>
        <v>Medium</v>
      </c>
    </row>
    <row r="858" spans="1:26" x14ac:dyDescent="0.2">
      <c r="A858" t="s">
        <v>5240</v>
      </c>
      <c r="B858" t="s">
        <v>315</v>
      </c>
      <c r="C858" t="s">
        <v>1376</v>
      </c>
      <c r="D858">
        <v>21000</v>
      </c>
      <c r="E858">
        <v>23018</v>
      </c>
      <c r="F858">
        <v>480</v>
      </c>
      <c r="G858">
        <v>25000</v>
      </c>
      <c r="H858">
        <v>6.6</v>
      </c>
      <c r="I858">
        <v>307</v>
      </c>
      <c r="J858">
        <v>95</v>
      </c>
      <c r="K858">
        <v>100448498</v>
      </c>
      <c r="L858">
        <v>65000000</v>
      </c>
      <c r="M858" s="2">
        <f>VLOOKUP(A858,Sheet2!$A$1:G4582,2,0)</f>
        <v>40542</v>
      </c>
      <c r="N858" t="str">
        <f>VLOOKUP(A858,Sheet2!$A$1:G4582,3,0)</f>
        <v>Color</v>
      </c>
      <c r="O858" t="str">
        <f>VLOOKUP(A858,Sheet2!$A$1:G4582,4,0)</f>
        <v>Comedy</v>
      </c>
      <c r="P858" t="str">
        <f>VLOOKUP(A858,Sheet2!$A$1:G4582,5,0)</f>
        <v>English</v>
      </c>
      <c r="Q858" t="str">
        <f>VLOOKUP(A858,Sheet2!$A$1:G4582,6,0)</f>
        <v>USA</v>
      </c>
      <c r="R858" t="str">
        <f>VLOOKUP(A858,Sheet2!$A$1:G4582,7,0)</f>
        <v>R</v>
      </c>
      <c r="S858" t="str">
        <f>IF(Table19[[#This Row],[Language]]="English","English","Other language")</f>
        <v>English</v>
      </c>
      <c r="T858">
        <f>Table19[[#This Row],[Gross Revenue]]-Table19[[#This Row],[Budget]]</f>
        <v>35448498</v>
      </c>
      <c r="U858" s="1">
        <f>(Table19[[#This Row],[Gross Revenue]]/Table19[[#This Row],[Budget]])-1</f>
        <v>0.54536150769230773</v>
      </c>
      <c r="V858" t="str">
        <f t="shared" si="28"/>
        <v>90-110 minutes</v>
      </c>
      <c r="W858">
        <f>Table19[[#This Row],[Profit]]/Table19[[#This Row],[Budget]]*100</f>
        <v>54.536150769230773</v>
      </c>
      <c r="X858">
        <v>1637763</v>
      </c>
      <c r="Y858">
        <v>0.19178668286445014</v>
      </c>
      <c r="Z858" t="str">
        <f t="shared" si="29"/>
        <v>High</v>
      </c>
    </row>
    <row r="859" spans="1:26" x14ac:dyDescent="0.2">
      <c r="A859" t="s">
        <v>5708</v>
      </c>
      <c r="B859" t="s">
        <v>2475</v>
      </c>
      <c r="C859" t="s">
        <v>2476</v>
      </c>
      <c r="D859">
        <v>469</v>
      </c>
      <c r="E859">
        <v>2037</v>
      </c>
      <c r="F859">
        <v>54</v>
      </c>
      <c r="G859">
        <v>403</v>
      </c>
      <c r="H859">
        <v>6.9</v>
      </c>
      <c r="I859">
        <v>32</v>
      </c>
      <c r="J859">
        <v>144</v>
      </c>
      <c r="K859">
        <v>20400000</v>
      </c>
      <c r="L859">
        <v>8000000</v>
      </c>
      <c r="M859" s="2">
        <f>VLOOKUP(A859,Sheet2!$A$1:G4583,2,0)</f>
        <v>16960</v>
      </c>
      <c r="N859" t="str">
        <f>VLOOKUP(A859,Sheet2!$A$1:G4583,3,0)</f>
        <v>Color</v>
      </c>
      <c r="O859" t="str">
        <f>VLOOKUP(A859,Sheet2!$A$1:G4583,4,0)</f>
        <v>Drama</v>
      </c>
      <c r="P859" t="str">
        <f>VLOOKUP(A859,Sheet2!$A$1:G4583,5,0)</f>
        <v>English</v>
      </c>
      <c r="Q859" t="str">
        <f>VLOOKUP(A859,Sheet2!$A$1:G4583,6,0)</f>
        <v>USA</v>
      </c>
      <c r="R859" t="str">
        <f>VLOOKUP(A859,Sheet2!$A$1:G4583,7,0)</f>
        <v>Unrated</v>
      </c>
      <c r="S859" t="str">
        <f>IF(Table19[[#This Row],[Language]]="English","English","Other language")</f>
        <v>English</v>
      </c>
      <c r="T859">
        <f>Table19[[#This Row],[Gross Revenue]]-Table19[[#This Row],[Budget]]</f>
        <v>12400000</v>
      </c>
      <c r="U859" s="1">
        <f>(Table19[[#This Row],[Gross Revenue]]/Table19[[#This Row],[Budget]])-1</f>
        <v>1.5499999999999998</v>
      </c>
      <c r="V859" t="str">
        <f t="shared" si="28"/>
        <v>131-150 minutes</v>
      </c>
      <c r="W859">
        <f>Table19[[#This Row],[Profit]]/Table19[[#This Row],[Budget]]*100</f>
        <v>155</v>
      </c>
      <c r="X859">
        <v>-434215.5</v>
      </c>
      <c r="Y859">
        <v>-0.10115100772200772</v>
      </c>
      <c r="Z859" t="str">
        <f t="shared" si="29"/>
        <v>Low</v>
      </c>
    </row>
    <row r="860" spans="1:26" x14ac:dyDescent="0.2">
      <c r="A860" t="s">
        <v>4341</v>
      </c>
      <c r="B860" t="s">
        <v>63</v>
      </c>
      <c r="C860" t="s">
        <v>1457</v>
      </c>
      <c r="D860">
        <v>555</v>
      </c>
      <c r="E860">
        <v>1227</v>
      </c>
      <c r="F860">
        <v>28</v>
      </c>
      <c r="G860">
        <v>573</v>
      </c>
      <c r="H860">
        <v>6</v>
      </c>
      <c r="I860">
        <v>65</v>
      </c>
      <c r="J860">
        <v>112</v>
      </c>
      <c r="K860">
        <v>4734235</v>
      </c>
      <c r="L860">
        <v>15000000</v>
      </c>
      <c r="M860" s="2">
        <f>VLOOKUP(A860,Sheet2!$A$1:G4584,2,0)</f>
        <v>36686</v>
      </c>
      <c r="N860" t="str">
        <f>VLOOKUP(A860,Sheet2!$A$1:G4584,3,0)</f>
        <v>Color</v>
      </c>
      <c r="O860" t="str">
        <f>VLOOKUP(A860,Sheet2!$A$1:G4584,4,0)</f>
        <v>Comedy</v>
      </c>
      <c r="P860" t="str">
        <f>VLOOKUP(A860,Sheet2!$A$1:G4584,5,0)</f>
        <v>English</v>
      </c>
      <c r="Q860" t="str">
        <f>VLOOKUP(A860,Sheet2!$A$1:G4584,6,0)</f>
        <v>USA</v>
      </c>
      <c r="R860" t="str">
        <f>VLOOKUP(A860,Sheet2!$A$1:G4584,7,0)</f>
        <v>R</v>
      </c>
      <c r="S860" t="str">
        <f>IF(Table19[[#This Row],[Language]]="English","English","Other language")</f>
        <v>English</v>
      </c>
      <c r="T860">
        <f>Table19[[#This Row],[Gross Revenue]]-Table19[[#This Row],[Budget]]</f>
        <v>-10265765</v>
      </c>
      <c r="U860" s="1">
        <f>(Table19[[#This Row],[Gross Revenue]]/Table19[[#This Row],[Budget]])-1</f>
        <v>-0.68438433333333326</v>
      </c>
      <c r="V860" t="str">
        <f t="shared" si="28"/>
        <v>111-130 minutes</v>
      </c>
      <c r="W860">
        <f>Table19[[#This Row],[Profit]]/Table19[[#This Row],[Budget]]*100</f>
        <v>-68.438433333333336</v>
      </c>
      <c r="X860">
        <v>1637763</v>
      </c>
      <c r="Y860">
        <v>0.19178668286445014</v>
      </c>
      <c r="Z860" t="str">
        <f t="shared" si="29"/>
        <v>Medium</v>
      </c>
    </row>
    <row r="861" spans="1:26" x14ac:dyDescent="0.2">
      <c r="A861" t="s">
        <v>6178</v>
      </c>
      <c r="B861" t="s">
        <v>2800</v>
      </c>
      <c r="C861" t="s">
        <v>2801</v>
      </c>
      <c r="D861">
        <v>706</v>
      </c>
      <c r="E861">
        <v>1579</v>
      </c>
      <c r="F861">
        <v>19</v>
      </c>
      <c r="G861">
        <v>0</v>
      </c>
      <c r="H861">
        <v>7.3</v>
      </c>
      <c r="I861">
        <v>38</v>
      </c>
      <c r="J861">
        <v>100</v>
      </c>
      <c r="K861">
        <v>860002</v>
      </c>
      <c r="L861">
        <v>12000000</v>
      </c>
      <c r="M861" s="2">
        <f>VLOOKUP(A861,Sheet2!$A$1:G4585,2,0)</f>
        <v>38397</v>
      </c>
      <c r="N861" t="str">
        <f>VLOOKUP(A861,Sheet2!$A$1:G4585,3,0)</f>
        <v>Color</v>
      </c>
      <c r="O861" t="str">
        <f>VLOOKUP(A861,Sheet2!$A$1:G4585,4,0)</f>
        <v>Adventure</v>
      </c>
      <c r="P861" t="str">
        <f>VLOOKUP(A861,Sheet2!$A$1:G4585,5,0)</f>
        <v>English</v>
      </c>
      <c r="Q861" t="str">
        <f>VLOOKUP(A861,Sheet2!$A$1:G4585,6,0)</f>
        <v>USA</v>
      </c>
      <c r="R861" t="str">
        <f>VLOOKUP(A861,Sheet2!$A$1:G4585,7,0)</f>
        <v>PG</v>
      </c>
      <c r="S861" t="str">
        <f>IF(Table19[[#This Row],[Language]]="English","English","Other language")</f>
        <v>English</v>
      </c>
      <c r="T861">
        <f>Table19[[#This Row],[Gross Revenue]]-Table19[[#This Row],[Budget]]</f>
        <v>-11139998</v>
      </c>
      <c r="U861" s="1">
        <f>(Table19[[#This Row],[Gross Revenue]]/Table19[[#This Row],[Budget]])-1</f>
        <v>-0.92833316666666665</v>
      </c>
      <c r="V861" t="str">
        <f t="shared" si="28"/>
        <v>90-110 minutes</v>
      </c>
      <c r="W861">
        <f>Table19[[#This Row],[Profit]]/Table19[[#This Row],[Budget]]*100</f>
        <v>-92.833316666666661</v>
      </c>
      <c r="X861">
        <v>3892693.5</v>
      </c>
      <c r="Y861">
        <v>0.11726928571428571</v>
      </c>
      <c r="Z861" t="str">
        <f t="shared" si="29"/>
        <v>Low</v>
      </c>
    </row>
    <row r="862" spans="1:26" x14ac:dyDescent="0.2">
      <c r="A862" t="s">
        <v>6291</v>
      </c>
      <c r="B862" t="s">
        <v>1806</v>
      </c>
      <c r="C862" t="s">
        <v>2848</v>
      </c>
      <c r="D862">
        <v>879</v>
      </c>
      <c r="E862">
        <v>2985</v>
      </c>
      <c r="F862">
        <v>137</v>
      </c>
      <c r="G862">
        <v>0</v>
      </c>
      <c r="H862">
        <v>7.3</v>
      </c>
      <c r="I862">
        <v>84</v>
      </c>
      <c r="J862">
        <v>113</v>
      </c>
      <c r="K862">
        <v>127175354</v>
      </c>
      <c r="L862">
        <v>16000000</v>
      </c>
      <c r="M862" s="2">
        <f>VLOOKUP(A862,Sheet2!$A$1:G4586,2,0)</f>
        <v>34598</v>
      </c>
      <c r="N862" t="str">
        <f>VLOOKUP(A862,Sheet2!$A$1:G4586,3,0)</f>
        <v>Color</v>
      </c>
      <c r="O862" t="str">
        <f>VLOOKUP(A862,Sheet2!$A$1:G4586,4,0)</f>
        <v>Comedy</v>
      </c>
      <c r="P862" t="str">
        <f>VLOOKUP(A862,Sheet2!$A$1:G4586,5,0)</f>
        <v>English</v>
      </c>
      <c r="Q862" t="str">
        <f>VLOOKUP(A862,Sheet2!$A$1:G4586,6,0)</f>
        <v>USA</v>
      </c>
      <c r="R862" t="str">
        <f>VLOOKUP(A862,Sheet2!$A$1:G4586,7,0)</f>
        <v>PG-13</v>
      </c>
      <c r="S862" t="str">
        <f>IF(Table19[[#This Row],[Language]]="English","English","Other language")</f>
        <v>English</v>
      </c>
      <c r="T862">
        <f>Table19[[#This Row],[Gross Revenue]]-Table19[[#This Row],[Budget]]</f>
        <v>111175354</v>
      </c>
      <c r="U862" s="1">
        <f>(Table19[[#This Row],[Gross Revenue]]/Table19[[#This Row],[Budget]])-1</f>
        <v>6.9484596249999999</v>
      </c>
      <c r="V862" t="str">
        <f t="shared" si="28"/>
        <v>111-130 minutes</v>
      </c>
      <c r="W862">
        <f>Table19[[#This Row],[Profit]]/Table19[[#This Row],[Budget]]*100</f>
        <v>694.84596250000004</v>
      </c>
      <c r="X862">
        <v>1637763</v>
      </c>
      <c r="Y862">
        <v>0.19178668286445014</v>
      </c>
      <c r="Z862" t="str">
        <f t="shared" si="29"/>
        <v>Medium</v>
      </c>
    </row>
    <row r="863" spans="1:26" x14ac:dyDescent="0.2">
      <c r="A863" t="s">
        <v>4077</v>
      </c>
      <c r="B863" t="s">
        <v>588</v>
      </c>
      <c r="C863" t="s">
        <v>1193</v>
      </c>
      <c r="D863">
        <v>13000</v>
      </c>
      <c r="E863">
        <v>16179</v>
      </c>
      <c r="F863">
        <v>101</v>
      </c>
      <c r="G863">
        <v>55000</v>
      </c>
      <c r="H863">
        <v>5.7</v>
      </c>
      <c r="I863">
        <v>218</v>
      </c>
      <c r="J863">
        <v>109</v>
      </c>
      <c r="K863">
        <v>86208010</v>
      </c>
      <c r="L863">
        <v>35000000</v>
      </c>
      <c r="M863" s="2">
        <f>VLOOKUP(A863,Sheet2!$A$1:G4587,2,0)</f>
        <v>41896</v>
      </c>
      <c r="N863" t="str">
        <f>VLOOKUP(A863,Sheet2!$A$1:G4587,3,0)</f>
        <v>Color</v>
      </c>
      <c r="O863" t="str">
        <f>VLOOKUP(A863,Sheet2!$A$1:G4587,4,0)</f>
        <v>Comedy</v>
      </c>
      <c r="P863" t="str">
        <f>VLOOKUP(A863,Sheet2!$A$1:G4587,5,0)</f>
        <v>English</v>
      </c>
      <c r="Q863" t="str">
        <f>VLOOKUP(A863,Sheet2!$A$1:G4587,6,0)</f>
        <v>USA</v>
      </c>
      <c r="R863" t="str">
        <f>VLOOKUP(A863,Sheet2!$A$1:G4587,7,0)</f>
        <v>PG-13</v>
      </c>
      <c r="S863" t="str">
        <f>IF(Table19[[#This Row],[Language]]="English","English","Other language")</f>
        <v>English</v>
      </c>
      <c r="T863">
        <f>Table19[[#This Row],[Gross Revenue]]-Table19[[#This Row],[Budget]]</f>
        <v>51208010</v>
      </c>
      <c r="U863" s="1">
        <f>(Table19[[#This Row],[Gross Revenue]]/Table19[[#This Row],[Budget]])-1</f>
        <v>1.4630860000000001</v>
      </c>
      <c r="V863" t="str">
        <f t="shared" si="28"/>
        <v>90-110 minutes</v>
      </c>
      <c r="W863">
        <f>Table19[[#This Row],[Profit]]/Table19[[#This Row],[Budget]]*100</f>
        <v>146.30860000000001</v>
      </c>
      <c r="X863">
        <v>1637763</v>
      </c>
      <c r="Y863">
        <v>0.19178668286445014</v>
      </c>
      <c r="Z863" t="str">
        <f t="shared" si="29"/>
        <v>Medium</v>
      </c>
    </row>
    <row r="864" spans="1:26" x14ac:dyDescent="0.2">
      <c r="A864" t="s">
        <v>3307</v>
      </c>
      <c r="B864" t="s">
        <v>103</v>
      </c>
      <c r="C864" t="s">
        <v>104</v>
      </c>
      <c r="D864">
        <v>577</v>
      </c>
      <c r="E864">
        <v>1653</v>
      </c>
      <c r="F864">
        <v>14</v>
      </c>
      <c r="G864">
        <v>1000</v>
      </c>
      <c r="H864">
        <v>3.4</v>
      </c>
      <c r="I864">
        <v>85</v>
      </c>
      <c r="J864">
        <v>85</v>
      </c>
      <c r="K864">
        <v>26096584</v>
      </c>
      <c r="L864">
        <v>19000000</v>
      </c>
      <c r="M864" s="2">
        <f>VLOOKUP(A864,Sheet2!$A$1:G4588,2,0)</f>
        <v>37839</v>
      </c>
      <c r="N864" t="str">
        <f>VLOOKUP(A864,Sheet2!$A$1:G4588,3,0)</f>
        <v>Color</v>
      </c>
      <c r="O864" t="str">
        <f>VLOOKUP(A864,Sheet2!$A$1:G4588,4,0)</f>
        <v>Comedy</v>
      </c>
      <c r="P864" t="str">
        <f>VLOOKUP(A864,Sheet2!$A$1:G4588,5,0)</f>
        <v>English</v>
      </c>
      <c r="Q864" t="str">
        <f>VLOOKUP(A864,Sheet2!$A$1:G4588,6,0)</f>
        <v>USA</v>
      </c>
      <c r="R864" t="str">
        <f>VLOOKUP(A864,Sheet2!$A$1:G4588,7,0)</f>
        <v>PG-13</v>
      </c>
      <c r="S864" t="str">
        <f>IF(Table19[[#This Row],[Language]]="English","English","Other language")</f>
        <v>English</v>
      </c>
      <c r="T864">
        <f>Table19[[#This Row],[Gross Revenue]]-Table19[[#This Row],[Budget]]</f>
        <v>7096584</v>
      </c>
      <c r="U864" s="1">
        <f>(Table19[[#This Row],[Gross Revenue]]/Table19[[#This Row],[Budget]])-1</f>
        <v>0.37350442105263149</v>
      </c>
      <c r="V864" t="str">
        <f t="shared" si="28"/>
        <v>&lt;90 minutes</v>
      </c>
      <c r="W864">
        <f>Table19[[#This Row],[Profit]]/Table19[[#This Row],[Budget]]*100</f>
        <v>37.350442105263163</v>
      </c>
      <c r="X864">
        <v>1637763</v>
      </c>
      <c r="Y864">
        <v>0.19178668286445014</v>
      </c>
      <c r="Z864" t="str">
        <f t="shared" si="29"/>
        <v>Medium</v>
      </c>
    </row>
    <row r="865" spans="1:26" x14ac:dyDescent="0.2">
      <c r="A865" t="s">
        <v>5192</v>
      </c>
      <c r="B865" t="s">
        <v>2155</v>
      </c>
      <c r="C865" t="s">
        <v>2156</v>
      </c>
      <c r="D865">
        <v>913</v>
      </c>
      <c r="E865">
        <v>2449</v>
      </c>
      <c r="F865">
        <v>0</v>
      </c>
      <c r="G865">
        <v>11000</v>
      </c>
      <c r="H865">
        <v>6.6</v>
      </c>
      <c r="I865">
        <v>144</v>
      </c>
      <c r="J865">
        <v>177</v>
      </c>
      <c r="K865">
        <v>27400000</v>
      </c>
      <c r="L865">
        <v>40000000</v>
      </c>
      <c r="M865" s="2">
        <f>VLOOKUP(A865,Sheet2!$A$1:G4589,2,0)</f>
        <v>30935</v>
      </c>
      <c r="N865" t="str">
        <f>VLOOKUP(A865,Sheet2!$A$1:G4589,3,0)</f>
        <v>Color</v>
      </c>
      <c r="O865" t="str">
        <f>VLOOKUP(A865,Sheet2!$A$1:G4589,4,0)</f>
        <v>Action</v>
      </c>
      <c r="P865" t="str">
        <f>VLOOKUP(A865,Sheet2!$A$1:G4589,5,0)</f>
        <v>English</v>
      </c>
      <c r="Q865" t="str">
        <f>VLOOKUP(A865,Sheet2!$A$1:G4589,6,0)</f>
        <v>USA</v>
      </c>
      <c r="R865" t="str">
        <f>VLOOKUP(A865,Sheet2!$A$1:G4589,7,0)</f>
        <v>PG-13</v>
      </c>
      <c r="S865" t="str">
        <f>IF(Table19[[#This Row],[Language]]="English","English","Other language")</f>
        <v>English</v>
      </c>
      <c r="T865">
        <f>Table19[[#This Row],[Gross Revenue]]-Table19[[#This Row],[Budget]]</f>
        <v>-12600000</v>
      </c>
      <c r="U865" s="1">
        <f>(Table19[[#This Row],[Gross Revenue]]/Table19[[#This Row],[Budget]])-1</f>
        <v>-0.31499999999999995</v>
      </c>
      <c r="V865" t="str">
        <f t="shared" si="28"/>
        <v>&gt;150 minutes</v>
      </c>
      <c r="W865">
        <f>Table19[[#This Row],[Profit]]/Table19[[#This Row],[Budget]]*100</f>
        <v>-31.5</v>
      </c>
      <c r="X865">
        <v>-1289919.5</v>
      </c>
      <c r="Y865">
        <v>-4.8151417500000002E-2</v>
      </c>
      <c r="Z865" t="str">
        <f t="shared" si="29"/>
        <v>High</v>
      </c>
    </row>
    <row r="866" spans="1:26" x14ac:dyDescent="0.2">
      <c r="A866" t="s">
        <v>4112</v>
      </c>
      <c r="B866" t="s">
        <v>1236</v>
      </c>
      <c r="C866" t="s">
        <v>1237</v>
      </c>
      <c r="D866">
        <v>1000</v>
      </c>
      <c r="E866">
        <v>3096</v>
      </c>
      <c r="F866">
        <v>0</v>
      </c>
      <c r="G866">
        <v>0</v>
      </c>
      <c r="H866">
        <v>5.8</v>
      </c>
      <c r="I866">
        <v>78</v>
      </c>
      <c r="J866">
        <v>89</v>
      </c>
      <c r="K866">
        <v>9652000</v>
      </c>
      <c r="L866">
        <v>40000000</v>
      </c>
      <c r="M866" s="2">
        <f>VLOOKUP(A866,Sheet2!$A$1:G4590,2,0)</f>
        <v>37669</v>
      </c>
      <c r="N866" t="str">
        <f>VLOOKUP(A866,Sheet2!$A$1:G4590,3,0)</f>
        <v>Color</v>
      </c>
      <c r="O866" t="str">
        <f>VLOOKUP(A866,Sheet2!$A$1:G4590,4,0)</f>
        <v>Comedy</v>
      </c>
      <c r="P866" t="str">
        <f>VLOOKUP(A866,Sheet2!$A$1:G4590,5,0)</f>
        <v>English</v>
      </c>
      <c r="Q866" t="str">
        <f>VLOOKUP(A866,Sheet2!$A$1:G4590,6,0)</f>
        <v>USA</v>
      </c>
      <c r="R866" t="str">
        <f>VLOOKUP(A866,Sheet2!$A$1:G4590,7,0)</f>
        <v>PG-13</v>
      </c>
      <c r="S866" t="str">
        <f>IF(Table19[[#This Row],[Language]]="English","English","Other language")</f>
        <v>English</v>
      </c>
      <c r="T866">
        <f>Table19[[#This Row],[Gross Revenue]]-Table19[[#This Row],[Budget]]</f>
        <v>-30348000</v>
      </c>
      <c r="U866" s="1">
        <f>(Table19[[#This Row],[Gross Revenue]]/Table19[[#This Row],[Budget]])-1</f>
        <v>-0.75870000000000004</v>
      </c>
      <c r="V866" t="str">
        <f t="shared" si="28"/>
        <v>&lt;90 minutes</v>
      </c>
      <c r="W866">
        <f>Table19[[#This Row],[Profit]]/Table19[[#This Row],[Budget]]*100</f>
        <v>-75.87</v>
      </c>
      <c r="X866">
        <v>1637763</v>
      </c>
      <c r="Y866">
        <v>0.19178668286445014</v>
      </c>
      <c r="Z866" t="str">
        <f t="shared" si="29"/>
        <v>High</v>
      </c>
    </row>
    <row r="867" spans="1:26" x14ac:dyDescent="0.2">
      <c r="A867" t="s">
        <v>4607</v>
      </c>
      <c r="B867" t="s">
        <v>433</v>
      </c>
      <c r="C867" t="s">
        <v>1696</v>
      </c>
      <c r="D867">
        <v>8000</v>
      </c>
      <c r="E867">
        <v>10623</v>
      </c>
      <c r="F867">
        <v>209</v>
      </c>
      <c r="G867">
        <v>0</v>
      </c>
      <c r="H867">
        <v>6.2</v>
      </c>
      <c r="I867">
        <v>211</v>
      </c>
      <c r="J867">
        <v>125</v>
      </c>
      <c r="K867">
        <v>40559930</v>
      </c>
      <c r="L867">
        <v>60000000</v>
      </c>
      <c r="M867" s="2">
        <f>VLOOKUP(A867,Sheet2!$A$1:G4591,2,0)</f>
        <v>39856</v>
      </c>
      <c r="N867" t="str">
        <f>VLOOKUP(A867,Sheet2!$A$1:G4591,3,0)</f>
        <v>Color</v>
      </c>
      <c r="O867" t="str">
        <f>VLOOKUP(A867,Sheet2!$A$1:G4591,4,0)</f>
        <v>Comedy</v>
      </c>
      <c r="P867" t="str">
        <f>VLOOKUP(A867,Sheet2!$A$1:G4591,5,0)</f>
        <v>English</v>
      </c>
      <c r="Q867" t="str">
        <f>VLOOKUP(A867,Sheet2!$A$1:G4591,6,0)</f>
        <v>USA</v>
      </c>
      <c r="R867" t="str">
        <f>VLOOKUP(A867,Sheet2!$A$1:G4591,7,0)</f>
        <v>PG-13</v>
      </c>
      <c r="S867" t="str">
        <f>IF(Table19[[#This Row],[Language]]="English","English","Other language")</f>
        <v>English</v>
      </c>
      <c r="T867">
        <f>Table19[[#This Row],[Gross Revenue]]-Table19[[#This Row],[Budget]]</f>
        <v>-19440070</v>
      </c>
      <c r="U867" s="1">
        <f>(Table19[[#This Row],[Gross Revenue]]/Table19[[#This Row],[Budget]])-1</f>
        <v>-0.32400116666666667</v>
      </c>
      <c r="V867" t="str">
        <f t="shared" si="28"/>
        <v>111-130 minutes</v>
      </c>
      <c r="W867">
        <f>Table19[[#This Row],[Profit]]/Table19[[#This Row],[Budget]]*100</f>
        <v>-32.400116666666669</v>
      </c>
      <c r="X867">
        <v>1637763</v>
      </c>
      <c r="Y867">
        <v>0.19178668286445014</v>
      </c>
      <c r="Z867" t="str">
        <f t="shared" si="29"/>
        <v>High</v>
      </c>
    </row>
    <row r="868" spans="1:26" x14ac:dyDescent="0.2">
      <c r="A868" t="s">
        <v>3607</v>
      </c>
      <c r="B868" t="s">
        <v>610</v>
      </c>
      <c r="C868" t="s">
        <v>611</v>
      </c>
      <c r="D868">
        <v>403</v>
      </c>
      <c r="E868">
        <v>1577</v>
      </c>
      <c r="F868">
        <v>14</v>
      </c>
      <c r="G868">
        <v>0</v>
      </c>
      <c r="H868">
        <v>5.0999999999999996</v>
      </c>
      <c r="I868">
        <v>138</v>
      </c>
      <c r="J868">
        <v>107</v>
      </c>
      <c r="K868">
        <v>1183354</v>
      </c>
      <c r="L868">
        <v>20000000</v>
      </c>
      <c r="M868" s="2">
        <f>VLOOKUP(A868,Sheet2!$A$1:G4592,2,0)</f>
        <v>40383</v>
      </c>
      <c r="N868" t="str">
        <f>VLOOKUP(A868,Sheet2!$A$1:G4592,3,0)</f>
        <v>Color</v>
      </c>
      <c r="O868" t="str">
        <f>VLOOKUP(A868,Sheet2!$A$1:G4592,4,0)</f>
        <v>Action</v>
      </c>
      <c r="P868" t="str">
        <f>VLOOKUP(A868,Sheet2!$A$1:G4592,5,0)</f>
        <v>English</v>
      </c>
      <c r="Q868" t="str">
        <f>VLOOKUP(A868,Sheet2!$A$1:G4592,6,0)</f>
        <v>USA</v>
      </c>
      <c r="R868" t="str">
        <f>VLOOKUP(A868,Sheet2!$A$1:G4592,7,0)</f>
        <v>PG-13</v>
      </c>
      <c r="S868" t="str">
        <f>IF(Table19[[#This Row],[Language]]="English","English","Other language")</f>
        <v>English</v>
      </c>
      <c r="T868">
        <f>Table19[[#This Row],[Gross Revenue]]-Table19[[#This Row],[Budget]]</f>
        <v>-18816646</v>
      </c>
      <c r="U868" s="1">
        <f>(Table19[[#This Row],[Gross Revenue]]/Table19[[#This Row],[Budget]])-1</f>
        <v>-0.94083229999999995</v>
      </c>
      <c r="V868" t="str">
        <f t="shared" si="28"/>
        <v>90-110 minutes</v>
      </c>
      <c r="W868">
        <f>Table19[[#This Row],[Profit]]/Table19[[#This Row],[Budget]]*100</f>
        <v>-94.08323</v>
      </c>
      <c r="X868">
        <v>-1289919.5</v>
      </c>
      <c r="Y868">
        <v>-4.8151417500000002E-2</v>
      </c>
      <c r="Z868" t="str">
        <f t="shared" si="29"/>
        <v>Medium</v>
      </c>
    </row>
    <row r="869" spans="1:26" x14ac:dyDescent="0.2">
      <c r="A869" t="s">
        <v>5199</v>
      </c>
      <c r="B869" t="s">
        <v>287</v>
      </c>
      <c r="C869" t="s">
        <v>752</v>
      </c>
      <c r="D869">
        <v>489</v>
      </c>
      <c r="E869">
        <v>539</v>
      </c>
      <c r="F869">
        <v>269</v>
      </c>
      <c r="G869">
        <v>26</v>
      </c>
      <c r="H869">
        <v>6.6</v>
      </c>
      <c r="I869">
        <v>23</v>
      </c>
      <c r="J869">
        <v>89</v>
      </c>
      <c r="K869">
        <v>2223990</v>
      </c>
      <c r="L869">
        <v>3000000</v>
      </c>
      <c r="M869" s="2">
        <f>VLOOKUP(A869,Sheet2!$A$1:G4593,2,0)</f>
        <v>37655</v>
      </c>
      <c r="N869" t="str">
        <f>VLOOKUP(A869,Sheet2!$A$1:G4593,3,0)</f>
        <v>Color</v>
      </c>
      <c r="O869" t="str">
        <f>VLOOKUP(A869,Sheet2!$A$1:G4593,4,0)</f>
        <v>Comedy</v>
      </c>
      <c r="P869" t="str">
        <f>VLOOKUP(A869,Sheet2!$A$1:G4593,5,0)</f>
        <v>English</v>
      </c>
      <c r="Q869" t="str">
        <f>VLOOKUP(A869,Sheet2!$A$1:G4593,6,0)</f>
        <v>USA</v>
      </c>
      <c r="R869" t="str">
        <f>VLOOKUP(A869,Sheet2!$A$1:G4593,7,0)</f>
        <v>R</v>
      </c>
      <c r="S869" t="str">
        <f>IF(Table19[[#This Row],[Language]]="English","English","Other language")</f>
        <v>English</v>
      </c>
      <c r="T869">
        <f>Table19[[#This Row],[Gross Revenue]]-Table19[[#This Row],[Budget]]</f>
        <v>-776010</v>
      </c>
      <c r="U869" s="1">
        <f>(Table19[[#This Row],[Gross Revenue]]/Table19[[#This Row],[Budget]])-1</f>
        <v>-0.25866999999999996</v>
      </c>
      <c r="V869" t="str">
        <f t="shared" si="28"/>
        <v>&lt;90 minutes</v>
      </c>
      <c r="W869">
        <f>Table19[[#This Row],[Profit]]/Table19[[#This Row],[Budget]]*100</f>
        <v>-25.867000000000001</v>
      </c>
      <c r="X869">
        <v>1637763</v>
      </c>
      <c r="Y869">
        <v>0.19178668286445014</v>
      </c>
      <c r="Z869" t="str">
        <f t="shared" si="29"/>
        <v>Low</v>
      </c>
    </row>
    <row r="870" spans="1:26" x14ac:dyDescent="0.2">
      <c r="A870" t="s">
        <v>6818</v>
      </c>
      <c r="B870" t="s">
        <v>1329</v>
      </c>
      <c r="C870" t="s">
        <v>1734</v>
      </c>
      <c r="D870">
        <v>861</v>
      </c>
      <c r="E870">
        <v>2811</v>
      </c>
      <c r="F870">
        <v>14000</v>
      </c>
      <c r="G870">
        <v>34000</v>
      </c>
      <c r="H870">
        <v>7.9</v>
      </c>
      <c r="I870">
        <v>215</v>
      </c>
      <c r="J870">
        <v>120</v>
      </c>
      <c r="K870">
        <v>434949459</v>
      </c>
      <c r="L870">
        <v>10500000</v>
      </c>
      <c r="M870" s="2">
        <f>VLOOKUP(A870,Sheet2!$A$1:G4594,2,0)</f>
        <v>30248</v>
      </c>
      <c r="N870" t="str">
        <f>VLOOKUP(A870,Sheet2!$A$1:G4594,3,0)</f>
        <v>Color</v>
      </c>
      <c r="O870" t="str">
        <f>VLOOKUP(A870,Sheet2!$A$1:G4594,4,0)</f>
        <v>Family</v>
      </c>
      <c r="P870" t="str">
        <f>VLOOKUP(A870,Sheet2!$A$1:G4594,5,0)</f>
        <v>English</v>
      </c>
      <c r="Q870" t="str">
        <f>VLOOKUP(A870,Sheet2!$A$1:G4594,6,0)</f>
        <v>USA</v>
      </c>
      <c r="R870" t="str">
        <f>VLOOKUP(A870,Sheet2!$A$1:G4594,7,0)</f>
        <v>PG</v>
      </c>
      <c r="S870" t="str">
        <f>IF(Table19[[#This Row],[Language]]="English","English","Other language")</f>
        <v>English</v>
      </c>
      <c r="T870">
        <f>Table19[[#This Row],[Gross Revenue]]-Table19[[#This Row],[Budget]]</f>
        <v>424449459</v>
      </c>
      <c r="U870" s="1">
        <f>(Table19[[#This Row],[Gross Revenue]]/Table19[[#This Row],[Budget]])-1</f>
        <v>40.423757999999999</v>
      </c>
      <c r="V870" t="str">
        <f t="shared" si="28"/>
        <v>111-130 minutes</v>
      </c>
      <c r="W870">
        <f>Table19[[#This Row],[Profit]]/Table19[[#This Row],[Budget]]*100</f>
        <v>4042.3757999999998</v>
      </c>
      <c r="Z870" t="str">
        <f t="shared" si="29"/>
        <v>Low</v>
      </c>
    </row>
    <row r="871" spans="1:26" x14ac:dyDescent="0.2">
      <c r="A871" t="s">
        <v>5229</v>
      </c>
      <c r="B871" t="s">
        <v>148</v>
      </c>
      <c r="C871" t="s">
        <v>1584</v>
      </c>
      <c r="D871">
        <v>3000</v>
      </c>
      <c r="E871">
        <v>5637</v>
      </c>
      <c r="F871">
        <v>154</v>
      </c>
      <c r="G871">
        <v>0</v>
      </c>
      <c r="H871">
        <v>6.6</v>
      </c>
      <c r="I871">
        <v>215</v>
      </c>
      <c r="J871">
        <v>118</v>
      </c>
      <c r="K871">
        <v>101111837</v>
      </c>
      <c r="L871">
        <v>80000000</v>
      </c>
      <c r="M871" s="2">
        <f>VLOOKUP(A871,Sheet2!$A$1:G4595,2,0)</f>
        <v>39784</v>
      </c>
      <c r="N871" t="str">
        <f>VLOOKUP(A871,Sheet2!$A$1:G4595,3,0)</f>
        <v>Color</v>
      </c>
      <c r="O871" t="str">
        <f>VLOOKUP(A871,Sheet2!$A$1:G4595,4,0)</f>
        <v>Action</v>
      </c>
      <c r="P871" t="str">
        <f>VLOOKUP(A871,Sheet2!$A$1:G4595,5,0)</f>
        <v>English</v>
      </c>
      <c r="Q871" t="str">
        <f>VLOOKUP(A871,Sheet2!$A$1:G4595,6,0)</f>
        <v>USA</v>
      </c>
      <c r="R871" t="str">
        <f>VLOOKUP(A871,Sheet2!$A$1:G4595,7,0)</f>
        <v>PG-13</v>
      </c>
      <c r="S871" t="str">
        <f>IF(Table19[[#This Row],[Language]]="English","English","Other language")</f>
        <v>English</v>
      </c>
      <c r="T871">
        <f>Table19[[#This Row],[Gross Revenue]]-Table19[[#This Row],[Budget]]</f>
        <v>21111837</v>
      </c>
      <c r="U871" s="1">
        <f>(Table19[[#This Row],[Gross Revenue]]/Table19[[#This Row],[Budget]])-1</f>
        <v>0.26389796249999997</v>
      </c>
      <c r="V871" t="str">
        <f t="shared" si="28"/>
        <v>111-130 minutes</v>
      </c>
      <c r="W871">
        <f>Table19[[#This Row],[Profit]]/Table19[[#This Row],[Budget]]*100</f>
        <v>26.389796250000003</v>
      </c>
      <c r="X871">
        <v>-1289919.5</v>
      </c>
      <c r="Y871">
        <v>-4.8151417500000002E-2</v>
      </c>
      <c r="Z871" t="str">
        <f t="shared" si="29"/>
        <v>High</v>
      </c>
    </row>
    <row r="872" spans="1:26" x14ac:dyDescent="0.2">
      <c r="A872" t="s">
        <v>4183</v>
      </c>
      <c r="B872" t="s">
        <v>1301</v>
      </c>
      <c r="C872" t="s">
        <v>1302</v>
      </c>
      <c r="D872">
        <v>803</v>
      </c>
      <c r="E872">
        <v>1921</v>
      </c>
      <c r="F872">
        <v>13</v>
      </c>
      <c r="G872">
        <v>0</v>
      </c>
      <c r="H872">
        <v>5.8</v>
      </c>
      <c r="I872">
        <v>112</v>
      </c>
      <c r="J872">
        <v>91</v>
      </c>
      <c r="K872">
        <v>38916903</v>
      </c>
      <c r="L872">
        <v>13000000</v>
      </c>
      <c r="M872" s="2">
        <f>VLOOKUP(A872,Sheet2!$A$1:G4596,2,0)</f>
        <v>41777</v>
      </c>
      <c r="N872" t="str">
        <f>VLOOKUP(A872,Sheet2!$A$1:G4596,3,0)</f>
        <v>Color</v>
      </c>
      <c r="O872" t="str">
        <f>VLOOKUP(A872,Sheet2!$A$1:G4596,4,0)</f>
        <v>Adventure</v>
      </c>
      <c r="P872" t="str">
        <f>VLOOKUP(A872,Sheet2!$A$1:G4596,5,0)</f>
        <v>English</v>
      </c>
      <c r="Q872" t="str">
        <f>VLOOKUP(A872,Sheet2!$A$1:G4596,6,0)</f>
        <v>USA</v>
      </c>
      <c r="R872" t="str">
        <f>VLOOKUP(A872,Sheet2!$A$1:G4596,7,0)</f>
        <v>PG</v>
      </c>
      <c r="S872" t="str">
        <f>IF(Table19[[#This Row],[Language]]="English","English","Other language")</f>
        <v>English</v>
      </c>
      <c r="T872">
        <f>Table19[[#This Row],[Gross Revenue]]-Table19[[#This Row],[Budget]]</f>
        <v>25916903</v>
      </c>
      <c r="U872" s="1">
        <f>(Table19[[#This Row],[Gross Revenue]]/Table19[[#This Row],[Budget]])-1</f>
        <v>1.9936079230769232</v>
      </c>
      <c r="V872" t="str">
        <f t="shared" si="28"/>
        <v>90-110 minutes</v>
      </c>
      <c r="W872">
        <f>Table19[[#This Row],[Profit]]/Table19[[#This Row],[Budget]]*100</f>
        <v>199.36079230769229</v>
      </c>
      <c r="X872">
        <v>3892693.5</v>
      </c>
      <c r="Y872">
        <v>0.11726928571428571</v>
      </c>
      <c r="Z872" t="str">
        <f t="shared" si="29"/>
        <v>Low</v>
      </c>
    </row>
    <row r="873" spans="1:26" x14ac:dyDescent="0.2">
      <c r="A873" t="s">
        <v>5703</v>
      </c>
      <c r="B873" t="s">
        <v>2313</v>
      </c>
      <c r="C873" t="s">
        <v>2472</v>
      </c>
      <c r="D873">
        <v>883</v>
      </c>
      <c r="E873">
        <v>1616</v>
      </c>
      <c r="F873">
        <v>70</v>
      </c>
      <c r="G873">
        <v>1000</v>
      </c>
      <c r="H873">
        <v>6.9</v>
      </c>
      <c r="I873">
        <v>82</v>
      </c>
      <c r="J873">
        <v>96</v>
      </c>
      <c r="K873">
        <v>4170647</v>
      </c>
      <c r="L873">
        <v>1900000</v>
      </c>
      <c r="M873" s="2">
        <f>VLOOKUP(A873,Sheet2!$A$1:G4597,2,0)</f>
        <v>36239</v>
      </c>
      <c r="N873" t="str">
        <f>VLOOKUP(A873,Sheet2!$A$1:G4597,3,0)</f>
        <v>Color</v>
      </c>
      <c r="O873" t="str">
        <f>VLOOKUP(A873,Sheet2!$A$1:G4597,4,0)</f>
        <v>Comedy</v>
      </c>
      <c r="P873" t="str">
        <f>VLOOKUP(A873,Sheet2!$A$1:G4597,5,0)</f>
        <v>English</v>
      </c>
      <c r="Q873" t="str">
        <f>VLOOKUP(A873,Sheet2!$A$1:G4597,6,0)</f>
        <v>UK</v>
      </c>
      <c r="R873" t="str">
        <f>VLOOKUP(A873,Sheet2!$A$1:G4597,7,0)</f>
        <v>R</v>
      </c>
      <c r="S873" t="str">
        <f>IF(Table19[[#This Row],[Language]]="English","English","Other language")</f>
        <v>English</v>
      </c>
      <c r="T873">
        <f>Table19[[#This Row],[Gross Revenue]]-Table19[[#This Row],[Budget]]</f>
        <v>2270647</v>
      </c>
      <c r="U873" s="1">
        <f>(Table19[[#This Row],[Gross Revenue]]/Table19[[#This Row],[Budget]])-1</f>
        <v>1.1950773684210527</v>
      </c>
      <c r="V873" t="str">
        <f t="shared" si="28"/>
        <v>90-110 minutes</v>
      </c>
      <c r="W873">
        <f>Table19[[#This Row],[Profit]]/Table19[[#This Row],[Budget]]*100</f>
        <v>119.50773684210527</v>
      </c>
      <c r="X873">
        <v>1637763</v>
      </c>
      <c r="Y873">
        <v>0.19178668286445014</v>
      </c>
      <c r="Z873" t="str">
        <f t="shared" si="29"/>
        <v>Low</v>
      </c>
    </row>
    <row r="874" spans="1:26" x14ac:dyDescent="0.2">
      <c r="A874" t="s">
        <v>5931</v>
      </c>
      <c r="B874" t="s">
        <v>1274</v>
      </c>
      <c r="C874" t="s">
        <v>2012</v>
      </c>
      <c r="D874">
        <v>10000</v>
      </c>
      <c r="E874">
        <v>17211</v>
      </c>
      <c r="F874">
        <v>0</v>
      </c>
      <c r="G874">
        <v>0</v>
      </c>
      <c r="H874">
        <v>7.7</v>
      </c>
      <c r="I874">
        <v>356</v>
      </c>
      <c r="J874">
        <v>96</v>
      </c>
      <c r="K874">
        <v>17114882</v>
      </c>
      <c r="L874">
        <v>25000000</v>
      </c>
      <c r="M874" s="2">
        <f>VLOOKUP(A874,Sheet2!$A$1:G4598,2,0)</f>
        <v>39204</v>
      </c>
      <c r="N874" t="str">
        <f>VLOOKUP(A874,Sheet2!$A$1:G4598,3,0)</f>
        <v>Color</v>
      </c>
      <c r="O874" t="str">
        <f>VLOOKUP(A874,Sheet2!$A$1:G4598,4,0)</f>
        <v>Crime</v>
      </c>
      <c r="P874" t="str">
        <f>VLOOKUP(A874,Sheet2!$A$1:G4598,5,0)</f>
        <v>English</v>
      </c>
      <c r="Q874" t="str">
        <f>VLOOKUP(A874,Sheet2!$A$1:G4598,6,0)</f>
        <v>USA</v>
      </c>
      <c r="R874" t="str">
        <f>VLOOKUP(A874,Sheet2!$A$1:G4598,7,0)</f>
        <v>R</v>
      </c>
      <c r="S874" t="str">
        <f>IF(Table19[[#This Row],[Language]]="English","English","Other language")</f>
        <v>English</v>
      </c>
      <c r="T874">
        <f>Table19[[#This Row],[Gross Revenue]]-Table19[[#This Row],[Budget]]</f>
        <v>-7885118</v>
      </c>
      <c r="U874" s="1">
        <f>(Table19[[#This Row],[Gross Revenue]]/Table19[[#This Row],[Budget]])-1</f>
        <v>-0.31540471999999997</v>
      </c>
      <c r="V874" t="str">
        <f t="shared" si="28"/>
        <v>90-110 minutes</v>
      </c>
      <c r="W874">
        <f>Table19[[#This Row],[Profit]]/Table19[[#This Row],[Budget]]*100</f>
        <v>-31.540472000000001</v>
      </c>
      <c r="X874">
        <v>-74533.5</v>
      </c>
      <c r="Y874">
        <v>-7.4856785714285719E-3</v>
      </c>
      <c r="Z874" t="str">
        <f t="shared" si="29"/>
        <v>Medium</v>
      </c>
    </row>
    <row r="875" spans="1:26" x14ac:dyDescent="0.2">
      <c r="A875" t="s">
        <v>6011</v>
      </c>
      <c r="B875" t="s">
        <v>247</v>
      </c>
      <c r="C875" t="s">
        <v>728</v>
      </c>
      <c r="D875">
        <v>15000</v>
      </c>
      <c r="E875">
        <v>16982</v>
      </c>
      <c r="F875">
        <v>87</v>
      </c>
      <c r="G875">
        <v>19000</v>
      </c>
      <c r="H875">
        <v>7.1</v>
      </c>
      <c r="I875">
        <v>262</v>
      </c>
      <c r="J875">
        <v>92</v>
      </c>
      <c r="K875">
        <v>58401464</v>
      </c>
      <c r="L875">
        <v>8000000</v>
      </c>
      <c r="M875" s="2">
        <f>VLOOKUP(A875,Sheet2!$A$1:G4599,2,0)</f>
        <v>40189</v>
      </c>
      <c r="N875" t="str">
        <f>VLOOKUP(A875,Sheet2!$A$1:G4599,3,0)</f>
        <v>Color</v>
      </c>
      <c r="O875" t="str">
        <f>VLOOKUP(A875,Sheet2!$A$1:G4599,4,0)</f>
        <v>Comedy</v>
      </c>
      <c r="P875" t="str">
        <f>VLOOKUP(A875,Sheet2!$A$1:G4599,5,0)</f>
        <v>English</v>
      </c>
      <c r="Q875" t="str">
        <f>VLOOKUP(A875,Sheet2!$A$1:G4599,6,0)</f>
        <v>USA</v>
      </c>
      <c r="R875" t="str">
        <f>VLOOKUP(A875,Sheet2!$A$1:G4599,7,0)</f>
        <v>PG-13</v>
      </c>
      <c r="S875" t="str">
        <f>IF(Table19[[#This Row],[Language]]="English","English","Other language")</f>
        <v>English</v>
      </c>
      <c r="T875">
        <f>Table19[[#This Row],[Gross Revenue]]-Table19[[#This Row],[Budget]]</f>
        <v>50401464</v>
      </c>
      <c r="U875" s="1">
        <f>(Table19[[#This Row],[Gross Revenue]]/Table19[[#This Row],[Budget]])-1</f>
        <v>6.3001829999999996</v>
      </c>
      <c r="V875" t="str">
        <f t="shared" si="28"/>
        <v>90-110 minutes</v>
      </c>
      <c r="W875">
        <f>Table19[[#This Row],[Profit]]/Table19[[#This Row],[Budget]]*100</f>
        <v>630.01829999999995</v>
      </c>
      <c r="X875">
        <v>1637763</v>
      </c>
      <c r="Y875">
        <v>0.19178668286445014</v>
      </c>
      <c r="Z875" t="str">
        <f t="shared" si="29"/>
        <v>Low</v>
      </c>
    </row>
    <row r="876" spans="1:26" x14ac:dyDescent="0.2">
      <c r="A876" t="s">
        <v>4064</v>
      </c>
      <c r="B876" t="s">
        <v>963</v>
      </c>
      <c r="C876" t="s">
        <v>1179</v>
      </c>
      <c r="D876">
        <v>11000</v>
      </c>
      <c r="E876">
        <v>20440</v>
      </c>
      <c r="F876">
        <v>708</v>
      </c>
      <c r="G876">
        <v>26000</v>
      </c>
      <c r="H876">
        <v>5.7</v>
      </c>
      <c r="I876">
        <v>213</v>
      </c>
      <c r="J876">
        <v>140</v>
      </c>
      <c r="K876">
        <v>80574010</v>
      </c>
      <c r="L876">
        <v>60000000</v>
      </c>
      <c r="M876" s="2">
        <f>VLOOKUP(A876,Sheet2!$A$1:G4600,2,0)</f>
        <v>40360</v>
      </c>
      <c r="N876" t="str">
        <f>VLOOKUP(A876,Sheet2!$A$1:G4600,3,0)</f>
        <v>Color</v>
      </c>
      <c r="O876" t="str">
        <f>VLOOKUP(A876,Sheet2!$A$1:G4600,4,0)</f>
        <v>Drama</v>
      </c>
      <c r="P876" t="str">
        <f>VLOOKUP(A876,Sheet2!$A$1:G4600,5,0)</f>
        <v>English</v>
      </c>
      <c r="Q876" t="str">
        <f>VLOOKUP(A876,Sheet2!$A$1:G4600,6,0)</f>
        <v>USA</v>
      </c>
      <c r="R876" t="str">
        <f>VLOOKUP(A876,Sheet2!$A$1:G4600,7,0)</f>
        <v>PG-13</v>
      </c>
      <c r="S876" t="str">
        <f>IF(Table19[[#This Row],[Language]]="English","English","Other language")</f>
        <v>English</v>
      </c>
      <c r="T876">
        <f>Table19[[#This Row],[Gross Revenue]]-Table19[[#This Row],[Budget]]</f>
        <v>20574010</v>
      </c>
      <c r="U876" s="1">
        <f>(Table19[[#This Row],[Gross Revenue]]/Table19[[#This Row],[Budget]])-1</f>
        <v>0.34290016666666667</v>
      </c>
      <c r="V876" t="str">
        <f t="shared" si="28"/>
        <v>131-150 minutes</v>
      </c>
      <c r="W876">
        <f>Table19[[#This Row],[Profit]]/Table19[[#This Row],[Budget]]*100</f>
        <v>34.290016666666666</v>
      </c>
      <c r="X876">
        <v>-434215.5</v>
      </c>
      <c r="Y876">
        <v>-0.10115100772200772</v>
      </c>
      <c r="Z876" t="str">
        <f t="shared" si="29"/>
        <v>High</v>
      </c>
    </row>
    <row r="877" spans="1:26" x14ac:dyDescent="0.2">
      <c r="A877" t="s">
        <v>6775</v>
      </c>
      <c r="B877" t="s">
        <v>546</v>
      </c>
      <c r="C877" t="s">
        <v>1186</v>
      </c>
      <c r="D877">
        <v>40000</v>
      </c>
      <c r="E877">
        <v>56585</v>
      </c>
      <c r="F877">
        <v>13000</v>
      </c>
      <c r="G877">
        <v>0</v>
      </c>
      <c r="H877">
        <v>7.9</v>
      </c>
      <c r="I877">
        <v>148</v>
      </c>
      <c r="J877">
        <v>127</v>
      </c>
      <c r="K877">
        <v>5887457</v>
      </c>
      <c r="L877">
        <v>18000000</v>
      </c>
      <c r="M877" s="2">
        <f>VLOOKUP(A877,Sheet2!$A$1:G4601,2,0)</f>
        <v>34367</v>
      </c>
      <c r="N877" t="str">
        <f>VLOOKUP(A877,Sheet2!$A$1:G4601,3,0)</f>
        <v>Black and White</v>
      </c>
      <c r="O877" t="str">
        <f>VLOOKUP(A877,Sheet2!$A$1:G4601,4,0)</f>
        <v>Biography</v>
      </c>
      <c r="P877" t="str">
        <f>VLOOKUP(A877,Sheet2!$A$1:G4601,5,0)</f>
        <v>English</v>
      </c>
      <c r="Q877" t="str">
        <f>VLOOKUP(A877,Sheet2!$A$1:G4601,6,0)</f>
        <v>USA</v>
      </c>
      <c r="R877" t="str">
        <f>VLOOKUP(A877,Sheet2!$A$1:G4601,7,0)</f>
        <v>R</v>
      </c>
      <c r="S877" t="str">
        <f>IF(Table19[[#This Row],[Language]]="English","English","Other language")</f>
        <v>English</v>
      </c>
      <c r="T877">
        <f>Table19[[#This Row],[Gross Revenue]]-Table19[[#This Row],[Budget]]</f>
        <v>-12112543</v>
      </c>
      <c r="U877" s="1">
        <f>(Table19[[#This Row],[Gross Revenue]]/Table19[[#This Row],[Budget]])-1</f>
        <v>-0.67291905555555553</v>
      </c>
      <c r="V877" t="str">
        <f t="shared" si="28"/>
        <v>111-130 minutes</v>
      </c>
      <c r="W877">
        <f>Table19[[#This Row],[Profit]]/Table19[[#This Row],[Budget]]*100</f>
        <v>-67.291905555555559</v>
      </c>
      <c r="X877">
        <v>-1289919.5</v>
      </c>
      <c r="Y877">
        <v>-4.8151417500000002E-2</v>
      </c>
      <c r="Z877" t="str">
        <f t="shared" si="29"/>
        <v>Medium</v>
      </c>
    </row>
    <row r="878" spans="1:26" x14ac:dyDescent="0.2">
      <c r="A878" t="s">
        <v>4013</v>
      </c>
      <c r="B878" t="s">
        <v>1120</v>
      </c>
      <c r="C878" t="s">
        <v>1121</v>
      </c>
      <c r="D878">
        <v>413</v>
      </c>
      <c r="E878">
        <v>843</v>
      </c>
      <c r="F878">
        <v>5</v>
      </c>
      <c r="G878">
        <v>932</v>
      </c>
      <c r="H878">
        <v>5.7</v>
      </c>
      <c r="I878">
        <v>56</v>
      </c>
      <c r="J878">
        <v>83</v>
      </c>
      <c r="K878">
        <v>1521</v>
      </c>
      <c r="L878">
        <v>1500000</v>
      </c>
      <c r="M878" s="2">
        <f>VLOOKUP(A878,Sheet2!$A$1:G4602,2,0)</f>
        <v>41119</v>
      </c>
      <c r="N878" t="str">
        <f>VLOOKUP(A878,Sheet2!$A$1:G4602,3,0)</f>
        <v>Color</v>
      </c>
      <c r="O878" t="str">
        <f>VLOOKUP(A878,Sheet2!$A$1:G4602,4,0)</f>
        <v>Comedy</v>
      </c>
      <c r="P878" t="str">
        <f>VLOOKUP(A878,Sheet2!$A$1:G4602,5,0)</f>
        <v>English</v>
      </c>
      <c r="Q878" t="str">
        <f>VLOOKUP(A878,Sheet2!$A$1:G4602,6,0)</f>
        <v>Canada</v>
      </c>
      <c r="R878" t="str">
        <f>VLOOKUP(A878,Sheet2!$A$1:G4602,7,0)</f>
        <v>Not Rated</v>
      </c>
      <c r="S878" t="str">
        <f>IF(Table19[[#This Row],[Language]]="English","English","Other language")</f>
        <v>English</v>
      </c>
      <c r="T878">
        <f>Table19[[#This Row],[Gross Revenue]]-Table19[[#This Row],[Budget]]</f>
        <v>-1498479</v>
      </c>
      <c r="U878" s="1">
        <f>(Table19[[#This Row],[Gross Revenue]]/Table19[[#This Row],[Budget]])-1</f>
        <v>-0.99898600000000004</v>
      </c>
      <c r="V878" t="str">
        <f t="shared" si="28"/>
        <v>&lt;90 minutes</v>
      </c>
      <c r="W878">
        <f>Table19[[#This Row],[Profit]]/Table19[[#This Row],[Budget]]*100</f>
        <v>-99.898600000000002</v>
      </c>
      <c r="X878">
        <v>1637763</v>
      </c>
      <c r="Y878">
        <v>0.19178668286445014</v>
      </c>
      <c r="Z878" t="str">
        <f t="shared" si="29"/>
        <v>Low</v>
      </c>
    </row>
    <row r="879" spans="1:26" x14ac:dyDescent="0.2">
      <c r="A879" t="s">
        <v>4973</v>
      </c>
      <c r="B879" t="s">
        <v>1869</v>
      </c>
      <c r="C879" t="s">
        <v>1053</v>
      </c>
      <c r="D879">
        <v>2000</v>
      </c>
      <c r="E879">
        <v>7053</v>
      </c>
      <c r="F879">
        <v>258</v>
      </c>
      <c r="G879">
        <v>0</v>
      </c>
      <c r="H879">
        <v>6.6</v>
      </c>
      <c r="I879">
        <v>258</v>
      </c>
      <c r="J879">
        <v>117</v>
      </c>
      <c r="K879">
        <v>43290977</v>
      </c>
      <c r="L879">
        <v>80000000</v>
      </c>
      <c r="M879" s="2">
        <f>VLOOKUP(A879,Sheet2!$A$1:G4603,2,0)</f>
        <v>40515</v>
      </c>
      <c r="N879" t="str">
        <f>VLOOKUP(A879,Sheet2!$A$1:G4603,3,0)</f>
        <v>Color</v>
      </c>
      <c r="O879" t="str">
        <f>VLOOKUP(A879,Sheet2!$A$1:G4603,4,0)</f>
        <v>Crime</v>
      </c>
      <c r="P879" t="str">
        <f>VLOOKUP(A879,Sheet2!$A$1:G4603,5,0)</f>
        <v>English</v>
      </c>
      <c r="Q879" t="str">
        <f>VLOOKUP(A879,Sheet2!$A$1:G4603,6,0)</f>
        <v>UK</v>
      </c>
      <c r="R879" t="str">
        <f>VLOOKUP(A879,Sheet2!$A$1:G4603,7,0)</f>
        <v>R</v>
      </c>
      <c r="S879" t="str">
        <f>IF(Table19[[#This Row],[Language]]="English","English","Other language")</f>
        <v>English</v>
      </c>
      <c r="T879">
        <f>Table19[[#This Row],[Gross Revenue]]-Table19[[#This Row],[Budget]]</f>
        <v>-36709023</v>
      </c>
      <c r="U879" s="1">
        <f>(Table19[[#This Row],[Gross Revenue]]/Table19[[#This Row],[Budget]])-1</f>
        <v>-0.45886278749999998</v>
      </c>
      <c r="V879" t="str">
        <f t="shared" si="28"/>
        <v>111-130 minutes</v>
      </c>
      <c r="W879">
        <f>Table19[[#This Row],[Profit]]/Table19[[#This Row],[Budget]]*100</f>
        <v>-45.886278749999995</v>
      </c>
      <c r="X879">
        <v>-74533.5</v>
      </c>
      <c r="Y879">
        <v>-7.4856785714285719E-3</v>
      </c>
      <c r="Z879" t="str">
        <f t="shared" si="29"/>
        <v>High</v>
      </c>
    </row>
    <row r="880" spans="1:26" x14ac:dyDescent="0.2">
      <c r="A880" t="s">
        <v>6780</v>
      </c>
      <c r="B880" t="s">
        <v>1137</v>
      </c>
      <c r="C880" t="s">
        <v>1585</v>
      </c>
      <c r="D880">
        <v>10000</v>
      </c>
      <c r="E880">
        <v>12652</v>
      </c>
      <c r="F880">
        <v>218</v>
      </c>
      <c r="G880">
        <v>77000</v>
      </c>
      <c r="H880">
        <v>7.9</v>
      </c>
      <c r="I880">
        <v>585</v>
      </c>
      <c r="J880">
        <v>113</v>
      </c>
      <c r="K880">
        <v>100189501</v>
      </c>
      <c r="L880">
        <v>178000000</v>
      </c>
      <c r="M880" s="2">
        <f>VLOOKUP(A880,Sheet2!$A$1:G4604,2,0)</f>
        <v>41664</v>
      </c>
      <c r="N880" t="str">
        <f>VLOOKUP(A880,Sheet2!$A$1:G4604,3,0)</f>
        <v>Color</v>
      </c>
      <c r="O880" t="str">
        <f>VLOOKUP(A880,Sheet2!$A$1:G4604,4,0)</f>
        <v>Action</v>
      </c>
      <c r="P880" t="str">
        <f>VLOOKUP(A880,Sheet2!$A$1:G4604,5,0)</f>
        <v>English</v>
      </c>
      <c r="Q880" t="str">
        <f>VLOOKUP(A880,Sheet2!$A$1:G4604,6,0)</f>
        <v>USA</v>
      </c>
      <c r="R880" t="str">
        <f>VLOOKUP(A880,Sheet2!$A$1:G4604,7,0)</f>
        <v>PG-13</v>
      </c>
      <c r="S880" t="str">
        <f>IF(Table19[[#This Row],[Language]]="English","English","Other language")</f>
        <v>English</v>
      </c>
      <c r="T880">
        <f>Table19[[#This Row],[Gross Revenue]]-Table19[[#This Row],[Budget]]</f>
        <v>-77810499</v>
      </c>
      <c r="U880" s="1">
        <f>(Table19[[#This Row],[Gross Revenue]]/Table19[[#This Row],[Budget]])-1</f>
        <v>-0.43713763483146062</v>
      </c>
      <c r="V880" t="str">
        <f t="shared" si="28"/>
        <v>111-130 minutes</v>
      </c>
      <c r="W880">
        <f>Table19[[#This Row],[Profit]]/Table19[[#This Row],[Budget]]*100</f>
        <v>-43.713763483146067</v>
      </c>
      <c r="X880">
        <v>-1289919.5</v>
      </c>
      <c r="Y880">
        <v>-4.8151417500000002E-2</v>
      </c>
      <c r="Z880" t="str">
        <f t="shared" si="29"/>
        <v>High</v>
      </c>
    </row>
    <row r="881" spans="1:26" x14ac:dyDescent="0.2">
      <c r="A881" t="s">
        <v>4693</v>
      </c>
      <c r="B881" t="s">
        <v>1184</v>
      </c>
      <c r="C881" t="s">
        <v>1372</v>
      </c>
      <c r="D881">
        <v>1000</v>
      </c>
      <c r="E881">
        <v>5761</v>
      </c>
      <c r="F881">
        <v>216</v>
      </c>
      <c r="G881">
        <v>661</v>
      </c>
      <c r="H881">
        <v>6.3</v>
      </c>
      <c r="I881">
        <v>79</v>
      </c>
      <c r="J881">
        <v>82</v>
      </c>
      <c r="K881">
        <v>131617</v>
      </c>
      <c r="L881">
        <v>10000000</v>
      </c>
      <c r="M881" s="2">
        <f>VLOOKUP(A881,Sheet2!$A$1:G4605,2,0)</f>
        <v>38628</v>
      </c>
      <c r="N881" t="str">
        <f>VLOOKUP(A881,Sheet2!$A$1:G4605,3,0)</f>
        <v>Color</v>
      </c>
      <c r="O881" t="str">
        <f>VLOOKUP(A881,Sheet2!$A$1:G4605,4,0)</f>
        <v>Drama</v>
      </c>
      <c r="P881" t="str">
        <f>VLOOKUP(A881,Sheet2!$A$1:G4605,5,0)</f>
        <v>English</v>
      </c>
      <c r="Q881" t="str">
        <f>VLOOKUP(A881,Sheet2!$A$1:G4605,6,0)</f>
        <v>USA</v>
      </c>
      <c r="R881" t="str">
        <f>VLOOKUP(A881,Sheet2!$A$1:G4605,7,0)</f>
        <v>R</v>
      </c>
      <c r="S881" t="str">
        <f>IF(Table19[[#This Row],[Language]]="English","English","Other language")</f>
        <v>English</v>
      </c>
      <c r="T881">
        <f>Table19[[#This Row],[Gross Revenue]]-Table19[[#This Row],[Budget]]</f>
        <v>-9868383</v>
      </c>
      <c r="U881" s="1">
        <f>(Table19[[#This Row],[Gross Revenue]]/Table19[[#This Row],[Budget]])-1</f>
        <v>-0.98683829999999995</v>
      </c>
      <c r="V881" t="str">
        <f t="shared" si="28"/>
        <v>&lt;90 minutes</v>
      </c>
      <c r="W881">
        <f>Table19[[#This Row],[Profit]]/Table19[[#This Row],[Budget]]*100</f>
        <v>-98.68383</v>
      </c>
      <c r="X881">
        <v>-434215.5</v>
      </c>
      <c r="Y881">
        <v>-0.10115100772200772</v>
      </c>
      <c r="Z881" t="str">
        <f t="shared" si="29"/>
        <v>Low</v>
      </c>
    </row>
    <row r="882" spans="1:26" x14ac:dyDescent="0.2">
      <c r="A882" t="s">
        <v>4444</v>
      </c>
      <c r="B882" t="s">
        <v>408</v>
      </c>
      <c r="C882" t="s">
        <v>614</v>
      </c>
      <c r="D882">
        <v>11000</v>
      </c>
      <c r="E882">
        <v>15275</v>
      </c>
      <c r="F882">
        <v>2000</v>
      </c>
      <c r="G882">
        <v>641</v>
      </c>
      <c r="H882">
        <v>6.1</v>
      </c>
      <c r="I882">
        <v>115</v>
      </c>
      <c r="J882">
        <v>122</v>
      </c>
      <c r="K882">
        <v>22362500</v>
      </c>
      <c r="L882">
        <v>55000000</v>
      </c>
      <c r="M882" s="2">
        <f>VLOOKUP(A882,Sheet2!$A$1:G4606,2,0)</f>
        <v>36174</v>
      </c>
      <c r="N882" t="str">
        <f>VLOOKUP(A882,Sheet2!$A$1:G4606,3,0)</f>
        <v>Color</v>
      </c>
      <c r="O882" t="str">
        <f>VLOOKUP(A882,Sheet2!$A$1:G4606,4,0)</f>
        <v>Comedy</v>
      </c>
      <c r="P882" t="str">
        <f>VLOOKUP(A882,Sheet2!$A$1:G4606,5,0)</f>
        <v>English</v>
      </c>
      <c r="Q882" t="str">
        <f>VLOOKUP(A882,Sheet2!$A$1:G4606,6,0)</f>
        <v>USA</v>
      </c>
      <c r="R882" t="str">
        <f>VLOOKUP(A882,Sheet2!$A$1:G4606,7,0)</f>
        <v>PG-13</v>
      </c>
      <c r="S882" t="str">
        <f>IF(Table19[[#This Row],[Language]]="English","English","Other language")</f>
        <v>English</v>
      </c>
      <c r="T882">
        <f>Table19[[#This Row],[Gross Revenue]]-Table19[[#This Row],[Budget]]</f>
        <v>-32637500</v>
      </c>
      <c r="U882" s="1">
        <f>(Table19[[#This Row],[Gross Revenue]]/Table19[[#This Row],[Budget]])-1</f>
        <v>-0.59340909090909089</v>
      </c>
      <c r="V882" t="str">
        <f t="shared" si="28"/>
        <v>111-130 minutes</v>
      </c>
      <c r="W882">
        <f>Table19[[#This Row],[Profit]]/Table19[[#This Row],[Budget]]*100</f>
        <v>-59.340909090909086</v>
      </c>
      <c r="X882">
        <v>1637763</v>
      </c>
      <c r="Y882">
        <v>0.19178668286445014</v>
      </c>
      <c r="Z882" t="str">
        <f t="shared" si="29"/>
        <v>High</v>
      </c>
    </row>
    <row r="883" spans="1:26" x14ac:dyDescent="0.2">
      <c r="A883" t="s">
        <v>6802</v>
      </c>
      <c r="B883" t="s">
        <v>546</v>
      </c>
      <c r="C883" t="s">
        <v>1186</v>
      </c>
      <c r="D883">
        <v>40000</v>
      </c>
      <c r="E883">
        <v>42330</v>
      </c>
      <c r="F883">
        <v>13000</v>
      </c>
      <c r="G883">
        <v>16000</v>
      </c>
      <c r="H883">
        <v>7.9</v>
      </c>
      <c r="I883">
        <v>111</v>
      </c>
      <c r="J883">
        <v>105</v>
      </c>
      <c r="K883">
        <v>56362352</v>
      </c>
      <c r="L883">
        <v>20000000</v>
      </c>
      <c r="M883" s="2">
        <f>VLOOKUP(A883,Sheet2!$A$1:G4607,2,0)</f>
        <v>33232</v>
      </c>
      <c r="N883" t="str">
        <f>VLOOKUP(A883,Sheet2!$A$1:G4607,3,0)</f>
        <v>Color</v>
      </c>
      <c r="O883" t="str">
        <f>VLOOKUP(A883,Sheet2!$A$1:G4607,4,0)</f>
        <v>Fantasy</v>
      </c>
      <c r="P883" t="str">
        <f>VLOOKUP(A883,Sheet2!$A$1:G4607,5,0)</f>
        <v>English</v>
      </c>
      <c r="Q883" t="str">
        <f>VLOOKUP(A883,Sheet2!$A$1:G4607,6,0)</f>
        <v>USA</v>
      </c>
      <c r="R883" t="str">
        <f>VLOOKUP(A883,Sheet2!$A$1:G4607,7,0)</f>
        <v>PG-13</v>
      </c>
      <c r="S883" t="str">
        <f>IF(Table19[[#This Row],[Language]]="English","English","Other language")</f>
        <v>English</v>
      </c>
      <c r="T883">
        <f>Table19[[#This Row],[Gross Revenue]]-Table19[[#This Row],[Budget]]</f>
        <v>36362352</v>
      </c>
      <c r="U883" s="1">
        <f>(Table19[[#This Row],[Gross Revenue]]/Table19[[#This Row],[Budget]])-1</f>
        <v>1.8181175999999999</v>
      </c>
      <c r="V883" t="str">
        <f t="shared" si="28"/>
        <v>90-110 minutes</v>
      </c>
      <c r="W883">
        <f>Table19[[#This Row],[Profit]]/Table19[[#This Row],[Budget]]*100</f>
        <v>181.81175999999999</v>
      </c>
      <c r="Z883" t="str">
        <f t="shared" si="29"/>
        <v>Medium</v>
      </c>
    </row>
    <row r="884" spans="1:26" x14ac:dyDescent="0.2">
      <c r="A884" t="s">
        <v>6256</v>
      </c>
      <c r="B884" t="s">
        <v>170</v>
      </c>
      <c r="C884" t="s">
        <v>585</v>
      </c>
      <c r="D884">
        <v>23000</v>
      </c>
      <c r="E884">
        <v>24300</v>
      </c>
      <c r="F884">
        <v>155</v>
      </c>
      <c r="G884">
        <v>11000</v>
      </c>
      <c r="H884">
        <v>7.3</v>
      </c>
      <c r="I884">
        <v>118</v>
      </c>
      <c r="J884">
        <v>120</v>
      </c>
      <c r="K884">
        <v>81593527</v>
      </c>
      <c r="L884">
        <v>40000000</v>
      </c>
      <c r="M884" s="2">
        <f>VLOOKUP(A884,Sheet2!$A$1:G4608,2,0)</f>
        <v>38831</v>
      </c>
      <c r="N884" t="str">
        <f>VLOOKUP(A884,Sheet2!$A$1:G4608,3,0)</f>
        <v>Color</v>
      </c>
      <c r="O884" t="str">
        <f>VLOOKUP(A884,Sheet2!$A$1:G4608,4,0)</f>
        <v>Adventure</v>
      </c>
      <c r="P884" t="str">
        <f>VLOOKUP(A884,Sheet2!$A$1:G4608,5,0)</f>
        <v>English</v>
      </c>
      <c r="Q884" t="str">
        <f>VLOOKUP(A884,Sheet2!$A$1:G4608,6,0)</f>
        <v>USA</v>
      </c>
      <c r="R884" t="str">
        <f>VLOOKUP(A884,Sheet2!$A$1:G4608,7,0)</f>
        <v>PG</v>
      </c>
      <c r="S884" t="str">
        <f>IF(Table19[[#This Row],[Language]]="English","English","Other language")</f>
        <v>English</v>
      </c>
      <c r="T884">
        <f>Table19[[#This Row],[Gross Revenue]]-Table19[[#This Row],[Budget]]</f>
        <v>41593527</v>
      </c>
      <c r="U884" s="1">
        <f>(Table19[[#This Row],[Gross Revenue]]/Table19[[#This Row],[Budget]])-1</f>
        <v>1.0398381749999999</v>
      </c>
      <c r="V884" t="str">
        <f t="shared" si="28"/>
        <v>111-130 minutes</v>
      </c>
      <c r="W884">
        <f>Table19[[#This Row],[Profit]]/Table19[[#This Row],[Budget]]*100</f>
        <v>103.98381750000001</v>
      </c>
      <c r="X884">
        <v>3892693.5</v>
      </c>
      <c r="Y884">
        <v>0.11726928571428571</v>
      </c>
      <c r="Z884" t="str">
        <f t="shared" si="29"/>
        <v>High</v>
      </c>
    </row>
    <row r="885" spans="1:26" x14ac:dyDescent="0.2">
      <c r="A885" t="s">
        <v>3800</v>
      </c>
      <c r="B885" t="s">
        <v>456</v>
      </c>
      <c r="C885" t="s">
        <v>878</v>
      </c>
      <c r="D885">
        <v>19000</v>
      </c>
      <c r="E885">
        <v>22554</v>
      </c>
      <c r="F885">
        <v>11</v>
      </c>
      <c r="G885">
        <v>0</v>
      </c>
      <c r="H885">
        <v>5.4</v>
      </c>
      <c r="I885">
        <v>181</v>
      </c>
      <c r="J885">
        <v>99</v>
      </c>
      <c r="K885">
        <v>17266505</v>
      </c>
      <c r="L885">
        <v>30000000</v>
      </c>
      <c r="M885" s="2">
        <f>VLOOKUP(A885,Sheet2!$A$1:G4609,2,0)</f>
        <v>37559</v>
      </c>
      <c r="N885" t="str">
        <f>VLOOKUP(A885,Sheet2!$A$1:G4609,3,0)</f>
        <v>Color</v>
      </c>
      <c r="O885" t="str">
        <f>VLOOKUP(A885,Sheet2!$A$1:G4609,4,0)</f>
        <v>Action</v>
      </c>
      <c r="P885" t="str">
        <f>VLOOKUP(A885,Sheet2!$A$1:G4609,5,0)</f>
        <v>English</v>
      </c>
      <c r="Q885" t="str">
        <f>VLOOKUP(A885,Sheet2!$A$1:G4609,6,0)</f>
        <v>USA</v>
      </c>
      <c r="R885" t="str">
        <f>VLOOKUP(A885,Sheet2!$A$1:G4609,7,0)</f>
        <v>PG-13</v>
      </c>
      <c r="S885" t="str">
        <f>IF(Table19[[#This Row],[Language]]="English","English","Other language")</f>
        <v>English</v>
      </c>
      <c r="T885">
        <f>Table19[[#This Row],[Gross Revenue]]-Table19[[#This Row],[Budget]]</f>
        <v>-12733495</v>
      </c>
      <c r="U885" s="1">
        <f>(Table19[[#This Row],[Gross Revenue]]/Table19[[#This Row],[Budget]])-1</f>
        <v>-0.4244498333333333</v>
      </c>
      <c r="V885" t="str">
        <f t="shared" si="28"/>
        <v>90-110 minutes</v>
      </c>
      <c r="W885">
        <f>Table19[[#This Row],[Profit]]/Table19[[#This Row],[Budget]]*100</f>
        <v>-42.444983333333333</v>
      </c>
      <c r="X885">
        <v>-1289919.5</v>
      </c>
      <c r="Y885">
        <v>-4.8151417500000002E-2</v>
      </c>
      <c r="Z885" t="str">
        <f t="shared" si="29"/>
        <v>Medium</v>
      </c>
    </row>
    <row r="886" spans="1:26" x14ac:dyDescent="0.2">
      <c r="A886" t="s">
        <v>5577</v>
      </c>
      <c r="B886" t="s">
        <v>2390</v>
      </c>
      <c r="C886" t="s">
        <v>2391</v>
      </c>
      <c r="D886">
        <v>201</v>
      </c>
      <c r="E886">
        <v>546</v>
      </c>
      <c r="F886">
        <v>12</v>
      </c>
      <c r="G886">
        <v>544</v>
      </c>
      <c r="H886">
        <v>6.8</v>
      </c>
      <c r="I886">
        <v>85</v>
      </c>
      <c r="J886">
        <v>118</v>
      </c>
      <c r="K886">
        <v>5709616</v>
      </c>
      <c r="L886">
        <v>1800000</v>
      </c>
      <c r="M886" s="2">
        <f>VLOOKUP(A886,Sheet2!$A$1:G4610,2,0)</f>
        <v>37532</v>
      </c>
      <c r="N886" t="str">
        <f>VLOOKUP(A886,Sheet2!$A$1:G4610,3,0)</f>
        <v>Color</v>
      </c>
      <c r="O886" t="str">
        <f>VLOOKUP(A886,Sheet2!$A$1:G4610,4,0)</f>
        <v>Drama</v>
      </c>
      <c r="P886" t="str">
        <f>VLOOKUP(A886,Sheet2!$A$1:G4610,5,0)</f>
        <v>Spanish</v>
      </c>
      <c r="Q886" t="str">
        <f>VLOOKUP(A886,Sheet2!$A$1:G4610,6,0)</f>
        <v>Mexico</v>
      </c>
      <c r="R886" t="str">
        <f>VLOOKUP(A886,Sheet2!$A$1:G4610,7,0)</f>
        <v>R</v>
      </c>
      <c r="S886" t="str">
        <f>IF(Table19[[#This Row],[Language]]="English","English","Other language")</f>
        <v>Other language</v>
      </c>
      <c r="T886">
        <f>Table19[[#This Row],[Gross Revenue]]-Table19[[#This Row],[Budget]]</f>
        <v>3909616</v>
      </c>
      <c r="U886" s="1">
        <f>(Table19[[#This Row],[Gross Revenue]]/Table19[[#This Row],[Budget]])-1</f>
        <v>2.1720088888888891</v>
      </c>
      <c r="V886" t="str">
        <f t="shared" si="28"/>
        <v>111-130 minutes</v>
      </c>
      <c r="W886">
        <f>Table19[[#This Row],[Profit]]/Table19[[#This Row],[Budget]]*100</f>
        <v>217.2008888888889</v>
      </c>
      <c r="X886">
        <v>-434215.5</v>
      </c>
      <c r="Y886">
        <v>-0.10115100772200772</v>
      </c>
      <c r="Z886" t="str">
        <f t="shared" si="29"/>
        <v>Low</v>
      </c>
    </row>
    <row r="887" spans="1:26" x14ac:dyDescent="0.2">
      <c r="A887" t="s">
        <v>5737</v>
      </c>
      <c r="B887" t="s">
        <v>2491</v>
      </c>
      <c r="C887" t="s">
        <v>110</v>
      </c>
      <c r="D887">
        <v>121</v>
      </c>
      <c r="E887">
        <v>147</v>
      </c>
      <c r="F887">
        <v>0</v>
      </c>
      <c r="G887">
        <v>0</v>
      </c>
      <c r="H887">
        <v>6.9</v>
      </c>
      <c r="I887">
        <v>56</v>
      </c>
      <c r="J887">
        <v>81</v>
      </c>
      <c r="K887">
        <v>2040920</v>
      </c>
      <c r="L887">
        <v>7000</v>
      </c>
      <c r="M887" s="2">
        <f>VLOOKUP(A887,Sheet2!$A$1:G4611,2,0)</f>
        <v>33837</v>
      </c>
      <c r="N887" t="str">
        <f>VLOOKUP(A887,Sheet2!$A$1:G4611,3,0)</f>
        <v>Color</v>
      </c>
      <c r="O887" t="str">
        <f>VLOOKUP(A887,Sheet2!$A$1:G4611,4,0)</f>
        <v>Action</v>
      </c>
      <c r="P887" t="str">
        <f>VLOOKUP(A887,Sheet2!$A$1:G4611,5,0)</f>
        <v>Spanish</v>
      </c>
      <c r="Q887" t="str">
        <f>VLOOKUP(A887,Sheet2!$A$1:G4611,6,0)</f>
        <v>USA</v>
      </c>
      <c r="R887" t="str">
        <f>VLOOKUP(A887,Sheet2!$A$1:G4611,7,0)</f>
        <v>R</v>
      </c>
      <c r="S887" t="str">
        <f>IF(Table19[[#This Row],[Language]]="English","English","Other language")</f>
        <v>Other language</v>
      </c>
      <c r="T887">
        <f>Table19[[#This Row],[Gross Revenue]]-Table19[[#This Row],[Budget]]</f>
        <v>2033920</v>
      </c>
      <c r="U887" s="1">
        <f>(Table19[[#This Row],[Gross Revenue]]/Table19[[#This Row],[Budget]])-1</f>
        <v>290.56</v>
      </c>
      <c r="V887" t="str">
        <f t="shared" si="28"/>
        <v>&lt;90 minutes</v>
      </c>
      <c r="W887">
        <f>Table19[[#This Row],[Profit]]/Table19[[#This Row],[Budget]]*100</f>
        <v>29056</v>
      </c>
      <c r="X887">
        <v>-1289919.5</v>
      </c>
      <c r="Y887">
        <v>-4.8151417500000002E-2</v>
      </c>
      <c r="Z887" t="str">
        <f t="shared" si="29"/>
        <v>Low</v>
      </c>
    </row>
    <row r="888" spans="1:26" x14ac:dyDescent="0.2">
      <c r="A888" t="s">
        <v>6250</v>
      </c>
      <c r="B888" t="s">
        <v>217</v>
      </c>
      <c r="C888" t="s">
        <v>2750</v>
      </c>
      <c r="D888">
        <v>2000</v>
      </c>
      <c r="E888">
        <v>3516</v>
      </c>
      <c r="F888">
        <v>729</v>
      </c>
      <c r="G888">
        <v>0</v>
      </c>
      <c r="H888">
        <v>7.3</v>
      </c>
      <c r="I888">
        <v>175</v>
      </c>
      <c r="J888">
        <v>103</v>
      </c>
      <c r="K888">
        <v>14879556</v>
      </c>
      <c r="L888">
        <v>8000000</v>
      </c>
      <c r="M888" s="2">
        <f>VLOOKUP(A888,Sheet2!$A$1:G4612,2,0)</f>
        <v>36315</v>
      </c>
      <c r="N888" t="str">
        <f>VLOOKUP(A888,Sheet2!$A$1:G4612,3,0)</f>
        <v>Color</v>
      </c>
      <c r="O888" t="str">
        <f>VLOOKUP(A888,Sheet2!$A$1:G4612,4,0)</f>
        <v>Comedy</v>
      </c>
      <c r="P888" t="str">
        <f>VLOOKUP(A888,Sheet2!$A$1:G4612,5,0)</f>
        <v>English</v>
      </c>
      <c r="Q888" t="str">
        <f>VLOOKUP(A888,Sheet2!$A$1:G4612,6,0)</f>
        <v>USA</v>
      </c>
      <c r="R888" t="str">
        <f>VLOOKUP(A888,Sheet2!$A$1:G4612,7,0)</f>
        <v>R</v>
      </c>
      <c r="S888" t="str">
        <f>IF(Table19[[#This Row],[Language]]="English","English","Other language")</f>
        <v>English</v>
      </c>
      <c r="T888">
        <f>Table19[[#This Row],[Gross Revenue]]-Table19[[#This Row],[Budget]]</f>
        <v>6879556</v>
      </c>
      <c r="U888" s="1">
        <f>(Table19[[#This Row],[Gross Revenue]]/Table19[[#This Row],[Budget]])-1</f>
        <v>0.85994449999999989</v>
      </c>
      <c r="V888" t="str">
        <f t="shared" si="28"/>
        <v>90-110 minutes</v>
      </c>
      <c r="W888">
        <f>Table19[[#This Row],[Profit]]/Table19[[#This Row],[Budget]]*100</f>
        <v>85.994450000000001</v>
      </c>
      <c r="X888">
        <v>1637763</v>
      </c>
      <c r="Y888">
        <v>0.19178668286445014</v>
      </c>
      <c r="Z888" t="str">
        <f t="shared" si="29"/>
        <v>Low</v>
      </c>
    </row>
    <row r="889" spans="1:26" x14ac:dyDescent="0.2">
      <c r="A889" t="s">
        <v>3514</v>
      </c>
      <c r="B889" t="s">
        <v>461</v>
      </c>
      <c r="C889" t="s">
        <v>462</v>
      </c>
      <c r="D889">
        <v>3000</v>
      </c>
      <c r="E889">
        <v>7048</v>
      </c>
      <c r="F889">
        <v>38</v>
      </c>
      <c r="G889">
        <v>0</v>
      </c>
      <c r="H889">
        <v>4.8</v>
      </c>
      <c r="I889">
        <v>196</v>
      </c>
      <c r="J889">
        <v>100</v>
      </c>
      <c r="K889">
        <v>24407944</v>
      </c>
      <c r="L889">
        <v>43000000</v>
      </c>
      <c r="M889" s="2">
        <f>VLOOKUP(A889,Sheet2!$A$1:G4613,2,0)</f>
        <v>38689</v>
      </c>
      <c r="N889" t="str">
        <f>VLOOKUP(A889,Sheet2!$A$1:G4613,3,0)</f>
        <v>Color</v>
      </c>
      <c r="O889" t="str">
        <f>VLOOKUP(A889,Sheet2!$A$1:G4613,4,0)</f>
        <v>Action</v>
      </c>
      <c r="P889" t="str">
        <f>VLOOKUP(A889,Sheet2!$A$1:G4613,5,0)</f>
        <v>English</v>
      </c>
      <c r="Q889" t="str">
        <f>VLOOKUP(A889,Sheet2!$A$1:G4613,6,0)</f>
        <v>Canada</v>
      </c>
      <c r="R889" t="str">
        <f>VLOOKUP(A889,Sheet2!$A$1:G4613,7,0)</f>
        <v>PG-13</v>
      </c>
      <c r="S889" t="str">
        <f>IF(Table19[[#This Row],[Language]]="English","English","Other language")</f>
        <v>English</v>
      </c>
      <c r="T889">
        <f>Table19[[#This Row],[Gross Revenue]]-Table19[[#This Row],[Budget]]</f>
        <v>-18592056</v>
      </c>
      <c r="U889" s="1">
        <f>(Table19[[#This Row],[Gross Revenue]]/Table19[[#This Row],[Budget]])-1</f>
        <v>-0.43237339534883723</v>
      </c>
      <c r="V889" t="str">
        <f t="shared" si="28"/>
        <v>90-110 minutes</v>
      </c>
      <c r="W889">
        <f>Table19[[#This Row],[Profit]]/Table19[[#This Row],[Budget]]*100</f>
        <v>-43.237339534883724</v>
      </c>
      <c r="X889">
        <v>-1289919.5</v>
      </c>
      <c r="Y889">
        <v>-4.8151417500000002E-2</v>
      </c>
      <c r="Z889" t="str">
        <f t="shared" si="29"/>
        <v>High</v>
      </c>
    </row>
    <row r="890" spans="1:26" x14ac:dyDescent="0.2">
      <c r="A890" t="s">
        <v>5722</v>
      </c>
      <c r="B890" t="s">
        <v>1073</v>
      </c>
      <c r="C890" t="s">
        <v>988</v>
      </c>
      <c r="D890">
        <v>22000</v>
      </c>
      <c r="E890">
        <v>43354</v>
      </c>
      <c r="F890">
        <v>4000</v>
      </c>
      <c r="G890">
        <v>21000</v>
      </c>
      <c r="H890">
        <v>6.9</v>
      </c>
      <c r="I890">
        <v>152</v>
      </c>
      <c r="J890">
        <v>97</v>
      </c>
      <c r="K890">
        <v>173381405</v>
      </c>
      <c r="L890">
        <v>33000000</v>
      </c>
      <c r="M890" s="2">
        <f>VLOOKUP(A890,Sheet2!$A$1:G4614,2,0)</f>
        <v>37969</v>
      </c>
      <c r="N890" t="str">
        <f>VLOOKUP(A890,Sheet2!$A$1:G4614,3,0)</f>
        <v>Color</v>
      </c>
      <c r="O890" t="str">
        <f>VLOOKUP(A890,Sheet2!$A$1:G4614,4,0)</f>
        <v>Comedy</v>
      </c>
      <c r="P890" t="str">
        <f>VLOOKUP(A890,Sheet2!$A$1:G4614,5,0)</f>
        <v>English</v>
      </c>
      <c r="Q890" t="str">
        <f>VLOOKUP(A890,Sheet2!$A$1:G4614,6,0)</f>
        <v>USA</v>
      </c>
      <c r="R890" t="str">
        <f>VLOOKUP(A890,Sheet2!$A$1:G4614,7,0)</f>
        <v>PG</v>
      </c>
      <c r="S890" t="str">
        <f>IF(Table19[[#This Row],[Language]]="English","English","Other language")</f>
        <v>English</v>
      </c>
      <c r="T890">
        <f>Table19[[#This Row],[Gross Revenue]]-Table19[[#This Row],[Budget]]</f>
        <v>140381405</v>
      </c>
      <c r="U890" s="1">
        <f>(Table19[[#This Row],[Gross Revenue]]/Table19[[#This Row],[Budget]])-1</f>
        <v>4.2539819696969694</v>
      </c>
      <c r="V890" t="str">
        <f t="shared" si="28"/>
        <v>90-110 minutes</v>
      </c>
      <c r="W890">
        <f>Table19[[#This Row],[Profit]]/Table19[[#This Row],[Budget]]*100</f>
        <v>425.39819696969693</v>
      </c>
      <c r="X890">
        <v>1637763</v>
      </c>
      <c r="Y890">
        <v>0.19178668286445014</v>
      </c>
      <c r="Z890" t="str">
        <f t="shared" si="29"/>
        <v>Medium</v>
      </c>
    </row>
    <row r="891" spans="1:26" x14ac:dyDescent="0.2">
      <c r="A891" t="s">
        <v>6875</v>
      </c>
      <c r="B891" t="s">
        <v>1526</v>
      </c>
      <c r="C891" t="s">
        <v>1693</v>
      </c>
      <c r="D891">
        <v>585</v>
      </c>
      <c r="E891">
        <v>666</v>
      </c>
      <c r="F891">
        <v>294</v>
      </c>
      <c r="G891">
        <v>11000</v>
      </c>
      <c r="H891">
        <v>8.1</v>
      </c>
      <c r="I891">
        <v>142</v>
      </c>
      <c r="J891">
        <v>115</v>
      </c>
      <c r="K891">
        <v>8060</v>
      </c>
      <c r="L891">
        <v>4000000</v>
      </c>
      <c r="M891" s="2">
        <f>VLOOKUP(A891,Sheet2!$A$1:G4615,2,0)</f>
        <v>39150</v>
      </c>
      <c r="N891" t="str">
        <f>VLOOKUP(A891,Sheet2!$A$1:G4615,3,0)</f>
        <v>Color</v>
      </c>
      <c r="O891" t="str">
        <f>VLOOKUP(A891,Sheet2!$A$1:G4615,4,0)</f>
        <v>Action</v>
      </c>
      <c r="P891" t="str">
        <f>VLOOKUP(A891,Sheet2!$A$1:G4615,5,0)</f>
        <v>Portuguese</v>
      </c>
      <c r="Q891" t="str">
        <f>VLOOKUP(A891,Sheet2!$A$1:G4615,6,0)</f>
        <v>Brazil</v>
      </c>
      <c r="R891" t="str">
        <f>VLOOKUP(A891,Sheet2!$A$1:G4615,7,0)</f>
        <v>R</v>
      </c>
      <c r="S891" t="str">
        <f>IF(Table19[[#This Row],[Language]]="English","English","Other language")</f>
        <v>Other language</v>
      </c>
      <c r="T891">
        <f>Table19[[#This Row],[Gross Revenue]]-Table19[[#This Row],[Budget]]</f>
        <v>-3991940</v>
      </c>
      <c r="U891" s="1">
        <f>(Table19[[#This Row],[Gross Revenue]]/Table19[[#This Row],[Budget]])-1</f>
        <v>-0.99798500000000001</v>
      </c>
      <c r="V891" t="str">
        <f t="shared" si="28"/>
        <v>111-130 minutes</v>
      </c>
      <c r="W891">
        <f>Table19[[#This Row],[Profit]]/Table19[[#This Row],[Budget]]*100</f>
        <v>-99.798500000000004</v>
      </c>
      <c r="X891">
        <v>-1289919.5</v>
      </c>
      <c r="Y891">
        <v>-4.8151417500000002E-2</v>
      </c>
      <c r="Z891" t="str">
        <f t="shared" si="29"/>
        <v>Low</v>
      </c>
    </row>
    <row r="892" spans="1:26" x14ac:dyDescent="0.2">
      <c r="A892" t="s">
        <v>6437</v>
      </c>
      <c r="B892" t="s">
        <v>2929</v>
      </c>
      <c r="C892" t="s">
        <v>2022</v>
      </c>
      <c r="D892">
        <v>288</v>
      </c>
      <c r="E892">
        <v>1006</v>
      </c>
      <c r="F892">
        <v>159</v>
      </c>
      <c r="G892">
        <v>0</v>
      </c>
      <c r="H892">
        <v>7.5</v>
      </c>
      <c r="I892">
        <v>141</v>
      </c>
      <c r="J892">
        <v>124</v>
      </c>
      <c r="K892">
        <v>30012990</v>
      </c>
      <c r="L892">
        <v>25000000</v>
      </c>
      <c r="M892" s="2">
        <f>VLOOKUP(A892,Sheet2!$A$1:G4616,2,0)</f>
        <v>35980</v>
      </c>
      <c r="N892" t="str">
        <f>VLOOKUP(A892,Sheet2!$A$1:G4616,3,0)</f>
        <v>Color</v>
      </c>
      <c r="O892" t="str">
        <f>VLOOKUP(A892,Sheet2!$A$1:G4616,4,0)</f>
        <v>Biography</v>
      </c>
      <c r="P892" t="str">
        <f>VLOOKUP(A892,Sheet2!$A$1:G4616,5,0)</f>
        <v>English</v>
      </c>
      <c r="Q892" t="str">
        <f>VLOOKUP(A892,Sheet2!$A$1:G4616,6,0)</f>
        <v>UK</v>
      </c>
      <c r="R892" t="str">
        <f>VLOOKUP(A892,Sheet2!$A$1:G4616,7,0)</f>
        <v>R</v>
      </c>
      <c r="S892" t="str">
        <f>IF(Table19[[#This Row],[Language]]="English","English","Other language")</f>
        <v>English</v>
      </c>
      <c r="T892">
        <f>Table19[[#This Row],[Gross Revenue]]-Table19[[#This Row],[Budget]]</f>
        <v>5012990</v>
      </c>
      <c r="U892" s="1">
        <f>(Table19[[#This Row],[Gross Revenue]]/Table19[[#This Row],[Budget]])-1</f>
        <v>0.20051960000000002</v>
      </c>
      <c r="V892" t="str">
        <f t="shared" si="28"/>
        <v>111-130 minutes</v>
      </c>
      <c r="W892">
        <f>Table19[[#This Row],[Profit]]/Table19[[#This Row],[Budget]]*100</f>
        <v>20.051959999999998</v>
      </c>
      <c r="X892">
        <v>-1289919.5</v>
      </c>
      <c r="Y892">
        <v>-4.8151417500000002E-2</v>
      </c>
      <c r="Z892" t="str">
        <f t="shared" si="29"/>
        <v>Medium</v>
      </c>
    </row>
    <row r="893" spans="1:26" x14ac:dyDescent="0.2">
      <c r="A893" t="s">
        <v>5630</v>
      </c>
      <c r="B893" t="s">
        <v>1325</v>
      </c>
      <c r="C893" t="s">
        <v>2022</v>
      </c>
      <c r="D893">
        <v>13000</v>
      </c>
      <c r="E893">
        <v>16899</v>
      </c>
      <c r="F893">
        <v>159</v>
      </c>
      <c r="G893">
        <v>0</v>
      </c>
      <c r="H893">
        <v>6.9</v>
      </c>
      <c r="I893">
        <v>202</v>
      </c>
      <c r="J893">
        <v>114</v>
      </c>
      <c r="K893">
        <v>16264475</v>
      </c>
      <c r="L893">
        <v>55000000</v>
      </c>
      <c r="M893" s="2">
        <f>VLOOKUP(A893,Sheet2!$A$1:G4617,2,0)</f>
        <v>39249</v>
      </c>
      <c r="N893" t="str">
        <f>VLOOKUP(A893,Sheet2!$A$1:G4617,3,0)</f>
        <v>Color</v>
      </c>
      <c r="O893" t="str">
        <f>VLOOKUP(A893,Sheet2!$A$1:G4617,4,0)</f>
        <v>Biography</v>
      </c>
      <c r="P893" t="str">
        <f>VLOOKUP(A893,Sheet2!$A$1:G4617,5,0)</f>
        <v>English</v>
      </c>
      <c r="Q893" t="str">
        <f>VLOOKUP(A893,Sheet2!$A$1:G4617,6,0)</f>
        <v>UK</v>
      </c>
      <c r="R893" t="str">
        <f>VLOOKUP(A893,Sheet2!$A$1:G4617,7,0)</f>
        <v>PG-13</v>
      </c>
      <c r="S893" t="str">
        <f>IF(Table19[[#This Row],[Language]]="English","English","Other language")</f>
        <v>English</v>
      </c>
      <c r="T893">
        <f>Table19[[#This Row],[Gross Revenue]]-Table19[[#This Row],[Budget]]</f>
        <v>-38735525</v>
      </c>
      <c r="U893" s="1">
        <f>(Table19[[#This Row],[Gross Revenue]]/Table19[[#This Row],[Budget]])-1</f>
        <v>-0.70428227272727273</v>
      </c>
      <c r="V893" t="str">
        <f t="shared" si="28"/>
        <v>111-130 minutes</v>
      </c>
      <c r="W893">
        <f>Table19[[#This Row],[Profit]]/Table19[[#This Row],[Budget]]*100</f>
        <v>-70.42822727272727</v>
      </c>
      <c r="X893">
        <v>-1289919.5</v>
      </c>
      <c r="Y893">
        <v>-4.8151417500000002E-2</v>
      </c>
      <c r="Z893" t="str">
        <f t="shared" si="29"/>
        <v>High</v>
      </c>
    </row>
    <row r="894" spans="1:26" x14ac:dyDescent="0.2">
      <c r="A894" t="s">
        <v>4861</v>
      </c>
      <c r="B894" t="s">
        <v>1912</v>
      </c>
      <c r="C894" t="s">
        <v>876</v>
      </c>
      <c r="D894">
        <v>5000</v>
      </c>
      <c r="E894">
        <v>12700</v>
      </c>
      <c r="F894">
        <v>488</v>
      </c>
      <c r="G894">
        <v>0</v>
      </c>
      <c r="H894">
        <v>6.4</v>
      </c>
      <c r="I894">
        <v>190</v>
      </c>
      <c r="J894">
        <v>123</v>
      </c>
      <c r="K894">
        <v>26838389</v>
      </c>
      <c r="L894">
        <v>57000000</v>
      </c>
      <c r="M894" s="2">
        <f>VLOOKUP(A894,Sheet2!$A$1:G4618,2,0)</f>
        <v>38395</v>
      </c>
      <c r="N894" t="str">
        <f>VLOOKUP(A894,Sheet2!$A$1:G4618,3,0)</f>
        <v>Color</v>
      </c>
      <c r="O894" t="str">
        <f>VLOOKUP(A894,Sheet2!$A$1:G4618,4,0)</f>
        <v>Comedy</v>
      </c>
      <c r="P894" t="str">
        <f>VLOOKUP(A894,Sheet2!$A$1:G4618,5,0)</f>
        <v>English</v>
      </c>
      <c r="Q894" t="str">
        <f>VLOOKUP(A894,Sheet2!$A$1:G4618,6,0)</f>
        <v>USA</v>
      </c>
      <c r="R894" t="str">
        <f>VLOOKUP(A894,Sheet2!$A$1:G4618,7,0)</f>
        <v>PG-13</v>
      </c>
      <c r="S894" t="str">
        <f>IF(Table19[[#This Row],[Language]]="English","English","Other language")</f>
        <v>English</v>
      </c>
      <c r="T894">
        <f>Table19[[#This Row],[Gross Revenue]]-Table19[[#This Row],[Budget]]</f>
        <v>-30161611</v>
      </c>
      <c r="U894" s="1">
        <f>(Table19[[#This Row],[Gross Revenue]]/Table19[[#This Row],[Budget]])-1</f>
        <v>-0.52915107017543861</v>
      </c>
      <c r="V894" t="str">
        <f t="shared" si="28"/>
        <v>111-130 minutes</v>
      </c>
      <c r="W894">
        <f>Table19[[#This Row],[Profit]]/Table19[[#This Row],[Budget]]*100</f>
        <v>-52.91510701754386</v>
      </c>
      <c r="X894">
        <v>1637763</v>
      </c>
      <c r="Y894">
        <v>0.19178668286445014</v>
      </c>
      <c r="Z894" t="str">
        <f t="shared" si="29"/>
        <v>High</v>
      </c>
    </row>
    <row r="895" spans="1:26" x14ac:dyDescent="0.2">
      <c r="A895" t="s">
        <v>4742</v>
      </c>
      <c r="B895" t="s">
        <v>908</v>
      </c>
      <c r="C895" t="s">
        <v>1250</v>
      </c>
      <c r="D895">
        <v>11000</v>
      </c>
      <c r="E895">
        <v>17292</v>
      </c>
      <c r="F895">
        <v>13</v>
      </c>
      <c r="G895">
        <v>0</v>
      </c>
      <c r="H895">
        <v>6.3</v>
      </c>
      <c r="I895">
        <v>89</v>
      </c>
      <c r="J895">
        <v>96</v>
      </c>
      <c r="K895">
        <v>22913677</v>
      </c>
      <c r="L895">
        <v>35000000</v>
      </c>
      <c r="M895" s="2">
        <f>VLOOKUP(A895,Sheet2!$A$1:G4619,2,0)</f>
        <v>38322</v>
      </c>
      <c r="N895" t="str">
        <f>VLOOKUP(A895,Sheet2!$A$1:G4619,3,0)</f>
        <v>Color</v>
      </c>
      <c r="O895" t="str">
        <f>VLOOKUP(A895,Sheet2!$A$1:G4619,4,0)</f>
        <v>Comedy</v>
      </c>
      <c r="P895" t="str">
        <f>VLOOKUP(A895,Sheet2!$A$1:G4619,5,0)</f>
        <v>English</v>
      </c>
      <c r="Q895" t="str">
        <f>VLOOKUP(A895,Sheet2!$A$1:G4619,6,0)</f>
        <v>USA</v>
      </c>
      <c r="R895" t="str">
        <f>VLOOKUP(A895,Sheet2!$A$1:G4619,7,0)</f>
        <v>PG</v>
      </c>
      <c r="S895" t="str">
        <f>IF(Table19[[#This Row],[Language]]="English","English","Other language")</f>
        <v>English</v>
      </c>
      <c r="T895">
        <f>Table19[[#This Row],[Gross Revenue]]-Table19[[#This Row],[Budget]]</f>
        <v>-12086323</v>
      </c>
      <c r="U895" s="1">
        <f>(Table19[[#This Row],[Gross Revenue]]/Table19[[#This Row],[Budget]])-1</f>
        <v>-0.34532351428571428</v>
      </c>
      <c r="V895" t="str">
        <f t="shared" si="28"/>
        <v>90-110 minutes</v>
      </c>
      <c r="W895">
        <f>Table19[[#This Row],[Profit]]/Table19[[#This Row],[Budget]]*100</f>
        <v>-34.532351428571431</v>
      </c>
      <c r="X895">
        <v>1637763</v>
      </c>
      <c r="Y895">
        <v>0.19178668286445014</v>
      </c>
      <c r="Z895" t="str">
        <f t="shared" si="29"/>
        <v>Medium</v>
      </c>
    </row>
    <row r="896" spans="1:26" x14ac:dyDescent="0.2">
      <c r="A896" t="s">
        <v>6499</v>
      </c>
      <c r="B896" t="s">
        <v>2963</v>
      </c>
      <c r="C896" t="s">
        <v>2964</v>
      </c>
      <c r="D896">
        <v>117</v>
      </c>
      <c r="E896">
        <v>155</v>
      </c>
      <c r="F896">
        <v>16</v>
      </c>
      <c r="G896">
        <v>0</v>
      </c>
      <c r="H896">
        <v>7.6</v>
      </c>
      <c r="I896">
        <v>67</v>
      </c>
      <c r="J896">
        <v>89</v>
      </c>
      <c r="K896">
        <v>313436</v>
      </c>
      <c r="L896">
        <v>15500000</v>
      </c>
      <c r="M896" s="2">
        <f>VLOOKUP(A896,Sheet2!$A$1:G4620,2,0)</f>
        <v>37106</v>
      </c>
      <c r="N896" t="str">
        <f>VLOOKUP(A896,Sheet2!$A$1:G4620,3,0)</f>
        <v>Color</v>
      </c>
      <c r="O896" t="str">
        <f>VLOOKUP(A896,Sheet2!$A$1:G4620,4,0)</f>
        <v>Comedy</v>
      </c>
      <c r="P896" t="str">
        <f>VLOOKUP(A896,Sheet2!$A$1:G4620,5,0)</f>
        <v>Norwegian</v>
      </c>
      <c r="Q896" t="str">
        <f>VLOOKUP(A896,Sheet2!$A$1:G4620,6,0)</f>
        <v>Norway</v>
      </c>
      <c r="R896" t="str">
        <f>VLOOKUP(A896,Sheet2!$A$1:G4620,7,0)</f>
        <v>R</v>
      </c>
      <c r="S896" t="str">
        <f>IF(Table19[[#This Row],[Language]]="English","English","Other language")</f>
        <v>Other language</v>
      </c>
      <c r="T896">
        <f>Table19[[#This Row],[Gross Revenue]]-Table19[[#This Row],[Budget]]</f>
        <v>-15186564</v>
      </c>
      <c r="U896" s="1">
        <f>(Table19[[#This Row],[Gross Revenue]]/Table19[[#This Row],[Budget]])-1</f>
        <v>-0.97977832258064512</v>
      </c>
      <c r="V896" t="str">
        <f t="shared" si="28"/>
        <v>&lt;90 minutes</v>
      </c>
      <c r="W896">
        <f>Table19[[#This Row],[Profit]]/Table19[[#This Row],[Budget]]*100</f>
        <v>-97.97783225806451</v>
      </c>
      <c r="X896">
        <v>1637763</v>
      </c>
      <c r="Y896">
        <v>0.19178668286445014</v>
      </c>
      <c r="Z896" t="str">
        <f t="shared" si="29"/>
        <v>Medium</v>
      </c>
    </row>
    <row r="897" spans="1:26" x14ac:dyDescent="0.2">
      <c r="A897" t="s">
        <v>5203</v>
      </c>
      <c r="B897" t="s">
        <v>1241</v>
      </c>
      <c r="C897" t="s">
        <v>2161</v>
      </c>
      <c r="D897">
        <v>13000</v>
      </c>
      <c r="E897">
        <v>17689</v>
      </c>
      <c r="F897">
        <v>662</v>
      </c>
      <c r="G897">
        <v>61000</v>
      </c>
      <c r="H897">
        <v>6.6</v>
      </c>
      <c r="I897">
        <v>476</v>
      </c>
      <c r="J897">
        <v>109</v>
      </c>
      <c r="K897">
        <v>93050117</v>
      </c>
      <c r="L897">
        <v>115000000</v>
      </c>
      <c r="M897" s="2">
        <f>VLOOKUP(A897,Sheet2!$A$1:G4621,2,0)</f>
        <v>41467</v>
      </c>
      <c r="N897" t="str">
        <f>VLOOKUP(A897,Sheet2!$A$1:G4621,3,0)</f>
        <v>Color</v>
      </c>
      <c r="O897" t="str">
        <f>VLOOKUP(A897,Sheet2!$A$1:G4621,4,0)</f>
        <v>Action</v>
      </c>
      <c r="P897" t="str">
        <f>VLOOKUP(A897,Sheet2!$A$1:G4621,5,0)</f>
        <v>English</v>
      </c>
      <c r="Q897" t="str">
        <f>VLOOKUP(A897,Sheet2!$A$1:G4621,6,0)</f>
        <v>USA</v>
      </c>
      <c r="R897" t="str">
        <f>VLOOKUP(A897,Sheet2!$A$1:G4621,7,0)</f>
        <v>R</v>
      </c>
      <c r="S897" t="str">
        <f>IF(Table19[[#This Row],[Language]]="English","English","Other language")</f>
        <v>English</v>
      </c>
      <c r="T897">
        <f>Table19[[#This Row],[Gross Revenue]]-Table19[[#This Row],[Budget]]</f>
        <v>-21949883</v>
      </c>
      <c r="U897" s="1">
        <f>(Table19[[#This Row],[Gross Revenue]]/Table19[[#This Row],[Budget]])-1</f>
        <v>-0.19086854782608698</v>
      </c>
      <c r="V897" t="str">
        <f t="shared" si="28"/>
        <v>90-110 minutes</v>
      </c>
      <c r="W897">
        <f>Table19[[#This Row],[Profit]]/Table19[[#This Row],[Budget]]*100</f>
        <v>-19.086854782608693</v>
      </c>
      <c r="X897">
        <v>-1289919.5</v>
      </c>
      <c r="Y897">
        <v>-4.8151417500000002E-2</v>
      </c>
      <c r="Z897" t="str">
        <f t="shared" si="29"/>
        <v>High</v>
      </c>
    </row>
    <row r="898" spans="1:26" x14ac:dyDescent="0.2">
      <c r="A898" t="s">
        <v>3909</v>
      </c>
      <c r="B898" t="s">
        <v>187</v>
      </c>
      <c r="C898" t="s">
        <v>1000</v>
      </c>
      <c r="D898">
        <v>1000</v>
      </c>
      <c r="E898">
        <v>4441</v>
      </c>
      <c r="F898">
        <v>27</v>
      </c>
      <c r="G898">
        <v>0</v>
      </c>
      <c r="H898">
        <v>5.5</v>
      </c>
      <c r="I898">
        <v>85</v>
      </c>
      <c r="J898">
        <v>103</v>
      </c>
      <c r="K898">
        <v>28435406</v>
      </c>
      <c r="L898">
        <v>12000000</v>
      </c>
      <c r="M898" s="2">
        <f>VLOOKUP(A898,Sheet2!$A$1:G4622,2,0)</f>
        <v>38853</v>
      </c>
      <c r="N898" t="str">
        <f>VLOOKUP(A898,Sheet2!$A$1:G4622,3,0)</f>
        <v>Color</v>
      </c>
      <c r="O898" t="str">
        <f>VLOOKUP(A898,Sheet2!$A$1:G4622,4,0)</f>
        <v>Comedy</v>
      </c>
      <c r="P898" t="str">
        <f>VLOOKUP(A898,Sheet2!$A$1:G4622,5,0)</f>
        <v>English</v>
      </c>
      <c r="Q898" t="str">
        <f>VLOOKUP(A898,Sheet2!$A$1:G4622,6,0)</f>
        <v>USA</v>
      </c>
      <c r="R898" t="str">
        <f>VLOOKUP(A898,Sheet2!$A$1:G4622,7,0)</f>
        <v>PG-13</v>
      </c>
      <c r="S898" t="str">
        <f>IF(Table19[[#This Row],[Language]]="English","English","Other language")</f>
        <v>English</v>
      </c>
      <c r="T898">
        <f>Table19[[#This Row],[Gross Revenue]]-Table19[[#This Row],[Budget]]</f>
        <v>16435406</v>
      </c>
      <c r="U898" s="1">
        <f>(Table19[[#This Row],[Gross Revenue]]/Table19[[#This Row],[Budget]])-1</f>
        <v>1.3696171666666666</v>
      </c>
      <c r="V898" t="str">
        <f t="shared" ref="V898:V961" si="30">IF(J898="","",IF(J898&lt;90,"&lt;90 minutes",IF(J898&lt;=110,"90-110 minutes",IF(J898&lt;=130,"111-130 minutes",IF(J898&lt;=150,"131-150 minutes","&gt;150 minutes")))))</f>
        <v>90-110 minutes</v>
      </c>
      <c r="W898">
        <f>Table19[[#This Row],[Profit]]/Table19[[#This Row],[Budget]]*100</f>
        <v>136.96171666666669</v>
      </c>
      <c r="X898">
        <v>1637763</v>
      </c>
      <c r="Y898">
        <v>0.19178668286445014</v>
      </c>
      <c r="Z898" t="str">
        <f t="shared" ref="Z898:Z899" si="31">IF(L898="","",IF(L898&lt;=$AA$26,"Low",IF(L898&lt;=$AA$28,"Medium","High")))</f>
        <v>Low</v>
      </c>
    </row>
    <row r="899" spans="1:26" x14ac:dyDescent="0.2">
      <c r="A899" t="s">
        <v>5967</v>
      </c>
      <c r="B899" t="s">
        <v>2647</v>
      </c>
      <c r="C899" t="s">
        <v>474</v>
      </c>
      <c r="D899">
        <v>283</v>
      </c>
      <c r="E899">
        <v>662</v>
      </c>
      <c r="F899">
        <v>36</v>
      </c>
      <c r="G899">
        <v>0</v>
      </c>
      <c r="H899">
        <v>7.1</v>
      </c>
      <c r="I899">
        <v>222</v>
      </c>
      <c r="J899">
        <v>107</v>
      </c>
      <c r="K899">
        <v>127706877</v>
      </c>
      <c r="L899">
        <v>85000000</v>
      </c>
      <c r="M899" s="2">
        <f>VLOOKUP(A899,Sheet2!$A$1:G4623,2,0)</f>
        <v>39422</v>
      </c>
      <c r="N899" t="str">
        <f>VLOOKUP(A899,Sheet2!$A$1:G4623,3,0)</f>
        <v>Color</v>
      </c>
      <c r="O899" t="str">
        <f>VLOOKUP(A899,Sheet2!$A$1:G4623,4,0)</f>
        <v>Animation</v>
      </c>
      <c r="P899" t="str">
        <f>VLOOKUP(A899,Sheet2!$A$1:G4623,5,0)</f>
        <v>English</v>
      </c>
      <c r="Q899" t="str">
        <f>VLOOKUP(A899,Sheet2!$A$1:G4623,6,0)</f>
        <v>USA</v>
      </c>
      <c r="R899" t="str">
        <f>VLOOKUP(A899,Sheet2!$A$1:G4623,7,0)</f>
        <v>PG</v>
      </c>
      <c r="S899" t="str">
        <f>IF(Table19[[#This Row],[Language]]="English","English","Other language")</f>
        <v>English</v>
      </c>
      <c r="T899">
        <f>Table19[[#This Row],[Gross Revenue]]-Table19[[#This Row],[Budget]]</f>
        <v>42706877</v>
      </c>
      <c r="U899" s="1">
        <f>(Table19[[#This Row],[Gross Revenue]]/Table19[[#This Row],[Budget]])-1</f>
        <v>0.50243384705882344</v>
      </c>
      <c r="V899" t="str">
        <f t="shared" si="30"/>
        <v>90-110 minutes</v>
      </c>
      <c r="W899">
        <f>Table19[[#This Row],[Profit]]/Table19[[#This Row],[Budget]]*100</f>
        <v>50.243384705882356</v>
      </c>
      <c r="Z899" t="str">
        <f t="shared" si="31"/>
        <v>High</v>
      </c>
    </row>
    <row r="900" spans="1:26" x14ac:dyDescent="0.2">
      <c r="A900" t="s">
        <v>4048</v>
      </c>
      <c r="B900" t="s">
        <v>176</v>
      </c>
      <c r="C900" t="s">
        <v>234</v>
      </c>
      <c r="D900">
        <v>1000</v>
      </c>
      <c r="E900">
        <v>3903</v>
      </c>
      <c r="F900">
        <v>0</v>
      </c>
      <c r="G900">
        <v>2000</v>
      </c>
      <c r="H900">
        <v>5.7</v>
      </c>
      <c r="I900">
        <v>174</v>
      </c>
      <c r="J900">
        <v>121</v>
      </c>
      <c r="K900">
        <v>66862068</v>
      </c>
      <c r="L900">
        <v>83000000</v>
      </c>
      <c r="M900" s="2">
        <f>VLOOKUP(A900,Sheet2!$A$1:G4624,2,0)</f>
        <v>36306</v>
      </c>
      <c r="N900" t="str">
        <f>VLOOKUP(A900,Sheet2!$A$1:G4624,3,0)</f>
        <v>Color</v>
      </c>
      <c r="O900" t="str">
        <f>VLOOKUP(A900,Sheet2!$A$1:G4624,4,0)</f>
        <v>Action</v>
      </c>
      <c r="P900" t="str">
        <f>VLOOKUP(A900,Sheet2!$A$1:G4624,5,0)</f>
        <v>English</v>
      </c>
      <c r="Q900" t="str">
        <f>VLOOKUP(A900,Sheet2!$A$1:G4624,6,0)</f>
        <v>USA</v>
      </c>
      <c r="R900" t="str">
        <f>VLOOKUP(A900,Sheet2!$A$1:G4624,7,0)</f>
        <v>R</v>
      </c>
      <c r="S900" t="str">
        <f>IF(Table19[[#This Row],[Language]]="English","English","Other language")</f>
        <v>English</v>
      </c>
      <c r="T900">
        <f>Table19[[#This Row],[Gross Revenue]]-Table19[[#This Row],[Budget]]</f>
        <v>-16137932</v>
      </c>
      <c r="U900" s="1">
        <f>(Table19[[#This Row],[Gross Revenue]]/Table19[[#This Row],[Budget]])-1</f>
        <v>-0.19443291566265064</v>
      </c>
      <c r="V900" t="str">
        <f t="shared" si="30"/>
        <v>111-130 minutes</v>
      </c>
      <c r="W900">
        <f>Table19[[#This Row],[Profit]]/Table19[[#This Row],[Budget]]*100</f>
        <v>-19.44329156626506</v>
      </c>
      <c r="X900">
        <v>-1289919.5</v>
      </c>
      <c r="Y900">
        <v>-4.8151417500000002E-2</v>
      </c>
      <c r="Z900" t="str">
        <f t="shared" ref="Z900:Z961" si="32">IF(L900="","",IF(L900&lt;=$AA$26,"Low",IF(L900&lt;=$AA$28,"Medium","High")))</f>
        <v>High</v>
      </c>
    </row>
    <row r="901" spans="1:26" x14ac:dyDescent="0.2">
      <c r="A901" t="s">
        <v>5807</v>
      </c>
      <c r="B901" t="s">
        <v>2545</v>
      </c>
      <c r="C901" t="s">
        <v>2546</v>
      </c>
      <c r="D901">
        <v>772</v>
      </c>
      <c r="E901">
        <v>1058</v>
      </c>
      <c r="F901">
        <v>2</v>
      </c>
      <c r="G901">
        <v>1000</v>
      </c>
      <c r="H901">
        <v>7</v>
      </c>
      <c r="I901">
        <v>47</v>
      </c>
      <c r="J901">
        <v>108</v>
      </c>
      <c r="K901">
        <v>11703287</v>
      </c>
      <c r="L901">
        <v>10000000</v>
      </c>
      <c r="M901" s="2">
        <f>VLOOKUP(A901,Sheet2!$A$1:G4625,2,0)</f>
        <v>38387</v>
      </c>
      <c r="N901" t="str">
        <f>VLOOKUP(A901,Sheet2!$A$1:G4625,3,0)</f>
        <v>Color</v>
      </c>
      <c r="O901" t="str">
        <f>VLOOKUP(A901,Sheet2!$A$1:G4625,4,0)</f>
        <v>Adventure</v>
      </c>
      <c r="P901" t="str">
        <f>VLOOKUP(A901,Sheet2!$A$1:G4625,5,0)</f>
        <v>English</v>
      </c>
      <c r="Q901" t="str">
        <f>VLOOKUP(A901,Sheet2!$A$1:G4625,6,0)</f>
        <v>USA</v>
      </c>
      <c r="R901" t="str">
        <f>VLOOKUP(A901,Sheet2!$A$1:G4625,7,0)</f>
        <v>PG-13</v>
      </c>
      <c r="S901" t="str">
        <f>IF(Table19[[#This Row],[Language]]="English","English","Other language")</f>
        <v>English</v>
      </c>
      <c r="T901">
        <f>Table19[[#This Row],[Gross Revenue]]-Table19[[#This Row],[Budget]]</f>
        <v>1703287</v>
      </c>
      <c r="U901" s="1">
        <f>(Table19[[#This Row],[Gross Revenue]]/Table19[[#This Row],[Budget]])-1</f>
        <v>0.1703287</v>
      </c>
      <c r="V901" t="str">
        <f t="shared" si="30"/>
        <v>90-110 minutes</v>
      </c>
      <c r="W901">
        <f>Table19[[#This Row],[Profit]]/Table19[[#This Row],[Budget]]*100</f>
        <v>17.032869999999999</v>
      </c>
      <c r="X901">
        <v>3892693.5</v>
      </c>
      <c r="Y901">
        <v>0.11726928571428571</v>
      </c>
      <c r="Z901" t="str">
        <f t="shared" si="32"/>
        <v>Low</v>
      </c>
    </row>
    <row r="902" spans="1:26" x14ac:dyDescent="0.2">
      <c r="A902" t="s">
        <v>4990</v>
      </c>
      <c r="B902" t="s">
        <v>1037</v>
      </c>
      <c r="C902" t="s">
        <v>1146</v>
      </c>
      <c r="D902">
        <v>15000</v>
      </c>
      <c r="E902">
        <v>27788</v>
      </c>
      <c r="F902">
        <v>453</v>
      </c>
      <c r="G902">
        <v>38000</v>
      </c>
      <c r="H902">
        <v>7.7</v>
      </c>
      <c r="I902">
        <v>355</v>
      </c>
      <c r="J902">
        <v>109</v>
      </c>
      <c r="K902">
        <v>40983001</v>
      </c>
      <c r="L902">
        <v>7000000</v>
      </c>
      <c r="M902" s="2">
        <f>VLOOKUP(A902,Sheet2!$A$1:G4626,2,0)</f>
        <v>40982</v>
      </c>
      <c r="N902" t="str">
        <f>VLOOKUP(A902,Sheet2!$A$1:G4626,3,0)</f>
        <v>Color</v>
      </c>
      <c r="O902" t="str">
        <f>VLOOKUP(A902,Sheet2!$A$1:G4626,4,0)</f>
        <v>Crime</v>
      </c>
      <c r="P902" t="str">
        <f>VLOOKUP(A902,Sheet2!$A$1:G4626,5,0)</f>
        <v>English</v>
      </c>
      <c r="Q902" t="str">
        <f>VLOOKUP(A902,Sheet2!$A$1:G4626,6,0)</f>
        <v>USA</v>
      </c>
      <c r="R902" t="str">
        <f>VLOOKUP(A902,Sheet2!$A$1:G4626,7,0)</f>
        <v>R</v>
      </c>
      <c r="S902" t="str">
        <f>IF(Table19[[#This Row],[Language]]="English","English","Other language")</f>
        <v>English</v>
      </c>
      <c r="T902">
        <f>Table19[[#This Row],[Gross Revenue]]-Table19[[#This Row],[Budget]]</f>
        <v>33983001</v>
      </c>
      <c r="U902" s="1">
        <f>(Table19[[#This Row],[Gross Revenue]]/Table19[[#This Row],[Budget]])-1</f>
        <v>4.8547144285714285</v>
      </c>
      <c r="V902" t="str">
        <f t="shared" si="30"/>
        <v>90-110 minutes</v>
      </c>
      <c r="W902">
        <f>Table19[[#This Row],[Profit]]/Table19[[#This Row],[Budget]]*100</f>
        <v>485.47144285714285</v>
      </c>
      <c r="X902">
        <v>-74533.5</v>
      </c>
      <c r="Y902">
        <v>-7.4856785714285719E-3</v>
      </c>
      <c r="Z902" t="str">
        <f t="shared" si="32"/>
        <v>Low</v>
      </c>
    </row>
    <row r="903" spans="1:26" x14ac:dyDescent="0.2">
      <c r="A903" t="s">
        <v>5349</v>
      </c>
      <c r="B903" t="s">
        <v>628</v>
      </c>
      <c r="C903" t="s">
        <v>2248</v>
      </c>
      <c r="D903">
        <v>11000</v>
      </c>
      <c r="E903">
        <v>12908</v>
      </c>
      <c r="F903">
        <v>151</v>
      </c>
      <c r="G903">
        <v>123000</v>
      </c>
      <c r="H903">
        <v>6.7</v>
      </c>
      <c r="I903">
        <v>326</v>
      </c>
      <c r="J903">
        <v>114</v>
      </c>
      <c r="K903">
        <v>61656849</v>
      </c>
      <c r="L903">
        <v>110000000</v>
      </c>
      <c r="M903" s="2">
        <f>VLOOKUP(A903,Sheet2!$A$1:G4627,2,0)</f>
        <v>41540</v>
      </c>
      <c r="N903" t="str">
        <f>VLOOKUP(A903,Sheet2!$A$1:G4627,3,0)</f>
        <v>Color</v>
      </c>
      <c r="O903" t="str">
        <f>VLOOKUP(A903,Sheet2!$A$1:G4627,4,0)</f>
        <v>Action</v>
      </c>
      <c r="P903" t="str">
        <f>VLOOKUP(A903,Sheet2!$A$1:G4627,5,0)</f>
        <v>English</v>
      </c>
      <c r="Q903" t="str">
        <f>VLOOKUP(A903,Sheet2!$A$1:G4627,6,0)</f>
        <v>USA</v>
      </c>
      <c r="R903" t="str">
        <f>VLOOKUP(A903,Sheet2!$A$1:G4627,7,0)</f>
        <v>PG-13</v>
      </c>
      <c r="S903" t="str">
        <f>IF(Table19[[#This Row],[Language]]="English","English","Other language")</f>
        <v>English</v>
      </c>
      <c r="T903">
        <f>Table19[[#This Row],[Gross Revenue]]-Table19[[#This Row],[Budget]]</f>
        <v>-48343151</v>
      </c>
      <c r="U903" s="1">
        <f>(Table19[[#This Row],[Gross Revenue]]/Table19[[#This Row],[Budget]])-1</f>
        <v>-0.43948319090909094</v>
      </c>
      <c r="V903" t="str">
        <f t="shared" si="30"/>
        <v>111-130 minutes</v>
      </c>
      <c r="W903">
        <f>Table19[[#This Row],[Profit]]/Table19[[#This Row],[Budget]]*100</f>
        <v>-43.948319090909088</v>
      </c>
      <c r="X903">
        <v>-1289919.5</v>
      </c>
      <c r="Y903">
        <v>-4.8151417500000002E-2</v>
      </c>
      <c r="Z903" t="str">
        <f t="shared" si="32"/>
        <v>High</v>
      </c>
    </row>
    <row r="904" spans="1:26" x14ac:dyDescent="0.2">
      <c r="A904" t="s">
        <v>4774</v>
      </c>
      <c r="B904" t="s">
        <v>608</v>
      </c>
      <c r="C904" t="s">
        <v>1843</v>
      </c>
      <c r="D904">
        <v>15000</v>
      </c>
      <c r="E904">
        <v>18760</v>
      </c>
      <c r="F904">
        <v>19</v>
      </c>
      <c r="G904">
        <v>0</v>
      </c>
      <c r="H904">
        <v>6.3</v>
      </c>
      <c r="I904">
        <v>98</v>
      </c>
      <c r="J904">
        <v>104</v>
      </c>
      <c r="K904">
        <v>23393765</v>
      </c>
      <c r="L904">
        <v>20000000</v>
      </c>
      <c r="M904" s="2">
        <f>VLOOKUP(A904,Sheet2!$A$1:G4628,2,0)</f>
        <v>41770</v>
      </c>
      <c r="N904" t="str">
        <f>VLOOKUP(A904,Sheet2!$A$1:G4628,3,0)</f>
        <v>Color</v>
      </c>
      <c r="O904" t="str">
        <f>VLOOKUP(A904,Sheet2!$A$1:G4628,4,0)</f>
        <v>Drama</v>
      </c>
      <c r="P904" t="str">
        <f>VLOOKUP(A904,Sheet2!$A$1:G4628,5,0)</f>
        <v>English</v>
      </c>
      <c r="Q904" t="str">
        <f>VLOOKUP(A904,Sheet2!$A$1:G4628,6,0)</f>
        <v>USA</v>
      </c>
      <c r="R904" t="str">
        <f>VLOOKUP(A904,Sheet2!$A$1:G4628,7,0)</f>
        <v>PG-13</v>
      </c>
      <c r="S904" t="str">
        <f>IF(Table19[[#This Row],[Language]]="English","English","Other language")</f>
        <v>English</v>
      </c>
      <c r="T904">
        <f>Table19[[#This Row],[Gross Revenue]]-Table19[[#This Row],[Budget]]</f>
        <v>3393765</v>
      </c>
      <c r="U904" s="1">
        <f>(Table19[[#This Row],[Gross Revenue]]/Table19[[#This Row],[Budget]])-1</f>
        <v>0.1696882500000001</v>
      </c>
      <c r="V904" t="str">
        <f t="shared" si="30"/>
        <v>90-110 minutes</v>
      </c>
      <c r="W904">
        <f>Table19[[#This Row],[Profit]]/Table19[[#This Row],[Budget]]*100</f>
        <v>16.968825000000002</v>
      </c>
      <c r="X904">
        <v>-434215.5</v>
      </c>
      <c r="Y904">
        <v>-0.10115100772200772</v>
      </c>
      <c r="Z904" t="str">
        <f t="shared" si="32"/>
        <v>Medium</v>
      </c>
    </row>
    <row r="905" spans="1:26" x14ac:dyDescent="0.2">
      <c r="A905" t="s">
        <v>6516</v>
      </c>
      <c r="B905" t="s">
        <v>185</v>
      </c>
      <c r="C905" t="s">
        <v>2532</v>
      </c>
      <c r="D905">
        <v>5000</v>
      </c>
      <c r="E905">
        <v>5103</v>
      </c>
      <c r="F905">
        <v>218</v>
      </c>
      <c r="G905">
        <v>0</v>
      </c>
      <c r="H905">
        <v>7.6</v>
      </c>
      <c r="I905">
        <v>187</v>
      </c>
      <c r="J905">
        <v>131</v>
      </c>
      <c r="K905">
        <v>51396781</v>
      </c>
      <c r="L905">
        <v>68000000</v>
      </c>
      <c r="M905" s="2">
        <f>VLOOKUP(A905,Sheet2!$A$1:G4629,2,0)</f>
        <v>37169</v>
      </c>
      <c r="N905" t="str">
        <f>VLOOKUP(A905,Sheet2!$A$1:G4629,3,0)</f>
        <v>Color</v>
      </c>
      <c r="O905" t="str">
        <f>VLOOKUP(A905,Sheet2!$A$1:G4629,4,0)</f>
        <v>Drama</v>
      </c>
      <c r="P905" t="str">
        <f>VLOOKUP(A905,Sheet2!$A$1:G4629,5,0)</f>
        <v>English</v>
      </c>
      <c r="Q905" t="str">
        <f>VLOOKUP(A905,Sheet2!$A$1:G4629,6,0)</f>
        <v>USA</v>
      </c>
      <c r="R905" t="str">
        <f>VLOOKUP(A905,Sheet2!$A$1:G4629,7,0)</f>
        <v>R</v>
      </c>
      <c r="S905" t="str">
        <f>IF(Table19[[#This Row],[Language]]="English","English","Other language")</f>
        <v>English</v>
      </c>
      <c r="T905">
        <f>Table19[[#This Row],[Gross Revenue]]-Table19[[#This Row],[Budget]]</f>
        <v>-16603219</v>
      </c>
      <c r="U905" s="1">
        <f>(Table19[[#This Row],[Gross Revenue]]/Table19[[#This Row],[Budget]])-1</f>
        <v>-0.24416498529411768</v>
      </c>
      <c r="V905" t="str">
        <f t="shared" si="30"/>
        <v>131-150 minutes</v>
      </c>
      <c r="W905">
        <f>Table19[[#This Row],[Profit]]/Table19[[#This Row],[Budget]]*100</f>
        <v>-24.416498529411765</v>
      </c>
      <c r="X905">
        <v>-434215.5</v>
      </c>
      <c r="Y905">
        <v>-0.10115100772200772</v>
      </c>
      <c r="Z905" t="str">
        <f t="shared" si="32"/>
        <v>High</v>
      </c>
    </row>
    <row r="906" spans="1:26" x14ac:dyDescent="0.2">
      <c r="A906" t="s">
        <v>6227</v>
      </c>
      <c r="B906" t="s">
        <v>469</v>
      </c>
      <c r="C906" t="s">
        <v>1246</v>
      </c>
      <c r="D906">
        <v>10000</v>
      </c>
      <c r="E906">
        <v>11951</v>
      </c>
      <c r="F906">
        <v>12000</v>
      </c>
      <c r="G906">
        <v>0</v>
      </c>
      <c r="H906">
        <v>7.3</v>
      </c>
      <c r="I906">
        <v>81</v>
      </c>
      <c r="J906">
        <v>140</v>
      </c>
      <c r="K906">
        <v>111544445</v>
      </c>
      <c r="L906">
        <v>90000000</v>
      </c>
      <c r="M906" s="2">
        <f>VLOOKUP(A906,Sheet2!$A$1:G4630,2,0)</f>
        <v>35851</v>
      </c>
      <c r="N906" t="str">
        <f>VLOOKUP(A906,Sheet2!$A$1:G4630,3,0)</f>
        <v>Color</v>
      </c>
      <c r="O906" t="str">
        <f>VLOOKUP(A906,Sheet2!$A$1:G4630,4,0)</f>
        <v>Action</v>
      </c>
      <c r="P906" t="str">
        <f>VLOOKUP(A906,Sheet2!$A$1:G4630,5,0)</f>
        <v>English</v>
      </c>
      <c r="Q906" t="str">
        <f>VLOOKUP(A906,Sheet2!$A$1:G4630,6,0)</f>
        <v>USA</v>
      </c>
      <c r="R906" t="str">
        <f>VLOOKUP(A906,Sheet2!$A$1:G4630,7,0)</f>
        <v>R</v>
      </c>
      <c r="S906" t="str">
        <f>IF(Table19[[#This Row],[Language]]="English","English","Other language")</f>
        <v>English</v>
      </c>
      <c r="T906">
        <f>Table19[[#This Row],[Gross Revenue]]-Table19[[#This Row],[Budget]]</f>
        <v>21544445</v>
      </c>
      <c r="U906" s="1">
        <f>(Table19[[#This Row],[Gross Revenue]]/Table19[[#This Row],[Budget]])-1</f>
        <v>0.23938272222222223</v>
      </c>
      <c r="V906" t="str">
        <f t="shared" si="30"/>
        <v>131-150 minutes</v>
      </c>
      <c r="W906">
        <f>Table19[[#This Row],[Profit]]/Table19[[#This Row],[Budget]]*100</f>
        <v>23.938272222222224</v>
      </c>
      <c r="X906">
        <v>-1289919.5</v>
      </c>
      <c r="Y906">
        <v>-4.8151417500000002E-2</v>
      </c>
      <c r="Z906" t="str">
        <f t="shared" si="32"/>
        <v>High</v>
      </c>
    </row>
    <row r="907" spans="1:26" x14ac:dyDescent="0.2">
      <c r="A907" t="s">
        <v>5040</v>
      </c>
      <c r="B907" t="s">
        <v>1401</v>
      </c>
      <c r="C907" t="s">
        <v>1819</v>
      </c>
      <c r="D907">
        <v>970</v>
      </c>
      <c r="E907">
        <v>3770</v>
      </c>
      <c r="F907">
        <v>150</v>
      </c>
      <c r="G907">
        <v>0</v>
      </c>
      <c r="H907">
        <v>5.6</v>
      </c>
      <c r="I907">
        <v>98</v>
      </c>
      <c r="J907">
        <v>115</v>
      </c>
      <c r="K907">
        <v>39177215</v>
      </c>
      <c r="L907">
        <v>38000000</v>
      </c>
      <c r="M907" s="2">
        <f>VLOOKUP(A907,Sheet2!$A$1:G4631,2,0)</f>
        <v>37325</v>
      </c>
      <c r="N907" t="str">
        <f>VLOOKUP(A907,Sheet2!$A$1:G4631,3,0)</f>
        <v>Color</v>
      </c>
      <c r="O907" t="str">
        <f>VLOOKUP(A907,Sheet2!$A$1:G4631,4,0)</f>
        <v>Crime</v>
      </c>
      <c r="P907" t="str">
        <f>VLOOKUP(A907,Sheet2!$A$1:G4631,5,0)</f>
        <v>English</v>
      </c>
      <c r="Q907" t="str">
        <f>VLOOKUP(A907,Sheet2!$A$1:G4631,6,0)</f>
        <v>USA</v>
      </c>
      <c r="R907" t="str">
        <f>VLOOKUP(A907,Sheet2!$A$1:G4631,7,0)</f>
        <v>PG-13</v>
      </c>
      <c r="S907" t="str">
        <f>IF(Table19[[#This Row],[Language]]="English","English","Other language")</f>
        <v>English</v>
      </c>
      <c r="T907">
        <f>Table19[[#This Row],[Gross Revenue]]-Table19[[#This Row],[Budget]]</f>
        <v>1177215</v>
      </c>
      <c r="U907" s="1">
        <f>(Table19[[#This Row],[Gross Revenue]]/Table19[[#This Row],[Budget]])-1</f>
        <v>3.0979342105263097E-2</v>
      </c>
      <c r="V907" t="str">
        <f t="shared" si="30"/>
        <v>111-130 minutes</v>
      </c>
      <c r="W907">
        <f>Table19[[#This Row],[Profit]]/Table19[[#This Row],[Budget]]*100</f>
        <v>3.0979342105263159</v>
      </c>
      <c r="X907">
        <v>-74533.5</v>
      </c>
      <c r="Y907">
        <v>-7.4856785714285719E-3</v>
      </c>
      <c r="Z907" t="str">
        <f t="shared" si="32"/>
        <v>Medium</v>
      </c>
    </row>
    <row r="908" spans="1:26" x14ac:dyDescent="0.2">
      <c r="A908" t="s">
        <v>5984</v>
      </c>
      <c r="B908" t="s">
        <v>2654</v>
      </c>
      <c r="C908" t="s">
        <v>1408</v>
      </c>
      <c r="D908">
        <v>434</v>
      </c>
      <c r="E908">
        <v>1183</v>
      </c>
      <c r="F908">
        <v>132</v>
      </c>
      <c r="G908">
        <v>12000</v>
      </c>
      <c r="H908">
        <v>7.1</v>
      </c>
      <c r="I908">
        <v>231</v>
      </c>
      <c r="J908">
        <v>93</v>
      </c>
      <c r="K908">
        <v>17536788</v>
      </c>
      <c r="L908">
        <v>8000000</v>
      </c>
      <c r="M908" s="2">
        <f>VLOOKUP(A908,Sheet2!$A$1:G4632,2,0)</f>
        <v>41347</v>
      </c>
      <c r="N908" t="str">
        <f>VLOOKUP(A908,Sheet2!$A$1:G4632,3,0)</f>
        <v>Color</v>
      </c>
      <c r="O908" t="str">
        <f>VLOOKUP(A908,Sheet2!$A$1:G4632,4,0)</f>
        <v>Comedy</v>
      </c>
      <c r="P908" t="str">
        <f>VLOOKUP(A908,Sheet2!$A$1:G4632,5,0)</f>
        <v>English</v>
      </c>
      <c r="Q908" t="str">
        <f>VLOOKUP(A908,Sheet2!$A$1:G4632,6,0)</f>
        <v>USA</v>
      </c>
      <c r="R908" t="str">
        <f>VLOOKUP(A908,Sheet2!$A$1:G4632,7,0)</f>
        <v>PG-13</v>
      </c>
      <c r="S908" t="str">
        <f>IF(Table19[[#This Row],[Language]]="English","English","Other language")</f>
        <v>English</v>
      </c>
      <c r="T908">
        <f>Table19[[#This Row],[Gross Revenue]]-Table19[[#This Row],[Budget]]</f>
        <v>9536788</v>
      </c>
      <c r="U908" s="1">
        <f>(Table19[[#This Row],[Gross Revenue]]/Table19[[#This Row],[Budget]])-1</f>
        <v>1.1920985000000002</v>
      </c>
      <c r="V908" t="str">
        <f t="shared" si="30"/>
        <v>90-110 minutes</v>
      </c>
      <c r="W908">
        <f>Table19[[#This Row],[Profit]]/Table19[[#This Row],[Budget]]*100</f>
        <v>119.20984999999999</v>
      </c>
      <c r="X908">
        <v>1637763</v>
      </c>
      <c r="Y908">
        <v>0.19178668286445014</v>
      </c>
      <c r="Z908" t="str">
        <f t="shared" si="32"/>
        <v>Low</v>
      </c>
    </row>
    <row r="909" spans="1:26" x14ac:dyDescent="0.2">
      <c r="A909" t="s">
        <v>6171</v>
      </c>
      <c r="B909" t="s">
        <v>2787</v>
      </c>
      <c r="C909" t="s">
        <v>2788</v>
      </c>
      <c r="D909">
        <v>488</v>
      </c>
      <c r="E909">
        <v>943</v>
      </c>
      <c r="F909">
        <v>929</v>
      </c>
      <c r="G909">
        <v>23000</v>
      </c>
      <c r="H909">
        <v>7.3</v>
      </c>
      <c r="I909">
        <v>216</v>
      </c>
      <c r="J909">
        <v>161</v>
      </c>
      <c r="K909">
        <v>336467</v>
      </c>
      <c r="L909">
        <v>13000000</v>
      </c>
      <c r="M909" s="2">
        <f>VLOOKUP(A909,Sheet2!$A$1:G4633,2,0)</f>
        <v>39952</v>
      </c>
      <c r="N909" t="str">
        <f>VLOOKUP(A909,Sheet2!$A$1:G4633,3,0)</f>
        <v>Color</v>
      </c>
      <c r="O909" t="str">
        <f>VLOOKUP(A909,Sheet2!$A$1:G4633,4,0)</f>
        <v>Drama</v>
      </c>
      <c r="P909" t="str">
        <f>VLOOKUP(A909,Sheet2!$A$1:G4633,5,0)</f>
        <v>English</v>
      </c>
      <c r="Q909" t="str">
        <f>VLOOKUP(A909,Sheet2!$A$1:G4633,6,0)</f>
        <v>France</v>
      </c>
      <c r="R909" t="str">
        <f>VLOOKUP(A909,Sheet2!$A$1:G4633,7,0)</f>
        <v>Not Rated</v>
      </c>
      <c r="S909" t="str">
        <f>IF(Table19[[#This Row],[Language]]="English","English","Other language")</f>
        <v>English</v>
      </c>
      <c r="T909">
        <f>Table19[[#This Row],[Gross Revenue]]-Table19[[#This Row],[Budget]]</f>
        <v>-12663533</v>
      </c>
      <c r="U909" s="1">
        <f>(Table19[[#This Row],[Gross Revenue]]/Table19[[#This Row],[Budget]])-1</f>
        <v>-0.97411792307692302</v>
      </c>
      <c r="V909" t="str">
        <f t="shared" si="30"/>
        <v>&gt;150 minutes</v>
      </c>
      <c r="W909">
        <f>Table19[[#This Row],[Profit]]/Table19[[#This Row],[Budget]]*100</f>
        <v>-97.411792307692309</v>
      </c>
      <c r="X909">
        <v>-434215.5</v>
      </c>
      <c r="Y909">
        <v>-0.10115100772200772</v>
      </c>
      <c r="Z909" t="str">
        <f t="shared" si="32"/>
        <v>Low</v>
      </c>
    </row>
    <row r="910" spans="1:26" x14ac:dyDescent="0.2">
      <c r="A910" t="s">
        <v>4645</v>
      </c>
      <c r="B910" t="s">
        <v>1724</v>
      </c>
      <c r="C910" t="s">
        <v>869</v>
      </c>
      <c r="D910">
        <v>537</v>
      </c>
      <c r="E910">
        <v>1302</v>
      </c>
      <c r="F910">
        <v>36</v>
      </c>
      <c r="G910">
        <v>0</v>
      </c>
      <c r="H910">
        <v>6.2</v>
      </c>
      <c r="I910">
        <v>138</v>
      </c>
      <c r="J910">
        <v>113</v>
      </c>
      <c r="K910">
        <v>87704396</v>
      </c>
      <c r="L910">
        <v>66000000</v>
      </c>
      <c r="M910" s="2">
        <f>VLOOKUP(A910,Sheet2!$A$1:G4634,2,0)</f>
        <v>36218</v>
      </c>
      <c r="N910" t="str">
        <f>VLOOKUP(A910,Sheet2!$A$1:G4634,3,0)</f>
        <v>Color</v>
      </c>
      <c r="O910" t="str">
        <f>VLOOKUP(A910,Sheet2!$A$1:G4634,4,0)</f>
        <v>Action</v>
      </c>
      <c r="P910" t="str">
        <f>VLOOKUP(A910,Sheet2!$A$1:G4634,5,0)</f>
        <v>English</v>
      </c>
      <c r="Q910" t="str">
        <f>VLOOKUP(A910,Sheet2!$A$1:G4634,6,0)</f>
        <v>USA</v>
      </c>
      <c r="R910" t="str">
        <f>VLOOKUP(A910,Sheet2!$A$1:G4634,7,0)</f>
        <v>PG-13</v>
      </c>
      <c r="S910" t="str">
        <f>IF(Table19[[#This Row],[Language]]="English","English","Other language")</f>
        <v>English</v>
      </c>
      <c r="T910">
        <f>Table19[[#This Row],[Gross Revenue]]-Table19[[#This Row],[Budget]]</f>
        <v>21704396</v>
      </c>
      <c r="U910" s="1">
        <f>(Table19[[#This Row],[Gross Revenue]]/Table19[[#This Row],[Budget]])-1</f>
        <v>0.3288544848484849</v>
      </c>
      <c r="V910" t="str">
        <f t="shared" si="30"/>
        <v>111-130 minutes</v>
      </c>
      <c r="W910">
        <f>Table19[[#This Row],[Profit]]/Table19[[#This Row],[Budget]]*100</f>
        <v>32.885448484848482</v>
      </c>
      <c r="X910">
        <v>-1289919.5</v>
      </c>
      <c r="Y910">
        <v>-4.8151417500000002E-2</v>
      </c>
      <c r="Z910" t="str">
        <f t="shared" si="32"/>
        <v>High</v>
      </c>
    </row>
    <row r="911" spans="1:26" x14ac:dyDescent="0.2">
      <c r="A911" t="s">
        <v>3510</v>
      </c>
      <c r="B911" t="s">
        <v>319</v>
      </c>
      <c r="C911" t="s">
        <v>455</v>
      </c>
      <c r="D911">
        <v>1000</v>
      </c>
      <c r="E911">
        <v>1189</v>
      </c>
      <c r="F911">
        <v>272</v>
      </c>
      <c r="G911">
        <v>713</v>
      </c>
      <c r="H911">
        <v>4.8</v>
      </c>
      <c r="I911">
        <v>76</v>
      </c>
      <c r="J911">
        <v>99</v>
      </c>
      <c r="K911">
        <v>12181484</v>
      </c>
      <c r="L911">
        <v>40000000</v>
      </c>
      <c r="M911" s="2">
        <f>VLOOKUP(A911,Sheet2!$A$1:G4635,2,0)</f>
        <v>38106</v>
      </c>
      <c r="N911" t="str">
        <f>VLOOKUP(A911,Sheet2!$A$1:G4635,3,0)</f>
        <v>Color</v>
      </c>
      <c r="O911" t="str">
        <f>VLOOKUP(A911,Sheet2!$A$1:G4635,4,0)</f>
        <v>Comedy</v>
      </c>
      <c r="P911" t="str">
        <f>VLOOKUP(A911,Sheet2!$A$1:G4635,5,0)</f>
        <v>English</v>
      </c>
      <c r="Q911" t="str">
        <f>VLOOKUP(A911,Sheet2!$A$1:G4635,6,0)</f>
        <v>USA</v>
      </c>
      <c r="R911" t="str">
        <f>VLOOKUP(A911,Sheet2!$A$1:G4635,7,0)</f>
        <v>PG-13</v>
      </c>
      <c r="S911" t="str">
        <f>IF(Table19[[#This Row],[Language]]="English","English","Other language")</f>
        <v>English</v>
      </c>
      <c r="T911">
        <f>Table19[[#This Row],[Gross Revenue]]-Table19[[#This Row],[Budget]]</f>
        <v>-27818516</v>
      </c>
      <c r="U911" s="1">
        <f>(Table19[[#This Row],[Gross Revenue]]/Table19[[#This Row],[Budget]])-1</f>
        <v>-0.69546289999999999</v>
      </c>
      <c r="V911" t="str">
        <f t="shared" si="30"/>
        <v>90-110 minutes</v>
      </c>
      <c r="W911">
        <f>Table19[[#This Row],[Profit]]/Table19[[#This Row],[Budget]]*100</f>
        <v>-69.546289999999999</v>
      </c>
      <c r="X911">
        <v>1637763</v>
      </c>
      <c r="Y911">
        <v>0.19178668286445014</v>
      </c>
      <c r="Z911" t="str">
        <f t="shared" si="32"/>
        <v>High</v>
      </c>
    </row>
    <row r="912" spans="1:26" x14ac:dyDescent="0.2">
      <c r="A912" t="s">
        <v>5384</v>
      </c>
      <c r="B912" t="s">
        <v>1082</v>
      </c>
      <c r="C912" t="s">
        <v>1859</v>
      </c>
      <c r="D912">
        <v>14000</v>
      </c>
      <c r="E912">
        <v>14552</v>
      </c>
      <c r="F912">
        <v>77</v>
      </c>
      <c r="G912">
        <v>17000</v>
      </c>
      <c r="H912">
        <v>6.7</v>
      </c>
      <c r="I912">
        <v>203</v>
      </c>
      <c r="J912">
        <v>102</v>
      </c>
      <c r="K912">
        <v>107515297</v>
      </c>
      <c r="L912">
        <v>100000000</v>
      </c>
      <c r="M912" s="2">
        <f>VLOOKUP(A912,Sheet2!$A$1:G4636,2,0)</f>
        <v>41352</v>
      </c>
      <c r="N912" t="str">
        <f>VLOOKUP(A912,Sheet2!$A$1:G4636,3,0)</f>
        <v>Color</v>
      </c>
      <c r="O912" t="str">
        <f>VLOOKUP(A912,Sheet2!$A$1:G4636,4,0)</f>
        <v>Adventure</v>
      </c>
      <c r="P912" t="str">
        <f>VLOOKUP(A912,Sheet2!$A$1:G4636,5,0)</f>
        <v>English</v>
      </c>
      <c r="Q912" t="str">
        <f>VLOOKUP(A912,Sheet2!$A$1:G4636,6,0)</f>
        <v>USA</v>
      </c>
      <c r="R912" t="str">
        <f>VLOOKUP(A912,Sheet2!$A$1:G4636,7,0)</f>
        <v>PG</v>
      </c>
      <c r="S912" t="str">
        <f>IF(Table19[[#This Row],[Language]]="English","English","Other language")</f>
        <v>English</v>
      </c>
      <c r="T912">
        <f>Table19[[#This Row],[Gross Revenue]]-Table19[[#This Row],[Budget]]</f>
        <v>7515297</v>
      </c>
      <c r="U912" s="1">
        <f>(Table19[[#This Row],[Gross Revenue]]/Table19[[#This Row],[Budget]])-1</f>
        <v>7.5152969999999986E-2</v>
      </c>
      <c r="V912" t="str">
        <f t="shared" si="30"/>
        <v>90-110 minutes</v>
      </c>
      <c r="W912">
        <f>Table19[[#This Row],[Profit]]/Table19[[#This Row],[Budget]]*100</f>
        <v>7.5152970000000003</v>
      </c>
      <c r="X912">
        <v>3892693.5</v>
      </c>
      <c r="Y912">
        <v>0.11726928571428571</v>
      </c>
      <c r="Z912" t="str">
        <f t="shared" si="32"/>
        <v>High</v>
      </c>
    </row>
    <row r="913" spans="1:26" x14ac:dyDescent="0.2">
      <c r="A913" t="s">
        <v>3271</v>
      </c>
      <c r="B913" t="s">
        <v>40</v>
      </c>
      <c r="C913" t="s">
        <v>23</v>
      </c>
      <c r="D913">
        <v>926</v>
      </c>
      <c r="E913">
        <v>4293</v>
      </c>
      <c r="F913">
        <v>82</v>
      </c>
      <c r="G913">
        <v>0</v>
      </c>
      <c r="H913">
        <v>2.2999999999999998</v>
      </c>
      <c r="I913">
        <v>112</v>
      </c>
      <c r="J913">
        <v>93</v>
      </c>
      <c r="K913">
        <v>39737645</v>
      </c>
      <c r="L913">
        <v>20000000</v>
      </c>
      <c r="M913" s="2">
        <f>VLOOKUP(A913,Sheet2!$A$1:G4637,2,0)</f>
        <v>39362</v>
      </c>
      <c r="N913" t="str">
        <f>VLOOKUP(A913,Sheet2!$A$1:G4637,3,0)</f>
        <v>Color</v>
      </c>
      <c r="O913" t="str">
        <f>VLOOKUP(A913,Sheet2!$A$1:G4637,4,0)</f>
        <v>Adventure</v>
      </c>
      <c r="P913" t="str">
        <f>VLOOKUP(A913,Sheet2!$A$1:G4637,5,0)</f>
        <v>English</v>
      </c>
      <c r="Q913" t="str">
        <f>VLOOKUP(A913,Sheet2!$A$1:G4637,6,0)</f>
        <v>USA</v>
      </c>
      <c r="R913" t="str">
        <f>VLOOKUP(A913,Sheet2!$A$1:G4637,7,0)</f>
        <v>PG-13</v>
      </c>
      <c r="S913" t="str">
        <f>IF(Table19[[#This Row],[Language]]="English","English","Other language")</f>
        <v>English</v>
      </c>
      <c r="T913">
        <f>Table19[[#This Row],[Gross Revenue]]-Table19[[#This Row],[Budget]]</f>
        <v>19737645</v>
      </c>
      <c r="U913" s="1">
        <f>(Table19[[#This Row],[Gross Revenue]]/Table19[[#This Row],[Budget]])-1</f>
        <v>0.98688225000000007</v>
      </c>
      <c r="V913" t="str">
        <f t="shared" si="30"/>
        <v>90-110 minutes</v>
      </c>
      <c r="W913">
        <f>Table19[[#This Row],[Profit]]/Table19[[#This Row],[Budget]]*100</f>
        <v>98.688225000000003</v>
      </c>
      <c r="X913">
        <v>3892693.5</v>
      </c>
      <c r="Y913">
        <v>0.11726928571428571</v>
      </c>
      <c r="Z913" t="str">
        <f t="shared" si="32"/>
        <v>Medium</v>
      </c>
    </row>
    <row r="914" spans="1:26" x14ac:dyDescent="0.2">
      <c r="A914" t="s">
        <v>6407</v>
      </c>
      <c r="B914" t="s">
        <v>1347</v>
      </c>
      <c r="C914" t="s">
        <v>303</v>
      </c>
      <c r="D914">
        <v>23000</v>
      </c>
      <c r="E914">
        <v>25088</v>
      </c>
      <c r="F914">
        <v>110</v>
      </c>
      <c r="G914">
        <v>20000</v>
      </c>
      <c r="H914">
        <v>7.5</v>
      </c>
      <c r="I914">
        <v>146</v>
      </c>
      <c r="J914">
        <v>107</v>
      </c>
      <c r="K914">
        <v>1190018</v>
      </c>
      <c r="L914">
        <v>20000000</v>
      </c>
      <c r="M914" s="2">
        <f>VLOOKUP(A914,Sheet2!$A$1:G4638,2,0)</f>
        <v>37377</v>
      </c>
      <c r="N914" t="str">
        <f>VLOOKUP(A914,Sheet2!$A$1:G4638,3,0)</f>
        <v>Color</v>
      </c>
      <c r="O914" t="str">
        <f>VLOOKUP(A914,Sheet2!$A$1:G4638,4,0)</f>
        <v>Action</v>
      </c>
      <c r="P914" t="str">
        <f>VLOOKUP(A914,Sheet2!$A$1:G4638,5,0)</f>
        <v>English</v>
      </c>
      <c r="Q914" t="str">
        <f>VLOOKUP(A914,Sheet2!$A$1:G4638,6,0)</f>
        <v>USA</v>
      </c>
      <c r="R914" t="str">
        <f>VLOOKUP(A914,Sheet2!$A$1:G4638,7,0)</f>
        <v>R</v>
      </c>
      <c r="S914" t="str">
        <f>IF(Table19[[#This Row],[Language]]="English","English","Other language")</f>
        <v>English</v>
      </c>
      <c r="T914">
        <f>Table19[[#This Row],[Gross Revenue]]-Table19[[#This Row],[Budget]]</f>
        <v>-18809982</v>
      </c>
      <c r="U914" s="1">
        <f>(Table19[[#This Row],[Gross Revenue]]/Table19[[#This Row],[Budget]])-1</f>
        <v>-0.94049910000000003</v>
      </c>
      <c r="V914" t="str">
        <f t="shared" si="30"/>
        <v>90-110 minutes</v>
      </c>
      <c r="W914">
        <f>Table19[[#This Row],[Profit]]/Table19[[#This Row],[Budget]]*100</f>
        <v>-94.049909999999997</v>
      </c>
      <c r="X914">
        <v>-1289919.5</v>
      </c>
      <c r="Y914">
        <v>-4.8151417500000002E-2</v>
      </c>
      <c r="Z914" t="str">
        <f t="shared" si="32"/>
        <v>Medium</v>
      </c>
    </row>
    <row r="915" spans="1:26" x14ac:dyDescent="0.2">
      <c r="A915" t="s">
        <v>3631</v>
      </c>
      <c r="B915" t="s">
        <v>335</v>
      </c>
      <c r="C915" t="s">
        <v>646</v>
      </c>
      <c r="D915">
        <v>3000</v>
      </c>
      <c r="E915">
        <v>4487</v>
      </c>
      <c r="F915">
        <v>14</v>
      </c>
      <c r="G915">
        <v>0</v>
      </c>
      <c r="H915">
        <v>5.0999999999999996</v>
      </c>
      <c r="I915">
        <v>170</v>
      </c>
      <c r="J915">
        <v>104</v>
      </c>
      <c r="K915">
        <v>75030163</v>
      </c>
      <c r="L915">
        <v>100000000</v>
      </c>
      <c r="M915" s="2">
        <f>VLOOKUP(A915,Sheet2!$A$1:G4639,2,0)</f>
        <v>38755</v>
      </c>
      <c r="N915" t="str">
        <f>VLOOKUP(A915,Sheet2!$A$1:G4639,3,0)</f>
        <v>Black and White</v>
      </c>
      <c r="O915" t="str">
        <f>VLOOKUP(A915,Sheet2!$A$1:G4639,4,0)</f>
        <v>Action</v>
      </c>
      <c r="P915" t="str">
        <f>VLOOKUP(A915,Sheet2!$A$1:G4639,5,0)</f>
        <v>English</v>
      </c>
      <c r="Q915" t="str">
        <f>VLOOKUP(A915,Sheet2!$A$1:G4639,6,0)</f>
        <v>USA</v>
      </c>
      <c r="R915" t="str">
        <f>VLOOKUP(A915,Sheet2!$A$1:G4639,7,0)</f>
        <v>PG</v>
      </c>
      <c r="S915" t="str">
        <f>IF(Table19[[#This Row],[Language]]="English","English","Other language")</f>
        <v>English</v>
      </c>
      <c r="T915">
        <f>Table19[[#This Row],[Gross Revenue]]-Table19[[#This Row],[Budget]]</f>
        <v>-24969837</v>
      </c>
      <c r="U915" s="1">
        <f>(Table19[[#This Row],[Gross Revenue]]/Table19[[#This Row],[Budget]])-1</f>
        <v>-0.24969836999999995</v>
      </c>
      <c r="V915" t="str">
        <f t="shared" si="30"/>
        <v>90-110 minutes</v>
      </c>
      <c r="W915">
        <f>Table19[[#This Row],[Profit]]/Table19[[#This Row],[Budget]]*100</f>
        <v>-24.969837000000002</v>
      </c>
      <c r="X915">
        <v>-1289919.5</v>
      </c>
      <c r="Y915">
        <v>-4.8151417500000002E-2</v>
      </c>
      <c r="Z915" t="str">
        <f t="shared" si="32"/>
        <v>High</v>
      </c>
    </row>
    <row r="916" spans="1:26" x14ac:dyDescent="0.2">
      <c r="A916" t="s">
        <v>4485</v>
      </c>
      <c r="B916" t="s">
        <v>285</v>
      </c>
      <c r="C916" t="s">
        <v>984</v>
      </c>
      <c r="D916">
        <v>1000</v>
      </c>
      <c r="E916">
        <v>3454</v>
      </c>
      <c r="F916">
        <v>55</v>
      </c>
      <c r="G916">
        <v>0</v>
      </c>
      <c r="H916">
        <v>6.1</v>
      </c>
      <c r="I916">
        <v>81</v>
      </c>
      <c r="J916">
        <v>115</v>
      </c>
      <c r="K916">
        <v>101228120</v>
      </c>
      <c r="L916">
        <v>100000000</v>
      </c>
      <c r="M916" s="2">
        <f>VLOOKUP(A916,Sheet2!$A$1:G4640,2,0)</f>
        <v>35202</v>
      </c>
      <c r="N916" t="str">
        <f>VLOOKUP(A916,Sheet2!$A$1:G4640,3,0)</f>
        <v>Color</v>
      </c>
      <c r="O916" t="str">
        <f>VLOOKUP(A916,Sheet2!$A$1:G4640,4,0)</f>
        <v>Action</v>
      </c>
      <c r="P916" t="str">
        <f>VLOOKUP(A916,Sheet2!$A$1:G4640,5,0)</f>
        <v>English</v>
      </c>
      <c r="Q916" t="str">
        <f>VLOOKUP(A916,Sheet2!$A$1:G4640,6,0)</f>
        <v>USA</v>
      </c>
      <c r="R916" t="str">
        <f>VLOOKUP(A916,Sheet2!$A$1:G4640,7,0)</f>
        <v>R</v>
      </c>
      <c r="S916" t="str">
        <f>IF(Table19[[#This Row],[Language]]="English","English","Other language")</f>
        <v>English</v>
      </c>
      <c r="T916">
        <f>Table19[[#This Row],[Gross Revenue]]-Table19[[#This Row],[Budget]]</f>
        <v>1228120</v>
      </c>
      <c r="U916" s="1">
        <f>(Table19[[#This Row],[Gross Revenue]]/Table19[[#This Row],[Budget]])-1</f>
        <v>1.2281200000000103E-2</v>
      </c>
      <c r="V916" t="str">
        <f t="shared" si="30"/>
        <v>111-130 minutes</v>
      </c>
      <c r="W916">
        <f>Table19[[#This Row],[Profit]]/Table19[[#This Row],[Budget]]*100</f>
        <v>1.2281200000000001</v>
      </c>
      <c r="X916">
        <v>-1289919.5</v>
      </c>
      <c r="Y916">
        <v>-4.8151417500000002E-2</v>
      </c>
      <c r="Z916" t="str">
        <f t="shared" si="32"/>
        <v>High</v>
      </c>
    </row>
    <row r="917" spans="1:26" x14ac:dyDescent="0.2">
      <c r="A917" t="s">
        <v>6259</v>
      </c>
      <c r="B917" t="s">
        <v>433</v>
      </c>
      <c r="C917" t="s">
        <v>90</v>
      </c>
      <c r="D917">
        <v>8000</v>
      </c>
      <c r="E917">
        <v>10003</v>
      </c>
      <c r="F917">
        <v>0</v>
      </c>
      <c r="G917">
        <v>0</v>
      </c>
      <c r="H917">
        <v>7.3</v>
      </c>
      <c r="I917">
        <v>169</v>
      </c>
      <c r="J917">
        <v>131</v>
      </c>
      <c r="K917">
        <v>125548685</v>
      </c>
      <c r="L917">
        <v>52000000</v>
      </c>
      <c r="M917" s="2">
        <f>VLOOKUP(A917,Sheet2!$A$1:G4641,2,0)</f>
        <v>36810</v>
      </c>
      <c r="N917" t="str">
        <f>VLOOKUP(A917,Sheet2!$A$1:G4641,3,0)</f>
        <v>Color</v>
      </c>
      <c r="O917" t="str">
        <f>VLOOKUP(A917,Sheet2!$A$1:G4641,4,0)</f>
        <v>Biography</v>
      </c>
      <c r="P917" t="str">
        <f>VLOOKUP(A917,Sheet2!$A$1:G4641,5,0)</f>
        <v>English</v>
      </c>
      <c r="Q917" t="str">
        <f>VLOOKUP(A917,Sheet2!$A$1:G4641,6,0)</f>
        <v>USA</v>
      </c>
      <c r="R917" t="str">
        <f>VLOOKUP(A917,Sheet2!$A$1:G4641,7,0)</f>
        <v>R</v>
      </c>
      <c r="S917" t="str">
        <f>IF(Table19[[#This Row],[Language]]="English","English","Other language")</f>
        <v>English</v>
      </c>
      <c r="T917">
        <f>Table19[[#This Row],[Gross Revenue]]-Table19[[#This Row],[Budget]]</f>
        <v>73548685</v>
      </c>
      <c r="U917" s="1">
        <f>(Table19[[#This Row],[Gross Revenue]]/Table19[[#This Row],[Budget]])-1</f>
        <v>1.4143977884615384</v>
      </c>
      <c r="V917" t="str">
        <f t="shared" si="30"/>
        <v>131-150 minutes</v>
      </c>
      <c r="W917">
        <f>Table19[[#This Row],[Profit]]/Table19[[#This Row],[Budget]]*100</f>
        <v>141.43977884615384</v>
      </c>
      <c r="X917">
        <v>-1289919.5</v>
      </c>
      <c r="Y917">
        <v>-4.8151417500000002E-2</v>
      </c>
      <c r="Z917" t="str">
        <f t="shared" si="32"/>
        <v>High</v>
      </c>
    </row>
    <row r="918" spans="1:26" x14ac:dyDescent="0.2">
      <c r="A918" t="s">
        <v>6771</v>
      </c>
      <c r="B918" t="s">
        <v>2948</v>
      </c>
      <c r="C918" t="s">
        <v>3119</v>
      </c>
      <c r="D918">
        <v>6000</v>
      </c>
      <c r="E918">
        <v>6829</v>
      </c>
      <c r="F918">
        <v>2</v>
      </c>
      <c r="G918">
        <v>0</v>
      </c>
      <c r="H918">
        <v>7.9</v>
      </c>
      <c r="I918">
        <v>99</v>
      </c>
      <c r="J918">
        <v>80</v>
      </c>
      <c r="K918">
        <v>71442</v>
      </c>
      <c r="L918">
        <v>9600000</v>
      </c>
      <c r="M918" s="2">
        <f>VLOOKUP(A918,Sheet2!$A$1:G4642,2,0)</f>
        <v>41204</v>
      </c>
      <c r="N918" t="str">
        <f>VLOOKUP(A918,Sheet2!$A$1:G4642,3,0)</f>
        <v>Color</v>
      </c>
      <c r="O918" t="str">
        <f>VLOOKUP(A918,Sheet2!$A$1:G4642,4,0)</f>
        <v>Animation</v>
      </c>
      <c r="P918" t="str">
        <f>VLOOKUP(A918,Sheet2!$A$1:G4642,5,0)</f>
        <v>French</v>
      </c>
      <c r="Q918" t="str">
        <f>VLOOKUP(A918,Sheet2!$A$1:G4642,6,0)</f>
        <v>France</v>
      </c>
      <c r="R918" t="str">
        <f>VLOOKUP(A918,Sheet2!$A$1:G4642,7,0)</f>
        <v>PG</v>
      </c>
      <c r="S918" t="str">
        <f>IF(Table19[[#This Row],[Language]]="English","English","Other language")</f>
        <v>Other language</v>
      </c>
      <c r="T918">
        <f>Table19[[#This Row],[Gross Revenue]]-Table19[[#This Row],[Budget]]</f>
        <v>-9528558</v>
      </c>
      <c r="U918" s="1">
        <f>(Table19[[#This Row],[Gross Revenue]]/Table19[[#This Row],[Budget]])-1</f>
        <v>-0.99255812499999996</v>
      </c>
      <c r="V918" t="str">
        <f t="shared" si="30"/>
        <v>&lt;90 minutes</v>
      </c>
      <c r="W918">
        <f>Table19[[#This Row],[Profit]]/Table19[[#This Row],[Budget]]*100</f>
        <v>-99.25581249999999</v>
      </c>
      <c r="Z918" t="str">
        <f t="shared" si="32"/>
        <v>Low</v>
      </c>
    </row>
    <row r="919" spans="1:26" x14ac:dyDescent="0.2">
      <c r="A919" t="s">
        <v>6580</v>
      </c>
      <c r="B919" t="s">
        <v>1356</v>
      </c>
      <c r="C919" t="s">
        <v>2998</v>
      </c>
      <c r="D919">
        <v>16000</v>
      </c>
      <c r="E919">
        <v>17568</v>
      </c>
      <c r="F919">
        <v>152</v>
      </c>
      <c r="G919">
        <v>0</v>
      </c>
      <c r="H919">
        <v>7.6</v>
      </c>
      <c r="I919">
        <v>53</v>
      </c>
      <c r="J919">
        <v>112</v>
      </c>
      <c r="K919">
        <v>36500000</v>
      </c>
      <c r="L919">
        <v>8000000</v>
      </c>
      <c r="M919" s="2">
        <f>VLOOKUP(A919,Sheet2!$A$1:G4643,2,0)</f>
        <v>28980</v>
      </c>
      <c r="N919" t="str">
        <f>VLOOKUP(A919,Sheet2!$A$1:G4643,3,0)</f>
        <v>Color</v>
      </c>
      <c r="O919" t="str">
        <f>VLOOKUP(A919,Sheet2!$A$1:G4643,4,0)</f>
        <v>Biography</v>
      </c>
      <c r="P919" t="str">
        <f>VLOOKUP(A919,Sheet2!$A$1:G4643,5,0)</f>
        <v>English</v>
      </c>
      <c r="Q919" t="str">
        <f>VLOOKUP(A919,Sheet2!$A$1:G4643,6,0)</f>
        <v>USA</v>
      </c>
      <c r="R919" t="str">
        <f>VLOOKUP(A919,Sheet2!$A$1:G4643,7,0)</f>
        <v>PG</v>
      </c>
      <c r="S919" t="str">
        <f>IF(Table19[[#This Row],[Language]]="English","English","Other language")</f>
        <v>English</v>
      </c>
      <c r="T919">
        <f>Table19[[#This Row],[Gross Revenue]]-Table19[[#This Row],[Budget]]</f>
        <v>28500000</v>
      </c>
      <c r="U919" s="1">
        <f>(Table19[[#This Row],[Gross Revenue]]/Table19[[#This Row],[Budget]])-1</f>
        <v>3.5625</v>
      </c>
      <c r="V919" t="str">
        <f t="shared" si="30"/>
        <v>111-130 minutes</v>
      </c>
      <c r="W919">
        <f>Table19[[#This Row],[Profit]]/Table19[[#This Row],[Budget]]*100</f>
        <v>356.25</v>
      </c>
      <c r="X919">
        <v>-1289919.5</v>
      </c>
      <c r="Y919">
        <v>-4.8151417500000002E-2</v>
      </c>
      <c r="Z919" t="str">
        <f t="shared" si="32"/>
        <v>Low</v>
      </c>
    </row>
    <row r="920" spans="1:26" x14ac:dyDescent="0.2">
      <c r="A920" t="s">
        <v>4038</v>
      </c>
      <c r="B920" t="s">
        <v>677</v>
      </c>
      <c r="C920" t="s">
        <v>507</v>
      </c>
      <c r="D920">
        <v>12000</v>
      </c>
      <c r="E920">
        <v>15935</v>
      </c>
      <c r="F920">
        <v>0</v>
      </c>
      <c r="G920">
        <v>0</v>
      </c>
      <c r="H920">
        <v>5.7</v>
      </c>
      <c r="I920">
        <v>104</v>
      </c>
      <c r="J920">
        <v>101</v>
      </c>
      <c r="K920">
        <v>25407250</v>
      </c>
      <c r="L920">
        <v>50000000</v>
      </c>
      <c r="M920" s="2">
        <f>VLOOKUP(A920,Sheet2!$A$1:G4644,2,0)</f>
        <v>35108</v>
      </c>
      <c r="N920" t="str">
        <f>VLOOKUP(A920,Sheet2!$A$1:G4644,3,0)</f>
        <v>Color</v>
      </c>
      <c r="O920" t="str">
        <f>VLOOKUP(A920,Sheet2!$A$1:G4644,4,0)</f>
        <v>Action</v>
      </c>
      <c r="P920" t="str">
        <f>VLOOKUP(A920,Sheet2!$A$1:G4644,5,0)</f>
        <v>English</v>
      </c>
      <c r="Q920" t="str">
        <f>VLOOKUP(A920,Sheet2!$A$1:G4644,6,0)</f>
        <v>USA</v>
      </c>
      <c r="R920" t="str">
        <f>VLOOKUP(A920,Sheet2!$A$1:G4644,7,0)</f>
        <v>R</v>
      </c>
      <c r="S920" t="str">
        <f>IF(Table19[[#This Row],[Language]]="English","English","Other language")</f>
        <v>English</v>
      </c>
      <c r="T920">
        <f>Table19[[#This Row],[Gross Revenue]]-Table19[[#This Row],[Budget]]</f>
        <v>-24592750</v>
      </c>
      <c r="U920" s="1">
        <f>(Table19[[#This Row],[Gross Revenue]]/Table19[[#This Row],[Budget]])-1</f>
        <v>-0.49185500000000004</v>
      </c>
      <c r="V920" t="str">
        <f t="shared" si="30"/>
        <v>90-110 minutes</v>
      </c>
      <c r="W920">
        <f>Table19[[#This Row],[Profit]]/Table19[[#This Row],[Budget]]*100</f>
        <v>-49.185499999999998</v>
      </c>
      <c r="X920">
        <v>-1289919.5</v>
      </c>
      <c r="Y920">
        <v>-4.8151417500000002E-2</v>
      </c>
      <c r="Z920" t="str">
        <f t="shared" si="32"/>
        <v>High</v>
      </c>
    </row>
    <row r="921" spans="1:26" x14ac:dyDescent="0.2">
      <c r="A921" t="s">
        <v>6147</v>
      </c>
      <c r="B921" t="s">
        <v>544</v>
      </c>
      <c r="C921" t="s">
        <v>507</v>
      </c>
      <c r="D921">
        <v>742</v>
      </c>
      <c r="E921">
        <v>2270</v>
      </c>
      <c r="F921">
        <v>0</v>
      </c>
      <c r="G921">
        <v>0</v>
      </c>
      <c r="H921">
        <v>7.2</v>
      </c>
      <c r="I921">
        <v>201</v>
      </c>
      <c r="J921">
        <v>106</v>
      </c>
      <c r="K921">
        <v>25244700</v>
      </c>
      <c r="L921">
        <v>6000000</v>
      </c>
      <c r="M921" s="2">
        <f>VLOOKUP(A921,Sheet2!$A$1:G4645,2,0)</f>
        <v>29857</v>
      </c>
      <c r="N921" t="str">
        <f>VLOOKUP(A921,Sheet2!$A$1:G4645,3,0)</f>
        <v>Color</v>
      </c>
      <c r="O921" t="str">
        <f>VLOOKUP(A921,Sheet2!$A$1:G4645,4,0)</f>
        <v>Action</v>
      </c>
      <c r="P921" t="str">
        <f>VLOOKUP(A921,Sheet2!$A$1:G4645,5,0)</f>
        <v>English</v>
      </c>
      <c r="Q921" t="str">
        <f>VLOOKUP(A921,Sheet2!$A$1:G4645,6,0)</f>
        <v>UK</v>
      </c>
      <c r="R921" t="str">
        <f>VLOOKUP(A921,Sheet2!$A$1:G4645,7,0)</f>
        <v>R</v>
      </c>
      <c r="S921" t="str">
        <f>IF(Table19[[#This Row],[Language]]="English","English","Other language")</f>
        <v>English</v>
      </c>
      <c r="T921">
        <f>Table19[[#This Row],[Gross Revenue]]-Table19[[#This Row],[Budget]]</f>
        <v>19244700</v>
      </c>
      <c r="U921" s="1">
        <f>(Table19[[#This Row],[Gross Revenue]]/Table19[[#This Row],[Budget]])-1</f>
        <v>3.2074499999999997</v>
      </c>
      <c r="V921" t="str">
        <f t="shared" si="30"/>
        <v>90-110 minutes</v>
      </c>
      <c r="W921">
        <f>Table19[[#This Row],[Profit]]/Table19[[#This Row],[Budget]]*100</f>
        <v>320.745</v>
      </c>
      <c r="X921">
        <v>-1289919.5</v>
      </c>
      <c r="Y921">
        <v>-4.8151417500000002E-2</v>
      </c>
      <c r="Z921" t="str">
        <f t="shared" si="32"/>
        <v>Low</v>
      </c>
    </row>
    <row r="922" spans="1:26" x14ac:dyDescent="0.2">
      <c r="A922" t="s">
        <v>4268</v>
      </c>
      <c r="B922" t="s">
        <v>153</v>
      </c>
      <c r="C922" t="s">
        <v>1390</v>
      </c>
      <c r="D922">
        <v>3000</v>
      </c>
      <c r="E922">
        <v>3361</v>
      </c>
      <c r="F922">
        <v>7</v>
      </c>
      <c r="G922">
        <v>0</v>
      </c>
      <c r="H922">
        <v>5.9</v>
      </c>
      <c r="I922">
        <v>83</v>
      </c>
      <c r="J922">
        <v>89</v>
      </c>
      <c r="K922">
        <v>57011847</v>
      </c>
      <c r="L922">
        <v>40000000</v>
      </c>
      <c r="M922" s="2">
        <f>VLOOKUP(A922,Sheet2!$A$1:G4646,2,0)</f>
        <v>41593</v>
      </c>
      <c r="N922" t="str">
        <f>VLOOKUP(A922,Sheet2!$A$1:G4646,3,0)</f>
        <v>Color</v>
      </c>
      <c r="O922" t="str">
        <f>VLOOKUP(A922,Sheet2!$A$1:G4646,4,0)</f>
        <v>Adventure</v>
      </c>
      <c r="P922" t="str">
        <f>VLOOKUP(A922,Sheet2!$A$1:G4646,5,0)</f>
        <v>English</v>
      </c>
      <c r="Q922" t="str">
        <f>VLOOKUP(A922,Sheet2!$A$1:G4646,6,0)</f>
        <v>USA</v>
      </c>
      <c r="R922" t="str">
        <f>VLOOKUP(A922,Sheet2!$A$1:G4646,7,0)</f>
        <v>PG</v>
      </c>
      <c r="S922" t="str">
        <f>IF(Table19[[#This Row],[Language]]="English","English","Other language")</f>
        <v>English</v>
      </c>
      <c r="T922">
        <f>Table19[[#This Row],[Gross Revenue]]-Table19[[#This Row],[Budget]]</f>
        <v>17011847</v>
      </c>
      <c r="U922" s="1">
        <f>(Table19[[#This Row],[Gross Revenue]]/Table19[[#This Row],[Budget]])-1</f>
        <v>0.42529617499999994</v>
      </c>
      <c r="V922" t="str">
        <f t="shared" si="30"/>
        <v>&lt;90 minutes</v>
      </c>
      <c r="W922">
        <f>Table19[[#This Row],[Profit]]/Table19[[#This Row],[Budget]]*100</f>
        <v>42.529617500000001</v>
      </c>
      <c r="X922">
        <v>3892693.5</v>
      </c>
      <c r="Y922">
        <v>0.11726928571428571</v>
      </c>
      <c r="Z922" t="str">
        <f t="shared" si="32"/>
        <v>High</v>
      </c>
    </row>
    <row r="923" spans="1:26" x14ac:dyDescent="0.2">
      <c r="A923" t="s">
        <v>5337</v>
      </c>
      <c r="B923" t="s">
        <v>226</v>
      </c>
      <c r="C923" t="s">
        <v>1485</v>
      </c>
      <c r="D923">
        <v>13000</v>
      </c>
      <c r="E923">
        <v>15708</v>
      </c>
      <c r="F923">
        <v>101</v>
      </c>
      <c r="G923">
        <v>34000</v>
      </c>
      <c r="H923">
        <v>6.7</v>
      </c>
      <c r="I923">
        <v>286</v>
      </c>
      <c r="J923">
        <v>115</v>
      </c>
      <c r="K923">
        <v>25121291</v>
      </c>
      <c r="L923">
        <v>50000000</v>
      </c>
      <c r="M923" s="2">
        <f>VLOOKUP(A923,Sheet2!$A$1:G4647,2,0)</f>
        <v>41374</v>
      </c>
      <c r="N923" t="str">
        <f>VLOOKUP(A923,Sheet2!$A$1:G4647,3,0)</f>
        <v>Color</v>
      </c>
      <c r="O923" t="str">
        <f>VLOOKUP(A923,Sheet2!$A$1:G4647,4,0)</f>
        <v>Action</v>
      </c>
      <c r="P923" t="str">
        <f>VLOOKUP(A923,Sheet2!$A$1:G4647,5,0)</f>
        <v>English</v>
      </c>
      <c r="Q923" t="str">
        <f>VLOOKUP(A923,Sheet2!$A$1:G4647,6,0)</f>
        <v>USA</v>
      </c>
      <c r="R923" t="str">
        <f>VLOOKUP(A923,Sheet2!$A$1:G4647,7,0)</f>
        <v>R</v>
      </c>
      <c r="S923" t="str">
        <f>IF(Table19[[#This Row],[Language]]="English","English","Other language")</f>
        <v>English</v>
      </c>
      <c r="T923">
        <f>Table19[[#This Row],[Gross Revenue]]-Table19[[#This Row],[Budget]]</f>
        <v>-24878709</v>
      </c>
      <c r="U923" s="1">
        <f>(Table19[[#This Row],[Gross Revenue]]/Table19[[#This Row],[Budget]])-1</f>
        <v>-0.49757417999999998</v>
      </c>
      <c r="V923" t="str">
        <f t="shared" si="30"/>
        <v>111-130 minutes</v>
      </c>
      <c r="W923">
        <f>Table19[[#This Row],[Profit]]/Table19[[#This Row],[Budget]]*100</f>
        <v>-49.757418000000001</v>
      </c>
      <c r="X923">
        <v>-1289919.5</v>
      </c>
      <c r="Y923">
        <v>-4.8151417500000002E-2</v>
      </c>
      <c r="Z923" t="str">
        <f t="shared" si="32"/>
        <v>High</v>
      </c>
    </row>
    <row r="924" spans="1:26" x14ac:dyDescent="0.2">
      <c r="A924" t="s">
        <v>6884</v>
      </c>
      <c r="B924" t="s">
        <v>1082</v>
      </c>
      <c r="C924" t="s">
        <v>3171</v>
      </c>
      <c r="D924">
        <v>14000</v>
      </c>
      <c r="E924">
        <v>14492</v>
      </c>
      <c r="F924">
        <v>30</v>
      </c>
      <c r="G924">
        <v>0</v>
      </c>
      <c r="H924">
        <v>6.6</v>
      </c>
      <c r="I924">
        <v>106</v>
      </c>
      <c r="J924">
        <v>120</v>
      </c>
      <c r="K924">
        <v>106869</v>
      </c>
      <c r="L924">
        <v>17000000</v>
      </c>
      <c r="M924" s="2">
        <f>VLOOKUP(A924,Sheet2!$A$1:G4648,2,0)</f>
        <v>41977</v>
      </c>
      <c r="N924" t="str">
        <f>VLOOKUP(A924,Sheet2!$A$1:G4648,3,0)</f>
        <v>Color</v>
      </c>
      <c r="O924" t="str">
        <f>VLOOKUP(A924,Sheet2!$A$1:G4648,4,0)</f>
        <v>Crime</v>
      </c>
      <c r="P924" t="str">
        <f>VLOOKUP(A924,Sheet2!$A$1:G4648,5,0)</f>
        <v>English</v>
      </c>
      <c r="Q924" t="str">
        <f>VLOOKUP(A924,Sheet2!$A$1:G4648,6,0)</f>
        <v>France</v>
      </c>
      <c r="R924" t="str">
        <f>VLOOKUP(A924,Sheet2!$A$1:G4648,7,0)</f>
        <v>R</v>
      </c>
      <c r="S924" t="str">
        <f>IF(Table19[[#This Row],[Language]]="English","English","Other language")</f>
        <v>English</v>
      </c>
      <c r="T924">
        <f>Table19[[#This Row],[Gross Revenue]]-Table19[[#This Row],[Budget]]</f>
        <v>-16893131</v>
      </c>
      <c r="U924" s="1">
        <f>(Table19[[#This Row],[Gross Revenue]]/Table19[[#This Row],[Budget]])-1</f>
        <v>-0.9937135882352941</v>
      </c>
      <c r="V924" t="str">
        <f t="shared" si="30"/>
        <v>111-130 minutes</v>
      </c>
      <c r="W924">
        <f>Table19[[#This Row],[Profit]]/Table19[[#This Row],[Budget]]*100</f>
        <v>-99.371358823529405</v>
      </c>
      <c r="X924">
        <v>-74533.5</v>
      </c>
      <c r="Y924">
        <v>-7.4856785714285719E-3</v>
      </c>
      <c r="Z924" t="str">
        <f t="shared" si="32"/>
        <v>Medium</v>
      </c>
    </row>
    <row r="925" spans="1:26" x14ac:dyDescent="0.2">
      <c r="A925" t="s">
        <v>6953</v>
      </c>
      <c r="B925" t="s">
        <v>1671</v>
      </c>
      <c r="C925" t="s">
        <v>1263</v>
      </c>
      <c r="D925">
        <v>14000</v>
      </c>
      <c r="E925">
        <v>19364</v>
      </c>
      <c r="F925">
        <v>1000</v>
      </c>
      <c r="G925">
        <v>52000</v>
      </c>
      <c r="H925">
        <v>8.3000000000000007</v>
      </c>
      <c r="I925">
        <v>273</v>
      </c>
      <c r="J925">
        <v>108</v>
      </c>
      <c r="K925">
        <v>34126138</v>
      </c>
      <c r="L925">
        <v>20000000</v>
      </c>
      <c r="M925" s="2">
        <f>VLOOKUP(A925,Sheet2!$A$1:G4649,2,0)</f>
        <v>38273</v>
      </c>
      <c r="N925" t="str">
        <f>VLOOKUP(A925,Sheet2!$A$1:G4649,3,0)</f>
        <v>Color</v>
      </c>
      <c r="O925" t="str">
        <f>VLOOKUP(A925,Sheet2!$A$1:G4649,4,0)</f>
        <v>Drama</v>
      </c>
      <c r="P925" t="str">
        <f>VLOOKUP(A925,Sheet2!$A$1:G4649,5,0)</f>
        <v>English</v>
      </c>
      <c r="Q925" t="str">
        <f>VLOOKUP(A925,Sheet2!$A$1:G4649,6,0)</f>
        <v>USA</v>
      </c>
      <c r="R925" t="str">
        <f>VLOOKUP(A925,Sheet2!$A$1:G4649,7,0)</f>
        <v>R</v>
      </c>
      <c r="S925" t="str">
        <f>IF(Table19[[#This Row],[Language]]="English","English","Other language")</f>
        <v>English</v>
      </c>
      <c r="T925">
        <f>Table19[[#This Row],[Gross Revenue]]-Table19[[#This Row],[Budget]]</f>
        <v>14126138</v>
      </c>
      <c r="U925" s="1">
        <f>(Table19[[#This Row],[Gross Revenue]]/Table19[[#This Row],[Budget]])-1</f>
        <v>0.70630689999999996</v>
      </c>
      <c r="V925" t="str">
        <f t="shared" si="30"/>
        <v>90-110 minutes</v>
      </c>
      <c r="W925">
        <f>Table19[[#This Row],[Profit]]/Table19[[#This Row],[Budget]]*100</f>
        <v>70.630690000000001</v>
      </c>
      <c r="X925">
        <v>-434215.5</v>
      </c>
      <c r="Y925">
        <v>-0.10115100772200772</v>
      </c>
      <c r="Z925" t="str">
        <f t="shared" si="32"/>
        <v>Medium</v>
      </c>
    </row>
    <row r="926" spans="1:26" x14ac:dyDescent="0.2">
      <c r="A926" t="s">
        <v>5295</v>
      </c>
      <c r="B926" t="s">
        <v>583</v>
      </c>
      <c r="C926" t="s">
        <v>2204</v>
      </c>
      <c r="D926">
        <v>11000</v>
      </c>
      <c r="E926">
        <v>14656</v>
      </c>
      <c r="F926">
        <v>0</v>
      </c>
      <c r="G926">
        <v>376</v>
      </c>
      <c r="H926">
        <v>6.7</v>
      </c>
      <c r="I926">
        <v>27</v>
      </c>
      <c r="J926">
        <v>85</v>
      </c>
      <c r="K926">
        <v>70527</v>
      </c>
      <c r="L926">
        <v>6500000</v>
      </c>
      <c r="M926" s="2">
        <f>VLOOKUP(A926,Sheet2!$A$1:G4650,2,0)</f>
        <v>38244</v>
      </c>
      <c r="N926" t="str">
        <f>VLOOKUP(A926,Sheet2!$A$1:G4650,3,0)</f>
        <v>Color</v>
      </c>
      <c r="O926" t="str">
        <f>VLOOKUP(A926,Sheet2!$A$1:G4650,4,0)</f>
        <v>Comedy</v>
      </c>
      <c r="P926" t="str">
        <f>VLOOKUP(A926,Sheet2!$A$1:G4650,5,0)</f>
        <v>English</v>
      </c>
      <c r="Q926" t="str">
        <f>VLOOKUP(A926,Sheet2!$A$1:G4650,6,0)</f>
        <v>USA</v>
      </c>
      <c r="R926" t="str">
        <f>VLOOKUP(A926,Sheet2!$A$1:G4650,7,0)</f>
        <v>R</v>
      </c>
      <c r="S926" t="str">
        <f>IF(Table19[[#This Row],[Language]]="English","English","Other language")</f>
        <v>English</v>
      </c>
      <c r="T926">
        <f>Table19[[#This Row],[Gross Revenue]]-Table19[[#This Row],[Budget]]</f>
        <v>-6429473</v>
      </c>
      <c r="U926" s="1">
        <f>(Table19[[#This Row],[Gross Revenue]]/Table19[[#This Row],[Budget]])-1</f>
        <v>-0.98914969230769234</v>
      </c>
      <c r="V926" t="str">
        <f t="shared" si="30"/>
        <v>&lt;90 minutes</v>
      </c>
      <c r="W926">
        <f>Table19[[#This Row],[Profit]]/Table19[[#This Row],[Budget]]*100</f>
        <v>-98.914969230769231</v>
      </c>
      <c r="X926">
        <v>1637763</v>
      </c>
      <c r="Y926">
        <v>0.19178668286445014</v>
      </c>
      <c r="Z926" t="str">
        <f t="shared" si="32"/>
        <v>Low</v>
      </c>
    </row>
    <row r="927" spans="1:26" x14ac:dyDescent="0.2">
      <c r="A927" t="s">
        <v>5195</v>
      </c>
      <c r="B927" t="s">
        <v>1241</v>
      </c>
      <c r="C927" t="s">
        <v>2157</v>
      </c>
      <c r="D927">
        <v>13000</v>
      </c>
      <c r="E927">
        <v>14180</v>
      </c>
      <c r="F927">
        <v>17</v>
      </c>
      <c r="G927">
        <v>0</v>
      </c>
      <c r="H927">
        <v>6.6</v>
      </c>
      <c r="I927">
        <v>92</v>
      </c>
      <c r="J927">
        <v>93</v>
      </c>
      <c r="K927">
        <v>17718223</v>
      </c>
      <c r="L927">
        <v>25000000</v>
      </c>
      <c r="M927" s="2">
        <f>VLOOKUP(A927,Sheet2!$A$1:G4651,2,0)</f>
        <v>38252</v>
      </c>
      <c r="N927" t="str">
        <f>VLOOKUP(A927,Sheet2!$A$1:G4651,3,0)</f>
        <v>Color</v>
      </c>
      <c r="O927" t="str">
        <f>VLOOKUP(A927,Sheet2!$A$1:G4651,4,0)</f>
        <v>Comedy</v>
      </c>
      <c r="P927" t="str">
        <f>VLOOKUP(A927,Sheet2!$A$1:G4651,5,0)</f>
        <v>English</v>
      </c>
      <c r="Q927" t="str">
        <f>VLOOKUP(A927,Sheet2!$A$1:G4651,6,0)</f>
        <v>USA</v>
      </c>
      <c r="R927" t="str">
        <f>VLOOKUP(A927,Sheet2!$A$1:G4651,7,0)</f>
        <v>R</v>
      </c>
      <c r="S927" t="str">
        <f>IF(Table19[[#This Row],[Language]]="English","English","Other language")</f>
        <v>English</v>
      </c>
      <c r="T927">
        <f>Table19[[#This Row],[Gross Revenue]]-Table19[[#This Row],[Budget]]</f>
        <v>-7281777</v>
      </c>
      <c r="U927" s="1">
        <f>(Table19[[#This Row],[Gross Revenue]]/Table19[[#This Row],[Budget]])-1</f>
        <v>-0.29127108000000002</v>
      </c>
      <c r="V927" t="str">
        <f t="shared" si="30"/>
        <v>90-110 minutes</v>
      </c>
      <c r="W927">
        <f>Table19[[#This Row],[Profit]]/Table19[[#This Row],[Budget]]*100</f>
        <v>-29.127108</v>
      </c>
      <c r="X927">
        <v>1637763</v>
      </c>
      <c r="Y927">
        <v>0.19178668286445014</v>
      </c>
      <c r="Z927" t="str">
        <f t="shared" si="32"/>
        <v>Medium</v>
      </c>
    </row>
    <row r="928" spans="1:26" x14ac:dyDescent="0.2">
      <c r="A928" t="s">
        <v>3799</v>
      </c>
      <c r="B928" t="s">
        <v>516</v>
      </c>
      <c r="C928" t="s">
        <v>877</v>
      </c>
      <c r="D928">
        <v>87000</v>
      </c>
      <c r="E928">
        <v>108016</v>
      </c>
      <c r="F928">
        <v>293</v>
      </c>
      <c r="G928">
        <v>2000</v>
      </c>
      <c r="H928">
        <v>5.4</v>
      </c>
      <c r="I928">
        <v>186</v>
      </c>
      <c r="J928">
        <v>96</v>
      </c>
      <c r="K928">
        <v>100289690</v>
      </c>
      <c r="L928">
        <v>175000000</v>
      </c>
      <c r="M928" s="2">
        <f>VLOOKUP(A928,Sheet2!$A$1:G4652,2,0)</f>
        <v>39424</v>
      </c>
      <c r="N928" t="str">
        <f>VLOOKUP(A928,Sheet2!$A$1:G4652,3,0)</f>
        <v>Color</v>
      </c>
      <c r="O928" t="str">
        <f>VLOOKUP(A928,Sheet2!$A$1:G4652,4,0)</f>
        <v>Comedy</v>
      </c>
      <c r="P928" t="str">
        <f>VLOOKUP(A928,Sheet2!$A$1:G4652,5,0)</f>
        <v>English</v>
      </c>
      <c r="Q928" t="str">
        <f>VLOOKUP(A928,Sheet2!$A$1:G4652,6,0)</f>
        <v>USA</v>
      </c>
      <c r="R928" t="str">
        <f>VLOOKUP(A928,Sheet2!$A$1:G4652,7,0)</f>
        <v>PG</v>
      </c>
      <c r="S928" t="str">
        <f>IF(Table19[[#This Row],[Language]]="English","English","Other language")</f>
        <v>English</v>
      </c>
      <c r="T928">
        <f>Table19[[#This Row],[Gross Revenue]]-Table19[[#This Row],[Budget]]</f>
        <v>-74710310</v>
      </c>
      <c r="U928" s="1">
        <f>(Table19[[#This Row],[Gross Revenue]]/Table19[[#This Row],[Budget]])-1</f>
        <v>-0.42691605714285719</v>
      </c>
      <c r="V928" t="str">
        <f t="shared" si="30"/>
        <v>90-110 minutes</v>
      </c>
      <c r="W928">
        <f>Table19[[#This Row],[Profit]]/Table19[[#This Row],[Budget]]*100</f>
        <v>-42.691605714285714</v>
      </c>
      <c r="X928">
        <v>1637763</v>
      </c>
      <c r="Y928">
        <v>0.19178668286445014</v>
      </c>
      <c r="Z928" t="str">
        <f t="shared" si="32"/>
        <v>High</v>
      </c>
    </row>
    <row r="929" spans="1:26" x14ac:dyDescent="0.2">
      <c r="A929" t="s">
        <v>5333</v>
      </c>
      <c r="B929" t="s">
        <v>2238</v>
      </c>
      <c r="C929" t="s">
        <v>882</v>
      </c>
      <c r="D929">
        <v>722</v>
      </c>
      <c r="E929">
        <v>2525</v>
      </c>
      <c r="F929">
        <v>545</v>
      </c>
      <c r="G929">
        <v>10000</v>
      </c>
      <c r="H929">
        <v>6.7</v>
      </c>
      <c r="I929">
        <v>172</v>
      </c>
      <c r="J929">
        <v>130</v>
      </c>
      <c r="K929">
        <v>26616590</v>
      </c>
      <c r="L929">
        <v>60000000</v>
      </c>
      <c r="M929" s="2">
        <f>VLOOKUP(A929,Sheet2!$A$1:G4653,2,0)</f>
        <v>35643</v>
      </c>
      <c r="N929" t="str">
        <f>VLOOKUP(A929,Sheet2!$A$1:G4653,3,0)</f>
        <v>Color</v>
      </c>
      <c r="O929" t="str">
        <f>VLOOKUP(A929,Sheet2!$A$1:G4653,4,0)</f>
        <v>Horror</v>
      </c>
      <c r="P929" t="str">
        <f>VLOOKUP(A929,Sheet2!$A$1:G4653,5,0)</f>
        <v>English</v>
      </c>
      <c r="Q929" t="str">
        <f>VLOOKUP(A929,Sheet2!$A$1:G4653,6,0)</f>
        <v>UK</v>
      </c>
      <c r="R929" t="str">
        <f>VLOOKUP(A929,Sheet2!$A$1:G4653,7,0)</f>
        <v>R</v>
      </c>
      <c r="S929" t="str">
        <f>IF(Table19[[#This Row],[Language]]="English","English","Other language")</f>
        <v>English</v>
      </c>
      <c r="T929">
        <f>Table19[[#This Row],[Gross Revenue]]-Table19[[#This Row],[Budget]]</f>
        <v>-33383410</v>
      </c>
      <c r="U929" s="1">
        <f>(Table19[[#This Row],[Gross Revenue]]/Table19[[#This Row],[Budget]])-1</f>
        <v>-0.55639016666666663</v>
      </c>
      <c r="V929" t="str">
        <f t="shared" si="30"/>
        <v>111-130 minutes</v>
      </c>
      <c r="W929">
        <f>Table19[[#This Row],[Profit]]/Table19[[#This Row],[Budget]]*100</f>
        <v>-55.639016666666663</v>
      </c>
      <c r="X929">
        <v>16235088</v>
      </c>
      <c r="Y929">
        <v>1.1909079499999999</v>
      </c>
      <c r="Z929" t="str">
        <f t="shared" si="32"/>
        <v>High</v>
      </c>
    </row>
    <row r="930" spans="1:26" x14ac:dyDescent="0.2">
      <c r="A930" t="s">
        <v>5847</v>
      </c>
      <c r="B930" t="s">
        <v>987</v>
      </c>
      <c r="C930" t="s">
        <v>985</v>
      </c>
      <c r="D930">
        <v>1000</v>
      </c>
      <c r="E930">
        <v>2747</v>
      </c>
      <c r="F930">
        <v>72</v>
      </c>
      <c r="G930">
        <v>0</v>
      </c>
      <c r="H930">
        <v>7</v>
      </c>
      <c r="I930">
        <v>92</v>
      </c>
      <c r="J930">
        <v>121</v>
      </c>
      <c r="K930">
        <v>65703412</v>
      </c>
      <c r="L930">
        <v>26000000</v>
      </c>
      <c r="M930" s="2">
        <f>VLOOKUP(A930,Sheet2!$A$1:G4654,2,0)</f>
        <v>35840</v>
      </c>
      <c r="N930" t="str">
        <f>VLOOKUP(A930,Sheet2!$A$1:G4654,3,0)</f>
        <v>Color</v>
      </c>
      <c r="O930" t="str">
        <f>VLOOKUP(A930,Sheet2!$A$1:G4654,4,0)</f>
        <v>Comedy</v>
      </c>
      <c r="P930" t="str">
        <f>VLOOKUP(A930,Sheet2!$A$1:G4654,5,0)</f>
        <v>English</v>
      </c>
      <c r="Q930" t="str">
        <f>VLOOKUP(A930,Sheet2!$A$1:G4654,6,0)</f>
        <v>USA</v>
      </c>
      <c r="R930" t="str">
        <f>VLOOKUP(A930,Sheet2!$A$1:G4654,7,0)</f>
        <v>PG-13</v>
      </c>
      <c r="S930" t="str">
        <f>IF(Table19[[#This Row],[Language]]="English","English","Other language")</f>
        <v>English</v>
      </c>
      <c r="T930">
        <f>Table19[[#This Row],[Gross Revenue]]-Table19[[#This Row],[Budget]]</f>
        <v>39703412</v>
      </c>
      <c r="U930" s="1">
        <f>(Table19[[#This Row],[Gross Revenue]]/Table19[[#This Row],[Budget]])-1</f>
        <v>1.5270543076923078</v>
      </c>
      <c r="V930" t="str">
        <f t="shared" si="30"/>
        <v>111-130 minutes</v>
      </c>
      <c r="W930">
        <f>Table19[[#This Row],[Profit]]/Table19[[#This Row],[Budget]]*100</f>
        <v>152.70543076923079</v>
      </c>
      <c r="X930">
        <v>1637763</v>
      </c>
      <c r="Y930">
        <v>0.19178668286445014</v>
      </c>
      <c r="Z930" t="str">
        <f t="shared" si="32"/>
        <v>Medium</v>
      </c>
    </row>
    <row r="931" spans="1:26" x14ac:dyDescent="0.2">
      <c r="A931" t="s">
        <v>5937</v>
      </c>
      <c r="B931" t="s">
        <v>421</v>
      </c>
      <c r="C931" t="s">
        <v>2072</v>
      </c>
      <c r="D931">
        <v>963</v>
      </c>
      <c r="E931">
        <v>2131</v>
      </c>
      <c r="F931">
        <v>175</v>
      </c>
      <c r="G931">
        <v>40000</v>
      </c>
      <c r="H931">
        <v>7.1</v>
      </c>
      <c r="I931">
        <v>361</v>
      </c>
      <c r="J931">
        <v>121</v>
      </c>
      <c r="K931">
        <v>43247140</v>
      </c>
      <c r="L931">
        <v>55000000</v>
      </c>
      <c r="M931" s="2">
        <f>VLOOKUP(A931,Sheet2!$A$1:G4655,2,0)</f>
        <v>42187</v>
      </c>
      <c r="N931" t="str">
        <f>VLOOKUP(A931,Sheet2!$A$1:G4655,3,0)</f>
        <v>Color</v>
      </c>
      <c r="O931" t="str">
        <f>VLOOKUP(A931,Sheet2!$A$1:G4655,4,0)</f>
        <v>Adventure</v>
      </c>
      <c r="P931" t="str">
        <f>VLOOKUP(A931,Sheet2!$A$1:G4655,5,0)</f>
        <v>English</v>
      </c>
      <c r="Q931" t="str">
        <f>VLOOKUP(A931,Sheet2!$A$1:G4655,6,0)</f>
        <v>UK</v>
      </c>
      <c r="R931" t="str">
        <f>VLOOKUP(A931,Sheet2!$A$1:G4655,7,0)</f>
        <v>PG-13</v>
      </c>
      <c r="S931" t="str">
        <f>IF(Table19[[#This Row],[Language]]="English","English","Other language")</f>
        <v>English</v>
      </c>
      <c r="T931">
        <f>Table19[[#This Row],[Gross Revenue]]-Table19[[#This Row],[Budget]]</f>
        <v>-11752860</v>
      </c>
      <c r="U931" s="1">
        <f>(Table19[[#This Row],[Gross Revenue]]/Table19[[#This Row],[Budget]])-1</f>
        <v>-0.21368836363636368</v>
      </c>
      <c r="V931" t="str">
        <f t="shared" si="30"/>
        <v>111-130 minutes</v>
      </c>
      <c r="W931">
        <f>Table19[[#This Row],[Profit]]/Table19[[#This Row],[Budget]]*100</f>
        <v>-21.368836363636365</v>
      </c>
      <c r="X931">
        <v>3892693.5</v>
      </c>
      <c r="Y931">
        <v>0.11726928571428571</v>
      </c>
      <c r="Z931" t="str">
        <f t="shared" si="32"/>
        <v>High</v>
      </c>
    </row>
    <row r="932" spans="1:26" x14ac:dyDescent="0.2">
      <c r="A932" t="s">
        <v>6059</v>
      </c>
      <c r="B932" t="s">
        <v>211</v>
      </c>
      <c r="C932" t="s">
        <v>1173</v>
      </c>
      <c r="D932">
        <v>22000</v>
      </c>
      <c r="E932">
        <v>23409</v>
      </c>
      <c r="F932">
        <v>52</v>
      </c>
      <c r="G932">
        <v>10000</v>
      </c>
      <c r="H932">
        <v>7.2</v>
      </c>
      <c r="I932">
        <v>160</v>
      </c>
      <c r="J932">
        <v>99</v>
      </c>
      <c r="K932">
        <v>8855646</v>
      </c>
      <c r="L932">
        <v>21000000</v>
      </c>
      <c r="M932" s="2">
        <f>VLOOKUP(A932,Sheet2!$A$1:G4656,2,0)</f>
        <v>40158</v>
      </c>
      <c r="N932" t="str">
        <f>VLOOKUP(A932,Sheet2!$A$1:G4656,3,0)</f>
        <v>Color</v>
      </c>
      <c r="O932" t="str">
        <f>VLOOKUP(A932,Sheet2!$A$1:G4656,4,0)</f>
        <v>Adventure</v>
      </c>
      <c r="P932" t="str">
        <f>VLOOKUP(A932,Sheet2!$A$1:G4656,5,0)</f>
        <v>English</v>
      </c>
      <c r="Q932" t="str">
        <f>VLOOKUP(A932,Sheet2!$A$1:G4656,6,0)</f>
        <v>USA</v>
      </c>
      <c r="R932" t="str">
        <f>VLOOKUP(A932,Sheet2!$A$1:G4656,7,0)</f>
        <v>PG-13</v>
      </c>
      <c r="S932" t="str">
        <f>IF(Table19[[#This Row],[Language]]="English","English","Other language")</f>
        <v>English</v>
      </c>
      <c r="T932">
        <f>Table19[[#This Row],[Gross Revenue]]-Table19[[#This Row],[Budget]]</f>
        <v>-12144354</v>
      </c>
      <c r="U932" s="1">
        <f>(Table19[[#This Row],[Gross Revenue]]/Table19[[#This Row],[Budget]])-1</f>
        <v>-0.57830257142857144</v>
      </c>
      <c r="V932" t="str">
        <f t="shared" si="30"/>
        <v>90-110 minutes</v>
      </c>
      <c r="W932">
        <f>Table19[[#This Row],[Profit]]/Table19[[#This Row],[Budget]]*100</f>
        <v>-57.830257142857143</v>
      </c>
      <c r="X932">
        <v>3892693.5</v>
      </c>
      <c r="Y932">
        <v>0.11726928571428571</v>
      </c>
      <c r="Z932" t="str">
        <f t="shared" si="32"/>
        <v>Medium</v>
      </c>
    </row>
    <row r="933" spans="1:26" x14ac:dyDescent="0.2">
      <c r="A933" t="s">
        <v>5507</v>
      </c>
      <c r="B933" t="s">
        <v>733</v>
      </c>
      <c r="C933" t="s">
        <v>1781</v>
      </c>
      <c r="D933">
        <v>1000</v>
      </c>
      <c r="E933">
        <v>1614</v>
      </c>
      <c r="F933">
        <v>11000</v>
      </c>
      <c r="G933">
        <v>0</v>
      </c>
      <c r="H933">
        <v>6.8</v>
      </c>
      <c r="I933">
        <v>69</v>
      </c>
      <c r="J933">
        <v>101</v>
      </c>
      <c r="K933">
        <v>9714482</v>
      </c>
      <c r="L933">
        <v>20000000</v>
      </c>
      <c r="M933" s="2">
        <f>VLOOKUP(A933,Sheet2!$A$1:G4657,2,0)</f>
        <v>35318</v>
      </c>
      <c r="N933" t="str">
        <f>VLOOKUP(A933,Sheet2!$A$1:G4657,3,0)</f>
        <v>Color</v>
      </c>
      <c r="O933" t="str">
        <f>VLOOKUP(A933,Sheet2!$A$1:G4657,4,0)</f>
        <v>Comedy</v>
      </c>
      <c r="P933" t="str">
        <f>VLOOKUP(A933,Sheet2!$A$1:G4657,5,0)</f>
        <v>English</v>
      </c>
      <c r="Q933" t="str">
        <f>VLOOKUP(A933,Sheet2!$A$1:G4657,6,0)</f>
        <v>USA</v>
      </c>
      <c r="R933" t="str">
        <f>VLOOKUP(A933,Sheet2!$A$1:G4657,7,0)</f>
        <v>R</v>
      </c>
      <c r="S933" t="str">
        <f>IF(Table19[[#This Row],[Language]]="English","English","Other language")</f>
        <v>English</v>
      </c>
      <c r="T933">
        <f>Table19[[#This Row],[Gross Revenue]]-Table19[[#This Row],[Budget]]</f>
        <v>-10285518</v>
      </c>
      <c r="U933" s="1">
        <f>(Table19[[#This Row],[Gross Revenue]]/Table19[[#This Row],[Budget]])-1</f>
        <v>-0.51427590000000001</v>
      </c>
      <c r="V933" t="str">
        <f t="shared" si="30"/>
        <v>90-110 minutes</v>
      </c>
      <c r="W933">
        <f>Table19[[#This Row],[Profit]]/Table19[[#This Row],[Budget]]*100</f>
        <v>-51.427590000000002</v>
      </c>
      <c r="X933">
        <v>1637763</v>
      </c>
      <c r="Y933">
        <v>0.19178668286445014</v>
      </c>
      <c r="Z933" t="str">
        <f t="shared" si="32"/>
        <v>Medium</v>
      </c>
    </row>
    <row r="934" spans="1:26" x14ac:dyDescent="0.2">
      <c r="A934" t="s">
        <v>4866</v>
      </c>
      <c r="B934" t="s">
        <v>589</v>
      </c>
      <c r="C934" t="s">
        <v>1915</v>
      </c>
      <c r="D934">
        <v>8000</v>
      </c>
      <c r="E934">
        <v>10517</v>
      </c>
      <c r="F934">
        <v>7</v>
      </c>
      <c r="G934">
        <v>0</v>
      </c>
      <c r="H934">
        <v>6.4</v>
      </c>
      <c r="I934">
        <v>155</v>
      </c>
      <c r="J934">
        <v>97</v>
      </c>
      <c r="K934">
        <v>2711210</v>
      </c>
      <c r="L934">
        <v>5000000</v>
      </c>
      <c r="M934" s="2">
        <f>VLOOKUP(A934,Sheet2!$A$1:G4658,2,0)</f>
        <v>40300</v>
      </c>
      <c r="N934" t="str">
        <f>VLOOKUP(A934,Sheet2!$A$1:G4658,3,0)</f>
        <v>Color</v>
      </c>
      <c r="O934" t="str">
        <f>VLOOKUP(A934,Sheet2!$A$1:G4658,4,0)</f>
        <v>Comedy</v>
      </c>
      <c r="P934" t="str">
        <f>VLOOKUP(A934,Sheet2!$A$1:G4658,5,0)</f>
        <v>English</v>
      </c>
      <c r="Q934" t="str">
        <f>VLOOKUP(A934,Sheet2!$A$1:G4658,6,0)</f>
        <v>USA</v>
      </c>
      <c r="R934" t="str">
        <f>VLOOKUP(A934,Sheet2!$A$1:G4658,7,0)</f>
        <v>R</v>
      </c>
      <c r="S934" t="str">
        <f>IF(Table19[[#This Row],[Language]]="English","English","Other language")</f>
        <v>English</v>
      </c>
      <c r="T934">
        <f>Table19[[#This Row],[Gross Revenue]]-Table19[[#This Row],[Budget]]</f>
        <v>-2288790</v>
      </c>
      <c r="U934" s="1">
        <f>(Table19[[#This Row],[Gross Revenue]]/Table19[[#This Row],[Budget]])-1</f>
        <v>-0.457758</v>
      </c>
      <c r="V934" t="str">
        <f t="shared" si="30"/>
        <v>90-110 minutes</v>
      </c>
      <c r="W934">
        <f>Table19[[#This Row],[Profit]]/Table19[[#This Row],[Budget]]*100</f>
        <v>-45.775799999999997</v>
      </c>
      <c r="X934">
        <v>1637763</v>
      </c>
      <c r="Y934">
        <v>0.19178668286445014</v>
      </c>
      <c r="Z934" t="str">
        <f t="shared" si="32"/>
        <v>Low</v>
      </c>
    </row>
    <row r="935" spans="1:26" x14ac:dyDescent="0.2">
      <c r="A935" t="s">
        <v>6262</v>
      </c>
      <c r="B935" t="s">
        <v>2839</v>
      </c>
      <c r="C935" t="s">
        <v>299</v>
      </c>
      <c r="D935">
        <v>2000</v>
      </c>
      <c r="E935">
        <v>3843</v>
      </c>
      <c r="F935">
        <v>148</v>
      </c>
      <c r="G935">
        <v>599</v>
      </c>
      <c r="H935">
        <v>7.3</v>
      </c>
      <c r="I935">
        <v>31</v>
      </c>
      <c r="J935">
        <v>109</v>
      </c>
      <c r="K935">
        <v>14821531</v>
      </c>
      <c r="L935">
        <v>6000000</v>
      </c>
      <c r="M935" s="2">
        <f>VLOOKUP(A935,Sheet2!$A$1:G4659,2,0)</f>
        <v>35613</v>
      </c>
      <c r="N935" t="str">
        <f>VLOOKUP(A935,Sheet2!$A$1:G4659,3,0)</f>
        <v>Color</v>
      </c>
      <c r="O935" t="str">
        <f>VLOOKUP(A935,Sheet2!$A$1:G4659,4,0)</f>
        <v>Drama</v>
      </c>
      <c r="P935" t="str">
        <f>VLOOKUP(A935,Sheet2!$A$1:G4659,5,0)</f>
        <v>English</v>
      </c>
      <c r="Q935" t="str">
        <f>VLOOKUP(A935,Sheet2!$A$1:G4659,6,0)</f>
        <v>USA</v>
      </c>
      <c r="R935" t="str">
        <f>VLOOKUP(A935,Sheet2!$A$1:G4659,7,0)</f>
        <v>R</v>
      </c>
      <c r="S935" t="str">
        <f>IF(Table19[[#This Row],[Language]]="English","English","Other language")</f>
        <v>English</v>
      </c>
      <c r="T935">
        <f>Table19[[#This Row],[Gross Revenue]]-Table19[[#This Row],[Budget]]</f>
        <v>8821531</v>
      </c>
      <c r="U935" s="1">
        <f>(Table19[[#This Row],[Gross Revenue]]/Table19[[#This Row],[Budget]])-1</f>
        <v>1.4702551666666666</v>
      </c>
      <c r="V935" t="str">
        <f t="shared" si="30"/>
        <v>90-110 minutes</v>
      </c>
      <c r="W935">
        <f>Table19[[#This Row],[Profit]]/Table19[[#This Row],[Budget]]*100</f>
        <v>147.02551666666665</v>
      </c>
      <c r="X935">
        <v>-434215.5</v>
      </c>
      <c r="Y935">
        <v>-0.10115100772200772</v>
      </c>
      <c r="Z935" t="str">
        <f t="shared" si="32"/>
        <v>Low</v>
      </c>
    </row>
    <row r="936" spans="1:26" x14ac:dyDescent="0.2">
      <c r="A936" t="s">
        <v>5113</v>
      </c>
      <c r="B936" t="s">
        <v>2075</v>
      </c>
      <c r="C936" t="s">
        <v>2076</v>
      </c>
      <c r="D936">
        <v>394</v>
      </c>
      <c r="E936">
        <v>673</v>
      </c>
      <c r="F936">
        <v>201</v>
      </c>
      <c r="G936">
        <v>70000</v>
      </c>
      <c r="H936">
        <v>6.5</v>
      </c>
      <c r="I936">
        <v>543</v>
      </c>
      <c r="J936">
        <v>96</v>
      </c>
      <c r="K936">
        <v>54239856</v>
      </c>
      <c r="L936">
        <v>17000000</v>
      </c>
      <c r="M936" s="2">
        <f>VLOOKUP(A936,Sheet2!$A$1:G4660,2,0)</f>
        <v>41557</v>
      </c>
      <c r="N936" t="str">
        <f>VLOOKUP(A936,Sheet2!$A$1:G4660,3,0)</f>
        <v>Color</v>
      </c>
      <c r="O936" t="str">
        <f>VLOOKUP(A936,Sheet2!$A$1:G4660,4,0)</f>
        <v>Horror</v>
      </c>
      <c r="P936" t="str">
        <f>VLOOKUP(A936,Sheet2!$A$1:G4660,5,0)</f>
        <v>English</v>
      </c>
      <c r="Q936" t="str">
        <f>VLOOKUP(A936,Sheet2!$A$1:G4660,6,0)</f>
        <v>USA</v>
      </c>
      <c r="R936" t="str">
        <f>VLOOKUP(A936,Sheet2!$A$1:G4660,7,0)</f>
        <v>R</v>
      </c>
      <c r="S936" t="str">
        <f>IF(Table19[[#This Row],[Language]]="English","English","Other language")</f>
        <v>English</v>
      </c>
      <c r="T936">
        <f>Table19[[#This Row],[Gross Revenue]]-Table19[[#This Row],[Budget]]</f>
        <v>37239856</v>
      </c>
      <c r="U936" s="1">
        <f>(Table19[[#This Row],[Gross Revenue]]/Table19[[#This Row],[Budget]])-1</f>
        <v>2.1905797647058822</v>
      </c>
      <c r="V936" t="str">
        <f t="shared" si="30"/>
        <v>90-110 minutes</v>
      </c>
      <c r="W936">
        <f>Table19[[#This Row],[Profit]]/Table19[[#This Row],[Budget]]*100</f>
        <v>219.05797647058822</v>
      </c>
      <c r="X936">
        <v>16235088</v>
      </c>
      <c r="Y936">
        <v>1.1909079499999999</v>
      </c>
      <c r="Z936" t="str">
        <f t="shared" si="32"/>
        <v>Medium</v>
      </c>
    </row>
    <row r="937" spans="1:26" x14ac:dyDescent="0.2">
      <c r="A937" t="s">
        <v>6729</v>
      </c>
      <c r="B937" t="s">
        <v>1774</v>
      </c>
      <c r="C937" t="s">
        <v>1723</v>
      </c>
      <c r="D937">
        <v>634</v>
      </c>
      <c r="E937">
        <v>1347</v>
      </c>
      <c r="F937">
        <v>0</v>
      </c>
      <c r="G937">
        <v>0</v>
      </c>
      <c r="H937">
        <v>7.8</v>
      </c>
      <c r="I937">
        <v>252</v>
      </c>
      <c r="J937">
        <v>37</v>
      </c>
      <c r="K937">
        <v>5923044</v>
      </c>
      <c r="L937">
        <v>3600000</v>
      </c>
      <c r="M937" s="2">
        <f>VLOOKUP(A937,Sheet2!$A$1:G4661,2,0)</f>
        <v>31873</v>
      </c>
      <c r="N937" t="str">
        <f>VLOOKUP(A937,Sheet2!$A$1:G4661,3,0)</f>
        <v>Color</v>
      </c>
      <c r="O937" t="str">
        <f>VLOOKUP(A937,Sheet2!$A$1:G4661,4,0)</f>
        <v>Comedy</v>
      </c>
      <c r="P937" t="str">
        <f>VLOOKUP(A937,Sheet2!$A$1:G4661,5,0)</f>
        <v>English</v>
      </c>
      <c r="Q937" t="str">
        <f>VLOOKUP(A937,Sheet2!$A$1:G4661,6,0)</f>
        <v>USA</v>
      </c>
      <c r="R937" t="str">
        <f>VLOOKUP(A937,Sheet2!$A$1:G4661,7,0)</f>
        <v>X</v>
      </c>
      <c r="S937" t="str">
        <f>IF(Table19[[#This Row],[Language]]="English","English","Other language")</f>
        <v>English</v>
      </c>
      <c r="T937">
        <f>Table19[[#This Row],[Gross Revenue]]-Table19[[#This Row],[Budget]]</f>
        <v>2323044</v>
      </c>
      <c r="U937" s="1">
        <f>(Table19[[#This Row],[Gross Revenue]]/Table19[[#This Row],[Budget]])-1</f>
        <v>0.64528999999999992</v>
      </c>
      <c r="V937" t="str">
        <f t="shared" si="30"/>
        <v>&lt;90 minutes</v>
      </c>
      <c r="W937">
        <f>Table19[[#This Row],[Profit]]/Table19[[#This Row],[Budget]]*100</f>
        <v>64.528999999999996</v>
      </c>
      <c r="X937">
        <v>1637763</v>
      </c>
      <c r="Y937">
        <v>0.19178668286445014</v>
      </c>
      <c r="Z937" t="str">
        <f t="shared" si="32"/>
        <v>Low</v>
      </c>
    </row>
    <row r="938" spans="1:26" x14ac:dyDescent="0.2">
      <c r="A938" t="s">
        <v>4756</v>
      </c>
      <c r="B938" t="s">
        <v>1829</v>
      </c>
      <c r="C938" t="s">
        <v>1830</v>
      </c>
      <c r="D938">
        <v>57</v>
      </c>
      <c r="E938">
        <v>164</v>
      </c>
      <c r="F938">
        <v>317</v>
      </c>
      <c r="G938">
        <v>0</v>
      </c>
      <c r="H938">
        <v>6.3</v>
      </c>
      <c r="I938">
        <v>76</v>
      </c>
      <c r="J938">
        <v>135</v>
      </c>
      <c r="K938">
        <v>49994804</v>
      </c>
      <c r="L938">
        <v>55000000</v>
      </c>
      <c r="M938" s="2">
        <f>VLOOKUP(A938,Sheet2!$A$1:G4662,2,0)</f>
        <v>35233</v>
      </c>
      <c r="N938" t="str">
        <f>VLOOKUP(A938,Sheet2!$A$1:G4662,3,0)</f>
        <v>Color</v>
      </c>
      <c r="O938" t="str">
        <f>VLOOKUP(A938,Sheet2!$A$1:G4662,4,0)</f>
        <v>Biography</v>
      </c>
      <c r="P938" t="str">
        <f>VLOOKUP(A938,Sheet2!$A$1:G4662,5,0)</f>
        <v>English</v>
      </c>
      <c r="Q938" t="str">
        <f>VLOOKUP(A938,Sheet2!$A$1:G4662,6,0)</f>
        <v>USA</v>
      </c>
      <c r="R938" t="str">
        <f>VLOOKUP(A938,Sheet2!$A$1:G4662,7,0)</f>
        <v>PG</v>
      </c>
      <c r="S938" t="str">
        <f>IF(Table19[[#This Row],[Language]]="English","English","Other language")</f>
        <v>English</v>
      </c>
      <c r="T938">
        <f>Table19[[#This Row],[Gross Revenue]]-Table19[[#This Row],[Budget]]</f>
        <v>-5005196</v>
      </c>
      <c r="U938" s="1">
        <f>(Table19[[#This Row],[Gross Revenue]]/Table19[[#This Row],[Budget]])-1</f>
        <v>-9.1003563636363638E-2</v>
      </c>
      <c r="V938" t="str">
        <f t="shared" si="30"/>
        <v>131-150 minutes</v>
      </c>
      <c r="W938">
        <f>Table19[[#This Row],[Profit]]/Table19[[#This Row],[Budget]]*100</f>
        <v>-9.1003563636363634</v>
      </c>
      <c r="X938">
        <v>-1289919.5</v>
      </c>
      <c r="Y938">
        <v>-4.8151417500000002E-2</v>
      </c>
      <c r="Z938" t="str">
        <f t="shared" si="32"/>
        <v>High</v>
      </c>
    </row>
    <row r="939" spans="1:26" x14ac:dyDescent="0.2">
      <c r="A939" t="s">
        <v>6652</v>
      </c>
      <c r="B939" t="s">
        <v>3054</v>
      </c>
      <c r="C939" t="s">
        <v>3055</v>
      </c>
      <c r="D939">
        <v>149</v>
      </c>
      <c r="E939">
        <v>430</v>
      </c>
      <c r="F939">
        <v>232</v>
      </c>
      <c r="G939">
        <v>109000</v>
      </c>
      <c r="H939">
        <v>7.7</v>
      </c>
      <c r="I939">
        <v>489</v>
      </c>
      <c r="J939">
        <v>108</v>
      </c>
      <c r="K939">
        <v>25440971</v>
      </c>
      <c r="L939">
        <v>15000000</v>
      </c>
      <c r="M939" s="2">
        <f>VLOOKUP(A939,Sheet2!$A$1:G4663,2,0)</f>
        <v>42046</v>
      </c>
      <c r="N939" t="str">
        <f>VLOOKUP(A939,Sheet2!$A$1:G4663,3,0)</f>
        <v>Black and White</v>
      </c>
      <c r="O939" t="str">
        <f>VLOOKUP(A939,Sheet2!$A$1:G4663,4,0)</f>
        <v>Drama</v>
      </c>
      <c r="P939" t="str">
        <f>VLOOKUP(A939,Sheet2!$A$1:G4663,5,0)</f>
        <v>English</v>
      </c>
      <c r="Q939" t="str">
        <f>VLOOKUP(A939,Sheet2!$A$1:G4663,6,0)</f>
        <v>UK</v>
      </c>
      <c r="R939" t="str">
        <f>VLOOKUP(A939,Sheet2!$A$1:G4663,7,0)</f>
        <v>R</v>
      </c>
      <c r="S939" t="str">
        <f>IF(Table19[[#This Row],[Language]]="English","English","Other language")</f>
        <v>English</v>
      </c>
      <c r="T939">
        <f>Table19[[#This Row],[Gross Revenue]]-Table19[[#This Row],[Budget]]</f>
        <v>10440971</v>
      </c>
      <c r="U939" s="1">
        <f>(Table19[[#This Row],[Gross Revenue]]/Table19[[#This Row],[Budget]])-1</f>
        <v>0.69606473333333341</v>
      </c>
      <c r="V939" t="str">
        <f t="shared" si="30"/>
        <v>90-110 minutes</v>
      </c>
      <c r="W939">
        <f>Table19[[#This Row],[Profit]]/Table19[[#This Row],[Budget]]*100</f>
        <v>69.606473333333327</v>
      </c>
      <c r="X939">
        <v>-434215.5</v>
      </c>
      <c r="Y939">
        <v>-0.10115100772200772</v>
      </c>
      <c r="Z939" t="str">
        <f t="shared" si="32"/>
        <v>Medium</v>
      </c>
    </row>
    <row r="940" spans="1:26" x14ac:dyDescent="0.2">
      <c r="A940" t="s">
        <v>3616</v>
      </c>
      <c r="B940" t="s">
        <v>623</v>
      </c>
      <c r="C940" t="s">
        <v>624</v>
      </c>
      <c r="D940">
        <v>683</v>
      </c>
      <c r="E940">
        <v>1139</v>
      </c>
      <c r="F940">
        <v>29</v>
      </c>
      <c r="G940">
        <v>107</v>
      </c>
      <c r="H940">
        <v>5.0999999999999996</v>
      </c>
      <c r="I940">
        <v>19</v>
      </c>
      <c r="J940">
        <v>87</v>
      </c>
      <c r="K940">
        <v>1200000</v>
      </c>
      <c r="L940">
        <v>3000000</v>
      </c>
      <c r="M940" s="2">
        <f>VLOOKUP(A940,Sheet2!$A$1:G4664,2,0)</f>
        <v>34169</v>
      </c>
      <c r="N940" t="str">
        <f>VLOOKUP(A940,Sheet2!$A$1:G4664,3,0)</f>
        <v>Color</v>
      </c>
      <c r="O940" t="str">
        <f>VLOOKUP(A940,Sheet2!$A$1:G4664,4,0)</f>
        <v>Action</v>
      </c>
      <c r="P940" t="str">
        <f>VLOOKUP(A940,Sheet2!$A$1:G4664,5,0)</f>
        <v>English</v>
      </c>
      <c r="Q940" t="str">
        <f>VLOOKUP(A940,Sheet2!$A$1:G4664,6,0)</f>
        <v>USA</v>
      </c>
      <c r="R940" t="str">
        <f>VLOOKUP(A940,Sheet2!$A$1:G4664,7,0)</f>
        <v>R</v>
      </c>
      <c r="S940" t="str">
        <f>IF(Table19[[#This Row],[Language]]="English","English","Other language")</f>
        <v>English</v>
      </c>
      <c r="T940">
        <f>Table19[[#This Row],[Gross Revenue]]-Table19[[#This Row],[Budget]]</f>
        <v>-1800000</v>
      </c>
      <c r="U940" s="1">
        <f>(Table19[[#This Row],[Gross Revenue]]/Table19[[#This Row],[Budget]])-1</f>
        <v>-0.6</v>
      </c>
      <c r="V940" t="str">
        <f t="shared" si="30"/>
        <v>&lt;90 minutes</v>
      </c>
      <c r="W940">
        <f>Table19[[#This Row],[Profit]]/Table19[[#This Row],[Budget]]*100</f>
        <v>-60</v>
      </c>
      <c r="X940">
        <v>-1289919.5</v>
      </c>
      <c r="Y940">
        <v>-4.8151417500000002E-2</v>
      </c>
      <c r="Z940" t="str">
        <f t="shared" si="32"/>
        <v>Low</v>
      </c>
    </row>
    <row r="941" spans="1:26" x14ac:dyDescent="0.2">
      <c r="A941" t="s">
        <v>4918</v>
      </c>
      <c r="B941" t="s">
        <v>788</v>
      </c>
      <c r="C941" t="s">
        <v>1922</v>
      </c>
      <c r="D941">
        <v>1000</v>
      </c>
      <c r="E941">
        <v>2916</v>
      </c>
      <c r="F941">
        <v>53</v>
      </c>
      <c r="G941">
        <v>0</v>
      </c>
      <c r="H941">
        <v>6.4</v>
      </c>
      <c r="I941">
        <v>60</v>
      </c>
      <c r="J941">
        <v>133</v>
      </c>
      <c r="K941">
        <v>68750000</v>
      </c>
      <c r="L941">
        <v>55000000</v>
      </c>
      <c r="M941" s="2">
        <f>VLOOKUP(A941,Sheet2!$A$1:G4665,2,0)</f>
        <v>35153</v>
      </c>
      <c r="N941" t="str">
        <f>VLOOKUP(A941,Sheet2!$A$1:G4665,3,0)</f>
        <v>Color</v>
      </c>
      <c r="O941" t="str">
        <f>VLOOKUP(A941,Sheet2!$A$1:G4665,4,0)</f>
        <v>Action</v>
      </c>
      <c r="P941" t="str">
        <f>VLOOKUP(A941,Sheet2!$A$1:G4665,5,0)</f>
        <v>English</v>
      </c>
      <c r="Q941" t="str">
        <f>VLOOKUP(A941,Sheet2!$A$1:G4665,6,0)</f>
        <v>USA</v>
      </c>
      <c r="R941" t="str">
        <f>VLOOKUP(A941,Sheet2!$A$1:G4665,7,0)</f>
        <v>R</v>
      </c>
      <c r="S941" t="str">
        <f>IF(Table19[[#This Row],[Language]]="English","English","Other language")</f>
        <v>English</v>
      </c>
      <c r="T941">
        <f>Table19[[#This Row],[Gross Revenue]]-Table19[[#This Row],[Budget]]</f>
        <v>13750000</v>
      </c>
      <c r="U941" s="1">
        <f>(Table19[[#This Row],[Gross Revenue]]/Table19[[#This Row],[Budget]])-1</f>
        <v>0.25</v>
      </c>
      <c r="V941" t="str">
        <f t="shared" si="30"/>
        <v>131-150 minutes</v>
      </c>
      <c r="W941">
        <f>Table19[[#This Row],[Profit]]/Table19[[#This Row],[Budget]]*100</f>
        <v>25</v>
      </c>
      <c r="X941">
        <v>-1289919.5</v>
      </c>
      <c r="Y941">
        <v>-4.8151417500000002E-2</v>
      </c>
      <c r="Z941" t="str">
        <f t="shared" si="32"/>
        <v>High</v>
      </c>
    </row>
    <row r="942" spans="1:26" x14ac:dyDescent="0.2">
      <c r="A942" t="s">
        <v>6163</v>
      </c>
      <c r="B942" t="s">
        <v>2777</v>
      </c>
      <c r="C942" t="s">
        <v>2778</v>
      </c>
      <c r="D942">
        <v>155</v>
      </c>
      <c r="E942">
        <v>398</v>
      </c>
      <c r="F942">
        <v>143</v>
      </c>
      <c r="G942">
        <v>528</v>
      </c>
      <c r="H942">
        <v>7.3</v>
      </c>
      <c r="I942">
        <v>98</v>
      </c>
      <c r="J942">
        <v>110</v>
      </c>
      <c r="K942">
        <v>49413</v>
      </c>
      <c r="L942">
        <v>35000000</v>
      </c>
      <c r="M942" s="2">
        <f>VLOOKUP(A942,Sheet2!$A$1:G4666,2,0)</f>
        <v>39040</v>
      </c>
      <c r="N942" t="str">
        <f>VLOOKUP(A942,Sheet2!$A$1:G4666,3,0)</f>
        <v>Color</v>
      </c>
      <c r="O942" t="str">
        <f>VLOOKUP(A942,Sheet2!$A$1:G4666,4,0)</f>
        <v>Action</v>
      </c>
      <c r="P942" t="str">
        <f>VLOOKUP(A942,Sheet2!$A$1:G4666,5,0)</f>
        <v>Cantonese</v>
      </c>
      <c r="Q942" t="str">
        <f>VLOOKUP(A942,Sheet2!$A$1:G4666,6,0)</f>
        <v>Hong Kong</v>
      </c>
      <c r="R942" t="str">
        <f>VLOOKUP(A942,Sheet2!$A$1:G4666,7,0)</f>
        <v>R</v>
      </c>
      <c r="S942" t="str">
        <f>IF(Table19[[#This Row],[Language]]="English","English","Other language")</f>
        <v>Other language</v>
      </c>
      <c r="T942">
        <f>Table19[[#This Row],[Gross Revenue]]-Table19[[#This Row],[Budget]]</f>
        <v>-34950587</v>
      </c>
      <c r="U942" s="1">
        <f>(Table19[[#This Row],[Gross Revenue]]/Table19[[#This Row],[Budget]])-1</f>
        <v>-0.99858820000000004</v>
      </c>
      <c r="V942" t="str">
        <f t="shared" si="30"/>
        <v>90-110 minutes</v>
      </c>
      <c r="W942">
        <f>Table19[[#This Row],[Profit]]/Table19[[#This Row],[Budget]]*100</f>
        <v>-99.858820000000009</v>
      </c>
      <c r="X942">
        <v>-1289919.5</v>
      </c>
      <c r="Y942">
        <v>-4.8151417500000002E-2</v>
      </c>
      <c r="Z942" t="str">
        <f t="shared" si="32"/>
        <v>Medium</v>
      </c>
    </row>
    <row r="943" spans="1:26" x14ac:dyDescent="0.2">
      <c r="A943" t="s">
        <v>5477</v>
      </c>
      <c r="B943" t="s">
        <v>777</v>
      </c>
      <c r="C943" t="s">
        <v>2012</v>
      </c>
      <c r="D943">
        <v>1000</v>
      </c>
      <c r="E943">
        <v>2990</v>
      </c>
      <c r="F943">
        <v>0</v>
      </c>
      <c r="G943">
        <v>6000</v>
      </c>
      <c r="H943">
        <v>6.8</v>
      </c>
      <c r="I943">
        <v>196</v>
      </c>
      <c r="J943">
        <v>115</v>
      </c>
      <c r="K943">
        <v>2840417</v>
      </c>
      <c r="L943">
        <v>31000000</v>
      </c>
      <c r="M943" s="2">
        <f>VLOOKUP(A943,Sheet2!$A$1:G4667,2,0)</f>
        <v>36172</v>
      </c>
      <c r="N943" t="str">
        <f>VLOOKUP(A943,Sheet2!$A$1:G4667,3,0)</f>
        <v>Color</v>
      </c>
      <c r="O943" t="str">
        <f>VLOOKUP(A943,Sheet2!$A$1:G4667,4,0)</f>
        <v>Horror</v>
      </c>
      <c r="P943" t="str">
        <f>VLOOKUP(A943,Sheet2!$A$1:G4667,5,0)</f>
        <v>English</v>
      </c>
      <c r="Q943" t="str">
        <f>VLOOKUP(A943,Sheet2!$A$1:G4667,6,0)</f>
        <v>Canada</v>
      </c>
      <c r="R943" t="str">
        <f>VLOOKUP(A943,Sheet2!$A$1:G4667,7,0)</f>
        <v>R</v>
      </c>
      <c r="S943" t="str">
        <f>IF(Table19[[#This Row],[Language]]="English","English","Other language")</f>
        <v>English</v>
      </c>
      <c r="T943">
        <f>Table19[[#This Row],[Gross Revenue]]-Table19[[#This Row],[Budget]]</f>
        <v>-28159583</v>
      </c>
      <c r="U943" s="1">
        <f>(Table19[[#This Row],[Gross Revenue]]/Table19[[#This Row],[Budget]])-1</f>
        <v>-0.90837364516129027</v>
      </c>
      <c r="V943" t="str">
        <f t="shared" si="30"/>
        <v>111-130 minutes</v>
      </c>
      <c r="W943">
        <f>Table19[[#This Row],[Profit]]/Table19[[#This Row],[Budget]]*100</f>
        <v>-90.837364516129043</v>
      </c>
      <c r="X943">
        <v>16235088</v>
      </c>
      <c r="Y943">
        <v>1.1909079499999999</v>
      </c>
      <c r="Z943" t="str">
        <f t="shared" si="32"/>
        <v>Medium</v>
      </c>
    </row>
    <row r="944" spans="1:26" x14ac:dyDescent="0.2">
      <c r="A944" t="s">
        <v>3894</v>
      </c>
      <c r="B944" t="s">
        <v>215</v>
      </c>
      <c r="C944" t="s">
        <v>141</v>
      </c>
      <c r="D944">
        <v>2000</v>
      </c>
      <c r="E944">
        <v>5942</v>
      </c>
      <c r="F944">
        <v>43</v>
      </c>
      <c r="G944">
        <v>742</v>
      </c>
      <c r="H944">
        <v>5.5</v>
      </c>
      <c r="I944">
        <v>107</v>
      </c>
      <c r="J944">
        <v>101</v>
      </c>
      <c r="K944">
        <v>51758599</v>
      </c>
      <c r="L944">
        <v>33000000</v>
      </c>
      <c r="M944" s="2">
        <f>VLOOKUP(A944,Sheet2!$A$1:G4668,2,0)</f>
        <v>37190</v>
      </c>
      <c r="N944" t="str">
        <f>VLOOKUP(A944,Sheet2!$A$1:G4668,3,0)</f>
        <v>Color</v>
      </c>
      <c r="O944" t="str">
        <f>VLOOKUP(A944,Sheet2!$A$1:G4668,4,0)</f>
        <v>Action</v>
      </c>
      <c r="P944" t="str">
        <f>VLOOKUP(A944,Sheet2!$A$1:G4668,5,0)</f>
        <v>English</v>
      </c>
      <c r="Q944" t="str">
        <f>VLOOKUP(A944,Sheet2!$A$1:G4668,6,0)</f>
        <v>USA</v>
      </c>
      <c r="R944" t="str">
        <f>VLOOKUP(A944,Sheet2!$A$1:G4668,7,0)</f>
        <v>R</v>
      </c>
      <c r="S944" t="str">
        <f>IF(Table19[[#This Row],[Language]]="English","English","Other language")</f>
        <v>English</v>
      </c>
      <c r="T944">
        <f>Table19[[#This Row],[Gross Revenue]]-Table19[[#This Row],[Budget]]</f>
        <v>18758599</v>
      </c>
      <c r="U944" s="1">
        <f>(Table19[[#This Row],[Gross Revenue]]/Table19[[#This Row],[Budget]])-1</f>
        <v>0.56844239393939389</v>
      </c>
      <c r="V944" t="str">
        <f t="shared" si="30"/>
        <v>90-110 minutes</v>
      </c>
      <c r="W944">
        <f>Table19[[#This Row],[Profit]]/Table19[[#This Row],[Budget]]*100</f>
        <v>56.84423939393939</v>
      </c>
      <c r="X944">
        <v>-1289919.5</v>
      </c>
      <c r="Y944">
        <v>-4.8151417500000002E-2</v>
      </c>
      <c r="Z944" t="str">
        <f t="shared" si="32"/>
        <v>Medium</v>
      </c>
    </row>
    <row r="945" spans="1:26" x14ac:dyDescent="0.2">
      <c r="A945" t="s">
        <v>4450</v>
      </c>
      <c r="B945" t="s">
        <v>1347</v>
      </c>
      <c r="C945" t="s">
        <v>1275</v>
      </c>
      <c r="D945">
        <v>23000</v>
      </c>
      <c r="E945">
        <v>26490</v>
      </c>
      <c r="F945">
        <v>0</v>
      </c>
      <c r="G945">
        <v>51000</v>
      </c>
      <c r="H945">
        <v>6.1</v>
      </c>
      <c r="I945">
        <v>314</v>
      </c>
      <c r="J945">
        <v>150</v>
      </c>
      <c r="K945">
        <v>65007045</v>
      </c>
      <c r="L945">
        <v>140000000</v>
      </c>
      <c r="M945" s="2">
        <f>VLOOKUP(A945,Sheet2!$A$1:G4669,2,0)</f>
        <v>41725</v>
      </c>
      <c r="N945" t="str">
        <f>VLOOKUP(A945,Sheet2!$A$1:G4669,3,0)</f>
        <v>Color</v>
      </c>
      <c r="O945" t="str">
        <f>VLOOKUP(A945,Sheet2!$A$1:G4669,4,0)</f>
        <v>Action</v>
      </c>
      <c r="P945" t="str">
        <f>VLOOKUP(A945,Sheet2!$A$1:G4669,5,0)</f>
        <v>English</v>
      </c>
      <c r="Q945" t="str">
        <f>VLOOKUP(A945,Sheet2!$A$1:G4669,6,0)</f>
        <v>UK</v>
      </c>
      <c r="R945" t="str">
        <f>VLOOKUP(A945,Sheet2!$A$1:G4669,7,0)</f>
        <v>PG-13</v>
      </c>
      <c r="S945" t="str">
        <f>IF(Table19[[#This Row],[Language]]="English","English","Other language")</f>
        <v>English</v>
      </c>
      <c r="T945">
        <f>Table19[[#This Row],[Gross Revenue]]-Table19[[#This Row],[Budget]]</f>
        <v>-74992955</v>
      </c>
      <c r="U945" s="1">
        <f>(Table19[[#This Row],[Gross Revenue]]/Table19[[#This Row],[Budget]])-1</f>
        <v>-0.53566396428571428</v>
      </c>
      <c r="V945" t="str">
        <f t="shared" si="30"/>
        <v>131-150 minutes</v>
      </c>
      <c r="W945">
        <f>Table19[[#This Row],[Profit]]/Table19[[#This Row],[Budget]]*100</f>
        <v>-53.56639642857143</v>
      </c>
      <c r="X945">
        <v>-1289919.5</v>
      </c>
      <c r="Y945">
        <v>-4.8151417500000002E-2</v>
      </c>
      <c r="Z945" t="str">
        <f t="shared" si="32"/>
        <v>High</v>
      </c>
    </row>
    <row r="946" spans="1:26" x14ac:dyDescent="0.2">
      <c r="A946" t="s">
        <v>3635</v>
      </c>
      <c r="B946" t="s">
        <v>653</v>
      </c>
      <c r="C946" t="s">
        <v>242</v>
      </c>
      <c r="D946">
        <v>613</v>
      </c>
      <c r="E946">
        <v>1970</v>
      </c>
      <c r="F946">
        <v>212</v>
      </c>
      <c r="G946">
        <v>893</v>
      </c>
      <c r="H946">
        <v>5.0999999999999996</v>
      </c>
      <c r="I946">
        <v>167</v>
      </c>
      <c r="J946">
        <v>125</v>
      </c>
      <c r="K946">
        <v>41814863</v>
      </c>
      <c r="L946">
        <v>50000000</v>
      </c>
      <c r="M946" s="2">
        <f>VLOOKUP(A946,Sheet2!$A$1:G4670,2,0)</f>
        <v>37997</v>
      </c>
      <c r="N946" t="str">
        <f>VLOOKUP(A946,Sheet2!$A$1:G4670,3,0)</f>
        <v>Color</v>
      </c>
      <c r="O946" t="str">
        <f>VLOOKUP(A946,Sheet2!$A$1:G4670,4,0)</f>
        <v>Horror</v>
      </c>
      <c r="P946" t="str">
        <f>VLOOKUP(A946,Sheet2!$A$1:G4670,5,0)</f>
        <v>English</v>
      </c>
      <c r="Q946" t="str">
        <f>VLOOKUP(A946,Sheet2!$A$1:G4670,6,0)</f>
        <v>USA</v>
      </c>
      <c r="R946" t="str">
        <f>VLOOKUP(A946,Sheet2!$A$1:G4670,7,0)</f>
        <v>R</v>
      </c>
      <c r="S946" t="str">
        <f>IF(Table19[[#This Row],[Language]]="English","English","Other language")</f>
        <v>English</v>
      </c>
      <c r="T946">
        <f>Table19[[#This Row],[Gross Revenue]]-Table19[[#This Row],[Budget]]</f>
        <v>-8185137</v>
      </c>
      <c r="U946" s="1">
        <f>(Table19[[#This Row],[Gross Revenue]]/Table19[[#This Row],[Budget]])-1</f>
        <v>-0.16370273999999996</v>
      </c>
      <c r="V946" t="str">
        <f t="shared" si="30"/>
        <v>111-130 minutes</v>
      </c>
      <c r="W946">
        <f>Table19[[#This Row],[Profit]]/Table19[[#This Row],[Budget]]*100</f>
        <v>-16.370274000000002</v>
      </c>
      <c r="X946">
        <v>16235088</v>
      </c>
      <c r="Y946">
        <v>1.1909079499999999</v>
      </c>
      <c r="Z946" t="str">
        <f t="shared" si="32"/>
        <v>High</v>
      </c>
    </row>
    <row r="947" spans="1:26" x14ac:dyDescent="0.2">
      <c r="A947" t="s">
        <v>6127</v>
      </c>
      <c r="B947" t="s">
        <v>123</v>
      </c>
      <c r="C947" t="s">
        <v>1793</v>
      </c>
      <c r="D947">
        <v>991</v>
      </c>
      <c r="E947">
        <v>2990</v>
      </c>
      <c r="F947">
        <v>460</v>
      </c>
      <c r="G947">
        <v>619</v>
      </c>
      <c r="H947">
        <v>7.2</v>
      </c>
      <c r="I947">
        <v>53</v>
      </c>
      <c r="J947">
        <v>103</v>
      </c>
      <c r="K947">
        <v>5132222</v>
      </c>
      <c r="L947">
        <v>2000000</v>
      </c>
      <c r="M947" s="2">
        <f>VLOOKUP(A947,Sheet2!$A$1:G4671,2,0)</f>
        <v>34336</v>
      </c>
      <c r="N947" t="str">
        <f>VLOOKUP(A947,Sheet2!$A$1:G4671,3,0)</f>
        <v>Color</v>
      </c>
      <c r="O947" t="str">
        <f>VLOOKUP(A947,Sheet2!$A$1:G4671,4,0)</f>
        <v>Drama</v>
      </c>
      <c r="P947" t="str">
        <f>VLOOKUP(A947,Sheet2!$A$1:G4671,5,0)</f>
        <v>English</v>
      </c>
      <c r="Q947" t="str">
        <f>VLOOKUP(A947,Sheet2!$A$1:G4671,6,0)</f>
        <v>Canada</v>
      </c>
      <c r="R947" t="str">
        <f>VLOOKUP(A947,Sheet2!$A$1:G4671,7,0)</f>
        <v>R</v>
      </c>
      <c r="S947" t="str">
        <f>IF(Table19[[#This Row],[Language]]="English","English","Other language")</f>
        <v>English</v>
      </c>
      <c r="T947">
        <f>Table19[[#This Row],[Gross Revenue]]-Table19[[#This Row],[Budget]]</f>
        <v>3132222</v>
      </c>
      <c r="U947" s="1">
        <f>(Table19[[#This Row],[Gross Revenue]]/Table19[[#This Row],[Budget]])-1</f>
        <v>1.5661109999999998</v>
      </c>
      <c r="V947" t="str">
        <f t="shared" si="30"/>
        <v>90-110 minutes</v>
      </c>
      <c r="W947">
        <f>Table19[[#This Row],[Profit]]/Table19[[#This Row],[Budget]]*100</f>
        <v>156.61109999999999</v>
      </c>
      <c r="X947">
        <v>-434215.5</v>
      </c>
      <c r="Y947">
        <v>-0.10115100772200772</v>
      </c>
      <c r="Z947" t="str">
        <f t="shared" si="32"/>
        <v>Low</v>
      </c>
    </row>
    <row r="948" spans="1:26" x14ac:dyDescent="0.2">
      <c r="A948" t="s">
        <v>4646</v>
      </c>
      <c r="B948" t="s">
        <v>661</v>
      </c>
      <c r="C948" t="s">
        <v>1725</v>
      </c>
      <c r="D948">
        <v>24000</v>
      </c>
      <c r="E948">
        <v>41867</v>
      </c>
      <c r="F948">
        <v>406</v>
      </c>
      <c r="G948">
        <v>0</v>
      </c>
      <c r="H948">
        <v>6.2</v>
      </c>
      <c r="I948">
        <v>192</v>
      </c>
      <c r="J948">
        <v>92</v>
      </c>
      <c r="K948">
        <v>10814185</v>
      </c>
      <c r="L948">
        <v>8000000</v>
      </c>
      <c r="M948" s="2">
        <f>VLOOKUP(A948,Sheet2!$A$1:G4672,2,0)</f>
        <v>40046</v>
      </c>
      <c r="N948" t="str">
        <f>VLOOKUP(A948,Sheet2!$A$1:G4672,3,0)</f>
        <v>Color</v>
      </c>
      <c r="O948" t="str">
        <f>VLOOKUP(A948,Sheet2!$A$1:G4672,4,0)</f>
        <v>Comedy</v>
      </c>
      <c r="P948" t="str">
        <f>VLOOKUP(A948,Sheet2!$A$1:G4672,5,0)</f>
        <v>English</v>
      </c>
      <c r="Q948" t="str">
        <f>VLOOKUP(A948,Sheet2!$A$1:G4672,6,0)</f>
        <v>USA</v>
      </c>
      <c r="R948" t="str">
        <f>VLOOKUP(A948,Sheet2!$A$1:G4672,7,0)</f>
        <v>R</v>
      </c>
      <c r="S948" t="str">
        <f>IF(Table19[[#This Row],[Language]]="English","English","Other language")</f>
        <v>English</v>
      </c>
      <c r="T948">
        <f>Table19[[#This Row],[Gross Revenue]]-Table19[[#This Row],[Budget]]</f>
        <v>2814185</v>
      </c>
      <c r="U948" s="1">
        <f>(Table19[[#This Row],[Gross Revenue]]/Table19[[#This Row],[Budget]])-1</f>
        <v>0.35177312500000002</v>
      </c>
      <c r="V948" t="str">
        <f t="shared" si="30"/>
        <v>90-110 minutes</v>
      </c>
      <c r="W948">
        <f>Table19[[#This Row],[Profit]]/Table19[[#This Row],[Budget]]*100</f>
        <v>35.177312499999999</v>
      </c>
      <c r="X948">
        <v>1637763</v>
      </c>
      <c r="Y948">
        <v>0.19178668286445014</v>
      </c>
      <c r="Z948" t="str">
        <f t="shared" si="32"/>
        <v>Low</v>
      </c>
    </row>
    <row r="949" spans="1:26" x14ac:dyDescent="0.2">
      <c r="A949" t="s">
        <v>5009</v>
      </c>
      <c r="B949" t="s">
        <v>628</v>
      </c>
      <c r="C949" t="s">
        <v>1615</v>
      </c>
      <c r="D949">
        <v>11000</v>
      </c>
      <c r="E949">
        <v>17560</v>
      </c>
      <c r="F949">
        <v>12</v>
      </c>
      <c r="G949">
        <v>0</v>
      </c>
      <c r="H949">
        <v>6.5</v>
      </c>
      <c r="I949">
        <v>126</v>
      </c>
      <c r="J949">
        <v>106</v>
      </c>
      <c r="K949">
        <v>11854694</v>
      </c>
      <c r="L949">
        <v>31000000</v>
      </c>
      <c r="M949" s="2">
        <f>VLOOKUP(A949,Sheet2!$A$1:G4673,2,0)</f>
        <v>40410</v>
      </c>
      <c r="N949" t="str">
        <f>VLOOKUP(A949,Sheet2!$A$1:G4673,3,0)</f>
        <v>Color</v>
      </c>
      <c r="O949" t="str">
        <f>VLOOKUP(A949,Sheet2!$A$1:G4673,4,0)</f>
        <v>Drama</v>
      </c>
      <c r="P949" t="str">
        <f>VLOOKUP(A949,Sheet2!$A$1:G4673,5,0)</f>
        <v>English</v>
      </c>
      <c r="Q949" t="str">
        <f>VLOOKUP(A949,Sheet2!$A$1:G4673,6,0)</f>
        <v>USA</v>
      </c>
      <c r="R949" t="str">
        <f>VLOOKUP(A949,Sheet2!$A$1:G4673,7,0)</f>
        <v>PG</v>
      </c>
      <c r="S949" t="str">
        <f>IF(Table19[[#This Row],[Language]]="English","English","Other language")</f>
        <v>English</v>
      </c>
      <c r="T949">
        <f>Table19[[#This Row],[Gross Revenue]]-Table19[[#This Row],[Budget]]</f>
        <v>-19145306</v>
      </c>
      <c r="U949" s="1">
        <f>(Table19[[#This Row],[Gross Revenue]]/Table19[[#This Row],[Budget]])-1</f>
        <v>-0.61759051612903226</v>
      </c>
      <c r="V949" t="str">
        <f t="shared" si="30"/>
        <v>90-110 minutes</v>
      </c>
      <c r="W949">
        <f>Table19[[#This Row],[Profit]]/Table19[[#This Row],[Budget]]*100</f>
        <v>-61.759051612903228</v>
      </c>
      <c r="X949">
        <v>-434215.5</v>
      </c>
      <c r="Y949">
        <v>-0.10115100772200772</v>
      </c>
      <c r="Z949" t="str">
        <f t="shared" si="32"/>
        <v>Medium</v>
      </c>
    </row>
    <row r="950" spans="1:26" x14ac:dyDescent="0.2">
      <c r="A950" t="s">
        <v>5905</v>
      </c>
      <c r="B950" t="s">
        <v>661</v>
      </c>
      <c r="C950" t="s">
        <v>1819</v>
      </c>
      <c r="D950">
        <v>24000</v>
      </c>
      <c r="E950">
        <v>24547</v>
      </c>
      <c r="F950">
        <v>150</v>
      </c>
      <c r="G950">
        <v>352</v>
      </c>
      <c r="H950">
        <v>6.1</v>
      </c>
      <c r="I950">
        <v>47</v>
      </c>
      <c r="J950">
        <v>118</v>
      </c>
      <c r="K950">
        <v>17305211</v>
      </c>
      <c r="L950">
        <v>38000000</v>
      </c>
      <c r="M950" s="2">
        <f>VLOOKUP(A950,Sheet2!$A$1:G4674,2,0)</f>
        <v>35128</v>
      </c>
      <c r="N950" t="str">
        <f>VLOOKUP(A950,Sheet2!$A$1:G4674,3,0)</f>
        <v>Color</v>
      </c>
      <c r="O950" t="str">
        <f>VLOOKUP(A950,Sheet2!$A$1:G4674,4,0)</f>
        <v>Crime</v>
      </c>
      <c r="P950" t="str">
        <f>VLOOKUP(A950,Sheet2!$A$1:G4674,5,0)</f>
        <v>English</v>
      </c>
      <c r="Q950" t="str">
        <f>VLOOKUP(A950,Sheet2!$A$1:G4674,6,0)</f>
        <v>USA</v>
      </c>
      <c r="R950" t="str">
        <f>VLOOKUP(A950,Sheet2!$A$1:G4674,7,0)</f>
        <v>R</v>
      </c>
      <c r="S950" t="str">
        <f>IF(Table19[[#This Row],[Language]]="English","English","Other language")</f>
        <v>English</v>
      </c>
      <c r="T950">
        <f>Table19[[#This Row],[Gross Revenue]]-Table19[[#This Row],[Budget]]</f>
        <v>-20694789</v>
      </c>
      <c r="U950" s="1">
        <f>(Table19[[#This Row],[Gross Revenue]]/Table19[[#This Row],[Budget]])-1</f>
        <v>-0.54459971052631584</v>
      </c>
      <c r="V950" t="str">
        <f t="shared" si="30"/>
        <v>111-130 minutes</v>
      </c>
      <c r="W950">
        <f>Table19[[#This Row],[Profit]]/Table19[[#This Row],[Budget]]*100</f>
        <v>-54.459971052631587</v>
      </c>
      <c r="X950">
        <v>-74533.5</v>
      </c>
      <c r="Y950">
        <v>-7.4856785714285719E-3</v>
      </c>
      <c r="Z950" t="str">
        <f t="shared" si="32"/>
        <v>Medium</v>
      </c>
    </row>
    <row r="951" spans="1:26" x14ac:dyDescent="0.2">
      <c r="A951" t="s">
        <v>3434</v>
      </c>
      <c r="B951" t="s">
        <v>333</v>
      </c>
      <c r="C951" t="s">
        <v>334</v>
      </c>
      <c r="D951">
        <v>3000</v>
      </c>
      <c r="E951">
        <v>4123</v>
      </c>
      <c r="F951">
        <v>18</v>
      </c>
      <c r="G951">
        <v>158</v>
      </c>
      <c r="H951">
        <v>4.5</v>
      </c>
      <c r="I951">
        <v>53</v>
      </c>
      <c r="J951">
        <v>93</v>
      </c>
      <c r="K951">
        <v>4835968</v>
      </c>
      <c r="L951">
        <v>40000000</v>
      </c>
      <c r="M951" s="2">
        <f>VLOOKUP(A951,Sheet2!$A$1:G4675,2,0)</f>
        <v>37276</v>
      </c>
      <c r="N951" t="str">
        <f>VLOOKUP(A951,Sheet2!$A$1:G4675,3,0)</f>
        <v>Color</v>
      </c>
      <c r="O951" t="str">
        <f>VLOOKUP(A951,Sheet2!$A$1:G4675,4,0)</f>
        <v>Action</v>
      </c>
      <c r="P951" t="str">
        <f>VLOOKUP(A951,Sheet2!$A$1:G4675,5,0)</f>
        <v>English</v>
      </c>
      <c r="Q951" t="str">
        <f>VLOOKUP(A951,Sheet2!$A$1:G4675,6,0)</f>
        <v>UK</v>
      </c>
      <c r="R951" t="str">
        <f>VLOOKUP(A951,Sheet2!$A$1:G4675,7,0)</f>
        <v>PG-13</v>
      </c>
      <c r="S951" t="str">
        <f>IF(Table19[[#This Row],[Language]]="English","English","Other language")</f>
        <v>English</v>
      </c>
      <c r="T951">
        <f>Table19[[#This Row],[Gross Revenue]]-Table19[[#This Row],[Budget]]</f>
        <v>-35164032</v>
      </c>
      <c r="U951" s="1">
        <f>(Table19[[#This Row],[Gross Revenue]]/Table19[[#This Row],[Budget]])-1</f>
        <v>-0.87910080000000002</v>
      </c>
      <c r="V951" t="str">
        <f t="shared" si="30"/>
        <v>90-110 minutes</v>
      </c>
      <c r="W951">
        <f>Table19[[#This Row],[Profit]]/Table19[[#This Row],[Budget]]*100</f>
        <v>-87.910080000000008</v>
      </c>
      <c r="X951">
        <v>-1289919.5</v>
      </c>
      <c r="Y951">
        <v>-4.8151417500000002E-2</v>
      </c>
      <c r="Z951" t="str">
        <f t="shared" si="32"/>
        <v>High</v>
      </c>
    </row>
    <row r="952" spans="1:26" x14ac:dyDescent="0.2">
      <c r="A952" t="s">
        <v>5652</v>
      </c>
      <c r="B952" t="s">
        <v>606</v>
      </c>
      <c r="C952" t="s">
        <v>2444</v>
      </c>
      <c r="D952">
        <v>15000</v>
      </c>
      <c r="E952">
        <v>15595</v>
      </c>
      <c r="F952">
        <v>335</v>
      </c>
      <c r="G952">
        <v>39000</v>
      </c>
      <c r="H952">
        <v>6.9</v>
      </c>
      <c r="I952">
        <v>283</v>
      </c>
      <c r="J952">
        <v>129</v>
      </c>
      <c r="K952">
        <v>31836745</v>
      </c>
      <c r="L952">
        <v>40000000</v>
      </c>
      <c r="M952" s="2">
        <f>VLOOKUP(A952,Sheet2!$A$1:G4676,2,0)</f>
        <v>40751</v>
      </c>
      <c r="N952" t="str">
        <f>VLOOKUP(A952,Sheet2!$A$1:G4676,3,0)</f>
        <v>Color</v>
      </c>
      <c r="O952" t="str">
        <f>VLOOKUP(A952,Sheet2!$A$1:G4676,4,0)</f>
        <v>Adventure</v>
      </c>
      <c r="P952" t="str">
        <f>VLOOKUP(A952,Sheet2!$A$1:G4676,5,0)</f>
        <v>English</v>
      </c>
      <c r="Q952" t="str">
        <f>VLOOKUP(A952,Sheet2!$A$1:G4676,6,0)</f>
        <v>USA</v>
      </c>
      <c r="R952" t="str">
        <f>VLOOKUP(A952,Sheet2!$A$1:G4676,7,0)</f>
        <v>PG-13</v>
      </c>
      <c r="S952" t="str">
        <f>IF(Table19[[#This Row],[Language]]="English","English","Other language")</f>
        <v>English</v>
      </c>
      <c r="T952">
        <f>Table19[[#This Row],[Gross Revenue]]-Table19[[#This Row],[Budget]]</f>
        <v>-8163255</v>
      </c>
      <c r="U952" s="1">
        <f>(Table19[[#This Row],[Gross Revenue]]/Table19[[#This Row],[Budget]])-1</f>
        <v>-0.20408137500000001</v>
      </c>
      <c r="V952" t="str">
        <f t="shared" si="30"/>
        <v>111-130 minutes</v>
      </c>
      <c r="W952">
        <f>Table19[[#This Row],[Profit]]/Table19[[#This Row],[Budget]]*100</f>
        <v>-20.408137500000002</v>
      </c>
      <c r="X952">
        <v>3892693.5</v>
      </c>
      <c r="Y952">
        <v>0.11726928571428571</v>
      </c>
      <c r="Z952" t="str">
        <f t="shared" si="32"/>
        <v>High</v>
      </c>
    </row>
    <row r="953" spans="1:26" x14ac:dyDescent="0.2">
      <c r="A953" t="s">
        <v>4777</v>
      </c>
      <c r="B953" t="s">
        <v>1184</v>
      </c>
      <c r="C953" t="s">
        <v>424</v>
      </c>
      <c r="D953">
        <v>1000</v>
      </c>
      <c r="E953">
        <v>3174</v>
      </c>
      <c r="F953">
        <v>154</v>
      </c>
      <c r="G953">
        <v>613</v>
      </c>
      <c r="H953">
        <v>6.1</v>
      </c>
      <c r="I953">
        <v>31</v>
      </c>
      <c r="J953">
        <v>101</v>
      </c>
      <c r="K953">
        <v>53146000</v>
      </c>
      <c r="L953">
        <v>20000000</v>
      </c>
      <c r="M953" s="2">
        <f>VLOOKUP(A953,Sheet2!$A$1:G4677,2,0)</f>
        <v>35171</v>
      </c>
      <c r="N953" t="str">
        <f>VLOOKUP(A953,Sheet2!$A$1:G4677,3,0)</f>
        <v>Color</v>
      </c>
      <c r="O953" t="str">
        <f>VLOOKUP(A953,Sheet2!$A$1:G4677,4,0)</f>
        <v>Crime</v>
      </c>
      <c r="P953" t="str">
        <f>VLOOKUP(A953,Sheet2!$A$1:G4677,5,0)</f>
        <v>English</v>
      </c>
      <c r="Q953" t="str">
        <f>VLOOKUP(A953,Sheet2!$A$1:G4677,6,0)</f>
        <v>USA</v>
      </c>
      <c r="R953" t="str">
        <f>VLOOKUP(A953,Sheet2!$A$1:G4677,7,0)</f>
        <v>R</v>
      </c>
      <c r="S953" t="str">
        <f>IF(Table19[[#This Row],[Language]]="English","English","Other language")</f>
        <v>English</v>
      </c>
      <c r="T953">
        <f>Table19[[#This Row],[Gross Revenue]]-Table19[[#This Row],[Budget]]</f>
        <v>33146000</v>
      </c>
      <c r="U953" s="1">
        <f>(Table19[[#This Row],[Gross Revenue]]/Table19[[#This Row],[Budget]])-1</f>
        <v>1.6573000000000002</v>
      </c>
      <c r="V953" t="str">
        <f t="shared" si="30"/>
        <v>90-110 minutes</v>
      </c>
      <c r="W953">
        <f>Table19[[#This Row],[Profit]]/Table19[[#This Row],[Budget]]*100</f>
        <v>165.73</v>
      </c>
      <c r="X953">
        <v>-74533.5</v>
      </c>
      <c r="Y953">
        <v>-7.4856785714285719E-3</v>
      </c>
      <c r="Z953" t="str">
        <f t="shared" si="32"/>
        <v>Medium</v>
      </c>
    </row>
    <row r="954" spans="1:26" x14ac:dyDescent="0.2">
      <c r="A954" t="s">
        <v>3554</v>
      </c>
      <c r="B954" t="s">
        <v>526</v>
      </c>
      <c r="C954" t="s">
        <v>527</v>
      </c>
      <c r="D954">
        <v>471</v>
      </c>
      <c r="E954">
        <v>1069</v>
      </c>
      <c r="F954">
        <v>11</v>
      </c>
      <c r="G954">
        <v>327</v>
      </c>
      <c r="H954">
        <v>4.9000000000000004</v>
      </c>
      <c r="I954">
        <v>88</v>
      </c>
      <c r="J954">
        <v>109</v>
      </c>
      <c r="K954">
        <v>16459004</v>
      </c>
      <c r="L954">
        <v>15000000</v>
      </c>
      <c r="M954" s="2">
        <f>VLOOKUP(A954,Sheet2!$A$1:G4678,2,0)</f>
        <v>36362</v>
      </c>
      <c r="N954" t="str">
        <f>VLOOKUP(A954,Sheet2!$A$1:G4678,3,0)</f>
        <v>Color</v>
      </c>
      <c r="O954" t="str">
        <f>VLOOKUP(A954,Sheet2!$A$1:G4678,4,0)</f>
        <v>Drama</v>
      </c>
      <c r="P954" t="str">
        <f>VLOOKUP(A954,Sheet2!$A$1:G4678,5,0)</f>
        <v>English</v>
      </c>
      <c r="Q954" t="str">
        <f>VLOOKUP(A954,Sheet2!$A$1:G4678,6,0)</f>
        <v>Canada</v>
      </c>
      <c r="R954" t="str">
        <f>VLOOKUP(A954,Sheet2!$A$1:G4678,7,0)</f>
        <v>R</v>
      </c>
      <c r="S954" t="str">
        <f>IF(Table19[[#This Row],[Language]]="English","English","Other language")</f>
        <v>English</v>
      </c>
      <c r="T954">
        <f>Table19[[#This Row],[Gross Revenue]]-Table19[[#This Row],[Budget]]</f>
        <v>1459004</v>
      </c>
      <c r="U954" s="1">
        <f>(Table19[[#This Row],[Gross Revenue]]/Table19[[#This Row],[Budget]])-1</f>
        <v>9.7266933333333361E-2</v>
      </c>
      <c r="V954" t="str">
        <f t="shared" si="30"/>
        <v>90-110 minutes</v>
      </c>
      <c r="W954">
        <f>Table19[[#This Row],[Profit]]/Table19[[#This Row],[Budget]]*100</f>
        <v>9.7266933333333334</v>
      </c>
      <c r="X954">
        <v>-434215.5</v>
      </c>
      <c r="Y954">
        <v>-0.10115100772200772</v>
      </c>
      <c r="Z954" t="str">
        <f t="shared" si="32"/>
        <v>Medium</v>
      </c>
    </row>
    <row r="955" spans="1:26" x14ac:dyDescent="0.2">
      <c r="A955" t="s">
        <v>4017</v>
      </c>
      <c r="B955" t="s">
        <v>1127</v>
      </c>
      <c r="C955" t="s">
        <v>1128</v>
      </c>
      <c r="D955">
        <v>640</v>
      </c>
      <c r="E955">
        <v>1491</v>
      </c>
      <c r="F955">
        <v>0</v>
      </c>
      <c r="G955">
        <v>140</v>
      </c>
      <c r="H955">
        <v>5.7</v>
      </c>
      <c r="I955">
        <v>18</v>
      </c>
      <c r="J955">
        <v>100</v>
      </c>
      <c r="K955">
        <v>71904</v>
      </c>
      <c r="L955">
        <v>2500000</v>
      </c>
      <c r="M955" s="2">
        <f>VLOOKUP(A955,Sheet2!$A$1:G4679,2,0)</f>
        <v>38819</v>
      </c>
      <c r="N955" t="str">
        <f>VLOOKUP(A955,Sheet2!$A$1:G4679,3,0)</f>
        <v>Color</v>
      </c>
      <c r="O955" t="str">
        <f>VLOOKUP(A955,Sheet2!$A$1:G4679,4,0)</f>
        <v>Comedy</v>
      </c>
      <c r="P955" t="str">
        <f>VLOOKUP(A955,Sheet2!$A$1:G4679,5,0)</f>
        <v>English</v>
      </c>
      <c r="Q955" t="str">
        <f>VLOOKUP(A955,Sheet2!$A$1:G4679,6,0)</f>
        <v>USA</v>
      </c>
      <c r="R955" t="str">
        <f>VLOOKUP(A955,Sheet2!$A$1:G4679,7,0)</f>
        <v>PG-13</v>
      </c>
      <c r="S955" t="str">
        <f>IF(Table19[[#This Row],[Language]]="English","English","Other language")</f>
        <v>English</v>
      </c>
      <c r="T955">
        <f>Table19[[#This Row],[Gross Revenue]]-Table19[[#This Row],[Budget]]</f>
        <v>-2428096</v>
      </c>
      <c r="U955" s="1">
        <f>(Table19[[#This Row],[Gross Revenue]]/Table19[[#This Row],[Budget]])-1</f>
        <v>-0.97123840000000006</v>
      </c>
      <c r="V955" t="str">
        <f t="shared" si="30"/>
        <v>90-110 minutes</v>
      </c>
      <c r="W955">
        <f>Table19[[#This Row],[Profit]]/Table19[[#This Row],[Budget]]*100</f>
        <v>-97.123840000000001</v>
      </c>
      <c r="X955">
        <v>1637763</v>
      </c>
      <c r="Y955">
        <v>0.19178668286445014</v>
      </c>
      <c r="Z955" t="str">
        <f t="shared" si="32"/>
        <v>Low</v>
      </c>
    </row>
    <row r="956" spans="1:26" x14ac:dyDescent="0.2">
      <c r="A956" t="s">
        <v>6211</v>
      </c>
      <c r="B956" t="s">
        <v>1137</v>
      </c>
      <c r="C956" t="s">
        <v>2818</v>
      </c>
      <c r="D956">
        <v>10000</v>
      </c>
      <c r="E956">
        <v>11424</v>
      </c>
      <c r="F956">
        <v>0</v>
      </c>
      <c r="G956">
        <v>10000</v>
      </c>
      <c r="H956">
        <v>7.3</v>
      </c>
      <c r="I956">
        <v>280</v>
      </c>
      <c r="J956">
        <v>159</v>
      </c>
      <c r="K956">
        <v>55637680</v>
      </c>
      <c r="L956">
        <v>65000000</v>
      </c>
      <c r="M956" s="2">
        <f>VLOOKUP(A956,Sheet2!$A$1:G4680,2,0)</f>
        <v>36474</v>
      </c>
      <c r="N956" t="str">
        <f>VLOOKUP(A956,Sheet2!$A$1:G4680,3,0)</f>
        <v>Color</v>
      </c>
      <c r="O956" t="str">
        <f>VLOOKUP(A956,Sheet2!$A$1:G4680,4,0)</f>
        <v>Drama</v>
      </c>
      <c r="P956" t="str">
        <f>VLOOKUP(A956,Sheet2!$A$1:G4680,5,0)</f>
        <v>English</v>
      </c>
      <c r="Q956" t="str">
        <f>VLOOKUP(A956,Sheet2!$A$1:G4680,6,0)</f>
        <v>UK</v>
      </c>
      <c r="R956" t="str">
        <f>VLOOKUP(A956,Sheet2!$A$1:G4680,7,0)</f>
        <v>R</v>
      </c>
      <c r="S956" t="str">
        <f>IF(Table19[[#This Row],[Language]]="English","English","Other language")</f>
        <v>English</v>
      </c>
      <c r="T956">
        <f>Table19[[#This Row],[Gross Revenue]]-Table19[[#This Row],[Budget]]</f>
        <v>-9362320</v>
      </c>
      <c r="U956" s="1">
        <f>(Table19[[#This Row],[Gross Revenue]]/Table19[[#This Row],[Budget]])-1</f>
        <v>-0.14403569230769231</v>
      </c>
      <c r="V956" t="str">
        <f t="shared" si="30"/>
        <v>&gt;150 minutes</v>
      </c>
      <c r="W956">
        <f>Table19[[#This Row],[Profit]]/Table19[[#This Row],[Budget]]*100</f>
        <v>-14.40356923076923</v>
      </c>
      <c r="X956">
        <v>-434215.5</v>
      </c>
      <c r="Y956">
        <v>-0.10115100772200772</v>
      </c>
      <c r="Z956" t="str">
        <f t="shared" si="32"/>
        <v>High</v>
      </c>
    </row>
    <row r="957" spans="1:26" x14ac:dyDescent="0.2">
      <c r="A957" t="s">
        <v>6236</v>
      </c>
      <c r="B957" t="s">
        <v>74</v>
      </c>
      <c r="C957" t="s">
        <v>1458</v>
      </c>
      <c r="D957">
        <v>12000</v>
      </c>
      <c r="E957">
        <v>17087</v>
      </c>
      <c r="F957">
        <v>610</v>
      </c>
      <c r="G957">
        <v>11000</v>
      </c>
      <c r="H957">
        <v>7.3</v>
      </c>
      <c r="I957">
        <v>155</v>
      </c>
      <c r="J957">
        <v>138</v>
      </c>
      <c r="K957">
        <v>112225777</v>
      </c>
      <c r="L957">
        <v>80000000</v>
      </c>
      <c r="M957" s="2">
        <f>VLOOKUP(A957,Sheet2!$A$1:G4681,2,0)</f>
        <v>35633</v>
      </c>
      <c r="N957" t="str">
        <f>VLOOKUP(A957,Sheet2!$A$1:G4681,3,0)</f>
        <v>Color</v>
      </c>
      <c r="O957" t="str">
        <f>VLOOKUP(A957,Sheet2!$A$1:G4681,4,0)</f>
        <v>Action</v>
      </c>
      <c r="P957" t="str">
        <f>VLOOKUP(A957,Sheet2!$A$1:G4681,5,0)</f>
        <v>English</v>
      </c>
      <c r="Q957" t="str">
        <f>VLOOKUP(A957,Sheet2!$A$1:G4681,6,0)</f>
        <v>USA</v>
      </c>
      <c r="R957" t="str">
        <f>VLOOKUP(A957,Sheet2!$A$1:G4681,7,0)</f>
        <v>R</v>
      </c>
      <c r="S957" t="str">
        <f>IF(Table19[[#This Row],[Language]]="English","English","Other language")</f>
        <v>English</v>
      </c>
      <c r="T957">
        <f>Table19[[#This Row],[Gross Revenue]]-Table19[[#This Row],[Budget]]</f>
        <v>32225777</v>
      </c>
      <c r="U957" s="1">
        <f>(Table19[[#This Row],[Gross Revenue]]/Table19[[#This Row],[Budget]])-1</f>
        <v>0.40282221250000005</v>
      </c>
      <c r="V957" t="str">
        <f t="shared" si="30"/>
        <v>131-150 minutes</v>
      </c>
      <c r="W957">
        <f>Table19[[#This Row],[Profit]]/Table19[[#This Row],[Budget]]*100</f>
        <v>40.282221249999999</v>
      </c>
      <c r="X957">
        <v>-1289919.5</v>
      </c>
      <c r="Y957">
        <v>-4.8151417500000002E-2</v>
      </c>
      <c r="Z957" t="str">
        <f t="shared" si="32"/>
        <v>High</v>
      </c>
    </row>
    <row r="958" spans="1:26" x14ac:dyDescent="0.2">
      <c r="A958" t="s">
        <v>5463</v>
      </c>
      <c r="B958" t="s">
        <v>912</v>
      </c>
      <c r="C958" t="s">
        <v>912</v>
      </c>
      <c r="D958">
        <v>589</v>
      </c>
      <c r="E958">
        <v>916</v>
      </c>
      <c r="F958">
        <v>589</v>
      </c>
      <c r="G958">
        <v>0</v>
      </c>
      <c r="H958">
        <v>6.7</v>
      </c>
      <c r="I958">
        <v>31</v>
      </c>
      <c r="J958">
        <v>111</v>
      </c>
      <c r="K958">
        <v>10174663</v>
      </c>
      <c r="L958">
        <v>100000</v>
      </c>
      <c r="M958" s="2">
        <f>VLOOKUP(A958,Sheet2!$A$1:G4682,2,0)</f>
        <v>38786</v>
      </c>
      <c r="N958" t="str">
        <f>VLOOKUP(A958,Sheet2!$A$1:G4682,3,0)</f>
        <v>Color</v>
      </c>
      <c r="O958" t="str">
        <f>VLOOKUP(A958,Sheet2!$A$1:G4682,4,0)</f>
        <v>Drama</v>
      </c>
      <c r="P958" t="str">
        <f>VLOOKUP(A958,Sheet2!$A$1:G4682,5,0)</f>
        <v>English</v>
      </c>
      <c r="Q958" t="str">
        <f>VLOOKUP(A958,Sheet2!$A$1:G4682,6,0)</f>
        <v>USA</v>
      </c>
      <c r="R958" t="str">
        <f>VLOOKUP(A958,Sheet2!$A$1:G4682,7,0)</f>
        <v>PG</v>
      </c>
      <c r="S958" t="str">
        <f>IF(Table19[[#This Row],[Language]]="English","English","Other language")</f>
        <v>English</v>
      </c>
      <c r="T958">
        <f>Table19[[#This Row],[Gross Revenue]]-Table19[[#This Row],[Budget]]</f>
        <v>10074663</v>
      </c>
      <c r="U958" s="1">
        <f>(Table19[[#This Row],[Gross Revenue]]/Table19[[#This Row],[Budget]])-1</f>
        <v>100.74663</v>
      </c>
      <c r="V958" t="str">
        <f t="shared" si="30"/>
        <v>111-130 minutes</v>
      </c>
      <c r="W958">
        <f>Table19[[#This Row],[Profit]]/Table19[[#This Row],[Budget]]*100</f>
        <v>10074.663</v>
      </c>
      <c r="X958">
        <v>-434215.5</v>
      </c>
      <c r="Y958">
        <v>-0.10115100772200772</v>
      </c>
      <c r="Z958" t="str">
        <f t="shared" si="32"/>
        <v>Low</v>
      </c>
    </row>
    <row r="959" spans="1:26" x14ac:dyDescent="0.2">
      <c r="A959" t="s">
        <v>4852</v>
      </c>
      <c r="B959" t="s">
        <v>379</v>
      </c>
      <c r="C959" t="s">
        <v>1663</v>
      </c>
      <c r="D959">
        <v>4000</v>
      </c>
      <c r="E959">
        <v>6526</v>
      </c>
      <c r="F959">
        <v>60</v>
      </c>
      <c r="G959">
        <v>3000</v>
      </c>
      <c r="H959">
        <v>6.4</v>
      </c>
      <c r="I959">
        <v>117</v>
      </c>
      <c r="J959">
        <v>99</v>
      </c>
      <c r="K959">
        <v>1654367</v>
      </c>
      <c r="L959">
        <v>7000000</v>
      </c>
      <c r="M959" s="2">
        <f>VLOOKUP(A959,Sheet2!$A$1:G4683,2,0)</f>
        <v>38794</v>
      </c>
      <c r="N959" t="str">
        <f>VLOOKUP(A959,Sheet2!$A$1:G4683,3,0)</f>
        <v>Color</v>
      </c>
      <c r="O959" t="str">
        <f>VLOOKUP(A959,Sheet2!$A$1:G4683,4,0)</f>
        <v>Biography</v>
      </c>
      <c r="P959" t="str">
        <f>VLOOKUP(A959,Sheet2!$A$1:G4683,5,0)</f>
        <v>English</v>
      </c>
      <c r="Q959" t="str">
        <f>VLOOKUP(A959,Sheet2!$A$1:G4683,6,0)</f>
        <v>USA</v>
      </c>
      <c r="R959" t="str">
        <f>VLOOKUP(A959,Sheet2!$A$1:G4683,7,0)</f>
        <v>R</v>
      </c>
      <c r="S959" t="str">
        <f>IF(Table19[[#This Row],[Language]]="English","English","Other language")</f>
        <v>English</v>
      </c>
      <c r="T959">
        <f>Table19[[#This Row],[Gross Revenue]]-Table19[[#This Row],[Budget]]</f>
        <v>-5345633</v>
      </c>
      <c r="U959" s="1">
        <f>(Table19[[#This Row],[Gross Revenue]]/Table19[[#This Row],[Budget]])-1</f>
        <v>-0.76366185714285717</v>
      </c>
      <c r="V959" t="str">
        <f t="shared" si="30"/>
        <v>90-110 minutes</v>
      </c>
      <c r="W959">
        <f>Table19[[#This Row],[Profit]]/Table19[[#This Row],[Budget]]*100</f>
        <v>-76.36618571428572</v>
      </c>
      <c r="X959">
        <v>-1289919.5</v>
      </c>
      <c r="Y959">
        <v>-4.8151417500000002E-2</v>
      </c>
      <c r="Z959" t="str">
        <f t="shared" si="32"/>
        <v>Low</v>
      </c>
    </row>
    <row r="960" spans="1:26" x14ac:dyDescent="0.2">
      <c r="A960" t="s">
        <v>6486</v>
      </c>
      <c r="B960" t="s">
        <v>2955</v>
      </c>
      <c r="C960" t="s">
        <v>2473</v>
      </c>
      <c r="D960">
        <v>503</v>
      </c>
      <c r="E960">
        <v>1448</v>
      </c>
      <c r="F960">
        <v>909</v>
      </c>
      <c r="G960">
        <v>0</v>
      </c>
      <c r="H960">
        <v>7.5</v>
      </c>
      <c r="I960">
        <v>288</v>
      </c>
      <c r="J960">
        <v>122</v>
      </c>
      <c r="K960">
        <v>119078393</v>
      </c>
      <c r="L960">
        <v>6000000</v>
      </c>
      <c r="M960" s="2">
        <f>VLOOKUP(A960,Sheet2!$A$1:G4684,2,0)</f>
        <v>38249</v>
      </c>
      <c r="N960" t="str">
        <f>VLOOKUP(A960,Sheet2!$A$1:G4684,3,0)</f>
        <v>Color</v>
      </c>
      <c r="O960" t="str">
        <f>VLOOKUP(A960,Sheet2!$A$1:G4684,4,0)</f>
        <v>Documentary</v>
      </c>
      <c r="P960" t="str">
        <f>VLOOKUP(A960,Sheet2!$A$1:G4684,5,0)</f>
        <v>English</v>
      </c>
      <c r="Q960" t="str">
        <f>VLOOKUP(A960,Sheet2!$A$1:G4684,6,0)</f>
        <v>USA</v>
      </c>
      <c r="R960" t="str">
        <f>VLOOKUP(A960,Sheet2!$A$1:G4684,7,0)</f>
        <v>R</v>
      </c>
      <c r="S960" t="str">
        <f>IF(Table19[[#This Row],[Language]]="English","English","Other language")</f>
        <v>English</v>
      </c>
      <c r="T960">
        <f>Table19[[#This Row],[Gross Revenue]]-Table19[[#This Row],[Budget]]</f>
        <v>113078393</v>
      </c>
      <c r="U960" s="1">
        <f>(Table19[[#This Row],[Gross Revenue]]/Table19[[#This Row],[Budget]])-1</f>
        <v>18.846398833333332</v>
      </c>
      <c r="V960" t="str">
        <f t="shared" si="30"/>
        <v>111-130 minutes</v>
      </c>
      <c r="W960">
        <f>Table19[[#This Row],[Profit]]/Table19[[#This Row],[Budget]]*100</f>
        <v>1884.6398833333333</v>
      </c>
      <c r="Z960" t="str">
        <f t="shared" si="32"/>
        <v>Low</v>
      </c>
    </row>
    <row r="961" spans="1:26" x14ac:dyDescent="0.2">
      <c r="A961" t="s">
        <v>3993</v>
      </c>
      <c r="B961" t="s">
        <v>479</v>
      </c>
      <c r="C961" t="s">
        <v>248</v>
      </c>
      <c r="D961">
        <v>14000</v>
      </c>
      <c r="E961">
        <v>37967</v>
      </c>
      <c r="F961">
        <v>9</v>
      </c>
      <c r="G961">
        <v>2000</v>
      </c>
      <c r="H961">
        <v>5.6</v>
      </c>
      <c r="I961">
        <v>143</v>
      </c>
      <c r="J961">
        <v>95</v>
      </c>
      <c r="K961">
        <v>88658172</v>
      </c>
      <c r="L961">
        <v>50000000</v>
      </c>
      <c r="M961" s="2">
        <f>VLOOKUP(A961,Sheet2!$A$1:G4685,2,0)</f>
        <v>38760</v>
      </c>
      <c r="N961" t="str">
        <f>VLOOKUP(A961,Sheet2!$A$1:G4685,3,0)</f>
        <v>Color</v>
      </c>
      <c r="O961" t="str">
        <f>VLOOKUP(A961,Sheet2!$A$1:G4685,4,0)</f>
        <v>Comedy</v>
      </c>
      <c r="P961" t="str">
        <f>VLOOKUP(A961,Sheet2!$A$1:G4685,5,0)</f>
        <v>English</v>
      </c>
      <c r="Q961" t="str">
        <f>VLOOKUP(A961,Sheet2!$A$1:G4685,6,0)</f>
        <v>USA</v>
      </c>
      <c r="R961" t="str">
        <f>VLOOKUP(A961,Sheet2!$A$1:G4685,7,0)</f>
        <v>PG-13</v>
      </c>
      <c r="S961" t="str">
        <f>IF(Table19[[#This Row],[Language]]="English","English","Other language")</f>
        <v>English</v>
      </c>
      <c r="T961">
        <f>Table19[[#This Row],[Gross Revenue]]-Table19[[#This Row],[Budget]]</f>
        <v>38658172</v>
      </c>
      <c r="U961" s="1">
        <f>(Table19[[#This Row],[Gross Revenue]]/Table19[[#This Row],[Budget]])-1</f>
        <v>0.77316344000000004</v>
      </c>
      <c r="V961" t="str">
        <f t="shared" si="30"/>
        <v>90-110 minutes</v>
      </c>
      <c r="W961">
        <f>Table19[[#This Row],[Profit]]/Table19[[#This Row],[Budget]]*100</f>
        <v>77.316344000000001</v>
      </c>
      <c r="X961">
        <v>1637763</v>
      </c>
      <c r="Y961">
        <v>0.19178668286445014</v>
      </c>
      <c r="Z961" t="str">
        <f t="shared" si="32"/>
        <v>High</v>
      </c>
    </row>
    <row r="962" spans="1:26" x14ac:dyDescent="0.2">
      <c r="A962" t="s">
        <v>5502</v>
      </c>
      <c r="B962" t="s">
        <v>695</v>
      </c>
      <c r="C962" t="s">
        <v>1585</v>
      </c>
      <c r="D962">
        <v>6000</v>
      </c>
      <c r="E962">
        <v>10191</v>
      </c>
      <c r="F962">
        <v>218</v>
      </c>
      <c r="G962">
        <v>9000</v>
      </c>
      <c r="H962">
        <v>6.8</v>
      </c>
      <c r="I962">
        <v>214</v>
      </c>
      <c r="J962">
        <v>108</v>
      </c>
      <c r="K962">
        <v>9528092</v>
      </c>
      <c r="L962">
        <v>22000000</v>
      </c>
      <c r="M962" s="2">
        <f>VLOOKUP(A962,Sheet2!$A$1:G4686,2,0)</f>
        <v>40484</v>
      </c>
      <c r="N962" t="str">
        <f>VLOOKUP(A962,Sheet2!$A$1:G4686,3,0)</f>
        <v>Color</v>
      </c>
      <c r="O962" t="str">
        <f>VLOOKUP(A962,Sheet2!$A$1:G4686,4,0)</f>
        <v>Biography</v>
      </c>
      <c r="P962" t="str">
        <f>VLOOKUP(A962,Sheet2!$A$1:G4686,5,0)</f>
        <v>English</v>
      </c>
      <c r="Q962" t="str">
        <f>VLOOKUP(A962,Sheet2!$A$1:G4686,6,0)</f>
        <v>USA</v>
      </c>
      <c r="R962" t="str">
        <f>VLOOKUP(A962,Sheet2!$A$1:G4686,7,0)</f>
        <v>PG-13</v>
      </c>
      <c r="S962" t="str">
        <f>IF(Table19[[#This Row],[Language]]="English","English","Other language")</f>
        <v>English</v>
      </c>
      <c r="T962">
        <f>Table19[[#This Row],[Gross Revenue]]-Table19[[#This Row],[Budget]]</f>
        <v>-12471908</v>
      </c>
      <c r="U962" s="1">
        <f>(Table19[[#This Row],[Gross Revenue]]/Table19[[#This Row],[Budget]])-1</f>
        <v>-0.56690490909090907</v>
      </c>
      <c r="V962" t="str">
        <f t="shared" ref="V962:V1025" si="33">IF(J962="","",IF(J962&lt;90,"&lt;90 minutes",IF(J962&lt;=110,"90-110 minutes",IF(J962&lt;=130,"111-130 minutes",IF(J962&lt;=150,"131-150 minutes","&gt;150 minutes")))))</f>
        <v>90-110 minutes</v>
      </c>
      <c r="W962">
        <f>Table19[[#This Row],[Profit]]/Table19[[#This Row],[Budget]]*100</f>
        <v>-56.690490909090904</v>
      </c>
      <c r="X962">
        <v>-1289919.5</v>
      </c>
      <c r="Y962">
        <v>-4.8151417500000002E-2</v>
      </c>
      <c r="Z962" t="str">
        <f t="shared" ref="Z962" si="34">IF(L962="","",IF(L962&lt;=$AA$26,"Low",IF(L962&lt;=$AA$28,"Medium","High")))</f>
        <v>Medium</v>
      </c>
    </row>
    <row r="963" spans="1:26" x14ac:dyDescent="0.2">
      <c r="A963" t="s">
        <v>4203</v>
      </c>
      <c r="B963" t="s">
        <v>275</v>
      </c>
      <c r="C963" t="s">
        <v>1328</v>
      </c>
      <c r="D963">
        <v>979</v>
      </c>
      <c r="E963">
        <v>1679</v>
      </c>
      <c r="F963">
        <v>150</v>
      </c>
      <c r="G963">
        <v>69</v>
      </c>
      <c r="H963">
        <v>5.9</v>
      </c>
      <c r="I963">
        <v>21</v>
      </c>
      <c r="J963">
        <v>91</v>
      </c>
      <c r="K963">
        <v>2104000</v>
      </c>
      <c r="L963">
        <v>13000000</v>
      </c>
      <c r="M963" s="2">
        <f>VLOOKUP(A963,Sheet2!$A$1:G4687,2,0)</f>
        <v>35114</v>
      </c>
      <c r="N963" t="str">
        <f>VLOOKUP(A963,Sheet2!$A$1:G4687,3,0)</f>
        <v>Color</v>
      </c>
      <c r="O963" t="str">
        <f>VLOOKUP(A963,Sheet2!$A$1:G4687,4,0)</f>
        <v>Comedy</v>
      </c>
      <c r="P963" t="str">
        <f>VLOOKUP(A963,Sheet2!$A$1:G4687,5,0)</f>
        <v>English</v>
      </c>
      <c r="Q963" t="str">
        <f>VLOOKUP(A963,Sheet2!$A$1:G4687,6,0)</f>
        <v>USA</v>
      </c>
      <c r="R963" t="str">
        <f>VLOOKUP(A963,Sheet2!$A$1:G4687,7,0)</f>
        <v>R</v>
      </c>
      <c r="S963" t="str">
        <f>IF(Table19[[#This Row],[Language]]="English","English","Other language")</f>
        <v>English</v>
      </c>
      <c r="T963">
        <f>Table19[[#This Row],[Gross Revenue]]-Table19[[#This Row],[Budget]]</f>
        <v>-10896000</v>
      </c>
      <c r="U963" s="1">
        <f>(Table19[[#This Row],[Gross Revenue]]/Table19[[#This Row],[Budget]])-1</f>
        <v>-0.83815384615384614</v>
      </c>
      <c r="V963" t="str">
        <f t="shared" si="33"/>
        <v>90-110 minutes</v>
      </c>
      <c r="W963">
        <f>Table19[[#This Row],[Profit]]/Table19[[#This Row],[Budget]]*100</f>
        <v>-83.815384615384616</v>
      </c>
      <c r="X963">
        <v>1637763</v>
      </c>
      <c r="Y963">
        <v>0.19178668286445014</v>
      </c>
      <c r="Z963" t="str">
        <f t="shared" ref="Z963:Z1025" si="35">IF(L963="","",IF(L963&lt;=$AA$26,"Low",IF(L963&lt;=$AA$28,"Medium","High")))</f>
        <v>Low</v>
      </c>
    </row>
    <row r="964" spans="1:26" x14ac:dyDescent="0.2">
      <c r="A964" t="s">
        <v>4097</v>
      </c>
      <c r="B964" t="s">
        <v>215</v>
      </c>
      <c r="C964" t="s">
        <v>1218</v>
      </c>
      <c r="D964">
        <v>2000</v>
      </c>
      <c r="E964">
        <v>3089</v>
      </c>
      <c r="F964">
        <v>249</v>
      </c>
      <c r="G964">
        <v>0</v>
      </c>
      <c r="H964">
        <v>5.8</v>
      </c>
      <c r="I964">
        <v>29</v>
      </c>
      <c r="J964">
        <v>103</v>
      </c>
      <c r="K964">
        <v>8691</v>
      </c>
      <c r="L964">
        <v>4500000</v>
      </c>
      <c r="M964" s="2">
        <f>VLOOKUP(A964,Sheet2!$A$1:G4688,2,0)</f>
        <v>41723</v>
      </c>
      <c r="N964" t="str">
        <f>VLOOKUP(A964,Sheet2!$A$1:G4688,3,0)</f>
        <v>Color</v>
      </c>
      <c r="O964" t="str">
        <f>VLOOKUP(A964,Sheet2!$A$1:G4688,4,0)</f>
        <v>Action</v>
      </c>
      <c r="P964" t="str">
        <f>VLOOKUP(A964,Sheet2!$A$1:G4688,5,0)</f>
        <v>English</v>
      </c>
      <c r="Q964" t="str">
        <f>VLOOKUP(A964,Sheet2!$A$1:G4688,6,0)</f>
        <v>USA</v>
      </c>
      <c r="R964" t="str">
        <f>VLOOKUP(A964,Sheet2!$A$1:G4688,7,0)</f>
        <v>R</v>
      </c>
      <c r="S964" t="str">
        <f>IF(Table19[[#This Row],[Language]]="English","English","Other language")</f>
        <v>English</v>
      </c>
      <c r="T964">
        <f>Table19[[#This Row],[Gross Revenue]]-Table19[[#This Row],[Budget]]</f>
        <v>-4491309</v>
      </c>
      <c r="U964" s="1">
        <f>(Table19[[#This Row],[Gross Revenue]]/Table19[[#This Row],[Budget]])-1</f>
        <v>-0.99806866666666672</v>
      </c>
      <c r="V964" t="str">
        <f t="shared" si="33"/>
        <v>90-110 minutes</v>
      </c>
      <c r="W964">
        <f>Table19[[#This Row],[Profit]]/Table19[[#This Row],[Budget]]*100</f>
        <v>-99.806866666666679</v>
      </c>
      <c r="X964">
        <v>-1289919.5</v>
      </c>
      <c r="Y964">
        <v>-4.8151417500000002E-2</v>
      </c>
      <c r="Z964" t="str">
        <f t="shared" si="35"/>
        <v>Low</v>
      </c>
    </row>
    <row r="965" spans="1:26" x14ac:dyDescent="0.2">
      <c r="A965" t="s">
        <v>3586</v>
      </c>
      <c r="B965" t="s">
        <v>581</v>
      </c>
      <c r="C965" t="s">
        <v>582</v>
      </c>
      <c r="D965">
        <v>808</v>
      </c>
      <c r="E965">
        <v>5734</v>
      </c>
      <c r="F965">
        <v>64</v>
      </c>
      <c r="G965">
        <v>0</v>
      </c>
      <c r="H965">
        <v>5</v>
      </c>
      <c r="I965">
        <v>134</v>
      </c>
      <c r="J965">
        <v>123</v>
      </c>
      <c r="K965">
        <v>22452209</v>
      </c>
      <c r="L965">
        <v>18000000</v>
      </c>
      <c r="M965" s="2">
        <f>VLOOKUP(A965,Sheet2!$A$1:G4689,2,0)</f>
        <v>39840</v>
      </c>
      <c r="N965" t="str">
        <f>VLOOKUP(A965,Sheet2!$A$1:G4689,3,0)</f>
        <v>Color</v>
      </c>
      <c r="O965" t="str">
        <f>VLOOKUP(A965,Sheet2!$A$1:G4689,4,0)</f>
        <v>Comedy</v>
      </c>
      <c r="P965" t="str">
        <f>VLOOKUP(A965,Sheet2!$A$1:G4689,5,0)</f>
        <v>English</v>
      </c>
      <c r="Q965" t="str">
        <f>VLOOKUP(A965,Sheet2!$A$1:G4689,6,0)</f>
        <v>USA</v>
      </c>
      <c r="R965" t="str">
        <f>VLOOKUP(A965,Sheet2!$A$1:G4689,7,0)</f>
        <v>PG</v>
      </c>
      <c r="S965" t="str">
        <f>IF(Table19[[#This Row],[Language]]="English","English","Other language")</f>
        <v>English</v>
      </c>
      <c r="T965">
        <f>Table19[[#This Row],[Gross Revenue]]-Table19[[#This Row],[Budget]]</f>
        <v>4452209</v>
      </c>
      <c r="U965" s="1">
        <f>(Table19[[#This Row],[Gross Revenue]]/Table19[[#This Row],[Budget]])-1</f>
        <v>0.24734494444444444</v>
      </c>
      <c r="V965" t="str">
        <f t="shared" si="33"/>
        <v>111-130 minutes</v>
      </c>
      <c r="W965">
        <f>Table19[[#This Row],[Profit]]/Table19[[#This Row],[Budget]]*100</f>
        <v>24.734494444444444</v>
      </c>
      <c r="X965">
        <v>1637763</v>
      </c>
      <c r="Y965">
        <v>0.19178668286445014</v>
      </c>
      <c r="Z965" t="str">
        <f t="shared" si="35"/>
        <v>Medium</v>
      </c>
    </row>
    <row r="966" spans="1:26" x14ac:dyDescent="0.2">
      <c r="A966" t="s">
        <v>6767</v>
      </c>
      <c r="B966" t="s">
        <v>3117</v>
      </c>
      <c r="C966" t="s">
        <v>2817</v>
      </c>
      <c r="D966">
        <v>16</v>
      </c>
      <c r="E966">
        <v>16</v>
      </c>
      <c r="F966">
        <v>11</v>
      </c>
      <c r="G966">
        <v>3000</v>
      </c>
      <c r="H966">
        <v>7.8</v>
      </c>
      <c r="I966">
        <v>99</v>
      </c>
      <c r="J966">
        <v>120</v>
      </c>
      <c r="K966">
        <v>76400000</v>
      </c>
      <c r="L966">
        <v>2280000</v>
      </c>
      <c r="M966" s="2">
        <f>VLOOKUP(A966,Sheet2!$A$1:G4690,2,0)</f>
        <v>14749</v>
      </c>
      <c r="N966" t="str">
        <f>VLOOKUP(A966,Sheet2!$A$1:G4690,3,0)</f>
        <v>Color</v>
      </c>
      <c r="O966" t="str">
        <f>VLOOKUP(A966,Sheet2!$A$1:G4690,4,0)</f>
        <v>Animation</v>
      </c>
      <c r="P966" t="str">
        <f>VLOOKUP(A966,Sheet2!$A$1:G4690,5,0)</f>
        <v>English</v>
      </c>
      <c r="Q966" t="str">
        <f>VLOOKUP(A966,Sheet2!$A$1:G4690,6,0)</f>
        <v>USA</v>
      </c>
      <c r="R966" t="str">
        <f>VLOOKUP(A966,Sheet2!$A$1:G4690,7,0)</f>
        <v>G</v>
      </c>
      <c r="S966" t="str">
        <f>IF(Table19[[#This Row],[Language]]="English","English","Other language")</f>
        <v>English</v>
      </c>
      <c r="T966">
        <f>Table19[[#This Row],[Gross Revenue]]-Table19[[#This Row],[Budget]]</f>
        <v>74120000</v>
      </c>
      <c r="U966" s="1">
        <f>(Table19[[#This Row],[Gross Revenue]]/Table19[[#This Row],[Budget]])-1</f>
        <v>32.508771929824562</v>
      </c>
      <c r="V966" t="str">
        <f t="shared" si="33"/>
        <v>111-130 minutes</v>
      </c>
      <c r="W966">
        <f>Table19[[#This Row],[Profit]]/Table19[[#This Row],[Budget]]*100</f>
        <v>3250.8771929824561</v>
      </c>
      <c r="Z966" t="str">
        <f t="shared" si="35"/>
        <v>Low</v>
      </c>
    </row>
    <row r="967" spans="1:26" x14ac:dyDescent="0.2">
      <c r="A967" t="s">
        <v>6209</v>
      </c>
      <c r="B967" t="s">
        <v>2816</v>
      </c>
      <c r="C967" t="s">
        <v>2817</v>
      </c>
      <c r="D967">
        <v>340</v>
      </c>
      <c r="E967">
        <v>814</v>
      </c>
      <c r="F967">
        <v>11</v>
      </c>
      <c r="G967">
        <v>607</v>
      </c>
      <c r="H967">
        <v>7.3</v>
      </c>
      <c r="I967">
        <v>129</v>
      </c>
      <c r="J967">
        <v>74</v>
      </c>
      <c r="K967">
        <v>60507228</v>
      </c>
      <c r="L967">
        <v>80000000</v>
      </c>
      <c r="M967" s="2">
        <f>VLOOKUP(A967,Sheet2!$A$1:G4691,2,0)</f>
        <v>36434</v>
      </c>
      <c r="N967" t="str">
        <f>VLOOKUP(A967,Sheet2!$A$1:G4691,3,0)</f>
        <v>Color</v>
      </c>
      <c r="O967" t="str">
        <f>VLOOKUP(A967,Sheet2!$A$1:G4691,4,0)</f>
        <v>Animation</v>
      </c>
      <c r="P967" t="str">
        <f>VLOOKUP(A967,Sheet2!$A$1:G4691,5,0)</f>
        <v>English</v>
      </c>
      <c r="Q967" t="str">
        <f>VLOOKUP(A967,Sheet2!$A$1:G4691,6,0)</f>
        <v>USA</v>
      </c>
      <c r="R967" t="str">
        <f>VLOOKUP(A967,Sheet2!$A$1:G4691,7,0)</f>
        <v>G</v>
      </c>
      <c r="S967" t="str">
        <f>IF(Table19[[#This Row],[Language]]="English","English","Other language")</f>
        <v>English</v>
      </c>
      <c r="T967">
        <f>Table19[[#This Row],[Gross Revenue]]-Table19[[#This Row],[Budget]]</f>
        <v>-19492772</v>
      </c>
      <c r="U967" s="1">
        <f>(Table19[[#This Row],[Gross Revenue]]/Table19[[#This Row],[Budget]])-1</f>
        <v>-0.24365965000000001</v>
      </c>
      <c r="V967" t="str">
        <f t="shared" si="33"/>
        <v>&lt;90 minutes</v>
      </c>
      <c r="W967">
        <f>Table19[[#This Row],[Profit]]/Table19[[#This Row],[Budget]]*100</f>
        <v>-24.365964999999999</v>
      </c>
      <c r="Z967" t="str">
        <f t="shared" si="35"/>
        <v>High</v>
      </c>
    </row>
    <row r="968" spans="1:26" x14ac:dyDescent="0.2">
      <c r="A968" t="s">
        <v>3973</v>
      </c>
      <c r="B968" t="s">
        <v>1077</v>
      </c>
      <c r="C968" t="s">
        <v>1078</v>
      </c>
      <c r="D968">
        <v>11000</v>
      </c>
      <c r="E968">
        <v>15302</v>
      </c>
      <c r="F968">
        <v>167</v>
      </c>
      <c r="G968">
        <v>0</v>
      </c>
      <c r="H968">
        <v>5.6</v>
      </c>
      <c r="I968">
        <v>262</v>
      </c>
      <c r="J968">
        <v>92</v>
      </c>
      <c r="K968">
        <v>131920333</v>
      </c>
      <c r="L968">
        <v>130000000</v>
      </c>
      <c r="M968" s="2">
        <f>VLOOKUP(A968,Sheet2!$A$1:G4692,2,0)</f>
        <v>39140</v>
      </c>
      <c r="N968" t="str">
        <f>VLOOKUP(A968,Sheet2!$A$1:G4692,3,0)</f>
        <v>Color</v>
      </c>
      <c r="O968" t="str">
        <f>VLOOKUP(A968,Sheet2!$A$1:G4692,4,0)</f>
        <v>Action</v>
      </c>
      <c r="P968" t="str">
        <f>VLOOKUP(A968,Sheet2!$A$1:G4692,5,0)</f>
        <v>English</v>
      </c>
      <c r="Q968" t="str">
        <f>VLOOKUP(A968,Sheet2!$A$1:G4692,6,0)</f>
        <v>USA</v>
      </c>
      <c r="R968" t="str">
        <f>VLOOKUP(A968,Sheet2!$A$1:G4692,7,0)</f>
        <v>PG</v>
      </c>
      <c r="S968" t="str">
        <f>IF(Table19[[#This Row],[Language]]="English","English","Other language")</f>
        <v>English</v>
      </c>
      <c r="T968">
        <f>Table19[[#This Row],[Gross Revenue]]-Table19[[#This Row],[Budget]]</f>
        <v>1920333</v>
      </c>
      <c r="U968" s="1">
        <f>(Table19[[#This Row],[Gross Revenue]]/Table19[[#This Row],[Budget]])-1</f>
        <v>1.4771792307692211E-2</v>
      </c>
      <c r="V968" t="str">
        <f t="shared" si="33"/>
        <v>90-110 minutes</v>
      </c>
      <c r="W968">
        <f>Table19[[#This Row],[Profit]]/Table19[[#This Row],[Budget]]*100</f>
        <v>1.4771792307692309</v>
      </c>
      <c r="X968">
        <v>-1289919.5</v>
      </c>
      <c r="Y968">
        <v>-4.8151417500000002E-2</v>
      </c>
      <c r="Z968" t="str">
        <f t="shared" si="35"/>
        <v>High</v>
      </c>
    </row>
    <row r="969" spans="1:26" x14ac:dyDescent="0.2">
      <c r="A969" t="s">
        <v>3394</v>
      </c>
      <c r="B969" t="s">
        <v>263</v>
      </c>
      <c r="C969" t="s">
        <v>264</v>
      </c>
      <c r="D969">
        <v>596</v>
      </c>
      <c r="E969">
        <v>1261</v>
      </c>
      <c r="F969">
        <v>128</v>
      </c>
      <c r="G969">
        <v>41000</v>
      </c>
      <c r="H969">
        <v>4.3</v>
      </c>
      <c r="I969">
        <v>369</v>
      </c>
      <c r="J969">
        <v>100</v>
      </c>
      <c r="K969">
        <v>56114221</v>
      </c>
      <c r="L969">
        <v>120000000</v>
      </c>
      <c r="M969" s="2">
        <f>VLOOKUP(A969,Sheet2!$A$1:G4693,2,0)</f>
        <v>42069</v>
      </c>
      <c r="N969" t="str">
        <f>VLOOKUP(A969,Sheet2!$A$1:G4693,3,0)</f>
        <v>Color</v>
      </c>
      <c r="O969" t="str">
        <f>VLOOKUP(A969,Sheet2!$A$1:G4693,4,0)</f>
        <v>Action</v>
      </c>
      <c r="P969" t="str">
        <f>VLOOKUP(A969,Sheet2!$A$1:G4693,5,0)</f>
        <v>English</v>
      </c>
      <c r="Q969" t="str">
        <f>VLOOKUP(A969,Sheet2!$A$1:G4693,6,0)</f>
        <v>USA</v>
      </c>
      <c r="R969" t="str">
        <f>VLOOKUP(A969,Sheet2!$A$1:G4693,7,0)</f>
        <v>PG-13</v>
      </c>
      <c r="S969" t="str">
        <f>IF(Table19[[#This Row],[Language]]="English","English","Other language")</f>
        <v>English</v>
      </c>
      <c r="T969">
        <f>Table19[[#This Row],[Gross Revenue]]-Table19[[#This Row],[Budget]]</f>
        <v>-63885779</v>
      </c>
      <c r="U969" s="1">
        <f>(Table19[[#This Row],[Gross Revenue]]/Table19[[#This Row],[Budget]])-1</f>
        <v>-0.53238149166666671</v>
      </c>
      <c r="V969" t="str">
        <f t="shared" si="33"/>
        <v>90-110 minutes</v>
      </c>
      <c r="W969">
        <f>Table19[[#This Row],[Profit]]/Table19[[#This Row],[Budget]]*100</f>
        <v>-53.238149166666673</v>
      </c>
      <c r="X969">
        <v>-1289919.5</v>
      </c>
      <c r="Y969">
        <v>-4.8151417500000002E-2</v>
      </c>
      <c r="Z969" t="str">
        <f t="shared" si="35"/>
        <v>High</v>
      </c>
    </row>
    <row r="970" spans="1:26" x14ac:dyDescent="0.2">
      <c r="A970" t="s">
        <v>6700</v>
      </c>
      <c r="B970" t="s">
        <v>588</v>
      </c>
      <c r="C970" t="s">
        <v>2610</v>
      </c>
      <c r="D970">
        <v>13000</v>
      </c>
      <c r="E970">
        <v>24770</v>
      </c>
      <c r="F970">
        <v>0</v>
      </c>
      <c r="G970">
        <v>15000</v>
      </c>
      <c r="H970">
        <v>7.8</v>
      </c>
      <c r="I970">
        <v>335</v>
      </c>
      <c r="J970">
        <v>87</v>
      </c>
      <c r="K970">
        <v>20999103</v>
      </c>
      <c r="L970">
        <v>40000000</v>
      </c>
      <c r="M970" s="2">
        <f>VLOOKUP(A970,Sheet2!$A$1:G4694,2,0)</f>
        <v>40176</v>
      </c>
      <c r="N970" t="str">
        <f>VLOOKUP(A970,Sheet2!$A$1:G4694,3,0)</f>
        <v>Color</v>
      </c>
      <c r="O970" t="str">
        <f>VLOOKUP(A970,Sheet2!$A$1:G4694,4,0)</f>
        <v>Adventure</v>
      </c>
      <c r="P970" t="str">
        <f>VLOOKUP(A970,Sheet2!$A$1:G4694,5,0)</f>
        <v>English</v>
      </c>
      <c r="Q970" t="str">
        <f>VLOOKUP(A970,Sheet2!$A$1:G4694,6,0)</f>
        <v>USA</v>
      </c>
      <c r="R970" t="str">
        <f>VLOOKUP(A970,Sheet2!$A$1:G4694,7,0)</f>
        <v>PG</v>
      </c>
      <c r="S970" t="str">
        <f>IF(Table19[[#This Row],[Language]]="English","English","Other language")</f>
        <v>English</v>
      </c>
      <c r="T970">
        <f>Table19[[#This Row],[Gross Revenue]]-Table19[[#This Row],[Budget]]</f>
        <v>-19000897</v>
      </c>
      <c r="U970" s="1">
        <f>(Table19[[#This Row],[Gross Revenue]]/Table19[[#This Row],[Budget]])-1</f>
        <v>-0.47502242500000003</v>
      </c>
      <c r="V970" t="str">
        <f t="shared" si="33"/>
        <v>&lt;90 minutes</v>
      </c>
      <c r="W970">
        <f>Table19[[#This Row],[Profit]]/Table19[[#This Row],[Budget]]*100</f>
        <v>-47.502242500000001</v>
      </c>
      <c r="X970">
        <v>3892693.5</v>
      </c>
      <c r="Y970">
        <v>0.11726928571428571</v>
      </c>
      <c r="Z970" t="str">
        <f t="shared" si="35"/>
        <v>High</v>
      </c>
    </row>
    <row r="971" spans="1:26" x14ac:dyDescent="0.2">
      <c r="A971" t="s">
        <v>6342</v>
      </c>
      <c r="B971" t="s">
        <v>730</v>
      </c>
      <c r="C971" t="s">
        <v>2517</v>
      </c>
      <c r="D971">
        <v>2000</v>
      </c>
      <c r="E971">
        <v>2447</v>
      </c>
      <c r="F971">
        <v>162</v>
      </c>
      <c r="G971">
        <v>0</v>
      </c>
      <c r="H971">
        <v>7.4</v>
      </c>
      <c r="I971">
        <v>181</v>
      </c>
      <c r="J971">
        <v>107</v>
      </c>
      <c r="K971">
        <v>15854988</v>
      </c>
      <c r="L971">
        <v>13500000</v>
      </c>
      <c r="M971" s="2">
        <f>VLOOKUP(A971,Sheet2!$A$1:G4695,2,0)</f>
        <v>37500</v>
      </c>
      <c r="N971" t="str">
        <f>VLOOKUP(A971,Sheet2!$A$1:G4695,3,0)</f>
        <v>Color</v>
      </c>
      <c r="O971" t="str">
        <f>VLOOKUP(A971,Sheet2!$A$1:G4695,4,0)</f>
        <v>Drama</v>
      </c>
      <c r="P971" t="str">
        <f>VLOOKUP(A971,Sheet2!$A$1:G4695,5,0)</f>
        <v>English</v>
      </c>
      <c r="Q971" t="str">
        <f>VLOOKUP(A971,Sheet2!$A$1:G4695,6,0)</f>
        <v>USA</v>
      </c>
      <c r="R971" t="str">
        <f>VLOOKUP(A971,Sheet2!$A$1:G4695,7,0)</f>
        <v>PG-13</v>
      </c>
      <c r="S971" t="str">
        <f>IF(Table19[[#This Row],[Language]]="English","English","Other language")</f>
        <v>English</v>
      </c>
      <c r="T971">
        <f>Table19[[#This Row],[Gross Revenue]]-Table19[[#This Row],[Budget]]</f>
        <v>2354988</v>
      </c>
      <c r="U971" s="1">
        <f>(Table19[[#This Row],[Gross Revenue]]/Table19[[#This Row],[Budget]])-1</f>
        <v>0.17444355555555546</v>
      </c>
      <c r="V971" t="str">
        <f t="shared" si="33"/>
        <v>90-110 minutes</v>
      </c>
      <c r="W971">
        <f>Table19[[#This Row],[Profit]]/Table19[[#This Row],[Budget]]*100</f>
        <v>17.444355555555553</v>
      </c>
      <c r="X971">
        <v>-434215.5</v>
      </c>
      <c r="Y971">
        <v>-0.10115100772200772</v>
      </c>
      <c r="Z971" t="str">
        <f t="shared" si="35"/>
        <v>Medium</v>
      </c>
    </row>
    <row r="972" spans="1:26" x14ac:dyDescent="0.2">
      <c r="A972" t="s">
        <v>3294</v>
      </c>
      <c r="B972" t="s">
        <v>80</v>
      </c>
      <c r="C972" t="s">
        <v>81</v>
      </c>
      <c r="D972">
        <v>811</v>
      </c>
      <c r="E972">
        <v>1789</v>
      </c>
      <c r="F972">
        <v>34</v>
      </c>
      <c r="G972">
        <v>40</v>
      </c>
      <c r="H972">
        <v>3.3</v>
      </c>
      <c r="I972">
        <v>13</v>
      </c>
      <c r="J972">
        <v>103</v>
      </c>
      <c r="K972">
        <v>16066</v>
      </c>
      <c r="L972">
        <v>5000000</v>
      </c>
      <c r="M972" s="2">
        <f>VLOOKUP(A972,Sheet2!$A$1:G4696,2,0)</f>
        <v>38050</v>
      </c>
      <c r="N972" t="str">
        <f>VLOOKUP(A972,Sheet2!$A$1:G4696,3,0)</f>
        <v>Color</v>
      </c>
      <c r="O972" t="str">
        <f>VLOOKUP(A972,Sheet2!$A$1:G4696,4,0)</f>
        <v>Mystery</v>
      </c>
      <c r="P972" t="str">
        <f>VLOOKUP(A972,Sheet2!$A$1:G4696,5,0)</f>
        <v>English</v>
      </c>
      <c r="Q972" t="str">
        <f>VLOOKUP(A972,Sheet2!$A$1:G4696,6,0)</f>
        <v>Germany</v>
      </c>
      <c r="R972" t="str">
        <f>VLOOKUP(A972,Sheet2!$A$1:G4696,7,0)</f>
        <v>R</v>
      </c>
      <c r="S972" t="str">
        <f>IF(Table19[[#This Row],[Language]]="English","English","Other language")</f>
        <v>English</v>
      </c>
      <c r="T972">
        <f>Table19[[#This Row],[Gross Revenue]]-Table19[[#This Row],[Budget]]</f>
        <v>-4983934</v>
      </c>
      <c r="U972" s="1">
        <f>(Table19[[#This Row],[Gross Revenue]]/Table19[[#This Row],[Budget]])-1</f>
        <v>-0.99678679999999997</v>
      </c>
      <c r="V972" t="str">
        <f t="shared" si="33"/>
        <v>90-110 minutes</v>
      </c>
      <c r="W972">
        <f>Table19[[#This Row],[Profit]]/Table19[[#This Row],[Budget]]*100</f>
        <v>-99.67868</v>
      </c>
      <c r="Z972" t="str">
        <f t="shared" si="35"/>
        <v>Low</v>
      </c>
    </row>
    <row r="973" spans="1:26" x14ac:dyDescent="0.2">
      <c r="A973" t="s">
        <v>6244</v>
      </c>
      <c r="B973" t="s">
        <v>170</v>
      </c>
      <c r="C973" t="s">
        <v>1483</v>
      </c>
      <c r="D973">
        <v>23000</v>
      </c>
      <c r="E973">
        <v>55345</v>
      </c>
      <c r="F973">
        <v>681</v>
      </c>
      <c r="G973">
        <v>54000</v>
      </c>
      <c r="H973">
        <v>7.3</v>
      </c>
      <c r="I973">
        <v>342</v>
      </c>
      <c r="J973">
        <v>132</v>
      </c>
      <c r="K973">
        <v>209805005</v>
      </c>
      <c r="L973">
        <v>125000000</v>
      </c>
      <c r="M973" s="2">
        <f>VLOOKUP(A973,Sheet2!$A$1:G4697,2,0)</f>
        <v>40736</v>
      </c>
      <c r="N973" t="str">
        <f>VLOOKUP(A973,Sheet2!$A$1:G4697,3,0)</f>
        <v>Color</v>
      </c>
      <c r="O973" t="str">
        <f>VLOOKUP(A973,Sheet2!$A$1:G4697,4,0)</f>
        <v>Action</v>
      </c>
      <c r="P973" t="str">
        <f>VLOOKUP(A973,Sheet2!$A$1:G4697,5,0)</f>
        <v>English</v>
      </c>
      <c r="Q973" t="str">
        <f>VLOOKUP(A973,Sheet2!$A$1:G4697,6,0)</f>
        <v>USA</v>
      </c>
      <c r="R973" t="str">
        <f>VLOOKUP(A973,Sheet2!$A$1:G4697,7,0)</f>
        <v>PG-13</v>
      </c>
      <c r="S973" t="str">
        <f>IF(Table19[[#This Row],[Language]]="English","English","Other language")</f>
        <v>English</v>
      </c>
      <c r="T973">
        <f>Table19[[#This Row],[Gross Revenue]]-Table19[[#This Row],[Budget]]</f>
        <v>84805005</v>
      </c>
      <c r="U973" s="1">
        <f>(Table19[[#This Row],[Gross Revenue]]/Table19[[#This Row],[Budget]])-1</f>
        <v>0.67844003999999991</v>
      </c>
      <c r="V973" t="str">
        <f t="shared" si="33"/>
        <v>131-150 minutes</v>
      </c>
      <c r="W973">
        <f>Table19[[#This Row],[Profit]]/Table19[[#This Row],[Budget]]*100</f>
        <v>67.844003999999998</v>
      </c>
      <c r="X973">
        <v>-1289919.5</v>
      </c>
      <c r="Y973">
        <v>-4.8151417500000002E-2</v>
      </c>
      <c r="Z973" t="str">
        <f t="shared" si="35"/>
        <v>High</v>
      </c>
    </row>
    <row r="974" spans="1:26" x14ac:dyDescent="0.2">
      <c r="A974" t="s">
        <v>5048</v>
      </c>
      <c r="B974" t="s">
        <v>700</v>
      </c>
      <c r="C974" t="s">
        <v>2036</v>
      </c>
      <c r="D974">
        <v>12000</v>
      </c>
      <c r="E974">
        <v>14699</v>
      </c>
      <c r="F974">
        <v>88</v>
      </c>
      <c r="G974">
        <v>12000</v>
      </c>
      <c r="H974">
        <v>6.5</v>
      </c>
      <c r="I974">
        <v>196</v>
      </c>
      <c r="J974">
        <v>98</v>
      </c>
      <c r="K974">
        <v>23225911</v>
      </c>
      <c r="L974">
        <v>24000000</v>
      </c>
      <c r="M974" s="2">
        <f>VLOOKUP(A974,Sheet2!$A$1:G4698,2,0)</f>
        <v>40540</v>
      </c>
      <c r="N974" t="str">
        <f>VLOOKUP(A974,Sheet2!$A$1:G4698,3,0)</f>
        <v>Color</v>
      </c>
      <c r="O974" t="str">
        <f>VLOOKUP(A974,Sheet2!$A$1:G4698,4,0)</f>
        <v>Action</v>
      </c>
      <c r="P974" t="str">
        <f>VLOOKUP(A974,Sheet2!$A$1:G4698,5,0)</f>
        <v>English</v>
      </c>
      <c r="Q974" t="str">
        <f>VLOOKUP(A974,Sheet2!$A$1:G4698,6,0)</f>
        <v>USA</v>
      </c>
      <c r="R974" t="str">
        <f>VLOOKUP(A974,Sheet2!$A$1:G4698,7,0)</f>
        <v>R</v>
      </c>
      <c r="S974" t="str">
        <f>IF(Table19[[#This Row],[Language]]="English","English","Other language")</f>
        <v>English</v>
      </c>
      <c r="T974">
        <f>Table19[[#This Row],[Gross Revenue]]-Table19[[#This Row],[Budget]]</f>
        <v>-774089</v>
      </c>
      <c r="U974" s="1">
        <f>(Table19[[#This Row],[Gross Revenue]]/Table19[[#This Row],[Budget]])-1</f>
        <v>-3.2253708333333297E-2</v>
      </c>
      <c r="V974" t="str">
        <f t="shared" si="33"/>
        <v>90-110 minutes</v>
      </c>
      <c r="W974">
        <f>Table19[[#This Row],[Profit]]/Table19[[#This Row],[Budget]]*100</f>
        <v>-3.2253708333333333</v>
      </c>
      <c r="X974">
        <v>-1289919.5</v>
      </c>
      <c r="Y974">
        <v>-4.8151417500000002E-2</v>
      </c>
      <c r="Z974" t="str">
        <f t="shared" si="35"/>
        <v>Medium</v>
      </c>
    </row>
    <row r="975" spans="1:26" x14ac:dyDescent="0.2">
      <c r="A975" t="s">
        <v>3404</v>
      </c>
      <c r="B975" t="s">
        <v>281</v>
      </c>
      <c r="C975" t="s">
        <v>282</v>
      </c>
      <c r="D975">
        <v>1000</v>
      </c>
      <c r="E975">
        <v>4604</v>
      </c>
      <c r="F975">
        <v>38</v>
      </c>
      <c r="G975">
        <v>531</v>
      </c>
      <c r="H975">
        <v>4.3</v>
      </c>
      <c r="I975">
        <v>59</v>
      </c>
      <c r="J975">
        <v>93</v>
      </c>
      <c r="K975">
        <v>48114556</v>
      </c>
      <c r="L975">
        <v>26000000</v>
      </c>
      <c r="M975" s="2">
        <f>VLOOKUP(A975,Sheet2!$A$1:G4699,2,0)</f>
        <v>38242</v>
      </c>
      <c r="N975" t="str">
        <f>VLOOKUP(A975,Sheet2!$A$1:G4699,3,0)</f>
        <v>Color</v>
      </c>
      <c r="O975" t="str">
        <f>VLOOKUP(A975,Sheet2!$A$1:G4699,4,0)</f>
        <v>Comedy</v>
      </c>
      <c r="P975" t="str">
        <f>VLOOKUP(A975,Sheet2!$A$1:G4699,5,0)</f>
        <v>English</v>
      </c>
      <c r="Q975" t="str">
        <f>VLOOKUP(A975,Sheet2!$A$1:G4699,6,0)</f>
        <v>USA</v>
      </c>
      <c r="R975" t="str">
        <f>VLOOKUP(A975,Sheet2!$A$1:G4699,7,0)</f>
        <v>PG</v>
      </c>
      <c r="S975" t="str">
        <f>IF(Table19[[#This Row],[Language]]="English","English","Other language")</f>
        <v>English</v>
      </c>
      <c r="T975">
        <f>Table19[[#This Row],[Gross Revenue]]-Table19[[#This Row],[Budget]]</f>
        <v>22114556</v>
      </c>
      <c r="U975" s="1">
        <f>(Table19[[#This Row],[Gross Revenue]]/Table19[[#This Row],[Budget]])-1</f>
        <v>0.85055984615384617</v>
      </c>
      <c r="V975" t="str">
        <f t="shared" si="33"/>
        <v>90-110 minutes</v>
      </c>
      <c r="W975">
        <f>Table19[[#This Row],[Profit]]/Table19[[#This Row],[Budget]]*100</f>
        <v>85.055984615384617</v>
      </c>
      <c r="X975">
        <v>1637763</v>
      </c>
      <c r="Y975">
        <v>0.19178668286445014</v>
      </c>
      <c r="Z975" t="str">
        <f t="shared" si="35"/>
        <v>Medium</v>
      </c>
    </row>
    <row r="976" spans="1:26" x14ac:dyDescent="0.2">
      <c r="A976" t="s">
        <v>5731</v>
      </c>
      <c r="B976" t="s">
        <v>2487</v>
      </c>
      <c r="C976" t="s">
        <v>1342</v>
      </c>
      <c r="D976">
        <v>886</v>
      </c>
      <c r="E976">
        <v>1639</v>
      </c>
      <c r="F976">
        <v>213</v>
      </c>
      <c r="G976">
        <v>3000</v>
      </c>
      <c r="H976">
        <v>6.9</v>
      </c>
      <c r="I976">
        <v>94</v>
      </c>
      <c r="J976">
        <v>119</v>
      </c>
      <c r="K976">
        <v>156645693</v>
      </c>
      <c r="L976">
        <v>14000000</v>
      </c>
      <c r="M976" s="2">
        <f>VLOOKUP(A976,Sheet2!$A$1:G4700,2,0)</f>
        <v>32003</v>
      </c>
      <c r="N976" t="str">
        <f>VLOOKUP(A976,Sheet2!$A$1:G4700,3,0)</f>
        <v>Color</v>
      </c>
      <c r="O976" t="str">
        <f>VLOOKUP(A976,Sheet2!$A$1:G4700,4,0)</f>
        <v>Drama</v>
      </c>
      <c r="P976" t="str">
        <f>VLOOKUP(A976,Sheet2!$A$1:G4700,5,0)</f>
        <v>English</v>
      </c>
      <c r="Q976" t="str">
        <f>VLOOKUP(A976,Sheet2!$A$1:G4700,6,0)</f>
        <v>USA</v>
      </c>
      <c r="R976" t="str">
        <f>VLOOKUP(A976,Sheet2!$A$1:G4700,7,0)</f>
        <v>R</v>
      </c>
      <c r="S976" t="str">
        <f>IF(Table19[[#This Row],[Language]]="English","English","Other language")</f>
        <v>English</v>
      </c>
      <c r="T976">
        <f>Table19[[#This Row],[Gross Revenue]]-Table19[[#This Row],[Budget]]</f>
        <v>142645693</v>
      </c>
      <c r="U976" s="1">
        <f>(Table19[[#This Row],[Gross Revenue]]/Table19[[#This Row],[Budget]])-1</f>
        <v>10.188978071428572</v>
      </c>
      <c r="V976" t="str">
        <f t="shared" si="33"/>
        <v>111-130 minutes</v>
      </c>
      <c r="W976">
        <f>Table19[[#This Row],[Profit]]/Table19[[#This Row],[Budget]]*100</f>
        <v>1018.8978071428572</v>
      </c>
      <c r="X976">
        <v>-434215.5</v>
      </c>
      <c r="Y976">
        <v>-0.10115100772200772</v>
      </c>
      <c r="Z976" t="str">
        <f t="shared" si="35"/>
        <v>Medium</v>
      </c>
    </row>
    <row r="977" spans="1:26" x14ac:dyDescent="0.2">
      <c r="A977" t="s">
        <v>5879</v>
      </c>
      <c r="B977" t="s">
        <v>2590</v>
      </c>
      <c r="C977" t="s">
        <v>2591</v>
      </c>
      <c r="D977">
        <v>9</v>
      </c>
      <c r="E977">
        <v>11</v>
      </c>
      <c r="F977">
        <v>45</v>
      </c>
      <c r="G977">
        <v>607</v>
      </c>
      <c r="H977">
        <v>7.1</v>
      </c>
      <c r="I977">
        <v>73</v>
      </c>
      <c r="J977">
        <v>134</v>
      </c>
      <c r="K977">
        <v>195888</v>
      </c>
      <c r="L977">
        <v>2500000000</v>
      </c>
      <c r="M977" s="2">
        <f>VLOOKUP(A977,Sheet2!$A$1:G4701,2,0)</f>
        <v>38552</v>
      </c>
      <c r="N977" t="str">
        <f>VLOOKUP(A977,Sheet2!$A$1:G4701,3,0)</f>
        <v>Color</v>
      </c>
      <c r="O977" t="str">
        <f>VLOOKUP(A977,Sheet2!$A$1:G4701,4,0)</f>
        <v>Drama</v>
      </c>
      <c r="P977" t="str">
        <f>VLOOKUP(A977,Sheet2!$A$1:G4701,5,0)</f>
        <v>Hungarian</v>
      </c>
      <c r="Q977" t="str">
        <f>VLOOKUP(A977,Sheet2!$A$1:G4701,6,0)</f>
        <v>Hungary</v>
      </c>
      <c r="R977" t="str">
        <f>VLOOKUP(A977,Sheet2!$A$1:G4701,7,0)</f>
        <v>R</v>
      </c>
      <c r="S977" t="str">
        <f>IF(Table19[[#This Row],[Language]]="English","English","Other language")</f>
        <v>Other language</v>
      </c>
      <c r="T977">
        <f>Table19[[#This Row],[Gross Revenue]]-Table19[[#This Row],[Budget]]</f>
        <v>-2499804112</v>
      </c>
      <c r="U977" s="1">
        <f>(Table19[[#This Row],[Gross Revenue]]/Table19[[#This Row],[Budget]])-1</f>
        <v>-0.99992164480000001</v>
      </c>
      <c r="V977" t="str">
        <f t="shared" si="33"/>
        <v>131-150 minutes</v>
      </c>
      <c r="W977">
        <f>Table19[[#This Row],[Profit]]/Table19[[#This Row],[Budget]]*100</f>
        <v>-99.99216448</v>
      </c>
      <c r="X977">
        <v>-434215.5</v>
      </c>
      <c r="Y977">
        <v>-0.10115100772200772</v>
      </c>
      <c r="Z977" t="str">
        <f t="shared" si="35"/>
        <v>High</v>
      </c>
    </row>
    <row r="978" spans="1:26" x14ac:dyDescent="0.2">
      <c r="A978" t="s">
        <v>6623</v>
      </c>
      <c r="B978" t="s">
        <v>546</v>
      </c>
      <c r="C978" t="s">
        <v>1346</v>
      </c>
      <c r="D978">
        <v>40000</v>
      </c>
      <c r="E978">
        <v>43105</v>
      </c>
      <c r="F978">
        <v>0</v>
      </c>
      <c r="G978">
        <v>15000</v>
      </c>
      <c r="H978">
        <v>7.7</v>
      </c>
      <c r="I978">
        <v>156</v>
      </c>
      <c r="J978">
        <v>118</v>
      </c>
      <c r="K978">
        <v>10562387</v>
      </c>
      <c r="L978">
        <v>18500000</v>
      </c>
      <c r="M978" s="2">
        <f>VLOOKUP(A978,Sheet2!$A$1:G4702,2,0)</f>
        <v>36120</v>
      </c>
      <c r="N978" t="str">
        <f>VLOOKUP(A978,Sheet2!$A$1:G4702,3,0)</f>
        <v>Color</v>
      </c>
      <c r="O978" t="str">
        <f>VLOOKUP(A978,Sheet2!$A$1:G4702,4,0)</f>
        <v>Adventure</v>
      </c>
      <c r="P978" t="str">
        <f>VLOOKUP(A978,Sheet2!$A$1:G4702,5,0)</f>
        <v>English</v>
      </c>
      <c r="Q978" t="str">
        <f>VLOOKUP(A978,Sheet2!$A$1:G4702,6,0)</f>
        <v>USA</v>
      </c>
      <c r="R978" t="str">
        <f>VLOOKUP(A978,Sheet2!$A$1:G4702,7,0)</f>
        <v>R</v>
      </c>
      <c r="S978" t="str">
        <f>IF(Table19[[#This Row],[Language]]="English","English","Other language")</f>
        <v>English</v>
      </c>
      <c r="T978">
        <f>Table19[[#This Row],[Gross Revenue]]-Table19[[#This Row],[Budget]]</f>
        <v>-7937613</v>
      </c>
      <c r="U978" s="1">
        <f>(Table19[[#This Row],[Gross Revenue]]/Table19[[#This Row],[Budget]])-1</f>
        <v>-0.42906016216216214</v>
      </c>
      <c r="V978" t="str">
        <f t="shared" si="33"/>
        <v>111-130 minutes</v>
      </c>
      <c r="W978">
        <f>Table19[[#This Row],[Profit]]/Table19[[#This Row],[Budget]]*100</f>
        <v>-42.906016216216216</v>
      </c>
      <c r="X978">
        <v>3892693.5</v>
      </c>
      <c r="Y978">
        <v>0.11726928571428571</v>
      </c>
      <c r="Z978" t="str">
        <f t="shared" si="35"/>
        <v>Medium</v>
      </c>
    </row>
    <row r="979" spans="1:26" x14ac:dyDescent="0.2">
      <c r="A979" t="s">
        <v>6099</v>
      </c>
      <c r="B979" t="s">
        <v>2738</v>
      </c>
      <c r="C979" t="s">
        <v>1103</v>
      </c>
      <c r="D979">
        <v>2000</v>
      </c>
      <c r="E979">
        <v>4262</v>
      </c>
      <c r="F979">
        <v>37</v>
      </c>
      <c r="G979">
        <v>612</v>
      </c>
      <c r="H979">
        <v>3.3</v>
      </c>
      <c r="I979">
        <v>104</v>
      </c>
      <c r="J979">
        <v>101</v>
      </c>
      <c r="K979">
        <v>13208023</v>
      </c>
      <c r="L979">
        <v>42000000</v>
      </c>
      <c r="M979" s="2">
        <f>VLOOKUP(A979,Sheet2!$A$1:G4703,2,0)</f>
        <v>37452</v>
      </c>
      <c r="N979" t="str">
        <f>VLOOKUP(A979,Sheet2!$A$1:G4703,3,0)</f>
        <v>Color</v>
      </c>
      <c r="O979" t="str">
        <f>VLOOKUP(A979,Sheet2!$A$1:G4703,4,0)</f>
        <v>Crime</v>
      </c>
      <c r="P979" t="str">
        <f>VLOOKUP(A979,Sheet2!$A$1:G4703,5,0)</f>
        <v>English</v>
      </c>
      <c r="Q979" t="str">
        <f>VLOOKUP(A979,Sheet2!$A$1:G4703,6,0)</f>
        <v>UK</v>
      </c>
      <c r="R979" t="str">
        <f>VLOOKUP(A979,Sheet2!$A$1:G4703,7,0)</f>
        <v>R</v>
      </c>
      <c r="S979" t="str">
        <f>IF(Table19[[#This Row],[Language]]="English","English","Other language")</f>
        <v>English</v>
      </c>
      <c r="T979">
        <f>Table19[[#This Row],[Gross Revenue]]-Table19[[#This Row],[Budget]]</f>
        <v>-28791977</v>
      </c>
      <c r="U979" s="1">
        <f>(Table19[[#This Row],[Gross Revenue]]/Table19[[#This Row],[Budget]])-1</f>
        <v>-0.68552326190476198</v>
      </c>
      <c r="V979" t="str">
        <f t="shared" si="33"/>
        <v>90-110 minutes</v>
      </c>
      <c r="W979">
        <f>Table19[[#This Row],[Profit]]/Table19[[#This Row],[Budget]]*100</f>
        <v>-68.552326190476194</v>
      </c>
      <c r="X979">
        <v>-74533.5</v>
      </c>
      <c r="Y979">
        <v>-7.4856785714285719E-3</v>
      </c>
      <c r="Z979" t="str">
        <f t="shared" si="35"/>
        <v>High</v>
      </c>
    </row>
    <row r="980" spans="1:26" x14ac:dyDescent="0.2">
      <c r="A980" t="s">
        <v>6308</v>
      </c>
      <c r="B980" t="s">
        <v>1466</v>
      </c>
      <c r="C980" t="s">
        <v>1066</v>
      </c>
      <c r="D980">
        <v>548</v>
      </c>
      <c r="E980">
        <v>1005</v>
      </c>
      <c r="F980">
        <v>0</v>
      </c>
      <c r="G980">
        <v>675</v>
      </c>
      <c r="H980">
        <v>6.3</v>
      </c>
      <c r="I980">
        <v>149</v>
      </c>
      <c r="J980">
        <v>114</v>
      </c>
      <c r="K980">
        <v>6592103</v>
      </c>
      <c r="L980">
        <v>35000000</v>
      </c>
      <c r="M980" s="2">
        <f>VLOOKUP(A980,Sheet2!$A$1:G4704,2,0)</f>
        <v>37509</v>
      </c>
      <c r="N980" t="str">
        <f>VLOOKUP(A980,Sheet2!$A$1:G4704,3,0)</f>
        <v>Color</v>
      </c>
      <c r="O980" t="str">
        <f>VLOOKUP(A980,Sheet2!$A$1:G4704,4,0)</f>
        <v>Crime</v>
      </c>
      <c r="P980" t="str">
        <f>VLOOKUP(A980,Sheet2!$A$1:G4704,5,0)</f>
        <v>English</v>
      </c>
      <c r="Q980" t="str">
        <f>VLOOKUP(A980,Sheet2!$A$1:G4704,6,0)</f>
        <v>France</v>
      </c>
      <c r="R980" t="str">
        <f>VLOOKUP(A980,Sheet2!$A$1:G4704,7,0)</f>
        <v>R</v>
      </c>
      <c r="S980" t="str">
        <f>IF(Table19[[#This Row],[Language]]="English","English","Other language")</f>
        <v>English</v>
      </c>
      <c r="T980">
        <f>Table19[[#This Row],[Gross Revenue]]-Table19[[#This Row],[Budget]]</f>
        <v>-28407897</v>
      </c>
      <c r="U980" s="1">
        <f>(Table19[[#This Row],[Gross Revenue]]/Table19[[#This Row],[Budget]])-1</f>
        <v>-0.81165419999999999</v>
      </c>
      <c r="V980" t="str">
        <f t="shared" si="33"/>
        <v>111-130 minutes</v>
      </c>
      <c r="W980">
        <f>Table19[[#This Row],[Profit]]/Table19[[#This Row],[Budget]]*100</f>
        <v>-81.165419999999997</v>
      </c>
      <c r="X980">
        <v>-74533.5</v>
      </c>
      <c r="Y980">
        <v>-7.4856785714285719E-3</v>
      </c>
      <c r="Z980" t="str">
        <f t="shared" si="35"/>
        <v>Medium</v>
      </c>
    </row>
    <row r="981" spans="1:26" x14ac:dyDescent="0.2">
      <c r="A981" t="s">
        <v>4649</v>
      </c>
      <c r="B981" t="s">
        <v>56</v>
      </c>
      <c r="C981" t="s">
        <v>1193</v>
      </c>
      <c r="D981">
        <v>787</v>
      </c>
      <c r="E981">
        <v>1827</v>
      </c>
      <c r="F981">
        <v>101</v>
      </c>
      <c r="G981">
        <v>0</v>
      </c>
      <c r="H981">
        <v>6.2</v>
      </c>
      <c r="I981">
        <v>124</v>
      </c>
      <c r="J981">
        <v>104</v>
      </c>
      <c r="K981">
        <v>42071069</v>
      </c>
      <c r="L981">
        <v>30000000</v>
      </c>
      <c r="M981" s="2">
        <f>VLOOKUP(A981,Sheet2!$A$1:G4705,2,0)</f>
        <v>38555</v>
      </c>
      <c r="N981" t="str">
        <f>VLOOKUP(A981,Sheet2!$A$1:G4705,3,0)</f>
        <v>Color</v>
      </c>
      <c r="O981" t="str">
        <f>VLOOKUP(A981,Sheet2!$A$1:G4705,4,0)</f>
        <v>Comedy</v>
      </c>
      <c r="P981" t="str">
        <f>VLOOKUP(A981,Sheet2!$A$1:G4705,5,0)</f>
        <v>English</v>
      </c>
      <c r="Q981" t="str">
        <f>VLOOKUP(A981,Sheet2!$A$1:G4705,6,0)</f>
        <v>USA</v>
      </c>
      <c r="R981" t="str">
        <f>VLOOKUP(A981,Sheet2!$A$1:G4705,7,0)</f>
        <v>PG-13</v>
      </c>
      <c r="S981" t="str">
        <f>IF(Table19[[#This Row],[Language]]="English","English","Other language")</f>
        <v>English</v>
      </c>
      <c r="T981">
        <f>Table19[[#This Row],[Gross Revenue]]-Table19[[#This Row],[Budget]]</f>
        <v>12071069</v>
      </c>
      <c r="U981" s="1">
        <f>(Table19[[#This Row],[Gross Revenue]]/Table19[[#This Row],[Budget]])-1</f>
        <v>0.40236896666666677</v>
      </c>
      <c r="V981" t="str">
        <f t="shared" si="33"/>
        <v>90-110 minutes</v>
      </c>
      <c r="W981">
        <f>Table19[[#This Row],[Profit]]/Table19[[#This Row],[Budget]]*100</f>
        <v>40.236896666666667</v>
      </c>
      <c r="X981">
        <v>1637763</v>
      </c>
      <c r="Y981">
        <v>0.19178668286445014</v>
      </c>
      <c r="Z981" t="str">
        <f t="shared" si="35"/>
        <v>Medium</v>
      </c>
    </row>
    <row r="982" spans="1:26" x14ac:dyDescent="0.2">
      <c r="A982" t="s">
        <v>6858</v>
      </c>
      <c r="B982" t="s">
        <v>3159</v>
      </c>
      <c r="C982" t="s">
        <v>767</v>
      </c>
      <c r="D982">
        <v>402</v>
      </c>
      <c r="E982">
        <v>934</v>
      </c>
      <c r="F982">
        <v>278</v>
      </c>
      <c r="G982">
        <v>0</v>
      </c>
      <c r="H982">
        <v>8</v>
      </c>
      <c r="I982">
        <v>66</v>
      </c>
      <c r="J982">
        <v>181</v>
      </c>
      <c r="K982">
        <v>50000000</v>
      </c>
      <c r="L982">
        <v>9000000</v>
      </c>
      <c r="M982" s="2">
        <f>VLOOKUP(A982,Sheet2!$A$1:G4706,2,0)</f>
        <v>26035</v>
      </c>
      <c r="N982" t="str">
        <f>VLOOKUP(A982,Sheet2!$A$1:G4706,3,0)</f>
        <v>Color</v>
      </c>
      <c r="O982" t="str">
        <f>VLOOKUP(A982,Sheet2!$A$1:G4706,4,0)</f>
        <v>Drama</v>
      </c>
      <c r="P982" t="str">
        <f>VLOOKUP(A982,Sheet2!$A$1:G4706,5,0)</f>
        <v>English</v>
      </c>
      <c r="Q982" t="str">
        <f>VLOOKUP(A982,Sheet2!$A$1:G4706,6,0)</f>
        <v>USA</v>
      </c>
      <c r="R982" t="str">
        <f>VLOOKUP(A982,Sheet2!$A$1:G4706,7,0)</f>
        <v>G</v>
      </c>
      <c r="S982" t="str">
        <f>IF(Table19[[#This Row],[Language]]="English","English","Other language")</f>
        <v>English</v>
      </c>
      <c r="T982">
        <f>Table19[[#This Row],[Gross Revenue]]-Table19[[#This Row],[Budget]]</f>
        <v>41000000</v>
      </c>
      <c r="U982" s="1">
        <f>(Table19[[#This Row],[Gross Revenue]]/Table19[[#This Row],[Budget]])-1</f>
        <v>4.5555555555555554</v>
      </c>
      <c r="V982" t="str">
        <f t="shared" si="33"/>
        <v>&gt;150 minutes</v>
      </c>
      <c r="W982">
        <f>Table19[[#This Row],[Profit]]/Table19[[#This Row],[Budget]]*100</f>
        <v>455.55555555555554</v>
      </c>
      <c r="X982">
        <v>-434215.5</v>
      </c>
      <c r="Y982">
        <v>-0.10115100772200772</v>
      </c>
      <c r="Z982" t="str">
        <f t="shared" si="35"/>
        <v>Low</v>
      </c>
    </row>
    <row r="983" spans="1:26" x14ac:dyDescent="0.2">
      <c r="A983" t="s">
        <v>5471</v>
      </c>
      <c r="B983" t="s">
        <v>2328</v>
      </c>
      <c r="C983" t="s">
        <v>2329</v>
      </c>
      <c r="D983">
        <v>553</v>
      </c>
      <c r="E983">
        <v>786</v>
      </c>
      <c r="F983">
        <v>8</v>
      </c>
      <c r="G983">
        <v>0</v>
      </c>
      <c r="H983">
        <v>6.8</v>
      </c>
      <c r="I983">
        <v>140</v>
      </c>
      <c r="J983">
        <v>93</v>
      </c>
      <c r="K983">
        <v>298110</v>
      </c>
      <c r="L983">
        <v>8000000</v>
      </c>
      <c r="M983" s="2">
        <f>VLOOKUP(A983,Sheet2!$A$1:G4707,2,0)</f>
        <v>39014</v>
      </c>
      <c r="N983" t="str">
        <f>VLOOKUP(A983,Sheet2!$A$1:G4707,3,0)</f>
        <v>Black and White</v>
      </c>
      <c r="O983" t="str">
        <f>VLOOKUP(A983,Sheet2!$A$1:G4707,4,0)</f>
        <v>Comedy</v>
      </c>
      <c r="P983" t="str">
        <f>VLOOKUP(A983,Sheet2!$A$1:G4707,5,0)</f>
        <v>English</v>
      </c>
      <c r="Q983" t="str">
        <f>VLOOKUP(A983,Sheet2!$A$1:G4707,6,0)</f>
        <v>Canada</v>
      </c>
      <c r="R983" t="str">
        <f>VLOOKUP(A983,Sheet2!$A$1:G4707,7,0)</f>
        <v>R</v>
      </c>
      <c r="S983" t="str">
        <f>IF(Table19[[#This Row],[Language]]="English","English","Other language")</f>
        <v>English</v>
      </c>
      <c r="T983">
        <f>Table19[[#This Row],[Gross Revenue]]-Table19[[#This Row],[Budget]]</f>
        <v>-7701890</v>
      </c>
      <c r="U983" s="1">
        <f>(Table19[[#This Row],[Gross Revenue]]/Table19[[#This Row],[Budget]])-1</f>
        <v>-0.96273624999999996</v>
      </c>
      <c r="V983" t="str">
        <f t="shared" si="33"/>
        <v>90-110 minutes</v>
      </c>
      <c r="W983">
        <f>Table19[[#This Row],[Profit]]/Table19[[#This Row],[Budget]]*100</f>
        <v>-96.273624999999996</v>
      </c>
      <c r="X983">
        <v>1637763</v>
      </c>
      <c r="Y983">
        <v>0.19178668286445014</v>
      </c>
      <c r="Z983" t="str">
        <f t="shared" si="35"/>
        <v>Low</v>
      </c>
    </row>
    <row r="984" spans="1:26" x14ac:dyDescent="0.2">
      <c r="A984" t="s">
        <v>3375</v>
      </c>
      <c r="B984" t="s">
        <v>229</v>
      </c>
      <c r="C984" t="s">
        <v>230</v>
      </c>
      <c r="D984">
        <v>1000</v>
      </c>
      <c r="E984">
        <v>4585</v>
      </c>
      <c r="F984">
        <v>456</v>
      </c>
      <c r="G984">
        <v>101000</v>
      </c>
      <c r="H984">
        <v>4.0999999999999996</v>
      </c>
      <c r="I984">
        <v>362</v>
      </c>
      <c r="J984">
        <v>129</v>
      </c>
      <c r="K984">
        <v>166147885</v>
      </c>
      <c r="L984">
        <v>40000000</v>
      </c>
      <c r="M984" s="2">
        <f>VLOOKUP(A984,Sheet2!$A$1:G4708,2,0)</f>
        <v>42077</v>
      </c>
      <c r="N984" t="str">
        <f>VLOOKUP(A984,Sheet2!$A$1:G4708,3,0)</f>
        <v>Color</v>
      </c>
      <c r="O984" t="str">
        <f>VLOOKUP(A984,Sheet2!$A$1:G4708,4,0)</f>
        <v>Drama</v>
      </c>
      <c r="P984" t="str">
        <f>VLOOKUP(A984,Sheet2!$A$1:G4708,5,0)</f>
        <v>English</v>
      </c>
      <c r="Q984" t="str">
        <f>VLOOKUP(A984,Sheet2!$A$1:G4708,6,0)</f>
        <v>USA</v>
      </c>
      <c r="R984" t="str">
        <f>VLOOKUP(A984,Sheet2!$A$1:G4708,7,0)</f>
        <v>R</v>
      </c>
      <c r="S984" t="str">
        <f>IF(Table19[[#This Row],[Language]]="English","English","Other language")</f>
        <v>English</v>
      </c>
      <c r="T984">
        <f>Table19[[#This Row],[Gross Revenue]]-Table19[[#This Row],[Budget]]</f>
        <v>126147885</v>
      </c>
      <c r="U984" s="1">
        <f>(Table19[[#This Row],[Gross Revenue]]/Table19[[#This Row],[Budget]])-1</f>
        <v>3.1536971249999999</v>
      </c>
      <c r="V984" t="str">
        <f t="shared" si="33"/>
        <v>111-130 minutes</v>
      </c>
      <c r="W984">
        <f>Table19[[#This Row],[Profit]]/Table19[[#This Row],[Budget]]*100</f>
        <v>315.36971249999999</v>
      </c>
      <c r="X984">
        <v>-434215.5</v>
      </c>
      <c r="Y984">
        <v>-0.10115100772200772</v>
      </c>
      <c r="Z984" t="str">
        <f t="shared" si="35"/>
        <v>High</v>
      </c>
    </row>
    <row r="985" spans="1:26" x14ac:dyDescent="0.2">
      <c r="A985" t="s">
        <v>7021</v>
      </c>
      <c r="B985" t="s">
        <v>89</v>
      </c>
      <c r="C985" t="s">
        <v>236</v>
      </c>
      <c r="D985">
        <v>11000</v>
      </c>
      <c r="E985">
        <v>13209</v>
      </c>
      <c r="F985">
        <v>21000</v>
      </c>
      <c r="G985">
        <v>48000</v>
      </c>
      <c r="H985">
        <v>8.8000000000000007</v>
      </c>
      <c r="I985">
        <v>315</v>
      </c>
      <c r="J985">
        <v>151</v>
      </c>
      <c r="K985">
        <v>37023395</v>
      </c>
      <c r="L985">
        <v>63000000</v>
      </c>
      <c r="M985" s="2">
        <f>VLOOKUP(A985,Sheet2!$A$1:G4709,2,0)</f>
        <v>36253</v>
      </c>
      <c r="N985" t="str">
        <f>VLOOKUP(A985,Sheet2!$A$1:G4709,3,0)</f>
        <v>Color</v>
      </c>
      <c r="O985" t="str">
        <f>VLOOKUP(A985,Sheet2!$A$1:G4709,4,0)</f>
        <v>Drama</v>
      </c>
      <c r="P985" t="str">
        <f>VLOOKUP(A985,Sheet2!$A$1:G4709,5,0)</f>
        <v>English</v>
      </c>
      <c r="Q985" t="str">
        <f>VLOOKUP(A985,Sheet2!$A$1:G4709,6,0)</f>
        <v>USA</v>
      </c>
      <c r="R985" t="str">
        <f>VLOOKUP(A985,Sheet2!$A$1:G4709,7,0)</f>
        <v>R</v>
      </c>
      <c r="S985" t="str">
        <f>IF(Table19[[#This Row],[Language]]="English","English","Other language")</f>
        <v>English</v>
      </c>
      <c r="T985">
        <f>Table19[[#This Row],[Gross Revenue]]-Table19[[#This Row],[Budget]]</f>
        <v>-25976605</v>
      </c>
      <c r="U985" s="1">
        <f>(Table19[[#This Row],[Gross Revenue]]/Table19[[#This Row],[Budget]])-1</f>
        <v>-0.41232706349206349</v>
      </c>
      <c r="V985" t="str">
        <f t="shared" si="33"/>
        <v>&gt;150 minutes</v>
      </c>
      <c r="W985">
        <f>Table19[[#This Row],[Profit]]/Table19[[#This Row],[Budget]]*100</f>
        <v>-41.232706349206353</v>
      </c>
      <c r="X985">
        <v>-434215.5</v>
      </c>
      <c r="Y985">
        <v>-0.10115100772200772</v>
      </c>
      <c r="Z985" t="str">
        <f t="shared" si="35"/>
        <v>High</v>
      </c>
    </row>
    <row r="986" spans="1:26" x14ac:dyDescent="0.2">
      <c r="A986" t="s">
        <v>5140</v>
      </c>
      <c r="B986" t="s">
        <v>2106</v>
      </c>
      <c r="C986" t="s">
        <v>2107</v>
      </c>
      <c r="D986">
        <v>54</v>
      </c>
      <c r="E986">
        <v>185</v>
      </c>
      <c r="F986">
        <v>3</v>
      </c>
      <c r="G986">
        <v>30</v>
      </c>
      <c r="H986">
        <v>6.6</v>
      </c>
      <c r="I986">
        <v>13</v>
      </c>
      <c r="J986">
        <v>109</v>
      </c>
      <c r="K986">
        <v>5199</v>
      </c>
      <c r="L986">
        <v>200000</v>
      </c>
      <c r="M986" s="2">
        <f>VLOOKUP(A986,Sheet2!$A$1:G4710,2,0)</f>
        <v>38148</v>
      </c>
      <c r="N986" t="str">
        <f>VLOOKUP(A986,Sheet2!$A$1:G4710,3,0)</f>
        <v>Color</v>
      </c>
      <c r="O986" t="str">
        <f>VLOOKUP(A986,Sheet2!$A$1:G4710,4,0)</f>
        <v>Drama</v>
      </c>
      <c r="P986" t="str">
        <f>VLOOKUP(A986,Sheet2!$A$1:G4710,5,0)</f>
        <v>English</v>
      </c>
      <c r="Q986" t="str">
        <f>VLOOKUP(A986,Sheet2!$A$1:G4710,6,0)</f>
        <v>USA</v>
      </c>
      <c r="R986" t="str">
        <f>VLOOKUP(A986,Sheet2!$A$1:G4710,7,0)</f>
        <v>R</v>
      </c>
      <c r="S986" t="str">
        <f>IF(Table19[[#This Row],[Language]]="English","English","Other language")</f>
        <v>English</v>
      </c>
      <c r="T986">
        <f>Table19[[#This Row],[Gross Revenue]]-Table19[[#This Row],[Budget]]</f>
        <v>-194801</v>
      </c>
      <c r="U986" s="1">
        <f>(Table19[[#This Row],[Gross Revenue]]/Table19[[#This Row],[Budget]])-1</f>
        <v>-0.97400500000000001</v>
      </c>
      <c r="V986" t="str">
        <f t="shared" si="33"/>
        <v>90-110 minutes</v>
      </c>
      <c r="W986">
        <f>Table19[[#This Row],[Profit]]/Table19[[#This Row],[Budget]]*100</f>
        <v>-97.400499999999994</v>
      </c>
      <c r="X986">
        <v>-434215.5</v>
      </c>
      <c r="Y986">
        <v>-0.10115100772200772</v>
      </c>
      <c r="Z986" t="str">
        <f t="shared" si="35"/>
        <v>Low</v>
      </c>
    </row>
    <row r="987" spans="1:26" x14ac:dyDescent="0.2">
      <c r="A987" t="s">
        <v>4089</v>
      </c>
      <c r="B987" t="s">
        <v>1205</v>
      </c>
      <c r="C987" t="s">
        <v>1206</v>
      </c>
      <c r="D987">
        <v>2000</v>
      </c>
      <c r="E987">
        <v>2459</v>
      </c>
      <c r="F987">
        <v>8</v>
      </c>
      <c r="G987">
        <v>0</v>
      </c>
      <c r="H987">
        <v>5.7</v>
      </c>
      <c r="I987">
        <v>16</v>
      </c>
      <c r="J987">
        <v>80</v>
      </c>
      <c r="K987">
        <v>2833383</v>
      </c>
      <c r="L987">
        <v>427000</v>
      </c>
      <c r="M987" s="2">
        <f>VLOOKUP(A987,Sheet2!$A$1:G4711,2,0)</f>
        <v>41034</v>
      </c>
      <c r="N987" t="str">
        <f>VLOOKUP(A987,Sheet2!$A$1:G4711,3,0)</f>
        <v>Color</v>
      </c>
      <c r="O987" t="str">
        <f>VLOOKUP(A987,Sheet2!$A$1:G4711,4,0)</f>
        <v>Drama</v>
      </c>
      <c r="P987" t="str">
        <f>VLOOKUP(A987,Sheet2!$A$1:G4711,5,0)</f>
        <v>English</v>
      </c>
      <c r="Q987" t="str">
        <f>VLOOKUP(A987,Sheet2!$A$1:G4711,6,0)</f>
        <v>USA</v>
      </c>
      <c r="R987" t="str">
        <f>VLOOKUP(A987,Sheet2!$A$1:G4711,7,0)</f>
        <v>R</v>
      </c>
      <c r="S987" t="str">
        <f>IF(Table19[[#This Row],[Language]]="English","English","Other language")</f>
        <v>English</v>
      </c>
      <c r="T987">
        <f>Table19[[#This Row],[Gross Revenue]]-Table19[[#This Row],[Budget]]</f>
        <v>2406383</v>
      </c>
      <c r="U987" s="1">
        <f>(Table19[[#This Row],[Gross Revenue]]/Table19[[#This Row],[Budget]])-1</f>
        <v>5.6355573770491807</v>
      </c>
      <c r="V987" t="str">
        <f t="shared" si="33"/>
        <v>&lt;90 minutes</v>
      </c>
      <c r="W987">
        <f>Table19[[#This Row],[Profit]]/Table19[[#This Row],[Budget]]*100</f>
        <v>563.5557377049181</v>
      </c>
      <c r="X987">
        <v>-434215.5</v>
      </c>
      <c r="Y987">
        <v>-0.10115100772200772</v>
      </c>
      <c r="Z987" t="str">
        <f t="shared" si="35"/>
        <v>Low</v>
      </c>
    </row>
    <row r="988" spans="1:26" x14ac:dyDescent="0.2">
      <c r="A988" t="s">
        <v>5425</v>
      </c>
      <c r="B988" t="s">
        <v>345</v>
      </c>
      <c r="C988" t="s">
        <v>47</v>
      </c>
      <c r="D988">
        <v>1000</v>
      </c>
      <c r="E988">
        <v>3345</v>
      </c>
      <c r="F988">
        <v>70</v>
      </c>
      <c r="G988">
        <v>0</v>
      </c>
      <c r="H988">
        <v>6.7</v>
      </c>
      <c r="I988">
        <v>211</v>
      </c>
      <c r="J988">
        <v>98</v>
      </c>
      <c r="K988">
        <v>53302314</v>
      </c>
      <c r="L988">
        <v>23000000</v>
      </c>
      <c r="M988" s="2">
        <f>VLOOKUP(A988,Sheet2!$A$1:G4712,2,0)</f>
        <v>36611</v>
      </c>
      <c r="N988" t="str">
        <f>VLOOKUP(A988,Sheet2!$A$1:G4712,3,0)</f>
        <v>Color</v>
      </c>
      <c r="O988" t="str">
        <f>VLOOKUP(A988,Sheet2!$A$1:G4712,4,0)</f>
        <v>Horror</v>
      </c>
      <c r="P988" t="str">
        <f>VLOOKUP(A988,Sheet2!$A$1:G4712,5,0)</f>
        <v>English</v>
      </c>
      <c r="Q988" t="str">
        <f>VLOOKUP(A988,Sheet2!$A$1:G4712,6,0)</f>
        <v>USA</v>
      </c>
      <c r="R988" t="str">
        <f>VLOOKUP(A988,Sheet2!$A$1:G4712,7,0)</f>
        <v>R</v>
      </c>
      <c r="S988" t="str">
        <f>IF(Table19[[#This Row],[Language]]="English","English","Other language")</f>
        <v>English</v>
      </c>
      <c r="T988">
        <f>Table19[[#This Row],[Gross Revenue]]-Table19[[#This Row],[Budget]]</f>
        <v>30302314</v>
      </c>
      <c r="U988" s="1">
        <f>(Table19[[#This Row],[Gross Revenue]]/Table19[[#This Row],[Budget]])-1</f>
        <v>1.3174919130434781</v>
      </c>
      <c r="V988" t="str">
        <f t="shared" si="33"/>
        <v>90-110 minutes</v>
      </c>
      <c r="W988">
        <f>Table19[[#This Row],[Profit]]/Table19[[#This Row],[Budget]]*100</f>
        <v>131.74919130434785</v>
      </c>
      <c r="X988">
        <v>16235088</v>
      </c>
      <c r="Y988">
        <v>1.1909079499999999</v>
      </c>
      <c r="Z988" t="str">
        <f t="shared" si="35"/>
        <v>Medium</v>
      </c>
    </row>
    <row r="989" spans="1:26" x14ac:dyDescent="0.2">
      <c r="A989" t="s">
        <v>4659</v>
      </c>
      <c r="B989" t="s">
        <v>1737</v>
      </c>
      <c r="C989" t="s">
        <v>190</v>
      </c>
      <c r="D989">
        <v>748</v>
      </c>
      <c r="E989">
        <v>3172</v>
      </c>
      <c r="F989">
        <v>160</v>
      </c>
      <c r="G989">
        <v>0</v>
      </c>
      <c r="H989">
        <v>6.2</v>
      </c>
      <c r="I989">
        <v>175</v>
      </c>
      <c r="J989">
        <v>90</v>
      </c>
      <c r="K989">
        <v>46455802</v>
      </c>
      <c r="L989">
        <v>26000000</v>
      </c>
      <c r="M989" s="2">
        <f>VLOOKUP(A989,Sheet2!$A$1:G4713,2,0)</f>
        <v>37868</v>
      </c>
      <c r="N989" t="str">
        <f>VLOOKUP(A989,Sheet2!$A$1:G4713,3,0)</f>
        <v>Color</v>
      </c>
      <c r="O989" t="str">
        <f>VLOOKUP(A989,Sheet2!$A$1:G4713,4,0)</f>
        <v>Horror</v>
      </c>
      <c r="P989" t="str">
        <f>VLOOKUP(A989,Sheet2!$A$1:G4713,5,0)</f>
        <v>English</v>
      </c>
      <c r="Q989" t="str">
        <f>VLOOKUP(A989,Sheet2!$A$1:G4713,6,0)</f>
        <v>USA</v>
      </c>
      <c r="R989" t="str">
        <f>VLOOKUP(A989,Sheet2!$A$1:G4713,7,0)</f>
        <v>R</v>
      </c>
      <c r="S989" t="str">
        <f>IF(Table19[[#This Row],[Language]]="English","English","Other language")</f>
        <v>English</v>
      </c>
      <c r="T989">
        <f>Table19[[#This Row],[Gross Revenue]]-Table19[[#This Row],[Budget]]</f>
        <v>20455802</v>
      </c>
      <c r="U989" s="1">
        <f>(Table19[[#This Row],[Gross Revenue]]/Table19[[#This Row],[Budget]])-1</f>
        <v>0.78676161538461531</v>
      </c>
      <c r="V989" t="str">
        <f t="shared" si="33"/>
        <v>90-110 minutes</v>
      </c>
      <c r="W989">
        <f>Table19[[#This Row],[Profit]]/Table19[[#This Row],[Budget]]*100</f>
        <v>78.676161538461542</v>
      </c>
      <c r="X989">
        <v>16235088</v>
      </c>
      <c r="Y989">
        <v>1.1909079499999999</v>
      </c>
      <c r="Z989" t="str">
        <f t="shared" si="35"/>
        <v>Medium</v>
      </c>
    </row>
    <row r="990" spans="1:26" x14ac:dyDescent="0.2">
      <c r="A990" t="s">
        <v>4173</v>
      </c>
      <c r="B990" t="s">
        <v>1292</v>
      </c>
      <c r="C990" t="s">
        <v>47</v>
      </c>
      <c r="D990">
        <v>440</v>
      </c>
      <c r="E990">
        <v>2420</v>
      </c>
      <c r="F990">
        <v>70</v>
      </c>
      <c r="G990">
        <v>0</v>
      </c>
      <c r="H990">
        <v>5.8</v>
      </c>
      <c r="I990">
        <v>216</v>
      </c>
      <c r="J990">
        <v>86</v>
      </c>
      <c r="K990">
        <v>54098051</v>
      </c>
      <c r="L990">
        <v>25000000</v>
      </c>
      <c r="M990" s="2">
        <f>VLOOKUP(A990,Sheet2!$A$1:G4714,2,0)</f>
        <v>38914</v>
      </c>
      <c r="N990" t="str">
        <f>VLOOKUP(A990,Sheet2!$A$1:G4714,3,0)</f>
        <v>Color</v>
      </c>
      <c r="O990" t="str">
        <f>VLOOKUP(A990,Sheet2!$A$1:G4714,4,0)</f>
        <v>Horror</v>
      </c>
      <c r="P990" t="str">
        <f>VLOOKUP(A990,Sheet2!$A$1:G4714,5,0)</f>
        <v>English</v>
      </c>
      <c r="Q990" t="str">
        <f>VLOOKUP(A990,Sheet2!$A$1:G4714,6,0)</f>
        <v>Germany</v>
      </c>
      <c r="R990" t="str">
        <f>VLOOKUP(A990,Sheet2!$A$1:G4714,7,0)</f>
        <v>R</v>
      </c>
      <c r="S990" t="str">
        <f>IF(Table19[[#This Row],[Language]]="English","English","Other language")</f>
        <v>English</v>
      </c>
      <c r="T990">
        <f>Table19[[#This Row],[Gross Revenue]]-Table19[[#This Row],[Budget]]</f>
        <v>29098051</v>
      </c>
      <c r="U990" s="1">
        <f>(Table19[[#This Row],[Gross Revenue]]/Table19[[#This Row],[Budget]])-1</f>
        <v>1.1639220400000001</v>
      </c>
      <c r="V990" t="str">
        <f t="shared" si="33"/>
        <v>&lt;90 minutes</v>
      </c>
      <c r="W990">
        <f>Table19[[#This Row],[Profit]]/Table19[[#This Row],[Budget]]*100</f>
        <v>116.39220400000001</v>
      </c>
      <c r="X990">
        <v>16235088</v>
      </c>
      <c r="Y990">
        <v>1.1909079499999999</v>
      </c>
      <c r="Z990" t="str">
        <f t="shared" si="35"/>
        <v>Medium</v>
      </c>
    </row>
    <row r="991" spans="1:26" x14ac:dyDescent="0.2">
      <c r="A991" t="s">
        <v>4257</v>
      </c>
      <c r="B991" t="s">
        <v>1379</v>
      </c>
      <c r="C991" t="s">
        <v>1273</v>
      </c>
      <c r="D991">
        <v>703</v>
      </c>
      <c r="E991">
        <v>3074</v>
      </c>
      <c r="F991">
        <v>77</v>
      </c>
      <c r="G991">
        <v>20000</v>
      </c>
      <c r="H991">
        <v>5.9</v>
      </c>
      <c r="I991">
        <v>277</v>
      </c>
      <c r="J991">
        <v>92</v>
      </c>
      <c r="K991">
        <v>42575718</v>
      </c>
      <c r="L991">
        <v>40000000</v>
      </c>
      <c r="M991" s="2">
        <f>VLOOKUP(A991,Sheet2!$A$1:G4715,2,0)</f>
        <v>40727</v>
      </c>
      <c r="N991" t="str">
        <f>VLOOKUP(A991,Sheet2!$A$1:G4715,3,0)</f>
        <v>Color</v>
      </c>
      <c r="O991" t="str">
        <f>VLOOKUP(A991,Sheet2!$A$1:G4715,4,0)</f>
        <v>Horror</v>
      </c>
      <c r="P991" t="str">
        <f>VLOOKUP(A991,Sheet2!$A$1:G4715,5,0)</f>
        <v>English</v>
      </c>
      <c r="Q991" t="str">
        <f>VLOOKUP(A991,Sheet2!$A$1:G4715,6,0)</f>
        <v>USA</v>
      </c>
      <c r="R991" t="str">
        <f>VLOOKUP(A991,Sheet2!$A$1:G4715,7,0)</f>
        <v>R</v>
      </c>
      <c r="S991" t="str">
        <f>IF(Table19[[#This Row],[Language]]="English","English","Other language")</f>
        <v>English</v>
      </c>
      <c r="T991">
        <f>Table19[[#This Row],[Gross Revenue]]-Table19[[#This Row],[Budget]]</f>
        <v>2575718</v>
      </c>
      <c r="U991" s="1">
        <f>(Table19[[#This Row],[Gross Revenue]]/Table19[[#This Row],[Budget]])-1</f>
        <v>6.4392950000000004E-2</v>
      </c>
      <c r="V991" t="str">
        <f t="shared" si="33"/>
        <v>90-110 minutes</v>
      </c>
      <c r="W991">
        <f>Table19[[#This Row],[Profit]]/Table19[[#This Row],[Budget]]*100</f>
        <v>6.4392950000000004</v>
      </c>
      <c r="X991">
        <v>16235088</v>
      </c>
      <c r="Y991">
        <v>1.1909079499999999</v>
      </c>
      <c r="Z991" t="str">
        <f t="shared" si="35"/>
        <v>High</v>
      </c>
    </row>
    <row r="992" spans="1:26" x14ac:dyDescent="0.2">
      <c r="A992" t="s">
        <v>4851</v>
      </c>
      <c r="B992" t="s">
        <v>677</v>
      </c>
      <c r="C992" t="s">
        <v>1904</v>
      </c>
      <c r="D992">
        <v>12000</v>
      </c>
      <c r="E992">
        <v>15015</v>
      </c>
      <c r="F992">
        <v>6</v>
      </c>
      <c r="G992">
        <v>0</v>
      </c>
      <c r="H992">
        <v>6.4</v>
      </c>
      <c r="I992">
        <v>166</v>
      </c>
      <c r="J992">
        <v>106</v>
      </c>
      <c r="K992">
        <v>32131830</v>
      </c>
      <c r="L992">
        <v>137000000</v>
      </c>
      <c r="M992" s="2">
        <f>VLOOKUP(A992,Sheet2!$A$1:G4716,2,0)</f>
        <v>36965</v>
      </c>
      <c r="N992" t="str">
        <f>VLOOKUP(A992,Sheet2!$A$1:G4716,3,0)</f>
        <v>Color</v>
      </c>
      <c r="O992" t="str">
        <f>VLOOKUP(A992,Sheet2!$A$1:G4716,4,0)</f>
        <v>Action</v>
      </c>
      <c r="P992" t="str">
        <f>VLOOKUP(A992,Sheet2!$A$1:G4716,5,0)</f>
        <v>English</v>
      </c>
      <c r="Q992" t="str">
        <f>VLOOKUP(A992,Sheet2!$A$1:G4716,6,0)</f>
        <v>USA</v>
      </c>
      <c r="R992" t="str">
        <f>VLOOKUP(A992,Sheet2!$A$1:G4716,7,0)</f>
        <v>PG-13</v>
      </c>
      <c r="S992" t="str">
        <f>IF(Table19[[#This Row],[Language]]="English","English","Other language")</f>
        <v>English</v>
      </c>
      <c r="T992">
        <f>Table19[[#This Row],[Gross Revenue]]-Table19[[#This Row],[Budget]]</f>
        <v>-104868170</v>
      </c>
      <c r="U992" s="1">
        <f>(Table19[[#This Row],[Gross Revenue]]/Table19[[#This Row],[Budget]])-1</f>
        <v>-0.76546109489051095</v>
      </c>
      <c r="V992" t="str">
        <f t="shared" si="33"/>
        <v>90-110 minutes</v>
      </c>
      <c r="W992">
        <f>Table19[[#This Row],[Profit]]/Table19[[#This Row],[Budget]]*100</f>
        <v>-76.546109489051091</v>
      </c>
      <c r="X992">
        <v>-1289919.5</v>
      </c>
      <c r="Y992">
        <v>-4.8151417500000002E-2</v>
      </c>
      <c r="Z992" t="str">
        <f t="shared" si="35"/>
        <v>High</v>
      </c>
    </row>
    <row r="993" spans="1:26" x14ac:dyDescent="0.2">
      <c r="A993" t="s">
        <v>5893</v>
      </c>
      <c r="B993" t="s">
        <v>1073</v>
      </c>
      <c r="C993" t="s">
        <v>705</v>
      </c>
      <c r="D993">
        <v>22000</v>
      </c>
      <c r="E993">
        <v>37606</v>
      </c>
      <c r="F993">
        <v>0</v>
      </c>
      <c r="G993">
        <v>0</v>
      </c>
      <c r="H993">
        <v>7.1</v>
      </c>
      <c r="I993">
        <v>94</v>
      </c>
      <c r="J993">
        <v>125</v>
      </c>
      <c r="K993">
        <v>1172769</v>
      </c>
      <c r="L993">
        <v>13000000</v>
      </c>
      <c r="M993" s="2">
        <f>VLOOKUP(A993,Sheet2!$A$1:G4717,2,0)</f>
        <v>38952</v>
      </c>
      <c r="N993" t="str">
        <f>VLOOKUP(A993,Sheet2!$A$1:G4717,3,0)</f>
        <v>Color</v>
      </c>
      <c r="O993" t="str">
        <f>VLOOKUP(A993,Sheet2!$A$1:G4717,4,0)</f>
        <v>Biography</v>
      </c>
      <c r="P993" t="str">
        <f>VLOOKUP(A993,Sheet2!$A$1:G4717,5,0)</f>
        <v>English</v>
      </c>
      <c r="Q993" t="str">
        <f>VLOOKUP(A993,Sheet2!$A$1:G4717,6,0)</f>
        <v>Germany</v>
      </c>
      <c r="R993" t="str">
        <f>VLOOKUP(A993,Sheet2!$A$1:G4717,7,0)</f>
        <v>R</v>
      </c>
      <c r="S993" t="str">
        <f>IF(Table19[[#This Row],[Language]]="English","English","Other language")</f>
        <v>English</v>
      </c>
      <c r="T993">
        <f>Table19[[#This Row],[Gross Revenue]]-Table19[[#This Row],[Budget]]</f>
        <v>-11827231</v>
      </c>
      <c r="U993" s="1">
        <f>(Table19[[#This Row],[Gross Revenue]]/Table19[[#This Row],[Budget]])-1</f>
        <v>-0.90978700000000001</v>
      </c>
      <c r="V993" t="str">
        <f t="shared" si="33"/>
        <v>111-130 minutes</v>
      </c>
      <c r="W993">
        <f>Table19[[#This Row],[Profit]]/Table19[[#This Row],[Budget]]*100</f>
        <v>-90.978700000000003</v>
      </c>
      <c r="X993">
        <v>-1289919.5</v>
      </c>
      <c r="Y993">
        <v>-4.8151417500000002E-2</v>
      </c>
      <c r="Z993" t="str">
        <f t="shared" si="35"/>
        <v>Low</v>
      </c>
    </row>
    <row r="994" spans="1:26" x14ac:dyDescent="0.2">
      <c r="A994" t="s">
        <v>6225</v>
      </c>
      <c r="B994" t="s">
        <v>1698</v>
      </c>
      <c r="C994" t="s">
        <v>1662</v>
      </c>
      <c r="D994">
        <v>670</v>
      </c>
      <c r="E994">
        <v>1801</v>
      </c>
      <c r="F994">
        <v>835</v>
      </c>
      <c r="G994">
        <v>0</v>
      </c>
      <c r="H994">
        <v>7.3</v>
      </c>
      <c r="I994">
        <v>137</v>
      </c>
      <c r="J994">
        <v>136</v>
      </c>
      <c r="K994">
        <v>51768623</v>
      </c>
      <c r="L994">
        <v>43000000</v>
      </c>
      <c r="M994" s="2">
        <f>VLOOKUP(A994,Sheet2!$A$1:G4718,2,0)</f>
        <v>36601</v>
      </c>
      <c r="N994" t="str">
        <f>VLOOKUP(A994,Sheet2!$A$1:G4718,3,0)</f>
        <v>Color</v>
      </c>
      <c r="O994" t="str">
        <f>VLOOKUP(A994,Sheet2!$A$1:G4718,4,0)</f>
        <v>Drama</v>
      </c>
      <c r="P994" t="str">
        <f>VLOOKUP(A994,Sheet2!$A$1:G4718,5,0)</f>
        <v>English</v>
      </c>
      <c r="Q994" t="str">
        <f>VLOOKUP(A994,Sheet2!$A$1:G4718,6,0)</f>
        <v>USA</v>
      </c>
      <c r="R994" t="str">
        <f>VLOOKUP(A994,Sheet2!$A$1:G4718,7,0)</f>
        <v>PG-13</v>
      </c>
      <c r="S994" t="str">
        <f>IF(Table19[[#This Row],[Language]]="English","English","Other language")</f>
        <v>English</v>
      </c>
      <c r="T994">
        <f>Table19[[#This Row],[Gross Revenue]]-Table19[[#This Row],[Budget]]</f>
        <v>8768623</v>
      </c>
      <c r="U994" s="1">
        <f>(Table19[[#This Row],[Gross Revenue]]/Table19[[#This Row],[Budget]])-1</f>
        <v>0.20392146511627907</v>
      </c>
      <c r="V994" t="str">
        <f t="shared" si="33"/>
        <v>131-150 minutes</v>
      </c>
      <c r="W994">
        <f>Table19[[#This Row],[Profit]]/Table19[[#This Row],[Budget]]*100</f>
        <v>20.392146511627907</v>
      </c>
      <c r="X994">
        <v>-434215.5</v>
      </c>
      <c r="Y994">
        <v>-0.10115100772200772</v>
      </c>
      <c r="Z994" t="str">
        <f t="shared" si="35"/>
        <v>High</v>
      </c>
    </row>
    <row r="995" spans="1:26" x14ac:dyDescent="0.2">
      <c r="A995" t="s">
        <v>6937</v>
      </c>
      <c r="B995" t="s">
        <v>471</v>
      </c>
      <c r="C995" t="s">
        <v>2130</v>
      </c>
      <c r="D995">
        <v>1000</v>
      </c>
      <c r="E995">
        <v>5641</v>
      </c>
      <c r="F995">
        <v>475</v>
      </c>
      <c r="G995">
        <v>11000</v>
      </c>
      <c r="H995">
        <v>8.1999999999999993</v>
      </c>
      <c r="I995">
        <v>301</v>
      </c>
      <c r="J995">
        <v>100</v>
      </c>
      <c r="K995">
        <v>380838870</v>
      </c>
      <c r="L995">
        <v>94000000</v>
      </c>
      <c r="M995" s="2">
        <f>VLOOKUP(A995,Sheet2!$A$1:G4719,2,0)</f>
        <v>37836</v>
      </c>
      <c r="N995" t="str">
        <f>VLOOKUP(A995,Sheet2!$A$1:G4719,3,0)</f>
        <v>Color</v>
      </c>
      <c r="O995" t="str">
        <f>VLOOKUP(A995,Sheet2!$A$1:G4719,4,0)</f>
        <v>Adventure</v>
      </c>
      <c r="P995" t="str">
        <f>VLOOKUP(A995,Sheet2!$A$1:G4719,5,0)</f>
        <v>English</v>
      </c>
      <c r="Q995" t="str">
        <f>VLOOKUP(A995,Sheet2!$A$1:G4719,6,0)</f>
        <v>USA</v>
      </c>
      <c r="R995" t="str">
        <f>VLOOKUP(A995,Sheet2!$A$1:G4719,7,0)</f>
        <v>G</v>
      </c>
      <c r="S995" t="str">
        <f>IF(Table19[[#This Row],[Language]]="English","English","Other language")</f>
        <v>English</v>
      </c>
      <c r="T995">
        <f>Table19[[#This Row],[Gross Revenue]]-Table19[[#This Row],[Budget]]</f>
        <v>286838870</v>
      </c>
      <c r="U995" s="1">
        <f>(Table19[[#This Row],[Gross Revenue]]/Table19[[#This Row],[Budget]])-1</f>
        <v>3.0514773404255315</v>
      </c>
      <c r="V995" t="str">
        <f t="shared" si="33"/>
        <v>90-110 minutes</v>
      </c>
      <c r="W995">
        <f>Table19[[#This Row],[Profit]]/Table19[[#This Row],[Budget]]*100</f>
        <v>305.14773404255322</v>
      </c>
      <c r="X995">
        <v>3892693.5</v>
      </c>
      <c r="Y995">
        <v>0.11726928571428571</v>
      </c>
      <c r="Z995" t="str">
        <f t="shared" si="35"/>
        <v>High</v>
      </c>
    </row>
    <row r="996" spans="1:26" x14ac:dyDescent="0.2">
      <c r="A996" t="s">
        <v>6736</v>
      </c>
      <c r="B996" t="s">
        <v>546</v>
      </c>
      <c r="C996" t="s">
        <v>2262</v>
      </c>
      <c r="D996">
        <v>40000</v>
      </c>
      <c r="E996">
        <v>58823</v>
      </c>
      <c r="F996">
        <v>395</v>
      </c>
      <c r="G996">
        <v>0</v>
      </c>
      <c r="H996">
        <v>7.8</v>
      </c>
      <c r="I996">
        <v>226</v>
      </c>
      <c r="J996">
        <v>101</v>
      </c>
      <c r="K996">
        <v>51676606</v>
      </c>
      <c r="L996">
        <v>25000000</v>
      </c>
      <c r="M996" s="2">
        <f>VLOOKUP(A996,Sheet2!$A$1:G4720,2,0)</f>
        <v>38233</v>
      </c>
      <c r="N996" t="str">
        <f>VLOOKUP(A996,Sheet2!$A$1:G4720,3,0)</f>
        <v>Color</v>
      </c>
      <c r="O996" t="str">
        <f>VLOOKUP(A996,Sheet2!$A$1:G4720,4,0)</f>
        <v>Biography</v>
      </c>
      <c r="P996" t="str">
        <f>VLOOKUP(A996,Sheet2!$A$1:G4720,5,0)</f>
        <v>English</v>
      </c>
      <c r="Q996" t="str">
        <f>VLOOKUP(A996,Sheet2!$A$1:G4720,6,0)</f>
        <v>USA</v>
      </c>
      <c r="R996" t="str">
        <f>VLOOKUP(A996,Sheet2!$A$1:G4720,7,0)</f>
        <v>PG</v>
      </c>
      <c r="S996" t="str">
        <f>IF(Table19[[#This Row],[Language]]="English","English","Other language")</f>
        <v>English</v>
      </c>
      <c r="T996">
        <f>Table19[[#This Row],[Gross Revenue]]-Table19[[#This Row],[Budget]]</f>
        <v>26676606</v>
      </c>
      <c r="U996" s="1">
        <f>(Table19[[#This Row],[Gross Revenue]]/Table19[[#This Row],[Budget]])-1</f>
        <v>1.0670642400000001</v>
      </c>
      <c r="V996" t="str">
        <f t="shared" si="33"/>
        <v>90-110 minutes</v>
      </c>
      <c r="W996">
        <f>Table19[[#This Row],[Profit]]/Table19[[#This Row],[Budget]]*100</f>
        <v>106.70642400000001</v>
      </c>
      <c r="X996">
        <v>-1289919.5</v>
      </c>
      <c r="Y996">
        <v>-4.8151417500000002E-2</v>
      </c>
      <c r="Z996" t="str">
        <f t="shared" si="35"/>
        <v>Medium</v>
      </c>
    </row>
    <row r="997" spans="1:26" x14ac:dyDescent="0.2">
      <c r="A997" t="s">
        <v>4573</v>
      </c>
      <c r="B997" t="s">
        <v>1666</v>
      </c>
      <c r="C997" t="s">
        <v>1483</v>
      </c>
      <c r="D997">
        <v>239</v>
      </c>
      <c r="E997">
        <v>734</v>
      </c>
      <c r="F997">
        <v>681</v>
      </c>
      <c r="G997">
        <v>155</v>
      </c>
      <c r="H997">
        <v>6.2</v>
      </c>
      <c r="I997">
        <v>35</v>
      </c>
      <c r="J997">
        <v>84</v>
      </c>
      <c r="K997">
        <v>52850</v>
      </c>
      <c r="L997">
        <v>500000</v>
      </c>
      <c r="M997" s="2">
        <f>VLOOKUP(A997,Sheet2!$A$1:G4721,2,0)</f>
        <v>39282</v>
      </c>
      <c r="N997" t="str">
        <f>VLOOKUP(A997,Sheet2!$A$1:G4721,3,0)</f>
        <v>Color</v>
      </c>
      <c r="O997" t="str">
        <f>VLOOKUP(A997,Sheet2!$A$1:G4721,4,0)</f>
        <v>Comedy</v>
      </c>
      <c r="P997" t="str">
        <f>VLOOKUP(A997,Sheet2!$A$1:G4721,5,0)</f>
        <v>English</v>
      </c>
      <c r="Q997" t="str">
        <f>VLOOKUP(A997,Sheet2!$A$1:G4721,6,0)</f>
        <v>USA</v>
      </c>
      <c r="R997" t="str">
        <f>VLOOKUP(A997,Sheet2!$A$1:G4721,7,0)</f>
        <v>Not Rated</v>
      </c>
      <c r="S997" t="str">
        <f>IF(Table19[[#This Row],[Language]]="English","English","Other language")</f>
        <v>English</v>
      </c>
      <c r="T997">
        <f>Table19[[#This Row],[Gross Revenue]]-Table19[[#This Row],[Budget]]</f>
        <v>-447150</v>
      </c>
      <c r="U997" s="1">
        <f>(Table19[[#This Row],[Gross Revenue]]/Table19[[#This Row],[Budget]])-1</f>
        <v>-0.89429999999999998</v>
      </c>
      <c r="V997" t="str">
        <f t="shared" si="33"/>
        <v>&lt;90 minutes</v>
      </c>
      <c r="W997">
        <f>Table19[[#This Row],[Profit]]/Table19[[#This Row],[Budget]]*100</f>
        <v>-89.429999999999993</v>
      </c>
      <c r="X997">
        <v>1637763</v>
      </c>
      <c r="Y997">
        <v>0.19178668286445014</v>
      </c>
      <c r="Z997" t="str">
        <f t="shared" si="35"/>
        <v>Low</v>
      </c>
    </row>
    <row r="998" spans="1:26" x14ac:dyDescent="0.2">
      <c r="A998" t="s">
        <v>4290</v>
      </c>
      <c r="B998" t="s">
        <v>1356</v>
      </c>
      <c r="C998" t="s">
        <v>1356</v>
      </c>
      <c r="D998">
        <v>16000</v>
      </c>
      <c r="E998">
        <v>16805</v>
      </c>
      <c r="F998">
        <v>16000</v>
      </c>
      <c r="G998">
        <v>0</v>
      </c>
      <c r="H998">
        <v>5.9</v>
      </c>
      <c r="I998">
        <v>43</v>
      </c>
      <c r="J998">
        <v>136</v>
      </c>
      <c r="K998">
        <v>46700000</v>
      </c>
      <c r="L998">
        <v>21000000</v>
      </c>
      <c r="M998" s="2">
        <f>VLOOKUP(A998,Sheet2!$A$1:G4722,2,0)</f>
        <v>30139</v>
      </c>
      <c r="N998" t="str">
        <f>VLOOKUP(A998,Sheet2!$A$1:G4722,3,0)</f>
        <v>Color</v>
      </c>
      <c r="O998" t="str">
        <f>VLOOKUP(A998,Sheet2!$A$1:G4722,4,0)</f>
        <v>Action</v>
      </c>
      <c r="P998" t="str">
        <f>VLOOKUP(A998,Sheet2!$A$1:G4722,5,0)</f>
        <v>English</v>
      </c>
      <c r="Q998" t="str">
        <f>VLOOKUP(A998,Sheet2!$A$1:G4722,6,0)</f>
        <v>USA</v>
      </c>
      <c r="R998" t="str">
        <f>VLOOKUP(A998,Sheet2!$A$1:G4722,7,0)</f>
        <v>PG</v>
      </c>
      <c r="S998" t="str">
        <f>IF(Table19[[#This Row],[Language]]="English","English","Other language")</f>
        <v>English</v>
      </c>
      <c r="T998">
        <f>Table19[[#This Row],[Gross Revenue]]-Table19[[#This Row],[Budget]]</f>
        <v>25700000</v>
      </c>
      <c r="U998" s="1">
        <f>(Table19[[#This Row],[Gross Revenue]]/Table19[[#This Row],[Budget]])-1</f>
        <v>1.2238095238095239</v>
      </c>
      <c r="V998" t="str">
        <f t="shared" si="33"/>
        <v>131-150 minutes</v>
      </c>
      <c r="W998">
        <f>Table19[[#This Row],[Profit]]/Table19[[#This Row],[Budget]]*100</f>
        <v>122.38095238095239</v>
      </c>
      <c r="X998">
        <v>-1289919.5</v>
      </c>
      <c r="Y998">
        <v>-4.8151417500000002E-2</v>
      </c>
      <c r="Z998" t="str">
        <f t="shared" si="35"/>
        <v>Medium</v>
      </c>
    </row>
    <row r="999" spans="1:26" x14ac:dyDescent="0.2">
      <c r="A999" t="s">
        <v>5130</v>
      </c>
      <c r="B999" t="s">
        <v>2093</v>
      </c>
      <c r="C999" t="s">
        <v>912</v>
      </c>
      <c r="D999">
        <v>848</v>
      </c>
      <c r="E999">
        <v>1164</v>
      </c>
      <c r="F999">
        <v>589</v>
      </c>
      <c r="G999">
        <v>0</v>
      </c>
      <c r="H999">
        <v>6.5</v>
      </c>
      <c r="I999">
        <v>50</v>
      </c>
      <c r="J999">
        <v>122</v>
      </c>
      <c r="K999">
        <v>33451479</v>
      </c>
      <c r="L999">
        <v>500000</v>
      </c>
      <c r="M999" s="2">
        <f>VLOOKUP(A999,Sheet2!$A$1:G4723,2,0)</f>
        <v>39587</v>
      </c>
      <c r="N999" t="str">
        <f>VLOOKUP(A999,Sheet2!$A$1:G4723,3,0)</f>
        <v>Color</v>
      </c>
      <c r="O999" t="str">
        <f>VLOOKUP(A999,Sheet2!$A$1:G4723,4,0)</f>
        <v>Drama</v>
      </c>
      <c r="P999" t="str">
        <f>VLOOKUP(A999,Sheet2!$A$1:G4723,5,0)</f>
        <v>English</v>
      </c>
      <c r="Q999" t="str">
        <f>VLOOKUP(A999,Sheet2!$A$1:G4723,6,0)</f>
        <v>USA</v>
      </c>
      <c r="R999" t="str">
        <f>VLOOKUP(A999,Sheet2!$A$1:G4723,7,0)</f>
        <v>PG</v>
      </c>
      <c r="S999" t="str">
        <f>IF(Table19[[#This Row],[Language]]="English","English","Other language")</f>
        <v>English</v>
      </c>
      <c r="T999">
        <f>Table19[[#This Row],[Gross Revenue]]-Table19[[#This Row],[Budget]]</f>
        <v>32951479</v>
      </c>
      <c r="U999" s="1">
        <f>(Table19[[#This Row],[Gross Revenue]]/Table19[[#This Row],[Budget]])-1</f>
        <v>65.902957999999998</v>
      </c>
      <c r="V999" t="str">
        <f t="shared" si="33"/>
        <v>111-130 minutes</v>
      </c>
      <c r="W999">
        <f>Table19[[#This Row],[Profit]]/Table19[[#This Row],[Budget]]*100</f>
        <v>6590.2957999999999</v>
      </c>
      <c r="X999">
        <v>-434215.5</v>
      </c>
      <c r="Y999">
        <v>-0.10115100772200772</v>
      </c>
      <c r="Z999" t="str">
        <f t="shared" si="35"/>
        <v>Low</v>
      </c>
    </row>
    <row r="1000" spans="1:26" x14ac:dyDescent="0.2">
      <c r="A1000" t="s">
        <v>4372</v>
      </c>
      <c r="B1000" t="s">
        <v>1486</v>
      </c>
      <c r="C1000" t="s">
        <v>1455</v>
      </c>
      <c r="D1000">
        <v>695</v>
      </c>
      <c r="E1000">
        <v>3444</v>
      </c>
      <c r="F1000">
        <v>73</v>
      </c>
      <c r="G1000">
        <v>0</v>
      </c>
      <c r="H1000">
        <v>6</v>
      </c>
      <c r="I1000">
        <v>45</v>
      </c>
      <c r="J1000">
        <v>114</v>
      </c>
      <c r="K1000">
        <v>15100000</v>
      </c>
      <c r="L1000">
        <v>15000000</v>
      </c>
      <c r="M1000" s="2">
        <f>VLOOKUP(A1000,Sheet2!$A$1:G4724,2,0)</f>
        <v>30945</v>
      </c>
      <c r="N1000" t="str">
        <f>VLOOKUP(A1000,Sheet2!$A$1:G4724,3,0)</f>
        <v>Color</v>
      </c>
      <c r="O1000" t="str">
        <f>VLOOKUP(A1000,Sheet2!$A$1:G4724,4,0)</f>
        <v>Action</v>
      </c>
      <c r="P1000" t="str">
        <f>VLOOKUP(A1000,Sheet2!$A$1:G4724,5,0)</f>
        <v>English</v>
      </c>
      <c r="Q1000" t="str">
        <f>VLOOKUP(A1000,Sheet2!$A$1:G4724,6,0)</f>
        <v>USA</v>
      </c>
      <c r="R1000" t="str">
        <f>VLOOKUP(A1000,Sheet2!$A$1:G4724,7,0)</f>
        <v>R</v>
      </c>
      <c r="S1000" t="str">
        <f>IF(Table19[[#This Row],[Language]]="English","English","Other language")</f>
        <v>English</v>
      </c>
      <c r="T1000">
        <f>Table19[[#This Row],[Gross Revenue]]-Table19[[#This Row],[Budget]]</f>
        <v>100000</v>
      </c>
      <c r="U1000" s="1">
        <f>(Table19[[#This Row],[Gross Revenue]]/Table19[[#This Row],[Budget]])-1</f>
        <v>6.6666666666665986E-3</v>
      </c>
      <c r="V1000" t="str">
        <f t="shared" si="33"/>
        <v>111-130 minutes</v>
      </c>
      <c r="W1000">
        <f>Table19[[#This Row],[Profit]]/Table19[[#This Row],[Budget]]*100</f>
        <v>0.66666666666666674</v>
      </c>
      <c r="X1000">
        <v>-1289919.5</v>
      </c>
      <c r="Y1000">
        <v>-4.8151417500000002E-2</v>
      </c>
      <c r="Z1000" t="str">
        <f t="shared" si="35"/>
        <v>Medium</v>
      </c>
    </row>
    <row r="1001" spans="1:26" x14ac:dyDescent="0.2">
      <c r="A1001" t="s">
        <v>4831</v>
      </c>
      <c r="B1001" t="s">
        <v>516</v>
      </c>
      <c r="C1001" t="s">
        <v>1807</v>
      </c>
      <c r="D1001">
        <v>87000</v>
      </c>
      <c r="E1001">
        <v>101383</v>
      </c>
      <c r="F1001">
        <v>12</v>
      </c>
      <c r="G1001">
        <v>773</v>
      </c>
      <c r="H1001">
        <v>5.8</v>
      </c>
      <c r="I1001">
        <v>171</v>
      </c>
      <c r="J1001">
        <v>105</v>
      </c>
      <c r="K1001">
        <v>48745150</v>
      </c>
      <c r="L1001">
        <v>50000000</v>
      </c>
      <c r="M1001" s="2">
        <f>VLOOKUP(A1001,Sheet2!$A$1:G4725,2,0)</f>
        <v>39027</v>
      </c>
      <c r="N1001" t="str">
        <f>VLOOKUP(A1001,Sheet2!$A$1:G4725,3,0)</f>
        <v>Color</v>
      </c>
      <c r="O1001" t="str">
        <f>VLOOKUP(A1001,Sheet2!$A$1:G4725,4,0)</f>
        <v>Crime</v>
      </c>
      <c r="P1001" t="str">
        <f>VLOOKUP(A1001,Sheet2!$A$1:G4725,5,0)</f>
        <v>English</v>
      </c>
      <c r="Q1001" t="str">
        <f>VLOOKUP(A1001,Sheet2!$A$1:G4725,6,0)</f>
        <v>USA</v>
      </c>
      <c r="R1001" t="str">
        <f>VLOOKUP(A1001,Sheet2!$A$1:G4725,7,0)</f>
        <v>PG-13</v>
      </c>
      <c r="S1001" t="str">
        <f>IF(Table19[[#This Row],[Language]]="English","English","Other language")</f>
        <v>English</v>
      </c>
      <c r="T1001">
        <f>Table19[[#This Row],[Gross Revenue]]-Table19[[#This Row],[Budget]]</f>
        <v>-1254850</v>
      </c>
      <c r="U1001" s="1">
        <f>(Table19[[#This Row],[Gross Revenue]]/Table19[[#This Row],[Budget]])-1</f>
        <v>-2.5097000000000036E-2</v>
      </c>
      <c r="V1001" t="str">
        <f t="shared" si="33"/>
        <v>90-110 minutes</v>
      </c>
      <c r="W1001">
        <f>Table19[[#This Row],[Profit]]/Table19[[#This Row],[Budget]]*100</f>
        <v>-2.5097</v>
      </c>
      <c r="X1001">
        <v>-74533.5</v>
      </c>
      <c r="Y1001">
        <v>-7.4856785714285719E-3</v>
      </c>
      <c r="Z1001" t="str">
        <f t="shared" si="35"/>
        <v>High</v>
      </c>
    </row>
    <row r="1002" spans="1:26" x14ac:dyDescent="0.2">
      <c r="A1002" t="s">
        <v>4234</v>
      </c>
      <c r="B1002" t="s">
        <v>1360</v>
      </c>
      <c r="C1002" t="s">
        <v>1361</v>
      </c>
      <c r="D1002">
        <v>919</v>
      </c>
      <c r="E1002">
        <v>1695</v>
      </c>
      <c r="F1002">
        <v>109</v>
      </c>
      <c r="G1002">
        <v>0</v>
      </c>
      <c r="H1002">
        <v>5.9</v>
      </c>
      <c r="I1002">
        <v>53</v>
      </c>
      <c r="J1002">
        <v>134</v>
      </c>
      <c r="K1002">
        <v>37600435</v>
      </c>
      <c r="L1002">
        <v>55000000</v>
      </c>
      <c r="M1002" s="2">
        <f>VLOOKUP(A1002,Sheet2!$A$1:G4726,2,0)</f>
        <v>34708</v>
      </c>
      <c r="N1002" t="str">
        <f>VLOOKUP(A1002,Sheet2!$A$1:G4726,3,0)</f>
        <v>Color</v>
      </c>
      <c r="O1002" t="str">
        <f>VLOOKUP(A1002,Sheet2!$A$1:G4726,4,0)</f>
        <v>Action</v>
      </c>
      <c r="P1002" t="str">
        <f>VLOOKUP(A1002,Sheet2!$A$1:G4726,5,0)</f>
        <v>English</v>
      </c>
      <c r="Q1002" t="str">
        <f>VLOOKUP(A1002,Sheet2!$A$1:G4726,6,0)</f>
        <v>USA</v>
      </c>
      <c r="R1002" t="str">
        <f>VLOOKUP(A1002,Sheet2!$A$1:G4726,7,0)</f>
        <v>PG-13</v>
      </c>
      <c r="S1002" t="str">
        <f>IF(Table19[[#This Row],[Language]]="English","English","Other language")</f>
        <v>English</v>
      </c>
      <c r="T1002">
        <f>Table19[[#This Row],[Gross Revenue]]-Table19[[#This Row],[Budget]]</f>
        <v>-17399565</v>
      </c>
      <c r="U1002" s="1">
        <f>(Table19[[#This Row],[Gross Revenue]]/Table19[[#This Row],[Budget]])-1</f>
        <v>-0.31635572727272732</v>
      </c>
      <c r="V1002" t="str">
        <f t="shared" si="33"/>
        <v>131-150 minutes</v>
      </c>
      <c r="W1002">
        <f>Table19[[#This Row],[Profit]]/Table19[[#This Row],[Budget]]*100</f>
        <v>-31.635572727272727</v>
      </c>
      <c r="X1002">
        <v>-1289919.5</v>
      </c>
      <c r="Y1002">
        <v>-4.8151417500000002E-2</v>
      </c>
      <c r="Z1002" t="str">
        <f t="shared" si="35"/>
        <v>High</v>
      </c>
    </row>
    <row r="1003" spans="1:26" x14ac:dyDescent="0.2">
      <c r="A1003" t="s">
        <v>3854</v>
      </c>
      <c r="B1003" t="s">
        <v>943</v>
      </c>
      <c r="C1003" t="s">
        <v>944</v>
      </c>
      <c r="D1003">
        <v>318</v>
      </c>
      <c r="E1003">
        <v>751</v>
      </c>
      <c r="F1003">
        <v>37</v>
      </c>
      <c r="G1003">
        <v>26</v>
      </c>
      <c r="H1003">
        <v>5.5</v>
      </c>
      <c r="I1003">
        <v>16</v>
      </c>
      <c r="J1003">
        <v>94</v>
      </c>
      <c r="K1003">
        <v>40542</v>
      </c>
      <c r="L1003">
        <v>300000</v>
      </c>
      <c r="M1003" s="2">
        <f>VLOOKUP(A1003,Sheet2!$A$1:G4727,2,0)</f>
        <v>35512</v>
      </c>
      <c r="N1003" t="str">
        <f>VLOOKUP(A1003,Sheet2!$A$1:G4727,3,0)</f>
        <v>Color</v>
      </c>
      <c r="O1003" t="str">
        <f>VLOOKUP(A1003,Sheet2!$A$1:G4727,4,0)</f>
        <v>Drama</v>
      </c>
      <c r="P1003" t="str">
        <f>VLOOKUP(A1003,Sheet2!$A$1:G4727,5,0)</f>
        <v>English</v>
      </c>
      <c r="Q1003" t="str">
        <f>VLOOKUP(A1003,Sheet2!$A$1:G4727,6,0)</f>
        <v>USA</v>
      </c>
      <c r="R1003" t="str">
        <f>VLOOKUP(A1003,Sheet2!$A$1:G4727,7,0)</f>
        <v>R</v>
      </c>
      <c r="S1003" t="str">
        <f>IF(Table19[[#This Row],[Language]]="English","English","Other language")</f>
        <v>English</v>
      </c>
      <c r="T1003">
        <f>Table19[[#This Row],[Gross Revenue]]-Table19[[#This Row],[Budget]]</f>
        <v>-259458</v>
      </c>
      <c r="U1003" s="1">
        <f>(Table19[[#This Row],[Gross Revenue]]/Table19[[#This Row],[Budget]])-1</f>
        <v>-0.86485999999999996</v>
      </c>
      <c r="V1003" t="str">
        <f t="shared" si="33"/>
        <v>90-110 minutes</v>
      </c>
      <c r="W1003">
        <f>Table19[[#This Row],[Profit]]/Table19[[#This Row],[Budget]]*100</f>
        <v>-86.48599999999999</v>
      </c>
      <c r="X1003">
        <v>-434215.5</v>
      </c>
      <c r="Y1003">
        <v>-0.10115100772200772</v>
      </c>
      <c r="Z1003" t="str">
        <f t="shared" si="35"/>
        <v>Low</v>
      </c>
    </row>
    <row r="1004" spans="1:26" x14ac:dyDescent="0.2">
      <c r="A1004" t="s">
        <v>4606</v>
      </c>
      <c r="B1004" t="s">
        <v>1694</v>
      </c>
      <c r="C1004" t="s">
        <v>1695</v>
      </c>
      <c r="D1004">
        <v>353</v>
      </c>
      <c r="E1004">
        <v>773</v>
      </c>
      <c r="F1004">
        <v>10</v>
      </c>
      <c r="G1004">
        <v>92</v>
      </c>
      <c r="H1004">
        <v>6.2</v>
      </c>
      <c r="I1004">
        <v>1</v>
      </c>
      <c r="J1004">
        <v>167</v>
      </c>
      <c r="K1004">
        <v>610991</v>
      </c>
      <c r="L1004">
        <v>1000000</v>
      </c>
      <c r="M1004" s="2">
        <f>VLOOKUP(A1004,Sheet2!$A$1:G4728,2,0)</f>
        <v>36842</v>
      </c>
      <c r="N1004" t="str">
        <f>VLOOKUP(A1004,Sheet2!$A$1:G4728,3,0)</f>
        <v>Black and White</v>
      </c>
      <c r="O1004" t="str">
        <f>VLOOKUP(A1004,Sheet2!$A$1:G4728,4,0)</f>
        <v>Drama</v>
      </c>
      <c r="P1004" t="str">
        <f>VLOOKUP(A1004,Sheet2!$A$1:G4728,5,0)</f>
        <v>Hindi</v>
      </c>
      <c r="Q1004" t="str">
        <f>VLOOKUP(A1004,Sheet2!$A$1:G4728,6,0)</f>
        <v>India</v>
      </c>
      <c r="R1004">
        <f>VLOOKUP(A1004,Sheet2!$A$1:G4728,7,0)</f>
        <v>0</v>
      </c>
      <c r="S1004" t="str">
        <f>IF(Table19[[#This Row],[Language]]="English","English","Other language")</f>
        <v>Other language</v>
      </c>
      <c r="T1004">
        <f>Table19[[#This Row],[Gross Revenue]]-Table19[[#This Row],[Budget]]</f>
        <v>-389009</v>
      </c>
      <c r="U1004" s="1">
        <f>(Table19[[#This Row],[Gross Revenue]]/Table19[[#This Row],[Budget]])-1</f>
        <v>-0.38900900000000005</v>
      </c>
      <c r="V1004" t="str">
        <f t="shared" si="33"/>
        <v>&gt;150 minutes</v>
      </c>
      <c r="W1004">
        <f>Table19[[#This Row],[Profit]]/Table19[[#This Row],[Budget]]*100</f>
        <v>-38.9009</v>
      </c>
      <c r="X1004">
        <v>-434215.5</v>
      </c>
      <c r="Y1004">
        <v>-0.10115100772200772</v>
      </c>
      <c r="Z1004" t="str">
        <f t="shared" si="35"/>
        <v>Low</v>
      </c>
    </row>
    <row r="1005" spans="1:26" x14ac:dyDescent="0.2">
      <c r="A1005" t="s">
        <v>5915</v>
      </c>
      <c r="B1005" t="s">
        <v>170</v>
      </c>
      <c r="C1005" t="s">
        <v>1356</v>
      </c>
      <c r="D1005">
        <v>23000</v>
      </c>
      <c r="E1005">
        <v>24468</v>
      </c>
      <c r="F1005">
        <v>16000</v>
      </c>
      <c r="G1005">
        <v>0</v>
      </c>
      <c r="H1005">
        <v>7.1</v>
      </c>
      <c r="I1005">
        <v>279</v>
      </c>
      <c r="J1005">
        <v>135</v>
      </c>
      <c r="K1005">
        <v>33574332</v>
      </c>
      <c r="L1005">
        <v>90000000</v>
      </c>
      <c r="M1005" s="2">
        <f>VLOOKUP(A1005,Sheet2!$A$1:G4729,2,0)</f>
        <v>38846</v>
      </c>
      <c r="N1005" t="str">
        <f>VLOOKUP(A1005,Sheet2!$A$1:G4729,3,0)</f>
        <v>Color</v>
      </c>
      <c r="O1005" t="str">
        <f>VLOOKUP(A1005,Sheet2!$A$1:G4729,4,0)</f>
        <v>Drama</v>
      </c>
      <c r="P1005" t="str">
        <f>VLOOKUP(A1005,Sheet2!$A$1:G4729,5,0)</f>
        <v>English</v>
      </c>
      <c r="Q1005" t="str">
        <f>VLOOKUP(A1005,Sheet2!$A$1:G4729,6,0)</f>
        <v>USA</v>
      </c>
      <c r="R1005" t="str">
        <f>VLOOKUP(A1005,Sheet2!$A$1:G4729,7,0)</f>
        <v>R</v>
      </c>
      <c r="S1005" t="str">
        <f>IF(Table19[[#This Row],[Language]]="English","English","Other language")</f>
        <v>English</v>
      </c>
      <c r="T1005">
        <f>Table19[[#This Row],[Gross Revenue]]-Table19[[#This Row],[Budget]]</f>
        <v>-56425668</v>
      </c>
      <c r="U1005" s="1">
        <f>(Table19[[#This Row],[Gross Revenue]]/Table19[[#This Row],[Budget]])-1</f>
        <v>-0.62695186666666669</v>
      </c>
      <c r="V1005" t="str">
        <f t="shared" si="33"/>
        <v>131-150 minutes</v>
      </c>
      <c r="W1005">
        <f>Table19[[#This Row],[Profit]]/Table19[[#This Row],[Budget]]*100</f>
        <v>-62.695186666666672</v>
      </c>
      <c r="X1005">
        <v>-434215.5</v>
      </c>
      <c r="Y1005">
        <v>-0.10115100772200772</v>
      </c>
      <c r="Z1005" t="str">
        <f t="shared" si="35"/>
        <v>High</v>
      </c>
    </row>
    <row r="1006" spans="1:26" x14ac:dyDescent="0.2">
      <c r="A1006" t="s">
        <v>6166</v>
      </c>
      <c r="B1006" t="s">
        <v>2782</v>
      </c>
      <c r="C1006" t="s">
        <v>2783</v>
      </c>
      <c r="D1006">
        <v>573</v>
      </c>
      <c r="E1006">
        <v>1098</v>
      </c>
      <c r="F1006">
        <v>28</v>
      </c>
      <c r="G1006">
        <v>0</v>
      </c>
      <c r="H1006">
        <v>7.3</v>
      </c>
      <c r="I1006">
        <v>80</v>
      </c>
      <c r="J1006">
        <v>45</v>
      </c>
      <c r="K1006">
        <v>145109</v>
      </c>
      <c r="L1006">
        <v>45000000</v>
      </c>
      <c r="M1006" s="2">
        <f>VLOOKUP(A1006,Sheet2!$A$1:G4730,2,0)</f>
        <v>39553</v>
      </c>
      <c r="N1006" t="str">
        <f>VLOOKUP(A1006,Sheet2!$A$1:G4730,3,0)</f>
        <v>Color</v>
      </c>
      <c r="O1006" t="str">
        <f>VLOOKUP(A1006,Sheet2!$A$1:G4730,4,0)</f>
        <v>Drama</v>
      </c>
      <c r="P1006" t="str">
        <f>VLOOKUP(A1006,Sheet2!$A$1:G4730,5,0)</f>
        <v>Danish</v>
      </c>
      <c r="Q1006" t="str">
        <f>VLOOKUP(A1006,Sheet2!$A$1:G4730,6,0)</f>
        <v>Denmark</v>
      </c>
      <c r="R1006" t="str">
        <f>VLOOKUP(A1006,Sheet2!$A$1:G4730,7,0)</f>
        <v>Not Rated</v>
      </c>
      <c r="S1006" t="str">
        <f>IF(Table19[[#This Row],[Language]]="English","English","Other language")</f>
        <v>Other language</v>
      </c>
      <c r="T1006">
        <f>Table19[[#This Row],[Gross Revenue]]-Table19[[#This Row],[Budget]]</f>
        <v>-44854891</v>
      </c>
      <c r="U1006" s="1">
        <f>(Table19[[#This Row],[Gross Revenue]]/Table19[[#This Row],[Budget]])-1</f>
        <v>-0.99677535555555552</v>
      </c>
      <c r="V1006" t="str">
        <f t="shared" si="33"/>
        <v>&lt;90 minutes</v>
      </c>
      <c r="W1006">
        <f>Table19[[#This Row],[Profit]]/Table19[[#This Row],[Budget]]*100</f>
        <v>-99.677535555555551</v>
      </c>
      <c r="X1006">
        <v>-434215.5</v>
      </c>
      <c r="Y1006">
        <v>-0.10115100772200772</v>
      </c>
      <c r="Z1006" t="str">
        <f t="shared" si="35"/>
        <v>High</v>
      </c>
    </row>
    <row r="1007" spans="1:26" x14ac:dyDescent="0.2">
      <c r="A1007" t="s">
        <v>5762</v>
      </c>
      <c r="B1007" t="s">
        <v>2518</v>
      </c>
      <c r="C1007" t="s">
        <v>2519</v>
      </c>
      <c r="D1007">
        <v>20</v>
      </c>
      <c r="E1007">
        <v>64</v>
      </c>
      <c r="F1007">
        <v>18</v>
      </c>
      <c r="G1007">
        <v>0</v>
      </c>
      <c r="H1007">
        <v>7</v>
      </c>
      <c r="I1007">
        <v>99</v>
      </c>
      <c r="J1007">
        <v>119</v>
      </c>
      <c r="K1007">
        <v>4234040</v>
      </c>
      <c r="L1007">
        <v>20000000</v>
      </c>
      <c r="M1007" s="2">
        <f>VLOOKUP(A1007,Sheet2!$A$1:G4731,2,0)</f>
        <v>39460</v>
      </c>
      <c r="N1007" t="str">
        <f>VLOOKUP(A1007,Sheet2!$A$1:G4731,3,0)</f>
        <v>Color</v>
      </c>
      <c r="O1007" t="str">
        <f>VLOOKUP(A1007,Sheet2!$A$1:G4731,4,0)</f>
        <v>Biography</v>
      </c>
      <c r="P1007" t="str">
        <f>VLOOKUP(A1007,Sheet2!$A$1:G4731,5,0)</f>
        <v>English</v>
      </c>
      <c r="Q1007" t="str">
        <f>VLOOKUP(A1007,Sheet2!$A$1:G4731,6,0)</f>
        <v>USA</v>
      </c>
      <c r="R1007" t="str">
        <f>VLOOKUP(A1007,Sheet2!$A$1:G4731,7,0)</f>
        <v>PG-13</v>
      </c>
      <c r="S1007" t="str">
        <f>IF(Table19[[#This Row],[Language]]="English","English","Other language")</f>
        <v>English</v>
      </c>
      <c r="T1007">
        <f>Table19[[#This Row],[Gross Revenue]]-Table19[[#This Row],[Budget]]</f>
        <v>-15765960</v>
      </c>
      <c r="U1007" s="1">
        <f>(Table19[[#This Row],[Gross Revenue]]/Table19[[#This Row],[Budget]])-1</f>
        <v>-0.78829799999999994</v>
      </c>
      <c r="V1007" t="str">
        <f t="shared" si="33"/>
        <v>111-130 minutes</v>
      </c>
      <c r="W1007">
        <f>Table19[[#This Row],[Profit]]/Table19[[#This Row],[Budget]]*100</f>
        <v>-78.829800000000006</v>
      </c>
      <c r="X1007">
        <v>-1289919.5</v>
      </c>
      <c r="Y1007">
        <v>-4.8151417500000002E-2</v>
      </c>
      <c r="Z1007" t="str">
        <f t="shared" si="35"/>
        <v>Medium</v>
      </c>
    </row>
    <row r="1008" spans="1:26" x14ac:dyDescent="0.2">
      <c r="A1008" t="s">
        <v>4549</v>
      </c>
      <c r="B1008" t="s">
        <v>1632</v>
      </c>
      <c r="C1008" t="s">
        <v>1342</v>
      </c>
      <c r="D1008">
        <v>225</v>
      </c>
      <c r="E1008">
        <v>791</v>
      </c>
      <c r="F1008">
        <v>213</v>
      </c>
      <c r="G1008">
        <v>0</v>
      </c>
      <c r="H1008">
        <v>6.1</v>
      </c>
      <c r="I1008">
        <v>51</v>
      </c>
      <c r="J1008">
        <v>95</v>
      </c>
      <c r="K1008">
        <v>94900000</v>
      </c>
      <c r="L1008">
        <v>4000000</v>
      </c>
      <c r="M1008" s="2">
        <f>VLOOKUP(A1008,Sheet2!$A$1:G4732,2,0)</f>
        <v>30317</v>
      </c>
      <c r="N1008" t="str">
        <f>VLOOKUP(A1008,Sheet2!$A$1:G4732,3,0)</f>
        <v>Color</v>
      </c>
      <c r="O1008" t="str">
        <f>VLOOKUP(A1008,Sheet2!$A$1:G4732,4,0)</f>
        <v>Drama</v>
      </c>
      <c r="P1008" t="str">
        <f>VLOOKUP(A1008,Sheet2!$A$1:G4732,5,0)</f>
        <v>English</v>
      </c>
      <c r="Q1008" t="str">
        <f>VLOOKUP(A1008,Sheet2!$A$1:G4732,6,0)</f>
        <v>USA</v>
      </c>
      <c r="R1008" t="str">
        <f>VLOOKUP(A1008,Sheet2!$A$1:G4732,7,0)</f>
        <v>R</v>
      </c>
      <c r="S1008" t="str">
        <f>IF(Table19[[#This Row],[Language]]="English","English","Other language")</f>
        <v>English</v>
      </c>
      <c r="T1008">
        <f>Table19[[#This Row],[Gross Revenue]]-Table19[[#This Row],[Budget]]</f>
        <v>90900000</v>
      </c>
      <c r="U1008" s="1">
        <f>(Table19[[#This Row],[Gross Revenue]]/Table19[[#This Row],[Budget]])-1</f>
        <v>22.725000000000001</v>
      </c>
      <c r="V1008" t="str">
        <f t="shared" si="33"/>
        <v>90-110 minutes</v>
      </c>
      <c r="W1008">
        <f>Table19[[#This Row],[Profit]]/Table19[[#This Row],[Budget]]*100</f>
        <v>2272.5</v>
      </c>
      <c r="X1008">
        <v>-434215.5</v>
      </c>
      <c r="Y1008">
        <v>-0.10115100772200772</v>
      </c>
      <c r="Z1008" t="str">
        <f t="shared" si="35"/>
        <v>Low</v>
      </c>
    </row>
    <row r="1009" spans="1:26" x14ac:dyDescent="0.2">
      <c r="A1009" t="s">
        <v>5263</v>
      </c>
      <c r="B1009" t="s">
        <v>433</v>
      </c>
      <c r="C1009" t="s">
        <v>143</v>
      </c>
      <c r="D1009">
        <v>8000</v>
      </c>
      <c r="E1009">
        <v>10493</v>
      </c>
      <c r="F1009">
        <v>541</v>
      </c>
      <c r="G1009">
        <v>0</v>
      </c>
      <c r="H1009">
        <v>6.6</v>
      </c>
      <c r="I1009">
        <v>49</v>
      </c>
      <c r="J1009">
        <v>115</v>
      </c>
      <c r="K1009">
        <v>61490000</v>
      </c>
      <c r="L1009">
        <v>26000000</v>
      </c>
      <c r="M1009" s="2">
        <f>VLOOKUP(A1009,Sheet2!$A$1:G4733,2,0)</f>
        <v>33222</v>
      </c>
      <c r="N1009" t="str">
        <f>VLOOKUP(A1009,Sheet2!$A$1:G4733,3,0)</f>
        <v>Color</v>
      </c>
      <c r="O1009" t="str">
        <f>VLOOKUP(A1009,Sheet2!$A$1:G4733,4,0)</f>
        <v>Drama</v>
      </c>
      <c r="P1009" t="str">
        <f>VLOOKUP(A1009,Sheet2!$A$1:G4733,5,0)</f>
        <v>English</v>
      </c>
      <c r="Q1009" t="str">
        <f>VLOOKUP(A1009,Sheet2!$A$1:G4733,6,0)</f>
        <v>USA</v>
      </c>
      <c r="R1009" t="str">
        <f>VLOOKUP(A1009,Sheet2!$A$1:G4733,7,0)</f>
        <v>R</v>
      </c>
      <c r="S1009" t="str">
        <f>IF(Table19[[#This Row],[Language]]="English","English","Other language")</f>
        <v>English</v>
      </c>
      <c r="T1009">
        <f>Table19[[#This Row],[Gross Revenue]]-Table19[[#This Row],[Budget]]</f>
        <v>35490000</v>
      </c>
      <c r="U1009" s="1">
        <f>(Table19[[#This Row],[Gross Revenue]]/Table19[[#This Row],[Budget]])-1</f>
        <v>1.3650000000000002</v>
      </c>
      <c r="V1009" t="str">
        <f t="shared" si="33"/>
        <v>111-130 minutes</v>
      </c>
      <c r="W1009">
        <f>Table19[[#This Row],[Profit]]/Table19[[#This Row],[Budget]]*100</f>
        <v>136.5</v>
      </c>
      <c r="X1009">
        <v>-434215.5</v>
      </c>
      <c r="Y1009">
        <v>-0.10115100772200772</v>
      </c>
      <c r="Z1009" t="str">
        <f t="shared" si="35"/>
        <v>Medium</v>
      </c>
    </row>
    <row r="1010" spans="1:26" x14ac:dyDescent="0.2">
      <c r="A1010" t="s">
        <v>4856</v>
      </c>
      <c r="B1010" t="s">
        <v>211</v>
      </c>
      <c r="C1010" t="s">
        <v>143</v>
      </c>
      <c r="D1010">
        <v>22000</v>
      </c>
      <c r="E1010">
        <v>46022</v>
      </c>
      <c r="F1010">
        <v>541</v>
      </c>
      <c r="G1010">
        <v>0</v>
      </c>
      <c r="H1010">
        <v>6.4</v>
      </c>
      <c r="I1010">
        <v>78</v>
      </c>
      <c r="J1010">
        <v>112</v>
      </c>
      <c r="K1010">
        <v>4485485</v>
      </c>
      <c r="L1010">
        <v>15000000</v>
      </c>
      <c r="M1010" s="2">
        <f>VLOOKUP(A1010,Sheet2!$A$1:G4734,2,0)</f>
        <v>36224</v>
      </c>
      <c r="N1010" t="str">
        <f>VLOOKUP(A1010,Sheet2!$A$1:G4734,3,0)</f>
        <v>Color</v>
      </c>
      <c r="O1010" t="str">
        <f>VLOOKUP(A1010,Sheet2!$A$1:G4734,4,0)</f>
        <v>Comedy</v>
      </c>
      <c r="P1010" t="str">
        <f>VLOOKUP(A1010,Sheet2!$A$1:G4734,5,0)</f>
        <v>English</v>
      </c>
      <c r="Q1010" t="str">
        <f>VLOOKUP(A1010,Sheet2!$A$1:G4734,6,0)</f>
        <v>USA</v>
      </c>
      <c r="R1010" t="str">
        <f>VLOOKUP(A1010,Sheet2!$A$1:G4734,7,0)</f>
        <v>R</v>
      </c>
      <c r="S1010" t="str">
        <f>IF(Table19[[#This Row],[Language]]="English","English","Other language")</f>
        <v>English</v>
      </c>
      <c r="T1010">
        <f>Table19[[#This Row],[Gross Revenue]]-Table19[[#This Row],[Budget]]</f>
        <v>-10514515</v>
      </c>
      <c r="U1010" s="1">
        <f>(Table19[[#This Row],[Gross Revenue]]/Table19[[#This Row],[Budget]])-1</f>
        <v>-0.70096766666666666</v>
      </c>
      <c r="V1010" t="str">
        <f t="shared" si="33"/>
        <v>111-130 minutes</v>
      </c>
      <c r="W1010">
        <f>Table19[[#This Row],[Profit]]/Table19[[#This Row],[Budget]]*100</f>
        <v>-70.096766666666667</v>
      </c>
      <c r="X1010">
        <v>1637763</v>
      </c>
      <c r="Y1010">
        <v>0.19178668286445014</v>
      </c>
      <c r="Z1010" t="str">
        <f t="shared" si="35"/>
        <v>Medium</v>
      </c>
    </row>
    <row r="1011" spans="1:26" x14ac:dyDescent="0.2">
      <c r="A1011" t="s">
        <v>3738</v>
      </c>
      <c r="B1011" t="s">
        <v>798</v>
      </c>
      <c r="C1011" t="s">
        <v>799</v>
      </c>
      <c r="D1011">
        <v>4000</v>
      </c>
      <c r="E1011">
        <v>6152</v>
      </c>
      <c r="F1011">
        <v>114</v>
      </c>
      <c r="G1011">
        <v>204</v>
      </c>
      <c r="H1011">
        <v>5.3</v>
      </c>
      <c r="I1011">
        <v>36</v>
      </c>
      <c r="J1011">
        <v>105</v>
      </c>
      <c r="K1011">
        <v>17100000</v>
      </c>
      <c r="L1011">
        <v>25000000</v>
      </c>
      <c r="M1011" s="2">
        <f>VLOOKUP(A1011,Sheet2!$A$1:G4735,2,0)</f>
        <v>35133</v>
      </c>
      <c r="N1011" t="str">
        <f>VLOOKUP(A1011,Sheet2!$A$1:G4735,3,0)</f>
        <v>Color</v>
      </c>
      <c r="O1011" t="str">
        <f>VLOOKUP(A1011,Sheet2!$A$1:G4735,4,0)</f>
        <v>Action</v>
      </c>
      <c r="P1011" t="str">
        <f>VLOOKUP(A1011,Sheet2!$A$1:G4735,5,0)</f>
        <v>English</v>
      </c>
      <c r="Q1011" t="str">
        <f>VLOOKUP(A1011,Sheet2!$A$1:G4735,6,0)</f>
        <v>USA</v>
      </c>
      <c r="R1011" t="str">
        <f>VLOOKUP(A1011,Sheet2!$A$1:G4735,7,0)</f>
        <v>R</v>
      </c>
      <c r="S1011" t="str">
        <f>IF(Table19[[#This Row],[Language]]="English","English","Other language")</f>
        <v>English</v>
      </c>
      <c r="T1011">
        <f>Table19[[#This Row],[Gross Revenue]]-Table19[[#This Row],[Budget]]</f>
        <v>-7900000</v>
      </c>
      <c r="U1011" s="1">
        <f>(Table19[[#This Row],[Gross Revenue]]/Table19[[#This Row],[Budget]])-1</f>
        <v>-0.31599999999999995</v>
      </c>
      <c r="V1011" t="str">
        <f t="shared" si="33"/>
        <v>90-110 minutes</v>
      </c>
      <c r="W1011">
        <f>Table19[[#This Row],[Profit]]/Table19[[#This Row],[Budget]]*100</f>
        <v>-31.6</v>
      </c>
      <c r="X1011">
        <v>-1289919.5</v>
      </c>
      <c r="Y1011">
        <v>-4.8151417500000002E-2</v>
      </c>
      <c r="Z1011" t="str">
        <f t="shared" si="35"/>
        <v>Medium</v>
      </c>
    </row>
    <row r="1012" spans="1:26" x14ac:dyDescent="0.2">
      <c r="A1012" t="s">
        <v>4648</v>
      </c>
      <c r="B1012" t="s">
        <v>1727</v>
      </c>
      <c r="C1012" t="s">
        <v>1728</v>
      </c>
      <c r="D1012">
        <v>1000</v>
      </c>
      <c r="E1012">
        <v>3845</v>
      </c>
      <c r="F1012">
        <v>15</v>
      </c>
      <c r="G1012">
        <v>1000</v>
      </c>
      <c r="H1012">
        <v>6.2</v>
      </c>
      <c r="I1012">
        <v>46</v>
      </c>
      <c r="J1012">
        <v>95</v>
      </c>
      <c r="K1012">
        <v>20998709</v>
      </c>
      <c r="L1012">
        <v>15000000</v>
      </c>
      <c r="M1012" s="2">
        <f>VLOOKUP(A1012,Sheet2!$A$1:G4736,2,0)</f>
        <v>39022</v>
      </c>
      <c r="N1012" t="str">
        <f>VLOOKUP(A1012,Sheet2!$A$1:G4736,3,0)</f>
        <v>Color</v>
      </c>
      <c r="O1012" t="str">
        <f>VLOOKUP(A1012,Sheet2!$A$1:G4736,4,0)</f>
        <v>Adventure</v>
      </c>
      <c r="P1012" t="str">
        <f>VLOOKUP(A1012,Sheet2!$A$1:G4736,5,0)</f>
        <v>English</v>
      </c>
      <c r="Q1012" t="str">
        <f>VLOOKUP(A1012,Sheet2!$A$1:G4736,6,0)</f>
        <v>USA</v>
      </c>
      <c r="R1012" t="str">
        <f>VLOOKUP(A1012,Sheet2!$A$1:G4736,7,0)</f>
        <v>PG</v>
      </c>
      <c r="S1012" t="str">
        <f>IF(Table19[[#This Row],[Language]]="English","English","Other language")</f>
        <v>English</v>
      </c>
      <c r="T1012">
        <f>Table19[[#This Row],[Gross Revenue]]-Table19[[#This Row],[Budget]]</f>
        <v>5998709</v>
      </c>
      <c r="U1012" s="1">
        <f>(Table19[[#This Row],[Gross Revenue]]/Table19[[#This Row],[Budget]])-1</f>
        <v>0.39991393333333325</v>
      </c>
      <c r="V1012" t="str">
        <f t="shared" si="33"/>
        <v>90-110 minutes</v>
      </c>
      <c r="W1012">
        <f>Table19[[#This Row],[Profit]]/Table19[[#This Row],[Budget]]*100</f>
        <v>39.991393333333335</v>
      </c>
      <c r="X1012">
        <v>3892693.5</v>
      </c>
      <c r="Y1012">
        <v>0.11726928571428571</v>
      </c>
      <c r="Z1012" t="str">
        <f t="shared" si="35"/>
        <v>Medium</v>
      </c>
    </row>
    <row r="1013" spans="1:26" x14ac:dyDescent="0.2">
      <c r="A1013" t="s">
        <v>6269</v>
      </c>
      <c r="B1013" t="s">
        <v>968</v>
      </c>
      <c r="C1013" t="s">
        <v>1808</v>
      </c>
      <c r="D1013">
        <v>18000</v>
      </c>
      <c r="E1013">
        <v>20952</v>
      </c>
      <c r="F1013">
        <v>0</v>
      </c>
      <c r="G1013">
        <v>64000</v>
      </c>
      <c r="H1013">
        <v>7.3</v>
      </c>
      <c r="I1013">
        <v>449</v>
      </c>
      <c r="J1013">
        <v>138</v>
      </c>
      <c r="K1013">
        <v>93749203</v>
      </c>
      <c r="L1013">
        <v>31000000</v>
      </c>
      <c r="M1013" s="2">
        <f>VLOOKUP(A1013,Sheet2!$A$1:G4737,2,0)</f>
        <v>41104</v>
      </c>
      <c r="N1013" t="str">
        <f>VLOOKUP(A1013,Sheet2!$A$1:G4737,3,0)</f>
        <v>Color</v>
      </c>
      <c r="O1013" t="str">
        <f>VLOOKUP(A1013,Sheet2!$A$1:G4737,4,0)</f>
        <v>Drama</v>
      </c>
      <c r="P1013" t="str">
        <f>VLOOKUP(A1013,Sheet2!$A$1:G4737,5,0)</f>
        <v>English</v>
      </c>
      <c r="Q1013" t="str">
        <f>VLOOKUP(A1013,Sheet2!$A$1:G4737,6,0)</f>
        <v>USA</v>
      </c>
      <c r="R1013" t="str">
        <f>VLOOKUP(A1013,Sheet2!$A$1:G4737,7,0)</f>
        <v>R</v>
      </c>
      <c r="S1013" t="str">
        <f>IF(Table19[[#This Row],[Language]]="English","English","Other language")</f>
        <v>English</v>
      </c>
      <c r="T1013">
        <f>Table19[[#This Row],[Gross Revenue]]-Table19[[#This Row],[Budget]]</f>
        <v>62749203</v>
      </c>
      <c r="U1013" s="1">
        <f>(Table19[[#This Row],[Gross Revenue]]/Table19[[#This Row],[Budget]])-1</f>
        <v>2.0241678387096775</v>
      </c>
      <c r="V1013" t="str">
        <f t="shared" si="33"/>
        <v>131-150 minutes</v>
      </c>
      <c r="W1013">
        <f>Table19[[#This Row],[Profit]]/Table19[[#This Row],[Budget]]*100</f>
        <v>202.41678387096775</v>
      </c>
      <c r="X1013">
        <v>-434215.5</v>
      </c>
      <c r="Y1013">
        <v>-0.10115100772200772</v>
      </c>
      <c r="Z1013" t="str">
        <f t="shared" si="35"/>
        <v>Medium</v>
      </c>
    </row>
    <row r="1014" spans="1:26" x14ac:dyDescent="0.2">
      <c r="A1014" t="s">
        <v>4034</v>
      </c>
      <c r="B1014" t="s">
        <v>1148</v>
      </c>
      <c r="C1014" t="s">
        <v>1149</v>
      </c>
      <c r="D1014">
        <v>605</v>
      </c>
      <c r="E1014">
        <v>1290</v>
      </c>
      <c r="F1014">
        <v>468</v>
      </c>
      <c r="G1014">
        <v>452</v>
      </c>
      <c r="H1014">
        <v>5.7</v>
      </c>
      <c r="I1014">
        <v>13</v>
      </c>
      <c r="J1014">
        <v>115</v>
      </c>
      <c r="K1014">
        <v>14587732</v>
      </c>
      <c r="L1014">
        <v>35000000</v>
      </c>
      <c r="M1014" s="2">
        <f>VLOOKUP(A1014,Sheet2!$A$1:G4738,2,0)</f>
        <v>33507</v>
      </c>
      <c r="N1014" t="str">
        <f>VLOOKUP(A1014,Sheet2!$A$1:G4738,3,0)</f>
        <v>Color</v>
      </c>
      <c r="O1014" t="str">
        <f>VLOOKUP(A1014,Sheet2!$A$1:G4738,4,0)</f>
        <v>Action</v>
      </c>
      <c r="P1014" t="str">
        <f>VLOOKUP(A1014,Sheet2!$A$1:G4738,5,0)</f>
        <v>English</v>
      </c>
      <c r="Q1014" t="str">
        <f>VLOOKUP(A1014,Sheet2!$A$1:G4738,6,0)</f>
        <v>USA</v>
      </c>
      <c r="R1014" t="str">
        <f>VLOOKUP(A1014,Sheet2!$A$1:G4738,7,0)</f>
        <v>PG-13</v>
      </c>
      <c r="S1014" t="str">
        <f>IF(Table19[[#This Row],[Language]]="English","English","Other language")</f>
        <v>English</v>
      </c>
      <c r="T1014">
        <f>Table19[[#This Row],[Gross Revenue]]-Table19[[#This Row],[Budget]]</f>
        <v>-20412268</v>
      </c>
      <c r="U1014" s="1">
        <f>(Table19[[#This Row],[Gross Revenue]]/Table19[[#This Row],[Budget]])-1</f>
        <v>-0.58320765714285716</v>
      </c>
      <c r="V1014" t="str">
        <f t="shared" si="33"/>
        <v>111-130 minutes</v>
      </c>
      <c r="W1014">
        <f>Table19[[#This Row],[Profit]]/Table19[[#This Row],[Budget]]*100</f>
        <v>-58.320765714285713</v>
      </c>
      <c r="X1014">
        <v>-1289919.5</v>
      </c>
      <c r="Y1014">
        <v>-4.8151417500000002E-2</v>
      </c>
      <c r="Z1014" t="str">
        <f t="shared" si="35"/>
        <v>Medium</v>
      </c>
    </row>
    <row r="1015" spans="1:26" x14ac:dyDescent="0.2">
      <c r="A1015" t="s">
        <v>4451</v>
      </c>
      <c r="B1015" t="s">
        <v>730</v>
      </c>
      <c r="C1015" t="s">
        <v>802</v>
      </c>
      <c r="D1015">
        <v>2000</v>
      </c>
      <c r="E1015">
        <v>4397</v>
      </c>
      <c r="F1015">
        <v>212</v>
      </c>
      <c r="G1015">
        <v>1000</v>
      </c>
      <c r="H1015">
        <v>6.1</v>
      </c>
      <c r="I1015">
        <v>114</v>
      </c>
      <c r="J1015">
        <v>113</v>
      </c>
      <c r="K1015">
        <v>21009180</v>
      </c>
      <c r="L1015">
        <v>45000000</v>
      </c>
      <c r="M1015" s="2">
        <f>VLOOKUP(A1015,Sheet2!$A$1:G4739,2,0)</f>
        <v>37991</v>
      </c>
      <c r="N1015" t="str">
        <f>VLOOKUP(A1015,Sheet2!$A$1:G4739,3,0)</f>
        <v>Color</v>
      </c>
      <c r="O1015" t="str">
        <f>VLOOKUP(A1015,Sheet2!$A$1:G4739,4,0)</f>
        <v>Action</v>
      </c>
      <c r="P1015" t="str">
        <f>VLOOKUP(A1015,Sheet2!$A$1:G4739,5,0)</f>
        <v>English</v>
      </c>
      <c r="Q1015" t="str">
        <f>VLOOKUP(A1015,Sheet2!$A$1:G4739,6,0)</f>
        <v>USA</v>
      </c>
      <c r="R1015" t="str">
        <f>VLOOKUP(A1015,Sheet2!$A$1:G4739,7,0)</f>
        <v>PG-13</v>
      </c>
      <c r="S1015" t="str">
        <f>IF(Table19[[#This Row],[Language]]="English","English","Other language")</f>
        <v>English</v>
      </c>
      <c r="T1015">
        <f>Table19[[#This Row],[Gross Revenue]]-Table19[[#This Row],[Budget]]</f>
        <v>-23990820</v>
      </c>
      <c r="U1015" s="1">
        <f>(Table19[[#This Row],[Gross Revenue]]/Table19[[#This Row],[Budget]])-1</f>
        <v>-0.53312933333333334</v>
      </c>
      <c r="V1015" t="str">
        <f t="shared" si="33"/>
        <v>111-130 minutes</v>
      </c>
      <c r="W1015">
        <f>Table19[[#This Row],[Profit]]/Table19[[#This Row],[Budget]]*100</f>
        <v>-53.312933333333334</v>
      </c>
      <c r="X1015">
        <v>-1289919.5</v>
      </c>
      <c r="Y1015">
        <v>-4.8151417500000002E-2</v>
      </c>
      <c r="Z1015" t="str">
        <f t="shared" si="35"/>
        <v>High</v>
      </c>
    </row>
    <row r="1016" spans="1:26" x14ac:dyDescent="0.2">
      <c r="A1016" t="s">
        <v>4654</v>
      </c>
      <c r="B1016" t="s">
        <v>594</v>
      </c>
      <c r="C1016" t="s">
        <v>1027</v>
      </c>
      <c r="D1016">
        <v>931</v>
      </c>
      <c r="E1016">
        <v>2287</v>
      </c>
      <c r="F1016">
        <v>124</v>
      </c>
      <c r="G1016">
        <v>0</v>
      </c>
      <c r="H1016">
        <v>6.2</v>
      </c>
      <c r="I1016">
        <v>231</v>
      </c>
      <c r="J1016">
        <v>98</v>
      </c>
      <c r="K1016">
        <v>89706988</v>
      </c>
      <c r="L1016">
        <v>55000000</v>
      </c>
      <c r="M1016" s="2">
        <f>VLOOKUP(A1016,Sheet2!$A$1:G4740,2,0)</f>
        <v>38519</v>
      </c>
      <c r="N1016" t="str">
        <f>VLOOKUP(A1016,Sheet2!$A$1:G4740,3,0)</f>
        <v>Color</v>
      </c>
      <c r="O1016" t="str">
        <f>VLOOKUP(A1016,Sheet2!$A$1:G4740,4,0)</f>
        <v>Drama</v>
      </c>
      <c r="P1016" t="str">
        <f>VLOOKUP(A1016,Sheet2!$A$1:G4740,5,0)</f>
        <v>English</v>
      </c>
      <c r="Q1016" t="str">
        <f>VLOOKUP(A1016,Sheet2!$A$1:G4740,6,0)</f>
        <v>USA</v>
      </c>
      <c r="R1016" t="str">
        <f>VLOOKUP(A1016,Sheet2!$A$1:G4740,7,0)</f>
        <v>PG-13</v>
      </c>
      <c r="S1016" t="str">
        <f>IF(Table19[[#This Row],[Language]]="English","English","Other language")</f>
        <v>English</v>
      </c>
      <c r="T1016">
        <f>Table19[[#This Row],[Gross Revenue]]-Table19[[#This Row],[Budget]]</f>
        <v>34706988</v>
      </c>
      <c r="U1016" s="1">
        <f>(Table19[[#This Row],[Gross Revenue]]/Table19[[#This Row],[Budget]])-1</f>
        <v>0.63103614545454545</v>
      </c>
      <c r="V1016" t="str">
        <f t="shared" si="33"/>
        <v>90-110 minutes</v>
      </c>
      <c r="W1016">
        <f>Table19[[#This Row],[Profit]]/Table19[[#This Row],[Budget]]*100</f>
        <v>63.103614545454548</v>
      </c>
      <c r="X1016">
        <v>-434215.5</v>
      </c>
      <c r="Y1016">
        <v>-0.10115100772200772</v>
      </c>
      <c r="Z1016" t="str">
        <f t="shared" si="35"/>
        <v>High</v>
      </c>
    </row>
    <row r="1017" spans="1:26" x14ac:dyDescent="0.2">
      <c r="A1017" t="s">
        <v>6607</v>
      </c>
      <c r="B1017" t="s">
        <v>592</v>
      </c>
      <c r="C1017" t="s">
        <v>1044</v>
      </c>
      <c r="D1017">
        <v>1000</v>
      </c>
      <c r="E1017">
        <v>4377</v>
      </c>
      <c r="F1017">
        <v>0</v>
      </c>
      <c r="G1017">
        <v>14000</v>
      </c>
      <c r="H1017">
        <v>7.7</v>
      </c>
      <c r="I1017">
        <v>87</v>
      </c>
      <c r="J1017">
        <v>90</v>
      </c>
      <c r="K1017">
        <v>1752214</v>
      </c>
      <c r="L1017">
        <v>14000000</v>
      </c>
      <c r="M1017" s="2">
        <f>VLOOKUP(A1017,Sheet2!$A$1:G4741,2,0)</f>
        <v>40266</v>
      </c>
      <c r="N1017" t="str">
        <f>VLOOKUP(A1017,Sheet2!$A$1:G4741,3,0)</f>
        <v>Color</v>
      </c>
      <c r="O1017" t="str">
        <f>VLOOKUP(A1017,Sheet2!$A$1:G4741,4,0)</f>
        <v>Comedy</v>
      </c>
      <c r="P1017" t="str">
        <f>VLOOKUP(A1017,Sheet2!$A$1:G4741,5,0)</f>
        <v>English</v>
      </c>
      <c r="Q1017" t="str">
        <f>VLOOKUP(A1017,Sheet2!$A$1:G4741,6,0)</f>
        <v>USA</v>
      </c>
      <c r="R1017" t="str">
        <f>VLOOKUP(A1017,Sheet2!$A$1:G4741,7,0)</f>
        <v>PG</v>
      </c>
      <c r="S1017" t="str">
        <f>IF(Table19[[#This Row],[Language]]="English","English","Other language")</f>
        <v>English</v>
      </c>
      <c r="T1017">
        <f>Table19[[#This Row],[Gross Revenue]]-Table19[[#This Row],[Budget]]</f>
        <v>-12247786</v>
      </c>
      <c r="U1017" s="1">
        <f>(Table19[[#This Row],[Gross Revenue]]/Table19[[#This Row],[Budget]])-1</f>
        <v>-0.87484185714285712</v>
      </c>
      <c r="V1017" t="str">
        <f t="shared" si="33"/>
        <v>90-110 minutes</v>
      </c>
      <c r="W1017">
        <f>Table19[[#This Row],[Profit]]/Table19[[#This Row],[Budget]]*100</f>
        <v>-87.484185714285715</v>
      </c>
      <c r="X1017">
        <v>1637763</v>
      </c>
      <c r="Y1017">
        <v>0.19178668286445014</v>
      </c>
      <c r="Z1017" t="str">
        <f t="shared" si="35"/>
        <v>Medium</v>
      </c>
    </row>
    <row r="1018" spans="1:26" x14ac:dyDescent="0.2">
      <c r="A1018" t="s">
        <v>3675</v>
      </c>
      <c r="B1018" t="s">
        <v>713</v>
      </c>
      <c r="C1018" t="s">
        <v>714</v>
      </c>
      <c r="D1018">
        <v>442</v>
      </c>
      <c r="E1018">
        <v>616</v>
      </c>
      <c r="F1018">
        <v>0</v>
      </c>
      <c r="G1018">
        <v>504</v>
      </c>
      <c r="H1018">
        <v>5.2</v>
      </c>
      <c r="I1018">
        <v>23</v>
      </c>
      <c r="J1018">
        <v>95</v>
      </c>
      <c r="K1018">
        <v>20047715</v>
      </c>
      <c r="L1018">
        <v>25530000</v>
      </c>
      <c r="M1018" s="2">
        <f>VLOOKUP(A1018,Sheet2!$A$1:G4742,2,0)</f>
        <v>35104</v>
      </c>
      <c r="N1018" t="str">
        <f>VLOOKUP(A1018,Sheet2!$A$1:G4742,3,0)</f>
        <v>Color</v>
      </c>
      <c r="O1018" t="str">
        <f>VLOOKUP(A1018,Sheet2!$A$1:G4742,4,0)</f>
        <v>Adventure</v>
      </c>
      <c r="P1018" t="str">
        <f>VLOOKUP(A1018,Sheet2!$A$1:G4742,5,0)</f>
        <v>English</v>
      </c>
      <c r="Q1018" t="str">
        <f>VLOOKUP(A1018,Sheet2!$A$1:G4742,6,0)</f>
        <v>USA</v>
      </c>
      <c r="R1018" t="str">
        <f>VLOOKUP(A1018,Sheet2!$A$1:G4742,7,0)</f>
        <v>PG</v>
      </c>
      <c r="S1018" t="str">
        <f>IF(Table19[[#This Row],[Language]]="English","English","Other language")</f>
        <v>English</v>
      </c>
      <c r="T1018">
        <f>Table19[[#This Row],[Gross Revenue]]-Table19[[#This Row],[Budget]]</f>
        <v>-5482285</v>
      </c>
      <c r="U1018" s="1">
        <f>(Table19[[#This Row],[Gross Revenue]]/Table19[[#This Row],[Budget]])-1</f>
        <v>-0.21473893458676063</v>
      </c>
      <c r="V1018" t="str">
        <f t="shared" si="33"/>
        <v>90-110 minutes</v>
      </c>
      <c r="W1018">
        <f>Table19[[#This Row],[Profit]]/Table19[[#This Row],[Budget]]*100</f>
        <v>-21.473893458676066</v>
      </c>
      <c r="X1018">
        <v>3892693.5</v>
      </c>
      <c r="Y1018">
        <v>0.11726928571428571</v>
      </c>
      <c r="Z1018" t="str">
        <f t="shared" si="35"/>
        <v>Medium</v>
      </c>
    </row>
    <row r="1019" spans="1:26" x14ac:dyDescent="0.2">
      <c r="A1019" t="s">
        <v>5563</v>
      </c>
      <c r="B1019" t="s">
        <v>2382</v>
      </c>
      <c r="C1019" t="s">
        <v>494</v>
      </c>
      <c r="D1019">
        <v>718</v>
      </c>
      <c r="E1019">
        <v>2240</v>
      </c>
      <c r="F1019">
        <v>737</v>
      </c>
      <c r="G1019">
        <v>824</v>
      </c>
      <c r="H1019">
        <v>6.8</v>
      </c>
      <c r="I1019">
        <v>50</v>
      </c>
      <c r="J1019">
        <v>92</v>
      </c>
      <c r="K1019">
        <v>14891000</v>
      </c>
      <c r="L1019">
        <v>7000000</v>
      </c>
      <c r="M1019" s="2">
        <f>VLOOKUP(A1019,Sheet2!$A$1:G4743,2,0)</f>
        <v>35320</v>
      </c>
      <c r="N1019" t="str">
        <f>VLOOKUP(A1019,Sheet2!$A$1:G4743,3,0)</f>
        <v>Color</v>
      </c>
      <c r="O1019" t="str">
        <f>VLOOKUP(A1019,Sheet2!$A$1:G4743,4,0)</f>
        <v>Comedy</v>
      </c>
      <c r="P1019" t="str">
        <f>VLOOKUP(A1019,Sheet2!$A$1:G4743,5,0)</f>
        <v>English</v>
      </c>
      <c r="Q1019" t="str">
        <f>VLOOKUP(A1019,Sheet2!$A$1:G4743,6,0)</f>
        <v>USA</v>
      </c>
      <c r="R1019" t="str">
        <f>VLOOKUP(A1019,Sheet2!$A$1:G4743,7,0)</f>
        <v>R</v>
      </c>
      <c r="S1019" t="str">
        <f>IF(Table19[[#This Row],[Language]]="English","English","Other language")</f>
        <v>English</v>
      </c>
      <c r="T1019">
        <f>Table19[[#This Row],[Gross Revenue]]-Table19[[#This Row],[Budget]]</f>
        <v>7891000</v>
      </c>
      <c r="U1019" s="1">
        <f>(Table19[[#This Row],[Gross Revenue]]/Table19[[#This Row],[Budget]])-1</f>
        <v>1.1272857142857142</v>
      </c>
      <c r="V1019" t="str">
        <f t="shared" si="33"/>
        <v>90-110 minutes</v>
      </c>
      <c r="W1019">
        <f>Table19[[#This Row],[Profit]]/Table19[[#This Row],[Budget]]*100</f>
        <v>112.72857142857143</v>
      </c>
      <c r="X1019">
        <v>1637763</v>
      </c>
      <c r="Y1019">
        <v>0.19178668286445014</v>
      </c>
      <c r="Z1019" t="str">
        <f t="shared" si="35"/>
        <v>Low</v>
      </c>
    </row>
    <row r="1020" spans="1:26" x14ac:dyDescent="0.2">
      <c r="A1020" t="s">
        <v>3683</v>
      </c>
      <c r="B1020" t="s">
        <v>725</v>
      </c>
      <c r="C1020" t="s">
        <v>339</v>
      </c>
      <c r="D1020">
        <v>49000</v>
      </c>
      <c r="E1020">
        <v>50005</v>
      </c>
      <c r="F1020">
        <v>10</v>
      </c>
      <c r="G1020">
        <v>0</v>
      </c>
      <c r="H1020">
        <v>5.2</v>
      </c>
      <c r="I1020">
        <v>53</v>
      </c>
      <c r="J1020">
        <v>90</v>
      </c>
      <c r="K1020">
        <v>92969824</v>
      </c>
      <c r="L1020">
        <v>80000000</v>
      </c>
      <c r="M1020" s="2">
        <f>VLOOKUP(A1020,Sheet2!$A$1:G4744,2,0)</f>
        <v>35744</v>
      </c>
      <c r="N1020" t="str">
        <f>VLOOKUP(A1020,Sheet2!$A$1:G4744,3,0)</f>
        <v>Color</v>
      </c>
      <c r="O1020" t="str">
        <f>VLOOKUP(A1020,Sheet2!$A$1:G4744,4,0)</f>
        <v>Comedy</v>
      </c>
      <c r="P1020" t="str">
        <f>VLOOKUP(A1020,Sheet2!$A$1:G4744,5,0)</f>
        <v>English</v>
      </c>
      <c r="Q1020" t="str">
        <f>VLOOKUP(A1020,Sheet2!$A$1:G4744,6,0)</f>
        <v>USA</v>
      </c>
      <c r="R1020" t="str">
        <f>VLOOKUP(A1020,Sheet2!$A$1:G4744,7,0)</f>
        <v>PG</v>
      </c>
      <c r="S1020" t="str">
        <f>IF(Table19[[#This Row],[Language]]="English","English","Other language")</f>
        <v>English</v>
      </c>
      <c r="T1020">
        <f>Table19[[#This Row],[Gross Revenue]]-Table19[[#This Row],[Budget]]</f>
        <v>12969824</v>
      </c>
      <c r="U1020" s="1">
        <f>(Table19[[#This Row],[Gross Revenue]]/Table19[[#This Row],[Budget]])-1</f>
        <v>0.1621227999999999</v>
      </c>
      <c r="V1020" t="str">
        <f t="shared" si="33"/>
        <v>90-110 minutes</v>
      </c>
      <c r="W1020">
        <f>Table19[[#This Row],[Profit]]/Table19[[#This Row],[Budget]]*100</f>
        <v>16.21228</v>
      </c>
      <c r="X1020">
        <v>1637763</v>
      </c>
      <c r="Y1020">
        <v>0.19178668286445014</v>
      </c>
      <c r="Z1020" t="str">
        <f t="shared" si="35"/>
        <v>High</v>
      </c>
    </row>
    <row r="1021" spans="1:26" x14ac:dyDescent="0.2">
      <c r="A1021" t="s">
        <v>5331</v>
      </c>
      <c r="B1021" t="s">
        <v>279</v>
      </c>
      <c r="C1021" t="s">
        <v>1794</v>
      </c>
      <c r="D1021">
        <v>20000</v>
      </c>
      <c r="E1021">
        <v>35161</v>
      </c>
      <c r="F1021">
        <v>42</v>
      </c>
      <c r="G1021">
        <v>0</v>
      </c>
      <c r="H1021">
        <v>6.7</v>
      </c>
      <c r="I1021">
        <v>135</v>
      </c>
      <c r="J1021">
        <v>85</v>
      </c>
      <c r="K1021">
        <v>64459316</v>
      </c>
      <c r="L1021">
        <v>149000000</v>
      </c>
      <c r="M1021" s="2">
        <f>VLOOKUP(A1021,Sheet2!$A$1:G4745,2,0)</f>
        <v>38860</v>
      </c>
      <c r="N1021" t="str">
        <f>VLOOKUP(A1021,Sheet2!$A$1:G4745,3,0)</f>
        <v>Color</v>
      </c>
      <c r="O1021" t="str">
        <f>VLOOKUP(A1021,Sheet2!$A$1:G4745,4,0)</f>
        <v>Adventure</v>
      </c>
      <c r="P1021" t="str">
        <f>VLOOKUP(A1021,Sheet2!$A$1:G4745,5,0)</f>
        <v>English</v>
      </c>
      <c r="Q1021" t="str">
        <f>VLOOKUP(A1021,Sheet2!$A$1:G4745,6,0)</f>
        <v>UK</v>
      </c>
      <c r="R1021" t="str">
        <f>VLOOKUP(A1021,Sheet2!$A$1:G4745,7,0)</f>
        <v>PG</v>
      </c>
      <c r="S1021" t="str">
        <f>IF(Table19[[#This Row],[Language]]="English","English","Other language")</f>
        <v>English</v>
      </c>
      <c r="T1021">
        <f>Table19[[#This Row],[Gross Revenue]]-Table19[[#This Row],[Budget]]</f>
        <v>-84540684</v>
      </c>
      <c r="U1021" s="1">
        <f>(Table19[[#This Row],[Gross Revenue]]/Table19[[#This Row],[Budget]])-1</f>
        <v>-0.5673871409395973</v>
      </c>
      <c r="V1021" t="str">
        <f t="shared" si="33"/>
        <v>&lt;90 minutes</v>
      </c>
      <c r="W1021">
        <f>Table19[[#This Row],[Profit]]/Table19[[#This Row],[Budget]]*100</f>
        <v>-56.738714093959729</v>
      </c>
      <c r="X1021">
        <v>3892693.5</v>
      </c>
      <c r="Y1021">
        <v>0.11726928571428571</v>
      </c>
      <c r="Z1021" t="str">
        <f t="shared" si="35"/>
        <v>High</v>
      </c>
    </row>
    <row r="1022" spans="1:26" x14ac:dyDescent="0.2">
      <c r="A1022" t="s">
        <v>5156</v>
      </c>
      <c r="B1022" t="s">
        <v>963</v>
      </c>
      <c r="C1022" t="s">
        <v>2129</v>
      </c>
      <c r="D1022">
        <v>11000</v>
      </c>
      <c r="E1022">
        <v>12634</v>
      </c>
      <c r="F1022">
        <v>23</v>
      </c>
      <c r="G1022">
        <v>2000</v>
      </c>
      <c r="H1022">
        <v>6.6</v>
      </c>
      <c r="I1022">
        <v>123</v>
      </c>
      <c r="J1022">
        <v>140</v>
      </c>
      <c r="K1022">
        <v>13082288</v>
      </c>
      <c r="L1022">
        <v>60000000</v>
      </c>
      <c r="M1022" s="2">
        <f>VLOOKUP(A1022,Sheet2!$A$1:G4746,2,0)</f>
        <v>38805</v>
      </c>
      <c r="N1022" t="str">
        <f>VLOOKUP(A1022,Sheet2!$A$1:G4746,3,0)</f>
        <v>Black and White</v>
      </c>
      <c r="O1022" t="str">
        <f>VLOOKUP(A1022,Sheet2!$A$1:G4746,4,0)</f>
        <v>Action</v>
      </c>
      <c r="P1022" t="str">
        <f>VLOOKUP(A1022,Sheet2!$A$1:G4746,5,0)</f>
        <v>English</v>
      </c>
      <c r="Q1022" t="str">
        <f>VLOOKUP(A1022,Sheet2!$A$1:G4746,6,0)</f>
        <v>UK</v>
      </c>
      <c r="R1022" t="str">
        <f>VLOOKUP(A1022,Sheet2!$A$1:G4746,7,0)</f>
        <v>PG-13</v>
      </c>
      <c r="S1022" t="str">
        <f>IF(Table19[[#This Row],[Language]]="English","English","Other language")</f>
        <v>English</v>
      </c>
      <c r="T1022">
        <f>Table19[[#This Row],[Gross Revenue]]-Table19[[#This Row],[Budget]]</f>
        <v>-46917712</v>
      </c>
      <c r="U1022" s="1">
        <f>(Table19[[#This Row],[Gross Revenue]]/Table19[[#This Row],[Budget]])-1</f>
        <v>-0.78196186666666667</v>
      </c>
      <c r="V1022" t="str">
        <f t="shared" si="33"/>
        <v>131-150 minutes</v>
      </c>
      <c r="W1022">
        <f>Table19[[#This Row],[Profit]]/Table19[[#This Row],[Budget]]*100</f>
        <v>-78.196186666666662</v>
      </c>
      <c r="X1022">
        <v>-1289919.5</v>
      </c>
      <c r="Y1022">
        <v>-4.8151417500000002E-2</v>
      </c>
      <c r="Z1022" t="str">
        <f t="shared" si="35"/>
        <v>High</v>
      </c>
    </row>
    <row r="1023" spans="1:26" x14ac:dyDescent="0.2">
      <c r="A1023" t="s">
        <v>5219</v>
      </c>
      <c r="B1023" t="s">
        <v>469</v>
      </c>
      <c r="C1023" t="s">
        <v>2128</v>
      </c>
      <c r="D1023">
        <v>10000</v>
      </c>
      <c r="E1023">
        <v>11943</v>
      </c>
      <c r="F1023">
        <v>43</v>
      </c>
      <c r="G1023">
        <v>23000</v>
      </c>
      <c r="H1023">
        <v>6.6</v>
      </c>
      <c r="I1023">
        <v>279</v>
      </c>
      <c r="J1023">
        <v>105</v>
      </c>
      <c r="K1023">
        <v>53846915</v>
      </c>
      <c r="L1023">
        <v>50100000</v>
      </c>
      <c r="M1023" s="2">
        <f>VLOOKUP(A1023,Sheet2!$A$1:G4747,2,0)</f>
        <v>42175</v>
      </c>
      <c r="N1023" t="str">
        <f>VLOOKUP(A1023,Sheet2!$A$1:G4747,3,0)</f>
        <v>Color</v>
      </c>
      <c r="O1023" t="str">
        <f>VLOOKUP(A1023,Sheet2!$A$1:G4747,4,0)</f>
        <v>Comedy</v>
      </c>
      <c r="P1023" t="str">
        <f>VLOOKUP(A1023,Sheet2!$A$1:G4747,5,0)</f>
        <v>English</v>
      </c>
      <c r="Q1023" t="str">
        <f>VLOOKUP(A1023,Sheet2!$A$1:G4747,6,0)</f>
        <v>USA</v>
      </c>
      <c r="R1023" t="str">
        <f>VLOOKUP(A1023,Sheet2!$A$1:G4747,7,0)</f>
        <v>R</v>
      </c>
      <c r="S1023" t="str">
        <f>IF(Table19[[#This Row],[Language]]="English","English","Other language")</f>
        <v>English</v>
      </c>
      <c r="T1023">
        <f>Table19[[#This Row],[Gross Revenue]]-Table19[[#This Row],[Budget]]</f>
        <v>3746915</v>
      </c>
      <c r="U1023" s="1">
        <f>(Table19[[#This Row],[Gross Revenue]]/Table19[[#This Row],[Budget]])-1</f>
        <v>7.4788722554890219E-2</v>
      </c>
      <c r="V1023" t="str">
        <f t="shared" si="33"/>
        <v>90-110 minutes</v>
      </c>
      <c r="W1023">
        <f>Table19[[#This Row],[Profit]]/Table19[[#This Row],[Budget]]*100</f>
        <v>7.4788722554890219</v>
      </c>
      <c r="X1023">
        <v>1637763</v>
      </c>
      <c r="Y1023">
        <v>0.19178668286445014</v>
      </c>
      <c r="Z1023" t="str">
        <f t="shared" si="35"/>
        <v>High</v>
      </c>
    </row>
    <row r="1024" spans="1:26" x14ac:dyDescent="0.2">
      <c r="A1024" t="s">
        <v>3407</v>
      </c>
      <c r="B1024" t="s">
        <v>287</v>
      </c>
      <c r="C1024" t="s">
        <v>288</v>
      </c>
      <c r="D1024">
        <v>489</v>
      </c>
      <c r="E1024">
        <v>2196</v>
      </c>
      <c r="F1024">
        <v>11</v>
      </c>
      <c r="G1024">
        <v>43</v>
      </c>
      <c r="H1024">
        <v>4.3</v>
      </c>
      <c r="I1024">
        <v>16</v>
      </c>
      <c r="J1024">
        <v>84</v>
      </c>
      <c r="K1024">
        <v>6026908</v>
      </c>
      <c r="L1024">
        <v>2000000</v>
      </c>
      <c r="M1024" s="2">
        <f>VLOOKUP(A1024,Sheet2!$A$1:G4748,2,0)</f>
        <v>36497</v>
      </c>
      <c r="N1024" t="str">
        <f>VLOOKUP(A1024,Sheet2!$A$1:G4748,3,0)</f>
        <v>Color</v>
      </c>
      <c r="O1024" t="str">
        <f>VLOOKUP(A1024,Sheet2!$A$1:G4748,4,0)</f>
        <v>Comedy</v>
      </c>
      <c r="P1024" t="str">
        <f>VLOOKUP(A1024,Sheet2!$A$1:G4748,5,0)</f>
        <v>English</v>
      </c>
      <c r="Q1024" t="str">
        <f>VLOOKUP(A1024,Sheet2!$A$1:G4748,6,0)</f>
        <v>USA</v>
      </c>
      <c r="R1024" t="str">
        <f>VLOOKUP(A1024,Sheet2!$A$1:G4748,7,0)</f>
        <v>R</v>
      </c>
      <c r="S1024" t="str">
        <f>IF(Table19[[#This Row],[Language]]="English","English","Other language")</f>
        <v>English</v>
      </c>
      <c r="T1024">
        <f>Table19[[#This Row],[Gross Revenue]]-Table19[[#This Row],[Budget]]</f>
        <v>4026908</v>
      </c>
      <c r="U1024" s="1">
        <f>(Table19[[#This Row],[Gross Revenue]]/Table19[[#This Row],[Budget]])-1</f>
        <v>2.0134539999999999</v>
      </c>
      <c r="V1024" t="str">
        <f t="shared" si="33"/>
        <v>&lt;90 minutes</v>
      </c>
      <c r="W1024">
        <f>Table19[[#This Row],[Profit]]/Table19[[#This Row],[Budget]]*100</f>
        <v>201.34539999999998</v>
      </c>
      <c r="X1024">
        <v>1637763</v>
      </c>
      <c r="Y1024">
        <v>0.19178668286445014</v>
      </c>
      <c r="Z1024" t="str">
        <f t="shared" si="35"/>
        <v>Low</v>
      </c>
    </row>
    <row r="1025" spans="1:26" x14ac:dyDescent="0.2">
      <c r="A1025" t="s">
        <v>3972</v>
      </c>
      <c r="B1025" t="s">
        <v>408</v>
      </c>
      <c r="C1025" t="s">
        <v>985</v>
      </c>
      <c r="D1025">
        <v>11000</v>
      </c>
      <c r="E1025">
        <v>13827</v>
      </c>
      <c r="F1025">
        <v>72</v>
      </c>
      <c r="G1025">
        <v>0</v>
      </c>
      <c r="H1025">
        <v>5.6</v>
      </c>
      <c r="I1025">
        <v>176</v>
      </c>
      <c r="J1025">
        <v>112</v>
      </c>
      <c r="K1025">
        <v>70224196</v>
      </c>
      <c r="L1025">
        <v>70000000</v>
      </c>
      <c r="M1025" s="2">
        <f>VLOOKUP(A1025,Sheet2!$A$1:G4749,2,0)</f>
        <v>39593</v>
      </c>
      <c r="N1025" t="str">
        <f>VLOOKUP(A1025,Sheet2!$A$1:G4749,3,0)</f>
        <v>Color</v>
      </c>
      <c r="O1025" t="str">
        <f>VLOOKUP(A1025,Sheet2!$A$1:G4749,4,0)</f>
        <v>Action</v>
      </c>
      <c r="P1025" t="str">
        <f>VLOOKUP(A1025,Sheet2!$A$1:G4749,5,0)</f>
        <v>English</v>
      </c>
      <c r="Q1025" t="str">
        <f>VLOOKUP(A1025,Sheet2!$A$1:G4749,6,0)</f>
        <v>USA</v>
      </c>
      <c r="R1025" t="str">
        <f>VLOOKUP(A1025,Sheet2!$A$1:G4749,7,0)</f>
        <v>PG-13</v>
      </c>
      <c r="S1025" t="str">
        <f>IF(Table19[[#This Row],[Language]]="English","English","Other language")</f>
        <v>English</v>
      </c>
      <c r="T1025">
        <f>Table19[[#This Row],[Gross Revenue]]-Table19[[#This Row],[Budget]]</f>
        <v>224196</v>
      </c>
      <c r="U1025" s="1">
        <f>(Table19[[#This Row],[Gross Revenue]]/Table19[[#This Row],[Budget]])-1</f>
        <v>3.2027999999999501E-3</v>
      </c>
      <c r="V1025" t="str">
        <f t="shared" si="33"/>
        <v>111-130 minutes</v>
      </c>
      <c r="W1025">
        <f>Table19[[#This Row],[Profit]]/Table19[[#This Row],[Budget]]*100</f>
        <v>0.32028000000000001</v>
      </c>
      <c r="X1025">
        <v>-1289919.5</v>
      </c>
      <c r="Y1025">
        <v>-4.8151417500000002E-2</v>
      </c>
      <c r="Z1025" t="str">
        <f t="shared" si="35"/>
        <v>High</v>
      </c>
    </row>
    <row r="1026" spans="1:26" x14ac:dyDescent="0.2">
      <c r="A1026" t="s">
        <v>5127</v>
      </c>
      <c r="B1026" t="s">
        <v>1062</v>
      </c>
      <c r="C1026" t="s">
        <v>2090</v>
      </c>
      <c r="D1026">
        <v>967</v>
      </c>
      <c r="E1026">
        <v>1962</v>
      </c>
      <c r="F1026">
        <v>71</v>
      </c>
      <c r="G1026">
        <v>0</v>
      </c>
      <c r="H1026">
        <v>6.5</v>
      </c>
      <c r="I1026">
        <v>60</v>
      </c>
      <c r="J1026">
        <v>107</v>
      </c>
      <c r="K1026">
        <v>80000000</v>
      </c>
      <c r="L1026">
        <v>8200000</v>
      </c>
      <c r="M1026" s="2">
        <f>VLOOKUP(A1026,Sheet2!$A$1:G4750,2,0)</f>
        <v>30778</v>
      </c>
      <c r="N1026" t="str">
        <f>VLOOKUP(A1026,Sheet2!$A$1:G4750,3,0)</f>
        <v>Color</v>
      </c>
      <c r="O1026" t="str">
        <f>VLOOKUP(A1026,Sheet2!$A$1:G4750,4,0)</f>
        <v>Drama</v>
      </c>
      <c r="P1026" t="str">
        <f>VLOOKUP(A1026,Sheet2!$A$1:G4750,5,0)</f>
        <v>English</v>
      </c>
      <c r="Q1026" t="str">
        <f>VLOOKUP(A1026,Sheet2!$A$1:G4750,6,0)</f>
        <v>USA</v>
      </c>
      <c r="R1026" t="str">
        <f>VLOOKUP(A1026,Sheet2!$A$1:G4750,7,0)</f>
        <v>PG</v>
      </c>
      <c r="S1026" t="str">
        <f>IF(Table19[[#This Row],[Language]]="English","English","Other language")</f>
        <v>English</v>
      </c>
      <c r="T1026">
        <f>Table19[[#This Row],[Gross Revenue]]-Table19[[#This Row],[Budget]]</f>
        <v>71800000</v>
      </c>
      <c r="U1026" s="1">
        <f>(Table19[[#This Row],[Gross Revenue]]/Table19[[#This Row],[Budget]])-1</f>
        <v>8.7560975609756095</v>
      </c>
      <c r="V1026" t="str">
        <f t="shared" ref="V1026:V1089" si="36">IF(J1026="","",IF(J1026&lt;90,"&lt;90 minutes",IF(J1026&lt;=110,"90-110 minutes",IF(J1026&lt;=130,"111-130 minutes",IF(J1026&lt;=150,"131-150 minutes","&gt;150 minutes")))))</f>
        <v>90-110 minutes</v>
      </c>
      <c r="W1026">
        <f>Table19[[#This Row],[Profit]]/Table19[[#This Row],[Budget]]*100</f>
        <v>875.60975609756099</v>
      </c>
      <c r="X1026">
        <v>-434215.5</v>
      </c>
      <c r="Y1026">
        <v>-0.10115100772200772</v>
      </c>
      <c r="Z1026" t="str">
        <f t="shared" ref="Z1026:Z1089" si="37">IF(L1026="","",IF(L1026&lt;=$AA$26,"Low",IF(L1026&lt;=$AA$28,"Medium","High")))</f>
        <v>Low</v>
      </c>
    </row>
    <row r="1027" spans="1:26" x14ac:dyDescent="0.2">
      <c r="A1027" t="s">
        <v>4384</v>
      </c>
      <c r="B1027" t="s">
        <v>1495</v>
      </c>
      <c r="C1027" t="s">
        <v>1496</v>
      </c>
      <c r="D1027">
        <v>938</v>
      </c>
      <c r="E1027">
        <v>3770</v>
      </c>
      <c r="F1027">
        <v>15</v>
      </c>
      <c r="G1027">
        <v>0</v>
      </c>
      <c r="H1027">
        <v>6</v>
      </c>
      <c r="I1027">
        <v>115</v>
      </c>
      <c r="J1027">
        <v>88</v>
      </c>
      <c r="K1027">
        <v>1243961</v>
      </c>
      <c r="L1027">
        <v>850000</v>
      </c>
      <c r="M1027" s="2">
        <f>VLOOKUP(A1027,Sheet2!$A$1:G4751,2,0)</f>
        <v>41193</v>
      </c>
      <c r="N1027" t="str">
        <f>VLOOKUP(A1027,Sheet2!$A$1:G4751,3,0)</f>
        <v>Color</v>
      </c>
      <c r="O1027" t="str">
        <f>VLOOKUP(A1027,Sheet2!$A$1:G4751,4,0)</f>
        <v>Comedy</v>
      </c>
      <c r="P1027" t="str">
        <f>VLOOKUP(A1027,Sheet2!$A$1:G4751,5,0)</f>
        <v>English</v>
      </c>
      <c r="Q1027" t="str">
        <f>VLOOKUP(A1027,Sheet2!$A$1:G4751,6,0)</f>
        <v>USA</v>
      </c>
      <c r="R1027" t="str">
        <f>VLOOKUP(A1027,Sheet2!$A$1:G4751,7,0)</f>
        <v>R</v>
      </c>
      <c r="S1027" t="str">
        <f>IF(Table19[[#This Row],[Language]]="English","English","Other language")</f>
        <v>English</v>
      </c>
      <c r="T1027">
        <f>Table19[[#This Row],[Gross Revenue]]-Table19[[#This Row],[Budget]]</f>
        <v>393961</v>
      </c>
      <c r="U1027" s="1">
        <f>(Table19[[#This Row],[Gross Revenue]]/Table19[[#This Row],[Budget]])-1</f>
        <v>0.46348352941176474</v>
      </c>
      <c r="V1027" t="str">
        <f t="shared" si="36"/>
        <v>&lt;90 minutes</v>
      </c>
      <c r="W1027">
        <f>Table19[[#This Row],[Profit]]/Table19[[#This Row],[Budget]]*100</f>
        <v>46.348352941176465</v>
      </c>
      <c r="X1027">
        <v>1637763</v>
      </c>
      <c r="Y1027">
        <v>0.19178668286445014</v>
      </c>
      <c r="Z1027" t="str">
        <f t="shared" si="37"/>
        <v>Low</v>
      </c>
    </row>
    <row r="1028" spans="1:26" x14ac:dyDescent="0.2">
      <c r="A1028" t="s">
        <v>5178</v>
      </c>
      <c r="B1028" t="s">
        <v>2143</v>
      </c>
      <c r="C1028" t="s">
        <v>2144</v>
      </c>
      <c r="D1028">
        <v>639</v>
      </c>
      <c r="E1028">
        <v>1807</v>
      </c>
      <c r="F1028">
        <v>0</v>
      </c>
      <c r="G1028">
        <v>0</v>
      </c>
      <c r="H1028">
        <v>6.6</v>
      </c>
      <c r="I1028">
        <v>43</v>
      </c>
      <c r="J1028">
        <v>145</v>
      </c>
      <c r="K1028">
        <v>5669081</v>
      </c>
      <c r="L1028">
        <v>10818775</v>
      </c>
      <c r="M1028" s="2">
        <f>VLOOKUP(A1028,Sheet2!$A$1:G4752,2,0)</f>
        <v>41253</v>
      </c>
      <c r="N1028" t="str">
        <f>VLOOKUP(A1028,Sheet2!$A$1:G4752,3,0)</f>
        <v>Color</v>
      </c>
      <c r="O1028" t="str">
        <f>VLOOKUP(A1028,Sheet2!$A$1:G4752,4,0)</f>
        <v>Drama</v>
      </c>
      <c r="P1028" t="str">
        <f>VLOOKUP(A1028,Sheet2!$A$1:G4752,5,0)</f>
        <v>Spanish</v>
      </c>
      <c r="Q1028" t="str">
        <f>VLOOKUP(A1028,Sheet2!$A$1:G4752,6,0)</f>
        <v>Mexico</v>
      </c>
      <c r="R1028" t="str">
        <f>VLOOKUP(A1028,Sheet2!$A$1:G4752,7,0)</f>
        <v>R</v>
      </c>
      <c r="S1028" t="str">
        <f>IF(Table19[[#This Row],[Language]]="English","English","Other language")</f>
        <v>Other language</v>
      </c>
      <c r="T1028">
        <f>Table19[[#This Row],[Gross Revenue]]-Table19[[#This Row],[Budget]]</f>
        <v>-5149694</v>
      </c>
      <c r="U1028" s="1">
        <f>(Table19[[#This Row],[Gross Revenue]]/Table19[[#This Row],[Budget]])-1</f>
        <v>-0.4759960346712081</v>
      </c>
      <c r="V1028" t="str">
        <f t="shared" si="36"/>
        <v>131-150 minutes</v>
      </c>
      <c r="W1028">
        <f>Table19[[#This Row],[Profit]]/Table19[[#This Row],[Budget]]*100</f>
        <v>-47.599603467120815</v>
      </c>
      <c r="X1028">
        <v>-434215.5</v>
      </c>
      <c r="Y1028">
        <v>-0.10115100772200772</v>
      </c>
      <c r="Z1028" t="str">
        <f t="shared" si="37"/>
        <v>Low</v>
      </c>
    </row>
    <row r="1029" spans="1:26" x14ac:dyDescent="0.2">
      <c r="A1029" t="s">
        <v>5036</v>
      </c>
      <c r="B1029" t="s">
        <v>661</v>
      </c>
      <c r="C1029" t="s">
        <v>1723</v>
      </c>
      <c r="D1029">
        <v>24000</v>
      </c>
      <c r="E1029">
        <v>25469</v>
      </c>
      <c r="F1029">
        <v>0</v>
      </c>
      <c r="G1029">
        <v>0</v>
      </c>
      <c r="H1029">
        <v>6.5</v>
      </c>
      <c r="I1029">
        <v>113</v>
      </c>
      <c r="J1029">
        <v>137</v>
      </c>
      <c r="K1029">
        <v>35168395</v>
      </c>
      <c r="L1029">
        <v>50000000</v>
      </c>
      <c r="M1029" s="2">
        <f>VLOOKUP(A1029,Sheet2!$A$1:G4753,2,0)</f>
        <v>36187</v>
      </c>
      <c r="N1029" t="str">
        <f>VLOOKUP(A1029,Sheet2!$A$1:G4753,3,0)</f>
        <v>Color</v>
      </c>
      <c r="O1029" t="str">
        <f>VLOOKUP(A1029,Sheet2!$A$1:G4753,4,0)</f>
        <v>Drama</v>
      </c>
      <c r="P1029" t="str">
        <f>VLOOKUP(A1029,Sheet2!$A$1:G4753,5,0)</f>
        <v>English</v>
      </c>
      <c r="Q1029" t="str">
        <f>VLOOKUP(A1029,Sheet2!$A$1:G4753,6,0)</f>
        <v>USA</v>
      </c>
      <c r="R1029" t="str">
        <f>VLOOKUP(A1029,Sheet2!$A$1:G4753,7,0)</f>
        <v>PG-13</v>
      </c>
      <c r="S1029" t="str">
        <f>IF(Table19[[#This Row],[Language]]="English","English","Other language")</f>
        <v>English</v>
      </c>
      <c r="T1029">
        <f>Table19[[#This Row],[Gross Revenue]]-Table19[[#This Row],[Budget]]</f>
        <v>-14831605</v>
      </c>
      <c r="U1029" s="1">
        <f>(Table19[[#This Row],[Gross Revenue]]/Table19[[#This Row],[Budget]])-1</f>
        <v>-0.29663209999999995</v>
      </c>
      <c r="V1029" t="str">
        <f t="shared" si="36"/>
        <v>131-150 minutes</v>
      </c>
      <c r="W1029">
        <f>Table19[[#This Row],[Profit]]/Table19[[#This Row],[Budget]]*100</f>
        <v>-29.663209999999999</v>
      </c>
      <c r="X1029">
        <v>-434215.5</v>
      </c>
      <c r="Y1029">
        <v>-0.10115100772200772</v>
      </c>
      <c r="Z1029" t="str">
        <f t="shared" si="37"/>
        <v>High</v>
      </c>
    </row>
    <row r="1030" spans="1:26" x14ac:dyDescent="0.2">
      <c r="A1030" t="s">
        <v>4729</v>
      </c>
      <c r="B1030" t="s">
        <v>1593</v>
      </c>
      <c r="C1030" t="s">
        <v>1804</v>
      </c>
      <c r="D1030">
        <v>957</v>
      </c>
      <c r="E1030">
        <v>3535</v>
      </c>
      <c r="F1030">
        <v>378</v>
      </c>
      <c r="G1030">
        <v>650</v>
      </c>
      <c r="H1030">
        <v>6.3</v>
      </c>
      <c r="I1030">
        <v>144</v>
      </c>
      <c r="J1030">
        <v>86</v>
      </c>
      <c r="K1030">
        <v>5542025</v>
      </c>
      <c r="L1030">
        <v>12000000</v>
      </c>
      <c r="M1030" s="2">
        <f>VLOOKUP(A1030,Sheet2!$A$1:G4754,2,0)</f>
        <v>38729</v>
      </c>
      <c r="N1030" t="str">
        <f>VLOOKUP(A1030,Sheet2!$A$1:G4754,3,0)</f>
        <v>Color</v>
      </c>
      <c r="O1030" t="str">
        <f>VLOOKUP(A1030,Sheet2!$A$1:G4754,4,0)</f>
        <v>Comedy</v>
      </c>
      <c r="P1030" t="str">
        <f>VLOOKUP(A1030,Sheet2!$A$1:G4754,5,0)</f>
        <v>English</v>
      </c>
      <c r="Q1030" t="str">
        <f>VLOOKUP(A1030,Sheet2!$A$1:G4754,6,0)</f>
        <v>USA</v>
      </c>
      <c r="R1030" t="str">
        <f>VLOOKUP(A1030,Sheet2!$A$1:G4754,7,0)</f>
        <v>PG-13</v>
      </c>
      <c r="S1030" t="str">
        <f>IF(Table19[[#This Row],[Language]]="English","English","Other language")</f>
        <v>English</v>
      </c>
      <c r="T1030">
        <f>Table19[[#This Row],[Gross Revenue]]-Table19[[#This Row],[Budget]]</f>
        <v>-6457975</v>
      </c>
      <c r="U1030" s="1">
        <f>(Table19[[#This Row],[Gross Revenue]]/Table19[[#This Row],[Budget]])-1</f>
        <v>-0.53816458333333328</v>
      </c>
      <c r="V1030" t="str">
        <f t="shared" si="36"/>
        <v>&lt;90 minutes</v>
      </c>
      <c r="W1030">
        <f>Table19[[#This Row],[Profit]]/Table19[[#This Row],[Budget]]*100</f>
        <v>-53.81645833333333</v>
      </c>
      <c r="X1030">
        <v>1637763</v>
      </c>
      <c r="Y1030">
        <v>0.19178668286445014</v>
      </c>
      <c r="Z1030" t="str">
        <f t="shared" si="37"/>
        <v>Low</v>
      </c>
    </row>
    <row r="1031" spans="1:26" x14ac:dyDescent="0.2">
      <c r="A1031" t="s">
        <v>5566</v>
      </c>
      <c r="B1031" t="s">
        <v>2384</v>
      </c>
      <c r="C1031" t="s">
        <v>1858</v>
      </c>
      <c r="D1031">
        <v>844</v>
      </c>
      <c r="E1031">
        <v>2118</v>
      </c>
      <c r="F1031">
        <v>46</v>
      </c>
      <c r="G1031">
        <v>2000</v>
      </c>
      <c r="H1031">
        <v>6.8</v>
      </c>
      <c r="I1031">
        <v>112</v>
      </c>
      <c r="J1031">
        <v>127</v>
      </c>
      <c r="K1031">
        <v>62300000</v>
      </c>
      <c r="L1031">
        <v>28000000</v>
      </c>
      <c r="M1031" s="2">
        <f>VLOOKUP(A1031,Sheet2!$A$1:G4755,2,0)</f>
        <v>29663</v>
      </c>
      <c r="N1031" t="str">
        <f>VLOOKUP(A1031,Sheet2!$A$1:G4755,3,0)</f>
        <v>Color</v>
      </c>
      <c r="O1031" t="str">
        <f>VLOOKUP(A1031,Sheet2!$A$1:G4755,4,0)</f>
        <v>Action</v>
      </c>
      <c r="P1031" t="str">
        <f>VLOOKUP(A1031,Sheet2!$A$1:G4755,5,0)</f>
        <v>English</v>
      </c>
      <c r="Q1031" t="str">
        <f>VLOOKUP(A1031,Sheet2!$A$1:G4755,6,0)</f>
        <v>UK</v>
      </c>
      <c r="R1031" t="str">
        <f>VLOOKUP(A1031,Sheet2!$A$1:G4755,7,0)</f>
        <v>PG</v>
      </c>
      <c r="S1031" t="str">
        <f>IF(Table19[[#This Row],[Language]]="English","English","Other language")</f>
        <v>English</v>
      </c>
      <c r="T1031">
        <f>Table19[[#This Row],[Gross Revenue]]-Table19[[#This Row],[Budget]]</f>
        <v>34300000</v>
      </c>
      <c r="U1031" s="1">
        <f>(Table19[[#This Row],[Gross Revenue]]/Table19[[#This Row],[Budget]])-1</f>
        <v>1.2250000000000001</v>
      </c>
      <c r="V1031" t="str">
        <f t="shared" si="36"/>
        <v>111-130 minutes</v>
      </c>
      <c r="W1031">
        <f>Table19[[#This Row],[Profit]]/Table19[[#This Row],[Budget]]*100</f>
        <v>122.50000000000001</v>
      </c>
      <c r="X1031">
        <v>-1289919.5</v>
      </c>
      <c r="Y1031">
        <v>-4.8151417500000002E-2</v>
      </c>
      <c r="Z1031" t="str">
        <f t="shared" si="37"/>
        <v>Medium</v>
      </c>
    </row>
    <row r="1032" spans="1:26" x14ac:dyDescent="0.2">
      <c r="A1032" t="s">
        <v>6119</v>
      </c>
      <c r="B1032" t="s">
        <v>900</v>
      </c>
      <c r="C1032" t="s">
        <v>1711</v>
      </c>
      <c r="D1032">
        <v>15000</v>
      </c>
      <c r="E1032">
        <v>16758</v>
      </c>
      <c r="F1032">
        <v>89</v>
      </c>
      <c r="G1032">
        <v>0</v>
      </c>
      <c r="H1032">
        <v>7.2</v>
      </c>
      <c r="I1032">
        <v>253</v>
      </c>
      <c r="J1032">
        <v>118</v>
      </c>
      <c r="K1032">
        <v>62877175</v>
      </c>
      <c r="L1032">
        <v>30000000</v>
      </c>
      <c r="M1032" s="2">
        <f>VLOOKUP(A1032,Sheet2!$A$1:G4756,2,0)</f>
        <v>39537</v>
      </c>
      <c r="N1032" t="str">
        <f>VLOOKUP(A1032,Sheet2!$A$1:G4756,3,0)</f>
        <v>Color</v>
      </c>
      <c r="O1032" t="str">
        <f>VLOOKUP(A1032,Sheet2!$A$1:G4756,4,0)</f>
        <v>Comedy</v>
      </c>
      <c r="P1032" t="str">
        <f>VLOOKUP(A1032,Sheet2!$A$1:G4756,5,0)</f>
        <v>English</v>
      </c>
      <c r="Q1032" t="str">
        <f>VLOOKUP(A1032,Sheet2!$A$1:G4756,6,0)</f>
        <v>USA</v>
      </c>
      <c r="R1032" t="str">
        <f>VLOOKUP(A1032,Sheet2!$A$1:G4756,7,0)</f>
        <v>R</v>
      </c>
      <c r="S1032" t="str">
        <f>IF(Table19[[#This Row],[Language]]="English","English","Other language")</f>
        <v>English</v>
      </c>
      <c r="T1032">
        <f>Table19[[#This Row],[Gross Revenue]]-Table19[[#This Row],[Budget]]</f>
        <v>32877175</v>
      </c>
      <c r="U1032" s="1">
        <f>(Table19[[#This Row],[Gross Revenue]]/Table19[[#This Row],[Budget]])-1</f>
        <v>1.0959058333333331</v>
      </c>
      <c r="V1032" t="str">
        <f t="shared" si="36"/>
        <v>111-130 minutes</v>
      </c>
      <c r="W1032">
        <f>Table19[[#This Row],[Profit]]/Table19[[#This Row],[Budget]]*100</f>
        <v>109.59058333333334</v>
      </c>
      <c r="X1032">
        <v>1637763</v>
      </c>
      <c r="Y1032">
        <v>0.19178668286445014</v>
      </c>
      <c r="Z1032" t="str">
        <f t="shared" si="37"/>
        <v>Medium</v>
      </c>
    </row>
    <row r="1033" spans="1:26" x14ac:dyDescent="0.2">
      <c r="A1033" t="s">
        <v>4712</v>
      </c>
      <c r="B1033" t="s">
        <v>62</v>
      </c>
      <c r="C1033" t="s">
        <v>367</v>
      </c>
      <c r="D1033">
        <v>783</v>
      </c>
      <c r="E1033">
        <v>1044</v>
      </c>
      <c r="F1033">
        <v>31</v>
      </c>
      <c r="G1033">
        <v>0</v>
      </c>
      <c r="H1033">
        <v>6.3</v>
      </c>
      <c r="I1033">
        <v>95</v>
      </c>
      <c r="J1033">
        <v>93</v>
      </c>
      <c r="K1033">
        <v>5204007</v>
      </c>
      <c r="L1033">
        <v>28000000</v>
      </c>
      <c r="M1033" s="2">
        <f>VLOOKUP(A1033,Sheet2!$A$1:G4757,2,0)</f>
        <v>37217</v>
      </c>
      <c r="N1033" t="str">
        <f>VLOOKUP(A1033,Sheet2!$A$1:G4757,3,0)</f>
        <v>Color</v>
      </c>
      <c r="O1033" t="str">
        <f>VLOOKUP(A1033,Sheet2!$A$1:G4757,4,0)</f>
        <v>Action</v>
      </c>
      <c r="P1033" t="str">
        <f>VLOOKUP(A1033,Sheet2!$A$1:G4757,5,0)</f>
        <v>English</v>
      </c>
      <c r="Q1033" t="str">
        <f>VLOOKUP(A1033,Sheet2!$A$1:G4757,6,0)</f>
        <v>UK</v>
      </c>
      <c r="R1033" t="str">
        <f>VLOOKUP(A1033,Sheet2!$A$1:G4757,7,0)</f>
        <v>R</v>
      </c>
      <c r="S1033" t="str">
        <f>IF(Table19[[#This Row],[Language]]="English","English","Other language")</f>
        <v>English</v>
      </c>
      <c r="T1033">
        <f>Table19[[#This Row],[Gross Revenue]]-Table19[[#This Row],[Budget]]</f>
        <v>-22795993</v>
      </c>
      <c r="U1033" s="1">
        <f>(Table19[[#This Row],[Gross Revenue]]/Table19[[#This Row],[Budget]])-1</f>
        <v>-0.81414260714285713</v>
      </c>
      <c r="V1033" t="str">
        <f t="shared" si="36"/>
        <v>90-110 minutes</v>
      </c>
      <c r="W1033">
        <f>Table19[[#This Row],[Profit]]/Table19[[#This Row],[Budget]]*100</f>
        <v>-81.414260714285717</v>
      </c>
      <c r="X1033">
        <v>-1289919.5</v>
      </c>
      <c r="Y1033">
        <v>-4.8151417500000002E-2</v>
      </c>
      <c r="Z1033" t="str">
        <f t="shared" si="37"/>
        <v>Medium</v>
      </c>
    </row>
    <row r="1034" spans="1:26" x14ac:dyDescent="0.2">
      <c r="A1034" t="s">
        <v>7024</v>
      </c>
      <c r="B1034" t="s">
        <v>606</v>
      </c>
      <c r="C1034" t="s">
        <v>1808</v>
      </c>
      <c r="D1034">
        <v>15000</v>
      </c>
      <c r="E1034">
        <v>15700</v>
      </c>
      <c r="F1034">
        <v>0</v>
      </c>
      <c r="G1034">
        <v>59000</v>
      </c>
      <c r="H1034">
        <v>8.8000000000000007</v>
      </c>
      <c r="I1034">
        <v>149</v>
      </c>
      <c r="J1034">
        <v>142</v>
      </c>
      <c r="K1034">
        <v>329691196</v>
      </c>
      <c r="L1034">
        <v>55000000</v>
      </c>
      <c r="M1034" s="2">
        <f>VLOOKUP(A1034,Sheet2!$A$1:G4758,2,0)</f>
        <v>34651</v>
      </c>
      <c r="N1034" t="str">
        <f>VLOOKUP(A1034,Sheet2!$A$1:G4758,3,0)</f>
        <v>Black and White</v>
      </c>
      <c r="O1034" t="str">
        <f>VLOOKUP(A1034,Sheet2!$A$1:G4758,4,0)</f>
        <v>Comedy</v>
      </c>
      <c r="P1034" t="str">
        <f>VLOOKUP(A1034,Sheet2!$A$1:G4758,5,0)</f>
        <v>English</v>
      </c>
      <c r="Q1034" t="str">
        <f>VLOOKUP(A1034,Sheet2!$A$1:G4758,6,0)</f>
        <v>USA</v>
      </c>
      <c r="R1034" t="str">
        <f>VLOOKUP(A1034,Sheet2!$A$1:G4758,7,0)</f>
        <v>PG-13</v>
      </c>
      <c r="S1034" t="str">
        <f>IF(Table19[[#This Row],[Language]]="English","English","Other language")</f>
        <v>English</v>
      </c>
      <c r="T1034">
        <f>Table19[[#This Row],[Gross Revenue]]-Table19[[#This Row],[Budget]]</f>
        <v>274691196</v>
      </c>
      <c r="U1034" s="1">
        <f>(Table19[[#This Row],[Gross Revenue]]/Table19[[#This Row],[Budget]])-1</f>
        <v>4.9943853818181818</v>
      </c>
      <c r="V1034" t="str">
        <f t="shared" si="36"/>
        <v>131-150 minutes</v>
      </c>
      <c r="W1034">
        <f>Table19[[#This Row],[Profit]]/Table19[[#This Row],[Budget]]*100</f>
        <v>499.43853818181816</v>
      </c>
      <c r="X1034">
        <v>1637763</v>
      </c>
      <c r="Y1034">
        <v>0.19178668286445014</v>
      </c>
      <c r="Z1034" t="str">
        <f t="shared" si="37"/>
        <v>High</v>
      </c>
    </row>
    <row r="1035" spans="1:26" x14ac:dyDescent="0.2">
      <c r="A1035" t="s">
        <v>4195</v>
      </c>
      <c r="B1035" t="s">
        <v>1315</v>
      </c>
      <c r="C1035" t="s">
        <v>1316</v>
      </c>
      <c r="D1035">
        <v>1000</v>
      </c>
      <c r="E1035">
        <v>4374</v>
      </c>
      <c r="F1035">
        <v>27</v>
      </c>
      <c r="G1035">
        <v>348</v>
      </c>
      <c r="H1035">
        <v>5.9</v>
      </c>
      <c r="I1035">
        <v>8</v>
      </c>
      <c r="J1035">
        <v>100</v>
      </c>
      <c r="K1035">
        <v>73678</v>
      </c>
      <c r="L1035">
        <v>3000000</v>
      </c>
      <c r="M1035" s="2">
        <f>VLOOKUP(A1035,Sheet2!$A$1:G4759,2,0)</f>
        <v>40891</v>
      </c>
      <c r="N1035" t="str">
        <f>VLOOKUP(A1035,Sheet2!$A$1:G4759,3,0)</f>
        <v>Color</v>
      </c>
      <c r="O1035" t="str">
        <f>VLOOKUP(A1035,Sheet2!$A$1:G4759,4,0)</f>
        <v>Drama</v>
      </c>
      <c r="P1035" t="str">
        <f>VLOOKUP(A1035,Sheet2!$A$1:G4759,5,0)</f>
        <v>English</v>
      </c>
      <c r="Q1035" t="str">
        <f>VLOOKUP(A1035,Sheet2!$A$1:G4759,6,0)</f>
        <v>USA</v>
      </c>
      <c r="R1035" t="str">
        <f>VLOOKUP(A1035,Sheet2!$A$1:G4759,7,0)</f>
        <v>R</v>
      </c>
      <c r="S1035" t="str">
        <f>IF(Table19[[#This Row],[Language]]="English","English","Other language")</f>
        <v>English</v>
      </c>
      <c r="T1035">
        <f>Table19[[#This Row],[Gross Revenue]]-Table19[[#This Row],[Budget]]</f>
        <v>-2926322</v>
      </c>
      <c r="U1035" s="1">
        <f>(Table19[[#This Row],[Gross Revenue]]/Table19[[#This Row],[Budget]])-1</f>
        <v>-0.97544066666666662</v>
      </c>
      <c r="V1035" t="str">
        <f t="shared" si="36"/>
        <v>90-110 minutes</v>
      </c>
      <c r="W1035">
        <f>Table19[[#This Row],[Profit]]/Table19[[#This Row],[Budget]]*100</f>
        <v>-97.544066666666666</v>
      </c>
      <c r="X1035">
        <v>-434215.5</v>
      </c>
      <c r="Y1035">
        <v>-0.10115100772200772</v>
      </c>
      <c r="Z1035" t="str">
        <f t="shared" si="37"/>
        <v>Low</v>
      </c>
    </row>
    <row r="1036" spans="1:26" x14ac:dyDescent="0.2">
      <c r="A1036" t="s">
        <v>4245</v>
      </c>
      <c r="B1036" t="s">
        <v>267</v>
      </c>
      <c r="C1036" t="s">
        <v>1372</v>
      </c>
      <c r="D1036">
        <v>1000</v>
      </c>
      <c r="E1036">
        <v>4755</v>
      </c>
      <c r="F1036">
        <v>216</v>
      </c>
      <c r="G1036">
        <v>1000</v>
      </c>
      <c r="H1036">
        <v>5.9</v>
      </c>
      <c r="I1036">
        <v>58</v>
      </c>
      <c r="J1036">
        <v>95</v>
      </c>
      <c r="K1036">
        <v>6739141</v>
      </c>
      <c r="L1036">
        <v>8000000</v>
      </c>
      <c r="M1036" s="2">
        <f>VLOOKUP(A1036,Sheet2!$A$1:G4760,2,0)</f>
        <v>33822</v>
      </c>
      <c r="N1036" t="str">
        <f>VLOOKUP(A1036,Sheet2!$A$1:G4760,3,0)</f>
        <v>Color</v>
      </c>
      <c r="O1036" t="str">
        <f>VLOOKUP(A1036,Sheet2!$A$1:G4760,4,0)</f>
        <v>Action</v>
      </c>
      <c r="P1036" t="str">
        <f>VLOOKUP(A1036,Sheet2!$A$1:G4760,5,0)</f>
        <v>English</v>
      </c>
      <c r="Q1036" t="str">
        <f>VLOOKUP(A1036,Sheet2!$A$1:G4760,6,0)</f>
        <v>Australia</v>
      </c>
      <c r="R1036" t="str">
        <f>VLOOKUP(A1036,Sheet2!$A$1:G4760,7,0)</f>
        <v>R</v>
      </c>
      <c r="S1036" t="str">
        <f>IF(Table19[[#This Row],[Language]]="English","English","Other language")</f>
        <v>English</v>
      </c>
      <c r="T1036">
        <f>Table19[[#This Row],[Gross Revenue]]-Table19[[#This Row],[Budget]]</f>
        <v>-1260859</v>
      </c>
      <c r="U1036" s="1">
        <f>(Table19[[#This Row],[Gross Revenue]]/Table19[[#This Row],[Budget]])-1</f>
        <v>-0.15760737499999999</v>
      </c>
      <c r="V1036" t="str">
        <f t="shared" si="36"/>
        <v>90-110 minutes</v>
      </c>
      <c r="W1036">
        <f>Table19[[#This Row],[Profit]]/Table19[[#This Row],[Budget]]*100</f>
        <v>-15.760737499999999</v>
      </c>
      <c r="X1036">
        <v>-1289919.5</v>
      </c>
      <c r="Y1036">
        <v>-4.8151417500000002E-2</v>
      </c>
      <c r="Z1036" t="str">
        <f t="shared" si="37"/>
        <v>Low</v>
      </c>
    </row>
    <row r="1037" spans="1:26" x14ac:dyDescent="0.2">
      <c r="A1037" t="s">
        <v>5691</v>
      </c>
      <c r="B1037" t="s">
        <v>1697</v>
      </c>
      <c r="C1037" t="s">
        <v>573</v>
      </c>
      <c r="D1037">
        <v>1000</v>
      </c>
      <c r="E1037">
        <v>2740</v>
      </c>
      <c r="F1037">
        <v>309</v>
      </c>
      <c r="G1037">
        <v>0</v>
      </c>
      <c r="H1037">
        <v>6.9</v>
      </c>
      <c r="I1037">
        <v>123</v>
      </c>
      <c r="J1037">
        <v>109</v>
      </c>
      <c r="K1037">
        <v>74484168</v>
      </c>
      <c r="L1037">
        <v>45000000</v>
      </c>
      <c r="M1037" s="2">
        <f>VLOOKUP(A1037,Sheet2!$A$1:G4761,2,0)</f>
        <v>38510</v>
      </c>
      <c r="N1037" t="str">
        <f>VLOOKUP(A1037,Sheet2!$A$1:G4761,3,0)</f>
        <v>Color</v>
      </c>
      <c r="O1037" t="str">
        <f>VLOOKUP(A1037,Sheet2!$A$1:G4761,4,0)</f>
        <v>Action</v>
      </c>
      <c r="P1037" t="str">
        <f>VLOOKUP(A1037,Sheet2!$A$1:G4761,5,0)</f>
        <v>English</v>
      </c>
      <c r="Q1037" t="str">
        <f>VLOOKUP(A1037,Sheet2!$A$1:G4761,6,0)</f>
        <v>USA</v>
      </c>
      <c r="R1037" t="str">
        <f>VLOOKUP(A1037,Sheet2!$A$1:G4761,7,0)</f>
        <v>R</v>
      </c>
      <c r="S1037" t="str">
        <f>IF(Table19[[#This Row],[Language]]="English","English","Other language")</f>
        <v>English</v>
      </c>
      <c r="T1037">
        <f>Table19[[#This Row],[Gross Revenue]]-Table19[[#This Row],[Budget]]</f>
        <v>29484168</v>
      </c>
      <c r="U1037" s="1">
        <f>(Table19[[#This Row],[Gross Revenue]]/Table19[[#This Row],[Budget]])-1</f>
        <v>0.65520373333333337</v>
      </c>
      <c r="V1037" t="str">
        <f t="shared" si="36"/>
        <v>90-110 minutes</v>
      </c>
      <c r="W1037">
        <f>Table19[[#This Row],[Profit]]/Table19[[#This Row],[Budget]]*100</f>
        <v>65.520373333333339</v>
      </c>
      <c r="X1037">
        <v>-1289919.5</v>
      </c>
      <c r="Y1037">
        <v>-4.8151417500000002E-2</v>
      </c>
      <c r="Z1037" t="str">
        <f t="shared" si="37"/>
        <v>High</v>
      </c>
    </row>
    <row r="1038" spans="1:26" x14ac:dyDescent="0.2">
      <c r="A1038" t="s">
        <v>3989</v>
      </c>
      <c r="B1038" t="s">
        <v>988</v>
      </c>
      <c r="C1038" t="s">
        <v>1095</v>
      </c>
      <c r="D1038">
        <v>4000</v>
      </c>
      <c r="E1038">
        <v>9913</v>
      </c>
      <c r="F1038">
        <v>91</v>
      </c>
      <c r="G1038">
        <v>0</v>
      </c>
      <c r="H1038">
        <v>5.6</v>
      </c>
      <c r="I1038">
        <v>141</v>
      </c>
      <c r="J1038">
        <v>88</v>
      </c>
      <c r="K1038">
        <v>120136047</v>
      </c>
      <c r="L1038">
        <v>80000000</v>
      </c>
      <c r="M1038" s="2">
        <f>VLOOKUP(A1038,Sheet2!$A$1:G4762,2,0)</f>
        <v>39652</v>
      </c>
      <c r="N1038" t="str">
        <f>VLOOKUP(A1038,Sheet2!$A$1:G4762,3,0)</f>
        <v>Color</v>
      </c>
      <c r="O1038" t="str">
        <f>VLOOKUP(A1038,Sheet2!$A$1:G4762,4,0)</f>
        <v>Comedy</v>
      </c>
      <c r="P1038" t="str">
        <f>VLOOKUP(A1038,Sheet2!$A$1:G4762,5,0)</f>
        <v>English</v>
      </c>
      <c r="Q1038" t="str">
        <f>VLOOKUP(A1038,Sheet2!$A$1:G4762,6,0)</f>
        <v>Germany</v>
      </c>
      <c r="R1038" t="str">
        <f>VLOOKUP(A1038,Sheet2!$A$1:G4762,7,0)</f>
        <v>PG-13</v>
      </c>
      <c r="S1038" t="str">
        <f>IF(Table19[[#This Row],[Language]]="English","English","Other language")</f>
        <v>English</v>
      </c>
      <c r="T1038">
        <f>Table19[[#This Row],[Gross Revenue]]-Table19[[#This Row],[Budget]]</f>
        <v>40136047</v>
      </c>
      <c r="U1038" s="1">
        <f>(Table19[[#This Row],[Gross Revenue]]/Table19[[#This Row],[Budget]])-1</f>
        <v>0.50170058750000002</v>
      </c>
      <c r="V1038" t="str">
        <f t="shared" si="36"/>
        <v>&lt;90 minutes</v>
      </c>
      <c r="W1038">
        <f>Table19[[#This Row],[Profit]]/Table19[[#This Row],[Budget]]*100</f>
        <v>50.170058750000003</v>
      </c>
      <c r="X1038">
        <v>1637763</v>
      </c>
      <c r="Y1038">
        <v>0.19178668286445014</v>
      </c>
      <c r="Z1038" t="str">
        <f t="shared" si="37"/>
        <v>High</v>
      </c>
    </row>
    <row r="1039" spans="1:26" x14ac:dyDescent="0.2">
      <c r="A1039" t="s">
        <v>5385</v>
      </c>
      <c r="B1039" t="s">
        <v>798</v>
      </c>
      <c r="C1039" t="s">
        <v>1573</v>
      </c>
      <c r="D1039">
        <v>4000</v>
      </c>
      <c r="E1039">
        <v>7921</v>
      </c>
      <c r="F1039">
        <v>99</v>
      </c>
      <c r="G1039">
        <v>0</v>
      </c>
      <c r="H1039">
        <v>6.7</v>
      </c>
      <c r="I1039">
        <v>51</v>
      </c>
      <c r="J1039">
        <v>110</v>
      </c>
      <c r="K1039">
        <v>4301331</v>
      </c>
      <c r="L1039">
        <v>4000000</v>
      </c>
      <c r="M1039" s="2">
        <f>VLOOKUP(A1039,Sheet2!$A$1:G4763,2,0)</f>
        <v>34929</v>
      </c>
      <c r="N1039" t="str">
        <f>VLOOKUP(A1039,Sheet2!$A$1:G4763,3,0)</f>
        <v>Color</v>
      </c>
      <c r="O1039" t="str">
        <f>VLOOKUP(A1039,Sheet2!$A$1:G4763,4,0)</f>
        <v>Comedy</v>
      </c>
      <c r="P1039" t="str">
        <f>VLOOKUP(A1039,Sheet2!$A$1:G4763,5,0)</f>
        <v>English</v>
      </c>
      <c r="Q1039" t="str">
        <f>VLOOKUP(A1039,Sheet2!$A$1:G4763,6,0)</f>
        <v>USA</v>
      </c>
      <c r="R1039" t="str">
        <f>VLOOKUP(A1039,Sheet2!$A$1:G4763,7,0)</f>
        <v>R</v>
      </c>
      <c r="S1039" t="str">
        <f>IF(Table19[[#This Row],[Language]]="English","English","Other language")</f>
        <v>English</v>
      </c>
      <c r="T1039">
        <f>Table19[[#This Row],[Gross Revenue]]-Table19[[#This Row],[Budget]]</f>
        <v>301331</v>
      </c>
      <c r="U1039" s="1">
        <f>(Table19[[#This Row],[Gross Revenue]]/Table19[[#This Row],[Budget]])-1</f>
        <v>7.5332750000000059E-2</v>
      </c>
      <c r="V1039" t="str">
        <f t="shared" si="36"/>
        <v>90-110 minutes</v>
      </c>
      <c r="W1039">
        <f>Table19[[#This Row],[Profit]]/Table19[[#This Row],[Budget]]*100</f>
        <v>7.5332750000000006</v>
      </c>
      <c r="X1039">
        <v>1637763</v>
      </c>
      <c r="Y1039">
        <v>0.19178668286445014</v>
      </c>
      <c r="Z1039" t="str">
        <f t="shared" si="37"/>
        <v>Low</v>
      </c>
    </row>
    <row r="1040" spans="1:26" x14ac:dyDescent="0.2">
      <c r="A1040" t="s">
        <v>6018</v>
      </c>
      <c r="B1040" t="s">
        <v>2676</v>
      </c>
      <c r="C1040" t="s">
        <v>1453</v>
      </c>
      <c r="D1040">
        <v>1000</v>
      </c>
      <c r="E1040">
        <v>1862</v>
      </c>
      <c r="F1040">
        <v>179</v>
      </c>
      <c r="G1040">
        <v>0</v>
      </c>
      <c r="H1040">
        <v>7.1</v>
      </c>
      <c r="I1040">
        <v>84</v>
      </c>
      <c r="J1040">
        <v>117</v>
      </c>
      <c r="K1040">
        <v>52700832</v>
      </c>
      <c r="L1040">
        <v>4500000</v>
      </c>
      <c r="M1040" s="2">
        <f>VLOOKUP(A1040,Sheet2!$A$1:G4764,2,0)</f>
        <v>34677</v>
      </c>
      <c r="N1040" t="str">
        <f>VLOOKUP(A1040,Sheet2!$A$1:G4764,3,0)</f>
        <v>Color</v>
      </c>
      <c r="O1040" t="str">
        <f>VLOOKUP(A1040,Sheet2!$A$1:G4764,4,0)</f>
        <v>Comedy</v>
      </c>
      <c r="P1040" t="str">
        <f>VLOOKUP(A1040,Sheet2!$A$1:G4764,5,0)</f>
        <v>English</v>
      </c>
      <c r="Q1040" t="str">
        <f>VLOOKUP(A1040,Sheet2!$A$1:G4764,6,0)</f>
        <v>UK</v>
      </c>
      <c r="R1040" t="str">
        <f>VLOOKUP(A1040,Sheet2!$A$1:G4764,7,0)</f>
        <v>R</v>
      </c>
      <c r="S1040" t="str">
        <f>IF(Table19[[#This Row],[Language]]="English","English","Other language")</f>
        <v>English</v>
      </c>
      <c r="T1040">
        <f>Table19[[#This Row],[Gross Revenue]]-Table19[[#This Row],[Budget]]</f>
        <v>48200832</v>
      </c>
      <c r="U1040" s="1">
        <f>(Table19[[#This Row],[Gross Revenue]]/Table19[[#This Row],[Budget]])-1</f>
        <v>10.711296000000001</v>
      </c>
      <c r="V1040" t="str">
        <f t="shared" si="36"/>
        <v>111-130 minutes</v>
      </c>
      <c r="W1040">
        <f>Table19[[#This Row],[Profit]]/Table19[[#This Row],[Budget]]*100</f>
        <v>1071.1296</v>
      </c>
      <c r="X1040">
        <v>1637763</v>
      </c>
      <c r="Y1040">
        <v>0.19178668286445014</v>
      </c>
      <c r="Z1040" t="str">
        <f t="shared" si="37"/>
        <v>Low</v>
      </c>
    </row>
    <row r="1041" spans="1:26" x14ac:dyDescent="0.2">
      <c r="A1041" t="s">
        <v>6104</v>
      </c>
      <c r="B1041" t="s">
        <v>408</v>
      </c>
      <c r="C1041" t="s">
        <v>2740</v>
      </c>
      <c r="D1041">
        <v>11000</v>
      </c>
      <c r="E1041">
        <v>12237</v>
      </c>
      <c r="F1041">
        <v>0</v>
      </c>
      <c r="G1041">
        <v>5000</v>
      </c>
      <c r="H1041">
        <v>7.3</v>
      </c>
      <c r="I1041">
        <v>161</v>
      </c>
      <c r="J1041">
        <v>100</v>
      </c>
      <c r="K1041">
        <v>13103828</v>
      </c>
      <c r="L1041">
        <v>11000000</v>
      </c>
      <c r="M1041" s="2">
        <f>VLOOKUP(A1041,Sheet2!$A$1:G4765,2,0)</f>
        <v>36935</v>
      </c>
      <c r="N1041" t="str">
        <f>VLOOKUP(A1041,Sheet2!$A$1:G4765,3,0)</f>
        <v>Color</v>
      </c>
      <c r="O1041" t="str">
        <f>VLOOKUP(A1041,Sheet2!$A$1:G4765,4,0)</f>
        <v>Crime</v>
      </c>
      <c r="P1041" t="str">
        <f>VLOOKUP(A1041,Sheet2!$A$1:G4765,5,0)</f>
        <v>English</v>
      </c>
      <c r="Q1041" t="str">
        <f>VLOOKUP(A1041,Sheet2!$A$1:G4765,6,0)</f>
        <v>USA</v>
      </c>
      <c r="R1041" t="str">
        <f>VLOOKUP(A1041,Sheet2!$A$1:G4765,7,0)</f>
        <v>R</v>
      </c>
      <c r="S1041" t="str">
        <f>IF(Table19[[#This Row],[Language]]="English","English","Other language")</f>
        <v>English</v>
      </c>
      <c r="T1041">
        <f>Table19[[#This Row],[Gross Revenue]]-Table19[[#This Row],[Budget]]</f>
        <v>2103828</v>
      </c>
      <c r="U1041" s="1">
        <f>(Table19[[#This Row],[Gross Revenue]]/Table19[[#This Row],[Budget]])-1</f>
        <v>0.19125709090909093</v>
      </c>
      <c r="V1041" t="str">
        <f t="shared" si="36"/>
        <v>90-110 minutes</v>
      </c>
      <c r="W1041">
        <f>Table19[[#This Row],[Profit]]/Table19[[#This Row],[Budget]]*100</f>
        <v>19.125709090909091</v>
      </c>
      <c r="X1041">
        <v>-74533.5</v>
      </c>
      <c r="Y1041">
        <v>-7.4856785714285719E-3</v>
      </c>
      <c r="Z1041" t="str">
        <f t="shared" si="37"/>
        <v>Low</v>
      </c>
    </row>
    <row r="1042" spans="1:26" x14ac:dyDescent="0.2">
      <c r="A1042" t="s">
        <v>5796</v>
      </c>
      <c r="B1042" t="s">
        <v>790</v>
      </c>
      <c r="C1042" t="s">
        <v>1186</v>
      </c>
      <c r="D1042">
        <v>940</v>
      </c>
      <c r="E1042">
        <v>4774</v>
      </c>
      <c r="F1042">
        <v>13000</v>
      </c>
      <c r="G1042">
        <v>25000</v>
      </c>
      <c r="H1042">
        <v>7</v>
      </c>
      <c r="I1042">
        <v>370</v>
      </c>
      <c r="J1042">
        <v>87</v>
      </c>
      <c r="K1042">
        <v>35287788</v>
      </c>
      <c r="L1042">
        <v>39000000</v>
      </c>
      <c r="M1042" s="2">
        <f>VLOOKUP(A1042,Sheet2!$A$1:G4766,2,0)</f>
        <v>40926</v>
      </c>
      <c r="N1042" t="str">
        <f>VLOOKUP(A1042,Sheet2!$A$1:G4766,3,0)</f>
        <v>Black and White</v>
      </c>
      <c r="O1042" t="str">
        <f>VLOOKUP(A1042,Sheet2!$A$1:G4766,4,0)</f>
        <v>Animation</v>
      </c>
      <c r="P1042" t="str">
        <f>VLOOKUP(A1042,Sheet2!$A$1:G4766,5,0)</f>
        <v>English</v>
      </c>
      <c r="Q1042" t="str">
        <f>VLOOKUP(A1042,Sheet2!$A$1:G4766,6,0)</f>
        <v>USA</v>
      </c>
      <c r="R1042" t="str">
        <f>VLOOKUP(A1042,Sheet2!$A$1:G4766,7,0)</f>
        <v>PG</v>
      </c>
      <c r="S1042" t="str">
        <f>IF(Table19[[#This Row],[Language]]="English","English","Other language")</f>
        <v>English</v>
      </c>
      <c r="T1042">
        <f>Table19[[#This Row],[Gross Revenue]]-Table19[[#This Row],[Budget]]</f>
        <v>-3712212</v>
      </c>
      <c r="U1042" s="1">
        <f>(Table19[[#This Row],[Gross Revenue]]/Table19[[#This Row],[Budget]])-1</f>
        <v>-9.5184923076923056E-2</v>
      </c>
      <c r="V1042" t="str">
        <f t="shared" si="36"/>
        <v>&lt;90 minutes</v>
      </c>
      <c r="W1042">
        <f>Table19[[#This Row],[Profit]]/Table19[[#This Row],[Budget]]*100</f>
        <v>-9.5184923076923091</v>
      </c>
      <c r="Z1042" t="str">
        <f t="shared" si="37"/>
        <v>High</v>
      </c>
    </row>
    <row r="1043" spans="1:26" x14ac:dyDescent="0.2">
      <c r="A1043" t="s">
        <v>4835</v>
      </c>
      <c r="B1043" t="s">
        <v>1889</v>
      </c>
      <c r="C1043" t="s">
        <v>1890</v>
      </c>
      <c r="D1043">
        <v>875</v>
      </c>
      <c r="E1043">
        <v>2305</v>
      </c>
      <c r="F1043">
        <v>4</v>
      </c>
      <c r="G1043">
        <v>0</v>
      </c>
      <c r="H1043">
        <v>6.4</v>
      </c>
      <c r="I1043">
        <v>73</v>
      </c>
      <c r="J1043">
        <v>93</v>
      </c>
      <c r="K1043">
        <v>100675</v>
      </c>
      <c r="L1043">
        <v>3000000</v>
      </c>
      <c r="M1043" s="2">
        <f>VLOOKUP(A1043,Sheet2!$A$1:G4767,2,0)</f>
        <v>40456</v>
      </c>
      <c r="N1043" t="str">
        <f>VLOOKUP(A1043,Sheet2!$A$1:G4767,3,0)</f>
        <v>Color</v>
      </c>
      <c r="O1043" t="str">
        <f>VLOOKUP(A1043,Sheet2!$A$1:G4767,4,0)</f>
        <v>Documentary</v>
      </c>
      <c r="P1043" t="str">
        <f>VLOOKUP(A1043,Sheet2!$A$1:G4767,5,0)</f>
        <v>English</v>
      </c>
      <c r="Q1043" t="str">
        <f>VLOOKUP(A1043,Sheet2!$A$1:G4767,6,0)</f>
        <v>USA</v>
      </c>
      <c r="R1043" t="str">
        <f>VLOOKUP(A1043,Sheet2!$A$1:G4767,7,0)</f>
        <v>PG-13</v>
      </c>
      <c r="S1043" t="str">
        <f>IF(Table19[[#This Row],[Language]]="English","English","Other language")</f>
        <v>English</v>
      </c>
      <c r="T1043">
        <f>Table19[[#This Row],[Gross Revenue]]-Table19[[#This Row],[Budget]]</f>
        <v>-2899325</v>
      </c>
      <c r="U1043" s="1">
        <f>(Table19[[#This Row],[Gross Revenue]]/Table19[[#This Row],[Budget]])-1</f>
        <v>-0.96644166666666664</v>
      </c>
      <c r="V1043" t="str">
        <f t="shared" si="36"/>
        <v>90-110 minutes</v>
      </c>
      <c r="W1043">
        <f>Table19[[#This Row],[Profit]]/Table19[[#This Row],[Budget]]*100</f>
        <v>-96.644166666666663</v>
      </c>
      <c r="Z1043" t="str">
        <f t="shared" si="37"/>
        <v>Low</v>
      </c>
    </row>
    <row r="1044" spans="1:26" x14ac:dyDescent="0.2">
      <c r="A1044" t="s">
        <v>4537</v>
      </c>
      <c r="B1044" t="s">
        <v>146</v>
      </c>
      <c r="C1044" t="s">
        <v>887</v>
      </c>
      <c r="D1044">
        <v>2000</v>
      </c>
      <c r="E1044">
        <v>3984</v>
      </c>
      <c r="F1044">
        <v>70</v>
      </c>
      <c r="G1044">
        <v>0</v>
      </c>
      <c r="H1044">
        <v>6.1</v>
      </c>
      <c r="I1044">
        <v>129</v>
      </c>
      <c r="J1044">
        <v>97</v>
      </c>
      <c r="K1044">
        <v>110222438</v>
      </c>
      <c r="L1044">
        <v>26000000</v>
      </c>
      <c r="M1044" s="2">
        <f>VLOOKUP(A1044,Sheet2!$A$1:G4768,2,0)</f>
        <v>37960</v>
      </c>
      <c r="N1044" t="str">
        <f>VLOOKUP(A1044,Sheet2!$A$1:G4768,3,0)</f>
        <v>Color</v>
      </c>
      <c r="O1044" t="str">
        <f>VLOOKUP(A1044,Sheet2!$A$1:G4768,4,0)</f>
        <v>Comedy</v>
      </c>
      <c r="P1044" t="str">
        <f>VLOOKUP(A1044,Sheet2!$A$1:G4768,5,0)</f>
        <v>English</v>
      </c>
      <c r="Q1044" t="str">
        <f>VLOOKUP(A1044,Sheet2!$A$1:G4768,6,0)</f>
        <v>USA</v>
      </c>
      <c r="R1044" t="str">
        <f>VLOOKUP(A1044,Sheet2!$A$1:G4768,7,0)</f>
        <v>PG</v>
      </c>
      <c r="S1044" t="str">
        <f>IF(Table19[[#This Row],[Language]]="English","English","Other language")</f>
        <v>English</v>
      </c>
      <c r="T1044">
        <f>Table19[[#This Row],[Gross Revenue]]-Table19[[#This Row],[Budget]]</f>
        <v>84222438</v>
      </c>
      <c r="U1044" s="1">
        <f>(Table19[[#This Row],[Gross Revenue]]/Table19[[#This Row],[Budget]])-1</f>
        <v>3.2393245384615383</v>
      </c>
      <c r="V1044" t="str">
        <f t="shared" si="36"/>
        <v>90-110 minutes</v>
      </c>
      <c r="W1044">
        <f>Table19[[#This Row],[Profit]]/Table19[[#This Row],[Budget]]*100</f>
        <v>323.93245384615386</v>
      </c>
      <c r="X1044">
        <v>1637763</v>
      </c>
      <c r="Y1044">
        <v>0.19178668286445014</v>
      </c>
      <c r="Z1044" t="str">
        <f t="shared" si="37"/>
        <v>Medium</v>
      </c>
    </row>
    <row r="1045" spans="1:26" x14ac:dyDescent="0.2">
      <c r="A1045" t="s">
        <v>3443</v>
      </c>
      <c r="B1045" t="s">
        <v>347</v>
      </c>
      <c r="C1045" t="s">
        <v>348</v>
      </c>
      <c r="D1045">
        <v>826</v>
      </c>
      <c r="E1045">
        <v>2689</v>
      </c>
      <c r="F1045">
        <v>374</v>
      </c>
      <c r="G1045">
        <v>0</v>
      </c>
      <c r="H1045">
        <v>4.5</v>
      </c>
      <c r="I1045">
        <v>97</v>
      </c>
      <c r="J1045">
        <v>87</v>
      </c>
      <c r="K1045">
        <v>14249005</v>
      </c>
      <c r="L1045">
        <v>15000000</v>
      </c>
      <c r="M1045" s="2">
        <f>VLOOKUP(A1045,Sheet2!$A$1:G4769,2,0)</f>
        <v>37128</v>
      </c>
      <c r="N1045" t="str">
        <f>VLOOKUP(A1045,Sheet2!$A$1:G4769,3,0)</f>
        <v>Color</v>
      </c>
      <c r="O1045" t="str">
        <f>VLOOKUP(A1045,Sheet2!$A$1:G4769,4,0)</f>
        <v>Comedy</v>
      </c>
      <c r="P1045" t="str">
        <f>VLOOKUP(A1045,Sheet2!$A$1:G4769,5,0)</f>
        <v>English</v>
      </c>
      <c r="Q1045" t="str">
        <f>VLOOKUP(A1045,Sheet2!$A$1:G4769,6,0)</f>
        <v>USA</v>
      </c>
      <c r="R1045" t="str">
        <f>VLOOKUP(A1045,Sheet2!$A$1:G4769,7,0)</f>
        <v>R</v>
      </c>
      <c r="S1045" t="str">
        <f>IF(Table19[[#This Row],[Language]]="English","English","Other language")</f>
        <v>English</v>
      </c>
      <c r="T1045">
        <f>Table19[[#This Row],[Gross Revenue]]-Table19[[#This Row],[Budget]]</f>
        <v>-750995</v>
      </c>
      <c r="U1045" s="1">
        <f>(Table19[[#This Row],[Gross Revenue]]/Table19[[#This Row],[Budget]])-1</f>
        <v>-5.0066333333333324E-2</v>
      </c>
      <c r="V1045" t="str">
        <f t="shared" si="36"/>
        <v>&lt;90 minutes</v>
      </c>
      <c r="W1045">
        <f>Table19[[#This Row],[Profit]]/Table19[[#This Row],[Budget]]*100</f>
        <v>-5.0066333333333333</v>
      </c>
      <c r="X1045">
        <v>1637763</v>
      </c>
      <c r="Y1045">
        <v>0.19178668286445014</v>
      </c>
      <c r="Z1045" t="str">
        <f t="shared" si="37"/>
        <v>Medium</v>
      </c>
    </row>
    <row r="1046" spans="1:26" x14ac:dyDescent="0.2">
      <c r="A1046" t="s">
        <v>4181</v>
      </c>
      <c r="B1046" t="s">
        <v>1300</v>
      </c>
      <c r="C1046" t="s">
        <v>367</v>
      </c>
      <c r="D1046">
        <v>918</v>
      </c>
      <c r="E1046">
        <v>4692</v>
      </c>
      <c r="F1046">
        <v>31</v>
      </c>
      <c r="G1046">
        <v>3000</v>
      </c>
      <c r="H1046">
        <v>5.8</v>
      </c>
      <c r="I1046">
        <v>273</v>
      </c>
      <c r="J1046">
        <v>97</v>
      </c>
      <c r="K1046">
        <v>82163317</v>
      </c>
      <c r="L1046">
        <v>30000000</v>
      </c>
      <c r="M1046" s="2">
        <f>VLOOKUP(A1046,Sheet2!$A$1:G4770,2,0)</f>
        <v>37801</v>
      </c>
      <c r="N1046" t="str">
        <f>VLOOKUP(A1046,Sheet2!$A$1:G4770,3,0)</f>
        <v>Color</v>
      </c>
      <c r="O1046" t="str">
        <f>VLOOKUP(A1046,Sheet2!$A$1:G4770,4,0)</f>
        <v>Action</v>
      </c>
      <c r="P1046" t="str">
        <f>VLOOKUP(A1046,Sheet2!$A$1:G4770,5,0)</f>
        <v>English</v>
      </c>
      <c r="Q1046" t="str">
        <f>VLOOKUP(A1046,Sheet2!$A$1:G4770,6,0)</f>
        <v>USA</v>
      </c>
      <c r="R1046" t="str">
        <f>VLOOKUP(A1046,Sheet2!$A$1:G4770,7,0)</f>
        <v>R</v>
      </c>
      <c r="S1046" t="str">
        <f>IF(Table19[[#This Row],[Language]]="English","English","Other language")</f>
        <v>English</v>
      </c>
      <c r="T1046">
        <f>Table19[[#This Row],[Gross Revenue]]-Table19[[#This Row],[Budget]]</f>
        <v>52163317</v>
      </c>
      <c r="U1046" s="1">
        <f>(Table19[[#This Row],[Gross Revenue]]/Table19[[#This Row],[Budget]])-1</f>
        <v>1.7387772333333333</v>
      </c>
      <c r="V1046" t="str">
        <f t="shared" si="36"/>
        <v>90-110 minutes</v>
      </c>
      <c r="W1046">
        <f>Table19[[#This Row],[Profit]]/Table19[[#This Row],[Budget]]*100</f>
        <v>173.87772333333334</v>
      </c>
      <c r="X1046">
        <v>-1289919.5</v>
      </c>
      <c r="Y1046">
        <v>-4.8151417500000002E-2</v>
      </c>
      <c r="Z1046" t="str">
        <f t="shared" si="37"/>
        <v>Medium</v>
      </c>
    </row>
    <row r="1047" spans="1:26" x14ac:dyDescent="0.2">
      <c r="A1047" t="s">
        <v>3566</v>
      </c>
      <c r="B1047" t="s">
        <v>546</v>
      </c>
      <c r="C1047" t="s">
        <v>547</v>
      </c>
      <c r="D1047">
        <v>40000</v>
      </c>
      <c r="E1047">
        <v>42002</v>
      </c>
      <c r="F1047">
        <v>54</v>
      </c>
      <c r="G1047">
        <v>963</v>
      </c>
      <c r="H1047">
        <v>4.9000000000000004</v>
      </c>
      <c r="I1047">
        <v>91</v>
      </c>
      <c r="J1047">
        <v>93</v>
      </c>
      <c r="K1047">
        <v>34872293</v>
      </c>
      <c r="L1047">
        <v>8500000</v>
      </c>
      <c r="M1047" s="2">
        <f>VLOOKUP(A1047,Sheet2!$A$1:G4771,2,0)</f>
        <v>33506</v>
      </c>
      <c r="N1047" t="str">
        <f>VLOOKUP(A1047,Sheet2!$A$1:G4771,3,0)</f>
        <v>Color</v>
      </c>
      <c r="O1047" t="str">
        <f>VLOOKUP(A1047,Sheet2!$A$1:G4771,4,0)</f>
        <v>Comedy</v>
      </c>
      <c r="P1047" t="str">
        <f>VLOOKUP(A1047,Sheet2!$A$1:G4771,5,0)</f>
        <v>English</v>
      </c>
      <c r="Q1047" t="str">
        <f>VLOOKUP(A1047,Sheet2!$A$1:G4771,6,0)</f>
        <v>USA</v>
      </c>
      <c r="R1047" t="str">
        <f>VLOOKUP(A1047,Sheet2!$A$1:G4771,7,0)</f>
        <v>R</v>
      </c>
      <c r="S1047" t="str">
        <f>IF(Table19[[#This Row],[Language]]="English","English","Other language")</f>
        <v>English</v>
      </c>
      <c r="T1047">
        <f>Table19[[#This Row],[Gross Revenue]]-Table19[[#This Row],[Budget]]</f>
        <v>26372293</v>
      </c>
      <c r="U1047" s="1">
        <f>(Table19[[#This Row],[Gross Revenue]]/Table19[[#This Row],[Budget]])-1</f>
        <v>3.1026227058823528</v>
      </c>
      <c r="V1047" t="str">
        <f t="shared" si="36"/>
        <v>90-110 minutes</v>
      </c>
      <c r="W1047">
        <f>Table19[[#This Row],[Profit]]/Table19[[#This Row],[Budget]]*100</f>
        <v>310.26227058823525</v>
      </c>
      <c r="X1047">
        <v>1637763</v>
      </c>
      <c r="Y1047">
        <v>0.19178668286445014</v>
      </c>
      <c r="Z1047" t="str">
        <f t="shared" si="37"/>
        <v>Low</v>
      </c>
    </row>
    <row r="1048" spans="1:26" x14ac:dyDescent="0.2">
      <c r="A1048" t="s">
        <v>4255</v>
      </c>
      <c r="B1048" t="s">
        <v>319</v>
      </c>
      <c r="C1048" t="s">
        <v>420</v>
      </c>
      <c r="D1048">
        <v>1000</v>
      </c>
      <c r="E1048">
        <v>3104</v>
      </c>
      <c r="F1048">
        <v>39</v>
      </c>
      <c r="G1048">
        <v>0</v>
      </c>
      <c r="H1048">
        <v>5.9</v>
      </c>
      <c r="I1048">
        <v>118</v>
      </c>
      <c r="J1048">
        <v>91</v>
      </c>
      <c r="K1048">
        <v>55747724</v>
      </c>
      <c r="L1048">
        <v>55000000</v>
      </c>
      <c r="M1048" s="2">
        <f>VLOOKUP(A1048,Sheet2!$A$1:G4772,2,0)</f>
        <v>41623</v>
      </c>
      <c r="N1048" t="str">
        <f>VLOOKUP(A1048,Sheet2!$A$1:G4772,3,0)</f>
        <v>Color</v>
      </c>
      <c r="O1048" t="str">
        <f>VLOOKUP(A1048,Sheet2!$A$1:G4772,4,0)</f>
        <v>Adventure</v>
      </c>
      <c r="P1048" t="str">
        <f>VLOOKUP(A1048,Sheet2!$A$1:G4772,5,0)</f>
        <v>English</v>
      </c>
      <c r="Q1048" t="str">
        <f>VLOOKUP(A1048,Sheet2!$A$1:G4772,6,0)</f>
        <v>USA</v>
      </c>
      <c r="R1048" t="str">
        <f>VLOOKUP(A1048,Sheet2!$A$1:G4772,7,0)</f>
        <v>PG</v>
      </c>
      <c r="S1048" t="str">
        <f>IF(Table19[[#This Row],[Language]]="English","English","Other language")</f>
        <v>English</v>
      </c>
      <c r="T1048">
        <f>Table19[[#This Row],[Gross Revenue]]-Table19[[#This Row],[Budget]]</f>
        <v>747724</v>
      </c>
      <c r="U1048" s="1">
        <f>(Table19[[#This Row],[Gross Revenue]]/Table19[[#This Row],[Budget]])-1</f>
        <v>1.3594981818181751E-2</v>
      </c>
      <c r="V1048" t="str">
        <f t="shared" si="36"/>
        <v>90-110 minutes</v>
      </c>
      <c r="W1048">
        <f>Table19[[#This Row],[Profit]]/Table19[[#This Row],[Budget]]*100</f>
        <v>1.3594981818181817</v>
      </c>
      <c r="X1048">
        <v>3892693.5</v>
      </c>
      <c r="Y1048">
        <v>0.11726928571428571</v>
      </c>
      <c r="Z1048" t="str">
        <f t="shared" si="37"/>
        <v>High</v>
      </c>
    </row>
    <row r="1049" spans="1:26" x14ac:dyDescent="0.2">
      <c r="A1049" t="s">
        <v>6447</v>
      </c>
      <c r="B1049" t="s">
        <v>1993</v>
      </c>
      <c r="C1049" t="s">
        <v>1684</v>
      </c>
      <c r="D1049">
        <v>2000</v>
      </c>
      <c r="E1049">
        <v>3994</v>
      </c>
      <c r="F1049">
        <v>98</v>
      </c>
      <c r="G1049">
        <v>10000</v>
      </c>
      <c r="H1049">
        <v>7.5</v>
      </c>
      <c r="I1049">
        <v>84</v>
      </c>
      <c r="J1049">
        <v>123</v>
      </c>
      <c r="K1049">
        <v>36581633</v>
      </c>
      <c r="L1049">
        <v>21000000</v>
      </c>
      <c r="M1049" s="2">
        <f>VLOOKUP(A1049,Sheet2!$A$1:G4773,2,0)</f>
        <v>39391</v>
      </c>
      <c r="N1049" t="str">
        <f>VLOOKUP(A1049,Sheet2!$A$1:G4773,3,0)</f>
        <v>Color</v>
      </c>
      <c r="O1049" t="str">
        <f>VLOOKUP(A1049,Sheet2!$A$1:G4773,4,0)</f>
        <v>Biography</v>
      </c>
      <c r="P1049" t="str">
        <f>VLOOKUP(A1049,Sheet2!$A$1:G4773,5,0)</f>
        <v>English</v>
      </c>
      <c r="Q1049" t="str">
        <f>VLOOKUP(A1049,Sheet2!$A$1:G4773,6,0)</f>
        <v>Germany</v>
      </c>
      <c r="R1049" t="str">
        <f>VLOOKUP(A1049,Sheet2!$A$1:G4773,7,0)</f>
        <v>PG-13</v>
      </c>
      <c r="S1049" t="str">
        <f>IF(Table19[[#This Row],[Language]]="English","English","Other language")</f>
        <v>English</v>
      </c>
      <c r="T1049">
        <f>Table19[[#This Row],[Gross Revenue]]-Table19[[#This Row],[Budget]]</f>
        <v>15581633</v>
      </c>
      <c r="U1049" s="1">
        <f>(Table19[[#This Row],[Gross Revenue]]/Table19[[#This Row],[Budget]])-1</f>
        <v>0.7419825238095239</v>
      </c>
      <c r="V1049" t="str">
        <f t="shared" si="36"/>
        <v>111-130 minutes</v>
      </c>
      <c r="W1049">
        <f>Table19[[#This Row],[Profit]]/Table19[[#This Row],[Budget]]*100</f>
        <v>74.198252380952383</v>
      </c>
      <c r="X1049">
        <v>-1289919.5</v>
      </c>
      <c r="Y1049">
        <v>-4.8151417500000002E-2</v>
      </c>
      <c r="Z1049" t="str">
        <f t="shared" si="37"/>
        <v>Medium</v>
      </c>
    </row>
    <row r="1050" spans="1:26" x14ac:dyDescent="0.2">
      <c r="A1050" t="s">
        <v>4988</v>
      </c>
      <c r="B1050" t="s">
        <v>805</v>
      </c>
      <c r="C1050" t="s">
        <v>1997</v>
      </c>
      <c r="D1050">
        <v>7000</v>
      </c>
      <c r="E1050">
        <v>9660</v>
      </c>
      <c r="F1050">
        <v>6</v>
      </c>
      <c r="G1050">
        <v>0</v>
      </c>
      <c r="H1050">
        <v>6.5</v>
      </c>
      <c r="I1050">
        <v>133</v>
      </c>
      <c r="J1050">
        <v>103</v>
      </c>
      <c r="K1050">
        <v>532988</v>
      </c>
      <c r="L1050">
        <v>7000000</v>
      </c>
      <c r="M1050" s="2">
        <f>VLOOKUP(A1050,Sheet2!$A$1:G4774,2,0)</f>
        <v>42272</v>
      </c>
      <c r="N1050" t="str">
        <f>VLOOKUP(A1050,Sheet2!$A$1:G4774,3,0)</f>
        <v>Color</v>
      </c>
      <c r="O1050" t="str">
        <f>VLOOKUP(A1050,Sheet2!$A$1:G4774,4,0)</f>
        <v>Biography</v>
      </c>
      <c r="P1050" t="str">
        <f>VLOOKUP(A1050,Sheet2!$A$1:G4774,5,0)</f>
        <v>English</v>
      </c>
      <c r="Q1050" t="str">
        <f>VLOOKUP(A1050,Sheet2!$A$1:G4774,6,0)</f>
        <v>USA</v>
      </c>
      <c r="R1050" t="str">
        <f>VLOOKUP(A1050,Sheet2!$A$1:G4774,7,0)</f>
        <v>PG-13</v>
      </c>
      <c r="S1050" t="str">
        <f>IF(Table19[[#This Row],[Language]]="English","English","Other language")</f>
        <v>English</v>
      </c>
      <c r="T1050">
        <f>Table19[[#This Row],[Gross Revenue]]-Table19[[#This Row],[Budget]]</f>
        <v>-6467012</v>
      </c>
      <c r="U1050" s="1">
        <f>(Table19[[#This Row],[Gross Revenue]]/Table19[[#This Row],[Budget]])-1</f>
        <v>-0.9238588571428572</v>
      </c>
      <c r="V1050" t="str">
        <f t="shared" si="36"/>
        <v>90-110 minutes</v>
      </c>
      <c r="W1050">
        <f>Table19[[#This Row],[Profit]]/Table19[[#This Row],[Budget]]*100</f>
        <v>-92.385885714285706</v>
      </c>
      <c r="X1050">
        <v>-1289919.5</v>
      </c>
      <c r="Y1050">
        <v>-4.8151417500000002E-2</v>
      </c>
      <c r="Z1050" t="str">
        <f t="shared" si="37"/>
        <v>Low</v>
      </c>
    </row>
    <row r="1051" spans="1:26" x14ac:dyDescent="0.2">
      <c r="A1051" t="s">
        <v>4871</v>
      </c>
      <c r="B1051" t="s">
        <v>730</v>
      </c>
      <c r="C1051" t="s">
        <v>1797</v>
      </c>
      <c r="D1051">
        <v>2000</v>
      </c>
      <c r="E1051">
        <v>4045</v>
      </c>
      <c r="F1051">
        <v>40</v>
      </c>
      <c r="G1051">
        <v>0</v>
      </c>
      <c r="H1051">
        <v>7.3</v>
      </c>
      <c r="I1051">
        <v>168</v>
      </c>
      <c r="J1051">
        <v>118</v>
      </c>
      <c r="K1051">
        <v>44983704</v>
      </c>
      <c r="L1051">
        <v>31000000</v>
      </c>
      <c r="M1051" s="2">
        <f>VLOOKUP(A1051,Sheet2!$A$1:G4775,2,0)</f>
        <v>36761</v>
      </c>
      <c r="N1051" t="str">
        <f>VLOOKUP(A1051,Sheet2!$A$1:G4775,3,0)</f>
        <v>Color</v>
      </c>
      <c r="O1051" t="str">
        <f>VLOOKUP(A1051,Sheet2!$A$1:G4775,4,0)</f>
        <v>Crime</v>
      </c>
      <c r="P1051" t="str">
        <f>VLOOKUP(A1051,Sheet2!$A$1:G4775,5,0)</f>
        <v>English</v>
      </c>
      <c r="Q1051" t="str">
        <f>VLOOKUP(A1051,Sheet2!$A$1:G4775,6,0)</f>
        <v>USA</v>
      </c>
      <c r="R1051" t="str">
        <f>VLOOKUP(A1051,Sheet2!$A$1:G4775,7,0)</f>
        <v>PG-13</v>
      </c>
      <c r="S1051" t="str">
        <f>IF(Table19[[#This Row],[Language]]="English","English","Other language")</f>
        <v>English</v>
      </c>
      <c r="T1051">
        <f>Table19[[#This Row],[Gross Revenue]]-Table19[[#This Row],[Budget]]</f>
        <v>13983704</v>
      </c>
      <c r="U1051" s="1">
        <f>(Table19[[#This Row],[Gross Revenue]]/Table19[[#This Row],[Budget]])-1</f>
        <v>0.45108722580645155</v>
      </c>
      <c r="V1051" t="str">
        <f t="shared" si="36"/>
        <v>111-130 minutes</v>
      </c>
      <c r="W1051">
        <f>Table19[[#This Row],[Profit]]/Table19[[#This Row],[Budget]]*100</f>
        <v>45.108722580645164</v>
      </c>
      <c r="X1051">
        <v>-74533.5</v>
      </c>
      <c r="Y1051">
        <v>-7.4856785714285719E-3</v>
      </c>
      <c r="Z1051" t="str">
        <f t="shared" si="37"/>
        <v>Medium</v>
      </c>
    </row>
    <row r="1052" spans="1:26" x14ac:dyDescent="0.2">
      <c r="A1052" t="s">
        <v>6363</v>
      </c>
      <c r="B1052" t="s">
        <v>798</v>
      </c>
      <c r="C1052" t="s">
        <v>846</v>
      </c>
      <c r="D1052">
        <v>4000</v>
      </c>
      <c r="E1052">
        <v>7072</v>
      </c>
      <c r="F1052">
        <v>278</v>
      </c>
      <c r="G1052">
        <v>0</v>
      </c>
      <c r="H1052">
        <v>7.4</v>
      </c>
      <c r="I1052">
        <v>128</v>
      </c>
      <c r="J1052">
        <v>123</v>
      </c>
      <c r="K1052">
        <v>25776062</v>
      </c>
      <c r="L1052">
        <v>12000000</v>
      </c>
      <c r="M1052" s="2">
        <f>VLOOKUP(A1052,Sheet2!$A$1:G4776,2,0)</f>
        <v>37450</v>
      </c>
      <c r="N1052" t="str">
        <f>VLOOKUP(A1052,Sheet2!$A$1:G4776,3,0)</f>
        <v>Black and White</v>
      </c>
      <c r="O1052" t="str">
        <f>VLOOKUP(A1052,Sheet2!$A$1:G4776,4,0)</f>
        <v>Biography</v>
      </c>
      <c r="P1052" t="str">
        <f>VLOOKUP(A1052,Sheet2!$A$1:G4776,5,0)</f>
        <v>English</v>
      </c>
      <c r="Q1052" t="str">
        <f>VLOOKUP(A1052,Sheet2!$A$1:G4776,6,0)</f>
        <v>USA</v>
      </c>
      <c r="R1052" t="str">
        <f>VLOOKUP(A1052,Sheet2!$A$1:G4776,7,0)</f>
        <v>R</v>
      </c>
      <c r="S1052" t="str">
        <f>IF(Table19[[#This Row],[Language]]="English","English","Other language")</f>
        <v>English</v>
      </c>
      <c r="T1052">
        <f>Table19[[#This Row],[Gross Revenue]]-Table19[[#This Row],[Budget]]</f>
        <v>13776062</v>
      </c>
      <c r="U1052" s="1">
        <f>(Table19[[#This Row],[Gross Revenue]]/Table19[[#This Row],[Budget]])-1</f>
        <v>1.1480051666666666</v>
      </c>
      <c r="V1052" t="str">
        <f t="shared" si="36"/>
        <v>111-130 minutes</v>
      </c>
      <c r="W1052">
        <f>Table19[[#This Row],[Profit]]/Table19[[#This Row],[Budget]]*100</f>
        <v>114.80051666666667</v>
      </c>
      <c r="X1052">
        <v>-1289919.5</v>
      </c>
      <c r="Y1052">
        <v>-4.8151417500000002E-2</v>
      </c>
      <c r="Z1052" t="str">
        <f t="shared" si="37"/>
        <v>Low</v>
      </c>
    </row>
    <row r="1053" spans="1:26" x14ac:dyDescent="0.2">
      <c r="A1053" t="s">
        <v>6292</v>
      </c>
      <c r="B1053" t="s">
        <v>399</v>
      </c>
      <c r="C1053" t="s">
        <v>1174</v>
      </c>
      <c r="D1053">
        <v>826</v>
      </c>
      <c r="E1053">
        <v>3455</v>
      </c>
      <c r="F1053">
        <v>473</v>
      </c>
      <c r="G1053">
        <v>8000</v>
      </c>
      <c r="H1053">
        <v>7.3</v>
      </c>
      <c r="I1053">
        <v>20</v>
      </c>
      <c r="J1053">
        <v>97</v>
      </c>
      <c r="K1053">
        <v>27900000</v>
      </c>
      <c r="L1053">
        <v>3500000</v>
      </c>
      <c r="M1053" s="2">
        <f>VLOOKUP(A1053,Sheet2!$A$1:G4777,2,0)</f>
        <v>34898</v>
      </c>
      <c r="N1053" t="str">
        <f>VLOOKUP(A1053,Sheet2!$A$1:G4777,3,0)</f>
        <v>Black and White</v>
      </c>
      <c r="O1053" t="str">
        <f>VLOOKUP(A1053,Sheet2!$A$1:G4777,4,0)</f>
        <v>Comedy</v>
      </c>
      <c r="P1053" t="str">
        <f>VLOOKUP(A1053,Sheet2!$A$1:G4777,5,0)</f>
        <v>English</v>
      </c>
      <c r="Q1053" t="str">
        <f>VLOOKUP(A1053,Sheet2!$A$1:G4777,6,0)</f>
        <v>USA</v>
      </c>
      <c r="R1053" t="str">
        <f>VLOOKUP(A1053,Sheet2!$A$1:G4777,7,0)</f>
        <v>R</v>
      </c>
      <c r="S1053" t="str">
        <f>IF(Table19[[#This Row],[Language]]="English","English","Other language")</f>
        <v>English</v>
      </c>
      <c r="T1053">
        <f>Table19[[#This Row],[Gross Revenue]]-Table19[[#This Row],[Budget]]</f>
        <v>24400000</v>
      </c>
      <c r="U1053" s="1">
        <f>(Table19[[#This Row],[Gross Revenue]]/Table19[[#This Row],[Budget]])-1</f>
        <v>6.9714285714285715</v>
      </c>
      <c r="V1053" t="str">
        <f t="shared" si="36"/>
        <v>90-110 minutes</v>
      </c>
      <c r="W1053">
        <f>Table19[[#This Row],[Profit]]/Table19[[#This Row],[Budget]]*100</f>
        <v>697.14285714285711</v>
      </c>
      <c r="X1053">
        <v>1637763</v>
      </c>
      <c r="Y1053">
        <v>0.19178668286445014</v>
      </c>
      <c r="Z1053" t="str">
        <f t="shared" si="37"/>
        <v>Low</v>
      </c>
    </row>
    <row r="1054" spans="1:26" x14ac:dyDescent="0.2">
      <c r="A1054" t="s">
        <v>4168</v>
      </c>
      <c r="B1054" t="s">
        <v>349</v>
      </c>
      <c r="C1054" t="s">
        <v>1290</v>
      </c>
      <c r="D1054">
        <v>723</v>
      </c>
      <c r="E1054">
        <v>3712</v>
      </c>
      <c r="F1054">
        <v>7</v>
      </c>
      <c r="G1054">
        <v>981</v>
      </c>
      <c r="H1054">
        <v>5.8</v>
      </c>
      <c r="I1054">
        <v>26</v>
      </c>
      <c r="J1054">
        <v>85</v>
      </c>
      <c r="K1054">
        <v>32983713</v>
      </c>
      <c r="L1054">
        <v>20000000</v>
      </c>
      <c r="M1054" s="2">
        <f>VLOOKUP(A1054,Sheet2!$A$1:G4778,2,0)</f>
        <v>37311</v>
      </c>
      <c r="N1054" t="str">
        <f>VLOOKUP(A1054,Sheet2!$A$1:G4778,3,0)</f>
        <v>Color</v>
      </c>
      <c r="O1054" t="str">
        <f>VLOOKUP(A1054,Sheet2!$A$1:G4778,4,0)</f>
        <v>Comedy</v>
      </c>
      <c r="P1054" t="str">
        <f>VLOOKUP(A1054,Sheet2!$A$1:G4778,5,0)</f>
        <v>English</v>
      </c>
      <c r="Q1054" t="str">
        <f>VLOOKUP(A1054,Sheet2!$A$1:G4778,6,0)</f>
        <v>USA</v>
      </c>
      <c r="R1054" t="str">
        <f>VLOOKUP(A1054,Sheet2!$A$1:G4778,7,0)</f>
        <v>R</v>
      </c>
      <c r="S1054" t="str">
        <f>IF(Table19[[#This Row],[Language]]="English","English","Other language")</f>
        <v>English</v>
      </c>
      <c r="T1054">
        <f>Table19[[#This Row],[Gross Revenue]]-Table19[[#This Row],[Budget]]</f>
        <v>12983713</v>
      </c>
      <c r="U1054" s="1">
        <f>(Table19[[#This Row],[Gross Revenue]]/Table19[[#This Row],[Budget]])-1</f>
        <v>0.64918564999999995</v>
      </c>
      <c r="V1054" t="str">
        <f t="shared" si="36"/>
        <v>&lt;90 minutes</v>
      </c>
      <c r="W1054">
        <f>Table19[[#This Row],[Profit]]/Table19[[#This Row],[Budget]]*100</f>
        <v>64.918565000000001</v>
      </c>
      <c r="X1054">
        <v>1637763</v>
      </c>
      <c r="Y1054">
        <v>0.19178668286445014</v>
      </c>
      <c r="Z1054" t="str">
        <f t="shared" si="37"/>
        <v>Medium</v>
      </c>
    </row>
    <row r="1055" spans="1:26" x14ac:dyDescent="0.2">
      <c r="A1055" t="s">
        <v>4546</v>
      </c>
      <c r="B1055" t="s">
        <v>1629</v>
      </c>
      <c r="C1055" t="s">
        <v>690</v>
      </c>
      <c r="D1055">
        <v>309</v>
      </c>
      <c r="E1055">
        <v>707</v>
      </c>
      <c r="F1055">
        <v>49</v>
      </c>
      <c r="G1055">
        <v>0</v>
      </c>
      <c r="H1055">
        <v>6.1</v>
      </c>
      <c r="I1055">
        <v>242</v>
      </c>
      <c r="J1055">
        <v>87</v>
      </c>
      <c r="K1055">
        <v>19100000</v>
      </c>
      <c r="L1055">
        <v>1250000</v>
      </c>
      <c r="M1055" s="2">
        <f>VLOOKUP(A1055,Sheet2!$A$1:G4779,2,0)</f>
        <v>29595</v>
      </c>
      <c r="N1055" t="str">
        <f>VLOOKUP(A1055,Sheet2!$A$1:G4779,3,0)</f>
        <v>Color</v>
      </c>
      <c r="O1055" t="str">
        <f>VLOOKUP(A1055,Sheet2!$A$1:G4779,4,0)</f>
        <v>Horror</v>
      </c>
      <c r="P1055" t="str">
        <f>VLOOKUP(A1055,Sheet2!$A$1:G4779,5,0)</f>
        <v>English</v>
      </c>
      <c r="Q1055" t="str">
        <f>VLOOKUP(A1055,Sheet2!$A$1:G4779,6,0)</f>
        <v>USA</v>
      </c>
      <c r="R1055" t="str">
        <f>VLOOKUP(A1055,Sheet2!$A$1:G4779,7,0)</f>
        <v>R</v>
      </c>
      <c r="S1055" t="str">
        <f>IF(Table19[[#This Row],[Language]]="English","English","Other language")</f>
        <v>English</v>
      </c>
      <c r="T1055">
        <f>Table19[[#This Row],[Gross Revenue]]-Table19[[#This Row],[Budget]]</f>
        <v>17850000</v>
      </c>
      <c r="U1055" s="1">
        <f>(Table19[[#This Row],[Gross Revenue]]/Table19[[#This Row],[Budget]])-1</f>
        <v>14.28</v>
      </c>
      <c r="V1055" t="str">
        <f t="shared" si="36"/>
        <v>&lt;90 minutes</v>
      </c>
      <c r="W1055">
        <f>Table19[[#This Row],[Profit]]/Table19[[#This Row],[Budget]]*100</f>
        <v>1428</v>
      </c>
      <c r="X1055">
        <v>16235088</v>
      </c>
      <c r="Y1055">
        <v>1.1909079499999999</v>
      </c>
      <c r="Z1055" t="str">
        <f t="shared" si="37"/>
        <v>Low</v>
      </c>
    </row>
    <row r="1056" spans="1:26" x14ac:dyDescent="0.2">
      <c r="A1056" t="s">
        <v>4091</v>
      </c>
      <c r="B1056" t="s">
        <v>1208</v>
      </c>
      <c r="C1056" t="s">
        <v>690</v>
      </c>
      <c r="D1056">
        <v>72</v>
      </c>
      <c r="E1056">
        <v>174</v>
      </c>
      <c r="F1056">
        <v>49</v>
      </c>
      <c r="G1056">
        <v>0</v>
      </c>
      <c r="H1056">
        <v>5.7</v>
      </c>
      <c r="I1056">
        <v>235</v>
      </c>
      <c r="J1056">
        <v>91</v>
      </c>
      <c r="K1056">
        <v>36200000</v>
      </c>
      <c r="L1056">
        <v>4000000</v>
      </c>
      <c r="M1056" s="2">
        <f>VLOOKUP(A1056,Sheet2!$A$1:G4780,2,0)</f>
        <v>29974</v>
      </c>
      <c r="N1056" t="str">
        <f>VLOOKUP(A1056,Sheet2!$A$1:G4780,3,0)</f>
        <v>Color</v>
      </c>
      <c r="O1056" t="str">
        <f>VLOOKUP(A1056,Sheet2!$A$1:G4780,4,0)</f>
        <v>Horror</v>
      </c>
      <c r="P1056" t="str">
        <f>VLOOKUP(A1056,Sheet2!$A$1:G4780,5,0)</f>
        <v>English</v>
      </c>
      <c r="Q1056" t="str">
        <f>VLOOKUP(A1056,Sheet2!$A$1:G4780,6,0)</f>
        <v>USA</v>
      </c>
      <c r="R1056" t="str">
        <f>VLOOKUP(A1056,Sheet2!$A$1:G4780,7,0)</f>
        <v>R</v>
      </c>
      <c r="S1056" t="str">
        <f>IF(Table19[[#This Row],[Language]]="English","English","Other language")</f>
        <v>English</v>
      </c>
      <c r="T1056">
        <f>Table19[[#This Row],[Gross Revenue]]-Table19[[#This Row],[Budget]]</f>
        <v>32200000</v>
      </c>
      <c r="U1056" s="1">
        <f>(Table19[[#This Row],[Gross Revenue]]/Table19[[#This Row],[Budget]])-1</f>
        <v>8.0500000000000007</v>
      </c>
      <c r="V1056" t="str">
        <f t="shared" si="36"/>
        <v>90-110 minutes</v>
      </c>
      <c r="W1056">
        <f>Table19[[#This Row],[Profit]]/Table19[[#This Row],[Budget]]*100</f>
        <v>805.00000000000011</v>
      </c>
      <c r="X1056">
        <v>16235088</v>
      </c>
      <c r="Y1056">
        <v>1.1909079499999999</v>
      </c>
      <c r="Z1056" t="str">
        <f t="shared" si="37"/>
        <v>Low</v>
      </c>
    </row>
    <row r="1057" spans="1:26" x14ac:dyDescent="0.2">
      <c r="A1057" t="s">
        <v>3770</v>
      </c>
      <c r="B1057" t="s">
        <v>289</v>
      </c>
      <c r="C1057" t="s">
        <v>839</v>
      </c>
      <c r="D1057">
        <v>935</v>
      </c>
      <c r="E1057">
        <v>1855</v>
      </c>
      <c r="F1057">
        <v>152</v>
      </c>
      <c r="G1057">
        <v>0</v>
      </c>
      <c r="H1057">
        <v>5.3</v>
      </c>
      <c r="I1057">
        <v>110</v>
      </c>
      <c r="J1057">
        <v>88</v>
      </c>
      <c r="K1057">
        <v>19170001</v>
      </c>
      <c r="L1057">
        <v>2800000</v>
      </c>
      <c r="M1057" s="2">
        <f>VLOOKUP(A1057,Sheet2!$A$1:G4781,2,0)</f>
        <v>32309</v>
      </c>
      <c r="N1057" t="str">
        <f>VLOOKUP(A1057,Sheet2!$A$1:G4781,3,0)</f>
        <v>Color</v>
      </c>
      <c r="O1057" t="str">
        <f>VLOOKUP(A1057,Sheet2!$A$1:G4781,4,0)</f>
        <v>Horror</v>
      </c>
      <c r="P1057" t="str">
        <f>VLOOKUP(A1057,Sheet2!$A$1:G4781,5,0)</f>
        <v>English</v>
      </c>
      <c r="Q1057" t="str">
        <f>VLOOKUP(A1057,Sheet2!$A$1:G4781,6,0)</f>
        <v>USA</v>
      </c>
      <c r="R1057" t="str">
        <f>VLOOKUP(A1057,Sheet2!$A$1:G4781,7,0)</f>
        <v>R</v>
      </c>
      <c r="S1057" t="str">
        <f>IF(Table19[[#This Row],[Language]]="English","English","Other language")</f>
        <v>English</v>
      </c>
      <c r="T1057">
        <f>Table19[[#This Row],[Gross Revenue]]-Table19[[#This Row],[Budget]]</f>
        <v>16370001</v>
      </c>
      <c r="U1057" s="1">
        <f>(Table19[[#This Row],[Gross Revenue]]/Table19[[#This Row],[Budget]])-1</f>
        <v>5.8464289285714282</v>
      </c>
      <c r="V1057" t="str">
        <f t="shared" si="36"/>
        <v>&lt;90 minutes</v>
      </c>
      <c r="W1057">
        <f>Table19[[#This Row],[Profit]]/Table19[[#This Row],[Budget]]*100</f>
        <v>584.64289285714278</v>
      </c>
      <c r="X1057">
        <v>16235088</v>
      </c>
      <c r="Y1057">
        <v>1.1909079499999999</v>
      </c>
      <c r="Z1057" t="str">
        <f t="shared" si="37"/>
        <v>Low</v>
      </c>
    </row>
    <row r="1058" spans="1:26" x14ac:dyDescent="0.2">
      <c r="A1058" t="s">
        <v>3447</v>
      </c>
      <c r="B1058" t="s">
        <v>289</v>
      </c>
      <c r="C1058" t="s">
        <v>355</v>
      </c>
      <c r="D1058">
        <v>935</v>
      </c>
      <c r="E1058">
        <v>1327</v>
      </c>
      <c r="F1058">
        <v>6</v>
      </c>
      <c r="G1058">
        <v>1000</v>
      </c>
      <c r="H1058">
        <v>4.5</v>
      </c>
      <c r="I1058">
        <v>129</v>
      </c>
      <c r="J1058">
        <v>100</v>
      </c>
      <c r="K1058">
        <v>14343976</v>
      </c>
      <c r="L1058">
        <v>5000000</v>
      </c>
      <c r="M1058" s="2">
        <f>VLOOKUP(A1058,Sheet2!$A$1:G4782,2,0)</f>
        <v>32590</v>
      </c>
      <c r="N1058" t="str">
        <f>VLOOKUP(A1058,Sheet2!$A$1:G4782,3,0)</f>
        <v>Color</v>
      </c>
      <c r="O1058" t="str">
        <f>VLOOKUP(A1058,Sheet2!$A$1:G4782,4,0)</f>
        <v>Adventure</v>
      </c>
      <c r="P1058" t="str">
        <f>VLOOKUP(A1058,Sheet2!$A$1:G4782,5,0)</f>
        <v>English</v>
      </c>
      <c r="Q1058" t="str">
        <f>VLOOKUP(A1058,Sheet2!$A$1:G4782,6,0)</f>
        <v>USA</v>
      </c>
      <c r="R1058" t="str">
        <f>VLOOKUP(A1058,Sheet2!$A$1:G4782,7,0)</f>
        <v>R</v>
      </c>
      <c r="S1058" t="str">
        <f>IF(Table19[[#This Row],[Language]]="English","English","Other language")</f>
        <v>English</v>
      </c>
      <c r="T1058">
        <f>Table19[[#This Row],[Gross Revenue]]-Table19[[#This Row],[Budget]]</f>
        <v>9343976</v>
      </c>
      <c r="U1058" s="1">
        <f>(Table19[[#This Row],[Gross Revenue]]/Table19[[#This Row],[Budget]])-1</f>
        <v>1.8687952000000001</v>
      </c>
      <c r="V1058" t="str">
        <f t="shared" si="36"/>
        <v>90-110 minutes</v>
      </c>
      <c r="W1058">
        <f>Table19[[#This Row],[Profit]]/Table19[[#This Row],[Budget]]*100</f>
        <v>186.87952000000001</v>
      </c>
      <c r="X1058">
        <v>3892693.5</v>
      </c>
      <c r="Y1058">
        <v>0.11726928571428571</v>
      </c>
      <c r="Z1058" t="str">
        <f t="shared" si="37"/>
        <v>Low</v>
      </c>
    </row>
    <row r="1059" spans="1:26" x14ac:dyDescent="0.2">
      <c r="A1059" t="s">
        <v>3500</v>
      </c>
      <c r="B1059" t="s">
        <v>440</v>
      </c>
      <c r="C1059" t="s">
        <v>441</v>
      </c>
      <c r="D1059">
        <v>42</v>
      </c>
      <c r="E1059">
        <v>170</v>
      </c>
      <c r="F1059">
        <v>13</v>
      </c>
      <c r="G1059">
        <v>1000</v>
      </c>
      <c r="H1059">
        <v>4.7</v>
      </c>
      <c r="I1059">
        <v>160</v>
      </c>
      <c r="J1059">
        <v>92</v>
      </c>
      <c r="K1059">
        <v>21300000</v>
      </c>
      <c r="L1059">
        <v>2200000</v>
      </c>
      <c r="M1059" s="2">
        <f>VLOOKUP(A1059,Sheet2!$A$1:G4783,2,0)</f>
        <v>31252</v>
      </c>
      <c r="N1059" t="str">
        <f>VLOOKUP(A1059,Sheet2!$A$1:G4783,3,0)</f>
        <v>Color</v>
      </c>
      <c r="O1059" t="str">
        <f>VLOOKUP(A1059,Sheet2!$A$1:G4783,4,0)</f>
        <v>Horror</v>
      </c>
      <c r="P1059" t="str">
        <f>VLOOKUP(A1059,Sheet2!$A$1:G4783,5,0)</f>
        <v>English</v>
      </c>
      <c r="Q1059" t="str">
        <f>VLOOKUP(A1059,Sheet2!$A$1:G4783,6,0)</f>
        <v>USA</v>
      </c>
      <c r="R1059" t="str">
        <f>VLOOKUP(A1059,Sheet2!$A$1:G4783,7,0)</f>
        <v>R</v>
      </c>
      <c r="S1059" t="str">
        <f>IF(Table19[[#This Row],[Language]]="English","English","Other language")</f>
        <v>English</v>
      </c>
      <c r="T1059">
        <f>Table19[[#This Row],[Gross Revenue]]-Table19[[#This Row],[Budget]]</f>
        <v>19100000</v>
      </c>
      <c r="U1059" s="1">
        <f>(Table19[[#This Row],[Gross Revenue]]/Table19[[#This Row],[Budget]])-1</f>
        <v>8.6818181818181817</v>
      </c>
      <c r="V1059" t="str">
        <f t="shared" si="36"/>
        <v>90-110 minutes</v>
      </c>
      <c r="W1059">
        <f>Table19[[#This Row],[Profit]]/Table19[[#This Row],[Budget]]*100</f>
        <v>868.18181818181813</v>
      </c>
      <c r="X1059">
        <v>16235088</v>
      </c>
      <c r="Y1059">
        <v>1.1909079499999999</v>
      </c>
      <c r="Z1059" t="str">
        <f t="shared" si="37"/>
        <v>Low</v>
      </c>
    </row>
    <row r="1060" spans="1:26" x14ac:dyDescent="0.2">
      <c r="A1060" t="s">
        <v>4312</v>
      </c>
      <c r="B1060" t="s">
        <v>1427</v>
      </c>
      <c r="C1060" t="s">
        <v>1428</v>
      </c>
      <c r="D1060">
        <v>158</v>
      </c>
      <c r="E1060">
        <v>467</v>
      </c>
      <c r="F1060">
        <v>17</v>
      </c>
      <c r="G1060">
        <v>0</v>
      </c>
      <c r="H1060">
        <v>5.9</v>
      </c>
      <c r="I1060">
        <v>166</v>
      </c>
      <c r="J1060">
        <v>97</v>
      </c>
      <c r="K1060">
        <v>32600000</v>
      </c>
      <c r="L1060">
        <v>1800000</v>
      </c>
      <c r="M1060" s="2">
        <f>VLOOKUP(A1060,Sheet2!$A$1:G4784,2,0)</f>
        <v>30733</v>
      </c>
      <c r="N1060" t="str">
        <f>VLOOKUP(A1060,Sheet2!$A$1:G4784,3,0)</f>
        <v>Color</v>
      </c>
      <c r="O1060" t="str">
        <f>VLOOKUP(A1060,Sheet2!$A$1:G4784,4,0)</f>
        <v>Horror</v>
      </c>
      <c r="P1060" t="str">
        <f>VLOOKUP(A1060,Sheet2!$A$1:G4784,5,0)</f>
        <v>English</v>
      </c>
      <c r="Q1060" t="str">
        <f>VLOOKUP(A1060,Sheet2!$A$1:G4784,6,0)</f>
        <v>USA</v>
      </c>
      <c r="R1060" t="str">
        <f>VLOOKUP(A1060,Sheet2!$A$1:G4784,7,0)</f>
        <v>R</v>
      </c>
      <c r="S1060" t="str">
        <f>IF(Table19[[#This Row],[Language]]="English","English","Other language")</f>
        <v>English</v>
      </c>
      <c r="T1060">
        <f>Table19[[#This Row],[Gross Revenue]]-Table19[[#This Row],[Budget]]</f>
        <v>30800000</v>
      </c>
      <c r="U1060" s="1">
        <f>(Table19[[#This Row],[Gross Revenue]]/Table19[[#This Row],[Budget]])-1</f>
        <v>17.111111111111111</v>
      </c>
      <c r="V1060" t="str">
        <f t="shared" si="36"/>
        <v>90-110 minutes</v>
      </c>
      <c r="W1060">
        <f>Table19[[#This Row],[Profit]]/Table19[[#This Row],[Budget]]*100</f>
        <v>1711.1111111111111</v>
      </c>
      <c r="X1060">
        <v>16235088</v>
      </c>
      <c r="Y1060">
        <v>1.1909079499999999</v>
      </c>
      <c r="Z1060" t="str">
        <f t="shared" si="37"/>
        <v>Low</v>
      </c>
    </row>
    <row r="1061" spans="1:26" x14ac:dyDescent="0.2">
      <c r="A1061" t="s">
        <v>5243</v>
      </c>
      <c r="B1061" t="s">
        <v>900</v>
      </c>
      <c r="C1061" t="s">
        <v>728</v>
      </c>
      <c r="D1061">
        <v>15000</v>
      </c>
      <c r="E1061">
        <v>20956</v>
      </c>
      <c r="F1061">
        <v>87</v>
      </c>
      <c r="G1061">
        <v>41000</v>
      </c>
      <c r="H1061">
        <v>6.6</v>
      </c>
      <c r="I1061">
        <v>238</v>
      </c>
      <c r="J1061">
        <v>109</v>
      </c>
      <c r="K1061">
        <v>55802754</v>
      </c>
      <c r="L1061">
        <v>35000000</v>
      </c>
      <c r="M1061" s="2">
        <f>VLOOKUP(A1061,Sheet2!$A$1:G4785,2,0)</f>
        <v>40884</v>
      </c>
      <c r="N1061" t="str">
        <f>VLOOKUP(A1061,Sheet2!$A$1:G4785,3,0)</f>
        <v>Color</v>
      </c>
      <c r="O1061" t="str">
        <f>VLOOKUP(A1061,Sheet2!$A$1:G4785,4,0)</f>
        <v>Comedy</v>
      </c>
      <c r="P1061" t="str">
        <f>VLOOKUP(A1061,Sheet2!$A$1:G4785,5,0)</f>
        <v>English</v>
      </c>
      <c r="Q1061" t="str">
        <f>VLOOKUP(A1061,Sheet2!$A$1:G4785,6,0)</f>
        <v>USA</v>
      </c>
      <c r="R1061" t="str">
        <f>VLOOKUP(A1061,Sheet2!$A$1:G4785,7,0)</f>
        <v>R</v>
      </c>
      <c r="S1061" t="str">
        <f>IF(Table19[[#This Row],[Language]]="English","English","Other language")</f>
        <v>English</v>
      </c>
      <c r="T1061">
        <f>Table19[[#This Row],[Gross Revenue]]-Table19[[#This Row],[Budget]]</f>
        <v>20802754</v>
      </c>
      <c r="U1061" s="1">
        <f>(Table19[[#This Row],[Gross Revenue]]/Table19[[#This Row],[Budget]])-1</f>
        <v>0.5943643999999999</v>
      </c>
      <c r="V1061" t="str">
        <f t="shared" si="36"/>
        <v>90-110 minutes</v>
      </c>
      <c r="W1061">
        <f>Table19[[#This Row],[Profit]]/Table19[[#This Row],[Budget]]*100</f>
        <v>59.436440000000005</v>
      </c>
      <c r="X1061">
        <v>1637763</v>
      </c>
      <c r="Y1061">
        <v>0.19178668286445014</v>
      </c>
      <c r="Z1061" t="str">
        <f t="shared" si="37"/>
        <v>Medium</v>
      </c>
    </row>
    <row r="1062" spans="1:26" x14ac:dyDescent="0.2">
      <c r="A1062" t="s">
        <v>4286</v>
      </c>
      <c r="B1062" t="s">
        <v>1407</v>
      </c>
      <c r="C1062" t="s">
        <v>1408</v>
      </c>
      <c r="D1062">
        <v>435</v>
      </c>
      <c r="E1062">
        <v>1140</v>
      </c>
      <c r="F1062">
        <v>132</v>
      </c>
      <c r="G1062">
        <v>515</v>
      </c>
      <c r="H1062">
        <v>5.9</v>
      </c>
      <c r="I1062">
        <v>111</v>
      </c>
      <c r="J1062">
        <v>88</v>
      </c>
      <c r="K1062">
        <v>13367101</v>
      </c>
      <c r="L1062">
        <v>6500000</v>
      </c>
      <c r="M1062" s="2">
        <f>VLOOKUP(A1062,Sheet2!$A$1:G4786,2,0)</f>
        <v>38988</v>
      </c>
      <c r="N1062" t="str">
        <f>VLOOKUP(A1062,Sheet2!$A$1:G4786,3,0)</f>
        <v>Color</v>
      </c>
      <c r="O1062" t="str">
        <f>VLOOKUP(A1062,Sheet2!$A$1:G4786,4,0)</f>
        <v>Comedy</v>
      </c>
      <c r="P1062" t="str">
        <f>VLOOKUP(A1062,Sheet2!$A$1:G4786,5,0)</f>
        <v>English</v>
      </c>
      <c r="Q1062" t="str">
        <f>VLOOKUP(A1062,Sheet2!$A$1:G4786,6,0)</f>
        <v>USA</v>
      </c>
      <c r="R1062" t="str">
        <f>VLOOKUP(A1062,Sheet2!$A$1:G4786,7,0)</f>
        <v>R</v>
      </c>
      <c r="S1062" t="str">
        <f>IF(Table19[[#This Row],[Language]]="English","English","Other language")</f>
        <v>English</v>
      </c>
      <c r="T1062">
        <f>Table19[[#This Row],[Gross Revenue]]-Table19[[#This Row],[Budget]]</f>
        <v>6867101</v>
      </c>
      <c r="U1062" s="1">
        <f>(Table19[[#This Row],[Gross Revenue]]/Table19[[#This Row],[Budget]])-1</f>
        <v>1.0564770769230769</v>
      </c>
      <c r="V1062" t="str">
        <f t="shared" si="36"/>
        <v>&lt;90 minutes</v>
      </c>
      <c r="W1062">
        <f>Table19[[#This Row],[Profit]]/Table19[[#This Row],[Budget]]*100</f>
        <v>105.64770769230769</v>
      </c>
      <c r="X1062">
        <v>1637763</v>
      </c>
      <c r="Y1062">
        <v>0.19178668286445014</v>
      </c>
      <c r="Z1062" t="str">
        <f t="shared" si="37"/>
        <v>Low</v>
      </c>
    </row>
    <row r="1063" spans="1:26" x14ac:dyDescent="0.2">
      <c r="A1063" t="s">
        <v>4870</v>
      </c>
      <c r="B1063" t="s">
        <v>1917</v>
      </c>
      <c r="C1063" t="s">
        <v>1918</v>
      </c>
      <c r="D1063">
        <v>596</v>
      </c>
      <c r="E1063">
        <v>1393</v>
      </c>
      <c r="F1063">
        <v>44</v>
      </c>
      <c r="G1063">
        <v>23000</v>
      </c>
      <c r="H1063">
        <v>6.4</v>
      </c>
      <c r="I1063">
        <v>358</v>
      </c>
      <c r="J1063">
        <v>106</v>
      </c>
      <c r="K1063">
        <v>18298649</v>
      </c>
      <c r="L1063">
        <v>30000000</v>
      </c>
      <c r="M1063" s="2">
        <f>VLOOKUP(A1063,Sheet2!$A$1:G4787,2,0)</f>
        <v>40762</v>
      </c>
      <c r="N1063" t="str">
        <f>VLOOKUP(A1063,Sheet2!$A$1:G4787,3,0)</f>
        <v>Color</v>
      </c>
      <c r="O1063" t="str">
        <f>VLOOKUP(A1063,Sheet2!$A$1:G4787,4,0)</f>
        <v>Comedy</v>
      </c>
      <c r="P1063" t="str">
        <f>VLOOKUP(A1063,Sheet2!$A$1:G4787,5,0)</f>
        <v>English</v>
      </c>
      <c r="Q1063" t="str">
        <f>VLOOKUP(A1063,Sheet2!$A$1:G4787,6,0)</f>
        <v>USA</v>
      </c>
      <c r="R1063" t="str">
        <f>VLOOKUP(A1063,Sheet2!$A$1:G4787,7,0)</f>
        <v>R</v>
      </c>
      <c r="S1063" t="str">
        <f>IF(Table19[[#This Row],[Language]]="English","English","Other language")</f>
        <v>English</v>
      </c>
      <c r="T1063">
        <f>Table19[[#This Row],[Gross Revenue]]-Table19[[#This Row],[Budget]]</f>
        <v>-11701351</v>
      </c>
      <c r="U1063" s="1">
        <f>(Table19[[#This Row],[Gross Revenue]]/Table19[[#This Row],[Budget]])-1</f>
        <v>-0.39004503333333329</v>
      </c>
      <c r="V1063" t="str">
        <f t="shared" si="36"/>
        <v>90-110 minutes</v>
      </c>
      <c r="W1063">
        <f>Table19[[#This Row],[Profit]]/Table19[[#This Row],[Budget]]*100</f>
        <v>-39.004503333333332</v>
      </c>
      <c r="X1063">
        <v>1637763</v>
      </c>
      <c r="Y1063">
        <v>0.19178668286445014</v>
      </c>
      <c r="Z1063" t="str">
        <f t="shared" si="37"/>
        <v>Medium</v>
      </c>
    </row>
    <row r="1064" spans="1:26" x14ac:dyDescent="0.2">
      <c r="A1064" t="s">
        <v>4264</v>
      </c>
      <c r="B1064" t="s">
        <v>1384</v>
      </c>
      <c r="C1064" t="s">
        <v>1385</v>
      </c>
      <c r="D1064">
        <v>448</v>
      </c>
      <c r="E1064">
        <v>1329</v>
      </c>
      <c r="F1064">
        <v>155</v>
      </c>
      <c r="G1064">
        <v>241</v>
      </c>
      <c r="H1064">
        <v>5.9</v>
      </c>
      <c r="I1064">
        <v>57</v>
      </c>
      <c r="J1064">
        <v>92</v>
      </c>
      <c r="K1064">
        <v>1400000</v>
      </c>
      <c r="L1064">
        <v>1100000</v>
      </c>
      <c r="M1064" s="2">
        <f>VLOOKUP(A1064,Sheet2!$A$1:G4788,2,0)</f>
        <v>31882</v>
      </c>
      <c r="N1064" t="str">
        <f>VLOOKUP(A1064,Sheet2!$A$1:G4788,3,0)</f>
        <v>Color</v>
      </c>
      <c r="O1064" t="str">
        <f>VLOOKUP(A1064,Sheet2!$A$1:G4788,4,0)</f>
        <v>Action</v>
      </c>
      <c r="P1064" t="str">
        <f>VLOOKUP(A1064,Sheet2!$A$1:G4788,5,0)</f>
        <v>English</v>
      </c>
      <c r="Q1064" t="str">
        <f>VLOOKUP(A1064,Sheet2!$A$1:G4788,6,0)</f>
        <v>USA</v>
      </c>
      <c r="R1064" t="str">
        <f>VLOOKUP(A1064,Sheet2!$A$1:G4788,7,0)</f>
        <v>R</v>
      </c>
      <c r="S1064" t="str">
        <f>IF(Table19[[#This Row],[Language]]="English","English","Other language")</f>
        <v>English</v>
      </c>
      <c r="T1064">
        <f>Table19[[#This Row],[Gross Revenue]]-Table19[[#This Row],[Budget]]</f>
        <v>300000</v>
      </c>
      <c r="U1064" s="1">
        <f>(Table19[[#This Row],[Gross Revenue]]/Table19[[#This Row],[Budget]])-1</f>
        <v>0.27272727272727271</v>
      </c>
      <c r="V1064" t="str">
        <f t="shared" si="36"/>
        <v>90-110 minutes</v>
      </c>
      <c r="W1064">
        <f>Table19[[#This Row],[Profit]]/Table19[[#This Row],[Budget]]*100</f>
        <v>27.27272727272727</v>
      </c>
      <c r="X1064">
        <v>-1289919.5</v>
      </c>
      <c r="Y1064">
        <v>-4.8151417500000002E-2</v>
      </c>
      <c r="Z1064" t="str">
        <f t="shared" si="37"/>
        <v>Low</v>
      </c>
    </row>
    <row r="1065" spans="1:26" x14ac:dyDescent="0.2">
      <c r="A1065" t="s">
        <v>5486</v>
      </c>
      <c r="B1065" t="s">
        <v>1007</v>
      </c>
      <c r="C1065" t="s">
        <v>110</v>
      </c>
      <c r="D1065">
        <v>16000</v>
      </c>
      <c r="E1065">
        <v>23296</v>
      </c>
      <c r="F1065">
        <v>0</v>
      </c>
      <c r="G1065">
        <v>12000</v>
      </c>
      <c r="H1065">
        <v>7.3</v>
      </c>
      <c r="I1065">
        <v>165</v>
      </c>
      <c r="J1065">
        <v>108</v>
      </c>
      <c r="K1065">
        <v>25753840</v>
      </c>
      <c r="L1065">
        <v>19000000</v>
      </c>
      <c r="M1065" s="2">
        <f>VLOOKUP(A1065,Sheet2!$A$1:G4789,2,0)</f>
        <v>35371</v>
      </c>
      <c r="N1065" t="str">
        <f>VLOOKUP(A1065,Sheet2!$A$1:G4789,3,0)</f>
        <v>Color</v>
      </c>
      <c r="O1065" t="str">
        <f>VLOOKUP(A1065,Sheet2!$A$1:G4789,4,0)</f>
        <v>Crime</v>
      </c>
      <c r="P1065" t="str">
        <f>VLOOKUP(A1065,Sheet2!$A$1:G4789,5,0)</f>
        <v>English</v>
      </c>
      <c r="Q1065" t="str">
        <f>VLOOKUP(A1065,Sheet2!$A$1:G4789,6,0)</f>
        <v>USA</v>
      </c>
      <c r="R1065" t="str">
        <f>VLOOKUP(A1065,Sheet2!$A$1:G4789,7,0)</f>
        <v>R</v>
      </c>
      <c r="S1065" t="str">
        <f>IF(Table19[[#This Row],[Language]]="English","English","Other language")</f>
        <v>English</v>
      </c>
      <c r="T1065">
        <f>Table19[[#This Row],[Gross Revenue]]-Table19[[#This Row],[Budget]]</f>
        <v>6753840</v>
      </c>
      <c r="U1065" s="1">
        <f>(Table19[[#This Row],[Gross Revenue]]/Table19[[#This Row],[Budget]])-1</f>
        <v>0.35546526315789473</v>
      </c>
      <c r="V1065" t="str">
        <f t="shared" si="36"/>
        <v>90-110 minutes</v>
      </c>
      <c r="W1065">
        <f>Table19[[#This Row],[Profit]]/Table19[[#This Row],[Budget]]*100</f>
        <v>35.546526315789471</v>
      </c>
      <c r="X1065">
        <v>-74533.5</v>
      </c>
      <c r="Y1065">
        <v>-7.4856785714285719E-3</v>
      </c>
      <c r="Z1065" t="str">
        <f t="shared" si="37"/>
        <v>Medium</v>
      </c>
    </row>
    <row r="1066" spans="1:26" x14ac:dyDescent="0.2">
      <c r="A1066" t="s">
        <v>5527</v>
      </c>
      <c r="B1066" t="s">
        <v>546</v>
      </c>
      <c r="C1066" t="s">
        <v>2274</v>
      </c>
      <c r="D1066">
        <v>40000</v>
      </c>
      <c r="E1066">
        <v>41636</v>
      </c>
      <c r="F1066">
        <v>117</v>
      </c>
      <c r="G1066">
        <v>0</v>
      </c>
      <c r="H1066">
        <v>6.8</v>
      </c>
      <c r="I1066">
        <v>208</v>
      </c>
      <c r="J1066">
        <v>122</v>
      </c>
      <c r="K1066">
        <v>31598308</v>
      </c>
      <c r="L1066">
        <v>35000000</v>
      </c>
      <c r="M1066" s="2">
        <f>VLOOKUP(A1066,Sheet2!$A$1:G4790,2,0)</f>
        <v>37124</v>
      </c>
      <c r="N1066" t="str">
        <f>VLOOKUP(A1066,Sheet2!$A$1:G4790,3,0)</f>
        <v>Color</v>
      </c>
      <c r="O1066" t="str">
        <f>VLOOKUP(A1066,Sheet2!$A$1:G4790,4,0)</f>
        <v>Horror</v>
      </c>
      <c r="P1066" t="str">
        <f>VLOOKUP(A1066,Sheet2!$A$1:G4790,5,0)</f>
        <v>English</v>
      </c>
      <c r="Q1066" t="str">
        <f>VLOOKUP(A1066,Sheet2!$A$1:G4790,6,0)</f>
        <v>USA</v>
      </c>
      <c r="R1066" t="str">
        <f>VLOOKUP(A1066,Sheet2!$A$1:G4790,7,0)</f>
        <v>R</v>
      </c>
      <c r="S1066" t="str">
        <f>IF(Table19[[#This Row],[Language]]="English","English","Other language")</f>
        <v>English</v>
      </c>
      <c r="T1066">
        <f>Table19[[#This Row],[Gross Revenue]]-Table19[[#This Row],[Budget]]</f>
        <v>-3401692</v>
      </c>
      <c r="U1066" s="1">
        <f>(Table19[[#This Row],[Gross Revenue]]/Table19[[#This Row],[Budget]])-1</f>
        <v>-9.7191200000000033E-2</v>
      </c>
      <c r="V1066" t="str">
        <f t="shared" si="36"/>
        <v>111-130 minutes</v>
      </c>
      <c r="W1066">
        <f>Table19[[#This Row],[Profit]]/Table19[[#This Row],[Budget]]*100</f>
        <v>-9.7191200000000002</v>
      </c>
      <c r="X1066">
        <v>16235088</v>
      </c>
      <c r="Y1066">
        <v>1.1909079499999999</v>
      </c>
      <c r="Z1066" t="str">
        <f t="shared" si="37"/>
        <v>Medium</v>
      </c>
    </row>
    <row r="1067" spans="1:26" x14ac:dyDescent="0.2">
      <c r="A1067" t="s">
        <v>3264</v>
      </c>
      <c r="B1067" t="s">
        <v>28</v>
      </c>
      <c r="C1067" t="s">
        <v>29</v>
      </c>
      <c r="D1067">
        <v>525</v>
      </c>
      <c r="E1067">
        <v>1445</v>
      </c>
      <c r="F1067">
        <v>7</v>
      </c>
      <c r="G1067">
        <v>0</v>
      </c>
      <c r="H1067">
        <v>2.1</v>
      </c>
      <c r="I1067">
        <v>60</v>
      </c>
      <c r="J1067">
        <v>90</v>
      </c>
      <c r="K1067">
        <v>4922166</v>
      </c>
      <c r="L1067">
        <v>12000000</v>
      </c>
      <c r="M1067" s="2">
        <f>VLOOKUP(A1067,Sheet2!$A$1:G4791,2,0)</f>
        <v>37642</v>
      </c>
      <c r="N1067" t="str">
        <f>VLOOKUP(A1067,Sheet2!$A$1:G4791,3,0)</f>
        <v>Color</v>
      </c>
      <c r="O1067" t="str">
        <f>VLOOKUP(A1067,Sheet2!$A$1:G4791,4,0)</f>
        <v>Comedy</v>
      </c>
      <c r="P1067" t="str">
        <f>VLOOKUP(A1067,Sheet2!$A$1:G4791,5,0)</f>
        <v>English</v>
      </c>
      <c r="Q1067" t="str">
        <f>VLOOKUP(A1067,Sheet2!$A$1:G4791,6,0)</f>
        <v>USA</v>
      </c>
      <c r="R1067" t="str">
        <f>VLOOKUP(A1067,Sheet2!$A$1:G4791,7,0)</f>
        <v>PG</v>
      </c>
      <c r="S1067" t="str">
        <f>IF(Table19[[#This Row],[Language]]="English","English","Other language")</f>
        <v>English</v>
      </c>
      <c r="T1067">
        <f>Table19[[#This Row],[Gross Revenue]]-Table19[[#This Row],[Budget]]</f>
        <v>-7077834</v>
      </c>
      <c r="U1067" s="1">
        <f>(Table19[[#This Row],[Gross Revenue]]/Table19[[#This Row],[Budget]])-1</f>
        <v>-0.58981949999999994</v>
      </c>
      <c r="V1067" t="str">
        <f t="shared" si="36"/>
        <v>90-110 minutes</v>
      </c>
      <c r="W1067">
        <f>Table19[[#This Row],[Profit]]/Table19[[#This Row],[Budget]]*100</f>
        <v>-58.981950000000005</v>
      </c>
      <c r="X1067">
        <v>1637763</v>
      </c>
      <c r="Y1067">
        <v>0.19178668286445014</v>
      </c>
      <c r="Z1067" t="str">
        <f t="shared" si="37"/>
        <v>Low</v>
      </c>
    </row>
    <row r="1068" spans="1:26" x14ac:dyDescent="0.2">
      <c r="A1068" t="s">
        <v>5016</v>
      </c>
      <c r="B1068" t="s">
        <v>2015</v>
      </c>
      <c r="C1068" t="s">
        <v>1240</v>
      </c>
      <c r="D1068">
        <v>211</v>
      </c>
      <c r="E1068">
        <v>488</v>
      </c>
      <c r="F1068">
        <v>180</v>
      </c>
      <c r="G1068">
        <v>0</v>
      </c>
      <c r="H1068">
        <v>6.5</v>
      </c>
      <c r="I1068">
        <v>203</v>
      </c>
      <c r="J1068">
        <v>92</v>
      </c>
      <c r="K1068">
        <v>23324666</v>
      </c>
      <c r="L1068">
        <v>52000000</v>
      </c>
      <c r="M1068" s="2">
        <f>VLOOKUP(A1068,Sheet2!$A$1:G4792,2,0)</f>
        <v>40392</v>
      </c>
      <c r="N1068" t="str">
        <f>VLOOKUP(A1068,Sheet2!$A$1:G4792,3,0)</f>
        <v>Color</v>
      </c>
      <c r="O1068" t="str">
        <f>VLOOKUP(A1068,Sheet2!$A$1:G4792,4,0)</f>
        <v>Action</v>
      </c>
      <c r="P1068" t="str">
        <f>VLOOKUP(A1068,Sheet2!$A$1:G4792,5,0)</f>
        <v>English</v>
      </c>
      <c r="Q1068" t="str">
        <f>VLOOKUP(A1068,Sheet2!$A$1:G4792,6,0)</f>
        <v>France</v>
      </c>
      <c r="R1068" t="str">
        <f>VLOOKUP(A1068,Sheet2!$A$1:G4792,7,0)</f>
        <v>R</v>
      </c>
      <c r="S1068" t="str">
        <f>IF(Table19[[#This Row],[Language]]="English","English","Other language")</f>
        <v>English</v>
      </c>
      <c r="T1068">
        <f>Table19[[#This Row],[Gross Revenue]]-Table19[[#This Row],[Budget]]</f>
        <v>-28675334</v>
      </c>
      <c r="U1068" s="1">
        <f>(Table19[[#This Row],[Gross Revenue]]/Table19[[#This Row],[Budget]])-1</f>
        <v>-0.55144873076923084</v>
      </c>
      <c r="V1068" t="str">
        <f t="shared" si="36"/>
        <v>90-110 minutes</v>
      </c>
      <c r="W1068">
        <f>Table19[[#This Row],[Profit]]/Table19[[#This Row],[Budget]]*100</f>
        <v>-55.144873076923076</v>
      </c>
      <c r="X1068">
        <v>-1289919.5</v>
      </c>
      <c r="Y1068">
        <v>-4.8151417500000002E-2</v>
      </c>
      <c r="Z1068" t="str">
        <f t="shared" si="37"/>
        <v>High</v>
      </c>
    </row>
    <row r="1069" spans="1:26" x14ac:dyDescent="0.2">
      <c r="A1069" t="s">
        <v>6480</v>
      </c>
      <c r="B1069" t="s">
        <v>2950</v>
      </c>
      <c r="C1069" t="s">
        <v>2581</v>
      </c>
      <c r="D1069">
        <v>559</v>
      </c>
      <c r="E1069">
        <v>1456</v>
      </c>
      <c r="F1069">
        <v>92</v>
      </c>
      <c r="G1069">
        <v>0</v>
      </c>
      <c r="H1069">
        <v>7.5</v>
      </c>
      <c r="I1069">
        <v>167</v>
      </c>
      <c r="J1069">
        <v>115</v>
      </c>
      <c r="K1069">
        <v>24800000</v>
      </c>
      <c r="L1069">
        <v>2000000</v>
      </c>
      <c r="M1069" s="2">
        <f>VLOOKUP(A1069,Sheet2!$A$1:G4793,2,0)</f>
        <v>23339</v>
      </c>
      <c r="N1069" t="str">
        <f>VLOOKUP(A1069,Sheet2!$A$1:G4793,3,0)</f>
        <v>Color</v>
      </c>
      <c r="O1069" t="str">
        <f>VLOOKUP(A1069,Sheet2!$A$1:G4793,4,0)</f>
        <v>Action</v>
      </c>
      <c r="P1069" t="str">
        <f>VLOOKUP(A1069,Sheet2!$A$1:G4793,5,0)</f>
        <v>English</v>
      </c>
      <c r="Q1069" t="str">
        <f>VLOOKUP(A1069,Sheet2!$A$1:G4793,6,0)</f>
        <v>UK</v>
      </c>
      <c r="R1069" t="str">
        <f>VLOOKUP(A1069,Sheet2!$A$1:G4793,7,0)</f>
        <v>Approved</v>
      </c>
      <c r="S1069" t="str">
        <f>IF(Table19[[#This Row],[Language]]="English","English","Other language")</f>
        <v>English</v>
      </c>
      <c r="T1069">
        <f>Table19[[#This Row],[Gross Revenue]]-Table19[[#This Row],[Budget]]</f>
        <v>22800000</v>
      </c>
      <c r="U1069" s="1">
        <f>(Table19[[#This Row],[Gross Revenue]]/Table19[[#This Row],[Budget]])-1</f>
        <v>11.4</v>
      </c>
      <c r="V1069" t="str">
        <f t="shared" si="36"/>
        <v>111-130 minutes</v>
      </c>
      <c r="W1069">
        <f>Table19[[#This Row],[Profit]]/Table19[[#This Row],[Budget]]*100</f>
        <v>1140</v>
      </c>
      <c r="X1069">
        <v>-1289919.5</v>
      </c>
      <c r="Y1069">
        <v>-4.8151417500000002E-2</v>
      </c>
      <c r="Z1069" t="str">
        <f t="shared" si="37"/>
        <v>Low</v>
      </c>
    </row>
    <row r="1070" spans="1:26" x14ac:dyDescent="0.2">
      <c r="A1070" t="s">
        <v>6621</v>
      </c>
      <c r="B1070" t="s">
        <v>1935</v>
      </c>
      <c r="C1070" t="s">
        <v>614</v>
      </c>
      <c r="D1070">
        <v>2000</v>
      </c>
      <c r="E1070">
        <v>6161</v>
      </c>
      <c r="F1070">
        <v>2000</v>
      </c>
      <c r="G1070">
        <v>0</v>
      </c>
      <c r="H1070">
        <v>7.7</v>
      </c>
      <c r="I1070">
        <v>302</v>
      </c>
      <c r="J1070">
        <v>122</v>
      </c>
      <c r="K1070">
        <v>18593156</v>
      </c>
      <c r="L1070">
        <v>35000000</v>
      </c>
      <c r="M1070" s="2">
        <f>VLOOKUP(A1070,Sheet2!$A$1:G4794,2,0)</f>
        <v>39795</v>
      </c>
      <c r="N1070" t="str">
        <f>VLOOKUP(A1070,Sheet2!$A$1:G4794,3,0)</f>
        <v>Color</v>
      </c>
      <c r="O1070" t="str">
        <f>VLOOKUP(A1070,Sheet2!$A$1:G4794,4,0)</f>
        <v>Drama</v>
      </c>
      <c r="P1070" t="str">
        <f>VLOOKUP(A1070,Sheet2!$A$1:G4794,5,0)</f>
        <v>English</v>
      </c>
      <c r="Q1070" t="str">
        <f>VLOOKUP(A1070,Sheet2!$A$1:G4794,6,0)</f>
        <v>USA</v>
      </c>
      <c r="R1070" t="str">
        <f>VLOOKUP(A1070,Sheet2!$A$1:G4794,7,0)</f>
        <v>R</v>
      </c>
      <c r="S1070" t="str">
        <f>IF(Table19[[#This Row],[Language]]="English","English","Other language")</f>
        <v>English</v>
      </c>
      <c r="T1070">
        <f>Table19[[#This Row],[Gross Revenue]]-Table19[[#This Row],[Budget]]</f>
        <v>-16406844</v>
      </c>
      <c r="U1070" s="1">
        <f>(Table19[[#This Row],[Gross Revenue]]/Table19[[#This Row],[Budget]])-1</f>
        <v>-0.46876697142857138</v>
      </c>
      <c r="V1070" t="str">
        <f t="shared" si="36"/>
        <v>111-130 minutes</v>
      </c>
      <c r="W1070">
        <f>Table19[[#This Row],[Profit]]/Table19[[#This Row],[Budget]]*100</f>
        <v>-46.876697142857147</v>
      </c>
      <c r="X1070">
        <v>-434215.5</v>
      </c>
      <c r="Y1070">
        <v>-0.10115100772200772</v>
      </c>
      <c r="Z1070" t="str">
        <f t="shared" si="37"/>
        <v>Medium</v>
      </c>
    </row>
    <row r="1071" spans="1:26" x14ac:dyDescent="0.2">
      <c r="A1071" t="s">
        <v>6564</v>
      </c>
      <c r="B1071" t="s">
        <v>1822</v>
      </c>
      <c r="C1071" t="s">
        <v>2990</v>
      </c>
      <c r="D1071">
        <v>1000</v>
      </c>
      <c r="E1071">
        <v>2582</v>
      </c>
      <c r="F1071">
        <v>69</v>
      </c>
      <c r="G1071">
        <v>58000</v>
      </c>
      <c r="H1071">
        <v>7.6</v>
      </c>
      <c r="I1071">
        <v>406</v>
      </c>
      <c r="J1071">
        <v>102</v>
      </c>
      <c r="K1071">
        <v>400736600</v>
      </c>
      <c r="L1071">
        <v>150000000</v>
      </c>
      <c r="M1071" s="2">
        <f>VLOOKUP(A1071,Sheet2!$A$1:G4795,2,0)</f>
        <v>41356</v>
      </c>
      <c r="N1071" t="str">
        <f>VLOOKUP(A1071,Sheet2!$A$1:G4795,3,0)</f>
        <v>Color</v>
      </c>
      <c r="O1071" t="str">
        <f>VLOOKUP(A1071,Sheet2!$A$1:G4795,4,0)</f>
        <v>Adventure</v>
      </c>
      <c r="P1071" t="str">
        <f>VLOOKUP(A1071,Sheet2!$A$1:G4795,5,0)</f>
        <v>English</v>
      </c>
      <c r="Q1071" t="str">
        <f>VLOOKUP(A1071,Sheet2!$A$1:G4795,6,0)</f>
        <v>USA</v>
      </c>
      <c r="R1071" t="str">
        <f>VLOOKUP(A1071,Sheet2!$A$1:G4795,7,0)</f>
        <v>PG</v>
      </c>
      <c r="S1071" t="str">
        <f>IF(Table19[[#This Row],[Language]]="English","English","Other language")</f>
        <v>English</v>
      </c>
      <c r="T1071">
        <f>Table19[[#This Row],[Gross Revenue]]-Table19[[#This Row],[Budget]]</f>
        <v>250736600</v>
      </c>
      <c r="U1071" s="1">
        <f>(Table19[[#This Row],[Gross Revenue]]/Table19[[#This Row],[Budget]])-1</f>
        <v>1.6715773333333335</v>
      </c>
      <c r="V1071" t="str">
        <f t="shared" si="36"/>
        <v>90-110 minutes</v>
      </c>
      <c r="W1071">
        <f>Table19[[#This Row],[Profit]]/Table19[[#This Row],[Budget]]*100</f>
        <v>167.15773333333331</v>
      </c>
      <c r="X1071">
        <v>3892693.5</v>
      </c>
      <c r="Y1071">
        <v>0.11726928571428571</v>
      </c>
      <c r="Z1071" t="str">
        <f t="shared" si="37"/>
        <v>High</v>
      </c>
    </row>
    <row r="1072" spans="1:26" x14ac:dyDescent="0.2">
      <c r="A1072" t="s">
        <v>6431</v>
      </c>
      <c r="B1072" t="s">
        <v>1954</v>
      </c>
      <c r="C1072" t="s">
        <v>2924</v>
      </c>
      <c r="D1072">
        <v>496</v>
      </c>
      <c r="E1072">
        <v>994</v>
      </c>
      <c r="F1072">
        <v>33</v>
      </c>
      <c r="G1072">
        <v>0</v>
      </c>
      <c r="H1072">
        <v>7.2</v>
      </c>
      <c r="I1072">
        <v>181</v>
      </c>
      <c r="J1072">
        <v>97</v>
      </c>
      <c r="K1072">
        <v>2508841</v>
      </c>
      <c r="L1072">
        <v>1000000</v>
      </c>
      <c r="M1072" s="2">
        <f>VLOOKUP(A1072,Sheet2!$A$1:G4796,2,0)</f>
        <v>39466</v>
      </c>
      <c r="N1072" t="str">
        <f>VLOOKUP(A1072,Sheet2!$A$1:G4796,3,0)</f>
        <v>Color</v>
      </c>
      <c r="O1072" t="str">
        <f>VLOOKUP(A1072,Sheet2!$A$1:G4796,4,0)</f>
        <v>Crime</v>
      </c>
      <c r="P1072" t="str">
        <f>VLOOKUP(A1072,Sheet2!$A$1:G4796,5,0)</f>
        <v>English</v>
      </c>
      <c r="Q1072" t="str">
        <f>VLOOKUP(A1072,Sheet2!$A$1:G4796,6,0)</f>
        <v>USA</v>
      </c>
      <c r="R1072" t="str">
        <f>VLOOKUP(A1072,Sheet2!$A$1:G4796,7,0)</f>
        <v>R</v>
      </c>
      <c r="S1072" t="str">
        <f>IF(Table19[[#This Row],[Language]]="English","English","Other language")</f>
        <v>English</v>
      </c>
      <c r="T1072">
        <f>Table19[[#This Row],[Gross Revenue]]-Table19[[#This Row],[Budget]]</f>
        <v>1508841</v>
      </c>
      <c r="U1072" s="1">
        <f>(Table19[[#This Row],[Gross Revenue]]/Table19[[#This Row],[Budget]])-1</f>
        <v>1.5088409999999999</v>
      </c>
      <c r="V1072" t="str">
        <f t="shared" si="36"/>
        <v>90-110 minutes</v>
      </c>
      <c r="W1072">
        <f>Table19[[#This Row],[Profit]]/Table19[[#This Row],[Budget]]*100</f>
        <v>150.88410000000002</v>
      </c>
      <c r="X1072">
        <v>-74533.5</v>
      </c>
      <c r="Y1072">
        <v>-7.4856785714285719E-3</v>
      </c>
      <c r="Z1072" t="str">
        <f t="shared" si="37"/>
        <v>Low</v>
      </c>
    </row>
    <row r="1073" spans="1:26" x14ac:dyDescent="0.2">
      <c r="A1073" t="s">
        <v>6484</v>
      </c>
      <c r="B1073" t="s">
        <v>2953</v>
      </c>
      <c r="C1073" t="s">
        <v>2954</v>
      </c>
      <c r="D1073">
        <v>282</v>
      </c>
      <c r="E1073">
        <v>687</v>
      </c>
      <c r="F1073">
        <v>0</v>
      </c>
      <c r="G1073">
        <v>17000</v>
      </c>
      <c r="H1073">
        <v>7.5</v>
      </c>
      <c r="I1073">
        <v>327</v>
      </c>
      <c r="J1073">
        <v>85</v>
      </c>
      <c r="K1073">
        <v>16097842</v>
      </c>
      <c r="L1073">
        <v>900000</v>
      </c>
      <c r="M1073" s="2">
        <f>VLOOKUP(A1073,Sheet2!$A$1:G4797,2,0)</f>
        <v>41407</v>
      </c>
      <c r="N1073" t="str">
        <f>VLOOKUP(A1073,Sheet2!$A$1:G4797,3,0)</f>
        <v>Color</v>
      </c>
      <c r="O1073" t="str">
        <f>VLOOKUP(A1073,Sheet2!$A$1:G4797,4,0)</f>
        <v>Biography</v>
      </c>
      <c r="P1073" t="str">
        <f>VLOOKUP(A1073,Sheet2!$A$1:G4797,5,0)</f>
        <v>English</v>
      </c>
      <c r="Q1073" t="str">
        <f>VLOOKUP(A1073,Sheet2!$A$1:G4797,6,0)</f>
        <v>USA</v>
      </c>
      <c r="R1073" t="str">
        <f>VLOOKUP(A1073,Sheet2!$A$1:G4797,7,0)</f>
        <v>R</v>
      </c>
      <c r="S1073" t="str">
        <f>IF(Table19[[#This Row],[Language]]="English","English","Other language")</f>
        <v>English</v>
      </c>
      <c r="T1073">
        <f>Table19[[#This Row],[Gross Revenue]]-Table19[[#This Row],[Budget]]</f>
        <v>15197842</v>
      </c>
      <c r="U1073" s="1">
        <f>(Table19[[#This Row],[Gross Revenue]]/Table19[[#This Row],[Budget]])-1</f>
        <v>16.886491111111113</v>
      </c>
      <c r="V1073" t="str">
        <f t="shared" si="36"/>
        <v>&lt;90 minutes</v>
      </c>
      <c r="W1073">
        <f>Table19[[#This Row],[Profit]]/Table19[[#This Row],[Budget]]*100</f>
        <v>1688.6491111111113</v>
      </c>
      <c r="X1073">
        <v>-1289919.5</v>
      </c>
      <c r="Y1073">
        <v>-4.8151417500000002E-2</v>
      </c>
      <c r="Z1073" t="str">
        <f t="shared" si="37"/>
        <v>Low</v>
      </c>
    </row>
    <row r="1074" spans="1:26" x14ac:dyDescent="0.2">
      <c r="A1074" t="s">
        <v>6503</v>
      </c>
      <c r="B1074" t="s">
        <v>2713</v>
      </c>
      <c r="C1074" t="s">
        <v>2968</v>
      </c>
      <c r="D1074">
        <v>860</v>
      </c>
      <c r="E1074">
        <v>1252</v>
      </c>
      <c r="F1074">
        <v>9</v>
      </c>
      <c r="G1074">
        <v>588</v>
      </c>
      <c r="H1074">
        <v>7.6</v>
      </c>
      <c r="I1074">
        <v>14</v>
      </c>
      <c r="J1074">
        <v>112</v>
      </c>
      <c r="K1074">
        <v>173783</v>
      </c>
      <c r="L1074">
        <v>2500000</v>
      </c>
      <c r="M1074" s="2">
        <f>VLOOKUP(A1074,Sheet2!$A$1:G4798,2,0)</f>
        <v>39812</v>
      </c>
      <c r="N1074" t="str">
        <f>VLOOKUP(A1074,Sheet2!$A$1:G4798,3,0)</f>
        <v>Color</v>
      </c>
      <c r="O1074" t="str">
        <f>VLOOKUP(A1074,Sheet2!$A$1:G4798,4,0)</f>
        <v>Documentary</v>
      </c>
      <c r="P1074" t="str">
        <f>VLOOKUP(A1074,Sheet2!$A$1:G4798,5,0)</f>
        <v>English</v>
      </c>
      <c r="Q1074" t="str">
        <f>VLOOKUP(A1074,Sheet2!$A$1:G4798,6,0)</f>
        <v>USA</v>
      </c>
      <c r="R1074" t="str">
        <f>VLOOKUP(A1074,Sheet2!$A$1:G4798,7,0)</f>
        <v>Not Rated</v>
      </c>
      <c r="S1074" t="str">
        <f>IF(Table19[[#This Row],[Language]]="English","English","Other language")</f>
        <v>English</v>
      </c>
      <c r="T1074">
        <f>Table19[[#This Row],[Gross Revenue]]-Table19[[#This Row],[Budget]]</f>
        <v>-2326217</v>
      </c>
      <c r="U1074" s="1">
        <f>(Table19[[#This Row],[Gross Revenue]]/Table19[[#This Row],[Budget]])-1</f>
        <v>-0.93048679999999995</v>
      </c>
      <c r="V1074" t="str">
        <f t="shared" si="36"/>
        <v>111-130 minutes</v>
      </c>
      <c r="W1074">
        <f>Table19[[#This Row],[Profit]]/Table19[[#This Row],[Budget]]*100</f>
        <v>-93.04867999999999</v>
      </c>
      <c r="Z1074" t="str">
        <f t="shared" si="37"/>
        <v>Low</v>
      </c>
    </row>
    <row r="1075" spans="1:26" x14ac:dyDescent="0.2">
      <c r="A1075" t="s">
        <v>3495</v>
      </c>
      <c r="B1075" t="s">
        <v>433</v>
      </c>
      <c r="C1075" t="s">
        <v>90</v>
      </c>
      <c r="D1075">
        <v>8000</v>
      </c>
      <c r="E1075">
        <v>11327</v>
      </c>
      <c r="F1075">
        <v>0</v>
      </c>
      <c r="G1075">
        <v>134</v>
      </c>
      <c r="H1075">
        <v>4.7</v>
      </c>
      <c r="I1075">
        <v>108</v>
      </c>
      <c r="J1075">
        <v>101</v>
      </c>
      <c r="K1075">
        <v>2506446</v>
      </c>
      <c r="L1075">
        <v>2000000</v>
      </c>
      <c r="M1075" s="2">
        <f>VLOOKUP(A1075,Sheet2!$A$1:G4799,2,0)</f>
        <v>37344</v>
      </c>
      <c r="N1075" t="str">
        <f>VLOOKUP(A1075,Sheet2!$A$1:G4799,3,0)</f>
        <v>Color</v>
      </c>
      <c r="O1075" t="str">
        <f>VLOOKUP(A1075,Sheet2!$A$1:G4799,4,0)</f>
        <v>Comedy</v>
      </c>
      <c r="P1075" t="str">
        <f>VLOOKUP(A1075,Sheet2!$A$1:G4799,5,0)</f>
        <v>English</v>
      </c>
      <c r="Q1075" t="str">
        <f>VLOOKUP(A1075,Sheet2!$A$1:G4799,6,0)</f>
        <v>USA</v>
      </c>
      <c r="R1075" t="str">
        <f>VLOOKUP(A1075,Sheet2!$A$1:G4799,7,0)</f>
        <v>R</v>
      </c>
      <c r="S1075" t="str">
        <f>IF(Table19[[#This Row],[Language]]="English","English","Other language")</f>
        <v>English</v>
      </c>
      <c r="T1075">
        <f>Table19[[#This Row],[Gross Revenue]]-Table19[[#This Row],[Budget]]</f>
        <v>506446</v>
      </c>
      <c r="U1075" s="1">
        <f>(Table19[[#This Row],[Gross Revenue]]/Table19[[#This Row],[Budget]])-1</f>
        <v>0.25322299999999998</v>
      </c>
      <c r="V1075" t="str">
        <f t="shared" si="36"/>
        <v>90-110 minutes</v>
      </c>
      <c r="W1075">
        <f>Table19[[#This Row],[Profit]]/Table19[[#This Row],[Budget]]*100</f>
        <v>25.322299999999998</v>
      </c>
      <c r="X1075">
        <v>1637763</v>
      </c>
      <c r="Y1075">
        <v>0.19178668286445014</v>
      </c>
      <c r="Z1075" t="str">
        <f t="shared" si="37"/>
        <v>Low</v>
      </c>
    </row>
    <row r="1076" spans="1:26" x14ac:dyDescent="0.2">
      <c r="A1076" t="s">
        <v>3804</v>
      </c>
      <c r="B1076" t="s">
        <v>883</v>
      </c>
      <c r="C1076" t="s">
        <v>884</v>
      </c>
      <c r="D1076">
        <v>962</v>
      </c>
      <c r="E1076">
        <v>3715</v>
      </c>
      <c r="F1076">
        <v>90</v>
      </c>
      <c r="G1076">
        <v>0</v>
      </c>
      <c r="H1076">
        <v>5.4</v>
      </c>
      <c r="I1076">
        <v>77</v>
      </c>
      <c r="J1076">
        <v>86</v>
      </c>
      <c r="K1076">
        <v>9402410</v>
      </c>
      <c r="L1076">
        <v>14000000</v>
      </c>
      <c r="M1076" s="2">
        <f>VLOOKUP(A1076,Sheet2!$A$1:G4800,2,0)</f>
        <v>41206</v>
      </c>
      <c r="N1076" t="str">
        <f>VLOOKUP(A1076,Sheet2!$A$1:G4800,3,0)</f>
        <v>Color</v>
      </c>
      <c r="O1076" t="str">
        <f>VLOOKUP(A1076,Sheet2!$A$1:G4800,4,0)</f>
        <v>Adventure</v>
      </c>
      <c r="P1076" t="str">
        <f>VLOOKUP(A1076,Sheet2!$A$1:G4800,5,0)</f>
        <v>English</v>
      </c>
      <c r="Q1076" t="str">
        <f>VLOOKUP(A1076,Sheet2!$A$1:G4800,6,0)</f>
        <v>USA</v>
      </c>
      <c r="R1076" t="str">
        <f>VLOOKUP(A1076,Sheet2!$A$1:G4800,7,0)</f>
        <v>PG-13</v>
      </c>
      <c r="S1076" t="str">
        <f>IF(Table19[[#This Row],[Language]]="English","English","Other language")</f>
        <v>English</v>
      </c>
      <c r="T1076">
        <f>Table19[[#This Row],[Gross Revenue]]-Table19[[#This Row],[Budget]]</f>
        <v>-4597590</v>
      </c>
      <c r="U1076" s="1">
        <f>(Table19[[#This Row],[Gross Revenue]]/Table19[[#This Row],[Budget]])-1</f>
        <v>-0.32839928571428567</v>
      </c>
      <c r="V1076" t="str">
        <f t="shared" si="36"/>
        <v>&lt;90 minutes</v>
      </c>
      <c r="W1076">
        <f>Table19[[#This Row],[Profit]]/Table19[[#This Row],[Budget]]*100</f>
        <v>-32.839928571428572</v>
      </c>
      <c r="X1076">
        <v>3892693.5</v>
      </c>
      <c r="Y1076">
        <v>0.11726928571428571</v>
      </c>
      <c r="Z1076" t="str">
        <f t="shared" si="37"/>
        <v>Medium</v>
      </c>
    </row>
    <row r="1077" spans="1:26" x14ac:dyDescent="0.2">
      <c r="A1077" t="s">
        <v>4488</v>
      </c>
      <c r="B1077" t="s">
        <v>1593</v>
      </c>
      <c r="C1077" t="s">
        <v>569</v>
      </c>
      <c r="D1077">
        <v>957</v>
      </c>
      <c r="E1077">
        <v>1997</v>
      </c>
      <c r="F1077">
        <v>23</v>
      </c>
      <c r="G1077">
        <v>2000</v>
      </c>
      <c r="H1077">
        <v>6.1</v>
      </c>
      <c r="I1077">
        <v>135</v>
      </c>
      <c r="J1077">
        <v>90</v>
      </c>
      <c r="K1077">
        <v>110332737</v>
      </c>
      <c r="L1077">
        <v>100000000</v>
      </c>
      <c r="M1077" s="2">
        <f>VLOOKUP(A1077,Sheet2!$A$1:G4801,2,0)</f>
        <v>38672</v>
      </c>
      <c r="N1077" t="str">
        <f>VLOOKUP(A1077,Sheet2!$A$1:G4801,3,0)</f>
        <v>Color</v>
      </c>
      <c r="O1077" t="str">
        <f>VLOOKUP(A1077,Sheet2!$A$1:G4801,4,0)</f>
        <v>Comedy</v>
      </c>
      <c r="P1077" t="str">
        <f>VLOOKUP(A1077,Sheet2!$A$1:G4801,5,0)</f>
        <v>English</v>
      </c>
      <c r="Q1077" t="str">
        <f>VLOOKUP(A1077,Sheet2!$A$1:G4801,6,0)</f>
        <v>USA</v>
      </c>
      <c r="R1077" t="str">
        <f>VLOOKUP(A1077,Sheet2!$A$1:G4801,7,0)</f>
        <v>PG-13</v>
      </c>
      <c r="S1077" t="str">
        <f>IF(Table19[[#This Row],[Language]]="English","English","Other language")</f>
        <v>English</v>
      </c>
      <c r="T1077">
        <f>Table19[[#This Row],[Gross Revenue]]-Table19[[#This Row],[Budget]]</f>
        <v>10332737</v>
      </c>
      <c r="U1077" s="1">
        <f>(Table19[[#This Row],[Gross Revenue]]/Table19[[#This Row],[Budget]])-1</f>
        <v>0.10332736999999992</v>
      </c>
      <c r="V1077" t="str">
        <f t="shared" si="36"/>
        <v>90-110 minutes</v>
      </c>
      <c r="W1077">
        <f>Table19[[#This Row],[Profit]]/Table19[[#This Row],[Budget]]*100</f>
        <v>10.332737</v>
      </c>
      <c r="X1077">
        <v>1637763</v>
      </c>
      <c r="Y1077">
        <v>0.19178668286445014</v>
      </c>
      <c r="Z1077" t="str">
        <f t="shared" si="37"/>
        <v>High</v>
      </c>
    </row>
    <row r="1078" spans="1:26" x14ac:dyDescent="0.2">
      <c r="A1078" t="s">
        <v>6551</v>
      </c>
      <c r="B1078" t="s">
        <v>695</v>
      </c>
      <c r="C1078" t="s">
        <v>2985</v>
      </c>
      <c r="D1078">
        <v>6000</v>
      </c>
      <c r="E1078">
        <v>6748</v>
      </c>
      <c r="F1078">
        <v>0</v>
      </c>
      <c r="G1078">
        <v>0</v>
      </c>
      <c r="H1078">
        <v>6.5</v>
      </c>
      <c r="I1078">
        <v>250</v>
      </c>
      <c r="J1078">
        <v>111</v>
      </c>
      <c r="K1078">
        <v>1294640</v>
      </c>
      <c r="L1078">
        <v>15000000</v>
      </c>
      <c r="M1078" s="2">
        <f>VLOOKUP(A1078,Sheet2!$A$1:G4802,2,0)</f>
        <v>39413</v>
      </c>
      <c r="N1078" t="str">
        <f>VLOOKUP(A1078,Sheet2!$A$1:G4802,3,0)</f>
        <v>Color</v>
      </c>
      <c r="O1078" t="str">
        <f>VLOOKUP(A1078,Sheet2!$A$1:G4802,4,0)</f>
        <v>Crime</v>
      </c>
      <c r="P1078" t="str">
        <f>VLOOKUP(A1078,Sheet2!$A$1:G4802,5,0)</f>
        <v>English</v>
      </c>
      <c r="Q1078" t="str">
        <f>VLOOKUP(A1078,Sheet2!$A$1:G4802,6,0)</f>
        <v>USA</v>
      </c>
      <c r="R1078" t="str">
        <f>VLOOKUP(A1078,Sheet2!$A$1:G4802,7,0)</f>
        <v>R</v>
      </c>
      <c r="S1078" t="str">
        <f>IF(Table19[[#This Row],[Language]]="English","English","Other language")</f>
        <v>English</v>
      </c>
      <c r="T1078">
        <f>Table19[[#This Row],[Gross Revenue]]-Table19[[#This Row],[Budget]]</f>
        <v>-13705360</v>
      </c>
      <c r="U1078" s="1">
        <f>(Table19[[#This Row],[Gross Revenue]]/Table19[[#This Row],[Budget]])-1</f>
        <v>-0.91369066666666665</v>
      </c>
      <c r="V1078" t="str">
        <f t="shared" si="36"/>
        <v>111-130 minutes</v>
      </c>
      <c r="W1078">
        <f>Table19[[#This Row],[Profit]]/Table19[[#This Row],[Budget]]*100</f>
        <v>-91.369066666666669</v>
      </c>
      <c r="X1078">
        <v>-74533.5</v>
      </c>
      <c r="Y1078">
        <v>-7.4856785714285719E-3</v>
      </c>
      <c r="Z1078" t="str">
        <f t="shared" si="37"/>
        <v>Medium</v>
      </c>
    </row>
    <row r="1079" spans="1:26" x14ac:dyDescent="0.2">
      <c r="A1079" t="s">
        <v>4874</v>
      </c>
      <c r="B1079" t="s">
        <v>786</v>
      </c>
      <c r="C1079" t="s">
        <v>1740</v>
      </c>
      <c r="D1079">
        <v>11000</v>
      </c>
      <c r="E1079">
        <v>11852</v>
      </c>
      <c r="F1079">
        <v>0</v>
      </c>
      <c r="G1079">
        <v>0</v>
      </c>
      <c r="H1079">
        <v>6.4</v>
      </c>
      <c r="I1079">
        <v>230</v>
      </c>
      <c r="J1079">
        <v>153</v>
      </c>
      <c r="K1079">
        <v>51814190</v>
      </c>
      <c r="L1079">
        <v>75000000</v>
      </c>
      <c r="M1079" s="2">
        <f>VLOOKUP(A1079,Sheet2!$A$1:G4803,2,0)</f>
        <v>39896</v>
      </c>
      <c r="N1079" t="str">
        <f>VLOOKUP(A1079,Sheet2!$A$1:G4803,3,0)</f>
        <v>Color</v>
      </c>
      <c r="O1079" t="str">
        <f>VLOOKUP(A1079,Sheet2!$A$1:G4803,4,0)</f>
        <v>Comedy</v>
      </c>
      <c r="P1079" t="str">
        <f>VLOOKUP(A1079,Sheet2!$A$1:G4803,5,0)</f>
        <v>English</v>
      </c>
      <c r="Q1079" t="str">
        <f>VLOOKUP(A1079,Sheet2!$A$1:G4803,6,0)</f>
        <v>USA</v>
      </c>
      <c r="R1079" t="str">
        <f>VLOOKUP(A1079,Sheet2!$A$1:G4803,7,0)</f>
        <v>R</v>
      </c>
      <c r="S1079" t="str">
        <f>IF(Table19[[#This Row],[Language]]="English","English","Other language")</f>
        <v>English</v>
      </c>
      <c r="T1079">
        <f>Table19[[#This Row],[Gross Revenue]]-Table19[[#This Row],[Budget]]</f>
        <v>-23185810</v>
      </c>
      <c r="U1079" s="1">
        <f>(Table19[[#This Row],[Gross Revenue]]/Table19[[#This Row],[Budget]])-1</f>
        <v>-0.30914413333333335</v>
      </c>
      <c r="V1079" t="str">
        <f t="shared" si="36"/>
        <v>&gt;150 minutes</v>
      </c>
      <c r="W1079">
        <f>Table19[[#This Row],[Profit]]/Table19[[#This Row],[Budget]]*100</f>
        <v>-30.914413333333336</v>
      </c>
      <c r="X1079">
        <v>1637763</v>
      </c>
      <c r="Y1079">
        <v>0.19178668286445014</v>
      </c>
      <c r="Z1079" t="str">
        <f t="shared" si="37"/>
        <v>High</v>
      </c>
    </row>
    <row r="1080" spans="1:26" x14ac:dyDescent="0.2">
      <c r="A1080" t="s">
        <v>4977</v>
      </c>
      <c r="B1080" t="s">
        <v>315</v>
      </c>
      <c r="C1080" t="s">
        <v>1983</v>
      </c>
      <c r="D1080">
        <v>21000</v>
      </c>
      <c r="E1080">
        <v>25173</v>
      </c>
      <c r="F1080">
        <v>30</v>
      </c>
      <c r="G1080">
        <v>0</v>
      </c>
      <c r="H1080">
        <v>6.5</v>
      </c>
      <c r="I1080">
        <v>105</v>
      </c>
      <c r="J1080">
        <v>122</v>
      </c>
      <c r="K1080">
        <v>220914</v>
      </c>
      <c r="L1080">
        <v>16800000</v>
      </c>
      <c r="M1080" s="2">
        <f>VLOOKUP(A1080,Sheet2!$A$1:G4804,2,0)</f>
        <v>38865</v>
      </c>
      <c r="N1080" t="str">
        <f>VLOOKUP(A1080,Sheet2!$A$1:G4804,3,0)</f>
        <v>Color</v>
      </c>
      <c r="O1080" t="str">
        <f>VLOOKUP(A1080,Sheet2!$A$1:G4804,4,0)</f>
        <v>Biography</v>
      </c>
      <c r="P1080" t="str">
        <f>VLOOKUP(A1080,Sheet2!$A$1:G4804,5,0)</f>
        <v>English</v>
      </c>
      <c r="Q1080" t="str">
        <f>VLOOKUP(A1080,Sheet2!$A$1:G4804,6,0)</f>
        <v>USA</v>
      </c>
      <c r="R1080" t="str">
        <f>VLOOKUP(A1080,Sheet2!$A$1:G4804,7,0)</f>
        <v>R</v>
      </c>
      <c r="S1080" t="str">
        <f>IF(Table19[[#This Row],[Language]]="English","English","Other language")</f>
        <v>English</v>
      </c>
      <c r="T1080">
        <f>Table19[[#This Row],[Gross Revenue]]-Table19[[#This Row],[Budget]]</f>
        <v>-16579086</v>
      </c>
      <c r="U1080" s="1">
        <f>(Table19[[#This Row],[Gross Revenue]]/Table19[[#This Row],[Budget]])-1</f>
        <v>-0.98685035714285718</v>
      </c>
      <c r="V1080" t="str">
        <f t="shared" si="36"/>
        <v>111-130 minutes</v>
      </c>
      <c r="W1080">
        <f>Table19[[#This Row],[Profit]]/Table19[[#This Row],[Budget]]*100</f>
        <v>-98.685035714285718</v>
      </c>
      <c r="X1080">
        <v>-1289919.5</v>
      </c>
      <c r="Y1080">
        <v>-4.8151417500000002E-2</v>
      </c>
      <c r="Z1080" t="str">
        <f t="shared" si="37"/>
        <v>Medium</v>
      </c>
    </row>
    <row r="1081" spans="1:26" x14ac:dyDescent="0.2">
      <c r="A1081" t="s">
        <v>6113</v>
      </c>
      <c r="B1081" t="s">
        <v>150</v>
      </c>
      <c r="C1081" t="s">
        <v>2199</v>
      </c>
      <c r="D1081">
        <v>26000</v>
      </c>
      <c r="E1081">
        <v>79150</v>
      </c>
      <c r="F1081">
        <v>0</v>
      </c>
      <c r="G1081">
        <v>94000</v>
      </c>
      <c r="H1081">
        <v>7.2</v>
      </c>
      <c r="I1081">
        <v>424</v>
      </c>
      <c r="J1081">
        <v>140</v>
      </c>
      <c r="K1081">
        <v>350034110</v>
      </c>
      <c r="L1081">
        <v>190000000</v>
      </c>
      <c r="M1081" s="2">
        <f>VLOOKUP(A1081,Sheet2!$A$1:G4805,2,0)</f>
        <v>42012</v>
      </c>
      <c r="N1081" t="str">
        <f>VLOOKUP(A1081,Sheet2!$A$1:G4805,3,0)</f>
        <v>Color</v>
      </c>
      <c r="O1081" t="str">
        <f>VLOOKUP(A1081,Sheet2!$A$1:G4805,4,0)</f>
        <v>Action</v>
      </c>
      <c r="P1081" t="str">
        <f>VLOOKUP(A1081,Sheet2!$A$1:G4805,5,0)</f>
        <v>English</v>
      </c>
      <c r="Q1081" t="str">
        <f>VLOOKUP(A1081,Sheet2!$A$1:G4805,6,0)</f>
        <v>USA</v>
      </c>
      <c r="R1081" t="str">
        <f>VLOOKUP(A1081,Sheet2!$A$1:G4805,7,0)</f>
        <v>PG-13</v>
      </c>
      <c r="S1081" t="str">
        <f>IF(Table19[[#This Row],[Language]]="English","English","Other language")</f>
        <v>English</v>
      </c>
      <c r="T1081">
        <f>Table19[[#This Row],[Gross Revenue]]-Table19[[#This Row],[Budget]]</f>
        <v>160034110</v>
      </c>
      <c r="U1081" s="1">
        <f>(Table19[[#This Row],[Gross Revenue]]/Table19[[#This Row],[Budget]])-1</f>
        <v>0.84228478947368424</v>
      </c>
      <c r="V1081" t="str">
        <f t="shared" si="36"/>
        <v>131-150 minutes</v>
      </c>
      <c r="W1081">
        <f>Table19[[#This Row],[Profit]]/Table19[[#This Row],[Budget]]*100</f>
        <v>84.22847894736843</v>
      </c>
      <c r="X1081">
        <v>-1289919.5</v>
      </c>
      <c r="Y1081">
        <v>-4.8151417500000002E-2</v>
      </c>
      <c r="Z1081" t="str">
        <f t="shared" si="37"/>
        <v>High</v>
      </c>
    </row>
    <row r="1082" spans="1:26" x14ac:dyDescent="0.2">
      <c r="A1082" t="s">
        <v>3335</v>
      </c>
      <c r="B1082" t="s">
        <v>153</v>
      </c>
      <c r="C1082" t="s">
        <v>155</v>
      </c>
      <c r="D1082">
        <v>3000</v>
      </c>
      <c r="E1082">
        <v>6327</v>
      </c>
      <c r="F1082">
        <v>16</v>
      </c>
      <c r="G1082">
        <v>0</v>
      </c>
      <c r="H1082">
        <v>3.8</v>
      </c>
      <c r="I1082">
        <v>101</v>
      </c>
      <c r="J1082">
        <v>92</v>
      </c>
      <c r="K1082">
        <v>17596256</v>
      </c>
      <c r="L1082">
        <v>35000000</v>
      </c>
      <c r="M1082" s="2">
        <f>VLOOKUP(A1082,Sheet2!$A$1:G4806,2,0)</f>
        <v>40252</v>
      </c>
      <c r="N1082" t="str">
        <f>VLOOKUP(A1082,Sheet2!$A$1:G4806,3,0)</f>
        <v>Color</v>
      </c>
      <c r="O1082" t="str">
        <f>VLOOKUP(A1082,Sheet2!$A$1:G4806,4,0)</f>
        <v>Comedy</v>
      </c>
      <c r="P1082" t="str">
        <f>VLOOKUP(A1082,Sheet2!$A$1:G4806,5,0)</f>
        <v>English</v>
      </c>
      <c r="Q1082" t="str">
        <f>VLOOKUP(A1082,Sheet2!$A$1:G4806,6,0)</f>
        <v>USA</v>
      </c>
      <c r="R1082" t="str">
        <f>VLOOKUP(A1082,Sheet2!$A$1:G4806,7,0)</f>
        <v>PG</v>
      </c>
      <c r="S1082" t="str">
        <f>IF(Table19[[#This Row],[Language]]="English","English","Other language")</f>
        <v>English</v>
      </c>
      <c r="T1082">
        <f>Table19[[#This Row],[Gross Revenue]]-Table19[[#This Row],[Budget]]</f>
        <v>-17403744</v>
      </c>
      <c r="U1082" s="1">
        <f>(Table19[[#This Row],[Gross Revenue]]/Table19[[#This Row],[Budget]])-1</f>
        <v>-0.49724982857142852</v>
      </c>
      <c r="V1082" t="str">
        <f t="shared" si="36"/>
        <v>90-110 minutes</v>
      </c>
      <c r="W1082">
        <f>Table19[[#This Row],[Profit]]/Table19[[#This Row],[Budget]]*100</f>
        <v>-49.724982857142855</v>
      </c>
      <c r="X1082">
        <v>1637763</v>
      </c>
      <c r="Y1082">
        <v>0.19178668286445014</v>
      </c>
      <c r="Z1082" t="str">
        <f t="shared" si="37"/>
        <v>Medium</v>
      </c>
    </row>
    <row r="1083" spans="1:26" x14ac:dyDescent="0.2">
      <c r="A1083" t="s">
        <v>6532</v>
      </c>
      <c r="B1083" t="s">
        <v>89</v>
      </c>
      <c r="C1083" t="s">
        <v>1146</v>
      </c>
      <c r="D1083">
        <v>11000</v>
      </c>
      <c r="E1083">
        <v>20411</v>
      </c>
      <c r="F1083">
        <v>452</v>
      </c>
      <c r="G1083">
        <v>82000</v>
      </c>
      <c r="H1083">
        <v>7.6</v>
      </c>
      <c r="I1083">
        <v>406</v>
      </c>
      <c r="J1083">
        <v>134</v>
      </c>
      <c r="K1083">
        <v>85707116</v>
      </c>
      <c r="L1083">
        <v>68000000</v>
      </c>
      <c r="M1083" s="2">
        <f>VLOOKUP(A1083,Sheet2!$A$1:G4807,2,0)</f>
        <v>41807</v>
      </c>
      <c r="N1083" t="str">
        <f>VLOOKUP(A1083,Sheet2!$A$1:G4807,3,0)</f>
        <v>Color</v>
      </c>
      <c r="O1083" t="str">
        <f>VLOOKUP(A1083,Sheet2!$A$1:G4807,4,0)</f>
        <v>Action</v>
      </c>
      <c r="P1083" t="str">
        <f>VLOOKUP(A1083,Sheet2!$A$1:G4807,5,0)</f>
        <v>English</v>
      </c>
      <c r="Q1083" t="str">
        <f>VLOOKUP(A1083,Sheet2!$A$1:G4807,6,0)</f>
        <v>USA</v>
      </c>
      <c r="R1083" t="str">
        <f>VLOOKUP(A1083,Sheet2!$A$1:G4807,7,0)</f>
        <v>R</v>
      </c>
      <c r="S1083" t="str">
        <f>IF(Table19[[#This Row],[Language]]="English","English","Other language")</f>
        <v>English</v>
      </c>
      <c r="T1083">
        <f>Table19[[#This Row],[Gross Revenue]]-Table19[[#This Row],[Budget]]</f>
        <v>17707116</v>
      </c>
      <c r="U1083" s="1">
        <f>(Table19[[#This Row],[Gross Revenue]]/Table19[[#This Row],[Budget]])-1</f>
        <v>0.2603987647058823</v>
      </c>
      <c r="V1083" t="str">
        <f t="shared" si="36"/>
        <v>131-150 minutes</v>
      </c>
      <c r="W1083">
        <f>Table19[[#This Row],[Profit]]/Table19[[#This Row],[Budget]]*100</f>
        <v>26.039876470588236</v>
      </c>
      <c r="X1083">
        <v>-1289919.5</v>
      </c>
      <c r="Y1083">
        <v>-4.8151417500000002E-2</v>
      </c>
      <c r="Z1083" t="str">
        <f t="shared" si="37"/>
        <v>High</v>
      </c>
    </row>
    <row r="1084" spans="1:26" x14ac:dyDescent="0.2">
      <c r="A1084" t="s">
        <v>4418</v>
      </c>
      <c r="B1084" t="s">
        <v>1526</v>
      </c>
      <c r="C1084" t="s">
        <v>1527</v>
      </c>
      <c r="D1084">
        <v>585</v>
      </c>
      <c r="E1084">
        <v>629</v>
      </c>
      <c r="F1084">
        <v>19</v>
      </c>
      <c r="G1084">
        <v>278</v>
      </c>
      <c r="H1084">
        <v>6.1</v>
      </c>
      <c r="I1084">
        <v>70</v>
      </c>
      <c r="J1084">
        <v>106</v>
      </c>
      <c r="K1084">
        <v>20262</v>
      </c>
      <c r="L1084">
        <v>4000000</v>
      </c>
      <c r="M1084" s="2">
        <f>VLOOKUP(A1084,Sheet2!$A$1:G4808,2,0)</f>
        <v>41969</v>
      </c>
      <c r="N1084" t="str">
        <f>VLOOKUP(A1084,Sheet2!$A$1:G4808,3,0)</f>
        <v>Color</v>
      </c>
      <c r="O1084" t="str">
        <f>VLOOKUP(A1084,Sheet2!$A$1:G4808,4,0)</f>
        <v>Drama</v>
      </c>
      <c r="P1084" t="str">
        <f>VLOOKUP(A1084,Sheet2!$A$1:G4808,5,0)</f>
        <v>Portuguese</v>
      </c>
      <c r="Q1084" t="str">
        <f>VLOOKUP(A1084,Sheet2!$A$1:G4808,6,0)</f>
        <v>Brazil</v>
      </c>
      <c r="R1084" t="str">
        <f>VLOOKUP(A1084,Sheet2!$A$1:G4808,7,0)</f>
        <v>Unrated</v>
      </c>
      <c r="S1084" t="str">
        <f>IF(Table19[[#This Row],[Language]]="English","English","Other language")</f>
        <v>Other language</v>
      </c>
      <c r="T1084">
        <f>Table19[[#This Row],[Gross Revenue]]-Table19[[#This Row],[Budget]]</f>
        <v>-3979738</v>
      </c>
      <c r="U1084" s="1">
        <f>(Table19[[#This Row],[Gross Revenue]]/Table19[[#This Row],[Budget]])-1</f>
        <v>-0.99493450000000005</v>
      </c>
      <c r="V1084" t="str">
        <f t="shared" si="36"/>
        <v>90-110 minutes</v>
      </c>
      <c r="W1084">
        <f>Table19[[#This Row],[Profit]]/Table19[[#This Row],[Budget]]*100</f>
        <v>-99.49345000000001</v>
      </c>
      <c r="X1084">
        <v>-434215.5</v>
      </c>
      <c r="Y1084">
        <v>-0.10115100772200772</v>
      </c>
      <c r="Z1084" t="str">
        <f t="shared" si="37"/>
        <v>Low</v>
      </c>
    </row>
    <row r="1085" spans="1:26" x14ac:dyDescent="0.2">
      <c r="A1085" t="s">
        <v>4150</v>
      </c>
      <c r="B1085" t="s">
        <v>1274</v>
      </c>
      <c r="C1085" t="s">
        <v>1275</v>
      </c>
      <c r="D1085">
        <v>10000</v>
      </c>
      <c r="E1085">
        <v>15569</v>
      </c>
      <c r="F1085">
        <v>0</v>
      </c>
      <c r="G1085">
        <v>2000</v>
      </c>
      <c r="H1085">
        <v>5.8</v>
      </c>
      <c r="I1085">
        <v>97</v>
      </c>
      <c r="J1085">
        <v>125</v>
      </c>
      <c r="K1085">
        <v>48154732</v>
      </c>
      <c r="L1085">
        <v>50000000</v>
      </c>
      <c r="M1085" s="2">
        <f>VLOOKUP(A1085,Sheet2!$A$1:G4809,2,0)</f>
        <v>35538</v>
      </c>
      <c r="N1085" t="str">
        <f>VLOOKUP(A1085,Sheet2!$A$1:G4809,3,0)</f>
        <v>Color</v>
      </c>
      <c r="O1085" t="str">
        <f>VLOOKUP(A1085,Sheet2!$A$1:G4809,4,0)</f>
        <v>Action</v>
      </c>
      <c r="P1085" t="str">
        <f>VLOOKUP(A1085,Sheet2!$A$1:G4809,5,0)</f>
        <v>English</v>
      </c>
      <c r="Q1085" t="str">
        <f>VLOOKUP(A1085,Sheet2!$A$1:G4809,6,0)</f>
        <v>USA</v>
      </c>
      <c r="R1085" t="str">
        <f>VLOOKUP(A1085,Sheet2!$A$1:G4809,7,0)</f>
        <v>R</v>
      </c>
      <c r="S1085" t="str">
        <f>IF(Table19[[#This Row],[Language]]="English","English","Other language")</f>
        <v>English</v>
      </c>
      <c r="T1085">
        <f>Table19[[#This Row],[Gross Revenue]]-Table19[[#This Row],[Budget]]</f>
        <v>-1845268</v>
      </c>
      <c r="U1085" s="1">
        <f>(Table19[[#This Row],[Gross Revenue]]/Table19[[#This Row],[Budget]])-1</f>
        <v>-3.6905359999999998E-2</v>
      </c>
      <c r="V1085" t="str">
        <f t="shared" si="36"/>
        <v>111-130 minutes</v>
      </c>
      <c r="W1085">
        <f>Table19[[#This Row],[Profit]]/Table19[[#This Row],[Budget]]*100</f>
        <v>-3.6905359999999998</v>
      </c>
      <c r="X1085">
        <v>-1289919.5</v>
      </c>
      <c r="Y1085">
        <v>-4.8151417500000002E-2</v>
      </c>
      <c r="Z1085" t="str">
        <f t="shared" si="37"/>
        <v>High</v>
      </c>
    </row>
    <row r="1086" spans="1:26" x14ac:dyDescent="0.2">
      <c r="A1086" t="s">
        <v>4148</v>
      </c>
      <c r="B1086" t="s">
        <v>800</v>
      </c>
      <c r="C1086" t="s">
        <v>16</v>
      </c>
      <c r="D1086">
        <v>17000</v>
      </c>
      <c r="E1086">
        <v>31958</v>
      </c>
      <c r="F1086">
        <v>209</v>
      </c>
      <c r="G1086">
        <v>42000</v>
      </c>
      <c r="H1086">
        <v>5.8</v>
      </c>
      <c r="I1086">
        <v>351</v>
      </c>
      <c r="J1086">
        <v>122</v>
      </c>
      <c r="K1086">
        <v>122512052</v>
      </c>
      <c r="L1086">
        <v>130000000</v>
      </c>
      <c r="M1086" s="2">
        <f>VLOOKUP(A1086,Sheet2!$A$1:G4810,2,0)</f>
        <v>41599</v>
      </c>
      <c r="N1086" t="str">
        <f>VLOOKUP(A1086,Sheet2!$A$1:G4810,3,0)</f>
        <v>Color</v>
      </c>
      <c r="O1086" t="str">
        <f>VLOOKUP(A1086,Sheet2!$A$1:G4810,4,0)</f>
        <v>Action</v>
      </c>
      <c r="P1086" t="str">
        <f>VLOOKUP(A1086,Sheet2!$A$1:G4810,5,0)</f>
        <v>English</v>
      </c>
      <c r="Q1086" t="str">
        <f>VLOOKUP(A1086,Sheet2!$A$1:G4810,6,0)</f>
        <v>USA</v>
      </c>
      <c r="R1086" t="str">
        <f>VLOOKUP(A1086,Sheet2!$A$1:G4810,7,0)</f>
        <v>PG-13</v>
      </c>
      <c r="S1086" t="str">
        <f>IF(Table19[[#This Row],[Language]]="English","English","Other language")</f>
        <v>English</v>
      </c>
      <c r="T1086">
        <f>Table19[[#This Row],[Gross Revenue]]-Table19[[#This Row],[Budget]]</f>
        <v>-7487948</v>
      </c>
      <c r="U1086" s="1">
        <f>(Table19[[#This Row],[Gross Revenue]]/Table19[[#This Row],[Budget]])-1</f>
        <v>-5.7599599999999973E-2</v>
      </c>
      <c r="V1086" t="str">
        <f t="shared" si="36"/>
        <v>111-130 minutes</v>
      </c>
      <c r="W1086">
        <f>Table19[[#This Row],[Profit]]/Table19[[#This Row],[Budget]]*100</f>
        <v>-5.7599600000000004</v>
      </c>
      <c r="X1086">
        <v>-1289919.5</v>
      </c>
      <c r="Y1086">
        <v>-4.8151417500000002E-2</v>
      </c>
      <c r="Z1086" t="str">
        <f t="shared" si="37"/>
        <v>High</v>
      </c>
    </row>
    <row r="1087" spans="1:26" x14ac:dyDescent="0.2">
      <c r="A1087" t="s">
        <v>4144</v>
      </c>
      <c r="B1087" t="s">
        <v>1079</v>
      </c>
      <c r="C1087" t="s">
        <v>1268</v>
      </c>
      <c r="D1087">
        <v>23000</v>
      </c>
      <c r="E1087">
        <v>26683</v>
      </c>
      <c r="F1087">
        <v>208</v>
      </c>
      <c r="G1087">
        <v>0</v>
      </c>
      <c r="H1087">
        <v>5.8</v>
      </c>
      <c r="I1087">
        <v>250</v>
      </c>
      <c r="J1087">
        <v>118</v>
      </c>
      <c r="K1087">
        <v>150167630</v>
      </c>
      <c r="L1087">
        <v>175000000</v>
      </c>
      <c r="M1087" s="2">
        <f>VLOOKUP(A1087,Sheet2!$A$1:G4811,2,0)</f>
        <v>39843</v>
      </c>
      <c r="N1087" t="str">
        <f>VLOOKUP(A1087,Sheet2!$A$1:G4811,3,0)</f>
        <v>Color</v>
      </c>
      <c r="O1087" t="str">
        <f>VLOOKUP(A1087,Sheet2!$A$1:G4811,4,0)</f>
        <v>Action</v>
      </c>
      <c r="P1087" t="str">
        <f>VLOOKUP(A1087,Sheet2!$A$1:G4811,5,0)</f>
        <v>English</v>
      </c>
      <c r="Q1087" t="str">
        <f>VLOOKUP(A1087,Sheet2!$A$1:G4811,6,0)</f>
        <v>USA</v>
      </c>
      <c r="R1087" t="str">
        <f>VLOOKUP(A1087,Sheet2!$A$1:G4811,7,0)</f>
        <v>PG-13</v>
      </c>
      <c r="S1087" t="str">
        <f>IF(Table19[[#This Row],[Language]]="English","English","Other language")</f>
        <v>English</v>
      </c>
      <c r="T1087">
        <f>Table19[[#This Row],[Gross Revenue]]-Table19[[#This Row],[Budget]]</f>
        <v>-24832370</v>
      </c>
      <c r="U1087" s="1">
        <f>(Table19[[#This Row],[Gross Revenue]]/Table19[[#This Row],[Budget]])-1</f>
        <v>-0.14189925714285712</v>
      </c>
      <c r="V1087" t="str">
        <f t="shared" si="36"/>
        <v>111-130 minutes</v>
      </c>
      <c r="W1087">
        <f>Table19[[#This Row],[Profit]]/Table19[[#This Row],[Budget]]*100</f>
        <v>-14.189925714285714</v>
      </c>
      <c r="X1087">
        <v>-1289919.5</v>
      </c>
      <c r="Y1087">
        <v>-4.8151417500000002E-2</v>
      </c>
      <c r="Z1087" t="str">
        <f t="shared" si="37"/>
        <v>High</v>
      </c>
    </row>
    <row r="1088" spans="1:26" x14ac:dyDescent="0.2">
      <c r="A1088" t="s">
        <v>6243</v>
      </c>
      <c r="B1088" t="s">
        <v>2359</v>
      </c>
      <c r="C1088" t="s">
        <v>569</v>
      </c>
      <c r="D1088">
        <v>25000</v>
      </c>
      <c r="E1088">
        <v>26998</v>
      </c>
      <c r="F1088">
        <v>23</v>
      </c>
      <c r="G1088">
        <v>19000</v>
      </c>
      <c r="H1088">
        <v>7.3</v>
      </c>
      <c r="I1088">
        <v>213</v>
      </c>
      <c r="J1088">
        <v>102</v>
      </c>
      <c r="K1088">
        <v>71423726</v>
      </c>
      <c r="L1088">
        <v>45000000</v>
      </c>
      <c r="M1088" s="2">
        <f>VLOOKUP(A1088,Sheet2!$A$1:G4812,2,0)</f>
        <v>36198</v>
      </c>
      <c r="N1088" t="str">
        <f>VLOOKUP(A1088,Sheet2!$A$1:G4812,3,0)</f>
        <v>Color</v>
      </c>
      <c r="O1088" t="str">
        <f>VLOOKUP(A1088,Sheet2!$A$1:G4812,4,0)</f>
        <v>Adventure</v>
      </c>
      <c r="P1088" t="str">
        <f>VLOOKUP(A1088,Sheet2!$A$1:G4812,5,0)</f>
        <v>English</v>
      </c>
      <c r="Q1088" t="str">
        <f>VLOOKUP(A1088,Sheet2!$A$1:G4812,6,0)</f>
        <v>USA</v>
      </c>
      <c r="R1088" t="str">
        <f>VLOOKUP(A1088,Sheet2!$A$1:G4812,7,0)</f>
        <v>PG</v>
      </c>
      <c r="S1088" t="str">
        <f>IF(Table19[[#This Row],[Language]]="English","English","Other language")</f>
        <v>English</v>
      </c>
      <c r="T1088">
        <f>Table19[[#This Row],[Gross Revenue]]-Table19[[#This Row],[Budget]]</f>
        <v>26423726</v>
      </c>
      <c r="U1088" s="1">
        <f>(Table19[[#This Row],[Gross Revenue]]/Table19[[#This Row],[Budget]])-1</f>
        <v>0.58719391111111108</v>
      </c>
      <c r="V1088" t="str">
        <f t="shared" si="36"/>
        <v>90-110 minutes</v>
      </c>
      <c r="W1088">
        <f>Table19[[#This Row],[Profit]]/Table19[[#This Row],[Budget]]*100</f>
        <v>58.719391111111108</v>
      </c>
      <c r="X1088">
        <v>3892693.5</v>
      </c>
      <c r="Y1088">
        <v>0.11726928571428571</v>
      </c>
      <c r="Z1088" t="str">
        <f t="shared" si="37"/>
        <v>High</v>
      </c>
    </row>
    <row r="1089" spans="1:26" x14ac:dyDescent="0.2">
      <c r="A1089" t="s">
        <v>4122</v>
      </c>
      <c r="B1089" t="s">
        <v>529</v>
      </c>
      <c r="C1089" t="s">
        <v>274</v>
      </c>
      <c r="D1089">
        <v>18000</v>
      </c>
      <c r="E1089">
        <v>29926</v>
      </c>
      <c r="F1089">
        <v>83</v>
      </c>
      <c r="G1089">
        <v>0</v>
      </c>
      <c r="H1089">
        <v>5.8</v>
      </c>
      <c r="I1089">
        <v>180</v>
      </c>
      <c r="J1089">
        <v>95</v>
      </c>
      <c r="K1089">
        <v>20488579</v>
      </c>
      <c r="L1089">
        <v>50000000</v>
      </c>
      <c r="M1089" s="2">
        <f>VLOOKUP(A1089,Sheet2!$A$1:G4813,2,0)</f>
        <v>40083</v>
      </c>
      <c r="N1089" t="str">
        <f>VLOOKUP(A1089,Sheet2!$A$1:G4813,3,0)</f>
        <v>Color</v>
      </c>
      <c r="O1089" t="str">
        <f>VLOOKUP(A1089,Sheet2!$A$1:G4813,4,0)</f>
        <v>Action</v>
      </c>
      <c r="P1089" t="str">
        <f>VLOOKUP(A1089,Sheet2!$A$1:G4813,5,0)</f>
        <v>English</v>
      </c>
      <c r="Q1089" t="str">
        <f>VLOOKUP(A1089,Sheet2!$A$1:G4813,6,0)</f>
        <v>USA</v>
      </c>
      <c r="R1089" t="str">
        <f>VLOOKUP(A1089,Sheet2!$A$1:G4813,7,0)</f>
        <v>R</v>
      </c>
      <c r="S1089" t="str">
        <f>IF(Table19[[#This Row],[Language]]="English","English","Other language")</f>
        <v>English</v>
      </c>
      <c r="T1089">
        <f>Table19[[#This Row],[Gross Revenue]]-Table19[[#This Row],[Budget]]</f>
        <v>-29511421</v>
      </c>
      <c r="U1089" s="1">
        <f>(Table19[[#This Row],[Gross Revenue]]/Table19[[#This Row],[Budget]])-1</f>
        <v>-0.59022841999999998</v>
      </c>
      <c r="V1089" t="str">
        <f t="shared" si="36"/>
        <v>90-110 minutes</v>
      </c>
      <c r="W1089">
        <f>Table19[[#This Row],[Profit]]/Table19[[#This Row],[Budget]]*100</f>
        <v>-59.022841999999997</v>
      </c>
      <c r="X1089">
        <v>-1289919.5</v>
      </c>
      <c r="Y1089">
        <v>-4.8151417500000002E-2</v>
      </c>
      <c r="Z1089" t="str">
        <f t="shared" si="37"/>
        <v>High</v>
      </c>
    </row>
    <row r="1090" spans="1:26" x14ac:dyDescent="0.2">
      <c r="A1090" t="s">
        <v>4326</v>
      </c>
      <c r="B1090" t="s">
        <v>691</v>
      </c>
      <c r="C1090" t="s">
        <v>692</v>
      </c>
      <c r="D1090">
        <v>29000</v>
      </c>
      <c r="E1090">
        <v>47657</v>
      </c>
      <c r="F1090">
        <v>17000</v>
      </c>
      <c r="G1090">
        <v>0</v>
      </c>
      <c r="H1090">
        <v>7.5</v>
      </c>
      <c r="I1090">
        <v>233</v>
      </c>
      <c r="J1090">
        <v>216</v>
      </c>
      <c r="K1090">
        <v>77679638</v>
      </c>
      <c r="L1090">
        <v>100000000</v>
      </c>
      <c r="M1090" s="2">
        <f>VLOOKUP(A1090,Sheet2!$A$1:G4814,2,0)</f>
        <v>37288</v>
      </c>
      <c r="N1090" t="str">
        <f>VLOOKUP(A1090,Sheet2!$A$1:G4814,3,0)</f>
        <v>Color</v>
      </c>
      <c r="O1090" t="str">
        <f>VLOOKUP(A1090,Sheet2!$A$1:G4814,4,0)</f>
        <v>Crime</v>
      </c>
      <c r="P1090" t="str">
        <f>VLOOKUP(A1090,Sheet2!$A$1:G4814,5,0)</f>
        <v>English</v>
      </c>
      <c r="Q1090" t="str">
        <f>VLOOKUP(A1090,Sheet2!$A$1:G4814,6,0)</f>
        <v>USA</v>
      </c>
      <c r="R1090" t="str">
        <f>VLOOKUP(A1090,Sheet2!$A$1:G4814,7,0)</f>
        <v>R</v>
      </c>
      <c r="S1090" t="str">
        <f>IF(Table19[[#This Row],[Language]]="English","English","Other language")</f>
        <v>English</v>
      </c>
      <c r="T1090">
        <f>Table19[[#This Row],[Gross Revenue]]-Table19[[#This Row],[Budget]]</f>
        <v>-22320362</v>
      </c>
      <c r="U1090" s="1">
        <f>(Table19[[#This Row],[Gross Revenue]]/Table19[[#This Row],[Budget]])-1</f>
        <v>-0.22320362000000005</v>
      </c>
      <c r="V1090" t="str">
        <f t="shared" ref="V1090:V1153" si="38">IF(J1090="","",IF(J1090&lt;90,"&lt;90 minutes",IF(J1090&lt;=110,"90-110 minutes",IF(J1090&lt;=130,"111-130 minutes",IF(J1090&lt;=150,"131-150 minutes","&gt;150 minutes")))))</f>
        <v>&gt;150 minutes</v>
      </c>
      <c r="W1090">
        <f>Table19[[#This Row],[Profit]]/Table19[[#This Row],[Budget]]*100</f>
        <v>-22.320361999999999</v>
      </c>
      <c r="X1090">
        <v>-74533.5</v>
      </c>
      <c r="Y1090">
        <v>-7.4856785714285719E-3</v>
      </c>
      <c r="Z1090" t="str">
        <f t="shared" ref="Z1090:Z1153" si="39">IF(L1090="","",IF(L1090&lt;=$AA$26,"Low",IF(L1090&lt;=$AA$28,"Medium","High")))</f>
        <v>High</v>
      </c>
    </row>
    <row r="1091" spans="1:26" x14ac:dyDescent="0.2">
      <c r="A1091" t="s">
        <v>5365</v>
      </c>
      <c r="B1091" t="s">
        <v>1531</v>
      </c>
      <c r="C1091" t="s">
        <v>1598</v>
      </c>
      <c r="D1091">
        <v>33000</v>
      </c>
      <c r="E1091">
        <v>34738</v>
      </c>
      <c r="F1091">
        <v>181</v>
      </c>
      <c r="G1091">
        <v>40000</v>
      </c>
      <c r="H1091">
        <v>6.7</v>
      </c>
      <c r="I1091">
        <v>415</v>
      </c>
      <c r="J1091">
        <v>113</v>
      </c>
      <c r="K1091">
        <v>45996718</v>
      </c>
      <c r="L1091">
        <v>60000000</v>
      </c>
      <c r="M1091" s="2">
        <f>VLOOKUP(A1091,Sheet2!$A$1:G4815,2,0)</f>
        <v>41438</v>
      </c>
      <c r="N1091" t="str">
        <f>VLOOKUP(A1091,Sheet2!$A$1:G4815,3,0)</f>
        <v>Color</v>
      </c>
      <c r="O1091" t="str">
        <f>VLOOKUP(A1091,Sheet2!$A$1:G4815,4,0)</f>
        <v>Action</v>
      </c>
      <c r="P1091" t="str">
        <f>VLOOKUP(A1091,Sheet2!$A$1:G4815,5,0)</f>
        <v>English</v>
      </c>
      <c r="Q1091" t="str">
        <f>VLOOKUP(A1091,Sheet2!$A$1:G4815,6,0)</f>
        <v>USA</v>
      </c>
      <c r="R1091" t="str">
        <f>VLOOKUP(A1091,Sheet2!$A$1:G4815,7,0)</f>
        <v>R</v>
      </c>
      <c r="S1091" t="str">
        <f>IF(Table19[[#This Row],[Language]]="English","English","Other language")</f>
        <v>English</v>
      </c>
      <c r="T1091">
        <f>Table19[[#This Row],[Gross Revenue]]-Table19[[#This Row],[Budget]]</f>
        <v>-14003282</v>
      </c>
      <c r="U1091" s="1">
        <f>(Table19[[#This Row],[Gross Revenue]]/Table19[[#This Row],[Budget]])-1</f>
        <v>-0.23338803333333336</v>
      </c>
      <c r="V1091" t="str">
        <f t="shared" si="38"/>
        <v>111-130 minutes</v>
      </c>
      <c r="W1091">
        <f>Table19[[#This Row],[Profit]]/Table19[[#This Row],[Budget]]*100</f>
        <v>-23.338803333333331</v>
      </c>
      <c r="X1091">
        <v>-1289919.5</v>
      </c>
      <c r="Y1091">
        <v>-4.8151417500000002E-2</v>
      </c>
      <c r="Z1091" t="str">
        <f t="shared" si="39"/>
        <v>High</v>
      </c>
    </row>
    <row r="1092" spans="1:26" x14ac:dyDescent="0.2">
      <c r="A1092" t="s">
        <v>6689</v>
      </c>
      <c r="B1092" t="s">
        <v>3073</v>
      </c>
      <c r="C1092" t="s">
        <v>3074</v>
      </c>
      <c r="D1092">
        <v>29</v>
      </c>
      <c r="E1092">
        <v>86</v>
      </c>
      <c r="F1092">
        <v>5</v>
      </c>
      <c r="G1092">
        <v>1000</v>
      </c>
      <c r="H1092">
        <v>7.8</v>
      </c>
      <c r="I1092">
        <v>30</v>
      </c>
      <c r="J1092">
        <v>119</v>
      </c>
      <c r="K1092">
        <v>4958</v>
      </c>
      <c r="L1092">
        <v>2000000</v>
      </c>
      <c r="M1092" s="2">
        <f>VLOOKUP(A1092,Sheet2!$A$1:G4816,2,0)</f>
        <v>39598</v>
      </c>
      <c r="N1092" t="str">
        <f>VLOOKUP(A1092,Sheet2!$A$1:G4816,3,0)</f>
        <v>Color</v>
      </c>
      <c r="O1092" t="str">
        <f>VLOOKUP(A1092,Sheet2!$A$1:G4816,4,0)</f>
        <v>Action</v>
      </c>
      <c r="P1092" t="str">
        <f>VLOOKUP(A1092,Sheet2!$A$1:G4816,5,0)</f>
        <v>English</v>
      </c>
      <c r="Q1092" t="str">
        <f>VLOOKUP(A1092,Sheet2!$A$1:G4816,6,0)</f>
        <v>South Africa</v>
      </c>
      <c r="R1092" t="str">
        <f>VLOOKUP(A1092,Sheet2!$A$1:G4816,7,0)</f>
        <v>R</v>
      </c>
      <c r="S1092" t="str">
        <f>IF(Table19[[#This Row],[Language]]="English","English","Other language")</f>
        <v>English</v>
      </c>
      <c r="T1092">
        <f>Table19[[#This Row],[Gross Revenue]]-Table19[[#This Row],[Budget]]</f>
        <v>-1995042</v>
      </c>
      <c r="U1092" s="1">
        <f>(Table19[[#This Row],[Gross Revenue]]/Table19[[#This Row],[Budget]])-1</f>
        <v>-0.99752099999999999</v>
      </c>
      <c r="V1092" t="str">
        <f t="shared" si="38"/>
        <v>111-130 minutes</v>
      </c>
      <c r="W1092">
        <f>Table19[[#This Row],[Profit]]/Table19[[#This Row],[Budget]]*100</f>
        <v>-99.752099999999999</v>
      </c>
      <c r="X1092">
        <v>-1289919.5</v>
      </c>
      <c r="Y1092">
        <v>-4.8151417500000002E-2</v>
      </c>
      <c r="Z1092" t="str">
        <f t="shared" si="39"/>
        <v>Low</v>
      </c>
    </row>
    <row r="1093" spans="1:26" x14ac:dyDescent="0.2">
      <c r="A1093" t="s">
        <v>6596</v>
      </c>
      <c r="B1093" t="s">
        <v>2890</v>
      </c>
      <c r="C1093" t="s">
        <v>2251</v>
      </c>
      <c r="D1093">
        <v>625</v>
      </c>
      <c r="E1093">
        <v>1655</v>
      </c>
      <c r="F1093">
        <v>0</v>
      </c>
      <c r="G1093">
        <v>0</v>
      </c>
      <c r="H1093">
        <v>7.6</v>
      </c>
      <c r="I1093">
        <v>205</v>
      </c>
      <c r="J1093">
        <v>102</v>
      </c>
      <c r="K1093">
        <v>26781723</v>
      </c>
      <c r="L1093">
        <v>2500000</v>
      </c>
      <c r="M1093" s="2">
        <f>VLOOKUP(A1093,Sheet2!$A$1:G4817,2,0)</f>
        <v>38088</v>
      </c>
      <c r="N1093" t="str">
        <f>VLOOKUP(A1093,Sheet2!$A$1:G4817,3,0)</f>
        <v>Color</v>
      </c>
      <c r="O1093" t="str">
        <f>VLOOKUP(A1093,Sheet2!$A$1:G4817,4,0)</f>
        <v>Comedy</v>
      </c>
      <c r="P1093" t="str">
        <f>VLOOKUP(A1093,Sheet2!$A$1:G4817,5,0)</f>
        <v>English</v>
      </c>
      <c r="Q1093" t="str">
        <f>VLOOKUP(A1093,Sheet2!$A$1:G4817,6,0)</f>
        <v>USA</v>
      </c>
      <c r="R1093" t="str">
        <f>VLOOKUP(A1093,Sheet2!$A$1:G4817,7,0)</f>
        <v>R</v>
      </c>
      <c r="S1093" t="str">
        <f>IF(Table19[[#This Row],[Language]]="English","English","Other language")</f>
        <v>English</v>
      </c>
      <c r="T1093">
        <f>Table19[[#This Row],[Gross Revenue]]-Table19[[#This Row],[Budget]]</f>
        <v>24281723</v>
      </c>
      <c r="U1093" s="1">
        <f>(Table19[[#This Row],[Gross Revenue]]/Table19[[#This Row],[Budget]])-1</f>
        <v>9.7126891999999998</v>
      </c>
      <c r="V1093" t="str">
        <f t="shared" si="38"/>
        <v>90-110 minutes</v>
      </c>
      <c r="W1093">
        <f>Table19[[#This Row],[Profit]]/Table19[[#This Row],[Budget]]*100</f>
        <v>971.26891999999998</v>
      </c>
      <c r="X1093">
        <v>1637763</v>
      </c>
      <c r="Y1093">
        <v>0.19178668286445014</v>
      </c>
      <c r="Z1093" t="str">
        <f t="shared" si="39"/>
        <v>Low</v>
      </c>
    </row>
    <row r="1094" spans="1:26" x14ac:dyDescent="0.2">
      <c r="A1094" t="s">
        <v>3592</v>
      </c>
      <c r="B1094" t="s">
        <v>588</v>
      </c>
      <c r="C1094" t="s">
        <v>246</v>
      </c>
      <c r="D1094">
        <v>13000</v>
      </c>
      <c r="E1094">
        <v>13430</v>
      </c>
      <c r="F1094">
        <v>12</v>
      </c>
      <c r="G1094">
        <v>795</v>
      </c>
      <c r="H1094">
        <v>5</v>
      </c>
      <c r="I1094">
        <v>116</v>
      </c>
      <c r="J1094">
        <v>80</v>
      </c>
      <c r="K1094">
        <v>75367693</v>
      </c>
      <c r="L1094">
        <v>35000000</v>
      </c>
      <c r="M1094" s="2">
        <f>VLOOKUP(A1094,Sheet2!$A$1:G4818,2,0)</f>
        <v>38147</v>
      </c>
      <c r="N1094" t="str">
        <f>VLOOKUP(A1094,Sheet2!$A$1:G4818,3,0)</f>
        <v>Color</v>
      </c>
      <c r="O1094" t="str">
        <f>VLOOKUP(A1094,Sheet2!$A$1:G4818,4,0)</f>
        <v>Animation</v>
      </c>
      <c r="P1094" t="str">
        <f>VLOOKUP(A1094,Sheet2!$A$1:G4818,5,0)</f>
        <v>English</v>
      </c>
      <c r="Q1094" t="str">
        <f>VLOOKUP(A1094,Sheet2!$A$1:G4818,6,0)</f>
        <v>USA</v>
      </c>
      <c r="R1094" t="str">
        <f>VLOOKUP(A1094,Sheet2!$A$1:G4818,7,0)</f>
        <v>PG</v>
      </c>
      <c r="S1094" t="str">
        <f>IF(Table19[[#This Row],[Language]]="English","English","Other language")</f>
        <v>English</v>
      </c>
      <c r="T1094">
        <f>Table19[[#This Row],[Gross Revenue]]-Table19[[#This Row],[Budget]]</f>
        <v>40367693</v>
      </c>
      <c r="U1094" s="1">
        <f>(Table19[[#This Row],[Gross Revenue]]/Table19[[#This Row],[Budget]])-1</f>
        <v>1.153362657142857</v>
      </c>
      <c r="V1094" t="str">
        <f t="shared" si="38"/>
        <v>&lt;90 minutes</v>
      </c>
      <c r="W1094">
        <f>Table19[[#This Row],[Profit]]/Table19[[#This Row],[Budget]]*100</f>
        <v>115.33626571428573</v>
      </c>
      <c r="Z1094" t="str">
        <f t="shared" si="39"/>
        <v>Medium</v>
      </c>
    </row>
    <row r="1095" spans="1:26" x14ac:dyDescent="0.2">
      <c r="A1095" t="s">
        <v>6697</v>
      </c>
      <c r="B1095" t="s">
        <v>3080</v>
      </c>
      <c r="C1095" t="s">
        <v>2265</v>
      </c>
      <c r="D1095">
        <v>685</v>
      </c>
      <c r="E1095">
        <v>1942</v>
      </c>
      <c r="F1095">
        <v>487</v>
      </c>
      <c r="G1095">
        <v>17000</v>
      </c>
      <c r="H1095">
        <v>7.8</v>
      </c>
      <c r="I1095">
        <v>175</v>
      </c>
      <c r="J1095">
        <v>106</v>
      </c>
      <c r="K1095">
        <v>12339633</v>
      </c>
      <c r="L1095">
        <v>36000000</v>
      </c>
      <c r="M1095" s="2">
        <f>VLOOKUP(A1095,Sheet2!$A$1:G4819,2,0)</f>
        <v>35601</v>
      </c>
      <c r="N1095" t="str">
        <f>VLOOKUP(A1095,Sheet2!$A$1:G4819,3,0)</f>
        <v>Color</v>
      </c>
      <c r="O1095" t="str">
        <f>VLOOKUP(A1095,Sheet2!$A$1:G4819,4,0)</f>
        <v>Drama</v>
      </c>
      <c r="P1095" t="str">
        <f>VLOOKUP(A1095,Sheet2!$A$1:G4819,5,0)</f>
        <v>English</v>
      </c>
      <c r="Q1095" t="str">
        <f>VLOOKUP(A1095,Sheet2!$A$1:G4819,6,0)</f>
        <v>USA</v>
      </c>
      <c r="R1095" t="str">
        <f>VLOOKUP(A1095,Sheet2!$A$1:G4819,7,0)</f>
        <v>PG-13</v>
      </c>
      <c r="S1095" t="str">
        <f>IF(Table19[[#This Row],[Language]]="English","English","Other language")</f>
        <v>English</v>
      </c>
      <c r="T1095">
        <f>Table19[[#This Row],[Gross Revenue]]-Table19[[#This Row],[Budget]]</f>
        <v>-23660367</v>
      </c>
      <c r="U1095" s="1">
        <f>(Table19[[#This Row],[Gross Revenue]]/Table19[[#This Row],[Budget]])-1</f>
        <v>-0.65723241666666665</v>
      </c>
      <c r="V1095" t="str">
        <f t="shared" si="38"/>
        <v>90-110 minutes</v>
      </c>
      <c r="W1095">
        <f>Table19[[#This Row],[Profit]]/Table19[[#This Row],[Budget]]*100</f>
        <v>-65.723241666666667</v>
      </c>
      <c r="X1095">
        <v>-434215.5</v>
      </c>
      <c r="Y1095">
        <v>-0.10115100772200772</v>
      </c>
      <c r="Z1095" t="str">
        <f t="shared" si="39"/>
        <v>Medium</v>
      </c>
    </row>
    <row r="1096" spans="1:26" x14ac:dyDescent="0.2">
      <c r="A1096" t="s">
        <v>3828</v>
      </c>
      <c r="B1096" t="s">
        <v>153</v>
      </c>
      <c r="C1096" t="s">
        <v>801</v>
      </c>
      <c r="D1096">
        <v>3000</v>
      </c>
      <c r="E1096">
        <v>4518</v>
      </c>
      <c r="F1096">
        <v>39</v>
      </c>
      <c r="G1096">
        <v>5000</v>
      </c>
      <c r="H1096">
        <v>5.4</v>
      </c>
      <c r="I1096">
        <v>53</v>
      </c>
      <c r="J1096">
        <v>92</v>
      </c>
      <c r="K1096">
        <v>105263257</v>
      </c>
      <c r="L1096">
        <v>55000000</v>
      </c>
      <c r="M1096" s="2">
        <f>VLOOKUP(A1096,Sheet2!$A$1:G4820,2,0)</f>
        <v>35471</v>
      </c>
      <c r="N1096" t="str">
        <f>VLOOKUP(A1096,Sheet2!$A$1:G4820,3,0)</f>
        <v>Color</v>
      </c>
      <c r="O1096" t="str">
        <f>VLOOKUP(A1096,Sheet2!$A$1:G4820,4,0)</f>
        <v>Action</v>
      </c>
      <c r="P1096" t="str">
        <f>VLOOKUP(A1096,Sheet2!$A$1:G4820,5,0)</f>
        <v>English</v>
      </c>
      <c r="Q1096" t="str">
        <f>VLOOKUP(A1096,Sheet2!$A$1:G4820,6,0)</f>
        <v>USA</v>
      </c>
      <c r="R1096" t="str">
        <f>VLOOKUP(A1096,Sheet2!$A$1:G4820,7,0)</f>
        <v>PG</v>
      </c>
      <c r="S1096" t="str">
        <f>IF(Table19[[#This Row],[Language]]="English","English","Other language")</f>
        <v>English</v>
      </c>
      <c r="T1096">
        <f>Table19[[#This Row],[Gross Revenue]]-Table19[[#This Row],[Budget]]</f>
        <v>50263257</v>
      </c>
      <c r="U1096" s="1">
        <f>(Table19[[#This Row],[Gross Revenue]]/Table19[[#This Row],[Budget]])-1</f>
        <v>0.91387740000000006</v>
      </c>
      <c r="V1096" t="str">
        <f t="shared" si="38"/>
        <v>90-110 minutes</v>
      </c>
      <c r="W1096">
        <f>Table19[[#This Row],[Profit]]/Table19[[#This Row],[Budget]]*100</f>
        <v>91.387739999999994</v>
      </c>
      <c r="X1096">
        <v>-1289919.5</v>
      </c>
      <c r="Y1096">
        <v>-4.8151417500000002E-2</v>
      </c>
      <c r="Z1096" t="str">
        <f t="shared" si="39"/>
        <v>High</v>
      </c>
    </row>
    <row r="1097" spans="1:26" x14ac:dyDescent="0.2">
      <c r="A1097" t="s">
        <v>6475</v>
      </c>
      <c r="B1097" t="s">
        <v>2946</v>
      </c>
      <c r="C1097" t="s">
        <v>1042</v>
      </c>
      <c r="D1097">
        <v>552</v>
      </c>
      <c r="E1097">
        <v>642</v>
      </c>
      <c r="F1097">
        <v>234</v>
      </c>
      <c r="G1097">
        <v>451</v>
      </c>
      <c r="H1097">
        <v>7.5</v>
      </c>
      <c r="I1097">
        <v>75</v>
      </c>
      <c r="J1097">
        <v>90</v>
      </c>
      <c r="K1097">
        <v>241816</v>
      </c>
      <c r="L1097">
        <v>42000</v>
      </c>
      <c r="M1097" s="2">
        <f>VLOOKUP(A1097,Sheet2!$A$1:G4821,2,0)</f>
        <v>36604</v>
      </c>
      <c r="N1097" t="str">
        <f>VLOOKUP(A1097,Sheet2!$A$1:G4821,3,0)</f>
        <v>Color</v>
      </c>
      <c r="O1097" t="str">
        <f>VLOOKUP(A1097,Sheet2!$A$1:G4821,4,0)</f>
        <v>Drama</v>
      </c>
      <c r="P1097" t="str">
        <f>VLOOKUP(A1097,Sheet2!$A$1:G4821,5,0)</f>
        <v>English</v>
      </c>
      <c r="Q1097" t="str">
        <f>VLOOKUP(A1097,Sheet2!$A$1:G4821,6,0)</f>
        <v>USA</v>
      </c>
      <c r="R1097" t="str">
        <f>VLOOKUP(A1097,Sheet2!$A$1:G4821,7,0)</f>
        <v>Unrated</v>
      </c>
      <c r="S1097" t="str">
        <f>IF(Table19[[#This Row],[Language]]="English","English","Other language")</f>
        <v>English</v>
      </c>
      <c r="T1097">
        <f>Table19[[#This Row],[Gross Revenue]]-Table19[[#This Row],[Budget]]</f>
        <v>199816</v>
      </c>
      <c r="U1097" s="1">
        <f>(Table19[[#This Row],[Gross Revenue]]/Table19[[#This Row],[Budget]])-1</f>
        <v>4.7575238095238097</v>
      </c>
      <c r="V1097" t="str">
        <f t="shared" si="38"/>
        <v>90-110 minutes</v>
      </c>
      <c r="W1097">
        <f>Table19[[#This Row],[Profit]]/Table19[[#This Row],[Budget]]*100</f>
        <v>475.75238095238097</v>
      </c>
      <c r="X1097">
        <v>-434215.5</v>
      </c>
      <c r="Y1097">
        <v>-0.10115100772200772</v>
      </c>
      <c r="Z1097" t="str">
        <f t="shared" si="39"/>
        <v>Low</v>
      </c>
    </row>
    <row r="1098" spans="1:26" x14ac:dyDescent="0.2">
      <c r="A1098" t="s">
        <v>4252</v>
      </c>
      <c r="B1098" t="s">
        <v>415</v>
      </c>
      <c r="C1098" t="s">
        <v>995</v>
      </c>
      <c r="D1098">
        <v>995</v>
      </c>
      <c r="E1098">
        <v>4039</v>
      </c>
      <c r="F1098">
        <v>0</v>
      </c>
      <c r="G1098">
        <v>681</v>
      </c>
      <c r="H1098">
        <v>5.9</v>
      </c>
      <c r="I1098">
        <v>88</v>
      </c>
      <c r="J1098">
        <v>113</v>
      </c>
      <c r="K1098">
        <v>18882880</v>
      </c>
      <c r="L1098">
        <v>20000000</v>
      </c>
      <c r="M1098" s="2">
        <f>VLOOKUP(A1098,Sheet2!$A$1:G4822,2,0)</f>
        <v>39409</v>
      </c>
      <c r="N1098" t="str">
        <f>VLOOKUP(A1098,Sheet2!$A$1:G4822,3,0)</f>
        <v>Color</v>
      </c>
      <c r="O1098" t="str">
        <f>VLOOKUP(A1098,Sheet2!$A$1:G4822,4,0)</f>
        <v>Comedy</v>
      </c>
      <c r="P1098" t="str">
        <f>VLOOKUP(A1098,Sheet2!$A$1:G4822,5,0)</f>
        <v>English</v>
      </c>
      <c r="Q1098" t="str">
        <f>VLOOKUP(A1098,Sheet2!$A$1:G4822,6,0)</f>
        <v>USA</v>
      </c>
      <c r="R1098" t="str">
        <f>VLOOKUP(A1098,Sheet2!$A$1:G4822,7,0)</f>
        <v>R</v>
      </c>
      <c r="S1098" t="str">
        <f>IF(Table19[[#This Row],[Language]]="English","English","Other language")</f>
        <v>English</v>
      </c>
      <c r="T1098">
        <f>Table19[[#This Row],[Gross Revenue]]-Table19[[#This Row],[Budget]]</f>
        <v>-1117120</v>
      </c>
      <c r="U1098" s="1">
        <f>(Table19[[#This Row],[Gross Revenue]]/Table19[[#This Row],[Budget]])-1</f>
        <v>-5.5856000000000017E-2</v>
      </c>
      <c r="V1098" t="str">
        <f t="shared" si="38"/>
        <v>111-130 minutes</v>
      </c>
      <c r="W1098">
        <f>Table19[[#This Row],[Profit]]/Table19[[#This Row],[Budget]]*100</f>
        <v>-5.5856000000000003</v>
      </c>
      <c r="X1098">
        <v>1637763</v>
      </c>
      <c r="Y1098">
        <v>0.19178668286445014</v>
      </c>
      <c r="Z1098" t="str">
        <f t="shared" si="39"/>
        <v>Medium</v>
      </c>
    </row>
    <row r="1099" spans="1:26" x14ac:dyDescent="0.2">
      <c r="A1099" t="s">
        <v>4570</v>
      </c>
      <c r="B1099" t="s">
        <v>1241</v>
      </c>
      <c r="C1099" t="s">
        <v>1662</v>
      </c>
      <c r="D1099">
        <v>13000</v>
      </c>
      <c r="E1099">
        <v>13000</v>
      </c>
      <c r="F1099">
        <v>835</v>
      </c>
      <c r="G1099">
        <v>0</v>
      </c>
      <c r="H1099">
        <v>6.2</v>
      </c>
      <c r="I1099">
        <v>103</v>
      </c>
      <c r="J1099">
        <v>103</v>
      </c>
      <c r="K1099">
        <v>236266</v>
      </c>
      <c r="L1099">
        <v>3500000</v>
      </c>
      <c r="M1099" s="2">
        <f>VLOOKUP(A1099,Sheet2!$A$1:G4823,2,0)</f>
        <v>37333</v>
      </c>
      <c r="N1099" t="str">
        <f>VLOOKUP(A1099,Sheet2!$A$1:G4823,3,0)</f>
        <v>Color</v>
      </c>
      <c r="O1099" t="str">
        <f>VLOOKUP(A1099,Sheet2!$A$1:G4823,4,0)</f>
        <v>Adventure</v>
      </c>
      <c r="P1099" t="str">
        <f>VLOOKUP(A1099,Sheet2!$A$1:G4823,5,0)</f>
        <v>English</v>
      </c>
      <c r="Q1099" t="str">
        <f>VLOOKUP(A1099,Sheet2!$A$1:G4823,6,0)</f>
        <v>USA</v>
      </c>
      <c r="R1099" t="str">
        <f>VLOOKUP(A1099,Sheet2!$A$1:G4823,7,0)</f>
        <v>R</v>
      </c>
      <c r="S1099" t="str">
        <f>IF(Table19[[#This Row],[Language]]="English","English","Other language")</f>
        <v>English</v>
      </c>
      <c r="T1099">
        <f>Table19[[#This Row],[Gross Revenue]]-Table19[[#This Row],[Budget]]</f>
        <v>-3263734</v>
      </c>
      <c r="U1099" s="1">
        <f>(Table19[[#This Row],[Gross Revenue]]/Table19[[#This Row],[Budget]])-1</f>
        <v>-0.93249542857142853</v>
      </c>
      <c r="V1099" t="str">
        <f t="shared" si="38"/>
        <v>90-110 minutes</v>
      </c>
      <c r="W1099">
        <f>Table19[[#This Row],[Profit]]/Table19[[#This Row],[Budget]]*100</f>
        <v>-93.249542857142856</v>
      </c>
      <c r="X1099">
        <v>3892693.5</v>
      </c>
      <c r="Y1099">
        <v>0.11726928571428571</v>
      </c>
      <c r="Z1099" t="str">
        <f t="shared" si="39"/>
        <v>Low</v>
      </c>
    </row>
    <row r="1100" spans="1:26" x14ac:dyDescent="0.2">
      <c r="A1100" t="s">
        <v>3615</v>
      </c>
      <c r="B1100" t="s">
        <v>226</v>
      </c>
      <c r="C1100" t="s">
        <v>223</v>
      </c>
      <c r="D1100">
        <v>13000</v>
      </c>
      <c r="E1100">
        <v>14463</v>
      </c>
      <c r="F1100">
        <v>19</v>
      </c>
      <c r="G1100">
        <v>604</v>
      </c>
      <c r="H1100">
        <v>5.0999999999999996</v>
      </c>
      <c r="I1100">
        <v>102</v>
      </c>
      <c r="J1100">
        <v>102</v>
      </c>
      <c r="K1100">
        <v>14967182</v>
      </c>
      <c r="L1100">
        <v>40000000</v>
      </c>
      <c r="M1100" s="2">
        <f>VLOOKUP(A1100,Sheet2!$A$1:G4824,2,0)</f>
        <v>36849</v>
      </c>
      <c r="N1100" t="str">
        <f>VLOOKUP(A1100,Sheet2!$A$1:G4824,3,0)</f>
        <v>Color</v>
      </c>
      <c r="O1100" t="str">
        <f>VLOOKUP(A1100,Sheet2!$A$1:G4824,4,0)</f>
        <v>Action</v>
      </c>
      <c r="P1100" t="str">
        <f>VLOOKUP(A1100,Sheet2!$A$1:G4824,5,0)</f>
        <v>English</v>
      </c>
      <c r="Q1100" t="str">
        <f>VLOOKUP(A1100,Sheet2!$A$1:G4824,6,0)</f>
        <v>USA</v>
      </c>
      <c r="R1100" t="str">
        <f>VLOOKUP(A1100,Sheet2!$A$1:G4824,7,0)</f>
        <v>R</v>
      </c>
      <c r="S1100" t="str">
        <f>IF(Table19[[#This Row],[Language]]="English","English","Other language")</f>
        <v>English</v>
      </c>
      <c r="T1100">
        <f>Table19[[#This Row],[Gross Revenue]]-Table19[[#This Row],[Budget]]</f>
        <v>-25032818</v>
      </c>
      <c r="U1100" s="1">
        <f>(Table19[[#This Row],[Gross Revenue]]/Table19[[#This Row],[Budget]])-1</f>
        <v>-0.62582044999999997</v>
      </c>
      <c r="V1100" t="str">
        <f t="shared" si="38"/>
        <v>90-110 minutes</v>
      </c>
      <c r="W1100">
        <f>Table19[[#This Row],[Profit]]/Table19[[#This Row],[Budget]]*100</f>
        <v>-62.582044999999994</v>
      </c>
      <c r="X1100">
        <v>-1289919.5</v>
      </c>
      <c r="Y1100">
        <v>-4.8151417500000002E-2</v>
      </c>
      <c r="Z1100" t="str">
        <f t="shared" si="39"/>
        <v>High</v>
      </c>
    </row>
    <row r="1101" spans="1:26" x14ac:dyDescent="0.2">
      <c r="A1101" t="s">
        <v>4399</v>
      </c>
      <c r="B1101" t="s">
        <v>589</v>
      </c>
      <c r="C1101" t="s">
        <v>1507</v>
      </c>
      <c r="D1101">
        <v>8000</v>
      </c>
      <c r="E1101">
        <v>12556</v>
      </c>
      <c r="F1101">
        <v>164</v>
      </c>
      <c r="G1101">
        <v>14000</v>
      </c>
      <c r="H1101">
        <v>6</v>
      </c>
      <c r="I1101">
        <v>173</v>
      </c>
      <c r="J1101">
        <v>107</v>
      </c>
      <c r="K1101">
        <v>90353764</v>
      </c>
      <c r="L1101">
        <v>40000000</v>
      </c>
      <c r="M1101" s="2">
        <f>VLOOKUP(A1101,Sheet2!$A$1:G4825,2,0)</f>
        <v>42181</v>
      </c>
      <c r="N1101" t="str">
        <f>VLOOKUP(A1101,Sheet2!$A$1:G4825,3,0)</f>
        <v>Color</v>
      </c>
      <c r="O1101" t="str">
        <f>VLOOKUP(A1101,Sheet2!$A$1:G4825,4,0)</f>
        <v>Comedy</v>
      </c>
      <c r="P1101" t="str">
        <f>VLOOKUP(A1101,Sheet2!$A$1:G4825,5,0)</f>
        <v>English</v>
      </c>
      <c r="Q1101" t="str">
        <f>VLOOKUP(A1101,Sheet2!$A$1:G4825,6,0)</f>
        <v>USA</v>
      </c>
      <c r="R1101" t="str">
        <f>VLOOKUP(A1101,Sheet2!$A$1:G4825,7,0)</f>
        <v>R</v>
      </c>
      <c r="S1101" t="str">
        <f>IF(Table19[[#This Row],[Language]]="English","English","Other language")</f>
        <v>English</v>
      </c>
      <c r="T1101">
        <f>Table19[[#This Row],[Gross Revenue]]-Table19[[#This Row],[Budget]]</f>
        <v>50353764</v>
      </c>
      <c r="U1101" s="1">
        <f>(Table19[[#This Row],[Gross Revenue]]/Table19[[#This Row],[Budget]])-1</f>
        <v>1.2588441000000001</v>
      </c>
      <c r="V1101" t="str">
        <f t="shared" si="38"/>
        <v>90-110 minutes</v>
      </c>
      <c r="W1101">
        <f>Table19[[#This Row],[Profit]]/Table19[[#This Row],[Budget]]*100</f>
        <v>125.88440999999999</v>
      </c>
      <c r="X1101">
        <v>1637763</v>
      </c>
      <c r="Y1101">
        <v>0.19178668286445014</v>
      </c>
      <c r="Z1101" t="str">
        <f t="shared" si="39"/>
        <v>High</v>
      </c>
    </row>
    <row r="1102" spans="1:26" x14ac:dyDescent="0.2">
      <c r="A1102" t="s">
        <v>5962</v>
      </c>
      <c r="B1102" t="s">
        <v>588</v>
      </c>
      <c r="C1102" t="s">
        <v>2644</v>
      </c>
      <c r="D1102">
        <v>13000</v>
      </c>
      <c r="E1102">
        <v>19330</v>
      </c>
      <c r="F1102">
        <v>11</v>
      </c>
      <c r="G1102">
        <v>0</v>
      </c>
      <c r="H1102">
        <v>7.1</v>
      </c>
      <c r="I1102">
        <v>160</v>
      </c>
      <c r="J1102">
        <v>100</v>
      </c>
      <c r="K1102">
        <v>9176553</v>
      </c>
      <c r="L1102">
        <v>7500000</v>
      </c>
      <c r="M1102" s="2">
        <f>VLOOKUP(A1102,Sheet2!$A$1:G4826,2,0)</f>
        <v>40049</v>
      </c>
      <c r="N1102" t="str">
        <f>VLOOKUP(A1102,Sheet2!$A$1:G4826,3,0)</f>
        <v>Color</v>
      </c>
      <c r="O1102" t="str">
        <f>VLOOKUP(A1102,Sheet2!$A$1:G4826,4,0)</f>
        <v>Drama</v>
      </c>
      <c r="P1102" t="str">
        <f>VLOOKUP(A1102,Sheet2!$A$1:G4826,5,0)</f>
        <v>English</v>
      </c>
      <c r="Q1102" t="str">
        <f>VLOOKUP(A1102,Sheet2!$A$1:G4826,6,0)</f>
        <v>USA</v>
      </c>
      <c r="R1102" t="str">
        <f>VLOOKUP(A1102,Sheet2!$A$1:G4826,7,0)</f>
        <v>PG-13</v>
      </c>
      <c r="S1102" t="str">
        <f>IF(Table19[[#This Row],[Language]]="English","English","Other language")</f>
        <v>English</v>
      </c>
      <c r="T1102">
        <f>Table19[[#This Row],[Gross Revenue]]-Table19[[#This Row],[Budget]]</f>
        <v>1676553</v>
      </c>
      <c r="U1102" s="1">
        <f>(Table19[[#This Row],[Gross Revenue]]/Table19[[#This Row],[Budget]])-1</f>
        <v>0.22354040000000008</v>
      </c>
      <c r="V1102" t="str">
        <f t="shared" si="38"/>
        <v>90-110 minutes</v>
      </c>
      <c r="W1102">
        <f>Table19[[#This Row],[Profit]]/Table19[[#This Row],[Budget]]*100</f>
        <v>22.354040000000001</v>
      </c>
      <c r="X1102">
        <v>-434215.5</v>
      </c>
      <c r="Y1102">
        <v>-0.10115100772200772</v>
      </c>
      <c r="Z1102" t="str">
        <f t="shared" si="39"/>
        <v>Low</v>
      </c>
    </row>
    <row r="1103" spans="1:26" x14ac:dyDescent="0.2">
      <c r="A1103" t="s">
        <v>5569</v>
      </c>
      <c r="B1103" t="s">
        <v>898</v>
      </c>
      <c r="C1103" t="s">
        <v>562</v>
      </c>
      <c r="D1103">
        <v>1000</v>
      </c>
      <c r="E1103">
        <v>5963</v>
      </c>
      <c r="F1103">
        <v>0</v>
      </c>
      <c r="G1103">
        <v>352</v>
      </c>
      <c r="H1103">
        <v>6.8</v>
      </c>
      <c r="I1103">
        <v>28</v>
      </c>
      <c r="J1103">
        <v>120</v>
      </c>
      <c r="K1103">
        <v>5731103</v>
      </c>
      <c r="L1103">
        <v>2400000</v>
      </c>
      <c r="M1103" s="2">
        <f>VLOOKUP(A1103,Sheet2!$A$1:G4827,2,0)</f>
        <v>35290</v>
      </c>
      <c r="N1103" t="str">
        <f>VLOOKUP(A1103,Sheet2!$A$1:G4827,3,0)</f>
        <v>Color</v>
      </c>
      <c r="O1103" t="str">
        <f>VLOOKUP(A1103,Sheet2!$A$1:G4827,4,0)</f>
        <v>Drama</v>
      </c>
      <c r="P1103" t="str">
        <f>VLOOKUP(A1103,Sheet2!$A$1:G4827,5,0)</f>
        <v>English</v>
      </c>
      <c r="Q1103" t="str">
        <f>VLOOKUP(A1103,Sheet2!$A$1:G4827,6,0)</f>
        <v>USA</v>
      </c>
      <c r="R1103" t="str">
        <f>VLOOKUP(A1103,Sheet2!$A$1:G4827,7,0)</f>
        <v>R</v>
      </c>
      <c r="S1103" t="str">
        <f>IF(Table19[[#This Row],[Language]]="English","English","Other language")</f>
        <v>English</v>
      </c>
      <c r="T1103">
        <f>Table19[[#This Row],[Gross Revenue]]-Table19[[#This Row],[Budget]]</f>
        <v>3331103</v>
      </c>
      <c r="U1103" s="1">
        <f>(Table19[[#This Row],[Gross Revenue]]/Table19[[#This Row],[Budget]])-1</f>
        <v>1.3879595833333331</v>
      </c>
      <c r="V1103" t="str">
        <f t="shared" si="38"/>
        <v>111-130 minutes</v>
      </c>
      <c r="W1103">
        <f>Table19[[#This Row],[Profit]]/Table19[[#This Row],[Budget]]*100</f>
        <v>138.79595833333335</v>
      </c>
      <c r="X1103">
        <v>-434215.5</v>
      </c>
      <c r="Y1103">
        <v>-0.10115100772200772</v>
      </c>
      <c r="Z1103" t="str">
        <f t="shared" si="39"/>
        <v>Low</v>
      </c>
    </row>
    <row r="1104" spans="1:26" x14ac:dyDescent="0.2">
      <c r="A1104" t="s">
        <v>5664</v>
      </c>
      <c r="B1104" t="s">
        <v>2453</v>
      </c>
      <c r="C1104" t="s">
        <v>2454</v>
      </c>
      <c r="D1104">
        <v>521</v>
      </c>
      <c r="E1104">
        <v>2060</v>
      </c>
      <c r="F1104">
        <v>150</v>
      </c>
      <c r="G1104">
        <v>11000</v>
      </c>
      <c r="H1104">
        <v>6.9</v>
      </c>
      <c r="I1104">
        <v>165</v>
      </c>
      <c r="J1104">
        <v>139</v>
      </c>
      <c r="K1104">
        <v>30513940</v>
      </c>
      <c r="L1104">
        <v>30000000</v>
      </c>
      <c r="M1104" s="2">
        <f>VLOOKUP(A1104,Sheet2!$A$1:G4828,2,0)</f>
        <v>41746</v>
      </c>
      <c r="N1104" t="str">
        <f>VLOOKUP(A1104,Sheet2!$A$1:G4828,3,0)</f>
        <v>Color</v>
      </c>
      <c r="O1104" t="str">
        <f>VLOOKUP(A1104,Sheet2!$A$1:G4828,4,0)</f>
        <v>Biography</v>
      </c>
      <c r="P1104" t="str">
        <f>VLOOKUP(A1104,Sheet2!$A$1:G4828,5,0)</f>
        <v>English</v>
      </c>
      <c r="Q1104" t="str">
        <f>VLOOKUP(A1104,Sheet2!$A$1:G4828,6,0)</f>
        <v>USA</v>
      </c>
      <c r="R1104" t="str">
        <f>VLOOKUP(A1104,Sheet2!$A$1:G4828,7,0)</f>
        <v>PG-13</v>
      </c>
      <c r="S1104" t="str">
        <f>IF(Table19[[#This Row],[Language]]="English","English","Other language")</f>
        <v>English</v>
      </c>
      <c r="T1104">
        <f>Table19[[#This Row],[Gross Revenue]]-Table19[[#This Row],[Budget]]</f>
        <v>513940</v>
      </c>
      <c r="U1104" s="1">
        <f>(Table19[[#This Row],[Gross Revenue]]/Table19[[#This Row],[Budget]])-1</f>
        <v>1.7131333333333387E-2</v>
      </c>
      <c r="V1104" t="str">
        <f t="shared" si="38"/>
        <v>131-150 minutes</v>
      </c>
      <c r="W1104">
        <f>Table19[[#This Row],[Profit]]/Table19[[#This Row],[Budget]]*100</f>
        <v>1.7131333333333332</v>
      </c>
      <c r="X1104">
        <v>-1289919.5</v>
      </c>
      <c r="Y1104">
        <v>-4.8151417500000002E-2</v>
      </c>
      <c r="Z1104" t="str">
        <f t="shared" si="39"/>
        <v>Medium</v>
      </c>
    </row>
    <row r="1105" spans="1:26" x14ac:dyDescent="0.2">
      <c r="A1105" t="s">
        <v>4126</v>
      </c>
      <c r="B1105" t="s">
        <v>900</v>
      </c>
      <c r="C1105" t="s">
        <v>1250</v>
      </c>
      <c r="D1105">
        <v>15000</v>
      </c>
      <c r="E1105">
        <v>22485</v>
      </c>
      <c r="F1105">
        <v>13</v>
      </c>
      <c r="G1105">
        <v>0</v>
      </c>
      <c r="H1105">
        <v>5.8</v>
      </c>
      <c r="I1105">
        <v>63</v>
      </c>
      <c r="J1105">
        <v>87</v>
      </c>
      <c r="K1105">
        <v>11560259</v>
      </c>
      <c r="L1105">
        <v>22000000</v>
      </c>
      <c r="M1105" s="2">
        <f>VLOOKUP(A1105,Sheet2!$A$1:G4829,2,0)</f>
        <v>36990</v>
      </c>
      <c r="N1105" t="str">
        <f>VLOOKUP(A1105,Sheet2!$A$1:G4829,3,0)</f>
        <v>Color</v>
      </c>
      <c r="O1105" t="str">
        <f>VLOOKUP(A1105,Sheet2!$A$1:G4829,4,0)</f>
        <v>Comedy</v>
      </c>
      <c r="P1105" t="str">
        <f>VLOOKUP(A1105,Sheet2!$A$1:G4829,5,0)</f>
        <v>English</v>
      </c>
      <c r="Q1105" t="str">
        <f>VLOOKUP(A1105,Sheet2!$A$1:G4829,6,0)</f>
        <v>USA</v>
      </c>
      <c r="R1105" t="str">
        <f>VLOOKUP(A1105,Sheet2!$A$1:G4829,7,0)</f>
        <v>PG-13</v>
      </c>
      <c r="S1105" t="str">
        <f>IF(Table19[[#This Row],[Language]]="English","English","Other language")</f>
        <v>English</v>
      </c>
      <c r="T1105">
        <f>Table19[[#This Row],[Gross Revenue]]-Table19[[#This Row],[Budget]]</f>
        <v>-10439741</v>
      </c>
      <c r="U1105" s="1">
        <f>(Table19[[#This Row],[Gross Revenue]]/Table19[[#This Row],[Budget]])-1</f>
        <v>-0.47453368181818179</v>
      </c>
      <c r="V1105" t="str">
        <f t="shared" si="38"/>
        <v>&lt;90 minutes</v>
      </c>
      <c r="W1105">
        <f>Table19[[#This Row],[Profit]]/Table19[[#This Row],[Budget]]*100</f>
        <v>-47.453368181818185</v>
      </c>
      <c r="X1105">
        <v>1637763</v>
      </c>
      <c r="Y1105">
        <v>0.19178668286445014</v>
      </c>
      <c r="Z1105" t="str">
        <f t="shared" si="39"/>
        <v>Medium</v>
      </c>
    </row>
    <row r="1106" spans="1:26" x14ac:dyDescent="0.2">
      <c r="A1106" t="s">
        <v>3580</v>
      </c>
      <c r="B1106" t="s">
        <v>570</v>
      </c>
      <c r="C1106" t="s">
        <v>571</v>
      </c>
      <c r="D1106">
        <v>1000</v>
      </c>
      <c r="E1106">
        <v>3969</v>
      </c>
      <c r="F1106">
        <v>260</v>
      </c>
      <c r="G1106">
        <v>0</v>
      </c>
      <c r="H1106">
        <v>5</v>
      </c>
      <c r="I1106">
        <v>98</v>
      </c>
      <c r="J1106">
        <v>117</v>
      </c>
      <c r="K1106">
        <v>30981850</v>
      </c>
      <c r="L1106">
        <v>40000000</v>
      </c>
      <c r="M1106" s="2">
        <f>VLOOKUP(A1106,Sheet2!$A$1:G4830,2,0)</f>
        <v>38609</v>
      </c>
      <c r="N1106" t="str">
        <f>VLOOKUP(A1106,Sheet2!$A$1:G4830,3,0)</f>
        <v>Color</v>
      </c>
      <c r="O1106" t="str">
        <f>VLOOKUP(A1106,Sheet2!$A$1:G4830,4,0)</f>
        <v>Biography</v>
      </c>
      <c r="P1106" t="str">
        <f>VLOOKUP(A1106,Sheet2!$A$1:G4830,5,0)</f>
        <v>English</v>
      </c>
      <c r="Q1106" t="str">
        <f>VLOOKUP(A1106,Sheet2!$A$1:G4830,6,0)</f>
        <v>USA</v>
      </c>
      <c r="R1106" t="str">
        <f>VLOOKUP(A1106,Sheet2!$A$1:G4830,7,0)</f>
        <v>R</v>
      </c>
      <c r="S1106" t="str">
        <f>IF(Table19[[#This Row],[Language]]="English","English","Other language")</f>
        <v>English</v>
      </c>
      <c r="T1106">
        <f>Table19[[#This Row],[Gross Revenue]]-Table19[[#This Row],[Budget]]</f>
        <v>-9018150</v>
      </c>
      <c r="U1106" s="1">
        <f>(Table19[[#This Row],[Gross Revenue]]/Table19[[#This Row],[Budget]])-1</f>
        <v>-0.22545375000000001</v>
      </c>
      <c r="V1106" t="str">
        <f t="shared" si="38"/>
        <v>111-130 minutes</v>
      </c>
      <c r="W1106">
        <f>Table19[[#This Row],[Profit]]/Table19[[#This Row],[Budget]]*100</f>
        <v>-22.545375</v>
      </c>
      <c r="X1106">
        <v>-1289919.5</v>
      </c>
      <c r="Y1106">
        <v>-4.8151417500000002E-2</v>
      </c>
      <c r="Z1106" t="str">
        <f t="shared" si="39"/>
        <v>High</v>
      </c>
    </row>
    <row r="1107" spans="1:26" x14ac:dyDescent="0.2">
      <c r="A1107" t="s">
        <v>5704</v>
      </c>
      <c r="B1107" t="s">
        <v>1493</v>
      </c>
      <c r="C1107" t="s">
        <v>470</v>
      </c>
      <c r="D1107">
        <v>848</v>
      </c>
      <c r="E1107">
        <v>3439</v>
      </c>
      <c r="F1107">
        <v>188</v>
      </c>
      <c r="G1107">
        <v>0</v>
      </c>
      <c r="H1107">
        <v>6.9</v>
      </c>
      <c r="I1107">
        <v>96</v>
      </c>
      <c r="J1107">
        <v>105</v>
      </c>
      <c r="K1107">
        <v>72077000</v>
      </c>
      <c r="L1107">
        <v>30250000</v>
      </c>
      <c r="M1107" s="2">
        <f>VLOOKUP(A1107,Sheet2!$A$1:G4831,2,0)</f>
        <v>34738</v>
      </c>
      <c r="N1107" t="str">
        <f>VLOOKUP(A1107,Sheet2!$A$1:G4831,3,0)</f>
        <v>Color</v>
      </c>
      <c r="O1107" t="str">
        <f>VLOOKUP(A1107,Sheet2!$A$1:G4831,4,0)</f>
        <v>Comedy</v>
      </c>
      <c r="P1107" t="str">
        <f>VLOOKUP(A1107,Sheet2!$A$1:G4831,5,0)</f>
        <v>English</v>
      </c>
      <c r="Q1107" t="str">
        <f>VLOOKUP(A1107,Sheet2!$A$1:G4831,6,0)</f>
        <v>USA</v>
      </c>
      <c r="R1107" t="str">
        <f>VLOOKUP(A1107,Sheet2!$A$1:G4831,7,0)</f>
        <v>R</v>
      </c>
      <c r="S1107" t="str">
        <f>IF(Table19[[#This Row],[Language]]="English","English","Other language")</f>
        <v>English</v>
      </c>
      <c r="T1107">
        <f>Table19[[#This Row],[Gross Revenue]]-Table19[[#This Row],[Budget]]</f>
        <v>41827000</v>
      </c>
      <c r="U1107" s="1">
        <f>(Table19[[#This Row],[Gross Revenue]]/Table19[[#This Row],[Budget]])-1</f>
        <v>1.382710743801653</v>
      </c>
      <c r="V1107" t="str">
        <f t="shared" si="38"/>
        <v>90-110 minutes</v>
      </c>
      <c r="W1107">
        <f>Table19[[#This Row],[Profit]]/Table19[[#This Row],[Budget]]*100</f>
        <v>138.27107438016529</v>
      </c>
      <c r="X1107">
        <v>1637763</v>
      </c>
      <c r="Y1107">
        <v>0.19178668286445014</v>
      </c>
      <c r="Z1107" t="str">
        <f t="shared" si="39"/>
        <v>Medium</v>
      </c>
    </row>
    <row r="1108" spans="1:26" x14ac:dyDescent="0.2">
      <c r="A1108" t="s">
        <v>5083</v>
      </c>
      <c r="B1108" t="s">
        <v>588</v>
      </c>
      <c r="C1108" t="s">
        <v>284</v>
      </c>
      <c r="D1108">
        <v>13000</v>
      </c>
      <c r="E1108">
        <v>44798</v>
      </c>
      <c r="F1108">
        <v>88</v>
      </c>
      <c r="G1108">
        <v>0</v>
      </c>
      <c r="H1108">
        <v>6.5</v>
      </c>
      <c r="I1108">
        <v>265</v>
      </c>
      <c r="J1108">
        <v>110</v>
      </c>
      <c r="K1108">
        <v>130313314</v>
      </c>
      <c r="L1108">
        <v>80000000</v>
      </c>
      <c r="M1108" s="2">
        <f>VLOOKUP(A1108,Sheet2!$A$1:G4832,2,0)</f>
        <v>39591</v>
      </c>
      <c r="N1108" t="str">
        <f>VLOOKUP(A1108,Sheet2!$A$1:G4832,3,0)</f>
        <v>Color</v>
      </c>
      <c r="O1108" t="str">
        <f>VLOOKUP(A1108,Sheet2!$A$1:G4832,4,0)</f>
        <v>Action</v>
      </c>
      <c r="P1108" t="str">
        <f>VLOOKUP(A1108,Sheet2!$A$1:G4832,5,0)</f>
        <v>English</v>
      </c>
      <c r="Q1108" t="str">
        <f>VLOOKUP(A1108,Sheet2!$A$1:G4832,6,0)</f>
        <v>USA</v>
      </c>
      <c r="R1108" t="str">
        <f>VLOOKUP(A1108,Sheet2!$A$1:G4832,7,0)</f>
        <v>PG-13</v>
      </c>
      <c r="S1108" t="str">
        <f>IF(Table19[[#This Row],[Language]]="English","English","Other language")</f>
        <v>English</v>
      </c>
      <c r="T1108">
        <f>Table19[[#This Row],[Gross Revenue]]-Table19[[#This Row],[Budget]]</f>
        <v>50313314</v>
      </c>
      <c r="U1108" s="1">
        <f>(Table19[[#This Row],[Gross Revenue]]/Table19[[#This Row],[Budget]])-1</f>
        <v>0.62891642499999989</v>
      </c>
      <c r="V1108" t="str">
        <f t="shared" si="38"/>
        <v>90-110 minutes</v>
      </c>
      <c r="W1108">
        <f>Table19[[#This Row],[Profit]]/Table19[[#This Row],[Budget]]*100</f>
        <v>62.891642500000003</v>
      </c>
      <c r="X1108">
        <v>-1289919.5</v>
      </c>
      <c r="Y1108">
        <v>-4.8151417500000002E-2</v>
      </c>
      <c r="Z1108" t="str">
        <f t="shared" si="39"/>
        <v>High</v>
      </c>
    </row>
    <row r="1109" spans="1:26" x14ac:dyDescent="0.2">
      <c r="A1109" t="s">
        <v>3415</v>
      </c>
      <c r="B1109" t="s">
        <v>300</v>
      </c>
      <c r="C1109" t="s">
        <v>301</v>
      </c>
      <c r="D1109">
        <v>210</v>
      </c>
      <c r="E1109">
        <v>676</v>
      </c>
      <c r="F1109">
        <v>31</v>
      </c>
      <c r="G1109">
        <v>4000</v>
      </c>
      <c r="H1109">
        <v>4.4000000000000004</v>
      </c>
      <c r="I1109">
        <v>146</v>
      </c>
      <c r="J1109">
        <v>90</v>
      </c>
      <c r="K1109">
        <v>10494494</v>
      </c>
      <c r="L1109">
        <v>18000000</v>
      </c>
      <c r="M1109" s="2">
        <f>VLOOKUP(A1109,Sheet2!$A$1:G4833,2,0)</f>
        <v>41358</v>
      </c>
      <c r="N1109" t="str">
        <f>VLOOKUP(A1109,Sheet2!$A$1:G4833,3,0)</f>
        <v>Color</v>
      </c>
      <c r="O1109" t="str">
        <f>VLOOKUP(A1109,Sheet2!$A$1:G4833,4,0)</f>
        <v>Action</v>
      </c>
      <c r="P1109" t="str">
        <f>VLOOKUP(A1109,Sheet2!$A$1:G4833,5,0)</f>
        <v>English</v>
      </c>
      <c r="Q1109" t="str">
        <f>VLOOKUP(A1109,Sheet2!$A$1:G4833,6,0)</f>
        <v>USA</v>
      </c>
      <c r="R1109" t="str">
        <f>VLOOKUP(A1109,Sheet2!$A$1:G4833,7,0)</f>
        <v>PG-13</v>
      </c>
      <c r="S1109" t="str">
        <f>IF(Table19[[#This Row],[Language]]="English","English","Other language")</f>
        <v>English</v>
      </c>
      <c r="T1109">
        <f>Table19[[#This Row],[Gross Revenue]]-Table19[[#This Row],[Budget]]</f>
        <v>-7505506</v>
      </c>
      <c r="U1109" s="1">
        <f>(Table19[[#This Row],[Gross Revenue]]/Table19[[#This Row],[Budget]])-1</f>
        <v>-0.41697255555555557</v>
      </c>
      <c r="V1109" t="str">
        <f t="shared" si="38"/>
        <v>90-110 minutes</v>
      </c>
      <c r="W1109">
        <f>Table19[[#This Row],[Profit]]/Table19[[#This Row],[Budget]]*100</f>
        <v>-41.697255555555557</v>
      </c>
      <c r="X1109">
        <v>-1289919.5</v>
      </c>
      <c r="Y1109">
        <v>-4.8151417500000002E-2</v>
      </c>
      <c r="Z1109" t="str">
        <f t="shared" si="39"/>
        <v>Medium</v>
      </c>
    </row>
    <row r="1110" spans="1:26" x14ac:dyDescent="0.2">
      <c r="A1110" t="s">
        <v>6617</v>
      </c>
      <c r="B1110" t="s">
        <v>1653</v>
      </c>
      <c r="C1110" t="s">
        <v>1789</v>
      </c>
      <c r="D1110">
        <v>854</v>
      </c>
      <c r="E1110">
        <v>2107</v>
      </c>
      <c r="F1110">
        <v>33</v>
      </c>
      <c r="G1110">
        <v>0</v>
      </c>
      <c r="H1110">
        <v>7.7</v>
      </c>
      <c r="I1110">
        <v>22</v>
      </c>
      <c r="J1110">
        <v>271</v>
      </c>
      <c r="K1110">
        <v>10769960</v>
      </c>
      <c r="L1110">
        <v>25000000</v>
      </c>
      <c r="M1110" s="2">
        <f>VLOOKUP(A1110,Sheet2!$A$1:G4834,2,0)</f>
        <v>34146</v>
      </c>
      <c r="N1110" t="str">
        <f>VLOOKUP(A1110,Sheet2!$A$1:G4834,3,0)</f>
        <v>Color</v>
      </c>
      <c r="O1110" t="str">
        <f>VLOOKUP(A1110,Sheet2!$A$1:G4834,4,0)</f>
        <v>Drama</v>
      </c>
      <c r="P1110" t="str">
        <f>VLOOKUP(A1110,Sheet2!$A$1:G4834,5,0)</f>
        <v>English</v>
      </c>
      <c r="Q1110" t="str">
        <f>VLOOKUP(A1110,Sheet2!$A$1:G4834,6,0)</f>
        <v>USA</v>
      </c>
      <c r="R1110" t="str">
        <f>VLOOKUP(A1110,Sheet2!$A$1:G4834,7,0)</f>
        <v>PG</v>
      </c>
      <c r="S1110" t="str">
        <f>IF(Table19[[#This Row],[Language]]="English","English","Other language")</f>
        <v>English</v>
      </c>
      <c r="T1110">
        <f>Table19[[#This Row],[Gross Revenue]]-Table19[[#This Row],[Budget]]</f>
        <v>-14230040</v>
      </c>
      <c r="U1110" s="1">
        <f>(Table19[[#This Row],[Gross Revenue]]/Table19[[#This Row],[Budget]])-1</f>
        <v>-0.56920159999999997</v>
      </c>
      <c r="V1110" t="str">
        <f t="shared" si="38"/>
        <v>&gt;150 minutes</v>
      </c>
      <c r="W1110">
        <f>Table19[[#This Row],[Profit]]/Table19[[#This Row],[Budget]]*100</f>
        <v>-56.920159999999996</v>
      </c>
      <c r="X1110">
        <v>-434215.5</v>
      </c>
      <c r="Y1110">
        <v>-0.10115100772200772</v>
      </c>
      <c r="Z1110" t="str">
        <f t="shared" si="39"/>
        <v>Medium</v>
      </c>
    </row>
    <row r="1111" spans="1:26" x14ac:dyDescent="0.2">
      <c r="A1111" t="s">
        <v>3634</v>
      </c>
      <c r="B1111" t="s">
        <v>651</v>
      </c>
      <c r="C1111" t="s">
        <v>652</v>
      </c>
      <c r="D1111">
        <v>730</v>
      </c>
      <c r="E1111">
        <v>2217</v>
      </c>
      <c r="F1111">
        <v>12</v>
      </c>
      <c r="G1111">
        <v>0</v>
      </c>
      <c r="H1111">
        <v>5.0999999999999996</v>
      </c>
      <c r="I1111">
        <v>145</v>
      </c>
      <c r="J1111">
        <v>88</v>
      </c>
      <c r="K1111">
        <v>119420252</v>
      </c>
      <c r="L1111">
        <v>150000000</v>
      </c>
      <c r="M1111" s="2">
        <f>VLOOKUP(A1111,Sheet2!$A$1:G4835,2,0)</f>
        <v>40090</v>
      </c>
      <c r="N1111" t="str">
        <f>VLOOKUP(A1111,Sheet2!$A$1:G4835,3,0)</f>
        <v>Color</v>
      </c>
      <c r="O1111" t="str">
        <f>VLOOKUP(A1111,Sheet2!$A$1:G4835,4,0)</f>
        <v>Action</v>
      </c>
      <c r="P1111" t="str">
        <f>VLOOKUP(A1111,Sheet2!$A$1:G4835,5,0)</f>
        <v>English</v>
      </c>
      <c r="Q1111" t="str">
        <f>VLOOKUP(A1111,Sheet2!$A$1:G4835,6,0)</f>
        <v>USA</v>
      </c>
      <c r="R1111" t="str">
        <f>VLOOKUP(A1111,Sheet2!$A$1:G4835,7,0)</f>
        <v>PG</v>
      </c>
      <c r="S1111" t="str">
        <f>IF(Table19[[#This Row],[Language]]="English","English","Other language")</f>
        <v>English</v>
      </c>
      <c r="T1111">
        <f>Table19[[#This Row],[Gross Revenue]]-Table19[[#This Row],[Budget]]</f>
        <v>-30579748</v>
      </c>
      <c r="U1111" s="1">
        <f>(Table19[[#This Row],[Gross Revenue]]/Table19[[#This Row],[Budget]])-1</f>
        <v>-0.20386498666666664</v>
      </c>
      <c r="V1111" t="str">
        <f t="shared" si="38"/>
        <v>&lt;90 minutes</v>
      </c>
      <c r="W1111">
        <f>Table19[[#This Row],[Profit]]/Table19[[#This Row],[Budget]]*100</f>
        <v>-20.386498666666668</v>
      </c>
      <c r="X1111">
        <v>-1289919.5</v>
      </c>
      <c r="Y1111">
        <v>-4.8151417500000002E-2</v>
      </c>
      <c r="Z1111" t="str">
        <f t="shared" si="39"/>
        <v>High</v>
      </c>
    </row>
    <row r="1112" spans="1:26" x14ac:dyDescent="0.2">
      <c r="A1112" t="s">
        <v>5873</v>
      </c>
      <c r="B1112" t="s">
        <v>272</v>
      </c>
      <c r="C1112" t="s">
        <v>1361</v>
      </c>
      <c r="D1112">
        <v>2000</v>
      </c>
      <c r="E1112">
        <v>3100</v>
      </c>
      <c r="F1112">
        <v>109</v>
      </c>
      <c r="G1112">
        <v>0</v>
      </c>
      <c r="H1112">
        <v>7</v>
      </c>
      <c r="I1112">
        <v>77</v>
      </c>
      <c r="J1112">
        <v>127</v>
      </c>
      <c r="K1112">
        <v>217631306</v>
      </c>
      <c r="L1112">
        <v>22000000</v>
      </c>
      <c r="M1112" s="2">
        <f>VLOOKUP(A1112,Sheet2!$A$1:G4836,2,0)</f>
        <v>32876</v>
      </c>
      <c r="N1112" t="str">
        <f>VLOOKUP(A1112,Sheet2!$A$1:G4836,3,0)</f>
        <v>Color</v>
      </c>
      <c r="O1112" t="str">
        <f>VLOOKUP(A1112,Sheet2!$A$1:G4836,4,0)</f>
        <v>Drama</v>
      </c>
      <c r="P1112" t="str">
        <f>VLOOKUP(A1112,Sheet2!$A$1:G4836,5,0)</f>
        <v>English</v>
      </c>
      <c r="Q1112" t="str">
        <f>VLOOKUP(A1112,Sheet2!$A$1:G4836,6,0)</f>
        <v>USA</v>
      </c>
      <c r="R1112" t="str">
        <f>VLOOKUP(A1112,Sheet2!$A$1:G4836,7,0)</f>
        <v>PG-13</v>
      </c>
      <c r="S1112" t="str">
        <f>IF(Table19[[#This Row],[Language]]="English","English","Other language")</f>
        <v>English</v>
      </c>
      <c r="T1112">
        <f>Table19[[#This Row],[Gross Revenue]]-Table19[[#This Row],[Budget]]</f>
        <v>195631306</v>
      </c>
      <c r="U1112" s="1">
        <f>(Table19[[#This Row],[Gross Revenue]]/Table19[[#This Row],[Budget]])-1</f>
        <v>8.8923320909090915</v>
      </c>
      <c r="V1112" t="str">
        <f t="shared" si="38"/>
        <v>111-130 minutes</v>
      </c>
      <c r="W1112">
        <f>Table19[[#This Row],[Profit]]/Table19[[#This Row],[Budget]]*100</f>
        <v>889.2332090909091</v>
      </c>
      <c r="X1112">
        <v>-434215.5</v>
      </c>
      <c r="Y1112">
        <v>-0.10115100772200772</v>
      </c>
      <c r="Z1112" t="str">
        <f t="shared" si="39"/>
        <v>Medium</v>
      </c>
    </row>
    <row r="1113" spans="1:26" x14ac:dyDescent="0.2">
      <c r="A1113" t="s">
        <v>3681</v>
      </c>
      <c r="B1113" t="s">
        <v>74</v>
      </c>
      <c r="C1113" t="s">
        <v>722</v>
      </c>
      <c r="D1113">
        <v>12000</v>
      </c>
      <c r="E1113">
        <v>14017</v>
      </c>
      <c r="F1113">
        <v>160</v>
      </c>
      <c r="G1113">
        <v>0</v>
      </c>
      <c r="H1113">
        <v>5.2</v>
      </c>
      <c r="I1113">
        <v>276</v>
      </c>
      <c r="J1113">
        <v>123</v>
      </c>
      <c r="K1113">
        <v>115802596</v>
      </c>
      <c r="L1113">
        <v>110000000</v>
      </c>
      <c r="M1113" s="2">
        <f>VLOOKUP(A1113,Sheet2!$A$1:G4837,2,0)</f>
        <v>39309</v>
      </c>
      <c r="N1113" t="str">
        <f>VLOOKUP(A1113,Sheet2!$A$1:G4837,3,0)</f>
        <v>Color</v>
      </c>
      <c r="O1113" t="str">
        <f>VLOOKUP(A1113,Sheet2!$A$1:G4837,4,0)</f>
        <v>Action</v>
      </c>
      <c r="P1113" t="str">
        <f>VLOOKUP(A1113,Sheet2!$A$1:G4837,5,0)</f>
        <v>English</v>
      </c>
      <c r="Q1113" t="str">
        <f>VLOOKUP(A1113,Sheet2!$A$1:G4837,6,0)</f>
        <v>USA</v>
      </c>
      <c r="R1113" t="str">
        <f>VLOOKUP(A1113,Sheet2!$A$1:G4837,7,0)</f>
        <v>PG-13</v>
      </c>
      <c r="S1113" t="str">
        <f>IF(Table19[[#This Row],[Language]]="English","English","Other language")</f>
        <v>English</v>
      </c>
      <c r="T1113">
        <f>Table19[[#This Row],[Gross Revenue]]-Table19[[#This Row],[Budget]]</f>
        <v>5802596</v>
      </c>
      <c r="U1113" s="1">
        <f>(Table19[[#This Row],[Gross Revenue]]/Table19[[#This Row],[Budget]])-1</f>
        <v>5.2750872727272746E-2</v>
      </c>
      <c r="V1113" t="str">
        <f t="shared" si="38"/>
        <v>111-130 minutes</v>
      </c>
      <c r="W1113">
        <f>Table19[[#This Row],[Profit]]/Table19[[#This Row],[Budget]]*100</f>
        <v>5.2750872727272728</v>
      </c>
      <c r="X1113">
        <v>-1289919.5</v>
      </c>
      <c r="Y1113">
        <v>-4.8151417500000002E-2</v>
      </c>
      <c r="Z1113" t="str">
        <f t="shared" si="39"/>
        <v>High</v>
      </c>
    </row>
    <row r="1114" spans="1:26" x14ac:dyDescent="0.2">
      <c r="A1114" t="s">
        <v>3400</v>
      </c>
      <c r="B1114" t="s">
        <v>74</v>
      </c>
      <c r="C1114" t="s">
        <v>274</v>
      </c>
      <c r="D1114">
        <v>12000</v>
      </c>
      <c r="E1114">
        <v>16121</v>
      </c>
      <c r="F1114">
        <v>83</v>
      </c>
      <c r="G1114">
        <v>18000</v>
      </c>
      <c r="H1114">
        <v>4.3</v>
      </c>
      <c r="I1114">
        <v>287</v>
      </c>
      <c r="J1114">
        <v>96</v>
      </c>
      <c r="K1114">
        <v>51774002</v>
      </c>
      <c r="L1114">
        <v>57000000</v>
      </c>
      <c r="M1114" s="2">
        <f>VLOOKUP(A1114,Sheet2!$A$1:G4838,2,0)</f>
        <v>40842</v>
      </c>
      <c r="N1114" t="str">
        <f>VLOOKUP(A1114,Sheet2!$A$1:G4838,3,0)</f>
        <v>Color</v>
      </c>
      <c r="O1114" t="str">
        <f>VLOOKUP(A1114,Sheet2!$A$1:G4838,4,0)</f>
        <v>Action</v>
      </c>
      <c r="P1114" t="str">
        <f>VLOOKUP(A1114,Sheet2!$A$1:G4838,5,0)</f>
        <v>English</v>
      </c>
      <c r="Q1114" t="str">
        <f>VLOOKUP(A1114,Sheet2!$A$1:G4838,6,0)</f>
        <v>USA</v>
      </c>
      <c r="R1114" t="str">
        <f>VLOOKUP(A1114,Sheet2!$A$1:G4838,7,0)</f>
        <v>PG-13</v>
      </c>
      <c r="S1114" t="str">
        <f>IF(Table19[[#This Row],[Language]]="English","English","Other language")</f>
        <v>English</v>
      </c>
      <c r="T1114">
        <f>Table19[[#This Row],[Gross Revenue]]-Table19[[#This Row],[Budget]]</f>
        <v>-5225998</v>
      </c>
      <c r="U1114" s="1">
        <f>(Table19[[#This Row],[Gross Revenue]]/Table19[[#This Row],[Budget]])-1</f>
        <v>-9.1684175438596527E-2</v>
      </c>
      <c r="V1114" t="str">
        <f t="shared" si="38"/>
        <v>90-110 minutes</v>
      </c>
      <c r="W1114">
        <f>Table19[[#This Row],[Profit]]/Table19[[#This Row],[Budget]]*100</f>
        <v>-9.1684175438596487</v>
      </c>
      <c r="X1114">
        <v>-1289919.5</v>
      </c>
      <c r="Y1114">
        <v>-4.8151417500000002E-2</v>
      </c>
      <c r="Z1114" t="str">
        <f t="shared" si="39"/>
        <v>High</v>
      </c>
    </row>
    <row r="1115" spans="1:26" x14ac:dyDescent="0.2">
      <c r="A1115" t="s">
        <v>3880</v>
      </c>
      <c r="B1115" t="s">
        <v>972</v>
      </c>
      <c r="C1115" t="s">
        <v>973</v>
      </c>
      <c r="D1115">
        <v>534</v>
      </c>
      <c r="E1115">
        <v>1083</v>
      </c>
      <c r="F1115">
        <v>17</v>
      </c>
      <c r="G1115">
        <v>0</v>
      </c>
      <c r="H1115">
        <v>5.5</v>
      </c>
      <c r="I1115">
        <v>156</v>
      </c>
      <c r="J1115">
        <v>91</v>
      </c>
      <c r="K1115">
        <v>30079316</v>
      </c>
      <c r="L1115">
        <v>35000000</v>
      </c>
      <c r="M1115" s="2">
        <f>VLOOKUP(A1115,Sheet2!$A$1:G4839,2,0)</f>
        <v>37441</v>
      </c>
      <c r="N1115" t="str">
        <f>VLOOKUP(A1115,Sheet2!$A$1:G4839,3,0)</f>
        <v>Color</v>
      </c>
      <c r="O1115" t="str">
        <f>VLOOKUP(A1115,Sheet2!$A$1:G4839,4,0)</f>
        <v>Horror</v>
      </c>
      <c r="P1115" t="str">
        <f>VLOOKUP(A1115,Sheet2!$A$1:G4839,5,0)</f>
        <v>English</v>
      </c>
      <c r="Q1115" t="str">
        <f>VLOOKUP(A1115,Sheet2!$A$1:G4839,6,0)</f>
        <v>USA</v>
      </c>
      <c r="R1115" t="str">
        <f>VLOOKUP(A1115,Sheet2!$A$1:G4839,7,0)</f>
        <v>R</v>
      </c>
      <c r="S1115" t="str">
        <f>IF(Table19[[#This Row],[Language]]="English","English","Other language")</f>
        <v>English</v>
      </c>
      <c r="T1115">
        <f>Table19[[#This Row],[Gross Revenue]]-Table19[[#This Row],[Budget]]</f>
        <v>-4920684</v>
      </c>
      <c r="U1115" s="1">
        <f>(Table19[[#This Row],[Gross Revenue]]/Table19[[#This Row],[Budget]])-1</f>
        <v>-0.14059097142857147</v>
      </c>
      <c r="V1115" t="str">
        <f t="shared" si="38"/>
        <v>90-110 minutes</v>
      </c>
      <c r="W1115">
        <f>Table19[[#This Row],[Profit]]/Table19[[#This Row],[Budget]]*100</f>
        <v>-14.059097142857144</v>
      </c>
      <c r="X1115">
        <v>16235088</v>
      </c>
      <c r="Y1115">
        <v>1.1909079499999999</v>
      </c>
      <c r="Z1115" t="str">
        <f t="shared" si="39"/>
        <v>Medium</v>
      </c>
    </row>
    <row r="1116" spans="1:26" x14ac:dyDescent="0.2">
      <c r="A1116" t="s">
        <v>5359</v>
      </c>
      <c r="B1116" t="s">
        <v>2254</v>
      </c>
      <c r="C1116" t="s">
        <v>942</v>
      </c>
      <c r="D1116">
        <v>346</v>
      </c>
      <c r="E1116">
        <v>500</v>
      </c>
      <c r="F1116">
        <v>192</v>
      </c>
      <c r="G1116">
        <v>0</v>
      </c>
      <c r="H1116">
        <v>6.7</v>
      </c>
      <c r="I1116">
        <v>210</v>
      </c>
      <c r="J1116">
        <v>102</v>
      </c>
      <c r="K1116">
        <v>13214030</v>
      </c>
      <c r="L1116">
        <v>20000000</v>
      </c>
      <c r="M1116" s="2">
        <f>VLOOKUP(A1116,Sheet2!$A$1:G4840,2,0)</f>
        <v>39539</v>
      </c>
      <c r="N1116" t="str">
        <f>VLOOKUP(A1116,Sheet2!$A$1:G4840,3,0)</f>
        <v>Color</v>
      </c>
      <c r="O1116" t="str">
        <f>VLOOKUP(A1116,Sheet2!$A$1:G4840,4,0)</f>
        <v>Comedy</v>
      </c>
      <c r="P1116" t="str">
        <f>VLOOKUP(A1116,Sheet2!$A$1:G4840,5,0)</f>
        <v>English</v>
      </c>
      <c r="Q1116" t="str">
        <f>VLOOKUP(A1116,Sheet2!$A$1:G4840,6,0)</f>
        <v>USA</v>
      </c>
      <c r="R1116" t="str">
        <f>VLOOKUP(A1116,Sheet2!$A$1:G4840,7,0)</f>
        <v>PG-13</v>
      </c>
      <c r="S1116" t="str">
        <f>IF(Table19[[#This Row],[Language]]="English","English","Other language")</f>
        <v>English</v>
      </c>
      <c r="T1116">
        <f>Table19[[#This Row],[Gross Revenue]]-Table19[[#This Row],[Budget]]</f>
        <v>-6785970</v>
      </c>
      <c r="U1116" s="1">
        <f>(Table19[[#This Row],[Gross Revenue]]/Table19[[#This Row],[Budget]])-1</f>
        <v>-0.33929849999999995</v>
      </c>
      <c r="V1116" t="str">
        <f t="shared" si="38"/>
        <v>90-110 minutes</v>
      </c>
      <c r="W1116">
        <f>Table19[[#This Row],[Profit]]/Table19[[#This Row],[Budget]]*100</f>
        <v>-33.929850000000002</v>
      </c>
      <c r="X1116">
        <v>1637763</v>
      </c>
      <c r="Y1116">
        <v>0.19178668286445014</v>
      </c>
      <c r="Z1116" t="str">
        <f t="shared" si="39"/>
        <v>Medium</v>
      </c>
    </row>
    <row r="1117" spans="1:26" x14ac:dyDescent="0.2">
      <c r="A1117" t="s">
        <v>6333</v>
      </c>
      <c r="B1117" t="s">
        <v>456</v>
      </c>
      <c r="C1117" t="s">
        <v>2661</v>
      </c>
      <c r="D1117">
        <v>19000</v>
      </c>
      <c r="E1117">
        <v>34106</v>
      </c>
      <c r="F1117">
        <v>72</v>
      </c>
      <c r="G1117">
        <v>5000</v>
      </c>
      <c r="H1117">
        <v>7.4</v>
      </c>
      <c r="I1117">
        <v>122</v>
      </c>
      <c r="J1117">
        <v>111</v>
      </c>
      <c r="K1117">
        <v>6200756</v>
      </c>
      <c r="L1117">
        <v>7000000</v>
      </c>
      <c r="M1117" s="2">
        <f>VLOOKUP(A1117,Sheet2!$A$1:G4841,2,0)</f>
        <v>36927</v>
      </c>
      <c r="N1117" t="str">
        <f>VLOOKUP(A1117,Sheet2!$A$1:G4841,3,0)</f>
        <v>Color</v>
      </c>
      <c r="O1117" t="str">
        <f>VLOOKUP(A1117,Sheet2!$A$1:G4841,4,0)</f>
        <v>Comedy</v>
      </c>
      <c r="P1117" t="str">
        <f>VLOOKUP(A1117,Sheet2!$A$1:G4841,5,0)</f>
        <v>English</v>
      </c>
      <c r="Q1117" t="str">
        <f>VLOOKUP(A1117,Sheet2!$A$1:G4841,6,0)</f>
        <v>USA</v>
      </c>
      <c r="R1117" t="str">
        <f>VLOOKUP(A1117,Sheet2!$A$1:G4841,7,0)</f>
        <v>R</v>
      </c>
      <c r="S1117" t="str">
        <f>IF(Table19[[#This Row],[Language]]="English","English","Other language")</f>
        <v>English</v>
      </c>
      <c r="T1117">
        <f>Table19[[#This Row],[Gross Revenue]]-Table19[[#This Row],[Budget]]</f>
        <v>-799244</v>
      </c>
      <c r="U1117" s="1">
        <f>(Table19[[#This Row],[Gross Revenue]]/Table19[[#This Row],[Budget]])-1</f>
        <v>-0.11417771428571433</v>
      </c>
      <c r="V1117" t="str">
        <f t="shared" si="38"/>
        <v>111-130 minutes</v>
      </c>
      <c r="W1117">
        <f>Table19[[#This Row],[Profit]]/Table19[[#This Row],[Budget]]*100</f>
        <v>-11.417771428571429</v>
      </c>
      <c r="X1117">
        <v>1637763</v>
      </c>
      <c r="Y1117">
        <v>0.19178668286445014</v>
      </c>
      <c r="Z1117" t="str">
        <f t="shared" si="39"/>
        <v>Low</v>
      </c>
    </row>
    <row r="1118" spans="1:26" x14ac:dyDescent="0.2">
      <c r="A1118" t="s">
        <v>3540</v>
      </c>
      <c r="B1118" t="s">
        <v>150</v>
      </c>
      <c r="C1118" t="s">
        <v>507</v>
      </c>
      <c r="D1118">
        <v>26000</v>
      </c>
      <c r="E1118">
        <v>28867</v>
      </c>
      <c r="F1118">
        <v>0</v>
      </c>
      <c r="G1118">
        <v>0</v>
      </c>
      <c r="H1118">
        <v>4.9000000000000004</v>
      </c>
      <c r="I1118">
        <v>156</v>
      </c>
      <c r="J1118">
        <v>98</v>
      </c>
      <c r="K1118">
        <v>8434601</v>
      </c>
      <c r="L1118">
        <v>28000000</v>
      </c>
      <c r="M1118" s="2">
        <f>VLOOKUP(A1118,Sheet2!$A$1:G4842,2,0)</f>
        <v>37144</v>
      </c>
      <c r="N1118" t="str">
        <f>VLOOKUP(A1118,Sheet2!$A$1:G4842,3,0)</f>
        <v>Color</v>
      </c>
      <c r="O1118" t="str">
        <f>VLOOKUP(A1118,Sheet2!$A$1:G4842,4,0)</f>
        <v>Action</v>
      </c>
      <c r="P1118" t="str">
        <f>VLOOKUP(A1118,Sheet2!$A$1:G4842,5,0)</f>
        <v>English</v>
      </c>
      <c r="Q1118" t="str">
        <f>VLOOKUP(A1118,Sheet2!$A$1:G4842,6,0)</f>
        <v>USA</v>
      </c>
      <c r="R1118" t="str">
        <f>VLOOKUP(A1118,Sheet2!$A$1:G4842,7,0)</f>
        <v>R</v>
      </c>
      <c r="S1118" t="str">
        <f>IF(Table19[[#This Row],[Language]]="English","English","Other language")</f>
        <v>English</v>
      </c>
      <c r="T1118">
        <f>Table19[[#This Row],[Gross Revenue]]-Table19[[#This Row],[Budget]]</f>
        <v>-19565399</v>
      </c>
      <c r="U1118" s="1">
        <f>(Table19[[#This Row],[Gross Revenue]]/Table19[[#This Row],[Budget]])-1</f>
        <v>-0.69876424999999998</v>
      </c>
      <c r="V1118" t="str">
        <f t="shared" si="38"/>
        <v>90-110 minutes</v>
      </c>
      <c r="W1118">
        <f>Table19[[#This Row],[Profit]]/Table19[[#This Row],[Budget]]*100</f>
        <v>-69.876424999999998</v>
      </c>
      <c r="X1118">
        <v>-1289919.5</v>
      </c>
      <c r="Y1118">
        <v>-4.8151417500000002E-2</v>
      </c>
      <c r="Z1118" t="str">
        <f t="shared" si="39"/>
        <v>Medium</v>
      </c>
    </row>
    <row r="1119" spans="1:26" x14ac:dyDescent="0.2">
      <c r="A1119" t="s">
        <v>5325</v>
      </c>
      <c r="B1119" t="s">
        <v>135</v>
      </c>
      <c r="C1119" t="s">
        <v>1044</v>
      </c>
      <c r="D1119">
        <v>2000</v>
      </c>
      <c r="E1119">
        <v>3968</v>
      </c>
      <c r="F1119">
        <v>0</v>
      </c>
      <c r="G1119">
        <v>591</v>
      </c>
      <c r="H1119">
        <v>6.7</v>
      </c>
      <c r="I1119">
        <v>31</v>
      </c>
      <c r="J1119">
        <v>130</v>
      </c>
      <c r="K1119">
        <v>13052741</v>
      </c>
      <c r="L1119">
        <v>36000000</v>
      </c>
      <c r="M1119" s="2">
        <f>VLOOKUP(A1119,Sheet2!$A$1:G4843,2,0)</f>
        <v>35217</v>
      </c>
      <c r="N1119" t="str">
        <f>VLOOKUP(A1119,Sheet2!$A$1:G4843,3,0)</f>
        <v>Color</v>
      </c>
      <c r="O1119" t="str">
        <f>VLOOKUP(A1119,Sheet2!$A$1:G4843,4,0)</f>
        <v>Drama</v>
      </c>
      <c r="P1119" t="str">
        <f>VLOOKUP(A1119,Sheet2!$A$1:G4843,5,0)</f>
        <v>English</v>
      </c>
      <c r="Q1119" t="str">
        <f>VLOOKUP(A1119,Sheet2!$A$1:G4843,6,0)</f>
        <v>USA</v>
      </c>
      <c r="R1119" t="str">
        <f>VLOOKUP(A1119,Sheet2!$A$1:G4843,7,0)</f>
        <v>PG-13</v>
      </c>
      <c r="S1119" t="str">
        <f>IF(Table19[[#This Row],[Language]]="English","English","Other language")</f>
        <v>English</v>
      </c>
      <c r="T1119">
        <f>Table19[[#This Row],[Gross Revenue]]-Table19[[#This Row],[Budget]]</f>
        <v>-22947259</v>
      </c>
      <c r="U1119" s="1">
        <f>(Table19[[#This Row],[Gross Revenue]]/Table19[[#This Row],[Budget]])-1</f>
        <v>-0.63742386111111116</v>
      </c>
      <c r="V1119" t="str">
        <f t="shared" si="38"/>
        <v>111-130 minutes</v>
      </c>
      <c r="W1119">
        <f>Table19[[#This Row],[Profit]]/Table19[[#This Row],[Budget]]*100</f>
        <v>-63.742386111111117</v>
      </c>
      <c r="X1119">
        <v>-434215.5</v>
      </c>
      <c r="Y1119">
        <v>-0.10115100772200772</v>
      </c>
      <c r="Z1119" t="str">
        <f t="shared" si="39"/>
        <v>Medium</v>
      </c>
    </row>
    <row r="1120" spans="1:26" x14ac:dyDescent="0.2">
      <c r="A1120" t="s">
        <v>3273</v>
      </c>
      <c r="B1120" t="s">
        <v>41</v>
      </c>
      <c r="C1120" t="s">
        <v>42</v>
      </c>
      <c r="D1120">
        <v>117</v>
      </c>
      <c r="E1120">
        <v>286</v>
      </c>
      <c r="F1120">
        <v>102</v>
      </c>
      <c r="G1120">
        <v>2000</v>
      </c>
      <c r="H1120">
        <v>2.4</v>
      </c>
      <c r="I1120">
        <v>131</v>
      </c>
      <c r="J1120">
        <v>121</v>
      </c>
      <c r="K1120">
        <v>5660084</v>
      </c>
      <c r="L1120">
        <v>54000000</v>
      </c>
      <c r="M1120" s="2">
        <f>VLOOKUP(A1120,Sheet2!$A$1:G4844,2,0)</f>
        <v>37722</v>
      </c>
      <c r="N1120" t="str">
        <f>VLOOKUP(A1120,Sheet2!$A$1:G4844,3,0)</f>
        <v>Color</v>
      </c>
      <c r="O1120" t="str">
        <f>VLOOKUP(A1120,Sheet2!$A$1:G4844,4,0)</f>
        <v>Comedy</v>
      </c>
      <c r="P1120" t="str">
        <f>VLOOKUP(A1120,Sheet2!$A$1:G4844,5,0)</f>
        <v>English</v>
      </c>
      <c r="Q1120" t="str">
        <f>VLOOKUP(A1120,Sheet2!$A$1:G4844,6,0)</f>
        <v>USA</v>
      </c>
      <c r="R1120" t="str">
        <f>VLOOKUP(A1120,Sheet2!$A$1:G4844,7,0)</f>
        <v>R</v>
      </c>
      <c r="S1120" t="str">
        <f>IF(Table19[[#This Row],[Language]]="English","English","Other language")</f>
        <v>English</v>
      </c>
      <c r="T1120">
        <f>Table19[[#This Row],[Gross Revenue]]-Table19[[#This Row],[Budget]]</f>
        <v>-48339916</v>
      </c>
      <c r="U1120" s="1">
        <f>(Table19[[#This Row],[Gross Revenue]]/Table19[[#This Row],[Budget]])-1</f>
        <v>-0.89518362962962961</v>
      </c>
      <c r="V1120" t="str">
        <f t="shared" si="38"/>
        <v>111-130 minutes</v>
      </c>
      <c r="W1120">
        <f>Table19[[#This Row],[Profit]]/Table19[[#This Row],[Budget]]*100</f>
        <v>-89.518362962962954</v>
      </c>
      <c r="X1120">
        <v>1637763</v>
      </c>
      <c r="Y1120">
        <v>0.19178668286445014</v>
      </c>
      <c r="Z1120" t="str">
        <f t="shared" si="39"/>
        <v>High</v>
      </c>
    </row>
    <row r="1121" spans="1:26" x14ac:dyDescent="0.2">
      <c r="A1121" t="s">
        <v>3575</v>
      </c>
      <c r="B1121" t="s">
        <v>561</v>
      </c>
      <c r="C1121" t="s">
        <v>562</v>
      </c>
      <c r="D1121">
        <v>873</v>
      </c>
      <c r="E1121">
        <v>4497</v>
      </c>
      <c r="F1121">
        <v>0</v>
      </c>
      <c r="G1121">
        <v>251</v>
      </c>
      <c r="H1121">
        <v>5</v>
      </c>
      <c r="I1121">
        <v>30</v>
      </c>
      <c r="J1121">
        <v>108</v>
      </c>
      <c r="K1121">
        <v>4903000</v>
      </c>
      <c r="L1121">
        <v>12000000</v>
      </c>
      <c r="M1121" s="2">
        <f>VLOOKUP(A1121,Sheet2!$A$1:G4845,2,0)</f>
        <v>35230</v>
      </c>
      <c r="N1121" t="str">
        <f>VLOOKUP(A1121,Sheet2!$A$1:G4845,3,0)</f>
        <v>Color</v>
      </c>
      <c r="O1121" t="str">
        <f>VLOOKUP(A1121,Sheet2!$A$1:G4845,4,0)</f>
        <v>Comedy</v>
      </c>
      <c r="P1121" t="str">
        <f>VLOOKUP(A1121,Sheet2!$A$1:G4845,5,0)</f>
        <v>English</v>
      </c>
      <c r="Q1121" t="str">
        <f>VLOOKUP(A1121,Sheet2!$A$1:G4845,6,0)</f>
        <v>USA</v>
      </c>
      <c r="R1121" t="str">
        <f>VLOOKUP(A1121,Sheet2!$A$1:G4845,7,0)</f>
        <v>R</v>
      </c>
      <c r="S1121" t="str">
        <f>IF(Table19[[#This Row],[Language]]="English","English","Other language")</f>
        <v>English</v>
      </c>
      <c r="T1121">
        <f>Table19[[#This Row],[Gross Revenue]]-Table19[[#This Row],[Budget]]</f>
        <v>-7097000</v>
      </c>
      <c r="U1121" s="1">
        <f>(Table19[[#This Row],[Gross Revenue]]/Table19[[#This Row],[Budget]])-1</f>
        <v>-0.5914166666666667</v>
      </c>
      <c r="V1121" t="str">
        <f t="shared" si="38"/>
        <v>90-110 minutes</v>
      </c>
      <c r="W1121">
        <f>Table19[[#This Row],[Profit]]/Table19[[#This Row],[Budget]]*100</f>
        <v>-59.141666666666673</v>
      </c>
      <c r="X1121">
        <v>1637763</v>
      </c>
      <c r="Y1121">
        <v>0.19178668286445014</v>
      </c>
      <c r="Z1121" t="str">
        <f t="shared" si="39"/>
        <v>Low</v>
      </c>
    </row>
    <row r="1122" spans="1:26" x14ac:dyDescent="0.2">
      <c r="A1122" t="s">
        <v>6224</v>
      </c>
      <c r="B1122" t="s">
        <v>258</v>
      </c>
      <c r="C1122" t="s">
        <v>1815</v>
      </c>
      <c r="D1122">
        <v>11000</v>
      </c>
      <c r="E1122">
        <v>13433</v>
      </c>
      <c r="F1122">
        <v>446</v>
      </c>
      <c r="G1122">
        <v>0</v>
      </c>
      <c r="H1122">
        <v>7.3</v>
      </c>
      <c r="I1122">
        <v>133</v>
      </c>
      <c r="J1122">
        <v>127</v>
      </c>
      <c r="K1122">
        <v>28871190</v>
      </c>
      <c r="L1122">
        <v>24000000</v>
      </c>
      <c r="M1122" s="2">
        <f>VLOOKUP(A1122,Sheet2!$A$1:G4846,2,0)</f>
        <v>36343</v>
      </c>
      <c r="N1122" t="str">
        <f>VLOOKUP(A1122,Sheet2!$A$1:G4846,3,0)</f>
        <v>Color</v>
      </c>
      <c r="O1122" t="str">
        <f>VLOOKUP(A1122,Sheet2!$A$1:G4846,4,0)</f>
        <v>Biography</v>
      </c>
      <c r="P1122" t="str">
        <f>VLOOKUP(A1122,Sheet2!$A$1:G4846,5,0)</f>
        <v>English</v>
      </c>
      <c r="Q1122" t="str">
        <f>VLOOKUP(A1122,Sheet2!$A$1:G4846,6,0)</f>
        <v>USA</v>
      </c>
      <c r="R1122" t="str">
        <f>VLOOKUP(A1122,Sheet2!$A$1:G4846,7,0)</f>
        <v>R</v>
      </c>
      <c r="S1122" t="str">
        <f>IF(Table19[[#This Row],[Language]]="English","English","Other language")</f>
        <v>English</v>
      </c>
      <c r="T1122">
        <f>Table19[[#This Row],[Gross Revenue]]-Table19[[#This Row],[Budget]]</f>
        <v>4871190</v>
      </c>
      <c r="U1122" s="1">
        <f>(Table19[[#This Row],[Gross Revenue]]/Table19[[#This Row],[Budget]])-1</f>
        <v>0.20296625000000001</v>
      </c>
      <c r="V1122" t="str">
        <f t="shared" si="38"/>
        <v>111-130 minutes</v>
      </c>
      <c r="W1122">
        <f>Table19[[#This Row],[Profit]]/Table19[[#This Row],[Budget]]*100</f>
        <v>20.296624999999999</v>
      </c>
      <c r="X1122">
        <v>-1289919.5</v>
      </c>
      <c r="Y1122">
        <v>-4.8151417500000002E-2</v>
      </c>
      <c r="Z1122" t="str">
        <f t="shared" si="39"/>
        <v>Medium</v>
      </c>
    </row>
    <row r="1123" spans="1:26" x14ac:dyDescent="0.2">
      <c r="A1123" t="s">
        <v>6993</v>
      </c>
      <c r="B1123" t="s">
        <v>335</v>
      </c>
      <c r="C1123" t="s">
        <v>1275</v>
      </c>
      <c r="D1123">
        <v>3000</v>
      </c>
      <c r="E1123">
        <v>6521</v>
      </c>
      <c r="F1123">
        <v>0</v>
      </c>
      <c r="G1123">
        <v>21000</v>
      </c>
      <c r="H1123">
        <v>8.5</v>
      </c>
      <c r="I1123">
        <v>265</v>
      </c>
      <c r="J1123">
        <v>171</v>
      </c>
      <c r="K1123">
        <v>187670866</v>
      </c>
      <c r="L1123">
        <v>103000000</v>
      </c>
      <c r="M1123" s="2">
        <f>VLOOKUP(A1123,Sheet2!$A$1:G4847,2,0)</f>
        <v>36877</v>
      </c>
      <c r="N1123" t="str">
        <f>VLOOKUP(A1123,Sheet2!$A$1:G4847,3,0)</f>
        <v>Color</v>
      </c>
      <c r="O1123" t="str">
        <f>VLOOKUP(A1123,Sheet2!$A$1:G4847,4,0)</f>
        <v>Action</v>
      </c>
      <c r="P1123" t="str">
        <f>VLOOKUP(A1123,Sheet2!$A$1:G4847,5,0)</f>
        <v>English</v>
      </c>
      <c r="Q1123" t="str">
        <f>VLOOKUP(A1123,Sheet2!$A$1:G4847,6,0)</f>
        <v>USA</v>
      </c>
      <c r="R1123" t="str">
        <f>VLOOKUP(A1123,Sheet2!$A$1:G4847,7,0)</f>
        <v>R</v>
      </c>
      <c r="S1123" t="str">
        <f>IF(Table19[[#This Row],[Language]]="English","English","Other language")</f>
        <v>English</v>
      </c>
      <c r="T1123">
        <f>Table19[[#This Row],[Gross Revenue]]-Table19[[#This Row],[Budget]]</f>
        <v>84670866</v>
      </c>
      <c r="U1123" s="1">
        <f>(Table19[[#This Row],[Gross Revenue]]/Table19[[#This Row],[Budget]])-1</f>
        <v>0.82204724271844665</v>
      </c>
      <c r="V1123" t="str">
        <f t="shared" si="38"/>
        <v>&gt;150 minutes</v>
      </c>
      <c r="W1123">
        <f>Table19[[#This Row],[Profit]]/Table19[[#This Row],[Budget]]*100</f>
        <v>82.204724271844668</v>
      </c>
      <c r="X1123">
        <v>-1289919.5</v>
      </c>
      <c r="Y1123">
        <v>-4.8151417500000002E-2</v>
      </c>
      <c r="Z1123" t="str">
        <f t="shared" si="39"/>
        <v>High</v>
      </c>
    </row>
    <row r="1124" spans="1:26" x14ac:dyDescent="0.2">
      <c r="A1124" t="s">
        <v>3820</v>
      </c>
      <c r="B1124" t="s">
        <v>905</v>
      </c>
      <c r="C1124" t="s">
        <v>582</v>
      </c>
      <c r="D1124">
        <v>2000</v>
      </c>
      <c r="E1124">
        <v>4617</v>
      </c>
      <c r="F1124">
        <v>64</v>
      </c>
      <c r="G1124">
        <v>0</v>
      </c>
      <c r="H1124">
        <v>5.4</v>
      </c>
      <c r="I1124">
        <v>67</v>
      </c>
      <c r="J1124">
        <v>84</v>
      </c>
      <c r="K1124">
        <v>11860839</v>
      </c>
      <c r="L1124">
        <v>9000000</v>
      </c>
      <c r="M1124" s="2">
        <f>VLOOKUP(A1124,Sheet2!$A$1:G4848,2,0)</f>
        <v>40717</v>
      </c>
      <c r="N1124" t="str">
        <f>VLOOKUP(A1124,Sheet2!$A$1:G4848,3,0)</f>
        <v>Color</v>
      </c>
      <c r="O1124" t="str">
        <f>VLOOKUP(A1124,Sheet2!$A$1:G4848,4,0)</f>
        <v>Documentary</v>
      </c>
      <c r="P1124" t="str">
        <f>VLOOKUP(A1124,Sheet2!$A$1:G4848,5,0)</f>
        <v>English</v>
      </c>
      <c r="Q1124" t="str">
        <f>VLOOKUP(A1124,Sheet2!$A$1:G4848,6,0)</f>
        <v>USA</v>
      </c>
      <c r="R1124" t="str">
        <f>VLOOKUP(A1124,Sheet2!$A$1:G4848,7,0)</f>
        <v>PG</v>
      </c>
      <c r="S1124" t="str">
        <f>IF(Table19[[#This Row],[Language]]="English","English","Other language")</f>
        <v>English</v>
      </c>
      <c r="T1124">
        <f>Table19[[#This Row],[Gross Revenue]]-Table19[[#This Row],[Budget]]</f>
        <v>2860839</v>
      </c>
      <c r="U1124" s="1">
        <f>(Table19[[#This Row],[Gross Revenue]]/Table19[[#This Row],[Budget]])-1</f>
        <v>0.31787100000000001</v>
      </c>
      <c r="V1124" t="str">
        <f t="shared" si="38"/>
        <v>&lt;90 minutes</v>
      </c>
      <c r="W1124">
        <f>Table19[[#This Row],[Profit]]/Table19[[#This Row],[Budget]]*100</f>
        <v>31.787100000000002</v>
      </c>
      <c r="Z1124" t="str">
        <f t="shared" si="39"/>
        <v>Low</v>
      </c>
    </row>
    <row r="1125" spans="1:26" x14ac:dyDescent="0.2">
      <c r="A1125" t="s">
        <v>6222</v>
      </c>
      <c r="B1125" t="s">
        <v>971</v>
      </c>
      <c r="C1125" t="s">
        <v>1470</v>
      </c>
      <c r="D1125">
        <v>18000</v>
      </c>
      <c r="E1125">
        <v>32288</v>
      </c>
      <c r="F1125">
        <v>164</v>
      </c>
      <c r="G1125">
        <v>0</v>
      </c>
      <c r="H1125">
        <v>7.8</v>
      </c>
      <c r="I1125">
        <v>120</v>
      </c>
      <c r="J1125">
        <v>100</v>
      </c>
      <c r="K1125">
        <v>10725228</v>
      </c>
      <c r="L1125">
        <v>12500000</v>
      </c>
      <c r="M1125" s="2">
        <f>VLOOKUP(A1125,Sheet2!$A$1:G4849,2,0)</f>
        <v>33623</v>
      </c>
      <c r="N1125" t="str">
        <f>VLOOKUP(A1125,Sheet2!$A$1:G4849,3,0)</f>
        <v>Color</v>
      </c>
      <c r="O1125" t="str">
        <f>VLOOKUP(A1125,Sheet2!$A$1:G4849,4,0)</f>
        <v>Crime</v>
      </c>
      <c r="P1125" t="str">
        <f>VLOOKUP(A1125,Sheet2!$A$1:G4849,5,0)</f>
        <v>English</v>
      </c>
      <c r="Q1125" t="str">
        <f>VLOOKUP(A1125,Sheet2!$A$1:G4849,6,0)</f>
        <v>USA</v>
      </c>
      <c r="R1125" t="str">
        <f>VLOOKUP(A1125,Sheet2!$A$1:G4849,7,0)</f>
        <v>R</v>
      </c>
      <c r="S1125" t="str">
        <f>IF(Table19[[#This Row],[Language]]="English","English","Other language")</f>
        <v>English</v>
      </c>
      <c r="T1125">
        <f>Table19[[#This Row],[Gross Revenue]]-Table19[[#This Row],[Budget]]</f>
        <v>-1774772</v>
      </c>
      <c r="U1125" s="1">
        <f>(Table19[[#This Row],[Gross Revenue]]/Table19[[#This Row],[Budget]])-1</f>
        <v>-0.14198175999999996</v>
      </c>
      <c r="V1125" t="str">
        <f t="shared" si="38"/>
        <v>90-110 minutes</v>
      </c>
      <c r="W1125">
        <f>Table19[[#This Row],[Profit]]/Table19[[#This Row],[Budget]]*100</f>
        <v>-14.198176000000002</v>
      </c>
      <c r="X1125">
        <v>-74533.5</v>
      </c>
      <c r="Y1125">
        <v>-7.4856785714285719E-3</v>
      </c>
      <c r="Z1125" t="str">
        <f t="shared" si="39"/>
        <v>Low</v>
      </c>
    </row>
    <row r="1126" spans="1:26" x14ac:dyDescent="0.2">
      <c r="A1126" t="s">
        <v>3262</v>
      </c>
      <c r="B1126" t="s">
        <v>26</v>
      </c>
      <c r="C1126" t="s">
        <v>27</v>
      </c>
      <c r="D1126">
        <v>736</v>
      </c>
      <c r="E1126">
        <v>1854</v>
      </c>
      <c r="F1126">
        <v>170</v>
      </c>
      <c r="G1126">
        <v>0</v>
      </c>
      <c r="H1126">
        <v>2.1</v>
      </c>
      <c r="I1126">
        <v>66</v>
      </c>
      <c r="J1126">
        <v>104</v>
      </c>
      <c r="K1126">
        <v>4273372</v>
      </c>
      <c r="L1126">
        <v>22000000</v>
      </c>
      <c r="M1126" s="2">
        <f>VLOOKUP(A1126,Sheet2!$A$1:G4850,2,0)</f>
        <v>36928</v>
      </c>
      <c r="N1126" t="str">
        <f>VLOOKUP(A1126,Sheet2!$A$1:G4850,3,0)</f>
        <v>Color</v>
      </c>
      <c r="O1126" t="str">
        <f>VLOOKUP(A1126,Sheet2!$A$1:G4850,4,0)</f>
        <v>Drama</v>
      </c>
      <c r="P1126" t="str">
        <f>VLOOKUP(A1126,Sheet2!$A$1:G4850,5,0)</f>
        <v>English</v>
      </c>
      <c r="Q1126" t="str">
        <f>VLOOKUP(A1126,Sheet2!$A$1:G4850,6,0)</f>
        <v>USA</v>
      </c>
      <c r="R1126" t="str">
        <f>VLOOKUP(A1126,Sheet2!$A$1:G4850,7,0)</f>
        <v>PG-13</v>
      </c>
      <c r="S1126" t="str">
        <f>IF(Table19[[#This Row],[Language]]="English","English","Other language")</f>
        <v>English</v>
      </c>
      <c r="T1126">
        <f>Table19[[#This Row],[Gross Revenue]]-Table19[[#This Row],[Budget]]</f>
        <v>-17726628</v>
      </c>
      <c r="U1126" s="1">
        <f>(Table19[[#This Row],[Gross Revenue]]/Table19[[#This Row],[Budget]])-1</f>
        <v>-0.80575581818181818</v>
      </c>
      <c r="V1126" t="str">
        <f t="shared" si="38"/>
        <v>90-110 minutes</v>
      </c>
      <c r="W1126">
        <f>Table19[[#This Row],[Profit]]/Table19[[#This Row],[Budget]]*100</f>
        <v>-80.575581818181817</v>
      </c>
      <c r="X1126">
        <v>-434215.5</v>
      </c>
      <c r="Y1126">
        <v>-0.10115100772200772</v>
      </c>
      <c r="Z1126" t="str">
        <f t="shared" si="39"/>
        <v>Medium</v>
      </c>
    </row>
    <row r="1127" spans="1:26" x14ac:dyDescent="0.2">
      <c r="A1127" t="s">
        <v>6790</v>
      </c>
      <c r="B1127" t="s">
        <v>968</v>
      </c>
      <c r="C1127" t="s">
        <v>1811</v>
      </c>
      <c r="D1127">
        <v>18000</v>
      </c>
      <c r="E1127">
        <v>32930</v>
      </c>
      <c r="F1127">
        <v>380</v>
      </c>
      <c r="G1127">
        <v>0</v>
      </c>
      <c r="H1127">
        <v>7.9</v>
      </c>
      <c r="I1127">
        <v>60</v>
      </c>
      <c r="J1127">
        <v>122</v>
      </c>
      <c r="K1127">
        <v>26830000</v>
      </c>
      <c r="L1127">
        <v>18000000</v>
      </c>
      <c r="M1127" s="2">
        <f>VLOOKUP(A1127,Sheet2!$A$1:G4851,2,0)</f>
        <v>32651</v>
      </c>
      <c r="N1127" t="str">
        <f>VLOOKUP(A1127,Sheet2!$A$1:G4851,3,0)</f>
        <v>Color</v>
      </c>
      <c r="O1127" t="str">
        <f>VLOOKUP(A1127,Sheet2!$A$1:G4851,4,0)</f>
        <v>Drama</v>
      </c>
      <c r="P1127" t="str">
        <f>VLOOKUP(A1127,Sheet2!$A$1:G4851,5,0)</f>
        <v>English</v>
      </c>
      <c r="Q1127" t="str">
        <f>VLOOKUP(A1127,Sheet2!$A$1:G4851,6,0)</f>
        <v>USA</v>
      </c>
      <c r="R1127" t="str">
        <f>VLOOKUP(A1127,Sheet2!$A$1:G4851,7,0)</f>
        <v>R</v>
      </c>
      <c r="S1127" t="str">
        <f>IF(Table19[[#This Row],[Language]]="English","English","Other language")</f>
        <v>English</v>
      </c>
      <c r="T1127">
        <f>Table19[[#This Row],[Gross Revenue]]-Table19[[#This Row],[Budget]]</f>
        <v>8830000</v>
      </c>
      <c r="U1127" s="1">
        <f>(Table19[[#This Row],[Gross Revenue]]/Table19[[#This Row],[Budget]])-1</f>
        <v>0.49055555555555563</v>
      </c>
      <c r="V1127" t="str">
        <f t="shared" si="38"/>
        <v>111-130 minutes</v>
      </c>
      <c r="W1127">
        <f>Table19[[#This Row],[Profit]]/Table19[[#This Row],[Budget]]*100</f>
        <v>49.055555555555557</v>
      </c>
      <c r="X1127">
        <v>-434215.5</v>
      </c>
      <c r="Y1127">
        <v>-0.10115100772200772</v>
      </c>
      <c r="Z1127" t="str">
        <f t="shared" si="39"/>
        <v>Medium</v>
      </c>
    </row>
    <row r="1128" spans="1:26" x14ac:dyDescent="0.2">
      <c r="A1128" t="s">
        <v>6264</v>
      </c>
      <c r="B1128" t="s">
        <v>1255</v>
      </c>
      <c r="C1128" t="s">
        <v>1585</v>
      </c>
      <c r="D1128">
        <v>900</v>
      </c>
      <c r="E1128">
        <v>2475</v>
      </c>
      <c r="F1128">
        <v>218</v>
      </c>
      <c r="G1128">
        <v>0</v>
      </c>
      <c r="H1128">
        <v>7.3</v>
      </c>
      <c r="I1128">
        <v>137</v>
      </c>
      <c r="J1128">
        <v>102</v>
      </c>
      <c r="K1128">
        <v>16842303</v>
      </c>
      <c r="L1128">
        <v>6500000</v>
      </c>
      <c r="M1128" s="2">
        <f>VLOOKUP(A1128,Sheet2!$A$1:G4852,2,0)</f>
        <v>36254</v>
      </c>
      <c r="N1128" t="str">
        <f>VLOOKUP(A1128,Sheet2!$A$1:G4852,3,0)</f>
        <v>Color</v>
      </c>
      <c r="O1128" t="str">
        <f>VLOOKUP(A1128,Sheet2!$A$1:G4852,4,0)</f>
        <v>Comedy</v>
      </c>
      <c r="P1128" t="str">
        <f>VLOOKUP(A1128,Sheet2!$A$1:G4852,5,0)</f>
        <v>English</v>
      </c>
      <c r="Q1128" t="str">
        <f>VLOOKUP(A1128,Sheet2!$A$1:G4852,6,0)</f>
        <v>USA</v>
      </c>
      <c r="R1128" t="str">
        <f>VLOOKUP(A1128,Sheet2!$A$1:G4852,7,0)</f>
        <v>R</v>
      </c>
      <c r="S1128" t="str">
        <f>IF(Table19[[#This Row],[Language]]="English","English","Other language")</f>
        <v>English</v>
      </c>
      <c r="T1128">
        <f>Table19[[#This Row],[Gross Revenue]]-Table19[[#This Row],[Budget]]</f>
        <v>10342303</v>
      </c>
      <c r="U1128" s="1">
        <f>(Table19[[#This Row],[Gross Revenue]]/Table19[[#This Row],[Budget]])-1</f>
        <v>1.5911235384615385</v>
      </c>
      <c r="V1128" t="str">
        <f t="shared" si="38"/>
        <v>90-110 minutes</v>
      </c>
      <c r="W1128">
        <f>Table19[[#This Row],[Profit]]/Table19[[#This Row],[Budget]]*100</f>
        <v>159.11235384615387</v>
      </c>
      <c r="X1128">
        <v>1637763</v>
      </c>
      <c r="Y1128">
        <v>0.19178668286445014</v>
      </c>
      <c r="Z1128" t="str">
        <f t="shared" si="39"/>
        <v>Low</v>
      </c>
    </row>
    <row r="1129" spans="1:26" x14ac:dyDescent="0.2">
      <c r="A1129" t="s">
        <v>3342</v>
      </c>
      <c r="B1129" t="s">
        <v>168</v>
      </c>
      <c r="C1129" t="s">
        <v>169</v>
      </c>
      <c r="D1129">
        <v>847</v>
      </c>
      <c r="E1129">
        <v>1668</v>
      </c>
      <c r="F1129">
        <v>29</v>
      </c>
      <c r="G1129">
        <v>566</v>
      </c>
      <c r="H1129">
        <v>3.9</v>
      </c>
      <c r="I1129">
        <v>8</v>
      </c>
      <c r="J1129">
        <v>105</v>
      </c>
      <c r="K1129">
        <v>178739</v>
      </c>
      <c r="L1129">
        <v>2450000</v>
      </c>
      <c r="M1129" s="2">
        <f>VLOOKUP(A1129,Sheet2!$A$1:G4853,2,0)</f>
        <v>40875</v>
      </c>
      <c r="N1129" t="str">
        <f>VLOOKUP(A1129,Sheet2!$A$1:G4853,3,0)</f>
        <v>Color</v>
      </c>
      <c r="O1129" t="str">
        <f>VLOOKUP(A1129,Sheet2!$A$1:G4853,4,0)</f>
        <v>Drama</v>
      </c>
      <c r="P1129" t="str">
        <f>VLOOKUP(A1129,Sheet2!$A$1:G4853,5,0)</f>
        <v>English</v>
      </c>
      <c r="Q1129" t="str">
        <f>VLOOKUP(A1129,Sheet2!$A$1:G4853,6,0)</f>
        <v>USA</v>
      </c>
      <c r="R1129" t="str">
        <f>VLOOKUP(A1129,Sheet2!$A$1:G4853,7,0)</f>
        <v>PG-13</v>
      </c>
      <c r="S1129" t="str">
        <f>IF(Table19[[#This Row],[Language]]="English","English","Other language")</f>
        <v>English</v>
      </c>
      <c r="T1129">
        <f>Table19[[#This Row],[Gross Revenue]]-Table19[[#This Row],[Budget]]</f>
        <v>-2271261</v>
      </c>
      <c r="U1129" s="1">
        <f>(Table19[[#This Row],[Gross Revenue]]/Table19[[#This Row],[Budget]])-1</f>
        <v>-0.92704530612244895</v>
      </c>
      <c r="V1129" t="str">
        <f t="shared" si="38"/>
        <v>90-110 minutes</v>
      </c>
      <c r="W1129">
        <f>Table19[[#This Row],[Profit]]/Table19[[#This Row],[Budget]]*100</f>
        <v>-92.704530612244895</v>
      </c>
      <c r="X1129">
        <v>-434215.5</v>
      </c>
      <c r="Y1129">
        <v>-0.10115100772200772</v>
      </c>
      <c r="Z1129" t="str">
        <f t="shared" si="39"/>
        <v>Low</v>
      </c>
    </row>
    <row r="1130" spans="1:26" x14ac:dyDescent="0.2">
      <c r="A1130" t="s">
        <v>5501</v>
      </c>
      <c r="B1130" t="s">
        <v>2238</v>
      </c>
      <c r="C1130" t="s">
        <v>391</v>
      </c>
      <c r="D1130">
        <v>722</v>
      </c>
      <c r="E1130">
        <v>2859</v>
      </c>
      <c r="F1130">
        <v>41</v>
      </c>
      <c r="G1130">
        <v>0</v>
      </c>
      <c r="H1130">
        <v>6.8</v>
      </c>
      <c r="I1130">
        <v>90</v>
      </c>
      <c r="J1130">
        <v>118</v>
      </c>
      <c r="K1130">
        <v>4280577</v>
      </c>
      <c r="L1130">
        <v>10000000</v>
      </c>
      <c r="M1130" s="2">
        <f>VLOOKUP(A1130,Sheet2!$A$1:G4854,2,0)</f>
        <v>38508</v>
      </c>
      <c r="N1130" t="str">
        <f>VLOOKUP(A1130,Sheet2!$A$1:G4854,3,0)</f>
        <v>Color</v>
      </c>
      <c r="O1130" t="str">
        <f>VLOOKUP(A1130,Sheet2!$A$1:G4854,4,0)</f>
        <v>Drama</v>
      </c>
      <c r="P1130" t="str">
        <f>VLOOKUP(A1130,Sheet2!$A$1:G4854,5,0)</f>
        <v>English</v>
      </c>
      <c r="Q1130" t="str">
        <f>VLOOKUP(A1130,Sheet2!$A$1:G4854,6,0)</f>
        <v>USA</v>
      </c>
      <c r="R1130" t="str">
        <f>VLOOKUP(A1130,Sheet2!$A$1:G4854,7,0)</f>
        <v>PG-13</v>
      </c>
      <c r="S1130" t="str">
        <f>IF(Table19[[#This Row],[Language]]="English","English","Other language")</f>
        <v>English</v>
      </c>
      <c r="T1130">
        <f>Table19[[#This Row],[Gross Revenue]]-Table19[[#This Row],[Budget]]</f>
        <v>-5719423</v>
      </c>
      <c r="U1130" s="1">
        <f>(Table19[[#This Row],[Gross Revenue]]/Table19[[#This Row],[Budget]])-1</f>
        <v>-0.57194230000000001</v>
      </c>
      <c r="V1130" t="str">
        <f t="shared" si="38"/>
        <v>111-130 minutes</v>
      </c>
      <c r="W1130">
        <f>Table19[[#This Row],[Profit]]/Table19[[#This Row],[Budget]]*100</f>
        <v>-57.194230000000005</v>
      </c>
      <c r="X1130">
        <v>-434215.5</v>
      </c>
      <c r="Y1130">
        <v>-0.10115100772200772</v>
      </c>
      <c r="Z1130" t="str">
        <f t="shared" si="39"/>
        <v>Low</v>
      </c>
    </row>
    <row r="1131" spans="1:26" x14ac:dyDescent="0.2">
      <c r="A1131" t="s">
        <v>4715</v>
      </c>
      <c r="B1131" t="s">
        <v>1788</v>
      </c>
      <c r="C1131" t="s">
        <v>1789</v>
      </c>
      <c r="D1131">
        <v>789</v>
      </c>
      <c r="E1131">
        <v>1671</v>
      </c>
      <c r="F1131">
        <v>33</v>
      </c>
      <c r="G1131">
        <v>953</v>
      </c>
      <c r="H1131">
        <v>6.3</v>
      </c>
      <c r="I1131">
        <v>84</v>
      </c>
      <c r="J1131">
        <v>280</v>
      </c>
      <c r="K1131">
        <v>12870569</v>
      </c>
      <c r="L1131">
        <v>56000000</v>
      </c>
      <c r="M1131" s="2">
        <f>VLOOKUP(A1131,Sheet2!$A$1:G4855,2,0)</f>
        <v>37865</v>
      </c>
      <c r="N1131" t="str">
        <f>VLOOKUP(A1131,Sheet2!$A$1:G4855,3,0)</f>
        <v>Color</v>
      </c>
      <c r="O1131" t="str">
        <f>VLOOKUP(A1131,Sheet2!$A$1:G4855,4,0)</f>
        <v>Drama</v>
      </c>
      <c r="P1131" t="str">
        <f>VLOOKUP(A1131,Sheet2!$A$1:G4855,5,0)</f>
        <v>English</v>
      </c>
      <c r="Q1131" t="str">
        <f>VLOOKUP(A1131,Sheet2!$A$1:G4855,6,0)</f>
        <v>USA</v>
      </c>
      <c r="R1131" t="str">
        <f>VLOOKUP(A1131,Sheet2!$A$1:G4855,7,0)</f>
        <v>PG-13</v>
      </c>
      <c r="S1131" t="str">
        <f>IF(Table19[[#This Row],[Language]]="English","English","Other language")</f>
        <v>English</v>
      </c>
      <c r="T1131">
        <f>Table19[[#This Row],[Gross Revenue]]-Table19[[#This Row],[Budget]]</f>
        <v>-43129431</v>
      </c>
      <c r="U1131" s="1">
        <f>(Table19[[#This Row],[Gross Revenue]]/Table19[[#This Row],[Budget]])-1</f>
        <v>-0.77016841071428566</v>
      </c>
      <c r="V1131" t="str">
        <f t="shared" si="38"/>
        <v>&gt;150 minutes</v>
      </c>
      <c r="W1131">
        <f>Table19[[#This Row],[Profit]]/Table19[[#This Row],[Budget]]*100</f>
        <v>-77.016841071428573</v>
      </c>
      <c r="X1131">
        <v>-434215.5</v>
      </c>
      <c r="Y1131">
        <v>-0.10115100772200772</v>
      </c>
      <c r="Z1131" t="str">
        <f t="shared" si="39"/>
        <v>High</v>
      </c>
    </row>
    <row r="1132" spans="1:26" x14ac:dyDescent="0.2">
      <c r="A1132" t="s">
        <v>6449</v>
      </c>
      <c r="B1132" t="s">
        <v>153</v>
      </c>
      <c r="C1132" t="s">
        <v>1001</v>
      </c>
      <c r="D1132">
        <v>3000</v>
      </c>
      <c r="E1132">
        <v>4238</v>
      </c>
      <c r="F1132">
        <v>386</v>
      </c>
      <c r="G1132">
        <v>0</v>
      </c>
      <c r="H1132">
        <v>7.5</v>
      </c>
      <c r="I1132">
        <v>127</v>
      </c>
      <c r="J1132">
        <v>105</v>
      </c>
      <c r="K1132">
        <v>6390032</v>
      </c>
      <c r="L1132">
        <v>3500000</v>
      </c>
      <c r="M1132" s="2">
        <f>VLOOKUP(A1132,Sheet2!$A$1:G4856,2,0)</f>
        <v>36157</v>
      </c>
      <c r="N1132" t="str">
        <f>VLOOKUP(A1132,Sheet2!$A$1:G4856,3,0)</f>
        <v>Black and White</v>
      </c>
      <c r="O1132" t="str">
        <f>VLOOKUP(A1132,Sheet2!$A$1:G4856,4,0)</f>
        <v>Biography</v>
      </c>
      <c r="P1132" t="str">
        <f>VLOOKUP(A1132,Sheet2!$A$1:G4856,5,0)</f>
        <v>English</v>
      </c>
      <c r="Q1132" t="str">
        <f>VLOOKUP(A1132,Sheet2!$A$1:G4856,6,0)</f>
        <v>USA</v>
      </c>
      <c r="R1132" t="str">
        <f>VLOOKUP(A1132,Sheet2!$A$1:G4856,7,0)</f>
        <v>R</v>
      </c>
      <c r="S1132" t="str">
        <f>IF(Table19[[#This Row],[Language]]="English","English","Other language")</f>
        <v>English</v>
      </c>
      <c r="T1132">
        <f>Table19[[#This Row],[Gross Revenue]]-Table19[[#This Row],[Budget]]</f>
        <v>2890032</v>
      </c>
      <c r="U1132" s="1">
        <f>(Table19[[#This Row],[Gross Revenue]]/Table19[[#This Row],[Budget]])-1</f>
        <v>0.82572342857142855</v>
      </c>
      <c r="V1132" t="str">
        <f t="shared" si="38"/>
        <v>90-110 minutes</v>
      </c>
      <c r="W1132">
        <f>Table19[[#This Row],[Profit]]/Table19[[#This Row],[Budget]]*100</f>
        <v>82.572342857142857</v>
      </c>
      <c r="X1132">
        <v>-1289919.5</v>
      </c>
      <c r="Y1132">
        <v>-4.8151417500000002E-2</v>
      </c>
      <c r="Z1132" t="str">
        <f t="shared" si="39"/>
        <v>Low</v>
      </c>
    </row>
    <row r="1133" spans="1:26" x14ac:dyDescent="0.2">
      <c r="A1133" t="s">
        <v>3515</v>
      </c>
      <c r="B1133" t="s">
        <v>211</v>
      </c>
      <c r="C1133" t="s">
        <v>463</v>
      </c>
      <c r="D1133">
        <v>22000</v>
      </c>
      <c r="E1133">
        <v>23352</v>
      </c>
      <c r="F1133">
        <v>6</v>
      </c>
      <c r="G1133">
        <v>387</v>
      </c>
      <c r="H1133">
        <v>4.8</v>
      </c>
      <c r="I1133">
        <v>130</v>
      </c>
      <c r="J1133">
        <v>102</v>
      </c>
      <c r="K1133">
        <v>14334645</v>
      </c>
      <c r="L1133">
        <v>25000000</v>
      </c>
      <c r="M1133" s="2">
        <f>VLOOKUP(A1133,Sheet2!$A$1:G4857,2,0)</f>
        <v>38152</v>
      </c>
      <c r="N1133" t="str">
        <f>VLOOKUP(A1133,Sheet2!$A$1:G4857,3,0)</f>
        <v>Color</v>
      </c>
      <c r="O1133" t="str">
        <f>VLOOKUP(A1133,Sheet2!$A$1:G4857,4,0)</f>
        <v>Drama</v>
      </c>
      <c r="P1133" t="str">
        <f>VLOOKUP(A1133,Sheet2!$A$1:G4857,5,0)</f>
        <v>English</v>
      </c>
      <c r="Q1133" t="str">
        <f>VLOOKUP(A1133,Sheet2!$A$1:G4857,6,0)</f>
        <v>USA</v>
      </c>
      <c r="R1133" t="str">
        <f>VLOOKUP(A1133,Sheet2!$A$1:G4857,7,0)</f>
        <v>PG-13</v>
      </c>
      <c r="S1133" t="str">
        <f>IF(Table19[[#This Row],[Language]]="English","English","Other language")</f>
        <v>English</v>
      </c>
      <c r="T1133">
        <f>Table19[[#This Row],[Gross Revenue]]-Table19[[#This Row],[Budget]]</f>
        <v>-10665355</v>
      </c>
      <c r="U1133" s="1">
        <f>(Table19[[#This Row],[Gross Revenue]]/Table19[[#This Row],[Budget]])-1</f>
        <v>-0.42661420000000005</v>
      </c>
      <c r="V1133" t="str">
        <f t="shared" si="38"/>
        <v>90-110 minutes</v>
      </c>
      <c r="W1133">
        <f>Table19[[#This Row],[Profit]]/Table19[[#This Row],[Budget]]*100</f>
        <v>-42.66142</v>
      </c>
      <c r="X1133">
        <v>-434215.5</v>
      </c>
      <c r="Y1133">
        <v>-0.10115100772200772</v>
      </c>
      <c r="Z1133" t="str">
        <f t="shared" si="39"/>
        <v>Medium</v>
      </c>
    </row>
    <row r="1134" spans="1:26" x14ac:dyDescent="0.2">
      <c r="A1134" t="s">
        <v>4321</v>
      </c>
      <c r="B1134" t="s">
        <v>1438</v>
      </c>
      <c r="C1134" t="s">
        <v>1439</v>
      </c>
      <c r="D1134">
        <v>43</v>
      </c>
      <c r="E1134">
        <v>53</v>
      </c>
      <c r="F1134">
        <v>2</v>
      </c>
      <c r="G1134">
        <v>339</v>
      </c>
      <c r="H1134">
        <v>6</v>
      </c>
      <c r="I1134">
        <v>107</v>
      </c>
      <c r="J1134">
        <v>99</v>
      </c>
      <c r="K1134">
        <v>10037390</v>
      </c>
      <c r="L1134">
        <v>1000000000</v>
      </c>
      <c r="M1134" s="2">
        <f>VLOOKUP(A1134,Sheet2!$A$1:G4858,2,0)</f>
        <v>36394</v>
      </c>
      <c r="N1134" t="str">
        <f>VLOOKUP(A1134,Sheet2!$A$1:G4858,3,0)</f>
        <v>Color</v>
      </c>
      <c r="O1134" t="str">
        <f>VLOOKUP(A1134,Sheet2!$A$1:G4858,4,0)</f>
        <v>Action</v>
      </c>
      <c r="P1134" t="str">
        <f>VLOOKUP(A1134,Sheet2!$A$1:G4858,5,0)</f>
        <v>Japanese</v>
      </c>
      <c r="Q1134" t="str">
        <f>VLOOKUP(A1134,Sheet2!$A$1:G4858,6,0)</f>
        <v>Japan</v>
      </c>
      <c r="R1134" t="str">
        <f>VLOOKUP(A1134,Sheet2!$A$1:G4858,7,0)</f>
        <v>PG</v>
      </c>
      <c r="S1134" t="str">
        <f>IF(Table19[[#This Row],[Language]]="English","English","Other language")</f>
        <v>Other language</v>
      </c>
      <c r="T1134">
        <f>Table19[[#This Row],[Gross Revenue]]-Table19[[#This Row],[Budget]]</f>
        <v>-989962610</v>
      </c>
      <c r="U1134" s="1">
        <f>(Table19[[#This Row],[Gross Revenue]]/Table19[[#This Row],[Budget]])-1</f>
        <v>-0.98996260999999997</v>
      </c>
      <c r="V1134" t="str">
        <f t="shared" si="38"/>
        <v>90-110 minutes</v>
      </c>
      <c r="W1134">
        <f>Table19[[#This Row],[Profit]]/Table19[[#This Row],[Budget]]*100</f>
        <v>-98.99626099999999</v>
      </c>
      <c r="X1134">
        <v>-1289919.5</v>
      </c>
      <c r="Y1134">
        <v>-4.8151417500000002E-2</v>
      </c>
      <c r="Z1134" t="str">
        <f t="shared" si="39"/>
        <v>High</v>
      </c>
    </row>
    <row r="1135" spans="1:26" x14ac:dyDescent="0.2">
      <c r="A1135" t="s">
        <v>4736</v>
      </c>
      <c r="B1135" t="s">
        <v>1809</v>
      </c>
      <c r="C1135" t="s">
        <v>1810</v>
      </c>
      <c r="D1135">
        <v>839</v>
      </c>
      <c r="E1135">
        <v>2961</v>
      </c>
      <c r="F1135">
        <v>8</v>
      </c>
      <c r="G1135">
        <v>0</v>
      </c>
      <c r="H1135">
        <v>6.3</v>
      </c>
      <c r="I1135">
        <v>167</v>
      </c>
      <c r="J1135">
        <v>102</v>
      </c>
      <c r="K1135">
        <v>17797316</v>
      </c>
      <c r="L1135">
        <v>32000000</v>
      </c>
      <c r="M1135" s="2">
        <f>VLOOKUP(A1135,Sheet2!$A$1:G4859,2,0)</f>
        <v>40319</v>
      </c>
      <c r="N1135" t="str">
        <f>VLOOKUP(A1135,Sheet2!$A$1:G4859,3,0)</f>
        <v>Color</v>
      </c>
      <c r="O1135" t="str">
        <f>VLOOKUP(A1135,Sheet2!$A$1:G4859,4,0)</f>
        <v>Comedy</v>
      </c>
      <c r="P1135" t="str">
        <f>VLOOKUP(A1135,Sheet2!$A$1:G4859,5,0)</f>
        <v>English</v>
      </c>
      <c r="Q1135" t="str">
        <f>VLOOKUP(A1135,Sheet2!$A$1:G4859,6,0)</f>
        <v>USA</v>
      </c>
      <c r="R1135" t="str">
        <f>VLOOKUP(A1135,Sheet2!$A$1:G4859,7,0)</f>
        <v>R</v>
      </c>
      <c r="S1135" t="str">
        <f>IF(Table19[[#This Row],[Language]]="English","English","Other language")</f>
        <v>English</v>
      </c>
      <c r="T1135">
        <f>Table19[[#This Row],[Gross Revenue]]-Table19[[#This Row],[Budget]]</f>
        <v>-14202684</v>
      </c>
      <c r="U1135" s="1">
        <f>(Table19[[#This Row],[Gross Revenue]]/Table19[[#This Row],[Budget]])-1</f>
        <v>-0.44383387500000004</v>
      </c>
      <c r="V1135" t="str">
        <f t="shared" si="38"/>
        <v>90-110 minutes</v>
      </c>
      <c r="W1135">
        <f>Table19[[#This Row],[Profit]]/Table19[[#This Row],[Budget]]*100</f>
        <v>-44.383387499999998</v>
      </c>
      <c r="X1135">
        <v>1637763</v>
      </c>
      <c r="Y1135">
        <v>0.19178668286445014</v>
      </c>
      <c r="Z1135" t="str">
        <f t="shared" si="39"/>
        <v>Medium</v>
      </c>
    </row>
    <row r="1136" spans="1:26" x14ac:dyDescent="0.2">
      <c r="A1136" t="s">
        <v>6112</v>
      </c>
      <c r="B1136" t="s">
        <v>2744</v>
      </c>
      <c r="C1136" t="s">
        <v>1053</v>
      </c>
      <c r="D1136">
        <v>394</v>
      </c>
      <c r="E1136">
        <v>1784</v>
      </c>
      <c r="F1136">
        <v>258</v>
      </c>
      <c r="G1136">
        <v>0</v>
      </c>
      <c r="H1136">
        <v>7.2</v>
      </c>
      <c r="I1136">
        <v>137</v>
      </c>
      <c r="J1136">
        <v>130</v>
      </c>
      <c r="K1136">
        <v>106635996</v>
      </c>
      <c r="L1136">
        <v>58000000</v>
      </c>
      <c r="M1136" s="2">
        <f>VLOOKUP(A1136,Sheet2!$A$1:G4860,2,0)</f>
        <v>34878</v>
      </c>
      <c r="N1136" t="str">
        <f>VLOOKUP(A1136,Sheet2!$A$1:G4860,3,0)</f>
        <v>Color</v>
      </c>
      <c r="O1136" t="str">
        <f>VLOOKUP(A1136,Sheet2!$A$1:G4860,4,0)</f>
        <v>Action</v>
      </c>
      <c r="P1136" t="str">
        <f>VLOOKUP(A1136,Sheet2!$A$1:G4860,5,0)</f>
        <v>English</v>
      </c>
      <c r="Q1136" t="str">
        <f>VLOOKUP(A1136,Sheet2!$A$1:G4860,6,0)</f>
        <v>UK</v>
      </c>
      <c r="R1136" t="str">
        <f>VLOOKUP(A1136,Sheet2!$A$1:G4860,7,0)</f>
        <v>PG-13</v>
      </c>
      <c r="S1136" t="str">
        <f>IF(Table19[[#This Row],[Language]]="English","English","Other language")</f>
        <v>English</v>
      </c>
      <c r="T1136">
        <f>Table19[[#This Row],[Gross Revenue]]-Table19[[#This Row],[Budget]]</f>
        <v>48635996</v>
      </c>
      <c r="U1136" s="1">
        <f>(Table19[[#This Row],[Gross Revenue]]/Table19[[#This Row],[Budget]])-1</f>
        <v>0.8385516551724137</v>
      </c>
      <c r="V1136" t="str">
        <f t="shared" si="38"/>
        <v>111-130 minutes</v>
      </c>
      <c r="W1136">
        <f>Table19[[#This Row],[Profit]]/Table19[[#This Row],[Budget]]*100</f>
        <v>83.855165517241375</v>
      </c>
      <c r="X1136">
        <v>-1289919.5</v>
      </c>
      <c r="Y1136">
        <v>-4.8151417500000002E-2</v>
      </c>
      <c r="Z1136" t="str">
        <f t="shared" si="39"/>
        <v>High</v>
      </c>
    </row>
    <row r="1137" spans="1:26" x14ac:dyDescent="0.2">
      <c r="A1137" t="s">
        <v>6764</v>
      </c>
      <c r="B1137" t="s">
        <v>3112</v>
      </c>
      <c r="C1137" t="s">
        <v>2309</v>
      </c>
      <c r="D1137">
        <v>387</v>
      </c>
      <c r="E1137">
        <v>1198</v>
      </c>
      <c r="F1137">
        <v>82</v>
      </c>
      <c r="G1137">
        <v>0</v>
      </c>
      <c r="H1137">
        <v>7.8</v>
      </c>
      <c r="I1137">
        <v>164</v>
      </c>
      <c r="J1137">
        <v>110</v>
      </c>
      <c r="K1137">
        <v>51100000</v>
      </c>
      <c r="L1137">
        <v>3000000</v>
      </c>
      <c r="M1137" s="2">
        <f>VLOOKUP(A1137,Sheet2!$A$1:G4861,2,0)</f>
        <v>23526</v>
      </c>
      <c r="N1137" t="str">
        <f>VLOOKUP(A1137,Sheet2!$A$1:G4861,3,0)</f>
        <v>Color</v>
      </c>
      <c r="O1137" t="str">
        <f>VLOOKUP(A1137,Sheet2!$A$1:G4861,4,0)</f>
        <v>Action</v>
      </c>
      <c r="P1137" t="str">
        <f>VLOOKUP(A1137,Sheet2!$A$1:G4861,5,0)</f>
        <v>English</v>
      </c>
      <c r="Q1137" t="str">
        <f>VLOOKUP(A1137,Sheet2!$A$1:G4861,6,0)</f>
        <v>UK</v>
      </c>
      <c r="R1137" t="str">
        <f>VLOOKUP(A1137,Sheet2!$A$1:G4861,7,0)</f>
        <v>Approved</v>
      </c>
      <c r="S1137" t="str">
        <f>IF(Table19[[#This Row],[Language]]="English","English","Other language")</f>
        <v>English</v>
      </c>
      <c r="T1137">
        <f>Table19[[#This Row],[Gross Revenue]]-Table19[[#This Row],[Budget]]</f>
        <v>48100000</v>
      </c>
      <c r="U1137" s="1">
        <f>(Table19[[#This Row],[Gross Revenue]]/Table19[[#This Row],[Budget]])-1</f>
        <v>16.033333333333335</v>
      </c>
      <c r="V1137" t="str">
        <f t="shared" si="38"/>
        <v>90-110 minutes</v>
      </c>
      <c r="W1137">
        <f>Table19[[#This Row],[Profit]]/Table19[[#This Row],[Budget]]*100</f>
        <v>1603.3333333333335</v>
      </c>
      <c r="X1137">
        <v>-1289919.5</v>
      </c>
      <c r="Y1137">
        <v>-4.8151417500000002E-2</v>
      </c>
      <c r="Z1137" t="str">
        <f t="shared" si="39"/>
        <v>Low</v>
      </c>
    </row>
    <row r="1138" spans="1:26" x14ac:dyDescent="0.2">
      <c r="A1138" t="s">
        <v>3379</v>
      </c>
      <c r="B1138" t="s">
        <v>235</v>
      </c>
      <c r="C1138" t="s">
        <v>236</v>
      </c>
      <c r="D1138">
        <v>835</v>
      </c>
      <c r="E1138">
        <v>4348</v>
      </c>
      <c r="F1138">
        <v>21000</v>
      </c>
      <c r="G1138">
        <v>146000</v>
      </c>
      <c r="H1138">
        <v>8.1</v>
      </c>
      <c r="I1138">
        <v>568</v>
      </c>
      <c r="J1138">
        <v>149</v>
      </c>
      <c r="K1138">
        <v>167735396</v>
      </c>
      <c r="L1138">
        <v>61000000</v>
      </c>
      <c r="M1138" s="2">
        <f>VLOOKUP(A1138,Sheet2!$A$1:G4862,2,0)</f>
        <v>41836</v>
      </c>
      <c r="N1138" t="str">
        <f>VLOOKUP(A1138,Sheet2!$A$1:G4862,3,0)</f>
        <v>Color</v>
      </c>
      <c r="O1138" t="str">
        <f>VLOOKUP(A1138,Sheet2!$A$1:G4862,4,0)</f>
        <v>Crime</v>
      </c>
      <c r="P1138" t="str">
        <f>VLOOKUP(A1138,Sheet2!$A$1:G4862,5,0)</f>
        <v>English</v>
      </c>
      <c r="Q1138" t="str">
        <f>VLOOKUP(A1138,Sheet2!$A$1:G4862,6,0)</f>
        <v>USA</v>
      </c>
      <c r="R1138" t="str">
        <f>VLOOKUP(A1138,Sheet2!$A$1:G4862,7,0)</f>
        <v>R</v>
      </c>
      <c r="S1138" t="str">
        <f>IF(Table19[[#This Row],[Language]]="English","English","Other language")</f>
        <v>English</v>
      </c>
      <c r="T1138">
        <f>Table19[[#This Row],[Gross Revenue]]-Table19[[#This Row],[Budget]]</f>
        <v>106735396</v>
      </c>
      <c r="U1138" s="1">
        <f>(Table19[[#This Row],[Gross Revenue]]/Table19[[#This Row],[Budget]])-1</f>
        <v>1.7497605901639344</v>
      </c>
      <c r="V1138" t="str">
        <f t="shared" si="38"/>
        <v>131-150 minutes</v>
      </c>
      <c r="W1138">
        <f>Table19[[#This Row],[Profit]]/Table19[[#This Row],[Budget]]*100</f>
        <v>174.97605901639344</v>
      </c>
      <c r="X1138">
        <v>-74533.5</v>
      </c>
      <c r="Y1138">
        <v>-7.4856785714285719E-3</v>
      </c>
      <c r="Z1138" t="str">
        <f t="shared" si="39"/>
        <v>High</v>
      </c>
    </row>
    <row r="1139" spans="1:26" x14ac:dyDescent="0.2">
      <c r="A1139" t="s">
        <v>5063</v>
      </c>
      <c r="B1139" t="s">
        <v>74</v>
      </c>
      <c r="C1139" t="s">
        <v>948</v>
      </c>
      <c r="D1139">
        <v>12000</v>
      </c>
      <c r="E1139">
        <v>29069</v>
      </c>
      <c r="F1139">
        <v>57</v>
      </c>
      <c r="G1139">
        <v>0</v>
      </c>
      <c r="H1139">
        <v>6.5</v>
      </c>
      <c r="I1139">
        <v>175</v>
      </c>
      <c r="J1139">
        <v>127</v>
      </c>
      <c r="K1139">
        <v>101643008</v>
      </c>
      <c r="L1139">
        <v>90000000</v>
      </c>
      <c r="M1139" s="2">
        <f>VLOOKUP(A1139,Sheet2!$A$1:G4863,2,0)</f>
        <v>36843</v>
      </c>
      <c r="N1139" t="str">
        <f>VLOOKUP(A1139,Sheet2!$A$1:G4863,3,0)</f>
        <v>Color</v>
      </c>
      <c r="O1139" t="str">
        <f>VLOOKUP(A1139,Sheet2!$A$1:G4863,4,0)</f>
        <v>Action</v>
      </c>
      <c r="P1139" t="str">
        <f>VLOOKUP(A1139,Sheet2!$A$1:G4863,5,0)</f>
        <v>English</v>
      </c>
      <c r="Q1139" t="str">
        <f>VLOOKUP(A1139,Sheet2!$A$1:G4863,6,0)</f>
        <v>USA</v>
      </c>
      <c r="R1139" t="str">
        <f>VLOOKUP(A1139,Sheet2!$A$1:G4863,7,0)</f>
        <v>PG-13</v>
      </c>
      <c r="S1139" t="str">
        <f>IF(Table19[[#This Row],[Language]]="English","English","Other language")</f>
        <v>English</v>
      </c>
      <c r="T1139">
        <f>Table19[[#This Row],[Gross Revenue]]-Table19[[#This Row],[Budget]]</f>
        <v>11643008</v>
      </c>
      <c r="U1139" s="1">
        <f>(Table19[[#This Row],[Gross Revenue]]/Table19[[#This Row],[Budget]])-1</f>
        <v>0.12936675555555555</v>
      </c>
      <c r="V1139" t="str">
        <f t="shared" si="38"/>
        <v>111-130 minutes</v>
      </c>
      <c r="W1139">
        <f>Table19[[#This Row],[Profit]]/Table19[[#This Row],[Budget]]*100</f>
        <v>12.936675555555555</v>
      </c>
      <c r="X1139">
        <v>-1289919.5</v>
      </c>
      <c r="Y1139">
        <v>-4.8151417500000002E-2</v>
      </c>
      <c r="Z1139" t="str">
        <f t="shared" si="39"/>
        <v>High</v>
      </c>
    </row>
    <row r="1140" spans="1:26" x14ac:dyDescent="0.2">
      <c r="A1140" t="s">
        <v>6943</v>
      </c>
      <c r="B1140" t="s">
        <v>3196</v>
      </c>
      <c r="C1140" t="s">
        <v>3183</v>
      </c>
      <c r="D1140">
        <v>503</v>
      </c>
      <c r="E1140">
        <v>1862</v>
      </c>
      <c r="F1140">
        <v>149</v>
      </c>
      <c r="G1140">
        <v>16000</v>
      </c>
      <c r="H1140">
        <v>8.1999999999999993</v>
      </c>
      <c r="I1140">
        <v>157</v>
      </c>
      <c r="J1140">
        <v>226</v>
      </c>
      <c r="K1140">
        <v>198655278</v>
      </c>
      <c r="L1140">
        <v>3977000</v>
      </c>
      <c r="M1140" s="2">
        <f>VLOOKUP(A1140,Sheet2!$A$1:G4864,2,0)</f>
        <v>14561</v>
      </c>
      <c r="N1140" t="str">
        <f>VLOOKUP(A1140,Sheet2!$A$1:G4864,3,0)</f>
        <v>Color</v>
      </c>
      <c r="O1140" t="str">
        <f>VLOOKUP(A1140,Sheet2!$A$1:G4864,4,0)</f>
        <v>Drama</v>
      </c>
      <c r="P1140" t="str">
        <f>VLOOKUP(A1140,Sheet2!$A$1:G4864,5,0)</f>
        <v>English</v>
      </c>
      <c r="Q1140" t="str">
        <f>VLOOKUP(A1140,Sheet2!$A$1:G4864,6,0)</f>
        <v>USA</v>
      </c>
      <c r="R1140" t="str">
        <f>VLOOKUP(A1140,Sheet2!$A$1:G4864,7,0)</f>
        <v>G</v>
      </c>
      <c r="S1140" t="str">
        <f>IF(Table19[[#This Row],[Language]]="English","English","Other language")</f>
        <v>English</v>
      </c>
      <c r="T1140">
        <f>Table19[[#This Row],[Gross Revenue]]-Table19[[#This Row],[Budget]]</f>
        <v>194678278</v>
      </c>
      <c r="U1140" s="1">
        <f>(Table19[[#This Row],[Gross Revenue]]/Table19[[#This Row],[Budget]])-1</f>
        <v>48.951037968317827</v>
      </c>
      <c r="V1140" t="str">
        <f t="shared" si="38"/>
        <v>&gt;150 minutes</v>
      </c>
      <c r="W1140">
        <f>Table19[[#This Row],[Profit]]/Table19[[#This Row],[Budget]]*100</f>
        <v>4895.1037968317823</v>
      </c>
      <c r="X1140">
        <v>-434215.5</v>
      </c>
      <c r="Y1140">
        <v>-0.10115100772200772</v>
      </c>
      <c r="Z1140" t="str">
        <f t="shared" si="39"/>
        <v>Low</v>
      </c>
    </row>
    <row r="1141" spans="1:26" x14ac:dyDescent="0.2">
      <c r="A1141" t="s">
        <v>4554</v>
      </c>
      <c r="B1141" t="s">
        <v>1274</v>
      </c>
      <c r="C1141" t="s">
        <v>1638</v>
      </c>
      <c r="D1141">
        <v>10000</v>
      </c>
      <c r="E1141">
        <v>11091</v>
      </c>
      <c r="F1141">
        <v>6</v>
      </c>
      <c r="G1141">
        <v>921</v>
      </c>
      <c r="H1141">
        <v>6.2</v>
      </c>
      <c r="I1141">
        <v>67</v>
      </c>
      <c r="J1141">
        <v>92</v>
      </c>
      <c r="K1141">
        <v>23091</v>
      </c>
      <c r="L1141">
        <v>15000000</v>
      </c>
      <c r="M1141" s="2">
        <f>VLOOKUP(A1141,Sheet2!$A$1:G4865,2,0)</f>
        <v>39501</v>
      </c>
      <c r="N1141" t="str">
        <f>VLOOKUP(A1141,Sheet2!$A$1:G4865,3,0)</f>
        <v>Color</v>
      </c>
      <c r="O1141" t="str">
        <f>VLOOKUP(A1141,Sheet2!$A$1:G4865,4,0)</f>
        <v>Drama</v>
      </c>
      <c r="P1141" t="str">
        <f>VLOOKUP(A1141,Sheet2!$A$1:G4865,5,0)</f>
        <v>English</v>
      </c>
      <c r="Q1141" t="str">
        <f>VLOOKUP(A1141,Sheet2!$A$1:G4865,6,0)</f>
        <v>UK</v>
      </c>
      <c r="R1141" t="str">
        <f>VLOOKUP(A1141,Sheet2!$A$1:G4865,7,0)</f>
        <v>R</v>
      </c>
      <c r="S1141" t="str">
        <f>IF(Table19[[#This Row],[Language]]="English","English","Other language")</f>
        <v>English</v>
      </c>
      <c r="T1141">
        <f>Table19[[#This Row],[Gross Revenue]]-Table19[[#This Row],[Budget]]</f>
        <v>-14976909</v>
      </c>
      <c r="U1141" s="1">
        <f>(Table19[[#This Row],[Gross Revenue]]/Table19[[#This Row],[Budget]])-1</f>
        <v>-0.99846060000000003</v>
      </c>
      <c r="V1141" t="str">
        <f t="shared" si="38"/>
        <v>90-110 minutes</v>
      </c>
      <c r="W1141">
        <f>Table19[[#This Row],[Profit]]/Table19[[#This Row],[Budget]]*100</f>
        <v>-99.846060000000008</v>
      </c>
      <c r="X1141">
        <v>-434215.5</v>
      </c>
      <c r="Y1141">
        <v>-0.10115100772200772</v>
      </c>
      <c r="Z1141" t="str">
        <f t="shared" si="39"/>
        <v>Medium</v>
      </c>
    </row>
    <row r="1142" spans="1:26" x14ac:dyDescent="0.2">
      <c r="A1142" t="s">
        <v>3649</v>
      </c>
      <c r="B1142" t="s">
        <v>675</v>
      </c>
      <c r="C1142" t="s">
        <v>676</v>
      </c>
      <c r="D1142">
        <v>818</v>
      </c>
      <c r="E1142">
        <v>2164</v>
      </c>
      <c r="F1142">
        <v>9</v>
      </c>
      <c r="G1142">
        <v>309</v>
      </c>
      <c r="H1142">
        <v>5.0999999999999996</v>
      </c>
      <c r="I1142">
        <v>52</v>
      </c>
      <c r="J1142">
        <v>87</v>
      </c>
      <c r="K1142">
        <v>37566230</v>
      </c>
      <c r="L1142">
        <v>17000000</v>
      </c>
      <c r="M1142" s="2">
        <f>VLOOKUP(A1142,Sheet2!$A$1:G4866,2,0)</f>
        <v>37936</v>
      </c>
      <c r="N1142" t="str">
        <f>VLOOKUP(A1142,Sheet2!$A$1:G4866,3,0)</f>
        <v>Color</v>
      </c>
      <c r="O1142" t="str">
        <f>VLOOKUP(A1142,Sheet2!$A$1:G4866,4,0)</f>
        <v>Comedy</v>
      </c>
      <c r="P1142" t="str">
        <f>VLOOKUP(A1142,Sheet2!$A$1:G4866,5,0)</f>
        <v>English</v>
      </c>
      <c r="Q1142" t="str">
        <f>VLOOKUP(A1142,Sheet2!$A$1:G4866,6,0)</f>
        <v>USA</v>
      </c>
      <c r="R1142" t="str">
        <f>VLOOKUP(A1142,Sheet2!$A$1:G4866,7,0)</f>
        <v>PG</v>
      </c>
      <c r="S1142" t="str">
        <f>IF(Table19[[#This Row],[Language]]="English","English","Other language")</f>
        <v>English</v>
      </c>
      <c r="T1142">
        <f>Table19[[#This Row],[Gross Revenue]]-Table19[[#This Row],[Budget]]</f>
        <v>20566230</v>
      </c>
      <c r="U1142" s="1">
        <f>(Table19[[#This Row],[Gross Revenue]]/Table19[[#This Row],[Budget]])-1</f>
        <v>1.2097782352941175</v>
      </c>
      <c r="V1142" t="str">
        <f t="shared" si="38"/>
        <v>&lt;90 minutes</v>
      </c>
      <c r="W1142">
        <f>Table19[[#This Row],[Profit]]/Table19[[#This Row],[Budget]]*100</f>
        <v>120.97782352941175</v>
      </c>
      <c r="X1142">
        <v>1637763</v>
      </c>
      <c r="Y1142">
        <v>0.19178668286445014</v>
      </c>
      <c r="Z1142" t="str">
        <f t="shared" si="39"/>
        <v>Medium</v>
      </c>
    </row>
    <row r="1143" spans="1:26" x14ac:dyDescent="0.2">
      <c r="A1143" t="s">
        <v>6630</v>
      </c>
      <c r="B1143" t="s">
        <v>3040</v>
      </c>
      <c r="C1143" t="s">
        <v>3041</v>
      </c>
      <c r="D1143">
        <v>65</v>
      </c>
      <c r="E1143">
        <v>200</v>
      </c>
      <c r="F1143">
        <v>31</v>
      </c>
      <c r="G1143">
        <v>11000</v>
      </c>
      <c r="H1143">
        <v>7.7</v>
      </c>
      <c r="I1143">
        <v>153</v>
      </c>
      <c r="J1143">
        <v>121</v>
      </c>
      <c r="K1143">
        <v>4063859</v>
      </c>
      <c r="L1143">
        <v>4800000</v>
      </c>
      <c r="M1143" s="2">
        <f>VLOOKUP(A1143,Sheet2!$A$1:G4867,2,0)</f>
        <v>37872</v>
      </c>
      <c r="N1143" t="str">
        <f>VLOOKUP(A1143,Sheet2!$A$1:G4867,3,0)</f>
        <v>Black and White</v>
      </c>
      <c r="O1143" t="str">
        <f>VLOOKUP(A1143,Sheet2!$A$1:G4867,4,0)</f>
        <v>Drama</v>
      </c>
      <c r="P1143" t="str">
        <f>VLOOKUP(A1143,Sheet2!$A$1:G4867,5,0)</f>
        <v>German</v>
      </c>
      <c r="Q1143" t="str">
        <f>VLOOKUP(A1143,Sheet2!$A$1:G4867,6,0)</f>
        <v>Germany</v>
      </c>
      <c r="R1143" t="str">
        <f>VLOOKUP(A1143,Sheet2!$A$1:G4867,7,0)</f>
        <v>R</v>
      </c>
      <c r="S1143" t="str">
        <f>IF(Table19[[#This Row],[Language]]="English","English","Other language")</f>
        <v>Other language</v>
      </c>
      <c r="T1143">
        <f>Table19[[#This Row],[Gross Revenue]]-Table19[[#This Row],[Budget]]</f>
        <v>-736141</v>
      </c>
      <c r="U1143" s="1">
        <f>(Table19[[#This Row],[Gross Revenue]]/Table19[[#This Row],[Budget]])-1</f>
        <v>-0.15336270833333332</v>
      </c>
      <c r="V1143" t="str">
        <f t="shared" si="38"/>
        <v>111-130 minutes</v>
      </c>
      <c r="W1143">
        <f>Table19[[#This Row],[Profit]]/Table19[[#This Row],[Budget]]*100</f>
        <v>-15.336270833333332</v>
      </c>
      <c r="X1143">
        <v>-434215.5</v>
      </c>
      <c r="Y1143">
        <v>-0.10115100772200772</v>
      </c>
      <c r="Z1143" t="str">
        <f t="shared" si="39"/>
        <v>Low</v>
      </c>
    </row>
    <row r="1144" spans="1:26" x14ac:dyDescent="0.2">
      <c r="A1144" t="s">
        <v>3986</v>
      </c>
      <c r="B1144" t="s">
        <v>187</v>
      </c>
      <c r="C1144" t="s">
        <v>1090</v>
      </c>
      <c r="D1144">
        <v>1000</v>
      </c>
      <c r="E1144">
        <v>2822</v>
      </c>
      <c r="F1144">
        <v>7</v>
      </c>
      <c r="G1144">
        <v>0</v>
      </c>
      <c r="H1144">
        <v>5.6</v>
      </c>
      <c r="I1144">
        <v>127</v>
      </c>
      <c r="J1144">
        <v>101</v>
      </c>
      <c r="K1144">
        <v>35000629</v>
      </c>
      <c r="L1144">
        <v>25000000</v>
      </c>
      <c r="M1144" s="2">
        <f>VLOOKUP(A1144,Sheet2!$A$1:G4868,2,0)</f>
        <v>39444</v>
      </c>
      <c r="N1144" t="str">
        <f>VLOOKUP(A1144,Sheet2!$A$1:G4868,3,0)</f>
        <v>Color</v>
      </c>
      <c r="O1144" t="str">
        <f>VLOOKUP(A1144,Sheet2!$A$1:G4868,4,0)</f>
        <v>Comedy</v>
      </c>
      <c r="P1144" t="str">
        <f>VLOOKUP(A1144,Sheet2!$A$1:G4868,5,0)</f>
        <v>English</v>
      </c>
      <c r="Q1144" t="str">
        <f>VLOOKUP(A1144,Sheet2!$A$1:G4868,6,0)</f>
        <v>USA</v>
      </c>
      <c r="R1144" t="str">
        <f>VLOOKUP(A1144,Sheet2!$A$1:G4868,7,0)</f>
        <v>R</v>
      </c>
      <c r="S1144" t="str">
        <f>IF(Table19[[#This Row],[Language]]="English","English","Other language")</f>
        <v>English</v>
      </c>
      <c r="T1144">
        <f>Table19[[#This Row],[Gross Revenue]]-Table19[[#This Row],[Budget]]</f>
        <v>10000629</v>
      </c>
      <c r="U1144" s="1">
        <f>(Table19[[#This Row],[Gross Revenue]]/Table19[[#This Row],[Budget]])-1</f>
        <v>0.40002515999999999</v>
      </c>
      <c r="V1144" t="str">
        <f t="shared" si="38"/>
        <v>90-110 minutes</v>
      </c>
      <c r="W1144">
        <f>Table19[[#This Row],[Profit]]/Table19[[#This Row],[Budget]]*100</f>
        <v>40.002516</v>
      </c>
      <c r="X1144">
        <v>1637763</v>
      </c>
      <c r="Y1144">
        <v>0.19178668286445014</v>
      </c>
      <c r="Z1144" t="str">
        <f t="shared" si="39"/>
        <v>Medium</v>
      </c>
    </row>
    <row r="1145" spans="1:26" x14ac:dyDescent="0.2">
      <c r="A1145" t="s">
        <v>6293</v>
      </c>
      <c r="B1145" t="s">
        <v>725</v>
      </c>
      <c r="C1145" t="s">
        <v>455</v>
      </c>
      <c r="D1145">
        <v>49000</v>
      </c>
      <c r="E1145">
        <v>50141</v>
      </c>
      <c r="F1145">
        <v>272</v>
      </c>
      <c r="G1145">
        <v>0</v>
      </c>
      <c r="H1145">
        <v>7.3</v>
      </c>
      <c r="I1145">
        <v>62</v>
      </c>
      <c r="J1145">
        <v>121</v>
      </c>
      <c r="K1145">
        <v>123922370</v>
      </c>
      <c r="L1145">
        <v>13000000</v>
      </c>
      <c r="M1145" s="2">
        <f>VLOOKUP(A1145,Sheet2!$A$1:G4869,2,0)</f>
        <v>31858</v>
      </c>
      <c r="N1145" t="str">
        <f>VLOOKUP(A1145,Sheet2!$A$1:G4869,3,0)</f>
        <v>Color</v>
      </c>
      <c r="O1145" t="str">
        <f>VLOOKUP(A1145,Sheet2!$A$1:G4869,4,0)</f>
        <v>Biography</v>
      </c>
      <c r="P1145" t="str">
        <f>VLOOKUP(A1145,Sheet2!$A$1:G4869,5,0)</f>
        <v>English</v>
      </c>
      <c r="Q1145" t="str">
        <f>VLOOKUP(A1145,Sheet2!$A$1:G4869,6,0)</f>
        <v>USA</v>
      </c>
      <c r="R1145" t="str">
        <f>VLOOKUP(A1145,Sheet2!$A$1:G4869,7,0)</f>
        <v>R</v>
      </c>
      <c r="S1145" t="str">
        <f>IF(Table19[[#This Row],[Language]]="English","English","Other language")</f>
        <v>English</v>
      </c>
      <c r="T1145">
        <f>Table19[[#This Row],[Gross Revenue]]-Table19[[#This Row],[Budget]]</f>
        <v>110922370</v>
      </c>
      <c r="U1145" s="1">
        <f>(Table19[[#This Row],[Gross Revenue]]/Table19[[#This Row],[Budget]])-1</f>
        <v>8.5324899999999992</v>
      </c>
      <c r="V1145" t="str">
        <f t="shared" si="38"/>
        <v>111-130 minutes</v>
      </c>
      <c r="W1145">
        <f>Table19[[#This Row],[Profit]]/Table19[[#This Row],[Budget]]*100</f>
        <v>853.24899999999991</v>
      </c>
      <c r="X1145">
        <v>-1289919.5</v>
      </c>
      <c r="Y1145">
        <v>-4.8151417500000002E-2</v>
      </c>
      <c r="Z1145" t="str">
        <f t="shared" si="39"/>
        <v>Low</v>
      </c>
    </row>
    <row r="1146" spans="1:26" x14ac:dyDescent="0.2">
      <c r="A1146" t="s">
        <v>6471</v>
      </c>
      <c r="B1146" t="s">
        <v>315</v>
      </c>
      <c r="C1146" t="s">
        <v>1473</v>
      </c>
      <c r="D1146">
        <v>21000</v>
      </c>
      <c r="E1146">
        <v>22745</v>
      </c>
      <c r="F1146">
        <v>0</v>
      </c>
      <c r="G1146">
        <v>0</v>
      </c>
      <c r="H1146">
        <v>7.5</v>
      </c>
      <c r="I1146">
        <v>351</v>
      </c>
      <c r="J1146">
        <v>93</v>
      </c>
      <c r="K1146">
        <v>31501218</v>
      </c>
      <c r="L1146">
        <v>7500000</v>
      </c>
      <c r="M1146" s="2">
        <f>VLOOKUP(A1146,Sheet2!$A$1:G4870,2,0)</f>
        <v>38679</v>
      </c>
      <c r="N1146" t="str">
        <f>VLOOKUP(A1146,Sheet2!$A$1:G4870,3,0)</f>
        <v>Black and White</v>
      </c>
      <c r="O1146" t="str">
        <f>VLOOKUP(A1146,Sheet2!$A$1:G4870,4,0)</f>
        <v>Biography</v>
      </c>
      <c r="P1146" t="str">
        <f>VLOOKUP(A1146,Sheet2!$A$1:G4870,5,0)</f>
        <v>English</v>
      </c>
      <c r="Q1146" t="str">
        <f>VLOOKUP(A1146,Sheet2!$A$1:G4870,6,0)</f>
        <v>USA</v>
      </c>
      <c r="R1146" t="str">
        <f>VLOOKUP(A1146,Sheet2!$A$1:G4870,7,0)</f>
        <v>PG</v>
      </c>
      <c r="S1146" t="str">
        <f>IF(Table19[[#This Row],[Language]]="English","English","Other language")</f>
        <v>English</v>
      </c>
      <c r="T1146">
        <f>Table19[[#This Row],[Gross Revenue]]-Table19[[#This Row],[Budget]]</f>
        <v>24001218</v>
      </c>
      <c r="U1146" s="1">
        <f>(Table19[[#This Row],[Gross Revenue]]/Table19[[#This Row],[Budget]])-1</f>
        <v>3.2001624</v>
      </c>
      <c r="V1146" t="str">
        <f t="shared" si="38"/>
        <v>90-110 minutes</v>
      </c>
      <c r="W1146">
        <f>Table19[[#This Row],[Profit]]/Table19[[#This Row],[Budget]]*100</f>
        <v>320.01623999999998</v>
      </c>
      <c r="X1146">
        <v>-1289919.5</v>
      </c>
      <c r="Y1146">
        <v>-4.8151417500000002E-2</v>
      </c>
      <c r="Z1146" t="str">
        <f t="shared" si="39"/>
        <v>Low</v>
      </c>
    </row>
    <row r="1147" spans="1:26" x14ac:dyDescent="0.2">
      <c r="A1147" t="s">
        <v>6967</v>
      </c>
      <c r="B1147" t="s">
        <v>725</v>
      </c>
      <c r="C1147" t="s">
        <v>1662</v>
      </c>
      <c r="D1147">
        <v>49000</v>
      </c>
      <c r="E1147">
        <v>63710</v>
      </c>
      <c r="F1147">
        <v>835</v>
      </c>
      <c r="G1147">
        <v>31000</v>
      </c>
      <c r="H1147">
        <v>8.3000000000000007</v>
      </c>
      <c r="I1147">
        <v>161</v>
      </c>
      <c r="J1147">
        <v>126</v>
      </c>
      <c r="K1147">
        <v>138339411</v>
      </c>
      <c r="L1147">
        <v>10000000</v>
      </c>
      <c r="M1147" s="2">
        <f>VLOOKUP(A1147,Sheet2!$A$1:G4871,2,0)</f>
        <v>35562</v>
      </c>
      <c r="N1147" t="str">
        <f>VLOOKUP(A1147,Sheet2!$A$1:G4871,3,0)</f>
        <v>Color</v>
      </c>
      <c r="O1147" t="str">
        <f>VLOOKUP(A1147,Sheet2!$A$1:G4871,4,0)</f>
        <v>Drama</v>
      </c>
      <c r="P1147" t="str">
        <f>VLOOKUP(A1147,Sheet2!$A$1:G4871,5,0)</f>
        <v>English</v>
      </c>
      <c r="Q1147" t="str">
        <f>VLOOKUP(A1147,Sheet2!$A$1:G4871,6,0)</f>
        <v>USA</v>
      </c>
      <c r="R1147" t="str">
        <f>VLOOKUP(A1147,Sheet2!$A$1:G4871,7,0)</f>
        <v>R</v>
      </c>
      <c r="S1147" t="str">
        <f>IF(Table19[[#This Row],[Language]]="English","English","Other language")</f>
        <v>English</v>
      </c>
      <c r="T1147">
        <f>Table19[[#This Row],[Gross Revenue]]-Table19[[#This Row],[Budget]]</f>
        <v>128339411</v>
      </c>
      <c r="U1147" s="1">
        <f>(Table19[[#This Row],[Gross Revenue]]/Table19[[#This Row],[Budget]])-1</f>
        <v>12.833941100000001</v>
      </c>
      <c r="V1147" t="str">
        <f t="shared" si="38"/>
        <v>111-130 minutes</v>
      </c>
      <c r="W1147">
        <f>Table19[[#This Row],[Profit]]/Table19[[#This Row],[Budget]]*100</f>
        <v>1283.39411</v>
      </c>
      <c r="X1147">
        <v>-434215.5</v>
      </c>
      <c r="Y1147">
        <v>-0.10115100772200772</v>
      </c>
      <c r="Z1147" t="str">
        <f t="shared" si="39"/>
        <v>Low</v>
      </c>
    </row>
    <row r="1148" spans="1:26" x14ac:dyDescent="0.2">
      <c r="A1148" t="s">
        <v>7015</v>
      </c>
      <c r="B1148" t="s">
        <v>211</v>
      </c>
      <c r="C1148" t="s">
        <v>692</v>
      </c>
      <c r="D1148">
        <v>22000</v>
      </c>
      <c r="E1148">
        <v>24783</v>
      </c>
      <c r="F1148">
        <v>17000</v>
      </c>
      <c r="G1148">
        <v>25000</v>
      </c>
      <c r="H1148">
        <v>8.6999999999999993</v>
      </c>
      <c r="I1148">
        <v>192</v>
      </c>
      <c r="J1148">
        <v>146</v>
      </c>
      <c r="K1148">
        <v>46836394</v>
      </c>
      <c r="L1148">
        <v>25000000</v>
      </c>
      <c r="M1148" s="2">
        <f>VLOOKUP(A1148,Sheet2!$A$1:G4872,2,0)</f>
        <v>33069</v>
      </c>
      <c r="N1148" t="str">
        <f>VLOOKUP(A1148,Sheet2!$A$1:G4872,3,0)</f>
        <v>Color</v>
      </c>
      <c r="O1148" t="str">
        <f>VLOOKUP(A1148,Sheet2!$A$1:G4872,4,0)</f>
        <v>Biography</v>
      </c>
      <c r="P1148" t="str">
        <f>VLOOKUP(A1148,Sheet2!$A$1:G4872,5,0)</f>
        <v>English</v>
      </c>
      <c r="Q1148" t="str">
        <f>VLOOKUP(A1148,Sheet2!$A$1:G4872,6,0)</f>
        <v>USA</v>
      </c>
      <c r="R1148" t="str">
        <f>VLOOKUP(A1148,Sheet2!$A$1:G4872,7,0)</f>
        <v>R</v>
      </c>
      <c r="S1148" t="str">
        <f>IF(Table19[[#This Row],[Language]]="English","English","Other language")</f>
        <v>English</v>
      </c>
      <c r="T1148">
        <f>Table19[[#This Row],[Gross Revenue]]-Table19[[#This Row],[Budget]]</f>
        <v>21836394</v>
      </c>
      <c r="U1148" s="1">
        <f>(Table19[[#This Row],[Gross Revenue]]/Table19[[#This Row],[Budget]])-1</f>
        <v>0.87345575999999991</v>
      </c>
      <c r="V1148" t="str">
        <f t="shared" si="38"/>
        <v>131-150 minutes</v>
      </c>
      <c r="W1148">
        <f>Table19[[#This Row],[Profit]]/Table19[[#This Row],[Budget]]*100</f>
        <v>87.345576000000008</v>
      </c>
      <c r="X1148">
        <v>-1289919.5</v>
      </c>
      <c r="Y1148">
        <v>-4.8151417500000002E-2</v>
      </c>
      <c r="Z1148" t="str">
        <f t="shared" si="39"/>
        <v>Medium</v>
      </c>
    </row>
    <row r="1149" spans="1:26" x14ac:dyDescent="0.2">
      <c r="A1149" t="s">
        <v>4924</v>
      </c>
      <c r="B1149" t="s">
        <v>1953</v>
      </c>
      <c r="C1149" t="s">
        <v>509</v>
      </c>
      <c r="D1149">
        <v>2000</v>
      </c>
      <c r="E1149">
        <v>5497</v>
      </c>
      <c r="F1149">
        <v>11</v>
      </c>
      <c r="G1149">
        <v>35000</v>
      </c>
      <c r="H1149">
        <v>6.4</v>
      </c>
      <c r="I1149">
        <v>218</v>
      </c>
      <c r="J1149">
        <v>103</v>
      </c>
      <c r="K1149">
        <v>80021740</v>
      </c>
      <c r="L1149">
        <v>58000000</v>
      </c>
      <c r="M1149" s="2">
        <f>VLOOKUP(A1149,Sheet2!$A$1:G4873,2,0)</f>
        <v>42234</v>
      </c>
      <c r="N1149" t="str">
        <f>VLOOKUP(A1149,Sheet2!$A$1:G4873,3,0)</f>
        <v>Color</v>
      </c>
      <c r="O1149" t="str">
        <f>VLOOKUP(A1149,Sheet2!$A$1:G4873,4,0)</f>
        <v>Adventure</v>
      </c>
      <c r="P1149" t="str">
        <f>VLOOKUP(A1149,Sheet2!$A$1:G4873,5,0)</f>
        <v>English</v>
      </c>
      <c r="Q1149" t="str">
        <f>VLOOKUP(A1149,Sheet2!$A$1:G4873,6,0)</f>
        <v>USA</v>
      </c>
      <c r="R1149" t="str">
        <f>VLOOKUP(A1149,Sheet2!$A$1:G4873,7,0)</f>
        <v>PG</v>
      </c>
      <c r="S1149" t="str">
        <f>IF(Table19[[#This Row],[Language]]="English","English","Other language")</f>
        <v>English</v>
      </c>
      <c r="T1149">
        <f>Table19[[#This Row],[Gross Revenue]]-Table19[[#This Row],[Budget]]</f>
        <v>22021740</v>
      </c>
      <c r="U1149" s="1">
        <f>(Table19[[#This Row],[Gross Revenue]]/Table19[[#This Row],[Budget]])-1</f>
        <v>0.37968517241379307</v>
      </c>
      <c r="V1149" t="str">
        <f t="shared" si="38"/>
        <v>90-110 minutes</v>
      </c>
      <c r="W1149">
        <f>Table19[[#This Row],[Profit]]/Table19[[#This Row],[Budget]]*100</f>
        <v>37.96851724137931</v>
      </c>
      <c r="X1149">
        <v>3892693.5</v>
      </c>
      <c r="Y1149">
        <v>0.11726928571428571</v>
      </c>
      <c r="Z1149" t="str">
        <f t="shared" si="39"/>
        <v>High</v>
      </c>
    </row>
    <row r="1150" spans="1:26" x14ac:dyDescent="0.2">
      <c r="A1150" t="s">
        <v>3484</v>
      </c>
      <c r="B1150" t="s">
        <v>413</v>
      </c>
      <c r="C1150" t="s">
        <v>414</v>
      </c>
      <c r="D1150">
        <v>361</v>
      </c>
      <c r="E1150">
        <v>387</v>
      </c>
      <c r="F1150">
        <v>14</v>
      </c>
      <c r="G1150">
        <v>39</v>
      </c>
      <c r="H1150">
        <v>4.7</v>
      </c>
      <c r="I1150">
        <v>8</v>
      </c>
      <c r="J1150">
        <v>96</v>
      </c>
      <c r="K1150">
        <v>11798</v>
      </c>
      <c r="L1150">
        <v>100000</v>
      </c>
      <c r="M1150" s="2">
        <f>VLOOKUP(A1150,Sheet2!$A$1:G4874,2,0)</f>
        <v>37952</v>
      </c>
      <c r="N1150" t="str">
        <f>VLOOKUP(A1150,Sheet2!$A$1:G4874,3,0)</f>
        <v>Color</v>
      </c>
      <c r="O1150" t="str">
        <f>VLOOKUP(A1150,Sheet2!$A$1:G4874,4,0)</f>
        <v>Comedy</v>
      </c>
      <c r="P1150" t="str">
        <f>VLOOKUP(A1150,Sheet2!$A$1:G4874,5,0)</f>
        <v>English</v>
      </c>
      <c r="Q1150" t="str">
        <f>VLOOKUP(A1150,Sheet2!$A$1:G4874,6,0)</f>
        <v>USA</v>
      </c>
      <c r="R1150">
        <f>VLOOKUP(A1150,Sheet2!$A$1:G4874,7,0)</f>
        <v>0</v>
      </c>
      <c r="S1150" t="str">
        <f>IF(Table19[[#This Row],[Language]]="English","English","Other language")</f>
        <v>English</v>
      </c>
      <c r="T1150">
        <f>Table19[[#This Row],[Gross Revenue]]-Table19[[#This Row],[Budget]]</f>
        <v>-88202</v>
      </c>
      <c r="U1150" s="1">
        <f>(Table19[[#This Row],[Gross Revenue]]/Table19[[#This Row],[Budget]])-1</f>
        <v>-0.88202000000000003</v>
      </c>
      <c r="V1150" t="str">
        <f t="shared" si="38"/>
        <v>90-110 minutes</v>
      </c>
      <c r="W1150">
        <f>Table19[[#This Row],[Profit]]/Table19[[#This Row],[Budget]]*100</f>
        <v>-88.201999999999998</v>
      </c>
      <c r="X1150">
        <v>1637763</v>
      </c>
      <c r="Y1150">
        <v>0.19178668286445014</v>
      </c>
      <c r="Z1150" t="str">
        <f t="shared" si="39"/>
        <v>Low</v>
      </c>
    </row>
    <row r="1151" spans="1:26" x14ac:dyDescent="0.2">
      <c r="A1151" t="s">
        <v>6257</v>
      </c>
      <c r="B1151" t="s">
        <v>2676</v>
      </c>
      <c r="C1151" t="s">
        <v>2381</v>
      </c>
      <c r="D1151">
        <v>1000</v>
      </c>
      <c r="E1151">
        <v>3261</v>
      </c>
      <c r="F1151">
        <v>500</v>
      </c>
      <c r="G1151">
        <v>0</v>
      </c>
      <c r="H1151">
        <v>7.3</v>
      </c>
      <c r="I1151">
        <v>187</v>
      </c>
      <c r="J1151">
        <v>131</v>
      </c>
      <c r="K1151">
        <v>41300105</v>
      </c>
      <c r="L1151">
        <v>19800000</v>
      </c>
      <c r="M1151" s="2">
        <f>VLOOKUP(A1151,Sheet2!$A$1:G4875,2,0)</f>
        <v>37005</v>
      </c>
      <c r="N1151" t="str">
        <f>VLOOKUP(A1151,Sheet2!$A$1:G4875,3,0)</f>
        <v>Color</v>
      </c>
      <c r="O1151" t="str">
        <f>VLOOKUP(A1151,Sheet2!$A$1:G4875,4,0)</f>
        <v>Drama</v>
      </c>
      <c r="P1151" t="str">
        <f>VLOOKUP(A1151,Sheet2!$A$1:G4875,5,0)</f>
        <v>English</v>
      </c>
      <c r="Q1151" t="str">
        <f>VLOOKUP(A1151,Sheet2!$A$1:G4875,6,0)</f>
        <v>UK</v>
      </c>
      <c r="R1151" t="str">
        <f>VLOOKUP(A1151,Sheet2!$A$1:G4875,7,0)</f>
        <v>R</v>
      </c>
      <c r="S1151" t="str">
        <f>IF(Table19[[#This Row],[Language]]="English","English","Other language")</f>
        <v>English</v>
      </c>
      <c r="T1151">
        <f>Table19[[#This Row],[Gross Revenue]]-Table19[[#This Row],[Budget]]</f>
        <v>21500105</v>
      </c>
      <c r="U1151" s="1">
        <f>(Table19[[#This Row],[Gross Revenue]]/Table19[[#This Row],[Budget]])-1</f>
        <v>1.085863888888889</v>
      </c>
      <c r="V1151" t="str">
        <f t="shared" si="38"/>
        <v>131-150 minutes</v>
      </c>
      <c r="W1151">
        <f>Table19[[#This Row],[Profit]]/Table19[[#This Row],[Budget]]*100</f>
        <v>108.58638888888889</v>
      </c>
      <c r="X1151">
        <v>-434215.5</v>
      </c>
      <c r="Y1151">
        <v>-0.10115100772200772</v>
      </c>
      <c r="Z1151" t="str">
        <f t="shared" si="39"/>
        <v>Medium</v>
      </c>
    </row>
    <row r="1152" spans="1:26" x14ac:dyDescent="0.2">
      <c r="A1152" t="s">
        <v>4206</v>
      </c>
      <c r="B1152" t="s">
        <v>1056</v>
      </c>
      <c r="C1152" t="s">
        <v>1332</v>
      </c>
      <c r="D1152">
        <v>12000</v>
      </c>
      <c r="E1152">
        <v>12776</v>
      </c>
      <c r="F1152">
        <v>49</v>
      </c>
      <c r="G1152">
        <v>853</v>
      </c>
      <c r="H1152">
        <v>5.9</v>
      </c>
      <c r="I1152">
        <v>63</v>
      </c>
      <c r="J1152">
        <v>90</v>
      </c>
      <c r="K1152">
        <v>5108820</v>
      </c>
      <c r="L1152">
        <v>24000000</v>
      </c>
      <c r="M1152" s="2">
        <f>VLOOKUP(A1152,Sheet2!$A$1:G4876,2,0)</f>
        <v>36734</v>
      </c>
      <c r="N1152" t="str">
        <f>VLOOKUP(A1152,Sheet2!$A$1:G4876,3,0)</f>
        <v>Color</v>
      </c>
      <c r="O1152" t="str">
        <f>VLOOKUP(A1152,Sheet2!$A$1:G4876,4,0)</f>
        <v>Drama</v>
      </c>
      <c r="P1152" t="str">
        <f>VLOOKUP(A1152,Sheet2!$A$1:G4876,5,0)</f>
        <v>English</v>
      </c>
      <c r="Q1152" t="str">
        <f>VLOOKUP(A1152,Sheet2!$A$1:G4876,6,0)</f>
        <v>USA</v>
      </c>
      <c r="R1152" t="str">
        <f>VLOOKUP(A1152,Sheet2!$A$1:G4876,7,0)</f>
        <v>R</v>
      </c>
      <c r="S1152" t="str">
        <f>IF(Table19[[#This Row],[Language]]="English","English","Other language")</f>
        <v>English</v>
      </c>
      <c r="T1152">
        <f>Table19[[#This Row],[Gross Revenue]]-Table19[[#This Row],[Budget]]</f>
        <v>-18891180</v>
      </c>
      <c r="U1152" s="1">
        <f>(Table19[[#This Row],[Gross Revenue]]/Table19[[#This Row],[Budget]])-1</f>
        <v>-0.78713250000000001</v>
      </c>
      <c r="V1152" t="str">
        <f t="shared" si="38"/>
        <v>90-110 minutes</v>
      </c>
      <c r="W1152">
        <f>Table19[[#This Row],[Profit]]/Table19[[#This Row],[Budget]]*100</f>
        <v>-78.713250000000002</v>
      </c>
      <c r="X1152">
        <v>-434215.5</v>
      </c>
      <c r="Y1152">
        <v>-0.10115100772200772</v>
      </c>
      <c r="Z1152" t="str">
        <f t="shared" si="39"/>
        <v>Medium</v>
      </c>
    </row>
    <row r="1153" spans="1:26" x14ac:dyDescent="0.2">
      <c r="A1153" t="s">
        <v>4164</v>
      </c>
      <c r="B1153" t="s">
        <v>315</v>
      </c>
      <c r="C1153" t="s">
        <v>1034</v>
      </c>
      <c r="D1153">
        <v>21000</v>
      </c>
      <c r="E1153">
        <v>22318</v>
      </c>
      <c r="F1153">
        <v>326</v>
      </c>
      <c r="G1153">
        <v>0</v>
      </c>
      <c r="H1153">
        <v>5.8</v>
      </c>
      <c r="I1153">
        <v>207</v>
      </c>
      <c r="J1153">
        <v>98</v>
      </c>
      <c r="K1153">
        <v>59588068</v>
      </c>
      <c r="L1153">
        <v>40000000</v>
      </c>
      <c r="M1153" s="2">
        <f>VLOOKUP(A1153,Sheet2!$A$1:G4877,2,0)</f>
        <v>37730</v>
      </c>
      <c r="N1153" t="str">
        <f>VLOOKUP(A1153,Sheet2!$A$1:G4877,3,0)</f>
        <v>Color</v>
      </c>
      <c r="O1153" t="str">
        <f>VLOOKUP(A1153,Sheet2!$A$1:G4877,4,0)</f>
        <v>Horror</v>
      </c>
      <c r="P1153" t="str">
        <f>VLOOKUP(A1153,Sheet2!$A$1:G4877,5,0)</f>
        <v>English</v>
      </c>
      <c r="Q1153" t="str">
        <f>VLOOKUP(A1153,Sheet2!$A$1:G4877,6,0)</f>
        <v>USA</v>
      </c>
      <c r="R1153" t="str">
        <f>VLOOKUP(A1153,Sheet2!$A$1:G4877,7,0)</f>
        <v>R</v>
      </c>
      <c r="S1153" t="str">
        <f>IF(Table19[[#This Row],[Language]]="English","English","Other language")</f>
        <v>English</v>
      </c>
      <c r="T1153">
        <f>Table19[[#This Row],[Gross Revenue]]-Table19[[#This Row],[Budget]]</f>
        <v>19588068</v>
      </c>
      <c r="U1153" s="1">
        <f>(Table19[[#This Row],[Gross Revenue]]/Table19[[#This Row],[Budget]])-1</f>
        <v>0.48970169999999991</v>
      </c>
      <c r="V1153" t="str">
        <f t="shared" si="38"/>
        <v>90-110 minutes</v>
      </c>
      <c r="W1153">
        <f>Table19[[#This Row],[Profit]]/Table19[[#This Row],[Budget]]*100</f>
        <v>48.970170000000003</v>
      </c>
      <c r="X1153">
        <v>16235088</v>
      </c>
      <c r="Y1153">
        <v>1.1909079499999999</v>
      </c>
      <c r="Z1153" t="str">
        <f t="shared" si="39"/>
        <v>High</v>
      </c>
    </row>
    <row r="1154" spans="1:26" x14ac:dyDescent="0.2">
      <c r="A1154" t="s">
        <v>4590</v>
      </c>
      <c r="B1154" t="s">
        <v>1379</v>
      </c>
      <c r="C1154" t="s">
        <v>1332</v>
      </c>
      <c r="D1154">
        <v>702</v>
      </c>
      <c r="E1154">
        <v>2007</v>
      </c>
      <c r="F1154">
        <v>49</v>
      </c>
      <c r="G1154">
        <v>313</v>
      </c>
      <c r="H1154">
        <v>6.2</v>
      </c>
      <c r="I1154">
        <v>65</v>
      </c>
      <c r="J1154">
        <v>95</v>
      </c>
      <c r="K1154">
        <v>2955039</v>
      </c>
      <c r="L1154">
        <v>9000000</v>
      </c>
      <c r="M1154" s="2">
        <f>VLOOKUP(A1154,Sheet2!$A$1:G4878,2,0)</f>
        <v>39086</v>
      </c>
      <c r="N1154" t="str">
        <f>VLOOKUP(A1154,Sheet2!$A$1:G4878,3,0)</f>
        <v>Color</v>
      </c>
      <c r="O1154" t="str">
        <f>VLOOKUP(A1154,Sheet2!$A$1:G4878,4,0)</f>
        <v>Biography</v>
      </c>
      <c r="P1154" t="str">
        <f>VLOOKUP(A1154,Sheet2!$A$1:G4878,5,0)</f>
        <v>English</v>
      </c>
      <c r="Q1154" t="str">
        <f>VLOOKUP(A1154,Sheet2!$A$1:G4878,6,0)</f>
        <v>USA</v>
      </c>
      <c r="R1154" t="str">
        <f>VLOOKUP(A1154,Sheet2!$A$1:G4878,7,0)</f>
        <v>PG-13</v>
      </c>
      <c r="S1154" t="str">
        <f>IF(Table19[[#This Row],[Language]]="English","English","Other language")</f>
        <v>English</v>
      </c>
      <c r="T1154">
        <f>Table19[[#This Row],[Gross Revenue]]-Table19[[#This Row],[Budget]]</f>
        <v>-6044961</v>
      </c>
      <c r="U1154" s="1">
        <f>(Table19[[#This Row],[Gross Revenue]]/Table19[[#This Row],[Budget]])-1</f>
        <v>-0.67166233333333336</v>
      </c>
      <c r="V1154" t="str">
        <f t="shared" ref="V1154:V1217" si="40">IF(J1154="","",IF(J1154&lt;90,"&lt;90 minutes",IF(J1154&lt;=110,"90-110 minutes",IF(J1154&lt;=130,"111-130 minutes",IF(J1154&lt;=150,"131-150 minutes","&gt;150 minutes")))))</f>
        <v>90-110 minutes</v>
      </c>
      <c r="W1154">
        <f>Table19[[#This Row],[Profit]]/Table19[[#This Row],[Budget]]*100</f>
        <v>-67.166233333333338</v>
      </c>
      <c r="X1154">
        <v>-1289919.5</v>
      </c>
      <c r="Y1154">
        <v>-4.8151417500000002E-2</v>
      </c>
      <c r="Z1154" t="str">
        <f t="shared" ref="Z1154:Z1155" si="41">IF(L1154="","",IF(L1154&lt;=$AA$26,"Low",IF(L1154&lt;=$AA$28,"Medium","High")))</f>
        <v>Low</v>
      </c>
    </row>
    <row r="1155" spans="1:26" x14ac:dyDescent="0.2">
      <c r="A1155" t="s">
        <v>6938</v>
      </c>
      <c r="B1155" t="s">
        <v>1356</v>
      </c>
      <c r="C1155" t="s">
        <v>1356</v>
      </c>
      <c r="D1155">
        <v>16000</v>
      </c>
      <c r="E1155">
        <v>17347</v>
      </c>
      <c r="F1155">
        <v>16000</v>
      </c>
      <c r="G1155">
        <v>28000</v>
      </c>
      <c r="H1155">
        <v>8.1999999999999993</v>
      </c>
      <c r="I1155">
        <v>366</v>
      </c>
      <c r="J1155">
        <v>116</v>
      </c>
      <c r="K1155">
        <v>148085755</v>
      </c>
      <c r="L1155">
        <v>33000000</v>
      </c>
      <c r="M1155" s="2">
        <f>VLOOKUP(A1155,Sheet2!$A$1:G4879,2,0)</f>
        <v>39485</v>
      </c>
      <c r="N1155" t="str">
        <f>VLOOKUP(A1155,Sheet2!$A$1:G4879,3,0)</f>
        <v>Color</v>
      </c>
      <c r="O1155" t="str">
        <f>VLOOKUP(A1155,Sheet2!$A$1:G4879,4,0)</f>
        <v>Drama</v>
      </c>
      <c r="P1155" t="str">
        <f>VLOOKUP(A1155,Sheet2!$A$1:G4879,5,0)</f>
        <v>English</v>
      </c>
      <c r="Q1155" t="str">
        <f>VLOOKUP(A1155,Sheet2!$A$1:G4879,6,0)</f>
        <v>USA</v>
      </c>
      <c r="R1155" t="str">
        <f>VLOOKUP(A1155,Sheet2!$A$1:G4879,7,0)</f>
        <v>R</v>
      </c>
      <c r="S1155" t="str">
        <f>IF(Table19[[#This Row],[Language]]="English","English","Other language")</f>
        <v>English</v>
      </c>
      <c r="T1155">
        <f>Table19[[#This Row],[Gross Revenue]]-Table19[[#This Row],[Budget]]</f>
        <v>115085755</v>
      </c>
      <c r="U1155" s="1">
        <f>(Table19[[#This Row],[Gross Revenue]]/Table19[[#This Row],[Budget]])-1</f>
        <v>3.4874471212121216</v>
      </c>
      <c r="V1155" t="str">
        <f t="shared" si="40"/>
        <v>111-130 minutes</v>
      </c>
      <c r="W1155">
        <f>Table19[[#This Row],[Profit]]/Table19[[#This Row],[Budget]]*100</f>
        <v>348.7447121212121</v>
      </c>
      <c r="X1155">
        <v>-434215.5</v>
      </c>
      <c r="Y1155">
        <v>-0.10115100772200772</v>
      </c>
      <c r="Z1155" t="str">
        <f t="shared" si="41"/>
        <v>Medium</v>
      </c>
    </row>
    <row r="1156" spans="1:26" x14ac:dyDescent="0.2">
      <c r="A1156" t="s">
        <v>6745</v>
      </c>
      <c r="B1156" t="s">
        <v>3106</v>
      </c>
      <c r="C1156" t="s">
        <v>3068</v>
      </c>
      <c r="D1156">
        <v>39</v>
      </c>
      <c r="E1156">
        <v>87</v>
      </c>
      <c r="F1156">
        <v>0</v>
      </c>
      <c r="G1156">
        <v>147000</v>
      </c>
      <c r="H1156">
        <v>7.8</v>
      </c>
      <c r="I1156">
        <v>738</v>
      </c>
      <c r="J1156">
        <v>91</v>
      </c>
      <c r="K1156">
        <v>274084951</v>
      </c>
      <c r="L1156">
        <v>100000000</v>
      </c>
      <c r="M1156" s="2">
        <f>VLOOKUP(A1156,Sheet2!$A$1:G4880,2,0)</f>
        <v>41370</v>
      </c>
      <c r="N1156" t="str">
        <f>VLOOKUP(A1156,Sheet2!$A$1:G4880,3,0)</f>
        <v>Color</v>
      </c>
      <c r="O1156" t="str">
        <f>VLOOKUP(A1156,Sheet2!$A$1:G4880,4,0)</f>
        <v>Adventure</v>
      </c>
      <c r="P1156" t="str">
        <f>VLOOKUP(A1156,Sheet2!$A$1:G4880,5,0)</f>
        <v>English</v>
      </c>
      <c r="Q1156" t="str">
        <f>VLOOKUP(A1156,Sheet2!$A$1:G4880,6,0)</f>
        <v>UK</v>
      </c>
      <c r="R1156" t="str">
        <f>VLOOKUP(A1156,Sheet2!$A$1:G4880,7,0)</f>
        <v>PG-13</v>
      </c>
      <c r="S1156" t="str">
        <f>IF(Table19[[#This Row],[Language]]="English","English","Other language")</f>
        <v>English</v>
      </c>
      <c r="T1156">
        <f>Table19[[#This Row],[Gross Revenue]]-Table19[[#This Row],[Budget]]</f>
        <v>174084951</v>
      </c>
      <c r="U1156" s="1">
        <f>(Table19[[#This Row],[Gross Revenue]]/Table19[[#This Row],[Budget]])-1</f>
        <v>1.7408495099999999</v>
      </c>
      <c r="V1156" t="str">
        <f t="shared" si="40"/>
        <v>90-110 minutes</v>
      </c>
      <c r="W1156">
        <f>Table19[[#This Row],[Profit]]/Table19[[#This Row],[Budget]]*100</f>
        <v>174.08495100000002</v>
      </c>
      <c r="X1156">
        <v>3892693.5</v>
      </c>
      <c r="Y1156">
        <v>0.11726928571428571</v>
      </c>
      <c r="Z1156" t="str">
        <f t="shared" ref="Z1156:Z1217" si="42">IF(L1156="","",IF(L1156&lt;=$AA$26,"Low",IF(L1156&lt;=$AA$28,"Medium","High")))</f>
        <v>High</v>
      </c>
    </row>
    <row r="1157" spans="1:26" x14ac:dyDescent="0.2">
      <c r="A1157" t="s">
        <v>6161</v>
      </c>
      <c r="B1157" t="s">
        <v>2774</v>
      </c>
      <c r="C1157" t="s">
        <v>2291</v>
      </c>
      <c r="D1157">
        <v>1000</v>
      </c>
      <c r="E1157">
        <v>5127</v>
      </c>
      <c r="F1157">
        <v>116</v>
      </c>
      <c r="G1157">
        <v>13000</v>
      </c>
      <c r="H1157">
        <v>7.2</v>
      </c>
      <c r="I1157">
        <v>124</v>
      </c>
      <c r="J1157">
        <v>110</v>
      </c>
      <c r="K1157">
        <v>181360000</v>
      </c>
      <c r="L1157">
        <v>6000000</v>
      </c>
      <c r="M1157" s="2">
        <f>VLOOKUP(A1157,Sheet2!$A$1:G4881,2,0)</f>
        <v>28720</v>
      </c>
      <c r="N1157" t="str">
        <f>VLOOKUP(A1157,Sheet2!$A$1:G4881,3,0)</f>
        <v>Color</v>
      </c>
      <c r="O1157" t="str">
        <f>VLOOKUP(A1157,Sheet2!$A$1:G4881,4,0)</f>
        <v>Musical</v>
      </c>
      <c r="P1157" t="str">
        <f>VLOOKUP(A1157,Sheet2!$A$1:G4881,5,0)</f>
        <v>English</v>
      </c>
      <c r="Q1157" t="str">
        <f>VLOOKUP(A1157,Sheet2!$A$1:G4881,6,0)</f>
        <v>USA</v>
      </c>
      <c r="R1157" t="str">
        <f>VLOOKUP(A1157,Sheet2!$A$1:G4881,7,0)</f>
        <v>PG-13</v>
      </c>
      <c r="S1157" t="str">
        <f>IF(Table19[[#This Row],[Language]]="English","English","Other language")</f>
        <v>English</v>
      </c>
      <c r="T1157">
        <f>Table19[[#This Row],[Gross Revenue]]-Table19[[#This Row],[Budget]]</f>
        <v>175360000</v>
      </c>
      <c r="U1157" s="1">
        <f>(Table19[[#This Row],[Gross Revenue]]/Table19[[#This Row],[Budget]])-1</f>
        <v>29.226666666666667</v>
      </c>
      <c r="V1157" t="str">
        <f t="shared" si="40"/>
        <v>90-110 minutes</v>
      </c>
      <c r="W1157">
        <f>Table19[[#This Row],[Profit]]/Table19[[#This Row],[Budget]]*100</f>
        <v>2922.6666666666665</v>
      </c>
      <c r="Z1157" t="str">
        <f t="shared" si="42"/>
        <v>Low</v>
      </c>
    </row>
    <row r="1158" spans="1:26" x14ac:dyDescent="0.2">
      <c r="A1158" t="s">
        <v>3953</v>
      </c>
      <c r="B1158" t="s">
        <v>1026</v>
      </c>
      <c r="C1158" t="s">
        <v>1053</v>
      </c>
      <c r="D1158">
        <v>16000</v>
      </c>
      <c r="E1158">
        <v>17657</v>
      </c>
      <c r="F1158">
        <v>258</v>
      </c>
      <c r="G1158">
        <v>24000</v>
      </c>
      <c r="H1158">
        <v>5.6</v>
      </c>
      <c r="I1158">
        <v>436</v>
      </c>
      <c r="J1158">
        <v>123</v>
      </c>
      <c r="K1158">
        <v>116593191</v>
      </c>
      <c r="L1158">
        <v>200000000</v>
      </c>
      <c r="M1158" s="2">
        <f>VLOOKUP(A1158,Sheet2!$A$1:G4882,2,0)</f>
        <v>40739</v>
      </c>
      <c r="N1158" t="str">
        <f>VLOOKUP(A1158,Sheet2!$A$1:G4882,3,0)</f>
        <v>Color</v>
      </c>
      <c r="O1158" t="str">
        <f>VLOOKUP(A1158,Sheet2!$A$1:G4882,4,0)</f>
        <v>Action</v>
      </c>
      <c r="P1158" t="str">
        <f>VLOOKUP(A1158,Sheet2!$A$1:G4882,5,0)</f>
        <v>English</v>
      </c>
      <c r="Q1158" t="str">
        <f>VLOOKUP(A1158,Sheet2!$A$1:G4882,6,0)</f>
        <v>USA</v>
      </c>
      <c r="R1158" t="str">
        <f>VLOOKUP(A1158,Sheet2!$A$1:G4882,7,0)</f>
        <v>PG-13</v>
      </c>
      <c r="S1158" t="str">
        <f>IF(Table19[[#This Row],[Language]]="English","English","Other language")</f>
        <v>English</v>
      </c>
      <c r="T1158">
        <f>Table19[[#This Row],[Gross Revenue]]-Table19[[#This Row],[Budget]]</f>
        <v>-83406809</v>
      </c>
      <c r="U1158" s="1">
        <f>(Table19[[#This Row],[Gross Revenue]]/Table19[[#This Row],[Budget]])-1</f>
        <v>-0.41703404499999996</v>
      </c>
      <c r="V1158" t="str">
        <f t="shared" si="40"/>
        <v>111-130 minutes</v>
      </c>
      <c r="W1158">
        <f>Table19[[#This Row],[Profit]]/Table19[[#This Row],[Budget]]*100</f>
        <v>-41.703404500000005</v>
      </c>
      <c r="X1158">
        <v>-1289919.5</v>
      </c>
      <c r="Y1158">
        <v>-4.8151417500000002E-2</v>
      </c>
      <c r="Z1158" t="str">
        <f t="shared" si="42"/>
        <v>High</v>
      </c>
    </row>
    <row r="1159" spans="1:26" x14ac:dyDescent="0.2">
      <c r="A1159" t="s">
        <v>6379</v>
      </c>
      <c r="B1159" t="s">
        <v>2893</v>
      </c>
      <c r="C1159" t="s">
        <v>2894</v>
      </c>
      <c r="D1159">
        <v>727</v>
      </c>
      <c r="E1159">
        <v>1836</v>
      </c>
      <c r="F1159">
        <v>57</v>
      </c>
      <c r="G1159">
        <v>10000</v>
      </c>
      <c r="H1159">
        <v>7.1</v>
      </c>
      <c r="I1159">
        <v>322</v>
      </c>
      <c r="J1159">
        <v>95</v>
      </c>
      <c r="K1159">
        <v>3219029</v>
      </c>
      <c r="L1159">
        <v>5000000</v>
      </c>
      <c r="M1159" s="2">
        <f>VLOOKUP(A1159,Sheet2!$A$1:G4883,2,0)</f>
        <v>42230</v>
      </c>
      <c r="N1159" t="str">
        <f>VLOOKUP(A1159,Sheet2!$A$1:G4883,3,0)</f>
        <v>Color</v>
      </c>
      <c r="O1159" t="str">
        <f>VLOOKUP(A1159,Sheet2!$A$1:G4883,4,0)</f>
        <v>Crime</v>
      </c>
      <c r="P1159" t="str">
        <f>VLOOKUP(A1159,Sheet2!$A$1:G4883,5,0)</f>
        <v>English</v>
      </c>
      <c r="Q1159" t="str">
        <f>VLOOKUP(A1159,Sheet2!$A$1:G4883,6,0)</f>
        <v>USA</v>
      </c>
      <c r="R1159" t="str">
        <f>VLOOKUP(A1159,Sheet2!$A$1:G4883,7,0)</f>
        <v>R</v>
      </c>
      <c r="S1159" t="str">
        <f>IF(Table19[[#This Row],[Language]]="English","English","Other language")</f>
        <v>English</v>
      </c>
      <c r="T1159">
        <f>Table19[[#This Row],[Gross Revenue]]-Table19[[#This Row],[Budget]]</f>
        <v>-1780971</v>
      </c>
      <c r="U1159" s="1">
        <f>(Table19[[#This Row],[Gross Revenue]]/Table19[[#This Row],[Budget]])-1</f>
        <v>-0.35619420000000002</v>
      </c>
      <c r="V1159" t="str">
        <f t="shared" si="40"/>
        <v>90-110 minutes</v>
      </c>
      <c r="W1159">
        <f>Table19[[#This Row],[Profit]]/Table19[[#This Row],[Budget]]*100</f>
        <v>-35.619420000000005</v>
      </c>
      <c r="X1159">
        <v>-74533.5</v>
      </c>
      <c r="Y1159">
        <v>-7.4856785714285719E-3</v>
      </c>
      <c r="Z1159" t="str">
        <f t="shared" si="42"/>
        <v>Low</v>
      </c>
    </row>
    <row r="1160" spans="1:26" x14ac:dyDescent="0.2">
      <c r="A1160" t="s">
        <v>5634</v>
      </c>
      <c r="B1160" t="s">
        <v>1241</v>
      </c>
      <c r="C1160" t="s">
        <v>2433</v>
      </c>
      <c r="D1160">
        <v>13000</v>
      </c>
      <c r="E1160">
        <v>13761</v>
      </c>
      <c r="F1160">
        <v>521</v>
      </c>
      <c r="G1160">
        <v>0</v>
      </c>
      <c r="H1160">
        <v>6.9</v>
      </c>
      <c r="I1160">
        <v>266</v>
      </c>
      <c r="J1160">
        <v>115</v>
      </c>
      <c r="K1160">
        <v>35024475</v>
      </c>
      <c r="L1160">
        <v>100000000</v>
      </c>
      <c r="M1160" s="2">
        <f>VLOOKUP(A1160,Sheet2!$A$1:G4884,2,0)</f>
        <v>40354</v>
      </c>
      <c r="N1160" t="str">
        <f>VLOOKUP(A1160,Sheet2!$A$1:G4884,3,0)</f>
        <v>Color</v>
      </c>
      <c r="O1160" t="str">
        <f>VLOOKUP(A1160,Sheet2!$A$1:G4884,4,0)</f>
        <v>Action</v>
      </c>
      <c r="P1160" t="str">
        <f>VLOOKUP(A1160,Sheet2!$A$1:G4884,5,0)</f>
        <v>English</v>
      </c>
      <c r="Q1160" t="str">
        <f>VLOOKUP(A1160,Sheet2!$A$1:G4884,6,0)</f>
        <v>France</v>
      </c>
      <c r="R1160" t="str">
        <f>VLOOKUP(A1160,Sheet2!$A$1:G4884,7,0)</f>
        <v>R</v>
      </c>
      <c r="S1160" t="str">
        <f>IF(Table19[[#This Row],[Language]]="English","English","Other language")</f>
        <v>English</v>
      </c>
      <c r="T1160">
        <f>Table19[[#This Row],[Gross Revenue]]-Table19[[#This Row],[Budget]]</f>
        <v>-64975525</v>
      </c>
      <c r="U1160" s="1">
        <f>(Table19[[#This Row],[Gross Revenue]]/Table19[[#This Row],[Budget]])-1</f>
        <v>-0.64975525000000001</v>
      </c>
      <c r="V1160" t="str">
        <f t="shared" si="40"/>
        <v>111-130 minutes</v>
      </c>
      <c r="W1160">
        <f>Table19[[#This Row],[Profit]]/Table19[[#This Row],[Budget]]*100</f>
        <v>-64.975525000000005</v>
      </c>
      <c r="X1160">
        <v>-1289919.5</v>
      </c>
      <c r="Y1160">
        <v>-4.8151417500000002E-2</v>
      </c>
      <c r="Z1160" t="str">
        <f t="shared" si="42"/>
        <v>High</v>
      </c>
    </row>
    <row r="1161" spans="1:26" x14ac:dyDescent="0.2">
      <c r="A1161" t="s">
        <v>6158</v>
      </c>
      <c r="B1161" t="s">
        <v>2772</v>
      </c>
      <c r="C1161" t="s">
        <v>1144</v>
      </c>
      <c r="D1161">
        <v>767</v>
      </c>
      <c r="E1161">
        <v>2053</v>
      </c>
      <c r="F1161">
        <v>287</v>
      </c>
      <c r="G1161">
        <v>14000</v>
      </c>
      <c r="H1161">
        <v>7.2</v>
      </c>
      <c r="I1161">
        <v>183</v>
      </c>
      <c r="J1161">
        <v>106</v>
      </c>
      <c r="K1161">
        <v>148170000</v>
      </c>
      <c r="L1161">
        <v>11000000</v>
      </c>
      <c r="M1161" s="2">
        <f>VLOOKUP(A1161,Sheet2!$A$1:G4885,2,0)</f>
        <v>30980</v>
      </c>
      <c r="N1161" t="str">
        <f>VLOOKUP(A1161,Sheet2!$A$1:G4885,3,0)</f>
        <v>Color</v>
      </c>
      <c r="O1161" t="str">
        <f>VLOOKUP(A1161,Sheet2!$A$1:G4885,4,0)</f>
        <v>Comedy</v>
      </c>
      <c r="P1161" t="str">
        <f>VLOOKUP(A1161,Sheet2!$A$1:G4885,5,0)</f>
        <v>English</v>
      </c>
      <c r="Q1161" t="str">
        <f>VLOOKUP(A1161,Sheet2!$A$1:G4885,6,0)</f>
        <v>USA</v>
      </c>
      <c r="R1161" t="str">
        <f>VLOOKUP(A1161,Sheet2!$A$1:G4885,7,0)</f>
        <v>PG</v>
      </c>
      <c r="S1161" t="str">
        <f>IF(Table19[[#This Row],[Language]]="English","English","Other language")</f>
        <v>English</v>
      </c>
      <c r="T1161">
        <f>Table19[[#This Row],[Gross Revenue]]-Table19[[#This Row],[Budget]]</f>
        <v>137170000</v>
      </c>
      <c r="U1161" s="1">
        <f>(Table19[[#This Row],[Gross Revenue]]/Table19[[#This Row],[Budget]])-1</f>
        <v>12.47</v>
      </c>
      <c r="V1161" t="str">
        <f t="shared" si="40"/>
        <v>90-110 minutes</v>
      </c>
      <c r="W1161">
        <f>Table19[[#This Row],[Profit]]/Table19[[#This Row],[Budget]]*100</f>
        <v>1247</v>
      </c>
      <c r="X1161">
        <v>1637763</v>
      </c>
      <c r="Y1161">
        <v>0.19178668286445014</v>
      </c>
      <c r="Z1161" t="str">
        <f t="shared" si="42"/>
        <v>Low</v>
      </c>
    </row>
    <row r="1162" spans="1:26" x14ac:dyDescent="0.2">
      <c r="A1162" t="s">
        <v>4751</v>
      </c>
      <c r="B1162" t="s">
        <v>82</v>
      </c>
      <c r="C1162" t="s">
        <v>1144</v>
      </c>
      <c r="D1162">
        <v>16000</v>
      </c>
      <c r="E1162">
        <v>19610</v>
      </c>
      <c r="F1162">
        <v>287</v>
      </c>
      <c r="G1162">
        <v>0</v>
      </c>
      <c r="H1162">
        <v>6.3</v>
      </c>
      <c r="I1162">
        <v>105</v>
      </c>
      <c r="J1162">
        <v>106</v>
      </c>
      <c r="K1162">
        <v>41482207</v>
      </c>
      <c r="L1162">
        <v>50000000</v>
      </c>
      <c r="M1162" s="2">
        <f>VLOOKUP(A1162,Sheet2!$A$1:G4886,2,0)</f>
        <v>33044</v>
      </c>
      <c r="N1162" t="str">
        <f>VLOOKUP(A1162,Sheet2!$A$1:G4886,3,0)</f>
        <v>Color</v>
      </c>
      <c r="O1162" t="str">
        <f>VLOOKUP(A1162,Sheet2!$A$1:G4886,4,0)</f>
        <v>Comedy</v>
      </c>
      <c r="P1162" t="str">
        <f>VLOOKUP(A1162,Sheet2!$A$1:G4886,5,0)</f>
        <v>English</v>
      </c>
      <c r="Q1162" t="str">
        <f>VLOOKUP(A1162,Sheet2!$A$1:G4886,6,0)</f>
        <v>USA</v>
      </c>
      <c r="R1162" t="str">
        <f>VLOOKUP(A1162,Sheet2!$A$1:G4886,7,0)</f>
        <v>PG-13</v>
      </c>
      <c r="S1162" t="str">
        <f>IF(Table19[[#This Row],[Language]]="English","English","Other language")</f>
        <v>English</v>
      </c>
      <c r="T1162">
        <f>Table19[[#This Row],[Gross Revenue]]-Table19[[#This Row],[Budget]]</f>
        <v>-8517793</v>
      </c>
      <c r="U1162" s="1">
        <f>(Table19[[#This Row],[Gross Revenue]]/Table19[[#This Row],[Budget]])-1</f>
        <v>-0.17035586000000003</v>
      </c>
      <c r="V1162" t="str">
        <f t="shared" si="40"/>
        <v>90-110 minutes</v>
      </c>
      <c r="W1162">
        <f>Table19[[#This Row],[Profit]]/Table19[[#This Row],[Budget]]*100</f>
        <v>-17.035585999999999</v>
      </c>
      <c r="X1162">
        <v>1637763</v>
      </c>
      <c r="Y1162">
        <v>0.19178668286445014</v>
      </c>
      <c r="Z1162" t="str">
        <f t="shared" si="42"/>
        <v>High</v>
      </c>
    </row>
    <row r="1163" spans="1:26" x14ac:dyDescent="0.2">
      <c r="A1163" t="s">
        <v>5054</v>
      </c>
      <c r="B1163" t="s">
        <v>700</v>
      </c>
      <c r="C1163" t="s">
        <v>2043</v>
      </c>
      <c r="D1163">
        <v>12000</v>
      </c>
      <c r="E1163">
        <v>15811</v>
      </c>
      <c r="F1163">
        <v>21</v>
      </c>
      <c r="G1163">
        <v>0</v>
      </c>
      <c r="H1163">
        <v>6.9</v>
      </c>
      <c r="I1163">
        <v>85</v>
      </c>
      <c r="J1163">
        <v>125</v>
      </c>
      <c r="K1163">
        <v>38432823</v>
      </c>
      <c r="L1163">
        <v>30000000</v>
      </c>
      <c r="M1163" s="2">
        <f>VLOOKUP(A1163,Sheet2!$A$1:G4887,2,0)</f>
        <v>38964</v>
      </c>
      <c r="N1163" t="str">
        <f>VLOOKUP(A1163,Sheet2!$A$1:G4887,3,0)</f>
        <v>Color</v>
      </c>
      <c r="O1163" t="str">
        <f>VLOOKUP(A1163,Sheet2!$A$1:G4887,4,0)</f>
        <v>Crime</v>
      </c>
      <c r="P1163" t="str">
        <f>VLOOKUP(A1163,Sheet2!$A$1:G4887,5,0)</f>
        <v>English</v>
      </c>
      <c r="Q1163" t="str">
        <f>VLOOKUP(A1163,Sheet2!$A$1:G4887,6,0)</f>
        <v>USA</v>
      </c>
      <c r="R1163" t="str">
        <f>VLOOKUP(A1163,Sheet2!$A$1:G4887,7,0)</f>
        <v>PG-13</v>
      </c>
      <c r="S1163" t="str">
        <f>IF(Table19[[#This Row],[Language]]="English","English","Other language")</f>
        <v>English</v>
      </c>
      <c r="T1163">
        <f>Table19[[#This Row],[Gross Revenue]]-Table19[[#This Row],[Budget]]</f>
        <v>8432823</v>
      </c>
      <c r="U1163" s="1">
        <f>(Table19[[#This Row],[Gross Revenue]]/Table19[[#This Row],[Budget]])-1</f>
        <v>0.28109410000000001</v>
      </c>
      <c r="V1163" t="str">
        <f t="shared" si="40"/>
        <v>111-130 minutes</v>
      </c>
      <c r="W1163">
        <f>Table19[[#This Row],[Profit]]/Table19[[#This Row],[Budget]]*100</f>
        <v>28.10941</v>
      </c>
      <c r="X1163">
        <v>-74533.5</v>
      </c>
      <c r="Y1163">
        <v>-7.4856785714285719E-3</v>
      </c>
      <c r="Z1163" t="str">
        <f t="shared" si="42"/>
        <v>Medium</v>
      </c>
    </row>
    <row r="1164" spans="1:26" x14ac:dyDescent="0.2">
      <c r="A1164" t="s">
        <v>6511</v>
      </c>
      <c r="B1164" t="s">
        <v>1007</v>
      </c>
      <c r="C1164" t="s">
        <v>110</v>
      </c>
      <c r="D1164">
        <v>16000</v>
      </c>
      <c r="E1164">
        <v>22186</v>
      </c>
      <c r="F1164">
        <v>0</v>
      </c>
      <c r="G1164">
        <v>0</v>
      </c>
      <c r="H1164">
        <v>7.6</v>
      </c>
      <c r="I1164">
        <v>250</v>
      </c>
      <c r="J1164">
        <v>189</v>
      </c>
      <c r="K1164">
        <v>25031037</v>
      </c>
      <c r="L1164">
        <v>53000000</v>
      </c>
      <c r="M1164" s="2">
        <f>VLOOKUP(A1164,Sheet2!$A$1:G4888,2,0)</f>
        <v>39171</v>
      </c>
      <c r="N1164" t="str">
        <f>VLOOKUP(A1164,Sheet2!$A$1:G4888,3,0)</f>
        <v>Color</v>
      </c>
      <c r="O1164" t="str">
        <f>VLOOKUP(A1164,Sheet2!$A$1:G4888,4,0)</f>
        <v>Action</v>
      </c>
      <c r="P1164" t="str">
        <f>VLOOKUP(A1164,Sheet2!$A$1:G4888,5,0)</f>
        <v>English</v>
      </c>
      <c r="Q1164" t="str">
        <f>VLOOKUP(A1164,Sheet2!$A$1:G4888,6,0)</f>
        <v>USA</v>
      </c>
      <c r="R1164" t="str">
        <f>VLOOKUP(A1164,Sheet2!$A$1:G4888,7,0)</f>
        <v>R</v>
      </c>
      <c r="S1164" t="str">
        <f>IF(Table19[[#This Row],[Language]]="English","English","Other language")</f>
        <v>English</v>
      </c>
      <c r="T1164">
        <f>Table19[[#This Row],[Gross Revenue]]-Table19[[#This Row],[Budget]]</f>
        <v>-27968963</v>
      </c>
      <c r="U1164" s="1">
        <f>(Table19[[#This Row],[Gross Revenue]]/Table19[[#This Row],[Budget]])-1</f>
        <v>-0.52771628301886797</v>
      </c>
      <c r="V1164" t="str">
        <f t="shared" si="40"/>
        <v>&gt;150 minutes</v>
      </c>
      <c r="W1164">
        <f>Table19[[#This Row],[Profit]]/Table19[[#This Row],[Budget]]*100</f>
        <v>-52.7716283018868</v>
      </c>
      <c r="X1164">
        <v>-1289919.5</v>
      </c>
      <c r="Y1164">
        <v>-4.8151417500000002E-2</v>
      </c>
      <c r="Z1164" t="str">
        <f t="shared" si="42"/>
        <v>High</v>
      </c>
    </row>
    <row r="1165" spans="1:26" x14ac:dyDescent="0.2">
      <c r="A1165" t="s">
        <v>5100</v>
      </c>
      <c r="B1165" t="s">
        <v>2068</v>
      </c>
      <c r="C1165" t="s">
        <v>981</v>
      </c>
      <c r="D1165">
        <v>328</v>
      </c>
      <c r="E1165">
        <v>407</v>
      </c>
      <c r="F1165">
        <v>7</v>
      </c>
      <c r="G1165">
        <v>0</v>
      </c>
      <c r="H1165">
        <v>6.5</v>
      </c>
      <c r="I1165">
        <v>46</v>
      </c>
      <c r="J1165">
        <v>86</v>
      </c>
      <c r="K1165">
        <v>1114943</v>
      </c>
      <c r="L1165">
        <v>500000</v>
      </c>
      <c r="M1165" s="2">
        <f>VLOOKUP(A1165,Sheet2!$A$1:G4889,2,0)</f>
        <v>36734</v>
      </c>
      <c r="N1165" t="str">
        <f>VLOOKUP(A1165,Sheet2!$A$1:G4889,3,0)</f>
        <v>Color</v>
      </c>
      <c r="O1165" t="str">
        <f>VLOOKUP(A1165,Sheet2!$A$1:G4889,4,0)</f>
        <v>Drama</v>
      </c>
      <c r="P1165" t="str">
        <f>VLOOKUP(A1165,Sheet2!$A$1:G4889,5,0)</f>
        <v>English</v>
      </c>
      <c r="Q1165" t="str">
        <f>VLOOKUP(A1165,Sheet2!$A$1:G4889,6,0)</f>
        <v>USA</v>
      </c>
      <c r="R1165" t="str">
        <f>VLOOKUP(A1165,Sheet2!$A$1:G4889,7,0)</f>
        <v>R</v>
      </c>
      <c r="S1165" t="str">
        <f>IF(Table19[[#This Row],[Language]]="English","English","Other language")</f>
        <v>English</v>
      </c>
      <c r="T1165">
        <f>Table19[[#This Row],[Gross Revenue]]-Table19[[#This Row],[Budget]]</f>
        <v>614943</v>
      </c>
      <c r="U1165" s="1">
        <f>(Table19[[#This Row],[Gross Revenue]]/Table19[[#This Row],[Budget]])-1</f>
        <v>1.229886</v>
      </c>
      <c r="V1165" t="str">
        <f t="shared" si="40"/>
        <v>&lt;90 minutes</v>
      </c>
      <c r="W1165">
        <f>Table19[[#This Row],[Profit]]/Table19[[#This Row],[Budget]]*100</f>
        <v>122.98860000000001</v>
      </c>
      <c r="X1165">
        <v>-434215.5</v>
      </c>
      <c r="Y1165">
        <v>-0.10115100772200772</v>
      </c>
      <c r="Z1165" t="str">
        <f t="shared" si="42"/>
        <v>Low</v>
      </c>
    </row>
    <row r="1166" spans="1:26" x14ac:dyDescent="0.2">
      <c r="A1166" t="s">
        <v>6355</v>
      </c>
      <c r="B1166" t="s">
        <v>1655</v>
      </c>
      <c r="C1166" t="s">
        <v>499</v>
      </c>
      <c r="D1166">
        <v>893</v>
      </c>
      <c r="E1166">
        <v>2044</v>
      </c>
      <c r="F1166">
        <v>5</v>
      </c>
      <c r="G1166">
        <v>0</v>
      </c>
      <c r="H1166">
        <v>7.4</v>
      </c>
      <c r="I1166">
        <v>111</v>
      </c>
      <c r="J1166">
        <v>107</v>
      </c>
      <c r="K1166">
        <v>28014536</v>
      </c>
      <c r="L1166">
        <v>15000000</v>
      </c>
      <c r="M1166" s="2">
        <f>VLOOKUP(A1166,Sheet2!$A$1:G4890,2,0)</f>
        <v>35621</v>
      </c>
      <c r="N1166" t="str">
        <f>VLOOKUP(A1166,Sheet2!$A$1:G4890,3,0)</f>
        <v>Color</v>
      </c>
      <c r="O1166" t="str">
        <f>VLOOKUP(A1166,Sheet2!$A$1:G4890,4,0)</f>
        <v>Action</v>
      </c>
      <c r="P1166" t="str">
        <f>VLOOKUP(A1166,Sheet2!$A$1:G4890,5,0)</f>
        <v>English</v>
      </c>
      <c r="Q1166" t="str">
        <f>VLOOKUP(A1166,Sheet2!$A$1:G4890,6,0)</f>
        <v>USA</v>
      </c>
      <c r="R1166" t="str">
        <f>VLOOKUP(A1166,Sheet2!$A$1:G4890,7,0)</f>
        <v>R</v>
      </c>
      <c r="S1166" t="str">
        <f>IF(Table19[[#This Row],[Language]]="English","English","Other language")</f>
        <v>English</v>
      </c>
      <c r="T1166">
        <f>Table19[[#This Row],[Gross Revenue]]-Table19[[#This Row],[Budget]]</f>
        <v>13014536</v>
      </c>
      <c r="U1166" s="1">
        <f>(Table19[[#This Row],[Gross Revenue]]/Table19[[#This Row],[Budget]])-1</f>
        <v>0.86763573333333333</v>
      </c>
      <c r="V1166" t="str">
        <f t="shared" si="40"/>
        <v>90-110 minutes</v>
      </c>
      <c r="W1166">
        <f>Table19[[#This Row],[Profit]]/Table19[[#This Row],[Budget]]*100</f>
        <v>86.763573333333326</v>
      </c>
      <c r="X1166">
        <v>-1289919.5</v>
      </c>
      <c r="Y1166">
        <v>-4.8151417500000002E-2</v>
      </c>
      <c r="Z1166" t="str">
        <f t="shared" si="42"/>
        <v>Medium</v>
      </c>
    </row>
    <row r="1167" spans="1:26" x14ac:dyDescent="0.2">
      <c r="A1167" t="s">
        <v>6907</v>
      </c>
      <c r="B1167" t="s">
        <v>588</v>
      </c>
      <c r="C1167" t="s">
        <v>523</v>
      </c>
      <c r="D1167">
        <v>13000</v>
      </c>
      <c r="E1167">
        <v>15500</v>
      </c>
      <c r="F1167">
        <v>11000</v>
      </c>
      <c r="G1167">
        <v>38000</v>
      </c>
      <c r="H1167">
        <v>8.1</v>
      </c>
      <c r="I1167">
        <v>147</v>
      </c>
      <c r="J1167">
        <v>101</v>
      </c>
      <c r="K1167">
        <v>70906973</v>
      </c>
      <c r="L1167">
        <v>14600000</v>
      </c>
      <c r="M1167" s="2">
        <f>VLOOKUP(A1167,Sheet2!$A$1:G4891,2,0)</f>
        <v>34115</v>
      </c>
      <c r="N1167" t="str">
        <f>VLOOKUP(A1167,Sheet2!$A$1:G4891,3,0)</f>
        <v>Color</v>
      </c>
      <c r="O1167" t="str">
        <f>VLOOKUP(A1167,Sheet2!$A$1:G4891,4,0)</f>
        <v>Comedy</v>
      </c>
      <c r="P1167" t="str">
        <f>VLOOKUP(A1167,Sheet2!$A$1:G4891,5,0)</f>
        <v>English</v>
      </c>
      <c r="Q1167" t="str">
        <f>VLOOKUP(A1167,Sheet2!$A$1:G4891,6,0)</f>
        <v>USA</v>
      </c>
      <c r="R1167" t="str">
        <f>VLOOKUP(A1167,Sheet2!$A$1:G4891,7,0)</f>
        <v>PG</v>
      </c>
      <c r="S1167" t="str">
        <f>IF(Table19[[#This Row],[Language]]="English","English","Other language")</f>
        <v>English</v>
      </c>
      <c r="T1167">
        <f>Table19[[#This Row],[Gross Revenue]]-Table19[[#This Row],[Budget]]</f>
        <v>56306973</v>
      </c>
      <c r="U1167" s="1">
        <f>(Table19[[#This Row],[Gross Revenue]]/Table19[[#This Row],[Budget]])-1</f>
        <v>3.8566419863013701</v>
      </c>
      <c r="V1167" t="str">
        <f t="shared" si="40"/>
        <v>90-110 minutes</v>
      </c>
      <c r="W1167">
        <f>Table19[[#This Row],[Profit]]/Table19[[#This Row],[Budget]]*100</f>
        <v>385.66419863013698</v>
      </c>
      <c r="X1167">
        <v>1637763</v>
      </c>
      <c r="Y1167">
        <v>0.19178668286445014</v>
      </c>
      <c r="Z1167" t="str">
        <f t="shared" si="42"/>
        <v>Medium</v>
      </c>
    </row>
    <row r="1168" spans="1:26" x14ac:dyDescent="0.2">
      <c r="A1168" t="s">
        <v>4393</v>
      </c>
      <c r="B1168" t="s">
        <v>677</v>
      </c>
      <c r="C1168" t="s">
        <v>102</v>
      </c>
      <c r="D1168">
        <v>12000</v>
      </c>
      <c r="E1168">
        <v>28497</v>
      </c>
      <c r="F1168">
        <v>221</v>
      </c>
      <c r="G1168">
        <v>12000</v>
      </c>
      <c r="H1168">
        <v>6</v>
      </c>
      <c r="I1168">
        <v>179</v>
      </c>
      <c r="J1168">
        <v>102</v>
      </c>
      <c r="K1168">
        <v>162001186</v>
      </c>
      <c r="L1168">
        <v>80000000</v>
      </c>
      <c r="M1168" s="2">
        <f>VLOOKUP(A1168,Sheet2!$A$1:G4892,2,0)</f>
        <v>40267</v>
      </c>
      <c r="N1168" t="str">
        <f>VLOOKUP(A1168,Sheet2!$A$1:G4892,3,0)</f>
        <v>Color</v>
      </c>
      <c r="O1168" t="str">
        <f>VLOOKUP(A1168,Sheet2!$A$1:G4892,4,0)</f>
        <v>Comedy</v>
      </c>
      <c r="P1168" t="str">
        <f>VLOOKUP(A1168,Sheet2!$A$1:G4892,5,0)</f>
        <v>English</v>
      </c>
      <c r="Q1168" t="str">
        <f>VLOOKUP(A1168,Sheet2!$A$1:G4892,6,0)</f>
        <v>USA</v>
      </c>
      <c r="R1168" t="str">
        <f>VLOOKUP(A1168,Sheet2!$A$1:G4892,7,0)</f>
        <v>PG-13</v>
      </c>
      <c r="S1168" t="str">
        <f>IF(Table19[[#This Row],[Language]]="English","English","Other language")</f>
        <v>English</v>
      </c>
      <c r="T1168">
        <f>Table19[[#This Row],[Gross Revenue]]-Table19[[#This Row],[Budget]]</f>
        <v>82001186</v>
      </c>
      <c r="U1168" s="1">
        <f>(Table19[[#This Row],[Gross Revenue]]/Table19[[#This Row],[Budget]])-1</f>
        <v>1.025014825</v>
      </c>
      <c r="V1168" t="str">
        <f t="shared" si="40"/>
        <v>90-110 minutes</v>
      </c>
      <c r="W1168">
        <f>Table19[[#This Row],[Profit]]/Table19[[#This Row],[Budget]]*100</f>
        <v>102.50148249999999</v>
      </c>
      <c r="X1168">
        <v>1637763</v>
      </c>
      <c r="Y1168">
        <v>0.19178668286445014</v>
      </c>
      <c r="Z1168" t="str">
        <f t="shared" si="42"/>
        <v>High</v>
      </c>
    </row>
    <row r="1169" spans="1:26" x14ac:dyDescent="0.2">
      <c r="A1169" t="s">
        <v>3823</v>
      </c>
      <c r="B1169" t="s">
        <v>677</v>
      </c>
      <c r="C1169" t="s">
        <v>102</v>
      </c>
      <c r="D1169">
        <v>12000</v>
      </c>
      <c r="E1169">
        <v>39269</v>
      </c>
      <c r="F1169">
        <v>221</v>
      </c>
      <c r="G1169">
        <v>14000</v>
      </c>
      <c r="H1169">
        <v>5.4</v>
      </c>
      <c r="I1169">
        <v>139</v>
      </c>
      <c r="J1169">
        <v>101</v>
      </c>
      <c r="K1169">
        <v>133668525</v>
      </c>
      <c r="L1169">
        <v>80000000</v>
      </c>
      <c r="M1169" s="2">
        <f>VLOOKUP(A1169,Sheet2!$A$1:G4893,2,0)</f>
        <v>41406</v>
      </c>
      <c r="N1169" t="str">
        <f>VLOOKUP(A1169,Sheet2!$A$1:G4893,3,0)</f>
        <v>Color</v>
      </c>
      <c r="O1169" t="str">
        <f>VLOOKUP(A1169,Sheet2!$A$1:G4893,4,0)</f>
        <v>Comedy</v>
      </c>
      <c r="P1169" t="str">
        <f>VLOOKUP(A1169,Sheet2!$A$1:G4893,5,0)</f>
        <v>English</v>
      </c>
      <c r="Q1169" t="str">
        <f>VLOOKUP(A1169,Sheet2!$A$1:G4893,6,0)</f>
        <v>USA</v>
      </c>
      <c r="R1169" t="str">
        <f>VLOOKUP(A1169,Sheet2!$A$1:G4893,7,0)</f>
        <v>PG-13</v>
      </c>
      <c r="S1169" t="str">
        <f>IF(Table19[[#This Row],[Language]]="English","English","Other language")</f>
        <v>English</v>
      </c>
      <c r="T1169">
        <f>Table19[[#This Row],[Gross Revenue]]-Table19[[#This Row],[Budget]]</f>
        <v>53668525</v>
      </c>
      <c r="U1169" s="1">
        <f>(Table19[[#This Row],[Gross Revenue]]/Table19[[#This Row],[Budget]])-1</f>
        <v>0.67085656250000003</v>
      </c>
      <c r="V1169" t="str">
        <f t="shared" si="40"/>
        <v>90-110 minutes</v>
      </c>
      <c r="W1169">
        <f>Table19[[#This Row],[Profit]]/Table19[[#This Row],[Budget]]*100</f>
        <v>67.08565625</v>
      </c>
      <c r="X1169">
        <v>1637763</v>
      </c>
      <c r="Y1169">
        <v>0.19178668286445014</v>
      </c>
      <c r="Z1169" t="str">
        <f t="shared" si="42"/>
        <v>High</v>
      </c>
    </row>
    <row r="1170" spans="1:26" x14ac:dyDescent="0.2">
      <c r="A1170" t="s">
        <v>4879</v>
      </c>
      <c r="B1170" t="s">
        <v>211</v>
      </c>
      <c r="C1170" t="s">
        <v>284</v>
      </c>
      <c r="D1170">
        <v>22000</v>
      </c>
      <c r="E1170">
        <v>36009</v>
      </c>
      <c r="F1170">
        <v>88</v>
      </c>
      <c r="G1170">
        <v>12000</v>
      </c>
      <c r="H1170">
        <v>6.4</v>
      </c>
      <c r="I1170">
        <v>211</v>
      </c>
      <c r="J1170">
        <v>113</v>
      </c>
      <c r="K1170">
        <v>29802761</v>
      </c>
      <c r="L1170">
        <v>40000000</v>
      </c>
      <c r="M1170" s="2">
        <f>VLOOKUP(A1170,Sheet2!$A$1:G4894,2,0)</f>
        <v>41284</v>
      </c>
      <c r="N1170" t="str">
        <f>VLOOKUP(A1170,Sheet2!$A$1:G4894,3,0)</f>
        <v>Color</v>
      </c>
      <c r="O1170" t="str">
        <f>VLOOKUP(A1170,Sheet2!$A$1:G4894,4,0)</f>
        <v>Comedy</v>
      </c>
      <c r="P1170" t="str">
        <f>VLOOKUP(A1170,Sheet2!$A$1:G4894,5,0)</f>
        <v>English</v>
      </c>
      <c r="Q1170" t="str">
        <f>VLOOKUP(A1170,Sheet2!$A$1:G4894,6,0)</f>
        <v>USA</v>
      </c>
      <c r="R1170" t="str">
        <f>VLOOKUP(A1170,Sheet2!$A$1:G4894,7,0)</f>
        <v>PG-13</v>
      </c>
      <c r="S1170" t="str">
        <f>IF(Table19[[#This Row],[Language]]="English","English","Other language")</f>
        <v>English</v>
      </c>
      <c r="T1170">
        <f>Table19[[#This Row],[Gross Revenue]]-Table19[[#This Row],[Budget]]</f>
        <v>-10197239</v>
      </c>
      <c r="U1170" s="1">
        <f>(Table19[[#This Row],[Gross Revenue]]/Table19[[#This Row],[Budget]])-1</f>
        <v>-0.25493097499999995</v>
      </c>
      <c r="V1170" t="str">
        <f t="shared" si="40"/>
        <v>111-130 minutes</v>
      </c>
      <c r="W1170">
        <f>Table19[[#This Row],[Profit]]/Table19[[#This Row],[Budget]]*100</f>
        <v>-25.493097500000001</v>
      </c>
      <c r="X1170">
        <v>1637763</v>
      </c>
      <c r="Y1170">
        <v>0.19178668286445014</v>
      </c>
      <c r="Z1170" t="str">
        <f t="shared" si="42"/>
        <v>High</v>
      </c>
    </row>
    <row r="1171" spans="1:26" x14ac:dyDescent="0.2">
      <c r="A1171" t="s">
        <v>6891</v>
      </c>
      <c r="B1171" t="s">
        <v>479</v>
      </c>
      <c r="C1171" t="s">
        <v>2019</v>
      </c>
      <c r="D1171">
        <v>14000</v>
      </c>
      <c r="E1171">
        <v>32438</v>
      </c>
      <c r="F1171">
        <v>571</v>
      </c>
      <c r="G1171">
        <v>96000</v>
      </c>
      <c r="H1171">
        <v>8.1</v>
      </c>
      <c r="I1171">
        <v>653</v>
      </c>
      <c r="J1171">
        <v>121</v>
      </c>
      <c r="K1171">
        <v>333130696</v>
      </c>
      <c r="L1171">
        <v>170000000</v>
      </c>
      <c r="M1171" s="2">
        <f>VLOOKUP(A1171,Sheet2!$A$1:G4895,2,0)</f>
        <v>41834</v>
      </c>
      <c r="N1171" t="str">
        <f>VLOOKUP(A1171,Sheet2!$A$1:G4895,3,0)</f>
        <v>Color</v>
      </c>
      <c r="O1171" t="str">
        <f>VLOOKUP(A1171,Sheet2!$A$1:G4895,4,0)</f>
        <v>Action</v>
      </c>
      <c r="P1171" t="str">
        <f>VLOOKUP(A1171,Sheet2!$A$1:G4895,5,0)</f>
        <v>English</v>
      </c>
      <c r="Q1171" t="str">
        <f>VLOOKUP(A1171,Sheet2!$A$1:G4895,6,0)</f>
        <v>USA</v>
      </c>
      <c r="R1171" t="str">
        <f>VLOOKUP(A1171,Sheet2!$A$1:G4895,7,0)</f>
        <v>PG-13</v>
      </c>
      <c r="S1171" t="str">
        <f>IF(Table19[[#This Row],[Language]]="English","English","Other language")</f>
        <v>English</v>
      </c>
      <c r="T1171">
        <f>Table19[[#This Row],[Gross Revenue]]-Table19[[#This Row],[Budget]]</f>
        <v>163130696</v>
      </c>
      <c r="U1171" s="1">
        <f>(Table19[[#This Row],[Gross Revenue]]/Table19[[#This Row],[Budget]])-1</f>
        <v>0.95959232941176476</v>
      </c>
      <c r="V1171" t="str">
        <f t="shared" si="40"/>
        <v>111-130 minutes</v>
      </c>
      <c r="W1171">
        <f>Table19[[#This Row],[Profit]]/Table19[[#This Row],[Budget]]*100</f>
        <v>95.959232941176481</v>
      </c>
      <c r="X1171">
        <v>-1289919.5</v>
      </c>
      <c r="Y1171">
        <v>-4.8151417500000002E-2</v>
      </c>
      <c r="Z1171" t="str">
        <f t="shared" si="42"/>
        <v>High</v>
      </c>
    </row>
    <row r="1172" spans="1:26" x14ac:dyDescent="0.2">
      <c r="A1172" t="s">
        <v>4278</v>
      </c>
      <c r="B1172" t="s">
        <v>898</v>
      </c>
      <c r="C1172" t="s">
        <v>991</v>
      </c>
      <c r="D1172">
        <v>1000</v>
      </c>
      <c r="E1172">
        <v>2689</v>
      </c>
      <c r="F1172">
        <v>8</v>
      </c>
      <c r="G1172">
        <v>919</v>
      </c>
      <c r="H1172">
        <v>5.9</v>
      </c>
      <c r="I1172">
        <v>104</v>
      </c>
      <c r="J1172">
        <v>105</v>
      </c>
      <c r="K1172">
        <v>67962333</v>
      </c>
      <c r="L1172">
        <v>35000000</v>
      </c>
      <c r="M1172" s="2">
        <f>VLOOKUP(A1172,Sheet2!$A$1:G4896,2,0)</f>
        <v>38365</v>
      </c>
      <c r="N1172" t="str">
        <f>VLOOKUP(A1172,Sheet2!$A$1:G4896,3,0)</f>
        <v>Color</v>
      </c>
      <c r="O1172" t="str">
        <f>VLOOKUP(A1172,Sheet2!$A$1:G4896,4,0)</f>
        <v>Comedy</v>
      </c>
      <c r="P1172" t="str">
        <f>VLOOKUP(A1172,Sheet2!$A$1:G4896,5,0)</f>
        <v>English</v>
      </c>
      <c r="Q1172" t="str">
        <f>VLOOKUP(A1172,Sheet2!$A$1:G4896,6,0)</f>
        <v>USA</v>
      </c>
      <c r="R1172" t="str">
        <f>VLOOKUP(A1172,Sheet2!$A$1:G4896,7,0)</f>
        <v>PG-13</v>
      </c>
      <c r="S1172" t="str">
        <f>IF(Table19[[#This Row],[Language]]="English","English","Other language")</f>
        <v>English</v>
      </c>
      <c r="T1172">
        <f>Table19[[#This Row],[Gross Revenue]]-Table19[[#This Row],[Budget]]</f>
        <v>32962333</v>
      </c>
      <c r="U1172" s="1">
        <f>(Table19[[#This Row],[Gross Revenue]]/Table19[[#This Row],[Budget]])-1</f>
        <v>0.94178094285714287</v>
      </c>
      <c r="V1172" t="str">
        <f t="shared" si="40"/>
        <v>90-110 minutes</v>
      </c>
      <c r="W1172">
        <f>Table19[[#This Row],[Profit]]/Table19[[#This Row],[Budget]]*100</f>
        <v>94.17809428571428</v>
      </c>
      <c r="X1172">
        <v>1637763</v>
      </c>
      <c r="Y1172">
        <v>0.19178668286445014</v>
      </c>
      <c r="Z1172" t="str">
        <f t="shared" si="42"/>
        <v>Medium</v>
      </c>
    </row>
    <row r="1173" spans="1:26" x14ac:dyDescent="0.2">
      <c r="A1173" t="s">
        <v>3541</v>
      </c>
      <c r="B1173" t="s">
        <v>508</v>
      </c>
      <c r="C1173" t="s">
        <v>509</v>
      </c>
      <c r="D1173">
        <v>480</v>
      </c>
      <c r="E1173">
        <v>1173</v>
      </c>
      <c r="F1173">
        <v>11</v>
      </c>
      <c r="G1173">
        <v>0</v>
      </c>
      <c r="H1173">
        <v>4.9000000000000004</v>
      </c>
      <c r="I1173">
        <v>184</v>
      </c>
      <c r="J1173">
        <v>85</v>
      </c>
      <c r="K1173">
        <v>42776259</v>
      </c>
      <c r="L1173">
        <v>112000000</v>
      </c>
      <c r="M1173" s="2">
        <f>VLOOKUP(A1173,Sheet2!$A$1:G4897,2,0)</f>
        <v>40355</v>
      </c>
      <c r="N1173" t="str">
        <f>VLOOKUP(A1173,Sheet2!$A$1:G4897,3,0)</f>
        <v>Color</v>
      </c>
      <c r="O1173" t="str">
        <f>VLOOKUP(A1173,Sheet2!$A$1:G4897,4,0)</f>
        <v>Adventure</v>
      </c>
      <c r="P1173" t="str">
        <f>VLOOKUP(A1173,Sheet2!$A$1:G4897,5,0)</f>
        <v>English</v>
      </c>
      <c r="Q1173" t="str">
        <f>VLOOKUP(A1173,Sheet2!$A$1:G4897,6,0)</f>
        <v>USA</v>
      </c>
      <c r="R1173" t="str">
        <f>VLOOKUP(A1173,Sheet2!$A$1:G4897,7,0)</f>
        <v>PG</v>
      </c>
      <c r="S1173" t="str">
        <f>IF(Table19[[#This Row],[Language]]="English","English","Other language")</f>
        <v>English</v>
      </c>
      <c r="T1173">
        <f>Table19[[#This Row],[Gross Revenue]]-Table19[[#This Row],[Budget]]</f>
        <v>-69223741</v>
      </c>
      <c r="U1173" s="1">
        <f>(Table19[[#This Row],[Gross Revenue]]/Table19[[#This Row],[Budget]])-1</f>
        <v>-0.61806911607142856</v>
      </c>
      <c r="V1173" t="str">
        <f t="shared" si="40"/>
        <v>&lt;90 minutes</v>
      </c>
      <c r="W1173">
        <f>Table19[[#This Row],[Profit]]/Table19[[#This Row],[Budget]]*100</f>
        <v>-61.806911607142858</v>
      </c>
      <c r="X1173">
        <v>3892693.5</v>
      </c>
      <c r="Y1173">
        <v>0.11726928571428571</v>
      </c>
      <c r="Z1173" t="str">
        <f t="shared" si="42"/>
        <v>High</v>
      </c>
    </row>
    <row r="1174" spans="1:26" x14ac:dyDescent="0.2">
      <c r="A1174" t="s">
        <v>4025</v>
      </c>
      <c r="B1174" t="s">
        <v>528</v>
      </c>
      <c r="C1174" t="s">
        <v>1138</v>
      </c>
      <c r="D1174">
        <v>14000</v>
      </c>
      <c r="E1174">
        <v>17665</v>
      </c>
      <c r="F1174">
        <v>3</v>
      </c>
      <c r="G1174">
        <v>242</v>
      </c>
      <c r="H1174">
        <v>5.7</v>
      </c>
      <c r="I1174">
        <v>49</v>
      </c>
      <c r="J1174">
        <v>101</v>
      </c>
      <c r="K1174">
        <v>1631839</v>
      </c>
      <c r="L1174">
        <v>10000000</v>
      </c>
      <c r="M1174" s="2">
        <f>VLOOKUP(A1174,Sheet2!$A$1:G4898,2,0)</f>
        <v>36884</v>
      </c>
      <c r="N1174" t="str">
        <f>VLOOKUP(A1174,Sheet2!$A$1:G4898,3,0)</f>
        <v>Color</v>
      </c>
      <c r="O1174" t="str">
        <f>VLOOKUP(A1174,Sheet2!$A$1:G4898,4,0)</f>
        <v>Comedy</v>
      </c>
      <c r="P1174" t="str">
        <f>VLOOKUP(A1174,Sheet2!$A$1:G4898,5,0)</f>
        <v>English</v>
      </c>
      <c r="Q1174" t="str">
        <f>VLOOKUP(A1174,Sheet2!$A$1:G4898,6,0)</f>
        <v>USA</v>
      </c>
      <c r="R1174" t="str">
        <f>VLOOKUP(A1174,Sheet2!$A$1:G4898,7,0)</f>
        <v>R</v>
      </c>
      <c r="S1174" t="str">
        <f>IF(Table19[[#This Row],[Language]]="English","English","Other language")</f>
        <v>English</v>
      </c>
      <c r="T1174">
        <f>Table19[[#This Row],[Gross Revenue]]-Table19[[#This Row],[Budget]]</f>
        <v>-8368161</v>
      </c>
      <c r="U1174" s="1">
        <f>(Table19[[#This Row],[Gross Revenue]]/Table19[[#This Row],[Budget]])-1</f>
        <v>-0.83681610000000006</v>
      </c>
      <c r="V1174" t="str">
        <f t="shared" si="40"/>
        <v>90-110 minutes</v>
      </c>
      <c r="W1174">
        <f>Table19[[#This Row],[Profit]]/Table19[[#This Row],[Budget]]*100</f>
        <v>-83.681609999999992</v>
      </c>
      <c r="X1174">
        <v>1637763</v>
      </c>
      <c r="Y1174">
        <v>0.19178668286445014</v>
      </c>
      <c r="Z1174" t="str">
        <f t="shared" si="42"/>
        <v>Low</v>
      </c>
    </row>
    <row r="1175" spans="1:26" x14ac:dyDescent="0.2">
      <c r="A1175" t="s">
        <v>4592</v>
      </c>
      <c r="B1175" t="s">
        <v>258</v>
      </c>
      <c r="C1175" t="s">
        <v>1550</v>
      </c>
      <c r="D1175">
        <v>11000</v>
      </c>
      <c r="E1175">
        <v>13821</v>
      </c>
      <c r="F1175">
        <v>34</v>
      </c>
      <c r="G1175">
        <v>12000</v>
      </c>
      <c r="H1175">
        <v>6.2</v>
      </c>
      <c r="I1175">
        <v>79</v>
      </c>
      <c r="J1175">
        <v>107</v>
      </c>
      <c r="K1175">
        <v>7564000</v>
      </c>
      <c r="L1175">
        <v>20000000</v>
      </c>
      <c r="M1175" s="2">
        <f>VLOOKUP(A1175,Sheet2!$A$1:G4899,2,0)</f>
        <v>35029</v>
      </c>
      <c r="N1175" t="str">
        <f>VLOOKUP(A1175,Sheet2!$A$1:G4899,3,0)</f>
        <v>Color</v>
      </c>
      <c r="O1175" t="str">
        <f>VLOOKUP(A1175,Sheet2!$A$1:G4899,4,0)</f>
        <v>Comedy</v>
      </c>
      <c r="P1175" t="str">
        <f>VLOOKUP(A1175,Sheet2!$A$1:G4899,5,0)</f>
        <v>English</v>
      </c>
      <c r="Q1175" t="str">
        <f>VLOOKUP(A1175,Sheet2!$A$1:G4899,6,0)</f>
        <v>USA</v>
      </c>
      <c r="R1175" t="str">
        <f>VLOOKUP(A1175,Sheet2!$A$1:G4899,7,0)</f>
        <v>PG-13</v>
      </c>
      <c r="S1175" t="str">
        <f>IF(Table19[[#This Row],[Language]]="English","English","Other language")</f>
        <v>English</v>
      </c>
      <c r="T1175">
        <f>Table19[[#This Row],[Gross Revenue]]-Table19[[#This Row],[Budget]]</f>
        <v>-12436000</v>
      </c>
      <c r="U1175" s="1">
        <f>(Table19[[#This Row],[Gross Revenue]]/Table19[[#This Row],[Budget]])-1</f>
        <v>-0.62180000000000002</v>
      </c>
      <c r="V1175" t="str">
        <f t="shared" si="40"/>
        <v>90-110 minutes</v>
      </c>
      <c r="W1175">
        <f>Table19[[#This Row],[Profit]]/Table19[[#This Row],[Budget]]*100</f>
        <v>-62.18</v>
      </c>
      <c r="X1175">
        <v>1637763</v>
      </c>
      <c r="Y1175">
        <v>0.19178668286445014</v>
      </c>
      <c r="Z1175" t="str">
        <f t="shared" si="42"/>
        <v>Medium</v>
      </c>
    </row>
    <row r="1176" spans="1:26" x14ac:dyDescent="0.2">
      <c r="A1176" t="s">
        <v>5407</v>
      </c>
      <c r="B1176" t="s">
        <v>207</v>
      </c>
      <c r="C1176" t="s">
        <v>737</v>
      </c>
      <c r="D1176">
        <v>719</v>
      </c>
      <c r="E1176">
        <v>1673</v>
      </c>
      <c r="F1176">
        <v>163</v>
      </c>
      <c r="G1176">
        <v>0</v>
      </c>
      <c r="H1176">
        <v>6.7</v>
      </c>
      <c r="I1176">
        <v>219</v>
      </c>
      <c r="J1176">
        <v>117</v>
      </c>
      <c r="K1176">
        <v>118823091</v>
      </c>
      <c r="L1176">
        <v>75000000</v>
      </c>
      <c r="M1176" s="2">
        <f>VLOOKUP(A1176,Sheet2!$A$1:G4900,2,0)</f>
        <v>39371</v>
      </c>
      <c r="N1176" t="str">
        <f>VLOOKUP(A1176,Sheet2!$A$1:G4900,3,0)</f>
        <v>Color</v>
      </c>
      <c r="O1176" t="str">
        <f>VLOOKUP(A1176,Sheet2!$A$1:G4900,4,0)</f>
        <v>Comedy</v>
      </c>
      <c r="P1176" t="str">
        <f>VLOOKUP(A1176,Sheet2!$A$1:G4900,5,0)</f>
        <v>English</v>
      </c>
      <c r="Q1176" t="str">
        <f>VLOOKUP(A1176,Sheet2!$A$1:G4900,6,0)</f>
        <v>USA</v>
      </c>
      <c r="R1176" t="str">
        <f>VLOOKUP(A1176,Sheet2!$A$1:G4900,7,0)</f>
        <v>PG</v>
      </c>
      <c r="S1176" t="str">
        <f>IF(Table19[[#This Row],[Language]]="English","English","Other language")</f>
        <v>English</v>
      </c>
      <c r="T1176">
        <f>Table19[[#This Row],[Gross Revenue]]-Table19[[#This Row],[Budget]]</f>
        <v>43823091</v>
      </c>
      <c r="U1176" s="1">
        <f>(Table19[[#This Row],[Gross Revenue]]/Table19[[#This Row],[Budget]])-1</f>
        <v>0.58430787999999989</v>
      </c>
      <c r="V1176" t="str">
        <f t="shared" si="40"/>
        <v>111-130 minutes</v>
      </c>
      <c r="W1176">
        <f>Table19[[#This Row],[Profit]]/Table19[[#This Row],[Budget]]*100</f>
        <v>58.430788</v>
      </c>
      <c r="X1176">
        <v>1637763</v>
      </c>
      <c r="Y1176">
        <v>0.19178668286445014</v>
      </c>
      <c r="Z1176" t="str">
        <f t="shared" si="42"/>
        <v>High</v>
      </c>
    </row>
    <row r="1177" spans="1:26" x14ac:dyDescent="0.2">
      <c r="A1177" t="s">
        <v>5424</v>
      </c>
      <c r="B1177" t="s">
        <v>1287</v>
      </c>
      <c r="C1177" t="s">
        <v>100</v>
      </c>
      <c r="D1177">
        <v>744</v>
      </c>
      <c r="E1177">
        <v>2400</v>
      </c>
      <c r="F1177">
        <v>33</v>
      </c>
      <c r="G1177">
        <v>0</v>
      </c>
      <c r="H1177">
        <v>6.7</v>
      </c>
      <c r="I1177">
        <v>40</v>
      </c>
      <c r="J1177">
        <v>82</v>
      </c>
      <c r="K1177">
        <v>17278980</v>
      </c>
      <c r="L1177">
        <v>8000000</v>
      </c>
      <c r="M1177" s="2">
        <f>VLOOKUP(A1177,Sheet2!$A$1:G4901,2,0)</f>
        <v>35980</v>
      </c>
      <c r="N1177" t="str">
        <f>VLOOKUP(A1177,Sheet2!$A$1:G4901,3,0)</f>
        <v>Color</v>
      </c>
      <c r="O1177" t="str">
        <f>VLOOKUP(A1177,Sheet2!$A$1:G4901,4,0)</f>
        <v>Comedy</v>
      </c>
      <c r="P1177" t="str">
        <f>VLOOKUP(A1177,Sheet2!$A$1:G4901,5,0)</f>
        <v>English</v>
      </c>
      <c r="Q1177" t="str">
        <f>VLOOKUP(A1177,Sheet2!$A$1:G4901,6,0)</f>
        <v>USA</v>
      </c>
      <c r="R1177" t="str">
        <f>VLOOKUP(A1177,Sheet2!$A$1:G4901,7,0)</f>
        <v>R</v>
      </c>
      <c r="S1177" t="str">
        <f>IF(Table19[[#This Row],[Language]]="English","English","Other language")</f>
        <v>English</v>
      </c>
      <c r="T1177">
        <f>Table19[[#This Row],[Gross Revenue]]-Table19[[#This Row],[Budget]]</f>
        <v>9278980</v>
      </c>
      <c r="U1177" s="1">
        <f>(Table19[[#This Row],[Gross Revenue]]/Table19[[#This Row],[Budget]])-1</f>
        <v>1.1598725000000001</v>
      </c>
      <c r="V1177" t="str">
        <f t="shared" si="40"/>
        <v>&lt;90 minutes</v>
      </c>
      <c r="W1177">
        <f>Table19[[#This Row],[Profit]]/Table19[[#This Row],[Budget]]*100</f>
        <v>115.98725</v>
      </c>
      <c r="X1177">
        <v>1637763</v>
      </c>
      <c r="Y1177">
        <v>0.19178668286445014</v>
      </c>
      <c r="Z1177" t="str">
        <f t="shared" si="42"/>
        <v>Low</v>
      </c>
    </row>
    <row r="1178" spans="1:26" x14ac:dyDescent="0.2">
      <c r="A1178" t="s">
        <v>6142</v>
      </c>
      <c r="B1178" t="s">
        <v>1531</v>
      </c>
      <c r="C1178" t="s">
        <v>2760</v>
      </c>
      <c r="D1178">
        <v>33000</v>
      </c>
      <c r="E1178">
        <v>33734</v>
      </c>
      <c r="F1178">
        <v>31</v>
      </c>
      <c r="G1178">
        <v>0</v>
      </c>
      <c r="H1178">
        <v>7.2</v>
      </c>
      <c r="I1178">
        <v>208</v>
      </c>
      <c r="J1178">
        <v>106</v>
      </c>
      <c r="K1178">
        <v>2694973</v>
      </c>
      <c r="L1178">
        <v>700000</v>
      </c>
      <c r="M1178" s="2">
        <f>VLOOKUP(A1178,Sheet2!$A$1:G4902,2,0)</f>
        <v>38985</v>
      </c>
      <c r="N1178" t="str">
        <f>VLOOKUP(A1178,Sheet2!$A$1:G4902,3,0)</f>
        <v>Color</v>
      </c>
      <c r="O1178" t="str">
        <f>VLOOKUP(A1178,Sheet2!$A$1:G4902,4,0)</f>
        <v>Drama</v>
      </c>
      <c r="P1178" t="str">
        <f>VLOOKUP(A1178,Sheet2!$A$1:G4902,5,0)</f>
        <v>English</v>
      </c>
      <c r="Q1178" t="str">
        <f>VLOOKUP(A1178,Sheet2!$A$1:G4902,6,0)</f>
        <v>USA</v>
      </c>
      <c r="R1178" t="str">
        <f>VLOOKUP(A1178,Sheet2!$A$1:G4902,7,0)</f>
        <v>R</v>
      </c>
      <c r="S1178" t="str">
        <f>IF(Table19[[#This Row],[Language]]="English","English","Other language")</f>
        <v>English</v>
      </c>
      <c r="T1178">
        <f>Table19[[#This Row],[Gross Revenue]]-Table19[[#This Row],[Budget]]</f>
        <v>1994973</v>
      </c>
      <c r="U1178" s="1">
        <f>(Table19[[#This Row],[Gross Revenue]]/Table19[[#This Row],[Budget]])-1</f>
        <v>2.8499614285714285</v>
      </c>
      <c r="V1178" t="str">
        <f t="shared" si="40"/>
        <v>90-110 minutes</v>
      </c>
      <c r="W1178">
        <f>Table19[[#This Row],[Profit]]/Table19[[#This Row],[Budget]]*100</f>
        <v>284.99614285714284</v>
      </c>
      <c r="X1178">
        <v>-434215.5</v>
      </c>
      <c r="Y1178">
        <v>-0.10115100772200772</v>
      </c>
      <c r="Z1178" t="str">
        <f t="shared" si="42"/>
        <v>Low</v>
      </c>
    </row>
    <row r="1179" spans="1:26" x14ac:dyDescent="0.2">
      <c r="A1179" t="s">
        <v>3465</v>
      </c>
      <c r="B1179" t="s">
        <v>383</v>
      </c>
      <c r="C1179" t="s">
        <v>25</v>
      </c>
      <c r="D1179">
        <v>462</v>
      </c>
      <c r="E1179">
        <v>1855</v>
      </c>
      <c r="F1179">
        <v>70</v>
      </c>
      <c r="G1179">
        <v>564</v>
      </c>
      <c r="H1179">
        <v>4.5999999999999996</v>
      </c>
      <c r="I1179">
        <v>58</v>
      </c>
      <c r="J1179">
        <v>98</v>
      </c>
      <c r="K1179">
        <v>15361537</v>
      </c>
      <c r="L1179">
        <v>13000000</v>
      </c>
      <c r="M1179" s="2">
        <f>VLOOKUP(A1179,Sheet2!$A$1:G4903,2,0)</f>
        <v>37285</v>
      </c>
      <c r="N1179" t="str">
        <f>VLOOKUP(A1179,Sheet2!$A$1:G4903,3,0)</f>
        <v>Color</v>
      </c>
      <c r="O1179" t="str">
        <f>VLOOKUP(A1179,Sheet2!$A$1:G4903,4,0)</f>
        <v>Action</v>
      </c>
      <c r="P1179" t="str">
        <f>VLOOKUP(A1179,Sheet2!$A$1:G4903,5,0)</f>
        <v>English</v>
      </c>
      <c r="Q1179" t="str">
        <f>VLOOKUP(A1179,Sheet2!$A$1:G4903,6,0)</f>
        <v>Germany</v>
      </c>
      <c r="R1179" t="str">
        <f>VLOOKUP(A1179,Sheet2!$A$1:G4903,7,0)</f>
        <v>PG-13</v>
      </c>
      <c r="S1179" t="str">
        <f>IF(Table19[[#This Row],[Language]]="English","English","Other language")</f>
        <v>English</v>
      </c>
      <c r="T1179">
        <f>Table19[[#This Row],[Gross Revenue]]-Table19[[#This Row],[Budget]]</f>
        <v>2361537</v>
      </c>
      <c r="U1179" s="1">
        <f>(Table19[[#This Row],[Gross Revenue]]/Table19[[#This Row],[Budget]])-1</f>
        <v>0.18165669230769232</v>
      </c>
      <c r="V1179" t="str">
        <f t="shared" si="40"/>
        <v>90-110 minutes</v>
      </c>
      <c r="W1179">
        <f>Table19[[#This Row],[Profit]]/Table19[[#This Row],[Budget]]*100</f>
        <v>18.165669230769229</v>
      </c>
      <c r="X1179">
        <v>-1289919.5</v>
      </c>
      <c r="Y1179">
        <v>-4.8151417500000002E-2</v>
      </c>
      <c r="Z1179" t="str">
        <f t="shared" si="42"/>
        <v>Low</v>
      </c>
    </row>
    <row r="1180" spans="1:26" x14ac:dyDescent="0.2">
      <c r="A1180" t="s">
        <v>4263</v>
      </c>
      <c r="B1180" t="s">
        <v>761</v>
      </c>
      <c r="C1180" t="s">
        <v>1193</v>
      </c>
      <c r="D1180">
        <v>966</v>
      </c>
      <c r="E1180">
        <v>3393</v>
      </c>
      <c r="F1180">
        <v>101</v>
      </c>
      <c r="G1180">
        <v>10000</v>
      </c>
      <c r="H1180">
        <v>5.9</v>
      </c>
      <c r="I1180">
        <v>237</v>
      </c>
      <c r="J1180">
        <v>111</v>
      </c>
      <c r="K1180">
        <v>45045037</v>
      </c>
      <c r="L1180">
        <v>36000000</v>
      </c>
      <c r="M1180" s="2">
        <f>VLOOKUP(A1180,Sheet2!$A$1:G4904,2,0)</f>
        <v>40886</v>
      </c>
      <c r="N1180" t="str">
        <f>VLOOKUP(A1180,Sheet2!$A$1:G4904,3,0)</f>
        <v>Color</v>
      </c>
      <c r="O1180" t="str">
        <f>VLOOKUP(A1180,Sheet2!$A$1:G4904,4,0)</f>
        <v>Comedy</v>
      </c>
      <c r="P1180" t="str">
        <f>VLOOKUP(A1180,Sheet2!$A$1:G4904,5,0)</f>
        <v>English</v>
      </c>
      <c r="Q1180" t="str">
        <f>VLOOKUP(A1180,Sheet2!$A$1:G4904,6,0)</f>
        <v>USA</v>
      </c>
      <c r="R1180" t="str">
        <f>VLOOKUP(A1180,Sheet2!$A$1:G4904,7,0)</f>
        <v>R</v>
      </c>
      <c r="S1180" t="str">
        <f>IF(Table19[[#This Row],[Language]]="English","English","Other language")</f>
        <v>English</v>
      </c>
      <c r="T1180">
        <f>Table19[[#This Row],[Gross Revenue]]-Table19[[#This Row],[Budget]]</f>
        <v>9045037</v>
      </c>
      <c r="U1180" s="1">
        <f>(Table19[[#This Row],[Gross Revenue]]/Table19[[#This Row],[Budget]])-1</f>
        <v>0.25125102777777775</v>
      </c>
      <c r="V1180" t="str">
        <f t="shared" si="40"/>
        <v>111-130 minutes</v>
      </c>
      <c r="W1180">
        <f>Table19[[#This Row],[Profit]]/Table19[[#This Row],[Budget]]*100</f>
        <v>25.12510277777778</v>
      </c>
      <c r="X1180">
        <v>1637763</v>
      </c>
      <c r="Y1180">
        <v>0.19178668286445014</v>
      </c>
      <c r="Z1180" t="str">
        <f t="shared" si="42"/>
        <v>Medium</v>
      </c>
    </row>
    <row r="1181" spans="1:26" x14ac:dyDescent="0.2">
      <c r="A1181" t="s">
        <v>6820</v>
      </c>
      <c r="B1181" t="s">
        <v>146</v>
      </c>
      <c r="C1181" t="s">
        <v>507</v>
      </c>
      <c r="D1181">
        <v>2000</v>
      </c>
      <c r="E1181">
        <v>4400</v>
      </c>
      <c r="F1181">
        <v>0</v>
      </c>
      <c r="G1181">
        <v>12000</v>
      </c>
      <c r="H1181">
        <v>7.9</v>
      </c>
      <c r="I1181">
        <v>318</v>
      </c>
      <c r="J1181">
        <v>101</v>
      </c>
      <c r="K1181">
        <v>47000000</v>
      </c>
      <c r="L1181">
        <v>300000</v>
      </c>
      <c r="M1181" s="2">
        <f>VLOOKUP(A1181,Sheet2!$A$1:G4905,2,0)</f>
        <v>28729</v>
      </c>
      <c r="N1181" t="str">
        <f>VLOOKUP(A1181,Sheet2!$A$1:G4905,3,0)</f>
        <v>Color</v>
      </c>
      <c r="O1181" t="str">
        <f>VLOOKUP(A1181,Sheet2!$A$1:G4905,4,0)</f>
        <v>Horror</v>
      </c>
      <c r="P1181" t="str">
        <f>VLOOKUP(A1181,Sheet2!$A$1:G4905,5,0)</f>
        <v>English</v>
      </c>
      <c r="Q1181" t="str">
        <f>VLOOKUP(A1181,Sheet2!$A$1:G4905,6,0)</f>
        <v>USA</v>
      </c>
      <c r="R1181" t="str">
        <f>VLOOKUP(A1181,Sheet2!$A$1:G4905,7,0)</f>
        <v>R</v>
      </c>
      <c r="S1181" t="str">
        <f>IF(Table19[[#This Row],[Language]]="English","English","Other language")</f>
        <v>English</v>
      </c>
      <c r="T1181">
        <f>Table19[[#This Row],[Gross Revenue]]-Table19[[#This Row],[Budget]]</f>
        <v>46700000</v>
      </c>
      <c r="U1181" s="1">
        <f>(Table19[[#This Row],[Gross Revenue]]/Table19[[#This Row],[Budget]])-1</f>
        <v>155.66666666666666</v>
      </c>
      <c r="V1181" t="str">
        <f t="shared" si="40"/>
        <v>90-110 minutes</v>
      </c>
      <c r="W1181">
        <f>Table19[[#This Row],[Profit]]/Table19[[#This Row],[Budget]]*100</f>
        <v>15566.666666666666</v>
      </c>
      <c r="X1181">
        <v>16235088</v>
      </c>
      <c r="Y1181">
        <v>1.1909079499999999</v>
      </c>
      <c r="Z1181" t="str">
        <f t="shared" si="42"/>
        <v>Low</v>
      </c>
    </row>
    <row r="1182" spans="1:26" x14ac:dyDescent="0.2">
      <c r="A1182" t="s">
        <v>4300</v>
      </c>
      <c r="B1182" t="s">
        <v>544</v>
      </c>
      <c r="C1182" t="s">
        <v>386</v>
      </c>
      <c r="D1182">
        <v>742</v>
      </c>
      <c r="E1182">
        <v>1136</v>
      </c>
      <c r="F1182">
        <v>27</v>
      </c>
      <c r="G1182">
        <v>0</v>
      </c>
      <c r="H1182">
        <v>5.9</v>
      </c>
      <c r="I1182">
        <v>144</v>
      </c>
      <c r="J1182">
        <v>88</v>
      </c>
      <c r="K1182">
        <v>17768000</v>
      </c>
      <c r="L1182">
        <v>5000000</v>
      </c>
      <c r="M1182" s="2">
        <f>VLOOKUP(A1182,Sheet2!$A$1:G4906,2,0)</f>
        <v>32241</v>
      </c>
      <c r="N1182" t="str">
        <f>VLOOKUP(A1182,Sheet2!$A$1:G4906,3,0)</f>
        <v>Color</v>
      </c>
      <c r="O1182" t="str">
        <f>VLOOKUP(A1182,Sheet2!$A$1:G4906,4,0)</f>
        <v>Horror</v>
      </c>
      <c r="P1182" t="str">
        <f>VLOOKUP(A1182,Sheet2!$A$1:G4906,5,0)</f>
        <v>English</v>
      </c>
      <c r="Q1182" t="str">
        <f>VLOOKUP(A1182,Sheet2!$A$1:G4906,6,0)</f>
        <v>USA</v>
      </c>
      <c r="R1182" t="str">
        <f>VLOOKUP(A1182,Sheet2!$A$1:G4906,7,0)</f>
        <v>R</v>
      </c>
      <c r="S1182" t="str">
        <f>IF(Table19[[#This Row],[Language]]="English","English","Other language")</f>
        <v>English</v>
      </c>
      <c r="T1182">
        <f>Table19[[#This Row],[Gross Revenue]]-Table19[[#This Row],[Budget]]</f>
        <v>12768000</v>
      </c>
      <c r="U1182" s="1">
        <f>(Table19[[#This Row],[Gross Revenue]]/Table19[[#This Row],[Budget]])-1</f>
        <v>2.5535999999999999</v>
      </c>
      <c r="V1182" t="str">
        <f t="shared" si="40"/>
        <v>&lt;90 minutes</v>
      </c>
      <c r="W1182">
        <f>Table19[[#This Row],[Profit]]/Table19[[#This Row],[Budget]]*100</f>
        <v>255.35999999999999</v>
      </c>
      <c r="X1182">
        <v>16235088</v>
      </c>
      <c r="Y1182">
        <v>1.1909079499999999</v>
      </c>
      <c r="Z1182" t="str">
        <f t="shared" si="42"/>
        <v>Low</v>
      </c>
    </row>
    <row r="1183" spans="1:26" x14ac:dyDescent="0.2">
      <c r="A1183" t="s">
        <v>3701</v>
      </c>
      <c r="B1183" t="s">
        <v>544</v>
      </c>
      <c r="C1183" t="s">
        <v>748</v>
      </c>
      <c r="D1183">
        <v>742</v>
      </c>
      <c r="E1183">
        <v>1308</v>
      </c>
      <c r="F1183">
        <v>2</v>
      </c>
      <c r="G1183">
        <v>926</v>
      </c>
      <c r="H1183">
        <v>5.2</v>
      </c>
      <c r="I1183">
        <v>137</v>
      </c>
      <c r="J1183">
        <v>96</v>
      </c>
      <c r="K1183">
        <v>11642254</v>
      </c>
      <c r="L1183">
        <v>3000000</v>
      </c>
      <c r="M1183" s="2">
        <f>VLOOKUP(A1183,Sheet2!$A$1:G4907,2,0)</f>
        <v>32537</v>
      </c>
      <c r="N1183" t="str">
        <f>VLOOKUP(A1183,Sheet2!$A$1:G4907,3,0)</f>
        <v>Color</v>
      </c>
      <c r="O1183" t="str">
        <f>VLOOKUP(A1183,Sheet2!$A$1:G4907,4,0)</f>
        <v>Horror</v>
      </c>
      <c r="P1183" t="str">
        <f>VLOOKUP(A1183,Sheet2!$A$1:G4907,5,0)</f>
        <v>English</v>
      </c>
      <c r="Q1183" t="str">
        <f>VLOOKUP(A1183,Sheet2!$A$1:G4907,6,0)</f>
        <v>USA</v>
      </c>
      <c r="R1183" t="str">
        <f>VLOOKUP(A1183,Sheet2!$A$1:G4907,7,0)</f>
        <v>X</v>
      </c>
      <c r="S1183" t="str">
        <f>IF(Table19[[#This Row],[Language]]="English","English","Other language")</f>
        <v>English</v>
      </c>
      <c r="T1183">
        <f>Table19[[#This Row],[Gross Revenue]]-Table19[[#This Row],[Budget]]</f>
        <v>8642254</v>
      </c>
      <c r="U1183" s="1">
        <f>(Table19[[#This Row],[Gross Revenue]]/Table19[[#This Row],[Budget]])-1</f>
        <v>2.8807513333333334</v>
      </c>
      <c r="V1183" t="str">
        <f t="shared" si="40"/>
        <v>90-110 minutes</v>
      </c>
      <c r="W1183">
        <f>Table19[[#This Row],[Profit]]/Table19[[#This Row],[Budget]]*100</f>
        <v>288.07513333333333</v>
      </c>
      <c r="X1183">
        <v>16235088</v>
      </c>
      <c r="Y1183">
        <v>1.1909079499999999</v>
      </c>
      <c r="Z1183" t="str">
        <f t="shared" si="42"/>
        <v>Low</v>
      </c>
    </row>
    <row r="1184" spans="1:26" x14ac:dyDescent="0.2">
      <c r="A1184" t="s">
        <v>3562</v>
      </c>
      <c r="B1184" t="s">
        <v>539</v>
      </c>
      <c r="C1184" t="s">
        <v>540</v>
      </c>
      <c r="D1184">
        <v>908</v>
      </c>
      <c r="E1184">
        <v>3226</v>
      </c>
      <c r="F1184">
        <v>0</v>
      </c>
      <c r="G1184">
        <v>3000</v>
      </c>
      <c r="H1184">
        <v>4.9000000000000004</v>
      </c>
      <c r="I1184">
        <v>220</v>
      </c>
      <c r="J1184">
        <v>119</v>
      </c>
      <c r="K1184">
        <v>33386128</v>
      </c>
      <c r="L1184">
        <v>15000000</v>
      </c>
      <c r="M1184" s="2">
        <f>VLOOKUP(A1184,Sheet2!$A$1:G4908,2,0)</f>
        <v>40063</v>
      </c>
      <c r="N1184" t="str">
        <f>VLOOKUP(A1184,Sheet2!$A$1:G4908,3,0)</f>
        <v>Color</v>
      </c>
      <c r="O1184" t="str">
        <f>VLOOKUP(A1184,Sheet2!$A$1:G4908,4,0)</f>
        <v>Horror</v>
      </c>
      <c r="P1184" t="str">
        <f>VLOOKUP(A1184,Sheet2!$A$1:G4908,5,0)</f>
        <v>English</v>
      </c>
      <c r="Q1184" t="str">
        <f>VLOOKUP(A1184,Sheet2!$A$1:G4908,6,0)</f>
        <v>USA</v>
      </c>
      <c r="R1184" t="str">
        <f>VLOOKUP(A1184,Sheet2!$A$1:G4908,7,0)</f>
        <v>R</v>
      </c>
      <c r="S1184" t="str">
        <f>IF(Table19[[#This Row],[Language]]="English","English","Other language")</f>
        <v>English</v>
      </c>
      <c r="T1184">
        <f>Table19[[#This Row],[Gross Revenue]]-Table19[[#This Row],[Budget]]</f>
        <v>18386128</v>
      </c>
      <c r="U1184" s="1">
        <f>(Table19[[#This Row],[Gross Revenue]]/Table19[[#This Row],[Budget]])-1</f>
        <v>1.2257418666666666</v>
      </c>
      <c r="V1184" t="str">
        <f t="shared" si="40"/>
        <v>111-130 minutes</v>
      </c>
      <c r="W1184">
        <f>Table19[[#This Row],[Profit]]/Table19[[#This Row],[Budget]]*100</f>
        <v>122.57418666666666</v>
      </c>
      <c r="X1184">
        <v>16235088</v>
      </c>
      <c r="Y1184">
        <v>1.1909079499999999</v>
      </c>
      <c r="Z1184" t="str">
        <f t="shared" si="42"/>
        <v>Medium</v>
      </c>
    </row>
    <row r="1185" spans="1:26" x14ac:dyDescent="0.2">
      <c r="A1185" t="s">
        <v>3477</v>
      </c>
      <c r="B1185" t="s">
        <v>400</v>
      </c>
      <c r="C1185" t="s">
        <v>401</v>
      </c>
      <c r="D1185">
        <v>381</v>
      </c>
      <c r="E1185">
        <v>684</v>
      </c>
      <c r="F1185">
        <v>24</v>
      </c>
      <c r="G1185">
        <v>0</v>
      </c>
      <c r="H1185">
        <v>4.5999999999999996</v>
      </c>
      <c r="I1185">
        <v>162</v>
      </c>
      <c r="J1185">
        <v>98</v>
      </c>
      <c r="K1185">
        <v>14400000</v>
      </c>
      <c r="L1185">
        <v>2500000</v>
      </c>
      <c r="M1185" s="2">
        <f>VLOOKUP(A1185,Sheet2!$A$1:G4909,2,0)</f>
        <v>30132</v>
      </c>
      <c r="N1185" t="str">
        <f>VLOOKUP(A1185,Sheet2!$A$1:G4909,3,0)</f>
        <v>Color</v>
      </c>
      <c r="O1185" t="str">
        <f>VLOOKUP(A1185,Sheet2!$A$1:G4909,4,0)</f>
        <v>Horror</v>
      </c>
      <c r="P1185" t="str">
        <f>VLOOKUP(A1185,Sheet2!$A$1:G4909,5,0)</f>
        <v>English</v>
      </c>
      <c r="Q1185" t="str">
        <f>VLOOKUP(A1185,Sheet2!$A$1:G4909,6,0)</f>
        <v>USA</v>
      </c>
      <c r="R1185" t="str">
        <f>VLOOKUP(A1185,Sheet2!$A$1:G4909,7,0)</f>
        <v>R</v>
      </c>
      <c r="S1185" t="str">
        <f>IF(Table19[[#This Row],[Language]]="English","English","Other language")</f>
        <v>English</v>
      </c>
      <c r="T1185">
        <f>Table19[[#This Row],[Gross Revenue]]-Table19[[#This Row],[Budget]]</f>
        <v>11900000</v>
      </c>
      <c r="U1185" s="1">
        <f>(Table19[[#This Row],[Gross Revenue]]/Table19[[#This Row],[Budget]])-1</f>
        <v>4.76</v>
      </c>
      <c r="V1185" t="str">
        <f t="shared" si="40"/>
        <v>90-110 minutes</v>
      </c>
      <c r="W1185">
        <f>Table19[[#This Row],[Profit]]/Table19[[#This Row],[Budget]]*100</f>
        <v>476</v>
      </c>
      <c r="X1185">
        <v>16235088</v>
      </c>
      <c r="Y1185">
        <v>1.1909079499999999</v>
      </c>
      <c r="Z1185" t="str">
        <f t="shared" si="42"/>
        <v>Low</v>
      </c>
    </row>
    <row r="1186" spans="1:26" x14ac:dyDescent="0.2">
      <c r="A1186" t="s">
        <v>3370</v>
      </c>
      <c r="B1186" t="s">
        <v>146</v>
      </c>
      <c r="C1186" t="s">
        <v>221</v>
      </c>
      <c r="D1186">
        <v>2000</v>
      </c>
      <c r="E1186">
        <v>5440</v>
      </c>
      <c r="F1186">
        <v>28</v>
      </c>
      <c r="G1186">
        <v>0</v>
      </c>
      <c r="H1186">
        <v>4.0999999999999996</v>
      </c>
      <c r="I1186">
        <v>151</v>
      </c>
      <c r="J1186">
        <v>94</v>
      </c>
      <c r="K1186">
        <v>30259652</v>
      </c>
      <c r="L1186">
        <v>15000000</v>
      </c>
      <c r="M1186" s="2">
        <f>VLOOKUP(A1186,Sheet2!$A$1:G4910,2,0)</f>
        <v>37460</v>
      </c>
      <c r="N1186" t="str">
        <f>VLOOKUP(A1186,Sheet2!$A$1:G4910,3,0)</f>
        <v>Color</v>
      </c>
      <c r="O1186" t="str">
        <f>VLOOKUP(A1186,Sheet2!$A$1:G4910,4,0)</f>
        <v>Comedy</v>
      </c>
      <c r="P1186" t="str">
        <f>VLOOKUP(A1186,Sheet2!$A$1:G4910,5,0)</f>
        <v>English</v>
      </c>
      <c r="Q1186" t="str">
        <f>VLOOKUP(A1186,Sheet2!$A$1:G4910,6,0)</f>
        <v>USA</v>
      </c>
      <c r="R1186" t="str">
        <f>VLOOKUP(A1186,Sheet2!$A$1:G4910,7,0)</f>
        <v>R</v>
      </c>
      <c r="S1186" t="str">
        <f>IF(Table19[[#This Row],[Language]]="English","English","Other language")</f>
        <v>English</v>
      </c>
      <c r="T1186">
        <f>Table19[[#This Row],[Gross Revenue]]-Table19[[#This Row],[Budget]]</f>
        <v>15259652</v>
      </c>
      <c r="U1186" s="1">
        <f>(Table19[[#This Row],[Gross Revenue]]/Table19[[#This Row],[Budget]])-1</f>
        <v>1.0173101333333334</v>
      </c>
      <c r="V1186" t="str">
        <f t="shared" si="40"/>
        <v>90-110 minutes</v>
      </c>
      <c r="W1186">
        <f>Table19[[#This Row],[Profit]]/Table19[[#This Row],[Budget]]*100</f>
        <v>101.73101333333334</v>
      </c>
      <c r="X1186">
        <v>1637763</v>
      </c>
      <c r="Y1186">
        <v>0.19178668286445014</v>
      </c>
      <c r="Z1186" t="str">
        <f t="shared" si="42"/>
        <v>Medium</v>
      </c>
    </row>
    <row r="1187" spans="1:26" x14ac:dyDescent="0.2">
      <c r="A1187" t="s">
        <v>3565</v>
      </c>
      <c r="B1187" t="s">
        <v>544</v>
      </c>
      <c r="C1187" t="s">
        <v>545</v>
      </c>
      <c r="D1187">
        <v>742</v>
      </c>
      <c r="E1187">
        <v>1227</v>
      </c>
      <c r="F1187">
        <v>13</v>
      </c>
      <c r="G1187">
        <v>0</v>
      </c>
      <c r="H1187">
        <v>4.9000000000000004</v>
      </c>
      <c r="I1187">
        <v>123</v>
      </c>
      <c r="J1187">
        <v>93</v>
      </c>
      <c r="K1187">
        <v>15126948</v>
      </c>
      <c r="L1187">
        <v>5000000</v>
      </c>
      <c r="M1187" s="2">
        <f>VLOOKUP(A1187,Sheet2!$A$1:G4911,2,0)</f>
        <v>34833</v>
      </c>
      <c r="N1187" t="str">
        <f>VLOOKUP(A1187,Sheet2!$A$1:G4911,3,0)</f>
        <v>Color</v>
      </c>
      <c r="O1187" t="str">
        <f>VLOOKUP(A1187,Sheet2!$A$1:G4911,4,0)</f>
        <v>Horror</v>
      </c>
      <c r="P1187" t="str">
        <f>VLOOKUP(A1187,Sheet2!$A$1:G4911,5,0)</f>
        <v>English</v>
      </c>
      <c r="Q1187" t="str">
        <f>VLOOKUP(A1187,Sheet2!$A$1:G4911,6,0)</f>
        <v>USA</v>
      </c>
      <c r="R1187" t="str">
        <f>VLOOKUP(A1187,Sheet2!$A$1:G4911,7,0)</f>
        <v>R</v>
      </c>
      <c r="S1187" t="str">
        <f>IF(Table19[[#This Row],[Language]]="English","English","Other language")</f>
        <v>English</v>
      </c>
      <c r="T1187">
        <f>Table19[[#This Row],[Gross Revenue]]-Table19[[#This Row],[Budget]]</f>
        <v>10126948</v>
      </c>
      <c r="U1187" s="1">
        <f>(Table19[[#This Row],[Gross Revenue]]/Table19[[#This Row],[Budget]])-1</f>
        <v>2.0253896</v>
      </c>
      <c r="V1187" t="str">
        <f t="shared" si="40"/>
        <v>90-110 minutes</v>
      </c>
      <c r="W1187">
        <f>Table19[[#This Row],[Profit]]/Table19[[#This Row],[Budget]]*100</f>
        <v>202.53896</v>
      </c>
      <c r="X1187">
        <v>16235088</v>
      </c>
      <c r="Y1187">
        <v>1.1909079499999999</v>
      </c>
      <c r="Z1187" t="str">
        <f t="shared" si="42"/>
        <v>Low</v>
      </c>
    </row>
    <row r="1188" spans="1:26" x14ac:dyDescent="0.2">
      <c r="A1188" t="s">
        <v>6696</v>
      </c>
      <c r="B1188" t="s">
        <v>3079</v>
      </c>
      <c r="C1188" t="s">
        <v>1702</v>
      </c>
      <c r="D1188">
        <v>597</v>
      </c>
      <c r="E1188">
        <v>1645</v>
      </c>
      <c r="F1188">
        <v>0</v>
      </c>
      <c r="G1188">
        <v>0</v>
      </c>
      <c r="H1188">
        <v>7.8</v>
      </c>
      <c r="I1188">
        <v>85</v>
      </c>
      <c r="J1188">
        <v>150</v>
      </c>
      <c r="K1188">
        <v>4414535</v>
      </c>
      <c r="L1188">
        <v>18000000</v>
      </c>
      <c r="M1188" s="2">
        <f>VLOOKUP(A1188,Sheet2!$A$1:G4912,2,0)</f>
        <v>35428</v>
      </c>
      <c r="N1188" t="str">
        <f>VLOOKUP(A1188,Sheet2!$A$1:G4912,3,0)</f>
        <v>Color</v>
      </c>
      <c r="O1188" t="str">
        <f>VLOOKUP(A1188,Sheet2!$A$1:G4912,4,0)</f>
        <v>Drama</v>
      </c>
      <c r="P1188" t="str">
        <f>VLOOKUP(A1188,Sheet2!$A$1:G4912,5,0)</f>
        <v>English</v>
      </c>
      <c r="Q1188" t="str">
        <f>VLOOKUP(A1188,Sheet2!$A$1:G4912,6,0)</f>
        <v>UK</v>
      </c>
      <c r="R1188" t="str">
        <f>VLOOKUP(A1188,Sheet2!$A$1:G4912,7,0)</f>
        <v>PG-13</v>
      </c>
      <c r="S1188" t="str">
        <f>IF(Table19[[#This Row],[Language]]="English","English","Other language")</f>
        <v>English</v>
      </c>
      <c r="T1188">
        <f>Table19[[#This Row],[Gross Revenue]]-Table19[[#This Row],[Budget]]</f>
        <v>-13585465</v>
      </c>
      <c r="U1188" s="1">
        <f>(Table19[[#This Row],[Gross Revenue]]/Table19[[#This Row],[Budget]])-1</f>
        <v>-0.75474805555555557</v>
      </c>
      <c r="V1188" t="str">
        <f t="shared" si="40"/>
        <v>131-150 minutes</v>
      </c>
      <c r="W1188">
        <f>Table19[[#This Row],[Profit]]/Table19[[#This Row],[Budget]]*100</f>
        <v>-75.474805555555562</v>
      </c>
      <c r="X1188">
        <v>-434215.5</v>
      </c>
      <c r="Y1188">
        <v>-0.10115100772200772</v>
      </c>
      <c r="Z1188" t="str">
        <f t="shared" si="42"/>
        <v>Medium</v>
      </c>
    </row>
    <row r="1189" spans="1:26" x14ac:dyDescent="0.2">
      <c r="A1189" t="s">
        <v>4867</v>
      </c>
      <c r="B1189" t="s">
        <v>1369</v>
      </c>
      <c r="C1189" t="s">
        <v>1387</v>
      </c>
      <c r="D1189">
        <v>1000</v>
      </c>
      <c r="E1189">
        <v>3767</v>
      </c>
      <c r="F1189">
        <v>26</v>
      </c>
      <c r="G1189">
        <v>1000</v>
      </c>
      <c r="H1189">
        <v>6.4</v>
      </c>
      <c r="I1189">
        <v>129</v>
      </c>
      <c r="J1189">
        <v>92</v>
      </c>
      <c r="K1189">
        <v>4881867</v>
      </c>
      <c r="L1189">
        <v>9000000</v>
      </c>
      <c r="M1189" s="2">
        <f>VLOOKUP(A1189,Sheet2!$A$1:G4913,2,0)</f>
        <v>39552</v>
      </c>
      <c r="N1189" t="str">
        <f>VLOOKUP(A1189,Sheet2!$A$1:G4913,3,0)</f>
        <v>Color</v>
      </c>
      <c r="O1189" t="str">
        <f>VLOOKUP(A1189,Sheet2!$A$1:G4913,4,0)</f>
        <v>Comedy</v>
      </c>
      <c r="P1189" t="str">
        <f>VLOOKUP(A1189,Sheet2!$A$1:G4913,5,0)</f>
        <v>English</v>
      </c>
      <c r="Q1189" t="str">
        <f>VLOOKUP(A1189,Sheet2!$A$1:G4913,6,0)</f>
        <v>USA</v>
      </c>
      <c r="R1189" t="str">
        <f>VLOOKUP(A1189,Sheet2!$A$1:G4913,7,0)</f>
        <v>R</v>
      </c>
      <c r="S1189" t="str">
        <f>IF(Table19[[#This Row],[Language]]="English","English","Other language")</f>
        <v>English</v>
      </c>
      <c r="T1189">
        <f>Table19[[#This Row],[Gross Revenue]]-Table19[[#This Row],[Budget]]</f>
        <v>-4118133</v>
      </c>
      <c r="U1189" s="1">
        <f>(Table19[[#This Row],[Gross Revenue]]/Table19[[#This Row],[Budget]])-1</f>
        <v>-0.4575703333333333</v>
      </c>
      <c r="V1189" t="str">
        <f t="shared" si="40"/>
        <v>90-110 minutes</v>
      </c>
      <c r="W1189">
        <f>Table19[[#This Row],[Profit]]/Table19[[#This Row],[Budget]]*100</f>
        <v>-45.757033333333332</v>
      </c>
      <c r="X1189">
        <v>1637763</v>
      </c>
      <c r="Y1189">
        <v>0.19178668286445014</v>
      </c>
      <c r="Z1189" t="str">
        <f t="shared" si="42"/>
        <v>Low</v>
      </c>
    </row>
    <row r="1190" spans="1:26" x14ac:dyDescent="0.2">
      <c r="A1190" t="s">
        <v>4930</v>
      </c>
      <c r="B1190" t="s">
        <v>469</v>
      </c>
      <c r="C1190" t="s">
        <v>1335</v>
      </c>
      <c r="D1190">
        <v>10000</v>
      </c>
      <c r="E1190">
        <v>21584</v>
      </c>
      <c r="F1190">
        <v>532</v>
      </c>
      <c r="G1190">
        <v>0</v>
      </c>
      <c r="H1190">
        <v>6.4</v>
      </c>
      <c r="I1190">
        <v>318</v>
      </c>
      <c r="J1190">
        <v>102</v>
      </c>
      <c r="K1190">
        <v>227946274</v>
      </c>
      <c r="L1190">
        <v>150000000</v>
      </c>
      <c r="M1190" s="2">
        <f>VLOOKUP(A1190,Sheet2!$A$1:G4914,2,0)</f>
        <v>39780</v>
      </c>
      <c r="N1190" t="str">
        <f>VLOOKUP(A1190,Sheet2!$A$1:G4914,3,0)</f>
        <v>Color</v>
      </c>
      <c r="O1190" t="str">
        <f>VLOOKUP(A1190,Sheet2!$A$1:G4914,4,0)</f>
        <v>Action</v>
      </c>
      <c r="P1190" t="str">
        <f>VLOOKUP(A1190,Sheet2!$A$1:G4914,5,0)</f>
        <v>English</v>
      </c>
      <c r="Q1190" t="str">
        <f>VLOOKUP(A1190,Sheet2!$A$1:G4914,6,0)</f>
        <v>USA</v>
      </c>
      <c r="R1190" t="str">
        <f>VLOOKUP(A1190,Sheet2!$A$1:G4914,7,0)</f>
        <v>PG-13</v>
      </c>
      <c r="S1190" t="str">
        <f>IF(Table19[[#This Row],[Language]]="English","English","Other language")</f>
        <v>English</v>
      </c>
      <c r="T1190">
        <f>Table19[[#This Row],[Gross Revenue]]-Table19[[#This Row],[Budget]]</f>
        <v>77946274</v>
      </c>
      <c r="U1190" s="1">
        <f>(Table19[[#This Row],[Gross Revenue]]/Table19[[#This Row],[Budget]])-1</f>
        <v>0.5196418266666667</v>
      </c>
      <c r="V1190" t="str">
        <f t="shared" si="40"/>
        <v>90-110 minutes</v>
      </c>
      <c r="W1190">
        <f>Table19[[#This Row],[Profit]]/Table19[[#This Row],[Budget]]*100</f>
        <v>51.964182666666673</v>
      </c>
      <c r="X1190">
        <v>-1289919.5</v>
      </c>
      <c r="Y1190">
        <v>-4.8151417500000002E-2</v>
      </c>
      <c r="Z1190" t="str">
        <f t="shared" si="42"/>
        <v>High</v>
      </c>
    </row>
    <row r="1191" spans="1:26" x14ac:dyDescent="0.2">
      <c r="A1191" t="s">
        <v>3490</v>
      </c>
      <c r="B1191" t="s">
        <v>425</v>
      </c>
      <c r="C1191" t="s">
        <v>426</v>
      </c>
      <c r="D1191">
        <v>374</v>
      </c>
      <c r="E1191">
        <v>1238</v>
      </c>
      <c r="F1191">
        <v>0</v>
      </c>
      <c r="G1191">
        <v>390</v>
      </c>
      <c r="H1191">
        <v>4.7</v>
      </c>
      <c r="I1191">
        <v>82</v>
      </c>
      <c r="J1191">
        <v>94</v>
      </c>
      <c r="K1191">
        <v>36037909</v>
      </c>
      <c r="L1191">
        <v>60000000</v>
      </c>
      <c r="M1191" s="2">
        <f>VLOOKUP(A1191,Sheet2!$A$1:G4915,2,0)</f>
        <v>36859</v>
      </c>
      <c r="N1191" t="str">
        <f>VLOOKUP(A1191,Sheet2!$A$1:G4915,3,0)</f>
        <v>Color</v>
      </c>
      <c r="O1191" t="str">
        <f>VLOOKUP(A1191,Sheet2!$A$1:G4915,4,0)</f>
        <v>Comedy</v>
      </c>
      <c r="P1191" t="str">
        <f>VLOOKUP(A1191,Sheet2!$A$1:G4915,5,0)</f>
        <v>English</v>
      </c>
      <c r="Q1191" t="str">
        <f>VLOOKUP(A1191,Sheet2!$A$1:G4915,6,0)</f>
        <v>Germany</v>
      </c>
      <c r="R1191" t="str">
        <f>VLOOKUP(A1191,Sheet2!$A$1:G4915,7,0)</f>
        <v>PG-13</v>
      </c>
      <c r="S1191" t="str">
        <f>IF(Table19[[#This Row],[Language]]="English","English","Other language")</f>
        <v>English</v>
      </c>
      <c r="T1191">
        <f>Table19[[#This Row],[Gross Revenue]]-Table19[[#This Row],[Budget]]</f>
        <v>-23962091</v>
      </c>
      <c r="U1191" s="1">
        <f>(Table19[[#This Row],[Gross Revenue]]/Table19[[#This Row],[Budget]])-1</f>
        <v>-0.39936818333333335</v>
      </c>
      <c r="V1191" t="str">
        <f t="shared" si="40"/>
        <v>90-110 minutes</v>
      </c>
      <c r="W1191">
        <f>Table19[[#This Row],[Profit]]/Table19[[#This Row],[Budget]]*100</f>
        <v>-39.936818333333335</v>
      </c>
      <c r="X1191">
        <v>1637763</v>
      </c>
      <c r="Y1191">
        <v>0.19178668286445014</v>
      </c>
      <c r="Z1191" t="str">
        <f t="shared" si="42"/>
        <v>High</v>
      </c>
    </row>
    <row r="1192" spans="1:26" x14ac:dyDescent="0.2">
      <c r="A1192" t="s">
        <v>5545</v>
      </c>
      <c r="B1192" t="s">
        <v>2372</v>
      </c>
      <c r="C1192" t="s">
        <v>1235</v>
      </c>
      <c r="D1192">
        <v>157</v>
      </c>
      <c r="E1192">
        <v>257</v>
      </c>
      <c r="F1192">
        <v>456</v>
      </c>
      <c r="G1192">
        <v>38000</v>
      </c>
      <c r="H1192">
        <v>6.8</v>
      </c>
      <c r="I1192">
        <v>417</v>
      </c>
      <c r="J1192">
        <v>111</v>
      </c>
      <c r="K1192">
        <v>40247512</v>
      </c>
      <c r="L1192">
        <v>30000000</v>
      </c>
      <c r="M1192" s="2">
        <f>VLOOKUP(A1192,Sheet2!$A$1:G4916,2,0)</f>
        <v>40707</v>
      </c>
      <c r="N1192" t="str">
        <f>VLOOKUP(A1192,Sheet2!$A$1:G4916,3,0)</f>
        <v>Color</v>
      </c>
      <c r="O1192" t="str">
        <f>VLOOKUP(A1192,Sheet2!$A$1:G4916,4,0)</f>
        <v>Action</v>
      </c>
      <c r="P1192" t="str">
        <f>VLOOKUP(A1192,Sheet2!$A$1:G4916,5,0)</f>
        <v>English</v>
      </c>
      <c r="Q1192" t="str">
        <f>VLOOKUP(A1192,Sheet2!$A$1:G4916,6,0)</f>
        <v>USA</v>
      </c>
      <c r="R1192" t="str">
        <f>VLOOKUP(A1192,Sheet2!$A$1:G4916,7,0)</f>
        <v>PG-13</v>
      </c>
      <c r="S1192" t="str">
        <f>IF(Table19[[#This Row],[Language]]="English","English","Other language")</f>
        <v>English</v>
      </c>
      <c r="T1192">
        <f>Table19[[#This Row],[Gross Revenue]]-Table19[[#This Row],[Budget]]</f>
        <v>10247512</v>
      </c>
      <c r="U1192" s="1">
        <f>(Table19[[#This Row],[Gross Revenue]]/Table19[[#This Row],[Budget]])-1</f>
        <v>0.34158373333333336</v>
      </c>
      <c r="V1192" t="str">
        <f t="shared" si="40"/>
        <v>111-130 minutes</v>
      </c>
      <c r="W1192">
        <f>Table19[[#This Row],[Profit]]/Table19[[#This Row],[Budget]]*100</f>
        <v>34.15837333333333</v>
      </c>
      <c r="X1192">
        <v>-1289919.5</v>
      </c>
      <c r="Y1192">
        <v>-4.8151417500000002E-2</v>
      </c>
      <c r="Z1192" t="str">
        <f t="shared" si="42"/>
        <v>Medium</v>
      </c>
    </row>
    <row r="1193" spans="1:26" x14ac:dyDescent="0.2">
      <c r="A1193" t="s">
        <v>3387</v>
      </c>
      <c r="B1193" t="s">
        <v>251</v>
      </c>
      <c r="C1193" t="s">
        <v>252</v>
      </c>
      <c r="D1193">
        <v>1000</v>
      </c>
      <c r="E1193">
        <v>4516</v>
      </c>
      <c r="F1193">
        <v>23</v>
      </c>
      <c r="G1193">
        <v>0</v>
      </c>
      <c r="H1193">
        <v>4.2</v>
      </c>
      <c r="I1193">
        <v>131</v>
      </c>
      <c r="J1193">
        <v>102</v>
      </c>
      <c r="K1193">
        <v>79566871</v>
      </c>
      <c r="L1193">
        <v>30000000</v>
      </c>
      <c r="M1193" s="2">
        <f>VLOOKUP(A1193,Sheet2!$A$1:G4917,2,0)</f>
        <v>39888</v>
      </c>
      <c r="N1193" t="str">
        <f>VLOOKUP(A1193,Sheet2!$A$1:G4917,3,0)</f>
        <v>Color</v>
      </c>
      <c r="O1193" t="str">
        <f>VLOOKUP(A1193,Sheet2!$A$1:G4917,4,0)</f>
        <v>Comedy</v>
      </c>
      <c r="P1193" t="str">
        <f>VLOOKUP(A1193,Sheet2!$A$1:G4917,5,0)</f>
        <v>English</v>
      </c>
      <c r="Q1193" t="str">
        <f>VLOOKUP(A1193,Sheet2!$A$1:G4917,6,0)</f>
        <v>USA</v>
      </c>
      <c r="R1193" t="str">
        <f>VLOOKUP(A1193,Sheet2!$A$1:G4917,7,0)</f>
        <v>G</v>
      </c>
      <c r="S1193" t="str">
        <f>IF(Table19[[#This Row],[Language]]="English","English","Other language")</f>
        <v>English</v>
      </c>
      <c r="T1193">
        <f>Table19[[#This Row],[Gross Revenue]]-Table19[[#This Row],[Budget]]</f>
        <v>49566871</v>
      </c>
      <c r="U1193" s="1">
        <f>(Table19[[#This Row],[Gross Revenue]]/Table19[[#This Row],[Budget]])-1</f>
        <v>1.6522290333333332</v>
      </c>
      <c r="V1193" t="str">
        <f t="shared" si="40"/>
        <v>90-110 minutes</v>
      </c>
      <c r="W1193">
        <f>Table19[[#This Row],[Profit]]/Table19[[#This Row],[Budget]]*100</f>
        <v>165.22290333333333</v>
      </c>
      <c r="X1193">
        <v>1637763</v>
      </c>
      <c r="Y1193">
        <v>0.19178668286445014</v>
      </c>
      <c r="Z1193" t="str">
        <f t="shared" si="42"/>
        <v>Medium</v>
      </c>
    </row>
    <row r="1194" spans="1:26" x14ac:dyDescent="0.2">
      <c r="A1194" t="s">
        <v>5408</v>
      </c>
      <c r="B1194" t="s">
        <v>2277</v>
      </c>
      <c r="C1194" t="s">
        <v>2278</v>
      </c>
      <c r="D1194">
        <v>879</v>
      </c>
      <c r="E1194">
        <v>1344</v>
      </c>
      <c r="F1194">
        <v>73</v>
      </c>
      <c r="G1194">
        <v>3000</v>
      </c>
      <c r="H1194">
        <v>6.2</v>
      </c>
      <c r="I1194">
        <v>209</v>
      </c>
      <c r="J1194">
        <v>131</v>
      </c>
      <c r="K1194">
        <v>27667947</v>
      </c>
      <c r="L1194">
        <v>50000000</v>
      </c>
      <c r="M1194" s="2">
        <f>VLOOKUP(A1194,Sheet2!$A$1:G4918,2,0)</f>
        <v>39337</v>
      </c>
      <c r="N1194" t="str">
        <f>VLOOKUP(A1194,Sheet2!$A$1:G4918,3,0)</f>
        <v>Color</v>
      </c>
      <c r="O1194" t="str">
        <f>VLOOKUP(A1194,Sheet2!$A$1:G4918,4,0)</f>
        <v>Crime</v>
      </c>
      <c r="P1194" t="str">
        <f>VLOOKUP(A1194,Sheet2!$A$1:G4918,5,0)</f>
        <v>English</v>
      </c>
      <c r="Q1194" t="str">
        <f>VLOOKUP(A1194,Sheet2!$A$1:G4918,6,0)</f>
        <v>UK</v>
      </c>
      <c r="R1194" t="str">
        <f>VLOOKUP(A1194,Sheet2!$A$1:G4918,7,0)</f>
        <v>R</v>
      </c>
      <c r="S1194" t="str">
        <f>IF(Table19[[#This Row],[Language]]="English","English","Other language")</f>
        <v>English</v>
      </c>
      <c r="T1194">
        <f>Table19[[#This Row],[Gross Revenue]]-Table19[[#This Row],[Budget]]</f>
        <v>-22332053</v>
      </c>
      <c r="U1194" s="1">
        <f>(Table19[[#This Row],[Gross Revenue]]/Table19[[#This Row],[Budget]])-1</f>
        <v>-0.44664106000000003</v>
      </c>
      <c r="V1194" t="str">
        <f t="shared" si="40"/>
        <v>131-150 minutes</v>
      </c>
      <c r="W1194">
        <f>Table19[[#This Row],[Profit]]/Table19[[#This Row],[Budget]]*100</f>
        <v>-44.664105999999997</v>
      </c>
      <c r="X1194">
        <v>-74533.5</v>
      </c>
      <c r="Y1194">
        <v>-7.4856785714285719E-3</v>
      </c>
      <c r="Z1194" t="str">
        <f t="shared" si="42"/>
        <v>High</v>
      </c>
    </row>
    <row r="1195" spans="1:26" x14ac:dyDescent="0.2">
      <c r="A1195" t="s">
        <v>4490</v>
      </c>
      <c r="B1195" t="s">
        <v>1333</v>
      </c>
      <c r="C1195" t="s">
        <v>1594</v>
      </c>
      <c r="D1195">
        <v>10000</v>
      </c>
      <c r="E1195">
        <v>11946</v>
      </c>
      <c r="F1195">
        <v>75</v>
      </c>
      <c r="G1195">
        <v>45000</v>
      </c>
      <c r="H1195">
        <v>6.1</v>
      </c>
      <c r="I1195">
        <v>349</v>
      </c>
      <c r="J1195">
        <v>98</v>
      </c>
      <c r="K1195">
        <v>55682070</v>
      </c>
      <c r="L1195">
        <v>50000000</v>
      </c>
      <c r="M1195" s="2">
        <f>VLOOKUP(A1195,Sheet2!$A$1:G4919,2,0)</f>
        <v>41497</v>
      </c>
      <c r="N1195" t="str">
        <f>VLOOKUP(A1195,Sheet2!$A$1:G4919,3,0)</f>
        <v>Color</v>
      </c>
      <c r="O1195" t="str">
        <f>VLOOKUP(A1195,Sheet2!$A$1:G4919,4,0)</f>
        <v>Action</v>
      </c>
      <c r="P1195" t="str">
        <f>VLOOKUP(A1195,Sheet2!$A$1:G4919,5,0)</f>
        <v>English</v>
      </c>
      <c r="Q1195" t="str">
        <f>VLOOKUP(A1195,Sheet2!$A$1:G4919,6,0)</f>
        <v>Germany</v>
      </c>
      <c r="R1195" t="str">
        <f>VLOOKUP(A1195,Sheet2!$A$1:G4919,7,0)</f>
        <v>R</v>
      </c>
      <c r="S1195" t="str">
        <f>IF(Table19[[#This Row],[Language]]="English","English","Other language")</f>
        <v>English</v>
      </c>
      <c r="T1195">
        <f>Table19[[#This Row],[Gross Revenue]]-Table19[[#This Row],[Budget]]</f>
        <v>5682070</v>
      </c>
      <c r="U1195" s="1">
        <f>(Table19[[#This Row],[Gross Revenue]]/Table19[[#This Row],[Budget]])-1</f>
        <v>0.11364139999999989</v>
      </c>
      <c r="V1195" t="str">
        <f t="shared" si="40"/>
        <v>90-110 minutes</v>
      </c>
      <c r="W1195">
        <f>Table19[[#This Row],[Profit]]/Table19[[#This Row],[Budget]]*100</f>
        <v>11.364140000000001</v>
      </c>
      <c r="X1195">
        <v>-1289919.5</v>
      </c>
      <c r="Y1195">
        <v>-4.8151417500000002E-2</v>
      </c>
      <c r="Z1195" t="str">
        <f t="shared" si="42"/>
        <v>High</v>
      </c>
    </row>
    <row r="1196" spans="1:26" x14ac:dyDescent="0.2">
      <c r="A1196" t="s">
        <v>3436</v>
      </c>
      <c r="B1196" t="s">
        <v>336</v>
      </c>
      <c r="C1196" t="s">
        <v>337</v>
      </c>
      <c r="D1196">
        <v>4000</v>
      </c>
      <c r="E1196">
        <v>6863</v>
      </c>
      <c r="F1196">
        <v>0</v>
      </c>
      <c r="G1196">
        <v>261</v>
      </c>
      <c r="H1196">
        <v>4.5</v>
      </c>
      <c r="I1196">
        <v>93</v>
      </c>
      <c r="J1196">
        <v>75</v>
      </c>
      <c r="K1196">
        <v>15519841</v>
      </c>
      <c r="L1196">
        <v>47000000</v>
      </c>
      <c r="M1196" s="2">
        <f>VLOOKUP(A1196,Sheet2!$A$1:G4920,2,0)</f>
        <v>38990</v>
      </c>
      <c r="N1196" t="str">
        <f>VLOOKUP(A1196,Sheet2!$A$1:G4920,3,0)</f>
        <v>Color</v>
      </c>
      <c r="O1196" t="str">
        <f>VLOOKUP(A1196,Sheet2!$A$1:G4920,4,0)</f>
        <v>Adventure</v>
      </c>
      <c r="P1196" t="str">
        <f>VLOOKUP(A1196,Sheet2!$A$1:G4920,5,0)</f>
        <v>English</v>
      </c>
      <c r="Q1196" t="str">
        <f>VLOOKUP(A1196,Sheet2!$A$1:G4920,6,0)</f>
        <v>USA</v>
      </c>
      <c r="R1196" t="str">
        <f>VLOOKUP(A1196,Sheet2!$A$1:G4920,7,0)</f>
        <v>PG</v>
      </c>
      <c r="S1196" t="str">
        <f>IF(Table19[[#This Row],[Language]]="English","English","Other language")</f>
        <v>English</v>
      </c>
      <c r="T1196">
        <f>Table19[[#This Row],[Gross Revenue]]-Table19[[#This Row],[Budget]]</f>
        <v>-31480159</v>
      </c>
      <c r="U1196" s="1">
        <f>(Table19[[#This Row],[Gross Revenue]]/Table19[[#This Row],[Budget]])-1</f>
        <v>-0.66979061702127662</v>
      </c>
      <c r="V1196" t="str">
        <f t="shared" si="40"/>
        <v>&lt;90 minutes</v>
      </c>
      <c r="W1196">
        <f>Table19[[#This Row],[Profit]]/Table19[[#This Row],[Budget]]*100</f>
        <v>-66.979061702127666</v>
      </c>
      <c r="X1196">
        <v>3892693.5</v>
      </c>
      <c r="Y1196">
        <v>0.11726928571428571</v>
      </c>
      <c r="Z1196" t="str">
        <f t="shared" si="42"/>
        <v>High</v>
      </c>
    </row>
    <row r="1197" spans="1:26" x14ac:dyDescent="0.2">
      <c r="A1197" t="s">
        <v>6714</v>
      </c>
      <c r="B1197" t="s">
        <v>1276</v>
      </c>
      <c r="C1197" t="s">
        <v>2947</v>
      </c>
      <c r="D1197">
        <v>22000</v>
      </c>
      <c r="E1197">
        <v>36859</v>
      </c>
      <c r="F1197">
        <v>377</v>
      </c>
      <c r="G1197">
        <v>0</v>
      </c>
      <c r="H1197">
        <v>7.8</v>
      </c>
      <c r="I1197">
        <v>148</v>
      </c>
      <c r="J1197">
        <v>134</v>
      </c>
      <c r="K1197">
        <v>3000000</v>
      </c>
      <c r="L1197">
        <v>3000000</v>
      </c>
      <c r="M1197" s="2">
        <f>VLOOKUP(A1197,Sheet2!$A$1:G4921,2,0)</f>
        <v>35869</v>
      </c>
      <c r="N1197" t="str">
        <f>VLOOKUP(A1197,Sheet2!$A$1:G4921,3,0)</f>
        <v>Color</v>
      </c>
      <c r="O1197" t="str">
        <f>VLOOKUP(A1197,Sheet2!$A$1:G4921,4,0)</f>
        <v>Comedy</v>
      </c>
      <c r="P1197" t="str">
        <f>VLOOKUP(A1197,Sheet2!$A$1:G4921,5,0)</f>
        <v>English</v>
      </c>
      <c r="Q1197" t="str">
        <f>VLOOKUP(A1197,Sheet2!$A$1:G4921,6,0)</f>
        <v>USA</v>
      </c>
      <c r="R1197">
        <f>VLOOKUP(A1197,Sheet2!$A$1:G4921,7,0)</f>
        <v>0</v>
      </c>
      <c r="S1197" t="str">
        <f>IF(Table19[[#This Row],[Language]]="English","English","Other language")</f>
        <v>English</v>
      </c>
      <c r="T1197">
        <f>Table19[[#This Row],[Gross Revenue]]-Table19[[#This Row],[Budget]]</f>
        <v>0</v>
      </c>
      <c r="U1197" s="1">
        <f>(Table19[[#This Row],[Gross Revenue]]/Table19[[#This Row],[Budget]])-1</f>
        <v>0</v>
      </c>
      <c r="V1197" t="str">
        <f t="shared" si="40"/>
        <v>131-150 minutes</v>
      </c>
      <c r="W1197">
        <f>Table19[[#This Row],[Profit]]/Table19[[#This Row],[Budget]]*100</f>
        <v>0</v>
      </c>
      <c r="X1197">
        <v>1637763</v>
      </c>
      <c r="Y1197">
        <v>0.19178668286445014</v>
      </c>
      <c r="Z1197" t="str">
        <f t="shared" si="42"/>
        <v>Low</v>
      </c>
    </row>
    <row r="1198" spans="1:26" x14ac:dyDescent="0.2">
      <c r="A1198" t="s">
        <v>3941</v>
      </c>
      <c r="B1198" t="s">
        <v>1039</v>
      </c>
      <c r="C1198" t="s">
        <v>1040</v>
      </c>
      <c r="D1198">
        <v>10000</v>
      </c>
      <c r="E1198">
        <v>11642</v>
      </c>
      <c r="F1198">
        <v>217</v>
      </c>
      <c r="G1198">
        <v>812</v>
      </c>
      <c r="H1198">
        <v>5.6</v>
      </c>
      <c r="I1198">
        <v>65</v>
      </c>
      <c r="J1198">
        <v>82</v>
      </c>
      <c r="K1198">
        <v>30084</v>
      </c>
      <c r="L1198">
        <v>70000</v>
      </c>
      <c r="M1198" s="2">
        <f>VLOOKUP(A1198,Sheet2!$A$1:G4922,2,0)</f>
        <v>41852</v>
      </c>
      <c r="N1198" t="str">
        <f>VLOOKUP(A1198,Sheet2!$A$1:G4922,3,0)</f>
        <v>Color</v>
      </c>
      <c r="O1198" t="str">
        <f>VLOOKUP(A1198,Sheet2!$A$1:G4922,4,0)</f>
        <v>Comedy</v>
      </c>
      <c r="P1198" t="str">
        <f>VLOOKUP(A1198,Sheet2!$A$1:G4922,5,0)</f>
        <v>English</v>
      </c>
      <c r="Q1198" t="str">
        <f>VLOOKUP(A1198,Sheet2!$A$1:G4922,6,0)</f>
        <v>USA</v>
      </c>
      <c r="R1198" t="str">
        <f>VLOOKUP(A1198,Sheet2!$A$1:G4922,7,0)</f>
        <v>R</v>
      </c>
      <c r="S1198" t="str">
        <f>IF(Table19[[#This Row],[Language]]="English","English","Other language")</f>
        <v>English</v>
      </c>
      <c r="T1198">
        <f>Table19[[#This Row],[Gross Revenue]]-Table19[[#This Row],[Budget]]</f>
        <v>-39916</v>
      </c>
      <c r="U1198" s="1">
        <f>(Table19[[#This Row],[Gross Revenue]]/Table19[[#This Row],[Budget]])-1</f>
        <v>-0.57022857142857142</v>
      </c>
      <c r="V1198" t="str">
        <f t="shared" si="40"/>
        <v>&lt;90 minutes</v>
      </c>
      <c r="W1198">
        <f>Table19[[#This Row],[Profit]]/Table19[[#This Row],[Budget]]*100</f>
        <v>-57.022857142857141</v>
      </c>
      <c r="X1198">
        <v>1637763</v>
      </c>
      <c r="Y1198">
        <v>0.19178668286445014</v>
      </c>
      <c r="Z1198" t="str">
        <f t="shared" si="42"/>
        <v>Low</v>
      </c>
    </row>
    <row r="1199" spans="1:26" x14ac:dyDescent="0.2">
      <c r="A1199" t="s">
        <v>5096</v>
      </c>
      <c r="B1199" t="s">
        <v>725</v>
      </c>
      <c r="C1199" t="s">
        <v>1234</v>
      </c>
      <c r="D1199">
        <v>49000</v>
      </c>
      <c r="E1199">
        <v>70996</v>
      </c>
      <c r="F1199">
        <v>750</v>
      </c>
      <c r="G1199">
        <v>0</v>
      </c>
      <c r="H1199">
        <v>6.5</v>
      </c>
      <c r="I1199">
        <v>206</v>
      </c>
      <c r="J1199">
        <v>108</v>
      </c>
      <c r="K1199">
        <v>197992827</v>
      </c>
      <c r="L1199">
        <v>100000000</v>
      </c>
      <c r="M1199" s="2">
        <f>VLOOKUP(A1199,Sheet2!$A$1:G4923,2,0)</f>
        <v>38758</v>
      </c>
      <c r="N1199" t="str">
        <f>VLOOKUP(A1199,Sheet2!$A$1:G4923,3,0)</f>
        <v>Color</v>
      </c>
      <c r="O1199" t="str">
        <f>VLOOKUP(A1199,Sheet2!$A$1:G4923,4,0)</f>
        <v>Animation</v>
      </c>
      <c r="P1199" t="str">
        <f>VLOOKUP(A1199,Sheet2!$A$1:G4923,5,0)</f>
        <v>English</v>
      </c>
      <c r="Q1199" t="str">
        <f>VLOOKUP(A1199,Sheet2!$A$1:G4923,6,0)</f>
        <v>USA</v>
      </c>
      <c r="R1199" t="str">
        <f>VLOOKUP(A1199,Sheet2!$A$1:G4923,7,0)</f>
        <v>PG</v>
      </c>
      <c r="S1199" t="str">
        <f>IF(Table19[[#This Row],[Language]]="English","English","Other language")</f>
        <v>English</v>
      </c>
      <c r="T1199">
        <f>Table19[[#This Row],[Gross Revenue]]-Table19[[#This Row],[Budget]]</f>
        <v>97992827</v>
      </c>
      <c r="U1199" s="1">
        <f>(Table19[[#This Row],[Gross Revenue]]/Table19[[#This Row],[Budget]])-1</f>
        <v>0.97992827000000005</v>
      </c>
      <c r="V1199" t="str">
        <f t="shared" si="40"/>
        <v>90-110 minutes</v>
      </c>
      <c r="W1199">
        <f>Table19[[#This Row],[Profit]]/Table19[[#This Row],[Budget]]*100</f>
        <v>97.992827000000005</v>
      </c>
      <c r="Z1199" t="str">
        <f t="shared" si="42"/>
        <v>High</v>
      </c>
    </row>
    <row r="1200" spans="1:26" x14ac:dyDescent="0.2">
      <c r="A1200" t="s">
        <v>4222</v>
      </c>
      <c r="B1200" t="s">
        <v>725</v>
      </c>
      <c r="C1200" t="s">
        <v>1234</v>
      </c>
      <c r="D1200">
        <v>49000</v>
      </c>
      <c r="E1200">
        <v>62644</v>
      </c>
      <c r="F1200">
        <v>750</v>
      </c>
      <c r="G1200">
        <v>0</v>
      </c>
      <c r="H1200">
        <v>5.9</v>
      </c>
      <c r="I1200">
        <v>156</v>
      </c>
      <c r="J1200">
        <v>100</v>
      </c>
      <c r="K1200">
        <v>63992328</v>
      </c>
      <c r="L1200">
        <v>135000000</v>
      </c>
      <c r="M1200" s="2">
        <f>VLOOKUP(A1200,Sheet2!$A$1:G4924,2,0)</f>
        <v>40769</v>
      </c>
      <c r="N1200" t="str">
        <f>VLOOKUP(A1200,Sheet2!$A$1:G4924,3,0)</f>
        <v>Color</v>
      </c>
      <c r="O1200" t="str">
        <f>VLOOKUP(A1200,Sheet2!$A$1:G4924,4,0)</f>
        <v>Animation</v>
      </c>
      <c r="P1200" t="str">
        <f>VLOOKUP(A1200,Sheet2!$A$1:G4924,5,0)</f>
        <v>English</v>
      </c>
      <c r="Q1200" t="str">
        <f>VLOOKUP(A1200,Sheet2!$A$1:G4924,6,0)</f>
        <v>Australia</v>
      </c>
      <c r="R1200" t="str">
        <f>VLOOKUP(A1200,Sheet2!$A$1:G4924,7,0)</f>
        <v>PG</v>
      </c>
      <c r="S1200" t="str">
        <f>IF(Table19[[#This Row],[Language]]="English","English","Other language")</f>
        <v>English</v>
      </c>
      <c r="T1200">
        <f>Table19[[#This Row],[Gross Revenue]]-Table19[[#This Row],[Budget]]</f>
        <v>-71007672</v>
      </c>
      <c r="U1200" s="1">
        <f>(Table19[[#This Row],[Gross Revenue]]/Table19[[#This Row],[Budget]])-1</f>
        <v>-0.52598275555555563</v>
      </c>
      <c r="V1200" t="str">
        <f t="shared" si="40"/>
        <v>90-110 minutes</v>
      </c>
      <c r="W1200">
        <f>Table19[[#This Row],[Profit]]/Table19[[#This Row],[Budget]]*100</f>
        <v>-52.598275555555553</v>
      </c>
      <c r="Z1200" t="str">
        <f t="shared" si="42"/>
        <v>High</v>
      </c>
    </row>
    <row r="1201" spans="1:26" x14ac:dyDescent="0.2">
      <c r="A1201" t="s">
        <v>5856</v>
      </c>
      <c r="B1201" t="s">
        <v>786</v>
      </c>
      <c r="C1201" t="s">
        <v>102</v>
      </c>
      <c r="D1201">
        <v>11000</v>
      </c>
      <c r="E1201">
        <v>13162</v>
      </c>
      <c r="F1201">
        <v>221</v>
      </c>
      <c r="G1201">
        <v>0</v>
      </c>
      <c r="H1201">
        <v>7</v>
      </c>
      <c r="I1201">
        <v>77</v>
      </c>
      <c r="J1201">
        <v>92</v>
      </c>
      <c r="K1201">
        <v>38624000</v>
      </c>
      <c r="L1201">
        <v>12000000</v>
      </c>
      <c r="M1201" s="2">
        <f>VLOOKUP(A1201,Sheet2!$A$1:G4925,2,0)</f>
        <v>35303</v>
      </c>
      <c r="N1201" t="str">
        <f>VLOOKUP(A1201,Sheet2!$A$1:G4925,3,0)</f>
        <v>Color</v>
      </c>
      <c r="O1201" t="str">
        <f>VLOOKUP(A1201,Sheet2!$A$1:G4925,4,0)</f>
        <v>Comedy</v>
      </c>
      <c r="P1201" t="str">
        <f>VLOOKUP(A1201,Sheet2!$A$1:G4925,5,0)</f>
        <v>English</v>
      </c>
      <c r="Q1201" t="str">
        <f>VLOOKUP(A1201,Sheet2!$A$1:G4925,6,0)</f>
        <v>USA</v>
      </c>
      <c r="R1201" t="str">
        <f>VLOOKUP(A1201,Sheet2!$A$1:G4925,7,0)</f>
        <v>PG-13</v>
      </c>
      <c r="S1201" t="str">
        <f>IF(Table19[[#This Row],[Language]]="English","English","Other language")</f>
        <v>English</v>
      </c>
      <c r="T1201">
        <f>Table19[[#This Row],[Gross Revenue]]-Table19[[#This Row],[Budget]]</f>
        <v>26624000</v>
      </c>
      <c r="U1201" s="1">
        <f>(Table19[[#This Row],[Gross Revenue]]/Table19[[#This Row],[Budget]])-1</f>
        <v>2.2186666666666666</v>
      </c>
      <c r="V1201" t="str">
        <f t="shared" si="40"/>
        <v>90-110 minutes</v>
      </c>
      <c r="W1201">
        <f>Table19[[#This Row],[Profit]]/Table19[[#This Row],[Budget]]*100</f>
        <v>221.86666666666665</v>
      </c>
      <c r="X1201">
        <v>1637763</v>
      </c>
      <c r="Y1201">
        <v>0.19178668286445014</v>
      </c>
      <c r="Z1201" t="str">
        <f t="shared" si="42"/>
        <v>Low</v>
      </c>
    </row>
    <row r="1202" spans="1:26" x14ac:dyDescent="0.2">
      <c r="A1202" t="s">
        <v>4772</v>
      </c>
      <c r="B1202" t="s">
        <v>1841</v>
      </c>
      <c r="C1202" t="s">
        <v>1842</v>
      </c>
      <c r="D1202">
        <v>349</v>
      </c>
      <c r="E1202">
        <v>2095</v>
      </c>
      <c r="F1202">
        <v>3</v>
      </c>
      <c r="G1202">
        <v>374</v>
      </c>
      <c r="H1202">
        <v>6.3</v>
      </c>
      <c r="I1202">
        <v>77</v>
      </c>
      <c r="J1202">
        <v>98</v>
      </c>
      <c r="K1202">
        <v>1943649</v>
      </c>
      <c r="L1202">
        <v>1700000</v>
      </c>
      <c r="M1202" s="2">
        <f>VLOOKUP(A1202,Sheet2!$A$1:G4926,2,0)</f>
        <v>36320</v>
      </c>
      <c r="N1202" t="str">
        <f>VLOOKUP(A1202,Sheet2!$A$1:G4926,3,0)</f>
        <v>Color</v>
      </c>
      <c r="O1202" t="str">
        <f>VLOOKUP(A1202,Sheet2!$A$1:G4926,4,0)</f>
        <v>Comedy</v>
      </c>
      <c r="P1202" t="str">
        <f>VLOOKUP(A1202,Sheet2!$A$1:G4926,5,0)</f>
        <v>English</v>
      </c>
      <c r="Q1202" t="str">
        <f>VLOOKUP(A1202,Sheet2!$A$1:G4926,6,0)</f>
        <v>USA</v>
      </c>
      <c r="R1202" t="str">
        <f>VLOOKUP(A1202,Sheet2!$A$1:G4926,7,0)</f>
        <v>PG-13</v>
      </c>
      <c r="S1202" t="str">
        <f>IF(Table19[[#This Row],[Language]]="English","English","Other language")</f>
        <v>English</v>
      </c>
      <c r="T1202">
        <f>Table19[[#This Row],[Gross Revenue]]-Table19[[#This Row],[Budget]]</f>
        <v>243649</v>
      </c>
      <c r="U1202" s="1">
        <f>(Table19[[#This Row],[Gross Revenue]]/Table19[[#This Row],[Budget]])-1</f>
        <v>0.14332294117647049</v>
      </c>
      <c r="V1202" t="str">
        <f t="shared" si="40"/>
        <v>90-110 minutes</v>
      </c>
      <c r="W1202">
        <f>Table19[[#This Row],[Profit]]/Table19[[#This Row],[Budget]]*100</f>
        <v>14.332294117647059</v>
      </c>
      <c r="X1202">
        <v>1637763</v>
      </c>
      <c r="Y1202">
        <v>0.19178668286445014</v>
      </c>
      <c r="Z1202" t="str">
        <f t="shared" si="42"/>
        <v>Low</v>
      </c>
    </row>
    <row r="1203" spans="1:26" x14ac:dyDescent="0.2">
      <c r="A1203" t="s">
        <v>6613</v>
      </c>
      <c r="B1203" t="s">
        <v>3031</v>
      </c>
      <c r="C1203" t="s">
        <v>550</v>
      </c>
      <c r="D1203">
        <v>109</v>
      </c>
      <c r="E1203">
        <v>117</v>
      </c>
      <c r="F1203">
        <v>171</v>
      </c>
      <c r="G1203">
        <v>12000</v>
      </c>
      <c r="H1203">
        <v>7.1</v>
      </c>
      <c r="I1203">
        <v>231</v>
      </c>
      <c r="J1203">
        <v>104</v>
      </c>
      <c r="K1203">
        <v>1007962</v>
      </c>
      <c r="L1203">
        <v>950000</v>
      </c>
      <c r="M1203" s="2">
        <f>VLOOKUP(A1203,Sheet2!$A$1:G4927,2,0)</f>
        <v>38537</v>
      </c>
      <c r="N1203" t="str">
        <f>VLOOKUP(A1203,Sheet2!$A$1:G4927,3,0)</f>
        <v>Color</v>
      </c>
      <c r="O1203" t="str">
        <f>VLOOKUP(A1203,Sheet2!$A$1:G4927,4,0)</f>
        <v>Crime</v>
      </c>
      <c r="P1203" t="str">
        <f>VLOOKUP(A1203,Sheet2!$A$1:G4927,5,0)</f>
        <v>English</v>
      </c>
      <c r="Q1203" t="str">
        <f>VLOOKUP(A1203,Sheet2!$A$1:G4927,6,0)</f>
        <v>USA</v>
      </c>
      <c r="R1203" t="str">
        <f>VLOOKUP(A1203,Sheet2!$A$1:G4927,7,0)</f>
        <v>R</v>
      </c>
      <c r="S1203" t="str">
        <f>IF(Table19[[#This Row],[Language]]="English","English","Other language")</f>
        <v>English</v>
      </c>
      <c r="T1203">
        <f>Table19[[#This Row],[Gross Revenue]]-Table19[[#This Row],[Budget]]</f>
        <v>57962</v>
      </c>
      <c r="U1203" s="1">
        <f>(Table19[[#This Row],[Gross Revenue]]/Table19[[#This Row],[Budget]])-1</f>
        <v>6.1012631578947429E-2</v>
      </c>
      <c r="V1203" t="str">
        <f t="shared" si="40"/>
        <v>90-110 minutes</v>
      </c>
      <c r="W1203">
        <f>Table19[[#This Row],[Profit]]/Table19[[#This Row],[Budget]]*100</f>
        <v>6.1012631578947367</v>
      </c>
      <c r="X1203">
        <v>-74533.5</v>
      </c>
      <c r="Y1203">
        <v>-7.4856785714285719E-3</v>
      </c>
      <c r="Z1203" t="str">
        <f t="shared" si="42"/>
        <v>Low</v>
      </c>
    </row>
    <row r="1204" spans="1:26" x14ac:dyDescent="0.2">
      <c r="A1204" t="s">
        <v>4117</v>
      </c>
      <c r="B1204" t="s">
        <v>498</v>
      </c>
      <c r="C1204" t="s">
        <v>1243</v>
      </c>
      <c r="D1204">
        <v>11000</v>
      </c>
      <c r="E1204">
        <v>13628</v>
      </c>
      <c r="F1204">
        <v>13</v>
      </c>
      <c r="G1204">
        <v>815</v>
      </c>
      <c r="H1204">
        <v>5.8</v>
      </c>
      <c r="I1204">
        <v>79</v>
      </c>
      <c r="J1204">
        <v>97</v>
      </c>
      <c r="K1204">
        <v>19819494</v>
      </c>
      <c r="L1204">
        <v>70000000</v>
      </c>
      <c r="M1204" s="2">
        <f>VLOOKUP(A1204,Sheet2!$A$1:G4928,2,0)</f>
        <v>36148</v>
      </c>
      <c r="N1204" t="str">
        <f>VLOOKUP(A1204,Sheet2!$A$1:G4928,3,0)</f>
        <v>Color</v>
      </c>
      <c r="O1204" t="str">
        <f>VLOOKUP(A1204,Sheet2!$A$1:G4928,4,0)</f>
        <v>Action</v>
      </c>
      <c r="P1204" t="str">
        <f>VLOOKUP(A1204,Sheet2!$A$1:G4928,5,0)</f>
        <v>English</v>
      </c>
      <c r="Q1204" t="str">
        <f>VLOOKUP(A1204,Sheet2!$A$1:G4928,6,0)</f>
        <v>USA</v>
      </c>
      <c r="R1204" t="str">
        <f>VLOOKUP(A1204,Sheet2!$A$1:G4928,7,0)</f>
        <v>R</v>
      </c>
      <c r="S1204" t="str">
        <f>IF(Table19[[#This Row],[Language]]="English","English","Other language")</f>
        <v>English</v>
      </c>
      <c r="T1204">
        <f>Table19[[#This Row],[Gross Revenue]]-Table19[[#This Row],[Budget]]</f>
        <v>-50180506</v>
      </c>
      <c r="U1204" s="1">
        <f>(Table19[[#This Row],[Gross Revenue]]/Table19[[#This Row],[Budget]])-1</f>
        <v>-0.7168643714285714</v>
      </c>
      <c r="V1204" t="str">
        <f t="shared" si="40"/>
        <v>90-110 minutes</v>
      </c>
      <c r="W1204">
        <f>Table19[[#This Row],[Profit]]/Table19[[#This Row],[Budget]]*100</f>
        <v>-71.686437142857145</v>
      </c>
      <c r="X1204">
        <v>-1289919.5</v>
      </c>
      <c r="Y1204">
        <v>-4.8151417500000002E-2</v>
      </c>
      <c r="Z1204" t="str">
        <f t="shared" si="42"/>
        <v>High</v>
      </c>
    </row>
    <row r="1205" spans="1:26" x14ac:dyDescent="0.2">
      <c r="A1205" t="s">
        <v>4801</v>
      </c>
      <c r="B1205" t="s">
        <v>976</v>
      </c>
      <c r="C1205" t="s">
        <v>316</v>
      </c>
      <c r="D1205">
        <v>18000</v>
      </c>
      <c r="E1205">
        <v>18630</v>
      </c>
      <c r="F1205">
        <v>48</v>
      </c>
      <c r="G1205">
        <v>0</v>
      </c>
      <c r="H1205">
        <v>6.3</v>
      </c>
      <c r="I1205">
        <v>85</v>
      </c>
      <c r="J1205">
        <v>106</v>
      </c>
      <c r="K1205">
        <v>40219708</v>
      </c>
      <c r="L1205">
        <v>21000000</v>
      </c>
      <c r="M1205" s="2">
        <f>VLOOKUP(A1205,Sheet2!$A$1:G4929,2,0)</f>
        <v>36989</v>
      </c>
      <c r="N1205" t="str">
        <f>VLOOKUP(A1205,Sheet2!$A$1:G4929,3,0)</f>
        <v>Color</v>
      </c>
      <c r="O1205" t="str">
        <f>VLOOKUP(A1205,Sheet2!$A$1:G4929,4,0)</f>
        <v>Drama</v>
      </c>
      <c r="P1205" t="str">
        <f>VLOOKUP(A1205,Sheet2!$A$1:G4929,5,0)</f>
        <v>English</v>
      </c>
      <c r="Q1205" t="str">
        <f>VLOOKUP(A1205,Sheet2!$A$1:G4929,6,0)</f>
        <v>USA</v>
      </c>
      <c r="R1205" t="str">
        <f>VLOOKUP(A1205,Sheet2!$A$1:G4929,7,0)</f>
        <v>PG-13</v>
      </c>
      <c r="S1205" t="str">
        <f>IF(Table19[[#This Row],[Language]]="English","English","Other language")</f>
        <v>English</v>
      </c>
      <c r="T1205">
        <f>Table19[[#This Row],[Gross Revenue]]-Table19[[#This Row],[Budget]]</f>
        <v>19219708</v>
      </c>
      <c r="U1205" s="1">
        <f>(Table19[[#This Row],[Gross Revenue]]/Table19[[#This Row],[Budget]])-1</f>
        <v>0.91522419047619041</v>
      </c>
      <c r="V1205" t="str">
        <f t="shared" si="40"/>
        <v>90-110 minutes</v>
      </c>
      <c r="W1205">
        <f>Table19[[#This Row],[Profit]]/Table19[[#This Row],[Budget]]*100</f>
        <v>91.522419047619053</v>
      </c>
      <c r="X1205">
        <v>-434215.5</v>
      </c>
      <c r="Y1205">
        <v>-0.10115100772200772</v>
      </c>
      <c r="Z1205" t="str">
        <f t="shared" si="42"/>
        <v>Medium</v>
      </c>
    </row>
    <row r="1206" spans="1:26" x14ac:dyDescent="0.2">
      <c r="A1206" t="s">
        <v>3925</v>
      </c>
      <c r="B1206" t="s">
        <v>1020</v>
      </c>
      <c r="C1206" t="s">
        <v>1021</v>
      </c>
      <c r="D1206">
        <v>260000</v>
      </c>
      <c r="E1206">
        <v>263584</v>
      </c>
      <c r="F1206">
        <v>74</v>
      </c>
      <c r="G1206">
        <v>706</v>
      </c>
      <c r="H1206">
        <v>5.6</v>
      </c>
      <c r="I1206">
        <v>2</v>
      </c>
      <c r="J1206">
        <v>112</v>
      </c>
      <c r="K1206">
        <v>96734</v>
      </c>
      <c r="L1206">
        <v>1000000</v>
      </c>
      <c r="M1206" s="2">
        <f>VLOOKUP(A1206,Sheet2!$A$1:G4930,2,0)</f>
        <v>41138</v>
      </c>
      <c r="N1206" t="str">
        <f>VLOOKUP(A1206,Sheet2!$A$1:G4930,3,0)</f>
        <v>Color</v>
      </c>
      <c r="O1206" t="str">
        <f>VLOOKUP(A1206,Sheet2!$A$1:G4930,4,0)</f>
        <v>Action</v>
      </c>
      <c r="P1206" t="str">
        <f>VLOOKUP(A1206,Sheet2!$A$1:G4930,5,0)</f>
        <v>English</v>
      </c>
      <c r="Q1206" t="str">
        <f>VLOOKUP(A1206,Sheet2!$A$1:G4930,6,0)</f>
        <v>USA</v>
      </c>
      <c r="R1206" t="str">
        <f>VLOOKUP(A1206,Sheet2!$A$1:G4930,7,0)</f>
        <v>PG-13</v>
      </c>
      <c r="S1206" t="str">
        <f>IF(Table19[[#This Row],[Language]]="English","English","Other language")</f>
        <v>English</v>
      </c>
      <c r="T1206">
        <f>Table19[[#This Row],[Gross Revenue]]-Table19[[#This Row],[Budget]]</f>
        <v>-903266</v>
      </c>
      <c r="U1206" s="1">
        <f>(Table19[[#This Row],[Gross Revenue]]/Table19[[#This Row],[Budget]])-1</f>
        <v>-0.90326600000000001</v>
      </c>
      <c r="V1206" t="str">
        <f t="shared" si="40"/>
        <v>111-130 minutes</v>
      </c>
      <c r="W1206">
        <f>Table19[[#This Row],[Profit]]/Table19[[#This Row],[Budget]]*100</f>
        <v>-90.326599999999999</v>
      </c>
      <c r="X1206">
        <v>-1289919.5</v>
      </c>
      <c r="Y1206">
        <v>-4.8151417500000002E-2</v>
      </c>
      <c r="Z1206" t="str">
        <f t="shared" si="42"/>
        <v>Low</v>
      </c>
    </row>
    <row r="1207" spans="1:26" x14ac:dyDescent="0.2">
      <c r="A1207" t="s">
        <v>4342</v>
      </c>
      <c r="B1207" t="s">
        <v>285</v>
      </c>
      <c r="C1207" t="s">
        <v>478</v>
      </c>
      <c r="D1207">
        <v>1000</v>
      </c>
      <c r="E1207">
        <v>3671</v>
      </c>
      <c r="F1207">
        <v>23</v>
      </c>
      <c r="G1207">
        <v>0</v>
      </c>
      <c r="H1207">
        <v>6</v>
      </c>
      <c r="I1207">
        <v>30</v>
      </c>
      <c r="J1207">
        <v>98</v>
      </c>
      <c r="K1207">
        <v>7434726</v>
      </c>
      <c r="L1207">
        <v>23000000</v>
      </c>
      <c r="M1207" s="2">
        <f>VLOOKUP(A1207,Sheet2!$A$1:G4931,2,0)</f>
        <v>33494</v>
      </c>
      <c r="N1207" t="str">
        <f>VLOOKUP(A1207,Sheet2!$A$1:G4931,3,0)</f>
        <v>Color</v>
      </c>
      <c r="O1207" t="str">
        <f>VLOOKUP(A1207,Sheet2!$A$1:G4931,4,0)</f>
        <v>Action</v>
      </c>
      <c r="P1207" t="str">
        <f>VLOOKUP(A1207,Sheet2!$A$1:G4931,5,0)</f>
        <v>English</v>
      </c>
      <c r="Q1207" t="str">
        <f>VLOOKUP(A1207,Sheet2!$A$1:G4931,6,0)</f>
        <v>USA</v>
      </c>
      <c r="R1207" t="str">
        <f>VLOOKUP(A1207,Sheet2!$A$1:G4931,7,0)</f>
        <v>R</v>
      </c>
      <c r="S1207" t="str">
        <f>IF(Table19[[#This Row],[Language]]="English","English","Other language")</f>
        <v>English</v>
      </c>
      <c r="T1207">
        <f>Table19[[#This Row],[Gross Revenue]]-Table19[[#This Row],[Budget]]</f>
        <v>-15565274</v>
      </c>
      <c r="U1207" s="1">
        <f>(Table19[[#This Row],[Gross Revenue]]/Table19[[#This Row],[Budget]])-1</f>
        <v>-0.67675104347826087</v>
      </c>
      <c r="V1207" t="str">
        <f t="shared" si="40"/>
        <v>90-110 minutes</v>
      </c>
      <c r="W1207">
        <f>Table19[[#This Row],[Profit]]/Table19[[#This Row],[Budget]]*100</f>
        <v>-67.675104347826093</v>
      </c>
      <c r="X1207">
        <v>-1289919.5</v>
      </c>
      <c r="Y1207">
        <v>-4.8151417500000002E-2</v>
      </c>
      <c r="Z1207" t="str">
        <f t="shared" si="42"/>
        <v>Medium</v>
      </c>
    </row>
    <row r="1208" spans="1:26" x14ac:dyDescent="0.2">
      <c r="A1208" t="s">
        <v>5272</v>
      </c>
      <c r="B1208" t="s">
        <v>814</v>
      </c>
      <c r="C1208" t="s">
        <v>2191</v>
      </c>
      <c r="D1208">
        <v>1000</v>
      </c>
      <c r="E1208">
        <v>4065</v>
      </c>
      <c r="F1208">
        <v>22</v>
      </c>
      <c r="G1208">
        <v>0</v>
      </c>
      <c r="H1208">
        <v>6.6</v>
      </c>
      <c r="I1208">
        <v>153</v>
      </c>
      <c r="J1208">
        <v>102</v>
      </c>
      <c r="K1208">
        <v>38087366</v>
      </c>
      <c r="L1208">
        <v>12000000</v>
      </c>
      <c r="M1208" s="2">
        <f>VLOOKUP(A1208,Sheet2!$A$1:G4932,2,0)</f>
        <v>39812</v>
      </c>
      <c r="N1208" t="str">
        <f>VLOOKUP(A1208,Sheet2!$A$1:G4932,3,0)</f>
        <v>Color</v>
      </c>
      <c r="O1208" t="str">
        <f>VLOOKUP(A1208,Sheet2!$A$1:G4932,4,0)</f>
        <v>Adventure</v>
      </c>
      <c r="P1208" t="str">
        <f>VLOOKUP(A1208,Sheet2!$A$1:G4932,5,0)</f>
        <v>English</v>
      </c>
      <c r="Q1208" t="str">
        <f>VLOOKUP(A1208,Sheet2!$A$1:G4932,6,0)</f>
        <v>USA</v>
      </c>
      <c r="R1208" t="str">
        <f>VLOOKUP(A1208,Sheet2!$A$1:G4932,7,0)</f>
        <v>R</v>
      </c>
      <c r="S1208" t="str">
        <f>IF(Table19[[#This Row],[Language]]="English","English","Other language")</f>
        <v>English</v>
      </c>
      <c r="T1208">
        <f>Table19[[#This Row],[Gross Revenue]]-Table19[[#This Row],[Budget]]</f>
        <v>26087366</v>
      </c>
      <c r="U1208" s="1">
        <f>(Table19[[#This Row],[Gross Revenue]]/Table19[[#This Row],[Budget]])-1</f>
        <v>2.1739471666666668</v>
      </c>
      <c r="V1208" t="str">
        <f t="shared" si="40"/>
        <v>90-110 minutes</v>
      </c>
      <c r="W1208">
        <f>Table19[[#This Row],[Profit]]/Table19[[#This Row],[Budget]]*100</f>
        <v>217.39471666666668</v>
      </c>
      <c r="X1208">
        <v>3892693.5</v>
      </c>
      <c r="Y1208">
        <v>0.11726928571428571</v>
      </c>
      <c r="Z1208" t="str">
        <f t="shared" si="42"/>
        <v>Low</v>
      </c>
    </row>
    <row r="1209" spans="1:26" x14ac:dyDescent="0.2">
      <c r="A1209" t="s">
        <v>5982</v>
      </c>
      <c r="B1209" t="s">
        <v>1622</v>
      </c>
      <c r="C1209" t="s">
        <v>1003</v>
      </c>
      <c r="D1209">
        <v>982</v>
      </c>
      <c r="E1209">
        <v>3114</v>
      </c>
      <c r="F1209">
        <v>8</v>
      </c>
      <c r="G1209">
        <v>0</v>
      </c>
      <c r="H1209">
        <v>7.1</v>
      </c>
      <c r="I1209">
        <v>150</v>
      </c>
      <c r="J1209">
        <v>88</v>
      </c>
      <c r="K1209">
        <v>18225165</v>
      </c>
      <c r="L1209">
        <v>9000000</v>
      </c>
      <c r="M1209" s="2">
        <f>VLOOKUP(A1209,Sheet2!$A$1:G4933,2,0)</f>
        <v>38024</v>
      </c>
      <c r="N1209" t="str">
        <f>VLOOKUP(A1209,Sheet2!$A$1:G4933,3,0)</f>
        <v>Color</v>
      </c>
      <c r="O1209" t="str">
        <f>VLOOKUP(A1209,Sheet2!$A$1:G4933,4,0)</f>
        <v>Adventure</v>
      </c>
      <c r="P1209" t="str">
        <f>VLOOKUP(A1209,Sheet2!$A$1:G4933,5,0)</f>
        <v>English</v>
      </c>
      <c r="Q1209" t="str">
        <f>VLOOKUP(A1209,Sheet2!$A$1:G4933,6,0)</f>
        <v>USA</v>
      </c>
      <c r="R1209" t="str">
        <f>VLOOKUP(A1209,Sheet2!$A$1:G4933,7,0)</f>
        <v>R</v>
      </c>
      <c r="S1209" t="str">
        <f>IF(Table19[[#This Row],[Language]]="English","English","Other language")</f>
        <v>English</v>
      </c>
      <c r="T1209">
        <f>Table19[[#This Row],[Gross Revenue]]-Table19[[#This Row],[Budget]]</f>
        <v>9225165</v>
      </c>
      <c r="U1209" s="1">
        <f>(Table19[[#This Row],[Gross Revenue]]/Table19[[#This Row],[Budget]])-1</f>
        <v>1.0250183333333331</v>
      </c>
      <c r="V1209" t="str">
        <f t="shared" si="40"/>
        <v>&lt;90 minutes</v>
      </c>
      <c r="W1209">
        <f>Table19[[#This Row],[Profit]]/Table19[[#This Row],[Budget]]*100</f>
        <v>102.50183333333334</v>
      </c>
      <c r="X1209">
        <v>3892693.5</v>
      </c>
      <c r="Y1209">
        <v>0.11726928571428571</v>
      </c>
      <c r="Z1209" t="str">
        <f t="shared" si="42"/>
        <v>Low</v>
      </c>
    </row>
    <row r="1210" spans="1:26" x14ac:dyDescent="0.2">
      <c r="A1210" t="s">
        <v>4285</v>
      </c>
      <c r="B1210" t="s">
        <v>1405</v>
      </c>
      <c r="C1210" t="s">
        <v>1406</v>
      </c>
      <c r="D1210">
        <v>694</v>
      </c>
      <c r="E1210">
        <v>2486</v>
      </c>
      <c r="F1210">
        <v>15</v>
      </c>
      <c r="G1210">
        <v>833</v>
      </c>
      <c r="H1210">
        <v>5.9</v>
      </c>
      <c r="I1210">
        <v>25</v>
      </c>
      <c r="J1210">
        <v>100</v>
      </c>
      <c r="K1210">
        <v>26539321</v>
      </c>
      <c r="L1210">
        <v>13000000</v>
      </c>
      <c r="M1210" s="2">
        <f>VLOOKUP(A1210,Sheet2!$A$1:G4934,2,0)</f>
        <v>35142</v>
      </c>
      <c r="N1210" t="str">
        <f>VLOOKUP(A1210,Sheet2!$A$1:G4934,3,0)</f>
        <v>Color</v>
      </c>
      <c r="O1210" t="str">
        <f>VLOOKUP(A1210,Sheet2!$A$1:G4934,4,0)</f>
        <v>Comedy</v>
      </c>
      <c r="P1210" t="str">
        <f>VLOOKUP(A1210,Sheet2!$A$1:G4934,5,0)</f>
        <v>English</v>
      </c>
      <c r="Q1210" t="str">
        <f>VLOOKUP(A1210,Sheet2!$A$1:G4934,6,0)</f>
        <v>USA</v>
      </c>
      <c r="R1210" t="str">
        <f>VLOOKUP(A1210,Sheet2!$A$1:G4934,7,0)</f>
        <v>PG</v>
      </c>
      <c r="S1210" t="str">
        <f>IF(Table19[[#This Row],[Language]]="English","English","Other language")</f>
        <v>English</v>
      </c>
      <c r="T1210">
        <f>Table19[[#This Row],[Gross Revenue]]-Table19[[#This Row],[Budget]]</f>
        <v>13539321</v>
      </c>
      <c r="U1210" s="1">
        <f>(Table19[[#This Row],[Gross Revenue]]/Table19[[#This Row],[Budget]])-1</f>
        <v>1.0414862307692307</v>
      </c>
      <c r="V1210" t="str">
        <f t="shared" si="40"/>
        <v>90-110 minutes</v>
      </c>
      <c r="W1210">
        <f>Table19[[#This Row],[Profit]]/Table19[[#This Row],[Budget]]*100</f>
        <v>104.14862307692307</v>
      </c>
      <c r="X1210">
        <v>1637763</v>
      </c>
      <c r="Y1210">
        <v>0.19178668286445014</v>
      </c>
      <c r="Z1210" t="str">
        <f t="shared" si="42"/>
        <v>Low</v>
      </c>
    </row>
    <row r="1211" spans="1:26" x14ac:dyDescent="0.2">
      <c r="A1211" t="s">
        <v>6050</v>
      </c>
      <c r="B1211" t="s">
        <v>1574</v>
      </c>
      <c r="C1211" t="s">
        <v>2711</v>
      </c>
      <c r="D1211">
        <v>788</v>
      </c>
      <c r="E1211">
        <v>2486</v>
      </c>
      <c r="F1211">
        <v>12</v>
      </c>
      <c r="G1211">
        <v>0</v>
      </c>
      <c r="H1211">
        <v>7.2</v>
      </c>
      <c r="I1211">
        <v>224</v>
      </c>
      <c r="J1211">
        <v>97</v>
      </c>
      <c r="K1211">
        <v>1818681</v>
      </c>
      <c r="L1211">
        <v>7300000</v>
      </c>
      <c r="M1211" s="2">
        <f>VLOOKUP(A1211,Sheet2!$A$1:G4935,2,0)</f>
        <v>39899</v>
      </c>
      <c r="N1211" t="str">
        <f>VLOOKUP(A1211,Sheet2!$A$1:G4935,3,0)</f>
        <v>Color</v>
      </c>
      <c r="O1211" t="str">
        <f>VLOOKUP(A1211,Sheet2!$A$1:G4935,4,0)</f>
        <v>Action</v>
      </c>
      <c r="P1211" t="str">
        <f>VLOOKUP(A1211,Sheet2!$A$1:G4935,5,0)</f>
        <v>English</v>
      </c>
      <c r="Q1211" t="str">
        <f>VLOOKUP(A1211,Sheet2!$A$1:G4935,6,0)</f>
        <v>UK</v>
      </c>
      <c r="R1211" t="str">
        <f>VLOOKUP(A1211,Sheet2!$A$1:G4935,7,0)</f>
        <v>R</v>
      </c>
      <c r="S1211" t="str">
        <f>IF(Table19[[#This Row],[Language]]="English","English","Other language")</f>
        <v>English</v>
      </c>
      <c r="T1211">
        <f>Table19[[#This Row],[Gross Revenue]]-Table19[[#This Row],[Budget]]</f>
        <v>-5481319</v>
      </c>
      <c r="U1211" s="1">
        <f>(Table19[[#This Row],[Gross Revenue]]/Table19[[#This Row],[Budget]])-1</f>
        <v>-0.75086561643835614</v>
      </c>
      <c r="V1211" t="str">
        <f t="shared" si="40"/>
        <v>90-110 minutes</v>
      </c>
      <c r="W1211">
        <f>Table19[[#This Row],[Profit]]/Table19[[#This Row],[Budget]]*100</f>
        <v>-75.086561643835608</v>
      </c>
      <c r="X1211">
        <v>-1289919.5</v>
      </c>
      <c r="Y1211">
        <v>-4.8151417500000002E-2</v>
      </c>
      <c r="Z1211" t="str">
        <f t="shared" si="42"/>
        <v>Low</v>
      </c>
    </row>
    <row r="1212" spans="1:26" x14ac:dyDescent="0.2">
      <c r="A1212" t="s">
        <v>6372</v>
      </c>
      <c r="B1212" t="s">
        <v>1442</v>
      </c>
      <c r="C1212" t="s">
        <v>808</v>
      </c>
      <c r="D1212">
        <v>11000</v>
      </c>
      <c r="E1212">
        <v>35672</v>
      </c>
      <c r="F1212">
        <v>0</v>
      </c>
      <c r="G1212">
        <v>0</v>
      </c>
      <c r="H1212">
        <v>7.4</v>
      </c>
      <c r="I1212">
        <v>232</v>
      </c>
      <c r="J1212">
        <v>174</v>
      </c>
      <c r="K1212">
        <v>261970615</v>
      </c>
      <c r="L1212">
        <v>100000000</v>
      </c>
      <c r="M1212" s="2">
        <f>VLOOKUP(A1212,Sheet2!$A$1:G4936,2,0)</f>
        <v>37456</v>
      </c>
      <c r="N1212" t="str">
        <f>VLOOKUP(A1212,Sheet2!$A$1:G4936,3,0)</f>
        <v>Color</v>
      </c>
      <c r="O1212" t="str">
        <f>VLOOKUP(A1212,Sheet2!$A$1:G4936,4,0)</f>
        <v>Adventure</v>
      </c>
      <c r="P1212" t="str">
        <f>VLOOKUP(A1212,Sheet2!$A$1:G4936,5,0)</f>
        <v>English</v>
      </c>
      <c r="Q1212" t="str">
        <f>VLOOKUP(A1212,Sheet2!$A$1:G4936,6,0)</f>
        <v>UK</v>
      </c>
      <c r="R1212" t="str">
        <f>VLOOKUP(A1212,Sheet2!$A$1:G4936,7,0)</f>
        <v>PG</v>
      </c>
      <c r="S1212" t="str">
        <f>IF(Table19[[#This Row],[Language]]="English","English","Other language")</f>
        <v>English</v>
      </c>
      <c r="T1212">
        <f>Table19[[#This Row],[Gross Revenue]]-Table19[[#This Row],[Budget]]</f>
        <v>161970615</v>
      </c>
      <c r="U1212" s="1">
        <f>(Table19[[#This Row],[Gross Revenue]]/Table19[[#This Row],[Budget]])-1</f>
        <v>1.6197061499999998</v>
      </c>
      <c r="V1212" t="str">
        <f t="shared" si="40"/>
        <v>&gt;150 minutes</v>
      </c>
      <c r="W1212">
        <f>Table19[[#This Row],[Profit]]/Table19[[#This Row],[Budget]]*100</f>
        <v>161.97061500000001</v>
      </c>
      <c r="X1212">
        <v>3892693.5</v>
      </c>
      <c r="Y1212">
        <v>0.11726928571428571</v>
      </c>
      <c r="Z1212" t="str">
        <f t="shared" si="42"/>
        <v>High</v>
      </c>
    </row>
    <row r="1213" spans="1:26" x14ac:dyDescent="0.2">
      <c r="A1213" t="s">
        <v>6550</v>
      </c>
      <c r="B1213" t="s">
        <v>402</v>
      </c>
      <c r="C1213" t="s">
        <v>1453</v>
      </c>
      <c r="D1213">
        <v>21000</v>
      </c>
      <c r="E1213">
        <v>53413</v>
      </c>
      <c r="F1213">
        <v>179</v>
      </c>
      <c r="G1213">
        <v>0</v>
      </c>
      <c r="H1213">
        <v>7.6</v>
      </c>
      <c r="I1213">
        <v>295</v>
      </c>
      <c r="J1213">
        <v>157</v>
      </c>
      <c r="K1213">
        <v>289994397</v>
      </c>
      <c r="L1213">
        <v>150000000</v>
      </c>
      <c r="M1213" s="2">
        <f>VLOOKUP(A1213,Sheet2!$A$1:G4937,2,0)</f>
        <v>38396</v>
      </c>
      <c r="N1213" t="str">
        <f>VLOOKUP(A1213,Sheet2!$A$1:G4937,3,0)</f>
        <v>Color</v>
      </c>
      <c r="O1213" t="str">
        <f>VLOOKUP(A1213,Sheet2!$A$1:G4937,4,0)</f>
        <v>Adventure</v>
      </c>
      <c r="P1213" t="str">
        <f>VLOOKUP(A1213,Sheet2!$A$1:G4937,5,0)</f>
        <v>English</v>
      </c>
      <c r="Q1213" t="str">
        <f>VLOOKUP(A1213,Sheet2!$A$1:G4937,6,0)</f>
        <v>UK</v>
      </c>
      <c r="R1213" t="str">
        <f>VLOOKUP(A1213,Sheet2!$A$1:G4937,7,0)</f>
        <v>PG-13</v>
      </c>
      <c r="S1213" t="str">
        <f>IF(Table19[[#This Row],[Language]]="English","English","Other language")</f>
        <v>English</v>
      </c>
      <c r="T1213">
        <f>Table19[[#This Row],[Gross Revenue]]-Table19[[#This Row],[Budget]]</f>
        <v>139994397</v>
      </c>
      <c r="U1213" s="1">
        <f>(Table19[[#This Row],[Gross Revenue]]/Table19[[#This Row],[Budget]])-1</f>
        <v>0.93329598000000003</v>
      </c>
      <c r="V1213" t="str">
        <f t="shared" si="40"/>
        <v>&gt;150 minutes</v>
      </c>
      <c r="W1213">
        <f>Table19[[#This Row],[Profit]]/Table19[[#This Row],[Budget]]*100</f>
        <v>93.329598000000004</v>
      </c>
      <c r="X1213">
        <v>3892693.5</v>
      </c>
      <c r="Y1213">
        <v>0.11726928571428571</v>
      </c>
      <c r="Z1213" t="str">
        <f t="shared" si="42"/>
        <v>High</v>
      </c>
    </row>
    <row r="1214" spans="1:26" x14ac:dyDescent="0.2">
      <c r="A1214" t="s">
        <v>6438</v>
      </c>
      <c r="B1214" t="s">
        <v>2359</v>
      </c>
      <c r="C1214" t="s">
        <v>2930</v>
      </c>
      <c r="D1214">
        <v>25000</v>
      </c>
      <c r="E1214">
        <v>58753</v>
      </c>
      <c r="F1214">
        <v>282</v>
      </c>
      <c r="G1214">
        <v>10000</v>
      </c>
      <c r="H1214">
        <v>7.5</v>
      </c>
      <c r="I1214">
        <v>375</v>
      </c>
      <c r="J1214">
        <v>153</v>
      </c>
      <c r="K1214">
        <v>301956980</v>
      </c>
      <c r="L1214">
        <v>250000000</v>
      </c>
      <c r="M1214" s="2">
        <f>VLOOKUP(A1214,Sheet2!$A$1:G4938,2,0)</f>
        <v>40166</v>
      </c>
      <c r="N1214" t="str">
        <f>VLOOKUP(A1214,Sheet2!$A$1:G4938,3,0)</f>
        <v>Color</v>
      </c>
      <c r="O1214" t="str">
        <f>VLOOKUP(A1214,Sheet2!$A$1:G4938,4,0)</f>
        <v>Adventure</v>
      </c>
      <c r="P1214" t="str">
        <f>VLOOKUP(A1214,Sheet2!$A$1:G4938,5,0)</f>
        <v>English</v>
      </c>
      <c r="Q1214" t="str">
        <f>VLOOKUP(A1214,Sheet2!$A$1:G4938,6,0)</f>
        <v>UK</v>
      </c>
      <c r="R1214" t="str">
        <f>VLOOKUP(A1214,Sheet2!$A$1:G4938,7,0)</f>
        <v>PG</v>
      </c>
      <c r="S1214" t="str">
        <f>IF(Table19[[#This Row],[Language]]="English","English","Other language")</f>
        <v>English</v>
      </c>
      <c r="T1214">
        <f>Table19[[#This Row],[Gross Revenue]]-Table19[[#This Row],[Budget]]</f>
        <v>51956980</v>
      </c>
      <c r="U1214" s="1">
        <f>(Table19[[#This Row],[Gross Revenue]]/Table19[[#This Row],[Budget]])-1</f>
        <v>0.20782791999999994</v>
      </c>
      <c r="V1214" t="str">
        <f t="shared" si="40"/>
        <v>&gt;150 minutes</v>
      </c>
      <c r="W1214">
        <f>Table19[[#This Row],[Profit]]/Table19[[#This Row],[Budget]]*100</f>
        <v>20.782792000000001</v>
      </c>
      <c r="X1214">
        <v>3892693.5</v>
      </c>
      <c r="Y1214">
        <v>0.11726928571428571</v>
      </c>
      <c r="Z1214" t="str">
        <f t="shared" si="42"/>
        <v>High</v>
      </c>
    </row>
    <row r="1215" spans="1:26" x14ac:dyDescent="0.2">
      <c r="A1215" t="s">
        <v>6453</v>
      </c>
      <c r="B1215" t="s">
        <v>402</v>
      </c>
      <c r="C1215" t="s">
        <v>2930</v>
      </c>
      <c r="D1215">
        <v>21000</v>
      </c>
      <c r="E1215">
        <v>33433</v>
      </c>
      <c r="F1215">
        <v>282</v>
      </c>
      <c r="G1215">
        <v>0</v>
      </c>
      <c r="H1215">
        <v>7.5</v>
      </c>
      <c r="I1215">
        <v>329</v>
      </c>
      <c r="J1215">
        <v>138</v>
      </c>
      <c r="K1215">
        <v>292000866</v>
      </c>
      <c r="L1215">
        <v>150000000</v>
      </c>
      <c r="M1215" s="2">
        <f>VLOOKUP(A1215,Sheet2!$A$1:G4939,2,0)</f>
        <v>39376</v>
      </c>
      <c r="N1215" t="str">
        <f>VLOOKUP(A1215,Sheet2!$A$1:G4939,3,0)</f>
        <v>Color</v>
      </c>
      <c r="O1215" t="str">
        <f>VLOOKUP(A1215,Sheet2!$A$1:G4939,4,0)</f>
        <v>Adventure</v>
      </c>
      <c r="P1215" t="str">
        <f>VLOOKUP(A1215,Sheet2!$A$1:G4939,5,0)</f>
        <v>English</v>
      </c>
      <c r="Q1215" t="str">
        <f>VLOOKUP(A1215,Sheet2!$A$1:G4939,6,0)</f>
        <v>UK</v>
      </c>
      <c r="R1215" t="str">
        <f>VLOOKUP(A1215,Sheet2!$A$1:G4939,7,0)</f>
        <v>PG-13</v>
      </c>
      <c r="S1215" t="str">
        <f>IF(Table19[[#This Row],[Language]]="English","English","Other language")</f>
        <v>English</v>
      </c>
      <c r="T1215">
        <f>Table19[[#This Row],[Gross Revenue]]-Table19[[#This Row],[Budget]]</f>
        <v>142000866</v>
      </c>
      <c r="U1215" s="1">
        <f>(Table19[[#This Row],[Gross Revenue]]/Table19[[#This Row],[Budget]])-1</f>
        <v>0.94667243999999995</v>
      </c>
      <c r="V1215" t="str">
        <f t="shared" si="40"/>
        <v>131-150 minutes</v>
      </c>
      <c r="W1215">
        <f>Table19[[#This Row],[Profit]]/Table19[[#This Row],[Budget]]*100</f>
        <v>94.667243999999997</v>
      </c>
      <c r="X1215">
        <v>3892693.5</v>
      </c>
      <c r="Y1215">
        <v>0.11726928571428571</v>
      </c>
      <c r="Z1215" t="str">
        <f t="shared" si="42"/>
        <v>High</v>
      </c>
    </row>
    <row r="1216" spans="1:26" x14ac:dyDescent="0.2">
      <c r="A1216" t="s">
        <v>6735</v>
      </c>
      <c r="B1216" t="s">
        <v>1442</v>
      </c>
      <c r="C1216" t="s">
        <v>3068</v>
      </c>
      <c r="D1216">
        <v>11000</v>
      </c>
      <c r="E1216">
        <v>33284</v>
      </c>
      <c r="F1216">
        <v>0</v>
      </c>
      <c r="G1216">
        <v>11000</v>
      </c>
      <c r="H1216">
        <v>7.8</v>
      </c>
      <c r="I1216">
        <v>274</v>
      </c>
      <c r="J1216">
        <v>142</v>
      </c>
      <c r="K1216">
        <v>249358727</v>
      </c>
      <c r="L1216">
        <v>130000000</v>
      </c>
      <c r="M1216" s="2">
        <f>VLOOKUP(A1216,Sheet2!$A$1:G4940,2,0)</f>
        <v>38045</v>
      </c>
      <c r="N1216" t="str">
        <f>VLOOKUP(A1216,Sheet2!$A$1:G4940,3,0)</f>
        <v>Color</v>
      </c>
      <c r="O1216" t="str">
        <f>VLOOKUP(A1216,Sheet2!$A$1:G4940,4,0)</f>
        <v>Adventure</v>
      </c>
      <c r="P1216" t="str">
        <f>VLOOKUP(A1216,Sheet2!$A$1:G4940,5,0)</f>
        <v>English</v>
      </c>
      <c r="Q1216" t="str">
        <f>VLOOKUP(A1216,Sheet2!$A$1:G4940,6,0)</f>
        <v>UK</v>
      </c>
      <c r="R1216" t="str">
        <f>VLOOKUP(A1216,Sheet2!$A$1:G4940,7,0)</f>
        <v>PG</v>
      </c>
      <c r="S1216" t="str">
        <f>IF(Table19[[#This Row],[Language]]="English","English","Other language")</f>
        <v>English</v>
      </c>
      <c r="T1216">
        <f>Table19[[#This Row],[Gross Revenue]]-Table19[[#This Row],[Budget]]</f>
        <v>119358727</v>
      </c>
      <c r="U1216" s="1">
        <f>(Table19[[#This Row],[Gross Revenue]]/Table19[[#This Row],[Budget]])-1</f>
        <v>0.91814405384615383</v>
      </c>
      <c r="V1216" t="str">
        <f t="shared" si="40"/>
        <v>131-150 minutes</v>
      </c>
      <c r="W1216">
        <f>Table19[[#This Row],[Profit]]/Table19[[#This Row],[Budget]]*100</f>
        <v>91.814405384615384</v>
      </c>
      <c r="X1216">
        <v>3892693.5</v>
      </c>
      <c r="Y1216">
        <v>0.11726928571428571</v>
      </c>
      <c r="Z1216" t="str">
        <f t="shared" si="42"/>
        <v>High</v>
      </c>
    </row>
    <row r="1217" spans="1:26" x14ac:dyDescent="0.2">
      <c r="A1217" t="s">
        <v>6464</v>
      </c>
      <c r="B1217" t="s">
        <v>1442</v>
      </c>
      <c r="C1217" t="s">
        <v>808</v>
      </c>
      <c r="D1217">
        <v>11000</v>
      </c>
      <c r="E1217">
        <v>13191</v>
      </c>
      <c r="F1217">
        <v>0</v>
      </c>
      <c r="G1217">
        <v>16000</v>
      </c>
      <c r="H1217">
        <v>7.5</v>
      </c>
      <c r="I1217">
        <v>258</v>
      </c>
      <c r="J1217">
        <v>159</v>
      </c>
      <c r="K1217">
        <v>317557891</v>
      </c>
      <c r="L1217">
        <v>125000000</v>
      </c>
      <c r="M1217" s="2">
        <f>VLOOKUP(A1217,Sheet2!$A$1:G4941,2,0)</f>
        <v>36935</v>
      </c>
      <c r="N1217" t="str">
        <f>VLOOKUP(A1217,Sheet2!$A$1:G4941,3,0)</f>
        <v>Color</v>
      </c>
      <c r="O1217" t="str">
        <f>VLOOKUP(A1217,Sheet2!$A$1:G4941,4,0)</f>
        <v>Adventure</v>
      </c>
      <c r="P1217" t="str">
        <f>VLOOKUP(A1217,Sheet2!$A$1:G4941,5,0)</f>
        <v>English</v>
      </c>
      <c r="Q1217" t="str">
        <f>VLOOKUP(A1217,Sheet2!$A$1:G4941,6,0)</f>
        <v>UK</v>
      </c>
      <c r="R1217" t="str">
        <f>VLOOKUP(A1217,Sheet2!$A$1:G4941,7,0)</f>
        <v>PG</v>
      </c>
      <c r="S1217" t="str">
        <f>IF(Table19[[#This Row],[Language]]="English","English","Other language")</f>
        <v>English</v>
      </c>
      <c r="T1217">
        <f>Table19[[#This Row],[Gross Revenue]]-Table19[[#This Row],[Budget]]</f>
        <v>192557891</v>
      </c>
      <c r="U1217" s="1">
        <f>(Table19[[#This Row],[Gross Revenue]]/Table19[[#This Row],[Budget]])-1</f>
        <v>1.5404631279999998</v>
      </c>
      <c r="V1217" t="str">
        <f t="shared" si="40"/>
        <v>&gt;150 minutes</v>
      </c>
      <c r="W1217">
        <f>Table19[[#This Row],[Profit]]/Table19[[#This Row],[Budget]]*100</f>
        <v>154.04631280000001</v>
      </c>
      <c r="X1217">
        <v>3892693.5</v>
      </c>
      <c r="Y1217">
        <v>0.11726928571428571</v>
      </c>
      <c r="Z1217" t="str">
        <f t="shared" si="42"/>
        <v>High</v>
      </c>
    </row>
    <row r="1218" spans="1:26" x14ac:dyDescent="0.2">
      <c r="A1218" t="s">
        <v>5827</v>
      </c>
      <c r="B1218" t="s">
        <v>661</v>
      </c>
      <c r="C1218" t="s">
        <v>1146</v>
      </c>
      <c r="D1218">
        <v>24000</v>
      </c>
      <c r="E1218">
        <v>50313</v>
      </c>
      <c r="F1218">
        <v>453</v>
      </c>
      <c r="G1218">
        <v>0</v>
      </c>
      <c r="H1218">
        <v>7</v>
      </c>
      <c r="I1218">
        <v>118</v>
      </c>
      <c r="J1218">
        <v>116</v>
      </c>
      <c r="K1218">
        <v>3335839</v>
      </c>
      <c r="L1218">
        <v>2000000</v>
      </c>
      <c r="M1218" s="2">
        <f>VLOOKUP(A1218,Sheet2!$A$1:G4942,2,0)</f>
        <v>38566</v>
      </c>
      <c r="N1218" t="str">
        <f>VLOOKUP(A1218,Sheet2!$A$1:G4942,3,0)</f>
        <v>Color</v>
      </c>
      <c r="O1218" t="str">
        <f>VLOOKUP(A1218,Sheet2!$A$1:G4942,4,0)</f>
        <v>Action</v>
      </c>
      <c r="P1218" t="str">
        <f>VLOOKUP(A1218,Sheet2!$A$1:G4942,5,0)</f>
        <v>English</v>
      </c>
      <c r="Q1218" t="str">
        <f>VLOOKUP(A1218,Sheet2!$A$1:G4942,6,0)</f>
        <v>USA</v>
      </c>
      <c r="R1218" t="str">
        <f>VLOOKUP(A1218,Sheet2!$A$1:G4942,7,0)</f>
        <v>R</v>
      </c>
      <c r="S1218" t="str">
        <f>IF(Table19[[#This Row],[Language]]="English","English","Other language")</f>
        <v>English</v>
      </c>
      <c r="T1218">
        <f>Table19[[#This Row],[Gross Revenue]]-Table19[[#This Row],[Budget]]</f>
        <v>1335839</v>
      </c>
      <c r="U1218" s="1">
        <f>(Table19[[#This Row],[Gross Revenue]]/Table19[[#This Row],[Budget]])-1</f>
        <v>0.6679195</v>
      </c>
      <c r="V1218" t="str">
        <f t="shared" ref="V1218:V1281" si="43">IF(J1218="","",IF(J1218&lt;90,"&lt;90 minutes",IF(J1218&lt;=110,"90-110 minutes",IF(J1218&lt;=130,"111-130 minutes",IF(J1218&lt;=150,"131-150 minutes","&gt;150 minutes")))))</f>
        <v>111-130 minutes</v>
      </c>
      <c r="W1218">
        <f>Table19[[#This Row],[Profit]]/Table19[[#This Row],[Budget]]*100</f>
        <v>66.79195</v>
      </c>
      <c r="X1218">
        <v>-1289919.5</v>
      </c>
      <c r="Y1218">
        <v>-4.8151417500000002E-2</v>
      </c>
      <c r="Z1218" t="str">
        <f t="shared" ref="Z1218" si="44">IF(L1218="","",IF(L1218&lt;=$AA$26,"Low",IF(L1218&lt;=$AA$28,"Medium","High")))</f>
        <v>Low</v>
      </c>
    </row>
    <row r="1219" spans="1:26" x14ac:dyDescent="0.2">
      <c r="A1219" t="s">
        <v>4722</v>
      </c>
      <c r="B1219" t="s">
        <v>362</v>
      </c>
      <c r="C1219" t="s">
        <v>1797</v>
      </c>
      <c r="D1219">
        <v>13000</v>
      </c>
      <c r="E1219">
        <v>15916</v>
      </c>
      <c r="F1219">
        <v>40</v>
      </c>
      <c r="G1219">
        <v>997</v>
      </c>
      <c r="H1219">
        <v>6.3</v>
      </c>
      <c r="I1219">
        <v>112</v>
      </c>
      <c r="J1219">
        <v>125</v>
      </c>
      <c r="K1219">
        <v>19076815</v>
      </c>
      <c r="L1219">
        <v>60000000</v>
      </c>
      <c r="M1219" s="2">
        <f>VLOOKUP(A1219,Sheet2!$A$1:G4943,2,0)</f>
        <v>37382</v>
      </c>
      <c r="N1219" t="str">
        <f>VLOOKUP(A1219,Sheet2!$A$1:G4943,3,0)</f>
        <v>Color</v>
      </c>
      <c r="O1219" t="str">
        <f>VLOOKUP(A1219,Sheet2!$A$1:G4943,4,0)</f>
        <v>Drama</v>
      </c>
      <c r="P1219" t="str">
        <f>VLOOKUP(A1219,Sheet2!$A$1:G4943,5,0)</f>
        <v>English</v>
      </c>
      <c r="Q1219" t="str">
        <f>VLOOKUP(A1219,Sheet2!$A$1:G4943,6,0)</f>
        <v>USA</v>
      </c>
      <c r="R1219" t="str">
        <f>VLOOKUP(A1219,Sheet2!$A$1:G4943,7,0)</f>
        <v>R</v>
      </c>
      <c r="S1219" t="str">
        <f>IF(Table19[[#This Row],[Language]]="English","English","Other language")</f>
        <v>English</v>
      </c>
      <c r="T1219">
        <f>Table19[[#This Row],[Gross Revenue]]-Table19[[#This Row],[Budget]]</f>
        <v>-40923185</v>
      </c>
      <c r="U1219" s="1">
        <f>(Table19[[#This Row],[Gross Revenue]]/Table19[[#This Row],[Budget]])-1</f>
        <v>-0.68205308333333337</v>
      </c>
      <c r="V1219" t="str">
        <f t="shared" si="43"/>
        <v>111-130 minutes</v>
      </c>
      <c r="W1219">
        <f>Table19[[#This Row],[Profit]]/Table19[[#This Row],[Budget]]*100</f>
        <v>-68.205308333333335</v>
      </c>
      <c r="X1219">
        <v>-434215.5</v>
      </c>
      <c r="Y1219">
        <v>-0.10115100772200772</v>
      </c>
      <c r="Z1219" t="str">
        <f t="shared" ref="Z1219:Z1281" si="45">IF(L1219="","",IF(L1219&lt;=$AA$26,"Low",IF(L1219&lt;=$AA$28,"Medium","High")))</f>
        <v>High</v>
      </c>
    </row>
    <row r="1220" spans="1:26" x14ac:dyDescent="0.2">
      <c r="A1220" t="s">
        <v>3533</v>
      </c>
      <c r="B1220" t="s">
        <v>336</v>
      </c>
      <c r="C1220" t="s">
        <v>495</v>
      </c>
      <c r="D1220">
        <v>4000</v>
      </c>
      <c r="E1220">
        <v>6776</v>
      </c>
      <c r="F1220">
        <v>56</v>
      </c>
      <c r="G1220">
        <v>113</v>
      </c>
      <c r="H1220">
        <v>4.9000000000000004</v>
      </c>
      <c r="I1220">
        <v>27</v>
      </c>
      <c r="J1220">
        <v>99</v>
      </c>
      <c r="K1220">
        <v>56007</v>
      </c>
      <c r="L1220">
        <v>5500000</v>
      </c>
      <c r="M1220" s="2">
        <f>VLOOKUP(A1220,Sheet2!$A$1:G4944,2,0)</f>
        <v>37143</v>
      </c>
      <c r="N1220" t="str">
        <f>VLOOKUP(A1220,Sheet2!$A$1:G4944,3,0)</f>
        <v>Color</v>
      </c>
      <c r="O1220" t="str">
        <f>VLOOKUP(A1220,Sheet2!$A$1:G4944,4,0)</f>
        <v>Comedy</v>
      </c>
      <c r="P1220" t="str">
        <f>VLOOKUP(A1220,Sheet2!$A$1:G4944,5,0)</f>
        <v>English</v>
      </c>
      <c r="Q1220" t="str">
        <f>VLOOKUP(A1220,Sheet2!$A$1:G4944,6,0)</f>
        <v>USA</v>
      </c>
      <c r="R1220" t="str">
        <f>VLOOKUP(A1220,Sheet2!$A$1:G4944,7,0)</f>
        <v>R</v>
      </c>
      <c r="S1220" t="str">
        <f>IF(Table19[[#This Row],[Language]]="English","English","Other language")</f>
        <v>English</v>
      </c>
      <c r="T1220">
        <f>Table19[[#This Row],[Gross Revenue]]-Table19[[#This Row],[Budget]]</f>
        <v>-5443993</v>
      </c>
      <c r="U1220" s="1">
        <f>(Table19[[#This Row],[Gross Revenue]]/Table19[[#This Row],[Budget]])-1</f>
        <v>-0.98981690909090914</v>
      </c>
      <c r="V1220" t="str">
        <f t="shared" si="43"/>
        <v>90-110 minutes</v>
      </c>
      <c r="W1220">
        <f>Table19[[#This Row],[Profit]]/Table19[[#This Row],[Budget]]*100</f>
        <v>-98.981690909090915</v>
      </c>
      <c r="X1220">
        <v>1637763</v>
      </c>
      <c r="Y1220">
        <v>0.19178668286445014</v>
      </c>
      <c r="Z1220" t="str">
        <f t="shared" si="45"/>
        <v>Low</v>
      </c>
    </row>
    <row r="1221" spans="1:26" x14ac:dyDescent="0.2">
      <c r="A1221" t="s">
        <v>5115</v>
      </c>
      <c r="B1221" t="s">
        <v>2077</v>
      </c>
      <c r="C1221" t="s">
        <v>2078</v>
      </c>
      <c r="D1221">
        <v>465</v>
      </c>
      <c r="E1221">
        <v>714</v>
      </c>
      <c r="F1221">
        <v>21</v>
      </c>
      <c r="G1221">
        <v>161</v>
      </c>
      <c r="H1221">
        <v>6.5</v>
      </c>
      <c r="I1221">
        <v>25</v>
      </c>
      <c r="J1221">
        <v>84</v>
      </c>
      <c r="K1221">
        <v>2301777</v>
      </c>
      <c r="L1221">
        <v>650000</v>
      </c>
      <c r="M1221" s="2">
        <f>VLOOKUP(A1221,Sheet2!$A$1:G4945,2,0)</f>
        <v>35583</v>
      </c>
      <c r="N1221" t="str">
        <f>VLOOKUP(A1221,Sheet2!$A$1:G4945,3,0)</f>
        <v>Color</v>
      </c>
      <c r="O1221" t="str">
        <f>VLOOKUP(A1221,Sheet2!$A$1:G4945,4,0)</f>
        <v>Comedy</v>
      </c>
      <c r="P1221" t="str">
        <f>VLOOKUP(A1221,Sheet2!$A$1:G4945,5,0)</f>
        <v>English</v>
      </c>
      <c r="Q1221" t="str">
        <f>VLOOKUP(A1221,Sheet2!$A$1:G4945,6,0)</f>
        <v>USA</v>
      </c>
      <c r="R1221" t="str">
        <f>VLOOKUP(A1221,Sheet2!$A$1:G4945,7,0)</f>
        <v>R</v>
      </c>
      <c r="S1221" t="str">
        <f>IF(Table19[[#This Row],[Language]]="English","English","Other language")</f>
        <v>English</v>
      </c>
      <c r="T1221">
        <f>Table19[[#This Row],[Gross Revenue]]-Table19[[#This Row],[Budget]]</f>
        <v>1651777</v>
      </c>
      <c r="U1221" s="1">
        <f>(Table19[[#This Row],[Gross Revenue]]/Table19[[#This Row],[Budget]])-1</f>
        <v>2.5411953846153845</v>
      </c>
      <c r="V1221" t="str">
        <f t="shared" si="43"/>
        <v>&lt;90 minutes</v>
      </c>
      <c r="W1221">
        <f>Table19[[#This Row],[Profit]]/Table19[[#This Row],[Budget]]*100</f>
        <v>254.11953846153844</v>
      </c>
      <c r="X1221">
        <v>1637763</v>
      </c>
      <c r="Y1221">
        <v>0.19178668286445014</v>
      </c>
      <c r="Z1221" t="str">
        <f t="shared" si="45"/>
        <v>Low</v>
      </c>
    </row>
    <row r="1222" spans="1:26" x14ac:dyDescent="0.2">
      <c r="A1222" t="s">
        <v>4140</v>
      </c>
      <c r="B1222" t="s">
        <v>800</v>
      </c>
      <c r="C1222" t="s">
        <v>90</v>
      </c>
      <c r="D1222">
        <v>17000</v>
      </c>
      <c r="E1222">
        <v>31187</v>
      </c>
      <c r="F1222">
        <v>0</v>
      </c>
      <c r="G1222">
        <v>0</v>
      </c>
      <c r="H1222">
        <v>5.8</v>
      </c>
      <c r="I1222">
        <v>394</v>
      </c>
      <c r="J1222">
        <v>93</v>
      </c>
      <c r="K1222">
        <v>18934858</v>
      </c>
      <c r="L1222">
        <v>23000000</v>
      </c>
      <c r="M1222" s="2">
        <f>VLOOKUP(A1222,Sheet2!$A$1:G4946,2,0)</f>
        <v>40658</v>
      </c>
      <c r="N1222" t="str">
        <f>VLOOKUP(A1222,Sheet2!$A$1:G4946,3,0)</f>
        <v>Color</v>
      </c>
      <c r="O1222" t="str">
        <f>VLOOKUP(A1222,Sheet2!$A$1:G4946,4,0)</f>
        <v>Action</v>
      </c>
      <c r="P1222" t="str">
        <f>VLOOKUP(A1222,Sheet2!$A$1:G4946,5,0)</f>
        <v>English</v>
      </c>
      <c r="Q1222" t="str">
        <f>VLOOKUP(A1222,Sheet2!$A$1:G4946,6,0)</f>
        <v>Ireland</v>
      </c>
      <c r="R1222" t="str">
        <f>VLOOKUP(A1222,Sheet2!$A$1:G4946,7,0)</f>
        <v>R</v>
      </c>
      <c r="S1222" t="str">
        <f>IF(Table19[[#This Row],[Language]]="English","English","Other language")</f>
        <v>English</v>
      </c>
      <c r="T1222">
        <f>Table19[[#This Row],[Gross Revenue]]-Table19[[#This Row],[Budget]]</f>
        <v>-4065142</v>
      </c>
      <c r="U1222" s="1">
        <f>(Table19[[#This Row],[Gross Revenue]]/Table19[[#This Row],[Budget]])-1</f>
        <v>-0.17674530434782609</v>
      </c>
      <c r="V1222" t="str">
        <f t="shared" si="43"/>
        <v>90-110 minutes</v>
      </c>
      <c r="W1222">
        <f>Table19[[#This Row],[Profit]]/Table19[[#This Row],[Budget]]*100</f>
        <v>-17.674530434782611</v>
      </c>
      <c r="X1222">
        <v>-1289919.5</v>
      </c>
      <c r="Y1222">
        <v>-4.8151417500000002E-2</v>
      </c>
      <c r="Z1222" t="str">
        <f t="shared" si="45"/>
        <v>Medium</v>
      </c>
    </row>
    <row r="1223" spans="1:26" x14ac:dyDescent="0.2">
      <c r="A1223" t="s">
        <v>5654</v>
      </c>
      <c r="B1223" t="s">
        <v>968</v>
      </c>
      <c r="C1223" t="s">
        <v>562</v>
      </c>
      <c r="D1223">
        <v>18000</v>
      </c>
      <c r="E1223">
        <v>37315</v>
      </c>
      <c r="F1223">
        <v>0</v>
      </c>
      <c r="G1223">
        <v>0</v>
      </c>
      <c r="H1223">
        <v>6.9</v>
      </c>
      <c r="I1223">
        <v>48</v>
      </c>
      <c r="J1223">
        <v>136</v>
      </c>
      <c r="K1223">
        <v>21554585</v>
      </c>
      <c r="L1223">
        <v>25000000</v>
      </c>
      <c r="M1223" s="2">
        <f>VLOOKUP(A1223,Sheet2!$A$1:G4947,2,0)</f>
        <v>36054</v>
      </c>
      <c r="N1223" t="str">
        <f>VLOOKUP(A1223,Sheet2!$A$1:G4947,3,0)</f>
        <v>Color</v>
      </c>
      <c r="O1223" t="str">
        <f>VLOOKUP(A1223,Sheet2!$A$1:G4947,4,0)</f>
        <v>Drama</v>
      </c>
      <c r="P1223" t="str">
        <f>VLOOKUP(A1223,Sheet2!$A$1:G4947,5,0)</f>
        <v>English</v>
      </c>
      <c r="Q1223" t="str">
        <f>VLOOKUP(A1223,Sheet2!$A$1:G4947,6,0)</f>
        <v>USA</v>
      </c>
      <c r="R1223" t="str">
        <f>VLOOKUP(A1223,Sheet2!$A$1:G4947,7,0)</f>
        <v>R</v>
      </c>
      <c r="S1223" t="str">
        <f>IF(Table19[[#This Row],[Language]]="English","English","Other language")</f>
        <v>English</v>
      </c>
      <c r="T1223">
        <f>Table19[[#This Row],[Gross Revenue]]-Table19[[#This Row],[Budget]]</f>
        <v>-3445415</v>
      </c>
      <c r="U1223" s="1">
        <f>(Table19[[#This Row],[Gross Revenue]]/Table19[[#This Row],[Budget]])-1</f>
        <v>-0.13781659999999996</v>
      </c>
      <c r="V1223" t="str">
        <f t="shared" si="43"/>
        <v>131-150 minutes</v>
      </c>
      <c r="W1223">
        <f>Table19[[#This Row],[Profit]]/Table19[[#This Row],[Budget]]*100</f>
        <v>-13.78166</v>
      </c>
      <c r="X1223">
        <v>-434215.5</v>
      </c>
      <c r="Y1223">
        <v>-0.10115100772200772</v>
      </c>
      <c r="Z1223" t="str">
        <f t="shared" si="45"/>
        <v>Medium</v>
      </c>
    </row>
    <row r="1224" spans="1:26" x14ac:dyDescent="0.2">
      <c r="A1224" t="s">
        <v>3815</v>
      </c>
      <c r="B1224" t="s">
        <v>898</v>
      </c>
      <c r="C1224" t="s">
        <v>899</v>
      </c>
      <c r="D1224">
        <v>1000</v>
      </c>
      <c r="E1224">
        <v>4537</v>
      </c>
      <c r="F1224">
        <v>0</v>
      </c>
      <c r="G1224">
        <v>638</v>
      </c>
      <c r="H1224">
        <v>5.4</v>
      </c>
      <c r="I1224">
        <v>44</v>
      </c>
      <c r="J1224">
        <v>95</v>
      </c>
      <c r="K1224">
        <v>37788228</v>
      </c>
      <c r="L1224">
        <v>35200000</v>
      </c>
      <c r="M1224" s="2">
        <f>VLOOKUP(A1224,Sheet2!$A$1:G4948,2,0)</f>
        <v>37851</v>
      </c>
      <c r="N1224" t="str">
        <f>VLOOKUP(A1224,Sheet2!$A$1:G4948,3,0)</f>
        <v>Color</v>
      </c>
      <c r="O1224" t="str">
        <f>VLOOKUP(A1224,Sheet2!$A$1:G4948,4,0)</f>
        <v>Comedy</v>
      </c>
      <c r="P1224" t="str">
        <f>VLOOKUP(A1224,Sheet2!$A$1:G4948,5,0)</f>
        <v>English</v>
      </c>
      <c r="Q1224" t="str">
        <f>VLOOKUP(A1224,Sheet2!$A$1:G4948,6,0)</f>
        <v>USA</v>
      </c>
      <c r="R1224" t="str">
        <f>VLOOKUP(A1224,Sheet2!$A$1:G4948,7,0)</f>
        <v>PG-13</v>
      </c>
      <c r="S1224" t="str">
        <f>IF(Table19[[#This Row],[Language]]="English","English","Other language")</f>
        <v>English</v>
      </c>
      <c r="T1224">
        <f>Table19[[#This Row],[Gross Revenue]]-Table19[[#This Row],[Budget]]</f>
        <v>2588228</v>
      </c>
      <c r="U1224" s="1">
        <f>(Table19[[#This Row],[Gross Revenue]]/Table19[[#This Row],[Budget]])-1</f>
        <v>7.352920454545453E-2</v>
      </c>
      <c r="V1224" t="str">
        <f t="shared" si="43"/>
        <v>90-110 minutes</v>
      </c>
      <c r="W1224">
        <f>Table19[[#This Row],[Profit]]/Table19[[#This Row],[Budget]]*100</f>
        <v>7.3529204545454547</v>
      </c>
      <c r="X1224">
        <v>1637763</v>
      </c>
      <c r="Y1224">
        <v>0.19178668286445014</v>
      </c>
      <c r="Z1224" t="str">
        <f t="shared" si="45"/>
        <v>Medium</v>
      </c>
    </row>
    <row r="1225" spans="1:26" x14ac:dyDescent="0.2">
      <c r="A1225" t="s">
        <v>3806</v>
      </c>
      <c r="B1225" t="s">
        <v>886</v>
      </c>
      <c r="C1225" t="s">
        <v>887</v>
      </c>
      <c r="D1225">
        <v>878</v>
      </c>
      <c r="E1225">
        <v>2165</v>
      </c>
      <c r="F1225">
        <v>70</v>
      </c>
      <c r="G1225">
        <v>613</v>
      </c>
      <c r="H1225">
        <v>5.4</v>
      </c>
      <c r="I1225">
        <v>61</v>
      </c>
      <c r="J1225">
        <v>86</v>
      </c>
      <c r="K1225">
        <v>10397365</v>
      </c>
      <c r="L1225">
        <v>14000000</v>
      </c>
      <c r="M1225" s="2">
        <f>VLOOKUP(A1225,Sheet2!$A$1:G4949,2,0)</f>
        <v>37019</v>
      </c>
      <c r="N1225" t="str">
        <f>VLOOKUP(A1225,Sheet2!$A$1:G4949,3,0)</f>
        <v>Color</v>
      </c>
      <c r="O1225" t="str">
        <f>VLOOKUP(A1225,Sheet2!$A$1:G4949,4,0)</f>
        <v>Comedy</v>
      </c>
      <c r="P1225" t="str">
        <f>VLOOKUP(A1225,Sheet2!$A$1:G4949,5,0)</f>
        <v>English</v>
      </c>
      <c r="Q1225" t="str">
        <f>VLOOKUP(A1225,Sheet2!$A$1:G4949,6,0)</f>
        <v>USA</v>
      </c>
      <c r="R1225" t="str">
        <f>VLOOKUP(A1225,Sheet2!$A$1:G4949,7,0)</f>
        <v>PG-13</v>
      </c>
      <c r="S1225" t="str">
        <f>IF(Table19[[#This Row],[Language]]="English","English","Other language")</f>
        <v>English</v>
      </c>
      <c r="T1225">
        <f>Table19[[#This Row],[Gross Revenue]]-Table19[[#This Row],[Budget]]</f>
        <v>-3602635</v>
      </c>
      <c r="U1225" s="1">
        <f>(Table19[[#This Row],[Gross Revenue]]/Table19[[#This Row],[Budget]])-1</f>
        <v>-0.25733107142857148</v>
      </c>
      <c r="V1225" t="str">
        <f t="shared" si="43"/>
        <v>&lt;90 minutes</v>
      </c>
      <c r="W1225">
        <f>Table19[[#This Row],[Profit]]/Table19[[#This Row],[Budget]]*100</f>
        <v>-25.733107142857143</v>
      </c>
      <c r="X1225">
        <v>1637763</v>
      </c>
      <c r="Y1225">
        <v>0.19178668286445014</v>
      </c>
      <c r="Z1225" t="str">
        <f t="shared" si="45"/>
        <v>Medium</v>
      </c>
    </row>
    <row r="1226" spans="1:26" x14ac:dyDescent="0.2">
      <c r="A1226" t="s">
        <v>6592</v>
      </c>
      <c r="B1226" t="s">
        <v>3008</v>
      </c>
      <c r="C1226" t="s">
        <v>3009</v>
      </c>
      <c r="D1226">
        <v>286</v>
      </c>
      <c r="E1226">
        <v>385</v>
      </c>
      <c r="F1226">
        <v>77</v>
      </c>
      <c r="G1226">
        <v>23000</v>
      </c>
      <c r="H1226">
        <v>7.6</v>
      </c>
      <c r="I1226">
        <v>284</v>
      </c>
      <c r="J1226">
        <v>100</v>
      </c>
      <c r="K1226">
        <v>1196752</v>
      </c>
      <c r="L1226">
        <v>30300000</v>
      </c>
      <c r="M1226" s="2">
        <f>VLOOKUP(A1226,Sheet2!$A$1:G4950,2,0)</f>
        <v>40841</v>
      </c>
      <c r="N1226" t="str">
        <f>VLOOKUP(A1226,Sheet2!$A$1:G4950,3,0)</f>
        <v>Color</v>
      </c>
      <c r="O1226" t="str">
        <f>VLOOKUP(A1226,Sheet2!$A$1:G4950,4,0)</f>
        <v>Crime</v>
      </c>
      <c r="P1226" t="str">
        <f>VLOOKUP(A1226,Sheet2!$A$1:G4950,5,0)</f>
        <v>Norwegian</v>
      </c>
      <c r="Q1226" t="str">
        <f>VLOOKUP(A1226,Sheet2!$A$1:G4950,6,0)</f>
        <v>Norway</v>
      </c>
      <c r="R1226" t="str">
        <f>VLOOKUP(A1226,Sheet2!$A$1:G4950,7,0)</f>
        <v>R</v>
      </c>
      <c r="S1226" t="str">
        <f>IF(Table19[[#This Row],[Language]]="English","English","Other language")</f>
        <v>Other language</v>
      </c>
      <c r="T1226">
        <f>Table19[[#This Row],[Gross Revenue]]-Table19[[#This Row],[Budget]]</f>
        <v>-29103248</v>
      </c>
      <c r="U1226" s="1">
        <f>(Table19[[#This Row],[Gross Revenue]]/Table19[[#This Row],[Budget]])-1</f>
        <v>-0.96050323432343232</v>
      </c>
      <c r="V1226" t="str">
        <f t="shared" si="43"/>
        <v>90-110 minutes</v>
      </c>
      <c r="W1226">
        <f>Table19[[#This Row],[Profit]]/Table19[[#This Row],[Budget]]*100</f>
        <v>-96.050323432343234</v>
      </c>
      <c r="X1226">
        <v>-74533.5</v>
      </c>
      <c r="Y1226">
        <v>-7.4856785714285719E-3</v>
      </c>
      <c r="Z1226" t="str">
        <f t="shared" si="45"/>
        <v>Medium</v>
      </c>
    </row>
    <row r="1227" spans="1:26" x14ac:dyDescent="0.2">
      <c r="A1227" t="s">
        <v>4640</v>
      </c>
      <c r="B1227" t="s">
        <v>1159</v>
      </c>
      <c r="C1227" t="s">
        <v>1719</v>
      </c>
      <c r="D1227">
        <v>931</v>
      </c>
      <c r="E1227">
        <v>2912</v>
      </c>
      <c r="F1227">
        <v>7</v>
      </c>
      <c r="G1227">
        <v>989</v>
      </c>
      <c r="H1227">
        <v>6.2</v>
      </c>
      <c r="I1227">
        <v>116</v>
      </c>
      <c r="J1227">
        <v>123</v>
      </c>
      <c r="K1227">
        <v>40334024</v>
      </c>
      <c r="L1227">
        <v>35000000</v>
      </c>
      <c r="M1227" s="2">
        <f>VLOOKUP(A1227,Sheet2!$A$1:G4951,2,0)</f>
        <v>37120</v>
      </c>
      <c r="N1227" t="str">
        <f>VLOOKUP(A1227,Sheet2!$A$1:G4951,3,0)</f>
        <v>Color</v>
      </c>
      <c r="O1227" t="str">
        <f>VLOOKUP(A1227,Sheet2!$A$1:G4951,4,0)</f>
        <v>Comedy</v>
      </c>
      <c r="P1227" t="str">
        <f>VLOOKUP(A1227,Sheet2!$A$1:G4951,5,0)</f>
        <v>English</v>
      </c>
      <c r="Q1227" t="str">
        <f>VLOOKUP(A1227,Sheet2!$A$1:G4951,6,0)</f>
        <v>USA</v>
      </c>
      <c r="R1227" t="str">
        <f>VLOOKUP(A1227,Sheet2!$A$1:G4951,7,0)</f>
        <v>PG-13</v>
      </c>
      <c r="S1227" t="str">
        <f>IF(Table19[[#This Row],[Language]]="English","English","Other language")</f>
        <v>English</v>
      </c>
      <c r="T1227">
        <f>Table19[[#This Row],[Gross Revenue]]-Table19[[#This Row],[Budget]]</f>
        <v>5334024</v>
      </c>
      <c r="U1227" s="1">
        <f>(Table19[[#This Row],[Gross Revenue]]/Table19[[#This Row],[Budget]])-1</f>
        <v>0.15240068571428567</v>
      </c>
      <c r="V1227" t="str">
        <f t="shared" si="43"/>
        <v>111-130 minutes</v>
      </c>
      <c r="W1227">
        <f>Table19[[#This Row],[Profit]]/Table19[[#This Row],[Budget]]*100</f>
        <v>15.240068571428573</v>
      </c>
      <c r="X1227">
        <v>1637763</v>
      </c>
      <c r="Y1227">
        <v>0.19178668286445014</v>
      </c>
      <c r="Z1227" t="str">
        <f t="shared" si="45"/>
        <v>Medium</v>
      </c>
    </row>
    <row r="1228" spans="1:26" x14ac:dyDescent="0.2">
      <c r="A1228" t="s">
        <v>5651</v>
      </c>
      <c r="B1228" t="s">
        <v>784</v>
      </c>
      <c r="C1228" t="s">
        <v>1854</v>
      </c>
      <c r="D1228">
        <v>12000</v>
      </c>
      <c r="E1228">
        <v>13811</v>
      </c>
      <c r="F1228">
        <v>96</v>
      </c>
      <c r="G1228">
        <v>0</v>
      </c>
      <c r="H1228">
        <v>6.9</v>
      </c>
      <c r="I1228">
        <v>135</v>
      </c>
      <c r="J1228">
        <v>101</v>
      </c>
      <c r="K1228">
        <v>24185781</v>
      </c>
      <c r="L1228">
        <v>31000000</v>
      </c>
      <c r="M1228" s="2">
        <f>VLOOKUP(A1228,Sheet2!$A$1:G4952,2,0)</f>
        <v>37110</v>
      </c>
      <c r="N1228" t="str">
        <f>VLOOKUP(A1228,Sheet2!$A$1:G4952,3,0)</f>
        <v>Color</v>
      </c>
      <c r="O1228" t="str">
        <f>VLOOKUP(A1228,Sheet2!$A$1:G4952,4,0)</f>
        <v>Drama</v>
      </c>
      <c r="P1228" t="str">
        <f>VLOOKUP(A1228,Sheet2!$A$1:G4952,5,0)</f>
        <v>English</v>
      </c>
      <c r="Q1228" t="str">
        <f>VLOOKUP(A1228,Sheet2!$A$1:G4952,6,0)</f>
        <v>USA</v>
      </c>
      <c r="R1228" t="str">
        <f>VLOOKUP(A1228,Sheet2!$A$1:G4952,7,0)</f>
        <v>PG-13</v>
      </c>
      <c r="S1228" t="str">
        <f>IF(Table19[[#This Row],[Language]]="English","English","Other language")</f>
        <v>English</v>
      </c>
      <c r="T1228">
        <f>Table19[[#This Row],[Gross Revenue]]-Table19[[#This Row],[Budget]]</f>
        <v>-6814219</v>
      </c>
      <c r="U1228" s="1">
        <f>(Table19[[#This Row],[Gross Revenue]]/Table19[[#This Row],[Budget]])-1</f>
        <v>-0.21981351612903222</v>
      </c>
      <c r="V1228" t="str">
        <f t="shared" si="43"/>
        <v>90-110 minutes</v>
      </c>
      <c r="W1228">
        <f>Table19[[#This Row],[Profit]]/Table19[[#This Row],[Budget]]*100</f>
        <v>-21.981351612903229</v>
      </c>
      <c r="X1228">
        <v>-434215.5</v>
      </c>
      <c r="Y1228">
        <v>-0.10115100772200772</v>
      </c>
      <c r="Z1228" t="str">
        <f t="shared" si="45"/>
        <v>Medium</v>
      </c>
    </row>
    <row r="1229" spans="1:26" x14ac:dyDescent="0.2">
      <c r="A1229" t="s">
        <v>4189</v>
      </c>
      <c r="B1229" t="s">
        <v>1305</v>
      </c>
      <c r="C1229" t="s">
        <v>1306</v>
      </c>
      <c r="D1229">
        <v>399</v>
      </c>
      <c r="E1229">
        <v>663</v>
      </c>
      <c r="F1229">
        <v>130</v>
      </c>
      <c r="G1229">
        <v>23000</v>
      </c>
      <c r="H1229">
        <v>5.8</v>
      </c>
      <c r="I1229">
        <v>82</v>
      </c>
      <c r="J1229">
        <v>99</v>
      </c>
      <c r="K1229">
        <v>91443253</v>
      </c>
      <c r="L1229">
        <v>12000000</v>
      </c>
      <c r="M1229" s="2">
        <f>VLOOKUP(A1229,Sheet2!$A$1:G4953,2,0)</f>
        <v>41672</v>
      </c>
      <c r="N1229" t="str">
        <f>VLOOKUP(A1229,Sheet2!$A$1:G4953,3,0)</f>
        <v>Color</v>
      </c>
      <c r="O1229" t="str">
        <f>VLOOKUP(A1229,Sheet2!$A$1:G4953,4,0)</f>
        <v>Biography</v>
      </c>
      <c r="P1229" t="str">
        <f>VLOOKUP(A1229,Sheet2!$A$1:G4953,5,0)</f>
        <v>English</v>
      </c>
      <c r="Q1229" t="str">
        <f>VLOOKUP(A1229,Sheet2!$A$1:G4953,6,0)</f>
        <v>USA</v>
      </c>
      <c r="R1229" t="str">
        <f>VLOOKUP(A1229,Sheet2!$A$1:G4953,7,0)</f>
        <v>PG</v>
      </c>
      <c r="S1229" t="str">
        <f>IF(Table19[[#This Row],[Language]]="English","English","Other language")</f>
        <v>English</v>
      </c>
      <c r="T1229">
        <f>Table19[[#This Row],[Gross Revenue]]-Table19[[#This Row],[Budget]]</f>
        <v>79443253</v>
      </c>
      <c r="U1229" s="1">
        <f>(Table19[[#This Row],[Gross Revenue]]/Table19[[#This Row],[Budget]])-1</f>
        <v>6.6202710833333329</v>
      </c>
      <c r="V1229" t="str">
        <f t="shared" si="43"/>
        <v>90-110 minutes</v>
      </c>
      <c r="W1229">
        <f>Table19[[#This Row],[Profit]]/Table19[[#This Row],[Budget]]*100</f>
        <v>662.02710833333333</v>
      </c>
      <c r="X1229">
        <v>-1289919.5</v>
      </c>
      <c r="Y1229">
        <v>-4.8151417500000002E-2</v>
      </c>
      <c r="Z1229" t="str">
        <f t="shared" si="45"/>
        <v>Low</v>
      </c>
    </row>
    <row r="1230" spans="1:26" x14ac:dyDescent="0.2">
      <c r="A1230" t="s">
        <v>6325</v>
      </c>
      <c r="B1230" t="s">
        <v>1671</v>
      </c>
      <c r="C1230" t="s">
        <v>2256</v>
      </c>
      <c r="D1230">
        <v>14000</v>
      </c>
      <c r="E1230">
        <v>14574</v>
      </c>
      <c r="F1230">
        <v>0</v>
      </c>
      <c r="G1230">
        <v>0</v>
      </c>
      <c r="H1230">
        <v>7.4</v>
      </c>
      <c r="I1230">
        <v>93</v>
      </c>
      <c r="J1230">
        <v>108</v>
      </c>
      <c r="K1230">
        <v>3049135</v>
      </c>
      <c r="L1230">
        <v>5000000</v>
      </c>
      <c r="M1230" s="2">
        <f>VLOOKUP(A1230,Sheet2!$A$1:G4954,2,0)</f>
        <v>34502</v>
      </c>
      <c r="N1230" t="str">
        <f>VLOOKUP(A1230,Sheet2!$A$1:G4954,3,0)</f>
        <v>Color</v>
      </c>
      <c r="O1230" t="str">
        <f>VLOOKUP(A1230,Sheet2!$A$1:G4954,4,0)</f>
        <v>Biography</v>
      </c>
      <c r="P1230" t="str">
        <f>VLOOKUP(A1230,Sheet2!$A$1:G4954,5,0)</f>
        <v>English</v>
      </c>
      <c r="Q1230" t="str">
        <f>VLOOKUP(A1230,Sheet2!$A$1:G4954,6,0)</f>
        <v>New Zealand</v>
      </c>
      <c r="R1230" t="str">
        <f>VLOOKUP(A1230,Sheet2!$A$1:G4954,7,0)</f>
        <v>R</v>
      </c>
      <c r="S1230" t="str">
        <f>IF(Table19[[#This Row],[Language]]="English","English","Other language")</f>
        <v>English</v>
      </c>
      <c r="T1230">
        <f>Table19[[#This Row],[Gross Revenue]]-Table19[[#This Row],[Budget]]</f>
        <v>-1950865</v>
      </c>
      <c r="U1230" s="1">
        <f>(Table19[[#This Row],[Gross Revenue]]/Table19[[#This Row],[Budget]])-1</f>
        <v>-0.39017299999999999</v>
      </c>
      <c r="V1230" t="str">
        <f t="shared" si="43"/>
        <v>90-110 minutes</v>
      </c>
      <c r="W1230">
        <f>Table19[[#This Row],[Profit]]/Table19[[#This Row],[Budget]]*100</f>
        <v>-39.017299999999999</v>
      </c>
      <c r="X1230">
        <v>-1289919.5</v>
      </c>
      <c r="Y1230">
        <v>-4.8151417500000002E-2</v>
      </c>
      <c r="Z1230" t="str">
        <f t="shared" si="45"/>
        <v>Low</v>
      </c>
    </row>
    <row r="1231" spans="1:26" x14ac:dyDescent="0.2">
      <c r="A1231" t="s">
        <v>5470</v>
      </c>
      <c r="B1231" t="s">
        <v>930</v>
      </c>
      <c r="C1231" t="s">
        <v>2327</v>
      </c>
      <c r="D1231">
        <v>12000</v>
      </c>
      <c r="E1231">
        <v>14255</v>
      </c>
      <c r="F1231">
        <v>517</v>
      </c>
      <c r="G1231">
        <v>1000</v>
      </c>
      <c r="H1231">
        <v>6.8</v>
      </c>
      <c r="I1231">
        <v>102</v>
      </c>
      <c r="J1231">
        <v>325</v>
      </c>
      <c r="K1231">
        <v>1500000</v>
      </c>
      <c r="L1231">
        <v>44000000</v>
      </c>
      <c r="M1231" s="2">
        <f>VLOOKUP(A1231,Sheet2!$A$1:G4955,2,0)</f>
        <v>29261</v>
      </c>
      <c r="N1231" t="str">
        <f>VLOOKUP(A1231,Sheet2!$A$1:G4955,3,0)</f>
        <v>Color</v>
      </c>
      <c r="O1231" t="str">
        <f>VLOOKUP(A1231,Sheet2!$A$1:G4955,4,0)</f>
        <v>Adventure</v>
      </c>
      <c r="P1231" t="str">
        <f>VLOOKUP(A1231,Sheet2!$A$1:G4955,5,0)</f>
        <v>English</v>
      </c>
      <c r="Q1231" t="str">
        <f>VLOOKUP(A1231,Sheet2!$A$1:G4955,6,0)</f>
        <v>USA</v>
      </c>
      <c r="R1231" t="str">
        <f>VLOOKUP(A1231,Sheet2!$A$1:G4955,7,0)</f>
        <v>R</v>
      </c>
      <c r="S1231" t="str">
        <f>IF(Table19[[#This Row],[Language]]="English","English","Other language")</f>
        <v>English</v>
      </c>
      <c r="T1231">
        <f>Table19[[#This Row],[Gross Revenue]]-Table19[[#This Row],[Budget]]</f>
        <v>-42500000</v>
      </c>
      <c r="U1231" s="1">
        <f>(Table19[[#This Row],[Gross Revenue]]/Table19[[#This Row],[Budget]])-1</f>
        <v>-0.96590909090909094</v>
      </c>
      <c r="V1231" t="str">
        <f t="shared" si="43"/>
        <v>&gt;150 minutes</v>
      </c>
      <c r="W1231">
        <f>Table19[[#This Row],[Profit]]/Table19[[#This Row],[Budget]]*100</f>
        <v>-96.590909090909093</v>
      </c>
      <c r="X1231">
        <v>3892693.5</v>
      </c>
      <c r="Y1231">
        <v>0.11726928571428571</v>
      </c>
      <c r="Z1231" t="str">
        <f t="shared" si="45"/>
        <v>High</v>
      </c>
    </row>
    <row r="1232" spans="1:26" x14ac:dyDescent="0.2">
      <c r="A1232" t="s">
        <v>6699</v>
      </c>
      <c r="B1232" t="s">
        <v>2040</v>
      </c>
      <c r="C1232" t="s">
        <v>2040</v>
      </c>
      <c r="D1232">
        <v>263</v>
      </c>
      <c r="E1232">
        <v>993</v>
      </c>
      <c r="F1232">
        <v>263</v>
      </c>
      <c r="G1232">
        <v>0</v>
      </c>
      <c r="H1232">
        <v>7.8</v>
      </c>
      <c r="I1232">
        <v>108</v>
      </c>
      <c r="J1232">
        <v>95</v>
      </c>
      <c r="K1232">
        <v>3029081</v>
      </c>
      <c r="L1232">
        <v>6000000</v>
      </c>
      <c r="M1232" s="2">
        <f>VLOOKUP(A1232,Sheet2!$A$1:G4956,2,0)</f>
        <v>37193</v>
      </c>
      <c r="N1232" t="str">
        <f>VLOOKUP(A1232,Sheet2!$A$1:G4956,3,0)</f>
        <v>Color</v>
      </c>
      <c r="O1232" t="str">
        <f>VLOOKUP(A1232,Sheet2!$A$1:G4956,4,0)</f>
        <v>Comedy</v>
      </c>
      <c r="P1232" t="str">
        <f>VLOOKUP(A1232,Sheet2!$A$1:G4956,5,0)</f>
        <v>English</v>
      </c>
      <c r="Q1232" t="str">
        <f>VLOOKUP(A1232,Sheet2!$A$1:G4956,6,0)</f>
        <v>USA</v>
      </c>
      <c r="R1232" t="str">
        <f>VLOOKUP(A1232,Sheet2!$A$1:G4956,7,0)</f>
        <v>R</v>
      </c>
      <c r="S1232" t="str">
        <f>IF(Table19[[#This Row],[Language]]="English","English","Other language")</f>
        <v>English</v>
      </c>
      <c r="T1232">
        <f>Table19[[#This Row],[Gross Revenue]]-Table19[[#This Row],[Budget]]</f>
        <v>-2970919</v>
      </c>
      <c r="U1232" s="1">
        <f>(Table19[[#This Row],[Gross Revenue]]/Table19[[#This Row],[Budget]])-1</f>
        <v>-0.49515316666666664</v>
      </c>
      <c r="V1232" t="str">
        <f t="shared" si="43"/>
        <v>90-110 minutes</v>
      </c>
      <c r="W1232">
        <f>Table19[[#This Row],[Profit]]/Table19[[#This Row],[Budget]]*100</f>
        <v>-49.515316666666664</v>
      </c>
      <c r="X1232">
        <v>1637763</v>
      </c>
      <c r="Y1232">
        <v>0.19178668286445014</v>
      </c>
      <c r="Z1232" t="str">
        <f t="shared" si="45"/>
        <v>Low</v>
      </c>
    </row>
    <row r="1233" spans="1:26" x14ac:dyDescent="0.2">
      <c r="A1233" t="s">
        <v>3624</v>
      </c>
      <c r="B1233" t="s">
        <v>635</v>
      </c>
      <c r="C1233" t="s">
        <v>636</v>
      </c>
      <c r="D1233">
        <v>883</v>
      </c>
      <c r="E1233">
        <v>3291</v>
      </c>
      <c r="F1233">
        <v>15</v>
      </c>
      <c r="G1233">
        <v>77</v>
      </c>
      <c r="H1233">
        <v>5.0999999999999996</v>
      </c>
      <c r="I1233">
        <v>11</v>
      </c>
      <c r="J1233">
        <v>89</v>
      </c>
      <c r="K1233">
        <v>4692814</v>
      </c>
      <c r="L1233">
        <v>8000000</v>
      </c>
      <c r="M1233" s="2">
        <f>VLOOKUP(A1233,Sheet2!$A$1:G4957,2,0)</f>
        <v>36482</v>
      </c>
      <c r="N1233" t="str">
        <f>VLOOKUP(A1233,Sheet2!$A$1:G4957,3,0)</f>
        <v>Color</v>
      </c>
      <c r="O1233" t="str">
        <f>VLOOKUP(A1233,Sheet2!$A$1:G4957,4,0)</f>
        <v>Comedy</v>
      </c>
      <c r="P1233" t="str">
        <f>VLOOKUP(A1233,Sheet2!$A$1:G4957,5,0)</f>
        <v>English</v>
      </c>
      <c r="Q1233" t="str">
        <f>VLOOKUP(A1233,Sheet2!$A$1:G4957,6,0)</f>
        <v>USA</v>
      </c>
      <c r="R1233" t="str">
        <f>VLOOKUP(A1233,Sheet2!$A$1:G4957,7,0)</f>
        <v>PG-13</v>
      </c>
      <c r="S1233" t="str">
        <f>IF(Table19[[#This Row],[Language]]="English","English","Other language")</f>
        <v>English</v>
      </c>
      <c r="T1233">
        <f>Table19[[#This Row],[Gross Revenue]]-Table19[[#This Row],[Budget]]</f>
        <v>-3307186</v>
      </c>
      <c r="U1233" s="1">
        <f>(Table19[[#This Row],[Gross Revenue]]/Table19[[#This Row],[Budget]])-1</f>
        <v>-0.41339824999999997</v>
      </c>
      <c r="V1233" t="str">
        <f t="shared" si="43"/>
        <v>&lt;90 minutes</v>
      </c>
      <c r="W1233">
        <f>Table19[[#This Row],[Profit]]/Table19[[#This Row],[Budget]]*100</f>
        <v>-41.339825000000005</v>
      </c>
      <c r="X1233">
        <v>1637763</v>
      </c>
      <c r="Y1233">
        <v>0.19178668286445014</v>
      </c>
      <c r="Z1233" t="str">
        <f t="shared" si="45"/>
        <v>Low</v>
      </c>
    </row>
    <row r="1234" spans="1:26" x14ac:dyDescent="0.2">
      <c r="A1234" t="s">
        <v>5525</v>
      </c>
      <c r="B1234" t="s">
        <v>2364</v>
      </c>
      <c r="C1234" t="s">
        <v>2276</v>
      </c>
      <c r="D1234">
        <v>366</v>
      </c>
      <c r="E1234">
        <v>1112</v>
      </c>
      <c r="F1234">
        <v>0</v>
      </c>
      <c r="G1234">
        <v>0</v>
      </c>
      <c r="H1234">
        <v>6.8</v>
      </c>
      <c r="I1234">
        <v>242</v>
      </c>
      <c r="J1234">
        <v>132</v>
      </c>
      <c r="K1234">
        <v>59035104</v>
      </c>
      <c r="L1234">
        <v>66000000</v>
      </c>
      <c r="M1234" s="2">
        <f>VLOOKUP(A1234,Sheet2!$A$1:G4958,2,0)</f>
        <v>38262</v>
      </c>
      <c r="N1234" t="str">
        <f>VLOOKUP(A1234,Sheet2!$A$1:G4958,3,0)</f>
        <v>Color</v>
      </c>
      <c r="O1234" t="str">
        <f>VLOOKUP(A1234,Sheet2!$A$1:G4958,4,0)</f>
        <v>Action</v>
      </c>
      <c r="P1234" t="str">
        <f>VLOOKUP(A1234,Sheet2!$A$1:G4958,5,0)</f>
        <v>English</v>
      </c>
      <c r="Q1234" t="str">
        <f>VLOOKUP(A1234,Sheet2!$A$1:G4958,6,0)</f>
        <v>USA</v>
      </c>
      <c r="R1234" t="str">
        <f>VLOOKUP(A1234,Sheet2!$A$1:G4958,7,0)</f>
        <v>PG-13</v>
      </c>
      <c r="S1234" t="str">
        <f>IF(Table19[[#This Row],[Language]]="English","English","Other language")</f>
        <v>English</v>
      </c>
      <c r="T1234">
        <f>Table19[[#This Row],[Gross Revenue]]-Table19[[#This Row],[Budget]]</f>
        <v>-6964896</v>
      </c>
      <c r="U1234" s="1">
        <f>(Table19[[#This Row],[Gross Revenue]]/Table19[[#This Row],[Budget]])-1</f>
        <v>-0.10552872727272722</v>
      </c>
      <c r="V1234" t="str">
        <f t="shared" si="43"/>
        <v>131-150 minutes</v>
      </c>
      <c r="W1234">
        <f>Table19[[#This Row],[Profit]]/Table19[[#This Row],[Budget]]*100</f>
        <v>-10.552872727272728</v>
      </c>
      <c r="X1234">
        <v>-1289919.5</v>
      </c>
      <c r="Y1234">
        <v>-4.8151417500000002E-2</v>
      </c>
      <c r="Z1234" t="str">
        <f t="shared" si="45"/>
        <v>High</v>
      </c>
    </row>
    <row r="1235" spans="1:26" x14ac:dyDescent="0.2">
      <c r="A1235" t="s">
        <v>5795</v>
      </c>
      <c r="B1235" t="s">
        <v>1592</v>
      </c>
      <c r="C1235" t="s">
        <v>2276</v>
      </c>
      <c r="D1235">
        <v>3000</v>
      </c>
      <c r="E1235">
        <v>3632</v>
      </c>
      <c r="F1235">
        <v>0</v>
      </c>
      <c r="G1235">
        <v>3000</v>
      </c>
      <c r="H1235">
        <v>7</v>
      </c>
      <c r="I1235">
        <v>345</v>
      </c>
      <c r="J1235">
        <v>120</v>
      </c>
      <c r="K1235">
        <v>75754670</v>
      </c>
      <c r="L1235">
        <v>85000000</v>
      </c>
      <c r="M1235" s="2">
        <f>VLOOKUP(A1235,Sheet2!$A$1:G4959,2,0)</f>
        <v>39502</v>
      </c>
      <c r="N1235" t="str">
        <f>VLOOKUP(A1235,Sheet2!$A$1:G4959,3,0)</f>
        <v>Color</v>
      </c>
      <c r="O1235" t="str">
        <f>VLOOKUP(A1235,Sheet2!$A$1:G4959,4,0)</f>
        <v>Action</v>
      </c>
      <c r="P1235" t="str">
        <f>VLOOKUP(A1235,Sheet2!$A$1:G4959,5,0)</f>
        <v>English</v>
      </c>
      <c r="Q1235" t="str">
        <f>VLOOKUP(A1235,Sheet2!$A$1:G4959,6,0)</f>
        <v>USA</v>
      </c>
      <c r="R1235" t="str">
        <f>VLOOKUP(A1235,Sheet2!$A$1:G4959,7,0)</f>
        <v>PG-13</v>
      </c>
      <c r="S1235" t="str">
        <f>IF(Table19[[#This Row],[Language]]="English","English","Other language")</f>
        <v>English</v>
      </c>
      <c r="T1235">
        <f>Table19[[#This Row],[Gross Revenue]]-Table19[[#This Row],[Budget]]</f>
        <v>-9245330</v>
      </c>
      <c r="U1235" s="1">
        <f>(Table19[[#This Row],[Gross Revenue]]/Table19[[#This Row],[Budget]])-1</f>
        <v>-0.10876858823529412</v>
      </c>
      <c r="V1235" t="str">
        <f t="shared" si="43"/>
        <v>111-130 minutes</v>
      </c>
      <c r="W1235">
        <f>Table19[[#This Row],[Profit]]/Table19[[#This Row],[Budget]]*100</f>
        <v>-10.876858823529412</v>
      </c>
      <c r="X1235">
        <v>-1289919.5</v>
      </c>
      <c r="Y1235">
        <v>-4.8151417500000002E-2</v>
      </c>
      <c r="Z1235" t="str">
        <f t="shared" si="45"/>
        <v>High</v>
      </c>
    </row>
    <row r="1236" spans="1:26" x14ac:dyDescent="0.2">
      <c r="A1236" t="s">
        <v>5875</v>
      </c>
      <c r="B1236" t="s">
        <v>2585</v>
      </c>
      <c r="C1236" t="s">
        <v>2586</v>
      </c>
      <c r="D1236">
        <v>266</v>
      </c>
      <c r="E1236">
        <v>673</v>
      </c>
      <c r="F1236">
        <v>385</v>
      </c>
      <c r="G1236">
        <v>0</v>
      </c>
      <c r="H1236">
        <v>7</v>
      </c>
      <c r="I1236">
        <v>203</v>
      </c>
      <c r="J1236">
        <v>86</v>
      </c>
      <c r="K1236">
        <v>14564027</v>
      </c>
      <c r="L1236">
        <v>1000000</v>
      </c>
      <c r="M1236" s="2">
        <f>VLOOKUP(A1236,Sheet2!$A$1:G4960,2,0)</f>
        <v>31885</v>
      </c>
      <c r="N1236" t="str">
        <f>VLOOKUP(A1236,Sheet2!$A$1:G4960,3,0)</f>
        <v>Color</v>
      </c>
      <c r="O1236" t="str">
        <f>VLOOKUP(A1236,Sheet2!$A$1:G4960,4,0)</f>
        <v>Fantasy</v>
      </c>
      <c r="P1236" t="str">
        <f>VLOOKUP(A1236,Sheet2!$A$1:G4960,5,0)</f>
        <v>English</v>
      </c>
      <c r="Q1236" t="str">
        <f>VLOOKUP(A1236,Sheet2!$A$1:G4960,6,0)</f>
        <v>UK</v>
      </c>
      <c r="R1236" t="str">
        <f>VLOOKUP(A1236,Sheet2!$A$1:G4960,7,0)</f>
        <v>R</v>
      </c>
      <c r="S1236" t="str">
        <f>IF(Table19[[#This Row],[Language]]="English","English","Other language")</f>
        <v>English</v>
      </c>
      <c r="T1236">
        <f>Table19[[#This Row],[Gross Revenue]]-Table19[[#This Row],[Budget]]</f>
        <v>13564027</v>
      </c>
      <c r="U1236" s="1">
        <f>(Table19[[#This Row],[Gross Revenue]]/Table19[[#This Row],[Budget]])-1</f>
        <v>13.564026999999999</v>
      </c>
      <c r="V1236" t="str">
        <f t="shared" si="43"/>
        <v>&lt;90 minutes</v>
      </c>
      <c r="W1236">
        <f>Table19[[#This Row],[Profit]]/Table19[[#This Row],[Budget]]*100</f>
        <v>1356.4026999999999</v>
      </c>
      <c r="Z1236" t="str">
        <f t="shared" si="45"/>
        <v>Low</v>
      </c>
    </row>
    <row r="1237" spans="1:26" x14ac:dyDescent="0.2">
      <c r="A1237" t="s">
        <v>6637</v>
      </c>
      <c r="B1237" t="s">
        <v>3047</v>
      </c>
      <c r="C1237" t="s">
        <v>1702</v>
      </c>
      <c r="D1237">
        <v>591</v>
      </c>
      <c r="E1237">
        <v>1341</v>
      </c>
      <c r="F1237">
        <v>0</v>
      </c>
      <c r="G1237">
        <v>0</v>
      </c>
      <c r="H1237">
        <v>7.7</v>
      </c>
      <c r="I1237">
        <v>46</v>
      </c>
      <c r="J1237">
        <v>137</v>
      </c>
      <c r="K1237">
        <v>10161099</v>
      </c>
      <c r="L1237">
        <v>9000000</v>
      </c>
      <c r="M1237" s="2">
        <f>VLOOKUP(A1237,Sheet2!$A$1:G4961,2,0)</f>
        <v>32735</v>
      </c>
      <c r="N1237" t="str">
        <f>VLOOKUP(A1237,Sheet2!$A$1:G4961,3,0)</f>
        <v>Color</v>
      </c>
      <c r="O1237" t="str">
        <f>VLOOKUP(A1237,Sheet2!$A$1:G4961,4,0)</f>
        <v>Action</v>
      </c>
      <c r="P1237" t="str">
        <f>VLOOKUP(A1237,Sheet2!$A$1:G4961,5,0)</f>
        <v>English</v>
      </c>
      <c r="Q1237" t="str">
        <f>VLOOKUP(A1237,Sheet2!$A$1:G4961,6,0)</f>
        <v>UK</v>
      </c>
      <c r="R1237" t="str">
        <f>VLOOKUP(A1237,Sheet2!$A$1:G4961,7,0)</f>
        <v>PG-13</v>
      </c>
      <c r="S1237" t="str">
        <f>IF(Table19[[#This Row],[Language]]="English","English","Other language")</f>
        <v>English</v>
      </c>
      <c r="T1237">
        <f>Table19[[#This Row],[Gross Revenue]]-Table19[[#This Row],[Budget]]</f>
        <v>1161099</v>
      </c>
      <c r="U1237" s="1">
        <f>(Table19[[#This Row],[Gross Revenue]]/Table19[[#This Row],[Budget]])-1</f>
        <v>0.12901099999999999</v>
      </c>
      <c r="V1237" t="str">
        <f t="shared" si="43"/>
        <v>131-150 minutes</v>
      </c>
      <c r="W1237">
        <f>Table19[[#This Row],[Profit]]/Table19[[#This Row],[Budget]]*100</f>
        <v>12.9011</v>
      </c>
      <c r="X1237">
        <v>-1289919.5</v>
      </c>
      <c r="Y1237">
        <v>-4.8151417500000002E-2</v>
      </c>
      <c r="Z1237" t="str">
        <f t="shared" si="45"/>
        <v>Low</v>
      </c>
    </row>
    <row r="1238" spans="1:26" x14ac:dyDescent="0.2">
      <c r="A1238" t="s">
        <v>6837</v>
      </c>
      <c r="B1238" t="s">
        <v>456</v>
      </c>
      <c r="C1238" t="s">
        <v>2358</v>
      </c>
      <c r="D1238">
        <v>19000</v>
      </c>
      <c r="E1238">
        <v>19359</v>
      </c>
      <c r="F1238">
        <v>0</v>
      </c>
      <c r="G1238">
        <v>148000</v>
      </c>
      <c r="H1238">
        <v>8</v>
      </c>
      <c r="I1238">
        <v>574</v>
      </c>
      <c r="J1238">
        <v>126</v>
      </c>
      <c r="K1238">
        <v>25556065</v>
      </c>
      <c r="L1238">
        <v>23000000</v>
      </c>
      <c r="M1238" s="2">
        <f>VLOOKUP(A1238,Sheet2!$A$1:G4962,2,0)</f>
        <v>41342</v>
      </c>
      <c r="N1238" t="str">
        <f>VLOOKUP(A1238,Sheet2!$A$1:G4962,3,0)</f>
        <v>Color</v>
      </c>
      <c r="O1238" t="str">
        <f>VLOOKUP(A1238,Sheet2!$A$1:G4962,4,0)</f>
        <v>Drama</v>
      </c>
      <c r="P1238" t="str">
        <f>VLOOKUP(A1238,Sheet2!$A$1:G4962,5,0)</f>
        <v>English</v>
      </c>
      <c r="Q1238" t="str">
        <f>VLOOKUP(A1238,Sheet2!$A$1:G4962,6,0)</f>
        <v>USA</v>
      </c>
      <c r="R1238" t="str">
        <f>VLOOKUP(A1238,Sheet2!$A$1:G4962,7,0)</f>
        <v>R</v>
      </c>
      <c r="S1238" t="str">
        <f>IF(Table19[[#This Row],[Language]]="English","English","Other language")</f>
        <v>English</v>
      </c>
      <c r="T1238">
        <f>Table19[[#This Row],[Gross Revenue]]-Table19[[#This Row],[Budget]]</f>
        <v>2556065</v>
      </c>
      <c r="U1238" s="1">
        <f>(Table19[[#This Row],[Gross Revenue]]/Table19[[#This Row],[Budget]])-1</f>
        <v>0.11113326086956521</v>
      </c>
      <c r="V1238" t="str">
        <f t="shared" si="43"/>
        <v>111-130 minutes</v>
      </c>
      <c r="W1238">
        <f>Table19[[#This Row],[Profit]]/Table19[[#This Row],[Budget]]*100</f>
        <v>11.113326086956523</v>
      </c>
      <c r="X1238">
        <v>-434215.5</v>
      </c>
      <c r="Y1238">
        <v>-0.10115100772200772</v>
      </c>
      <c r="Z1238" t="str">
        <f t="shared" si="45"/>
        <v>Medium</v>
      </c>
    </row>
    <row r="1239" spans="1:26" x14ac:dyDescent="0.2">
      <c r="A1239" t="s">
        <v>3496</v>
      </c>
      <c r="B1239" t="s">
        <v>434</v>
      </c>
      <c r="C1239" t="s">
        <v>435</v>
      </c>
      <c r="D1239">
        <v>660</v>
      </c>
      <c r="E1239">
        <v>2177</v>
      </c>
      <c r="F1239">
        <v>23</v>
      </c>
      <c r="G1239">
        <v>1000</v>
      </c>
      <c r="H1239">
        <v>4.7</v>
      </c>
      <c r="I1239">
        <v>117</v>
      </c>
      <c r="J1239">
        <v>101</v>
      </c>
      <c r="K1239">
        <v>66002004</v>
      </c>
      <c r="L1239">
        <v>50000000</v>
      </c>
      <c r="M1239" s="2">
        <f>VLOOKUP(A1239,Sheet2!$A$1:G4963,2,0)</f>
        <v>38509</v>
      </c>
      <c r="N1239" t="str">
        <f>VLOOKUP(A1239,Sheet2!$A$1:G4963,3,0)</f>
        <v>Color</v>
      </c>
      <c r="O1239" t="str">
        <f>VLOOKUP(A1239,Sheet2!$A$1:G4963,4,0)</f>
        <v>Adventure</v>
      </c>
      <c r="P1239" t="str">
        <f>VLOOKUP(A1239,Sheet2!$A$1:G4963,5,0)</f>
        <v>English</v>
      </c>
      <c r="Q1239" t="str">
        <f>VLOOKUP(A1239,Sheet2!$A$1:G4963,6,0)</f>
        <v>USA</v>
      </c>
      <c r="R1239" t="str">
        <f>VLOOKUP(A1239,Sheet2!$A$1:G4963,7,0)</f>
        <v>G</v>
      </c>
      <c r="S1239" t="str">
        <f>IF(Table19[[#This Row],[Language]]="English","English","Other language")</f>
        <v>English</v>
      </c>
      <c r="T1239">
        <f>Table19[[#This Row],[Gross Revenue]]-Table19[[#This Row],[Budget]]</f>
        <v>16002004</v>
      </c>
      <c r="U1239" s="1">
        <f>(Table19[[#This Row],[Gross Revenue]]/Table19[[#This Row],[Budget]])-1</f>
        <v>0.32004008000000006</v>
      </c>
      <c r="V1239" t="str">
        <f t="shared" si="43"/>
        <v>90-110 minutes</v>
      </c>
      <c r="W1239">
        <f>Table19[[#This Row],[Profit]]/Table19[[#This Row],[Budget]]*100</f>
        <v>32.004007999999999</v>
      </c>
      <c r="X1239">
        <v>3892693.5</v>
      </c>
      <c r="Y1239">
        <v>0.11726928571428571</v>
      </c>
      <c r="Z1239" t="str">
        <f t="shared" si="45"/>
        <v>High</v>
      </c>
    </row>
    <row r="1240" spans="1:26" x14ac:dyDescent="0.2">
      <c r="A1240" t="s">
        <v>4366</v>
      </c>
      <c r="B1240" t="s">
        <v>700</v>
      </c>
      <c r="C1240" t="s">
        <v>1277</v>
      </c>
      <c r="D1240">
        <v>12000</v>
      </c>
      <c r="E1240">
        <v>16235</v>
      </c>
      <c r="F1240">
        <v>420</v>
      </c>
      <c r="G1240">
        <v>21000</v>
      </c>
      <c r="H1240">
        <v>6</v>
      </c>
      <c r="I1240">
        <v>245</v>
      </c>
      <c r="J1240">
        <v>101</v>
      </c>
      <c r="K1240">
        <v>72660029</v>
      </c>
      <c r="L1240">
        <v>100000000</v>
      </c>
      <c r="M1240" s="2">
        <f>VLOOKUP(A1240,Sheet2!$A$1:G4964,2,0)</f>
        <v>41815</v>
      </c>
      <c r="N1240" t="str">
        <f>VLOOKUP(A1240,Sheet2!$A$1:G4964,3,0)</f>
        <v>Color</v>
      </c>
      <c r="O1240" t="str">
        <f>VLOOKUP(A1240,Sheet2!$A$1:G4964,4,0)</f>
        <v>Action</v>
      </c>
      <c r="P1240" t="str">
        <f>VLOOKUP(A1240,Sheet2!$A$1:G4964,5,0)</f>
        <v>English</v>
      </c>
      <c r="Q1240" t="str">
        <f>VLOOKUP(A1240,Sheet2!$A$1:G4964,6,0)</f>
        <v>USA</v>
      </c>
      <c r="R1240" t="str">
        <f>VLOOKUP(A1240,Sheet2!$A$1:G4964,7,0)</f>
        <v>PG-13</v>
      </c>
      <c r="S1240" t="str">
        <f>IF(Table19[[#This Row],[Language]]="English","English","Other language")</f>
        <v>English</v>
      </c>
      <c r="T1240">
        <f>Table19[[#This Row],[Gross Revenue]]-Table19[[#This Row],[Budget]]</f>
        <v>-27339971</v>
      </c>
      <c r="U1240" s="1">
        <f>(Table19[[#This Row],[Gross Revenue]]/Table19[[#This Row],[Budget]])-1</f>
        <v>-0.27339970999999996</v>
      </c>
      <c r="V1240" t="str">
        <f t="shared" si="43"/>
        <v>90-110 minutes</v>
      </c>
      <c r="W1240">
        <f>Table19[[#This Row],[Profit]]/Table19[[#This Row],[Budget]]*100</f>
        <v>-27.339971000000002</v>
      </c>
      <c r="X1240">
        <v>-1289919.5</v>
      </c>
      <c r="Y1240">
        <v>-4.8151417500000002E-2</v>
      </c>
      <c r="Z1240" t="str">
        <f t="shared" si="45"/>
        <v>High</v>
      </c>
    </row>
    <row r="1241" spans="1:26" x14ac:dyDescent="0.2">
      <c r="A1241" t="s">
        <v>5057</v>
      </c>
      <c r="B1241" t="s">
        <v>798</v>
      </c>
      <c r="C1241" t="s">
        <v>721</v>
      </c>
      <c r="D1241">
        <v>4000</v>
      </c>
      <c r="E1241">
        <v>6727</v>
      </c>
      <c r="F1241">
        <v>153</v>
      </c>
      <c r="G1241">
        <v>17000</v>
      </c>
      <c r="H1241">
        <v>6.5</v>
      </c>
      <c r="I1241">
        <v>154</v>
      </c>
      <c r="J1241">
        <v>105</v>
      </c>
      <c r="K1241">
        <v>45290318</v>
      </c>
      <c r="L1241">
        <v>42000000</v>
      </c>
      <c r="M1241" s="2">
        <f>VLOOKUP(A1241,Sheet2!$A$1:G4965,2,0)</f>
        <v>40941</v>
      </c>
      <c r="N1241" t="str">
        <f>VLOOKUP(A1241,Sheet2!$A$1:G4965,3,0)</f>
        <v>Color</v>
      </c>
      <c r="O1241" t="str">
        <f>VLOOKUP(A1241,Sheet2!$A$1:G4965,4,0)</f>
        <v>Action</v>
      </c>
      <c r="P1241" t="str">
        <f>VLOOKUP(A1241,Sheet2!$A$1:G4965,5,0)</f>
        <v>English</v>
      </c>
      <c r="Q1241" t="str">
        <f>VLOOKUP(A1241,Sheet2!$A$1:G4965,6,0)</f>
        <v>USA</v>
      </c>
      <c r="R1241" t="str">
        <f>VLOOKUP(A1241,Sheet2!$A$1:G4965,7,0)</f>
        <v>PG</v>
      </c>
      <c r="S1241" t="str">
        <f>IF(Table19[[#This Row],[Language]]="English","English","Other language")</f>
        <v>English</v>
      </c>
      <c r="T1241">
        <f>Table19[[#This Row],[Gross Revenue]]-Table19[[#This Row],[Budget]]</f>
        <v>3290318</v>
      </c>
      <c r="U1241" s="1">
        <f>(Table19[[#This Row],[Gross Revenue]]/Table19[[#This Row],[Budget]])-1</f>
        <v>7.8340904761904806E-2</v>
      </c>
      <c r="V1241" t="str">
        <f t="shared" si="43"/>
        <v>90-110 minutes</v>
      </c>
      <c r="W1241">
        <f>Table19[[#This Row],[Profit]]/Table19[[#This Row],[Budget]]*100</f>
        <v>7.8340904761904762</v>
      </c>
      <c r="X1241">
        <v>-1289919.5</v>
      </c>
      <c r="Y1241">
        <v>-4.8151417500000002E-2</v>
      </c>
      <c r="Z1241" t="str">
        <f t="shared" si="45"/>
        <v>High</v>
      </c>
    </row>
    <row r="1242" spans="1:26" x14ac:dyDescent="0.2">
      <c r="A1242" t="s">
        <v>3627</v>
      </c>
      <c r="B1242" t="s">
        <v>123</v>
      </c>
      <c r="C1242" t="s">
        <v>641</v>
      </c>
      <c r="D1242">
        <v>989</v>
      </c>
      <c r="E1242">
        <v>3142</v>
      </c>
      <c r="F1242">
        <v>4</v>
      </c>
      <c r="G1242">
        <v>648</v>
      </c>
      <c r="H1242">
        <v>5.0999999999999996</v>
      </c>
      <c r="I1242">
        <v>44</v>
      </c>
      <c r="J1242">
        <v>96</v>
      </c>
      <c r="K1242">
        <v>10494147</v>
      </c>
      <c r="L1242">
        <v>15000000</v>
      </c>
      <c r="M1242" s="2">
        <f>VLOOKUP(A1242,Sheet2!$A$1:G4966,2,0)</f>
        <v>36537</v>
      </c>
      <c r="N1242" t="str">
        <f>VLOOKUP(A1242,Sheet2!$A$1:G4966,3,0)</f>
        <v>Color</v>
      </c>
      <c r="O1242" t="str">
        <f>VLOOKUP(A1242,Sheet2!$A$1:G4966,4,0)</f>
        <v>Drama</v>
      </c>
      <c r="P1242" t="str">
        <f>VLOOKUP(A1242,Sheet2!$A$1:G4966,5,0)</f>
        <v>English</v>
      </c>
      <c r="Q1242" t="str">
        <f>VLOOKUP(A1242,Sheet2!$A$1:G4966,6,0)</f>
        <v>USA</v>
      </c>
      <c r="R1242" t="str">
        <f>VLOOKUP(A1242,Sheet2!$A$1:G4966,7,0)</f>
        <v>PG-13</v>
      </c>
      <c r="S1242" t="str">
        <f>IF(Table19[[#This Row],[Language]]="English","English","Other language")</f>
        <v>English</v>
      </c>
      <c r="T1242">
        <f>Table19[[#This Row],[Gross Revenue]]-Table19[[#This Row],[Budget]]</f>
        <v>-4505853</v>
      </c>
      <c r="U1242" s="1">
        <f>(Table19[[#This Row],[Gross Revenue]]/Table19[[#This Row],[Budget]])-1</f>
        <v>-0.30039020000000005</v>
      </c>
      <c r="V1242" t="str">
        <f t="shared" si="43"/>
        <v>90-110 minutes</v>
      </c>
      <c r="W1242">
        <f>Table19[[#This Row],[Profit]]/Table19[[#This Row],[Budget]]*100</f>
        <v>-30.039020000000001</v>
      </c>
      <c r="X1242">
        <v>-434215.5</v>
      </c>
      <c r="Y1242">
        <v>-0.10115100772200772</v>
      </c>
      <c r="Z1242" t="str">
        <f t="shared" si="45"/>
        <v>Medium</v>
      </c>
    </row>
    <row r="1243" spans="1:26" x14ac:dyDescent="0.2">
      <c r="A1243" t="s">
        <v>5032</v>
      </c>
      <c r="B1243" t="s">
        <v>1241</v>
      </c>
      <c r="C1243" t="s">
        <v>1356</v>
      </c>
      <c r="D1243">
        <v>13000</v>
      </c>
      <c r="E1243">
        <v>14344</v>
      </c>
      <c r="F1243">
        <v>16000</v>
      </c>
      <c r="G1243">
        <v>16000</v>
      </c>
      <c r="H1243">
        <v>6.5</v>
      </c>
      <c r="I1243">
        <v>315</v>
      </c>
      <c r="J1243">
        <v>129</v>
      </c>
      <c r="K1243">
        <v>32741596</v>
      </c>
      <c r="L1243">
        <v>50000000</v>
      </c>
      <c r="M1243" s="2">
        <f>VLOOKUP(A1243,Sheet2!$A$1:G4967,2,0)</f>
        <v>40353</v>
      </c>
      <c r="N1243" t="str">
        <f>VLOOKUP(A1243,Sheet2!$A$1:G4967,3,0)</f>
        <v>Color</v>
      </c>
      <c r="O1243" t="str">
        <f>VLOOKUP(A1243,Sheet2!$A$1:G4967,4,0)</f>
        <v>Drama</v>
      </c>
      <c r="P1243" t="str">
        <f>VLOOKUP(A1243,Sheet2!$A$1:G4967,5,0)</f>
        <v>English</v>
      </c>
      <c r="Q1243" t="str">
        <f>VLOOKUP(A1243,Sheet2!$A$1:G4967,6,0)</f>
        <v>USA</v>
      </c>
      <c r="R1243" t="str">
        <f>VLOOKUP(A1243,Sheet2!$A$1:G4967,7,0)</f>
        <v>PG-13</v>
      </c>
      <c r="S1243" t="str">
        <f>IF(Table19[[#This Row],[Language]]="English","English","Other language")</f>
        <v>English</v>
      </c>
      <c r="T1243">
        <f>Table19[[#This Row],[Gross Revenue]]-Table19[[#This Row],[Budget]]</f>
        <v>-17258404</v>
      </c>
      <c r="U1243" s="1">
        <f>(Table19[[#This Row],[Gross Revenue]]/Table19[[#This Row],[Budget]])-1</f>
        <v>-0.34516807999999999</v>
      </c>
      <c r="V1243" t="str">
        <f t="shared" si="43"/>
        <v>111-130 minutes</v>
      </c>
      <c r="W1243">
        <f>Table19[[#This Row],[Profit]]/Table19[[#This Row],[Budget]]*100</f>
        <v>-34.516807999999997</v>
      </c>
      <c r="X1243">
        <v>-434215.5</v>
      </c>
      <c r="Y1243">
        <v>-0.10115100772200772</v>
      </c>
      <c r="Z1243" t="str">
        <f t="shared" si="45"/>
        <v>High</v>
      </c>
    </row>
    <row r="1244" spans="1:26" x14ac:dyDescent="0.2">
      <c r="A1244" t="s">
        <v>6770</v>
      </c>
      <c r="B1244" t="s">
        <v>710</v>
      </c>
      <c r="C1244" t="s">
        <v>2514</v>
      </c>
      <c r="D1244">
        <v>5000</v>
      </c>
      <c r="E1244">
        <v>6229</v>
      </c>
      <c r="F1244">
        <v>611</v>
      </c>
      <c r="G1244">
        <v>0</v>
      </c>
      <c r="H1244">
        <v>7.9</v>
      </c>
      <c r="I1244">
        <v>283</v>
      </c>
      <c r="J1244">
        <v>80</v>
      </c>
      <c r="K1244">
        <v>84961</v>
      </c>
      <c r="L1244">
        <v>31000000</v>
      </c>
      <c r="M1244" s="2">
        <f>VLOOKUP(A1244,Sheet2!$A$1:G4968,2,0)</f>
        <v>37266</v>
      </c>
      <c r="N1244" t="str">
        <f>VLOOKUP(A1244,Sheet2!$A$1:G4968,3,0)</f>
        <v>Black and White</v>
      </c>
      <c r="O1244" t="str">
        <f>VLOOKUP(A1244,Sheet2!$A$1:G4968,4,0)</f>
        <v>Action</v>
      </c>
      <c r="P1244" t="str">
        <f>VLOOKUP(A1244,Sheet2!$A$1:G4968,5,0)</f>
        <v>Mandarin</v>
      </c>
      <c r="Q1244" t="str">
        <f>VLOOKUP(A1244,Sheet2!$A$1:G4968,6,0)</f>
        <v>China</v>
      </c>
      <c r="R1244" t="str">
        <f>VLOOKUP(A1244,Sheet2!$A$1:G4968,7,0)</f>
        <v>PG-13</v>
      </c>
      <c r="S1244" t="str">
        <f>IF(Table19[[#This Row],[Language]]="English","English","Other language")</f>
        <v>Other language</v>
      </c>
      <c r="T1244">
        <f>Table19[[#This Row],[Gross Revenue]]-Table19[[#This Row],[Budget]]</f>
        <v>-30915039</v>
      </c>
      <c r="U1244" s="1">
        <f>(Table19[[#This Row],[Gross Revenue]]/Table19[[#This Row],[Budget]])-1</f>
        <v>-0.9972593225806452</v>
      </c>
      <c r="V1244" t="str">
        <f t="shared" si="43"/>
        <v>&lt;90 minutes</v>
      </c>
      <c r="W1244">
        <f>Table19[[#This Row],[Profit]]/Table19[[#This Row],[Budget]]*100</f>
        <v>-99.725932258064518</v>
      </c>
      <c r="X1244">
        <v>-1289919.5</v>
      </c>
      <c r="Y1244">
        <v>-4.8151417500000002E-2</v>
      </c>
      <c r="Z1244" t="str">
        <f t="shared" si="45"/>
        <v>Medium</v>
      </c>
    </row>
    <row r="1245" spans="1:26" x14ac:dyDescent="0.2">
      <c r="A1245" t="s">
        <v>4949</v>
      </c>
      <c r="B1245" t="s">
        <v>1965</v>
      </c>
      <c r="C1245" t="s">
        <v>820</v>
      </c>
      <c r="D1245">
        <v>97</v>
      </c>
      <c r="E1245">
        <v>318</v>
      </c>
      <c r="F1245">
        <v>42</v>
      </c>
      <c r="G1245">
        <v>12000</v>
      </c>
      <c r="H1245">
        <v>6.4</v>
      </c>
      <c r="I1245">
        <v>161</v>
      </c>
      <c r="J1245">
        <v>129</v>
      </c>
      <c r="K1245">
        <v>93952276</v>
      </c>
      <c r="L1245">
        <v>40000000</v>
      </c>
      <c r="M1245" s="2">
        <f>VLOOKUP(A1245,Sheet2!$A$1:G4969,2,0)</f>
        <v>40009</v>
      </c>
      <c r="N1245" t="str">
        <f>VLOOKUP(A1245,Sheet2!$A$1:G4969,3,0)</f>
        <v>Color</v>
      </c>
      <c r="O1245" t="str">
        <f>VLOOKUP(A1245,Sheet2!$A$1:G4969,4,0)</f>
        <v>Comedy</v>
      </c>
      <c r="P1245" t="str">
        <f>VLOOKUP(A1245,Sheet2!$A$1:G4969,5,0)</f>
        <v>English</v>
      </c>
      <c r="Q1245" t="str">
        <f>VLOOKUP(A1245,Sheet2!$A$1:G4969,6,0)</f>
        <v>USA</v>
      </c>
      <c r="R1245" t="str">
        <f>VLOOKUP(A1245,Sheet2!$A$1:G4969,7,0)</f>
        <v>PG-13</v>
      </c>
      <c r="S1245" t="str">
        <f>IF(Table19[[#This Row],[Language]]="English","English","Other language")</f>
        <v>English</v>
      </c>
      <c r="T1245">
        <f>Table19[[#This Row],[Gross Revenue]]-Table19[[#This Row],[Budget]]</f>
        <v>53952276</v>
      </c>
      <c r="U1245" s="1">
        <f>(Table19[[#This Row],[Gross Revenue]]/Table19[[#This Row],[Budget]])-1</f>
        <v>1.3488069</v>
      </c>
      <c r="V1245" t="str">
        <f t="shared" si="43"/>
        <v>111-130 minutes</v>
      </c>
      <c r="W1245">
        <f>Table19[[#This Row],[Profit]]/Table19[[#This Row],[Budget]]*100</f>
        <v>134.88069000000002</v>
      </c>
      <c r="X1245">
        <v>1637763</v>
      </c>
      <c r="Y1245">
        <v>0.19178668286445014</v>
      </c>
      <c r="Z1245" t="str">
        <f t="shared" si="45"/>
        <v>High</v>
      </c>
    </row>
    <row r="1246" spans="1:26" x14ac:dyDescent="0.2">
      <c r="A1246" t="s">
        <v>5890</v>
      </c>
      <c r="B1246" t="s">
        <v>1079</v>
      </c>
      <c r="C1246" t="s">
        <v>2602</v>
      </c>
      <c r="D1246">
        <v>23000</v>
      </c>
      <c r="E1246">
        <v>44969</v>
      </c>
      <c r="F1246">
        <v>58</v>
      </c>
      <c r="G1246">
        <v>19000</v>
      </c>
      <c r="H1246">
        <v>7.1</v>
      </c>
      <c r="I1246">
        <v>134</v>
      </c>
      <c r="J1246">
        <v>106</v>
      </c>
      <c r="K1246">
        <v>382946</v>
      </c>
      <c r="L1246">
        <v>7000000</v>
      </c>
      <c r="M1246" s="2">
        <f>VLOOKUP(A1246,Sheet2!$A$1:G4970,2,0)</f>
        <v>40248</v>
      </c>
      <c r="N1246" t="str">
        <f>VLOOKUP(A1246,Sheet2!$A$1:G4970,3,0)</f>
        <v>Color</v>
      </c>
      <c r="O1246" t="str">
        <f>VLOOKUP(A1246,Sheet2!$A$1:G4970,4,0)</f>
        <v>Drama</v>
      </c>
      <c r="P1246" t="str">
        <f>VLOOKUP(A1246,Sheet2!$A$1:G4970,5,0)</f>
        <v>English</v>
      </c>
      <c r="Q1246" t="str">
        <f>VLOOKUP(A1246,Sheet2!$A$1:G4970,6,0)</f>
        <v>USA</v>
      </c>
      <c r="R1246" t="str">
        <f>VLOOKUP(A1246,Sheet2!$A$1:G4970,7,0)</f>
        <v>R</v>
      </c>
      <c r="S1246" t="str">
        <f>IF(Table19[[#This Row],[Language]]="English","English","Other language")</f>
        <v>English</v>
      </c>
      <c r="T1246">
        <f>Table19[[#This Row],[Gross Revenue]]-Table19[[#This Row],[Budget]]</f>
        <v>-6617054</v>
      </c>
      <c r="U1246" s="1">
        <f>(Table19[[#This Row],[Gross Revenue]]/Table19[[#This Row],[Budget]])-1</f>
        <v>-0.94529342857142862</v>
      </c>
      <c r="V1246" t="str">
        <f t="shared" si="43"/>
        <v>90-110 minutes</v>
      </c>
      <c r="W1246">
        <f>Table19[[#This Row],[Profit]]/Table19[[#This Row],[Budget]]*100</f>
        <v>-94.529342857142865</v>
      </c>
      <c r="X1246">
        <v>-434215.5</v>
      </c>
      <c r="Y1246">
        <v>-0.10115100772200772</v>
      </c>
      <c r="Z1246" t="str">
        <f t="shared" si="45"/>
        <v>Low</v>
      </c>
    </row>
    <row r="1247" spans="1:26" x14ac:dyDescent="0.2">
      <c r="A1247" t="s">
        <v>4302</v>
      </c>
      <c r="B1247" t="s">
        <v>777</v>
      </c>
      <c r="C1247" t="s">
        <v>1422</v>
      </c>
      <c r="D1247">
        <v>1000</v>
      </c>
      <c r="E1247">
        <v>3752</v>
      </c>
      <c r="F1247">
        <v>14</v>
      </c>
      <c r="G1247">
        <v>227</v>
      </c>
      <c r="H1247">
        <v>5.9</v>
      </c>
      <c r="I1247">
        <v>33</v>
      </c>
      <c r="J1247">
        <v>76</v>
      </c>
      <c r="K1247">
        <v>13684949</v>
      </c>
      <c r="L1247">
        <v>3000000</v>
      </c>
      <c r="M1247" s="2">
        <f>VLOOKUP(A1247,Sheet2!$A$1:G4971,2,0)</f>
        <v>37620</v>
      </c>
      <c r="N1247" t="str">
        <f>VLOOKUP(A1247,Sheet2!$A$1:G4971,3,0)</f>
        <v>Color</v>
      </c>
      <c r="O1247" t="str">
        <f>VLOOKUP(A1247,Sheet2!$A$1:G4971,4,0)</f>
        <v>Adventure</v>
      </c>
      <c r="P1247" t="str">
        <f>VLOOKUP(A1247,Sheet2!$A$1:G4971,5,0)</f>
        <v>English</v>
      </c>
      <c r="Q1247" t="str">
        <f>VLOOKUP(A1247,Sheet2!$A$1:G4971,6,0)</f>
        <v>USA</v>
      </c>
      <c r="R1247" t="str">
        <f>VLOOKUP(A1247,Sheet2!$A$1:G4971,7,0)</f>
        <v>PG</v>
      </c>
      <c r="S1247" t="str">
        <f>IF(Table19[[#This Row],[Language]]="English","English","Other language")</f>
        <v>English</v>
      </c>
      <c r="T1247">
        <f>Table19[[#This Row],[Gross Revenue]]-Table19[[#This Row],[Budget]]</f>
        <v>10684949</v>
      </c>
      <c r="U1247" s="1">
        <f>(Table19[[#This Row],[Gross Revenue]]/Table19[[#This Row],[Budget]])-1</f>
        <v>3.5616496666666668</v>
      </c>
      <c r="V1247" t="str">
        <f t="shared" si="43"/>
        <v>&lt;90 minutes</v>
      </c>
      <c r="W1247">
        <f>Table19[[#This Row],[Profit]]/Table19[[#This Row],[Budget]]*100</f>
        <v>356.16496666666666</v>
      </c>
      <c r="X1247">
        <v>3892693.5</v>
      </c>
      <c r="Y1247">
        <v>0.11726928571428571</v>
      </c>
      <c r="Z1247" t="str">
        <f t="shared" si="45"/>
        <v>Low</v>
      </c>
    </row>
    <row r="1248" spans="1:26" x14ac:dyDescent="0.2">
      <c r="A1248" t="s">
        <v>5361</v>
      </c>
      <c r="B1248" t="s">
        <v>661</v>
      </c>
      <c r="C1248" t="s">
        <v>1247</v>
      </c>
      <c r="D1248">
        <v>24000</v>
      </c>
      <c r="E1248">
        <v>36925</v>
      </c>
      <c r="F1248">
        <v>394</v>
      </c>
      <c r="G1248">
        <v>0</v>
      </c>
      <c r="H1248">
        <v>6.7</v>
      </c>
      <c r="I1248">
        <v>140</v>
      </c>
      <c r="J1248">
        <v>136</v>
      </c>
      <c r="K1248">
        <v>67286731</v>
      </c>
      <c r="L1248">
        <v>100000000</v>
      </c>
      <c r="M1248" s="2">
        <f>VLOOKUP(A1248,Sheet2!$A$1:G4972,2,0)</f>
        <v>38263</v>
      </c>
      <c r="N1248" t="str">
        <f>VLOOKUP(A1248,Sheet2!$A$1:G4972,3,0)</f>
        <v>Color</v>
      </c>
      <c r="O1248" t="str">
        <f>VLOOKUP(A1248,Sheet2!$A$1:G4972,4,0)</f>
        <v>Action</v>
      </c>
      <c r="P1248" t="str">
        <f>VLOOKUP(A1248,Sheet2!$A$1:G4972,5,0)</f>
        <v>English</v>
      </c>
      <c r="Q1248" t="str">
        <f>VLOOKUP(A1248,Sheet2!$A$1:G4972,6,0)</f>
        <v>USA</v>
      </c>
      <c r="R1248" t="str">
        <f>VLOOKUP(A1248,Sheet2!$A$1:G4972,7,0)</f>
        <v>PG-13</v>
      </c>
      <c r="S1248" t="str">
        <f>IF(Table19[[#This Row],[Language]]="English","English","Other language")</f>
        <v>English</v>
      </c>
      <c r="T1248">
        <f>Table19[[#This Row],[Gross Revenue]]-Table19[[#This Row],[Budget]]</f>
        <v>-32713269</v>
      </c>
      <c r="U1248" s="1">
        <f>(Table19[[#This Row],[Gross Revenue]]/Table19[[#This Row],[Budget]])-1</f>
        <v>-0.32713269</v>
      </c>
      <c r="V1248" t="str">
        <f t="shared" si="43"/>
        <v>131-150 minutes</v>
      </c>
      <c r="W1248">
        <f>Table19[[#This Row],[Profit]]/Table19[[#This Row],[Budget]]*100</f>
        <v>-32.713268999999997</v>
      </c>
      <c r="X1248">
        <v>-1289919.5</v>
      </c>
      <c r="Y1248">
        <v>-4.8151417500000002E-2</v>
      </c>
      <c r="Z1248" t="str">
        <f t="shared" si="45"/>
        <v>High</v>
      </c>
    </row>
    <row r="1249" spans="1:26" x14ac:dyDescent="0.2">
      <c r="A1249" t="s">
        <v>4274</v>
      </c>
      <c r="B1249" t="s">
        <v>211</v>
      </c>
      <c r="C1249" t="s">
        <v>595</v>
      </c>
      <c r="D1249">
        <v>22000</v>
      </c>
      <c r="E1249">
        <v>23328</v>
      </c>
      <c r="F1249">
        <v>21</v>
      </c>
      <c r="G1249">
        <v>0</v>
      </c>
      <c r="H1249">
        <v>5.9</v>
      </c>
      <c r="I1249">
        <v>180</v>
      </c>
      <c r="J1249">
        <v>101</v>
      </c>
      <c r="K1249">
        <v>51097664</v>
      </c>
      <c r="L1249">
        <v>30000000</v>
      </c>
      <c r="M1249" s="2">
        <f>VLOOKUP(A1249,Sheet2!$A$1:G4973,2,0)</f>
        <v>38445</v>
      </c>
      <c r="N1249" t="str">
        <f>VLOOKUP(A1249,Sheet2!$A$1:G4973,3,0)</f>
        <v>Color</v>
      </c>
      <c r="O1249" t="str">
        <f>VLOOKUP(A1249,Sheet2!$A$1:G4973,4,0)</f>
        <v>Drama</v>
      </c>
      <c r="P1249" t="str">
        <f>VLOOKUP(A1249,Sheet2!$A$1:G4973,5,0)</f>
        <v>English</v>
      </c>
      <c r="Q1249" t="str">
        <f>VLOOKUP(A1249,Sheet2!$A$1:G4973,6,0)</f>
        <v>USA</v>
      </c>
      <c r="R1249" t="str">
        <f>VLOOKUP(A1249,Sheet2!$A$1:G4973,7,0)</f>
        <v>R</v>
      </c>
      <c r="S1249" t="str">
        <f>IF(Table19[[#This Row],[Language]]="English","English","Other language")</f>
        <v>English</v>
      </c>
      <c r="T1249">
        <f>Table19[[#This Row],[Gross Revenue]]-Table19[[#This Row],[Budget]]</f>
        <v>21097664</v>
      </c>
      <c r="U1249" s="1">
        <f>(Table19[[#This Row],[Gross Revenue]]/Table19[[#This Row],[Budget]])-1</f>
        <v>0.70325546666666661</v>
      </c>
      <c r="V1249" t="str">
        <f t="shared" si="43"/>
        <v>90-110 minutes</v>
      </c>
      <c r="W1249">
        <f>Table19[[#This Row],[Profit]]/Table19[[#This Row],[Budget]]*100</f>
        <v>70.325546666666668</v>
      </c>
      <c r="X1249">
        <v>-434215.5</v>
      </c>
      <c r="Y1249">
        <v>-0.10115100772200772</v>
      </c>
      <c r="Z1249" t="str">
        <f t="shared" si="45"/>
        <v>Medium</v>
      </c>
    </row>
    <row r="1250" spans="1:26" x14ac:dyDescent="0.2">
      <c r="A1250" t="s">
        <v>4982</v>
      </c>
      <c r="B1250" t="s">
        <v>498</v>
      </c>
      <c r="C1250" t="s">
        <v>1989</v>
      </c>
      <c r="D1250">
        <v>11000</v>
      </c>
      <c r="E1250">
        <v>15571</v>
      </c>
      <c r="F1250">
        <v>73</v>
      </c>
      <c r="G1250">
        <v>893</v>
      </c>
      <c r="H1250">
        <v>6.3</v>
      </c>
      <c r="I1250">
        <v>114</v>
      </c>
      <c r="J1250">
        <v>115</v>
      </c>
      <c r="K1250">
        <v>41543207</v>
      </c>
      <c r="L1250">
        <v>42000000</v>
      </c>
      <c r="M1250" s="2">
        <f>VLOOKUP(A1250,Sheet2!$A$1:G4974,2,0)</f>
        <v>37588</v>
      </c>
      <c r="N1250" t="str">
        <f>VLOOKUP(A1250,Sheet2!$A$1:G4974,3,0)</f>
        <v>Color</v>
      </c>
      <c r="O1250" t="str">
        <f>VLOOKUP(A1250,Sheet2!$A$1:G4974,4,0)</f>
        <v>Crime</v>
      </c>
      <c r="P1250" t="str">
        <f>VLOOKUP(A1250,Sheet2!$A$1:G4974,5,0)</f>
        <v>English</v>
      </c>
      <c r="Q1250" t="str">
        <f>VLOOKUP(A1250,Sheet2!$A$1:G4974,6,0)</f>
        <v>USA</v>
      </c>
      <c r="R1250" t="str">
        <f>VLOOKUP(A1250,Sheet2!$A$1:G4974,7,0)</f>
        <v>PG-13</v>
      </c>
      <c r="S1250" t="str">
        <f>IF(Table19[[#This Row],[Language]]="English","English","Other language")</f>
        <v>English</v>
      </c>
      <c r="T1250">
        <f>Table19[[#This Row],[Gross Revenue]]-Table19[[#This Row],[Budget]]</f>
        <v>-456793</v>
      </c>
      <c r="U1250" s="1">
        <f>(Table19[[#This Row],[Gross Revenue]]/Table19[[#This Row],[Budget]])-1</f>
        <v>-1.0876023809523794E-2</v>
      </c>
      <c r="V1250" t="str">
        <f t="shared" si="43"/>
        <v>111-130 minutes</v>
      </c>
      <c r="W1250">
        <f>Table19[[#This Row],[Profit]]/Table19[[#This Row],[Budget]]*100</f>
        <v>-1.0876023809523809</v>
      </c>
      <c r="X1250">
        <v>-74533.5</v>
      </c>
      <c r="Y1250">
        <v>-7.4856785714285719E-3</v>
      </c>
      <c r="Z1250" t="str">
        <f t="shared" si="45"/>
        <v>High</v>
      </c>
    </row>
    <row r="1251" spans="1:26" x14ac:dyDescent="0.2">
      <c r="A1251" t="s">
        <v>6536</v>
      </c>
      <c r="B1251" t="s">
        <v>340</v>
      </c>
      <c r="C1251" t="s">
        <v>1229</v>
      </c>
      <c r="D1251">
        <v>1000</v>
      </c>
      <c r="E1251">
        <v>3141</v>
      </c>
      <c r="F1251">
        <v>350</v>
      </c>
      <c r="G1251">
        <v>10000</v>
      </c>
      <c r="H1251">
        <v>7.6</v>
      </c>
      <c r="I1251">
        <v>174</v>
      </c>
      <c r="J1251">
        <v>113</v>
      </c>
      <c r="K1251">
        <v>27277055</v>
      </c>
      <c r="L1251">
        <v>20000000</v>
      </c>
      <c r="M1251" s="2">
        <f>VLOOKUP(A1251,Sheet2!$A$1:G4975,2,0)</f>
        <v>36717</v>
      </c>
      <c r="N1251" t="str">
        <f>VLOOKUP(A1251,Sheet2!$A$1:G4975,3,0)</f>
        <v>Color</v>
      </c>
      <c r="O1251" t="str">
        <f>VLOOKUP(A1251,Sheet2!$A$1:G4975,4,0)</f>
        <v>Comedy</v>
      </c>
      <c r="P1251" t="str">
        <f>VLOOKUP(A1251,Sheet2!$A$1:G4975,5,0)</f>
        <v>English</v>
      </c>
      <c r="Q1251" t="str">
        <f>VLOOKUP(A1251,Sheet2!$A$1:G4975,6,0)</f>
        <v>UK</v>
      </c>
      <c r="R1251" t="str">
        <f>VLOOKUP(A1251,Sheet2!$A$1:G4975,7,0)</f>
        <v>R</v>
      </c>
      <c r="S1251" t="str">
        <f>IF(Table19[[#This Row],[Language]]="English","English","Other language")</f>
        <v>English</v>
      </c>
      <c r="T1251">
        <f>Table19[[#This Row],[Gross Revenue]]-Table19[[#This Row],[Budget]]</f>
        <v>7277055</v>
      </c>
      <c r="U1251" s="1">
        <f>(Table19[[#This Row],[Gross Revenue]]/Table19[[#This Row],[Budget]])-1</f>
        <v>0.36385274999999995</v>
      </c>
      <c r="V1251" t="str">
        <f t="shared" si="43"/>
        <v>111-130 minutes</v>
      </c>
      <c r="W1251">
        <f>Table19[[#This Row],[Profit]]/Table19[[#This Row],[Budget]]*100</f>
        <v>36.385275</v>
      </c>
      <c r="X1251">
        <v>1637763</v>
      </c>
      <c r="Y1251">
        <v>0.19178668286445014</v>
      </c>
      <c r="Z1251" t="str">
        <f t="shared" si="45"/>
        <v>Medium</v>
      </c>
    </row>
    <row r="1252" spans="1:26" x14ac:dyDescent="0.2">
      <c r="A1252" t="s">
        <v>4566</v>
      </c>
      <c r="B1252" t="s">
        <v>1655</v>
      </c>
      <c r="C1252" t="s">
        <v>1656</v>
      </c>
      <c r="D1252">
        <v>893</v>
      </c>
      <c r="E1252">
        <v>3049</v>
      </c>
      <c r="F1252">
        <v>302</v>
      </c>
      <c r="G1252">
        <v>117</v>
      </c>
      <c r="H1252">
        <v>6.2</v>
      </c>
      <c r="I1252">
        <v>43</v>
      </c>
      <c r="J1252">
        <v>86</v>
      </c>
      <c r="K1252">
        <v>226792</v>
      </c>
      <c r="L1252">
        <v>10000000</v>
      </c>
      <c r="M1252" s="2">
        <f>VLOOKUP(A1252,Sheet2!$A$1:G4976,2,0)</f>
        <v>37181</v>
      </c>
      <c r="N1252" t="str">
        <f>VLOOKUP(A1252,Sheet2!$A$1:G4976,3,0)</f>
        <v>Color</v>
      </c>
      <c r="O1252" t="str">
        <f>VLOOKUP(A1252,Sheet2!$A$1:G4976,4,0)</f>
        <v>Action</v>
      </c>
      <c r="P1252" t="str">
        <f>VLOOKUP(A1252,Sheet2!$A$1:G4976,5,0)</f>
        <v>English</v>
      </c>
      <c r="Q1252" t="str">
        <f>VLOOKUP(A1252,Sheet2!$A$1:G4976,6,0)</f>
        <v>UK</v>
      </c>
      <c r="R1252" t="str">
        <f>VLOOKUP(A1252,Sheet2!$A$1:G4976,7,0)</f>
        <v>R</v>
      </c>
      <c r="S1252" t="str">
        <f>IF(Table19[[#This Row],[Language]]="English","English","Other language")</f>
        <v>English</v>
      </c>
      <c r="T1252">
        <f>Table19[[#This Row],[Gross Revenue]]-Table19[[#This Row],[Budget]]</f>
        <v>-9773208</v>
      </c>
      <c r="U1252" s="1">
        <f>(Table19[[#This Row],[Gross Revenue]]/Table19[[#This Row],[Budget]])-1</f>
        <v>-0.97732079999999999</v>
      </c>
      <c r="V1252" t="str">
        <f t="shared" si="43"/>
        <v>&lt;90 minutes</v>
      </c>
      <c r="W1252">
        <f>Table19[[#This Row],[Profit]]/Table19[[#This Row],[Budget]]*100</f>
        <v>-97.732079999999996</v>
      </c>
      <c r="X1252">
        <v>-1289919.5</v>
      </c>
      <c r="Y1252">
        <v>-4.8151417500000002E-2</v>
      </c>
      <c r="Z1252" t="str">
        <f t="shared" si="45"/>
        <v>Low</v>
      </c>
    </row>
    <row r="1253" spans="1:26" x14ac:dyDescent="0.2">
      <c r="A1253" t="s">
        <v>3450</v>
      </c>
      <c r="B1253" t="s">
        <v>357</v>
      </c>
      <c r="C1253" t="s">
        <v>358</v>
      </c>
      <c r="D1253">
        <v>755</v>
      </c>
      <c r="E1253">
        <v>3507</v>
      </c>
      <c r="F1253">
        <v>197</v>
      </c>
      <c r="G1253">
        <v>0</v>
      </c>
      <c r="H1253">
        <v>4.5</v>
      </c>
      <c r="I1253">
        <v>128</v>
      </c>
      <c r="J1253">
        <v>112</v>
      </c>
      <c r="K1253">
        <v>90556401</v>
      </c>
      <c r="L1253">
        <v>11000000</v>
      </c>
      <c r="M1253" s="2">
        <f>VLOOKUP(A1253,Sheet2!$A$1:G4977,2,0)</f>
        <v>39700</v>
      </c>
      <c r="N1253" t="str">
        <f>VLOOKUP(A1253,Sheet2!$A$1:G4977,3,0)</f>
        <v>Color</v>
      </c>
      <c r="O1253" t="str">
        <f>VLOOKUP(A1253,Sheet2!$A$1:G4977,4,0)</f>
        <v>Comedy</v>
      </c>
      <c r="P1253" t="str">
        <f>VLOOKUP(A1253,Sheet2!$A$1:G4977,5,0)</f>
        <v>English</v>
      </c>
      <c r="Q1253" t="str">
        <f>VLOOKUP(A1253,Sheet2!$A$1:G4977,6,0)</f>
        <v>USA</v>
      </c>
      <c r="R1253" t="str">
        <f>VLOOKUP(A1253,Sheet2!$A$1:G4977,7,0)</f>
        <v>G</v>
      </c>
      <c r="S1253" t="str">
        <f>IF(Table19[[#This Row],[Language]]="English","English","Other language")</f>
        <v>English</v>
      </c>
      <c r="T1253">
        <f>Table19[[#This Row],[Gross Revenue]]-Table19[[#This Row],[Budget]]</f>
        <v>79556401</v>
      </c>
      <c r="U1253" s="1">
        <f>(Table19[[#This Row],[Gross Revenue]]/Table19[[#This Row],[Budget]])-1</f>
        <v>7.2324000909090902</v>
      </c>
      <c r="V1253" t="str">
        <f t="shared" si="43"/>
        <v>111-130 minutes</v>
      </c>
      <c r="W1253">
        <f>Table19[[#This Row],[Profit]]/Table19[[#This Row],[Budget]]*100</f>
        <v>723.2400090909091</v>
      </c>
      <c r="X1253">
        <v>1637763</v>
      </c>
      <c r="Y1253">
        <v>0.19178668286445014</v>
      </c>
      <c r="Z1253" t="str">
        <f t="shared" si="45"/>
        <v>Low</v>
      </c>
    </row>
    <row r="1254" spans="1:26" x14ac:dyDescent="0.2">
      <c r="A1254" t="s">
        <v>5553</v>
      </c>
      <c r="B1254" t="s">
        <v>2374</v>
      </c>
      <c r="C1254" t="s">
        <v>978</v>
      </c>
      <c r="D1254">
        <v>447</v>
      </c>
      <c r="E1254">
        <v>923</v>
      </c>
      <c r="F1254">
        <v>192</v>
      </c>
      <c r="G1254">
        <v>0</v>
      </c>
      <c r="H1254">
        <v>6.8</v>
      </c>
      <c r="I1254">
        <v>251</v>
      </c>
      <c r="J1254">
        <v>89</v>
      </c>
      <c r="K1254">
        <v>3645438</v>
      </c>
      <c r="L1254">
        <v>2200000</v>
      </c>
      <c r="M1254" s="2">
        <f>VLOOKUP(A1254,Sheet2!$A$1:G4978,2,0)</f>
        <v>37707</v>
      </c>
      <c r="N1254" t="str">
        <f>VLOOKUP(A1254,Sheet2!$A$1:G4978,3,0)</f>
        <v>Color</v>
      </c>
      <c r="O1254" t="str">
        <f>VLOOKUP(A1254,Sheet2!$A$1:G4978,4,0)</f>
        <v>Horror</v>
      </c>
      <c r="P1254" t="str">
        <f>VLOOKUP(A1254,Sheet2!$A$1:G4978,5,0)</f>
        <v>French</v>
      </c>
      <c r="Q1254" t="str">
        <f>VLOOKUP(A1254,Sheet2!$A$1:G4978,6,0)</f>
        <v>France</v>
      </c>
      <c r="R1254" t="str">
        <f>VLOOKUP(A1254,Sheet2!$A$1:G4978,7,0)</f>
        <v>Unrated</v>
      </c>
      <c r="S1254" t="str">
        <f>IF(Table19[[#This Row],[Language]]="English","English","Other language")</f>
        <v>Other language</v>
      </c>
      <c r="T1254">
        <f>Table19[[#This Row],[Gross Revenue]]-Table19[[#This Row],[Budget]]</f>
        <v>1445438</v>
      </c>
      <c r="U1254" s="1">
        <f>(Table19[[#This Row],[Gross Revenue]]/Table19[[#This Row],[Budget]])-1</f>
        <v>0.65701727272727273</v>
      </c>
      <c r="V1254" t="str">
        <f t="shared" si="43"/>
        <v>&lt;90 minutes</v>
      </c>
      <c r="W1254">
        <f>Table19[[#This Row],[Profit]]/Table19[[#This Row],[Budget]]*100</f>
        <v>65.701727272727268</v>
      </c>
      <c r="X1254">
        <v>16235088</v>
      </c>
      <c r="Y1254">
        <v>1.1909079499999999</v>
      </c>
      <c r="Z1254" t="str">
        <f t="shared" si="45"/>
        <v>Low</v>
      </c>
    </row>
    <row r="1255" spans="1:26" x14ac:dyDescent="0.2">
      <c r="A1255" t="s">
        <v>6058</v>
      </c>
      <c r="B1255" t="s">
        <v>267</v>
      </c>
      <c r="C1255" t="s">
        <v>1490</v>
      </c>
      <c r="D1255">
        <v>1000</v>
      </c>
      <c r="E1255">
        <v>1852</v>
      </c>
      <c r="F1255">
        <v>85</v>
      </c>
      <c r="G1255">
        <v>0</v>
      </c>
      <c r="H1255">
        <v>7.2</v>
      </c>
      <c r="I1255">
        <v>112</v>
      </c>
      <c r="J1255">
        <v>110</v>
      </c>
      <c r="K1255">
        <v>5900000</v>
      </c>
      <c r="L1255">
        <v>16000000</v>
      </c>
      <c r="M1255" s="2">
        <f>VLOOKUP(A1255,Sheet2!$A$1:G4979,2,0)</f>
        <v>31648</v>
      </c>
      <c r="N1255" t="str">
        <f>VLOOKUP(A1255,Sheet2!$A$1:G4979,3,0)</f>
        <v>Color</v>
      </c>
      <c r="O1255" t="str">
        <f>VLOOKUP(A1255,Sheet2!$A$1:G4979,4,0)</f>
        <v>Action</v>
      </c>
      <c r="P1255" t="str">
        <f>VLOOKUP(A1255,Sheet2!$A$1:G4979,5,0)</f>
        <v>English</v>
      </c>
      <c r="Q1255" t="str">
        <f>VLOOKUP(A1255,Sheet2!$A$1:G4979,6,0)</f>
        <v>UK</v>
      </c>
      <c r="R1255" t="str">
        <f>VLOOKUP(A1255,Sheet2!$A$1:G4979,7,0)</f>
        <v>R</v>
      </c>
      <c r="S1255" t="str">
        <f>IF(Table19[[#This Row],[Language]]="English","English","Other language")</f>
        <v>English</v>
      </c>
      <c r="T1255">
        <f>Table19[[#This Row],[Gross Revenue]]-Table19[[#This Row],[Budget]]</f>
        <v>-10100000</v>
      </c>
      <c r="U1255" s="1">
        <f>(Table19[[#This Row],[Gross Revenue]]/Table19[[#This Row],[Budget]])-1</f>
        <v>-0.63124999999999998</v>
      </c>
      <c r="V1255" t="str">
        <f t="shared" si="43"/>
        <v>90-110 minutes</v>
      </c>
      <c r="W1255">
        <f>Table19[[#This Row],[Profit]]/Table19[[#This Row],[Budget]]*100</f>
        <v>-63.125</v>
      </c>
      <c r="X1255">
        <v>-1289919.5</v>
      </c>
      <c r="Y1255">
        <v>-4.8151417500000002E-2</v>
      </c>
      <c r="Z1255" t="str">
        <f t="shared" si="45"/>
        <v>Medium</v>
      </c>
    </row>
    <row r="1256" spans="1:26" x14ac:dyDescent="0.2">
      <c r="A1256" t="s">
        <v>3461</v>
      </c>
      <c r="B1256" t="s">
        <v>267</v>
      </c>
      <c r="C1256" t="s">
        <v>378</v>
      </c>
      <c r="D1256">
        <v>1000</v>
      </c>
      <c r="E1256">
        <v>2764</v>
      </c>
      <c r="F1256">
        <v>36</v>
      </c>
      <c r="G1256">
        <v>356</v>
      </c>
      <c r="H1256">
        <v>4.5999999999999996</v>
      </c>
      <c r="I1256">
        <v>90</v>
      </c>
      <c r="J1256">
        <v>101</v>
      </c>
      <c r="K1256">
        <v>12801190</v>
      </c>
      <c r="L1256">
        <v>15000000</v>
      </c>
      <c r="M1256" s="2">
        <f>VLOOKUP(A1256,Sheet2!$A$1:G4980,2,0)</f>
        <v>36651</v>
      </c>
      <c r="N1256" t="str">
        <f>VLOOKUP(A1256,Sheet2!$A$1:G4980,3,0)</f>
        <v>Color</v>
      </c>
      <c r="O1256" t="str">
        <f>VLOOKUP(A1256,Sheet2!$A$1:G4980,4,0)</f>
        <v>Action</v>
      </c>
      <c r="P1256" t="str">
        <f>VLOOKUP(A1256,Sheet2!$A$1:G4980,5,0)</f>
        <v>English</v>
      </c>
      <c r="Q1256" t="str">
        <f>VLOOKUP(A1256,Sheet2!$A$1:G4980,6,0)</f>
        <v>USA</v>
      </c>
      <c r="R1256" t="str">
        <f>VLOOKUP(A1256,Sheet2!$A$1:G4980,7,0)</f>
        <v>R</v>
      </c>
      <c r="S1256" t="str">
        <f>IF(Table19[[#This Row],[Language]]="English","English","Other language")</f>
        <v>English</v>
      </c>
      <c r="T1256">
        <f>Table19[[#This Row],[Gross Revenue]]-Table19[[#This Row],[Budget]]</f>
        <v>-2198810</v>
      </c>
      <c r="U1256" s="1">
        <f>(Table19[[#This Row],[Gross Revenue]]/Table19[[#This Row],[Budget]])-1</f>
        <v>-0.14658733333333329</v>
      </c>
      <c r="V1256" t="str">
        <f t="shared" si="43"/>
        <v>90-110 minutes</v>
      </c>
      <c r="W1256">
        <f>Table19[[#This Row],[Profit]]/Table19[[#This Row],[Budget]]*100</f>
        <v>-14.658733333333332</v>
      </c>
      <c r="X1256">
        <v>-1289919.5</v>
      </c>
      <c r="Y1256">
        <v>-4.8151417500000002E-2</v>
      </c>
      <c r="Z1256" t="str">
        <f t="shared" si="45"/>
        <v>Medium</v>
      </c>
    </row>
    <row r="1257" spans="1:26" x14ac:dyDescent="0.2">
      <c r="A1257" t="s">
        <v>3396</v>
      </c>
      <c r="B1257" t="s">
        <v>267</v>
      </c>
      <c r="C1257" t="s">
        <v>268</v>
      </c>
      <c r="D1257">
        <v>1000</v>
      </c>
      <c r="E1257">
        <v>2960</v>
      </c>
      <c r="F1257">
        <v>5</v>
      </c>
      <c r="G1257">
        <v>319</v>
      </c>
      <c r="H1257">
        <v>4.3</v>
      </c>
      <c r="I1257">
        <v>32</v>
      </c>
      <c r="J1257">
        <v>99</v>
      </c>
      <c r="K1257">
        <v>13829734</v>
      </c>
      <c r="L1257">
        <v>26000000</v>
      </c>
      <c r="M1257" s="2">
        <f>VLOOKUP(A1257,Sheet2!$A$1:G4981,2,0)</f>
        <v>34594</v>
      </c>
      <c r="N1257" t="str">
        <f>VLOOKUP(A1257,Sheet2!$A$1:G4981,3,0)</f>
        <v>Color</v>
      </c>
      <c r="O1257" t="str">
        <f>VLOOKUP(A1257,Sheet2!$A$1:G4981,4,0)</f>
        <v>Action</v>
      </c>
      <c r="P1257" t="str">
        <f>VLOOKUP(A1257,Sheet2!$A$1:G4981,5,0)</f>
        <v>English</v>
      </c>
      <c r="Q1257" t="str">
        <f>VLOOKUP(A1257,Sheet2!$A$1:G4981,6,0)</f>
        <v>Canada</v>
      </c>
      <c r="R1257" t="str">
        <f>VLOOKUP(A1257,Sheet2!$A$1:G4981,7,0)</f>
        <v>PG-13</v>
      </c>
      <c r="S1257" t="str">
        <f>IF(Table19[[#This Row],[Language]]="English","English","Other language")</f>
        <v>English</v>
      </c>
      <c r="T1257">
        <f>Table19[[#This Row],[Gross Revenue]]-Table19[[#This Row],[Budget]]</f>
        <v>-12170266</v>
      </c>
      <c r="U1257" s="1">
        <f>(Table19[[#This Row],[Gross Revenue]]/Table19[[#This Row],[Budget]])-1</f>
        <v>-0.46808715384615385</v>
      </c>
      <c r="V1257" t="str">
        <f t="shared" si="43"/>
        <v>90-110 minutes</v>
      </c>
      <c r="W1257">
        <f>Table19[[#This Row],[Profit]]/Table19[[#This Row],[Budget]]*100</f>
        <v>-46.808715384615383</v>
      </c>
      <c r="X1257">
        <v>-1289919.5</v>
      </c>
      <c r="Y1257">
        <v>-4.8151417500000002E-2</v>
      </c>
      <c r="Z1257" t="str">
        <f t="shared" si="45"/>
        <v>Medium</v>
      </c>
    </row>
    <row r="1258" spans="1:26" x14ac:dyDescent="0.2">
      <c r="A1258" t="s">
        <v>4542</v>
      </c>
      <c r="B1258" t="s">
        <v>479</v>
      </c>
      <c r="C1258" t="s">
        <v>1625</v>
      </c>
      <c r="D1258">
        <v>14000</v>
      </c>
      <c r="E1258">
        <v>15922</v>
      </c>
      <c r="F1258">
        <v>21</v>
      </c>
      <c r="G1258">
        <v>0</v>
      </c>
      <c r="H1258">
        <v>6.1</v>
      </c>
      <c r="I1258">
        <v>176</v>
      </c>
      <c r="J1258">
        <v>100</v>
      </c>
      <c r="K1258">
        <v>13746550</v>
      </c>
      <c r="L1258">
        <v>2000000</v>
      </c>
      <c r="M1258" s="2">
        <f>VLOOKUP(A1258,Sheet2!$A$1:G4982,2,0)</f>
        <v>40969</v>
      </c>
      <c r="N1258" t="str">
        <f>VLOOKUP(A1258,Sheet2!$A$1:G4982,3,0)</f>
        <v>Color</v>
      </c>
      <c r="O1258" t="str">
        <f>VLOOKUP(A1258,Sheet2!$A$1:G4982,4,0)</f>
        <v>Action</v>
      </c>
      <c r="P1258" t="str">
        <f>VLOOKUP(A1258,Sheet2!$A$1:G4982,5,0)</f>
        <v>English</v>
      </c>
      <c r="Q1258" t="str">
        <f>VLOOKUP(A1258,Sheet2!$A$1:G4982,6,0)</f>
        <v>USA</v>
      </c>
      <c r="R1258" t="str">
        <f>VLOOKUP(A1258,Sheet2!$A$1:G4982,7,0)</f>
        <v>R</v>
      </c>
      <c r="S1258" t="str">
        <f>IF(Table19[[#This Row],[Language]]="English","English","Other language")</f>
        <v>English</v>
      </c>
      <c r="T1258">
        <f>Table19[[#This Row],[Gross Revenue]]-Table19[[#This Row],[Budget]]</f>
        <v>11746550</v>
      </c>
      <c r="U1258" s="1">
        <f>(Table19[[#This Row],[Gross Revenue]]/Table19[[#This Row],[Budget]])-1</f>
        <v>5.8732749999999996</v>
      </c>
      <c r="V1258" t="str">
        <f t="shared" si="43"/>
        <v>90-110 minutes</v>
      </c>
      <c r="W1258">
        <f>Table19[[#This Row],[Profit]]/Table19[[#This Row],[Budget]]*100</f>
        <v>587.32749999999999</v>
      </c>
      <c r="X1258">
        <v>-1289919.5</v>
      </c>
      <c r="Y1258">
        <v>-4.8151417500000002E-2</v>
      </c>
      <c r="Z1258" t="str">
        <f t="shared" si="45"/>
        <v>Low</v>
      </c>
    </row>
    <row r="1259" spans="1:26" x14ac:dyDescent="0.2">
      <c r="A1259" t="s">
        <v>5270</v>
      </c>
      <c r="B1259" t="s">
        <v>469</v>
      </c>
      <c r="C1259" t="s">
        <v>985</v>
      </c>
      <c r="D1259">
        <v>10000</v>
      </c>
      <c r="E1259">
        <v>13426</v>
      </c>
      <c r="F1259">
        <v>72</v>
      </c>
      <c r="G1259">
        <v>0</v>
      </c>
      <c r="H1259">
        <v>6.6</v>
      </c>
      <c r="I1259">
        <v>171</v>
      </c>
      <c r="J1259">
        <v>118</v>
      </c>
      <c r="K1259">
        <v>177575142</v>
      </c>
      <c r="L1259">
        <v>70000000</v>
      </c>
      <c r="M1259" s="2">
        <f>VLOOKUP(A1259,Sheet2!$A$1:G4983,2,0)</f>
        <v>38616</v>
      </c>
      <c r="N1259" t="str">
        <f>VLOOKUP(A1259,Sheet2!$A$1:G4983,3,0)</f>
        <v>Color</v>
      </c>
      <c r="O1259" t="str">
        <f>VLOOKUP(A1259,Sheet2!$A$1:G4983,4,0)</f>
        <v>Comedy</v>
      </c>
      <c r="P1259" t="str">
        <f>VLOOKUP(A1259,Sheet2!$A$1:G4983,5,0)</f>
        <v>English</v>
      </c>
      <c r="Q1259" t="str">
        <f>VLOOKUP(A1259,Sheet2!$A$1:G4983,6,0)</f>
        <v>USA</v>
      </c>
      <c r="R1259" t="str">
        <f>VLOOKUP(A1259,Sheet2!$A$1:G4983,7,0)</f>
        <v>PG-13</v>
      </c>
      <c r="S1259" t="str">
        <f>IF(Table19[[#This Row],[Language]]="English","English","Other language")</f>
        <v>English</v>
      </c>
      <c r="T1259">
        <f>Table19[[#This Row],[Gross Revenue]]-Table19[[#This Row],[Budget]]</f>
        <v>107575142</v>
      </c>
      <c r="U1259" s="1">
        <f>(Table19[[#This Row],[Gross Revenue]]/Table19[[#This Row],[Budget]])-1</f>
        <v>1.5367877428571428</v>
      </c>
      <c r="V1259" t="str">
        <f t="shared" si="43"/>
        <v>111-130 minutes</v>
      </c>
      <c r="W1259">
        <f>Table19[[#This Row],[Profit]]/Table19[[#This Row],[Budget]]*100</f>
        <v>153.67877428571427</v>
      </c>
      <c r="X1259">
        <v>1637763</v>
      </c>
      <c r="Y1259">
        <v>0.19178668286445014</v>
      </c>
      <c r="Z1259" t="str">
        <f t="shared" si="45"/>
        <v>High</v>
      </c>
    </row>
    <row r="1260" spans="1:26" x14ac:dyDescent="0.2">
      <c r="A1260" t="s">
        <v>4788</v>
      </c>
      <c r="B1260" t="s">
        <v>1855</v>
      </c>
      <c r="C1260" t="s">
        <v>1220</v>
      </c>
      <c r="D1260">
        <v>866</v>
      </c>
      <c r="E1260">
        <v>2124</v>
      </c>
      <c r="F1260">
        <v>87</v>
      </c>
      <c r="G1260">
        <v>0</v>
      </c>
      <c r="H1260">
        <v>6.3</v>
      </c>
      <c r="I1260">
        <v>193</v>
      </c>
      <c r="J1260">
        <v>94</v>
      </c>
      <c r="K1260">
        <v>39687528</v>
      </c>
      <c r="L1260">
        <v>24000000</v>
      </c>
      <c r="M1260" s="2">
        <f>VLOOKUP(A1260,Sheet2!$A$1:G4984,2,0)</f>
        <v>39131</v>
      </c>
      <c r="N1260" t="str">
        <f>VLOOKUP(A1260,Sheet2!$A$1:G4984,3,0)</f>
        <v>Color</v>
      </c>
      <c r="O1260" t="str">
        <f>VLOOKUP(A1260,Sheet2!$A$1:G4984,4,0)</f>
        <v>Action</v>
      </c>
      <c r="P1260" t="str">
        <f>VLOOKUP(A1260,Sheet2!$A$1:G4984,5,0)</f>
        <v>English</v>
      </c>
      <c r="Q1260" t="str">
        <f>VLOOKUP(A1260,Sheet2!$A$1:G4984,6,0)</f>
        <v>France</v>
      </c>
      <c r="R1260" t="str">
        <f>VLOOKUP(A1260,Sheet2!$A$1:G4984,7,0)</f>
        <v>R</v>
      </c>
      <c r="S1260" t="str">
        <f>IF(Table19[[#This Row],[Language]]="English","English","Other language")</f>
        <v>English</v>
      </c>
      <c r="T1260">
        <f>Table19[[#This Row],[Gross Revenue]]-Table19[[#This Row],[Budget]]</f>
        <v>15687528</v>
      </c>
      <c r="U1260" s="1">
        <f>(Table19[[#This Row],[Gross Revenue]]/Table19[[#This Row],[Budget]])-1</f>
        <v>0.65364700000000009</v>
      </c>
      <c r="V1260" t="str">
        <f t="shared" si="43"/>
        <v>90-110 minutes</v>
      </c>
      <c r="W1260">
        <f>Table19[[#This Row],[Profit]]/Table19[[#This Row],[Budget]]*100</f>
        <v>65.364699999999999</v>
      </c>
      <c r="X1260">
        <v>-1289919.5</v>
      </c>
      <c r="Y1260">
        <v>-4.8151417500000002E-2</v>
      </c>
      <c r="Z1260" t="str">
        <f t="shared" si="45"/>
        <v>Medium</v>
      </c>
    </row>
    <row r="1261" spans="1:26" x14ac:dyDescent="0.2">
      <c r="A1261" t="s">
        <v>4435</v>
      </c>
      <c r="B1261" t="s">
        <v>1405</v>
      </c>
      <c r="C1261" t="s">
        <v>1544</v>
      </c>
      <c r="D1261">
        <v>694</v>
      </c>
      <c r="E1261">
        <v>1249</v>
      </c>
      <c r="F1261">
        <v>59</v>
      </c>
      <c r="G1261">
        <v>37000</v>
      </c>
      <c r="H1261">
        <v>6.1</v>
      </c>
      <c r="I1261">
        <v>272</v>
      </c>
      <c r="J1261">
        <v>86</v>
      </c>
      <c r="K1261">
        <v>703002</v>
      </c>
      <c r="L1261">
        <v>3000000</v>
      </c>
      <c r="M1261" s="2">
        <f>VLOOKUP(A1261,Sheet2!$A$1:G4985,2,0)</f>
        <v>40711</v>
      </c>
      <c r="N1261" t="str">
        <f>VLOOKUP(A1261,Sheet2!$A$1:G4985,3,0)</f>
        <v>Color</v>
      </c>
      <c r="O1261" t="str">
        <f>VLOOKUP(A1261,Sheet2!$A$1:G4985,4,0)</f>
        <v>Action</v>
      </c>
      <c r="P1261" t="str">
        <f>VLOOKUP(A1261,Sheet2!$A$1:G4985,5,0)</f>
        <v>English</v>
      </c>
      <c r="Q1261" t="str">
        <f>VLOOKUP(A1261,Sheet2!$A$1:G4985,6,0)</f>
        <v>Canada</v>
      </c>
      <c r="R1261" t="str">
        <f>VLOOKUP(A1261,Sheet2!$A$1:G4985,7,0)</f>
        <v>Not Rated</v>
      </c>
      <c r="S1261" t="str">
        <f>IF(Table19[[#This Row],[Language]]="English","English","Other language")</f>
        <v>English</v>
      </c>
      <c r="T1261">
        <f>Table19[[#This Row],[Gross Revenue]]-Table19[[#This Row],[Budget]]</f>
        <v>-2296998</v>
      </c>
      <c r="U1261" s="1">
        <f>(Table19[[#This Row],[Gross Revenue]]/Table19[[#This Row],[Budget]])-1</f>
        <v>-0.76566599999999996</v>
      </c>
      <c r="V1261" t="str">
        <f t="shared" si="43"/>
        <v>&lt;90 minutes</v>
      </c>
      <c r="W1261">
        <f>Table19[[#This Row],[Profit]]/Table19[[#This Row],[Budget]]*100</f>
        <v>-76.566599999999994</v>
      </c>
      <c r="X1261">
        <v>-1289919.5</v>
      </c>
      <c r="Y1261">
        <v>-4.8151417500000002E-2</v>
      </c>
      <c r="Z1261" t="str">
        <f t="shared" si="45"/>
        <v>Low</v>
      </c>
    </row>
    <row r="1262" spans="1:26" x14ac:dyDescent="0.2">
      <c r="A1262" t="s">
        <v>5402</v>
      </c>
      <c r="B1262" t="s">
        <v>2275</v>
      </c>
      <c r="C1262" t="s">
        <v>358</v>
      </c>
      <c r="D1262">
        <v>580</v>
      </c>
      <c r="E1262">
        <v>1275</v>
      </c>
      <c r="F1262">
        <v>197</v>
      </c>
      <c r="G1262">
        <v>16000</v>
      </c>
      <c r="H1262">
        <v>6.7</v>
      </c>
      <c r="I1262">
        <v>36</v>
      </c>
      <c r="J1262">
        <v>96</v>
      </c>
      <c r="K1262">
        <v>39514713</v>
      </c>
      <c r="L1262">
        <v>28000000</v>
      </c>
      <c r="M1262" s="2">
        <f>VLOOKUP(A1262,Sheet2!$A$1:G4986,2,0)</f>
        <v>34139</v>
      </c>
      <c r="N1262" t="str">
        <f>VLOOKUP(A1262,Sheet2!$A$1:G4986,3,0)</f>
        <v>Color</v>
      </c>
      <c r="O1262" t="str">
        <f>VLOOKUP(A1262,Sheet2!$A$1:G4986,4,0)</f>
        <v>Comedy</v>
      </c>
      <c r="P1262" t="str">
        <f>VLOOKUP(A1262,Sheet2!$A$1:G4986,5,0)</f>
        <v>English</v>
      </c>
      <c r="Q1262" t="str">
        <f>VLOOKUP(A1262,Sheet2!$A$1:G4986,6,0)</f>
        <v>USA</v>
      </c>
      <c r="R1262" t="str">
        <f>VLOOKUP(A1262,Sheet2!$A$1:G4986,7,0)</f>
        <v>PG</v>
      </c>
      <c r="S1262" t="str">
        <f>IF(Table19[[#This Row],[Language]]="English","English","Other language")</f>
        <v>English</v>
      </c>
      <c r="T1262">
        <f>Table19[[#This Row],[Gross Revenue]]-Table19[[#This Row],[Budget]]</f>
        <v>11514713</v>
      </c>
      <c r="U1262" s="1">
        <f>(Table19[[#This Row],[Gross Revenue]]/Table19[[#This Row],[Budget]])-1</f>
        <v>0.41123975000000002</v>
      </c>
      <c r="V1262" t="str">
        <f t="shared" si="43"/>
        <v>90-110 minutes</v>
      </c>
      <c r="W1262">
        <f>Table19[[#This Row],[Profit]]/Table19[[#This Row],[Budget]]*100</f>
        <v>41.123975000000002</v>
      </c>
      <c r="X1262">
        <v>1637763</v>
      </c>
      <c r="Y1262">
        <v>0.19178668286445014</v>
      </c>
      <c r="Z1262" t="str">
        <f t="shared" si="45"/>
        <v>Medium</v>
      </c>
    </row>
    <row r="1263" spans="1:26" x14ac:dyDescent="0.2">
      <c r="A1263" t="s">
        <v>5194</v>
      </c>
      <c r="B1263" t="s">
        <v>844</v>
      </c>
      <c r="C1263" t="s">
        <v>1237</v>
      </c>
      <c r="D1263">
        <v>436</v>
      </c>
      <c r="E1263">
        <v>1394</v>
      </c>
      <c r="F1263">
        <v>0</v>
      </c>
      <c r="G1263">
        <v>949</v>
      </c>
      <c r="H1263">
        <v>6.6</v>
      </c>
      <c r="I1263">
        <v>32</v>
      </c>
      <c r="J1263">
        <v>140</v>
      </c>
      <c r="K1263">
        <v>24276500</v>
      </c>
      <c r="L1263">
        <v>35000000</v>
      </c>
      <c r="M1263" s="2">
        <f>VLOOKUP(A1263,Sheet2!$A$1:G4987,2,0)</f>
        <v>33795</v>
      </c>
      <c r="N1263" t="str">
        <f>VLOOKUP(A1263,Sheet2!$A$1:G4987,3,0)</f>
        <v>Color</v>
      </c>
      <c r="O1263" t="str">
        <f>VLOOKUP(A1263,Sheet2!$A$1:G4987,4,0)</f>
        <v>Biography</v>
      </c>
      <c r="P1263" t="str">
        <f>VLOOKUP(A1263,Sheet2!$A$1:G4987,5,0)</f>
        <v>English</v>
      </c>
      <c r="Q1263" t="str">
        <f>VLOOKUP(A1263,Sheet2!$A$1:G4987,6,0)</f>
        <v>USA</v>
      </c>
      <c r="R1263" t="str">
        <f>VLOOKUP(A1263,Sheet2!$A$1:G4987,7,0)</f>
        <v>R</v>
      </c>
      <c r="S1263" t="str">
        <f>IF(Table19[[#This Row],[Language]]="English","English","Other language")</f>
        <v>English</v>
      </c>
      <c r="T1263">
        <f>Table19[[#This Row],[Gross Revenue]]-Table19[[#This Row],[Budget]]</f>
        <v>-10723500</v>
      </c>
      <c r="U1263" s="1">
        <f>(Table19[[#This Row],[Gross Revenue]]/Table19[[#This Row],[Budget]])-1</f>
        <v>-0.30638571428571426</v>
      </c>
      <c r="V1263" t="str">
        <f t="shared" si="43"/>
        <v>131-150 minutes</v>
      </c>
      <c r="W1263">
        <f>Table19[[#This Row],[Profit]]/Table19[[#This Row],[Budget]]*100</f>
        <v>-30.638571428571424</v>
      </c>
      <c r="X1263">
        <v>-1289919.5</v>
      </c>
      <c r="Y1263">
        <v>-4.8151417500000002E-2</v>
      </c>
      <c r="Z1263" t="str">
        <f t="shared" si="45"/>
        <v>Medium</v>
      </c>
    </row>
    <row r="1264" spans="1:26" x14ac:dyDescent="0.2">
      <c r="A1264" t="s">
        <v>5999</v>
      </c>
      <c r="B1264" t="s">
        <v>263</v>
      </c>
      <c r="C1264" t="s">
        <v>959</v>
      </c>
      <c r="D1264">
        <v>596</v>
      </c>
      <c r="E1264">
        <v>1293</v>
      </c>
      <c r="F1264">
        <v>99</v>
      </c>
      <c r="G1264">
        <v>0</v>
      </c>
      <c r="H1264">
        <v>7.1</v>
      </c>
      <c r="I1264">
        <v>106</v>
      </c>
      <c r="J1264">
        <v>117</v>
      </c>
      <c r="K1264">
        <v>67325559</v>
      </c>
      <c r="L1264">
        <v>20000000</v>
      </c>
      <c r="M1264" s="2">
        <f>VLOOKUP(A1264,Sheet2!$A$1:G4988,2,0)</f>
        <v>37678</v>
      </c>
      <c r="N1264" t="str">
        <f>VLOOKUP(A1264,Sheet2!$A$1:G4988,3,0)</f>
        <v>Black and White</v>
      </c>
      <c r="O1264" t="str">
        <f>VLOOKUP(A1264,Sheet2!$A$1:G4988,4,0)</f>
        <v>Adventure</v>
      </c>
      <c r="P1264" t="str">
        <f>VLOOKUP(A1264,Sheet2!$A$1:G4988,5,0)</f>
        <v>English</v>
      </c>
      <c r="Q1264" t="str">
        <f>VLOOKUP(A1264,Sheet2!$A$1:G4988,6,0)</f>
        <v>USA</v>
      </c>
      <c r="R1264" t="str">
        <f>VLOOKUP(A1264,Sheet2!$A$1:G4988,7,0)</f>
        <v>PG</v>
      </c>
      <c r="S1264" t="str">
        <f>IF(Table19[[#This Row],[Language]]="English","English","Other language")</f>
        <v>English</v>
      </c>
      <c r="T1264">
        <f>Table19[[#This Row],[Gross Revenue]]-Table19[[#This Row],[Budget]]</f>
        <v>47325559</v>
      </c>
      <c r="U1264" s="1">
        <f>(Table19[[#This Row],[Gross Revenue]]/Table19[[#This Row],[Budget]])-1</f>
        <v>2.3662779500000002</v>
      </c>
      <c r="V1264" t="str">
        <f t="shared" si="43"/>
        <v>111-130 minutes</v>
      </c>
      <c r="W1264">
        <f>Table19[[#This Row],[Profit]]/Table19[[#This Row],[Budget]]*100</f>
        <v>236.62779500000002</v>
      </c>
      <c r="X1264">
        <v>3892693.5</v>
      </c>
      <c r="Y1264">
        <v>0.11726928571428571</v>
      </c>
      <c r="Z1264" t="str">
        <f t="shared" si="45"/>
        <v>Medium</v>
      </c>
    </row>
    <row r="1265" spans="1:26" x14ac:dyDescent="0.2">
      <c r="A1265" t="s">
        <v>4046</v>
      </c>
      <c r="B1265" t="s">
        <v>674</v>
      </c>
      <c r="C1265" t="s">
        <v>372</v>
      </c>
      <c r="D1265">
        <v>833</v>
      </c>
      <c r="E1265">
        <v>2356</v>
      </c>
      <c r="F1265">
        <v>719</v>
      </c>
      <c r="G1265">
        <v>0</v>
      </c>
      <c r="H1265">
        <v>5.7</v>
      </c>
      <c r="I1265">
        <v>180</v>
      </c>
      <c r="J1265">
        <v>119</v>
      </c>
      <c r="K1265">
        <v>73209340</v>
      </c>
      <c r="L1265">
        <v>95000000</v>
      </c>
      <c r="M1265" s="2">
        <f>VLOOKUP(A1265,Sheet2!$A$1:G4989,2,0)</f>
        <v>36814</v>
      </c>
      <c r="N1265" t="str">
        <f>VLOOKUP(A1265,Sheet2!$A$1:G4989,3,0)</f>
        <v>Color</v>
      </c>
      <c r="O1265" t="str">
        <f>VLOOKUP(A1265,Sheet2!$A$1:G4989,4,0)</f>
        <v>Action</v>
      </c>
      <c r="P1265" t="str">
        <f>VLOOKUP(A1265,Sheet2!$A$1:G4989,5,0)</f>
        <v>English</v>
      </c>
      <c r="Q1265" t="str">
        <f>VLOOKUP(A1265,Sheet2!$A$1:G4989,6,0)</f>
        <v>USA</v>
      </c>
      <c r="R1265" t="str">
        <f>VLOOKUP(A1265,Sheet2!$A$1:G4989,7,0)</f>
        <v>R</v>
      </c>
      <c r="S1265" t="str">
        <f>IF(Table19[[#This Row],[Language]]="English","English","Other language")</f>
        <v>English</v>
      </c>
      <c r="T1265">
        <f>Table19[[#This Row],[Gross Revenue]]-Table19[[#This Row],[Budget]]</f>
        <v>-21790660</v>
      </c>
      <c r="U1265" s="1">
        <f>(Table19[[#This Row],[Gross Revenue]]/Table19[[#This Row],[Budget]])-1</f>
        <v>-0.22937536842105266</v>
      </c>
      <c r="V1265" t="str">
        <f t="shared" si="43"/>
        <v>111-130 minutes</v>
      </c>
      <c r="W1265">
        <f>Table19[[#This Row],[Profit]]/Table19[[#This Row],[Budget]]*100</f>
        <v>-22.937536842105263</v>
      </c>
      <c r="X1265">
        <v>-1289919.5</v>
      </c>
      <c r="Y1265">
        <v>-4.8151417500000002E-2</v>
      </c>
      <c r="Z1265" t="str">
        <f t="shared" si="45"/>
        <v>High</v>
      </c>
    </row>
    <row r="1266" spans="1:26" x14ac:dyDescent="0.2">
      <c r="A1266" t="s">
        <v>5162</v>
      </c>
      <c r="B1266" t="s">
        <v>1781</v>
      </c>
      <c r="C1266" t="s">
        <v>1781</v>
      </c>
      <c r="D1266">
        <v>11000</v>
      </c>
      <c r="E1266">
        <v>12766</v>
      </c>
      <c r="F1266">
        <v>11000</v>
      </c>
      <c r="G1266">
        <v>762</v>
      </c>
      <c r="H1266">
        <v>6.6</v>
      </c>
      <c r="I1266">
        <v>109</v>
      </c>
      <c r="J1266">
        <v>112</v>
      </c>
      <c r="K1266">
        <v>4839383</v>
      </c>
      <c r="L1266">
        <v>16000000</v>
      </c>
      <c r="M1266" s="2">
        <f>VLOOKUP(A1266,Sheet2!$A$1:G4990,2,0)</f>
        <v>37437</v>
      </c>
      <c r="N1266" t="str">
        <f>VLOOKUP(A1266,Sheet2!$A$1:G4990,3,0)</f>
        <v>Color</v>
      </c>
      <c r="O1266" t="str">
        <f>VLOOKUP(A1266,Sheet2!$A$1:G4990,4,0)</f>
        <v>Comedy</v>
      </c>
      <c r="P1266" t="str">
        <f>VLOOKUP(A1266,Sheet2!$A$1:G4990,5,0)</f>
        <v>English</v>
      </c>
      <c r="Q1266" t="str">
        <f>VLOOKUP(A1266,Sheet2!$A$1:G4990,6,0)</f>
        <v>USA</v>
      </c>
      <c r="R1266" t="str">
        <f>VLOOKUP(A1266,Sheet2!$A$1:G4990,7,0)</f>
        <v>PG-13</v>
      </c>
      <c r="S1266" t="str">
        <f>IF(Table19[[#This Row],[Language]]="English","English","Other language")</f>
        <v>English</v>
      </c>
      <c r="T1266">
        <f>Table19[[#This Row],[Gross Revenue]]-Table19[[#This Row],[Budget]]</f>
        <v>-11160617</v>
      </c>
      <c r="U1266" s="1">
        <f>(Table19[[#This Row],[Gross Revenue]]/Table19[[#This Row],[Budget]])-1</f>
        <v>-0.69753856250000001</v>
      </c>
      <c r="V1266" t="str">
        <f t="shared" si="43"/>
        <v>111-130 minutes</v>
      </c>
      <c r="W1266">
        <f>Table19[[#This Row],[Profit]]/Table19[[#This Row],[Budget]]*100</f>
        <v>-69.753856249999998</v>
      </c>
      <c r="X1266">
        <v>1637763</v>
      </c>
      <c r="Y1266">
        <v>0.19178668286445014</v>
      </c>
      <c r="Z1266" t="str">
        <f t="shared" si="45"/>
        <v>Medium</v>
      </c>
    </row>
    <row r="1267" spans="1:26" x14ac:dyDescent="0.2">
      <c r="A1267" t="s">
        <v>3722</v>
      </c>
      <c r="B1267" t="s">
        <v>628</v>
      </c>
      <c r="C1267" t="s">
        <v>779</v>
      </c>
      <c r="D1267">
        <v>11000</v>
      </c>
      <c r="E1267">
        <v>14028</v>
      </c>
      <c r="F1267">
        <v>41</v>
      </c>
      <c r="G1267">
        <v>648</v>
      </c>
      <c r="H1267">
        <v>5.3</v>
      </c>
      <c r="I1267">
        <v>132</v>
      </c>
      <c r="J1267">
        <v>116</v>
      </c>
      <c r="K1267">
        <v>30013346</v>
      </c>
      <c r="L1267">
        <v>75000000</v>
      </c>
      <c r="M1267" s="2">
        <f>VLOOKUP(A1267,Sheet2!$A$1:G4991,2,0)</f>
        <v>37699</v>
      </c>
      <c r="N1267" t="str">
        <f>VLOOKUP(A1267,Sheet2!$A$1:G4991,3,0)</f>
        <v>Color</v>
      </c>
      <c r="O1267" t="str">
        <f>VLOOKUP(A1267,Sheet2!$A$1:G4991,4,0)</f>
        <v>Action</v>
      </c>
      <c r="P1267" t="str">
        <f>VLOOKUP(A1267,Sheet2!$A$1:G4991,5,0)</f>
        <v>English</v>
      </c>
      <c r="Q1267" t="str">
        <f>VLOOKUP(A1267,Sheet2!$A$1:G4991,6,0)</f>
        <v>USA</v>
      </c>
      <c r="R1267" t="str">
        <f>VLOOKUP(A1267,Sheet2!$A$1:G4991,7,0)</f>
        <v>PG-13</v>
      </c>
      <c r="S1267" t="str">
        <f>IF(Table19[[#This Row],[Language]]="English","English","Other language")</f>
        <v>English</v>
      </c>
      <c r="T1267">
        <f>Table19[[#This Row],[Gross Revenue]]-Table19[[#This Row],[Budget]]</f>
        <v>-44986654</v>
      </c>
      <c r="U1267" s="1">
        <f>(Table19[[#This Row],[Gross Revenue]]/Table19[[#This Row],[Budget]])-1</f>
        <v>-0.59982205333333338</v>
      </c>
      <c r="V1267" t="str">
        <f t="shared" si="43"/>
        <v>111-130 minutes</v>
      </c>
      <c r="W1267">
        <f>Table19[[#This Row],[Profit]]/Table19[[#This Row],[Budget]]*100</f>
        <v>-59.98220533333334</v>
      </c>
      <c r="X1267">
        <v>-1289919.5</v>
      </c>
      <c r="Y1267">
        <v>-4.8151417500000002E-2</v>
      </c>
      <c r="Z1267" t="str">
        <f t="shared" si="45"/>
        <v>High</v>
      </c>
    </row>
    <row r="1268" spans="1:26" x14ac:dyDescent="0.2">
      <c r="A1268" t="s">
        <v>5877</v>
      </c>
      <c r="B1268" t="s">
        <v>2588</v>
      </c>
      <c r="C1268" t="s">
        <v>2588</v>
      </c>
      <c r="D1268">
        <v>467</v>
      </c>
      <c r="E1268">
        <v>1431</v>
      </c>
      <c r="F1268">
        <v>467</v>
      </c>
      <c r="G1268">
        <v>471</v>
      </c>
      <c r="H1268">
        <v>7</v>
      </c>
      <c r="I1268">
        <v>21</v>
      </c>
      <c r="J1268">
        <v>81</v>
      </c>
      <c r="K1268">
        <v>5228617</v>
      </c>
      <c r="L1268">
        <v>100000</v>
      </c>
      <c r="M1268" s="2">
        <f>VLOOKUP(A1268,Sheet2!$A$1:G4992,2,0)</f>
        <v>31888</v>
      </c>
      <c r="N1268" t="str">
        <f>VLOOKUP(A1268,Sheet2!$A$1:G4992,3,0)</f>
        <v>Color</v>
      </c>
      <c r="O1268" t="str">
        <f>VLOOKUP(A1268,Sheet2!$A$1:G4992,4,0)</f>
        <v>Comedy</v>
      </c>
      <c r="P1268" t="str">
        <f>VLOOKUP(A1268,Sheet2!$A$1:G4992,5,0)</f>
        <v>English</v>
      </c>
      <c r="Q1268" t="str">
        <f>VLOOKUP(A1268,Sheet2!$A$1:G4992,6,0)</f>
        <v>USA</v>
      </c>
      <c r="R1268" t="str">
        <f>VLOOKUP(A1268,Sheet2!$A$1:G4992,7,0)</f>
        <v>R</v>
      </c>
      <c r="S1268" t="str">
        <f>IF(Table19[[#This Row],[Language]]="English","English","Other language")</f>
        <v>English</v>
      </c>
      <c r="T1268">
        <f>Table19[[#This Row],[Gross Revenue]]-Table19[[#This Row],[Budget]]</f>
        <v>5128617</v>
      </c>
      <c r="U1268" s="1">
        <f>(Table19[[#This Row],[Gross Revenue]]/Table19[[#This Row],[Budget]])-1</f>
        <v>51.286169999999998</v>
      </c>
      <c r="V1268" t="str">
        <f t="shared" si="43"/>
        <v>&lt;90 minutes</v>
      </c>
      <c r="W1268">
        <f>Table19[[#This Row],[Profit]]/Table19[[#This Row],[Budget]]*100</f>
        <v>5128.6170000000002</v>
      </c>
      <c r="X1268">
        <v>1637763</v>
      </c>
      <c r="Y1268">
        <v>0.19178668286445014</v>
      </c>
      <c r="Z1268" t="str">
        <f t="shared" si="45"/>
        <v>Low</v>
      </c>
    </row>
    <row r="1269" spans="1:26" x14ac:dyDescent="0.2">
      <c r="A1269" t="s">
        <v>3538</v>
      </c>
      <c r="B1269" t="s">
        <v>503</v>
      </c>
      <c r="C1269" t="s">
        <v>504</v>
      </c>
      <c r="D1269">
        <v>743</v>
      </c>
      <c r="E1269">
        <v>2367</v>
      </c>
      <c r="F1269">
        <v>65</v>
      </c>
      <c r="G1269">
        <v>296</v>
      </c>
      <c r="H1269">
        <v>4.9000000000000004</v>
      </c>
      <c r="I1269">
        <v>56</v>
      </c>
      <c r="J1269">
        <v>114</v>
      </c>
      <c r="K1269">
        <v>12065985</v>
      </c>
      <c r="L1269">
        <v>60000000</v>
      </c>
      <c r="M1269" s="2">
        <f>VLOOKUP(A1269,Sheet2!$A$1:G4993,2,0)</f>
        <v>35985</v>
      </c>
      <c r="N1269" t="str">
        <f>VLOOKUP(A1269,Sheet2!$A$1:G4993,3,0)</f>
        <v>Color</v>
      </c>
      <c r="O1269" t="str">
        <f>VLOOKUP(A1269,Sheet2!$A$1:G4993,4,0)</f>
        <v>Comedy</v>
      </c>
      <c r="P1269" t="str">
        <f>VLOOKUP(A1269,Sheet2!$A$1:G4993,5,0)</f>
        <v>English</v>
      </c>
      <c r="Q1269" t="str">
        <f>VLOOKUP(A1269,Sheet2!$A$1:G4993,6,0)</f>
        <v>USA</v>
      </c>
      <c r="R1269" t="str">
        <f>VLOOKUP(A1269,Sheet2!$A$1:G4993,7,0)</f>
        <v>PG</v>
      </c>
      <c r="S1269" t="str">
        <f>IF(Table19[[#This Row],[Language]]="English","English","Other language")</f>
        <v>English</v>
      </c>
      <c r="T1269">
        <f>Table19[[#This Row],[Gross Revenue]]-Table19[[#This Row],[Budget]]</f>
        <v>-47934015</v>
      </c>
      <c r="U1269" s="1">
        <f>(Table19[[#This Row],[Gross Revenue]]/Table19[[#This Row],[Budget]])-1</f>
        <v>-0.79890024999999998</v>
      </c>
      <c r="V1269" t="str">
        <f t="shared" si="43"/>
        <v>111-130 minutes</v>
      </c>
      <c r="W1269">
        <f>Table19[[#This Row],[Profit]]/Table19[[#This Row],[Budget]]*100</f>
        <v>-79.890024999999994</v>
      </c>
      <c r="X1269">
        <v>1637763</v>
      </c>
      <c r="Y1269">
        <v>0.19178668286445014</v>
      </c>
      <c r="Z1269" t="str">
        <f t="shared" si="45"/>
        <v>High</v>
      </c>
    </row>
    <row r="1270" spans="1:26" x14ac:dyDescent="0.2">
      <c r="A1270" t="s">
        <v>5399</v>
      </c>
      <c r="B1270" t="s">
        <v>2250</v>
      </c>
      <c r="C1270" t="s">
        <v>2273</v>
      </c>
      <c r="D1270">
        <v>17000</v>
      </c>
      <c r="E1270">
        <v>17883</v>
      </c>
      <c r="F1270">
        <v>12</v>
      </c>
      <c r="G1270">
        <v>26000</v>
      </c>
      <c r="H1270">
        <v>6.7</v>
      </c>
      <c r="I1270">
        <v>165</v>
      </c>
      <c r="J1270">
        <v>94</v>
      </c>
      <c r="K1270">
        <v>177343675</v>
      </c>
      <c r="L1270">
        <v>135000000</v>
      </c>
      <c r="M1270" s="2">
        <f>VLOOKUP(A1270,Sheet2!$A$1:G4994,2,0)</f>
        <v>42006</v>
      </c>
      <c r="N1270" t="str">
        <f>VLOOKUP(A1270,Sheet2!$A$1:G4994,3,0)</f>
        <v>Color</v>
      </c>
      <c r="O1270" t="str">
        <f>VLOOKUP(A1270,Sheet2!$A$1:G4994,4,0)</f>
        <v>Adventure</v>
      </c>
      <c r="P1270" t="str">
        <f>VLOOKUP(A1270,Sheet2!$A$1:G4994,5,0)</f>
        <v>English</v>
      </c>
      <c r="Q1270" t="str">
        <f>VLOOKUP(A1270,Sheet2!$A$1:G4994,6,0)</f>
        <v>USA</v>
      </c>
      <c r="R1270" t="str">
        <f>VLOOKUP(A1270,Sheet2!$A$1:G4994,7,0)</f>
        <v>PG</v>
      </c>
      <c r="S1270" t="str">
        <f>IF(Table19[[#This Row],[Language]]="English","English","Other language")</f>
        <v>English</v>
      </c>
      <c r="T1270">
        <f>Table19[[#This Row],[Gross Revenue]]-Table19[[#This Row],[Budget]]</f>
        <v>42343675</v>
      </c>
      <c r="U1270" s="1">
        <f>(Table19[[#This Row],[Gross Revenue]]/Table19[[#This Row],[Budget]])-1</f>
        <v>0.31365685185185188</v>
      </c>
      <c r="V1270" t="str">
        <f t="shared" si="43"/>
        <v>90-110 minutes</v>
      </c>
      <c r="W1270">
        <f>Table19[[#This Row],[Profit]]/Table19[[#This Row],[Budget]]*100</f>
        <v>31.365685185185182</v>
      </c>
      <c r="X1270">
        <v>3892693.5</v>
      </c>
      <c r="Y1270">
        <v>0.11726928571428571</v>
      </c>
      <c r="Z1270" t="str">
        <f t="shared" si="45"/>
        <v>High</v>
      </c>
    </row>
    <row r="1271" spans="1:26" x14ac:dyDescent="0.2">
      <c r="A1271" t="s">
        <v>6483</v>
      </c>
      <c r="B1271" t="s">
        <v>720</v>
      </c>
      <c r="C1271" t="s">
        <v>808</v>
      </c>
      <c r="D1271">
        <v>3000</v>
      </c>
      <c r="E1271">
        <v>7521</v>
      </c>
      <c r="F1271">
        <v>0</v>
      </c>
      <c r="G1271">
        <v>20000</v>
      </c>
      <c r="H1271">
        <v>7.5</v>
      </c>
      <c r="I1271">
        <v>102</v>
      </c>
      <c r="J1271">
        <v>103</v>
      </c>
      <c r="K1271">
        <v>285761243</v>
      </c>
      <c r="L1271">
        <v>18000000</v>
      </c>
      <c r="M1271" s="2">
        <f>VLOOKUP(A1271,Sheet2!$A$1:G4995,2,0)</f>
        <v>33224</v>
      </c>
      <c r="N1271" t="str">
        <f>VLOOKUP(A1271,Sheet2!$A$1:G4995,3,0)</f>
        <v>Color</v>
      </c>
      <c r="O1271" t="str">
        <f>VLOOKUP(A1271,Sheet2!$A$1:G4995,4,0)</f>
        <v>Comedy</v>
      </c>
      <c r="P1271" t="str">
        <f>VLOOKUP(A1271,Sheet2!$A$1:G4995,5,0)</f>
        <v>English</v>
      </c>
      <c r="Q1271" t="str">
        <f>VLOOKUP(A1271,Sheet2!$A$1:G4995,6,0)</f>
        <v>USA</v>
      </c>
      <c r="R1271" t="str">
        <f>VLOOKUP(A1271,Sheet2!$A$1:G4995,7,0)</f>
        <v>PG</v>
      </c>
      <c r="S1271" t="str">
        <f>IF(Table19[[#This Row],[Language]]="English","English","Other language")</f>
        <v>English</v>
      </c>
      <c r="T1271">
        <f>Table19[[#This Row],[Gross Revenue]]-Table19[[#This Row],[Budget]]</f>
        <v>267761243</v>
      </c>
      <c r="U1271" s="1">
        <f>(Table19[[#This Row],[Gross Revenue]]/Table19[[#This Row],[Budget]])-1</f>
        <v>14.87562461111111</v>
      </c>
      <c r="V1271" t="str">
        <f t="shared" si="43"/>
        <v>90-110 minutes</v>
      </c>
      <c r="W1271">
        <f>Table19[[#This Row],[Profit]]/Table19[[#This Row],[Budget]]*100</f>
        <v>1487.5624611111111</v>
      </c>
      <c r="X1271">
        <v>1637763</v>
      </c>
      <c r="Y1271">
        <v>0.19178668286445014</v>
      </c>
      <c r="Z1271" t="str">
        <f t="shared" si="45"/>
        <v>Medium</v>
      </c>
    </row>
    <row r="1272" spans="1:26" x14ac:dyDescent="0.2">
      <c r="A1272" t="s">
        <v>5282</v>
      </c>
      <c r="B1272" t="s">
        <v>720</v>
      </c>
      <c r="C1272" t="s">
        <v>808</v>
      </c>
      <c r="D1272">
        <v>3000</v>
      </c>
      <c r="E1272">
        <v>7860</v>
      </c>
      <c r="F1272">
        <v>0</v>
      </c>
      <c r="G1272">
        <v>0</v>
      </c>
      <c r="H1272">
        <v>6.6</v>
      </c>
      <c r="I1272">
        <v>37</v>
      </c>
      <c r="J1272">
        <v>120</v>
      </c>
      <c r="K1272">
        <v>173585516</v>
      </c>
      <c r="L1272">
        <v>18000000</v>
      </c>
      <c r="M1272" s="2">
        <f>VLOOKUP(A1272,Sheet2!$A$1:G4996,2,0)</f>
        <v>33642</v>
      </c>
      <c r="N1272" t="str">
        <f>VLOOKUP(A1272,Sheet2!$A$1:G4996,3,0)</f>
        <v>Color</v>
      </c>
      <c r="O1272" t="str">
        <f>VLOOKUP(A1272,Sheet2!$A$1:G4996,4,0)</f>
        <v>Adventure</v>
      </c>
      <c r="P1272" t="str">
        <f>VLOOKUP(A1272,Sheet2!$A$1:G4996,5,0)</f>
        <v>English</v>
      </c>
      <c r="Q1272" t="str">
        <f>VLOOKUP(A1272,Sheet2!$A$1:G4996,6,0)</f>
        <v>USA</v>
      </c>
      <c r="R1272" t="str">
        <f>VLOOKUP(A1272,Sheet2!$A$1:G4996,7,0)</f>
        <v>PG</v>
      </c>
      <c r="S1272" t="str">
        <f>IF(Table19[[#This Row],[Language]]="English","English","Other language")</f>
        <v>English</v>
      </c>
      <c r="T1272">
        <f>Table19[[#This Row],[Gross Revenue]]-Table19[[#This Row],[Budget]]</f>
        <v>155585516</v>
      </c>
      <c r="U1272" s="1">
        <f>(Table19[[#This Row],[Gross Revenue]]/Table19[[#This Row],[Budget]])-1</f>
        <v>8.6436397777777785</v>
      </c>
      <c r="V1272" t="str">
        <f t="shared" si="43"/>
        <v>111-130 minutes</v>
      </c>
      <c r="W1272">
        <f>Table19[[#This Row],[Profit]]/Table19[[#This Row],[Budget]]*100</f>
        <v>864.36397777777779</v>
      </c>
      <c r="X1272">
        <v>3892693.5</v>
      </c>
      <c r="Y1272">
        <v>0.11726928571428571</v>
      </c>
      <c r="Z1272" t="str">
        <f t="shared" si="45"/>
        <v>Medium</v>
      </c>
    </row>
    <row r="1273" spans="1:26" x14ac:dyDescent="0.2">
      <c r="A1273" t="s">
        <v>5207</v>
      </c>
      <c r="B1273" t="s">
        <v>315</v>
      </c>
      <c r="C1273" t="s">
        <v>2163</v>
      </c>
      <c r="D1273">
        <v>21000</v>
      </c>
      <c r="E1273">
        <v>25263</v>
      </c>
      <c r="F1273">
        <v>0</v>
      </c>
      <c r="G1273">
        <v>0</v>
      </c>
      <c r="H1273">
        <v>6.6</v>
      </c>
      <c r="I1273">
        <v>45</v>
      </c>
      <c r="J1273">
        <v>103</v>
      </c>
      <c r="K1273">
        <v>17518220</v>
      </c>
      <c r="L1273">
        <v>20000000</v>
      </c>
      <c r="M1273" s="2">
        <f>VLOOKUP(A1273,Sheet2!$A$1:G4997,2,0)</f>
        <v>34910</v>
      </c>
      <c r="N1273" t="str">
        <f>VLOOKUP(A1273,Sheet2!$A$1:G4997,3,0)</f>
        <v>Color</v>
      </c>
      <c r="O1273" t="str">
        <f>VLOOKUP(A1273,Sheet2!$A$1:G4997,4,0)</f>
        <v>Comedy</v>
      </c>
      <c r="P1273" t="str">
        <f>VLOOKUP(A1273,Sheet2!$A$1:G4997,5,0)</f>
        <v>English</v>
      </c>
      <c r="Q1273" t="str">
        <f>VLOOKUP(A1273,Sheet2!$A$1:G4997,6,0)</f>
        <v>USA</v>
      </c>
      <c r="R1273" t="str">
        <f>VLOOKUP(A1273,Sheet2!$A$1:G4997,7,0)</f>
        <v>PG-13</v>
      </c>
      <c r="S1273" t="str">
        <f>IF(Table19[[#This Row],[Language]]="English","English","Other language")</f>
        <v>English</v>
      </c>
      <c r="T1273">
        <f>Table19[[#This Row],[Gross Revenue]]-Table19[[#This Row],[Budget]]</f>
        <v>-2481780</v>
      </c>
      <c r="U1273" s="1">
        <f>(Table19[[#This Row],[Gross Revenue]]/Table19[[#This Row],[Budget]])-1</f>
        <v>-0.124089</v>
      </c>
      <c r="V1273" t="str">
        <f t="shared" si="43"/>
        <v>90-110 minutes</v>
      </c>
      <c r="W1273">
        <f>Table19[[#This Row],[Profit]]/Table19[[#This Row],[Budget]]*100</f>
        <v>-12.408900000000001</v>
      </c>
      <c r="X1273">
        <v>1637763</v>
      </c>
      <c r="Y1273">
        <v>0.19178668286445014</v>
      </c>
      <c r="Z1273" t="str">
        <f t="shared" si="45"/>
        <v>Medium</v>
      </c>
    </row>
    <row r="1274" spans="1:26" x14ac:dyDescent="0.2">
      <c r="A1274" t="s">
        <v>3579</v>
      </c>
      <c r="B1274" t="s">
        <v>568</v>
      </c>
      <c r="C1274" t="s">
        <v>569</v>
      </c>
      <c r="D1274">
        <v>925</v>
      </c>
      <c r="E1274">
        <v>2913</v>
      </c>
      <c r="F1274">
        <v>23</v>
      </c>
      <c r="G1274">
        <v>247</v>
      </c>
      <c r="H1274">
        <v>5</v>
      </c>
      <c r="I1274">
        <v>42</v>
      </c>
      <c r="J1274">
        <v>91</v>
      </c>
      <c r="K1274">
        <v>10443316</v>
      </c>
      <c r="L1274">
        <v>15000000</v>
      </c>
      <c r="M1274" s="2">
        <f>VLOOKUP(A1274,Sheet2!$A$1:G4998,2,0)</f>
        <v>36088</v>
      </c>
      <c r="N1274" t="str">
        <f>VLOOKUP(A1274,Sheet2!$A$1:G4998,3,0)</f>
        <v>Color</v>
      </c>
      <c r="O1274" t="str">
        <f>VLOOKUP(A1274,Sheet2!$A$1:G4998,4,0)</f>
        <v>Comedy</v>
      </c>
      <c r="P1274" t="str">
        <f>VLOOKUP(A1274,Sheet2!$A$1:G4998,5,0)</f>
        <v>English</v>
      </c>
      <c r="Q1274" t="str">
        <f>VLOOKUP(A1274,Sheet2!$A$1:G4998,6,0)</f>
        <v>USA</v>
      </c>
      <c r="R1274" t="str">
        <f>VLOOKUP(A1274,Sheet2!$A$1:G4998,7,0)</f>
        <v>PG-13</v>
      </c>
      <c r="S1274" t="str">
        <f>IF(Table19[[#This Row],[Language]]="English","English","Other language")</f>
        <v>English</v>
      </c>
      <c r="T1274">
        <f>Table19[[#This Row],[Gross Revenue]]-Table19[[#This Row],[Budget]]</f>
        <v>-4556684</v>
      </c>
      <c r="U1274" s="1">
        <f>(Table19[[#This Row],[Gross Revenue]]/Table19[[#This Row],[Budget]])-1</f>
        <v>-0.30377893333333328</v>
      </c>
      <c r="V1274" t="str">
        <f t="shared" si="43"/>
        <v>90-110 minutes</v>
      </c>
      <c r="W1274">
        <f>Table19[[#This Row],[Profit]]/Table19[[#This Row],[Budget]]*100</f>
        <v>-30.377893333333333</v>
      </c>
      <c r="X1274">
        <v>1637763</v>
      </c>
      <c r="Y1274">
        <v>0.19178668286445014</v>
      </c>
      <c r="Z1274" t="str">
        <f t="shared" si="45"/>
        <v>Medium</v>
      </c>
    </row>
    <row r="1275" spans="1:26" x14ac:dyDescent="0.2">
      <c r="A1275" t="s">
        <v>3789</v>
      </c>
      <c r="B1275" t="s">
        <v>677</v>
      </c>
      <c r="C1275" t="s">
        <v>865</v>
      </c>
      <c r="D1275">
        <v>12000</v>
      </c>
      <c r="E1275">
        <v>13607</v>
      </c>
      <c r="F1275">
        <v>6</v>
      </c>
      <c r="G1275">
        <v>304</v>
      </c>
      <c r="H1275">
        <v>5.4</v>
      </c>
      <c r="I1275">
        <v>104</v>
      </c>
      <c r="J1275">
        <v>76</v>
      </c>
      <c r="K1275">
        <v>50026353</v>
      </c>
      <c r="L1275">
        <v>110000000</v>
      </c>
      <c r="M1275" s="2">
        <f>VLOOKUP(A1275,Sheet2!$A$1:G4999,2,0)</f>
        <v>38015</v>
      </c>
      <c r="N1275" t="str">
        <f>VLOOKUP(A1275,Sheet2!$A$1:G4999,3,0)</f>
        <v>Color</v>
      </c>
      <c r="O1275" t="str">
        <f>VLOOKUP(A1275,Sheet2!$A$1:G4999,4,0)</f>
        <v>Animation</v>
      </c>
      <c r="P1275" t="str">
        <f>VLOOKUP(A1275,Sheet2!$A$1:G4999,5,0)</f>
        <v>English</v>
      </c>
      <c r="Q1275" t="str">
        <f>VLOOKUP(A1275,Sheet2!$A$1:G4999,6,0)</f>
        <v>USA</v>
      </c>
      <c r="R1275" t="str">
        <f>VLOOKUP(A1275,Sheet2!$A$1:G4999,7,0)</f>
        <v>PG</v>
      </c>
      <c r="S1275" t="str">
        <f>IF(Table19[[#This Row],[Language]]="English","English","Other language")</f>
        <v>English</v>
      </c>
      <c r="T1275">
        <f>Table19[[#This Row],[Gross Revenue]]-Table19[[#This Row],[Budget]]</f>
        <v>-59973647</v>
      </c>
      <c r="U1275" s="1">
        <f>(Table19[[#This Row],[Gross Revenue]]/Table19[[#This Row],[Budget]])-1</f>
        <v>-0.54521497272727271</v>
      </c>
      <c r="V1275" t="str">
        <f t="shared" si="43"/>
        <v>&lt;90 minutes</v>
      </c>
      <c r="W1275">
        <f>Table19[[#This Row],[Profit]]/Table19[[#This Row],[Budget]]*100</f>
        <v>-54.521497272727274</v>
      </c>
      <c r="Z1275" t="str">
        <f t="shared" si="45"/>
        <v>High</v>
      </c>
    </row>
    <row r="1276" spans="1:26" x14ac:dyDescent="0.2">
      <c r="A1276" t="s">
        <v>4400</v>
      </c>
      <c r="B1276" t="s">
        <v>259</v>
      </c>
      <c r="C1276" t="s">
        <v>1508</v>
      </c>
      <c r="D1276">
        <v>890</v>
      </c>
      <c r="E1276">
        <v>2681</v>
      </c>
      <c r="F1276">
        <v>29</v>
      </c>
      <c r="G1276">
        <v>0</v>
      </c>
      <c r="H1276">
        <v>6</v>
      </c>
      <c r="I1276">
        <v>10</v>
      </c>
      <c r="J1276">
        <v>113</v>
      </c>
      <c r="K1276">
        <v>2859955</v>
      </c>
      <c r="L1276">
        <v>1200000</v>
      </c>
      <c r="M1276" s="2">
        <f>VLOOKUP(A1276,Sheet2!$A$1:G5000,2,0)</f>
        <v>41532</v>
      </c>
      <c r="N1276" t="str">
        <f>VLOOKUP(A1276,Sheet2!$A$1:G5000,3,0)</f>
        <v>Color</v>
      </c>
      <c r="O1276" t="str">
        <f>VLOOKUP(A1276,Sheet2!$A$1:G5000,4,0)</f>
        <v>Drama</v>
      </c>
      <c r="P1276" t="str">
        <f>VLOOKUP(A1276,Sheet2!$A$1:G5000,5,0)</f>
        <v>English</v>
      </c>
      <c r="Q1276" t="str">
        <f>VLOOKUP(A1276,Sheet2!$A$1:G5000,6,0)</f>
        <v>USA</v>
      </c>
      <c r="R1276" t="str">
        <f>VLOOKUP(A1276,Sheet2!$A$1:G5000,7,0)</f>
        <v>PG-13</v>
      </c>
      <c r="S1276" t="str">
        <f>IF(Table19[[#This Row],[Language]]="English","English","Other language")</f>
        <v>English</v>
      </c>
      <c r="T1276">
        <f>Table19[[#This Row],[Gross Revenue]]-Table19[[#This Row],[Budget]]</f>
        <v>1659955</v>
      </c>
      <c r="U1276" s="1">
        <f>(Table19[[#This Row],[Gross Revenue]]/Table19[[#This Row],[Budget]])-1</f>
        <v>1.3832958333333334</v>
      </c>
      <c r="V1276" t="str">
        <f t="shared" si="43"/>
        <v>111-130 minutes</v>
      </c>
      <c r="W1276">
        <f>Table19[[#This Row],[Profit]]/Table19[[#This Row],[Budget]]*100</f>
        <v>138.32958333333335</v>
      </c>
      <c r="X1276">
        <v>-434215.5</v>
      </c>
      <c r="Y1276">
        <v>-0.10115100772200772</v>
      </c>
      <c r="Z1276" t="str">
        <f t="shared" si="45"/>
        <v>Low</v>
      </c>
    </row>
    <row r="1277" spans="1:26" x14ac:dyDescent="0.2">
      <c r="A1277" t="s">
        <v>5044</v>
      </c>
      <c r="B1277" t="s">
        <v>150</v>
      </c>
      <c r="C1277" t="s">
        <v>1673</v>
      </c>
      <c r="D1277">
        <v>26000</v>
      </c>
      <c r="E1277">
        <v>39989</v>
      </c>
      <c r="F1277">
        <v>39</v>
      </c>
      <c r="G1277">
        <v>15000</v>
      </c>
      <c r="H1277">
        <v>6.5</v>
      </c>
      <c r="I1277">
        <v>203</v>
      </c>
      <c r="J1277">
        <v>100</v>
      </c>
      <c r="K1277">
        <v>19783777</v>
      </c>
      <c r="L1277">
        <v>22000000</v>
      </c>
      <c r="M1277" s="2">
        <f>VLOOKUP(A1277,Sheet2!$A$1:G5001,2,0)</f>
        <v>41568</v>
      </c>
      <c r="N1277" t="str">
        <f>VLOOKUP(A1277,Sheet2!$A$1:G5001,3,0)</f>
        <v>Color</v>
      </c>
      <c r="O1277" t="str">
        <f>VLOOKUP(A1277,Sheet2!$A$1:G5001,4,0)</f>
        <v>Action</v>
      </c>
      <c r="P1277" t="str">
        <f>VLOOKUP(A1277,Sheet2!$A$1:G5001,5,0)</f>
        <v>English</v>
      </c>
      <c r="Q1277" t="str">
        <f>VLOOKUP(A1277,Sheet2!$A$1:G5001,6,0)</f>
        <v>USA</v>
      </c>
      <c r="R1277" t="str">
        <f>VLOOKUP(A1277,Sheet2!$A$1:G5001,7,0)</f>
        <v>R</v>
      </c>
      <c r="S1277" t="str">
        <f>IF(Table19[[#This Row],[Language]]="English","English","Other language")</f>
        <v>English</v>
      </c>
      <c r="T1277">
        <f>Table19[[#This Row],[Gross Revenue]]-Table19[[#This Row],[Budget]]</f>
        <v>-2216223</v>
      </c>
      <c r="U1277" s="1">
        <f>(Table19[[#This Row],[Gross Revenue]]/Table19[[#This Row],[Budget]])-1</f>
        <v>-0.10073740909090911</v>
      </c>
      <c r="V1277" t="str">
        <f t="shared" si="43"/>
        <v>90-110 minutes</v>
      </c>
      <c r="W1277">
        <f>Table19[[#This Row],[Profit]]/Table19[[#This Row],[Budget]]*100</f>
        <v>-10.073740909090908</v>
      </c>
      <c r="X1277">
        <v>-1289919.5</v>
      </c>
      <c r="Y1277">
        <v>-4.8151417500000002E-2</v>
      </c>
      <c r="Z1277" t="str">
        <f t="shared" si="45"/>
        <v>Medium</v>
      </c>
    </row>
    <row r="1278" spans="1:26" x14ac:dyDescent="0.2">
      <c r="A1278" t="s">
        <v>3753</v>
      </c>
      <c r="B1278" t="s">
        <v>818</v>
      </c>
      <c r="C1278" t="s">
        <v>744</v>
      </c>
      <c r="D1278">
        <v>2000</v>
      </c>
      <c r="E1278">
        <v>4868</v>
      </c>
      <c r="F1278">
        <v>23</v>
      </c>
      <c r="G1278">
        <v>0</v>
      </c>
      <c r="H1278">
        <v>5.3</v>
      </c>
      <c r="I1278">
        <v>97</v>
      </c>
      <c r="J1278">
        <v>94</v>
      </c>
      <c r="K1278">
        <v>30222640</v>
      </c>
      <c r="L1278">
        <v>25000000</v>
      </c>
      <c r="M1278" s="2">
        <f>VLOOKUP(A1278,Sheet2!$A$1:G5002,2,0)</f>
        <v>37800</v>
      </c>
      <c r="N1278" t="str">
        <f>VLOOKUP(A1278,Sheet2!$A$1:G5002,3,0)</f>
        <v>Color</v>
      </c>
      <c r="O1278" t="str">
        <f>VLOOKUP(A1278,Sheet2!$A$1:G5002,4,0)</f>
        <v>Drama</v>
      </c>
      <c r="P1278" t="str">
        <f>VLOOKUP(A1278,Sheet2!$A$1:G5002,5,0)</f>
        <v>English</v>
      </c>
      <c r="Q1278" t="str">
        <f>VLOOKUP(A1278,Sheet2!$A$1:G5002,6,0)</f>
        <v>USA</v>
      </c>
      <c r="R1278" t="str">
        <f>VLOOKUP(A1278,Sheet2!$A$1:G5002,7,0)</f>
        <v>PG-13</v>
      </c>
      <c r="S1278" t="str">
        <f>IF(Table19[[#This Row],[Language]]="English","English","Other language")</f>
        <v>English</v>
      </c>
      <c r="T1278">
        <f>Table19[[#This Row],[Gross Revenue]]-Table19[[#This Row],[Budget]]</f>
        <v>5222640</v>
      </c>
      <c r="U1278" s="1">
        <f>(Table19[[#This Row],[Gross Revenue]]/Table19[[#This Row],[Budget]])-1</f>
        <v>0.20890560000000002</v>
      </c>
      <c r="V1278" t="str">
        <f t="shared" si="43"/>
        <v>90-110 minutes</v>
      </c>
      <c r="W1278">
        <f>Table19[[#This Row],[Profit]]/Table19[[#This Row],[Budget]]*100</f>
        <v>20.890560000000001</v>
      </c>
      <c r="X1278">
        <v>-434215.5</v>
      </c>
      <c r="Y1278">
        <v>-0.10115100772200772</v>
      </c>
      <c r="Z1278" t="str">
        <f t="shared" si="45"/>
        <v>Medium</v>
      </c>
    </row>
    <row r="1279" spans="1:26" x14ac:dyDescent="0.2">
      <c r="A1279" t="s">
        <v>3512</v>
      </c>
      <c r="B1279" t="s">
        <v>319</v>
      </c>
      <c r="C1279" t="s">
        <v>458</v>
      </c>
      <c r="D1279">
        <v>1000</v>
      </c>
      <c r="E1279">
        <v>5393</v>
      </c>
      <c r="F1279">
        <v>6</v>
      </c>
      <c r="G1279">
        <v>0</v>
      </c>
      <c r="H1279">
        <v>4.8</v>
      </c>
      <c r="I1279">
        <v>77</v>
      </c>
      <c r="J1279">
        <v>86</v>
      </c>
      <c r="K1279">
        <v>10134754</v>
      </c>
      <c r="L1279">
        <v>30000000</v>
      </c>
      <c r="M1279" s="2">
        <f>VLOOKUP(A1279,Sheet2!$A$1:G5003,2,0)</f>
        <v>40549</v>
      </c>
      <c r="N1279" t="str">
        <f>VLOOKUP(A1279,Sheet2!$A$1:G5003,3,0)</f>
        <v>Color</v>
      </c>
      <c r="O1279" t="str">
        <f>VLOOKUP(A1279,Sheet2!$A$1:G5003,4,0)</f>
        <v>Animation</v>
      </c>
      <c r="P1279" t="str">
        <f>VLOOKUP(A1279,Sheet2!$A$1:G5003,5,0)</f>
        <v>English</v>
      </c>
      <c r="Q1279" t="str">
        <f>VLOOKUP(A1279,Sheet2!$A$1:G5003,6,0)</f>
        <v>USA</v>
      </c>
      <c r="R1279" t="str">
        <f>VLOOKUP(A1279,Sheet2!$A$1:G5003,7,0)</f>
        <v>PG</v>
      </c>
      <c r="S1279" t="str">
        <f>IF(Table19[[#This Row],[Language]]="English","English","Other language")</f>
        <v>English</v>
      </c>
      <c r="T1279">
        <f>Table19[[#This Row],[Gross Revenue]]-Table19[[#This Row],[Budget]]</f>
        <v>-19865246</v>
      </c>
      <c r="U1279" s="1">
        <f>(Table19[[#This Row],[Gross Revenue]]/Table19[[#This Row],[Budget]])-1</f>
        <v>-0.66217486666666669</v>
      </c>
      <c r="V1279" t="str">
        <f t="shared" si="43"/>
        <v>&lt;90 minutes</v>
      </c>
      <c r="W1279">
        <f>Table19[[#This Row],[Profit]]/Table19[[#This Row],[Budget]]*100</f>
        <v>-66.217486666666673</v>
      </c>
      <c r="Z1279" t="str">
        <f t="shared" si="45"/>
        <v>Medium</v>
      </c>
    </row>
    <row r="1280" spans="1:26" x14ac:dyDescent="0.2">
      <c r="A1280" t="s">
        <v>5109</v>
      </c>
      <c r="B1280" t="s">
        <v>908</v>
      </c>
      <c r="C1280" t="s">
        <v>2074</v>
      </c>
      <c r="D1280">
        <v>11000</v>
      </c>
      <c r="E1280">
        <v>14385</v>
      </c>
      <c r="F1280">
        <v>19</v>
      </c>
      <c r="G1280">
        <v>0</v>
      </c>
      <c r="H1280">
        <v>6.5</v>
      </c>
      <c r="I1280">
        <v>142</v>
      </c>
      <c r="J1280">
        <v>80</v>
      </c>
      <c r="K1280">
        <v>51053787</v>
      </c>
      <c r="L1280">
        <v>17500000</v>
      </c>
      <c r="M1280" s="2">
        <f>VLOOKUP(A1280,Sheet2!$A$1:G5004,2,0)</f>
        <v>38668</v>
      </c>
      <c r="N1280" t="str">
        <f>VLOOKUP(A1280,Sheet2!$A$1:G5004,3,0)</f>
        <v>Color</v>
      </c>
      <c r="O1280" t="str">
        <f>VLOOKUP(A1280,Sheet2!$A$1:G5004,4,0)</f>
        <v>Action</v>
      </c>
      <c r="P1280" t="str">
        <f>VLOOKUP(A1280,Sheet2!$A$1:G5004,5,0)</f>
        <v>English</v>
      </c>
      <c r="Q1280" t="str">
        <f>VLOOKUP(A1280,Sheet2!$A$1:G5004,6,0)</f>
        <v>USA</v>
      </c>
      <c r="R1280" t="str">
        <f>VLOOKUP(A1280,Sheet2!$A$1:G5004,7,0)</f>
        <v>PG</v>
      </c>
      <c r="S1280" t="str">
        <f>IF(Table19[[#This Row],[Language]]="English","English","Other language")</f>
        <v>English</v>
      </c>
      <c r="T1280">
        <f>Table19[[#This Row],[Gross Revenue]]-Table19[[#This Row],[Budget]]</f>
        <v>33553787</v>
      </c>
      <c r="U1280" s="1">
        <f>(Table19[[#This Row],[Gross Revenue]]/Table19[[#This Row],[Budget]])-1</f>
        <v>1.917359257142857</v>
      </c>
      <c r="V1280" t="str">
        <f t="shared" si="43"/>
        <v>&lt;90 minutes</v>
      </c>
      <c r="W1280">
        <f>Table19[[#This Row],[Profit]]/Table19[[#This Row],[Budget]]*100</f>
        <v>191.73592571428571</v>
      </c>
      <c r="X1280">
        <v>-1289919.5</v>
      </c>
      <c r="Y1280">
        <v>-4.8151417500000002E-2</v>
      </c>
      <c r="Z1280" t="str">
        <f t="shared" si="45"/>
        <v>Medium</v>
      </c>
    </row>
    <row r="1281" spans="1:26" x14ac:dyDescent="0.2">
      <c r="A1281" t="s">
        <v>5412</v>
      </c>
      <c r="B1281" t="s">
        <v>725</v>
      </c>
      <c r="C1281" t="s">
        <v>1734</v>
      </c>
      <c r="D1281">
        <v>49000</v>
      </c>
      <c r="E1281">
        <v>64259</v>
      </c>
      <c r="F1281">
        <v>14000</v>
      </c>
      <c r="G1281">
        <v>13000</v>
      </c>
      <c r="H1281">
        <v>6.7</v>
      </c>
      <c r="I1281">
        <v>75</v>
      </c>
      <c r="J1281">
        <v>142</v>
      </c>
      <c r="K1281">
        <v>119654900</v>
      </c>
      <c r="L1281">
        <v>70000000</v>
      </c>
      <c r="M1281" s="2">
        <f>VLOOKUP(A1281,Sheet2!$A$1:G5005,2,0)</f>
        <v>33368</v>
      </c>
      <c r="N1281" t="str">
        <f>VLOOKUP(A1281,Sheet2!$A$1:G5005,3,0)</f>
        <v>Color</v>
      </c>
      <c r="O1281" t="str">
        <f>VLOOKUP(A1281,Sheet2!$A$1:G5005,4,0)</f>
        <v>Adventure</v>
      </c>
      <c r="P1281" t="str">
        <f>VLOOKUP(A1281,Sheet2!$A$1:G5005,5,0)</f>
        <v>English</v>
      </c>
      <c r="Q1281" t="str">
        <f>VLOOKUP(A1281,Sheet2!$A$1:G5005,6,0)</f>
        <v>USA</v>
      </c>
      <c r="R1281" t="str">
        <f>VLOOKUP(A1281,Sheet2!$A$1:G5005,7,0)</f>
        <v>PG</v>
      </c>
      <c r="S1281" t="str">
        <f>IF(Table19[[#This Row],[Language]]="English","English","Other language")</f>
        <v>English</v>
      </c>
      <c r="T1281">
        <f>Table19[[#This Row],[Gross Revenue]]-Table19[[#This Row],[Budget]]</f>
        <v>49654900</v>
      </c>
      <c r="U1281" s="1">
        <f>(Table19[[#This Row],[Gross Revenue]]/Table19[[#This Row],[Budget]])-1</f>
        <v>0.70935571428571431</v>
      </c>
      <c r="V1281" t="str">
        <f t="shared" si="43"/>
        <v>131-150 minutes</v>
      </c>
      <c r="W1281">
        <f>Table19[[#This Row],[Profit]]/Table19[[#This Row],[Budget]]*100</f>
        <v>70.935571428571436</v>
      </c>
      <c r="X1281">
        <v>3892693.5</v>
      </c>
      <c r="Y1281">
        <v>0.11726928571428571</v>
      </c>
      <c r="Z1281" t="str">
        <f t="shared" si="45"/>
        <v>High</v>
      </c>
    </row>
    <row r="1282" spans="1:26" x14ac:dyDescent="0.2">
      <c r="A1282" t="s">
        <v>6966</v>
      </c>
      <c r="B1282" t="s">
        <v>3208</v>
      </c>
      <c r="C1282" t="s">
        <v>2334</v>
      </c>
      <c r="D1282">
        <v>7</v>
      </c>
      <c r="E1282">
        <v>15</v>
      </c>
      <c r="F1282">
        <v>23</v>
      </c>
      <c r="G1282">
        <v>0</v>
      </c>
      <c r="H1282">
        <v>8.3000000000000007</v>
      </c>
      <c r="I1282">
        <v>53</v>
      </c>
      <c r="J1282">
        <v>170</v>
      </c>
      <c r="K1282">
        <v>7830611</v>
      </c>
      <c r="L1282">
        <v>700000</v>
      </c>
      <c r="M1282" s="2">
        <f>VLOOKUP(A1282,Sheet2!$A$1:G5006,2,0)</f>
        <v>34363</v>
      </c>
      <c r="N1282" t="str">
        <f>VLOOKUP(A1282,Sheet2!$A$1:G5006,3,0)</f>
        <v>Color</v>
      </c>
      <c r="O1282" t="str">
        <f>VLOOKUP(A1282,Sheet2!$A$1:G5006,4,0)</f>
        <v>Documentary</v>
      </c>
      <c r="P1282" t="str">
        <f>VLOOKUP(A1282,Sheet2!$A$1:G5006,5,0)</f>
        <v>English</v>
      </c>
      <c r="Q1282" t="str">
        <f>VLOOKUP(A1282,Sheet2!$A$1:G5006,6,0)</f>
        <v>USA</v>
      </c>
      <c r="R1282" t="str">
        <f>VLOOKUP(A1282,Sheet2!$A$1:G5006,7,0)</f>
        <v>PG-13</v>
      </c>
      <c r="S1282" t="str">
        <f>IF(Table19[[#This Row],[Language]]="English","English","Other language")</f>
        <v>English</v>
      </c>
      <c r="T1282">
        <f>Table19[[#This Row],[Gross Revenue]]-Table19[[#This Row],[Budget]]</f>
        <v>7130611</v>
      </c>
      <c r="U1282" s="1">
        <f>(Table19[[#This Row],[Gross Revenue]]/Table19[[#This Row],[Budget]])-1</f>
        <v>10.186587142857142</v>
      </c>
      <c r="V1282" t="str">
        <f t="shared" ref="V1282:V1345" si="46">IF(J1282="","",IF(J1282&lt;90,"&lt;90 minutes",IF(J1282&lt;=110,"90-110 minutes",IF(J1282&lt;=130,"111-130 minutes",IF(J1282&lt;=150,"131-150 minutes","&gt;150 minutes")))))</f>
        <v>&gt;150 minutes</v>
      </c>
      <c r="W1282">
        <f>Table19[[#This Row],[Profit]]/Table19[[#This Row],[Budget]]*100</f>
        <v>1018.6587142857143</v>
      </c>
      <c r="Z1282" t="str">
        <f t="shared" ref="Z1282:Z1345" si="47">IF(L1282="","",IF(L1282&lt;=$AA$26,"Low",IF(L1282&lt;=$AA$28,"Medium","High")))</f>
        <v>Low</v>
      </c>
    </row>
    <row r="1283" spans="1:26" x14ac:dyDescent="0.2">
      <c r="A1283" t="s">
        <v>3948</v>
      </c>
      <c r="B1283" t="s">
        <v>1047</v>
      </c>
      <c r="C1283" t="s">
        <v>1048</v>
      </c>
      <c r="D1283">
        <v>8000</v>
      </c>
      <c r="E1283">
        <v>10732</v>
      </c>
      <c r="F1283">
        <v>6</v>
      </c>
      <c r="G1283">
        <v>647</v>
      </c>
      <c r="H1283">
        <v>5.6</v>
      </c>
      <c r="I1283">
        <v>49</v>
      </c>
      <c r="J1283">
        <v>91</v>
      </c>
      <c r="K1283">
        <v>8080116</v>
      </c>
      <c r="L1283">
        <v>15000000</v>
      </c>
      <c r="M1283" s="2">
        <f>VLOOKUP(A1283,Sheet2!$A$1:G5007,2,0)</f>
        <v>38781</v>
      </c>
      <c r="N1283" t="str">
        <f>VLOOKUP(A1283,Sheet2!$A$1:G5007,3,0)</f>
        <v>Color</v>
      </c>
      <c r="O1283" t="str">
        <f>VLOOKUP(A1283,Sheet2!$A$1:G5007,4,0)</f>
        <v>Adventure</v>
      </c>
      <c r="P1283" t="str">
        <f>VLOOKUP(A1283,Sheet2!$A$1:G5007,5,0)</f>
        <v>English</v>
      </c>
      <c r="Q1283" t="str">
        <f>VLOOKUP(A1283,Sheet2!$A$1:G5007,6,0)</f>
        <v>USA</v>
      </c>
      <c r="R1283" t="str">
        <f>VLOOKUP(A1283,Sheet2!$A$1:G5007,7,0)</f>
        <v>PG</v>
      </c>
      <c r="S1283" t="str">
        <f>IF(Table19[[#This Row],[Language]]="English","English","Other language")</f>
        <v>English</v>
      </c>
      <c r="T1283">
        <f>Table19[[#This Row],[Gross Revenue]]-Table19[[#This Row],[Budget]]</f>
        <v>-6919884</v>
      </c>
      <c r="U1283" s="1">
        <f>(Table19[[#This Row],[Gross Revenue]]/Table19[[#This Row],[Budget]])-1</f>
        <v>-0.4613256</v>
      </c>
      <c r="V1283" t="str">
        <f t="shared" si="46"/>
        <v>90-110 minutes</v>
      </c>
      <c r="W1283">
        <f>Table19[[#This Row],[Profit]]/Table19[[#This Row],[Budget]]*100</f>
        <v>-46.132559999999998</v>
      </c>
      <c r="X1283">
        <v>3892693.5</v>
      </c>
      <c r="Y1283">
        <v>0.11726928571428571</v>
      </c>
      <c r="Z1283" t="str">
        <f t="shared" si="47"/>
        <v>Medium</v>
      </c>
    </row>
    <row r="1284" spans="1:26" x14ac:dyDescent="0.2">
      <c r="A1284" t="s">
        <v>3897</v>
      </c>
      <c r="B1284" t="s">
        <v>548</v>
      </c>
      <c r="C1284" t="s">
        <v>747</v>
      </c>
      <c r="D1284">
        <v>989</v>
      </c>
      <c r="E1284">
        <v>2558</v>
      </c>
      <c r="F1284">
        <v>25</v>
      </c>
      <c r="G1284">
        <v>0</v>
      </c>
      <c r="H1284">
        <v>5.5</v>
      </c>
      <c r="I1284">
        <v>156</v>
      </c>
      <c r="J1284">
        <v>95</v>
      </c>
      <c r="K1284">
        <v>108012170</v>
      </c>
      <c r="L1284">
        <v>63000000</v>
      </c>
      <c r="M1284" s="2">
        <f>VLOOKUP(A1284,Sheet2!$A$1:G5008,2,0)</f>
        <v>40790</v>
      </c>
      <c r="N1284" t="str">
        <f>VLOOKUP(A1284,Sheet2!$A$1:G5008,3,0)</f>
        <v>Color</v>
      </c>
      <c r="O1284" t="str">
        <f>VLOOKUP(A1284,Sheet2!$A$1:G5008,4,0)</f>
        <v>Adventure</v>
      </c>
      <c r="P1284" t="str">
        <f>VLOOKUP(A1284,Sheet2!$A$1:G5008,5,0)</f>
        <v>English</v>
      </c>
      <c r="Q1284" t="str">
        <f>VLOOKUP(A1284,Sheet2!$A$1:G5008,6,0)</f>
        <v>USA</v>
      </c>
      <c r="R1284" t="str">
        <f>VLOOKUP(A1284,Sheet2!$A$1:G5008,7,0)</f>
        <v>PG</v>
      </c>
      <c r="S1284" t="str">
        <f>IF(Table19[[#This Row],[Language]]="English","English","Other language")</f>
        <v>English</v>
      </c>
      <c r="T1284">
        <f>Table19[[#This Row],[Gross Revenue]]-Table19[[#This Row],[Budget]]</f>
        <v>45012170</v>
      </c>
      <c r="U1284" s="1">
        <f>(Table19[[#This Row],[Gross Revenue]]/Table19[[#This Row],[Budget]])-1</f>
        <v>0.71447888888888889</v>
      </c>
      <c r="V1284" t="str">
        <f t="shared" si="46"/>
        <v>90-110 minutes</v>
      </c>
      <c r="W1284">
        <f>Table19[[#This Row],[Profit]]/Table19[[#This Row],[Budget]]*100</f>
        <v>71.447888888888883</v>
      </c>
      <c r="X1284">
        <v>3892693.5</v>
      </c>
      <c r="Y1284">
        <v>0.11726928571428571</v>
      </c>
      <c r="Z1284" t="str">
        <f t="shared" si="47"/>
        <v>High</v>
      </c>
    </row>
    <row r="1285" spans="1:26" x14ac:dyDescent="0.2">
      <c r="A1285" t="s">
        <v>4283</v>
      </c>
      <c r="B1285" t="s">
        <v>1401</v>
      </c>
      <c r="C1285" t="s">
        <v>1402</v>
      </c>
      <c r="D1285">
        <v>970</v>
      </c>
      <c r="E1285">
        <v>2860</v>
      </c>
      <c r="F1285">
        <v>0</v>
      </c>
      <c r="G1285">
        <v>0</v>
      </c>
      <c r="H1285">
        <v>5.9</v>
      </c>
      <c r="I1285">
        <v>65</v>
      </c>
      <c r="J1285">
        <v>114</v>
      </c>
      <c r="K1285">
        <v>60033780</v>
      </c>
      <c r="L1285">
        <v>30000000</v>
      </c>
      <c r="M1285" s="2">
        <f>VLOOKUP(A1285,Sheet2!$A$1:G5009,2,0)</f>
        <v>36032</v>
      </c>
      <c r="N1285" t="str">
        <f>VLOOKUP(A1285,Sheet2!$A$1:G5009,3,0)</f>
        <v>Color</v>
      </c>
      <c r="O1285" t="str">
        <f>VLOOKUP(A1285,Sheet2!$A$1:G5009,4,0)</f>
        <v>Drama</v>
      </c>
      <c r="P1285" t="str">
        <f>VLOOKUP(A1285,Sheet2!$A$1:G5009,5,0)</f>
        <v>English</v>
      </c>
      <c r="Q1285" t="str">
        <f>VLOOKUP(A1285,Sheet2!$A$1:G5009,6,0)</f>
        <v>USA</v>
      </c>
      <c r="R1285" t="str">
        <f>VLOOKUP(A1285,Sheet2!$A$1:G5009,7,0)</f>
        <v>PG-13</v>
      </c>
      <c r="S1285" t="str">
        <f>IF(Table19[[#This Row],[Language]]="English","English","Other language")</f>
        <v>English</v>
      </c>
      <c r="T1285">
        <f>Table19[[#This Row],[Gross Revenue]]-Table19[[#This Row],[Budget]]</f>
        <v>30033780</v>
      </c>
      <c r="U1285" s="1">
        <f>(Table19[[#This Row],[Gross Revenue]]/Table19[[#This Row],[Budget]])-1</f>
        <v>1.0011260000000002</v>
      </c>
      <c r="V1285" t="str">
        <f t="shared" si="46"/>
        <v>111-130 minutes</v>
      </c>
      <c r="W1285">
        <f>Table19[[#This Row],[Profit]]/Table19[[#This Row],[Budget]]*100</f>
        <v>100.1126</v>
      </c>
      <c r="X1285">
        <v>-434215.5</v>
      </c>
      <c r="Y1285">
        <v>-0.10115100772200772</v>
      </c>
      <c r="Z1285" t="str">
        <f t="shared" si="47"/>
        <v>Medium</v>
      </c>
    </row>
    <row r="1286" spans="1:26" x14ac:dyDescent="0.2">
      <c r="A1286" t="s">
        <v>4804</v>
      </c>
      <c r="B1286" t="s">
        <v>1685</v>
      </c>
      <c r="C1286" t="s">
        <v>1675</v>
      </c>
      <c r="D1286">
        <v>11000</v>
      </c>
      <c r="E1286">
        <v>19420</v>
      </c>
      <c r="F1286">
        <v>64</v>
      </c>
      <c r="G1286">
        <v>0</v>
      </c>
      <c r="H1286">
        <v>6.3</v>
      </c>
      <c r="I1286">
        <v>234</v>
      </c>
      <c r="J1286">
        <v>100</v>
      </c>
      <c r="K1286">
        <v>63536011</v>
      </c>
      <c r="L1286">
        <v>30000000</v>
      </c>
      <c r="M1286" s="2">
        <f>VLOOKUP(A1286,Sheet2!$A$1:G5010,2,0)</f>
        <v>41085</v>
      </c>
      <c r="N1286" t="str">
        <f>VLOOKUP(A1286,Sheet2!$A$1:G5010,3,0)</f>
        <v>Color</v>
      </c>
      <c r="O1286" t="str">
        <f>VLOOKUP(A1286,Sheet2!$A$1:G5010,4,0)</f>
        <v>Comedy</v>
      </c>
      <c r="P1286" t="str">
        <f>VLOOKUP(A1286,Sheet2!$A$1:G5010,5,0)</f>
        <v>English</v>
      </c>
      <c r="Q1286" t="str">
        <f>VLOOKUP(A1286,Sheet2!$A$1:G5010,6,0)</f>
        <v>USA</v>
      </c>
      <c r="R1286" t="str">
        <f>VLOOKUP(A1286,Sheet2!$A$1:G5010,7,0)</f>
        <v>PG-13</v>
      </c>
      <c r="S1286" t="str">
        <f>IF(Table19[[#This Row],[Language]]="English","English","Other language")</f>
        <v>English</v>
      </c>
      <c r="T1286">
        <f>Table19[[#This Row],[Gross Revenue]]-Table19[[#This Row],[Budget]]</f>
        <v>33536011</v>
      </c>
      <c r="U1286" s="1">
        <f>(Table19[[#This Row],[Gross Revenue]]/Table19[[#This Row],[Budget]])-1</f>
        <v>1.1178670333333334</v>
      </c>
      <c r="V1286" t="str">
        <f t="shared" si="46"/>
        <v>90-110 minutes</v>
      </c>
      <c r="W1286">
        <f>Table19[[#This Row],[Profit]]/Table19[[#This Row],[Budget]]*100</f>
        <v>111.78670333333334</v>
      </c>
      <c r="X1286">
        <v>1637763</v>
      </c>
      <c r="Y1286">
        <v>0.19178668286445014</v>
      </c>
      <c r="Z1286" t="str">
        <f t="shared" si="47"/>
        <v>Medium</v>
      </c>
    </row>
    <row r="1287" spans="1:26" x14ac:dyDescent="0.2">
      <c r="A1287" t="s">
        <v>5711</v>
      </c>
      <c r="B1287" t="s">
        <v>971</v>
      </c>
      <c r="C1287" t="s">
        <v>1095</v>
      </c>
      <c r="D1287">
        <v>18000</v>
      </c>
      <c r="E1287">
        <v>18669</v>
      </c>
      <c r="F1287">
        <v>91</v>
      </c>
      <c r="G1287">
        <v>31000</v>
      </c>
      <c r="H1287">
        <v>6.9</v>
      </c>
      <c r="I1287">
        <v>340</v>
      </c>
      <c r="J1287">
        <v>106</v>
      </c>
      <c r="K1287">
        <v>117528646</v>
      </c>
      <c r="L1287">
        <v>35000000</v>
      </c>
      <c r="M1287" s="2">
        <f>VLOOKUP(A1287,Sheet2!$A$1:G5011,2,0)</f>
        <v>40614</v>
      </c>
      <c r="N1287" t="str">
        <f>VLOOKUP(A1287,Sheet2!$A$1:G5011,3,0)</f>
        <v>Color</v>
      </c>
      <c r="O1287" t="str">
        <f>VLOOKUP(A1287,Sheet2!$A$1:G5011,4,0)</f>
        <v>Comedy</v>
      </c>
      <c r="P1287" t="str">
        <f>VLOOKUP(A1287,Sheet2!$A$1:G5011,5,0)</f>
        <v>English</v>
      </c>
      <c r="Q1287" t="str">
        <f>VLOOKUP(A1287,Sheet2!$A$1:G5011,6,0)</f>
        <v>USA</v>
      </c>
      <c r="R1287" t="str">
        <f>VLOOKUP(A1287,Sheet2!$A$1:G5011,7,0)</f>
        <v>R</v>
      </c>
      <c r="S1287" t="str">
        <f>IF(Table19[[#This Row],[Language]]="English","English","Other language")</f>
        <v>English</v>
      </c>
      <c r="T1287">
        <f>Table19[[#This Row],[Gross Revenue]]-Table19[[#This Row],[Budget]]</f>
        <v>82528646</v>
      </c>
      <c r="U1287" s="1">
        <f>(Table19[[#This Row],[Gross Revenue]]/Table19[[#This Row],[Budget]])-1</f>
        <v>2.3579613142857143</v>
      </c>
      <c r="V1287" t="str">
        <f t="shared" si="46"/>
        <v>90-110 minutes</v>
      </c>
      <c r="W1287">
        <f>Table19[[#This Row],[Profit]]/Table19[[#This Row],[Budget]]*100</f>
        <v>235.79613142857144</v>
      </c>
      <c r="X1287">
        <v>1637763</v>
      </c>
      <c r="Y1287">
        <v>0.19178668286445014</v>
      </c>
      <c r="Z1287" t="str">
        <f t="shared" si="47"/>
        <v>Medium</v>
      </c>
    </row>
    <row r="1288" spans="1:26" x14ac:dyDescent="0.2">
      <c r="A1288" t="s">
        <v>4780</v>
      </c>
      <c r="B1288" t="s">
        <v>971</v>
      </c>
      <c r="C1288" t="s">
        <v>1046</v>
      </c>
      <c r="D1288">
        <v>18000</v>
      </c>
      <c r="E1288">
        <v>30571</v>
      </c>
      <c r="F1288">
        <v>51</v>
      </c>
      <c r="G1288">
        <v>12000</v>
      </c>
      <c r="H1288">
        <v>6.3</v>
      </c>
      <c r="I1288">
        <v>196</v>
      </c>
      <c r="J1288">
        <v>116</v>
      </c>
      <c r="K1288">
        <v>54414716</v>
      </c>
      <c r="L1288">
        <v>42000000</v>
      </c>
      <c r="M1288" s="2">
        <f>VLOOKUP(A1288,Sheet2!$A$1:G5012,2,0)</f>
        <v>41828</v>
      </c>
      <c r="N1288" t="str">
        <f>VLOOKUP(A1288,Sheet2!$A$1:G5012,3,0)</f>
        <v>Color</v>
      </c>
      <c r="O1288" t="str">
        <f>VLOOKUP(A1288,Sheet2!$A$1:G5012,4,0)</f>
        <v>Comedy</v>
      </c>
      <c r="P1288" t="str">
        <f>VLOOKUP(A1288,Sheet2!$A$1:G5012,5,0)</f>
        <v>English</v>
      </c>
      <c r="Q1288" t="str">
        <f>VLOOKUP(A1288,Sheet2!$A$1:G5012,6,0)</f>
        <v>USA</v>
      </c>
      <c r="R1288" t="str">
        <f>VLOOKUP(A1288,Sheet2!$A$1:G5012,7,0)</f>
        <v>R</v>
      </c>
      <c r="S1288" t="str">
        <f>IF(Table19[[#This Row],[Language]]="English","English","Other language")</f>
        <v>English</v>
      </c>
      <c r="T1288">
        <f>Table19[[#This Row],[Gross Revenue]]-Table19[[#This Row],[Budget]]</f>
        <v>12414716</v>
      </c>
      <c r="U1288" s="1">
        <f>(Table19[[#This Row],[Gross Revenue]]/Table19[[#This Row],[Budget]])-1</f>
        <v>0.29558847619047612</v>
      </c>
      <c r="V1288" t="str">
        <f t="shared" si="46"/>
        <v>111-130 minutes</v>
      </c>
      <c r="W1288">
        <f>Table19[[#This Row],[Profit]]/Table19[[#This Row],[Budget]]*100</f>
        <v>29.558847619047619</v>
      </c>
      <c r="X1288">
        <v>1637763</v>
      </c>
      <c r="Y1288">
        <v>0.19178668286445014</v>
      </c>
      <c r="Z1288" t="str">
        <f t="shared" si="47"/>
        <v>High</v>
      </c>
    </row>
    <row r="1289" spans="1:26" x14ac:dyDescent="0.2">
      <c r="A1289" t="s">
        <v>5189</v>
      </c>
      <c r="B1289" t="s">
        <v>516</v>
      </c>
      <c r="C1289" t="s">
        <v>2153</v>
      </c>
      <c r="D1289">
        <v>87000</v>
      </c>
      <c r="E1289">
        <v>103354</v>
      </c>
      <c r="F1289">
        <v>17</v>
      </c>
      <c r="G1289">
        <v>0</v>
      </c>
      <c r="H1289">
        <v>6.6</v>
      </c>
      <c r="I1289">
        <v>152</v>
      </c>
      <c r="J1289">
        <v>113</v>
      </c>
      <c r="K1289">
        <v>34636443</v>
      </c>
      <c r="L1289">
        <v>52000000</v>
      </c>
      <c r="M1289" s="2">
        <f>VLOOKUP(A1289,Sheet2!$A$1:G5013,2,0)</f>
        <v>38678</v>
      </c>
      <c r="N1289" t="str">
        <f>VLOOKUP(A1289,Sheet2!$A$1:G5013,3,0)</f>
        <v>Color</v>
      </c>
      <c r="O1289" t="str">
        <f>VLOOKUP(A1289,Sheet2!$A$1:G5013,4,0)</f>
        <v>Action</v>
      </c>
      <c r="P1289" t="str">
        <f>VLOOKUP(A1289,Sheet2!$A$1:G5013,5,0)</f>
        <v>English</v>
      </c>
      <c r="Q1289" t="str">
        <f>VLOOKUP(A1289,Sheet2!$A$1:G5013,6,0)</f>
        <v>USA</v>
      </c>
      <c r="R1289" t="str">
        <f>VLOOKUP(A1289,Sheet2!$A$1:G5013,7,0)</f>
        <v>R</v>
      </c>
      <c r="S1289" t="str">
        <f>IF(Table19[[#This Row],[Language]]="English","English","Other language")</f>
        <v>English</v>
      </c>
      <c r="T1289">
        <f>Table19[[#This Row],[Gross Revenue]]-Table19[[#This Row],[Budget]]</f>
        <v>-17363557</v>
      </c>
      <c r="U1289" s="1">
        <f>(Table19[[#This Row],[Gross Revenue]]/Table19[[#This Row],[Budget]])-1</f>
        <v>-0.33391455769230771</v>
      </c>
      <c r="V1289" t="str">
        <f t="shared" si="46"/>
        <v>111-130 minutes</v>
      </c>
      <c r="W1289">
        <f>Table19[[#This Row],[Profit]]/Table19[[#This Row],[Budget]]*100</f>
        <v>-33.391455769230774</v>
      </c>
      <c r="X1289">
        <v>-1289919.5</v>
      </c>
      <c r="Y1289">
        <v>-4.8151417500000002E-2</v>
      </c>
      <c r="Z1289" t="str">
        <f t="shared" si="47"/>
        <v>High</v>
      </c>
    </row>
    <row r="1290" spans="1:26" x14ac:dyDescent="0.2">
      <c r="A1290" t="s">
        <v>4308</v>
      </c>
      <c r="B1290" t="s">
        <v>906</v>
      </c>
      <c r="C1290" t="s">
        <v>902</v>
      </c>
      <c r="D1290">
        <v>1000</v>
      </c>
      <c r="E1290">
        <v>2990</v>
      </c>
      <c r="F1290">
        <v>0</v>
      </c>
      <c r="G1290">
        <v>0</v>
      </c>
      <c r="H1290">
        <v>5.9</v>
      </c>
      <c r="I1290">
        <v>303</v>
      </c>
      <c r="J1290">
        <v>93</v>
      </c>
      <c r="K1290">
        <v>47277326</v>
      </c>
      <c r="L1290">
        <v>4800000</v>
      </c>
      <c r="M1290" s="2">
        <f>VLOOKUP(A1290,Sheet2!$A$1:G5014,2,0)</f>
        <v>38607</v>
      </c>
      <c r="N1290" t="str">
        <f>VLOOKUP(A1290,Sheet2!$A$1:G5014,3,0)</f>
        <v>Color</v>
      </c>
      <c r="O1290" t="str">
        <f>VLOOKUP(A1290,Sheet2!$A$1:G5014,4,0)</f>
        <v>Horror</v>
      </c>
      <c r="P1290" t="str">
        <f>VLOOKUP(A1290,Sheet2!$A$1:G5014,5,0)</f>
        <v>English</v>
      </c>
      <c r="Q1290" t="str">
        <f>VLOOKUP(A1290,Sheet2!$A$1:G5014,6,0)</f>
        <v>USA</v>
      </c>
      <c r="R1290" t="str">
        <f>VLOOKUP(A1290,Sheet2!$A$1:G5014,7,0)</f>
        <v>R</v>
      </c>
      <c r="S1290" t="str">
        <f>IF(Table19[[#This Row],[Language]]="English","English","Other language")</f>
        <v>English</v>
      </c>
      <c r="T1290">
        <f>Table19[[#This Row],[Gross Revenue]]-Table19[[#This Row],[Budget]]</f>
        <v>42477326</v>
      </c>
      <c r="U1290" s="1">
        <f>(Table19[[#This Row],[Gross Revenue]]/Table19[[#This Row],[Budget]])-1</f>
        <v>8.8494429166666659</v>
      </c>
      <c r="V1290" t="str">
        <f t="shared" si="46"/>
        <v>90-110 minutes</v>
      </c>
      <c r="W1290">
        <f>Table19[[#This Row],[Profit]]/Table19[[#This Row],[Budget]]*100</f>
        <v>884.94429166666657</v>
      </c>
      <c r="X1290">
        <v>16235088</v>
      </c>
      <c r="Y1290">
        <v>1.1909079499999999</v>
      </c>
      <c r="Z1290" t="str">
        <f t="shared" si="47"/>
        <v>Low</v>
      </c>
    </row>
    <row r="1291" spans="1:26" x14ac:dyDescent="0.2">
      <c r="A1291" t="s">
        <v>3825</v>
      </c>
      <c r="B1291" t="s">
        <v>906</v>
      </c>
      <c r="C1291" t="s">
        <v>902</v>
      </c>
      <c r="D1291">
        <v>1000</v>
      </c>
      <c r="E1291">
        <v>4707</v>
      </c>
      <c r="F1291">
        <v>0</v>
      </c>
      <c r="G1291">
        <v>0</v>
      </c>
      <c r="H1291">
        <v>5.4</v>
      </c>
      <c r="I1291">
        <v>252</v>
      </c>
      <c r="J1291">
        <v>94</v>
      </c>
      <c r="K1291">
        <v>17544812</v>
      </c>
      <c r="L1291">
        <v>10000000</v>
      </c>
      <c r="M1291" s="2">
        <f>VLOOKUP(A1291,Sheet2!$A$1:G5015,2,0)</f>
        <v>39276</v>
      </c>
      <c r="N1291" t="str">
        <f>VLOOKUP(A1291,Sheet2!$A$1:G5015,3,0)</f>
        <v>Color</v>
      </c>
      <c r="O1291" t="str">
        <f>VLOOKUP(A1291,Sheet2!$A$1:G5015,4,0)</f>
        <v>Horror</v>
      </c>
      <c r="P1291" t="str">
        <f>VLOOKUP(A1291,Sheet2!$A$1:G5015,5,0)</f>
        <v>English</v>
      </c>
      <c r="Q1291" t="str">
        <f>VLOOKUP(A1291,Sheet2!$A$1:G5015,6,0)</f>
        <v>USA</v>
      </c>
      <c r="R1291" t="str">
        <f>VLOOKUP(A1291,Sheet2!$A$1:G5015,7,0)</f>
        <v>R</v>
      </c>
      <c r="S1291" t="str">
        <f>IF(Table19[[#This Row],[Language]]="English","English","Other language")</f>
        <v>English</v>
      </c>
      <c r="T1291">
        <f>Table19[[#This Row],[Gross Revenue]]-Table19[[#This Row],[Budget]]</f>
        <v>7544812</v>
      </c>
      <c r="U1291" s="1">
        <f>(Table19[[#This Row],[Gross Revenue]]/Table19[[#This Row],[Budget]])-1</f>
        <v>0.75448120000000007</v>
      </c>
      <c r="V1291" t="str">
        <f t="shared" si="46"/>
        <v>90-110 minutes</v>
      </c>
      <c r="W1291">
        <f>Table19[[#This Row],[Profit]]/Table19[[#This Row],[Budget]]*100</f>
        <v>75.448120000000003</v>
      </c>
      <c r="X1291">
        <v>16235088</v>
      </c>
      <c r="Y1291">
        <v>1.1909079499999999</v>
      </c>
      <c r="Z1291" t="str">
        <f t="shared" si="47"/>
        <v>Low</v>
      </c>
    </row>
    <row r="1292" spans="1:26" x14ac:dyDescent="0.2">
      <c r="A1292" t="s">
        <v>6803</v>
      </c>
      <c r="B1292" t="s">
        <v>3132</v>
      </c>
      <c r="C1292" t="s">
        <v>2552</v>
      </c>
      <c r="D1292">
        <v>175</v>
      </c>
      <c r="E1292">
        <v>485</v>
      </c>
      <c r="F1292">
        <v>1000</v>
      </c>
      <c r="G1292">
        <v>17000</v>
      </c>
      <c r="H1292">
        <v>7.9</v>
      </c>
      <c r="I1292">
        <v>285</v>
      </c>
      <c r="J1292">
        <v>121</v>
      </c>
      <c r="K1292">
        <v>23618786</v>
      </c>
      <c r="L1292">
        <v>8000000</v>
      </c>
      <c r="M1292" s="2">
        <f>VLOOKUP(A1292,Sheet2!$A$1:G5016,2,0)</f>
        <v>39150</v>
      </c>
      <c r="N1292" t="str">
        <f>VLOOKUP(A1292,Sheet2!$A$1:G5016,3,0)</f>
        <v>Color</v>
      </c>
      <c r="O1292" t="str">
        <f>VLOOKUP(A1292,Sheet2!$A$1:G5016,4,0)</f>
        <v>Action</v>
      </c>
      <c r="P1292" t="str">
        <f>VLOOKUP(A1292,Sheet2!$A$1:G5016,5,0)</f>
        <v>English</v>
      </c>
      <c r="Q1292" t="str">
        <f>VLOOKUP(A1292,Sheet2!$A$1:G5016,6,0)</f>
        <v>UK</v>
      </c>
      <c r="R1292" t="str">
        <f>VLOOKUP(A1292,Sheet2!$A$1:G5016,7,0)</f>
        <v>R</v>
      </c>
      <c r="S1292" t="str">
        <f>IF(Table19[[#This Row],[Language]]="English","English","Other language")</f>
        <v>English</v>
      </c>
      <c r="T1292">
        <f>Table19[[#This Row],[Gross Revenue]]-Table19[[#This Row],[Budget]]</f>
        <v>15618786</v>
      </c>
      <c r="U1292" s="1">
        <f>(Table19[[#This Row],[Gross Revenue]]/Table19[[#This Row],[Budget]])-1</f>
        <v>1.95234825</v>
      </c>
      <c r="V1292" t="str">
        <f t="shared" si="46"/>
        <v>111-130 minutes</v>
      </c>
      <c r="W1292">
        <f>Table19[[#This Row],[Profit]]/Table19[[#This Row],[Budget]]*100</f>
        <v>195.234825</v>
      </c>
      <c r="X1292">
        <v>-1289919.5</v>
      </c>
      <c r="Y1292">
        <v>-4.8151417500000002E-2</v>
      </c>
      <c r="Z1292" t="str">
        <f t="shared" si="47"/>
        <v>Low</v>
      </c>
    </row>
    <row r="1293" spans="1:26" x14ac:dyDescent="0.2">
      <c r="A1293" t="s">
        <v>3639</v>
      </c>
      <c r="B1293" t="s">
        <v>659</v>
      </c>
      <c r="C1293" t="s">
        <v>660</v>
      </c>
      <c r="D1293">
        <v>472</v>
      </c>
      <c r="E1293">
        <v>1679</v>
      </c>
      <c r="F1293">
        <v>98</v>
      </c>
      <c r="G1293">
        <v>0</v>
      </c>
      <c r="H1293">
        <v>5.0999999999999996</v>
      </c>
      <c r="I1293">
        <v>155</v>
      </c>
      <c r="J1293">
        <v>87</v>
      </c>
      <c r="K1293">
        <v>34507079</v>
      </c>
      <c r="L1293">
        <v>35000000</v>
      </c>
      <c r="M1293" s="2">
        <f>VLOOKUP(A1293,Sheet2!$A$1:G5017,2,0)</f>
        <v>42031</v>
      </c>
      <c r="N1293" t="str">
        <f>VLOOKUP(A1293,Sheet2!$A$1:G5017,3,0)</f>
        <v>Color</v>
      </c>
      <c r="O1293" t="str">
        <f>VLOOKUP(A1293,Sheet2!$A$1:G5017,4,0)</f>
        <v>Action</v>
      </c>
      <c r="P1293" t="str">
        <f>VLOOKUP(A1293,Sheet2!$A$1:G5017,5,0)</f>
        <v>English</v>
      </c>
      <c r="Q1293" t="str">
        <f>VLOOKUP(A1293,Sheet2!$A$1:G5017,6,0)</f>
        <v>USA</v>
      </c>
      <c r="R1293" t="str">
        <f>VLOOKUP(A1293,Sheet2!$A$1:G5017,7,0)</f>
        <v>PG-13</v>
      </c>
      <c r="S1293" t="str">
        <f>IF(Table19[[#This Row],[Language]]="English","English","Other language")</f>
        <v>English</v>
      </c>
      <c r="T1293">
        <f>Table19[[#This Row],[Gross Revenue]]-Table19[[#This Row],[Budget]]</f>
        <v>-492921</v>
      </c>
      <c r="U1293" s="1">
        <f>(Table19[[#This Row],[Gross Revenue]]/Table19[[#This Row],[Budget]])-1</f>
        <v>-1.4083457142857192E-2</v>
      </c>
      <c r="V1293" t="str">
        <f t="shared" si="46"/>
        <v>&lt;90 minutes</v>
      </c>
      <c r="W1293">
        <f>Table19[[#This Row],[Profit]]/Table19[[#This Row],[Budget]]*100</f>
        <v>-1.4083457142857143</v>
      </c>
      <c r="X1293">
        <v>-1289919.5</v>
      </c>
      <c r="Y1293">
        <v>-4.8151417500000002E-2</v>
      </c>
      <c r="Z1293" t="str">
        <f t="shared" si="47"/>
        <v>Medium</v>
      </c>
    </row>
    <row r="1294" spans="1:26" x14ac:dyDescent="0.2">
      <c r="A1294" t="s">
        <v>4926</v>
      </c>
      <c r="B1294" t="s">
        <v>1954</v>
      </c>
      <c r="C1294" t="s">
        <v>656</v>
      </c>
      <c r="D1294">
        <v>496</v>
      </c>
      <c r="E1294">
        <v>1272</v>
      </c>
      <c r="F1294">
        <v>38</v>
      </c>
      <c r="G1294">
        <v>12000</v>
      </c>
      <c r="H1294">
        <v>6.4</v>
      </c>
      <c r="I1294">
        <v>265</v>
      </c>
      <c r="J1294">
        <v>101</v>
      </c>
      <c r="K1294">
        <v>50213619</v>
      </c>
      <c r="L1294">
        <v>36000000</v>
      </c>
      <c r="M1294" s="2">
        <f>VLOOKUP(A1294,Sheet2!$A$1:G5018,2,0)</f>
        <v>40295</v>
      </c>
      <c r="N1294" t="str">
        <f>VLOOKUP(A1294,Sheet2!$A$1:G5018,3,0)</f>
        <v>Color</v>
      </c>
      <c r="O1294" t="str">
        <f>VLOOKUP(A1294,Sheet2!$A$1:G5018,4,0)</f>
        <v>Comedy</v>
      </c>
      <c r="P1294" t="str">
        <f>VLOOKUP(A1294,Sheet2!$A$1:G5018,5,0)</f>
        <v>English</v>
      </c>
      <c r="Q1294" t="str">
        <f>VLOOKUP(A1294,Sheet2!$A$1:G5018,6,0)</f>
        <v>USA</v>
      </c>
      <c r="R1294" t="str">
        <f>VLOOKUP(A1294,Sheet2!$A$1:G5018,7,0)</f>
        <v>R</v>
      </c>
      <c r="S1294" t="str">
        <f>IF(Table19[[#This Row],[Language]]="English","English","Other language")</f>
        <v>English</v>
      </c>
      <c r="T1294">
        <f>Table19[[#This Row],[Gross Revenue]]-Table19[[#This Row],[Budget]]</f>
        <v>14213619</v>
      </c>
      <c r="U1294" s="1">
        <f>(Table19[[#This Row],[Gross Revenue]]/Table19[[#This Row],[Budget]])-1</f>
        <v>0.39482274999999989</v>
      </c>
      <c r="V1294" t="str">
        <f t="shared" si="46"/>
        <v>90-110 minutes</v>
      </c>
      <c r="W1294">
        <f>Table19[[#This Row],[Profit]]/Table19[[#This Row],[Budget]]*100</f>
        <v>39.482275000000001</v>
      </c>
      <c r="X1294">
        <v>1637763</v>
      </c>
      <c r="Y1294">
        <v>0.19178668286445014</v>
      </c>
      <c r="Z1294" t="str">
        <f t="shared" si="47"/>
        <v>Medium</v>
      </c>
    </row>
    <row r="1295" spans="1:26" x14ac:dyDescent="0.2">
      <c r="A1295" t="s">
        <v>3637</v>
      </c>
      <c r="B1295" t="s">
        <v>655</v>
      </c>
      <c r="C1295" t="s">
        <v>656</v>
      </c>
      <c r="D1295">
        <v>3000</v>
      </c>
      <c r="E1295">
        <v>4702</v>
      </c>
      <c r="F1295">
        <v>38</v>
      </c>
      <c r="G1295">
        <v>0</v>
      </c>
      <c r="H1295">
        <v>5.0999999999999996</v>
      </c>
      <c r="I1295">
        <v>107</v>
      </c>
      <c r="J1295">
        <v>99</v>
      </c>
      <c r="K1295">
        <v>12282677</v>
      </c>
      <c r="L1295">
        <v>14000000</v>
      </c>
      <c r="M1295" s="2">
        <f>VLOOKUP(A1295,Sheet2!$A$1:G5019,2,0)</f>
        <v>42127</v>
      </c>
      <c r="N1295" t="str">
        <f>VLOOKUP(A1295,Sheet2!$A$1:G5019,3,0)</f>
        <v>Color</v>
      </c>
      <c r="O1295" t="str">
        <f>VLOOKUP(A1295,Sheet2!$A$1:G5019,4,0)</f>
        <v>Comedy</v>
      </c>
      <c r="P1295" t="str">
        <f>VLOOKUP(A1295,Sheet2!$A$1:G5019,5,0)</f>
        <v>English</v>
      </c>
      <c r="Q1295" t="str">
        <f>VLOOKUP(A1295,Sheet2!$A$1:G5019,6,0)</f>
        <v>USA</v>
      </c>
      <c r="R1295" t="str">
        <f>VLOOKUP(A1295,Sheet2!$A$1:G5019,7,0)</f>
        <v>R</v>
      </c>
      <c r="S1295" t="str">
        <f>IF(Table19[[#This Row],[Language]]="English","English","Other language")</f>
        <v>English</v>
      </c>
      <c r="T1295">
        <f>Table19[[#This Row],[Gross Revenue]]-Table19[[#This Row],[Budget]]</f>
        <v>-1717323</v>
      </c>
      <c r="U1295" s="1">
        <f>(Table19[[#This Row],[Gross Revenue]]/Table19[[#This Row],[Budget]])-1</f>
        <v>-0.12266592857142855</v>
      </c>
      <c r="V1295" t="str">
        <f t="shared" si="46"/>
        <v>90-110 minutes</v>
      </c>
      <c r="W1295">
        <f>Table19[[#This Row],[Profit]]/Table19[[#This Row],[Budget]]*100</f>
        <v>-12.266592857142857</v>
      </c>
      <c r="X1295">
        <v>1637763</v>
      </c>
      <c r="Y1295">
        <v>0.19178668286445014</v>
      </c>
      <c r="Z1295" t="str">
        <f t="shared" si="47"/>
        <v>Medium</v>
      </c>
    </row>
    <row r="1296" spans="1:26" x14ac:dyDescent="0.2">
      <c r="A1296" t="s">
        <v>3832</v>
      </c>
      <c r="B1296" t="s">
        <v>870</v>
      </c>
      <c r="C1296" t="s">
        <v>914</v>
      </c>
      <c r="D1296">
        <v>3000</v>
      </c>
      <c r="E1296">
        <v>5174</v>
      </c>
      <c r="F1296">
        <v>87</v>
      </c>
      <c r="G1296">
        <v>1000</v>
      </c>
      <c r="H1296">
        <v>5.4</v>
      </c>
      <c r="I1296">
        <v>107</v>
      </c>
      <c r="J1296">
        <v>100</v>
      </c>
      <c r="K1296">
        <v>73023275</v>
      </c>
      <c r="L1296">
        <v>35000000</v>
      </c>
      <c r="M1296" s="2">
        <f>VLOOKUP(A1296,Sheet2!$A$1:G5020,2,0)</f>
        <v>40095</v>
      </c>
      <c r="N1296" t="str">
        <f>VLOOKUP(A1296,Sheet2!$A$1:G5020,3,0)</f>
        <v>Color</v>
      </c>
      <c r="O1296" t="str">
        <f>VLOOKUP(A1296,Sheet2!$A$1:G5020,4,0)</f>
        <v>Comedy</v>
      </c>
      <c r="P1296" t="str">
        <f>VLOOKUP(A1296,Sheet2!$A$1:G5020,5,0)</f>
        <v>English</v>
      </c>
      <c r="Q1296" t="str">
        <f>VLOOKUP(A1296,Sheet2!$A$1:G5020,6,0)</f>
        <v>USA</v>
      </c>
      <c r="R1296" t="str">
        <f>VLOOKUP(A1296,Sheet2!$A$1:G5020,7,0)</f>
        <v>PG</v>
      </c>
      <c r="S1296" t="str">
        <f>IF(Table19[[#This Row],[Language]]="English","English","Other language")</f>
        <v>English</v>
      </c>
      <c r="T1296">
        <f>Table19[[#This Row],[Gross Revenue]]-Table19[[#This Row],[Budget]]</f>
        <v>38023275</v>
      </c>
      <c r="U1296" s="1">
        <f>(Table19[[#This Row],[Gross Revenue]]/Table19[[#This Row],[Budget]])-1</f>
        <v>1.0863792857142855</v>
      </c>
      <c r="V1296" t="str">
        <f t="shared" si="46"/>
        <v>90-110 minutes</v>
      </c>
      <c r="W1296">
        <f>Table19[[#This Row],[Profit]]/Table19[[#This Row],[Budget]]*100</f>
        <v>108.63792857142857</v>
      </c>
      <c r="X1296">
        <v>1637763</v>
      </c>
      <c r="Y1296">
        <v>0.19178668286445014</v>
      </c>
      <c r="Z1296" t="str">
        <f t="shared" si="47"/>
        <v>Medium</v>
      </c>
    </row>
    <row r="1297" spans="1:26" x14ac:dyDescent="0.2">
      <c r="A1297" t="s">
        <v>6885</v>
      </c>
      <c r="B1297" t="s">
        <v>870</v>
      </c>
      <c r="C1297" t="s">
        <v>3172</v>
      </c>
      <c r="D1297">
        <v>3000</v>
      </c>
      <c r="E1297">
        <v>4142</v>
      </c>
      <c r="F1297">
        <v>83</v>
      </c>
      <c r="G1297">
        <v>12000</v>
      </c>
      <c r="H1297">
        <v>8.1</v>
      </c>
      <c r="I1297">
        <v>187</v>
      </c>
      <c r="J1297">
        <v>121</v>
      </c>
      <c r="K1297">
        <v>23472900</v>
      </c>
      <c r="L1297">
        <v>17500000</v>
      </c>
      <c r="M1297" s="2">
        <f>VLOOKUP(A1297,Sheet2!$A$1:G5021,2,0)</f>
        <v>38262</v>
      </c>
      <c r="N1297" t="str">
        <f>VLOOKUP(A1297,Sheet2!$A$1:G5021,3,0)</f>
        <v>Color</v>
      </c>
      <c r="O1297" t="str">
        <f>VLOOKUP(A1297,Sheet2!$A$1:G5021,4,0)</f>
        <v>Drama</v>
      </c>
      <c r="P1297" t="str">
        <f>VLOOKUP(A1297,Sheet2!$A$1:G5021,5,0)</f>
        <v>English</v>
      </c>
      <c r="Q1297" t="str">
        <f>VLOOKUP(A1297,Sheet2!$A$1:G5021,6,0)</f>
        <v>UK</v>
      </c>
      <c r="R1297" t="str">
        <f>VLOOKUP(A1297,Sheet2!$A$1:G5021,7,0)</f>
        <v>PG-13</v>
      </c>
      <c r="S1297" t="str">
        <f>IF(Table19[[#This Row],[Language]]="English","English","Other language")</f>
        <v>English</v>
      </c>
      <c r="T1297">
        <f>Table19[[#This Row],[Gross Revenue]]-Table19[[#This Row],[Budget]]</f>
        <v>5972900</v>
      </c>
      <c r="U1297" s="1">
        <f>(Table19[[#This Row],[Gross Revenue]]/Table19[[#This Row],[Budget]])-1</f>
        <v>0.34130857142857152</v>
      </c>
      <c r="V1297" t="str">
        <f t="shared" si="46"/>
        <v>111-130 minutes</v>
      </c>
      <c r="W1297">
        <f>Table19[[#This Row],[Profit]]/Table19[[#This Row],[Budget]]*100</f>
        <v>34.130857142857138</v>
      </c>
      <c r="X1297">
        <v>-434215.5</v>
      </c>
      <c r="Y1297">
        <v>-0.10115100772200772</v>
      </c>
      <c r="Z1297" t="str">
        <f t="shared" si="47"/>
        <v>Medium</v>
      </c>
    </row>
    <row r="1298" spans="1:26" x14ac:dyDescent="0.2">
      <c r="A1298" t="s">
        <v>5977</v>
      </c>
      <c r="B1298" t="s">
        <v>677</v>
      </c>
      <c r="C1298" t="s">
        <v>2288</v>
      </c>
      <c r="D1298">
        <v>12000</v>
      </c>
      <c r="E1298">
        <v>37142</v>
      </c>
      <c r="F1298">
        <v>266</v>
      </c>
      <c r="G1298">
        <v>28000</v>
      </c>
      <c r="H1298">
        <v>7.1</v>
      </c>
      <c r="I1298">
        <v>256</v>
      </c>
      <c r="J1298">
        <v>91</v>
      </c>
      <c r="K1298">
        <v>148313048</v>
      </c>
      <c r="L1298">
        <v>85000000</v>
      </c>
      <c r="M1298" s="2">
        <f>VLOOKUP(A1298,Sheet2!$A$1:G5022,2,0)</f>
        <v>41254</v>
      </c>
      <c r="N1298" t="str">
        <f>VLOOKUP(A1298,Sheet2!$A$1:G5022,3,0)</f>
        <v>Color</v>
      </c>
      <c r="O1298" t="str">
        <f>VLOOKUP(A1298,Sheet2!$A$1:G5022,4,0)</f>
        <v>Animation</v>
      </c>
      <c r="P1298" t="str">
        <f>VLOOKUP(A1298,Sheet2!$A$1:G5022,5,0)</f>
        <v>English</v>
      </c>
      <c r="Q1298" t="str">
        <f>VLOOKUP(A1298,Sheet2!$A$1:G5022,6,0)</f>
        <v>USA</v>
      </c>
      <c r="R1298" t="str">
        <f>VLOOKUP(A1298,Sheet2!$A$1:G5022,7,0)</f>
        <v>PG</v>
      </c>
      <c r="S1298" t="str">
        <f>IF(Table19[[#This Row],[Language]]="English","English","Other language")</f>
        <v>English</v>
      </c>
      <c r="T1298">
        <f>Table19[[#This Row],[Gross Revenue]]-Table19[[#This Row],[Budget]]</f>
        <v>63313048</v>
      </c>
      <c r="U1298" s="1">
        <f>(Table19[[#This Row],[Gross Revenue]]/Table19[[#This Row],[Budget]])-1</f>
        <v>0.74485938823529407</v>
      </c>
      <c r="V1298" t="str">
        <f t="shared" si="46"/>
        <v>90-110 minutes</v>
      </c>
      <c r="W1298">
        <f>Table19[[#This Row],[Profit]]/Table19[[#This Row],[Budget]]*100</f>
        <v>74.485938823529409</v>
      </c>
      <c r="Z1298" t="str">
        <f t="shared" si="47"/>
        <v>High</v>
      </c>
    </row>
    <row r="1299" spans="1:26" x14ac:dyDescent="0.2">
      <c r="A1299" t="s">
        <v>5423</v>
      </c>
      <c r="B1299" t="s">
        <v>677</v>
      </c>
      <c r="C1299" t="s">
        <v>2288</v>
      </c>
      <c r="D1299">
        <v>12000</v>
      </c>
      <c r="E1299">
        <v>26839</v>
      </c>
      <c r="F1299">
        <v>266</v>
      </c>
      <c r="G1299">
        <v>16000</v>
      </c>
      <c r="H1299">
        <v>6.7</v>
      </c>
      <c r="I1299">
        <v>152</v>
      </c>
      <c r="J1299">
        <v>89</v>
      </c>
      <c r="K1299">
        <v>169692572</v>
      </c>
      <c r="L1299">
        <v>80000000</v>
      </c>
      <c r="M1299" s="2">
        <f>VLOOKUP(A1299,Sheet2!$A$1:G5023,2,0)</f>
        <v>42326</v>
      </c>
      <c r="N1299" t="str">
        <f>VLOOKUP(A1299,Sheet2!$A$1:G5023,3,0)</f>
        <v>Color</v>
      </c>
      <c r="O1299" t="str">
        <f>VLOOKUP(A1299,Sheet2!$A$1:G5023,4,0)</f>
        <v>Animation</v>
      </c>
      <c r="P1299" t="str">
        <f>VLOOKUP(A1299,Sheet2!$A$1:G5023,5,0)</f>
        <v>English</v>
      </c>
      <c r="Q1299" t="str">
        <f>VLOOKUP(A1299,Sheet2!$A$1:G5023,6,0)</f>
        <v>USA</v>
      </c>
      <c r="R1299" t="str">
        <f>VLOOKUP(A1299,Sheet2!$A$1:G5023,7,0)</f>
        <v>PG</v>
      </c>
      <c r="S1299" t="str">
        <f>IF(Table19[[#This Row],[Language]]="English","English","Other language")</f>
        <v>English</v>
      </c>
      <c r="T1299">
        <f>Table19[[#This Row],[Gross Revenue]]-Table19[[#This Row],[Budget]]</f>
        <v>89692572</v>
      </c>
      <c r="U1299" s="1">
        <f>(Table19[[#This Row],[Gross Revenue]]/Table19[[#This Row],[Budget]])-1</f>
        <v>1.1211571500000002</v>
      </c>
      <c r="V1299" t="str">
        <f t="shared" si="46"/>
        <v>&lt;90 minutes</v>
      </c>
      <c r="W1299">
        <f>Table19[[#This Row],[Profit]]/Table19[[#This Row],[Budget]]*100</f>
        <v>112.11571499999999</v>
      </c>
      <c r="Z1299" t="str">
        <f t="shared" si="47"/>
        <v>High</v>
      </c>
    </row>
    <row r="1300" spans="1:26" x14ac:dyDescent="0.2">
      <c r="A1300" t="s">
        <v>4008</v>
      </c>
      <c r="B1300" t="s">
        <v>493</v>
      </c>
      <c r="C1300" t="s">
        <v>1113</v>
      </c>
      <c r="D1300">
        <v>34000</v>
      </c>
      <c r="E1300">
        <v>35717</v>
      </c>
      <c r="F1300">
        <v>13</v>
      </c>
      <c r="G1300">
        <v>10000</v>
      </c>
      <c r="H1300">
        <v>5.6</v>
      </c>
      <c r="I1300">
        <v>224</v>
      </c>
      <c r="J1300">
        <v>101</v>
      </c>
      <c r="K1300">
        <v>31607598</v>
      </c>
      <c r="L1300">
        <v>6900000</v>
      </c>
      <c r="M1300" s="2">
        <f>VLOOKUP(A1300,Sheet2!$A$1:G5024,2,0)</f>
        <v>41146</v>
      </c>
      <c r="N1300" t="str">
        <f>VLOOKUP(A1300,Sheet2!$A$1:G5024,3,0)</f>
        <v>Color</v>
      </c>
      <c r="O1300" t="str">
        <f>VLOOKUP(A1300,Sheet2!$A$1:G5024,4,0)</f>
        <v>Drama</v>
      </c>
      <c r="P1300" t="str">
        <f>VLOOKUP(A1300,Sheet2!$A$1:G5024,5,0)</f>
        <v>English</v>
      </c>
      <c r="Q1300" t="str">
        <f>VLOOKUP(A1300,Sheet2!$A$1:G5024,6,0)</f>
        <v>Canada</v>
      </c>
      <c r="R1300" t="str">
        <f>VLOOKUP(A1300,Sheet2!$A$1:G5024,7,0)</f>
        <v>PG-13</v>
      </c>
      <c r="S1300" t="str">
        <f>IF(Table19[[#This Row],[Language]]="English","English","Other language")</f>
        <v>English</v>
      </c>
      <c r="T1300">
        <f>Table19[[#This Row],[Gross Revenue]]-Table19[[#This Row],[Budget]]</f>
        <v>24707598</v>
      </c>
      <c r="U1300" s="1">
        <f>(Table19[[#This Row],[Gross Revenue]]/Table19[[#This Row],[Budget]])-1</f>
        <v>3.5808113043478258</v>
      </c>
      <c r="V1300" t="str">
        <f t="shared" si="46"/>
        <v>90-110 minutes</v>
      </c>
      <c r="W1300">
        <f>Table19[[#This Row],[Profit]]/Table19[[#This Row],[Budget]]*100</f>
        <v>358.08113043478261</v>
      </c>
      <c r="X1300">
        <v>-434215.5</v>
      </c>
      <c r="Y1300">
        <v>-0.10115100772200772</v>
      </c>
      <c r="Z1300" t="str">
        <f t="shared" si="47"/>
        <v>Low</v>
      </c>
    </row>
    <row r="1301" spans="1:26" x14ac:dyDescent="0.2">
      <c r="A1301" t="s">
        <v>4387</v>
      </c>
      <c r="B1301" t="s">
        <v>627</v>
      </c>
      <c r="C1301" t="s">
        <v>540</v>
      </c>
      <c r="D1301">
        <v>1000</v>
      </c>
      <c r="E1301">
        <v>2444</v>
      </c>
      <c r="F1301">
        <v>0</v>
      </c>
      <c r="G1301">
        <v>0</v>
      </c>
      <c r="H1301">
        <v>6</v>
      </c>
      <c r="I1301">
        <v>202</v>
      </c>
      <c r="J1301">
        <v>105</v>
      </c>
      <c r="K1301">
        <v>12583510</v>
      </c>
      <c r="L1301">
        <v>7000000</v>
      </c>
      <c r="M1301" s="2">
        <f>VLOOKUP(A1301,Sheet2!$A$1:G5025,2,0)</f>
        <v>37642</v>
      </c>
      <c r="N1301" t="str">
        <f>VLOOKUP(A1301,Sheet2!$A$1:G5025,3,0)</f>
        <v>Black and White</v>
      </c>
      <c r="O1301" t="str">
        <f>VLOOKUP(A1301,Sheet2!$A$1:G5025,4,0)</f>
        <v>Horror</v>
      </c>
      <c r="P1301" t="str">
        <f>VLOOKUP(A1301,Sheet2!$A$1:G5025,5,0)</f>
        <v>English</v>
      </c>
      <c r="Q1301" t="str">
        <f>VLOOKUP(A1301,Sheet2!$A$1:G5025,6,0)</f>
        <v>USA</v>
      </c>
      <c r="R1301" t="str">
        <f>VLOOKUP(A1301,Sheet2!$A$1:G5025,7,0)</f>
        <v>R</v>
      </c>
      <c r="S1301" t="str">
        <f>IF(Table19[[#This Row],[Language]]="English","English","Other language")</f>
        <v>English</v>
      </c>
      <c r="T1301">
        <f>Table19[[#This Row],[Gross Revenue]]-Table19[[#This Row],[Budget]]</f>
        <v>5583510</v>
      </c>
      <c r="U1301" s="1">
        <f>(Table19[[#This Row],[Gross Revenue]]/Table19[[#This Row],[Budget]])-1</f>
        <v>0.79764428571428581</v>
      </c>
      <c r="V1301" t="str">
        <f t="shared" si="46"/>
        <v>90-110 minutes</v>
      </c>
      <c r="W1301">
        <f>Table19[[#This Row],[Profit]]/Table19[[#This Row],[Budget]]*100</f>
        <v>79.764428571428567</v>
      </c>
      <c r="X1301">
        <v>16235088</v>
      </c>
      <c r="Y1301">
        <v>1.1909079499999999</v>
      </c>
      <c r="Z1301" t="str">
        <f t="shared" si="47"/>
        <v>Low</v>
      </c>
    </row>
    <row r="1302" spans="1:26" x14ac:dyDescent="0.2">
      <c r="A1302" t="s">
        <v>5750</v>
      </c>
      <c r="B1302" t="s">
        <v>725</v>
      </c>
      <c r="C1302" t="s">
        <v>2507</v>
      </c>
      <c r="D1302">
        <v>49000</v>
      </c>
      <c r="E1302">
        <v>51441</v>
      </c>
      <c r="F1302">
        <v>0</v>
      </c>
      <c r="G1302">
        <v>857</v>
      </c>
      <c r="H1302">
        <v>7</v>
      </c>
      <c r="I1302">
        <v>46</v>
      </c>
      <c r="J1302">
        <v>96</v>
      </c>
      <c r="K1302">
        <v>371081</v>
      </c>
      <c r="L1302">
        <v>6000000</v>
      </c>
      <c r="M1302" s="2">
        <f>VLOOKUP(A1302,Sheet2!$A$1:G5026,2,0)</f>
        <v>38236</v>
      </c>
      <c r="N1302" t="str">
        <f>VLOOKUP(A1302,Sheet2!$A$1:G5026,3,0)</f>
        <v>Color</v>
      </c>
      <c r="O1302" t="str">
        <f>VLOOKUP(A1302,Sheet2!$A$1:G5026,4,0)</f>
        <v>Comedy</v>
      </c>
      <c r="P1302" t="str">
        <f>VLOOKUP(A1302,Sheet2!$A$1:G5026,5,0)</f>
        <v>English</v>
      </c>
      <c r="Q1302" t="str">
        <f>VLOOKUP(A1302,Sheet2!$A$1:G5026,6,0)</f>
        <v>USA</v>
      </c>
      <c r="R1302" t="str">
        <f>VLOOKUP(A1302,Sheet2!$A$1:G5026,7,0)</f>
        <v>PG-13</v>
      </c>
      <c r="S1302" t="str">
        <f>IF(Table19[[#This Row],[Language]]="English","English","Other language")</f>
        <v>English</v>
      </c>
      <c r="T1302">
        <f>Table19[[#This Row],[Gross Revenue]]-Table19[[#This Row],[Budget]]</f>
        <v>-5628919</v>
      </c>
      <c r="U1302" s="1">
        <f>(Table19[[#This Row],[Gross Revenue]]/Table19[[#This Row],[Budget]])-1</f>
        <v>-0.9381531666666667</v>
      </c>
      <c r="V1302" t="str">
        <f t="shared" si="46"/>
        <v>90-110 minutes</v>
      </c>
      <c r="W1302">
        <f>Table19[[#This Row],[Profit]]/Table19[[#This Row],[Budget]]*100</f>
        <v>-93.815316666666675</v>
      </c>
      <c r="X1302">
        <v>1637763</v>
      </c>
      <c r="Y1302">
        <v>0.19178668286445014</v>
      </c>
      <c r="Z1302" t="str">
        <f t="shared" si="47"/>
        <v>Low</v>
      </c>
    </row>
    <row r="1303" spans="1:26" x14ac:dyDescent="0.2">
      <c r="A1303" t="s">
        <v>6504</v>
      </c>
      <c r="B1303" t="s">
        <v>2853</v>
      </c>
      <c r="C1303" t="s">
        <v>2514</v>
      </c>
      <c r="D1303">
        <v>755</v>
      </c>
      <c r="E1303">
        <v>1244</v>
      </c>
      <c r="F1303">
        <v>611</v>
      </c>
      <c r="G1303">
        <v>0</v>
      </c>
      <c r="H1303">
        <v>7.6</v>
      </c>
      <c r="I1303">
        <v>248</v>
      </c>
      <c r="J1303">
        <v>119</v>
      </c>
      <c r="K1303">
        <v>11041228</v>
      </c>
      <c r="L1303">
        <v>100000000</v>
      </c>
      <c r="M1303" s="2">
        <f>VLOOKUP(A1303,Sheet2!$A$1:G5027,2,0)</f>
        <v>38335</v>
      </c>
      <c r="N1303" t="str">
        <f>VLOOKUP(A1303,Sheet2!$A$1:G5027,3,0)</f>
        <v>Color</v>
      </c>
      <c r="O1303" t="str">
        <f>VLOOKUP(A1303,Sheet2!$A$1:G5027,4,0)</f>
        <v>Action</v>
      </c>
      <c r="P1303" t="str">
        <f>VLOOKUP(A1303,Sheet2!$A$1:G5027,5,0)</f>
        <v>Mandarin</v>
      </c>
      <c r="Q1303" t="str">
        <f>VLOOKUP(A1303,Sheet2!$A$1:G5027,6,0)</f>
        <v>China</v>
      </c>
      <c r="R1303" t="str">
        <f>VLOOKUP(A1303,Sheet2!$A$1:G5027,7,0)</f>
        <v>PG-13</v>
      </c>
      <c r="S1303" t="str">
        <f>IF(Table19[[#This Row],[Language]]="English","English","Other language")</f>
        <v>Other language</v>
      </c>
      <c r="T1303">
        <f>Table19[[#This Row],[Gross Revenue]]-Table19[[#This Row],[Budget]]</f>
        <v>-88958772</v>
      </c>
      <c r="U1303" s="1">
        <f>(Table19[[#This Row],[Gross Revenue]]/Table19[[#This Row],[Budget]])-1</f>
        <v>-0.88958771999999997</v>
      </c>
      <c r="V1303" t="str">
        <f t="shared" si="46"/>
        <v>111-130 minutes</v>
      </c>
      <c r="W1303">
        <f>Table19[[#This Row],[Profit]]/Table19[[#This Row],[Budget]]*100</f>
        <v>-88.958771999999996</v>
      </c>
      <c r="X1303">
        <v>-1289919.5</v>
      </c>
      <c r="Y1303">
        <v>-4.8151417500000002E-2</v>
      </c>
      <c r="Z1303" t="str">
        <f t="shared" si="47"/>
        <v>High</v>
      </c>
    </row>
    <row r="1304" spans="1:26" x14ac:dyDescent="0.2">
      <c r="A1304" t="s">
        <v>6519</v>
      </c>
      <c r="B1304" t="s">
        <v>1358</v>
      </c>
      <c r="C1304" t="s">
        <v>1893</v>
      </c>
      <c r="D1304">
        <v>638</v>
      </c>
      <c r="E1304">
        <v>2282</v>
      </c>
      <c r="F1304">
        <v>26</v>
      </c>
      <c r="G1304">
        <v>0</v>
      </c>
      <c r="H1304">
        <v>7.6</v>
      </c>
      <c r="I1304">
        <v>158</v>
      </c>
      <c r="J1304">
        <v>126</v>
      </c>
      <c r="K1304">
        <v>13005485</v>
      </c>
      <c r="L1304">
        <v>15000000</v>
      </c>
      <c r="M1304" s="2">
        <f>VLOOKUP(A1304,Sheet2!$A$1:G5028,2,0)</f>
        <v>37890</v>
      </c>
      <c r="N1304" t="str">
        <f>VLOOKUP(A1304,Sheet2!$A$1:G5028,3,0)</f>
        <v>Color</v>
      </c>
      <c r="O1304" t="str">
        <f>VLOOKUP(A1304,Sheet2!$A$1:G5028,4,0)</f>
        <v>Drama</v>
      </c>
      <c r="P1304" t="str">
        <f>VLOOKUP(A1304,Sheet2!$A$1:G5028,5,0)</f>
        <v>English</v>
      </c>
      <c r="Q1304" t="str">
        <f>VLOOKUP(A1304,Sheet2!$A$1:G5028,6,0)</f>
        <v>USA</v>
      </c>
      <c r="R1304" t="str">
        <f>VLOOKUP(A1304,Sheet2!$A$1:G5028,7,0)</f>
        <v>R</v>
      </c>
      <c r="S1304" t="str">
        <f>IF(Table19[[#This Row],[Language]]="English","English","Other language")</f>
        <v>English</v>
      </c>
      <c r="T1304">
        <f>Table19[[#This Row],[Gross Revenue]]-Table19[[#This Row],[Budget]]</f>
        <v>-1994515</v>
      </c>
      <c r="U1304" s="1">
        <f>(Table19[[#This Row],[Gross Revenue]]/Table19[[#This Row],[Budget]])-1</f>
        <v>-0.13296766666666671</v>
      </c>
      <c r="V1304" t="str">
        <f t="shared" si="46"/>
        <v>111-130 minutes</v>
      </c>
      <c r="W1304">
        <f>Table19[[#This Row],[Profit]]/Table19[[#This Row],[Budget]]*100</f>
        <v>-13.296766666666668</v>
      </c>
      <c r="X1304">
        <v>-434215.5</v>
      </c>
      <c r="Y1304">
        <v>-0.10115100772200772</v>
      </c>
      <c r="Z1304" t="str">
        <f t="shared" si="47"/>
        <v>Medium</v>
      </c>
    </row>
    <row r="1305" spans="1:26" x14ac:dyDescent="0.2">
      <c r="A1305" t="s">
        <v>3748</v>
      </c>
      <c r="B1305" t="s">
        <v>812</v>
      </c>
      <c r="C1305" t="s">
        <v>813</v>
      </c>
      <c r="D1305">
        <v>730</v>
      </c>
      <c r="E1305">
        <v>2178</v>
      </c>
      <c r="F1305">
        <v>174</v>
      </c>
      <c r="G1305">
        <v>0</v>
      </c>
      <c r="H1305">
        <v>5.3</v>
      </c>
      <c r="I1305">
        <v>228</v>
      </c>
      <c r="J1305">
        <v>108</v>
      </c>
      <c r="K1305">
        <v>32048809</v>
      </c>
      <c r="L1305">
        <v>30000000</v>
      </c>
      <c r="M1305" s="2">
        <f>VLOOKUP(A1305,Sheet2!$A$1:G5029,2,0)</f>
        <v>38381</v>
      </c>
      <c r="N1305" t="str">
        <f>VLOOKUP(A1305,Sheet2!$A$1:G5029,3,0)</f>
        <v>Color</v>
      </c>
      <c r="O1305" t="str">
        <f>VLOOKUP(A1305,Sheet2!$A$1:G5029,4,0)</f>
        <v>Horror</v>
      </c>
      <c r="P1305" t="str">
        <f>VLOOKUP(A1305,Sheet2!$A$1:G5029,5,0)</f>
        <v>English</v>
      </c>
      <c r="Q1305" t="str">
        <f>VLOOKUP(A1305,Sheet2!$A$1:G5029,6,0)</f>
        <v>Australia</v>
      </c>
      <c r="R1305" t="str">
        <f>VLOOKUP(A1305,Sheet2!$A$1:G5029,7,0)</f>
        <v>R</v>
      </c>
      <c r="S1305" t="str">
        <f>IF(Table19[[#This Row],[Language]]="English","English","Other language")</f>
        <v>English</v>
      </c>
      <c r="T1305">
        <f>Table19[[#This Row],[Gross Revenue]]-Table19[[#This Row],[Budget]]</f>
        <v>2048809</v>
      </c>
      <c r="U1305" s="1">
        <f>(Table19[[#This Row],[Gross Revenue]]/Table19[[#This Row],[Budget]])-1</f>
        <v>6.829363333333327E-2</v>
      </c>
      <c r="V1305" t="str">
        <f t="shared" si="46"/>
        <v>90-110 minutes</v>
      </c>
      <c r="W1305">
        <f>Table19[[#This Row],[Profit]]/Table19[[#This Row],[Budget]]*100</f>
        <v>6.8293633333333341</v>
      </c>
      <c r="X1305">
        <v>16235088</v>
      </c>
      <c r="Y1305">
        <v>1.1909079499999999</v>
      </c>
      <c r="Z1305" t="str">
        <f t="shared" si="47"/>
        <v>Medium</v>
      </c>
    </row>
    <row r="1306" spans="1:26" x14ac:dyDescent="0.2">
      <c r="A1306" t="s">
        <v>3997</v>
      </c>
      <c r="B1306" t="s">
        <v>1102</v>
      </c>
      <c r="C1306" t="s">
        <v>1103</v>
      </c>
      <c r="D1306">
        <v>885</v>
      </c>
      <c r="E1306">
        <v>2872</v>
      </c>
      <c r="F1306">
        <v>37</v>
      </c>
      <c r="G1306">
        <v>0</v>
      </c>
      <c r="H1306">
        <v>5.6</v>
      </c>
      <c r="I1306">
        <v>147</v>
      </c>
      <c r="J1306">
        <v>93</v>
      </c>
      <c r="K1306">
        <v>40846082</v>
      </c>
      <c r="L1306">
        <v>19000000</v>
      </c>
      <c r="M1306" s="2">
        <f>VLOOKUP(A1306,Sheet2!$A$1:G5030,2,0)</f>
        <v>36249</v>
      </c>
      <c r="N1306" t="str">
        <f>VLOOKUP(A1306,Sheet2!$A$1:G5030,3,0)</f>
        <v>Color</v>
      </c>
      <c r="O1306" t="str">
        <f>VLOOKUP(A1306,Sheet2!$A$1:G5030,4,0)</f>
        <v>Horror</v>
      </c>
      <c r="P1306" t="str">
        <f>VLOOKUP(A1306,Sheet2!$A$1:G5030,5,0)</f>
        <v>English</v>
      </c>
      <c r="Q1306" t="str">
        <f>VLOOKUP(A1306,Sheet2!$A$1:G5030,6,0)</f>
        <v>USA</v>
      </c>
      <c r="R1306" t="str">
        <f>VLOOKUP(A1306,Sheet2!$A$1:G5030,7,0)</f>
        <v>R</v>
      </c>
      <c r="S1306" t="str">
        <f>IF(Table19[[#This Row],[Language]]="English","English","Other language")</f>
        <v>English</v>
      </c>
      <c r="T1306">
        <f>Table19[[#This Row],[Gross Revenue]]-Table19[[#This Row],[Budget]]</f>
        <v>21846082</v>
      </c>
      <c r="U1306" s="1">
        <f>(Table19[[#This Row],[Gross Revenue]]/Table19[[#This Row],[Budget]])-1</f>
        <v>1.149793789473684</v>
      </c>
      <c r="V1306" t="str">
        <f t="shared" si="46"/>
        <v>90-110 minutes</v>
      </c>
      <c r="W1306">
        <f>Table19[[#This Row],[Profit]]/Table19[[#This Row],[Budget]]*100</f>
        <v>114.97937894736843</v>
      </c>
      <c r="X1306">
        <v>16235088</v>
      </c>
      <c r="Y1306">
        <v>1.1909079499999999</v>
      </c>
      <c r="Z1306" t="str">
        <f t="shared" si="47"/>
        <v>Medium</v>
      </c>
    </row>
    <row r="1307" spans="1:26" x14ac:dyDescent="0.2">
      <c r="A1307" t="s">
        <v>3654</v>
      </c>
      <c r="B1307" t="s">
        <v>682</v>
      </c>
      <c r="C1307" t="s">
        <v>683</v>
      </c>
      <c r="D1307">
        <v>901</v>
      </c>
      <c r="E1307">
        <v>2523</v>
      </c>
      <c r="F1307">
        <v>0</v>
      </c>
      <c r="G1307">
        <v>232</v>
      </c>
      <c r="H1307">
        <v>5.0999999999999996</v>
      </c>
      <c r="I1307">
        <v>12</v>
      </c>
      <c r="J1307">
        <v>94</v>
      </c>
      <c r="K1307">
        <v>19281235</v>
      </c>
      <c r="L1307">
        <v>5000000</v>
      </c>
      <c r="M1307" s="2">
        <f>VLOOKUP(A1307,Sheet2!$A$1:G5031,2,0)</f>
        <v>33275</v>
      </c>
      <c r="N1307" t="str">
        <f>VLOOKUP(A1307,Sheet2!$A$1:G5031,3,0)</f>
        <v>Color</v>
      </c>
      <c r="O1307" t="str">
        <f>VLOOKUP(A1307,Sheet2!$A$1:G5031,4,0)</f>
        <v>Comedy</v>
      </c>
      <c r="P1307" t="str">
        <f>VLOOKUP(A1307,Sheet2!$A$1:G5031,5,0)</f>
        <v>English</v>
      </c>
      <c r="Q1307" t="str">
        <f>VLOOKUP(A1307,Sheet2!$A$1:G5031,6,0)</f>
        <v>USA</v>
      </c>
      <c r="R1307" t="str">
        <f>VLOOKUP(A1307,Sheet2!$A$1:G5031,7,0)</f>
        <v>R</v>
      </c>
      <c r="S1307" t="str">
        <f>IF(Table19[[#This Row],[Language]]="English","English","Other language")</f>
        <v>English</v>
      </c>
      <c r="T1307">
        <f>Table19[[#This Row],[Gross Revenue]]-Table19[[#This Row],[Budget]]</f>
        <v>14281235</v>
      </c>
      <c r="U1307" s="1">
        <f>(Table19[[#This Row],[Gross Revenue]]/Table19[[#This Row],[Budget]])-1</f>
        <v>2.8562470000000002</v>
      </c>
      <c r="V1307" t="str">
        <f t="shared" si="46"/>
        <v>90-110 minutes</v>
      </c>
      <c r="W1307">
        <f>Table19[[#This Row],[Profit]]/Table19[[#This Row],[Budget]]*100</f>
        <v>285.62470000000002</v>
      </c>
      <c r="X1307">
        <v>1637763</v>
      </c>
      <c r="Y1307">
        <v>0.19178668286445014</v>
      </c>
      <c r="Z1307" t="str">
        <f t="shared" si="47"/>
        <v>Low</v>
      </c>
    </row>
    <row r="1308" spans="1:26" x14ac:dyDescent="0.2">
      <c r="A1308" t="s">
        <v>3717</v>
      </c>
      <c r="B1308" t="s">
        <v>770</v>
      </c>
      <c r="C1308" t="s">
        <v>771</v>
      </c>
      <c r="D1308">
        <v>273</v>
      </c>
      <c r="E1308">
        <v>993</v>
      </c>
      <c r="F1308">
        <v>274</v>
      </c>
      <c r="G1308">
        <v>0</v>
      </c>
      <c r="H1308">
        <v>5.3</v>
      </c>
      <c r="I1308">
        <v>168</v>
      </c>
      <c r="J1308">
        <v>121</v>
      </c>
      <c r="K1308">
        <v>30212620</v>
      </c>
      <c r="L1308">
        <v>120000000</v>
      </c>
      <c r="M1308" s="2">
        <f>VLOOKUP(A1308,Sheet2!$A$1:G5032,2,0)</f>
        <v>40227</v>
      </c>
      <c r="N1308" t="str">
        <f>VLOOKUP(A1308,Sheet2!$A$1:G5032,3,0)</f>
        <v>Color</v>
      </c>
      <c r="O1308" t="str">
        <f>VLOOKUP(A1308,Sheet2!$A$1:G5032,4,0)</f>
        <v>Comedy</v>
      </c>
      <c r="P1308" t="str">
        <f>VLOOKUP(A1308,Sheet2!$A$1:G5032,5,0)</f>
        <v>English</v>
      </c>
      <c r="Q1308" t="str">
        <f>VLOOKUP(A1308,Sheet2!$A$1:G5032,6,0)</f>
        <v>USA</v>
      </c>
      <c r="R1308" t="str">
        <f>VLOOKUP(A1308,Sheet2!$A$1:G5032,7,0)</f>
        <v>PG-13</v>
      </c>
      <c r="S1308" t="str">
        <f>IF(Table19[[#This Row],[Language]]="English","English","Other language")</f>
        <v>English</v>
      </c>
      <c r="T1308">
        <f>Table19[[#This Row],[Gross Revenue]]-Table19[[#This Row],[Budget]]</f>
        <v>-89787380</v>
      </c>
      <c r="U1308" s="1">
        <f>(Table19[[#This Row],[Gross Revenue]]/Table19[[#This Row],[Budget]])-1</f>
        <v>-0.74822816666666669</v>
      </c>
      <c r="V1308" t="str">
        <f t="shared" si="46"/>
        <v>111-130 minutes</v>
      </c>
      <c r="W1308">
        <f>Table19[[#This Row],[Profit]]/Table19[[#This Row],[Budget]]*100</f>
        <v>-74.822816666666668</v>
      </c>
      <c r="X1308">
        <v>1637763</v>
      </c>
      <c r="Y1308">
        <v>0.19178668286445014</v>
      </c>
      <c r="Z1308" t="str">
        <f t="shared" si="47"/>
        <v>High</v>
      </c>
    </row>
    <row r="1309" spans="1:26" x14ac:dyDescent="0.2">
      <c r="A1309" t="s">
        <v>4669</v>
      </c>
      <c r="B1309" t="s">
        <v>415</v>
      </c>
      <c r="C1309" t="s">
        <v>1083</v>
      </c>
      <c r="D1309">
        <v>995</v>
      </c>
      <c r="E1309">
        <v>6105</v>
      </c>
      <c r="F1309">
        <v>58</v>
      </c>
      <c r="G1309">
        <v>0</v>
      </c>
      <c r="H1309">
        <v>6.2</v>
      </c>
      <c r="I1309">
        <v>34</v>
      </c>
      <c r="J1309">
        <v>93</v>
      </c>
      <c r="K1309">
        <v>31155435</v>
      </c>
      <c r="L1309">
        <v>12000000</v>
      </c>
      <c r="M1309" s="2">
        <f>VLOOKUP(A1309,Sheet2!$A$1:G5033,2,0)</f>
        <v>37067</v>
      </c>
      <c r="N1309" t="str">
        <f>VLOOKUP(A1309,Sheet2!$A$1:G5033,3,0)</f>
        <v>Color</v>
      </c>
      <c r="O1309" t="str">
        <f>VLOOKUP(A1309,Sheet2!$A$1:G5033,4,0)</f>
        <v>Comedy</v>
      </c>
      <c r="P1309" t="str">
        <f>VLOOKUP(A1309,Sheet2!$A$1:G5033,5,0)</f>
        <v>English</v>
      </c>
      <c r="Q1309" t="str">
        <f>VLOOKUP(A1309,Sheet2!$A$1:G5033,6,0)</f>
        <v>USA</v>
      </c>
      <c r="R1309" t="str">
        <f>VLOOKUP(A1309,Sheet2!$A$1:G5033,7,0)</f>
        <v>R</v>
      </c>
      <c r="S1309" t="str">
        <f>IF(Table19[[#This Row],[Language]]="English","English","Other language")</f>
        <v>English</v>
      </c>
      <c r="T1309">
        <f>Table19[[#This Row],[Gross Revenue]]-Table19[[#This Row],[Budget]]</f>
        <v>19155435</v>
      </c>
      <c r="U1309" s="1">
        <f>(Table19[[#This Row],[Gross Revenue]]/Table19[[#This Row],[Budget]])-1</f>
        <v>1.5962862499999999</v>
      </c>
      <c r="V1309" t="str">
        <f t="shared" si="46"/>
        <v>90-110 minutes</v>
      </c>
      <c r="W1309">
        <f>Table19[[#This Row],[Profit]]/Table19[[#This Row],[Budget]]*100</f>
        <v>159.628625</v>
      </c>
      <c r="X1309">
        <v>1637763</v>
      </c>
      <c r="Y1309">
        <v>0.19178668286445014</v>
      </c>
      <c r="Z1309" t="str">
        <f t="shared" si="47"/>
        <v>Low</v>
      </c>
    </row>
    <row r="1310" spans="1:26" x14ac:dyDescent="0.2">
      <c r="A1310" t="s">
        <v>3900</v>
      </c>
      <c r="B1310" t="s">
        <v>990</v>
      </c>
      <c r="C1310" t="s">
        <v>991</v>
      </c>
      <c r="D1310">
        <v>508</v>
      </c>
      <c r="E1310">
        <v>1660</v>
      </c>
      <c r="F1310">
        <v>8</v>
      </c>
      <c r="G1310">
        <v>0</v>
      </c>
      <c r="H1310">
        <v>5.5</v>
      </c>
      <c r="I1310">
        <v>29</v>
      </c>
      <c r="J1310">
        <v>124</v>
      </c>
      <c r="K1310">
        <v>37672350</v>
      </c>
      <c r="L1310">
        <v>20000000</v>
      </c>
      <c r="M1310" s="2">
        <f>VLOOKUP(A1310,Sheet2!$A$1:G5034,2,0)</f>
        <v>35992</v>
      </c>
      <c r="N1310" t="str">
        <f>VLOOKUP(A1310,Sheet2!$A$1:G5034,3,0)</f>
        <v>Color</v>
      </c>
      <c r="O1310" t="str">
        <f>VLOOKUP(A1310,Sheet2!$A$1:G5034,4,0)</f>
        <v>Comedy</v>
      </c>
      <c r="P1310" t="str">
        <f>VLOOKUP(A1310,Sheet2!$A$1:G5034,5,0)</f>
        <v>English</v>
      </c>
      <c r="Q1310" t="str">
        <f>VLOOKUP(A1310,Sheet2!$A$1:G5034,6,0)</f>
        <v>USA</v>
      </c>
      <c r="R1310" t="str">
        <f>VLOOKUP(A1310,Sheet2!$A$1:G5034,7,0)</f>
        <v>R</v>
      </c>
      <c r="S1310" t="str">
        <f>IF(Table19[[#This Row],[Language]]="English","English","Other language")</f>
        <v>English</v>
      </c>
      <c r="T1310">
        <f>Table19[[#This Row],[Gross Revenue]]-Table19[[#This Row],[Budget]]</f>
        <v>17672350</v>
      </c>
      <c r="U1310" s="1">
        <f>(Table19[[#This Row],[Gross Revenue]]/Table19[[#This Row],[Budget]])-1</f>
        <v>0.88361749999999994</v>
      </c>
      <c r="V1310" t="str">
        <f t="shared" si="46"/>
        <v>111-130 minutes</v>
      </c>
      <c r="W1310">
        <f>Table19[[#This Row],[Profit]]/Table19[[#This Row],[Budget]]*100</f>
        <v>88.361750000000001</v>
      </c>
      <c r="X1310">
        <v>1637763</v>
      </c>
      <c r="Y1310">
        <v>0.19178668286445014</v>
      </c>
      <c r="Z1310" t="str">
        <f t="shared" si="47"/>
        <v>Medium</v>
      </c>
    </row>
    <row r="1311" spans="1:26" x14ac:dyDescent="0.2">
      <c r="A1311" t="s">
        <v>4395</v>
      </c>
      <c r="B1311" t="s">
        <v>1388</v>
      </c>
      <c r="C1311" t="s">
        <v>614</v>
      </c>
      <c r="D1311">
        <v>1000</v>
      </c>
      <c r="E1311">
        <v>4146</v>
      </c>
      <c r="F1311">
        <v>2000</v>
      </c>
      <c r="G1311">
        <v>0</v>
      </c>
      <c r="H1311">
        <v>6</v>
      </c>
      <c r="I1311">
        <v>175</v>
      </c>
      <c r="J1311">
        <v>110</v>
      </c>
      <c r="K1311">
        <v>260031035</v>
      </c>
      <c r="L1311">
        <v>123000000</v>
      </c>
      <c r="M1311" s="2">
        <f>VLOOKUP(A1311,Sheet2!$A$1:G5035,2,0)</f>
        <v>36663</v>
      </c>
      <c r="N1311" t="str">
        <f>VLOOKUP(A1311,Sheet2!$A$1:G5035,3,0)</f>
        <v>Color</v>
      </c>
      <c r="O1311" t="str">
        <f>VLOOKUP(A1311,Sheet2!$A$1:G5035,4,0)</f>
        <v>Comedy</v>
      </c>
      <c r="P1311" t="str">
        <f>VLOOKUP(A1311,Sheet2!$A$1:G5035,5,0)</f>
        <v>English</v>
      </c>
      <c r="Q1311" t="str">
        <f>VLOOKUP(A1311,Sheet2!$A$1:G5035,6,0)</f>
        <v>USA</v>
      </c>
      <c r="R1311" t="str">
        <f>VLOOKUP(A1311,Sheet2!$A$1:G5035,7,0)</f>
        <v>PG</v>
      </c>
      <c r="S1311" t="str">
        <f>IF(Table19[[#This Row],[Language]]="English","English","Other language")</f>
        <v>English</v>
      </c>
      <c r="T1311">
        <f>Table19[[#This Row],[Gross Revenue]]-Table19[[#This Row],[Budget]]</f>
        <v>137031035</v>
      </c>
      <c r="U1311" s="1">
        <f>(Table19[[#This Row],[Gross Revenue]]/Table19[[#This Row],[Budget]])-1</f>
        <v>1.114073455284553</v>
      </c>
      <c r="V1311" t="str">
        <f t="shared" si="46"/>
        <v>90-110 minutes</v>
      </c>
      <c r="W1311">
        <f>Table19[[#This Row],[Profit]]/Table19[[#This Row],[Budget]]*100</f>
        <v>111.40734552845528</v>
      </c>
      <c r="X1311">
        <v>1637763</v>
      </c>
      <c r="Y1311">
        <v>0.19178668286445014</v>
      </c>
      <c r="Z1311" t="str">
        <f t="shared" si="47"/>
        <v>High</v>
      </c>
    </row>
    <row r="1312" spans="1:26" x14ac:dyDescent="0.2">
      <c r="A1312" t="s">
        <v>4054</v>
      </c>
      <c r="B1312" t="s">
        <v>1169</v>
      </c>
      <c r="C1312" t="s">
        <v>1170</v>
      </c>
      <c r="D1312">
        <v>812</v>
      </c>
      <c r="E1312">
        <v>1882</v>
      </c>
      <c r="F1312">
        <v>6</v>
      </c>
      <c r="G1312">
        <v>371</v>
      </c>
      <c r="H1312">
        <v>5.7</v>
      </c>
      <c r="I1312">
        <v>46</v>
      </c>
      <c r="J1312">
        <v>101</v>
      </c>
      <c r="K1312">
        <v>14108518</v>
      </c>
      <c r="L1312">
        <v>16000000</v>
      </c>
      <c r="M1312" s="2">
        <f>VLOOKUP(A1312,Sheet2!$A$1:G5036,2,0)</f>
        <v>37911</v>
      </c>
      <c r="N1312" t="str">
        <f>VLOOKUP(A1312,Sheet2!$A$1:G5036,3,0)</f>
        <v>Color</v>
      </c>
      <c r="O1312" t="str">
        <f>VLOOKUP(A1312,Sheet2!$A$1:G5036,4,0)</f>
        <v>Comedy</v>
      </c>
      <c r="P1312" t="str">
        <f>VLOOKUP(A1312,Sheet2!$A$1:G5036,5,0)</f>
        <v>English</v>
      </c>
      <c r="Q1312" t="str">
        <f>VLOOKUP(A1312,Sheet2!$A$1:G5036,6,0)</f>
        <v>USA</v>
      </c>
      <c r="R1312" t="str">
        <f>VLOOKUP(A1312,Sheet2!$A$1:G5036,7,0)</f>
        <v>PG-13</v>
      </c>
      <c r="S1312" t="str">
        <f>IF(Table19[[#This Row],[Language]]="English","English","Other language")</f>
        <v>English</v>
      </c>
      <c r="T1312">
        <f>Table19[[#This Row],[Gross Revenue]]-Table19[[#This Row],[Budget]]</f>
        <v>-1891482</v>
      </c>
      <c r="U1312" s="1">
        <f>(Table19[[#This Row],[Gross Revenue]]/Table19[[#This Row],[Budget]])-1</f>
        <v>-0.11821762499999999</v>
      </c>
      <c r="V1312" t="str">
        <f t="shared" si="46"/>
        <v>90-110 minutes</v>
      </c>
      <c r="W1312">
        <f>Table19[[#This Row],[Profit]]/Table19[[#This Row],[Budget]]*100</f>
        <v>-11.8217625</v>
      </c>
      <c r="X1312">
        <v>1637763</v>
      </c>
      <c r="Y1312">
        <v>0.19178668286445014</v>
      </c>
      <c r="Z1312" t="str">
        <f t="shared" si="47"/>
        <v>Medium</v>
      </c>
    </row>
    <row r="1313" spans="1:26" x14ac:dyDescent="0.2">
      <c r="A1313" t="s">
        <v>4943</v>
      </c>
      <c r="B1313" t="s">
        <v>408</v>
      </c>
      <c r="C1313" t="s">
        <v>518</v>
      </c>
      <c r="D1313">
        <v>11000</v>
      </c>
      <c r="E1313">
        <v>14087</v>
      </c>
      <c r="F1313">
        <v>80</v>
      </c>
      <c r="G1313">
        <v>0</v>
      </c>
      <c r="H1313">
        <v>6.4</v>
      </c>
      <c r="I1313">
        <v>140</v>
      </c>
      <c r="J1313">
        <v>116</v>
      </c>
      <c r="K1313">
        <v>105807520</v>
      </c>
      <c r="L1313">
        <v>50000000</v>
      </c>
      <c r="M1313" s="2">
        <f>VLOOKUP(A1313,Sheet2!$A$1:G5037,2,0)</f>
        <v>37878</v>
      </c>
      <c r="N1313" t="str">
        <f>VLOOKUP(A1313,Sheet2!$A$1:G5037,3,0)</f>
        <v>Color</v>
      </c>
      <c r="O1313" t="str">
        <f>VLOOKUP(A1313,Sheet2!$A$1:G5037,4,0)</f>
        <v>Comedy</v>
      </c>
      <c r="P1313" t="str">
        <f>VLOOKUP(A1313,Sheet2!$A$1:G5037,5,0)</f>
        <v>English</v>
      </c>
      <c r="Q1313" t="str">
        <f>VLOOKUP(A1313,Sheet2!$A$1:G5037,6,0)</f>
        <v>USA</v>
      </c>
      <c r="R1313" t="str">
        <f>VLOOKUP(A1313,Sheet2!$A$1:G5037,7,0)</f>
        <v>PG-13</v>
      </c>
      <c r="S1313" t="str">
        <f>IF(Table19[[#This Row],[Language]]="English","English","Other language")</f>
        <v>English</v>
      </c>
      <c r="T1313">
        <f>Table19[[#This Row],[Gross Revenue]]-Table19[[#This Row],[Budget]]</f>
        <v>55807520</v>
      </c>
      <c r="U1313" s="1">
        <f>(Table19[[#This Row],[Gross Revenue]]/Table19[[#This Row],[Budget]])-1</f>
        <v>1.1161504</v>
      </c>
      <c r="V1313" t="str">
        <f t="shared" si="46"/>
        <v>111-130 minutes</v>
      </c>
      <c r="W1313">
        <f>Table19[[#This Row],[Profit]]/Table19[[#This Row],[Budget]]*100</f>
        <v>111.61503999999999</v>
      </c>
      <c r="X1313">
        <v>1637763</v>
      </c>
      <c r="Y1313">
        <v>0.19178668286445014</v>
      </c>
      <c r="Z1313" t="str">
        <f t="shared" si="47"/>
        <v>High</v>
      </c>
    </row>
    <row r="1314" spans="1:26" x14ac:dyDescent="0.2">
      <c r="A1314" t="s">
        <v>4992</v>
      </c>
      <c r="B1314" t="s">
        <v>508</v>
      </c>
      <c r="C1314" t="s">
        <v>2000</v>
      </c>
      <c r="D1314">
        <v>480</v>
      </c>
      <c r="E1314">
        <v>858</v>
      </c>
      <c r="F1314">
        <v>53</v>
      </c>
      <c r="G1314">
        <v>0</v>
      </c>
      <c r="H1314">
        <v>6.5</v>
      </c>
      <c r="I1314">
        <v>135</v>
      </c>
      <c r="J1314">
        <v>110</v>
      </c>
      <c r="K1314">
        <v>2775593</v>
      </c>
      <c r="L1314">
        <v>27000000</v>
      </c>
      <c r="M1314" s="2">
        <f>VLOOKUP(A1314,Sheet2!$A$1:G5038,2,0)</f>
        <v>39564</v>
      </c>
      <c r="N1314" t="str">
        <f>VLOOKUP(A1314,Sheet2!$A$1:G5038,3,0)</f>
        <v>Color</v>
      </c>
      <c r="O1314" t="str">
        <f>VLOOKUP(A1314,Sheet2!$A$1:G5038,4,0)</f>
        <v>Comedy</v>
      </c>
      <c r="P1314" t="str">
        <f>VLOOKUP(A1314,Sheet2!$A$1:G5038,5,0)</f>
        <v>English</v>
      </c>
      <c r="Q1314" t="str">
        <f>VLOOKUP(A1314,Sheet2!$A$1:G5038,6,0)</f>
        <v>UK</v>
      </c>
      <c r="R1314" t="str">
        <f>VLOOKUP(A1314,Sheet2!$A$1:G5038,7,0)</f>
        <v>R</v>
      </c>
      <c r="S1314" t="str">
        <f>IF(Table19[[#This Row],[Language]]="English","English","Other language")</f>
        <v>English</v>
      </c>
      <c r="T1314">
        <f>Table19[[#This Row],[Gross Revenue]]-Table19[[#This Row],[Budget]]</f>
        <v>-24224407</v>
      </c>
      <c r="U1314" s="1">
        <f>(Table19[[#This Row],[Gross Revenue]]/Table19[[#This Row],[Budget]])-1</f>
        <v>-0.89720025925925928</v>
      </c>
      <c r="V1314" t="str">
        <f t="shared" si="46"/>
        <v>90-110 minutes</v>
      </c>
      <c r="W1314">
        <f>Table19[[#This Row],[Profit]]/Table19[[#This Row],[Budget]]*100</f>
        <v>-89.720025925925924</v>
      </c>
      <c r="X1314">
        <v>1637763</v>
      </c>
      <c r="Y1314">
        <v>0.19178668286445014</v>
      </c>
      <c r="Z1314" t="str">
        <f t="shared" si="47"/>
        <v>Medium</v>
      </c>
    </row>
    <row r="1315" spans="1:26" x14ac:dyDescent="0.2">
      <c r="A1315" t="s">
        <v>6932</v>
      </c>
      <c r="B1315" t="s">
        <v>529</v>
      </c>
      <c r="C1315" t="s">
        <v>2743</v>
      </c>
      <c r="D1315">
        <v>18000</v>
      </c>
      <c r="E1315">
        <v>20453</v>
      </c>
      <c r="F1315">
        <v>255</v>
      </c>
      <c r="G1315">
        <v>33000</v>
      </c>
      <c r="H1315">
        <v>8.1999999999999993</v>
      </c>
      <c r="I1315">
        <v>288</v>
      </c>
      <c r="J1315">
        <v>98</v>
      </c>
      <c r="K1315">
        <v>217387997</v>
      </c>
      <c r="L1315">
        <v>165000000</v>
      </c>
      <c r="M1315" s="2">
        <f>VLOOKUP(A1315,Sheet2!$A$1:G5039,2,0)</f>
        <v>40418</v>
      </c>
      <c r="N1315" t="str">
        <f>VLOOKUP(A1315,Sheet2!$A$1:G5039,3,0)</f>
        <v>Color</v>
      </c>
      <c r="O1315" t="str">
        <f>VLOOKUP(A1315,Sheet2!$A$1:G5039,4,0)</f>
        <v>Adventure</v>
      </c>
      <c r="P1315" t="str">
        <f>VLOOKUP(A1315,Sheet2!$A$1:G5039,5,0)</f>
        <v>English</v>
      </c>
      <c r="Q1315" t="str">
        <f>VLOOKUP(A1315,Sheet2!$A$1:G5039,6,0)</f>
        <v>USA</v>
      </c>
      <c r="R1315" t="str">
        <f>VLOOKUP(A1315,Sheet2!$A$1:G5039,7,0)</f>
        <v>PG</v>
      </c>
      <c r="S1315" t="str">
        <f>IF(Table19[[#This Row],[Language]]="English","English","Other language")</f>
        <v>English</v>
      </c>
      <c r="T1315">
        <f>Table19[[#This Row],[Gross Revenue]]-Table19[[#This Row],[Budget]]</f>
        <v>52387997</v>
      </c>
      <c r="U1315" s="1">
        <f>(Table19[[#This Row],[Gross Revenue]]/Table19[[#This Row],[Budget]])-1</f>
        <v>0.31750301212121212</v>
      </c>
      <c r="V1315" t="str">
        <f t="shared" si="46"/>
        <v>90-110 minutes</v>
      </c>
      <c r="W1315">
        <f>Table19[[#This Row],[Profit]]/Table19[[#This Row],[Budget]]*100</f>
        <v>31.750301212121212</v>
      </c>
      <c r="X1315">
        <v>3892693.5</v>
      </c>
      <c r="Y1315">
        <v>0.11726928571428571</v>
      </c>
      <c r="Z1315" t="str">
        <f t="shared" si="47"/>
        <v>High</v>
      </c>
    </row>
    <row r="1316" spans="1:26" x14ac:dyDescent="0.2">
      <c r="A1316" t="s">
        <v>6787</v>
      </c>
      <c r="B1316" t="s">
        <v>529</v>
      </c>
      <c r="C1316" t="s">
        <v>2743</v>
      </c>
      <c r="D1316">
        <v>18000</v>
      </c>
      <c r="E1316">
        <v>23378</v>
      </c>
      <c r="F1316">
        <v>255</v>
      </c>
      <c r="G1316">
        <v>46000</v>
      </c>
      <c r="H1316">
        <v>7.9</v>
      </c>
      <c r="I1316">
        <v>292</v>
      </c>
      <c r="J1316">
        <v>102</v>
      </c>
      <c r="K1316">
        <v>176997107</v>
      </c>
      <c r="L1316">
        <v>145000000</v>
      </c>
      <c r="M1316" s="2">
        <f>VLOOKUP(A1316,Sheet2!$A$1:G5040,2,0)</f>
        <v>41671</v>
      </c>
      <c r="N1316" t="str">
        <f>VLOOKUP(A1316,Sheet2!$A$1:G5040,3,0)</f>
        <v>Color</v>
      </c>
      <c r="O1316" t="str">
        <f>VLOOKUP(A1316,Sheet2!$A$1:G5040,4,0)</f>
        <v>Action</v>
      </c>
      <c r="P1316" t="str">
        <f>VLOOKUP(A1316,Sheet2!$A$1:G5040,5,0)</f>
        <v>English</v>
      </c>
      <c r="Q1316" t="str">
        <f>VLOOKUP(A1316,Sheet2!$A$1:G5040,6,0)</f>
        <v>USA</v>
      </c>
      <c r="R1316" t="str">
        <f>VLOOKUP(A1316,Sheet2!$A$1:G5040,7,0)</f>
        <v>PG</v>
      </c>
      <c r="S1316" t="str">
        <f>IF(Table19[[#This Row],[Language]]="English","English","Other language")</f>
        <v>English</v>
      </c>
      <c r="T1316">
        <f>Table19[[#This Row],[Gross Revenue]]-Table19[[#This Row],[Budget]]</f>
        <v>31997107</v>
      </c>
      <c r="U1316" s="1">
        <f>(Table19[[#This Row],[Gross Revenue]]/Table19[[#This Row],[Budget]])-1</f>
        <v>0.22066970344827586</v>
      </c>
      <c r="V1316" t="str">
        <f t="shared" si="46"/>
        <v>90-110 minutes</v>
      </c>
      <c r="W1316">
        <f>Table19[[#This Row],[Profit]]/Table19[[#This Row],[Budget]]*100</f>
        <v>22.066970344827585</v>
      </c>
      <c r="X1316">
        <v>-1289919.5</v>
      </c>
      <c r="Y1316">
        <v>-4.8151417500000002E-2</v>
      </c>
      <c r="Z1316" t="str">
        <f t="shared" si="47"/>
        <v>High</v>
      </c>
    </row>
    <row r="1317" spans="1:26" x14ac:dyDescent="0.2">
      <c r="A1317" t="s">
        <v>3458</v>
      </c>
      <c r="B1317" t="s">
        <v>373</v>
      </c>
      <c r="C1317" t="s">
        <v>374</v>
      </c>
      <c r="D1317">
        <v>1000</v>
      </c>
      <c r="E1317">
        <v>3000</v>
      </c>
      <c r="F1317">
        <v>8</v>
      </c>
      <c r="G1317">
        <v>0</v>
      </c>
      <c r="H1317">
        <v>4.5999999999999996</v>
      </c>
      <c r="I1317">
        <v>81</v>
      </c>
      <c r="J1317">
        <v>110</v>
      </c>
      <c r="K1317">
        <v>16295774</v>
      </c>
      <c r="L1317">
        <v>35000000</v>
      </c>
      <c r="M1317" s="2">
        <f>VLOOKUP(A1317,Sheet2!$A$1:G5041,2,0)</f>
        <v>31758</v>
      </c>
      <c r="N1317" t="str">
        <f>VLOOKUP(A1317,Sheet2!$A$1:G5041,3,0)</f>
        <v>Color</v>
      </c>
      <c r="O1317" t="str">
        <f>VLOOKUP(A1317,Sheet2!$A$1:G5041,4,0)</f>
        <v>Action</v>
      </c>
      <c r="P1317" t="str">
        <f>VLOOKUP(A1317,Sheet2!$A$1:G5041,5,0)</f>
        <v>English</v>
      </c>
      <c r="Q1317" t="str">
        <f>VLOOKUP(A1317,Sheet2!$A$1:G5041,6,0)</f>
        <v>USA</v>
      </c>
      <c r="R1317" t="str">
        <f>VLOOKUP(A1317,Sheet2!$A$1:G5041,7,0)</f>
        <v>PG</v>
      </c>
      <c r="S1317" t="str">
        <f>IF(Table19[[#This Row],[Language]]="English","English","Other language")</f>
        <v>English</v>
      </c>
      <c r="T1317">
        <f>Table19[[#This Row],[Gross Revenue]]-Table19[[#This Row],[Budget]]</f>
        <v>-18704226</v>
      </c>
      <c r="U1317" s="1">
        <f>(Table19[[#This Row],[Gross Revenue]]/Table19[[#This Row],[Budget]])-1</f>
        <v>-0.53440645714285706</v>
      </c>
      <c r="V1317" t="str">
        <f t="shared" si="46"/>
        <v>90-110 minutes</v>
      </c>
      <c r="W1317">
        <f>Table19[[#This Row],[Profit]]/Table19[[#This Row],[Budget]]*100</f>
        <v>-53.440645714285715</v>
      </c>
      <c r="X1317">
        <v>-1289919.5</v>
      </c>
      <c r="Y1317">
        <v>-4.8151417500000002E-2</v>
      </c>
      <c r="Z1317" t="str">
        <f t="shared" si="47"/>
        <v>Medium</v>
      </c>
    </row>
    <row r="1318" spans="1:26" x14ac:dyDescent="0.2">
      <c r="A1318" t="s">
        <v>6921</v>
      </c>
      <c r="B1318" t="s">
        <v>1347</v>
      </c>
      <c r="C1318" t="s">
        <v>3035</v>
      </c>
      <c r="D1318">
        <v>23000</v>
      </c>
      <c r="E1318">
        <v>24263</v>
      </c>
      <c r="F1318">
        <v>6000</v>
      </c>
      <c r="G1318">
        <v>13000</v>
      </c>
      <c r="H1318">
        <v>8.1999999999999993</v>
      </c>
      <c r="I1318">
        <v>212</v>
      </c>
      <c r="J1318">
        <v>119</v>
      </c>
      <c r="K1318">
        <v>4710455</v>
      </c>
      <c r="L1318">
        <v>24000000</v>
      </c>
      <c r="M1318" s="2">
        <f>VLOOKUP(A1318,Sheet2!$A$1:G5042,2,0)</f>
        <v>38057</v>
      </c>
      <c r="N1318" t="str">
        <f>VLOOKUP(A1318,Sheet2!$A$1:G5042,3,0)</f>
        <v>Color</v>
      </c>
      <c r="O1318" t="str">
        <f>VLOOKUP(A1318,Sheet2!$A$1:G5042,4,0)</f>
        <v>Adventure</v>
      </c>
      <c r="P1318" t="str">
        <f>VLOOKUP(A1318,Sheet2!$A$1:G5042,5,0)</f>
        <v>Japanese</v>
      </c>
      <c r="Q1318" t="str">
        <f>VLOOKUP(A1318,Sheet2!$A$1:G5042,6,0)</f>
        <v>Japan</v>
      </c>
      <c r="R1318" t="str">
        <f>VLOOKUP(A1318,Sheet2!$A$1:G5042,7,0)</f>
        <v>PG</v>
      </c>
      <c r="S1318" t="str">
        <f>IF(Table19[[#This Row],[Language]]="English","English","Other language")</f>
        <v>Other language</v>
      </c>
      <c r="T1318">
        <f>Table19[[#This Row],[Gross Revenue]]-Table19[[#This Row],[Budget]]</f>
        <v>-19289545</v>
      </c>
      <c r="U1318" s="1">
        <f>(Table19[[#This Row],[Gross Revenue]]/Table19[[#This Row],[Budget]])-1</f>
        <v>-0.80373104166666665</v>
      </c>
      <c r="V1318" t="str">
        <f t="shared" si="46"/>
        <v>111-130 minutes</v>
      </c>
      <c r="W1318">
        <f>Table19[[#This Row],[Profit]]/Table19[[#This Row],[Budget]]*100</f>
        <v>-80.373104166666664</v>
      </c>
      <c r="X1318">
        <v>3892693.5</v>
      </c>
      <c r="Y1318">
        <v>0.11726928571428571</v>
      </c>
      <c r="Z1318" t="str">
        <f t="shared" si="47"/>
        <v>Medium</v>
      </c>
    </row>
    <row r="1319" spans="1:26" x14ac:dyDescent="0.2">
      <c r="A1319" t="s">
        <v>4029</v>
      </c>
      <c r="B1319" t="s">
        <v>362</v>
      </c>
      <c r="C1319" t="s">
        <v>1105</v>
      </c>
      <c r="D1319">
        <v>13000</v>
      </c>
      <c r="E1319">
        <v>15944</v>
      </c>
      <c r="F1319">
        <v>36</v>
      </c>
      <c r="G1319">
        <v>0</v>
      </c>
      <c r="H1319">
        <v>5.7</v>
      </c>
      <c r="I1319">
        <v>60</v>
      </c>
      <c r="J1319">
        <v>100</v>
      </c>
      <c r="K1319">
        <v>17218080</v>
      </c>
      <c r="L1319">
        <v>70000000</v>
      </c>
      <c r="M1319" s="2">
        <f>VLOOKUP(A1319,Sheet2!$A$1:G5043,2,0)</f>
        <v>33293</v>
      </c>
      <c r="N1319" t="str">
        <f>VLOOKUP(A1319,Sheet2!$A$1:G5043,3,0)</f>
        <v>Color</v>
      </c>
      <c r="O1319" t="str">
        <f>VLOOKUP(A1319,Sheet2!$A$1:G5043,4,0)</f>
        <v>Action</v>
      </c>
      <c r="P1319" t="str">
        <f>VLOOKUP(A1319,Sheet2!$A$1:G5043,5,0)</f>
        <v>English</v>
      </c>
      <c r="Q1319" t="str">
        <f>VLOOKUP(A1319,Sheet2!$A$1:G5043,6,0)</f>
        <v>USA</v>
      </c>
      <c r="R1319" t="str">
        <f>VLOOKUP(A1319,Sheet2!$A$1:G5043,7,0)</f>
        <v>R</v>
      </c>
      <c r="S1319" t="str">
        <f>IF(Table19[[#This Row],[Language]]="English","English","Other language")</f>
        <v>English</v>
      </c>
      <c r="T1319">
        <f>Table19[[#This Row],[Gross Revenue]]-Table19[[#This Row],[Budget]]</f>
        <v>-52781920</v>
      </c>
      <c r="U1319" s="1">
        <f>(Table19[[#This Row],[Gross Revenue]]/Table19[[#This Row],[Budget]])-1</f>
        <v>-0.75402742857142857</v>
      </c>
      <c r="V1319" t="str">
        <f t="shared" si="46"/>
        <v>90-110 minutes</v>
      </c>
      <c r="W1319">
        <f>Table19[[#This Row],[Profit]]/Table19[[#This Row],[Budget]]*100</f>
        <v>-75.402742857142854</v>
      </c>
      <c r="X1319">
        <v>-1289919.5</v>
      </c>
      <c r="Y1319">
        <v>-4.8151417500000002E-2</v>
      </c>
      <c r="Z1319" t="str">
        <f t="shared" si="47"/>
        <v>High</v>
      </c>
    </row>
    <row r="1320" spans="1:26" x14ac:dyDescent="0.2">
      <c r="A1320" t="s">
        <v>6419</v>
      </c>
      <c r="B1320" t="s">
        <v>392</v>
      </c>
      <c r="C1320" t="s">
        <v>692</v>
      </c>
      <c r="D1320">
        <v>17000</v>
      </c>
      <c r="E1320">
        <v>36017</v>
      </c>
      <c r="F1320">
        <v>17000</v>
      </c>
      <c r="G1320">
        <v>42000</v>
      </c>
      <c r="H1320">
        <v>7.5</v>
      </c>
      <c r="I1320">
        <v>682</v>
      </c>
      <c r="J1320">
        <v>126</v>
      </c>
      <c r="K1320">
        <v>73820094</v>
      </c>
      <c r="L1320">
        <v>170000000</v>
      </c>
      <c r="M1320" s="2">
        <f>VLOOKUP(A1320,Sheet2!$A$1:G5044,2,0)</f>
        <v>40708</v>
      </c>
      <c r="N1320" t="str">
        <f>VLOOKUP(A1320,Sheet2!$A$1:G5044,3,0)</f>
        <v>Color</v>
      </c>
      <c r="O1320" t="str">
        <f>VLOOKUP(A1320,Sheet2!$A$1:G5044,4,0)</f>
        <v>Adventure</v>
      </c>
      <c r="P1320" t="str">
        <f>VLOOKUP(A1320,Sheet2!$A$1:G5044,5,0)</f>
        <v>English</v>
      </c>
      <c r="Q1320" t="str">
        <f>VLOOKUP(A1320,Sheet2!$A$1:G5044,6,0)</f>
        <v>USA</v>
      </c>
      <c r="R1320" t="str">
        <f>VLOOKUP(A1320,Sheet2!$A$1:G5044,7,0)</f>
        <v>PG</v>
      </c>
      <c r="S1320" t="str">
        <f>IF(Table19[[#This Row],[Language]]="English","English","Other language")</f>
        <v>English</v>
      </c>
      <c r="T1320">
        <f>Table19[[#This Row],[Gross Revenue]]-Table19[[#This Row],[Budget]]</f>
        <v>-96179906</v>
      </c>
      <c r="U1320" s="1">
        <f>(Table19[[#This Row],[Gross Revenue]]/Table19[[#This Row],[Budget]])-1</f>
        <v>-0.56576415294117655</v>
      </c>
      <c r="V1320" t="str">
        <f t="shared" si="46"/>
        <v>111-130 minutes</v>
      </c>
      <c r="W1320">
        <f>Table19[[#This Row],[Profit]]/Table19[[#This Row],[Budget]]*100</f>
        <v>-56.576415294117645</v>
      </c>
      <c r="X1320">
        <v>3892693.5</v>
      </c>
      <c r="Y1320">
        <v>0.11726928571428571</v>
      </c>
      <c r="Z1320" t="str">
        <f t="shared" si="47"/>
        <v>High</v>
      </c>
    </row>
    <row r="1321" spans="1:26" x14ac:dyDescent="0.2">
      <c r="A1321" t="s">
        <v>4055</v>
      </c>
      <c r="B1321" t="s">
        <v>1171</v>
      </c>
      <c r="C1321" t="s">
        <v>1172</v>
      </c>
      <c r="D1321">
        <v>820</v>
      </c>
      <c r="E1321">
        <v>1814</v>
      </c>
      <c r="F1321">
        <v>0</v>
      </c>
      <c r="G1321">
        <v>0</v>
      </c>
      <c r="H1321">
        <v>5.7</v>
      </c>
      <c r="I1321">
        <v>267</v>
      </c>
      <c r="J1321">
        <v>138</v>
      </c>
      <c r="K1321">
        <v>132122995</v>
      </c>
      <c r="L1321">
        <v>137000000</v>
      </c>
      <c r="M1321" s="2">
        <f>VLOOKUP(A1321,Sheet2!$A$1:G5045,2,0)</f>
        <v>37793</v>
      </c>
      <c r="N1321" t="str">
        <f>VLOOKUP(A1321,Sheet2!$A$1:G5045,3,0)</f>
        <v>Color</v>
      </c>
      <c r="O1321" t="str">
        <f>VLOOKUP(A1321,Sheet2!$A$1:G5045,4,0)</f>
        <v>Action</v>
      </c>
      <c r="P1321" t="str">
        <f>VLOOKUP(A1321,Sheet2!$A$1:G5045,5,0)</f>
        <v>English</v>
      </c>
      <c r="Q1321" t="str">
        <f>VLOOKUP(A1321,Sheet2!$A$1:G5045,6,0)</f>
        <v>USA</v>
      </c>
      <c r="R1321" t="str">
        <f>VLOOKUP(A1321,Sheet2!$A$1:G5045,7,0)</f>
        <v>PG-13</v>
      </c>
      <c r="S1321" t="str">
        <f>IF(Table19[[#This Row],[Language]]="English","English","Other language")</f>
        <v>English</v>
      </c>
      <c r="T1321">
        <f>Table19[[#This Row],[Gross Revenue]]-Table19[[#This Row],[Budget]]</f>
        <v>-4877005</v>
      </c>
      <c r="U1321" s="1">
        <f>(Table19[[#This Row],[Gross Revenue]]/Table19[[#This Row],[Budget]])-1</f>
        <v>-3.5598576642335789E-2</v>
      </c>
      <c r="V1321" t="str">
        <f t="shared" si="46"/>
        <v>131-150 minutes</v>
      </c>
      <c r="W1321">
        <f>Table19[[#This Row],[Profit]]/Table19[[#This Row],[Budget]]*100</f>
        <v>-3.5598576642335766</v>
      </c>
      <c r="X1321">
        <v>-1289919.5</v>
      </c>
      <c r="Y1321">
        <v>-4.8151417500000002E-2</v>
      </c>
      <c r="Z1321" t="str">
        <f t="shared" si="47"/>
        <v>High</v>
      </c>
    </row>
    <row r="1322" spans="1:26" x14ac:dyDescent="0.2">
      <c r="A1322" t="s">
        <v>5889</v>
      </c>
      <c r="B1322" t="s">
        <v>2109</v>
      </c>
      <c r="C1322" t="s">
        <v>2601</v>
      </c>
      <c r="D1322">
        <v>798</v>
      </c>
      <c r="E1322">
        <v>1430</v>
      </c>
      <c r="F1322">
        <v>8</v>
      </c>
      <c r="G1322">
        <v>0</v>
      </c>
      <c r="H1322">
        <v>7.1</v>
      </c>
      <c r="I1322">
        <v>47</v>
      </c>
      <c r="J1322">
        <v>99</v>
      </c>
      <c r="K1322">
        <v>104257</v>
      </c>
      <c r="L1322">
        <v>2200000</v>
      </c>
      <c r="M1322" s="2">
        <f>VLOOKUP(A1322,Sheet2!$A$1:G5046,2,0)</f>
        <v>36473</v>
      </c>
      <c r="N1322" t="str">
        <f>VLOOKUP(A1322,Sheet2!$A$1:G5046,3,0)</f>
        <v>Color</v>
      </c>
      <c r="O1322" t="str">
        <f>VLOOKUP(A1322,Sheet2!$A$1:G5046,4,0)</f>
        <v>Comedy</v>
      </c>
      <c r="P1322" t="str">
        <f>VLOOKUP(A1322,Sheet2!$A$1:G5046,5,0)</f>
        <v>English</v>
      </c>
      <c r="Q1322" t="str">
        <f>VLOOKUP(A1322,Sheet2!$A$1:G5046,6,0)</f>
        <v>UK</v>
      </c>
      <c r="R1322" t="str">
        <f>VLOOKUP(A1322,Sheet2!$A$1:G5046,7,0)</f>
        <v>R</v>
      </c>
      <c r="S1322" t="str">
        <f>IF(Table19[[#This Row],[Language]]="English","English","Other language")</f>
        <v>English</v>
      </c>
      <c r="T1322">
        <f>Table19[[#This Row],[Gross Revenue]]-Table19[[#This Row],[Budget]]</f>
        <v>-2095743</v>
      </c>
      <c r="U1322" s="1">
        <f>(Table19[[#This Row],[Gross Revenue]]/Table19[[#This Row],[Budget]])-1</f>
        <v>-0.95261045454545457</v>
      </c>
      <c r="V1322" t="str">
        <f t="shared" si="46"/>
        <v>90-110 minutes</v>
      </c>
      <c r="W1322">
        <f>Table19[[#This Row],[Profit]]/Table19[[#This Row],[Budget]]*100</f>
        <v>-95.261045454545453</v>
      </c>
      <c r="X1322">
        <v>1637763</v>
      </c>
      <c r="Y1322">
        <v>0.19178668286445014</v>
      </c>
      <c r="Z1322" t="str">
        <f t="shared" si="47"/>
        <v>Low</v>
      </c>
    </row>
    <row r="1323" spans="1:26" x14ac:dyDescent="0.2">
      <c r="A1323" t="s">
        <v>6738</v>
      </c>
      <c r="B1323" t="s">
        <v>3104</v>
      </c>
      <c r="C1323" t="s">
        <v>1661</v>
      </c>
      <c r="D1323">
        <v>659</v>
      </c>
      <c r="E1323">
        <v>2322</v>
      </c>
      <c r="F1323">
        <v>204</v>
      </c>
      <c r="G1323">
        <v>51</v>
      </c>
      <c r="H1323">
        <v>6.5</v>
      </c>
      <c r="I1323">
        <v>17</v>
      </c>
      <c r="J1323">
        <v>86</v>
      </c>
      <c r="K1323">
        <v>334041</v>
      </c>
      <c r="L1323">
        <v>500000</v>
      </c>
      <c r="M1323" s="2">
        <f>VLOOKUP(A1323,Sheet2!$A$1:G5047,2,0)</f>
        <v>35534</v>
      </c>
      <c r="N1323" t="str">
        <f>VLOOKUP(A1323,Sheet2!$A$1:G5047,3,0)</f>
        <v>Black and White</v>
      </c>
      <c r="O1323" t="str">
        <f>VLOOKUP(A1323,Sheet2!$A$1:G5047,4,0)</f>
        <v>Crime</v>
      </c>
      <c r="P1323" t="str">
        <f>VLOOKUP(A1323,Sheet2!$A$1:G5047,5,0)</f>
        <v>English</v>
      </c>
      <c r="Q1323" t="str">
        <f>VLOOKUP(A1323,Sheet2!$A$1:G5047,6,0)</f>
        <v>USA</v>
      </c>
      <c r="R1323" t="str">
        <f>VLOOKUP(A1323,Sheet2!$A$1:G5047,7,0)</f>
        <v>R</v>
      </c>
      <c r="S1323" t="str">
        <f>IF(Table19[[#This Row],[Language]]="English","English","Other language")</f>
        <v>English</v>
      </c>
      <c r="T1323">
        <f>Table19[[#This Row],[Gross Revenue]]-Table19[[#This Row],[Budget]]</f>
        <v>-165959</v>
      </c>
      <c r="U1323" s="1">
        <f>(Table19[[#This Row],[Gross Revenue]]/Table19[[#This Row],[Budget]])-1</f>
        <v>-0.33191800000000005</v>
      </c>
      <c r="V1323" t="str">
        <f t="shared" si="46"/>
        <v>&lt;90 minutes</v>
      </c>
      <c r="W1323">
        <f>Table19[[#This Row],[Profit]]/Table19[[#This Row],[Budget]]*100</f>
        <v>-33.191800000000001</v>
      </c>
      <c r="X1323">
        <v>-74533.5</v>
      </c>
      <c r="Y1323">
        <v>-7.4856785714285719E-3</v>
      </c>
      <c r="Z1323" t="str">
        <f t="shared" si="47"/>
        <v>Low</v>
      </c>
    </row>
    <row r="1324" spans="1:26" x14ac:dyDescent="0.2">
      <c r="A1324" t="s">
        <v>5674</v>
      </c>
      <c r="B1324" t="s">
        <v>2460</v>
      </c>
      <c r="C1324" t="s">
        <v>2461</v>
      </c>
      <c r="D1324">
        <v>275</v>
      </c>
      <c r="E1324">
        <v>727</v>
      </c>
      <c r="F1324">
        <v>153</v>
      </c>
      <c r="G1324">
        <v>0</v>
      </c>
      <c r="H1324">
        <v>7.4</v>
      </c>
      <c r="I1324">
        <v>159</v>
      </c>
      <c r="J1324">
        <v>116</v>
      </c>
      <c r="K1324">
        <v>22201636</v>
      </c>
      <c r="L1324">
        <v>8000000</v>
      </c>
      <c r="M1324" s="2">
        <f>VLOOKUP(A1324,Sheet2!$A$1:G5048,2,0)</f>
        <v>38703</v>
      </c>
      <c r="N1324" t="str">
        <f>VLOOKUP(A1324,Sheet2!$A$1:G5048,3,0)</f>
        <v>Color</v>
      </c>
      <c r="O1324" t="str">
        <f>VLOOKUP(A1324,Sheet2!$A$1:G5048,4,0)</f>
        <v>Crime</v>
      </c>
      <c r="P1324" t="str">
        <f>VLOOKUP(A1324,Sheet2!$A$1:G5048,5,0)</f>
        <v>English</v>
      </c>
      <c r="Q1324" t="str">
        <f>VLOOKUP(A1324,Sheet2!$A$1:G5048,6,0)</f>
        <v>USA</v>
      </c>
      <c r="R1324" t="str">
        <f>VLOOKUP(A1324,Sheet2!$A$1:G5048,7,0)</f>
        <v>R</v>
      </c>
      <c r="S1324" t="str">
        <f>IF(Table19[[#This Row],[Language]]="English","English","Other language")</f>
        <v>English</v>
      </c>
      <c r="T1324">
        <f>Table19[[#This Row],[Gross Revenue]]-Table19[[#This Row],[Budget]]</f>
        <v>14201636</v>
      </c>
      <c r="U1324" s="1">
        <f>(Table19[[#This Row],[Gross Revenue]]/Table19[[#This Row],[Budget]])-1</f>
        <v>1.7752045000000001</v>
      </c>
      <c r="V1324" t="str">
        <f t="shared" si="46"/>
        <v>111-130 minutes</v>
      </c>
      <c r="W1324">
        <f>Table19[[#This Row],[Profit]]/Table19[[#This Row],[Budget]]*100</f>
        <v>177.52045000000001</v>
      </c>
      <c r="X1324">
        <v>-74533.5</v>
      </c>
      <c r="Y1324">
        <v>-7.4856785714285719E-3</v>
      </c>
      <c r="Z1324" t="str">
        <f t="shared" si="47"/>
        <v>Low</v>
      </c>
    </row>
    <row r="1325" spans="1:26" x14ac:dyDescent="0.2">
      <c r="A1325" t="s">
        <v>6107</v>
      </c>
      <c r="B1325" t="s">
        <v>469</v>
      </c>
      <c r="C1325" t="s">
        <v>2180</v>
      </c>
      <c r="D1325">
        <v>10000</v>
      </c>
      <c r="E1325">
        <v>13076</v>
      </c>
      <c r="F1325">
        <v>508</v>
      </c>
      <c r="G1325">
        <v>11000</v>
      </c>
      <c r="H1325">
        <v>7.2</v>
      </c>
      <c r="I1325">
        <v>323</v>
      </c>
      <c r="J1325">
        <v>104</v>
      </c>
      <c r="K1325">
        <v>256386216</v>
      </c>
      <c r="L1325">
        <v>150000000</v>
      </c>
      <c r="M1325" s="2">
        <f>VLOOKUP(A1325,Sheet2!$A$1:G5049,2,0)</f>
        <v>39289</v>
      </c>
      <c r="N1325" t="str">
        <f>VLOOKUP(A1325,Sheet2!$A$1:G5049,3,0)</f>
        <v>Color</v>
      </c>
      <c r="O1325" t="str">
        <f>VLOOKUP(A1325,Sheet2!$A$1:G5049,4,0)</f>
        <v>Drama</v>
      </c>
      <c r="P1325" t="str">
        <f>VLOOKUP(A1325,Sheet2!$A$1:G5049,5,0)</f>
        <v>English</v>
      </c>
      <c r="Q1325" t="str">
        <f>VLOOKUP(A1325,Sheet2!$A$1:G5049,6,0)</f>
        <v>USA</v>
      </c>
      <c r="R1325" t="str">
        <f>VLOOKUP(A1325,Sheet2!$A$1:G5049,7,0)</f>
        <v>PG-13</v>
      </c>
      <c r="S1325" t="str">
        <f>IF(Table19[[#This Row],[Language]]="English","English","Other language")</f>
        <v>English</v>
      </c>
      <c r="T1325">
        <f>Table19[[#This Row],[Gross Revenue]]-Table19[[#This Row],[Budget]]</f>
        <v>106386216</v>
      </c>
      <c r="U1325" s="1">
        <f>(Table19[[#This Row],[Gross Revenue]]/Table19[[#This Row],[Budget]])-1</f>
        <v>0.70924144</v>
      </c>
      <c r="V1325" t="str">
        <f t="shared" si="46"/>
        <v>90-110 minutes</v>
      </c>
      <c r="W1325">
        <f>Table19[[#This Row],[Profit]]/Table19[[#This Row],[Budget]]*100</f>
        <v>70.924143999999998</v>
      </c>
      <c r="X1325">
        <v>-434215.5</v>
      </c>
      <c r="Y1325">
        <v>-0.10115100772200772</v>
      </c>
      <c r="Z1325" t="str">
        <f t="shared" si="47"/>
        <v>High</v>
      </c>
    </row>
    <row r="1326" spans="1:26" x14ac:dyDescent="0.2">
      <c r="A1326" t="s">
        <v>5776</v>
      </c>
      <c r="B1326" t="s">
        <v>2527</v>
      </c>
      <c r="C1326" t="s">
        <v>2528</v>
      </c>
      <c r="D1326">
        <v>144</v>
      </c>
      <c r="E1326">
        <v>474</v>
      </c>
      <c r="F1326">
        <v>64</v>
      </c>
      <c r="G1326">
        <v>0</v>
      </c>
      <c r="H1326">
        <v>7</v>
      </c>
      <c r="I1326">
        <v>181</v>
      </c>
      <c r="J1326">
        <v>120</v>
      </c>
      <c r="K1326">
        <v>5004648</v>
      </c>
      <c r="L1326">
        <v>10000000</v>
      </c>
      <c r="M1326" s="2">
        <f>VLOOKUP(A1326,Sheet2!$A$1:G5050,2,0)</f>
        <v>40030</v>
      </c>
      <c r="N1326" t="str">
        <f>VLOOKUP(A1326,Sheet2!$A$1:G5050,3,0)</f>
        <v>Color</v>
      </c>
      <c r="O1326" t="str">
        <f>VLOOKUP(A1326,Sheet2!$A$1:G5050,4,0)</f>
        <v>Drama</v>
      </c>
      <c r="P1326" t="str">
        <f>VLOOKUP(A1326,Sheet2!$A$1:G5050,5,0)</f>
        <v>Italian</v>
      </c>
      <c r="Q1326" t="str">
        <f>VLOOKUP(A1326,Sheet2!$A$1:G5050,6,0)</f>
        <v>Italy</v>
      </c>
      <c r="R1326" t="str">
        <f>VLOOKUP(A1326,Sheet2!$A$1:G5050,7,0)</f>
        <v>R</v>
      </c>
      <c r="S1326" t="str">
        <f>IF(Table19[[#This Row],[Language]]="English","English","Other language")</f>
        <v>Other language</v>
      </c>
      <c r="T1326">
        <f>Table19[[#This Row],[Gross Revenue]]-Table19[[#This Row],[Budget]]</f>
        <v>-4995352</v>
      </c>
      <c r="U1326" s="1">
        <f>(Table19[[#This Row],[Gross Revenue]]/Table19[[#This Row],[Budget]])-1</f>
        <v>-0.49953519999999996</v>
      </c>
      <c r="V1326" t="str">
        <f t="shared" si="46"/>
        <v>111-130 minutes</v>
      </c>
      <c r="W1326">
        <f>Table19[[#This Row],[Profit]]/Table19[[#This Row],[Budget]]*100</f>
        <v>-49.953520000000005</v>
      </c>
      <c r="X1326">
        <v>-434215.5</v>
      </c>
      <c r="Y1326">
        <v>-0.10115100772200772</v>
      </c>
      <c r="Z1326" t="str">
        <f t="shared" si="47"/>
        <v>Low</v>
      </c>
    </row>
    <row r="1327" spans="1:26" x14ac:dyDescent="0.2">
      <c r="A1327" t="s">
        <v>4479</v>
      </c>
      <c r="B1327" t="s">
        <v>608</v>
      </c>
      <c r="C1327" t="s">
        <v>1584</v>
      </c>
      <c r="D1327">
        <v>15000</v>
      </c>
      <c r="E1327">
        <v>15608</v>
      </c>
      <c r="F1327">
        <v>154</v>
      </c>
      <c r="G1327">
        <v>27000</v>
      </c>
      <c r="H1327">
        <v>6.1</v>
      </c>
      <c r="I1327">
        <v>288</v>
      </c>
      <c r="J1327">
        <v>109</v>
      </c>
      <c r="K1327">
        <v>55092830</v>
      </c>
      <c r="L1327">
        <v>60000000</v>
      </c>
      <c r="M1327" s="2">
        <f>VLOOKUP(A1327,Sheet2!$A$1:G5051,2,0)</f>
        <v>40878</v>
      </c>
      <c r="N1327" t="str">
        <f>VLOOKUP(A1327,Sheet2!$A$1:G5051,3,0)</f>
        <v>Color</v>
      </c>
      <c r="O1327" t="str">
        <f>VLOOKUP(A1327,Sheet2!$A$1:G5051,4,0)</f>
        <v>Action</v>
      </c>
      <c r="P1327" t="str">
        <f>VLOOKUP(A1327,Sheet2!$A$1:G5051,5,0)</f>
        <v>English</v>
      </c>
      <c r="Q1327" t="str">
        <f>VLOOKUP(A1327,Sheet2!$A$1:G5051,6,0)</f>
        <v>USA</v>
      </c>
      <c r="R1327" t="str">
        <f>VLOOKUP(A1327,Sheet2!$A$1:G5051,7,0)</f>
        <v>PG-13</v>
      </c>
      <c r="S1327" t="str">
        <f>IF(Table19[[#This Row],[Language]]="English","English","Other language")</f>
        <v>English</v>
      </c>
      <c r="T1327">
        <f>Table19[[#This Row],[Gross Revenue]]-Table19[[#This Row],[Budget]]</f>
        <v>-4907170</v>
      </c>
      <c r="U1327" s="1">
        <f>(Table19[[#This Row],[Gross Revenue]]/Table19[[#This Row],[Budget]])-1</f>
        <v>-8.1786166666666715E-2</v>
      </c>
      <c r="V1327" t="str">
        <f t="shared" si="46"/>
        <v>90-110 minutes</v>
      </c>
      <c r="W1327">
        <f>Table19[[#This Row],[Profit]]/Table19[[#This Row],[Budget]]*100</f>
        <v>-8.1786166666666666</v>
      </c>
      <c r="X1327">
        <v>-1289919.5</v>
      </c>
      <c r="Y1327">
        <v>-4.8151417500000002E-2</v>
      </c>
      <c r="Z1327" t="str">
        <f t="shared" si="47"/>
        <v>High</v>
      </c>
    </row>
    <row r="1328" spans="1:26" x14ac:dyDescent="0.2">
      <c r="A1328" t="s">
        <v>6548</v>
      </c>
      <c r="B1328" t="s">
        <v>1062</v>
      </c>
      <c r="C1328" t="s">
        <v>1183</v>
      </c>
      <c r="D1328">
        <v>967</v>
      </c>
      <c r="E1328">
        <v>3152</v>
      </c>
      <c r="F1328">
        <v>24</v>
      </c>
      <c r="G1328">
        <v>15000</v>
      </c>
      <c r="H1328">
        <v>7.6</v>
      </c>
      <c r="I1328">
        <v>129</v>
      </c>
      <c r="J1328">
        <v>132</v>
      </c>
      <c r="K1328">
        <v>40270895</v>
      </c>
      <c r="L1328">
        <v>22000000</v>
      </c>
      <c r="M1328" s="2">
        <f>VLOOKUP(A1328,Sheet2!$A$1:G5052,2,0)</f>
        <v>37038</v>
      </c>
      <c r="N1328" t="str">
        <f>VLOOKUP(A1328,Sheet2!$A$1:G5052,3,0)</f>
        <v>Color</v>
      </c>
      <c r="O1328" t="str">
        <f>VLOOKUP(A1328,Sheet2!$A$1:G5052,4,0)</f>
        <v>Drama</v>
      </c>
      <c r="P1328" t="str">
        <f>VLOOKUP(A1328,Sheet2!$A$1:G5052,5,0)</f>
        <v>English</v>
      </c>
      <c r="Q1328" t="str">
        <f>VLOOKUP(A1328,Sheet2!$A$1:G5052,6,0)</f>
        <v>USA</v>
      </c>
      <c r="R1328" t="str">
        <f>VLOOKUP(A1328,Sheet2!$A$1:G5052,7,0)</f>
        <v>PG-13</v>
      </c>
      <c r="S1328" t="str">
        <f>IF(Table19[[#This Row],[Language]]="English","English","Other language")</f>
        <v>English</v>
      </c>
      <c r="T1328">
        <f>Table19[[#This Row],[Gross Revenue]]-Table19[[#This Row],[Budget]]</f>
        <v>18270895</v>
      </c>
      <c r="U1328" s="1">
        <f>(Table19[[#This Row],[Gross Revenue]]/Table19[[#This Row],[Budget]])-1</f>
        <v>0.83049522727272729</v>
      </c>
      <c r="V1328" t="str">
        <f t="shared" si="46"/>
        <v>131-150 minutes</v>
      </c>
      <c r="W1328">
        <f>Table19[[#This Row],[Profit]]/Table19[[#This Row],[Budget]]*100</f>
        <v>83.049522727272731</v>
      </c>
      <c r="X1328">
        <v>-434215.5</v>
      </c>
      <c r="Y1328">
        <v>-0.10115100772200772</v>
      </c>
      <c r="Z1328" t="str">
        <f t="shared" si="47"/>
        <v>Medium</v>
      </c>
    </row>
    <row r="1329" spans="1:26" x14ac:dyDescent="0.2">
      <c r="A1329" t="s">
        <v>3374</v>
      </c>
      <c r="B1329" t="s">
        <v>227</v>
      </c>
      <c r="C1329" t="s">
        <v>228</v>
      </c>
      <c r="D1329">
        <v>607</v>
      </c>
      <c r="E1329">
        <v>1465</v>
      </c>
      <c r="F1329">
        <v>0</v>
      </c>
      <c r="G1329">
        <v>1000</v>
      </c>
      <c r="H1329">
        <v>4.0999999999999996</v>
      </c>
      <c r="I1329">
        <v>36</v>
      </c>
      <c r="J1329">
        <v>113</v>
      </c>
      <c r="K1329">
        <v>51697449</v>
      </c>
      <c r="L1329">
        <v>13000000</v>
      </c>
      <c r="M1329" s="2">
        <f>VLOOKUP(A1329,Sheet2!$A$1:G5053,2,0)</f>
        <v>40059</v>
      </c>
      <c r="N1329" t="str">
        <f>VLOOKUP(A1329,Sheet2!$A$1:G5053,3,0)</f>
        <v>Color</v>
      </c>
      <c r="O1329" t="str">
        <f>VLOOKUP(A1329,Sheet2!$A$1:G5053,4,0)</f>
        <v>Comedy</v>
      </c>
      <c r="P1329" t="str">
        <f>VLOOKUP(A1329,Sheet2!$A$1:G5053,5,0)</f>
        <v>English</v>
      </c>
      <c r="Q1329" t="str">
        <f>VLOOKUP(A1329,Sheet2!$A$1:G5053,6,0)</f>
        <v>USA</v>
      </c>
      <c r="R1329" t="str">
        <f>VLOOKUP(A1329,Sheet2!$A$1:G5053,7,0)</f>
        <v>PG-13</v>
      </c>
      <c r="S1329" t="str">
        <f>IF(Table19[[#This Row],[Language]]="English","English","Other language")</f>
        <v>English</v>
      </c>
      <c r="T1329">
        <f>Table19[[#This Row],[Gross Revenue]]-Table19[[#This Row],[Budget]]</f>
        <v>38697449</v>
      </c>
      <c r="U1329" s="1">
        <f>(Table19[[#This Row],[Gross Revenue]]/Table19[[#This Row],[Budget]])-1</f>
        <v>2.9767268461538463</v>
      </c>
      <c r="V1329" t="str">
        <f t="shared" si="46"/>
        <v>111-130 minutes</v>
      </c>
      <c r="W1329">
        <f>Table19[[#This Row],[Profit]]/Table19[[#This Row],[Budget]]*100</f>
        <v>297.67268461538464</v>
      </c>
      <c r="X1329">
        <v>1637763</v>
      </c>
      <c r="Y1329">
        <v>0.19178668286445014</v>
      </c>
      <c r="Z1329" t="str">
        <f t="shared" si="47"/>
        <v>Low</v>
      </c>
    </row>
    <row r="1330" spans="1:26" x14ac:dyDescent="0.2">
      <c r="A1330" t="s">
        <v>3543</v>
      </c>
      <c r="B1330" t="s">
        <v>511</v>
      </c>
      <c r="C1330" t="s">
        <v>512</v>
      </c>
      <c r="D1330">
        <v>2000</v>
      </c>
      <c r="E1330">
        <v>5470</v>
      </c>
      <c r="F1330">
        <v>41</v>
      </c>
      <c r="G1330">
        <v>0</v>
      </c>
      <c r="H1330">
        <v>4.9000000000000004</v>
      </c>
      <c r="I1330">
        <v>169</v>
      </c>
      <c r="J1330">
        <v>89</v>
      </c>
      <c r="K1330">
        <v>9639242</v>
      </c>
      <c r="L1330">
        <v>24000000</v>
      </c>
      <c r="M1330" s="2">
        <f>VLOOKUP(A1330,Sheet2!$A$1:G5054,2,0)</f>
        <v>40727</v>
      </c>
      <c r="N1330" t="str">
        <f>VLOOKUP(A1330,Sheet2!$A$1:G5054,3,0)</f>
        <v>Color</v>
      </c>
      <c r="O1330" t="str">
        <f>VLOOKUP(A1330,Sheet2!$A$1:G5054,4,0)</f>
        <v>Comedy</v>
      </c>
      <c r="P1330" t="str">
        <f>VLOOKUP(A1330,Sheet2!$A$1:G5054,5,0)</f>
        <v>English</v>
      </c>
      <c r="Q1330" t="str">
        <f>VLOOKUP(A1330,Sheet2!$A$1:G5054,6,0)</f>
        <v>USA</v>
      </c>
      <c r="R1330" t="str">
        <f>VLOOKUP(A1330,Sheet2!$A$1:G5054,7,0)</f>
        <v>PG-13</v>
      </c>
      <c r="S1330" t="str">
        <f>IF(Table19[[#This Row],[Language]]="English","English","Other language")</f>
        <v>English</v>
      </c>
      <c r="T1330">
        <f>Table19[[#This Row],[Gross Revenue]]-Table19[[#This Row],[Budget]]</f>
        <v>-14360758</v>
      </c>
      <c r="U1330" s="1">
        <f>(Table19[[#This Row],[Gross Revenue]]/Table19[[#This Row],[Budget]])-1</f>
        <v>-0.59836491666666669</v>
      </c>
      <c r="V1330" t="str">
        <f t="shared" si="46"/>
        <v>&lt;90 minutes</v>
      </c>
      <c r="W1330">
        <f>Table19[[#This Row],[Profit]]/Table19[[#This Row],[Budget]]*100</f>
        <v>-59.836491666666667</v>
      </c>
      <c r="X1330">
        <v>1637763</v>
      </c>
      <c r="Y1330">
        <v>0.19178668286445014</v>
      </c>
      <c r="Z1330" t="str">
        <f t="shared" si="47"/>
        <v>Medium</v>
      </c>
    </row>
    <row r="1331" spans="1:26" x14ac:dyDescent="0.2">
      <c r="A1331" t="s">
        <v>3929</v>
      </c>
      <c r="B1331" t="s">
        <v>675</v>
      </c>
      <c r="C1331" t="s">
        <v>1024</v>
      </c>
      <c r="D1331">
        <v>818</v>
      </c>
      <c r="E1331">
        <v>1778</v>
      </c>
      <c r="F1331">
        <v>46</v>
      </c>
      <c r="G1331">
        <v>314</v>
      </c>
      <c r="H1331">
        <v>5.6</v>
      </c>
      <c r="I1331">
        <v>52</v>
      </c>
      <c r="J1331">
        <v>114</v>
      </c>
      <c r="K1331">
        <v>6543194</v>
      </c>
      <c r="L1331">
        <v>34000000</v>
      </c>
      <c r="M1331" s="2">
        <f>VLOOKUP(A1331,Sheet2!$A$1:G5055,2,0)</f>
        <v>36792</v>
      </c>
      <c r="N1331" t="str">
        <f>VLOOKUP(A1331,Sheet2!$A$1:G5055,3,0)</f>
        <v>Color</v>
      </c>
      <c r="O1331" t="str">
        <f>VLOOKUP(A1331,Sheet2!$A$1:G5055,4,0)</f>
        <v>Adventure</v>
      </c>
      <c r="P1331" t="str">
        <f>VLOOKUP(A1331,Sheet2!$A$1:G5055,5,0)</f>
        <v>English</v>
      </c>
      <c r="Q1331" t="str">
        <f>VLOOKUP(A1331,Sheet2!$A$1:G5055,6,0)</f>
        <v>USA</v>
      </c>
      <c r="R1331" t="str">
        <f>VLOOKUP(A1331,Sheet2!$A$1:G5055,7,0)</f>
        <v>PG-13</v>
      </c>
      <c r="S1331" t="str">
        <f>IF(Table19[[#This Row],[Language]]="English","English","Other language")</f>
        <v>English</v>
      </c>
      <c r="T1331">
        <f>Table19[[#This Row],[Gross Revenue]]-Table19[[#This Row],[Budget]]</f>
        <v>-27456806</v>
      </c>
      <c r="U1331" s="1">
        <f>(Table19[[#This Row],[Gross Revenue]]/Table19[[#This Row],[Budget]])-1</f>
        <v>-0.80755311764705884</v>
      </c>
      <c r="V1331" t="str">
        <f t="shared" si="46"/>
        <v>111-130 minutes</v>
      </c>
      <c r="W1331">
        <f>Table19[[#This Row],[Profit]]/Table19[[#This Row],[Budget]]*100</f>
        <v>-80.75531176470588</v>
      </c>
      <c r="X1331">
        <v>3892693.5</v>
      </c>
      <c r="Y1331">
        <v>0.11726928571428571</v>
      </c>
      <c r="Z1331" t="str">
        <f t="shared" si="47"/>
        <v>Medium</v>
      </c>
    </row>
    <row r="1332" spans="1:26" x14ac:dyDescent="0.2">
      <c r="A1332" t="s">
        <v>3349</v>
      </c>
      <c r="B1332" t="s">
        <v>181</v>
      </c>
      <c r="C1332" t="s">
        <v>182</v>
      </c>
      <c r="D1332">
        <v>625</v>
      </c>
      <c r="E1332">
        <v>987</v>
      </c>
      <c r="F1332">
        <v>0</v>
      </c>
      <c r="G1332">
        <v>280</v>
      </c>
      <c r="H1332">
        <v>3.9</v>
      </c>
      <c r="I1332">
        <v>19</v>
      </c>
      <c r="J1332">
        <v>93</v>
      </c>
      <c r="K1332">
        <v>10305534</v>
      </c>
      <c r="L1332">
        <v>3500000</v>
      </c>
      <c r="M1332" s="2">
        <f>VLOOKUP(A1332,Sheet2!$A$1:G5056,2,0)</f>
        <v>35866</v>
      </c>
      <c r="N1332" t="str">
        <f>VLOOKUP(A1332,Sheet2!$A$1:G5056,3,0)</f>
        <v>Color</v>
      </c>
      <c r="O1332" t="str">
        <f>VLOOKUP(A1332,Sheet2!$A$1:G5056,4,0)</f>
        <v>Comedy</v>
      </c>
      <c r="P1332" t="str">
        <f>VLOOKUP(A1332,Sheet2!$A$1:G5056,5,0)</f>
        <v>English</v>
      </c>
      <c r="Q1332" t="str">
        <f>VLOOKUP(A1332,Sheet2!$A$1:G5056,6,0)</f>
        <v>USA</v>
      </c>
      <c r="R1332" t="str">
        <f>VLOOKUP(A1332,Sheet2!$A$1:G5056,7,0)</f>
        <v>R</v>
      </c>
      <c r="S1332" t="str">
        <f>IF(Table19[[#This Row],[Language]]="English","English","Other language")</f>
        <v>English</v>
      </c>
      <c r="T1332">
        <f>Table19[[#This Row],[Gross Revenue]]-Table19[[#This Row],[Budget]]</f>
        <v>6805534</v>
      </c>
      <c r="U1332" s="1">
        <f>(Table19[[#This Row],[Gross Revenue]]/Table19[[#This Row],[Budget]])-1</f>
        <v>1.9444382857142859</v>
      </c>
      <c r="V1332" t="str">
        <f t="shared" si="46"/>
        <v>90-110 minutes</v>
      </c>
      <c r="W1332">
        <f>Table19[[#This Row],[Profit]]/Table19[[#This Row],[Budget]]*100</f>
        <v>194.44382857142855</v>
      </c>
      <c r="X1332">
        <v>1637763</v>
      </c>
      <c r="Y1332">
        <v>0.19178668286445014</v>
      </c>
      <c r="Z1332" t="str">
        <f t="shared" si="47"/>
        <v>Low</v>
      </c>
    </row>
    <row r="1333" spans="1:26" x14ac:dyDescent="0.2">
      <c r="A1333" t="s">
        <v>5352</v>
      </c>
      <c r="B1333" t="s">
        <v>695</v>
      </c>
      <c r="C1333" t="s">
        <v>494</v>
      </c>
      <c r="D1333">
        <v>6000</v>
      </c>
      <c r="E1333">
        <v>8094</v>
      </c>
      <c r="F1333">
        <v>737</v>
      </c>
      <c r="G1333">
        <v>0</v>
      </c>
      <c r="H1333">
        <v>6.7</v>
      </c>
      <c r="I1333">
        <v>183</v>
      </c>
      <c r="J1333">
        <v>107</v>
      </c>
      <c r="K1333">
        <v>12784713</v>
      </c>
      <c r="L1333">
        <v>22000000</v>
      </c>
      <c r="M1333" s="2">
        <f>VLOOKUP(A1333,Sheet2!$A$1:G5057,2,0)</f>
        <v>38348</v>
      </c>
      <c r="N1333" t="str">
        <f>VLOOKUP(A1333,Sheet2!$A$1:G5057,3,0)</f>
        <v>Color</v>
      </c>
      <c r="O1333" t="str">
        <f>VLOOKUP(A1333,Sheet2!$A$1:G5057,4,0)</f>
        <v>Comedy</v>
      </c>
      <c r="P1333" t="str">
        <f>VLOOKUP(A1333,Sheet2!$A$1:G5057,5,0)</f>
        <v>English</v>
      </c>
      <c r="Q1333" t="str">
        <f>VLOOKUP(A1333,Sheet2!$A$1:G5057,6,0)</f>
        <v>USA</v>
      </c>
      <c r="R1333" t="str">
        <f>VLOOKUP(A1333,Sheet2!$A$1:G5057,7,0)</f>
        <v>R</v>
      </c>
      <c r="S1333" t="str">
        <f>IF(Table19[[#This Row],[Language]]="English","English","Other language")</f>
        <v>English</v>
      </c>
      <c r="T1333">
        <f>Table19[[#This Row],[Gross Revenue]]-Table19[[#This Row],[Budget]]</f>
        <v>-9215287</v>
      </c>
      <c r="U1333" s="1">
        <f>(Table19[[#This Row],[Gross Revenue]]/Table19[[#This Row],[Budget]])-1</f>
        <v>-0.41887668181818183</v>
      </c>
      <c r="V1333" t="str">
        <f t="shared" si="46"/>
        <v>90-110 minutes</v>
      </c>
      <c r="W1333">
        <f>Table19[[#This Row],[Profit]]/Table19[[#This Row],[Budget]]*100</f>
        <v>-41.887668181818185</v>
      </c>
      <c r="X1333">
        <v>1637763</v>
      </c>
      <c r="Y1333">
        <v>0.19178668286445014</v>
      </c>
      <c r="Z1333" t="str">
        <f t="shared" si="47"/>
        <v>Medium</v>
      </c>
    </row>
    <row r="1334" spans="1:26" x14ac:dyDescent="0.2">
      <c r="A1334" t="s">
        <v>4006</v>
      </c>
      <c r="B1334" t="s">
        <v>197</v>
      </c>
      <c r="C1334" t="s">
        <v>1111</v>
      </c>
      <c r="D1334">
        <v>45000</v>
      </c>
      <c r="E1334">
        <v>50284</v>
      </c>
      <c r="F1334">
        <v>13</v>
      </c>
      <c r="G1334">
        <v>0</v>
      </c>
      <c r="H1334">
        <v>5.6</v>
      </c>
      <c r="I1334">
        <v>140</v>
      </c>
      <c r="J1334">
        <v>99</v>
      </c>
      <c r="K1334">
        <v>72219395</v>
      </c>
      <c r="L1334">
        <v>17000000</v>
      </c>
      <c r="M1334" s="2">
        <f>VLOOKUP(A1334,Sheet2!$A$1:G5058,2,0)</f>
        <v>35774</v>
      </c>
      <c r="N1334" t="str">
        <f>VLOOKUP(A1334,Sheet2!$A$1:G5058,3,0)</f>
        <v>Color</v>
      </c>
      <c r="O1334" t="str">
        <f>VLOOKUP(A1334,Sheet2!$A$1:G5058,4,0)</f>
        <v>Horror</v>
      </c>
      <c r="P1334" t="str">
        <f>VLOOKUP(A1334,Sheet2!$A$1:G5058,5,0)</f>
        <v>English</v>
      </c>
      <c r="Q1334" t="str">
        <f>VLOOKUP(A1334,Sheet2!$A$1:G5058,6,0)</f>
        <v>USA</v>
      </c>
      <c r="R1334" t="str">
        <f>VLOOKUP(A1334,Sheet2!$A$1:G5058,7,0)</f>
        <v>R</v>
      </c>
      <c r="S1334" t="str">
        <f>IF(Table19[[#This Row],[Language]]="English","English","Other language")</f>
        <v>English</v>
      </c>
      <c r="T1334">
        <f>Table19[[#This Row],[Gross Revenue]]-Table19[[#This Row],[Budget]]</f>
        <v>55219395</v>
      </c>
      <c r="U1334" s="1">
        <f>(Table19[[#This Row],[Gross Revenue]]/Table19[[#This Row],[Budget]])-1</f>
        <v>3.2481997058823531</v>
      </c>
      <c r="V1334" t="str">
        <f t="shared" si="46"/>
        <v>90-110 minutes</v>
      </c>
      <c r="W1334">
        <f>Table19[[#This Row],[Profit]]/Table19[[#This Row],[Budget]]*100</f>
        <v>324.81997058823532</v>
      </c>
      <c r="X1334">
        <v>16235088</v>
      </c>
      <c r="Y1334">
        <v>1.1909079499999999</v>
      </c>
      <c r="Z1334" t="str">
        <f t="shared" si="47"/>
        <v>Medium</v>
      </c>
    </row>
    <row r="1335" spans="1:26" x14ac:dyDescent="0.2">
      <c r="A1335" t="s">
        <v>5154</v>
      </c>
      <c r="B1335" t="s">
        <v>2127</v>
      </c>
      <c r="C1335" t="s">
        <v>2128</v>
      </c>
      <c r="D1335">
        <v>170</v>
      </c>
      <c r="E1335">
        <v>931</v>
      </c>
      <c r="F1335">
        <v>43</v>
      </c>
      <c r="G1335">
        <v>11000</v>
      </c>
      <c r="H1335">
        <v>6.6</v>
      </c>
      <c r="I1335">
        <v>242</v>
      </c>
      <c r="J1335">
        <v>102</v>
      </c>
      <c r="K1335">
        <v>2035566</v>
      </c>
      <c r="L1335">
        <v>13000000</v>
      </c>
      <c r="M1335" s="2">
        <f>VLOOKUP(A1335,Sheet2!$A$1:G5059,2,0)</f>
        <v>40044</v>
      </c>
      <c r="N1335" t="str">
        <f>VLOOKUP(A1335,Sheet2!$A$1:G5059,3,0)</f>
        <v>Color</v>
      </c>
      <c r="O1335" t="str">
        <f>VLOOKUP(A1335,Sheet2!$A$1:G5059,4,0)</f>
        <v>Biography</v>
      </c>
      <c r="P1335" t="str">
        <f>VLOOKUP(A1335,Sheet2!$A$1:G5059,5,0)</f>
        <v>English</v>
      </c>
      <c r="Q1335" t="str">
        <f>VLOOKUP(A1335,Sheet2!$A$1:G5059,6,0)</f>
        <v>France</v>
      </c>
      <c r="R1335" t="str">
        <f>VLOOKUP(A1335,Sheet2!$A$1:G5059,7,0)</f>
        <v>R</v>
      </c>
      <c r="S1335" t="str">
        <f>IF(Table19[[#This Row],[Language]]="English","English","Other language")</f>
        <v>English</v>
      </c>
      <c r="T1335">
        <f>Table19[[#This Row],[Gross Revenue]]-Table19[[#This Row],[Budget]]</f>
        <v>-10964434</v>
      </c>
      <c r="U1335" s="1">
        <f>(Table19[[#This Row],[Gross Revenue]]/Table19[[#This Row],[Budget]])-1</f>
        <v>-0.843418</v>
      </c>
      <c r="V1335" t="str">
        <f t="shared" si="46"/>
        <v>90-110 minutes</v>
      </c>
      <c r="W1335">
        <f>Table19[[#This Row],[Profit]]/Table19[[#This Row],[Budget]]*100</f>
        <v>-84.341800000000006</v>
      </c>
      <c r="X1335">
        <v>-1289919.5</v>
      </c>
      <c r="Y1335">
        <v>-4.8151417500000002E-2</v>
      </c>
      <c r="Z1335" t="str">
        <f t="shared" si="47"/>
        <v>Low</v>
      </c>
    </row>
    <row r="1336" spans="1:26" x14ac:dyDescent="0.2">
      <c r="A1336" t="s">
        <v>3745</v>
      </c>
      <c r="B1336" t="s">
        <v>807</v>
      </c>
      <c r="C1336" t="s">
        <v>808</v>
      </c>
      <c r="D1336">
        <v>946</v>
      </c>
      <c r="E1336">
        <v>4072</v>
      </c>
      <c r="F1336">
        <v>0</v>
      </c>
      <c r="G1336">
        <v>0</v>
      </c>
      <c r="H1336">
        <v>5.3</v>
      </c>
      <c r="I1336">
        <v>107</v>
      </c>
      <c r="J1336">
        <v>102</v>
      </c>
      <c r="K1336">
        <v>14793904</v>
      </c>
      <c r="L1336">
        <v>18000000</v>
      </c>
      <c r="M1336" s="2">
        <f>VLOOKUP(A1336,Sheet2!$A$1:G5060,2,0)</f>
        <v>40131</v>
      </c>
      <c r="N1336" t="str">
        <f>VLOOKUP(A1336,Sheet2!$A$1:G5060,3,0)</f>
        <v>Color</v>
      </c>
      <c r="O1336" t="str">
        <f>VLOOKUP(A1336,Sheet2!$A$1:G5060,4,0)</f>
        <v>Comedy</v>
      </c>
      <c r="P1336" t="str">
        <f>VLOOKUP(A1336,Sheet2!$A$1:G5060,5,0)</f>
        <v>English</v>
      </c>
      <c r="Q1336" t="str">
        <f>VLOOKUP(A1336,Sheet2!$A$1:G5060,6,0)</f>
        <v>Canada</v>
      </c>
      <c r="R1336" t="str">
        <f>VLOOKUP(A1336,Sheet2!$A$1:G5060,7,0)</f>
        <v>PG-13</v>
      </c>
      <c r="S1336" t="str">
        <f>IF(Table19[[#This Row],[Language]]="English","English","Other language")</f>
        <v>English</v>
      </c>
      <c r="T1336">
        <f>Table19[[#This Row],[Gross Revenue]]-Table19[[#This Row],[Budget]]</f>
        <v>-3206096</v>
      </c>
      <c r="U1336" s="1">
        <f>(Table19[[#This Row],[Gross Revenue]]/Table19[[#This Row],[Budget]])-1</f>
        <v>-0.17811644444444441</v>
      </c>
      <c r="V1336" t="str">
        <f t="shared" si="46"/>
        <v>90-110 minutes</v>
      </c>
      <c r="W1336">
        <f>Table19[[#This Row],[Profit]]/Table19[[#This Row],[Budget]]*100</f>
        <v>-17.811644444444443</v>
      </c>
      <c r="X1336">
        <v>1637763</v>
      </c>
      <c r="Y1336">
        <v>0.19178668286445014</v>
      </c>
      <c r="Z1336" t="str">
        <f t="shared" si="47"/>
        <v>Medium</v>
      </c>
    </row>
    <row r="1337" spans="1:26" x14ac:dyDescent="0.2">
      <c r="A1337" t="s">
        <v>5978</v>
      </c>
      <c r="B1337" t="s">
        <v>661</v>
      </c>
      <c r="C1337" t="s">
        <v>1409</v>
      </c>
      <c r="D1337">
        <v>24000</v>
      </c>
      <c r="E1337">
        <v>28928</v>
      </c>
      <c r="F1337">
        <v>29</v>
      </c>
      <c r="G1337">
        <v>0</v>
      </c>
      <c r="H1337">
        <v>7.1</v>
      </c>
      <c r="I1337">
        <v>215</v>
      </c>
      <c r="J1337">
        <v>105</v>
      </c>
      <c r="K1337">
        <v>71347010</v>
      </c>
      <c r="L1337">
        <v>40000000</v>
      </c>
      <c r="M1337" s="2">
        <f>VLOOKUP(A1337,Sheet2!$A$1:G5061,2,0)</f>
        <v>39948</v>
      </c>
      <c r="N1337" t="str">
        <f>VLOOKUP(A1337,Sheet2!$A$1:G5061,3,0)</f>
        <v>Color</v>
      </c>
      <c r="O1337" t="str">
        <f>VLOOKUP(A1337,Sheet2!$A$1:G5061,4,0)</f>
        <v>Comedy</v>
      </c>
      <c r="P1337" t="str">
        <f>VLOOKUP(A1337,Sheet2!$A$1:G5061,5,0)</f>
        <v>English</v>
      </c>
      <c r="Q1337" t="str">
        <f>VLOOKUP(A1337,Sheet2!$A$1:G5061,6,0)</f>
        <v>USA</v>
      </c>
      <c r="R1337" t="str">
        <f>VLOOKUP(A1337,Sheet2!$A$1:G5061,7,0)</f>
        <v>R</v>
      </c>
      <c r="S1337" t="str">
        <f>IF(Table19[[#This Row],[Language]]="English","English","Other language")</f>
        <v>English</v>
      </c>
      <c r="T1337">
        <f>Table19[[#This Row],[Gross Revenue]]-Table19[[#This Row],[Budget]]</f>
        <v>31347010</v>
      </c>
      <c r="U1337" s="1">
        <f>(Table19[[#This Row],[Gross Revenue]]/Table19[[#This Row],[Budget]])-1</f>
        <v>0.78367524999999993</v>
      </c>
      <c r="V1337" t="str">
        <f t="shared" si="46"/>
        <v>90-110 minutes</v>
      </c>
      <c r="W1337">
        <f>Table19[[#This Row],[Profit]]/Table19[[#This Row],[Budget]]*100</f>
        <v>78.367525000000001</v>
      </c>
      <c r="X1337">
        <v>1637763</v>
      </c>
      <c r="Y1337">
        <v>0.19178668286445014</v>
      </c>
      <c r="Z1337" t="str">
        <f t="shared" si="47"/>
        <v>High</v>
      </c>
    </row>
    <row r="1338" spans="1:26" x14ac:dyDescent="0.2">
      <c r="A1338" t="s">
        <v>3774</v>
      </c>
      <c r="B1338" t="s">
        <v>845</v>
      </c>
      <c r="C1338" t="s">
        <v>679</v>
      </c>
      <c r="D1338">
        <v>2000</v>
      </c>
      <c r="E1338">
        <v>2564</v>
      </c>
      <c r="F1338">
        <v>1000</v>
      </c>
      <c r="G1338">
        <v>63</v>
      </c>
      <c r="H1338">
        <v>5.4</v>
      </c>
      <c r="I1338">
        <v>22</v>
      </c>
      <c r="J1338">
        <v>111</v>
      </c>
      <c r="K1338">
        <v>2580</v>
      </c>
      <c r="L1338">
        <v>1650000</v>
      </c>
      <c r="M1338" s="2">
        <f>VLOOKUP(A1338,Sheet2!$A$1:G5062,2,0)</f>
        <v>37875</v>
      </c>
      <c r="N1338" t="str">
        <f>VLOOKUP(A1338,Sheet2!$A$1:G5062,3,0)</f>
        <v>Color</v>
      </c>
      <c r="O1338" t="str">
        <f>VLOOKUP(A1338,Sheet2!$A$1:G5062,4,0)</f>
        <v>Drama</v>
      </c>
      <c r="P1338" t="str">
        <f>VLOOKUP(A1338,Sheet2!$A$1:G5062,5,0)</f>
        <v>English</v>
      </c>
      <c r="Q1338" t="str">
        <f>VLOOKUP(A1338,Sheet2!$A$1:G5062,6,0)</f>
        <v>USA</v>
      </c>
      <c r="R1338" t="str">
        <f>VLOOKUP(A1338,Sheet2!$A$1:G5062,7,0)</f>
        <v>R</v>
      </c>
      <c r="S1338" t="str">
        <f>IF(Table19[[#This Row],[Language]]="English","English","Other language")</f>
        <v>English</v>
      </c>
      <c r="T1338">
        <f>Table19[[#This Row],[Gross Revenue]]-Table19[[#This Row],[Budget]]</f>
        <v>-1647420</v>
      </c>
      <c r="U1338" s="1">
        <f>(Table19[[#This Row],[Gross Revenue]]/Table19[[#This Row],[Budget]])-1</f>
        <v>-0.99843636363636368</v>
      </c>
      <c r="V1338" t="str">
        <f t="shared" si="46"/>
        <v>111-130 minutes</v>
      </c>
      <c r="W1338">
        <f>Table19[[#This Row],[Profit]]/Table19[[#This Row],[Budget]]*100</f>
        <v>-99.843636363636364</v>
      </c>
      <c r="X1338">
        <v>-434215.5</v>
      </c>
      <c r="Y1338">
        <v>-0.10115100772200772</v>
      </c>
      <c r="Z1338" t="str">
        <f t="shared" si="47"/>
        <v>Low</v>
      </c>
    </row>
    <row r="1339" spans="1:26" x14ac:dyDescent="0.2">
      <c r="A1339" t="s">
        <v>5793</v>
      </c>
      <c r="B1339" t="s">
        <v>2536</v>
      </c>
      <c r="C1339" t="s">
        <v>2537</v>
      </c>
      <c r="D1339">
        <v>5</v>
      </c>
      <c r="E1339">
        <v>7</v>
      </c>
      <c r="F1339">
        <v>45</v>
      </c>
      <c r="G1339">
        <v>178</v>
      </c>
      <c r="H1339">
        <v>7</v>
      </c>
      <c r="I1339">
        <v>19</v>
      </c>
      <c r="J1339">
        <v>75</v>
      </c>
      <c r="K1339">
        <v>203134</v>
      </c>
      <c r="L1339">
        <v>250000</v>
      </c>
      <c r="M1339" s="2">
        <f>VLOOKUP(A1339,Sheet2!$A$1:G5063,2,0)</f>
        <v>35686</v>
      </c>
      <c r="N1339" t="str">
        <f>VLOOKUP(A1339,Sheet2!$A$1:G5063,3,0)</f>
        <v>Color</v>
      </c>
      <c r="O1339" t="str">
        <f>VLOOKUP(A1339,Sheet2!$A$1:G5063,4,0)</f>
        <v>Animation</v>
      </c>
      <c r="P1339" t="str">
        <f>VLOOKUP(A1339,Sheet2!$A$1:G5063,5,0)</f>
        <v>English</v>
      </c>
      <c r="Q1339" t="str">
        <f>VLOOKUP(A1339,Sheet2!$A$1:G5063,6,0)</f>
        <v>USA</v>
      </c>
      <c r="R1339" t="str">
        <f>VLOOKUP(A1339,Sheet2!$A$1:G5063,7,0)</f>
        <v>R</v>
      </c>
      <c r="S1339" t="str">
        <f>IF(Table19[[#This Row],[Language]]="English","English","Other language")</f>
        <v>English</v>
      </c>
      <c r="T1339">
        <f>Table19[[#This Row],[Gross Revenue]]-Table19[[#This Row],[Budget]]</f>
        <v>-46866</v>
      </c>
      <c r="U1339" s="1">
        <f>(Table19[[#This Row],[Gross Revenue]]/Table19[[#This Row],[Budget]])-1</f>
        <v>-0.18746399999999996</v>
      </c>
      <c r="V1339" t="str">
        <f t="shared" si="46"/>
        <v>&lt;90 minutes</v>
      </c>
      <c r="W1339">
        <f>Table19[[#This Row],[Profit]]/Table19[[#This Row],[Budget]]*100</f>
        <v>-18.746399999999998</v>
      </c>
      <c r="Z1339" t="str">
        <f t="shared" si="47"/>
        <v>Low</v>
      </c>
    </row>
    <row r="1340" spans="1:26" x14ac:dyDescent="0.2">
      <c r="A1340" t="s">
        <v>6303</v>
      </c>
      <c r="B1340" t="s">
        <v>2854</v>
      </c>
      <c r="C1340" t="s">
        <v>2855</v>
      </c>
      <c r="D1340">
        <v>61</v>
      </c>
      <c r="E1340">
        <v>92</v>
      </c>
      <c r="F1340">
        <v>44</v>
      </c>
      <c r="G1340">
        <v>1000</v>
      </c>
      <c r="H1340">
        <v>7.4</v>
      </c>
      <c r="I1340">
        <v>99</v>
      </c>
      <c r="J1340">
        <v>113</v>
      </c>
      <c r="K1340">
        <v>617228</v>
      </c>
      <c r="L1340">
        <v>84450000</v>
      </c>
      <c r="M1340" s="2">
        <f>VLOOKUP(A1340,Sheet2!$A$1:G5064,2,0)</f>
        <v>38882</v>
      </c>
      <c r="N1340" t="str">
        <f>VLOOKUP(A1340,Sheet2!$A$1:G5064,3,0)</f>
        <v>Color</v>
      </c>
      <c r="O1340" t="str">
        <f>VLOOKUP(A1340,Sheet2!$A$1:G5064,4,0)</f>
        <v>Comedy</v>
      </c>
      <c r="P1340" t="str">
        <f>VLOOKUP(A1340,Sheet2!$A$1:G5064,5,0)</f>
        <v>Czech</v>
      </c>
      <c r="Q1340" t="str">
        <f>VLOOKUP(A1340,Sheet2!$A$1:G5064,6,0)</f>
        <v>Czech Republic</v>
      </c>
      <c r="R1340" t="str">
        <f>VLOOKUP(A1340,Sheet2!$A$1:G5064,7,0)</f>
        <v>R</v>
      </c>
      <c r="S1340" t="str">
        <f>IF(Table19[[#This Row],[Language]]="English","English","Other language")</f>
        <v>Other language</v>
      </c>
      <c r="T1340">
        <f>Table19[[#This Row],[Gross Revenue]]-Table19[[#This Row],[Budget]]</f>
        <v>-83832772</v>
      </c>
      <c r="U1340" s="1">
        <f>(Table19[[#This Row],[Gross Revenue]]/Table19[[#This Row],[Budget]])-1</f>
        <v>-0.99269120189461224</v>
      </c>
      <c r="V1340" t="str">
        <f t="shared" si="46"/>
        <v>111-130 minutes</v>
      </c>
      <c r="W1340">
        <f>Table19[[#This Row],[Profit]]/Table19[[#This Row],[Budget]]*100</f>
        <v>-99.269120189461219</v>
      </c>
      <c r="X1340">
        <v>1637763</v>
      </c>
      <c r="Y1340">
        <v>0.19178668286445014</v>
      </c>
      <c r="Z1340" t="str">
        <f t="shared" si="47"/>
        <v>High</v>
      </c>
    </row>
    <row r="1341" spans="1:26" x14ac:dyDescent="0.2">
      <c r="A1341" t="s">
        <v>4697</v>
      </c>
      <c r="B1341" t="s">
        <v>1767</v>
      </c>
      <c r="C1341" t="s">
        <v>1768</v>
      </c>
      <c r="D1341">
        <v>635</v>
      </c>
      <c r="E1341">
        <v>2423</v>
      </c>
      <c r="F1341">
        <v>68</v>
      </c>
      <c r="G1341">
        <v>17000</v>
      </c>
      <c r="H1341">
        <v>6.3</v>
      </c>
      <c r="I1341">
        <v>225</v>
      </c>
      <c r="J1341">
        <v>105</v>
      </c>
      <c r="K1341">
        <v>92401</v>
      </c>
      <c r="L1341">
        <v>2000000</v>
      </c>
      <c r="M1341" s="2">
        <f>VLOOKUP(A1341,Sheet2!$A$1:G5065,2,0)</f>
        <v>40231</v>
      </c>
      <c r="N1341" t="str">
        <f>VLOOKUP(A1341,Sheet2!$A$1:G5065,3,0)</f>
        <v>Color</v>
      </c>
      <c r="O1341" t="str">
        <f>VLOOKUP(A1341,Sheet2!$A$1:G5065,4,0)</f>
        <v>Horror</v>
      </c>
      <c r="P1341" t="str">
        <f>VLOOKUP(A1341,Sheet2!$A$1:G5065,5,0)</f>
        <v>English</v>
      </c>
      <c r="Q1341" t="str">
        <f>VLOOKUP(A1341,Sheet2!$A$1:G5065,6,0)</f>
        <v>USA</v>
      </c>
      <c r="R1341" t="str">
        <f>VLOOKUP(A1341,Sheet2!$A$1:G5065,7,0)</f>
        <v>R</v>
      </c>
      <c r="S1341" t="str">
        <f>IF(Table19[[#This Row],[Language]]="English","English","Other language")</f>
        <v>English</v>
      </c>
      <c r="T1341">
        <f>Table19[[#This Row],[Gross Revenue]]-Table19[[#This Row],[Budget]]</f>
        <v>-1907599</v>
      </c>
      <c r="U1341" s="1">
        <f>(Table19[[#This Row],[Gross Revenue]]/Table19[[#This Row],[Budget]])-1</f>
        <v>-0.95379950000000002</v>
      </c>
      <c r="V1341" t="str">
        <f t="shared" si="46"/>
        <v>90-110 minutes</v>
      </c>
      <c r="W1341">
        <f>Table19[[#This Row],[Profit]]/Table19[[#This Row],[Budget]]*100</f>
        <v>-95.379950000000008</v>
      </c>
      <c r="X1341">
        <v>16235088</v>
      </c>
      <c r="Y1341">
        <v>1.1909079499999999</v>
      </c>
      <c r="Z1341" t="str">
        <f t="shared" si="47"/>
        <v>Low</v>
      </c>
    </row>
    <row r="1342" spans="1:26" x14ac:dyDescent="0.2">
      <c r="A1342" t="s">
        <v>3790</v>
      </c>
      <c r="B1342" t="s">
        <v>548</v>
      </c>
      <c r="C1342" t="s">
        <v>356</v>
      </c>
      <c r="D1342">
        <v>989</v>
      </c>
      <c r="E1342">
        <v>1576</v>
      </c>
      <c r="F1342">
        <v>84</v>
      </c>
      <c r="G1342">
        <v>531</v>
      </c>
      <c r="H1342">
        <v>5.4</v>
      </c>
      <c r="I1342">
        <v>105</v>
      </c>
      <c r="J1342">
        <v>97</v>
      </c>
      <c r="K1342">
        <v>33105600</v>
      </c>
      <c r="L1342">
        <v>70000000</v>
      </c>
      <c r="M1342" s="2">
        <f>VLOOKUP(A1342,Sheet2!$A$1:G5066,2,0)</f>
        <v>37561</v>
      </c>
      <c r="N1342" t="str">
        <f>VLOOKUP(A1342,Sheet2!$A$1:G5066,3,0)</f>
        <v>Color</v>
      </c>
      <c r="O1342" t="str">
        <f>VLOOKUP(A1342,Sheet2!$A$1:G5066,4,0)</f>
        <v>Action</v>
      </c>
      <c r="P1342" t="str">
        <f>VLOOKUP(A1342,Sheet2!$A$1:G5066,5,0)</f>
        <v>English</v>
      </c>
      <c r="Q1342" t="str">
        <f>VLOOKUP(A1342,Sheet2!$A$1:G5066,6,0)</f>
        <v>USA</v>
      </c>
      <c r="R1342" t="str">
        <f>VLOOKUP(A1342,Sheet2!$A$1:G5066,7,0)</f>
        <v>PG-13</v>
      </c>
      <c r="S1342" t="str">
        <f>IF(Table19[[#This Row],[Language]]="English","English","Other language")</f>
        <v>English</v>
      </c>
      <c r="T1342">
        <f>Table19[[#This Row],[Gross Revenue]]-Table19[[#This Row],[Budget]]</f>
        <v>-36894400</v>
      </c>
      <c r="U1342" s="1">
        <f>(Table19[[#This Row],[Gross Revenue]]/Table19[[#This Row],[Budget]])-1</f>
        <v>-0.52706285714285717</v>
      </c>
      <c r="V1342" t="str">
        <f t="shared" si="46"/>
        <v>90-110 minutes</v>
      </c>
      <c r="W1342">
        <f>Table19[[#This Row],[Profit]]/Table19[[#This Row],[Budget]]*100</f>
        <v>-52.70628571428572</v>
      </c>
      <c r="X1342">
        <v>-1289919.5</v>
      </c>
      <c r="Y1342">
        <v>-4.8151417500000002E-2</v>
      </c>
      <c r="Z1342" t="str">
        <f t="shared" si="47"/>
        <v>High</v>
      </c>
    </row>
    <row r="1343" spans="1:26" x14ac:dyDescent="0.2">
      <c r="A1343" t="s">
        <v>3470</v>
      </c>
      <c r="B1343" t="s">
        <v>197</v>
      </c>
      <c r="C1343" t="s">
        <v>391</v>
      </c>
      <c r="D1343">
        <v>45000</v>
      </c>
      <c r="E1343">
        <v>49847</v>
      </c>
      <c r="F1343">
        <v>41</v>
      </c>
      <c r="G1343">
        <v>891</v>
      </c>
      <c r="H1343">
        <v>4.5999999999999996</v>
      </c>
      <c r="I1343">
        <v>125</v>
      </c>
      <c r="J1343">
        <v>100</v>
      </c>
      <c r="K1343">
        <v>39989008</v>
      </c>
      <c r="L1343">
        <v>24000000</v>
      </c>
      <c r="M1343" s="2">
        <f>VLOOKUP(A1343,Sheet2!$A$1:G5067,2,0)</f>
        <v>35959</v>
      </c>
      <c r="N1343" t="str">
        <f>VLOOKUP(A1343,Sheet2!$A$1:G5067,3,0)</f>
        <v>Color</v>
      </c>
      <c r="O1343" t="str">
        <f>VLOOKUP(A1343,Sheet2!$A$1:G5067,4,0)</f>
        <v>Horror</v>
      </c>
      <c r="P1343" t="str">
        <f>VLOOKUP(A1343,Sheet2!$A$1:G5067,5,0)</f>
        <v>English</v>
      </c>
      <c r="Q1343" t="str">
        <f>VLOOKUP(A1343,Sheet2!$A$1:G5067,6,0)</f>
        <v>USA</v>
      </c>
      <c r="R1343" t="str">
        <f>VLOOKUP(A1343,Sheet2!$A$1:G5067,7,0)</f>
        <v>R</v>
      </c>
      <c r="S1343" t="str">
        <f>IF(Table19[[#This Row],[Language]]="English","English","Other language")</f>
        <v>English</v>
      </c>
      <c r="T1343">
        <f>Table19[[#This Row],[Gross Revenue]]-Table19[[#This Row],[Budget]]</f>
        <v>15989008</v>
      </c>
      <c r="U1343" s="1">
        <f>(Table19[[#This Row],[Gross Revenue]]/Table19[[#This Row],[Budget]])-1</f>
        <v>0.66620866666666667</v>
      </c>
      <c r="V1343" t="str">
        <f t="shared" si="46"/>
        <v>90-110 minutes</v>
      </c>
      <c r="W1343">
        <f>Table19[[#This Row],[Profit]]/Table19[[#This Row],[Budget]]*100</f>
        <v>66.620866666666672</v>
      </c>
      <c r="X1343">
        <v>16235088</v>
      </c>
      <c r="Y1343">
        <v>1.1909079499999999</v>
      </c>
      <c r="Z1343" t="str">
        <f t="shared" si="47"/>
        <v>Medium</v>
      </c>
    </row>
    <row r="1344" spans="1:26" x14ac:dyDescent="0.2">
      <c r="A1344" t="s">
        <v>4577</v>
      </c>
      <c r="B1344" t="s">
        <v>1669</v>
      </c>
      <c r="C1344" t="s">
        <v>1670</v>
      </c>
      <c r="D1344">
        <v>813</v>
      </c>
      <c r="E1344">
        <v>2179</v>
      </c>
      <c r="F1344">
        <v>522</v>
      </c>
      <c r="G1344">
        <v>0</v>
      </c>
      <c r="H1344">
        <v>6.2</v>
      </c>
      <c r="I1344">
        <v>32</v>
      </c>
      <c r="J1344">
        <v>80</v>
      </c>
      <c r="K1344">
        <v>194568</v>
      </c>
      <c r="L1344">
        <v>1500000</v>
      </c>
      <c r="M1344" s="2">
        <f>VLOOKUP(A1344,Sheet2!$A$1:G5068,2,0)</f>
        <v>38811</v>
      </c>
      <c r="N1344" t="str">
        <f>VLOOKUP(A1344,Sheet2!$A$1:G5068,3,0)</f>
        <v>Color</v>
      </c>
      <c r="O1344" t="str">
        <f>VLOOKUP(A1344,Sheet2!$A$1:G5068,4,0)</f>
        <v>Comedy</v>
      </c>
      <c r="P1344" t="str">
        <f>VLOOKUP(A1344,Sheet2!$A$1:G5068,5,0)</f>
        <v>English</v>
      </c>
      <c r="Q1344" t="str">
        <f>VLOOKUP(A1344,Sheet2!$A$1:G5068,6,0)</f>
        <v>USA</v>
      </c>
      <c r="R1344" t="str">
        <f>VLOOKUP(A1344,Sheet2!$A$1:G5068,7,0)</f>
        <v>R</v>
      </c>
      <c r="S1344" t="str">
        <f>IF(Table19[[#This Row],[Language]]="English","English","Other language")</f>
        <v>English</v>
      </c>
      <c r="T1344">
        <f>Table19[[#This Row],[Gross Revenue]]-Table19[[#This Row],[Budget]]</f>
        <v>-1305432</v>
      </c>
      <c r="U1344" s="1">
        <f>(Table19[[#This Row],[Gross Revenue]]/Table19[[#This Row],[Budget]])-1</f>
        <v>-0.87028799999999995</v>
      </c>
      <c r="V1344" t="str">
        <f t="shared" si="46"/>
        <v>&lt;90 minutes</v>
      </c>
      <c r="W1344">
        <f>Table19[[#This Row],[Profit]]/Table19[[#This Row],[Budget]]*100</f>
        <v>-87.02879999999999</v>
      </c>
      <c r="X1344">
        <v>1637763</v>
      </c>
      <c r="Y1344">
        <v>0.19178668286445014</v>
      </c>
      <c r="Z1344" t="str">
        <f t="shared" si="47"/>
        <v>Low</v>
      </c>
    </row>
    <row r="1345" spans="1:26" x14ac:dyDescent="0.2">
      <c r="A1345" t="s">
        <v>3641</v>
      </c>
      <c r="B1345" t="s">
        <v>663</v>
      </c>
      <c r="C1345" t="s">
        <v>664</v>
      </c>
      <c r="D1345">
        <v>93</v>
      </c>
      <c r="E1345">
        <v>168</v>
      </c>
      <c r="F1345">
        <v>4</v>
      </c>
      <c r="G1345">
        <v>638</v>
      </c>
      <c r="H1345">
        <v>5.0999999999999996</v>
      </c>
      <c r="I1345">
        <v>4</v>
      </c>
      <c r="J1345">
        <v>92</v>
      </c>
      <c r="K1345">
        <v>425899</v>
      </c>
      <c r="L1345">
        <v>400000</v>
      </c>
      <c r="M1345" s="2">
        <f>VLOOKUP(A1345,Sheet2!$A$1:G5069,2,0)</f>
        <v>40343</v>
      </c>
      <c r="N1345" t="str">
        <f>VLOOKUP(A1345,Sheet2!$A$1:G5069,3,0)</f>
        <v>Color</v>
      </c>
      <c r="O1345" t="str">
        <f>VLOOKUP(A1345,Sheet2!$A$1:G5069,4,0)</f>
        <v>Documentary</v>
      </c>
      <c r="P1345" t="str">
        <f>VLOOKUP(A1345,Sheet2!$A$1:G5069,5,0)</f>
        <v>English</v>
      </c>
      <c r="Q1345" t="str">
        <f>VLOOKUP(A1345,Sheet2!$A$1:G5069,6,0)</f>
        <v>USA</v>
      </c>
      <c r="R1345" t="str">
        <f>VLOOKUP(A1345,Sheet2!$A$1:G5069,7,0)</f>
        <v>PG</v>
      </c>
      <c r="S1345" t="str">
        <f>IF(Table19[[#This Row],[Language]]="English","English","Other language")</f>
        <v>English</v>
      </c>
      <c r="T1345">
        <f>Table19[[#This Row],[Gross Revenue]]-Table19[[#This Row],[Budget]]</f>
        <v>25899</v>
      </c>
      <c r="U1345" s="1">
        <f>(Table19[[#This Row],[Gross Revenue]]/Table19[[#This Row],[Budget]])-1</f>
        <v>6.4747499999999958E-2</v>
      </c>
      <c r="V1345" t="str">
        <f t="shared" si="46"/>
        <v>90-110 minutes</v>
      </c>
      <c r="W1345">
        <f>Table19[[#This Row],[Profit]]/Table19[[#This Row],[Budget]]*100</f>
        <v>6.4747500000000002</v>
      </c>
      <c r="Z1345" t="str">
        <f t="shared" si="47"/>
        <v>Low</v>
      </c>
    </row>
    <row r="1346" spans="1:26" x14ac:dyDescent="0.2">
      <c r="A1346" t="s">
        <v>3613</v>
      </c>
      <c r="B1346" t="s">
        <v>619</v>
      </c>
      <c r="C1346" t="s">
        <v>620</v>
      </c>
      <c r="D1346">
        <v>623</v>
      </c>
      <c r="E1346">
        <v>3165</v>
      </c>
      <c r="F1346">
        <v>72</v>
      </c>
      <c r="G1346">
        <v>15000</v>
      </c>
      <c r="H1346">
        <v>5.0999999999999996</v>
      </c>
      <c r="I1346">
        <v>308</v>
      </c>
      <c r="J1346">
        <v>92</v>
      </c>
      <c r="K1346">
        <v>19059018</v>
      </c>
      <c r="L1346">
        <v>65000000</v>
      </c>
      <c r="M1346" s="2">
        <f>VLOOKUP(A1346,Sheet2!$A$1:G5070,2,0)</f>
        <v>41782</v>
      </c>
      <c r="N1346" t="str">
        <f>VLOOKUP(A1346,Sheet2!$A$1:G5070,3,0)</f>
        <v>Color</v>
      </c>
      <c r="O1346" t="str">
        <f>VLOOKUP(A1346,Sheet2!$A$1:G5070,4,0)</f>
        <v>Action</v>
      </c>
      <c r="P1346" t="str">
        <f>VLOOKUP(A1346,Sheet2!$A$1:G5070,5,0)</f>
        <v>English</v>
      </c>
      <c r="Q1346" t="str">
        <f>VLOOKUP(A1346,Sheet2!$A$1:G5070,6,0)</f>
        <v>Australia</v>
      </c>
      <c r="R1346" t="str">
        <f>VLOOKUP(A1346,Sheet2!$A$1:G5070,7,0)</f>
        <v>PG-13</v>
      </c>
      <c r="S1346" t="str">
        <f>IF(Table19[[#This Row],[Language]]="English","English","Other language")</f>
        <v>English</v>
      </c>
      <c r="T1346">
        <f>Table19[[#This Row],[Gross Revenue]]-Table19[[#This Row],[Budget]]</f>
        <v>-45940982</v>
      </c>
      <c r="U1346" s="1">
        <f>(Table19[[#This Row],[Gross Revenue]]/Table19[[#This Row],[Budget]])-1</f>
        <v>-0.70678433846153843</v>
      </c>
      <c r="V1346" t="str">
        <f t="shared" ref="V1346:V1409" si="48">IF(J1346="","",IF(J1346&lt;90,"&lt;90 minutes",IF(J1346&lt;=110,"90-110 minutes",IF(J1346&lt;=130,"111-130 minutes",IF(J1346&lt;=150,"131-150 minutes","&gt;150 minutes")))))</f>
        <v>90-110 minutes</v>
      </c>
      <c r="W1346">
        <f>Table19[[#This Row],[Profit]]/Table19[[#This Row],[Budget]]*100</f>
        <v>-70.678433846153837</v>
      </c>
      <c r="X1346">
        <v>-1289919.5</v>
      </c>
      <c r="Y1346">
        <v>-4.8151417500000002E-2</v>
      </c>
      <c r="Z1346" t="str">
        <f t="shared" ref="Z1346:Z1409" si="49">IF(L1346="","",IF(L1346&lt;=$AA$26,"Low",IF(L1346&lt;=$AA$28,"Medium","High")))</f>
        <v>High</v>
      </c>
    </row>
    <row r="1347" spans="1:26" x14ac:dyDescent="0.2">
      <c r="A1347" t="s">
        <v>5960</v>
      </c>
      <c r="B1347" t="s">
        <v>469</v>
      </c>
      <c r="C1347" t="s">
        <v>1732</v>
      </c>
      <c r="D1347">
        <v>10000</v>
      </c>
      <c r="E1347">
        <v>12068</v>
      </c>
      <c r="F1347">
        <v>295</v>
      </c>
      <c r="G1347">
        <v>0</v>
      </c>
      <c r="H1347">
        <v>7.1</v>
      </c>
      <c r="I1347">
        <v>225</v>
      </c>
      <c r="J1347">
        <v>115</v>
      </c>
      <c r="K1347">
        <v>144795350</v>
      </c>
      <c r="L1347">
        <v>120000000</v>
      </c>
      <c r="M1347" s="2">
        <f>VLOOKUP(A1347,Sheet2!$A$1:G5071,2,0)</f>
        <v>38337</v>
      </c>
      <c r="N1347" t="str">
        <f>VLOOKUP(A1347,Sheet2!$A$1:G5071,3,0)</f>
        <v>Color</v>
      </c>
      <c r="O1347" t="str">
        <f>VLOOKUP(A1347,Sheet2!$A$1:G5071,4,0)</f>
        <v>Action</v>
      </c>
      <c r="P1347" t="str">
        <f>VLOOKUP(A1347,Sheet2!$A$1:G5071,5,0)</f>
        <v>English</v>
      </c>
      <c r="Q1347" t="str">
        <f>VLOOKUP(A1347,Sheet2!$A$1:G5071,6,0)</f>
        <v>USA</v>
      </c>
      <c r="R1347" t="str">
        <f>VLOOKUP(A1347,Sheet2!$A$1:G5071,7,0)</f>
        <v>PG-13</v>
      </c>
      <c r="S1347" t="str">
        <f>IF(Table19[[#This Row],[Language]]="English","English","Other language")</f>
        <v>English</v>
      </c>
      <c r="T1347">
        <f>Table19[[#This Row],[Gross Revenue]]-Table19[[#This Row],[Budget]]</f>
        <v>24795350</v>
      </c>
      <c r="U1347" s="1">
        <f>(Table19[[#This Row],[Gross Revenue]]/Table19[[#This Row],[Budget]])-1</f>
        <v>0.20662791666666669</v>
      </c>
      <c r="V1347" t="str">
        <f t="shared" si="48"/>
        <v>111-130 minutes</v>
      </c>
      <c r="W1347">
        <f>Table19[[#This Row],[Profit]]/Table19[[#This Row],[Budget]]*100</f>
        <v>20.662791666666667</v>
      </c>
      <c r="X1347">
        <v>-1289919.5</v>
      </c>
      <c r="Y1347">
        <v>-4.8151417500000002E-2</v>
      </c>
      <c r="Z1347" t="str">
        <f t="shared" si="49"/>
        <v>High</v>
      </c>
    </row>
    <row r="1348" spans="1:26" x14ac:dyDescent="0.2">
      <c r="A1348" t="s">
        <v>6566</v>
      </c>
      <c r="B1348" t="s">
        <v>1587</v>
      </c>
      <c r="C1348" t="s">
        <v>1859</v>
      </c>
      <c r="D1348">
        <v>1000</v>
      </c>
      <c r="E1348">
        <v>5437</v>
      </c>
      <c r="F1348">
        <v>77</v>
      </c>
      <c r="G1348">
        <v>3000</v>
      </c>
      <c r="H1348">
        <v>7.6</v>
      </c>
      <c r="I1348">
        <v>193</v>
      </c>
      <c r="J1348">
        <v>103</v>
      </c>
      <c r="K1348">
        <v>176387405</v>
      </c>
      <c r="L1348">
        <v>59000000</v>
      </c>
      <c r="M1348" s="2">
        <f>VLOOKUP(A1348,Sheet2!$A$1:G5072,2,0)</f>
        <v>37472</v>
      </c>
      <c r="N1348" t="str">
        <f>VLOOKUP(A1348,Sheet2!$A$1:G5072,3,0)</f>
        <v>Color</v>
      </c>
      <c r="O1348" t="str">
        <f>VLOOKUP(A1348,Sheet2!$A$1:G5072,4,0)</f>
        <v>Adventure</v>
      </c>
      <c r="P1348" t="str">
        <f>VLOOKUP(A1348,Sheet2!$A$1:G5072,5,0)</f>
        <v>English</v>
      </c>
      <c r="Q1348" t="str">
        <f>VLOOKUP(A1348,Sheet2!$A$1:G5072,6,0)</f>
        <v>USA</v>
      </c>
      <c r="R1348" t="str">
        <f>VLOOKUP(A1348,Sheet2!$A$1:G5072,7,0)</f>
        <v>PG</v>
      </c>
      <c r="S1348" t="str">
        <f>IF(Table19[[#This Row],[Language]]="English","English","Other language")</f>
        <v>English</v>
      </c>
      <c r="T1348">
        <f>Table19[[#This Row],[Gross Revenue]]-Table19[[#This Row],[Budget]]</f>
        <v>117387405</v>
      </c>
      <c r="U1348" s="1">
        <f>(Table19[[#This Row],[Gross Revenue]]/Table19[[#This Row],[Budget]])-1</f>
        <v>1.989617033898305</v>
      </c>
      <c r="V1348" t="str">
        <f t="shared" si="48"/>
        <v>90-110 minutes</v>
      </c>
      <c r="W1348">
        <f>Table19[[#This Row],[Profit]]/Table19[[#This Row],[Budget]]*100</f>
        <v>198.96170338983049</v>
      </c>
      <c r="X1348">
        <v>3892693.5</v>
      </c>
      <c r="Y1348">
        <v>0.11726928571428571</v>
      </c>
      <c r="Z1348" t="str">
        <f t="shared" si="49"/>
        <v>High</v>
      </c>
    </row>
    <row r="1349" spans="1:26" x14ac:dyDescent="0.2">
      <c r="A1349" t="s">
        <v>5247</v>
      </c>
      <c r="B1349" t="s">
        <v>1073</v>
      </c>
      <c r="C1349" t="s">
        <v>2179</v>
      </c>
      <c r="D1349">
        <v>22000</v>
      </c>
      <c r="E1349">
        <v>25354</v>
      </c>
      <c r="F1349">
        <v>20</v>
      </c>
      <c r="G1349">
        <v>14000</v>
      </c>
      <c r="H1349">
        <v>6.6</v>
      </c>
      <c r="I1349">
        <v>233</v>
      </c>
      <c r="J1349">
        <v>88</v>
      </c>
      <c r="K1349">
        <v>161317423</v>
      </c>
      <c r="L1349">
        <v>95000000</v>
      </c>
      <c r="M1349" s="2">
        <f>VLOOKUP(A1349,Sheet2!$A$1:G5073,2,0)</f>
        <v>40955</v>
      </c>
      <c r="N1349" t="str">
        <f>VLOOKUP(A1349,Sheet2!$A$1:G5073,3,0)</f>
        <v>Color</v>
      </c>
      <c r="O1349" t="str">
        <f>VLOOKUP(A1349,Sheet2!$A$1:G5073,4,0)</f>
        <v>Adventure</v>
      </c>
      <c r="P1349" t="str">
        <f>VLOOKUP(A1349,Sheet2!$A$1:G5073,5,0)</f>
        <v>English</v>
      </c>
      <c r="Q1349" t="str">
        <f>VLOOKUP(A1349,Sheet2!$A$1:G5073,6,0)</f>
        <v>USA</v>
      </c>
      <c r="R1349" t="str">
        <f>VLOOKUP(A1349,Sheet2!$A$1:G5073,7,0)</f>
        <v>PG</v>
      </c>
      <c r="S1349" t="str">
        <f>IF(Table19[[#This Row],[Language]]="English","English","Other language")</f>
        <v>English</v>
      </c>
      <c r="T1349">
        <f>Table19[[#This Row],[Gross Revenue]]-Table19[[#This Row],[Budget]]</f>
        <v>66317423</v>
      </c>
      <c r="U1349" s="1">
        <f>(Table19[[#This Row],[Gross Revenue]]/Table19[[#This Row],[Budget]])-1</f>
        <v>0.69807813684210518</v>
      </c>
      <c r="V1349" t="str">
        <f t="shared" si="48"/>
        <v>&lt;90 minutes</v>
      </c>
      <c r="W1349">
        <f>Table19[[#This Row],[Profit]]/Table19[[#This Row],[Budget]]*100</f>
        <v>69.807813684210529</v>
      </c>
      <c r="X1349">
        <v>3892693.5</v>
      </c>
      <c r="Y1349">
        <v>0.11726928571428571</v>
      </c>
      <c r="Z1349" t="str">
        <f t="shared" si="49"/>
        <v>High</v>
      </c>
    </row>
    <row r="1350" spans="1:26" x14ac:dyDescent="0.2">
      <c r="A1350" t="s">
        <v>5841</v>
      </c>
      <c r="B1350" t="s">
        <v>2474</v>
      </c>
      <c r="C1350" t="s">
        <v>1949</v>
      </c>
      <c r="D1350">
        <v>835</v>
      </c>
      <c r="E1350">
        <v>1258</v>
      </c>
      <c r="F1350">
        <v>107</v>
      </c>
      <c r="G1350">
        <v>0</v>
      </c>
      <c r="H1350">
        <v>7</v>
      </c>
      <c r="I1350">
        <v>188</v>
      </c>
      <c r="J1350">
        <v>94</v>
      </c>
      <c r="K1350">
        <v>196573705</v>
      </c>
      <c r="L1350">
        <v>90000000</v>
      </c>
      <c r="M1350" s="2">
        <f>VLOOKUP(A1350,Sheet2!$A$1:G5074,2,0)</f>
        <v>40096</v>
      </c>
      <c r="N1350" t="str">
        <f>VLOOKUP(A1350,Sheet2!$A$1:G5074,3,0)</f>
        <v>Color</v>
      </c>
      <c r="O1350" t="str">
        <f>VLOOKUP(A1350,Sheet2!$A$1:G5074,4,0)</f>
        <v>Action</v>
      </c>
      <c r="P1350" t="str">
        <f>VLOOKUP(A1350,Sheet2!$A$1:G5074,5,0)</f>
        <v>English</v>
      </c>
      <c r="Q1350" t="str">
        <f>VLOOKUP(A1350,Sheet2!$A$1:G5074,6,0)</f>
        <v>USA</v>
      </c>
      <c r="R1350" t="str">
        <f>VLOOKUP(A1350,Sheet2!$A$1:G5074,7,0)</f>
        <v>PG</v>
      </c>
      <c r="S1350" t="str">
        <f>IF(Table19[[#This Row],[Language]]="English","English","Other language")</f>
        <v>English</v>
      </c>
      <c r="T1350">
        <f>Table19[[#This Row],[Gross Revenue]]-Table19[[#This Row],[Budget]]</f>
        <v>106573705</v>
      </c>
      <c r="U1350" s="1">
        <f>(Table19[[#This Row],[Gross Revenue]]/Table19[[#This Row],[Budget]])-1</f>
        <v>1.1841522777777778</v>
      </c>
      <c r="V1350" t="str">
        <f t="shared" si="48"/>
        <v>90-110 minutes</v>
      </c>
      <c r="W1350">
        <f>Table19[[#This Row],[Profit]]/Table19[[#This Row],[Budget]]*100</f>
        <v>118.41522777777777</v>
      </c>
      <c r="X1350">
        <v>-1289919.5</v>
      </c>
      <c r="Y1350">
        <v>-4.8151417500000002E-2</v>
      </c>
      <c r="Z1350" t="str">
        <f t="shared" si="49"/>
        <v>High</v>
      </c>
    </row>
    <row r="1351" spans="1:26" x14ac:dyDescent="0.2">
      <c r="A1351" t="s">
        <v>5707</v>
      </c>
      <c r="B1351" t="s">
        <v>2474</v>
      </c>
      <c r="C1351" t="s">
        <v>1949</v>
      </c>
      <c r="D1351">
        <v>835</v>
      </c>
      <c r="E1351">
        <v>1815</v>
      </c>
      <c r="F1351">
        <v>107</v>
      </c>
      <c r="G1351">
        <v>0</v>
      </c>
      <c r="H1351">
        <v>6.9</v>
      </c>
      <c r="I1351">
        <v>164</v>
      </c>
      <c r="J1351">
        <v>115</v>
      </c>
      <c r="K1351">
        <v>195329763</v>
      </c>
      <c r="L1351">
        <v>80000000</v>
      </c>
      <c r="M1351" s="2">
        <f>VLOOKUP(A1351,Sheet2!$A$1:G5075,2,0)</f>
        <v>39080</v>
      </c>
      <c r="N1351" t="str">
        <f>VLOOKUP(A1351,Sheet2!$A$1:G5075,3,0)</f>
        <v>Color</v>
      </c>
      <c r="O1351" t="str">
        <f>VLOOKUP(A1351,Sheet2!$A$1:G5075,4,0)</f>
        <v>Action</v>
      </c>
      <c r="P1351" t="str">
        <f>VLOOKUP(A1351,Sheet2!$A$1:G5075,5,0)</f>
        <v>English</v>
      </c>
      <c r="Q1351" t="str">
        <f>VLOOKUP(A1351,Sheet2!$A$1:G5075,6,0)</f>
        <v>USA</v>
      </c>
      <c r="R1351" t="str">
        <f>VLOOKUP(A1351,Sheet2!$A$1:G5075,7,0)</f>
        <v>PG</v>
      </c>
      <c r="S1351" t="str">
        <f>IF(Table19[[#This Row],[Language]]="English","English","Other language")</f>
        <v>English</v>
      </c>
      <c r="T1351">
        <f>Table19[[#This Row],[Gross Revenue]]-Table19[[#This Row],[Budget]]</f>
        <v>115329763</v>
      </c>
      <c r="U1351" s="1">
        <f>(Table19[[#This Row],[Gross Revenue]]/Table19[[#This Row],[Budget]])-1</f>
        <v>1.4416220375000002</v>
      </c>
      <c r="V1351" t="str">
        <f t="shared" si="48"/>
        <v>111-130 minutes</v>
      </c>
      <c r="W1351">
        <f>Table19[[#This Row],[Profit]]/Table19[[#This Row],[Budget]]*100</f>
        <v>144.16220375</v>
      </c>
      <c r="X1351">
        <v>-1289919.5</v>
      </c>
      <c r="Y1351">
        <v>-4.8151417500000002E-2</v>
      </c>
      <c r="Z1351" t="str">
        <f t="shared" si="49"/>
        <v>High</v>
      </c>
    </row>
    <row r="1352" spans="1:26" x14ac:dyDescent="0.2">
      <c r="A1352" t="s">
        <v>6247</v>
      </c>
      <c r="B1352" t="s">
        <v>2833</v>
      </c>
      <c r="C1352" t="s">
        <v>1815</v>
      </c>
      <c r="D1352">
        <v>1000</v>
      </c>
      <c r="E1352">
        <v>3969</v>
      </c>
      <c r="F1352">
        <v>446</v>
      </c>
      <c r="G1352">
        <v>11000</v>
      </c>
      <c r="H1352">
        <v>7.3</v>
      </c>
      <c r="I1352">
        <v>136</v>
      </c>
      <c r="J1352">
        <v>91</v>
      </c>
      <c r="K1352">
        <v>51475962</v>
      </c>
      <c r="L1352">
        <v>30000000</v>
      </c>
      <c r="M1352" s="2">
        <f>VLOOKUP(A1352,Sheet2!$A$1:G5076,2,0)</f>
        <v>37901</v>
      </c>
      <c r="N1352" t="str">
        <f>VLOOKUP(A1352,Sheet2!$A$1:G5076,3,0)</f>
        <v>Color</v>
      </c>
      <c r="O1352" t="str">
        <f>VLOOKUP(A1352,Sheet2!$A$1:G5076,4,0)</f>
        <v>Mystery</v>
      </c>
      <c r="P1352" t="str">
        <f>VLOOKUP(A1352,Sheet2!$A$1:G5076,5,0)</f>
        <v>English</v>
      </c>
      <c r="Q1352" t="str">
        <f>VLOOKUP(A1352,Sheet2!$A$1:G5076,6,0)</f>
        <v>USA</v>
      </c>
      <c r="R1352" t="str">
        <f>VLOOKUP(A1352,Sheet2!$A$1:G5076,7,0)</f>
        <v>R</v>
      </c>
      <c r="S1352" t="str">
        <f>IF(Table19[[#This Row],[Language]]="English","English","Other language")</f>
        <v>English</v>
      </c>
      <c r="T1352">
        <f>Table19[[#This Row],[Gross Revenue]]-Table19[[#This Row],[Budget]]</f>
        <v>21475962</v>
      </c>
      <c r="U1352" s="1">
        <f>(Table19[[#This Row],[Gross Revenue]]/Table19[[#This Row],[Budget]])-1</f>
        <v>0.71586539999999999</v>
      </c>
      <c r="V1352" t="str">
        <f t="shared" si="48"/>
        <v>90-110 minutes</v>
      </c>
      <c r="W1352">
        <f>Table19[[#This Row],[Profit]]/Table19[[#This Row],[Budget]]*100</f>
        <v>71.586539999999999</v>
      </c>
      <c r="Z1352" t="str">
        <f t="shared" si="49"/>
        <v>Medium</v>
      </c>
    </row>
    <row r="1353" spans="1:26" x14ac:dyDescent="0.2">
      <c r="A1353" t="s">
        <v>4083</v>
      </c>
      <c r="B1353" t="s">
        <v>988</v>
      </c>
      <c r="C1353" t="s">
        <v>1095</v>
      </c>
      <c r="D1353">
        <v>4000</v>
      </c>
      <c r="E1353">
        <v>5826</v>
      </c>
      <c r="F1353">
        <v>91</v>
      </c>
      <c r="G1353">
        <v>17000</v>
      </c>
      <c r="H1353">
        <v>5.7</v>
      </c>
      <c r="I1353">
        <v>275</v>
      </c>
      <c r="J1353">
        <v>120</v>
      </c>
      <c r="K1353">
        <v>134455175</v>
      </c>
      <c r="L1353">
        <v>35000000</v>
      </c>
      <c r="M1353" s="2">
        <f>VLOOKUP(A1353,Sheet2!$A$1:G5077,2,0)</f>
        <v>41348</v>
      </c>
      <c r="N1353" t="str">
        <f>VLOOKUP(A1353,Sheet2!$A$1:G5077,3,0)</f>
        <v>Color</v>
      </c>
      <c r="O1353" t="str">
        <f>VLOOKUP(A1353,Sheet2!$A$1:G5077,4,0)</f>
        <v>Comedy</v>
      </c>
      <c r="P1353" t="str">
        <f>VLOOKUP(A1353,Sheet2!$A$1:G5077,5,0)</f>
        <v>English</v>
      </c>
      <c r="Q1353" t="str">
        <f>VLOOKUP(A1353,Sheet2!$A$1:G5077,6,0)</f>
        <v>USA</v>
      </c>
      <c r="R1353" t="str">
        <f>VLOOKUP(A1353,Sheet2!$A$1:G5077,7,0)</f>
        <v>R</v>
      </c>
      <c r="S1353" t="str">
        <f>IF(Table19[[#This Row],[Language]]="English","English","Other language")</f>
        <v>English</v>
      </c>
      <c r="T1353">
        <f>Table19[[#This Row],[Gross Revenue]]-Table19[[#This Row],[Budget]]</f>
        <v>99455175</v>
      </c>
      <c r="U1353" s="1">
        <f>(Table19[[#This Row],[Gross Revenue]]/Table19[[#This Row],[Budget]])-1</f>
        <v>2.8415764285714284</v>
      </c>
      <c r="V1353" t="str">
        <f t="shared" si="48"/>
        <v>111-130 minutes</v>
      </c>
      <c r="W1353">
        <f>Table19[[#This Row],[Profit]]/Table19[[#This Row],[Budget]]*100</f>
        <v>284.15764285714283</v>
      </c>
      <c r="X1353">
        <v>1637763</v>
      </c>
      <c r="Y1353">
        <v>0.19178668286445014</v>
      </c>
      <c r="Z1353" t="str">
        <f t="shared" si="49"/>
        <v>Medium</v>
      </c>
    </row>
    <row r="1354" spans="1:26" x14ac:dyDescent="0.2">
      <c r="A1354" t="s">
        <v>4583</v>
      </c>
      <c r="B1354" t="s">
        <v>259</v>
      </c>
      <c r="C1354" t="s">
        <v>1678</v>
      </c>
      <c r="D1354">
        <v>890</v>
      </c>
      <c r="E1354">
        <v>3654</v>
      </c>
      <c r="F1354">
        <v>6</v>
      </c>
      <c r="G1354">
        <v>0</v>
      </c>
      <c r="H1354">
        <v>6.2</v>
      </c>
      <c r="I1354">
        <v>59</v>
      </c>
      <c r="J1354">
        <v>92</v>
      </c>
      <c r="K1354">
        <v>4002955</v>
      </c>
      <c r="L1354">
        <v>20000000</v>
      </c>
      <c r="M1354" s="2">
        <f>VLOOKUP(A1354,Sheet2!$A$1:G5078,2,0)</f>
        <v>36476</v>
      </c>
      <c r="N1354" t="str">
        <f>VLOOKUP(A1354,Sheet2!$A$1:G5078,3,0)</f>
        <v>Color</v>
      </c>
      <c r="O1354" t="str">
        <f>VLOOKUP(A1354,Sheet2!$A$1:G5078,4,0)</f>
        <v>Comedy</v>
      </c>
      <c r="P1354" t="str">
        <f>VLOOKUP(A1354,Sheet2!$A$1:G5078,5,0)</f>
        <v>English</v>
      </c>
      <c r="Q1354" t="str">
        <f>VLOOKUP(A1354,Sheet2!$A$1:G5078,6,0)</f>
        <v>USA</v>
      </c>
      <c r="R1354" t="str">
        <f>VLOOKUP(A1354,Sheet2!$A$1:G5078,7,0)</f>
        <v>R</v>
      </c>
      <c r="S1354" t="str">
        <f>IF(Table19[[#This Row],[Language]]="English","English","Other language")</f>
        <v>English</v>
      </c>
      <c r="T1354">
        <f>Table19[[#This Row],[Gross Revenue]]-Table19[[#This Row],[Budget]]</f>
        <v>-15997045</v>
      </c>
      <c r="U1354" s="1">
        <f>(Table19[[#This Row],[Gross Revenue]]/Table19[[#This Row],[Budget]])-1</f>
        <v>-0.79985225000000004</v>
      </c>
      <c r="V1354" t="str">
        <f t="shared" si="48"/>
        <v>90-110 minutes</v>
      </c>
      <c r="W1354">
        <f>Table19[[#This Row],[Profit]]/Table19[[#This Row],[Budget]]*100</f>
        <v>-79.985225</v>
      </c>
      <c r="X1354">
        <v>1637763</v>
      </c>
      <c r="Y1354">
        <v>0.19178668286445014</v>
      </c>
      <c r="Z1354" t="str">
        <f t="shared" si="49"/>
        <v>Medium</v>
      </c>
    </row>
    <row r="1355" spans="1:26" x14ac:dyDescent="0.2">
      <c r="A1355" t="s">
        <v>6125</v>
      </c>
      <c r="B1355" t="s">
        <v>643</v>
      </c>
      <c r="C1355" t="s">
        <v>2752</v>
      </c>
      <c r="D1355">
        <v>907</v>
      </c>
      <c r="E1355">
        <v>3633</v>
      </c>
      <c r="F1355">
        <v>16</v>
      </c>
      <c r="G1355">
        <v>489</v>
      </c>
      <c r="H1355">
        <v>6.2</v>
      </c>
      <c r="I1355">
        <v>81</v>
      </c>
      <c r="J1355">
        <v>121</v>
      </c>
      <c r="K1355">
        <v>12549485</v>
      </c>
      <c r="L1355">
        <v>15000000</v>
      </c>
      <c r="M1355" s="2">
        <f>VLOOKUP(A1355,Sheet2!$A$1:G5079,2,0)</f>
        <v>38952</v>
      </c>
      <c r="N1355" t="str">
        <f>VLOOKUP(A1355,Sheet2!$A$1:G5079,3,0)</f>
        <v>Color</v>
      </c>
      <c r="O1355" t="str">
        <f>VLOOKUP(A1355,Sheet2!$A$1:G5079,4,0)</f>
        <v>Crime</v>
      </c>
      <c r="P1355" t="str">
        <f>VLOOKUP(A1355,Sheet2!$A$1:G5079,5,0)</f>
        <v>English</v>
      </c>
      <c r="Q1355" t="str">
        <f>VLOOKUP(A1355,Sheet2!$A$1:G5079,6,0)</f>
        <v>USA</v>
      </c>
      <c r="R1355" t="str">
        <f>VLOOKUP(A1355,Sheet2!$A$1:G5079,7,0)</f>
        <v>R</v>
      </c>
      <c r="S1355" t="str">
        <f>IF(Table19[[#This Row],[Language]]="English","English","Other language")</f>
        <v>English</v>
      </c>
      <c r="T1355">
        <f>Table19[[#This Row],[Gross Revenue]]-Table19[[#This Row],[Budget]]</f>
        <v>-2450515</v>
      </c>
      <c r="U1355" s="1">
        <f>(Table19[[#This Row],[Gross Revenue]]/Table19[[#This Row],[Budget]])-1</f>
        <v>-0.16336766666666669</v>
      </c>
      <c r="V1355" t="str">
        <f t="shared" si="48"/>
        <v>111-130 minutes</v>
      </c>
      <c r="W1355">
        <f>Table19[[#This Row],[Profit]]/Table19[[#This Row],[Budget]]*100</f>
        <v>-16.336766666666666</v>
      </c>
      <c r="X1355">
        <v>-74533.5</v>
      </c>
      <c r="Y1355">
        <v>-7.4856785714285719E-3</v>
      </c>
      <c r="Z1355" t="str">
        <f t="shared" si="49"/>
        <v>Medium</v>
      </c>
    </row>
    <row r="1356" spans="1:26" x14ac:dyDescent="0.2">
      <c r="A1356" t="s">
        <v>5589</v>
      </c>
      <c r="B1356" t="s">
        <v>392</v>
      </c>
      <c r="C1356" t="s">
        <v>2397</v>
      </c>
      <c r="D1356">
        <v>17000</v>
      </c>
      <c r="E1356">
        <v>20466</v>
      </c>
      <c r="F1356">
        <v>15</v>
      </c>
      <c r="G1356">
        <v>15000</v>
      </c>
      <c r="H1356">
        <v>6.8</v>
      </c>
      <c r="I1356">
        <v>141</v>
      </c>
      <c r="J1356">
        <v>107</v>
      </c>
      <c r="K1356">
        <v>50461335</v>
      </c>
      <c r="L1356">
        <v>11000000</v>
      </c>
      <c r="M1356" s="2">
        <f>VLOOKUP(A1356,Sheet2!$A$1:G5080,2,0)</f>
        <v>41778</v>
      </c>
      <c r="N1356" t="str">
        <f>VLOOKUP(A1356,Sheet2!$A$1:G5080,3,0)</f>
        <v>Color</v>
      </c>
      <c r="O1356" t="str">
        <f>VLOOKUP(A1356,Sheet2!$A$1:G5080,4,0)</f>
        <v>Drama</v>
      </c>
      <c r="P1356" t="str">
        <f>VLOOKUP(A1356,Sheet2!$A$1:G5080,5,0)</f>
        <v>English</v>
      </c>
      <c r="Q1356" t="str">
        <f>VLOOKUP(A1356,Sheet2!$A$1:G5080,6,0)</f>
        <v>USA</v>
      </c>
      <c r="R1356" t="str">
        <f>VLOOKUP(A1356,Sheet2!$A$1:G5080,7,0)</f>
        <v>PG-13</v>
      </c>
      <c r="S1356" t="str">
        <f>IF(Table19[[#This Row],[Language]]="English","English","Other language")</f>
        <v>English</v>
      </c>
      <c r="T1356">
        <f>Table19[[#This Row],[Gross Revenue]]-Table19[[#This Row],[Budget]]</f>
        <v>39461335</v>
      </c>
      <c r="U1356" s="1">
        <f>(Table19[[#This Row],[Gross Revenue]]/Table19[[#This Row],[Budget]])-1</f>
        <v>3.5873940909090907</v>
      </c>
      <c r="V1356" t="str">
        <f t="shared" si="48"/>
        <v>90-110 minutes</v>
      </c>
      <c r="W1356">
        <f>Table19[[#This Row],[Profit]]/Table19[[#This Row],[Budget]]*100</f>
        <v>358.73940909090913</v>
      </c>
      <c r="X1356">
        <v>-434215.5</v>
      </c>
      <c r="Y1356">
        <v>-0.10115100772200772</v>
      </c>
      <c r="Z1356" t="str">
        <f t="shared" si="49"/>
        <v>Low</v>
      </c>
    </row>
    <row r="1357" spans="1:26" x14ac:dyDescent="0.2">
      <c r="A1357" t="s">
        <v>5779</v>
      </c>
      <c r="B1357" t="s">
        <v>983</v>
      </c>
      <c r="C1357" t="s">
        <v>1971</v>
      </c>
      <c r="D1357">
        <v>1000</v>
      </c>
      <c r="E1357">
        <v>2478</v>
      </c>
      <c r="F1357">
        <v>23</v>
      </c>
      <c r="G1357">
        <v>838</v>
      </c>
      <c r="H1357">
        <v>7</v>
      </c>
      <c r="I1357">
        <v>136</v>
      </c>
      <c r="J1357">
        <v>99</v>
      </c>
      <c r="K1357">
        <v>4681503</v>
      </c>
      <c r="L1357">
        <v>9000000</v>
      </c>
      <c r="M1357" s="2">
        <f>VLOOKUP(A1357,Sheet2!$A$1:G5081,2,0)</f>
        <v>37477</v>
      </c>
      <c r="N1357" t="str">
        <f>VLOOKUP(A1357,Sheet2!$A$1:G5081,3,0)</f>
        <v>Color</v>
      </c>
      <c r="O1357" t="str">
        <f>VLOOKUP(A1357,Sheet2!$A$1:G5081,4,0)</f>
        <v>Comedy</v>
      </c>
      <c r="P1357" t="str">
        <f>VLOOKUP(A1357,Sheet2!$A$1:G5081,5,0)</f>
        <v>English</v>
      </c>
      <c r="Q1357" t="str">
        <f>VLOOKUP(A1357,Sheet2!$A$1:G5081,6,0)</f>
        <v>USA</v>
      </c>
      <c r="R1357" t="str">
        <f>VLOOKUP(A1357,Sheet2!$A$1:G5081,7,0)</f>
        <v>R</v>
      </c>
      <c r="S1357" t="str">
        <f>IF(Table19[[#This Row],[Language]]="English","English","Other language")</f>
        <v>English</v>
      </c>
      <c r="T1357">
        <f>Table19[[#This Row],[Gross Revenue]]-Table19[[#This Row],[Budget]]</f>
        <v>-4318497</v>
      </c>
      <c r="U1357" s="1">
        <f>(Table19[[#This Row],[Gross Revenue]]/Table19[[#This Row],[Budget]])-1</f>
        <v>-0.47983299999999995</v>
      </c>
      <c r="V1357" t="str">
        <f t="shared" si="48"/>
        <v>90-110 minutes</v>
      </c>
      <c r="W1357">
        <f>Table19[[#This Row],[Profit]]/Table19[[#This Row],[Budget]]*100</f>
        <v>-47.9833</v>
      </c>
      <c r="X1357">
        <v>1637763</v>
      </c>
      <c r="Y1357">
        <v>0.19178668286445014</v>
      </c>
      <c r="Z1357" t="str">
        <f t="shared" si="49"/>
        <v>Low</v>
      </c>
    </row>
    <row r="1358" spans="1:26" x14ac:dyDescent="0.2">
      <c r="A1358" t="s">
        <v>5761</v>
      </c>
      <c r="B1358" t="s">
        <v>1347</v>
      </c>
      <c r="C1358" t="s">
        <v>2517</v>
      </c>
      <c r="D1358">
        <v>23000</v>
      </c>
      <c r="E1358">
        <v>36398</v>
      </c>
      <c r="F1358">
        <v>162</v>
      </c>
      <c r="G1358">
        <v>0</v>
      </c>
      <c r="H1358">
        <v>7</v>
      </c>
      <c r="I1358">
        <v>231</v>
      </c>
      <c r="J1358">
        <v>135</v>
      </c>
      <c r="K1358">
        <v>4001121</v>
      </c>
      <c r="L1358">
        <v>20000000</v>
      </c>
      <c r="M1358" s="2">
        <f>VLOOKUP(A1358,Sheet2!$A$1:G5082,2,0)</f>
        <v>39177</v>
      </c>
      <c r="N1358" t="str">
        <f>VLOOKUP(A1358,Sheet2!$A$1:G5082,3,0)</f>
        <v>Black and White</v>
      </c>
      <c r="O1358" t="str">
        <f>VLOOKUP(A1358,Sheet2!$A$1:G5082,4,0)</f>
        <v>Biography</v>
      </c>
      <c r="P1358" t="str">
        <f>VLOOKUP(A1358,Sheet2!$A$1:G5082,5,0)</f>
        <v>English</v>
      </c>
      <c r="Q1358" t="str">
        <f>VLOOKUP(A1358,Sheet2!$A$1:G5082,6,0)</f>
        <v>USA</v>
      </c>
      <c r="R1358" t="str">
        <f>VLOOKUP(A1358,Sheet2!$A$1:G5082,7,0)</f>
        <v>R</v>
      </c>
      <c r="S1358" t="str">
        <f>IF(Table19[[#This Row],[Language]]="English","English","Other language")</f>
        <v>English</v>
      </c>
      <c r="T1358">
        <f>Table19[[#This Row],[Gross Revenue]]-Table19[[#This Row],[Budget]]</f>
        <v>-15998879</v>
      </c>
      <c r="U1358" s="1">
        <f>(Table19[[#This Row],[Gross Revenue]]/Table19[[#This Row],[Budget]])-1</f>
        <v>-0.79994394999999996</v>
      </c>
      <c r="V1358" t="str">
        <f t="shared" si="48"/>
        <v>131-150 minutes</v>
      </c>
      <c r="W1358">
        <f>Table19[[#This Row],[Profit]]/Table19[[#This Row],[Budget]]*100</f>
        <v>-79.994394999999997</v>
      </c>
      <c r="X1358">
        <v>-1289919.5</v>
      </c>
      <c r="Y1358">
        <v>-4.8151417500000002E-2</v>
      </c>
      <c r="Z1358" t="str">
        <f t="shared" si="49"/>
        <v>Medium</v>
      </c>
    </row>
    <row r="1359" spans="1:26" x14ac:dyDescent="0.2">
      <c r="A1359" t="s">
        <v>6175</v>
      </c>
      <c r="B1359" t="s">
        <v>2794</v>
      </c>
      <c r="C1359" t="s">
        <v>2795</v>
      </c>
      <c r="D1359">
        <v>374</v>
      </c>
      <c r="E1359">
        <v>768</v>
      </c>
      <c r="F1359">
        <v>24</v>
      </c>
      <c r="G1359">
        <v>345</v>
      </c>
      <c r="H1359">
        <v>7.3</v>
      </c>
      <c r="I1359">
        <v>73</v>
      </c>
      <c r="J1359">
        <v>111</v>
      </c>
      <c r="K1359">
        <v>228524</v>
      </c>
      <c r="L1359">
        <v>4000000</v>
      </c>
      <c r="M1359" s="2">
        <f>VLOOKUP(A1359,Sheet2!$A$1:G5083,2,0)</f>
        <v>38188</v>
      </c>
      <c r="N1359" t="str">
        <f>VLOOKUP(A1359,Sheet2!$A$1:G5083,3,0)</f>
        <v>Color</v>
      </c>
      <c r="O1359" t="str">
        <f>VLOOKUP(A1359,Sheet2!$A$1:G5083,4,0)</f>
        <v>Comedy</v>
      </c>
      <c r="P1359" t="str">
        <f>VLOOKUP(A1359,Sheet2!$A$1:G5083,5,0)</f>
        <v>English</v>
      </c>
      <c r="Q1359" t="str">
        <f>VLOOKUP(A1359,Sheet2!$A$1:G5083,6,0)</f>
        <v>USA</v>
      </c>
      <c r="R1359" t="str">
        <f>VLOOKUP(A1359,Sheet2!$A$1:G5083,7,0)</f>
        <v>R</v>
      </c>
      <c r="S1359" t="str">
        <f>IF(Table19[[#This Row],[Language]]="English","English","Other language")</f>
        <v>English</v>
      </c>
      <c r="T1359">
        <f>Table19[[#This Row],[Gross Revenue]]-Table19[[#This Row],[Budget]]</f>
        <v>-3771476</v>
      </c>
      <c r="U1359" s="1">
        <f>(Table19[[#This Row],[Gross Revenue]]/Table19[[#This Row],[Budget]])-1</f>
        <v>-0.94286899999999996</v>
      </c>
      <c r="V1359" t="str">
        <f t="shared" si="48"/>
        <v>111-130 minutes</v>
      </c>
      <c r="W1359">
        <f>Table19[[#This Row],[Profit]]/Table19[[#This Row],[Budget]]*100</f>
        <v>-94.286900000000003</v>
      </c>
      <c r="X1359">
        <v>1637763</v>
      </c>
      <c r="Y1359">
        <v>0.19178668286445014</v>
      </c>
      <c r="Z1359" t="str">
        <f t="shared" si="49"/>
        <v>Low</v>
      </c>
    </row>
    <row r="1360" spans="1:26" x14ac:dyDescent="0.2">
      <c r="A1360" t="s">
        <v>5614</v>
      </c>
      <c r="B1360" t="s">
        <v>2421</v>
      </c>
      <c r="C1360" t="s">
        <v>2422</v>
      </c>
      <c r="D1360">
        <v>186</v>
      </c>
      <c r="E1360">
        <v>619</v>
      </c>
      <c r="F1360">
        <v>21</v>
      </c>
      <c r="G1360">
        <v>0</v>
      </c>
      <c r="H1360">
        <v>6.9</v>
      </c>
      <c r="I1360">
        <v>85</v>
      </c>
      <c r="J1360">
        <v>90</v>
      </c>
      <c r="K1360">
        <v>671240</v>
      </c>
      <c r="L1360">
        <v>7900000</v>
      </c>
      <c r="M1360" s="2">
        <f>VLOOKUP(A1360,Sheet2!$A$1:G5084,2,0)</f>
        <v>38398</v>
      </c>
      <c r="N1360" t="str">
        <f>VLOOKUP(A1360,Sheet2!$A$1:G5084,3,0)</f>
        <v>Color</v>
      </c>
      <c r="O1360" t="str">
        <f>VLOOKUP(A1360,Sheet2!$A$1:G5084,4,0)</f>
        <v>Comedy</v>
      </c>
      <c r="P1360" t="str">
        <f>VLOOKUP(A1360,Sheet2!$A$1:G5084,5,0)</f>
        <v>English</v>
      </c>
      <c r="Q1360" t="str">
        <f>VLOOKUP(A1360,Sheet2!$A$1:G5084,6,0)</f>
        <v>UK</v>
      </c>
      <c r="R1360" t="str">
        <f>VLOOKUP(A1360,Sheet2!$A$1:G5084,7,0)</f>
        <v>R</v>
      </c>
      <c r="S1360" t="str">
        <f>IF(Table19[[#This Row],[Language]]="English","English","Other language")</f>
        <v>English</v>
      </c>
      <c r="T1360">
        <f>Table19[[#This Row],[Gross Revenue]]-Table19[[#This Row],[Budget]]</f>
        <v>-7228760</v>
      </c>
      <c r="U1360" s="1">
        <f>(Table19[[#This Row],[Gross Revenue]]/Table19[[#This Row],[Budget]])-1</f>
        <v>-0.91503291139240506</v>
      </c>
      <c r="V1360" t="str">
        <f t="shared" si="48"/>
        <v>90-110 minutes</v>
      </c>
      <c r="W1360">
        <f>Table19[[#This Row],[Profit]]/Table19[[#This Row],[Budget]]*100</f>
        <v>-91.503291139240503</v>
      </c>
      <c r="X1360">
        <v>1637763</v>
      </c>
      <c r="Y1360">
        <v>0.19178668286445014</v>
      </c>
      <c r="Z1360" t="str">
        <f t="shared" si="49"/>
        <v>Low</v>
      </c>
    </row>
    <row r="1361" spans="1:26" x14ac:dyDescent="0.2">
      <c r="A1361" t="s">
        <v>3934</v>
      </c>
      <c r="B1361" t="s">
        <v>711</v>
      </c>
      <c r="C1361" t="s">
        <v>1031</v>
      </c>
      <c r="D1361">
        <v>939</v>
      </c>
      <c r="E1361">
        <v>3742</v>
      </c>
      <c r="F1361">
        <v>11</v>
      </c>
      <c r="G1361">
        <v>610</v>
      </c>
      <c r="H1361">
        <v>5.6</v>
      </c>
      <c r="I1361">
        <v>93</v>
      </c>
      <c r="J1361">
        <v>107</v>
      </c>
      <c r="K1361">
        <v>16088610</v>
      </c>
      <c r="L1361">
        <v>55000000</v>
      </c>
      <c r="M1361" s="2">
        <f>VLOOKUP(A1361,Sheet2!$A$1:G5085,2,0)</f>
        <v>40166</v>
      </c>
      <c r="N1361" t="str">
        <f>VLOOKUP(A1361,Sheet2!$A$1:G5085,3,0)</f>
        <v>Color</v>
      </c>
      <c r="O1361" t="str">
        <f>VLOOKUP(A1361,Sheet2!$A$1:G5085,4,0)</f>
        <v>Comedy</v>
      </c>
      <c r="P1361" t="str">
        <f>VLOOKUP(A1361,Sheet2!$A$1:G5085,5,0)</f>
        <v>English</v>
      </c>
      <c r="Q1361" t="str">
        <f>VLOOKUP(A1361,Sheet2!$A$1:G5085,6,0)</f>
        <v>USA</v>
      </c>
      <c r="R1361" t="str">
        <f>VLOOKUP(A1361,Sheet2!$A$1:G5085,7,0)</f>
        <v>PG</v>
      </c>
      <c r="S1361" t="str">
        <f>IF(Table19[[#This Row],[Language]]="English","English","Other language")</f>
        <v>English</v>
      </c>
      <c r="T1361">
        <f>Table19[[#This Row],[Gross Revenue]]-Table19[[#This Row],[Budget]]</f>
        <v>-38911390</v>
      </c>
      <c r="U1361" s="1">
        <f>(Table19[[#This Row],[Gross Revenue]]/Table19[[#This Row],[Budget]])-1</f>
        <v>-0.70747981818181815</v>
      </c>
      <c r="V1361" t="str">
        <f t="shared" si="48"/>
        <v>90-110 minutes</v>
      </c>
      <c r="W1361">
        <f>Table19[[#This Row],[Profit]]/Table19[[#This Row],[Budget]]*100</f>
        <v>-70.747981818181813</v>
      </c>
      <c r="X1361">
        <v>1637763</v>
      </c>
      <c r="Y1361">
        <v>0.19178668286445014</v>
      </c>
      <c r="Z1361" t="str">
        <f t="shared" si="49"/>
        <v>High</v>
      </c>
    </row>
    <row r="1362" spans="1:26" x14ac:dyDescent="0.2">
      <c r="A1362" t="s">
        <v>4489</v>
      </c>
      <c r="B1362" t="s">
        <v>500</v>
      </c>
      <c r="C1362" t="s">
        <v>1068</v>
      </c>
      <c r="D1362">
        <v>15000</v>
      </c>
      <c r="E1362">
        <v>16691</v>
      </c>
      <c r="F1362">
        <v>763</v>
      </c>
      <c r="G1362">
        <v>30000</v>
      </c>
      <c r="H1362">
        <v>6.1</v>
      </c>
      <c r="I1362">
        <v>284</v>
      </c>
      <c r="J1362">
        <v>110</v>
      </c>
      <c r="K1362">
        <v>83503161</v>
      </c>
      <c r="L1362">
        <v>75000000</v>
      </c>
      <c r="M1362" s="2">
        <f>VLOOKUP(A1362,Sheet2!$A$1:G5086,2,0)</f>
        <v>40870</v>
      </c>
      <c r="N1362" t="str">
        <f>VLOOKUP(A1362,Sheet2!$A$1:G5086,3,0)</f>
        <v>Color</v>
      </c>
      <c r="O1362" t="str">
        <f>VLOOKUP(A1362,Sheet2!$A$1:G5086,4,0)</f>
        <v>Action</v>
      </c>
      <c r="P1362" t="str">
        <f>VLOOKUP(A1362,Sheet2!$A$1:G5086,5,0)</f>
        <v>English</v>
      </c>
      <c r="Q1362" t="str">
        <f>VLOOKUP(A1362,Sheet2!$A$1:G5086,6,0)</f>
        <v>USA</v>
      </c>
      <c r="R1362" t="str">
        <f>VLOOKUP(A1362,Sheet2!$A$1:G5086,7,0)</f>
        <v>R</v>
      </c>
      <c r="S1362" t="str">
        <f>IF(Table19[[#This Row],[Language]]="English","English","Other language")</f>
        <v>English</v>
      </c>
      <c r="T1362">
        <f>Table19[[#This Row],[Gross Revenue]]-Table19[[#This Row],[Budget]]</f>
        <v>8503161</v>
      </c>
      <c r="U1362" s="1">
        <f>(Table19[[#This Row],[Gross Revenue]]/Table19[[#This Row],[Budget]])-1</f>
        <v>0.11337547999999997</v>
      </c>
      <c r="V1362" t="str">
        <f t="shared" si="48"/>
        <v>90-110 minutes</v>
      </c>
      <c r="W1362">
        <f>Table19[[#This Row],[Profit]]/Table19[[#This Row],[Budget]]*100</f>
        <v>11.337548</v>
      </c>
      <c r="X1362">
        <v>-1289919.5</v>
      </c>
      <c r="Y1362">
        <v>-4.8151417500000002E-2</v>
      </c>
      <c r="Z1362" t="str">
        <f t="shared" si="49"/>
        <v>High</v>
      </c>
    </row>
    <row r="1363" spans="1:26" x14ac:dyDescent="0.2">
      <c r="A1363" t="s">
        <v>4579</v>
      </c>
      <c r="B1363" t="s">
        <v>1204</v>
      </c>
      <c r="C1363" t="s">
        <v>1673</v>
      </c>
      <c r="D1363">
        <v>1000</v>
      </c>
      <c r="E1363">
        <v>2664</v>
      </c>
      <c r="F1363">
        <v>39</v>
      </c>
      <c r="G1363">
        <v>892</v>
      </c>
      <c r="H1363">
        <v>6.2</v>
      </c>
      <c r="I1363">
        <v>83</v>
      </c>
      <c r="J1363">
        <v>102</v>
      </c>
      <c r="K1363">
        <v>6114237</v>
      </c>
      <c r="L1363">
        <v>40000000</v>
      </c>
      <c r="M1363" s="2">
        <f>VLOOKUP(A1363,Sheet2!$A$1:G5087,2,0)</f>
        <v>37167</v>
      </c>
      <c r="N1363" t="str">
        <f>VLOOKUP(A1363,Sheet2!$A$1:G5087,3,0)</f>
        <v>Color</v>
      </c>
      <c r="O1363" t="str">
        <f>VLOOKUP(A1363,Sheet2!$A$1:G5087,4,0)</f>
        <v>Drama</v>
      </c>
      <c r="P1363" t="str">
        <f>VLOOKUP(A1363,Sheet2!$A$1:G5087,5,0)</f>
        <v>English</v>
      </c>
      <c r="Q1363" t="str">
        <f>VLOOKUP(A1363,Sheet2!$A$1:G5087,6,0)</f>
        <v>USA</v>
      </c>
      <c r="R1363" t="str">
        <f>VLOOKUP(A1363,Sheet2!$A$1:G5087,7,0)</f>
        <v>R</v>
      </c>
      <c r="S1363" t="str">
        <f>IF(Table19[[#This Row],[Language]]="English","English","Other language")</f>
        <v>English</v>
      </c>
      <c r="T1363">
        <f>Table19[[#This Row],[Gross Revenue]]-Table19[[#This Row],[Budget]]</f>
        <v>-33885763</v>
      </c>
      <c r="U1363" s="1">
        <f>(Table19[[#This Row],[Gross Revenue]]/Table19[[#This Row],[Budget]])-1</f>
        <v>-0.847144075</v>
      </c>
      <c r="V1363" t="str">
        <f t="shared" si="48"/>
        <v>90-110 minutes</v>
      </c>
      <c r="W1363">
        <f>Table19[[#This Row],[Profit]]/Table19[[#This Row],[Budget]]*100</f>
        <v>-84.714407499999993</v>
      </c>
      <c r="X1363">
        <v>-434215.5</v>
      </c>
      <c r="Y1363">
        <v>-0.10115100772200772</v>
      </c>
      <c r="Z1363" t="str">
        <f t="shared" si="49"/>
        <v>High</v>
      </c>
    </row>
    <row r="1364" spans="1:26" x14ac:dyDescent="0.2">
      <c r="A1364" t="s">
        <v>4796</v>
      </c>
      <c r="B1364" t="s">
        <v>880</v>
      </c>
      <c r="C1364" t="s">
        <v>709</v>
      </c>
      <c r="D1364">
        <v>19000</v>
      </c>
      <c r="E1364">
        <v>23504</v>
      </c>
      <c r="F1364">
        <v>0</v>
      </c>
      <c r="G1364">
        <v>0</v>
      </c>
      <c r="H1364">
        <v>6.3</v>
      </c>
      <c r="I1364">
        <v>83</v>
      </c>
      <c r="J1364">
        <v>90</v>
      </c>
      <c r="K1364">
        <v>63826569</v>
      </c>
      <c r="L1364">
        <v>35000000</v>
      </c>
      <c r="M1364" s="2">
        <f>VLOOKUP(A1364,Sheet2!$A$1:G5088,2,0)</f>
        <v>35555</v>
      </c>
      <c r="N1364" t="str">
        <f>VLOOKUP(A1364,Sheet2!$A$1:G5088,3,0)</f>
        <v>Color</v>
      </c>
      <c r="O1364" t="str">
        <f>VLOOKUP(A1364,Sheet2!$A$1:G5088,4,0)</f>
        <v>Comedy</v>
      </c>
      <c r="P1364" t="str">
        <f>VLOOKUP(A1364,Sheet2!$A$1:G5088,5,0)</f>
        <v>English</v>
      </c>
      <c r="Q1364" t="str">
        <f>VLOOKUP(A1364,Sheet2!$A$1:G5088,6,0)</f>
        <v>USA</v>
      </c>
      <c r="R1364" t="str">
        <f>VLOOKUP(A1364,Sheet2!$A$1:G5088,7,0)</f>
        <v>PG-13</v>
      </c>
      <c r="S1364" t="str">
        <f>IF(Table19[[#This Row],[Language]]="English","English","Other language")</f>
        <v>English</v>
      </c>
      <c r="T1364">
        <f>Table19[[#This Row],[Gross Revenue]]-Table19[[#This Row],[Budget]]</f>
        <v>28826569</v>
      </c>
      <c r="U1364" s="1">
        <f>(Table19[[#This Row],[Gross Revenue]]/Table19[[#This Row],[Budget]])-1</f>
        <v>0.82361625714285713</v>
      </c>
      <c r="V1364" t="str">
        <f t="shared" si="48"/>
        <v>90-110 minutes</v>
      </c>
      <c r="W1364">
        <f>Table19[[#This Row],[Profit]]/Table19[[#This Row],[Budget]]*100</f>
        <v>82.361625714285708</v>
      </c>
      <c r="X1364">
        <v>1637763</v>
      </c>
      <c r="Y1364">
        <v>0.19178668286445014</v>
      </c>
      <c r="Z1364" t="str">
        <f t="shared" si="49"/>
        <v>Medium</v>
      </c>
    </row>
    <row r="1365" spans="1:26" x14ac:dyDescent="0.2">
      <c r="A1365" t="s">
        <v>6827</v>
      </c>
      <c r="B1365" t="s">
        <v>3145</v>
      </c>
      <c r="C1365" t="s">
        <v>2726</v>
      </c>
      <c r="D1365">
        <v>65</v>
      </c>
      <c r="E1365">
        <v>173</v>
      </c>
      <c r="F1365">
        <v>454</v>
      </c>
      <c r="G1365">
        <v>32000</v>
      </c>
      <c r="H1365">
        <v>8</v>
      </c>
      <c r="I1365">
        <v>300</v>
      </c>
      <c r="J1365">
        <v>107</v>
      </c>
      <c r="K1365">
        <v>7757130</v>
      </c>
      <c r="L1365">
        <v>15000000</v>
      </c>
      <c r="M1365" s="2">
        <f>VLOOKUP(A1365,Sheet2!$A$1:G5089,2,0)</f>
        <v>39528</v>
      </c>
      <c r="N1365" t="str">
        <f>VLOOKUP(A1365,Sheet2!$A$1:G5089,3,0)</f>
        <v>Color</v>
      </c>
      <c r="O1365" t="str">
        <f>VLOOKUP(A1365,Sheet2!$A$1:G5089,4,0)</f>
        <v>Comedy</v>
      </c>
      <c r="P1365" t="str">
        <f>VLOOKUP(A1365,Sheet2!$A$1:G5089,5,0)</f>
        <v>English</v>
      </c>
      <c r="Q1365" t="str">
        <f>VLOOKUP(A1365,Sheet2!$A$1:G5089,6,0)</f>
        <v>UK</v>
      </c>
      <c r="R1365" t="str">
        <f>VLOOKUP(A1365,Sheet2!$A$1:G5089,7,0)</f>
        <v>R</v>
      </c>
      <c r="S1365" t="str">
        <f>IF(Table19[[#This Row],[Language]]="English","English","Other language")</f>
        <v>English</v>
      </c>
      <c r="T1365">
        <f>Table19[[#This Row],[Gross Revenue]]-Table19[[#This Row],[Budget]]</f>
        <v>-7242870</v>
      </c>
      <c r="U1365" s="1">
        <f>(Table19[[#This Row],[Gross Revenue]]/Table19[[#This Row],[Budget]])-1</f>
        <v>-0.48285800000000001</v>
      </c>
      <c r="V1365" t="str">
        <f t="shared" si="48"/>
        <v>90-110 minutes</v>
      </c>
      <c r="W1365">
        <f>Table19[[#This Row],[Profit]]/Table19[[#This Row],[Budget]]*100</f>
        <v>-48.285800000000002</v>
      </c>
      <c r="X1365">
        <v>1637763</v>
      </c>
      <c r="Y1365">
        <v>0.19178668286445014</v>
      </c>
      <c r="Z1365" t="str">
        <f t="shared" si="49"/>
        <v>Medium</v>
      </c>
    </row>
    <row r="1366" spans="1:26" x14ac:dyDescent="0.2">
      <c r="A1366" t="s">
        <v>3862</v>
      </c>
      <c r="B1366" t="s">
        <v>315</v>
      </c>
      <c r="C1366" t="s">
        <v>952</v>
      </c>
      <c r="D1366">
        <v>21000</v>
      </c>
      <c r="E1366">
        <v>22006</v>
      </c>
      <c r="F1366">
        <v>277</v>
      </c>
      <c r="G1366">
        <v>654</v>
      </c>
      <c r="H1366">
        <v>5.5</v>
      </c>
      <c r="I1366">
        <v>62</v>
      </c>
      <c r="J1366">
        <v>100</v>
      </c>
      <c r="K1366">
        <v>11900000</v>
      </c>
      <c r="L1366">
        <v>30000000</v>
      </c>
      <c r="M1366" s="2">
        <f>VLOOKUP(A1366,Sheet2!$A$1:G5090,2,0)</f>
        <v>36251</v>
      </c>
      <c r="N1366" t="str">
        <f>VLOOKUP(A1366,Sheet2!$A$1:G5090,3,0)</f>
        <v>Color</v>
      </c>
      <c r="O1366" t="str">
        <f>VLOOKUP(A1366,Sheet2!$A$1:G5090,4,0)</f>
        <v>Drama</v>
      </c>
      <c r="P1366" t="str">
        <f>VLOOKUP(A1366,Sheet2!$A$1:G5090,5,0)</f>
        <v>English</v>
      </c>
      <c r="Q1366" t="str">
        <f>VLOOKUP(A1366,Sheet2!$A$1:G5090,6,0)</f>
        <v>USA</v>
      </c>
      <c r="R1366" t="str">
        <f>VLOOKUP(A1366,Sheet2!$A$1:G5090,7,0)</f>
        <v>R</v>
      </c>
      <c r="S1366" t="str">
        <f>IF(Table19[[#This Row],[Language]]="English","English","Other language")</f>
        <v>English</v>
      </c>
      <c r="T1366">
        <f>Table19[[#This Row],[Gross Revenue]]-Table19[[#This Row],[Budget]]</f>
        <v>-18100000</v>
      </c>
      <c r="U1366" s="1">
        <f>(Table19[[#This Row],[Gross Revenue]]/Table19[[#This Row],[Budget]])-1</f>
        <v>-0.60333333333333328</v>
      </c>
      <c r="V1366" t="str">
        <f t="shared" si="48"/>
        <v>90-110 minutes</v>
      </c>
      <c r="W1366">
        <f>Table19[[#This Row],[Profit]]/Table19[[#This Row],[Budget]]*100</f>
        <v>-60.333333333333336</v>
      </c>
      <c r="X1366">
        <v>-434215.5</v>
      </c>
      <c r="Y1366">
        <v>-0.10115100772200772</v>
      </c>
      <c r="Z1366" t="str">
        <f t="shared" si="49"/>
        <v>Medium</v>
      </c>
    </row>
    <row r="1367" spans="1:26" x14ac:dyDescent="0.2">
      <c r="A1367" t="s">
        <v>5086</v>
      </c>
      <c r="B1367" t="s">
        <v>456</v>
      </c>
      <c r="C1367" t="s">
        <v>951</v>
      </c>
      <c r="D1367">
        <v>19000</v>
      </c>
      <c r="E1367">
        <v>28493</v>
      </c>
      <c r="F1367">
        <v>80</v>
      </c>
      <c r="G1367">
        <v>736</v>
      </c>
      <c r="H1367">
        <v>6.5</v>
      </c>
      <c r="I1367">
        <v>157</v>
      </c>
      <c r="J1367">
        <v>109</v>
      </c>
      <c r="K1367">
        <v>45489752</v>
      </c>
      <c r="L1367">
        <v>26000000</v>
      </c>
      <c r="M1367" s="2">
        <f>VLOOKUP(A1367,Sheet2!$A$1:G5091,2,0)</f>
        <v>38248</v>
      </c>
      <c r="N1367" t="str">
        <f>VLOOKUP(A1367,Sheet2!$A$1:G5091,3,0)</f>
        <v>Color</v>
      </c>
      <c r="O1367" t="str">
        <f>VLOOKUP(A1367,Sheet2!$A$1:G5091,4,0)</f>
        <v>Comedy</v>
      </c>
      <c r="P1367" t="str">
        <f>VLOOKUP(A1367,Sheet2!$A$1:G5091,5,0)</f>
        <v>English</v>
      </c>
      <c r="Q1367" t="str">
        <f>VLOOKUP(A1367,Sheet2!$A$1:G5091,6,0)</f>
        <v>USA</v>
      </c>
      <c r="R1367" t="str">
        <f>VLOOKUP(A1367,Sheet2!$A$1:G5091,7,0)</f>
        <v>PG-13</v>
      </c>
      <c r="S1367" t="str">
        <f>IF(Table19[[#This Row],[Language]]="English","English","Other language")</f>
        <v>English</v>
      </c>
      <c r="T1367">
        <f>Table19[[#This Row],[Gross Revenue]]-Table19[[#This Row],[Budget]]</f>
        <v>19489752</v>
      </c>
      <c r="U1367" s="1">
        <f>(Table19[[#This Row],[Gross Revenue]]/Table19[[#This Row],[Budget]])-1</f>
        <v>0.74960584615384618</v>
      </c>
      <c r="V1367" t="str">
        <f t="shared" si="48"/>
        <v>90-110 minutes</v>
      </c>
      <c r="W1367">
        <f>Table19[[#This Row],[Profit]]/Table19[[#This Row],[Budget]]*100</f>
        <v>74.960584615384619</v>
      </c>
      <c r="X1367">
        <v>1637763</v>
      </c>
      <c r="Y1367">
        <v>0.19178668286445014</v>
      </c>
      <c r="Z1367" t="str">
        <f t="shared" si="49"/>
        <v>Medium</v>
      </c>
    </row>
    <row r="1368" spans="1:26" x14ac:dyDescent="0.2">
      <c r="A1368" t="s">
        <v>3358</v>
      </c>
      <c r="B1368" t="s">
        <v>199</v>
      </c>
      <c r="C1368" t="s">
        <v>200</v>
      </c>
      <c r="D1368">
        <v>563</v>
      </c>
      <c r="E1368">
        <v>1284</v>
      </c>
      <c r="F1368">
        <v>53</v>
      </c>
      <c r="G1368">
        <v>42</v>
      </c>
      <c r="H1368">
        <v>4.0999999999999996</v>
      </c>
      <c r="I1368">
        <v>8</v>
      </c>
      <c r="J1368">
        <v>88</v>
      </c>
      <c r="K1368">
        <v>721</v>
      </c>
      <c r="L1368">
        <v>1000000</v>
      </c>
      <c r="M1368" s="2">
        <f>VLOOKUP(A1368,Sheet2!$A$1:G5092,2,0)</f>
        <v>38985</v>
      </c>
      <c r="N1368" t="str">
        <f>VLOOKUP(A1368,Sheet2!$A$1:G5092,3,0)</f>
        <v>Color</v>
      </c>
      <c r="O1368" t="str">
        <f>VLOOKUP(A1368,Sheet2!$A$1:G5092,4,0)</f>
        <v>Action</v>
      </c>
      <c r="P1368" t="str">
        <f>VLOOKUP(A1368,Sheet2!$A$1:G5092,5,0)</f>
        <v>English</v>
      </c>
      <c r="Q1368" t="str">
        <f>VLOOKUP(A1368,Sheet2!$A$1:G5092,6,0)</f>
        <v>Germany</v>
      </c>
      <c r="R1368" t="str">
        <f>VLOOKUP(A1368,Sheet2!$A$1:G5092,7,0)</f>
        <v>R</v>
      </c>
      <c r="S1368" t="str">
        <f>IF(Table19[[#This Row],[Language]]="English","English","Other language")</f>
        <v>English</v>
      </c>
      <c r="T1368">
        <f>Table19[[#This Row],[Gross Revenue]]-Table19[[#This Row],[Budget]]</f>
        <v>-999279</v>
      </c>
      <c r="U1368" s="1">
        <f>(Table19[[#This Row],[Gross Revenue]]/Table19[[#This Row],[Budget]])-1</f>
        <v>-0.99927900000000003</v>
      </c>
      <c r="V1368" t="str">
        <f t="shared" si="48"/>
        <v>&lt;90 minutes</v>
      </c>
      <c r="W1368">
        <f>Table19[[#This Row],[Profit]]/Table19[[#This Row],[Budget]]*100</f>
        <v>-99.927900000000008</v>
      </c>
      <c r="X1368">
        <v>-1289919.5</v>
      </c>
      <c r="Y1368">
        <v>-4.8151417500000002E-2</v>
      </c>
      <c r="Z1368" t="str">
        <f t="shared" si="49"/>
        <v>Low</v>
      </c>
    </row>
    <row r="1369" spans="1:26" x14ac:dyDescent="0.2">
      <c r="A1369" t="s">
        <v>5085</v>
      </c>
      <c r="B1369" t="s">
        <v>467</v>
      </c>
      <c r="C1369" t="s">
        <v>2060</v>
      </c>
      <c r="D1369">
        <v>1000</v>
      </c>
      <c r="E1369">
        <v>3970</v>
      </c>
      <c r="F1369">
        <v>143</v>
      </c>
      <c r="G1369">
        <v>951</v>
      </c>
      <c r="H1369">
        <v>7.5</v>
      </c>
      <c r="I1369">
        <v>179</v>
      </c>
      <c r="J1369">
        <v>138</v>
      </c>
      <c r="K1369">
        <v>35918429</v>
      </c>
      <c r="L1369">
        <v>1700000</v>
      </c>
      <c r="M1369" s="2">
        <f>VLOOKUP(A1369,Sheet2!$A$1:G5093,2,0)</f>
        <v>37171</v>
      </c>
      <c r="N1369" t="str">
        <f>VLOOKUP(A1369,Sheet2!$A$1:G5093,3,0)</f>
        <v>Color</v>
      </c>
      <c r="O1369" t="str">
        <f>VLOOKUP(A1369,Sheet2!$A$1:G5093,4,0)</f>
        <v>Crime</v>
      </c>
      <c r="P1369" t="str">
        <f>VLOOKUP(A1369,Sheet2!$A$1:G5093,5,0)</f>
        <v>English</v>
      </c>
      <c r="Q1369" t="str">
        <f>VLOOKUP(A1369,Sheet2!$A$1:G5093,6,0)</f>
        <v>USA</v>
      </c>
      <c r="R1369" t="str">
        <f>VLOOKUP(A1369,Sheet2!$A$1:G5093,7,0)</f>
        <v>R</v>
      </c>
      <c r="S1369" t="str">
        <f>IF(Table19[[#This Row],[Language]]="English","English","Other language")</f>
        <v>English</v>
      </c>
      <c r="T1369">
        <f>Table19[[#This Row],[Gross Revenue]]-Table19[[#This Row],[Budget]]</f>
        <v>34218429</v>
      </c>
      <c r="U1369" s="1">
        <f>(Table19[[#This Row],[Gross Revenue]]/Table19[[#This Row],[Budget]])-1</f>
        <v>20.128487647058822</v>
      </c>
      <c r="V1369" t="str">
        <f t="shared" si="48"/>
        <v>131-150 minutes</v>
      </c>
      <c r="W1369">
        <f>Table19[[#This Row],[Profit]]/Table19[[#This Row],[Budget]]*100</f>
        <v>2012.8487647058823</v>
      </c>
      <c r="X1369">
        <v>-74533.5</v>
      </c>
      <c r="Y1369">
        <v>-7.4856785714285719E-3</v>
      </c>
      <c r="Z1369" t="str">
        <f t="shared" si="49"/>
        <v>Low</v>
      </c>
    </row>
    <row r="1370" spans="1:26" x14ac:dyDescent="0.2">
      <c r="A1370" t="s">
        <v>6299</v>
      </c>
      <c r="B1370" t="s">
        <v>2851</v>
      </c>
      <c r="C1370" t="s">
        <v>1836</v>
      </c>
      <c r="D1370">
        <v>136</v>
      </c>
      <c r="E1370">
        <v>254</v>
      </c>
      <c r="F1370">
        <v>119</v>
      </c>
      <c r="G1370">
        <v>489</v>
      </c>
      <c r="H1370">
        <v>7.3</v>
      </c>
      <c r="I1370">
        <v>80</v>
      </c>
      <c r="J1370">
        <v>97</v>
      </c>
      <c r="K1370">
        <v>2856622</v>
      </c>
      <c r="L1370">
        <v>25000</v>
      </c>
      <c r="M1370" s="2">
        <f>VLOOKUP(A1370,Sheet2!$A$1:G5094,2,0)</f>
        <v>35448</v>
      </c>
      <c r="N1370" t="str">
        <f>VLOOKUP(A1370,Sheet2!$A$1:G5094,3,0)</f>
        <v>Color</v>
      </c>
      <c r="O1370" t="str">
        <f>VLOOKUP(A1370,Sheet2!$A$1:G5094,4,0)</f>
        <v>Comedy</v>
      </c>
      <c r="P1370" t="str">
        <f>VLOOKUP(A1370,Sheet2!$A$1:G5094,5,0)</f>
        <v>English</v>
      </c>
      <c r="Q1370" t="str">
        <f>VLOOKUP(A1370,Sheet2!$A$1:G5094,6,0)</f>
        <v>Canada</v>
      </c>
      <c r="R1370" t="str">
        <f>VLOOKUP(A1370,Sheet2!$A$1:G5094,7,0)</f>
        <v>R</v>
      </c>
      <c r="S1370" t="str">
        <f>IF(Table19[[#This Row],[Language]]="English","English","Other language")</f>
        <v>English</v>
      </c>
      <c r="T1370">
        <f>Table19[[#This Row],[Gross Revenue]]-Table19[[#This Row],[Budget]]</f>
        <v>2831622</v>
      </c>
      <c r="U1370" s="1">
        <f>(Table19[[#This Row],[Gross Revenue]]/Table19[[#This Row],[Budget]])-1</f>
        <v>113.26488000000001</v>
      </c>
      <c r="V1370" t="str">
        <f t="shared" si="48"/>
        <v>90-110 minutes</v>
      </c>
      <c r="W1370">
        <f>Table19[[#This Row],[Profit]]/Table19[[#This Row],[Budget]]*100</f>
        <v>11326.488000000001</v>
      </c>
      <c r="X1370">
        <v>1637763</v>
      </c>
      <c r="Y1370">
        <v>0.19178668286445014</v>
      </c>
      <c r="Z1370" t="str">
        <f t="shared" si="49"/>
        <v>Low</v>
      </c>
    </row>
    <row r="1371" spans="1:26" x14ac:dyDescent="0.2">
      <c r="A1371" t="s">
        <v>3721</v>
      </c>
      <c r="B1371" t="s">
        <v>777</v>
      </c>
      <c r="C1371" t="s">
        <v>778</v>
      </c>
      <c r="D1371">
        <v>1000</v>
      </c>
      <c r="E1371">
        <v>1171</v>
      </c>
      <c r="F1371">
        <v>319</v>
      </c>
      <c r="G1371">
        <v>656</v>
      </c>
      <c r="H1371">
        <v>5.3</v>
      </c>
      <c r="I1371">
        <v>138</v>
      </c>
      <c r="J1371">
        <v>113</v>
      </c>
      <c r="K1371">
        <v>4717455</v>
      </c>
      <c r="L1371">
        <v>12000000</v>
      </c>
      <c r="M1371" s="2">
        <f>VLOOKUP(A1371,Sheet2!$A$1:G5095,2,0)</f>
        <v>37677</v>
      </c>
      <c r="N1371" t="str">
        <f>VLOOKUP(A1371,Sheet2!$A$1:G5095,3,0)</f>
        <v>Color</v>
      </c>
      <c r="O1371" t="str">
        <f>VLOOKUP(A1371,Sheet2!$A$1:G5095,4,0)</f>
        <v>Mystery</v>
      </c>
      <c r="P1371" t="str">
        <f>VLOOKUP(A1371,Sheet2!$A$1:G5095,5,0)</f>
        <v>English</v>
      </c>
      <c r="Q1371" t="str">
        <f>VLOOKUP(A1371,Sheet2!$A$1:G5095,6,0)</f>
        <v>Australia</v>
      </c>
      <c r="R1371" t="str">
        <f>VLOOKUP(A1371,Sheet2!$A$1:G5095,7,0)</f>
        <v>R</v>
      </c>
      <c r="S1371" t="str">
        <f>IF(Table19[[#This Row],[Language]]="English","English","Other language")</f>
        <v>English</v>
      </c>
      <c r="T1371">
        <f>Table19[[#This Row],[Gross Revenue]]-Table19[[#This Row],[Budget]]</f>
        <v>-7282545</v>
      </c>
      <c r="U1371" s="1">
        <f>(Table19[[#This Row],[Gross Revenue]]/Table19[[#This Row],[Budget]])-1</f>
        <v>-0.60687875000000002</v>
      </c>
      <c r="V1371" t="str">
        <f t="shared" si="48"/>
        <v>111-130 minutes</v>
      </c>
      <c r="W1371">
        <f>Table19[[#This Row],[Profit]]/Table19[[#This Row],[Budget]]*100</f>
        <v>-60.687875000000005</v>
      </c>
      <c r="Z1371" t="str">
        <f t="shared" si="49"/>
        <v>Low</v>
      </c>
    </row>
    <row r="1372" spans="1:26" x14ac:dyDescent="0.2">
      <c r="A1372" t="s">
        <v>5763</v>
      </c>
      <c r="B1372" t="s">
        <v>850</v>
      </c>
      <c r="C1372" t="s">
        <v>614</v>
      </c>
      <c r="D1372">
        <v>26000</v>
      </c>
      <c r="E1372">
        <v>28328</v>
      </c>
      <c r="F1372">
        <v>2000</v>
      </c>
      <c r="G1372">
        <v>27000</v>
      </c>
      <c r="H1372">
        <v>7</v>
      </c>
      <c r="I1372">
        <v>289</v>
      </c>
      <c r="J1372">
        <v>122</v>
      </c>
      <c r="K1372">
        <v>24985612</v>
      </c>
      <c r="L1372">
        <v>100000000</v>
      </c>
      <c r="M1372" s="2">
        <f>VLOOKUP(A1372,Sheet2!$A$1:G5096,2,0)</f>
        <v>42245</v>
      </c>
      <c r="N1372" t="str">
        <f>VLOOKUP(A1372,Sheet2!$A$1:G5096,3,0)</f>
        <v>Color</v>
      </c>
      <c r="O1372" t="str">
        <f>VLOOKUP(A1372,Sheet2!$A$1:G5096,4,0)</f>
        <v>Action</v>
      </c>
      <c r="P1372" t="str">
        <f>VLOOKUP(A1372,Sheet2!$A$1:G5096,5,0)</f>
        <v>English</v>
      </c>
      <c r="Q1372" t="str">
        <f>VLOOKUP(A1372,Sheet2!$A$1:G5096,6,0)</f>
        <v>USA</v>
      </c>
      <c r="R1372" t="str">
        <f>VLOOKUP(A1372,Sheet2!$A$1:G5096,7,0)</f>
        <v>PG-13</v>
      </c>
      <c r="S1372" t="str">
        <f>IF(Table19[[#This Row],[Language]]="English","English","Other language")</f>
        <v>English</v>
      </c>
      <c r="T1372">
        <f>Table19[[#This Row],[Gross Revenue]]-Table19[[#This Row],[Budget]]</f>
        <v>-75014388</v>
      </c>
      <c r="U1372" s="1">
        <f>(Table19[[#This Row],[Gross Revenue]]/Table19[[#This Row],[Budget]])-1</f>
        <v>-0.75014387999999999</v>
      </c>
      <c r="V1372" t="str">
        <f t="shared" si="48"/>
        <v>111-130 minutes</v>
      </c>
      <c r="W1372">
        <f>Table19[[#This Row],[Profit]]/Table19[[#This Row],[Budget]]*100</f>
        <v>-75.014387999999997</v>
      </c>
      <c r="X1372">
        <v>-1289919.5</v>
      </c>
      <c r="Y1372">
        <v>-4.8151417500000002E-2</v>
      </c>
      <c r="Z1372" t="str">
        <f t="shared" si="49"/>
        <v>High</v>
      </c>
    </row>
    <row r="1373" spans="1:26" x14ac:dyDescent="0.2">
      <c r="A1373" t="s">
        <v>3390</v>
      </c>
      <c r="B1373" t="s">
        <v>257</v>
      </c>
      <c r="C1373" t="s">
        <v>258</v>
      </c>
      <c r="D1373">
        <v>306</v>
      </c>
      <c r="E1373">
        <v>796</v>
      </c>
      <c r="F1373">
        <v>11000</v>
      </c>
      <c r="G1373">
        <v>0</v>
      </c>
      <c r="H1373">
        <v>4.3</v>
      </c>
      <c r="I1373">
        <v>110</v>
      </c>
      <c r="J1373">
        <v>127</v>
      </c>
      <c r="K1373">
        <v>301305</v>
      </c>
      <c r="L1373">
        <v>13000000</v>
      </c>
      <c r="M1373" s="2">
        <f>VLOOKUP(A1373,Sheet2!$A$1:G5097,2,0)</f>
        <v>40870</v>
      </c>
      <c r="N1373" t="str">
        <f>VLOOKUP(A1373,Sheet2!$A$1:G5097,3,0)</f>
        <v>Color</v>
      </c>
      <c r="O1373" t="str">
        <f>VLOOKUP(A1373,Sheet2!$A$1:G5097,4,0)</f>
        <v>Drama</v>
      </c>
      <c r="P1373" t="str">
        <f>VLOOKUP(A1373,Sheet2!$A$1:G5097,5,0)</f>
        <v>Bosnian</v>
      </c>
      <c r="Q1373" t="str">
        <f>VLOOKUP(A1373,Sheet2!$A$1:G5097,6,0)</f>
        <v>USA</v>
      </c>
      <c r="R1373" t="str">
        <f>VLOOKUP(A1373,Sheet2!$A$1:G5097,7,0)</f>
        <v>R</v>
      </c>
      <c r="S1373" t="str">
        <f>IF(Table19[[#This Row],[Language]]="English","English","Other language")</f>
        <v>Other language</v>
      </c>
      <c r="T1373">
        <f>Table19[[#This Row],[Gross Revenue]]-Table19[[#This Row],[Budget]]</f>
        <v>-12698695</v>
      </c>
      <c r="U1373" s="1">
        <f>(Table19[[#This Row],[Gross Revenue]]/Table19[[#This Row],[Budget]])-1</f>
        <v>-0.97682269230769236</v>
      </c>
      <c r="V1373" t="str">
        <f t="shared" si="48"/>
        <v>111-130 minutes</v>
      </c>
      <c r="W1373">
        <f>Table19[[#This Row],[Profit]]/Table19[[#This Row],[Budget]]*100</f>
        <v>-97.682269230769222</v>
      </c>
      <c r="X1373">
        <v>-434215.5</v>
      </c>
      <c r="Y1373">
        <v>-0.10115100772200772</v>
      </c>
      <c r="Z1373" t="str">
        <f t="shared" si="49"/>
        <v>Low</v>
      </c>
    </row>
    <row r="1374" spans="1:26" x14ac:dyDescent="0.2">
      <c r="A1374" t="s">
        <v>5060</v>
      </c>
      <c r="B1374" t="s">
        <v>718</v>
      </c>
      <c r="C1374" t="s">
        <v>2049</v>
      </c>
      <c r="D1374">
        <v>17000</v>
      </c>
      <c r="E1374">
        <v>20312</v>
      </c>
      <c r="F1374">
        <v>21</v>
      </c>
      <c r="G1374">
        <v>1000</v>
      </c>
      <c r="H1374">
        <v>6.5</v>
      </c>
      <c r="I1374">
        <v>81</v>
      </c>
      <c r="J1374">
        <v>97</v>
      </c>
      <c r="K1374">
        <v>11043445</v>
      </c>
      <c r="L1374">
        <v>10000000</v>
      </c>
      <c r="M1374" s="2">
        <f>VLOOKUP(A1374,Sheet2!$A$1:G5098,2,0)</f>
        <v>39098</v>
      </c>
      <c r="N1374" t="str">
        <f>VLOOKUP(A1374,Sheet2!$A$1:G5098,3,0)</f>
        <v>Color</v>
      </c>
      <c r="O1374" t="str">
        <f>VLOOKUP(A1374,Sheet2!$A$1:G5098,4,0)</f>
        <v>Comedy</v>
      </c>
      <c r="P1374" t="str">
        <f>VLOOKUP(A1374,Sheet2!$A$1:G5098,5,0)</f>
        <v>English</v>
      </c>
      <c r="Q1374" t="str">
        <f>VLOOKUP(A1374,Sheet2!$A$1:G5098,6,0)</f>
        <v>USA</v>
      </c>
      <c r="R1374" t="str">
        <f>VLOOKUP(A1374,Sheet2!$A$1:G5098,7,0)</f>
        <v>PG-13</v>
      </c>
      <c r="S1374" t="str">
        <f>IF(Table19[[#This Row],[Language]]="English","English","Other language")</f>
        <v>English</v>
      </c>
      <c r="T1374">
        <f>Table19[[#This Row],[Gross Revenue]]-Table19[[#This Row],[Budget]]</f>
        <v>1043445</v>
      </c>
      <c r="U1374" s="1">
        <f>(Table19[[#This Row],[Gross Revenue]]/Table19[[#This Row],[Budget]])-1</f>
        <v>0.10434450000000006</v>
      </c>
      <c r="V1374" t="str">
        <f t="shared" si="48"/>
        <v>90-110 minutes</v>
      </c>
      <c r="W1374">
        <f>Table19[[#This Row],[Profit]]/Table19[[#This Row],[Budget]]*100</f>
        <v>10.43445</v>
      </c>
      <c r="X1374">
        <v>1637763</v>
      </c>
      <c r="Y1374">
        <v>0.19178668286445014</v>
      </c>
      <c r="Z1374" t="str">
        <f t="shared" si="49"/>
        <v>Low</v>
      </c>
    </row>
    <row r="1375" spans="1:26" x14ac:dyDescent="0.2">
      <c r="A1375" t="s">
        <v>3332</v>
      </c>
      <c r="B1375" t="s">
        <v>150</v>
      </c>
      <c r="C1375" t="s">
        <v>39</v>
      </c>
      <c r="D1375">
        <v>26000</v>
      </c>
      <c r="E1375">
        <v>26564</v>
      </c>
      <c r="F1375">
        <v>892</v>
      </c>
      <c r="G1375">
        <v>0</v>
      </c>
      <c r="H1375">
        <v>3.8</v>
      </c>
      <c r="I1375">
        <v>140</v>
      </c>
      <c r="J1375">
        <v>156</v>
      </c>
      <c r="K1375">
        <v>4535117</v>
      </c>
      <c r="L1375">
        <v>60000000</v>
      </c>
      <c r="M1375" s="2">
        <f>VLOOKUP(A1375,Sheet2!$A$1:G5099,2,0)</f>
        <v>39349</v>
      </c>
      <c r="N1375" t="str">
        <f>VLOOKUP(A1375,Sheet2!$A$1:G5099,3,0)</f>
        <v>Color</v>
      </c>
      <c r="O1375" t="str">
        <f>VLOOKUP(A1375,Sheet2!$A$1:G5099,4,0)</f>
        <v>Action</v>
      </c>
      <c r="P1375" t="str">
        <f>VLOOKUP(A1375,Sheet2!$A$1:G5099,5,0)</f>
        <v>English</v>
      </c>
      <c r="Q1375" t="str">
        <f>VLOOKUP(A1375,Sheet2!$A$1:G5099,6,0)</f>
        <v>Germany</v>
      </c>
      <c r="R1375" t="str">
        <f>VLOOKUP(A1375,Sheet2!$A$1:G5099,7,0)</f>
        <v>PG-13</v>
      </c>
      <c r="S1375" t="str">
        <f>IF(Table19[[#This Row],[Language]]="English","English","Other language")</f>
        <v>English</v>
      </c>
      <c r="T1375">
        <f>Table19[[#This Row],[Gross Revenue]]-Table19[[#This Row],[Budget]]</f>
        <v>-55464883</v>
      </c>
      <c r="U1375" s="1">
        <f>(Table19[[#This Row],[Gross Revenue]]/Table19[[#This Row],[Budget]])-1</f>
        <v>-0.92441471666666664</v>
      </c>
      <c r="V1375" t="str">
        <f t="shared" si="48"/>
        <v>&gt;150 minutes</v>
      </c>
      <c r="W1375">
        <f>Table19[[#This Row],[Profit]]/Table19[[#This Row],[Budget]]*100</f>
        <v>-92.441471666666658</v>
      </c>
      <c r="X1375">
        <v>-1289919.5</v>
      </c>
      <c r="Y1375">
        <v>-4.8151417500000002E-2</v>
      </c>
      <c r="Z1375" t="str">
        <f t="shared" si="49"/>
        <v>High</v>
      </c>
    </row>
    <row r="1376" spans="1:26" x14ac:dyDescent="0.2">
      <c r="A1376" t="s">
        <v>6880</v>
      </c>
      <c r="B1376" t="s">
        <v>3168</v>
      </c>
      <c r="C1376" t="s">
        <v>3169</v>
      </c>
      <c r="D1376">
        <v>168</v>
      </c>
      <c r="E1376">
        <v>408</v>
      </c>
      <c r="F1376">
        <v>90</v>
      </c>
      <c r="G1376">
        <v>0</v>
      </c>
      <c r="H1376">
        <v>8.1</v>
      </c>
      <c r="I1376">
        <v>107</v>
      </c>
      <c r="J1376">
        <v>100</v>
      </c>
      <c r="K1376">
        <v>1134049</v>
      </c>
      <c r="L1376">
        <v>2000000</v>
      </c>
      <c r="M1376" s="2">
        <f>VLOOKUP(A1376,Sheet2!$A$1:G5100,2,0)</f>
        <v>39314</v>
      </c>
      <c r="N1376" t="str">
        <f>VLOOKUP(A1376,Sheet2!$A$1:G5100,3,0)</f>
        <v>Black and White</v>
      </c>
      <c r="O1376" t="str">
        <f>VLOOKUP(A1376,Sheet2!$A$1:G5100,4,0)</f>
        <v>Documentary</v>
      </c>
      <c r="P1376" t="str">
        <f>VLOOKUP(A1376,Sheet2!$A$1:G5100,5,0)</f>
        <v>English</v>
      </c>
      <c r="Q1376" t="str">
        <f>VLOOKUP(A1376,Sheet2!$A$1:G5100,6,0)</f>
        <v>UK</v>
      </c>
      <c r="R1376" t="str">
        <f>VLOOKUP(A1376,Sheet2!$A$1:G5100,7,0)</f>
        <v>PG</v>
      </c>
      <c r="S1376" t="str">
        <f>IF(Table19[[#This Row],[Language]]="English","English","Other language")</f>
        <v>English</v>
      </c>
      <c r="T1376">
        <f>Table19[[#This Row],[Gross Revenue]]-Table19[[#This Row],[Budget]]</f>
        <v>-865951</v>
      </c>
      <c r="U1376" s="1">
        <f>(Table19[[#This Row],[Gross Revenue]]/Table19[[#This Row],[Budget]])-1</f>
        <v>-0.43297549999999996</v>
      </c>
      <c r="V1376" t="str">
        <f t="shared" si="48"/>
        <v>90-110 minutes</v>
      </c>
      <c r="W1376">
        <f>Table19[[#This Row],[Profit]]/Table19[[#This Row],[Budget]]*100</f>
        <v>-43.297550000000001</v>
      </c>
      <c r="Z1376" t="str">
        <f t="shared" si="49"/>
        <v>Low</v>
      </c>
    </row>
    <row r="1377" spans="1:26" x14ac:dyDescent="0.2">
      <c r="A1377" t="s">
        <v>5375</v>
      </c>
      <c r="B1377" t="s">
        <v>1200</v>
      </c>
      <c r="C1377" t="s">
        <v>2265</v>
      </c>
      <c r="D1377">
        <v>20000</v>
      </c>
      <c r="E1377">
        <v>34011</v>
      </c>
      <c r="F1377">
        <v>487</v>
      </c>
      <c r="G1377">
        <v>52000</v>
      </c>
      <c r="H1377">
        <v>6.7</v>
      </c>
      <c r="I1377">
        <v>360</v>
      </c>
      <c r="J1377">
        <v>109</v>
      </c>
      <c r="K1377">
        <v>37553932</v>
      </c>
      <c r="L1377">
        <v>40000000</v>
      </c>
      <c r="M1377" s="2">
        <f>VLOOKUP(A1377,Sheet2!$A$1:G5101,2,0)</f>
        <v>40765</v>
      </c>
      <c r="N1377" t="str">
        <f>VLOOKUP(A1377,Sheet2!$A$1:G5101,3,0)</f>
        <v>Color</v>
      </c>
      <c r="O1377" t="str">
        <f>VLOOKUP(A1377,Sheet2!$A$1:G5101,4,0)</f>
        <v>Action</v>
      </c>
      <c r="P1377" t="str">
        <f>VLOOKUP(A1377,Sheet2!$A$1:G5101,5,0)</f>
        <v>English</v>
      </c>
      <c r="Q1377" t="str">
        <f>VLOOKUP(A1377,Sheet2!$A$1:G5101,6,0)</f>
        <v>USA</v>
      </c>
      <c r="R1377" t="str">
        <f>VLOOKUP(A1377,Sheet2!$A$1:G5101,7,0)</f>
        <v>PG-13</v>
      </c>
      <c r="S1377" t="str">
        <f>IF(Table19[[#This Row],[Language]]="English","English","Other language")</f>
        <v>English</v>
      </c>
      <c r="T1377">
        <f>Table19[[#This Row],[Gross Revenue]]-Table19[[#This Row],[Budget]]</f>
        <v>-2446068</v>
      </c>
      <c r="U1377" s="1">
        <f>(Table19[[#This Row],[Gross Revenue]]/Table19[[#This Row],[Budget]])-1</f>
        <v>-6.1151700000000031E-2</v>
      </c>
      <c r="V1377" t="str">
        <f t="shared" si="48"/>
        <v>90-110 minutes</v>
      </c>
      <c r="W1377">
        <f>Table19[[#This Row],[Profit]]/Table19[[#This Row],[Budget]]*100</f>
        <v>-6.11517</v>
      </c>
      <c r="X1377">
        <v>-1289919.5</v>
      </c>
      <c r="Y1377">
        <v>-4.8151417500000002E-2</v>
      </c>
      <c r="Z1377" t="str">
        <f t="shared" si="49"/>
        <v>High</v>
      </c>
    </row>
    <row r="1378" spans="1:26" x14ac:dyDescent="0.2">
      <c r="A1378" t="s">
        <v>6085</v>
      </c>
      <c r="B1378" t="s">
        <v>68</v>
      </c>
      <c r="C1378" t="s">
        <v>717</v>
      </c>
      <c r="D1378">
        <v>1000</v>
      </c>
      <c r="E1378">
        <v>4837</v>
      </c>
      <c r="F1378">
        <v>48</v>
      </c>
      <c r="G1378">
        <v>375</v>
      </c>
      <c r="H1378">
        <v>6.1</v>
      </c>
      <c r="I1378">
        <v>28</v>
      </c>
      <c r="J1378">
        <v>95</v>
      </c>
      <c r="K1378">
        <v>14003141</v>
      </c>
      <c r="L1378">
        <v>7000000</v>
      </c>
      <c r="M1378" s="2">
        <f>VLOOKUP(A1378,Sheet2!$A$1:G5102,2,0)</f>
        <v>36246</v>
      </c>
      <c r="N1378" t="str">
        <f>VLOOKUP(A1378,Sheet2!$A$1:G5102,3,0)</f>
        <v>Color</v>
      </c>
      <c r="O1378" t="str">
        <f>VLOOKUP(A1378,Sheet2!$A$1:G5102,4,0)</f>
        <v>Crime</v>
      </c>
      <c r="P1378" t="str">
        <f>VLOOKUP(A1378,Sheet2!$A$1:G5102,5,0)</f>
        <v>English</v>
      </c>
      <c r="Q1378" t="str">
        <f>VLOOKUP(A1378,Sheet2!$A$1:G5102,6,0)</f>
        <v>USA</v>
      </c>
      <c r="R1378" t="str">
        <f>VLOOKUP(A1378,Sheet2!$A$1:G5102,7,0)</f>
        <v>R</v>
      </c>
      <c r="S1378" t="str">
        <f>IF(Table19[[#This Row],[Language]]="English","English","Other language")</f>
        <v>English</v>
      </c>
      <c r="T1378">
        <f>Table19[[#This Row],[Gross Revenue]]-Table19[[#This Row],[Budget]]</f>
        <v>7003141</v>
      </c>
      <c r="U1378" s="1">
        <f>(Table19[[#This Row],[Gross Revenue]]/Table19[[#This Row],[Budget]])-1</f>
        <v>1.0004487142857141</v>
      </c>
      <c r="V1378" t="str">
        <f t="shared" si="48"/>
        <v>90-110 minutes</v>
      </c>
      <c r="W1378">
        <f>Table19[[#This Row],[Profit]]/Table19[[#This Row],[Budget]]*100</f>
        <v>100.04487142857144</v>
      </c>
      <c r="X1378">
        <v>-74533.5</v>
      </c>
      <c r="Y1378">
        <v>-7.4856785714285719E-3</v>
      </c>
      <c r="Z1378" t="str">
        <f t="shared" si="49"/>
        <v>Low</v>
      </c>
    </row>
    <row r="1379" spans="1:26" x14ac:dyDescent="0.2">
      <c r="A1379" t="s">
        <v>6927</v>
      </c>
      <c r="B1379" t="s">
        <v>3191</v>
      </c>
      <c r="C1379" t="s">
        <v>1689</v>
      </c>
      <c r="D1379">
        <v>131</v>
      </c>
      <c r="E1379">
        <v>343</v>
      </c>
      <c r="F1379">
        <v>777</v>
      </c>
      <c r="G1379">
        <v>37000</v>
      </c>
      <c r="H1379">
        <v>8.1999999999999993</v>
      </c>
      <c r="I1379">
        <v>226</v>
      </c>
      <c r="J1379">
        <v>139</v>
      </c>
      <c r="K1379">
        <v>6857096</v>
      </c>
      <c r="L1379">
        <v>6800000</v>
      </c>
      <c r="M1379" s="2">
        <f>VLOOKUP(A1379,Sheet2!$A$1:G5103,2,0)</f>
        <v>40408</v>
      </c>
      <c r="N1379" t="str">
        <f>VLOOKUP(A1379,Sheet2!$A$1:G5103,3,0)</f>
        <v>Color</v>
      </c>
      <c r="O1379" t="str">
        <f>VLOOKUP(A1379,Sheet2!$A$1:G5103,4,0)</f>
        <v>Drama</v>
      </c>
      <c r="P1379" t="str">
        <f>VLOOKUP(A1379,Sheet2!$A$1:G5103,5,0)</f>
        <v>French</v>
      </c>
      <c r="Q1379" t="str">
        <f>VLOOKUP(A1379,Sheet2!$A$1:G5103,6,0)</f>
        <v>Canada</v>
      </c>
      <c r="R1379" t="str">
        <f>VLOOKUP(A1379,Sheet2!$A$1:G5103,7,0)</f>
        <v>R</v>
      </c>
      <c r="S1379" t="str">
        <f>IF(Table19[[#This Row],[Language]]="English","English","Other language")</f>
        <v>Other language</v>
      </c>
      <c r="T1379">
        <f>Table19[[#This Row],[Gross Revenue]]-Table19[[#This Row],[Budget]]</f>
        <v>57096</v>
      </c>
      <c r="U1379" s="1">
        <f>(Table19[[#This Row],[Gross Revenue]]/Table19[[#This Row],[Budget]])-1</f>
        <v>8.3964705882353385E-3</v>
      </c>
      <c r="V1379" t="str">
        <f t="shared" si="48"/>
        <v>131-150 minutes</v>
      </c>
      <c r="W1379">
        <f>Table19[[#This Row],[Profit]]/Table19[[#This Row],[Budget]]*100</f>
        <v>0.8396470588235293</v>
      </c>
      <c r="X1379">
        <v>-434215.5</v>
      </c>
      <c r="Y1379">
        <v>-0.10115100772200772</v>
      </c>
      <c r="Z1379" t="str">
        <f t="shared" si="49"/>
        <v>Low</v>
      </c>
    </row>
    <row r="1380" spans="1:26" x14ac:dyDescent="0.2">
      <c r="A1380" t="s">
        <v>7022</v>
      </c>
      <c r="B1380" t="s">
        <v>691</v>
      </c>
      <c r="C1380" t="s">
        <v>2739</v>
      </c>
      <c r="D1380">
        <v>29000</v>
      </c>
      <c r="E1380">
        <v>81115</v>
      </c>
      <c r="F1380">
        <v>22000</v>
      </c>
      <c r="G1380">
        <v>175000</v>
      </c>
      <c r="H1380">
        <v>8.8000000000000007</v>
      </c>
      <c r="I1380">
        <v>642</v>
      </c>
      <c r="J1380">
        <v>148</v>
      </c>
      <c r="K1380">
        <v>292568851</v>
      </c>
      <c r="L1380">
        <v>160000000</v>
      </c>
      <c r="M1380" s="2">
        <f>VLOOKUP(A1380,Sheet2!$A$1:G5104,2,0)</f>
        <v>40240</v>
      </c>
      <c r="N1380" t="str">
        <f>VLOOKUP(A1380,Sheet2!$A$1:G5104,3,0)</f>
        <v>Color</v>
      </c>
      <c r="O1380" t="str">
        <f>VLOOKUP(A1380,Sheet2!$A$1:G5104,4,0)</f>
        <v>Action</v>
      </c>
      <c r="P1380" t="str">
        <f>VLOOKUP(A1380,Sheet2!$A$1:G5104,5,0)</f>
        <v>English</v>
      </c>
      <c r="Q1380" t="str">
        <f>VLOOKUP(A1380,Sheet2!$A$1:G5104,6,0)</f>
        <v>USA</v>
      </c>
      <c r="R1380" t="str">
        <f>VLOOKUP(A1380,Sheet2!$A$1:G5104,7,0)</f>
        <v>PG-13</v>
      </c>
      <c r="S1380" t="str">
        <f>IF(Table19[[#This Row],[Language]]="English","English","Other language")</f>
        <v>English</v>
      </c>
      <c r="T1380">
        <f>Table19[[#This Row],[Gross Revenue]]-Table19[[#This Row],[Budget]]</f>
        <v>132568851</v>
      </c>
      <c r="U1380" s="1">
        <f>(Table19[[#This Row],[Gross Revenue]]/Table19[[#This Row],[Budget]])-1</f>
        <v>0.8285553187500001</v>
      </c>
      <c r="V1380" t="str">
        <f t="shared" si="48"/>
        <v>131-150 minutes</v>
      </c>
      <c r="W1380">
        <f>Table19[[#This Row],[Profit]]/Table19[[#This Row],[Budget]]*100</f>
        <v>82.855531874999997</v>
      </c>
      <c r="X1380">
        <v>-1289919.5</v>
      </c>
      <c r="Y1380">
        <v>-4.8151417500000002E-2</v>
      </c>
      <c r="Z1380" t="str">
        <f t="shared" si="49"/>
        <v>High</v>
      </c>
    </row>
    <row r="1381" spans="1:26" x14ac:dyDescent="0.2">
      <c r="A1381" t="s">
        <v>5141</v>
      </c>
      <c r="B1381" t="s">
        <v>2108</v>
      </c>
      <c r="C1381" t="s">
        <v>2108</v>
      </c>
      <c r="D1381">
        <v>87</v>
      </c>
      <c r="E1381">
        <v>256</v>
      </c>
      <c r="F1381">
        <v>87</v>
      </c>
      <c r="G1381">
        <v>400</v>
      </c>
      <c r="H1381">
        <v>6.6</v>
      </c>
      <c r="I1381">
        <v>60</v>
      </c>
      <c r="J1381">
        <v>94</v>
      </c>
      <c r="K1381">
        <v>36830</v>
      </c>
      <c r="L1381">
        <v>1400000</v>
      </c>
      <c r="M1381" s="2">
        <f>VLOOKUP(A1381,Sheet2!$A$1:G5105,2,0)</f>
        <v>38208</v>
      </c>
      <c r="N1381" t="str">
        <f>VLOOKUP(A1381,Sheet2!$A$1:G5105,3,0)</f>
        <v>Color</v>
      </c>
      <c r="O1381" t="str">
        <f>VLOOKUP(A1381,Sheet2!$A$1:G5105,4,0)</f>
        <v>Adventure</v>
      </c>
      <c r="P1381" t="str">
        <f>VLOOKUP(A1381,Sheet2!$A$1:G5105,5,0)</f>
        <v>English</v>
      </c>
      <c r="Q1381" t="str">
        <f>VLOOKUP(A1381,Sheet2!$A$1:G5105,6,0)</f>
        <v>UK</v>
      </c>
      <c r="R1381" t="str">
        <f>VLOOKUP(A1381,Sheet2!$A$1:G5105,7,0)</f>
        <v>PG-13</v>
      </c>
      <c r="S1381" t="str">
        <f>IF(Table19[[#This Row],[Language]]="English","English","Other language")</f>
        <v>English</v>
      </c>
      <c r="T1381">
        <f>Table19[[#This Row],[Gross Revenue]]-Table19[[#This Row],[Budget]]</f>
        <v>-1363170</v>
      </c>
      <c r="U1381" s="1">
        <f>(Table19[[#This Row],[Gross Revenue]]/Table19[[#This Row],[Budget]])-1</f>
        <v>-0.97369285714285714</v>
      </c>
      <c r="V1381" t="str">
        <f t="shared" si="48"/>
        <v>90-110 minutes</v>
      </c>
      <c r="W1381">
        <f>Table19[[#This Row],[Profit]]/Table19[[#This Row],[Budget]]*100</f>
        <v>-97.369285714285709</v>
      </c>
      <c r="X1381">
        <v>3892693.5</v>
      </c>
      <c r="Y1381">
        <v>0.11726928571428571</v>
      </c>
      <c r="Z1381" t="str">
        <f t="shared" si="49"/>
        <v>Low</v>
      </c>
    </row>
    <row r="1382" spans="1:26" x14ac:dyDescent="0.2">
      <c r="A1382" t="s">
        <v>5717</v>
      </c>
      <c r="B1382" t="s">
        <v>469</v>
      </c>
      <c r="C1382" t="s">
        <v>330</v>
      </c>
      <c r="D1382">
        <v>10000</v>
      </c>
      <c r="E1382">
        <v>16785</v>
      </c>
      <c r="F1382">
        <v>776</v>
      </c>
      <c r="G1382">
        <v>16000</v>
      </c>
      <c r="H1382">
        <v>6.9</v>
      </c>
      <c r="I1382">
        <v>185</v>
      </c>
      <c r="J1382">
        <v>154</v>
      </c>
      <c r="K1382">
        <v>306124059</v>
      </c>
      <c r="L1382">
        <v>75000000</v>
      </c>
      <c r="M1382" s="2">
        <f>VLOOKUP(A1382,Sheet2!$A$1:G5106,2,0)</f>
        <v>35210</v>
      </c>
      <c r="N1382" t="str">
        <f>VLOOKUP(A1382,Sheet2!$A$1:G5106,3,0)</f>
        <v>Color</v>
      </c>
      <c r="O1382" t="str">
        <f>VLOOKUP(A1382,Sheet2!$A$1:G5106,4,0)</f>
        <v>Action</v>
      </c>
      <c r="P1382" t="str">
        <f>VLOOKUP(A1382,Sheet2!$A$1:G5106,5,0)</f>
        <v>English</v>
      </c>
      <c r="Q1382" t="str">
        <f>VLOOKUP(A1382,Sheet2!$A$1:G5106,6,0)</f>
        <v>USA</v>
      </c>
      <c r="R1382" t="str">
        <f>VLOOKUP(A1382,Sheet2!$A$1:G5106,7,0)</f>
        <v>PG-13</v>
      </c>
      <c r="S1382" t="str">
        <f>IF(Table19[[#This Row],[Language]]="English","English","Other language")</f>
        <v>English</v>
      </c>
      <c r="T1382">
        <f>Table19[[#This Row],[Gross Revenue]]-Table19[[#This Row],[Budget]]</f>
        <v>231124059</v>
      </c>
      <c r="U1382" s="1">
        <f>(Table19[[#This Row],[Gross Revenue]]/Table19[[#This Row],[Budget]])-1</f>
        <v>3.0816541199999996</v>
      </c>
      <c r="V1382" t="str">
        <f t="shared" si="48"/>
        <v>&gt;150 minutes</v>
      </c>
      <c r="W1382">
        <f>Table19[[#This Row],[Profit]]/Table19[[#This Row],[Budget]]*100</f>
        <v>308.165412</v>
      </c>
      <c r="X1382">
        <v>-1289919.5</v>
      </c>
      <c r="Y1382">
        <v>-4.8151417500000002E-2</v>
      </c>
      <c r="Z1382" t="str">
        <f t="shared" si="49"/>
        <v>High</v>
      </c>
    </row>
    <row r="1383" spans="1:26" x14ac:dyDescent="0.2">
      <c r="A1383" t="s">
        <v>4656</v>
      </c>
      <c r="B1383" t="s">
        <v>628</v>
      </c>
      <c r="C1383" t="s">
        <v>1734</v>
      </c>
      <c r="D1383">
        <v>11000</v>
      </c>
      <c r="E1383">
        <v>14959</v>
      </c>
      <c r="F1383">
        <v>14000</v>
      </c>
      <c r="G1383">
        <v>5000</v>
      </c>
      <c r="H1383">
        <v>6.2</v>
      </c>
      <c r="I1383">
        <v>470</v>
      </c>
      <c r="J1383">
        <v>122</v>
      </c>
      <c r="K1383">
        <v>317011114</v>
      </c>
      <c r="L1383">
        <v>185000000</v>
      </c>
      <c r="M1383" s="2">
        <f>VLOOKUP(A1383,Sheet2!$A$1:G5107,2,0)</f>
        <v>39808</v>
      </c>
      <c r="N1383" t="str">
        <f>VLOOKUP(A1383,Sheet2!$A$1:G5107,3,0)</f>
        <v>Color</v>
      </c>
      <c r="O1383" t="str">
        <f>VLOOKUP(A1383,Sheet2!$A$1:G5107,4,0)</f>
        <v>Action</v>
      </c>
      <c r="P1383" t="str">
        <f>VLOOKUP(A1383,Sheet2!$A$1:G5107,5,0)</f>
        <v>English</v>
      </c>
      <c r="Q1383" t="str">
        <f>VLOOKUP(A1383,Sheet2!$A$1:G5107,6,0)</f>
        <v>USA</v>
      </c>
      <c r="R1383" t="str">
        <f>VLOOKUP(A1383,Sheet2!$A$1:G5107,7,0)</f>
        <v>PG-13</v>
      </c>
      <c r="S1383" t="str">
        <f>IF(Table19[[#This Row],[Language]]="English","English","Other language")</f>
        <v>English</v>
      </c>
      <c r="T1383">
        <f>Table19[[#This Row],[Gross Revenue]]-Table19[[#This Row],[Budget]]</f>
        <v>132011114</v>
      </c>
      <c r="U1383" s="1">
        <f>(Table19[[#This Row],[Gross Revenue]]/Table19[[#This Row],[Budget]])-1</f>
        <v>0.71357358918918923</v>
      </c>
      <c r="V1383" t="str">
        <f t="shared" si="48"/>
        <v>111-130 minutes</v>
      </c>
      <c r="W1383">
        <f>Table19[[#This Row],[Profit]]/Table19[[#This Row],[Budget]]*100</f>
        <v>71.357358918918919</v>
      </c>
      <c r="X1383">
        <v>-1289919.5</v>
      </c>
      <c r="Y1383">
        <v>-4.8151417500000002E-2</v>
      </c>
      <c r="Z1383" t="str">
        <f t="shared" si="49"/>
        <v>High</v>
      </c>
    </row>
    <row r="1384" spans="1:26" x14ac:dyDescent="0.2">
      <c r="A1384" t="s">
        <v>6959</v>
      </c>
      <c r="B1384" t="s">
        <v>628</v>
      </c>
      <c r="C1384" t="s">
        <v>1734</v>
      </c>
      <c r="D1384">
        <v>11000</v>
      </c>
      <c r="E1384">
        <v>12884</v>
      </c>
      <c r="F1384">
        <v>14000</v>
      </c>
      <c r="G1384">
        <v>0</v>
      </c>
      <c r="H1384">
        <v>8.3000000000000007</v>
      </c>
      <c r="I1384">
        <v>149</v>
      </c>
      <c r="J1384">
        <v>127</v>
      </c>
      <c r="K1384">
        <v>197171806</v>
      </c>
      <c r="L1384">
        <v>48000000</v>
      </c>
      <c r="M1384" s="2">
        <f>VLOOKUP(A1384,Sheet2!$A$1:G5108,2,0)</f>
        <v>32646</v>
      </c>
      <c r="N1384" t="str">
        <f>VLOOKUP(A1384,Sheet2!$A$1:G5108,3,0)</f>
        <v>Color</v>
      </c>
      <c r="O1384" t="str">
        <f>VLOOKUP(A1384,Sheet2!$A$1:G5108,4,0)</f>
        <v>Action</v>
      </c>
      <c r="P1384" t="str">
        <f>VLOOKUP(A1384,Sheet2!$A$1:G5108,5,0)</f>
        <v>English</v>
      </c>
      <c r="Q1384" t="str">
        <f>VLOOKUP(A1384,Sheet2!$A$1:G5108,6,0)</f>
        <v>USA</v>
      </c>
      <c r="R1384" t="str">
        <f>VLOOKUP(A1384,Sheet2!$A$1:G5108,7,0)</f>
        <v>PG-13</v>
      </c>
      <c r="S1384" t="str">
        <f>IF(Table19[[#This Row],[Language]]="English","English","Other language")</f>
        <v>English</v>
      </c>
      <c r="T1384">
        <f>Table19[[#This Row],[Gross Revenue]]-Table19[[#This Row],[Budget]]</f>
        <v>149171806</v>
      </c>
      <c r="U1384" s="1">
        <f>(Table19[[#This Row],[Gross Revenue]]/Table19[[#This Row],[Budget]])-1</f>
        <v>3.1077459583333331</v>
      </c>
      <c r="V1384" t="str">
        <f t="shared" si="48"/>
        <v>111-130 minutes</v>
      </c>
      <c r="W1384">
        <f>Table19[[#This Row],[Profit]]/Table19[[#This Row],[Budget]]*100</f>
        <v>310.77459583333331</v>
      </c>
      <c r="X1384">
        <v>-1289919.5</v>
      </c>
      <c r="Y1384">
        <v>-4.8151417500000002E-2</v>
      </c>
      <c r="Z1384" t="str">
        <f t="shared" si="49"/>
        <v>High</v>
      </c>
    </row>
    <row r="1385" spans="1:26" x14ac:dyDescent="0.2">
      <c r="A1385" t="s">
        <v>6589</v>
      </c>
      <c r="B1385" t="s">
        <v>628</v>
      </c>
      <c r="C1385" t="s">
        <v>1734</v>
      </c>
      <c r="D1385">
        <v>11000</v>
      </c>
      <c r="E1385">
        <v>11898</v>
      </c>
      <c r="F1385">
        <v>14000</v>
      </c>
      <c r="G1385">
        <v>0</v>
      </c>
      <c r="H1385">
        <v>7.6</v>
      </c>
      <c r="I1385">
        <v>148</v>
      </c>
      <c r="J1385">
        <v>118</v>
      </c>
      <c r="K1385">
        <v>179870271</v>
      </c>
      <c r="L1385">
        <v>28000000</v>
      </c>
      <c r="M1385" s="2">
        <f>VLOOKUP(A1385,Sheet2!$A$1:G5109,2,0)</f>
        <v>30985</v>
      </c>
      <c r="N1385" t="str">
        <f>VLOOKUP(A1385,Sheet2!$A$1:G5109,3,0)</f>
        <v>Color</v>
      </c>
      <c r="O1385" t="str">
        <f>VLOOKUP(A1385,Sheet2!$A$1:G5109,4,0)</f>
        <v>Action</v>
      </c>
      <c r="P1385" t="str">
        <f>VLOOKUP(A1385,Sheet2!$A$1:G5109,5,0)</f>
        <v>English</v>
      </c>
      <c r="Q1385" t="str">
        <f>VLOOKUP(A1385,Sheet2!$A$1:G5109,6,0)</f>
        <v>USA</v>
      </c>
      <c r="R1385" t="str">
        <f>VLOOKUP(A1385,Sheet2!$A$1:G5109,7,0)</f>
        <v>PG</v>
      </c>
      <c r="S1385" t="str">
        <f>IF(Table19[[#This Row],[Language]]="English","English","Other language")</f>
        <v>English</v>
      </c>
      <c r="T1385">
        <f>Table19[[#This Row],[Gross Revenue]]-Table19[[#This Row],[Budget]]</f>
        <v>151870271</v>
      </c>
      <c r="U1385" s="1">
        <f>(Table19[[#This Row],[Gross Revenue]]/Table19[[#This Row],[Budget]])-1</f>
        <v>5.42393825</v>
      </c>
      <c r="V1385" t="str">
        <f t="shared" si="48"/>
        <v>111-130 minutes</v>
      </c>
      <c r="W1385">
        <f>Table19[[#This Row],[Profit]]/Table19[[#This Row],[Budget]]*100</f>
        <v>542.39382499999999</v>
      </c>
      <c r="X1385">
        <v>-1289919.5</v>
      </c>
      <c r="Y1385">
        <v>-4.8151417500000002E-2</v>
      </c>
      <c r="Z1385" t="str">
        <f t="shared" si="49"/>
        <v>Medium</v>
      </c>
    </row>
    <row r="1386" spans="1:26" x14ac:dyDescent="0.2">
      <c r="A1386" t="s">
        <v>3659</v>
      </c>
      <c r="B1386" t="s">
        <v>688</v>
      </c>
      <c r="C1386" t="s">
        <v>689</v>
      </c>
      <c r="D1386">
        <v>223</v>
      </c>
      <c r="E1386">
        <v>242</v>
      </c>
      <c r="F1386">
        <v>55</v>
      </c>
      <c r="G1386">
        <v>657</v>
      </c>
      <c r="H1386">
        <v>5.2</v>
      </c>
      <c r="I1386">
        <v>36</v>
      </c>
      <c r="J1386">
        <v>93</v>
      </c>
      <c r="K1386">
        <v>4063</v>
      </c>
      <c r="L1386">
        <v>4000000</v>
      </c>
      <c r="M1386" s="2">
        <f>VLOOKUP(A1386,Sheet2!$A$1:G5110,2,0)</f>
        <v>41264</v>
      </c>
      <c r="N1386" t="str">
        <f>VLOOKUP(A1386,Sheet2!$A$1:G5110,3,0)</f>
        <v>Color</v>
      </c>
      <c r="O1386" t="str">
        <f>VLOOKUP(A1386,Sheet2!$A$1:G5110,4,0)</f>
        <v>Drama</v>
      </c>
      <c r="P1386" t="str">
        <f>VLOOKUP(A1386,Sheet2!$A$1:G5110,5,0)</f>
        <v>English</v>
      </c>
      <c r="Q1386" t="str">
        <f>VLOOKUP(A1386,Sheet2!$A$1:G5110,6,0)</f>
        <v>Canada</v>
      </c>
      <c r="R1386" t="str">
        <f>VLOOKUP(A1386,Sheet2!$A$1:G5110,7,0)</f>
        <v>R</v>
      </c>
      <c r="S1386" t="str">
        <f>IF(Table19[[#This Row],[Language]]="English","English","Other language")</f>
        <v>English</v>
      </c>
      <c r="T1386">
        <f>Table19[[#This Row],[Gross Revenue]]-Table19[[#This Row],[Budget]]</f>
        <v>-3995937</v>
      </c>
      <c r="U1386" s="1">
        <f>(Table19[[#This Row],[Gross Revenue]]/Table19[[#This Row],[Budget]])-1</f>
        <v>-0.99898425000000002</v>
      </c>
      <c r="V1386" t="str">
        <f t="shared" si="48"/>
        <v>90-110 minutes</v>
      </c>
      <c r="W1386">
        <f>Table19[[#This Row],[Profit]]/Table19[[#This Row],[Budget]]*100</f>
        <v>-99.898425000000003</v>
      </c>
      <c r="X1386">
        <v>-434215.5</v>
      </c>
      <c r="Y1386">
        <v>-0.10115100772200772</v>
      </c>
      <c r="Z1386" t="str">
        <f t="shared" si="49"/>
        <v>Low</v>
      </c>
    </row>
    <row r="1387" spans="1:26" x14ac:dyDescent="0.2">
      <c r="A1387" t="s">
        <v>5892</v>
      </c>
      <c r="B1387" t="s">
        <v>1935</v>
      </c>
      <c r="C1387" t="s">
        <v>512</v>
      </c>
      <c r="D1387">
        <v>2000</v>
      </c>
      <c r="E1387">
        <v>3474</v>
      </c>
      <c r="F1387">
        <v>41</v>
      </c>
      <c r="G1387">
        <v>0</v>
      </c>
      <c r="H1387">
        <v>7.1</v>
      </c>
      <c r="I1387">
        <v>129</v>
      </c>
      <c r="J1387">
        <v>118</v>
      </c>
      <c r="K1387">
        <v>1150403</v>
      </c>
      <c r="L1387">
        <v>13000000</v>
      </c>
      <c r="M1387" s="2">
        <f>VLOOKUP(A1387,Sheet2!$A$1:G5111,2,0)</f>
        <v>38776</v>
      </c>
      <c r="N1387" t="str">
        <f>VLOOKUP(A1387,Sheet2!$A$1:G5111,3,0)</f>
        <v>Color</v>
      </c>
      <c r="O1387" t="str">
        <f>VLOOKUP(A1387,Sheet2!$A$1:G5111,4,0)</f>
        <v>Biography</v>
      </c>
      <c r="P1387" t="str">
        <f>VLOOKUP(A1387,Sheet2!$A$1:G5111,5,0)</f>
        <v>English</v>
      </c>
      <c r="Q1387" t="str">
        <f>VLOOKUP(A1387,Sheet2!$A$1:G5111,6,0)</f>
        <v>USA</v>
      </c>
      <c r="R1387" t="str">
        <f>VLOOKUP(A1387,Sheet2!$A$1:G5111,7,0)</f>
        <v>R</v>
      </c>
      <c r="S1387" t="str">
        <f>IF(Table19[[#This Row],[Language]]="English","English","Other language")</f>
        <v>English</v>
      </c>
      <c r="T1387">
        <f>Table19[[#This Row],[Gross Revenue]]-Table19[[#This Row],[Budget]]</f>
        <v>-11849597</v>
      </c>
      <c r="U1387" s="1">
        <f>(Table19[[#This Row],[Gross Revenue]]/Table19[[#This Row],[Budget]])-1</f>
        <v>-0.91150746153846152</v>
      </c>
      <c r="V1387" t="str">
        <f t="shared" si="48"/>
        <v>111-130 minutes</v>
      </c>
      <c r="W1387">
        <f>Table19[[#This Row],[Profit]]/Table19[[#This Row],[Budget]]*100</f>
        <v>-91.150746153846157</v>
      </c>
      <c r="X1387">
        <v>-1289919.5</v>
      </c>
      <c r="Y1387">
        <v>-4.8151417500000002E-2</v>
      </c>
      <c r="Z1387" t="str">
        <f t="shared" si="49"/>
        <v>Low</v>
      </c>
    </row>
    <row r="1388" spans="1:26" x14ac:dyDescent="0.2">
      <c r="A1388" t="s">
        <v>6951</v>
      </c>
      <c r="B1388" t="s">
        <v>419</v>
      </c>
      <c r="C1388" t="s">
        <v>1007</v>
      </c>
      <c r="D1388">
        <v>13000</v>
      </c>
      <c r="E1388">
        <v>36741</v>
      </c>
      <c r="F1388">
        <v>16000</v>
      </c>
      <c r="G1388">
        <v>42000</v>
      </c>
      <c r="H1388">
        <v>8.3000000000000007</v>
      </c>
      <c r="I1388">
        <v>486</v>
      </c>
      <c r="J1388">
        <v>153</v>
      </c>
      <c r="K1388">
        <v>120523073</v>
      </c>
      <c r="L1388">
        <v>75000000</v>
      </c>
      <c r="M1388" s="2">
        <f>VLOOKUP(A1388,Sheet2!$A$1:G5112,2,0)</f>
        <v>39889</v>
      </c>
      <c r="N1388" t="str">
        <f>VLOOKUP(A1388,Sheet2!$A$1:G5112,3,0)</f>
        <v>Color</v>
      </c>
      <c r="O1388" t="str">
        <f>VLOOKUP(A1388,Sheet2!$A$1:G5112,4,0)</f>
        <v>Adventure</v>
      </c>
      <c r="P1388" t="str">
        <f>VLOOKUP(A1388,Sheet2!$A$1:G5112,5,0)</f>
        <v>English</v>
      </c>
      <c r="Q1388" t="str">
        <f>VLOOKUP(A1388,Sheet2!$A$1:G5112,6,0)</f>
        <v>USA</v>
      </c>
      <c r="R1388" t="str">
        <f>VLOOKUP(A1388,Sheet2!$A$1:G5112,7,0)</f>
        <v>R</v>
      </c>
      <c r="S1388" t="str">
        <f>IF(Table19[[#This Row],[Language]]="English","English","Other language")</f>
        <v>English</v>
      </c>
      <c r="T1388">
        <f>Table19[[#This Row],[Gross Revenue]]-Table19[[#This Row],[Budget]]</f>
        <v>45523073</v>
      </c>
      <c r="U1388" s="1">
        <f>(Table19[[#This Row],[Gross Revenue]]/Table19[[#This Row],[Budget]])-1</f>
        <v>0.60697430666666663</v>
      </c>
      <c r="V1388" t="str">
        <f t="shared" si="48"/>
        <v>&gt;150 minutes</v>
      </c>
      <c r="W1388">
        <f>Table19[[#This Row],[Profit]]/Table19[[#This Row],[Budget]]*100</f>
        <v>60.697430666666662</v>
      </c>
      <c r="X1388">
        <v>3892693.5</v>
      </c>
      <c r="Y1388">
        <v>0.11726928571428571</v>
      </c>
      <c r="Z1388" t="str">
        <f t="shared" si="49"/>
        <v>High</v>
      </c>
    </row>
    <row r="1389" spans="1:26" x14ac:dyDescent="0.2">
      <c r="A1389" t="s">
        <v>5328</v>
      </c>
      <c r="B1389" t="s">
        <v>2234</v>
      </c>
      <c r="C1389" t="s">
        <v>2235</v>
      </c>
      <c r="D1389">
        <v>204</v>
      </c>
      <c r="E1389">
        <v>707</v>
      </c>
      <c r="F1389">
        <v>0</v>
      </c>
      <c r="G1389">
        <v>18000</v>
      </c>
      <c r="H1389">
        <v>6.7</v>
      </c>
      <c r="I1389">
        <v>401</v>
      </c>
      <c r="J1389">
        <v>148</v>
      </c>
      <c r="K1389">
        <v>8093318</v>
      </c>
      <c r="L1389">
        <v>20000000</v>
      </c>
      <c r="M1389" s="2">
        <f>VLOOKUP(A1389,Sheet2!$A$1:G5113,2,0)</f>
        <v>41824</v>
      </c>
      <c r="N1389" t="str">
        <f>VLOOKUP(A1389,Sheet2!$A$1:G5113,3,0)</f>
        <v>Color</v>
      </c>
      <c r="O1389" t="str">
        <f>VLOOKUP(A1389,Sheet2!$A$1:G5113,4,0)</f>
        <v>Comedy</v>
      </c>
      <c r="P1389" t="str">
        <f>VLOOKUP(A1389,Sheet2!$A$1:G5113,5,0)</f>
        <v>English</v>
      </c>
      <c r="Q1389" t="str">
        <f>VLOOKUP(A1389,Sheet2!$A$1:G5113,6,0)</f>
        <v>USA</v>
      </c>
      <c r="R1389" t="str">
        <f>VLOOKUP(A1389,Sheet2!$A$1:G5113,7,0)</f>
        <v>R</v>
      </c>
      <c r="S1389" t="str">
        <f>IF(Table19[[#This Row],[Language]]="English","English","Other language")</f>
        <v>English</v>
      </c>
      <c r="T1389">
        <f>Table19[[#This Row],[Gross Revenue]]-Table19[[#This Row],[Budget]]</f>
        <v>-11906682</v>
      </c>
      <c r="U1389" s="1">
        <f>(Table19[[#This Row],[Gross Revenue]]/Table19[[#This Row],[Budget]])-1</f>
        <v>-0.59533409999999998</v>
      </c>
      <c r="V1389" t="str">
        <f t="shared" si="48"/>
        <v>131-150 minutes</v>
      </c>
      <c r="W1389">
        <f>Table19[[#This Row],[Profit]]/Table19[[#This Row],[Budget]]*100</f>
        <v>-59.533409999999996</v>
      </c>
      <c r="X1389">
        <v>1637763</v>
      </c>
      <c r="Y1389">
        <v>0.19178668286445014</v>
      </c>
      <c r="Z1389" t="str">
        <f t="shared" si="49"/>
        <v>Medium</v>
      </c>
    </row>
    <row r="1390" spans="1:26" x14ac:dyDescent="0.2">
      <c r="A1390" t="s">
        <v>4439</v>
      </c>
      <c r="B1390" t="s">
        <v>153</v>
      </c>
      <c r="C1390" t="s">
        <v>1550</v>
      </c>
      <c r="D1390">
        <v>3000</v>
      </c>
      <c r="E1390">
        <v>5329</v>
      </c>
      <c r="F1390">
        <v>34</v>
      </c>
      <c r="G1390">
        <v>0</v>
      </c>
      <c r="H1390">
        <v>6.1</v>
      </c>
      <c r="I1390">
        <v>161</v>
      </c>
      <c r="J1390">
        <v>106</v>
      </c>
      <c r="K1390">
        <v>17281832</v>
      </c>
      <c r="L1390">
        <v>60000000</v>
      </c>
      <c r="M1390" s="2">
        <f>VLOOKUP(A1390,Sheet2!$A$1:G5114,2,0)</f>
        <v>39489</v>
      </c>
      <c r="N1390" t="str">
        <f>VLOOKUP(A1390,Sheet2!$A$1:G5114,3,0)</f>
        <v>Color</v>
      </c>
      <c r="O1390" t="str">
        <f>VLOOKUP(A1390,Sheet2!$A$1:G5114,4,0)</f>
        <v>Adventure</v>
      </c>
      <c r="P1390" t="str">
        <f>VLOOKUP(A1390,Sheet2!$A$1:G5114,5,0)</f>
        <v>English</v>
      </c>
      <c r="Q1390" t="str">
        <f>VLOOKUP(A1390,Sheet2!$A$1:G5114,6,0)</f>
        <v>Germany</v>
      </c>
      <c r="R1390" t="str">
        <f>VLOOKUP(A1390,Sheet2!$A$1:G5114,7,0)</f>
        <v>PG</v>
      </c>
      <c r="S1390" t="str">
        <f>IF(Table19[[#This Row],[Language]]="English","English","Other language")</f>
        <v>English</v>
      </c>
      <c r="T1390">
        <f>Table19[[#This Row],[Gross Revenue]]-Table19[[#This Row],[Budget]]</f>
        <v>-42718168</v>
      </c>
      <c r="U1390" s="1">
        <f>(Table19[[#This Row],[Gross Revenue]]/Table19[[#This Row],[Budget]])-1</f>
        <v>-0.71196946666666672</v>
      </c>
      <c r="V1390" t="str">
        <f t="shared" si="48"/>
        <v>90-110 minutes</v>
      </c>
      <c r="W1390">
        <f>Table19[[#This Row],[Profit]]/Table19[[#This Row],[Budget]]*100</f>
        <v>-71.196946666666676</v>
      </c>
      <c r="X1390">
        <v>3892693.5</v>
      </c>
      <c r="Y1390">
        <v>0.11726928571428571</v>
      </c>
      <c r="Z1390" t="str">
        <f t="shared" si="49"/>
        <v>High</v>
      </c>
    </row>
    <row r="1391" spans="1:26" x14ac:dyDescent="0.2">
      <c r="A1391" t="s">
        <v>5497</v>
      </c>
      <c r="B1391" t="s">
        <v>649</v>
      </c>
      <c r="C1391" t="s">
        <v>1770</v>
      </c>
      <c r="D1391">
        <v>373</v>
      </c>
      <c r="E1391">
        <v>1136</v>
      </c>
      <c r="F1391">
        <v>13</v>
      </c>
      <c r="G1391">
        <v>592</v>
      </c>
      <c r="H1391">
        <v>6.8</v>
      </c>
      <c r="I1391">
        <v>123</v>
      </c>
      <c r="J1391">
        <v>89</v>
      </c>
      <c r="K1391">
        <v>653621</v>
      </c>
      <c r="L1391">
        <v>2000000</v>
      </c>
      <c r="M1391" s="2">
        <f>VLOOKUP(A1391,Sheet2!$A$1:G5115,2,0)</f>
        <v>38612</v>
      </c>
      <c r="N1391" t="str">
        <f>VLOOKUP(A1391,Sheet2!$A$1:G5115,3,0)</f>
        <v>Black and White</v>
      </c>
      <c r="O1391" t="str">
        <f>VLOOKUP(A1391,Sheet2!$A$1:G5115,4,0)</f>
        <v>Biography</v>
      </c>
      <c r="P1391" t="str">
        <f>VLOOKUP(A1391,Sheet2!$A$1:G5115,5,0)</f>
        <v>English</v>
      </c>
      <c r="Q1391" t="str">
        <f>VLOOKUP(A1391,Sheet2!$A$1:G5115,6,0)</f>
        <v>USA</v>
      </c>
      <c r="R1391" t="str">
        <f>VLOOKUP(A1391,Sheet2!$A$1:G5115,7,0)</f>
        <v>NC-17</v>
      </c>
      <c r="S1391" t="str">
        <f>IF(Table19[[#This Row],[Language]]="English","English","Other language")</f>
        <v>English</v>
      </c>
      <c r="T1391">
        <f>Table19[[#This Row],[Gross Revenue]]-Table19[[#This Row],[Budget]]</f>
        <v>-1346379</v>
      </c>
      <c r="U1391" s="1">
        <f>(Table19[[#This Row],[Gross Revenue]]/Table19[[#This Row],[Budget]])-1</f>
        <v>-0.6731895</v>
      </c>
      <c r="V1391" t="str">
        <f t="shared" si="48"/>
        <v>&lt;90 minutes</v>
      </c>
      <c r="W1391">
        <f>Table19[[#This Row],[Profit]]/Table19[[#This Row],[Budget]]*100</f>
        <v>-67.318950000000001</v>
      </c>
      <c r="X1391">
        <v>-1289919.5</v>
      </c>
      <c r="Y1391">
        <v>-4.8151417500000002E-2</v>
      </c>
      <c r="Z1391" t="str">
        <f t="shared" si="49"/>
        <v>Low</v>
      </c>
    </row>
    <row r="1392" spans="1:26" x14ac:dyDescent="0.2">
      <c r="A1392" t="s">
        <v>6344</v>
      </c>
      <c r="B1392" t="s">
        <v>156</v>
      </c>
      <c r="C1392" t="s">
        <v>1497</v>
      </c>
      <c r="D1392">
        <v>3000</v>
      </c>
      <c r="E1392">
        <v>4082</v>
      </c>
      <c r="F1392">
        <v>1000</v>
      </c>
      <c r="G1392">
        <v>26000</v>
      </c>
      <c r="H1392">
        <v>7.4</v>
      </c>
      <c r="I1392">
        <v>535</v>
      </c>
      <c r="J1392">
        <v>104</v>
      </c>
      <c r="K1392">
        <v>13214255</v>
      </c>
      <c r="L1392">
        <v>11000000</v>
      </c>
      <c r="M1392" s="2">
        <f>VLOOKUP(A1392,Sheet2!$A$1:G5116,2,0)</f>
        <v>41317</v>
      </c>
      <c r="N1392" t="str">
        <f>VLOOKUP(A1392,Sheet2!$A$1:G5116,3,0)</f>
        <v>Color</v>
      </c>
      <c r="O1392" t="str">
        <f>VLOOKUP(A1392,Sheet2!$A$1:G5116,4,0)</f>
        <v>Drama</v>
      </c>
      <c r="P1392" t="str">
        <f>VLOOKUP(A1392,Sheet2!$A$1:G5116,5,0)</f>
        <v>English</v>
      </c>
      <c r="Q1392" t="str">
        <f>VLOOKUP(A1392,Sheet2!$A$1:G5116,6,0)</f>
        <v>USA</v>
      </c>
      <c r="R1392" t="str">
        <f>VLOOKUP(A1392,Sheet2!$A$1:G5116,7,0)</f>
        <v>R</v>
      </c>
      <c r="S1392" t="str">
        <f>IF(Table19[[#This Row],[Language]]="English","English","Other language")</f>
        <v>English</v>
      </c>
      <c r="T1392">
        <f>Table19[[#This Row],[Gross Revenue]]-Table19[[#This Row],[Budget]]</f>
        <v>2214255</v>
      </c>
      <c r="U1392" s="1">
        <f>(Table19[[#This Row],[Gross Revenue]]/Table19[[#This Row],[Budget]])-1</f>
        <v>0.201295909090909</v>
      </c>
      <c r="V1392" t="str">
        <f t="shared" si="48"/>
        <v>90-110 minutes</v>
      </c>
      <c r="W1392">
        <f>Table19[[#This Row],[Profit]]/Table19[[#This Row],[Budget]]*100</f>
        <v>20.129590909090908</v>
      </c>
      <c r="X1392">
        <v>-434215.5</v>
      </c>
      <c r="Y1392">
        <v>-0.10115100772200772</v>
      </c>
      <c r="Z1392" t="str">
        <f t="shared" si="49"/>
        <v>Low</v>
      </c>
    </row>
    <row r="1393" spans="1:26" x14ac:dyDescent="0.2">
      <c r="A1393" t="s">
        <v>4242</v>
      </c>
      <c r="B1393" t="s">
        <v>968</v>
      </c>
      <c r="C1393" t="s">
        <v>562</v>
      </c>
      <c r="D1393">
        <v>18000</v>
      </c>
      <c r="E1393">
        <v>19148</v>
      </c>
      <c r="F1393">
        <v>0</v>
      </c>
      <c r="G1393">
        <v>0</v>
      </c>
      <c r="H1393">
        <v>7.6</v>
      </c>
      <c r="I1393">
        <v>230</v>
      </c>
      <c r="J1393">
        <v>129</v>
      </c>
      <c r="K1393">
        <v>88504640</v>
      </c>
      <c r="L1393">
        <v>45000000</v>
      </c>
      <c r="M1393" s="2">
        <f>VLOOKUP(A1393,Sheet2!$A$1:G5117,2,0)</f>
        <v>38779</v>
      </c>
      <c r="N1393" t="str">
        <f>VLOOKUP(A1393,Sheet2!$A$1:G5117,3,0)</f>
        <v>Color</v>
      </c>
      <c r="O1393" t="str">
        <f>VLOOKUP(A1393,Sheet2!$A$1:G5117,4,0)</f>
        <v>Crime</v>
      </c>
      <c r="P1393" t="str">
        <f>VLOOKUP(A1393,Sheet2!$A$1:G5117,5,0)</f>
        <v>English</v>
      </c>
      <c r="Q1393" t="str">
        <f>VLOOKUP(A1393,Sheet2!$A$1:G5117,6,0)</f>
        <v>USA</v>
      </c>
      <c r="R1393" t="str">
        <f>VLOOKUP(A1393,Sheet2!$A$1:G5117,7,0)</f>
        <v>R</v>
      </c>
      <c r="S1393" t="str">
        <f>IF(Table19[[#This Row],[Language]]="English","English","Other language")</f>
        <v>English</v>
      </c>
      <c r="T1393">
        <f>Table19[[#This Row],[Gross Revenue]]-Table19[[#This Row],[Budget]]</f>
        <v>43504640</v>
      </c>
      <c r="U1393" s="1">
        <f>(Table19[[#This Row],[Gross Revenue]]/Table19[[#This Row],[Budget]])-1</f>
        <v>0.96676977777777773</v>
      </c>
      <c r="V1393" t="str">
        <f t="shared" si="48"/>
        <v>111-130 minutes</v>
      </c>
      <c r="W1393">
        <f>Table19[[#This Row],[Profit]]/Table19[[#This Row],[Budget]]*100</f>
        <v>96.676977777777779</v>
      </c>
      <c r="X1393">
        <v>-74533.5</v>
      </c>
      <c r="Y1393">
        <v>-7.4856785714285719E-3</v>
      </c>
      <c r="Z1393" t="str">
        <f t="shared" si="49"/>
        <v>High</v>
      </c>
    </row>
    <row r="1394" spans="1:26" x14ac:dyDescent="0.2">
      <c r="A1394" t="s">
        <v>6956</v>
      </c>
      <c r="B1394" t="s">
        <v>319</v>
      </c>
      <c r="C1394" t="s">
        <v>3177</v>
      </c>
      <c r="D1394">
        <v>1000</v>
      </c>
      <c r="E1394">
        <v>2944</v>
      </c>
      <c r="F1394">
        <v>0</v>
      </c>
      <c r="G1394">
        <v>118000</v>
      </c>
      <c r="H1394">
        <v>8.3000000000000007</v>
      </c>
      <c r="I1394">
        <v>536</v>
      </c>
      <c r="J1394">
        <v>95</v>
      </c>
      <c r="K1394">
        <v>356454367</v>
      </c>
      <c r="L1394">
        <v>175000000</v>
      </c>
      <c r="M1394" s="2">
        <f>VLOOKUP(A1394,Sheet2!$A$1:G5118,2,0)</f>
        <v>42104</v>
      </c>
      <c r="N1394" t="str">
        <f>VLOOKUP(A1394,Sheet2!$A$1:G5118,3,0)</f>
        <v>Color</v>
      </c>
      <c r="O1394" t="str">
        <f>VLOOKUP(A1394,Sheet2!$A$1:G5118,4,0)</f>
        <v>Adventure</v>
      </c>
      <c r="P1394" t="str">
        <f>VLOOKUP(A1394,Sheet2!$A$1:G5118,5,0)</f>
        <v>English</v>
      </c>
      <c r="Q1394" t="str">
        <f>VLOOKUP(A1394,Sheet2!$A$1:G5118,6,0)</f>
        <v>USA</v>
      </c>
      <c r="R1394" t="str">
        <f>VLOOKUP(A1394,Sheet2!$A$1:G5118,7,0)</f>
        <v>PG</v>
      </c>
      <c r="S1394" t="str">
        <f>IF(Table19[[#This Row],[Language]]="English","English","Other language")</f>
        <v>English</v>
      </c>
      <c r="T1394">
        <f>Table19[[#This Row],[Gross Revenue]]-Table19[[#This Row],[Budget]]</f>
        <v>181454367</v>
      </c>
      <c r="U1394" s="1">
        <f>(Table19[[#This Row],[Gross Revenue]]/Table19[[#This Row],[Budget]])-1</f>
        <v>1.0368820971428572</v>
      </c>
      <c r="V1394" t="str">
        <f t="shared" si="48"/>
        <v>90-110 minutes</v>
      </c>
      <c r="W1394">
        <f>Table19[[#This Row],[Profit]]/Table19[[#This Row],[Budget]]*100</f>
        <v>103.68820971428572</v>
      </c>
      <c r="X1394">
        <v>3892693.5</v>
      </c>
      <c r="Y1394">
        <v>0.11726928571428571</v>
      </c>
      <c r="Z1394" t="str">
        <f t="shared" si="49"/>
        <v>High</v>
      </c>
    </row>
    <row r="1395" spans="1:26" x14ac:dyDescent="0.2">
      <c r="A1395" t="s">
        <v>5602</v>
      </c>
      <c r="B1395" t="s">
        <v>325</v>
      </c>
      <c r="C1395" t="s">
        <v>2199</v>
      </c>
      <c r="D1395">
        <v>852</v>
      </c>
      <c r="E1395">
        <v>3030</v>
      </c>
      <c r="F1395">
        <v>0</v>
      </c>
      <c r="G1395">
        <v>60000</v>
      </c>
      <c r="H1395">
        <v>6.8</v>
      </c>
      <c r="I1395">
        <v>445</v>
      </c>
      <c r="J1395">
        <v>103</v>
      </c>
      <c r="K1395">
        <v>53991137</v>
      </c>
      <c r="L1395">
        <v>1500000</v>
      </c>
      <c r="M1395" s="2">
        <f>VLOOKUP(A1395,Sheet2!$A$1:G5119,2,0)</f>
        <v>40422</v>
      </c>
      <c r="N1395" t="str">
        <f>VLOOKUP(A1395,Sheet2!$A$1:G5119,3,0)</f>
        <v>Color</v>
      </c>
      <c r="O1395" t="str">
        <f>VLOOKUP(A1395,Sheet2!$A$1:G5119,4,0)</f>
        <v>Fantasy</v>
      </c>
      <c r="P1395" t="str">
        <f>VLOOKUP(A1395,Sheet2!$A$1:G5119,5,0)</f>
        <v>English</v>
      </c>
      <c r="Q1395" t="str">
        <f>VLOOKUP(A1395,Sheet2!$A$1:G5119,6,0)</f>
        <v>USA</v>
      </c>
      <c r="R1395" t="str">
        <f>VLOOKUP(A1395,Sheet2!$A$1:G5119,7,0)</f>
        <v>PG-13</v>
      </c>
      <c r="S1395" t="str">
        <f>IF(Table19[[#This Row],[Language]]="English","English","Other language")</f>
        <v>English</v>
      </c>
      <c r="T1395">
        <f>Table19[[#This Row],[Gross Revenue]]-Table19[[#This Row],[Budget]]</f>
        <v>52491137</v>
      </c>
      <c r="U1395" s="1">
        <f>(Table19[[#This Row],[Gross Revenue]]/Table19[[#This Row],[Budget]])-1</f>
        <v>34.99409133333333</v>
      </c>
      <c r="V1395" t="str">
        <f t="shared" si="48"/>
        <v>90-110 minutes</v>
      </c>
      <c r="W1395">
        <f>Table19[[#This Row],[Profit]]/Table19[[#This Row],[Budget]]*100</f>
        <v>3499.4091333333331</v>
      </c>
      <c r="Z1395" t="str">
        <f t="shared" si="49"/>
        <v>Low</v>
      </c>
    </row>
    <row r="1396" spans="1:26" x14ac:dyDescent="0.2">
      <c r="A1396" t="s">
        <v>5287</v>
      </c>
      <c r="B1396" t="s">
        <v>325</v>
      </c>
      <c r="C1396" t="s">
        <v>2199</v>
      </c>
      <c r="D1396">
        <v>852</v>
      </c>
      <c r="E1396">
        <v>2975</v>
      </c>
      <c r="F1396">
        <v>0</v>
      </c>
      <c r="G1396">
        <v>35000</v>
      </c>
      <c r="H1396">
        <v>6.6</v>
      </c>
      <c r="I1396">
        <v>318</v>
      </c>
      <c r="J1396">
        <v>106</v>
      </c>
      <c r="K1396">
        <v>83574831</v>
      </c>
      <c r="L1396">
        <v>5000000</v>
      </c>
      <c r="M1396" s="2">
        <f>VLOOKUP(A1396,Sheet2!$A$1:G5120,2,0)</f>
        <v>41463</v>
      </c>
      <c r="N1396" t="str">
        <f>VLOOKUP(A1396,Sheet2!$A$1:G5120,3,0)</f>
        <v>Color</v>
      </c>
      <c r="O1396" t="str">
        <f>VLOOKUP(A1396,Sheet2!$A$1:G5120,4,0)</f>
        <v>Fantasy</v>
      </c>
      <c r="P1396" t="str">
        <f>VLOOKUP(A1396,Sheet2!$A$1:G5120,5,0)</f>
        <v>English</v>
      </c>
      <c r="Q1396" t="str">
        <f>VLOOKUP(A1396,Sheet2!$A$1:G5120,6,0)</f>
        <v>USA</v>
      </c>
      <c r="R1396" t="str">
        <f>VLOOKUP(A1396,Sheet2!$A$1:G5120,7,0)</f>
        <v>PG-13</v>
      </c>
      <c r="S1396" t="str">
        <f>IF(Table19[[#This Row],[Language]]="English","English","Other language")</f>
        <v>English</v>
      </c>
      <c r="T1396">
        <f>Table19[[#This Row],[Gross Revenue]]-Table19[[#This Row],[Budget]]</f>
        <v>78574831</v>
      </c>
      <c r="U1396" s="1">
        <f>(Table19[[#This Row],[Gross Revenue]]/Table19[[#This Row],[Budget]])-1</f>
        <v>15.714966199999999</v>
      </c>
      <c r="V1396" t="str">
        <f t="shared" si="48"/>
        <v>90-110 minutes</v>
      </c>
      <c r="W1396">
        <f>Table19[[#This Row],[Profit]]/Table19[[#This Row],[Budget]]*100</f>
        <v>1571.4966199999999</v>
      </c>
      <c r="Z1396" t="str">
        <f t="shared" si="49"/>
        <v>Low</v>
      </c>
    </row>
    <row r="1397" spans="1:26" x14ac:dyDescent="0.2">
      <c r="A1397" t="s">
        <v>4540</v>
      </c>
      <c r="B1397" t="s">
        <v>325</v>
      </c>
      <c r="C1397" t="s">
        <v>1624</v>
      </c>
      <c r="D1397">
        <v>852</v>
      </c>
      <c r="E1397">
        <v>2426</v>
      </c>
      <c r="F1397">
        <v>482</v>
      </c>
      <c r="G1397">
        <v>29000</v>
      </c>
      <c r="H1397">
        <v>6.1</v>
      </c>
      <c r="I1397">
        <v>242</v>
      </c>
      <c r="J1397">
        <v>97</v>
      </c>
      <c r="K1397">
        <v>52200504</v>
      </c>
      <c r="L1397">
        <v>10000000</v>
      </c>
      <c r="M1397" s="2">
        <f>VLOOKUP(A1397,Sheet2!$A$1:G5121,2,0)</f>
        <v>42310</v>
      </c>
      <c r="N1397" t="str">
        <f>VLOOKUP(A1397,Sheet2!$A$1:G5121,3,0)</f>
        <v>Color</v>
      </c>
      <c r="O1397" t="str">
        <f>VLOOKUP(A1397,Sheet2!$A$1:G5121,4,0)</f>
        <v>Fantasy</v>
      </c>
      <c r="P1397" t="str">
        <f>VLOOKUP(A1397,Sheet2!$A$1:G5121,5,0)</f>
        <v>English</v>
      </c>
      <c r="Q1397" t="str">
        <f>VLOOKUP(A1397,Sheet2!$A$1:G5121,6,0)</f>
        <v>Canada</v>
      </c>
      <c r="R1397" t="str">
        <f>VLOOKUP(A1397,Sheet2!$A$1:G5121,7,0)</f>
        <v>PG-13</v>
      </c>
      <c r="S1397" t="str">
        <f>IF(Table19[[#This Row],[Language]]="English","English","Other language")</f>
        <v>English</v>
      </c>
      <c r="T1397">
        <f>Table19[[#This Row],[Gross Revenue]]-Table19[[#This Row],[Budget]]</f>
        <v>42200504</v>
      </c>
      <c r="U1397" s="1">
        <f>(Table19[[#This Row],[Gross Revenue]]/Table19[[#This Row],[Budget]])-1</f>
        <v>4.2200503999999999</v>
      </c>
      <c r="V1397" t="str">
        <f t="shared" si="48"/>
        <v>90-110 minutes</v>
      </c>
      <c r="W1397">
        <f>Table19[[#This Row],[Profit]]/Table19[[#This Row],[Budget]]*100</f>
        <v>422.00504000000001</v>
      </c>
      <c r="Z1397" t="str">
        <f t="shared" si="49"/>
        <v>Low</v>
      </c>
    </row>
    <row r="1398" spans="1:26" x14ac:dyDescent="0.2">
      <c r="A1398" t="s">
        <v>6101</v>
      </c>
      <c r="B1398" t="s">
        <v>101</v>
      </c>
      <c r="C1398" t="s">
        <v>2739</v>
      </c>
      <c r="D1398">
        <v>14000</v>
      </c>
      <c r="E1398">
        <v>15658</v>
      </c>
      <c r="F1398">
        <v>22000</v>
      </c>
      <c r="G1398">
        <v>0</v>
      </c>
      <c r="H1398">
        <v>7.2</v>
      </c>
      <c r="I1398">
        <v>185</v>
      </c>
      <c r="J1398">
        <v>118</v>
      </c>
      <c r="K1398">
        <v>67263182</v>
      </c>
      <c r="L1398">
        <v>46000000</v>
      </c>
      <c r="M1398" s="2">
        <f>VLOOKUP(A1398,Sheet2!$A$1:G5122,2,0)</f>
        <v>37362</v>
      </c>
      <c r="N1398" t="str">
        <f>VLOOKUP(A1398,Sheet2!$A$1:G5122,3,0)</f>
        <v>Color</v>
      </c>
      <c r="O1398" t="str">
        <f>VLOOKUP(A1398,Sheet2!$A$1:G5122,4,0)</f>
        <v>Drama</v>
      </c>
      <c r="P1398" t="str">
        <f>VLOOKUP(A1398,Sheet2!$A$1:G5122,5,0)</f>
        <v>English</v>
      </c>
      <c r="Q1398" t="str">
        <f>VLOOKUP(A1398,Sheet2!$A$1:G5122,6,0)</f>
        <v>USA</v>
      </c>
      <c r="R1398" t="str">
        <f>VLOOKUP(A1398,Sheet2!$A$1:G5122,7,0)</f>
        <v>R</v>
      </c>
      <c r="S1398" t="str">
        <f>IF(Table19[[#This Row],[Language]]="English","English","Other language")</f>
        <v>English</v>
      </c>
      <c r="T1398">
        <f>Table19[[#This Row],[Gross Revenue]]-Table19[[#This Row],[Budget]]</f>
        <v>21263182</v>
      </c>
      <c r="U1398" s="1">
        <f>(Table19[[#This Row],[Gross Revenue]]/Table19[[#This Row],[Budget]])-1</f>
        <v>0.46224308695652172</v>
      </c>
      <c r="V1398" t="str">
        <f t="shared" si="48"/>
        <v>111-130 minutes</v>
      </c>
      <c r="W1398">
        <f>Table19[[#This Row],[Profit]]/Table19[[#This Row],[Budget]]*100</f>
        <v>46.224308695652169</v>
      </c>
      <c r="X1398">
        <v>-434215.5</v>
      </c>
      <c r="Y1398">
        <v>-0.10115100772200772</v>
      </c>
      <c r="Z1398" t="str">
        <f t="shared" si="49"/>
        <v>High</v>
      </c>
    </row>
    <row r="1399" spans="1:26" x14ac:dyDescent="0.2">
      <c r="A1399" t="s">
        <v>3368</v>
      </c>
      <c r="B1399" t="s">
        <v>217</v>
      </c>
      <c r="C1399" t="s">
        <v>218</v>
      </c>
      <c r="D1399">
        <v>2000</v>
      </c>
      <c r="E1399">
        <v>5320</v>
      </c>
      <c r="F1399">
        <v>16</v>
      </c>
      <c r="G1399">
        <v>509</v>
      </c>
      <c r="H1399">
        <v>4.0999999999999996</v>
      </c>
      <c r="I1399">
        <v>70</v>
      </c>
      <c r="J1399">
        <v>110</v>
      </c>
      <c r="K1399">
        <v>97360069</v>
      </c>
      <c r="L1399">
        <v>75000000</v>
      </c>
      <c r="M1399" s="2">
        <f>VLOOKUP(A1399,Sheet2!$A$1:G5123,2,0)</f>
        <v>36488</v>
      </c>
      <c r="N1399" t="str">
        <f>VLOOKUP(A1399,Sheet2!$A$1:G5123,3,0)</f>
        <v>Color</v>
      </c>
      <c r="O1399" t="str">
        <f>VLOOKUP(A1399,Sheet2!$A$1:G5123,4,0)</f>
        <v>Action</v>
      </c>
      <c r="P1399" t="str">
        <f>VLOOKUP(A1399,Sheet2!$A$1:G5123,5,0)</f>
        <v>English</v>
      </c>
      <c r="Q1399" t="str">
        <f>VLOOKUP(A1399,Sheet2!$A$1:G5123,6,0)</f>
        <v>USA</v>
      </c>
      <c r="R1399" t="str">
        <f>VLOOKUP(A1399,Sheet2!$A$1:G5123,7,0)</f>
        <v>PG</v>
      </c>
      <c r="S1399" t="str">
        <f>IF(Table19[[#This Row],[Language]]="English","English","Other language")</f>
        <v>English</v>
      </c>
      <c r="T1399">
        <f>Table19[[#This Row],[Gross Revenue]]-Table19[[#This Row],[Budget]]</f>
        <v>22360069</v>
      </c>
      <c r="U1399" s="1">
        <f>(Table19[[#This Row],[Gross Revenue]]/Table19[[#This Row],[Budget]])-1</f>
        <v>0.29813425333333332</v>
      </c>
      <c r="V1399" t="str">
        <f t="shared" si="48"/>
        <v>90-110 minutes</v>
      </c>
      <c r="W1399">
        <f>Table19[[#This Row],[Profit]]/Table19[[#This Row],[Budget]]*100</f>
        <v>29.813425333333331</v>
      </c>
      <c r="X1399">
        <v>-1289919.5</v>
      </c>
      <c r="Y1399">
        <v>-4.8151417500000002E-2</v>
      </c>
      <c r="Z1399" t="str">
        <f t="shared" si="49"/>
        <v>High</v>
      </c>
    </row>
    <row r="1400" spans="1:26" x14ac:dyDescent="0.2">
      <c r="A1400" t="s">
        <v>5031</v>
      </c>
      <c r="B1400" t="s">
        <v>784</v>
      </c>
      <c r="C1400" t="s">
        <v>1555</v>
      </c>
      <c r="D1400">
        <v>12000</v>
      </c>
      <c r="E1400">
        <v>13406</v>
      </c>
      <c r="F1400">
        <v>226</v>
      </c>
      <c r="G1400">
        <v>0</v>
      </c>
      <c r="H1400">
        <v>6.5</v>
      </c>
      <c r="I1400">
        <v>100</v>
      </c>
      <c r="J1400">
        <v>126</v>
      </c>
      <c r="K1400">
        <v>34098563</v>
      </c>
      <c r="L1400">
        <v>55000000</v>
      </c>
      <c r="M1400" s="2">
        <f>VLOOKUP(A1400,Sheet2!$A$1:G5124,2,0)</f>
        <v>36246</v>
      </c>
      <c r="N1400" t="str">
        <f>VLOOKUP(A1400,Sheet2!$A$1:G5124,3,0)</f>
        <v>Color</v>
      </c>
      <c r="O1400" t="str">
        <f>VLOOKUP(A1400,Sheet2!$A$1:G5124,4,0)</f>
        <v>Drama</v>
      </c>
      <c r="P1400" t="str">
        <f>VLOOKUP(A1400,Sheet2!$A$1:G5124,5,0)</f>
        <v>English</v>
      </c>
      <c r="Q1400" t="str">
        <f>VLOOKUP(A1400,Sheet2!$A$1:G5124,6,0)</f>
        <v>USA</v>
      </c>
      <c r="R1400" t="str">
        <f>VLOOKUP(A1400,Sheet2!$A$1:G5124,7,0)</f>
        <v>R</v>
      </c>
      <c r="S1400" t="str">
        <f>IF(Table19[[#This Row],[Language]]="English","English","Other language")</f>
        <v>English</v>
      </c>
      <c r="T1400">
        <f>Table19[[#This Row],[Gross Revenue]]-Table19[[#This Row],[Budget]]</f>
        <v>-20901437</v>
      </c>
      <c r="U1400" s="1">
        <f>(Table19[[#This Row],[Gross Revenue]]/Table19[[#This Row],[Budget]])-1</f>
        <v>-0.38002612727272722</v>
      </c>
      <c r="V1400" t="str">
        <f t="shared" si="48"/>
        <v>111-130 minutes</v>
      </c>
      <c r="W1400">
        <f>Table19[[#This Row],[Profit]]/Table19[[#This Row],[Budget]]*100</f>
        <v>-38.002612727272727</v>
      </c>
      <c r="X1400">
        <v>-434215.5</v>
      </c>
      <c r="Y1400">
        <v>-0.10115100772200772</v>
      </c>
      <c r="Z1400" t="str">
        <f t="shared" si="49"/>
        <v>High</v>
      </c>
    </row>
    <row r="1401" spans="1:26" x14ac:dyDescent="0.2">
      <c r="A1401" t="s">
        <v>6594</v>
      </c>
      <c r="B1401" t="s">
        <v>3010</v>
      </c>
      <c r="C1401" t="s">
        <v>3010</v>
      </c>
      <c r="D1401">
        <v>399</v>
      </c>
      <c r="E1401">
        <v>688</v>
      </c>
      <c r="F1401">
        <v>399</v>
      </c>
      <c r="G1401">
        <v>14000</v>
      </c>
      <c r="H1401">
        <v>7.6</v>
      </c>
      <c r="I1401">
        <v>41</v>
      </c>
      <c r="J1401">
        <v>115</v>
      </c>
      <c r="K1401">
        <v>44456509</v>
      </c>
      <c r="L1401">
        <v>5000000</v>
      </c>
      <c r="M1401" s="2">
        <f>VLOOKUP(A1401,Sheet2!$A$1:G5125,2,0)</f>
        <v>41337</v>
      </c>
      <c r="N1401" t="str">
        <f>VLOOKUP(A1401,Sheet2!$A$1:G5125,3,0)</f>
        <v>Color</v>
      </c>
      <c r="O1401" t="str">
        <f>VLOOKUP(A1401,Sheet2!$A$1:G5125,4,0)</f>
        <v>Comedy</v>
      </c>
      <c r="P1401" t="str">
        <f>VLOOKUP(A1401,Sheet2!$A$1:G5125,5,0)</f>
        <v>Spanish</v>
      </c>
      <c r="Q1401" t="str">
        <f>VLOOKUP(A1401,Sheet2!$A$1:G5125,6,0)</f>
        <v>Mexico</v>
      </c>
      <c r="R1401" t="str">
        <f>VLOOKUP(A1401,Sheet2!$A$1:G5125,7,0)</f>
        <v>PG-13</v>
      </c>
      <c r="S1401" t="str">
        <f>IF(Table19[[#This Row],[Language]]="English","English","Other language")</f>
        <v>Other language</v>
      </c>
      <c r="T1401">
        <f>Table19[[#This Row],[Gross Revenue]]-Table19[[#This Row],[Budget]]</f>
        <v>39456509</v>
      </c>
      <c r="U1401" s="1">
        <f>(Table19[[#This Row],[Gross Revenue]]/Table19[[#This Row],[Budget]])-1</f>
        <v>7.8913018000000008</v>
      </c>
      <c r="V1401" t="str">
        <f t="shared" si="48"/>
        <v>111-130 minutes</v>
      </c>
      <c r="W1401">
        <f>Table19[[#This Row],[Profit]]/Table19[[#This Row],[Budget]]*100</f>
        <v>789.13018</v>
      </c>
      <c r="X1401">
        <v>1637763</v>
      </c>
      <c r="Y1401">
        <v>0.19178668286445014</v>
      </c>
      <c r="Z1401" t="str">
        <f t="shared" si="49"/>
        <v>Low</v>
      </c>
    </row>
    <row r="1402" spans="1:26" x14ac:dyDescent="0.2">
      <c r="A1402" t="s">
        <v>4775</v>
      </c>
      <c r="B1402" t="s">
        <v>1671</v>
      </c>
      <c r="C1402" t="s">
        <v>1027</v>
      </c>
      <c r="D1402">
        <v>14000</v>
      </c>
      <c r="E1402">
        <v>22622</v>
      </c>
      <c r="F1402">
        <v>124</v>
      </c>
      <c r="G1402">
        <v>27000</v>
      </c>
      <c r="H1402">
        <v>6.3</v>
      </c>
      <c r="I1402">
        <v>263</v>
      </c>
      <c r="J1402">
        <v>119</v>
      </c>
      <c r="K1402">
        <v>129995817</v>
      </c>
      <c r="L1402">
        <v>110000000</v>
      </c>
      <c r="M1402" s="2">
        <f>VLOOKUP(A1402,Sheet2!$A$1:G5126,2,0)</f>
        <v>42031</v>
      </c>
      <c r="N1402" t="str">
        <f>VLOOKUP(A1402,Sheet2!$A$1:G5126,3,0)</f>
        <v>Color</v>
      </c>
      <c r="O1402" t="str">
        <f>VLOOKUP(A1402,Sheet2!$A$1:G5126,4,0)</f>
        <v>Adventure</v>
      </c>
      <c r="P1402" t="str">
        <f>VLOOKUP(A1402,Sheet2!$A$1:G5126,5,0)</f>
        <v>English</v>
      </c>
      <c r="Q1402" t="str">
        <f>VLOOKUP(A1402,Sheet2!$A$1:G5126,6,0)</f>
        <v>USA</v>
      </c>
      <c r="R1402" t="str">
        <f>VLOOKUP(A1402,Sheet2!$A$1:G5126,7,0)</f>
        <v>PG-13</v>
      </c>
      <c r="S1402" t="str">
        <f>IF(Table19[[#This Row],[Language]]="English","English","Other language")</f>
        <v>English</v>
      </c>
      <c r="T1402">
        <f>Table19[[#This Row],[Gross Revenue]]-Table19[[#This Row],[Budget]]</f>
        <v>19995817</v>
      </c>
      <c r="U1402" s="1">
        <f>(Table19[[#This Row],[Gross Revenue]]/Table19[[#This Row],[Budget]])-1</f>
        <v>0.18178015454545449</v>
      </c>
      <c r="V1402" t="str">
        <f t="shared" si="48"/>
        <v>111-130 minutes</v>
      </c>
      <c r="W1402">
        <f>Table19[[#This Row],[Profit]]/Table19[[#This Row],[Budget]]*100</f>
        <v>18.178015454545456</v>
      </c>
      <c r="X1402">
        <v>3892693.5</v>
      </c>
      <c r="Y1402">
        <v>0.11726928571428571</v>
      </c>
      <c r="Z1402" t="str">
        <f t="shared" si="49"/>
        <v>High</v>
      </c>
    </row>
    <row r="1403" spans="1:26" x14ac:dyDescent="0.2">
      <c r="A1403" t="s">
        <v>7009</v>
      </c>
      <c r="B1403" t="s">
        <v>408</v>
      </c>
      <c r="C1403" t="s">
        <v>2739</v>
      </c>
      <c r="D1403">
        <v>11000</v>
      </c>
      <c r="E1403">
        <v>31488</v>
      </c>
      <c r="F1403">
        <v>22000</v>
      </c>
      <c r="G1403">
        <v>349000</v>
      </c>
      <c r="H1403">
        <v>8.6</v>
      </c>
      <c r="I1403">
        <v>712</v>
      </c>
      <c r="J1403">
        <v>169</v>
      </c>
      <c r="K1403">
        <v>187991439</v>
      </c>
      <c r="L1403">
        <v>165000000</v>
      </c>
      <c r="M1403" s="2">
        <f>VLOOKUP(A1403,Sheet2!$A$1:G5127,2,0)</f>
        <v>42001</v>
      </c>
      <c r="N1403" t="str">
        <f>VLOOKUP(A1403,Sheet2!$A$1:G5127,3,0)</f>
        <v>Color</v>
      </c>
      <c r="O1403" t="str">
        <f>VLOOKUP(A1403,Sheet2!$A$1:G5127,4,0)</f>
        <v>Adventure</v>
      </c>
      <c r="P1403" t="str">
        <f>VLOOKUP(A1403,Sheet2!$A$1:G5127,5,0)</f>
        <v>English</v>
      </c>
      <c r="Q1403" t="str">
        <f>VLOOKUP(A1403,Sheet2!$A$1:G5127,6,0)</f>
        <v>USA</v>
      </c>
      <c r="R1403" t="str">
        <f>VLOOKUP(A1403,Sheet2!$A$1:G5127,7,0)</f>
        <v>PG-13</v>
      </c>
      <c r="S1403" t="str">
        <f>IF(Table19[[#This Row],[Language]]="English","English","Other language")</f>
        <v>English</v>
      </c>
      <c r="T1403">
        <f>Table19[[#This Row],[Gross Revenue]]-Table19[[#This Row],[Budget]]</f>
        <v>22991439</v>
      </c>
      <c r="U1403" s="1">
        <f>(Table19[[#This Row],[Gross Revenue]]/Table19[[#This Row],[Budget]])-1</f>
        <v>0.13934205454545445</v>
      </c>
      <c r="V1403" t="str">
        <f t="shared" si="48"/>
        <v>&gt;150 minutes</v>
      </c>
      <c r="W1403">
        <f>Table19[[#This Row],[Profit]]/Table19[[#This Row],[Budget]]*100</f>
        <v>13.934205454545454</v>
      </c>
      <c r="X1403">
        <v>3892693.5</v>
      </c>
      <c r="Y1403">
        <v>0.11726928571428571</v>
      </c>
      <c r="Z1403" t="str">
        <f t="shared" si="49"/>
        <v>High</v>
      </c>
    </row>
    <row r="1404" spans="1:26" x14ac:dyDescent="0.2">
      <c r="A1404" t="s">
        <v>5144</v>
      </c>
      <c r="B1404" t="s">
        <v>2112</v>
      </c>
      <c r="C1404" t="s">
        <v>2113</v>
      </c>
      <c r="D1404">
        <v>108</v>
      </c>
      <c r="E1404">
        <v>243</v>
      </c>
      <c r="F1404">
        <v>168</v>
      </c>
      <c r="G1404">
        <v>163</v>
      </c>
      <c r="H1404">
        <v>6.6</v>
      </c>
      <c r="I1404">
        <v>31</v>
      </c>
      <c r="J1404">
        <v>88</v>
      </c>
      <c r="K1404">
        <v>47329</v>
      </c>
      <c r="L1404">
        <v>750000</v>
      </c>
      <c r="M1404" s="2">
        <f>VLOOKUP(A1404,Sheet2!$A$1:G5128,2,0)</f>
        <v>37281</v>
      </c>
      <c r="N1404" t="str">
        <f>VLOOKUP(A1404,Sheet2!$A$1:G5128,3,0)</f>
        <v>Color</v>
      </c>
      <c r="O1404" t="str">
        <f>VLOOKUP(A1404,Sheet2!$A$1:G5128,4,0)</f>
        <v>Drama</v>
      </c>
      <c r="P1404" t="str">
        <f>VLOOKUP(A1404,Sheet2!$A$1:G5128,5,0)</f>
        <v>English</v>
      </c>
      <c r="Q1404" t="str">
        <f>VLOOKUP(A1404,Sheet2!$A$1:G5128,6,0)</f>
        <v>USA</v>
      </c>
      <c r="R1404" t="str">
        <f>VLOOKUP(A1404,Sheet2!$A$1:G5128,7,0)</f>
        <v>R</v>
      </c>
      <c r="S1404" t="str">
        <f>IF(Table19[[#This Row],[Language]]="English","English","Other language")</f>
        <v>English</v>
      </c>
      <c r="T1404">
        <f>Table19[[#This Row],[Gross Revenue]]-Table19[[#This Row],[Budget]]</f>
        <v>-702671</v>
      </c>
      <c r="U1404" s="1">
        <f>(Table19[[#This Row],[Gross Revenue]]/Table19[[#This Row],[Budget]])-1</f>
        <v>-0.93689466666666665</v>
      </c>
      <c r="V1404" t="str">
        <f t="shared" si="48"/>
        <v>&lt;90 minutes</v>
      </c>
      <c r="W1404">
        <f>Table19[[#This Row],[Profit]]/Table19[[#This Row],[Budget]]*100</f>
        <v>-93.689466666666661</v>
      </c>
      <c r="X1404">
        <v>-434215.5</v>
      </c>
      <c r="Y1404">
        <v>-0.10115100772200772</v>
      </c>
      <c r="Z1404" t="str">
        <f t="shared" si="49"/>
        <v>Low</v>
      </c>
    </row>
    <row r="1405" spans="1:26" x14ac:dyDescent="0.2">
      <c r="A1405" t="s">
        <v>6545</v>
      </c>
      <c r="B1405" t="s">
        <v>89</v>
      </c>
      <c r="C1405" t="s">
        <v>952</v>
      </c>
      <c r="D1405">
        <v>11000</v>
      </c>
      <c r="E1405">
        <v>25697</v>
      </c>
      <c r="F1405">
        <v>277</v>
      </c>
      <c r="G1405">
        <v>11000</v>
      </c>
      <c r="H1405">
        <v>7.6</v>
      </c>
      <c r="I1405">
        <v>120</v>
      </c>
      <c r="J1405">
        <v>123</v>
      </c>
      <c r="K1405">
        <v>105264608</v>
      </c>
      <c r="L1405">
        <v>60000000</v>
      </c>
      <c r="M1405" s="2">
        <f>VLOOKUP(A1405,Sheet2!$A$1:G5129,2,0)</f>
        <v>34563</v>
      </c>
      <c r="N1405" t="str">
        <f>VLOOKUP(A1405,Sheet2!$A$1:G5129,3,0)</f>
        <v>Color</v>
      </c>
      <c r="O1405" t="str">
        <f>VLOOKUP(A1405,Sheet2!$A$1:G5129,4,0)</f>
        <v>Drama</v>
      </c>
      <c r="P1405" t="str">
        <f>VLOOKUP(A1405,Sheet2!$A$1:G5129,5,0)</f>
        <v>English</v>
      </c>
      <c r="Q1405" t="str">
        <f>VLOOKUP(A1405,Sheet2!$A$1:G5129,6,0)</f>
        <v>USA</v>
      </c>
      <c r="R1405" t="str">
        <f>VLOOKUP(A1405,Sheet2!$A$1:G5129,7,0)</f>
        <v>R</v>
      </c>
      <c r="S1405" t="str">
        <f>IF(Table19[[#This Row],[Language]]="English","English","Other language")</f>
        <v>English</v>
      </c>
      <c r="T1405">
        <f>Table19[[#This Row],[Gross Revenue]]-Table19[[#This Row],[Budget]]</f>
        <v>45264608</v>
      </c>
      <c r="U1405" s="1">
        <f>(Table19[[#This Row],[Gross Revenue]]/Table19[[#This Row],[Budget]])-1</f>
        <v>0.75441013333333329</v>
      </c>
      <c r="V1405" t="str">
        <f t="shared" si="48"/>
        <v>111-130 minutes</v>
      </c>
      <c r="W1405">
        <f>Table19[[#This Row],[Profit]]/Table19[[#This Row],[Budget]]*100</f>
        <v>75.441013333333331</v>
      </c>
      <c r="X1405">
        <v>-434215.5</v>
      </c>
      <c r="Y1405">
        <v>-0.10115100772200772</v>
      </c>
      <c r="Z1405" t="str">
        <f t="shared" si="49"/>
        <v>High</v>
      </c>
    </row>
    <row r="1406" spans="1:26" x14ac:dyDescent="0.2">
      <c r="A1406" t="s">
        <v>4121</v>
      </c>
      <c r="B1406" t="s">
        <v>170</v>
      </c>
      <c r="C1406" t="s">
        <v>1087</v>
      </c>
      <c r="D1406">
        <v>23000</v>
      </c>
      <c r="E1406">
        <v>25049</v>
      </c>
      <c r="F1406">
        <v>134</v>
      </c>
      <c r="G1406">
        <v>0</v>
      </c>
      <c r="H1406">
        <v>5.8</v>
      </c>
      <c r="I1406">
        <v>120</v>
      </c>
      <c r="J1406">
        <v>110</v>
      </c>
      <c r="K1406">
        <v>18472363</v>
      </c>
      <c r="L1406">
        <v>50000000</v>
      </c>
      <c r="M1406" s="2">
        <f>VLOOKUP(A1406,Sheet2!$A$1:G5130,2,0)</f>
        <v>38371</v>
      </c>
      <c r="N1406" t="str">
        <f>VLOOKUP(A1406,Sheet2!$A$1:G5130,3,0)</f>
        <v>Color</v>
      </c>
      <c r="O1406" t="str">
        <f>VLOOKUP(A1406,Sheet2!$A$1:G5130,4,0)</f>
        <v>Action</v>
      </c>
      <c r="P1406" t="str">
        <f>VLOOKUP(A1406,Sheet2!$A$1:G5130,5,0)</f>
        <v>English</v>
      </c>
      <c r="Q1406" t="str">
        <f>VLOOKUP(A1406,Sheet2!$A$1:G5130,6,0)</f>
        <v>USA</v>
      </c>
      <c r="R1406" t="str">
        <f>VLOOKUP(A1406,Sheet2!$A$1:G5130,7,0)</f>
        <v>PG-13</v>
      </c>
      <c r="S1406" t="str">
        <f>IF(Table19[[#This Row],[Language]]="English","English","Other language")</f>
        <v>English</v>
      </c>
      <c r="T1406">
        <f>Table19[[#This Row],[Gross Revenue]]-Table19[[#This Row],[Budget]]</f>
        <v>-31527637</v>
      </c>
      <c r="U1406" s="1">
        <f>(Table19[[#This Row],[Gross Revenue]]/Table19[[#This Row],[Budget]])-1</f>
        <v>-0.63055273999999994</v>
      </c>
      <c r="V1406" t="str">
        <f t="shared" si="48"/>
        <v>90-110 minutes</v>
      </c>
      <c r="W1406">
        <f>Table19[[#This Row],[Profit]]/Table19[[#This Row],[Budget]]*100</f>
        <v>-63.055273999999997</v>
      </c>
      <c r="X1406">
        <v>-1289919.5</v>
      </c>
      <c r="Y1406">
        <v>-4.8151417500000002E-2</v>
      </c>
      <c r="Z1406" t="str">
        <f t="shared" si="49"/>
        <v>High</v>
      </c>
    </row>
    <row r="1407" spans="1:26" x14ac:dyDescent="0.2">
      <c r="A1407" t="s">
        <v>4149</v>
      </c>
      <c r="B1407" t="s">
        <v>1272</v>
      </c>
      <c r="C1407" t="s">
        <v>1273</v>
      </c>
      <c r="D1407">
        <v>490</v>
      </c>
      <c r="E1407">
        <v>1367</v>
      </c>
      <c r="F1407">
        <v>77</v>
      </c>
      <c r="G1407">
        <v>15000</v>
      </c>
      <c r="H1407">
        <v>5.8</v>
      </c>
      <c r="I1407">
        <v>228</v>
      </c>
      <c r="J1407">
        <v>89</v>
      </c>
      <c r="K1407">
        <v>47553512</v>
      </c>
      <c r="L1407">
        <v>50000000</v>
      </c>
      <c r="M1407" s="2">
        <f>VLOOKUP(A1407,Sheet2!$A$1:G5131,2,0)</f>
        <v>41827</v>
      </c>
      <c r="N1407" t="str">
        <f>VLOOKUP(A1407,Sheet2!$A$1:G5131,3,0)</f>
        <v>Color</v>
      </c>
      <c r="O1407" t="str">
        <f>VLOOKUP(A1407,Sheet2!$A$1:G5131,4,0)</f>
        <v>Action</v>
      </c>
      <c r="P1407" t="str">
        <f>VLOOKUP(A1407,Sheet2!$A$1:G5131,5,0)</f>
        <v>English</v>
      </c>
      <c r="Q1407" t="str">
        <f>VLOOKUP(A1407,Sheet2!$A$1:G5131,6,0)</f>
        <v>USA</v>
      </c>
      <c r="R1407" t="str">
        <f>VLOOKUP(A1407,Sheet2!$A$1:G5131,7,0)</f>
        <v>PG-13</v>
      </c>
      <c r="S1407" t="str">
        <f>IF(Table19[[#This Row],[Language]]="English","English","Other language")</f>
        <v>English</v>
      </c>
      <c r="T1407">
        <f>Table19[[#This Row],[Gross Revenue]]-Table19[[#This Row],[Budget]]</f>
        <v>-2446488</v>
      </c>
      <c r="U1407" s="1">
        <f>(Table19[[#This Row],[Gross Revenue]]/Table19[[#This Row],[Budget]])-1</f>
        <v>-4.8929760000000044E-2</v>
      </c>
      <c r="V1407" t="str">
        <f t="shared" si="48"/>
        <v>&lt;90 minutes</v>
      </c>
      <c r="W1407">
        <f>Table19[[#This Row],[Profit]]/Table19[[#This Row],[Budget]]*100</f>
        <v>-4.892976</v>
      </c>
      <c r="X1407">
        <v>-1289919.5</v>
      </c>
      <c r="Y1407">
        <v>-4.8151417500000002E-2</v>
      </c>
      <c r="Z1407" t="str">
        <f t="shared" si="49"/>
        <v>High</v>
      </c>
    </row>
    <row r="1408" spans="1:26" x14ac:dyDescent="0.2">
      <c r="A1408" t="s">
        <v>6930</v>
      </c>
      <c r="B1408" t="s">
        <v>718</v>
      </c>
      <c r="C1408" t="s">
        <v>2494</v>
      </c>
      <c r="D1408">
        <v>17000</v>
      </c>
      <c r="E1408">
        <v>18752</v>
      </c>
      <c r="F1408">
        <v>0</v>
      </c>
      <c r="G1408">
        <v>76000</v>
      </c>
      <c r="H1408">
        <v>8.1999999999999993</v>
      </c>
      <c r="I1408">
        <v>274</v>
      </c>
      <c r="J1408">
        <v>148</v>
      </c>
      <c r="K1408">
        <v>18352454</v>
      </c>
      <c r="L1408">
        <v>15000000</v>
      </c>
      <c r="M1408" s="2">
        <f>VLOOKUP(A1408,Sheet2!$A$1:G5132,2,0)</f>
        <v>39142</v>
      </c>
      <c r="N1408" t="str">
        <f>VLOOKUP(A1408,Sheet2!$A$1:G5132,3,0)</f>
        <v>Color</v>
      </c>
      <c r="O1408" t="str">
        <f>VLOOKUP(A1408,Sheet2!$A$1:G5132,4,0)</f>
        <v>Adventure</v>
      </c>
      <c r="P1408" t="str">
        <f>VLOOKUP(A1408,Sheet2!$A$1:G5132,5,0)</f>
        <v>English</v>
      </c>
      <c r="Q1408" t="str">
        <f>VLOOKUP(A1408,Sheet2!$A$1:G5132,6,0)</f>
        <v>USA</v>
      </c>
      <c r="R1408" t="str">
        <f>VLOOKUP(A1408,Sheet2!$A$1:G5132,7,0)</f>
        <v>R</v>
      </c>
      <c r="S1408" t="str">
        <f>IF(Table19[[#This Row],[Language]]="English","English","Other language")</f>
        <v>English</v>
      </c>
      <c r="T1408">
        <f>Table19[[#This Row],[Gross Revenue]]-Table19[[#This Row],[Budget]]</f>
        <v>3352454</v>
      </c>
      <c r="U1408" s="1">
        <f>(Table19[[#This Row],[Gross Revenue]]/Table19[[#This Row],[Budget]])-1</f>
        <v>0.22349693333333343</v>
      </c>
      <c r="V1408" t="str">
        <f t="shared" si="48"/>
        <v>131-150 minutes</v>
      </c>
      <c r="W1408">
        <f>Table19[[#This Row],[Profit]]/Table19[[#This Row],[Budget]]*100</f>
        <v>22.349693333333335</v>
      </c>
      <c r="X1408">
        <v>3892693.5</v>
      </c>
      <c r="Y1408">
        <v>0.11726928571428571</v>
      </c>
      <c r="Z1408" t="str">
        <f t="shared" si="49"/>
        <v>Medium</v>
      </c>
    </row>
    <row r="1409" spans="1:26" x14ac:dyDescent="0.2">
      <c r="A1409" t="s">
        <v>4402</v>
      </c>
      <c r="B1409" t="s">
        <v>546</v>
      </c>
      <c r="C1409" t="s">
        <v>1239</v>
      </c>
      <c r="D1409">
        <v>40000</v>
      </c>
      <c r="E1409">
        <v>62837</v>
      </c>
      <c r="F1409">
        <v>252</v>
      </c>
      <c r="G1409">
        <v>90000</v>
      </c>
      <c r="H1409">
        <v>6</v>
      </c>
      <c r="I1409">
        <v>321</v>
      </c>
      <c r="J1409">
        <v>125</v>
      </c>
      <c r="K1409">
        <v>127997349</v>
      </c>
      <c r="L1409">
        <v>50000000</v>
      </c>
      <c r="M1409" s="2">
        <f>VLOOKUP(A1409,Sheet2!$A$1:G5133,2,0)</f>
        <v>41916</v>
      </c>
      <c r="N1409" t="str">
        <f>VLOOKUP(A1409,Sheet2!$A$1:G5133,3,0)</f>
        <v>Color</v>
      </c>
      <c r="O1409" t="str">
        <f>VLOOKUP(A1409,Sheet2!$A$1:G5133,4,0)</f>
        <v>Adventure</v>
      </c>
      <c r="P1409" t="str">
        <f>VLOOKUP(A1409,Sheet2!$A$1:G5133,5,0)</f>
        <v>English</v>
      </c>
      <c r="Q1409" t="str">
        <f>VLOOKUP(A1409,Sheet2!$A$1:G5133,6,0)</f>
        <v>USA</v>
      </c>
      <c r="R1409" t="str">
        <f>VLOOKUP(A1409,Sheet2!$A$1:G5133,7,0)</f>
        <v>PG</v>
      </c>
      <c r="S1409" t="str">
        <f>IF(Table19[[#This Row],[Language]]="English","English","Other language")</f>
        <v>English</v>
      </c>
      <c r="T1409">
        <f>Table19[[#This Row],[Gross Revenue]]-Table19[[#This Row],[Budget]]</f>
        <v>77997349</v>
      </c>
      <c r="U1409" s="1">
        <f>(Table19[[#This Row],[Gross Revenue]]/Table19[[#This Row],[Budget]])-1</f>
        <v>1.5599469799999999</v>
      </c>
      <c r="V1409" t="str">
        <f t="shared" si="48"/>
        <v>111-130 minutes</v>
      </c>
      <c r="W1409">
        <f>Table19[[#This Row],[Profit]]/Table19[[#This Row],[Budget]]*100</f>
        <v>155.994698</v>
      </c>
      <c r="X1409">
        <v>3892693.5</v>
      </c>
      <c r="Y1409">
        <v>0.11726928571428571</v>
      </c>
      <c r="Z1409" t="str">
        <f t="shared" si="49"/>
        <v>High</v>
      </c>
    </row>
    <row r="1410" spans="1:26" x14ac:dyDescent="0.2">
      <c r="A1410" t="s">
        <v>4738</v>
      </c>
      <c r="B1410" t="s">
        <v>1812</v>
      </c>
      <c r="C1410" t="s">
        <v>1813</v>
      </c>
      <c r="D1410">
        <v>436</v>
      </c>
      <c r="E1410">
        <v>1395</v>
      </c>
      <c r="F1410">
        <v>0</v>
      </c>
      <c r="G1410">
        <v>0</v>
      </c>
      <c r="H1410">
        <v>6.3</v>
      </c>
      <c r="I1410">
        <v>161</v>
      </c>
      <c r="J1410">
        <v>100</v>
      </c>
      <c r="K1410">
        <v>35096190</v>
      </c>
      <c r="L1410">
        <v>60000000</v>
      </c>
      <c r="M1410" s="2">
        <f>VLOOKUP(A1410,Sheet2!$A$1:G5134,2,0)</f>
        <v>37748</v>
      </c>
      <c r="N1410" t="str">
        <f>VLOOKUP(A1410,Sheet2!$A$1:G5134,3,0)</f>
        <v>Color</v>
      </c>
      <c r="O1410" t="str">
        <f>VLOOKUP(A1410,Sheet2!$A$1:G5134,4,0)</f>
        <v>Comedy</v>
      </c>
      <c r="P1410" t="str">
        <f>VLOOKUP(A1410,Sheet2!$A$1:G5134,5,0)</f>
        <v>English</v>
      </c>
      <c r="Q1410" t="str">
        <f>VLOOKUP(A1410,Sheet2!$A$1:G5134,6,0)</f>
        <v>USA</v>
      </c>
      <c r="R1410" t="str">
        <f>VLOOKUP(A1410,Sheet2!$A$1:G5134,7,0)</f>
        <v>PG-13</v>
      </c>
      <c r="S1410" t="str">
        <f>IF(Table19[[#This Row],[Language]]="English","English","Other language")</f>
        <v>English</v>
      </c>
      <c r="T1410">
        <f>Table19[[#This Row],[Gross Revenue]]-Table19[[#This Row],[Budget]]</f>
        <v>-24903810</v>
      </c>
      <c r="U1410" s="1">
        <f>(Table19[[#This Row],[Gross Revenue]]/Table19[[#This Row],[Budget]])-1</f>
        <v>-0.41506350000000003</v>
      </c>
      <c r="V1410" t="str">
        <f t="shared" ref="V1410:V1473" si="50">IF(J1410="","",IF(J1410&lt;90,"&lt;90 minutes",IF(J1410&lt;=110,"90-110 minutes",IF(J1410&lt;=130,"111-130 minutes",IF(J1410&lt;=150,"131-150 minutes","&gt;150 minutes")))))</f>
        <v>90-110 minutes</v>
      </c>
      <c r="W1410">
        <f>Table19[[#This Row],[Profit]]/Table19[[#This Row],[Budget]]*100</f>
        <v>-41.506349999999998</v>
      </c>
      <c r="X1410">
        <v>1637763</v>
      </c>
      <c r="Y1410">
        <v>0.19178668286445014</v>
      </c>
      <c r="Z1410" t="str">
        <f t="shared" ref="Z1410:Z1473" si="51">IF(L1410="","",IF(L1410&lt;=$AA$26,"Low",IF(L1410&lt;=$AA$28,"Medium","High")))</f>
        <v>High</v>
      </c>
    </row>
    <row r="1411" spans="1:26" x14ac:dyDescent="0.2">
      <c r="A1411" t="s">
        <v>3863</v>
      </c>
      <c r="B1411" t="s">
        <v>953</v>
      </c>
      <c r="C1411" t="s">
        <v>954</v>
      </c>
      <c r="D1411">
        <v>425</v>
      </c>
      <c r="E1411">
        <v>1661</v>
      </c>
      <c r="F1411">
        <v>365</v>
      </c>
      <c r="G1411">
        <v>902</v>
      </c>
      <c r="H1411">
        <v>5.5</v>
      </c>
      <c r="I1411">
        <v>52</v>
      </c>
      <c r="J1411">
        <v>100</v>
      </c>
      <c r="K1411">
        <v>4884663</v>
      </c>
      <c r="L1411">
        <v>12000000</v>
      </c>
      <c r="M1411" s="2">
        <f>VLOOKUP(A1411,Sheet2!$A$1:G5135,2,0)</f>
        <v>31663</v>
      </c>
      <c r="N1411" t="str">
        <f>VLOOKUP(A1411,Sheet2!$A$1:G5135,3,0)</f>
        <v>Color</v>
      </c>
      <c r="O1411" t="str">
        <f>VLOOKUP(A1411,Sheet2!$A$1:G5135,4,0)</f>
        <v>Horror</v>
      </c>
      <c r="P1411" t="str">
        <f>VLOOKUP(A1411,Sheet2!$A$1:G5135,5,0)</f>
        <v>English</v>
      </c>
      <c r="Q1411" t="str">
        <f>VLOOKUP(A1411,Sheet2!$A$1:G5135,6,0)</f>
        <v>USA</v>
      </c>
      <c r="R1411" t="str">
        <f>VLOOKUP(A1411,Sheet2!$A$1:G5135,7,0)</f>
        <v>PG</v>
      </c>
      <c r="S1411" t="str">
        <f>IF(Table19[[#This Row],[Language]]="English","English","Other language")</f>
        <v>English</v>
      </c>
      <c r="T1411">
        <f>Table19[[#This Row],[Gross Revenue]]-Table19[[#This Row],[Budget]]</f>
        <v>-7115337</v>
      </c>
      <c r="U1411" s="1">
        <f>(Table19[[#This Row],[Gross Revenue]]/Table19[[#This Row],[Budget]])-1</f>
        <v>-0.59294475000000002</v>
      </c>
      <c r="V1411" t="str">
        <f t="shared" si="50"/>
        <v>90-110 minutes</v>
      </c>
      <c r="W1411">
        <f>Table19[[#This Row],[Profit]]/Table19[[#This Row],[Budget]]*100</f>
        <v>-59.294475000000006</v>
      </c>
      <c r="X1411">
        <v>16235088</v>
      </c>
      <c r="Y1411">
        <v>1.1909079499999999</v>
      </c>
      <c r="Z1411" t="str">
        <f t="shared" si="51"/>
        <v>Low</v>
      </c>
    </row>
    <row r="1412" spans="1:26" x14ac:dyDescent="0.2">
      <c r="A1412" t="s">
        <v>6327</v>
      </c>
      <c r="B1412" t="s">
        <v>1241</v>
      </c>
      <c r="C1412" t="s">
        <v>1356</v>
      </c>
      <c r="D1412">
        <v>13000</v>
      </c>
      <c r="E1412">
        <v>24458</v>
      </c>
      <c r="F1412">
        <v>16000</v>
      </c>
      <c r="G1412">
        <v>23000</v>
      </c>
      <c r="H1412">
        <v>7.4</v>
      </c>
      <c r="I1412">
        <v>306</v>
      </c>
      <c r="J1412">
        <v>134</v>
      </c>
      <c r="K1412">
        <v>37479778</v>
      </c>
      <c r="L1412">
        <v>60000000</v>
      </c>
      <c r="M1412" s="2">
        <f>VLOOKUP(A1412,Sheet2!$A$1:G5136,2,0)</f>
        <v>39892</v>
      </c>
      <c r="N1412" t="str">
        <f>VLOOKUP(A1412,Sheet2!$A$1:G5136,3,0)</f>
        <v>Color</v>
      </c>
      <c r="O1412" t="str">
        <f>VLOOKUP(A1412,Sheet2!$A$1:G5136,4,0)</f>
        <v>Biography</v>
      </c>
      <c r="P1412" t="str">
        <f>VLOOKUP(A1412,Sheet2!$A$1:G5136,5,0)</f>
        <v>English</v>
      </c>
      <c r="Q1412" t="str">
        <f>VLOOKUP(A1412,Sheet2!$A$1:G5136,6,0)</f>
        <v>USA</v>
      </c>
      <c r="R1412" t="str">
        <f>VLOOKUP(A1412,Sheet2!$A$1:G5136,7,0)</f>
        <v>PG-13</v>
      </c>
      <c r="S1412" t="str">
        <f>IF(Table19[[#This Row],[Language]]="English","English","Other language")</f>
        <v>English</v>
      </c>
      <c r="T1412">
        <f>Table19[[#This Row],[Gross Revenue]]-Table19[[#This Row],[Budget]]</f>
        <v>-22520222</v>
      </c>
      <c r="U1412" s="1">
        <f>(Table19[[#This Row],[Gross Revenue]]/Table19[[#This Row],[Budget]])-1</f>
        <v>-0.37533703333333335</v>
      </c>
      <c r="V1412" t="str">
        <f t="shared" si="50"/>
        <v>131-150 minutes</v>
      </c>
      <c r="W1412">
        <f>Table19[[#This Row],[Profit]]/Table19[[#This Row],[Budget]]*100</f>
        <v>-37.533703333333335</v>
      </c>
      <c r="X1412">
        <v>-1289919.5</v>
      </c>
      <c r="Y1412">
        <v>-4.8151417500000002E-2</v>
      </c>
      <c r="Z1412" t="str">
        <f t="shared" si="51"/>
        <v>High</v>
      </c>
    </row>
    <row r="1413" spans="1:26" x14ac:dyDescent="0.2">
      <c r="A1413" t="s">
        <v>6035</v>
      </c>
      <c r="B1413" t="s">
        <v>2695</v>
      </c>
      <c r="C1413" t="s">
        <v>2696</v>
      </c>
      <c r="D1413">
        <v>461</v>
      </c>
      <c r="E1413">
        <v>615</v>
      </c>
      <c r="F1413">
        <v>25</v>
      </c>
      <c r="G1413">
        <v>12000</v>
      </c>
      <c r="H1413">
        <v>7.2</v>
      </c>
      <c r="I1413">
        <v>78</v>
      </c>
      <c r="J1413">
        <v>105</v>
      </c>
      <c r="K1413">
        <v>2126511</v>
      </c>
      <c r="L1413">
        <v>36000000</v>
      </c>
      <c r="M1413" s="2">
        <f>VLOOKUP(A1413,Sheet2!$A$1:G5137,2,0)</f>
        <v>42130</v>
      </c>
      <c r="N1413" t="str">
        <f>VLOOKUP(A1413,Sheet2!$A$1:G5137,3,0)</f>
        <v>Color</v>
      </c>
      <c r="O1413" t="str">
        <f>VLOOKUP(A1413,Sheet2!$A$1:G5137,4,0)</f>
        <v>Action</v>
      </c>
      <c r="P1413" t="str">
        <f>VLOOKUP(A1413,Sheet2!$A$1:G5137,5,0)</f>
        <v>Cantonese</v>
      </c>
      <c r="Q1413" t="str">
        <f>VLOOKUP(A1413,Sheet2!$A$1:G5137,6,0)</f>
        <v>Hong Kong</v>
      </c>
      <c r="R1413" t="str">
        <f>VLOOKUP(A1413,Sheet2!$A$1:G5137,7,0)</f>
        <v>PG-13</v>
      </c>
      <c r="S1413" t="str">
        <f>IF(Table19[[#This Row],[Language]]="English","English","Other language")</f>
        <v>Other language</v>
      </c>
      <c r="T1413">
        <f>Table19[[#This Row],[Gross Revenue]]-Table19[[#This Row],[Budget]]</f>
        <v>-33873489</v>
      </c>
      <c r="U1413" s="1">
        <f>(Table19[[#This Row],[Gross Revenue]]/Table19[[#This Row],[Budget]])-1</f>
        <v>-0.94093024999999997</v>
      </c>
      <c r="V1413" t="str">
        <f t="shared" si="50"/>
        <v>90-110 minutes</v>
      </c>
      <c r="W1413">
        <f>Table19[[#This Row],[Profit]]/Table19[[#This Row],[Budget]]*100</f>
        <v>-94.093024999999997</v>
      </c>
      <c r="X1413">
        <v>-1289919.5</v>
      </c>
      <c r="Y1413">
        <v>-4.8151417500000002E-2</v>
      </c>
      <c r="Z1413" t="str">
        <f t="shared" si="51"/>
        <v>Medium</v>
      </c>
    </row>
    <row r="1414" spans="1:26" x14ac:dyDescent="0.2">
      <c r="A1414" t="s">
        <v>4985</v>
      </c>
      <c r="B1414" t="s">
        <v>91</v>
      </c>
      <c r="C1414" t="s">
        <v>1992</v>
      </c>
      <c r="D1414">
        <v>827</v>
      </c>
      <c r="E1414">
        <v>3574</v>
      </c>
      <c r="F1414">
        <v>0</v>
      </c>
      <c r="G1414">
        <v>360</v>
      </c>
      <c r="H1414">
        <v>6.5</v>
      </c>
      <c r="I1414">
        <v>30</v>
      </c>
      <c r="J1414">
        <v>101</v>
      </c>
      <c r="K1414">
        <v>220234</v>
      </c>
      <c r="L1414">
        <v>3500000</v>
      </c>
      <c r="M1414" s="2">
        <f>VLOOKUP(A1414,Sheet2!$A$1:G5138,2,0)</f>
        <v>38914</v>
      </c>
      <c r="N1414" t="str">
        <f>VLOOKUP(A1414,Sheet2!$A$1:G5138,3,0)</f>
        <v>Color</v>
      </c>
      <c r="O1414" t="str">
        <f>VLOOKUP(A1414,Sheet2!$A$1:G5138,4,0)</f>
        <v>Comedy</v>
      </c>
      <c r="P1414" t="str">
        <f>VLOOKUP(A1414,Sheet2!$A$1:G5138,5,0)</f>
        <v>English</v>
      </c>
      <c r="Q1414" t="str">
        <f>VLOOKUP(A1414,Sheet2!$A$1:G5138,6,0)</f>
        <v>USA</v>
      </c>
      <c r="R1414" t="str">
        <f>VLOOKUP(A1414,Sheet2!$A$1:G5138,7,0)</f>
        <v>R</v>
      </c>
      <c r="S1414" t="str">
        <f>IF(Table19[[#This Row],[Language]]="English","English","Other language")</f>
        <v>English</v>
      </c>
      <c r="T1414">
        <f>Table19[[#This Row],[Gross Revenue]]-Table19[[#This Row],[Budget]]</f>
        <v>-3279766</v>
      </c>
      <c r="U1414" s="1">
        <f>(Table19[[#This Row],[Gross Revenue]]/Table19[[#This Row],[Budget]])-1</f>
        <v>-0.93707600000000002</v>
      </c>
      <c r="V1414" t="str">
        <f t="shared" si="50"/>
        <v>90-110 minutes</v>
      </c>
      <c r="W1414">
        <f>Table19[[#This Row],[Profit]]/Table19[[#This Row],[Budget]]*100</f>
        <v>-93.707599999999999</v>
      </c>
      <c r="X1414">
        <v>1637763</v>
      </c>
      <c r="Y1414">
        <v>0.19178668286445014</v>
      </c>
      <c r="Z1414" t="str">
        <f t="shared" si="51"/>
        <v>Low</v>
      </c>
    </row>
    <row r="1415" spans="1:26" x14ac:dyDescent="0.2">
      <c r="A1415" t="s">
        <v>5903</v>
      </c>
      <c r="B1415" t="s">
        <v>1671</v>
      </c>
      <c r="C1415" t="s">
        <v>2570</v>
      </c>
      <c r="D1415">
        <v>14000</v>
      </c>
      <c r="E1415">
        <v>16768</v>
      </c>
      <c r="F1415">
        <v>14</v>
      </c>
      <c r="G1415">
        <v>0</v>
      </c>
      <c r="H1415">
        <v>7.1</v>
      </c>
      <c r="I1415">
        <v>100</v>
      </c>
      <c r="J1415">
        <v>91</v>
      </c>
      <c r="K1415">
        <v>1292119</v>
      </c>
      <c r="L1415">
        <v>5500000</v>
      </c>
      <c r="M1415" s="2">
        <f>VLOOKUP(A1415,Sheet2!$A$1:G5139,2,0)</f>
        <v>37114</v>
      </c>
      <c r="N1415" t="str">
        <f>VLOOKUP(A1415,Sheet2!$A$1:G5139,3,0)</f>
        <v>Color</v>
      </c>
      <c r="O1415" t="str">
        <f>VLOOKUP(A1415,Sheet2!$A$1:G5139,4,0)</f>
        <v>Biography</v>
      </c>
      <c r="P1415" t="str">
        <f>VLOOKUP(A1415,Sheet2!$A$1:G5139,5,0)</f>
        <v>English</v>
      </c>
      <c r="Q1415" t="str">
        <f>VLOOKUP(A1415,Sheet2!$A$1:G5139,6,0)</f>
        <v>UK</v>
      </c>
      <c r="R1415" t="str">
        <f>VLOOKUP(A1415,Sheet2!$A$1:G5139,7,0)</f>
        <v>R</v>
      </c>
      <c r="S1415" t="str">
        <f>IF(Table19[[#This Row],[Language]]="English","English","Other language")</f>
        <v>English</v>
      </c>
      <c r="T1415">
        <f>Table19[[#This Row],[Gross Revenue]]-Table19[[#This Row],[Budget]]</f>
        <v>-4207881</v>
      </c>
      <c r="U1415" s="1">
        <f>(Table19[[#This Row],[Gross Revenue]]/Table19[[#This Row],[Budget]])-1</f>
        <v>-0.76506927272727276</v>
      </c>
      <c r="V1415" t="str">
        <f t="shared" si="50"/>
        <v>90-110 minutes</v>
      </c>
      <c r="W1415">
        <f>Table19[[#This Row],[Profit]]/Table19[[#This Row],[Budget]]*100</f>
        <v>-76.506927272727282</v>
      </c>
      <c r="X1415">
        <v>-1289919.5</v>
      </c>
      <c r="Y1415">
        <v>-4.8151417500000002E-2</v>
      </c>
      <c r="Z1415" t="str">
        <f t="shared" si="51"/>
        <v>Low</v>
      </c>
    </row>
    <row r="1416" spans="1:26" x14ac:dyDescent="0.2">
      <c r="A1416" t="s">
        <v>6799</v>
      </c>
      <c r="B1416" t="s">
        <v>315</v>
      </c>
      <c r="C1416" t="s">
        <v>988</v>
      </c>
      <c r="D1416">
        <v>21000</v>
      </c>
      <c r="E1416">
        <v>39252</v>
      </c>
      <c r="F1416">
        <v>4000</v>
      </c>
      <c r="G1416">
        <v>10000</v>
      </c>
      <c r="H1416">
        <v>7.9</v>
      </c>
      <c r="I1416">
        <v>486</v>
      </c>
      <c r="J1416">
        <v>126</v>
      </c>
      <c r="K1416">
        <v>318298180</v>
      </c>
      <c r="L1416">
        <v>140000000</v>
      </c>
      <c r="M1416" s="2">
        <f>VLOOKUP(A1416,Sheet2!$A$1:G5140,2,0)</f>
        <v>39622</v>
      </c>
      <c r="N1416" t="str">
        <f>VLOOKUP(A1416,Sheet2!$A$1:G5140,3,0)</f>
        <v>Color</v>
      </c>
      <c r="O1416" t="str">
        <f>VLOOKUP(A1416,Sheet2!$A$1:G5140,4,0)</f>
        <v>Action</v>
      </c>
      <c r="P1416" t="str">
        <f>VLOOKUP(A1416,Sheet2!$A$1:G5140,5,0)</f>
        <v>English</v>
      </c>
      <c r="Q1416" t="str">
        <f>VLOOKUP(A1416,Sheet2!$A$1:G5140,6,0)</f>
        <v>USA</v>
      </c>
      <c r="R1416" t="str">
        <f>VLOOKUP(A1416,Sheet2!$A$1:G5140,7,0)</f>
        <v>PG-13</v>
      </c>
      <c r="S1416" t="str">
        <f>IF(Table19[[#This Row],[Language]]="English","English","Other language")</f>
        <v>English</v>
      </c>
      <c r="T1416">
        <f>Table19[[#This Row],[Gross Revenue]]-Table19[[#This Row],[Budget]]</f>
        <v>178298180</v>
      </c>
      <c r="U1416" s="1">
        <f>(Table19[[#This Row],[Gross Revenue]]/Table19[[#This Row],[Budget]])-1</f>
        <v>1.2735584285714285</v>
      </c>
      <c r="V1416" t="str">
        <f t="shared" si="50"/>
        <v>111-130 minutes</v>
      </c>
      <c r="W1416">
        <f>Table19[[#This Row],[Profit]]/Table19[[#This Row],[Budget]]*100</f>
        <v>127.35584285714285</v>
      </c>
      <c r="X1416">
        <v>-1289919.5</v>
      </c>
      <c r="Y1416">
        <v>-4.8151417500000002E-2</v>
      </c>
      <c r="Z1416" t="str">
        <f t="shared" si="51"/>
        <v>High</v>
      </c>
    </row>
    <row r="1417" spans="1:26" x14ac:dyDescent="0.2">
      <c r="A1417" t="s">
        <v>5823</v>
      </c>
      <c r="B1417" t="s">
        <v>315</v>
      </c>
      <c r="C1417" t="s">
        <v>988</v>
      </c>
      <c r="D1417">
        <v>21000</v>
      </c>
      <c r="E1417">
        <v>48638</v>
      </c>
      <c r="F1417">
        <v>4000</v>
      </c>
      <c r="G1417">
        <v>18000</v>
      </c>
      <c r="H1417">
        <v>7</v>
      </c>
      <c r="I1417">
        <v>453</v>
      </c>
      <c r="J1417">
        <v>124</v>
      </c>
      <c r="K1417">
        <v>312057433</v>
      </c>
      <c r="L1417">
        <v>200000000</v>
      </c>
      <c r="M1417" s="2">
        <f>VLOOKUP(A1417,Sheet2!$A$1:G5141,2,0)</f>
        <v>40180</v>
      </c>
      <c r="N1417" t="str">
        <f>VLOOKUP(A1417,Sheet2!$A$1:G5141,3,0)</f>
        <v>Color</v>
      </c>
      <c r="O1417" t="str">
        <f>VLOOKUP(A1417,Sheet2!$A$1:G5141,4,0)</f>
        <v>Action</v>
      </c>
      <c r="P1417" t="str">
        <f>VLOOKUP(A1417,Sheet2!$A$1:G5141,5,0)</f>
        <v>English</v>
      </c>
      <c r="Q1417" t="str">
        <f>VLOOKUP(A1417,Sheet2!$A$1:G5141,6,0)</f>
        <v>USA</v>
      </c>
      <c r="R1417" t="str">
        <f>VLOOKUP(A1417,Sheet2!$A$1:G5141,7,0)</f>
        <v>PG-13</v>
      </c>
      <c r="S1417" t="str">
        <f>IF(Table19[[#This Row],[Language]]="English","English","Other language")</f>
        <v>English</v>
      </c>
      <c r="T1417">
        <f>Table19[[#This Row],[Gross Revenue]]-Table19[[#This Row],[Budget]]</f>
        <v>112057433</v>
      </c>
      <c r="U1417" s="1">
        <f>(Table19[[#This Row],[Gross Revenue]]/Table19[[#This Row],[Budget]])-1</f>
        <v>0.56028716500000009</v>
      </c>
      <c r="V1417" t="str">
        <f t="shared" si="50"/>
        <v>111-130 minutes</v>
      </c>
      <c r="W1417">
        <f>Table19[[#This Row],[Profit]]/Table19[[#This Row],[Budget]]*100</f>
        <v>56.028716499999994</v>
      </c>
      <c r="X1417">
        <v>-1289919.5</v>
      </c>
      <c r="Y1417">
        <v>-4.8151417500000002E-2</v>
      </c>
      <c r="Z1417" t="str">
        <f t="shared" si="51"/>
        <v>High</v>
      </c>
    </row>
    <row r="1418" spans="1:26" x14ac:dyDescent="0.2">
      <c r="A1418" t="s">
        <v>6118</v>
      </c>
      <c r="B1418" t="s">
        <v>315</v>
      </c>
      <c r="C1418" t="s">
        <v>2749</v>
      </c>
      <c r="D1418">
        <v>21000</v>
      </c>
      <c r="E1418">
        <v>30426</v>
      </c>
      <c r="F1418">
        <v>1000</v>
      </c>
      <c r="G1418">
        <v>95000</v>
      </c>
      <c r="H1418">
        <v>7.2</v>
      </c>
      <c r="I1418">
        <v>608</v>
      </c>
      <c r="J1418">
        <v>195</v>
      </c>
      <c r="K1418">
        <v>408992272</v>
      </c>
      <c r="L1418">
        <v>200000000</v>
      </c>
      <c r="M1418" s="2">
        <f>VLOOKUP(A1418,Sheet2!$A$1:G5142,2,0)</f>
        <v>41385</v>
      </c>
      <c r="N1418" t="str">
        <f>VLOOKUP(A1418,Sheet2!$A$1:G5142,3,0)</f>
        <v>Color</v>
      </c>
      <c r="O1418" t="str">
        <f>VLOOKUP(A1418,Sheet2!$A$1:G5142,4,0)</f>
        <v>Action</v>
      </c>
      <c r="P1418" t="str">
        <f>VLOOKUP(A1418,Sheet2!$A$1:G5142,5,0)</f>
        <v>English</v>
      </c>
      <c r="Q1418" t="str">
        <f>VLOOKUP(A1418,Sheet2!$A$1:G5142,6,0)</f>
        <v>USA</v>
      </c>
      <c r="R1418" t="str">
        <f>VLOOKUP(A1418,Sheet2!$A$1:G5142,7,0)</f>
        <v>PG-13</v>
      </c>
      <c r="S1418" t="str">
        <f>IF(Table19[[#This Row],[Language]]="English","English","Other language")</f>
        <v>English</v>
      </c>
      <c r="T1418">
        <f>Table19[[#This Row],[Gross Revenue]]-Table19[[#This Row],[Budget]]</f>
        <v>208992272</v>
      </c>
      <c r="U1418" s="1">
        <f>(Table19[[#This Row],[Gross Revenue]]/Table19[[#This Row],[Budget]])-1</f>
        <v>1.0449613599999998</v>
      </c>
      <c r="V1418" t="str">
        <f t="shared" si="50"/>
        <v>&gt;150 minutes</v>
      </c>
      <c r="W1418">
        <f>Table19[[#This Row],[Profit]]/Table19[[#This Row],[Budget]]*100</f>
        <v>104.49613600000001</v>
      </c>
      <c r="X1418">
        <v>-1289919.5</v>
      </c>
      <c r="Y1418">
        <v>-4.8151417500000002E-2</v>
      </c>
      <c r="Z1418" t="str">
        <f t="shared" si="51"/>
        <v>High</v>
      </c>
    </row>
    <row r="1419" spans="1:26" x14ac:dyDescent="0.2">
      <c r="A1419" t="s">
        <v>3383</v>
      </c>
      <c r="B1419" t="s">
        <v>243</v>
      </c>
      <c r="C1419" t="s">
        <v>244</v>
      </c>
      <c r="D1419">
        <v>636</v>
      </c>
      <c r="E1419">
        <v>3374</v>
      </c>
      <c r="F1419">
        <v>124</v>
      </c>
      <c r="G1419">
        <v>754</v>
      </c>
      <c r="H1419">
        <v>4.2</v>
      </c>
      <c r="I1419">
        <v>49</v>
      </c>
      <c r="J1419">
        <v>107</v>
      </c>
      <c r="K1419">
        <v>14375181</v>
      </c>
      <c r="L1419">
        <v>51000000</v>
      </c>
      <c r="M1419" s="2">
        <f>VLOOKUP(A1419,Sheet2!$A$1:G5143,2,0)</f>
        <v>31852</v>
      </c>
      <c r="N1419" t="str">
        <f>VLOOKUP(A1419,Sheet2!$A$1:G5143,3,0)</f>
        <v>Color</v>
      </c>
      <c r="O1419" t="str">
        <f>VLOOKUP(A1419,Sheet2!$A$1:G5143,4,0)</f>
        <v>Action</v>
      </c>
      <c r="P1419" t="str">
        <f>VLOOKUP(A1419,Sheet2!$A$1:G5143,5,0)</f>
        <v>English</v>
      </c>
      <c r="Q1419" t="str">
        <f>VLOOKUP(A1419,Sheet2!$A$1:G5143,6,0)</f>
        <v>USA</v>
      </c>
      <c r="R1419" t="str">
        <f>VLOOKUP(A1419,Sheet2!$A$1:G5143,7,0)</f>
        <v>PG-13</v>
      </c>
      <c r="S1419" t="str">
        <f>IF(Table19[[#This Row],[Language]]="English","English","Other language")</f>
        <v>English</v>
      </c>
      <c r="T1419">
        <f>Table19[[#This Row],[Gross Revenue]]-Table19[[#This Row],[Budget]]</f>
        <v>-36624819</v>
      </c>
      <c r="U1419" s="1">
        <f>(Table19[[#This Row],[Gross Revenue]]/Table19[[#This Row],[Budget]])-1</f>
        <v>-0.71813370588235292</v>
      </c>
      <c r="V1419" t="str">
        <f t="shared" si="50"/>
        <v>90-110 minutes</v>
      </c>
      <c r="W1419">
        <f>Table19[[#This Row],[Profit]]/Table19[[#This Row],[Budget]]*100</f>
        <v>-71.813370588235287</v>
      </c>
      <c r="X1419">
        <v>-1289919.5</v>
      </c>
      <c r="Y1419">
        <v>-4.8151417500000002E-2</v>
      </c>
      <c r="Z1419" t="str">
        <f t="shared" si="51"/>
        <v>High</v>
      </c>
    </row>
    <row r="1420" spans="1:26" x14ac:dyDescent="0.2">
      <c r="A1420" t="s">
        <v>3711</v>
      </c>
      <c r="B1420" t="s">
        <v>760</v>
      </c>
      <c r="C1420" t="s">
        <v>273</v>
      </c>
      <c r="D1420">
        <v>944</v>
      </c>
      <c r="E1420">
        <v>2928</v>
      </c>
      <c r="F1420">
        <v>31</v>
      </c>
      <c r="G1420">
        <v>133</v>
      </c>
      <c r="H1420">
        <v>5.3</v>
      </c>
      <c r="I1420">
        <v>63</v>
      </c>
      <c r="J1420">
        <v>95</v>
      </c>
      <c r="K1420">
        <v>2954405</v>
      </c>
      <c r="L1420">
        <v>36000000</v>
      </c>
      <c r="M1420" s="2">
        <f>VLOOKUP(A1420,Sheet2!$A$1:G5144,2,0)</f>
        <v>36734</v>
      </c>
      <c r="N1420" t="str">
        <f>VLOOKUP(A1420,Sheet2!$A$1:G5144,3,0)</f>
        <v>Color</v>
      </c>
      <c r="O1420" t="str">
        <f>VLOOKUP(A1420,Sheet2!$A$1:G5144,4,0)</f>
        <v>Biography</v>
      </c>
      <c r="P1420" t="str">
        <f>VLOOKUP(A1420,Sheet2!$A$1:G5144,5,0)</f>
        <v>English</v>
      </c>
      <c r="Q1420" t="str">
        <f>VLOOKUP(A1420,Sheet2!$A$1:G5144,6,0)</f>
        <v>USA</v>
      </c>
      <c r="R1420" t="str">
        <f>VLOOKUP(A1420,Sheet2!$A$1:G5144,7,0)</f>
        <v>R</v>
      </c>
      <c r="S1420" t="str">
        <f>IF(Table19[[#This Row],[Language]]="English","English","Other language")</f>
        <v>English</v>
      </c>
      <c r="T1420">
        <f>Table19[[#This Row],[Gross Revenue]]-Table19[[#This Row],[Budget]]</f>
        <v>-33045595</v>
      </c>
      <c r="U1420" s="1">
        <f>(Table19[[#This Row],[Gross Revenue]]/Table19[[#This Row],[Budget]])-1</f>
        <v>-0.91793319444444443</v>
      </c>
      <c r="V1420" t="str">
        <f t="shared" si="50"/>
        <v>90-110 minutes</v>
      </c>
      <c r="W1420">
        <f>Table19[[#This Row],[Profit]]/Table19[[#This Row],[Budget]]*100</f>
        <v>-91.79331944444445</v>
      </c>
      <c r="X1420">
        <v>-1289919.5</v>
      </c>
      <c r="Y1420">
        <v>-4.8151417500000002E-2</v>
      </c>
      <c r="Z1420" t="str">
        <f t="shared" si="51"/>
        <v>Medium</v>
      </c>
    </row>
    <row r="1421" spans="1:26" x14ac:dyDescent="0.2">
      <c r="A1421" t="s">
        <v>5727</v>
      </c>
      <c r="B1421" t="s">
        <v>2484</v>
      </c>
      <c r="C1421" t="s">
        <v>2485</v>
      </c>
      <c r="D1421">
        <v>314</v>
      </c>
      <c r="E1421">
        <v>1062</v>
      </c>
      <c r="F1421">
        <v>421</v>
      </c>
      <c r="G1421">
        <v>45000</v>
      </c>
      <c r="H1421">
        <v>6.9</v>
      </c>
      <c r="I1421">
        <v>533</v>
      </c>
      <c r="J1421">
        <v>100</v>
      </c>
      <c r="K1421">
        <v>14673301</v>
      </c>
      <c r="L1421">
        <v>2000000</v>
      </c>
      <c r="M1421" s="2">
        <f>VLOOKUP(A1421,Sheet2!$A$1:G5145,2,0)</f>
        <v>41940</v>
      </c>
      <c r="N1421" t="str">
        <f>VLOOKUP(A1421,Sheet2!$A$1:G5145,3,0)</f>
        <v>Color</v>
      </c>
      <c r="O1421" t="str">
        <f>VLOOKUP(A1421,Sheet2!$A$1:G5145,4,0)</f>
        <v>Horror</v>
      </c>
      <c r="P1421" t="str">
        <f>VLOOKUP(A1421,Sheet2!$A$1:G5145,5,0)</f>
        <v>English</v>
      </c>
      <c r="Q1421" t="str">
        <f>VLOOKUP(A1421,Sheet2!$A$1:G5145,6,0)</f>
        <v>USA</v>
      </c>
      <c r="R1421" t="str">
        <f>VLOOKUP(A1421,Sheet2!$A$1:G5145,7,0)</f>
        <v>R</v>
      </c>
      <c r="S1421" t="str">
        <f>IF(Table19[[#This Row],[Language]]="English","English","Other language")</f>
        <v>English</v>
      </c>
      <c r="T1421">
        <f>Table19[[#This Row],[Gross Revenue]]-Table19[[#This Row],[Budget]]</f>
        <v>12673301</v>
      </c>
      <c r="U1421" s="1">
        <f>(Table19[[#This Row],[Gross Revenue]]/Table19[[#This Row],[Budget]])-1</f>
        <v>6.3366505000000002</v>
      </c>
      <c r="V1421" t="str">
        <f t="shared" si="50"/>
        <v>90-110 minutes</v>
      </c>
      <c r="W1421">
        <f>Table19[[#This Row],[Profit]]/Table19[[#This Row],[Budget]]*100</f>
        <v>633.66505000000006</v>
      </c>
      <c r="X1421">
        <v>16235088</v>
      </c>
      <c r="Y1421">
        <v>1.1909079499999999</v>
      </c>
      <c r="Z1421" t="str">
        <f t="shared" si="51"/>
        <v>Low</v>
      </c>
    </row>
    <row r="1422" spans="1:26" x14ac:dyDescent="0.2">
      <c r="A1422" t="s">
        <v>6581</v>
      </c>
      <c r="B1422" t="s">
        <v>489</v>
      </c>
      <c r="C1422" t="s">
        <v>2999</v>
      </c>
      <c r="D1422">
        <v>924</v>
      </c>
      <c r="E1422">
        <v>4109</v>
      </c>
      <c r="F1422">
        <v>176</v>
      </c>
      <c r="G1422">
        <v>0</v>
      </c>
      <c r="H1422">
        <v>7.6</v>
      </c>
      <c r="I1422">
        <v>61</v>
      </c>
      <c r="J1422">
        <v>197</v>
      </c>
      <c r="K1422">
        <v>46300000</v>
      </c>
      <c r="L1422">
        <v>9400000</v>
      </c>
      <c r="M1422" s="2">
        <f>VLOOKUP(A1422,Sheet2!$A$1:G5146,2,0)</f>
        <v>23342</v>
      </c>
      <c r="N1422" t="str">
        <f>VLOOKUP(A1422,Sheet2!$A$1:G5146,3,0)</f>
        <v>Color</v>
      </c>
      <c r="O1422" t="str">
        <f>VLOOKUP(A1422,Sheet2!$A$1:G5146,4,0)</f>
        <v>Action</v>
      </c>
      <c r="P1422" t="str">
        <f>VLOOKUP(A1422,Sheet2!$A$1:G5146,5,0)</f>
        <v>English</v>
      </c>
      <c r="Q1422" t="str">
        <f>VLOOKUP(A1422,Sheet2!$A$1:G5146,6,0)</f>
        <v>USA</v>
      </c>
      <c r="R1422" t="str">
        <f>VLOOKUP(A1422,Sheet2!$A$1:G5146,7,0)</f>
        <v>Approved</v>
      </c>
      <c r="S1422" t="str">
        <f>IF(Table19[[#This Row],[Language]]="English","English","Other language")</f>
        <v>English</v>
      </c>
      <c r="T1422">
        <f>Table19[[#This Row],[Gross Revenue]]-Table19[[#This Row],[Budget]]</f>
        <v>36900000</v>
      </c>
      <c r="U1422" s="1">
        <f>(Table19[[#This Row],[Gross Revenue]]/Table19[[#This Row],[Budget]])-1</f>
        <v>3.9255319148936172</v>
      </c>
      <c r="V1422" t="str">
        <f t="shared" si="50"/>
        <v>&gt;150 minutes</v>
      </c>
      <c r="W1422">
        <f>Table19[[#This Row],[Profit]]/Table19[[#This Row],[Budget]]*100</f>
        <v>392.55319148936172</v>
      </c>
      <c r="X1422">
        <v>-1289919.5</v>
      </c>
      <c r="Y1422">
        <v>-4.8151417500000002E-2</v>
      </c>
      <c r="Z1422" t="str">
        <f t="shared" si="51"/>
        <v>Low</v>
      </c>
    </row>
    <row r="1423" spans="1:26" x14ac:dyDescent="0.2">
      <c r="A1423" t="s">
        <v>5233</v>
      </c>
      <c r="B1423" t="s">
        <v>1685</v>
      </c>
      <c r="C1423" t="s">
        <v>1967</v>
      </c>
      <c r="D1423">
        <v>11000</v>
      </c>
      <c r="E1423">
        <v>15226</v>
      </c>
      <c r="F1423">
        <v>278</v>
      </c>
      <c r="G1423">
        <v>0</v>
      </c>
      <c r="H1423">
        <v>6.6</v>
      </c>
      <c r="I1423">
        <v>187</v>
      </c>
      <c r="J1423">
        <v>120</v>
      </c>
      <c r="K1423">
        <v>112703470</v>
      </c>
      <c r="L1423">
        <v>85000000</v>
      </c>
      <c r="M1423" s="2">
        <f>VLOOKUP(A1423,Sheet2!$A$1:G5147,2,0)</f>
        <v>39845</v>
      </c>
      <c r="N1423" t="str">
        <f>VLOOKUP(A1423,Sheet2!$A$1:G5147,3,0)</f>
        <v>Color</v>
      </c>
      <c r="O1423" t="str">
        <f>VLOOKUP(A1423,Sheet2!$A$1:G5147,4,0)</f>
        <v>Comedy</v>
      </c>
      <c r="P1423" t="str">
        <f>VLOOKUP(A1423,Sheet2!$A$1:G5147,5,0)</f>
        <v>English</v>
      </c>
      <c r="Q1423" t="str">
        <f>VLOOKUP(A1423,Sheet2!$A$1:G5147,6,0)</f>
        <v>USA</v>
      </c>
      <c r="R1423" t="str">
        <f>VLOOKUP(A1423,Sheet2!$A$1:G5147,7,0)</f>
        <v>R</v>
      </c>
      <c r="S1423" t="str">
        <f>IF(Table19[[#This Row],[Language]]="English","English","Other language")</f>
        <v>English</v>
      </c>
      <c r="T1423">
        <f>Table19[[#This Row],[Gross Revenue]]-Table19[[#This Row],[Budget]]</f>
        <v>27703470</v>
      </c>
      <c r="U1423" s="1">
        <f>(Table19[[#This Row],[Gross Revenue]]/Table19[[#This Row],[Budget]])-1</f>
        <v>0.32592317647058833</v>
      </c>
      <c r="V1423" t="str">
        <f t="shared" si="50"/>
        <v>111-130 minutes</v>
      </c>
      <c r="W1423">
        <f>Table19[[#This Row],[Profit]]/Table19[[#This Row],[Budget]]*100</f>
        <v>32.59231764705882</v>
      </c>
      <c r="X1423">
        <v>1637763</v>
      </c>
      <c r="Y1423">
        <v>0.19178668286445014</v>
      </c>
      <c r="Z1423" t="str">
        <f t="shared" si="51"/>
        <v>High</v>
      </c>
    </row>
    <row r="1424" spans="1:26" x14ac:dyDescent="0.2">
      <c r="A1424" t="s">
        <v>6067</v>
      </c>
      <c r="B1424" t="s">
        <v>1853</v>
      </c>
      <c r="C1424" t="s">
        <v>2717</v>
      </c>
      <c r="D1424">
        <v>943</v>
      </c>
      <c r="E1424">
        <v>2786</v>
      </c>
      <c r="F1424">
        <v>16</v>
      </c>
      <c r="G1424">
        <v>20000</v>
      </c>
      <c r="H1424">
        <v>7.2</v>
      </c>
      <c r="I1424">
        <v>163</v>
      </c>
      <c r="J1424">
        <v>101</v>
      </c>
      <c r="K1424">
        <v>6350058</v>
      </c>
      <c r="L1424">
        <v>8000000</v>
      </c>
      <c r="M1424" s="2">
        <f>VLOOKUP(A1424,Sheet2!$A$1:G5148,2,0)</f>
        <v>40388</v>
      </c>
      <c r="N1424" t="str">
        <f>VLOOKUP(A1424,Sheet2!$A$1:G5148,3,0)</f>
        <v>Color</v>
      </c>
      <c r="O1424" t="str">
        <f>VLOOKUP(A1424,Sheet2!$A$1:G5148,4,0)</f>
        <v>Comedy</v>
      </c>
      <c r="P1424" t="str">
        <f>VLOOKUP(A1424,Sheet2!$A$1:G5148,5,0)</f>
        <v>English</v>
      </c>
      <c r="Q1424" t="str">
        <f>VLOOKUP(A1424,Sheet2!$A$1:G5148,6,0)</f>
        <v>USA</v>
      </c>
      <c r="R1424" t="str">
        <f>VLOOKUP(A1424,Sheet2!$A$1:G5148,7,0)</f>
        <v>PG-13</v>
      </c>
      <c r="S1424" t="str">
        <f>IF(Table19[[#This Row],[Language]]="English","English","Other language")</f>
        <v>English</v>
      </c>
      <c r="T1424">
        <f>Table19[[#This Row],[Gross Revenue]]-Table19[[#This Row],[Budget]]</f>
        <v>-1649942</v>
      </c>
      <c r="U1424" s="1">
        <f>(Table19[[#This Row],[Gross Revenue]]/Table19[[#This Row],[Budget]])-1</f>
        <v>-0.20624275000000003</v>
      </c>
      <c r="V1424" t="str">
        <f t="shared" si="50"/>
        <v>90-110 minutes</v>
      </c>
      <c r="W1424">
        <f>Table19[[#This Row],[Profit]]/Table19[[#This Row],[Budget]]*100</f>
        <v>-20.624275000000001</v>
      </c>
      <c r="X1424">
        <v>1637763</v>
      </c>
      <c r="Y1424">
        <v>0.19178668286445014</v>
      </c>
      <c r="Z1424" t="str">
        <f t="shared" si="51"/>
        <v>Low</v>
      </c>
    </row>
    <row r="1425" spans="1:26" x14ac:dyDescent="0.2">
      <c r="A1425" t="s">
        <v>5218</v>
      </c>
      <c r="B1425" t="s">
        <v>691</v>
      </c>
      <c r="C1425" t="s">
        <v>1356</v>
      </c>
      <c r="D1425">
        <v>29000</v>
      </c>
      <c r="E1425">
        <v>36258</v>
      </c>
      <c r="F1425">
        <v>16000</v>
      </c>
      <c r="G1425">
        <v>16000</v>
      </c>
      <c r="H1425">
        <v>6.6</v>
      </c>
      <c r="I1425">
        <v>392</v>
      </c>
      <c r="J1425">
        <v>137</v>
      </c>
      <c r="K1425">
        <v>37304950</v>
      </c>
      <c r="L1425">
        <v>35000000</v>
      </c>
      <c r="M1425" s="2">
        <f>VLOOKUP(A1425,Sheet2!$A$1:G5149,2,0)</f>
        <v>40601</v>
      </c>
      <c r="N1425" t="str">
        <f>VLOOKUP(A1425,Sheet2!$A$1:G5149,3,0)</f>
        <v>Color</v>
      </c>
      <c r="O1425" t="str">
        <f>VLOOKUP(A1425,Sheet2!$A$1:G5149,4,0)</f>
        <v>Biography</v>
      </c>
      <c r="P1425" t="str">
        <f>VLOOKUP(A1425,Sheet2!$A$1:G5149,5,0)</f>
        <v>English</v>
      </c>
      <c r="Q1425" t="str">
        <f>VLOOKUP(A1425,Sheet2!$A$1:G5149,6,0)</f>
        <v>USA</v>
      </c>
      <c r="R1425" t="str">
        <f>VLOOKUP(A1425,Sheet2!$A$1:G5149,7,0)</f>
        <v>R</v>
      </c>
      <c r="S1425" t="str">
        <f>IF(Table19[[#This Row],[Language]]="English","English","Other language")</f>
        <v>English</v>
      </c>
      <c r="T1425">
        <f>Table19[[#This Row],[Gross Revenue]]-Table19[[#This Row],[Budget]]</f>
        <v>2304950</v>
      </c>
      <c r="U1425" s="1">
        <f>(Table19[[#This Row],[Gross Revenue]]/Table19[[#This Row],[Budget]])-1</f>
        <v>6.5855714285714351E-2</v>
      </c>
      <c r="V1425" t="str">
        <f t="shared" si="50"/>
        <v>131-150 minutes</v>
      </c>
      <c r="W1425">
        <f>Table19[[#This Row],[Profit]]/Table19[[#This Row],[Budget]]*100</f>
        <v>6.585571428571428</v>
      </c>
      <c r="X1425">
        <v>-1289919.5</v>
      </c>
      <c r="Y1425">
        <v>-4.8151417500000002E-2</v>
      </c>
      <c r="Z1425" t="str">
        <f t="shared" si="51"/>
        <v>Medium</v>
      </c>
    </row>
    <row r="1426" spans="1:26" x14ac:dyDescent="0.2">
      <c r="A1426" t="s">
        <v>5637</v>
      </c>
      <c r="B1426" t="s">
        <v>1434</v>
      </c>
      <c r="C1426" t="s">
        <v>2435</v>
      </c>
      <c r="D1426">
        <v>8000</v>
      </c>
      <c r="E1426">
        <v>13762</v>
      </c>
      <c r="F1426">
        <v>147</v>
      </c>
      <c r="G1426">
        <v>12000</v>
      </c>
      <c r="H1426">
        <v>6.9</v>
      </c>
      <c r="I1426">
        <v>50</v>
      </c>
      <c r="J1426">
        <v>176</v>
      </c>
      <c r="K1426">
        <v>3047539</v>
      </c>
      <c r="L1426">
        <v>7217600</v>
      </c>
      <c r="M1426" s="2">
        <f>VLOOKUP(A1426,Sheet2!$A$1:G5150,2,0)</f>
        <v>41023</v>
      </c>
      <c r="N1426" t="str">
        <f>VLOOKUP(A1426,Sheet2!$A$1:G5150,3,0)</f>
        <v>Color</v>
      </c>
      <c r="O1426" t="str">
        <f>VLOOKUP(A1426,Sheet2!$A$1:G5150,4,0)</f>
        <v>Drama</v>
      </c>
      <c r="P1426" t="str">
        <f>VLOOKUP(A1426,Sheet2!$A$1:G5150,5,0)</f>
        <v>Hindi</v>
      </c>
      <c r="Q1426" t="str">
        <f>VLOOKUP(A1426,Sheet2!$A$1:G5150,6,0)</f>
        <v>India</v>
      </c>
      <c r="R1426" t="str">
        <f>VLOOKUP(A1426,Sheet2!$A$1:G5150,7,0)</f>
        <v>Not Rated</v>
      </c>
      <c r="S1426" t="str">
        <f>IF(Table19[[#This Row],[Language]]="English","English","Other language")</f>
        <v>Other language</v>
      </c>
      <c r="T1426">
        <f>Table19[[#This Row],[Gross Revenue]]-Table19[[#This Row],[Budget]]</f>
        <v>-4170061</v>
      </c>
      <c r="U1426" s="1">
        <f>(Table19[[#This Row],[Gross Revenue]]/Table19[[#This Row],[Budget]])-1</f>
        <v>-0.57776282974950122</v>
      </c>
      <c r="V1426" t="str">
        <f t="shared" si="50"/>
        <v>&gt;150 minutes</v>
      </c>
      <c r="W1426">
        <f>Table19[[#This Row],[Profit]]/Table19[[#This Row],[Budget]]*100</f>
        <v>-57.776282974950121</v>
      </c>
      <c r="X1426">
        <v>-434215.5</v>
      </c>
      <c r="Y1426">
        <v>-0.10115100772200772</v>
      </c>
      <c r="Z1426" t="str">
        <f t="shared" si="51"/>
        <v>Low</v>
      </c>
    </row>
    <row r="1427" spans="1:26" x14ac:dyDescent="0.2">
      <c r="A1427" t="s">
        <v>3306</v>
      </c>
      <c r="B1427" t="s">
        <v>101</v>
      </c>
      <c r="C1427" t="s">
        <v>102</v>
      </c>
      <c r="D1427">
        <v>14000</v>
      </c>
      <c r="E1427">
        <v>27405</v>
      </c>
      <c r="F1427">
        <v>221</v>
      </c>
      <c r="G1427">
        <v>0</v>
      </c>
      <c r="H1427">
        <v>3.4</v>
      </c>
      <c r="I1427">
        <v>156</v>
      </c>
      <c r="J1427">
        <v>91</v>
      </c>
      <c r="K1427">
        <v>74158157</v>
      </c>
      <c r="L1427">
        <v>79000000</v>
      </c>
      <c r="M1427" s="2">
        <f>VLOOKUP(A1427,Sheet2!$A$1:G5151,2,0)</f>
        <v>40815</v>
      </c>
      <c r="N1427" t="str">
        <f>VLOOKUP(A1427,Sheet2!$A$1:G5151,3,0)</f>
        <v>Color</v>
      </c>
      <c r="O1427" t="str">
        <f>VLOOKUP(A1427,Sheet2!$A$1:G5151,4,0)</f>
        <v>Comedy</v>
      </c>
      <c r="P1427" t="str">
        <f>VLOOKUP(A1427,Sheet2!$A$1:G5151,5,0)</f>
        <v>English</v>
      </c>
      <c r="Q1427" t="str">
        <f>VLOOKUP(A1427,Sheet2!$A$1:G5151,6,0)</f>
        <v>USA</v>
      </c>
      <c r="R1427" t="str">
        <f>VLOOKUP(A1427,Sheet2!$A$1:G5151,7,0)</f>
        <v>PG</v>
      </c>
      <c r="S1427" t="str">
        <f>IF(Table19[[#This Row],[Language]]="English","English","Other language")</f>
        <v>English</v>
      </c>
      <c r="T1427">
        <f>Table19[[#This Row],[Gross Revenue]]-Table19[[#This Row],[Budget]]</f>
        <v>-4841843</v>
      </c>
      <c r="U1427" s="1">
        <f>(Table19[[#This Row],[Gross Revenue]]/Table19[[#This Row],[Budget]])-1</f>
        <v>-6.1289151898734184E-2</v>
      </c>
      <c r="V1427" t="str">
        <f t="shared" si="50"/>
        <v>90-110 minutes</v>
      </c>
      <c r="W1427">
        <f>Table19[[#This Row],[Profit]]/Table19[[#This Row],[Budget]]*100</f>
        <v>-6.1289151898734175</v>
      </c>
      <c r="X1427">
        <v>1637763</v>
      </c>
      <c r="Y1427">
        <v>0.19178668286445014</v>
      </c>
      <c r="Z1427" t="str">
        <f t="shared" si="51"/>
        <v>High</v>
      </c>
    </row>
    <row r="1428" spans="1:26" x14ac:dyDescent="0.2">
      <c r="A1428" t="s">
        <v>5816</v>
      </c>
      <c r="B1428" t="s">
        <v>1137</v>
      </c>
      <c r="C1428" t="s">
        <v>2258</v>
      </c>
      <c r="D1428">
        <v>10000</v>
      </c>
      <c r="E1428">
        <v>16385</v>
      </c>
      <c r="F1428">
        <v>188</v>
      </c>
      <c r="G1428">
        <v>38000</v>
      </c>
      <c r="H1428">
        <v>7</v>
      </c>
      <c r="I1428">
        <v>387</v>
      </c>
      <c r="J1428">
        <v>130</v>
      </c>
      <c r="K1428">
        <v>80033643</v>
      </c>
      <c r="L1428">
        <v>60000000</v>
      </c>
      <c r="M1428" s="2">
        <f>VLOOKUP(A1428,Sheet2!$A$1:G5152,2,0)</f>
        <v>41068</v>
      </c>
      <c r="N1428" t="str">
        <f>VLOOKUP(A1428,Sheet2!$A$1:G5152,3,0)</f>
        <v>Color</v>
      </c>
      <c r="O1428" t="str">
        <f>VLOOKUP(A1428,Sheet2!$A$1:G5152,4,0)</f>
        <v>Action</v>
      </c>
      <c r="P1428" t="str">
        <f>VLOOKUP(A1428,Sheet2!$A$1:G5152,5,0)</f>
        <v>English</v>
      </c>
      <c r="Q1428" t="str">
        <f>VLOOKUP(A1428,Sheet2!$A$1:G5152,6,0)</f>
        <v>USA</v>
      </c>
      <c r="R1428" t="str">
        <f>VLOOKUP(A1428,Sheet2!$A$1:G5152,7,0)</f>
        <v>PG-13</v>
      </c>
      <c r="S1428" t="str">
        <f>IF(Table19[[#This Row],[Language]]="English","English","Other language")</f>
        <v>English</v>
      </c>
      <c r="T1428">
        <f>Table19[[#This Row],[Gross Revenue]]-Table19[[#This Row],[Budget]]</f>
        <v>20033643</v>
      </c>
      <c r="U1428" s="1">
        <f>(Table19[[#This Row],[Gross Revenue]]/Table19[[#This Row],[Budget]])-1</f>
        <v>0.33389405000000005</v>
      </c>
      <c r="V1428" t="str">
        <f t="shared" si="50"/>
        <v>111-130 minutes</v>
      </c>
      <c r="W1428">
        <f>Table19[[#This Row],[Profit]]/Table19[[#This Row],[Budget]]*100</f>
        <v>33.389404999999996</v>
      </c>
      <c r="X1428">
        <v>-1289919.5</v>
      </c>
      <c r="Y1428">
        <v>-4.8151417500000002E-2</v>
      </c>
      <c r="Z1428" t="str">
        <f t="shared" si="51"/>
        <v>High</v>
      </c>
    </row>
    <row r="1429" spans="1:26" x14ac:dyDescent="0.2">
      <c r="A1429" t="s">
        <v>4619</v>
      </c>
      <c r="B1429" t="s">
        <v>1701</v>
      </c>
      <c r="C1429" t="s">
        <v>1702</v>
      </c>
      <c r="D1429">
        <v>539</v>
      </c>
      <c r="E1429">
        <v>1411</v>
      </c>
      <c r="F1429">
        <v>0</v>
      </c>
      <c r="G1429">
        <v>17000</v>
      </c>
      <c r="H1429">
        <v>6.2</v>
      </c>
      <c r="I1429">
        <v>313</v>
      </c>
      <c r="J1429">
        <v>105</v>
      </c>
      <c r="K1429">
        <v>50549107</v>
      </c>
      <c r="L1429">
        <v>60000000</v>
      </c>
      <c r="M1429" s="2">
        <f>VLOOKUP(A1429,Sheet2!$A$1:G5153,2,0)</f>
        <v>41835</v>
      </c>
      <c r="N1429" t="str">
        <f>VLOOKUP(A1429,Sheet2!$A$1:G5153,3,0)</f>
        <v>Color</v>
      </c>
      <c r="O1429" t="str">
        <f>VLOOKUP(A1429,Sheet2!$A$1:G5153,4,0)</f>
        <v>Action</v>
      </c>
      <c r="P1429" t="str">
        <f>VLOOKUP(A1429,Sheet2!$A$1:G5153,5,0)</f>
        <v>English</v>
      </c>
      <c r="Q1429" t="str">
        <f>VLOOKUP(A1429,Sheet2!$A$1:G5153,6,0)</f>
        <v>USA</v>
      </c>
      <c r="R1429" t="str">
        <f>VLOOKUP(A1429,Sheet2!$A$1:G5153,7,0)</f>
        <v>PG-13</v>
      </c>
      <c r="S1429" t="str">
        <f>IF(Table19[[#This Row],[Language]]="English","English","Other language")</f>
        <v>English</v>
      </c>
      <c r="T1429">
        <f>Table19[[#This Row],[Gross Revenue]]-Table19[[#This Row],[Budget]]</f>
        <v>-9450893</v>
      </c>
      <c r="U1429" s="1">
        <f>(Table19[[#This Row],[Gross Revenue]]/Table19[[#This Row],[Budget]])-1</f>
        <v>-0.1575148833333333</v>
      </c>
      <c r="V1429" t="str">
        <f t="shared" si="50"/>
        <v>90-110 minutes</v>
      </c>
      <c r="W1429">
        <f>Table19[[#This Row],[Profit]]/Table19[[#This Row],[Budget]]*100</f>
        <v>-15.751488333333333</v>
      </c>
      <c r="X1429">
        <v>-1289919.5</v>
      </c>
      <c r="Y1429">
        <v>-4.8151417500000002E-2</v>
      </c>
      <c r="Z1429" t="str">
        <f t="shared" si="51"/>
        <v>High</v>
      </c>
    </row>
    <row r="1430" spans="1:26" x14ac:dyDescent="0.2">
      <c r="A1430" t="s">
        <v>4723</v>
      </c>
      <c r="B1430" t="s">
        <v>1798</v>
      </c>
      <c r="C1430" t="s">
        <v>1586</v>
      </c>
      <c r="D1430">
        <v>979</v>
      </c>
      <c r="E1430">
        <v>1766</v>
      </c>
      <c r="F1430">
        <v>0</v>
      </c>
      <c r="G1430">
        <v>22000</v>
      </c>
      <c r="H1430">
        <v>6.3</v>
      </c>
      <c r="I1430">
        <v>338</v>
      </c>
      <c r="J1430">
        <v>114</v>
      </c>
      <c r="K1430">
        <v>65171860</v>
      </c>
      <c r="L1430">
        <v>195000000</v>
      </c>
      <c r="M1430" s="2">
        <f>VLOOKUP(A1430,Sheet2!$A$1:G5154,2,0)</f>
        <v>41541</v>
      </c>
      <c r="N1430" t="str">
        <f>VLOOKUP(A1430,Sheet2!$A$1:G5154,3,0)</f>
        <v>Color</v>
      </c>
      <c r="O1430" t="str">
        <f>VLOOKUP(A1430,Sheet2!$A$1:G5154,4,0)</f>
        <v>Adventure</v>
      </c>
      <c r="P1430" t="str">
        <f>VLOOKUP(A1430,Sheet2!$A$1:G5154,5,0)</f>
        <v>English</v>
      </c>
      <c r="Q1430" t="str">
        <f>VLOOKUP(A1430,Sheet2!$A$1:G5154,6,0)</f>
        <v>USA</v>
      </c>
      <c r="R1430" t="str">
        <f>VLOOKUP(A1430,Sheet2!$A$1:G5154,7,0)</f>
        <v>PG-13</v>
      </c>
      <c r="S1430" t="str">
        <f>IF(Table19[[#This Row],[Language]]="English","English","Other language")</f>
        <v>English</v>
      </c>
      <c r="T1430">
        <f>Table19[[#This Row],[Gross Revenue]]-Table19[[#This Row],[Budget]]</f>
        <v>-129828140</v>
      </c>
      <c r="U1430" s="1">
        <f>(Table19[[#This Row],[Gross Revenue]]/Table19[[#This Row],[Budget]])-1</f>
        <v>-0.66578533333333334</v>
      </c>
      <c r="V1430" t="str">
        <f t="shared" si="50"/>
        <v>111-130 minutes</v>
      </c>
      <c r="W1430">
        <f>Table19[[#This Row],[Profit]]/Table19[[#This Row],[Budget]]*100</f>
        <v>-66.57853333333334</v>
      </c>
      <c r="X1430">
        <v>3892693.5</v>
      </c>
      <c r="Y1430">
        <v>0.11726928571428571</v>
      </c>
      <c r="Z1430" t="str">
        <f t="shared" si="51"/>
        <v>High</v>
      </c>
    </row>
    <row r="1431" spans="1:26" x14ac:dyDescent="0.2">
      <c r="A1431" t="s">
        <v>6008</v>
      </c>
      <c r="B1431" t="s">
        <v>2198</v>
      </c>
      <c r="C1431" t="s">
        <v>2195</v>
      </c>
      <c r="D1431">
        <v>608</v>
      </c>
      <c r="E1431">
        <v>1787</v>
      </c>
      <c r="F1431">
        <v>79</v>
      </c>
      <c r="G1431">
        <v>0</v>
      </c>
      <c r="H1431">
        <v>7.1</v>
      </c>
      <c r="I1431">
        <v>156</v>
      </c>
      <c r="J1431">
        <v>101</v>
      </c>
      <c r="K1431">
        <v>117224271</v>
      </c>
      <c r="L1431">
        <v>20000000</v>
      </c>
      <c r="M1431" s="2">
        <f>VLOOKUP(A1431,Sheet2!$A$1:G5155,2,0)</f>
        <v>40511</v>
      </c>
      <c r="N1431" t="str">
        <f>VLOOKUP(A1431,Sheet2!$A$1:G5155,3,0)</f>
        <v>Color</v>
      </c>
      <c r="O1431" t="str">
        <f>VLOOKUP(A1431,Sheet2!$A$1:G5155,4,0)</f>
        <v>Action</v>
      </c>
      <c r="P1431" t="str">
        <f>VLOOKUP(A1431,Sheet2!$A$1:G5155,5,0)</f>
        <v>English</v>
      </c>
      <c r="Q1431" t="str">
        <f>VLOOKUP(A1431,Sheet2!$A$1:G5155,6,0)</f>
        <v>USA</v>
      </c>
      <c r="R1431" t="str">
        <f>VLOOKUP(A1431,Sheet2!$A$1:G5155,7,0)</f>
        <v>R</v>
      </c>
      <c r="S1431" t="str">
        <f>IF(Table19[[#This Row],[Language]]="English","English","Other language")</f>
        <v>English</v>
      </c>
      <c r="T1431">
        <f>Table19[[#This Row],[Gross Revenue]]-Table19[[#This Row],[Budget]]</f>
        <v>97224271</v>
      </c>
      <c r="U1431" s="1">
        <f>(Table19[[#This Row],[Gross Revenue]]/Table19[[#This Row],[Budget]])-1</f>
        <v>4.8612135500000004</v>
      </c>
      <c r="V1431" t="str">
        <f t="shared" si="50"/>
        <v>90-110 minutes</v>
      </c>
      <c r="W1431">
        <f>Table19[[#This Row],[Profit]]/Table19[[#This Row],[Budget]]*100</f>
        <v>486.12135500000005</v>
      </c>
      <c r="X1431">
        <v>-1289919.5</v>
      </c>
      <c r="Y1431">
        <v>-4.8151417500000002E-2</v>
      </c>
      <c r="Z1431" t="str">
        <f t="shared" si="51"/>
        <v>Medium</v>
      </c>
    </row>
    <row r="1432" spans="1:26" x14ac:dyDescent="0.2">
      <c r="A1432" t="s">
        <v>5286</v>
      </c>
      <c r="B1432" t="s">
        <v>2198</v>
      </c>
      <c r="C1432" t="s">
        <v>2195</v>
      </c>
      <c r="D1432">
        <v>608</v>
      </c>
      <c r="E1432">
        <v>1770</v>
      </c>
      <c r="F1432">
        <v>79</v>
      </c>
      <c r="G1432">
        <v>0</v>
      </c>
      <c r="H1432">
        <v>6.6</v>
      </c>
      <c r="I1432">
        <v>106</v>
      </c>
      <c r="J1432">
        <v>87</v>
      </c>
      <c r="K1432">
        <v>64267897</v>
      </c>
      <c r="L1432">
        <v>5000000</v>
      </c>
      <c r="M1432" s="2">
        <f>VLOOKUP(A1432,Sheet2!$A$1:G5156,2,0)</f>
        <v>37288</v>
      </c>
      <c r="N1432" t="str">
        <f>VLOOKUP(A1432,Sheet2!$A$1:G5156,3,0)</f>
        <v>Color</v>
      </c>
      <c r="O1432" t="str">
        <f>VLOOKUP(A1432,Sheet2!$A$1:G5156,4,0)</f>
        <v>Comedy</v>
      </c>
      <c r="P1432" t="str">
        <f>VLOOKUP(A1432,Sheet2!$A$1:G5156,5,0)</f>
        <v>English</v>
      </c>
      <c r="Q1432" t="str">
        <f>VLOOKUP(A1432,Sheet2!$A$1:G5156,6,0)</f>
        <v>USA</v>
      </c>
      <c r="R1432" t="str">
        <f>VLOOKUP(A1432,Sheet2!$A$1:G5156,7,0)</f>
        <v>R</v>
      </c>
      <c r="S1432" t="str">
        <f>IF(Table19[[#This Row],[Language]]="English","English","Other language")</f>
        <v>English</v>
      </c>
      <c r="T1432">
        <f>Table19[[#This Row],[Gross Revenue]]-Table19[[#This Row],[Budget]]</f>
        <v>59267897</v>
      </c>
      <c r="U1432" s="1">
        <f>(Table19[[#This Row],[Gross Revenue]]/Table19[[#This Row],[Budget]])-1</f>
        <v>11.853579399999999</v>
      </c>
      <c r="V1432" t="str">
        <f t="shared" si="50"/>
        <v>&lt;90 minutes</v>
      </c>
      <c r="W1432">
        <f>Table19[[#This Row],[Profit]]/Table19[[#This Row],[Budget]]*100</f>
        <v>1185.3579399999999</v>
      </c>
      <c r="X1432">
        <v>1637763</v>
      </c>
      <c r="Y1432">
        <v>0.19178668286445014</v>
      </c>
      <c r="Z1432" t="str">
        <f t="shared" si="51"/>
        <v>Low</v>
      </c>
    </row>
    <row r="1433" spans="1:26" x14ac:dyDescent="0.2">
      <c r="A1433" t="s">
        <v>5015</v>
      </c>
      <c r="B1433" t="s">
        <v>211</v>
      </c>
      <c r="C1433" t="s">
        <v>1007</v>
      </c>
      <c r="D1433">
        <v>22000</v>
      </c>
      <c r="E1433">
        <v>25522</v>
      </c>
      <c r="F1433">
        <v>16000</v>
      </c>
      <c r="G1433">
        <v>0</v>
      </c>
      <c r="H1433">
        <v>7.5</v>
      </c>
      <c r="I1433">
        <v>140</v>
      </c>
      <c r="J1433">
        <v>154</v>
      </c>
      <c r="K1433">
        <v>39647595</v>
      </c>
      <c r="L1433">
        <v>12000000</v>
      </c>
      <c r="M1433" s="2">
        <f>VLOOKUP(A1433,Sheet2!$A$1:G5157,2,0)</f>
        <v>35747</v>
      </c>
      <c r="N1433" t="str">
        <f>VLOOKUP(A1433,Sheet2!$A$1:G5157,3,0)</f>
        <v>Color</v>
      </c>
      <c r="O1433" t="str">
        <f>VLOOKUP(A1433,Sheet2!$A$1:G5157,4,0)</f>
        <v>Crime</v>
      </c>
      <c r="P1433" t="str">
        <f>VLOOKUP(A1433,Sheet2!$A$1:G5157,5,0)</f>
        <v>English</v>
      </c>
      <c r="Q1433" t="str">
        <f>VLOOKUP(A1433,Sheet2!$A$1:G5157,6,0)</f>
        <v>USA</v>
      </c>
      <c r="R1433" t="str">
        <f>VLOOKUP(A1433,Sheet2!$A$1:G5157,7,0)</f>
        <v>R</v>
      </c>
      <c r="S1433" t="str">
        <f>IF(Table19[[#This Row],[Language]]="English","English","Other language")</f>
        <v>English</v>
      </c>
      <c r="T1433">
        <f>Table19[[#This Row],[Gross Revenue]]-Table19[[#This Row],[Budget]]</f>
        <v>27647595</v>
      </c>
      <c r="U1433" s="1">
        <f>(Table19[[#This Row],[Gross Revenue]]/Table19[[#This Row],[Budget]])-1</f>
        <v>2.3039662500000002</v>
      </c>
      <c r="V1433" t="str">
        <f t="shared" si="50"/>
        <v>&gt;150 minutes</v>
      </c>
      <c r="W1433">
        <f>Table19[[#This Row],[Profit]]/Table19[[#This Row],[Budget]]*100</f>
        <v>230.39662500000003</v>
      </c>
      <c r="X1433">
        <v>-74533.5</v>
      </c>
      <c r="Y1433">
        <v>-7.4856785714285719E-3</v>
      </c>
      <c r="Z1433" t="str">
        <f t="shared" si="51"/>
        <v>Low</v>
      </c>
    </row>
    <row r="1434" spans="1:26" x14ac:dyDescent="0.2">
      <c r="A1434" t="s">
        <v>6237</v>
      </c>
      <c r="B1434" t="s">
        <v>206</v>
      </c>
      <c r="C1434" t="s">
        <v>1477</v>
      </c>
      <c r="D1434">
        <v>2000</v>
      </c>
      <c r="E1434">
        <v>5461</v>
      </c>
      <c r="F1434">
        <v>607</v>
      </c>
      <c r="G1434">
        <v>422</v>
      </c>
      <c r="H1434">
        <v>5.0999999999999996</v>
      </c>
      <c r="I1434">
        <v>50</v>
      </c>
      <c r="J1434">
        <v>107</v>
      </c>
      <c r="K1434">
        <v>9795017</v>
      </c>
      <c r="L1434">
        <v>50000000</v>
      </c>
      <c r="M1434" s="2">
        <f>VLOOKUP(A1434,Sheet2!$A$1:G5158,2,0)</f>
        <v>34996</v>
      </c>
      <c r="N1434" t="str">
        <f>VLOOKUP(A1434,Sheet2!$A$1:G5158,3,0)</f>
        <v>Color</v>
      </c>
      <c r="O1434" t="str">
        <f>VLOOKUP(A1434,Sheet2!$A$1:G5158,4,0)</f>
        <v>Crime</v>
      </c>
      <c r="P1434" t="str">
        <f>VLOOKUP(A1434,Sheet2!$A$1:G5158,5,0)</f>
        <v>English</v>
      </c>
      <c r="Q1434" t="str">
        <f>VLOOKUP(A1434,Sheet2!$A$1:G5158,6,0)</f>
        <v>USA</v>
      </c>
      <c r="R1434" t="str">
        <f>VLOOKUP(A1434,Sheet2!$A$1:G5158,7,0)</f>
        <v>R</v>
      </c>
      <c r="S1434" t="str">
        <f>IF(Table19[[#This Row],[Language]]="English","English","Other language")</f>
        <v>English</v>
      </c>
      <c r="T1434">
        <f>Table19[[#This Row],[Gross Revenue]]-Table19[[#This Row],[Budget]]</f>
        <v>-40204983</v>
      </c>
      <c r="U1434" s="1">
        <f>(Table19[[#This Row],[Gross Revenue]]/Table19[[#This Row],[Budget]])-1</f>
        <v>-0.80409965999999999</v>
      </c>
      <c r="V1434" t="str">
        <f t="shared" si="50"/>
        <v>90-110 minutes</v>
      </c>
      <c r="W1434">
        <f>Table19[[#This Row],[Profit]]/Table19[[#This Row],[Budget]]*100</f>
        <v>-80.409965999999997</v>
      </c>
      <c r="X1434">
        <v>-74533.5</v>
      </c>
      <c r="Y1434">
        <v>-7.4856785714285719E-3</v>
      </c>
      <c r="Z1434" t="str">
        <f t="shared" si="51"/>
        <v>High</v>
      </c>
    </row>
    <row r="1435" spans="1:26" x14ac:dyDescent="0.2">
      <c r="A1435" t="s">
        <v>5004</v>
      </c>
      <c r="B1435" t="s">
        <v>725</v>
      </c>
      <c r="C1435" t="s">
        <v>2009</v>
      </c>
      <c r="D1435">
        <v>49000</v>
      </c>
      <c r="E1435">
        <v>51657</v>
      </c>
      <c r="F1435">
        <v>0</v>
      </c>
      <c r="G1435">
        <v>0</v>
      </c>
      <c r="H1435">
        <v>6.5</v>
      </c>
      <c r="I1435">
        <v>68</v>
      </c>
      <c r="J1435">
        <v>120</v>
      </c>
      <c r="K1435">
        <v>4956401</v>
      </c>
      <c r="L1435">
        <v>15000000</v>
      </c>
      <c r="M1435" s="2">
        <f>VLOOKUP(A1435,Sheet2!$A$1:G5159,2,0)</f>
        <v>36228</v>
      </c>
      <c r="N1435" t="str">
        <f>VLOOKUP(A1435,Sheet2!$A$1:G5159,3,0)</f>
        <v>Color</v>
      </c>
      <c r="O1435" t="str">
        <f>VLOOKUP(A1435,Sheet2!$A$1:G5159,4,0)</f>
        <v>Drama</v>
      </c>
      <c r="P1435" t="str">
        <f>VLOOKUP(A1435,Sheet2!$A$1:G5159,5,0)</f>
        <v>English</v>
      </c>
      <c r="Q1435" t="str">
        <f>VLOOKUP(A1435,Sheet2!$A$1:G5159,6,0)</f>
        <v>France</v>
      </c>
      <c r="R1435" t="str">
        <f>VLOOKUP(A1435,Sheet2!$A$1:G5159,7,0)</f>
        <v>PG-13</v>
      </c>
      <c r="S1435" t="str">
        <f>IF(Table19[[#This Row],[Language]]="English","English","Other language")</f>
        <v>English</v>
      </c>
      <c r="T1435">
        <f>Table19[[#This Row],[Gross Revenue]]-Table19[[#This Row],[Budget]]</f>
        <v>-10043599</v>
      </c>
      <c r="U1435" s="1">
        <f>(Table19[[#This Row],[Gross Revenue]]/Table19[[#This Row],[Budget]])-1</f>
        <v>-0.66957326666666672</v>
      </c>
      <c r="V1435" t="str">
        <f t="shared" si="50"/>
        <v>111-130 minutes</v>
      </c>
      <c r="W1435">
        <f>Table19[[#This Row],[Profit]]/Table19[[#This Row],[Budget]]*100</f>
        <v>-66.957326666666674</v>
      </c>
      <c r="X1435">
        <v>-434215.5</v>
      </c>
      <c r="Y1435">
        <v>-0.10115100772200772</v>
      </c>
      <c r="Z1435" t="str">
        <f t="shared" si="51"/>
        <v>Medium</v>
      </c>
    </row>
    <row r="1436" spans="1:26" x14ac:dyDescent="0.2">
      <c r="A1436" t="s">
        <v>5941</v>
      </c>
      <c r="B1436" t="s">
        <v>1037</v>
      </c>
      <c r="C1436" t="s">
        <v>1043</v>
      </c>
      <c r="D1436">
        <v>15000</v>
      </c>
      <c r="E1436">
        <v>15850</v>
      </c>
      <c r="F1436">
        <v>0</v>
      </c>
      <c r="G1436">
        <v>0</v>
      </c>
      <c r="H1436">
        <v>7.1</v>
      </c>
      <c r="I1436">
        <v>262</v>
      </c>
      <c r="J1436">
        <v>125</v>
      </c>
      <c r="K1436">
        <v>62647540</v>
      </c>
      <c r="L1436">
        <v>70000000</v>
      </c>
      <c r="M1436" s="2">
        <f>VLOOKUP(A1436,Sheet2!$A$1:G5160,2,0)</f>
        <v>38641</v>
      </c>
      <c r="N1436" t="str">
        <f>VLOOKUP(A1436,Sheet2!$A$1:G5160,3,0)</f>
        <v>Color</v>
      </c>
      <c r="O1436" t="str">
        <f>VLOOKUP(A1436,Sheet2!$A$1:G5160,4,0)</f>
        <v>Action</v>
      </c>
      <c r="P1436" t="str">
        <f>VLOOKUP(A1436,Sheet2!$A$1:G5160,5,0)</f>
        <v>English</v>
      </c>
      <c r="Q1436" t="str">
        <f>VLOOKUP(A1436,Sheet2!$A$1:G5160,6,0)</f>
        <v>Germany</v>
      </c>
      <c r="R1436" t="str">
        <f>VLOOKUP(A1436,Sheet2!$A$1:G5160,7,0)</f>
        <v>R</v>
      </c>
      <c r="S1436" t="str">
        <f>IF(Table19[[#This Row],[Language]]="English","English","Other language")</f>
        <v>English</v>
      </c>
      <c r="T1436">
        <f>Table19[[#This Row],[Gross Revenue]]-Table19[[#This Row],[Budget]]</f>
        <v>-7352460</v>
      </c>
      <c r="U1436" s="1">
        <f>(Table19[[#This Row],[Gross Revenue]]/Table19[[#This Row],[Budget]])-1</f>
        <v>-0.10503514285714288</v>
      </c>
      <c r="V1436" t="str">
        <f t="shared" si="50"/>
        <v>111-130 minutes</v>
      </c>
      <c r="W1436">
        <f>Table19[[#This Row],[Profit]]/Table19[[#This Row],[Budget]]*100</f>
        <v>-10.503514285714285</v>
      </c>
      <c r="X1436">
        <v>-1289919.5</v>
      </c>
      <c r="Y1436">
        <v>-4.8151417500000002E-2</v>
      </c>
      <c r="Z1436" t="str">
        <f t="shared" si="51"/>
        <v>High</v>
      </c>
    </row>
    <row r="1437" spans="1:26" x14ac:dyDescent="0.2">
      <c r="A1437" t="s">
        <v>3408</v>
      </c>
      <c r="B1437" t="s">
        <v>289</v>
      </c>
      <c r="C1437" t="s">
        <v>290</v>
      </c>
      <c r="D1437">
        <v>935</v>
      </c>
      <c r="E1437">
        <v>2899</v>
      </c>
      <c r="F1437">
        <v>18</v>
      </c>
      <c r="G1437">
        <v>949</v>
      </c>
      <c r="H1437">
        <v>4.3</v>
      </c>
      <c r="I1437">
        <v>112</v>
      </c>
      <c r="J1437">
        <v>91</v>
      </c>
      <c r="K1437">
        <v>15935068</v>
      </c>
      <c r="L1437">
        <v>2500000</v>
      </c>
      <c r="M1437" s="2">
        <f>VLOOKUP(A1437,Sheet2!$A$1:G5161,2,0)</f>
        <v>34170</v>
      </c>
      <c r="N1437" t="str">
        <f>VLOOKUP(A1437,Sheet2!$A$1:G5161,3,0)</f>
        <v>Color</v>
      </c>
      <c r="O1437" t="str">
        <f>VLOOKUP(A1437,Sheet2!$A$1:G5161,4,0)</f>
        <v>Fantasy</v>
      </c>
      <c r="P1437" t="str">
        <f>VLOOKUP(A1437,Sheet2!$A$1:G5161,5,0)</f>
        <v>English</v>
      </c>
      <c r="Q1437" t="str">
        <f>VLOOKUP(A1437,Sheet2!$A$1:G5161,6,0)</f>
        <v>USA</v>
      </c>
      <c r="R1437" t="str">
        <f>VLOOKUP(A1437,Sheet2!$A$1:G5161,7,0)</f>
        <v>R</v>
      </c>
      <c r="S1437" t="str">
        <f>IF(Table19[[#This Row],[Language]]="English","English","Other language")</f>
        <v>English</v>
      </c>
      <c r="T1437">
        <f>Table19[[#This Row],[Gross Revenue]]-Table19[[#This Row],[Budget]]</f>
        <v>13435068</v>
      </c>
      <c r="U1437" s="1">
        <f>(Table19[[#This Row],[Gross Revenue]]/Table19[[#This Row],[Budget]])-1</f>
        <v>5.3740271999999996</v>
      </c>
      <c r="V1437" t="str">
        <f t="shared" si="50"/>
        <v>90-110 minutes</v>
      </c>
      <c r="W1437">
        <f>Table19[[#This Row],[Profit]]/Table19[[#This Row],[Budget]]*100</f>
        <v>537.40271999999993</v>
      </c>
      <c r="Z1437" t="str">
        <f t="shared" si="51"/>
        <v>Low</v>
      </c>
    </row>
    <row r="1438" spans="1:26" x14ac:dyDescent="0.2">
      <c r="A1438" t="s">
        <v>4306</v>
      </c>
      <c r="B1438" t="s">
        <v>1424</v>
      </c>
      <c r="C1438" t="s">
        <v>1425</v>
      </c>
      <c r="D1438">
        <v>956</v>
      </c>
      <c r="E1438">
        <v>1862</v>
      </c>
      <c r="F1438">
        <v>41</v>
      </c>
      <c r="G1438">
        <v>0</v>
      </c>
      <c r="H1438">
        <v>5.9</v>
      </c>
      <c r="I1438">
        <v>158</v>
      </c>
      <c r="J1438">
        <v>86</v>
      </c>
      <c r="K1438">
        <v>19472057</v>
      </c>
      <c r="L1438">
        <v>3000000</v>
      </c>
      <c r="M1438" s="2">
        <f>VLOOKUP(A1438,Sheet2!$A$1:G5162,2,0)</f>
        <v>31579</v>
      </c>
      <c r="N1438" t="str">
        <f>VLOOKUP(A1438,Sheet2!$A$1:G5162,3,0)</f>
        <v>Color</v>
      </c>
      <c r="O1438" t="str">
        <f>VLOOKUP(A1438,Sheet2!$A$1:G5162,4,0)</f>
        <v>Horror</v>
      </c>
      <c r="P1438" t="str">
        <f>VLOOKUP(A1438,Sheet2!$A$1:G5162,5,0)</f>
        <v>English</v>
      </c>
      <c r="Q1438" t="str">
        <f>VLOOKUP(A1438,Sheet2!$A$1:G5162,6,0)</f>
        <v>USA</v>
      </c>
      <c r="R1438" t="str">
        <f>VLOOKUP(A1438,Sheet2!$A$1:G5162,7,0)</f>
        <v>R</v>
      </c>
      <c r="S1438" t="str">
        <f>IF(Table19[[#This Row],[Language]]="English","English","Other language")</f>
        <v>English</v>
      </c>
      <c r="T1438">
        <f>Table19[[#This Row],[Gross Revenue]]-Table19[[#This Row],[Budget]]</f>
        <v>16472057</v>
      </c>
      <c r="U1438" s="1">
        <f>(Table19[[#This Row],[Gross Revenue]]/Table19[[#This Row],[Budget]])-1</f>
        <v>5.4906856666666668</v>
      </c>
      <c r="V1438" t="str">
        <f t="shared" si="50"/>
        <v>&lt;90 minutes</v>
      </c>
      <c r="W1438">
        <f>Table19[[#This Row],[Profit]]/Table19[[#This Row],[Budget]]*100</f>
        <v>549.0685666666667</v>
      </c>
      <c r="X1438">
        <v>16235088</v>
      </c>
      <c r="Y1438">
        <v>1.1909079499999999</v>
      </c>
      <c r="Z1438" t="str">
        <f t="shared" si="51"/>
        <v>Low</v>
      </c>
    </row>
    <row r="1439" spans="1:26" x14ac:dyDescent="0.2">
      <c r="A1439" t="s">
        <v>3421</v>
      </c>
      <c r="B1439" t="s">
        <v>311</v>
      </c>
      <c r="C1439" t="s">
        <v>312</v>
      </c>
      <c r="D1439">
        <v>1000</v>
      </c>
      <c r="E1439">
        <v>3050</v>
      </c>
      <c r="F1439">
        <v>52</v>
      </c>
      <c r="G1439">
        <v>0</v>
      </c>
      <c r="H1439">
        <v>4.4000000000000004</v>
      </c>
      <c r="I1439">
        <v>205</v>
      </c>
      <c r="J1439">
        <v>85</v>
      </c>
      <c r="K1439">
        <v>12610731</v>
      </c>
      <c r="L1439">
        <v>11000000</v>
      </c>
      <c r="M1439" s="2">
        <f>VLOOKUP(A1439,Sheet2!$A$1:G5163,2,0)</f>
        <v>36896</v>
      </c>
      <c r="N1439" t="str">
        <f>VLOOKUP(A1439,Sheet2!$A$1:G5163,3,0)</f>
        <v>Color</v>
      </c>
      <c r="O1439" t="str">
        <f>VLOOKUP(A1439,Sheet2!$A$1:G5163,4,0)</f>
        <v>Action</v>
      </c>
      <c r="P1439" t="str">
        <f>VLOOKUP(A1439,Sheet2!$A$1:G5163,5,0)</f>
        <v>English</v>
      </c>
      <c r="Q1439" t="str">
        <f>VLOOKUP(A1439,Sheet2!$A$1:G5163,6,0)</f>
        <v>USA</v>
      </c>
      <c r="R1439" t="str">
        <f>VLOOKUP(A1439,Sheet2!$A$1:G5163,7,0)</f>
        <v>R</v>
      </c>
      <c r="S1439" t="str">
        <f>IF(Table19[[#This Row],[Language]]="English","English","Other language")</f>
        <v>English</v>
      </c>
      <c r="T1439">
        <f>Table19[[#This Row],[Gross Revenue]]-Table19[[#This Row],[Budget]]</f>
        <v>1610731</v>
      </c>
      <c r="U1439" s="1">
        <f>(Table19[[#This Row],[Gross Revenue]]/Table19[[#This Row],[Budget]])-1</f>
        <v>0.14643009090909098</v>
      </c>
      <c r="V1439" t="str">
        <f t="shared" si="50"/>
        <v>&lt;90 minutes</v>
      </c>
      <c r="W1439">
        <f>Table19[[#This Row],[Profit]]/Table19[[#This Row],[Budget]]*100</f>
        <v>14.643009090909089</v>
      </c>
      <c r="X1439">
        <v>-1289919.5</v>
      </c>
      <c r="Y1439">
        <v>-4.8151417500000002E-2</v>
      </c>
      <c r="Z1439" t="str">
        <f t="shared" si="51"/>
        <v>Low</v>
      </c>
    </row>
    <row r="1440" spans="1:26" x14ac:dyDescent="0.2">
      <c r="A1440" t="s">
        <v>3810</v>
      </c>
      <c r="B1440" t="s">
        <v>892</v>
      </c>
      <c r="C1440" t="s">
        <v>893</v>
      </c>
      <c r="D1440">
        <v>3000</v>
      </c>
      <c r="E1440">
        <v>9555</v>
      </c>
      <c r="F1440">
        <v>18</v>
      </c>
      <c r="G1440">
        <v>0</v>
      </c>
      <c r="H1440">
        <v>5.4</v>
      </c>
      <c r="I1440">
        <v>49</v>
      </c>
      <c r="J1440">
        <v>87</v>
      </c>
      <c r="K1440">
        <v>3071947</v>
      </c>
      <c r="L1440">
        <v>3500000</v>
      </c>
      <c r="M1440" s="2">
        <f>VLOOKUP(A1440,Sheet2!$A$1:G5164,2,0)</f>
        <v>36340</v>
      </c>
      <c r="N1440" t="str">
        <f>VLOOKUP(A1440,Sheet2!$A$1:G5164,3,0)</f>
        <v>Color</v>
      </c>
      <c r="O1440" t="str">
        <f>VLOOKUP(A1440,Sheet2!$A$1:G5164,4,0)</f>
        <v>Comedy</v>
      </c>
      <c r="P1440" t="str">
        <f>VLOOKUP(A1440,Sheet2!$A$1:G5164,5,0)</f>
        <v>English</v>
      </c>
      <c r="Q1440" t="str">
        <f>VLOOKUP(A1440,Sheet2!$A$1:G5164,6,0)</f>
        <v>USA</v>
      </c>
      <c r="R1440" t="str">
        <f>VLOOKUP(A1440,Sheet2!$A$1:G5164,7,0)</f>
        <v>R</v>
      </c>
      <c r="S1440" t="str">
        <f>IF(Table19[[#This Row],[Language]]="English","English","Other language")</f>
        <v>English</v>
      </c>
      <c r="T1440">
        <f>Table19[[#This Row],[Gross Revenue]]-Table19[[#This Row],[Budget]]</f>
        <v>-428053</v>
      </c>
      <c r="U1440" s="1">
        <f>(Table19[[#This Row],[Gross Revenue]]/Table19[[#This Row],[Budget]])-1</f>
        <v>-0.1223008571428571</v>
      </c>
      <c r="V1440" t="str">
        <f t="shared" si="50"/>
        <v>&lt;90 minutes</v>
      </c>
      <c r="W1440">
        <f>Table19[[#This Row],[Profit]]/Table19[[#This Row],[Budget]]*100</f>
        <v>-12.230085714285714</v>
      </c>
      <c r="X1440">
        <v>1637763</v>
      </c>
      <c r="Y1440">
        <v>0.19178668286445014</v>
      </c>
      <c r="Z1440" t="str">
        <f t="shared" si="51"/>
        <v>Low</v>
      </c>
    </row>
    <row r="1441" spans="1:26" x14ac:dyDescent="0.2">
      <c r="A1441" t="s">
        <v>6873</v>
      </c>
      <c r="B1441" t="s">
        <v>1202</v>
      </c>
      <c r="C1441" t="s">
        <v>1734</v>
      </c>
      <c r="D1441">
        <v>813</v>
      </c>
      <c r="E1441">
        <v>2047</v>
      </c>
      <c r="F1441">
        <v>14000</v>
      </c>
      <c r="G1441">
        <v>21000</v>
      </c>
      <c r="H1441">
        <v>8</v>
      </c>
      <c r="I1441">
        <v>385</v>
      </c>
      <c r="J1441">
        <v>130</v>
      </c>
      <c r="K1441">
        <v>260000000</v>
      </c>
      <c r="L1441">
        <v>8000000</v>
      </c>
      <c r="M1441" s="2">
        <f>VLOOKUP(A1441,Sheet2!$A$1:G5165,2,0)</f>
        <v>27441</v>
      </c>
      <c r="N1441" t="str">
        <f>VLOOKUP(A1441,Sheet2!$A$1:G5165,3,0)</f>
        <v>Color</v>
      </c>
      <c r="O1441" t="str">
        <f>VLOOKUP(A1441,Sheet2!$A$1:G5165,4,0)</f>
        <v>Adventure</v>
      </c>
      <c r="P1441" t="str">
        <f>VLOOKUP(A1441,Sheet2!$A$1:G5165,5,0)</f>
        <v>English</v>
      </c>
      <c r="Q1441" t="str">
        <f>VLOOKUP(A1441,Sheet2!$A$1:G5165,6,0)</f>
        <v>USA</v>
      </c>
      <c r="R1441" t="str">
        <f>VLOOKUP(A1441,Sheet2!$A$1:G5165,7,0)</f>
        <v>PG</v>
      </c>
      <c r="S1441" t="str">
        <f>IF(Table19[[#This Row],[Language]]="English","English","Other language")</f>
        <v>English</v>
      </c>
      <c r="T1441">
        <f>Table19[[#This Row],[Gross Revenue]]-Table19[[#This Row],[Budget]]</f>
        <v>252000000</v>
      </c>
      <c r="U1441" s="1">
        <f>(Table19[[#This Row],[Gross Revenue]]/Table19[[#This Row],[Budget]])-1</f>
        <v>31.5</v>
      </c>
      <c r="V1441" t="str">
        <f t="shared" si="50"/>
        <v>111-130 minutes</v>
      </c>
      <c r="W1441">
        <f>Table19[[#This Row],[Profit]]/Table19[[#This Row],[Budget]]*100</f>
        <v>3150</v>
      </c>
      <c r="X1441">
        <v>3892693.5</v>
      </c>
      <c r="Y1441">
        <v>0.11726928571428571</v>
      </c>
      <c r="Z1441" t="str">
        <f t="shared" si="51"/>
        <v>Low</v>
      </c>
    </row>
    <row r="1442" spans="1:26" x14ac:dyDescent="0.2">
      <c r="A1442" t="s">
        <v>4087</v>
      </c>
      <c r="B1442" t="s">
        <v>1202</v>
      </c>
      <c r="C1442" t="s">
        <v>1203</v>
      </c>
      <c r="D1442">
        <v>813</v>
      </c>
      <c r="E1442">
        <v>1520</v>
      </c>
      <c r="F1442">
        <v>82</v>
      </c>
      <c r="G1442">
        <v>0</v>
      </c>
      <c r="H1442">
        <v>5.7</v>
      </c>
      <c r="I1442">
        <v>75</v>
      </c>
      <c r="J1442">
        <v>131</v>
      </c>
      <c r="K1442">
        <v>102922376</v>
      </c>
      <c r="L1442">
        <v>20000000</v>
      </c>
      <c r="M1442" s="2">
        <f>VLOOKUP(A1442,Sheet2!$A$1:G5166,2,0)</f>
        <v>28647</v>
      </c>
      <c r="N1442" t="str">
        <f>VLOOKUP(A1442,Sheet2!$A$1:G5166,3,0)</f>
        <v>Color</v>
      </c>
      <c r="O1442" t="str">
        <f>VLOOKUP(A1442,Sheet2!$A$1:G5166,4,0)</f>
        <v>Adventure</v>
      </c>
      <c r="P1442" t="str">
        <f>VLOOKUP(A1442,Sheet2!$A$1:G5166,5,0)</f>
        <v>English</v>
      </c>
      <c r="Q1442" t="str">
        <f>VLOOKUP(A1442,Sheet2!$A$1:G5166,6,0)</f>
        <v>USA</v>
      </c>
      <c r="R1442" t="str">
        <f>VLOOKUP(A1442,Sheet2!$A$1:G5166,7,0)</f>
        <v>PG</v>
      </c>
      <c r="S1442" t="str">
        <f>IF(Table19[[#This Row],[Language]]="English","English","Other language")</f>
        <v>English</v>
      </c>
      <c r="T1442">
        <f>Table19[[#This Row],[Gross Revenue]]-Table19[[#This Row],[Budget]]</f>
        <v>82922376</v>
      </c>
      <c r="U1442" s="1">
        <f>(Table19[[#This Row],[Gross Revenue]]/Table19[[#This Row],[Budget]])-1</f>
        <v>4.1461188</v>
      </c>
      <c r="V1442" t="str">
        <f t="shared" si="50"/>
        <v>131-150 minutes</v>
      </c>
      <c r="W1442">
        <f>Table19[[#This Row],[Profit]]/Table19[[#This Row],[Budget]]*100</f>
        <v>414.61187999999999</v>
      </c>
      <c r="X1442">
        <v>3892693.5</v>
      </c>
      <c r="Y1442">
        <v>0.11726928571428571</v>
      </c>
      <c r="Z1442" t="str">
        <f t="shared" si="51"/>
        <v>Medium</v>
      </c>
    </row>
    <row r="1443" spans="1:26" x14ac:dyDescent="0.2">
      <c r="A1443" t="s">
        <v>3284</v>
      </c>
      <c r="B1443" t="s">
        <v>60</v>
      </c>
      <c r="C1443" t="s">
        <v>61</v>
      </c>
      <c r="D1443">
        <v>912</v>
      </c>
      <c r="E1443">
        <v>2355</v>
      </c>
      <c r="F1443">
        <v>114</v>
      </c>
      <c r="G1443">
        <v>0</v>
      </c>
      <c r="H1443">
        <v>2.8</v>
      </c>
      <c r="I1443">
        <v>80</v>
      </c>
      <c r="J1443">
        <v>92</v>
      </c>
      <c r="K1443">
        <v>20763013</v>
      </c>
      <c r="L1443">
        <v>23000000</v>
      </c>
      <c r="M1443" s="2">
        <f>VLOOKUP(A1443,Sheet2!$A$1:G5167,2,0)</f>
        <v>31813</v>
      </c>
      <c r="N1443" t="str">
        <f>VLOOKUP(A1443,Sheet2!$A$1:G5167,3,0)</f>
        <v>Color</v>
      </c>
      <c r="O1443" t="str">
        <f>VLOOKUP(A1443,Sheet2!$A$1:G5167,4,0)</f>
        <v>Adventure</v>
      </c>
      <c r="P1443" t="str">
        <f>VLOOKUP(A1443,Sheet2!$A$1:G5167,5,0)</f>
        <v>English</v>
      </c>
      <c r="Q1443" t="str">
        <f>VLOOKUP(A1443,Sheet2!$A$1:G5167,6,0)</f>
        <v>USA</v>
      </c>
      <c r="R1443" t="str">
        <f>VLOOKUP(A1443,Sheet2!$A$1:G5167,7,0)</f>
        <v>PG-13</v>
      </c>
      <c r="S1443" t="str">
        <f>IF(Table19[[#This Row],[Language]]="English","English","Other language")</f>
        <v>English</v>
      </c>
      <c r="T1443">
        <f>Table19[[#This Row],[Gross Revenue]]-Table19[[#This Row],[Budget]]</f>
        <v>-2236987</v>
      </c>
      <c r="U1443" s="1">
        <f>(Table19[[#This Row],[Gross Revenue]]/Table19[[#This Row],[Budget]])-1</f>
        <v>-9.7260304347826065E-2</v>
      </c>
      <c r="V1443" t="str">
        <f t="shared" si="50"/>
        <v>90-110 minutes</v>
      </c>
      <c r="W1443">
        <f>Table19[[#This Row],[Profit]]/Table19[[#This Row],[Budget]]*100</f>
        <v>-9.7260304347826096</v>
      </c>
      <c r="X1443">
        <v>3892693.5</v>
      </c>
      <c r="Y1443">
        <v>0.11726928571428571</v>
      </c>
      <c r="Z1443" t="str">
        <f t="shared" si="51"/>
        <v>Medium</v>
      </c>
    </row>
    <row r="1444" spans="1:26" x14ac:dyDescent="0.2">
      <c r="A1444" t="s">
        <v>5679</v>
      </c>
      <c r="B1444" t="s">
        <v>589</v>
      </c>
      <c r="C1444" t="s">
        <v>879</v>
      </c>
      <c r="D1444">
        <v>8000</v>
      </c>
      <c r="E1444">
        <v>11632</v>
      </c>
      <c r="F1444">
        <v>0</v>
      </c>
      <c r="G1444">
        <v>0</v>
      </c>
      <c r="H1444">
        <v>6.9</v>
      </c>
      <c r="I1444">
        <v>181</v>
      </c>
      <c r="J1444">
        <v>104</v>
      </c>
      <c r="K1444">
        <v>30059386</v>
      </c>
      <c r="L1444">
        <v>22000000</v>
      </c>
      <c r="M1444" s="2">
        <f>VLOOKUP(A1444,Sheet2!$A$1:G5168,2,0)</f>
        <v>37118</v>
      </c>
      <c r="N1444" t="str">
        <f>VLOOKUP(A1444,Sheet2!$A$1:G5168,3,0)</f>
        <v>Color</v>
      </c>
      <c r="O1444" t="str">
        <f>VLOOKUP(A1444,Sheet2!$A$1:G5168,4,0)</f>
        <v>Comedy</v>
      </c>
      <c r="P1444" t="str">
        <f>VLOOKUP(A1444,Sheet2!$A$1:G5168,5,0)</f>
        <v>English</v>
      </c>
      <c r="Q1444" t="str">
        <f>VLOOKUP(A1444,Sheet2!$A$1:G5168,6,0)</f>
        <v>USA</v>
      </c>
      <c r="R1444" t="str">
        <f>VLOOKUP(A1444,Sheet2!$A$1:G5168,7,0)</f>
        <v>R</v>
      </c>
      <c r="S1444" t="str">
        <f>IF(Table19[[#This Row],[Language]]="English","English","Other language")</f>
        <v>English</v>
      </c>
      <c r="T1444">
        <f>Table19[[#This Row],[Gross Revenue]]-Table19[[#This Row],[Budget]]</f>
        <v>8059386</v>
      </c>
      <c r="U1444" s="1">
        <f>(Table19[[#This Row],[Gross Revenue]]/Table19[[#This Row],[Budget]])-1</f>
        <v>0.36633572727272723</v>
      </c>
      <c r="V1444" t="str">
        <f t="shared" si="50"/>
        <v>90-110 minutes</v>
      </c>
      <c r="W1444">
        <f>Table19[[#This Row],[Profit]]/Table19[[#This Row],[Budget]]*100</f>
        <v>36.633572727272728</v>
      </c>
      <c r="X1444">
        <v>1637763</v>
      </c>
      <c r="Y1444">
        <v>0.19178668286445014</v>
      </c>
      <c r="Z1444" t="str">
        <f t="shared" si="51"/>
        <v>Medium</v>
      </c>
    </row>
    <row r="1445" spans="1:26" x14ac:dyDescent="0.2">
      <c r="A1445" t="s">
        <v>4533</v>
      </c>
      <c r="B1445" t="s">
        <v>578</v>
      </c>
      <c r="C1445" t="s">
        <v>1100</v>
      </c>
      <c r="D1445">
        <v>1000</v>
      </c>
      <c r="E1445">
        <v>1982</v>
      </c>
      <c r="F1445">
        <v>108</v>
      </c>
      <c r="G1445">
        <v>0</v>
      </c>
      <c r="H1445">
        <v>6.1</v>
      </c>
      <c r="I1445">
        <v>190</v>
      </c>
      <c r="J1445">
        <v>90</v>
      </c>
      <c r="K1445">
        <v>37470017</v>
      </c>
      <c r="L1445">
        <v>10000000</v>
      </c>
      <c r="M1445" s="2">
        <f>VLOOKUP(A1445,Sheet2!$A$1:G5169,2,0)</f>
        <v>37063</v>
      </c>
      <c r="N1445" t="str">
        <f>VLOOKUP(A1445,Sheet2!$A$1:G5169,3,0)</f>
        <v>Color</v>
      </c>
      <c r="O1445" t="str">
        <f>VLOOKUP(A1445,Sheet2!$A$1:G5169,4,0)</f>
        <v>Horror</v>
      </c>
      <c r="P1445" t="str">
        <f>VLOOKUP(A1445,Sheet2!$A$1:G5169,5,0)</f>
        <v>English</v>
      </c>
      <c r="Q1445" t="str">
        <f>VLOOKUP(A1445,Sheet2!$A$1:G5169,6,0)</f>
        <v>Germany</v>
      </c>
      <c r="R1445" t="str">
        <f>VLOOKUP(A1445,Sheet2!$A$1:G5169,7,0)</f>
        <v>R</v>
      </c>
      <c r="S1445" t="str">
        <f>IF(Table19[[#This Row],[Language]]="English","English","Other language")</f>
        <v>English</v>
      </c>
      <c r="T1445">
        <f>Table19[[#This Row],[Gross Revenue]]-Table19[[#This Row],[Budget]]</f>
        <v>27470017</v>
      </c>
      <c r="U1445" s="1">
        <f>(Table19[[#This Row],[Gross Revenue]]/Table19[[#This Row],[Budget]])-1</f>
        <v>2.7470017000000002</v>
      </c>
      <c r="V1445" t="str">
        <f t="shared" si="50"/>
        <v>90-110 minutes</v>
      </c>
      <c r="W1445">
        <f>Table19[[#This Row],[Profit]]/Table19[[#This Row],[Budget]]*100</f>
        <v>274.70017000000001</v>
      </c>
      <c r="X1445">
        <v>16235088</v>
      </c>
      <c r="Y1445">
        <v>1.1909079499999999</v>
      </c>
      <c r="Z1445" t="str">
        <f t="shared" si="51"/>
        <v>Low</v>
      </c>
    </row>
    <row r="1446" spans="1:26" x14ac:dyDescent="0.2">
      <c r="A1446" t="s">
        <v>3995</v>
      </c>
      <c r="B1446" t="s">
        <v>1099</v>
      </c>
      <c r="C1446" t="s">
        <v>1100</v>
      </c>
      <c r="D1446">
        <v>296</v>
      </c>
      <c r="E1446">
        <v>1340</v>
      </c>
      <c r="F1446">
        <v>108</v>
      </c>
      <c r="G1446">
        <v>0</v>
      </c>
      <c r="H1446">
        <v>5.6</v>
      </c>
      <c r="I1446">
        <v>167</v>
      </c>
      <c r="J1446">
        <v>104</v>
      </c>
      <c r="K1446">
        <v>35143332</v>
      </c>
      <c r="L1446">
        <v>17000000</v>
      </c>
      <c r="M1446" s="2">
        <f>VLOOKUP(A1446,Sheet2!$A$1:G5170,2,0)</f>
        <v>37893</v>
      </c>
      <c r="N1446" t="str">
        <f>VLOOKUP(A1446,Sheet2!$A$1:G5170,3,0)</f>
        <v>Color</v>
      </c>
      <c r="O1446" t="str">
        <f>VLOOKUP(A1446,Sheet2!$A$1:G5170,4,0)</f>
        <v>Horror</v>
      </c>
      <c r="P1446" t="str">
        <f>VLOOKUP(A1446,Sheet2!$A$1:G5170,5,0)</f>
        <v>English</v>
      </c>
      <c r="Q1446" t="str">
        <f>VLOOKUP(A1446,Sheet2!$A$1:G5170,6,0)</f>
        <v>USA</v>
      </c>
      <c r="R1446" t="str">
        <f>VLOOKUP(A1446,Sheet2!$A$1:G5170,7,0)</f>
        <v>R</v>
      </c>
      <c r="S1446" t="str">
        <f>IF(Table19[[#This Row],[Language]]="English","English","Other language")</f>
        <v>English</v>
      </c>
      <c r="T1446">
        <f>Table19[[#This Row],[Gross Revenue]]-Table19[[#This Row],[Budget]]</f>
        <v>18143332</v>
      </c>
      <c r="U1446" s="1">
        <f>(Table19[[#This Row],[Gross Revenue]]/Table19[[#This Row],[Budget]])-1</f>
        <v>1.0672548235294119</v>
      </c>
      <c r="V1446" t="str">
        <f t="shared" si="50"/>
        <v>90-110 minutes</v>
      </c>
      <c r="W1446">
        <f>Table19[[#This Row],[Profit]]/Table19[[#This Row],[Budget]]*100</f>
        <v>106.72548235294117</v>
      </c>
      <c r="X1446">
        <v>16235088</v>
      </c>
      <c r="Y1446">
        <v>1.1909079499999999</v>
      </c>
      <c r="Z1446" t="str">
        <f t="shared" si="51"/>
        <v>Medium</v>
      </c>
    </row>
    <row r="1447" spans="1:26" x14ac:dyDescent="0.2">
      <c r="A1447" t="s">
        <v>5012</v>
      </c>
      <c r="B1447" t="s">
        <v>845</v>
      </c>
      <c r="C1447" t="s">
        <v>1837</v>
      </c>
      <c r="D1447">
        <v>2000</v>
      </c>
      <c r="E1447">
        <v>3374</v>
      </c>
      <c r="F1447">
        <v>157</v>
      </c>
      <c r="G1447">
        <v>0</v>
      </c>
      <c r="H1447">
        <v>6.5</v>
      </c>
      <c r="I1447">
        <v>182</v>
      </c>
      <c r="J1447">
        <v>83</v>
      </c>
      <c r="K1447">
        <v>4244155</v>
      </c>
      <c r="L1447">
        <v>10000000</v>
      </c>
      <c r="M1447" s="2">
        <f>VLOOKUP(A1447,Sheet2!$A$1:G5171,2,0)</f>
        <v>40693</v>
      </c>
      <c r="N1447" t="str">
        <f>VLOOKUP(A1447,Sheet2!$A$1:G5171,3,0)</f>
        <v>Color</v>
      </c>
      <c r="O1447" t="str">
        <f>VLOOKUP(A1447,Sheet2!$A$1:G5171,4,0)</f>
        <v>Comedy</v>
      </c>
      <c r="P1447" t="str">
        <f>VLOOKUP(A1447,Sheet2!$A$1:G5171,5,0)</f>
        <v>English</v>
      </c>
      <c r="Q1447" t="str">
        <f>VLOOKUP(A1447,Sheet2!$A$1:G5171,6,0)</f>
        <v>USA</v>
      </c>
      <c r="R1447" t="str">
        <f>VLOOKUP(A1447,Sheet2!$A$1:G5171,7,0)</f>
        <v>R</v>
      </c>
      <c r="S1447" t="str">
        <f>IF(Table19[[#This Row],[Language]]="English","English","Other language")</f>
        <v>English</v>
      </c>
      <c r="T1447">
        <f>Table19[[#This Row],[Gross Revenue]]-Table19[[#This Row],[Budget]]</f>
        <v>-5755845</v>
      </c>
      <c r="U1447" s="1">
        <f>(Table19[[#This Row],[Gross Revenue]]/Table19[[#This Row],[Budget]])-1</f>
        <v>-0.57558449999999994</v>
      </c>
      <c r="V1447" t="str">
        <f t="shared" si="50"/>
        <v>&lt;90 minutes</v>
      </c>
      <c r="W1447">
        <f>Table19[[#This Row],[Profit]]/Table19[[#This Row],[Budget]]*100</f>
        <v>-57.558450000000008</v>
      </c>
      <c r="X1447">
        <v>1637763</v>
      </c>
      <c r="Y1447">
        <v>0.19178668286445014</v>
      </c>
      <c r="Z1447" t="str">
        <f t="shared" si="51"/>
        <v>Low</v>
      </c>
    </row>
    <row r="1448" spans="1:26" x14ac:dyDescent="0.2">
      <c r="A1448" t="s">
        <v>4028</v>
      </c>
      <c r="B1448" t="s">
        <v>1140</v>
      </c>
      <c r="C1448" t="s">
        <v>1141</v>
      </c>
      <c r="D1448">
        <v>423</v>
      </c>
      <c r="E1448">
        <v>446</v>
      </c>
      <c r="F1448">
        <v>133</v>
      </c>
      <c r="G1448">
        <v>127</v>
      </c>
      <c r="H1448">
        <v>5.7</v>
      </c>
      <c r="I1448">
        <v>20</v>
      </c>
      <c r="J1448">
        <v>139</v>
      </c>
      <c r="K1448">
        <v>2474000</v>
      </c>
      <c r="L1448">
        <v>14000000</v>
      </c>
      <c r="M1448" s="2">
        <f>VLOOKUP(A1448,Sheet2!$A$1:G5172,2,0)</f>
        <v>35016</v>
      </c>
      <c r="N1448" t="str">
        <f>VLOOKUP(A1448,Sheet2!$A$1:G5172,3,0)</f>
        <v>Color</v>
      </c>
      <c r="O1448" t="str">
        <f>VLOOKUP(A1448,Sheet2!$A$1:G5172,4,0)</f>
        <v>Biography</v>
      </c>
      <c r="P1448" t="str">
        <f>VLOOKUP(A1448,Sheet2!$A$1:G5172,5,0)</f>
        <v>English</v>
      </c>
      <c r="Q1448" t="str">
        <f>VLOOKUP(A1448,Sheet2!$A$1:G5172,6,0)</f>
        <v>France</v>
      </c>
      <c r="R1448" t="str">
        <f>VLOOKUP(A1448,Sheet2!$A$1:G5172,7,0)</f>
        <v>PG-13</v>
      </c>
      <c r="S1448" t="str">
        <f>IF(Table19[[#This Row],[Language]]="English","English","Other language")</f>
        <v>English</v>
      </c>
      <c r="T1448">
        <f>Table19[[#This Row],[Gross Revenue]]-Table19[[#This Row],[Budget]]</f>
        <v>-11526000</v>
      </c>
      <c r="U1448" s="1">
        <f>(Table19[[#This Row],[Gross Revenue]]/Table19[[#This Row],[Budget]])-1</f>
        <v>-0.82328571428571429</v>
      </c>
      <c r="V1448" t="str">
        <f t="shared" si="50"/>
        <v>131-150 minutes</v>
      </c>
      <c r="W1448">
        <f>Table19[[#This Row],[Profit]]/Table19[[#This Row],[Budget]]*100</f>
        <v>-82.328571428571422</v>
      </c>
      <c r="X1448">
        <v>-1289919.5</v>
      </c>
      <c r="Y1448">
        <v>-4.8151417500000002E-2</v>
      </c>
      <c r="Z1448" t="str">
        <f t="shared" si="51"/>
        <v>Medium</v>
      </c>
    </row>
    <row r="1449" spans="1:26" x14ac:dyDescent="0.2">
      <c r="A1449" t="s">
        <v>3640</v>
      </c>
      <c r="B1449" t="s">
        <v>661</v>
      </c>
      <c r="C1449" t="s">
        <v>662</v>
      </c>
      <c r="D1449">
        <v>24000</v>
      </c>
      <c r="E1449">
        <v>24805</v>
      </c>
      <c r="F1449">
        <v>45</v>
      </c>
      <c r="G1449">
        <v>6000</v>
      </c>
      <c r="H1449">
        <v>5.0999999999999996</v>
      </c>
      <c r="I1449">
        <v>300</v>
      </c>
      <c r="J1449">
        <v>107</v>
      </c>
      <c r="K1449">
        <v>16204793</v>
      </c>
      <c r="L1449">
        <v>16000000</v>
      </c>
      <c r="M1449" s="2">
        <f>VLOOKUP(A1449,Sheet2!$A$1:G5173,2,0)</f>
        <v>40055</v>
      </c>
      <c r="N1449" t="str">
        <f>VLOOKUP(A1449,Sheet2!$A$1:G5173,3,0)</f>
        <v>Color</v>
      </c>
      <c r="O1449" t="str">
        <f>VLOOKUP(A1449,Sheet2!$A$1:G5173,4,0)</f>
        <v>Comedy</v>
      </c>
      <c r="P1449" t="str">
        <f>VLOOKUP(A1449,Sheet2!$A$1:G5173,5,0)</f>
        <v>English</v>
      </c>
      <c r="Q1449" t="str">
        <f>VLOOKUP(A1449,Sheet2!$A$1:G5173,6,0)</f>
        <v>USA</v>
      </c>
      <c r="R1449" t="str">
        <f>VLOOKUP(A1449,Sheet2!$A$1:G5173,7,0)</f>
        <v>R</v>
      </c>
      <c r="S1449" t="str">
        <f>IF(Table19[[#This Row],[Language]]="English","English","Other language")</f>
        <v>English</v>
      </c>
      <c r="T1449">
        <f>Table19[[#This Row],[Gross Revenue]]-Table19[[#This Row],[Budget]]</f>
        <v>204793</v>
      </c>
      <c r="U1449" s="1">
        <f>(Table19[[#This Row],[Gross Revenue]]/Table19[[#This Row],[Budget]])-1</f>
        <v>1.2799562499999917E-2</v>
      </c>
      <c r="V1449" t="str">
        <f t="shared" si="50"/>
        <v>90-110 minutes</v>
      </c>
      <c r="W1449">
        <f>Table19[[#This Row],[Profit]]/Table19[[#This Row],[Budget]]*100</f>
        <v>1.2799562500000001</v>
      </c>
      <c r="X1449">
        <v>1637763</v>
      </c>
      <c r="Y1449">
        <v>0.19178668286445014</v>
      </c>
      <c r="Z1449" t="str">
        <f t="shared" si="51"/>
        <v>Medium</v>
      </c>
    </row>
    <row r="1450" spans="1:26" x14ac:dyDescent="0.2">
      <c r="A1450" t="s">
        <v>6271</v>
      </c>
      <c r="B1450" t="s">
        <v>1137</v>
      </c>
      <c r="C1450" t="s">
        <v>876</v>
      </c>
      <c r="D1450">
        <v>10000</v>
      </c>
      <c r="E1450">
        <v>12182</v>
      </c>
      <c r="F1450">
        <v>488</v>
      </c>
      <c r="G1450">
        <v>0</v>
      </c>
      <c r="H1450">
        <v>7.3</v>
      </c>
      <c r="I1450">
        <v>109</v>
      </c>
      <c r="J1450">
        <v>139</v>
      </c>
      <c r="K1450">
        <v>153620822</v>
      </c>
      <c r="L1450">
        <v>50000000</v>
      </c>
      <c r="M1450" s="2">
        <f>VLOOKUP(A1450,Sheet2!$A$1:G5174,2,0)</f>
        <v>35166</v>
      </c>
      <c r="N1450" t="str">
        <f>VLOOKUP(A1450,Sheet2!$A$1:G5174,3,0)</f>
        <v>Color</v>
      </c>
      <c r="O1450" t="str">
        <f>VLOOKUP(A1450,Sheet2!$A$1:G5174,4,0)</f>
        <v>Comedy</v>
      </c>
      <c r="P1450" t="str">
        <f>VLOOKUP(A1450,Sheet2!$A$1:G5174,5,0)</f>
        <v>English</v>
      </c>
      <c r="Q1450" t="str">
        <f>VLOOKUP(A1450,Sheet2!$A$1:G5174,6,0)</f>
        <v>USA</v>
      </c>
      <c r="R1450" t="str">
        <f>VLOOKUP(A1450,Sheet2!$A$1:G5174,7,0)</f>
        <v>R</v>
      </c>
      <c r="S1450" t="str">
        <f>IF(Table19[[#This Row],[Language]]="English","English","Other language")</f>
        <v>English</v>
      </c>
      <c r="T1450">
        <f>Table19[[#This Row],[Gross Revenue]]-Table19[[#This Row],[Budget]]</f>
        <v>103620822</v>
      </c>
      <c r="U1450" s="1">
        <f>(Table19[[#This Row],[Gross Revenue]]/Table19[[#This Row],[Budget]])-1</f>
        <v>2.07241644</v>
      </c>
      <c r="V1450" t="str">
        <f t="shared" si="50"/>
        <v>131-150 minutes</v>
      </c>
      <c r="W1450">
        <f>Table19[[#This Row],[Profit]]/Table19[[#This Row],[Budget]]*100</f>
        <v>207.24164400000001</v>
      </c>
      <c r="X1450">
        <v>1637763</v>
      </c>
      <c r="Y1450">
        <v>0.19178668286445014</v>
      </c>
      <c r="Z1450" t="str">
        <f t="shared" si="51"/>
        <v>High</v>
      </c>
    </row>
    <row r="1451" spans="1:26" x14ac:dyDescent="0.2">
      <c r="A1451" t="s">
        <v>5670</v>
      </c>
      <c r="B1451" t="s">
        <v>2458</v>
      </c>
      <c r="C1451" t="s">
        <v>1356</v>
      </c>
      <c r="D1451">
        <v>880</v>
      </c>
      <c r="E1451">
        <v>2281</v>
      </c>
      <c r="F1451">
        <v>16000</v>
      </c>
      <c r="G1451">
        <v>16000</v>
      </c>
      <c r="H1451">
        <v>6.9</v>
      </c>
      <c r="I1451">
        <v>249</v>
      </c>
      <c r="J1451">
        <v>134</v>
      </c>
      <c r="K1451">
        <v>47034272</v>
      </c>
      <c r="L1451">
        <v>40000000</v>
      </c>
      <c r="M1451" s="2">
        <f>VLOOKUP(A1451,Sheet2!$A$1:G5175,2,0)</f>
        <v>41711</v>
      </c>
      <c r="N1451" t="str">
        <f>VLOOKUP(A1451,Sheet2!$A$1:G5175,3,0)</f>
        <v>Color</v>
      </c>
      <c r="O1451" t="str">
        <f>VLOOKUP(A1451,Sheet2!$A$1:G5175,4,0)</f>
        <v>Biography</v>
      </c>
      <c r="P1451" t="str">
        <f>VLOOKUP(A1451,Sheet2!$A$1:G5175,5,0)</f>
        <v>English</v>
      </c>
      <c r="Q1451" t="str">
        <f>VLOOKUP(A1451,Sheet2!$A$1:G5175,6,0)</f>
        <v>USA</v>
      </c>
      <c r="R1451" t="str">
        <f>VLOOKUP(A1451,Sheet2!$A$1:G5175,7,0)</f>
        <v>R</v>
      </c>
      <c r="S1451" t="str">
        <f>IF(Table19[[#This Row],[Language]]="English","English","Other language")</f>
        <v>English</v>
      </c>
      <c r="T1451">
        <f>Table19[[#This Row],[Gross Revenue]]-Table19[[#This Row],[Budget]]</f>
        <v>7034272</v>
      </c>
      <c r="U1451" s="1">
        <f>(Table19[[#This Row],[Gross Revenue]]/Table19[[#This Row],[Budget]])-1</f>
        <v>0.17585680000000004</v>
      </c>
      <c r="V1451" t="str">
        <f t="shared" si="50"/>
        <v>131-150 minutes</v>
      </c>
      <c r="W1451">
        <f>Table19[[#This Row],[Profit]]/Table19[[#This Row],[Budget]]*100</f>
        <v>17.58568</v>
      </c>
      <c r="X1451">
        <v>-1289919.5</v>
      </c>
      <c r="Y1451">
        <v>-4.8151417500000002E-2</v>
      </c>
      <c r="Z1451" t="str">
        <f t="shared" si="51"/>
        <v>High</v>
      </c>
    </row>
    <row r="1452" spans="1:26" x14ac:dyDescent="0.2">
      <c r="A1452" t="s">
        <v>4613</v>
      </c>
      <c r="B1452" t="s">
        <v>711</v>
      </c>
      <c r="C1452" t="s">
        <v>879</v>
      </c>
      <c r="D1452">
        <v>939</v>
      </c>
      <c r="E1452">
        <v>3592</v>
      </c>
      <c r="F1452">
        <v>0</v>
      </c>
      <c r="G1452">
        <v>0</v>
      </c>
      <c r="H1452">
        <v>6.2</v>
      </c>
      <c r="I1452">
        <v>164</v>
      </c>
      <c r="J1452">
        <v>102</v>
      </c>
      <c r="K1452">
        <v>25266129</v>
      </c>
      <c r="L1452">
        <v>35000000</v>
      </c>
      <c r="M1452" s="2">
        <f>VLOOKUP(A1452,Sheet2!$A$1:G5176,2,0)</f>
        <v>38209</v>
      </c>
      <c r="N1452" t="str">
        <f>VLOOKUP(A1452,Sheet2!$A$1:G5176,3,0)</f>
        <v>Color</v>
      </c>
      <c r="O1452" t="str">
        <f>VLOOKUP(A1452,Sheet2!$A$1:G5176,4,0)</f>
        <v>Comedy</v>
      </c>
      <c r="P1452" t="str">
        <f>VLOOKUP(A1452,Sheet2!$A$1:G5176,5,0)</f>
        <v>English</v>
      </c>
      <c r="Q1452" t="str">
        <f>VLOOKUP(A1452,Sheet2!$A$1:G5176,6,0)</f>
        <v>USA</v>
      </c>
      <c r="R1452" t="str">
        <f>VLOOKUP(A1452,Sheet2!$A$1:G5176,7,0)</f>
        <v>PG-13</v>
      </c>
      <c r="S1452" t="str">
        <f>IF(Table19[[#This Row],[Language]]="English","English","Other language")</f>
        <v>English</v>
      </c>
      <c r="T1452">
        <f>Table19[[#This Row],[Gross Revenue]]-Table19[[#This Row],[Budget]]</f>
        <v>-9733871</v>
      </c>
      <c r="U1452" s="1">
        <f>(Table19[[#This Row],[Gross Revenue]]/Table19[[#This Row],[Budget]])-1</f>
        <v>-0.27811059999999999</v>
      </c>
      <c r="V1452" t="str">
        <f t="shared" si="50"/>
        <v>90-110 minutes</v>
      </c>
      <c r="W1452">
        <f>Table19[[#This Row],[Profit]]/Table19[[#This Row],[Budget]]*100</f>
        <v>-27.811059999999998</v>
      </c>
      <c r="X1452">
        <v>1637763</v>
      </c>
      <c r="Y1452">
        <v>0.19178668286445014</v>
      </c>
      <c r="Z1452" t="str">
        <f t="shared" si="51"/>
        <v>Medium</v>
      </c>
    </row>
    <row r="1453" spans="1:26" x14ac:dyDescent="0.2">
      <c r="A1453" t="s">
        <v>5778</v>
      </c>
      <c r="B1453" t="s">
        <v>1139</v>
      </c>
      <c r="C1453" t="s">
        <v>2530</v>
      </c>
      <c r="D1453">
        <v>745</v>
      </c>
      <c r="E1453">
        <v>2125</v>
      </c>
      <c r="F1453">
        <v>7</v>
      </c>
      <c r="G1453">
        <v>500</v>
      </c>
      <c r="H1453">
        <v>7</v>
      </c>
      <c r="I1453">
        <v>74</v>
      </c>
      <c r="J1453">
        <v>107</v>
      </c>
      <c r="K1453">
        <v>1282084</v>
      </c>
      <c r="L1453">
        <v>2500000</v>
      </c>
      <c r="M1453" s="2">
        <f>VLOOKUP(A1453,Sheet2!$A$1:G5177,2,0)</f>
        <v>36298</v>
      </c>
      <c r="N1453" t="str">
        <f>VLOOKUP(A1453,Sheet2!$A$1:G5177,3,0)</f>
        <v>Color</v>
      </c>
      <c r="O1453" t="str">
        <f>VLOOKUP(A1453,Sheet2!$A$1:G5177,4,0)</f>
        <v>Drama</v>
      </c>
      <c r="P1453" t="str">
        <f>VLOOKUP(A1453,Sheet2!$A$1:G5177,5,0)</f>
        <v>English</v>
      </c>
      <c r="Q1453" t="str">
        <f>VLOOKUP(A1453,Sheet2!$A$1:G5177,6,0)</f>
        <v>USA</v>
      </c>
      <c r="R1453" t="str">
        <f>VLOOKUP(A1453,Sheet2!$A$1:G5177,7,0)</f>
        <v>R</v>
      </c>
      <c r="S1453" t="str">
        <f>IF(Table19[[#This Row],[Language]]="English","English","Other language")</f>
        <v>English</v>
      </c>
      <c r="T1453">
        <f>Table19[[#This Row],[Gross Revenue]]-Table19[[#This Row],[Budget]]</f>
        <v>-1217916</v>
      </c>
      <c r="U1453" s="1">
        <f>(Table19[[#This Row],[Gross Revenue]]/Table19[[#This Row],[Budget]])-1</f>
        <v>-0.4871664</v>
      </c>
      <c r="V1453" t="str">
        <f t="shared" si="50"/>
        <v>90-110 minutes</v>
      </c>
      <c r="W1453">
        <f>Table19[[#This Row],[Profit]]/Table19[[#This Row],[Budget]]*100</f>
        <v>-48.716639999999998</v>
      </c>
      <c r="X1453">
        <v>-434215.5</v>
      </c>
      <c r="Y1453">
        <v>-0.10115100772200772</v>
      </c>
      <c r="Z1453" t="str">
        <f t="shared" si="51"/>
        <v>Low</v>
      </c>
    </row>
    <row r="1454" spans="1:26" x14ac:dyDescent="0.2">
      <c r="A1454" t="s">
        <v>6844</v>
      </c>
      <c r="B1454" t="s">
        <v>3150</v>
      </c>
      <c r="C1454" t="s">
        <v>946</v>
      </c>
      <c r="D1454">
        <v>433</v>
      </c>
      <c r="E1454">
        <v>698</v>
      </c>
      <c r="F1454">
        <v>0</v>
      </c>
      <c r="G1454">
        <v>0</v>
      </c>
      <c r="H1454">
        <v>8</v>
      </c>
      <c r="I1454">
        <v>125</v>
      </c>
      <c r="J1454">
        <v>206</v>
      </c>
      <c r="K1454">
        <v>70405498</v>
      </c>
      <c r="L1454">
        <v>40000000</v>
      </c>
      <c r="M1454" s="2">
        <f>VLOOKUP(A1454,Sheet2!$A$1:G5178,2,0)</f>
        <v>33323</v>
      </c>
      <c r="N1454" t="str">
        <f>VLOOKUP(A1454,Sheet2!$A$1:G5178,3,0)</f>
        <v>Black and White</v>
      </c>
      <c r="O1454" t="str">
        <f>VLOOKUP(A1454,Sheet2!$A$1:G5178,4,0)</f>
        <v>Drama</v>
      </c>
      <c r="P1454" t="str">
        <f>VLOOKUP(A1454,Sheet2!$A$1:G5178,5,0)</f>
        <v>English</v>
      </c>
      <c r="Q1454" t="str">
        <f>VLOOKUP(A1454,Sheet2!$A$1:G5178,6,0)</f>
        <v>France</v>
      </c>
      <c r="R1454" t="str">
        <f>VLOOKUP(A1454,Sheet2!$A$1:G5178,7,0)</f>
        <v>R</v>
      </c>
      <c r="S1454" t="str">
        <f>IF(Table19[[#This Row],[Language]]="English","English","Other language")</f>
        <v>English</v>
      </c>
      <c r="T1454">
        <f>Table19[[#This Row],[Gross Revenue]]-Table19[[#This Row],[Budget]]</f>
        <v>30405498</v>
      </c>
      <c r="U1454" s="1">
        <f>(Table19[[#This Row],[Gross Revenue]]/Table19[[#This Row],[Budget]])-1</f>
        <v>0.76013744999999999</v>
      </c>
      <c r="V1454" t="str">
        <f t="shared" si="50"/>
        <v>&gt;150 minutes</v>
      </c>
      <c r="W1454">
        <f>Table19[[#This Row],[Profit]]/Table19[[#This Row],[Budget]]*100</f>
        <v>76.013745</v>
      </c>
      <c r="X1454">
        <v>-434215.5</v>
      </c>
      <c r="Y1454">
        <v>-0.10115100772200772</v>
      </c>
      <c r="Z1454" t="str">
        <f t="shared" si="51"/>
        <v>High</v>
      </c>
    </row>
    <row r="1455" spans="1:26" x14ac:dyDescent="0.2">
      <c r="A1455" t="s">
        <v>4405</v>
      </c>
      <c r="B1455" t="s">
        <v>1511</v>
      </c>
      <c r="C1455" t="s">
        <v>1354</v>
      </c>
      <c r="D1455">
        <v>770</v>
      </c>
      <c r="E1455">
        <v>2251</v>
      </c>
      <c r="F1455">
        <v>8</v>
      </c>
      <c r="G1455">
        <v>425</v>
      </c>
      <c r="H1455">
        <v>6</v>
      </c>
      <c r="I1455">
        <v>66</v>
      </c>
      <c r="J1455">
        <v>82</v>
      </c>
      <c r="K1455">
        <v>80920948</v>
      </c>
      <c r="L1455">
        <v>30000000</v>
      </c>
      <c r="M1455" s="2">
        <f>VLOOKUP(A1455,Sheet2!$A$1:G5179,2,0)</f>
        <v>36911</v>
      </c>
      <c r="N1455" t="str">
        <f>VLOOKUP(A1455,Sheet2!$A$1:G5179,3,0)</f>
        <v>Color</v>
      </c>
      <c r="O1455" t="str">
        <f>VLOOKUP(A1455,Sheet2!$A$1:G5179,4,0)</f>
        <v>Action</v>
      </c>
      <c r="P1455" t="str">
        <f>VLOOKUP(A1455,Sheet2!$A$1:G5179,5,0)</f>
        <v>English</v>
      </c>
      <c r="Q1455" t="str">
        <f>VLOOKUP(A1455,Sheet2!$A$1:G5179,6,0)</f>
        <v>USA</v>
      </c>
      <c r="R1455" t="str">
        <f>VLOOKUP(A1455,Sheet2!$A$1:G5179,7,0)</f>
        <v>G</v>
      </c>
      <c r="S1455" t="str">
        <f>IF(Table19[[#This Row],[Language]]="English","English","Other language")</f>
        <v>English</v>
      </c>
      <c r="T1455">
        <f>Table19[[#This Row],[Gross Revenue]]-Table19[[#This Row],[Budget]]</f>
        <v>50920948</v>
      </c>
      <c r="U1455" s="1">
        <f>(Table19[[#This Row],[Gross Revenue]]/Table19[[#This Row],[Budget]])-1</f>
        <v>1.6973649333333332</v>
      </c>
      <c r="V1455" t="str">
        <f t="shared" si="50"/>
        <v>&lt;90 minutes</v>
      </c>
      <c r="W1455">
        <f>Table19[[#This Row],[Profit]]/Table19[[#This Row],[Budget]]*100</f>
        <v>169.73649333333333</v>
      </c>
      <c r="X1455">
        <v>-1289919.5</v>
      </c>
      <c r="Y1455">
        <v>-4.8151417500000002E-2</v>
      </c>
      <c r="Z1455" t="str">
        <f t="shared" si="51"/>
        <v>Medium</v>
      </c>
    </row>
    <row r="1456" spans="1:26" x14ac:dyDescent="0.2">
      <c r="A1456" t="s">
        <v>6709</v>
      </c>
      <c r="B1456" t="s">
        <v>3091</v>
      </c>
      <c r="C1456" t="s">
        <v>3092</v>
      </c>
      <c r="D1456">
        <v>172</v>
      </c>
      <c r="E1456">
        <v>378</v>
      </c>
      <c r="F1456">
        <v>10</v>
      </c>
      <c r="G1456">
        <v>302</v>
      </c>
      <c r="H1456">
        <v>6.4</v>
      </c>
      <c r="I1456">
        <v>75</v>
      </c>
      <c r="J1456">
        <v>118</v>
      </c>
      <c r="K1456">
        <v>399879</v>
      </c>
      <c r="L1456">
        <v>15000000</v>
      </c>
      <c r="M1456" s="2">
        <f>VLOOKUP(A1456,Sheet2!$A$1:G5180,2,0)</f>
        <v>38805</v>
      </c>
      <c r="N1456" t="str">
        <f>VLOOKUP(A1456,Sheet2!$A$1:G5180,3,0)</f>
        <v>Color</v>
      </c>
      <c r="O1456" t="str">
        <f>VLOOKUP(A1456,Sheet2!$A$1:G5180,4,0)</f>
        <v>Crime</v>
      </c>
      <c r="P1456" t="str">
        <f>VLOOKUP(A1456,Sheet2!$A$1:G5180,5,0)</f>
        <v>English</v>
      </c>
      <c r="Q1456" t="str">
        <f>VLOOKUP(A1456,Sheet2!$A$1:G5180,6,0)</f>
        <v>Australia</v>
      </c>
      <c r="R1456" t="str">
        <f>VLOOKUP(A1456,Sheet2!$A$1:G5180,7,0)</f>
        <v>R</v>
      </c>
      <c r="S1456" t="str">
        <f>IF(Table19[[#This Row],[Language]]="English","English","Other language")</f>
        <v>English</v>
      </c>
      <c r="T1456">
        <f>Table19[[#This Row],[Gross Revenue]]-Table19[[#This Row],[Budget]]</f>
        <v>-14600121</v>
      </c>
      <c r="U1456" s="1">
        <f>(Table19[[#This Row],[Gross Revenue]]/Table19[[#This Row],[Budget]])-1</f>
        <v>-0.97334140000000002</v>
      </c>
      <c r="V1456" t="str">
        <f t="shared" si="50"/>
        <v>111-130 minutes</v>
      </c>
      <c r="W1456">
        <f>Table19[[#This Row],[Profit]]/Table19[[#This Row],[Budget]]*100</f>
        <v>-97.334140000000005</v>
      </c>
      <c r="X1456">
        <v>-74533.5</v>
      </c>
      <c r="Y1456">
        <v>-7.4856785714285719E-3</v>
      </c>
      <c r="Z1456" t="str">
        <f t="shared" si="51"/>
        <v>Medium</v>
      </c>
    </row>
    <row r="1457" spans="1:26" x14ac:dyDescent="0.2">
      <c r="A1457" t="s">
        <v>3813</v>
      </c>
      <c r="B1457" t="s">
        <v>895</v>
      </c>
      <c r="C1457" t="s">
        <v>130</v>
      </c>
      <c r="D1457">
        <v>854</v>
      </c>
      <c r="E1457">
        <v>4530</v>
      </c>
      <c r="F1457">
        <v>32</v>
      </c>
      <c r="G1457">
        <v>0</v>
      </c>
      <c r="H1457">
        <v>5.4</v>
      </c>
      <c r="I1457">
        <v>81</v>
      </c>
      <c r="J1457">
        <v>94</v>
      </c>
      <c r="K1457">
        <v>60573641</v>
      </c>
      <c r="L1457">
        <v>60000000</v>
      </c>
      <c r="M1457" s="2">
        <f>VLOOKUP(A1457,Sheet2!$A$1:G5181,2,0)</f>
        <v>35203</v>
      </c>
      <c r="N1457" t="str">
        <f>VLOOKUP(A1457,Sheet2!$A$1:G5181,3,0)</f>
        <v>Color</v>
      </c>
      <c r="O1457" t="str">
        <f>VLOOKUP(A1457,Sheet2!$A$1:G5181,4,0)</f>
        <v>Comedy</v>
      </c>
      <c r="P1457" t="str">
        <f>VLOOKUP(A1457,Sheet2!$A$1:G5181,5,0)</f>
        <v>English</v>
      </c>
      <c r="Q1457" t="str">
        <f>VLOOKUP(A1457,Sheet2!$A$1:G5181,6,0)</f>
        <v>USA</v>
      </c>
      <c r="R1457" t="str">
        <f>VLOOKUP(A1457,Sheet2!$A$1:G5181,7,0)</f>
        <v>PG</v>
      </c>
      <c r="S1457" t="str">
        <f>IF(Table19[[#This Row],[Language]]="English","English","Other language")</f>
        <v>English</v>
      </c>
      <c r="T1457">
        <f>Table19[[#This Row],[Gross Revenue]]-Table19[[#This Row],[Budget]]</f>
        <v>573641</v>
      </c>
      <c r="U1457" s="1">
        <f>(Table19[[#This Row],[Gross Revenue]]/Table19[[#This Row],[Budget]])-1</f>
        <v>9.5606833333332641E-3</v>
      </c>
      <c r="V1457" t="str">
        <f t="shared" si="50"/>
        <v>90-110 minutes</v>
      </c>
      <c r="W1457">
        <f>Table19[[#This Row],[Profit]]/Table19[[#This Row],[Budget]]*100</f>
        <v>0.9560683333333333</v>
      </c>
      <c r="X1457">
        <v>1637763</v>
      </c>
      <c r="Y1457">
        <v>0.19178668286445014</v>
      </c>
      <c r="Z1457" t="str">
        <f t="shared" si="51"/>
        <v>High</v>
      </c>
    </row>
    <row r="1458" spans="1:26" x14ac:dyDescent="0.2">
      <c r="A1458" t="s">
        <v>5617</v>
      </c>
      <c r="B1458" t="s">
        <v>74</v>
      </c>
      <c r="C1458" t="s">
        <v>1042</v>
      </c>
      <c r="D1458">
        <v>12000</v>
      </c>
      <c r="E1458">
        <v>13607</v>
      </c>
      <c r="F1458">
        <v>234</v>
      </c>
      <c r="G1458">
        <v>11000</v>
      </c>
      <c r="H1458">
        <v>6.9</v>
      </c>
      <c r="I1458">
        <v>232</v>
      </c>
      <c r="J1458">
        <v>117</v>
      </c>
      <c r="K1458">
        <v>371897</v>
      </c>
      <c r="L1458">
        <v>4000000</v>
      </c>
      <c r="M1458" s="2">
        <f>VLOOKUP(A1458,Sheet2!$A$1:G5182,2,0)</f>
        <v>41400</v>
      </c>
      <c r="N1458" t="str">
        <f>VLOOKUP(A1458,Sheet2!$A$1:G5182,3,0)</f>
        <v>Color</v>
      </c>
      <c r="O1458" t="str">
        <f>VLOOKUP(A1458,Sheet2!$A$1:G5182,4,0)</f>
        <v>Drama</v>
      </c>
      <c r="P1458" t="str">
        <f>VLOOKUP(A1458,Sheet2!$A$1:G5182,5,0)</f>
        <v>English</v>
      </c>
      <c r="Q1458" t="str">
        <f>VLOOKUP(A1458,Sheet2!$A$1:G5182,6,0)</f>
        <v>USA</v>
      </c>
      <c r="R1458" t="str">
        <f>VLOOKUP(A1458,Sheet2!$A$1:G5182,7,0)</f>
        <v>R</v>
      </c>
      <c r="S1458" t="str">
        <f>IF(Table19[[#This Row],[Language]]="English","English","Other language")</f>
        <v>English</v>
      </c>
      <c r="T1458">
        <f>Table19[[#This Row],[Gross Revenue]]-Table19[[#This Row],[Budget]]</f>
        <v>-3628103</v>
      </c>
      <c r="U1458" s="1">
        <f>(Table19[[#This Row],[Gross Revenue]]/Table19[[#This Row],[Budget]])-1</f>
        <v>-0.90702574999999996</v>
      </c>
      <c r="V1458" t="str">
        <f t="shared" si="50"/>
        <v>111-130 minutes</v>
      </c>
      <c r="W1458">
        <f>Table19[[#This Row],[Profit]]/Table19[[#This Row],[Budget]]*100</f>
        <v>-90.702574999999996</v>
      </c>
      <c r="X1458">
        <v>-434215.5</v>
      </c>
      <c r="Y1458">
        <v>-0.10115100772200772</v>
      </c>
      <c r="Z1458" t="str">
        <f t="shared" si="51"/>
        <v>Low</v>
      </c>
    </row>
    <row r="1459" spans="1:26" x14ac:dyDescent="0.2">
      <c r="A1459" t="s">
        <v>4272</v>
      </c>
      <c r="B1459" t="s">
        <v>1054</v>
      </c>
      <c r="C1459" t="s">
        <v>460</v>
      </c>
      <c r="D1459">
        <v>861</v>
      </c>
      <c r="E1459">
        <v>2543</v>
      </c>
      <c r="F1459">
        <v>29</v>
      </c>
      <c r="G1459">
        <v>0</v>
      </c>
      <c r="H1459">
        <v>5.9</v>
      </c>
      <c r="I1459">
        <v>78</v>
      </c>
      <c r="J1459">
        <v>91</v>
      </c>
      <c r="K1459">
        <v>27087695</v>
      </c>
      <c r="L1459">
        <v>17700000</v>
      </c>
      <c r="M1459" s="2">
        <f>VLOOKUP(A1459,Sheet2!$A$1:G5183,2,0)</f>
        <v>36945</v>
      </c>
      <c r="N1459" t="str">
        <f>VLOOKUP(A1459,Sheet2!$A$1:G5183,3,0)</f>
        <v>Color</v>
      </c>
      <c r="O1459" t="str">
        <f>VLOOKUP(A1459,Sheet2!$A$1:G5183,4,0)</f>
        <v>Adventure</v>
      </c>
      <c r="P1459" t="str">
        <f>VLOOKUP(A1459,Sheet2!$A$1:G5183,5,0)</f>
        <v>English</v>
      </c>
      <c r="Q1459" t="str">
        <f>VLOOKUP(A1459,Sheet2!$A$1:G5183,6,0)</f>
        <v>USA</v>
      </c>
      <c r="R1459" t="str">
        <f>VLOOKUP(A1459,Sheet2!$A$1:G5183,7,0)</f>
        <v>PG-13</v>
      </c>
      <c r="S1459" t="str">
        <f>IF(Table19[[#This Row],[Language]]="English","English","Other language")</f>
        <v>English</v>
      </c>
      <c r="T1459">
        <f>Table19[[#This Row],[Gross Revenue]]-Table19[[#This Row],[Budget]]</f>
        <v>9387695</v>
      </c>
      <c r="U1459" s="1">
        <f>(Table19[[#This Row],[Gross Revenue]]/Table19[[#This Row],[Budget]])-1</f>
        <v>0.53037824858757054</v>
      </c>
      <c r="V1459" t="str">
        <f t="shared" si="50"/>
        <v>90-110 minutes</v>
      </c>
      <c r="W1459">
        <f>Table19[[#This Row],[Profit]]/Table19[[#This Row],[Budget]]*100</f>
        <v>53.037824858757062</v>
      </c>
      <c r="X1459">
        <v>3892693.5</v>
      </c>
      <c r="Y1459">
        <v>0.11726928571428571</v>
      </c>
      <c r="Z1459" t="str">
        <f t="shared" si="51"/>
        <v>Medium</v>
      </c>
    </row>
    <row r="1460" spans="1:26" x14ac:dyDescent="0.2">
      <c r="A1460" t="s">
        <v>3871</v>
      </c>
      <c r="B1460" t="s">
        <v>895</v>
      </c>
      <c r="C1460" t="s">
        <v>579</v>
      </c>
      <c r="D1460">
        <v>854</v>
      </c>
      <c r="E1460">
        <v>2765</v>
      </c>
      <c r="F1460">
        <v>11</v>
      </c>
      <c r="G1460">
        <v>168</v>
      </c>
      <c r="H1460">
        <v>5.5</v>
      </c>
      <c r="I1460">
        <v>55</v>
      </c>
      <c r="J1460">
        <v>98</v>
      </c>
      <c r="K1460">
        <v>22770864</v>
      </c>
      <c r="L1460">
        <v>38000000</v>
      </c>
      <c r="M1460" s="2">
        <f>VLOOKUP(A1460,Sheet2!$A$1:G5184,2,0)</f>
        <v>36953</v>
      </c>
      <c r="N1460" t="str">
        <f>VLOOKUP(A1460,Sheet2!$A$1:G5184,3,0)</f>
        <v>Color</v>
      </c>
      <c r="O1460" t="str">
        <f>VLOOKUP(A1460,Sheet2!$A$1:G5184,4,0)</f>
        <v>Comedy</v>
      </c>
      <c r="P1460" t="str">
        <f>VLOOKUP(A1460,Sheet2!$A$1:G5184,5,0)</f>
        <v>English</v>
      </c>
      <c r="Q1460" t="str">
        <f>VLOOKUP(A1460,Sheet2!$A$1:G5184,6,0)</f>
        <v>USA</v>
      </c>
      <c r="R1460" t="str">
        <f>VLOOKUP(A1460,Sheet2!$A$1:G5184,7,0)</f>
        <v>PG</v>
      </c>
      <c r="S1460" t="str">
        <f>IF(Table19[[#This Row],[Language]]="English","English","Other language")</f>
        <v>English</v>
      </c>
      <c r="T1460">
        <f>Table19[[#This Row],[Gross Revenue]]-Table19[[#This Row],[Budget]]</f>
        <v>-15229136</v>
      </c>
      <c r="U1460" s="1">
        <f>(Table19[[#This Row],[Gross Revenue]]/Table19[[#This Row],[Budget]])-1</f>
        <v>-0.40076673684210529</v>
      </c>
      <c r="V1460" t="str">
        <f t="shared" si="50"/>
        <v>90-110 minutes</v>
      </c>
      <c r="W1460">
        <f>Table19[[#This Row],[Profit]]/Table19[[#This Row],[Budget]]*100</f>
        <v>-40.076673684210526</v>
      </c>
      <c r="X1460">
        <v>1637763</v>
      </c>
      <c r="Y1460">
        <v>0.19178668286445014</v>
      </c>
      <c r="Z1460" t="str">
        <f t="shared" si="51"/>
        <v>Medium</v>
      </c>
    </row>
    <row r="1461" spans="1:26" x14ac:dyDescent="0.2">
      <c r="A1461" t="s">
        <v>5159</v>
      </c>
      <c r="B1461" t="s">
        <v>901</v>
      </c>
      <c r="C1461" t="s">
        <v>2130</v>
      </c>
      <c r="D1461">
        <v>640</v>
      </c>
      <c r="E1461">
        <v>1873</v>
      </c>
      <c r="F1461">
        <v>475</v>
      </c>
      <c r="G1461">
        <v>24000</v>
      </c>
      <c r="H1461">
        <v>6.6</v>
      </c>
      <c r="I1461">
        <v>462</v>
      </c>
      <c r="J1461">
        <v>132</v>
      </c>
      <c r="K1461">
        <v>73058679</v>
      </c>
      <c r="L1461">
        <v>263700000</v>
      </c>
      <c r="M1461" s="2">
        <f>VLOOKUP(A1461,Sheet2!$A$1:G5185,2,0)</f>
        <v>41156</v>
      </c>
      <c r="N1461" t="str">
        <f>VLOOKUP(A1461,Sheet2!$A$1:G5185,3,0)</f>
        <v>Color</v>
      </c>
      <c r="O1461" t="str">
        <f>VLOOKUP(A1461,Sheet2!$A$1:G5185,4,0)</f>
        <v>Action</v>
      </c>
      <c r="P1461" t="str">
        <f>VLOOKUP(A1461,Sheet2!$A$1:G5185,5,0)</f>
        <v>English</v>
      </c>
      <c r="Q1461" t="str">
        <f>VLOOKUP(A1461,Sheet2!$A$1:G5185,6,0)</f>
        <v>USA</v>
      </c>
      <c r="R1461" t="str">
        <f>VLOOKUP(A1461,Sheet2!$A$1:G5185,7,0)</f>
        <v>PG-13</v>
      </c>
      <c r="S1461" t="str">
        <f>IF(Table19[[#This Row],[Language]]="English","English","Other language")</f>
        <v>English</v>
      </c>
      <c r="T1461">
        <f>Table19[[#This Row],[Gross Revenue]]-Table19[[#This Row],[Budget]]</f>
        <v>-190641321</v>
      </c>
      <c r="U1461" s="1">
        <f>(Table19[[#This Row],[Gross Revenue]]/Table19[[#This Row],[Budget]])-1</f>
        <v>-0.72294774744027301</v>
      </c>
      <c r="V1461" t="str">
        <f t="shared" si="50"/>
        <v>131-150 minutes</v>
      </c>
      <c r="W1461">
        <f>Table19[[#This Row],[Profit]]/Table19[[#This Row],[Budget]]*100</f>
        <v>-72.294774744027308</v>
      </c>
      <c r="X1461">
        <v>-1289919.5</v>
      </c>
      <c r="Y1461">
        <v>-4.8151417500000002E-2</v>
      </c>
      <c r="Z1461" t="str">
        <f t="shared" si="51"/>
        <v>High</v>
      </c>
    </row>
    <row r="1462" spans="1:26" x14ac:dyDescent="0.2">
      <c r="A1462" t="s">
        <v>4466</v>
      </c>
      <c r="B1462" t="s">
        <v>968</v>
      </c>
      <c r="C1462" t="s">
        <v>1501</v>
      </c>
      <c r="D1462">
        <v>18000</v>
      </c>
      <c r="E1462">
        <v>20970</v>
      </c>
      <c r="F1462">
        <v>415</v>
      </c>
      <c r="G1462">
        <v>0</v>
      </c>
      <c r="H1462">
        <v>7</v>
      </c>
      <c r="I1462">
        <v>129</v>
      </c>
      <c r="J1462">
        <v>116</v>
      </c>
      <c r="K1462">
        <v>71026631</v>
      </c>
      <c r="L1462">
        <v>36000000</v>
      </c>
      <c r="M1462" s="2">
        <f>VLOOKUP(A1462,Sheet2!$A$1:G5186,2,0)</f>
        <v>37533</v>
      </c>
      <c r="N1462" t="str">
        <f>VLOOKUP(A1462,Sheet2!$A$1:G5186,3,0)</f>
        <v>Color</v>
      </c>
      <c r="O1462" t="str">
        <f>VLOOKUP(A1462,Sheet2!$A$1:G5186,4,0)</f>
        <v>Crime</v>
      </c>
      <c r="P1462" t="str">
        <f>VLOOKUP(A1462,Sheet2!$A$1:G5186,5,0)</f>
        <v>English</v>
      </c>
      <c r="Q1462" t="str">
        <f>VLOOKUP(A1462,Sheet2!$A$1:G5186,6,0)</f>
        <v>USA</v>
      </c>
      <c r="R1462" t="str">
        <f>VLOOKUP(A1462,Sheet2!$A$1:G5186,7,0)</f>
        <v>PG-13</v>
      </c>
      <c r="S1462" t="str">
        <f>IF(Table19[[#This Row],[Language]]="English","English","Other language")</f>
        <v>English</v>
      </c>
      <c r="T1462">
        <f>Table19[[#This Row],[Gross Revenue]]-Table19[[#This Row],[Budget]]</f>
        <v>35026631</v>
      </c>
      <c r="U1462" s="1">
        <f>(Table19[[#This Row],[Gross Revenue]]/Table19[[#This Row],[Budget]])-1</f>
        <v>0.97296197222222225</v>
      </c>
      <c r="V1462" t="str">
        <f t="shared" si="50"/>
        <v>111-130 minutes</v>
      </c>
      <c r="W1462">
        <f>Table19[[#This Row],[Profit]]/Table19[[#This Row],[Budget]]*100</f>
        <v>97.296197222222219</v>
      </c>
      <c r="X1462">
        <v>-74533.5</v>
      </c>
      <c r="Y1462">
        <v>-7.4856785714285719E-3</v>
      </c>
      <c r="Z1462" t="str">
        <f t="shared" si="51"/>
        <v>Medium</v>
      </c>
    </row>
    <row r="1463" spans="1:26" x14ac:dyDescent="0.2">
      <c r="A1463" t="s">
        <v>4473</v>
      </c>
      <c r="B1463" t="s">
        <v>1578</v>
      </c>
      <c r="C1463" t="s">
        <v>1359</v>
      </c>
      <c r="D1463">
        <v>427</v>
      </c>
      <c r="E1463">
        <v>1461</v>
      </c>
      <c r="F1463">
        <v>29</v>
      </c>
      <c r="G1463">
        <v>2000</v>
      </c>
      <c r="H1463">
        <v>6.1</v>
      </c>
      <c r="I1463">
        <v>122</v>
      </c>
      <c r="J1463">
        <v>87</v>
      </c>
      <c r="K1463">
        <v>27972410</v>
      </c>
      <c r="L1463">
        <v>35000000</v>
      </c>
      <c r="M1463" s="2">
        <f>VLOOKUP(A1463,Sheet2!$A$1:G5187,2,0)</f>
        <v>37808</v>
      </c>
      <c r="N1463" t="str">
        <f>VLOOKUP(A1463,Sheet2!$A$1:G5187,3,0)</f>
        <v>Color</v>
      </c>
      <c r="O1463" t="str">
        <f>VLOOKUP(A1463,Sheet2!$A$1:G5187,4,0)</f>
        <v>Action</v>
      </c>
      <c r="P1463" t="str">
        <f>VLOOKUP(A1463,Sheet2!$A$1:G5187,5,0)</f>
        <v>English</v>
      </c>
      <c r="Q1463" t="str">
        <f>VLOOKUP(A1463,Sheet2!$A$1:G5187,6,0)</f>
        <v>UK</v>
      </c>
      <c r="R1463" t="str">
        <f>VLOOKUP(A1463,Sheet2!$A$1:G5187,7,0)</f>
        <v>PG</v>
      </c>
      <c r="S1463" t="str">
        <f>IF(Table19[[#This Row],[Language]]="English","English","Other language")</f>
        <v>English</v>
      </c>
      <c r="T1463">
        <f>Table19[[#This Row],[Gross Revenue]]-Table19[[#This Row],[Budget]]</f>
        <v>-7027590</v>
      </c>
      <c r="U1463" s="1">
        <f>(Table19[[#This Row],[Gross Revenue]]/Table19[[#This Row],[Budget]])-1</f>
        <v>-0.20078828571428575</v>
      </c>
      <c r="V1463" t="str">
        <f t="shared" si="50"/>
        <v>&lt;90 minutes</v>
      </c>
      <c r="W1463">
        <f>Table19[[#This Row],[Profit]]/Table19[[#This Row],[Budget]]*100</f>
        <v>-20.078828571428573</v>
      </c>
      <c r="X1463">
        <v>-1289919.5</v>
      </c>
      <c r="Y1463">
        <v>-4.8151417500000002E-2</v>
      </c>
      <c r="Z1463" t="str">
        <f t="shared" si="51"/>
        <v>Medium</v>
      </c>
    </row>
    <row r="1464" spans="1:26" x14ac:dyDescent="0.2">
      <c r="A1464" t="s">
        <v>4711</v>
      </c>
      <c r="B1464" t="s">
        <v>1784</v>
      </c>
      <c r="C1464" t="s">
        <v>1785</v>
      </c>
      <c r="D1464">
        <v>219</v>
      </c>
      <c r="E1464">
        <v>661</v>
      </c>
      <c r="F1464">
        <v>32</v>
      </c>
      <c r="G1464">
        <v>17000</v>
      </c>
      <c r="H1464">
        <v>6.3</v>
      </c>
      <c r="I1464">
        <v>152</v>
      </c>
      <c r="J1464">
        <v>101</v>
      </c>
      <c r="K1464">
        <v>8129455</v>
      </c>
      <c r="L1464">
        <v>45000000</v>
      </c>
      <c r="M1464" s="2">
        <f>VLOOKUP(A1464,Sheet2!$A$1:G5188,2,0)</f>
        <v>40722</v>
      </c>
      <c r="N1464" t="str">
        <f>VLOOKUP(A1464,Sheet2!$A$1:G5188,3,0)</f>
        <v>Color</v>
      </c>
      <c r="O1464" t="str">
        <f>VLOOKUP(A1464,Sheet2!$A$1:G5188,4,0)</f>
        <v>Action</v>
      </c>
      <c r="P1464" t="str">
        <f>VLOOKUP(A1464,Sheet2!$A$1:G5188,5,0)</f>
        <v>English</v>
      </c>
      <c r="Q1464" t="str">
        <f>VLOOKUP(A1464,Sheet2!$A$1:G5188,6,0)</f>
        <v>USA</v>
      </c>
      <c r="R1464" t="str">
        <f>VLOOKUP(A1464,Sheet2!$A$1:G5188,7,0)</f>
        <v>PG</v>
      </c>
      <c r="S1464" t="str">
        <f>IF(Table19[[#This Row],[Language]]="English","English","Other language")</f>
        <v>English</v>
      </c>
      <c r="T1464">
        <f>Table19[[#This Row],[Gross Revenue]]-Table19[[#This Row],[Budget]]</f>
        <v>-36870545</v>
      </c>
      <c r="U1464" s="1">
        <f>(Table19[[#This Row],[Gross Revenue]]/Table19[[#This Row],[Budget]])-1</f>
        <v>-0.81934544444444446</v>
      </c>
      <c r="V1464" t="str">
        <f t="shared" si="50"/>
        <v>90-110 minutes</v>
      </c>
      <c r="W1464">
        <f>Table19[[#This Row],[Profit]]/Table19[[#This Row],[Budget]]*100</f>
        <v>-81.934544444444441</v>
      </c>
      <c r="X1464">
        <v>-1289919.5</v>
      </c>
      <c r="Y1464">
        <v>-4.8151417500000002E-2</v>
      </c>
      <c r="Z1464" t="str">
        <f t="shared" si="51"/>
        <v>High</v>
      </c>
    </row>
    <row r="1465" spans="1:26" x14ac:dyDescent="0.2">
      <c r="A1465" t="s">
        <v>3406</v>
      </c>
      <c r="B1465" t="s">
        <v>285</v>
      </c>
      <c r="C1465" t="s">
        <v>286</v>
      </c>
      <c r="D1465">
        <v>1000</v>
      </c>
      <c r="E1465">
        <v>5006</v>
      </c>
      <c r="F1465">
        <v>4</v>
      </c>
      <c r="G1465">
        <v>243</v>
      </c>
      <c r="H1465">
        <v>4.3</v>
      </c>
      <c r="I1465">
        <v>45</v>
      </c>
      <c r="J1465">
        <v>97</v>
      </c>
      <c r="K1465">
        <v>31179516</v>
      </c>
      <c r="L1465">
        <v>12000000</v>
      </c>
      <c r="M1465" s="2">
        <f>VLOOKUP(A1465,Sheet2!$A$1:G5189,2,0)</f>
        <v>38191</v>
      </c>
      <c r="N1465" t="str">
        <f>VLOOKUP(A1465,Sheet2!$A$1:G5189,3,0)</f>
        <v>Color</v>
      </c>
      <c r="O1465" t="str">
        <f>VLOOKUP(A1465,Sheet2!$A$1:G5189,4,0)</f>
        <v>Comedy</v>
      </c>
      <c r="P1465" t="str">
        <f>VLOOKUP(A1465,Sheet2!$A$1:G5189,5,0)</f>
        <v>English</v>
      </c>
      <c r="Q1465" t="str">
        <f>VLOOKUP(A1465,Sheet2!$A$1:G5189,6,0)</f>
        <v>USA</v>
      </c>
      <c r="R1465" t="str">
        <f>VLOOKUP(A1465,Sheet2!$A$1:G5189,7,0)</f>
        <v>PG-13</v>
      </c>
      <c r="S1465" t="str">
        <f>IF(Table19[[#This Row],[Language]]="English","English","Other language")</f>
        <v>English</v>
      </c>
      <c r="T1465">
        <f>Table19[[#This Row],[Gross Revenue]]-Table19[[#This Row],[Budget]]</f>
        <v>19179516</v>
      </c>
      <c r="U1465" s="1">
        <f>(Table19[[#This Row],[Gross Revenue]]/Table19[[#This Row],[Budget]])-1</f>
        <v>1.598293</v>
      </c>
      <c r="V1465" t="str">
        <f t="shared" si="50"/>
        <v>90-110 minutes</v>
      </c>
      <c r="W1465">
        <f>Table19[[#This Row],[Profit]]/Table19[[#This Row],[Budget]]*100</f>
        <v>159.82929999999999</v>
      </c>
      <c r="X1465">
        <v>1637763</v>
      </c>
      <c r="Y1465">
        <v>0.19178668286445014</v>
      </c>
      <c r="Z1465" t="str">
        <f t="shared" si="51"/>
        <v>Low</v>
      </c>
    </row>
    <row r="1466" spans="1:26" x14ac:dyDescent="0.2">
      <c r="A1466" t="s">
        <v>3487</v>
      </c>
      <c r="B1466" t="s">
        <v>419</v>
      </c>
      <c r="C1466" t="s">
        <v>420</v>
      </c>
      <c r="D1466">
        <v>13000</v>
      </c>
      <c r="E1466">
        <v>14619</v>
      </c>
      <c r="F1466">
        <v>39</v>
      </c>
      <c r="G1466">
        <v>0</v>
      </c>
      <c r="H1466">
        <v>4.7</v>
      </c>
      <c r="I1466">
        <v>178</v>
      </c>
      <c r="J1466">
        <v>81</v>
      </c>
      <c r="K1466">
        <v>10539414</v>
      </c>
      <c r="L1466">
        <v>47000000</v>
      </c>
      <c r="M1466" s="2">
        <f>VLOOKUP(A1466,Sheet2!$A$1:G5190,2,0)</f>
        <v>40260</v>
      </c>
      <c r="N1466" t="str">
        <f>VLOOKUP(A1466,Sheet2!$A$1:G5190,3,0)</f>
        <v>Color</v>
      </c>
      <c r="O1466" t="str">
        <f>VLOOKUP(A1466,Sheet2!$A$1:G5190,4,0)</f>
        <v>Action</v>
      </c>
      <c r="P1466" t="str">
        <f>VLOOKUP(A1466,Sheet2!$A$1:G5190,5,0)</f>
        <v>English</v>
      </c>
      <c r="Q1466" t="str">
        <f>VLOOKUP(A1466,Sheet2!$A$1:G5190,6,0)</f>
        <v>USA</v>
      </c>
      <c r="R1466" t="str">
        <f>VLOOKUP(A1466,Sheet2!$A$1:G5190,7,0)</f>
        <v>PG-13</v>
      </c>
      <c r="S1466" t="str">
        <f>IF(Table19[[#This Row],[Language]]="English","English","Other language")</f>
        <v>English</v>
      </c>
      <c r="T1466">
        <f>Table19[[#This Row],[Gross Revenue]]-Table19[[#This Row],[Budget]]</f>
        <v>-36460586</v>
      </c>
      <c r="U1466" s="1">
        <f>(Table19[[#This Row],[Gross Revenue]]/Table19[[#This Row],[Budget]])-1</f>
        <v>-0.7757571489361702</v>
      </c>
      <c r="V1466" t="str">
        <f t="shared" si="50"/>
        <v>&lt;90 minutes</v>
      </c>
      <c r="W1466">
        <f>Table19[[#This Row],[Profit]]/Table19[[#This Row],[Budget]]*100</f>
        <v>-77.575714893617018</v>
      </c>
      <c r="X1466">
        <v>-1289919.5</v>
      </c>
      <c r="Y1466">
        <v>-4.8151417500000002E-2</v>
      </c>
      <c r="Z1466" t="str">
        <f t="shared" si="51"/>
        <v>High</v>
      </c>
    </row>
    <row r="1467" spans="1:26" x14ac:dyDescent="0.2">
      <c r="A1467" t="s">
        <v>5253</v>
      </c>
      <c r="B1467" t="s">
        <v>2181</v>
      </c>
      <c r="C1467" t="s">
        <v>1166</v>
      </c>
      <c r="D1467">
        <v>23</v>
      </c>
      <c r="E1467">
        <v>49</v>
      </c>
      <c r="F1467">
        <v>12</v>
      </c>
      <c r="G1467">
        <v>184</v>
      </c>
      <c r="H1467">
        <v>6.6</v>
      </c>
      <c r="I1467">
        <v>38</v>
      </c>
      <c r="J1467">
        <v>82</v>
      </c>
      <c r="K1467">
        <v>25571351</v>
      </c>
      <c r="L1467">
        <v>14000000</v>
      </c>
      <c r="M1467" s="2">
        <f>VLOOKUP(A1467,Sheet2!$A$1:G5191,2,0)</f>
        <v>37325</v>
      </c>
      <c r="N1467" t="str">
        <f>VLOOKUP(A1467,Sheet2!$A$1:G5191,3,0)</f>
        <v>Color</v>
      </c>
      <c r="O1467" t="str">
        <f>VLOOKUP(A1467,Sheet2!$A$1:G5191,4,0)</f>
        <v>Adventure</v>
      </c>
      <c r="P1467" t="str">
        <f>VLOOKUP(A1467,Sheet2!$A$1:G5191,5,0)</f>
        <v>English</v>
      </c>
      <c r="Q1467" t="str">
        <f>VLOOKUP(A1467,Sheet2!$A$1:G5191,6,0)</f>
        <v>USA</v>
      </c>
      <c r="R1467" t="str">
        <f>VLOOKUP(A1467,Sheet2!$A$1:G5191,7,0)</f>
        <v>G</v>
      </c>
      <c r="S1467" t="str">
        <f>IF(Table19[[#This Row],[Language]]="English","English","Other language")</f>
        <v>English</v>
      </c>
      <c r="T1467">
        <f>Table19[[#This Row],[Gross Revenue]]-Table19[[#This Row],[Budget]]</f>
        <v>11571351</v>
      </c>
      <c r="U1467" s="1">
        <f>(Table19[[#This Row],[Gross Revenue]]/Table19[[#This Row],[Budget]])-1</f>
        <v>0.82652507142857146</v>
      </c>
      <c r="V1467" t="str">
        <f t="shared" si="50"/>
        <v>&lt;90 minutes</v>
      </c>
      <c r="W1467">
        <f>Table19[[#This Row],[Profit]]/Table19[[#This Row],[Budget]]*100</f>
        <v>82.652507142857147</v>
      </c>
      <c r="X1467">
        <v>3892693.5</v>
      </c>
      <c r="Y1467">
        <v>0.11726928571428571</v>
      </c>
      <c r="Z1467" t="str">
        <f t="shared" si="51"/>
        <v>Medium</v>
      </c>
    </row>
    <row r="1468" spans="1:26" x14ac:dyDescent="0.2">
      <c r="A1468" t="s">
        <v>3735</v>
      </c>
      <c r="B1468" t="s">
        <v>148</v>
      </c>
      <c r="C1468" t="s">
        <v>796</v>
      </c>
      <c r="D1468">
        <v>3000</v>
      </c>
      <c r="E1468">
        <v>3769</v>
      </c>
      <c r="F1468">
        <v>4</v>
      </c>
      <c r="G1468">
        <v>0</v>
      </c>
      <c r="H1468">
        <v>5.3</v>
      </c>
      <c r="I1468">
        <v>93</v>
      </c>
      <c r="J1468">
        <v>98</v>
      </c>
      <c r="K1468">
        <v>14252830</v>
      </c>
      <c r="L1468">
        <v>22000000</v>
      </c>
      <c r="M1468" s="2">
        <f>VLOOKUP(A1468,Sheet2!$A$1:G5192,2,0)</f>
        <v>37084</v>
      </c>
      <c r="N1468" t="str">
        <f>VLOOKUP(A1468,Sheet2!$A$1:G5192,3,0)</f>
        <v>Color</v>
      </c>
      <c r="O1468" t="str">
        <f>VLOOKUP(A1468,Sheet2!$A$1:G5192,4,0)</f>
        <v>Comedy</v>
      </c>
      <c r="P1468" t="str">
        <f>VLOOKUP(A1468,Sheet2!$A$1:G5192,5,0)</f>
        <v>English</v>
      </c>
      <c r="Q1468" t="str">
        <f>VLOOKUP(A1468,Sheet2!$A$1:G5192,6,0)</f>
        <v>Canada</v>
      </c>
      <c r="R1468" t="str">
        <f>VLOOKUP(A1468,Sheet2!$A$1:G5192,7,0)</f>
        <v>PG-13</v>
      </c>
      <c r="S1468" t="str">
        <f>IF(Table19[[#This Row],[Language]]="English","English","Other language")</f>
        <v>English</v>
      </c>
      <c r="T1468">
        <f>Table19[[#This Row],[Gross Revenue]]-Table19[[#This Row],[Budget]]</f>
        <v>-7747170</v>
      </c>
      <c r="U1468" s="1">
        <f>(Table19[[#This Row],[Gross Revenue]]/Table19[[#This Row],[Budget]])-1</f>
        <v>-0.35214409090909093</v>
      </c>
      <c r="V1468" t="str">
        <f t="shared" si="50"/>
        <v>90-110 minutes</v>
      </c>
      <c r="W1468">
        <f>Table19[[#This Row],[Profit]]/Table19[[#This Row],[Budget]]*100</f>
        <v>-35.214409090909093</v>
      </c>
      <c r="X1468">
        <v>1637763</v>
      </c>
      <c r="Y1468">
        <v>0.19178668286445014</v>
      </c>
      <c r="Z1468" t="str">
        <f t="shared" si="51"/>
        <v>Medium</v>
      </c>
    </row>
    <row r="1469" spans="1:26" x14ac:dyDescent="0.2">
      <c r="A1469" t="s">
        <v>4160</v>
      </c>
      <c r="B1469" t="s">
        <v>1082</v>
      </c>
      <c r="C1469" t="s">
        <v>266</v>
      </c>
      <c r="D1469">
        <v>14000</v>
      </c>
      <c r="E1469">
        <v>27842</v>
      </c>
      <c r="F1469">
        <v>62</v>
      </c>
      <c r="G1469">
        <v>0</v>
      </c>
      <c r="H1469">
        <v>5.8</v>
      </c>
      <c r="I1469">
        <v>178</v>
      </c>
      <c r="J1469">
        <v>94</v>
      </c>
      <c r="K1469">
        <v>103812241</v>
      </c>
      <c r="L1469">
        <v>79000000</v>
      </c>
      <c r="M1469" s="2">
        <f>VLOOKUP(A1469,Sheet2!$A$1:G5193,2,0)</f>
        <v>41064</v>
      </c>
      <c r="N1469" t="str">
        <f>VLOOKUP(A1469,Sheet2!$A$1:G5193,3,0)</f>
        <v>Color</v>
      </c>
      <c r="O1469" t="str">
        <f>VLOOKUP(A1469,Sheet2!$A$1:G5193,4,0)</f>
        <v>Action</v>
      </c>
      <c r="P1469" t="str">
        <f>VLOOKUP(A1469,Sheet2!$A$1:G5193,5,0)</f>
        <v>English</v>
      </c>
      <c r="Q1469" t="str">
        <f>VLOOKUP(A1469,Sheet2!$A$1:G5193,6,0)</f>
        <v>USA</v>
      </c>
      <c r="R1469" t="str">
        <f>VLOOKUP(A1469,Sheet2!$A$1:G5193,7,0)</f>
        <v>PG</v>
      </c>
      <c r="S1469" t="str">
        <f>IF(Table19[[#This Row],[Language]]="English","English","Other language")</f>
        <v>English</v>
      </c>
      <c r="T1469">
        <f>Table19[[#This Row],[Gross Revenue]]-Table19[[#This Row],[Budget]]</f>
        <v>24812241</v>
      </c>
      <c r="U1469" s="1">
        <f>(Table19[[#This Row],[Gross Revenue]]/Table19[[#This Row],[Budget]])-1</f>
        <v>0.314079</v>
      </c>
      <c r="V1469" t="str">
        <f t="shared" si="50"/>
        <v>90-110 minutes</v>
      </c>
      <c r="W1469">
        <f>Table19[[#This Row],[Profit]]/Table19[[#This Row],[Budget]]*100</f>
        <v>31.407899999999998</v>
      </c>
      <c r="X1469">
        <v>-1289919.5</v>
      </c>
      <c r="Y1469">
        <v>-4.8151417500000002E-2</v>
      </c>
      <c r="Z1469" t="str">
        <f t="shared" si="51"/>
        <v>High</v>
      </c>
    </row>
    <row r="1470" spans="1:26" x14ac:dyDescent="0.2">
      <c r="A1470" t="s">
        <v>6315</v>
      </c>
      <c r="B1470" t="s">
        <v>2865</v>
      </c>
      <c r="C1470" t="s">
        <v>2866</v>
      </c>
      <c r="D1470">
        <v>51</v>
      </c>
      <c r="E1470">
        <v>83</v>
      </c>
      <c r="F1470">
        <v>5</v>
      </c>
      <c r="G1470">
        <v>100</v>
      </c>
      <c r="H1470">
        <v>7.4</v>
      </c>
      <c r="I1470">
        <v>15</v>
      </c>
      <c r="J1470">
        <v>135</v>
      </c>
      <c r="K1470">
        <v>638951</v>
      </c>
      <c r="L1470">
        <v>1592000</v>
      </c>
      <c r="M1470" s="2">
        <f>VLOOKUP(A1470,Sheet2!$A$1:G5194,2,0)</f>
        <v>38839</v>
      </c>
      <c r="N1470" t="str">
        <f>VLOOKUP(A1470,Sheet2!$A$1:G5194,3,0)</f>
        <v>Color</v>
      </c>
      <c r="O1470" t="str">
        <f>VLOOKUP(A1470,Sheet2!$A$1:G5194,4,0)</f>
        <v>Drama</v>
      </c>
      <c r="P1470" t="str">
        <f>VLOOKUP(A1470,Sheet2!$A$1:G5194,5,0)</f>
        <v>Vietnamese</v>
      </c>
      <c r="Q1470" t="str">
        <f>VLOOKUP(A1470,Sheet2!$A$1:G5194,6,0)</f>
        <v>USA</v>
      </c>
      <c r="R1470" t="str">
        <f>VLOOKUP(A1470,Sheet2!$A$1:G5194,7,0)</f>
        <v>R</v>
      </c>
      <c r="S1470" t="str">
        <f>IF(Table19[[#This Row],[Language]]="English","English","Other language")</f>
        <v>Other language</v>
      </c>
      <c r="T1470">
        <f>Table19[[#This Row],[Gross Revenue]]-Table19[[#This Row],[Budget]]</f>
        <v>-953049</v>
      </c>
      <c r="U1470" s="1">
        <f>(Table19[[#This Row],[Gross Revenue]]/Table19[[#This Row],[Budget]])-1</f>
        <v>-0.59864886934673367</v>
      </c>
      <c r="V1470" t="str">
        <f t="shared" si="50"/>
        <v>131-150 minutes</v>
      </c>
      <c r="W1470">
        <f>Table19[[#This Row],[Profit]]/Table19[[#This Row],[Budget]]*100</f>
        <v>-59.864886934673365</v>
      </c>
      <c r="X1470">
        <v>-434215.5</v>
      </c>
      <c r="Y1470">
        <v>-0.10115100772200772</v>
      </c>
      <c r="Z1470" t="str">
        <f t="shared" si="51"/>
        <v>Low</v>
      </c>
    </row>
    <row r="1471" spans="1:26" x14ac:dyDescent="0.2">
      <c r="A1471" t="s">
        <v>4175</v>
      </c>
      <c r="B1471" t="s">
        <v>1082</v>
      </c>
      <c r="C1471" t="s">
        <v>384</v>
      </c>
      <c r="D1471">
        <v>14000</v>
      </c>
      <c r="E1471">
        <v>17925</v>
      </c>
      <c r="F1471">
        <v>40</v>
      </c>
      <c r="G1471">
        <v>0</v>
      </c>
      <c r="H1471">
        <v>5.8</v>
      </c>
      <c r="I1471">
        <v>201</v>
      </c>
      <c r="J1471">
        <v>93</v>
      </c>
      <c r="K1471">
        <v>101702060</v>
      </c>
      <c r="L1471">
        <v>45000000</v>
      </c>
      <c r="M1471" s="2">
        <f>VLOOKUP(A1471,Sheet2!$A$1:G5195,2,0)</f>
        <v>39571</v>
      </c>
      <c r="N1471" t="str">
        <f>VLOOKUP(A1471,Sheet2!$A$1:G5195,3,0)</f>
        <v>Color</v>
      </c>
      <c r="O1471" t="str">
        <f>VLOOKUP(A1471,Sheet2!$A$1:G5195,4,0)</f>
        <v>Action</v>
      </c>
      <c r="P1471" t="str">
        <f>VLOOKUP(A1471,Sheet2!$A$1:G5195,5,0)</f>
        <v>English</v>
      </c>
      <c r="Q1471" t="str">
        <f>VLOOKUP(A1471,Sheet2!$A$1:G5195,6,0)</f>
        <v>USA</v>
      </c>
      <c r="R1471" t="str">
        <f>VLOOKUP(A1471,Sheet2!$A$1:G5195,7,0)</f>
        <v>PG</v>
      </c>
      <c r="S1471" t="str">
        <f>IF(Table19[[#This Row],[Language]]="English","English","Other language")</f>
        <v>English</v>
      </c>
      <c r="T1471">
        <f>Table19[[#This Row],[Gross Revenue]]-Table19[[#This Row],[Budget]]</f>
        <v>56702060</v>
      </c>
      <c r="U1471" s="1">
        <f>(Table19[[#This Row],[Gross Revenue]]/Table19[[#This Row],[Budget]])-1</f>
        <v>1.2600457777777776</v>
      </c>
      <c r="V1471" t="str">
        <f t="shared" si="50"/>
        <v>90-110 minutes</v>
      </c>
      <c r="W1471">
        <f>Table19[[#This Row],[Profit]]/Table19[[#This Row],[Budget]]*100</f>
        <v>126.00457777777778</v>
      </c>
      <c r="X1471">
        <v>-1289919.5</v>
      </c>
      <c r="Y1471">
        <v>-4.8151417500000002E-2</v>
      </c>
      <c r="Z1471" t="str">
        <f t="shared" si="51"/>
        <v>High</v>
      </c>
    </row>
    <row r="1472" spans="1:26" x14ac:dyDescent="0.2">
      <c r="A1472" t="s">
        <v>5212</v>
      </c>
      <c r="B1472" t="s">
        <v>493</v>
      </c>
      <c r="C1472" t="s">
        <v>494</v>
      </c>
      <c r="D1472">
        <v>34000</v>
      </c>
      <c r="E1472">
        <v>75793</v>
      </c>
      <c r="F1472">
        <v>737</v>
      </c>
      <c r="G1472">
        <v>24000</v>
      </c>
      <c r="H1472">
        <v>6.6</v>
      </c>
      <c r="I1472">
        <v>315</v>
      </c>
      <c r="J1472">
        <v>124</v>
      </c>
      <c r="K1472">
        <v>56443482</v>
      </c>
      <c r="L1472">
        <v>60000000</v>
      </c>
      <c r="M1472" s="2">
        <f>VLOOKUP(A1472,Sheet2!$A$1:G5196,2,0)</f>
        <v>42344</v>
      </c>
      <c r="N1472" t="str">
        <f>VLOOKUP(A1472,Sheet2!$A$1:G5196,3,0)</f>
        <v>Color</v>
      </c>
      <c r="O1472" t="str">
        <f>VLOOKUP(A1472,Sheet2!$A$1:G5196,4,0)</f>
        <v>Biography</v>
      </c>
      <c r="P1472" t="str">
        <f>VLOOKUP(A1472,Sheet2!$A$1:G5196,5,0)</f>
        <v>English</v>
      </c>
      <c r="Q1472" t="str">
        <f>VLOOKUP(A1472,Sheet2!$A$1:G5196,6,0)</f>
        <v>USA</v>
      </c>
      <c r="R1472" t="str">
        <f>VLOOKUP(A1472,Sheet2!$A$1:G5196,7,0)</f>
        <v>PG-13</v>
      </c>
      <c r="S1472" t="str">
        <f>IF(Table19[[#This Row],[Language]]="English","English","Other language")</f>
        <v>English</v>
      </c>
      <c r="T1472">
        <f>Table19[[#This Row],[Gross Revenue]]-Table19[[#This Row],[Budget]]</f>
        <v>-3556518</v>
      </c>
      <c r="U1472" s="1">
        <f>(Table19[[#This Row],[Gross Revenue]]/Table19[[#This Row],[Budget]])-1</f>
        <v>-5.9275300000000031E-2</v>
      </c>
      <c r="V1472" t="str">
        <f t="shared" si="50"/>
        <v>111-130 minutes</v>
      </c>
      <c r="W1472">
        <f>Table19[[#This Row],[Profit]]/Table19[[#This Row],[Budget]]*100</f>
        <v>-5.92753</v>
      </c>
      <c r="X1472">
        <v>-1289919.5</v>
      </c>
      <c r="Y1472">
        <v>-4.8151417500000002E-2</v>
      </c>
      <c r="Z1472" t="str">
        <f t="shared" si="51"/>
        <v>High</v>
      </c>
    </row>
    <row r="1473" spans="1:26" x14ac:dyDescent="0.2">
      <c r="A1473" t="s">
        <v>5213</v>
      </c>
      <c r="B1473" t="s">
        <v>170</v>
      </c>
      <c r="C1473" t="s">
        <v>2025</v>
      </c>
      <c r="D1473">
        <v>23000</v>
      </c>
      <c r="E1473">
        <v>23242</v>
      </c>
      <c r="F1473">
        <v>131</v>
      </c>
      <c r="G1473">
        <v>0</v>
      </c>
      <c r="H1473">
        <v>6.6</v>
      </c>
      <c r="I1473">
        <v>140</v>
      </c>
      <c r="J1473">
        <v>97</v>
      </c>
      <c r="K1473">
        <v>21973182</v>
      </c>
      <c r="L1473">
        <v>23000000</v>
      </c>
      <c r="M1473" s="2">
        <f>VLOOKUP(A1473,Sheet2!$A$1:G5197,2,0)</f>
        <v>36904</v>
      </c>
      <c r="N1473" t="str">
        <f>VLOOKUP(A1473,Sheet2!$A$1:G5197,3,0)</f>
        <v>Color</v>
      </c>
      <c r="O1473" t="str">
        <f>VLOOKUP(A1473,Sheet2!$A$1:G5197,4,0)</f>
        <v>Mystery</v>
      </c>
      <c r="P1473" t="str">
        <f>VLOOKUP(A1473,Sheet2!$A$1:G5197,5,0)</f>
        <v>English</v>
      </c>
      <c r="Q1473" t="str">
        <f>VLOOKUP(A1473,Sheet2!$A$1:G5197,6,0)</f>
        <v>USA</v>
      </c>
      <c r="R1473" t="str">
        <f>VLOOKUP(A1473,Sheet2!$A$1:G5197,7,0)</f>
        <v>R</v>
      </c>
      <c r="S1473" t="str">
        <f>IF(Table19[[#This Row],[Language]]="English","English","Other language")</f>
        <v>English</v>
      </c>
      <c r="T1473">
        <f>Table19[[#This Row],[Gross Revenue]]-Table19[[#This Row],[Budget]]</f>
        <v>-1026818</v>
      </c>
      <c r="U1473" s="1">
        <f>(Table19[[#This Row],[Gross Revenue]]/Table19[[#This Row],[Budget]])-1</f>
        <v>-4.4644260869565189E-2</v>
      </c>
      <c r="V1473" t="str">
        <f t="shared" si="50"/>
        <v>90-110 minutes</v>
      </c>
      <c r="W1473">
        <f>Table19[[#This Row],[Profit]]/Table19[[#This Row],[Budget]]*100</f>
        <v>-4.4644260869565215</v>
      </c>
      <c r="Z1473" t="str">
        <f t="shared" si="51"/>
        <v>Medium</v>
      </c>
    </row>
    <row r="1474" spans="1:26" x14ac:dyDescent="0.2">
      <c r="A1474" t="s">
        <v>6692</v>
      </c>
      <c r="B1474" t="s">
        <v>3076</v>
      </c>
      <c r="C1474" t="s">
        <v>3077</v>
      </c>
      <c r="D1474">
        <v>203</v>
      </c>
      <c r="E1474">
        <v>773</v>
      </c>
      <c r="F1474">
        <v>13</v>
      </c>
      <c r="G1474">
        <v>11000</v>
      </c>
      <c r="H1474">
        <v>7.8</v>
      </c>
      <c r="I1474">
        <v>115</v>
      </c>
      <c r="J1474">
        <v>116</v>
      </c>
      <c r="K1474">
        <v>1050445</v>
      </c>
      <c r="L1474">
        <v>22000000</v>
      </c>
      <c r="M1474" s="2">
        <f>VLOOKUP(A1474,Sheet2!$A$1:G5198,2,0)</f>
        <v>38641</v>
      </c>
      <c r="N1474" t="str">
        <f>VLOOKUP(A1474,Sheet2!$A$1:G5198,3,0)</f>
        <v>Color</v>
      </c>
      <c r="O1474" t="str">
        <f>VLOOKUP(A1474,Sheet2!$A$1:G5198,4,0)</f>
        <v>Drama</v>
      </c>
      <c r="P1474" t="str">
        <f>VLOOKUP(A1474,Sheet2!$A$1:G5198,5,0)</f>
        <v>French</v>
      </c>
      <c r="Q1474" t="str">
        <f>VLOOKUP(A1474,Sheet2!$A$1:G5198,6,0)</f>
        <v>France</v>
      </c>
      <c r="R1474" t="str">
        <f>VLOOKUP(A1474,Sheet2!$A$1:G5198,7,0)</f>
        <v>PG-13</v>
      </c>
      <c r="S1474" t="str">
        <f>IF(Table19[[#This Row],[Language]]="English","English","Other language")</f>
        <v>Other language</v>
      </c>
      <c r="T1474">
        <f>Table19[[#This Row],[Gross Revenue]]-Table19[[#This Row],[Budget]]</f>
        <v>-20949555</v>
      </c>
      <c r="U1474" s="1">
        <f>(Table19[[#This Row],[Gross Revenue]]/Table19[[#This Row],[Budget]])-1</f>
        <v>-0.95225249999999995</v>
      </c>
      <c r="V1474" t="str">
        <f t="shared" ref="V1474:V1537" si="52">IF(J1474="","",IF(J1474&lt;90,"&lt;90 minutes",IF(J1474&lt;=110,"90-110 minutes",IF(J1474&lt;=130,"111-130 minutes",IF(J1474&lt;=150,"131-150 minutes","&gt;150 minutes")))))</f>
        <v>111-130 minutes</v>
      </c>
      <c r="W1474">
        <f>Table19[[#This Row],[Profit]]/Table19[[#This Row],[Budget]]*100</f>
        <v>-95.225249999999988</v>
      </c>
      <c r="X1474">
        <v>-434215.5</v>
      </c>
      <c r="Y1474">
        <v>-0.10115100772200772</v>
      </c>
      <c r="Z1474" t="str">
        <f t="shared" ref="Z1474:Z1537" si="53">IF(L1474="","",IF(L1474&lt;=$AA$26,"Low",IF(L1474&lt;=$AA$28,"Medium","High")))</f>
        <v>Medium</v>
      </c>
    </row>
    <row r="1475" spans="1:26" x14ac:dyDescent="0.2">
      <c r="A1475" t="s">
        <v>4063</v>
      </c>
      <c r="B1475" t="s">
        <v>1177</v>
      </c>
      <c r="C1475" t="s">
        <v>1178</v>
      </c>
      <c r="D1475">
        <v>1000</v>
      </c>
      <c r="E1475">
        <v>3389</v>
      </c>
      <c r="F1475">
        <v>650</v>
      </c>
      <c r="G1475">
        <v>0</v>
      </c>
      <c r="H1475">
        <v>5.7</v>
      </c>
      <c r="I1475">
        <v>98</v>
      </c>
      <c r="J1475">
        <v>118</v>
      </c>
      <c r="K1475">
        <v>30920167</v>
      </c>
      <c r="L1475">
        <v>25000000</v>
      </c>
      <c r="M1475" s="2">
        <f>VLOOKUP(A1475,Sheet2!$A$1:G5199,2,0)</f>
        <v>41074</v>
      </c>
      <c r="N1475" t="str">
        <f>VLOOKUP(A1475,Sheet2!$A$1:G5199,3,0)</f>
        <v>Color</v>
      </c>
      <c r="O1475" t="str">
        <f>VLOOKUP(A1475,Sheet2!$A$1:G5199,4,0)</f>
        <v>Comedy</v>
      </c>
      <c r="P1475" t="str">
        <f>VLOOKUP(A1475,Sheet2!$A$1:G5199,5,0)</f>
        <v>English</v>
      </c>
      <c r="Q1475" t="str">
        <f>VLOOKUP(A1475,Sheet2!$A$1:G5199,6,0)</f>
        <v>USA</v>
      </c>
      <c r="R1475" t="str">
        <f>VLOOKUP(A1475,Sheet2!$A$1:G5199,7,0)</f>
        <v>PG-13</v>
      </c>
      <c r="S1475" t="str">
        <f>IF(Table19[[#This Row],[Language]]="English","English","Other language")</f>
        <v>English</v>
      </c>
      <c r="T1475">
        <f>Table19[[#This Row],[Gross Revenue]]-Table19[[#This Row],[Budget]]</f>
        <v>5920167</v>
      </c>
      <c r="U1475" s="1">
        <f>(Table19[[#This Row],[Gross Revenue]]/Table19[[#This Row],[Budget]])-1</f>
        <v>0.23680667999999994</v>
      </c>
      <c r="V1475" t="str">
        <f t="shared" si="52"/>
        <v>111-130 minutes</v>
      </c>
      <c r="W1475">
        <f>Table19[[#This Row],[Profit]]/Table19[[#This Row],[Budget]]*100</f>
        <v>23.680668000000001</v>
      </c>
      <c r="X1475">
        <v>1637763</v>
      </c>
      <c r="Y1475">
        <v>0.19178668286445014</v>
      </c>
      <c r="Z1475" t="str">
        <f t="shared" si="53"/>
        <v>Medium</v>
      </c>
    </row>
    <row r="1476" spans="1:26" x14ac:dyDescent="0.2">
      <c r="A1476" t="s">
        <v>5845</v>
      </c>
      <c r="B1476" t="s">
        <v>1685</v>
      </c>
      <c r="C1476" t="s">
        <v>559</v>
      </c>
      <c r="D1476">
        <v>11000</v>
      </c>
      <c r="E1476">
        <v>13321</v>
      </c>
      <c r="F1476">
        <v>0</v>
      </c>
      <c r="G1476">
        <v>13000</v>
      </c>
      <c r="H1476">
        <v>7</v>
      </c>
      <c r="I1476">
        <v>252</v>
      </c>
      <c r="J1476">
        <v>123</v>
      </c>
      <c r="K1476">
        <v>94125426</v>
      </c>
      <c r="L1476">
        <v>40000000</v>
      </c>
      <c r="M1476" s="2">
        <f>VLOOKUP(A1476,Sheet2!$A$1:G5200,2,0)</f>
        <v>40032</v>
      </c>
      <c r="N1476" t="str">
        <f>VLOOKUP(A1476,Sheet2!$A$1:G5200,3,0)</f>
        <v>Color</v>
      </c>
      <c r="O1476" t="str">
        <f>VLOOKUP(A1476,Sheet2!$A$1:G5200,4,0)</f>
        <v>Biography</v>
      </c>
      <c r="P1476" t="str">
        <f>VLOOKUP(A1476,Sheet2!$A$1:G5200,5,0)</f>
        <v>English</v>
      </c>
      <c r="Q1476" t="str">
        <f>VLOOKUP(A1476,Sheet2!$A$1:G5200,6,0)</f>
        <v>USA</v>
      </c>
      <c r="R1476" t="str">
        <f>VLOOKUP(A1476,Sheet2!$A$1:G5200,7,0)</f>
        <v>PG-13</v>
      </c>
      <c r="S1476" t="str">
        <f>IF(Table19[[#This Row],[Language]]="English","English","Other language")</f>
        <v>English</v>
      </c>
      <c r="T1476">
        <f>Table19[[#This Row],[Gross Revenue]]-Table19[[#This Row],[Budget]]</f>
        <v>54125426</v>
      </c>
      <c r="U1476" s="1">
        <f>(Table19[[#This Row],[Gross Revenue]]/Table19[[#This Row],[Budget]])-1</f>
        <v>1.35313565</v>
      </c>
      <c r="V1476" t="str">
        <f t="shared" si="52"/>
        <v>111-130 minutes</v>
      </c>
      <c r="W1476">
        <f>Table19[[#This Row],[Profit]]/Table19[[#This Row],[Budget]]*100</f>
        <v>135.31356500000001</v>
      </c>
      <c r="X1476">
        <v>-1289919.5</v>
      </c>
      <c r="Y1476">
        <v>-4.8151417500000002E-2</v>
      </c>
      <c r="Z1476" t="str">
        <f t="shared" si="53"/>
        <v>High</v>
      </c>
    </row>
    <row r="1477" spans="1:26" x14ac:dyDescent="0.2">
      <c r="A1477" t="s">
        <v>4480</v>
      </c>
      <c r="B1477" t="s">
        <v>718</v>
      </c>
      <c r="C1477" t="s">
        <v>1585</v>
      </c>
      <c r="D1477">
        <v>17000</v>
      </c>
      <c r="E1477">
        <v>21863</v>
      </c>
      <c r="F1477">
        <v>218</v>
      </c>
      <c r="G1477">
        <v>0</v>
      </c>
      <c r="H1477">
        <v>6.1</v>
      </c>
      <c r="I1477">
        <v>238</v>
      </c>
      <c r="J1477">
        <v>88</v>
      </c>
      <c r="K1477">
        <v>80170146</v>
      </c>
      <c r="L1477">
        <v>85000000</v>
      </c>
      <c r="M1477" s="2">
        <f>VLOOKUP(A1477,Sheet2!$A$1:G5201,2,0)</f>
        <v>39784</v>
      </c>
      <c r="N1477" t="str">
        <f>VLOOKUP(A1477,Sheet2!$A$1:G5201,3,0)</f>
        <v>Color</v>
      </c>
      <c r="O1477" t="str">
        <f>VLOOKUP(A1477,Sheet2!$A$1:G5201,4,0)</f>
        <v>Action</v>
      </c>
      <c r="P1477" t="str">
        <f>VLOOKUP(A1477,Sheet2!$A$1:G5201,5,0)</f>
        <v>English</v>
      </c>
      <c r="Q1477" t="str">
        <f>VLOOKUP(A1477,Sheet2!$A$1:G5201,6,0)</f>
        <v>USA</v>
      </c>
      <c r="R1477" t="str">
        <f>VLOOKUP(A1477,Sheet2!$A$1:G5201,7,0)</f>
        <v>PG-13</v>
      </c>
      <c r="S1477" t="str">
        <f>IF(Table19[[#This Row],[Language]]="English","English","Other language")</f>
        <v>English</v>
      </c>
      <c r="T1477">
        <f>Table19[[#This Row],[Gross Revenue]]-Table19[[#This Row],[Budget]]</f>
        <v>-4829854</v>
      </c>
      <c r="U1477" s="1">
        <f>(Table19[[#This Row],[Gross Revenue]]/Table19[[#This Row],[Budget]])-1</f>
        <v>-5.682181176470591E-2</v>
      </c>
      <c r="V1477" t="str">
        <f t="shared" si="52"/>
        <v>&lt;90 minutes</v>
      </c>
      <c r="W1477">
        <f>Table19[[#This Row],[Profit]]/Table19[[#This Row],[Budget]]*100</f>
        <v>-5.6821811764705883</v>
      </c>
      <c r="X1477">
        <v>-1289919.5</v>
      </c>
      <c r="Y1477">
        <v>-4.8151417500000002E-2</v>
      </c>
      <c r="Z1477" t="str">
        <f t="shared" si="53"/>
        <v>High</v>
      </c>
    </row>
    <row r="1478" spans="1:26" x14ac:dyDescent="0.2">
      <c r="A1478" t="s">
        <v>4088</v>
      </c>
      <c r="B1478" t="s">
        <v>1204</v>
      </c>
      <c r="C1478" t="s">
        <v>1182</v>
      </c>
      <c r="D1478">
        <v>1000</v>
      </c>
      <c r="E1478">
        <v>5959</v>
      </c>
      <c r="F1478">
        <v>70</v>
      </c>
      <c r="G1478">
        <v>0</v>
      </c>
      <c r="H1478">
        <v>5.7</v>
      </c>
      <c r="I1478">
        <v>52</v>
      </c>
      <c r="J1478">
        <v>112</v>
      </c>
      <c r="K1478">
        <v>37295394</v>
      </c>
      <c r="L1478">
        <v>6600000</v>
      </c>
      <c r="M1478" s="2">
        <f>VLOOKUP(A1478,Sheet2!$A$1:G5202,2,0)</f>
        <v>40838</v>
      </c>
      <c r="N1478" t="str">
        <f>VLOOKUP(A1478,Sheet2!$A$1:G5202,3,0)</f>
        <v>Color</v>
      </c>
      <c r="O1478" t="str">
        <f>VLOOKUP(A1478,Sheet2!$A$1:G5202,4,0)</f>
        <v>Comedy</v>
      </c>
      <c r="P1478" t="str">
        <f>VLOOKUP(A1478,Sheet2!$A$1:G5202,5,0)</f>
        <v>English</v>
      </c>
      <c r="Q1478" t="str">
        <f>VLOOKUP(A1478,Sheet2!$A$1:G5202,6,0)</f>
        <v>USA</v>
      </c>
      <c r="R1478" t="str">
        <f>VLOOKUP(A1478,Sheet2!$A$1:G5202,7,0)</f>
        <v>PG-13</v>
      </c>
      <c r="S1478" t="str">
        <f>IF(Table19[[#This Row],[Language]]="English","English","Other language")</f>
        <v>English</v>
      </c>
      <c r="T1478">
        <f>Table19[[#This Row],[Gross Revenue]]-Table19[[#This Row],[Budget]]</f>
        <v>30695394</v>
      </c>
      <c r="U1478" s="1">
        <f>(Table19[[#This Row],[Gross Revenue]]/Table19[[#This Row],[Budget]])-1</f>
        <v>4.6508172727272727</v>
      </c>
      <c r="V1478" t="str">
        <f t="shared" si="52"/>
        <v>111-130 minutes</v>
      </c>
      <c r="W1478">
        <f>Table19[[#This Row],[Profit]]/Table19[[#This Row],[Budget]]*100</f>
        <v>465.08172727272728</v>
      </c>
      <c r="X1478">
        <v>1637763</v>
      </c>
      <c r="Y1478">
        <v>0.19178668286445014</v>
      </c>
      <c r="Z1478" t="str">
        <f t="shared" si="53"/>
        <v>Low</v>
      </c>
    </row>
    <row r="1479" spans="1:26" x14ac:dyDescent="0.2">
      <c r="A1479" t="s">
        <v>6485</v>
      </c>
      <c r="B1479" t="s">
        <v>661</v>
      </c>
      <c r="C1479" t="s">
        <v>1850</v>
      </c>
      <c r="D1479">
        <v>24000</v>
      </c>
      <c r="E1479">
        <v>28817</v>
      </c>
      <c r="F1479">
        <v>655</v>
      </c>
      <c r="G1479">
        <v>10000</v>
      </c>
      <c r="H1479">
        <v>7.5</v>
      </c>
      <c r="I1479">
        <v>387</v>
      </c>
      <c r="J1479">
        <v>96</v>
      </c>
      <c r="K1479">
        <v>143492840</v>
      </c>
      <c r="L1479">
        <v>7500000</v>
      </c>
      <c r="M1479" s="2">
        <f>VLOOKUP(A1479,Sheet2!$A$1:G5203,2,0)</f>
        <v>39245</v>
      </c>
      <c r="N1479" t="str">
        <f>VLOOKUP(A1479,Sheet2!$A$1:G5203,3,0)</f>
        <v>Color</v>
      </c>
      <c r="O1479" t="str">
        <f>VLOOKUP(A1479,Sheet2!$A$1:G5203,4,0)</f>
        <v>Comedy</v>
      </c>
      <c r="P1479" t="str">
        <f>VLOOKUP(A1479,Sheet2!$A$1:G5203,5,0)</f>
        <v>English</v>
      </c>
      <c r="Q1479" t="str">
        <f>VLOOKUP(A1479,Sheet2!$A$1:G5203,6,0)</f>
        <v>USA</v>
      </c>
      <c r="R1479" t="str">
        <f>VLOOKUP(A1479,Sheet2!$A$1:G5203,7,0)</f>
        <v>PG-13</v>
      </c>
      <c r="S1479" t="str">
        <f>IF(Table19[[#This Row],[Language]]="English","English","Other language")</f>
        <v>English</v>
      </c>
      <c r="T1479">
        <f>Table19[[#This Row],[Gross Revenue]]-Table19[[#This Row],[Budget]]</f>
        <v>135992840</v>
      </c>
      <c r="U1479" s="1">
        <f>(Table19[[#This Row],[Gross Revenue]]/Table19[[#This Row],[Budget]])-1</f>
        <v>18.132378666666668</v>
      </c>
      <c r="V1479" t="str">
        <f t="shared" si="52"/>
        <v>90-110 minutes</v>
      </c>
      <c r="W1479">
        <f>Table19[[#This Row],[Profit]]/Table19[[#This Row],[Budget]]*100</f>
        <v>1813.2378666666668</v>
      </c>
      <c r="X1479">
        <v>1637763</v>
      </c>
      <c r="Y1479">
        <v>0.19178668286445014</v>
      </c>
      <c r="Z1479" t="str">
        <f t="shared" si="53"/>
        <v>Low</v>
      </c>
    </row>
    <row r="1480" spans="1:26" x14ac:dyDescent="0.2">
      <c r="A1480" t="s">
        <v>3782</v>
      </c>
      <c r="B1480" t="s">
        <v>800</v>
      </c>
      <c r="C1480" t="s">
        <v>858</v>
      </c>
      <c r="D1480">
        <v>17000</v>
      </c>
      <c r="E1480">
        <v>47334</v>
      </c>
      <c r="F1480">
        <v>0</v>
      </c>
      <c r="G1480">
        <v>44000</v>
      </c>
      <c r="H1480">
        <v>5.4</v>
      </c>
      <c r="I1480">
        <v>384</v>
      </c>
      <c r="J1480">
        <v>127</v>
      </c>
      <c r="K1480">
        <v>47375327</v>
      </c>
      <c r="L1480">
        <v>176000000</v>
      </c>
      <c r="M1480" s="2">
        <f>VLOOKUP(A1480,Sheet2!$A$1:G5204,2,0)</f>
        <v>42043</v>
      </c>
      <c r="N1480" t="str">
        <f>VLOOKUP(A1480,Sheet2!$A$1:G5204,3,0)</f>
        <v>Color</v>
      </c>
      <c r="O1480" t="str">
        <f>VLOOKUP(A1480,Sheet2!$A$1:G5204,4,0)</f>
        <v>Action</v>
      </c>
      <c r="P1480" t="str">
        <f>VLOOKUP(A1480,Sheet2!$A$1:G5204,5,0)</f>
        <v>English</v>
      </c>
      <c r="Q1480" t="str">
        <f>VLOOKUP(A1480,Sheet2!$A$1:G5204,6,0)</f>
        <v>USA</v>
      </c>
      <c r="R1480" t="str">
        <f>VLOOKUP(A1480,Sheet2!$A$1:G5204,7,0)</f>
        <v>PG-13</v>
      </c>
      <c r="S1480" t="str">
        <f>IF(Table19[[#This Row],[Language]]="English","English","Other language")</f>
        <v>English</v>
      </c>
      <c r="T1480">
        <f>Table19[[#This Row],[Gross Revenue]]-Table19[[#This Row],[Budget]]</f>
        <v>-128624673</v>
      </c>
      <c r="U1480" s="1">
        <f>(Table19[[#This Row],[Gross Revenue]]/Table19[[#This Row],[Budget]])-1</f>
        <v>-0.73082200568181821</v>
      </c>
      <c r="V1480" t="str">
        <f t="shared" si="52"/>
        <v>111-130 minutes</v>
      </c>
      <c r="W1480">
        <f>Table19[[#This Row],[Profit]]/Table19[[#This Row],[Budget]]*100</f>
        <v>-73.082200568181818</v>
      </c>
      <c r="X1480">
        <v>-1289919.5</v>
      </c>
      <c r="Y1480">
        <v>-4.8151417500000002E-2</v>
      </c>
      <c r="Z1480" t="str">
        <f t="shared" si="53"/>
        <v>High</v>
      </c>
    </row>
    <row r="1481" spans="1:26" x14ac:dyDescent="0.2">
      <c r="A1481" t="s">
        <v>6908</v>
      </c>
      <c r="B1481" t="s">
        <v>3180</v>
      </c>
      <c r="C1481" t="s">
        <v>1734</v>
      </c>
      <c r="D1481">
        <v>967</v>
      </c>
      <c r="E1481">
        <v>2129</v>
      </c>
      <c r="F1481">
        <v>14000</v>
      </c>
      <c r="G1481">
        <v>19000</v>
      </c>
      <c r="H1481">
        <v>8.1</v>
      </c>
      <c r="I1481">
        <v>308</v>
      </c>
      <c r="J1481">
        <v>127</v>
      </c>
      <c r="K1481">
        <v>356784000</v>
      </c>
      <c r="L1481">
        <v>63000000</v>
      </c>
      <c r="M1481" s="2">
        <f>VLOOKUP(A1481,Sheet2!$A$1:G5205,2,0)</f>
        <v>34184</v>
      </c>
      <c r="N1481" t="str">
        <f>VLOOKUP(A1481,Sheet2!$A$1:G5205,3,0)</f>
        <v>Color</v>
      </c>
      <c r="O1481" t="str">
        <f>VLOOKUP(A1481,Sheet2!$A$1:G5205,4,0)</f>
        <v>Adventure</v>
      </c>
      <c r="P1481" t="str">
        <f>VLOOKUP(A1481,Sheet2!$A$1:G5205,5,0)</f>
        <v>English</v>
      </c>
      <c r="Q1481" t="str">
        <f>VLOOKUP(A1481,Sheet2!$A$1:G5205,6,0)</f>
        <v>USA</v>
      </c>
      <c r="R1481" t="str">
        <f>VLOOKUP(A1481,Sheet2!$A$1:G5205,7,0)</f>
        <v>PG-13</v>
      </c>
      <c r="S1481" t="str">
        <f>IF(Table19[[#This Row],[Language]]="English","English","Other language")</f>
        <v>English</v>
      </c>
      <c r="T1481">
        <f>Table19[[#This Row],[Gross Revenue]]-Table19[[#This Row],[Budget]]</f>
        <v>293784000</v>
      </c>
      <c r="U1481" s="1">
        <f>(Table19[[#This Row],[Gross Revenue]]/Table19[[#This Row],[Budget]])-1</f>
        <v>4.6632380952380954</v>
      </c>
      <c r="V1481" t="str">
        <f t="shared" si="52"/>
        <v>111-130 minutes</v>
      </c>
      <c r="W1481">
        <f>Table19[[#This Row],[Profit]]/Table19[[#This Row],[Budget]]*100</f>
        <v>466.32380952380953</v>
      </c>
      <c r="X1481">
        <v>3892693.5</v>
      </c>
      <c r="Y1481">
        <v>0.11726928571428571</v>
      </c>
      <c r="Z1481" t="str">
        <f t="shared" si="53"/>
        <v>High</v>
      </c>
    </row>
    <row r="1482" spans="1:26" x14ac:dyDescent="0.2">
      <c r="A1482" t="s">
        <v>4279</v>
      </c>
      <c r="B1482" t="s">
        <v>1397</v>
      </c>
      <c r="C1482" t="s">
        <v>1247</v>
      </c>
      <c r="D1482">
        <v>693</v>
      </c>
      <c r="E1482">
        <v>2574</v>
      </c>
      <c r="F1482">
        <v>394</v>
      </c>
      <c r="G1482">
        <v>0</v>
      </c>
      <c r="H1482">
        <v>5.9</v>
      </c>
      <c r="I1482">
        <v>198</v>
      </c>
      <c r="J1482">
        <v>92</v>
      </c>
      <c r="K1482">
        <v>181166115</v>
      </c>
      <c r="L1482">
        <v>93000000</v>
      </c>
      <c r="M1482" s="2">
        <f>VLOOKUP(A1482,Sheet2!$A$1:G5206,2,0)</f>
        <v>37191</v>
      </c>
      <c r="N1482" t="str">
        <f>VLOOKUP(A1482,Sheet2!$A$1:G5206,3,0)</f>
        <v>Color</v>
      </c>
      <c r="O1482" t="str">
        <f>VLOOKUP(A1482,Sheet2!$A$1:G5206,4,0)</f>
        <v>Action</v>
      </c>
      <c r="P1482" t="str">
        <f>VLOOKUP(A1482,Sheet2!$A$1:G5206,5,0)</f>
        <v>English</v>
      </c>
      <c r="Q1482" t="str">
        <f>VLOOKUP(A1482,Sheet2!$A$1:G5206,6,0)</f>
        <v>USA</v>
      </c>
      <c r="R1482" t="str">
        <f>VLOOKUP(A1482,Sheet2!$A$1:G5206,7,0)</f>
        <v>PG-13</v>
      </c>
      <c r="S1482" t="str">
        <f>IF(Table19[[#This Row],[Language]]="English","English","Other language")</f>
        <v>English</v>
      </c>
      <c r="T1482">
        <f>Table19[[#This Row],[Gross Revenue]]-Table19[[#This Row],[Budget]]</f>
        <v>88166115</v>
      </c>
      <c r="U1482" s="1">
        <f>(Table19[[#This Row],[Gross Revenue]]/Table19[[#This Row],[Budget]])-1</f>
        <v>0.94802274193548386</v>
      </c>
      <c r="V1482" t="str">
        <f t="shared" si="52"/>
        <v>90-110 minutes</v>
      </c>
      <c r="W1482">
        <f>Table19[[#This Row],[Profit]]/Table19[[#This Row],[Budget]]*100</f>
        <v>94.802274193548385</v>
      </c>
      <c r="X1482">
        <v>-1289919.5</v>
      </c>
      <c r="Y1482">
        <v>-4.8151417500000002E-2</v>
      </c>
      <c r="Z1482" t="str">
        <f t="shared" si="53"/>
        <v>High</v>
      </c>
    </row>
    <row r="1483" spans="1:26" x14ac:dyDescent="0.2">
      <c r="A1483" t="s">
        <v>5861</v>
      </c>
      <c r="B1483" t="s">
        <v>1055</v>
      </c>
      <c r="C1483" t="s">
        <v>2576</v>
      </c>
      <c r="D1483">
        <v>3000</v>
      </c>
      <c r="E1483">
        <v>8458</v>
      </c>
      <c r="F1483">
        <v>365</v>
      </c>
      <c r="G1483">
        <v>150000</v>
      </c>
      <c r="H1483">
        <v>7</v>
      </c>
      <c r="I1483">
        <v>644</v>
      </c>
      <c r="J1483">
        <v>124</v>
      </c>
      <c r="K1483">
        <v>652177271</v>
      </c>
      <c r="L1483">
        <v>150000000</v>
      </c>
      <c r="M1483" s="2">
        <f>VLOOKUP(A1483,Sheet2!$A$1:G5207,2,0)</f>
        <v>42188</v>
      </c>
      <c r="N1483" t="str">
        <f>VLOOKUP(A1483,Sheet2!$A$1:G5207,3,0)</f>
        <v>Color</v>
      </c>
      <c r="O1483" t="str">
        <f>VLOOKUP(A1483,Sheet2!$A$1:G5207,4,0)</f>
        <v>Action</v>
      </c>
      <c r="P1483" t="str">
        <f>VLOOKUP(A1483,Sheet2!$A$1:G5207,5,0)</f>
        <v>English</v>
      </c>
      <c r="Q1483" t="str">
        <f>VLOOKUP(A1483,Sheet2!$A$1:G5207,6,0)</f>
        <v>USA</v>
      </c>
      <c r="R1483" t="str">
        <f>VLOOKUP(A1483,Sheet2!$A$1:G5207,7,0)</f>
        <v>PG-13</v>
      </c>
      <c r="S1483" t="str">
        <f>IF(Table19[[#This Row],[Language]]="English","English","Other language")</f>
        <v>English</v>
      </c>
      <c r="T1483">
        <f>Table19[[#This Row],[Gross Revenue]]-Table19[[#This Row],[Budget]]</f>
        <v>502177271</v>
      </c>
      <c r="U1483" s="1">
        <f>(Table19[[#This Row],[Gross Revenue]]/Table19[[#This Row],[Budget]])-1</f>
        <v>3.3478484733333334</v>
      </c>
      <c r="V1483" t="str">
        <f t="shared" si="52"/>
        <v>111-130 minutes</v>
      </c>
      <c r="W1483">
        <f>Table19[[#This Row],[Profit]]/Table19[[#This Row],[Budget]]*100</f>
        <v>334.78484733333335</v>
      </c>
      <c r="X1483">
        <v>-1289919.5</v>
      </c>
      <c r="Y1483">
        <v>-4.8151417500000002E-2</v>
      </c>
      <c r="Z1483" t="str">
        <f t="shared" si="53"/>
        <v>High</v>
      </c>
    </row>
    <row r="1484" spans="1:26" x14ac:dyDescent="0.2">
      <c r="A1484" t="s">
        <v>4920</v>
      </c>
      <c r="B1484" t="s">
        <v>786</v>
      </c>
      <c r="C1484" t="s">
        <v>102</v>
      </c>
      <c r="D1484">
        <v>11000</v>
      </c>
      <c r="E1484">
        <v>16325</v>
      </c>
      <c r="F1484">
        <v>221</v>
      </c>
      <c r="G1484">
        <v>19000</v>
      </c>
      <c r="H1484">
        <v>6.4</v>
      </c>
      <c r="I1484">
        <v>204</v>
      </c>
      <c r="J1484">
        <v>117</v>
      </c>
      <c r="K1484">
        <v>103028109</v>
      </c>
      <c r="L1484">
        <v>80000000</v>
      </c>
      <c r="M1484" s="2">
        <f>VLOOKUP(A1484,Sheet2!$A$1:G5208,2,0)</f>
        <v>40582</v>
      </c>
      <c r="N1484" t="str">
        <f>VLOOKUP(A1484,Sheet2!$A$1:G5208,3,0)</f>
        <v>Color</v>
      </c>
      <c r="O1484" t="str">
        <f>VLOOKUP(A1484,Sheet2!$A$1:G5208,4,0)</f>
        <v>Comedy</v>
      </c>
      <c r="P1484" t="str">
        <f>VLOOKUP(A1484,Sheet2!$A$1:G5208,5,0)</f>
        <v>English</v>
      </c>
      <c r="Q1484" t="str">
        <f>VLOOKUP(A1484,Sheet2!$A$1:G5208,6,0)</f>
        <v>USA</v>
      </c>
      <c r="R1484" t="str">
        <f>VLOOKUP(A1484,Sheet2!$A$1:G5208,7,0)</f>
        <v>PG-13</v>
      </c>
      <c r="S1484" t="str">
        <f>IF(Table19[[#This Row],[Language]]="English","English","Other language")</f>
        <v>English</v>
      </c>
      <c r="T1484">
        <f>Table19[[#This Row],[Gross Revenue]]-Table19[[#This Row],[Budget]]</f>
        <v>23028109</v>
      </c>
      <c r="U1484" s="1">
        <f>(Table19[[#This Row],[Gross Revenue]]/Table19[[#This Row],[Budget]])-1</f>
        <v>0.2878513625000001</v>
      </c>
      <c r="V1484" t="str">
        <f t="shared" si="52"/>
        <v>111-130 minutes</v>
      </c>
      <c r="W1484">
        <f>Table19[[#This Row],[Profit]]/Table19[[#This Row],[Budget]]*100</f>
        <v>28.785136249999997</v>
      </c>
      <c r="X1484">
        <v>1637763</v>
      </c>
      <c r="Y1484">
        <v>0.19178668286445014</v>
      </c>
      <c r="Z1484" t="str">
        <f t="shared" si="53"/>
        <v>High</v>
      </c>
    </row>
    <row r="1485" spans="1:26" x14ac:dyDescent="0.2">
      <c r="A1485" t="s">
        <v>5368</v>
      </c>
      <c r="B1485" t="s">
        <v>1375</v>
      </c>
      <c r="C1485" t="s">
        <v>887</v>
      </c>
      <c r="D1485">
        <v>970</v>
      </c>
      <c r="E1485">
        <v>2876</v>
      </c>
      <c r="F1485">
        <v>70</v>
      </c>
      <c r="G1485">
        <v>0</v>
      </c>
      <c r="H1485">
        <v>6.7</v>
      </c>
      <c r="I1485">
        <v>142</v>
      </c>
      <c r="J1485">
        <v>95</v>
      </c>
      <c r="K1485">
        <v>48291624</v>
      </c>
      <c r="L1485">
        <v>58000000</v>
      </c>
      <c r="M1485" s="2">
        <f>VLOOKUP(A1485,Sheet2!$A$1:G5209,2,0)</f>
        <v>38692</v>
      </c>
      <c r="N1485" t="str">
        <f>VLOOKUP(A1485,Sheet2!$A$1:G5209,3,0)</f>
        <v>Color</v>
      </c>
      <c r="O1485" t="str">
        <f>VLOOKUP(A1485,Sheet2!$A$1:G5209,4,0)</f>
        <v>Comedy</v>
      </c>
      <c r="P1485" t="str">
        <f>VLOOKUP(A1485,Sheet2!$A$1:G5209,5,0)</f>
        <v>English</v>
      </c>
      <c r="Q1485" t="str">
        <f>VLOOKUP(A1485,Sheet2!$A$1:G5209,6,0)</f>
        <v>USA</v>
      </c>
      <c r="R1485" t="str">
        <f>VLOOKUP(A1485,Sheet2!$A$1:G5209,7,0)</f>
        <v>PG-13</v>
      </c>
      <c r="S1485" t="str">
        <f>IF(Table19[[#This Row],[Language]]="English","English","Other language")</f>
        <v>English</v>
      </c>
      <c r="T1485">
        <f>Table19[[#This Row],[Gross Revenue]]-Table19[[#This Row],[Budget]]</f>
        <v>-9708376</v>
      </c>
      <c r="U1485" s="1">
        <f>(Table19[[#This Row],[Gross Revenue]]/Table19[[#This Row],[Budget]])-1</f>
        <v>-0.16738579310344825</v>
      </c>
      <c r="V1485" t="str">
        <f t="shared" si="52"/>
        <v>90-110 minutes</v>
      </c>
      <c r="W1485">
        <f>Table19[[#This Row],[Profit]]/Table19[[#This Row],[Budget]]*100</f>
        <v>-16.738579310344829</v>
      </c>
      <c r="X1485">
        <v>1637763</v>
      </c>
      <c r="Y1485">
        <v>0.19178668286445014</v>
      </c>
      <c r="Z1485" t="str">
        <f t="shared" si="53"/>
        <v>High</v>
      </c>
    </row>
    <row r="1486" spans="1:26" x14ac:dyDescent="0.2">
      <c r="A1486" t="s">
        <v>5296</v>
      </c>
      <c r="B1486" t="s">
        <v>2205</v>
      </c>
      <c r="C1486" t="s">
        <v>1392</v>
      </c>
      <c r="D1486">
        <v>599</v>
      </c>
      <c r="E1486">
        <v>1030</v>
      </c>
      <c r="F1486">
        <v>700</v>
      </c>
      <c r="G1486">
        <v>117</v>
      </c>
      <c r="H1486">
        <v>6.7</v>
      </c>
      <c r="I1486">
        <v>20</v>
      </c>
      <c r="J1486">
        <v>97</v>
      </c>
      <c r="K1486">
        <v>39852</v>
      </c>
      <c r="L1486">
        <v>3000000</v>
      </c>
      <c r="M1486" s="2">
        <f>VLOOKUP(A1486,Sheet2!$A$1:G5210,2,0)</f>
        <v>36206</v>
      </c>
      <c r="N1486" t="str">
        <f>VLOOKUP(A1486,Sheet2!$A$1:G5210,3,0)</f>
        <v>Color</v>
      </c>
      <c r="O1486" t="str">
        <f>VLOOKUP(A1486,Sheet2!$A$1:G5210,4,0)</f>
        <v>Comedy</v>
      </c>
      <c r="P1486" t="str">
        <f>VLOOKUP(A1486,Sheet2!$A$1:G5210,5,0)</f>
        <v>English</v>
      </c>
      <c r="Q1486" t="str">
        <f>VLOOKUP(A1486,Sheet2!$A$1:G5210,6,0)</f>
        <v>USA</v>
      </c>
      <c r="R1486" t="str">
        <f>VLOOKUP(A1486,Sheet2!$A$1:G5210,7,0)</f>
        <v>R</v>
      </c>
      <c r="S1486" t="str">
        <f>IF(Table19[[#This Row],[Language]]="English","English","Other language")</f>
        <v>English</v>
      </c>
      <c r="T1486">
        <f>Table19[[#This Row],[Gross Revenue]]-Table19[[#This Row],[Budget]]</f>
        <v>-2960148</v>
      </c>
      <c r="U1486" s="1">
        <f>(Table19[[#This Row],[Gross Revenue]]/Table19[[#This Row],[Budget]])-1</f>
        <v>-0.98671600000000004</v>
      </c>
      <c r="V1486" t="str">
        <f t="shared" si="52"/>
        <v>90-110 minutes</v>
      </c>
      <c r="W1486">
        <f>Table19[[#This Row],[Profit]]/Table19[[#This Row],[Budget]]*100</f>
        <v>-98.671599999999998</v>
      </c>
      <c r="X1486">
        <v>1637763</v>
      </c>
      <c r="Y1486">
        <v>0.19178668286445014</v>
      </c>
      <c r="Z1486" t="str">
        <f t="shared" si="53"/>
        <v>Low</v>
      </c>
    </row>
    <row r="1487" spans="1:26" x14ac:dyDescent="0.2">
      <c r="A1487" t="s">
        <v>3838</v>
      </c>
      <c r="B1487" t="s">
        <v>921</v>
      </c>
      <c r="C1487" t="s">
        <v>922</v>
      </c>
      <c r="D1487">
        <v>500</v>
      </c>
      <c r="E1487">
        <v>2020</v>
      </c>
      <c r="F1487">
        <v>189</v>
      </c>
      <c r="G1487">
        <v>0</v>
      </c>
      <c r="H1487">
        <v>5.4</v>
      </c>
      <c r="I1487">
        <v>97</v>
      </c>
      <c r="J1487">
        <v>95</v>
      </c>
      <c r="K1487">
        <v>56127162</v>
      </c>
      <c r="L1487">
        <v>18000000</v>
      </c>
      <c r="M1487" s="2">
        <f>VLOOKUP(A1487,Sheet2!$A$1:G5211,2,0)</f>
        <v>37831</v>
      </c>
      <c r="N1487" t="str">
        <f>VLOOKUP(A1487,Sheet2!$A$1:G5211,3,0)</f>
        <v>Color</v>
      </c>
      <c r="O1487" t="str">
        <f>VLOOKUP(A1487,Sheet2!$A$1:G5211,4,0)</f>
        <v>Comedy</v>
      </c>
      <c r="P1487" t="str">
        <f>VLOOKUP(A1487,Sheet2!$A$1:G5211,5,0)</f>
        <v>English</v>
      </c>
      <c r="Q1487" t="str">
        <f>VLOOKUP(A1487,Sheet2!$A$1:G5211,6,0)</f>
        <v>USA</v>
      </c>
      <c r="R1487" t="str">
        <f>VLOOKUP(A1487,Sheet2!$A$1:G5211,7,0)</f>
        <v>PG-13</v>
      </c>
      <c r="S1487" t="str">
        <f>IF(Table19[[#This Row],[Language]]="English","English","Other language")</f>
        <v>English</v>
      </c>
      <c r="T1487">
        <f>Table19[[#This Row],[Gross Revenue]]-Table19[[#This Row],[Budget]]</f>
        <v>38127162</v>
      </c>
      <c r="U1487" s="1">
        <f>(Table19[[#This Row],[Gross Revenue]]/Table19[[#This Row],[Budget]])-1</f>
        <v>2.1181756666666667</v>
      </c>
      <c r="V1487" t="str">
        <f t="shared" si="52"/>
        <v>90-110 minutes</v>
      </c>
      <c r="W1487">
        <f>Table19[[#This Row],[Profit]]/Table19[[#This Row],[Budget]]*100</f>
        <v>211.81756666666666</v>
      </c>
      <c r="X1487">
        <v>1637763</v>
      </c>
      <c r="Y1487">
        <v>0.19178668286445014</v>
      </c>
      <c r="Z1487" t="str">
        <f t="shared" si="53"/>
        <v>Medium</v>
      </c>
    </row>
    <row r="1488" spans="1:26" x14ac:dyDescent="0.2">
      <c r="A1488" t="s">
        <v>3733</v>
      </c>
      <c r="B1488" t="s">
        <v>793</v>
      </c>
      <c r="C1488" t="s">
        <v>518</v>
      </c>
      <c r="D1488">
        <v>806</v>
      </c>
      <c r="E1488">
        <v>3211</v>
      </c>
      <c r="F1488">
        <v>80</v>
      </c>
      <c r="G1488">
        <v>0</v>
      </c>
      <c r="H1488">
        <v>5.3</v>
      </c>
      <c r="I1488">
        <v>98</v>
      </c>
      <c r="J1488">
        <v>103</v>
      </c>
      <c r="K1488">
        <v>17324744</v>
      </c>
      <c r="L1488">
        <v>28000000</v>
      </c>
      <c r="M1488" s="2">
        <f>VLOOKUP(A1488,Sheet2!$A$1:G5212,2,0)</f>
        <v>38963</v>
      </c>
      <c r="N1488" t="str">
        <f>VLOOKUP(A1488,Sheet2!$A$1:G5212,3,0)</f>
        <v>Color</v>
      </c>
      <c r="O1488" t="str">
        <f>VLOOKUP(A1488,Sheet2!$A$1:G5212,4,0)</f>
        <v>Comedy</v>
      </c>
      <c r="P1488" t="str">
        <f>VLOOKUP(A1488,Sheet2!$A$1:G5212,5,0)</f>
        <v>English</v>
      </c>
      <c r="Q1488" t="str">
        <f>VLOOKUP(A1488,Sheet2!$A$1:G5212,6,0)</f>
        <v>USA</v>
      </c>
      <c r="R1488" t="str">
        <f>VLOOKUP(A1488,Sheet2!$A$1:G5212,7,0)</f>
        <v>PG-13</v>
      </c>
      <c r="S1488" t="str">
        <f>IF(Table19[[#This Row],[Language]]="English","English","Other language")</f>
        <v>English</v>
      </c>
      <c r="T1488">
        <f>Table19[[#This Row],[Gross Revenue]]-Table19[[#This Row],[Budget]]</f>
        <v>-10675256</v>
      </c>
      <c r="U1488" s="1">
        <f>(Table19[[#This Row],[Gross Revenue]]/Table19[[#This Row],[Budget]])-1</f>
        <v>-0.38125914285714291</v>
      </c>
      <c r="V1488" t="str">
        <f t="shared" si="52"/>
        <v>90-110 minutes</v>
      </c>
      <c r="W1488">
        <f>Table19[[#This Row],[Profit]]/Table19[[#This Row],[Budget]]*100</f>
        <v>-38.125914285714288</v>
      </c>
      <c r="X1488">
        <v>1637763</v>
      </c>
      <c r="Y1488">
        <v>0.19178668286445014</v>
      </c>
      <c r="Z1488" t="str">
        <f t="shared" si="53"/>
        <v>Medium</v>
      </c>
    </row>
    <row r="1489" spans="1:26" x14ac:dyDescent="0.2">
      <c r="A1489" t="s">
        <v>4107</v>
      </c>
      <c r="B1489" t="s">
        <v>1230</v>
      </c>
      <c r="C1489" t="s">
        <v>1231</v>
      </c>
      <c r="D1489">
        <v>545</v>
      </c>
      <c r="E1489">
        <v>1149</v>
      </c>
      <c r="F1489">
        <v>8</v>
      </c>
      <c r="G1489">
        <v>565</v>
      </c>
      <c r="H1489">
        <v>5.8</v>
      </c>
      <c r="I1489">
        <v>61</v>
      </c>
      <c r="J1489">
        <v>84</v>
      </c>
      <c r="K1489">
        <v>4777007</v>
      </c>
      <c r="L1489">
        <v>40000000</v>
      </c>
      <c r="M1489" s="2">
        <f>VLOOKUP(A1489,Sheet2!$A$1:G5213,2,0)</f>
        <v>36918</v>
      </c>
      <c r="N1489" t="str">
        <f>VLOOKUP(A1489,Sheet2!$A$1:G5213,3,0)</f>
        <v>Color</v>
      </c>
      <c r="O1489" t="str">
        <f>VLOOKUP(A1489,Sheet2!$A$1:G5213,4,0)</f>
        <v>Comedy</v>
      </c>
      <c r="P1489" t="str">
        <f>VLOOKUP(A1489,Sheet2!$A$1:G5213,5,0)</f>
        <v>English</v>
      </c>
      <c r="Q1489" t="str">
        <f>VLOOKUP(A1489,Sheet2!$A$1:G5213,6,0)</f>
        <v>France</v>
      </c>
      <c r="R1489" t="str">
        <f>VLOOKUP(A1489,Sheet2!$A$1:G5213,7,0)</f>
        <v>PG-13</v>
      </c>
      <c r="S1489" t="str">
        <f>IF(Table19[[#This Row],[Language]]="English","English","Other language")</f>
        <v>English</v>
      </c>
      <c r="T1489">
        <f>Table19[[#This Row],[Gross Revenue]]-Table19[[#This Row],[Budget]]</f>
        <v>-35222993</v>
      </c>
      <c r="U1489" s="1">
        <f>(Table19[[#This Row],[Gross Revenue]]/Table19[[#This Row],[Budget]])-1</f>
        <v>-0.88057482500000006</v>
      </c>
      <c r="V1489" t="str">
        <f t="shared" si="52"/>
        <v>&lt;90 minutes</v>
      </c>
      <c r="W1489">
        <f>Table19[[#This Row],[Profit]]/Table19[[#This Row],[Budget]]*100</f>
        <v>-88.057482499999992</v>
      </c>
      <c r="X1489">
        <v>1637763</v>
      </c>
      <c r="Y1489">
        <v>0.19178668286445014</v>
      </c>
      <c r="Z1489" t="str">
        <f t="shared" si="53"/>
        <v>High</v>
      </c>
    </row>
    <row r="1490" spans="1:26" x14ac:dyDescent="0.2">
      <c r="A1490" t="s">
        <v>3254</v>
      </c>
      <c r="B1490" t="s">
        <v>15</v>
      </c>
      <c r="C1490" t="s">
        <v>16</v>
      </c>
      <c r="D1490">
        <v>569</v>
      </c>
      <c r="E1490">
        <v>714</v>
      </c>
      <c r="F1490">
        <v>209</v>
      </c>
      <c r="G1490">
        <v>62000</v>
      </c>
      <c r="H1490">
        <v>1.6</v>
      </c>
      <c r="I1490">
        <v>84</v>
      </c>
      <c r="J1490">
        <v>115</v>
      </c>
      <c r="K1490">
        <v>73000942</v>
      </c>
      <c r="L1490">
        <v>13000000</v>
      </c>
      <c r="M1490" s="2">
        <f>VLOOKUP(A1490,Sheet2!$A$1:G5214,2,0)</f>
        <v>40795</v>
      </c>
      <c r="N1490" t="str">
        <f>VLOOKUP(A1490,Sheet2!$A$1:G5214,3,0)</f>
        <v>Color</v>
      </c>
      <c r="O1490" t="str">
        <f>VLOOKUP(A1490,Sheet2!$A$1:G5214,4,0)</f>
        <v>Documentary</v>
      </c>
      <c r="P1490" t="str">
        <f>VLOOKUP(A1490,Sheet2!$A$1:G5214,5,0)</f>
        <v>English</v>
      </c>
      <c r="Q1490" t="str">
        <f>VLOOKUP(A1490,Sheet2!$A$1:G5214,6,0)</f>
        <v>USA</v>
      </c>
      <c r="R1490" t="str">
        <f>VLOOKUP(A1490,Sheet2!$A$1:G5214,7,0)</f>
        <v>G</v>
      </c>
      <c r="S1490" t="str">
        <f>IF(Table19[[#This Row],[Language]]="English","English","Other language")</f>
        <v>English</v>
      </c>
      <c r="T1490">
        <f>Table19[[#This Row],[Gross Revenue]]-Table19[[#This Row],[Budget]]</f>
        <v>60000942</v>
      </c>
      <c r="U1490" s="1">
        <f>(Table19[[#This Row],[Gross Revenue]]/Table19[[#This Row],[Budget]])-1</f>
        <v>4.6154570769230769</v>
      </c>
      <c r="V1490" t="str">
        <f t="shared" si="52"/>
        <v>111-130 minutes</v>
      </c>
      <c r="W1490">
        <f>Table19[[#This Row],[Profit]]/Table19[[#This Row],[Budget]]*100</f>
        <v>461.5457076923077</v>
      </c>
      <c r="Z1490" t="str">
        <f t="shared" si="53"/>
        <v>Low</v>
      </c>
    </row>
    <row r="1491" spans="1:26" x14ac:dyDescent="0.2">
      <c r="A1491" t="s">
        <v>3441</v>
      </c>
      <c r="B1491" t="s">
        <v>259</v>
      </c>
      <c r="C1491" t="s">
        <v>344</v>
      </c>
      <c r="D1491">
        <v>890</v>
      </c>
      <c r="E1491">
        <v>3104</v>
      </c>
      <c r="F1491">
        <v>10</v>
      </c>
      <c r="G1491">
        <v>939</v>
      </c>
      <c r="H1491">
        <v>4.5</v>
      </c>
      <c r="I1491">
        <v>32</v>
      </c>
      <c r="J1491">
        <v>91</v>
      </c>
      <c r="K1491">
        <v>13571817</v>
      </c>
      <c r="L1491">
        <v>15600000</v>
      </c>
      <c r="M1491" s="2">
        <f>VLOOKUP(A1491,Sheet2!$A$1:G5215,2,0)</f>
        <v>37281</v>
      </c>
      <c r="N1491" t="str">
        <f>VLOOKUP(A1491,Sheet2!$A$1:G5215,3,0)</f>
        <v>Color</v>
      </c>
      <c r="O1491" t="str">
        <f>VLOOKUP(A1491,Sheet2!$A$1:G5215,4,0)</f>
        <v>Comedy</v>
      </c>
      <c r="P1491" t="str">
        <f>VLOOKUP(A1491,Sheet2!$A$1:G5215,5,0)</f>
        <v>English</v>
      </c>
      <c r="Q1491" t="str">
        <f>VLOOKUP(A1491,Sheet2!$A$1:G5215,6,0)</f>
        <v>USA</v>
      </c>
      <c r="R1491" t="str">
        <f>VLOOKUP(A1491,Sheet2!$A$1:G5215,7,0)</f>
        <v>PG-13</v>
      </c>
      <c r="S1491" t="str">
        <f>IF(Table19[[#This Row],[Language]]="English","English","Other language")</f>
        <v>English</v>
      </c>
      <c r="T1491">
        <f>Table19[[#This Row],[Gross Revenue]]-Table19[[#This Row],[Budget]]</f>
        <v>-2028183</v>
      </c>
      <c r="U1491" s="1">
        <f>(Table19[[#This Row],[Gross Revenue]]/Table19[[#This Row],[Budget]])-1</f>
        <v>-0.13001173076923078</v>
      </c>
      <c r="V1491" t="str">
        <f t="shared" si="52"/>
        <v>90-110 minutes</v>
      </c>
      <c r="W1491">
        <f>Table19[[#This Row],[Profit]]/Table19[[#This Row],[Budget]]*100</f>
        <v>-13.001173076923077</v>
      </c>
      <c r="X1491">
        <v>1637763</v>
      </c>
      <c r="Y1491">
        <v>0.19178668286445014</v>
      </c>
      <c r="Z1491" t="str">
        <f t="shared" si="53"/>
        <v>Medium</v>
      </c>
    </row>
    <row r="1492" spans="1:26" x14ac:dyDescent="0.2">
      <c r="A1492" t="s">
        <v>5324</v>
      </c>
      <c r="B1492" t="s">
        <v>528</v>
      </c>
      <c r="C1492" t="s">
        <v>2229</v>
      </c>
      <c r="D1492">
        <v>14000</v>
      </c>
      <c r="E1492">
        <v>15149</v>
      </c>
      <c r="F1492">
        <v>0</v>
      </c>
      <c r="G1492">
        <v>0</v>
      </c>
      <c r="H1492">
        <v>6.7</v>
      </c>
      <c r="I1492">
        <v>136</v>
      </c>
      <c r="J1492">
        <v>138</v>
      </c>
      <c r="K1492">
        <v>35168677</v>
      </c>
      <c r="L1492">
        <v>100000000</v>
      </c>
      <c r="M1492" s="2">
        <f>VLOOKUP(A1492,Sheet2!$A$1:G5216,2,0)</f>
        <v>37300</v>
      </c>
      <c r="N1492" t="str">
        <f>VLOOKUP(A1492,Sheet2!$A$1:G5216,3,0)</f>
        <v>Color</v>
      </c>
      <c r="O1492" t="str">
        <f>VLOOKUP(A1492,Sheet2!$A$1:G5216,4,0)</f>
        <v>Drama</v>
      </c>
      <c r="P1492" t="str">
        <f>VLOOKUP(A1492,Sheet2!$A$1:G5216,5,0)</f>
        <v>English</v>
      </c>
      <c r="Q1492" t="str">
        <f>VLOOKUP(A1492,Sheet2!$A$1:G5216,6,0)</f>
        <v>UK</v>
      </c>
      <c r="R1492" t="str">
        <f>VLOOKUP(A1492,Sheet2!$A$1:G5216,7,0)</f>
        <v>PG-13</v>
      </c>
      <c r="S1492" t="str">
        <f>IF(Table19[[#This Row],[Language]]="English","English","Other language")</f>
        <v>English</v>
      </c>
      <c r="T1492">
        <f>Table19[[#This Row],[Gross Revenue]]-Table19[[#This Row],[Budget]]</f>
        <v>-64831323</v>
      </c>
      <c r="U1492" s="1">
        <f>(Table19[[#This Row],[Gross Revenue]]/Table19[[#This Row],[Budget]])-1</f>
        <v>-0.64831323000000007</v>
      </c>
      <c r="V1492" t="str">
        <f t="shared" si="52"/>
        <v>131-150 minutes</v>
      </c>
      <c r="W1492">
        <f>Table19[[#This Row],[Profit]]/Table19[[#This Row],[Budget]]*100</f>
        <v>-64.831322999999998</v>
      </c>
      <c r="X1492">
        <v>-434215.5</v>
      </c>
      <c r="Y1492">
        <v>-0.10115100772200772</v>
      </c>
      <c r="Z1492" t="str">
        <f t="shared" si="53"/>
        <v>High</v>
      </c>
    </row>
    <row r="1493" spans="1:26" x14ac:dyDescent="0.2">
      <c r="A1493" t="s">
        <v>4318</v>
      </c>
      <c r="B1493" t="s">
        <v>1434</v>
      </c>
      <c r="C1493" t="s">
        <v>1435</v>
      </c>
      <c r="D1493">
        <v>8000</v>
      </c>
      <c r="E1493">
        <v>10822</v>
      </c>
      <c r="F1493">
        <v>160</v>
      </c>
      <c r="G1493">
        <v>659</v>
      </c>
      <c r="H1493">
        <v>6</v>
      </c>
      <c r="I1493">
        <v>20</v>
      </c>
      <c r="J1493">
        <v>193</v>
      </c>
      <c r="K1493">
        <v>3275443</v>
      </c>
      <c r="L1493">
        <v>700000000</v>
      </c>
      <c r="M1493" s="2">
        <f>VLOOKUP(A1493,Sheet2!$A$1:G5217,2,0)</f>
        <v>38811</v>
      </c>
      <c r="N1493" t="str">
        <f>VLOOKUP(A1493,Sheet2!$A$1:G5217,3,0)</f>
        <v>Color</v>
      </c>
      <c r="O1493" t="str">
        <f>VLOOKUP(A1493,Sheet2!$A$1:G5217,4,0)</f>
        <v>Drama</v>
      </c>
      <c r="P1493" t="str">
        <f>VLOOKUP(A1493,Sheet2!$A$1:G5217,5,0)</f>
        <v>Hindi</v>
      </c>
      <c r="Q1493" t="str">
        <f>VLOOKUP(A1493,Sheet2!$A$1:G5217,6,0)</f>
        <v>India</v>
      </c>
      <c r="R1493" t="str">
        <f>VLOOKUP(A1493,Sheet2!$A$1:G5217,7,0)</f>
        <v>R</v>
      </c>
      <c r="S1493" t="str">
        <f>IF(Table19[[#This Row],[Language]]="English","English","Other language")</f>
        <v>Other language</v>
      </c>
      <c r="T1493">
        <f>Table19[[#This Row],[Gross Revenue]]-Table19[[#This Row],[Budget]]</f>
        <v>-696724557</v>
      </c>
      <c r="U1493" s="1">
        <f>(Table19[[#This Row],[Gross Revenue]]/Table19[[#This Row],[Budget]])-1</f>
        <v>-0.99532079571428567</v>
      </c>
      <c r="V1493" t="str">
        <f t="shared" si="52"/>
        <v>&gt;150 minutes</v>
      </c>
      <c r="W1493">
        <f>Table19[[#This Row],[Profit]]/Table19[[#This Row],[Budget]]*100</f>
        <v>-99.532079571428568</v>
      </c>
      <c r="X1493">
        <v>-434215.5</v>
      </c>
      <c r="Y1493">
        <v>-0.10115100772200772</v>
      </c>
      <c r="Z1493" t="str">
        <f t="shared" si="53"/>
        <v>High</v>
      </c>
    </row>
    <row r="1494" spans="1:26" x14ac:dyDescent="0.2">
      <c r="A1494" t="s">
        <v>6350</v>
      </c>
      <c r="B1494" t="s">
        <v>1708</v>
      </c>
      <c r="C1494" t="s">
        <v>1680</v>
      </c>
      <c r="D1494">
        <v>729</v>
      </c>
      <c r="E1494">
        <v>1292</v>
      </c>
      <c r="F1494">
        <v>300</v>
      </c>
      <c r="G1494">
        <v>0</v>
      </c>
      <c r="H1494">
        <v>6</v>
      </c>
      <c r="I1494">
        <v>33</v>
      </c>
      <c r="J1494">
        <v>109</v>
      </c>
      <c r="K1494">
        <v>4109095</v>
      </c>
      <c r="L1494">
        <v>3000000</v>
      </c>
      <c r="M1494" s="2">
        <f>VLOOKUP(A1494,Sheet2!$A$1:G5218,2,0)</f>
        <v>35180</v>
      </c>
      <c r="N1494" t="str">
        <f>VLOOKUP(A1494,Sheet2!$A$1:G5218,3,0)</f>
        <v>Color</v>
      </c>
      <c r="O1494" t="str">
        <f>VLOOKUP(A1494,Sheet2!$A$1:G5218,4,0)</f>
        <v>Crime</v>
      </c>
      <c r="P1494" t="str">
        <f>VLOOKUP(A1494,Sheet2!$A$1:G5218,5,0)</f>
        <v>English</v>
      </c>
      <c r="Q1494" t="str">
        <f>VLOOKUP(A1494,Sheet2!$A$1:G5218,6,0)</f>
        <v>USA</v>
      </c>
      <c r="R1494" t="str">
        <f>VLOOKUP(A1494,Sheet2!$A$1:G5218,7,0)</f>
        <v>R</v>
      </c>
      <c r="S1494" t="str">
        <f>IF(Table19[[#This Row],[Language]]="English","English","Other language")</f>
        <v>English</v>
      </c>
      <c r="T1494">
        <f>Table19[[#This Row],[Gross Revenue]]-Table19[[#This Row],[Budget]]</f>
        <v>1109095</v>
      </c>
      <c r="U1494" s="1">
        <f>(Table19[[#This Row],[Gross Revenue]]/Table19[[#This Row],[Budget]])-1</f>
        <v>0.36969833333333324</v>
      </c>
      <c r="V1494" t="str">
        <f t="shared" si="52"/>
        <v>90-110 minutes</v>
      </c>
      <c r="W1494">
        <f>Table19[[#This Row],[Profit]]/Table19[[#This Row],[Budget]]*100</f>
        <v>36.969833333333334</v>
      </c>
      <c r="X1494">
        <v>-74533.5</v>
      </c>
      <c r="Y1494">
        <v>-7.4856785714285719E-3</v>
      </c>
      <c r="Z1494" t="str">
        <f t="shared" si="53"/>
        <v>Low</v>
      </c>
    </row>
    <row r="1495" spans="1:26" x14ac:dyDescent="0.2">
      <c r="A1495" t="s">
        <v>3420</v>
      </c>
      <c r="B1495" t="s">
        <v>309</v>
      </c>
      <c r="C1495" t="s">
        <v>310</v>
      </c>
      <c r="D1495">
        <v>658</v>
      </c>
      <c r="E1495">
        <v>1233</v>
      </c>
      <c r="F1495">
        <v>18</v>
      </c>
      <c r="G1495">
        <v>858</v>
      </c>
      <c r="H1495">
        <v>4.4000000000000004</v>
      </c>
      <c r="I1495">
        <v>73</v>
      </c>
      <c r="J1495">
        <v>89</v>
      </c>
      <c r="K1495">
        <v>66734992</v>
      </c>
      <c r="L1495">
        <v>60000000</v>
      </c>
      <c r="M1495" s="2">
        <f>VLOOKUP(A1495,Sheet2!$A$1:G5219,2,0)</f>
        <v>37640</v>
      </c>
      <c r="N1495" t="str">
        <f>VLOOKUP(A1495,Sheet2!$A$1:G5219,3,0)</f>
        <v>Color</v>
      </c>
      <c r="O1495" t="str">
        <f>VLOOKUP(A1495,Sheet2!$A$1:G5219,4,0)</f>
        <v>Action</v>
      </c>
      <c r="P1495" t="str">
        <f>VLOOKUP(A1495,Sheet2!$A$1:G5219,5,0)</f>
        <v>English</v>
      </c>
      <c r="Q1495" t="str">
        <f>VLOOKUP(A1495,Sheet2!$A$1:G5219,6,0)</f>
        <v>USA</v>
      </c>
      <c r="R1495" t="str">
        <f>VLOOKUP(A1495,Sheet2!$A$1:G5219,7,0)</f>
        <v>PG</v>
      </c>
      <c r="S1495" t="str">
        <f>IF(Table19[[#This Row],[Language]]="English","English","Other language")</f>
        <v>English</v>
      </c>
      <c r="T1495">
        <f>Table19[[#This Row],[Gross Revenue]]-Table19[[#This Row],[Budget]]</f>
        <v>6734992</v>
      </c>
      <c r="U1495" s="1">
        <f>(Table19[[#This Row],[Gross Revenue]]/Table19[[#This Row],[Budget]])-1</f>
        <v>0.1122498666666667</v>
      </c>
      <c r="V1495" t="str">
        <f t="shared" si="52"/>
        <v>&lt;90 minutes</v>
      </c>
      <c r="W1495">
        <f>Table19[[#This Row],[Profit]]/Table19[[#This Row],[Budget]]*100</f>
        <v>11.224986666666666</v>
      </c>
      <c r="X1495">
        <v>-1289919.5</v>
      </c>
      <c r="Y1495">
        <v>-4.8151417500000002E-2</v>
      </c>
      <c r="Z1495" t="str">
        <f t="shared" si="53"/>
        <v>High</v>
      </c>
    </row>
    <row r="1496" spans="1:26" x14ac:dyDescent="0.2">
      <c r="A1496" t="s">
        <v>6555</v>
      </c>
      <c r="B1496" t="s">
        <v>677</v>
      </c>
      <c r="C1496" t="s">
        <v>2381</v>
      </c>
      <c r="D1496">
        <v>12000</v>
      </c>
      <c r="E1496">
        <v>14579</v>
      </c>
      <c r="F1496">
        <v>500</v>
      </c>
      <c r="G1496">
        <v>228</v>
      </c>
      <c r="H1496">
        <v>6.3</v>
      </c>
      <c r="I1496">
        <v>31</v>
      </c>
      <c r="J1496">
        <v>116</v>
      </c>
      <c r="K1496">
        <v>1292527</v>
      </c>
      <c r="L1496">
        <v>19000000</v>
      </c>
      <c r="M1496" s="2">
        <f>VLOOKUP(A1496,Sheet2!$A$1:G5220,2,0)</f>
        <v>35229</v>
      </c>
      <c r="N1496" t="str">
        <f>VLOOKUP(A1496,Sheet2!$A$1:G5220,3,0)</f>
        <v>Color</v>
      </c>
      <c r="O1496" t="str">
        <f>VLOOKUP(A1496,Sheet2!$A$1:G5220,4,0)</f>
        <v>Crime</v>
      </c>
      <c r="P1496" t="str">
        <f>VLOOKUP(A1496,Sheet2!$A$1:G5220,5,0)</f>
        <v>English</v>
      </c>
      <c r="Q1496" t="str">
        <f>VLOOKUP(A1496,Sheet2!$A$1:G5220,6,0)</f>
        <v>France</v>
      </c>
      <c r="R1496" t="str">
        <f>VLOOKUP(A1496,Sheet2!$A$1:G5220,7,0)</f>
        <v>R</v>
      </c>
      <c r="S1496" t="str">
        <f>IF(Table19[[#This Row],[Language]]="English","English","Other language")</f>
        <v>English</v>
      </c>
      <c r="T1496">
        <f>Table19[[#This Row],[Gross Revenue]]-Table19[[#This Row],[Budget]]</f>
        <v>-17707473</v>
      </c>
      <c r="U1496" s="1">
        <f>(Table19[[#This Row],[Gross Revenue]]/Table19[[#This Row],[Budget]])-1</f>
        <v>-0.93197226315789472</v>
      </c>
      <c r="V1496" t="str">
        <f t="shared" si="52"/>
        <v>111-130 minutes</v>
      </c>
      <c r="W1496">
        <f>Table19[[#This Row],[Profit]]/Table19[[#This Row],[Budget]]*100</f>
        <v>-93.197226315789479</v>
      </c>
      <c r="X1496">
        <v>-74533.5</v>
      </c>
      <c r="Y1496">
        <v>-7.4856785714285719E-3</v>
      </c>
      <c r="Z1496" t="str">
        <f t="shared" si="53"/>
        <v>Medium</v>
      </c>
    </row>
    <row r="1497" spans="1:26" x14ac:dyDescent="0.2">
      <c r="A1497" t="s">
        <v>4896</v>
      </c>
      <c r="B1497" t="s">
        <v>279</v>
      </c>
      <c r="C1497" t="s">
        <v>1815</v>
      </c>
      <c r="D1497">
        <v>20000</v>
      </c>
      <c r="E1497">
        <v>22209</v>
      </c>
      <c r="F1497">
        <v>446</v>
      </c>
      <c r="G1497">
        <v>0</v>
      </c>
      <c r="H1497">
        <v>6.4</v>
      </c>
      <c r="I1497">
        <v>125</v>
      </c>
      <c r="J1497">
        <v>123</v>
      </c>
      <c r="K1497">
        <v>47095453</v>
      </c>
      <c r="L1497">
        <v>48000000</v>
      </c>
      <c r="M1497" s="2">
        <f>VLOOKUP(A1497,Sheet2!$A$1:G5221,2,0)</f>
        <v>37116</v>
      </c>
      <c r="N1497" t="str">
        <f>VLOOKUP(A1497,Sheet2!$A$1:G5221,3,0)</f>
        <v>Color</v>
      </c>
      <c r="O1497" t="str">
        <f>VLOOKUP(A1497,Sheet2!$A$1:G5221,4,0)</f>
        <v>Comedy</v>
      </c>
      <c r="P1497" t="str">
        <f>VLOOKUP(A1497,Sheet2!$A$1:G5221,5,0)</f>
        <v>English</v>
      </c>
      <c r="Q1497" t="str">
        <f>VLOOKUP(A1497,Sheet2!$A$1:G5221,6,0)</f>
        <v>USA</v>
      </c>
      <c r="R1497" t="str">
        <f>VLOOKUP(A1497,Sheet2!$A$1:G5221,7,0)</f>
        <v>PG-13</v>
      </c>
      <c r="S1497" t="str">
        <f>IF(Table19[[#This Row],[Language]]="English","English","Other language")</f>
        <v>English</v>
      </c>
      <c r="T1497">
        <f>Table19[[#This Row],[Gross Revenue]]-Table19[[#This Row],[Budget]]</f>
        <v>-904547</v>
      </c>
      <c r="U1497" s="1">
        <f>(Table19[[#This Row],[Gross Revenue]]/Table19[[#This Row],[Budget]])-1</f>
        <v>-1.8844729166666685E-2</v>
      </c>
      <c r="V1497" t="str">
        <f t="shared" si="52"/>
        <v>111-130 minutes</v>
      </c>
      <c r="W1497">
        <f>Table19[[#This Row],[Profit]]/Table19[[#This Row],[Budget]]*100</f>
        <v>-1.8844729166666667</v>
      </c>
      <c r="X1497">
        <v>1637763</v>
      </c>
      <c r="Y1497">
        <v>0.19178668286445014</v>
      </c>
      <c r="Z1497" t="str">
        <f t="shared" si="53"/>
        <v>High</v>
      </c>
    </row>
    <row r="1498" spans="1:26" x14ac:dyDescent="0.2">
      <c r="A1498" t="s">
        <v>4288</v>
      </c>
      <c r="B1498" t="s">
        <v>1410</v>
      </c>
      <c r="C1498" t="s">
        <v>1411</v>
      </c>
      <c r="D1498">
        <v>28</v>
      </c>
      <c r="E1498">
        <v>52</v>
      </c>
      <c r="F1498">
        <v>4</v>
      </c>
      <c r="G1498">
        <v>0</v>
      </c>
      <c r="H1498">
        <v>5.9</v>
      </c>
      <c r="I1498">
        <v>68</v>
      </c>
      <c r="J1498">
        <v>93</v>
      </c>
      <c r="K1498">
        <v>25240988</v>
      </c>
      <c r="L1498">
        <v>12000000</v>
      </c>
      <c r="M1498" s="2">
        <f>VLOOKUP(A1498,Sheet2!$A$1:G5222,2,0)</f>
        <v>41159</v>
      </c>
      <c r="N1498" t="str">
        <f>VLOOKUP(A1498,Sheet2!$A$1:G5222,3,0)</f>
        <v>Color</v>
      </c>
      <c r="O1498" t="str">
        <f>VLOOKUP(A1498,Sheet2!$A$1:G5222,4,0)</f>
        <v>Documentary</v>
      </c>
      <c r="P1498" t="str">
        <f>VLOOKUP(A1498,Sheet2!$A$1:G5222,5,0)</f>
        <v>English</v>
      </c>
      <c r="Q1498" t="str">
        <f>VLOOKUP(A1498,Sheet2!$A$1:G5222,6,0)</f>
        <v>USA</v>
      </c>
      <c r="R1498" t="str">
        <f>VLOOKUP(A1498,Sheet2!$A$1:G5222,7,0)</f>
        <v>PG</v>
      </c>
      <c r="S1498" t="str">
        <f>IF(Table19[[#This Row],[Language]]="English","English","Other language")</f>
        <v>English</v>
      </c>
      <c r="T1498">
        <f>Table19[[#This Row],[Gross Revenue]]-Table19[[#This Row],[Budget]]</f>
        <v>13240988</v>
      </c>
      <c r="U1498" s="1">
        <f>(Table19[[#This Row],[Gross Revenue]]/Table19[[#This Row],[Budget]])-1</f>
        <v>1.1034156666666668</v>
      </c>
      <c r="V1498" t="str">
        <f t="shared" si="52"/>
        <v>90-110 minutes</v>
      </c>
      <c r="W1498">
        <f>Table19[[#This Row],[Profit]]/Table19[[#This Row],[Budget]]*100</f>
        <v>110.34156666666665</v>
      </c>
      <c r="Z1498" t="str">
        <f t="shared" si="53"/>
        <v>Low</v>
      </c>
    </row>
    <row r="1499" spans="1:26" x14ac:dyDescent="0.2">
      <c r="A1499" t="s">
        <v>4917</v>
      </c>
      <c r="B1499" t="s">
        <v>1947</v>
      </c>
      <c r="C1499" t="s">
        <v>1948</v>
      </c>
      <c r="D1499">
        <v>955</v>
      </c>
      <c r="E1499">
        <v>5404</v>
      </c>
      <c r="F1499">
        <v>0</v>
      </c>
      <c r="G1499">
        <v>0</v>
      </c>
      <c r="H1499">
        <v>6.4</v>
      </c>
      <c r="I1499">
        <v>148</v>
      </c>
      <c r="J1499">
        <v>128</v>
      </c>
      <c r="K1499">
        <v>37036404</v>
      </c>
      <c r="L1499">
        <v>30000000</v>
      </c>
      <c r="M1499" s="2">
        <f>VLOOKUP(A1499,Sheet2!$A$1:G5223,2,0)</f>
        <v>36651</v>
      </c>
      <c r="N1499" t="str">
        <f>VLOOKUP(A1499,Sheet2!$A$1:G5223,3,0)</f>
        <v>Color</v>
      </c>
      <c r="O1499" t="str">
        <f>VLOOKUP(A1499,Sheet2!$A$1:G5223,4,0)</f>
        <v>Comedy</v>
      </c>
      <c r="P1499" t="str">
        <f>VLOOKUP(A1499,Sheet2!$A$1:G5223,5,0)</f>
        <v>English</v>
      </c>
      <c r="Q1499" t="str">
        <f>VLOOKUP(A1499,Sheet2!$A$1:G5223,6,0)</f>
        <v>USA</v>
      </c>
      <c r="R1499" t="str">
        <f>VLOOKUP(A1499,Sheet2!$A$1:G5223,7,0)</f>
        <v>PG-13</v>
      </c>
      <c r="S1499" t="str">
        <f>IF(Table19[[#This Row],[Language]]="English","English","Other language")</f>
        <v>English</v>
      </c>
      <c r="T1499">
        <f>Table19[[#This Row],[Gross Revenue]]-Table19[[#This Row],[Budget]]</f>
        <v>7036404</v>
      </c>
      <c r="U1499" s="1">
        <f>(Table19[[#This Row],[Gross Revenue]]/Table19[[#This Row],[Budget]])-1</f>
        <v>0.23454679999999994</v>
      </c>
      <c r="V1499" t="str">
        <f t="shared" si="52"/>
        <v>111-130 minutes</v>
      </c>
      <c r="W1499">
        <f>Table19[[#This Row],[Profit]]/Table19[[#This Row],[Budget]]*100</f>
        <v>23.45468</v>
      </c>
      <c r="X1499">
        <v>1637763</v>
      </c>
      <c r="Y1499">
        <v>0.19178668286445014</v>
      </c>
      <c r="Z1499" t="str">
        <f t="shared" si="53"/>
        <v>Medium</v>
      </c>
    </row>
    <row r="1500" spans="1:26" x14ac:dyDescent="0.2">
      <c r="A1500" t="s">
        <v>5459</v>
      </c>
      <c r="B1500" t="s">
        <v>2315</v>
      </c>
      <c r="C1500" t="s">
        <v>2316</v>
      </c>
      <c r="D1500">
        <v>1000</v>
      </c>
      <c r="E1500">
        <v>1385</v>
      </c>
      <c r="F1500">
        <v>15</v>
      </c>
      <c r="G1500">
        <v>0</v>
      </c>
      <c r="H1500">
        <v>6.7</v>
      </c>
      <c r="I1500">
        <v>26</v>
      </c>
      <c r="J1500">
        <v>75</v>
      </c>
      <c r="K1500">
        <v>32230907</v>
      </c>
      <c r="L1500">
        <v>2500000</v>
      </c>
      <c r="M1500" s="2">
        <f>VLOOKUP(A1500,Sheet2!$A$1:G5224,2,0)</f>
        <v>41368</v>
      </c>
      <c r="N1500" t="str">
        <f>VLOOKUP(A1500,Sheet2!$A$1:G5224,3,0)</f>
        <v>Color</v>
      </c>
      <c r="O1500" t="str">
        <f>VLOOKUP(A1500,Sheet2!$A$1:G5224,4,0)</f>
        <v>Comedy</v>
      </c>
      <c r="P1500" t="str">
        <f>VLOOKUP(A1500,Sheet2!$A$1:G5224,5,0)</f>
        <v>English</v>
      </c>
      <c r="Q1500" t="str">
        <f>VLOOKUP(A1500,Sheet2!$A$1:G5224,6,0)</f>
        <v>USA</v>
      </c>
      <c r="R1500" t="str">
        <f>VLOOKUP(A1500,Sheet2!$A$1:G5224,7,0)</f>
        <v>R</v>
      </c>
      <c r="S1500" t="str">
        <f>IF(Table19[[#This Row],[Language]]="English","English","Other language")</f>
        <v>English</v>
      </c>
      <c r="T1500">
        <f>Table19[[#This Row],[Gross Revenue]]-Table19[[#This Row],[Budget]]</f>
        <v>29730907</v>
      </c>
      <c r="U1500" s="1">
        <f>(Table19[[#This Row],[Gross Revenue]]/Table19[[#This Row],[Budget]])-1</f>
        <v>11.892362800000001</v>
      </c>
      <c r="V1500" t="str">
        <f t="shared" si="52"/>
        <v>&lt;90 minutes</v>
      </c>
      <c r="W1500">
        <f>Table19[[#This Row],[Profit]]/Table19[[#This Row],[Budget]]*100</f>
        <v>1189.2362800000001</v>
      </c>
      <c r="X1500">
        <v>1637763</v>
      </c>
      <c r="Y1500">
        <v>0.19178668286445014</v>
      </c>
      <c r="Z1500" t="str">
        <f t="shared" si="53"/>
        <v>Low</v>
      </c>
    </row>
    <row r="1501" spans="1:26" x14ac:dyDescent="0.2">
      <c r="A1501" t="s">
        <v>6649</v>
      </c>
      <c r="B1501" t="s">
        <v>3050</v>
      </c>
      <c r="C1501" t="s">
        <v>2931</v>
      </c>
      <c r="D1501">
        <v>553</v>
      </c>
      <c r="E1501">
        <v>2357</v>
      </c>
      <c r="F1501">
        <v>905</v>
      </c>
      <c r="G1501">
        <v>36000</v>
      </c>
      <c r="H1501">
        <v>7.7</v>
      </c>
      <c r="I1501">
        <v>447</v>
      </c>
      <c r="J1501">
        <v>117</v>
      </c>
      <c r="K1501">
        <v>48043505</v>
      </c>
      <c r="L1501">
        <v>30000000</v>
      </c>
      <c r="M1501" s="2">
        <f>VLOOKUP(A1501,Sheet2!$A$1:G5225,2,0)</f>
        <v>40463</v>
      </c>
      <c r="N1501" t="str">
        <f>VLOOKUP(A1501,Sheet2!$A$1:G5225,3,0)</f>
        <v>Color</v>
      </c>
      <c r="O1501" t="str">
        <f>VLOOKUP(A1501,Sheet2!$A$1:G5225,4,0)</f>
        <v>Action</v>
      </c>
      <c r="P1501" t="str">
        <f>VLOOKUP(A1501,Sheet2!$A$1:G5225,5,0)</f>
        <v>English</v>
      </c>
      <c r="Q1501" t="str">
        <f>VLOOKUP(A1501,Sheet2!$A$1:G5225,6,0)</f>
        <v>UK</v>
      </c>
      <c r="R1501" t="str">
        <f>VLOOKUP(A1501,Sheet2!$A$1:G5225,7,0)</f>
        <v>R</v>
      </c>
      <c r="S1501" t="str">
        <f>IF(Table19[[#This Row],[Language]]="English","English","Other language")</f>
        <v>English</v>
      </c>
      <c r="T1501">
        <f>Table19[[#This Row],[Gross Revenue]]-Table19[[#This Row],[Budget]]</f>
        <v>18043505</v>
      </c>
      <c r="U1501" s="1">
        <f>(Table19[[#This Row],[Gross Revenue]]/Table19[[#This Row],[Budget]])-1</f>
        <v>0.60145016666666673</v>
      </c>
      <c r="V1501" t="str">
        <f t="shared" si="52"/>
        <v>111-130 minutes</v>
      </c>
      <c r="W1501">
        <f>Table19[[#This Row],[Profit]]/Table19[[#This Row],[Budget]]*100</f>
        <v>60.145016666666663</v>
      </c>
      <c r="X1501">
        <v>-1289919.5</v>
      </c>
      <c r="Y1501">
        <v>-4.8151417500000002E-2</v>
      </c>
      <c r="Z1501" t="str">
        <f t="shared" si="53"/>
        <v>Medium</v>
      </c>
    </row>
    <row r="1502" spans="1:26" x14ac:dyDescent="0.2">
      <c r="A1502" t="s">
        <v>5215</v>
      </c>
      <c r="B1502" t="s">
        <v>392</v>
      </c>
      <c r="C1502" t="s">
        <v>1426</v>
      </c>
      <c r="D1502">
        <v>17000</v>
      </c>
      <c r="E1502">
        <v>19168</v>
      </c>
      <c r="F1502">
        <v>65</v>
      </c>
      <c r="G1502">
        <v>36000</v>
      </c>
      <c r="H1502">
        <v>6.6</v>
      </c>
      <c r="I1502">
        <v>350</v>
      </c>
      <c r="J1502">
        <v>103</v>
      </c>
      <c r="K1502">
        <v>28751715</v>
      </c>
      <c r="L1502">
        <v>28000000</v>
      </c>
      <c r="M1502" s="2">
        <f>VLOOKUP(A1502,Sheet2!$A$1:G5226,2,0)</f>
        <v>41479</v>
      </c>
      <c r="N1502" t="str">
        <f>VLOOKUP(A1502,Sheet2!$A$1:G5226,3,0)</f>
        <v>Color</v>
      </c>
      <c r="O1502" t="str">
        <f>VLOOKUP(A1502,Sheet2!$A$1:G5226,4,0)</f>
        <v>Action</v>
      </c>
      <c r="P1502" t="str">
        <f>VLOOKUP(A1502,Sheet2!$A$1:G5226,5,0)</f>
        <v>English</v>
      </c>
      <c r="Q1502" t="str">
        <f>VLOOKUP(A1502,Sheet2!$A$1:G5226,6,0)</f>
        <v>USA</v>
      </c>
      <c r="R1502" t="str">
        <f>VLOOKUP(A1502,Sheet2!$A$1:G5226,7,0)</f>
        <v>R</v>
      </c>
      <c r="S1502" t="str">
        <f>IF(Table19[[#This Row],[Language]]="English","English","Other language")</f>
        <v>English</v>
      </c>
      <c r="T1502">
        <f>Table19[[#This Row],[Gross Revenue]]-Table19[[#This Row],[Budget]]</f>
        <v>751715</v>
      </c>
      <c r="U1502" s="1">
        <f>(Table19[[#This Row],[Gross Revenue]]/Table19[[#This Row],[Budget]])-1</f>
        <v>2.6846964285714314E-2</v>
      </c>
      <c r="V1502" t="str">
        <f t="shared" si="52"/>
        <v>90-110 minutes</v>
      </c>
      <c r="W1502">
        <f>Table19[[#This Row],[Profit]]/Table19[[#This Row],[Budget]]*100</f>
        <v>2.6846964285714288</v>
      </c>
      <c r="X1502">
        <v>-1289919.5</v>
      </c>
      <c r="Y1502">
        <v>-4.8151417500000002E-2</v>
      </c>
      <c r="Z1502" t="str">
        <f t="shared" si="53"/>
        <v>Medium</v>
      </c>
    </row>
    <row r="1503" spans="1:26" x14ac:dyDescent="0.2">
      <c r="A1503" t="s">
        <v>3977</v>
      </c>
      <c r="B1503" t="s">
        <v>1082</v>
      </c>
      <c r="C1503" t="s">
        <v>1083</v>
      </c>
      <c r="D1503">
        <v>14000</v>
      </c>
      <c r="E1503">
        <v>27351</v>
      </c>
      <c r="F1503">
        <v>58</v>
      </c>
      <c r="G1503">
        <v>743</v>
      </c>
      <c r="H1503">
        <v>5.6</v>
      </c>
      <c r="I1503">
        <v>94</v>
      </c>
      <c r="J1503">
        <v>95</v>
      </c>
      <c r="K1503">
        <v>52580895</v>
      </c>
      <c r="L1503">
        <v>45000000</v>
      </c>
      <c r="M1503" s="2">
        <f>VLOOKUP(A1503,Sheet2!$A$1:G5227,2,0)</f>
        <v>38467</v>
      </c>
      <c r="N1503" t="str">
        <f>VLOOKUP(A1503,Sheet2!$A$1:G5227,3,0)</f>
        <v>Color</v>
      </c>
      <c r="O1503" t="str">
        <f>VLOOKUP(A1503,Sheet2!$A$1:G5227,4,0)</f>
        <v>Comedy</v>
      </c>
      <c r="P1503" t="str">
        <f>VLOOKUP(A1503,Sheet2!$A$1:G5227,5,0)</f>
        <v>English</v>
      </c>
      <c r="Q1503" t="str">
        <f>VLOOKUP(A1503,Sheet2!$A$1:G5227,6,0)</f>
        <v>USA</v>
      </c>
      <c r="R1503" t="str">
        <f>VLOOKUP(A1503,Sheet2!$A$1:G5227,7,0)</f>
        <v>PG</v>
      </c>
      <c r="S1503" t="str">
        <f>IF(Table19[[#This Row],[Language]]="English","English","Other language")</f>
        <v>English</v>
      </c>
      <c r="T1503">
        <f>Table19[[#This Row],[Gross Revenue]]-Table19[[#This Row],[Budget]]</f>
        <v>7580895</v>
      </c>
      <c r="U1503" s="1">
        <f>(Table19[[#This Row],[Gross Revenue]]/Table19[[#This Row],[Budget]])-1</f>
        <v>0.16846433333333333</v>
      </c>
      <c r="V1503" t="str">
        <f t="shared" si="52"/>
        <v>90-110 minutes</v>
      </c>
      <c r="W1503">
        <f>Table19[[#This Row],[Profit]]/Table19[[#This Row],[Budget]]*100</f>
        <v>16.846433333333334</v>
      </c>
      <c r="X1503">
        <v>1637763</v>
      </c>
      <c r="Y1503">
        <v>0.19178668286445014</v>
      </c>
      <c r="Z1503" t="str">
        <f t="shared" si="53"/>
        <v>High</v>
      </c>
    </row>
    <row r="1504" spans="1:26" x14ac:dyDescent="0.2">
      <c r="A1504" t="s">
        <v>5864</v>
      </c>
      <c r="B1504" t="s">
        <v>148</v>
      </c>
      <c r="C1504" t="s">
        <v>2579</v>
      </c>
      <c r="D1504">
        <v>3000</v>
      </c>
      <c r="E1504">
        <v>3310</v>
      </c>
      <c r="F1504">
        <v>184</v>
      </c>
      <c r="G1504">
        <v>0</v>
      </c>
      <c r="H1504">
        <v>7</v>
      </c>
      <c r="I1504">
        <v>71</v>
      </c>
      <c r="J1504">
        <v>91</v>
      </c>
      <c r="K1504">
        <v>7417210</v>
      </c>
      <c r="L1504">
        <v>1500000</v>
      </c>
      <c r="M1504" s="2">
        <f>VLOOKUP(A1504,Sheet2!$A$1:G5228,2,0)</f>
        <v>35043</v>
      </c>
      <c r="N1504" t="str">
        <f>VLOOKUP(A1504,Sheet2!$A$1:G5228,3,0)</f>
        <v>Color</v>
      </c>
      <c r="O1504" t="str">
        <f>VLOOKUP(A1504,Sheet2!$A$1:G5228,4,0)</f>
        <v>Drama</v>
      </c>
      <c r="P1504" t="str">
        <f>VLOOKUP(A1504,Sheet2!$A$1:G5228,5,0)</f>
        <v>English</v>
      </c>
      <c r="Q1504" t="str">
        <f>VLOOKUP(A1504,Sheet2!$A$1:G5228,6,0)</f>
        <v>USA</v>
      </c>
      <c r="R1504">
        <f>VLOOKUP(A1504,Sheet2!$A$1:G5228,7,0)</f>
        <v>0</v>
      </c>
      <c r="S1504" t="str">
        <f>IF(Table19[[#This Row],[Language]]="English","English","Other language")</f>
        <v>English</v>
      </c>
      <c r="T1504">
        <f>Table19[[#This Row],[Gross Revenue]]-Table19[[#This Row],[Budget]]</f>
        <v>5917210</v>
      </c>
      <c r="U1504" s="1">
        <f>(Table19[[#This Row],[Gross Revenue]]/Table19[[#This Row],[Budget]])-1</f>
        <v>3.9448066666666666</v>
      </c>
      <c r="V1504" t="str">
        <f t="shared" si="52"/>
        <v>90-110 minutes</v>
      </c>
      <c r="W1504">
        <f>Table19[[#This Row],[Profit]]/Table19[[#This Row],[Budget]]*100</f>
        <v>394.48066666666665</v>
      </c>
      <c r="X1504">
        <v>-434215.5</v>
      </c>
      <c r="Y1504">
        <v>-0.10115100772200772</v>
      </c>
      <c r="Z1504" t="str">
        <f t="shared" si="53"/>
        <v>Low</v>
      </c>
    </row>
    <row r="1505" spans="1:26" x14ac:dyDescent="0.2">
      <c r="A1505" t="s">
        <v>6898</v>
      </c>
      <c r="B1505" t="s">
        <v>40</v>
      </c>
      <c r="C1505" t="s">
        <v>1007</v>
      </c>
      <c r="D1505">
        <v>926</v>
      </c>
      <c r="E1505">
        <v>3983</v>
      </c>
      <c r="F1505">
        <v>16000</v>
      </c>
      <c r="G1505">
        <v>13000</v>
      </c>
      <c r="H1505">
        <v>8.1</v>
      </c>
      <c r="I1505">
        <v>354</v>
      </c>
      <c r="J1505">
        <v>111</v>
      </c>
      <c r="K1505">
        <v>70098138</v>
      </c>
      <c r="L1505">
        <v>30000000</v>
      </c>
      <c r="M1505" s="2">
        <f>VLOOKUP(A1505,Sheet2!$A$1:G5229,2,0)</f>
        <v>37958</v>
      </c>
      <c r="N1505" t="str">
        <f>VLOOKUP(A1505,Sheet2!$A$1:G5229,3,0)</f>
        <v>Black and White</v>
      </c>
      <c r="O1505" t="str">
        <f>VLOOKUP(A1505,Sheet2!$A$1:G5229,4,0)</f>
        <v>Action</v>
      </c>
      <c r="P1505" t="str">
        <f>VLOOKUP(A1505,Sheet2!$A$1:G5229,5,0)</f>
        <v>English</v>
      </c>
      <c r="Q1505" t="str">
        <f>VLOOKUP(A1505,Sheet2!$A$1:G5229,6,0)</f>
        <v>USA</v>
      </c>
      <c r="R1505" t="str">
        <f>VLOOKUP(A1505,Sheet2!$A$1:G5229,7,0)</f>
        <v>R</v>
      </c>
      <c r="S1505" t="str">
        <f>IF(Table19[[#This Row],[Language]]="English","English","Other language")</f>
        <v>English</v>
      </c>
      <c r="T1505">
        <f>Table19[[#This Row],[Gross Revenue]]-Table19[[#This Row],[Budget]]</f>
        <v>40098138</v>
      </c>
      <c r="U1505" s="1">
        <f>(Table19[[#This Row],[Gross Revenue]]/Table19[[#This Row],[Budget]])-1</f>
        <v>1.3366045999999998</v>
      </c>
      <c r="V1505" t="str">
        <f t="shared" si="52"/>
        <v>111-130 minutes</v>
      </c>
      <c r="W1505">
        <f>Table19[[#This Row],[Profit]]/Table19[[#This Row],[Budget]]*100</f>
        <v>133.66046</v>
      </c>
      <c r="X1505">
        <v>-1289919.5</v>
      </c>
      <c r="Y1505">
        <v>-4.8151417500000002E-2</v>
      </c>
      <c r="Z1505" t="str">
        <f t="shared" si="53"/>
        <v>Medium</v>
      </c>
    </row>
    <row r="1506" spans="1:26" x14ac:dyDescent="0.2">
      <c r="A1506" t="s">
        <v>6847</v>
      </c>
      <c r="B1506" t="s">
        <v>259</v>
      </c>
      <c r="C1506" t="s">
        <v>1007</v>
      </c>
      <c r="D1506">
        <v>890</v>
      </c>
      <c r="E1506">
        <v>1959</v>
      </c>
      <c r="F1506">
        <v>16000</v>
      </c>
      <c r="G1506">
        <v>0</v>
      </c>
      <c r="H1506">
        <v>8</v>
      </c>
      <c r="I1506">
        <v>304</v>
      </c>
      <c r="J1506">
        <v>137</v>
      </c>
      <c r="K1506">
        <v>66207920</v>
      </c>
      <c r="L1506">
        <v>30000000</v>
      </c>
      <c r="M1506" s="2">
        <f>VLOOKUP(A1506,Sheet2!$A$1:G5230,2,0)</f>
        <v>38168</v>
      </c>
      <c r="N1506" t="str">
        <f>VLOOKUP(A1506,Sheet2!$A$1:G5230,3,0)</f>
        <v>Black and White</v>
      </c>
      <c r="O1506" t="str">
        <f>VLOOKUP(A1506,Sheet2!$A$1:G5230,4,0)</f>
        <v>Action</v>
      </c>
      <c r="P1506" t="str">
        <f>VLOOKUP(A1506,Sheet2!$A$1:G5230,5,0)</f>
        <v>English</v>
      </c>
      <c r="Q1506" t="str">
        <f>VLOOKUP(A1506,Sheet2!$A$1:G5230,6,0)</f>
        <v>USA</v>
      </c>
      <c r="R1506" t="str">
        <f>VLOOKUP(A1506,Sheet2!$A$1:G5230,7,0)</f>
        <v>R</v>
      </c>
      <c r="S1506" t="str">
        <f>IF(Table19[[#This Row],[Language]]="English","English","Other language")</f>
        <v>English</v>
      </c>
      <c r="T1506">
        <f>Table19[[#This Row],[Gross Revenue]]-Table19[[#This Row],[Budget]]</f>
        <v>36207920</v>
      </c>
      <c r="U1506" s="1">
        <f>(Table19[[#This Row],[Gross Revenue]]/Table19[[#This Row],[Budget]])-1</f>
        <v>1.2069306666666666</v>
      </c>
      <c r="V1506" t="str">
        <f t="shared" si="52"/>
        <v>131-150 minutes</v>
      </c>
      <c r="W1506">
        <f>Table19[[#This Row],[Profit]]/Table19[[#This Row],[Budget]]*100</f>
        <v>120.69306666666665</v>
      </c>
      <c r="X1506">
        <v>-1289919.5</v>
      </c>
      <c r="Y1506">
        <v>-4.8151417500000002E-2</v>
      </c>
      <c r="Z1506" t="str">
        <f t="shared" si="53"/>
        <v>Medium</v>
      </c>
    </row>
    <row r="1507" spans="1:26" x14ac:dyDescent="0.2">
      <c r="A1507" t="s">
        <v>7008</v>
      </c>
      <c r="B1507" t="s">
        <v>2768</v>
      </c>
      <c r="C1507" t="s">
        <v>3233</v>
      </c>
      <c r="D1507">
        <v>513</v>
      </c>
      <c r="E1507">
        <v>1269</v>
      </c>
      <c r="F1507">
        <v>214</v>
      </c>
      <c r="G1507">
        <v>0</v>
      </c>
      <c r="H1507">
        <v>6.3</v>
      </c>
      <c r="I1507">
        <v>255</v>
      </c>
      <c r="J1507">
        <v>95</v>
      </c>
      <c r="K1507">
        <v>26297</v>
      </c>
      <c r="L1507">
        <v>500000</v>
      </c>
      <c r="M1507" s="2">
        <f>VLOOKUP(A1507,Sheet2!$A$1:G5231,2,0)</f>
        <v>40705</v>
      </c>
      <c r="N1507" t="str">
        <f>VLOOKUP(A1507,Sheet2!$A$1:G5231,3,0)</f>
        <v>Color</v>
      </c>
      <c r="O1507" t="str">
        <f>VLOOKUP(A1507,Sheet2!$A$1:G5231,4,0)</f>
        <v>Crime</v>
      </c>
      <c r="P1507" t="str">
        <f>VLOOKUP(A1507,Sheet2!$A$1:G5231,5,0)</f>
        <v>English</v>
      </c>
      <c r="Q1507" t="str">
        <f>VLOOKUP(A1507,Sheet2!$A$1:G5231,6,0)</f>
        <v>UK</v>
      </c>
      <c r="R1507" t="str">
        <f>VLOOKUP(A1507,Sheet2!$A$1:G5231,7,0)</f>
        <v>Not Rated</v>
      </c>
      <c r="S1507" t="str">
        <f>IF(Table19[[#This Row],[Language]]="English","English","Other language")</f>
        <v>English</v>
      </c>
      <c r="T1507">
        <f>Table19[[#This Row],[Gross Revenue]]-Table19[[#This Row],[Budget]]</f>
        <v>-473703</v>
      </c>
      <c r="U1507" s="1">
        <f>(Table19[[#This Row],[Gross Revenue]]/Table19[[#This Row],[Budget]])-1</f>
        <v>-0.94740599999999997</v>
      </c>
      <c r="V1507" t="str">
        <f t="shared" si="52"/>
        <v>90-110 minutes</v>
      </c>
      <c r="W1507">
        <f>Table19[[#This Row],[Profit]]/Table19[[#This Row],[Budget]]*100</f>
        <v>-94.740600000000001</v>
      </c>
      <c r="X1507">
        <v>-74533.5</v>
      </c>
      <c r="Y1507">
        <v>-7.4856785714285719E-3</v>
      </c>
      <c r="Z1507" t="str">
        <f t="shared" si="53"/>
        <v>Low</v>
      </c>
    </row>
    <row r="1508" spans="1:26" x14ac:dyDescent="0.2">
      <c r="A1508" t="s">
        <v>5775</v>
      </c>
      <c r="B1508" t="s">
        <v>1333</v>
      </c>
      <c r="C1508" t="s">
        <v>2526</v>
      </c>
      <c r="D1508">
        <v>10000</v>
      </c>
      <c r="E1508">
        <v>12897</v>
      </c>
      <c r="F1508">
        <v>52</v>
      </c>
      <c r="G1508">
        <v>13000</v>
      </c>
      <c r="H1508">
        <v>7</v>
      </c>
      <c r="I1508">
        <v>163</v>
      </c>
      <c r="J1508">
        <v>112</v>
      </c>
      <c r="K1508">
        <v>2445646</v>
      </c>
      <c r="L1508">
        <v>5000000</v>
      </c>
      <c r="M1508" s="2">
        <f>VLOOKUP(A1508,Sheet2!$A$1:G5232,2,0)</f>
        <v>41912</v>
      </c>
      <c r="N1508" t="str">
        <f>VLOOKUP(A1508,Sheet2!$A$1:G5232,3,0)</f>
        <v>Color</v>
      </c>
      <c r="O1508" t="str">
        <f>VLOOKUP(A1508,Sheet2!$A$1:G5232,4,0)</f>
        <v>Biography</v>
      </c>
      <c r="P1508" t="str">
        <f>VLOOKUP(A1508,Sheet2!$A$1:G5232,5,0)</f>
        <v>English</v>
      </c>
      <c r="Q1508" t="str">
        <f>VLOOKUP(A1508,Sheet2!$A$1:G5232,6,0)</f>
        <v>USA</v>
      </c>
      <c r="R1508" t="str">
        <f>VLOOKUP(A1508,Sheet2!$A$1:G5232,7,0)</f>
        <v>R</v>
      </c>
      <c r="S1508" t="str">
        <f>IF(Table19[[#This Row],[Language]]="English","English","Other language")</f>
        <v>English</v>
      </c>
      <c r="T1508">
        <f>Table19[[#This Row],[Gross Revenue]]-Table19[[#This Row],[Budget]]</f>
        <v>-2554354</v>
      </c>
      <c r="U1508" s="1">
        <f>(Table19[[#This Row],[Gross Revenue]]/Table19[[#This Row],[Budget]])-1</f>
        <v>-0.51087079999999996</v>
      </c>
      <c r="V1508" t="str">
        <f t="shared" si="52"/>
        <v>111-130 minutes</v>
      </c>
      <c r="W1508">
        <f>Table19[[#This Row],[Profit]]/Table19[[#This Row],[Budget]]*100</f>
        <v>-51.087079999999993</v>
      </c>
      <c r="X1508">
        <v>-1289919.5</v>
      </c>
      <c r="Y1508">
        <v>-4.8151417500000002E-2</v>
      </c>
      <c r="Z1508" t="str">
        <f t="shared" si="53"/>
        <v>Low</v>
      </c>
    </row>
    <row r="1509" spans="1:26" x14ac:dyDescent="0.2">
      <c r="A1509" t="s">
        <v>5038</v>
      </c>
      <c r="B1509" t="s">
        <v>150</v>
      </c>
      <c r="C1509" t="s">
        <v>2031</v>
      </c>
      <c r="D1509">
        <v>26000</v>
      </c>
      <c r="E1509">
        <v>49608</v>
      </c>
      <c r="F1509">
        <v>5</v>
      </c>
      <c r="G1509">
        <v>17000</v>
      </c>
      <c r="H1509">
        <v>6.5</v>
      </c>
      <c r="I1509">
        <v>189</v>
      </c>
      <c r="J1509">
        <v>116</v>
      </c>
      <c r="K1509">
        <v>25093607</v>
      </c>
      <c r="L1509">
        <v>35000000</v>
      </c>
      <c r="M1509" s="2">
        <f>VLOOKUP(A1509,Sheet2!$A$1:G5233,2,0)</f>
        <v>40780</v>
      </c>
      <c r="N1509" t="str">
        <f>VLOOKUP(A1509,Sheet2!$A$1:G5233,3,0)</f>
        <v>Color</v>
      </c>
      <c r="O1509" t="str">
        <f>VLOOKUP(A1509,Sheet2!$A$1:G5233,4,0)</f>
        <v>Action</v>
      </c>
      <c r="P1509" t="str">
        <f>VLOOKUP(A1509,Sheet2!$A$1:G5233,5,0)</f>
        <v>English</v>
      </c>
      <c r="Q1509" t="str">
        <f>VLOOKUP(A1509,Sheet2!$A$1:G5233,6,0)</f>
        <v>UK</v>
      </c>
      <c r="R1509" t="str">
        <f>VLOOKUP(A1509,Sheet2!$A$1:G5233,7,0)</f>
        <v>R</v>
      </c>
      <c r="S1509" t="str">
        <f>IF(Table19[[#This Row],[Language]]="English","English","Other language")</f>
        <v>English</v>
      </c>
      <c r="T1509">
        <f>Table19[[#This Row],[Gross Revenue]]-Table19[[#This Row],[Budget]]</f>
        <v>-9906393</v>
      </c>
      <c r="U1509" s="1">
        <f>(Table19[[#This Row],[Gross Revenue]]/Table19[[#This Row],[Budget]])-1</f>
        <v>-0.28303979999999995</v>
      </c>
      <c r="V1509" t="str">
        <f t="shared" si="52"/>
        <v>111-130 minutes</v>
      </c>
      <c r="W1509">
        <f>Table19[[#This Row],[Profit]]/Table19[[#This Row],[Budget]]*100</f>
        <v>-28.303979999999999</v>
      </c>
      <c r="X1509">
        <v>-1289919.5</v>
      </c>
      <c r="Y1509">
        <v>-4.8151417500000002E-2</v>
      </c>
      <c r="Z1509" t="str">
        <f t="shared" si="53"/>
        <v>Medium</v>
      </c>
    </row>
    <row r="1510" spans="1:26" x14ac:dyDescent="0.2">
      <c r="A1510" t="s">
        <v>6487</v>
      </c>
      <c r="B1510" t="s">
        <v>408</v>
      </c>
      <c r="C1510" t="s">
        <v>1477</v>
      </c>
      <c r="D1510">
        <v>11000</v>
      </c>
      <c r="E1510">
        <v>11853</v>
      </c>
      <c r="F1510">
        <v>607</v>
      </c>
      <c r="G1510">
        <v>12000</v>
      </c>
      <c r="H1510">
        <v>6.7</v>
      </c>
      <c r="I1510">
        <v>376</v>
      </c>
      <c r="J1510">
        <v>98</v>
      </c>
      <c r="K1510">
        <v>1987762</v>
      </c>
      <c r="L1510">
        <v>11000000</v>
      </c>
      <c r="M1510" s="2">
        <f>VLOOKUP(A1510,Sheet2!$A$1:G5234,2,0)</f>
        <v>40628</v>
      </c>
      <c r="N1510" t="str">
        <f>VLOOKUP(A1510,Sheet2!$A$1:G5234,3,0)</f>
        <v>Color</v>
      </c>
      <c r="O1510" t="str">
        <f>VLOOKUP(A1510,Sheet2!$A$1:G5234,4,0)</f>
        <v>Crime</v>
      </c>
      <c r="P1510" t="str">
        <f>VLOOKUP(A1510,Sheet2!$A$1:G5234,5,0)</f>
        <v>English</v>
      </c>
      <c r="Q1510" t="str">
        <f>VLOOKUP(A1510,Sheet2!$A$1:G5234,6,0)</f>
        <v>USA</v>
      </c>
      <c r="R1510" t="str">
        <f>VLOOKUP(A1510,Sheet2!$A$1:G5234,7,0)</f>
        <v>R</v>
      </c>
      <c r="S1510" t="str">
        <f>IF(Table19[[#This Row],[Language]]="English","English","Other language")</f>
        <v>English</v>
      </c>
      <c r="T1510">
        <f>Table19[[#This Row],[Gross Revenue]]-Table19[[#This Row],[Budget]]</f>
        <v>-9012238</v>
      </c>
      <c r="U1510" s="1">
        <f>(Table19[[#This Row],[Gross Revenue]]/Table19[[#This Row],[Budget]])-1</f>
        <v>-0.81929436363636365</v>
      </c>
      <c r="V1510" t="str">
        <f t="shared" si="52"/>
        <v>90-110 minutes</v>
      </c>
      <c r="W1510">
        <f>Table19[[#This Row],[Profit]]/Table19[[#This Row],[Budget]]*100</f>
        <v>-81.92943636363637</v>
      </c>
      <c r="X1510">
        <v>-74533.5</v>
      </c>
      <c r="Y1510">
        <v>-7.4856785714285719E-3</v>
      </c>
      <c r="Z1510" t="str">
        <f t="shared" si="53"/>
        <v>Low</v>
      </c>
    </row>
    <row r="1511" spans="1:26" x14ac:dyDescent="0.2">
      <c r="A1511" t="s">
        <v>3802</v>
      </c>
      <c r="B1511" t="s">
        <v>880</v>
      </c>
      <c r="C1511" t="s">
        <v>881</v>
      </c>
      <c r="D1511">
        <v>19000</v>
      </c>
      <c r="E1511">
        <v>25206</v>
      </c>
      <c r="F1511">
        <v>126</v>
      </c>
      <c r="G1511">
        <v>0</v>
      </c>
      <c r="H1511">
        <v>5.4</v>
      </c>
      <c r="I1511">
        <v>140</v>
      </c>
      <c r="J1511">
        <v>100</v>
      </c>
      <c r="K1511">
        <v>47000485</v>
      </c>
      <c r="L1511">
        <v>75000000</v>
      </c>
      <c r="M1511" s="2">
        <f>VLOOKUP(A1511,Sheet2!$A$1:G5235,2,0)</f>
        <v>40276</v>
      </c>
      <c r="N1511" t="str">
        <f>VLOOKUP(A1511,Sheet2!$A$1:G5235,3,0)</f>
        <v>Color</v>
      </c>
      <c r="O1511" t="str">
        <f>VLOOKUP(A1511,Sheet2!$A$1:G5235,4,0)</f>
        <v>Action</v>
      </c>
      <c r="P1511" t="str">
        <f>VLOOKUP(A1511,Sheet2!$A$1:G5235,5,0)</f>
        <v>English</v>
      </c>
      <c r="Q1511" t="str">
        <f>VLOOKUP(A1511,Sheet2!$A$1:G5235,6,0)</f>
        <v>USA</v>
      </c>
      <c r="R1511" t="str">
        <f>VLOOKUP(A1511,Sheet2!$A$1:G5235,7,0)</f>
        <v>PG-13</v>
      </c>
      <c r="S1511" t="str">
        <f>IF(Table19[[#This Row],[Language]]="English","English","Other language")</f>
        <v>English</v>
      </c>
      <c r="T1511">
        <f>Table19[[#This Row],[Gross Revenue]]-Table19[[#This Row],[Budget]]</f>
        <v>-27999515</v>
      </c>
      <c r="U1511" s="1">
        <f>(Table19[[#This Row],[Gross Revenue]]/Table19[[#This Row],[Budget]])-1</f>
        <v>-0.3733268666666667</v>
      </c>
      <c r="V1511" t="str">
        <f t="shared" si="52"/>
        <v>90-110 minutes</v>
      </c>
      <c r="W1511">
        <f>Table19[[#This Row],[Profit]]/Table19[[#This Row],[Budget]]*100</f>
        <v>-37.332686666666667</v>
      </c>
      <c r="X1511">
        <v>-1289919.5</v>
      </c>
      <c r="Y1511">
        <v>-4.8151417500000002E-2</v>
      </c>
      <c r="Z1511" t="str">
        <f t="shared" si="53"/>
        <v>High</v>
      </c>
    </row>
    <row r="1512" spans="1:26" x14ac:dyDescent="0.2">
      <c r="A1512" t="s">
        <v>6040</v>
      </c>
      <c r="B1512" t="s">
        <v>89</v>
      </c>
      <c r="C1512" t="s">
        <v>2702</v>
      </c>
      <c r="D1512">
        <v>11000</v>
      </c>
      <c r="E1512">
        <v>14025</v>
      </c>
      <c r="F1512">
        <v>181</v>
      </c>
      <c r="G1512">
        <v>20000</v>
      </c>
      <c r="H1512">
        <v>6.2</v>
      </c>
      <c r="I1512">
        <v>414</v>
      </c>
      <c r="J1512">
        <v>97</v>
      </c>
      <c r="K1512">
        <v>14938570</v>
      </c>
      <c r="L1512">
        <v>15000000</v>
      </c>
      <c r="M1512" s="2">
        <f>VLOOKUP(A1512,Sheet2!$A$1:G5236,2,0)</f>
        <v>41074</v>
      </c>
      <c r="N1512" t="str">
        <f>VLOOKUP(A1512,Sheet2!$A$1:G5236,3,0)</f>
        <v>Color</v>
      </c>
      <c r="O1512" t="str">
        <f>VLOOKUP(A1512,Sheet2!$A$1:G5236,4,0)</f>
        <v>Crime</v>
      </c>
      <c r="P1512" t="str">
        <f>VLOOKUP(A1512,Sheet2!$A$1:G5236,5,0)</f>
        <v>English</v>
      </c>
      <c r="Q1512" t="str">
        <f>VLOOKUP(A1512,Sheet2!$A$1:G5236,6,0)</f>
        <v>USA</v>
      </c>
      <c r="R1512" t="str">
        <f>VLOOKUP(A1512,Sheet2!$A$1:G5236,7,0)</f>
        <v>R</v>
      </c>
      <c r="S1512" t="str">
        <f>IF(Table19[[#This Row],[Language]]="English","English","Other language")</f>
        <v>English</v>
      </c>
      <c r="T1512">
        <f>Table19[[#This Row],[Gross Revenue]]-Table19[[#This Row],[Budget]]</f>
        <v>-61430</v>
      </c>
      <c r="U1512" s="1">
        <f>(Table19[[#This Row],[Gross Revenue]]/Table19[[#This Row],[Budget]])-1</f>
        <v>-4.0953333333333397E-3</v>
      </c>
      <c r="V1512" t="str">
        <f t="shared" si="52"/>
        <v>90-110 minutes</v>
      </c>
      <c r="W1512">
        <f>Table19[[#This Row],[Profit]]/Table19[[#This Row],[Budget]]*100</f>
        <v>-0.40953333333333336</v>
      </c>
      <c r="X1512">
        <v>-74533.5</v>
      </c>
      <c r="Y1512">
        <v>-7.4856785714285719E-3</v>
      </c>
      <c r="Z1512" t="str">
        <f t="shared" si="53"/>
        <v>Medium</v>
      </c>
    </row>
    <row r="1513" spans="1:26" x14ac:dyDescent="0.2">
      <c r="A1513" t="s">
        <v>6705</v>
      </c>
      <c r="B1513" t="s">
        <v>2624</v>
      </c>
      <c r="C1513" t="s">
        <v>2280</v>
      </c>
      <c r="D1513">
        <v>902</v>
      </c>
      <c r="E1513">
        <v>1582</v>
      </c>
      <c r="F1513">
        <v>675</v>
      </c>
      <c r="G1513">
        <v>853</v>
      </c>
      <c r="H1513">
        <v>6.5</v>
      </c>
      <c r="I1513">
        <v>37</v>
      </c>
      <c r="J1513">
        <v>99</v>
      </c>
      <c r="K1513">
        <v>418953</v>
      </c>
      <c r="L1513">
        <v>1500000</v>
      </c>
      <c r="M1513" s="2">
        <f>VLOOKUP(A1513,Sheet2!$A$1:G5237,2,0)</f>
        <v>34054</v>
      </c>
      <c r="N1513" t="str">
        <f>VLOOKUP(A1513,Sheet2!$A$1:G5237,3,0)</f>
        <v>Color</v>
      </c>
      <c r="O1513" t="str">
        <f>VLOOKUP(A1513,Sheet2!$A$1:G5237,4,0)</f>
        <v>Crime</v>
      </c>
      <c r="P1513" t="str">
        <f>VLOOKUP(A1513,Sheet2!$A$1:G5237,5,0)</f>
        <v>English</v>
      </c>
      <c r="Q1513" t="str">
        <f>VLOOKUP(A1513,Sheet2!$A$1:G5237,6,0)</f>
        <v>France</v>
      </c>
      <c r="R1513" t="str">
        <f>VLOOKUP(A1513,Sheet2!$A$1:G5237,7,0)</f>
        <v>R</v>
      </c>
      <c r="S1513" t="str">
        <f>IF(Table19[[#This Row],[Language]]="English","English","Other language")</f>
        <v>English</v>
      </c>
      <c r="T1513">
        <f>Table19[[#This Row],[Gross Revenue]]-Table19[[#This Row],[Budget]]</f>
        <v>-1081047</v>
      </c>
      <c r="U1513" s="1">
        <f>(Table19[[#This Row],[Gross Revenue]]/Table19[[#This Row],[Budget]])-1</f>
        <v>-0.72069800000000006</v>
      </c>
      <c r="V1513" t="str">
        <f t="shared" si="52"/>
        <v>90-110 minutes</v>
      </c>
      <c r="W1513">
        <f>Table19[[#This Row],[Profit]]/Table19[[#This Row],[Budget]]*100</f>
        <v>-72.069800000000001</v>
      </c>
      <c r="X1513">
        <v>-74533.5</v>
      </c>
      <c r="Y1513">
        <v>-7.4856785714285719E-3</v>
      </c>
      <c r="Z1513" t="str">
        <f t="shared" si="53"/>
        <v>Low</v>
      </c>
    </row>
    <row r="1514" spans="1:26" x14ac:dyDescent="0.2">
      <c r="A1514" t="s">
        <v>4408</v>
      </c>
      <c r="B1514" t="s">
        <v>43</v>
      </c>
      <c r="C1514" t="s">
        <v>648</v>
      </c>
      <c r="D1514">
        <v>743</v>
      </c>
      <c r="E1514">
        <v>2403</v>
      </c>
      <c r="F1514">
        <v>425</v>
      </c>
      <c r="G1514">
        <v>0</v>
      </c>
      <c r="H1514">
        <v>6</v>
      </c>
      <c r="I1514">
        <v>46</v>
      </c>
      <c r="J1514">
        <v>111</v>
      </c>
      <c r="K1514">
        <v>91457688</v>
      </c>
      <c r="L1514">
        <v>26000000</v>
      </c>
      <c r="M1514" s="2">
        <f>VLOOKUP(A1514,Sheet2!$A$1:G5238,2,0)</f>
        <v>33211</v>
      </c>
      <c r="N1514" t="str">
        <f>VLOOKUP(A1514,Sheet2!$A$1:G5238,3,0)</f>
        <v>Color</v>
      </c>
      <c r="O1514" t="str">
        <f>VLOOKUP(A1514,Sheet2!$A$1:G5238,4,0)</f>
        <v>Action</v>
      </c>
      <c r="P1514" t="str">
        <f>VLOOKUP(A1514,Sheet2!$A$1:G5238,5,0)</f>
        <v>English</v>
      </c>
      <c r="Q1514" t="str">
        <f>VLOOKUP(A1514,Sheet2!$A$1:G5238,6,0)</f>
        <v>USA</v>
      </c>
      <c r="R1514" t="str">
        <f>VLOOKUP(A1514,Sheet2!$A$1:G5238,7,0)</f>
        <v>PG-13</v>
      </c>
      <c r="S1514" t="str">
        <f>IF(Table19[[#This Row],[Language]]="English","English","Other language")</f>
        <v>English</v>
      </c>
      <c r="T1514">
        <f>Table19[[#This Row],[Gross Revenue]]-Table19[[#This Row],[Budget]]</f>
        <v>65457688</v>
      </c>
      <c r="U1514" s="1">
        <f>(Table19[[#This Row],[Gross Revenue]]/Table19[[#This Row],[Budget]])-1</f>
        <v>2.5176033846153847</v>
      </c>
      <c r="V1514" t="str">
        <f t="shared" si="52"/>
        <v>111-130 minutes</v>
      </c>
      <c r="W1514">
        <f>Table19[[#This Row],[Profit]]/Table19[[#This Row],[Budget]]*100</f>
        <v>251.76033846153848</v>
      </c>
      <c r="X1514">
        <v>-1289919.5</v>
      </c>
      <c r="Y1514">
        <v>-4.8151417500000002E-2</v>
      </c>
      <c r="Z1514" t="str">
        <f t="shared" si="53"/>
        <v>Medium</v>
      </c>
    </row>
    <row r="1515" spans="1:26" x14ac:dyDescent="0.2">
      <c r="A1515" t="s">
        <v>6080</v>
      </c>
      <c r="B1515" t="s">
        <v>695</v>
      </c>
      <c r="C1515" t="s">
        <v>2256</v>
      </c>
      <c r="D1515">
        <v>6000</v>
      </c>
      <c r="E1515">
        <v>7123</v>
      </c>
      <c r="F1515">
        <v>0</v>
      </c>
      <c r="G1515">
        <v>0</v>
      </c>
      <c r="H1515">
        <v>7.2</v>
      </c>
      <c r="I1515">
        <v>446</v>
      </c>
      <c r="J1515">
        <v>201</v>
      </c>
      <c r="K1515">
        <v>218051260</v>
      </c>
      <c r="L1515">
        <v>207000000</v>
      </c>
      <c r="M1515" s="2">
        <f>VLOOKUP(A1515,Sheet2!$A$1:G5239,2,0)</f>
        <v>38561</v>
      </c>
      <c r="N1515" t="str">
        <f>VLOOKUP(A1515,Sheet2!$A$1:G5239,3,0)</f>
        <v>Color</v>
      </c>
      <c r="O1515" t="str">
        <f>VLOOKUP(A1515,Sheet2!$A$1:G5239,4,0)</f>
        <v>Action</v>
      </c>
      <c r="P1515" t="str">
        <f>VLOOKUP(A1515,Sheet2!$A$1:G5239,5,0)</f>
        <v>English</v>
      </c>
      <c r="Q1515" t="str">
        <f>VLOOKUP(A1515,Sheet2!$A$1:G5239,6,0)</f>
        <v>New Zealand</v>
      </c>
      <c r="R1515" t="str">
        <f>VLOOKUP(A1515,Sheet2!$A$1:G5239,7,0)</f>
        <v>PG-13</v>
      </c>
      <c r="S1515" t="str">
        <f>IF(Table19[[#This Row],[Language]]="English","English","Other language")</f>
        <v>English</v>
      </c>
      <c r="T1515">
        <f>Table19[[#This Row],[Gross Revenue]]-Table19[[#This Row],[Budget]]</f>
        <v>11051260</v>
      </c>
      <c r="U1515" s="1">
        <f>(Table19[[#This Row],[Gross Revenue]]/Table19[[#This Row],[Budget]])-1</f>
        <v>5.3387729468598932E-2</v>
      </c>
      <c r="V1515" t="str">
        <f t="shared" si="52"/>
        <v>&gt;150 minutes</v>
      </c>
      <c r="W1515">
        <f>Table19[[#This Row],[Profit]]/Table19[[#This Row],[Budget]]*100</f>
        <v>5.3387729468599039</v>
      </c>
      <c r="X1515">
        <v>-1289919.5</v>
      </c>
      <c r="Y1515">
        <v>-4.8151417500000002E-2</v>
      </c>
      <c r="Z1515" t="str">
        <f t="shared" si="53"/>
        <v>High</v>
      </c>
    </row>
    <row r="1516" spans="1:26" x14ac:dyDescent="0.2">
      <c r="A1516" t="s">
        <v>6056</v>
      </c>
      <c r="B1516" t="s">
        <v>528</v>
      </c>
      <c r="C1516" t="s">
        <v>1275</v>
      </c>
      <c r="D1516">
        <v>14000</v>
      </c>
      <c r="E1516">
        <v>19600</v>
      </c>
      <c r="F1516">
        <v>0</v>
      </c>
      <c r="G1516">
        <v>0</v>
      </c>
      <c r="H1516">
        <v>7.2</v>
      </c>
      <c r="I1516">
        <v>239</v>
      </c>
      <c r="J1516">
        <v>194</v>
      </c>
      <c r="K1516">
        <v>47396698</v>
      </c>
      <c r="L1516">
        <v>130000000</v>
      </c>
      <c r="M1516" s="2">
        <f>VLOOKUP(A1516,Sheet2!$A$1:G5240,2,0)</f>
        <v>38565</v>
      </c>
      <c r="N1516" t="str">
        <f>VLOOKUP(A1516,Sheet2!$A$1:G5240,3,0)</f>
        <v>Color</v>
      </c>
      <c r="O1516" t="str">
        <f>VLOOKUP(A1516,Sheet2!$A$1:G5240,4,0)</f>
        <v>Action</v>
      </c>
      <c r="P1516" t="str">
        <f>VLOOKUP(A1516,Sheet2!$A$1:G5240,5,0)</f>
        <v>English</v>
      </c>
      <c r="Q1516" t="str">
        <f>VLOOKUP(A1516,Sheet2!$A$1:G5240,6,0)</f>
        <v>USA</v>
      </c>
      <c r="R1516" t="str">
        <f>VLOOKUP(A1516,Sheet2!$A$1:G5240,7,0)</f>
        <v>R</v>
      </c>
      <c r="S1516" t="str">
        <f>IF(Table19[[#This Row],[Language]]="English","English","Other language")</f>
        <v>English</v>
      </c>
      <c r="T1516">
        <f>Table19[[#This Row],[Gross Revenue]]-Table19[[#This Row],[Budget]]</f>
        <v>-82603302</v>
      </c>
      <c r="U1516" s="1">
        <f>(Table19[[#This Row],[Gross Revenue]]/Table19[[#This Row],[Budget]])-1</f>
        <v>-0.63541001538461539</v>
      </c>
      <c r="V1516" t="str">
        <f t="shared" si="52"/>
        <v>&gt;150 minutes</v>
      </c>
      <c r="W1516">
        <f>Table19[[#This Row],[Profit]]/Table19[[#This Row],[Budget]]*100</f>
        <v>-63.541001538461536</v>
      </c>
      <c r="X1516">
        <v>-1289919.5</v>
      </c>
      <c r="Y1516">
        <v>-4.8151417500000002E-2</v>
      </c>
      <c r="Z1516" t="str">
        <f t="shared" si="53"/>
        <v>High</v>
      </c>
    </row>
    <row r="1517" spans="1:26" x14ac:dyDescent="0.2">
      <c r="A1517" t="s">
        <v>4313</v>
      </c>
      <c r="B1517" t="s">
        <v>1429</v>
      </c>
      <c r="C1517" t="s">
        <v>1430</v>
      </c>
      <c r="D1517">
        <v>423</v>
      </c>
      <c r="E1517">
        <v>516</v>
      </c>
      <c r="F1517">
        <v>8</v>
      </c>
      <c r="G1517">
        <v>0</v>
      </c>
      <c r="H1517">
        <v>5.9</v>
      </c>
      <c r="I1517">
        <v>95</v>
      </c>
      <c r="J1517">
        <v>97</v>
      </c>
      <c r="K1517">
        <v>17000000</v>
      </c>
      <c r="L1517">
        <v>500000</v>
      </c>
      <c r="M1517" s="2">
        <f>VLOOKUP(A1517,Sheet2!$A$1:G5241,2,0)</f>
        <v>28127</v>
      </c>
      <c r="N1517" t="str">
        <f>VLOOKUP(A1517,Sheet2!$A$1:G5241,3,0)</f>
        <v>Color</v>
      </c>
      <c r="O1517" t="str">
        <f>VLOOKUP(A1517,Sheet2!$A$1:G5241,4,0)</f>
        <v>Horror</v>
      </c>
      <c r="P1517" t="str">
        <f>VLOOKUP(A1517,Sheet2!$A$1:G5241,5,0)</f>
        <v>English</v>
      </c>
      <c r="Q1517" t="str">
        <f>VLOOKUP(A1517,Sheet2!$A$1:G5241,6,0)</f>
        <v>USA</v>
      </c>
      <c r="R1517" t="str">
        <f>VLOOKUP(A1517,Sheet2!$A$1:G5241,7,0)</f>
        <v>PG</v>
      </c>
      <c r="S1517" t="str">
        <f>IF(Table19[[#This Row],[Language]]="English","English","Other language")</f>
        <v>English</v>
      </c>
      <c r="T1517">
        <f>Table19[[#This Row],[Gross Revenue]]-Table19[[#This Row],[Budget]]</f>
        <v>16500000</v>
      </c>
      <c r="U1517" s="1">
        <f>(Table19[[#This Row],[Gross Revenue]]/Table19[[#This Row],[Budget]])-1</f>
        <v>33</v>
      </c>
      <c r="V1517" t="str">
        <f t="shared" si="52"/>
        <v>90-110 minutes</v>
      </c>
      <c r="W1517">
        <f>Table19[[#This Row],[Profit]]/Table19[[#This Row],[Budget]]*100</f>
        <v>3300</v>
      </c>
      <c r="X1517">
        <v>16235088</v>
      </c>
      <c r="Y1517">
        <v>1.1909079499999999</v>
      </c>
      <c r="Z1517" t="str">
        <f t="shared" si="53"/>
        <v>Low</v>
      </c>
    </row>
    <row r="1518" spans="1:26" x14ac:dyDescent="0.2">
      <c r="A1518" t="s">
        <v>5660</v>
      </c>
      <c r="B1518" t="s">
        <v>588</v>
      </c>
      <c r="C1518" t="s">
        <v>1193</v>
      </c>
      <c r="D1518">
        <v>13000</v>
      </c>
      <c r="E1518">
        <v>16937</v>
      </c>
      <c r="F1518">
        <v>101</v>
      </c>
      <c r="G1518">
        <v>3000</v>
      </c>
      <c r="H1518">
        <v>6.9</v>
      </c>
      <c r="I1518">
        <v>62</v>
      </c>
      <c r="J1518">
        <v>117</v>
      </c>
      <c r="K1518">
        <v>24944213</v>
      </c>
      <c r="L1518">
        <v>27000000</v>
      </c>
      <c r="M1518" s="2">
        <f>VLOOKUP(A1518,Sheet2!$A$1:G5242,2,0)</f>
        <v>35134</v>
      </c>
      <c r="N1518" t="str">
        <f>VLOOKUP(A1518,Sheet2!$A$1:G5242,3,0)</f>
        <v>Color</v>
      </c>
      <c r="O1518" t="str">
        <f>VLOOKUP(A1518,Sheet2!$A$1:G5242,4,0)</f>
        <v>Comedy</v>
      </c>
      <c r="P1518" t="str">
        <f>VLOOKUP(A1518,Sheet2!$A$1:G5242,5,0)</f>
        <v>English</v>
      </c>
      <c r="Q1518" t="str">
        <f>VLOOKUP(A1518,Sheet2!$A$1:G5242,6,0)</f>
        <v>USA</v>
      </c>
      <c r="R1518" t="str">
        <f>VLOOKUP(A1518,Sheet2!$A$1:G5242,7,0)</f>
        <v>PG-13</v>
      </c>
      <c r="S1518" t="str">
        <f>IF(Table19[[#This Row],[Language]]="English","English","Other language")</f>
        <v>English</v>
      </c>
      <c r="T1518">
        <f>Table19[[#This Row],[Gross Revenue]]-Table19[[#This Row],[Budget]]</f>
        <v>-2055787</v>
      </c>
      <c r="U1518" s="1">
        <f>(Table19[[#This Row],[Gross Revenue]]/Table19[[#This Row],[Budget]])-1</f>
        <v>-7.6140259259259269E-2</v>
      </c>
      <c r="V1518" t="str">
        <f t="shared" si="52"/>
        <v>111-130 minutes</v>
      </c>
      <c r="W1518">
        <f>Table19[[#This Row],[Profit]]/Table19[[#This Row],[Budget]]*100</f>
        <v>-7.6140259259259251</v>
      </c>
      <c r="X1518">
        <v>1637763</v>
      </c>
      <c r="Y1518">
        <v>0.19178668286445014</v>
      </c>
      <c r="Z1518" t="str">
        <f t="shared" si="53"/>
        <v>Medium</v>
      </c>
    </row>
    <row r="1519" spans="1:26" x14ac:dyDescent="0.2">
      <c r="A1519" t="s">
        <v>3361</v>
      </c>
      <c r="B1519" t="s">
        <v>204</v>
      </c>
      <c r="C1519" t="s">
        <v>205</v>
      </c>
      <c r="D1519">
        <v>927</v>
      </c>
      <c r="E1519">
        <v>4990</v>
      </c>
      <c r="F1519">
        <v>2</v>
      </c>
      <c r="G1519">
        <v>83</v>
      </c>
      <c r="H1519">
        <v>4.0999999999999996</v>
      </c>
      <c r="I1519">
        <v>23</v>
      </c>
      <c r="J1519">
        <v>95</v>
      </c>
      <c r="K1519">
        <v>4006906</v>
      </c>
      <c r="L1519">
        <v>15000000</v>
      </c>
      <c r="M1519" s="2">
        <f>VLOOKUP(A1519,Sheet2!$A$1:G5243,2,0)</f>
        <v>38495</v>
      </c>
      <c r="N1519" t="str">
        <f>VLOOKUP(A1519,Sheet2!$A$1:G5243,3,0)</f>
        <v>Color</v>
      </c>
      <c r="O1519" t="str">
        <f>VLOOKUP(A1519,Sheet2!$A$1:G5243,4,0)</f>
        <v>Comedy</v>
      </c>
      <c r="P1519" t="str">
        <f>VLOOKUP(A1519,Sheet2!$A$1:G5243,5,0)</f>
        <v>English</v>
      </c>
      <c r="Q1519" t="str">
        <f>VLOOKUP(A1519,Sheet2!$A$1:G5243,6,0)</f>
        <v>USA</v>
      </c>
      <c r="R1519" t="str">
        <f>VLOOKUP(A1519,Sheet2!$A$1:G5243,7,0)</f>
        <v>PG-13</v>
      </c>
      <c r="S1519" t="str">
        <f>IF(Table19[[#This Row],[Language]]="English","English","Other language")</f>
        <v>English</v>
      </c>
      <c r="T1519">
        <f>Table19[[#This Row],[Gross Revenue]]-Table19[[#This Row],[Budget]]</f>
        <v>-10993094</v>
      </c>
      <c r="U1519" s="1">
        <f>(Table19[[#This Row],[Gross Revenue]]/Table19[[#This Row],[Budget]])-1</f>
        <v>-0.73287293333333325</v>
      </c>
      <c r="V1519" t="str">
        <f t="shared" si="52"/>
        <v>90-110 minutes</v>
      </c>
      <c r="W1519">
        <f>Table19[[#This Row],[Profit]]/Table19[[#This Row],[Budget]]*100</f>
        <v>-73.287293333333338</v>
      </c>
      <c r="X1519">
        <v>1637763</v>
      </c>
      <c r="Y1519">
        <v>0.19178668286445014</v>
      </c>
      <c r="Z1519" t="str">
        <f t="shared" si="53"/>
        <v>Medium</v>
      </c>
    </row>
    <row r="1520" spans="1:26" x14ac:dyDescent="0.2">
      <c r="A1520" t="s">
        <v>5942</v>
      </c>
      <c r="B1520" t="s">
        <v>528</v>
      </c>
      <c r="C1520" t="s">
        <v>1001</v>
      </c>
      <c r="D1520">
        <v>14000</v>
      </c>
      <c r="E1520">
        <v>17490</v>
      </c>
      <c r="F1520">
        <v>386</v>
      </c>
      <c r="G1520">
        <v>0</v>
      </c>
      <c r="H1520">
        <v>7.1</v>
      </c>
      <c r="I1520">
        <v>188</v>
      </c>
      <c r="J1520">
        <v>118</v>
      </c>
      <c r="K1520">
        <v>10214647</v>
      </c>
      <c r="L1520">
        <v>11000000</v>
      </c>
      <c r="M1520" s="2">
        <f>VLOOKUP(A1520,Sheet2!$A$1:G5244,2,0)</f>
        <v>38168</v>
      </c>
      <c r="N1520" t="str">
        <f>VLOOKUP(A1520,Sheet2!$A$1:G5244,3,0)</f>
        <v>Black and White</v>
      </c>
      <c r="O1520" t="str">
        <f>VLOOKUP(A1520,Sheet2!$A$1:G5244,4,0)</f>
        <v>Biography</v>
      </c>
      <c r="P1520" t="str">
        <f>VLOOKUP(A1520,Sheet2!$A$1:G5244,5,0)</f>
        <v>English</v>
      </c>
      <c r="Q1520" t="str">
        <f>VLOOKUP(A1520,Sheet2!$A$1:G5244,6,0)</f>
        <v>USA</v>
      </c>
      <c r="R1520" t="str">
        <f>VLOOKUP(A1520,Sheet2!$A$1:G5244,7,0)</f>
        <v>R</v>
      </c>
      <c r="S1520" t="str">
        <f>IF(Table19[[#This Row],[Language]]="English","English","Other language")</f>
        <v>English</v>
      </c>
      <c r="T1520">
        <f>Table19[[#This Row],[Gross Revenue]]-Table19[[#This Row],[Budget]]</f>
        <v>-785353</v>
      </c>
      <c r="U1520" s="1">
        <f>(Table19[[#This Row],[Gross Revenue]]/Table19[[#This Row],[Budget]])-1</f>
        <v>-7.139572727272725E-2</v>
      </c>
      <c r="V1520" t="str">
        <f t="shared" si="52"/>
        <v>111-130 minutes</v>
      </c>
      <c r="W1520">
        <f>Table19[[#This Row],[Profit]]/Table19[[#This Row],[Budget]]*100</f>
        <v>-7.1395727272727276</v>
      </c>
      <c r="X1520">
        <v>-1289919.5</v>
      </c>
      <c r="Y1520">
        <v>-4.8151417500000002E-2</v>
      </c>
      <c r="Z1520" t="str">
        <f t="shared" si="53"/>
        <v>Low</v>
      </c>
    </row>
    <row r="1521" spans="1:26" x14ac:dyDescent="0.2">
      <c r="A1521" t="s">
        <v>6508</v>
      </c>
      <c r="B1521" t="s">
        <v>315</v>
      </c>
      <c r="C1521" t="s">
        <v>2749</v>
      </c>
      <c r="D1521">
        <v>21000</v>
      </c>
      <c r="E1521">
        <v>23932</v>
      </c>
      <c r="F1521">
        <v>1000</v>
      </c>
      <c r="G1521">
        <v>0</v>
      </c>
      <c r="H1521">
        <v>7.6</v>
      </c>
      <c r="I1521">
        <v>223</v>
      </c>
      <c r="J1521">
        <v>103</v>
      </c>
      <c r="K1521">
        <v>4235837</v>
      </c>
      <c r="L1521">
        <v>15000000</v>
      </c>
      <c r="M1521" s="2">
        <f>VLOOKUP(A1521,Sheet2!$A$1:G5245,2,0)</f>
        <v>38676</v>
      </c>
      <c r="N1521" t="str">
        <f>VLOOKUP(A1521,Sheet2!$A$1:G5245,3,0)</f>
        <v>Color</v>
      </c>
      <c r="O1521" t="str">
        <f>VLOOKUP(A1521,Sheet2!$A$1:G5245,4,0)</f>
        <v>Comedy</v>
      </c>
      <c r="P1521" t="str">
        <f>VLOOKUP(A1521,Sheet2!$A$1:G5245,5,0)</f>
        <v>English</v>
      </c>
      <c r="Q1521" t="str">
        <f>VLOOKUP(A1521,Sheet2!$A$1:G5245,6,0)</f>
        <v>USA</v>
      </c>
      <c r="R1521" t="str">
        <f>VLOOKUP(A1521,Sheet2!$A$1:G5245,7,0)</f>
        <v>R</v>
      </c>
      <c r="S1521" t="str">
        <f>IF(Table19[[#This Row],[Language]]="English","English","Other language")</f>
        <v>English</v>
      </c>
      <c r="T1521">
        <f>Table19[[#This Row],[Gross Revenue]]-Table19[[#This Row],[Budget]]</f>
        <v>-10764163</v>
      </c>
      <c r="U1521" s="1">
        <f>(Table19[[#This Row],[Gross Revenue]]/Table19[[#This Row],[Budget]])-1</f>
        <v>-0.71761086666666674</v>
      </c>
      <c r="V1521" t="str">
        <f t="shared" si="52"/>
        <v>90-110 minutes</v>
      </c>
      <c r="W1521">
        <f>Table19[[#This Row],[Profit]]/Table19[[#This Row],[Budget]]*100</f>
        <v>-71.761086666666657</v>
      </c>
      <c r="X1521">
        <v>1637763</v>
      </c>
      <c r="Y1521">
        <v>0.19178668286445014</v>
      </c>
      <c r="Z1521" t="str">
        <f t="shared" si="53"/>
        <v>Medium</v>
      </c>
    </row>
    <row r="1522" spans="1:26" x14ac:dyDescent="0.2">
      <c r="A1522" t="s">
        <v>4214</v>
      </c>
      <c r="B1522" t="s">
        <v>74</v>
      </c>
      <c r="C1522" t="s">
        <v>1339</v>
      </c>
      <c r="D1522">
        <v>12000</v>
      </c>
      <c r="E1522">
        <v>14008</v>
      </c>
      <c r="F1522">
        <v>58</v>
      </c>
      <c r="G1522">
        <v>555</v>
      </c>
      <c r="H1522">
        <v>5.9</v>
      </c>
      <c r="I1522">
        <v>40</v>
      </c>
      <c r="J1522">
        <v>101</v>
      </c>
      <c r="K1522">
        <v>14942422</v>
      </c>
      <c r="L1522">
        <v>40000000</v>
      </c>
      <c r="M1522" s="2">
        <f>VLOOKUP(A1522,Sheet2!$A$1:G5246,2,0)</f>
        <v>34991</v>
      </c>
      <c r="N1522" t="str">
        <f>VLOOKUP(A1522,Sheet2!$A$1:G5246,3,0)</f>
        <v>Color</v>
      </c>
      <c r="O1522" t="str">
        <f>VLOOKUP(A1522,Sheet2!$A$1:G5246,4,0)</f>
        <v>Action</v>
      </c>
      <c r="P1522" t="str">
        <f>VLOOKUP(A1522,Sheet2!$A$1:G5246,5,0)</f>
        <v>English</v>
      </c>
      <c r="Q1522" t="str">
        <f>VLOOKUP(A1522,Sheet2!$A$1:G5246,6,0)</f>
        <v>USA</v>
      </c>
      <c r="R1522" t="str">
        <f>VLOOKUP(A1522,Sheet2!$A$1:G5246,7,0)</f>
        <v>R</v>
      </c>
      <c r="S1522" t="str">
        <f>IF(Table19[[#This Row],[Language]]="English","English","Other language")</f>
        <v>English</v>
      </c>
      <c r="T1522">
        <f>Table19[[#This Row],[Gross Revenue]]-Table19[[#This Row],[Budget]]</f>
        <v>-25057578</v>
      </c>
      <c r="U1522" s="1">
        <f>(Table19[[#This Row],[Gross Revenue]]/Table19[[#This Row],[Budget]])-1</f>
        <v>-0.62643945000000001</v>
      </c>
      <c r="V1522" t="str">
        <f t="shared" si="52"/>
        <v>90-110 minutes</v>
      </c>
      <c r="W1522">
        <f>Table19[[#This Row],[Profit]]/Table19[[#This Row],[Budget]]*100</f>
        <v>-62.643945000000002</v>
      </c>
      <c r="X1522">
        <v>-1289919.5</v>
      </c>
      <c r="Y1522">
        <v>-4.8151417500000002E-2</v>
      </c>
      <c r="Z1522" t="str">
        <f t="shared" si="53"/>
        <v>High</v>
      </c>
    </row>
    <row r="1523" spans="1:26" x14ac:dyDescent="0.2">
      <c r="A1523" t="s">
        <v>5238</v>
      </c>
      <c r="B1523" t="s">
        <v>710</v>
      </c>
      <c r="C1523" t="s">
        <v>2177</v>
      </c>
      <c r="D1523">
        <v>5000</v>
      </c>
      <c r="E1523">
        <v>7945</v>
      </c>
      <c r="F1523">
        <v>20</v>
      </c>
      <c r="G1523">
        <v>0</v>
      </c>
      <c r="H1523">
        <v>6.6</v>
      </c>
      <c r="I1523">
        <v>116</v>
      </c>
      <c r="J1523">
        <v>98</v>
      </c>
      <c r="K1523">
        <v>36833473</v>
      </c>
      <c r="L1523">
        <v>25000000</v>
      </c>
      <c r="M1523" s="2">
        <f>VLOOKUP(A1523,Sheet2!$A$1:G5247,2,0)</f>
        <v>37026</v>
      </c>
      <c r="N1523" t="str">
        <f>VLOOKUP(A1523,Sheet2!$A$1:G5247,3,0)</f>
        <v>Color</v>
      </c>
      <c r="O1523" t="str">
        <f>VLOOKUP(A1523,Sheet2!$A$1:G5247,4,0)</f>
        <v>Action</v>
      </c>
      <c r="P1523" t="str">
        <f>VLOOKUP(A1523,Sheet2!$A$1:G5247,5,0)</f>
        <v>English</v>
      </c>
      <c r="Q1523" t="str">
        <f>VLOOKUP(A1523,Sheet2!$A$1:G5247,6,0)</f>
        <v>France</v>
      </c>
      <c r="R1523" t="str">
        <f>VLOOKUP(A1523,Sheet2!$A$1:G5247,7,0)</f>
        <v>R</v>
      </c>
      <c r="S1523" t="str">
        <f>IF(Table19[[#This Row],[Language]]="English","English","Other language")</f>
        <v>English</v>
      </c>
      <c r="T1523">
        <f>Table19[[#This Row],[Gross Revenue]]-Table19[[#This Row],[Budget]]</f>
        <v>11833473</v>
      </c>
      <c r="U1523" s="1">
        <f>(Table19[[#This Row],[Gross Revenue]]/Table19[[#This Row],[Budget]])-1</f>
        <v>0.47333892</v>
      </c>
      <c r="V1523" t="str">
        <f t="shared" si="52"/>
        <v>90-110 minutes</v>
      </c>
      <c r="W1523">
        <f>Table19[[#This Row],[Profit]]/Table19[[#This Row],[Budget]]*100</f>
        <v>47.333891999999999</v>
      </c>
      <c r="X1523">
        <v>-1289919.5</v>
      </c>
      <c r="Y1523">
        <v>-4.8151417500000002E-2</v>
      </c>
      <c r="Z1523" t="str">
        <f t="shared" si="53"/>
        <v>Medium</v>
      </c>
    </row>
    <row r="1524" spans="1:26" x14ac:dyDescent="0.2">
      <c r="A1524" t="s">
        <v>4020</v>
      </c>
      <c r="B1524" t="s">
        <v>1131</v>
      </c>
      <c r="C1524" t="s">
        <v>1132</v>
      </c>
      <c r="D1524">
        <v>396</v>
      </c>
      <c r="E1524">
        <v>2310</v>
      </c>
      <c r="F1524">
        <v>6</v>
      </c>
      <c r="G1524">
        <v>60</v>
      </c>
      <c r="H1524">
        <v>5.7</v>
      </c>
      <c r="I1524">
        <v>9</v>
      </c>
      <c r="J1524">
        <v>100</v>
      </c>
      <c r="K1524">
        <v>31937</v>
      </c>
      <c r="L1524">
        <v>500000</v>
      </c>
      <c r="M1524" s="2">
        <f>VLOOKUP(A1524,Sheet2!$A$1:G5248,2,0)</f>
        <v>39422</v>
      </c>
      <c r="N1524" t="str">
        <f>VLOOKUP(A1524,Sheet2!$A$1:G5248,3,0)</f>
        <v>Color</v>
      </c>
      <c r="O1524" t="str">
        <f>VLOOKUP(A1524,Sheet2!$A$1:G5248,4,0)</f>
        <v>Comedy</v>
      </c>
      <c r="P1524" t="str">
        <f>VLOOKUP(A1524,Sheet2!$A$1:G5248,5,0)</f>
        <v>English</v>
      </c>
      <c r="Q1524" t="str">
        <f>VLOOKUP(A1524,Sheet2!$A$1:G5248,6,0)</f>
        <v>USA</v>
      </c>
      <c r="R1524" t="str">
        <f>VLOOKUP(A1524,Sheet2!$A$1:G5248,7,0)</f>
        <v>R</v>
      </c>
      <c r="S1524" t="str">
        <f>IF(Table19[[#This Row],[Language]]="English","English","Other language")</f>
        <v>English</v>
      </c>
      <c r="T1524">
        <f>Table19[[#This Row],[Gross Revenue]]-Table19[[#This Row],[Budget]]</f>
        <v>-468063</v>
      </c>
      <c r="U1524" s="1">
        <f>(Table19[[#This Row],[Gross Revenue]]/Table19[[#This Row],[Budget]])-1</f>
        <v>-0.93612600000000001</v>
      </c>
      <c r="V1524" t="str">
        <f t="shared" si="52"/>
        <v>90-110 minutes</v>
      </c>
      <c r="W1524">
        <f>Table19[[#This Row],[Profit]]/Table19[[#This Row],[Budget]]*100</f>
        <v>-93.6126</v>
      </c>
      <c r="X1524">
        <v>1637763</v>
      </c>
      <c r="Y1524">
        <v>0.19178668286445014</v>
      </c>
      <c r="Z1524" t="str">
        <f t="shared" si="53"/>
        <v>Low</v>
      </c>
    </row>
    <row r="1525" spans="1:26" x14ac:dyDescent="0.2">
      <c r="A1525" t="s">
        <v>4617</v>
      </c>
      <c r="B1525" t="s">
        <v>498</v>
      </c>
      <c r="C1525" t="s">
        <v>1673</v>
      </c>
      <c r="D1525">
        <v>11000</v>
      </c>
      <c r="E1525">
        <v>14322</v>
      </c>
      <c r="F1525">
        <v>39</v>
      </c>
      <c r="G1525">
        <v>0</v>
      </c>
      <c r="H1525">
        <v>6.6</v>
      </c>
      <c r="I1525">
        <v>83</v>
      </c>
      <c r="J1525">
        <v>115</v>
      </c>
      <c r="K1525">
        <v>60491560</v>
      </c>
      <c r="L1525">
        <v>27000000</v>
      </c>
      <c r="M1525" s="2">
        <f>VLOOKUP(A1525,Sheet2!$A$1:G5249,2,0)</f>
        <v>35613</v>
      </c>
      <c r="N1525" t="str">
        <f>VLOOKUP(A1525,Sheet2!$A$1:G5249,3,0)</f>
        <v>Color</v>
      </c>
      <c r="O1525" t="str">
        <f>VLOOKUP(A1525,Sheet2!$A$1:G5249,4,0)</f>
        <v>Crime</v>
      </c>
      <c r="P1525" t="str">
        <f>VLOOKUP(A1525,Sheet2!$A$1:G5249,5,0)</f>
        <v>English</v>
      </c>
      <c r="Q1525" t="str">
        <f>VLOOKUP(A1525,Sheet2!$A$1:G5249,6,0)</f>
        <v>USA</v>
      </c>
      <c r="R1525" t="str">
        <f>VLOOKUP(A1525,Sheet2!$A$1:G5249,7,0)</f>
        <v>R</v>
      </c>
      <c r="S1525" t="str">
        <f>IF(Table19[[#This Row],[Language]]="English","English","Other language")</f>
        <v>English</v>
      </c>
      <c r="T1525">
        <f>Table19[[#This Row],[Gross Revenue]]-Table19[[#This Row],[Budget]]</f>
        <v>33491560</v>
      </c>
      <c r="U1525" s="1">
        <f>(Table19[[#This Row],[Gross Revenue]]/Table19[[#This Row],[Budget]])-1</f>
        <v>1.2404281481481481</v>
      </c>
      <c r="V1525" t="str">
        <f t="shared" si="52"/>
        <v>111-130 minutes</v>
      </c>
      <c r="W1525">
        <f>Table19[[#This Row],[Profit]]/Table19[[#This Row],[Budget]]*100</f>
        <v>124.0428148148148</v>
      </c>
      <c r="X1525">
        <v>-74533.5</v>
      </c>
      <c r="Y1525">
        <v>-7.4856785714285719E-3</v>
      </c>
      <c r="Z1525" t="str">
        <f t="shared" si="53"/>
        <v>Medium</v>
      </c>
    </row>
    <row r="1526" spans="1:26" x14ac:dyDescent="0.2">
      <c r="A1526" t="s">
        <v>5455</v>
      </c>
      <c r="B1526" t="s">
        <v>2310</v>
      </c>
      <c r="C1526" t="s">
        <v>395</v>
      </c>
      <c r="D1526">
        <v>378</v>
      </c>
      <c r="E1526">
        <v>1173</v>
      </c>
      <c r="F1526">
        <v>0</v>
      </c>
      <c r="G1526">
        <v>682</v>
      </c>
      <c r="H1526">
        <v>6.7</v>
      </c>
      <c r="I1526">
        <v>110</v>
      </c>
      <c r="J1526">
        <v>97</v>
      </c>
      <c r="K1526">
        <v>7022940</v>
      </c>
      <c r="L1526">
        <v>1000000</v>
      </c>
      <c r="M1526" s="2">
        <f>VLOOKUP(A1526,Sheet2!$A$1:G5250,2,0)</f>
        <v>37143</v>
      </c>
      <c r="N1526" t="str">
        <f>VLOOKUP(A1526,Sheet2!$A$1:G5250,3,0)</f>
        <v>Color</v>
      </c>
      <c r="O1526" t="str">
        <f>VLOOKUP(A1526,Sheet2!$A$1:G5250,4,0)</f>
        <v>Comedy</v>
      </c>
      <c r="P1526" t="str">
        <f>VLOOKUP(A1526,Sheet2!$A$1:G5250,5,0)</f>
        <v>English</v>
      </c>
      <c r="Q1526" t="str">
        <f>VLOOKUP(A1526,Sheet2!$A$1:G5250,6,0)</f>
        <v>USA</v>
      </c>
      <c r="R1526" t="str">
        <f>VLOOKUP(A1526,Sheet2!$A$1:G5250,7,0)</f>
        <v>R</v>
      </c>
      <c r="S1526" t="str">
        <f>IF(Table19[[#This Row],[Language]]="English","English","Other language")</f>
        <v>English</v>
      </c>
      <c r="T1526">
        <f>Table19[[#This Row],[Gross Revenue]]-Table19[[#This Row],[Budget]]</f>
        <v>6022940</v>
      </c>
      <c r="U1526" s="1">
        <f>(Table19[[#This Row],[Gross Revenue]]/Table19[[#This Row],[Budget]])-1</f>
        <v>6.0229400000000002</v>
      </c>
      <c r="V1526" t="str">
        <f t="shared" si="52"/>
        <v>90-110 minutes</v>
      </c>
      <c r="W1526">
        <f>Table19[[#This Row],[Profit]]/Table19[[#This Row],[Budget]]*100</f>
        <v>602.29399999999998</v>
      </c>
      <c r="X1526">
        <v>1637763</v>
      </c>
      <c r="Y1526">
        <v>0.19178668286445014</v>
      </c>
      <c r="Z1526" t="str">
        <f t="shared" si="53"/>
        <v>Low</v>
      </c>
    </row>
    <row r="1527" spans="1:26" x14ac:dyDescent="0.2">
      <c r="A1527" t="s">
        <v>5414</v>
      </c>
      <c r="B1527" t="s">
        <v>1360</v>
      </c>
      <c r="C1527" t="s">
        <v>2283</v>
      </c>
      <c r="D1527">
        <v>918</v>
      </c>
      <c r="E1527">
        <v>3317</v>
      </c>
      <c r="F1527">
        <v>22</v>
      </c>
      <c r="G1527">
        <v>851</v>
      </c>
      <c r="H1527">
        <v>6.7</v>
      </c>
      <c r="I1527">
        <v>73</v>
      </c>
      <c r="J1527">
        <v>101</v>
      </c>
      <c r="K1527">
        <v>17655201</v>
      </c>
      <c r="L1527">
        <v>10000000</v>
      </c>
      <c r="M1527" s="2">
        <f>VLOOKUP(A1527,Sheet2!$A$1:G5251,2,0)</f>
        <v>39782</v>
      </c>
      <c r="N1527" t="str">
        <f>VLOOKUP(A1527,Sheet2!$A$1:G5251,3,0)</f>
        <v>Color</v>
      </c>
      <c r="O1527" t="str">
        <f>VLOOKUP(A1527,Sheet2!$A$1:G5251,4,0)</f>
        <v>Drama</v>
      </c>
      <c r="P1527" t="str">
        <f>VLOOKUP(A1527,Sheet2!$A$1:G5251,5,0)</f>
        <v>English</v>
      </c>
      <c r="Q1527" t="str">
        <f>VLOOKUP(A1527,Sheet2!$A$1:G5251,6,0)</f>
        <v>USA</v>
      </c>
      <c r="R1527" t="str">
        <f>VLOOKUP(A1527,Sheet2!$A$1:G5251,7,0)</f>
        <v>G</v>
      </c>
      <c r="S1527" t="str">
        <f>IF(Table19[[#This Row],[Language]]="English","English","Other language")</f>
        <v>English</v>
      </c>
      <c r="T1527">
        <f>Table19[[#This Row],[Gross Revenue]]-Table19[[#This Row],[Budget]]</f>
        <v>7655201</v>
      </c>
      <c r="U1527" s="1">
        <f>(Table19[[#This Row],[Gross Revenue]]/Table19[[#This Row],[Budget]])-1</f>
        <v>0.76552010000000004</v>
      </c>
      <c r="V1527" t="str">
        <f t="shared" si="52"/>
        <v>90-110 minutes</v>
      </c>
      <c r="W1527">
        <f>Table19[[#This Row],[Profit]]/Table19[[#This Row],[Budget]]*100</f>
        <v>76.55201000000001</v>
      </c>
      <c r="X1527">
        <v>-434215.5</v>
      </c>
      <c r="Y1527">
        <v>-0.10115100772200772</v>
      </c>
      <c r="Z1527" t="str">
        <f t="shared" si="53"/>
        <v>Low</v>
      </c>
    </row>
    <row r="1528" spans="1:26" x14ac:dyDescent="0.2">
      <c r="A1528" t="s">
        <v>4315</v>
      </c>
      <c r="B1528" t="s">
        <v>1432</v>
      </c>
      <c r="C1528" t="s">
        <v>1433</v>
      </c>
      <c r="D1528">
        <v>594</v>
      </c>
      <c r="E1528">
        <v>1836</v>
      </c>
      <c r="F1528">
        <v>116</v>
      </c>
      <c r="G1528">
        <v>0</v>
      </c>
      <c r="H1528">
        <v>6</v>
      </c>
      <c r="I1528">
        <v>41</v>
      </c>
      <c r="J1528">
        <v>90</v>
      </c>
      <c r="K1528">
        <v>1602466</v>
      </c>
      <c r="L1528">
        <v>600000000</v>
      </c>
      <c r="M1528" s="2">
        <f>VLOOKUP(A1528,Sheet2!$A$1:G5252,2,0)</f>
        <v>40284</v>
      </c>
      <c r="N1528" t="str">
        <f>VLOOKUP(A1528,Sheet2!$A$1:G5252,3,0)</f>
        <v>Color</v>
      </c>
      <c r="O1528" t="str">
        <f>VLOOKUP(A1528,Sheet2!$A$1:G5252,4,0)</f>
        <v>Action</v>
      </c>
      <c r="P1528" t="str">
        <f>VLOOKUP(A1528,Sheet2!$A$1:G5252,5,0)</f>
        <v>English</v>
      </c>
      <c r="Q1528" t="str">
        <f>VLOOKUP(A1528,Sheet2!$A$1:G5252,6,0)</f>
        <v>India</v>
      </c>
      <c r="R1528">
        <f>VLOOKUP(A1528,Sheet2!$A$1:G5252,7,0)</f>
        <v>0</v>
      </c>
      <c r="S1528" t="str">
        <f>IF(Table19[[#This Row],[Language]]="English","English","Other language")</f>
        <v>English</v>
      </c>
      <c r="T1528">
        <f>Table19[[#This Row],[Gross Revenue]]-Table19[[#This Row],[Budget]]</f>
        <v>-598397534</v>
      </c>
      <c r="U1528" s="1">
        <f>(Table19[[#This Row],[Gross Revenue]]/Table19[[#This Row],[Budget]])-1</f>
        <v>-0.99732922333333329</v>
      </c>
      <c r="V1528" t="str">
        <f t="shared" si="52"/>
        <v>90-110 minutes</v>
      </c>
      <c r="W1528">
        <f>Table19[[#This Row],[Profit]]/Table19[[#This Row],[Budget]]*100</f>
        <v>-99.732922333333335</v>
      </c>
      <c r="X1528">
        <v>-1289919.5</v>
      </c>
      <c r="Y1528">
        <v>-4.8151417500000002E-2</v>
      </c>
      <c r="Z1528" t="str">
        <f t="shared" si="53"/>
        <v>High</v>
      </c>
    </row>
    <row r="1529" spans="1:26" x14ac:dyDescent="0.2">
      <c r="A1529" t="s">
        <v>4741</v>
      </c>
      <c r="B1529" t="s">
        <v>1137</v>
      </c>
      <c r="C1529" t="s">
        <v>1815</v>
      </c>
      <c r="D1529">
        <v>10000</v>
      </c>
      <c r="E1529">
        <v>12731</v>
      </c>
      <c r="F1529">
        <v>446</v>
      </c>
      <c r="G1529">
        <v>11000</v>
      </c>
      <c r="H1529">
        <v>6.3</v>
      </c>
      <c r="I1529">
        <v>283</v>
      </c>
      <c r="J1529">
        <v>117</v>
      </c>
      <c r="K1529">
        <v>76418654</v>
      </c>
      <c r="L1529">
        <v>117000000</v>
      </c>
      <c r="M1529" s="2">
        <f>VLOOKUP(A1529,Sheet2!$A$1:G5253,2,0)</f>
        <v>40488</v>
      </c>
      <c r="N1529" t="str">
        <f>VLOOKUP(A1529,Sheet2!$A$1:G5253,3,0)</f>
        <v>Color</v>
      </c>
      <c r="O1529" t="str">
        <f>VLOOKUP(A1529,Sheet2!$A$1:G5253,4,0)</f>
        <v>Action</v>
      </c>
      <c r="P1529" t="str">
        <f>VLOOKUP(A1529,Sheet2!$A$1:G5253,5,0)</f>
        <v>English</v>
      </c>
      <c r="Q1529" t="str">
        <f>VLOOKUP(A1529,Sheet2!$A$1:G5253,6,0)</f>
        <v>USA</v>
      </c>
      <c r="R1529" t="str">
        <f>VLOOKUP(A1529,Sheet2!$A$1:G5253,7,0)</f>
        <v>PG-13</v>
      </c>
      <c r="S1529" t="str">
        <f>IF(Table19[[#This Row],[Language]]="English","English","Other language")</f>
        <v>English</v>
      </c>
      <c r="T1529">
        <f>Table19[[#This Row],[Gross Revenue]]-Table19[[#This Row],[Budget]]</f>
        <v>-40581346</v>
      </c>
      <c r="U1529" s="1">
        <f>(Table19[[#This Row],[Gross Revenue]]/Table19[[#This Row],[Budget]])-1</f>
        <v>-0.34684911111111116</v>
      </c>
      <c r="V1529" t="str">
        <f t="shared" si="52"/>
        <v>111-130 minutes</v>
      </c>
      <c r="W1529">
        <f>Table19[[#This Row],[Profit]]/Table19[[#This Row],[Budget]]*100</f>
        <v>-34.684911111111113</v>
      </c>
      <c r="X1529">
        <v>-1289919.5</v>
      </c>
      <c r="Y1529">
        <v>-4.8151417500000002E-2</v>
      </c>
      <c r="Z1529" t="str">
        <f t="shared" si="53"/>
        <v>High</v>
      </c>
    </row>
    <row r="1530" spans="1:26" x14ac:dyDescent="0.2">
      <c r="A1530" t="s">
        <v>3509</v>
      </c>
      <c r="B1530" t="s">
        <v>453</v>
      </c>
      <c r="C1530" t="s">
        <v>454</v>
      </c>
      <c r="D1530">
        <v>635</v>
      </c>
      <c r="E1530">
        <v>1352</v>
      </c>
      <c r="F1530">
        <v>85</v>
      </c>
      <c r="G1530">
        <v>471</v>
      </c>
      <c r="H1530">
        <v>4.8</v>
      </c>
      <c r="I1530">
        <v>67</v>
      </c>
      <c r="J1530">
        <v>91</v>
      </c>
      <c r="K1530">
        <v>10076136</v>
      </c>
      <c r="L1530">
        <v>35000000</v>
      </c>
      <c r="M1530" s="2">
        <f>VLOOKUP(A1530,Sheet2!$A$1:G5254,2,0)</f>
        <v>35868</v>
      </c>
      <c r="N1530" t="str">
        <f>VLOOKUP(A1530,Sheet2!$A$1:G5254,3,0)</f>
        <v>Color</v>
      </c>
      <c r="O1530" t="str">
        <f>VLOOKUP(A1530,Sheet2!$A$1:G5254,4,0)</f>
        <v>Action</v>
      </c>
      <c r="P1530" t="str">
        <f>VLOOKUP(A1530,Sheet2!$A$1:G5254,5,0)</f>
        <v>English</v>
      </c>
      <c r="Q1530" t="str">
        <f>VLOOKUP(A1530,Sheet2!$A$1:G5254,6,0)</f>
        <v>Aruba</v>
      </c>
      <c r="R1530" t="str">
        <f>VLOOKUP(A1530,Sheet2!$A$1:G5254,7,0)</f>
        <v>R</v>
      </c>
      <c r="S1530" t="str">
        <f>IF(Table19[[#This Row],[Language]]="English","English","Other language")</f>
        <v>English</v>
      </c>
      <c r="T1530">
        <f>Table19[[#This Row],[Gross Revenue]]-Table19[[#This Row],[Budget]]</f>
        <v>-24923864</v>
      </c>
      <c r="U1530" s="1">
        <f>(Table19[[#This Row],[Gross Revenue]]/Table19[[#This Row],[Budget]])-1</f>
        <v>-0.71211040000000003</v>
      </c>
      <c r="V1530" t="str">
        <f t="shared" si="52"/>
        <v>90-110 minutes</v>
      </c>
      <c r="W1530">
        <f>Table19[[#This Row],[Profit]]/Table19[[#This Row],[Budget]]*100</f>
        <v>-71.211039999999997</v>
      </c>
      <c r="X1530">
        <v>-1289919.5</v>
      </c>
      <c r="Y1530">
        <v>-4.8151417500000002E-2</v>
      </c>
      <c r="Z1530" t="str">
        <f t="shared" si="53"/>
        <v>Medium</v>
      </c>
    </row>
    <row r="1531" spans="1:26" x14ac:dyDescent="0.2">
      <c r="A1531" t="s">
        <v>5865</v>
      </c>
      <c r="B1531" t="s">
        <v>523</v>
      </c>
      <c r="C1531" t="s">
        <v>1740</v>
      </c>
      <c r="D1531">
        <v>11000</v>
      </c>
      <c r="E1531">
        <v>12874</v>
      </c>
      <c r="F1531">
        <v>0</v>
      </c>
      <c r="G1531">
        <v>0</v>
      </c>
      <c r="H1531">
        <v>7</v>
      </c>
      <c r="I1531">
        <v>251</v>
      </c>
      <c r="J1531">
        <v>133</v>
      </c>
      <c r="K1531">
        <v>148734225</v>
      </c>
      <c r="L1531">
        <v>30000000</v>
      </c>
      <c r="M1531" s="2">
        <f>VLOOKUP(A1531,Sheet2!$A$1:G5255,2,0)</f>
        <v>39111</v>
      </c>
      <c r="N1531" t="str">
        <f>VLOOKUP(A1531,Sheet2!$A$1:G5255,3,0)</f>
        <v>Color</v>
      </c>
      <c r="O1531" t="str">
        <f>VLOOKUP(A1531,Sheet2!$A$1:G5255,4,0)</f>
        <v>Comedy</v>
      </c>
      <c r="P1531" t="str">
        <f>VLOOKUP(A1531,Sheet2!$A$1:G5255,5,0)</f>
        <v>English</v>
      </c>
      <c r="Q1531" t="str">
        <f>VLOOKUP(A1531,Sheet2!$A$1:G5255,6,0)</f>
        <v>USA</v>
      </c>
      <c r="R1531" t="str">
        <f>VLOOKUP(A1531,Sheet2!$A$1:G5255,7,0)</f>
        <v>R</v>
      </c>
      <c r="S1531" t="str">
        <f>IF(Table19[[#This Row],[Language]]="English","English","Other language")</f>
        <v>English</v>
      </c>
      <c r="T1531">
        <f>Table19[[#This Row],[Gross Revenue]]-Table19[[#This Row],[Budget]]</f>
        <v>118734225</v>
      </c>
      <c r="U1531" s="1">
        <f>(Table19[[#This Row],[Gross Revenue]]/Table19[[#This Row],[Budget]])-1</f>
        <v>3.9578075000000004</v>
      </c>
      <c r="V1531" t="str">
        <f t="shared" si="52"/>
        <v>131-150 minutes</v>
      </c>
      <c r="W1531">
        <f>Table19[[#This Row],[Profit]]/Table19[[#This Row],[Budget]]*100</f>
        <v>395.78075000000001</v>
      </c>
      <c r="X1531">
        <v>1637763</v>
      </c>
      <c r="Y1531">
        <v>0.19178668286445014</v>
      </c>
      <c r="Z1531" t="str">
        <f t="shared" si="53"/>
        <v>Medium</v>
      </c>
    </row>
    <row r="1532" spans="1:26" x14ac:dyDescent="0.2">
      <c r="A1532" t="s">
        <v>4652</v>
      </c>
      <c r="B1532" t="s">
        <v>74</v>
      </c>
      <c r="C1532" t="s">
        <v>1732</v>
      </c>
      <c r="D1532">
        <v>12000</v>
      </c>
      <c r="E1532">
        <v>13421</v>
      </c>
      <c r="F1532">
        <v>295</v>
      </c>
      <c r="G1532">
        <v>0</v>
      </c>
      <c r="H1532">
        <v>6.2</v>
      </c>
      <c r="I1532">
        <v>279</v>
      </c>
      <c r="J1532">
        <v>121</v>
      </c>
      <c r="K1532">
        <v>79948113</v>
      </c>
      <c r="L1532">
        <v>50000000</v>
      </c>
      <c r="M1532" s="2">
        <f>VLOOKUP(A1532,Sheet2!$A$1:G5256,2,0)</f>
        <v>39836</v>
      </c>
      <c r="N1532" t="str">
        <f>VLOOKUP(A1532,Sheet2!$A$1:G5256,3,0)</f>
        <v>Color</v>
      </c>
      <c r="O1532" t="str">
        <f>VLOOKUP(A1532,Sheet2!$A$1:G5256,4,0)</f>
        <v>Drama</v>
      </c>
      <c r="P1532" t="str">
        <f>VLOOKUP(A1532,Sheet2!$A$1:G5256,5,0)</f>
        <v>English</v>
      </c>
      <c r="Q1532" t="str">
        <f>VLOOKUP(A1532,Sheet2!$A$1:G5256,6,0)</f>
        <v>USA</v>
      </c>
      <c r="R1532" t="str">
        <f>VLOOKUP(A1532,Sheet2!$A$1:G5256,7,0)</f>
        <v>PG-13</v>
      </c>
      <c r="S1532" t="str">
        <f>IF(Table19[[#This Row],[Language]]="English","English","Other language")</f>
        <v>English</v>
      </c>
      <c r="T1532">
        <f>Table19[[#This Row],[Gross Revenue]]-Table19[[#This Row],[Budget]]</f>
        <v>29948113</v>
      </c>
      <c r="U1532" s="1">
        <f>(Table19[[#This Row],[Gross Revenue]]/Table19[[#This Row],[Budget]])-1</f>
        <v>0.59896225999999997</v>
      </c>
      <c r="V1532" t="str">
        <f t="shared" si="52"/>
        <v>111-130 minutes</v>
      </c>
      <c r="W1532">
        <f>Table19[[#This Row],[Profit]]/Table19[[#This Row],[Budget]]*100</f>
        <v>59.896225999999999</v>
      </c>
      <c r="X1532">
        <v>-434215.5</v>
      </c>
      <c r="Y1532">
        <v>-0.10115100772200772</v>
      </c>
      <c r="Z1532" t="str">
        <f t="shared" si="53"/>
        <v>High</v>
      </c>
    </row>
    <row r="1533" spans="1:26" x14ac:dyDescent="0.2">
      <c r="A1533" t="s">
        <v>6338</v>
      </c>
      <c r="B1533" t="s">
        <v>971</v>
      </c>
      <c r="C1533" t="s">
        <v>1550</v>
      </c>
      <c r="D1533">
        <v>18000</v>
      </c>
      <c r="E1533">
        <v>33615</v>
      </c>
      <c r="F1533">
        <v>34</v>
      </c>
      <c r="G1533">
        <v>0</v>
      </c>
      <c r="H1533">
        <v>7.4</v>
      </c>
      <c r="I1533">
        <v>140</v>
      </c>
      <c r="J1533">
        <v>120</v>
      </c>
      <c r="K1533">
        <v>50173190</v>
      </c>
      <c r="L1533">
        <v>48000000</v>
      </c>
      <c r="M1533" s="2">
        <f>VLOOKUP(A1533,Sheet2!$A$1:G5257,2,0)</f>
        <v>36912</v>
      </c>
      <c r="N1533" t="str">
        <f>VLOOKUP(A1533,Sheet2!$A$1:G5257,3,0)</f>
        <v>Color</v>
      </c>
      <c r="O1533" t="str">
        <f>VLOOKUP(A1533,Sheet2!$A$1:G5257,4,0)</f>
        <v>Drama</v>
      </c>
      <c r="P1533" t="str">
        <f>VLOOKUP(A1533,Sheet2!$A$1:G5257,5,0)</f>
        <v>English</v>
      </c>
      <c r="Q1533" t="str">
        <f>VLOOKUP(A1533,Sheet2!$A$1:G5257,6,0)</f>
        <v>USA</v>
      </c>
      <c r="R1533" t="str">
        <f>VLOOKUP(A1533,Sheet2!$A$1:G5257,7,0)</f>
        <v>PG-13</v>
      </c>
      <c r="S1533" t="str">
        <f>IF(Table19[[#This Row],[Language]]="English","English","Other language")</f>
        <v>English</v>
      </c>
      <c r="T1533">
        <f>Table19[[#This Row],[Gross Revenue]]-Table19[[#This Row],[Budget]]</f>
        <v>2173190</v>
      </c>
      <c r="U1533" s="1">
        <f>(Table19[[#This Row],[Gross Revenue]]/Table19[[#This Row],[Budget]])-1</f>
        <v>4.5274791666666703E-2</v>
      </c>
      <c r="V1533" t="str">
        <f t="shared" si="52"/>
        <v>111-130 minutes</v>
      </c>
      <c r="W1533">
        <f>Table19[[#This Row],[Profit]]/Table19[[#This Row],[Budget]]*100</f>
        <v>4.5274791666666667</v>
      </c>
      <c r="X1533">
        <v>-434215.5</v>
      </c>
      <c r="Y1533">
        <v>-0.10115100772200772</v>
      </c>
      <c r="Z1533" t="str">
        <f t="shared" si="53"/>
        <v>High</v>
      </c>
    </row>
    <row r="1534" spans="1:26" x14ac:dyDescent="0.2">
      <c r="A1534" t="s">
        <v>4671</v>
      </c>
      <c r="B1534" t="s">
        <v>655</v>
      </c>
      <c r="C1534" t="s">
        <v>1745</v>
      </c>
      <c r="D1534">
        <v>3000</v>
      </c>
      <c r="E1534">
        <v>4567</v>
      </c>
      <c r="F1534">
        <v>66</v>
      </c>
      <c r="G1534">
        <v>27000</v>
      </c>
      <c r="H1534">
        <v>6.2</v>
      </c>
      <c r="I1534">
        <v>198</v>
      </c>
      <c r="J1534">
        <v>98</v>
      </c>
      <c r="K1534">
        <v>42592530</v>
      </c>
      <c r="L1534">
        <v>15000000</v>
      </c>
      <c r="M1534" s="2">
        <f>VLOOKUP(A1534,Sheet2!$A$1:G5258,2,0)</f>
        <v>42285</v>
      </c>
      <c r="N1534" t="str">
        <f>VLOOKUP(A1534,Sheet2!$A$1:G5258,3,0)</f>
        <v>Color</v>
      </c>
      <c r="O1534" t="str">
        <f>VLOOKUP(A1534,Sheet2!$A$1:G5258,4,0)</f>
        <v>Comedy</v>
      </c>
      <c r="P1534" t="str">
        <f>VLOOKUP(A1534,Sheet2!$A$1:G5258,5,0)</f>
        <v>English</v>
      </c>
      <c r="Q1534" t="str">
        <f>VLOOKUP(A1534,Sheet2!$A$1:G5258,6,0)</f>
        <v>USA</v>
      </c>
      <c r="R1534" t="str">
        <f>VLOOKUP(A1534,Sheet2!$A$1:G5258,7,0)</f>
        <v>PG-13</v>
      </c>
      <c r="S1534" t="str">
        <f>IF(Table19[[#This Row],[Language]]="English","English","Other language")</f>
        <v>English</v>
      </c>
      <c r="T1534">
        <f>Table19[[#This Row],[Gross Revenue]]-Table19[[#This Row],[Budget]]</f>
        <v>27592530</v>
      </c>
      <c r="U1534" s="1">
        <f>(Table19[[#This Row],[Gross Revenue]]/Table19[[#This Row],[Budget]])-1</f>
        <v>1.839502</v>
      </c>
      <c r="V1534" t="str">
        <f t="shared" si="52"/>
        <v>90-110 minutes</v>
      </c>
      <c r="W1534">
        <f>Table19[[#This Row],[Profit]]/Table19[[#This Row],[Budget]]*100</f>
        <v>183.9502</v>
      </c>
      <c r="X1534">
        <v>1637763</v>
      </c>
      <c r="Y1534">
        <v>0.19178668286445014</v>
      </c>
      <c r="Z1534" t="str">
        <f t="shared" si="53"/>
        <v>Medium</v>
      </c>
    </row>
    <row r="1535" spans="1:26" x14ac:dyDescent="0.2">
      <c r="A1535" t="s">
        <v>5760</v>
      </c>
      <c r="B1535" t="s">
        <v>2516</v>
      </c>
      <c r="C1535" t="s">
        <v>692</v>
      </c>
      <c r="D1535">
        <v>2</v>
      </c>
      <c r="E1535">
        <v>4</v>
      </c>
      <c r="F1535">
        <v>17000</v>
      </c>
      <c r="G1535">
        <v>0</v>
      </c>
      <c r="H1535">
        <v>7</v>
      </c>
      <c r="I1535">
        <v>85</v>
      </c>
      <c r="J1535">
        <v>134</v>
      </c>
      <c r="K1535">
        <v>5532301</v>
      </c>
      <c r="L1535">
        <v>28000000</v>
      </c>
      <c r="M1535" s="2">
        <f>VLOOKUP(A1535,Sheet2!$A$1:G5259,2,0)</f>
        <v>35791</v>
      </c>
      <c r="N1535" t="str">
        <f>VLOOKUP(A1535,Sheet2!$A$1:G5259,3,0)</f>
        <v>Color</v>
      </c>
      <c r="O1535" t="str">
        <f>VLOOKUP(A1535,Sheet2!$A$1:G5259,4,0)</f>
        <v>Biography</v>
      </c>
      <c r="P1535" t="str">
        <f>VLOOKUP(A1535,Sheet2!$A$1:G5259,5,0)</f>
        <v>English</v>
      </c>
      <c r="Q1535" t="str">
        <f>VLOOKUP(A1535,Sheet2!$A$1:G5259,6,0)</f>
        <v>USA</v>
      </c>
      <c r="R1535" t="str">
        <f>VLOOKUP(A1535,Sheet2!$A$1:G5259,7,0)</f>
        <v>PG-13</v>
      </c>
      <c r="S1535" t="str">
        <f>IF(Table19[[#This Row],[Language]]="English","English","Other language")</f>
        <v>English</v>
      </c>
      <c r="T1535">
        <f>Table19[[#This Row],[Gross Revenue]]-Table19[[#This Row],[Budget]]</f>
        <v>-22467699</v>
      </c>
      <c r="U1535" s="1">
        <f>(Table19[[#This Row],[Gross Revenue]]/Table19[[#This Row],[Budget]])-1</f>
        <v>-0.80241782142857143</v>
      </c>
      <c r="V1535" t="str">
        <f t="shared" si="52"/>
        <v>131-150 minutes</v>
      </c>
      <c r="W1535">
        <f>Table19[[#This Row],[Profit]]/Table19[[#This Row],[Budget]]*100</f>
        <v>-80.241782142857147</v>
      </c>
      <c r="X1535">
        <v>-1289919.5</v>
      </c>
      <c r="Y1535">
        <v>-4.8151417500000002E-2</v>
      </c>
      <c r="Z1535" t="str">
        <f t="shared" si="53"/>
        <v>Medium</v>
      </c>
    </row>
    <row r="1536" spans="1:26" x14ac:dyDescent="0.2">
      <c r="A1536" t="s">
        <v>6708</v>
      </c>
      <c r="B1536" t="s">
        <v>3090</v>
      </c>
      <c r="C1536" t="s">
        <v>2793</v>
      </c>
      <c r="D1536">
        <v>264</v>
      </c>
      <c r="E1536">
        <v>537</v>
      </c>
      <c r="F1536">
        <v>0</v>
      </c>
      <c r="G1536">
        <v>0</v>
      </c>
      <c r="H1536">
        <v>7.8</v>
      </c>
      <c r="I1536">
        <v>377</v>
      </c>
      <c r="J1536">
        <v>99</v>
      </c>
      <c r="K1536">
        <v>17104669</v>
      </c>
      <c r="L1536">
        <v>20000000</v>
      </c>
      <c r="M1536" s="2">
        <f>VLOOKUP(A1536,Sheet2!$A$1:G5260,2,0)</f>
        <v>37997</v>
      </c>
      <c r="N1536" t="str">
        <f>VLOOKUP(A1536,Sheet2!$A$1:G5260,3,0)</f>
        <v>Color</v>
      </c>
      <c r="O1536" t="str">
        <f>VLOOKUP(A1536,Sheet2!$A$1:G5260,4,0)</f>
        <v>Action</v>
      </c>
      <c r="P1536" t="str">
        <f>VLOOKUP(A1536,Sheet2!$A$1:G5260,5,0)</f>
        <v>Cantonese</v>
      </c>
      <c r="Q1536" t="str">
        <f>VLOOKUP(A1536,Sheet2!$A$1:G5260,6,0)</f>
        <v>Hong Kong</v>
      </c>
      <c r="R1536" t="str">
        <f>VLOOKUP(A1536,Sheet2!$A$1:G5260,7,0)</f>
        <v>R</v>
      </c>
      <c r="S1536" t="str">
        <f>IF(Table19[[#This Row],[Language]]="English","English","Other language")</f>
        <v>Other language</v>
      </c>
      <c r="T1536">
        <f>Table19[[#This Row],[Gross Revenue]]-Table19[[#This Row],[Budget]]</f>
        <v>-2895331</v>
      </c>
      <c r="U1536" s="1">
        <f>(Table19[[#This Row],[Gross Revenue]]/Table19[[#This Row],[Budget]])-1</f>
        <v>-0.14476655000000005</v>
      </c>
      <c r="V1536" t="str">
        <f t="shared" si="52"/>
        <v>90-110 minutes</v>
      </c>
      <c r="W1536">
        <f>Table19[[#This Row],[Profit]]/Table19[[#This Row],[Budget]]*100</f>
        <v>-14.476654999999999</v>
      </c>
      <c r="X1536">
        <v>-1289919.5</v>
      </c>
      <c r="Y1536">
        <v>-4.8151417500000002E-2</v>
      </c>
      <c r="Z1536" t="str">
        <f t="shared" si="53"/>
        <v>Medium</v>
      </c>
    </row>
    <row r="1537" spans="1:26" x14ac:dyDescent="0.2">
      <c r="A1537" t="s">
        <v>4975</v>
      </c>
      <c r="B1537" t="s">
        <v>1981</v>
      </c>
      <c r="C1537" t="s">
        <v>1982</v>
      </c>
      <c r="D1537">
        <v>79</v>
      </c>
      <c r="E1537">
        <v>285</v>
      </c>
      <c r="F1537">
        <v>3</v>
      </c>
      <c r="G1537">
        <v>0</v>
      </c>
      <c r="H1537">
        <v>6.5</v>
      </c>
      <c r="I1537">
        <v>65</v>
      </c>
      <c r="J1537">
        <v>100</v>
      </c>
      <c r="K1537">
        <v>129115</v>
      </c>
      <c r="L1537">
        <v>25000000</v>
      </c>
      <c r="M1537" s="2">
        <f>VLOOKUP(A1537,Sheet2!$A$1:G5261,2,0)</f>
        <v>41906</v>
      </c>
      <c r="N1537" t="str">
        <f>VLOOKUP(A1537,Sheet2!$A$1:G5261,3,0)</f>
        <v>Color</v>
      </c>
      <c r="O1537" t="str">
        <f>VLOOKUP(A1537,Sheet2!$A$1:G5261,4,0)</f>
        <v>Action</v>
      </c>
      <c r="P1537" t="str">
        <f>VLOOKUP(A1537,Sheet2!$A$1:G5261,5,0)</f>
        <v>Cantonese</v>
      </c>
      <c r="Q1537" t="str">
        <f>VLOOKUP(A1537,Sheet2!$A$1:G5261,6,0)</f>
        <v>China</v>
      </c>
      <c r="R1537">
        <f>VLOOKUP(A1537,Sheet2!$A$1:G5261,7,0)</f>
        <v>0</v>
      </c>
      <c r="S1537" t="str">
        <f>IF(Table19[[#This Row],[Language]]="English","English","Other language")</f>
        <v>Other language</v>
      </c>
      <c r="T1537">
        <f>Table19[[#This Row],[Gross Revenue]]-Table19[[#This Row],[Budget]]</f>
        <v>-24870885</v>
      </c>
      <c r="U1537" s="1">
        <f>(Table19[[#This Row],[Gross Revenue]]/Table19[[#This Row],[Budget]])-1</f>
        <v>-0.99483540000000004</v>
      </c>
      <c r="V1537" t="str">
        <f t="shared" si="52"/>
        <v>90-110 minutes</v>
      </c>
      <c r="W1537">
        <f>Table19[[#This Row],[Profit]]/Table19[[#This Row],[Budget]]*100</f>
        <v>-99.483540000000005</v>
      </c>
      <c r="X1537">
        <v>-1289919.5</v>
      </c>
      <c r="Y1537">
        <v>-4.8151417500000002E-2</v>
      </c>
      <c r="Z1537" t="str">
        <f t="shared" si="53"/>
        <v>Medium</v>
      </c>
    </row>
    <row r="1538" spans="1:26" x14ac:dyDescent="0.2">
      <c r="A1538" t="s">
        <v>6542</v>
      </c>
      <c r="B1538" t="s">
        <v>258</v>
      </c>
      <c r="C1538" t="s">
        <v>2983</v>
      </c>
      <c r="D1538">
        <v>11000</v>
      </c>
      <c r="E1538">
        <v>12754</v>
      </c>
      <c r="F1538">
        <v>54</v>
      </c>
      <c r="G1538">
        <v>6000</v>
      </c>
      <c r="H1538">
        <v>7.6</v>
      </c>
      <c r="I1538">
        <v>266</v>
      </c>
      <c r="J1538">
        <v>92</v>
      </c>
      <c r="K1538">
        <v>215395021</v>
      </c>
      <c r="L1538">
        <v>130000000</v>
      </c>
      <c r="M1538" s="2">
        <f>VLOOKUP(A1538,Sheet2!$A$1:G5262,2,0)</f>
        <v>39494</v>
      </c>
      <c r="N1538" t="str">
        <f>VLOOKUP(A1538,Sheet2!$A$1:G5262,3,0)</f>
        <v>Color</v>
      </c>
      <c r="O1538" t="str">
        <f>VLOOKUP(A1538,Sheet2!$A$1:G5262,4,0)</f>
        <v>Action</v>
      </c>
      <c r="P1538" t="str">
        <f>VLOOKUP(A1538,Sheet2!$A$1:G5262,5,0)</f>
        <v>English</v>
      </c>
      <c r="Q1538" t="str">
        <f>VLOOKUP(A1538,Sheet2!$A$1:G5262,6,0)</f>
        <v>USA</v>
      </c>
      <c r="R1538" t="str">
        <f>VLOOKUP(A1538,Sheet2!$A$1:G5262,7,0)</f>
        <v>PG</v>
      </c>
      <c r="S1538" t="str">
        <f>IF(Table19[[#This Row],[Language]]="English","English","Other language")</f>
        <v>English</v>
      </c>
      <c r="T1538">
        <f>Table19[[#This Row],[Gross Revenue]]-Table19[[#This Row],[Budget]]</f>
        <v>85395021</v>
      </c>
      <c r="U1538" s="1">
        <f>(Table19[[#This Row],[Gross Revenue]]/Table19[[#This Row],[Budget]])-1</f>
        <v>0.65688477692307701</v>
      </c>
      <c r="V1538" t="str">
        <f t="shared" ref="V1538:V1601" si="54">IF(J1538="","",IF(J1538&lt;90,"&lt;90 minutes",IF(J1538&lt;=110,"90-110 minutes",IF(J1538&lt;=130,"111-130 minutes",IF(J1538&lt;=150,"131-150 minutes","&gt;150 minutes")))))</f>
        <v>90-110 minutes</v>
      </c>
      <c r="W1538">
        <f>Table19[[#This Row],[Profit]]/Table19[[#This Row],[Budget]]*100</f>
        <v>65.688477692307686</v>
      </c>
      <c r="X1538">
        <v>-1289919.5</v>
      </c>
      <c r="Y1538">
        <v>-4.8151417500000002E-2</v>
      </c>
      <c r="Z1538" t="str">
        <f t="shared" ref="Z1538:Z1539" si="55">IF(L1538="","",IF(L1538&lt;=$AA$26,"Low",IF(L1538&lt;=$AA$28,"Medium","High")))</f>
        <v>High</v>
      </c>
    </row>
    <row r="1539" spans="1:26" x14ac:dyDescent="0.2">
      <c r="A1539" t="s">
        <v>6220</v>
      </c>
      <c r="B1539" t="s">
        <v>258</v>
      </c>
      <c r="C1539" t="s">
        <v>2823</v>
      </c>
      <c r="D1539">
        <v>11000</v>
      </c>
      <c r="E1539">
        <v>21015</v>
      </c>
      <c r="F1539">
        <v>90</v>
      </c>
      <c r="G1539">
        <v>20000</v>
      </c>
      <c r="H1539">
        <v>7.3</v>
      </c>
      <c r="I1539">
        <v>284</v>
      </c>
      <c r="J1539">
        <v>90</v>
      </c>
      <c r="K1539">
        <v>165230261</v>
      </c>
      <c r="L1539">
        <v>150000000</v>
      </c>
      <c r="M1539" s="2">
        <f>VLOOKUP(A1539,Sheet2!$A$1:G5263,2,0)</f>
        <v>40642</v>
      </c>
      <c r="N1539" t="str">
        <f>VLOOKUP(A1539,Sheet2!$A$1:G5263,3,0)</f>
        <v>Color</v>
      </c>
      <c r="O1539" t="str">
        <f>VLOOKUP(A1539,Sheet2!$A$1:G5263,4,0)</f>
        <v>Action</v>
      </c>
      <c r="P1539" t="str">
        <f>VLOOKUP(A1539,Sheet2!$A$1:G5263,5,0)</f>
        <v>English</v>
      </c>
      <c r="Q1539" t="str">
        <f>VLOOKUP(A1539,Sheet2!$A$1:G5263,6,0)</f>
        <v>USA</v>
      </c>
      <c r="R1539" t="str">
        <f>VLOOKUP(A1539,Sheet2!$A$1:G5263,7,0)</f>
        <v>PG</v>
      </c>
      <c r="S1539" t="str">
        <f>IF(Table19[[#This Row],[Language]]="English","English","Other language")</f>
        <v>English</v>
      </c>
      <c r="T1539">
        <f>Table19[[#This Row],[Gross Revenue]]-Table19[[#This Row],[Budget]]</f>
        <v>15230261</v>
      </c>
      <c r="U1539" s="1">
        <f>(Table19[[#This Row],[Gross Revenue]]/Table19[[#This Row],[Budget]])-1</f>
        <v>0.10153507333333334</v>
      </c>
      <c r="V1539" t="str">
        <f t="shared" si="54"/>
        <v>90-110 minutes</v>
      </c>
      <c r="W1539">
        <f>Table19[[#This Row],[Profit]]/Table19[[#This Row],[Budget]]*100</f>
        <v>10.153507333333334</v>
      </c>
      <c r="X1539">
        <v>-1289919.5</v>
      </c>
      <c r="Y1539">
        <v>-4.8151417500000002E-2</v>
      </c>
      <c r="Z1539" t="str">
        <f t="shared" si="55"/>
        <v>High</v>
      </c>
    </row>
    <row r="1540" spans="1:26" x14ac:dyDescent="0.2">
      <c r="A1540" t="s">
        <v>4653</v>
      </c>
      <c r="B1540" t="s">
        <v>1094</v>
      </c>
      <c r="C1540" t="s">
        <v>1094</v>
      </c>
      <c r="D1540">
        <v>176</v>
      </c>
      <c r="E1540">
        <v>361</v>
      </c>
      <c r="F1540">
        <v>176</v>
      </c>
      <c r="G1540">
        <v>0</v>
      </c>
      <c r="H1540">
        <v>6.2</v>
      </c>
      <c r="I1540">
        <v>63</v>
      </c>
      <c r="J1540">
        <v>81</v>
      </c>
      <c r="K1540">
        <v>16033556</v>
      </c>
      <c r="L1540">
        <v>10000000</v>
      </c>
      <c r="M1540" s="2">
        <f>VLOOKUP(A1540,Sheet2!$A$1:G5264,2,0)</f>
        <v>37305</v>
      </c>
      <c r="N1540" t="str">
        <f>VLOOKUP(A1540,Sheet2!$A$1:G5264,3,0)</f>
        <v>Color</v>
      </c>
      <c r="O1540" t="str">
        <f>VLOOKUP(A1540,Sheet2!$A$1:G5264,4,0)</f>
        <v>Action</v>
      </c>
      <c r="P1540" t="str">
        <f>VLOOKUP(A1540,Sheet2!$A$1:G5264,5,0)</f>
        <v>English</v>
      </c>
      <c r="Q1540" t="str">
        <f>VLOOKUP(A1540,Sheet2!$A$1:G5264,6,0)</f>
        <v>USA</v>
      </c>
      <c r="R1540" t="str">
        <f>VLOOKUP(A1540,Sheet2!$A$1:G5264,7,0)</f>
        <v>PG-13</v>
      </c>
      <c r="S1540" t="str">
        <f>IF(Table19[[#This Row],[Language]]="English","English","Other language")</f>
        <v>English</v>
      </c>
      <c r="T1540">
        <f>Table19[[#This Row],[Gross Revenue]]-Table19[[#This Row],[Budget]]</f>
        <v>6033556</v>
      </c>
      <c r="U1540" s="1">
        <f>(Table19[[#This Row],[Gross Revenue]]/Table19[[#This Row],[Budget]])-1</f>
        <v>0.60335559999999999</v>
      </c>
      <c r="V1540" t="str">
        <f t="shared" si="54"/>
        <v>&lt;90 minutes</v>
      </c>
      <c r="W1540">
        <f>Table19[[#This Row],[Profit]]/Table19[[#This Row],[Budget]]*100</f>
        <v>60.335560000000001</v>
      </c>
      <c r="X1540">
        <v>-1289919.5</v>
      </c>
      <c r="Y1540">
        <v>-4.8151417500000002E-2</v>
      </c>
      <c r="Z1540" t="str">
        <f t="shared" ref="Z1540:Z1601" si="56">IF(L1540="","",IF(L1540&lt;=$AA$26,"Low",IF(L1540&lt;=$AA$28,"Medium","High")))</f>
        <v>Low</v>
      </c>
    </row>
    <row r="1541" spans="1:26" x14ac:dyDescent="0.2">
      <c r="A1541" t="s">
        <v>4016</v>
      </c>
      <c r="B1541" t="s">
        <v>1125</v>
      </c>
      <c r="C1541" t="s">
        <v>1126</v>
      </c>
      <c r="D1541">
        <v>945</v>
      </c>
      <c r="E1541">
        <v>2924</v>
      </c>
      <c r="F1541">
        <v>28</v>
      </c>
      <c r="G1541">
        <v>995</v>
      </c>
      <c r="H1541">
        <v>5.7</v>
      </c>
      <c r="I1541">
        <v>18</v>
      </c>
      <c r="J1541">
        <v>100</v>
      </c>
      <c r="K1541">
        <v>20186</v>
      </c>
      <c r="L1541">
        <v>930000</v>
      </c>
      <c r="M1541" s="2">
        <f>VLOOKUP(A1541,Sheet2!$A$1:G5265,2,0)</f>
        <v>40825</v>
      </c>
      <c r="N1541" t="str">
        <f>VLOOKUP(A1541,Sheet2!$A$1:G5265,3,0)</f>
        <v>Color</v>
      </c>
      <c r="O1541" t="str">
        <f>VLOOKUP(A1541,Sheet2!$A$1:G5265,4,0)</f>
        <v>Comedy</v>
      </c>
      <c r="P1541" t="str">
        <f>VLOOKUP(A1541,Sheet2!$A$1:G5265,5,0)</f>
        <v>English</v>
      </c>
      <c r="Q1541" t="str">
        <f>VLOOKUP(A1541,Sheet2!$A$1:G5265,6,0)</f>
        <v>USA</v>
      </c>
      <c r="R1541" t="str">
        <f>VLOOKUP(A1541,Sheet2!$A$1:G5265,7,0)</f>
        <v>R</v>
      </c>
      <c r="S1541" t="str">
        <f>IF(Table19[[#This Row],[Language]]="English","English","Other language")</f>
        <v>English</v>
      </c>
      <c r="T1541">
        <f>Table19[[#This Row],[Gross Revenue]]-Table19[[#This Row],[Budget]]</f>
        <v>-909814</v>
      </c>
      <c r="U1541" s="1">
        <f>(Table19[[#This Row],[Gross Revenue]]/Table19[[#This Row],[Budget]])-1</f>
        <v>-0.97829462365591402</v>
      </c>
      <c r="V1541" t="str">
        <f t="shared" si="54"/>
        <v>90-110 minutes</v>
      </c>
      <c r="W1541">
        <f>Table19[[#This Row],[Profit]]/Table19[[#This Row],[Budget]]*100</f>
        <v>-97.829462365591397</v>
      </c>
      <c r="X1541">
        <v>1637763</v>
      </c>
      <c r="Y1541">
        <v>0.19178668286445014</v>
      </c>
      <c r="Z1541" t="str">
        <f t="shared" si="56"/>
        <v>Low</v>
      </c>
    </row>
    <row r="1542" spans="1:26" x14ac:dyDescent="0.2">
      <c r="A1542" t="s">
        <v>4591</v>
      </c>
      <c r="B1542" t="s">
        <v>971</v>
      </c>
      <c r="C1542" t="s">
        <v>1327</v>
      </c>
      <c r="D1542">
        <v>18000</v>
      </c>
      <c r="E1542">
        <v>19129</v>
      </c>
      <c r="F1542">
        <v>161</v>
      </c>
      <c r="G1542">
        <v>11000</v>
      </c>
      <c r="H1542">
        <v>8.3000000000000007</v>
      </c>
      <c r="I1542">
        <v>177</v>
      </c>
      <c r="J1542">
        <v>138</v>
      </c>
      <c r="K1542">
        <v>64604977</v>
      </c>
      <c r="L1542">
        <v>35000000</v>
      </c>
      <c r="M1542" s="2">
        <f>VLOOKUP(A1542,Sheet2!$A$1:G5266,2,0)</f>
        <v>35477</v>
      </c>
      <c r="N1542" t="str">
        <f>VLOOKUP(A1542,Sheet2!$A$1:G5266,3,0)</f>
        <v>Color</v>
      </c>
      <c r="O1542" t="str">
        <f>VLOOKUP(A1542,Sheet2!$A$1:G5266,4,0)</f>
        <v>Crime</v>
      </c>
      <c r="P1542" t="str">
        <f>VLOOKUP(A1542,Sheet2!$A$1:G5266,5,0)</f>
        <v>English</v>
      </c>
      <c r="Q1542" t="str">
        <f>VLOOKUP(A1542,Sheet2!$A$1:G5266,6,0)</f>
        <v>USA</v>
      </c>
      <c r="R1542" t="str">
        <f>VLOOKUP(A1542,Sheet2!$A$1:G5266,7,0)</f>
        <v>R</v>
      </c>
      <c r="S1542" t="str">
        <f>IF(Table19[[#This Row],[Language]]="English","English","Other language")</f>
        <v>English</v>
      </c>
      <c r="T1542">
        <f>Table19[[#This Row],[Gross Revenue]]-Table19[[#This Row],[Budget]]</f>
        <v>29604977</v>
      </c>
      <c r="U1542" s="1">
        <f>(Table19[[#This Row],[Gross Revenue]]/Table19[[#This Row],[Budget]])-1</f>
        <v>0.84585648571428562</v>
      </c>
      <c r="V1542" t="str">
        <f t="shared" si="54"/>
        <v>131-150 minutes</v>
      </c>
      <c r="W1542">
        <f>Table19[[#This Row],[Profit]]/Table19[[#This Row],[Budget]]*100</f>
        <v>84.585648571428578</v>
      </c>
      <c r="X1542">
        <v>-74533.5</v>
      </c>
      <c r="Y1542">
        <v>-7.4856785714285719E-3</v>
      </c>
      <c r="Z1542" t="str">
        <f t="shared" si="56"/>
        <v>Medium</v>
      </c>
    </row>
    <row r="1543" spans="1:26" x14ac:dyDescent="0.2">
      <c r="A1543" t="s">
        <v>6598</v>
      </c>
      <c r="B1543" t="s">
        <v>3013</v>
      </c>
      <c r="C1543" t="s">
        <v>2526</v>
      </c>
      <c r="D1543">
        <v>80</v>
      </c>
      <c r="E1543">
        <v>209</v>
      </c>
      <c r="F1543">
        <v>52</v>
      </c>
      <c r="G1543">
        <v>420</v>
      </c>
      <c r="H1543">
        <v>7.2</v>
      </c>
      <c r="I1543">
        <v>64</v>
      </c>
      <c r="J1543">
        <v>97</v>
      </c>
      <c r="K1543">
        <v>1141829</v>
      </c>
      <c r="L1543">
        <v>700000</v>
      </c>
      <c r="M1543" s="2">
        <f>VLOOKUP(A1543,Sheet2!$A$1:G5267,2,0)</f>
        <v>36939</v>
      </c>
      <c r="N1543" t="str">
        <f>VLOOKUP(A1543,Sheet2!$A$1:G5267,3,0)</f>
        <v>Color</v>
      </c>
      <c r="O1543" t="str">
        <f>VLOOKUP(A1543,Sheet2!$A$1:G5267,4,0)</f>
        <v>Crime</v>
      </c>
      <c r="P1543" t="str">
        <f>VLOOKUP(A1543,Sheet2!$A$1:G5267,5,0)</f>
        <v>English</v>
      </c>
      <c r="Q1543" t="str">
        <f>VLOOKUP(A1543,Sheet2!$A$1:G5267,6,0)</f>
        <v>USA</v>
      </c>
      <c r="R1543" t="str">
        <f>VLOOKUP(A1543,Sheet2!$A$1:G5267,7,0)</f>
        <v>NC-17</v>
      </c>
      <c r="S1543" t="str">
        <f>IF(Table19[[#This Row],[Language]]="English","English","Other language")</f>
        <v>English</v>
      </c>
      <c r="T1543">
        <f>Table19[[#This Row],[Gross Revenue]]-Table19[[#This Row],[Budget]]</f>
        <v>441829</v>
      </c>
      <c r="U1543" s="1">
        <f>(Table19[[#This Row],[Gross Revenue]]/Table19[[#This Row],[Budget]])-1</f>
        <v>0.63118428571428575</v>
      </c>
      <c r="V1543" t="str">
        <f t="shared" si="54"/>
        <v>90-110 minutes</v>
      </c>
      <c r="W1543">
        <f>Table19[[#This Row],[Profit]]/Table19[[#This Row],[Budget]]*100</f>
        <v>63.118428571428574</v>
      </c>
      <c r="X1543">
        <v>-74533.5</v>
      </c>
      <c r="Y1543">
        <v>-7.4856785714285719E-3</v>
      </c>
      <c r="Z1543" t="str">
        <f t="shared" si="56"/>
        <v>Low</v>
      </c>
    </row>
    <row r="1544" spans="1:26" x14ac:dyDescent="0.2">
      <c r="A1544" t="s">
        <v>5598</v>
      </c>
      <c r="B1544" t="s">
        <v>1886</v>
      </c>
      <c r="C1544" t="s">
        <v>2404</v>
      </c>
      <c r="D1544">
        <v>699</v>
      </c>
      <c r="E1544">
        <v>936</v>
      </c>
      <c r="F1544">
        <v>7</v>
      </c>
      <c r="G1544">
        <v>0</v>
      </c>
      <c r="H1544">
        <v>6.8</v>
      </c>
      <c r="I1544">
        <v>18</v>
      </c>
      <c r="J1544">
        <v>108</v>
      </c>
      <c r="K1544">
        <v>54215416</v>
      </c>
      <c r="L1544">
        <v>6500000</v>
      </c>
      <c r="M1544" s="2">
        <f>VLOOKUP(A1544,Sheet2!$A$1:G5268,2,0)</f>
        <v>32086</v>
      </c>
      <c r="N1544" t="str">
        <f>VLOOKUP(A1544,Sheet2!$A$1:G5268,3,0)</f>
        <v>Color</v>
      </c>
      <c r="O1544" t="str">
        <f>VLOOKUP(A1544,Sheet2!$A$1:G5268,4,0)</f>
        <v>Biography</v>
      </c>
      <c r="P1544" t="str">
        <f>VLOOKUP(A1544,Sheet2!$A$1:G5268,5,0)</f>
        <v>English</v>
      </c>
      <c r="Q1544" t="str">
        <f>VLOOKUP(A1544,Sheet2!$A$1:G5268,6,0)</f>
        <v>USA</v>
      </c>
      <c r="R1544" t="str">
        <f>VLOOKUP(A1544,Sheet2!$A$1:G5268,7,0)</f>
        <v>PG-13</v>
      </c>
      <c r="S1544" t="str">
        <f>IF(Table19[[#This Row],[Language]]="English","English","Other language")</f>
        <v>English</v>
      </c>
      <c r="T1544">
        <f>Table19[[#This Row],[Gross Revenue]]-Table19[[#This Row],[Budget]]</f>
        <v>47715416</v>
      </c>
      <c r="U1544" s="1">
        <f>(Table19[[#This Row],[Gross Revenue]]/Table19[[#This Row],[Budget]])-1</f>
        <v>7.3408332307692312</v>
      </c>
      <c r="V1544" t="str">
        <f t="shared" si="54"/>
        <v>90-110 minutes</v>
      </c>
      <c r="W1544">
        <f>Table19[[#This Row],[Profit]]/Table19[[#This Row],[Budget]]*100</f>
        <v>734.08332307692308</v>
      </c>
      <c r="X1544">
        <v>-1289919.5</v>
      </c>
      <c r="Y1544">
        <v>-4.8151417500000002E-2</v>
      </c>
      <c r="Z1544" t="str">
        <f t="shared" si="56"/>
        <v>Low</v>
      </c>
    </row>
    <row r="1545" spans="1:26" x14ac:dyDescent="0.2">
      <c r="A1545" t="s">
        <v>5489</v>
      </c>
      <c r="B1545" t="s">
        <v>2343</v>
      </c>
      <c r="C1545" t="s">
        <v>2344</v>
      </c>
      <c r="D1545">
        <v>174</v>
      </c>
      <c r="E1545">
        <v>222</v>
      </c>
      <c r="F1545">
        <v>22</v>
      </c>
      <c r="G1545">
        <v>140</v>
      </c>
      <c r="H1545">
        <v>6.8</v>
      </c>
      <c r="I1545">
        <v>39</v>
      </c>
      <c r="J1545">
        <v>106</v>
      </c>
      <c r="K1545">
        <v>886410</v>
      </c>
      <c r="L1545">
        <v>3500000</v>
      </c>
      <c r="M1545" s="2">
        <f>VLOOKUP(A1545,Sheet2!$A$1:G5269,2,0)</f>
        <v>35900</v>
      </c>
      <c r="N1545" t="str">
        <f>VLOOKUP(A1545,Sheet2!$A$1:G5269,3,0)</f>
        <v>Color</v>
      </c>
      <c r="O1545" t="str">
        <f>VLOOKUP(A1545,Sheet2!$A$1:G5269,4,0)</f>
        <v>Drama</v>
      </c>
      <c r="P1545" t="str">
        <f>VLOOKUP(A1545,Sheet2!$A$1:G5269,5,0)</f>
        <v>Spanish</v>
      </c>
      <c r="Q1545" t="str">
        <f>VLOOKUP(A1545,Sheet2!$A$1:G5269,6,0)</f>
        <v>Mexico</v>
      </c>
      <c r="R1545" t="str">
        <f>VLOOKUP(A1545,Sheet2!$A$1:G5269,7,0)</f>
        <v>R</v>
      </c>
      <c r="S1545" t="str">
        <f>IF(Table19[[#This Row],[Language]]="English","English","Other language")</f>
        <v>Other language</v>
      </c>
      <c r="T1545">
        <f>Table19[[#This Row],[Gross Revenue]]-Table19[[#This Row],[Budget]]</f>
        <v>-2613590</v>
      </c>
      <c r="U1545" s="1">
        <f>(Table19[[#This Row],[Gross Revenue]]/Table19[[#This Row],[Budget]])-1</f>
        <v>-0.74673999999999996</v>
      </c>
      <c r="V1545" t="str">
        <f t="shared" si="54"/>
        <v>90-110 minutes</v>
      </c>
      <c r="W1545">
        <f>Table19[[#This Row],[Profit]]/Table19[[#This Row],[Budget]]*100</f>
        <v>-74.673999999999992</v>
      </c>
      <c r="X1545">
        <v>-434215.5</v>
      </c>
      <c r="Y1545">
        <v>-0.10115100772200772</v>
      </c>
      <c r="Z1545" t="str">
        <f t="shared" si="56"/>
        <v>Low</v>
      </c>
    </row>
    <row r="1546" spans="1:26" x14ac:dyDescent="0.2">
      <c r="A1546" t="s">
        <v>5647</v>
      </c>
      <c r="B1546" t="s">
        <v>661</v>
      </c>
      <c r="C1546" t="s">
        <v>1850</v>
      </c>
      <c r="D1546">
        <v>24000</v>
      </c>
      <c r="E1546">
        <v>39307</v>
      </c>
      <c r="F1546">
        <v>655</v>
      </c>
      <c r="G1546">
        <v>0</v>
      </c>
      <c r="H1546">
        <v>6.9</v>
      </c>
      <c r="I1546">
        <v>217</v>
      </c>
      <c r="J1546">
        <v>111</v>
      </c>
      <c r="K1546">
        <v>13362308</v>
      </c>
      <c r="L1546">
        <v>18000000</v>
      </c>
      <c r="M1546" s="2">
        <f>VLOOKUP(A1546,Sheet2!$A$1:G5270,2,0)</f>
        <v>41400</v>
      </c>
      <c r="N1546" t="str">
        <f>VLOOKUP(A1546,Sheet2!$A$1:G5270,3,0)</f>
        <v>Color</v>
      </c>
      <c r="O1546" t="str">
        <f>VLOOKUP(A1546,Sheet2!$A$1:G5270,4,0)</f>
        <v>Drama</v>
      </c>
      <c r="P1546" t="str">
        <f>VLOOKUP(A1546,Sheet2!$A$1:G5270,5,0)</f>
        <v>English</v>
      </c>
      <c r="Q1546" t="str">
        <f>VLOOKUP(A1546,Sheet2!$A$1:G5270,6,0)</f>
        <v>USA</v>
      </c>
      <c r="R1546" t="str">
        <f>VLOOKUP(A1546,Sheet2!$A$1:G5270,7,0)</f>
        <v>PG-13</v>
      </c>
      <c r="S1546" t="str">
        <f>IF(Table19[[#This Row],[Language]]="English","English","Other language")</f>
        <v>English</v>
      </c>
      <c r="T1546">
        <f>Table19[[#This Row],[Gross Revenue]]-Table19[[#This Row],[Budget]]</f>
        <v>-4637692</v>
      </c>
      <c r="U1546" s="1">
        <f>(Table19[[#This Row],[Gross Revenue]]/Table19[[#This Row],[Budget]])-1</f>
        <v>-0.25764955555555558</v>
      </c>
      <c r="V1546" t="str">
        <f t="shared" si="54"/>
        <v>111-130 minutes</v>
      </c>
      <c r="W1546">
        <f>Table19[[#This Row],[Profit]]/Table19[[#This Row],[Budget]]*100</f>
        <v>-25.764955555555559</v>
      </c>
      <c r="X1546">
        <v>-434215.5</v>
      </c>
      <c r="Y1546">
        <v>-0.10115100772200772</v>
      </c>
      <c r="Z1546" t="str">
        <f t="shared" si="56"/>
        <v>Medium</v>
      </c>
    </row>
    <row r="1547" spans="1:26" x14ac:dyDescent="0.2">
      <c r="A1547" t="s">
        <v>5072</v>
      </c>
      <c r="B1547" t="s">
        <v>2054</v>
      </c>
      <c r="C1547" t="s">
        <v>2055</v>
      </c>
      <c r="D1547">
        <v>2000</v>
      </c>
      <c r="E1547">
        <v>4496</v>
      </c>
      <c r="F1547">
        <v>13</v>
      </c>
      <c r="G1547">
        <v>0</v>
      </c>
      <c r="H1547">
        <v>6.5</v>
      </c>
      <c r="I1547">
        <v>125</v>
      </c>
      <c r="J1547">
        <v>115</v>
      </c>
      <c r="K1547">
        <v>74540762</v>
      </c>
      <c r="L1547">
        <v>55000000</v>
      </c>
      <c r="M1547" s="2">
        <f>VLOOKUP(A1547,Sheet2!$A$1:G5271,2,0)</f>
        <v>38087</v>
      </c>
      <c r="N1547" t="str">
        <f>VLOOKUP(A1547,Sheet2!$A$1:G5271,3,0)</f>
        <v>Color</v>
      </c>
      <c r="O1547" t="str">
        <f>VLOOKUP(A1547,Sheet2!$A$1:G5271,4,0)</f>
        <v>Action</v>
      </c>
      <c r="P1547" t="str">
        <f>VLOOKUP(A1547,Sheet2!$A$1:G5271,5,0)</f>
        <v>English</v>
      </c>
      <c r="Q1547" t="str">
        <f>VLOOKUP(A1547,Sheet2!$A$1:G5271,6,0)</f>
        <v>USA</v>
      </c>
      <c r="R1547" t="str">
        <f>VLOOKUP(A1547,Sheet2!$A$1:G5271,7,0)</f>
        <v>PG-13</v>
      </c>
      <c r="S1547" t="str">
        <f>IF(Table19[[#This Row],[Language]]="English","English","Other language")</f>
        <v>English</v>
      </c>
      <c r="T1547">
        <f>Table19[[#This Row],[Gross Revenue]]-Table19[[#This Row],[Budget]]</f>
        <v>19540762</v>
      </c>
      <c r="U1547" s="1">
        <f>(Table19[[#This Row],[Gross Revenue]]/Table19[[#This Row],[Budget]])-1</f>
        <v>0.35528658181818185</v>
      </c>
      <c r="V1547" t="str">
        <f t="shared" si="54"/>
        <v>111-130 minutes</v>
      </c>
      <c r="W1547">
        <f>Table19[[#This Row],[Profit]]/Table19[[#This Row],[Budget]]*100</f>
        <v>35.528658181818187</v>
      </c>
      <c r="X1547">
        <v>-1289919.5</v>
      </c>
      <c r="Y1547">
        <v>-4.8151417500000002E-2</v>
      </c>
      <c r="Z1547" t="str">
        <f t="shared" si="56"/>
        <v>High</v>
      </c>
    </row>
    <row r="1548" spans="1:26" x14ac:dyDescent="0.2">
      <c r="A1548" t="s">
        <v>3955</v>
      </c>
      <c r="B1548" t="s">
        <v>1055</v>
      </c>
      <c r="C1548" t="s">
        <v>250</v>
      </c>
      <c r="D1548">
        <v>3000</v>
      </c>
      <c r="E1548">
        <v>5609</v>
      </c>
      <c r="F1548">
        <v>0</v>
      </c>
      <c r="G1548">
        <v>0</v>
      </c>
      <c r="H1548">
        <v>5.6</v>
      </c>
      <c r="I1548">
        <v>284</v>
      </c>
      <c r="J1548">
        <v>110</v>
      </c>
      <c r="K1548">
        <v>42272747</v>
      </c>
      <c r="L1548">
        <v>70000000</v>
      </c>
      <c r="M1548" s="2">
        <f>VLOOKUP(A1548,Sheet2!$A$1:G5272,2,0)</f>
        <v>39058</v>
      </c>
      <c r="N1548" t="str">
        <f>VLOOKUP(A1548,Sheet2!$A$1:G5272,3,0)</f>
        <v>Color</v>
      </c>
      <c r="O1548" t="str">
        <f>VLOOKUP(A1548,Sheet2!$A$1:G5272,4,0)</f>
        <v>Drama</v>
      </c>
      <c r="P1548" t="str">
        <f>VLOOKUP(A1548,Sheet2!$A$1:G5272,5,0)</f>
        <v>English</v>
      </c>
      <c r="Q1548" t="str">
        <f>VLOOKUP(A1548,Sheet2!$A$1:G5272,6,0)</f>
        <v>USA</v>
      </c>
      <c r="R1548" t="str">
        <f>VLOOKUP(A1548,Sheet2!$A$1:G5272,7,0)</f>
        <v>PG-13</v>
      </c>
      <c r="S1548" t="str">
        <f>IF(Table19[[#This Row],[Language]]="English","English","Other language")</f>
        <v>English</v>
      </c>
      <c r="T1548">
        <f>Table19[[#This Row],[Gross Revenue]]-Table19[[#This Row],[Budget]]</f>
        <v>-27727253</v>
      </c>
      <c r="U1548" s="1">
        <f>(Table19[[#This Row],[Gross Revenue]]/Table19[[#This Row],[Budget]])-1</f>
        <v>-0.39610361428571428</v>
      </c>
      <c r="V1548" t="str">
        <f t="shared" si="54"/>
        <v>90-110 minutes</v>
      </c>
      <c r="W1548">
        <f>Table19[[#This Row],[Profit]]/Table19[[#This Row],[Budget]]*100</f>
        <v>-39.61036142857143</v>
      </c>
      <c r="X1548">
        <v>-434215.5</v>
      </c>
      <c r="Y1548">
        <v>-0.10115100772200772</v>
      </c>
      <c r="Z1548" t="str">
        <f t="shared" si="56"/>
        <v>High</v>
      </c>
    </row>
    <row r="1549" spans="1:26" x14ac:dyDescent="0.2">
      <c r="A1549" t="s">
        <v>5326</v>
      </c>
      <c r="B1549" t="s">
        <v>2230</v>
      </c>
      <c r="C1549" t="s">
        <v>2231</v>
      </c>
      <c r="D1549">
        <v>968</v>
      </c>
      <c r="E1549">
        <v>2545</v>
      </c>
      <c r="F1549">
        <v>7</v>
      </c>
      <c r="G1549">
        <v>0</v>
      </c>
      <c r="H1549">
        <v>6.7</v>
      </c>
      <c r="I1549">
        <v>130</v>
      </c>
      <c r="J1549">
        <v>118</v>
      </c>
      <c r="K1549">
        <v>1705139</v>
      </c>
      <c r="L1549">
        <v>4700000</v>
      </c>
      <c r="M1549" s="2">
        <f>VLOOKUP(A1549,Sheet2!$A$1:G5273,2,0)</f>
        <v>32271</v>
      </c>
      <c r="N1549" t="str">
        <f>VLOOKUP(A1549,Sheet2!$A$1:G5273,3,0)</f>
        <v>Color</v>
      </c>
      <c r="O1549" t="str">
        <f>VLOOKUP(A1549,Sheet2!$A$1:G5273,4,0)</f>
        <v>Fantasy</v>
      </c>
      <c r="P1549" t="str">
        <f>VLOOKUP(A1549,Sheet2!$A$1:G5273,5,0)</f>
        <v>English</v>
      </c>
      <c r="Q1549" t="str">
        <f>VLOOKUP(A1549,Sheet2!$A$1:G5273,6,0)</f>
        <v>USA</v>
      </c>
      <c r="R1549" t="str">
        <f>VLOOKUP(A1549,Sheet2!$A$1:G5273,7,0)</f>
        <v>R</v>
      </c>
      <c r="S1549" t="str">
        <f>IF(Table19[[#This Row],[Language]]="English","English","Other language")</f>
        <v>English</v>
      </c>
      <c r="T1549">
        <f>Table19[[#This Row],[Gross Revenue]]-Table19[[#This Row],[Budget]]</f>
        <v>-2994861</v>
      </c>
      <c r="U1549" s="1">
        <f>(Table19[[#This Row],[Gross Revenue]]/Table19[[#This Row],[Budget]])-1</f>
        <v>-0.63720446808510633</v>
      </c>
      <c r="V1549" t="str">
        <f t="shared" si="54"/>
        <v>111-130 minutes</v>
      </c>
      <c r="W1549">
        <f>Table19[[#This Row],[Profit]]/Table19[[#This Row],[Budget]]*100</f>
        <v>-63.72044680851063</v>
      </c>
      <c r="Z1549" t="str">
        <f t="shared" si="56"/>
        <v>Low</v>
      </c>
    </row>
    <row r="1550" spans="1:26" x14ac:dyDescent="0.2">
      <c r="A1550" t="s">
        <v>6823</v>
      </c>
      <c r="B1550" t="s">
        <v>3144</v>
      </c>
      <c r="C1550" t="s">
        <v>2338</v>
      </c>
      <c r="D1550">
        <v>717</v>
      </c>
      <c r="E1550">
        <v>907</v>
      </c>
      <c r="F1550">
        <v>0</v>
      </c>
      <c r="G1550">
        <v>4000</v>
      </c>
      <c r="H1550">
        <v>7.7</v>
      </c>
      <c r="I1550">
        <v>202</v>
      </c>
      <c r="J1550">
        <v>112</v>
      </c>
      <c r="K1550">
        <v>211667</v>
      </c>
      <c r="L1550">
        <v>4200000000</v>
      </c>
      <c r="M1550" s="2">
        <f>VLOOKUP(A1550,Sheet2!$A$1:G5274,2,0)</f>
        <v>38563</v>
      </c>
      <c r="N1550" t="str">
        <f>VLOOKUP(A1550,Sheet2!$A$1:G5274,3,0)</f>
        <v>Color</v>
      </c>
      <c r="O1550" t="str">
        <f>VLOOKUP(A1550,Sheet2!$A$1:G5274,4,0)</f>
        <v>Crime</v>
      </c>
      <c r="P1550" t="str">
        <f>VLOOKUP(A1550,Sheet2!$A$1:G5274,5,0)</f>
        <v>Korean</v>
      </c>
      <c r="Q1550" t="str">
        <f>VLOOKUP(A1550,Sheet2!$A$1:G5274,6,0)</f>
        <v>South Korea</v>
      </c>
      <c r="R1550" t="str">
        <f>VLOOKUP(A1550,Sheet2!$A$1:G5274,7,0)</f>
        <v>R</v>
      </c>
      <c r="S1550" t="str">
        <f>IF(Table19[[#This Row],[Language]]="English","English","Other language")</f>
        <v>Other language</v>
      </c>
      <c r="T1550">
        <f>Table19[[#This Row],[Gross Revenue]]-Table19[[#This Row],[Budget]]</f>
        <v>-4199788333</v>
      </c>
      <c r="U1550" s="1">
        <f>(Table19[[#This Row],[Gross Revenue]]/Table19[[#This Row],[Budget]])-1</f>
        <v>-0.99994960309523806</v>
      </c>
      <c r="V1550" t="str">
        <f t="shared" si="54"/>
        <v>111-130 minutes</v>
      </c>
      <c r="W1550">
        <f>Table19[[#This Row],[Profit]]/Table19[[#This Row],[Budget]]*100</f>
        <v>-99.994960309523805</v>
      </c>
      <c r="X1550">
        <v>-74533.5</v>
      </c>
      <c r="Y1550">
        <v>-7.4856785714285719E-3</v>
      </c>
      <c r="Z1550" t="str">
        <f t="shared" si="56"/>
        <v>High</v>
      </c>
    </row>
    <row r="1551" spans="1:26" x14ac:dyDescent="0.2">
      <c r="A1551" t="s">
        <v>3978</v>
      </c>
      <c r="B1551" t="s">
        <v>788</v>
      </c>
      <c r="C1551" t="s">
        <v>690</v>
      </c>
      <c r="D1551">
        <v>1000</v>
      </c>
      <c r="E1551">
        <v>3313</v>
      </c>
      <c r="F1551">
        <v>49</v>
      </c>
      <c r="G1551">
        <v>2000</v>
      </c>
      <c r="H1551">
        <v>5.6</v>
      </c>
      <c r="I1551">
        <v>152</v>
      </c>
      <c r="J1551">
        <v>82</v>
      </c>
      <c r="K1551">
        <v>31768374</v>
      </c>
      <c r="L1551">
        <v>27000000</v>
      </c>
      <c r="M1551" s="2">
        <f>VLOOKUP(A1551,Sheet2!$A$1:G5275,2,0)</f>
        <v>36520</v>
      </c>
      <c r="N1551" t="str">
        <f>VLOOKUP(A1551,Sheet2!$A$1:G5275,3,0)</f>
        <v>Color</v>
      </c>
      <c r="O1551" t="str">
        <f>VLOOKUP(A1551,Sheet2!$A$1:G5275,4,0)</f>
        <v>Action</v>
      </c>
      <c r="P1551" t="str">
        <f>VLOOKUP(A1551,Sheet2!$A$1:G5275,5,0)</f>
        <v>English</v>
      </c>
      <c r="Q1551" t="str">
        <f>VLOOKUP(A1551,Sheet2!$A$1:G5275,6,0)</f>
        <v>USA</v>
      </c>
      <c r="R1551" t="str">
        <f>VLOOKUP(A1551,Sheet2!$A$1:G5275,7,0)</f>
        <v>R</v>
      </c>
      <c r="S1551" t="str">
        <f>IF(Table19[[#This Row],[Language]]="English","English","Other language")</f>
        <v>English</v>
      </c>
      <c r="T1551">
        <f>Table19[[#This Row],[Gross Revenue]]-Table19[[#This Row],[Budget]]</f>
        <v>4768374</v>
      </c>
      <c r="U1551" s="1">
        <f>(Table19[[#This Row],[Gross Revenue]]/Table19[[#This Row],[Budget]])-1</f>
        <v>0.1766064444444444</v>
      </c>
      <c r="V1551" t="str">
        <f t="shared" si="54"/>
        <v>&lt;90 minutes</v>
      </c>
      <c r="W1551">
        <f>Table19[[#This Row],[Profit]]/Table19[[#This Row],[Budget]]*100</f>
        <v>17.660644444444447</v>
      </c>
      <c r="X1551">
        <v>-1289919.5</v>
      </c>
      <c r="Y1551">
        <v>-4.8151417500000002E-2</v>
      </c>
      <c r="Z1551" t="str">
        <f t="shared" si="56"/>
        <v>Medium</v>
      </c>
    </row>
    <row r="1552" spans="1:26" x14ac:dyDescent="0.2">
      <c r="A1552" t="s">
        <v>5034</v>
      </c>
      <c r="B1552" t="s">
        <v>906</v>
      </c>
      <c r="C1552" t="s">
        <v>1836</v>
      </c>
      <c r="D1552">
        <v>1000</v>
      </c>
      <c r="E1552">
        <v>2382</v>
      </c>
      <c r="F1552">
        <v>119</v>
      </c>
      <c r="G1552">
        <v>0</v>
      </c>
      <c r="H1552">
        <v>6.1</v>
      </c>
      <c r="I1552">
        <v>165</v>
      </c>
      <c r="J1552">
        <v>110</v>
      </c>
      <c r="K1552">
        <v>39263506</v>
      </c>
      <c r="L1552">
        <v>22000000</v>
      </c>
      <c r="M1552" s="2">
        <f>VLOOKUP(A1552,Sheet2!$A$1:G5276,2,0)</f>
        <v>39542</v>
      </c>
      <c r="N1552" t="str">
        <f>VLOOKUP(A1552,Sheet2!$A$1:G5276,3,0)</f>
        <v>Color</v>
      </c>
      <c r="O1552" t="str">
        <f>VLOOKUP(A1552,Sheet2!$A$1:G5276,4,0)</f>
        <v>Crime</v>
      </c>
      <c r="P1552" t="str">
        <f>VLOOKUP(A1552,Sheet2!$A$1:G5276,5,0)</f>
        <v>English</v>
      </c>
      <c r="Q1552" t="str">
        <f>VLOOKUP(A1552,Sheet2!$A$1:G5276,6,0)</f>
        <v>USA</v>
      </c>
      <c r="R1552" t="str">
        <f>VLOOKUP(A1552,Sheet2!$A$1:G5276,7,0)</f>
        <v>PG-13</v>
      </c>
      <c r="S1552" t="str">
        <f>IF(Table19[[#This Row],[Language]]="English","English","Other language")</f>
        <v>English</v>
      </c>
      <c r="T1552">
        <f>Table19[[#This Row],[Gross Revenue]]-Table19[[#This Row],[Budget]]</f>
        <v>17263506</v>
      </c>
      <c r="U1552" s="1">
        <f>(Table19[[#This Row],[Gross Revenue]]/Table19[[#This Row],[Budget]])-1</f>
        <v>0.78470481818181814</v>
      </c>
      <c r="V1552" t="str">
        <f t="shared" si="54"/>
        <v>90-110 minutes</v>
      </c>
      <c r="W1552">
        <f>Table19[[#This Row],[Profit]]/Table19[[#This Row],[Budget]]*100</f>
        <v>78.47048181818181</v>
      </c>
      <c r="X1552">
        <v>-74533.5</v>
      </c>
      <c r="Y1552">
        <v>-7.4856785714285719E-3</v>
      </c>
      <c r="Z1552" t="str">
        <f t="shared" si="56"/>
        <v>Medium</v>
      </c>
    </row>
    <row r="1553" spans="1:26" x14ac:dyDescent="0.2">
      <c r="A1553" t="s">
        <v>4647</v>
      </c>
      <c r="B1553" t="s">
        <v>1726</v>
      </c>
      <c r="C1553" t="s">
        <v>554</v>
      </c>
      <c r="D1553">
        <v>654</v>
      </c>
      <c r="E1553">
        <v>1876</v>
      </c>
      <c r="F1553">
        <v>0</v>
      </c>
      <c r="G1553">
        <v>0</v>
      </c>
      <c r="H1553">
        <v>6.2</v>
      </c>
      <c r="I1553">
        <v>252</v>
      </c>
      <c r="J1553">
        <v>97</v>
      </c>
      <c r="K1553">
        <v>20433940</v>
      </c>
      <c r="L1553">
        <v>15000000</v>
      </c>
      <c r="M1553" s="2">
        <f>VLOOKUP(A1553,Sheet2!$A$1:G5277,2,0)</f>
        <v>38679</v>
      </c>
      <c r="N1553" t="str">
        <f>VLOOKUP(A1553,Sheet2!$A$1:G5277,3,0)</f>
        <v>Black and White</v>
      </c>
      <c r="O1553" t="str">
        <f>VLOOKUP(A1553,Sheet2!$A$1:G5277,4,0)</f>
        <v>Horror</v>
      </c>
      <c r="P1553" t="str">
        <f>VLOOKUP(A1553,Sheet2!$A$1:G5277,5,0)</f>
        <v>English</v>
      </c>
      <c r="Q1553" t="str">
        <f>VLOOKUP(A1553,Sheet2!$A$1:G5277,6,0)</f>
        <v>Canada</v>
      </c>
      <c r="R1553" t="str">
        <f>VLOOKUP(A1553,Sheet2!$A$1:G5277,7,0)</f>
        <v>R</v>
      </c>
      <c r="S1553" t="str">
        <f>IF(Table19[[#This Row],[Language]]="English","English","Other language")</f>
        <v>English</v>
      </c>
      <c r="T1553">
        <f>Table19[[#This Row],[Gross Revenue]]-Table19[[#This Row],[Budget]]</f>
        <v>5433940</v>
      </c>
      <c r="U1553" s="1">
        <f>(Table19[[#This Row],[Gross Revenue]]/Table19[[#This Row],[Budget]])-1</f>
        <v>0.36226266666666662</v>
      </c>
      <c r="V1553" t="str">
        <f t="shared" si="54"/>
        <v>90-110 minutes</v>
      </c>
      <c r="W1553">
        <f>Table19[[#This Row],[Profit]]/Table19[[#This Row],[Budget]]*100</f>
        <v>36.226266666666668</v>
      </c>
      <c r="X1553">
        <v>16235088</v>
      </c>
      <c r="Y1553">
        <v>1.1909079499999999</v>
      </c>
      <c r="Z1553" t="str">
        <f t="shared" si="56"/>
        <v>Medium</v>
      </c>
    </row>
    <row r="1554" spans="1:26" x14ac:dyDescent="0.2">
      <c r="A1554" t="s">
        <v>3792</v>
      </c>
      <c r="B1554" t="s">
        <v>589</v>
      </c>
      <c r="C1554" t="s">
        <v>867</v>
      </c>
      <c r="D1554">
        <v>8000</v>
      </c>
      <c r="E1554">
        <v>10552</v>
      </c>
      <c r="F1554">
        <v>52</v>
      </c>
      <c r="G1554">
        <v>0</v>
      </c>
      <c r="H1554">
        <v>5.4</v>
      </c>
      <c r="I1554">
        <v>167</v>
      </c>
      <c r="J1554">
        <v>102</v>
      </c>
      <c r="K1554">
        <v>49392095</v>
      </c>
      <c r="L1554">
        <v>100000000</v>
      </c>
      <c r="M1554" s="2">
        <f>VLOOKUP(A1554,Sheet2!$A$1:G5278,2,0)</f>
        <v>40141</v>
      </c>
      <c r="N1554" t="str">
        <f>VLOOKUP(A1554,Sheet2!$A$1:G5278,3,0)</f>
        <v>Color</v>
      </c>
      <c r="O1554" t="str">
        <f>VLOOKUP(A1554,Sheet2!$A$1:G5278,4,0)</f>
        <v>Adventure</v>
      </c>
      <c r="P1554" t="str">
        <f>VLOOKUP(A1554,Sheet2!$A$1:G5278,5,0)</f>
        <v>English</v>
      </c>
      <c r="Q1554" t="str">
        <f>VLOOKUP(A1554,Sheet2!$A$1:G5278,6,0)</f>
        <v>USA</v>
      </c>
      <c r="R1554" t="str">
        <f>VLOOKUP(A1554,Sheet2!$A$1:G5278,7,0)</f>
        <v>PG-13</v>
      </c>
      <c r="S1554" t="str">
        <f>IF(Table19[[#This Row],[Language]]="English","English","Other language")</f>
        <v>English</v>
      </c>
      <c r="T1554">
        <f>Table19[[#This Row],[Gross Revenue]]-Table19[[#This Row],[Budget]]</f>
        <v>-50607905</v>
      </c>
      <c r="U1554" s="1">
        <f>(Table19[[#This Row],[Gross Revenue]]/Table19[[#This Row],[Budget]])-1</f>
        <v>-0.50607904999999997</v>
      </c>
      <c r="V1554" t="str">
        <f t="shared" si="54"/>
        <v>90-110 minutes</v>
      </c>
      <c r="W1554">
        <f>Table19[[#This Row],[Profit]]/Table19[[#This Row],[Budget]]*100</f>
        <v>-50.607904999999995</v>
      </c>
      <c r="X1554">
        <v>3892693.5</v>
      </c>
      <c r="Y1554">
        <v>0.11726928571428571</v>
      </c>
      <c r="Z1554" t="str">
        <f t="shared" si="56"/>
        <v>High</v>
      </c>
    </row>
    <row r="1555" spans="1:26" x14ac:dyDescent="0.2">
      <c r="A1555" t="s">
        <v>3873</v>
      </c>
      <c r="B1555" t="s">
        <v>529</v>
      </c>
      <c r="C1555" t="s">
        <v>139</v>
      </c>
      <c r="D1555">
        <v>18000</v>
      </c>
      <c r="E1555">
        <v>33154</v>
      </c>
      <c r="F1555">
        <v>101</v>
      </c>
      <c r="G1555">
        <v>0</v>
      </c>
      <c r="H1555">
        <v>5.5</v>
      </c>
      <c r="I1555">
        <v>157</v>
      </c>
      <c r="J1555">
        <v>117</v>
      </c>
      <c r="K1555">
        <v>65653758</v>
      </c>
      <c r="L1555">
        <v>95000000</v>
      </c>
      <c r="M1555" s="2">
        <f>VLOOKUP(A1555,Sheet2!$A$1:G5279,2,0)</f>
        <v>37888</v>
      </c>
      <c r="N1555" t="str">
        <f>VLOOKUP(A1555,Sheet2!$A$1:G5279,3,0)</f>
        <v>Color</v>
      </c>
      <c r="O1555" t="str">
        <f>VLOOKUP(A1555,Sheet2!$A$1:G5279,4,0)</f>
        <v>Action</v>
      </c>
      <c r="P1555" t="str">
        <f>VLOOKUP(A1555,Sheet2!$A$1:G5279,5,0)</f>
        <v>English</v>
      </c>
      <c r="Q1555" t="str">
        <f>VLOOKUP(A1555,Sheet2!$A$1:G5279,6,0)</f>
        <v>USA</v>
      </c>
      <c r="R1555" t="str">
        <f>VLOOKUP(A1555,Sheet2!$A$1:G5279,7,0)</f>
        <v>PG-13</v>
      </c>
      <c r="S1555" t="str">
        <f>IF(Table19[[#This Row],[Language]]="English","English","Other language")</f>
        <v>English</v>
      </c>
      <c r="T1555">
        <f>Table19[[#This Row],[Gross Revenue]]-Table19[[#This Row],[Budget]]</f>
        <v>-29346242</v>
      </c>
      <c r="U1555" s="1">
        <f>(Table19[[#This Row],[Gross Revenue]]/Table19[[#This Row],[Budget]])-1</f>
        <v>-0.30890781052631577</v>
      </c>
      <c r="V1555" t="str">
        <f t="shared" si="54"/>
        <v>111-130 minutes</v>
      </c>
      <c r="W1555">
        <f>Table19[[#This Row],[Profit]]/Table19[[#This Row],[Budget]]*100</f>
        <v>-30.890781052631578</v>
      </c>
      <c r="X1555">
        <v>-1289919.5</v>
      </c>
      <c r="Y1555">
        <v>-4.8151417500000002E-2</v>
      </c>
      <c r="Z1555" t="str">
        <f t="shared" si="56"/>
        <v>High</v>
      </c>
    </row>
    <row r="1556" spans="1:26" x14ac:dyDescent="0.2">
      <c r="A1556" t="s">
        <v>4061</v>
      </c>
      <c r="B1556" t="s">
        <v>258</v>
      </c>
      <c r="C1556" t="s">
        <v>593</v>
      </c>
      <c r="D1556">
        <v>11000</v>
      </c>
      <c r="E1556">
        <v>12150</v>
      </c>
      <c r="F1556">
        <v>165</v>
      </c>
      <c r="G1556">
        <v>0</v>
      </c>
      <c r="H1556">
        <v>5.7</v>
      </c>
      <c r="I1556">
        <v>199</v>
      </c>
      <c r="J1556">
        <v>100</v>
      </c>
      <c r="K1556">
        <v>131144183</v>
      </c>
      <c r="L1556">
        <v>115000000</v>
      </c>
      <c r="M1556" s="2">
        <f>VLOOKUP(A1556,Sheet2!$A$1:G5280,2,0)</f>
        <v>36910</v>
      </c>
      <c r="N1556" t="str">
        <f>VLOOKUP(A1556,Sheet2!$A$1:G5280,3,0)</f>
        <v>Color</v>
      </c>
      <c r="O1556" t="str">
        <f>VLOOKUP(A1556,Sheet2!$A$1:G5280,4,0)</f>
        <v>Action</v>
      </c>
      <c r="P1556" t="str">
        <f>VLOOKUP(A1556,Sheet2!$A$1:G5280,5,0)</f>
        <v>English</v>
      </c>
      <c r="Q1556" t="str">
        <f>VLOOKUP(A1556,Sheet2!$A$1:G5280,6,0)</f>
        <v>USA</v>
      </c>
      <c r="R1556" t="str">
        <f>VLOOKUP(A1556,Sheet2!$A$1:G5280,7,0)</f>
        <v>PG-13</v>
      </c>
      <c r="S1556" t="str">
        <f>IF(Table19[[#This Row],[Language]]="English","English","Other language")</f>
        <v>English</v>
      </c>
      <c r="T1556">
        <f>Table19[[#This Row],[Gross Revenue]]-Table19[[#This Row],[Budget]]</f>
        <v>16144183</v>
      </c>
      <c r="U1556" s="1">
        <f>(Table19[[#This Row],[Gross Revenue]]/Table19[[#This Row],[Budget]])-1</f>
        <v>0.14038419999999996</v>
      </c>
      <c r="V1556" t="str">
        <f t="shared" si="54"/>
        <v>90-110 minutes</v>
      </c>
      <c r="W1556">
        <f>Table19[[#This Row],[Profit]]/Table19[[#This Row],[Budget]]*100</f>
        <v>14.038419999999999</v>
      </c>
      <c r="X1556">
        <v>-1289919.5</v>
      </c>
      <c r="Y1556">
        <v>-4.8151417500000002E-2</v>
      </c>
      <c r="Z1556" t="str">
        <f t="shared" si="56"/>
        <v>High</v>
      </c>
    </row>
    <row r="1557" spans="1:26" x14ac:dyDescent="0.2">
      <c r="A1557" t="s">
        <v>4495</v>
      </c>
      <c r="B1557" t="s">
        <v>606</v>
      </c>
      <c r="C1557" t="s">
        <v>606</v>
      </c>
      <c r="D1557">
        <v>15000</v>
      </c>
      <c r="E1557">
        <v>16827</v>
      </c>
      <c r="F1557">
        <v>15000</v>
      </c>
      <c r="G1557">
        <v>0</v>
      </c>
      <c r="H1557">
        <v>6.1</v>
      </c>
      <c r="I1557">
        <v>218</v>
      </c>
      <c r="J1557">
        <v>98</v>
      </c>
      <c r="K1557">
        <v>35565975</v>
      </c>
      <c r="L1557">
        <v>30000000</v>
      </c>
      <c r="M1557" s="2">
        <f>VLOOKUP(A1557,Sheet2!$A$1:G5281,2,0)</f>
        <v>40576</v>
      </c>
      <c r="N1557" t="str">
        <f>VLOOKUP(A1557,Sheet2!$A$1:G5281,3,0)</f>
        <v>Color</v>
      </c>
      <c r="O1557" t="str">
        <f>VLOOKUP(A1557,Sheet2!$A$1:G5281,4,0)</f>
        <v>Comedy</v>
      </c>
      <c r="P1557" t="str">
        <f>VLOOKUP(A1557,Sheet2!$A$1:G5281,5,0)</f>
        <v>English</v>
      </c>
      <c r="Q1557" t="str">
        <f>VLOOKUP(A1557,Sheet2!$A$1:G5281,6,0)</f>
        <v>USA</v>
      </c>
      <c r="R1557" t="str">
        <f>VLOOKUP(A1557,Sheet2!$A$1:G5281,7,0)</f>
        <v>PG-13</v>
      </c>
      <c r="S1557" t="str">
        <f>IF(Table19[[#This Row],[Language]]="English","English","Other language")</f>
        <v>English</v>
      </c>
      <c r="T1557">
        <f>Table19[[#This Row],[Gross Revenue]]-Table19[[#This Row],[Budget]]</f>
        <v>5565975</v>
      </c>
      <c r="U1557" s="1">
        <f>(Table19[[#This Row],[Gross Revenue]]/Table19[[#This Row],[Budget]])-1</f>
        <v>0.1855325000000001</v>
      </c>
      <c r="V1557" t="str">
        <f t="shared" si="54"/>
        <v>90-110 minutes</v>
      </c>
      <c r="W1557">
        <f>Table19[[#This Row],[Profit]]/Table19[[#This Row],[Budget]]*100</f>
        <v>18.553249999999998</v>
      </c>
      <c r="X1557">
        <v>1637763</v>
      </c>
      <c r="Y1557">
        <v>0.19178668286445014</v>
      </c>
      <c r="Z1557" t="str">
        <f t="shared" si="56"/>
        <v>Medium</v>
      </c>
    </row>
    <row r="1558" spans="1:26" x14ac:dyDescent="0.2">
      <c r="A1558" t="s">
        <v>3292</v>
      </c>
      <c r="B1558" t="s">
        <v>76</v>
      </c>
      <c r="C1558" t="s">
        <v>77</v>
      </c>
      <c r="D1558">
        <v>690</v>
      </c>
      <c r="E1558">
        <v>2135</v>
      </c>
      <c r="F1558">
        <v>0</v>
      </c>
      <c r="G1558">
        <v>110</v>
      </c>
      <c r="H1558">
        <v>3.1</v>
      </c>
      <c r="I1558">
        <v>37</v>
      </c>
      <c r="J1558">
        <v>89</v>
      </c>
      <c r="K1558">
        <v>15655665</v>
      </c>
      <c r="L1558">
        <v>4000000</v>
      </c>
      <c r="M1558" s="2">
        <f>VLOOKUP(A1558,Sheet2!$A$1:G5282,2,0)</f>
        <v>39032</v>
      </c>
      <c r="N1558" t="str">
        <f>VLOOKUP(A1558,Sheet2!$A$1:G5282,3,0)</f>
        <v>Color</v>
      </c>
      <c r="O1558" t="str">
        <f>VLOOKUP(A1558,Sheet2!$A$1:G5282,4,0)</f>
        <v>Comedy</v>
      </c>
      <c r="P1558" t="str">
        <f>VLOOKUP(A1558,Sheet2!$A$1:G5282,5,0)</f>
        <v>English</v>
      </c>
      <c r="Q1558" t="str">
        <f>VLOOKUP(A1558,Sheet2!$A$1:G5282,6,0)</f>
        <v>USA</v>
      </c>
      <c r="R1558" t="str">
        <f>VLOOKUP(A1558,Sheet2!$A$1:G5282,7,0)</f>
        <v>PG-13</v>
      </c>
      <c r="S1558" t="str">
        <f>IF(Table19[[#This Row],[Language]]="English","English","Other language")</f>
        <v>English</v>
      </c>
      <c r="T1558">
        <f>Table19[[#This Row],[Gross Revenue]]-Table19[[#This Row],[Budget]]</f>
        <v>11655665</v>
      </c>
      <c r="U1558" s="1">
        <f>(Table19[[#This Row],[Gross Revenue]]/Table19[[#This Row],[Budget]])-1</f>
        <v>2.9139162500000002</v>
      </c>
      <c r="V1558" t="str">
        <f t="shared" si="54"/>
        <v>&lt;90 minutes</v>
      </c>
      <c r="W1558">
        <f>Table19[[#This Row],[Profit]]/Table19[[#This Row],[Budget]]*100</f>
        <v>291.39162500000003</v>
      </c>
      <c r="X1558">
        <v>1637763</v>
      </c>
      <c r="Y1558">
        <v>0.19178668286445014</v>
      </c>
      <c r="Z1558" t="str">
        <f t="shared" si="56"/>
        <v>Low</v>
      </c>
    </row>
    <row r="1559" spans="1:26" x14ac:dyDescent="0.2">
      <c r="A1559" t="s">
        <v>6318</v>
      </c>
      <c r="B1559" t="s">
        <v>1531</v>
      </c>
      <c r="C1559" t="s">
        <v>1918</v>
      </c>
      <c r="D1559">
        <v>33000</v>
      </c>
      <c r="E1559">
        <v>34351</v>
      </c>
      <c r="F1559">
        <v>44</v>
      </c>
      <c r="G1559">
        <v>19000</v>
      </c>
      <c r="H1559">
        <v>7.4</v>
      </c>
      <c r="I1559">
        <v>226</v>
      </c>
      <c r="J1559">
        <v>106</v>
      </c>
      <c r="K1559">
        <v>5949693</v>
      </c>
      <c r="L1559">
        <v>12000000</v>
      </c>
      <c r="M1559" s="2">
        <f>VLOOKUP(A1559,Sheet2!$A$1:G5283,2,0)</f>
        <v>39117</v>
      </c>
      <c r="N1559" t="str">
        <f>VLOOKUP(A1559,Sheet2!$A$1:G5283,3,0)</f>
        <v>Color</v>
      </c>
      <c r="O1559" t="str">
        <f>VLOOKUP(A1559,Sheet2!$A$1:G5283,4,0)</f>
        <v>Comedy</v>
      </c>
      <c r="P1559" t="str">
        <f>VLOOKUP(A1559,Sheet2!$A$1:G5283,5,0)</f>
        <v>English</v>
      </c>
      <c r="Q1559" t="str">
        <f>VLOOKUP(A1559,Sheet2!$A$1:G5283,6,0)</f>
        <v>USA</v>
      </c>
      <c r="R1559" t="str">
        <f>VLOOKUP(A1559,Sheet2!$A$1:G5283,7,0)</f>
        <v>PG-13</v>
      </c>
      <c r="S1559" t="str">
        <f>IF(Table19[[#This Row],[Language]]="English","English","Other language")</f>
        <v>English</v>
      </c>
      <c r="T1559">
        <f>Table19[[#This Row],[Gross Revenue]]-Table19[[#This Row],[Budget]]</f>
        <v>-6050307</v>
      </c>
      <c r="U1559" s="1">
        <f>(Table19[[#This Row],[Gross Revenue]]/Table19[[#This Row],[Budget]])-1</f>
        <v>-0.50419225000000001</v>
      </c>
      <c r="V1559" t="str">
        <f t="shared" si="54"/>
        <v>90-110 minutes</v>
      </c>
      <c r="W1559">
        <f>Table19[[#This Row],[Profit]]/Table19[[#This Row],[Budget]]*100</f>
        <v>-50.419224999999997</v>
      </c>
      <c r="X1559">
        <v>1637763</v>
      </c>
      <c r="Y1559">
        <v>0.19178668286445014</v>
      </c>
      <c r="Z1559" t="str">
        <f t="shared" si="56"/>
        <v>Low</v>
      </c>
    </row>
    <row r="1560" spans="1:26" x14ac:dyDescent="0.2">
      <c r="A1560" t="s">
        <v>4611</v>
      </c>
      <c r="B1560" t="s">
        <v>1698</v>
      </c>
      <c r="C1560" t="s">
        <v>69</v>
      </c>
      <c r="D1560">
        <v>670</v>
      </c>
      <c r="E1560">
        <v>2407</v>
      </c>
      <c r="F1560">
        <v>323</v>
      </c>
      <c r="G1560">
        <v>0</v>
      </c>
      <c r="H1560">
        <v>6.2</v>
      </c>
      <c r="I1560">
        <v>80</v>
      </c>
      <c r="J1560">
        <v>130</v>
      </c>
      <c r="K1560">
        <v>50016394</v>
      </c>
      <c r="L1560">
        <v>70000000</v>
      </c>
      <c r="M1560" s="2">
        <f>VLOOKUP(A1560,Sheet2!$A$1:G5284,2,0)</f>
        <v>34199</v>
      </c>
      <c r="N1560" t="str">
        <f>VLOOKUP(A1560,Sheet2!$A$1:G5284,3,0)</f>
        <v>Color</v>
      </c>
      <c r="O1560" t="str">
        <f>VLOOKUP(A1560,Sheet2!$A$1:G5284,4,0)</f>
        <v>Action</v>
      </c>
      <c r="P1560" t="str">
        <f>VLOOKUP(A1560,Sheet2!$A$1:G5284,5,0)</f>
        <v>English</v>
      </c>
      <c r="Q1560" t="str">
        <f>VLOOKUP(A1560,Sheet2!$A$1:G5284,6,0)</f>
        <v>USA</v>
      </c>
      <c r="R1560" t="str">
        <f>VLOOKUP(A1560,Sheet2!$A$1:G5284,7,0)</f>
        <v>PG-13</v>
      </c>
      <c r="S1560" t="str">
        <f>IF(Table19[[#This Row],[Language]]="English","English","Other language")</f>
        <v>English</v>
      </c>
      <c r="T1560">
        <f>Table19[[#This Row],[Gross Revenue]]-Table19[[#This Row],[Budget]]</f>
        <v>-19983606</v>
      </c>
      <c r="U1560" s="1">
        <f>(Table19[[#This Row],[Gross Revenue]]/Table19[[#This Row],[Budget]])-1</f>
        <v>-0.28548008571428574</v>
      </c>
      <c r="V1560" t="str">
        <f t="shared" si="54"/>
        <v>111-130 minutes</v>
      </c>
      <c r="W1560">
        <f>Table19[[#This Row],[Profit]]/Table19[[#This Row],[Budget]]*100</f>
        <v>-28.548008571428575</v>
      </c>
      <c r="X1560">
        <v>-1289919.5</v>
      </c>
      <c r="Y1560">
        <v>-4.8151417500000002E-2</v>
      </c>
      <c r="Z1560" t="str">
        <f t="shared" si="56"/>
        <v>High</v>
      </c>
    </row>
    <row r="1561" spans="1:26" x14ac:dyDescent="0.2">
      <c r="A1561" t="s">
        <v>4885</v>
      </c>
      <c r="B1561" t="s">
        <v>68</v>
      </c>
      <c r="C1561" t="s">
        <v>670</v>
      </c>
      <c r="D1561">
        <v>1000</v>
      </c>
      <c r="E1561">
        <v>3757</v>
      </c>
      <c r="F1561">
        <v>61</v>
      </c>
      <c r="G1561">
        <v>0</v>
      </c>
      <c r="H1561">
        <v>6.4</v>
      </c>
      <c r="I1561">
        <v>99</v>
      </c>
      <c r="J1561">
        <v>112</v>
      </c>
      <c r="K1561">
        <v>38360195</v>
      </c>
      <c r="L1561">
        <v>45000000</v>
      </c>
      <c r="M1561" s="2">
        <f>VLOOKUP(A1561,Sheet2!$A$1:G5285,2,0)</f>
        <v>39039</v>
      </c>
      <c r="N1561" t="str">
        <f>VLOOKUP(A1561,Sheet2!$A$1:G5285,3,0)</f>
        <v>Color</v>
      </c>
      <c r="O1561" t="str">
        <f>VLOOKUP(A1561,Sheet2!$A$1:G5285,4,0)</f>
        <v>Adventure</v>
      </c>
      <c r="P1561" t="str">
        <f>VLOOKUP(A1561,Sheet2!$A$1:G5285,5,0)</f>
        <v>English</v>
      </c>
      <c r="Q1561" t="str">
        <f>VLOOKUP(A1561,Sheet2!$A$1:G5285,6,0)</f>
        <v>USA</v>
      </c>
      <c r="R1561" t="str">
        <f>VLOOKUP(A1561,Sheet2!$A$1:G5285,7,0)</f>
        <v>PG-13</v>
      </c>
      <c r="S1561" t="str">
        <f>IF(Table19[[#This Row],[Language]]="English","English","Other language")</f>
        <v>English</v>
      </c>
      <c r="T1561">
        <f>Table19[[#This Row],[Gross Revenue]]-Table19[[#This Row],[Budget]]</f>
        <v>-6639805</v>
      </c>
      <c r="U1561" s="1">
        <f>(Table19[[#This Row],[Gross Revenue]]/Table19[[#This Row],[Budget]])-1</f>
        <v>-0.14755122222222217</v>
      </c>
      <c r="V1561" t="str">
        <f t="shared" si="54"/>
        <v>111-130 minutes</v>
      </c>
      <c r="W1561">
        <f>Table19[[#This Row],[Profit]]/Table19[[#This Row],[Budget]]*100</f>
        <v>-14.755122222222223</v>
      </c>
      <c r="X1561">
        <v>3892693.5</v>
      </c>
      <c r="Y1561">
        <v>0.11726928571428571</v>
      </c>
      <c r="Z1561" t="str">
        <f t="shared" si="56"/>
        <v>High</v>
      </c>
    </row>
    <row r="1562" spans="1:26" x14ac:dyDescent="0.2">
      <c r="A1562" t="s">
        <v>5759</v>
      </c>
      <c r="B1562" t="s">
        <v>185</v>
      </c>
      <c r="C1562" t="s">
        <v>2515</v>
      </c>
      <c r="D1562">
        <v>5000</v>
      </c>
      <c r="E1562">
        <v>7166</v>
      </c>
      <c r="F1562">
        <v>40</v>
      </c>
      <c r="G1562">
        <v>305</v>
      </c>
      <c r="H1562">
        <v>7</v>
      </c>
      <c r="I1562">
        <v>61</v>
      </c>
      <c r="J1562">
        <v>109</v>
      </c>
      <c r="K1562">
        <v>2326407</v>
      </c>
      <c r="L1562">
        <v>12000000</v>
      </c>
      <c r="M1562" s="2">
        <f>VLOOKUP(A1562,Sheet2!$A$1:G5286,2,0)</f>
        <v>37180</v>
      </c>
      <c r="N1562" t="str">
        <f>VLOOKUP(A1562,Sheet2!$A$1:G5286,3,0)</f>
        <v>Color</v>
      </c>
      <c r="O1562" t="str">
        <f>VLOOKUP(A1562,Sheet2!$A$1:G5286,4,0)</f>
        <v>Drama</v>
      </c>
      <c r="P1562" t="str">
        <f>VLOOKUP(A1562,Sheet2!$A$1:G5286,5,0)</f>
        <v>English</v>
      </c>
      <c r="Q1562" t="str">
        <f>VLOOKUP(A1562,Sheet2!$A$1:G5286,6,0)</f>
        <v>UK</v>
      </c>
      <c r="R1562" t="str">
        <f>VLOOKUP(A1562,Sheet2!$A$1:G5286,7,0)</f>
        <v>R</v>
      </c>
      <c r="S1562" t="str">
        <f>IF(Table19[[#This Row],[Language]]="English","English","Other language")</f>
        <v>English</v>
      </c>
      <c r="T1562">
        <f>Table19[[#This Row],[Gross Revenue]]-Table19[[#This Row],[Budget]]</f>
        <v>-9673593</v>
      </c>
      <c r="U1562" s="1">
        <f>(Table19[[#This Row],[Gross Revenue]]/Table19[[#This Row],[Budget]])-1</f>
        <v>-0.80613274999999995</v>
      </c>
      <c r="V1562" t="str">
        <f t="shared" si="54"/>
        <v>90-110 minutes</v>
      </c>
      <c r="W1562">
        <f>Table19[[#This Row],[Profit]]/Table19[[#This Row],[Budget]]*100</f>
        <v>-80.613275000000002</v>
      </c>
      <c r="X1562">
        <v>-434215.5</v>
      </c>
      <c r="Y1562">
        <v>-0.10115100772200772</v>
      </c>
      <c r="Z1562" t="str">
        <f t="shared" si="56"/>
        <v>Low</v>
      </c>
    </row>
    <row r="1563" spans="1:26" x14ac:dyDescent="0.2">
      <c r="A1563" t="s">
        <v>5262</v>
      </c>
      <c r="B1563" t="s">
        <v>211</v>
      </c>
      <c r="C1563" t="s">
        <v>1555</v>
      </c>
      <c r="D1563">
        <v>22000</v>
      </c>
      <c r="E1563">
        <v>35694</v>
      </c>
      <c r="F1563">
        <v>226</v>
      </c>
      <c r="G1563">
        <v>27000</v>
      </c>
      <c r="H1563">
        <v>6.6</v>
      </c>
      <c r="I1563">
        <v>222</v>
      </c>
      <c r="J1563">
        <v>105</v>
      </c>
      <c r="K1563">
        <v>63910583</v>
      </c>
      <c r="L1563">
        <v>28000000</v>
      </c>
      <c r="M1563" s="2">
        <f>VLOOKUP(A1563,Sheet2!$A$1:G5287,2,0)</f>
        <v>41401</v>
      </c>
      <c r="N1563" t="str">
        <f>VLOOKUP(A1563,Sheet2!$A$1:G5287,3,0)</f>
        <v>Color</v>
      </c>
      <c r="O1563" t="str">
        <f>VLOOKUP(A1563,Sheet2!$A$1:G5287,4,0)</f>
        <v>Comedy</v>
      </c>
      <c r="P1563" t="str">
        <f>VLOOKUP(A1563,Sheet2!$A$1:G5287,5,0)</f>
        <v>English</v>
      </c>
      <c r="Q1563" t="str">
        <f>VLOOKUP(A1563,Sheet2!$A$1:G5287,6,0)</f>
        <v>USA</v>
      </c>
      <c r="R1563" t="str">
        <f>VLOOKUP(A1563,Sheet2!$A$1:G5287,7,0)</f>
        <v>PG-13</v>
      </c>
      <c r="S1563" t="str">
        <f>IF(Table19[[#This Row],[Language]]="English","English","Other language")</f>
        <v>English</v>
      </c>
      <c r="T1563">
        <f>Table19[[#This Row],[Gross Revenue]]-Table19[[#This Row],[Budget]]</f>
        <v>35910583</v>
      </c>
      <c r="U1563" s="1">
        <f>(Table19[[#This Row],[Gross Revenue]]/Table19[[#This Row],[Budget]])-1</f>
        <v>1.2825208214285713</v>
      </c>
      <c r="V1563" t="str">
        <f t="shared" si="54"/>
        <v>90-110 minutes</v>
      </c>
      <c r="W1563">
        <f>Table19[[#This Row],[Profit]]/Table19[[#This Row],[Budget]]*100</f>
        <v>128.25208214285715</v>
      </c>
      <c r="X1563">
        <v>1637763</v>
      </c>
      <c r="Y1563">
        <v>0.19178668286445014</v>
      </c>
      <c r="Z1563" t="str">
        <f t="shared" si="56"/>
        <v>Medium</v>
      </c>
    </row>
    <row r="1564" spans="1:26" x14ac:dyDescent="0.2">
      <c r="A1564" t="s">
        <v>6075</v>
      </c>
      <c r="B1564" t="s">
        <v>1079</v>
      </c>
      <c r="C1564" t="s">
        <v>1132</v>
      </c>
      <c r="D1564">
        <v>23000</v>
      </c>
      <c r="E1564">
        <v>26017</v>
      </c>
      <c r="F1564">
        <v>6</v>
      </c>
      <c r="G1564">
        <v>0</v>
      </c>
      <c r="H1564">
        <v>7.2</v>
      </c>
      <c r="I1564">
        <v>35</v>
      </c>
      <c r="J1564">
        <v>107</v>
      </c>
      <c r="K1564">
        <v>819939</v>
      </c>
      <c r="L1564">
        <v>850000</v>
      </c>
      <c r="M1564" s="2">
        <f>VLOOKUP(A1564,Sheet2!$A$1:G5288,2,0)</f>
        <v>37665</v>
      </c>
      <c r="N1564" t="str">
        <f>VLOOKUP(A1564,Sheet2!$A$1:G5288,3,0)</f>
        <v>Color</v>
      </c>
      <c r="O1564" t="str">
        <f>VLOOKUP(A1564,Sheet2!$A$1:G5288,4,0)</f>
        <v>Comedy</v>
      </c>
      <c r="P1564" t="str">
        <f>VLOOKUP(A1564,Sheet2!$A$1:G5288,5,0)</f>
        <v>English</v>
      </c>
      <c r="Q1564" t="str">
        <f>VLOOKUP(A1564,Sheet2!$A$1:G5288,6,0)</f>
        <v>USA</v>
      </c>
      <c r="R1564" t="str">
        <f>VLOOKUP(A1564,Sheet2!$A$1:G5288,7,0)</f>
        <v>R</v>
      </c>
      <c r="S1564" t="str">
        <f>IF(Table19[[#This Row],[Language]]="English","English","Other language")</f>
        <v>English</v>
      </c>
      <c r="T1564">
        <f>Table19[[#This Row],[Gross Revenue]]-Table19[[#This Row],[Budget]]</f>
        <v>-30061</v>
      </c>
      <c r="U1564" s="1">
        <f>(Table19[[#This Row],[Gross Revenue]]/Table19[[#This Row],[Budget]])-1</f>
        <v>-3.5365882352941136E-2</v>
      </c>
      <c r="V1564" t="str">
        <f t="shared" si="54"/>
        <v>90-110 minutes</v>
      </c>
      <c r="W1564">
        <f>Table19[[#This Row],[Profit]]/Table19[[#This Row],[Budget]]*100</f>
        <v>-3.5365882352941176</v>
      </c>
      <c r="X1564">
        <v>1637763</v>
      </c>
      <c r="Y1564">
        <v>0.19178668286445014</v>
      </c>
      <c r="Z1564" t="str">
        <f t="shared" si="56"/>
        <v>Low</v>
      </c>
    </row>
    <row r="1565" spans="1:26" x14ac:dyDescent="0.2">
      <c r="A1565" t="s">
        <v>6208</v>
      </c>
      <c r="B1565" t="s">
        <v>2790</v>
      </c>
      <c r="C1565" t="s">
        <v>2482</v>
      </c>
      <c r="D1565">
        <v>809</v>
      </c>
      <c r="E1565">
        <v>1858</v>
      </c>
      <c r="F1565">
        <v>82</v>
      </c>
      <c r="G1565">
        <v>0</v>
      </c>
      <c r="H1565">
        <v>7.3</v>
      </c>
      <c r="I1565">
        <v>88</v>
      </c>
      <c r="J1565">
        <v>111</v>
      </c>
      <c r="K1565">
        <v>3895664</v>
      </c>
      <c r="L1565">
        <v>5300000</v>
      </c>
      <c r="M1565" s="2">
        <f>VLOOKUP(A1565,Sheet2!$A$1:G5289,2,0)</f>
        <v>37391</v>
      </c>
      <c r="N1565" t="str">
        <f>VLOOKUP(A1565,Sheet2!$A$1:G5289,3,0)</f>
        <v>Color</v>
      </c>
      <c r="O1565" t="str">
        <f>VLOOKUP(A1565,Sheet2!$A$1:G5289,4,0)</f>
        <v>Comedy</v>
      </c>
      <c r="P1565" t="str">
        <f>VLOOKUP(A1565,Sheet2!$A$1:G5289,5,0)</f>
        <v>French</v>
      </c>
      <c r="Q1565" t="str">
        <f>VLOOKUP(A1565,Sheet2!$A$1:G5289,6,0)</f>
        <v>France</v>
      </c>
      <c r="R1565" t="str">
        <f>VLOOKUP(A1565,Sheet2!$A$1:G5289,7,0)</f>
        <v>R</v>
      </c>
      <c r="S1565" t="str">
        <f>IF(Table19[[#This Row],[Language]]="English","English","Other language")</f>
        <v>Other language</v>
      </c>
      <c r="T1565">
        <f>Table19[[#This Row],[Gross Revenue]]-Table19[[#This Row],[Budget]]</f>
        <v>-1404336</v>
      </c>
      <c r="U1565" s="1">
        <f>(Table19[[#This Row],[Gross Revenue]]/Table19[[#This Row],[Budget]])-1</f>
        <v>-0.26496905660377357</v>
      </c>
      <c r="V1565" t="str">
        <f t="shared" si="54"/>
        <v>111-130 minutes</v>
      </c>
      <c r="W1565">
        <f>Table19[[#This Row],[Profit]]/Table19[[#This Row],[Budget]]*100</f>
        <v>-26.496905660377358</v>
      </c>
      <c r="X1565">
        <v>1637763</v>
      </c>
      <c r="Y1565">
        <v>0.19178668286445014</v>
      </c>
      <c r="Z1565" t="str">
        <f t="shared" si="56"/>
        <v>Low</v>
      </c>
    </row>
    <row r="1566" spans="1:26" x14ac:dyDescent="0.2">
      <c r="A1566" t="s">
        <v>4422</v>
      </c>
      <c r="B1566" t="s">
        <v>529</v>
      </c>
      <c r="C1566" t="s">
        <v>1174</v>
      </c>
      <c r="D1566">
        <v>18000</v>
      </c>
      <c r="E1566">
        <v>22517</v>
      </c>
      <c r="F1566">
        <v>473</v>
      </c>
      <c r="G1566">
        <v>21000</v>
      </c>
      <c r="H1566">
        <v>7.4</v>
      </c>
      <c r="I1566">
        <v>216</v>
      </c>
      <c r="J1566">
        <v>118</v>
      </c>
      <c r="K1566">
        <v>73343413</v>
      </c>
      <c r="L1566">
        <v>50000000</v>
      </c>
      <c r="M1566" s="2">
        <f>VLOOKUP(A1566,Sheet2!$A$1:G5290,2,0)</f>
        <v>40032</v>
      </c>
      <c r="N1566" t="str">
        <f>VLOOKUP(A1566,Sheet2!$A$1:G5290,3,0)</f>
        <v>Color</v>
      </c>
      <c r="O1566" t="str">
        <f>VLOOKUP(A1566,Sheet2!$A$1:G5290,4,0)</f>
        <v>Crime</v>
      </c>
      <c r="P1566" t="str">
        <f>VLOOKUP(A1566,Sheet2!$A$1:G5290,5,0)</f>
        <v>English</v>
      </c>
      <c r="Q1566" t="str">
        <f>VLOOKUP(A1566,Sheet2!$A$1:G5290,6,0)</f>
        <v>USA</v>
      </c>
      <c r="R1566" t="str">
        <f>VLOOKUP(A1566,Sheet2!$A$1:G5290,7,0)</f>
        <v>R</v>
      </c>
      <c r="S1566" t="str">
        <f>IF(Table19[[#This Row],[Language]]="English","English","Other language")</f>
        <v>English</v>
      </c>
      <c r="T1566">
        <f>Table19[[#This Row],[Gross Revenue]]-Table19[[#This Row],[Budget]]</f>
        <v>23343413</v>
      </c>
      <c r="U1566" s="1">
        <f>(Table19[[#This Row],[Gross Revenue]]/Table19[[#This Row],[Budget]])-1</f>
        <v>0.46686826000000003</v>
      </c>
      <c r="V1566" t="str">
        <f t="shared" si="54"/>
        <v>111-130 minutes</v>
      </c>
      <c r="W1566">
        <f>Table19[[#This Row],[Profit]]/Table19[[#This Row],[Budget]]*100</f>
        <v>46.686825999999996</v>
      </c>
      <c r="X1566">
        <v>-74533.5</v>
      </c>
      <c r="Y1566">
        <v>-7.4856785714285719E-3</v>
      </c>
      <c r="Z1566" t="str">
        <f t="shared" si="56"/>
        <v>High</v>
      </c>
    </row>
    <row r="1567" spans="1:26" x14ac:dyDescent="0.2">
      <c r="A1567" t="s">
        <v>6974</v>
      </c>
      <c r="B1567" t="s">
        <v>3213</v>
      </c>
      <c r="C1567" t="s">
        <v>2882</v>
      </c>
      <c r="D1567">
        <v>607</v>
      </c>
      <c r="E1567">
        <v>1076</v>
      </c>
      <c r="F1567">
        <v>767</v>
      </c>
      <c r="G1567">
        <v>11000</v>
      </c>
      <c r="H1567">
        <v>8.4</v>
      </c>
      <c r="I1567">
        <v>181</v>
      </c>
      <c r="J1567">
        <v>227</v>
      </c>
      <c r="K1567">
        <v>6000000</v>
      </c>
      <c r="L1567">
        <v>15000000</v>
      </c>
      <c r="M1567" s="2">
        <f>VLOOKUP(A1567,Sheet2!$A$1:G5291,2,0)</f>
        <v>22930</v>
      </c>
      <c r="N1567" t="str">
        <f>VLOOKUP(A1567,Sheet2!$A$1:G5291,3,0)</f>
        <v>Color</v>
      </c>
      <c r="O1567" t="str">
        <f>VLOOKUP(A1567,Sheet2!$A$1:G5291,4,0)</f>
        <v>Adventure</v>
      </c>
      <c r="P1567" t="str">
        <f>VLOOKUP(A1567,Sheet2!$A$1:G5291,5,0)</f>
        <v>English</v>
      </c>
      <c r="Q1567" t="str">
        <f>VLOOKUP(A1567,Sheet2!$A$1:G5291,6,0)</f>
        <v>UK</v>
      </c>
      <c r="R1567" t="str">
        <f>VLOOKUP(A1567,Sheet2!$A$1:G5291,7,0)</f>
        <v>PG</v>
      </c>
      <c r="S1567" t="str">
        <f>IF(Table19[[#This Row],[Language]]="English","English","Other language")</f>
        <v>English</v>
      </c>
      <c r="T1567">
        <f>Table19[[#This Row],[Gross Revenue]]-Table19[[#This Row],[Budget]]</f>
        <v>-9000000</v>
      </c>
      <c r="U1567" s="1">
        <f>(Table19[[#This Row],[Gross Revenue]]/Table19[[#This Row],[Budget]])-1</f>
        <v>-0.6</v>
      </c>
      <c r="V1567" t="str">
        <f t="shared" si="54"/>
        <v>&gt;150 minutes</v>
      </c>
      <c r="W1567">
        <f>Table19[[#This Row],[Profit]]/Table19[[#This Row],[Budget]]*100</f>
        <v>-60</v>
      </c>
      <c r="X1567">
        <v>3892693.5</v>
      </c>
      <c r="Y1567">
        <v>0.11726928571428571</v>
      </c>
      <c r="Z1567" t="str">
        <f t="shared" si="56"/>
        <v>Medium</v>
      </c>
    </row>
    <row r="1568" spans="1:26" x14ac:dyDescent="0.2">
      <c r="A1568" t="s">
        <v>4233</v>
      </c>
      <c r="B1568" t="s">
        <v>1358</v>
      </c>
      <c r="C1568" t="s">
        <v>1359</v>
      </c>
      <c r="D1568">
        <v>638</v>
      </c>
      <c r="E1568">
        <v>961</v>
      </c>
      <c r="F1568">
        <v>29</v>
      </c>
      <c r="G1568">
        <v>702</v>
      </c>
      <c r="H1568">
        <v>5.9</v>
      </c>
      <c r="I1568">
        <v>90</v>
      </c>
      <c r="J1568">
        <v>90</v>
      </c>
      <c r="K1568">
        <v>17848322</v>
      </c>
      <c r="L1568">
        <v>28000000</v>
      </c>
      <c r="M1568" s="2">
        <f>VLOOKUP(A1568,Sheet2!$A$1:G5292,2,0)</f>
        <v>38157</v>
      </c>
      <c r="N1568" t="str">
        <f>VLOOKUP(A1568,Sheet2!$A$1:G5292,3,0)</f>
        <v>Color</v>
      </c>
      <c r="O1568" t="str">
        <f>VLOOKUP(A1568,Sheet2!$A$1:G5292,4,0)</f>
        <v>Comedy</v>
      </c>
      <c r="P1568" t="str">
        <f>VLOOKUP(A1568,Sheet2!$A$1:G5292,5,0)</f>
        <v>English</v>
      </c>
      <c r="Q1568" t="str">
        <f>VLOOKUP(A1568,Sheet2!$A$1:G5292,6,0)</f>
        <v>Ireland</v>
      </c>
      <c r="R1568" t="str">
        <f>VLOOKUP(A1568,Sheet2!$A$1:G5292,7,0)</f>
        <v>PG-13</v>
      </c>
      <c r="S1568" t="str">
        <f>IF(Table19[[#This Row],[Language]]="English","English","Other language")</f>
        <v>English</v>
      </c>
      <c r="T1568">
        <f>Table19[[#This Row],[Gross Revenue]]-Table19[[#This Row],[Budget]]</f>
        <v>-10151678</v>
      </c>
      <c r="U1568" s="1">
        <f>(Table19[[#This Row],[Gross Revenue]]/Table19[[#This Row],[Budget]])-1</f>
        <v>-0.3625599285714286</v>
      </c>
      <c r="V1568" t="str">
        <f t="shared" si="54"/>
        <v>90-110 minutes</v>
      </c>
      <c r="W1568">
        <f>Table19[[#This Row],[Profit]]/Table19[[#This Row],[Budget]]*100</f>
        <v>-36.255992857142857</v>
      </c>
      <c r="X1568">
        <v>1637763</v>
      </c>
      <c r="Y1568">
        <v>0.19178668286445014</v>
      </c>
      <c r="Z1568" t="str">
        <f t="shared" si="56"/>
        <v>Medium</v>
      </c>
    </row>
    <row r="1569" spans="1:26" x14ac:dyDescent="0.2">
      <c r="A1569" t="s">
        <v>6439</v>
      </c>
      <c r="B1569" t="s">
        <v>1827</v>
      </c>
      <c r="C1569" t="s">
        <v>2931</v>
      </c>
      <c r="D1569">
        <v>27000</v>
      </c>
      <c r="E1569">
        <v>29277</v>
      </c>
      <c r="F1569">
        <v>905</v>
      </c>
      <c r="G1569">
        <v>0</v>
      </c>
      <c r="H1569">
        <v>7.4</v>
      </c>
      <c r="I1569">
        <v>149</v>
      </c>
      <c r="J1569">
        <v>105</v>
      </c>
      <c r="K1569">
        <v>2338695</v>
      </c>
      <c r="L1569">
        <v>4000000</v>
      </c>
      <c r="M1569" s="2">
        <f>VLOOKUP(A1569,Sheet2!$A$1:G5293,2,0)</f>
        <v>38303</v>
      </c>
      <c r="N1569" t="str">
        <f>VLOOKUP(A1569,Sheet2!$A$1:G5293,3,0)</f>
        <v>Color</v>
      </c>
      <c r="O1569" t="str">
        <f>VLOOKUP(A1569,Sheet2!$A$1:G5293,4,0)</f>
        <v>Crime</v>
      </c>
      <c r="P1569" t="str">
        <f>VLOOKUP(A1569,Sheet2!$A$1:G5293,5,0)</f>
        <v>English</v>
      </c>
      <c r="Q1569" t="str">
        <f>VLOOKUP(A1569,Sheet2!$A$1:G5293,6,0)</f>
        <v>UK</v>
      </c>
      <c r="R1569" t="str">
        <f>VLOOKUP(A1569,Sheet2!$A$1:G5293,7,0)</f>
        <v>R</v>
      </c>
      <c r="S1569" t="str">
        <f>IF(Table19[[#This Row],[Language]]="English","English","Other language")</f>
        <v>English</v>
      </c>
      <c r="T1569">
        <f>Table19[[#This Row],[Gross Revenue]]-Table19[[#This Row],[Budget]]</f>
        <v>-1661305</v>
      </c>
      <c r="U1569" s="1">
        <f>(Table19[[#This Row],[Gross Revenue]]/Table19[[#This Row],[Budget]])-1</f>
        <v>-0.41532625000000001</v>
      </c>
      <c r="V1569" t="str">
        <f t="shared" si="54"/>
        <v>90-110 minutes</v>
      </c>
      <c r="W1569">
        <f>Table19[[#This Row],[Profit]]/Table19[[#This Row],[Budget]]*100</f>
        <v>-41.532625000000003</v>
      </c>
      <c r="X1569">
        <v>-74533.5</v>
      </c>
      <c r="Y1569">
        <v>-7.4856785714285719E-3</v>
      </c>
      <c r="Z1569" t="str">
        <f t="shared" si="56"/>
        <v>Low</v>
      </c>
    </row>
    <row r="1570" spans="1:26" x14ac:dyDescent="0.2">
      <c r="A1570" t="s">
        <v>6044</v>
      </c>
      <c r="B1570" t="s">
        <v>2706</v>
      </c>
      <c r="C1570" t="s">
        <v>2707</v>
      </c>
      <c r="D1570">
        <v>232</v>
      </c>
      <c r="E1570">
        <v>391</v>
      </c>
      <c r="F1570">
        <v>592</v>
      </c>
      <c r="G1570">
        <v>0</v>
      </c>
      <c r="H1570">
        <v>7.2</v>
      </c>
      <c r="I1570">
        <v>205</v>
      </c>
      <c r="J1570">
        <v>93</v>
      </c>
      <c r="K1570">
        <v>611709</v>
      </c>
      <c r="L1570">
        <v>3850000</v>
      </c>
      <c r="M1570" s="2">
        <f>VLOOKUP(A1570,Sheet2!$A$1:G5294,2,0)</f>
        <v>40698</v>
      </c>
      <c r="N1570" t="str">
        <f>VLOOKUP(A1570,Sheet2!$A$1:G5294,3,0)</f>
        <v>Color</v>
      </c>
      <c r="O1570" t="str">
        <f>VLOOKUP(A1570,Sheet2!$A$1:G5294,4,0)</f>
        <v>Comedy</v>
      </c>
      <c r="P1570" t="str">
        <f>VLOOKUP(A1570,Sheet2!$A$1:G5294,5,0)</f>
        <v>French</v>
      </c>
      <c r="Q1570" t="str">
        <f>VLOOKUP(A1570,Sheet2!$A$1:G5294,6,0)</f>
        <v>Finland</v>
      </c>
      <c r="R1570" t="str">
        <f>VLOOKUP(A1570,Sheet2!$A$1:G5294,7,0)</f>
        <v>Not Rated</v>
      </c>
      <c r="S1570" t="str">
        <f>IF(Table19[[#This Row],[Language]]="English","English","Other language")</f>
        <v>Other language</v>
      </c>
      <c r="T1570">
        <f>Table19[[#This Row],[Gross Revenue]]-Table19[[#This Row],[Budget]]</f>
        <v>-3238291</v>
      </c>
      <c r="U1570" s="1">
        <f>(Table19[[#This Row],[Gross Revenue]]/Table19[[#This Row],[Budget]])-1</f>
        <v>-0.84111454545454545</v>
      </c>
      <c r="V1570" t="str">
        <f t="shared" si="54"/>
        <v>90-110 minutes</v>
      </c>
      <c r="W1570">
        <f>Table19[[#This Row],[Profit]]/Table19[[#This Row],[Budget]]*100</f>
        <v>-84.111454545454549</v>
      </c>
      <c r="X1570">
        <v>1637763</v>
      </c>
      <c r="Y1570">
        <v>0.19178668286445014</v>
      </c>
      <c r="Z1570" t="str">
        <f t="shared" si="56"/>
        <v>Low</v>
      </c>
    </row>
    <row r="1571" spans="1:26" x14ac:dyDescent="0.2">
      <c r="A1571" t="s">
        <v>4824</v>
      </c>
      <c r="B1571" t="s">
        <v>655</v>
      </c>
      <c r="C1571" t="s">
        <v>1880</v>
      </c>
      <c r="D1571">
        <v>3000</v>
      </c>
      <c r="E1571">
        <v>4094</v>
      </c>
      <c r="F1571">
        <v>14</v>
      </c>
      <c r="G1571">
        <v>13000</v>
      </c>
      <c r="H1571">
        <v>6.4</v>
      </c>
      <c r="I1571">
        <v>134</v>
      </c>
      <c r="J1571">
        <v>100</v>
      </c>
      <c r="K1571">
        <v>12561</v>
      </c>
      <c r="L1571">
        <v>19000000</v>
      </c>
      <c r="M1571" s="2">
        <f>VLOOKUP(A1571,Sheet2!$A$1:G5295,2,0)</f>
        <v>40234</v>
      </c>
      <c r="N1571" t="str">
        <f>VLOOKUP(A1571,Sheet2!$A$1:G5295,3,0)</f>
        <v>Color</v>
      </c>
      <c r="O1571" t="str">
        <f>VLOOKUP(A1571,Sheet2!$A$1:G5295,4,0)</f>
        <v>Comedy</v>
      </c>
      <c r="P1571" t="str">
        <f>VLOOKUP(A1571,Sheet2!$A$1:G5295,5,0)</f>
        <v>English</v>
      </c>
      <c r="Q1571" t="str">
        <f>VLOOKUP(A1571,Sheet2!$A$1:G5295,6,0)</f>
        <v>USA</v>
      </c>
      <c r="R1571" t="str">
        <f>VLOOKUP(A1571,Sheet2!$A$1:G5295,7,0)</f>
        <v>PG</v>
      </c>
      <c r="S1571" t="str">
        <f>IF(Table19[[#This Row],[Language]]="English","English","Other language")</f>
        <v>English</v>
      </c>
      <c r="T1571">
        <f>Table19[[#This Row],[Gross Revenue]]-Table19[[#This Row],[Budget]]</f>
        <v>-18987439</v>
      </c>
      <c r="U1571" s="1">
        <f>(Table19[[#This Row],[Gross Revenue]]/Table19[[#This Row],[Budget]])-1</f>
        <v>-0.99933889473684212</v>
      </c>
      <c r="V1571" t="str">
        <f t="shared" si="54"/>
        <v>90-110 minutes</v>
      </c>
      <c r="W1571">
        <f>Table19[[#This Row],[Profit]]/Table19[[#This Row],[Budget]]*100</f>
        <v>-99.933889473684218</v>
      </c>
      <c r="X1571">
        <v>1637763</v>
      </c>
      <c r="Y1571">
        <v>0.19178668286445014</v>
      </c>
      <c r="Z1571" t="str">
        <f t="shared" si="56"/>
        <v>Medium</v>
      </c>
    </row>
    <row r="1572" spans="1:26" x14ac:dyDescent="0.2">
      <c r="A1572" t="s">
        <v>4358</v>
      </c>
      <c r="B1572" t="s">
        <v>1472</v>
      </c>
      <c r="C1572" t="s">
        <v>1473</v>
      </c>
      <c r="D1572">
        <v>142</v>
      </c>
      <c r="E1572">
        <v>589</v>
      </c>
      <c r="F1572">
        <v>0</v>
      </c>
      <c r="G1572">
        <v>472</v>
      </c>
      <c r="H1572">
        <v>6</v>
      </c>
      <c r="I1572">
        <v>186</v>
      </c>
      <c r="J1572">
        <v>114</v>
      </c>
      <c r="K1572">
        <v>31199215</v>
      </c>
      <c r="L1572">
        <v>58000000</v>
      </c>
      <c r="M1572" s="2">
        <f>VLOOKUP(A1572,Sheet2!$A$1:G5296,2,0)</f>
        <v>39585</v>
      </c>
      <c r="N1572" t="str">
        <f>VLOOKUP(A1572,Sheet2!$A$1:G5296,3,0)</f>
        <v>Color</v>
      </c>
      <c r="O1572" t="str">
        <f>VLOOKUP(A1572,Sheet2!$A$1:G5296,4,0)</f>
        <v>Comedy</v>
      </c>
      <c r="P1572" t="str">
        <f>VLOOKUP(A1572,Sheet2!$A$1:G5296,5,0)</f>
        <v>English</v>
      </c>
      <c r="Q1572" t="str">
        <f>VLOOKUP(A1572,Sheet2!$A$1:G5296,6,0)</f>
        <v>USA</v>
      </c>
      <c r="R1572" t="str">
        <f>VLOOKUP(A1572,Sheet2!$A$1:G5296,7,0)</f>
        <v>PG-13</v>
      </c>
      <c r="S1572" t="str">
        <f>IF(Table19[[#This Row],[Language]]="English","English","Other language")</f>
        <v>English</v>
      </c>
      <c r="T1572">
        <f>Table19[[#This Row],[Gross Revenue]]-Table19[[#This Row],[Budget]]</f>
        <v>-26800785</v>
      </c>
      <c r="U1572" s="1">
        <f>(Table19[[#This Row],[Gross Revenue]]/Table19[[#This Row],[Budget]])-1</f>
        <v>-0.46208249999999995</v>
      </c>
      <c r="V1572" t="str">
        <f t="shared" si="54"/>
        <v>111-130 minutes</v>
      </c>
      <c r="W1572">
        <f>Table19[[#This Row],[Profit]]/Table19[[#This Row],[Budget]]*100</f>
        <v>-46.20825</v>
      </c>
      <c r="X1572">
        <v>1637763</v>
      </c>
      <c r="Y1572">
        <v>0.19178668286445014</v>
      </c>
      <c r="Z1572" t="str">
        <f t="shared" si="56"/>
        <v>High</v>
      </c>
    </row>
    <row r="1573" spans="1:26" x14ac:dyDescent="0.2">
      <c r="A1573" t="s">
        <v>6593</v>
      </c>
      <c r="B1573" t="s">
        <v>74</v>
      </c>
      <c r="C1573" t="s">
        <v>849</v>
      </c>
      <c r="D1573">
        <v>12000</v>
      </c>
      <c r="E1573">
        <v>14823</v>
      </c>
      <c r="F1573">
        <v>81</v>
      </c>
      <c r="G1573">
        <v>0</v>
      </c>
      <c r="H1573">
        <v>7.6</v>
      </c>
      <c r="I1573">
        <v>123</v>
      </c>
      <c r="J1573">
        <v>111</v>
      </c>
      <c r="K1573">
        <v>31968347</v>
      </c>
      <c r="L1573">
        <v>3600000</v>
      </c>
      <c r="M1573" s="2">
        <f>VLOOKUP(A1573,Sheet2!$A$1:G5297,2,0)</f>
        <v>35059</v>
      </c>
      <c r="N1573" t="str">
        <f>VLOOKUP(A1573,Sheet2!$A$1:G5297,3,0)</f>
        <v>Color</v>
      </c>
      <c r="O1573" t="str">
        <f>VLOOKUP(A1573,Sheet2!$A$1:G5297,4,0)</f>
        <v>Drama</v>
      </c>
      <c r="P1573" t="str">
        <f>VLOOKUP(A1573,Sheet2!$A$1:G5297,5,0)</f>
        <v>English</v>
      </c>
      <c r="Q1573" t="str">
        <f>VLOOKUP(A1573,Sheet2!$A$1:G5297,6,0)</f>
        <v>USA</v>
      </c>
      <c r="R1573" t="str">
        <f>VLOOKUP(A1573,Sheet2!$A$1:G5297,7,0)</f>
        <v>R</v>
      </c>
      <c r="S1573" t="str">
        <f>IF(Table19[[#This Row],[Language]]="English","English","Other language")</f>
        <v>English</v>
      </c>
      <c r="T1573">
        <f>Table19[[#This Row],[Gross Revenue]]-Table19[[#This Row],[Budget]]</f>
        <v>28368347</v>
      </c>
      <c r="U1573" s="1">
        <f>(Table19[[#This Row],[Gross Revenue]]/Table19[[#This Row],[Budget]])-1</f>
        <v>7.8800963888888891</v>
      </c>
      <c r="V1573" t="str">
        <f t="shared" si="54"/>
        <v>111-130 minutes</v>
      </c>
      <c r="W1573">
        <f>Table19[[#This Row],[Profit]]/Table19[[#This Row],[Budget]]*100</f>
        <v>788.00963888888896</v>
      </c>
      <c r="X1573">
        <v>-434215.5</v>
      </c>
      <c r="Y1573">
        <v>-0.10115100772200772</v>
      </c>
      <c r="Z1573" t="str">
        <f t="shared" si="56"/>
        <v>Low</v>
      </c>
    </row>
    <row r="1574" spans="1:26" x14ac:dyDescent="0.2">
      <c r="A1574" t="s">
        <v>6143</v>
      </c>
      <c r="B1574" t="s">
        <v>608</v>
      </c>
      <c r="C1574" t="s">
        <v>2761</v>
      </c>
      <c r="D1574">
        <v>15000</v>
      </c>
      <c r="E1574">
        <v>20035</v>
      </c>
      <c r="F1574">
        <v>304</v>
      </c>
      <c r="G1574">
        <v>41000</v>
      </c>
      <c r="H1574">
        <v>7.2</v>
      </c>
      <c r="I1574">
        <v>304</v>
      </c>
      <c r="J1574">
        <v>132</v>
      </c>
      <c r="K1574">
        <v>116631310</v>
      </c>
      <c r="L1574">
        <v>30000000</v>
      </c>
      <c r="M1574" s="2">
        <f>VLOOKUP(A1574,Sheet2!$A$1:G5298,2,0)</f>
        <v>41351</v>
      </c>
      <c r="N1574" t="str">
        <f>VLOOKUP(A1574,Sheet2!$A$1:G5298,3,0)</f>
        <v>Color</v>
      </c>
      <c r="O1574" t="str">
        <f>VLOOKUP(A1574,Sheet2!$A$1:G5298,4,0)</f>
        <v>Biography</v>
      </c>
      <c r="P1574" t="str">
        <f>VLOOKUP(A1574,Sheet2!$A$1:G5298,5,0)</f>
        <v>English</v>
      </c>
      <c r="Q1574" t="str">
        <f>VLOOKUP(A1574,Sheet2!$A$1:G5298,6,0)</f>
        <v>USA</v>
      </c>
      <c r="R1574" t="str">
        <f>VLOOKUP(A1574,Sheet2!$A$1:G5298,7,0)</f>
        <v>PG-13</v>
      </c>
      <c r="S1574" t="str">
        <f>IF(Table19[[#This Row],[Language]]="English","English","Other language")</f>
        <v>English</v>
      </c>
      <c r="T1574">
        <f>Table19[[#This Row],[Gross Revenue]]-Table19[[#This Row],[Budget]]</f>
        <v>86631310</v>
      </c>
      <c r="U1574" s="1">
        <f>(Table19[[#This Row],[Gross Revenue]]/Table19[[#This Row],[Budget]])-1</f>
        <v>2.8877103333333332</v>
      </c>
      <c r="V1574" t="str">
        <f t="shared" si="54"/>
        <v>131-150 minutes</v>
      </c>
      <c r="W1574">
        <f>Table19[[#This Row],[Profit]]/Table19[[#This Row],[Budget]]*100</f>
        <v>288.77103333333332</v>
      </c>
      <c r="X1574">
        <v>-1289919.5</v>
      </c>
      <c r="Y1574">
        <v>-4.8151417500000002E-2</v>
      </c>
      <c r="Z1574" t="str">
        <f t="shared" si="56"/>
        <v>Medium</v>
      </c>
    </row>
    <row r="1575" spans="1:26" x14ac:dyDescent="0.2">
      <c r="A1575" t="s">
        <v>3291</v>
      </c>
      <c r="B1575" t="s">
        <v>74</v>
      </c>
      <c r="C1575" t="s">
        <v>75</v>
      </c>
      <c r="D1575">
        <v>12000</v>
      </c>
      <c r="E1575">
        <v>15044</v>
      </c>
      <c r="F1575">
        <v>179</v>
      </c>
      <c r="G1575">
        <v>31000</v>
      </c>
      <c r="H1575">
        <v>3.1</v>
      </c>
      <c r="I1575">
        <v>169</v>
      </c>
      <c r="J1575">
        <v>110</v>
      </c>
      <c r="K1575">
        <v>13998282</v>
      </c>
      <c r="L1575">
        <v>16000000</v>
      </c>
      <c r="M1575" s="2">
        <f>VLOOKUP(A1575,Sheet2!$A$1:G5299,2,0)</f>
        <v>41928</v>
      </c>
      <c r="N1575" t="str">
        <f>VLOOKUP(A1575,Sheet2!$A$1:G5299,3,0)</f>
        <v>Color</v>
      </c>
      <c r="O1575" t="str">
        <f>VLOOKUP(A1575,Sheet2!$A$1:G5299,4,0)</f>
        <v>Action</v>
      </c>
      <c r="P1575" t="str">
        <f>VLOOKUP(A1575,Sheet2!$A$1:G5299,5,0)</f>
        <v>English</v>
      </c>
      <c r="Q1575" t="str">
        <f>VLOOKUP(A1575,Sheet2!$A$1:G5299,6,0)</f>
        <v>USA</v>
      </c>
      <c r="R1575" t="str">
        <f>VLOOKUP(A1575,Sheet2!$A$1:G5299,7,0)</f>
        <v>PG-13</v>
      </c>
      <c r="S1575" t="str">
        <f>IF(Table19[[#This Row],[Language]]="English","English","Other language")</f>
        <v>English</v>
      </c>
      <c r="T1575">
        <f>Table19[[#This Row],[Gross Revenue]]-Table19[[#This Row],[Budget]]</f>
        <v>-2001718</v>
      </c>
      <c r="U1575" s="1">
        <f>(Table19[[#This Row],[Gross Revenue]]/Table19[[#This Row],[Budget]])-1</f>
        <v>-0.12510737500000002</v>
      </c>
      <c r="V1575" t="str">
        <f t="shared" si="54"/>
        <v>90-110 minutes</v>
      </c>
      <c r="W1575">
        <f>Table19[[#This Row],[Profit]]/Table19[[#This Row],[Budget]]*100</f>
        <v>-12.510737499999999</v>
      </c>
      <c r="X1575">
        <v>-1289919.5</v>
      </c>
      <c r="Y1575">
        <v>-4.8151417500000002E-2</v>
      </c>
      <c r="Z1575" t="str">
        <f t="shared" si="56"/>
        <v>Medium</v>
      </c>
    </row>
    <row r="1576" spans="1:26" x14ac:dyDescent="0.2">
      <c r="A1576" t="s">
        <v>4262</v>
      </c>
      <c r="B1576" t="s">
        <v>1383</v>
      </c>
      <c r="C1576" t="s">
        <v>648</v>
      </c>
      <c r="D1576">
        <v>954</v>
      </c>
      <c r="E1576">
        <v>2179</v>
      </c>
      <c r="F1576">
        <v>425</v>
      </c>
      <c r="G1576">
        <v>263</v>
      </c>
      <c r="H1576">
        <v>5.9</v>
      </c>
      <c r="I1576">
        <v>16</v>
      </c>
      <c r="J1576">
        <v>116</v>
      </c>
      <c r="K1576">
        <v>49851591</v>
      </c>
      <c r="L1576">
        <v>40000000</v>
      </c>
      <c r="M1576" s="2">
        <f>VLOOKUP(A1576,Sheet2!$A$1:G5300,2,0)</f>
        <v>31632</v>
      </c>
      <c r="N1576" t="str">
        <f>VLOOKUP(A1576,Sheet2!$A$1:G5300,3,0)</f>
        <v>Color</v>
      </c>
      <c r="O1576" t="str">
        <f>VLOOKUP(A1576,Sheet2!$A$1:G5300,4,0)</f>
        <v>Comedy</v>
      </c>
      <c r="P1576" t="str">
        <f>VLOOKUP(A1576,Sheet2!$A$1:G5300,5,0)</f>
        <v>English</v>
      </c>
      <c r="Q1576" t="str">
        <f>VLOOKUP(A1576,Sheet2!$A$1:G5300,6,0)</f>
        <v>USA</v>
      </c>
      <c r="R1576" t="str">
        <f>VLOOKUP(A1576,Sheet2!$A$1:G5300,7,0)</f>
        <v>PG</v>
      </c>
      <c r="S1576" t="str">
        <f>IF(Table19[[#This Row],[Language]]="English","English","Other language")</f>
        <v>English</v>
      </c>
      <c r="T1576">
        <f>Table19[[#This Row],[Gross Revenue]]-Table19[[#This Row],[Budget]]</f>
        <v>9851591</v>
      </c>
      <c r="U1576" s="1">
        <f>(Table19[[#This Row],[Gross Revenue]]/Table19[[#This Row],[Budget]])-1</f>
        <v>0.24628977499999993</v>
      </c>
      <c r="V1576" t="str">
        <f t="shared" si="54"/>
        <v>111-130 minutes</v>
      </c>
      <c r="W1576">
        <f>Table19[[#This Row],[Profit]]/Table19[[#This Row],[Budget]]*100</f>
        <v>24.628977499999998</v>
      </c>
      <c r="X1576">
        <v>1637763</v>
      </c>
      <c r="Y1576">
        <v>0.19178668286445014</v>
      </c>
      <c r="Z1576" t="str">
        <f t="shared" si="56"/>
        <v>High</v>
      </c>
    </row>
    <row r="1577" spans="1:26" x14ac:dyDescent="0.2">
      <c r="A1577" t="s">
        <v>4683</v>
      </c>
      <c r="B1577" t="s">
        <v>1752</v>
      </c>
      <c r="C1577" t="s">
        <v>881</v>
      </c>
      <c r="D1577">
        <v>2000</v>
      </c>
      <c r="E1577">
        <v>4380</v>
      </c>
      <c r="F1577">
        <v>126</v>
      </c>
      <c r="G1577">
        <v>0</v>
      </c>
      <c r="H1577">
        <v>6.2</v>
      </c>
      <c r="I1577">
        <v>163</v>
      </c>
      <c r="J1577">
        <v>96</v>
      </c>
      <c r="K1577">
        <v>95001351</v>
      </c>
      <c r="L1577">
        <v>18000000</v>
      </c>
      <c r="M1577" s="2">
        <f>VLOOKUP(A1577,Sheet2!$A$1:G5301,2,0)</f>
        <v>36998</v>
      </c>
      <c r="N1577" t="str">
        <f>VLOOKUP(A1577,Sheet2!$A$1:G5301,3,0)</f>
        <v>Color</v>
      </c>
      <c r="O1577" t="str">
        <f>VLOOKUP(A1577,Sheet2!$A$1:G5301,4,0)</f>
        <v>Comedy</v>
      </c>
      <c r="P1577" t="str">
        <f>VLOOKUP(A1577,Sheet2!$A$1:G5301,5,0)</f>
        <v>English</v>
      </c>
      <c r="Q1577" t="str">
        <f>VLOOKUP(A1577,Sheet2!$A$1:G5301,6,0)</f>
        <v>USA</v>
      </c>
      <c r="R1577" t="str">
        <f>VLOOKUP(A1577,Sheet2!$A$1:G5301,7,0)</f>
        <v>PG-13</v>
      </c>
      <c r="S1577" t="str">
        <f>IF(Table19[[#This Row],[Language]]="English","English","Other language")</f>
        <v>English</v>
      </c>
      <c r="T1577">
        <f>Table19[[#This Row],[Gross Revenue]]-Table19[[#This Row],[Budget]]</f>
        <v>77001351</v>
      </c>
      <c r="U1577" s="1">
        <f>(Table19[[#This Row],[Gross Revenue]]/Table19[[#This Row],[Budget]])-1</f>
        <v>4.2778528333333332</v>
      </c>
      <c r="V1577" t="str">
        <f t="shared" si="54"/>
        <v>90-110 minutes</v>
      </c>
      <c r="W1577">
        <f>Table19[[#This Row],[Profit]]/Table19[[#This Row],[Budget]]*100</f>
        <v>427.78528333333333</v>
      </c>
      <c r="X1577">
        <v>1637763</v>
      </c>
      <c r="Y1577">
        <v>0.19178668286445014</v>
      </c>
      <c r="Z1577" t="str">
        <f t="shared" si="56"/>
        <v>Medium</v>
      </c>
    </row>
    <row r="1578" spans="1:26" x14ac:dyDescent="0.2">
      <c r="A1578" t="s">
        <v>3473</v>
      </c>
      <c r="B1578" t="s">
        <v>394</v>
      </c>
      <c r="C1578" t="s">
        <v>395</v>
      </c>
      <c r="D1578">
        <v>934</v>
      </c>
      <c r="E1578">
        <v>3500</v>
      </c>
      <c r="F1578">
        <v>0</v>
      </c>
      <c r="G1578">
        <v>660</v>
      </c>
      <c r="H1578">
        <v>4.5999999999999996</v>
      </c>
      <c r="I1578">
        <v>133</v>
      </c>
      <c r="J1578">
        <v>95</v>
      </c>
      <c r="K1578">
        <v>89808372</v>
      </c>
      <c r="L1578">
        <v>45000000</v>
      </c>
      <c r="M1578" s="2">
        <f>VLOOKUP(A1578,Sheet2!$A$1:G5302,2,0)</f>
        <v>37670</v>
      </c>
      <c r="N1578" t="str">
        <f>VLOOKUP(A1578,Sheet2!$A$1:G5302,3,0)</f>
        <v>Color</v>
      </c>
      <c r="O1578" t="str">
        <f>VLOOKUP(A1578,Sheet2!$A$1:G5302,4,0)</f>
        <v>Comedy</v>
      </c>
      <c r="P1578" t="str">
        <f>VLOOKUP(A1578,Sheet2!$A$1:G5302,5,0)</f>
        <v>English</v>
      </c>
      <c r="Q1578" t="str">
        <f>VLOOKUP(A1578,Sheet2!$A$1:G5302,6,0)</f>
        <v>USA</v>
      </c>
      <c r="R1578" t="str">
        <f>VLOOKUP(A1578,Sheet2!$A$1:G5302,7,0)</f>
        <v>PG-13</v>
      </c>
      <c r="S1578" t="str">
        <f>IF(Table19[[#This Row],[Language]]="English","English","Other language")</f>
        <v>English</v>
      </c>
      <c r="T1578">
        <f>Table19[[#This Row],[Gross Revenue]]-Table19[[#This Row],[Budget]]</f>
        <v>44808372</v>
      </c>
      <c r="U1578" s="1">
        <f>(Table19[[#This Row],[Gross Revenue]]/Table19[[#This Row],[Budget]])-1</f>
        <v>0.99574159999999989</v>
      </c>
      <c r="V1578" t="str">
        <f t="shared" si="54"/>
        <v>90-110 minutes</v>
      </c>
      <c r="W1578">
        <f>Table19[[#This Row],[Profit]]/Table19[[#This Row],[Budget]]*100</f>
        <v>99.574160000000006</v>
      </c>
      <c r="X1578">
        <v>1637763</v>
      </c>
      <c r="Y1578">
        <v>0.19178668286445014</v>
      </c>
      <c r="Z1578" t="str">
        <f t="shared" si="56"/>
        <v>High</v>
      </c>
    </row>
    <row r="1579" spans="1:26" x14ac:dyDescent="0.2">
      <c r="A1579" t="s">
        <v>5751</v>
      </c>
      <c r="B1579" t="s">
        <v>1827</v>
      </c>
      <c r="C1579" t="s">
        <v>616</v>
      </c>
      <c r="D1579">
        <v>27000</v>
      </c>
      <c r="E1579">
        <v>27659</v>
      </c>
      <c r="F1579">
        <v>241</v>
      </c>
      <c r="G1579">
        <v>43000</v>
      </c>
      <c r="H1579">
        <v>7</v>
      </c>
      <c r="I1579">
        <v>260</v>
      </c>
      <c r="J1579">
        <v>132</v>
      </c>
      <c r="K1579">
        <v>1865774</v>
      </c>
      <c r="L1579">
        <v>30000000</v>
      </c>
      <c r="M1579" s="2">
        <f>VLOOKUP(A1579,Sheet2!$A$1:G5303,2,0)</f>
        <v>42255</v>
      </c>
      <c r="N1579" t="str">
        <f>VLOOKUP(A1579,Sheet2!$A$1:G5303,3,0)</f>
        <v>Color</v>
      </c>
      <c r="O1579" t="str">
        <f>VLOOKUP(A1579,Sheet2!$A$1:G5303,4,0)</f>
        <v>Biography</v>
      </c>
      <c r="P1579" t="str">
        <f>VLOOKUP(A1579,Sheet2!$A$1:G5303,5,0)</f>
        <v>English</v>
      </c>
      <c r="Q1579" t="str">
        <f>VLOOKUP(A1579,Sheet2!$A$1:G5303,6,0)</f>
        <v>UK</v>
      </c>
      <c r="R1579" t="str">
        <f>VLOOKUP(A1579,Sheet2!$A$1:G5303,7,0)</f>
        <v>R</v>
      </c>
      <c r="S1579" t="str">
        <f>IF(Table19[[#This Row],[Language]]="English","English","Other language")</f>
        <v>English</v>
      </c>
      <c r="T1579">
        <f>Table19[[#This Row],[Gross Revenue]]-Table19[[#This Row],[Budget]]</f>
        <v>-28134226</v>
      </c>
      <c r="U1579" s="1">
        <f>(Table19[[#This Row],[Gross Revenue]]/Table19[[#This Row],[Budget]])-1</f>
        <v>-0.93780753333333333</v>
      </c>
      <c r="V1579" t="str">
        <f t="shared" si="54"/>
        <v>131-150 minutes</v>
      </c>
      <c r="W1579">
        <f>Table19[[#This Row],[Profit]]/Table19[[#This Row],[Budget]]*100</f>
        <v>-93.780753333333337</v>
      </c>
      <c r="X1579">
        <v>-1289919.5</v>
      </c>
      <c r="Y1579">
        <v>-4.8151417500000002E-2</v>
      </c>
      <c r="Z1579" t="str">
        <f t="shared" si="56"/>
        <v>Medium</v>
      </c>
    </row>
    <row r="1580" spans="1:26" x14ac:dyDescent="0.2">
      <c r="A1580" t="s">
        <v>5787</v>
      </c>
      <c r="B1580" t="s">
        <v>2531</v>
      </c>
      <c r="C1580" t="s">
        <v>1557</v>
      </c>
      <c r="D1580">
        <v>2000</v>
      </c>
      <c r="E1580">
        <v>4286</v>
      </c>
      <c r="F1580">
        <v>0</v>
      </c>
      <c r="G1580">
        <v>16000</v>
      </c>
      <c r="H1580">
        <v>7</v>
      </c>
      <c r="I1580">
        <v>188</v>
      </c>
      <c r="J1580">
        <v>101</v>
      </c>
      <c r="K1580">
        <v>55673333</v>
      </c>
      <c r="L1580">
        <v>80000000</v>
      </c>
      <c r="M1580" s="2">
        <f>VLOOKUP(A1580,Sheet2!$A$1:G5304,2,0)</f>
        <v>40536</v>
      </c>
      <c r="N1580" t="str">
        <f>VLOOKUP(A1580,Sheet2!$A$1:G5304,3,0)</f>
        <v>Color</v>
      </c>
      <c r="O1580" t="str">
        <f>VLOOKUP(A1580,Sheet2!$A$1:G5304,4,0)</f>
        <v>Action</v>
      </c>
      <c r="P1580" t="str">
        <f>VLOOKUP(A1580,Sheet2!$A$1:G5304,5,0)</f>
        <v>English</v>
      </c>
      <c r="Q1580" t="str">
        <f>VLOOKUP(A1580,Sheet2!$A$1:G5304,6,0)</f>
        <v>USA</v>
      </c>
      <c r="R1580" t="str">
        <f>VLOOKUP(A1580,Sheet2!$A$1:G5304,7,0)</f>
        <v>PG</v>
      </c>
      <c r="S1580" t="str">
        <f>IF(Table19[[#This Row],[Language]]="English","English","Other language")</f>
        <v>English</v>
      </c>
      <c r="T1580">
        <f>Table19[[#This Row],[Gross Revenue]]-Table19[[#This Row],[Budget]]</f>
        <v>-24326667</v>
      </c>
      <c r="U1580" s="1">
        <f>(Table19[[#This Row],[Gross Revenue]]/Table19[[#This Row],[Budget]])-1</f>
        <v>-0.30408333750000005</v>
      </c>
      <c r="V1580" t="str">
        <f t="shared" si="54"/>
        <v>90-110 minutes</v>
      </c>
      <c r="W1580">
        <f>Table19[[#This Row],[Profit]]/Table19[[#This Row],[Budget]]*100</f>
        <v>-30.408333750000001</v>
      </c>
      <c r="X1580">
        <v>-1289919.5</v>
      </c>
      <c r="Y1580">
        <v>-4.8151417500000002E-2</v>
      </c>
      <c r="Z1580" t="str">
        <f t="shared" si="56"/>
        <v>High</v>
      </c>
    </row>
    <row r="1581" spans="1:26" x14ac:dyDescent="0.2">
      <c r="A1581" t="s">
        <v>3927</v>
      </c>
      <c r="B1581" t="s">
        <v>905</v>
      </c>
      <c r="C1581" t="s">
        <v>865</v>
      </c>
      <c r="D1581">
        <v>2000</v>
      </c>
      <c r="E1581">
        <v>6946</v>
      </c>
      <c r="F1581">
        <v>6</v>
      </c>
      <c r="G1581">
        <v>5000</v>
      </c>
      <c r="H1581">
        <v>5.6</v>
      </c>
      <c r="I1581">
        <v>51</v>
      </c>
      <c r="J1581">
        <v>88</v>
      </c>
      <c r="K1581">
        <v>8460990</v>
      </c>
      <c r="L1581">
        <v>70000000</v>
      </c>
      <c r="M1581" s="2">
        <f>VLOOKUP(A1581,Sheet2!$A$1:G5305,2,0)</f>
        <v>41489</v>
      </c>
      <c r="N1581" t="str">
        <f>VLOOKUP(A1581,Sheet2!$A$1:G5305,3,0)</f>
        <v>Color</v>
      </c>
      <c r="O1581" t="str">
        <f>VLOOKUP(A1581,Sheet2!$A$1:G5305,4,0)</f>
        <v>Adventure</v>
      </c>
      <c r="P1581" t="str">
        <f>VLOOKUP(A1581,Sheet2!$A$1:G5305,5,0)</f>
        <v>English</v>
      </c>
      <c r="Q1581" t="str">
        <f>VLOOKUP(A1581,Sheet2!$A$1:G5305,6,0)</f>
        <v>USA</v>
      </c>
      <c r="R1581" t="str">
        <f>VLOOKUP(A1581,Sheet2!$A$1:G5305,7,0)</f>
        <v>PG</v>
      </c>
      <c r="S1581" t="str">
        <f>IF(Table19[[#This Row],[Language]]="English","English","Other language")</f>
        <v>English</v>
      </c>
      <c r="T1581">
        <f>Table19[[#This Row],[Gross Revenue]]-Table19[[#This Row],[Budget]]</f>
        <v>-61539010</v>
      </c>
      <c r="U1581" s="1">
        <f>(Table19[[#This Row],[Gross Revenue]]/Table19[[#This Row],[Budget]])-1</f>
        <v>-0.87912871428571426</v>
      </c>
      <c r="V1581" t="str">
        <f t="shared" si="54"/>
        <v>&lt;90 minutes</v>
      </c>
      <c r="W1581">
        <f>Table19[[#This Row],[Profit]]/Table19[[#This Row],[Budget]]*100</f>
        <v>-87.912871428571421</v>
      </c>
      <c r="X1581">
        <v>3892693.5</v>
      </c>
      <c r="Y1581">
        <v>0.11726928571428571</v>
      </c>
      <c r="Z1581" t="str">
        <f t="shared" si="56"/>
        <v>High</v>
      </c>
    </row>
    <row r="1582" spans="1:26" x14ac:dyDescent="0.2">
      <c r="A1582" t="s">
        <v>6459</v>
      </c>
      <c r="B1582" t="s">
        <v>784</v>
      </c>
      <c r="C1582" t="s">
        <v>1811</v>
      </c>
      <c r="D1582">
        <v>12000</v>
      </c>
      <c r="E1582">
        <v>26388</v>
      </c>
      <c r="F1582">
        <v>380</v>
      </c>
      <c r="G1582">
        <v>11000</v>
      </c>
      <c r="H1582">
        <v>7.5</v>
      </c>
      <c r="I1582">
        <v>57</v>
      </c>
      <c r="J1582">
        <v>133</v>
      </c>
      <c r="K1582">
        <v>66528842</v>
      </c>
      <c r="L1582">
        <v>30000000</v>
      </c>
      <c r="M1582" s="2">
        <f>VLOOKUP(A1582,Sheet2!$A$1:G5306,2,0)</f>
        <v>34639</v>
      </c>
      <c r="N1582" t="str">
        <f>VLOOKUP(A1582,Sheet2!$A$1:G5306,3,0)</f>
        <v>Color</v>
      </c>
      <c r="O1582" t="str">
        <f>VLOOKUP(A1582,Sheet2!$A$1:G5306,4,0)</f>
        <v>Drama</v>
      </c>
      <c r="P1582" t="str">
        <f>VLOOKUP(A1582,Sheet2!$A$1:G5306,5,0)</f>
        <v>English</v>
      </c>
      <c r="Q1582" t="str">
        <f>VLOOKUP(A1582,Sheet2!$A$1:G5306,6,0)</f>
        <v>USA</v>
      </c>
      <c r="R1582" t="str">
        <f>VLOOKUP(A1582,Sheet2!$A$1:G5306,7,0)</f>
        <v>R</v>
      </c>
      <c r="S1582" t="str">
        <f>IF(Table19[[#This Row],[Language]]="English","English","Other language")</f>
        <v>English</v>
      </c>
      <c r="T1582">
        <f>Table19[[#This Row],[Gross Revenue]]-Table19[[#This Row],[Budget]]</f>
        <v>36528842</v>
      </c>
      <c r="U1582" s="1">
        <f>(Table19[[#This Row],[Gross Revenue]]/Table19[[#This Row],[Budget]])-1</f>
        <v>1.2176280666666668</v>
      </c>
      <c r="V1582" t="str">
        <f t="shared" si="54"/>
        <v>131-150 minutes</v>
      </c>
      <c r="W1582">
        <f>Table19[[#This Row],[Profit]]/Table19[[#This Row],[Budget]]*100</f>
        <v>121.76280666666666</v>
      </c>
      <c r="X1582">
        <v>-434215.5</v>
      </c>
      <c r="Y1582">
        <v>-0.10115100772200772</v>
      </c>
      <c r="Z1582" t="str">
        <f t="shared" si="56"/>
        <v>Medium</v>
      </c>
    </row>
    <row r="1583" spans="1:26" x14ac:dyDescent="0.2">
      <c r="A1583" t="s">
        <v>3688</v>
      </c>
      <c r="B1583" t="s">
        <v>730</v>
      </c>
      <c r="C1583" t="s">
        <v>731</v>
      </c>
      <c r="D1583">
        <v>2000</v>
      </c>
      <c r="E1583">
        <v>3889</v>
      </c>
      <c r="F1583">
        <v>124</v>
      </c>
      <c r="G1583">
        <v>0</v>
      </c>
      <c r="H1583">
        <v>5.2</v>
      </c>
      <c r="I1583">
        <v>226</v>
      </c>
      <c r="J1583">
        <v>100</v>
      </c>
      <c r="K1583">
        <v>40168080</v>
      </c>
      <c r="L1583">
        <v>26000000</v>
      </c>
      <c r="M1583" s="2">
        <f>VLOOKUP(A1583,Sheet2!$A$1:G5307,2,0)</f>
        <v>40428</v>
      </c>
      <c r="N1583" t="str">
        <f>VLOOKUP(A1583,Sheet2!$A$1:G5307,3,0)</f>
        <v>Color</v>
      </c>
      <c r="O1583" t="str">
        <f>VLOOKUP(A1583,Sheet2!$A$1:G5307,4,0)</f>
        <v>Action</v>
      </c>
      <c r="P1583" t="str">
        <f>VLOOKUP(A1583,Sheet2!$A$1:G5307,5,0)</f>
        <v>English</v>
      </c>
      <c r="Q1583" t="str">
        <f>VLOOKUP(A1583,Sheet2!$A$1:G5307,6,0)</f>
        <v>USA</v>
      </c>
      <c r="R1583" t="str">
        <f>VLOOKUP(A1583,Sheet2!$A$1:G5307,7,0)</f>
        <v>R</v>
      </c>
      <c r="S1583" t="str">
        <f>IF(Table19[[#This Row],[Language]]="English","English","Other language")</f>
        <v>English</v>
      </c>
      <c r="T1583">
        <f>Table19[[#This Row],[Gross Revenue]]-Table19[[#This Row],[Budget]]</f>
        <v>14168080</v>
      </c>
      <c r="U1583" s="1">
        <f>(Table19[[#This Row],[Gross Revenue]]/Table19[[#This Row],[Budget]])-1</f>
        <v>0.54492615384615384</v>
      </c>
      <c r="V1583" t="str">
        <f t="shared" si="54"/>
        <v>90-110 minutes</v>
      </c>
      <c r="W1583">
        <f>Table19[[#This Row],[Profit]]/Table19[[#This Row],[Budget]]*100</f>
        <v>54.492615384615384</v>
      </c>
      <c r="X1583">
        <v>-1289919.5</v>
      </c>
      <c r="Y1583">
        <v>-4.8151417500000002E-2</v>
      </c>
      <c r="Z1583" t="str">
        <f t="shared" si="56"/>
        <v>Medium</v>
      </c>
    </row>
    <row r="1584" spans="1:26" x14ac:dyDescent="0.2">
      <c r="A1584" t="s">
        <v>4314</v>
      </c>
      <c r="B1584" t="s">
        <v>1431</v>
      </c>
      <c r="C1584" t="s">
        <v>1231</v>
      </c>
      <c r="D1584">
        <v>106</v>
      </c>
      <c r="E1584">
        <v>182</v>
      </c>
      <c r="F1584">
        <v>8</v>
      </c>
      <c r="G1584">
        <v>136</v>
      </c>
      <c r="H1584">
        <v>6</v>
      </c>
      <c r="I1584">
        <v>8</v>
      </c>
      <c r="J1584">
        <v>118</v>
      </c>
      <c r="K1584">
        <v>146072</v>
      </c>
      <c r="L1584">
        <v>140000000</v>
      </c>
      <c r="M1584" s="2">
        <f>VLOOKUP(A1584,Sheet2!$A$1:G5308,2,0)</f>
        <v>36019</v>
      </c>
      <c r="N1584" t="str">
        <f>VLOOKUP(A1584,Sheet2!$A$1:G5308,3,0)</f>
        <v>Color</v>
      </c>
      <c r="O1584" t="str">
        <f>VLOOKUP(A1584,Sheet2!$A$1:G5308,4,0)</f>
        <v>Comedy</v>
      </c>
      <c r="P1584" t="str">
        <f>VLOOKUP(A1584,Sheet2!$A$1:G5308,5,0)</f>
        <v>French</v>
      </c>
      <c r="Q1584" t="str">
        <f>VLOOKUP(A1584,Sheet2!$A$1:G5308,6,0)</f>
        <v>France</v>
      </c>
      <c r="R1584">
        <f>VLOOKUP(A1584,Sheet2!$A$1:G5308,7,0)</f>
        <v>0</v>
      </c>
      <c r="S1584" t="str">
        <f>IF(Table19[[#This Row],[Language]]="English","English","Other language")</f>
        <v>Other language</v>
      </c>
      <c r="T1584">
        <f>Table19[[#This Row],[Gross Revenue]]-Table19[[#This Row],[Budget]]</f>
        <v>-139853928</v>
      </c>
      <c r="U1584" s="1">
        <f>(Table19[[#This Row],[Gross Revenue]]/Table19[[#This Row],[Budget]])-1</f>
        <v>-0.99895662857142853</v>
      </c>
      <c r="V1584" t="str">
        <f t="shared" si="54"/>
        <v>111-130 minutes</v>
      </c>
      <c r="W1584">
        <f>Table19[[#This Row],[Profit]]/Table19[[#This Row],[Budget]]*100</f>
        <v>-99.895662857142852</v>
      </c>
      <c r="X1584">
        <v>1637763</v>
      </c>
      <c r="Y1584">
        <v>0.19178668286445014</v>
      </c>
      <c r="Z1584" t="str">
        <f t="shared" si="56"/>
        <v>High</v>
      </c>
    </row>
    <row r="1585" spans="1:26" x14ac:dyDescent="0.2">
      <c r="A1585" t="s">
        <v>6558</v>
      </c>
      <c r="B1585" t="s">
        <v>279</v>
      </c>
      <c r="C1585" t="s">
        <v>2966</v>
      </c>
      <c r="D1585">
        <v>20000</v>
      </c>
      <c r="E1585">
        <v>46204</v>
      </c>
      <c r="F1585">
        <v>0</v>
      </c>
      <c r="G1585">
        <v>144000</v>
      </c>
      <c r="H1585">
        <v>7.6</v>
      </c>
      <c r="I1585">
        <v>488</v>
      </c>
      <c r="J1585">
        <v>158</v>
      </c>
      <c r="K1585">
        <v>148775460</v>
      </c>
      <c r="L1585">
        <v>61000000</v>
      </c>
      <c r="M1585" s="2">
        <f>VLOOKUP(A1585,Sheet2!$A$1:G5309,2,0)</f>
        <v>41122</v>
      </c>
      <c r="N1585" t="str">
        <f>VLOOKUP(A1585,Sheet2!$A$1:G5309,3,0)</f>
        <v>Color</v>
      </c>
      <c r="O1585" t="str">
        <f>VLOOKUP(A1585,Sheet2!$A$1:G5309,4,0)</f>
        <v>Drama</v>
      </c>
      <c r="P1585" t="str">
        <f>VLOOKUP(A1585,Sheet2!$A$1:G5309,5,0)</f>
        <v>English</v>
      </c>
      <c r="Q1585" t="str">
        <f>VLOOKUP(A1585,Sheet2!$A$1:G5309,6,0)</f>
        <v>USA</v>
      </c>
      <c r="R1585" t="str">
        <f>VLOOKUP(A1585,Sheet2!$A$1:G5309,7,0)</f>
        <v>PG-13</v>
      </c>
      <c r="S1585" t="str">
        <f>IF(Table19[[#This Row],[Language]]="English","English","Other language")</f>
        <v>English</v>
      </c>
      <c r="T1585">
        <f>Table19[[#This Row],[Gross Revenue]]-Table19[[#This Row],[Budget]]</f>
        <v>87775460</v>
      </c>
      <c r="U1585" s="1">
        <f>(Table19[[#This Row],[Gross Revenue]]/Table19[[#This Row],[Budget]])-1</f>
        <v>1.4389419672131147</v>
      </c>
      <c r="V1585" t="str">
        <f t="shared" si="54"/>
        <v>&gt;150 minutes</v>
      </c>
      <c r="W1585">
        <f>Table19[[#This Row],[Profit]]/Table19[[#This Row],[Budget]]*100</f>
        <v>143.89419672131146</v>
      </c>
      <c r="X1585">
        <v>-434215.5</v>
      </c>
      <c r="Y1585">
        <v>-0.10115100772200772</v>
      </c>
      <c r="Z1585" t="str">
        <f t="shared" si="56"/>
        <v>High</v>
      </c>
    </row>
    <row r="1586" spans="1:26" x14ac:dyDescent="0.2">
      <c r="A1586" t="s">
        <v>5747</v>
      </c>
      <c r="B1586" t="s">
        <v>1431</v>
      </c>
      <c r="C1586" t="s">
        <v>1231</v>
      </c>
      <c r="D1586">
        <v>106</v>
      </c>
      <c r="E1586">
        <v>215</v>
      </c>
      <c r="F1586">
        <v>8</v>
      </c>
      <c r="G1586">
        <v>0</v>
      </c>
      <c r="H1586">
        <v>7</v>
      </c>
      <c r="I1586">
        <v>16</v>
      </c>
      <c r="J1586">
        <v>107</v>
      </c>
      <c r="K1586">
        <v>700000</v>
      </c>
      <c r="L1586">
        <v>50000000</v>
      </c>
      <c r="M1586" s="2">
        <f>VLOOKUP(A1586,Sheet2!$A$1:G5310,2,0)</f>
        <v>34117</v>
      </c>
      <c r="N1586" t="str">
        <f>VLOOKUP(A1586,Sheet2!$A$1:G5310,3,0)</f>
        <v>Color</v>
      </c>
      <c r="O1586" t="str">
        <f>VLOOKUP(A1586,Sheet2!$A$1:G5310,4,0)</f>
        <v>Comedy</v>
      </c>
      <c r="P1586" t="str">
        <f>VLOOKUP(A1586,Sheet2!$A$1:G5310,5,0)</f>
        <v>French</v>
      </c>
      <c r="Q1586" t="str">
        <f>VLOOKUP(A1586,Sheet2!$A$1:G5310,6,0)</f>
        <v>France</v>
      </c>
      <c r="R1586" t="str">
        <f>VLOOKUP(A1586,Sheet2!$A$1:G5310,7,0)</f>
        <v>R</v>
      </c>
      <c r="S1586" t="str">
        <f>IF(Table19[[#This Row],[Language]]="English","English","Other language")</f>
        <v>Other language</v>
      </c>
      <c r="T1586">
        <f>Table19[[#This Row],[Gross Revenue]]-Table19[[#This Row],[Budget]]</f>
        <v>-49300000</v>
      </c>
      <c r="U1586" s="1">
        <f>(Table19[[#This Row],[Gross Revenue]]/Table19[[#This Row],[Budget]])-1</f>
        <v>-0.98599999999999999</v>
      </c>
      <c r="V1586" t="str">
        <f t="shared" si="54"/>
        <v>90-110 minutes</v>
      </c>
      <c r="W1586">
        <f>Table19[[#This Row],[Profit]]/Table19[[#This Row],[Budget]]*100</f>
        <v>-98.6</v>
      </c>
      <c r="X1586">
        <v>1637763</v>
      </c>
      <c r="Y1586">
        <v>0.19178668286445014</v>
      </c>
      <c r="Z1586" t="str">
        <f t="shared" si="56"/>
        <v>High</v>
      </c>
    </row>
    <row r="1587" spans="1:26" x14ac:dyDescent="0.2">
      <c r="A1587" t="s">
        <v>6064</v>
      </c>
      <c r="B1587" t="s">
        <v>392</v>
      </c>
      <c r="C1587" t="s">
        <v>2574</v>
      </c>
      <c r="D1587">
        <v>17000</v>
      </c>
      <c r="E1587">
        <v>20258</v>
      </c>
      <c r="F1587">
        <v>198</v>
      </c>
      <c r="G1587">
        <v>25000</v>
      </c>
      <c r="H1587">
        <v>7.2</v>
      </c>
      <c r="I1587">
        <v>390</v>
      </c>
      <c r="J1587">
        <v>116</v>
      </c>
      <c r="K1587">
        <v>12134420</v>
      </c>
      <c r="L1587">
        <v>20000000</v>
      </c>
      <c r="M1587" s="2">
        <f>VLOOKUP(A1587,Sheet2!$A$1:G5311,2,0)</f>
        <v>40445</v>
      </c>
      <c r="N1587" t="str">
        <f>VLOOKUP(A1587,Sheet2!$A$1:G5311,3,0)</f>
        <v>Color</v>
      </c>
      <c r="O1587" t="str">
        <f>VLOOKUP(A1587,Sheet2!$A$1:G5311,4,0)</f>
        <v>Drama</v>
      </c>
      <c r="P1587" t="str">
        <f>VLOOKUP(A1587,Sheet2!$A$1:G5311,5,0)</f>
        <v>English</v>
      </c>
      <c r="Q1587" t="str">
        <f>VLOOKUP(A1587,Sheet2!$A$1:G5311,6,0)</f>
        <v>UK</v>
      </c>
      <c r="R1587" t="str">
        <f>VLOOKUP(A1587,Sheet2!$A$1:G5311,7,0)</f>
        <v>R</v>
      </c>
      <c r="S1587" t="str">
        <f>IF(Table19[[#This Row],[Language]]="English","English","Other language")</f>
        <v>English</v>
      </c>
      <c r="T1587">
        <f>Table19[[#This Row],[Gross Revenue]]-Table19[[#This Row],[Budget]]</f>
        <v>-7865580</v>
      </c>
      <c r="U1587" s="1">
        <f>(Table19[[#This Row],[Gross Revenue]]/Table19[[#This Row],[Budget]])-1</f>
        <v>-0.39327900000000005</v>
      </c>
      <c r="V1587" t="str">
        <f t="shared" si="54"/>
        <v>111-130 minutes</v>
      </c>
      <c r="W1587">
        <f>Table19[[#This Row],[Profit]]/Table19[[#This Row],[Budget]]*100</f>
        <v>-39.3279</v>
      </c>
      <c r="X1587">
        <v>-434215.5</v>
      </c>
      <c r="Y1587">
        <v>-0.10115100772200772</v>
      </c>
      <c r="Z1587" t="str">
        <f t="shared" si="56"/>
        <v>Medium</v>
      </c>
    </row>
    <row r="1588" spans="1:26" x14ac:dyDescent="0.2">
      <c r="A1588" t="s">
        <v>5449</v>
      </c>
      <c r="B1588" t="s">
        <v>2302</v>
      </c>
      <c r="C1588" t="s">
        <v>1025</v>
      </c>
      <c r="D1588">
        <v>808</v>
      </c>
      <c r="E1588">
        <v>1446</v>
      </c>
      <c r="F1588">
        <v>503</v>
      </c>
      <c r="G1588">
        <v>0</v>
      </c>
      <c r="H1588">
        <v>6.7</v>
      </c>
      <c r="I1588">
        <v>68</v>
      </c>
      <c r="J1588">
        <v>121</v>
      </c>
      <c r="K1588">
        <v>144731527</v>
      </c>
      <c r="L1588">
        <v>35000000</v>
      </c>
      <c r="M1588" s="2">
        <f>VLOOKUP(A1588,Sheet2!$A$1:G5312,2,0)</f>
        <v>33883</v>
      </c>
      <c r="N1588" t="str">
        <f>VLOOKUP(A1588,Sheet2!$A$1:G5312,3,0)</f>
        <v>Color</v>
      </c>
      <c r="O1588" t="str">
        <f>VLOOKUP(A1588,Sheet2!$A$1:G5312,4,0)</f>
        <v>Action</v>
      </c>
      <c r="P1588" t="str">
        <f>VLOOKUP(A1588,Sheet2!$A$1:G5312,5,0)</f>
        <v>English</v>
      </c>
      <c r="Q1588" t="str">
        <f>VLOOKUP(A1588,Sheet2!$A$1:G5312,6,0)</f>
        <v>USA</v>
      </c>
      <c r="R1588" t="str">
        <f>VLOOKUP(A1588,Sheet2!$A$1:G5312,7,0)</f>
        <v>R</v>
      </c>
      <c r="S1588" t="str">
        <f>IF(Table19[[#This Row],[Language]]="English","English","Other language")</f>
        <v>English</v>
      </c>
      <c r="T1588">
        <f>Table19[[#This Row],[Gross Revenue]]-Table19[[#This Row],[Budget]]</f>
        <v>109731527</v>
      </c>
      <c r="U1588" s="1">
        <f>(Table19[[#This Row],[Gross Revenue]]/Table19[[#This Row],[Budget]])-1</f>
        <v>3.1351864857142857</v>
      </c>
      <c r="V1588" t="str">
        <f t="shared" si="54"/>
        <v>111-130 minutes</v>
      </c>
      <c r="W1588">
        <f>Table19[[#This Row],[Profit]]/Table19[[#This Row],[Budget]]*100</f>
        <v>313.51864857142857</v>
      </c>
      <c r="X1588">
        <v>-1289919.5</v>
      </c>
      <c r="Y1588">
        <v>-4.8151417500000002E-2</v>
      </c>
      <c r="Z1588" t="str">
        <f t="shared" si="56"/>
        <v>Medium</v>
      </c>
    </row>
    <row r="1589" spans="1:26" x14ac:dyDescent="0.2">
      <c r="A1589" t="s">
        <v>5210</v>
      </c>
      <c r="B1589" t="s">
        <v>710</v>
      </c>
      <c r="C1589" t="s">
        <v>1025</v>
      </c>
      <c r="D1589">
        <v>5000</v>
      </c>
      <c r="E1589">
        <v>6171</v>
      </c>
      <c r="F1589">
        <v>503</v>
      </c>
      <c r="G1589">
        <v>0</v>
      </c>
      <c r="H1589">
        <v>6.6</v>
      </c>
      <c r="I1589">
        <v>141</v>
      </c>
      <c r="J1589">
        <v>127</v>
      </c>
      <c r="K1589">
        <v>129734803</v>
      </c>
      <c r="L1589">
        <v>140000000</v>
      </c>
      <c r="M1589" s="2">
        <f>VLOOKUP(A1589,Sheet2!$A$1:G5313,2,0)</f>
        <v>35987</v>
      </c>
      <c r="N1589" t="str">
        <f>VLOOKUP(A1589,Sheet2!$A$1:G5313,3,0)</f>
        <v>Color</v>
      </c>
      <c r="O1589" t="str">
        <f>VLOOKUP(A1589,Sheet2!$A$1:G5313,4,0)</f>
        <v>Action</v>
      </c>
      <c r="P1589" t="str">
        <f>VLOOKUP(A1589,Sheet2!$A$1:G5313,5,0)</f>
        <v>English</v>
      </c>
      <c r="Q1589" t="str">
        <f>VLOOKUP(A1589,Sheet2!$A$1:G5313,6,0)</f>
        <v>USA</v>
      </c>
      <c r="R1589" t="str">
        <f>VLOOKUP(A1589,Sheet2!$A$1:G5313,7,0)</f>
        <v>R</v>
      </c>
      <c r="S1589" t="str">
        <f>IF(Table19[[#This Row],[Language]]="English","English","Other language")</f>
        <v>English</v>
      </c>
      <c r="T1589">
        <f>Table19[[#This Row],[Gross Revenue]]-Table19[[#This Row],[Budget]]</f>
        <v>-10265197</v>
      </c>
      <c r="U1589" s="1">
        <f>(Table19[[#This Row],[Gross Revenue]]/Table19[[#This Row],[Budget]])-1</f>
        <v>-7.3322835714285661E-2</v>
      </c>
      <c r="V1589" t="str">
        <f t="shared" si="54"/>
        <v>111-130 minutes</v>
      </c>
      <c r="W1589">
        <f>Table19[[#This Row],[Profit]]/Table19[[#This Row],[Budget]]*100</f>
        <v>-7.3322835714285715</v>
      </c>
      <c r="X1589">
        <v>-1289919.5</v>
      </c>
      <c r="Y1589">
        <v>-4.8151417500000002E-2</v>
      </c>
      <c r="Z1589" t="str">
        <f t="shared" si="56"/>
        <v>High</v>
      </c>
    </row>
    <row r="1590" spans="1:26" x14ac:dyDescent="0.2">
      <c r="A1590" t="s">
        <v>5120</v>
      </c>
      <c r="B1590" t="s">
        <v>1809</v>
      </c>
      <c r="C1590" t="s">
        <v>486</v>
      </c>
      <c r="D1590">
        <v>839</v>
      </c>
      <c r="E1590">
        <v>3627</v>
      </c>
      <c r="F1590">
        <v>42</v>
      </c>
      <c r="G1590">
        <v>14000</v>
      </c>
      <c r="H1590">
        <v>6.5</v>
      </c>
      <c r="I1590">
        <v>129</v>
      </c>
      <c r="J1590">
        <v>104</v>
      </c>
      <c r="K1590">
        <v>82389560</v>
      </c>
      <c r="L1590">
        <v>17000000</v>
      </c>
      <c r="M1590" s="2">
        <f>VLOOKUP(A1590,Sheet2!$A$1:G5314,2,0)</f>
        <v>41874</v>
      </c>
      <c r="N1590" t="str">
        <f>VLOOKUP(A1590,Sheet2!$A$1:G5314,3,0)</f>
        <v>Color</v>
      </c>
      <c r="O1590" t="str">
        <f>VLOOKUP(A1590,Sheet2!$A$1:G5314,4,0)</f>
        <v>Comedy</v>
      </c>
      <c r="P1590" t="str">
        <f>VLOOKUP(A1590,Sheet2!$A$1:G5314,5,0)</f>
        <v>English</v>
      </c>
      <c r="Q1590" t="str">
        <f>VLOOKUP(A1590,Sheet2!$A$1:G5314,6,0)</f>
        <v>USA</v>
      </c>
      <c r="R1590" t="str">
        <f>VLOOKUP(A1590,Sheet2!$A$1:G5314,7,0)</f>
        <v>R</v>
      </c>
      <c r="S1590" t="str">
        <f>IF(Table19[[#This Row],[Language]]="English","English","Other language")</f>
        <v>English</v>
      </c>
      <c r="T1590">
        <f>Table19[[#This Row],[Gross Revenue]]-Table19[[#This Row],[Budget]]</f>
        <v>65389560</v>
      </c>
      <c r="U1590" s="1">
        <f>(Table19[[#This Row],[Gross Revenue]]/Table19[[#This Row],[Budget]])-1</f>
        <v>3.8464447058823525</v>
      </c>
      <c r="V1590" t="str">
        <f t="shared" si="54"/>
        <v>90-110 minutes</v>
      </c>
      <c r="W1590">
        <f>Table19[[#This Row],[Profit]]/Table19[[#This Row],[Budget]]*100</f>
        <v>384.64447058823532</v>
      </c>
      <c r="X1590">
        <v>1637763</v>
      </c>
      <c r="Y1590">
        <v>0.19178668286445014</v>
      </c>
      <c r="Z1590" t="str">
        <f t="shared" si="56"/>
        <v>Medium</v>
      </c>
    </row>
    <row r="1591" spans="1:26" x14ac:dyDescent="0.2">
      <c r="A1591" t="s">
        <v>6782</v>
      </c>
      <c r="B1591" t="s">
        <v>3124</v>
      </c>
      <c r="C1591" t="s">
        <v>1356</v>
      </c>
      <c r="D1591">
        <v>378</v>
      </c>
      <c r="E1591">
        <v>751</v>
      </c>
      <c r="F1591">
        <v>16000</v>
      </c>
      <c r="G1591">
        <v>5000</v>
      </c>
      <c r="H1591">
        <v>7.9</v>
      </c>
      <c r="I1591">
        <v>251</v>
      </c>
      <c r="J1591">
        <v>141</v>
      </c>
      <c r="K1591">
        <v>13753931</v>
      </c>
      <c r="L1591">
        <v>19000000</v>
      </c>
      <c r="M1591" s="2">
        <f>VLOOKUP(A1591,Sheet2!$A$1:G5315,2,0)</f>
        <v>38982</v>
      </c>
      <c r="N1591" t="str">
        <f>VLOOKUP(A1591,Sheet2!$A$1:G5315,3,0)</f>
        <v>Color</v>
      </c>
      <c r="O1591" t="str">
        <f>VLOOKUP(A1591,Sheet2!$A$1:G5315,4,0)</f>
        <v>Drama</v>
      </c>
      <c r="P1591" t="str">
        <f>VLOOKUP(A1591,Sheet2!$A$1:G5315,5,0)</f>
        <v>Japanese</v>
      </c>
      <c r="Q1591" t="str">
        <f>VLOOKUP(A1591,Sheet2!$A$1:G5315,6,0)</f>
        <v>USA</v>
      </c>
      <c r="R1591" t="str">
        <f>VLOOKUP(A1591,Sheet2!$A$1:G5315,7,0)</f>
        <v>R</v>
      </c>
      <c r="S1591" t="str">
        <f>IF(Table19[[#This Row],[Language]]="English","English","Other language")</f>
        <v>Other language</v>
      </c>
      <c r="T1591">
        <f>Table19[[#This Row],[Gross Revenue]]-Table19[[#This Row],[Budget]]</f>
        <v>-5246069</v>
      </c>
      <c r="U1591" s="1">
        <f>(Table19[[#This Row],[Gross Revenue]]/Table19[[#This Row],[Budget]])-1</f>
        <v>-0.27610889473684208</v>
      </c>
      <c r="V1591" t="str">
        <f t="shared" si="54"/>
        <v>131-150 minutes</v>
      </c>
      <c r="W1591">
        <f>Table19[[#This Row],[Profit]]/Table19[[#This Row],[Budget]]*100</f>
        <v>-27.610889473684207</v>
      </c>
      <c r="X1591">
        <v>-434215.5</v>
      </c>
      <c r="Y1591">
        <v>-0.10115100772200772</v>
      </c>
      <c r="Z1591" t="str">
        <f t="shared" si="56"/>
        <v>Medium</v>
      </c>
    </row>
    <row r="1592" spans="1:26" x14ac:dyDescent="0.2">
      <c r="A1592" t="s">
        <v>4750</v>
      </c>
      <c r="B1592" t="s">
        <v>1825</v>
      </c>
      <c r="C1592" t="s">
        <v>1826</v>
      </c>
      <c r="D1592">
        <v>439</v>
      </c>
      <c r="E1592">
        <v>1567</v>
      </c>
      <c r="F1592">
        <v>13</v>
      </c>
      <c r="G1592">
        <v>0</v>
      </c>
      <c r="H1592">
        <v>6.3</v>
      </c>
      <c r="I1592">
        <v>19</v>
      </c>
      <c r="J1592">
        <v>110</v>
      </c>
      <c r="K1592">
        <v>2848578</v>
      </c>
      <c r="L1592">
        <v>3500000</v>
      </c>
      <c r="M1592" s="2">
        <f>VLOOKUP(A1592,Sheet2!$A$1:G5316,2,0)</f>
        <v>40511</v>
      </c>
      <c r="N1592" t="str">
        <f>VLOOKUP(A1592,Sheet2!$A$1:G5316,3,0)</f>
        <v>Color</v>
      </c>
      <c r="O1592" t="str">
        <f>VLOOKUP(A1592,Sheet2!$A$1:G5316,4,0)</f>
        <v>Drama</v>
      </c>
      <c r="P1592" t="str">
        <f>VLOOKUP(A1592,Sheet2!$A$1:G5316,5,0)</f>
        <v>English</v>
      </c>
      <c r="Q1592" t="str">
        <f>VLOOKUP(A1592,Sheet2!$A$1:G5316,6,0)</f>
        <v>USA</v>
      </c>
      <c r="R1592" t="str">
        <f>VLOOKUP(A1592,Sheet2!$A$1:G5316,7,0)</f>
        <v>PG</v>
      </c>
      <c r="S1592" t="str">
        <f>IF(Table19[[#This Row],[Language]]="English","English","Other language")</f>
        <v>English</v>
      </c>
      <c r="T1592">
        <f>Table19[[#This Row],[Gross Revenue]]-Table19[[#This Row],[Budget]]</f>
        <v>-651422</v>
      </c>
      <c r="U1592" s="1">
        <f>(Table19[[#This Row],[Gross Revenue]]/Table19[[#This Row],[Budget]])-1</f>
        <v>-0.18612057142857141</v>
      </c>
      <c r="V1592" t="str">
        <f t="shared" si="54"/>
        <v>90-110 minutes</v>
      </c>
      <c r="W1592">
        <f>Table19[[#This Row],[Profit]]/Table19[[#This Row],[Budget]]*100</f>
        <v>-18.612057142857143</v>
      </c>
      <c r="X1592">
        <v>-434215.5</v>
      </c>
      <c r="Y1592">
        <v>-0.10115100772200772</v>
      </c>
      <c r="Z1592" t="str">
        <f t="shared" si="56"/>
        <v>Low</v>
      </c>
    </row>
    <row r="1593" spans="1:26" x14ac:dyDescent="0.2">
      <c r="A1593" t="s">
        <v>5087</v>
      </c>
      <c r="B1593" t="s">
        <v>2061</v>
      </c>
      <c r="C1593" t="s">
        <v>909</v>
      </c>
      <c r="D1593">
        <v>898</v>
      </c>
      <c r="E1593">
        <v>1026</v>
      </c>
      <c r="F1593">
        <v>56</v>
      </c>
      <c r="G1593">
        <v>13000</v>
      </c>
      <c r="H1593">
        <v>6.5</v>
      </c>
      <c r="I1593">
        <v>159</v>
      </c>
      <c r="J1593">
        <v>105</v>
      </c>
      <c r="K1593">
        <v>53021560</v>
      </c>
      <c r="L1593">
        <v>30000000</v>
      </c>
      <c r="M1593" s="2">
        <f>VLOOKUP(A1593,Sheet2!$A$1:G5317,2,0)</f>
        <v>40494</v>
      </c>
      <c r="N1593" t="str">
        <f>VLOOKUP(A1593,Sheet2!$A$1:G5317,3,0)</f>
        <v>Color</v>
      </c>
      <c r="O1593" t="str">
        <f>VLOOKUP(A1593,Sheet2!$A$1:G5317,4,0)</f>
        <v>Comedy</v>
      </c>
      <c r="P1593" t="str">
        <f>VLOOKUP(A1593,Sheet2!$A$1:G5317,5,0)</f>
        <v>English</v>
      </c>
      <c r="Q1593" t="str">
        <f>VLOOKUP(A1593,Sheet2!$A$1:G5317,6,0)</f>
        <v>USA</v>
      </c>
      <c r="R1593" t="str">
        <f>VLOOKUP(A1593,Sheet2!$A$1:G5317,7,0)</f>
        <v>PG</v>
      </c>
      <c r="S1593" t="str">
        <f>IF(Table19[[#This Row],[Language]]="English","English","Other language")</f>
        <v>English</v>
      </c>
      <c r="T1593">
        <f>Table19[[#This Row],[Gross Revenue]]-Table19[[#This Row],[Budget]]</f>
        <v>23021560</v>
      </c>
      <c r="U1593" s="1">
        <f>(Table19[[#This Row],[Gross Revenue]]/Table19[[#This Row],[Budget]])-1</f>
        <v>0.76738533333333336</v>
      </c>
      <c r="V1593" t="str">
        <f t="shared" si="54"/>
        <v>90-110 minutes</v>
      </c>
      <c r="W1593">
        <f>Table19[[#This Row],[Profit]]/Table19[[#This Row],[Budget]]*100</f>
        <v>76.738533333333336</v>
      </c>
      <c r="X1593">
        <v>1637763</v>
      </c>
      <c r="Y1593">
        <v>0.19178668286445014</v>
      </c>
      <c r="Z1593" t="str">
        <f t="shared" si="56"/>
        <v>Medium</v>
      </c>
    </row>
    <row r="1594" spans="1:26" x14ac:dyDescent="0.2">
      <c r="A1594" t="s">
        <v>5587</v>
      </c>
      <c r="B1594" t="s">
        <v>2252</v>
      </c>
      <c r="C1594" t="s">
        <v>877</v>
      </c>
      <c r="D1594">
        <v>509</v>
      </c>
      <c r="E1594">
        <v>2070</v>
      </c>
      <c r="F1594">
        <v>293</v>
      </c>
      <c r="G1594">
        <v>0</v>
      </c>
      <c r="H1594">
        <v>6.8</v>
      </c>
      <c r="I1594">
        <v>73</v>
      </c>
      <c r="J1594">
        <v>86</v>
      </c>
      <c r="K1594">
        <v>181395380</v>
      </c>
      <c r="L1594">
        <v>45000000</v>
      </c>
      <c r="M1594" s="2">
        <f>VLOOKUP(A1594,Sheet2!$A$1:G5318,2,0)</f>
        <v>35693</v>
      </c>
      <c r="N1594" t="str">
        <f>VLOOKUP(A1594,Sheet2!$A$1:G5318,3,0)</f>
        <v>Color</v>
      </c>
      <c r="O1594" t="str">
        <f>VLOOKUP(A1594,Sheet2!$A$1:G5318,4,0)</f>
        <v>Comedy</v>
      </c>
      <c r="P1594" t="str">
        <f>VLOOKUP(A1594,Sheet2!$A$1:G5318,5,0)</f>
        <v>English</v>
      </c>
      <c r="Q1594" t="str">
        <f>VLOOKUP(A1594,Sheet2!$A$1:G5318,6,0)</f>
        <v>USA</v>
      </c>
      <c r="R1594" t="str">
        <f>VLOOKUP(A1594,Sheet2!$A$1:G5318,7,0)</f>
        <v>PG-13</v>
      </c>
      <c r="S1594" t="str">
        <f>IF(Table19[[#This Row],[Language]]="English","English","Other language")</f>
        <v>English</v>
      </c>
      <c r="T1594">
        <f>Table19[[#This Row],[Gross Revenue]]-Table19[[#This Row],[Budget]]</f>
        <v>136395380</v>
      </c>
      <c r="U1594" s="1">
        <f>(Table19[[#This Row],[Gross Revenue]]/Table19[[#This Row],[Budget]])-1</f>
        <v>3.0310084444444447</v>
      </c>
      <c r="V1594" t="str">
        <f t="shared" si="54"/>
        <v>&lt;90 minutes</v>
      </c>
      <c r="W1594">
        <f>Table19[[#This Row],[Profit]]/Table19[[#This Row],[Budget]]*100</f>
        <v>303.10084444444442</v>
      </c>
      <c r="X1594">
        <v>1637763</v>
      </c>
      <c r="Y1594">
        <v>0.19178668286445014</v>
      </c>
      <c r="Z1594" t="str">
        <f t="shared" si="56"/>
        <v>High</v>
      </c>
    </row>
    <row r="1595" spans="1:26" x14ac:dyDescent="0.2">
      <c r="A1595" t="s">
        <v>5221</v>
      </c>
      <c r="B1595" t="s">
        <v>2168</v>
      </c>
      <c r="C1595" t="s">
        <v>1858</v>
      </c>
      <c r="D1595">
        <v>683</v>
      </c>
      <c r="E1595">
        <v>2371</v>
      </c>
      <c r="F1595">
        <v>46</v>
      </c>
      <c r="G1595">
        <v>0</v>
      </c>
      <c r="H1595">
        <v>6.6</v>
      </c>
      <c r="I1595">
        <v>117</v>
      </c>
      <c r="J1595">
        <v>133</v>
      </c>
      <c r="K1595">
        <v>34667015</v>
      </c>
      <c r="L1595">
        <v>32000000</v>
      </c>
      <c r="M1595" s="2">
        <f>VLOOKUP(A1595,Sheet2!$A$1:G5319,2,0)</f>
        <v>32829</v>
      </c>
      <c r="N1595" t="str">
        <f>VLOOKUP(A1595,Sheet2!$A$1:G5319,3,0)</f>
        <v>Color</v>
      </c>
      <c r="O1595" t="str">
        <f>VLOOKUP(A1595,Sheet2!$A$1:G5319,4,0)</f>
        <v>Action</v>
      </c>
      <c r="P1595" t="str">
        <f>VLOOKUP(A1595,Sheet2!$A$1:G5319,5,0)</f>
        <v>English</v>
      </c>
      <c r="Q1595" t="str">
        <f>VLOOKUP(A1595,Sheet2!$A$1:G5319,6,0)</f>
        <v>UK</v>
      </c>
      <c r="R1595" t="str">
        <f>VLOOKUP(A1595,Sheet2!$A$1:G5319,7,0)</f>
        <v>PG-13</v>
      </c>
      <c r="S1595" t="str">
        <f>IF(Table19[[#This Row],[Language]]="English","English","Other language")</f>
        <v>English</v>
      </c>
      <c r="T1595">
        <f>Table19[[#This Row],[Gross Revenue]]-Table19[[#This Row],[Budget]]</f>
        <v>2667015</v>
      </c>
      <c r="U1595" s="1">
        <f>(Table19[[#This Row],[Gross Revenue]]/Table19[[#This Row],[Budget]])-1</f>
        <v>8.3344218749999976E-2</v>
      </c>
      <c r="V1595" t="str">
        <f t="shared" si="54"/>
        <v>131-150 minutes</v>
      </c>
      <c r="W1595">
        <f>Table19[[#This Row],[Profit]]/Table19[[#This Row],[Budget]]*100</f>
        <v>8.3344218750000003</v>
      </c>
      <c r="X1595">
        <v>-1289919.5</v>
      </c>
      <c r="Y1595">
        <v>-4.8151417500000002E-2</v>
      </c>
      <c r="Z1595" t="str">
        <f t="shared" si="56"/>
        <v>Medium</v>
      </c>
    </row>
    <row r="1596" spans="1:26" x14ac:dyDescent="0.2">
      <c r="A1596" t="s">
        <v>3755</v>
      </c>
      <c r="B1596" t="s">
        <v>725</v>
      </c>
      <c r="C1596" t="s">
        <v>820</v>
      </c>
      <c r="D1596">
        <v>49000</v>
      </c>
      <c r="E1596">
        <v>52566</v>
      </c>
      <c r="F1596">
        <v>42</v>
      </c>
      <c r="G1596">
        <v>913</v>
      </c>
      <c r="H1596">
        <v>5.3</v>
      </c>
      <c r="I1596">
        <v>120</v>
      </c>
      <c r="J1596">
        <v>91</v>
      </c>
      <c r="K1596">
        <v>43792641</v>
      </c>
      <c r="L1596">
        <v>35000000</v>
      </c>
      <c r="M1596" s="2">
        <f>VLOOKUP(A1596,Sheet2!$A$1:G5320,2,0)</f>
        <v>39254</v>
      </c>
      <c r="N1596" t="str">
        <f>VLOOKUP(A1596,Sheet2!$A$1:G5320,3,0)</f>
        <v>Color</v>
      </c>
      <c r="O1596" t="str">
        <f>VLOOKUP(A1596,Sheet2!$A$1:G5320,4,0)</f>
        <v>Comedy</v>
      </c>
      <c r="P1596" t="str">
        <f>VLOOKUP(A1596,Sheet2!$A$1:G5320,5,0)</f>
        <v>English</v>
      </c>
      <c r="Q1596" t="str">
        <f>VLOOKUP(A1596,Sheet2!$A$1:G5320,6,0)</f>
        <v>USA</v>
      </c>
      <c r="R1596" t="str">
        <f>VLOOKUP(A1596,Sheet2!$A$1:G5320,7,0)</f>
        <v>PG-13</v>
      </c>
      <c r="S1596" t="str">
        <f>IF(Table19[[#This Row],[Language]]="English","English","Other language")</f>
        <v>English</v>
      </c>
      <c r="T1596">
        <f>Table19[[#This Row],[Gross Revenue]]-Table19[[#This Row],[Budget]]</f>
        <v>8792641</v>
      </c>
      <c r="U1596" s="1">
        <f>(Table19[[#This Row],[Gross Revenue]]/Table19[[#This Row],[Budget]])-1</f>
        <v>0.25121831428571428</v>
      </c>
      <c r="V1596" t="str">
        <f t="shared" si="54"/>
        <v>90-110 minutes</v>
      </c>
      <c r="W1596">
        <f>Table19[[#This Row],[Profit]]/Table19[[#This Row],[Budget]]*100</f>
        <v>25.121831428571429</v>
      </c>
      <c r="X1596">
        <v>1637763</v>
      </c>
      <c r="Y1596">
        <v>0.19178668286445014</v>
      </c>
      <c r="Z1596" t="str">
        <f t="shared" si="56"/>
        <v>Medium</v>
      </c>
    </row>
    <row r="1597" spans="1:26" x14ac:dyDescent="0.2">
      <c r="A1597" t="s">
        <v>6427</v>
      </c>
      <c r="B1597" t="s">
        <v>430</v>
      </c>
      <c r="C1597" t="s">
        <v>1298</v>
      </c>
      <c r="D1597">
        <v>16000</v>
      </c>
      <c r="E1597">
        <v>21622</v>
      </c>
      <c r="F1597">
        <v>34</v>
      </c>
      <c r="G1597">
        <v>0</v>
      </c>
      <c r="H1597">
        <v>7.5</v>
      </c>
      <c r="I1597">
        <v>99</v>
      </c>
      <c r="J1597">
        <v>125</v>
      </c>
      <c r="K1597">
        <v>15561627</v>
      </c>
      <c r="L1597">
        <v>18000000</v>
      </c>
      <c r="M1597" s="2">
        <f>VLOOKUP(A1597,Sheet2!$A$1:G5321,2,0)</f>
        <v>37079</v>
      </c>
      <c r="N1597" t="str">
        <f>VLOOKUP(A1597,Sheet2!$A$1:G5321,3,0)</f>
        <v>Color</v>
      </c>
      <c r="O1597" t="str">
        <f>VLOOKUP(A1597,Sheet2!$A$1:G5321,4,0)</f>
        <v>Drama</v>
      </c>
      <c r="P1597" t="str">
        <f>VLOOKUP(A1597,Sheet2!$A$1:G5321,5,0)</f>
        <v>English</v>
      </c>
      <c r="Q1597" t="str">
        <f>VLOOKUP(A1597,Sheet2!$A$1:G5321,6,0)</f>
        <v>USA</v>
      </c>
      <c r="R1597" t="str">
        <f>VLOOKUP(A1597,Sheet2!$A$1:G5321,7,0)</f>
        <v>R</v>
      </c>
      <c r="S1597" t="str">
        <f>IF(Table19[[#This Row],[Language]]="English","English","Other language")</f>
        <v>English</v>
      </c>
      <c r="T1597">
        <f>Table19[[#This Row],[Gross Revenue]]-Table19[[#This Row],[Budget]]</f>
        <v>-2438373</v>
      </c>
      <c r="U1597" s="1">
        <f>(Table19[[#This Row],[Gross Revenue]]/Table19[[#This Row],[Budget]])-1</f>
        <v>-0.13546516666666664</v>
      </c>
      <c r="V1597" t="str">
        <f t="shared" si="54"/>
        <v>111-130 minutes</v>
      </c>
      <c r="W1597">
        <f>Table19[[#This Row],[Profit]]/Table19[[#This Row],[Budget]]*100</f>
        <v>-13.546516666666667</v>
      </c>
      <c r="X1597">
        <v>-434215.5</v>
      </c>
      <c r="Y1597">
        <v>-0.10115100772200772</v>
      </c>
      <c r="Z1597" t="str">
        <f t="shared" si="56"/>
        <v>Medium</v>
      </c>
    </row>
    <row r="1598" spans="1:26" x14ac:dyDescent="0.2">
      <c r="A1598" t="s">
        <v>6836</v>
      </c>
      <c r="B1598" t="s">
        <v>3147</v>
      </c>
      <c r="C1598" t="s">
        <v>1172</v>
      </c>
      <c r="D1598">
        <v>774</v>
      </c>
      <c r="E1598">
        <v>2121</v>
      </c>
      <c r="F1598">
        <v>0</v>
      </c>
      <c r="G1598">
        <v>122000</v>
      </c>
      <c r="H1598">
        <v>8</v>
      </c>
      <c r="I1598">
        <v>552</v>
      </c>
      <c r="J1598">
        <v>127</v>
      </c>
      <c r="K1598">
        <v>124976634</v>
      </c>
      <c r="L1598">
        <v>120000000</v>
      </c>
      <c r="M1598" s="2">
        <f>VLOOKUP(A1598,Sheet2!$A$1:G5322,2,0)</f>
        <v>41184</v>
      </c>
      <c r="N1598" t="str">
        <f>VLOOKUP(A1598,Sheet2!$A$1:G5322,3,0)</f>
        <v>Color</v>
      </c>
      <c r="O1598" t="str">
        <f>VLOOKUP(A1598,Sheet2!$A$1:G5322,4,0)</f>
        <v>Adventure</v>
      </c>
      <c r="P1598" t="str">
        <f>VLOOKUP(A1598,Sheet2!$A$1:G5322,5,0)</f>
        <v>English</v>
      </c>
      <c r="Q1598" t="str">
        <f>VLOOKUP(A1598,Sheet2!$A$1:G5322,6,0)</f>
        <v>USA</v>
      </c>
      <c r="R1598" t="str">
        <f>VLOOKUP(A1598,Sheet2!$A$1:G5322,7,0)</f>
        <v>PG</v>
      </c>
      <c r="S1598" t="str">
        <f>IF(Table19[[#This Row],[Language]]="English","English","Other language")</f>
        <v>English</v>
      </c>
      <c r="T1598">
        <f>Table19[[#This Row],[Gross Revenue]]-Table19[[#This Row],[Budget]]</f>
        <v>4976634</v>
      </c>
      <c r="U1598" s="1">
        <f>(Table19[[#This Row],[Gross Revenue]]/Table19[[#This Row],[Budget]])-1</f>
        <v>4.1471950000000035E-2</v>
      </c>
      <c r="V1598" t="str">
        <f t="shared" si="54"/>
        <v>111-130 minutes</v>
      </c>
      <c r="W1598">
        <f>Table19[[#This Row],[Profit]]/Table19[[#This Row],[Budget]]*100</f>
        <v>4.147195</v>
      </c>
      <c r="X1598">
        <v>3892693.5</v>
      </c>
      <c r="Y1598">
        <v>0.11726928571428571</v>
      </c>
      <c r="Z1598" t="str">
        <f t="shared" si="56"/>
        <v>High</v>
      </c>
    </row>
    <row r="1599" spans="1:26" x14ac:dyDescent="0.2">
      <c r="A1599" t="s">
        <v>4120</v>
      </c>
      <c r="B1599" t="s">
        <v>258</v>
      </c>
      <c r="C1599" t="s">
        <v>504</v>
      </c>
      <c r="D1599">
        <v>11000</v>
      </c>
      <c r="E1599">
        <v>12566</v>
      </c>
      <c r="F1599">
        <v>65</v>
      </c>
      <c r="G1599">
        <v>835</v>
      </c>
      <c r="H1599">
        <v>5.8</v>
      </c>
      <c r="I1599">
        <v>86</v>
      </c>
      <c r="J1599">
        <v>103</v>
      </c>
      <c r="K1599">
        <v>14448589</v>
      </c>
      <c r="L1599">
        <v>40000000</v>
      </c>
      <c r="M1599" s="2">
        <f>VLOOKUP(A1599,Sheet2!$A$1:G5323,2,0)</f>
        <v>37578</v>
      </c>
      <c r="N1599" t="str">
        <f>VLOOKUP(A1599,Sheet2!$A$1:G5323,3,0)</f>
        <v>Color</v>
      </c>
      <c r="O1599" t="str">
        <f>VLOOKUP(A1599,Sheet2!$A$1:G5323,4,0)</f>
        <v>Comedy</v>
      </c>
      <c r="P1599" t="str">
        <f>VLOOKUP(A1599,Sheet2!$A$1:G5323,5,0)</f>
        <v>English</v>
      </c>
      <c r="Q1599" t="str">
        <f>VLOOKUP(A1599,Sheet2!$A$1:G5323,6,0)</f>
        <v>USA</v>
      </c>
      <c r="R1599" t="str">
        <f>VLOOKUP(A1599,Sheet2!$A$1:G5323,7,0)</f>
        <v>PG-13</v>
      </c>
      <c r="S1599" t="str">
        <f>IF(Table19[[#This Row],[Language]]="English","English","Other language")</f>
        <v>English</v>
      </c>
      <c r="T1599">
        <f>Table19[[#This Row],[Gross Revenue]]-Table19[[#This Row],[Budget]]</f>
        <v>-25551411</v>
      </c>
      <c r="U1599" s="1">
        <f>(Table19[[#This Row],[Gross Revenue]]/Table19[[#This Row],[Budget]])-1</f>
        <v>-0.63878527500000004</v>
      </c>
      <c r="V1599" t="str">
        <f t="shared" si="54"/>
        <v>90-110 minutes</v>
      </c>
      <c r="W1599">
        <f>Table19[[#This Row],[Profit]]/Table19[[#This Row],[Budget]]*100</f>
        <v>-63.878527500000004</v>
      </c>
      <c r="X1599">
        <v>1637763</v>
      </c>
      <c r="Y1599">
        <v>0.19178668286445014</v>
      </c>
      <c r="Z1599" t="str">
        <f t="shared" si="56"/>
        <v>High</v>
      </c>
    </row>
    <row r="1600" spans="1:26" x14ac:dyDescent="0.2">
      <c r="A1600" t="s">
        <v>4350</v>
      </c>
      <c r="B1600" t="s">
        <v>148</v>
      </c>
      <c r="C1600" t="s">
        <v>1464</v>
      </c>
      <c r="D1600">
        <v>3000</v>
      </c>
      <c r="E1600">
        <v>6485</v>
      </c>
      <c r="F1600">
        <v>7</v>
      </c>
      <c r="G1600">
        <v>251</v>
      </c>
      <c r="H1600">
        <v>6</v>
      </c>
      <c r="I1600">
        <v>39</v>
      </c>
      <c r="J1600">
        <v>99</v>
      </c>
      <c r="K1600">
        <v>5871603</v>
      </c>
      <c r="L1600">
        <v>13000000</v>
      </c>
      <c r="M1600" s="2">
        <f>VLOOKUP(A1600,Sheet2!$A$1:G5324,2,0)</f>
        <v>36371</v>
      </c>
      <c r="N1600" t="str">
        <f>VLOOKUP(A1600,Sheet2!$A$1:G5324,3,0)</f>
        <v>Color</v>
      </c>
      <c r="O1600" t="str">
        <f>VLOOKUP(A1600,Sheet2!$A$1:G5324,4,0)</f>
        <v>Drama</v>
      </c>
      <c r="P1600" t="str">
        <f>VLOOKUP(A1600,Sheet2!$A$1:G5324,5,0)</f>
        <v>English</v>
      </c>
      <c r="Q1600" t="str">
        <f>VLOOKUP(A1600,Sheet2!$A$1:G5324,6,0)</f>
        <v>USA</v>
      </c>
      <c r="R1600" t="str">
        <f>VLOOKUP(A1600,Sheet2!$A$1:G5324,7,0)</f>
        <v>R</v>
      </c>
      <c r="S1600" t="str">
        <f>IF(Table19[[#This Row],[Language]]="English","English","Other language")</f>
        <v>English</v>
      </c>
      <c r="T1600">
        <f>Table19[[#This Row],[Gross Revenue]]-Table19[[#This Row],[Budget]]</f>
        <v>-7128397</v>
      </c>
      <c r="U1600" s="1">
        <f>(Table19[[#This Row],[Gross Revenue]]/Table19[[#This Row],[Budget]])-1</f>
        <v>-0.54833823076923083</v>
      </c>
      <c r="V1600" t="str">
        <f t="shared" si="54"/>
        <v>90-110 minutes</v>
      </c>
      <c r="W1600">
        <f>Table19[[#This Row],[Profit]]/Table19[[#This Row],[Budget]]*100</f>
        <v>-54.833823076923075</v>
      </c>
      <c r="X1600">
        <v>-434215.5</v>
      </c>
      <c r="Y1600">
        <v>-0.10115100772200772</v>
      </c>
      <c r="Z1600" t="str">
        <f t="shared" si="56"/>
        <v>Low</v>
      </c>
    </row>
    <row r="1601" spans="1:26" x14ac:dyDescent="0.2">
      <c r="A1601" t="s">
        <v>6600</v>
      </c>
      <c r="B1601" t="s">
        <v>3015</v>
      </c>
      <c r="C1601" t="s">
        <v>173</v>
      </c>
      <c r="D1601">
        <v>722</v>
      </c>
      <c r="E1601">
        <v>1201</v>
      </c>
      <c r="F1601">
        <v>261</v>
      </c>
      <c r="G1601">
        <v>247</v>
      </c>
      <c r="H1601">
        <v>6.8</v>
      </c>
      <c r="I1601">
        <v>19</v>
      </c>
      <c r="J1601">
        <v>103</v>
      </c>
      <c r="K1601">
        <v>1100000</v>
      </c>
      <c r="L1601">
        <v>5000000</v>
      </c>
      <c r="M1601" s="2">
        <f>VLOOKUP(A1601,Sheet2!$A$1:G5325,2,0)</f>
        <v>33865</v>
      </c>
      <c r="N1601" t="str">
        <f>VLOOKUP(A1601,Sheet2!$A$1:G5325,3,0)</f>
        <v>Color</v>
      </c>
      <c r="O1601" t="str">
        <f>VLOOKUP(A1601,Sheet2!$A$1:G5325,4,0)</f>
        <v>Crime</v>
      </c>
      <c r="P1601" t="str">
        <f>VLOOKUP(A1601,Sheet2!$A$1:G5325,5,0)</f>
        <v>English</v>
      </c>
      <c r="Q1601" t="str">
        <f>VLOOKUP(A1601,Sheet2!$A$1:G5325,6,0)</f>
        <v>USA</v>
      </c>
      <c r="R1601" t="str">
        <f>VLOOKUP(A1601,Sheet2!$A$1:G5325,7,0)</f>
        <v>R</v>
      </c>
      <c r="S1601" t="str">
        <f>IF(Table19[[#This Row],[Language]]="English","English","Other language")</f>
        <v>English</v>
      </c>
      <c r="T1601">
        <f>Table19[[#This Row],[Gross Revenue]]-Table19[[#This Row],[Budget]]</f>
        <v>-3900000</v>
      </c>
      <c r="U1601" s="1">
        <f>(Table19[[#This Row],[Gross Revenue]]/Table19[[#This Row],[Budget]])-1</f>
        <v>-0.78</v>
      </c>
      <c r="V1601" t="str">
        <f t="shared" si="54"/>
        <v>90-110 minutes</v>
      </c>
      <c r="W1601">
        <f>Table19[[#This Row],[Profit]]/Table19[[#This Row],[Budget]]*100</f>
        <v>-78</v>
      </c>
      <c r="X1601">
        <v>-74533.5</v>
      </c>
      <c r="Y1601">
        <v>-7.4856785714285719E-3</v>
      </c>
      <c r="Z1601" t="str">
        <f t="shared" si="56"/>
        <v>Low</v>
      </c>
    </row>
    <row r="1602" spans="1:26" x14ac:dyDescent="0.2">
      <c r="A1602" t="s">
        <v>5460</v>
      </c>
      <c r="B1602" t="s">
        <v>493</v>
      </c>
      <c r="C1602" t="s">
        <v>2317</v>
      </c>
      <c r="D1602">
        <v>34000</v>
      </c>
      <c r="E1602">
        <v>34983</v>
      </c>
      <c r="F1602">
        <v>52</v>
      </c>
      <c r="G1602">
        <v>12000</v>
      </c>
      <c r="H1602">
        <v>6.7</v>
      </c>
      <c r="I1602">
        <v>206</v>
      </c>
      <c r="J1602">
        <v>90</v>
      </c>
      <c r="K1602">
        <v>3388210</v>
      </c>
      <c r="L1602">
        <v>250000</v>
      </c>
      <c r="M1602" s="2">
        <f>VLOOKUP(A1602,Sheet2!$A$1:G5326,2,0)</f>
        <v>40899</v>
      </c>
      <c r="N1602" t="str">
        <f>VLOOKUP(A1602,Sheet2!$A$1:G5326,3,0)</f>
        <v>Color</v>
      </c>
      <c r="O1602" t="str">
        <f>VLOOKUP(A1602,Sheet2!$A$1:G5326,4,0)</f>
        <v>Drama</v>
      </c>
      <c r="P1602" t="str">
        <f>VLOOKUP(A1602,Sheet2!$A$1:G5326,5,0)</f>
        <v>English</v>
      </c>
      <c r="Q1602" t="str">
        <f>VLOOKUP(A1602,Sheet2!$A$1:G5326,6,0)</f>
        <v>USA</v>
      </c>
      <c r="R1602" t="str">
        <f>VLOOKUP(A1602,Sheet2!$A$1:G5326,7,0)</f>
        <v>PG-13</v>
      </c>
      <c r="S1602" t="str">
        <f>IF(Table19[[#This Row],[Language]]="English","English","Other language")</f>
        <v>English</v>
      </c>
      <c r="T1602">
        <f>Table19[[#This Row],[Gross Revenue]]-Table19[[#This Row],[Budget]]</f>
        <v>3138210</v>
      </c>
      <c r="U1602" s="1">
        <f>(Table19[[#This Row],[Gross Revenue]]/Table19[[#This Row],[Budget]])-1</f>
        <v>12.55284</v>
      </c>
      <c r="V1602" t="str">
        <f t="shared" ref="V1602:V1665" si="57">IF(J1602="","",IF(J1602&lt;90,"&lt;90 minutes",IF(J1602&lt;=110,"90-110 minutes",IF(J1602&lt;=130,"111-130 minutes",IF(J1602&lt;=150,"131-150 minutes","&gt;150 minutes")))))</f>
        <v>90-110 minutes</v>
      </c>
      <c r="W1602">
        <f>Table19[[#This Row],[Profit]]/Table19[[#This Row],[Budget]]*100</f>
        <v>1255.2839999999999</v>
      </c>
      <c r="X1602">
        <v>-434215.5</v>
      </c>
      <c r="Y1602">
        <v>-0.10115100772200772</v>
      </c>
      <c r="Z1602" t="str">
        <f t="shared" ref="Z1602" si="58">IF(L1602="","",IF(L1602&lt;=$AA$26,"Low",IF(L1602&lt;=$AA$28,"Medium","High")))</f>
        <v>Low</v>
      </c>
    </row>
    <row r="1603" spans="1:26" x14ac:dyDescent="0.2">
      <c r="A1603" t="s">
        <v>3646</v>
      </c>
      <c r="B1603" t="s">
        <v>671</v>
      </c>
      <c r="C1603" t="s">
        <v>672</v>
      </c>
      <c r="D1603">
        <v>1000</v>
      </c>
      <c r="E1603">
        <v>3679</v>
      </c>
      <c r="F1603">
        <v>13</v>
      </c>
      <c r="G1603">
        <v>1000</v>
      </c>
      <c r="H1603">
        <v>5.0999999999999996</v>
      </c>
      <c r="I1603">
        <v>39</v>
      </c>
      <c r="J1603">
        <v>99</v>
      </c>
      <c r="K1603">
        <v>51432423</v>
      </c>
      <c r="L1603">
        <v>30000000</v>
      </c>
      <c r="M1603" s="2">
        <f>VLOOKUP(A1603,Sheet2!$A$1:G5327,2,0)</f>
        <v>37259</v>
      </c>
      <c r="N1603" t="str">
        <f>VLOOKUP(A1603,Sheet2!$A$1:G5327,3,0)</f>
        <v>Color</v>
      </c>
      <c r="O1603" t="str">
        <f>VLOOKUP(A1603,Sheet2!$A$1:G5327,4,0)</f>
        <v>Comedy</v>
      </c>
      <c r="P1603" t="str">
        <f>VLOOKUP(A1603,Sheet2!$A$1:G5327,5,0)</f>
        <v>English</v>
      </c>
      <c r="Q1603" t="str">
        <f>VLOOKUP(A1603,Sheet2!$A$1:G5327,6,0)</f>
        <v>USA</v>
      </c>
      <c r="R1603" t="str">
        <f>VLOOKUP(A1603,Sheet2!$A$1:G5327,7,0)</f>
        <v>PG</v>
      </c>
      <c r="S1603" t="str">
        <f>IF(Table19[[#This Row],[Language]]="English","English","Other language")</f>
        <v>English</v>
      </c>
      <c r="T1603">
        <f>Table19[[#This Row],[Gross Revenue]]-Table19[[#This Row],[Budget]]</f>
        <v>21432423</v>
      </c>
      <c r="U1603" s="1">
        <f>(Table19[[#This Row],[Gross Revenue]]/Table19[[#This Row],[Budget]])-1</f>
        <v>0.71441409999999994</v>
      </c>
      <c r="V1603" t="str">
        <f t="shared" si="57"/>
        <v>90-110 minutes</v>
      </c>
      <c r="W1603">
        <f>Table19[[#This Row],[Profit]]/Table19[[#This Row],[Budget]]*100</f>
        <v>71.441410000000005</v>
      </c>
      <c r="X1603">
        <v>1637763</v>
      </c>
      <c r="Y1603">
        <v>0.19178668286445014</v>
      </c>
      <c r="Z1603" t="str">
        <f t="shared" ref="Z1603:Z1665" si="59">IF(L1603="","",IF(L1603&lt;=$AA$26,"Low",IF(L1603&lt;=$AA$28,"Medium","High")))</f>
        <v>Medium</v>
      </c>
    </row>
    <row r="1604" spans="1:26" x14ac:dyDescent="0.2">
      <c r="A1604" t="s">
        <v>6110</v>
      </c>
      <c r="B1604" t="s">
        <v>840</v>
      </c>
      <c r="C1604" t="s">
        <v>2743</v>
      </c>
      <c r="D1604">
        <v>1000</v>
      </c>
      <c r="E1604">
        <v>3112</v>
      </c>
      <c r="F1604">
        <v>255</v>
      </c>
      <c r="G1604">
        <v>0</v>
      </c>
      <c r="H1604">
        <v>7.2</v>
      </c>
      <c r="I1604">
        <v>180</v>
      </c>
      <c r="J1604">
        <v>85</v>
      </c>
      <c r="K1604">
        <v>145771527</v>
      </c>
      <c r="L1604">
        <v>80000000</v>
      </c>
      <c r="M1604" s="2">
        <f>VLOOKUP(A1604,Sheet2!$A$1:G5328,2,0)</f>
        <v>37304</v>
      </c>
      <c r="N1604" t="str">
        <f>VLOOKUP(A1604,Sheet2!$A$1:G5328,3,0)</f>
        <v>Color</v>
      </c>
      <c r="O1604" t="str">
        <f>VLOOKUP(A1604,Sheet2!$A$1:G5328,4,0)</f>
        <v>Adventure</v>
      </c>
      <c r="P1604" t="str">
        <f>VLOOKUP(A1604,Sheet2!$A$1:G5328,5,0)</f>
        <v>English</v>
      </c>
      <c r="Q1604" t="str">
        <f>VLOOKUP(A1604,Sheet2!$A$1:G5328,6,0)</f>
        <v>USA</v>
      </c>
      <c r="R1604" t="str">
        <f>VLOOKUP(A1604,Sheet2!$A$1:G5328,7,0)</f>
        <v>PG</v>
      </c>
      <c r="S1604" t="str">
        <f>IF(Table19[[#This Row],[Language]]="English","English","Other language")</f>
        <v>English</v>
      </c>
      <c r="T1604">
        <f>Table19[[#This Row],[Gross Revenue]]-Table19[[#This Row],[Budget]]</f>
        <v>65771527</v>
      </c>
      <c r="U1604" s="1">
        <f>(Table19[[#This Row],[Gross Revenue]]/Table19[[#This Row],[Budget]])-1</f>
        <v>0.8221440874999999</v>
      </c>
      <c r="V1604" t="str">
        <f t="shared" si="57"/>
        <v>&lt;90 minutes</v>
      </c>
      <c r="W1604">
        <f>Table19[[#This Row],[Profit]]/Table19[[#This Row],[Budget]]*100</f>
        <v>82.214408750000004</v>
      </c>
      <c r="X1604">
        <v>3892693.5</v>
      </c>
      <c r="Y1604">
        <v>0.11726928571428571</v>
      </c>
      <c r="Z1604" t="str">
        <f t="shared" si="59"/>
        <v>High</v>
      </c>
    </row>
    <row r="1605" spans="1:26" x14ac:dyDescent="0.2">
      <c r="A1605" t="s">
        <v>5907</v>
      </c>
      <c r="B1605" t="s">
        <v>2620</v>
      </c>
      <c r="C1605" t="s">
        <v>1228</v>
      </c>
      <c r="D1605">
        <v>638</v>
      </c>
      <c r="E1605">
        <v>823</v>
      </c>
      <c r="F1605">
        <v>407</v>
      </c>
      <c r="G1605">
        <v>196</v>
      </c>
      <c r="H1605">
        <v>7.1</v>
      </c>
      <c r="I1605">
        <v>46</v>
      </c>
      <c r="J1605">
        <v>126</v>
      </c>
      <c r="K1605">
        <v>1997807</v>
      </c>
      <c r="L1605">
        <v>8000000</v>
      </c>
      <c r="M1605" s="2">
        <f>VLOOKUP(A1605,Sheet2!$A$1:G5329,2,0)</f>
        <v>36489</v>
      </c>
      <c r="N1605" t="str">
        <f>VLOOKUP(A1605,Sheet2!$A$1:G5329,3,0)</f>
        <v>Color</v>
      </c>
      <c r="O1605" t="str">
        <f>VLOOKUP(A1605,Sheet2!$A$1:G5329,4,0)</f>
        <v>Adventure</v>
      </c>
      <c r="P1605" t="str">
        <f>VLOOKUP(A1605,Sheet2!$A$1:G5329,5,0)</f>
        <v>English</v>
      </c>
      <c r="Q1605" t="str">
        <f>VLOOKUP(A1605,Sheet2!$A$1:G5329,6,0)</f>
        <v>USA</v>
      </c>
      <c r="R1605" t="str">
        <f>VLOOKUP(A1605,Sheet2!$A$1:G5329,7,0)</f>
        <v>R</v>
      </c>
      <c r="S1605" t="str">
        <f>IF(Table19[[#This Row],[Language]]="English","English","Other language")</f>
        <v>English</v>
      </c>
      <c r="T1605">
        <f>Table19[[#This Row],[Gross Revenue]]-Table19[[#This Row],[Budget]]</f>
        <v>-6002193</v>
      </c>
      <c r="U1605" s="1">
        <f>(Table19[[#This Row],[Gross Revenue]]/Table19[[#This Row],[Budget]])-1</f>
        <v>-0.75027412500000001</v>
      </c>
      <c r="V1605" t="str">
        <f t="shared" si="57"/>
        <v>111-130 minutes</v>
      </c>
      <c r="W1605">
        <f>Table19[[#This Row],[Profit]]/Table19[[#This Row],[Budget]]*100</f>
        <v>-75.027412499999997</v>
      </c>
      <c r="X1605">
        <v>3892693.5</v>
      </c>
      <c r="Y1605">
        <v>0.11726928571428571</v>
      </c>
      <c r="Z1605" t="str">
        <f t="shared" si="59"/>
        <v>Low</v>
      </c>
    </row>
    <row r="1606" spans="1:26" x14ac:dyDescent="0.2">
      <c r="A1606" t="s">
        <v>6376</v>
      </c>
      <c r="B1606" t="s">
        <v>1079</v>
      </c>
      <c r="C1606" t="s">
        <v>1734</v>
      </c>
      <c r="D1606">
        <v>23000</v>
      </c>
      <c r="E1606">
        <v>25517</v>
      </c>
      <c r="F1606">
        <v>14000</v>
      </c>
      <c r="G1606">
        <v>71000</v>
      </c>
      <c r="H1606">
        <v>7.4</v>
      </c>
      <c r="I1606">
        <v>538</v>
      </c>
      <c r="J1606">
        <v>150</v>
      </c>
      <c r="K1606">
        <v>182204440</v>
      </c>
      <c r="L1606">
        <v>65000000</v>
      </c>
      <c r="M1606" s="2">
        <f>VLOOKUP(A1606,Sheet2!$A$1:G5330,2,0)</f>
        <v>41255</v>
      </c>
      <c r="N1606" t="str">
        <f>VLOOKUP(A1606,Sheet2!$A$1:G5330,3,0)</f>
        <v>Color</v>
      </c>
      <c r="O1606" t="str">
        <f>VLOOKUP(A1606,Sheet2!$A$1:G5330,4,0)</f>
        <v>Biography</v>
      </c>
      <c r="P1606" t="str">
        <f>VLOOKUP(A1606,Sheet2!$A$1:G5330,5,0)</f>
        <v>English</v>
      </c>
      <c r="Q1606" t="str">
        <f>VLOOKUP(A1606,Sheet2!$A$1:G5330,6,0)</f>
        <v>USA</v>
      </c>
      <c r="R1606" t="str">
        <f>VLOOKUP(A1606,Sheet2!$A$1:G5330,7,0)</f>
        <v>PG-13</v>
      </c>
      <c r="S1606" t="str">
        <f>IF(Table19[[#This Row],[Language]]="English","English","Other language")</f>
        <v>English</v>
      </c>
      <c r="T1606">
        <f>Table19[[#This Row],[Gross Revenue]]-Table19[[#This Row],[Budget]]</f>
        <v>117204440</v>
      </c>
      <c r="U1606" s="1">
        <f>(Table19[[#This Row],[Gross Revenue]]/Table19[[#This Row],[Budget]])-1</f>
        <v>1.8031452307692306</v>
      </c>
      <c r="V1606" t="str">
        <f t="shared" si="57"/>
        <v>131-150 minutes</v>
      </c>
      <c r="W1606">
        <f>Table19[[#This Row],[Profit]]/Table19[[#This Row],[Budget]]*100</f>
        <v>180.31452307692308</v>
      </c>
      <c r="X1606">
        <v>-1289919.5</v>
      </c>
      <c r="Y1606">
        <v>-4.8151417500000002E-2</v>
      </c>
      <c r="Z1606" t="str">
        <f t="shared" si="59"/>
        <v>High</v>
      </c>
    </row>
    <row r="1607" spans="1:26" x14ac:dyDescent="0.2">
      <c r="A1607" t="s">
        <v>4595</v>
      </c>
      <c r="B1607" t="s">
        <v>1685</v>
      </c>
      <c r="C1607" t="s">
        <v>1686</v>
      </c>
      <c r="D1607">
        <v>11000</v>
      </c>
      <c r="E1607">
        <v>32875</v>
      </c>
      <c r="F1607">
        <v>0</v>
      </c>
      <c r="G1607">
        <v>0</v>
      </c>
      <c r="H1607">
        <v>6.2</v>
      </c>
      <c r="I1607">
        <v>227</v>
      </c>
      <c r="J1607">
        <v>92</v>
      </c>
      <c r="K1607">
        <v>14998070</v>
      </c>
      <c r="L1607">
        <v>35000000</v>
      </c>
      <c r="M1607" s="2">
        <f>VLOOKUP(A1607,Sheet2!$A$1:G5331,2,0)</f>
        <v>39092</v>
      </c>
      <c r="N1607" t="str">
        <f>VLOOKUP(A1607,Sheet2!$A$1:G5331,3,0)</f>
        <v>Color</v>
      </c>
      <c r="O1607" t="str">
        <f>VLOOKUP(A1607,Sheet2!$A$1:G5331,4,0)</f>
        <v>Drama</v>
      </c>
      <c r="P1607" t="str">
        <f>VLOOKUP(A1607,Sheet2!$A$1:G5331,5,0)</f>
        <v>English</v>
      </c>
      <c r="Q1607" t="str">
        <f>VLOOKUP(A1607,Sheet2!$A$1:G5331,6,0)</f>
        <v>USA</v>
      </c>
      <c r="R1607" t="str">
        <f>VLOOKUP(A1607,Sheet2!$A$1:G5331,7,0)</f>
        <v>R</v>
      </c>
      <c r="S1607" t="str">
        <f>IF(Table19[[#This Row],[Language]]="English","English","Other language")</f>
        <v>English</v>
      </c>
      <c r="T1607">
        <f>Table19[[#This Row],[Gross Revenue]]-Table19[[#This Row],[Budget]]</f>
        <v>-20001930</v>
      </c>
      <c r="U1607" s="1">
        <f>(Table19[[#This Row],[Gross Revenue]]/Table19[[#This Row],[Budget]])-1</f>
        <v>-0.57148371428571432</v>
      </c>
      <c r="V1607" t="str">
        <f t="shared" si="57"/>
        <v>90-110 minutes</v>
      </c>
      <c r="W1607">
        <f>Table19[[#This Row],[Profit]]/Table19[[#This Row],[Budget]]*100</f>
        <v>-57.14837142857143</v>
      </c>
      <c r="X1607">
        <v>-434215.5</v>
      </c>
      <c r="Y1607">
        <v>-0.10115100772200772</v>
      </c>
      <c r="Z1607" t="str">
        <f t="shared" si="59"/>
        <v>Medium</v>
      </c>
    </row>
    <row r="1608" spans="1:26" x14ac:dyDescent="0.2">
      <c r="A1608" t="s">
        <v>3670</v>
      </c>
      <c r="B1608" t="s">
        <v>706</v>
      </c>
      <c r="C1608" t="s">
        <v>707</v>
      </c>
      <c r="D1608">
        <v>1000</v>
      </c>
      <c r="E1608">
        <v>4369</v>
      </c>
      <c r="F1608">
        <v>34</v>
      </c>
      <c r="G1608">
        <v>484</v>
      </c>
      <c r="H1608">
        <v>5.2</v>
      </c>
      <c r="I1608">
        <v>73</v>
      </c>
      <c r="J1608">
        <v>105</v>
      </c>
      <c r="K1608">
        <v>20422207</v>
      </c>
      <c r="L1608">
        <v>35000000</v>
      </c>
      <c r="M1608" s="2">
        <f>VLOOKUP(A1608,Sheet2!$A$1:G5332,2,0)</f>
        <v>38335</v>
      </c>
      <c r="N1608" t="str">
        <f>VLOOKUP(A1608,Sheet2!$A$1:G5332,3,0)</f>
        <v>Color</v>
      </c>
      <c r="O1608" t="str">
        <f>VLOOKUP(A1608,Sheet2!$A$1:G5332,4,0)</f>
        <v>Comedy</v>
      </c>
      <c r="P1608" t="str">
        <f>VLOOKUP(A1608,Sheet2!$A$1:G5332,5,0)</f>
        <v>English</v>
      </c>
      <c r="Q1608" t="str">
        <f>VLOOKUP(A1608,Sheet2!$A$1:G5332,6,0)</f>
        <v>USA</v>
      </c>
      <c r="R1608" t="str">
        <f>VLOOKUP(A1608,Sheet2!$A$1:G5332,7,0)</f>
        <v>PG-13</v>
      </c>
      <c r="S1608" t="str">
        <f>IF(Table19[[#This Row],[Language]]="English","English","Other language")</f>
        <v>English</v>
      </c>
      <c r="T1608">
        <f>Table19[[#This Row],[Gross Revenue]]-Table19[[#This Row],[Budget]]</f>
        <v>-14577793</v>
      </c>
      <c r="U1608" s="1">
        <f>(Table19[[#This Row],[Gross Revenue]]/Table19[[#This Row],[Budget]])-1</f>
        <v>-0.41650837142857144</v>
      </c>
      <c r="V1608" t="str">
        <f t="shared" si="57"/>
        <v>90-110 minutes</v>
      </c>
      <c r="W1608">
        <f>Table19[[#This Row],[Profit]]/Table19[[#This Row],[Budget]]*100</f>
        <v>-41.650837142857142</v>
      </c>
      <c r="X1608">
        <v>1637763</v>
      </c>
      <c r="Y1608">
        <v>0.19178668286445014</v>
      </c>
      <c r="Z1608" t="str">
        <f t="shared" si="59"/>
        <v>Medium</v>
      </c>
    </row>
    <row r="1609" spans="1:26" x14ac:dyDescent="0.2">
      <c r="A1609" t="s">
        <v>6312</v>
      </c>
      <c r="B1609" t="s">
        <v>467</v>
      </c>
      <c r="C1609" t="s">
        <v>2863</v>
      </c>
      <c r="D1609">
        <v>1000</v>
      </c>
      <c r="E1609">
        <v>5705</v>
      </c>
      <c r="F1609">
        <v>38</v>
      </c>
      <c r="G1609">
        <v>15000</v>
      </c>
      <c r="H1609">
        <v>7.4</v>
      </c>
      <c r="I1609">
        <v>45</v>
      </c>
      <c r="J1609">
        <v>106</v>
      </c>
      <c r="K1609">
        <v>6420319</v>
      </c>
      <c r="L1609">
        <v>20000000</v>
      </c>
      <c r="M1609" s="2">
        <f>VLOOKUP(A1609,Sheet2!$A$1:G5333,2,0)</f>
        <v>42059</v>
      </c>
      <c r="N1609" t="str">
        <f>VLOOKUP(A1609,Sheet2!$A$1:G5333,3,0)</f>
        <v>Color</v>
      </c>
      <c r="O1609" t="str">
        <f>VLOOKUP(A1609,Sheet2!$A$1:G5333,4,0)</f>
        <v>Drama</v>
      </c>
      <c r="P1609" t="str">
        <f>VLOOKUP(A1609,Sheet2!$A$1:G5333,5,0)</f>
        <v>English</v>
      </c>
      <c r="Q1609" t="str">
        <f>VLOOKUP(A1609,Sheet2!$A$1:G5333,6,0)</f>
        <v>Mexico</v>
      </c>
      <c r="R1609" t="str">
        <f>VLOOKUP(A1609,Sheet2!$A$1:G5333,7,0)</f>
        <v>PG-13</v>
      </c>
      <c r="S1609" t="str">
        <f>IF(Table19[[#This Row],[Language]]="English","English","Other language")</f>
        <v>English</v>
      </c>
      <c r="T1609">
        <f>Table19[[#This Row],[Gross Revenue]]-Table19[[#This Row],[Budget]]</f>
        <v>-13579681</v>
      </c>
      <c r="U1609" s="1">
        <f>(Table19[[#This Row],[Gross Revenue]]/Table19[[#This Row],[Budget]])-1</f>
        <v>-0.67898404999999995</v>
      </c>
      <c r="V1609" t="str">
        <f t="shared" si="57"/>
        <v>90-110 minutes</v>
      </c>
      <c r="W1609">
        <f>Table19[[#This Row],[Profit]]/Table19[[#This Row],[Budget]]*100</f>
        <v>-67.898404999999997</v>
      </c>
      <c r="X1609">
        <v>-434215.5</v>
      </c>
      <c r="Y1609">
        <v>-0.10115100772200772</v>
      </c>
      <c r="Z1609" t="str">
        <f t="shared" si="59"/>
        <v>Medium</v>
      </c>
    </row>
    <row r="1610" spans="1:26" x14ac:dyDescent="0.2">
      <c r="A1610" t="s">
        <v>6507</v>
      </c>
      <c r="B1610" t="s">
        <v>1671</v>
      </c>
      <c r="C1610" t="s">
        <v>2060</v>
      </c>
      <c r="D1610">
        <v>14000</v>
      </c>
      <c r="E1610">
        <v>15337</v>
      </c>
      <c r="F1610">
        <v>143</v>
      </c>
      <c r="G1610">
        <v>5000</v>
      </c>
      <c r="H1610">
        <v>7.6</v>
      </c>
      <c r="I1610">
        <v>251</v>
      </c>
      <c r="J1610">
        <v>137</v>
      </c>
      <c r="K1610">
        <v>5459824</v>
      </c>
      <c r="L1610">
        <v>26000000</v>
      </c>
      <c r="M1610" s="2">
        <f>VLOOKUP(A1610,Sheet2!$A$1:G5334,2,0)</f>
        <v>38884</v>
      </c>
      <c r="N1610" t="str">
        <f>VLOOKUP(A1610,Sheet2!$A$1:G5334,3,0)</f>
        <v>Color</v>
      </c>
      <c r="O1610" t="str">
        <f>VLOOKUP(A1610,Sheet2!$A$1:G5334,4,0)</f>
        <v>Drama</v>
      </c>
      <c r="P1610" t="str">
        <f>VLOOKUP(A1610,Sheet2!$A$1:G5334,5,0)</f>
        <v>English</v>
      </c>
      <c r="Q1610" t="str">
        <f>VLOOKUP(A1610,Sheet2!$A$1:G5334,6,0)</f>
        <v>USA</v>
      </c>
      <c r="R1610" t="str">
        <f>VLOOKUP(A1610,Sheet2!$A$1:G5334,7,0)</f>
        <v>R</v>
      </c>
      <c r="S1610" t="str">
        <f>IF(Table19[[#This Row],[Language]]="English","English","Other language")</f>
        <v>English</v>
      </c>
      <c r="T1610">
        <f>Table19[[#This Row],[Gross Revenue]]-Table19[[#This Row],[Budget]]</f>
        <v>-20540176</v>
      </c>
      <c r="U1610" s="1">
        <f>(Table19[[#This Row],[Gross Revenue]]/Table19[[#This Row],[Budget]])-1</f>
        <v>-0.79000676923076929</v>
      </c>
      <c r="V1610" t="str">
        <f t="shared" si="57"/>
        <v>131-150 minutes</v>
      </c>
      <c r="W1610">
        <f>Table19[[#This Row],[Profit]]/Table19[[#This Row],[Budget]]*100</f>
        <v>-79.000676923076924</v>
      </c>
      <c r="X1610">
        <v>-434215.5</v>
      </c>
      <c r="Y1610">
        <v>-0.10115100772200772</v>
      </c>
      <c r="Z1610" t="str">
        <f t="shared" si="59"/>
        <v>Medium</v>
      </c>
    </row>
    <row r="1611" spans="1:26" x14ac:dyDescent="0.2">
      <c r="A1611" t="s">
        <v>3892</v>
      </c>
      <c r="B1611" t="s">
        <v>211</v>
      </c>
      <c r="C1611" t="s">
        <v>951</v>
      </c>
      <c r="D1611">
        <v>22000</v>
      </c>
      <c r="E1611">
        <v>24082</v>
      </c>
      <c r="F1611">
        <v>80</v>
      </c>
      <c r="G1611">
        <v>0</v>
      </c>
      <c r="H1611">
        <v>5.5</v>
      </c>
      <c r="I1611">
        <v>180</v>
      </c>
      <c r="J1611">
        <v>98</v>
      </c>
      <c r="K1611">
        <v>148383780</v>
      </c>
      <c r="L1611">
        <v>100000000</v>
      </c>
      <c r="M1611" s="2">
        <f>VLOOKUP(A1611,Sheet2!$A$1:G5335,2,0)</f>
        <v>40478</v>
      </c>
      <c r="N1611" t="str">
        <f>VLOOKUP(A1611,Sheet2!$A$1:G5335,3,0)</f>
        <v>Color</v>
      </c>
      <c r="O1611" t="str">
        <f>VLOOKUP(A1611,Sheet2!$A$1:G5335,4,0)</f>
        <v>Comedy</v>
      </c>
      <c r="P1611" t="str">
        <f>VLOOKUP(A1611,Sheet2!$A$1:G5335,5,0)</f>
        <v>English</v>
      </c>
      <c r="Q1611" t="str">
        <f>VLOOKUP(A1611,Sheet2!$A$1:G5335,6,0)</f>
        <v>USA</v>
      </c>
      <c r="R1611" t="str">
        <f>VLOOKUP(A1611,Sheet2!$A$1:G5335,7,0)</f>
        <v>PG-13</v>
      </c>
      <c r="S1611" t="str">
        <f>IF(Table19[[#This Row],[Language]]="English","English","Other language")</f>
        <v>English</v>
      </c>
      <c r="T1611">
        <f>Table19[[#This Row],[Gross Revenue]]-Table19[[#This Row],[Budget]]</f>
        <v>48383780</v>
      </c>
      <c r="U1611" s="1">
        <f>(Table19[[#This Row],[Gross Revenue]]/Table19[[#This Row],[Budget]])-1</f>
        <v>0.4838378000000001</v>
      </c>
      <c r="V1611" t="str">
        <f t="shared" si="57"/>
        <v>90-110 minutes</v>
      </c>
      <c r="W1611">
        <f>Table19[[#This Row],[Profit]]/Table19[[#This Row],[Budget]]*100</f>
        <v>48.383780000000002</v>
      </c>
      <c r="X1611">
        <v>1637763</v>
      </c>
      <c r="Y1611">
        <v>0.19178668286445014</v>
      </c>
      <c r="Z1611" t="str">
        <f t="shared" si="59"/>
        <v>High</v>
      </c>
    </row>
    <row r="1612" spans="1:26" x14ac:dyDescent="0.2">
      <c r="A1612" t="s">
        <v>6815</v>
      </c>
      <c r="B1612" t="s">
        <v>805</v>
      </c>
      <c r="C1612" t="s">
        <v>3141</v>
      </c>
      <c r="D1612">
        <v>7000</v>
      </c>
      <c r="E1612">
        <v>7227</v>
      </c>
      <c r="F1612">
        <v>36</v>
      </c>
      <c r="G1612">
        <v>15000</v>
      </c>
      <c r="H1612">
        <v>7.9</v>
      </c>
      <c r="I1612">
        <v>270</v>
      </c>
      <c r="J1612">
        <v>101</v>
      </c>
      <c r="K1612">
        <v>59889948</v>
      </c>
      <c r="L1612">
        <v>8000000</v>
      </c>
      <c r="M1612" s="2">
        <f>VLOOKUP(A1612,Sheet2!$A$1:G5336,2,0)</f>
        <v>38818</v>
      </c>
      <c r="N1612" t="str">
        <f>VLOOKUP(A1612,Sheet2!$A$1:G5336,3,0)</f>
        <v>Color</v>
      </c>
      <c r="O1612" t="str">
        <f>VLOOKUP(A1612,Sheet2!$A$1:G5336,4,0)</f>
        <v>Comedy</v>
      </c>
      <c r="P1612" t="str">
        <f>VLOOKUP(A1612,Sheet2!$A$1:G5336,5,0)</f>
        <v>English</v>
      </c>
      <c r="Q1612" t="str">
        <f>VLOOKUP(A1612,Sheet2!$A$1:G5336,6,0)</f>
        <v>USA</v>
      </c>
      <c r="R1612" t="str">
        <f>VLOOKUP(A1612,Sheet2!$A$1:G5336,7,0)</f>
        <v>R</v>
      </c>
      <c r="S1612" t="str">
        <f>IF(Table19[[#This Row],[Language]]="English","English","Other language")</f>
        <v>English</v>
      </c>
      <c r="T1612">
        <f>Table19[[#This Row],[Gross Revenue]]-Table19[[#This Row],[Budget]]</f>
        <v>51889948</v>
      </c>
      <c r="U1612" s="1">
        <f>(Table19[[#This Row],[Gross Revenue]]/Table19[[#This Row],[Budget]])-1</f>
        <v>6.4862434999999996</v>
      </c>
      <c r="V1612" t="str">
        <f t="shared" si="57"/>
        <v>90-110 minutes</v>
      </c>
      <c r="W1612">
        <f>Table19[[#This Row],[Profit]]/Table19[[#This Row],[Budget]]*100</f>
        <v>648.62434999999994</v>
      </c>
      <c r="X1612">
        <v>1637763</v>
      </c>
      <c r="Y1612">
        <v>0.19178668286445014</v>
      </c>
      <c r="Z1612" t="str">
        <f t="shared" si="59"/>
        <v>Low</v>
      </c>
    </row>
    <row r="1613" spans="1:26" x14ac:dyDescent="0.2">
      <c r="A1613" t="s">
        <v>3727</v>
      </c>
      <c r="B1613" t="s">
        <v>786</v>
      </c>
      <c r="C1613" t="s">
        <v>787</v>
      </c>
      <c r="D1613">
        <v>11000</v>
      </c>
      <c r="E1613">
        <v>25190</v>
      </c>
      <c r="F1613">
        <v>65</v>
      </c>
      <c r="G1613">
        <v>0</v>
      </c>
      <c r="H1613">
        <v>5.3</v>
      </c>
      <c r="I1613">
        <v>87</v>
      </c>
      <c r="J1613">
        <v>90</v>
      </c>
      <c r="K1613">
        <v>39442871</v>
      </c>
      <c r="L1613">
        <v>80000000</v>
      </c>
      <c r="M1613" s="2">
        <f>VLOOKUP(A1613,Sheet2!$A$1:G5337,2,0)</f>
        <v>36597</v>
      </c>
      <c r="N1613" t="str">
        <f>VLOOKUP(A1613,Sheet2!$A$1:G5337,3,0)</f>
        <v>Color</v>
      </c>
      <c r="O1613" t="str">
        <f>VLOOKUP(A1613,Sheet2!$A$1:G5337,4,0)</f>
        <v>Comedy</v>
      </c>
      <c r="P1613" t="str">
        <f>VLOOKUP(A1613,Sheet2!$A$1:G5337,5,0)</f>
        <v>English</v>
      </c>
      <c r="Q1613" t="str">
        <f>VLOOKUP(A1613,Sheet2!$A$1:G5337,6,0)</f>
        <v>USA</v>
      </c>
      <c r="R1613" t="str">
        <f>VLOOKUP(A1613,Sheet2!$A$1:G5337,7,0)</f>
        <v>PG-13</v>
      </c>
      <c r="S1613" t="str">
        <f>IF(Table19[[#This Row],[Language]]="English","English","Other language")</f>
        <v>English</v>
      </c>
      <c r="T1613">
        <f>Table19[[#This Row],[Gross Revenue]]-Table19[[#This Row],[Budget]]</f>
        <v>-40557129</v>
      </c>
      <c r="U1613" s="1">
        <f>(Table19[[#This Row],[Gross Revenue]]/Table19[[#This Row],[Budget]])-1</f>
        <v>-0.50696411249999995</v>
      </c>
      <c r="V1613" t="str">
        <f t="shared" si="57"/>
        <v>90-110 minutes</v>
      </c>
      <c r="W1613">
        <f>Table19[[#This Row],[Profit]]/Table19[[#This Row],[Budget]]*100</f>
        <v>-50.696411249999997</v>
      </c>
      <c r="X1613">
        <v>1637763</v>
      </c>
      <c r="Y1613">
        <v>0.19178668286445014</v>
      </c>
      <c r="Z1613" t="str">
        <f t="shared" si="59"/>
        <v>High</v>
      </c>
    </row>
    <row r="1614" spans="1:26" x14ac:dyDescent="0.2">
      <c r="A1614" t="s">
        <v>5688</v>
      </c>
      <c r="B1614" t="s">
        <v>588</v>
      </c>
      <c r="C1614" t="s">
        <v>709</v>
      </c>
      <c r="D1614">
        <v>13000</v>
      </c>
      <c r="E1614">
        <v>15308</v>
      </c>
      <c r="F1614">
        <v>0</v>
      </c>
      <c r="G1614">
        <v>0</v>
      </c>
      <c r="H1614">
        <v>6.9</v>
      </c>
      <c r="I1614">
        <v>63</v>
      </c>
      <c r="J1614">
        <v>102</v>
      </c>
      <c r="K1614">
        <v>38747385</v>
      </c>
      <c r="L1614">
        <v>25000000</v>
      </c>
      <c r="M1614" s="2">
        <f>VLOOKUP(A1614,Sheet2!$A$1:G5338,2,0)</f>
        <v>31472</v>
      </c>
      <c r="N1614" t="str">
        <f>VLOOKUP(A1614,Sheet2!$A$1:G5338,3,0)</f>
        <v>Color</v>
      </c>
      <c r="O1614" t="str">
        <f>VLOOKUP(A1614,Sheet2!$A$1:G5338,4,0)</f>
        <v>Comedy</v>
      </c>
      <c r="P1614" t="str">
        <f>VLOOKUP(A1614,Sheet2!$A$1:G5338,5,0)</f>
        <v>English</v>
      </c>
      <c r="Q1614" t="str">
        <f>VLOOKUP(A1614,Sheet2!$A$1:G5338,6,0)</f>
        <v>USA</v>
      </c>
      <c r="R1614" t="str">
        <f>VLOOKUP(A1614,Sheet2!$A$1:G5338,7,0)</f>
        <v>PG-13</v>
      </c>
      <c r="S1614" t="str">
        <f>IF(Table19[[#This Row],[Language]]="English","English","Other language")</f>
        <v>English</v>
      </c>
      <c r="T1614">
        <f>Table19[[#This Row],[Gross Revenue]]-Table19[[#This Row],[Budget]]</f>
        <v>13747385</v>
      </c>
      <c r="U1614" s="1">
        <f>(Table19[[#This Row],[Gross Revenue]]/Table19[[#This Row],[Budget]])-1</f>
        <v>0.54989540000000003</v>
      </c>
      <c r="V1614" t="str">
        <f t="shared" si="57"/>
        <v>90-110 minutes</v>
      </c>
      <c r="W1614">
        <f>Table19[[#This Row],[Profit]]/Table19[[#This Row],[Budget]]*100</f>
        <v>54.989540000000005</v>
      </c>
      <c r="X1614">
        <v>1637763</v>
      </c>
      <c r="Y1614">
        <v>0.19178668286445014</v>
      </c>
      <c r="Z1614" t="str">
        <f t="shared" si="59"/>
        <v>Medium</v>
      </c>
    </row>
    <row r="1615" spans="1:26" x14ac:dyDescent="0.2">
      <c r="A1615" t="s">
        <v>5883</v>
      </c>
      <c r="B1615" t="s">
        <v>2593</v>
      </c>
      <c r="C1615" t="s">
        <v>2594</v>
      </c>
      <c r="D1615">
        <v>541</v>
      </c>
      <c r="E1615">
        <v>890</v>
      </c>
      <c r="F1615">
        <v>0</v>
      </c>
      <c r="G1615">
        <v>0</v>
      </c>
      <c r="H1615">
        <v>7.1</v>
      </c>
      <c r="I1615">
        <v>118</v>
      </c>
      <c r="J1615">
        <v>134</v>
      </c>
      <c r="K1615">
        <v>183662</v>
      </c>
      <c r="L1615">
        <v>25000000</v>
      </c>
      <c r="M1615" s="2">
        <f>VLOOKUP(A1615,Sheet2!$A$1:G5339,2,0)</f>
        <v>40316</v>
      </c>
      <c r="N1615" t="str">
        <f>VLOOKUP(A1615,Sheet2!$A$1:G5339,3,0)</f>
        <v>Color</v>
      </c>
      <c r="O1615" t="str">
        <f>VLOOKUP(A1615,Sheet2!$A$1:G5339,4,0)</f>
        <v>Comedy</v>
      </c>
      <c r="P1615" t="str">
        <f>VLOOKUP(A1615,Sheet2!$A$1:G5339,5,0)</f>
        <v>French</v>
      </c>
      <c r="Q1615" t="str">
        <f>VLOOKUP(A1615,Sheet2!$A$1:G5339,6,0)</f>
        <v>France</v>
      </c>
      <c r="R1615" t="str">
        <f>VLOOKUP(A1615,Sheet2!$A$1:G5339,7,0)</f>
        <v>Not Rated</v>
      </c>
      <c r="S1615" t="str">
        <f>IF(Table19[[#This Row],[Language]]="English","English","Other language")</f>
        <v>Other language</v>
      </c>
      <c r="T1615">
        <f>Table19[[#This Row],[Gross Revenue]]-Table19[[#This Row],[Budget]]</f>
        <v>-24816338</v>
      </c>
      <c r="U1615" s="1">
        <f>(Table19[[#This Row],[Gross Revenue]]/Table19[[#This Row],[Budget]])-1</f>
        <v>-0.99265351999999996</v>
      </c>
      <c r="V1615" t="str">
        <f t="shared" si="57"/>
        <v>131-150 minutes</v>
      </c>
      <c r="W1615">
        <f>Table19[[#This Row],[Profit]]/Table19[[#This Row],[Budget]]*100</f>
        <v>-99.265351999999993</v>
      </c>
      <c r="X1615">
        <v>1637763</v>
      </c>
      <c r="Y1615">
        <v>0.19178668286445014</v>
      </c>
      <c r="Z1615" t="str">
        <f t="shared" si="59"/>
        <v>Medium</v>
      </c>
    </row>
    <row r="1616" spans="1:26" x14ac:dyDescent="0.2">
      <c r="A1616" t="s">
        <v>6273</v>
      </c>
      <c r="B1616" t="s">
        <v>1347</v>
      </c>
      <c r="C1616" t="s">
        <v>2212</v>
      </c>
      <c r="D1616">
        <v>23000</v>
      </c>
      <c r="E1616">
        <v>29370</v>
      </c>
      <c r="F1616">
        <v>44</v>
      </c>
      <c r="G1616">
        <v>0</v>
      </c>
      <c r="H1616">
        <v>7.3</v>
      </c>
      <c r="I1616">
        <v>27</v>
      </c>
      <c r="J1616">
        <v>115</v>
      </c>
      <c r="K1616">
        <v>50003300</v>
      </c>
      <c r="L1616">
        <v>15000000</v>
      </c>
      <c r="M1616" s="2">
        <f>VLOOKUP(A1616,Sheet2!$A$1:G5340,2,0)</f>
        <v>34336</v>
      </c>
      <c r="N1616" t="str">
        <f>VLOOKUP(A1616,Sheet2!$A$1:G5340,3,0)</f>
        <v>Color</v>
      </c>
      <c r="O1616" t="str">
        <f>VLOOKUP(A1616,Sheet2!$A$1:G5340,4,0)</f>
        <v>Drama</v>
      </c>
      <c r="P1616" t="str">
        <f>VLOOKUP(A1616,Sheet2!$A$1:G5340,5,0)</f>
        <v>English</v>
      </c>
      <c r="Q1616" t="str">
        <f>VLOOKUP(A1616,Sheet2!$A$1:G5340,6,0)</f>
        <v>USA</v>
      </c>
      <c r="R1616" t="str">
        <f>VLOOKUP(A1616,Sheet2!$A$1:G5340,7,0)</f>
        <v>PG</v>
      </c>
      <c r="S1616" t="str">
        <f>IF(Table19[[#This Row],[Language]]="English","English","Other language")</f>
        <v>English</v>
      </c>
      <c r="T1616">
        <f>Table19[[#This Row],[Gross Revenue]]-Table19[[#This Row],[Budget]]</f>
        <v>35003300</v>
      </c>
      <c r="U1616" s="1">
        <f>(Table19[[#This Row],[Gross Revenue]]/Table19[[#This Row],[Budget]])-1</f>
        <v>2.3335533333333331</v>
      </c>
      <c r="V1616" t="str">
        <f t="shared" si="57"/>
        <v>111-130 minutes</v>
      </c>
      <c r="W1616">
        <f>Table19[[#This Row],[Profit]]/Table19[[#This Row],[Budget]]*100</f>
        <v>233.35533333333331</v>
      </c>
      <c r="X1616">
        <v>-434215.5</v>
      </c>
      <c r="Y1616">
        <v>-0.10115100772200772</v>
      </c>
      <c r="Z1616" t="str">
        <f t="shared" si="59"/>
        <v>Medium</v>
      </c>
    </row>
    <row r="1617" spans="1:26" x14ac:dyDescent="0.2">
      <c r="A1617" t="s">
        <v>3401</v>
      </c>
      <c r="B1617" t="s">
        <v>275</v>
      </c>
      <c r="C1617" t="s">
        <v>276</v>
      </c>
      <c r="D1617">
        <v>979</v>
      </c>
      <c r="E1617">
        <v>6334</v>
      </c>
      <c r="F1617">
        <v>322</v>
      </c>
      <c r="G1617">
        <v>0</v>
      </c>
      <c r="H1617">
        <v>4.3</v>
      </c>
      <c r="I1617">
        <v>78</v>
      </c>
      <c r="J1617">
        <v>98</v>
      </c>
      <c r="K1617">
        <v>58255287</v>
      </c>
      <c r="L1617">
        <v>64000000</v>
      </c>
      <c r="M1617" s="2">
        <f>VLOOKUP(A1617,Sheet2!$A$1:G5341,2,0)</f>
        <v>38898</v>
      </c>
      <c r="N1617" t="str">
        <f>VLOOKUP(A1617,Sheet2!$A$1:G5341,3,0)</f>
        <v>Color</v>
      </c>
      <c r="O1617" t="str">
        <f>VLOOKUP(A1617,Sheet2!$A$1:G5341,4,0)</f>
        <v>Comedy</v>
      </c>
      <c r="P1617" t="str">
        <f>VLOOKUP(A1617,Sheet2!$A$1:G5341,5,0)</f>
        <v>English</v>
      </c>
      <c r="Q1617" t="str">
        <f>VLOOKUP(A1617,Sheet2!$A$1:G5341,6,0)</f>
        <v>USA</v>
      </c>
      <c r="R1617" t="str">
        <f>VLOOKUP(A1617,Sheet2!$A$1:G5341,7,0)</f>
        <v>PG-13</v>
      </c>
      <c r="S1617" t="str">
        <f>IF(Table19[[#This Row],[Language]]="English","English","Other language")</f>
        <v>English</v>
      </c>
      <c r="T1617">
        <f>Table19[[#This Row],[Gross Revenue]]-Table19[[#This Row],[Budget]]</f>
        <v>-5744713</v>
      </c>
      <c r="U1617" s="1">
        <f>(Table19[[#This Row],[Gross Revenue]]/Table19[[#This Row],[Budget]])-1</f>
        <v>-8.9761140624999958E-2</v>
      </c>
      <c r="V1617" t="str">
        <f t="shared" si="57"/>
        <v>90-110 minutes</v>
      </c>
      <c r="W1617">
        <f>Table19[[#This Row],[Profit]]/Table19[[#This Row],[Budget]]*100</f>
        <v>-8.9761140625000007</v>
      </c>
      <c r="X1617">
        <v>1637763</v>
      </c>
      <c r="Y1617">
        <v>0.19178668286445014</v>
      </c>
      <c r="Z1617" t="str">
        <f t="shared" si="59"/>
        <v>High</v>
      </c>
    </row>
    <row r="1618" spans="1:26" x14ac:dyDescent="0.2">
      <c r="A1618" t="s">
        <v>5591</v>
      </c>
      <c r="B1618" t="s">
        <v>2175</v>
      </c>
      <c r="C1618" t="s">
        <v>2309</v>
      </c>
      <c r="D1618">
        <v>581</v>
      </c>
      <c r="E1618">
        <v>1865</v>
      </c>
      <c r="F1618">
        <v>82</v>
      </c>
      <c r="G1618">
        <v>0</v>
      </c>
      <c r="H1618">
        <v>6.8</v>
      </c>
      <c r="I1618">
        <v>136</v>
      </c>
      <c r="J1618">
        <v>121</v>
      </c>
      <c r="K1618">
        <v>35400000</v>
      </c>
      <c r="L1618">
        <v>7000000</v>
      </c>
      <c r="M1618" s="2">
        <f>VLOOKUP(A1618,Sheet2!$A$1:G5342,2,0)</f>
        <v>26885</v>
      </c>
      <c r="N1618" t="str">
        <f>VLOOKUP(A1618,Sheet2!$A$1:G5342,3,0)</f>
        <v>Color</v>
      </c>
      <c r="O1618" t="str">
        <f>VLOOKUP(A1618,Sheet2!$A$1:G5342,4,0)</f>
        <v>Action</v>
      </c>
      <c r="P1618" t="str">
        <f>VLOOKUP(A1618,Sheet2!$A$1:G5342,5,0)</f>
        <v>English</v>
      </c>
      <c r="Q1618" t="str">
        <f>VLOOKUP(A1618,Sheet2!$A$1:G5342,6,0)</f>
        <v>UK</v>
      </c>
      <c r="R1618" t="str">
        <f>VLOOKUP(A1618,Sheet2!$A$1:G5342,7,0)</f>
        <v>PG</v>
      </c>
      <c r="S1618" t="str">
        <f>IF(Table19[[#This Row],[Language]]="English","English","Other language")</f>
        <v>English</v>
      </c>
      <c r="T1618">
        <f>Table19[[#This Row],[Gross Revenue]]-Table19[[#This Row],[Budget]]</f>
        <v>28400000</v>
      </c>
      <c r="U1618" s="1">
        <f>(Table19[[#This Row],[Gross Revenue]]/Table19[[#This Row],[Budget]])-1</f>
        <v>4.0571428571428569</v>
      </c>
      <c r="V1618" t="str">
        <f t="shared" si="57"/>
        <v>111-130 minutes</v>
      </c>
      <c r="W1618">
        <f>Table19[[#This Row],[Profit]]/Table19[[#This Row],[Budget]]*100</f>
        <v>405.71428571428567</v>
      </c>
      <c r="X1618">
        <v>-1289919.5</v>
      </c>
      <c r="Y1618">
        <v>-4.8151417500000002E-2</v>
      </c>
      <c r="Z1618" t="str">
        <f t="shared" si="59"/>
        <v>Low</v>
      </c>
    </row>
    <row r="1619" spans="1:26" x14ac:dyDescent="0.2">
      <c r="A1619" t="s">
        <v>6088</v>
      </c>
      <c r="B1619" t="s">
        <v>362</v>
      </c>
      <c r="C1619" t="s">
        <v>2368</v>
      </c>
      <c r="D1619">
        <v>13000</v>
      </c>
      <c r="E1619">
        <v>13961</v>
      </c>
      <c r="F1619">
        <v>235</v>
      </c>
      <c r="G1619">
        <v>0</v>
      </c>
      <c r="H1619">
        <v>7.2</v>
      </c>
      <c r="I1619">
        <v>354</v>
      </c>
      <c r="J1619">
        <v>129</v>
      </c>
      <c r="K1619">
        <v>134520804</v>
      </c>
      <c r="L1619">
        <v>110000000</v>
      </c>
      <c r="M1619" s="2">
        <f>VLOOKUP(A1619,Sheet2!$A$1:G5343,2,0)</f>
        <v>39138</v>
      </c>
      <c r="N1619" t="str">
        <f>VLOOKUP(A1619,Sheet2!$A$1:G5343,3,0)</f>
        <v>Color</v>
      </c>
      <c r="O1619" t="str">
        <f>VLOOKUP(A1619,Sheet2!$A$1:G5343,4,0)</f>
        <v>Action</v>
      </c>
      <c r="P1619" t="str">
        <f>VLOOKUP(A1619,Sheet2!$A$1:G5343,5,0)</f>
        <v>English</v>
      </c>
      <c r="Q1619" t="str">
        <f>VLOOKUP(A1619,Sheet2!$A$1:G5343,6,0)</f>
        <v>USA</v>
      </c>
      <c r="R1619" t="str">
        <f>VLOOKUP(A1619,Sheet2!$A$1:G5343,7,0)</f>
        <v>PG-13</v>
      </c>
      <c r="S1619" t="str">
        <f>IF(Table19[[#This Row],[Language]]="English","English","Other language")</f>
        <v>English</v>
      </c>
      <c r="T1619">
        <f>Table19[[#This Row],[Gross Revenue]]-Table19[[#This Row],[Budget]]</f>
        <v>24520804</v>
      </c>
      <c r="U1619" s="1">
        <f>(Table19[[#This Row],[Gross Revenue]]/Table19[[#This Row],[Budget]])-1</f>
        <v>0.2229163999999999</v>
      </c>
      <c r="V1619" t="str">
        <f t="shared" si="57"/>
        <v>111-130 minutes</v>
      </c>
      <c r="W1619">
        <f>Table19[[#This Row],[Profit]]/Table19[[#This Row],[Budget]]*100</f>
        <v>22.291639999999997</v>
      </c>
      <c r="X1619">
        <v>-1289919.5</v>
      </c>
      <c r="Y1619">
        <v>-4.8151417500000002E-2</v>
      </c>
      <c r="Z1619" t="str">
        <f t="shared" si="59"/>
        <v>High</v>
      </c>
    </row>
    <row r="1620" spans="1:26" x14ac:dyDescent="0.2">
      <c r="A1620" t="s">
        <v>5220</v>
      </c>
      <c r="B1620" t="s">
        <v>706</v>
      </c>
      <c r="C1620" t="s">
        <v>1684</v>
      </c>
      <c r="D1620">
        <v>1000</v>
      </c>
      <c r="E1620">
        <v>3250</v>
      </c>
      <c r="F1620">
        <v>98</v>
      </c>
      <c r="G1620">
        <v>242</v>
      </c>
      <c r="H1620">
        <v>6.6</v>
      </c>
      <c r="I1620">
        <v>24</v>
      </c>
      <c r="J1620">
        <v>100</v>
      </c>
      <c r="K1620">
        <v>12902790</v>
      </c>
      <c r="L1620">
        <v>12000000</v>
      </c>
      <c r="M1620" s="2">
        <f>VLOOKUP(A1620,Sheet2!$A$1:G5344,2,0)</f>
        <v>35801</v>
      </c>
      <c r="N1620" t="str">
        <f>VLOOKUP(A1620,Sheet2!$A$1:G5344,3,0)</f>
        <v>Color</v>
      </c>
      <c r="O1620" t="str">
        <f>VLOOKUP(A1620,Sheet2!$A$1:G5344,4,0)</f>
        <v>Comedy</v>
      </c>
      <c r="P1620" t="str">
        <f>VLOOKUP(A1620,Sheet2!$A$1:G5344,5,0)</f>
        <v>English</v>
      </c>
      <c r="Q1620" t="str">
        <f>VLOOKUP(A1620,Sheet2!$A$1:G5344,6,0)</f>
        <v>USA</v>
      </c>
      <c r="R1620" t="str">
        <f>VLOOKUP(A1620,Sheet2!$A$1:G5344,7,0)</f>
        <v>R</v>
      </c>
      <c r="S1620" t="str">
        <f>IF(Table19[[#This Row],[Language]]="English","English","Other language")</f>
        <v>English</v>
      </c>
      <c r="T1620">
        <f>Table19[[#This Row],[Gross Revenue]]-Table19[[#This Row],[Budget]]</f>
        <v>902790</v>
      </c>
      <c r="U1620" s="1">
        <f>(Table19[[#This Row],[Gross Revenue]]/Table19[[#This Row],[Budget]])-1</f>
        <v>7.5232500000000035E-2</v>
      </c>
      <c r="V1620" t="str">
        <f t="shared" si="57"/>
        <v>90-110 minutes</v>
      </c>
      <c r="W1620">
        <f>Table19[[#This Row],[Profit]]/Table19[[#This Row],[Budget]]*100</f>
        <v>7.5232499999999991</v>
      </c>
      <c r="X1620">
        <v>1637763</v>
      </c>
      <c r="Y1620">
        <v>0.19178668286445014</v>
      </c>
      <c r="Z1620" t="str">
        <f t="shared" si="59"/>
        <v>Low</v>
      </c>
    </row>
    <row r="1621" spans="1:26" x14ac:dyDescent="0.2">
      <c r="A1621" t="s">
        <v>4531</v>
      </c>
      <c r="B1621" t="s">
        <v>708</v>
      </c>
      <c r="C1621" t="s">
        <v>1623</v>
      </c>
      <c r="D1621">
        <v>11000</v>
      </c>
      <c r="E1621">
        <v>12322</v>
      </c>
      <c r="F1621">
        <v>0</v>
      </c>
      <c r="G1621">
        <v>0</v>
      </c>
      <c r="H1621">
        <v>6.1</v>
      </c>
      <c r="I1621">
        <v>19</v>
      </c>
      <c r="J1621">
        <v>84</v>
      </c>
      <c r="K1621">
        <v>27979400</v>
      </c>
      <c r="L1621">
        <v>8200000</v>
      </c>
      <c r="M1621" s="2">
        <f>VLOOKUP(A1621,Sheet2!$A$1:G5345,2,0)</f>
        <v>34164</v>
      </c>
      <c r="N1621" t="str">
        <f>VLOOKUP(A1621,Sheet2!$A$1:G5345,3,0)</f>
        <v>Color</v>
      </c>
      <c r="O1621" t="str">
        <f>VLOOKUP(A1621,Sheet2!$A$1:G5345,4,0)</f>
        <v>Action</v>
      </c>
      <c r="P1621" t="str">
        <f>VLOOKUP(A1621,Sheet2!$A$1:G5345,5,0)</f>
        <v>English</v>
      </c>
      <c r="Q1621" t="str">
        <f>VLOOKUP(A1621,Sheet2!$A$1:G5345,6,0)</f>
        <v>USA</v>
      </c>
      <c r="R1621" t="str">
        <f>VLOOKUP(A1621,Sheet2!$A$1:G5345,7,0)</f>
        <v>PG-13</v>
      </c>
      <c r="S1621" t="str">
        <f>IF(Table19[[#This Row],[Language]]="English","English","Other language")</f>
        <v>English</v>
      </c>
      <c r="T1621">
        <f>Table19[[#This Row],[Gross Revenue]]-Table19[[#This Row],[Budget]]</f>
        <v>19779400</v>
      </c>
      <c r="U1621" s="1">
        <f>(Table19[[#This Row],[Gross Revenue]]/Table19[[#This Row],[Budget]])-1</f>
        <v>2.412121951219512</v>
      </c>
      <c r="V1621" t="str">
        <f t="shared" si="57"/>
        <v>&lt;90 minutes</v>
      </c>
      <c r="W1621">
        <f>Table19[[#This Row],[Profit]]/Table19[[#This Row],[Budget]]*100</f>
        <v>241.2121951219512</v>
      </c>
      <c r="X1621">
        <v>-1289919.5</v>
      </c>
      <c r="Y1621">
        <v>-4.8151417500000002E-2</v>
      </c>
      <c r="Z1621" t="str">
        <f t="shared" si="59"/>
        <v>Low</v>
      </c>
    </row>
    <row r="1622" spans="1:26" x14ac:dyDescent="0.2">
      <c r="A1622" t="s">
        <v>6936</v>
      </c>
      <c r="B1622" t="s">
        <v>150</v>
      </c>
      <c r="C1622" t="s">
        <v>124</v>
      </c>
      <c r="D1622">
        <v>26000</v>
      </c>
      <c r="E1622">
        <v>28294</v>
      </c>
      <c r="F1622">
        <v>0</v>
      </c>
      <c r="G1622">
        <v>21000</v>
      </c>
      <c r="H1622">
        <v>8.1999999999999993</v>
      </c>
      <c r="I1622">
        <v>116</v>
      </c>
      <c r="J1622">
        <v>120</v>
      </c>
      <c r="K1622">
        <v>3650677</v>
      </c>
      <c r="L1622">
        <v>960000</v>
      </c>
      <c r="M1622" s="2">
        <f>VLOOKUP(A1622,Sheet2!$A$1:G5346,2,0)</f>
        <v>35796</v>
      </c>
      <c r="N1622" t="str">
        <f>VLOOKUP(A1622,Sheet2!$A$1:G5346,3,0)</f>
        <v>Color</v>
      </c>
      <c r="O1622" t="str">
        <f>VLOOKUP(A1622,Sheet2!$A$1:G5346,4,0)</f>
        <v>Comedy</v>
      </c>
      <c r="P1622" t="str">
        <f>VLOOKUP(A1622,Sheet2!$A$1:G5346,5,0)</f>
        <v>English</v>
      </c>
      <c r="Q1622" t="str">
        <f>VLOOKUP(A1622,Sheet2!$A$1:G5346,6,0)</f>
        <v>UK</v>
      </c>
      <c r="R1622" t="str">
        <f>VLOOKUP(A1622,Sheet2!$A$1:G5346,7,0)</f>
        <v>R</v>
      </c>
      <c r="S1622" t="str">
        <f>IF(Table19[[#This Row],[Language]]="English","English","Other language")</f>
        <v>English</v>
      </c>
      <c r="T1622">
        <f>Table19[[#This Row],[Gross Revenue]]-Table19[[#This Row],[Budget]]</f>
        <v>2690677</v>
      </c>
      <c r="U1622" s="1">
        <f>(Table19[[#This Row],[Gross Revenue]]/Table19[[#This Row],[Budget]])-1</f>
        <v>2.8027885416666667</v>
      </c>
      <c r="V1622" t="str">
        <f t="shared" si="57"/>
        <v>111-130 minutes</v>
      </c>
      <c r="W1622">
        <f>Table19[[#This Row],[Profit]]/Table19[[#This Row],[Budget]]*100</f>
        <v>280.27885416666669</v>
      </c>
      <c r="X1622">
        <v>1637763</v>
      </c>
      <c r="Y1622">
        <v>0.19178668286445014</v>
      </c>
      <c r="Z1622" t="str">
        <f t="shared" si="59"/>
        <v>Low</v>
      </c>
    </row>
    <row r="1623" spans="1:26" x14ac:dyDescent="0.2">
      <c r="A1623" t="s">
        <v>3502</v>
      </c>
      <c r="B1623" t="s">
        <v>444</v>
      </c>
      <c r="C1623" t="s">
        <v>445</v>
      </c>
      <c r="D1623">
        <v>685</v>
      </c>
      <c r="E1623">
        <v>2048</v>
      </c>
      <c r="F1623">
        <v>0</v>
      </c>
      <c r="G1623">
        <v>261</v>
      </c>
      <c r="H1623">
        <v>4.8</v>
      </c>
      <c r="I1623">
        <v>10</v>
      </c>
      <c r="J1623">
        <v>95</v>
      </c>
      <c r="K1623">
        <v>2468</v>
      </c>
      <c r="L1623">
        <v>300000</v>
      </c>
      <c r="M1623" s="2">
        <f>VLOOKUP(A1623,Sheet2!$A$1:G5347,2,0)</f>
        <v>41971</v>
      </c>
      <c r="N1623" t="str">
        <f>VLOOKUP(A1623,Sheet2!$A$1:G5347,3,0)</f>
        <v>Color</v>
      </c>
      <c r="O1623" t="str">
        <f>VLOOKUP(A1623,Sheet2!$A$1:G5347,4,0)</f>
        <v>Thriller</v>
      </c>
      <c r="P1623" t="str">
        <f>VLOOKUP(A1623,Sheet2!$A$1:G5347,5,0)</f>
        <v>English</v>
      </c>
      <c r="Q1623" t="str">
        <f>VLOOKUP(A1623,Sheet2!$A$1:G5347,6,0)</f>
        <v>USA</v>
      </c>
      <c r="R1623" t="str">
        <f>VLOOKUP(A1623,Sheet2!$A$1:G5347,7,0)</f>
        <v>R</v>
      </c>
      <c r="S1623" t="str">
        <f>IF(Table19[[#This Row],[Language]]="English","English","Other language")</f>
        <v>English</v>
      </c>
      <c r="T1623">
        <f>Table19[[#This Row],[Gross Revenue]]-Table19[[#This Row],[Budget]]</f>
        <v>-297532</v>
      </c>
      <c r="U1623" s="1">
        <f>(Table19[[#This Row],[Gross Revenue]]/Table19[[#This Row],[Budget]])-1</f>
        <v>-0.99177333333333328</v>
      </c>
      <c r="V1623" t="str">
        <f t="shared" si="57"/>
        <v>90-110 minutes</v>
      </c>
      <c r="W1623">
        <f>Table19[[#This Row],[Profit]]/Table19[[#This Row],[Budget]]*100</f>
        <v>-99.177333333333323</v>
      </c>
      <c r="Z1623" t="str">
        <f t="shared" si="59"/>
        <v>Low</v>
      </c>
    </row>
    <row r="1624" spans="1:26" x14ac:dyDescent="0.2">
      <c r="A1624" t="s">
        <v>4469</v>
      </c>
      <c r="B1624" t="s">
        <v>1574</v>
      </c>
      <c r="C1624" t="s">
        <v>1575</v>
      </c>
      <c r="D1624">
        <v>788</v>
      </c>
      <c r="E1624">
        <v>1414</v>
      </c>
      <c r="F1624">
        <v>4</v>
      </c>
      <c r="G1624">
        <v>10000</v>
      </c>
      <c r="H1624">
        <v>6.1</v>
      </c>
      <c r="I1624">
        <v>289</v>
      </c>
      <c r="J1624">
        <v>95</v>
      </c>
      <c r="K1624">
        <v>14291570</v>
      </c>
      <c r="L1624">
        <v>20000000</v>
      </c>
      <c r="M1624" s="2">
        <f>VLOOKUP(A1624,Sheet2!$A$1:G5348,2,0)</f>
        <v>41244</v>
      </c>
      <c r="N1624" t="str">
        <f>VLOOKUP(A1624,Sheet2!$A$1:G5348,3,0)</f>
        <v>Color</v>
      </c>
      <c r="O1624" t="str">
        <f>VLOOKUP(A1624,Sheet2!$A$1:G5348,4,0)</f>
        <v>Action</v>
      </c>
      <c r="P1624" t="str">
        <f>VLOOKUP(A1624,Sheet2!$A$1:G5348,5,0)</f>
        <v>English</v>
      </c>
      <c r="Q1624" t="str">
        <f>VLOOKUP(A1624,Sheet2!$A$1:G5348,6,0)</f>
        <v>France</v>
      </c>
      <c r="R1624" t="str">
        <f>VLOOKUP(A1624,Sheet2!$A$1:G5348,7,0)</f>
        <v>PG-13</v>
      </c>
      <c r="S1624" t="str">
        <f>IF(Table19[[#This Row],[Language]]="English","English","Other language")</f>
        <v>English</v>
      </c>
      <c r="T1624">
        <f>Table19[[#This Row],[Gross Revenue]]-Table19[[#This Row],[Budget]]</f>
        <v>-5708430</v>
      </c>
      <c r="U1624" s="1">
        <f>(Table19[[#This Row],[Gross Revenue]]/Table19[[#This Row],[Budget]])-1</f>
        <v>-0.28542149999999999</v>
      </c>
      <c r="V1624" t="str">
        <f t="shared" si="57"/>
        <v>90-110 minutes</v>
      </c>
      <c r="W1624">
        <f>Table19[[#This Row],[Profit]]/Table19[[#This Row],[Budget]]*100</f>
        <v>-28.542149999999999</v>
      </c>
      <c r="X1624">
        <v>-1289919.5</v>
      </c>
      <c r="Y1624">
        <v>-4.8151417500000002E-2</v>
      </c>
      <c r="Z1624" t="str">
        <f t="shared" si="59"/>
        <v>Medium</v>
      </c>
    </row>
    <row r="1625" spans="1:26" x14ac:dyDescent="0.2">
      <c r="A1625" t="s">
        <v>5571</v>
      </c>
      <c r="B1625" t="s">
        <v>2387</v>
      </c>
      <c r="C1625" t="s">
        <v>2388</v>
      </c>
      <c r="D1625">
        <v>1000</v>
      </c>
      <c r="E1625">
        <v>2951</v>
      </c>
      <c r="F1625">
        <v>23</v>
      </c>
      <c r="G1625">
        <v>0</v>
      </c>
      <c r="H1625">
        <v>6.8</v>
      </c>
      <c r="I1625">
        <v>112</v>
      </c>
      <c r="J1625">
        <v>119</v>
      </c>
      <c r="K1625">
        <v>25000000</v>
      </c>
      <c r="L1625">
        <v>9000000</v>
      </c>
      <c r="M1625" s="2">
        <f>VLOOKUP(A1625,Sheet2!$A$1:G5349,2,0)</f>
        <v>28038</v>
      </c>
      <c r="N1625" t="str">
        <f>VLOOKUP(A1625,Sheet2!$A$1:G5349,3,0)</f>
        <v>Color</v>
      </c>
      <c r="O1625" t="str">
        <f>VLOOKUP(A1625,Sheet2!$A$1:G5349,4,0)</f>
        <v>Action</v>
      </c>
      <c r="P1625" t="str">
        <f>VLOOKUP(A1625,Sheet2!$A$1:G5349,5,0)</f>
        <v>English</v>
      </c>
      <c r="Q1625" t="str">
        <f>VLOOKUP(A1625,Sheet2!$A$1:G5349,6,0)</f>
        <v>USA</v>
      </c>
      <c r="R1625" t="str">
        <f>VLOOKUP(A1625,Sheet2!$A$1:G5349,7,0)</f>
        <v>PG</v>
      </c>
      <c r="S1625" t="str">
        <f>IF(Table19[[#This Row],[Language]]="English","English","Other language")</f>
        <v>English</v>
      </c>
      <c r="T1625">
        <f>Table19[[#This Row],[Gross Revenue]]-Table19[[#This Row],[Budget]]</f>
        <v>16000000</v>
      </c>
      <c r="U1625" s="1">
        <f>(Table19[[#This Row],[Gross Revenue]]/Table19[[#This Row],[Budget]])-1</f>
        <v>1.7777777777777777</v>
      </c>
      <c r="V1625" t="str">
        <f t="shared" si="57"/>
        <v>111-130 minutes</v>
      </c>
      <c r="W1625">
        <f>Table19[[#This Row],[Profit]]/Table19[[#This Row],[Budget]]*100</f>
        <v>177.77777777777777</v>
      </c>
      <c r="X1625">
        <v>-1289919.5</v>
      </c>
      <c r="Y1625">
        <v>-4.8151417500000002E-2</v>
      </c>
      <c r="Z1625" t="str">
        <f t="shared" si="59"/>
        <v>Low</v>
      </c>
    </row>
    <row r="1626" spans="1:26" x14ac:dyDescent="0.2">
      <c r="A1626" t="s">
        <v>5209</v>
      </c>
      <c r="B1626" t="s">
        <v>150</v>
      </c>
      <c r="C1626" t="s">
        <v>2165</v>
      </c>
      <c r="D1626">
        <v>26000</v>
      </c>
      <c r="E1626">
        <v>39518</v>
      </c>
      <c r="F1626">
        <v>11</v>
      </c>
      <c r="G1626">
        <v>0</v>
      </c>
      <c r="H1626">
        <v>6.6</v>
      </c>
      <c r="I1626">
        <v>34</v>
      </c>
      <c r="J1626">
        <v>92</v>
      </c>
      <c r="K1626">
        <v>12667</v>
      </c>
      <c r="L1626">
        <v>14000</v>
      </c>
      <c r="M1626" s="2">
        <f>VLOOKUP(A1626,Sheet2!$A$1:G5350,2,0)</f>
        <v>38639</v>
      </c>
      <c r="N1626" t="str">
        <f>VLOOKUP(A1626,Sheet2!$A$1:G5350,3,0)</f>
        <v>Color</v>
      </c>
      <c r="O1626" t="str">
        <f>VLOOKUP(A1626,Sheet2!$A$1:G5350,4,0)</f>
        <v>Drama</v>
      </c>
      <c r="P1626" t="str">
        <f>VLOOKUP(A1626,Sheet2!$A$1:G5350,5,0)</f>
        <v>English</v>
      </c>
      <c r="Q1626" t="str">
        <f>VLOOKUP(A1626,Sheet2!$A$1:G5350,6,0)</f>
        <v>UK</v>
      </c>
      <c r="R1626" t="str">
        <f>VLOOKUP(A1626,Sheet2!$A$1:G5350,7,0)</f>
        <v>R</v>
      </c>
      <c r="S1626" t="str">
        <f>IF(Table19[[#This Row],[Language]]="English","English","Other language")</f>
        <v>English</v>
      </c>
      <c r="T1626">
        <f>Table19[[#This Row],[Gross Revenue]]-Table19[[#This Row],[Budget]]</f>
        <v>-1333</v>
      </c>
      <c r="U1626" s="1">
        <f>(Table19[[#This Row],[Gross Revenue]]/Table19[[#This Row],[Budget]])-1</f>
        <v>-9.5214285714285696E-2</v>
      </c>
      <c r="V1626" t="str">
        <f t="shared" si="57"/>
        <v>90-110 minutes</v>
      </c>
      <c r="W1626">
        <f>Table19[[#This Row],[Profit]]/Table19[[#This Row],[Budget]]*100</f>
        <v>-9.5214285714285705</v>
      </c>
      <c r="X1626">
        <v>-434215.5</v>
      </c>
      <c r="Y1626">
        <v>-0.10115100772200772</v>
      </c>
      <c r="Z1626" t="str">
        <f t="shared" si="59"/>
        <v>Low</v>
      </c>
    </row>
    <row r="1627" spans="1:26" x14ac:dyDescent="0.2">
      <c r="A1627" t="s">
        <v>6563</v>
      </c>
      <c r="B1627" t="s">
        <v>408</v>
      </c>
      <c r="C1627" t="s">
        <v>1228</v>
      </c>
      <c r="D1627">
        <v>11000</v>
      </c>
      <c r="E1627">
        <v>11400</v>
      </c>
      <c r="F1627">
        <v>407</v>
      </c>
      <c r="G1627">
        <v>0</v>
      </c>
      <c r="H1627">
        <v>7.6</v>
      </c>
      <c r="I1627">
        <v>68</v>
      </c>
      <c r="J1627">
        <v>135</v>
      </c>
      <c r="K1627">
        <v>13269963</v>
      </c>
      <c r="L1627">
        <v>5000000</v>
      </c>
      <c r="M1627" s="2">
        <f>VLOOKUP(A1627,Sheet2!$A$1:G5351,2,0)</f>
        <v>35149</v>
      </c>
      <c r="N1627" t="str">
        <f>VLOOKUP(A1627,Sheet2!$A$1:G5351,3,0)</f>
        <v>Color</v>
      </c>
      <c r="O1627" t="str">
        <f>VLOOKUP(A1627,Sheet2!$A$1:G5351,4,0)</f>
        <v>Drama</v>
      </c>
      <c r="P1627" t="str">
        <f>VLOOKUP(A1627,Sheet2!$A$1:G5351,5,0)</f>
        <v>English</v>
      </c>
      <c r="Q1627" t="str">
        <f>VLOOKUP(A1627,Sheet2!$A$1:G5351,6,0)</f>
        <v>USA</v>
      </c>
      <c r="R1627" t="str">
        <f>VLOOKUP(A1627,Sheet2!$A$1:G5351,7,0)</f>
        <v>R</v>
      </c>
      <c r="S1627" t="str">
        <f>IF(Table19[[#This Row],[Language]]="English","English","Other language")</f>
        <v>English</v>
      </c>
      <c r="T1627">
        <f>Table19[[#This Row],[Gross Revenue]]-Table19[[#This Row],[Budget]]</f>
        <v>8269963</v>
      </c>
      <c r="U1627" s="1">
        <f>(Table19[[#This Row],[Gross Revenue]]/Table19[[#This Row],[Budget]])-1</f>
        <v>1.6539926</v>
      </c>
      <c r="V1627" t="str">
        <f t="shared" si="57"/>
        <v>131-150 minutes</v>
      </c>
      <c r="W1627">
        <f>Table19[[#This Row],[Profit]]/Table19[[#This Row],[Budget]]*100</f>
        <v>165.39926</v>
      </c>
      <c r="X1627">
        <v>-434215.5</v>
      </c>
      <c r="Y1627">
        <v>-0.10115100772200772</v>
      </c>
      <c r="Z1627" t="str">
        <f t="shared" si="59"/>
        <v>Low</v>
      </c>
    </row>
    <row r="1628" spans="1:26" x14ac:dyDescent="0.2">
      <c r="A1628" t="s">
        <v>6567</v>
      </c>
      <c r="B1628" t="s">
        <v>2991</v>
      </c>
      <c r="C1628" t="s">
        <v>1335</v>
      </c>
      <c r="D1628">
        <v>480</v>
      </c>
      <c r="E1628">
        <v>1261</v>
      </c>
      <c r="F1628">
        <v>532</v>
      </c>
      <c r="G1628">
        <v>58000</v>
      </c>
      <c r="H1628">
        <v>7.6</v>
      </c>
      <c r="I1628">
        <v>319</v>
      </c>
      <c r="J1628">
        <v>121</v>
      </c>
      <c r="K1628">
        <v>125069696</v>
      </c>
      <c r="L1628">
        <v>40000000</v>
      </c>
      <c r="M1628" s="2">
        <f>VLOOKUP(A1628,Sheet2!$A$1:G5352,2,0)</f>
        <v>41409</v>
      </c>
      <c r="N1628" t="str">
        <f>VLOOKUP(A1628,Sheet2!$A$1:G5352,3,0)</f>
        <v>Color</v>
      </c>
      <c r="O1628" t="str">
        <f>VLOOKUP(A1628,Sheet2!$A$1:G5352,4,0)</f>
        <v>Action</v>
      </c>
      <c r="P1628" t="str">
        <f>VLOOKUP(A1628,Sheet2!$A$1:G5352,5,0)</f>
        <v>English</v>
      </c>
      <c r="Q1628" t="str">
        <f>VLOOKUP(A1628,Sheet2!$A$1:G5352,6,0)</f>
        <v>USA</v>
      </c>
      <c r="R1628" t="str">
        <f>VLOOKUP(A1628,Sheet2!$A$1:G5352,7,0)</f>
        <v>R</v>
      </c>
      <c r="S1628" t="str">
        <f>IF(Table19[[#This Row],[Language]]="English","English","Other language")</f>
        <v>English</v>
      </c>
      <c r="T1628">
        <f>Table19[[#This Row],[Gross Revenue]]-Table19[[#This Row],[Budget]]</f>
        <v>85069696</v>
      </c>
      <c r="U1628" s="1">
        <f>(Table19[[#This Row],[Gross Revenue]]/Table19[[#This Row],[Budget]])-1</f>
        <v>2.1267423999999999</v>
      </c>
      <c r="V1628" t="str">
        <f t="shared" si="57"/>
        <v>111-130 minutes</v>
      </c>
      <c r="W1628">
        <f>Table19[[#This Row],[Profit]]/Table19[[#This Row],[Budget]]*100</f>
        <v>212.67424</v>
      </c>
      <c r="X1628">
        <v>-1289919.5</v>
      </c>
      <c r="Y1628">
        <v>-4.8151417500000002E-2</v>
      </c>
      <c r="Z1628" t="str">
        <f t="shared" si="59"/>
        <v>High</v>
      </c>
    </row>
    <row r="1629" spans="1:26" x14ac:dyDescent="0.2">
      <c r="A1629" t="s">
        <v>4806</v>
      </c>
      <c r="B1629" t="s">
        <v>40</v>
      </c>
      <c r="C1629" t="s">
        <v>1864</v>
      </c>
      <c r="D1629">
        <v>926</v>
      </c>
      <c r="E1629">
        <v>2383</v>
      </c>
      <c r="F1629">
        <v>8</v>
      </c>
      <c r="G1629">
        <v>0</v>
      </c>
      <c r="H1629">
        <v>6.3</v>
      </c>
      <c r="I1629">
        <v>29</v>
      </c>
      <c r="J1629">
        <v>107</v>
      </c>
      <c r="K1629">
        <v>12200000</v>
      </c>
      <c r="L1629">
        <v>5000000</v>
      </c>
      <c r="M1629" s="2">
        <f>VLOOKUP(A1629,Sheet2!$A$1:G5353,2,0)</f>
        <v>30517</v>
      </c>
      <c r="N1629" t="str">
        <f>VLOOKUP(A1629,Sheet2!$A$1:G5353,3,0)</f>
        <v>Color</v>
      </c>
      <c r="O1629" t="str">
        <f>VLOOKUP(A1629,Sheet2!$A$1:G5353,4,0)</f>
        <v>Action</v>
      </c>
      <c r="P1629" t="str">
        <f>VLOOKUP(A1629,Sheet2!$A$1:G5353,5,0)</f>
        <v>English</v>
      </c>
      <c r="Q1629" t="str">
        <f>VLOOKUP(A1629,Sheet2!$A$1:G5353,6,0)</f>
        <v>USA</v>
      </c>
      <c r="R1629" t="str">
        <f>VLOOKUP(A1629,Sheet2!$A$1:G5353,7,0)</f>
        <v>PG</v>
      </c>
      <c r="S1629" t="str">
        <f>IF(Table19[[#This Row],[Language]]="English","English","Other language")</f>
        <v>English</v>
      </c>
      <c r="T1629">
        <f>Table19[[#This Row],[Gross Revenue]]-Table19[[#This Row],[Budget]]</f>
        <v>7200000</v>
      </c>
      <c r="U1629" s="1">
        <f>(Table19[[#This Row],[Gross Revenue]]/Table19[[#This Row],[Budget]])-1</f>
        <v>1.44</v>
      </c>
      <c r="V1629" t="str">
        <f t="shared" si="57"/>
        <v>90-110 minutes</v>
      </c>
      <c r="W1629">
        <f>Table19[[#This Row],[Profit]]/Table19[[#This Row],[Budget]]*100</f>
        <v>144</v>
      </c>
      <c r="X1629">
        <v>-1289919.5</v>
      </c>
      <c r="Y1629">
        <v>-4.8151417500000002E-2</v>
      </c>
      <c r="Z1629" t="str">
        <f t="shared" si="59"/>
        <v>Low</v>
      </c>
    </row>
    <row r="1630" spans="1:26" x14ac:dyDescent="0.2">
      <c r="A1630" t="s">
        <v>5164</v>
      </c>
      <c r="B1630" t="s">
        <v>2133</v>
      </c>
      <c r="C1630" t="s">
        <v>677</v>
      </c>
      <c r="D1630">
        <v>778</v>
      </c>
      <c r="E1630">
        <v>1440</v>
      </c>
      <c r="F1630">
        <v>12000</v>
      </c>
      <c r="G1630">
        <v>238</v>
      </c>
      <c r="H1630">
        <v>6.6</v>
      </c>
      <c r="I1630">
        <v>81</v>
      </c>
      <c r="J1630">
        <v>91</v>
      </c>
      <c r="K1630">
        <v>154077</v>
      </c>
      <c r="L1630">
        <v>500000</v>
      </c>
      <c r="M1630" s="2">
        <f>VLOOKUP(A1630,Sheet2!$A$1:G5354,2,0)</f>
        <v>38409</v>
      </c>
      <c r="N1630" t="str">
        <f>VLOOKUP(A1630,Sheet2!$A$1:G5354,3,0)</f>
        <v>Color</v>
      </c>
      <c r="O1630" t="str">
        <f>VLOOKUP(A1630,Sheet2!$A$1:G5354,4,0)</f>
        <v>Comedy</v>
      </c>
      <c r="P1630" t="str">
        <f>VLOOKUP(A1630,Sheet2!$A$1:G5354,5,0)</f>
        <v>English</v>
      </c>
      <c r="Q1630" t="str">
        <f>VLOOKUP(A1630,Sheet2!$A$1:G5354,6,0)</f>
        <v>USA</v>
      </c>
      <c r="R1630" t="str">
        <f>VLOOKUP(A1630,Sheet2!$A$1:G5354,7,0)</f>
        <v>R</v>
      </c>
      <c r="S1630" t="str">
        <f>IF(Table19[[#This Row],[Language]]="English","English","Other language")</f>
        <v>English</v>
      </c>
      <c r="T1630">
        <f>Table19[[#This Row],[Gross Revenue]]-Table19[[#This Row],[Budget]]</f>
        <v>-345923</v>
      </c>
      <c r="U1630" s="1">
        <f>(Table19[[#This Row],[Gross Revenue]]/Table19[[#This Row],[Budget]])-1</f>
        <v>-0.69184599999999996</v>
      </c>
      <c r="V1630" t="str">
        <f t="shared" si="57"/>
        <v>90-110 minutes</v>
      </c>
      <c r="W1630">
        <f>Table19[[#This Row],[Profit]]/Table19[[#This Row],[Budget]]*100</f>
        <v>-69.184599999999989</v>
      </c>
      <c r="X1630">
        <v>1637763</v>
      </c>
      <c r="Y1630">
        <v>0.19178668286445014</v>
      </c>
      <c r="Z1630" t="str">
        <f t="shared" si="59"/>
        <v>Low</v>
      </c>
    </row>
    <row r="1631" spans="1:26" x14ac:dyDescent="0.2">
      <c r="A1631" t="s">
        <v>4031</v>
      </c>
      <c r="B1631" t="s">
        <v>153</v>
      </c>
      <c r="C1631" t="s">
        <v>1144</v>
      </c>
      <c r="D1631">
        <v>3000</v>
      </c>
      <c r="E1631">
        <v>5593</v>
      </c>
      <c r="F1631">
        <v>287</v>
      </c>
      <c r="G1631">
        <v>665</v>
      </c>
      <c r="H1631">
        <v>5.7</v>
      </c>
      <c r="I1631">
        <v>101</v>
      </c>
      <c r="J1631">
        <v>91</v>
      </c>
      <c r="K1631">
        <v>20950820</v>
      </c>
      <c r="L1631">
        <v>80000000</v>
      </c>
      <c r="M1631" s="2">
        <f>VLOOKUP(A1631,Sheet2!$A$1:G5355,2,0)</f>
        <v>37801</v>
      </c>
      <c r="N1631" t="str">
        <f>VLOOKUP(A1631,Sheet2!$A$1:G5355,3,0)</f>
        <v>Color</v>
      </c>
      <c r="O1631" t="str">
        <f>VLOOKUP(A1631,Sheet2!$A$1:G5355,4,0)</f>
        <v>Adventure</v>
      </c>
      <c r="P1631" t="str">
        <f>VLOOKUP(A1631,Sheet2!$A$1:G5355,5,0)</f>
        <v>English</v>
      </c>
      <c r="Q1631" t="str">
        <f>VLOOKUP(A1631,Sheet2!$A$1:G5355,6,0)</f>
        <v>Germany</v>
      </c>
      <c r="R1631" t="str">
        <f>VLOOKUP(A1631,Sheet2!$A$1:G5355,7,0)</f>
        <v>PG</v>
      </c>
      <c r="S1631" t="str">
        <f>IF(Table19[[#This Row],[Language]]="English","English","Other language")</f>
        <v>English</v>
      </c>
      <c r="T1631">
        <f>Table19[[#This Row],[Gross Revenue]]-Table19[[#This Row],[Budget]]</f>
        <v>-59049180</v>
      </c>
      <c r="U1631" s="1">
        <f>(Table19[[#This Row],[Gross Revenue]]/Table19[[#This Row],[Budget]])-1</f>
        <v>-0.73811475000000004</v>
      </c>
      <c r="V1631" t="str">
        <f t="shared" si="57"/>
        <v>90-110 minutes</v>
      </c>
      <c r="W1631">
        <f>Table19[[#This Row],[Profit]]/Table19[[#This Row],[Budget]]*100</f>
        <v>-73.811475000000002</v>
      </c>
      <c r="X1631">
        <v>3892693.5</v>
      </c>
      <c r="Y1631">
        <v>0.11726928571428571</v>
      </c>
      <c r="Z1631" t="str">
        <f t="shared" si="59"/>
        <v>High</v>
      </c>
    </row>
    <row r="1632" spans="1:26" x14ac:dyDescent="0.2">
      <c r="A1632" t="s">
        <v>6366</v>
      </c>
      <c r="B1632" t="s">
        <v>1079</v>
      </c>
      <c r="C1632" t="s">
        <v>2426</v>
      </c>
      <c r="D1632">
        <v>23000</v>
      </c>
      <c r="E1632">
        <v>37387</v>
      </c>
      <c r="F1632">
        <v>0</v>
      </c>
      <c r="G1632">
        <v>75000</v>
      </c>
      <c r="H1632">
        <v>7.4</v>
      </c>
      <c r="I1632">
        <v>589</v>
      </c>
      <c r="J1632">
        <v>119</v>
      </c>
      <c r="K1632">
        <v>66468315</v>
      </c>
      <c r="L1632">
        <v>30000000</v>
      </c>
      <c r="M1632" s="2">
        <f>VLOOKUP(A1632,Sheet2!$A$1:G5356,2,0)</f>
        <v>41062</v>
      </c>
      <c r="N1632" t="str">
        <f>VLOOKUP(A1632,Sheet2!$A$1:G5356,3,0)</f>
        <v>Color</v>
      </c>
      <c r="O1632" t="str">
        <f>VLOOKUP(A1632,Sheet2!$A$1:G5356,4,0)</f>
        <v>Action</v>
      </c>
      <c r="P1632" t="str">
        <f>VLOOKUP(A1632,Sheet2!$A$1:G5356,5,0)</f>
        <v>English</v>
      </c>
      <c r="Q1632" t="str">
        <f>VLOOKUP(A1632,Sheet2!$A$1:G5356,6,0)</f>
        <v>USA</v>
      </c>
      <c r="R1632" t="str">
        <f>VLOOKUP(A1632,Sheet2!$A$1:G5356,7,0)</f>
        <v>R</v>
      </c>
      <c r="S1632" t="str">
        <f>IF(Table19[[#This Row],[Language]]="English","English","Other language")</f>
        <v>English</v>
      </c>
      <c r="T1632">
        <f>Table19[[#This Row],[Gross Revenue]]-Table19[[#This Row],[Budget]]</f>
        <v>36468315</v>
      </c>
      <c r="U1632" s="1">
        <f>(Table19[[#This Row],[Gross Revenue]]/Table19[[#This Row],[Budget]])-1</f>
        <v>1.2156104999999999</v>
      </c>
      <c r="V1632" t="str">
        <f t="shared" si="57"/>
        <v>111-130 minutes</v>
      </c>
      <c r="W1632">
        <f>Table19[[#This Row],[Profit]]/Table19[[#This Row],[Budget]]*100</f>
        <v>121.56104999999999</v>
      </c>
      <c r="X1632">
        <v>-1289919.5</v>
      </c>
      <c r="Y1632">
        <v>-4.8151417500000002E-2</v>
      </c>
      <c r="Z1632" t="str">
        <f t="shared" si="59"/>
        <v>Medium</v>
      </c>
    </row>
    <row r="1633" spans="1:26" x14ac:dyDescent="0.2">
      <c r="A1633" t="s">
        <v>5535</v>
      </c>
      <c r="B1633" t="s">
        <v>74</v>
      </c>
      <c r="C1633" t="s">
        <v>2265</v>
      </c>
      <c r="D1633">
        <v>12000</v>
      </c>
      <c r="E1633">
        <v>12076</v>
      </c>
      <c r="F1633">
        <v>487</v>
      </c>
      <c r="G1633">
        <v>10000</v>
      </c>
      <c r="H1633">
        <v>7.6</v>
      </c>
      <c r="I1633">
        <v>168</v>
      </c>
      <c r="J1633">
        <v>122</v>
      </c>
      <c r="K1633">
        <v>24127895</v>
      </c>
      <c r="L1633">
        <v>50000000</v>
      </c>
      <c r="M1633" s="2">
        <f>VLOOKUP(A1633,Sheet2!$A$1:G5357,2,0)</f>
        <v>38670</v>
      </c>
      <c r="N1633" t="str">
        <f>VLOOKUP(A1633,Sheet2!$A$1:G5357,3,0)</f>
        <v>Color</v>
      </c>
      <c r="O1633" t="str">
        <f>VLOOKUP(A1633,Sheet2!$A$1:G5357,4,0)</f>
        <v>Crime</v>
      </c>
      <c r="P1633" t="str">
        <f>VLOOKUP(A1633,Sheet2!$A$1:G5357,5,0)</f>
        <v>English</v>
      </c>
      <c r="Q1633" t="str">
        <f>VLOOKUP(A1633,Sheet2!$A$1:G5357,6,0)</f>
        <v>USA</v>
      </c>
      <c r="R1633" t="str">
        <f>VLOOKUP(A1633,Sheet2!$A$1:G5357,7,0)</f>
        <v>R</v>
      </c>
      <c r="S1633" t="str">
        <f>IF(Table19[[#This Row],[Language]]="English","English","Other language")</f>
        <v>English</v>
      </c>
      <c r="T1633">
        <f>Table19[[#This Row],[Gross Revenue]]-Table19[[#This Row],[Budget]]</f>
        <v>-25872105</v>
      </c>
      <c r="U1633" s="1">
        <f>(Table19[[#This Row],[Gross Revenue]]/Table19[[#This Row],[Budget]])-1</f>
        <v>-0.51744210000000002</v>
      </c>
      <c r="V1633" t="str">
        <f t="shared" si="57"/>
        <v>111-130 minutes</v>
      </c>
      <c r="W1633">
        <f>Table19[[#This Row],[Profit]]/Table19[[#This Row],[Budget]]*100</f>
        <v>-51.744210000000002</v>
      </c>
      <c r="X1633">
        <v>-74533.5</v>
      </c>
      <c r="Y1633">
        <v>-7.4856785714285719E-3</v>
      </c>
      <c r="Z1633" t="str">
        <f t="shared" si="59"/>
        <v>High</v>
      </c>
    </row>
    <row r="1634" spans="1:26" x14ac:dyDescent="0.2">
      <c r="A1634" t="s">
        <v>5922</v>
      </c>
      <c r="B1634" t="s">
        <v>615</v>
      </c>
      <c r="C1634" t="s">
        <v>750</v>
      </c>
      <c r="D1634">
        <v>13000</v>
      </c>
      <c r="E1634">
        <v>16651</v>
      </c>
      <c r="F1634">
        <v>308</v>
      </c>
      <c r="G1634">
        <v>5000</v>
      </c>
      <c r="H1634">
        <v>7.1</v>
      </c>
      <c r="I1634">
        <v>119</v>
      </c>
      <c r="J1634">
        <v>107</v>
      </c>
      <c r="K1634">
        <v>11008432</v>
      </c>
      <c r="L1634">
        <v>25000000</v>
      </c>
      <c r="M1634" s="2">
        <f>VLOOKUP(A1634,Sheet2!$A$1:G5358,2,0)</f>
        <v>38653</v>
      </c>
      <c r="N1634" t="str">
        <f>VLOOKUP(A1634,Sheet2!$A$1:G5358,3,0)</f>
        <v>Color</v>
      </c>
      <c r="O1634" t="str">
        <f>VLOOKUP(A1634,Sheet2!$A$1:G5358,4,0)</f>
        <v>Biography</v>
      </c>
      <c r="P1634" t="str">
        <f>VLOOKUP(A1634,Sheet2!$A$1:G5358,5,0)</f>
        <v>English</v>
      </c>
      <c r="Q1634" t="str">
        <f>VLOOKUP(A1634,Sheet2!$A$1:G5358,6,0)</f>
        <v>USA</v>
      </c>
      <c r="R1634" t="str">
        <f>VLOOKUP(A1634,Sheet2!$A$1:G5358,7,0)</f>
        <v>PG-13</v>
      </c>
      <c r="S1634" t="str">
        <f>IF(Table19[[#This Row],[Language]]="English","English","Other language")</f>
        <v>English</v>
      </c>
      <c r="T1634">
        <f>Table19[[#This Row],[Gross Revenue]]-Table19[[#This Row],[Budget]]</f>
        <v>-13991568</v>
      </c>
      <c r="U1634" s="1">
        <f>(Table19[[#This Row],[Gross Revenue]]/Table19[[#This Row],[Budget]])-1</f>
        <v>-0.55966271999999995</v>
      </c>
      <c r="V1634" t="str">
        <f t="shared" si="57"/>
        <v>90-110 minutes</v>
      </c>
      <c r="W1634">
        <f>Table19[[#This Row],[Profit]]/Table19[[#This Row],[Budget]]*100</f>
        <v>-55.966271999999996</v>
      </c>
      <c r="X1634">
        <v>-1289919.5</v>
      </c>
      <c r="Y1634">
        <v>-4.8151417500000002E-2</v>
      </c>
      <c r="Z1634" t="str">
        <f t="shared" si="59"/>
        <v>Medium</v>
      </c>
    </row>
    <row r="1635" spans="1:26" x14ac:dyDescent="0.2">
      <c r="A1635" t="s">
        <v>3743</v>
      </c>
      <c r="B1635" t="s">
        <v>804</v>
      </c>
      <c r="C1635" t="s">
        <v>602</v>
      </c>
      <c r="D1635">
        <v>302</v>
      </c>
      <c r="E1635">
        <v>1189</v>
      </c>
      <c r="F1635">
        <v>143</v>
      </c>
      <c r="G1635">
        <v>1000</v>
      </c>
      <c r="H1635">
        <v>5.3</v>
      </c>
      <c r="I1635">
        <v>81</v>
      </c>
      <c r="J1635">
        <v>98</v>
      </c>
      <c r="K1635">
        <v>15464026</v>
      </c>
      <c r="L1635">
        <v>20000000</v>
      </c>
      <c r="M1635" s="2">
        <f>VLOOKUP(A1635,Sheet2!$A$1:G5359,2,0)</f>
        <v>36637</v>
      </c>
      <c r="N1635" t="str">
        <f>VLOOKUP(A1635,Sheet2!$A$1:G5359,3,0)</f>
        <v>Color</v>
      </c>
      <c r="O1635" t="str">
        <f>VLOOKUP(A1635,Sheet2!$A$1:G5359,4,0)</f>
        <v>Comedy</v>
      </c>
      <c r="P1635" t="str">
        <f>VLOOKUP(A1635,Sheet2!$A$1:G5359,5,0)</f>
        <v>English</v>
      </c>
      <c r="Q1635" t="str">
        <f>VLOOKUP(A1635,Sheet2!$A$1:G5359,6,0)</f>
        <v>USA</v>
      </c>
      <c r="R1635" t="str">
        <f>VLOOKUP(A1635,Sheet2!$A$1:G5359,7,0)</f>
        <v>PG-13</v>
      </c>
      <c r="S1635" t="str">
        <f>IF(Table19[[#This Row],[Language]]="English","English","Other language")</f>
        <v>English</v>
      </c>
      <c r="T1635">
        <f>Table19[[#This Row],[Gross Revenue]]-Table19[[#This Row],[Budget]]</f>
        <v>-4535974</v>
      </c>
      <c r="U1635" s="1">
        <f>(Table19[[#This Row],[Gross Revenue]]/Table19[[#This Row],[Budget]])-1</f>
        <v>-0.22679870000000002</v>
      </c>
      <c r="V1635" t="str">
        <f t="shared" si="57"/>
        <v>90-110 minutes</v>
      </c>
      <c r="W1635">
        <f>Table19[[#This Row],[Profit]]/Table19[[#This Row],[Budget]]*100</f>
        <v>-22.679869999999998</v>
      </c>
      <c r="X1635">
        <v>1637763</v>
      </c>
      <c r="Y1635">
        <v>0.19178668286445014</v>
      </c>
      <c r="Z1635" t="str">
        <f t="shared" si="59"/>
        <v>Medium</v>
      </c>
    </row>
    <row r="1636" spans="1:26" x14ac:dyDescent="0.2">
      <c r="A1636" t="s">
        <v>3636</v>
      </c>
      <c r="B1636" t="s">
        <v>487</v>
      </c>
      <c r="C1636" t="s">
        <v>654</v>
      </c>
      <c r="D1636">
        <v>10000</v>
      </c>
      <c r="E1636">
        <v>12186</v>
      </c>
      <c r="F1636">
        <v>81</v>
      </c>
      <c r="G1636">
        <v>0</v>
      </c>
      <c r="H1636">
        <v>5.0999999999999996</v>
      </c>
      <c r="I1636">
        <v>102</v>
      </c>
      <c r="J1636">
        <v>130</v>
      </c>
      <c r="K1636">
        <v>69102910</v>
      </c>
      <c r="L1636">
        <v>80000000</v>
      </c>
      <c r="M1636" s="2">
        <f>VLOOKUP(A1636,Sheet2!$A$1:G5360,2,0)</f>
        <v>35853</v>
      </c>
      <c r="N1636" t="str">
        <f>VLOOKUP(A1636,Sheet2!$A$1:G5360,3,0)</f>
        <v>Color</v>
      </c>
      <c r="O1636" t="str">
        <f>VLOOKUP(A1636,Sheet2!$A$1:G5360,4,0)</f>
        <v>Action</v>
      </c>
      <c r="P1636" t="str">
        <f>VLOOKUP(A1636,Sheet2!$A$1:G5360,5,0)</f>
        <v>English</v>
      </c>
      <c r="Q1636" t="str">
        <f>VLOOKUP(A1636,Sheet2!$A$1:G5360,6,0)</f>
        <v>USA</v>
      </c>
      <c r="R1636" t="str">
        <f>VLOOKUP(A1636,Sheet2!$A$1:G5360,7,0)</f>
        <v>PG-13</v>
      </c>
      <c r="S1636" t="str">
        <f>IF(Table19[[#This Row],[Language]]="English","English","Other language")</f>
        <v>English</v>
      </c>
      <c r="T1636">
        <f>Table19[[#This Row],[Gross Revenue]]-Table19[[#This Row],[Budget]]</f>
        <v>-10897090</v>
      </c>
      <c r="U1636" s="1">
        <f>(Table19[[#This Row],[Gross Revenue]]/Table19[[#This Row],[Budget]])-1</f>
        <v>-0.136213625</v>
      </c>
      <c r="V1636" t="str">
        <f t="shared" si="57"/>
        <v>111-130 minutes</v>
      </c>
      <c r="W1636">
        <f>Table19[[#This Row],[Profit]]/Table19[[#This Row],[Budget]]*100</f>
        <v>-13.6213625</v>
      </c>
      <c r="X1636">
        <v>-1289919.5</v>
      </c>
      <c r="Y1636">
        <v>-4.8151417500000002E-2</v>
      </c>
      <c r="Z1636" t="str">
        <f t="shared" si="59"/>
        <v>High</v>
      </c>
    </row>
    <row r="1637" spans="1:26" x14ac:dyDescent="0.2">
      <c r="A1637" t="s">
        <v>6762</v>
      </c>
      <c r="B1637" t="s">
        <v>456</v>
      </c>
      <c r="C1637" t="s">
        <v>1792</v>
      </c>
      <c r="D1637">
        <v>19000</v>
      </c>
      <c r="E1637">
        <v>32015</v>
      </c>
      <c r="F1637">
        <v>0</v>
      </c>
      <c r="G1637">
        <v>17000</v>
      </c>
      <c r="H1637">
        <v>7.8</v>
      </c>
      <c r="I1637">
        <v>265</v>
      </c>
      <c r="J1637">
        <v>101</v>
      </c>
      <c r="K1637">
        <v>44566004</v>
      </c>
      <c r="L1637">
        <v>4000000</v>
      </c>
      <c r="M1637" s="2">
        <f>VLOOKUP(A1637,Sheet2!$A$1:G5361,2,0)</f>
        <v>37657</v>
      </c>
      <c r="N1637" t="str">
        <f>VLOOKUP(A1637,Sheet2!$A$1:G5361,3,0)</f>
        <v>Color</v>
      </c>
      <c r="O1637" t="str">
        <f>VLOOKUP(A1637,Sheet2!$A$1:G5361,4,0)</f>
        <v>Drama</v>
      </c>
      <c r="P1637" t="str">
        <f>VLOOKUP(A1637,Sheet2!$A$1:G5361,5,0)</f>
        <v>English</v>
      </c>
      <c r="Q1637" t="str">
        <f>VLOOKUP(A1637,Sheet2!$A$1:G5361,6,0)</f>
        <v>USA</v>
      </c>
      <c r="R1637" t="str">
        <f>VLOOKUP(A1637,Sheet2!$A$1:G5361,7,0)</f>
        <v>R</v>
      </c>
      <c r="S1637" t="str">
        <f>IF(Table19[[#This Row],[Language]]="English","English","Other language")</f>
        <v>English</v>
      </c>
      <c r="T1637">
        <f>Table19[[#This Row],[Gross Revenue]]-Table19[[#This Row],[Budget]]</f>
        <v>40566004</v>
      </c>
      <c r="U1637" s="1">
        <f>(Table19[[#This Row],[Gross Revenue]]/Table19[[#This Row],[Budget]])-1</f>
        <v>10.141501</v>
      </c>
      <c r="V1637" t="str">
        <f t="shared" si="57"/>
        <v>90-110 minutes</v>
      </c>
      <c r="W1637">
        <f>Table19[[#This Row],[Profit]]/Table19[[#This Row],[Budget]]*100</f>
        <v>1014.1501</v>
      </c>
      <c r="X1637">
        <v>-434215.5</v>
      </c>
      <c r="Y1637">
        <v>-0.10115100772200772</v>
      </c>
      <c r="Z1637" t="str">
        <f t="shared" si="59"/>
        <v>Low</v>
      </c>
    </row>
    <row r="1638" spans="1:26" x14ac:dyDescent="0.2">
      <c r="A1638" t="s">
        <v>3517</v>
      </c>
      <c r="B1638" t="s">
        <v>465</v>
      </c>
      <c r="C1638" t="s">
        <v>466</v>
      </c>
      <c r="D1638">
        <v>497</v>
      </c>
      <c r="E1638">
        <v>1805</v>
      </c>
      <c r="F1638">
        <v>710</v>
      </c>
      <c r="G1638">
        <v>209</v>
      </c>
      <c r="H1638">
        <v>4.8</v>
      </c>
      <c r="I1638">
        <v>100</v>
      </c>
      <c r="J1638">
        <v>97</v>
      </c>
      <c r="K1638">
        <v>16779636</v>
      </c>
      <c r="L1638">
        <v>28000000</v>
      </c>
      <c r="M1638" s="2">
        <f>VLOOKUP(A1638,Sheet2!$A$1:G5362,2,0)</f>
        <v>36667</v>
      </c>
      <c r="N1638" t="str">
        <f>VLOOKUP(A1638,Sheet2!$A$1:G5362,3,0)</f>
        <v>Color</v>
      </c>
      <c r="O1638" t="str">
        <f>VLOOKUP(A1638,Sheet2!$A$1:G5362,4,0)</f>
        <v>Drama</v>
      </c>
      <c r="P1638" t="str">
        <f>VLOOKUP(A1638,Sheet2!$A$1:G5362,5,0)</f>
        <v>English</v>
      </c>
      <c r="Q1638" t="str">
        <f>VLOOKUP(A1638,Sheet2!$A$1:G5362,6,0)</f>
        <v>USA</v>
      </c>
      <c r="R1638" t="str">
        <f>VLOOKUP(A1638,Sheet2!$A$1:G5362,7,0)</f>
        <v>R</v>
      </c>
      <c r="S1638" t="str">
        <f>IF(Table19[[#This Row],[Language]]="English","English","Other language")</f>
        <v>English</v>
      </c>
      <c r="T1638">
        <f>Table19[[#This Row],[Gross Revenue]]-Table19[[#This Row],[Budget]]</f>
        <v>-11220364</v>
      </c>
      <c r="U1638" s="1">
        <f>(Table19[[#This Row],[Gross Revenue]]/Table19[[#This Row],[Budget]])-1</f>
        <v>-0.40072728571428573</v>
      </c>
      <c r="V1638" t="str">
        <f t="shared" si="57"/>
        <v>90-110 minutes</v>
      </c>
      <c r="W1638">
        <f>Table19[[#This Row],[Profit]]/Table19[[#This Row],[Budget]]*100</f>
        <v>-40.07272857142857</v>
      </c>
      <c r="X1638">
        <v>-434215.5</v>
      </c>
      <c r="Y1638">
        <v>-0.10115100772200772</v>
      </c>
      <c r="Z1638" t="str">
        <f t="shared" si="59"/>
        <v>Medium</v>
      </c>
    </row>
    <row r="1639" spans="1:26" x14ac:dyDescent="0.2">
      <c r="A1639" t="s">
        <v>6111</v>
      </c>
      <c r="B1639" t="s">
        <v>734</v>
      </c>
      <c r="C1639" t="s">
        <v>2471</v>
      </c>
      <c r="D1639">
        <v>1000</v>
      </c>
      <c r="E1639">
        <v>5135</v>
      </c>
      <c r="F1639">
        <v>107</v>
      </c>
      <c r="G1639">
        <v>0</v>
      </c>
      <c r="H1639">
        <v>7.2</v>
      </c>
      <c r="I1639">
        <v>68</v>
      </c>
      <c r="J1639">
        <v>124</v>
      </c>
      <c r="K1639">
        <v>27441122</v>
      </c>
      <c r="L1639">
        <v>15000000</v>
      </c>
      <c r="M1639" s="2">
        <f>VLOOKUP(A1639,Sheet2!$A$1:G5363,2,0)</f>
        <v>36564</v>
      </c>
      <c r="N1639" t="str">
        <f>VLOOKUP(A1639,Sheet2!$A$1:G5363,3,0)</f>
        <v>Color</v>
      </c>
      <c r="O1639" t="str">
        <f>VLOOKUP(A1639,Sheet2!$A$1:G5363,4,0)</f>
        <v>Drama</v>
      </c>
      <c r="P1639" t="str">
        <f>VLOOKUP(A1639,Sheet2!$A$1:G5363,5,0)</f>
        <v>English</v>
      </c>
      <c r="Q1639" t="str">
        <f>VLOOKUP(A1639,Sheet2!$A$1:G5363,6,0)</f>
        <v>USA</v>
      </c>
      <c r="R1639" t="str">
        <f>VLOOKUP(A1639,Sheet2!$A$1:G5363,7,0)</f>
        <v>PG-13</v>
      </c>
      <c r="S1639" t="str">
        <f>IF(Table19[[#This Row],[Language]]="English","English","Other language")</f>
        <v>English</v>
      </c>
      <c r="T1639">
        <f>Table19[[#This Row],[Gross Revenue]]-Table19[[#This Row],[Budget]]</f>
        <v>12441122</v>
      </c>
      <c r="U1639" s="1">
        <f>(Table19[[#This Row],[Gross Revenue]]/Table19[[#This Row],[Budget]])-1</f>
        <v>0.82940813333333341</v>
      </c>
      <c r="V1639" t="str">
        <f t="shared" si="57"/>
        <v>111-130 minutes</v>
      </c>
      <c r="W1639">
        <f>Table19[[#This Row],[Profit]]/Table19[[#This Row],[Budget]]*100</f>
        <v>82.940813333333324</v>
      </c>
      <c r="X1639">
        <v>-434215.5</v>
      </c>
      <c r="Y1639">
        <v>-0.10115100772200772</v>
      </c>
      <c r="Z1639" t="str">
        <f t="shared" si="59"/>
        <v>Medium</v>
      </c>
    </row>
    <row r="1640" spans="1:26" x14ac:dyDescent="0.2">
      <c r="A1640" t="s">
        <v>5386</v>
      </c>
      <c r="B1640" t="s">
        <v>1037</v>
      </c>
      <c r="C1640" t="s">
        <v>1811</v>
      </c>
      <c r="D1640">
        <v>15000</v>
      </c>
      <c r="E1640">
        <v>31278</v>
      </c>
      <c r="F1640">
        <v>380</v>
      </c>
      <c r="G1640">
        <v>24000</v>
      </c>
      <c r="H1640">
        <v>6.7</v>
      </c>
      <c r="I1640">
        <v>219</v>
      </c>
      <c r="J1640">
        <v>112</v>
      </c>
      <c r="K1640">
        <v>32357532</v>
      </c>
      <c r="L1640">
        <v>30000000</v>
      </c>
      <c r="M1640" s="2">
        <f>VLOOKUP(A1640,Sheet2!$A$1:G5364,2,0)</f>
        <v>40500</v>
      </c>
      <c r="N1640" t="str">
        <f>VLOOKUP(A1640,Sheet2!$A$1:G5364,3,0)</f>
        <v>Color</v>
      </c>
      <c r="O1640" t="str">
        <f>VLOOKUP(A1640,Sheet2!$A$1:G5364,4,0)</f>
        <v>Comedy</v>
      </c>
      <c r="P1640" t="str">
        <f>VLOOKUP(A1640,Sheet2!$A$1:G5364,5,0)</f>
        <v>English</v>
      </c>
      <c r="Q1640" t="str">
        <f>VLOOKUP(A1640,Sheet2!$A$1:G5364,6,0)</f>
        <v>USA</v>
      </c>
      <c r="R1640" t="str">
        <f>VLOOKUP(A1640,Sheet2!$A$1:G5364,7,0)</f>
        <v>R</v>
      </c>
      <c r="S1640" t="str">
        <f>IF(Table19[[#This Row],[Language]]="English","English","Other language")</f>
        <v>English</v>
      </c>
      <c r="T1640">
        <f>Table19[[#This Row],[Gross Revenue]]-Table19[[#This Row],[Budget]]</f>
        <v>2357532</v>
      </c>
      <c r="U1640" s="1">
        <f>(Table19[[#This Row],[Gross Revenue]]/Table19[[#This Row],[Budget]])-1</f>
        <v>7.8584399999999999E-2</v>
      </c>
      <c r="V1640" t="str">
        <f t="shared" si="57"/>
        <v>111-130 minutes</v>
      </c>
      <c r="W1640">
        <f>Table19[[#This Row],[Profit]]/Table19[[#This Row],[Budget]]*100</f>
        <v>7.8584399999999999</v>
      </c>
      <c r="X1640">
        <v>1637763</v>
      </c>
      <c r="Y1640">
        <v>0.19178668286445014</v>
      </c>
      <c r="Z1640" t="str">
        <f t="shared" si="59"/>
        <v>Medium</v>
      </c>
    </row>
    <row r="1641" spans="1:26" x14ac:dyDescent="0.2">
      <c r="A1641" t="s">
        <v>6645</v>
      </c>
      <c r="B1641" t="s">
        <v>856</v>
      </c>
      <c r="C1641" t="s">
        <v>3049</v>
      </c>
      <c r="D1641">
        <v>14000</v>
      </c>
      <c r="E1641">
        <v>28886</v>
      </c>
      <c r="F1641">
        <v>628</v>
      </c>
      <c r="G1641">
        <v>52000</v>
      </c>
      <c r="H1641">
        <v>7.7</v>
      </c>
      <c r="I1641">
        <v>218</v>
      </c>
      <c r="J1641">
        <v>129</v>
      </c>
      <c r="K1641">
        <v>59365105</v>
      </c>
      <c r="L1641">
        <v>45000000</v>
      </c>
      <c r="M1641" s="2">
        <f>VLOOKUP(A1641,Sheet2!$A$1:G5365,2,0)</f>
        <v>37702</v>
      </c>
      <c r="N1641" t="str">
        <f>VLOOKUP(A1641,Sheet2!$A$1:G5365,3,0)</f>
        <v>Color</v>
      </c>
      <c r="O1641" t="str">
        <f>VLOOKUP(A1641,Sheet2!$A$1:G5365,4,0)</f>
        <v>Comedy</v>
      </c>
      <c r="P1641" t="str">
        <f>VLOOKUP(A1641,Sheet2!$A$1:G5365,5,0)</f>
        <v>English</v>
      </c>
      <c r="Q1641" t="str">
        <f>VLOOKUP(A1641,Sheet2!$A$1:G5365,6,0)</f>
        <v>UK</v>
      </c>
      <c r="R1641" t="str">
        <f>VLOOKUP(A1641,Sheet2!$A$1:G5365,7,0)</f>
        <v>R</v>
      </c>
      <c r="S1641" t="str">
        <f>IF(Table19[[#This Row],[Language]]="English","English","Other language")</f>
        <v>English</v>
      </c>
      <c r="T1641">
        <f>Table19[[#This Row],[Gross Revenue]]-Table19[[#This Row],[Budget]]</f>
        <v>14365105</v>
      </c>
      <c r="U1641" s="1">
        <f>(Table19[[#This Row],[Gross Revenue]]/Table19[[#This Row],[Budget]])-1</f>
        <v>0.31922455555555551</v>
      </c>
      <c r="V1641" t="str">
        <f t="shared" si="57"/>
        <v>111-130 minutes</v>
      </c>
      <c r="W1641">
        <f>Table19[[#This Row],[Profit]]/Table19[[#This Row],[Budget]]*100</f>
        <v>31.922455555555558</v>
      </c>
      <c r="X1641">
        <v>1637763</v>
      </c>
      <c r="Y1641">
        <v>0.19178668286445014</v>
      </c>
      <c r="Z1641" t="str">
        <f t="shared" si="59"/>
        <v>High</v>
      </c>
    </row>
    <row r="1642" spans="1:26" x14ac:dyDescent="0.2">
      <c r="A1642" t="s">
        <v>4884</v>
      </c>
      <c r="B1642" t="s">
        <v>574</v>
      </c>
      <c r="C1642" t="s">
        <v>1926</v>
      </c>
      <c r="D1642">
        <v>991</v>
      </c>
      <c r="E1642">
        <v>1661</v>
      </c>
      <c r="F1642">
        <v>0</v>
      </c>
      <c r="G1642">
        <v>46</v>
      </c>
      <c r="H1642">
        <v>6.4</v>
      </c>
      <c r="I1642">
        <v>21</v>
      </c>
      <c r="J1642">
        <v>76</v>
      </c>
      <c r="K1642">
        <v>212285</v>
      </c>
      <c r="L1642">
        <v>250000</v>
      </c>
      <c r="M1642" s="2">
        <f>VLOOKUP(A1642,Sheet2!$A$1:G5366,2,0)</f>
        <v>35098</v>
      </c>
      <c r="N1642" t="str">
        <f>VLOOKUP(A1642,Sheet2!$A$1:G5366,3,0)</f>
        <v>Color</v>
      </c>
      <c r="O1642" t="str">
        <f>VLOOKUP(A1642,Sheet2!$A$1:G5366,4,0)</f>
        <v>Comedy</v>
      </c>
      <c r="P1642" t="str">
        <f>VLOOKUP(A1642,Sheet2!$A$1:G5366,5,0)</f>
        <v>English</v>
      </c>
      <c r="Q1642" t="str">
        <f>VLOOKUP(A1642,Sheet2!$A$1:G5366,6,0)</f>
        <v>Australia</v>
      </c>
      <c r="R1642" t="str">
        <f>VLOOKUP(A1642,Sheet2!$A$1:G5366,7,0)</f>
        <v>R</v>
      </c>
      <c r="S1642" t="str">
        <f>IF(Table19[[#This Row],[Language]]="English","English","Other language")</f>
        <v>English</v>
      </c>
      <c r="T1642">
        <f>Table19[[#This Row],[Gross Revenue]]-Table19[[#This Row],[Budget]]</f>
        <v>-37715</v>
      </c>
      <c r="U1642" s="1">
        <f>(Table19[[#This Row],[Gross Revenue]]/Table19[[#This Row],[Budget]])-1</f>
        <v>-0.15085999999999999</v>
      </c>
      <c r="V1642" t="str">
        <f t="shared" si="57"/>
        <v>&lt;90 minutes</v>
      </c>
      <c r="W1642">
        <f>Table19[[#This Row],[Profit]]/Table19[[#This Row],[Budget]]*100</f>
        <v>-15.085999999999999</v>
      </c>
      <c r="X1642">
        <v>1637763</v>
      </c>
      <c r="Y1642">
        <v>0.19178668286445014</v>
      </c>
      <c r="Z1642" t="str">
        <f t="shared" si="59"/>
        <v>Low</v>
      </c>
    </row>
    <row r="1643" spans="1:26" x14ac:dyDescent="0.2">
      <c r="A1643" t="s">
        <v>3981</v>
      </c>
      <c r="B1643" t="s">
        <v>845</v>
      </c>
      <c r="C1643" t="s">
        <v>1085</v>
      </c>
      <c r="D1643">
        <v>2000</v>
      </c>
      <c r="E1643">
        <v>4947</v>
      </c>
      <c r="F1643">
        <v>7</v>
      </c>
      <c r="G1643">
        <v>0</v>
      </c>
      <c r="H1643">
        <v>5.6</v>
      </c>
      <c r="I1643">
        <v>111</v>
      </c>
      <c r="J1643">
        <v>109</v>
      </c>
      <c r="K1643">
        <v>22927390</v>
      </c>
      <c r="L1643">
        <v>18000000</v>
      </c>
      <c r="M1643" s="2">
        <f>VLOOKUP(A1643,Sheet2!$A$1:G5367,2,0)</f>
        <v>39999</v>
      </c>
      <c r="N1643" t="str">
        <f>VLOOKUP(A1643,Sheet2!$A$1:G5367,3,0)</f>
        <v>Color</v>
      </c>
      <c r="O1643" t="str">
        <f>VLOOKUP(A1643,Sheet2!$A$1:G5367,4,0)</f>
        <v>Drama</v>
      </c>
      <c r="P1643" t="str">
        <f>VLOOKUP(A1643,Sheet2!$A$1:G5367,5,0)</f>
        <v>English</v>
      </c>
      <c r="Q1643" t="str">
        <f>VLOOKUP(A1643,Sheet2!$A$1:G5367,6,0)</f>
        <v>USA</v>
      </c>
      <c r="R1643" t="str">
        <f>VLOOKUP(A1643,Sheet2!$A$1:G5367,7,0)</f>
        <v>PG-13</v>
      </c>
      <c r="S1643" t="str">
        <f>IF(Table19[[#This Row],[Language]]="English","English","Other language")</f>
        <v>English</v>
      </c>
      <c r="T1643">
        <f>Table19[[#This Row],[Gross Revenue]]-Table19[[#This Row],[Budget]]</f>
        <v>4927390</v>
      </c>
      <c r="U1643" s="1">
        <f>(Table19[[#This Row],[Gross Revenue]]/Table19[[#This Row],[Budget]])-1</f>
        <v>0.27374388888888879</v>
      </c>
      <c r="V1643" t="str">
        <f t="shared" si="57"/>
        <v>90-110 minutes</v>
      </c>
      <c r="W1643">
        <f>Table19[[#This Row],[Profit]]/Table19[[#This Row],[Budget]]*100</f>
        <v>27.374388888888891</v>
      </c>
      <c r="X1643">
        <v>-434215.5</v>
      </c>
      <c r="Y1643">
        <v>-0.10115100772200772</v>
      </c>
      <c r="Z1643" t="str">
        <f t="shared" si="59"/>
        <v>Medium</v>
      </c>
    </row>
    <row r="1644" spans="1:26" x14ac:dyDescent="0.2">
      <c r="A1644" t="s">
        <v>4844</v>
      </c>
      <c r="B1644" t="s">
        <v>1901</v>
      </c>
      <c r="C1644" t="s">
        <v>1453</v>
      </c>
      <c r="D1644">
        <v>267</v>
      </c>
      <c r="E1644">
        <v>538</v>
      </c>
      <c r="F1644">
        <v>179</v>
      </c>
      <c r="G1644">
        <v>0</v>
      </c>
      <c r="H1644">
        <v>6.4</v>
      </c>
      <c r="I1644">
        <v>115</v>
      </c>
      <c r="J1644">
        <v>139</v>
      </c>
      <c r="K1644">
        <v>4584886</v>
      </c>
      <c r="L1644">
        <v>45000000</v>
      </c>
      <c r="M1644" s="2">
        <f>VLOOKUP(A1644,Sheet2!$A$1:G5368,2,0)</f>
        <v>39250</v>
      </c>
      <c r="N1644" t="str">
        <f>VLOOKUP(A1644,Sheet2!$A$1:G5368,3,0)</f>
        <v>Color</v>
      </c>
      <c r="O1644" t="str">
        <f>VLOOKUP(A1644,Sheet2!$A$1:G5368,4,0)</f>
        <v>Drama</v>
      </c>
      <c r="P1644" t="str">
        <f>VLOOKUP(A1644,Sheet2!$A$1:G5368,5,0)</f>
        <v>English</v>
      </c>
      <c r="Q1644" t="str">
        <f>VLOOKUP(A1644,Sheet2!$A$1:G5368,6,0)</f>
        <v>USA</v>
      </c>
      <c r="R1644" t="str">
        <f>VLOOKUP(A1644,Sheet2!$A$1:G5368,7,0)</f>
        <v>R</v>
      </c>
      <c r="S1644" t="str">
        <f>IF(Table19[[#This Row],[Language]]="English","English","Other language")</f>
        <v>English</v>
      </c>
      <c r="T1644">
        <f>Table19[[#This Row],[Gross Revenue]]-Table19[[#This Row],[Budget]]</f>
        <v>-40415114</v>
      </c>
      <c r="U1644" s="1">
        <f>(Table19[[#This Row],[Gross Revenue]]/Table19[[#This Row],[Budget]])-1</f>
        <v>-0.89811364444444441</v>
      </c>
      <c r="V1644" t="str">
        <f t="shared" si="57"/>
        <v>131-150 minutes</v>
      </c>
      <c r="W1644">
        <f>Table19[[#This Row],[Profit]]/Table19[[#This Row],[Budget]]*100</f>
        <v>-89.811364444444436</v>
      </c>
      <c r="X1644">
        <v>-434215.5</v>
      </c>
      <c r="Y1644">
        <v>-0.10115100772200772</v>
      </c>
      <c r="Z1644" t="str">
        <f t="shared" si="59"/>
        <v>High</v>
      </c>
    </row>
    <row r="1645" spans="1:26" x14ac:dyDescent="0.2">
      <c r="A1645" t="s">
        <v>6345</v>
      </c>
      <c r="B1645" t="s">
        <v>1196</v>
      </c>
      <c r="C1645" t="s">
        <v>2880</v>
      </c>
      <c r="D1645">
        <v>962</v>
      </c>
      <c r="E1645">
        <v>3871</v>
      </c>
      <c r="F1645">
        <v>28</v>
      </c>
      <c r="G1645">
        <v>1000</v>
      </c>
      <c r="H1645">
        <v>7.4</v>
      </c>
      <c r="I1645">
        <v>16</v>
      </c>
      <c r="J1645">
        <v>104</v>
      </c>
      <c r="K1645">
        <v>12514138</v>
      </c>
      <c r="L1645">
        <v>10000000</v>
      </c>
      <c r="M1645" s="2">
        <f>VLOOKUP(A1645,Sheet2!$A$1:G5369,2,0)</f>
        <v>35477</v>
      </c>
      <c r="N1645" t="str">
        <f>VLOOKUP(A1645,Sheet2!$A$1:G5369,3,0)</f>
        <v>Color</v>
      </c>
      <c r="O1645" t="str">
        <f>VLOOKUP(A1645,Sheet2!$A$1:G5369,4,0)</f>
        <v>Drama</v>
      </c>
      <c r="P1645" t="str">
        <f>VLOOKUP(A1645,Sheet2!$A$1:G5369,5,0)</f>
        <v>English</v>
      </c>
      <c r="Q1645" t="str">
        <f>VLOOKUP(A1645,Sheet2!$A$1:G5369,6,0)</f>
        <v>USA</v>
      </c>
      <c r="R1645" t="str">
        <f>VLOOKUP(A1645,Sheet2!$A$1:G5369,7,0)</f>
        <v>R</v>
      </c>
      <c r="S1645" t="str">
        <f>IF(Table19[[#This Row],[Language]]="English","English","Other language")</f>
        <v>English</v>
      </c>
      <c r="T1645">
        <f>Table19[[#This Row],[Gross Revenue]]-Table19[[#This Row],[Budget]]</f>
        <v>2514138</v>
      </c>
      <c r="U1645" s="1">
        <f>(Table19[[#This Row],[Gross Revenue]]/Table19[[#This Row],[Budget]])-1</f>
        <v>0.25141379999999991</v>
      </c>
      <c r="V1645" t="str">
        <f t="shared" si="57"/>
        <v>90-110 minutes</v>
      </c>
      <c r="W1645">
        <f>Table19[[#This Row],[Profit]]/Table19[[#This Row],[Budget]]*100</f>
        <v>25.141380000000002</v>
      </c>
      <c r="X1645">
        <v>-434215.5</v>
      </c>
      <c r="Y1645">
        <v>-0.10115100772200772</v>
      </c>
      <c r="Z1645" t="str">
        <f t="shared" si="59"/>
        <v>Low</v>
      </c>
    </row>
    <row r="1646" spans="1:26" x14ac:dyDescent="0.2">
      <c r="A1646" t="s">
        <v>4015</v>
      </c>
      <c r="B1646" t="s">
        <v>539</v>
      </c>
      <c r="C1646" t="s">
        <v>1124</v>
      </c>
      <c r="D1646">
        <v>908</v>
      </c>
      <c r="E1646">
        <v>3204</v>
      </c>
      <c r="F1646">
        <v>138</v>
      </c>
      <c r="G1646">
        <v>636</v>
      </c>
      <c r="H1646">
        <v>5.7</v>
      </c>
      <c r="I1646">
        <v>49</v>
      </c>
      <c r="J1646">
        <v>117</v>
      </c>
      <c r="K1646">
        <v>134904</v>
      </c>
      <c r="L1646">
        <v>25000000</v>
      </c>
      <c r="M1646" s="2">
        <f>VLOOKUP(A1646,Sheet2!$A$1:G5370,2,0)</f>
        <v>40190</v>
      </c>
      <c r="N1646" t="str">
        <f>VLOOKUP(A1646,Sheet2!$A$1:G5370,3,0)</f>
        <v>Color</v>
      </c>
      <c r="O1646" t="str">
        <f>VLOOKUP(A1646,Sheet2!$A$1:G5370,4,0)</f>
        <v>Comedy</v>
      </c>
      <c r="P1646" t="str">
        <f>VLOOKUP(A1646,Sheet2!$A$1:G5370,5,0)</f>
        <v>English</v>
      </c>
      <c r="Q1646" t="str">
        <f>VLOOKUP(A1646,Sheet2!$A$1:G5370,6,0)</f>
        <v>USA</v>
      </c>
      <c r="R1646" t="str">
        <f>VLOOKUP(A1646,Sheet2!$A$1:G5370,7,0)</f>
        <v>R</v>
      </c>
      <c r="S1646" t="str">
        <f>IF(Table19[[#This Row],[Language]]="English","English","Other language")</f>
        <v>English</v>
      </c>
      <c r="T1646">
        <f>Table19[[#This Row],[Gross Revenue]]-Table19[[#This Row],[Budget]]</f>
        <v>-24865096</v>
      </c>
      <c r="U1646" s="1">
        <f>(Table19[[#This Row],[Gross Revenue]]/Table19[[#This Row],[Budget]])-1</f>
        <v>-0.99460384000000002</v>
      </c>
      <c r="V1646" t="str">
        <f t="shared" si="57"/>
        <v>111-130 minutes</v>
      </c>
      <c r="W1646">
        <f>Table19[[#This Row],[Profit]]/Table19[[#This Row],[Budget]]*100</f>
        <v>-99.460384000000005</v>
      </c>
      <c r="X1646">
        <v>1637763</v>
      </c>
      <c r="Y1646">
        <v>0.19178668286445014</v>
      </c>
      <c r="Z1646" t="str">
        <f t="shared" si="59"/>
        <v>Medium</v>
      </c>
    </row>
    <row r="1647" spans="1:26" x14ac:dyDescent="0.2">
      <c r="A1647" t="s">
        <v>4135</v>
      </c>
      <c r="B1647" t="s">
        <v>72</v>
      </c>
      <c r="C1647" t="s">
        <v>1258</v>
      </c>
      <c r="D1647">
        <v>834</v>
      </c>
      <c r="E1647">
        <v>2662</v>
      </c>
      <c r="F1647">
        <v>24</v>
      </c>
      <c r="G1647">
        <v>309</v>
      </c>
      <c r="H1647">
        <v>5.8</v>
      </c>
      <c r="I1647">
        <v>45</v>
      </c>
      <c r="J1647">
        <v>94</v>
      </c>
      <c r="K1647">
        <v>2800000</v>
      </c>
      <c r="L1647">
        <v>4000000</v>
      </c>
      <c r="M1647" s="2">
        <f>VLOOKUP(A1647,Sheet2!$A$1:G5371,2,0)</f>
        <v>36405</v>
      </c>
      <c r="N1647" t="str">
        <f>VLOOKUP(A1647,Sheet2!$A$1:G5371,3,0)</f>
        <v>Color</v>
      </c>
      <c r="O1647" t="str">
        <f>VLOOKUP(A1647,Sheet2!$A$1:G5371,4,0)</f>
        <v>Comedy</v>
      </c>
      <c r="P1647" t="str">
        <f>VLOOKUP(A1647,Sheet2!$A$1:G5371,5,0)</f>
        <v>English</v>
      </c>
      <c r="Q1647" t="str">
        <f>VLOOKUP(A1647,Sheet2!$A$1:G5371,6,0)</f>
        <v>USA</v>
      </c>
      <c r="R1647" t="str">
        <f>VLOOKUP(A1647,Sheet2!$A$1:G5371,7,0)</f>
        <v>R</v>
      </c>
      <c r="S1647" t="str">
        <f>IF(Table19[[#This Row],[Language]]="English","English","Other language")</f>
        <v>English</v>
      </c>
      <c r="T1647">
        <f>Table19[[#This Row],[Gross Revenue]]-Table19[[#This Row],[Budget]]</f>
        <v>-1200000</v>
      </c>
      <c r="U1647" s="1">
        <f>(Table19[[#This Row],[Gross Revenue]]/Table19[[#This Row],[Budget]])-1</f>
        <v>-0.30000000000000004</v>
      </c>
      <c r="V1647" t="str">
        <f t="shared" si="57"/>
        <v>90-110 minutes</v>
      </c>
      <c r="W1647">
        <f>Table19[[#This Row],[Profit]]/Table19[[#This Row],[Budget]]*100</f>
        <v>-30</v>
      </c>
      <c r="X1647">
        <v>1637763</v>
      </c>
      <c r="Y1647">
        <v>0.19178668286445014</v>
      </c>
      <c r="Z1647" t="str">
        <f t="shared" si="59"/>
        <v>Low</v>
      </c>
    </row>
    <row r="1648" spans="1:26" x14ac:dyDescent="0.2">
      <c r="A1648" t="s">
        <v>4067</v>
      </c>
      <c r="B1648" t="s">
        <v>522</v>
      </c>
      <c r="C1648" t="s">
        <v>1183</v>
      </c>
      <c r="D1648">
        <v>10000</v>
      </c>
      <c r="E1648">
        <v>10691</v>
      </c>
      <c r="F1648">
        <v>24</v>
      </c>
      <c r="G1648">
        <v>0</v>
      </c>
      <c r="H1648">
        <v>5.7</v>
      </c>
      <c r="I1648">
        <v>97</v>
      </c>
      <c r="J1648">
        <v>107</v>
      </c>
      <c r="K1648">
        <v>26284475</v>
      </c>
      <c r="L1648">
        <v>17000000</v>
      </c>
      <c r="M1648" s="2">
        <f>VLOOKUP(A1648,Sheet2!$A$1:G5372,2,0)</f>
        <v>42164</v>
      </c>
      <c r="N1648" t="str">
        <f>VLOOKUP(A1648,Sheet2!$A$1:G5372,3,0)</f>
        <v>Color</v>
      </c>
      <c r="O1648" t="str">
        <f>VLOOKUP(A1648,Sheet2!$A$1:G5372,4,0)</f>
        <v>Comedy</v>
      </c>
      <c r="P1648" t="str">
        <f>VLOOKUP(A1648,Sheet2!$A$1:G5372,5,0)</f>
        <v>English</v>
      </c>
      <c r="Q1648" t="str">
        <f>VLOOKUP(A1648,Sheet2!$A$1:G5372,6,0)</f>
        <v>USA</v>
      </c>
      <c r="R1648" t="str">
        <f>VLOOKUP(A1648,Sheet2!$A$1:G5372,7,0)</f>
        <v>PG-13</v>
      </c>
      <c r="S1648" t="str">
        <f>IF(Table19[[#This Row],[Language]]="English","English","Other language")</f>
        <v>English</v>
      </c>
      <c r="T1648">
        <f>Table19[[#This Row],[Gross Revenue]]-Table19[[#This Row],[Budget]]</f>
        <v>9284475</v>
      </c>
      <c r="U1648" s="1">
        <f>(Table19[[#This Row],[Gross Revenue]]/Table19[[#This Row],[Budget]])-1</f>
        <v>0.54614558823529413</v>
      </c>
      <c r="V1648" t="str">
        <f t="shared" si="57"/>
        <v>90-110 minutes</v>
      </c>
      <c r="W1648">
        <f>Table19[[#This Row],[Profit]]/Table19[[#This Row],[Budget]]*100</f>
        <v>54.614558823529414</v>
      </c>
      <c r="X1648">
        <v>1637763</v>
      </c>
      <c r="Y1648">
        <v>0.19178668286445014</v>
      </c>
      <c r="Z1648" t="str">
        <f t="shared" si="59"/>
        <v>Medium</v>
      </c>
    </row>
    <row r="1649" spans="1:26" x14ac:dyDescent="0.2">
      <c r="A1649" t="s">
        <v>5734</v>
      </c>
      <c r="B1649" t="s">
        <v>2488</v>
      </c>
      <c r="C1649" t="s">
        <v>1408</v>
      </c>
      <c r="D1649">
        <v>400</v>
      </c>
      <c r="E1649">
        <v>1330</v>
      </c>
      <c r="F1649">
        <v>132</v>
      </c>
      <c r="G1649">
        <v>169</v>
      </c>
      <c r="H1649">
        <v>6.9</v>
      </c>
      <c r="I1649">
        <v>71</v>
      </c>
      <c r="J1649">
        <v>91</v>
      </c>
      <c r="K1649">
        <v>4186931</v>
      </c>
      <c r="L1649">
        <v>250000</v>
      </c>
      <c r="M1649" s="2">
        <f>VLOOKUP(A1649,Sheet2!$A$1:G5373,2,0)</f>
        <v>36910</v>
      </c>
      <c r="N1649" t="str">
        <f>VLOOKUP(A1649,Sheet2!$A$1:G5373,3,0)</f>
        <v>Color</v>
      </c>
      <c r="O1649" t="str">
        <f>VLOOKUP(A1649,Sheet2!$A$1:G5373,4,0)</f>
        <v>Comedy</v>
      </c>
      <c r="P1649" t="str">
        <f>VLOOKUP(A1649,Sheet2!$A$1:G5373,5,0)</f>
        <v>English</v>
      </c>
      <c r="Q1649" t="str">
        <f>VLOOKUP(A1649,Sheet2!$A$1:G5373,6,0)</f>
        <v>USA</v>
      </c>
      <c r="R1649" t="str">
        <f>VLOOKUP(A1649,Sheet2!$A$1:G5373,7,0)</f>
        <v>R</v>
      </c>
      <c r="S1649" t="str">
        <f>IF(Table19[[#This Row],[Language]]="English","English","Other language")</f>
        <v>English</v>
      </c>
      <c r="T1649">
        <f>Table19[[#This Row],[Gross Revenue]]-Table19[[#This Row],[Budget]]</f>
        <v>3936931</v>
      </c>
      <c r="U1649" s="1">
        <f>(Table19[[#This Row],[Gross Revenue]]/Table19[[#This Row],[Budget]])-1</f>
        <v>15.747724000000002</v>
      </c>
      <c r="V1649" t="str">
        <f t="shared" si="57"/>
        <v>90-110 minutes</v>
      </c>
      <c r="W1649">
        <f>Table19[[#This Row],[Profit]]/Table19[[#This Row],[Budget]]*100</f>
        <v>1574.7724000000001</v>
      </c>
      <c r="X1649">
        <v>1637763</v>
      </c>
      <c r="Y1649">
        <v>0.19178668286445014</v>
      </c>
      <c r="Z1649" t="str">
        <f t="shared" si="59"/>
        <v>Low</v>
      </c>
    </row>
    <row r="1650" spans="1:26" x14ac:dyDescent="0.2">
      <c r="A1650" t="s">
        <v>6170</v>
      </c>
      <c r="B1650" t="s">
        <v>655</v>
      </c>
      <c r="C1650" t="s">
        <v>2786</v>
      </c>
      <c r="D1650">
        <v>3000</v>
      </c>
      <c r="E1650">
        <v>4987</v>
      </c>
      <c r="F1650">
        <v>6</v>
      </c>
      <c r="G1650">
        <v>777</v>
      </c>
      <c r="H1650">
        <v>7.3</v>
      </c>
      <c r="I1650">
        <v>27</v>
      </c>
      <c r="J1650">
        <v>90</v>
      </c>
      <c r="K1650">
        <v>124720</v>
      </c>
      <c r="L1650">
        <v>5000000</v>
      </c>
      <c r="M1650" s="2">
        <f>VLOOKUP(A1650,Sheet2!$A$1:G5374,2,0)</f>
        <v>39716</v>
      </c>
      <c r="N1650" t="str">
        <f>VLOOKUP(A1650,Sheet2!$A$1:G5374,3,0)</f>
        <v>Color</v>
      </c>
      <c r="O1650" t="str">
        <f>VLOOKUP(A1650,Sheet2!$A$1:G5374,4,0)</f>
        <v>Drama</v>
      </c>
      <c r="P1650" t="str">
        <f>VLOOKUP(A1650,Sheet2!$A$1:G5374,5,0)</f>
        <v>English</v>
      </c>
      <c r="Q1650" t="str">
        <f>VLOOKUP(A1650,Sheet2!$A$1:G5374,6,0)</f>
        <v>USA</v>
      </c>
      <c r="R1650" t="str">
        <f>VLOOKUP(A1650,Sheet2!$A$1:G5374,7,0)</f>
        <v>PG</v>
      </c>
      <c r="S1650" t="str">
        <f>IF(Table19[[#This Row],[Language]]="English","English","Other language")</f>
        <v>English</v>
      </c>
      <c r="T1650">
        <f>Table19[[#This Row],[Gross Revenue]]-Table19[[#This Row],[Budget]]</f>
        <v>-4875280</v>
      </c>
      <c r="U1650" s="1">
        <f>(Table19[[#This Row],[Gross Revenue]]/Table19[[#This Row],[Budget]])-1</f>
        <v>-0.97505600000000003</v>
      </c>
      <c r="V1650" t="str">
        <f t="shared" si="57"/>
        <v>90-110 minutes</v>
      </c>
      <c r="W1650">
        <f>Table19[[#This Row],[Profit]]/Table19[[#This Row],[Budget]]*100</f>
        <v>-97.505600000000001</v>
      </c>
      <c r="X1650">
        <v>-434215.5</v>
      </c>
      <c r="Y1650">
        <v>-0.10115100772200772</v>
      </c>
      <c r="Z1650" t="str">
        <f t="shared" si="59"/>
        <v>Low</v>
      </c>
    </row>
    <row r="1651" spans="1:26" x14ac:dyDescent="0.2">
      <c r="A1651" t="s">
        <v>6038</v>
      </c>
      <c r="B1651" t="s">
        <v>2700</v>
      </c>
      <c r="C1651" t="s">
        <v>1330</v>
      </c>
      <c r="D1651">
        <v>702</v>
      </c>
      <c r="E1651">
        <v>2715</v>
      </c>
      <c r="F1651">
        <v>84</v>
      </c>
      <c r="G1651">
        <v>76</v>
      </c>
      <c r="H1651">
        <v>7.2</v>
      </c>
      <c r="I1651">
        <v>5</v>
      </c>
      <c r="J1651">
        <v>87</v>
      </c>
      <c r="K1651">
        <v>252726</v>
      </c>
      <c r="L1651">
        <v>3000000</v>
      </c>
      <c r="M1651" s="2">
        <f>VLOOKUP(A1651,Sheet2!$A$1:G5375,2,0)</f>
        <v>38892</v>
      </c>
      <c r="N1651" t="str">
        <f>VLOOKUP(A1651,Sheet2!$A$1:G5375,3,0)</f>
        <v>Color</v>
      </c>
      <c r="O1651" t="str">
        <f>VLOOKUP(A1651,Sheet2!$A$1:G5375,4,0)</f>
        <v>Drama</v>
      </c>
      <c r="P1651">
        <f>VLOOKUP(A1651,Sheet2!$A$1:G5375,5,0)</f>
        <v>0</v>
      </c>
      <c r="Q1651" t="str">
        <f>VLOOKUP(A1651,Sheet2!$A$1:G5375,6,0)</f>
        <v>USA</v>
      </c>
      <c r="R1651" t="str">
        <f>VLOOKUP(A1651,Sheet2!$A$1:G5375,7,0)</f>
        <v>PG</v>
      </c>
      <c r="S1651" t="str">
        <f>IF(Table19[[#This Row],[Language]]="English","English","Other language")</f>
        <v>Other language</v>
      </c>
      <c r="T1651">
        <f>Table19[[#This Row],[Gross Revenue]]-Table19[[#This Row],[Budget]]</f>
        <v>-2747274</v>
      </c>
      <c r="U1651" s="1">
        <f>(Table19[[#This Row],[Gross Revenue]]/Table19[[#This Row],[Budget]])-1</f>
        <v>-0.91575799999999996</v>
      </c>
      <c r="V1651" t="str">
        <f t="shared" si="57"/>
        <v>&lt;90 minutes</v>
      </c>
      <c r="W1651">
        <f>Table19[[#This Row],[Profit]]/Table19[[#This Row],[Budget]]*100</f>
        <v>-91.575800000000001</v>
      </c>
      <c r="X1651">
        <v>-434215.5</v>
      </c>
      <c r="Y1651">
        <v>-0.10115100772200772</v>
      </c>
      <c r="Z1651" t="str">
        <f t="shared" si="59"/>
        <v>Low</v>
      </c>
    </row>
    <row r="1652" spans="1:26" x14ac:dyDescent="0.2">
      <c r="A1652" t="s">
        <v>4557</v>
      </c>
      <c r="B1652" t="s">
        <v>1641</v>
      </c>
      <c r="C1652" t="s">
        <v>1642</v>
      </c>
      <c r="D1652">
        <v>773</v>
      </c>
      <c r="E1652">
        <v>2440</v>
      </c>
      <c r="F1652">
        <v>11</v>
      </c>
      <c r="G1652">
        <v>30</v>
      </c>
      <c r="H1652">
        <v>6.2</v>
      </c>
      <c r="I1652">
        <v>47</v>
      </c>
      <c r="J1652">
        <v>107</v>
      </c>
      <c r="K1652">
        <v>54606</v>
      </c>
      <c r="L1652">
        <v>6000000</v>
      </c>
      <c r="M1652" s="2">
        <f>VLOOKUP(A1652,Sheet2!$A$1:G5376,2,0)</f>
        <v>37092</v>
      </c>
      <c r="N1652" t="str">
        <f>VLOOKUP(A1652,Sheet2!$A$1:G5376,3,0)</f>
        <v>Color</v>
      </c>
      <c r="O1652" t="str">
        <f>VLOOKUP(A1652,Sheet2!$A$1:G5376,4,0)</f>
        <v>Comedy</v>
      </c>
      <c r="P1652" t="str">
        <f>VLOOKUP(A1652,Sheet2!$A$1:G5376,5,0)</f>
        <v>English</v>
      </c>
      <c r="Q1652" t="str">
        <f>VLOOKUP(A1652,Sheet2!$A$1:G5376,6,0)</f>
        <v>UK</v>
      </c>
      <c r="R1652" t="str">
        <f>VLOOKUP(A1652,Sheet2!$A$1:G5376,7,0)</f>
        <v>PG-13</v>
      </c>
      <c r="S1652" t="str">
        <f>IF(Table19[[#This Row],[Language]]="English","English","Other language")</f>
        <v>English</v>
      </c>
      <c r="T1652">
        <f>Table19[[#This Row],[Gross Revenue]]-Table19[[#This Row],[Budget]]</f>
        <v>-5945394</v>
      </c>
      <c r="U1652" s="1">
        <f>(Table19[[#This Row],[Gross Revenue]]/Table19[[#This Row],[Budget]])-1</f>
        <v>-0.99089899999999997</v>
      </c>
      <c r="V1652" t="str">
        <f t="shared" si="57"/>
        <v>90-110 minutes</v>
      </c>
      <c r="W1652">
        <f>Table19[[#This Row],[Profit]]/Table19[[#This Row],[Budget]]*100</f>
        <v>-99.0899</v>
      </c>
      <c r="X1652">
        <v>1637763</v>
      </c>
      <c r="Y1652">
        <v>0.19178668286445014</v>
      </c>
      <c r="Z1652" t="str">
        <f t="shared" si="59"/>
        <v>Low</v>
      </c>
    </row>
    <row r="1653" spans="1:26" x14ac:dyDescent="0.2">
      <c r="A1653" t="s">
        <v>5576</v>
      </c>
      <c r="B1653" t="s">
        <v>362</v>
      </c>
      <c r="C1653" t="s">
        <v>1443</v>
      </c>
      <c r="D1653">
        <v>13000</v>
      </c>
      <c r="E1653">
        <v>26451</v>
      </c>
      <c r="F1653">
        <v>118</v>
      </c>
      <c r="G1653">
        <v>10000</v>
      </c>
      <c r="H1653">
        <v>7.8</v>
      </c>
      <c r="I1653">
        <v>202</v>
      </c>
      <c r="J1653">
        <v>110</v>
      </c>
      <c r="K1653">
        <v>22494487</v>
      </c>
      <c r="L1653">
        <v>27000000</v>
      </c>
      <c r="M1653" s="2">
        <f>VLOOKUP(A1653,Sheet2!$A$1:G5377,2,0)</f>
        <v>39039</v>
      </c>
      <c r="N1653" t="str">
        <f>VLOOKUP(A1653,Sheet2!$A$1:G5377,3,0)</f>
        <v>Color</v>
      </c>
      <c r="O1653" t="str">
        <f>VLOOKUP(A1653,Sheet2!$A$1:G5377,4,0)</f>
        <v>Crime</v>
      </c>
      <c r="P1653" t="str">
        <f>VLOOKUP(A1653,Sheet2!$A$1:G5377,5,0)</f>
        <v>English</v>
      </c>
      <c r="Q1653" t="str">
        <f>VLOOKUP(A1653,Sheet2!$A$1:G5377,6,0)</f>
        <v>Germany</v>
      </c>
      <c r="R1653" t="str">
        <f>VLOOKUP(A1653,Sheet2!$A$1:G5377,7,0)</f>
        <v>R</v>
      </c>
      <c r="S1653" t="str">
        <f>IF(Table19[[#This Row],[Language]]="English","English","Other language")</f>
        <v>English</v>
      </c>
      <c r="T1653">
        <f>Table19[[#This Row],[Gross Revenue]]-Table19[[#This Row],[Budget]]</f>
        <v>-4505513</v>
      </c>
      <c r="U1653" s="1">
        <f>(Table19[[#This Row],[Gross Revenue]]/Table19[[#This Row],[Budget]])-1</f>
        <v>-0.1668708518518518</v>
      </c>
      <c r="V1653" t="str">
        <f t="shared" si="57"/>
        <v>90-110 minutes</v>
      </c>
      <c r="W1653">
        <f>Table19[[#This Row],[Profit]]/Table19[[#This Row],[Budget]]*100</f>
        <v>-16.687085185185186</v>
      </c>
      <c r="X1653">
        <v>-74533.5</v>
      </c>
      <c r="Y1653">
        <v>-7.4856785714285719E-3</v>
      </c>
      <c r="Z1653" t="str">
        <f t="shared" si="59"/>
        <v>Medium</v>
      </c>
    </row>
    <row r="1654" spans="1:26" x14ac:dyDescent="0.2">
      <c r="A1654" t="s">
        <v>3573</v>
      </c>
      <c r="B1654" t="s">
        <v>558</v>
      </c>
      <c r="C1654" t="s">
        <v>559</v>
      </c>
      <c r="D1654">
        <v>975</v>
      </c>
      <c r="E1654">
        <v>3580</v>
      </c>
      <c r="F1654">
        <v>0</v>
      </c>
      <c r="G1654">
        <v>177</v>
      </c>
      <c r="H1654">
        <v>5</v>
      </c>
      <c r="I1654">
        <v>60</v>
      </c>
      <c r="J1654">
        <v>105</v>
      </c>
      <c r="K1654">
        <v>10014234</v>
      </c>
      <c r="L1654">
        <v>65000000</v>
      </c>
      <c r="M1654" s="2">
        <f>VLOOKUP(A1654,Sheet2!$A$1:G5378,2,0)</f>
        <v>36700</v>
      </c>
      <c r="N1654" t="str">
        <f>VLOOKUP(A1654,Sheet2!$A$1:G5378,3,0)</f>
        <v>Color</v>
      </c>
      <c r="O1654" t="str">
        <f>VLOOKUP(A1654,Sheet2!$A$1:G5378,4,0)</f>
        <v>Comedy</v>
      </c>
      <c r="P1654" t="str">
        <f>VLOOKUP(A1654,Sheet2!$A$1:G5378,5,0)</f>
        <v>English</v>
      </c>
      <c r="Q1654" t="str">
        <f>VLOOKUP(A1654,Sheet2!$A$1:G5378,6,0)</f>
        <v>France</v>
      </c>
      <c r="R1654" t="str">
        <f>VLOOKUP(A1654,Sheet2!$A$1:G5378,7,0)</f>
        <v>R</v>
      </c>
      <c r="S1654" t="str">
        <f>IF(Table19[[#This Row],[Language]]="English","English","Other language")</f>
        <v>English</v>
      </c>
      <c r="T1654">
        <f>Table19[[#This Row],[Gross Revenue]]-Table19[[#This Row],[Budget]]</f>
        <v>-54985766</v>
      </c>
      <c r="U1654" s="1">
        <f>(Table19[[#This Row],[Gross Revenue]]/Table19[[#This Row],[Budget]])-1</f>
        <v>-0.84593486153846154</v>
      </c>
      <c r="V1654" t="str">
        <f t="shared" si="57"/>
        <v>90-110 minutes</v>
      </c>
      <c r="W1654">
        <f>Table19[[#This Row],[Profit]]/Table19[[#This Row],[Budget]]*100</f>
        <v>-84.593486153846158</v>
      </c>
      <c r="X1654">
        <v>1637763</v>
      </c>
      <c r="Y1654">
        <v>0.19178668286445014</v>
      </c>
      <c r="Z1654" t="str">
        <f t="shared" si="59"/>
        <v>High</v>
      </c>
    </row>
    <row r="1655" spans="1:26" x14ac:dyDescent="0.2">
      <c r="A1655" t="s">
        <v>4202</v>
      </c>
      <c r="B1655" t="s">
        <v>315</v>
      </c>
      <c r="C1655" t="s">
        <v>1327</v>
      </c>
      <c r="D1655">
        <v>21000</v>
      </c>
      <c r="E1655">
        <v>26334</v>
      </c>
      <c r="F1655">
        <v>161</v>
      </c>
      <c r="G1655">
        <v>672</v>
      </c>
      <c r="H1655">
        <v>5.9</v>
      </c>
      <c r="I1655">
        <v>106</v>
      </c>
      <c r="J1655">
        <v>124</v>
      </c>
      <c r="K1655">
        <v>5755286</v>
      </c>
      <c r="L1655">
        <v>55000000</v>
      </c>
      <c r="M1655" s="2">
        <f>VLOOKUP(A1655,Sheet2!$A$1:G5379,2,0)</f>
        <v>39215</v>
      </c>
      <c r="N1655" t="str">
        <f>VLOOKUP(A1655,Sheet2!$A$1:G5379,3,0)</f>
        <v>Color</v>
      </c>
      <c r="O1655" t="str">
        <f>VLOOKUP(A1655,Sheet2!$A$1:G5379,4,0)</f>
        <v>Drama</v>
      </c>
      <c r="P1655" t="str">
        <f>VLOOKUP(A1655,Sheet2!$A$1:G5379,5,0)</f>
        <v>English</v>
      </c>
      <c r="Q1655" t="str">
        <f>VLOOKUP(A1655,Sheet2!$A$1:G5379,6,0)</f>
        <v>USA</v>
      </c>
      <c r="R1655" t="str">
        <f>VLOOKUP(A1655,Sheet2!$A$1:G5379,7,0)</f>
        <v>PG-13</v>
      </c>
      <c r="S1655" t="str">
        <f>IF(Table19[[#This Row],[Language]]="English","English","Other language")</f>
        <v>English</v>
      </c>
      <c r="T1655">
        <f>Table19[[#This Row],[Gross Revenue]]-Table19[[#This Row],[Budget]]</f>
        <v>-49244714</v>
      </c>
      <c r="U1655" s="1">
        <f>(Table19[[#This Row],[Gross Revenue]]/Table19[[#This Row],[Budget]])-1</f>
        <v>-0.89535843636363632</v>
      </c>
      <c r="V1655" t="str">
        <f t="shared" si="57"/>
        <v>111-130 minutes</v>
      </c>
      <c r="W1655">
        <f>Table19[[#This Row],[Profit]]/Table19[[#This Row],[Budget]]*100</f>
        <v>-89.535843636363637</v>
      </c>
      <c r="X1655">
        <v>-434215.5</v>
      </c>
      <c r="Y1655">
        <v>-0.10115100772200772</v>
      </c>
      <c r="Z1655" t="str">
        <f t="shared" si="59"/>
        <v>High</v>
      </c>
    </row>
    <row r="1656" spans="1:26" x14ac:dyDescent="0.2">
      <c r="A1656" t="s">
        <v>4956</v>
      </c>
      <c r="B1656" t="s">
        <v>456</v>
      </c>
      <c r="C1656" t="s">
        <v>1447</v>
      </c>
      <c r="D1656">
        <v>19000</v>
      </c>
      <c r="E1656">
        <v>32325</v>
      </c>
      <c r="F1656">
        <v>0</v>
      </c>
      <c r="G1656">
        <v>83000</v>
      </c>
      <c r="H1656">
        <v>6.4</v>
      </c>
      <c r="I1656">
        <v>433</v>
      </c>
      <c r="J1656">
        <v>89</v>
      </c>
      <c r="K1656">
        <v>126546825</v>
      </c>
      <c r="L1656">
        <v>40000000</v>
      </c>
      <c r="M1656" s="2">
        <f>VLOOKUP(A1656,Sheet2!$A$1:G5380,2,0)</f>
        <v>41871</v>
      </c>
      <c r="N1656" t="str">
        <f>VLOOKUP(A1656,Sheet2!$A$1:G5380,3,0)</f>
        <v>Color</v>
      </c>
      <c r="O1656" t="str">
        <f>VLOOKUP(A1656,Sheet2!$A$1:G5380,4,0)</f>
        <v>Action</v>
      </c>
      <c r="P1656" t="str">
        <f>VLOOKUP(A1656,Sheet2!$A$1:G5380,5,0)</f>
        <v>English</v>
      </c>
      <c r="Q1656" t="str">
        <f>VLOOKUP(A1656,Sheet2!$A$1:G5380,6,0)</f>
        <v>France</v>
      </c>
      <c r="R1656" t="str">
        <f>VLOOKUP(A1656,Sheet2!$A$1:G5380,7,0)</f>
        <v>R</v>
      </c>
      <c r="S1656" t="str">
        <f>IF(Table19[[#This Row],[Language]]="English","English","Other language")</f>
        <v>English</v>
      </c>
      <c r="T1656">
        <f>Table19[[#This Row],[Gross Revenue]]-Table19[[#This Row],[Budget]]</f>
        <v>86546825</v>
      </c>
      <c r="U1656" s="1">
        <f>(Table19[[#This Row],[Gross Revenue]]/Table19[[#This Row],[Budget]])-1</f>
        <v>2.163670625</v>
      </c>
      <c r="V1656" t="str">
        <f t="shared" si="57"/>
        <v>&lt;90 minutes</v>
      </c>
      <c r="W1656">
        <f>Table19[[#This Row],[Profit]]/Table19[[#This Row],[Budget]]*100</f>
        <v>216.3670625</v>
      </c>
      <c r="X1656">
        <v>-1289919.5</v>
      </c>
      <c r="Y1656">
        <v>-4.8151417500000002E-2</v>
      </c>
      <c r="Z1656" t="str">
        <f t="shared" si="59"/>
        <v>High</v>
      </c>
    </row>
    <row r="1657" spans="1:26" x14ac:dyDescent="0.2">
      <c r="A1657" t="s">
        <v>3320</v>
      </c>
      <c r="B1657" t="s">
        <v>128</v>
      </c>
      <c r="C1657" t="s">
        <v>129</v>
      </c>
      <c r="D1657">
        <v>844</v>
      </c>
      <c r="E1657">
        <v>2289</v>
      </c>
      <c r="F1657">
        <v>0</v>
      </c>
      <c r="G1657">
        <v>24</v>
      </c>
      <c r="H1657">
        <v>3.6</v>
      </c>
      <c r="I1657">
        <v>13</v>
      </c>
      <c r="J1657">
        <v>100</v>
      </c>
      <c r="K1657">
        <v>428535</v>
      </c>
      <c r="L1657">
        <v>1000000</v>
      </c>
      <c r="M1657" s="2">
        <f>VLOOKUP(A1657,Sheet2!$A$1:G5381,2,0)</f>
        <v>36868</v>
      </c>
      <c r="N1657" t="str">
        <f>VLOOKUP(A1657,Sheet2!$A$1:G5381,3,0)</f>
        <v>Color</v>
      </c>
      <c r="O1657" t="str">
        <f>VLOOKUP(A1657,Sheet2!$A$1:G5381,4,0)</f>
        <v>Comedy</v>
      </c>
      <c r="P1657" t="str">
        <f>VLOOKUP(A1657,Sheet2!$A$1:G5381,5,0)</f>
        <v>English</v>
      </c>
      <c r="Q1657" t="str">
        <f>VLOOKUP(A1657,Sheet2!$A$1:G5381,6,0)</f>
        <v>USA</v>
      </c>
      <c r="R1657" t="str">
        <f>VLOOKUP(A1657,Sheet2!$A$1:G5381,7,0)</f>
        <v>R</v>
      </c>
      <c r="S1657" t="str">
        <f>IF(Table19[[#This Row],[Language]]="English","English","Other language")</f>
        <v>English</v>
      </c>
      <c r="T1657">
        <f>Table19[[#This Row],[Gross Revenue]]-Table19[[#This Row],[Budget]]</f>
        <v>-571465</v>
      </c>
      <c r="U1657" s="1">
        <f>(Table19[[#This Row],[Gross Revenue]]/Table19[[#This Row],[Budget]])-1</f>
        <v>-0.571465</v>
      </c>
      <c r="V1657" t="str">
        <f t="shared" si="57"/>
        <v>90-110 minutes</v>
      </c>
      <c r="W1657">
        <f>Table19[[#This Row],[Profit]]/Table19[[#This Row],[Budget]]*100</f>
        <v>-57.146500000000003</v>
      </c>
      <c r="X1657">
        <v>1637763</v>
      </c>
      <c r="Y1657">
        <v>0.19178668286445014</v>
      </c>
      <c r="Z1657" t="str">
        <f t="shared" si="59"/>
        <v>Low</v>
      </c>
    </row>
    <row r="1658" spans="1:26" x14ac:dyDescent="0.2">
      <c r="A1658" t="s">
        <v>3878</v>
      </c>
      <c r="B1658" t="s">
        <v>969</v>
      </c>
      <c r="C1658" t="s">
        <v>970</v>
      </c>
      <c r="D1658">
        <v>1000</v>
      </c>
      <c r="E1658">
        <v>2618</v>
      </c>
      <c r="F1658">
        <v>434</v>
      </c>
      <c r="G1658">
        <v>0</v>
      </c>
      <c r="H1658">
        <v>5.5</v>
      </c>
      <c r="I1658">
        <v>163</v>
      </c>
      <c r="J1658">
        <v>95</v>
      </c>
      <c r="K1658">
        <v>8460995</v>
      </c>
      <c r="L1658">
        <v>10000000</v>
      </c>
      <c r="M1658" s="2">
        <f>VLOOKUP(A1658,Sheet2!$A$1:G5382,2,0)</f>
        <v>40281</v>
      </c>
      <c r="N1658" t="str">
        <f>VLOOKUP(A1658,Sheet2!$A$1:G5382,3,0)</f>
        <v>Color</v>
      </c>
      <c r="O1658" t="str">
        <f>VLOOKUP(A1658,Sheet2!$A$1:G5382,4,0)</f>
        <v>Action</v>
      </c>
      <c r="P1658" t="str">
        <f>VLOOKUP(A1658,Sheet2!$A$1:G5382,5,0)</f>
        <v>English</v>
      </c>
      <c r="Q1658" t="str">
        <f>VLOOKUP(A1658,Sheet2!$A$1:G5382,6,0)</f>
        <v>USA</v>
      </c>
      <c r="R1658" t="str">
        <f>VLOOKUP(A1658,Sheet2!$A$1:G5382,7,0)</f>
        <v>R</v>
      </c>
      <c r="S1658" t="str">
        <f>IF(Table19[[#This Row],[Language]]="English","English","Other language")</f>
        <v>English</v>
      </c>
      <c r="T1658">
        <f>Table19[[#This Row],[Gross Revenue]]-Table19[[#This Row],[Budget]]</f>
        <v>-1539005</v>
      </c>
      <c r="U1658" s="1">
        <f>(Table19[[#This Row],[Gross Revenue]]/Table19[[#This Row],[Budget]])-1</f>
        <v>-0.1539005</v>
      </c>
      <c r="V1658" t="str">
        <f t="shared" si="57"/>
        <v>90-110 minutes</v>
      </c>
      <c r="W1658">
        <f>Table19[[#This Row],[Profit]]/Table19[[#This Row],[Budget]]*100</f>
        <v>-15.390049999999999</v>
      </c>
      <c r="X1658">
        <v>-1289919.5</v>
      </c>
      <c r="Y1658">
        <v>-4.8151417500000002E-2</v>
      </c>
      <c r="Z1658" t="str">
        <f t="shared" si="59"/>
        <v>Low</v>
      </c>
    </row>
    <row r="1659" spans="1:26" x14ac:dyDescent="0.2">
      <c r="A1659" t="s">
        <v>5429</v>
      </c>
      <c r="B1659" t="s">
        <v>211</v>
      </c>
      <c r="C1659" t="s">
        <v>2292</v>
      </c>
      <c r="D1659">
        <v>22000</v>
      </c>
      <c r="E1659">
        <v>26233</v>
      </c>
      <c r="F1659">
        <v>20</v>
      </c>
      <c r="G1659">
        <v>44000</v>
      </c>
      <c r="H1659">
        <v>6.7</v>
      </c>
      <c r="I1659">
        <v>391</v>
      </c>
      <c r="J1659">
        <v>105</v>
      </c>
      <c r="K1659">
        <v>26589953</v>
      </c>
      <c r="L1659">
        <v>10500000</v>
      </c>
      <c r="M1659" s="2">
        <f>VLOOKUP(A1659,Sheet2!$A$1:G5383,2,0)</f>
        <v>40405</v>
      </c>
      <c r="N1659" t="str">
        <f>VLOOKUP(A1659,Sheet2!$A$1:G5383,3,0)</f>
        <v>Color</v>
      </c>
      <c r="O1659" t="str">
        <f>VLOOKUP(A1659,Sheet2!$A$1:G5383,4,0)</f>
        <v>Action</v>
      </c>
      <c r="P1659" t="str">
        <f>VLOOKUP(A1659,Sheet2!$A$1:G5383,5,0)</f>
        <v>English</v>
      </c>
      <c r="Q1659" t="str">
        <f>VLOOKUP(A1659,Sheet2!$A$1:G5383,6,0)</f>
        <v>USA</v>
      </c>
      <c r="R1659" t="str">
        <f>VLOOKUP(A1659,Sheet2!$A$1:G5383,7,0)</f>
        <v>R</v>
      </c>
      <c r="S1659" t="str">
        <f>IF(Table19[[#This Row],[Language]]="English","English","Other language")</f>
        <v>English</v>
      </c>
      <c r="T1659">
        <f>Table19[[#This Row],[Gross Revenue]]-Table19[[#This Row],[Budget]]</f>
        <v>16089953</v>
      </c>
      <c r="U1659" s="1">
        <f>(Table19[[#This Row],[Gross Revenue]]/Table19[[#This Row],[Budget]])-1</f>
        <v>1.5323764761904761</v>
      </c>
      <c r="V1659" t="str">
        <f t="shared" si="57"/>
        <v>90-110 minutes</v>
      </c>
      <c r="W1659">
        <f>Table19[[#This Row],[Profit]]/Table19[[#This Row],[Budget]]*100</f>
        <v>153.23764761904761</v>
      </c>
      <c r="X1659">
        <v>-1289919.5</v>
      </c>
      <c r="Y1659">
        <v>-4.8151417500000002E-2</v>
      </c>
      <c r="Z1659" t="str">
        <f t="shared" si="59"/>
        <v>Low</v>
      </c>
    </row>
    <row r="1660" spans="1:26" x14ac:dyDescent="0.2">
      <c r="A1660" t="s">
        <v>3937</v>
      </c>
      <c r="B1660" t="s">
        <v>135</v>
      </c>
      <c r="C1660" t="s">
        <v>110</v>
      </c>
      <c r="D1660">
        <v>2000</v>
      </c>
      <c r="E1660">
        <v>2848</v>
      </c>
      <c r="F1660">
        <v>0</v>
      </c>
      <c r="G1660">
        <v>48000</v>
      </c>
      <c r="H1660">
        <v>5.6</v>
      </c>
      <c r="I1660">
        <v>260</v>
      </c>
      <c r="J1660">
        <v>107</v>
      </c>
      <c r="K1660">
        <v>7268659</v>
      </c>
      <c r="L1660">
        <v>20000000</v>
      </c>
      <c r="M1660" s="2">
        <f>VLOOKUP(A1660,Sheet2!$A$1:G5384,2,0)</f>
        <v>41474</v>
      </c>
      <c r="N1660" t="str">
        <f>VLOOKUP(A1660,Sheet2!$A$1:G5384,3,0)</f>
        <v>Color</v>
      </c>
      <c r="O1660" t="str">
        <f>VLOOKUP(A1660,Sheet2!$A$1:G5384,4,0)</f>
        <v>Action</v>
      </c>
      <c r="P1660" t="str">
        <f>VLOOKUP(A1660,Sheet2!$A$1:G5384,5,0)</f>
        <v>English</v>
      </c>
      <c r="Q1660" t="str">
        <f>VLOOKUP(A1660,Sheet2!$A$1:G5384,6,0)</f>
        <v>Russia</v>
      </c>
      <c r="R1660" t="str">
        <f>VLOOKUP(A1660,Sheet2!$A$1:G5384,7,0)</f>
        <v>R</v>
      </c>
      <c r="S1660" t="str">
        <f>IF(Table19[[#This Row],[Language]]="English","English","Other language")</f>
        <v>English</v>
      </c>
      <c r="T1660">
        <f>Table19[[#This Row],[Gross Revenue]]-Table19[[#This Row],[Budget]]</f>
        <v>-12731341</v>
      </c>
      <c r="U1660" s="1">
        <f>(Table19[[#This Row],[Gross Revenue]]/Table19[[#This Row],[Budget]])-1</f>
        <v>-0.63656705000000002</v>
      </c>
      <c r="V1660" t="str">
        <f t="shared" si="57"/>
        <v>90-110 minutes</v>
      </c>
      <c r="W1660">
        <f>Table19[[#This Row],[Profit]]/Table19[[#This Row],[Budget]]*100</f>
        <v>-63.656705000000002</v>
      </c>
      <c r="X1660">
        <v>-1289919.5</v>
      </c>
      <c r="Y1660">
        <v>-4.8151417500000002E-2</v>
      </c>
      <c r="Z1660" t="str">
        <f t="shared" si="59"/>
        <v>Medium</v>
      </c>
    </row>
    <row r="1661" spans="1:26" x14ac:dyDescent="0.2">
      <c r="A1661" t="s">
        <v>5466</v>
      </c>
      <c r="B1661" t="s">
        <v>529</v>
      </c>
      <c r="C1661" t="s">
        <v>2262</v>
      </c>
      <c r="D1661">
        <v>18000</v>
      </c>
      <c r="E1661">
        <v>19620</v>
      </c>
      <c r="F1661">
        <v>395</v>
      </c>
      <c r="G1661">
        <v>21000</v>
      </c>
      <c r="H1661">
        <v>6.8</v>
      </c>
      <c r="I1661">
        <v>134</v>
      </c>
      <c r="J1661">
        <v>129</v>
      </c>
      <c r="K1661">
        <v>537580</v>
      </c>
      <c r="L1661">
        <v>30000000</v>
      </c>
      <c r="M1661" s="2">
        <f>VLOOKUP(A1661,Sheet2!$A$1:G5385,2,0)</f>
        <v>40553</v>
      </c>
      <c r="N1661" t="str">
        <f>VLOOKUP(A1661,Sheet2!$A$1:G5385,3,0)</f>
        <v>Color</v>
      </c>
      <c r="O1661" t="str">
        <f>VLOOKUP(A1661,Sheet2!$A$1:G5385,4,0)</f>
        <v>Action</v>
      </c>
      <c r="P1661" t="str">
        <f>VLOOKUP(A1661,Sheet2!$A$1:G5385,5,0)</f>
        <v>English</v>
      </c>
      <c r="Q1661" t="str">
        <f>VLOOKUP(A1661,Sheet2!$A$1:G5385,6,0)</f>
        <v>USA</v>
      </c>
      <c r="R1661" t="str">
        <f>VLOOKUP(A1661,Sheet2!$A$1:G5385,7,0)</f>
        <v>R</v>
      </c>
      <c r="S1661" t="str">
        <f>IF(Table19[[#This Row],[Language]]="English","English","Other language")</f>
        <v>English</v>
      </c>
      <c r="T1661">
        <f>Table19[[#This Row],[Gross Revenue]]-Table19[[#This Row],[Budget]]</f>
        <v>-29462420</v>
      </c>
      <c r="U1661" s="1">
        <f>(Table19[[#This Row],[Gross Revenue]]/Table19[[#This Row],[Budget]])-1</f>
        <v>-0.98208066666666671</v>
      </c>
      <c r="V1661" t="str">
        <f t="shared" si="57"/>
        <v>111-130 minutes</v>
      </c>
      <c r="W1661">
        <f>Table19[[#This Row],[Profit]]/Table19[[#This Row],[Budget]]*100</f>
        <v>-98.208066666666667</v>
      </c>
      <c r="X1661">
        <v>-1289919.5</v>
      </c>
      <c r="Y1661">
        <v>-4.8151417500000002E-2</v>
      </c>
      <c r="Z1661" t="str">
        <f t="shared" si="59"/>
        <v>Medium</v>
      </c>
    </row>
    <row r="1662" spans="1:26" x14ac:dyDescent="0.2">
      <c r="A1662" t="s">
        <v>6226</v>
      </c>
      <c r="B1662" t="s">
        <v>2826</v>
      </c>
      <c r="C1662" t="s">
        <v>2781</v>
      </c>
      <c r="D1662">
        <v>972</v>
      </c>
      <c r="E1662">
        <v>2606</v>
      </c>
      <c r="F1662">
        <v>333</v>
      </c>
      <c r="G1662">
        <v>697</v>
      </c>
      <c r="H1662">
        <v>6.2</v>
      </c>
      <c r="I1662">
        <v>59</v>
      </c>
      <c r="J1662">
        <v>115</v>
      </c>
      <c r="K1662">
        <v>10556196</v>
      </c>
      <c r="L1662">
        <v>50000000</v>
      </c>
      <c r="M1662" s="2">
        <f>VLOOKUP(A1662,Sheet2!$A$1:G5386,2,0)</f>
        <v>35559</v>
      </c>
      <c r="N1662" t="str">
        <f>VLOOKUP(A1662,Sheet2!$A$1:G5386,3,0)</f>
        <v>Color</v>
      </c>
      <c r="O1662" t="str">
        <f>VLOOKUP(A1662,Sheet2!$A$1:G5386,4,0)</f>
        <v>Crime</v>
      </c>
      <c r="P1662" t="str">
        <f>VLOOKUP(A1662,Sheet2!$A$1:G5386,5,0)</f>
        <v>English</v>
      </c>
      <c r="Q1662" t="str">
        <f>VLOOKUP(A1662,Sheet2!$A$1:G5386,6,0)</f>
        <v>USA</v>
      </c>
      <c r="R1662" t="str">
        <f>VLOOKUP(A1662,Sheet2!$A$1:G5386,7,0)</f>
        <v>PG-13</v>
      </c>
      <c r="S1662" t="str">
        <f>IF(Table19[[#This Row],[Language]]="English","English","Other language")</f>
        <v>English</v>
      </c>
      <c r="T1662">
        <f>Table19[[#This Row],[Gross Revenue]]-Table19[[#This Row],[Budget]]</f>
        <v>-39443804</v>
      </c>
      <c r="U1662" s="1">
        <f>(Table19[[#This Row],[Gross Revenue]]/Table19[[#This Row],[Budget]])-1</f>
        <v>-0.78887607999999998</v>
      </c>
      <c r="V1662" t="str">
        <f t="shared" si="57"/>
        <v>111-130 minutes</v>
      </c>
      <c r="W1662">
        <f>Table19[[#This Row],[Profit]]/Table19[[#This Row],[Budget]]*100</f>
        <v>-78.887608</v>
      </c>
      <c r="X1662">
        <v>-74533.5</v>
      </c>
      <c r="Y1662">
        <v>-7.4856785714285719E-3</v>
      </c>
      <c r="Z1662" t="str">
        <f t="shared" si="59"/>
        <v>High</v>
      </c>
    </row>
    <row r="1663" spans="1:26" x14ac:dyDescent="0.2">
      <c r="A1663" t="s">
        <v>6579</v>
      </c>
      <c r="B1663" t="s">
        <v>2997</v>
      </c>
      <c r="C1663" t="s">
        <v>1234</v>
      </c>
      <c r="D1663">
        <v>745</v>
      </c>
      <c r="E1663">
        <v>1396</v>
      </c>
      <c r="F1663">
        <v>750</v>
      </c>
      <c r="G1663">
        <v>0</v>
      </c>
      <c r="H1663">
        <v>7.6</v>
      </c>
      <c r="I1663">
        <v>177</v>
      </c>
      <c r="J1663">
        <v>87</v>
      </c>
      <c r="K1663">
        <v>9003011</v>
      </c>
      <c r="L1663">
        <v>2000000</v>
      </c>
      <c r="M1663" s="2">
        <f>VLOOKUP(A1663,Sheet2!$A$1:G5387,2,0)</f>
        <v>29840</v>
      </c>
      <c r="N1663" t="str">
        <f>VLOOKUP(A1663,Sheet2!$A$1:G5387,3,0)</f>
        <v>Black and White</v>
      </c>
      <c r="O1663" t="str">
        <f>VLOOKUP(A1663,Sheet2!$A$1:G5387,4,0)</f>
        <v>Action</v>
      </c>
      <c r="P1663" t="str">
        <f>VLOOKUP(A1663,Sheet2!$A$1:G5387,5,0)</f>
        <v>English</v>
      </c>
      <c r="Q1663" t="str">
        <f>VLOOKUP(A1663,Sheet2!$A$1:G5387,6,0)</f>
        <v>Australia</v>
      </c>
      <c r="R1663" t="str">
        <f>VLOOKUP(A1663,Sheet2!$A$1:G5387,7,0)</f>
        <v>R</v>
      </c>
      <c r="S1663" t="str">
        <f>IF(Table19[[#This Row],[Language]]="English","English","Other language")</f>
        <v>English</v>
      </c>
      <c r="T1663">
        <f>Table19[[#This Row],[Gross Revenue]]-Table19[[#This Row],[Budget]]</f>
        <v>7003011</v>
      </c>
      <c r="U1663" s="1">
        <f>(Table19[[#This Row],[Gross Revenue]]/Table19[[#This Row],[Budget]])-1</f>
        <v>3.5015055000000004</v>
      </c>
      <c r="V1663" t="str">
        <f t="shared" si="57"/>
        <v>&lt;90 minutes</v>
      </c>
      <c r="W1663">
        <f>Table19[[#This Row],[Profit]]/Table19[[#This Row],[Budget]]*100</f>
        <v>350.15055000000001</v>
      </c>
      <c r="X1663">
        <v>-1289919.5</v>
      </c>
      <c r="Y1663">
        <v>-4.8151417500000002E-2</v>
      </c>
      <c r="Z1663" t="str">
        <f t="shared" si="59"/>
        <v>Low</v>
      </c>
    </row>
    <row r="1664" spans="1:26" x14ac:dyDescent="0.2">
      <c r="A1664" t="s">
        <v>4674</v>
      </c>
      <c r="B1664" t="s">
        <v>1746</v>
      </c>
      <c r="C1664" t="s">
        <v>1234</v>
      </c>
      <c r="D1664">
        <v>794</v>
      </c>
      <c r="E1664">
        <v>1529</v>
      </c>
      <c r="F1664">
        <v>750</v>
      </c>
      <c r="G1664">
        <v>0</v>
      </c>
      <c r="H1664">
        <v>6.2</v>
      </c>
      <c r="I1664">
        <v>117</v>
      </c>
      <c r="J1664">
        <v>107</v>
      </c>
      <c r="K1664">
        <v>36200000</v>
      </c>
      <c r="L1664">
        <v>12305523</v>
      </c>
      <c r="M1664" s="2">
        <f>VLOOKUP(A1664,Sheet2!$A$1:G5388,2,0)</f>
        <v>31355</v>
      </c>
      <c r="N1664" t="str">
        <f>VLOOKUP(A1664,Sheet2!$A$1:G5388,3,0)</f>
        <v>Color</v>
      </c>
      <c r="O1664" t="str">
        <f>VLOOKUP(A1664,Sheet2!$A$1:G5388,4,0)</f>
        <v>Action</v>
      </c>
      <c r="P1664" t="str">
        <f>VLOOKUP(A1664,Sheet2!$A$1:G5388,5,0)</f>
        <v>English</v>
      </c>
      <c r="Q1664" t="str">
        <f>VLOOKUP(A1664,Sheet2!$A$1:G5388,6,0)</f>
        <v>Australia</v>
      </c>
      <c r="R1664" t="str">
        <f>VLOOKUP(A1664,Sheet2!$A$1:G5388,7,0)</f>
        <v>PG-13</v>
      </c>
      <c r="S1664" t="str">
        <f>IF(Table19[[#This Row],[Language]]="English","English","Other language")</f>
        <v>English</v>
      </c>
      <c r="T1664">
        <f>Table19[[#This Row],[Gross Revenue]]-Table19[[#This Row],[Budget]]</f>
        <v>23894477</v>
      </c>
      <c r="U1664" s="1">
        <f>(Table19[[#This Row],[Gross Revenue]]/Table19[[#This Row],[Budget]])-1</f>
        <v>1.9417685050850744</v>
      </c>
      <c r="V1664" t="str">
        <f t="shared" si="57"/>
        <v>90-110 minutes</v>
      </c>
      <c r="W1664">
        <f>Table19[[#This Row],[Profit]]/Table19[[#This Row],[Budget]]*100</f>
        <v>194.17685050850744</v>
      </c>
      <c r="X1664">
        <v>-1289919.5</v>
      </c>
      <c r="Y1664">
        <v>-4.8151417500000002E-2</v>
      </c>
      <c r="Z1664" t="str">
        <f t="shared" si="59"/>
        <v>Low</v>
      </c>
    </row>
    <row r="1665" spans="1:26" x14ac:dyDescent="0.2">
      <c r="A1665" t="s">
        <v>6882</v>
      </c>
      <c r="B1665" t="s">
        <v>1827</v>
      </c>
      <c r="C1665" t="s">
        <v>1234</v>
      </c>
      <c r="D1665">
        <v>27000</v>
      </c>
      <c r="E1665">
        <v>40025</v>
      </c>
      <c r="F1665">
        <v>750</v>
      </c>
      <c r="G1665">
        <v>191000</v>
      </c>
      <c r="H1665">
        <v>8.1</v>
      </c>
      <c r="I1665">
        <v>739</v>
      </c>
      <c r="J1665">
        <v>120</v>
      </c>
      <c r="K1665">
        <v>153629485</v>
      </c>
      <c r="L1665">
        <v>150000000</v>
      </c>
      <c r="M1665" s="2">
        <f>VLOOKUP(A1665,Sheet2!$A$1:G5389,2,0)</f>
        <v>42096</v>
      </c>
      <c r="N1665" t="str">
        <f>VLOOKUP(A1665,Sheet2!$A$1:G5389,3,0)</f>
        <v>Color</v>
      </c>
      <c r="O1665" t="str">
        <f>VLOOKUP(A1665,Sheet2!$A$1:G5389,4,0)</f>
        <v>Action</v>
      </c>
      <c r="P1665" t="str">
        <f>VLOOKUP(A1665,Sheet2!$A$1:G5389,5,0)</f>
        <v>English</v>
      </c>
      <c r="Q1665" t="str">
        <f>VLOOKUP(A1665,Sheet2!$A$1:G5389,6,0)</f>
        <v>Australia</v>
      </c>
      <c r="R1665" t="str">
        <f>VLOOKUP(A1665,Sheet2!$A$1:G5389,7,0)</f>
        <v>R</v>
      </c>
      <c r="S1665" t="str">
        <f>IF(Table19[[#This Row],[Language]]="English","English","Other language")</f>
        <v>English</v>
      </c>
      <c r="T1665">
        <f>Table19[[#This Row],[Gross Revenue]]-Table19[[#This Row],[Budget]]</f>
        <v>3629485</v>
      </c>
      <c r="U1665" s="1">
        <f>(Table19[[#This Row],[Gross Revenue]]/Table19[[#This Row],[Budget]])-1</f>
        <v>2.4196566666666586E-2</v>
      </c>
      <c r="V1665" t="str">
        <f t="shared" si="57"/>
        <v>111-130 minutes</v>
      </c>
      <c r="W1665">
        <f>Table19[[#This Row],[Profit]]/Table19[[#This Row],[Budget]]*100</f>
        <v>2.4196566666666666</v>
      </c>
      <c r="X1665">
        <v>-1289919.5</v>
      </c>
      <c r="Y1665">
        <v>-4.8151417500000002E-2</v>
      </c>
      <c r="Z1665" t="str">
        <f t="shared" si="59"/>
        <v>High</v>
      </c>
    </row>
    <row r="1666" spans="1:26" x14ac:dyDescent="0.2">
      <c r="A1666" t="s">
        <v>4147</v>
      </c>
      <c r="B1666" t="s">
        <v>711</v>
      </c>
      <c r="C1666" t="s">
        <v>1271</v>
      </c>
      <c r="D1666">
        <v>939</v>
      </c>
      <c r="E1666">
        <v>2453</v>
      </c>
      <c r="F1666">
        <v>144</v>
      </c>
      <c r="G1666">
        <v>687</v>
      </c>
      <c r="H1666">
        <v>5.8</v>
      </c>
      <c r="I1666">
        <v>98</v>
      </c>
      <c r="J1666">
        <v>104</v>
      </c>
      <c r="K1666">
        <v>20668843</v>
      </c>
      <c r="L1666">
        <v>22000000</v>
      </c>
      <c r="M1666" s="2">
        <f>VLOOKUP(A1666,Sheet2!$A$1:G5390,2,0)</f>
        <v>39619</v>
      </c>
      <c r="N1666" t="str">
        <f>VLOOKUP(A1666,Sheet2!$A$1:G5390,3,0)</f>
        <v>Color</v>
      </c>
      <c r="O1666" t="str">
        <f>VLOOKUP(A1666,Sheet2!$A$1:G5390,4,0)</f>
        <v>Comedy</v>
      </c>
      <c r="P1666" t="str">
        <f>VLOOKUP(A1666,Sheet2!$A$1:G5390,5,0)</f>
        <v>English</v>
      </c>
      <c r="Q1666" t="str">
        <f>VLOOKUP(A1666,Sheet2!$A$1:G5390,6,0)</f>
        <v>USA</v>
      </c>
      <c r="R1666" t="str">
        <f>VLOOKUP(A1666,Sheet2!$A$1:G5390,7,0)</f>
        <v>PG-13</v>
      </c>
      <c r="S1666" t="str">
        <f>IF(Table19[[#This Row],[Language]]="English","English","Other language")</f>
        <v>English</v>
      </c>
      <c r="T1666">
        <f>Table19[[#This Row],[Gross Revenue]]-Table19[[#This Row],[Budget]]</f>
        <v>-1331157</v>
      </c>
      <c r="U1666" s="1">
        <f>(Table19[[#This Row],[Gross Revenue]]/Table19[[#This Row],[Budget]])-1</f>
        <v>-6.050713636363636E-2</v>
      </c>
      <c r="V1666" t="str">
        <f t="shared" ref="V1666:V1729" si="60">IF(J1666="","",IF(J1666&lt;90,"&lt;90 minutes",IF(J1666&lt;=110,"90-110 minutes",IF(J1666&lt;=130,"111-130 minutes",IF(J1666&lt;=150,"131-150 minutes","&gt;150 minutes")))))</f>
        <v>90-110 minutes</v>
      </c>
      <c r="W1666">
        <f>Table19[[#This Row],[Profit]]/Table19[[#This Row],[Budget]]*100</f>
        <v>-6.0507136363636356</v>
      </c>
      <c r="X1666">
        <v>1637763</v>
      </c>
      <c r="Y1666">
        <v>0.19178668286445014</v>
      </c>
      <c r="Z1666" t="str">
        <f t="shared" ref="Z1666" si="61">IF(L1666="","",IF(L1666&lt;=$AA$26,"Low",IF(L1666&lt;=$AA$28,"Medium","High")))</f>
        <v>Medium</v>
      </c>
    </row>
    <row r="1667" spans="1:26" x14ac:dyDescent="0.2">
      <c r="A1667" t="s">
        <v>6401</v>
      </c>
      <c r="B1667" t="s">
        <v>2908</v>
      </c>
      <c r="C1667" t="s">
        <v>2909</v>
      </c>
      <c r="D1667">
        <v>15</v>
      </c>
      <c r="E1667">
        <v>30</v>
      </c>
      <c r="F1667">
        <v>0</v>
      </c>
      <c r="G1667">
        <v>355</v>
      </c>
      <c r="H1667">
        <v>7.5</v>
      </c>
      <c r="I1667">
        <v>25</v>
      </c>
      <c r="J1667">
        <v>134</v>
      </c>
      <c r="K1667">
        <v>48856</v>
      </c>
      <c r="L1667">
        <v>11900000</v>
      </c>
      <c r="M1667" s="2">
        <f>VLOOKUP(A1667,Sheet2!$A$1:G5391,2,0)</f>
        <v>34217</v>
      </c>
      <c r="N1667" t="str">
        <f>VLOOKUP(A1667,Sheet2!$A$1:G5391,3,0)</f>
        <v>Color</v>
      </c>
      <c r="O1667" t="str">
        <f>VLOOKUP(A1667,Sheet2!$A$1:G5391,4,0)</f>
        <v>Drama</v>
      </c>
      <c r="P1667" t="str">
        <f>VLOOKUP(A1667,Sheet2!$A$1:G5391,5,0)</f>
        <v>Japanese</v>
      </c>
      <c r="Q1667" t="str">
        <f>VLOOKUP(A1667,Sheet2!$A$1:G5391,6,0)</f>
        <v>Japan</v>
      </c>
      <c r="R1667">
        <f>VLOOKUP(A1667,Sheet2!$A$1:G5391,7,0)</f>
        <v>0</v>
      </c>
      <c r="S1667" t="str">
        <f>IF(Table19[[#This Row],[Language]]="English","English","Other language")</f>
        <v>Other language</v>
      </c>
      <c r="T1667">
        <f>Table19[[#This Row],[Gross Revenue]]-Table19[[#This Row],[Budget]]</f>
        <v>-11851144</v>
      </c>
      <c r="U1667" s="1">
        <f>(Table19[[#This Row],[Gross Revenue]]/Table19[[#This Row],[Budget]])-1</f>
        <v>-0.99589445378151265</v>
      </c>
      <c r="V1667" t="str">
        <f t="shared" si="60"/>
        <v>131-150 minutes</v>
      </c>
      <c r="W1667">
        <f>Table19[[#This Row],[Profit]]/Table19[[#This Row],[Budget]]*100</f>
        <v>-99.589445378151268</v>
      </c>
      <c r="X1667">
        <v>-434215.5</v>
      </c>
      <c r="Y1667">
        <v>-0.10115100772200772</v>
      </c>
      <c r="Z1667" t="str">
        <f t="shared" ref="Z1667:Z1729" si="62">IF(L1667="","",IF(L1667&lt;=$AA$26,"Low",IF(L1667&lt;=$AA$28,"Medium","High")))</f>
        <v>Low</v>
      </c>
    </row>
    <row r="1668" spans="1:26" x14ac:dyDescent="0.2">
      <c r="A1668" t="s">
        <v>5709</v>
      </c>
      <c r="B1668" t="s">
        <v>537</v>
      </c>
      <c r="C1668" t="s">
        <v>2162</v>
      </c>
      <c r="D1668">
        <v>851</v>
      </c>
      <c r="E1668">
        <v>1777</v>
      </c>
      <c r="F1668">
        <v>35</v>
      </c>
      <c r="G1668">
        <v>0</v>
      </c>
      <c r="H1668">
        <v>6.9</v>
      </c>
      <c r="I1668">
        <v>181</v>
      </c>
      <c r="J1668">
        <v>86</v>
      </c>
      <c r="K1668">
        <v>193136719</v>
      </c>
      <c r="L1668">
        <v>75000000</v>
      </c>
      <c r="M1668" s="2">
        <f>VLOOKUP(A1668,Sheet2!$A$1:G5392,2,0)</f>
        <v>38434</v>
      </c>
      <c r="N1668" t="str">
        <f>VLOOKUP(A1668,Sheet2!$A$1:G5392,3,0)</f>
        <v>Color</v>
      </c>
      <c r="O1668" t="str">
        <f>VLOOKUP(A1668,Sheet2!$A$1:G5392,4,0)</f>
        <v>Adventure</v>
      </c>
      <c r="P1668" t="str">
        <f>VLOOKUP(A1668,Sheet2!$A$1:G5392,5,0)</f>
        <v>English</v>
      </c>
      <c r="Q1668" t="str">
        <f>VLOOKUP(A1668,Sheet2!$A$1:G5392,6,0)</f>
        <v>USA</v>
      </c>
      <c r="R1668" t="str">
        <f>VLOOKUP(A1668,Sheet2!$A$1:G5392,7,0)</f>
        <v>PG</v>
      </c>
      <c r="S1668" t="str">
        <f>IF(Table19[[#This Row],[Language]]="English","English","Other language")</f>
        <v>English</v>
      </c>
      <c r="T1668">
        <f>Table19[[#This Row],[Gross Revenue]]-Table19[[#This Row],[Budget]]</f>
        <v>118136719</v>
      </c>
      <c r="U1668" s="1">
        <f>(Table19[[#This Row],[Gross Revenue]]/Table19[[#This Row],[Budget]])-1</f>
        <v>1.5751562533333332</v>
      </c>
      <c r="V1668" t="str">
        <f t="shared" si="60"/>
        <v>&lt;90 minutes</v>
      </c>
      <c r="W1668">
        <f>Table19[[#This Row],[Profit]]/Table19[[#This Row],[Budget]]*100</f>
        <v>157.51562533333333</v>
      </c>
      <c r="X1668">
        <v>3892693.5</v>
      </c>
      <c r="Y1668">
        <v>0.11726928571428571</v>
      </c>
      <c r="Z1668" t="str">
        <f t="shared" si="62"/>
        <v>High</v>
      </c>
    </row>
    <row r="1669" spans="1:26" x14ac:dyDescent="0.2">
      <c r="A1669" t="s">
        <v>5683</v>
      </c>
      <c r="B1669" t="s">
        <v>537</v>
      </c>
      <c r="C1669" t="s">
        <v>2162</v>
      </c>
      <c r="D1669">
        <v>851</v>
      </c>
      <c r="E1669">
        <v>2444</v>
      </c>
      <c r="F1669">
        <v>35</v>
      </c>
      <c r="G1669">
        <v>17000</v>
      </c>
      <c r="H1669">
        <v>6.9</v>
      </c>
      <c r="I1669">
        <v>211</v>
      </c>
      <c r="J1669">
        <v>93</v>
      </c>
      <c r="K1669">
        <v>216366733</v>
      </c>
      <c r="L1669">
        <v>145000000</v>
      </c>
      <c r="M1669" s="2">
        <f>VLOOKUP(A1669,Sheet2!$A$1:G5393,2,0)</f>
        <v>41165</v>
      </c>
      <c r="N1669" t="str">
        <f>VLOOKUP(A1669,Sheet2!$A$1:G5393,3,0)</f>
        <v>Color</v>
      </c>
      <c r="O1669" t="str">
        <f>VLOOKUP(A1669,Sheet2!$A$1:G5393,4,0)</f>
        <v>Adventure</v>
      </c>
      <c r="P1669" t="str">
        <f>VLOOKUP(A1669,Sheet2!$A$1:G5393,5,0)</f>
        <v>English</v>
      </c>
      <c r="Q1669" t="str">
        <f>VLOOKUP(A1669,Sheet2!$A$1:G5393,6,0)</f>
        <v>USA</v>
      </c>
      <c r="R1669" t="str">
        <f>VLOOKUP(A1669,Sheet2!$A$1:G5393,7,0)</f>
        <v>PG</v>
      </c>
      <c r="S1669" t="str">
        <f>IF(Table19[[#This Row],[Language]]="English","English","Other language")</f>
        <v>English</v>
      </c>
      <c r="T1669">
        <f>Table19[[#This Row],[Gross Revenue]]-Table19[[#This Row],[Budget]]</f>
        <v>71366733</v>
      </c>
      <c r="U1669" s="1">
        <f>(Table19[[#This Row],[Gross Revenue]]/Table19[[#This Row],[Budget]])-1</f>
        <v>0.49218436551724132</v>
      </c>
      <c r="V1669" t="str">
        <f t="shared" si="60"/>
        <v>90-110 minutes</v>
      </c>
      <c r="W1669">
        <f>Table19[[#This Row],[Profit]]/Table19[[#This Row],[Budget]]*100</f>
        <v>49.218436551724139</v>
      </c>
      <c r="X1669">
        <v>3892693.5</v>
      </c>
      <c r="Y1669">
        <v>0.11726928571428571</v>
      </c>
      <c r="Z1669" t="str">
        <f t="shared" si="62"/>
        <v>High</v>
      </c>
    </row>
    <row r="1670" spans="1:26" x14ac:dyDescent="0.2">
      <c r="A1670" t="s">
        <v>5394</v>
      </c>
      <c r="B1670" t="s">
        <v>898</v>
      </c>
      <c r="C1670" t="s">
        <v>2162</v>
      </c>
      <c r="D1670">
        <v>1000</v>
      </c>
      <c r="E1670">
        <v>3285</v>
      </c>
      <c r="F1670">
        <v>35</v>
      </c>
      <c r="G1670">
        <v>0</v>
      </c>
      <c r="H1670">
        <v>6.7</v>
      </c>
      <c r="I1670">
        <v>167</v>
      </c>
      <c r="J1670">
        <v>89</v>
      </c>
      <c r="K1670">
        <v>179982968</v>
      </c>
      <c r="L1670">
        <v>150000000</v>
      </c>
      <c r="M1670" s="2">
        <f>VLOOKUP(A1670,Sheet2!$A$1:G5394,2,0)</f>
        <v>39791</v>
      </c>
      <c r="N1670" t="str">
        <f>VLOOKUP(A1670,Sheet2!$A$1:G5394,3,0)</f>
        <v>Color</v>
      </c>
      <c r="O1670" t="str">
        <f>VLOOKUP(A1670,Sheet2!$A$1:G5394,4,0)</f>
        <v>Action</v>
      </c>
      <c r="P1670" t="str">
        <f>VLOOKUP(A1670,Sheet2!$A$1:G5394,5,0)</f>
        <v>English</v>
      </c>
      <c r="Q1670" t="str">
        <f>VLOOKUP(A1670,Sheet2!$A$1:G5394,6,0)</f>
        <v>USA</v>
      </c>
      <c r="R1670" t="str">
        <f>VLOOKUP(A1670,Sheet2!$A$1:G5394,7,0)</f>
        <v>PG</v>
      </c>
      <c r="S1670" t="str">
        <f>IF(Table19[[#This Row],[Language]]="English","English","Other language")</f>
        <v>English</v>
      </c>
      <c r="T1670">
        <f>Table19[[#This Row],[Gross Revenue]]-Table19[[#This Row],[Budget]]</f>
        <v>29982968</v>
      </c>
      <c r="U1670" s="1">
        <f>(Table19[[#This Row],[Gross Revenue]]/Table19[[#This Row],[Budget]])-1</f>
        <v>0.19988645333333332</v>
      </c>
      <c r="V1670" t="str">
        <f t="shared" si="60"/>
        <v>&lt;90 minutes</v>
      </c>
      <c r="W1670">
        <f>Table19[[#This Row],[Profit]]/Table19[[#This Row],[Budget]]*100</f>
        <v>19.988645333333331</v>
      </c>
      <c r="X1670">
        <v>-1289919.5</v>
      </c>
      <c r="Y1670">
        <v>-4.8151417500000002E-2</v>
      </c>
      <c r="Z1670" t="str">
        <f t="shared" si="62"/>
        <v>High</v>
      </c>
    </row>
    <row r="1671" spans="1:26" x14ac:dyDescent="0.2">
      <c r="A1671" t="s">
        <v>4901</v>
      </c>
      <c r="B1671" t="s">
        <v>988</v>
      </c>
      <c r="C1671" t="s">
        <v>988</v>
      </c>
      <c r="D1671">
        <v>4000</v>
      </c>
      <c r="E1671">
        <v>5245</v>
      </c>
      <c r="F1671">
        <v>4000</v>
      </c>
      <c r="G1671">
        <v>393</v>
      </c>
      <c r="H1671">
        <v>6.4</v>
      </c>
      <c r="I1671">
        <v>81</v>
      </c>
      <c r="J1671">
        <v>95</v>
      </c>
      <c r="K1671">
        <v>5308707</v>
      </c>
      <c r="L1671">
        <v>5000000</v>
      </c>
      <c r="M1671" s="2">
        <f>VLOOKUP(A1671,Sheet2!$A$1:G5395,2,0)</f>
        <v>37010</v>
      </c>
      <c r="N1671" t="str">
        <f>VLOOKUP(A1671,Sheet2!$A$1:G5395,3,0)</f>
        <v>Color</v>
      </c>
      <c r="O1671" t="str">
        <f>VLOOKUP(A1671,Sheet2!$A$1:G5395,4,0)</f>
        <v>Comedy</v>
      </c>
      <c r="P1671" t="str">
        <f>VLOOKUP(A1671,Sheet2!$A$1:G5395,5,0)</f>
        <v>English</v>
      </c>
      <c r="Q1671" t="str">
        <f>VLOOKUP(A1671,Sheet2!$A$1:G5395,6,0)</f>
        <v>USA</v>
      </c>
      <c r="R1671" t="str">
        <f>VLOOKUP(A1671,Sheet2!$A$1:G5395,7,0)</f>
        <v>R</v>
      </c>
      <c r="S1671" t="str">
        <f>IF(Table19[[#This Row],[Language]]="English","English","Other language")</f>
        <v>English</v>
      </c>
      <c r="T1671">
        <f>Table19[[#This Row],[Gross Revenue]]-Table19[[#This Row],[Budget]]</f>
        <v>308707</v>
      </c>
      <c r="U1671" s="1">
        <f>(Table19[[#This Row],[Gross Revenue]]/Table19[[#This Row],[Budget]])-1</f>
        <v>6.1741400000000057E-2</v>
      </c>
      <c r="V1671" t="str">
        <f t="shared" si="60"/>
        <v>90-110 minutes</v>
      </c>
      <c r="W1671">
        <f>Table19[[#This Row],[Profit]]/Table19[[#This Row],[Budget]]*100</f>
        <v>6.1741400000000004</v>
      </c>
      <c r="X1671">
        <v>1637763</v>
      </c>
      <c r="Y1671">
        <v>0.19178668286445014</v>
      </c>
      <c r="Z1671" t="str">
        <f t="shared" si="62"/>
        <v>Low</v>
      </c>
    </row>
    <row r="1672" spans="1:26" x14ac:dyDescent="0.2">
      <c r="A1672" t="s">
        <v>6043</v>
      </c>
      <c r="B1672" t="s">
        <v>185</v>
      </c>
      <c r="C1672" t="s">
        <v>2159</v>
      </c>
      <c r="D1672">
        <v>5000</v>
      </c>
      <c r="E1672">
        <v>7692</v>
      </c>
      <c r="F1672">
        <v>13</v>
      </c>
      <c r="G1672">
        <v>0</v>
      </c>
      <c r="H1672">
        <v>7.2</v>
      </c>
      <c r="I1672">
        <v>163</v>
      </c>
      <c r="J1672">
        <v>113</v>
      </c>
      <c r="K1672">
        <v>1094798</v>
      </c>
      <c r="L1672">
        <v>7200000</v>
      </c>
      <c r="M1672" s="2">
        <f>VLOOKUP(A1672,Sheet2!$A$1:G5396,2,0)</f>
        <v>40516</v>
      </c>
      <c r="N1672" t="str">
        <f>VLOOKUP(A1672,Sheet2!$A$1:G5396,3,0)</f>
        <v>Color</v>
      </c>
      <c r="O1672" t="str">
        <f>VLOOKUP(A1672,Sheet2!$A$1:G5396,4,0)</f>
        <v>Biography</v>
      </c>
      <c r="P1672" t="str">
        <f>VLOOKUP(A1672,Sheet2!$A$1:G5396,5,0)</f>
        <v>English</v>
      </c>
      <c r="Q1672" t="str">
        <f>VLOOKUP(A1672,Sheet2!$A$1:G5396,6,0)</f>
        <v>UK</v>
      </c>
      <c r="R1672" t="str">
        <f>VLOOKUP(A1672,Sheet2!$A$1:G5396,7,0)</f>
        <v>R</v>
      </c>
      <c r="S1672" t="str">
        <f>IF(Table19[[#This Row],[Language]]="English","English","Other language")</f>
        <v>English</v>
      </c>
      <c r="T1672">
        <f>Table19[[#This Row],[Gross Revenue]]-Table19[[#This Row],[Budget]]</f>
        <v>-6105202</v>
      </c>
      <c r="U1672" s="1">
        <f>(Table19[[#This Row],[Gross Revenue]]/Table19[[#This Row],[Budget]])-1</f>
        <v>-0.84794472222222228</v>
      </c>
      <c r="V1672" t="str">
        <f t="shared" si="60"/>
        <v>111-130 minutes</v>
      </c>
      <c r="W1672">
        <f>Table19[[#This Row],[Profit]]/Table19[[#This Row],[Budget]]*100</f>
        <v>-84.794472222222211</v>
      </c>
      <c r="X1672">
        <v>-1289919.5</v>
      </c>
      <c r="Y1672">
        <v>-4.8151417500000002E-2</v>
      </c>
      <c r="Z1672" t="str">
        <f t="shared" si="62"/>
        <v>Low</v>
      </c>
    </row>
    <row r="1673" spans="1:26" x14ac:dyDescent="0.2">
      <c r="A1673" t="s">
        <v>4152</v>
      </c>
      <c r="B1673" t="s">
        <v>907</v>
      </c>
      <c r="C1673" t="s">
        <v>1278</v>
      </c>
      <c r="D1673">
        <v>1000</v>
      </c>
      <c r="E1673">
        <v>4298</v>
      </c>
      <c r="F1673">
        <v>10</v>
      </c>
      <c r="G1673">
        <v>3000</v>
      </c>
      <c r="H1673">
        <v>5.8</v>
      </c>
      <c r="I1673">
        <v>128</v>
      </c>
      <c r="J1673">
        <v>101</v>
      </c>
      <c r="K1673">
        <v>46012734</v>
      </c>
      <c r="L1673">
        <v>40000000</v>
      </c>
      <c r="M1673" s="2">
        <f>VLOOKUP(A1673,Sheet2!$A$1:G5397,2,0)</f>
        <v>39587</v>
      </c>
      <c r="N1673" t="str">
        <f>VLOOKUP(A1673,Sheet2!$A$1:G5397,3,0)</f>
        <v>Color</v>
      </c>
      <c r="O1673" t="str">
        <f>VLOOKUP(A1673,Sheet2!$A$1:G5397,4,0)</f>
        <v>Comedy</v>
      </c>
      <c r="P1673" t="str">
        <f>VLOOKUP(A1673,Sheet2!$A$1:G5397,5,0)</f>
        <v>English</v>
      </c>
      <c r="Q1673" t="str">
        <f>VLOOKUP(A1673,Sheet2!$A$1:G5397,6,0)</f>
        <v>USA</v>
      </c>
      <c r="R1673" t="str">
        <f>VLOOKUP(A1673,Sheet2!$A$1:G5397,7,0)</f>
        <v>PG-13</v>
      </c>
      <c r="S1673" t="str">
        <f>IF(Table19[[#This Row],[Language]]="English","English","Other language")</f>
        <v>English</v>
      </c>
      <c r="T1673">
        <f>Table19[[#This Row],[Gross Revenue]]-Table19[[#This Row],[Budget]]</f>
        <v>6012734</v>
      </c>
      <c r="U1673" s="1">
        <f>(Table19[[#This Row],[Gross Revenue]]/Table19[[#This Row],[Budget]])-1</f>
        <v>0.15031835000000004</v>
      </c>
      <c r="V1673" t="str">
        <f t="shared" si="60"/>
        <v>90-110 minutes</v>
      </c>
      <c r="W1673">
        <f>Table19[[#This Row],[Profit]]/Table19[[#This Row],[Budget]]*100</f>
        <v>15.031834999999999</v>
      </c>
      <c r="X1673">
        <v>1637763</v>
      </c>
      <c r="Y1673">
        <v>0.19178668286445014</v>
      </c>
      <c r="Z1673" t="str">
        <f t="shared" si="62"/>
        <v>High</v>
      </c>
    </row>
    <row r="1674" spans="1:26" x14ac:dyDescent="0.2">
      <c r="A1674" t="s">
        <v>3599</v>
      </c>
      <c r="B1674" t="s">
        <v>599</v>
      </c>
      <c r="C1674" t="s">
        <v>228</v>
      </c>
      <c r="D1674">
        <v>1000</v>
      </c>
      <c r="E1674">
        <v>5264</v>
      </c>
      <c r="F1674">
        <v>0</v>
      </c>
      <c r="G1674">
        <v>676</v>
      </c>
      <c r="H1674">
        <v>5</v>
      </c>
      <c r="I1674">
        <v>46</v>
      </c>
      <c r="J1674">
        <v>107</v>
      </c>
      <c r="K1674">
        <v>63231524</v>
      </c>
      <c r="L1674">
        <v>6000000</v>
      </c>
      <c r="M1674" s="2">
        <f>VLOOKUP(A1674,Sheet2!$A$1:G5398,2,0)</f>
        <v>38755</v>
      </c>
      <c r="N1674" t="str">
        <f>VLOOKUP(A1674,Sheet2!$A$1:G5398,3,0)</f>
        <v>Color</v>
      </c>
      <c r="O1674" t="str">
        <f>VLOOKUP(A1674,Sheet2!$A$1:G5398,4,0)</f>
        <v>Comedy</v>
      </c>
      <c r="P1674" t="str">
        <f>VLOOKUP(A1674,Sheet2!$A$1:G5398,5,0)</f>
        <v>English</v>
      </c>
      <c r="Q1674" t="str">
        <f>VLOOKUP(A1674,Sheet2!$A$1:G5398,6,0)</f>
        <v>USA</v>
      </c>
      <c r="R1674" t="str">
        <f>VLOOKUP(A1674,Sheet2!$A$1:G5398,7,0)</f>
        <v>PG-13</v>
      </c>
      <c r="S1674" t="str">
        <f>IF(Table19[[#This Row],[Language]]="English","English","Other language")</f>
        <v>English</v>
      </c>
      <c r="T1674">
        <f>Table19[[#This Row],[Gross Revenue]]-Table19[[#This Row],[Budget]]</f>
        <v>57231524</v>
      </c>
      <c r="U1674" s="1">
        <f>(Table19[[#This Row],[Gross Revenue]]/Table19[[#This Row],[Budget]])-1</f>
        <v>9.538587333333334</v>
      </c>
      <c r="V1674" t="str">
        <f t="shared" si="60"/>
        <v>90-110 minutes</v>
      </c>
      <c r="W1674">
        <f>Table19[[#This Row],[Profit]]/Table19[[#This Row],[Budget]]*100</f>
        <v>953.85873333333336</v>
      </c>
      <c r="X1674">
        <v>1637763</v>
      </c>
      <c r="Y1674">
        <v>0.19178668286445014</v>
      </c>
      <c r="Z1674" t="str">
        <f t="shared" si="62"/>
        <v>Low</v>
      </c>
    </row>
    <row r="1675" spans="1:26" x14ac:dyDescent="0.2">
      <c r="A1675" t="s">
        <v>3531</v>
      </c>
      <c r="B1675" t="s">
        <v>492</v>
      </c>
      <c r="C1675" t="s">
        <v>228</v>
      </c>
      <c r="D1675">
        <v>982</v>
      </c>
      <c r="E1675">
        <v>2753</v>
      </c>
      <c r="F1675">
        <v>0</v>
      </c>
      <c r="G1675">
        <v>0</v>
      </c>
      <c r="H1675">
        <v>4.8</v>
      </c>
      <c r="I1675">
        <v>31</v>
      </c>
      <c r="J1675">
        <v>114</v>
      </c>
      <c r="K1675">
        <v>65623128</v>
      </c>
      <c r="L1675">
        <v>20000000</v>
      </c>
      <c r="M1675" s="2">
        <f>VLOOKUP(A1675,Sheet2!$A$1:G5399,2,0)</f>
        <v>40921</v>
      </c>
      <c r="N1675" t="str">
        <f>VLOOKUP(A1675,Sheet2!$A$1:G5399,3,0)</f>
        <v>Color</v>
      </c>
      <c r="O1675" t="str">
        <f>VLOOKUP(A1675,Sheet2!$A$1:G5399,4,0)</f>
        <v>Comedy</v>
      </c>
      <c r="P1675" t="str">
        <f>VLOOKUP(A1675,Sheet2!$A$1:G5399,5,0)</f>
        <v>English</v>
      </c>
      <c r="Q1675" t="str">
        <f>VLOOKUP(A1675,Sheet2!$A$1:G5399,6,0)</f>
        <v>USA</v>
      </c>
      <c r="R1675" t="str">
        <f>VLOOKUP(A1675,Sheet2!$A$1:G5399,7,0)</f>
        <v>PG-13</v>
      </c>
      <c r="S1675" t="str">
        <f>IF(Table19[[#This Row],[Language]]="English","English","Other language")</f>
        <v>English</v>
      </c>
      <c r="T1675">
        <f>Table19[[#This Row],[Gross Revenue]]-Table19[[#This Row],[Budget]]</f>
        <v>45623128</v>
      </c>
      <c r="U1675" s="1">
        <f>(Table19[[#This Row],[Gross Revenue]]/Table19[[#This Row],[Budget]])-1</f>
        <v>2.2811564</v>
      </c>
      <c r="V1675" t="str">
        <f t="shared" si="60"/>
        <v>111-130 minutes</v>
      </c>
      <c r="W1675">
        <f>Table19[[#This Row],[Profit]]/Table19[[#This Row],[Budget]]*100</f>
        <v>228.11563999999998</v>
      </c>
      <c r="X1675">
        <v>1637763</v>
      </c>
      <c r="Y1675">
        <v>0.19178668286445014</v>
      </c>
      <c r="Z1675" t="str">
        <f t="shared" si="62"/>
        <v>Medium</v>
      </c>
    </row>
    <row r="1676" spans="1:26" x14ac:dyDescent="0.2">
      <c r="A1676" t="s">
        <v>3921</v>
      </c>
      <c r="B1676" t="s">
        <v>1013</v>
      </c>
      <c r="C1676" t="s">
        <v>1014</v>
      </c>
      <c r="D1676">
        <v>584</v>
      </c>
      <c r="E1676">
        <v>1885</v>
      </c>
      <c r="F1676">
        <v>9</v>
      </c>
      <c r="G1676">
        <v>22000</v>
      </c>
      <c r="H1676">
        <v>5.6</v>
      </c>
      <c r="I1676">
        <v>256</v>
      </c>
      <c r="J1676">
        <v>95</v>
      </c>
      <c r="K1676">
        <v>131175</v>
      </c>
      <c r="L1676">
        <v>8500000</v>
      </c>
      <c r="M1676" s="2">
        <f>VLOOKUP(A1676,Sheet2!$A$1:G5400,2,0)</f>
        <v>42320</v>
      </c>
      <c r="N1676" t="str">
        <f>VLOOKUP(A1676,Sheet2!$A$1:G5400,3,0)</f>
        <v>Color</v>
      </c>
      <c r="O1676" t="str">
        <f>VLOOKUP(A1676,Sheet2!$A$1:G5400,4,0)</f>
        <v>Drama</v>
      </c>
      <c r="P1676" t="str">
        <f>VLOOKUP(A1676,Sheet2!$A$1:G5400,5,0)</f>
        <v>English</v>
      </c>
      <c r="Q1676" t="str">
        <f>VLOOKUP(A1676,Sheet2!$A$1:G5400,6,0)</f>
        <v>USA</v>
      </c>
      <c r="R1676" t="str">
        <f>VLOOKUP(A1676,Sheet2!$A$1:G5400,7,0)</f>
        <v>PG-13</v>
      </c>
      <c r="S1676" t="str">
        <f>IF(Table19[[#This Row],[Language]]="English","English","Other language")</f>
        <v>English</v>
      </c>
      <c r="T1676">
        <f>Table19[[#This Row],[Gross Revenue]]-Table19[[#This Row],[Budget]]</f>
        <v>-8368825</v>
      </c>
      <c r="U1676" s="1">
        <f>(Table19[[#This Row],[Gross Revenue]]/Table19[[#This Row],[Budget]])-1</f>
        <v>-0.98456764705882349</v>
      </c>
      <c r="V1676" t="str">
        <f t="shared" si="60"/>
        <v>90-110 minutes</v>
      </c>
      <c r="W1676">
        <f>Table19[[#This Row],[Profit]]/Table19[[#This Row],[Budget]]*100</f>
        <v>-98.45676470588235</v>
      </c>
      <c r="X1676">
        <v>-434215.5</v>
      </c>
      <c r="Y1676">
        <v>-0.10115100772200772</v>
      </c>
      <c r="Z1676" t="str">
        <f t="shared" si="62"/>
        <v>Low</v>
      </c>
    </row>
    <row r="1677" spans="1:26" x14ac:dyDescent="0.2">
      <c r="A1677" t="s">
        <v>4547</v>
      </c>
      <c r="B1677" t="s">
        <v>800</v>
      </c>
      <c r="C1677" t="s">
        <v>90</v>
      </c>
      <c r="D1677">
        <v>17000</v>
      </c>
      <c r="E1677">
        <v>46646</v>
      </c>
      <c r="F1677">
        <v>0</v>
      </c>
      <c r="G1677">
        <v>54000</v>
      </c>
      <c r="H1677">
        <v>6.1</v>
      </c>
      <c r="I1677">
        <v>324</v>
      </c>
      <c r="J1677">
        <v>110</v>
      </c>
      <c r="K1677">
        <v>113709992</v>
      </c>
      <c r="L1677">
        <v>7000000</v>
      </c>
      <c r="M1677" s="2">
        <f>VLOOKUP(A1677,Sheet2!$A$1:G5401,2,0)</f>
        <v>40946</v>
      </c>
      <c r="N1677" t="str">
        <f>VLOOKUP(A1677,Sheet2!$A$1:G5401,3,0)</f>
        <v>Color</v>
      </c>
      <c r="O1677" t="str">
        <f>VLOOKUP(A1677,Sheet2!$A$1:G5401,4,0)</f>
        <v>Comedy</v>
      </c>
      <c r="P1677" t="str">
        <f>VLOOKUP(A1677,Sheet2!$A$1:G5401,5,0)</f>
        <v>English</v>
      </c>
      <c r="Q1677" t="str">
        <f>VLOOKUP(A1677,Sheet2!$A$1:G5401,6,0)</f>
        <v>USA</v>
      </c>
      <c r="R1677" t="str">
        <f>VLOOKUP(A1677,Sheet2!$A$1:G5401,7,0)</f>
        <v>R</v>
      </c>
      <c r="S1677" t="str">
        <f>IF(Table19[[#This Row],[Language]]="English","English","Other language")</f>
        <v>English</v>
      </c>
      <c r="T1677">
        <f>Table19[[#This Row],[Gross Revenue]]-Table19[[#This Row],[Budget]]</f>
        <v>106709992</v>
      </c>
      <c r="U1677" s="1">
        <f>(Table19[[#This Row],[Gross Revenue]]/Table19[[#This Row],[Budget]])-1</f>
        <v>15.244284571428572</v>
      </c>
      <c r="V1677" t="str">
        <f t="shared" si="60"/>
        <v>90-110 minutes</v>
      </c>
      <c r="W1677">
        <f>Table19[[#This Row],[Profit]]/Table19[[#This Row],[Budget]]*100</f>
        <v>1524.428457142857</v>
      </c>
      <c r="X1677">
        <v>1637763</v>
      </c>
      <c r="Y1677">
        <v>0.19178668286445014</v>
      </c>
      <c r="Z1677" t="str">
        <f t="shared" si="62"/>
        <v>Low</v>
      </c>
    </row>
    <row r="1678" spans="1:26" x14ac:dyDescent="0.2">
      <c r="A1678" t="s">
        <v>4085</v>
      </c>
      <c r="B1678" t="s">
        <v>1200</v>
      </c>
      <c r="C1678" t="s">
        <v>1201</v>
      </c>
      <c r="D1678">
        <v>20000</v>
      </c>
      <c r="E1678">
        <v>38963</v>
      </c>
      <c r="F1678">
        <v>13</v>
      </c>
      <c r="G1678">
        <v>41000</v>
      </c>
      <c r="H1678">
        <v>5.7</v>
      </c>
      <c r="I1678">
        <v>222</v>
      </c>
      <c r="J1678">
        <v>115</v>
      </c>
      <c r="K1678">
        <v>66009973</v>
      </c>
      <c r="L1678">
        <v>14800000</v>
      </c>
      <c r="M1678" s="2">
        <f>VLOOKUP(A1678,Sheet2!$A$1:G5402,2,0)</f>
        <v>42085</v>
      </c>
      <c r="N1678" t="str">
        <f>VLOOKUP(A1678,Sheet2!$A$1:G5402,3,0)</f>
        <v>Color</v>
      </c>
      <c r="O1678" t="str">
        <f>VLOOKUP(A1678,Sheet2!$A$1:G5402,4,0)</f>
        <v>Comedy</v>
      </c>
      <c r="P1678" t="str">
        <f>VLOOKUP(A1678,Sheet2!$A$1:G5402,5,0)</f>
        <v>English</v>
      </c>
      <c r="Q1678" t="str">
        <f>VLOOKUP(A1678,Sheet2!$A$1:G5402,6,0)</f>
        <v>USA</v>
      </c>
      <c r="R1678" t="str">
        <f>VLOOKUP(A1678,Sheet2!$A$1:G5402,7,0)</f>
        <v>R</v>
      </c>
      <c r="S1678" t="str">
        <f>IF(Table19[[#This Row],[Language]]="English","English","Other language")</f>
        <v>English</v>
      </c>
      <c r="T1678">
        <f>Table19[[#This Row],[Gross Revenue]]-Table19[[#This Row],[Budget]]</f>
        <v>51209973</v>
      </c>
      <c r="U1678" s="1">
        <f>(Table19[[#This Row],[Gross Revenue]]/Table19[[#This Row],[Budget]])-1</f>
        <v>3.4601333108108108</v>
      </c>
      <c r="V1678" t="str">
        <f t="shared" si="60"/>
        <v>111-130 minutes</v>
      </c>
      <c r="W1678">
        <f>Table19[[#This Row],[Profit]]/Table19[[#This Row],[Budget]]*100</f>
        <v>346.01333108108111</v>
      </c>
      <c r="X1678">
        <v>1637763</v>
      </c>
      <c r="Y1678">
        <v>0.19178668286445014</v>
      </c>
      <c r="Z1678" t="str">
        <f t="shared" si="62"/>
        <v>Medium</v>
      </c>
    </row>
    <row r="1679" spans="1:26" x14ac:dyDescent="0.2">
      <c r="A1679" t="s">
        <v>6829</v>
      </c>
      <c r="B1679" t="s">
        <v>1860</v>
      </c>
      <c r="C1679" t="s">
        <v>2235</v>
      </c>
      <c r="D1679">
        <v>786</v>
      </c>
      <c r="E1679">
        <v>1906</v>
      </c>
      <c r="F1679">
        <v>0</v>
      </c>
      <c r="G1679">
        <v>13000</v>
      </c>
      <c r="H1679">
        <v>8</v>
      </c>
      <c r="I1679">
        <v>224</v>
      </c>
      <c r="J1679">
        <v>188</v>
      </c>
      <c r="K1679">
        <v>22450975</v>
      </c>
      <c r="L1679">
        <v>37000000</v>
      </c>
      <c r="M1679" s="2">
        <f>VLOOKUP(A1679,Sheet2!$A$1:G5403,2,0)</f>
        <v>36523</v>
      </c>
      <c r="N1679" t="str">
        <f>VLOOKUP(A1679,Sheet2!$A$1:G5403,3,0)</f>
        <v>Color</v>
      </c>
      <c r="O1679" t="str">
        <f>VLOOKUP(A1679,Sheet2!$A$1:G5403,4,0)</f>
        <v>Drama</v>
      </c>
      <c r="P1679" t="str">
        <f>VLOOKUP(A1679,Sheet2!$A$1:G5403,5,0)</f>
        <v>English</v>
      </c>
      <c r="Q1679" t="str">
        <f>VLOOKUP(A1679,Sheet2!$A$1:G5403,6,0)</f>
        <v>USA</v>
      </c>
      <c r="R1679" t="str">
        <f>VLOOKUP(A1679,Sheet2!$A$1:G5403,7,0)</f>
        <v>R</v>
      </c>
      <c r="S1679" t="str">
        <f>IF(Table19[[#This Row],[Language]]="English","English","Other language")</f>
        <v>English</v>
      </c>
      <c r="T1679">
        <f>Table19[[#This Row],[Gross Revenue]]-Table19[[#This Row],[Budget]]</f>
        <v>-14549025</v>
      </c>
      <c r="U1679" s="1">
        <f>(Table19[[#This Row],[Gross Revenue]]/Table19[[#This Row],[Budget]])-1</f>
        <v>-0.39321689189189191</v>
      </c>
      <c r="V1679" t="str">
        <f t="shared" si="60"/>
        <v>&gt;150 minutes</v>
      </c>
      <c r="W1679">
        <f>Table19[[#This Row],[Profit]]/Table19[[#This Row],[Budget]]*100</f>
        <v>-39.321689189189193</v>
      </c>
      <c r="X1679">
        <v>-434215.5</v>
      </c>
      <c r="Y1679">
        <v>-0.10115100772200772</v>
      </c>
      <c r="Z1679" t="str">
        <f t="shared" si="62"/>
        <v>Medium</v>
      </c>
    </row>
    <row r="1680" spans="1:26" x14ac:dyDescent="0.2">
      <c r="A1680" t="s">
        <v>3645</v>
      </c>
      <c r="B1680" t="s">
        <v>185</v>
      </c>
      <c r="C1680" t="s">
        <v>670</v>
      </c>
      <c r="D1680">
        <v>5000</v>
      </c>
      <c r="E1680">
        <v>7184</v>
      </c>
      <c r="F1680">
        <v>61</v>
      </c>
      <c r="G1680">
        <v>0</v>
      </c>
      <c r="H1680">
        <v>5.0999999999999996</v>
      </c>
      <c r="I1680">
        <v>114</v>
      </c>
      <c r="J1680">
        <v>105</v>
      </c>
      <c r="K1680">
        <v>93815117</v>
      </c>
      <c r="L1680">
        <v>55000000</v>
      </c>
      <c r="M1680" s="2">
        <f>VLOOKUP(A1680,Sheet2!$A$1:G5404,2,0)</f>
        <v>37393</v>
      </c>
      <c r="N1680" t="str">
        <f>VLOOKUP(A1680,Sheet2!$A$1:G5404,3,0)</f>
        <v>Color</v>
      </c>
      <c r="O1680" t="str">
        <f>VLOOKUP(A1680,Sheet2!$A$1:G5404,4,0)</f>
        <v>Comedy</v>
      </c>
      <c r="P1680" t="str">
        <f>VLOOKUP(A1680,Sheet2!$A$1:G5404,5,0)</f>
        <v>English</v>
      </c>
      <c r="Q1680" t="str">
        <f>VLOOKUP(A1680,Sheet2!$A$1:G5404,6,0)</f>
        <v>USA</v>
      </c>
      <c r="R1680" t="str">
        <f>VLOOKUP(A1680,Sheet2!$A$1:G5404,7,0)</f>
        <v>PG-13</v>
      </c>
      <c r="S1680" t="str">
        <f>IF(Table19[[#This Row],[Language]]="English","English","Other language")</f>
        <v>English</v>
      </c>
      <c r="T1680">
        <f>Table19[[#This Row],[Gross Revenue]]-Table19[[#This Row],[Budget]]</f>
        <v>38815117</v>
      </c>
      <c r="U1680" s="1">
        <f>(Table19[[#This Row],[Gross Revenue]]/Table19[[#This Row],[Budget]])-1</f>
        <v>0.70572940000000006</v>
      </c>
      <c r="V1680" t="str">
        <f t="shared" si="60"/>
        <v>90-110 minutes</v>
      </c>
      <c r="W1680">
        <f>Table19[[#This Row],[Profit]]/Table19[[#This Row],[Budget]]*100</f>
        <v>70.572939999999988</v>
      </c>
      <c r="X1680">
        <v>1637763</v>
      </c>
      <c r="Y1680">
        <v>0.19178668286445014</v>
      </c>
      <c r="Z1680" t="str">
        <f t="shared" si="62"/>
        <v>High</v>
      </c>
    </row>
    <row r="1681" spans="1:26" x14ac:dyDescent="0.2">
      <c r="A1681" t="s">
        <v>5464</v>
      </c>
      <c r="B1681" t="s">
        <v>678</v>
      </c>
      <c r="C1681" t="s">
        <v>2321</v>
      </c>
      <c r="D1681">
        <v>773</v>
      </c>
      <c r="E1681">
        <v>2888</v>
      </c>
      <c r="F1681">
        <v>541</v>
      </c>
      <c r="G1681">
        <v>251</v>
      </c>
      <c r="H1681">
        <v>6.8</v>
      </c>
      <c r="I1681">
        <v>53</v>
      </c>
      <c r="J1681">
        <v>152</v>
      </c>
      <c r="K1681">
        <v>14873</v>
      </c>
      <c r="L1681">
        <v>3800000</v>
      </c>
      <c r="M1681" s="2">
        <f>VLOOKUP(A1681,Sheet2!$A$1:G5405,2,0)</f>
        <v>24071</v>
      </c>
      <c r="N1681" t="str">
        <f>VLOOKUP(A1681,Sheet2!$A$1:G5405,3,0)</f>
        <v>Color</v>
      </c>
      <c r="O1681" t="str">
        <f>VLOOKUP(A1681,Sheet2!$A$1:G5405,4,0)</f>
        <v>Adventure</v>
      </c>
      <c r="P1681" t="str">
        <f>VLOOKUP(A1681,Sheet2!$A$1:G5405,5,0)</f>
        <v>English</v>
      </c>
      <c r="Q1681" t="str">
        <f>VLOOKUP(A1681,Sheet2!$A$1:G5405,6,0)</f>
        <v>USA</v>
      </c>
      <c r="R1681" t="str">
        <f>VLOOKUP(A1681,Sheet2!$A$1:G5405,7,0)</f>
        <v>Approved</v>
      </c>
      <c r="S1681" t="str">
        <f>IF(Table19[[#This Row],[Language]]="English","English","Other language")</f>
        <v>English</v>
      </c>
      <c r="T1681">
        <f>Table19[[#This Row],[Gross Revenue]]-Table19[[#This Row],[Budget]]</f>
        <v>-3785127</v>
      </c>
      <c r="U1681" s="1">
        <f>(Table19[[#This Row],[Gross Revenue]]/Table19[[#This Row],[Budget]])-1</f>
        <v>-0.9960860526315789</v>
      </c>
      <c r="V1681" t="str">
        <f t="shared" si="60"/>
        <v>&gt;150 minutes</v>
      </c>
      <c r="W1681">
        <f>Table19[[#This Row],[Profit]]/Table19[[#This Row],[Budget]]*100</f>
        <v>-99.608605263157884</v>
      </c>
      <c r="X1681">
        <v>3892693.5</v>
      </c>
      <c r="Y1681">
        <v>0.11726928571428571</v>
      </c>
      <c r="Z1681" t="str">
        <f t="shared" si="62"/>
        <v>Low</v>
      </c>
    </row>
    <row r="1682" spans="1:26" x14ac:dyDescent="0.2">
      <c r="A1682" t="s">
        <v>6148</v>
      </c>
      <c r="B1682" t="s">
        <v>1608</v>
      </c>
      <c r="C1682" t="s">
        <v>2764</v>
      </c>
      <c r="D1682">
        <v>1000</v>
      </c>
      <c r="E1682">
        <v>3435</v>
      </c>
      <c r="F1682">
        <v>42</v>
      </c>
      <c r="G1682">
        <v>0</v>
      </c>
      <c r="H1682">
        <v>7.2</v>
      </c>
      <c r="I1682">
        <v>57</v>
      </c>
      <c r="J1682">
        <v>107</v>
      </c>
      <c r="K1682">
        <v>49797148</v>
      </c>
      <c r="L1682">
        <v>11000000</v>
      </c>
      <c r="M1682" s="2">
        <f>VLOOKUP(A1682,Sheet2!$A$1:G5406,2,0)</f>
        <v>32573</v>
      </c>
      <c r="N1682" t="str">
        <f>VLOOKUP(A1682,Sheet2!$A$1:G5406,3,0)</f>
        <v>Color</v>
      </c>
      <c r="O1682" t="str">
        <f>VLOOKUP(A1682,Sheet2!$A$1:G5406,4,0)</f>
        <v>Comedy</v>
      </c>
      <c r="P1682" t="str">
        <f>VLOOKUP(A1682,Sheet2!$A$1:G5406,5,0)</f>
        <v>English</v>
      </c>
      <c r="Q1682" t="str">
        <f>VLOOKUP(A1682,Sheet2!$A$1:G5406,6,0)</f>
        <v>USA</v>
      </c>
      <c r="R1682" t="str">
        <f>VLOOKUP(A1682,Sheet2!$A$1:G5406,7,0)</f>
        <v>R</v>
      </c>
      <c r="S1682" t="str">
        <f>IF(Table19[[#This Row],[Language]]="English","English","Other language")</f>
        <v>English</v>
      </c>
      <c r="T1682">
        <f>Table19[[#This Row],[Gross Revenue]]-Table19[[#This Row],[Budget]]</f>
        <v>38797148</v>
      </c>
      <c r="U1682" s="1">
        <f>(Table19[[#This Row],[Gross Revenue]]/Table19[[#This Row],[Budget]])-1</f>
        <v>3.5270134545454548</v>
      </c>
      <c r="V1682" t="str">
        <f t="shared" si="60"/>
        <v>90-110 minutes</v>
      </c>
      <c r="W1682">
        <f>Table19[[#This Row],[Profit]]/Table19[[#This Row],[Budget]]*100</f>
        <v>352.70134545454545</v>
      </c>
      <c r="X1682">
        <v>1637763</v>
      </c>
      <c r="Y1682">
        <v>0.19178668286445014</v>
      </c>
      <c r="Z1682" t="str">
        <f t="shared" si="62"/>
        <v>Low</v>
      </c>
    </row>
    <row r="1683" spans="1:26" x14ac:dyDescent="0.2">
      <c r="A1683" t="s">
        <v>6646</v>
      </c>
      <c r="B1683" t="s">
        <v>968</v>
      </c>
      <c r="C1683" t="s">
        <v>562</v>
      </c>
      <c r="D1683">
        <v>18000</v>
      </c>
      <c r="E1683">
        <v>20143</v>
      </c>
      <c r="F1683">
        <v>0</v>
      </c>
      <c r="G1683">
        <v>0</v>
      </c>
      <c r="H1683">
        <v>7.7</v>
      </c>
      <c r="I1683">
        <v>61</v>
      </c>
      <c r="J1683">
        <v>202</v>
      </c>
      <c r="K1683">
        <v>48169908</v>
      </c>
      <c r="L1683">
        <v>33000000</v>
      </c>
      <c r="M1683" s="2">
        <f>VLOOKUP(A1683,Sheet2!$A$1:G5407,2,0)</f>
        <v>33827</v>
      </c>
      <c r="N1683" t="str">
        <f>VLOOKUP(A1683,Sheet2!$A$1:G5407,3,0)</f>
        <v>Color</v>
      </c>
      <c r="O1683" t="str">
        <f>VLOOKUP(A1683,Sheet2!$A$1:G5407,4,0)</f>
        <v>Biography</v>
      </c>
      <c r="P1683" t="str">
        <f>VLOOKUP(A1683,Sheet2!$A$1:G5407,5,0)</f>
        <v>English</v>
      </c>
      <c r="Q1683" t="str">
        <f>VLOOKUP(A1683,Sheet2!$A$1:G5407,6,0)</f>
        <v>USA</v>
      </c>
      <c r="R1683" t="str">
        <f>VLOOKUP(A1683,Sheet2!$A$1:G5407,7,0)</f>
        <v>PG-13</v>
      </c>
      <c r="S1683" t="str">
        <f>IF(Table19[[#This Row],[Language]]="English","English","Other language")</f>
        <v>English</v>
      </c>
      <c r="T1683">
        <f>Table19[[#This Row],[Gross Revenue]]-Table19[[#This Row],[Budget]]</f>
        <v>15169908</v>
      </c>
      <c r="U1683" s="1">
        <f>(Table19[[#This Row],[Gross Revenue]]/Table19[[#This Row],[Budget]])-1</f>
        <v>0.45969418181818189</v>
      </c>
      <c r="V1683" t="str">
        <f t="shared" si="60"/>
        <v>&gt;150 minutes</v>
      </c>
      <c r="W1683">
        <f>Table19[[#This Row],[Profit]]/Table19[[#This Row],[Budget]]*100</f>
        <v>45.969418181818185</v>
      </c>
      <c r="X1683">
        <v>-1289919.5</v>
      </c>
      <c r="Y1683">
        <v>-4.8151417500000002E-2</v>
      </c>
      <c r="Z1683" t="str">
        <f t="shared" si="62"/>
        <v>Medium</v>
      </c>
    </row>
    <row r="1684" spans="1:26" x14ac:dyDescent="0.2">
      <c r="A1684" t="s">
        <v>5817</v>
      </c>
      <c r="B1684" t="s">
        <v>258</v>
      </c>
      <c r="C1684" t="s">
        <v>2554</v>
      </c>
      <c r="D1684">
        <v>11000</v>
      </c>
      <c r="E1684">
        <v>15516</v>
      </c>
      <c r="F1684">
        <v>171</v>
      </c>
      <c r="G1684">
        <v>89000</v>
      </c>
      <c r="H1684">
        <v>7</v>
      </c>
      <c r="I1684">
        <v>401</v>
      </c>
      <c r="J1684">
        <v>97</v>
      </c>
      <c r="K1684">
        <v>241407328</v>
      </c>
      <c r="L1684">
        <v>180000000</v>
      </c>
      <c r="M1684" s="2">
        <f>VLOOKUP(A1684,Sheet2!$A$1:G5408,2,0)</f>
        <v>41704</v>
      </c>
      <c r="N1684" t="str">
        <f>VLOOKUP(A1684,Sheet2!$A$1:G5408,3,0)</f>
        <v>Color</v>
      </c>
      <c r="O1684" t="str">
        <f>VLOOKUP(A1684,Sheet2!$A$1:G5408,4,0)</f>
        <v>Action</v>
      </c>
      <c r="P1684" t="str">
        <f>VLOOKUP(A1684,Sheet2!$A$1:G5408,5,0)</f>
        <v>English</v>
      </c>
      <c r="Q1684" t="str">
        <f>VLOOKUP(A1684,Sheet2!$A$1:G5408,6,0)</f>
        <v>USA</v>
      </c>
      <c r="R1684" t="str">
        <f>VLOOKUP(A1684,Sheet2!$A$1:G5408,7,0)</f>
        <v>PG</v>
      </c>
      <c r="S1684" t="str">
        <f>IF(Table19[[#This Row],[Language]]="English","English","Other language")</f>
        <v>English</v>
      </c>
      <c r="T1684">
        <f>Table19[[#This Row],[Gross Revenue]]-Table19[[#This Row],[Budget]]</f>
        <v>61407328</v>
      </c>
      <c r="U1684" s="1">
        <f>(Table19[[#This Row],[Gross Revenue]]/Table19[[#This Row],[Budget]])-1</f>
        <v>0.34115182222222229</v>
      </c>
      <c r="V1684" t="str">
        <f t="shared" si="60"/>
        <v>90-110 minutes</v>
      </c>
      <c r="W1684">
        <f>Table19[[#This Row],[Profit]]/Table19[[#This Row],[Budget]]*100</f>
        <v>34.115182222222224</v>
      </c>
      <c r="X1684">
        <v>-1289919.5</v>
      </c>
      <c r="Y1684">
        <v>-4.8151417500000002E-2</v>
      </c>
      <c r="Z1684" t="str">
        <f t="shared" si="62"/>
        <v>High</v>
      </c>
    </row>
    <row r="1685" spans="1:26" x14ac:dyDescent="0.2">
      <c r="A1685" t="s">
        <v>3648</v>
      </c>
      <c r="B1685" t="s">
        <v>674</v>
      </c>
      <c r="C1685" t="s">
        <v>314</v>
      </c>
      <c r="D1685">
        <v>833</v>
      </c>
      <c r="E1685">
        <v>4435</v>
      </c>
      <c r="F1685">
        <v>14</v>
      </c>
      <c r="G1685">
        <v>0</v>
      </c>
      <c r="H1685">
        <v>5.0999999999999996</v>
      </c>
      <c r="I1685">
        <v>37</v>
      </c>
      <c r="J1685">
        <v>86</v>
      </c>
      <c r="K1685">
        <v>34308901</v>
      </c>
      <c r="L1685">
        <v>16000000</v>
      </c>
      <c r="M1685" s="2">
        <f>VLOOKUP(A1685,Sheet2!$A$1:G5409,2,0)</f>
        <v>37919</v>
      </c>
      <c r="N1685" t="str">
        <f>VLOOKUP(A1685,Sheet2!$A$1:G5409,3,0)</f>
        <v>Color</v>
      </c>
      <c r="O1685" t="str">
        <f>VLOOKUP(A1685,Sheet2!$A$1:G5409,4,0)</f>
        <v>Comedy</v>
      </c>
      <c r="P1685" t="str">
        <f>VLOOKUP(A1685,Sheet2!$A$1:G5409,5,0)</f>
        <v>English</v>
      </c>
      <c r="Q1685" t="str">
        <f>VLOOKUP(A1685,Sheet2!$A$1:G5409,6,0)</f>
        <v>USA</v>
      </c>
      <c r="R1685" t="str">
        <f>VLOOKUP(A1685,Sheet2!$A$1:G5409,7,0)</f>
        <v>PG-13</v>
      </c>
      <c r="S1685" t="str">
        <f>IF(Table19[[#This Row],[Language]]="English","English","Other language")</f>
        <v>English</v>
      </c>
      <c r="T1685">
        <f>Table19[[#This Row],[Gross Revenue]]-Table19[[#This Row],[Budget]]</f>
        <v>18308901</v>
      </c>
      <c r="U1685" s="1">
        <f>(Table19[[#This Row],[Gross Revenue]]/Table19[[#This Row],[Budget]])-1</f>
        <v>1.1443063124999999</v>
      </c>
      <c r="V1685" t="str">
        <f t="shared" si="60"/>
        <v>&lt;90 minutes</v>
      </c>
      <c r="W1685">
        <f>Table19[[#This Row],[Profit]]/Table19[[#This Row],[Budget]]*100</f>
        <v>114.43063124999999</v>
      </c>
      <c r="X1685">
        <v>1637763</v>
      </c>
      <c r="Y1685">
        <v>0.19178668286445014</v>
      </c>
      <c r="Z1685" t="str">
        <f t="shared" si="62"/>
        <v>Medium</v>
      </c>
    </row>
    <row r="1686" spans="1:26" x14ac:dyDescent="0.2">
      <c r="A1686" t="s">
        <v>6054</v>
      </c>
      <c r="B1686" t="s">
        <v>1660</v>
      </c>
      <c r="C1686" t="s">
        <v>879</v>
      </c>
      <c r="D1686">
        <v>1000</v>
      </c>
      <c r="E1686">
        <v>3254</v>
      </c>
      <c r="F1686">
        <v>0</v>
      </c>
      <c r="G1686">
        <v>0</v>
      </c>
      <c r="H1686">
        <v>7.2</v>
      </c>
      <c r="I1686">
        <v>93</v>
      </c>
      <c r="J1686">
        <v>123</v>
      </c>
      <c r="K1686">
        <v>2122561</v>
      </c>
      <c r="L1686">
        <v>6000000</v>
      </c>
      <c r="M1686" s="2">
        <f>VLOOKUP(A1686,Sheet2!$A$1:G5410,2,0)</f>
        <v>34790</v>
      </c>
      <c r="N1686" t="str">
        <f>VLOOKUP(A1686,Sheet2!$A$1:G5410,3,0)</f>
        <v>Color</v>
      </c>
      <c r="O1686" t="str">
        <f>VLOOKUP(A1686,Sheet2!$A$1:G5410,4,0)</f>
        <v>Comedy</v>
      </c>
      <c r="P1686" t="str">
        <f>VLOOKUP(A1686,Sheet2!$A$1:G5410,5,0)</f>
        <v>English</v>
      </c>
      <c r="Q1686" t="str">
        <f>VLOOKUP(A1686,Sheet2!$A$1:G5410,6,0)</f>
        <v>USA</v>
      </c>
      <c r="R1686" t="str">
        <f>VLOOKUP(A1686,Sheet2!$A$1:G5410,7,0)</f>
        <v>R</v>
      </c>
      <c r="S1686" t="str">
        <f>IF(Table19[[#This Row],[Language]]="English","English","Other language")</f>
        <v>English</v>
      </c>
      <c r="T1686">
        <f>Table19[[#This Row],[Gross Revenue]]-Table19[[#This Row],[Budget]]</f>
        <v>-3877439</v>
      </c>
      <c r="U1686" s="1">
        <f>(Table19[[#This Row],[Gross Revenue]]/Table19[[#This Row],[Budget]])-1</f>
        <v>-0.64623983333333335</v>
      </c>
      <c r="V1686" t="str">
        <f t="shared" si="60"/>
        <v>111-130 minutes</v>
      </c>
      <c r="W1686">
        <f>Table19[[#This Row],[Profit]]/Table19[[#This Row],[Budget]]*100</f>
        <v>-64.623983333333328</v>
      </c>
      <c r="X1686">
        <v>1637763</v>
      </c>
      <c r="Y1686">
        <v>0.19178668286445014</v>
      </c>
      <c r="Z1686" t="str">
        <f t="shared" si="62"/>
        <v>Low</v>
      </c>
    </row>
    <row r="1687" spans="1:26" x14ac:dyDescent="0.2">
      <c r="A1687" t="s">
        <v>3935</v>
      </c>
      <c r="B1687" t="s">
        <v>1032</v>
      </c>
      <c r="C1687" t="s">
        <v>1033</v>
      </c>
      <c r="D1687">
        <v>754</v>
      </c>
      <c r="E1687">
        <v>1891</v>
      </c>
      <c r="F1687">
        <v>4</v>
      </c>
      <c r="G1687">
        <v>208</v>
      </c>
      <c r="H1687">
        <v>5.6</v>
      </c>
      <c r="I1687">
        <v>27</v>
      </c>
      <c r="J1687">
        <v>92</v>
      </c>
      <c r="K1687">
        <v>3060858</v>
      </c>
      <c r="L1687">
        <v>10000000</v>
      </c>
      <c r="M1687" s="2">
        <f>VLOOKUP(A1687,Sheet2!$A$1:G5411,2,0)</f>
        <v>31823</v>
      </c>
      <c r="N1687" t="str">
        <f>VLOOKUP(A1687,Sheet2!$A$1:G5411,3,0)</f>
        <v>Color</v>
      </c>
      <c r="O1687" t="str">
        <f>VLOOKUP(A1687,Sheet2!$A$1:G5411,4,0)</f>
        <v>Action</v>
      </c>
      <c r="P1687" t="str">
        <f>VLOOKUP(A1687,Sheet2!$A$1:G5411,5,0)</f>
        <v>English</v>
      </c>
      <c r="Q1687" t="str">
        <f>VLOOKUP(A1687,Sheet2!$A$1:G5411,6,0)</f>
        <v>USA</v>
      </c>
      <c r="R1687" t="str">
        <f>VLOOKUP(A1687,Sheet2!$A$1:G5411,7,0)</f>
        <v>R</v>
      </c>
      <c r="S1687" t="str">
        <f>IF(Table19[[#This Row],[Language]]="English","English","Other language")</f>
        <v>English</v>
      </c>
      <c r="T1687">
        <f>Table19[[#This Row],[Gross Revenue]]-Table19[[#This Row],[Budget]]</f>
        <v>-6939142</v>
      </c>
      <c r="U1687" s="1">
        <f>(Table19[[#This Row],[Gross Revenue]]/Table19[[#This Row],[Budget]])-1</f>
        <v>-0.69391420000000004</v>
      </c>
      <c r="V1687" t="str">
        <f t="shared" si="60"/>
        <v>90-110 minutes</v>
      </c>
      <c r="W1687">
        <f>Table19[[#This Row],[Profit]]/Table19[[#This Row],[Budget]]*100</f>
        <v>-69.391420000000011</v>
      </c>
      <c r="X1687">
        <v>-1289919.5</v>
      </c>
      <c r="Y1687">
        <v>-4.8151417500000002E-2</v>
      </c>
      <c r="Z1687" t="str">
        <f t="shared" si="62"/>
        <v>Low</v>
      </c>
    </row>
    <row r="1688" spans="1:26" x14ac:dyDescent="0.2">
      <c r="A1688" t="s">
        <v>4677</v>
      </c>
      <c r="B1688" t="s">
        <v>1748</v>
      </c>
      <c r="C1688" t="s">
        <v>1749</v>
      </c>
      <c r="D1688">
        <v>1000</v>
      </c>
      <c r="E1688">
        <v>1949</v>
      </c>
      <c r="F1688">
        <v>127</v>
      </c>
      <c r="G1688">
        <v>57000</v>
      </c>
      <c r="H1688">
        <v>6.2</v>
      </c>
      <c r="I1688">
        <v>393</v>
      </c>
      <c r="J1688">
        <v>100</v>
      </c>
      <c r="K1688">
        <v>71588220</v>
      </c>
      <c r="L1688">
        <v>20000000</v>
      </c>
      <c r="M1688" s="2">
        <f>VLOOKUP(A1688,Sheet2!$A$1:G5412,2,0)</f>
        <v>41600</v>
      </c>
      <c r="N1688" t="str">
        <f>VLOOKUP(A1688,Sheet2!$A$1:G5412,3,0)</f>
        <v>Color</v>
      </c>
      <c r="O1688" t="str">
        <f>VLOOKUP(A1688,Sheet2!$A$1:G5412,4,0)</f>
        <v>Fantasy</v>
      </c>
      <c r="P1688" t="str">
        <f>VLOOKUP(A1688,Sheet2!$A$1:G5412,5,0)</f>
        <v>English</v>
      </c>
      <c r="Q1688" t="str">
        <f>VLOOKUP(A1688,Sheet2!$A$1:G5412,6,0)</f>
        <v>Canada</v>
      </c>
      <c r="R1688" t="str">
        <f>VLOOKUP(A1688,Sheet2!$A$1:G5412,7,0)</f>
        <v>PG-13</v>
      </c>
      <c r="S1688" t="str">
        <f>IF(Table19[[#This Row],[Language]]="English","English","Other language")</f>
        <v>English</v>
      </c>
      <c r="T1688">
        <f>Table19[[#This Row],[Gross Revenue]]-Table19[[#This Row],[Budget]]</f>
        <v>51588220</v>
      </c>
      <c r="U1688" s="1">
        <f>(Table19[[#This Row],[Gross Revenue]]/Table19[[#This Row],[Budget]])-1</f>
        <v>2.5794109999999999</v>
      </c>
      <c r="V1688" t="str">
        <f t="shared" si="60"/>
        <v>90-110 minutes</v>
      </c>
      <c r="W1688">
        <f>Table19[[#This Row],[Profit]]/Table19[[#This Row],[Budget]]*100</f>
        <v>257.94110000000001</v>
      </c>
      <c r="Z1688" t="str">
        <f t="shared" si="62"/>
        <v>Medium</v>
      </c>
    </row>
    <row r="1689" spans="1:26" x14ac:dyDescent="0.2">
      <c r="A1689" t="s">
        <v>5396</v>
      </c>
      <c r="B1689" t="s">
        <v>453</v>
      </c>
      <c r="C1689" t="s">
        <v>2271</v>
      </c>
      <c r="D1689">
        <v>636</v>
      </c>
      <c r="E1689">
        <v>1033</v>
      </c>
      <c r="F1689">
        <v>9</v>
      </c>
      <c r="G1689">
        <v>352</v>
      </c>
      <c r="H1689">
        <v>6.7</v>
      </c>
      <c r="I1689">
        <v>67</v>
      </c>
      <c r="J1689">
        <v>92</v>
      </c>
      <c r="K1689">
        <v>6239558</v>
      </c>
      <c r="L1689">
        <v>5000000</v>
      </c>
      <c r="M1689" s="2">
        <f>VLOOKUP(A1689,Sheet2!$A$1:G5413,2,0)</f>
        <v>37755</v>
      </c>
      <c r="N1689" t="str">
        <f>VLOOKUP(A1689,Sheet2!$A$1:G5413,3,0)</f>
        <v>Color</v>
      </c>
      <c r="O1689" t="str">
        <f>VLOOKUP(A1689,Sheet2!$A$1:G5413,4,0)</f>
        <v>Comedy</v>
      </c>
      <c r="P1689" t="str">
        <f>VLOOKUP(A1689,Sheet2!$A$1:G5413,5,0)</f>
        <v>English</v>
      </c>
      <c r="Q1689" t="str">
        <f>VLOOKUP(A1689,Sheet2!$A$1:G5413,6,0)</f>
        <v>Canada</v>
      </c>
      <c r="R1689" t="str">
        <f>VLOOKUP(A1689,Sheet2!$A$1:G5413,7,0)</f>
        <v>R</v>
      </c>
      <c r="S1689" t="str">
        <f>IF(Table19[[#This Row],[Language]]="English","English","Other language")</f>
        <v>English</v>
      </c>
      <c r="T1689">
        <f>Table19[[#This Row],[Gross Revenue]]-Table19[[#This Row],[Budget]]</f>
        <v>1239558</v>
      </c>
      <c r="U1689" s="1">
        <f>(Table19[[#This Row],[Gross Revenue]]/Table19[[#This Row],[Budget]])-1</f>
        <v>0.2479115999999999</v>
      </c>
      <c r="V1689" t="str">
        <f t="shared" si="60"/>
        <v>90-110 minutes</v>
      </c>
      <c r="W1689">
        <f>Table19[[#This Row],[Profit]]/Table19[[#This Row],[Budget]]*100</f>
        <v>24.791160000000001</v>
      </c>
      <c r="X1689">
        <v>1637763</v>
      </c>
      <c r="Y1689">
        <v>0.19178668286445014</v>
      </c>
      <c r="Z1689" t="str">
        <f t="shared" si="62"/>
        <v>Low</v>
      </c>
    </row>
    <row r="1690" spans="1:26" x14ac:dyDescent="0.2">
      <c r="A1690" t="s">
        <v>4809</v>
      </c>
      <c r="B1690" t="s">
        <v>856</v>
      </c>
      <c r="C1690" t="s">
        <v>1866</v>
      </c>
      <c r="D1690">
        <v>14000</v>
      </c>
      <c r="E1690">
        <v>26002</v>
      </c>
      <c r="F1690">
        <v>58</v>
      </c>
      <c r="G1690">
        <v>10000</v>
      </c>
      <c r="H1690">
        <v>6.3</v>
      </c>
      <c r="I1690">
        <v>238</v>
      </c>
      <c r="J1690">
        <v>108</v>
      </c>
      <c r="K1690">
        <v>143704210</v>
      </c>
      <c r="L1690">
        <v>52000000</v>
      </c>
      <c r="M1690" s="2">
        <f>VLOOKUP(A1690,Sheet2!$A$1:G5414,2,0)</f>
        <v>39633</v>
      </c>
      <c r="N1690" t="str">
        <f>VLOOKUP(A1690,Sheet2!$A$1:G5414,3,0)</f>
        <v>Color</v>
      </c>
      <c r="O1690" t="str">
        <f>VLOOKUP(A1690,Sheet2!$A$1:G5414,4,0)</f>
        <v>Comedy</v>
      </c>
      <c r="P1690" t="str">
        <f>VLOOKUP(A1690,Sheet2!$A$1:G5414,5,0)</f>
        <v>English</v>
      </c>
      <c r="Q1690" t="str">
        <f>VLOOKUP(A1690,Sheet2!$A$1:G5414,6,0)</f>
        <v>USA</v>
      </c>
      <c r="R1690" t="str">
        <f>VLOOKUP(A1690,Sheet2!$A$1:G5414,7,0)</f>
        <v>PG-13</v>
      </c>
      <c r="S1690" t="str">
        <f>IF(Table19[[#This Row],[Language]]="English","English","Other language")</f>
        <v>English</v>
      </c>
      <c r="T1690">
        <f>Table19[[#This Row],[Gross Revenue]]-Table19[[#This Row],[Budget]]</f>
        <v>91704210</v>
      </c>
      <c r="U1690" s="1">
        <f>(Table19[[#This Row],[Gross Revenue]]/Table19[[#This Row],[Budget]])-1</f>
        <v>1.7635424999999998</v>
      </c>
      <c r="V1690" t="str">
        <f t="shared" si="60"/>
        <v>90-110 minutes</v>
      </c>
      <c r="W1690">
        <f>Table19[[#This Row],[Profit]]/Table19[[#This Row],[Budget]]*100</f>
        <v>176.35425000000001</v>
      </c>
      <c r="X1690">
        <v>1637763</v>
      </c>
      <c r="Y1690">
        <v>0.19178668286445014</v>
      </c>
      <c r="Z1690" t="str">
        <f t="shared" si="62"/>
        <v>High</v>
      </c>
    </row>
    <row r="1691" spans="1:26" x14ac:dyDescent="0.2">
      <c r="A1691" t="s">
        <v>6095</v>
      </c>
      <c r="B1691" t="s">
        <v>500</v>
      </c>
      <c r="C1691" t="s">
        <v>1557</v>
      </c>
      <c r="D1691">
        <v>15000</v>
      </c>
      <c r="E1691">
        <v>20495</v>
      </c>
      <c r="F1691">
        <v>0</v>
      </c>
      <c r="G1691">
        <v>118000</v>
      </c>
      <c r="H1691">
        <v>7.2</v>
      </c>
      <c r="I1691">
        <v>733</v>
      </c>
      <c r="J1691">
        <v>143</v>
      </c>
      <c r="K1691">
        <v>291021565</v>
      </c>
      <c r="L1691">
        <v>225000000</v>
      </c>
      <c r="M1691" s="2">
        <f>VLOOKUP(A1691,Sheet2!$A$1:G5415,2,0)</f>
        <v>41297</v>
      </c>
      <c r="N1691" t="str">
        <f>VLOOKUP(A1691,Sheet2!$A$1:G5415,3,0)</f>
        <v>Color</v>
      </c>
      <c r="O1691" t="str">
        <f>VLOOKUP(A1691,Sheet2!$A$1:G5415,4,0)</f>
        <v>Action</v>
      </c>
      <c r="P1691" t="str">
        <f>VLOOKUP(A1691,Sheet2!$A$1:G5415,5,0)</f>
        <v>English</v>
      </c>
      <c r="Q1691" t="str">
        <f>VLOOKUP(A1691,Sheet2!$A$1:G5415,6,0)</f>
        <v>USA</v>
      </c>
      <c r="R1691" t="str">
        <f>VLOOKUP(A1691,Sheet2!$A$1:G5415,7,0)</f>
        <v>PG-13</v>
      </c>
      <c r="S1691" t="str">
        <f>IF(Table19[[#This Row],[Language]]="English","English","Other language")</f>
        <v>English</v>
      </c>
      <c r="T1691">
        <f>Table19[[#This Row],[Gross Revenue]]-Table19[[#This Row],[Budget]]</f>
        <v>66021565</v>
      </c>
      <c r="U1691" s="1">
        <f>(Table19[[#This Row],[Gross Revenue]]/Table19[[#This Row],[Budget]])-1</f>
        <v>0.29342917777777777</v>
      </c>
      <c r="V1691" t="str">
        <f t="shared" si="60"/>
        <v>131-150 minutes</v>
      </c>
      <c r="W1691">
        <f>Table19[[#This Row],[Profit]]/Table19[[#This Row],[Budget]]*100</f>
        <v>29.342917777777778</v>
      </c>
      <c r="X1691">
        <v>-1289919.5</v>
      </c>
      <c r="Y1691">
        <v>-4.8151417500000002E-2</v>
      </c>
      <c r="Z1691" t="str">
        <f t="shared" si="62"/>
        <v>High</v>
      </c>
    </row>
    <row r="1692" spans="1:26" x14ac:dyDescent="0.2">
      <c r="A1692" t="s">
        <v>3791</v>
      </c>
      <c r="B1692" t="s">
        <v>866</v>
      </c>
      <c r="C1692" t="s">
        <v>504</v>
      </c>
      <c r="D1692">
        <v>1000</v>
      </c>
      <c r="E1692">
        <v>6171</v>
      </c>
      <c r="F1692">
        <v>65</v>
      </c>
      <c r="G1692">
        <v>779</v>
      </c>
      <c r="H1692">
        <v>5.4</v>
      </c>
      <c r="I1692">
        <v>59</v>
      </c>
      <c r="J1692">
        <v>100</v>
      </c>
      <c r="K1692">
        <v>19118247</v>
      </c>
      <c r="L1692">
        <v>40000000</v>
      </c>
      <c r="M1692" s="2">
        <f>VLOOKUP(A1692,Sheet2!$A$1:G5416,2,0)</f>
        <v>38508</v>
      </c>
      <c r="N1692" t="str">
        <f>VLOOKUP(A1692,Sheet2!$A$1:G5416,3,0)</f>
        <v>Color</v>
      </c>
      <c r="O1692" t="str">
        <f>VLOOKUP(A1692,Sheet2!$A$1:G5416,4,0)</f>
        <v>Action</v>
      </c>
      <c r="P1692" t="str">
        <f>VLOOKUP(A1692,Sheet2!$A$1:G5416,5,0)</f>
        <v>English</v>
      </c>
      <c r="Q1692" t="str">
        <f>VLOOKUP(A1692,Sheet2!$A$1:G5416,6,0)</f>
        <v>USA</v>
      </c>
      <c r="R1692" t="str">
        <f>VLOOKUP(A1692,Sheet2!$A$1:G5416,7,0)</f>
        <v>PG-13</v>
      </c>
      <c r="S1692" t="str">
        <f>IF(Table19[[#This Row],[Language]]="English","English","Other language")</f>
        <v>English</v>
      </c>
      <c r="T1692">
        <f>Table19[[#This Row],[Gross Revenue]]-Table19[[#This Row],[Budget]]</f>
        <v>-20881753</v>
      </c>
      <c r="U1692" s="1">
        <f>(Table19[[#This Row],[Gross Revenue]]/Table19[[#This Row],[Budget]])-1</f>
        <v>-0.52204382500000002</v>
      </c>
      <c r="V1692" t="str">
        <f t="shared" si="60"/>
        <v>90-110 minutes</v>
      </c>
      <c r="W1692">
        <f>Table19[[#This Row],[Profit]]/Table19[[#This Row],[Budget]]*100</f>
        <v>-52.204382500000001</v>
      </c>
      <c r="X1692">
        <v>-1289919.5</v>
      </c>
      <c r="Y1692">
        <v>-4.8151417500000002E-2</v>
      </c>
      <c r="Z1692" t="str">
        <f t="shared" si="62"/>
        <v>High</v>
      </c>
    </row>
    <row r="1693" spans="1:26" x14ac:dyDescent="0.2">
      <c r="A1693" t="s">
        <v>4661</v>
      </c>
      <c r="B1693" t="s">
        <v>725</v>
      </c>
      <c r="C1693" t="s">
        <v>455</v>
      </c>
      <c r="D1693">
        <v>49000</v>
      </c>
      <c r="E1693">
        <v>52571</v>
      </c>
      <c r="F1693">
        <v>272</v>
      </c>
      <c r="G1693">
        <v>0</v>
      </c>
      <c r="H1693">
        <v>6.2</v>
      </c>
      <c r="I1693">
        <v>111</v>
      </c>
      <c r="J1693">
        <v>115</v>
      </c>
      <c r="K1693">
        <v>37442180</v>
      </c>
      <c r="L1693">
        <v>20000000</v>
      </c>
      <c r="M1693" s="2">
        <f>VLOOKUP(A1693,Sheet2!$A$1:G5417,2,0)</f>
        <v>38963</v>
      </c>
      <c r="N1693" t="str">
        <f>VLOOKUP(A1693,Sheet2!$A$1:G5417,3,0)</f>
        <v>Color</v>
      </c>
      <c r="O1693" t="str">
        <f>VLOOKUP(A1693,Sheet2!$A$1:G5417,4,0)</f>
        <v>Comedy</v>
      </c>
      <c r="P1693" t="str">
        <f>VLOOKUP(A1693,Sheet2!$A$1:G5417,5,0)</f>
        <v>English</v>
      </c>
      <c r="Q1693" t="str">
        <f>VLOOKUP(A1693,Sheet2!$A$1:G5417,6,0)</f>
        <v>USA</v>
      </c>
      <c r="R1693" t="str">
        <f>VLOOKUP(A1693,Sheet2!$A$1:G5417,7,0)</f>
        <v>PG-13</v>
      </c>
      <c r="S1693" t="str">
        <f>IF(Table19[[#This Row],[Language]]="English","English","Other language")</f>
        <v>English</v>
      </c>
      <c r="T1693">
        <f>Table19[[#This Row],[Gross Revenue]]-Table19[[#This Row],[Budget]]</f>
        <v>17442180</v>
      </c>
      <c r="U1693" s="1">
        <f>(Table19[[#This Row],[Gross Revenue]]/Table19[[#This Row],[Budget]])-1</f>
        <v>0.87210900000000002</v>
      </c>
      <c r="V1693" t="str">
        <f t="shared" si="60"/>
        <v>111-130 minutes</v>
      </c>
      <c r="W1693">
        <f>Table19[[#This Row],[Profit]]/Table19[[#This Row],[Budget]]*100</f>
        <v>87.210900000000009</v>
      </c>
      <c r="X1693">
        <v>1637763</v>
      </c>
      <c r="Y1693">
        <v>0.19178668286445014</v>
      </c>
      <c r="Z1693" t="str">
        <f t="shared" si="62"/>
        <v>Medium</v>
      </c>
    </row>
    <row r="1694" spans="1:26" x14ac:dyDescent="0.2">
      <c r="A1694" t="s">
        <v>5173</v>
      </c>
      <c r="B1694" t="s">
        <v>2141</v>
      </c>
      <c r="C1694" t="s">
        <v>2142</v>
      </c>
      <c r="D1694">
        <v>107</v>
      </c>
      <c r="E1694">
        <v>362</v>
      </c>
      <c r="F1694">
        <v>20</v>
      </c>
      <c r="G1694">
        <v>11000</v>
      </c>
      <c r="H1694">
        <v>6.6</v>
      </c>
      <c r="I1694">
        <v>258</v>
      </c>
      <c r="J1694">
        <v>102</v>
      </c>
      <c r="K1694">
        <v>18600911</v>
      </c>
      <c r="L1694">
        <v>42000000</v>
      </c>
      <c r="M1694" s="2">
        <f>VLOOKUP(A1694,Sheet2!$A$1:G5418,2,0)</f>
        <v>41091</v>
      </c>
      <c r="N1694" t="str">
        <f>VLOOKUP(A1694,Sheet2!$A$1:G5418,3,0)</f>
        <v>Color</v>
      </c>
      <c r="O1694" t="str">
        <f>VLOOKUP(A1694,Sheet2!$A$1:G5418,4,0)</f>
        <v>Action</v>
      </c>
      <c r="P1694" t="str">
        <f>VLOOKUP(A1694,Sheet2!$A$1:G5418,5,0)</f>
        <v>English</v>
      </c>
      <c r="Q1694" t="str">
        <f>VLOOKUP(A1694,Sheet2!$A$1:G5418,6,0)</f>
        <v>USA</v>
      </c>
      <c r="R1694" t="str">
        <f>VLOOKUP(A1694,Sheet2!$A$1:G5418,7,0)</f>
        <v>PG-13</v>
      </c>
      <c r="S1694" t="str">
        <f>IF(Table19[[#This Row],[Language]]="English","English","Other language")</f>
        <v>English</v>
      </c>
      <c r="T1694">
        <f>Table19[[#This Row],[Gross Revenue]]-Table19[[#This Row],[Budget]]</f>
        <v>-23399089</v>
      </c>
      <c r="U1694" s="1">
        <f>(Table19[[#This Row],[Gross Revenue]]/Table19[[#This Row],[Budget]])-1</f>
        <v>-0.55712116666666667</v>
      </c>
      <c r="V1694" t="str">
        <f t="shared" si="60"/>
        <v>90-110 minutes</v>
      </c>
      <c r="W1694">
        <f>Table19[[#This Row],[Profit]]/Table19[[#This Row],[Budget]]*100</f>
        <v>-55.712116666666667</v>
      </c>
      <c r="X1694">
        <v>-1289919.5</v>
      </c>
      <c r="Y1694">
        <v>-4.8151417500000002E-2</v>
      </c>
      <c r="Z1694" t="str">
        <f t="shared" si="62"/>
        <v>High</v>
      </c>
    </row>
    <row r="1695" spans="1:26" x14ac:dyDescent="0.2">
      <c r="A1695" t="s">
        <v>6636</v>
      </c>
      <c r="B1695" t="s">
        <v>968</v>
      </c>
      <c r="C1695" t="s">
        <v>1246</v>
      </c>
      <c r="D1695">
        <v>18000</v>
      </c>
      <c r="E1695">
        <v>20454</v>
      </c>
      <c r="F1695">
        <v>12000</v>
      </c>
      <c r="G1695">
        <v>14000</v>
      </c>
      <c r="H1695">
        <v>7.7</v>
      </c>
      <c r="I1695">
        <v>171</v>
      </c>
      <c r="J1695">
        <v>146</v>
      </c>
      <c r="K1695">
        <v>77862546</v>
      </c>
      <c r="L1695">
        <v>70000000</v>
      </c>
      <c r="M1695" s="2">
        <f>VLOOKUP(A1695,Sheet2!$A$1:G5419,2,0)</f>
        <v>38087</v>
      </c>
      <c r="N1695" t="str">
        <f>VLOOKUP(A1695,Sheet2!$A$1:G5419,3,0)</f>
        <v>Color</v>
      </c>
      <c r="O1695" t="str">
        <f>VLOOKUP(A1695,Sheet2!$A$1:G5419,4,0)</f>
        <v>Action</v>
      </c>
      <c r="P1695" t="str">
        <f>VLOOKUP(A1695,Sheet2!$A$1:G5419,5,0)</f>
        <v>English</v>
      </c>
      <c r="Q1695" t="str">
        <f>VLOOKUP(A1695,Sheet2!$A$1:G5419,6,0)</f>
        <v>USA</v>
      </c>
      <c r="R1695" t="str">
        <f>VLOOKUP(A1695,Sheet2!$A$1:G5419,7,0)</f>
        <v>R</v>
      </c>
      <c r="S1695" t="str">
        <f>IF(Table19[[#This Row],[Language]]="English","English","Other language")</f>
        <v>English</v>
      </c>
      <c r="T1695">
        <f>Table19[[#This Row],[Gross Revenue]]-Table19[[#This Row],[Budget]]</f>
        <v>7862546</v>
      </c>
      <c r="U1695" s="1">
        <f>(Table19[[#This Row],[Gross Revenue]]/Table19[[#This Row],[Budget]])-1</f>
        <v>0.1123220857142857</v>
      </c>
      <c r="V1695" t="str">
        <f t="shared" si="60"/>
        <v>131-150 minutes</v>
      </c>
      <c r="W1695">
        <f>Table19[[#This Row],[Profit]]/Table19[[#This Row],[Budget]]*100</f>
        <v>11.232208571428572</v>
      </c>
      <c r="X1695">
        <v>-1289919.5</v>
      </c>
      <c r="Y1695">
        <v>-4.8151417500000002E-2</v>
      </c>
      <c r="Z1695" t="str">
        <f t="shared" si="62"/>
        <v>High</v>
      </c>
    </row>
    <row r="1696" spans="1:26" x14ac:dyDescent="0.2">
      <c r="A1696" t="s">
        <v>6329</v>
      </c>
      <c r="B1696" t="s">
        <v>2871</v>
      </c>
      <c r="C1696" t="s">
        <v>2872</v>
      </c>
      <c r="D1696">
        <v>134</v>
      </c>
      <c r="E1696">
        <v>209</v>
      </c>
      <c r="F1696">
        <v>869</v>
      </c>
      <c r="G1696">
        <v>0</v>
      </c>
      <c r="H1696">
        <v>7.4</v>
      </c>
      <c r="I1696">
        <v>140</v>
      </c>
      <c r="J1696">
        <v>118</v>
      </c>
      <c r="K1696">
        <v>34580635</v>
      </c>
      <c r="L1696">
        <v>52000000</v>
      </c>
      <c r="M1696" s="2">
        <f>VLOOKUP(A1696,Sheet2!$A$1:G5420,2,0)</f>
        <v>36315</v>
      </c>
      <c r="N1696" t="str">
        <f>VLOOKUP(A1696,Sheet2!$A$1:G5420,3,0)</f>
        <v>Color</v>
      </c>
      <c r="O1696" t="str">
        <f>VLOOKUP(A1696,Sheet2!$A$1:G5420,4,0)</f>
        <v>Biography</v>
      </c>
      <c r="P1696" t="str">
        <f>VLOOKUP(A1696,Sheet2!$A$1:G5420,5,0)</f>
        <v>English</v>
      </c>
      <c r="Q1696" t="str">
        <f>VLOOKUP(A1696,Sheet2!$A$1:G5420,6,0)</f>
        <v>UK</v>
      </c>
      <c r="R1696" t="str">
        <f>VLOOKUP(A1696,Sheet2!$A$1:G5420,7,0)</f>
        <v>R</v>
      </c>
      <c r="S1696" t="str">
        <f>IF(Table19[[#This Row],[Language]]="English","English","Other language")</f>
        <v>English</v>
      </c>
      <c r="T1696">
        <f>Table19[[#This Row],[Gross Revenue]]-Table19[[#This Row],[Budget]]</f>
        <v>-17419365</v>
      </c>
      <c r="U1696" s="1">
        <f>(Table19[[#This Row],[Gross Revenue]]/Table19[[#This Row],[Budget]])-1</f>
        <v>-0.33498778846153843</v>
      </c>
      <c r="V1696" t="str">
        <f t="shared" si="60"/>
        <v>111-130 minutes</v>
      </c>
      <c r="W1696">
        <f>Table19[[#This Row],[Profit]]/Table19[[#This Row],[Budget]]*100</f>
        <v>-33.498778846153847</v>
      </c>
      <c r="X1696">
        <v>-1289919.5</v>
      </c>
      <c r="Y1696">
        <v>-4.8151417500000002E-2</v>
      </c>
      <c r="Z1696" t="str">
        <f t="shared" si="62"/>
        <v>High</v>
      </c>
    </row>
    <row r="1697" spans="1:26" x14ac:dyDescent="0.2">
      <c r="A1697" t="s">
        <v>6747</v>
      </c>
      <c r="B1697" t="s">
        <v>3107</v>
      </c>
      <c r="C1697" t="s">
        <v>3058</v>
      </c>
      <c r="D1697">
        <v>41</v>
      </c>
      <c r="E1697">
        <v>68</v>
      </c>
      <c r="F1697">
        <v>120</v>
      </c>
      <c r="G1697">
        <v>0</v>
      </c>
      <c r="H1697">
        <v>7.8</v>
      </c>
      <c r="I1697">
        <v>194</v>
      </c>
      <c r="J1697">
        <v>90</v>
      </c>
      <c r="K1697">
        <v>2957978</v>
      </c>
      <c r="L1697">
        <v>1000000</v>
      </c>
      <c r="M1697" s="2">
        <f>VLOOKUP(A1697,Sheet2!$A$1:G5421,2,0)</f>
        <v>39762</v>
      </c>
      <c r="N1697" t="str">
        <f>VLOOKUP(A1697,Sheet2!$A$1:G5421,3,0)</f>
        <v>Color</v>
      </c>
      <c r="O1697" t="str">
        <f>VLOOKUP(A1697,Sheet2!$A$1:G5421,4,0)</f>
        <v>Biography</v>
      </c>
      <c r="P1697" t="str">
        <f>VLOOKUP(A1697,Sheet2!$A$1:G5421,5,0)</f>
        <v>English</v>
      </c>
      <c r="Q1697" t="str">
        <f>VLOOKUP(A1697,Sheet2!$A$1:G5421,6,0)</f>
        <v>UK</v>
      </c>
      <c r="R1697" t="str">
        <f>VLOOKUP(A1697,Sheet2!$A$1:G5421,7,0)</f>
        <v>PG-13</v>
      </c>
      <c r="S1697" t="str">
        <f>IF(Table19[[#This Row],[Language]]="English","English","Other language")</f>
        <v>English</v>
      </c>
      <c r="T1697">
        <f>Table19[[#This Row],[Gross Revenue]]-Table19[[#This Row],[Budget]]</f>
        <v>1957978</v>
      </c>
      <c r="U1697" s="1">
        <f>(Table19[[#This Row],[Gross Revenue]]/Table19[[#This Row],[Budget]])-1</f>
        <v>1.9579780000000002</v>
      </c>
      <c r="V1697" t="str">
        <f t="shared" si="60"/>
        <v>90-110 minutes</v>
      </c>
      <c r="W1697">
        <f>Table19[[#This Row],[Profit]]/Table19[[#This Row],[Budget]]*100</f>
        <v>195.7978</v>
      </c>
      <c r="X1697">
        <v>-1289919.5</v>
      </c>
      <c r="Y1697">
        <v>-4.8151417500000002E-2</v>
      </c>
      <c r="Z1697" t="str">
        <f t="shared" si="62"/>
        <v>Low</v>
      </c>
    </row>
    <row r="1698" spans="1:26" x14ac:dyDescent="0.2">
      <c r="A1698" t="s">
        <v>5904</v>
      </c>
      <c r="B1698" t="s">
        <v>2618</v>
      </c>
      <c r="C1698" t="s">
        <v>2259</v>
      </c>
      <c r="D1698">
        <v>113</v>
      </c>
      <c r="E1698">
        <v>301</v>
      </c>
      <c r="F1698">
        <v>56</v>
      </c>
      <c r="G1698">
        <v>13000</v>
      </c>
      <c r="H1698">
        <v>7.1</v>
      </c>
      <c r="I1698">
        <v>211</v>
      </c>
      <c r="J1698">
        <v>141</v>
      </c>
      <c r="K1698">
        <v>8324748</v>
      </c>
      <c r="L1698">
        <v>35000000</v>
      </c>
      <c r="M1698" s="2">
        <f>VLOOKUP(A1698,Sheet2!$A$1:G5422,2,0)</f>
        <v>41526</v>
      </c>
      <c r="N1698" t="str">
        <f>VLOOKUP(A1698,Sheet2!$A$1:G5422,3,0)</f>
        <v>Color</v>
      </c>
      <c r="O1698" t="str">
        <f>VLOOKUP(A1698,Sheet2!$A$1:G5422,4,0)</f>
        <v>Biography</v>
      </c>
      <c r="P1698" t="str">
        <f>VLOOKUP(A1698,Sheet2!$A$1:G5422,5,0)</f>
        <v>English</v>
      </c>
      <c r="Q1698" t="str">
        <f>VLOOKUP(A1698,Sheet2!$A$1:G5422,6,0)</f>
        <v>UK</v>
      </c>
      <c r="R1698" t="str">
        <f>VLOOKUP(A1698,Sheet2!$A$1:G5422,7,0)</f>
        <v>PG-13</v>
      </c>
      <c r="S1698" t="str">
        <f>IF(Table19[[#This Row],[Language]]="English","English","Other language")</f>
        <v>English</v>
      </c>
      <c r="T1698">
        <f>Table19[[#This Row],[Gross Revenue]]-Table19[[#This Row],[Budget]]</f>
        <v>-26675252</v>
      </c>
      <c r="U1698" s="1">
        <f>(Table19[[#This Row],[Gross Revenue]]/Table19[[#This Row],[Budget]])-1</f>
        <v>-0.76215005714285711</v>
      </c>
      <c r="V1698" t="str">
        <f t="shared" si="60"/>
        <v>131-150 minutes</v>
      </c>
      <c r="W1698">
        <f>Table19[[#This Row],[Profit]]/Table19[[#This Row],[Budget]]*100</f>
        <v>-76.215005714285709</v>
      </c>
      <c r="X1698">
        <v>-1289919.5</v>
      </c>
      <c r="Y1698">
        <v>-4.8151417500000002E-2</v>
      </c>
      <c r="Z1698" t="str">
        <f t="shared" si="62"/>
        <v>Medium</v>
      </c>
    </row>
    <row r="1699" spans="1:26" x14ac:dyDescent="0.2">
      <c r="A1699" t="s">
        <v>6302</v>
      </c>
      <c r="B1699" t="s">
        <v>1055</v>
      </c>
      <c r="C1699" t="s">
        <v>2629</v>
      </c>
      <c r="D1699">
        <v>3000</v>
      </c>
      <c r="E1699">
        <v>4211</v>
      </c>
      <c r="F1699">
        <v>3000</v>
      </c>
      <c r="G1699">
        <v>1000</v>
      </c>
      <c r="H1699">
        <v>7.4</v>
      </c>
      <c r="I1699">
        <v>140</v>
      </c>
      <c r="J1699">
        <v>139</v>
      </c>
      <c r="K1699">
        <v>74205</v>
      </c>
      <c r="L1699">
        <v>14200000</v>
      </c>
      <c r="M1699" s="2">
        <f>VLOOKUP(A1699,Sheet2!$A$1:G5423,2,0)</f>
        <v>38466</v>
      </c>
      <c r="N1699" t="str">
        <f>VLOOKUP(A1699,Sheet2!$A$1:G5423,3,0)</f>
        <v>Color</v>
      </c>
      <c r="O1699" t="str">
        <f>VLOOKUP(A1699,Sheet2!$A$1:G5423,4,0)</f>
        <v>Drama</v>
      </c>
      <c r="P1699" t="str">
        <f>VLOOKUP(A1699,Sheet2!$A$1:G5423,5,0)</f>
        <v>English</v>
      </c>
      <c r="Q1699" t="str">
        <f>VLOOKUP(A1699,Sheet2!$A$1:G5423,6,0)</f>
        <v>Denmark</v>
      </c>
      <c r="R1699" t="str">
        <f>VLOOKUP(A1699,Sheet2!$A$1:G5423,7,0)</f>
        <v>Not Rated</v>
      </c>
      <c r="S1699" t="str">
        <f>IF(Table19[[#This Row],[Language]]="English","English","Other language")</f>
        <v>English</v>
      </c>
      <c r="T1699">
        <f>Table19[[#This Row],[Gross Revenue]]-Table19[[#This Row],[Budget]]</f>
        <v>-14125795</v>
      </c>
      <c r="U1699" s="1">
        <f>(Table19[[#This Row],[Gross Revenue]]/Table19[[#This Row],[Budget]])-1</f>
        <v>-0.99477429577464793</v>
      </c>
      <c r="V1699" t="str">
        <f t="shared" si="60"/>
        <v>131-150 minutes</v>
      </c>
      <c r="W1699">
        <f>Table19[[#This Row],[Profit]]/Table19[[#This Row],[Budget]]*100</f>
        <v>-99.47742957746479</v>
      </c>
      <c r="X1699">
        <v>-434215.5</v>
      </c>
      <c r="Y1699">
        <v>-0.10115100772200772</v>
      </c>
      <c r="Z1699" t="str">
        <f t="shared" si="62"/>
        <v>Medium</v>
      </c>
    </row>
    <row r="1700" spans="1:26" x14ac:dyDescent="0.2">
      <c r="A1700" t="s">
        <v>4415</v>
      </c>
      <c r="B1700" t="s">
        <v>1520</v>
      </c>
      <c r="C1700" t="s">
        <v>1521</v>
      </c>
      <c r="D1700">
        <v>470</v>
      </c>
      <c r="E1700">
        <v>1233</v>
      </c>
      <c r="F1700">
        <v>33</v>
      </c>
      <c r="G1700">
        <v>0</v>
      </c>
      <c r="H1700">
        <v>6.1</v>
      </c>
      <c r="I1700">
        <v>279</v>
      </c>
      <c r="J1700">
        <v>89</v>
      </c>
      <c r="K1700">
        <v>12843</v>
      </c>
      <c r="L1700">
        <v>6000000</v>
      </c>
      <c r="M1700" s="2">
        <f>VLOOKUP(A1700,Sheet2!$A$1:G5424,2,0)</f>
        <v>40931</v>
      </c>
      <c r="N1700" t="str">
        <f>VLOOKUP(A1700,Sheet2!$A$1:G5424,3,0)</f>
        <v>Color</v>
      </c>
      <c r="O1700" t="str">
        <f>VLOOKUP(A1700,Sheet2!$A$1:G5424,4,0)</f>
        <v>Horror</v>
      </c>
      <c r="P1700" t="str">
        <f>VLOOKUP(A1700,Sheet2!$A$1:G5424,5,0)</f>
        <v>English</v>
      </c>
      <c r="Q1700" t="str">
        <f>VLOOKUP(A1700,Sheet2!$A$1:G5424,6,0)</f>
        <v>France</v>
      </c>
      <c r="R1700" t="str">
        <f>VLOOKUP(A1700,Sheet2!$A$1:G5424,7,0)</f>
        <v>Not Rated</v>
      </c>
      <c r="S1700" t="str">
        <f>IF(Table19[[#This Row],[Language]]="English","English","Other language")</f>
        <v>English</v>
      </c>
      <c r="T1700">
        <f>Table19[[#This Row],[Gross Revenue]]-Table19[[#This Row],[Budget]]</f>
        <v>-5987157</v>
      </c>
      <c r="U1700" s="1">
        <f>(Table19[[#This Row],[Gross Revenue]]/Table19[[#This Row],[Budget]])-1</f>
        <v>-0.99785950000000001</v>
      </c>
      <c r="V1700" t="str">
        <f t="shared" si="60"/>
        <v>&lt;90 minutes</v>
      </c>
      <c r="W1700">
        <f>Table19[[#This Row],[Profit]]/Table19[[#This Row],[Budget]]*100</f>
        <v>-99.78595</v>
      </c>
      <c r="X1700">
        <v>16235088</v>
      </c>
      <c r="Y1700">
        <v>1.1909079499999999</v>
      </c>
      <c r="Z1700" t="str">
        <f t="shared" si="62"/>
        <v>Low</v>
      </c>
    </row>
    <row r="1701" spans="1:26" x14ac:dyDescent="0.2">
      <c r="A1701" t="s">
        <v>6595</v>
      </c>
      <c r="B1701" t="s">
        <v>498</v>
      </c>
      <c r="C1701" t="s">
        <v>3011</v>
      </c>
      <c r="D1701">
        <v>11000</v>
      </c>
      <c r="E1701">
        <v>11218</v>
      </c>
      <c r="F1701">
        <v>10</v>
      </c>
      <c r="G1701">
        <v>0</v>
      </c>
      <c r="H1701">
        <v>7.6</v>
      </c>
      <c r="I1701">
        <v>169</v>
      </c>
      <c r="J1701">
        <v>80</v>
      </c>
      <c r="K1701">
        <v>77413017</v>
      </c>
      <c r="L1701">
        <v>8000000</v>
      </c>
      <c r="M1701" s="2">
        <f>VLOOKUP(A1701,Sheet2!$A$1:G5425,2,0)</f>
        <v>38426</v>
      </c>
      <c r="N1701" t="str">
        <f>VLOOKUP(A1701,Sheet2!$A$1:G5425,3,0)</f>
        <v>Color</v>
      </c>
      <c r="O1701" t="str">
        <f>VLOOKUP(A1701,Sheet2!$A$1:G5425,4,0)</f>
        <v>Documentary</v>
      </c>
      <c r="P1701" t="str">
        <f>VLOOKUP(A1701,Sheet2!$A$1:G5425,5,0)</f>
        <v>French</v>
      </c>
      <c r="Q1701" t="str">
        <f>VLOOKUP(A1701,Sheet2!$A$1:G5425,6,0)</f>
        <v>France</v>
      </c>
      <c r="R1701" t="str">
        <f>VLOOKUP(A1701,Sheet2!$A$1:G5425,7,0)</f>
        <v>G</v>
      </c>
      <c r="S1701" t="str">
        <f>IF(Table19[[#This Row],[Language]]="English","English","Other language")</f>
        <v>Other language</v>
      </c>
      <c r="T1701">
        <f>Table19[[#This Row],[Gross Revenue]]-Table19[[#This Row],[Budget]]</f>
        <v>69413017</v>
      </c>
      <c r="U1701" s="1">
        <f>(Table19[[#This Row],[Gross Revenue]]/Table19[[#This Row],[Budget]])-1</f>
        <v>8.6766271249999996</v>
      </c>
      <c r="V1701" t="str">
        <f t="shared" si="60"/>
        <v>&lt;90 minutes</v>
      </c>
      <c r="W1701">
        <f>Table19[[#This Row],[Profit]]/Table19[[#This Row],[Budget]]*100</f>
        <v>867.6627125</v>
      </c>
      <c r="Z1701" t="str">
        <f t="shared" si="62"/>
        <v>Low</v>
      </c>
    </row>
    <row r="1702" spans="1:26" x14ac:dyDescent="0.2">
      <c r="A1702" t="s">
        <v>4703</v>
      </c>
      <c r="B1702" t="s">
        <v>427</v>
      </c>
      <c r="C1702" t="s">
        <v>1773</v>
      </c>
      <c r="D1702">
        <v>963</v>
      </c>
      <c r="E1702">
        <v>2209</v>
      </c>
      <c r="F1702">
        <v>6</v>
      </c>
      <c r="G1702">
        <v>122</v>
      </c>
      <c r="H1702">
        <v>6.3</v>
      </c>
      <c r="I1702">
        <v>6</v>
      </c>
      <c r="J1702">
        <v>107</v>
      </c>
      <c r="K1702">
        <v>1000000</v>
      </c>
      <c r="L1702">
        <v>9000000</v>
      </c>
      <c r="M1702" s="2">
        <f>VLOOKUP(A1702,Sheet2!$A$1:G5426,2,0)</f>
        <v>28273</v>
      </c>
      <c r="N1702" t="str">
        <f>VLOOKUP(A1702,Sheet2!$A$1:G5426,3,0)</f>
        <v>Color</v>
      </c>
      <c r="O1702" t="str">
        <f>VLOOKUP(A1702,Sheet2!$A$1:G5426,4,0)</f>
        <v>Adventure</v>
      </c>
      <c r="P1702" t="str">
        <f>VLOOKUP(A1702,Sheet2!$A$1:G5426,5,0)</f>
        <v>English</v>
      </c>
      <c r="Q1702" t="str">
        <f>VLOOKUP(A1702,Sheet2!$A$1:G5426,6,0)</f>
        <v>UK</v>
      </c>
      <c r="R1702" t="str">
        <f>VLOOKUP(A1702,Sheet2!$A$1:G5426,7,0)</f>
        <v>PG</v>
      </c>
      <c r="S1702" t="str">
        <f>IF(Table19[[#This Row],[Language]]="English","English","Other language")</f>
        <v>English</v>
      </c>
      <c r="T1702">
        <f>Table19[[#This Row],[Gross Revenue]]-Table19[[#This Row],[Budget]]</f>
        <v>-8000000</v>
      </c>
      <c r="U1702" s="1">
        <f>(Table19[[#This Row],[Gross Revenue]]/Table19[[#This Row],[Budget]])-1</f>
        <v>-0.88888888888888884</v>
      </c>
      <c r="V1702" t="str">
        <f t="shared" si="60"/>
        <v>90-110 minutes</v>
      </c>
      <c r="W1702">
        <f>Table19[[#This Row],[Profit]]/Table19[[#This Row],[Budget]]*100</f>
        <v>-88.888888888888886</v>
      </c>
      <c r="X1702">
        <v>3892693.5</v>
      </c>
      <c r="Y1702">
        <v>0.11726928571428571</v>
      </c>
      <c r="Z1702" t="str">
        <f t="shared" si="62"/>
        <v>Low</v>
      </c>
    </row>
    <row r="1703" spans="1:26" x14ac:dyDescent="0.2">
      <c r="A1703" t="s">
        <v>3280</v>
      </c>
      <c r="B1703" t="s">
        <v>52</v>
      </c>
      <c r="C1703" t="s">
        <v>53</v>
      </c>
      <c r="D1703">
        <v>836</v>
      </c>
      <c r="E1703">
        <v>2467</v>
      </c>
      <c r="F1703">
        <v>121</v>
      </c>
      <c r="G1703">
        <v>241</v>
      </c>
      <c r="H1703">
        <v>2.8</v>
      </c>
      <c r="I1703">
        <v>28</v>
      </c>
      <c r="J1703">
        <v>80</v>
      </c>
      <c r="K1703">
        <v>1646664</v>
      </c>
      <c r="L1703">
        <v>20000000</v>
      </c>
      <c r="M1703" s="2">
        <f>VLOOKUP(A1703,Sheet2!$A$1:G5427,2,0)</f>
        <v>37966</v>
      </c>
      <c r="N1703" t="str">
        <f>VLOOKUP(A1703,Sheet2!$A$1:G5427,3,0)</f>
        <v>Color</v>
      </c>
      <c r="O1703" t="str">
        <f>VLOOKUP(A1703,Sheet2!$A$1:G5427,4,0)</f>
        <v>Comedy</v>
      </c>
      <c r="P1703" t="str">
        <f>VLOOKUP(A1703,Sheet2!$A$1:G5427,5,0)</f>
        <v>English</v>
      </c>
      <c r="Q1703" t="str">
        <f>VLOOKUP(A1703,Sheet2!$A$1:G5427,6,0)</f>
        <v>USA</v>
      </c>
      <c r="R1703" t="str">
        <f>VLOOKUP(A1703,Sheet2!$A$1:G5427,7,0)</f>
        <v>R</v>
      </c>
      <c r="S1703" t="str">
        <f>IF(Table19[[#This Row],[Language]]="English","English","Other language")</f>
        <v>English</v>
      </c>
      <c r="T1703">
        <f>Table19[[#This Row],[Gross Revenue]]-Table19[[#This Row],[Budget]]</f>
        <v>-18353336</v>
      </c>
      <c r="U1703" s="1">
        <f>(Table19[[#This Row],[Gross Revenue]]/Table19[[#This Row],[Budget]])-1</f>
        <v>-0.9176668</v>
      </c>
      <c r="V1703" t="str">
        <f t="shared" si="60"/>
        <v>&lt;90 minutes</v>
      </c>
      <c r="W1703">
        <f>Table19[[#This Row],[Profit]]/Table19[[#This Row],[Budget]]*100</f>
        <v>-91.766679999999994</v>
      </c>
      <c r="X1703">
        <v>1637763</v>
      </c>
      <c r="Y1703">
        <v>0.19178668286445014</v>
      </c>
      <c r="Z1703" t="str">
        <f t="shared" si="62"/>
        <v>Medium</v>
      </c>
    </row>
    <row r="1704" spans="1:26" x14ac:dyDescent="0.2">
      <c r="A1704" t="s">
        <v>4974</v>
      </c>
      <c r="B1704" t="s">
        <v>1241</v>
      </c>
      <c r="C1704" t="s">
        <v>1980</v>
      </c>
      <c r="D1704">
        <v>13000</v>
      </c>
      <c r="E1704">
        <v>14638</v>
      </c>
      <c r="F1704">
        <v>50</v>
      </c>
      <c r="G1704">
        <v>0</v>
      </c>
      <c r="H1704">
        <v>6.5</v>
      </c>
      <c r="I1704">
        <v>116</v>
      </c>
      <c r="J1704">
        <v>186</v>
      </c>
      <c r="K1704">
        <v>46495</v>
      </c>
      <c r="L1704">
        <v>14000000</v>
      </c>
      <c r="M1704" s="2">
        <f>VLOOKUP(A1704,Sheet2!$A$1:G5428,2,0)</f>
        <v>40775</v>
      </c>
      <c r="N1704" t="str">
        <f>VLOOKUP(A1704,Sheet2!$A$1:G5428,3,0)</f>
        <v>Color</v>
      </c>
      <c r="O1704" t="str">
        <f>VLOOKUP(A1704,Sheet2!$A$1:G5428,4,0)</f>
        <v>Drama</v>
      </c>
      <c r="P1704" t="str">
        <f>VLOOKUP(A1704,Sheet2!$A$1:G5428,5,0)</f>
        <v>English</v>
      </c>
      <c r="Q1704" t="str">
        <f>VLOOKUP(A1704,Sheet2!$A$1:G5428,6,0)</f>
        <v>USA</v>
      </c>
      <c r="R1704" t="str">
        <f>VLOOKUP(A1704,Sheet2!$A$1:G5428,7,0)</f>
        <v>R</v>
      </c>
      <c r="S1704" t="str">
        <f>IF(Table19[[#This Row],[Language]]="English","English","Other language")</f>
        <v>English</v>
      </c>
      <c r="T1704">
        <f>Table19[[#This Row],[Gross Revenue]]-Table19[[#This Row],[Budget]]</f>
        <v>-13953505</v>
      </c>
      <c r="U1704" s="1">
        <f>(Table19[[#This Row],[Gross Revenue]]/Table19[[#This Row],[Budget]])-1</f>
        <v>-0.99667892857142859</v>
      </c>
      <c r="V1704" t="str">
        <f t="shared" si="60"/>
        <v>&gt;150 minutes</v>
      </c>
      <c r="W1704">
        <f>Table19[[#This Row],[Profit]]/Table19[[#This Row],[Budget]]*100</f>
        <v>-99.66789285714286</v>
      </c>
      <c r="X1704">
        <v>-434215.5</v>
      </c>
      <c r="Y1704">
        <v>-0.10115100772200772</v>
      </c>
      <c r="Z1704" t="str">
        <f t="shared" si="62"/>
        <v>Medium</v>
      </c>
    </row>
    <row r="1705" spans="1:26" x14ac:dyDescent="0.2">
      <c r="A1705" t="s">
        <v>5969</v>
      </c>
      <c r="B1705" t="s">
        <v>971</v>
      </c>
      <c r="C1705" t="s">
        <v>2441</v>
      </c>
      <c r="D1705">
        <v>18000</v>
      </c>
      <c r="E1705">
        <v>22834</v>
      </c>
      <c r="F1705">
        <v>78</v>
      </c>
      <c r="G1705">
        <v>21000</v>
      </c>
      <c r="H1705">
        <v>7.1</v>
      </c>
      <c r="I1705">
        <v>290</v>
      </c>
      <c r="J1705">
        <v>107</v>
      </c>
      <c r="K1705">
        <v>5354039</v>
      </c>
      <c r="L1705">
        <v>3500000</v>
      </c>
      <c r="M1705" s="2">
        <f>VLOOKUP(A1705,Sheet2!$A$1:G5429,2,0)</f>
        <v>40800</v>
      </c>
      <c r="N1705" t="str">
        <f>VLOOKUP(A1705,Sheet2!$A$1:G5429,3,0)</f>
        <v>Color</v>
      </c>
      <c r="O1705" t="str">
        <f>VLOOKUP(A1705,Sheet2!$A$1:G5429,4,0)</f>
        <v>Biography</v>
      </c>
      <c r="P1705" t="str">
        <f>VLOOKUP(A1705,Sheet2!$A$1:G5429,5,0)</f>
        <v>English</v>
      </c>
      <c r="Q1705" t="str">
        <f>VLOOKUP(A1705,Sheet2!$A$1:G5429,6,0)</f>
        <v>USA</v>
      </c>
      <c r="R1705" t="str">
        <f>VLOOKUP(A1705,Sheet2!$A$1:G5429,7,0)</f>
        <v>R</v>
      </c>
      <c r="S1705" t="str">
        <f>IF(Table19[[#This Row],[Language]]="English","English","Other language")</f>
        <v>English</v>
      </c>
      <c r="T1705">
        <f>Table19[[#This Row],[Gross Revenue]]-Table19[[#This Row],[Budget]]</f>
        <v>1854039</v>
      </c>
      <c r="U1705" s="1">
        <f>(Table19[[#This Row],[Gross Revenue]]/Table19[[#This Row],[Budget]])-1</f>
        <v>0.52972542857142857</v>
      </c>
      <c r="V1705" t="str">
        <f t="shared" si="60"/>
        <v>90-110 minutes</v>
      </c>
      <c r="W1705">
        <f>Table19[[#This Row],[Profit]]/Table19[[#This Row],[Budget]]*100</f>
        <v>52.972542857142855</v>
      </c>
      <c r="X1705">
        <v>-1289919.5</v>
      </c>
      <c r="Y1705">
        <v>-4.8151417500000002E-2</v>
      </c>
      <c r="Z1705" t="str">
        <f t="shared" si="62"/>
        <v>Low</v>
      </c>
    </row>
    <row r="1706" spans="1:26" x14ac:dyDescent="0.2">
      <c r="A1706" t="s">
        <v>6309</v>
      </c>
      <c r="B1706" t="s">
        <v>2860</v>
      </c>
      <c r="C1706" t="s">
        <v>2861</v>
      </c>
      <c r="D1706">
        <v>280</v>
      </c>
      <c r="E1706">
        <v>308</v>
      </c>
      <c r="F1706">
        <v>13</v>
      </c>
      <c r="G1706">
        <v>0</v>
      </c>
      <c r="H1706">
        <v>7.5</v>
      </c>
      <c r="I1706">
        <v>155</v>
      </c>
      <c r="J1706">
        <v>101</v>
      </c>
      <c r="K1706">
        <v>6517198</v>
      </c>
      <c r="L1706">
        <v>3000000</v>
      </c>
      <c r="M1706" s="2">
        <f>VLOOKUP(A1706,Sheet2!$A$1:G5430,2,0)</f>
        <v>38215</v>
      </c>
      <c r="N1706" t="str">
        <f>VLOOKUP(A1706,Sheet2!$A$1:G5430,3,0)</f>
        <v>Color</v>
      </c>
      <c r="O1706" t="str">
        <f>VLOOKUP(A1706,Sheet2!$A$1:G5430,4,0)</f>
        <v>Crime</v>
      </c>
      <c r="P1706" t="str">
        <f>VLOOKUP(A1706,Sheet2!$A$1:G5430,5,0)</f>
        <v>Spanish</v>
      </c>
      <c r="Q1706" t="str">
        <f>VLOOKUP(A1706,Sheet2!$A$1:G5430,6,0)</f>
        <v>Colombia</v>
      </c>
      <c r="R1706" t="str">
        <f>VLOOKUP(A1706,Sheet2!$A$1:G5430,7,0)</f>
        <v>R</v>
      </c>
      <c r="S1706" t="str">
        <f>IF(Table19[[#This Row],[Language]]="English","English","Other language")</f>
        <v>Other language</v>
      </c>
      <c r="T1706">
        <f>Table19[[#This Row],[Gross Revenue]]-Table19[[#This Row],[Budget]]</f>
        <v>3517198</v>
      </c>
      <c r="U1706" s="1">
        <f>(Table19[[#This Row],[Gross Revenue]]/Table19[[#This Row],[Budget]])-1</f>
        <v>1.1723993333333333</v>
      </c>
      <c r="V1706" t="str">
        <f t="shared" si="60"/>
        <v>90-110 minutes</v>
      </c>
      <c r="W1706">
        <f>Table19[[#This Row],[Profit]]/Table19[[#This Row],[Budget]]*100</f>
        <v>117.23993333333334</v>
      </c>
      <c r="X1706">
        <v>-74533.5</v>
      </c>
      <c r="Y1706">
        <v>-7.4856785714285719E-3</v>
      </c>
      <c r="Z1706" t="str">
        <f t="shared" si="62"/>
        <v>Low</v>
      </c>
    </row>
    <row r="1707" spans="1:26" x14ac:dyDescent="0.2">
      <c r="A1707" t="s">
        <v>4857</v>
      </c>
      <c r="B1707" t="s">
        <v>765</v>
      </c>
      <c r="C1707" t="s">
        <v>1792</v>
      </c>
      <c r="D1707">
        <v>4000</v>
      </c>
      <c r="E1707">
        <v>7243</v>
      </c>
      <c r="F1707">
        <v>0</v>
      </c>
      <c r="G1707">
        <v>0</v>
      </c>
      <c r="H1707">
        <v>6.4</v>
      </c>
      <c r="I1707">
        <v>260</v>
      </c>
      <c r="J1707">
        <v>123</v>
      </c>
      <c r="K1707">
        <v>15962471</v>
      </c>
      <c r="L1707">
        <v>40000000</v>
      </c>
      <c r="M1707" s="2">
        <f>VLOOKUP(A1707,Sheet2!$A$1:G5431,2,0)</f>
        <v>38721</v>
      </c>
      <c r="N1707" t="str">
        <f>VLOOKUP(A1707,Sheet2!$A$1:G5431,3,0)</f>
        <v>Color</v>
      </c>
      <c r="O1707" t="str">
        <f>VLOOKUP(A1707,Sheet2!$A$1:G5431,4,0)</f>
        <v>Biography</v>
      </c>
      <c r="P1707" t="str">
        <f>VLOOKUP(A1707,Sheet2!$A$1:G5431,5,0)</f>
        <v>English</v>
      </c>
      <c r="Q1707" t="str">
        <f>VLOOKUP(A1707,Sheet2!$A$1:G5431,6,0)</f>
        <v>USA</v>
      </c>
      <c r="R1707" t="str">
        <f>VLOOKUP(A1707,Sheet2!$A$1:G5431,7,0)</f>
        <v>PG-13</v>
      </c>
      <c r="S1707" t="str">
        <f>IF(Table19[[#This Row],[Language]]="English","English","Other language")</f>
        <v>English</v>
      </c>
      <c r="T1707">
        <f>Table19[[#This Row],[Gross Revenue]]-Table19[[#This Row],[Budget]]</f>
        <v>-24037529</v>
      </c>
      <c r="U1707" s="1">
        <f>(Table19[[#This Row],[Gross Revenue]]/Table19[[#This Row],[Budget]])-1</f>
        <v>-0.60093822499999994</v>
      </c>
      <c r="V1707" t="str">
        <f t="shared" si="60"/>
        <v>111-130 minutes</v>
      </c>
      <c r="W1707">
        <f>Table19[[#This Row],[Profit]]/Table19[[#This Row],[Budget]]*100</f>
        <v>-60.093822500000002</v>
      </c>
      <c r="X1707">
        <v>-1289919.5</v>
      </c>
      <c r="Y1707">
        <v>-4.8151417500000002E-2</v>
      </c>
      <c r="Z1707" t="str">
        <f t="shared" si="62"/>
        <v>High</v>
      </c>
    </row>
    <row r="1708" spans="1:26" x14ac:dyDescent="0.2">
      <c r="A1708" t="s">
        <v>6017</v>
      </c>
      <c r="B1708" t="s">
        <v>2272</v>
      </c>
      <c r="C1708" t="s">
        <v>2360</v>
      </c>
      <c r="D1708">
        <v>882</v>
      </c>
      <c r="E1708">
        <v>1967</v>
      </c>
      <c r="F1708">
        <v>19</v>
      </c>
      <c r="G1708">
        <v>16</v>
      </c>
      <c r="H1708">
        <v>7.1</v>
      </c>
      <c r="I1708">
        <v>1</v>
      </c>
      <c r="J1708">
        <v>34</v>
      </c>
      <c r="K1708">
        <v>333658</v>
      </c>
      <c r="L1708">
        <v>34000</v>
      </c>
      <c r="M1708" s="2">
        <f>VLOOKUP(A1708,Sheet2!$A$1:G5432,2,0)</f>
        <v>32889</v>
      </c>
      <c r="N1708" t="str">
        <f>VLOOKUP(A1708,Sheet2!$A$1:G5432,3,0)</f>
        <v>Color</v>
      </c>
      <c r="O1708" t="str">
        <f>VLOOKUP(A1708,Sheet2!$A$1:G5432,4,0)</f>
        <v>Comedy</v>
      </c>
      <c r="P1708" t="str">
        <f>VLOOKUP(A1708,Sheet2!$A$1:G5432,5,0)</f>
        <v>English</v>
      </c>
      <c r="Q1708" t="str">
        <f>VLOOKUP(A1708,Sheet2!$A$1:G5432,6,0)</f>
        <v>USA</v>
      </c>
      <c r="R1708">
        <f>VLOOKUP(A1708,Sheet2!$A$1:G5432,7,0)</f>
        <v>0</v>
      </c>
      <c r="S1708" t="str">
        <f>IF(Table19[[#This Row],[Language]]="English","English","Other language")</f>
        <v>English</v>
      </c>
      <c r="T1708">
        <f>Table19[[#This Row],[Gross Revenue]]-Table19[[#This Row],[Budget]]</f>
        <v>299658</v>
      </c>
      <c r="U1708" s="1">
        <f>(Table19[[#This Row],[Gross Revenue]]/Table19[[#This Row],[Budget]])-1</f>
        <v>8.8134705882352939</v>
      </c>
      <c r="V1708" t="str">
        <f t="shared" si="60"/>
        <v>&lt;90 minutes</v>
      </c>
      <c r="W1708">
        <f>Table19[[#This Row],[Profit]]/Table19[[#This Row],[Budget]]*100</f>
        <v>881.34705882352944</v>
      </c>
      <c r="X1708">
        <v>1637763</v>
      </c>
      <c r="Y1708">
        <v>0.19178668286445014</v>
      </c>
      <c r="Z1708" t="str">
        <f t="shared" si="62"/>
        <v>Low</v>
      </c>
    </row>
    <row r="1709" spans="1:26" x14ac:dyDescent="0.2">
      <c r="A1709" t="s">
        <v>5987</v>
      </c>
      <c r="B1709" t="s">
        <v>1920</v>
      </c>
      <c r="C1709" t="s">
        <v>1675</v>
      </c>
      <c r="D1709">
        <v>2000</v>
      </c>
      <c r="E1709">
        <v>4811</v>
      </c>
      <c r="F1709">
        <v>64</v>
      </c>
      <c r="G1709">
        <v>11000</v>
      </c>
      <c r="H1709">
        <v>7.1</v>
      </c>
      <c r="I1709">
        <v>180</v>
      </c>
      <c r="J1709">
        <v>115</v>
      </c>
      <c r="K1709">
        <v>143151473</v>
      </c>
      <c r="L1709">
        <v>60000000</v>
      </c>
      <c r="M1709" s="2">
        <f>VLOOKUP(A1709,Sheet2!$A$1:G5433,2,0)</f>
        <v>39581</v>
      </c>
      <c r="N1709" t="str">
        <f>VLOOKUP(A1709,Sheet2!$A$1:G5433,3,0)</f>
        <v>Color</v>
      </c>
      <c r="O1709" t="str">
        <f>VLOOKUP(A1709,Sheet2!$A$1:G5433,4,0)</f>
        <v>Comedy</v>
      </c>
      <c r="P1709" t="str">
        <f>VLOOKUP(A1709,Sheet2!$A$1:G5433,5,0)</f>
        <v>English</v>
      </c>
      <c r="Q1709" t="str">
        <f>VLOOKUP(A1709,Sheet2!$A$1:G5433,6,0)</f>
        <v>USA</v>
      </c>
      <c r="R1709" t="str">
        <f>VLOOKUP(A1709,Sheet2!$A$1:G5433,7,0)</f>
        <v>PG</v>
      </c>
      <c r="S1709" t="str">
        <f>IF(Table19[[#This Row],[Language]]="English","English","Other language")</f>
        <v>English</v>
      </c>
      <c r="T1709">
        <f>Table19[[#This Row],[Gross Revenue]]-Table19[[#This Row],[Budget]]</f>
        <v>83151473</v>
      </c>
      <c r="U1709" s="1">
        <f>(Table19[[#This Row],[Gross Revenue]]/Table19[[#This Row],[Budget]])-1</f>
        <v>1.3858578833333333</v>
      </c>
      <c r="V1709" t="str">
        <f t="shared" si="60"/>
        <v>111-130 minutes</v>
      </c>
      <c r="W1709">
        <f>Table19[[#This Row],[Profit]]/Table19[[#This Row],[Budget]]*100</f>
        <v>138.58578833333331</v>
      </c>
      <c r="X1709">
        <v>1637763</v>
      </c>
      <c r="Y1709">
        <v>0.19178668286445014</v>
      </c>
      <c r="Z1709" t="str">
        <f t="shared" si="62"/>
        <v>High</v>
      </c>
    </row>
    <row r="1710" spans="1:26" x14ac:dyDescent="0.2">
      <c r="A1710" t="s">
        <v>3385</v>
      </c>
      <c r="B1710" t="s">
        <v>247</v>
      </c>
      <c r="C1710" t="s">
        <v>248</v>
      </c>
      <c r="D1710">
        <v>15000</v>
      </c>
      <c r="E1710">
        <v>20061</v>
      </c>
      <c r="F1710">
        <v>9</v>
      </c>
      <c r="G1710">
        <v>0</v>
      </c>
      <c r="H1710">
        <v>4.2</v>
      </c>
      <c r="I1710">
        <v>98</v>
      </c>
      <c r="J1710">
        <v>87</v>
      </c>
      <c r="K1710">
        <v>33643461</v>
      </c>
      <c r="L1710">
        <v>50000000</v>
      </c>
      <c r="M1710" s="2">
        <f>VLOOKUP(A1710,Sheet2!$A$1:G5434,2,0)</f>
        <v>40331</v>
      </c>
      <c r="N1710" t="str">
        <f>VLOOKUP(A1710,Sheet2!$A$1:G5434,3,0)</f>
        <v>Color</v>
      </c>
      <c r="O1710" t="str">
        <f>VLOOKUP(A1710,Sheet2!$A$1:G5434,4,0)</f>
        <v>Comedy</v>
      </c>
      <c r="P1710" t="str">
        <f>VLOOKUP(A1710,Sheet2!$A$1:G5434,5,0)</f>
        <v>English</v>
      </c>
      <c r="Q1710" t="str">
        <f>VLOOKUP(A1710,Sheet2!$A$1:G5434,6,0)</f>
        <v>USA</v>
      </c>
      <c r="R1710" t="str">
        <f>VLOOKUP(A1710,Sheet2!$A$1:G5434,7,0)</f>
        <v>PG</v>
      </c>
      <c r="S1710" t="str">
        <f>IF(Table19[[#This Row],[Language]]="English","English","Other language")</f>
        <v>English</v>
      </c>
      <c r="T1710">
        <f>Table19[[#This Row],[Gross Revenue]]-Table19[[#This Row],[Budget]]</f>
        <v>-16356539</v>
      </c>
      <c r="U1710" s="1">
        <f>(Table19[[#This Row],[Gross Revenue]]/Table19[[#This Row],[Budget]])-1</f>
        <v>-0.32713077999999995</v>
      </c>
      <c r="V1710" t="str">
        <f t="shared" si="60"/>
        <v>&lt;90 minutes</v>
      </c>
      <c r="W1710">
        <f>Table19[[#This Row],[Profit]]/Table19[[#This Row],[Budget]]*100</f>
        <v>-32.713078000000003</v>
      </c>
      <c r="X1710">
        <v>1637763</v>
      </c>
      <c r="Y1710">
        <v>0.19178668286445014</v>
      </c>
      <c r="Z1710" t="str">
        <f t="shared" si="62"/>
        <v>High</v>
      </c>
    </row>
    <row r="1711" spans="1:26" x14ac:dyDescent="0.2">
      <c r="A1711" t="s">
        <v>6539</v>
      </c>
      <c r="B1711" t="s">
        <v>2980</v>
      </c>
      <c r="C1711" t="s">
        <v>2981</v>
      </c>
      <c r="D1711">
        <v>60</v>
      </c>
      <c r="E1711">
        <v>141</v>
      </c>
      <c r="F1711">
        <v>60</v>
      </c>
      <c r="G1711">
        <v>314</v>
      </c>
      <c r="H1711">
        <v>6.3</v>
      </c>
      <c r="I1711">
        <v>121</v>
      </c>
      <c r="J1711">
        <v>91</v>
      </c>
      <c r="K1711">
        <v>1506998</v>
      </c>
      <c r="L1711">
        <v>12000000</v>
      </c>
      <c r="M1711" s="2">
        <f>VLOOKUP(A1711,Sheet2!$A$1:G5435,2,0)</f>
        <v>39412</v>
      </c>
      <c r="N1711" t="str">
        <f>VLOOKUP(A1711,Sheet2!$A$1:G5435,3,0)</f>
        <v>Color</v>
      </c>
      <c r="O1711" t="str">
        <f>VLOOKUP(A1711,Sheet2!$A$1:G5435,4,0)</f>
        <v>Crime</v>
      </c>
      <c r="P1711" t="str">
        <f>VLOOKUP(A1711,Sheet2!$A$1:G5435,5,0)</f>
        <v>English</v>
      </c>
      <c r="Q1711" t="str">
        <f>VLOOKUP(A1711,Sheet2!$A$1:G5435,6,0)</f>
        <v>USA</v>
      </c>
      <c r="R1711" t="str">
        <f>VLOOKUP(A1711,Sheet2!$A$1:G5435,7,0)</f>
        <v>PG-13</v>
      </c>
      <c r="S1711" t="str">
        <f>IF(Table19[[#This Row],[Language]]="English","English","Other language")</f>
        <v>English</v>
      </c>
      <c r="T1711">
        <f>Table19[[#This Row],[Gross Revenue]]-Table19[[#This Row],[Budget]]</f>
        <v>-10493002</v>
      </c>
      <c r="U1711" s="1">
        <f>(Table19[[#This Row],[Gross Revenue]]/Table19[[#This Row],[Budget]])-1</f>
        <v>-0.87441683333333331</v>
      </c>
      <c r="V1711" t="str">
        <f t="shared" si="60"/>
        <v>90-110 minutes</v>
      </c>
      <c r="W1711">
        <f>Table19[[#This Row],[Profit]]/Table19[[#This Row],[Budget]]*100</f>
        <v>-87.44168333333333</v>
      </c>
      <c r="X1711">
        <v>-74533.5</v>
      </c>
      <c r="Y1711">
        <v>-7.4856785714285719E-3</v>
      </c>
      <c r="Z1711" t="str">
        <f t="shared" si="62"/>
        <v>Low</v>
      </c>
    </row>
    <row r="1712" spans="1:26" x14ac:dyDescent="0.2">
      <c r="A1712" t="s">
        <v>4733</v>
      </c>
      <c r="B1712" t="s">
        <v>1041</v>
      </c>
      <c r="C1712" t="s">
        <v>1186</v>
      </c>
      <c r="D1712">
        <v>20000</v>
      </c>
      <c r="E1712">
        <v>22590</v>
      </c>
      <c r="F1712">
        <v>13000</v>
      </c>
      <c r="G1712">
        <v>0</v>
      </c>
      <c r="H1712">
        <v>6.3</v>
      </c>
      <c r="I1712">
        <v>132</v>
      </c>
      <c r="J1712">
        <v>106</v>
      </c>
      <c r="K1712">
        <v>37754208</v>
      </c>
      <c r="L1712">
        <v>70000000</v>
      </c>
      <c r="M1712" s="2">
        <f>VLOOKUP(A1712,Sheet2!$A$1:G5436,2,0)</f>
        <v>35290</v>
      </c>
      <c r="N1712" t="str">
        <f>VLOOKUP(A1712,Sheet2!$A$1:G5436,3,0)</f>
        <v>Color</v>
      </c>
      <c r="O1712" t="str">
        <f>VLOOKUP(A1712,Sheet2!$A$1:G5436,4,0)</f>
        <v>Action</v>
      </c>
      <c r="P1712" t="str">
        <f>VLOOKUP(A1712,Sheet2!$A$1:G5436,5,0)</f>
        <v>English</v>
      </c>
      <c r="Q1712" t="str">
        <f>VLOOKUP(A1712,Sheet2!$A$1:G5436,6,0)</f>
        <v>USA</v>
      </c>
      <c r="R1712" t="str">
        <f>VLOOKUP(A1712,Sheet2!$A$1:G5436,7,0)</f>
        <v>PG-13</v>
      </c>
      <c r="S1712" t="str">
        <f>IF(Table19[[#This Row],[Language]]="English","English","Other language")</f>
        <v>English</v>
      </c>
      <c r="T1712">
        <f>Table19[[#This Row],[Gross Revenue]]-Table19[[#This Row],[Budget]]</f>
        <v>-32245792</v>
      </c>
      <c r="U1712" s="1">
        <f>(Table19[[#This Row],[Gross Revenue]]/Table19[[#This Row],[Budget]])-1</f>
        <v>-0.46065417142857146</v>
      </c>
      <c r="V1712" t="str">
        <f t="shared" si="60"/>
        <v>90-110 minutes</v>
      </c>
      <c r="W1712">
        <f>Table19[[#This Row],[Profit]]/Table19[[#This Row],[Budget]]*100</f>
        <v>-46.065417142857143</v>
      </c>
      <c r="X1712">
        <v>-1289919.5</v>
      </c>
      <c r="Y1712">
        <v>-4.8151417500000002E-2</v>
      </c>
      <c r="Z1712" t="str">
        <f t="shared" si="62"/>
        <v>High</v>
      </c>
    </row>
    <row r="1713" spans="1:26" x14ac:dyDescent="0.2">
      <c r="A1713" t="s">
        <v>3779</v>
      </c>
      <c r="B1713" t="s">
        <v>852</v>
      </c>
      <c r="C1713" t="s">
        <v>853</v>
      </c>
      <c r="D1713">
        <v>921</v>
      </c>
      <c r="E1713">
        <v>2652</v>
      </c>
      <c r="F1713">
        <v>25</v>
      </c>
      <c r="G1713">
        <v>0</v>
      </c>
      <c r="H1713">
        <v>5.4</v>
      </c>
      <c r="I1713">
        <v>132</v>
      </c>
      <c r="J1713">
        <v>88</v>
      </c>
      <c r="K1713">
        <v>21379315</v>
      </c>
      <c r="L1713">
        <v>150000000</v>
      </c>
      <c r="M1713" s="2">
        <f>VLOOKUP(A1713,Sheet2!$A$1:G5437,2,0)</f>
        <v>40709</v>
      </c>
      <c r="N1713" t="str">
        <f>VLOOKUP(A1713,Sheet2!$A$1:G5437,3,0)</f>
        <v>Color</v>
      </c>
      <c r="O1713" t="str">
        <f>VLOOKUP(A1713,Sheet2!$A$1:G5437,4,0)</f>
        <v>Action</v>
      </c>
      <c r="P1713" t="str">
        <f>VLOOKUP(A1713,Sheet2!$A$1:G5437,5,0)</f>
        <v>English</v>
      </c>
      <c r="Q1713" t="str">
        <f>VLOOKUP(A1713,Sheet2!$A$1:G5437,6,0)</f>
        <v>USA</v>
      </c>
      <c r="R1713" t="str">
        <f>VLOOKUP(A1713,Sheet2!$A$1:G5437,7,0)</f>
        <v>PG</v>
      </c>
      <c r="S1713" t="str">
        <f>IF(Table19[[#This Row],[Language]]="English","English","Other language")</f>
        <v>English</v>
      </c>
      <c r="T1713">
        <f>Table19[[#This Row],[Gross Revenue]]-Table19[[#This Row],[Budget]]</f>
        <v>-128620685</v>
      </c>
      <c r="U1713" s="1">
        <f>(Table19[[#This Row],[Gross Revenue]]/Table19[[#This Row],[Budget]])-1</f>
        <v>-0.8574712333333333</v>
      </c>
      <c r="V1713" t="str">
        <f t="shared" si="60"/>
        <v>&lt;90 minutes</v>
      </c>
      <c r="W1713">
        <f>Table19[[#This Row],[Profit]]/Table19[[#This Row],[Budget]]*100</f>
        <v>-85.747123333333334</v>
      </c>
      <c r="X1713">
        <v>-1289919.5</v>
      </c>
      <c r="Y1713">
        <v>-4.8151417500000002E-2</v>
      </c>
      <c r="Z1713" t="str">
        <f t="shared" si="62"/>
        <v>High</v>
      </c>
    </row>
    <row r="1714" spans="1:26" x14ac:dyDescent="0.2">
      <c r="A1714" t="s">
        <v>5490</v>
      </c>
      <c r="B1714" t="s">
        <v>788</v>
      </c>
      <c r="C1714" t="s">
        <v>2345</v>
      </c>
      <c r="D1714">
        <v>1000</v>
      </c>
      <c r="E1714">
        <v>2495</v>
      </c>
      <c r="F1714">
        <v>43</v>
      </c>
      <c r="G1714">
        <v>0</v>
      </c>
      <c r="H1714">
        <v>6.8</v>
      </c>
      <c r="I1714">
        <v>118</v>
      </c>
      <c r="J1714">
        <v>106</v>
      </c>
      <c r="K1714">
        <v>7486906</v>
      </c>
      <c r="L1714">
        <v>27000000</v>
      </c>
      <c r="M1714" s="2">
        <f>VLOOKUP(A1714,Sheet2!$A$1:G5438,2,0)</f>
        <v>39311</v>
      </c>
      <c r="N1714" t="str">
        <f>VLOOKUP(A1714,Sheet2!$A$1:G5438,3,0)</f>
        <v>Color</v>
      </c>
      <c r="O1714" t="str">
        <f>VLOOKUP(A1714,Sheet2!$A$1:G5438,4,0)</f>
        <v>Comedy</v>
      </c>
      <c r="P1714" t="str">
        <f>VLOOKUP(A1714,Sheet2!$A$1:G5438,5,0)</f>
        <v>English</v>
      </c>
      <c r="Q1714" t="str">
        <f>VLOOKUP(A1714,Sheet2!$A$1:G5438,6,0)</f>
        <v>USA</v>
      </c>
      <c r="R1714" t="str">
        <f>VLOOKUP(A1714,Sheet2!$A$1:G5438,7,0)</f>
        <v>PG</v>
      </c>
      <c r="S1714" t="str">
        <f>IF(Table19[[#This Row],[Language]]="English","English","Other language")</f>
        <v>English</v>
      </c>
      <c r="T1714">
        <f>Table19[[#This Row],[Gross Revenue]]-Table19[[#This Row],[Budget]]</f>
        <v>-19513094</v>
      </c>
      <c r="U1714" s="1">
        <f>(Table19[[#This Row],[Gross Revenue]]/Table19[[#This Row],[Budget]])-1</f>
        <v>-0.72270718518518517</v>
      </c>
      <c r="V1714" t="str">
        <f t="shared" si="60"/>
        <v>90-110 minutes</v>
      </c>
      <c r="W1714">
        <f>Table19[[#This Row],[Profit]]/Table19[[#This Row],[Budget]]*100</f>
        <v>-72.270718518518521</v>
      </c>
      <c r="X1714">
        <v>1637763</v>
      </c>
      <c r="Y1714">
        <v>0.19178668286445014</v>
      </c>
      <c r="Z1714" t="str">
        <f t="shared" si="62"/>
        <v>Medium</v>
      </c>
    </row>
    <row r="1715" spans="1:26" x14ac:dyDescent="0.2">
      <c r="A1715" t="s">
        <v>3842</v>
      </c>
      <c r="B1715" t="s">
        <v>926</v>
      </c>
      <c r="C1715" t="s">
        <v>927</v>
      </c>
      <c r="D1715">
        <v>71</v>
      </c>
      <c r="E1715">
        <v>159</v>
      </c>
      <c r="F1715">
        <v>9</v>
      </c>
      <c r="G1715">
        <v>63</v>
      </c>
      <c r="H1715">
        <v>5.4</v>
      </c>
      <c r="I1715">
        <v>24</v>
      </c>
      <c r="J1715">
        <v>113</v>
      </c>
      <c r="K1715">
        <v>19184015</v>
      </c>
      <c r="L1715">
        <v>3000000</v>
      </c>
      <c r="M1715" s="2">
        <f>VLOOKUP(A1715,Sheet2!$A$1:G5439,2,0)</f>
        <v>37475</v>
      </c>
      <c r="N1715" t="str">
        <f>VLOOKUP(A1715,Sheet2!$A$1:G5439,3,0)</f>
        <v>Color</v>
      </c>
      <c r="O1715" t="str">
        <f>VLOOKUP(A1715,Sheet2!$A$1:G5439,4,0)</f>
        <v>Biography</v>
      </c>
      <c r="P1715" t="str">
        <f>VLOOKUP(A1715,Sheet2!$A$1:G5439,5,0)</f>
        <v>English</v>
      </c>
      <c r="Q1715" t="str">
        <f>VLOOKUP(A1715,Sheet2!$A$1:G5439,6,0)</f>
        <v>USA</v>
      </c>
      <c r="R1715" t="str">
        <f>VLOOKUP(A1715,Sheet2!$A$1:G5439,7,0)</f>
        <v>R</v>
      </c>
      <c r="S1715" t="str">
        <f>IF(Table19[[#This Row],[Language]]="English","English","Other language")</f>
        <v>English</v>
      </c>
      <c r="T1715">
        <f>Table19[[#This Row],[Gross Revenue]]-Table19[[#This Row],[Budget]]</f>
        <v>16184015</v>
      </c>
      <c r="U1715" s="1">
        <f>(Table19[[#This Row],[Gross Revenue]]/Table19[[#This Row],[Budget]])-1</f>
        <v>5.3946716666666665</v>
      </c>
      <c r="V1715" t="str">
        <f t="shared" si="60"/>
        <v>111-130 minutes</v>
      </c>
      <c r="W1715">
        <f>Table19[[#This Row],[Profit]]/Table19[[#This Row],[Budget]]*100</f>
        <v>539.46716666666669</v>
      </c>
      <c r="X1715">
        <v>-1289919.5</v>
      </c>
      <c r="Y1715">
        <v>-4.8151417500000002E-2</v>
      </c>
      <c r="Z1715" t="str">
        <f t="shared" si="62"/>
        <v>Low</v>
      </c>
    </row>
    <row r="1716" spans="1:26" x14ac:dyDescent="0.2">
      <c r="A1716" t="s">
        <v>5347</v>
      </c>
      <c r="B1716" t="s">
        <v>691</v>
      </c>
      <c r="C1716" t="s">
        <v>2247</v>
      </c>
      <c r="D1716">
        <v>29000</v>
      </c>
      <c r="E1716">
        <v>63194</v>
      </c>
      <c r="F1716">
        <v>4</v>
      </c>
      <c r="G1716">
        <v>1000</v>
      </c>
      <c r="H1716">
        <v>6.7</v>
      </c>
      <c r="I1716">
        <v>45</v>
      </c>
      <c r="J1716">
        <v>98</v>
      </c>
      <c r="K1716">
        <v>12782508</v>
      </c>
      <c r="L1716">
        <v>23000000</v>
      </c>
      <c r="M1716" s="2">
        <f>VLOOKUP(A1716,Sheet2!$A$1:G5440,2,0)</f>
        <v>35317</v>
      </c>
      <c r="N1716" t="str">
        <f>VLOOKUP(A1716,Sheet2!$A$1:G5440,3,0)</f>
        <v>Color</v>
      </c>
      <c r="O1716" t="str">
        <f>VLOOKUP(A1716,Sheet2!$A$1:G5440,4,0)</f>
        <v>Drama</v>
      </c>
      <c r="P1716" t="str">
        <f>VLOOKUP(A1716,Sheet2!$A$1:G5440,5,0)</f>
        <v>English</v>
      </c>
      <c r="Q1716" t="str">
        <f>VLOOKUP(A1716,Sheet2!$A$1:G5440,6,0)</f>
        <v>USA</v>
      </c>
      <c r="R1716" t="str">
        <f>VLOOKUP(A1716,Sheet2!$A$1:G5440,7,0)</f>
        <v>PG-13</v>
      </c>
      <c r="S1716" t="str">
        <f>IF(Table19[[#This Row],[Language]]="English","English","Other language")</f>
        <v>English</v>
      </c>
      <c r="T1716">
        <f>Table19[[#This Row],[Gross Revenue]]-Table19[[#This Row],[Budget]]</f>
        <v>-10217492</v>
      </c>
      <c r="U1716" s="1">
        <f>(Table19[[#This Row],[Gross Revenue]]/Table19[[#This Row],[Budget]])-1</f>
        <v>-0.44423878260869565</v>
      </c>
      <c r="V1716" t="str">
        <f t="shared" si="60"/>
        <v>90-110 minutes</v>
      </c>
      <c r="W1716">
        <f>Table19[[#This Row],[Profit]]/Table19[[#This Row],[Budget]]*100</f>
        <v>-44.423878260869564</v>
      </c>
      <c r="X1716">
        <v>-434215.5</v>
      </c>
      <c r="Y1716">
        <v>-0.10115100772200772</v>
      </c>
      <c r="Z1716" t="str">
        <f t="shared" si="62"/>
        <v>Medium</v>
      </c>
    </row>
    <row r="1717" spans="1:26" x14ac:dyDescent="0.2">
      <c r="A1717" t="s">
        <v>6765</v>
      </c>
      <c r="B1717" t="s">
        <v>3113</v>
      </c>
      <c r="C1717" t="s">
        <v>3114</v>
      </c>
      <c r="D1717">
        <v>382</v>
      </c>
      <c r="E1717">
        <v>2045</v>
      </c>
      <c r="F1717">
        <v>55</v>
      </c>
      <c r="G1717">
        <v>0</v>
      </c>
      <c r="H1717">
        <v>7.8</v>
      </c>
      <c r="I1717">
        <v>145</v>
      </c>
      <c r="J1717">
        <v>139</v>
      </c>
      <c r="K1717">
        <v>102300000</v>
      </c>
      <c r="L1717">
        <v>6000000</v>
      </c>
      <c r="M1717" s="2">
        <f>VLOOKUP(A1717,Sheet2!$A$1:G5441,2,0)</f>
        <v>23457</v>
      </c>
      <c r="N1717" t="str">
        <f>VLOOKUP(A1717,Sheet2!$A$1:G5441,3,0)</f>
        <v>Color</v>
      </c>
      <c r="O1717" t="str">
        <f>VLOOKUP(A1717,Sheet2!$A$1:G5441,4,0)</f>
        <v>Comedy</v>
      </c>
      <c r="P1717" t="str">
        <f>VLOOKUP(A1717,Sheet2!$A$1:G5441,5,0)</f>
        <v>English</v>
      </c>
      <c r="Q1717" t="str">
        <f>VLOOKUP(A1717,Sheet2!$A$1:G5441,6,0)</f>
        <v>USA</v>
      </c>
      <c r="R1717" t="str">
        <f>VLOOKUP(A1717,Sheet2!$A$1:G5441,7,0)</f>
        <v>Approved</v>
      </c>
      <c r="S1717" t="str">
        <f>IF(Table19[[#This Row],[Language]]="English","English","Other language")</f>
        <v>English</v>
      </c>
      <c r="T1717">
        <f>Table19[[#This Row],[Gross Revenue]]-Table19[[#This Row],[Budget]]</f>
        <v>96300000</v>
      </c>
      <c r="U1717" s="1">
        <f>(Table19[[#This Row],[Gross Revenue]]/Table19[[#This Row],[Budget]])-1</f>
        <v>16.05</v>
      </c>
      <c r="V1717" t="str">
        <f t="shared" si="60"/>
        <v>131-150 minutes</v>
      </c>
      <c r="W1717">
        <f>Table19[[#This Row],[Profit]]/Table19[[#This Row],[Budget]]*100</f>
        <v>1605</v>
      </c>
      <c r="X1717">
        <v>1637763</v>
      </c>
      <c r="Y1717">
        <v>0.19178668286445014</v>
      </c>
      <c r="Z1717" t="str">
        <f t="shared" si="62"/>
        <v>Low</v>
      </c>
    </row>
    <row r="1718" spans="1:26" x14ac:dyDescent="0.2">
      <c r="A1718" t="s">
        <v>4106</v>
      </c>
      <c r="B1718" t="s">
        <v>433</v>
      </c>
      <c r="C1718" t="s">
        <v>1229</v>
      </c>
      <c r="D1718">
        <v>8000</v>
      </c>
      <c r="E1718">
        <v>8349</v>
      </c>
      <c r="F1718">
        <v>350</v>
      </c>
      <c r="G1718">
        <v>616</v>
      </c>
      <c r="H1718">
        <v>5.8</v>
      </c>
      <c r="I1718">
        <v>46</v>
      </c>
      <c r="J1718">
        <v>108</v>
      </c>
      <c r="K1718">
        <v>5600000</v>
      </c>
      <c r="L1718">
        <v>47000000</v>
      </c>
      <c r="M1718" s="2">
        <f>VLOOKUP(A1718,Sheet2!$A$1:G5442,2,0)</f>
        <v>35070</v>
      </c>
      <c r="N1718" t="str">
        <f>VLOOKUP(A1718,Sheet2!$A$1:G5442,3,0)</f>
        <v>Color</v>
      </c>
      <c r="O1718" t="str">
        <f>VLOOKUP(A1718,Sheet2!$A$1:G5442,4,0)</f>
        <v>Drama</v>
      </c>
      <c r="P1718" t="str">
        <f>VLOOKUP(A1718,Sheet2!$A$1:G5442,5,0)</f>
        <v>English</v>
      </c>
      <c r="Q1718" t="str">
        <f>VLOOKUP(A1718,Sheet2!$A$1:G5442,6,0)</f>
        <v>USA</v>
      </c>
      <c r="R1718" t="str">
        <f>VLOOKUP(A1718,Sheet2!$A$1:G5442,7,0)</f>
        <v>R</v>
      </c>
      <c r="S1718" t="str">
        <f>IF(Table19[[#This Row],[Language]]="English","English","Other language")</f>
        <v>English</v>
      </c>
      <c r="T1718">
        <f>Table19[[#This Row],[Gross Revenue]]-Table19[[#This Row],[Budget]]</f>
        <v>-41400000</v>
      </c>
      <c r="U1718" s="1">
        <f>(Table19[[#This Row],[Gross Revenue]]/Table19[[#This Row],[Budget]])-1</f>
        <v>-0.88085106382978728</v>
      </c>
      <c r="V1718" t="str">
        <f t="shared" si="60"/>
        <v>90-110 minutes</v>
      </c>
      <c r="W1718">
        <f>Table19[[#This Row],[Profit]]/Table19[[#This Row],[Budget]]*100</f>
        <v>-88.085106382978722</v>
      </c>
      <c r="X1718">
        <v>-434215.5</v>
      </c>
      <c r="Y1718">
        <v>-0.10115100772200772</v>
      </c>
      <c r="Z1718" t="str">
        <f t="shared" si="62"/>
        <v>High</v>
      </c>
    </row>
    <row r="1719" spans="1:26" x14ac:dyDescent="0.2">
      <c r="A1719" t="s">
        <v>6328</v>
      </c>
      <c r="B1719" t="s">
        <v>653</v>
      </c>
      <c r="C1719" t="s">
        <v>1645</v>
      </c>
      <c r="D1719">
        <v>613</v>
      </c>
      <c r="E1719">
        <v>1205</v>
      </c>
      <c r="F1719">
        <v>608</v>
      </c>
      <c r="G1719">
        <v>0</v>
      </c>
      <c r="H1719">
        <v>7.4</v>
      </c>
      <c r="I1719">
        <v>244</v>
      </c>
      <c r="J1719">
        <v>138</v>
      </c>
      <c r="K1719">
        <v>93926386</v>
      </c>
      <c r="L1719">
        <v>150000000</v>
      </c>
      <c r="M1719" s="2">
        <f>VLOOKUP(A1719,Sheet2!$A$1:G5443,2,0)</f>
        <v>37972</v>
      </c>
      <c r="N1719" t="str">
        <f>VLOOKUP(A1719,Sheet2!$A$1:G5443,3,0)</f>
        <v>Color</v>
      </c>
      <c r="O1719" t="str">
        <f>VLOOKUP(A1719,Sheet2!$A$1:G5443,4,0)</f>
        <v>Action</v>
      </c>
      <c r="P1719" t="str">
        <f>VLOOKUP(A1719,Sheet2!$A$1:G5443,5,0)</f>
        <v>English</v>
      </c>
      <c r="Q1719" t="str">
        <f>VLOOKUP(A1719,Sheet2!$A$1:G5443,6,0)</f>
        <v>USA</v>
      </c>
      <c r="R1719" t="str">
        <f>VLOOKUP(A1719,Sheet2!$A$1:G5443,7,0)</f>
        <v>PG-13</v>
      </c>
      <c r="S1719" t="str">
        <f>IF(Table19[[#This Row],[Language]]="English","English","Other language")</f>
        <v>English</v>
      </c>
      <c r="T1719">
        <f>Table19[[#This Row],[Gross Revenue]]-Table19[[#This Row],[Budget]]</f>
        <v>-56073614</v>
      </c>
      <c r="U1719" s="1">
        <f>(Table19[[#This Row],[Gross Revenue]]/Table19[[#This Row],[Budget]])-1</f>
        <v>-0.37382409333333333</v>
      </c>
      <c r="V1719" t="str">
        <f t="shared" si="60"/>
        <v>131-150 minutes</v>
      </c>
      <c r="W1719">
        <f>Table19[[#This Row],[Profit]]/Table19[[#This Row],[Budget]]*100</f>
        <v>-37.382409333333335</v>
      </c>
      <c r="X1719">
        <v>-1289919.5</v>
      </c>
      <c r="Y1719">
        <v>-4.8151417500000002E-2</v>
      </c>
      <c r="Z1719" t="str">
        <f t="shared" si="62"/>
        <v>High</v>
      </c>
    </row>
    <row r="1720" spans="1:26" x14ac:dyDescent="0.2">
      <c r="A1720" t="s">
        <v>6647</v>
      </c>
      <c r="B1720" t="s">
        <v>456</v>
      </c>
      <c r="C1720" t="s">
        <v>1781</v>
      </c>
      <c r="D1720">
        <v>19000</v>
      </c>
      <c r="E1720">
        <v>20391</v>
      </c>
      <c r="F1720">
        <v>11000</v>
      </c>
      <c r="G1720">
        <v>0</v>
      </c>
      <c r="H1720">
        <v>7.7</v>
      </c>
      <c r="I1720">
        <v>278</v>
      </c>
      <c r="J1720">
        <v>119</v>
      </c>
      <c r="K1720">
        <v>23089926</v>
      </c>
      <c r="L1720">
        <v>15000000</v>
      </c>
      <c r="M1720" s="2">
        <f>VLOOKUP(A1720,Sheet2!$A$1:G5444,2,0)</f>
        <v>38501</v>
      </c>
      <c r="N1720" t="str">
        <f>VLOOKUP(A1720,Sheet2!$A$1:G5444,3,0)</f>
        <v>Color</v>
      </c>
      <c r="O1720" t="str">
        <f>VLOOKUP(A1720,Sheet2!$A$1:G5444,4,0)</f>
        <v>Drama</v>
      </c>
      <c r="P1720" t="str">
        <f>VLOOKUP(A1720,Sheet2!$A$1:G5444,5,0)</f>
        <v>English</v>
      </c>
      <c r="Q1720" t="str">
        <f>VLOOKUP(A1720,Sheet2!$A$1:G5444,6,0)</f>
        <v>UK</v>
      </c>
      <c r="R1720" t="str">
        <f>VLOOKUP(A1720,Sheet2!$A$1:G5444,7,0)</f>
        <v>R</v>
      </c>
      <c r="S1720" t="str">
        <f>IF(Table19[[#This Row],[Language]]="English","English","Other language")</f>
        <v>English</v>
      </c>
      <c r="T1720">
        <f>Table19[[#This Row],[Gross Revenue]]-Table19[[#This Row],[Budget]]</f>
        <v>8089926</v>
      </c>
      <c r="U1720" s="1">
        <f>(Table19[[#This Row],[Gross Revenue]]/Table19[[#This Row],[Budget]])-1</f>
        <v>0.53932840000000004</v>
      </c>
      <c r="V1720" t="str">
        <f t="shared" si="60"/>
        <v>111-130 minutes</v>
      </c>
      <c r="W1720">
        <f>Table19[[#This Row],[Profit]]/Table19[[#This Row],[Budget]]*100</f>
        <v>53.932840000000006</v>
      </c>
      <c r="X1720">
        <v>-434215.5</v>
      </c>
      <c r="Y1720">
        <v>-0.10115100772200772</v>
      </c>
      <c r="Z1720" t="str">
        <f t="shared" si="62"/>
        <v>Medium</v>
      </c>
    </row>
    <row r="1721" spans="1:26" x14ac:dyDescent="0.2">
      <c r="A1721" t="s">
        <v>6720</v>
      </c>
      <c r="B1721" t="s">
        <v>3096</v>
      </c>
      <c r="C1721" t="s">
        <v>1141</v>
      </c>
      <c r="D1721">
        <v>443</v>
      </c>
      <c r="E1721">
        <v>1269</v>
      </c>
      <c r="F1721">
        <v>133</v>
      </c>
      <c r="G1721">
        <v>963</v>
      </c>
      <c r="H1721">
        <v>7.8</v>
      </c>
      <c r="I1721">
        <v>29</v>
      </c>
      <c r="J1721">
        <v>140</v>
      </c>
      <c r="K1721">
        <v>3130592</v>
      </c>
      <c r="L1721">
        <v>2600000</v>
      </c>
      <c r="M1721" s="2">
        <f>VLOOKUP(A1721,Sheet2!$A$1:G5445,2,0)</f>
        <v>31819</v>
      </c>
      <c r="N1721" t="str">
        <f>VLOOKUP(A1721,Sheet2!$A$1:G5445,3,0)</f>
        <v>Color</v>
      </c>
      <c r="O1721" t="str">
        <f>VLOOKUP(A1721,Sheet2!$A$1:G5445,4,0)</f>
        <v>Drama</v>
      </c>
      <c r="P1721" t="str">
        <f>VLOOKUP(A1721,Sheet2!$A$1:G5445,5,0)</f>
        <v>English</v>
      </c>
      <c r="Q1721" t="str">
        <f>VLOOKUP(A1721,Sheet2!$A$1:G5445,6,0)</f>
        <v>UK</v>
      </c>
      <c r="R1721" t="str">
        <f>VLOOKUP(A1721,Sheet2!$A$1:G5445,7,0)</f>
        <v>R</v>
      </c>
      <c r="S1721" t="str">
        <f>IF(Table19[[#This Row],[Language]]="English","English","Other language")</f>
        <v>English</v>
      </c>
      <c r="T1721">
        <f>Table19[[#This Row],[Gross Revenue]]-Table19[[#This Row],[Budget]]</f>
        <v>530592</v>
      </c>
      <c r="U1721" s="1">
        <f>(Table19[[#This Row],[Gross Revenue]]/Table19[[#This Row],[Budget]])-1</f>
        <v>0.20407384615384605</v>
      </c>
      <c r="V1721" t="str">
        <f t="shared" si="60"/>
        <v>131-150 minutes</v>
      </c>
      <c r="W1721">
        <f>Table19[[#This Row],[Profit]]/Table19[[#This Row],[Budget]]*100</f>
        <v>20.407384615384615</v>
      </c>
      <c r="X1721">
        <v>-434215.5</v>
      </c>
      <c r="Y1721">
        <v>-0.10115100772200772</v>
      </c>
      <c r="Z1721" t="str">
        <f t="shared" si="62"/>
        <v>Low</v>
      </c>
    </row>
    <row r="1722" spans="1:26" x14ac:dyDescent="0.2">
      <c r="A1722" t="s">
        <v>5564</v>
      </c>
      <c r="B1722" t="s">
        <v>906</v>
      </c>
      <c r="C1722" t="s">
        <v>2024</v>
      </c>
      <c r="D1722">
        <v>1000</v>
      </c>
      <c r="E1722">
        <v>2851</v>
      </c>
      <c r="F1722">
        <v>132</v>
      </c>
      <c r="G1722">
        <v>33000</v>
      </c>
      <c r="H1722">
        <v>6.8</v>
      </c>
      <c r="I1722">
        <v>61</v>
      </c>
      <c r="J1722">
        <v>111</v>
      </c>
      <c r="K1722">
        <v>42652003</v>
      </c>
      <c r="L1722">
        <v>20000000</v>
      </c>
      <c r="M1722" s="2">
        <f>VLOOKUP(A1722,Sheet2!$A$1:G5446,2,0)</f>
        <v>42236</v>
      </c>
      <c r="N1722" t="str">
        <f>VLOOKUP(A1722,Sheet2!$A$1:G5446,3,0)</f>
        <v>Color</v>
      </c>
      <c r="O1722" t="str">
        <f>VLOOKUP(A1722,Sheet2!$A$1:G5446,4,0)</f>
        <v>Adventure</v>
      </c>
      <c r="P1722" t="str">
        <f>VLOOKUP(A1722,Sheet2!$A$1:G5446,5,0)</f>
        <v>English</v>
      </c>
      <c r="Q1722" t="str">
        <f>VLOOKUP(A1722,Sheet2!$A$1:G5446,6,0)</f>
        <v>USA</v>
      </c>
      <c r="R1722" t="str">
        <f>VLOOKUP(A1722,Sheet2!$A$1:G5446,7,0)</f>
        <v>PG</v>
      </c>
      <c r="S1722" t="str">
        <f>IF(Table19[[#This Row],[Language]]="English","English","Other language")</f>
        <v>English</v>
      </c>
      <c r="T1722">
        <f>Table19[[#This Row],[Gross Revenue]]-Table19[[#This Row],[Budget]]</f>
        <v>22652003</v>
      </c>
      <c r="U1722" s="1">
        <f>(Table19[[#This Row],[Gross Revenue]]/Table19[[#This Row],[Budget]])-1</f>
        <v>1.13260015</v>
      </c>
      <c r="V1722" t="str">
        <f t="shared" si="60"/>
        <v>111-130 minutes</v>
      </c>
      <c r="W1722">
        <f>Table19[[#This Row],[Profit]]/Table19[[#This Row],[Budget]]*100</f>
        <v>113.26001500000001</v>
      </c>
      <c r="X1722">
        <v>3892693.5</v>
      </c>
      <c r="Y1722">
        <v>0.11726928571428571</v>
      </c>
      <c r="Z1722" t="str">
        <f t="shared" si="62"/>
        <v>Medium</v>
      </c>
    </row>
    <row r="1723" spans="1:26" x14ac:dyDescent="0.2">
      <c r="A1723" t="s">
        <v>3762</v>
      </c>
      <c r="B1723" t="s">
        <v>828</v>
      </c>
      <c r="C1723" t="s">
        <v>747</v>
      </c>
      <c r="D1723">
        <v>833</v>
      </c>
      <c r="E1723">
        <v>4551</v>
      </c>
      <c r="F1723">
        <v>25</v>
      </c>
      <c r="G1723">
        <v>371</v>
      </c>
      <c r="H1723">
        <v>5.3</v>
      </c>
      <c r="I1723">
        <v>37</v>
      </c>
      <c r="J1723">
        <v>91</v>
      </c>
      <c r="K1723">
        <v>17292381</v>
      </c>
      <c r="L1723">
        <v>12000000</v>
      </c>
      <c r="M1723" s="2">
        <f>VLOOKUP(A1723,Sheet2!$A$1:G5447,2,0)</f>
        <v>37142</v>
      </c>
      <c r="N1723" t="str">
        <f>VLOOKUP(A1723,Sheet2!$A$1:G5447,3,0)</f>
        <v>Color</v>
      </c>
      <c r="O1723" t="str">
        <f>VLOOKUP(A1723,Sheet2!$A$1:G5447,4,0)</f>
        <v>Comedy</v>
      </c>
      <c r="P1723" t="str">
        <f>VLOOKUP(A1723,Sheet2!$A$1:G5447,5,0)</f>
        <v>English</v>
      </c>
      <c r="Q1723" t="str">
        <f>VLOOKUP(A1723,Sheet2!$A$1:G5447,6,0)</f>
        <v>USA</v>
      </c>
      <c r="R1723" t="str">
        <f>VLOOKUP(A1723,Sheet2!$A$1:G5447,7,0)</f>
        <v>PG</v>
      </c>
      <c r="S1723" t="str">
        <f>IF(Table19[[#This Row],[Language]]="English","English","Other language")</f>
        <v>English</v>
      </c>
      <c r="T1723">
        <f>Table19[[#This Row],[Gross Revenue]]-Table19[[#This Row],[Budget]]</f>
        <v>5292381</v>
      </c>
      <c r="U1723" s="1">
        <f>(Table19[[#This Row],[Gross Revenue]]/Table19[[#This Row],[Budget]])-1</f>
        <v>0.44103175000000006</v>
      </c>
      <c r="V1723" t="str">
        <f t="shared" si="60"/>
        <v>90-110 minutes</v>
      </c>
      <c r="W1723">
        <f>Table19[[#This Row],[Profit]]/Table19[[#This Row],[Budget]]*100</f>
        <v>44.103175</v>
      </c>
      <c r="X1723">
        <v>1637763</v>
      </c>
      <c r="Y1723">
        <v>0.19178668286445014</v>
      </c>
      <c r="Z1723" t="str">
        <f t="shared" si="62"/>
        <v>Low</v>
      </c>
    </row>
    <row r="1724" spans="1:26" x14ac:dyDescent="0.2">
      <c r="A1724" t="s">
        <v>3816</v>
      </c>
      <c r="B1724" t="s">
        <v>900</v>
      </c>
      <c r="C1724" t="s">
        <v>802</v>
      </c>
      <c r="D1724">
        <v>15000</v>
      </c>
      <c r="E1724">
        <v>16249</v>
      </c>
      <c r="F1724">
        <v>212</v>
      </c>
      <c r="G1724">
        <v>0</v>
      </c>
      <c r="H1724">
        <v>5.4</v>
      </c>
      <c r="I1724">
        <v>228</v>
      </c>
      <c r="J1724">
        <v>103</v>
      </c>
      <c r="K1724">
        <v>40687294</v>
      </c>
      <c r="L1724">
        <v>35000000</v>
      </c>
      <c r="M1724" s="2">
        <f>VLOOKUP(A1724,Sheet2!$A$1:G5448,2,0)</f>
        <v>39470</v>
      </c>
      <c r="N1724" t="str">
        <f>VLOOKUP(A1724,Sheet2!$A$1:G5448,3,0)</f>
        <v>Color</v>
      </c>
      <c r="O1724" t="str">
        <f>VLOOKUP(A1724,Sheet2!$A$1:G5448,4,0)</f>
        <v>Action</v>
      </c>
      <c r="P1724" t="str">
        <f>VLOOKUP(A1724,Sheet2!$A$1:G5448,5,0)</f>
        <v>English</v>
      </c>
      <c r="Q1724" t="str">
        <f>VLOOKUP(A1724,Sheet2!$A$1:G5448,6,0)</f>
        <v>Canada</v>
      </c>
      <c r="R1724" t="str">
        <f>VLOOKUP(A1724,Sheet2!$A$1:G5448,7,0)</f>
        <v>PG-13</v>
      </c>
      <c r="S1724" t="str">
        <f>IF(Table19[[#This Row],[Language]]="English","English","Other language")</f>
        <v>English</v>
      </c>
      <c r="T1724">
        <f>Table19[[#This Row],[Gross Revenue]]-Table19[[#This Row],[Budget]]</f>
        <v>5687294</v>
      </c>
      <c r="U1724" s="1">
        <f>(Table19[[#This Row],[Gross Revenue]]/Table19[[#This Row],[Budget]])-1</f>
        <v>0.16249411428571436</v>
      </c>
      <c r="V1724" t="str">
        <f t="shared" si="60"/>
        <v>90-110 minutes</v>
      </c>
      <c r="W1724">
        <f>Table19[[#This Row],[Profit]]/Table19[[#This Row],[Budget]]*100</f>
        <v>16.249411428571428</v>
      </c>
      <c r="X1724">
        <v>-1289919.5</v>
      </c>
      <c r="Y1724">
        <v>-4.8151417500000002E-2</v>
      </c>
      <c r="Z1724" t="str">
        <f t="shared" si="62"/>
        <v>Medium</v>
      </c>
    </row>
    <row r="1725" spans="1:26" x14ac:dyDescent="0.2">
      <c r="A1725" t="s">
        <v>3797</v>
      </c>
      <c r="B1725" t="s">
        <v>874</v>
      </c>
      <c r="C1725" t="s">
        <v>875</v>
      </c>
      <c r="D1725">
        <v>900</v>
      </c>
      <c r="E1725">
        <v>1634</v>
      </c>
      <c r="F1725">
        <v>17</v>
      </c>
      <c r="G1725">
        <v>503</v>
      </c>
      <c r="H1725">
        <v>5.4</v>
      </c>
      <c r="I1725">
        <v>50</v>
      </c>
      <c r="J1725">
        <v>101</v>
      </c>
      <c r="K1725">
        <v>14095303</v>
      </c>
      <c r="L1725">
        <v>25000000</v>
      </c>
      <c r="M1725" s="2">
        <f>VLOOKUP(A1725,Sheet2!$A$1:G5449,2,0)</f>
        <v>35195</v>
      </c>
      <c r="N1725" t="str">
        <f>VLOOKUP(A1725,Sheet2!$A$1:G5449,3,0)</f>
        <v>Color</v>
      </c>
      <c r="O1725" t="str">
        <f>VLOOKUP(A1725,Sheet2!$A$1:G5449,4,0)</f>
        <v>Action</v>
      </c>
      <c r="P1725" t="str">
        <f>VLOOKUP(A1725,Sheet2!$A$1:G5449,5,0)</f>
        <v>English</v>
      </c>
      <c r="Q1725" t="str">
        <f>VLOOKUP(A1725,Sheet2!$A$1:G5449,6,0)</f>
        <v>USA</v>
      </c>
      <c r="R1725" t="str">
        <f>VLOOKUP(A1725,Sheet2!$A$1:G5449,7,0)</f>
        <v>R</v>
      </c>
      <c r="S1725" t="str">
        <f>IF(Table19[[#This Row],[Language]]="English","English","Other language")</f>
        <v>English</v>
      </c>
      <c r="T1725">
        <f>Table19[[#This Row],[Gross Revenue]]-Table19[[#This Row],[Budget]]</f>
        <v>-10904697</v>
      </c>
      <c r="U1725" s="1">
        <f>(Table19[[#This Row],[Gross Revenue]]/Table19[[#This Row],[Budget]])-1</f>
        <v>-0.43618787999999997</v>
      </c>
      <c r="V1725" t="str">
        <f t="shared" si="60"/>
        <v>90-110 minutes</v>
      </c>
      <c r="W1725">
        <f>Table19[[#This Row],[Profit]]/Table19[[#This Row],[Budget]]*100</f>
        <v>-43.618787999999995</v>
      </c>
      <c r="X1725">
        <v>-1289919.5</v>
      </c>
      <c r="Y1725">
        <v>-4.8151417500000002E-2</v>
      </c>
      <c r="Z1725" t="str">
        <f t="shared" si="62"/>
        <v>Medium</v>
      </c>
    </row>
    <row r="1726" spans="1:26" x14ac:dyDescent="0.2">
      <c r="A1726" t="s">
        <v>5317</v>
      </c>
      <c r="B1726" t="s">
        <v>2220</v>
      </c>
      <c r="C1726" t="s">
        <v>2221</v>
      </c>
      <c r="D1726">
        <v>701</v>
      </c>
      <c r="E1726">
        <v>2489</v>
      </c>
      <c r="F1726">
        <v>75</v>
      </c>
      <c r="G1726">
        <v>0</v>
      </c>
      <c r="H1726">
        <v>6.7</v>
      </c>
      <c r="I1726">
        <v>114</v>
      </c>
      <c r="J1726">
        <v>93</v>
      </c>
      <c r="K1726">
        <v>145540</v>
      </c>
      <c r="L1726">
        <v>500000</v>
      </c>
      <c r="M1726" s="2">
        <f>VLOOKUP(A1726,Sheet2!$A$1:G5450,2,0)</f>
        <v>37331</v>
      </c>
      <c r="N1726" t="str">
        <f>VLOOKUP(A1726,Sheet2!$A$1:G5450,3,0)</f>
        <v>Color</v>
      </c>
      <c r="O1726" t="str">
        <f>VLOOKUP(A1726,Sheet2!$A$1:G5450,4,0)</f>
        <v>Drama</v>
      </c>
      <c r="P1726" t="str">
        <f>VLOOKUP(A1726,Sheet2!$A$1:G5450,5,0)</f>
        <v>English</v>
      </c>
      <c r="Q1726" t="str">
        <f>VLOOKUP(A1726,Sheet2!$A$1:G5450,6,0)</f>
        <v>USA</v>
      </c>
      <c r="R1726" t="str">
        <f>VLOOKUP(A1726,Sheet2!$A$1:G5450,7,0)</f>
        <v>R</v>
      </c>
      <c r="S1726" t="str">
        <f>IF(Table19[[#This Row],[Language]]="English","English","Other language")</f>
        <v>English</v>
      </c>
      <c r="T1726">
        <f>Table19[[#This Row],[Gross Revenue]]-Table19[[#This Row],[Budget]]</f>
        <v>-354460</v>
      </c>
      <c r="U1726" s="1">
        <f>(Table19[[#This Row],[Gross Revenue]]/Table19[[#This Row],[Budget]])-1</f>
        <v>-0.70891999999999999</v>
      </c>
      <c r="V1726" t="str">
        <f t="shared" si="60"/>
        <v>90-110 minutes</v>
      </c>
      <c r="W1726">
        <f>Table19[[#This Row],[Profit]]/Table19[[#This Row],[Budget]]*100</f>
        <v>-70.891999999999996</v>
      </c>
      <c r="X1726">
        <v>-434215.5</v>
      </c>
      <c r="Y1726">
        <v>-0.10115100772200772</v>
      </c>
      <c r="Z1726" t="str">
        <f t="shared" si="62"/>
        <v>Low</v>
      </c>
    </row>
    <row r="1727" spans="1:26" x14ac:dyDescent="0.2">
      <c r="A1727" t="s">
        <v>6371</v>
      </c>
      <c r="B1727" t="s">
        <v>2891</v>
      </c>
      <c r="C1727" t="s">
        <v>2812</v>
      </c>
      <c r="D1727">
        <v>427</v>
      </c>
      <c r="E1727">
        <v>952</v>
      </c>
      <c r="F1727">
        <v>51</v>
      </c>
      <c r="G1727">
        <v>21000</v>
      </c>
      <c r="H1727">
        <v>7.4</v>
      </c>
      <c r="I1727">
        <v>113</v>
      </c>
      <c r="J1727">
        <v>129</v>
      </c>
      <c r="K1727">
        <v>44469602</v>
      </c>
      <c r="L1727">
        <v>17000000</v>
      </c>
      <c r="M1727" s="2">
        <f>VLOOKUP(A1727,Sheet2!$A$1:G5451,2,0)</f>
        <v>42194</v>
      </c>
      <c r="N1727" t="str">
        <f>VLOOKUP(A1727,Sheet2!$A$1:G5451,3,0)</f>
        <v>Color</v>
      </c>
      <c r="O1727" t="str">
        <f>VLOOKUP(A1727,Sheet2!$A$1:G5451,4,0)</f>
        <v>Biography</v>
      </c>
      <c r="P1727" t="str">
        <f>VLOOKUP(A1727,Sheet2!$A$1:G5451,5,0)</f>
        <v>English</v>
      </c>
      <c r="Q1727" t="str">
        <f>VLOOKUP(A1727,Sheet2!$A$1:G5451,6,0)</f>
        <v>USA</v>
      </c>
      <c r="R1727" t="str">
        <f>VLOOKUP(A1727,Sheet2!$A$1:G5451,7,0)</f>
        <v>PG</v>
      </c>
      <c r="S1727" t="str">
        <f>IF(Table19[[#This Row],[Language]]="English","English","Other language")</f>
        <v>English</v>
      </c>
      <c r="T1727">
        <f>Table19[[#This Row],[Gross Revenue]]-Table19[[#This Row],[Budget]]</f>
        <v>27469602</v>
      </c>
      <c r="U1727" s="1">
        <f>(Table19[[#This Row],[Gross Revenue]]/Table19[[#This Row],[Budget]])-1</f>
        <v>1.6158589411764708</v>
      </c>
      <c r="V1727" t="str">
        <f t="shared" si="60"/>
        <v>111-130 minutes</v>
      </c>
      <c r="W1727">
        <f>Table19[[#This Row],[Profit]]/Table19[[#This Row],[Budget]]*100</f>
        <v>161.58589411764706</v>
      </c>
      <c r="X1727">
        <v>-1289919.5</v>
      </c>
      <c r="Y1727">
        <v>-4.8151417500000002E-2</v>
      </c>
      <c r="Z1727" t="str">
        <f t="shared" si="62"/>
        <v>Medium</v>
      </c>
    </row>
    <row r="1728" spans="1:26" x14ac:dyDescent="0.2">
      <c r="A1728" t="s">
        <v>5474</v>
      </c>
      <c r="B1728" t="s">
        <v>2332</v>
      </c>
      <c r="C1728" t="s">
        <v>1461</v>
      </c>
      <c r="D1728">
        <v>962</v>
      </c>
      <c r="E1728">
        <v>1591</v>
      </c>
      <c r="F1728">
        <v>0</v>
      </c>
      <c r="G1728">
        <v>0</v>
      </c>
      <c r="H1728">
        <v>6.8</v>
      </c>
      <c r="I1728">
        <v>160</v>
      </c>
      <c r="J1728">
        <v>107</v>
      </c>
      <c r="K1728">
        <v>1186957</v>
      </c>
      <c r="L1728">
        <v>25000000</v>
      </c>
      <c r="M1728" s="2">
        <f>VLOOKUP(A1728,Sheet2!$A$1:G5452,2,0)</f>
        <v>39456</v>
      </c>
      <c r="N1728" t="str">
        <f>VLOOKUP(A1728,Sheet2!$A$1:G5452,3,0)</f>
        <v>Color</v>
      </c>
      <c r="O1728" t="str">
        <f>VLOOKUP(A1728,Sheet2!$A$1:G5452,4,0)</f>
        <v>Drama</v>
      </c>
      <c r="P1728" t="str">
        <f>VLOOKUP(A1728,Sheet2!$A$1:G5452,5,0)</f>
        <v>English</v>
      </c>
      <c r="Q1728" t="str">
        <f>VLOOKUP(A1728,Sheet2!$A$1:G5452,6,0)</f>
        <v>UK</v>
      </c>
      <c r="R1728" t="str">
        <f>VLOOKUP(A1728,Sheet2!$A$1:G5452,7,0)</f>
        <v>PG-13</v>
      </c>
      <c r="S1728" t="str">
        <f>IF(Table19[[#This Row],[Language]]="English","English","Other language")</f>
        <v>English</v>
      </c>
      <c r="T1728">
        <f>Table19[[#This Row],[Gross Revenue]]-Table19[[#This Row],[Budget]]</f>
        <v>-23813043</v>
      </c>
      <c r="U1728" s="1">
        <f>(Table19[[#This Row],[Gross Revenue]]/Table19[[#This Row],[Budget]])-1</f>
        <v>-0.95252172000000002</v>
      </c>
      <c r="V1728" t="str">
        <f t="shared" si="60"/>
        <v>90-110 minutes</v>
      </c>
      <c r="W1728">
        <f>Table19[[#This Row],[Profit]]/Table19[[#This Row],[Budget]]*100</f>
        <v>-95.252172000000002</v>
      </c>
      <c r="X1728">
        <v>-434215.5</v>
      </c>
      <c r="Y1728">
        <v>-0.10115100772200772</v>
      </c>
      <c r="Z1728" t="str">
        <f t="shared" si="62"/>
        <v>Medium</v>
      </c>
    </row>
    <row r="1729" spans="1:26" x14ac:dyDescent="0.2">
      <c r="A1729" t="s">
        <v>6357</v>
      </c>
      <c r="B1729" t="s">
        <v>2884</v>
      </c>
      <c r="C1729" t="s">
        <v>2885</v>
      </c>
      <c r="D1729">
        <v>538</v>
      </c>
      <c r="E1729">
        <v>1349</v>
      </c>
      <c r="F1729">
        <v>244</v>
      </c>
      <c r="G1729">
        <v>0</v>
      </c>
      <c r="H1729">
        <v>7.4</v>
      </c>
      <c r="I1729">
        <v>151</v>
      </c>
      <c r="J1729">
        <v>91</v>
      </c>
      <c r="K1729">
        <v>3885134</v>
      </c>
      <c r="L1729">
        <v>2000000</v>
      </c>
      <c r="M1729" s="2">
        <f>VLOOKUP(A1729,Sheet2!$A$1:G5453,2,0)</f>
        <v>38686</v>
      </c>
      <c r="N1729" t="str">
        <f>VLOOKUP(A1729,Sheet2!$A$1:G5453,3,0)</f>
        <v>Color</v>
      </c>
      <c r="O1729" t="str">
        <f>VLOOKUP(A1729,Sheet2!$A$1:G5453,4,0)</f>
        <v>Comedy</v>
      </c>
      <c r="P1729" t="str">
        <f>VLOOKUP(A1729,Sheet2!$A$1:G5453,5,0)</f>
        <v>English</v>
      </c>
      <c r="Q1729" t="str">
        <f>VLOOKUP(A1729,Sheet2!$A$1:G5453,6,0)</f>
        <v>USA</v>
      </c>
      <c r="R1729" t="str">
        <f>VLOOKUP(A1729,Sheet2!$A$1:G5453,7,0)</f>
        <v>R</v>
      </c>
      <c r="S1729" t="str">
        <f>IF(Table19[[#This Row],[Language]]="English","English","Other language")</f>
        <v>English</v>
      </c>
      <c r="T1729">
        <f>Table19[[#This Row],[Gross Revenue]]-Table19[[#This Row],[Budget]]</f>
        <v>1885134</v>
      </c>
      <c r="U1729" s="1">
        <f>(Table19[[#This Row],[Gross Revenue]]/Table19[[#This Row],[Budget]])-1</f>
        <v>0.94256699999999993</v>
      </c>
      <c r="V1729" t="str">
        <f t="shared" si="60"/>
        <v>90-110 minutes</v>
      </c>
      <c r="W1729">
        <f>Table19[[#This Row],[Profit]]/Table19[[#This Row],[Budget]]*100</f>
        <v>94.256700000000009</v>
      </c>
      <c r="X1729">
        <v>1637763</v>
      </c>
      <c r="Y1729">
        <v>0.19178668286445014</v>
      </c>
      <c r="Z1729" t="str">
        <f t="shared" si="62"/>
        <v>Low</v>
      </c>
    </row>
    <row r="1730" spans="1:26" x14ac:dyDescent="0.2">
      <c r="A1730" t="s">
        <v>5090</v>
      </c>
      <c r="B1730" t="s">
        <v>127</v>
      </c>
      <c r="C1730" t="s">
        <v>1193</v>
      </c>
      <c r="D1730">
        <v>889</v>
      </c>
      <c r="E1730">
        <v>1711</v>
      </c>
      <c r="F1730">
        <v>101</v>
      </c>
      <c r="G1730">
        <v>0</v>
      </c>
      <c r="H1730">
        <v>6.5</v>
      </c>
      <c r="I1730">
        <v>155</v>
      </c>
      <c r="J1730">
        <v>116</v>
      </c>
      <c r="K1730">
        <v>90567722</v>
      </c>
      <c r="L1730">
        <v>51000000</v>
      </c>
      <c r="M1730" s="2">
        <f>VLOOKUP(A1730,Sheet2!$A$1:G5454,2,0)</f>
        <v>36581</v>
      </c>
      <c r="N1730" t="str">
        <f>VLOOKUP(A1730,Sheet2!$A$1:G5454,3,0)</f>
        <v>Color</v>
      </c>
      <c r="O1730" t="str">
        <f>VLOOKUP(A1730,Sheet2!$A$1:G5454,4,0)</f>
        <v>Comedy</v>
      </c>
      <c r="P1730" t="str">
        <f>VLOOKUP(A1730,Sheet2!$A$1:G5454,5,0)</f>
        <v>English</v>
      </c>
      <c r="Q1730" t="str">
        <f>VLOOKUP(A1730,Sheet2!$A$1:G5454,6,0)</f>
        <v>USA</v>
      </c>
      <c r="R1730" t="str">
        <f>VLOOKUP(A1730,Sheet2!$A$1:G5454,7,0)</f>
        <v>R</v>
      </c>
      <c r="S1730" t="str">
        <f>IF(Table19[[#This Row],[Language]]="English","English","Other language")</f>
        <v>English</v>
      </c>
      <c r="T1730">
        <f>Table19[[#This Row],[Gross Revenue]]-Table19[[#This Row],[Budget]]</f>
        <v>39567722</v>
      </c>
      <c r="U1730" s="1">
        <f>(Table19[[#This Row],[Gross Revenue]]/Table19[[#This Row],[Budget]])-1</f>
        <v>0.77583768627450977</v>
      </c>
      <c r="V1730" t="str">
        <f t="shared" ref="V1730:V1793" si="63">IF(J1730="","",IF(J1730&lt;90,"&lt;90 minutes",IF(J1730&lt;=110,"90-110 minutes",IF(J1730&lt;=130,"111-130 minutes",IF(J1730&lt;=150,"131-150 minutes","&gt;150 minutes")))))</f>
        <v>111-130 minutes</v>
      </c>
      <c r="W1730">
        <f>Table19[[#This Row],[Profit]]/Table19[[#This Row],[Budget]]*100</f>
        <v>77.583768627450979</v>
      </c>
      <c r="X1730">
        <v>1637763</v>
      </c>
      <c r="Y1730">
        <v>0.19178668286445014</v>
      </c>
      <c r="Z1730" t="str">
        <f t="shared" ref="Z1730:Z1793" si="64">IF(L1730="","",IF(L1730&lt;=$AA$26,"Low",IF(L1730&lt;=$AA$28,"Medium","High")))</f>
        <v>High</v>
      </c>
    </row>
    <row r="1731" spans="1:26" x14ac:dyDescent="0.2">
      <c r="A1731" t="s">
        <v>6690</v>
      </c>
      <c r="B1731" t="s">
        <v>2295</v>
      </c>
      <c r="C1731" t="s">
        <v>3075</v>
      </c>
      <c r="D1731">
        <v>710</v>
      </c>
      <c r="E1731">
        <v>2655</v>
      </c>
      <c r="F1731">
        <v>9</v>
      </c>
      <c r="G1731">
        <v>1000</v>
      </c>
      <c r="H1731">
        <v>7.3</v>
      </c>
      <c r="I1731">
        <v>126</v>
      </c>
      <c r="J1731">
        <v>90</v>
      </c>
      <c r="K1731">
        <v>603943</v>
      </c>
      <c r="L1731">
        <v>500000</v>
      </c>
      <c r="M1731" s="2">
        <f>VLOOKUP(A1731,Sheet2!$A$1:G5455,2,0)</f>
        <v>38242</v>
      </c>
      <c r="N1731" t="str">
        <f>VLOOKUP(A1731,Sheet2!$A$1:G5455,3,0)</f>
        <v>Color</v>
      </c>
      <c r="O1731" t="str">
        <f>VLOOKUP(A1731,Sheet2!$A$1:G5455,4,0)</f>
        <v>Crime</v>
      </c>
      <c r="P1731" t="str">
        <f>VLOOKUP(A1731,Sheet2!$A$1:G5455,5,0)</f>
        <v>English</v>
      </c>
      <c r="Q1731" t="str">
        <f>VLOOKUP(A1731,Sheet2!$A$1:G5455,6,0)</f>
        <v>USA</v>
      </c>
      <c r="R1731" t="str">
        <f>VLOOKUP(A1731,Sheet2!$A$1:G5455,7,0)</f>
        <v>R</v>
      </c>
      <c r="S1731" t="str">
        <f>IF(Table19[[#This Row],[Language]]="English","English","Other language")</f>
        <v>English</v>
      </c>
      <c r="T1731">
        <f>Table19[[#This Row],[Gross Revenue]]-Table19[[#This Row],[Budget]]</f>
        <v>103943</v>
      </c>
      <c r="U1731" s="1">
        <f>(Table19[[#This Row],[Gross Revenue]]/Table19[[#This Row],[Budget]])-1</f>
        <v>0.20788600000000002</v>
      </c>
      <c r="V1731" t="str">
        <f t="shared" si="63"/>
        <v>90-110 minutes</v>
      </c>
      <c r="W1731">
        <f>Table19[[#This Row],[Profit]]/Table19[[#This Row],[Budget]]*100</f>
        <v>20.788599999999999</v>
      </c>
      <c r="X1731">
        <v>-74533.5</v>
      </c>
      <c r="Y1731">
        <v>-7.4856785714285719E-3</v>
      </c>
      <c r="Z1731" t="str">
        <f t="shared" si="64"/>
        <v>Low</v>
      </c>
    </row>
    <row r="1732" spans="1:26" x14ac:dyDescent="0.2">
      <c r="A1732" t="s">
        <v>5866</v>
      </c>
      <c r="B1732" t="s">
        <v>1180</v>
      </c>
      <c r="C1732" t="s">
        <v>887</v>
      </c>
      <c r="D1732">
        <v>2000</v>
      </c>
      <c r="E1732">
        <v>5032</v>
      </c>
      <c r="F1732">
        <v>70</v>
      </c>
      <c r="G1732">
        <v>0</v>
      </c>
      <c r="H1732">
        <v>7</v>
      </c>
      <c r="I1732">
        <v>159</v>
      </c>
      <c r="J1732">
        <v>97</v>
      </c>
      <c r="K1732">
        <v>86049418</v>
      </c>
      <c r="L1732">
        <v>17000000</v>
      </c>
      <c r="M1732" s="2">
        <f>VLOOKUP(A1732,Sheet2!$A$1:G5456,2,0)</f>
        <v>38098</v>
      </c>
      <c r="N1732" t="str">
        <f>VLOOKUP(A1732,Sheet2!$A$1:G5456,3,0)</f>
        <v>Color</v>
      </c>
      <c r="O1732" t="str">
        <f>VLOOKUP(A1732,Sheet2!$A$1:G5456,4,0)</f>
        <v>Comedy</v>
      </c>
      <c r="P1732" t="str">
        <f>VLOOKUP(A1732,Sheet2!$A$1:G5456,5,0)</f>
        <v>English</v>
      </c>
      <c r="Q1732" t="str">
        <f>VLOOKUP(A1732,Sheet2!$A$1:G5456,6,0)</f>
        <v>USA</v>
      </c>
      <c r="R1732" t="str">
        <f>VLOOKUP(A1732,Sheet2!$A$1:G5456,7,0)</f>
        <v>PG-13</v>
      </c>
      <c r="S1732" t="str">
        <f>IF(Table19[[#This Row],[Language]]="English","English","Other language")</f>
        <v>English</v>
      </c>
      <c r="T1732">
        <f>Table19[[#This Row],[Gross Revenue]]-Table19[[#This Row],[Budget]]</f>
        <v>69049418</v>
      </c>
      <c r="U1732" s="1">
        <f>(Table19[[#This Row],[Gross Revenue]]/Table19[[#This Row],[Budget]])-1</f>
        <v>4.0617304705882349</v>
      </c>
      <c r="V1732" t="str">
        <f t="shared" si="63"/>
        <v>90-110 minutes</v>
      </c>
      <c r="W1732">
        <f>Table19[[#This Row],[Profit]]/Table19[[#This Row],[Budget]]*100</f>
        <v>406.1730470588235</v>
      </c>
      <c r="X1732">
        <v>1637763</v>
      </c>
      <c r="Y1732">
        <v>0.19178668286445014</v>
      </c>
      <c r="Z1732" t="str">
        <f t="shared" si="64"/>
        <v>Medium</v>
      </c>
    </row>
    <row r="1733" spans="1:26" x14ac:dyDescent="0.2">
      <c r="A1733" t="s">
        <v>4983</v>
      </c>
      <c r="B1733" t="s">
        <v>150</v>
      </c>
      <c r="C1733" t="s">
        <v>1990</v>
      </c>
      <c r="D1733">
        <v>26000</v>
      </c>
      <c r="E1733">
        <v>29325</v>
      </c>
      <c r="F1733">
        <v>0</v>
      </c>
      <c r="G1733">
        <v>0</v>
      </c>
      <c r="H1733">
        <v>6.5</v>
      </c>
      <c r="I1733">
        <v>54</v>
      </c>
      <c r="J1733">
        <v>99</v>
      </c>
      <c r="K1733">
        <v>92191</v>
      </c>
      <c r="L1733">
        <v>2500000</v>
      </c>
      <c r="M1733" s="2">
        <f>VLOOKUP(A1733,Sheet2!$A$1:G5457,2,0)</f>
        <v>36986</v>
      </c>
      <c r="N1733" t="str">
        <f>VLOOKUP(A1733,Sheet2!$A$1:G5457,3,0)</f>
        <v>Color</v>
      </c>
      <c r="O1733" t="str">
        <f>VLOOKUP(A1733,Sheet2!$A$1:G5457,4,0)</f>
        <v>Comedy</v>
      </c>
      <c r="P1733" t="str">
        <f>VLOOKUP(A1733,Sheet2!$A$1:G5457,5,0)</f>
        <v>English</v>
      </c>
      <c r="Q1733" t="str">
        <f>VLOOKUP(A1733,Sheet2!$A$1:G5457,6,0)</f>
        <v>UK</v>
      </c>
      <c r="R1733" t="str">
        <f>VLOOKUP(A1733,Sheet2!$A$1:G5457,7,0)</f>
        <v>R</v>
      </c>
      <c r="S1733" t="str">
        <f>IF(Table19[[#This Row],[Language]]="English","English","Other language")</f>
        <v>English</v>
      </c>
      <c r="T1733">
        <f>Table19[[#This Row],[Gross Revenue]]-Table19[[#This Row],[Budget]]</f>
        <v>-2407809</v>
      </c>
      <c r="U1733" s="1">
        <f>(Table19[[#This Row],[Gross Revenue]]/Table19[[#This Row],[Budget]])-1</f>
        <v>-0.96312359999999997</v>
      </c>
      <c r="V1733" t="str">
        <f t="shared" si="63"/>
        <v>90-110 minutes</v>
      </c>
      <c r="W1733">
        <f>Table19[[#This Row],[Profit]]/Table19[[#This Row],[Budget]]*100</f>
        <v>-96.312359999999998</v>
      </c>
      <c r="X1733">
        <v>1637763</v>
      </c>
      <c r="Y1733">
        <v>0.19178668286445014</v>
      </c>
      <c r="Z1733" t="str">
        <f t="shared" si="64"/>
        <v>Low</v>
      </c>
    </row>
    <row r="1734" spans="1:26" x14ac:dyDescent="0.2">
      <c r="A1734" t="s">
        <v>6981</v>
      </c>
      <c r="B1734" t="s">
        <v>211</v>
      </c>
      <c r="C1734" t="s">
        <v>692</v>
      </c>
      <c r="D1734">
        <v>22000</v>
      </c>
      <c r="E1734">
        <v>23737</v>
      </c>
      <c r="F1734">
        <v>17000</v>
      </c>
      <c r="G1734">
        <v>0</v>
      </c>
      <c r="H1734">
        <v>7.4</v>
      </c>
      <c r="I1734">
        <v>112</v>
      </c>
      <c r="J1734">
        <v>112</v>
      </c>
      <c r="K1734">
        <v>32645</v>
      </c>
      <c r="L1734">
        <v>500000</v>
      </c>
      <c r="M1734" s="2">
        <f>VLOOKUP(A1734,Sheet2!$A$1:G5458,2,0)</f>
        <v>26967</v>
      </c>
      <c r="N1734" t="str">
        <f>VLOOKUP(A1734,Sheet2!$A$1:G5458,3,0)</f>
        <v>Color</v>
      </c>
      <c r="O1734" t="str">
        <f>VLOOKUP(A1734,Sheet2!$A$1:G5458,4,0)</f>
        <v>Crime</v>
      </c>
      <c r="P1734" t="str">
        <f>VLOOKUP(A1734,Sheet2!$A$1:G5458,5,0)</f>
        <v>English</v>
      </c>
      <c r="Q1734" t="str">
        <f>VLOOKUP(A1734,Sheet2!$A$1:G5458,6,0)</f>
        <v>USA</v>
      </c>
      <c r="R1734" t="str">
        <f>VLOOKUP(A1734,Sheet2!$A$1:G5458,7,0)</f>
        <v>R</v>
      </c>
      <c r="S1734" t="str">
        <f>IF(Table19[[#This Row],[Language]]="English","English","Other language")</f>
        <v>English</v>
      </c>
      <c r="T1734">
        <f>Table19[[#This Row],[Gross Revenue]]-Table19[[#This Row],[Budget]]</f>
        <v>-467355</v>
      </c>
      <c r="U1734" s="1">
        <f>(Table19[[#This Row],[Gross Revenue]]/Table19[[#This Row],[Budget]])-1</f>
        <v>-0.93471000000000004</v>
      </c>
      <c r="V1734" t="str">
        <f t="shared" si="63"/>
        <v>111-130 minutes</v>
      </c>
      <c r="W1734">
        <f>Table19[[#This Row],[Profit]]/Table19[[#This Row],[Budget]]*100</f>
        <v>-93.471000000000004</v>
      </c>
      <c r="X1734">
        <v>-74533.5</v>
      </c>
      <c r="Y1734">
        <v>-7.4856785714285719E-3</v>
      </c>
      <c r="Z1734" t="str">
        <f t="shared" si="64"/>
        <v>Low</v>
      </c>
    </row>
    <row r="1735" spans="1:26" x14ac:dyDescent="0.2">
      <c r="A1735" t="s">
        <v>4375</v>
      </c>
      <c r="B1735" t="s">
        <v>1488</v>
      </c>
      <c r="C1735" t="s">
        <v>69</v>
      </c>
      <c r="D1735">
        <v>472</v>
      </c>
      <c r="E1735">
        <v>519</v>
      </c>
      <c r="F1735">
        <v>323</v>
      </c>
      <c r="G1735">
        <v>694</v>
      </c>
      <c r="H1735">
        <v>6</v>
      </c>
      <c r="I1735">
        <v>25</v>
      </c>
      <c r="J1735">
        <v>106</v>
      </c>
      <c r="K1735">
        <v>45500797</v>
      </c>
      <c r="L1735">
        <v>40000000</v>
      </c>
      <c r="M1735" s="2">
        <f>VLOOKUP(A1735,Sheet2!$A$1:G5459,2,0)</f>
        <v>33612</v>
      </c>
      <c r="N1735" t="str">
        <f>VLOOKUP(A1735,Sheet2!$A$1:G5459,3,0)</f>
        <v>Color</v>
      </c>
      <c r="O1735" t="str">
        <f>VLOOKUP(A1735,Sheet2!$A$1:G5459,4,0)</f>
        <v>Adventure</v>
      </c>
      <c r="P1735" t="str">
        <f>VLOOKUP(A1735,Sheet2!$A$1:G5459,5,0)</f>
        <v>English</v>
      </c>
      <c r="Q1735" t="str">
        <f>VLOOKUP(A1735,Sheet2!$A$1:G5459,6,0)</f>
        <v>USA</v>
      </c>
      <c r="R1735" t="str">
        <f>VLOOKUP(A1735,Sheet2!$A$1:G5459,7,0)</f>
        <v>PG-13</v>
      </c>
      <c r="S1735" t="str">
        <f>IF(Table19[[#This Row],[Language]]="English","English","Other language")</f>
        <v>English</v>
      </c>
      <c r="T1735">
        <f>Table19[[#This Row],[Gross Revenue]]-Table19[[#This Row],[Budget]]</f>
        <v>5500797</v>
      </c>
      <c r="U1735" s="1">
        <f>(Table19[[#This Row],[Gross Revenue]]/Table19[[#This Row],[Budget]])-1</f>
        <v>0.1375199250000001</v>
      </c>
      <c r="V1735" t="str">
        <f t="shared" si="63"/>
        <v>90-110 minutes</v>
      </c>
      <c r="W1735">
        <f>Table19[[#This Row],[Profit]]/Table19[[#This Row],[Budget]]*100</f>
        <v>13.751992499999998</v>
      </c>
      <c r="X1735">
        <v>3892693.5</v>
      </c>
      <c r="Y1735">
        <v>0.11726928571428571</v>
      </c>
      <c r="Z1735" t="str">
        <f t="shared" si="64"/>
        <v>High</v>
      </c>
    </row>
    <row r="1736" spans="1:26" x14ac:dyDescent="0.2">
      <c r="A1736" t="s">
        <v>3537</v>
      </c>
      <c r="B1736" t="s">
        <v>502</v>
      </c>
      <c r="C1736" t="s">
        <v>316</v>
      </c>
      <c r="D1736">
        <v>973</v>
      </c>
      <c r="E1736">
        <v>1865</v>
      </c>
      <c r="F1736">
        <v>48</v>
      </c>
      <c r="G1736">
        <v>791</v>
      </c>
      <c r="H1736">
        <v>4.9000000000000004</v>
      </c>
      <c r="I1736">
        <v>127</v>
      </c>
      <c r="J1736">
        <v>90</v>
      </c>
      <c r="K1736">
        <v>11802056</v>
      </c>
      <c r="L1736">
        <v>60000000</v>
      </c>
      <c r="M1736" s="2">
        <f>VLOOKUP(A1736,Sheet2!$A$1:G5460,2,0)</f>
        <v>39487</v>
      </c>
      <c r="N1736" t="str">
        <f>VLOOKUP(A1736,Sheet2!$A$1:G5460,3,0)</f>
        <v>Color</v>
      </c>
      <c r="O1736" t="str">
        <f>VLOOKUP(A1736,Sheet2!$A$1:G5460,4,0)</f>
        <v>Adventure</v>
      </c>
      <c r="P1736" t="str">
        <f>VLOOKUP(A1736,Sheet2!$A$1:G5460,5,0)</f>
        <v>English</v>
      </c>
      <c r="Q1736" t="str">
        <f>VLOOKUP(A1736,Sheet2!$A$1:G5460,6,0)</f>
        <v>USA</v>
      </c>
      <c r="R1736" t="str">
        <f>VLOOKUP(A1736,Sheet2!$A$1:G5460,7,0)</f>
        <v>PG</v>
      </c>
      <c r="S1736" t="str">
        <f>IF(Table19[[#This Row],[Language]]="English","English","Other language")</f>
        <v>English</v>
      </c>
      <c r="T1736">
        <f>Table19[[#This Row],[Gross Revenue]]-Table19[[#This Row],[Budget]]</f>
        <v>-48197944</v>
      </c>
      <c r="U1736" s="1">
        <f>(Table19[[#This Row],[Gross Revenue]]/Table19[[#This Row],[Budget]])-1</f>
        <v>-0.80329906666666662</v>
      </c>
      <c r="V1736" t="str">
        <f t="shared" si="63"/>
        <v>90-110 minutes</v>
      </c>
      <c r="W1736">
        <f>Table19[[#This Row],[Profit]]/Table19[[#This Row],[Budget]]*100</f>
        <v>-80.329906666666659</v>
      </c>
      <c r="X1736">
        <v>3892693.5</v>
      </c>
      <c r="Y1736">
        <v>0.11726928571428571</v>
      </c>
      <c r="Z1736" t="str">
        <f t="shared" si="64"/>
        <v>High</v>
      </c>
    </row>
    <row r="1737" spans="1:26" x14ac:dyDescent="0.2">
      <c r="A1737" t="s">
        <v>5924</v>
      </c>
      <c r="B1737" t="s">
        <v>784</v>
      </c>
      <c r="C1737" t="s">
        <v>42</v>
      </c>
      <c r="D1737">
        <v>12000</v>
      </c>
      <c r="E1737">
        <v>23950</v>
      </c>
      <c r="F1737">
        <v>102</v>
      </c>
      <c r="G1737">
        <v>10000</v>
      </c>
      <c r="H1737">
        <v>7.1</v>
      </c>
      <c r="I1737">
        <v>98</v>
      </c>
      <c r="J1737">
        <v>178</v>
      </c>
      <c r="K1737">
        <v>44606335</v>
      </c>
      <c r="L1737">
        <v>90000000</v>
      </c>
      <c r="M1737" s="2">
        <f>VLOOKUP(A1737,Sheet2!$A$1:G5461,2,0)</f>
        <v>36005</v>
      </c>
      <c r="N1737" t="str">
        <f>VLOOKUP(A1737,Sheet2!$A$1:G5461,3,0)</f>
        <v>Color</v>
      </c>
      <c r="O1737" t="str">
        <f>VLOOKUP(A1737,Sheet2!$A$1:G5461,4,0)</f>
        <v>Drama</v>
      </c>
      <c r="P1737" t="str">
        <f>VLOOKUP(A1737,Sheet2!$A$1:G5461,5,0)</f>
        <v>English</v>
      </c>
      <c r="Q1737" t="str">
        <f>VLOOKUP(A1737,Sheet2!$A$1:G5461,6,0)</f>
        <v>USA</v>
      </c>
      <c r="R1737" t="str">
        <f>VLOOKUP(A1737,Sheet2!$A$1:G5461,7,0)</f>
        <v>PG-13</v>
      </c>
      <c r="S1737" t="str">
        <f>IF(Table19[[#This Row],[Language]]="English","English","Other language")</f>
        <v>English</v>
      </c>
      <c r="T1737">
        <f>Table19[[#This Row],[Gross Revenue]]-Table19[[#This Row],[Budget]]</f>
        <v>-45393665</v>
      </c>
      <c r="U1737" s="1">
        <f>(Table19[[#This Row],[Gross Revenue]]/Table19[[#This Row],[Budget]])-1</f>
        <v>-0.50437405555555559</v>
      </c>
      <c r="V1737" t="str">
        <f t="shared" si="63"/>
        <v>&gt;150 minutes</v>
      </c>
      <c r="W1737">
        <f>Table19[[#This Row],[Profit]]/Table19[[#This Row],[Budget]]*100</f>
        <v>-50.437405555555557</v>
      </c>
      <c r="X1737">
        <v>-434215.5</v>
      </c>
      <c r="Y1737">
        <v>-0.10115100772200772</v>
      </c>
      <c r="Z1737" t="str">
        <f t="shared" si="64"/>
        <v>High</v>
      </c>
    </row>
    <row r="1738" spans="1:26" x14ac:dyDescent="0.2">
      <c r="A1738" t="s">
        <v>3343</v>
      </c>
      <c r="B1738" t="s">
        <v>170</v>
      </c>
      <c r="C1738" t="s">
        <v>171</v>
      </c>
      <c r="D1738">
        <v>23000</v>
      </c>
      <c r="E1738">
        <v>24436</v>
      </c>
      <c r="F1738">
        <v>9</v>
      </c>
      <c r="G1738">
        <v>839</v>
      </c>
      <c r="H1738">
        <v>3.9</v>
      </c>
      <c r="I1738">
        <v>18</v>
      </c>
      <c r="J1738">
        <v>93</v>
      </c>
      <c r="K1738">
        <v>4308981</v>
      </c>
      <c r="L1738">
        <v>24000000</v>
      </c>
      <c r="M1738" s="2">
        <f>VLOOKUP(A1738,Sheet2!$A$1:G5462,2,0)</f>
        <v>35923</v>
      </c>
      <c r="N1738" t="str">
        <f>VLOOKUP(A1738,Sheet2!$A$1:G5462,3,0)</f>
        <v>Color</v>
      </c>
      <c r="O1738" t="str">
        <f>VLOOKUP(A1738,Sheet2!$A$1:G5462,4,0)</f>
        <v>Comedy</v>
      </c>
      <c r="P1738" t="str">
        <f>VLOOKUP(A1738,Sheet2!$A$1:G5462,5,0)</f>
        <v>English</v>
      </c>
      <c r="Q1738" t="str">
        <f>VLOOKUP(A1738,Sheet2!$A$1:G5462,6,0)</f>
        <v>USA</v>
      </c>
      <c r="R1738" t="str">
        <f>VLOOKUP(A1738,Sheet2!$A$1:G5462,7,0)</f>
        <v>PG</v>
      </c>
      <c r="S1738" t="str">
        <f>IF(Table19[[#This Row],[Language]]="English","English","Other language")</f>
        <v>English</v>
      </c>
      <c r="T1738">
        <f>Table19[[#This Row],[Gross Revenue]]-Table19[[#This Row],[Budget]]</f>
        <v>-19691019</v>
      </c>
      <c r="U1738" s="1">
        <f>(Table19[[#This Row],[Gross Revenue]]/Table19[[#This Row],[Budget]])-1</f>
        <v>-0.82045912499999996</v>
      </c>
      <c r="V1738" t="str">
        <f t="shared" si="63"/>
        <v>90-110 minutes</v>
      </c>
      <c r="W1738">
        <f>Table19[[#This Row],[Profit]]/Table19[[#This Row],[Budget]]*100</f>
        <v>-82.0459125</v>
      </c>
      <c r="X1738">
        <v>1637763</v>
      </c>
      <c r="Y1738">
        <v>0.19178668286445014</v>
      </c>
      <c r="Z1738" t="str">
        <f t="shared" si="64"/>
        <v>Medium</v>
      </c>
    </row>
    <row r="1739" spans="1:26" x14ac:dyDescent="0.2">
      <c r="A1739" t="s">
        <v>4814</v>
      </c>
      <c r="B1739" t="s">
        <v>211</v>
      </c>
      <c r="C1739" t="s">
        <v>1706</v>
      </c>
      <c r="D1739">
        <v>22000</v>
      </c>
      <c r="E1739">
        <v>24938</v>
      </c>
      <c r="F1739">
        <v>116</v>
      </c>
      <c r="G1739">
        <v>0</v>
      </c>
      <c r="H1739">
        <v>6.3</v>
      </c>
      <c r="I1739">
        <v>141</v>
      </c>
      <c r="J1739">
        <v>106</v>
      </c>
      <c r="K1739">
        <v>279167575</v>
      </c>
      <c r="L1739">
        <v>80000000</v>
      </c>
      <c r="M1739" s="2">
        <f>VLOOKUP(A1739,Sheet2!$A$1:G5463,2,0)</f>
        <v>38285</v>
      </c>
      <c r="N1739" t="str">
        <f>VLOOKUP(A1739,Sheet2!$A$1:G5463,3,0)</f>
        <v>Color</v>
      </c>
      <c r="O1739" t="str">
        <f>VLOOKUP(A1739,Sheet2!$A$1:G5463,4,0)</f>
        <v>Comedy</v>
      </c>
      <c r="P1739" t="str">
        <f>VLOOKUP(A1739,Sheet2!$A$1:G5463,5,0)</f>
        <v>English</v>
      </c>
      <c r="Q1739" t="str">
        <f>VLOOKUP(A1739,Sheet2!$A$1:G5463,6,0)</f>
        <v>USA</v>
      </c>
      <c r="R1739" t="str">
        <f>VLOOKUP(A1739,Sheet2!$A$1:G5463,7,0)</f>
        <v>PG-13</v>
      </c>
      <c r="S1739" t="str">
        <f>IF(Table19[[#This Row],[Language]]="English","English","Other language")</f>
        <v>English</v>
      </c>
      <c r="T1739">
        <f>Table19[[#This Row],[Gross Revenue]]-Table19[[#This Row],[Budget]]</f>
        <v>199167575</v>
      </c>
      <c r="U1739" s="1">
        <f>(Table19[[#This Row],[Gross Revenue]]/Table19[[#This Row],[Budget]])-1</f>
        <v>2.4895946874999999</v>
      </c>
      <c r="V1739" t="str">
        <f t="shared" si="63"/>
        <v>90-110 minutes</v>
      </c>
      <c r="W1739">
        <f>Table19[[#This Row],[Profit]]/Table19[[#This Row],[Budget]]*100</f>
        <v>248.95946874999998</v>
      </c>
      <c r="X1739">
        <v>1637763</v>
      </c>
      <c r="Y1739">
        <v>0.19178668286445014</v>
      </c>
      <c r="Z1739" t="str">
        <f t="shared" si="64"/>
        <v>High</v>
      </c>
    </row>
    <row r="1740" spans="1:26" x14ac:dyDescent="0.2">
      <c r="A1740" t="s">
        <v>5853</v>
      </c>
      <c r="B1740" t="s">
        <v>211</v>
      </c>
      <c r="C1740" t="s">
        <v>1706</v>
      </c>
      <c r="D1740">
        <v>22000</v>
      </c>
      <c r="E1740">
        <v>24286</v>
      </c>
      <c r="F1740">
        <v>116</v>
      </c>
      <c r="G1740">
        <v>0</v>
      </c>
      <c r="H1740">
        <v>7</v>
      </c>
      <c r="I1740">
        <v>150</v>
      </c>
      <c r="J1740">
        <v>108</v>
      </c>
      <c r="K1740">
        <v>166225040</v>
      </c>
      <c r="L1740">
        <v>55000000</v>
      </c>
      <c r="M1740" s="2">
        <f>VLOOKUP(A1740,Sheet2!$A$1:G5464,2,0)</f>
        <v>36551</v>
      </c>
      <c r="N1740" t="str">
        <f>VLOOKUP(A1740,Sheet2!$A$1:G5464,3,0)</f>
        <v>Color</v>
      </c>
      <c r="O1740" t="str">
        <f>VLOOKUP(A1740,Sheet2!$A$1:G5464,4,0)</f>
        <v>Comedy</v>
      </c>
      <c r="P1740" t="str">
        <f>VLOOKUP(A1740,Sheet2!$A$1:G5464,5,0)</f>
        <v>English</v>
      </c>
      <c r="Q1740" t="str">
        <f>VLOOKUP(A1740,Sheet2!$A$1:G5464,6,0)</f>
        <v>USA</v>
      </c>
      <c r="R1740" t="str">
        <f>VLOOKUP(A1740,Sheet2!$A$1:G5464,7,0)</f>
        <v>PG-13</v>
      </c>
      <c r="S1740" t="str">
        <f>IF(Table19[[#This Row],[Language]]="English","English","Other language")</f>
        <v>English</v>
      </c>
      <c r="T1740">
        <f>Table19[[#This Row],[Gross Revenue]]-Table19[[#This Row],[Budget]]</f>
        <v>111225040</v>
      </c>
      <c r="U1740" s="1">
        <f>(Table19[[#This Row],[Gross Revenue]]/Table19[[#This Row],[Budget]])-1</f>
        <v>2.0222734545454544</v>
      </c>
      <c r="V1740" t="str">
        <f t="shared" si="63"/>
        <v>90-110 minutes</v>
      </c>
      <c r="W1740">
        <f>Table19[[#This Row],[Profit]]/Table19[[#This Row],[Budget]]*100</f>
        <v>202.22734545454543</v>
      </c>
      <c r="X1740">
        <v>1637763</v>
      </c>
      <c r="Y1740">
        <v>0.19178668286445014</v>
      </c>
      <c r="Z1740" t="str">
        <f t="shared" si="64"/>
        <v>High</v>
      </c>
    </row>
    <row r="1741" spans="1:26" x14ac:dyDescent="0.2">
      <c r="A1741" t="s">
        <v>3278</v>
      </c>
      <c r="B1741" t="s">
        <v>22</v>
      </c>
      <c r="C1741" t="s">
        <v>23</v>
      </c>
      <c r="D1741">
        <v>869</v>
      </c>
      <c r="E1741">
        <v>3854</v>
      </c>
      <c r="F1741">
        <v>82</v>
      </c>
      <c r="G1741">
        <v>0</v>
      </c>
      <c r="H1741">
        <v>2.7</v>
      </c>
      <c r="I1741">
        <v>111</v>
      </c>
      <c r="J1741">
        <v>86</v>
      </c>
      <c r="K1741">
        <v>38232624</v>
      </c>
      <c r="L1741">
        <v>30000000</v>
      </c>
      <c r="M1741" s="2">
        <f>VLOOKUP(A1741,Sheet2!$A$1:G5465,2,0)</f>
        <v>39577</v>
      </c>
      <c r="N1741" t="str">
        <f>VLOOKUP(A1741,Sheet2!$A$1:G5465,3,0)</f>
        <v>Color</v>
      </c>
      <c r="O1741" t="str">
        <f>VLOOKUP(A1741,Sheet2!$A$1:G5465,4,0)</f>
        <v>Comedy</v>
      </c>
      <c r="P1741" t="str">
        <f>VLOOKUP(A1741,Sheet2!$A$1:G5465,5,0)</f>
        <v>English</v>
      </c>
      <c r="Q1741" t="str">
        <f>VLOOKUP(A1741,Sheet2!$A$1:G5465,6,0)</f>
        <v>USA</v>
      </c>
      <c r="R1741" t="str">
        <f>VLOOKUP(A1741,Sheet2!$A$1:G5465,7,0)</f>
        <v>PG-13</v>
      </c>
      <c r="S1741" t="str">
        <f>IF(Table19[[#This Row],[Language]]="English","English","Other language")</f>
        <v>English</v>
      </c>
      <c r="T1741">
        <f>Table19[[#This Row],[Gross Revenue]]-Table19[[#This Row],[Budget]]</f>
        <v>8232624</v>
      </c>
      <c r="U1741" s="1">
        <f>(Table19[[#This Row],[Gross Revenue]]/Table19[[#This Row],[Budget]])-1</f>
        <v>0.27442079999999991</v>
      </c>
      <c r="V1741" t="str">
        <f t="shared" si="63"/>
        <v>&lt;90 minutes</v>
      </c>
      <c r="W1741">
        <f>Table19[[#This Row],[Profit]]/Table19[[#This Row],[Budget]]*100</f>
        <v>27.442080000000001</v>
      </c>
      <c r="X1741">
        <v>1637763</v>
      </c>
      <c r="Y1741">
        <v>0.19178668286445014</v>
      </c>
      <c r="Z1741" t="str">
        <f t="shared" si="64"/>
        <v>Medium</v>
      </c>
    </row>
    <row r="1742" spans="1:26" x14ac:dyDescent="0.2">
      <c r="A1742" t="s">
        <v>3309</v>
      </c>
      <c r="B1742" t="s">
        <v>107</v>
      </c>
      <c r="C1742" t="s">
        <v>108</v>
      </c>
      <c r="D1742">
        <v>456</v>
      </c>
      <c r="E1742">
        <v>1356</v>
      </c>
      <c r="F1742">
        <v>379</v>
      </c>
      <c r="G1742">
        <v>0</v>
      </c>
      <c r="H1742">
        <v>3.5</v>
      </c>
      <c r="I1742">
        <v>40</v>
      </c>
      <c r="J1742">
        <v>99</v>
      </c>
      <c r="K1742">
        <v>5333658</v>
      </c>
      <c r="L1742">
        <v>20000000</v>
      </c>
      <c r="M1742" s="2">
        <f>VLOOKUP(A1742,Sheet2!$A$1:G5466,2,0)</f>
        <v>30012</v>
      </c>
      <c r="N1742" t="str">
        <f>VLOOKUP(A1742,Sheet2!$A$1:G5466,3,0)</f>
        <v>Color</v>
      </c>
      <c r="O1742" t="str">
        <f>VLOOKUP(A1742,Sheet2!$A$1:G5466,4,0)</f>
        <v>Action</v>
      </c>
      <c r="P1742" t="str">
        <f>VLOOKUP(A1742,Sheet2!$A$1:G5466,5,0)</f>
        <v>English</v>
      </c>
      <c r="Q1742" t="str">
        <f>VLOOKUP(A1742,Sheet2!$A$1:G5466,6,0)</f>
        <v>USA</v>
      </c>
      <c r="R1742" t="str">
        <f>VLOOKUP(A1742,Sheet2!$A$1:G5466,7,0)</f>
        <v>PG</v>
      </c>
      <c r="S1742" t="str">
        <f>IF(Table19[[#This Row],[Language]]="English","English","Other language")</f>
        <v>English</v>
      </c>
      <c r="T1742">
        <f>Table19[[#This Row],[Gross Revenue]]-Table19[[#This Row],[Budget]]</f>
        <v>-14666342</v>
      </c>
      <c r="U1742" s="1">
        <f>(Table19[[#This Row],[Gross Revenue]]/Table19[[#This Row],[Budget]])-1</f>
        <v>-0.73331710000000006</v>
      </c>
      <c r="V1742" t="str">
        <f t="shared" si="63"/>
        <v>90-110 minutes</v>
      </c>
      <c r="W1742">
        <f>Table19[[#This Row],[Profit]]/Table19[[#This Row],[Budget]]*100</f>
        <v>-73.331710000000001</v>
      </c>
      <c r="X1742">
        <v>-1289919.5</v>
      </c>
      <c r="Y1742">
        <v>-4.8151417500000002E-2</v>
      </c>
      <c r="Z1742" t="str">
        <f t="shared" si="64"/>
        <v>Medium</v>
      </c>
    </row>
    <row r="1743" spans="1:26" x14ac:dyDescent="0.2">
      <c r="A1743" t="s">
        <v>6221</v>
      </c>
      <c r="B1743" t="s">
        <v>661</v>
      </c>
      <c r="C1743" t="s">
        <v>2824</v>
      </c>
      <c r="D1743">
        <v>24000</v>
      </c>
      <c r="E1743">
        <v>46120</v>
      </c>
      <c r="F1743">
        <v>96</v>
      </c>
      <c r="G1743">
        <v>13000</v>
      </c>
      <c r="H1743">
        <v>7.3</v>
      </c>
      <c r="I1743">
        <v>233</v>
      </c>
      <c r="J1743">
        <v>95</v>
      </c>
      <c r="K1743">
        <v>148337537</v>
      </c>
      <c r="L1743">
        <v>130000000</v>
      </c>
      <c r="M1743" s="2">
        <f>VLOOKUP(A1743,Sheet2!$A$1:G5467,2,0)</f>
        <v>40511</v>
      </c>
      <c r="N1743" t="str">
        <f>VLOOKUP(A1743,Sheet2!$A$1:G5467,3,0)</f>
        <v>Color</v>
      </c>
      <c r="O1743" t="str">
        <f>VLOOKUP(A1743,Sheet2!$A$1:G5467,4,0)</f>
        <v>Action</v>
      </c>
      <c r="P1743" t="str">
        <f>VLOOKUP(A1743,Sheet2!$A$1:G5467,5,0)</f>
        <v>English</v>
      </c>
      <c r="Q1743" t="str">
        <f>VLOOKUP(A1743,Sheet2!$A$1:G5467,6,0)</f>
        <v>USA</v>
      </c>
      <c r="R1743" t="str">
        <f>VLOOKUP(A1743,Sheet2!$A$1:G5467,7,0)</f>
        <v>PG</v>
      </c>
      <c r="S1743" t="str">
        <f>IF(Table19[[#This Row],[Language]]="English","English","Other language")</f>
        <v>English</v>
      </c>
      <c r="T1743">
        <f>Table19[[#This Row],[Gross Revenue]]-Table19[[#This Row],[Budget]]</f>
        <v>18337537</v>
      </c>
      <c r="U1743" s="1">
        <f>(Table19[[#This Row],[Gross Revenue]]/Table19[[#This Row],[Budget]])-1</f>
        <v>0.14105797692307687</v>
      </c>
      <c r="V1743" t="str">
        <f t="shared" si="63"/>
        <v>90-110 minutes</v>
      </c>
      <c r="W1743">
        <f>Table19[[#This Row],[Profit]]/Table19[[#This Row],[Budget]]*100</f>
        <v>14.105797692307693</v>
      </c>
      <c r="X1743">
        <v>-1289919.5</v>
      </c>
      <c r="Y1743">
        <v>-4.8151417500000002E-2</v>
      </c>
      <c r="Z1743" t="str">
        <f t="shared" si="64"/>
        <v>High</v>
      </c>
    </row>
    <row r="1744" spans="1:26" x14ac:dyDescent="0.2">
      <c r="A1744" t="s">
        <v>3362</v>
      </c>
      <c r="B1744" t="s">
        <v>206</v>
      </c>
      <c r="C1744" t="s">
        <v>200</v>
      </c>
      <c r="D1744">
        <v>2000</v>
      </c>
      <c r="E1744">
        <v>4221</v>
      </c>
      <c r="F1744">
        <v>53</v>
      </c>
      <c r="G1744">
        <v>158</v>
      </c>
      <c r="H1744">
        <v>4.0999999999999996</v>
      </c>
      <c r="I1744">
        <v>18</v>
      </c>
      <c r="J1744">
        <v>104</v>
      </c>
      <c r="K1744">
        <v>5974653</v>
      </c>
      <c r="L1744">
        <v>22000000</v>
      </c>
      <c r="M1744" s="2">
        <f>VLOOKUP(A1744,Sheet2!$A$1:G5468,2,0)</f>
        <v>37105</v>
      </c>
      <c r="N1744" t="str">
        <f>VLOOKUP(A1744,Sheet2!$A$1:G5468,3,0)</f>
        <v>Color</v>
      </c>
      <c r="O1744" t="str">
        <f>VLOOKUP(A1744,Sheet2!$A$1:G5468,4,0)</f>
        <v>Action</v>
      </c>
      <c r="P1744" t="str">
        <f>VLOOKUP(A1744,Sheet2!$A$1:G5468,5,0)</f>
        <v>English</v>
      </c>
      <c r="Q1744" t="str">
        <f>VLOOKUP(A1744,Sheet2!$A$1:G5468,6,0)</f>
        <v>USA</v>
      </c>
      <c r="R1744" t="str">
        <f>VLOOKUP(A1744,Sheet2!$A$1:G5468,7,0)</f>
        <v>PG-13</v>
      </c>
      <c r="S1744" t="str">
        <f>IF(Table19[[#This Row],[Language]]="English","English","Other language")</f>
        <v>English</v>
      </c>
      <c r="T1744">
        <f>Table19[[#This Row],[Gross Revenue]]-Table19[[#This Row],[Budget]]</f>
        <v>-16025347</v>
      </c>
      <c r="U1744" s="1">
        <f>(Table19[[#This Row],[Gross Revenue]]/Table19[[#This Row],[Budget]])-1</f>
        <v>-0.72842486363636372</v>
      </c>
      <c r="V1744" t="str">
        <f t="shared" si="63"/>
        <v>90-110 minutes</v>
      </c>
      <c r="W1744">
        <f>Table19[[#This Row],[Profit]]/Table19[[#This Row],[Budget]]*100</f>
        <v>-72.842486363636354</v>
      </c>
      <c r="X1744">
        <v>-1289919.5</v>
      </c>
      <c r="Y1744">
        <v>-4.8151417500000002E-2</v>
      </c>
      <c r="Z1744" t="str">
        <f t="shared" si="64"/>
        <v>Medium</v>
      </c>
    </row>
    <row r="1745" spans="1:26" x14ac:dyDescent="0.2">
      <c r="A1745" t="s">
        <v>5919</v>
      </c>
      <c r="B1745" t="s">
        <v>1248</v>
      </c>
      <c r="C1745" t="s">
        <v>2629</v>
      </c>
      <c r="D1745">
        <v>10000</v>
      </c>
      <c r="E1745">
        <v>15835</v>
      </c>
      <c r="F1745">
        <v>3000</v>
      </c>
      <c r="G1745">
        <v>50000</v>
      </c>
      <c r="H1745">
        <v>7.1</v>
      </c>
      <c r="I1745">
        <v>439</v>
      </c>
      <c r="J1745">
        <v>130</v>
      </c>
      <c r="K1745">
        <v>3029870</v>
      </c>
      <c r="L1745">
        <v>7400000</v>
      </c>
      <c r="M1745" s="2">
        <f>VLOOKUP(A1745,Sheet2!$A$1:G5469,2,0)</f>
        <v>40780</v>
      </c>
      <c r="N1745" t="str">
        <f>VLOOKUP(A1745,Sheet2!$A$1:G5469,3,0)</f>
        <v>Color</v>
      </c>
      <c r="O1745" t="str">
        <f>VLOOKUP(A1745,Sheet2!$A$1:G5469,4,0)</f>
        <v>Drama</v>
      </c>
      <c r="P1745" t="str">
        <f>VLOOKUP(A1745,Sheet2!$A$1:G5469,5,0)</f>
        <v>English</v>
      </c>
      <c r="Q1745" t="str">
        <f>VLOOKUP(A1745,Sheet2!$A$1:G5469,6,0)</f>
        <v>Denmark</v>
      </c>
      <c r="R1745" t="str">
        <f>VLOOKUP(A1745,Sheet2!$A$1:G5469,7,0)</f>
        <v>R</v>
      </c>
      <c r="S1745" t="str">
        <f>IF(Table19[[#This Row],[Language]]="English","English","Other language")</f>
        <v>English</v>
      </c>
      <c r="T1745">
        <f>Table19[[#This Row],[Gross Revenue]]-Table19[[#This Row],[Budget]]</f>
        <v>-4370130</v>
      </c>
      <c r="U1745" s="1">
        <f>(Table19[[#This Row],[Gross Revenue]]/Table19[[#This Row],[Budget]])-1</f>
        <v>-0.59055810810810816</v>
      </c>
      <c r="V1745" t="str">
        <f t="shared" si="63"/>
        <v>111-130 minutes</v>
      </c>
      <c r="W1745">
        <f>Table19[[#This Row],[Profit]]/Table19[[#This Row],[Budget]]*100</f>
        <v>-59.055810810810819</v>
      </c>
      <c r="X1745">
        <v>-434215.5</v>
      </c>
      <c r="Y1745">
        <v>-0.10115100772200772</v>
      </c>
      <c r="Z1745" t="str">
        <f t="shared" si="64"/>
        <v>Low</v>
      </c>
    </row>
    <row r="1746" spans="1:26" x14ac:dyDescent="0.2">
      <c r="A1746" t="s">
        <v>6997</v>
      </c>
      <c r="B1746" t="s">
        <v>338</v>
      </c>
      <c r="C1746" t="s">
        <v>2739</v>
      </c>
      <c r="D1746">
        <v>716</v>
      </c>
      <c r="E1746">
        <v>1997</v>
      </c>
      <c r="F1746">
        <v>22000</v>
      </c>
      <c r="G1746">
        <v>40000</v>
      </c>
      <c r="H1746">
        <v>8.5</v>
      </c>
      <c r="I1746">
        <v>274</v>
      </c>
      <c r="J1746">
        <v>113</v>
      </c>
      <c r="K1746">
        <v>25530884</v>
      </c>
      <c r="L1746">
        <v>9000000</v>
      </c>
      <c r="M1746" s="2">
        <f>VLOOKUP(A1746,Sheet2!$A$1:G5470,2,0)</f>
        <v>36787</v>
      </c>
      <c r="N1746" t="str">
        <f>VLOOKUP(A1746,Sheet2!$A$1:G5470,3,0)</f>
        <v>Black and White</v>
      </c>
      <c r="O1746" t="str">
        <f>VLOOKUP(A1746,Sheet2!$A$1:G5470,4,0)</f>
        <v>Mystery</v>
      </c>
      <c r="P1746" t="str">
        <f>VLOOKUP(A1746,Sheet2!$A$1:G5470,5,0)</f>
        <v>English</v>
      </c>
      <c r="Q1746" t="str">
        <f>VLOOKUP(A1746,Sheet2!$A$1:G5470,6,0)</f>
        <v>USA</v>
      </c>
      <c r="R1746" t="str">
        <f>VLOOKUP(A1746,Sheet2!$A$1:G5470,7,0)</f>
        <v>R</v>
      </c>
      <c r="S1746" t="str">
        <f>IF(Table19[[#This Row],[Language]]="English","English","Other language")</f>
        <v>English</v>
      </c>
      <c r="T1746">
        <f>Table19[[#This Row],[Gross Revenue]]-Table19[[#This Row],[Budget]]</f>
        <v>16530884</v>
      </c>
      <c r="U1746" s="1">
        <f>(Table19[[#This Row],[Gross Revenue]]/Table19[[#This Row],[Budget]])-1</f>
        <v>1.8367648888888888</v>
      </c>
      <c r="V1746" t="str">
        <f t="shared" si="63"/>
        <v>111-130 minutes</v>
      </c>
      <c r="W1746">
        <f>Table19[[#This Row],[Profit]]/Table19[[#This Row],[Budget]]*100</f>
        <v>183.67648888888888</v>
      </c>
      <c r="Z1746" t="str">
        <f t="shared" si="64"/>
        <v>Low</v>
      </c>
    </row>
    <row r="1747" spans="1:26" x14ac:dyDescent="0.2">
      <c r="A1747" t="s">
        <v>6205</v>
      </c>
      <c r="B1747" t="s">
        <v>2277</v>
      </c>
      <c r="C1747" t="s">
        <v>1239</v>
      </c>
      <c r="D1747">
        <v>879</v>
      </c>
      <c r="E1747">
        <v>2380</v>
      </c>
      <c r="F1747">
        <v>252</v>
      </c>
      <c r="G1747">
        <v>0</v>
      </c>
      <c r="H1747">
        <v>7.3</v>
      </c>
      <c r="I1747">
        <v>229</v>
      </c>
      <c r="J1747">
        <v>145</v>
      </c>
      <c r="K1747">
        <v>57010853</v>
      </c>
      <c r="L1747">
        <v>85000000</v>
      </c>
      <c r="M1747" s="2">
        <f>VLOOKUP(A1747,Sheet2!$A$1:G5471,2,0)</f>
        <v>38491</v>
      </c>
      <c r="N1747" t="str">
        <f>VLOOKUP(A1747,Sheet2!$A$1:G5471,3,0)</f>
        <v>Color</v>
      </c>
      <c r="O1747" t="str">
        <f>VLOOKUP(A1747,Sheet2!$A$1:G5471,4,0)</f>
        <v>Drama</v>
      </c>
      <c r="P1747" t="str">
        <f>VLOOKUP(A1747,Sheet2!$A$1:G5471,5,0)</f>
        <v>English</v>
      </c>
      <c r="Q1747" t="str">
        <f>VLOOKUP(A1747,Sheet2!$A$1:G5471,6,0)</f>
        <v>USA</v>
      </c>
      <c r="R1747" t="str">
        <f>VLOOKUP(A1747,Sheet2!$A$1:G5471,7,0)</f>
        <v>PG-13</v>
      </c>
      <c r="S1747" t="str">
        <f>IF(Table19[[#This Row],[Language]]="English","English","Other language")</f>
        <v>English</v>
      </c>
      <c r="T1747">
        <f>Table19[[#This Row],[Gross Revenue]]-Table19[[#This Row],[Budget]]</f>
        <v>-27989147</v>
      </c>
      <c r="U1747" s="1">
        <f>(Table19[[#This Row],[Gross Revenue]]/Table19[[#This Row],[Budget]])-1</f>
        <v>-0.32928408235294115</v>
      </c>
      <c r="V1747" t="str">
        <f t="shared" si="63"/>
        <v>131-150 minutes</v>
      </c>
      <c r="W1747">
        <f>Table19[[#This Row],[Profit]]/Table19[[#This Row],[Budget]]*100</f>
        <v>-32.928408235294114</v>
      </c>
      <c r="X1747">
        <v>-434215.5</v>
      </c>
      <c r="Y1747">
        <v>-0.10115100772200772</v>
      </c>
      <c r="Z1747" t="str">
        <f t="shared" si="64"/>
        <v>High</v>
      </c>
    </row>
    <row r="1748" spans="1:26" x14ac:dyDescent="0.2">
      <c r="A1748" t="s">
        <v>4212</v>
      </c>
      <c r="B1748" t="s">
        <v>1337</v>
      </c>
      <c r="C1748" t="s">
        <v>507</v>
      </c>
      <c r="D1748">
        <v>782</v>
      </c>
      <c r="E1748">
        <v>2125</v>
      </c>
      <c r="F1748">
        <v>0</v>
      </c>
      <c r="G1748">
        <v>630</v>
      </c>
      <c r="H1748">
        <v>5.9</v>
      </c>
      <c r="I1748">
        <v>40</v>
      </c>
      <c r="J1748">
        <v>99</v>
      </c>
      <c r="K1748">
        <v>14358033</v>
      </c>
      <c r="L1748">
        <v>40000000</v>
      </c>
      <c r="M1748" s="2">
        <f>VLOOKUP(A1748,Sheet2!$A$1:G5472,2,0)</f>
        <v>33803</v>
      </c>
      <c r="N1748" t="str">
        <f>VLOOKUP(A1748,Sheet2!$A$1:G5472,3,0)</f>
        <v>Color</v>
      </c>
      <c r="O1748" t="str">
        <f>VLOOKUP(A1748,Sheet2!$A$1:G5472,4,0)</f>
        <v>Comedy</v>
      </c>
      <c r="P1748" t="str">
        <f>VLOOKUP(A1748,Sheet2!$A$1:G5472,5,0)</f>
        <v>English</v>
      </c>
      <c r="Q1748" t="str">
        <f>VLOOKUP(A1748,Sheet2!$A$1:G5472,6,0)</f>
        <v>USA</v>
      </c>
      <c r="R1748" t="str">
        <f>VLOOKUP(A1748,Sheet2!$A$1:G5472,7,0)</f>
        <v>PG-13</v>
      </c>
      <c r="S1748" t="str">
        <f>IF(Table19[[#This Row],[Language]]="English","English","Other language")</f>
        <v>English</v>
      </c>
      <c r="T1748">
        <f>Table19[[#This Row],[Gross Revenue]]-Table19[[#This Row],[Budget]]</f>
        <v>-25641967</v>
      </c>
      <c r="U1748" s="1">
        <f>(Table19[[#This Row],[Gross Revenue]]/Table19[[#This Row],[Budget]])-1</f>
        <v>-0.64104917500000003</v>
      </c>
      <c r="V1748" t="str">
        <f t="shared" si="63"/>
        <v>90-110 minutes</v>
      </c>
      <c r="W1748">
        <f>Table19[[#This Row],[Profit]]/Table19[[#This Row],[Budget]]*100</f>
        <v>-64.104917499999999</v>
      </c>
      <c r="X1748">
        <v>1637763</v>
      </c>
      <c r="Y1748">
        <v>0.19178668286445014</v>
      </c>
      <c r="Z1748" t="str">
        <f t="shared" si="64"/>
        <v>High</v>
      </c>
    </row>
    <row r="1749" spans="1:26" x14ac:dyDescent="0.2">
      <c r="A1749" t="s">
        <v>6265</v>
      </c>
      <c r="B1749" t="s">
        <v>469</v>
      </c>
      <c r="C1749" t="s">
        <v>470</v>
      </c>
      <c r="D1749">
        <v>10000</v>
      </c>
      <c r="E1749">
        <v>12998</v>
      </c>
      <c r="F1749">
        <v>188</v>
      </c>
      <c r="G1749">
        <v>0</v>
      </c>
      <c r="H1749">
        <v>7.3</v>
      </c>
      <c r="I1749">
        <v>175</v>
      </c>
      <c r="J1749">
        <v>98</v>
      </c>
      <c r="K1749">
        <v>250147615</v>
      </c>
      <c r="L1749">
        <v>90000000</v>
      </c>
      <c r="M1749" s="2">
        <f>VLOOKUP(A1749,Sheet2!$A$1:G5473,2,0)</f>
        <v>35431</v>
      </c>
      <c r="N1749" t="str">
        <f>VLOOKUP(A1749,Sheet2!$A$1:G5473,3,0)</f>
        <v>Color</v>
      </c>
      <c r="O1749" t="str">
        <f>VLOOKUP(A1749,Sheet2!$A$1:G5473,4,0)</f>
        <v>Adventure</v>
      </c>
      <c r="P1749" t="str">
        <f>VLOOKUP(A1749,Sheet2!$A$1:G5473,5,0)</f>
        <v>English</v>
      </c>
      <c r="Q1749" t="str">
        <f>VLOOKUP(A1749,Sheet2!$A$1:G5473,6,0)</f>
        <v>USA</v>
      </c>
      <c r="R1749" t="str">
        <f>VLOOKUP(A1749,Sheet2!$A$1:G5473,7,0)</f>
        <v>PG-13</v>
      </c>
      <c r="S1749" t="str">
        <f>IF(Table19[[#This Row],[Language]]="English","English","Other language")</f>
        <v>English</v>
      </c>
      <c r="T1749">
        <f>Table19[[#This Row],[Gross Revenue]]-Table19[[#This Row],[Budget]]</f>
        <v>160147615</v>
      </c>
      <c r="U1749" s="1">
        <f>(Table19[[#This Row],[Gross Revenue]]/Table19[[#This Row],[Budget]])-1</f>
        <v>1.7794179444444445</v>
      </c>
      <c r="V1749" t="str">
        <f t="shared" si="63"/>
        <v>90-110 minutes</v>
      </c>
      <c r="W1749">
        <f>Table19[[#This Row],[Profit]]/Table19[[#This Row],[Budget]]*100</f>
        <v>177.94179444444444</v>
      </c>
      <c r="X1749">
        <v>3892693.5</v>
      </c>
      <c r="Y1749">
        <v>0.11726928571428571</v>
      </c>
      <c r="Z1749" t="str">
        <f t="shared" si="64"/>
        <v>High</v>
      </c>
    </row>
    <row r="1750" spans="1:26" x14ac:dyDescent="0.2">
      <c r="A1750" t="s">
        <v>5518</v>
      </c>
      <c r="B1750" t="s">
        <v>469</v>
      </c>
      <c r="C1750" t="s">
        <v>470</v>
      </c>
      <c r="D1750">
        <v>10000</v>
      </c>
      <c r="E1750">
        <v>12572</v>
      </c>
      <c r="F1750">
        <v>188</v>
      </c>
      <c r="G1750">
        <v>40000</v>
      </c>
      <c r="H1750">
        <v>6.8</v>
      </c>
      <c r="I1750">
        <v>451</v>
      </c>
      <c r="J1750">
        <v>106</v>
      </c>
      <c r="K1750">
        <v>179020854</v>
      </c>
      <c r="L1750">
        <v>225000000</v>
      </c>
      <c r="M1750" s="2">
        <f>VLOOKUP(A1750,Sheet2!$A$1:G5474,2,0)</f>
        <v>41093</v>
      </c>
      <c r="N1750" t="str">
        <f>VLOOKUP(A1750,Sheet2!$A$1:G5474,3,0)</f>
        <v>Color</v>
      </c>
      <c r="O1750" t="str">
        <f>VLOOKUP(A1750,Sheet2!$A$1:G5474,4,0)</f>
        <v>Action</v>
      </c>
      <c r="P1750" t="str">
        <f>VLOOKUP(A1750,Sheet2!$A$1:G5474,5,0)</f>
        <v>English</v>
      </c>
      <c r="Q1750" t="str">
        <f>VLOOKUP(A1750,Sheet2!$A$1:G5474,6,0)</f>
        <v>USA</v>
      </c>
      <c r="R1750" t="str">
        <f>VLOOKUP(A1750,Sheet2!$A$1:G5474,7,0)</f>
        <v>PG-13</v>
      </c>
      <c r="S1750" t="str">
        <f>IF(Table19[[#This Row],[Language]]="English","English","Other language")</f>
        <v>English</v>
      </c>
      <c r="T1750">
        <f>Table19[[#This Row],[Gross Revenue]]-Table19[[#This Row],[Budget]]</f>
        <v>-45979146</v>
      </c>
      <c r="U1750" s="1">
        <f>(Table19[[#This Row],[Gross Revenue]]/Table19[[#This Row],[Budget]])-1</f>
        <v>-0.20435175999999999</v>
      </c>
      <c r="V1750" t="str">
        <f t="shared" si="63"/>
        <v>90-110 minutes</v>
      </c>
      <c r="W1750">
        <f>Table19[[#This Row],[Profit]]/Table19[[#This Row],[Budget]]*100</f>
        <v>-20.435175999999998</v>
      </c>
      <c r="X1750">
        <v>-1289919.5</v>
      </c>
      <c r="Y1750">
        <v>-4.8151417500000002E-2</v>
      </c>
      <c r="Z1750" t="str">
        <f t="shared" si="64"/>
        <v>High</v>
      </c>
    </row>
    <row r="1751" spans="1:26" x14ac:dyDescent="0.2">
      <c r="A1751" t="s">
        <v>4501</v>
      </c>
      <c r="B1751" t="s">
        <v>469</v>
      </c>
      <c r="C1751" t="s">
        <v>470</v>
      </c>
      <c r="D1751">
        <v>10000</v>
      </c>
      <c r="E1751">
        <v>14823</v>
      </c>
      <c r="F1751">
        <v>188</v>
      </c>
      <c r="G1751">
        <v>2000</v>
      </c>
      <c r="H1751">
        <v>6.1</v>
      </c>
      <c r="I1751">
        <v>208</v>
      </c>
      <c r="J1751">
        <v>88</v>
      </c>
      <c r="K1751">
        <v>190418803</v>
      </c>
      <c r="L1751">
        <v>140000000</v>
      </c>
      <c r="M1751" s="2">
        <f>VLOOKUP(A1751,Sheet2!$A$1:G5475,2,0)</f>
        <v>37401</v>
      </c>
      <c r="N1751" t="str">
        <f>VLOOKUP(A1751,Sheet2!$A$1:G5475,3,0)</f>
        <v>Color</v>
      </c>
      <c r="O1751" t="str">
        <f>VLOOKUP(A1751,Sheet2!$A$1:G5475,4,0)</f>
        <v>Action</v>
      </c>
      <c r="P1751" t="str">
        <f>VLOOKUP(A1751,Sheet2!$A$1:G5475,5,0)</f>
        <v>English</v>
      </c>
      <c r="Q1751" t="str">
        <f>VLOOKUP(A1751,Sheet2!$A$1:G5475,6,0)</f>
        <v>USA</v>
      </c>
      <c r="R1751" t="str">
        <f>VLOOKUP(A1751,Sheet2!$A$1:G5475,7,0)</f>
        <v>PG-13</v>
      </c>
      <c r="S1751" t="str">
        <f>IF(Table19[[#This Row],[Language]]="English","English","Other language")</f>
        <v>English</v>
      </c>
      <c r="T1751">
        <f>Table19[[#This Row],[Gross Revenue]]-Table19[[#This Row],[Budget]]</f>
        <v>50418803</v>
      </c>
      <c r="U1751" s="1">
        <f>(Table19[[#This Row],[Gross Revenue]]/Table19[[#This Row],[Budget]])-1</f>
        <v>0.3601343071428571</v>
      </c>
      <c r="V1751" t="str">
        <f t="shared" si="63"/>
        <v>&lt;90 minutes</v>
      </c>
      <c r="W1751">
        <f>Table19[[#This Row],[Profit]]/Table19[[#This Row],[Budget]]*100</f>
        <v>36.013430714285718</v>
      </c>
      <c r="X1751">
        <v>-1289919.5</v>
      </c>
      <c r="Y1751">
        <v>-4.8151417500000002E-2</v>
      </c>
      <c r="Z1751" t="str">
        <f t="shared" si="64"/>
        <v>High</v>
      </c>
    </row>
    <row r="1752" spans="1:26" x14ac:dyDescent="0.2">
      <c r="A1752" t="s">
        <v>6103</v>
      </c>
      <c r="B1752" t="s">
        <v>211</v>
      </c>
      <c r="C1752" t="s">
        <v>2036</v>
      </c>
      <c r="D1752">
        <v>22000</v>
      </c>
      <c r="E1752">
        <v>36069</v>
      </c>
      <c r="F1752">
        <v>88</v>
      </c>
      <c r="G1752">
        <v>0</v>
      </c>
      <c r="H1752">
        <v>7.2</v>
      </c>
      <c r="I1752">
        <v>98</v>
      </c>
      <c r="J1752">
        <v>129</v>
      </c>
      <c r="K1752">
        <v>48814909</v>
      </c>
      <c r="L1752">
        <v>32000000</v>
      </c>
      <c r="M1752" s="2">
        <f>VLOOKUP(A1752,Sheet2!$A$1:G5476,2,0)</f>
        <v>36788</v>
      </c>
      <c r="N1752" t="str">
        <f>VLOOKUP(A1752,Sheet2!$A$1:G5476,3,0)</f>
        <v>Color</v>
      </c>
      <c r="O1752" t="str">
        <f>VLOOKUP(A1752,Sheet2!$A$1:G5476,4,0)</f>
        <v>Biography</v>
      </c>
      <c r="P1752" t="str">
        <f>VLOOKUP(A1752,Sheet2!$A$1:G5476,5,0)</f>
        <v>English</v>
      </c>
      <c r="Q1752" t="str">
        <f>VLOOKUP(A1752,Sheet2!$A$1:G5476,6,0)</f>
        <v>USA</v>
      </c>
      <c r="R1752" t="str">
        <f>VLOOKUP(A1752,Sheet2!$A$1:G5476,7,0)</f>
        <v>R</v>
      </c>
      <c r="S1752" t="str">
        <f>IF(Table19[[#This Row],[Language]]="English","English","Other language")</f>
        <v>English</v>
      </c>
      <c r="T1752">
        <f>Table19[[#This Row],[Gross Revenue]]-Table19[[#This Row],[Budget]]</f>
        <v>16814909</v>
      </c>
      <c r="U1752" s="1">
        <f>(Table19[[#This Row],[Gross Revenue]]/Table19[[#This Row],[Budget]])-1</f>
        <v>0.52546590625</v>
      </c>
      <c r="V1752" t="str">
        <f t="shared" si="63"/>
        <v>111-130 minutes</v>
      </c>
      <c r="W1752">
        <f>Table19[[#This Row],[Profit]]/Table19[[#This Row],[Budget]]*100</f>
        <v>52.546590625</v>
      </c>
      <c r="X1752">
        <v>-1289919.5</v>
      </c>
      <c r="Y1752">
        <v>-4.8151417500000002E-2</v>
      </c>
      <c r="Z1752" t="str">
        <f t="shared" si="64"/>
        <v>Medium</v>
      </c>
    </row>
    <row r="1753" spans="1:26" x14ac:dyDescent="0.2">
      <c r="A1753" t="s">
        <v>4359</v>
      </c>
      <c r="B1753" t="s">
        <v>1474</v>
      </c>
      <c r="C1753" t="s">
        <v>1475</v>
      </c>
      <c r="D1753">
        <v>611</v>
      </c>
      <c r="E1753">
        <v>1834</v>
      </c>
      <c r="F1753">
        <v>329</v>
      </c>
      <c r="G1753">
        <v>0</v>
      </c>
      <c r="H1753">
        <v>6</v>
      </c>
      <c r="I1753">
        <v>9</v>
      </c>
      <c r="J1753">
        <v>102</v>
      </c>
      <c r="K1753">
        <v>4239767</v>
      </c>
      <c r="L1753">
        <v>7500000</v>
      </c>
      <c r="M1753" s="2">
        <f>VLOOKUP(A1753,Sheet2!$A$1:G5477,2,0)</f>
        <v>37402</v>
      </c>
      <c r="N1753" t="str">
        <f>VLOOKUP(A1753,Sheet2!$A$1:G5477,3,0)</f>
        <v>Color</v>
      </c>
      <c r="O1753" t="str">
        <f>VLOOKUP(A1753,Sheet2!$A$1:G5477,4,0)</f>
        <v>Comedy</v>
      </c>
      <c r="P1753" t="str">
        <f>VLOOKUP(A1753,Sheet2!$A$1:G5477,5,0)</f>
        <v>English</v>
      </c>
      <c r="Q1753" t="str">
        <f>VLOOKUP(A1753,Sheet2!$A$1:G5477,6,0)</f>
        <v>Canada</v>
      </c>
      <c r="R1753" t="str">
        <f>VLOOKUP(A1753,Sheet2!$A$1:G5477,7,0)</f>
        <v>R</v>
      </c>
      <c r="S1753" t="str">
        <f>IF(Table19[[#This Row],[Language]]="English","English","Other language")</f>
        <v>English</v>
      </c>
      <c r="T1753">
        <f>Table19[[#This Row],[Gross Revenue]]-Table19[[#This Row],[Budget]]</f>
        <v>-3260233</v>
      </c>
      <c r="U1753" s="1">
        <f>(Table19[[#This Row],[Gross Revenue]]/Table19[[#This Row],[Budget]])-1</f>
        <v>-0.43469773333333328</v>
      </c>
      <c r="V1753" t="str">
        <f t="shared" si="63"/>
        <v>90-110 minutes</v>
      </c>
      <c r="W1753">
        <f>Table19[[#This Row],[Profit]]/Table19[[#This Row],[Budget]]*100</f>
        <v>-43.469773333333336</v>
      </c>
      <c r="X1753">
        <v>1637763</v>
      </c>
      <c r="Y1753">
        <v>0.19178668286445014</v>
      </c>
      <c r="Z1753" t="str">
        <f t="shared" si="64"/>
        <v>Low</v>
      </c>
    </row>
    <row r="1754" spans="1:26" x14ac:dyDescent="0.2">
      <c r="A1754" t="s">
        <v>5401</v>
      </c>
      <c r="B1754" t="s">
        <v>537</v>
      </c>
      <c r="C1754" t="s">
        <v>2274</v>
      </c>
      <c r="D1754">
        <v>851</v>
      </c>
      <c r="E1754">
        <v>3036</v>
      </c>
      <c r="F1754">
        <v>117</v>
      </c>
      <c r="G1754">
        <v>0</v>
      </c>
      <c r="H1754">
        <v>7.5</v>
      </c>
      <c r="I1754">
        <v>28</v>
      </c>
      <c r="J1754">
        <v>97</v>
      </c>
      <c r="K1754">
        <v>27900000</v>
      </c>
      <c r="L1754">
        <v>3500000</v>
      </c>
      <c r="M1754" s="2">
        <f>VLOOKUP(A1754,Sheet2!$A$1:G5478,2,0)</f>
        <v>34195</v>
      </c>
      <c r="N1754" t="str">
        <f>VLOOKUP(A1754,Sheet2!$A$1:G5478,3,0)</f>
        <v>Color</v>
      </c>
      <c r="O1754" t="str">
        <f>VLOOKUP(A1754,Sheet2!$A$1:G5478,4,0)</f>
        <v>Crime</v>
      </c>
      <c r="P1754" t="str">
        <f>VLOOKUP(A1754,Sheet2!$A$1:G5478,5,0)</f>
        <v>English</v>
      </c>
      <c r="Q1754" t="str">
        <f>VLOOKUP(A1754,Sheet2!$A$1:G5478,6,0)</f>
        <v>USA</v>
      </c>
      <c r="R1754" t="str">
        <f>VLOOKUP(A1754,Sheet2!$A$1:G5478,7,0)</f>
        <v>R</v>
      </c>
      <c r="S1754" t="str">
        <f>IF(Table19[[#This Row],[Language]]="English","English","Other language")</f>
        <v>English</v>
      </c>
      <c r="T1754">
        <f>Table19[[#This Row],[Gross Revenue]]-Table19[[#This Row],[Budget]]</f>
        <v>24400000</v>
      </c>
      <c r="U1754" s="1">
        <f>(Table19[[#This Row],[Gross Revenue]]/Table19[[#This Row],[Budget]])-1</f>
        <v>6.9714285714285715</v>
      </c>
      <c r="V1754" t="str">
        <f t="shared" si="63"/>
        <v>90-110 minutes</v>
      </c>
      <c r="W1754">
        <f>Table19[[#This Row],[Profit]]/Table19[[#This Row],[Budget]]*100</f>
        <v>697.14285714285711</v>
      </c>
      <c r="X1754">
        <v>-74533.5</v>
      </c>
      <c r="Y1754">
        <v>-7.4856785714285719E-3</v>
      </c>
      <c r="Z1754" t="str">
        <f t="shared" si="64"/>
        <v>Low</v>
      </c>
    </row>
    <row r="1755" spans="1:26" x14ac:dyDescent="0.2">
      <c r="A1755" t="s">
        <v>4459</v>
      </c>
      <c r="B1755" t="s">
        <v>362</v>
      </c>
      <c r="C1755" t="s">
        <v>1564</v>
      </c>
      <c r="D1755">
        <v>13000</v>
      </c>
      <c r="E1755">
        <v>16536</v>
      </c>
      <c r="F1755">
        <v>17</v>
      </c>
      <c r="G1755">
        <v>0</v>
      </c>
      <c r="H1755">
        <v>6.1</v>
      </c>
      <c r="I1755">
        <v>79</v>
      </c>
      <c r="J1755">
        <v>111</v>
      </c>
      <c r="K1755">
        <v>32940507</v>
      </c>
      <c r="L1755">
        <v>60000000</v>
      </c>
      <c r="M1755" s="2">
        <f>VLOOKUP(A1755,Sheet2!$A$1:G5479,2,0)</f>
        <v>35961</v>
      </c>
      <c r="N1755" t="str">
        <f>VLOOKUP(A1755,Sheet2!$A$1:G5479,3,0)</f>
        <v>Color</v>
      </c>
      <c r="O1755" t="str">
        <f>VLOOKUP(A1755,Sheet2!$A$1:G5479,4,0)</f>
        <v>Action</v>
      </c>
      <c r="P1755" t="str">
        <f>VLOOKUP(A1755,Sheet2!$A$1:G5479,5,0)</f>
        <v>English</v>
      </c>
      <c r="Q1755" t="str">
        <f>VLOOKUP(A1755,Sheet2!$A$1:G5479,6,0)</f>
        <v>USA</v>
      </c>
      <c r="R1755" t="str">
        <f>VLOOKUP(A1755,Sheet2!$A$1:G5479,7,0)</f>
        <v>R</v>
      </c>
      <c r="S1755" t="str">
        <f>IF(Table19[[#This Row],[Language]]="English","English","Other language")</f>
        <v>English</v>
      </c>
      <c r="T1755">
        <f>Table19[[#This Row],[Gross Revenue]]-Table19[[#This Row],[Budget]]</f>
        <v>-27059493</v>
      </c>
      <c r="U1755" s="1">
        <f>(Table19[[#This Row],[Gross Revenue]]/Table19[[#This Row],[Budget]])-1</f>
        <v>-0.45099155000000002</v>
      </c>
      <c r="V1755" t="str">
        <f t="shared" si="63"/>
        <v>111-130 minutes</v>
      </c>
      <c r="W1755">
        <f>Table19[[#This Row],[Profit]]/Table19[[#This Row],[Budget]]*100</f>
        <v>-45.099155000000003</v>
      </c>
      <c r="X1755">
        <v>-1289919.5</v>
      </c>
      <c r="Y1755">
        <v>-4.8151417500000002E-2</v>
      </c>
      <c r="Z1755" t="str">
        <f t="shared" si="64"/>
        <v>High</v>
      </c>
    </row>
    <row r="1756" spans="1:26" x14ac:dyDescent="0.2">
      <c r="A1756" t="s">
        <v>3932</v>
      </c>
      <c r="B1756" t="s">
        <v>1028</v>
      </c>
      <c r="C1756" t="s">
        <v>1029</v>
      </c>
      <c r="D1756">
        <v>602</v>
      </c>
      <c r="E1756">
        <v>1281</v>
      </c>
      <c r="F1756">
        <v>16</v>
      </c>
      <c r="G1756">
        <v>12</v>
      </c>
      <c r="H1756">
        <v>5.6</v>
      </c>
      <c r="I1756">
        <v>15</v>
      </c>
      <c r="J1756">
        <v>106</v>
      </c>
      <c r="K1756">
        <v>171988</v>
      </c>
      <c r="L1756">
        <v>600000</v>
      </c>
      <c r="M1756" s="2">
        <f>VLOOKUP(A1756,Sheet2!$A$1:G5480,2,0)</f>
        <v>36655</v>
      </c>
      <c r="N1756" t="str">
        <f>VLOOKUP(A1756,Sheet2!$A$1:G5480,3,0)</f>
        <v>Color</v>
      </c>
      <c r="O1756" t="str">
        <f>VLOOKUP(A1756,Sheet2!$A$1:G5480,4,0)</f>
        <v>Action</v>
      </c>
      <c r="P1756" t="str">
        <f>VLOOKUP(A1756,Sheet2!$A$1:G5480,5,0)</f>
        <v>English</v>
      </c>
      <c r="Q1756" t="str">
        <f>VLOOKUP(A1756,Sheet2!$A$1:G5480,6,0)</f>
        <v>USA</v>
      </c>
      <c r="R1756" t="str">
        <f>VLOOKUP(A1756,Sheet2!$A$1:G5480,7,0)</f>
        <v>PG-13</v>
      </c>
      <c r="S1756" t="str">
        <f>IF(Table19[[#This Row],[Language]]="English","English","Other language")</f>
        <v>English</v>
      </c>
      <c r="T1756">
        <f>Table19[[#This Row],[Gross Revenue]]-Table19[[#This Row],[Budget]]</f>
        <v>-428012</v>
      </c>
      <c r="U1756" s="1">
        <f>(Table19[[#This Row],[Gross Revenue]]/Table19[[#This Row],[Budget]])-1</f>
        <v>-0.71335333333333328</v>
      </c>
      <c r="V1756" t="str">
        <f t="shared" si="63"/>
        <v>90-110 minutes</v>
      </c>
      <c r="W1756">
        <f>Table19[[#This Row],[Profit]]/Table19[[#This Row],[Budget]]*100</f>
        <v>-71.335333333333324</v>
      </c>
      <c r="X1756">
        <v>-1289919.5</v>
      </c>
      <c r="Y1756">
        <v>-4.8151417500000002E-2</v>
      </c>
      <c r="Z1756" t="str">
        <f t="shared" si="64"/>
        <v>Low</v>
      </c>
    </row>
    <row r="1757" spans="1:26" x14ac:dyDescent="0.2">
      <c r="A1757" t="s">
        <v>4482</v>
      </c>
      <c r="B1757" t="s">
        <v>1061</v>
      </c>
      <c r="C1757" t="s">
        <v>1060</v>
      </c>
      <c r="D1757">
        <v>18000</v>
      </c>
      <c r="E1757">
        <v>19815</v>
      </c>
      <c r="F1757">
        <v>43</v>
      </c>
      <c r="G1757">
        <v>0</v>
      </c>
      <c r="H1757">
        <v>6.1</v>
      </c>
      <c r="I1757">
        <v>85</v>
      </c>
      <c r="J1757">
        <v>131</v>
      </c>
      <c r="K1757">
        <v>52799004</v>
      </c>
      <c r="L1757">
        <v>55000000</v>
      </c>
      <c r="M1757" s="2">
        <f>VLOOKUP(A1757,Sheet2!$A$1:G5481,2,0)</f>
        <v>36183</v>
      </c>
      <c r="N1757" t="str">
        <f>VLOOKUP(A1757,Sheet2!$A$1:G5481,3,0)</f>
        <v>Color</v>
      </c>
      <c r="O1757" t="str">
        <f>VLOOKUP(A1757,Sheet2!$A$1:G5481,4,0)</f>
        <v>Drama</v>
      </c>
      <c r="P1757" t="str">
        <f>VLOOKUP(A1757,Sheet2!$A$1:G5481,5,0)</f>
        <v>English</v>
      </c>
      <c r="Q1757" t="str">
        <f>VLOOKUP(A1757,Sheet2!$A$1:G5481,6,0)</f>
        <v>USA</v>
      </c>
      <c r="R1757" t="str">
        <f>VLOOKUP(A1757,Sheet2!$A$1:G5481,7,0)</f>
        <v>PG-13</v>
      </c>
      <c r="S1757" t="str">
        <f>IF(Table19[[#This Row],[Language]]="English","English","Other language")</f>
        <v>English</v>
      </c>
      <c r="T1757">
        <f>Table19[[#This Row],[Gross Revenue]]-Table19[[#This Row],[Budget]]</f>
        <v>-2200996</v>
      </c>
      <c r="U1757" s="1">
        <f>(Table19[[#This Row],[Gross Revenue]]/Table19[[#This Row],[Budget]])-1</f>
        <v>-4.0018109090909082E-2</v>
      </c>
      <c r="V1757" t="str">
        <f t="shared" si="63"/>
        <v>131-150 minutes</v>
      </c>
      <c r="W1757">
        <f>Table19[[#This Row],[Profit]]/Table19[[#This Row],[Budget]]*100</f>
        <v>-4.0018109090909091</v>
      </c>
      <c r="X1757">
        <v>-434215.5</v>
      </c>
      <c r="Y1757">
        <v>-0.10115100772200772</v>
      </c>
      <c r="Z1757" t="str">
        <f t="shared" si="64"/>
        <v>High</v>
      </c>
    </row>
    <row r="1758" spans="1:26" x14ac:dyDescent="0.2">
      <c r="A1758" t="s">
        <v>6945</v>
      </c>
      <c r="B1758" t="s">
        <v>3197</v>
      </c>
      <c r="C1758" t="s">
        <v>3198</v>
      </c>
      <c r="D1758">
        <v>136</v>
      </c>
      <c r="E1758">
        <v>203</v>
      </c>
      <c r="F1758">
        <v>756</v>
      </c>
      <c r="G1758">
        <v>12000</v>
      </c>
      <c r="H1758">
        <v>8.3000000000000007</v>
      </c>
      <c r="I1758">
        <v>260</v>
      </c>
      <c r="J1758">
        <v>145</v>
      </c>
      <c r="K1758">
        <v>26435</v>
      </c>
      <c r="L1758">
        <v>6000000</v>
      </c>
      <c r="M1758" s="2">
        <f>VLOOKUP(A1758,Sheet2!$A$1:G5482,2,0)</f>
        <v>9888</v>
      </c>
      <c r="N1758" t="str">
        <f>VLOOKUP(A1758,Sheet2!$A$1:G5482,3,0)</f>
        <v>Black and White</v>
      </c>
      <c r="O1758" t="str">
        <f>VLOOKUP(A1758,Sheet2!$A$1:G5482,4,0)</f>
        <v>Drama</v>
      </c>
      <c r="P1758" t="str">
        <f>VLOOKUP(A1758,Sheet2!$A$1:G5482,5,0)</f>
        <v>German</v>
      </c>
      <c r="Q1758" t="str">
        <f>VLOOKUP(A1758,Sheet2!$A$1:G5482,6,0)</f>
        <v>Germany</v>
      </c>
      <c r="R1758" t="str">
        <f>VLOOKUP(A1758,Sheet2!$A$1:G5482,7,0)</f>
        <v>Not Rated</v>
      </c>
      <c r="S1758" t="str">
        <f>IF(Table19[[#This Row],[Language]]="English","English","Other language")</f>
        <v>Other language</v>
      </c>
      <c r="T1758">
        <f>Table19[[#This Row],[Gross Revenue]]-Table19[[#This Row],[Budget]]</f>
        <v>-5973565</v>
      </c>
      <c r="U1758" s="1">
        <f>(Table19[[#This Row],[Gross Revenue]]/Table19[[#This Row],[Budget]])-1</f>
        <v>-0.99559416666666667</v>
      </c>
      <c r="V1758" t="str">
        <f t="shared" si="63"/>
        <v>131-150 minutes</v>
      </c>
      <c r="W1758">
        <f>Table19[[#This Row],[Profit]]/Table19[[#This Row],[Budget]]*100</f>
        <v>-99.559416666666664</v>
      </c>
      <c r="X1758">
        <v>-434215.5</v>
      </c>
      <c r="Y1758">
        <v>-0.10115100772200772</v>
      </c>
      <c r="Z1758" t="str">
        <f t="shared" si="64"/>
        <v>Low</v>
      </c>
    </row>
    <row r="1759" spans="1:26" x14ac:dyDescent="0.2">
      <c r="A1759" t="s">
        <v>6481</v>
      </c>
      <c r="B1759" t="s">
        <v>2951</v>
      </c>
      <c r="C1759" t="s">
        <v>2952</v>
      </c>
      <c r="D1759">
        <v>88</v>
      </c>
      <c r="E1759">
        <v>173</v>
      </c>
      <c r="F1759">
        <v>89</v>
      </c>
      <c r="G1759">
        <v>865</v>
      </c>
      <c r="H1759">
        <v>7.5</v>
      </c>
      <c r="I1759">
        <v>71</v>
      </c>
      <c r="J1759">
        <v>98</v>
      </c>
      <c r="K1759">
        <v>2938208</v>
      </c>
      <c r="L1759">
        <v>225000</v>
      </c>
      <c r="M1759" s="2">
        <f>VLOOKUP(A1759,Sheet2!$A$1:G5483,2,0)</f>
        <v>32910</v>
      </c>
      <c r="N1759" t="str">
        <f>VLOOKUP(A1759,Sheet2!$A$1:G5483,3,0)</f>
        <v>Color</v>
      </c>
      <c r="O1759" t="str">
        <f>VLOOKUP(A1759,Sheet2!$A$1:G5483,4,0)</f>
        <v>Comedy</v>
      </c>
      <c r="P1759" t="str">
        <f>VLOOKUP(A1759,Sheet2!$A$1:G5483,5,0)</f>
        <v>English</v>
      </c>
      <c r="Q1759" t="str">
        <f>VLOOKUP(A1759,Sheet2!$A$1:G5483,6,0)</f>
        <v>USA</v>
      </c>
      <c r="R1759" t="str">
        <f>VLOOKUP(A1759,Sheet2!$A$1:G5483,7,0)</f>
        <v>PG-13</v>
      </c>
      <c r="S1759" t="str">
        <f>IF(Table19[[#This Row],[Language]]="English","English","Other language")</f>
        <v>English</v>
      </c>
      <c r="T1759">
        <f>Table19[[#This Row],[Gross Revenue]]-Table19[[#This Row],[Budget]]</f>
        <v>2713208</v>
      </c>
      <c r="U1759" s="1">
        <f>(Table19[[#This Row],[Gross Revenue]]/Table19[[#This Row],[Budget]])-1</f>
        <v>12.058702222222223</v>
      </c>
      <c r="V1759" t="str">
        <f t="shared" si="63"/>
        <v>90-110 minutes</v>
      </c>
      <c r="W1759">
        <f>Table19[[#This Row],[Profit]]/Table19[[#This Row],[Budget]]*100</f>
        <v>1205.8702222222223</v>
      </c>
      <c r="X1759">
        <v>1637763</v>
      </c>
      <c r="Y1759">
        <v>0.19178668286445014</v>
      </c>
      <c r="Z1759" t="str">
        <f t="shared" si="64"/>
        <v>Low</v>
      </c>
    </row>
    <row r="1760" spans="1:26" x14ac:dyDescent="0.2">
      <c r="A1760" t="s">
        <v>7032</v>
      </c>
      <c r="B1760" t="s">
        <v>3245</v>
      </c>
      <c r="C1760" t="s">
        <v>3246</v>
      </c>
      <c r="D1760">
        <v>128</v>
      </c>
      <c r="E1760">
        <v>214</v>
      </c>
      <c r="F1760">
        <v>7</v>
      </c>
      <c r="G1760">
        <v>305</v>
      </c>
      <c r="H1760">
        <v>7.2</v>
      </c>
      <c r="I1760">
        <v>4</v>
      </c>
      <c r="J1760">
        <v>125</v>
      </c>
      <c r="K1760">
        <v>3330</v>
      </c>
      <c r="L1760">
        <v>2100000</v>
      </c>
      <c r="M1760" s="2">
        <f>VLOOKUP(A1760,Sheet2!$A$1:G5484,2,0)</f>
        <v>42224</v>
      </c>
      <c r="N1760" t="str">
        <f>VLOOKUP(A1760,Sheet2!$A$1:G5484,3,0)</f>
        <v>Color</v>
      </c>
      <c r="O1760" t="str">
        <f>VLOOKUP(A1760,Sheet2!$A$1:G5484,4,0)</f>
        <v>Crime</v>
      </c>
      <c r="P1760" t="str">
        <f>VLOOKUP(A1760,Sheet2!$A$1:G5484,5,0)</f>
        <v>English</v>
      </c>
      <c r="Q1760" t="str">
        <f>VLOOKUP(A1760,Sheet2!$A$1:G5484,6,0)</f>
        <v>USA</v>
      </c>
      <c r="R1760" t="str">
        <f>VLOOKUP(A1760,Sheet2!$A$1:G5484,7,0)</f>
        <v>R</v>
      </c>
      <c r="S1760" t="str">
        <f>IF(Table19[[#This Row],[Language]]="English","English","Other language")</f>
        <v>English</v>
      </c>
      <c r="T1760">
        <f>Table19[[#This Row],[Gross Revenue]]-Table19[[#This Row],[Budget]]</f>
        <v>-2096670</v>
      </c>
      <c r="U1760" s="1">
        <f>(Table19[[#This Row],[Gross Revenue]]/Table19[[#This Row],[Budget]])-1</f>
        <v>-0.9984142857142857</v>
      </c>
      <c r="V1760" t="str">
        <f t="shared" si="63"/>
        <v>111-130 minutes</v>
      </c>
      <c r="W1760">
        <f>Table19[[#This Row],[Profit]]/Table19[[#This Row],[Budget]]*100</f>
        <v>-99.841428571428565</v>
      </c>
      <c r="X1760">
        <v>-74533.5</v>
      </c>
      <c r="Y1760">
        <v>-7.4856785714285719E-3</v>
      </c>
      <c r="Z1760" t="str">
        <f t="shared" si="64"/>
        <v>Low</v>
      </c>
    </row>
    <row r="1761" spans="1:26" x14ac:dyDescent="0.2">
      <c r="A1761" t="s">
        <v>4827</v>
      </c>
      <c r="B1761" t="s">
        <v>467</v>
      </c>
      <c r="C1761" t="s">
        <v>1696</v>
      </c>
      <c r="D1761">
        <v>1000</v>
      </c>
      <c r="E1761">
        <v>3284</v>
      </c>
      <c r="F1761">
        <v>209</v>
      </c>
      <c r="G1761">
        <v>0</v>
      </c>
      <c r="H1761">
        <v>7.3</v>
      </c>
      <c r="I1761">
        <v>299</v>
      </c>
      <c r="J1761">
        <v>119</v>
      </c>
      <c r="K1761">
        <v>49024969</v>
      </c>
      <c r="L1761">
        <v>25000000</v>
      </c>
      <c r="M1761" s="2">
        <f>VLOOKUP(A1761,Sheet2!$A$1:G5485,2,0)</f>
        <v>39326</v>
      </c>
      <c r="N1761" t="str">
        <f>VLOOKUP(A1761,Sheet2!$A$1:G5485,3,0)</f>
        <v>Color</v>
      </c>
      <c r="O1761" t="str">
        <f>VLOOKUP(A1761,Sheet2!$A$1:G5485,4,0)</f>
        <v>Crime</v>
      </c>
      <c r="P1761" t="str">
        <f>VLOOKUP(A1761,Sheet2!$A$1:G5485,5,0)</f>
        <v>English</v>
      </c>
      <c r="Q1761" t="str">
        <f>VLOOKUP(A1761,Sheet2!$A$1:G5485,6,0)</f>
        <v>USA</v>
      </c>
      <c r="R1761" t="str">
        <f>VLOOKUP(A1761,Sheet2!$A$1:G5485,7,0)</f>
        <v>R</v>
      </c>
      <c r="S1761" t="str">
        <f>IF(Table19[[#This Row],[Language]]="English","English","Other language")</f>
        <v>English</v>
      </c>
      <c r="T1761">
        <f>Table19[[#This Row],[Gross Revenue]]-Table19[[#This Row],[Budget]]</f>
        <v>24024969</v>
      </c>
      <c r="U1761" s="1">
        <f>(Table19[[#This Row],[Gross Revenue]]/Table19[[#This Row],[Budget]])-1</f>
        <v>0.96099876000000006</v>
      </c>
      <c r="V1761" t="str">
        <f t="shared" si="63"/>
        <v>111-130 minutes</v>
      </c>
      <c r="W1761">
        <f>Table19[[#This Row],[Profit]]/Table19[[#This Row],[Budget]]*100</f>
        <v>96.099875999999995</v>
      </c>
      <c r="X1761">
        <v>-74533.5</v>
      </c>
      <c r="Y1761">
        <v>-7.4856785714285719E-3</v>
      </c>
      <c r="Z1761" t="str">
        <f t="shared" si="64"/>
        <v>Medium</v>
      </c>
    </row>
    <row r="1762" spans="1:26" x14ac:dyDescent="0.2">
      <c r="A1762" t="s">
        <v>5918</v>
      </c>
      <c r="B1762" t="s">
        <v>2359</v>
      </c>
      <c r="C1762" t="s">
        <v>952</v>
      </c>
      <c r="D1762">
        <v>25000</v>
      </c>
      <c r="E1762">
        <v>48482</v>
      </c>
      <c r="F1762">
        <v>277</v>
      </c>
      <c r="G1762">
        <v>0</v>
      </c>
      <c r="H1762">
        <v>7.1</v>
      </c>
      <c r="I1762">
        <v>44</v>
      </c>
      <c r="J1762">
        <v>133</v>
      </c>
      <c r="K1762">
        <v>11030963</v>
      </c>
      <c r="L1762">
        <v>28000000</v>
      </c>
      <c r="M1762" s="2">
        <f>VLOOKUP(A1762,Sheet2!$A$1:G5486,2,0)</f>
        <v>35208</v>
      </c>
      <c r="N1762" t="str">
        <f>VLOOKUP(A1762,Sheet2!$A$1:G5486,3,0)</f>
        <v>Black and White</v>
      </c>
      <c r="O1762" t="str">
        <f>VLOOKUP(A1762,Sheet2!$A$1:G5486,4,0)</f>
        <v>Biography</v>
      </c>
      <c r="P1762" t="str">
        <f>VLOOKUP(A1762,Sheet2!$A$1:G5486,5,0)</f>
        <v>English</v>
      </c>
      <c r="Q1762" t="str">
        <f>VLOOKUP(A1762,Sheet2!$A$1:G5486,6,0)</f>
        <v>UK</v>
      </c>
      <c r="R1762" t="str">
        <f>VLOOKUP(A1762,Sheet2!$A$1:G5486,7,0)</f>
        <v>R</v>
      </c>
      <c r="S1762" t="str">
        <f>IF(Table19[[#This Row],[Language]]="English","English","Other language")</f>
        <v>English</v>
      </c>
      <c r="T1762">
        <f>Table19[[#This Row],[Gross Revenue]]-Table19[[#This Row],[Budget]]</f>
        <v>-16969037</v>
      </c>
      <c r="U1762" s="1">
        <f>(Table19[[#This Row],[Gross Revenue]]/Table19[[#This Row],[Budget]])-1</f>
        <v>-0.60603703571428569</v>
      </c>
      <c r="V1762" t="str">
        <f t="shared" si="63"/>
        <v>131-150 minutes</v>
      </c>
      <c r="W1762">
        <f>Table19[[#This Row],[Profit]]/Table19[[#This Row],[Budget]]*100</f>
        <v>-60.603703571428568</v>
      </c>
      <c r="X1762">
        <v>-1289919.5</v>
      </c>
      <c r="Y1762">
        <v>-4.8151417500000002E-2</v>
      </c>
      <c r="Z1762" t="str">
        <f t="shared" si="64"/>
        <v>Medium</v>
      </c>
    </row>
    <row r="1763" spans="1:26" x14ac:dyDescent="0.2">
      <c r="A1763" t="s">
        <v>4142</v>
      </c>
      <c r="B1763" t="s">
        <v>1265</v>
      </c>
      <c r="C1763" t="s">
        <v>1266</v>
      </c>
      <c r="D1763">
        <v>711</v>
      </c>
      <c r="E1763">
        <v>2913</v>
      </c>
      <c r="F1763">
        <v>6</v>
      </c>
      <c r="G1763">
        <v>445</v>
      </c>
      <c r="H1763">
        <v>5.8</v>
      </c>
      <c r="I1763">
        <v>90</v>
      </c>
      <c r="J1763">
        <v>102</v>
      </c>
      <c r="K1763">
        <v>33864342</v>
      </c>
      <c r="L1763">
        <v>40000000</v>
      </c>
      <c r="M1763" s="2">
        <f>VLOOKUP(A1763,Sheet2!$A$1:G5487,2,0)</f>
        <v>36165</v>
      </c>
      <c r="N1763" t="str">
        <f>VLOOKUP(A1763,Sheet2!$A$1:G5487,3,0)</f>
        <v>Color</v>
      </c>
      <c r="O1763" t="str">
        <f>VLOOKUP(A1763,Sheet2!$A$1:G5487,4,0)</f>
        <v>Comedy</v>
      </c>
      <c r="P1763" t="str">
        <f>VLOOKUP(A1763,Sheet2!$A$1:G5487,5,0)</f>
        <v>English</v>
      </c>
      <c r="Q1763" t="str">
        <f>VLOOKUP(A1763,Sheet2!$A$1:G5487,6,0)</f>
        <v>UK</v>
      </c>
      <c r="R1763" t="str">
        <f>VLOOKUP(A1763,Sheet2!$A$1:G5487,7,0)</f>
        <v>PG-13</v>
      </c>
      <c r="S1763" t="str">
        <f>IF(Table19[[#This Row],[Language]]="English","English","Other language")</f>
        <v>English</v>
      </c>
      <c r="T1763">
        <f>Table19[[#This Row],[Gross Revenue]]-Table19[[#This Row],[Budget]]</f>
        <v>-6135658</v>
      </c>
      <c r="U1763" s="1">
        <f>(Table19[[#This Row],[Gross Revenue]]/Table19[[#This Row],[Budget]])-1</f>
        <v>-0.15339144999999998</v>
      </c>
      <c r="V1763" t="str">
        <f t="shared" si="63"/>
        <v>90-110 minutes</v>
      </c>
      <c r="W1763">
        <f>Table19[[#This Row],[Profit]]/Table19[[#This Row],[Budget]]*100</f>
        <v>-15.339145000000002</v>
      </c>
      <c r="X1763">
        <v>1637763</v>
      </c>
      <c r="Y1763">
        <v>0.19178668286445014</v>
      </c>
      <c r="Z1763" t="str">
        <f t="shared" si="64"/>
        <v>High</v>
      </c>
    </row>
    <row r="1764" spans="1:26" x14ac:dyDescent="0.2">
      <c r="A1764" t="s">
        <v>6034</v>
      </c>
      <c r="B1764" t="s">
        <v>2694</v>
      </c>
      <c r="C1764" t="s">
        <v>1814</v>
      </c>
      <c r="D1764">
        <v>1000</v>
      </c>
      <c r="E1764">
        <v>1342</v>
      </c>
      <c r="F1764">
        <v>0</v>
      </c>
      <c r="G1764">
        <v>0</v>
      </c>
      <c r="H1764">
        <v>7.2</v>
      </c>
      <c r="I1764">
        <v>213</v>
      </c>
      <c r="J1764">
        <v>105</v>
      </c>
      <c r="K1764">
        <v>1260917</v>
      </c>
      <c r="L1764">
        <v>27000000</v>
      </c>
      <c r="M1764" s="2">
        <f>VLOOKUP(A1764,Sheet2!$A$1:G5488,2,0)</f>
        <v>40128</v>
      </c>
      <c r="N1764" t="str">
        <f>VLOOKUP(A1764,Sheet2!$A$1:G5488,3,0)</f>
        <v>Color</v>
      </c>
      <c r="O1764" t="str">
        <f>VLOOKUP(A1764,Sheet2!$A$1:G5488,4,0)</f>
        <v>Action</v>
      </c>
      <c r="P1764" t="str">
        <f>VLOOKUP(A1764,Sheet2!$A$1:G5488,5,0)</f>
        <v>French</v>
      </c>
      <c r="Q1764" t="str">
        <f>VLOOKUP(A1764,Sheet2!$A$1:G5488,6,0)</f>
        <v>France</v>
      </c>
      <c r="R1764" t="str">
        <f>VLOOKUP(A1764,Sheet2!$A$1:G5488,7,0)</f>
        <v>R</v>
      </c>
      <c r="S1764" t="str">
        <f>IF(Table19[[#This Row],[Language]]="English","English","Other language")</f>
        <v>Other language</v>
      </c>
      <c r="T1764">
        <f>Table19[[#This Row],[Gross Revenue]]-Table19[[#This Row],[Budget]]</f>
        <v>-25739083</v>
      </c>
      <c r="U1764" s="1">
        <f>(Table19[[#This Row],[Gross Revenue]]/Table19[[#This Row],[Budget]])-1</f>
        <v>-0.95329937037037038</v>
      </c>
      <c r="V1764" t="str">
        <f t="shared" si="63"/>
        <v>90-110 minutes</v>
      </c>
      <c r="W1764">
        <f>Table19[[#This Row],[Profit]]/Table19[[#This Row],[Budget]]*100</f>
        <v>-95.329937037037041</v>
      </c>
      <c r="X1764">
        <v>-1289919.5</v>
      </c>
      <c r="Y1764">
        <v>-4.8151417500000002E-2</v>
      </c>
      <c r="Z1764" t="str">
        <f t="shared" si="64"/>
        <v>Medium</v>
      </c>
    </row>
    <row r="1765" spans="1:26" x14ac:dyDescent="0.2">
      <c r="A1765" t="s">
        <v>5010</v>
      </c>
      <c r="B1765" t="s">
        <v>1181</v>
      </c>
      <c r="C1765" t="s">
        <v>2013</v>
      </c>
      <c r="D1765">
        <v>1000</v>
      </c>
      <c r="E1765">
        <v>3021</v>
      </c>
      <c r="F1765">
        <v>151</v>
      </c>
      <c r="G1765">
        <v>569</v>
      </c>
      <c r="H1765">
        <v>6.5</v>
      </c>
      <c r="I1765">
        <v>37</v>
      </c>
      <c r="J1765">
        <v>97</v>
      </c>
      <c r="K1765">
        <v>78030</v>
      </c>
      <c r="L1765">
        <v>200000</v>
      </c>
      <c r="M1765" s="2">
        <f>VLOOKUP(A1765,Sheet2!$A$1:G5489,2,0)</f>
        <v>40923</v>
      </c>
      <c r="N1765" t="str">
        <f>VLOOKUP(A1765,Sheet2!$A$1:G5489,3,0)</f>
        <v>Color</v>
      </c>
      <c r="O1765" t="str">
        <f>VLOOKUP(A1765,Sheet2!$A$1:G5489,4,0)</f>
        <v>Drama</v>
      </c>
      <c r="P1765" t="str">
        <f>VLOOKUP(A1765,Sheet2!$A$1:G5489,5,0)</f>
        <v>English</v>
      </c>
      <c r="Q1765" t="str">
        <f>VLOOKUP(A1765,Sheet2!$A$1:G5489,6,0)</f>
        <v>USA</v>
      </c>
      <c r="R1765" t="str">
        <f>VLOOKUP(A1765,Sheet2!$A$1:G5489,7,0)</f>
        <v>R</v>
      </c>
      <c r="S1765" t="str">
        <f>IF(Table19[[#This Row],[Language]]="English","English","Other language")</f>
        <v>English</v>
      </c>
      <c r="T1765">
        <f>Table19[[#This Row],[Gross Revenue]]-Table19[[#This Row],[Budget]]</f>
        <v>-121970</v>
      </c>
      <c r="U1765" s="1">
        <f>(Table19[[#This Row],[Gross Revenue]]/Table19[[#This Row],[Budget]])-1</f>
        <v>-0.60985</v>
      </c>
      <c r="V1765" t="str">
        <f t="shared" si="63"/>
        <v>90-110 minutes</v>
      </c>
      <c r="W1765">
        <f>Table19[[#This Row],[Profit]]/Table19[[#This Row],[Budget]]*100</f>
        <v>-60.984999999999999</v>
      </c>
      <c r="X1765">
        <v>-434215.5</v>
      </c>
      <c r="Y1765">
        <v>-0.10115100772200772</v>
      </c>
      <c r="Z1765" t="str">
        <f t="shared" si="64"/>
        <v>Low</v>
      </c>
    </row>
    <row r="1766" spans="1:26" x14ac:dyDescent="0.2">
      <c r="A1766" t="s">
        <v>6669</v>
      </c>
      <c r="B1766" t="s">
        <v>3060</v>
      </c>
      <c r="C1766" t="s">
        <v>1781</v>
      </c>
      <c r="D1766">
        <v>617</v>
      </c>
      <c r="E1766">
        <v>1289</v>
      </c>
      <c r="F1766">
        <v>11000</v>
      </c>
      <c r="G1766">
        <v>78000</v>
      </c>
      <c r="H1766">
        <v>7.7</v>
      </c>
      <c r="I1766">
        <v>487</v>
      </c>
      <c r="J1766">
        <v>94</v>
      </c>
      <c r="K1766">
        <v>56816662</v>
      </c>
      <c r="L1766">
        <v>17000000</v>
      </c>
      <c r="M1766" s="2">
        <f>VLOOKUP(A1766,Sheet2!$A$1:G5490,2,0)</f>
        <v>40888</v>
      </c>
      <c r="N1766" t="str">
        <f>VLOOKUP(A1766,Sheet2!$A$1:G5490,3,0)</f>
        <v>Color</v>
      </c>
      <c r="O1766" t="str">
        <f>VLOOKUP(A1766,Sheet2!$A$1:G5490,4,0)</f>
        <v>Comedy</v>
      </c>
      <c r="P1766" t="str">
        <f>VLOOKUP(A1766,Sheet2!$A$1:G5490,5,0)</f>
        <v>English</v>
      </c>
      <c r="Q1766" t="str">
        <f>VLOOKUP(A1766,Sheet2!$A$1:G5490,6,0)</f>
        <v>Spain</v>
      </c>
      <c r="R1766" t="str">
        <f>VLOOKUP(A1766,Sheet2!$A$1:G5490,7,0)</f>
        <v>PG-13</v>
      </c>
      <c r="S1766" t="str">
        <f>IF(Table19[[#This Row],[Language]]="English","English","Other language")</f>
        <v>English</v>
      </c>
      <c r="T1766">
        <f>Table19[[#This Row],[Gross Revenue]]-Table19[[#This Row],[Budget]]</f>
        <v>39816662</v>
      </c>
      <c r="U1766" s="1">
        <f>(Table19[[#This Row],[Gross Revenue]]/Table19[[#This Row],[Budget]])-1</f>
        <v>2.3421565882352939</v>
      </c>
      <c r="V1766" t="str">
        <f t="shared" si="63"/>
        <v>90-110 minutes</v>
      </c>
      <c r="W1766">
        <f>Table19[[#This Row],[Profit]]/Table19[[#This Row],[Budget]]*100</f>
        <v>234.2156588235294</v>
      </c>
      <c r="X1766">
        <v>1637763</v>
      </c>
      <c r="Y1766">
        <v>0.19178668286445014</v>
      </c>
      <c r="Z1766" t="str">
        <f t="shared" si="64"/>
        <v>Medium</v>
      </c>
    </row>
    <row r="1767" spans="1:26" x14ac:dyDescent="0.2">
      <c r="A1767" t="s">
        <v>5508</v>
      </c>
      <c r="B1767" t="s">
        <v>971</v>
      </c>
      <c r="C1767" t="s">
        <v>1356</v>
      </c>
      <c r="D1767">
        <v>18000</v>
      </c>
      <c r="E1767">
        <v>19689</v>
      </c>
      <c r="F1767">
        <v>16000</v>
      </c>
      <c r="G1767">
        <v>0</v>
      </c>
      <c r="H1767">
        <v>6.6</v>
      </c>
      <c r="I1767">
        <v>91</v>
      </c>
      <c r="J1767">
        <v>155</v>
      </c>
      <c r="K1767">
        <v>25078937</v>
      </c>
      <c r="L1767">
        <v>30000000</v>
      </c>
      <c r="M1767" s="2">
        <f>VLOOKUP(A1767,Sheet2!$A$1:G5491,2,0)</f>
        <v>35521</v>
      </c>
      <c r="N1767" t="str">
        <f>VLOOKUP(A1767,Sheet2!$A$1:G5491,3,0)</f>
        <v>Color</v>
      </c>
      <c r="O1767" t="str">
        <f>VLOOKUP(A1767,Sheet2!$A$1:G5491,4,0)</f>
        <v>Crime</v>
      </c>
      <c r="P1767" t="str">
        <f>VLOOKUP(A1767,Sheet2!$A$1:G5491,5,0)</f>
        <v>English</v>
      </c>
      <c r="Q1767" t="str">
        <f>VLOOKUP(A1767,Sheet2!$A$1:G5491,6,0)</f>
        <v>USA</v>
      </c>
      <c r="R1767" t="str">
        <f>VLOOKUP(A1767,Sheet2!$A$1:G5491,7,0)</f>
        <v>R</v>
      </c>
      <c r="S1767" t="str">
        <f>IF(Table19[[#This Row],[Language]]="English","English","Other language")</f>
        <v>English</v>
      </c>
      <c r="T1767">
        <f>Table19[[#This Row],[Gross Revenue]]-Table19[[#This Row],[Budget]]</f>
        <v>-4921063</v>
      </c>
      <c r="U1767" s="1">
        <f>(Table19[[#This Row],[Gross Revenue]]/Table19[[#This Row],[Budget]])-1</f>
        <v>-0.16403543333333337</v>
      </c>
      <c r="V1767" t="str">
        <f t="shared" si="63"/>
        <v>&gt;150 minutes</v>
      </c>
      <c r="W1767">
        <f>Table19[[#This Row],[Profit]]/Table19[[#This Row],[Budget]]*100</f>
        <v>-16.403543333333335</v>
      </c>
      <c r="X1767">
        <v>-74533.5</v>
      </c>
      <c r="Y1767">
        <v>-7.4856785714285719E-3</v>
      </c>
      <c r="Z1767" t="str">
        <f t="shared" si="64"/>
        <v>Medium</v>
      </c>
    </row>
    <row r="1768" spans="1:26" x14ac:dyDescent="0.2">
      <c r="A1768" t="s">
        <v>6533</v>
      </c>
      <c r="B1768" t="s">
        <v>211</v>
      </c>
      <c r="C1768" t="s">
        <v>42</v>
      </c>
      <c r="D1768">
        <v>22000</v>
      </c>
      <c r="E1768">
        <v>23866</v>
      </c>
      <c r="F1768">
        <v>102</v>
      </c>
      <c r="G1768">
        <v>0</v>
      </c>
      <c r="H1768">
        <v>7.6</v>
      </c>
      <c r="I1768">
        <v>77</v>
      </c>
      <c r="J1768">
        <v>126</v>
      </c>
      <c r="K1768">
        <v>38413606</v>
      </c>
      <c r="L1768">
        <v>30000000</v>
      </c>
      <c r="M1768" s="2">
        <f>VLOOKUP(A1768,Sheet2!$A$1:G5492,2,0)</f>
        <v>32354</v>
      </c>
      <c r="N1768" t="str">
        <f>VLOOKUP(A1768,Sheet2!$A$1:G5492,3,0)</f>
        <v>Color</v>
      </c>
      <c r="O1768" t="str">
        <f>VLOOKUP(A1768,Sheet2!$A$1:G5492,4,0)</f>
        <v>Action</v>
      </c>
      <c r="P1768" t="str">
        <f>VLOOKUP(A1768,Sheet2!$A$1:G5492,5,0)</f>
        <v>English</v>
      </c>
      <c r="Q1768" t="str">
        <f>VLOOKUP(A1768,Sheet2!$A$1:G5492,6,0)</f>
        <v>USA</v>
      </c>
      <c r="R1768" t="str">
        <f>VLOOKUP(A1768,Sheet2!$A$1:G5492,7,0)</f>
        <v>R</v>
      </c>
      <c r="S1768" t="str">
        <f>IF(Table19[[#This Row],[Language]]="English","English","Other language")</f>
        <v>English</v>
      </c>
      <c r="T1768">
        <f>Table19[[#This Row],[Gross Revenue]]-Table19[[#This Row],[Budget]]</f>
        <v>8413606</v>
      </c>
      <c r="U1768" s="1">
        <f>(Table19[[#This Row],[Gross Revenue]]/Table19[[#This Row],[Budget]])-1</f>
        <v>0.28045353333333334</v>
      </c>
      <c r="V1768" t="str">
        <f t="shared" si="63"/>
        <v>111-130 minutes</v>
      </c>
      <c r="W1768">
        <f>Table19[[#This Row],[Profit]]/Table19[[#This Row],[Budget]]*100</f>
        <v>28.045353333333335</v>
      </c>
      <c r="X1768">
        <v>-1289919.5</v>
      </c>
      <c r="Y1768">
        <v>-4.8151417500000002E-2</v>
      </c>
      <c r="Z1768" t="str">
        <f t="shared" si="64"/>
        <v>Medium</v>
      </c>
    </row>
    <row r="1769" spans="1:26" x14ac:dyDescent="0.2">
      <c r="A1769" t="s">
        <v>3951</v>
      </c>
      <c r="B1769" t="s">
        <v>956</v>
      </c>
      <c r="C1769" t="s">
        <v>149</v>
      </c>
      <c r="D1769">
        <v>9000</v>
      </c>
      <c r="E1769">
        <v>10731</v>
      </c>
      <c r="F1769">
        <v>31</v>
      </c>
      <c r="G1769">
        <v>0</v>
      </c>
      <c r="H1769">
        <v>5.6</v>
      </c>
      <c r="I1769">
        <v>35</v>
      </c>
      <c r="J1769">
        <v>114</v>
      </c>
      <c r="K1769">
        <v>50628009</v>
      </c>
      <c r="L1769">
        <v>90000000</v>
      </c>
      <c r="M1769" s="2">
        <f>VLOOKUP(A1769,Sheet2!$A$1:G5493,2,0)</f>
        <v>36024</v>
      </c>
      <c r="N1769" t="str">
        <f>VLOOKUP(A1769,Sheet2!$A$1:G5493,3,0)</f>
        <v>Color</v>
      </c>
      <c r="O1769" t="str">
        <f>VLOOKUP(A1769,Sheet2!$A$1:G5493,4,0)</f>
        <v>Action</v>
      </c>
      <c r="P1769" t="str">
        <f>VLOOKUP(A1769,Sheet2!$A$1:G5493,5,0)</f>
        <v>English</v>
      </c>
      <c r="Q1769" t="str">
        <f>VLOOKUP(A1769,Sheet2!$A$1:G5493,6,0)</f>
        <v>USA</v>
      </c>
      <c r="R1769" t="str">
        <f>VLOOKUP(A1769,Sheet2!$A$1:G5493,7,0)</f>
        <v>PG</v>
      </c>
      <c r="S1769" t="str">
        <f>IF(Table19[[#This Row],[Language]]="English","English","Other language")</f>
        <v>English</v>
      </c>
      <c r="T1769">
        <f>Table19[[#This Row],[Gross Revenue]]-Table19[[#This Row],[Budget]]</f>
        <v>-39371991</v>
      </c>
      <c r="U1769" s="1">
        <f>(Table19[[#This Row],[Gross Revenue]]/Table19[[#This Row],[Budget]])-1</f>
        <v>-0.43746656666666661</v>
      </c>
      <c r="V1769" t="str">
        <f t="shared" si="63"/>
        <v>111-130 minutes</v>
      </c>
      <c r="W1769">
        <f>Table19[[#This Row],[Profit]]/Table19[[#This Row],[Budget]]*100</f>
        <v>-43.746656666666667</v>
      </c>
      <c r="X1769">
        <v>-1289919.5</v>
      </c>
      <c r="Y1769">
        <v>-4.8151417500000002E-2</v>
      </c>
      <c r="Z1769" t="str">
        <f t="shared" si="64"/>
        <v>High</v>
      </c>
    </row>
    <row r="1770" spans="1:26" x14ac:dyDescent="0.2">
      <c r="A1770" t="s">
        <v>6541</v>
      </c>
      <c r="B1770" t="s">
        <v>963</v>
      </c>
      <c r="C1770" t="s">
        <v>1662</v>
      </c>
      <c r="D1770">
        <v>11000</v>
      </c>
      <c r="E1770">
        <v>13189</v>
      </c>
      <c r="F1770">
        <v>835</v>
      </c>
      <c r="G1770">
        <v>10000</v>
      </c>
      <c r="H1770">
        <v>7.6</v>
      </c>
      <c r="I1770">
        <v>324</v>
      </c>
      <c r="J1770">
        <v>128</v>
      </c>
      <c r="K1770">
        <v>31838002</v>
      </c>
      <c r="L1770">
        <v>20000000</v>
      </c>
      <c r="M1770" s="2">
        <f>VLOOKUP(A1770,Sheet2!$A$1:G5494,2,0)</f>
        <v>39548</v>
      </c>
      <c r="N1770" t="str">
        <f>VLOOKUP(A1770,Sheet2!$A$1:G5494,3,0)</f>
        <v>Color</v>
      </c>
      <c r="O1770" t="str">
        <f>VLOOKUP(A1770,Sheet2!$A$1:G5494,4,0)</f>
        <v>Biography</v>
      </c>
      <c r="P1770" t="str">
        <f>VLOOKUP(A1770,Sheet2!$A$1:G5494,5,0)</f>
        <v>English</v>
      </c>
      <c r="Q1770" t="str">
        <f>VLOOKUP(A1770,Sheet2!$A$1:G5494,6,0)</f>
        <v>USA</v>
      </c>
      <c r="R1770" t="str">
        <f>VLOOKUP(A1770,Sheet2!$A$1:G5494,7,0)</f>
        <v>R</v>
      </c>
      <c r="S1770" t="str">
        <f>IF(Table19[[#This Row],[Language]]="English","English","Other language")</f>
        <v>English</v>
      </c>
      <c r="T1770">
        <f>Table19[[#This Row],[Gross Revenue]]-Table19[[#This Row],[Budget]]</f>
        <v>11838002</v>
      </c>
      <c r="U1770" s="1">
        <f>(Table19[[#This Row],[Gross Revenue]]/Table19[[#This Row],[Budget]])-1</f>
        <v>0.59190009999999993</v>
      </c>
      <c r="V1770" t="str">
        <f t="shared" si="63"/>
        <v>111-130 minutes</v>
      </c>
      <c r="W1770">
        <f>Table19[[#This Row],[Profit]]/Table19[[#This Row],[Budget]]*100</f>
        <v>59.190010000000001</v>
      </c>
      <c r="X1770">
        <v>-1289919.5</v>
      </c>
      <c r="Y1770">
        <v>-4.8151417500000002E-2</v>
      </c>
      <c r="Z1770" t="str">
        <f t="shared" si="64"/>
        <v>Medium</v>
      </c>
    </row>
    <row r="1771" spans="1:26" x14ac:dyDescent="0.2">
      <c r="A1771" t="s">
        <v>5822</v>
      </c>
      <c r="B1771" t="s">
        <v>556</v>
      </c>
      <c r="C1771" t="s">
        <v>1918</v>
      </c>
      <c r="D1771">
        <v>4000</v>
      </c>
      <c r="E1771">
        <v>6393</v>
      </c>
      <c r="F1771">
        <v>44</v>
      </c>
      <c r="G1771">
        <v>10000</v>
      </c>
      <c r="H1771">
        <v>7</v>
      </c>
      <c r="I1771">
        <v>151</v>
      </c>
      <c r="J1771">
        <v>124</v>
      </c>
      <c r="K1771">
        <v>36447959</v>
      </c>
      <c r="L1771">
        <v>25000000</v>
      </c>
      <c r="M1771" s="2">
        <f>VLOOKUP(A1771,Sheet2!$A$1:G5495,2,0)</f>
        <v>41969</v>
      </c>
      <c r="N1771" t="str">
        <f>VLOOKUP(A1771,Sheet2!$A$1:G5495,3,0)</f>
        <v>Color</v>
      </c>
      <c r="O1771" t="str">
        <f>VLOOKUP(A1771,Sheet2!$A$1:G5495,4,0)</f>
        <v>Biography</v>
      </c>
      <c r="P1771" t="str">
        <f>VLOOKUP(A1771,Sheet2!$A$1:G5495,5,0)</f>
        <v>English</v>
      </c>
      <c r="Q1771" t="str">
        <f>VLOOKUP(A1771,Sheet2!$A$1:G5495,6,0)</f>
        <v>USA</v>
      </c>
      <c r="R1771" t="str">
        <f>VLOOKUP(A1771,Sheet2!$A$1:G5495,7,0)</f>
        <v>PG</v>
      </c>
      <c r="S1771" t="str">
        <f>IF(Table19[[#This Row],[Language]]="English","English","Other language")</f>
        <v>English</v>
      </c>
      <c r="T1771">
        <f>Table19[[#This Row],[Gross Revenue]]-Table19[[#This Row],[Budget]]</f>
        <v>11447959</v>
      </c>
      <c r="U1771" s="1">
        <f>(Table19[[#This Row],[Gross Revenue]]/Table19[[#This Row],[Budget]])-1</f>
        <v>0.45791836000000008</v>
      </c>
      <c r="V1771" t="str">
        <f t="shared" si="63"/>
        <v>111-130 minutes</v>
      </c>
      <c r="W1771">
        <f>Table19[[#This Row],[Profit]]/Table19[[#This Row],[Budget]]*100</f>
        <v>45.791836000000004</v>
      </c>
      <c r="X1771">
        <v>-1289919.5</v>
      </c>
      <c r="Y1771">
        <v>-4.8151417500000002E-2</v>
      </c>
      <c r="Z1771" t="str">
        <f t="shared" si="64"/>
        <v>Medium</v>
      </c>
    </row>
    <row r="1772" spans="1:26" x14ac:dyDescent="0.2">
      <c r="A1772" t="s">
        <v>6906</v>
      </c>
      <c r="B1772" t="s">
        <v>1356</v>
      </c>
      <c r="C1772" t="s">
        <v>1356</v>
      </c>
      <c r="D1772">
        <v>16000</v>
      </c>
      <c r="E1772">
        <v>28830</v>
      </c>
      <c r="F1772">
        <v>16000</v>
      </c>
      <c r="G1772">
        <v>14000</v>
      </c>
      <c r="H1772">
        <v>8.1</v>
      </c>
      <c r="I1772">
        <v>268</v>
      </c>
      <c r="J1772">
        <v>132</v>
      </c>
      <c r="K1772">
        <v>100422786</v>
      </c>
      <c r="L1772">
        <v>30000000</v>
      </c>
      <c r="M1772" s="2">
        <f>VLOOKUP(A1772,Sheet2!$A$1:G5496,2,0)</f>
        <v>38200</v>
      </c>
      <c r="N1772" t="str">
        <f>VLOOKUP(A1772,Sheet2!$A$1:G5496,3,0)</f>
        <v>Color</v>
      </c>
      <c r="O1772" t="str">
        <f>VLOOKUP(A1772,Sheet2!$A$1:G5496,4,0)</f>
        <v>Drama</v>
      </c>
      <c r="P1772" t="str">
        <f>VLOOKUP(A1772,Sheet2!$A$1:G5496,5,0)</f>
        <v>English</v>
      </c>
      <c r="Q1772" t="str">
        <f>VLOOKUP(A1772,Sheet2!$A$1:G5496,6,0)</f>
        <v>USA</v>
      </c>
      <c r="R1772" t="str">
        <f>VLOOKUP(A1772,Sheet2!$A$1:G5496,7,0)</f>
        <v>PG-13</v>
      </c>
      <c r="S1772" t="str">
        <f>IF(Table19[[#This Row],[Language]]="English","English","Other language")</f>
        <v>English</v>
      </c>
      <c r="T1772">
        <f>Table19[[#This Row],[Gross Revenue]]-Table19[[#This Row],[Budget]]</f>
        <v>70422786</v>
      </c>
      <c r="U1772" s="1">
        <f>(Table19[[#This Row],[Gross Revenue]]/Table19[[#This Row],[Budget]])-1</f>
        <v>2.3474262000000001</v>
      </c>
      <c r="V1772" t="str">
        <f t="shared" si="63"/>
        <v>131-150 minutes</v>
      </c>
      <c r="W1772">
        <f>Table19[[#This Row],[Profit]]/Table19[[#This Row],[Budget]]*100</f>
        <v>234.74262000000002</v>
      </c>
      <c r="X1772">
        <v>-434215.5</v>
      </c>
      <c r="Y1772">
        <v>-0.10115100772200772</v>
      </c>
      <c r="Z1772" t="str">
        <f t="shared" si="64"/>
        <v>Medium</v>
      </c>
    </row>
    <row r="1773" spans="1:26" x14ac:dyDescent="0.2">
      <c r="A1773" t="s">
        <v>6335</v>
      </c>
      <c r="B1773" t="s">
        <v>68</v>
      </c>
      <c r="C1773" t="s">
        <v>242</v>
      </c>
      <c r="D1773">
        <v>1000</v>
      </c>
      <c r="E1773">
        <v>4186</v>
      </c>
      <c r="F1773">
        <v>212</v>
      </c>
      <c r="G1773">
        <v>2000</v>
      </c>
      <c r="H1773">
        <v>6.4</v>
      </c>
      <c r="I1773">
        <v>127</v>
      </c>
      <c r="J1773">
        <v>101</v>
      </c>
      <c r="K1773">
        <v>4476235</v>
      </c>
      <c r="L1773">
        <v>27000000</v>
      </c>
      <c r="M1773" s="2">
        <f>VLOOKUP(A1773,Sheet2!$A$1:G5497,2,0)</f>
        <v>37989</v>
      </c>
      <c r="N1773" t="str">
        <f>VLOOKUP(A1773,Sheet2!$A$1:G5497,3,0)</f>
        <v>Color</v>
      </c>
      <c r="O1773" t="str">
        <f>VLOOKUP(A1773,Sheet2!$A$1:G5497,4,0)</f>
        <v>Crime</v>
      </c>
      <c r="P1773" t="str">
        <f>VLOOKUP(A1773,Sheet2!$A$1:G5497,5,0)</f>
        <v>English</v>
      </c>
      <c r="Q1773" t="str">
        <f>VLOOKUP(A1773,Sheet2!$A$1:G5497,6,0)</f>
        <v>USA</v>
      </c>
      <c r="R1773" t="str">
        <f>VLOOKUP(A1773,Sheet2!$A$1:G5497,7,0)</f>
        <v>R</v>
      </c>
      <c r="S1773" t="str">
        <f>IF(Table19[[#This Row],[Language]]="English","English","Other language")</f>
        <v>English</v>
      </c>
      <c r="T1773">
        <f>Table19[[#This Row],[Gross Revenue]]-Table19[[#This Row],[Budget]]</f>
        <v>-22523765</v>
      </c>
      <c r="U1773" s="1">
        <f>(Table19[[#This Row],[Gross Revenue]]/Table19[[#This Row],[Budget]])-1</f>
        <v>-0.83421351851851855</v>
      </c>
      <c r="V1773" t="str">
        <f t="shared" si="63"/>
        <v>90-110 minutes</v>
      </c>
      <c r="W1773">
        <f>Table19[[#This Row],[Profit]]/Table19[[#This Row],[Budget]]*100</f>
        <v>-83.421351851851853</v>
      </c>
      <c r="X1773">
        <v>-74533.5</v>
      </c>
      <c r="Y1773">
        <v>-7.4856785714285719E-3</v>
      </c>
      <c r="Z1773" t="str">
        <f t="shared" si="64"/>
        <v>Medium</v>
      </c>
    </row>
    <row r="1774" spans="1:26" x14ac:dyDescent="0.2">
      <c r="A1774" t="s">
        <v>4963</v>
      </c>
      <c r="B1774" t="s">
        <v>805</v>
      </c>
      <c r="C1774" t="s">
        <v>1972</v>
      </c>
      <c r="D1774">
        <v>7000</v>
      </c>
      <c r="E1774">
        <v>13616</v>
      </c>
      <c r="F1774">
        <v>22</v>
      </c>
      <c r="G1774">
        <v>70000</v>
      </c>
      <c r="H1774">
        <v>6.4</v>
      </c>
      <c r="I1774">
        <v>308</v>
      </c>
      <c r="J1774">
        <v>91</v>
      </c>
      <c r="K1774">
        <v>336029560</v>
      </c>
      <c r="L1774">
        <v>74000000</v>
      </c>
      <c r="M1774" s="2">
        <f>VLOOKUP(A1774,Sheet2!$A$1:G5498,2,0)</f>
        <v>42220</v>
      </c>
      <c r="N1774" t="str">
        <f>VLOOKUP(A1774,Sheet2!$A$1:G5498,3,0)</f>
        <v>Color</v>
      </c>
      <c r="O1774" t="str">
        <f>VLOOKUP(A1774,Sheet2!$A$1:G5498,4,0)</f>
        <v>Action</v>
      </c>
      <c r="P1774" t="str">
        <f>VLOOKUP(A1774,Sheet2!$A$1:G5498,5,0)</f>
        <v>English</v>
      </c>
      <c r="Q1774" t="str">
        <f>VLOOKUP(A1774,Sheet2!$A$1:G5498,6,0)</f>
        <v>USA</v>
      </c>
      <c r="R1774" t="str">
        <f>VLOOKUP(A1774,Sheet2!$A$1:G5498,7,0)</f>
        <v>PG</v>
      </c>
      <c r="S1774" t="str">
        <f>IF(Table19[[#This Row],[Language]]="English","English","Other language")</f>
        <v>English</v>
      </c>
      <c r="T1774">
        <f>Table19[[#This Row],[Gross Revenue]]-Table19[[#This Row],[Budget]]</f>
        <v>262029560</v>
      </c>
      <c r="U1774" s="1">
        <f>(Table19[[#This Row],[Gross Revenue]]/Table19[[#This Row],[Budget]])-1</f>
        <v>3.54094</v>
      </c>
      <c r="V1774" t="str">
        <f t="shared" si="63"/>
        <v>90-110 minutes</v>
      </c>
      <c r="W1774">
        <f>Table19[[#This Row],[Profit]]/Table19[[#This Row],[Budget]]*100</f>
        <v>354.09399999999999</v>
      </c>
      <c r="X1774">
        <v>-1289919.5</v>
      </c>
      <c r="Y1774">
        <v>-4.8151417500000002E-2</v>
      </c>
      <c r="Z1774" t="str">
        <f t="shared" si="64"/>
        <v>High</v>
      </c>
    </row>
    <row r="1775" spans="1:26" x14ac:dyDescent="0.2">
      <c r="A1775" t="s">
        <v>6643</v>
      </c>
      <c r="B1775" t="s">
        <v>1137</v>
      </c>
      <c r="C1775" t="s">
        <v>1734</v>
      </c>
      <c r="D1775">
        <v>10000</v>
      </c>
      <c r="E1775">
        <v>12546</v>
      </c>
      <c r="F1775">
        <v>14000</v>
      </c>
      <c r="G1775">
        <v>0</v>
      </c>
      <c r="H1775">
        <v>7.7</v>
      </c>
      <c r="I1775">
        <v>252</v>
      </c>
      <c r="J1775">
        <v>145</v>
      </c>
      <c r="K1775">
        <v>132014112</v>
      </c>
      <c r="L1775">
        <v>102000000</v>
      </c>
      <c r="M1775" s="2">
        <f>VLOOKUP(A1775,Sheet2!$A$1:G5499,2,0)</f>
        <v>37619</v>
      </c>
      <c r="N1775" t="str">
        <f>VLOOKUP(A1775,Sheet2!$A$1:G5499,3,0)</f>
        <v>Color</v>
      </c>
      <c r="O1775" t="str">
        <f>VLOOKUP(A1775,Sheet2!$A$1:G5499,4,0)</f>
        <v>Action</v>
      </c>
      <c r="P1775" t="str">
        <f>VLOOKUP(A1775,Sheet2!$A$1:G5499,5,0)</f>
        <v>English</v>
      </c>
      <c r="Q1775" t="str">
        <f>VLOOKUP(A1775,Sheet2!$A$1:G5499,6,0)</f>
        <v>USA</v>
      </c>
      <c r="R1775" t="str">
        <f>VLOOKUP(A1775,Sheet2!$A$1:G5499,7,0)</f>
        <v>PG-13</v>
      </c>
      <c r="S1775" t="str">
        <f>IF(Table19[[#This Row],[Language]]="English","English","Other language")</f>
        <v>English</v>
      </c>
      <c r="T1775">
        <f>Table19[[#This Row],[Gross Revenue]]-Table19[[#This Row],[Budget]]</f>
        <v>30014112</v>
      </c>
      <c r="U1775" s="1">
        <f>(Table19[[#This Row],[Gross Revenue]]/Table19[[#This Row],[Budget]])-1</f>
        <v>0.29425600000000007</v>
      </c>
      <c r="V1775" t="str">
        <f t="shared" si="63"/>
        <v>131-150 minutes</v>
      </c>
      <c r="W1775">
        <f>Table19[[#This Row],[Profit]]/Table19[[#This Row],[Budget]]*100</f>
        <v>29.425600000000003</v>
      </c>
      <c r="X1775">
        <v>-1289919.5</v>
      </c>
      <c r="Y1775">
        <v>-4.8151417500000002E-2</v>
      </c>
      <c r="Z1775" t="str">
        <f t="shared" si="64"/>
        <v>High</v>
      </c>
    </row>
    <row r="1776" spans="1:26" x14ac:dyDescent="0.2">
      <c r="A1776" t="s">
        <v>6461</v>
      </c>
      <c r="B1776" t="s">
        <v>2943</v>
      </c>
      <c r="C1776" t="s">
        <v>2301</v>
      </c>
      <c r="D1776">
        <v>639</v>
      </c>
      <c r="E1776">
        <v>1845</v>
      </c>
      <c r="F1776">
        <v>149</v>
      </c>
      <c r="G1776">
        <v>0</v>
      </c>
      <c r="H1776">
        <v>7.5</v>
      </c>
      <c r="I1776">
        <v>129</v>
      </c>
      <c r="J1776">
        <v>135</v>
      </c>
      <c r="K1776">
        <v>64371181</v>
      </c>
      <c r="L1776">
        <v>28000000</v>
      </c>
      <c r="M1776" s="2">
        <f>VLOOKUP(A1776,Sheet2!$A$1:G5500,2,0)</f>
        <v>38275</v>
      </c>
      <c r="N1776" t="str">
        <f>VLOOKUP(A1776,Sheet2!$A$1:G5500,3,0)</f>
        <v>Color</v>
      </c>
      <c r="O1776" t="str">
        <f>VLOOKUP(A1776,Sheet2!$A$1:G5500,4,0)</f>
        <v>Biography</v>
      </c>
      <c r="P1776" t="str">
        <f>VLOOKUP(A1776,Sheet2!$A$1:G5500,5,0)</f>
        <v>English</v>
      </c>
      <c r="Q1776" t="str">
        <f>VLOOKUP(A1776,Sheet2!$A$1:G5500,6,0)</f>
        <v>USA</v>
      </c>
      <c r="R1776" t="str">
        <f>VLOOKUP(A1776,Sheet2!$A$1:G5500,7,0)</f>
        <v>PG</v>
      </c>
      <c r="S1776" t="str">
        <f>IF(Table19[[#This Row],[Language]]="English","English","Other language")</f>
        <v>English</v>
      </c>
      <c r="T1776">
        <f>Table19[[#This Row],[Gross Revenue]]-Table19[[#This Row],[Budget]]</f>
        <v>36371181</v>
      </c>
      <c r="U1776" s="1">
        <f>(Table19[[#This Row],[Gross Revenue]]/Table19[[#This Row],[Budget]])-1</f>
        <v>1.2989707500000001</v>
      </c>
      <c r="V1776" t="str">
        <f t="shared" si="63"/>
        <v>131-150 minutes</v>
      </c>
      <c r="W1776">
        <f>Table19[[#This Row],[Profit]]/Table19[[#This Row],[Budget]]*100</f>
        <v>129.897075</v>
      </c>
      <c r="X1776">
        <v>-1289919.5</v>
      </c>
      <c r="Y1776">
        <v>-4.8151417500000002E-2</v>
      </c>
      <c r="Z1776" t="str">
        <f t="shared" si="64"/>
        <v>Medium</v>
      </c>
    </row>
    <row r="1777" spans="1:26" x14ac:dyDescent="0.2">
      <c r="A1777" t="s">
        <v>4330</v>
      </c>
      <c r="B1777" t="s">
        <v>1079</v>
      </c>
      <c r="C1777" t="s">
        <v>562</v>
      </c>
      <c r="D1777">
        <v>23000</v>
      </c>
      <c r="E1777">
        <v>26982</v>
      </c>
      <c r="F1777">
        <v>0</v>
      </c>
      <c r="G1777">
        <v>0</v>
      </c>
      <c r="H1777">
        <v>6</v>
      </c>
      <c r="I1777">
        <v>158</v>
      </c>
      <c r="J1777">
        <v>160</v>
      </c>
      <c r="K1777">
        <v>7916887</v>
      </c>
      <c r="L1777">
        <v>45000000</v>
      </c>
      <c r="M1777" s="2">
        <f>VLOOKUP(A1777,Sheet2!$A$1:G5501,2,0)</f>
        <v>39676</v>
      </c>
      <c r="N1777" t="str">
        <f>VLOOKUP(A1777,Sheet2!$A$1:G5501,3,0)</f>
        <v>Color</v>
      </c>
      <c r="O1777" t="str">
        <f>VLOOKUP(A1777,Sheet2!$A$1:G5501,4,0)</f>
        <v>Action</v>
      </c>
      <c r="P1777" t="str">
        <f>VLOOKUP(A1777,Sheet2!$A$1:G5501,5,0)</f>
        <v>English</v>
      </c>
      <c r="Q1777" t="str">
        <f>VLOOKUP(A1777,Sheet2!$A$1:G5501,6,0)</f>
        <v>USA</v>
      </c>
      <c r="R1777" t="str">
        <f>VLOOKUP(A1777,Sheet2!$A$1:G5501,7,0)</f>
        <v>R</v>
      </c>
      <c r="S1777" t="str">
        <f>IF(Table19[[#This Row],[Language]]="English","English","Other language")</f>
        <v>English</v>
      </c>
      <c r="T1777">
        <f>Table19[[#This Row],[Gross Revenue]]-Table19[[#This Row],[Budget]]</f>
        <v>-37083113</v>
      </c>
      <c r="U1777" s="1">
        <f>(Table19[[#This Row],[Gross Revenue]]/Table19[[#This Row],[Budget]])-1</f>
        <v>-0.82406917777777777</v>
      </c>
      <c r="V1777" t="str">
        <f t="shared" si="63"/>
        <v>&gt;150 minutes</v>
      </c>
      <c r="W1777">
        <f>Table19[[#This Row],[Profit]]/Table19[[#This Row],[Budget]]*100</f>
        <v>-82.406917777777778</v>
      </c>
      <c r="X1777">
        <v>-1289919.5</v>
      </c>
      <c r="Y1777">
        <v>-4.8151417500000002E-2</v>
      </c>
      <c r="Z1777" t="str">
        <f t="shared" si="64"/>
        <v>High</v>
      </c>
    </row>
    <row r="1778" spans="1:26" x14ac:dyDescent="0.2">
      <c r="A1778" t="s">
        <v>3964</v>
      </c>
      <c r="B1778" t="s">
        <v>433</v>
      </c>
      <c r="C1778" t="s">
        <v>1068</v>
      </c>
      <c r="D1778">
        <v>8000</v>
      </c>
      <c r="E1778">
        <v>11454</v>
      </c>
      <c r="F1778">
        <v>763</v>
      </c>
      <c r="G1778">
        <v>18000</v>
      </c>
      <c r="H1778">
        <v>5.6</v>
      </c>
      <c r="I1778">
        <v>382</v>
      </c>
      <c r="J1778">
        <v>106</v>
      </c>
      <c r="K1778">
        <v>64933670</v>
      </c>
      <c r="L1778">
        <v>85000000</v>
      </c>
      <c r="M1778" s="2">
        <f>VLOOKUP(A1778,Sheet2!$A$1:G5502,2,0)</f>
        <v>41021</v>
      </c>
      <c r="N1778" t="str">
        <f>VLOOKUP(A1778,Sheet2!$A$1:G5502,3,0)</f>
        <v>Color</v>
      </c>
      <c r="O1778" t="str">
        <f>VLOOKUP(A1778,Sheet2!$A$1:G5502,4,0)</f>
        <v>Adventure</v>
      </c>
      <c r="P1778" t="str">
        <f>VLOOKUP(A1778,Sheet2!$A$1:G5502,5,0)</f>
        <v>English</v>
      </c>
      <c r="Q1778" t="str">
        <f>VLOOKUP(A1778,Sheet2!$A$1:G5502,6,0)</f>
        <v>USA</v>
      </c>
      <c r="R1778" t="str">
        <f>VLOOKUP(A1778,Sheet2!$A$1:G5502,7,0)</f>
        <v>PG</v>
      </c>
      <c r="S1778" t="str">
        <f>IF(Table19[[#This Row],[Language]]="English","English","Other language")</f>
        <v>English</v>
      </c>
      <c r="T1778">
        <f>Table19[[#This Row],[Gross Revenue]]-Table19[[#This Row],[Budget]]</f>
        <v>-20066330</v>
      </c>
      <c r="U1778" s="1">
        <f>(Table19[[#This Row],[Gross Revenue]]/Table19[[#This Row],[Budget]])-1</f>
        <v>-0.23607447058823527</v>
      </c>
      <c r="V1778" t="str">
        <f t="shared" si="63"/>
        <v>90-110 minutes</v>
      </c>
      <c r="W1778">
        <f>Table19[[#This Row],[Profit]]/Table19[[#This Row],[Budget]]*100</f>
        <v>-23.607447058823531</v>
      </c>
      <c r="X1778">
        <v>3892693.5</v>
      </c>
      <c r="Y1778">
        <v>0.11726928571428571</v>
      </c>
      <c r="Z1778" t="str">
        <f t="shared" si="64"/>
        <v>High</v>
      </c>
    </row>
    <row r="1779" spans="1:26" x14ac:dyDescent="0.2">
      <c r="A1779" t="s">
        <v>5627</v>
      </c>
      <c r="B1779" t="s">
        <v>2428</v>
      </c>
      <c r="C1779" t="s">
        <v>2429</v>
      </c>
      <c r="D1779">
        <v>420</v>
      </c>
      <c r="E1779">
        <v>1215</v>
      </c>
      <c r="F1779">
        <v>21</v>
      </c>
      <c r="G1779">
        <v>0</v>
      </c>
      <c r="H1779">
        <v>6.9</v>
      </c>
      <c r="I1779">
        <v>116</v>
      </c>
      <c r="J1779">
        <v>101</v>
      </c>
      <c r="K1779">
        <v>864959</v>
      </c>
      <c r="L1779">
        <v>4000000</v>
      </c>
      <c r="M1779" s="2">
        <f>VLOOKUP(A1779,Sheet2!$A$1:G5503,2,0)</f>
        <v>38526</v>
      </c>
      <c r="N1779" t="str">
        <f>VLOOKUP(A1779,Sheet2!$A$1:G5503,3,0)</f>
        <v>Color</v>
      </c>
      <c r="O1779" t="str">
        <f>VLOOKUP(A1779,Sheet2!$A$1:G5503,4,0)</f>
        <v>Adventure</v>
      </c>
      <c r="P1779" t="str">
        <f>VLOOKUP(A1779,Sheet2!$A$1:G5503,5,0)</f>
        <v>English</v>
      </c>
      <c r="Q1779" t="str">
        <f>VLOOKUP(A1779,Sheet2!$A$1:G5503,6,0)</f>
        <v>UK</v>
      </c>
      <c r="R1779" t="str">
        <f>VLOOKUP(A1779,Sheet2!$A$1:G5503,7,0)</f>
        <v>PG</v>
      </c>
      <c r="S1779" t="str">
        <f>IF(Table19[[#This Row],[Language]]="English","English","Other language")</f>
        <v>English</v>
      </c>
      <c r="T1779">
        <f>Table19[[#This Row],[Gross Revenue]]-Table19[[#This Row],[Budget]]</f>
        <v>-3135041</v>
      </c>
      <c r="U1779" s="1">
        <f>(Table19[[#This Row],[Gross Revenue]]/Table19[[#This Row],[Budget]])-1</f>
        <v>-0.78376025000000005</v>
      </c>
      <c r="V1779" t="str">
        <f t="shared" si="63"/>
        <v>90-110 minutes</v>
      </c>
      <c r="W1779">
        <f>Table19[[#This Row],[Profit]]/Table19[[#This Row],[Budget]]*100</f>
        <v>-78.376024999999998</v>
      </c>
      <c r="X1779">
        <v>3892693.5</v>
      </c>
      <c r="Y1779">
        <v>0.11726928571428571</v>
      </c>
      <c r="Z1779" t="str">
        <f t="shared" si="64"/>
        <v>Low</v>
      </c>
    </row>
    <row r="1780" spans="1:26" x14ac:dyDescent="0.2">
      <c r="A1780" t="s">
        <v>4622</v>
      </c>
      <c r="B1780" t="s">
        <v>95</v>
      </c>
      <c r="C1780" t="s">
        <v>978</v>
      </c>
      <c r="D1780">
        <v>1000</v>
      </c>
      <c r="E1780">
        <v>3185</v>
      </c>
      <c r="F1780">
        <v>192</v>
      </c>
      <c r="G1780">
        <v>5000</v>
      </c>
      <c r="H1780">
        <v>6.2</v>
      </c>
      <c r="I1780">
        <v>208</v>
      </c>
      <c r="J1780">
        <v>112</v>
      </c>
      <c r="K1780">
        <v>30691439</v>
      </c>
      <c r="L1780">
        <v>35000000</v>
      </c>
      <c r="M1780" s="2">
        <f>VLOOKUP(A1780,Sheet2!$A$1:G5504,2,0)</f>
        <v>39659</v>
      </c>
      <c r="N1780" t="str">
        <f>VLOOKUP(A1780,Sheet2!$A$1:G5504,3,0)</f>
        <v>Color</v>
      </c>
      <c r="O1780" t="str">
        <f>VLOOKUP(A1780,Sheet2!$A$1:G5504,4,0)</f>
        <v>Horror</v>
      </c>
      <c r="P1780" t="str">
        <f>VLOOKUP(A1780,Sheet2!$A$1:G5504,5,0)</f>
        <v>English</v>
      </c>
      <c r="Q1780" t="str">
        <f>VLOOKUP(A1780,Sheet2!$A$1:G5504,6,0)</f>
        <v>USA</v>
      </c>
      <c r="R1780" t="str">
        <f>VLOOKUP(A1780,Sheet2!$A$1:G5504,7,0)</f>
        <v>R</v>
      </c>
      <c r="S1780" t="str">
        <f>IF(Table19[[#This Row],[Language]]="English","English","Other language")</f>
        <v>English</v>
      </c>
      <c r="T1780">
        <f>Table19[[#This Row],[Gross Revenue]]-Table19[[#This Row],[Budget]]</f>
        <v>-4308561</v>
      </c>
      <c r="U1780" s="1">
        <f>(Table19[[#This Row],[Gross Revenue]]/Table19[[#This Row],[Budget]])-1</f>
        <v>-0.12310174285714282</v>
      </c>
      <c r="V1780" t="str">
        <f t="shared" si="63"/>
        <v>111-130 minutes</v>
      </c>
      <c r="W1780">
        <f>Table19[[#This Row],[Profit]]/Table19[[#This Row],[Budget]]*100</f>
        <v>-12.310174285714286</v>
      </c>
      <c r="X1780">
        <v>16235088</v>
      </c>
      <c r="Y1780">
        <v>1.1909079499999999</v>
      </c>
      <c r="Z1780" t="str">
        <f t="shared" si="64"/>
        <v>Medium</v>
      </c>
    </row>
    <row r="1781" spans="1:26" x14ac:dyDescent="0.2">
      <c r="A1781" t="s">
        <v>4665</v>
      </c>
      <c r="B1781" t="s">
        <v>1741</v>
      </c>
      <c r="C1781" t="s">
        <v>518</v>
      </c>
      <c r="D1781">
        <v>545</v>
      </c>
      <c r="E1781">
        <v>1574</v>
      </c>
      <c r="F1781">
        <v>80</v>
      </c>
      <c r="G1781">
        <v>0</v>
      </c>
      <c r="H1781">
        <v>6.2</v>
      </c>
      <c r="I1781">
        <v>140</v>
      </c>
      <c r="J1781">
        <v>109</v>
      </c>
      <c r="K1781">
        <v>106807667</v>
      </c>
      <c r="L1781">
        <v>45000000</v>
      </c>
      <c r="M1781" s="2">
        <f>VLOOKUP(A1781,Sheet2!$A$1:G5505,2,0)</f>
        <v>36583</v>
      </c>
      <c r="N1781" t="str">
        <f>VLOOKUP(A1781,Sheet2!$A$1:G5505,3,0)</f>
        <v>Color</v>
      </c>
      <c r="O1781" t="str">
        <f>VLOOKUP(A1781,Sheet2!$A$1:G5505,4,0)</f>
        <v>Action</v>
      </c>
      <c r="P1781" t="str">
        <f>VLOOKUP(A1781,Sheet2!$A$1:G5505,5,0)</f>
        <v>English</v>
      </c>
      <c r="Q1781" t="str">
        <f>VLOOKUP(A1781,Sheet2!$A$1:G5505,6,0)</f>
        <v>USA</v>
      </c>
      <c r="R1781" t="str">
        <f>VLOOKUP(A1781,Sheet2!$A$1:G5505,7,0)</f>
        <v>PG-13</v>
      </c>
      <c r="S1781" t="str">
        <f>IF(Table19[[#This Row],[Language]]="English","English","Other language")</f>
        <v>English</v>
      </c>
      <c r="T1781">
        <f>Table19[[#This Row],[Gross Revenue]]-Table19[[#This Row],[Budget]]</f>
        <v>61807667</v>
      </c>
      <c r="U1781" s="1">
        <f>(Table19[[#This Row],[Gross Revenue]]/Table19[[#This Row],[Budget]])-1</f>
        <v>1.3735037111111112</v>
      </c>
      <c r="V1781" t="str">
        <f t="shared" si="63"/>
        <v>90-110 minutes</v>
      </c>
      <c r="W1781">
        <f>Table19[[#This Row],[Profit]]/Table19[[#This Row],[Budget]]*100</f>
        <v>137.35037111111112</v>
      </c>
      <c r="X1781">
        <v>-1289919.5</v>
      </c>
      <c r="Y1781">
        <v>-4.8151417500000002E-2</v>
      </c>
      <c r="Z1781" t="str">
        <f t="shared" si="64"/>
        <v>High</v>
      </c>
    </row>
    <row r="1782" spans="1:26" x14ac:dyDescent="0.2">
      <c r="A1782" t="s">
        <v>3584</v>
      </c>
      <c r="B1782" t="s">
        <v>578</v>
      </c>
      <c r="C1782" t="s">
        <v>579</v>
      </c>
      <c r="D1782">
        <v>1000</v>
      </c>
      <c r="E1782">
        <v>4305</v>
      </c>
      <c r="F1782">
        <v>11</v>
      </c>
      <c r="G1782">
        <v>621</v>
      </c>
      <c r="H1782">
        <v>5</v>
      </c>
      <c r="I1782">
        <v>111</v>
      </c>
      <c r="J1782">
        <v>115</v>
      </c>
      <c r="K1782">
        <v>48472213</v>
      </c>
      <c r="L1782">
        <v>45000000</v>
      </c>
      <c r="M1782" s="2">
        <f>VLOOKUP(A1782,Sheet2!$A$1:G5506,2,0)</f>
        <v>38445</v>
      </c>
      <c r="N1782" t="str">
        <f>VLOOKUP(A1782,Sheet2!$A$1:G5506,3,0)</f>
        <v>Color</v>
      </c>
      <c r="O1782" t="str">
        <f>VLOOKUP(A1782,Sheet2!$A$1:G5506,4,0)</f>
        <v>Action</v>
      </c>
      <c r="P1782" t="str">
        <f>VLOOKUP(A1782,Sheet2!$A$1:G5506,5,0)</f>
        <v>English</v>
      </c>
      <c r="Q1782" t="str">
        <f>VLOOKUP(A1782,Sheet2!$A$1:G5506,6,0)</f>
        <v>USA</v>
      </c>
      <c r="R1782" t="str">
        <f>VLOOKUP(A1782,Sheet2!$A$1:G5506,7,0)</f>
        <v>PG-13</v>
      </c>
      <c r="S1782" t="str">
        <f>IF(Table19[[#This Row],[Language]]="English","English","Other language")</f>
        <v>English</v>
      </c>
      <c r="T1782">
        <f>Table19[[#This Row],[Gross Revenue]]-Table19[[#This Row],[Budget]]</f>
        <v>3472213</v>
      </c>
      <c r="U1782" s="1">
        <f>(Table19[[#This Row],[Gross Revenue]]/Table19[[#This Row],[Budget]])-1</f>
        <v>7.7160288888888928E-2</v>
      </c>
      <c r="V1782" t="str">
        <f t="shared" si="63"/>
        <v>111-130 minutes</v>
      </c>
      <c r="W1782">
        <f>Table19[[#This Row],[Profit]]/Table19[[#This Row],[Budget]]*100</f>
        <v>7.7160288888888884</v>
      </c>
      <c r="X1782">
        <v>-1289919.5</v>
      </c>
      <c r="Y1782">
        <v>-4.8151417500000002E-2</v>
      </c>
      <c r="Z1782" t="str">
        <f t="shared" si="64"/>
        <v>High</v>
      </c>
    </row>
    <row r="1783" spans="1:26" x14ac:dyDescent="0.2">
      <c r="A1783" t="s">
        <v>3633</v>
      </c>
      <c r="B1783" t="s">
        <v>649</v>
      </c>
      <c r="C1783" t="s">
        <v>650</v>
      </c>
      <c r="D1783">
        <v>373</v>
      </c>
      <c r="E1783">
        <v>1831</v>
      </c>
      <c r="F1783">
        <v>138</v>
      </c>
      <c r="G1783">
        <v>985</v>
      </c>
      <c r="H1783">
        <v>5.0999999999999996</v>
      </c>
      <c r="I1783">
        <v>76</v>
      </c>
      <c r="J1783">
        <v>90</v>
      </c>
      <c r="K1783">
        <v>4542775</v>
      </c>
      <c r="L1783">
        <v>6000000</v>
      </c>
      <c r="M1783" s="2">
        <f>VLOOKUP(A1783,Sheet2!$A$1:G5507,2,0)</f>
        <v>40076</v>
      </c>
      <c r="N1783" t="str">
        <f>VLOOKUP(A1783,Sheet2!$A$1:G5507,3,0)</f>
        <v>Color</v>
      </c>
      <c r="O1783" t="str">
        <f>VLOOKUP(A1783,Sheet2!$A$1:G5507,4,0)</f>
        <v>Comedy</v>
      </c>
      <c r="P1783" t="str">
        <f>VLOOKUP(A1783,Sheet2!$A$1:G5507,5,0)</f>
        <v>English</v>
      </c>
      <c r="Q1783" t="str">
        <f>VLOOKUP(A1783,Sheet2!$A$1:G5507,6,0)</f>
        <v>USA</v>
      </c>
      <c r="R1783" t="str">
        <f>VLOOKUP(A1783,Sheet2!$A$1:G5507,7,0)</f>
        <v>R</v>
      </c>
      <c r="S1783" t="str">
        <f>IF(Table19[[#This Row],[Language]]="English","English","Other language")</f>
        <v>English</v>
      </c>
      <c r="T1783">
        <f>Table19[[#This Row],[Gross Revenue]]-Table19[[#This Row],[Budget]]</f>
        <v>-1457225</v>
      </c>
      <c r="U1783" s="1">
        <f>(Table19[[#This Row],[Gross Revenue]]/Table19[[#This Row],[Budget]])-1</f>
        <v>-0.24287083333333337</v>
      </c>
      <c r="V1783" t="str">
        <f t="shared" si="63"/>
        <v>90-110 minutes</v>
      </c>
      <c r="W1783">
        <f>Table19[[#This Row],[Profit]]/Table19[[#This Row],[Budget]]*100</f>
        <v>-24.287083333333335</v>
      </c>
      <c r="X1783">
        <v>1637763</v>
      </c>
      <c r="Y1783">
        <v>0.19178668286445014</v>
      </c>
      <c r="Z1783" t="str">
        <f t="shared" si="64"/>
        <v>Low</v>
      </c>
    </row>
    <row r="1784" spans="1:26" x14ac:dyDescent="0.2">
      <c r="A1784" t="s">
        <v>5753</v>
      </c>
      <c r="B1784" t="s">
        <v>2419</v>
      </c>
      <c r="C1784" t="s">
        <v>2383</v>
      </c>
      <c r="D1784">
        <v>876</v>
      </c>
      <c r="E1784">
        <v>1518</v>
      </c>
      <c r="F1784">
        <v>108</v>
      </c>
      <c r="G1784">
        <v>0</v>
      </c>
      <c r="H1784">
        <v>7</v>
      </c>
      <c r="I1784">
        <v>124</v>
      </c>
      <c r="J1784">
        <v>88</v>
      </c>
      <c r="K1784">
        <v>2975649</v>
      </c>
      <c r="L1784">
        <v>30000000</v>
      </c>
      <c r="M1784" s="2">
        <f>VLOOKUP(A1784,Sheet2!$A$1:G5508,2,0)</f>
        <v>38745</v>
      </c>
      <c r="N1784" t="str">
        <f>VLOOKUP(A1784,Sheet2!$A$1:G5508,3,0)</f>
        <v>Color</v>
      </c>
      <c r="O1784" t="str">
        <f>VLOOKUP(A1784,Sheet2!$A$1:G5508,4,0)</f>
        <v>Biography</v>
      </c>
      <c r="P1784" t="str">
        <f>VLOOKUP(A1784,Sheet2!$A$1:G5508,5,0)</f>
        <v>English</v>
      </c>
      <c r="Q1784" t="str">
        <f>VLOOKUP(A1784,Sheet2!$A$1:G5508,6,0)</f>
        <v>UK</v>
      </c>
      <c r="R1784" t="str">
        <f>VLOOKUP(A1784,Sheet2!$A$1:G5508,7,0)</f>
        <v>PG</v>
      </c>
      <c r="S1784" t="str">
        <f>IF(Table19[[#This Row],[Language]]="English","English","Other language")</f>
        <v>English</v>
      </c>
      <c r="T1784">
        <f>Table19[[#This Row],[Gross Revenue]]-Table19[[#This Row],[Budget]]</f>
        <v>-27024351</v>
      </c>
      <c r="U1784" s="1">
        <f>(Table19[[#This Row],[Gross Revenue]]/Table19[[#This Row],[Budget]])-1</f>
        <v>-0.90081169999999999</v>
      </c>
      <c r="V1784" t="str">
        <f t="shared" si="63"/>
        <v>&lt;90 minutes</v>
      </c>
      <c r="W1784">
        <f>Table19[[#This Row],[Profit]]/Table19[[#This Row],[Budget]]*100</f>
        <v>-90.08117</v>
      </c>
      <c r="X1784">
        <v>-1289919.5</v>
      </c>
      <c r="Y1784">
        <v>-4.8151417500000002E-2</v>
      </c>
      <c r="Z1784" t="str">
        <f t="shared" si="64"/>
        <v>Medium</v>
      </c>
    </row>
    <row r="1785" spans="1:26" x14ac:dyDescent="0.2">
      <c r="A1785" t="s">
        <v>3962</v>
      </c>
      <c r="B1785" t="s">
        <v>870</v>
      </c>
      <c r="C1785" t="s">
        <v>1066</v>
      </c>
      <c r="D1785">
        <v>3000</v>
      </c>
      <c r="E1785">
        <v>4902</v>
      </c>
      <c r="F1785">
        <v>0</v>
      </c>
      <c r="G1785">
        <v>0</v>
      </c>
      <c r="H1785">
        <v>5.6</v>
      </c>
      <c r="I1785">
        <v>181</v>
      </c>
      <c r="J1785">
        <v>114</v>
      </c>
      <c r="K1785">
        <v>60874615</v>
      </c>
      <c r="L1785">
        <v>90000000</v>
      </c>
      <c r="M1785" s="2">
        <f>VLOOKUP(A1785,Sheet2!$A$1:G5509,2,0)</f>
        <v>36863</v>
      </c>
      <c r="N1785" t="str">
        <f>VLOOKUP(A1785,Sheet2!$A$1:G5509,3,0)</f>
        <v>Color</v>
      </c>
      <c r="O1785" t="str">
        <f>VLOOKUP(A1785,Sheet2!$A$1:G5509,4,0)</f>
        <v>Adventure</v>
      </c>
      <c r="P1785" t="str">
        <f>VLOOKUP(A1785,Sheet2!$A$1:G5509,5,0)</f>
        <v>English</v>
      </c>
      <c r="Q1785" t="str">
        <f>VLOOKUP(A1785,Sheet2!$A$1:G5509,6,0)</f>
        <v>USA</v>
      </c>
      <c r="R1785" t="str">
        <f>VLOOKUP(A1785,Sheet2!$A$1:G5509,7,0)</f>
        <v>PG</v>
      </c>
      <c r="S1785" t="str">
        <f>IF(Table19[[#This Row],[Language]]="English","English","Other language")</f>
        <v>English</v>
      </c>
      <c r="T1785">
        <f>Table19[[#This Row],[Gross Revenue]]-Table19[[#This Row],[Budget]]</f>
        <v>-29125385</v>
      </c>
      <c r="U1785" s="1">
        <f>(Table19[[#This Row],[Gross Revenue]]/Table19[[#This Row],[Budget]])-1</f>
        <v>-0.32361538888888886</v>
      </c>
      <c r="V1785" t="str">
        <f t="shared" si="63"/>
        <v>111-130 minutes</v>
      </c>
      <c r="W1785">
        <f>Table19[[#This Row],[Profit]]/Table19[[#This Row],[Budget]]*100</f>
        <v>-32.361538888888894</v>
      </c>
      <c r="X1785">
        <v>3892693.5</v>
      </c>
      <c r="Y1785">
        <v>0.11726928571428571</v>
      </c>
      <c r="Z1785" t="str">
        <f t="shared" si="64"/>
        <v>High</v>
      </c>
    </row>
    <row r="1786" spans="1:26" x14ac:dyDescent="0.2">
      <c r="A1786" t="s">
        <v>5985</v>
      </c>
      <c r="B1786" t="s">
        <v>1137</v>
      </c>
      <c r="C1786" t="s">
        <v>1066</v>
      </c>
      <c r="D1786">
        <v>10000</v>
      </c>
      <c r="E1786">
        <v>12760</v>
      </c>
      <c r="F1786">
        <v>0</v>
      </c>
      <c r="G1786">
        <v>0</v>
      </c>
      <c r="H1786">
        <v>7.1</v>
      </c>
      <c r="I1786">
        <v>154</v>
      </c>
      <c r="J1786">
        <v>110</v>
      </c>
      <c r="K1786">
        <v>180965237</v>
      </c>
      <c r="L1786">
        <v>80000000</v>
      </c>
      <c r="M1786" s="2">
        <f>VLOOKUP(A1786,Sheet2!$A$1:G5510,2,0)</f>
        <v>35348</v>
      </c>
      <c r="N1786" t="str">
        <f>VLOOKUP(A1786,Sheet2!$A$1:G5510,3,0)</f>
        <v>Color</v>
      </c>
      <c r="O1786" t="str">
        <f>VLOOKUP(A1786,Sheet2!$A$1:G5510,4,0)</f>
        <v>Action</v>
      </c>
      <c r="P1786" t="str">
        <f>VLOOKUP(A1786,Sheet2!$A$1:G5510,5,0)</f>
        <v>English</v>
      </c>
      <c r="Q1786" t="str">
        <f>VLOOKUP(A1786,Sheet2!$A$1:G5510,6,0)</f>
        <v>USA</v>
      </c>
      <c r="R1786" t="str">
        <f>VLOOKUP(A1786,Sheet2!$A$1:G5510,7,0)</f>
        <v>PG-13</v>
      </c>
      <c r="S1786" t="str">
        <f>IF(Table19[[#This Row],[Language]]="English","English","Other language")</f>
        <v>English</v>
      </c>
      <c r="T1786">
        <f>Table19[[#This Row],[Gross Revenue]]-Table19[[#This Row],[Budget]]</f>
        <v>100965237</v>
      </c>
      <c r="U1786" s="1">
        <f>(Table19[[#This Row],[Gross Revenue]]/Table19[[#This Row],[Budget]])-1</f>
        <v>1.2620654624999998</v>
      </c>
      <c r="V1786" t="str">
        <f t="shared" si="63"/>
        <v>90-110 minutes</v>
      </c>
      <c r="W1786">
        <f>Table19[[#This Row],[Profit]]/Table19[[#This Row],[Budget]]*100</f>
        <v>126.20654625</v>
      </c>
      <c r="X1786">
        <v>-1289919.5</v>
      </c>
      <c r="Y1786">
        <v>-4.8151417500000002E-2</v>
      </c>
      <c r="Z1786" t="str">
        <f t="shared" si="64"/>
        <v>High</v>
      </c>
    </row>
    <row r="1787" spans="1:26" x14ac:dyDescent="0.2">
      <c r="A1787" t="s">
        <v>6349</v>
      </c>
      <c r="B1787" t="s">
        <v>1137</v>
      </c>
      <c r="C1787" t="s">
        <v>2017</v>
      </c>
      <c r="D1787">
        <v>10000</v>
      </c>
      <c r="E1787">
        <v>21768</v>
      </c>
      <c r="F1787">
        <v>663</v>
      </c>
      <c r="G1787">
        <v>35000</v>
      </c>
      <c r="H1787">
        <v>7.4</v>
      </c>
      <c r="I1787">
        <v>432</v>
      </c>
      <c r="J1787">
        <v>133</v>
      </c>
      <c r="K1787">
        <v>209364921</v>
      </c>
      <c r="L1787">
        <v>145000000</v>
      </c>
      <c r="M1787" s="2">
        <f>VLOOKUP(A1787,Sheet2!$A$1:G5511,2,0)</f>
        <v>40744</v>
      </c>
      <c r="N1787" t="str">
        <f>VLOOKUP(A1787,Sheet2!$A$1:G5511,3,0)</f>
        <v>Color</v>
      </c>
      <c r="O1787" t="str">
        <f>VLOOKUP(A1787,Sheet2!$A$1:G5511,4,0)</f>
        <v>Action</v>
      </c>
      <c r="P1787" t="str">
        <f>VLOOKUP(A1787,Sheet2!$A$1:G5511,5,0)</f>
        <v>English</v>
      </c>
      <c r="Q1787" t="str">
        <f>VLOOKUP(A1787,Sheet2!$A$1:G5511,6,0)</f>
        <v>USA</v>
      </c>
      <c r="R1787" t="str">
        <f>VLOOKUP(A1787,Sheet2!$A$1:G5511,7,0)</f>
        <v>PG-13</v>
      </c>
      <c r="S1787" t="str">
        <f>IF(Table19[[#This Row],[Language]]="English","English","Other language")</f>
        <v>English</v>
      </c>
      <c r="T1787">
        <f>Table19[[#This Row],[Gross Revenue]]-Table19[[#This Row],[Budget]]</f>
        <v>64364921</v>
      </c>
      <c r="U1787" s="1">
        <f>(Table19[[#This Row],[Gross Revenue]]/Table19[[#This Row],[Budget]])-1</f>
        <v>0.44389600689655162</v>
      </c>
      <c r="V1787" t="str">
        <f t="shared" si="63"/>
        <v>131-150 minutes</v>
      </c>
      <c r="W1787">
        <f>Table19[[#This Row],[Profit]]/Table19[[#This Row],[Budget]]*100</f>
        <v>44.389600689655175</v>
      </c>
      <c r="X1787">
        <v>-1289919.5</v>
      </c>
      <c r="Y1787">
        <v>-4.8151417500000002E-2</v>
      </c>
      <c r="Z1787" t="str">
        <f t="shared" si="64"/>
        <v>High</v>
      </c>
    </row>
    <row r="1788" spans="1:26" x14ac:dyDescent="0.2">
      <c r="A1788" t="s">
        <v>6346</v>
      </c>
      <c r="B1788" t="s">
        <v>1137</v>
      </c>
      <c r="C1788" t="s">
        <v>2258</v>
      </c>
      <c r="D1788">
        <v>10000</v>
      </c>
      <c r="E1788">
        <v>21840</v>
      </c>
      <c r="F1788">
        <v>188</v>
      </c>
      <c r="G1788">
        <v>47000</v>
      </c>
      <c r="H1788">
        <v>7.4</v>
      </c>
      <c r="I1788">
        <v>465</v>
      </c>
      <c r="J1788">
        <v>131</v>
      </c>
      <c r="K1788">
        <v>195000874</v>
      </c>
      <c r="L1788">
        <v>150000000</v>
      </c>
      <c r="M1788" s="2">
        <f>VLOOKUP(A1788,Sheet2!$A$1:G5512,2,0)</f>
        <v>42304</v>
      </c>
      <c r="N1788" t="str">
        <f>VLOOKUP(A1788,Sheet2!$A$1:G5512,3,0)</f>
        <v>Color</v>
      </c>
      <c r="O1788" t="str">
        <f>VLOOKUP(A1788,Sheet2!$A$1:G5512,4,0)</f>
        <v>Action</v>
      </c>
      <c r="P1788" t="str">
        <f>VLOOKUP(A1788,Sheet2!$A$1:G5512,5,0)</f>
        <v>English</v>
      </c>
      <c r="Q1788" t="str">
        <f>VLOOKUP(A1788,Sheet2!$A$1:G5512,6,0)</f>
        <v>China</v>
      </c>
      <c r="R1788" t="str">
        <f>VLOOKUP(A1788,Sheet2!$A$1:G5512,7,0)</f>
        <v>PG-13</v>
      </c>
      <c r="S1788" t="str">
        <f>IF(Table19[[#This Row],[Language]]="English","English","Other language")</f>
        <v>English</v>
      </c>
      <c r="T1788">
        <f>Table19[[#This Row],[Gross Revenue]]-Table19[[#This Row],[Budget]]</f>
        <v>45000874</v>
      </c>
      <c r="U1788" s="1">
        <f>(Table19[[#This Row],[Gross Revenue]]/Table19[[#This Row],[Budget]])-1</f>
        <v>0.30000582666666675</v>
      </c>
      <c r="V1788" t="str">
        <f t="shared" si="63"/>
        <v>131-150 minutes</v>
      </c>
      <c r="W1788">
        <f>Table19[[#This Row],[Profit]]/Table19[[#This Row],[Budget]]*100</f>
        <v>30.000582666666663</v>
      </c>
      <c r="X1788">
        <v>-1289919.5</v>
      </c>
      <c r="Y1788">
        <v>-4.8151417500000002E-2</v>
      </c>
      <c r="Z1788" t="str">
        <f t="shared" si="64"/>
        <v>High</v>
      </c>
    </row>
    <row r="1789" spans="1:26" x14ac:dyDescent="0.2">
      <c r="A1789" t="s">
        <v>4510</v>
      </c>
      <c r="B1789" t="s">
        <v>1137</v>
      </c>
      <c r="C1789" t="s">
        <v>1458</v>
      </c>
      <c r="D1789">
        <v>10000</v>
      </c>
      <c r="E1789">
        <v>11930</v>
      </c>
      <c r="F1789">
        <v>610</v>
      </c>
      <c r="G1789">
        <v>0</v>
      </c>
      <c r="H1789">
        <v>6.1</v>
      </c>
      <c r="I1789">
        <v>237</v>
      </c>
      <c r="J1789">
        <v>123</v>
      </c>
      <c r="K1789">
        <v>215397307</v>
      </c>
      <c r="L1789">
        <v>125000000</v>
      </c>
      <c r="M1789" s="2">
        <f>VLOOKUP(A1789,Sheet2!$A$1:G5513,2,0)</f>
        <v>36699</v>
      </c>
      <c r="N1789" t="str">
        <f>VLOOKUP(A1789,Sheet2!$A$1:G5513,3,0)</f>
        <v>Color</v>
      </c>
      <c r="O1789" t="str">
        <f>VLOOKUP(A1789,Sheet2!$A$1:G5513,4,0)</f>
        <v>Action</v>
      </c>
      <c r="P1789" t="str">
        <f>VLOOKUP(A1789,Sheet2!$A$1:G5513,5,0)</f>
        <v>English</v>
      </c>
      <c r="Q1789" t="str">
        <f>VLOOKUP(A1789,Sheet2!$A$1:G5513,6,0)</f>
        <v>USA</v>
      </c>
      <c r="R1789" t="str">
        <f>VLOOKUP(A1789,Sheet2!$A$1:G5513,7,0)</f>
        <v>PG-13</v>
      </c>
      <c r="S1789" t="str">
        <f>IF(Table19[[#This Row],[Language]]="English","English","Other language")</f>
        <v>English</v>
      </c>
      <c r="T1789">
        <f>Table19[[#This Row],[Gross Revenue]]-Table19[[#This Row],[Budget]]</f>
        <v>90397307</v>
      </c>
      <c r="U1789" s="1">
        <f>(Table19[[#This Row],[Gross Revenue]]/Table19[[#This Row],[Budget]])-1</f>
        <v>0.72317845600000008</v>
      </c>
      <c r="V1789" t="str">
        <f t="shared" si="63"/>
        <v>111-130 minutes</v>
      </c>
      <c r="W1789">
        <f>Table19[[#This Row],[Profit]]/Table19[[#This Row],[Budget]]*100</f>
        <v>72.317845599999998</v>
      </c>
      <c r="X1789">
        <v>-1289919.5</v>
      </c>
      <c r="Y1789">
        <v>-4.8151417500000002E-2</v>
      </c>
      <c r="Z1789" t="str">
        <f t="shared" si="64"/>
        <v>High</v>
      </c>
    </row>
    <row r="1790" spans="1:26" x14ac:dyDescent="0.2">
      <c r="A1790" t="s">
        <v>5658</v>
      </c>
      <c r="B1790" t="s">
        <v>1276</v>
      </c>
      <c r="C1790" t="s">
        <v>2451</v>
      </c>
      <c r="D1790">
        <v>22000</v>
      </c>
      <c r="E1790">
        <v>34817</v>
      </c>
      <c r="F1790">
        <v>14000</v>
      </c>
      <c r="G1790">
        <v>0</v>
      </c>
      <c r="H1790">
        <v>6.9</v>
      </c>
      <c r="I1790">
        <v>310</v>
      </c>
      <c r="J1790">
        <v>124</v>
      </c>
      <c r="K1790">
        <v>133382309</v>
      </c>
      <c r="L1790">
        <v>150000000</v>
      </c>
      <c r="M1790" s="2">
        <f>VLOOKUP(A1790,Sheet2!$A$1:G5514,2,0)</f>
        <v>39031</v>
      </c>
      <c r="N1790" t="str">
        <f>VLOOKUP(A1790,Sheet2!$A$1:G5514,3,0)</f>
        <v>Color</v>
      </c>
      <c r="O1790" t="str">
        <f>VLOOKUP(A1790,Sheet2!$A$1:G5514,4,0)</f>
        <v>Action</v>
      </c>
      <c r="P1790" t="str">
        <f>VLOOKUP(A1790,Sheet2!$A$1:G5514,5,0)</f>
        <v>English</v>
      </c>
      <c r="Q1790" t="str">
        <f>VLOOKUP(A1790,Sheet2!$A$1:G5514,6,0)</f>
        <v>USA</v>
      </c>
      <c r="R1790" t="str">
        <f>VLOOKUP(A1790,Sheet2!$A$1:G5514,7,0)</f>
        <v>PG-13</v>
      </c>
      <c r="S1790" t="str">
        <f>IF(Table19[[#This Row],[Language]]="English","English","Other language")</f>
        <v>English</v>
      </c>
      <c r="T1790">
        <f>Table19[[#This Row],[Gross Revenue]]-Table19[[#This Row],[Budget]]</f>
        <v>-16617691</v>
      </c>
      <c r="U1790" s="1">
        <f>(Table19[[#This Row],[Gross Revenue]]/Table19[[#This Row],[Budget]])-1</f>
        <v>-0.11078460666666667</v>
      </c>
      <c r="V1790" t="str">
        <f t="shared" si="63"/>
        <v>111-130 minutes</v>
      </c>
      <c r="W1790">
        <f>Table19[[#This Row],[Profit]]/Table19[[#This Row],[Budget]]*100</f>
        <v>-11.078460666666667</v>
      </c>
      <c r="X1790">
        <v>-1289919.5</v>
      </c>
      <c r="Y1790">
        <v>-4.8151417500000002E-2</v>
      </c>
      <c r="Z1790" t="str">
        <f t="shared" si="64"/>
        <v>High</v>
      </c>
    </row>
    <row r="1791" spans="1:26" x14ac:dyDescent="0.2">
      <c r="A1791" t="s">
        <v>6995</v>
      </c>
      <c r="B1791" t="s">
        <v>427</v>
      </c>
      <c r="C1791" t="s">
        <v>3224</v>
      </c>
      <c r="D1791">
        <v>963</v>
      </c>
      <c r="E1791">
        <v>1694</v>
      </c>
      <c r="F1791">
        <v>0</v>
      </c>
      <c r="G1791">
        <v>278</v>
      </c>
      <c r="H1791">
        <v>7.2</v>
      </c>
      <c r="I1791">
        <v>35</v>
      </c>
      <c r="J1791">
        <v>123</v>
      </c>
      <c r="K1791">
        <v>26893</v>
      </c>
      <c r="L1791">
        <v>1600000</v>
      </c>
      <c r="M1791" s="2">
        <f>VLOOKUP(A1791,Sheet2!$A$1:G5515,2,0)</f>
        <v>25489</v>
      </c>
      <c r="N1791" t="str">
        <f>VLOOKUP(A1791,Sheet2!$A$1:G5515,3,0)</f>
        <v>Color</v>
      </c>
      <c r="O1791" t="str">
        <f>VLOOKUP(A1791,Sheet2!$A$1:G5515,4,0)</f>
        <v>Crime</v>
      </c>
      <c r="P1791" t="str">
        <f>VLOOKUP(A1791,Sheet2!$A$1:G5515,5,0)</f>
        <v>French</v>
      </c>
      <c r="Q1791" t="str">
        <f>VLOOKUP(A1791,Sheet2!$A$1:G5515,6,0)</f>
        <v>France</v>
      </c>
      <c r="R1791" t="str">
        <f>VLOOKUP(A1791,Sheet2!$A$1:G5515,7,0)</f>
        <v>R</v>
      </c>
      <c r="S1791" t="str">
        <f>IF(Table19[[#This Row],[Language]]="English","English","Other language")</f>
        <v>Other language</v>
      </c>
      <c r="T1791">
        <f>Table19[[#This Row],[Gross Revenue]]-Table19[[#This Row],[Budget]]</f>
        <v>-1573107</v>
      </c>
      <c r="U1791" s="1">
        <f>(Table19[[#This Row],[Gross Revenue]]/Table19[[#This Row],[Budget]])-1</f>
        <v>-0.98319187500000005</v>
      </c>
      <c r="V1791" t="str">
        <f t="shared" si="63"/>
        <v>111-130 minutes</v>
      </c>
      <c r="W1791">
        <f>Table19[[#This Row],[Profit]]/Table19[[#This Row],[Budget]]*100</f>
        <v>-98.319187499999998</v>
      </c>
      <c r="X1791">
        <v>-74533.5</v>
      </c>
      <c r="Y1791">
        <v>-7.4856785714285719E-3</v>
      </c>
      <c r="Z1791" t="str">
        <f t="shared" si="64"/>
        <v>Low</v>
      </c>
    </row>
    <row r="1792" spans="1:26" x14ac:dyDescent="0.2">
      <c r="A1792" t="s">
        <v>5082</v>
      </c>
      <c r="B1792" t="s">
        <v>968</v>
      </c>
      <c r="C1792" t="s">
        <v>562</v>
      </c>
      <c r="D1792">
        <v>18000</v>
      </c>
      <c r="E1792">
        <v>19065</v>
      </c>
      <c r="F1792">
        <v>0</v>
      </c>
      <c r="G1792">
        <v>720</v>
      </c>
      <c r="H1792">
        <v>6.5</v>
      </c>
      <c r="I1792">
        <v>23</v>
      </c>
      <c r="J1792">
        <v>129</v>
      </c>
      <c r="K1792">
        <v>16153600</v>
      </c>
      <c r="L1792">
        <v>10000000</v>
      </c>
      <c r="M1792" s="2">
        <f>VLOOKUP(A1792,Sheet2!$A$1:G5516,2,0)</f>
        <v>32935</v>
      </c>
      <c r="N1792" t="str">
        <f>VLOOKUP(A1792,Sheet2!$A$1:G5516,3,0)</f>
        <v>Color</v>
      </c>
      <c r="O1792" t="str">
        <f>VLOOKUP(A1792,Sheet2!$A$1:G5516,4,0)</f>
        <v>Drama</v>
      </c>
      <c r="P1792" t="str">
        <f>VLOOKUP(A1792,Sheet2!$A$1:G5516,5,0)</f>
        <v>English</v>
      </c>
      <c r="Q1792" t="str">
        <f>VLOOKUP(A1792,Sheet2!$A$1:G5516,6,0)</f>
        <v>USA</v>
      </c>
      <c r="R1792" t="str">
        <f>VLOOKUP(A1792,Sheet2!$A$1:G5516,7,0)</f>
        <v>R</v>
      </c>
      <c r="S1792" t="str">
        <f>IF(Table19[[#This Row],[Language]]="English","English","Other language")</f>
        <v>English</v>
      </c>
      <c r="T1792">
        <f>Table19[[#This Row],[Gross Revenue]]-Table19[[#This Row],[Budget]]</f>
        <v>6153600</v>
      </c>
      <c r="U1792" s="1">
        <f>(Table19[[#This Row],[Gross Revenue]]/Table19[[#This Row],[Budget]])-1</f>
        <v>0.61535999999999991</v>
      </c>
      <c r="V1792" t="str">
        <f t="shared" si="63"/>
        <v>111-130 minutes</v>
      </c>
      <c r="W1792">
        <f>Table19[[#This Row],[Profit]]/Table19[[#This Row],[Budget]]*100</f>
        <v>61.536000000000001</v>
      </c>
      <c r="X1792">
        <v>-434215.5</v>
      </c>
      <c r="Y1792">
        <v>-0.10115100772200772</v>
      </c>
      <c r="Z1792" t="str">
        <f t="shared" si="64"/>
        <v>Low</v>
      </c>
    </row>
    <row r="1793" spans="1:26" x14ac:dyDescent="0.2">
      <c r="A1793" t="s">
        <v>7006</v>
      </c>
      <c r="B1793" t="s">
        <v>3230</v>
      </c>
      <c r="C1793" t="s">
        <v>3231</v>
      </c>
      <c r="D1793">
        <v>309</v>
      </c>
      <c r="E1793">
        <v>352</v>
      </c>
      <c r="F1793">
        <v>0</v>
      </c>
      <c r="G1793">
        <v>0</v>
      </c>
      <c r="H1793">
        <v>8.6</v>
      </c>
      <c r="I1793">
        <v>120</v>
      </c>
      <c r="J1793">
        <v>87</v>
      </c>
      <c r="K1793">
        <v>163245</v>
      </c>
      <c r="L1793">
        <v>1500000</v>
      </c>
      <c r="M1793" s="2">
        <f>VLOOKUP(A1793,Sheet2!$A$1:G5517,2,0)</f>
        <v>13430</v>
      </c>
      <c r="N1793" t="str">
        <f>VLOOKUP(A1793,Sheet2!$A$1:G5517,3,0)</f>
        <v>Black and White</v>
      </c>
      <c r="O1793" t="str">
        <f>VLOOKUP(A1793,Sheet2!$A$1:G5517,4,0)</f>
        <v>Comedy</v>
      </c>
      <c r="P1793" t="str">
        <f>VLOOKUP(A1793,Sheet2!$A$1:G5517,5,0)</f>
        <v>English</v>
      </c>
      <c r="Q1793" t="str">
        <f>VLOOKUP(A1793,Sheet2!$A$1:G5517,6,0)</f>
        <v>USA</v>
      </c>
      <c r="R1793" t="str">
        <f>VLOOKUP(A1793,Sheet2!$A$1:G5517,7,0)</f>
        <v>G</v>
      </c>
      <c r="S1793" t="str">
        <f>IF(Table19[[#This Row],[Language]]="English","English","Other language")</f>
        <v>English</v>
      </c>
      <c r="T1793">
        <f>Table19[[#This Row],[Gross Revenue]]-Table19[[#This Row],[Budget]]</f>
        <v>-1336755</v>
      </c>
      <c r="U1793" s="1">
        <f>(Table19[[#This Row],[Gross Revenue]]/Table19[[#This Row],[Budget]])-1</f>
        <v>-0.89117000000000002</v>
      </c>
      <c r="V1793" t="str">
        <f t="shared" si="63"/>
        <v>&lt;90 minutes</v>
      </c>
      <c r="W1793">
        <f>Table19[[#This Row],[Profit]]/Table19[[#This Row],[Budget]]*100</f>
        <v>-89.117000000000004</v>
      </c>
      <c r="X1793">
        <v>1637763</v>
      </c>
      <c r="Y1793">
        <v>0.19178668286445014</v>
      </c>
      <c r="Z1793" t="str">
        <f t="shared" si="64"/>
        <v>Low</v>
      </c>
    </row>
    <row r="1794" spans="1:26" x14ac:dyDescent="0.2">
      <c r="A1794" t="s">
        <v>6173</v>
      </c>
      <c r="B1794" t="s">
        <v>2790</v>
      </c>
      <c r="C1794" t="s">
        <v>2791</v>
      </c>
      <c r="D1794">
        <v>809</v>
      </c>
      <c r="E1794">
        <v>1651</v>
      </c>
      <c r="F1794">
        <v>2</v>
      </c>
      <c r="G1794">
        <v>815</v>
      </c>
      <c r="H1794">
        <v>7.3</v>
      </c>
      <c r="I1794">
        <v>78</v>
      </c>
      <c r="J1794">
        <v>120</v>
      </c>
      <c r="K1794">
        <v>634277</v>
      </c>
      <c r="L1794">
        <v>16000000</v>
      </c>
      <c r="M1794" s="2">
        <f>VLOOKUP(A1794,Sheet2!$A$1:G5518,2,0)</f>
        <v>39319</v>
      </c>
      <c r="N1794" t="str">
        <f>VLOOKUP(A1794,Sheet2!$A$1:G5518,3,0)</f>
        <v>Color</v>
      </c>
      <c r="O1794" t="str">
        <f>VLOOKUP(A1794,Sheet2!$A$1:G5518,4,0)</f>
        <v>Comedy</v>
      </c>
      <c r="P1794" t="str">
        <f>VLOOKUP(A1794,Sheet2!$A$1:G5518,5,0)</f>
        <v>French</v>
      </c>
      <c r="Q1794" t="str">
        <f>VLOOKUP(A1794,Sheet2!$A$1:G5518,6,0)</f>
        <v>France</v>
      </c>
      <c r="R1794" t="str">
        <f>VLOOKUP(A1794,Sheet2!$A$1:G5518,7,0)</f>
        <v>PG-13</v>
      </c>
      <c r="S1794" t="str">
        <f>IF(Table19[[#This Row],[Language]]="English","English","Other language")</f>
        <v>Other language</v>
      </c>
      <c r="T1794">
        <f>Table19[[#This Row],[Gross Revenue]]-Table19[[#This Row],[Budget]]</f>
        <v>-15365723</v>
      </c>
      <c r="U1794" s="1">
        <f>(Table19[[#This Row],[Gross Revenue]]/Table19[[#This Row],[Budget]])-1</f>
        <v>-0.96035768749999995</v>
      </c>
      <c r="V1794" t="str">
        <f t="shared" ref="V1794:V1857" si="65">IF(J1794="","",IF(J1794&lt;90,"&lt;90 minutes",IF(J1794&lt;=110,"90-110 minutes",IF(J1794&lt;=130,"111-130 minutes",IF(J1794&lt;=150,"131-150 minutes","&gt;150 minutes")))))</f>
        <v>111-130 minutes</v>
      </c>
      <c r="W1794">
        <f>Table19[[#This Row],[Profit]]/Table19[[#This Row],[Budget]]*100</f>
        <v>-96.035768749999988</v>
      </c>
      <c r="X1794">
        <v>1637763</v>
      </c>
      <c r="Y1794">
        <v>0.19178668286445014</v>
      </c>
      <c r="Z1794" t="str">
        <f t="shared" ref="Z1794:Z1857" si="66">IF(L1794="","",IF(L1794&lt;=$AA$26,"Low",IF(L1794&lt;=$AA$28,"Medium","High")))</f>
        <v>Medium</v>
      </c>
    </row>
    <row r="1795" spans="1:26" x14ac:dyDescent="0.2">
      <c r="A1795" t="s">
        <v>4096</v>
      </c>
      <c r="B1795" t="s">
        <v>1216</v>
      </c>
      <c r="C1795" t="s">
        <v>1217</v>
      </c>
      <c r="D1795">
        <v>670</v>
      </c>
      <c r="E1795">
        <v>1562</v>
      </c>
      <c r="F1795">
        <v>18</v>
      </c>
      <c r="G1795">
        <v>284</v>
      </c>
      <c r="H1795">
        <v>5.8</v>
      </c>
      <c r="I1795">
        <v>16</v>
      </c>
      <c r="J1795">
        <v>102</v>
      </c>
      <c r="K1795">
        <v>15593</v>
      </c>
      <c r="L1795">
        <v>21000000</v>
      </c>
      <c r="M1795" s="2">
        <f>VLOOKUP(A1795,Sheet2!$A$1:G5519,2,0)</f>
        <v>36394</v>
      </c>
      <c r="N1795" t="str">
        <f>VLOOKUP(A1795,Sheet2!$A$1:G5519,3,0)</f>
        <v>Color</v>
      </c>
      <c r="O1795" t="str">
        <f>VLOOKUP(A1795,Sheet2!$A$1:G5519,4,0)</f>
        <v>Comedy</v>
      </c>
      <c r="P1795" t="str">
        <f>VLOOKUP(A1795,Sheet2!$A$1:G5519,5,0)</f>
        <v>English</v>
      </c>
      <c r="Q1795" t="str">
        <f>VLOOKUP(A1795,Sheet2!$A$1:G5519,6,0)</f>
        <v>USA</v>
      </c>
      <c r="R1795" t="str">
        <f>VLOOKUP(A1795,Sheet2!$A$1:G5519,7,0)</f>
        <v>PG-13</v>
      </c>
      <c r="S1795" t="str">
        <f>IF(Table19[[#This Row],[Language]]="English","English","Other language")</f>
        <v>English</v>
      </c>
      <c r="T1795">
        <f>Table19[[#This Row],[Gross Revenue]]-Table19[[#This Row],[Budget]]</f>
        <v>-20984407</v>
      </c>
      <c r="U1795" s="1">
        <f>(Table19[[#This Row],[Gross Revenue]]/Table19[[#This Row],[Budget]])-1</f>
        <v>-0.99925747619047622</v>
      </c>
      <c r="V1795" t="str">
        <f t="shared" si="65"/>
        <v>90-110 minutes</v>
      </c>
      <c r="W1795">
        <f>Table19[[#This Row],[Profit]]/Table19[[#This Row],[Budget]]*100</f>
        <v>-99.925747619047627</v>
      </c>
      <c r="X1795">
        <v>1637763</v>
      </c>
      <c r="Y1795">
        <v>0.19178668286445014</v>
      </c>
      <c r="Z1795" t="str">
        <f t="shared" si="66"/>
        <v>Medium</v>
      </c>
    </row>
    <row r="1796" spans="1:26" x14ac:dyDescent="0.2">
      <c r="A1796" t="s">
        <v>3831</v>
      </c>
      <c r="B1796" t="s">
        <v>912</v>
      </c>
      <c r="C1796" t="s">
        <v>913</v>
      </c>
      <c r="D1796">
        <v>589</v>
      </c>
      <c r="E1796">
        <v>2705</v>
      </c>
      <c r="F1796">
        <v>10</v>
      </c>
      <c r="G1796">
        <v>0</v>
      </c>
      <c r="H1796">
        <v>5.4</v>
      </c>
      <c r="I1796">
        <v>49</v>
      </c>
      <c r="J1796">
        <v>98</v>
      </c>
      <c r="K1796">
        <v>10429707</v>
      </c>
      <c r="L1796">
        <v>5000000</v>
      </c>
      <c r="M1796" s="2">
        <f>VLOOKUP(A1796,Sheet2!$A$1:G5520,2,0)</f>
        <v>41951</v>
      </c>
      <c r="N1796" t="str">
        <f>VLOOKUP(A1796,Sheet2!$A$1:G5520,3,0)</f>
        <v>Color</v>
      </c>
      <c r="O1796" t="str">
        <f>VLOOKUP(A1796,Sheet2!$A$1:G5520,4,0)</f>
        <v>Comedy</v>
      </c>
      <c r="P1796" t="str">
        <f>VLOOKUP(A1796,Sheet2!$A$1:G5520,5,0)</f>
        <v>English</v>
      </c>
      <c r="Q1796" t="str">
        <f>VLOOKUP(A1796,Sheet2!$A$1:G5520,6,0)</f>
        <v>USA</v>
      </c>
      <c r="R1796" t="str">
        <f>VLOOKUP(A1796,Sheet2!$A$1:G5520,7,0)</f>
        <v>PG</v>
      </c>
      <c r="S1796" t="str">
        <f>IF(Table19[[#This Row],[Language]]="English","English","Other language")</f>
        <v>English</v>
      </c>
      <c r="T1796">
        <f>Table19[[#This Row],[Gross Revenue]]-Table19[[#This Row],[Budget]]</f>
        <v>5429707</v>
      </c>
      <c r="U1796" s="1">
        <f>(Table19[[#This Row],[Gross Revenue]]/Table19[[#This Row],[Budget]])-1</f>
        <v>1.0859413999999998</v>
      </c>
      <c r="V1796" t="str">
        <f t="shared" si="65"/>
        <v>90-110 minutes</v>
      </c>
      <c r="W1796">
        <f>Table19[[#This Row],[Profit]]/Table19[[#This Row],[Budget]]*100</f>
        <v>108.59414000000001</v>
      </c>
      <c r="X1796">
        <v>1637763</v>
      </c>
      <c r="Y1796">
        <v>0.19178668286445014</v>
      </c>
      <c r="Z1796" t="str">
        <f t="shared" si="66"/>
        <v>Low</v>
      </c>
    </row>
    <row r="1797" spans="1:26" x14ac:dyDescent="0.2">
      <c r="A1797" t="s">
        <v>4895</v>
      </c>
      <c r="B1797" t="s">
        <v>433</v>
      </c>
      <c r="C1797" t="s">
        <v>1453</v>
      </c>
      <c r="D1797">
        <v>8000</v>
      </c>
      <c r="E1797">
        <v>12850</v>
      </c>
      <c r="F1797">
        <v>179</v>
      </c>
      <c r="G1797">
        <v>0</v>
      </c>
      <c r="H1797">
        <v>6.4</v>
      </c>
      <c r="I1797">
        <v>141</v>
      </c>
      <c r="J1797">
        <v>117</v>
      </c>
      <c r="K1797">
        <v>63695760</v>
      </c>
      <c r="L1797">
        <v>65000000</v>
      </c>
      <c r="M1797" s="2">
        <f>VLOOKUP(A1797,Sheet2!$A$1:G5521,2,0)</f>
        <v>37845</v>
      </c>
      <c r="N1797" t="str">
        <f>VLOOKUP(A1797,Sheet2!$A$1:G5521,3,0)</f>
        <v>Color</v>
      </c>
      <c r="O1797" t="str">
        <f>VLOOKUP(A1797,Sheet2!$A$1:G5521,4,0)</f>
        <v>Drama</v>
      </c>
      <c r="P1797" t="str">
        <f>VLOOKUP(A1797,Sheet2!$A$1:G5521,5,0)</f>
        <v>English</v>
      </c>
      <c r="Q1797" t="str">
        <f>VLOOKUP(A1797,Sheet2!$A$1:G5521,6,0)</f>
        <v>USA</v>
      </c>
      <c r="R1797" t="str">
        <f>VLOOKUP(A1797,Sheet2!$A$1:G5521,7,0)</f>
        <v>PG-13</v>
      </c>
      <c r="S1797" t="str">
        <f>IF(Table19[[#This Row],[Language]]="English","English","Other language")</f>
        <v>English</v>
      </c>
      <c r="T1797">
        <f>Table19[[#This Row],[Gross Revenue]]-Table19[[#This Row],[Budget]]</f>
        <v>-1304240</v>
      </c>
      <c r="U1797" s="1">
        <f>(Table19[[#This Row],[Gross Revenue]]/Table19[[#This Row],[Budget]])-1</f>
        <v>-2.0065230769230724E-2</v>
      </c>
      <c r="V1797" t="str">
        <f t="shared" si="65"/>
        <v>111-130 minutes</v>
      </c>
      <c r="W1797">
        <f>Table19[[#This Row],[Profit]]/Table19[[#This Row],[Budget]]*100</f>
        <v>-2.0065230769230769</v>
      </c>
      <c r="X1797">
        <v>-434215.5</v>
      </c>
      <c r="Y1797">
        <v>-0.10115100772200772</v>
      </c>
      <c r="Z1797" t="str">
        <f t="shared" si="66"/>
        <v>High</v>
      </c>
    </row>
    <row r="1798" spans="1:26" x14ac:dyDescent="0.2">
      <c r="A1798" t="s">
        <v>6605</v>
      </c>
      <c r="B1798" t="s">
        <v>3023</v>
      </c>
      <c r="C1798" t="s">
        <v>3024</v>
      </c>
      <c r="D1798">
        <v>331</v>
      </c>
      <c r="E1798">
        <v>387</v>
      </c>
      <c r="F1798">
        <v>58</v>
      </c>
      <c r="G1798">
        <v>0</v>
      </c>
      <c r="H1798">
        <v>7.7</v>
      </c>
      <c r="I1798">
        <v>64</v>
      </c>
      <c r="J1798">
        <v>113</v>
      </c>
      <c r="K1798">
        <v>146402</v>
      </c>
      <c r="L1798">
        <v>4000000</v>
      </c>
      <c r="M1798" s="2">
        <f>VLOOKUP(A1798,Sheet2!$A$1:G5522,2,0)</f>
        <v>37387</v>
      </c>
      <c r="N1798" t="str">
        <f>VLOOKUP(A1798,Sheet2!$A$1:G5522,3,0)</f>
        <v>Color</v>
      </c>
      <c r="O1798" t="str">
        <f>VLOOKUP(A1798,Sheet2!$A$1:G5522,4,0)</f>
        <v>Comedy</v>
      </c>
      <c r="P1798" t="str">
        <f>VLOOKUP(A1798,Sheet2!$A$1:G5522,5,0)</f>
        <v>Spanish</v>
      </c>
      <c r="Q1798" t="str">
        <f>VLOOKUP(A1798,Sheet2!$A$1:G5522,6,0)</f>
        <v>Spain</v>
      </c>
      <c r="R1798" t="str">
        <f>VLOOKUP(A1798,Sheet2!$A$1:G5522,7,0)</f>
        <v>R</v>
      </c>
      <c r="S1798" t="str">
        <f>IF(Table19[[#This Row],[Language]]="English","English","Other language")</f>
        <v>Other language</v>
      </c>
      <c r="T1798">
        <f>Table19[[#This Row],[Gross Revenue]]-Table19[[#This Row],[Budget]]</f>
        <v>-3853598</v>
      </c>
      <c r="U1798" s="1">
        <f>(Table19[[#This Row],[Gross Revenue]]/Table19[[#This Row],[Budget]])-1</f>
        <v>-0.96339949999999996</v>
      </c>
      <c r="V1798" t="str">
        <f t="shared" si="65"/>
        <v>111-130 minutes</v>
      </c>
      <c r="W1798">
        <f>Table19[[#This Row],[Profit]]/Table19[[#This Row],[Budget]]*100</f>
        <v>-96.339950000000002</v>
      </c>
      <c r="X1798">
        <v>1637763</v>
      </c>
      <c r="Y1798">
        <v>0.19178668286445014</v>
      </c>
      <c r="Z1798" t="str">
        <f t="shared" si="66"/>
        <v>Low</v>
      </c>
    </row>
    <row r="1799" spans="1:26" x14ac:dyDescent="0.2">
      <c r="A1799" t="s">
        <v>4509</v>
      </c>
      <c r="B1799" t="s">
        <v>1486</v>
      </c>
      <c r="C1799" t="s">
        <v>1277</v>
      </c>
      <c r="D1799">
        <v>695</v>
      </c>
      <c r="E1799">
        <v>2530</v>
      </c>
      <c r="F1799">
        <v>420</v>
      </c>
      <c r="G1799">
        <v>666</v>
      </c>
      <c r="H1799">
        <v>6.1</v>
      </c>
      <c r="I1799">
        <v>29</v>
      </c>
      <c r="J1799">
        <v>97</v>
      </c>
      <c r="K1799">
        <v>41067398</v>
      </c>
      <c r="L1799">
        <v>25000000</v>
      </c>
      <c r="M1799" s="2">
        <f>VLOOKUP(A1799,Sheet2!$A$1:G5523,2,0)</f>
        <v>35502</v>
      </c>
      <c r="N1799" t="str">
        <f>VLOOKUP(A1799,Sheet2!$A$1:G5523,3,0)</f>
        <v>Color</v>
      </c>
      <c r="O1799" t="str">
        <f>VLOOKUP(A1799,Sheet2!$A$1:G5523,4,0)</f>
        <v>Action</v>
      </c>
      <c r="P1799" t="str">
        <f>VLOOKUP(A1799,Sheet2!$A$1:G5523,5,0)</f>
        <v>English</v>
      </c>
      <c r="Q1799" t="str">
        <f>VLOOKUP(A1799,Sheet2!$A$1:G5523,6,0)</f>
        <v>USA</v>
      </c>
      <c r="R1799" t="str">
        <f>VLOOKUP(A1799,Sheet2!$A$1:G5523,7,0)</f>
        <v>R</v>
      </c>
      <c r="S1799" t="str">
        <f>IF(Table19[[#This Row],[Language]]="English","English","Other language")</f>
        <v>English</v>
      </c>
      <c r="T1799">
        <f>Table19[[#This Row],[Gross Revenue]]-Table19[[#This Row],[Budget]]</f>
        <v>16067398</v>
      </c>
      <c r="U1799" s="1">
        <f>(Table19[[#This Row],[Gross Revenue]]/Table19[[#This Row],[Budget]])-1</f>
        <v>0.64269591999999998</v>
      </c>
      <c r="V1799" t="str">
        <f t="shared" si="65"/>
        <v>90-110 minutes</v>
      </c>
      <c r="W1799">
        <f>Table19[[#This Row],[Profit]]/Table19[[#This Row],[Budget]]*100</f>
        <v>64.269592000000003</v>
      </c>
      <c r="X1799">
        <v>-1289919.5</v>
      </c>
      <c r="Y1799">
        <v>-4.8151417500000002E-2</v>
      </c>
      <c r="Z1799" t="str">
        <f t="shared" si="66"/>
        <v>Medium</v>
      </c>
    </row>
    <row r="1800" spans="1:26" x14ac:dyDescent="0.2">
      <c r="A1800" t="s">
        <v>3946</v>
      </c>
      <c r="B1800" t="s">
        <v>396</v>
      </c>
      <c r="C1800" t="s">
        <v>1045</v>
      </c>
      <c r="D1800">
        <v>584</v>
      </c>
      <c r="E1800">
        <v>1132</v>
      </c>
      <c r="F1800">
        <v>29</v>
      </c>
      <c r="G1800">
        <v>617</v>
      </c>
      <c r="H1800">
        <v>5.6</v>
      </c>
      <c r="I1800">
        <v>40</v>
      </c>
      <c r="J1800">
        <v>105</v>
      </c>
      <c r="K1800">
        <v>35324232</v>
      </c>
      <c r="L1800">
        <v>68000000</v>
      </c>
      <c r="M1800" s="2">
        <f>VLOOKUP(A1800,Sheet2!$A$1:G5524,2,0)</f>
        <v>34930</v>
      </c>
      <c r="N1800" t="str">
        <f>VLOOKUP(A1800,Sheet2!$A$1:G5524,3,0)</f>
        <v>Color</v>
      </c>
      <c r="O1800" t="str">
        <f>VLOOKUP(A1800,Sheet2!$A$1:G5524,4,0)</f>
        <v>Action</v>
      </c>
      <c r="P1800" t="str">
        <f>VLOOKUP(A1800,Sheet2!$A$1:G5524,5,0)</f>
        <v>English</v>
      </c>
      <c r="Q1800" t="str">
        <f>VLOOKUP(A1800,Sheet2!$A$1:G5524,6,0)</f>
        <v>USA</v>
      </c>
      <c r="R1800" t="str">
        <f>VLOOKUP(A1800,Sheet2!$A$1:G5524,7,0)</f>
        <v>R</v>
      </c>
      <c r="S1800" t="str">
        <f>IF(Table19[[#This Row],[Language]]="English","English","Other language")</f>
        <v>English</v>
      </c>
      <c r="T1800">
        <f>Table19[[#This Row],[Gross Revenue]]-Table19[[#This Row],[Budget]]</f>
        <v>-32675768</v>
      </c>
      <c r="U1800" s="1">
        <f>(Table19[[#This Row],[Gross Revenue]]/Table19[[#This Row],[Budget]])-1</f>
        <v>-0.48052600000000001</v>
      </c>
      <c r="V1800" t="str">
        <f t="shared" si="65"/>
        <v>90-110 minutes</v>
      </c>
      <c r="W1800">
        <f>Table19[[#This Row],[Profit]]/Table19[[#This Row],[Budget]]*100</f>
        <v>-48.052599999999998</v>
      </c>
      <c r="X1800">
        <v>-1289919.5</v>
      </c>
      <c r="Y1800">
        <v>-4.8151417500000002E-2</v>
      </c>
      <c r="Z1800" t="str">
        <f t="shared" si="66"/>
        <v>High</v>
      </c>
    </row>
    <row r="1801" spans="1:26" x14ac:dyDescent="0.2">
      <c r="A1801" t="s">
        <v>6538</v>
      </c>
      <c r="B1801" t="s">
        <v>1276</v>
      </c>
      <c r="C1801" t="s">
        <v>2897</v>
      </c>
      <c r="D1801">
        <v>22000</v>
      </c>
      <c r="E1801">
        <v>53094</v>
      </c>
      <c r="F1801">
        <v>152</v>
      </c>
      <c r="G1801">
        <v>27000</v>
      </c>
      <c r="H1801">
        <v>7.6</v>
      </c>
      <c r="I1801">
        <v>419</v>
      </c>
      <c r="J1801">
        <v>133</v>
      </c>
      <c r="K1801">
        <v>75605492</v>
      </c>
      <c r="L1801">
        <v>50000000</v>
      </c>
      <c r="M1801" s="2">
        <f>VLOOKUP(A1801,Sheet2!$A$1:G5525,2,0)</f>
        <v>40830</v>
      </c>
      <c r="N1801" t="str">
        <f>VLOOKUP(A1801,Sheet2!$A$1:G5525,3,0)</f>
        <v>Color</v>
      </c>
      <c r="O1801" t="str">
        <f>VLOOKUP(A1801,Sheet2!$A$1:G5525,4,0)</f>
        <v>Biography</v>
      </c>
      <c r="P1801" t="str">
        <f>VLOOKUP(A1801,Sheet2!$A$1:G5525,5,0)</f>
        <v>English</v>
      </c>
      <c r="Q1801" t="str">
        <f>VLOOKUP(A1801,Sheet2!$A$1:G5525,6,0)</f>
        <v>USA</v>
      </c>
      <c r="R1801" t="str">
        <f>VLOOKUP(A1801,Sheet2!$A$1:G5525,7,0)</f>
        <v>PG-13</v>
      </c>
      <c r="S1801" t="str">
        <f>IF(Table19[[#This Row],[Language]]="English","English","Other language")</f>
        <v>English</v>
      </c>
      <c r="T1801">
        <f>Table19[[#This Row],[Gross Revenue]]-Table19[[#This Row],[Budget]]</f>
        <v>25605492</v>
      </c>
      <c r="U1801" s="1">
        <f>(Table19[[#This Row],[Gross Revenue]]/Table19[[#This Row],[Budget]])-1</f>
        <v>0.51210983999999993</v>
      </c>
      <c r="V1801" t="str">
        <f t="shared" si="65"/>
        <v>131-150 minutes</v>
      </c>
      <c r="W1801">
        <f>Table19[[#This Row],[Profit]]/Table19[[#This Row],[Budget]]*100</f>
        <v>51.210984000000003</v>
      </c>
      <c r="X1801">
        <v>-1289919.5</v>
      </c>
      <c r="Y1801">
        <v>-4.8151417500000002E-2</v>
      </c>
      <c r="Z1801" t="str">
        <f t="shared" si="66"/>
        <v>High</v>
      </c>
    </row>
    <row r="1802" spans="1:26" x14ac:dyDescent="0.2">
      <c r="A1802" t="s">
        <v>6186</v>
      </c>
      <c r="B1802" t="s">
        <v>2809</v>
      </c>
      <c r="C1802" t="s">
        <v>945</v>
      </c>
      <c r="D1802">
        <v>627</v>
      </c>
      <c r="E1802">
        <v>653</v>
      </c>
      <c r="F1802">
        <v>44</v>
      </c>
      <c r="G1802">
        <v>0</v>
      </c>
      <c r="H1802">
        <v>7.3</v>
      </c>
      <c r="I1802">
        <v>160</v>
      </c>
      <c r="J1802">
        <v>126</v>
      </c>
      <c r="K1802">
        <v>5701643</v>
      </c>
      <c r="L1802">
        <v>20000000</v>
      </c>
      <c r="M1802" s="2">
        <f>VLOOKUP(A1802,Sheet2!$A$1:G5526,2,0)</f>
        <v>39320</v>
      </c>
      <c r="N1802" t="str">
        <f>VLOOKUP(A1802,Sheet2!$A$1:G5526,3,0)</f>
        <v>Color</v>
      </c>
      <c r="O1802" t="str">
        <f>VLOOKUP(A1802,Sheet2!$A$1:G5526,4,0)</f>
        <v>Adventure</v>
      </c>
      <c r="P1802" t="str">
        <f>VLOOKUP(A1802,Sheet2!$A$1:G5526,5,0)</f>
        <v>Mongolian</v>
      </c>
      <c r="Q1802" t="str">
        <f>VLOOKUP(A1802,Sheet2!$A$1:G5526,6,0)</f>
        <v>Russia</v>
      </c>
      <c r="R1802" t="str">
        <f>VLOOKUP(A1802,Sheet2!$A$1:G5526,7,0)</f>
        <v>R</v>
      </c>
      <c r="S1802" t="str">
        <f>IF(Table19[[#This Row],[Language]]="English","English","Other language")</f>
        <v>Other language</v>
      </c>
      <c r="T1802">
        <f>Table19[[#This Row],[Gross Revenue]]-Table19[[#This Row],[Budget]]</f>
        <v>-14298357</v>
      </c>
      <c r="U1802" s="1">
        <f>(Table19[[#This Row],[Gross Revenue]]/Table19[[#This Row],[Budget]])-1</f>
        <v>-0.71491784999999997</v>
      </c>
      <c r="V1802" t="str">
        <f t="shared" si="65"/>
        <v>111-130 minutes</v>
      </c>
      <c r="W1802">
        <f>Table19[[#This Row],[Profit]]/Table19[[#This Row],[Budget]]*100</f>
        <v>-71.491784999999993</v>
      </c>
      <c r="X1802">
        <v>3892693.5</v>
      </c>
      <c r="Y1802">
        <v>0.11726928571428571</v>
      </c>
      <c r="Z1802" t="str">
        <f t="shared" si="66"/>
        <v>Medium</v>
      </c>
    </row>
    <row r="1803" spans="1:26" x14ac:dyDescent="0.2">
      <c r="A1803" t="s">
        <v>3483</v>
      </c>
      <c r="B1803" t="s">
        <v>153</v>
      </c>
      <c r="C1803" t="s">
        <v>412</v>
      </c>
      <c r="D1803">
        <v>3000</v>
      </c>
      <c r="E1803">
        <v>5580</v>
      </c>
      <c r="F1803">
        <v>253</v>
      </c>
      <c r="G1803">
        <v>683</v>
      </c>
      <c r="H1803">
        <v>4.7</v>
      </c>
      <c r="I1803">
        <v>74</v>
      </c>
      <c r="J1803">
        <v>93</v>
      </c>
      <c r="K1803">
        <v>5409517</v>
      </c>
      <c r="L1803">
        <v>75000000</v>
      </c>
      <c r="M1803" s="2">
        <f>VLOOKUP(A1803,Sheet2!$A$1:G5527,2,0)</f>
        <v>37044</v>
      </c>
      <c r="N1803" t="str">
        <f>VLOOKUP(A1803,Sheet2!$A$1:G5527,3,0)</f>
        <v>Color</v>
      </c>
      <c r="O1803" t="str">
        <f>VLOOKUP(A1803,Sheet2!$A$1:G5527,4,0)</f>
        <v>Animation</v>
      </c>
      <c r="P1803" t="str">
        <f>VLOOKUP(A1803,Sheet2!$A$1:G5527,5,0)</f>
        <v>English</v>
      </c>
      <c r="Q1803" t="str">
        <f>VLOOKUP(A1803,Sheet2!$A$1:G5527,6,0)</f>
        <v>USA</v>
      </c>
      <c r="R1803" t="str">
        <f>VLOOKUP(A1803,Sheet2!$A$1:G5527,7,0)</f>
        <v>PG-13</v>
      </c>
      <c r="S1803" t="str">
        <f>IF(Table19[[#This Row],[Language]]="English","English","Other language")</f>
        <v>English</v>
      </c>
      <c r="T1803">
        <f>Table19[[#This Row],[Gross Revenue]]-Table19[[#This Row],[Budget]]</f>
        <v>-69590483</v>
      </c>
      <c r="U1803" s="1">
        <f>(Table19[[#This Row],[Gross Revenue]]/Table19[[#This Row],[Budget]])-1</f>
        <v>-0.92787310666666667</v>
      </c>
      <c r="V1803" t="str">
        <f t="shared" si="65"/>
        <v>90-110 minutes</v>
      </c>
      <c r="W1803">
        <f>Table19[[#This Row],[Profit]]/Table19[[#This Row],[Budget]]*100</f>
        <v>-92.78731066666667</v>
      </c>
      <c r="Z1803" t="str">
        <f t="shared" si="66"/>
        <v>High</v>
      </c>
    </row>
    <row r="1804" spans="1:26" x14ac:dyDescent="0.2">
      <c r="A1804" t="s">
        <v>6359</v>
      </c>
      <c r="B1804" t="s">
        <v>2887</v>
      </c>
      <c r="C1804" t="s">
        <v>1680</v>
      </c>
      <c r="D1804">
        <v>307</v>
      </c>
      <c r="E1804">
        <v>809</v>
      </c>
      <c r="F1804">
        <v>300</v>
      </c>
      <c r="G1804">
        <v>0</v>
      </c>
      <c r="H1804">
        <v>7.4</v>
      </c>
      <c r="I1804">
        <v>137</v>
      </c>
      <c r="J1804">
        <v>114</v>
      </c>
      <c r="K1804">
        <v>13876974</v>
      </c>
      <c r="L1804">
        <v>7000000</v>
      </c>
      <c r="M1804" s="2">
        <f>VLOOKUP(A1804,Sheet2!$A$1:G5528,2,0)</f>
        <v>37178</v>
      </c>
      <c r="N1804" t="str">
        <f>VLOOKUP(A1804,Sheet2!$A$1:G5528,3,0)</f>
        <v>Color</v>
      </c>
      <c r="O1804" t="str">
        <f>VLOOKUP(A1804,Sheet2!$A$1:G5528,4,0)</f>
        <v>Comedy</v>
      </c>
      <c r="P1804" t="str">
        <f>VLOOKUP(A1804,Sheet2!$A$1:G5528,5,0)</f>
        <v>Hindi</v>
      </c>
      <c r="Q1804" t="str">
        <f>VLOOKUP(A1804,Sheet2!$A$1:G5528,6,0)</f>
        <v>India</v>
      </c>
      <c r="R1804" t="str">
        <f>VLOOKUP(A1804,Sheet2!$A$1:G5528,7,0)</f>
        <v>R</v>
      </c>
      <c r="S1804" t="str">
        <f>IF(Table19[[#This Row],[Language]]="English","English","Other language")</f>
        <v>Other language</v>
      </c>
      <c r="T1804">
        <f>Table19[[#This Row],[Gross Revenue]]-Table19[[#This Row],[Budget]]</f>
        <v>6876974</v>
      </c>
      <c r="U1804" s="1">
        <f>(Table19[[#This Row],[Gross Revenue]]/Table19[[#This Row],[Budget]])-1</f>
        <v>0.9824248571428571</v>
      </c>
      <c r="V1804" t="str">
        <f t="shared" si="65"/>
        <v>111-130 minutes</v>
      </c>
      <c r="W1804">
        <f>Table19[[#This Row],[Profit]]/Table19[[#This Row],[Budget]]*100</f>
        <v>98.242485714285706</v>
      </c>
      <c r="X1804">
        <v>1637763</v>
      </c>
      <c r="Y1804">
        <v>0.19178668286445014</v>
      </c>
      <c r="Z1804" t="str">
        <f t="shared" si="66"/>
        <v>Low</v>
      </c>
    </row>
    <row r="1805" spans="1:26" x14ac:dyDescent="0.2">
      <c r="A1805" t="s">
        <v>6290</v>
      </c>
      <c r="B1805" t="s">
        <v>956</v>
      </c>
      <c r="C1805" t="s">
        <v>2847</v>
      </c>
      <c r="D1805">
        <v>9000</v>
      </c>
      <c r="E1805">
        <v>11736</v>
      </c>
      <c r="F1805">
        <v>260</v>
      </c>
      <c r="G1805">
        <v>0</v>
      </c>
      <c r="H1805">
        <v>7.3</v>
      </c>
      <c r="I1805">
        <v>185</v>
      </c>
      <c r="J1805">
        <v>109</v>
      </c>
      <c r="K1805">
        <v>34468224</v>
      </c>
      <c r="L1805">
        <v>4500000</v>
      </c>
      <c r="M1805" s="2">
        <f>VLOOKUP(A1805,Sheet2!$A$1:G5529,2,0)</f>
        <v>37724</v>
      </c>
      <c r="N1805" t="str">
        <f>VLOOKUP(A1805,Sheet2!$A$1:G5529,3,0)</f>
        <v>Color</v>
      </c>
      <c r="O1805" t="str">
        <f>VLOOKUP(A1805,Sheet2!$A$1:G5529,4,0)</f>
        <v>Biography</v>
      </c>
      <c r="P1805" t="str">
        <f>VLOOKUP(A1805,Sheet2!$A$1:G5529,5,0)</f>
        <v>English</v>
      </c>
      <c r="Q1805" t="str">
        <f>VLOOKUP(A1805,Sheet2!$A$1:G5529,6,0)</f>
        <v>USA</v>
      </c>
      <c r="R1805" t="str">
        <f>VLOOKUP(A1805,Sheet2!$A$1:G5529,7,0)</f>
        <v>R</v>
      </c>
      <c r="S1805" t="str">
        <f>IF(Table19[[#This Row],[Language]]="English","English","Other language")</f>
        <v>English</v>
      </c>
      <c r="T1805">
        <f>Table19[[#This Row],[Gross Revenue]]-Table19[[#This Row],[Budget]]</f>
        <v>29968224</v>
      </c>
      <c r="U1805" s="1">
        <f>(Table19[[#This Row],[Gross Revenue]]/Table19[[#This Row],[Budget]])-1</f>
        <v>6.6596053333333334</v>
      </c>
      <c r="V1805" t="str">
        <f t="shared" si="65"/>
        <v>90-110 minutes</v>
      </c>
      <c r="W1805">
        <f>Table19[[#This Row],[Profit]]/Table19[[#This Row],[Budget]]*100</f>
        <v>665.96053333333339</v>
      </c>
      <c r="X1805">
        <v>-1289919.5</v>
      </c>
      <c r="Y1805">
        <v>-4.8151417500000002E-2</v>
      </c>
      <c r="Z1805" t="str">
        <f t="shared" si="66"/>
        <v>Low</v>
      </c>
    </row>
    <row r="1806" spans="1:26" x14ac:dyDescent="0.2">
      <c r="A1806" t="s">
        <v>5214</v>
      </c>
      <c r="B1806" t="s">
        <v>677</v>
      </c>
      <c r="C1806" t="s">
        <v>2001</v>
      </c>
      <c r="D1806">
        <v>12000</v>
      </c>
      <c r="E1806">
        <v>17299</v>
      </c>
      <c r="F1806">
        <v>27</v>
      </c>
      <c r="G1806">
        <v>0</v>
      </c>
      <c r="H1806">
        <v>6.6</v>
      </c>
      <c r="I1806">
        <v>190</v>
      </c>
      <c r="J1806">
        <v>91</v>
      </c>
      <c r="K1806">
        <v>73661010</v>
      </c>
      <c r="L1806">
        <v>75000000</v>
      </c>
      <c r="M1806" s="2">
        <f>VLOOKUP(A1806,Sheet2!$A$1:G5530,2,0)</f>
        <v>38771</v>
      </c>
      <c r="N1806" t="str">
        <f>VLOOKUP(A1806,Sheet2!$A$1:G5530,3,0)</f>
        <v>Color</v>
      </c>
      <c r="O1806" t="str">
        <f>VLOOKUP(A1806,Sheet2!$A$1:G5530,4,0)</f>
        <v>Animation</v>
      </c>
      <c r="P1806" t="str">
        <f>VLOOKUP(A1806,Sheet2!$A$1:G5530,5,0)</f>
        <v>English</v>
      </c>
      <c r="Q1806" t="str">
        <f>VLOOKUP(A1806,Sheet2!$A$1:G5530,6,0)</f>
        <v>USA</v>
      </c>
      <c r="R1806" t="str">
        <f>VLOOKUP(A1806,Sheet2!$A$1:G5530,7,0)</f>
        <v>PG</v>
      </c>
      <c r="S1806" t="str">
        <f>IF(Table19[[#This Row],[Language]]="English","English","Other language")</f>
        <v>English</v>
      </c>
      <c r="T1806">
        <f>Table19[[#This Row],[Gross Revenue]]-Table19[[#This Row],[Budget]]</f>
        <v>-1338990</v>
      </c>
      <c r="U1806" s="1">
        <f>(Table19[[#This Row],[Gross Revenue]]/Table19[[#This Row],[Budget]])-1</f>
        <v>-1.7853200000000014E-2</v>
      </c>
      <c r="V1806" t="str">
        <f t="shared" si="65"/>
        <v>90-110 minutes</v>
      </c>
      <c r="W1806">
        <f>Table19[[#This Row],[Profit]]/Table19[[#This Row],[Budget]]*100</f>
        <v>-1.78532</v>
      </c>
      <c r="Z1806" t="str">
        <f t="shared" si="66"/>
        <v>High</v>
      </c>
    </row>
    <row r="1807" spans="1:26" x14ac:dyDescent="0.2">
      <c r="A1807" t="s">
        <v>3890</v>
      </c>
      <c r="B1807" t="s">
        <v>655</v>
      </c>
      <c r="C1807" t="s">
        <v>881</v>
      </c>
      <c r="D1807">
        <v>3000</v>
      </c>
      <c r="E1807">
        <v>6292</v>
      </c>
      <c r="F1807">
        <v>126</v>
      </c>
      <c r="G1807">
        <v>0</v>
      </c>
      <c r="H1807">
        <v>5.5</v>
      </c>
      <c r="I1807">
        <v>132</v>
      </c>
      <c r="J1807">
        <v>101</v>
      </c>
      <c r="K1807">
        <v>82931301</v>
      </c>
      <c r="L1807">
        <v>60000000</v>
      </c>
      <c r="M1807" s="2">
        <f>VLOOKUP(A1807,Sheet2!$A$1:G5531,2,0)</f>
        <v>38531</v>
      </c>
      <c r="N1807" t="str">
        <f>VLOOKUP(A1807,Sheet2!$A$1:G5531,3,0)</f>
        <v>Color</v>
      </c>
      <c r="O1807" t="str">
        <f>VLOOKUP(A1807,Sheet2!$A$1:G5531,4,0)</f>
        <v>Comedy</v>
      </c>
      <c r="P1807" t="str">
        <f>VLOOKUP(A1807,Sheet2!$A$1:G5531,5,0)</f>
        <v>English</v>
      </c>
      <c r="Q1807" t="str">
        <f>VLOOKUP(A1807,Sheet2!$A$1:G5531,6,0)</f>
        <v>Germany</v>
      </c>
      <c r="R1807" t="str">
        <f>VLOOKUP(A1807,Sheet2!$A$1:G5531,7,0)</f>
        <v>PG-13</v>
      </c>
      <c r="S1807" t="str">
        <f>IF(Table19[[#This Row],[Language]]="English","English","Other language")</f>
        <v>English</v>
      </c>
      <c r="T1807">
        <f>Table19[[#This Row],[Gross Revenue]]-Table19[[#This Row],[Budget]]</f>
        <v>22931301</v>
      </c>
      <c r="U1807" s="1">
        <f>(Table19[[#This Row],[Gross Revenue]]/Table19[[#This Row],[Budget]])-1</f>
        <v>0.38218835000000007</v>
      </c>
      <c r="V1807" t="str">
        <f t="shared" si="65"/>
        <v>90-110 minutes</v>
      </c>
      <c r="W1807">
        <f>Table19[[#This Row],[Profit]]/Table19[[#This Row],[Budget]]*100</f>
        <v>38.218834999999999</v>
      </c>
      <c r="X1807">
        <v>1637763</v>
      </c>
      <c r="Y1807">
        <v>0.19178668286445014</v>
      </c>
      <c r="Z1807" t="str">
        <f t="shared" si="66"/>
        <v>High</v>
      </c>
    </row>
    <row r="1808" spans="1:26" x14ac:dyDescent="0.2">
      <c r="A1808" t="s">
        <v>4862</v>
      </c>
      <c r="B1808" t="s">
        <v>434</v>
      </c>
      <c r="C1808" t="s">
        <v>1913</v>
      </c>
      <c r="D1808">
        <v>660</v>
      </c>
      <c r="E1808">
        <v>1118</v>
      </c>
      <c r="F1808">
        <v>380</v>
      </c>
      <c r="G1808">
        <v>19000</v>
      </c>
      <c r="H1808">
        <v>6.4</v>
      </c>
      <c r="I1808">
        <v>344</v>
      </c>
      <c r="J1808">
        <v>94</v>
      </c>
      <c r="K1808">
        <v>237301</v>
      </c>
      <c r="L1808">
        <v>500000</v>
      </c>
      <c r="M1808" s="2">
        <f>VLOOKUP(A1808,Sheet2!$A$1:G5532,2,0)</f>
        <v>40490</v>
      </c>
      <c r="N1808" t="str">
        <f>VLOOKUP(A1808,Sheet2!$A$1:G5532,3,0)</f>
        <v>Color</v>
      </c>
      <c r="O1808" t="str">
        <f>VLOOKUP(A1808,Sheet2!$A$1:G5532,4,0)</f>
        <v>Drama</v>
      </c>
      <c r="P1808" t="str">
        <f>VLOOKUP(A1808,Sheet2!$A$1:G5532,5,0)</f>
        <v>English</v>
      </c>
      <c r="Q1808" t="str">
        <f>VLOOKUP(A1808,Sheet2!$A$1:G5532,6,0)</f>
        <v>UK</v>
      </c>
      <c r="R1808" t="str">
        <f>VLOOKUP(A1808,Sheet2!$A$1:G5532,7,0)</f>
        <v>R</v>
      </c>
      <c r="S1808" t="str">
        <f>IF(Table19[[#This Row],[Language]]="English","English","Other language")</f>
        <v>English</v>
      </c>
      <c r="T1808">
        <f>Table19[[#This Row],[Gross Revenue]]-Table19[[#This Row],[Budget]]</f>
        <v>-262699</v>
      </c>
      <c r="U1808" s="1">
        <f>(Table19[[#This Row],[Gross Revenue]]/Table19[[#This Row],[Budget]])-1</f>
        <v>-0.52539800000000003</v>
      </c>
      <c r="V1808" t="str">
        <f t="shared" si="65"/>
        <v>90-110 minutes</v>
      </c>
      <c r="W1808">
        <f>Table19[[#This Row],[Profit]]/Table19[[#This Row],[Budget]]*100</f>
        <v>-52.5398</v>
      </c>
      <c r="X1808">
        <v>-434215.5</v>
      </c>
      <c r="Y1808">
        <v>-0.10115100772200772</v>
      </c>
      <c r="Z1808" t="str">
        <f t="shared" si="66"/>
        <v>Low</v>
      </c>
    </row>
    <row r="1809" spans="1:26" x14ac:dyDescent="0.2">
      <c r="A1809" t="s">
        <v>6013</v>
      </c>
      <c r="B1809" t="s">
        <v>615</v>
      </c>
      <c r="C1809" t="s">
        <v>2262</v>
      </c>
      <c r="D1809">
        <v>13000</v>
      </c>
      <c r="E1809">
        <v>13707</v>
      </c>
      <c r="F1809">
        <v>395</v>
      </c>
      <c r="G1809">
        <v>0</v>
      </c>
      <c r="H1809">
        <v>7.1</v>
      </c>
      <c r="I1809">
        <v>153</v>
      </c>
      <c r="J1809">
        <v>112</v>
      </c>
      <c r="K1809">
        <v>31252964</v>
      </c>
      <c r="L1809">
        <v>4000000</v>
      </c>
      <c r="M1809" s="2">
        <f>VLOOKUP(A1809,Sheet2!$A$1:G5533,2,0)</f>
        <v>36903</v>
      </c>
      <c r="N1809" t="str">
        <f>VLOOKUP(A1809,Sheet2!$A$1:G5533,3,0)</f>
        <v>Color</v>
      </c>
      <c r="O1809" t="str">
        <f>VLOOKUP(A1809,Sheet2!$A$1:G5533,4,0)</f>
        <v>Drama</v>
      </c>
      <c r="P1809" t="str">
        <f>VLOOKUP(A1809,Sheet2!$A$1:G5533,5,0)</f>
        <v>English</v>
      </c>
      <c r="Q1809" t="str">
        <f>VLOOKUP(A1809,Sheet2!$A$1:G5533,6,0)</f>
        <v>USA</v>
      </c>
      <c r="R1809" t="str">
        <f>VLOOKUP(A1809,Sheet2!$A$1:G5533,7,0)</f>
        <v>R</v>
      </c>
      <c r="S1809" t="str">
        <f>IF(Table19[[#This Row],[Language]]="English","English","Other language")</f>
        <v>English</v>
      </c>
      <c r="T1809">
        <f>Table19[[#This Row],[Gross Revenue]]-Table19[[#This Row],[Budget]]</f>
        <v>27252964</v>
      </c>
      <c r="U1809" s="1">
        <f>(Table19[[#This Row],[Gross Revenue]]/Table19[[#This Row],[Budget]])-1</f>
        <v>6.8132409999999997</v>
      </c>
      <c r="V1809" t="str">
        <f t="shared" si="65"/>
        <v>111-130 minutes</v>
      </c>
      <c r="W1809">
        <f>Table19[[#This Row],[Profit]]/Table19[[#This Row],[Budget]]*100</f>
        <v>681.32409999999993</v>
      </c>
      <c r="X1809">
        <v>-434215.5</v>
      </c>
      <c r="Y1809">
        <v>-0.10115100772200772</v>
      </c>
      <c r="Z1809" t="str">
        <f t="shared" si="66"/>
        <v>Low</v>
      </c>
    </row>
    <row r="1810" spans="1:26" x14ac:dyDescent="0.2">
      <c r="A1810" t="s">
        <v>6231</v>
      </c>
      <c r="B1810" t="s">
        <v>677</v>
      </c>
      <c r="C1810" t="s">
        <v>2828</v>
      </c>
      <c r="D1810">
        <v>12000</v>
      </c>
      <c r="E1810">
        <v>14863</v>
      </c>
      <c r="F1810">
        <v>37</v>
      </c>
      <c r="G1810">
        <v>44000</v>
      </c>
      <c r="H1810">
        <v>7.3</v>
      </c>
      <c r="I1810">
        <v>376</v>
      </c>
      <c r="J1810">
        <v>104</v>
      </c>
      <c r="K1810">
        <v>268488329</v>
      </c>
      <c r="L1810">
        <v>200000000</v>
      </c>
      <c r="M1810" s="2">
        <f>VLOOKUP(A1810,Sheet2!$A$1:G5534,2,0)</f>
        <v>41449</v>
      </c>
      <c r="N1810" t="str">
        <f>VLOOKUP(A1810,Sheet2!$A$1:G5534,3,0)</f>
        <v>Color</v>
      </c>
      <c r="O1810" t="str">
        <f>VLOOKUP(A1810,Sheet2!$A$1:G5534,4,0)</f>
        <v>Adventure</v>
      </c>
      <c r="P1810" t="str">
        <f>VLOOKUP(A1810,Sheet2!$A$1:G5534,5,0)</f>
        <v>English</v>
      </c>
      <c r="Q1810" t="str">
        <f>VLOOKUP(A1810,Sheet2!$A$1:G5534,6,0)</f>
        <v>USA</v>
      </c>
      <c r="R1810" t="str">
        <f>VLOOKUP(A1810,Sheet2!$A$1:G5534,7,0)</f>
        <v>G</v>
      </c>
      <c r="S1810" t="str">
        <f>IF(Table19[[#This Row],[Language]]="English","English","Other language")</f>
        <v>English</v>
      </c>
      <c r="T1810">
        <f>Table19[[#This Row],[Gross Revenue]]-Table19[[#This Row],[Budget]]</f>
        <v>68488329</v>
      </c>
      <c r="U1810" s="1">
        <f>(Table19[[#This Row],[Gross Revenue]]/Table19[[#This Row],[Budget]])-1</f>
        <v>0.34244164500000007</v>
      </c>
      <c r="V1810" t="str">
        <f t="shared" si="65"/>
        <v>90-110 minutes</v>
      </c>
      <c r="W1810">
        <f>Table19[[#This Row],[Profit]]/Table19[[#This Row],[Budget]]*100</f>
        <v>34.244164500000004</v>
      </c>
      <c r="X1810">
        <v>3892693.5</v>
      </c>
      <c r="Y1810">
        <v>0.11726928571428571</v>
      </c>
      <c r="Z1810" t="str">
        <f t="shared" si="66"/>
        <v>High</v>
      </c>
    </row>
    <row r="1811" spans="1:26" x14ac:dyDescent="0.2">
      <c r="A1811" t="s">
        <v>5064</v>
      </c>
      <c r="B1811" t="s">
        <v>319</v>
      </c>
      <c r="C1811" t="s">
        <v>509</v>
      </c>
      <c r="D1811">
        <v>1000</v>
      </c>
      <c r="E1811">
        <v>2579</v>
      </c>
      <c r="F1811">
        <v>11</v>
      </c>
      <c r="G1811">
        <v>0</v>
      </c>
      <c r="H1811">
        <v>6.5</v>
      </c>
      <c r="I1811">
        <v>219</v>
      </c>
      <c r="J1811">
        <v>94</v>
      </c>
      <c r="K1811">
        <v>198332128</v>
      </c>
      <c r="L1811">
        <v>175000000</v>
      </c>
      <c r="M1811" s="2">
        <f>VLOOKUP(A1811,Sheet2!$A$1:G5535,2,0)</f>
        <v>39963</v>
      </c>
      <c r="N1811" t="str">
        <f>VLOOKUP(A1811,Sheet2!$A$1:G5535,3,0)</f>
        <v>Color</v>
      </c>
      <c r="O1811" t="str">
        <f>VLOOKUP(A1811,Sheet2!$A$1:G5535,4,0)</f>
        <v>Action</v>
      </c>
      <c r="P1811" t="str">
        <f>VLOOKUP(A1811,Sheet2!$A$1:G5535,5,0)</f>
        <v>English</v>
      </c>
      <c r="Q1811" t="str">
        <f>VLOOKUP(A1811,Sheet2!$A$1:G5535,6,0)</f>
        <v>USA</v>
      </c>
      <c r="R1811" t="str">
        <f>VLOOKUP(A1811,Sheet2!$A$1:G5535,7,0)</f>
        <v>PG</v>
      </c>
      <c r="S1811" t="str">
        <f>IF(Table19[[#This Row],[Language]]="English","English","Other language")</f>
        <v>English</v>
      </c>
      <c r="T1811">
        <f>Table19[[#This Row],[Gross Revenue]]-Table19[[#This Row],[Budget]]</f>
        <v>23332128</v>
      </c>
      <c r="U1811" s="1">
        <f>(Table19[[#This Row],[Gross Revenue]]/Table19[[#This Row],[Budget]])-1</f>
        <v>0.13332644571428576</v>
      </c>
      <c r="V1811" t="str">
        <f t="shared" si="65"/>
        <v>90-110 minutes</v>
      </c>
      <c r="W1811">
        <f>Table19[[#This Row],[Profit]]/Table19[[#This Row],[Budget]]*100</f>
        <v>13.33264457142857</v>
      </c>
      <c r="X1811">
        <v>-1289919.5</v>
      </c>
      <c r="Y1811">
        <v>-4.8151417500000002E-2</v>
      </c>
      <c r="Z1811" t="str">
        <f t="shared" si="66"/>
        <v>High</v>
      </c>
    </row>
    <row r="1812" spans="1:26" x14ac:dyDescent="0.2">
      <c r="A1812" t="s">
        <v>6900</v>
      </c>
      <c r="B1812" t="s">
        <v>677</v>
      </c>
      <c r="C1812" t="s">
        <v>3177</v>
      </c>
      <c r="D1812">
        <v>12000</v>
      </c>
      <c r="E1812">
        <v>15013</v>
      </c>
      <c r="F1812">
        <v>0</v>
      </c>
      <c r="G1812">
        <v>0</v>
      </c>
      <c r="H1812">
        <v>8.1</v>
      </c>
      <c r="I1812">
        <v>250</v>
      </c>
      <c r="J1812">
        <v>92</v>
      </c>
      <c r="K1812">
        <v>289907418</v>
      </c>
      <c r="L1812">
        <v>115000000</v>
      </c>
      <c r="M1812" s="2">
        <f>VLOOKUP(A1812,Sheet2!$A$1:G5536,2,0)</f>
        <v>37129</v>
      </c>
      <c r="N1812" t="str">
        <f>VLOOKUP(A1812,Sheet2!$A$1:G5536,3,0)</f>
        <v>Color</v>
      </c>
      <c r="O1812" t="str">
        <f>VLOOKUP(A1812,Sheet2!$A$1:G5536,4,0)</f>
        <v>Adventure</v>
      </c>
      <c r="P1812" t="str">
        <f>VLOOKUP(A1812,Sheet2!$A$1:G5536,5,0)</f>
        <v>English</v>
      </c>
      <c r="Q1812" t="str">
        <f>VLOOKUP(A1812,Sheet2!$A$1:G5536,6,0)</f>
        <v>USA</v>
      </c>
      <c r="R1812" t="str">
        <f>VLOOKUP(A1812,Sheet2!$A$1:G5536,7,0)</f>
        <v>G</v>
      </c>
      <c r="S1812" t="str">
        <f>IF(Table19[[#This Row],[Language]]="English","English","Other language")</f>
        <v>English</v>
      </c>
      <c r="T1812">
        <f>Table19[[#This Row],[Gross Revenue]]-Table19[[#This Row],[Budget]]</f>
        <v>174907418</v>
      </c>
      <c r="U1812" s="1">
        <f>(Table19[[#This Row],[Gross Revenue]]/Table19[[#This Row],[Budget]])-1</f>
        <v>1.5209340695652176</v>
      </c>
      <c r="V1812" t="str">
        <f t="shared" si="65"/>
        <v>90-110 minutes</v>
      </c>
      <c r="W1812">
        <f>Table19[[#This Row],[Profit]]/Table19[[#This Row],[Budget]]*100</f>
        <v>152.09340695652173</v>
      </c>
      <c r="X1812">
        <v>3892693.5</v>
      </c>
      <c r="Y1812">
        <v>0.11726928571428571</v>
      </c>
      <c r="Z1812" t="str">
        <f t="shared" si="66"/>
        <v>High</v>
      </c>
    </row>
    <row r="1813" spans="1:26" x14ac:dyDescent="0.2">
      <c r="A1813" t="s">
        <v>4154</v>
      </c>
      <c r="B1813" t="s">
        <v>481</v>
      </c>
      <c r="C1813" t="s">
        <v>1280</v>
      </c>
      <c r="D1813">
        <v>3000</v>
      </c>
      <c r="E1813">
        <v>4257</v>
      </c>
      <c r="F1813">
        <v>15</v>
      </c>
      <c r="G1813">
        <v>6000</v>
      </c>
      <c r="H1813">
        <v>5.8</v>
      </c>
      <c r="I1813">
        <v>94</v>
      </c>
      <c r="J1813">
        <v>109</v>
      </c>
      <c r="K1813">
        <v>23179303</v>
      </c>
      <c r="L1813">
        <v>20000000</v>
      </c>
      <c r="M1813" s="2">
        <f>VLOOKUP(A1813,Sheet2!$A$1:G5537,2,0)</f>
        <v>40624</v>
      </c>
      <c r="N1813" t="str">
        <f>VLOOKUP(A1813,Sheet2!$A$1:G5537,3,0)</f>
        <v>Color</v>
      </c>
      <c r="O1813" t="str">
        <f>VLOOKUP(A1813,Sheet2!$A$1:G5537,4,0)</f>
        <v>Adventure</v>
      </c>
      <c r="P1813" t="str">
        <f>VLOOKUP(A1813,Sheet2!$A$1:G5537,5,0)</f>
        <v>English</v>
      </c>
      <c r="Q1813" t="str">
        <f>VLOOKUP(A1813,Sheet2!$A$1:G5537,6,0)</f>
        <v>Hungary</v>
      </c>
      <c r="R1813" t="str">
        <f>VLOOKUP(A1813,Sheet2!$A$1:G5537,7,0)</f>
        <v>PG</v>
      </c>
      <c r="S1813" t="str">
        <f>IF(Table19[[#This Row],[Language]]="English","English","Other language")</f>
        <v>English</v>
      </c>
      <c r="T1813">
        <f>Table19[[#This Row],[Gross Revenue]]-Table19[[#This Row],[Budget]]</f>
        <v>3179303</v>
      </c>
      <c r="U1813" s="1">
        <f>(Table19[[#This Row],[Gross Revenue]]/Table19[[#This Row],[Budget]])-1</f>
        <v>0.15896515</v>
      </c>
      <c r="V1813" t="str">
        <f t="shared" si="65"/>
        <v>90-110 minutes</v>
      </c>
      <c r="W1813">
        <f>Table19[[#This Row],[Profit]]/Table19[[#This Row],[Budget]]*100</f>
        <v>15.896515000000001</v>
      </c>
      <c r="X1813">
        <v>3892693.5</v>
      </c>
      <c r="Y1813">
        <v>0.11726928571428571</v>
      </c>
      <c r="Z1813" t="str">
        <f t="shared" si="66"/>
        <v>Medium</v>
      </c>
    </row>
    <row r="1814" spans="1:26" x14ac:dyDescent="0.2">
      <c r="A1814" t="s">
        <v>6962</v>
      </c>
      <c r="B1814" t="s">
        <v>105</v>
      </c>
      <c r="C1814" t="s">
        <v>1346</v>
      </c>
      <c r="D1814">
        <v>795</v>
      </c>
      <c r="E1814">
        <v>2158</v>
      </c>
      <c r="F1814">
        <v>0</v>
      </c>
      <c r="G1814">
        <v>14000</v>
      </c>
      <c r="H1814">
        <v>8.3000000000000007</v>
      </c>
      <c r="I1814">
        <v>131</v>
      </c>
      <c r="J1814">
        <v>91</v>
      </c>
      <c r="K1814">
        <v>1229197</v>
      </c>
      <c r="L1814">
        <v>229575</v>
      </c>
      <c r="M1814" s="2">
        <f>VLOOKUP(A1814,Sheet2!$A$1:G5538,2,0)</f>
        <v>27566</v>
      </c>
      <c r="N1814" t="str">
        <f>VLOOKUP(A1814,Sheet2!$A$1:G5538,3,0)</f>
        <v>Color</v>
      </c>
      <c r="O1814" t="str">
        <f>VLOOKUP(A1814,Sheet2!$A$1:G5538,4,0)</f>
        <v>Adventure</v>
      </c>
      <c r="P1814" t="str">
        <f>VLOOKUP(A1814,Sheet2!$A$1:G5538,5,0)</f>
        <v>English</v>
      </c>
      <c r="Q1814" t="str">
        <f>VLOOKUP(A1814,Sheet2!$A$1:G5538,6,0)</f>
        <v>UK</v>
      </c>
      <c r="R1814" t="str">
        <f>VLOOKUP(A1814,Sheet2!$A$1:G5538,7,0)</f>
        <v>PG</v>
      </c>
      <c r="S1814" t="str">
        <f>IF(Table19[[#This Row],[Language]]="English","English","Other language")</f>
        <v>English</v>
      </c>
      <c r="T1814">
        <f>Table19[[#This Row],[Gross Revenue]]-Table19[[#This Row],[Budget]]</f>
        <v>999622</v>
      </c>
      <c r="U1814" s="1">
        <f>(Table19[[#This Row],[Gross Revenue]]/Table19[[#This Row],[Budget]])-1</f>
        <v>4.3542284656430361</v>
      </c>
      <c r="V1814" t="str">
        <f t="shared" si="65"/>
        <v>90-110 minutes</v>
      </c>
      <c r="W1814">
        <f>Table19[[#This Row],[Profit]]/Table19[[#This Row],[Budget]]*100</f>
        <v>435.4228465643036</v>
      </c>
      <c r="X1814">
        <v>3892693.5</v>
      </c>
      <c r="Y1814">
        <v>0.11726928571428571</v>
      </c>
      <c r="Z1814" t="str">
        <f t="shared" si="66"/>
        <v>Low</v>
      </c>
    </row>
    <row r="1815" spans="1:26" x14ac:dyDescent="0.2">
      <c r="A1815" t="s">
        <v>6785</v>
      </c>
      <c r="B1815" t="s">
        <v>971</v>
      </c>
      <c r="C1815" t="s">
        <v>2937</v>
      </c>
      <c r="D1815">
        <v>18000</v>
      </c>
      <c r="E1815">
        <v>19404</v>
      </c>
      <c r="F1815">
        <v>0</v>
      </c>
      <c r="G1815">
        <v>47000</v>
      </c>
      <c r="H1815">
        <v>7.9</v>
      </c>
      <c r="I1815">
        <v>415</v>
      </c>
      <c r="J1815">
        <v>97</v>
      </c>
      <c r="K1815">
        <v>5009677</v>
      </c>
      <c r="L1815">
        <v>5000000</v>
      </c>
      <c r="M1815" s="2">
        <f>VLOOKUP(A1815,Sheet2!$A$1:G5539,2,0)</f>
        <v>40006</v>
      </c>
      <c r="N1815" t="str">
        <f>VLOOKUP(A1815,Sheet2!$A$1:G5539,3,0)</f>
        <v>Color</v>
      </c>
      <c r="O1815" t="str">
        <f>VLOOKUP(A1815,Sheet2!$A$1:G5539,4,0)</f>
        <v>Drama</v>
      </c>
      <c r="P1815" t="str">
        <f>VLOOKUP(A1815,Sheet2!$A$1:G5539,5,0)</f>
        <v>English</v>
      </c>
      <c r="Q1815" t="str">
        <f>VLOOKUP(A1815,Sheet2!$A$1:G5539,6,0)</f>
        <v>UK</v>
      </c>
      <c r="R1815" t="str">
        <f>VLOOKUP(A1815,Sheet2!$A$1:G5539,7,0)</f>
        <v>R</v>
      </c>
      <c r="S1815" t="str">
        <f>IF(Table19[[#This Row],[Language]]="English","English","Other language")</f>
        <v>English</v>
      </c>
      <c r="T1815">
        <f>Table19[[#This Row],[Gross Revenue]]-Table19[[#This Row],[Budget]]</f>
        <v>9677</v>
      </c>
      <c r="U1815" s="1">
        <f>(Table19[[#This Row],[Gross Revenue]]/Table19[[#This Row],[Budget]])-1</f>
        <v>1.9354000000000315E-3</v>
      </c>
      <c r="V1815" t="str">
        <f t="shared" si="65"/>
        <v>90-110 minutes</v>
      </c>
      <c r="W1815">
        <f>Table19[[#This Row],[Profit]]/Table19[[#This Row],[Budget]]*100</f>
        <v>0.19354000000000002</v>
      </c>
      <c r="X1815">
        <v>-434215.5</v>
      </c>
      <c r="Y1815">
        <v>-0.10115100772200772</v>
      </c>
      <c r="Z1815" t="str">
        <f t="shared" si="66"/>
        <v>Low</v>
      </c>
    </row>
    <row r="1816" spans="1:26" x14ac:dyDescent="0.2">
      <c r="A1816" t="s">
        <v>5322</v>
      </c>
      <c r="B1816" t="s">
        <v>1037</v>
      </c>
      <c r="C1816" t="s">
        <v>867</v>
      </c>
      <c r="D1816">
        <v>15000</v>
      </c>
      <c r="E1816">
        <v>16692</v>
      </c>
      <c r="F1816">
        <v>52</v>
      </c>
      <c r="G1816">
        <v>365</v>
      </c>
      <c r="H1816">
        <v>6.7</v>
      </c>
      <c r="I1816">
        <v>111</v>
      </c>
      <c r="J1816">
        <v>112</v>
      </c>
      <c r="K1816">
        <v>6830957</v>
      </c>
      <c r="L1816">
        <v>21000000</v>
      </c>
      <c r="M1816" s="2">
        <f>VLOOKUP(A1816,Sheet2!$A$1:G5540,2,0)</f>
        <v>37351</v>
      </c>
      <c r="N1816" t="str">
        <f>VLOOKUP(A1816,Sheet2!$A$1:G5540,3,0)</f>
        <v>Color</v>
      </c>
      <c r="O1816" t="str">
        <f>VLOOKUP(A1816,Sheet2!$A$1:G5540,4,0)</f>
        <v>Drama</v>
      </c>
      <c r="P1816" t="str">
        <f>VLOOKUP(A1816,Sheet2!$A$1:G5540,5,0)</f>
        <v>English</v>
      </c>
      <c r="Q1816" t="str">
        <f>VLOOKUP(A1816,Sheet2!$A$1:G5540,6,0)</f>
        <v>USA</v>
      </c>
      <c r="R1816" t="str">
        <f>VLOOKUP(A1816,Sheet2!$A$1:G5540,7,0)</f>
        <v>PG-13</v>
      </c>
      <c r="S1816" t="str">
        <f>IF(Table19[[#This Row],[Language]]="English","English","Other language")</f>
        <v>English</v>
      </c>
      <c r="T1816">
        <f>Table19[[#This Row],[Gross Revenue]]-Table19[[#This Row],[Budget]]</f>
        <v>-14169043</v>
      </c>
      <c r="U1816" s="1">
        <f>(Table19[[#This Row],[Gross Revenue]]/Table19[[#This Row],[Budget]])-1</f>
        <v>-0.67471633333333325</v>
      </c>
      <c r="V1816" t="str">
        <f t="shared" si="65"/>
        <v>111-130 minutes</v>
      </c>
      <c r="W1816">
        <f>Table19[[#This Row],[Profit]]/Table19[[#This Row],[Budget]]*100</f>
        <v>-67.47163333333333</v>
      </c>
      <c r="X1816">
        <v>-434215.5</v>
      </c>
      <c r="Y1816">
        <v>-0.10115100772200772</v>
      </c>
      <c r="Z1816" t="str">
        <f t="shared" si="66"/>
        <v>Medium</v>
      </c>
    </row>
    <row r="1817" spans="1:26" x14ac:dyDescent="0.2">
      <c r="A1817" t="s">
        <v>4798</v>
      </c>
      <c r="B1817" t="s">
        <v>1862</v>
      </c>
      <c r="C1817" t="s">
        <v>1863</v>
      </c>
      <c r="D1817">
        <v>244</v>
      </c>
      <c r="E1817">
        <v>1008</v>
      </c>
      <c r="F1817">
        <v>43</v>
      </c>
      <c r="G1817">
        <v>0</v>
      </c>
      <c r="H1817">
        <v>6.3</v>
      </c>
      <c r="I1817">
        <v>121</v>
      </c>
      <c r="J1817">
        <v>126</v>
      </c>
      <c r="K1817">
        <v>62700000</v>
      </c>
      <c r="L1817">
        <v>34000000</v>
      </c>
      <c r="M1817" s="2">
        <f>VLOOKUP(A1817,Sheet2!$A$1:G5541,2,0)</f>
        <v>29121</v>
      </c>
      <c r="N1817" t="str">
        <f>VLOOKUP(A1817,Sheet2!$A$1:G5541,3,0)</f>
        <v>Color</v>
      </c>
      <c r="O1817" t="str">
        <f>VLOOKUP(A1817,Sheet2!$A$1:G5541,4,0)</f>
        <v>Action</v>
      </c>
      <c r="P1817" t="str">
        <f>VLOOKUP(A1817,Sheet2!$A$1:G5541,5,0)</f>
        <v>English</v>
      </c>
      <c r="Q1817" t="str">
        <f>VLOOKUP(A1817,Sheet2!$A$1:G5541,6,0)</f>
        <v>UK</v>
      </c>
      <c r="R1817" t="str">
        <f>VLOOKUP(A1817,Sheet2!$A$1:G5541,7,0)</f>
        <v>PG</v>
      </c>
      <c r="S1817" t="str">
        <f>IF(Table19[[#This Row],[Language]]="English","English","Other language")</f>
        <v>English</v>
      </c>
      <c r="T1817">
        <f>Table19[[#This Row],[Gross Revenue]]-Table19[[#This Row],[Budget]]</f>
        <v>28700000</v>
      </c>
      <c r="U1817" s="1">
        <f>(Table19[[#This Row],[Gross Revenue]]/Table19[[#This Row],[Budget]])-1</f>
        <v>0.84411764705882364</v>
      </c>
      <c r="V1817" t="str">
        <f t="shared" si="65"/>
        <v>111-130 minutes</v>
      </c>
      <c r="W1817">
        <f>Table19[[#This Row],[Profit]]/Table19[[#This Row],[Budget]]*100</f>
        <v>84.411764705882348</v>
      </c>
      <c r="X1817">
        <v>-1289919.5</v>
      </c>
      <c r="Y1817">
        <v>-4.8151417500000002E-2</v>
      </c>
      <c r="Z1817" t="str">
        <f t="shared" si="66"/>
        <v>Medium</v>
      </c>
    </row>
    <row r="1818" spans="1:26" x14ac:dyDescent="0.2">
      <c r="A1818" t="s">
        <v>6746</v>
      </c>
      <c r="B1818" t="s">
        <v>362</v>
      </c>
      <c r="C1818" t="s">
        <v>2610</v>
      </c>
      <c r="D1818">
        <v>13000</v>
      </c>
      <c r="E1818">
        <v>27911</v>
      </c>
      <c r="F1818">
        <v>0</v>
      </c>
      <c r="G1818">
        <v>71000</v>
      </c>
      <c r="H1818">
        <v>7.8</v>
      </c>
      <c r="I1818">
        <v>487</v>
      </c>
      <c r="J1818">
        <v>94</v>
      </c>
      <c r="K1818">
        <v>45507053</v>
      </c>
      <c r="L1818">
        <v>16000000</v>
      </c>
      <c r="M1818" s="2">
        <f>VLOOKUP(A1818,Sheet2!$A$1:G5542,2,0)</f>
        <v>41215</v>
      </c>
      <c r="N1818" t="str">
        <f>VLOOKUP(A1818,Sheet2!$A$1:G5542,3,0)</f>
        <v>Color</v>
      </c>
      <c r="O1818" t="str">
        <f>VLOOKUP(A1818,Sheet2!$A$1:G5542,4,0)</f>
        <v>Adventure</v>
      </c>
      <c r="P1818" t="str">
        <f>VLOOKUP(A1818,Sheet2!$A$1:G5542,5,0)</f>
        <v>English</v>
      </c>
      <c r="Q1818" t="str">
        <f>VLOOKUP(A1818,Sheet2!$A$1:G5542,6,0)</f>
        <v>USA</v>
      </c>
      <c r="R1818" t="str">
        <f>VLOOKUP(A1818,Sheet2!$A$1:G5542,7,0)</f>
        <v>PG-13</v>
      </c>
      <c r="S1818" t="str">
        <f>IF(Table19[[#This Row],[Language]]="English","English","Other language")</f>
        <v>English</v>
      </c>
      <c r="T1818">
        <f>Table19[[#This Row],[Gross Revenue]]-Table19[[#This Row],[Budget]]</f>
        <v>29507053</v>
      </c>
      <c r="U1818" s="1">
        <f>(Table19[[#This Row],[Gross Revenue]]/Table19[[#This Row],[Budget]])-1</f>
        <v>1.8441908124999999</v>
      </c>
      <c r="V1818" t="str">
        <f t="shared" si="65"/>
        <v>90-110 minutes</v>
      </c>
      <c r="W1818">
        <f>Table19[[#This Row],[Profit]]/Table19[[#This Row],[Budget]]*100</f>
        <v>184.41908125</v>
      </c>
      <c r="X1818">
        <v>3892693.5</v>
      </c>
      <c r="Y1818">
        <v>0.11726928571428571</v>
      </c>
      <c r="Z1818" t="str">
        <f t="shared" si="66"/>
        <v>Medium</v>
      </c>
    </row>
    <row r="1819" spans="1:26" x14ac:dyDescent="0.2">
      <c r="A1819" t="s">
        <v>5039</v>
      </c>
      <c r="B1819" t="s">
        <v>2032</v>
      </c>
      <c r="C1819" t="s">
        <v>2033</v>
      </c>
      <c r="D1819">
        <v>293</v>
      </c>
      <c r="E1819">
        <v>621</v>
      </c>
      <c r="F1819">
        <v>50</v>
      </c>
      <c r="G1819">
        <v>0</v>
      </c>
      <c r="H1819">
        <v>6.5</v>
      </c>
      <c r="I1819">
        <v>212</v>
      </c>
      <c r="J1819">
        <v>107</v>
      </c>
      <c r="K1819">
        <v>30993544</v>
      </c>
      <c r="L1819">
        <v>40000000</v>
      </c>
      <c r="M1819" s="2">
        <f>VLOOKUP(A1819,Sheet2!$A$1:G5543,2,0)</f>
        <v>40499</v>
      </c>
      <c r="N1819" t="str">
        <f>VLOOKUP(A1819,Sheet2!$A$1:G5543,3,0)</f>
        <v>Color</v>
      </c>
      <c r="O1819" t="str">
        <f>VLOOKUP(A1819,Sheet2!$A$1:G5543,4,0)</f>
        <v>Comedy</v>
      </c>
      <c r="P1819" t="str">
        <f>VLOOKUP(A1819,Sheet2!$A$1:G5543,5,0)</f>
        <v>English</v>
      </c>
      <c r="Q1819" t="str">
        <f>VLOOKUP(A1819,Sheet2!$A$1:G5543,6,0)</f>
        <v>USA</v>
      </c>
      <c r="R1819" t="str">
        <f>VLOOKUP(A1819,Sheet2!$A$1:G5543,7,0)</f>
        <v>PG-13</v>
      </c>
      <c r="S1819" t="str">
        <f>IF(Table19[[#This Row],[Language]]="English","English","Other language")</f>
        <v>English</v>
      </c>
      <c r="T1819">
        <f>Table19[[#This Row],[Gross Revenue]]-Table19[[#This Row],[Budget]]</f>
        <v>-9006456</v>
      </c>
      <c r="U1819" s="1">
        <f>(Table19[[#This Row],[Gross Revenue]]/Table19[[#This Row],[Budget]])-1</f>
        <v>-0.22516139999999996</v>
      </c>
      <c r="V1819" t="str">
        <f t="shared" si="65"/>
        <v>90-110 minutes</v>
      </c>
      <c r="W1819">
        <f>Table19[[#This Row],[Profit]]/Table19[[#This Row],[Budget]]*100</f>
        <v>-22.51614</v>
      </c>
      <c r="X1819">
        <v>1637763</v>
      </c>
      <c r="Y1819">
        <v>0.19178668286445014</v>
      </c>
      <c r="Z1819" t="str">
        <f t="shared" si="66"/>
        <v>High</v>
      </c>
    </row>
    <row r="1820" spans="1:26" x14ac:dyDescent="0.2">
      <c r="A1820" t="s">
        <v>4186</v>
      </c>
      <c r="B1820" t="s">
        <v>267</v>
      </c>
      <c r="C1820" t="s">
        <v>882</v>
      </c>
      <c r="D1820">
        <v>1000</v>
      </c>
      <c r="E1820">
        <v>3816</v>
      </c>
      <c r="F1820">
        <v>545</v>
      </c>
      <c r="G1820">
        <v>0</v>
      </c>
      <c r="H1820">
        <v>5.8</v>
      </c>
      <c r="I1820">
        <v>72</v>
      </c>
      <c r="J1820">
        <v>101</v>
      </c>
      <c r="K1820">
        <v>70360285</v>
      </c>
      <c r="L1820">
        <v>18000000</v>
      </c>
      <c r="M1820" s="2">
        <f>VLOOKUP(A1820,Sheet2!$A$1:G5544,2,0)</f>
        <v>34847</v>
      </c>
      <c r="N1820" t="str">
        <f>VLOOKUP(A1820,Sheet2!$A$1:G5544,3,0)</f>
        <v>Color</v>
      </c>
      <c r="O1820" t="str">
        <f>VLOOKUP(A1820,Sheet2!$A$1:G5544,4,0)</f>
        <v>Action</v>
      </c>
      <c r="P1820" t="str">
        <f>VLOOKUP(A1820,Sheet2!$A$1:G5544,5,0)</f>
        <v>English</v>
      </c>
      <c r="Q1820" t="str">
        <f>VLOOKUP(A1820,Sheet2!$A$1:G5544,6,0)</f>
        <v>USA</v>
      </c>
      <c r="R1820" t="str">
        <f>VLOOKUP(A1820,Sheet2!$A$1:G5544,7,0)</f>
        <v>PG-13</v>
      </c>
      <c r="S1820" t="str">
        <f>IF(Table19[[#This Row],[Language]]="English","English","Other language")</f>
        <v>English</v>
      </c>
      <c r="T1820">
        <f>Table19[[#This Row],[Gross Revenue]]-Table19[[#This Row],[Budget]]</f>
        <v>52360285</v>
      </c>
      <c r="U1820" s="1">
        <f>(Table19[[#This Row],[Gross Revenue]]/Table19[[#This Row],[Budget]])-1</f>
        <v>2.9089047222222222</v>
      </c>
      <c r="V1820" t="str">
        <f t="shared" si="65"/>
        <v>90-110 minutes</v>
      </c>
      <c r="W1820">
        <f>Table19[[#This Row],[Profit]]/Table19[[#This Row],[Budget]]*100</f>
        <v>290.89047222222223</v>
      </c>
      <c r="X1820">
        <v>-1289919.5</v>
      </c>
      <c r="Y1820">
        <v>-4.8151417500000002E-2</v>
      </c>
      <c r="Z1820" t="str">
        <f t="shared" si="66"/>
        <v>Medium</v>
      </c>
    </row>
    <row r="1821" spans="1:26" x14ac:dyDescent="0.2">
      <c r="A1821" t="s">
        <v>3329</v>
      </c>
      <c r="B1821" t="s">
        <v>144</v>
      </c>
      <c r="C1821" t="s">
        <v>145</v>
      </c>
      <c r="D1821">
        <v>663</v>
      </c>
      <c r="E1821">
        <v>2266</v>
      </c>
      <c r="F1821">
        <v>40</v>
      </c>
      <c r="G1821">
        <v>1000</v>
      </c>
      <c r="H1821">
        <v>3.7</v>
      </c>
      <c r="I1821">
        <v>59</v>
      </c>
      <c r="J1821">
        <v>95</v>
      </c>
      <c r="K1821">
        <v>35927406</v>
      </c>
      <c r="L1821">
        <v>30000000</v>
      </c>
      <c r="M1821" s="2">
        <f>VLOOKUP(A1821,Sheet2!$A$1:G5545,2,0)</f>
        <v>35450</v>
      </c>
      <c r="N1821" t="str">
        <f>VLOOKUP(A1821,Sheet2!$A$1:G5545,3,0)</f>
        <v>Color</v>
      </c>
      <c r="O1821" t="str">
        <f>VLOOKUP(A1821,Sheet2!$A$1:G5545,4,0)</f>
        <v>Action</v>
      </c>
      <c r="P1821" t="str">
        <f>VLOOKUP(A1821,Sheet2!$A$1:G5545,5,0)</f>
        <v>English</v>
      </c>
      <c r="Q1821" t="str">
        <f>VLOOKUP(A1821,Sheet2!$A$1:G5545,6,0)</f>
        <v>USA</v>
      </c>
      <c r="R1821" t="str">
        <f>VLOOKUP(A1821,Sheet2!$A$1:G5545,7,0)</f>
        <v>PG-13</v>
      </c>
      <c r="S1821" t="str">
        <f>IF(Table19[[#This Row],[Language]]="English","English","Other language")</f>
        <v>English</v>
      </c>
      <c r="T1821">
        <f>Table19[[#This Row],[Gross Revenue]]-Table19[[#This Row],[Budget]]</f>
        <v>5927406</v>
      </c>
      <c r="U1821" s="1">
        <f>(Table19[[#This Row],[Gross Revenue]]/Table19[[#This Row],[Budget]])-1</f>
        <v>0.19758019999999998</v>
      </c>
      <c r="V1821" t="str">
        <f t="shared" si="65"/>
        <v>90-110 minutes</v>
      </c>
      <c r="W1821">
        <f>Table19[[#This Row],[Profit]]/Table19[[#This Row],[Budget]]*100</f>
        <v>19.758020000000002</v>
      </c>
      <c r="X1821">
        <v>-1289919.5</v>
      </c>
      <c r="Y1821">
        <v>-4.8151417500000002E-2</v>
      </c>
      <c r="Z1821" t="str">
        <f t="shared" si="66"/>
        <v>Medium</v>
      </c>
    </row>
    <row r="1822" spans="1:26" x14ac:dyDescent="0.2">
      <c r="A1822" t="s">
        <v>3853</v>
      </c>
      <c r="B1822" t="s">
        <v>546</v>
      </c>
      <c r="C1822" t="s">
        <v>942</v>
      </c>
      <c r="D1822">
        <v>40000</v>
      </c>
      <c r="E1822">
        <v>42683</v>
      </c>
      <c r="F1822">
        <v>192</v>
      </c>
      <c r="G1822">
        <v>12000</v>
      </c>
      <c r="H1822">
        <v>5.5</v>
      </c>
      <c r="I1822">
        <v>181</v>
      </c>
      <c r="J1822">
        <v>107</v>
      </c>
      <c r="K1822">
        <v>7605668</v>
      </c>
      <c r="L1822">
        <v>60000000</v>
      </c>
      <c r="M1822" s="2">
        <f>VLOOKUP(A1822,Sheet2!$A$1:G5546,2,0)</f>
        <v>42077</v>
      </c>
      <c r="N1822" t="str">
        <f>VLOOKUP(A1822,Sheet2!$A$1:G5546,3,0)</f>
        <v>Color</v>
      </c>
      <c r="O1822" t="str">
        <f>VLOOKUP(A1822,Sheet2!$A$1:G5546,4,0)</f>
        <v>Action</v>
      </c>
      <c r="P1822" t="str">
        <f>VLOOKUP(A1822,Sheet2!$A$1:G5546,5,0)</f>
        <v>English</v>
      </c>
      <c r="Q1822" t="str">
        <f>VLOOKUP(A1822,Sheet2!$A$1:G5546,6,0)</f>
        <v>UK</v>
      </c>
      <c r="R1822" t="str">
        <f>VLOOKUP(A1822,Sheet2!$A$1:G5546,7,0)</f>
        <v>R</v>
      </c>
      <c r="S1822" t="str">
        <f>IF(Table19[[#This Row],[Language]]="English","English","Other language")</f>
        <v>English</v>
      </c>
      <c r="T1822">
        <f>Table19[[#This Row],[Gross Revenue]]-Table19[[#This Row],[Budget]]</f>
        <v>-52394332</v>
      </c>
      <c r="U1822" s="1">
        <f>(Table19[[#This Row],[Gross Revenue]]/Table19[[#This Row],[Budget]])-1</f>
        <v>-0.87323886666666661</v>
      </c>
      <c r="V1822" t="str">
        <f t="shared" si="65"/>
        <v>90-110 minutes</v>
      </c>
      <c r="W1822">
        <f>Table19[[#This Row],[Profit]]/Table19[[#This Row],[Budget]]*100</f>
        <v>-87.323886666666667</v>
      </c>
      <c r="X1822">
        <v>-1289919.5</v>
      </c>
      <c r="Y1822">
        <v>-4.8151417500000002E-2</v>
      </c>
      <c r="Z1822" t="str">
        <f t="shared" si="66"/>
        <v>High</v>
      </c>
    </row>
    <row r="1823" spans="1:26" x14ac:dyDescent="0.2">
      <c r="A1823" t="s">
        <v>6048</v>
      </c>
      <c r="B1823" t="s">
        <v>695</v>
      </c>
      <c r="C1823" t="s">
        <v>2233</v>
      </c>
      <c r="D1823">
        <v>6000</v>
      </c>
      <c r="E1823">
        <v>8876</v>
      </c>
      <c r="F1823">
        <v>127</v>
      </c>
      <c r="G1823">
        <v>0</v>
      </c>
      <c r="H1823">
        <v>7.2</v>
      </c>
      <c r="I1823">
        <v>161</v>
      </c>
      <c r="J1823">
        <v>125</v>
      </c>
      <c r="K1823">
        <v>1110286</v>
      </c>
      <c r="L1823">
        <v>4825000</v>
      </c>
      <c r="M1823" s="2">
        <f>VLOOKUP(A1823,Sheet2!$A$1:G5547,2,0)</f>
        <v>40016</v>
      </c>
      <c r="N1823" t="str">
        <f>VLOOKUP(A1823,Sheet2!$A$1:G5547,3,0)</f>
        <v>Color</v>
      </c>
      <c r="O1823" t="str">
        <f>VLOOKUP(A1823,Sheet2!$A$1:G5547,4,0)</f>
        <v>Drama</v>
      </c>
      <c r="P1823" t="str">
        <f>VLOOKUP(A1823,Sheet2!$A$1:G5547,5,0)</f>
        <v>English</v>
      </c>
      <c r="Q1823" t="str">
        <f>VLOOKUP(A1823,Sheet2!$A$1:G5547,6,0)</f>
        <v>USA</v>
      </c>
      <c r="R1823" t="str">
        <f>VLOOKUP(A1823,Sheet2!$A$1:G5547,7,0)</f>
        <v>R</v>
      </c>
      <c r="S1823" t="str">
        <f>IF(Table19[[#This Row],[Language]]="English","English","Other language")</f>
        <v>English</v>
      </c>
      <c r="T1823">
        <f>Table19[[#This Row],[Gross Revenue]]-Table19[[#This Row],[Budget]]</f>
        <v>-3714714</v>
      </c>
      <c r="U1823" s="1">
        <f>(Table19[[#This Row],[Gross Revenue]]/Table19[[#This Row],[Budget]])-1</f>
        <v>-0.76988891191709841</v>
      </c>
      <c r="V1823" t="str">
        <f t="shared" si="65"/>
        <v>111-130 minutes</v>
      </c>
      <c r="W1823">
        <f>Table19[[#This Row],[Profit]]/Table19[[#This Row],[Budget]]*100</f>
        <v>-76.98889119170984</v>
      </c>
      <c r="X1823">
        <v>-434215.5</v>
      </c>
      <c r="Y1823">
        <v>-0.10115100772200772</v>
      </c>
      <c r="Z1823" t="str">
        <f t="shared" si="66"/>
        <v>Low</v>
      </c>
    </row>
    <row r="1824" spans="1:26" x14ac:dyDescent="0.2">
      <c r="A1824" t="s">
        <v>3482</v>
      </c>
      <c r="B1824" t="s">
        <v>410</v>
      </c>
      <c r="C1824" t="s">
        <v>411</v>
      </c>
      <c r="D1824">
        <v>1000</v>
      </c>
      <c r="E1824">
        <v>3146</v>
      </c>
      <c r="F1824">
        <v>8</v>
      </c>
      <c r="G1824">
        <v>546</v>
      </c>
      <c r="H1824">
        <v>4.7</v>
      </c>
      <c r="I1824">
        <v>43</v>
      </c>
      <c r="J1824">
        <v>90</v>
      </c>
      <c r="K1824">
        <v>92900</v>
      </c>
      <c r="L1824">
        <v>5000000</v>
      </c>
      <c r="M1824" s="2">
        <f>VLOOKUP(A1824,Sheet2!$A$1:G5548,2,0)</f>
        <v>39907</v>
      </c>
      <c r="N1824" t="str">
        <f>VLOOKUP(A1824,Sheet2!$A$1:G5548,3,0)</f>
        <v>Color</v>
      </c>
      <c r="O1824" t="str">
        <f>VLOOKUP(A1824,Sheet2!$A$1:G5548,4,0)</f>
        <v>Comedy</v>
      </c>
      <c r="P1824" t="str">
        <f>VLOOKUP(A1824,Sheet2!$A$1:G5548,5,0)</f>
        <v>English</v>
      </c>
      <c r="Q1824" t="str">
        <f>VLOOKUP(A1824,Sheet2!$A$1:G5548,6,0)</f>
        <v>USA</v>
      </c>
      <c r="R1824" t="str">
        <f>VLOOKUP(A1824,Sheet2!$A$1:G5548,7,0)</f>
        <v>PG-13</v>
      </c>
      <c r="S1824" t="str">
        <f>IF(Table19[[#This Row],[Language]]="English","English","Other language")</f>
        <v>English</v>
      </c>
      <c r="T1824">
        <f>Table19[[#This Row],[Gross Revenue]]-Table19[[#This Row],[Budget]]</f>
        <v>-4907100</v>
      </c>
      <c r="U1824" s="1">
        <f>(Table19[[#This Row],[Gross Revenue]]/Table19[[#This Row],[Budget]])-1</f>
        <v>-0.98141999999999996</v>
      </c>
      <c r="V1824" t="str">
        <f t="shared" si="65"/>
        <v>90-110 minutes</v>
      </c>
      <c r="W1824">
        <f>Table19[[#This Row],[Profit]]/Table19[[#This Row],[Budget]]*100</f>
        <v>-98.141999999999996</v>
      </c>
      <c r="X1824">
        <v>1637763</v>
      </c>
      <c r="Y1824">
        <v>0.19178668286445014</v>
      </c>
      <c r="Z1824" t="str">
        <f t="shared" si="66"/>
        <v>Low</v>
      </c>
    </row>
    <row r="1825" spans="1:26" x14ac:dyDescent="0.2">
      <c r="A1825" t="s">
        <v>6526</v>
      </c>
      <c r="B1825" t="s">
        <v>133</v>
      </c>
      <c r="C1825" t="s">
        <v>2139</v>
      </c>
      <c r="D1825">
        <v>1000</v>
      </c>
      <c r="E1825">
        <v>2601</v>
      </c>
      <c r="F1825">
        <v>1000</v>
      </c>
      <c r="G1825">
        <v>10000</v>
      </c>
      <c r="H1825">
        <v>7.6</v>
      </c>
      <c r="I1825">
        <v>209</v>
      </c>
      <c r="J1825">
        <v>127</v>
      </c>
      <c r="K1825">
        <v>57386369</v>
      </c>
      <c r="L1825">
        <v>52500000</v>
      </c>
      <c r="M1825" s="2">
        <f>VLOOKUP(A1825,Sheet2!$A$1:G5549,2,0)</f>
        <v>37138</v>
      </c>
      <c r="N1825" t="str">
        <f>VLOOKUP(A1825,Sheet2!$A$1:G5549,3,0)</f>
        <v>Black and White</v>
      </c>
      <c r="O1825" t="str">
        <f>VLOOKUP(A1825,Sheet2!$A$1:G5549,4,0)</f>
        <v>Drama</v>
      </c>
      <c r="P1825" t="str">
        <f>VLOOKUP(A1825,Sheet2!$A$1:G5549,5,0)</f>
        <v>English</v>
      </c>
      <c r="Q1825" t="str">
        <f>VLOOKUP(A1825,Sheet2!$A$1:G5549,6,0)</f>
        <v>USA</v>
      </c>
      <c r="R1825" t="str">
        <f>VLOOKUP(A1825,Sheet2!$A$1:G5549,7,0)</f>
        <v>PG-13</v>
      </c>
      <c r="S1825" t="str">
        <f>IF(Table19[[#This Row],[Language]]="English","English","Other language")</f>
        <v>English</v>
      </c>
      <c r="T1825">
        <f>Table19[[#This Row],[Gross Revenue]]-Table19[[#This Row],[Budget]]</f>
        <v>4886369</v>
      </c>
      <c r="U1825" s="1">
        <f>(Table19[[#This Row],[Gross Revenue]]/Table19[[#This Row],[Budget]])-1</f>
        <v>9.3073695238095278E-2</v>
      </c>
      <c r="V1825" t="str">
        <f t="shared" si="65"/>
        <v>111-130 minutes</v>
      </c>
      <c r="W1825">
        <f>Table19[[#This Row],[Profit]]/Table19[[#This Row],[Budget]]*100</f>
        <v>9.3073695238095233</v>
      </c>
      <c r="X1825">
        <v>-434215.5</v>
      </c>
      <c r="Y1825">
        <v>-0.10115100772200772</v>
      </c>
      <c r="Z1825" t="str">
        <f t="shared" si="66"/>
        <v>High</v>
      </c>
    </row>
    <row r="1826" spans="1:26" x14ac:dyDescent="0.2">
      <c r="A1826" t="s">
        <v>3403</v>
      </c>
      <c r="B1826" t="s">
        <v>279</v>
      </c>
      <c r="C1826" t="s">
        <v>280</v>
      </c>
      <c r="D1826">
        <v>20000</v>
      </c>
      <c r="E1826">
        <v>41059</v>
      </c>
      <c r="F1826">
        <v>0</v>
      </c>
      <c r="G1826">
        <v>25000</v>
      </c>
      <c r="H1826">
        <v>4.3</v>
      </c>
      <c r="I1826">
        <v>180</v>
      </c>
      <c r="J1826">
        <v>94</v>
      </c>
      <c r="K1826">
        <v>8828771</v>
      </c>
      <c r="L1826">
        <v>6000000</v>
      </c>
      <c r="M1826" s="2">
        <f>VLOOKUP(A1826,Sheet2!$A$1:G5550,2,0)</f>
        <v>41309</v>
      </c>
      <c r="N1826" t="str">
        <f>VLOOKUP(A1826,Sheet2!$A$1:G5550,3,0)</f>
        <v>Color</v>
      </c>
      <c r="O1826" t="str">
        <f>VLOOKUP(A1826,Sheet2!$A$1:G5550,4,0)</f>
        <v>Comedy</v>
      </c>
      <c r="P1826" t="str">
        <f>VLOOKUP(A1826,Sheet2!$A$1:G5550,5,0)</f>
        <v>English</v>
      </c>
      <c r="Q1826" t="str">
        <f>VLOOKUP(A1826,Sheet2!$A$1:G5550,6,0)</f>
        <v>USA</v>
      </c>
      <c r="R1826" t="str">
        <f>VLOOKUP(A1826,Sheet2!$A$1:G5550,7,0)</f>
        <v>R</v>
      </c>
      <c r="S1826" t="str">
        <f>IF(Table19[[#This Row],[Language]]="English","English","Other language")</f>
        <v>English</v>
      </c>
      <c r="T1826">
        <f>Table19[[#This Row],[Gross Revenue]]-Table19[[#This Row],[Budget]]</f>
        <v>2828771</v>
      </c>
      <c r="U1826" s="1">
        <f>(Table19[[#This Row],[Gross Revenue]]/Table19[[#This Row],[Budget]])-1</f>
        <v>0.47146183333333336</v>
      </c>
      <c r="V1826" t="str">
        <f t="shared" si="65"/>
        <v>90-110 minutes</v>
      </c>
      <c r="W1826">
        <f>Table19[[#This Row],[Profit]]/Table19[[#This Row],[Budget]]*100</f>
        <v>47.146183333333333</v>
      </c>
      <c r="X1826">
        <v>1637763</v>
      </c>
      <c r="Y1826">
        <v>0.19178668286445014</v>
      </c>
      <c r="Z1826" t="str">
        <f t="shared" si="66"/>
        <v>Low</v>
      </c>
    </row>
    <row r="1827" spans="1:26" x14ac:dyDescent="0.2">
      <c r="A1827" t="s">
        <v>3875</v>
      </c>
      <c r="B1827" t="s">
        <v>898</v>
      </c>
      <c r="C1827" t="s">
        <v>966</v>
      </c>
      <c r="D1827">
        <v>1000</v>
      </c>
      <c r="E1827">
        <v>4462</v>
      </c>
      <c r="F1827">
        <v>30</v>
      </c>
      <c r="G1827">
        <v>491</v>
      </c>
      <c r="H1827">
        <v>5.5</v>
      </c>
      <c r="I1827">
        <v>63</v>
      </c>
      <c r="J1827">
        <v>104</v>
      </c>
      <c r="K1827">
        <v>21800302</v>
      </c>
      <c r="L1827">
        <v>30000000</v>
      </c>
      <c r="M1827" s="2">
        <f>VLOOKUP(A1827,Sheet2!$A$1:G5551,2,0)</f>
        <v>38215</v>
      </c>
      <c r="N1827" t="str">
        <f>VLOOKUP(A1827,Sheet2!$A$1:G5551,3,0)</f>
        <v>Color</v>
      </c>
      <c r="O1827" t="str">
        <f>VLOOKUP(A1827,Sheet2!$A$1:G5551,4,0)</f>
        <v>Comedy</v>
      </c>
      <c r="P1827" t="str">
        <f>VLOOKUP(A1827,Sheet2!$A$1:G5551,5,0)</f>
        <v>English</v>
      </c>
      <c r="Q1827" t="str">
        <f>VLOOKUP(A1827,Sheet2!$A$1:G5551,6,0)</f>
        <v>USA</v>
      </c>
      <c r="R1827" t="str">
        <f>VLOOKUP(A1827,Sheet2!$A$1:G5551,7,0)</f>
        <v>PG-13</v>
      </c>
      <c r="S1827" t="str">
        <f>IF(Table19[[#This Row],[Language]]="English","English","Other language")</f>
        <v>English</v>
      </c>
      <c r="T1827">
        <f>Table19[[#This Row],[Gross Revenue]]-Table19[[#This Row],[Budget]]</f>
        <v>-8199698</v>
      </c>
      <c r="U1827" s="1">
        <f>(Table19[[#This Row],[Gross Revenue]]/Table19[[#This Row],[Budget]])-1</f>
        <v>-0.27332326666666662</v>
      </c>
      <c r="V1827" t="str">
        <f t="shared" si="65"/>
        <v>90-110 minutes</v>
      </c>
      <c r="W1827">
        <f>Table19[[#This Row],[Profit]]/Table19[[#This Row],[Budget]]*100</f>
        <v>-27.332326666666667</v>
      </c>
      <c r="X1827">
        <v>1637763</v>
      </c>
      <c r="Y1827">
        <v>0.19178668286445014</v>
      </c>
      <c r="Z1827" t="str">
        <f t="shared" si="66"/>
        <v>Medium</v>
      </c>
    </row>
    <row r="1828" spans="1:26" x14ac:dyDescent="0.2">
      <c r="A1828" t="s">
        <v>5079</v>
      </c>
      <c r="B1828" t="s">
        <v>89</v>
      </c>
      <c r="C1828" t="s">
        <v>1585</v>
      </c>
      <c r="D1828">
        <v>11000</v>
      </c>
      <c r="E1828">
        <v>22722</v>
      </c>
      <c r="F1828">
        <v>218</v>
      </c>
      <c r="G1828">
        <v>0</v>
      </c>
      <c r="H1828">
        <v>6.5</v>
      </c>
      <c r="I1828">
        <v>233</v>
      </c>
      <c r="J1828">
        <v>126</v>
      </c>
      <c r="K1828">
        <v>186336103</v>
      </c>
      <c r="L1828">
        <v>120000000</v>
      </c>
      <c r="M1828" s="2">
        <f>VLOOKUP(A1828,Sheet2!$A$1:G5552,2,0)</f>
        <v>38571</v>
      </c>
      <c r="N1828" t="str">
        <f>VLOOKUP(A1828,Sheet2!$A$1:G5552,3,0)</f>
        <v>Color</v>
      </c>
      <c r="O1828" t="str">
        <f>VLOOKUP(A1828,Sheet2!$A$1:G5552,4,0)</f>
        <v>Action</v>
      </c>
      <c r="P1828" t="str">
        <f>VLOOKUP(A1828,Sheet2!$A$1:G5552,5,0)</f>
        <v>English</v>
      </c>
      <c r="Q1828" t="str">
        <f>VLOOKUP(A1828,Sheet2!$A$1:G5552,6,0)</f>
        <v>USA</v>
      </c>
      <c r="R1828" t="str">
        <f>VLOOKUP(A1828,Sheet2!$A$1:G5552,7,0)</f>
        <v>PG-13</v>
      </c>
      <c r="S1828" t="str">
        <f>IF(Table19[[#This Row],[Language]]="English","English","Other language")</f>
        <v>English</v>
      </c>
      <c r="T1828">
        <f>Table19[[#This Row],[Gross Revenue]]-Table19[[#This Row],[Budget]]</f>
        <v>66336103</v>
      </c>
      <c r="U1828" s="1">
        <f>(Table19[[#This Row],[Gross Revenue]]/Table19[[#This Row],[Budget]])-1</f>
        <v>0.55280085833333326</v>
      </c>
      <c r="V1828" t="str">
        <f t="shared" si="65"/>
        <v>111-130 minutes</v>
      </c>
      <c r="W1828">
        <f>Table19[[#This Row],[Profit]]/Table19[[#This Row],[Budget]]*100</f>
        <v>55.280085833333338</v>
      </c>
      <c r="X1828">
        <v>-1289919.5</v>
      </c>
      <c r="Y1828">
        <v>-4.8151417500000002E-2</v>
      </c>
      <c r="Z1828" t="str">
        <f t="shared" si="66"/>
        <v>High</v>
      </c>
    </row>
    <row r="1829" spans="1:26" x14ac:dyDescent="0.2">
      <c r="A1829" t="s">
        <v>4781</v>
      </c>
      <c r="B1829" t="s">
        <v>1847</v>
      </c>
      <c r="C1829" t="s">
        <v>1848</v>
      </c>
      <c r="D1829">
        <v>328</v>
      </c>
      <c r="E1829">
        <v>794</v>
      </c>
      <c r="F1829">
        <v>68</v>
      </c>
      <c r="G1829">
        <v>0</v>
      </c>
      <c r="H1829">
        <v>6.3</v>
      </c>
      <c r="I1829">
        <v>151</v>
      </c>
      <c r="J1829">
        <v>90</v>
      </c>
      <c r="K1829">
        <v>32553210</v>
      </c>
      <c r="L1829">
        <v>25000000</v>
      </c>
      <c r="M1829" s="2">
        <f>VLOOKUP(A1829,Sheet2!$A$1:G5553,2,0)</f>
        <v>39350</v>
      </c>
      <c r="N1829" t="str">
        <f>VLOOKUP(A1829,Sheet2!$A$1:G5553,3,0)</f>
        <v>Color</v>
      </c>
      <c r="O1829" t="str">
        <f>VLOOKUP(A1829,Sheet2!$A$1:G5553,4,0)</f>
        <v>Comedy</v>
      </c>
      <c r="P1829" t="str">
        <f>VLOOKUP(A1829,Sheet2!$A$1:G5553,5,0)</f>
        <v>English</v>
      </c>
      <c r="Q1829" t="str">
        <f>VLOOKUP(A1829,Sheet2!$A$1:G5553,6,0)</f>
        <v>UK</v>
      </c>
      <c r="R1829" t="str">
        <f>VLOOKUP(A1829,Sheet2!$A$1:G5553,7,0)</f>
        <v>PG</v>
      </c>
      <c r="S1829" t="str">
        <f>IF(Table19[[#This Row],[Language]]="English","English","Other language")</f>
        <v>English</v>
      </c>
      <c r="T1829">
        <f>Table19[[#This Row],[Gross Revenue]]-Table19[[#This Row],[Budget]]</f>
        <v>7553210</v>
      </c>
      <c r="U1829" s="1">
        <f>(Table19[[#This Row],[Gross Revenue]]/Table19[[#This Row],[Budget]])-1</f>
        <v>0.30212839999999996</v>
      </c>
      <c r="V1829" t="str">
        <f t="shared" si="65"/>
        <v>90-110 minutes</v>
      </c>
      <c r="W1829">
        <f>Table19[[#This Row],[Profit]]/Table19[[#This Row],[Budget]]*100</f>
        <v>30.212840000000003</v>
      </c>
      <c r="X1829">
        <v>1637763</v>
      </c>
      <c r="Y1829">
        <v>0.19178668286445014</v>
      </c>
      <c r="Z1829" t="str">
        <f t="shared" si="66"/>
        <v>Medium</v>
      </c>
    </row>
    <row r="1830" spans="1:26" x14ac:dyDescent="0.2">
      <c r="A1830" t="s">
        <v>4180</v>
      </c>
      <c r="B1830" t="s">
        <v>677</v>
      </c>
      <c r="C1830" t="s">
        <v>787</v>
      </c>
      <c r="D1830">
        <v>12000</v>
      </c>
      <c r="E1830">
        <v>26826</v>
      </c>
      <c r="F1830">
        <v>65</v>
      </c>
      <c r="G1830">
        <v>0</v>
      </c>
      <c r="H1830">
        <v>5.8</v>
      </c>
      <c r="I1830">
        <v>117</v>
      </c>
      <c r="J1830">
        <v>96</v>
      </c>
      <c r="K1830">
        <v>126203320</v>
      </c>
      <c r="L1830">
        <v>50000000</v>
      </c>
      <c r="M1830" s="2">
        <f>VLOOKUP(A1830,Sheet2!$A$1:G5554,2,0)</f>
        <v>37547</v>
      </c>
      <c r="N1830" t="str">
        <f>VLOOKUP(A1830,Sheet2!$A$1:G5554,3,0)</f>
        <v>Color</v>
      </c>
      <c r="O1830" t="str">
        <f>VLOOKUP(A1830,Sheet2!$A$1:G5554,4,0)</f>
        <v>Comedy</v>
      </c>
      <c r="P1830" t="str">
        <f>VLOOKUP(A1830,Sheet2!$A$1:G5554,5,0)</f>
        <v>English</v>
      </c>
      <c r="Q1830" t="str">
        <f>VLOOKUP(A1830,Sheet2!$A$1:G5554,6,0)</f>
        <v>USA</v>
      </c>
      <c r="R1830" t="str">
        <f>VLOOKUP(A1830,Sheet2!$A$1:G5554,7,0)</f>
        <v>PG-13</v>
      </c>
      <c r="S1830" t="str">
        <f>IF(Table19[[#This Row],[Language]]="English","English","Other language")</f>
        <v>English</v>
      </c>
      <c r="T1830">
        <f>Table19[[#This Row],[Gross Revenue]]-Table19[[#This Row],[Budget]]</f>
        <v>76203320</v>
      </c>
      <c r="U1830" s="1">
        <f>(Table19[[#This Row],[Gross Revenue]]/Table19[[#This Row],[Budget]])-1</f>
        <v>1.5240664000000002</v>
      </c>
      <c r="V1830" t="str">
        <f t="shared" si="65"/>
        <v>90-110 minutes</v>
      </c>
      <c r="W1830">
        <f>Table19[[#This Row],[Profit]]/Table19[[#This Row],[Budget]]*100</f>
        <v>152.40663999999998</v>
      </c>
      <c r="X1830">
        <v>1637763</v>
      </c>
      <c r="Y1830">
        <v>0.19178668286445014</v>
      </c>
      <c r="Z1830" t="str">
        <f t="shared" si="66"/>
        <v>High</v>
      </c>
    </row>
    <row r="1831" spans="1:26" x14ac:dyDescent="0.2">
      <c r="A1831" t="s">
        <v>6294</v>
      </c>
      <c r="B1831" t="s">
        <v>437</v>
      </c>
      <c r="C1831" t="s">
        <v>504</v>
      </c>
      <c r="D1831">
        <v>975</v>
      </c>
      <c r="E1831">
        <v>2223</v>
      </c>
      <c r="F1831">
        <v>65</v>
      </c>
      <c r="G1831">
        <v>0</v>
      </c>
      <c r="H1831">
        <v>7.3</v>
      </c>
      <c r="I1831">
        <v>42</v>
      </c>
      <c r="J1831">
        <v>143</v>
      </c>
      <c r="K1831">
        <v>82528097</v>
      </c>
      <c r="L1831">
        <v>6500000</v>
      </c>
      <c r="M1831" s="2">
        <f>VLOOKUP(A1831,Sheet2!$A$1:G5555,2,0)</f>
        <v>34946</v>
      </c>
      <c r="N1831" t="str">
        <f>VLOOKUP(A1831,Sheet2!$A$1:G5555,3,0)</f>
        <v>Color</v>
      </c>
      <c r="O1831" t="str">
        <f>VLOOKUP(A1831,Sheet2!$A$1:G5555,4,0)</f>
        <v>Drama</v>
      </c>
      <c r="P1831" t="str">
        <f>VLOOKUP(A1831,Sheet2!$A$1:G5555,5,0)</f>
        <v>English</v>
      </c>
      <c r="Q1831" t="str">
        <f>VLOOKUP(A1831,Sheet2!$A$1:G5555,6,0)</f>
        <v>USA</v>
      </c>
      <c r="R1831" t="str">
        <f>VLOOKUP(A1831,Sheet2!$A$1:G5555,7,0)</f>
        <v>PG</v>
      </c>
      <c r="S1831" t="str">
        <f>IF(Table19[[#This Row],[Language]]="English","English","Other language")</f>
        <v>English</v>
      </c>
      <c r="T1831">
        <f>Table19[[#This Row],[Gross Revenue]]-Table19[[#This Row],[Budget]]</f>
        <v>76028097</v>
      </c>
      <c r="U1831" s="1">
        <f>(Table19[[#This Row],[Gross Revenue]]/Table19[[#This Row],[Budget]])-1</f>
        <v>11.696630307692308</v>
      </c>
      <c r="V1831" t="str">
        <f t="shared" si="65"/>
        <v>131-150 minutes</v>
      </c>
      <c r="W1831">
        <f>Table19[[#This Row],[Profit]]/Table19[[#This Row],[Budget]]*100</f>
        <v>1169.6630307692308</v>
      </c>
      <c r="X1831">
        <v>-434215.5</v>
      </c>
      <c r="Y1831">
        <v>-0.10115100772200772</v>
      </c>
      <c r="Z1831" t="str">
        <f t="shared" si="66"/>
        <v>Low</v>
      </c>
    </row>
    <row r="1832" spans="1:26" x14ac:dyDescent="0.2">
      <c r="A1832" t="s">
        <v>5650</v>
      </c>
      <c r="B1832" t="s">
        <v>1936</v>
      </c>
      <c r="C1832" t="s">
        <v>525</v>
      </c>
      <c r="D1832">
        <v>3000</v>
      </c>
      <c r="E1832">
        <v>5810</v>
      </c>
      <c r="F1832">
        <v>50</v>
      </c>
      <c r="G1832">
        <v>11000</v>
      </c>
      <c r="H1832">
        <v>6.9</v>
      </c>
      <c r="I1832">
        <v>196</v>
      </c>
      <c r="J1832">
        <v>92</v>
      </c>
      <c r="K1832">
        <v>111505642</v>
      </c>
      <c r="L1832">
        <v>145000000</v>
      </c>
      <c r="M1832" s="2">
        <f>VLOOKUP(A1832,Sheet2!$A$1:G5556,2,0)</f>
        <v>41697</v>
      </c>
      <c r="N1832" t="str">
        <f>VLOOKUP(A1832,Sheet2!$A$1:G5556,3,0)</f>
        <v>Color</v>
      </c>
      <c r="O1832" t="str">
        <f>VLOOKUP(A1832,Sheet2!$A$1:G5556,4,0)</f>
        <v>Adventure</v>
      </c>
      <c r="P1832" t="str">
        <f>VLOOKUP(A1832,Sheet2!$A$1:G5556,5,0)</f>
        <v>English</v>
      </c>
      <c r="Q1832" t="str">
        <f>VLOOKUP(A1832,Sheet2!$A$1:G5556,6,0)</f>
        <v>USA</v>
      </c>
      <c r="R1832" t="str">
        <f>VLOOKUP(A1832,Sheet2!$A$1:G5556,7,0)</f>
        <v>PG</v>
      </c>
      <c r="S1832" t="str">
        <f>IF(Table19[[#This Row],[Language]]="English","English","Other language")</f>
        <v>English</v>
      </c>
      <c r="T1832">
        <f>Table19[[#This Row],[Gross Revenue]]-Table19[[#This Row],[Budget]]</f>
        <v>-33494358</v>
      </c>
      <c r="U1832" s="1">
        <f>(Table19[[#This Row],[Gross Revenue]]/Table19[[#This Row],[Budget]])-1</f>
        <v>-0.23099557241379309</v>
      </c>
      <c r="V1832" t="str">
        <f t="shared" si="65"/>
        <v>90-110 minutes</v>
      </c>
      <c r="W1832">
        <f>Table19[[#This Row],[Profit]]/Table19[[#This Row],[Budget]]*100</f>
        <v>-23.099557241379308</v>
      </c>
      <c r="X1832">
        <v>3892693.5</v>
      </c>
      <c r="Y1832">
        <v>0.11726928571428571</v>
      </c>
      <c r="Z1832" t="str">
        <f t="shared" si="66"/>
        <v>High</v>
      </c>
    </row>
    <row r="1833" spans="1:26" x14ac:dyDescent="0.2">
      <c r="A1833" t="s">
        <v>4376</v>
      </c>
      <c r="B1833" t="s">
        <v>592</v>
      </c>
      <c r="C1833" t="s">
        <v>887</v>
      </c>
      <c r="D1833">
        <v>1000</v>
      </c>
      <c r="E1833">
        <v>2820</v>
      </c>
      <c r="F1833">
        <v>70</v>
      </c>
      <c r="G1833">
        <v>14000</v>
      </c>
      <c r="H1833">
        <v>6</v>
      </c>
      <c r="I1833">
        <v>189</v>
      </c>
      <c r="J1833">
        <v>94</v>
      </c>
      <c r="K1833">
        <v>68218041</v>
      </c>
      <c r="L1833">
        <v>55000000</v>
      </c>
      <c r="M1833" s="2">
        <f>VLOOKUP(A1833,Sheet2!$A$1:G5557,2,0)</f>
        <v>40623</v>
      </c>
      <c r="N1833" t="str">
        <f>VLOOKUP(A1833,Sheet2!$A$1:G5557,3,0)</f>
        <v>Color</v>
      </c>
      <c r="O1833" t="str">
        <f>VLOOKUP(A1833,Sheet2!$A$1:G5557,4,0)</f>
        <v>Comedy</v>
      </c>
      <c r="P1833" t="str">
        <f>VLOOKUP(A1833,Sheet2!$A$1:G5557,5,0)</f>
        <v>English</v>
      </c>
      <c r="Q1833" t="str">
        <f>VLOOKUP(A1833,Sheet2!$A$1:G5557,6,0)</f>
        <v>USA</v>
      </c>
      <c r="R1833" t="str">
        <f>VLOOKUP(A1833,Sheet2!$A$1:G5557,7,0)</f>
        <v>PG</v>
      </c>
      <c r="S1833" t="str">
        <f>IF(Table19[[#This Row],[Language]]="English","English","Other language")</f>
        <v>English</v>
      </c>
      <c r="T1833">
        <f>Table19[[#This Row],[Gross Revenue]]-Table19[[#This Row],[Budget]]</f>
        <v>13218041</v>
      </c>
      <c r="U1833" s="1">
        <f>(Table19[[#This Row],[Gross Revenue]]/Table19[[#This Row],[Budget]])-1</f>
        <v>0.24032801818181815</v>
      </c>
      <c r="V1833" t="str">
        <f t="shared" si="65"/>
        <v>90-110 minutes</v>
      </c>
      <c r="W1833">
        <f>Table19[[#This Row],[Profit]]/Table19[[#This Row],[Budget]]*100</f>
        <v>24.032801818181817</v>
      </c>
      <c r="X1833">
        <v>1637763</v>
      </c>
      <c r="Y1833">
        <v>0.19178668286445014</v>
      </c>
      <c r="Z1833" t="str">
        <f t="shared" si="66"/>
        <v>High</v>
      </c>
    </row>
    <row r="1834" spans="1:26" x14ac:dyDescent="0.2">
      <c r="A1834" t="s">
        <v>5506</v>
      </c>
      <c r="B1834" t="s">
        <v>2351</v>
      </c>
      <c r="C1834" t="s">
        <v>2352</v>
      </c>
      <c r="D1834">
        <v>149</v>
      </c>
      <c r="E1834">
        <v>390</v>
      </c>
      <c r="F1834">
        <v>608</v>
      </c>
      <c r="G1834">
        <v>0</v>
      </c>
      <c r="H1834">
        <v>6.8</v>
      </c>
      <c r="I1834">
        <v>262</v>
      </c>
      <c r="J1834">
        <v>150</v>
      </c>
      <c r="K1834">
        <v>3958500</v>
      </c>
      <c r="L1834">
        <v>8200000</v>
      </c>
      <c r="M1834" s="2">
        <f>VLOOKUP(A1834,Sheet2!$A$1:G5558,2,0)</f>
        <v>41794</v>
      </c>
      <c r="N1834" t="str">
        <f>VLOOKUP(A1834,Sheet2!$A$1:G5558,3,0)</f>
        <v>Color</v>
      </c>
      <c r="O1834" t="str">
        <f>VLOOKUP(A1834,Sheet2!$A$1:G5558,4,0)</f>
        <v>Biography</v>
      </c>
      <c r="P1834" t="str">
        <f>VLOOKUP(A1834,Sheet2!$A$1:G5558,5,0)</f>
        <v>English</v>
      </c>
      <c r="Q1834" t="str">
        <f>VLOOKUP(A1834,Sheet2!$A$1:G5558,6,0)</f>
        <v>UK</v>
      </c>
      <c r="R1834" t="str">
        <f>VLOOKUP(A1834,Sheet2!$A$1:G5558,7,0)</f>
        <v>R</v>
      </c>
      <c r="S1834" t="str">
        <f>IF(Table19[[#This Row],[Language]]="English","English","Other language")</f>
        <v>English</v>
      </c>
      <c r="T1834">
        <f>Table19[[#This Row],[Gross Revenue]]-Table19[[#This Row],[Budget]]</f>
        <v>-4241500</v>
      </c>
      <c r="U1834" s="1">
        <f>(Table19[[#This Row],[Gross Revenue]]/Table19[[#This Row],[Budget]])-1</f>
        <v>-0.51725609756097568</v>
      </c>
      <c r="V1834" t="str">
        <f t="shared" si="65"/>
        <v>131-150 minutes</v>
      </c>
      <c r="W1834">
        <f>Table19[[#This Row],[Profit]]/Table19[[#This Row],[Budget]]*100</f>
        <v>-51.725609756097555</v>
      </c>
      <c r="X1834">
        <v>-1289919.5</v>
      </c>
      <c r="Y1834">
        <v>-4.8151417500000002E-2</v>
      </c>
      <c r="Z1834" t="str">
        <f t="shared" si="66"/>
        <v>Low</v>
      </c>
    </row>
    <row r="1835" spans="1:26" x14ac:dyDescent="0.2">
      <c r="A1835" t="s">
        <v>5927</v>
      </c>
      <c r="B1835" t="s">
        <v>185</v>
      </c>
      <c r="C1835" t="s">
        <v>1229</v>
      </c>
      <c r="D1835">
        <v>5000</v>
      </c>
      <c r="E1835">
        <v>5637</v>
      </c>
      <c r="F1835">
        <v>350</v>
      </c>
      <c r="G1835">
        <v>0</v>
      </c>
      <c r="H1835">
        <v>7.1</v>
      </c>
      <c r="I1835">
        <v>137</v>
      </c>
      <c r="J1835">
        <v>103</v>
      </c>
      <c r="K1835">
        <v>11034436</v>
      </c>
      <c r="L1835">
        <v>20000000</v>
      </c>
      <c r="M1835" s="2">
        <f>VLOOKUP(A1835,Sheet2!$A$1:G5559,2,0)</f>
        <v>38655</v>
      </c>
      <c r="N1835" t="str">
        <f>VLOOKUP(A1835,Sheet2!$A$1:G5559,3,0)</f>
        <v>Color</v>
      </c>
      <c r="O1835" t="str">
        <f>VLOOKUP(A1835,Sheet2!$A$1:G5559,4,0)</f>
        <v>Comedy</v>
      </c>
      <c r="P1835" t="str">
        <f>VLOOKUP(A1835,Sheet2!$A$1:G5559,5,0)</f>
        <v>English</v>
      </c>
      <c r="Q1835" t="str">
        <f>VLOOKUP(A1835,Sheet2!$A$1:G5559,6,0)</f>
        <v>UK</v>
      </c>
      <c r="R1835" t="str">
        <f>VLOOKUP(A1835,Sheet2!$A$1:G5559,7,0)</f>
        <v>R</v>
      </c>
      <c r="S1835" t="str">
        <f>IF(Table19[[#This Row],[Language]]="English","English","Other language")</f>
        <v>English</v>
      </c>
      <c r="T1835">
        <f>Table19[[#This Row],[Gross Revenue]]-Table19[[#This Row],[Budget]]</f>
        <v>-8965564</v>
      </c>
      <c r="U1835" s="1">
        <f>(Table19[[#This Row],[Gross Revenue]]/Table19[[#This Row],[Budget]])-1</f>
        <v>-0.44827819999999996</v>
      </c>
      <c r="V1835" t="str">
        <f t="shared" si="65"/>
        <v>90-110 minutes</v>
      </c>
      <c r="W1835">
        <f>Table19[[#This Row],[Profit]]/Table19[[#This Row],[Budget]]*100</f>
        <v>-44.827820000000003</v>
      </c>
      <c r="X1835">
        <v>1637763</v>
      </c>
      <c r="Y1835">
        <v>0.19178668286445014</v>
      </c>
      <c r="Z1835" t="str">
        <f t="shared" si="66"/>
        <v>Medium</v>
      </c>
    </row>
    <row r="1836" spans="1:26" x14ac:dyDescent="0.2">
      <c r="A1836" t="s">
        <v>5730</v>
      </c>
      <c r="B1836" t="s">
        <v>725</v>
      </c>
      <c r="C1836" t="s">
        <v>808</v>
      </c>
      <c r="D1836">
        <v>49000</v>
      </c>
      <c r="E1836">
        <v>52201</v>
      </c>
      <c r="F1836">
        <v>0</v>
      </c>
      <c r="G1836">
        <v>0</v>
      </c>
      <c r="H1836">
        <v>6.9</v>
      </c>
      <c r="I1836">
        <v>57</v>
      </c>
      <c r="J1836">
        <v>125</v>
      </c>
      <c r="K1836">
        <v>219200000</v>
      </c>
      <c r="L1836">
        <v>25000000</v>
      </c>
      <c r="M1836" s="2">
        <f>VLOOKUP(A1836,Sheet2!$A$1:G5560,2,0)</f>
        <v>34227</v>
      </c>
      <c r="N1836" t="str">
        <f>VLOOKUP(A1836,Sheet2!$A$1:G5560,3,0)</f>
        <v>Color</v>
      </c>
      <c r="O1836" t="str">
        <f>VLOOKUP(A1836,Sheet2!$A$1:G5560,4,0)</f>
        <v>Comedy</v>
      </c>
      <c r="P1836" t="str">
        <f>VLOOKUP(A1836,Sheet2!$A$1:G5560,5,0)</f>
        <v>English</v>
      </c>
      <c r="Q1836" t="str">
        <f>VLOOKUP(A1836,Sheet2!$A$1:G5560,6,0)</f>
        <v>USA</v>
      </c>
      <c r="R1836" t="str">
        <f>VLOOKUP(A1836,Sheet2!$A$1:G5560,7,0)</f>
        <v>PG-13</v>
      </c>
      <c r="S1836" t="str">
        <f>IF(Table19[[#This Row],[Language]]="English","English","Other language")</f>
        <v>English</v>
      </c>
      <c r="T1836">
        <f>Table19[[#This Row],[Gross Revenue]]-Table19[[#This Row],[Budget]]</f>
        <v>194200000</v>
      </c>
      <c r="U1836" s="1">
        <f>(Table19[[#This Row],[Gross Revenue]]/Table19[[#This Row],[Budget]])-1</f>
        <v>7.7680000000000007</v>
      </c>
      <c r="V1836" t="str">
        <f t="shared" si="65"/>
        <v>111-130 minutes</v>
      </c>
      <c r="W1836">
        <f>Table19[[#This Row],[Profit]]/Table19[[#This Row],[Budget]]*100</f>
        <v>776.8</v>
      </c>
      <c r="X1836">
        <v>1637763</v>
      </c>
      <c r="Y1836">
        <v>0.19178668286445014</v>
      </c>
      <c r="Z1836" t="str">
        <f t="shared" si="66"/>
        <v>Medium</v>
      </c>
    </row>
    <row r="1837" spans="1:26" x14ac:dyDescent="0.2">
      <c r="A1837" t="s">
        <v>4593</v>
      </c>
      <c r="B1837" t="s">
        <v>153</v>
      </c>
      <c r="C1837" t="s">
        <v>53</v>
      </c>
      <c r="D1837">
        <v>3000</v>
      </c>
      <c r="E1837">
        <v>5023</v>
      </c>
      <c r="F1837">
        <v>121</v>
      </c>
      <c r="G1837">
        <v>491</v>
      </c>
      <c r="H1837">
        <v>6.2</v>
      </c>
      <c r="I1837">
        <v>20</v>
      </c>
      <c r="J1837">
        <v>105</v>
      </c>
      <c r="K1837">
        <v>10070000</v>
      </c>
      <c r="L1837">
        <v>25000000</v>
      </c>
      <c r="M1837" s="2">
        <f>VLOOKUP(A1837,Sheet2!$A$1:G5561,2,0)</f>
        <v>35328</v>
      </c>
      <c r="N1837" t="str">
        <f>VLOOKUP(A1837,Sheet2!$A$1:G5561,3,0)</f>
        <v>Color</v>
      </c>
      <c r="O1837" t="str">
        <f>VLOOKUP(A1837,Sheet2!$A$1:G5561,4,0)</f>
        <v>Comedy</v>
      </c>
      <c r="P1837" t="str">
        <f>VLOOKUP(A1837,Sheet2!$A$1:G5561,5,0)</f>
        <v>English</v>
      </c>
      <c r="Q1837" t="str">
        <f>VLOOKUP(A1837,Sheet2!$A$1:G5561,6,0)</f>
        <v>USA</v>
      </c>
      <c r="R1837" t="str">
        <f>VLOOKUP(A1837,Sheet2!$A$1:G5561,7,0)</f>
        <v>PG-13</v>
      </c>
      <c r="S1837" t="str">
        <f>IF(Table19[[#This Row],[Language]]="English","English","Other language")</f>
        <v>English</v>
      </c>
      <c r="T1837">
        <f>Table19[[#This Row],[Gross Revenue]]-Table19[[#This Row],[Budget]]</f>
        <v>-14930000</v>
      </c>
      <c r="U1837" s="1">
        <f>(Table19[[#This Row],[Gross Revenue]]/Table19[[#This Row],[Budget]])-1</f>
        <v>-0.59719999999999995</v>
      </c>
      <c r="V1837" t="str">
        <f t="shared" si="65"/>
        <v>90-110 minutes</v>
      </c>
      <c r="W1837">
        <f>Table19[[#This Row],[Profit]]/Table19[[#This Row],[Budget]]*100</f>
        <v>-59.72</v>
      </c>
      <c r="X1837">
        <v>1637763</v>
      </c>
      <c r="Y1837">
        <v>0.19178668286445014</v>
      </c>
      <c r="Z1837" t="str">
        <f t="shared" si="66"/>
        <v>Medium</v>
      </c>
    </row>
    <row r="1838" spans="1:26" x14ac:dyDescent="0.2">
      <c r="A1838" t="s">
        <v>6377</v>
      </c>
      <c r="B1838" t="s">
        <v>976</v>
      </c>
      <c r="C1838" t="s">
        <v>1702</v>
      </c>
      <c r="D1838">
        <v>18000</v>
      </c>
      <c r="E1838">
        <v>37645</v>
      </c>
      <c r="F1838">
        <v>0</v>
      </c>
      <c r="G1838">
        <v>0</v>
      </c>
      <c r="H1838">
        <v>7.4</v>
      </c>
      <c r="I1838">
        <v>41</v>
      </c>
      <c r="J1838">
        <v>111</v>
      </c>
      <c r="K1838">
        <v>22551000</v>
      </c>
      <c r="L1838">
        <v>8000000</v>
      </c>
      <c r="M1838" s="2">
        <f>VLOOKUP(A1838,Sheet2!$A$1:G5562,2,0)</f>
        <v>34316</v>
      </c>
      <c r="N1838" t="str">
        <f>VLOOKUP(A1838,Sheet2!$A$1:G5562,3,0)</f>
        <v>Color</v>
      </c>
      <c r="O1838" t="str">
        <f>VLOOKUP(A1838,Sheet2!$A$1:G5562,4,0)</f>
        <v>Comedy</v>
      </c>
      <c r="P1838" t="str">
        <f>VLOOKUP(A1838,Sheet2!$A$1:G5562,5,0)</f>
        <v>English</v>
      </c>
      <c r="Q1838" t="str">
        <f>VLOOKUP(A1838,Sheet2!$A$1:G5562,6,0)</f>
        <v>UK</v>
      </c>
      <c r="R1838" t="str">
        <f>VLOOKUP(A1838,Sheet2!$A$1:G5562,7,0)</f>
        <v>PG-13</v>
      </c>
      <c r="S1838" t="str">
        <f>IF(Table19[[#This Row],[Language]]="English","English","Other language")</f>
        <v>English</v>
      </c>
      <c r="T1838">
        <f>Table19[[#This Row],[Gross Revenue]]-Table19[[#This Row],[Budget]]</f>
        <v>14551000</v>
      </c>
      <c r="U1838" s="1">
        <f>(Table19[[#This Row],[Gross Revenue]]/Table19[[#This Row],[Budget]])-1</f>
        <v>1.8188749999999998</v>
      </c>
      <c r="V1838" t="str">
        <f t="shared" si="65"/>
        <v>111-130 minutes</v>
      </c>
      <c r="W1838">
        <f>Table19[[#This Row],[Profit]]/Table19[[#This Row],[Budget]]*100</f>
        <v>181.88749999999999</v>
      </c>
      <c r="X1838">
        <v>1637763</v>
      </c>
      <c r="Y1838">
        <v>0.19178668286445014</v>
      </c>
      <c r="Z1838" t="str">
        <f t="shared" si="66"/>
        <v>Low</v>
      </c>
    </row>
    <row r="1839" spans="1:26" x14ac:dyDescent="0.2">
      <c r="A1839" t="s">
        <v>6364</v>
      </c>
      <c r="B1839" t="s">
        <v>408</v>
      </c>
      <c r="C1839" t="s">
        <v>2864</v>
      </c>
      <c r="D1839">
        <v>11000</v>
      </c>
      <c r="E1839">
        <v>13960</v>
      </c>
      <c r="F1839">
        <v>337</v>
      </c>
      <c r="G1839">
        <v>27000</v>
      </c>
      <c r="H1839">
        <v>7.4</v>
      </c>
      <c r="I1839">
        <v>368</v>
      </c>
      <c r="J1839">
        <v>130</v>
      </c>
      <c r="K1839">
        <v>21589307</v>
      </c>
      <c r="L1839">
        <v>10000000</v>
      </c>
      <c r="M1839" s="2">
        <f>VLOOKUP(A1839,Sheet2!$A$1:G5563,2,0)</f>
        <v>40989</v>
      </c>
      <c r="N1839" t="str">
        <f>VLOOKUP(A1839,Sheet2!$A$1:G5563,3,0)</f>
        <v>Color</v>
      </c>
      <c r="O1839" t="str">
        <f>VLOOKUP(A1839,Sheet2!$A$1:G5563,4,0)</f>
        <v>Drama</v>
      </c>
      <c r="P1839" t="str">
        <f>VLOOKUP(A1839,Sheet2!$A$1:G5563,5,0)</f>
        <v>English</v>
      </c>
      <c r="Q1839" t="str">
        <f>VLOOKUP(A1839,Sheet2!$A$1:G5563,6,0)</f>
        <v>USA</v>
      </c>
      <c r="R1839" t="str">
        <f>VLOOKUP(A1839,Sheet2!$A$1:G5563,7,0)</f>
        <v>PG-13</v>
      </c>
      <c r="S1839" t="str">
        <f>IF(Table19[[#This Row],[Language]]="English","English","Other language")</f>
        <v>English</v>
      </c>
      <c r="T1839">
        <f>Table19[[#This Row],[Gross Revenue]]-Table19[[#This Row],[Budget]]</f>
        <v>11589307</v>
      </c>
      <c r="U1839" s="1">
        <f>(Table19[[#This Row],[Gross Revenue]]/Table19[[#This Row],[Budget]])-1</f>
        <v>1.1589307</v>
      </c>
      <c r="V1839" t="str">
        <f t="shared" si="65"/>
        <v>111-130 minutes</v>
      </c>
      <c r="W1839">
        <f>Table19[[#This Row],[Profit]]/Table19[[#This Row],[Budget]]*100</f>
        <v>115.89306999999999</v>
      </c>
      <c r="X1839">
        <v>-434215.5</v>
      </c>
      <c r="Y1839">
        <v>-0.10115100772200772</v>
      </c>
      <c r="Z1839" t="str">
        <f t="shared" si="66"/>
        <v>Low</v>
      </c>
    </row>
    <row r="1840" spans="1:26" x14ac:dyDescent="0.2">
      <c r="A1840" t="s">
        <v>6440</v>
      </c>
      <c r="B1840" t="s">
        <v>162</v>
      </c>
      <c r="C1840" t="s">
        <v>2932</v>
      </c>
      <c r="D1840">
        <v>2000</v>
      </c>
      <c r="E1840">
        <v>4478</v>
      </c>
      <c r="F1840">
        <v>7</v>
      </c>
      <c r="G1840">
        <v>12000</v>
      </c>
      <c r="H1840">
        <v>7.5</v>
      </c>
      <c r="I1840">
        <v>143</v>
      </c>
      <c r="J1840">
        <v>88</v>
      </c>
      <c r="K1840">
        <v>120618403</v>
      </c>
      <c r="L1840">
        <v>90000000</v>
      </c>
      <c r="M1840" s="2">
        <f>VLOOKUP(A1840,Sheet2!$A$1:G5564,2,0)</f>
        <v>35840</v>
      </c>
      <c r="N1840" t="str">
        <f>VLOOKUP(A1840,Sheet2!$A$1:G5564,3,0)</f>
        <v>Color</v>
      </c>
      <c r="O1840" t="str">
        <f>VLOOKUP(A1840,Sheet2!$A$1:G5564,4,0)</f>
        <v>Adventure</v>
      </c>
      <c r="P1840" t="str">
        <f>VLOOKUP(A1840,Sheet2!$A$1:G5564,5,0)</f>
        <v>English</v>
      </c>
      <c r="Q1840" t="str">
        <f>VLOOKUP(A1840,Sheet2!$A$1:G5564,6,0)</f>
        <v>USA</v>
      </c>
      <c r="R1840" t="str">
        <f>VLOOKUP(A1840,Sheet2!$A$1:G5564,7,0)</f>
        <v>G</v>
      </c>
      <c r="S1840" t="str">
        <f>IF(Table19[[#This Row],[Language]]="English","English","Other language")</f>
        <v>English</v>
      </c>
      <c r="T1840">
        <f>Table19[[#This Row],[Gross Revenue]]-Table19[[#This Row],[Budget]]</f>
        <v>30618403</v>
      </c>
      <c r="U1840" s="1">
        <f>(Table19[[#This Row],[Gross Revenue]]/Table19[[#This Row],[Budget]])-1</f>
        <v>0.34020447777777774</v>
      </c>
      <c r="V1840" t="str">
        <f t="shared" si="65"/>
        <v>&lt;90 minutes</v>
      </c>
      <c r="W1840">
        <f>Table19[[#This Row],[Profit]]/Table19[[#This Row],[Budget]]*100</f>
        <v>34.020447777777783</v>
      </c>
      <c r="X1840">
        <v>3892693.5</v>
      </c>
      <c r="Y1840">
        <v>0.11726928571428571</v>
      </c>
      <c r="Z1840" t="str">
        <f t="shared" si="66"/>
        <v>High</v>
      </c>
    </row>
    <row r="1841" spans="1:26" x14ac:dyDescent="0.2">
      <c r="A1841" t="s">
        <v>6826</v>
      </c>
      <c r="B1841" t="s">
        <v>695</v>
      </c>
      <c r="C1841" t="s">
        <v>2156</v>
      </c>
      <c r="D1841">
        <v>6000</v>
      </c>
      <c r="E1841">
        <v>8484</v>
      </c>
      <c r="F1841">
        <v>0</v>
      </c>
      <c r="G1841">
        <v>16000</v>
      </c>
      <c r="H1841">
        <v>8</v>
      </c>
      <c r="I1841">
        <v>252</v>
      </c>
      <c r="J1841">
        <v>147</v>
      </c>
      <c r="K1841">
        <v>7219578</v>
      </c>
      <c r="L1841">
        <v>15000000</v>
      </c>
      <c r="M1841" s="2">
        <f>VLOOKUP(A1841,Sheet2!$A$1:G5565,2,0)</f>
        <v>37192</v>
      </c>
      <c r="N1841" t="str">
        <f>VLOOKUP(A1841,Sheet2!$A$1:G5565,3,0)</f>
        <v>Color</v>
      </c>
      <c r="O1841" t="str">
        <f>VLOOKUP(A1841,Sheet2!$A$1:G5565,4,0)</f>
        <v>Drama</v>
      </c>
      <c r="P1841" t="str">
        <f>VLOOKUP(A1841,Sheet2!$A$1:G5565,5,0)</f>
        <v>English</v>
      </c>
      <c r="Q1841" t="str">
        <f>VLOOKUP(A1841,Sheet2!$A$1:G5565,6,0)</f>
        <v>France</v>
      </c>
      <c r="R1841" t="str">
        <f>VLOOKUP(A1841,Sheet2!$A$1:G5565,7,0)</f>
        <v>R</v>
      </c>
      <c r="S1841" t="str">
        <f>IF(Table19[[#This Row],[Language]]="English","English","Other language")</f>
        <v>English</v>
      </c>
      <c r="T1841">
        <f>Table19[[#This Row],[Gross Revenue]]-Table19[[#This Row],[Budget]]</f>
        <v>-7780422</v>
      </c>
      <c r="U1841" s="1">
        <f>(Table19[[#This Row],[Gross Revenue]]/Table19[[#This Row],[Budget]])-1</f>
        <v>-0.51869480000000001</v>
      </c>
      <c r="V1841" t="str">
        <f t="shared" si="65"/>
        <v>131-150 minutes</v>
      </c>
      <c r="W1841">
        <f>Table19[[#This Row],[Profit]]/Table19[[#This Row],[Budget]]*100</f>
        <v>-51.869480000000003</v>
      </c>
      <c r="X1841">
        <v>-434215.5</v>
      </c>
      <c r="Y1841">
        <v>-0.10115100772200772</v>
      </c>
      <c r="Z1841" t="str">
        <f t="shared" si="66"/>
        <v>Medium</v>
      </c>
    </row>
    <row r="1842" spans="1:26" x14ac:dyDescent="0.2">
      <c r="A1842" t="s">
        <v>4349</v>
      </c>
      <c r="B1842" t="s">
        <v>1463</v>
      </c>
      <c r="C1842" t="s">
        <v>523</v>
      </c>
      <c r="D1842">
        <v>905</v>
      </c>
      <c r="E1842">
        <v>2348</v>
      </c>
      <c r="F1842">
        <v>11000</v>
      </c>
      <c r="G1842">
        <v>0</v>
      </c>
      <c r="H1842">
        <v>6</v>
      </c>
      <c r="I1842">
        <v>43</v>
      </c>
      <c r="J1842">
        <v>117</v>
      </c>
      <c r="K1842">
        <v>20101861</v>
      </c>
      <c r="L1842">
        <v>45000000</v>
      </c>
      <c r="M1842" s="2">
        <f>VLOOKUP(A1842,Sheet2!$A$1:G5566,2,0)</f>
        <v>35326</v>
      </c>
      <c r="N1842" t="str">
        <f>VLOOKUP(A1842,Sheet2!$A$1:G5566,3,0)</f>
        <v>Color</v>
      </c>
      <c r="O1842" t="str">
        <f>VLOOKUP(A1842,Sheet2!$A$1:G5566,4,0)</f>
        <v>Comedy</v>
      </c>
      <c r="P1842" t="str">
        <f>VLOOKUP(A1842,Sheet2!$A$1:G5566,5,0)</f>
        <v>English</v>
      </c>
      <c r="Q1842" t="str">
        <f>VLOOKUP(A1842,Sheet2!$A$1:G5566,6,0)</f>
        <v>USA</v>
      </c>
      <c r="R1842" t="str">
        <f>VLOOKUP(A1842,Sheet2!$A$1:G5566,7,0)</f>
        <v>PG-13</v>
      </c>
      <c r="S1842" t="str">
        <f>IF(Table19[[#This Row],[Language]]="English","English","Other language")</f>
        <v>English</v>
      </c>
      <c r="T1842">
        <f>Table19[[#This Row],[Gross Revenue]]-Table19[[#This Row],[Budget]]</f>
        <v>-24898139</v>
      </c>
      <c r="U1842" s="1">
        <f>(Table19[[#This Row],[Gross Revenue]]/Table19[[#This Row],[Budget]])-1</f>
        <v>-0.55329197777777783</v>
      </c>
      <c r="V1842" t="str">
        <f t="shared" si="65"/>
        <v>111-130 minutes</v>
      </c>
      <c r="W1842">
        <f>Table19[[#This Row],[Profit]]/Table19[[#This Row],[Budget]]*100</f>
        <v>-55.329197777777786</v>
      </c>
      <c r="X1842">
        <v>1637763</v>
      </c>
      <c r="Y1842">
        <v>0.19178668286445014</v>
      </c>
      <c r="Z1842" t="str">
        <f t="shared" si="66"/>
        <v>High</v>
      </c>
    </row>
    <row r="1843" spans="1:26" x14ac:dyDescent="0.2">
      <c r="A1843" t="s">
        <v>5623</v>
      </c>
      <c r="B1843" t="s">
        <v>583</v>
      </c>
      <c r="C1843" t="s">
        <v>962</v>
      </c>
      <c r="D1843">
        <v>11000</v>
      </c>
      <c r="E1843">
        <v>17873</v>
      </c>
      <c r="F1843">
        <v>759</v>
      </c>
      <c r="G1843">
        <v>209</v>
      </c>
      <c r="H1843">
        <v>6.9</v>
      </c>
      <c r="I1843">
        <v>65</v>
      </c>
      <c r="J1843">
        <v>112</v>
      </c>
      <c r="K1843">
        <v>4554569</v>
      </c>
      <c r="L1843">
        <v>28000000</v>
      </c>
      <c r="M1843" s="2">
        <f>VLOOKUP(A1843,Sheet2!$A$1:G5567,2,0)</f>
        <v>36515</v>
      </c>
      <c r="N1843" t="str">
        <f>VLOOKUP(A1843,Sheet2!$A$1:G5567,3,0)</f>
        <v>Black and White</v>
      </c>
      <c r="O1843" t="str">
        <f>VLOOKUP(A1843,Sheet2!$A$1:G5567,4,0)</f>
        <v>Comedy</v>
      </c>
      <c r="P1843" t="str">
        <f>VLOOKUP(A1843,Sheet2!$A$1:G5567,5,0)</f>
        <v>English</v>
      </c>
      <c r="Q1843" t="str">
        <f>VLOOKUP(A1843,Sheet2!$A$1:G5567,6,0)</f>
        <v>USA</v>
      </c>
      <c r="R1843" t="str">
        <f>VLOOKUP(A1843,Sheet2!$A$1:G5567,7,0)</f>
        <v>R</v>
      </c>
      <c r="S1843" t="str">
        <f>IF(Table19[[#This Row],[Language]]="English","English","Other language")</f>
        <v>English</v>
      </c>
      <c r="T1843">
        <f>Table19[[#This Row],[Gross Revenue]]-Table19[[#This Row],[Budget]]</f>
        <v>-23445431</v>
      </c>
      <c r="U1843" s="1">
        <f>(Table19[[#This Row],[Gross Revenue]]/Table19[[#This Row],[Budget]])-1</f>
        <v>-0.83733682142857147</v>
      </c>
      <c r="V1843" t="str">
        <f t="shared" si="65"/>
        <v>111-130 minutes</v>
      </c>
      <c r="W1843">
        <f>Table19[[#This Row],[Profit]]/Table19[[#This Row],[Budget]]*100</f>
        <v>-83.733682142857148</v>
      </c>
      <c r="X1843">
        <v>1637763</v>
      </c>
      <c r="Y1843">
        <v>0.19178668286445014</v>
      </c>
      <c r="Z1843" t="str">
        <f t="shared" si="66"/>
        <v>Medium</v>
      </c>
    </row>
    <row r="1844" spans="1:26" x14ac:dyDescent="0.2">
      <c r="A1844" t="s">
        <v>6513</v>
      </c>
      <c r="B1844" t="s">
        <v>2974</v>
      </c>
      <c r="C1844" t="s">
        <v>1734</v>
      </c>
      <c r="D1844">
        <v>745</v>
      </c>
      <c r="E1844">
        <v>2529</v>
      </c>
      <c r="F1844">
        <v>14000</v>
      </c>
      <c r="G1844">
        <v>0</v>
      </c>
      <c r="H1844">
        <v>7.6</v>
      </c>
      <c r="I1844">
        <v>298</v>
      </c>
      <c r="J1844">
        <v>163</v>
      </c>
      <c r="K1844">
        <v>47379090</v>
      </c>
      <c r="L1844">
        <v>70000000</v>
      </c>
      <c r="M1844" s="2">
        <f>VLOOKUP(A1844,Sheet2!$A$1:G5568,2,0)</f>
        <v>38365</v>
      </c>
      <c r="N1844" t="str">
        <f>VLOOKUP(A1844,Sheet2!$A$1:G5568,3,0)</f>
        <v>Color</v>
      </c>
      <c r="O1844" t="str">
        <f>VLOOKUP(A1844,Sheet2!$A$1:G5568,4,0)</f>
        <v>Drama</v>
      </c>
      <c r="P1844" t="str">
        <f>VLOOKUP(A1844,Sheet2!$A$1:G5568,5,0)</f>
        <v>English</v>
      </c>
      <c r="Q1844" t="str">
        <f>VLOOKUP(A1844,Sheet2!$A$1:G5568,6,0)</f>
        <v>France</v>
      </c>
      <c r="R1844" t="str">
        <f>VLOOKUP(A1844,Sheet2!$A$1:G5568,7,0)</f>
        <v>R</v>
      </c>
      <c r="S1844" t="str">
        <f>IF(Table19[[#This Row],[Language]]="English","English","Other language")</f>
        <v>English</v>
      </c>
      <c r="T1844">
        <f>Table19[[#This Row],[Gross Revenue]]-Table19[[#This Row],[Budget]]</f>
        <v>-22620910</v>
      </c>
      <c r="U1844" s="1">
        <f>(Table19[[#This Row],[Gross Revenue]]/Table19[[#This Row],[Budget]])-1</f>
        <v>-0.32315585714285711</v>
      </c>
      <c r="V1844" t="str">
        <f t="shared" si="65"/>
        <v>&gt;150 minutes</v>
      </c>
      <c r="W1844">
        <f>Table19[[#This Row],[Profit]]/Table19[[#This Row],[Budget]]*100</f>
        <v>-32.315585714285717</v>
      </c>
      <c r="X1844">
        <v>-434215.5</v>
      </c>
      <c r="Y1844">
        <v>-0.10115100772200772</v>
      </c>
      <c r="Z1844" t="str">
        <f t="shared" si="66"/>
        <v>High</v>
      </c>
    </row>
    <row r="1845" spans="1:26" x14ac:dyDescent="0.2">
      <c r="A1845" t="s">
        <v>4608</v>
      </c>
      <c r="B1845" t="s">
        <v>1697</v>
      </c>
      <c r="C1845" t="s">
        <v>747</v>
      </c>
      <c r="D1845">
        <v>1000</v>
      </c>
      <c r="E1845">
        <v>3243</v>
      </c>
      <c r="F1845">
        <v>25</v>
      </c>
      <c r="G1845">
        <v>619</v>
      </c>
      <c r="H1845">
        <v>6.2</v>
      </c>
      <c r="I1845">
        <v>70</v>
      </c>
      <c r="J1845">
        <v>87</v>
      </c>
      <c r="K1845">
        <v>16290976</v>
      </c>
      <c r="L1845">
        <v>24000000</v>
      </c>
      <c r="M1845" s="2">
        <f>VLOOKUP(A1845,Sheet2!$A$1:G5569,2,0)</f>
        <v>36317</v>
      </c>
      <c r="N1845" t="str">
        <f>VLOOKUP(A1845,Sheet2!$A$1:G5569,3,0)</f>
        <v>Color</v>
      </c>
      <c r="O1845" t="str">
        <f>VLOOKUP(A1845,Sheet2!$A$1:G5569,4,0)</f>
        <v>Adventure</v>
      </c>
      <c r="P1845" t="str">
        <f>VLOOKUP(A1845,Sheet2!$A$1:G5569,5,0)</f>
        <v>English</v>
      </c>
      <c r="Q1845" t="str">
        <f>VLOOKUP(A1845,Sheet2!$A$1:G5569,6,0)</f>
        <v>USA</v>
      </c>
      <c r="R1845" t="str">
        <f>VLOOKUP(A1845,Sheet2!$A$1:G5569,7,0)</f>
        <v>G</v>
      </c>
      <c r="S1845" t="str">
        <f>IF(Table19[[#This Row],[Language]]="English","English","Other language")</f>
        <v>English</v>
      </c>
      <c r="T1845">
        <f>Table19[[#This Row],[Gross Revenue]]-Table19[[#This Row],[Budget]]</f>
        <v>-7709024</v>
      </c>
      <c r="U1845" s="1">
        <f>(Table19[[#This Row],[Gross Revenue]]/Table19[[#This Row],[Budget]])-1</f>
        <v>-0.32120933333333335</v>
      </c>
      <c r="V1845" t="str">
        <f t="shared" si="65"/>
        <v>&lt;90 minutes</v>
      </c>
      <c r="W1845">
        <f>Table19[[#This Row],[Profit]]/Table19[[#This Row],[Budget]]*100</f>
        <v>-32.120933333333333</v>
      </c>
      <c r="X1845">
        <v>3892693.5</v>
      </c>
      <c r="Y1845">
        <v>0.11726928571428571</v>
      </c>
      <c r="Z1845" t="str">
        <f t="shared" si="66"/>
        <v>Medium</v>
      </c>
    </row>
    <row r="1846" spans="1:26" x14ac:dyDescent="0.2">
      <c r="A1846" t="s">
        <v>4899</v>
      </c>
      <c r="B1846" t="s">
        <v>1936</v>
      </c>
      <c r="C1846" t="s">
        <v>1937</v>
      </c>
      <c r="D1846">
        <v>3000</v>
      </c>
      <c r="E1846">
        <v>6089</v>
      </c>
      <c r="F1846">
        <v>33</v>
      </c>
      <c r="G1846">
        <v>10000</v>
      </c>
      <c r="H1846">
        <v>6.4</v>
      </c>
      <c r="I1846">
        <v>277</v>
      </c>
      <c r="J1846">
        <v>119</v>
      </c>
      <c r="K1846">
        <v>51178893</v>
      </c>
      <c r="L1846">
        <v>50000000</v>
      </c>
      <c r="M1846" s="2">
        <f>VLOOKUP(A1846,Sheet2!$A$1:G5570,2,0)</f>
        <v>41976</v>
      </c>
      <c r="N1846" t="str">
        <f>VLOOKUP(A1846,Sheet2!$A$1:G5570,3,0)</f>
        <v>Color</v>
      </c>
      <c r="O1846" t="str">
        <f>VLOOKUP(A1846,Sheet2!$A$1:G5570,4,0)</f>
        <v>Adventure</v>
      </c>
      <c r="P1846" t="str">
        <f>VLOOKUP(A1846,Sheet2!$A$1:G5570,5,0)</f>
        <v>English</v>
      </c>
      <c r="Q1846" t="str">
        <f>VLOOKUP(A1846,Sheet2!$A$1:G5570,6,0)</f>
        <v>USA</v>
      </c>
      <c r="R1846" t="str">
        <f>VLOOKUP(A1846,Sheet2!$A$1:G5570,7,0)</f>
        <v>PG</v>
      </c>
      <c r="S1846" t="str">
        <f>IF(Table19[[#This Row],[Language]]="English","English","Other language")</f>
        <v>English</v>
      </c>
      <c r="T1846">
        <f>Table19[[#This Row],[Gross Revenue]]-Table19[[#This Row],[Budget]]</f>
        <v>1178893</v>
      </c>
      <c r="U1846" s="1">
        <f>(Table19[[#This Row],[Gross Revenue]]/Table19[[#This Row],[Budget]])-1</f>
        <v>2.3577860000000062E-2</v>
      </c>
      <c r="V1846" t="str">
        <f t="shared" si="65"/>
        <v>111-130 minutes</v>
      </c>
      <c r="W1846">
        <f>Table19[[#This Row],[Profit]]/Table19[[#This Row],[Budget]]*100</f>
        <v>2.3577859999999999</v>
      </c>
      <c r="X1846">
        <v>3892693.5</v>
      </c>
      <c r="Y1846">
        <v>0.11726928571428571</v>
      </c>
      <c r="Z1846" t="str">
        <f t="shared" si="66"/>
        <v>High</v>
      </c>
    </row>
    <row r="1847" spans="1:26" x14ac:dyDescent="0.2">
      <c r="A1847" t="s">
        <v>5244</v>
      </c>
      <c r="B1847" t="s">
        <v>1531</v>
      </c>
      <c r="C1847" t="s">
        <v>1339</v>
      </c>
      <c r="D1847">
        <v>33000</v>
      </c>
      <c r="E1847">
        <v>34606</v>
      </c>
      <c r="F1847">
        <v>58</v>
      </c>
      <c r="G1847">
        <v>0</v>
      </c>
      <c r="H1847">
        <v>6.1</v>
      </c>
      <c r="I1847">
        <v>136</v>
      </c>
      <c r="J1847">
        <v>115</v>
      </c>
      <c r="K1847">
        <v>31874869</v>
      </c>
      <c r="L1847">
        <v>50000000</v>
      </c>
      <c r="M1847" s="2">
        <f>VLOOKUP(A1847,Sheet2!$A$1:G5571,2,0)</f>
        <v>37296</v>
      </c>
      <c r="N1847" t="str">
        <f>VLOOKUP(A1847,Sheet2!$A$1:G5571,3,0)</f>
        <v>Color</v>
      </c>
      <c r="O1847" t="str">
        <f>VLOOKUP(A1847,Sheet2!$A$1:G5571,4,0)</f>
        <v>Crime</v>
      </c>
      <c r="P1847" t="str">
        <f>VLOOKUP(A1847,Sheet2!$A$1:G5571,5,0)</f>
        <v>English</v>
      </c>
      <c r="Q1847" t="str">
        <f>VLOOKUP(A1847,Sheet2!$A$1:G5571,6,0)</f>
        <v>USA</v>
      </c>
      <c r="R1847" t="str">
        <f>VLOOKUP(A1847,Sheet2!$A$1:G5571,7,0)</f>
        <v>R</v>
      </c>
      <c r="S1847" t="str">
        <f>IF(Table19[[#This Row],[Language]]="English","English","Other language")</f>
        <v>English</v>
      </c>
      <c r="T1847">
        <f>Table19[[#This Row],[Gross Revenue]]-Table19[[#This Row],[Budget]]</f>
        <v>-18125131</v>
      </c>
      <c r="U1847" s="1">
        <f>(Table19[[#This Row],[Gross Revenue]]/Table19[[#This Row],[Budget]])-1</f>
        <v>-0.36250262</v>
      </c>
      <c r="V1847" t="str">
        <f t="shared" si="65"/>
        <v>111-130 minutes</v>
      </c>
      <c r="W1847">
        <f>Table19[[#This Row],[Profit]]/Table19[[#This Row],[Budget]]*100</f>
        <v>-36.250261999999999</v>
      </c>
      <c r="X1847">
        <v>-74533.5</v>
      </c>
      <c r="Y1847">
        <v>-7.4856785714285719E-3</v>
      </c>
      <c r="Z1847" t="str">
        <f t="shared" si="66"/>
        <v>High</v>
      </c>
    </row>
    <row r="1848" spans="1:26" x14ac:dyDescent="0.2">
      <c r="A1848" t="s">
        <v>6710</v>
      </c>
      <c r="B1848" t="s">
        <v>3093</v>
      </c>
      <c r="C1848" t="s">
        <v>3094</v>
      </c>
      <c r="D1848">
        <v>15</v>
      </c>
      <c r="E1848">
        <v>15</v>
      </c>
      <c r="F1848">
        <v>30</v>
      </c>
      <c r="G1848">
        <v>0</v>
      </c>
      <c r="H1848">
        <v>7.8</v>
      </c>
      <c r="I1848">
        <v>110</v>
      </c>
      <c r="J1848">
        <v>88</v>
      </c>
      <c r="K1848">
        <v>1523883</v>
      </c>
      <c r="L1848">
        <v>1750211</v>
      </c>
      <c r="M1848" s="2">
        <f>VLOOKUP(A1848,Sheet2!$A$1:G5572,2,0)</f>
        <v>38552</v>
      </c>
      <c r="N1848" t="str">
        <f>VLOOKUP(A1848,Sheet2!$A$1:G5572,3,0)</f>
        <v>Color</v>
      </c>
      <c r="O1848" t="str">
        <f>VLOOKUP(A1848,Sheet2!$A$1:G5572,4,0)</f>
        <v>Documentary</v>
      </c>
      <c r="P1848" t="str">
        <f>VLOOKUP(A1848,Sheet2!$A$1:G5572,5,0)</f>
        <v>English</v>
      </c>
      <c r="Q1848" t="str">
        <f>VLOOKUP(A1848,Sheet2!$A$1:G5572,6,0)</f>
        <v>USA</v>
      </c>
      <c r="R1848" t="str">
        <f>VLOOKUP(A1848,Sheet2!$A$1:G5572,7,0)</f>
        <v>R</v>
      </c>
      <c r="S1848" t="str">
        <f>IF(Table19[[#This Row],[Language]]="English","English","Other language")</f>
        <v>English</v>
      </c>
      <c r="T1848">
        <f>Table19[[#This Row],[Gross Revenue]]-Table19[[#This Row],[Budget]]</f>
        <v>-226328</v>
      </c>
      <c r="U1848" s="1">
        <f>(Table19[[#This Row],[Gross Revenue]]/Table19[[#This Row],[Budget]])-1</f>
        <v>-0.129314694056888</v>
      </c>
      <c r="V1848" t="str">
        <f t="shared" si="65"/>
        <v>&lt;90 minutes</v>
      </c>
      <c r="W1848">
        <f>Table19[[#This Row],[Profit]]/Table19[[#This Row],[Budget]]*100</f>
        <v>-12.9314694056888</v>
      </c>
      <c r="Z1848" t="str">
        <f t="shared" si="66"/>
        <v>Low</v>
      </c>
    </row>
    <row r="1849" spans="1:26" x14ac:dyDescent="0.2">
      <c r="A1849" t="s">
        <v>4269</v>
      </c>
      <c r="B1849" t="s">
        <v>760</v>
      </c>
      <c r="C1849" t="s">
        <v>1391</v>
      </c>
      <c r="D1849">
        <v>944</v>
      </c>
      <c r="E1849">
        <v>4879</v>
      </c>
      <c r="F1849">
        <v>30</v>
      </c>
      <c r="G1849">
        <v>0</v>
      </c>
      <c r="H1849">
        <v>5.9</v>
      </c>
      <c r="I1849">
        <v>120</v>
      </c>
      <c r="J1849">
        <v>98</v>
      </c>
      <c r="K1849">
        <v>43894863</v>
      </c>
      <c r="L1849">
        <v>30000000</v>
      </c>
      <c r="M1849" s="2">
        <f>VLOOKUP(A1849,Sheet2!$A$1:G5573,2,0)</f>
        <v>38568</v>
      </c>
      <c r="N1849" t="str">
        <f>VLOOKUP(A1849,Sheet2!$A$1:G5573,3,0)</f>
        <v>Color</v>
      </c>
      <c r="O1849" t="str">
        <f>VLOOKUP(A1849,Sheet2!$A$1:G5573,4,0)</f>
        <v>Comedy</v>
      </c>
      <c r="P1849" t="str">
        <f>VLOOKUP(A1849,Sheet2!$A$1:G5573,5,0)</f>
        <v>English</v>
      </c>
      <c r="Q1849" t="str">
        <f>VLOOKUP(A1849,Sheet2!$A$1:G5573,6,0)</f>
        <v>USA</v>
      </c>
      <c r="R1849" t="str">
        <f>VLOOKUP(A1849,Sheet2!$A$1:G5573,7,0)</f>
        <v>PG-13</v>
      </c>
      <c r="S1849" t="str">
        <f>IF(Table19[[#This Row],[Language]]="English","English","Other language")</f>
        <v>English</v>
      </c>
      <c r="T1849">
        <f>Table19[[#This Row],[Gross Revenue]]-Table19[[#This Row],[Budget]]</f>
        <v>13894863</v>
      </c>
      <c r="U1849" s="1">
        <f>(Table19[[#This Row],[Gross Revenue]]/Table19[[#This Row],[Budget]])-1</f>
        <v>0.46316209999999991</v>
      </c>
      <c r="V1849" t="str">
        <f t="shared" si="65"/>
        <v>90-110 minutes</v>
      </c>
      <c r="W1849">
        <f>Table19[[#This Row],[Profit]]/Table19[[#This Row],[Budget]]*100</f>
        <v>46.316210000000005</v>
      </c>
      <c r="X1849">
        <v>1637763</v>
      </c>
      <c r="Y1849">
        <v>0.19178668286445014</v>
      </c>
      <c r="Z1849" t="str">
        <f t="shared" si="66"/>
        <v>Medium</v>
      </c>
    </row>
    <row r="1850" spans="1:26" x14ac:dyDescent="0.2">
      <c r="A1850" t="s">
        <v>4223</v>
      </c>
      <c r="B1850" t="s">
        <v>187</v>
      </c>
      <c r="C1850" t="s">
        <v>955</v>
      </c>
      <c r="D1850">
        <v>1000</v>
      </c>
      <c r="E1850">
        <v>3301</v>
      </c>
      <c r="F1850">
        <v>41</v>
      </c>
      <c r="G1850">
        <v>0</v>
      </c>
      <c r="H1850">
        <v>5.9</v>
      </c>
      <c r="I1850">
        <v>80</v>
      </c>
      <c r="J1850">
        <v>112</v>
      </c>
      <c r="K1850">
        <v>19151864</v>
      </c>
      <c r="L1850">
        <v>40000000</v>
      </c>
      <c r="M1850" s="2">
        <f>VLOOKUP(A1850,Sheet2!$A$1:G5574,2,0)</f>
        <v>39482</v>
      </c>
      <c r="N1850" t="str">
        <f>VLOOKUP(A1850,Sheet2!$A$1:G5574,3,0)</f>
        <v>Color</v>
      </c>
      <c r="O1850" t="str">
        <f>VLOOKUP(A1850,Sheet2!$A$1:G5574,4,0)</f>
        <v>Comedy</v>
      </c>
      <c r="P1850" t="str">
        <f>VLOOKUP(A1850,Sheet2!$A$1:G5574,5,0)</f>
        <v>English</v>
      </c>
      <c r="Q1850" t="str">
        <f>VLOOKUP(A1850,Sheet2!$A$1:G5574,6,0)</f>
        <v>USA</v>
      </c>
      <c r="R1850" t="str">
        <f>VLOOKUP(A1850,Sheet2!$A$1:G5574,7,0)</f>
        <v>R</v>
      </c>
      <c r="S1850" t="str">
        <f>IF(Table19[[#This Row],[Language]]="English","English","Other language")</f>
        <v>English</v>
      </c>
      <c r="T1850">
        <f>Table19[[#This Row],[Gross Revenue]]-Table19[[#This Row],[Budget]]</f>
        <v>-20848136</v>
      </c>
      <c r="U1850" s="1">
        <f>(Table19[[#This Row],[Gross Revenue]]/Table19[[#This Row],[Budget]])-1</f>
        <v>-0.52120339999999998</v>
      </c>
      <c r="V1850" t="str">
        <f t="shared" si="65"/>
        <v>111-130 minutes</v>
      </c>
      <c r="W1850">
        <f>Table19[[#This Row],[Profit]]/Table19[[#This Row],[Budget]]*100</f>
        <v>-52.120339999999999</v>
      </c>
      <c r="X1850">
        <v>1637763</v>
      </c>
      <c r="Y1850">
        <v>0.19178668286445014</v>
      </c>
      <c r="Z1850" t="str">
        <f t="shared" si="66"/>
        <v>High</v>
      </c>
    </row>
    <row r="1851" spans="1:26" x14ac:dyDescent="0.2">
      <c r="A1851" t="s">
        <v>4808</v>
      </c>
      <c r="B1851" t="s">
        <v>433</v>
      </c>
      <c r="C1851" t="s">
        <v>1865</v>
      </c>
      <c r="D1851">
        <v>8000</v>
      </c>
      <c r="E1851">
        <v>12344</v>
      </c>
      <c r="F1851">
        <v>29</v>
      </c>
      <c r="G1851">
        <v>0</v>
      </c>
      <c r="H1851">
        <v>6.3</v>
      </c>
      <c r="I1851">
        <v>84</v>
      </c>
      <c r="J1851">
        <v>105</v>
      </c>
      <c r="K1851">
        <v>126805112</v>
      </c>
      <c r="L1851">
        <v>46000000</v>
      </c>
      <c r="M1851" s="2">
        <f>VLOOKUP(A1851,Sheet2!$A$1:G5575,2,0)</f>
        <v>35728</v>
      </c>
      <c r="N1851" t="str">
        <f>VLOOKUP(A1851,Sheet2!$A$1:G5575,3,0)</f>
        <v>Color</v>
      </c>
      <c r="O1851" t="str">
        <f>VLOOKUP(A1851,Sheet2!$A$1:G5575,4,0)</f>
        <v>Comedy</v>
      </c>
      <c r="P1851" t="str">
        <f>VLOOKUP(A1851,Sheet2!$A$1:G5575,5,0)</f>
        <v>English</v>
      </c>
      <c r="Q1851" t="str">
        <f>VLOOKUP(A1851,Sheet2!$A$1:G5575,6,0)</f>
        <v>USA</v>
      </c>
      <c r="R1851" t="str">
        <f>VLOOKUP(A1851,Sheet2!$A$1:G5575,7,0)</f>
        <v>PG-13</v>
      </c>
      <c r="S1851" t="str">
        <f>IF(Table19[[#This Row],[Language]]="English","English","Other language")</f>
        <v>English</v>
      </c>
      <c r="T1851">
        <f>Table19[[#This Row],[Gross Revenue]]-Table19[[#This Row],[Budget]]</f>
        <v>80805112</v>
      </c>
      <c r="U1851" s="1">
        <f>(Table19[[#This Row],[Gross Revenue]]/Table19[[#This Row],[Budget]])-1</f>
        <v>1.7566328695652174</v>
      </c>
      <c r="V1851" t="str">
        <f t="shared" si="65"/>
        <v>90-110 minutes</v>
      </c>
      <c r="W1851">
        <f>Table19[[#This Row],[Profit]]/Table19[[#This Row],[Budget]]*100</f>
        <v>175.66328695652174</v>
      </c>
      <c r="X1851">
        <v>1637763</v>
      </c>
      <c r="Y1851">
        <v>0.19178668286445014</v>
      </c>
      <c r="Z1851" t="str">
        <f t="shared" si="66"/>
        <v>High</v>
      </c>
    </row>
    <row r="1852" spans="1:26" x14ac:dyDescent="0.2">
      <c r="A1852" t="s">
        <v>5290</v>
      </c>
      <c r="B1852" t="s">
        <v>1350</v>
      </c>
      <c r="C1852" t="s">
        <v>282</v>
      </c>
      <c r="D1852">
        <v>567</v>
      </c>
      <c r="E1852">
        <v>1495</v>
      </c>
      <c r="F1852">
        <v>38</v>
      </c>
      <c r="G1852">
        <v>5000</v>
      </c>
      <c r="H1852">
        <v>6.6</v>
      </c>
      <c r="I1852">
        <v>168</v>
      </c>
      <c r="J1852">
        <v>95</v>
      </c>
      <c r="K1852">
        <v>241437427</v>
      </c>
      <c r="L1852">
        <v>5000000</v>
      </c>
      <c r="M1852" s="2">
        <f>VLOOKUP(A1852,Sheet2!$A$1:G5576,2,0)</f>
        <v>37466</v>
      </c>
      <c r="N1852" t="str">
        <f>VLOOKUP(A1852,Sheet2!$A$1:G5576,3,0)</f>
        <v>Color</v>
      </c>
      <c r="O1852" t="str">
        <f>VLOOKUP(A1852,Sheet2!$A$1:G5576,4,0)</f>
        <v>Comedy</v>
      </c>
      <c r="P1852" t="str">
        <f>VLOOKUP(A1852,Sheet2!$A$1:G5576,5,0)</f>
        <v>English</v>
      </c>
      <c r="Q1852" t="str">
        <f>VLOOKUP(A1852,Sheet2!$A$1:G5576,6,0)</f>
        <v>USA</v>
      </c>
      <c r="R1852" t="str">
        <f>VLOOKUP(A1852,Sheet2!$A$1:G5576,7,0)</f>
        <v>PG</v>
      </c>
      <c r="S1852" t="str">
        <f>IF(Table19[[#This Row],[Language]]="English","English","Other language")</f>
        <v>English</v>
      </c>
      <c r="T1852">
        <f>Table19[[#This Row],[Gross Revenue]]-Table19[[#This Row],[Budget]]</f>
        <v>236437427</v>
      </c>
      <c r="U1852" s="1">
        <f>(Table19[[#This Row],[Gross Revenue]]/Table19[[#This Row],[Budget]])-1</f>
        <v>47.287485400000001</v>
      </c>
      <c r="V1852" t="str">
        <f t="shared" si="65"/>
        <v>90-110 minutes</v>
      </c>
      <c r="W1852">
        <f>Table19[[#This Row],[Profit]]/Table19[[#This Row],[Budget]]*100</f>
        <v>4728.7485400000005</v>
      </c>
      <c r="X1852">
        <v>1637763</v>
      </c>
      <c r="Y1852">
        <v>0.19178668286445014</v>
      </c>
      <c r="Z1852" t="str">
        <f t="shared" si="66"/>
        <v>Low</v>
      </c>
    </row>
    <row r="1853" spans="1:26" x14ac:dyDescent="0.2">
      <c r="A1853" t="s">
        <v>3912</v>
      </c>
      <c r="B1853" t="s">
        <v>1002</v>
      </c>
      <c r="C1853" t="s">
        <v>530</v>
      </c>
      <c r="D1853">
        <v>10000</v>
      </c>
      <c r="E1853">
        <v>14159</v>
      </c>
      <c r="F1853">
        <v>71</v>
      </c>
      <c r="G1853">
        <v>0</v>
      </c>
      <c r="H1853">
        <v>5.5</v>
      </c>
      <c r="I1853">
        <v>264</v>
      </c>
      <c r="J1853">
        <v>101</v>
      </c>
      <c r="K1853">
        <v>51527787</v>
      </c>
      <c r="L1853">
        <v>15000000</v>
      </c>
      <c r="M1853" s="2">
        <f>VLOOKUP(A1853,Sheet2!$A$1:G5577,2,0)</f>
        <v>39974</v>
      </c>
      <c r="N1853" t="str">
        <f>VLOOKUP(A1853,Sheet2!$A$1:G5577,3,0)</f>
        <v>Color</v>
      </c>
      <c r="O1853" t="str">
        <f>VLOOKUP(A1853,Sheet2!$A$1:G5577,4,0)</f>
        <v>Horror</v>
      </c>
      <c r="P1853" t="str">
        <f>VLOOKUP(A1853,Sheet2!$A$1:G5577,5,0)</f>
        <v>English</v>
      </c>
      <c r="Q1853" t="str">
        <f>VLOOKUP(A1853,Sheet2!$A$1:G5577,6,0)</f>
        <v>USA</v>
      </c>
      <c r="R1853" t="str">
        <f>VLOOKUP(A1853,Sheet2!$A$1:G5577,7,0)</f>
        <v>R</v>
      </c>
      <c r="S1853" t="str">
        <f>IF(Table19[[#This Row],[Language]]="English","English","Other language")</f>
        <v>English</v>
      </c>
      <c r="T1853">
        <f>Table19[[#This Row],[Gross Revenue]]-Table19[[#This Row],[Budget]]</f>
        <v>36527787</v>
      </c>
      <c r="U1853" s="1">
        <f>(Table19[[#This Row],[Gross Revenue]]/Table19[[#This Row],[Budget]])-1</f>
        <v>2.4351858000000002</v>
      </c>
      <c r="V1853" t="str">
        <f t="shared" si="65"/>
        <v>90-110 minutes</v>
      </c>
      <c r="W1853">
        <f>Table19[[#This Row],[Profit]]/Table19[[#This Row],[Budget]]*100</f>
        <v>243.51858000000001</v>
      </c>
      <c r="X1853">
        <v>16235088</v>
      </c>
      <c r="Y1853">
        <v>1.1909079499999999</v>
      </c>
      <c r="Z1853" t="str">
        <f t="shared" si="66"/>
        <v>Medium</v>
      </c>
    </row>
    <row r="1854" spans="1:26" x14ac:dyDescent="0.2">
      <c r="A1854" t="s">
        <v>5305</v>
      </c>
      <c r="B1854" t="s">
        <v>1041</v>
      </c>
      <c r="C1854" t="s">
        <v>2003</v>
      </c>
      <c r="D1854">
        <v>20000</v>
      </c>
      <c r="E1854">
        <v>20364</v>
      </c>
      <c r="F1854">
        <v>0</v>
      </c>
      <c r="G1854">
        <v>0</v>
      </c>
      <c r="H1854">
        <v>6.7</v>
      </c>
      <c r="I1854">
        <v>192</v>
      </c>
      <c r="J1854">
        <v>95</v>
      </c>
      <c r="K1854">
        <v>866778</v>
      </c>
      <c r="L1854">
        <v>10000000</v>
      </c>
      <c r="M1854" s="2">
        <f>VLOOKUP(A1854,Sheet2!$A$1:G5578,2,0)</f>
        <v>39255</v>
      </c>
      <c r="N1854" t="str">
        <f>VLOOKUP(A1854,Sheet2!$A$1:G5578,3,0)</f>
        <v>Color</v>
      </c>
      <c r="O1854" t="str">
        <f>VLOOKUP(A1854,Sheet2!$A$1:G5578,4,0)</f>
        <v>Drama</v>
      </c>
      <c r="P1854" t="str">
        <f>VLOOKUP(A1854,Sheet2!$A$1:G5578,5,0)</f>
        <v>English</v>
      </c>
      <c r="Q1854" t="str">
        <f>VLOOKUP(A1854,Sheet2!$A$1:G5578,6,0)</f>
        <v>Hong Kong</v>
      </c>
      <c r="R1854" t="str">
        <f>VLOOKUP(A1854,Sheet2!$A$1:G5578,7,0)</f>
        <v>PG-13</v>
      </c>
      <c r="S1854" t="str">
        <f>IF(Table19[[#This Row],[Language]]="English","English","Other language")</f>
        <v>English</v>
      </c>
      <c r="T1854">
        <f>Table19[[#This Row],[Gross Revenue]]-Table19[[#This Row],[Budget]]</f>
        <v>-9133222</v>
      </c>
      <c r="U1854" s="1">
        <f>(Table19[[#This Row],[Gross Revenue]]/Table19[[#This Row],[Budget]])-1</f>
        <v>-0.91332219999999997</v>
      </c>
      <c r="V1854" t="str">
        <f t="shared" si="65"/>
        <v>90-110 minutes</v>
      </c>
      <c r="W1854">
        <f>Table19[[#This Row],[Profit]]/Table19[[#This Row],[Budget]]*100</f>
        <v>-91.332219999999992</v>
      </c>
      <c r="X1854">
        <v>-434215.5</v>
      </c>
      <c r="Y1854">
        <v>-0.10115100772200772</v>
      </c>
      <c r="Z1854" t="str">
        <f t="shared" si="66"/>
        <v>Low</v>
      </c>
    </row>
    <row r="1855" spans="1:26" x14ac:dyDescent="0.2">
      <c r="A1855" t="s">
        <v>3464</v>
      </c>
      <c r="B1855" t="s">
        <v>22</v>
      </c>
      <c r="C1855" t="s">
        <v>270</v>
      </c>
      <c r="D1855">
        <v>869</v>
      </c>
      <c r="E1855">
        <v>3007</v>
      </c>
      <c r="F1855">
        <v>119</v>
      </c>
      <c r="G1855">
        <v>411</v>
      </c>
      <c r="H1855">
        <v>4.5999999999999996</v>
      </c>
      <c r="I1855">
        <v>56</v>
      </c>
      <c r="J1855">
        <v>90</v>
      </c>
      <c r="K1855">
        <v>15549702</v>
      </c>
      <c r="L1855">
        <v>14000000</v>
      </c>
      <c r="M1855" s="2">
        <f>VLOOKUP(A1855,Sheet2!$A$1:G5579,2,0)</f>
        <v>37751</v>
      </c>
      <c r="N1855" t="str">
        <f>VLOOKUP(A1855,Sheet2!$A$1:G5579,3,0)</f>
        <v>Color</v>
      </c>
      <c r="O1855" t="str">
        <f>VLOOKUP(A1855,Sheet2!$A$1:G5579,4,0)</f>
        <v>Comedy</v>
      </c>
      <c r="P1855" t="str">
        <f>VLOOKUP(A1855,Sheet2!$A$1:G5579,5,0)</f>
        <v>English</v>
      </c>
      <c r="Q1855" t="str">
        <f>VLOOKUP(A1855,Sheet2!$A$1:G5579,6,0)</f>
        <v>USA</v>
      </c>
      <c r="R1855" t="str">
        <f>VLOOKUP(A1855,Sheet2!$A$1:G5579,7,0)</f>
        <v>PG-13</v>
      </c>
      <c r="S1855" t="str">
        <f>IF(Table19[[#This Row],[Language]]="English","English","Other language")</f>
        <v>English</v>
      </c>
      <c r="T1855">
        <f>Table19[[#This Row],[Gross Revenue]]-Table19[[#This Row],[Budget]]</f>
        <v>1549702</v>
      </c>
      <c r="U1855" s="1">
        <f>(Table19[[#This Row],[Gross Revenue]]/Table19[[#This Row],[Budget]])-1</f>
        <v>0.11069299999999993</v>
      </c>
      <c r="V1855" t="str">
        <f t="shared" si="65"/>
        <v>90-110 minutes</v>
      </c>
      <c r="W1855">
        <f>Table19[[#This Row],[Profit]]/Table19[[#This Row],[Budget]]*100</f>
        <v>11.0693</v>
      </c>
      <c r="X1855">
        <v>1637763</v>
      </c>
      <c r="Y1855">
        <v>0.19178668286445014</v>
      </c>
      <c r="Z1855" t="str">
        <f t="shared" si="66"/>
        <v>Medium</v>
      </c>
    </row>
    <row r="1856" spans="1:26" x14ac:dyDescent="0.2">
      <c r="A1856" t="s">
        <v>6472</v>
      </c>
      <c r="B1856" t="s">
        <v>2487</v>
      </c>
      <c r="C1856" t="s">
        <v>1162</v>
      </c>
      <c r="D1856">
        <v>886</v>
      </c>
      <c r="E1856">
        <v>3280</v>
      </c>
      <c r="F1856">
        <v>36</v>
      </c>
      <c r="G1856">
        <v>7000</v>
      </c>
      <c r="H1856">
        <v>7.5</v>
      </c>
      <c r="I1856">
        <v>54</v>
      </c>
      <c r="J1856">
        <v>120</v>
      </c>
      <c r="K1856">
        <v>52929168</v>
      </c>
      <c r="L1856">
        <v>11000000</v>
      </c>
      <c r="M1856" s="2">
        <f>VLOOKUP(A1856,Sheet2!$A$1:G5580,2,0)</f>
        <v>33773</v>
      </c>
      <c r="N1856" t="str">
        <f>VLOOKUP(A1856,Sheet2!$A$1:G5580,3,0)</f>
        <v>Color</v>
      </c>
      <c r="O1856" t="str">
        <f>VLOOKUP(A1856,Sheet2!$A$1:G5580,4,0)</f>
        <v>Comedy</v>
      </c>
      <c r="P1856" t="str">
        <f>VLOOKUP(A1856,Sheet2!$A$1:G5580,5,0)</f>
        <v>English</v>
      </c>
      <c r="Q1856" t="str">
        <f>VLOOKUP(A1856,Sheet2!$A$1:G5580,6,0)</f>
        <v>USA</v>
      </c>
      <c r="R1856" t="str">
        <f>VLOOKUP(A1856,Sheet2!$A$1:G5580,7,0)</f>
        <v>R</v>
      </c>
      <c r="S1856" t="str">
        <f>IF(Table19[[#This Row],[Language]]="English","English","Other language")</f>
        <v>English</v>
      </c>
      <c r="T1856">
        <f>Table19[[#This Row],[Gross Revenue]]-Table19[[#This Row],[Budget]]</f>
        <v>41929168</v>
      </c>
      <c r="U1856" s="1">
        <f>(Table19[[#This Row],[Gross Revenue]]/Table19[[#This Row],[Budget]])-1</f>
        <v>3.8117425454545453</v>
      </c>
      <c r="V1856" t="str">
        <f t="shared" si="65"/>
        <v>111-130 minutes</v>
      </c>
      <c r="W1856">
        <f>Table19[[#This Row],[Profit]]/Table19[[#This Row],[Budget]]*100</f>
        <v>381.17425454545452</v>
      </c>
      <c r="X1856">
        <v>1637763</v>
      </c>
      <c r="Y1856">
        <v>0.19178668286445014</v>
      </c>
      <c r="Z1856" t="str">
        <f t="shared" si="66"/>
        <v>Low</v>
      </c>
    </row>
    <row r="1857" spans="1:26" x14ac:dyDescent="0.2">
      <c r="A1857" t="s">
        <v>5291</v>
      </c>
      <c r="B1857" t="s">
        <v>2200</v>
      </c>
      <c r="C1857" t="s">
        <v>1029</v>
      </c>
      <c r="D1857">
        <v>86</v>
      </c>
      <c r="E1857">
        <v>163</v>
      </c>
      <c r="F1857">
        <v>16</v>
      </c>
      <c r="G1857">
        <v>456</v>
      </c>
      <c r="H1857">
        <v>6.6</v>
      </c>
      <c r="I1857">
        <v>43</v>
      </c>
      <c r="J1857">
        <v>90</v>
      </c>
      <c r="K1857">
        <v>85222</v>
      </c>
      <c r="L1857">
        <v>1100</v>
      </c>
      <c r="M1857" s="2">
        <f>VLOOKUP(A1857,Sheet2!$A$1:G5581,2,0)</f>
        <v>38000</v>
      </c>
      <c r="N1857" t="str">
        <f>VLOOKUP(A1857,Sheet2!$A$1:G5581,3,0)</f>
        <v>Color</v>
      </c>
      <c r="O1857" t="str">
        <f>VLOOKUP(A1857,Sheet2!$A$1:G5581,4,0)</f>
        <v>Documentary</v>
      </c>
      <c r="P1857" t="str">
        <f>VLOOKUP(A1857,Sheet2!$A$1:G5581,5,0)</f>
        <v>English</v>
      </c>
      <c r="Q1857" t="str">
        <f>VLOOKUP(A1857,Sheet2!$A$1:G5581,6,0)</f>
        <v>USA</v>
      </c>
      <c r="R1857" t="str">
        <f>VLOOKUP(A1857,Sheet2!$A$1:G5581,7,0)</f>
        <v>PG</v>
      </c>
      <c r="S1857" t="str">
        <f>IF(Table19[[#This Row],[Language]]="English","English","Other language")</f>
        <v>English</v>
      </c>
      <c r="T1857">
        <f>Table19[[#This Row],[Gross Revenue]]-Table19[[#This Row],[Budget]]</f>
        <v>84122</v>
      </c>
      <c r="U1857" s="1">
        <f>(Table19[[#This Row],[Gross Revenue]]/Table19[[#This Row],[Budget]])-1</f>
        <v>76.474545454545449</v>
      </c>
      <c r="V1857" t="str">
        <f t="shared" si="65"/>
        <v>90-110 minutes</v>
      </c>
      <c r="W1857">
        <f>Table19[[#This Row],[Profit]]/Table19[[#This Row],[Budget]]*100</f>
        <v>7647.454545454545</v>
      </c>
      <c r="Z1857" t="str">
        <f t="shared" si="66"/>
        <v>Low</v>
      </c>
    </row>
    <row r="1858" spans="1:26" x14ac:dyDescent="0.2">
      <c r="A1858" t="s">
        <v>5869</v>
      </c>
      <c r="B1858" t="s">
        <v>1388</v>
      </c>
      <c r="C1858" t="s">
        <v>2055</v>
      </c>
      <c r="D1858">
        <v>1000</v>
      </c>
      <c r="E1858">
        <v>2515</v>
      </c>
      <c r="F1858">
        <v>13</v>
      </c>
      <c r="G1858">
        <v>0</v>
      </c>
      <c r="H1858">
        <v>7</v>
      </c>
      <c r="I1858">
        <v>79</v>
      </c>
      <c r="J1858">
        <v>95</v>
      </c>
      <c r="K1858">
        <v>34099640</v>
      </c>
      <c r="L1858">
        <v>5000000</v>
      </c>
      <c r="M1858" s="2">
        <f>VLOOKUP(A1858,Sheet2!$A$1:G5582,2,0)</f>
        <v>36711</v>
      </c>
      <c r="N1858" t="str">
        <f>VLOOKUP(A1858,Sheet2!$A$1:G5582,3,0)</f>
        <v>Color</v>
      </c>
      <c r="O1858" t="str">
        <f>VLOOKUP(A1858,Sheet2!$A$1:G5582,4,0)</f>
        <v>Drama</v>
      </c>
      <c r="P1858" t="str">
        <f>VLOOKUP(A1858,Sheet2!$A$1:G5582,5,0)</f>
        <v>English</v>
      </c>
      <c r="Q1858" t="str">
        <f>VLOOKUP(A1858,Sheet2!$A$1:G5582,6,0)</f>
        <v>USA</v>
      </c>
      <c r="R1858" t="str">
        <f>VLOOKUP(A1858,Sheet2!$A$1:G5582,7,0)</f>
        <v>PG</v>
      </c>
      <c r="S1858" t="str">
        <f>IF(Table19[[#This Row],[Language]]="English","English","Other language")</f>
        <v>English</v>
      </c>
      <c r="T1858">
        <f>Table19[[#This Row],[Gross Revenue]]-Table19[[#This Row],[Budget]]</f>
        <v>29099640</v>
      </c>
      <c r="U1858" s="1">
        <f>(Table19[[#This Row],[Gross Revenue]]/Table19[[#This Row],[Budget]])-1</f>
        <v>5.819928</v>
      </c>
      <c r="V1858" t="str">
        <f t="shared" ref="V1858:V1921" si="67">IF(J1858="","",IF(J1858&lt;90,"&lt;90 minutes",IF(J1858&lt;=110,"90-110 minutes",IF(J1858&lt;=130,"111-130 minutes",IF(J1858&lt;=150,"131-150 minutes","&gt;150 minutes")))))</f>
        <v>90-110 minutes</v>
      </c>
      <c r="W1858">
        <f>Table19[[#This Row],[Profit]]/Table19[[#This Row],[Budget]]*100</f>
        <v>581.99279999999999</v>
      </c>
      <c r="X1858">
        <v>-434215.5</v>
      </c>
      <c r="Y1858">
        <v>-0.10115100772200772</v>
      </c>
      <c r="Z1858" t="str">
        <f t="shared" ref="Z1858:Z1921" si="68">IF(L1858="","",IF(L1858&lt;=$AA$26,"Low",IF(L1858&lt;=$AA$28,"Medium","High")))</f>
        <v>Low</v>
      </c>
    </row>
    <row r="1859" spans="1:26" x14ac:dyDescent="0.2">
      <c r="A1859" t="s">
        <v>6808</v>
      </c>
      <c r="B1859" t="s">
        <v>3135</v>
      </c>
      <c r="C1859" t="s">
        <v>3136</v>
      </c>
      <c r="D1859">
        <v>453</v>
      </c>
      <c r="E1859">
        <v>1164</v>
      </c>
      <c r="F1859">
        <v>165</v>
      </c>
      <c r="G1859">
        <v>0</v>
      </c>
      <c r="H1859">
        <v>7.9</v>
      </c>
      <c r="I1859">
        <v>82</v>
      </c>
      <c r="J1859">
        <v>170</v>
      </c>
      <c r="K1859">
        <v>72000000</v>
      </c>
      <c r="L1859">
        <v>17000000</v>
      </c>
      <c r="M1859" s="2">
        <f>VLOOKUP(A1859,Sheet2!$A$1:G5583,2,0)</f>
        <v>23573</v>
      </c>
      <c r="N1859" t="str">
        <f>VLOOKUP(A1859,Sheet2!$A$1:G5583,3,0)</f>
        <v>Color</v>
      </c>
      <c r="O1859" t="str">
        <f>VLOOKUP(A1859,Sheet2!$A$1:G5583,4,0)</f>
        <v>Drama</v>
      </c>
      <c r="P1859" t="str">
        <f>VLOOKUP(A1859,Sheet2!$A$1:G5583,5,0)</f>
        <v>English</v>
      </c>
      <c r="Q1859" t="str">
        <f>VLOOKUP(A1859,Sheet2!$A$1:G5583,6,0)</f>
        <v>USA</v>
      </c>
      <c r="R1859" t="str">
        <f>VLOOKUP(A1859,Sheet2!$A$1:G5583,7,0)</f>
        <v>Approved</v>
      </c>
      <c r="S1859" t="str">
        <f>IF(Table19[[#This Row],[Language]]="English","English","Other language")</f>
        <v>English</v>
      </c>
      <c r="T1859">
        <f>Table19[[#This Row],[Gross Revenue]]-Table19[[#This Row],[Budget]]</f>
        <v>55000000</v>
      </c>
      <c r="U1859" s="1">
        <f>(Table19[[#This Row],[Gross Revenue]]/Table19[[#This Row],[Budget]])-1</f>
        <v>3.2352941176470589</v>
      </c>
      <c r="V1859" t="str">
        <f t="shared" si="67"/>
        <v>&gt;150 minutes</v>
      </c>
      <c r="W1859">
        <f>Table19[[#This Row],[Profit]]/Table19[[#This Row],[Budget]]*100</f>
        <v>323.52941176470591</v>
      </c>
      <c r="X1859">
        <v>-434215.5</v>
      </c>
      <c r="Y1859">
        <v>-0.10115100772200772</v>
      </c>
      <c r="Z1859" t="str">
        <f t="shared" si="68"/>
        <v>Medium</v>
      </c>
    </row>
    <row r="1860" spans="1:26" x14ac:dyDescent="0.2">
      <c r="A1860" t="s">
        <v>3548</v>
      </c>
      <c r="B1860" t="s">
        <v>517</v>
      </c>
      <c r="C1860" t="s">
        <v>518</v>
      </c>
      <c r="D1860">
        <v>1000</v>
      </c>
      <c r="E1860">
        <v>2151</v>
      </c>
      <c r="F1860">
        <v>80</v>
      </c>
      <c r="G1860">
        <v>448</v>
      </c>
      <c r="H1860">
        <v>4.9000000000000004</v>
      </c>
      <c r="I1860">
        <v>49</v>
      </c>
      <c r="J1860">
        <v>94</v>
      </c>
      <c r="K1860">
        <v>36830057</v>
      </c>
      <c r="L1860">
        <v>65000000</v>
      </c>
      <c r="M1860" s="2">
        <f>VLOOKUP(A1860,Sheet2!$A$1:G5584,2,0)</f>
        <v>36228</v>
      </c>
      <c r="N1860" t="str">
        <f>VLOOKUP(A1860,Sheet2!$A$1:G5584,3,0)</f>
        <v>Color</v>
      </c>
      <c r="O1860" t="str">
        <f>VLOOKUP(A1860,Sheet2!$A$1:G5584,4,0)</f>
        <v>Comedy</v>
      </c>
      <c r="P1860" t="str">
        <f>VLOOKUP(A1860,Sheet2!$A$1:G5584,5,0)</f>
        <v>English</v>
      </c>
      <c r="Q1860" t="str">
        <f>VLOOKUP(A1860,Sheet2!$A$1:G5584,6,0)</f>
        <v>USA</v>
      </c>
      <c r="R1860" t="str">
        <f>VLOOKUP(A1860,Sheet2!$A$1:G5584,7,0)</f>
        <v>PG</v>
      </c>
      <c r="S1860" t="str">
        <f>IF(Table19[[#This Row],[Language]]="English","English","Other language")</f>
        <v>English</v>
      </c>
      <c r="T1860">
        <f>Table19[[#This Row],[Gross Revenue]]-Table19[[#This Row],[Budget]]</f>
        <v>-28169943</v>
      </c>
      <c r="U1860" s="1">
        <f>(Table19[[#This Row],[Gross Revenue]]/Table19[[#This Row],[Budget]])-1</f>
        <v>-0.43338373846153844</v>
      </c>
      <c r="V1860" t="str">
        <f t="shared" si="67"/>
        <v>90-110 minutes</v>
      </c>
      <c r="W1860">
        <f>Table19[[#This Row],[Profit]]/Table19[[#This Row],[Budget]]*100</f>
        <v>-43.338373846153843</v>
      </c>
      <c r="X1860">
        <v>1637763</v>
      </c>
      <c r="Y1860">
        <v>0.19178668286445014</v>
      </c>
      <c r="Z1860" t="str">
        <f t="shared" si="68"/>
        <v>High</v>
      </c>
    </row>
    <row r="1861" spans="1:26" x14ac:dyDescent="0.2">
      <c r="A1861" t="s">
        <v>5053</v>
      </c>
      <c r="B1861" t="s">
        <v>2042</v>
      </c>
      <c r="C1861" t="s">
        <v>284</v>
      </c>
      <c r="D1861">
        <v>957</v>
      </c>
      <c r="E1861">
        <v>4629</v>
      </c>
      <c r="F1861">
        <v>88</v>
      </c>
      <c r="G1861">
        <v>758</v>
      </c>
      <c r="H1861">
        <v>6.5</v>
      </c>
      <c r="I1861">
        <v>27</v>
      </c>
      <c r="J1861">
        <v>101</v>
      </c>
      <c r="K1861">
        <v>22294341</v>
      </c>
      <c r="L1861">
        <v>21500000</v>
      </c>
      <c r="M1861" s="2">
        <f>VLOOKUP(A1861,Sheet2!$A$1:G5585,2,0)</f>
        <v>35323</v>
      </c>
      <c r="N1861" t="str">
        <f>VLOOKUP(A1861,Sheet2!$A$1:G5585,3,0)</f>
        <v>Color</v>
      </c>
      <c r="O1861" t="str">
        <f>VLOOKUP(A1861,Sheet2!$A$1:G5585,4,0)</f>
        <v>Adventure</v>
      </c>
      <c r="P1861" t="str">
        <f>VLOOKUP(A1861,Sheet2!$A$1:G5585,5,0)</f>
        <v>English</v>
      </c>
      <c r="Q1861" t="str">
        <f>VLOOKUP(A1861,Sheet2!$A$1:G5585,6,0)</f>
        <v>USA</v>
      </c>
      <c r="R1861" t="str">
        <f>VLOOKUP(A1861,Sheet2!$A$1:G5585,7,0)</f>
        <v>PG-13</v>
      </c>
      <c r="S1861" t="str">
        <f>IF(Table19[[#This Row],[Language]]="English","English","Other language")</f>
        <v>English</v>
      </c>
      <c r="T1861">
        <f>Table19[[#This Row],[Gross Revenue]]-Table19[[#This Row],[Budget]]</f>
        <v>794341</v>
      </c>
      <c r="U1861" s="1">
        <f>(Table19[[#This Row],[Gross Revenue]]/Table19[[#This Row],[Budget]])-1</f>
        <v>3.694609302325591E-2</v>
      </c>
      <c r="V1861" t="str">
        <f t="shared" si="67"/>
        <v>90-110 minutes</v>
      </c>
      <c r="W1861">
        <f>Table19[[#This Row],[Profit]]/Table19[[#This Row],[Budget]]*100</f>
        <v>3.6946093023255813</v>
      </c>
      <c r="X1861">
        <v>3892693.5</v>
      </c>
      <c r="Y1861">
        <v>0.11726928571428571</v>
      </c>
      <c r="Z1861" t="str">
        <f t="shared" si="68"/>
        <v>Medium</v>
      </c>
    </row>
    <row r="1862" spans="1:26" x14ac:dyDescent="0.2">
      <c r="A1862" t="s">
        <v>5583</v>
      </c>
      <c r="B1862" t="s">
        <v>720</v>
      </c>
      <c r="C1862" t="s">
        <v>1626</v>
      </c>
      <c r="D1862">
        <v>3000</v>
      </c>
      <c r="E1862">
        <v>5433</v>
      </c>
      <c r="F1862">
        <v>6</v>
      </c>
      <c r="G1862">
        <v>0</v>
      </c>
      <c r="H1862">
        <v>6.8</v>
      </c>
      <c r="I1862">
        <v>31</v>
      </c>
      <c r="J1862">
        <v>102</v>
      </c>
      <c r="K1862">
        <v>59847242</v>
      </c>
      <c r="L1862">
        <v>16500000</v>
      </c>
      <c r="M1862" s="2">
        <f>VLOOKUP(A1862,Sheet2!$A$1:G5586,2,0)</f>
        <v>33555</v>
      </c>
      <c r="N1862" t="str">
        <f>VLOOKUP(A1862,Sheet2!$A$1:G5586,3,0)</f>
        <v>Color</v>
      </c>
      <c r="O1862" t="str">
        <f>VLOOKUP(A1862,Sheet2!$A$1:G5586,4,0)</f>
        <v>Comedy</v>
      </c>
      <c r="P1862" t="str">
        <f>VLOOKUP(A1862,Sheet2!$A$1:G5586,5,0)</f>
        <v>English</v>
      </c>
      <c r="Q1862" t="str">
        <f>VLOOKUP(A1862,Sheet2!$A$1:G5586,6,0)</f>
        <v>USA</v>
      </c>
      <c r="R1862" t="str">
        <f>VLOOKUP(A1862,Sheet2!$A$1:G5586,7,0)</f>
        <v>PG-13</v>
      </c>
      <c r="S1862" t="str">
        <f>IF(Table19[[#This Row],[Language]]="English","English","Other language")</f>
        <v>English</v>
      </c>
      <c r="T1862">
        <f>Table19[[#This Row],[Gross Revenue]]-Table19[[#This Row],[Budget]]</f>
        <v>43347242</v>
      </c>
      <c r="U1862" s="1">
        <f>(Table19[[#This Row],[Gross Revenue]]/Table19[[#This Row],[Budget]])-1</f>
        <v>2.6271055757575756</v>
      </c>
      <c r="V1862" t="str">
        <f t="shared" si="67"/>
        <v>90-110 minutes</v>
      </c>
      <c r="W1862">
        <f>Table19[[#This Row],[Profit]]/Table19[[#This Row],[Budget]]*100</f>
        <v>262.71055757575755</v>
      </c>
      <c r="X1862">
        <v>1637763</v>
      </c>
      <c r="Y1862">
        <v>0.19178668286445014</v>
      </c>
      <c r="Z1862" t="str">
        <f t="shared" si="68"/>
        <v>Medium</v>
      </c>
    </row>
    <row r="1863" spans="1:26" x14ac:dyDescent="0.2">
      <c r="A1863" t="s">
        <v>4224</v>
      </c>
      <c r="B1863" t="s">
        <v>1350</v>
      </c>
      <c r="C1863" t="s">
        <v>518</v>
      </c>
      <c r="D1863">
        <v>567</v>
      </c>
      <c r="E1863">
        <v>2016</v>
      </c>
      <c r="F1863">
        <v>80</v>
      </c>
      <c r="G1863">
        <v>0</v>
      </c>
      <c r="H1863">
        <v>5.9</v>
      </c>
      <c r="I1863">
        <v>112</v>
      </c>
      <c r="J1863">
        <v>98</v>
      </c>
      <c r="K1863">
        <v>8662318</v>
      </c>
      <c r="L1863">
        <v>17000000</v>
      </c>
      <c r="M1863" s="2">
        <f>VLOOKUP(A1863,Sheet2!$A$1:G5587,2,0)</f>
        <v>40123</v>
      </c>
      <c r="N1863" t="str">
        <f>VLOOKUP(A1863,Sheet2!$A$1:G5587,3,0)</f>
        <v>Color</v>
      </c>
      <c r="O1863" t="str">
        <f>VLOOKUP(A1863,Sheet2!$A$1:G5587,4,0)</f>
        <v>Comedy</v>
      </c>
      <c r="P1863" t="str">
        <f>VLOOKUP(A1863,Sheet2!$A$1:G5587,5,0)</f>
        <v>English</v>
      </c>
      <c r="Q1863" t="str">
        <f>VLOOKUP(A1863,Sheet2!$A$1:G5587,6,0)</f>
        <v>USA</v>
      </c>
      <c r="R1863" t="str">
        <f>VLOOKUP(A1863,Sheet2!$A$1:G5587,7,0)</f>
        <v>PG-13</v>
      </c>
      <c r="S1863" t="str">
        <f>IF(Table19[[#This Row],[Language]]="English","English","Other language")</f>
        <v>English</v>
      </c>
      <c r="T1863">
        <f>Table19[[#This Row],[Gross Revenue]]-Table19[[#This Row],[Budget]]</f>
        <v>-8337682</v>
      </c>
      <c r="U1863" s="1">
        <f>(Table19[[#This Row],[Gross Revenue]]/Table19[[#This Row],[Budget]])-1</f>
        <v>-0.49045188235294113</v>
      </c>
      <c r="V1863" t="str">
        <f t="shared" si="67"/>
        <v>90-110 minutes</v>
      </c>
      <c r="W1863">
        <f>Table19[[#This Row],[Profit]]/Table19[[#This Row],[Budget]]*100</f>
        <v>-49.04518823529412</v>
      </c>
      <c r="X1863">
        <v>1637763</v>
      </c>
      <c r="Y1863">
        <v>0.19178668286445014</v>
      </c>
      <c r="Z1863" t="str">
        <f t="shared" si="68"/>
        <v>Medium</v>
      </c>
    </row>
    <row r="1864" spans="1:26" x14ac:dyDescent="0.2">
      <c r="A1864" t="s">
        <v>6506</v>
      </c>
      <c r="B1864" t="s">
        <v>1255</v>
      </c>
      <c r="C1864" t="s">
        <v>2971</v>
      </c>
      <c r="D1864">
        <v>900</v>
      </c>
      <c r="E1864">
        <v>2972</v>
      </c>
      <c r="F1864">
        <v>148</v>
      </c>
      <c r="G1864">
        <v>0</v>
      </c>
      <c r="H1864">
        <v>7.6</v>
      </c>
      <c r="I1864">
        <v>72</v>
      </c>
      <c r="J1864">
        <v>106</v>
      </c>
      <c r="K1864">
        <v>395592</v>
      </c>
      <c r="L1864">
        <v>2000000</v>
      </c>
      <c r="M1864" s="2">
        <f>VLOOKUP(A1864,Sheet2!$A$1:G5588,2,0)</f>
        <v>37808</v>
      </c>
      <c r="N1864" t="str">
        <f>VLOOKUP(A1864,Sheet2!$A$1:G5588,3,0)</f>
        <v>Color</v>
      </c>
      <c r="O1864" t="str">
        <f>VLOOKUP(A1864,Sheet2!$A$1:G5588,4,0)</f>
        <v>Drama</v>
      </c>
      <c r="P1864" t="str">
        <f>VLOOKUP(A1864,Sheet2!$A$1:G5588,5,0)</f>
        <v>English</v>
      </c>
      <c r="Q1864" t="str">
        <f>VLOOKUP(A1864,Sheet2!$A$1:G5588,6,0)</f>
        <v>Spain</v>
      </c>
      <c r="R1864" t="str">
        <f>VLOOKUP(A1864,Sheet2!$A$1:G5588,7,0)</f>
        <v>R</v>
      </c>
      <c r="S1864" t="str">
        <f>IF(Table19[[#This Row],[Language]]="English","English","Other language")</f>
        <v>English</v>
      </c>
      <c r="T1864">
        <f>Table19[[#This Row],[Gross Revenue]]-Table19[[#This Row],[Budget]]</f>
        <v>-1604408</v>
      </c>
      <c r="U1864" s="1">
        <f>(Table19[[#This Row],[Gross Revenue]]/Table19[[#This Row],[Budget]])-1</f>
        <v>-0.80220400000000003</v>
      </c>
      <c r="V1864" t="str">
        <f t="shared" si="67"/>
        <v>90-110 minutes</v>
      </c>
      <c r="W1864">
        <f>Table19[[#This Row],[Profit]]/Table19[[#This Row],[Budget]]*100</f>
        <v>-80.220399999999998</v>
      </c>
      <c r="X1864">
        <v>-434215.5</v>
      </c>
      <c r="Y1864">
        <v>-0.10115100772200772</v>
      </c>
      <c r="Z1864" t="str">
        <f t="shared" si="68"/>
        <v>Low</v>
      </c>
    </row>
    <row r="1865" spans="1:26" x14ac:dyDescent="0.2">
      <c r="A1865" t="s">
        <v>4704</v>
      </c>
      <c r="B1865" t="s">
        <v>1774</v>
      </c>
      <c r="C1865" t="s">
        <v>1775</v>
      </c>
      <c r="D1865">
        <v>634</v>
      </c>
      <c r="E1865">
        <v>1238</v>
      </c>
      <c r="F1865">
        <v>0</v>
      </c>
      <c r="G1865">
        <v>0</v>
      </c>
      <c r="H1865">
        <v>6.3</v>
      </c>
      <c r="I1865">
        <v>100</v>
      </c>
      <c r="J1865">
        <v>84</v>
      </c>
      <c r="K1865">
        <v>173066</v>
      </c>
      <c r="L1865">
        <v>1500000</v>
      </c>
      <c r="M1865" s="2">
        <f>VLOOKUP(A1865,Sheet2!$A$1:G5589,2,0)</f>
        <v>39167</v>
      </c>
      <c r="N1865" t="str">
        <f>VLOOKUP(A1865,Sheet2!$A$1:G5589,3,0)</f>
        <v>Color</v>
      </c>
      <c r="O1865" t="str">
        <f>VLOOKUP(A1865,Sheet2!$A$1:G5589,4,0)</f>
        <v>Comedy</v>
      </c>
      <c r="P1865" t="str">
        <f>VLOOKUP(A1865,Sheet2!$A$1:G5589,5,0)</f>
        <v>English</v>
      </c>
      <c r="Q1865" t="str">
        <f>VLOOKUP(A1865,Sheet2!$A$1:G5589,6,0)</f>
        <v>USA</v>
      </c>
      <c r="R1865" t="str">
        <f>VLOOKUP(A1865,Sheet2!$A$1:G5589,7,0)</f>
        <v>R</v>
      </c>
      <c r="S1865" t="str">
        <f>IF(Table19[[#This Row],[Language]]="English","English","Other language")</f>
        <v>English</v>
      </c>
      <c r="T1865">
        <f>Table19[[#This Row],[Gross Revenue]]-Table19[[#This Row],[Budget]]</f>
        <v>-1326934</v>
      </c>
      <c r="U1865" s="1">
        <f>(Table19[[#This Row],[Gross Revenue]]/Table19[[#This Row],[Budget]])-1</f>
        <v>-0.88462266666666667</v>
      </c>
      <c r="V1865" t="str">
        <f t="shared" si="67"/>
        <v>&lt;90 minutes</v>
      </c>
      <c r="W1865">
        <f>Table19[[#This Row],[Profit]]/Table19[[#This Row],[Budget]]*100</f>
        <v>-88.462266666666665</v>
      </c>
      <c r="X1865">
        <v>1637763</v>
      </c>
      <c r="Y1865">
        <v>0.19178668286445014</v>
      </c>
      <c r="Z1865" t="str">
        <f t="shared" si="68"/>
        <v>Low</v>
      </c>
    </row>
    <row r="1866" spans="1:26" x14ac:dyDescent="0.2">
      <c r="A1866" t="s">
        <v>6825</v>
      </c>
      <c r="B1866" t="s">
        <v>1434</v>
      </c>
      <c r="C1866" t="s">
        <v>1435</v>
      </c>
      <c r="D1866">
        <v>8000</v>
      </c>
      <c r="E1866">
        <v>8532</v>
      </c>
      <c r="F1866">
        <v>160</v>
      </c>
      <c r="G1866">
        <v>27000</v>
      </c>
      <c r="H1866">
        <v>8</v>
      </c>
      <c r="I1866">
        <v>210</v>
      </c>
      <c r="J1866">
        <v>128</v>
      </c>
      <c r="K1866">
        <v>4018695</v>
      </c>
      <c r="L1866">
        <v>12000000</v>
      </c>
      <c r="M1866" s="2">
        <f>VLOOKUP(A1866,Sheet2!$A$1:G5590,2,0)</f>
        <v>40286</v>
      </c>
      <c r="N1866" t="str">
        <f>VLOOKUP(A1866,Sheet2!$A$1:G5590,3,0)</f>
        <v>Color</v>
      </c>
      <c r="O1866" t="str">
        <f>VLOOKUP(A1866,Sheet2!$A$1:G5590,4,0)</f>
        <v>Adventure</v>
      </c>
      <c r="P1866" t="str">
        <f>VLOOKUP(A1866,Sheet2!$A$1:G5590,5,0)</f>
        <v>Hindi</v>
      </c>
      <c r="Q1866" t="str">
        <f>VLOOKUP(A1866,Sheet2!$A$1:G5590,6,0)</f>
        <v>India</v>
      </c>
      <c r="R1866" t="str">
        <f>VLOOKUP(A1866,Sheet2!$A$1:G5590,7,0)</f>
        <v>PG-13</v>
      </c>
      <c r="S1866" t="str">
        <f>IF(Table19[[#This Row],[Language]]="English","English","Other language")</f>
        <v>Other language</v>
      </c>
      <c r="T1866">
        <f>Table19[[#This Row],[Gross Revenue]]-Table19[[#This Row],[Budget]]</f>
        <v>-7981305</v>
      </c>
      <c r="U1866" s="1">
        <f>(Table19[[#This Row],[Gross Revenue]]/Table19[[#This Row],[Budget]])-1</f>
        <v>-0.66510875000000003</v>
      </c>
      <c r="V1866" t="str">
        <f t="shared" si="67"/>
        <v>111-130 minutes</v>
      </c>
      <c r="W1866">
        <f>Table19[[#This Row],[Profit]]/Table19[[#This Row],[Budget]]*100</f>
        <v>-66.510874999999999</v>
      </c>
      <c r="X1866">
        <v>3892693.5</v>
      </c>
      <c r="Y1866">
        <v>0.11726928571428571</v>
      </c>
      <c r="Z1866" t="str">
        <f t="shared" si="68"/>
        <v>Low</v>
      </c>
    </row>
    <row r="1867" spans="1:26" x14ac:dyDescent="0.2">
      <c r="A1867" t="s">
        <v>5992</v>
      </c>
      <c r="B1867" t="s">
        <v>976</v>
      </c>
      <c r="C1867" t="s">
        <v>1662</v>
      </c>
      <c r="D1867">
        <v>18000</v>
      </c>
      <c r="E1867">
        <v>19923</v>
      </c>
      <c r="F1867">
        <v>835</v>
      </c>
      <c r="G1867">
        <v>0</v>
      </c>
      <c r="H1867">
        <v>7.1</v>
      </c>
      <c r="I1867">
        <v>63</v>
      </c>
      <c r="J1867">
        <v>104</v>
      </c>
      <c r="K1867">
        <v>6401336</v>
      </c>
      <c r="L1867">
        <v>2500000</v>
      </c>
      <c r="M1867" s="2">
        <f>VLOOKUP(A1867,Sheet2!$A$1:G5591,2,0)</f>
        <v>33585</v>
      </c>
      <c r="N1867" t="str">
        <f>VLOOKUP(A1867,Sheet2!$A$1:G5591,3,0)</f>
        <v>Color</v>
      </c>
      <c r="O1867" t="str">
        <f>VLOOKUP(A1867,Sheet2!$A$1:G5591,4,0)</f>
        <v>Drama</v>
      </c>
      <c r="P1867" t="str">
        <f>VLOOKUP(A1867,Sheet2!$A$1:G5591,5,0)</f>
        <v>English</v>
      </c>
      <c r="Q1867" t="str">
        <f>VLOOKUP(A1867,Sheet2!$A$1:G5591,6,0)</f>
        <v>USA</v>
      </c>
      <c r="R1867" t="str">
        <f>VLOOKUP(A1867,Sheet2!$A$1:G5591,7,0)</f>
        <v>R</v>
      </c>
      <c r="S1867" t="str">
        <f>IF(Table19[[#This Row],[Language]]="English","English","Other language")</f>
        <v>English</v>
      </c>
      <c r="T1867">
        <f>Table19[[#This Row],[Gross Revenue]]-Table19[[#This Row],[Budget]]</f>
        <v>3901336</v>
      </c>
      <c r="U1867" s="1">
        <f>(Table19[[#This Row],[Gross Revenue]]/Table19[[#This Row],[Budget]])-1</f>
        <v>1.5605343999999999</v>
      </c>
      <c r="V1867" t="str">
        <f t="shared" si="67"/>
        <v>90-110 minutes</v>
      </c>
      <c r="W1867">
        <f>Table19[[#This Row],[Profit]]/Table19[[#This Row],[Budget]]*100</f>
        <v>156.05344000000002</v>
      </c>
      <c r="X1867">
        <v>-434215.5</v>
      </c>
      <c r="Y1867">
        <v>-0.10115100772200772</v>
      </c>
      <c r="Z1867" t="str">
        <f t="shared" si="68"/>
        <v>Low</v>
      </c>
    </row>
    <row r="1868" spans="1:26" x14ac:dyDescent="0.2">
      <c r="A1868" t="s">
        <v>6351</v>
      </c>
      <c r="B1868" t="s">
        <v>138</v>
      </c>
      <c r="C1868" t="s">
        <v>1501</v>
      </c>
      <c r="D1868">
        <v>673</v>
      </c>
      <c r="E1868">
        <v>1775</v>
      </c>
      <c r="F1868">
        <v>415</v>
      </c>
      <c r="G1868">
        <v>15000</v>
      </c>
      <c r="H1868">
        <v>7.4</v>
      </c>
      <c r="I1868">
        <v>148</v>
      </c>
      <c r="J1868">
        <v>109</v>
      </c>
      <c r="K1868">
        <v>49185998</v>
      </c>
      <c r="L1868">
        <v>30000000</v>
      </c>
      <c r="M1868" s="2">
        <f>VLOOKUP(A1868,Sheet2!$A$1:G5592,2,0)</f>
        <v>39871</v>
      </c>
      <c r="N1868" t="str">
        <f>VLOOKUP(A1868,Sheet2!$A$1:G5592,3,0)</f>
        <v>Color</v>
      </c>
      <c r="O1868" t="str">
        <f>VLOOKUP(A1868,Sheet2!$A$1:G5592,4,0)</f>
        <v>Drama</v>
      </c>
      <c r="P1868" t="str">
        <f>VLOOKUP(A1868,Sheet2!$A$1:G5592,5,0)</f>
        <v>English</v>
      </c>
      <c r="Q1868" t="str">
        <f>VLOOKUP(A1868,Sheet2!$A$1:G5592,6,0)</f>
        <v>USA</v>
      </c>
      <c r="R1868" t="str">
        <f>VLOOKUP(A1868,Sheet2!$A$1:G5592,7,0)</f>
        <v>PG-13</v>
      </c>
      <c r="S1868" t="str">
        <f>IF(Table19[[#This Row],[Language]]="English","English","Other language")</f>
        <v>English</v>
      </c>
      <c r="T1868">
        <f>Table19[[#This Row],[Gross Revenue]]-Table19[[#This Row],[Budget]]</f>
        <v>19185998</v>
      </c>
      <c r="U1868" s="1">
        <f>(Table19[[#This Row],[Gross Revenue]]/Table19[[#This Row],[Budget]])-1</f>
        <v>0.63953326666666666</v>
      </c>
      <c r="V1868" t="str">
        <f t="shared" si="67"/>
        <v>90-110 minutes</v>
      </c>
      <c r="W1868">
        <f>Table19[[#This Row],[Profit]]/Table19[[#This Row],[Budget]]*100</f>
        <v>63.953326666666669</v>
      </c>
      <c r="X1868">
        <v>-434215.5</v>
      </c>
      <c r="Y1868">
        <v>-0.10115100772200772</v>
      </c>
      <c r="Z1868" t="str">
        <f t="shared" si="68"/>
        <v>Medium</v>
      </c>
    </row>
    <row r="1869" spans="1:26" x14ac:dyDescent="0.2">
      <c r="A1869" t="s">
        <v>3516</v>
      </c>
      <c r="B1869" t="s">
        <v>464</v>
      </c>
      <c r="C1869" t="s">
        <v>350</v>
      </c>
      <c r="D1869">
        <v>798</v>
      </c>
      <c r="E1869">
        <v>2537</v>
      </c>
      <c r="F1869">
        <v>0</v>
      </c>
      <c r="G1869">
        <v>0</v>
      </c>
      <c r="H1869">
        <v>4.8</v>
      </c>
      <c r="I1869">
        <v>160</v>
      </c>
      <c r="J1869">
        <v>107</v>
      </c>
      <c r="K1869">
        <v>14637490</v>
      </c>
      <c r="L1869">
        <v>25000000</v>
      </c>
      <c r="M1869" s="2">
        <f>VLOOKUP(A1869,Sheet2!$A$1:G5593,2,0)</f>
        <v>40476</v>
      </c>
      <c r="N1869" t="str">
        <f>VLOOKUP(A1869,Sheet2!$A$1:G5593,3,0)</f>
        <v>Color</v>
      </c>
      <c r="O1869" t="str">
        <f>VLOOKUP(A1869,Sheet2!$A$1:G5593,4,0)</f>
        <v>Horror</v>
      </c>
      <c r="P1869" t="str">
        <f>VLOOKUP(A1869,Sheet2!$A$1:G5593,5,0)</f>
        <v>English</v>
      </c>
      <c r="Q1869" t="str">
        <f>VLOOKUP(A1869,Sheet2!$A$1:G5593,6,0)</f>
        <v>USA</v>
      </c>
      <c r="R1869" t="str">
        <f>VLOOKUP(A1869,Sheet2!$A$1:G5593,7,0)</f>
        <v>R</v>
      </c>
      <c r="S1869" t="str">
        <f>IF(Table19[[#This Row],[Language]]="English","English","Other language")</f>
        <v>English</v>
      </c>
      <c r="T1869">
        <f>Table19[[#This Row],[Gross Revenue]]-Table19[[#This Row],[Budget]]</f>
        <v>-10362510</v>
      </c>
      <c r="U1869" s="1">
        <f>(Table19[[#This Row],[Gross Revenue]]/Table19[[#This Row],[Budget]])-1</f>
        <v>-0.41450039999999999</v>
      </c>
      <c r="V1869" t="str">
        <f t="shared" si="67"/>
        <v>90-110 minutes</v>
      </c>
      <c r="W1869">
        <f>Table19[[#This Row],[Profit]]/Table19[[#This Row],[Budget]]*100</f>
        <v>-41.450040000000001</v>
      </c>
      <c r="X1869">
        <v>16235088</v>
      </c>
      <c r="Y1869">
        <v>1.1909079499999999</v>
      </c>
      <c r="Z1869" t="str">
        <f t="shared" si="68"/>
        <v>Medium</v>
      </c>
    </row>
    <row r="1870" spans="1:26" x14ac:dyDescent="0.2">
      <c r="A1870" t="s">
        <v>3672</v>
      </c>
      <c r="B1870" t="s">
        <v>708</v>
      </c>
      <c r="C1870" t="s">
        <v>53</v>
      </c>
      <c r="D1870">
        <v>11000</v>
      </c>
      <c r="E1870">
        <v>14677</v>
      </c>
      <c r="F1870">
        <v>121</v>
      </c>
      <c r="G1870">
        <v>818</v>
      </c>
      <c r="H1870">
        <v>5.2</v>
      </c>
      <c r="I1870">
        <v>15</v>
      </c>
      <c r="J1870">
        <v>105</v>
      </c>
      <c r="K1870">
        <v>13854000</v>
      </c>
      <c r="L1870">
        <v>20000000</v>
      </c>
      <c r="M1870" s="2">
        <f>VLOOKUP(A1870,Sheet2!$A$1:G5594,2,0)</f>
        <v>32219</v>
      </c>
      <c r="N1870" t="str">
        <f>VLOOKUP(A1870,Sheet2!$A$1:G5594,3,0)</f>
        <v>Color</v>
      </c>
      <c r="O1870" t="str">
        <f>VLOOKUP(A1870,Sheet2!$A$1:G5594,4,0)</f>
        <v>Comedy</v>
      </c>
      <c r="P1870" t="str">
        <f>VLOOKUP(A1870,Sheet2!$A$1:G5594,5,0)</f>
        <v>English</v>
      </c>
      <c r="Q1870" t="str">
        <f>VLOOKUP(A1870,Sheet2!$A$1:G5594,6,0)</f>
        <v>USA</v>
      </c>
      <c r="R1870" t="str">
        <f>VLOOKUP(A1870,Sheet2!$A$1:G5594,7,0)</f>
        <v>PG-13</v>
      </c>
      <c r="S1870" t="str">
        <f>IF(Table19[[#This Row],[Language]]="English","English","Other language")</f>
        <v>English</v>
      </c>
      <c r="T1870">
        <f>Table19[[#This Row],[Gross Revenue]]-Table19[[#This Row],[Budget]]</f>
        <v>-6146000</v>
      </c>
      <c r="U1870" s="1">
        <f>(Table19[[#This Row],[Gross Revenue]]/Table19[[#This Row],[Budget]])-1</f>
        <v>-0.30730000000000002</v>
      </c>
      <c r="V1870" t="str">
        <f t="shared" si="67"/>
        <v>90-110 minutes</v>
      </c>
      <c r="W1870">
        <f>Table19[[#This Row],[Profit]]/Table19[[#This Row],[Budget]]*100</f>
        <v>-30.73</v>
      </c>
      <c r="X1870">
        <v>1637763</v>
      </c>
      <c r="Y1870">
        <v>0.19178668286445014</v>
      </c>
      <c r="Z1870" t="str">
        <f t="shared" si="68"/>
        <v>Medium</v>
      </c>
    </row>
    <row r="1871" spans="1:26" x14ac:dyDescent="0.2">
      <c r="A1871" t="s">
        <v>5512</v>
      </c>
      <c r="B1871" t="s">
        <v>2354</v>
      </c>
      <c r="C1871" t="s">
        <v>2355</v>
      </c>
      <c r="D1871">
        <v>680</v>
      </c>
      <c r="E1871">
        <v>763</v>
      </c>
      <c r="F1871">
        <v>84</v>
      </c>
      <c r="G1871">
        <v>869</v>
      </c>
      <c r="H1871">
        <v>6.8</v>
      </c>
      <c r="I1871">
        <v>124</v>
      </c>
      <c r="J1871">
        <v>86</v>
      </c>
      <c r="K1871">
        <v>992238</v>
      </c>
      <c r="L1871">
        <v>1700000</v>
      </c>
      <c r="M1871" s="2">
        <f>VLOOKUP(A1871,Sheet2!$A$1:G5595,2,0)</f>
        <v>38058</v>
      </c>
      <c r="N1871" t="str">
        <f>VLOOKUP(A1871,Sheet2!$A$1:G5595,3,0)</f>
        <v>Color</v>
      </c>
      <c r="O1871" t="str">
        <f>VLOOKUP(A1871,Sheet2!$A$1:G5595,4,0)</f>
        <v>Drama</v>
      </c>
      <c r="P1871" t="str">
        <f>VLOOKUP(A1871,Sheet2!$A$1:G5595,5,0)</f>
        <v>English</v>
      </c>
      <c r="Q1871" t="str">
        <f>VLOOKUP(A1871,Sheet2!$A$1:G5595,6,0)</f>
        <v>UK</v>
      </c>
      <c r="R1871" t="str">
        <f>VLOOKUP(A1871,Sheet2!$A$1:G5595,7,0)</f>
        <v>R</v>
      </c>
      <c r="S1871" t="str">
        <f>IF(Table19[[#This Row],[Language]]="English","English","Other language")</f>
        <v>English</v>
      </c>
      <c r="T1871">
        <f>Table19[[#This Row],[Gross Revenue]]-Table19[[#This Row],[Budget]]</f>
        <v>-707762</v>
      </c>
      <c r="U1871" s="1">
        <f>(Table19[[#This Row],[Gross Revenue]]/Table19[[#This Row],[Budget]])-1</f>
        <v>-0.41633058823529412</v>
      </c>
      <c r="V1871" t="str">
        <f t="shared" si="67"/>
        <v>&lt;90 minutes</v>
      </c>
      <c r="W1871">
        <f>Table19[[#This Row],[Profit]]/Table19[[#This Row],[Budget]]*100</f>
        <v>-41.63305882352941</v>
      </c>
      <c r="X1871">
        <v>-434215.5</v>
      </c>
      <c r="Y1871">
        <v>-0.10115100772200772</v>
      </c>
      <c r="Z1871" t="str">
        <f t="shared" si="68"/>
        <v>Low</v>
      </c>
    </row>
    <row r="1872" spans="1:26" x14ac:dyDescent="0.2">
      <c r="A1872" t="s">
        <v>3632</v>
      </c>
      <c r="B1872" t="s">
        <v>647</v>
      </c>
      <c r="C1872" t="s">
        <v>648</v>
      </c>
      <c r="D1872">
        <v>973</v>
      </c>
      <c r="E1872">
        <v>2737</v>
      </c>
      <c r="F1872">
        <v>425</v>
      </c>
      <c r="G1872">
        <v>1000</v>
      </c>
      <c r="H1872">
        <v>5.0999999999999996</v>
      </c>
      <c r="I1872">
        <v>147</v>
      </c>
      <c r="J1872">
        <v>95</v>
      </c>
      <c r="K1872">
        <v>22526144</v>
      </c>
      <c r="L1872">
        <v>30000000</v>
      </c>
      <c r="M1872" s="2">
        <f>VLOOKUP(A1872,Sheet2!$A$1:G5596,2,0)</f>
        <v>38872</v>
      </c>
      <c r="N1872" t="str">
        <f>VLOOKUP(A1872,Sheet2!$A$1:G5596,3,0)</f>
        <v>Color</v>
      </c>
      <c r="O1872" t="str">
        <f>VLOOKUP(A1872,Sheet2!$A$1:G5596,4,0)</f>
        <v>Comedy</v>
      </c>
      <c r="P1872" t="str">
        <f>VLOOKUP(A1872,Sheet2!$A$1:G5596,5,0)</f>
        <v>English</v>
      </c>
      <c r="Q1872" t="str">
        <f>VLOOKUP(A1872,Sheet2!$A$1:G5596,6,0)</f>
        <v>USA</v>
      </c>
      <c r="R1872" t="str">
        <f>VLOOKUP(A1872,Sheet2!$A$1:G5596,7,0)</f>
        <v>PG-13</v>
      </c>
      <c r="S1872" t="str">
        <f>IF(Table19[[#This Row],[Language]]="English","English","Other language")</f>
        <v>English</v>
      </c>
      <c r="T1872">
        <f>Table19[[#This Row],[Gross Revenue]]-Table19[[#This Row],[Budget]]</f>
        <v>-7473856</v>
      </c>
      <c r="U1872" s="1">
        <f>(Table19[[#This Row],[Gross Revenue]]/Table19[[#This Row],[Budget]])-1</f>
        <v>-0.24912853333333329</v>
      </c>
      <c r="V1872" t="str">
        <f t="shared" si="67"/>
        <v>90-110 minutes</v>
      </c>
      <c r="W1872">
        <f>Table19[[#This Row],[Profit]]/Table19[[#This Row],[Budget]]*100</f>
        <v>-24.912853333333334</v>
      </c>
      <c r="X1872">
        <v>1637763</v>
      </c>
      <c r="Y1872">
        <v>0.19178668286445014</v>
      </c>
      <c r="Z1872" t="str">
        <f t="shared" si="68"/>
        <v>Medium</v>
      </c>
    </row>
    <row r="1873" spans="1:26" x14ac:dyDescent="0.2">
      <c r="A1873" t="s">
        <v>5842</v>
      </c>
      <c r="B1873" t="s">
        <v>1325</v>
      </c>
      <c r="C1873" t="s">
        <v>2568</v>
      </c>
      <c r="D1873">
        <v>13000</v>
      </c>
      <c r="E1873">
        <v>17204</v>
      </c>
      <c r="F1873">
        <v>64</v>
      </c>
      <c r="G1873">
        <v>17000</v>
      </c>
      <c r="H1873">
        <v>7</v>
      </c>
      <c r="I1873">
        <v>386</v>
      </c>
      <c r="J1873">
        <v>99</v>
      </c>
      <c r="K1873">
        <v>14597405</v>
      </c>
      <c r="L1873">
        <v>6400000</v>
      </c>
      <c r="M1873" s="2">
        <f>VLOOKUP(A1873,Sheet2!$A$1:G5597,2,0)</f>
        <v>40656</v>
      </c>
      <c r="N1873" t="str">
        <f>VLOOKUP(A1873,Sheet2!$A$1:G5597,3,0)</f>
        <v>Color</v>
      </c>
      <c r="O1873" t="str">
        <f>VLOOKUP(A1873,Sheet2!$A$1:G5597,4,0)</f>
        <v>Biography</v>
      </c>
      <c r="P1873" t="str">
        <f>VLOOKUP(A1873,Sheet2!$A$1:G5597,5,0)</f>
        <v>English</v>
      </c>
      <c r="Q1873" t="str">
        <f>VLOOKUP(A1873,Sheet2!$A$1:G5597,6,0)</f>
        <v>UK</v>
      </c>
      <c r="R1873" t="str">
        <f>VLOOKUP(A1873,Sheet2!$A$1:G5597,7,0)</f>
        <v>R</v>
      </c>
      <c r="S1873" t="str">
        <f>IF(Table19[[#This Row],[Language]]="English","English","Other language")</f>
        <v>English</v>
      </c>
      <c r="T1873">
        <f>Table19[[#This Row],[Gross Revenue]]-Table19[[#This Row],[Budget]]</f>
        <v>8197405</v>
      </c>
      <c r="U1873" s="1">
        <f>(Table19[[#This Row],[Gross Revenue]]/Table19[[#This Row],[Budget]])-1</f>
        <v>1.2808445312500001</v>
      </c>
      <c r="V1873" t="str">
        <f t="shared" si="67"/>
        <v>90-110 minutes</v>
      </c>
      <c r="W1873">
        <f>Table19[[#This Row],[Profit]]/Table19[[#This Row],[Budget]]*100</f>
        <v>128.08445312500001</v>
      </c>
      <c r="X1873">
        <v>-1289919.5</v>
      </c>
      <c r="Y1873">
        <v>-4.8151417500000002E-2</v>
      </c>
      <c r="Z1873" t="str">
        <f t="shared" si="68"/>
        <v>Low</v>
      </c>
    </row>
    <row r="1874" spans="1:26" x14ac:dyDescent="0.2">
      <c r="A1874" t="s">
        <v>4351</v>
      </c>
      <c r="B1874" t="s">
        <v>936</v>
      </c>
      <c r="C1874" t="s">
        <v>1465</v>
      </c>
      <c r="D1874">
        <v>1000</v>
      </c>
      <c r="E1874">
        <v>3986</v>
      </c>
      <c r="F1874">
        <v>18</v>
      </c>
      <c r="G1874">
        <v>0</v>
      </c>
      <c r="H1874">
        <v>6</v>
      </c>
      <c r="I1874">
        <v>125</v>
      </c>
      <c r="J1874">
        <v>121</v>
      </c>
      <c r="K1874">
        <v>29655590</v>
      </c>
      <c r="L1874">
        <v>65000000</v>
      </c>
      <c r="M1874" s="2">
        <f>VLOOKUP(A1874,Sheet2!$A$1:G5598,2,0)</f>
        <v>36226</v>
      </c>
      <c r="N1874" t="str">
        <f>VLOOKUP(A1874,Sheet2!$A$1:G5598,3,0)</f>
        <v>Color</v>
      </c>
      <c r="O1874" t="str">
        <f>VLOOKUP(A1874,Sheet2!$A$1:G5598,4,0)</f>
        <v>Action</v>
      </c>
      <c r="P1874" t="str">
        <f>VLOOKUP(A1874,Sheet2!$A$1:G5598,5,0)</f>
        <v>English</v>
      </c>
      <c r="Q1874" t="str">
        <f>VLOOKUP(A1874,Sheet2!$A$1:G5598,6,0)</f>
        <v>USA</v>
      </c>
      <c r="R1874" t="str">
        <f>VLOOKUP(A1874,Sheet2!$A$1:G5598,7,0)</f>
        <v>PG-13</v>
      </c>
      <c r="S1874" t="str">
        <f>IF(Table19[[#This Row],[Language]]="English","English","Other language")</f>
        <v>English</v>
      </c>
      <c r="T1874">
        <f>Table19[[#This Row],[Gross Revenue]]-Table19[[#This Row],[Budget]]</f>
        <v>-35344410</v>
      </c>
      <c r="U1874" s="1">
        <f>(Table19[[#This Row],[Gross Revenue]]/Table19[[#This Row],[Budget]])-1</f>
        <v>-0.54376015384615384</v>
      </c>
      <c r="V1874" t="str">
        <f t="shared" si="67"/>
        <v>111-130 minutes</v>
      </c>
      <c r="W1874">
        <f>Table19[[#This Row],[Profit]]/Table19[[#This Row],[Budget]]*100</f>
        <v>-54.376015384615386</v>
      </c>
      <c r="X1874">
        <v>-1289919.5</v>
      </c>
      <c r="Y1874">
        <v>-4.8151417500000002E-2</v>
      </c>
      <c r="Z1874" t="str">
        <f t="shared" si="68"/>
        <v>High</v>
      </c>
    </row>
    <row r="1875" spans="1:26" x14ac:dyDescent="0.2">
      <c r="A1875" t="s">
        <v>5321</v>
      </c>
      <c r="B1875" t="s">
        <v>2226</v>
      </c>
      <c r="C1875" t="s">
        <v>1706</v>
      </c>
      <c r="D1875">
        <v>738</v>
      </c>
      <c r="E1875">
        <v>2171</v>
      </c>
      <c r="F1875">
        <v>116</v>
      </c>
      <c r="G1875">
        <v>913</v>
      </c>
      <c r="H1875">
        <v>6.7</v>
      </c>
      <c r="I1875">
        <v>74</v>
      </c>
      <c r="J1875">
        <v>119</v>
      </c>
      <c r="K1875">
        <v>8888143</v>
      </c>
      <c r="L1875">
        <v>28000000</v>
      </c>
      <c r="M1875" s="2">
        <f>VLOOKUP(A1875,Sheet2!$A$1:G5599,2,0)</f>
        <v>36426</v>
      </c>
      <c r="N1875" t="str">
        <f>VLOOKUP(A1875,Sheet2!$A$1:G5599,3,0)</f>
        <v>Color</v>
      </c>
      <c r="O1875" t="str">
        <f>VLOOKUP(A1875,Sheet2!$A$1:G5599,4,0)</f>
        <v>Comedy</v>
      </c>
      <c r="P1875" t="str">
        <f>VLOOKUP(A1875,Sheet2!$A$1:G5599,5,0)</f>
        <v>English</v>
      </c>
      <c r="Q1875" t="str">
        <f>VLOOKUP(A1875,Sheet2!$A$1:G5599,6,0)</f>
        <v>Canada</v>
      </c>
      <c r="R1875" t="str">
        <f>VLOOKUP(A1875,Sheet2!$A$1:G5599,7,0)</f>
        <v>R</v>
      </c>
      <c r="S1875" t="str">
        <f>IF(Table19[[#This Row],[Language]]="English","English","Other language")</f>
        <v>English</v>
      </c>
      <c r="T1875">
        <f>Table19[[#This Row],[Gross Revenue]]-Table19[[#This Row],[Budget]]</f>
        <v>-19111857</v>
      </c>
      <c r="U1875" s="1">
        <f>(Table19[[#This Row],[Gross Revenue]]/Table19[[#This Row],[Budget]])-1</f>
        <v>-0.68256632142857143</v>
      </c>
      <c r="V1875" t="str">
        <f t="shared" si="67"/>
        <v>111-130 minutes</v>
      </c>
      <c r="W1875">
        <f>Table19[[#This Row],[Profit]]/Table19[[#This Row],[Budget]]*100</f>
        <v>-68.256632142857143</v>
      </c>
      <c r="X1875">
        <v>1637763</v>
      </c>
      <c r="Y1875">
        <v>0.19178668286445014</v>
      </c>
      <c r="Z1875" t="str">
        <f t="shared" si="68"/>
        <v>Medium</v>
      </c>
    </row>
    <row r="1876" spans="1:26" x14ac:dyDescent="0.2">
      <c r="A1876" t="s">
        <v>4664</v>
      </c>
      <c r="B1876" t="s">
        <v>433</v>
      </c>
      <c r="C1876" t="s">
        <v>518</v>
      </c>
      <c r="D1876">
        <v>8000</v>
      </c>
      <c r="E1876">
        <v>10430</v>
      </c>
      <c r="F1876">
        <v>80</v>
      </c>
      <c r="G1876">
        <v>0</v>
      </c>
      <c r="H1876">
        <v>6.2</v>
      </c>
      <c r="I1876">
        <v>34</v>
      </c>
      <c r="J1876">
        <v>104</v>
      </c>
      <c r="K1876">
        <v>12793213</v>
      </c>
      <c r="L1876">
        <v>6000000</v>
      </c>
      <c r="M1876" s="2">
        <f>VLOOKUP(A1876,Sheet2!$A$1:G5600,2,0)</f>
        <v>32323</v>
      </c>
      <c r="N1876" t="str">
        <f>VLOOKUP(A1876,Sheet2!$A$1:G5600,3,0)</f>
        <v>Color</v>
      </c>
      <c r="O1876" t="str">
        <f>VLOOKUP(A1876,Sheet2!$A$1:G5600,4,0)</f>
        <v>Comedy</v>
      </c>
      <c r="P1876" t="str">
        <f>VLOOKUP(A1876,Sheet2!$A$1:G5600,5,0)</f>
        <v>English</v>
      </c>
      <c r="Q1876" t="str">
        <f>VLOOKUP(A1876,Sheet2!$A$1:G5600,6,0)</f>
        <v>USA</v>
      </c>
      <c r="R1876" t="str">
        <f>VLOOKUP(A1876,Sheet2!$A$1:G5600,7,0)</f>
        <v>R</v>
      </c>
      <c r="S1876" t="str">
        <f>IF(Table19[[#This Row],[Language]]="English","English","Other language")</f>
        <v>English</v>
      </c>
      <c r="T1876">
        <f>Table19[[#This Row],[Gross Revenue]]-Table19[[#This Row],[Budget]]</f>
        <v>6793213</v>
      </c>
      <c r="U1876" s="1">
        <f>(Table19[[#This Row],[Gross Revenue]]/Table19[[#This Row],[Budget]])-1</f>
        <v>1.1322021666666666</v>
      </c>
      <c r="V1876" t="str">
        <f t="shared" si="67"/>
        <v>90-110 minutes</v>
      </c>
      <c r="W1876">
        <f>Table19[[#This Row],[Profit]]/Table19[[#This Row],[Budget]]*100</f>
        <v>113.22021666666666</v>
      </c>
      <c r="X1876">
        <v>1637763</v>
      </c>
      <c r="Y1876">
        <v>0.19178668286445014</v>
      </c>
      <c r="Z1876" t="str">
        <f t="shared" si="68"/>
        <v>Low</v>
      </c>
    </row>
    <row r="1877" spans="1:26" x14ac:dyDescent="0.2">
      <c r="A1877" t="s">
        <v>4231</v>
      </c>
      <c r="B1877" t="s">
        <v>1355</v>
      </c>
      <c r="C1877" t="s">
        <v>1356</v>
      </c>
      <c r="D1877">
        <v>616</v>
      </c>
      <c r="E1877">
        <v>1942</v>
      </c>
      <c r="F1877">
        <v>16000</v>
      </c>
      <c r="G1877">
        <v>12000</v>
      </c>
      <c r="H1877">
        <v>8</v>
      </c>
      <c r="I1877">
        <v>229</v>
      </c>
      <c r="J1877">
        <v>138</v>
      </c>
      <c r="K1877">
        <v>90135191</v>
      </c>
      <c r="L1877">
        <v>25000000</v>
      </c>
      <c r="M1877" s="2">
        <f>VLOOKUP(A1877,Sheet2!$A$1:G5601,2,0)</f>
        <v>37905</v>
      </c>
      <c r="N1877" t="str">
        <f>VLOOKUP(A1877,Sheet2!$A$1:G5601,3,0)</f>
        <v>Color</v>
      </c>
      <c r="O1877" t="str">
        <f>VLOOKUP(A1877,Sheet2!$A$1:G5601,4,0)</f>
        <v>Crime</v>
      </c>
      <c r="P1877" t="str">
        <f>VLOOKUP(A1877,Sheet2!$A$1:G5601,5,0)</f>
        <v>English</v>
      </c>
      <c r="Q1877" t="str">
        <f>VLOOKUP(A1877,Sheet2!$A$1:G5601,6,0)</f>
        <v>USA</v>
      </c>
      <c r="R1877" t="str">
        <f>VLOOKUP(A1877,Sheet2!$A$1:G5601,7,0)</f>
        <v>R</v>
      </c>
      <c r="S1877" t="str">
        <f>IF(Table19[[#This Row],[Language]]="English","English","Other language")</f>
        <v>English</v>
      </c>
      <c r="T1877">
        <f>Table19[[#This Row],[Gross Revenue]]-Table19[[#This Row],[Budget]]</f>
        <v>65135191</v>
      </c>
      <c r="U1877" s="1">
        <f>(Table19[[#This Row],[Gross Revenue]]/Table19[[#This Row],[Budget]])-1</f>
        <v>2.6054076400000001</v>
      </c>
      <c r="V1877" t="str">
        <f t="shared" si="67"/>
        <v>131-150 minutes</v>
      </c>
      <c r="W1877">
        <f>Table19[[#This Row],[Profit]]/Table19[[#This Row],[Budget]]*100</f>
        <v>260.54076400000002</v>
      </c>
      <c r="X1877">
        <v>-74533.5</v>
      </c>
      <c r="Y1877">
        <v>-7.4856785714285719E-3</v>
      </c>
      <c r="Z1877" t="str">
        <f t="shared" si="68"/>
        <v>Medium</v>
      </c>
    </row>
    <row r="1878" spans="1:26" x14ac:dyDescent="0.2">
      <c r="A1878" t="s">
        <v>4078</v>
      </c>
      <c r="B1878" t="s">
        <v>1194</v>
      </c>
      <c r="C1878" t="s">
        <v>1195</v>
      </c>
      <c r="D1878">
        <v>678</v>
      </c>
      <c r="E1878">
        <v>1729</v>
      </c>
      <c r="F1878">
        <v>100</v>
      </c>
      <c r="G1878">
        <v>0</v>
      </c>
      <c r="H1878">
        <v>5.7</v>
      </c>
      <c r="I1878">
        <v>163</v>
      </c>
      <c r="J1878">
        <v>92</v>
      </c>
      <c r="K1878">
        <v>80197993</v>
      </c>
      <c r="L1878">
        <v>32000000</v>
      </c>
      <c r="M1878" s="2">
        <f>VLOOKUP(A1878,Sheet2!$A$1:G5602,2,0)</f>
        <v>38853</v>
      </c>
      <c r="N1878" t="str">
        <f>VLOOKUP(A1878,Sheet2!$A$1:G5602,3,0)</f>
        <v>Color</v>
      </c>
      <c r="O1878" t="str">
        <f>VLOOKUP(A1878,Sheet2!$A$1:G5602,4,0)</f>
        <v>Comedy</v>
      </c>
      <c r="P1878" t="str">
        <f>VLOOKUP(A1878,Sheet2!$A$1:G5602,5,0)</f>
        <v>English</v>
      </c>
      <c r="Q1878" t="str">
        <f>VLOOKUP(A1878,Sheet2!$A$1:G5602,6,0)</f>
        <v>Germany</v>
      </c>
      <c r="R1878" t="str">
        <f>VLOOKUP(A1878,Sheet2!$A$1:G5602,7,0)</f>
        <v>PG</v>
      </c>
      <c r="S1878" t="str">
        <f>IF(Table19[[#This Row],[Language]]="English","English","Other language")</f>
        <v>English</v>
      </c>
      <c r="T1878">
        <f>Table19[[#This Row],[Gross Revenue]]-Table19[[#This Row],[Budget]]</f>
        <v>48197993</v>
      </c>
      <c r="U1878" s="1">
        <f>(Table19[[#This Row],[Gross Revenue]]/Table19[[#This Row],[Budget]])-1</f>
        <v>1.5061872812499999</v>
      </c>
      <c r="V1878" t="str">
        <f t="shared" si="67"/>
        <v>90-110 minutes</v>
      </c>
      <c r="W1878">
        <f>Table19[[#This Row],[Profit]]/Table19[[#This Row],[Budget]]*100</f>
        <v>150.61872812499999</v>
      </c>
      <c r="X1878">
        <v>1637763</v>
      </c>
      <c r="Y1878">
        <v>0.19178668286445014</v>
      </c>
      <c r="Z1878" t="str">
        <f t="shared" si="68"/>
        <v>Medium</v>
      </c>
    </row>
    <row r="1879" spans="1:26" x14ac:dyDescent="0.2">
      <c r="A1879" t="s">
        <v>4935</v>
      </c>
      <c r="B1879" t="s">
        <v>1515</v>
      </c>
      <c r="C1879" t="s">
        <v>284</v>
      </c>
      <c r="D1879">
        <v>3000</v>
      </c>
      <c r="E1879">
        <v>4767</v>
      </c>
      <c r="F1879">
        <v>88</v>
      </c>
      <c r="G1879">
        <v>1000</v>
      </c>
      <c r="H1879">
        <v>6.4</v>
      </c>
      <c r="I1879">
        <v>43</v>
      </c>
      <c r="J1879">
        <v>83</v>
      </c>
      <c r="K1879">
        <v>51109400</v>
      </c>
      <c r="L1879">
        <v>30000000</v>
      </c>
      <c r="M1879" s="2">
        <f>VLOOKUP(A1879,Sheet2!$A$1:G5603,2,0)</f>
        <v>34598</v>
      </c>
      <c r="N1879" t="str">
        <f>VLOOKUP(A1879,Sheet2!$A$1:G5603,3,0)</f>
        <v>Color</v>
      </c>
      <c r="O1879" t="str">
        <f>VLOOKUP(A1879,Sheet2!$A$1:G5603,4,0)</f>
        <v>Comedy</v>
      </c>
      <c r="P1879" t="str">
        <f>VLOOKUP(A1879,Sheet2!$A$1:G5603,5,0)</f>
        <v>English</v>
      </c>
      <c r="Q1879" t="str">
        <f>VLOOKUP(A1879,Sheet2!$A$1:G5603,6,0)</f>
        <v>USA</v>
      </c>
      <c r="R1879" t="str">
        <f>VLOOKUP(A1879,Sheet2!$A$1:G5603,7,0)</f>
        <v>PG-13</v>
      </c>
      <c r="S1879" t="str">
        <f>IF(Table19[[#This Row],[Language]]="English","English","Other language")</f>
        <v>English</v>
      </c>
      <c r="T1879">
        <f>Table19[[#This Row],[Gross Revenue]]-Table19[[#This Row],[Budget]]</f>
        <v>21109400</v>
      </c>
      <c r="U1879" s="1">
        <f>(Table19[[#This Row],[Gross Revenue]]/Table19[[#This Row],[Budget]])-1</f>
        <v>0.70364666666666675</v>
      </c>
      <c r="V1879" t="str">
        <f t="shared" si="67"/>
        <v>&lt;90 minutes</v>
      </c>
      <c r="W1879">
        <f>Table19[[#This Row],[Profit]]/Table19[[#This Row],[Budget]]*100</f>
        <v>70.364666666666665</v>
      </c>
      <c r="X1879">
        <v>1637763</v>
      </c>
      <c r="Y1879">
        <v>0.19178668286445014</v>
      </c>
      <c r="Z1879" t="str">
        <f t="shared" si="68"/>
        <v>Medium</v>
      </c>
    </row>
    <row r="1880" spans="1:26" x14ac:dyDescent="0.2">
      <c r="A1880" t="s">
        <v>4265</v>
      </c>
      <c r="B1880" t="s">
        <v>1386</v>
      </c>
      <c r="C1880" t="s">
        <v>1387</v>
      </c>
      <c r="D1880">
        <v>720</v>
      </c>
      <c r="E1880">
        <v>3327</v>
      </c>
      <c r="F1880">
        <v>26</v>
      </c>
      <c r="G1880">
        <v>590</v>
      </c>
      <c r="H1880">
        <v>5.9</v>
      </c>
      <c r="I1880">
        <v>93</v>
      </c>
      <c r="J1880">
        <v>99</v>
      </c>
      <c r="K1880">
        <v>25584685</v>
      </c>
      <c r="L1880">
        <v>20000000</v>
      </c>
      <c r="M1880" s="2">
        <f>VLOOKUP(A1880,Sheet2!$A$1:G5604,2,0)</f>
        <v>39357</v>
      </c>
      <c r="N1880" t="str">
        <f>VLOOKUP(A1880,Sheet2!$A$1:G5604,3,0)</f>
        <v>Color</v>
      </c>
      <c r="O1880" t="str">
        <f>VLOOKUP(A1880,Sheet2!$A$1:G5604,4,0)</f>
        <v>Comedy</v>
      </c>
      <c r="P1880" t="str">
        <f>VLOOKUP(A1880,Sheet2!$A$1:G5604,5,0)</f>
        <v>English</v>
      </c>
      <c r="Q1880" t="str">
        <f>VLOOKUP(A1880,Sheet2!$A$1:G5604,6,0)</f>
        <v>USA</v>
      </c>
      <c r="R1880" t="str">
        <f>VLOOKUP(A1880,Sheet2!$A$1:G5604,7,0)</f>
        <v>PG</v>
      </c>
      <c r="S1880" t="str">
        <f>IF(Table19[[#This Row],[Language]]="English","English","Other language")</f>
        <v>English</v>
      </c>
      <c r="T1880">
        <f>Table19[[#This Row],[Gross Revenue]]-Table19[[#This Row],[Budget]]</f>
        <v>5584685</v>
      </c>
      <c r="U1880" s="1">
        <f>(Table19[[#This Row],[Gross Revenue]]/Table19[[#This Row],[Budget]])-1</f>
        <v>0.27923425000000002</v>
      </c>
      <c r="V1880" t="str">
        <f t="shared" si="67"/>
        <v>90-110 minutes</v>
      </c>
      <c r="W1880">
        <f>Table19[[#This Row],[Profit]]/Table19[[#This Row],[Budget]]*100</f>
        <v>27.923425000000002</v>
      </c>
      <c r="X1880">
        <v>1637763</v>
      </c>
      <c r="Y1880">
        <v>0.19178668286445014</v>
      </c>
      <c r="Z1880" t="str">
        <f t="shared" si="68"/>
        <v>Medium</v>
      </c>
    </row>
    <row r="1881" spans="1:26" x14ac:dyDescent="0.2">
      <c r="A1881" t="s">
        <v>5255</v>
      </c>
      <c r="B1881" t="s">
        <v>856</v>
      </c>
      <c r="C1881" t="s">
        <v>1173</v>
      </c>
      <c r="D1881">
        <v>14000</v>
      </c>
      <c r="E1881">
        <v>17278</v>
      </c>
      <c r="F1881">
        <v>52</v>
      </c>
      <c r="G1881">
        <v>0</v>
      </c>
      <c r="H1881">
        <v>6.6</v>
      </c>
      <c r="I1881">
        <v>128</v>
      </c>
      <c r="J1881">
        <v>97</v>
      </c>
      <c r="K1881">
        <v>47124400</v>
      </c>
      <c r="L1881">
        <v>25000000</v>
      </c>
      <c r="M1881" s="2">
        <f>VLOOKUP(A1881,Sheet2!$A$1:G5605,2,0)</f>
        <v>38479</v>
      </c>
      <c r="N1881" t="str">
        <f>VLOOKUP(A1881,Sheet2!$A$1:G5605,3,0)</f>
        <v>Color</v>
      </c>
      <c r="O1881" t="str">
        <f>VLOOKUP(A1881,Sheet2!$A$1:G5605,4,0)</f>
        <v>Comedy</v>
      </c>
      <c r="P1881" t="str">
        <f>VLOOKUP(A1881,Sheet2!$A$1:G5605,5,0)</f>
        <v>English</v>
      </c>
      <c r="Q1881" t="str">
        <f>VLOOKUP(A1881,Sheet2!$A$1:G5605,6,0)</f>
        <v>USA</v>
      </c>
      <c r="R1881" t="str">
        <f>VLOOKUP(A1881,Sheet2!$A$1:G5605,7,0)</f>
        <v>PG</v>
      </c>
      <c r="S1881" t="str">
        <f>IF(Table19[[#This Row],[Language]]="English","English","Other language")</f>
        <v>English</v>
      </c>
      <c r="T1881">
        <f>Table19[[#This Row],[Gross Revenue]]-Table19[[#This Row],[Budget]]</f>
        <v>22124400</v>
      </c>
      <c r="U1881" s="1">
        <f>(Table19[[#This Row],[Gross Revenue]]/Table19[[#This Row],[Budget]])-1</f>
        <v>0.88497599999999998</v>
      </c>
      <c r="V1881" t="str">
        <f t="shared" si="67"/>
        <v>90-110 minutes</v>
      </c>
      <c r="W1881">
        <f>Table19[[#This Row],[Profit]]/Table19[[#This Row],[Budget]]*100</f>
        <v>88.497600000000006</v>
      </c>
      <c r="X1881">
        <v>1637763</v>
      </c>
      <c r="Y1881">
        <v>0.19178668286445014</v>
      </c>
      <c r="Z1881" t="str">
        <f t="shared" si="68"/>
        <v>Medium</v>
      </c>
    </row>
    <row r="1882" spans="1:26" x14ac:dyDescent="0.2">
      <c r="A1882" t="s">
        <v>4475</v>
      </c>
      <c r="B1882" t="s">
        <v>1579</v>
      </c>
      <c r="C1882" t="s">
        <v>1580</v>
      </c>
      <c r="D1882">
        <v>287</v>
      </c>
      <c r="E1882">
        <v>855</v>
      </c>
      <c r="F1882">
        <v>24</v>
      </c>
      <c r="G1882">
        <v>0</v>
      </c>
      <c r="H1882">
        <v>6.1</v>
      </c>
      <c r="I1882">
        <v>97</v>
      </c>
      <c r="J1882">
        <v>109</v>
      </c>
      <c r="K1882">
        <v>28995450</v>
      </c>
      <c r="L1882">
        <v>35000000</v>
      </c>
      <c r="M1882" s="2">
        <f>VLOOKUP(A1882,Sheet2!$A$1:G5606,2,0)</f>
        <v>40541</v>
      </c>
      <c r="N1882" t="str">
        <f>VLOOKUP(A1882,Sheet2!$A$1:G5606,3,0)</f>
        <v>Color</v>
      </c>
      <c r="O1882" t="str">
        <f>VLOOKUP(A1882,Sheet2!$A$1:G5606,4,0)</f>
        <v>Comedy</v>
      </c>
      <c r="P1882" t="str">
        <f>VLOOKUP(A1882,Sheet2!$A$1:G5606,5,0)</f>
        <v>English</v>
      </c>
      <c r="Q1882" t="str">
        <f>VLOOKUP(A1882,Sheet2!$A$1:G5606,6,0)</f>
        <v>UK</v>
      </c>
      <c r="R1882" t="str">
        <f>VLOOKUP(A1882,Sheet2!$A$1:G5606,7,0)</f>
        <v>PG</v>
      </c>
      <c r="S1882" t="str">
        <f>IF(Table19[[#This Row],[Language]]="English","English","Other language")</f>
        <v>English</v>
      </c>
      <c r="T1882">
        <f>Table19[[#This Row],[Gross Revenue]]-Table19[[#This Row],[Budget]]</f>
        <v>-6004550</v>
      </c>
      <c r="U1882" s="1">
        <f>(Table19[[#This Row],[Gross Revenue]]/Table19[[#This Row],[Budget]])-1</f>
        <v>-0.17155857142857145</v>
      </c>
      <c r="V1882" t="str">
        <f t="shared" si="67"/>
        <v>90-110 minutes</v>
      </c>
      <c r="W1882">
        <f>Table19[[#This Row],[Profit]]/Table19[[#This Row],[Budget]]*100</f>
        <v>-17.15585714285714</v>
      </c>
      <c r="X1882">
        <v>1637763</v>
      </c>
      <c r="Y1882">
        <v>0.19178668286445014</v>
      </c>
      <c r="Z1882" t="str">
        <f t="shared" si="68"/>
        <v>Medium</v>
      </c>
    </row>
    <row r="1883" spans="1:26" x14ac:dyDescent="0.2">
      <c r="A1883" t="s">
        <v>5736</v>
      </c>
      <c r="B1883" t="s">
        <v>1375</v>
      </c>
      <c r="C1883" t="s">
        <v>1195</v>
      </c>
      <c r="D1883">
        <v>970</v>
      </c>
      <c r="E1883">
        <v>3950</v>
      </c>
      <c r="F1883">
        <v>100</v>
      </c>
      <c r="G1883">
        <v>0</v>
      </c>
      <c r="H1883">
        <v>6.9</v>
      </c>
      <c r="I1883">
        <v>220</v>
      </c>
      <c r="J1883">
        <v>92</v>
      </c>
      <c r="K1883">
        <v>44540956</v>
      </c>
      <c r="L1883">
        <v>400000</v>
      </c>
      <c r="M1883" s="2">
        <f>VLOOKUP(A1883,Sheet2!$A$1:G5607,2,0)</f>
        <v>38033</v>
      </c>
      <c r="N1883" t="str">
        <f>VLOOKUP(A1883,Sheet2!$A$1:G5607,3,0)</f>
        <v>Color</v>
      </c>
      <c r="O1883" t="str">
        <f>VLOOKUP(A1883,Sheet2!$A$1:G5607,4,0)</f>
        <v>Comedy</v>
      </c>
      <c r="P1883" t="str">
        <f>VLOOKUP(A1883,Sheet2!$A$1:G5607,5,0)</f>
        <v>English</v>
      </c>
      <c r="Q1883" t="str">
        <f>VLOOKUP(A1883,Sheet2!$A$1:G5607,6,0)</f>
        <v>USA</v>
      </c>
      <c r="R1883" t="str">
        <f>VLOOKUP(A1883,Sheet2!$A$1:G5607,7,0)</f>
        <v>PG</v>
      </c>
      <c r="S1883" t="str">
        <f>IF(Table19[[#This Row],[Language]]="English","English","Other language")</f>
        <v>English</v>
      </c>
      <c r="T1883">
        <f>Table19[[#This Row],[Gross Revenue]]-Table19[[#This Row],[Budget]]</f>
        <v>44140956</v>
      </c>
      <c r="U1883" s="1">
        <f>(Table19[[#This Row],[Gross Revenue]]/Table19[[#This Row],[Budget]])-1</f>
        <v>110.35239</v>
      </c>
      <c r="V1883" t="str">
        <f t="shared" si="67"/>
        <v>90-110 minutes</v>
      </c>
      <c r="W1883">
        <f>Table19[[#This Row],[Profit]]/Table19[[#This Row],[Budget]]*100</f>
        <v>11035.239</v>
      </c>
      <c r="X1883">
        <v>1637763</v>
      </c>
      <c r="Y1883">
        <v>0.19178668286445014</v>
      </c>
      <c r="Z1883" t="str">
        <f t="shared" si="68"/>
        <v>Low</v>
      </c>
    </row>
    <row r="1884" spans="1:26" x14ac:dyDescent="0.2">
      <c r="A1884" t="s">
        <v>6232</v>
      </c>
      <c r="B1884" t="s">
        <v>138</v>
      </c>
      <c r="C1884" t="s">
        <v>2287</v>
      </c>
      <c r="D1884">
        <v>673</v>
      </c>
      <c r="E1884">
        <v>1442</v>
      </c>
      <c r="F1884">
        <v>248</v>
      </c>
      <c r="G1884">
        <v>1000</v>
      </c>
      <c r="H1884">
        <v>7.2</v>
      </c>
      <c r="I1884">
        <v>127</v>
      </c>
      <c r="J1884">
        <v>105</v>
      </c>
      <c r="K1884">
        <v>10460089</v>
      </c>
      <c r="L1884">
        <v>7500000</v>
      </c>
      <c r="M1884" s="2">
        <f>VLOOKUP(A1884,Sheet2!$A$1:G5608,2,0)</f>
        <v>37394</v>
      </c>
      <c r="N1884" t="str">
        <f>VLOOKUP(A1884,Sheet2!$A$1:G5608,3,0)</f>
        <v>Color</v>
      </c>
      <c r="O1884" t="str">
        <f>VLOOKUP(A1884,Sheet2!$A$1:G5608,4,0)</f>
        <v>Crime</v>
      </c>
      <c r="P1884" t="str">
        <f>VLOOKUP(A1884,Sheet2!$A$1:G5608,5,0)</f>
        <v>English</v>
      </c>
      <c r="Q1884" t="str">
        <f>VLOOKUP(A1884,Sheet2!$A$1:G5608,6,0)</f>
        <v>USA</v>
      </c>
      <c r="R1884" t="str">
        <f>VLOOKUP(A1884,Sheet2!$A$1:G5608,7,0)</f>
        <v>R</v>
      </c>
      <c r="S1884" t="str">
        <f>IF(Table19[[#This Row],[Language]]="English","English","Other language")</f>
        <v>English</v>
      </c>
      <c r="T1884">
        <f>Table19[[#This Row],[Gross Revenue]]-Table19[[#This Row],[Budget]]</f>
        <v>2960089</v>
      </c>
      <c r="U1884" s="1">
        <f>(Table19[[#This Row],[Gross Revenue]]/Table19[[#This Row],[Budget]])-1</f>
        <v>0.39467853333333336</v>
      </c>
      <c r="V1884" t="str">
        <f t="shared" si="67"/>
        <v>90-110 minutes</v>
      </c>
      <c r="W1884">
        <f>Table19[[#This Row],[Profit]]/Table19[[#This Row],[Budget]]*100</f>
        <v>39.467853333333338</v>
      </c>
      <c r="X1884">
        <v>-74533.5</v>
      </c>
      <c r="Y1884">
        <v>-7.4856785714285719E-3</v>
      </c>
      <c r="Z1884" t="str">
        <f t="shared" si="68"/>
        <v>Low</v>
      </c>
    </row>
    <row r="1885" spans="1:26" x14ac:dyDescent="0.2">
      <c r="A1885" t="s">
        <v>6383</v>
      </c>
      <c r="B1885" t="s">
        <v>2896</v>
      </c>
      <c r="C1885" t="s">
        <v>523</v>
      </c>
      <c r="D1885">
        <v>816</v>
      </c>
      <c r="E1885">
        <v>3617</v>
      </c>
      <c r="F1885">
        <v>11000</v>
      </c>
      <c r="G1885">
        <v>0</v>
      </c>
      <c r="H1885">
        <v>7.4</v>
      </c>
      <c r="I1885">
        <v>55</v>
      </c>
      <c r="J1885">
        <v>98</v>
      </c>
      <c r="K1885">
        <v>61400000</v>
      </c>
      <c r="L1885">
        <v>15000000</v>
      </c>
      <c r="M1885" s="2">
        <f>VLOOKUP(A1885,Sheet2!$A$1:G5609,2,0)</f>
        <v>30494</v>
      </c>
      <c r="N1885" t="str">
        <f>VLOOKUP(A1885,Sheet2!$A$1:G5609,3,0)</f>
        <v>Color</v>
      </c>
      <c r="O1885" t="str">
        <f>VLOOKUP(A1885,Sheet2!$A$1:G5609,4,0)</f>
        <v>Adventure</v>
      </c>
      <c r="P1885" t="str">
        <f>VLOOKUP(A1885,Sheet2!$A$1:G5609,5,0)</f>
        <v>English</v>
      </c>
      <c r="Q1885" t="str">
        <f>VLOOKUP(A1885,Sheet2!$A$1:G5609,6,0)</f>
        <v>USA</v>
      </c>
      <c r="R1885" t="str">
        <f>VLOOKUP(A1885,Sheet2!$A$1:G5609,7,0)</f>
        <v>R</v>
      </c>
      <c r="S1885" t="str">
        <f>IF(Table19[[#This Row],[Language]]="English","English","Other language")</f>
        <v>English</v>
      </c>
      <c r="T1885">
        <f>Table19[[#This Row],[Gross Revenue]]-Table19[[#This Row],[Budget]]</f>
        <v>46400000</v>
      </c>
      <c r="U1885" s="1">
        <f>(Table19[[#This Row],[Gross Revenue]]/Table19[[#This Row],[Budget]])-1</f>
        <v>3.0933333333333337</v>
      </c>
      <c r="V1885" t="str">
        <f t="shared" si="67"/>
        <v>90-110 minutes</v>
      </c>
      <c r="W1885">
        <f>Table19[[#This Row],[Profit]]/Table19[[#This Row],[Budget]]*100</f>
        <v>309.33333333333331</v>
      </c>
      <c r="X1885">
        <v>3892693.5</v>
      </c>
      <c r="Y1885">
        <v>0.11726928571428571</v>
      </c>
      <c r="Z1885" t="str">
        <f t="shared" si="68"/>
        <v>Medium</v>
      </c>
    </row>
    <row r="1886" spans="1:26" x14ac:dyDescent="0.2">
      <c r="A1886" t="s">
        <v>5692</v>
      </c>
      <c r="B1886" t="s">
        <v>74</v>
      </c>
      <c r="C1886" t="s">
        <v>1555</v>
      </c>
      <c r="D1886">
        <v>12000</v>
      </c>
      <c r="E1886">
        <v>13679</v>
      </c>
      <c r="F1886">
        <v>226</v>
      </c>
      <c r="G1886">
        <v>0</v>
      </c>
      <c r="H1886">
        <v>6.9</v>
      </c>
      <c r="I1886">
        <v>193</v>
      </c>
      <c r="J1886">
        <v>131</v>
      </c>
      <c r="K1886">
        <v>173005002</v>
      </c>
      <c r="L1886">
        <v>100000000</v>
      </c>
      <c r="M1886" s="2">
        <f>VLOOKUP(A1886,Sheet2!$A$1:G5610,2,0)</f>
        <v>38111</v>
      </c>
      <c r="N1886" t="str">
        <f>VLOOKUP(A1886,Sheet2!$A$1:G5610,3,0)</f>
        <v>Color</v>
      </c>
      <c r="O1886" t="str">
        <f>VLOOKUP(A1886,Sheet2!$A$1:G5610,4,0)</f>
        <v>Action</v>
      </c>
      <c r="P1886" t="str">
        <f>VLOOKUP(A1886,Sheet2!$A$1:G5610,5,0)</f>
        <v>English</v>
      </c>
      <c r="Q1886" t="str">
        <f>VLOOKUP(A1886,Sheet2!$A$1:G5610,6,0)</f>
        <v>USA</v>
      </c>
      <c r="R1886" t="str">
        <f>VLOOKUP(A1886,Sheet2!$A$1:G5610,7,0)</f>
        <v>PG</v>
      </c>
      <c r="S1886" t="str">
        <f>IF(Table19[[#This Row],[Language]]="English","English","Other language")</f>
        <v>English</v>
      </c>
      <c r="T1886">
        <f>Table19[[#This Row],[Gross Revenue]]-Table19[[#This Row],[Budget]]</f>
        <v>73005002</v>
      </c>
      <c r="U1886" s="1">
        <f>(Table19[[#This Row],[Gross Revenue]]/Table19[[#This Row],[Budget]])-1</f>
        <v>0.73005001999999997</v>
      </c>
      <c r="V1886" t="str">
        <f t="shared" si="67"/>
        <v>131-150 minutes</v>
      </c>
      <c r="W1886">
        <f>Table19[[#This Row],[Profit]]/Table19[[#This Row],[Budget]]*100</f>
        <v>73.00500199999999</v>
      </c>
      <c r="X1886">
        <v>-1289919.5</v>
      </c>
      <c r="Y1886">
        <v>-4.8151417500000002E-2</v>
      </c>
      <c r="Z1886" t="str">
        <f t="shared" si="68"/>
        <v>High</v>
      </c>
    </row>
    <row r="1887" spans="1:26" x14ac:dyDescent="0.2">
      <c r="A1887" t="s">
        <v>4978</v>
      </c>
      <c r="B1887" t="s">
        <v>1984</v>
      </c>
      <c r="C1887" t="s">
        <v>1985</v>
      </c>
      <c r="D1887">
        <v>752</v>
      </c>
      <c r="E1887">
        <v>1763</v>
      </c>
      <c r="F1887">
        <v>0</v>
      </c>
      <c r="G1887">
        <v>102</v>
      </c>
      <c r="H1887">
        <v>6.5</v>
      </c>
      <c r="I1887">
        <v>2</v>
      </c>
      <c r="J1887">
        <v>107</v>
      </c>
      <c r="K1887">
        <v>10508</v>
      </c>
      <c r="L1887">
        <v>700000</v>
      </c>
      <c r="M1887" s="2">
        <f>VLOOKUP(A1887,Sheet2!$A$1:G5611,2,0)</f>
        <v>35850</v>
      </c>
      <c r="N1887" t="str">
        <f>VLOOKUP(A1887,Sheet2!$A$1:G5611,3,0)</f>
        <v>Color</v>
      </c>
      <c r="O1887" t="str">
        <f>VLOOKUP(A1887,Sheet2!$A$1:G5611,4,0)</f>
        <v>Drama</v>
      </c>
      <c r="P1887" t="str">
        <f>VLOOKUP(A1887,Sheet2!$A$1:G5611,5,0)</f>
        <v>English</v>
      </c>
      <c r="Q1887" t="str">
        <f>VLOOKUP(A1887,Sheet2!$A$1:G5611,6,0)</f>
        <v>USA</v>
      </c>
      <c r="R1887" t="str">
        <f>VLOOKUP(A1887,Sheet2!$A$1:G5611,7,0)</f>
        <v>PG-13</v>
      </c>
      <c r="S1887" t="str">
        <f>IF(Table19[[#This Row],[Language]]="English","English","Other language")</f>
        <v>English</v>
      </c>
      <c r="T1887">
        <f>Table19[[#This Row],[Gross Revenue]]-Table19[[#This Row],[Budget]]</f>
        <v>-689492</v>
      </c>
      <c r="U1887" s="1">
        <f>(Table19[[#This Row],[Gross Revenue]]/Table19[[#This Row],[Budget]])-1</f>
        <v>-0.98498857142857144</v>
      </c>
      <c r="V1887" t="str">
        <f t="shared" si="67"/>
        <v>90-110 minutes</v>
      </c>
      <c r="W1887">
        <f>Table19[[#This Row],[Profit]]/Table19[[#This Row],[Budget]]*100</f>
        <v>-98.498857142857148</v>
      </c>
      <c r="X1887">
        <v>-434215.5</v>
      </c>
      <c r="Y1887">
        <v>-0.10115100772200772</v>
      </c>
      <c r="Z1887" t="str">
        <f t="shared" si="68"/>
        <v>Low</v>
      </c>
    </row>
    <row r="1888" spans="1:26" x14ac:dyDescent="0.2">
      <c r="A1888" t="s">
        <v>3297</v>
      </c>
      <c r="B1888" t="s">
        <v>85</v>
      </c>
      <c r="C1888" t="s">
        <v>86</v>
      </c>
      <c r="D1888">
        <v>374</v>
      </c>
      <c r="E1888">
        <v>602</v>
      </c>
      <c r="F1888">
        <v>0</v>
      </c>
      <c r="G1888">
        <v>66</v>
      </c>
      <c r="H1888">
        <v>3.3</v>
      </c>
      <c r="I1888">
        <v>5</v>
      </c>
      <c r="J1888">
        <v>97</v>
      </c>
      <c r="K1888">
        <v>100358</v>
      </c>
      <c r="L1888">
        <v>1500000</v>
      </c>
      <c r="M1888" s="2">
        <f>VLOOKUP(A1888,Sheet2!$A$1:G5612,2,0)</f>
        <v>38661</v>
      </c>
      <c r="N1888" t="str">
        <f>VLOOKUP(A1888,Sheet2!$A$1:G5612,3,0)</f>
        <v>Color</v>
      </c>
      <c r="O1888" t="str">
        <f>VLOOKUP(A1888,Sheet2!$A$1:G5612,4,0)</f>
        <v>Comedy</v>
      </c>
      <c r="P1888" t="str">
        <f>VLOOKUP(A1888,Sheet2!$A$1:G5612,5,0)</f>
        <v>English</v>
      </c>
      <c r="Q1888" t="str">
        <f>VLOOKUP(A1888,Sheet2!$A$1:G5612,6,0)</f>
        <v>India</v>
      </c>
      <c r="R1888">
        <f>VLOOKUP(A1888,Sheet2!$A$1:G5612,7,0)</f>
        <v>0</v>
      </c>
      <c r="S1888" t="str">
        <f>IF(Table19[[#This Row],[Language]]="English","English","Other language")</f>
        <v>English</v>
      </c>
      <c r="T1888">
        <f>Table19[[#This Row],[Gross Revenue]]-Table19[[#This Row],[Budget]]</f>
        <v>-1399642</v>
      </c>
      <c r="U1888" s="1">
        <f>(Table19[[#This Row],[Gross Revenue]]/Table19[[#This Row],[Budget]])-1</f>
        <v>-0.93309466666666663</v>
      </c>
      <c r="V1888" t="str">
        <f t="shared" si="67"/>
        <v>90-110 minutes</v>
      </c>
      <c r="W1888">
        <f>Table19[[#This Row],[Profit]]/Table19[[#This Row],[Budget]]*100</f>
        <v>-93.309466666666665</v>
      </c>
      <c r="X1888">
        <v>1637763</v>
      </c>
      <c r="Y1888">
        <v>0.19178668286445014</v>
      </c>
      <c r="Z1888" t="str">
        <f t="shared" si="68"/>
        <v>Low</v>
      </c>
    </row>
    <row r="1889" spans="1:26" x14ac:dyDescent="0.2">
      <c r="A1889" t="s">
        <v>6726</v>
      </c>
      <c r="B1889" t="s">
        <v>3100</v>
      </c>
      <c r="C1889" t="s">
        <v>2750</v>
      </c>
      <c r="D1889">
        <v>1000</v>
      </c>
      <c r="E1889">
        <v>3798</v>
      </c>
      <c r="F1889">
        <v>729</v>
      </c>
      <c r="G1889">
        <v>28000</v>
      </c>
      <c r="H1889">
        <v>7.8</v>
      </c>
      <c r="I1889">
        <v>433</v>
      </c>
      <c r="J1889">
        <v>115</v>
      </c>
      <c r="K1889">
        <v>17613460</v>
      </c>
      <c r="L1889">
        <v>12000000</v>
      </c>
      <c r="M1889" s="2">
        <f>VLOOKUP(A1889,Sheet2!$A$1:G5613,2,0)</f>
        <v>41353</v>
      </c>
      <c r="N1889" t="str">
        <f>VLOOKUP(A1889,Sheet2!$A$1:G5613,3,0)</f>
        <v>Black and White</v>
      </c>
      <c r="O1889" t="str">
        <f>VLOOKUP(A1889,Sheet2!$A$1:G5613,4,0)</f>
        <v>Adventure</v>
      </c>
      <c r="P1889" t="str">
        <f>VLOOKUP(A1889,Sheet2!$A$1:G5613,5,0)</f>
        <v>English</v>
      </c>
      <c r="Q1889" t="str">
        <f>VLOOKUP(A1889,Sheet2!$A$1:G5613,6,0)</f>
        <v>USA</v>
      </c>
      <c r="R1889" t="str">
        <f>VLOOKUP(A1889,Sheet2!$A$1:G5613,7,0)</f>
        <v>R</v>
      </c>
      <c r="S1889" t="str">
        <f>IF(Table19[[#This Row],[Language]]="English","English","Other language")</f>
        <v>English</v>
      </c>
      <c r="T1889">
        <f>Table19[[#This Row],[Gross Revenue]]-Table19[[#This Row],[Budget]]</f>
        <v>5613460</v>
      </c>
      <c r="U1889" s="1">
        <f>(Table19[[#This Row],[Gross Revenue]]/Table19[[#This Row],[Budget]])-1</f>
        <v>0.46778833333333325</v>
      </c>
      <c r="V1889" t="str">
        <f t="shared" si="67"/>
        <v>111-130 minutes</v>
      </c>
      <c r="W1889">
        <f>Table19[[#This Row],[Profit]]/Table19[[#This Row],[Budget]]*100</f>
        <v>46.778833333333331</v>
      </c>
      <c r="X1889">
        <v>3892693.5</v>
      </c>
      <c r="Y1889">
        <v>0.11726928571428571</v>
      </c>
      <c r="Z1889" t="str">
        <f t="shared" si="68"/>
        <v>Low</v>
      </c>
    </row>
    <row r="1890" spans="1:26" x14ac:dyDescent="0.2">
      <c r="A1890" t="s">
        <v>5033</v>
      </c>
      <c r="B1890" t="s">
        <v>2027</v>
      </c>
      <c r="C1890" t="s">
        <v>2028</v>
      </c>
      <c r="D1890">
        <v>3000</v>
      </c>
      <c r="E1890">
        <v>7081</v>
      </c>
      <c r="F1890">
        <v>76</v>
      </c>
      <c r="G1890">
        <v>32000</v>
      </c>
      <c r="H1890">
        <v>6.5</v>
      </c>
      <c r="I1890">
        <v>327</v>
      </c>
      <c r="J1890">
        <v>132</v>
      </c>
      <c r="K1890">
        <v>43568507</v>
      </c>
      <c r="L1890">
        <v>66000000</v>
      </c>
      <c r="M1890" s="2">
        <f>VLOOKUP(A1890,Sheet2!$A$1:G5614,2,0)</f>
        <v>41880</v>
      </c>
      <c r="N1890" t="str">
        <f>VLOOKUP(A1890,Sheet2!$A$1:G5614,3,0)</f>
        <v>Color</v>
      </c>
      <c r="O1890" t="str">
        <f>VLOOKUP(A1890,Sheet2!$A$1:G5614,4,0)</f>
        <v>Action</v>
      </c>
      <c r="P1890" t="str">
        <f>VLOOKUP(A1890,Sheet2!$A$1:G5614,5,0)</f>
        <v>English</v>
      </c>
      <c r="Q1890" t="str">
        <f>VLOOKUP(A1890,Sheet2!$A$1:G5614,6,0)</f>
        <v>USA</v>
      </c>
      <c r="R1890" t="str">
        <f>VLOOKUP(A1890,Sheet2!$A$1:G5614,7,0)</f>
        <v>PG-13</v>
      </c>
      <c r="S1890" t="str">
        <f>IF(Table19[[#This Row],[Language]]="English","English","Other language")</f>
        <v>English</v>
      </c>
      <c r="T1890">
        <f>Table19[[#This Row],[Gross Revenue]]-Table19[[#This Row],[Budget]]</f>
        <v>-22431493</v>
      </c>
      <c r="U1890" s="1">
        <f>(Table19[[#This Row],[Gross Revenue]]/Table19[[#This Row],[Budget]])-1</f>
        <v>-0.33987110606060611</v>
      </c>
      <c r="V1890" t="str">
        <f t="shared" si="67"/>
        <v>131-150 minutes</v>
      </c>
      <c r="W1890">
        <f>Table19[[#This Row],[Profit]]/Table19[[#This Row],[Budget]]*100</f>
        <v>-33.987110606060604</v>
      </c>
      <c r="X1890">
        <v>-1289919.5</v>
      </c>
      <c r="Y1890">
        <v>-4.8151417500000002E-2</v>
      </c>
      <c r="Z1890" t="str">
        <f t="shared" si="68"/>
        <v>High</v>
      </c>
    </row>
    <row r="1891" spans="1:26" x14ac:dyDescent="0.2">
      <c r="A1891" t="s">
        <v>4970</v>
      </c>
      <c r="B1891" t="s">
        <v>1975</v>
      </c>
      <c r="C1891" t="s">
        <v>1711</v>
      </c>
      <c r="D1891">
        <v>920</v>
      </c>
      <c r="E1891">
        <v>2771</v>
      </c>
      <c r="F1891">
        <v>89</v>
      </c>
      <c r="G1891">
        <v>21000</v>
      </c>
      <c r="H1891">
        <v>6.4</v>
      </c>
      <c r="I1891">
        <v>351</v>
      </c>
      <c r="J1891">
        <v>97</v>
      </c>
      <c r="K1891">
        <v>150056505</v>
      </c>
      <c r="L1891">
        <v>18000000</v>
      </c>
      <c r="M1891" s="2">
        <f>VLOOKUP(A1891,Sheet2!$A$1:G5615,2,0)</f>
        <v>41695</v>
      </c>
      <c r="N1891" t="str">
        <f>VLOOKUP(A1891,Sheet2!$A$1:G5615,3,0)</f>
        <v>Color</v>
      </c>
      <c r="O1891" t="str">
        <f>VLOOKUP(A1891,Sheet2!$A$1:G5615,4,0)</f>
        <v>Comedy</v>
      </c>
      <c r="P1891" t="str">
        <f>VLOOKUP(A1891,Sheet2!$A$1:G5615,5,0)</f>
        <v>English</v>
      </c>
      <c r="Q1891" t="str">
        <f>VLOOKUP(A1891,Sheet2!$A$1:G5615,6,0)</f>
        <v>USA</v>
      </c>
      <c r="R1891" t="str">
        <f>VLOOKUP(A1891,Sheet2!$A$1:G5615,7,0)</f>
        <v>R</v>
      </c>
      <c r="S1891" t="str">
        <f>IF(Table19[[#This Row],[Language]]="English","English","Other language")</f>
        <v>English</v>
      </c>
      <c r="T1891">
        <f>Table19[[#This Row],[Gross Revenue]]-Table19[[#This Row],[Budget]]</f>
        <v>132056505</v>
      </c>
      <c r="U1891" s="1">
        <f>(Table19[[#This Row],[Gross Revenue]]/Table19[[#This Row],[Budget]])-1</f>
        <v>7.3364724999999993</v>
      </c>
      <c r="V1891" t="str">
        <f t="shared" si="67"/>
        <v>90-110 minutes</v>
      </c>
      <c r="W1891">
        <f>Table19[[#This Row],[Profit]]/Table19[[#This Row],[Budget]]*100</f>
        <v>733.64724999999999</v>
      </c>
      <c r="X1891">
        <v>1637763</v>
      </c>
      <c r="Y1891">
        <v>0.19178668286445014</v>
      </c>
      <c r="Z1891" t="str">
        <f t="shared" si="68"/>
        <v>Medium</v>
      </c>
    </row>
    <row r="1892" spans="1:26" x14ac:dyDescent="0.2">
      <c r="A1892" t="s">
        <v>4360</v>
      </c>
      <c r="B1892" t="s">
        <v>1073</v>
      </c>
      <c r="C1892" t="s">
        <v>1476</v>
      </c>
      <c r="D1892">
        <v>22000</v>
      </c>
      <c r="E1892">
        <v>24382</v>
      </c>
      <c r="F1892">
        <v>71</v>
      </c>
      <c r="G1892">
        <v>139</v>
      </c>
      <c r="H1892">
        <v>6</v>
      </c>
      <c r="I1892">
        <v>25</v>
      </c>
      <c r="J1892">
        <v>98</v>
      </c>
      <c r="K1892">
        <v>295468</v>
      </c>
      <c r="L1892">
        <v>500000</v>
      </c>
      <c r="M1892" s="2">
        <f>VLOOKUP(A1892,Sheet2!$A$1:G5616,2,0)</f>
        <v>37035</v>
      </c>
      <c r="N1892" t="str">
        <f>VLOOKUP(A1892,Sheet2!$A$1:G5616,3,0)</f>
        <v>Color</v>
      </c>
      <c r="O1892" t="str">
        <f>VLOOKUP(A1892,Sheet2!$A$1:G5616,4,0)</f>
        <v>Comedy</v>
      </c>
      <c r="P1892" t="str">
        <f>VLOOKUP(A1892,Sheet2!$A$1:G5616,5,0)</f>
        <v>English</v>
      </c>
      <c r="Q1892" t="str">
        <f>VLOOKUP(A1892,Sheet2!$A$1:G5616,6,0)</f>
        <v>USA</v>
      </c>
      <c r="R1892" t="str">
        <f>VLOOKUP(A1892,Sheet2!$A$1:G5616,7,0)</f>
        <v>R</v>
      </c>
      <c r="S1892" t="str">
        <f>IF(Table19[[#This Row],[Language]]="English","English","Other language")</f>
        <v>English</v>
      </c>
      <c r="T1892">
        <f>Table19[[#This Row],[Gross Revenue]]-Table19[[#This Row],[Budget]]</f>
        <v>-204532</v>
      </c>
      <c r="U1892" s="1">
        <f>(Table19[[#This Row],[Gross Revenue]]/Table19[[#This Row],[Budget]])-1</f>
        <v>-0.40906399999999998</v>
      </c>
      <c r="V1892" t="str">
        <f t="shared" si="67"/>
        <v>90-110 minutes</v>
      </c>
      <c r="W1892">
        <f>Table19[[#This Row],[Profit]]/Table19[[#This Row],[Budget]]*100</f>
        <v>-40.906399999999998</v>
      </c>
      <c r="X1892">
        <v>1637763</v>
      </c>
      <c r="Y1892">
        <v>0.19178668286445014</v>
      </c>
      <c r="Z1892" t="str">
        <f t="shared" si="68"/>
        <v>Low</v>
      </c>
    </row>
    <row r="1893" spans="1:26" x14ac:dyDescent="0.2">
      <c r="A1893" t="s">
        <v>5226</v>
      </c>
      <c r="B1893" t="s">
        <v>335</v>
      </c>
      <c r="C1893" t="s">
        <v>1426</v>
      </c>
      <c r="D1893">
        <v>3000</v>
      </c>
      <c r="E1893">
        <v>4089</v>
      </c>
      <c r="F1893">
        <v>65</v>
      </c>
      <c r="G1893">
        <v>0</v>
      </c>
      <c r="H1893">
        <v>6.6</v>
      </c>
      <c r="I1893">
        <v>140</v>
      </c>
      <c r="J1893">
        <v>110</v>
      </c>
      <c r="K1893">
        <v>24848292</v>
      </c>
      <c r="L1893">
        <v>20000000</v>
      </c>
      <c r="M1893" s="2">
        <f>VLOOKUP(A1893,Sheet2!$A$1:G5617,2,0)</f>
        <v>39695</v>
      </c>
      <c r="N1893" t="str">
        <f>VLOOKUP(A1893,Sheet2!$A$1:G5617,3,0)</f>
        <v>Color</v>
      </c>
      <c r="O1893" t="str">
        <f>VLOOKUP(A1893,Sheet2!$A$1:G5617,4,0)</f>
        <v>Action</v>
      </c>
      <c r="P1893" t="str">
        <f>VLOOKUP(A1893,Sheet2!$A$1:G5617,5,0)</f>
        <v>English</v>
      </c>
      <c r="Q1893" t="str">
        <f>VLOOKUP(A1893,Sheet2!$A$1:G5617,6,0)</f>
        <v>USA</v>
      </c>
      <c r="R1893" t="str">
        <f>VLOOKUP(A1893,Sheet2!$A$1:G5617,7,0)</f>
        <v>PG-13</v>
      </c>
      <c r="S1893" t="str">
        <f>IF(Table19[[#This Row],[Language]]="English","English","Other language")</f>
        <v>English</v>
      </c>
      <c r="T1893">
        <f>Table19[[#This Row],[Gross Revenue]]-Table19[[#This Row],[Budget]]</f>
        <v>4848292</v>
      </c>
      <c r="U1893" s="1">
        <f>(Table19[[#This Row],[Gross Revenue]]/Table19[[#This Row],[Budget]])-1</f>
        <v>0.24241460000000004</v>
      </c>
      <c r="V1893" t="str">
        <f t="shared" si="67"/>
        <v>90-110 minutes</v>
      </c>
      <c r="W1893">
        <f>Table19[[#This Row],[Profit]]/Table19[[#This Row],[Budget]]*100</f>
        <v>24.24146</v>
      </c>
      <c r="X1893">
        <v>-1289919.5</v>
      </c>
      <c r="Y1893">
        <v>-4.8151417500000002E-2</v>
      </c>
      <c r="Z1893" t="str">
        <f t="shared" si="68"/>
        <v>Medium</v>
      </c>
    </row>
    <row r="1894" spans="1:26" x14ac:dyDescent="0.2">
      <c r="A1894" t="s">
        <v>6045</v>
      </c>
      <c r="B1894" t="s">
        <v>2339</v>
      </c>
      <c r="C1894" t="s">
        <v>2386</v>
      </c>
      <c r="D1894">
        <v>10000</v>
      </c>
      <c r="E1894">
        <v>12867</v>
      </c>
      <c r="F1894">
        <v>132</v>
      </c>
      <c r="G1894">
        <v>33000</v>
      </c>
      <c r="H1894">
        <v>7.2</v>
      </c>
      <c r="I1894">
        <v>328</v>
      </c>
      <c r="J1894">
        <v>103</v>
      </c>
      <c r="K1894">
        <v>2412045</v>
      </c>
      <c r="L1894">
        <v>15000000</v>
      </c>
      <c r="M1894" s="2">
        <f>VLOOKUP(A1894,Sheet2!$A$1:G5618,2,0)</f>
        <v>40203</v>
      </c>
      <c r="N1894" t="str">
        <f>VLOOKUP(A1894,Sheet2!$A$1:G5618,3,0)</f>
        <v>Color</v>
      </c>
      <c r="O1894" t="str">
        <f>VLOOKUP(A1894,Sheet2!$A$1:G5618,4,0)</f>
        <v>Drama</v>
      </c>
      <c r="P1894" t="str">
        <f>VLOOKUP(A1894,Sheet2!$A$1:G5618,5,0)</f>
        <v>English</v>
      </c>
      <c r="Q1894" t="str">
        <f>VLOOKUP(A1894,Sheet2!$A$1:G5618,6,0)</f>
        <v>UK</v>
      </c>
      <c r="R1894" t="str">
        <f>VLOOKUP(A1894,Sheet2!$A$1:G5618,7,0)</f>
        <v>R</v>
      </c>
      <c r="S1894" t="str">
        <f>IF(Table19[[#This Row],[Language]]="English","English","Other language")</f>
        <v>English</v>
      </c>
      <c r="T1894">
        <f>Table19[[#This Row],[Gross Revenue]]-Table19[[#This Row],[Budget]]</f>
        <v>-12587955</v>
      </c>
      <c r="U1894" s="1">
        <f>(Table19[[#This Row],[Gross Revenue]]/Table19[[#This Row],[Budget]])-1</f>
        <v>-0.83919699999999997</v>
      </c>
      <c r="V1894" t="str">
        <f t="shared" si="67"/>
        <v>90-110 minutes</v>
      </c>
      <c r="W1894">
        <f>Table19[[#This Row],[Profit]]/Table19[[#This Row],[Budget]]*100</f>
        <v>-83.919699999999992</v>
      </c>
      <c r="X1894">
        <v>-434215.5</v>
      </c>
      <c r="Y1894">
        <v>-0.10115100772200772</v>
      </c>
      <c r="Z1894" t="str">
        <f t="shared" si="68"/>
        <v>Medium</v>
      </c>
    </row>
    <row r="1895" spans="1:26" x14ac:dyDescent="0.2">
      <c r="A1895" t="s">
        <v>4651</v>
      </c>
      <c r="B1895" t="s">
        <v>1730</v>
      </c>
      <c r="C1895" t="s">
        <v>1731</v>
      </c>
      <c r="D1895">
        <v>180</v>
      </c>
      <c r="E1895">
        <v>762</v>
      </c>
      <c r="F1895">
        <v>883</v>
      </c>
      <c r="G1895">
        <v>0</v>
      </c>
      <c r="H1895">
        <v>6.2</v>
      </c>
      <c r="I1895">
        <v>89</v>
      </c>
      <c r="J1895">
        <v>121</v>
      </c>
      <c r="K1895">
        <v>55500000</v>
      </c>
      <c r="L1895">
        <v>36000000</v>
      </c>
      <c r="M1895" s="2">
        <f>VLOOKUP(A1895,Sheet2!$A$1:G5619,2,0)</f>
        <v>30429</v>
      </c>
      <c r="N1895" t="str">
        <f>VLOOKUP(A1895,Sheet2!$A$1:G5619,3,0)</f>
        <v>Color</v>
      </c>
      <c r="O1895" t="str">
        <f>VLOOKUP(A1895,Sheet2!$A$1:G5619,4,0)</f>
        <v>Action</v>
      </c>
      <c r="P1895" t="str">
        <f>VLOOKUP(A1895,Sheet2!$A$1:G5619,5,0)</f>
        <v>English</v>
      </c>
      <c r="Q1895" t="str">
        <f>VLOOKUP(A1895,Sheet2!$A$1:G5619,6,0)</f>
        <v>UK</v>
      </c>
      <c r="R1895" t="str">
        <f>VLOOKUP(A1895,Sheet2!$A$1:G5619,7,0)</f>
        <v>PG</v>
      </c>
      <c r="S1895" t="str">
        <f>IF(Table19[[#This Row],[Language]]="English","English","Other language")</f>
        <v>English</v>
      </c>
      <c r="T1895">
        <f>Table19[[#This Row],[Gross Revenue]]-Table19[[#This Row],[Budget]]</f>
        <v>19500000</v>
      </c>
      <c r="U1895" s="1">
        <f>(Table19[[#This Row],[Gross Revenue]]/Table19[[#This Row],[Budget]])-1</f>
        <v>0.54166666666666674</v>
      </c>
      <c r="V1895" t="str">
        <f t="shared" si="67"/>
        <v>111-130 minutes</v>
      </c>
      <c r="W1895">
        <f>Table19[[#This Row],[Profit]]/Table19[[#This Row],[Budget]]*100</f>
        <v>54.166666666666664</v>
      </c>
      <c r="X1895">
        <v>-1289919.5</v>
      </c>
      <c r="Y1895">
        <v>-4.8151417500000002E-2</v>
      </c>
      <c r="Z1895" t="str">
        <f t="shared" si="68"/>
        <v>Medium</v>
      </c>
    </row>
    <row r="1896" spans="1:26" x14ac:dyDescent="0.2">
      <c r="A1896" t="s">
        <v>3996</v>
      </c>
      <c r="B1896" t="s">
        <v>661</v>
      </c>
      <c r="C1896" t="s">
        <v>1101</v>
      </c>
      <c r="D1896">
        <v>24000</v>
      </c>
      <c r="E1896">
        <v>25792</v>
      </c>
      <c r="F1896">
        <v>3</v>
      </c>
      <c r="G1896">
        <v>0</v>
      </c>
      <c r="H1896">
        <v>5.6</v>
      </c>
      <c r="I1896">
        <v>121</v>
      </c>
      <c r="J1896">
        <v>97</v>
      </c>
      <c r="K1896">
        <v>16699684</v>
      </c>
      <c r="L1896">
        <v>8000000</v>
      </c>
      <c r="M1896" s="2">
        <f>VLOOKUP(A1896,Sheet2!$A$1:G5620,2,0)</f>
        <v>40094</v>
      </c>
      <c r="N1896" t="str">
        <f>VLOOKUP(A1896,Sheet2!$A$1:G5620,3,0)</f>
        <v>Color</v>
      </c>
      <c r="O1896" t="str">
        <f>VLOOKUP(A1896,Sheet2!$A$1:G5620,4,0)</f>
        <v>Comedy</v>
      </c>
      <c r="P1896" t="str">
        <f>VLOOKUP(A1896,Sheet2!$A$1:G5620,5,0)</f>
        <v>English</v>
      </c>
      <c r="Q1896" t="str">
        <f>VLOOKUP(A1896,Sheet2!$A$1:G5620,6,0)</f>
        <v>USA</v>
      </c>
      <c r="R1896" t="str">
        <f>VLOOKUP(A1896,Sheet2!$A$1:G5620,7,0)</f>
        <v>PG</v>
      </c>
      <c r="S1896" t="str">
        <f>IF(Table19[[#This Row],[Language]]="English","English","Other language")</f>
        <v>English</v>
      </c>
      <c r="T1896">
        <f>Table19[[#This Row],[Gross Revenue]]-Table19[[#This Row],[Budget]]</f>
        <v>8699684</v>
      </c>
      <c r="U1896" s="1">
        <f>(Table19[[#This Row],[Gross Revenue]]/Table19[[#This Row],[Budget]])-1</f>
        <v>1.0874605000000002</v>
      </c>
      <c r="V1896" t="str">
        <f t="shared" si="67"/>
        <v>90-110 minutes</v>
      </c>
      <c r="W1896">
        <f>Table19[[#This Row],[Profit]]/Table19[[#This Row],[Budget]]*100</f>
        <v>108.74605</v>
      </c>
      <c r="X1896">
        <v>1637763</v>
      </c>
      <c r="Y1896">
        <v>0.19178668286445014</v>
      </c>
      <c r="Z1896" t="str">
        <f t="shared" si="68"/>
        <v>Low</v>
      </c>
    </row>
    <row r="1897" spans="1:26" x14ac:dyDescent="0.2">
      <c r="A1897" t="s">
        <v>4945</v>
      </c>
      <c r="B1897" t="s">
        <v>1964</v>
      </c>
      <c r="C1897" t="s">
        <v>350</v>
      </c>
      <c r="D1897">
        <v>969</v>
      </c>
      <c r="E1897">
        <v>1775</v>
      </c>
      <c r="F1897">
        <v>0</v>
      </c>
      <c r="G1897">
        <v>0</v>
      </c>
      <c r="H1897">
        <v>6.4</v>
      </c>
      <c r="I1897">
        <v>109</v>
      </c>
      <c r="J1897">
        <v>107</v>
      </c>
      <c r="K1897">
        <v>18090181</v>
      </c>
      <c r="L1897">
        <v>8000000</v>
      </c>
      <c r="M1897" s="2">
        <f>VLOOKUP(A1897,Sheet2!$A$1:G5621,2,0)</f>
        <v>34421</v>
      </c>
      <c r="N1897" t="str">
        <f>VLOOKUP(A1897,Sheet2!$A$1:G5621,3,0)</f>
        <v>Color</v>
      </c>
      <c r="O1897" t="str">
        <f>VLOOKUP(A1897,Sheet2!$A$1:G5621,4,0)</f>
        <v>Fantasy</v>
      </c>
      <c r="P1897" t="str">
        <f>VLOOKUP(A1897,Sheet2!$A$1:G5621,5,0)</f>
        <v>English</v>
      </c>
      <c r="Q1897" t="str">
        <f>VLOOKUP(A1897,Sheet2!$A$1:G5621,6,0)</f>
        <v>USA</v>
      </c>
      <c r="R1897" t="str">
        <f>VLOOKUP(A1897,Sheet2!$A$1:G5621,7,0)</f>
        <v>R</v>
      </c>
      <c r="S1897" t="str">
        <f>IF(Table19[[#This Row],[Language]]="English","English","Other language")</f>
        <v>English</v>
      </c>
      <c r="T1897">
        <f>Table19[[#This Row],[Gross Revenue]]-Table19[[#This Row],[Budget]]</f>
        <v>10090181</v>
      </c>
      <c r="U1897" s="1">
        <f>(Table19[[#This Row],[Gross Revenue]]/Table19[[#This Row],[Budget]])-1</f>
        <v>1.2612726250000001</v>
      </c>
      <c r="V1897" t="str">
        <f t="shared" si="67"/>
        <v>90-110 minutes</v>
      </c>
      <c r="W1897">
        <f>Table19[[#This Row],[Profit]]/Table19[[#This Row],[Budget]]*100</f>
        <v>126.12726249999999</v>
      </c>
      <c r="Z1897" t="str">
        <f t="shared" si="68"/>
        <v>Low</v>
      </c>
    </row>
    <row r="1898" spans="1:26" x14ac:dyDescent="0.2">
      <c r="A1898" t="s">
        <v>4056</v>
      </c>
      <c r="B1898" t="s">
        <v>211</v>
      </c>
      <c r="C1898" t="s">
        <v>995</v>
      </c>
      <c r="D1898">
        <v>22000</v>
      </c>
      <c r="E1898">
        <v>23456</v>
      </c>
      <c r="F1898">
        <v>0</v>
      </c>
      <c r="G1898">
        <v>20000</v>
      </c>
      <c r="H1898">
        <v>5.7</v>
      </c>
      <c r="I1898">
        <v>200</v>
      </c>
      <c r="J1898">
        <v>113</v>
      </c>
      <c r="K1898">
        <v>54540525</v>
      </c>
      <c r="L1898">
        <v>56000000</v>
      </c>
      <c r="M1898" s="2">
        <f>VLOOKUP(A1898,Sheet2!$A$1:G5622,2,0)</f>
        <v>40704</v>
      </c>
      <c r="N1898" t="str">
        <f>VLOOKUP(A1898,Sheet2!$A$1:G5622,3,0)</f>
        <v>Color</v>
      </c>
      <c r="O1898" t="str">
        <f>VLOOKUP(A1898,Sheet2!$A$1:G5622,4,0)</f>
        <v>Comedy</v>
      </c>
      <c r="P1898" t="str">
        <f>VLOOKUP(A1898,Sheet2!$A$1:G5622,5,0)</f>
        <v>English</v>
      </c>
      <c r="Q1898" t="str">
        <f>VLOOKUP(A1898,Sheet2!$A$1:G5622,6,0)</f>
        <v>USA</v>
      </c>
      <c r="R1898" t="str">
        <f>VLOOKUP(A1898,Sheet2!$A$1:G5622,7,0)</f>
        <v>PG-13</v>
      </c>
      <c r="S1898" t="str">
        <f>IF(Table19[[#This Row],[Language]]="English","English","Other language")</f>
        <v>English</v>
      </c>
      <c r="T1898">
        <f>Table19[[#This Row],[Gross Revenue]]-Table19[[#This Row],[Budget]]</f>
        <v>-1459475</v>
      </c>
      <c r="U1898" s="1">
        <f>(Table19[[#This Row],[Gross Revenue]]/Table19[[#This Row],[Budget]])-1</f>
        <v>-2.6062053571428545E-2</v>
      </c>
      <c r="V1898" t="str">
        <f t="shared" si="67"/>
        <v>111-130 minutes</v>
      </c>
      <c r="W1898">
        <f>Table19[[#This Row],[Profit]]/Table19[[#This Row],[Budget]]*100</f>
        <v>-2.6062053571428572</v>
      </c>
      <c r="X1898">
        <v>1637763</v>
      </c>
      <c r="Y1898">
        <v>0.19178668286445014</v>
      </c>
      <c r="Z1898" t="str">
        <f t="shared" si="68"/>
        <v>High</v>
      </c>
    </row>
    <row r="1899" spans="1:26" x14ac:dyDescent="0.2">
      <c r="A1899" t="s">
        <v>3513</v>
      </c>
      <c r="B1899" t="s">
        <v>459</v>
      </c>
      <c r="C1899" t="s">
        <v>460</v>
      </c>
      <c r="D1899">
        <v>976</v>
      </c>
      <c r="E1899">
        <v>3974</v>
      </c>
      <c r="F1899">
        <v>29</v>
      </c>
      <c r="G1899">
        <v>849</v>
      </c>
      <c r="H1899">
        <v>4.8</v>
      </c>
      <c r="I1899">
        <v>70</v>
      </c>
      <c r="J1899">
        <v>91</v>
      </c>
      <c r="K1899">
        <v>14018364</v>
      </c>
      <c r="L1899">
        <v>30000000</v>
      </c>
      <c r="M1899" s="2">
        <f>VLOOKUP(A1899,Sheet2!$A$1:G5623,2,0)</f>
        <v>38177</v>
      </c>
      <c r="N1899" t="str">
        <f>VLOOKUP(A1899,Sheet2!$A$1:G5623,3,0)</f>
        <v>Color</v>
      </c>
      <c r="O1899" t="str">
        <f>VLOOKUP(A1899,Sheet2!$A$1:G5623,4,0)</f>
        <v>Comedy</v>
      </c>
      <c r="P1899" t="str">
        <f>VLOOKUP(A1899,Sheet2!$A$1:G5623,5,0)</f>
        <v>English</v>
      </c>
      <c r="Q1899" t="str">
        <f>VLOOKUP(A1899,Sheet2!$A$1:G5623,6,0)</f>
        <v>USA</v>
      </c>
      <c r="R1899" t="str">
        <f>VLOOKUP(A1899,Sheet2!$A$1:G5623,7,0)</f>
        <v>PG</v>
      </c>
      <c r="S1899" t="str">
        <f>IF(Table19[[#This Row],[Language]]="English","English","Other language")</f>
        <v>English</v>
      </c>
      <c r="T1899">
        <f>Table19[[#This Row],[Gross Revenue]]-Table19[[#This Row],[Budget]]</f>
        <v>-15981636</v>
      </c>
      <c r="U1899" s="1">
        <f>(Table19[[#This Row],[Gross Revenue]]/Table19[[#This Row],[Budget]])-1</f>
        <v>-0.53272120000000001</v>
      </c>
      <c r="V1899" t="str">
        <f t="shared" si="67"/>
        <v>90-110 minutes</v>
      </c>
      <c r="W1899">
        <f>Table19[[#This Row],[Profit]]/Table19[[#This Row],[Budget]]*100</f>
        <v>-53.272120000000001</v>
      </c>
      <c r="X1899">
        <v>1637763</v>
      </c>
      <c r="Y1899">
        <v>0.19178668286445014</v>
      </c>
      <c r="Z1899" t="str">
        <f t="shared" si="68"/>
        <v>Medium</v>
      </c>
    </row>
    <row r="1900" spans="1:26" x14ac:dyDescent="0.2">
      <c r="A1900" t="s">
        <v>4877</v>
      </c>
      <c r="B1900" t="s">
        <v>1781</v>
      </c>
      <c r="C1900" t="s">
        <v>1781</v>
      </c>
      <c r="D1900">
        <v>11000</v>
      </c>
      <c r="E1900">
        <v>12685</v>
      </c>
      <c r="F1900">
        <v>11000</v>
      </c>
      <c r="G1900">
        <v>877</v>
      </c>
      <c r="H1900">
        <v>6.4</v>
      </c>
      <c r="I1900">
        <v>42</v>
      </c>
      <c r="J1900">
        <v>124</v>
      </c>
      <c r="K1900">
        <v>10763469</v>
      </c>
      <c r="L1900">
        <v>15000000</v>
      </c>
      <c r="M1900" s="2">
        <f>VLOOKUP(A1900,Sheet2!$A$1:G5624,2,0)</f>
        <v>32690</v>
      </c>
      <c r="N1900" t="str">
        <f>VLOOKUP(A1900,Sheet2!$A$1:G5624,3,0)</f>
        <v>Color</v>
      </c>
      <c r="O1900" t="str">
        <f>VLOOKUP(A1900,Sheet2!$A$1:G5624,4,0)</f>
        <v>Comedy</v>
      </c>
      <c r="P1900" t="str">
        <f>VLOOKUP(A1900,Sheet2!$A$1:G5624,5,0)</f>
        <v>English</v>
      </c>
      <c r="Q1900" t="str">
        <f>VLOOKUP(A1900,Sheet2!$A$1:G5624,6,0)</f>
        <v>USA</v>
      </c>
      <c r="R1900" t="str">
        <f>VLOOKUP(A1900,Sheet2!$A$1:G5624,7,0)</f>
        <v>PG</v>
      </c>
      <c r="S1900" t="str">
        <f>IF(Table19[[#This Row],[Language]]="English","English","Other language")</f>
        <v>English</v>
      </c>
      <c r="T1900">
        <f>Table19[[#This Row],[Gross Revenue]]-Table19[[#This Row],[Budget]]</f>
        <v>-4236531</v>
      </c>
      <c r="U1900" s="1">
        <f>(Table19[[#This Row],[Gross Revenue]]/Table19[[#This Row],[Budget]])-1</f>
        <v>-0.2824354</v>
      </c>
      <c r="V1900" t="str">
        <f t="shared" si="67"/>
        <v>111-130 minutes</v>
      </c>
      <c r="W1900">
        <f>Table19[[#This Row],[Profit]]/Table19[[#This Row],[Budget]]*100</f>
        <v>-28.243539999999999</v>
      </c>
      <c r="X1900">
        <v>1637763</v>
      </c>
      <c r="Y1900">
        <v>0.19178668286445014</v>
      </c>
      <c r="Z1900" t="str">
        <f t="shared" si="68"/>
        <v>Medium</v>
      </c>
    </row>
    <row r="1901" spans="1:26" x14ac:dyDescent="0.2">
      <c r="A1901" t="s">
        <v>4864</v>
      </c>
      <c r="B1901" t="s">
        <v>1914</v>
      </c>
      <c r="C1901" t="s">
        <v>1619</v>
      </c>
      <c r="D1901">
        <v>296</v>
      </c>
      <c r="E1901">
        <v>690</v>
      </c>
      <c r="F1901">
        <v>0</v>
      </c>
      <c r="G1901">
        <v>413</v>
      </c>
      <c r="H1901">
        <v>6.4</v>
      </c>
      <c r="I1901">
        <v>14</v>
      </c>
      <c r="J1901">
        <v>95</v>
      </c>
      <c r="K1901">
        <v>4584</v>
      </c>
      <c r="L1901">
        <v>9000</v>
      </c>
      <c r="M1901" s="2">
        <f>VLOOKUP(A1901,Sheet2!$A$1:G5625,2,0)</f>
        <v>40842</v>
      </c>
      <c r="N1901" t="str">
        <f>VLOOKUP(A1901,Sheet2!$A$1:G5625,3,0)</f>
        <v>Color</v>
      </c>
      <c r="O1901" t="str">
        <f>VLOOKUP(A1901,Sheet2!$A$1:G5625,4,0)</f>
        <v>Comedy</v>
      </c>
      <c r="P1901" t="str">
        <f>VLOOKUP(A1901,Sheet2!$A$1:G5625,5,0)</f>
        <v>English</v>
      </c>
      <c r="Q1901" t="str">
        <f>VLOOKUP(A1901,Sheet2!$A$1:G5625,6,0)</f>
        <v>USA</v>
      </c>
      <c r="R1901" t="str">
        <f>VLOOKUP(A1901,Sheet2!$A$1:G5625,7,0)</f>
        <v>Not Rated</v>
      </c>
      <c r="S1901" t="str">
        <f>IF(Table19[[#This Row],[Language]]="English","English","Other language")</f>
        <v>English</v>
      </c>
      <c r="T1901">
        <f>Table19[[#This Row],[Gross Revenue]]-Table19[[#This Row],[Budget]]</f>
        <v>-4416</v>
      </c>
      <c r="U1901" s="1">
        <f>(Table19[[#This Row],[Gross Revenue]]/Table19[[#This Row],[Budget]])-1</f>
        <v>-0.4906666666666667</v>
      </c>
      <c r="V1901" t="str">
        <f t="shared" si="67"/>
        <v>90-110 minutes</v>
      </c>
      <c r="W1901">
        <f>Table19[[#This Row],[Profit]]/Table19[[#This Row],[Budget]]*100</f>
        <v>-49.066666666666663</v>
      </c>
      <c r="X1901">
        <v>1637763</v>
      </c>
      <c r="Y1901">
        <v>0.19178668286445014</v>
      </c>
      <c r="Z1901" t="str">
        <f t="shared" si="68"/>
        <v>Low</v>
      </c>
    </row>
    <row r="1902" spans="1:26" x14ac:dyDescent="0.2">
      <c r="A1902" t="s">
        <v>4298</v>
      </c>
      <c r="B1902" t="s">
        <v>1181</v>
      </c>
      <c r="C1902" t="s">
        <v>1418</v>
      </c>
      <c r="D1902">
        <v>1000</v>
      </c>
      <c r="E1902">
        <v>4815</v>
      </c>
      <c r="F1902">
        <v>23</v>
      </c>
      <c r="G1902">
        <v>545</v>
      </c>
      <c r="H1902">
        <v>5.9</v>
      </c>
      <c r="I1902">
        <v>49</v>
      </c>
      <c r="J1902">
        <v>84</v>
      </c>
      <c r="K1902">
        <v>10017041</v>
      </c>
      <c r="L1902">
        <v>3000000</v>
      </c>
      <c r="M1902" s="2">
        <f>VLOOKUP(A1902,Sheet2!$A$1:G5626,2,0)</f>
        <v>40010</v>
      </c>
      <c r="N1902" t="str">
        <f>VLOOKUP(A1902,Sheet2!$A$1:G5626,3,0)</f>
        <v>Color</v>
      </c>
      <c r="O1902" t="str">
        <f>VLOOKUP(A1902,Sheet2!$A$1:G5626,4,0)</f>
        <v>Action</v>
      </c>
      <c r="P1902" t="str">
        <f>VLOOKUP(A1902,Sheet2!$A$1:G5626,5,0)</f>
        <v>English</v>
      </c>
      <c r="Q1902" t="str">
        <f>VLOOKUP(A1902,Sheet2!$A$1:G5626,6,0)</f>
        <v>USA</v>
      </c>
      <c r="R1902" t="str">
        <f>VLOOKUP(A1902,Sheet2!$A$1:G5626,7,0)</f>
        <v>R</v>
      </c>
      <c r="S1902" t="str">
        <f>IF(Table19[[#This Row],[Language]]="English","English","Other language")</f>
        <v>English</v>
      </c>
      <c r="T1902">
        <f>Table19[[#This Row],[Gross Revenue]]-Table19[[#This Row],[Budget]]</f>
        <v>7017041</v>
      </c>
      <c r="U1902" s="1">
        <f>(Table19[[#This Row],[Gross Revenue]]/Table19[[#This Row],[Budget]])-1</f>
        <v>2.3390136666666668</v>
      </c>
      <c r="V1902" t="str">
        <f t="shared" si="67"/>
        <v>&lt;90 minutes</v>
      </c>
      <c r="W1902">
        <f>Table19[[#This Row],[Profit]]/Table19[[#This Row],[Budget]]*100</f>
        <v>233.90136666666669</v>
      </c>
      <c r="X1902">
        <v>-1289919.5</v>
      </c>
      <c r="Y1902">
        <v>-4.8151417500000002E-2</v>
      </c>
      <c r="Z1902" t="str">
        <f t="shared" si="68"/>
        <v>Low</v>
      </c>
    </row>
    <row r="1903" spans="1:26" x14ac:dyDescent="0.2">
      <c r="A1903" t="s">
        <v>4541</v>
      </c>
      <c r="B1903" t="s">
        <v>349</v>
      </c>
      <c r="C1903" t="s">
        <v>390</v>
      </c>
      <c r="D1903">
        <v>723</v>
      </c>
      <c r="E1903">
        <v>3939</v>
      </c>
      <c r="F1903">
        <v>41</v>
      </c>
      <c r="G1903">
        <v>0</v>
      </c>
      <c r="H1903">
        <v>6.1</v>
      </c>
      <c r="I1903">
        <v>55</v>
      </c>
      <c r="J1903">
        <v>98</v>
      </c>
      <c r="K1903">
        <v>57176582</v>
      </c>
      <c r="L1903">
        <v>9500000</v>
      </c>
      <c r="M1903" s="2">
        <f>VLOOKUP(A1903,Sheet2!$A$1:G5627,2,0)</f>
        <v>36663</v>
      </c>
      <c r="N1903" t="str">
        <f>VLOOKUP(A1903,Sheet2!$A$1:G5627,3,0)</f>
        <v>Color</v>
      </c>
      <c r="O1903" t="str">
        <f>VLOOKUP(A1903,Sheet2!$A$1:G5627,4,0)</f>
        <v>Comedy</v>
      </c>
      <c r="P1903" t="str">
        <f>VLOOKUP(A1903,Sheet2!$A$1:G5627,5,0)</f>
        <v>English</v>
      </c>
      <c r="Q1903" t="str">
        <f>VLOOKUP(A1903,Sheet2!$A$1:G5627,6,0)</f>
        <v>USA</v>
      </c>
      <c r="R1903" t="str">
        <f>VLOOKUP(A1903,Sheet2!$A$1:G5627,7,0)</f>
        <v>R</v>
      </c>
      <c r="S1903" t="str">
        <f>IF(Table19[[#This Row],[Language]]="English","English","Other language")</f>
        <v>English</v>
      </c>
      <c r="T1903">
        <f>Table19[[#This Row],[Gross Revenue]]-Table19[[#This Row],[Budget]]</f>
        <v>47676582</v>
      </c>
      <c r="U1903" s="1">
        <f>(Table19[[#This Row],[Gross Revenue]]/Table19[[#This Row],[Budget]])-1</f>
        <v>5.0185875789473684</v>
      </c>
      <c r="V1903" t="str">
        <f t="shared" si="67"/>
        <v>90-110 minutes</v>
      </c>
      <c r="W1903">
        <f>Table19[[#This Row],[Profit]]/Table19[[#This Row],[Budget]]*100</f>
        <v>501.85875789473687</v>
      </c>
      <c r="X1903">
        <v>1637763</v>
      </c>
      <c r="Y1903">
        <v>0.19178668286445014</v>
      </c>
      <c r="Z1903" t="str">
        <f t="shared" si="68"/>
        <v>Low</v>
      </c>
    </row>
    <row r="1904" spans="1:26" x14ac:dyDescent="0.2">
      <c r="A1904" t="s">
        <v>5439</v>
      </c>
      <c r="B1904" t="s">
        <v>1276</v>
      </c>
      <c r="C1904" t="s">
        <v>1881</v>
      </c>
      <c r="D1904">
        <v>22000</v>
      </c>
      <c r="E1904">
        <v>23461</v>
      </c>
      <c r="F1904">
        <v>122</v>
      </c>
      <c r="G1904">
        <v>392</v>
      </c>
      <c r="H1904">
        <v>6.7</v>
      </c>
      <c r="I1904">
        <v>38</v>
      </c>
      <c r="J1904">
        <v>104</v>
      </c>
      <c r="K1904">
        <v>3386698</v>
      </c>
      <c r="L1904">
        <v>1000000</v>
      </c>
      <c r="M1904" s="2">
        <f>VLOOKUP(A1904,Sheet2!$A$1:G5628,2,0)</f>
        <v>36055</v>
      </c>
      <c r="N1904" t="str">
        <f>VLOOKUP(A1904,Sheet2!$A$1:G5628,3,0)</f>
        <v>Color</v>
      </c>
      <c r="O1904" t="str">
        <f>VLOOKUP(A1904,Sheet2!$A$1:G5628,4,0)</f>
        <v>Comedy</v>
      </c>
      <c r="P1904" t="str">
        <f>VLOOKUP(A1904,Sheet2!$A$1:G5628,5,0)</f>
        <v>English</v>
      </c>
      <c r="Q1904" t="str">
        <f>VLOOKUP(A1904,Sheet2!$A$1:G5628,6,0)</f>
        <v>USA</v>
      </c>
      <c r="R1904" t="str">
        <f>VLOOKUP(A1904,Sheet2!$A$1:G5628,7,0)</f>
        <v>R</v>
      </c>
      <c r="S1904" t="str">
        <f>IF(Table19[[#This Row],[Language]]="English","English","Other language")</f>
        <v>English</v>
      </c>
      <c r="T1904">
        <f>Table19[[#This Row],[Gross Revenue]]-Table19[[#This Row],[Budget]]</f>
        <v>2386698</v>
      </c>
      <c r="U1904" s="1">
        <f>(Table19[[#This Row],[Gross Revenue]]/Table19[[#This Row],[Budget]])-1</f>
        <v>2.386698</v>
      </c>
      <c r="V1904" t="str">
        <f t="shared" si="67"/>
        <v>90-110 minutes</v>
      </c>
      <c r="W1904">
        <f>Table19[[#This Row],[Profit]]/Table19[[#This Row],[Budget]]*100</f>
        <v>238.66980000000001</v>
      </c>
      <c r="X1904">
        <v>1637763</v>
      </c>
      <c r="Y1904">
        <v>0.19178668286445014</v>
      </c>
      <c r="Z1904" t="str">
        <f t="shared" si="68"/>
        <v>Low</v>
      </c>
    </row>
    <row r="1905" spans="1:26" x14ac:dyDescent="0.2">
      <c r="A1905" t="s">
        <v>6042</v>
      </c>
      <c r="B1905" t="s">
        <v>513</v>
      </c>
      <c r="C1905" t="s">
        <v>512</v>
      </c>
      <c r="D1905">
        <v>16000</v>
      </c>
      <c r="E1905">
        <v>29177</v>
      </c>
      <c r="F1905">
        <v>41</v>
      </c>
      <c r="G1905">
        <v>0</v>
      </c>
      <c r="H1905">
        <v>7.2</v>
      </c>
      <c r="I1905">
        <v>80</v>
      </c>
      <c r="J1905">
        <v>132</v>
      </c>
      <c r="K1905">
        <v>1309849</v>
      </c>
      <c r="L1905">
        <v>10000000</v>
      </c>
      <c r="M1905" s="2">
        <f>VLOOKUP(A1905,Sheet2!$A$1:G5629,2,0)</f>
        <v>37305</v>
      </c>
      <c r="N1905" t="str">
        <f>VLOOKUP(A1905,Sheet2!$A$1:G5629,3,0)</f>
        <v>Color</v>
      </c>
      <c r="O1905" t="str">
        <f>VLOOKUP(A1905,Sheet2!$A$1:G5629,4,0)</f>
        <v>Drama</v>
      </c>
      <c r="P1905" t="str">
        <f>VLOOKUP(A1905,Sheet2!$A$1:G5629,5,0)</f>
        <v>English</v>
      </c>
      <c r="Q1905" t="str">
        <f>VLOOKUP(A1905,Sheet2!$A$1:G5629,6,0)</f>
        <v>UK</v>
      </c>
      <c r="R1905" t="str">
        <f>VLOOKUP(A1905,Sheet2!$A$1:G5629,7,0)</f>
        <v>PG</v>
      </c>
      <c r="S1905" t="str">
        <f>IF(Table19[[#This Row],[Language]]="English","English","Other language")</f>
        <v>English</v>
      </c>
      <c r="T1905">
        <f>Table19[[#This Row],[Gross Revenue]]-Table19[[#This Row],[Budget]]</f>
        <v>-8690151</v>
      </c>
      <c r="U1905" s="1">
        <f>(Table19[[#This Row],[Gross Revenue]]/Table19[[#This Row],[Budget]])-1</f>
        <v>-0.86901510000000004</v>
      </c>
      <c r="V1905" t="str">
        <f t="shared" si="67"/>
        <v>131-150 minutes</v>
      </c>
      <c r="W1905">
        <f>Table19[[#This Row],[Profit]]/Table19[[#This Row],[Budget]]*100</f>
        <v>-86.901510000000002</v>
      </c>
      <c r="X1905">
        <v>-434215.5</v>
      </c>
      <c r="Y1905">
        <v>-0.10115100772200772</v>
      </c>
      <c r="Z1905" t="str">
        <f t="shared" si="68"/>
        <v>Low</v>
      </c>
    </row>
    <row r="1906" spans="1:26" x14ac:dyDescent="0.2">
      <c r="A1906" t="s">
        <v>5440</v>
      </c>
      <c r="B1906" t="s">
        <v>2296</v>
      </c>
      <c r="C1906" t="s">
        <v>1997</v>
      </c>
      <c r="D1906">
        <v>904</v>
      </c>
      <c r="E1906">
        <v>2807</v>
      </c>
      <c r="F1906">
        <v>6</v>
      </c>
      <c r="G1906">
        <v>0</v>
      </c>
      <c r="H1906">
        <v>6.7</v>
      </c>
      <c r="I1906">
        <v>166</v>
      </c>
      <c r="J1906">
        <v>90</v>
      </c>
      <c r="K1906">
        <v>31487293</v>
      </c>
      <c r="L1906">
        <v>9000000</v>
      </c>
      <c r="M1906" s="2">
        <f>VLOOKUP(A1906,Sheet2!$A$1:G5630,2,0)</f>
        <v>39602</v>
      </c>
      <c r="N1906" t="str">
        <f>VLOOKUP(A1906,Sheet2!$A$1:G5630,3,0)</f>
        <v>Color</v>
      </c>
      <c r="O1906" t="str">
        <f>VLOOKUP(A1906,Sheet2!$A$1:G5630,4,0)</f>
        <v>Comedy</v>
      </c>
      <c r="P1906" t="str">
        <f>VLOOKUP(A1906,Sheet2!$A$1:G5630,5,0)</f>
        <v>English</v>
      </c>
      <c r="Q1906" t="str">
        <f>VLOOKUP(A1906,Sheet2!$A$1:G5630,6,0)</f>
        <v>USA</v>
      </c>
      <c r="R1906" t="str">
        <f>VLOOKUP(A1906,Sheet2!$A$1:G5630,7,0)</f>
        <v>PG-13</v>
      </c>
      <c r="S1906" t="str">
        <f>IF(Table19[[#This Row],[Language]]="English","English","Other language")</f>
        <v>English</v>
      </c>
      <c r="T1906">
        <f>Table19[[#This Row],[Gross Revenue]]-Table19[[#This Row],[Budget]]</f>
        <v>22487293</v>
      </c>
      <c r="U1906" s="1">
        <f>(Table19[[#This Row],[Gross Revenue]]/Table19[[#This Row],[Budget]])-1</f>
        <v>2.4985881111111112</v>
      </c>
      <c r="V1906" t="str">
        <f t="shared" si="67"/>
        <v>90-110 minutes</v>
      </c>
      <c r="W1906">
        <f>Table19[[#This Row],[Profit]]/Table19[[#This Row],[Budget]]*100</f>
        <v>249.85881111111112</v>
      </c>
      <c r="X1906">
        <v>1637763</v>
      </c>
      <c r="Y1906">
        <v>0.19178668286445014</v>
      </c>
      <c r="Z1906" t="str">
        <f t="shared" si="68"/>
        <v>Low</v>
      </c>
    </row>
    <row r="1907" spans="1:26" x14ac:dyDescent="0.2">
      <c r="A1907" t="s">
        <v>4946</v>
      </c>
      <c r="B1907" t="s">
        <v>725</v>
      </c>
      <c r="C1907" t="s">
        <v>922</v>
      </c>
      <c r="D1907">
        <v>49000</v>
      </c>
      <c r="E1907">
        <v>55486</v>
      </c>
      <c r="F1907">
        <v>189</v>
      </c>
      <c r="G1907">
        <v>3000</v>
      </c>
      <c r="H1907">
        <v>6.4</v>
      </c>
      <c r="I1907">
        <v>179</v>
      </c>
      <c r="J1907">
        <v>108</v>
      </c>
      <c r="K1907">
        <v>250863268</v>
      </c>
      <c r="L1907">
        <v>110000000</v>
      </c>
      <c r="M1907" s="2">
        <f>VLOOKUP(A1907,Sheet2!$A$1:G5631,2,0)</f>
        <v>38835</v>
      </c>
      <c r="N1907" t="str">
        <f>VLOOKUP(A1907,Sheet2!$A$1:G5631,3,0)</f>
        <v>Color</v>
      </c>
      <c r="O1907" t="str">
        <f>VLOOKUP(A1907,Sheet2!$A$1:G5631,4,0)</f>
        <v>Action</v>
      </c>
      <c r="P1907" t="str">
        <f>VLOOKUP(A1907,Sheet2!$A$1:G5631,5,0)</f>
        <v>English</v>
      </c>
      <c r="Q1907" t="str">
        <f>VLOOKUP(A1907,Sheet2!$A$1:G5631,6,0)</f>
        <v>USA</v>
      </c>
      <c r="R1907" t="str">
        <f>VLOOKUP(A1907,Sheet2!$A$1:G5631,7,0)</f>
        <v>PG</v>
      </c>
      <c r="S1907" t="str">
        <f>IF(Table19[[#This Row],[Language]]="English","English","Other language")</f>
        <v>English</v>
      </c>
      <c r="T1907">
        <f>Table19[[#This Row],[Gross Revenue]]-Table19[[#This Row],[Budget]]</f>
        <v>140863268</v>
      </c>
      <c r="U1907" s="1">
        <f>(Table19[[#This Row],[Gross Revenue]]/Table19[[#This Row],[Budget]])-1</f>
        <v>1.2805751636363638</v>
      </c>
      <c r="V1907" t="str">
        <f t="shared" si="67"/>
        <v>90-110 minutes</v>
      </c>
      <c r="W1907">
        <f>Table19[[#This Row],[Profit]]/Table19[[#This Row],[Budget]]*100</f>
        <v>128.05751636363635</v>
      </c>
      <c r="X1907">
        <v>-1289919.5</v>
      </c>
      <c r="Y1907">
        <v>-4.8151417500000002E-2</v>
      </c>
      <c r="Z1907" t="str">
        <f t="shared" si="68"/>
        <v>High</v>
      </c>
    </row>
    <row r="1908" spans="1:26" x14ac:dyDescent="0.2">
      <c r="A1908" t="s">
        <v>4261</v>
      </c>
      <c r="B1908" t="s">
        <v>725</v>
      </c>
      <c r="C1908" t="s">
        <v>922</v>
      </c>
      <c r="D1908">
        <v>49000</v>
      </c>
      <c r="E1908">
        <v>54039</v>
      </c>
      <c r="F1908">
        <v>189</v>
      </c>
      <c r="G1908">
        <v>2000</v>
      </c>
      <c r="H1908">
        <v>5.9</v>
      </c>
      <c r="I1908">
        <v>185</v>
      </c>
      <c r="J1908">
        <v>105</v>
      </c>
      <c r="K1908">
        <v>177243721</v>
      </c>
      <c r="L1908">
        <v>150000000</v>
      </c>
      <c r="M1908" s="2">
        <f>VLOOKUP(A1908,Sheet2!$A$1:G5632,2,0)</f>
        <v>40011</v>
      </c>
      <c r="N1908" t="str">
        <f>VLOOKUP(A1908,Sheet2!$A$1:G5632,3,0)</f>
        <v>Color</v>
      </c>
      <c r="O1908" t="str">
        <f>VLOOKUP(A1908,Sheet2!$A$1:G5632,4,0)</f>
        <v>Adventure</v>
      </c>
      <c r="P1908" t="str">
        <f>VLOOKUP(A1908,Sheet2!$A$1:G5632,5,0)</f>
        <v>English</v>
      </c>
      <c r="Q1908" t="str">
        <f>VLOOKUP(A1908,Sheet2!$A$1:G5632,6,0)</f>
        <v>USA</v>
      </c>
      <c r="R1908" t="str">
        <f>VLOOKUP(A1908,Sheet2!$A$1:G5632,7,0)</f>
        <v>PG</v>
      </c>
      <c r="S1908" t="str">
        <f>IF(Table19[[#This Row],[Language]]="English","English","Other language")</f>
        <v>English</v>
      </c>
      <c r="T1908">
        <f>Table19[[#This Row],[Gross Revenue]]-Table19[[#This Row],[Budget]]</f>
        <v>27243721</v>
      </c>
      <c r="U1908" s="1">
        <f>(Table19[[#This Row],[Gross Revenue]]/Table19[[#This Row],[Budget]])-1</f>
        <v>0.18162480666666658</v>
      </c>
      <c r="V1908" t="str">
        <f t="shared" si="67"/>
        <v>90-110 minutes</v>
      </c>
      <c r="W1908">
        <f>Table19[[#This Row],[Profit]]/Table19[[#This Row],[Budget]]*100</f>
        <v>18.162480666666667</v>
      </c>
      <c r="X1908">
        <v>3892693.5</v>
      </c>
      <c r="Y1908">
        <v>0.11726928571428571</v>
      </c>
      <c r="Z1908" t="str">
        <f t="shared" si="68"/>
        <v>High</v>
      </c>
    </row>
    <row r="1909" spans="1:26" x14ac:dyDescent="0.2">
      <c r="A1909" t="s">
        <v>4623</v>
      </c>
      <c r="B1909" t="s">
        <v>725</v>
      </c>
      <c r="C1909" t="s">
        <v>922</v>
      </c>
      <c r="D1909">
        <v>49000</v>
      </c>
      <c r="E1909">
        <v>53587</v>
      </c>
      <c r="F1909">
        <v>189</v>
      </c>
      <c r="G1909">
        <v>11000</v>
      </c>
      <c r="H1909">
        <v>6.2</v>
      </c>
      <c r="I1909">
        <v>154</v>
      </c>
      <c r="J1909">
        <v>98</v>
      </c>
      <c r="K1909">
        <v>113733726</v>
      </c>
      <c r="L1909">
        <v>127000000</v>
      </c>
      <c r="M1909" s="2">
        <f>VLOOKUP(A1909,Sheet2!$A$1:G5633,2,0)</f>
        <v>41645</v>
      </c>
      <c r="N1909" t="str">
        <f>VLOOKUP(A1909,Sheet2!$A$1:G5633,3,0)</f>
        <v>Color</v>
      </c>
      <c r="O1909" t="str">
        <f>VLOOKUP(A1909,Sheet2!$A$1:G5633,4,0)</f>
        <v>Adventure</v>
      </c>
      <c r="P1909" t="str">
        <f>VLOOKUP(A1909,Sheet2!$A$1:G5633,5,0)</f>
        <v>English</v>
      </c>
      <c r="Q1909" t="str">
        <f>VLOOKUP(A1909,Sheet2!$A$1:G5633,6,0)</f>
        <v>USA</v>
      </c>
      <c r="R1909" t="str">
        <f>VLOOKUP(A1909,Sheet2!$A$1:G5633,7,0)</f>
        <v>PG</v>
      </c>
      <c r="S1909" t="str">
        <f>IF(Table19[[#This Row],[Language]]="English","English","Other language")</f>
        <v>English</v>
      </c>
      <c r="T1909">
        <f>Table19[[#This Row],[Gross Revenue]]-Table19[[#This Row],[Budget]]</f>
        <v>-13266274</v>
      </c>
      <c r="U1909" s="1">
        <f>(Table19[[#This Row],[Gross Revenue]]/Table19[[#This Row],[Budget]])-1</f>
        <v>-0.10445885039370084</v>
      </c>
      <c r="V1909" t="str">
        <f t="shared" si="67"/>
        <v>90-110 minutes</v>
      </c>
      <c r="W1909">
        <f>Table19[[#This Row],[Profit]]/Table19[[#This Row],[Budget]]*100</f>
        <v>-10.445885039370079</v>
      </c>
      <c r="X1909">
        <v>3892693.5</v>
      </c>
      <c r="Y1909">
        <v>0.11726928571428571</v>
      </c>
      <c r="Z1909" t="str">
        <f t="shared" si="68"/>
        <v>High</v>
      </c>
    </row>
    <row r="1910" spans="1:26" x14ac:dyDescent="0.2">
      <c r="A1910" t="s">
        <v>5005</v>
      </c>
      <c r="B1910" t="s">
        <v>2010</v>
      </c>
      <c r="C1910" t="s">
        <v>1352</v>
      </c>
      <c r="D1910">
        <v>114</v>
      </c>
      <c r="E1910">
        <v>206</v>
      </c>
      <c r="F1910">
        <v>335</v>
      </c>
      <c r="G1910">
        <v>0</v>
      </c>
      <c r="H1910">
        <v>6.5</v>
      </c>
      <c r="I1910">
        <v>232</v>
      </c>
      <c r="J1910">
        <v>104</v>
      </c>
      <c r="K1910">
        <v>1487477</v>
      </c>
      <c r="L1910">
        <v>4200000</v>
      </c>
      <c r="M1910" s="2">
        <f>VLOOKUP(A1910,Sheet2!$A$1:G5634,2,0)</f>
        <v>38085</v>
      </c>
      <c r="N1910" t="str">
        <f>VLOOKUP(A1910,Sheet2!$A$1:G5634,3,0)</f>
        <v>Color</v>
      </c>
      <c r="O1910" t="str">
        <f>VLOOKUP(A1910,Sheet2!$A$1:G5634,4,0)</f>
        <v>Fantasy</v>
      </c>
      <c r="P1910" t="str">
        <f>VLOOKUP(A1910,Sheet2!$A$1:G5634,5,0)</f>
        <v>Russian</v>
      </c>
      <c r="Q1910" t="str">
        <f>VLOOKUP(A1910,Sheet2!$A$1:G5634,6,0)</f>
        <v>Russia</v>
      </c>
      <c r="R1910" t="str">
        <f>VLOOKUP(A1910,Sheet2!$A$1:G5634,7,0)</f>
        <v>R</v>
      </c>
      <c r="S1910" t="str">
        <f>IF(Table19[[#This Row],[Language]]="English","English","Other language")</f>
        <v>Other language</v>
      </c>
      <c r="T1910">
        <f>Table19[[#This Row],[Gross Revenue]]-Table19[[#This Row],[Budget]]</f>
        <v>-2712523</v>
      </c>
      <c r="U1910" s="1">
        <f>(Table19[[#This Row],[Gross Revenue]]/Table19[[#This Row],[Budget]])-1</f>
        <v>-0.64583880952380945</v>
      </c>
      <c r="V1910" t="str">
        <f t="shared" si="67"/>
        <v>90-110 minutes</v>
      </c>
      <c r="W1910">
        <f>Table19[[#This Row],[Profit]]/Table19[[#This Row],[Budget]]*100</f>
        <v>-64.583880952380952</v>
      </c>
      <c r="Z1910" t="str">
        <f t="shared" si="68"/>
        <v>Low</v>
      </c>
    </row>
    <row r="1911" spans="1:26" x14ac:dyDescent="0.2">
      <c r="A1911" t="s">
        <v>5183</v>
      </c>
      <c r="B1911" t="s">
        <v>1037</v>
      </c>
      <c r="C1911" t="s">
        <v>2147</v>
      </c>
      <c r="D1911">
        <v>15000</v>
      </c>
      <c r="E1911">
        <v>15554</v>
      </c>
      <c r="F1911">
        <v>66</v>
      </c>
      <c r="G1911">
        <v>65000</v>
      </c>
      <c r="H1911">
        <v>7.9</v>
      </c>
      <c r="I1911">
        <v>534</v>
      </c>
      <c r="J1911">
        <v>117</v>
      </c>
      <c r="K1911">
        <v>32279955</v>
      </c>
      <c r="L1911">
        <v>8500000</v>
      </c>
      <c r="M1911" s="2">
        <f>VLOOKUP(A1911,Sheet2!$A$1:G5635,2,0)</f>
        <v>41940</v>
      </c>
      <c r="N1911" t="str">
        <f>VLOOKUP(A1911,Sheet2!$A$1:G5635,3,0)</f>
        <v>Color</v>
      </c>
      <c r="O1911" t="str">
        <f>VLOOKUP(A1911,Sheet2!$A$1:G5635,4,0)</f>
        <v>Crime</v>
      </c>
      <c r="P1911" t="str">
        <f>VLOOKUP(A1911,Sheet2!$A$1:G5635,5,0)</f>
        <v>English</v>
      </c>
      <c r="Q1911" t="str">
        <f>VLOOKUP(A1911,Sheet2!$A$1:G5635,6,0)</f>
        <v>USA</v>
      </c>
      <c r="R1911" t="str">
        <f>VLOOKUP(A1911,Sheet2!$A$1:G5635,7,0)</f>
        <v>R</v>
      </c>
      <c r="S1911" t="str">
        <f>IF(Table19[[#This Row],[Language]]="English","English","Other language")</f>
        <v>English</v>
      </c>
      <c r="T1911">
        <f>Table19[[#This Row],[Gross Revenue]]-Table19[[#This Row],[Budget]]</f>
        <v>23779955</v>
      </c>
      <c r="U1911" s="1">
        <f>(Table19[[#This Row],[Gross Revenue]]/Table19[[#This Row],[Budget]])-1</f>
        <v>2.7976417647058822</v>
      </c>
      <c r="V1911" t="str">
        <f t="shared" si="67"/>
        <v>111-130 minutes</v>
      </c>
      <c r="W1911">
        <f>Table19[[#This Row],[Profit]]/Table19[[#This Row],[Budget]]*100</f>
        <v>279.76417647058821</v>
      </c>
      <c r="X1911">
        <v>-74533.5</v>
      </c>
      <c r="Y1911">
        <v>-7.4856785714285719E-3</v>
      </c>
      <c r="Z1911" t="str">
        <f t="shared" si="68"/>
        <v>Low</v>
      </c>
    </row>
    <row r="1912" spans="1:26" x14ac:dyDescent="0.2">
      <c r="A1912" t="s">
        <v>4379</v>
      </c>
      <c r="B1912" t="s">
        <v>529</v>
      </c>
      <c r="C1912" t="s">
        <v>1491</v>
      </c>
      <c r="D1912">
        <v>18000</v>
      </c>
      <c r="E1912">
        <v>18178</v>
      </c>
      <c r="F1912">
        <v>3</v>
      </c>
      <c r="G1912">
        <v>0</v>
      </c>
      <c r="H1912">
        <v>6</v>
      </c>
      <c r="I1912">
        <v>139</v>
      </c>
      <c r="J1912">
        <v>96</v>
      </c>
      <c r="K1912">
        <v>48006503</v>
      </c>
      <c r="L1912">
        <v>37000000</v>
      </c>
      <c r="M1912" s="2">
        <f>VLOOKUP(A1912,Sheet2!$A$1:G5636,2,0)</f>
        <v>39583</v>
      </c>
      <c r="N1912" t="str">
        <f>VLOOKUP(A1912,Sheet2!$A$1:G5636,3,0)</f>
        <v>Color</v>
      </c>
      <c r="O1912" t="str">
        <f>VLOOKUP(A1912,Sheet2!$A$1:G5636,4,0)</f>
        <v>Adventure</v>
      </c>
      <c r="P1912" t="str">
        <f>VLOOKUP(A1912,Sheet2!$A$1:G5636,5,0)</f>
        <v>English</v>
      </c>
      <c r="Q1912" t="str">
        <f>VLOOKUP(A1912,Sheet2!$A$1:G5636,6,0)</f>
        <v>USA</v>
      </c>
      <c r="R1912" t="str">
        <f>VLOOKUP(A1912,Sheet2!$A$1:G5636,7,0)</f>
        <v>PG</v>
      </c>
      <c r="S1912" t="str">
        <f>IF(Table19[[#This Row],[Language]]="English","English","Other language")</f>
        <v>English</v>
      </c>
      <c r="T1912">
        <f>Table19[[#This Row],[Gross Revenue]]-Table19[[#This Row],[Budget]]</f>
        <v>11006503</v>
      </c>
      <c r="U1912" s="1">
        <f>(Table19[[#This Row],[Gross Revenue]]/Table19[[#This Row],[Budget]])-1</f>
        <v>0.297473054054054</v>
      </c>
      <c r="V1912" t="str">
        <f t="shared" si="67"/>
        <v>90-110 minutes</v>
      </c>
      <c r="W1912">
        <f>Table19[[#This Row],[Profit]]/Table19[[#This Row],[Budget]]*100</f>
        <v>29.747305405405406</v>
      </c>
      <c r="X1912">
        <v>3892693.5</v>
      </c>
      <c r="Y1912">
        <v>0.11726928571428571</v>
      </c>
      <c r="Z1912" t="str">
        <f t="shared" si="68"/>
        <v>Medium</v>
      </c>
    </row>
    <row r="1913" spans="1:26" x14ac:dyDescent="0.2">
      <c r="A1913" t="s">
        <v>4113</v>
      </c>
      <c r="B1913" t="s">
        <v>1238</v>
      </c>
      <c r="C1913" t="s">
        <v>1239</v>
      </c>
      <c r="D1913">
        <v>529</v>
      </c>
      <c r="E1913">
        <v>619</v>
      </c>
      <c r="F1913">
        <v>252</v>
      </c>
      <c r="G1913">
        <v>0</v>
      </c>
      <c r="H1913">
        <v>5.8</v>
      </c>
      <c r="I1913">
        <v>205</v>
      </c>
      <c r="J1913">
        <v>118</v>
      </c>
      <c r="K1913">
        <v>19673424</v>
      </c>
      <c r="L1913">
        <v>80000000</v>
      </c>
      <c r="M1913" s="2">
        <f>VLOOKUP(A1913,Sheet2!$A$1:G5637,2,0)</f>
        <v>40135</v>
      </c>
      <c r="N1913" t="str">
        <f>VLOOKUP(A1913,Sheet2!$A$1:G5637,3,0)</f>
        <v>Black and White</v>
      </c>
      <c r="O1913" t="str">
        <f>VLOOKUP(A1913,Sheet2!$A$1:G5637,4,0)</f>
        <v>Drama</v>
      </c>
      <c r="P1913" t="str">
        <f>VLOOKUP(A1913,Sheet2!$A$1:G5637,5,0)</f>
        <v>English</v>
      </c>
      <c r="Q1913" t="str">
        <f>VLOOKUP(A1913,Sheet2!$A$1:G5637,6,0)</f>
        <v>USA</v>
      </c>
      <c r="R1913" t="str">
        <f>VLOOKUP(A1913,Sheet2!$A$1:G5637,7,0)</f>
        <v>PG-13</v>
      </c>
      <c r="S1913" t="str">
        <f>IF(Table19[[#This Row],[Language]]="English","English","Other language")</f>
        <v>English</v>
      </c>
      <c r="T1913">
        <f>Table19[[#This Row],[Gross Revenue]]-Table19[[#This Row],[Budget]]</f>
        <v>-60326576</v>
      </c>
      <c r="U1913" s="1">
        <f>(Table19[[#This Row],[Gross Revenue]]/Table19[[#This Row],[Budget]])-1</f>
        <v>-0.75408220000000004</v>
      </c>
      <c r="V1913" t="str">
        <f t="shared" si="67"/>
        <v>111-130 minutes</v>
      </c>
      <c r="W1913">
        <f>Table19[[#This Row],[Profit]]/Table19[[#This Row],[Budget]]*100</f>
        <v>-75.40822</v>
      </c>
      <c r="X1913">
        <v>-434215.5</v>
      </c>
      <c r="Y1913">
        <v>-0.10115100772200772</v>
      </c>
      <c r="Z1913" t="str">
        <f t="shared" si="68"/>
        <v>High</v>
      </c>
    </row>
    <row r="1914" spans="1:26" x14ac:dyDescent="0.2">
      <c r="A1914" t="s">
        <v>6562</v>
      </c>
      <c r="B1914" t="s">
        <v>2988</v>
      </c>
      <c r="C1914" t="s">
        <v>2989</v>
      </c>
      <c r="D1914">
        <v>827</v>
      </c>
      <c r="E1914">
        <v>856</v>
      </c>
      <c r="F1914">
        <v>44</v>
      </c>
      <c r="G1914">
        <v>0</v>
      </c>
      <c r="H1914">
        <v>7.9</v>
      </c>
      <c r="I1914">
        <v>94</v>
      </c>
      <c r="J1914">
        <v>114</v>
      </c>
      <c r="K1914">
        <v>1221261</v>
      </c>
      <c r="L1914">
        <v>1500000</v>
      </c>
      <c r="M1914" s="2">
        <f>VLOOKUP(A1914,Sheet2!$A$1:G5638,2,0)</f>
        <v>36828</v>
      </c>
      <c r="N1914" t="str">
        <f>VLOOKUP(A1914,Sheet2!$A$1:G5638,3,0)</f>
        <v>Color</v>
      </c>
      <c r="O1914" t="str">
        <f>VLOOKUP(A1914,Sheet2!$A$1:G5638,4,0)</f>
        <v>Crime</v>
      </c>
      <c r="P1914" t="str">
        <f>VLOOKUP(A1914,Sheet2!$A$1:G5638,5,0)</f>
        <v>Spanish</v>
      </c>
      <c r="Q1914" t="str">
        <f>VLOOKUP(A1914,Sheet2!$A$1:G5638,6,0)</f>
        <v>Argentina</v>
      </c>
      <c r="R1914" t="str">
        <f>VLOOKUP(A1914,Sheet2!$A$1:G5638,7,0)</f>
        <v>R</v>
      </c>
      <c r="S1914" t="str">
        <f>IF(Table19[[#This Row],[Language]]="English","English","Other language")</f>
        <v>Other language</v>
      </c>
      <c r="T1914">
        <f>Table19[[#This Row],[Gross Revenue]]-Table19[[#This Row],[Budget]]</f>
        <v>-278739</v>
      </c>
      <c r="U1914" s="1">
        <f>(Table19[[#This Row],[Gross Revenue]]/Table19[[#This Row],[Budget]])-1</f>
        <v>-0.18582600000000005</v>
      </c>
      <c r="V1914" t="str">
        <f t="shared" si="67"/>
        <v>111-130 minutes</v>
      </c>
      <c r="W1914">
        <f>Table19[[#This Row],[Profit]]/Table19[[#This Row],[Budget]]*100</f>
        <v>-18.582599999999999</v>
      </c>
      <c r="X1914">
        <v>-74533.5</v>
      </c>
      <c r="Y1914">
        <v>-7.4856785714285719E-3</v>
      </c>
      <c r="Z1914" t="str">
        <f t="shared" si="68"/>
        <v>Low</v>
      </c>
    </row>
    <row r="1915" spans="1:26" x14ac:dyDescent="0.2">
      <c r="A1915" t="s">
        <v>4894</v>
      </c>
      <c r="B1915" t="s">
        <v>1932</v>
      </c>
      <c r="C1915" t="s">
        <v>1933</v>
      </c>
      <c r="D1915">
        <v>330</v>
      </c>
      <c r="E1915">
        <v>701</v>
      </c>
      <c r="F1915">
        <v>160</v>
      </c>
      <c r="G1915">
        <v>0</v>
      </c>
      <c r="H1915">
        <v>6.4</v>
      </c>
      <c r="I1915">
        <v>235</v>
      </c>
      <c r="J1915">
        <v>99</v>
      </c>
      <c r="K1915">
        <v>38105077</v>
      </c>
      <c r="L1915">
        <v>40000000</v>
      </c>
      <c r="M1915" s="2">
        <f>VLOOKUP(A1915,Sheet2!$A$1:G5639,2,0)</f>
        <v>40121</v>
      </c>
      <c r="N1915" t="str">
        <f>VLOOKUP(A1915,Sheet2!$A$1:G5639,3,0)</f>
        <v>Color</v>
      </c>
      <c r="O1915" t="str">
        <f>VLOOKUP(A1915,Sheet2!$A$1:G5639,4,0)</f>
        <v>Action</v>
      </c>
      <c r="P1915" t="str">
        <f>VLOOKUP(A1915,Sheet2!$A$1:G5639,5,0)</f>
        <v>English</v>
      </c>
      <c r="Q1915" t="str">
        <f>VLOOKUP(A1915,Sheet2!$A$1:G5639,6,0)</f>
        <v>USA</v>
      </c>
      <c r="R1915" t="str">
        <f>VLOOKUP(A1915,Sheet2!$A$1:G5639,7,0)</f>
        <v>R</v>
      </c>
      <c r="S1915" t="str">
        <f>IF(Table19[[#This Row],[Language]]="English","English","Other language")</f>
        <v>English</v>
      </c>
      <c r="T1915">
        <f>Table19[[#This Row],[Gross Revenue]]-Table19[[#This Row],[Budget]]</f>
        <v>-1894923</v>
      </c>
      <c r="U1915" s="1">
        <f>(Table19[[#This Row],[Gross Revenue]]/Table19[[#This Row],[Budget]])-1</f>
        <v>-4.7373074999999987E-2</v>
      </c>
      <c r="V1915" t="str">
        <f t="shared" si="67"/>
        <v>90-110 minutes</v>
      </c>
      <c r="W1915">
        <f>Table19[[#This Row],[Profit]]/Table19[[#This Row],[Budget]]*100</f>
        <v>-4.7373075</v>
      </c>
      <c r="X1915">
        <v>-1289919.5</v>
      </c>
      <c r="Y1915">
        <v>-4.8151417500000002E-2</v>
      </c>
      <c r="Z1915" t="str">
        <f t="shared" si="68"/>
        <v>High</v>
      </c>
    </row>
    <row r="1916" spans="1:26" x14ac:dyDescent="0.2">
      <c r="A1916" t="s">
        <v>5909</v>
      </c>
      <c r="B1916" t="s">
        <v>784</v>
      </c>
      <c r="C1916" t="s">
        <v>946</v>
      </c>
      <c r="D1916">
        <v>12000</v>
      </c>
      <c r="E1916">
        <v>21130</v>
      </c>
      <c r="F1916">
        <v>0</v>
      </c>
      <c r="G1916">
        <v>915</v>
      </c>
      <c r="H1916">
        <v>7.1</v>
      </c>
      <c r="I1916">
        <v>83</v>
      </c>
      <c r="J1916">
        <v>212</v>
      </c>
      <c r="K1916">
        <v>13560960</v>
      </c>
      <c r="L1916">
        <v>50000000</v>
      </c>
      <c r="M1916" s="2">
        <f>VLOOKUP(A1916,Sheet2!$A$1:G5640,2,0)</f>
        <v>34882</v>
      </c>
      <c r="N1916" t="str">
        <f>VLOOKUP(A1916,Sheet2!$A$1:G5640,3,0)</f>
        <v>Black and White</v>
      </c>
      <c r="O1916" t="str">
        <f>VLOOKUP(A1916,Sheet2!$A$1:G5640,4,0)</f>
        <v>Biography</v>
      </c>
      <c r="P1916" t="str">
        <f>VLOOKUP(A1916,Sheet2!$A$1:G5640,5,0)</f>
        <v>English</v>
      </c>
      <c r="Q1916" t="str">
        <f>VLOOKUP(A1916,Sheet2!$A$1:G5640,6,0)</f>
        <v>USA</v>
      </c>
      <c r="R1916" t="str">
        <f>VLOOKUP(A1916,Sheet2!$A$1:G5640,7,0)</f>
        <v>R</v>
      </c>
      <c r="S1916" t="str">
        <f>IF(Table19[[#This Row],[Language]]="English","English","Other language")</f>
        <v>English</v>
      </c>
      <c r="T1916">
        <f>Table19[[#This Row],[Gross Revenue]]-Table19[[#This Row],[Budget]]</f>
        <v>-36439040</v>
      </c>
      <c r="U1916" s="1">
        <f>(Table19[[#This Row],[Gross Revenue]]/Table19[[#This Row],[Budget]])-1</f>
        <v>-0.72878080000000001</v>
      </c>
      <c r="V1916" t="str">
        <f t="shared" si="67"/>
        <v>&gt;150 minutes</v>
      </c>
      <c r="W1916">
        <f>Table19[[#This Row],[Profit]]/Table19[[#This Row],[Budget]]*100</f>
        <v>-72.878079999999997</v>
      </c>
      <c r="X1916">
        <v>-1289919.5</v>
      </c>
      <c r="Y1916">
        <v>-4.8151417500000002E-2</v>
      </c>
      <c r="Z1916" t="str">
        <f t="shared" si="68"/>
        <v>High</v>
      </c>
    </row>
    <row r="1917" spans="1:26" x14ac:dyDescent="0.2">
      <c r="A1917" t="s">
        <v>4386</v>
      </c>
      <c r="B1917" t="s">
        <v>848</v>
      </c>
      <c r="C1917" t="s">
        <v>1497</v>
      </c>
      <c r="D1917">
        <v>2000</v>
      </c>
      <c r="E1917">
        <v>4738</v>
      </c>
      <c r="F1917">
        <v>1000</v>
      </c>
      <c r="G1917">
        <v>21000</v>
      </c>
      <c r="H1917">
        <v>8.1</v>
      </c>
      <c r="I1917">
        <v>488</v>
      </c>
      <c r="J1917">
        <v>122</v>
      </c>
      <c r="K1917">
        <v>74273505</v>
      </c>
      <c r="L1917">
        <v>25000000</v>
      </c>
      <c r="M1917" s="2">
        <f>VLOOKUP(A1917,Sheet2!$A$1:G5641,2,0)</f>
        <v>39150</v>
      </c>
      <c r="N1917" t="str">
        <f>VLOOKUP(A1917,Sheet2!$A$1:G5641,3,0)</f>
        <v>Color</v>
      </c>
      <c r="O1917" t="str">
        <f>VLOOKUP(A1917,Sheet2!$A$1:G5641,4,0)</f>
        <v>Crime</v>
      </c>
      <c r="P1917" t="str">
        <f>VLOOKUP(A1917,Sheet2!$A$1:G5641,5,0)</f>
        <v>English</v>
      </c>
      <c r="Q1917" t="str">
        <f>VLOOKUP(A1917,Sheet2!$A$1:G5641,6,0)</f>
        <v>USA</v>
      </c>
      <c r="R1917" t="str">
        <f>VLOOKUP(A1917,Sheet2!$A$1:G5641,7,0)</f>
        <v>R</v>
      </c>
      <c r="S1917" t="str">
        <f>IF(Table19[[#This Row],[Language]]="English","English","Other language")</f>
        <v>English</v>
      </c>
      <c r="T1917">
        <f>Table19[[#This Row],[Gross Revenue]]-Table19[[#This Row],[Budget]]</f>
        <v>49273505</v>
      </c>
      <c r="U1917" s="1">
        <f>(Table19[[#This Row],[Gross Revenue]]/Table19[[#This Row],[Budget]])-1</f>
        <v>1.9709401999999998</v>
      </c>
      <c r="V1917" t="str">
        <f t="shared" si="67"/>
        <v>111-130 minutes</v>
      </c>
      <c r="W1917">
        <f>Table19[[#This Row],[Profit]]/Table19[[#This Row],[Budget]]*100</f>
        <v>197.09402</v>
      </c>
      <c r="X1917">
        <v>-74533.5</v>
      </c>
      <c r="Y1917">
        <v>-7.4856785714285719E-3</v>
      </c>
      <c r="Z1917" t="str">
        <f t="shared" si="68"/>
        <v>Medium</v>
      </c>
    </row>
    <row r="1918" spans="1:26" x14ac:dyDescent="0.2">
      <c r="A1918" t="s">
        <v>6948</v>
      </c>
      <c r="B1918" t="s">
        <v>2969</v>
      </c>
      <c r="C1918" t="s">
        <v>2497</v>
      </c>
      <c r="D1918">
        <v>393</v>
      </c>
      <c r="E1918">
        <v>446</v>
      </c>
      <c r="F1918">
        <v>117</v>
      </c>
      <c r="G1918">
        <v>0</v>
      </c>
      <c r="H1918">
        <v>8.3000000000000007</v>
      </c>
      <c r="I1918">
        <v>79</v>
      </c>
      <c r="J1918">
        <v>102</v>
      </c>
      <c r="K1918">
        <v>1430185</v>
      </c>
      <c r="L1918">
        <v>2000000</v>
      </c>
      <c r="M1918" s="2">
        <f>VLOOKUP(A1918,Sheet2!$A$1:G5642,2,0)</f>
        <v>39248</v>
      </c>
      <c r="N1918" t="str">
        <f>VLOOKUP(A1918,Sheet2!$A$1:G5642,3,0)</f>
        <v>Color</v>
      </c>
      <c r="O1918" t="str">
        <f>VLOOKUP(A1918,Sheet2!$A$1:G5642,4,0)</f>
        <v>Documentary</v>
      </c>
      <c r="P1918" t="str">
        <f>VLOOKUP(A1918,Sheet2!$A$1:G5642,5,0)</f>
        <v>English</v>
      </c>
      <c r="Q1918" t="str">
        <f>VLOOKUP(A1918,Sheet2!$A$1:G5642,6,0)</f>
        <v>USA</v>
      </c>
      <c r="R1918">
        <f>VLOOKUP(A1918,Sheet2!$A$1:G5642,7,0)</f>
        <v>0</v>
      </c>
      <c r="S1918" t="str">
        <f>IF(Table19[[#This Row],[Language]]="English","English","Other language")</f>
        <v>English</v>
      </c>
      <c r="T1918">
        <f>Table19[[#This Row],[Gross Revenue]]-Table19[[#This Row],[Budget]]</f>
        <v>-569815</v>
      </c>
      <c r="U1918" s="1">
        <f>(Table19[[#This Row],[Gross Revenue]]/Table19[[#This Row],[Budget]])-1</f>
        <v>-0.28490749999999998</v>
      </c>
      <c r="V1918" t="str">
        <f t="shared" si="67"/>
        <v>90-110 minutes</v>
      </c>
      <c r="W1918">
        <f>Table19[[#This Row],[Profit]]/Table19[[#This Row],[Budget]]*100</f>
        <v>-28.490749999999998</v>
      </c>
      <c r="Z1918" t="str">
        <f t="shared" si="68"/>
        <v>Low</v>
      </c>
    </row>
    <row r="1919" spans="1:26" x14ac:dyDescent="0.2">
      <c r="A1919" t="s">
        <v>5595</v>
      </c>
      <c r="B1919" t="s">
        <v>2400</v>
      </c>
      <c r="C1919" t="s">
        <v>1510</v>
      </c>
      <c r="D1919">
        <v>155</v>
      </c>
      <c r="E1919">
        <v>259</v>
      </c>
      <c r="F1919">
        <v>66</v>
      </c>
      <c r="G1919">
        <v>16000</v>
      </c>
      <c r="H1919">
        <v>6.8</v>
      </c>
      <c r="I1919">
        <v>203</v>
      </c>
      <c r="J1919">
        <v>103</v>
      </c>
      <c r="K1919">
        <v>27285953</v>
      </c>
      <c r="L1919">
        <v>5000000</v>
      </c>
      <c r="M1919" s="2">
        <f>VLOOKUP(A1919,Sheet2!$A$1:G5643,2,0)</f>
        <v>42016</v>
      </c>
      <c r="N1919" t="str">
        <f>VLOOKUP(A1919,Sheet2!$A$1:G5643,3,0)</f>
        <v>Color</v>
      </c>
      <c r="O1919" t="str">
        <f>VLOOKUP(A1919,Sheet2!$A$1:G5643,4,0)</f>
        <v>Action</v>
      </c>
      <c r="P1919" t="str">
        <f>VLOOKUP(A1919,Sheet2!$A$1:G5643,5,0)</f>
        <v>English</v>
      </c>
      <c r="Q1919" t="str">
        <f>VLOOKUP(A1919,Sheet2!$A$1:G5643,6,0)</f>
        <v>USA</v>
      </c>
      <c r="R1919" t="str">
        <f>VLOOKUP(A1919,Sheet2!$A$1:G5643,7,0)</f>
        <v>R</v>
      </c>
      <c r="S1919" t="str">
        <f>IF(Table19[[#This Row],[Language]]="English","English","Other language")</f>
        <v>English</v>
      </c>
      <c r="T1919">
        <f>Table19[[#This Row],[Gross Revenue]]-Table19[[#This Row],[Budget]]</f>
        <v>22285953</v>
      </c>
      <c r="U1919" s="1">
        <f>(Table19[[#This Row],[Gross Revenue]]/Table19[[#This Row],[Budget]])-1</f>
        <v>4.4571905999999997</v>
      </c>
      <c r="V1919" t="str">
        <f t="shared" si="67"/>
        <v>90-110 minutes</v>
      </c>
      <c r="W1919">
        <f>Table19[[#This Row],[Profit]]/Table19[[#This Row],[Budget]]*100</f>
        <v>445.71905999999996</v>
      </c>
      <c r="X1919">
        <v>-1289919.5</v>
      </c>
      <c r="Y1919">
        <v>-4.8151417500000002E-2</v>
      </c>
      <c r="Z1919" t="str">
        <f t="shared" si="68"/>
        <v>Low</v>
      </c>
    </row>
    <row r="1920" spans="1:26" x14ac:dyDescent="0.2">
      <c r="A1920" t="s">
        <v>4793</v>
      </c>
      <c r="B1920" t="s">
        <v>894</v>
      </c>
      <c r="C1920" t="s">
        <v>1318</v>
      </c>
      <c r="D1920">
        <v>1000</v>
      </c>
      <c r="E1920">
        <v>2297</v>
      </c>
      <c r="F1920">
        <v>12</v>
      </c>
      <c r="G1920">
        <v>0</v>
      </c>
      <c r="H1920">
        <v>5.6</v>
      </c>
      <c r="I1920">
        <v>58</v>
      </c>
      <c r="J1920">
        <v>84</v>
      </c>
      <c r="K1920">
        <v>52543632</v>
      </c>
      <c r="L1920">
        <v>13200000</v>
      </c>
      <c r="M1920" s="2">
        <f>VLOOKUP(A1920,Sheet2!$A$1:G5644,2,0)</f>
        <v>41789</v>
      </c>
      <c r="N1920" t="str">
        <f>VLOOKUP(A1920,Sheet2!$A$1:G5644,3,0)</f>
        <v>Color</v>
      </c>
      <c r="O1920" t="str">
        <f>VLOOKUP(A1920,Sheet2!$A$1:G5644,4,0)</f>
        <v>Crime</v>
      </c>
      <c r="P1920" t="str">
        <f>VLOOKUP(A1920,Sheet2!$A$1:G5644,5,0)</f>
        <v>English</v>
      </c>
      <c r="Q1920" t="str">
        <f>VLOOKUP(A1920,Sheet2!$A$1:G5644,6,0)</f>
        <v>USA</v>
      </c>
      <c r="R1920" t="str">
        <f>VLOOKUP(A1920,Sheet2!$A$1:G5644,7,0)</f>
        <v>PG-13</v>
      </c>
      <c r="S1920" t="str">
        <f>IF(Table19[[#This Row],[Language]]="English","English","Other language")</f>
        <v>English</v>
      </c>
      <c r="T1920">
        <f>Table19[[#This Row],[Gross Revenue]]-Table19[[#This Row],[Budget]]</f>
        <v>39343632</v>
      </c>
      <c r="U1920" s="1">
        <f>(Table19[[#This Row],[Gross Revenue]]/Table19[[#This Row],[Budget]])-1</f>
        <v>2.9805781818181818</v>
      </c>
      <c r="V1920" t="str">
        <f t="shared" si="67"/>
        <v>&lt;90 minutes</v>
      </c>
      <c r="W1920">
        <f>Table19[[#This Row],[Profit]]/Table19[[#This Row],[Budget]]*100</f>
        <v>298.05781818181816</v>
      </c>
      <c r="X1920">
        <v>-74533.5</v>
      </c>
      <c r="Y1920">
        <v>-7.4856785714285719E-3</v>
      </c>
      <c r="Z1920" t="str">
        <f t="shared" si="68"/>
        <v>Medium</v>
      </c>
    </row>
    <row r="1921" spans="1:26" x14ac:dyDescent="0.2">
      <c r="A1921" t="s">
        <v>4786</v>
      </c>
      <c r="B1921" t="s">
        <v>1853</v>
      </c>
      <c r="C1921" t="s">
        <v>1854</v>
      </c>
      <c r="D1921">
        <v>943</v>
      </c>
      <c r="E1921">
        <v>3497</v>
      </c>
      <c r="F1921">
        <v>96</v>
      </c>
      <c r="G1921">
        <v>0</v>
      </c>
      <c r="H1921">
        <v>6.3</v>
      </c>
      <c r="I1921">
        <v>171</v>
      </c>
      <c r="J1921">
        <v>104</v>
      </c>
      <c r="K1921">
        <v>43097652</v>
      </c>
      <c r="L1921">
        <v>28000000</v>
      </c>
      <c r="M1921" s="2">
        <f>VLOOKUP(A1921,Sheet2!$A$1:G5645,2,0)</f>
        <v>39212</v>
      </c>
      <c r="N1921" t="str">
        <f>VLOOKUP(A1921,Sheet2!$A$1:G5645,3,0)</f>
        <v>Color</v>
      </c>
      <c r="O1921" t="str">
        <f>VLOOKUP(A1921,Sheet2!$A$1:G5645,4,0)</f>
        <v>Comedy</v>
      </c>
      <c r="P1921" t="str">
        <f>VLOOKUP(A1921,Sheet2!$A$1:G5645,5,0)</f>
        <v>English</v>
      </c>
      <c r="Q1921" t="str">
        <f>VLOOKUP(A1921,Sheet2!$A$1:G5645,6,0)</f>
        <v>USA</v>
      </c>
      <c r="R1921" t="str">
        <f>VLOOKUP(A1921,Sheet2!$A$1:G5645,7,0)</f>
        <v>PG</v>
      </c>
      <c r="S1921" t="str">
        <f>IF(Table19[[#This Row],[Language]]="English","English","Other language")</f>
        <v>English</v>
      </c>
      <c r="T1921">
        <f>Table19[[#This Row],[Gross Revenue]]-Table19[[#This Row],[Budget]]</f>
        <v>15097652</v>
      </c>
      <c r="U1921" s="1">
        <f>(Table19[[#This Row],[Gross Revenue]]/Table19[[#This Row],[Budget]])-1</f>
        <v>0.53920185714285718</v>
      </c>
      <c r="V1921" t="str">
        <f t="shared" si="67"/>
        <v>90-110 minutes</v>
      </c>
      <c r="W1921">
        <f>Table19[[#This Row],[Profit]]/Table19[[#This Row],[Budget]]*100</f>
        <v>53.920185714285715</v>
      </c>
      <c r="X1921">
        <v>1637763</v>
      </c>
      <c r="Y1921">
        <v>0.19178668286445014</v>
      </c>
      <c r="Z1921" t="str">
        <f t="shared" si="68"/>
        <v>Medium</v>
      </c>
    </row>
    <row r="1922" spans="1:26" x14ac:dyDescent="0.2">
      <c r="A1922" t="s">
        <v>4670</v>
      </c>
      <c r="B1922" t="s">
        <v>1041</v>
      </c>
      <c r="C1922" t="s">
        <v>648</v>
      </c>
      <c r="D1922">
        <v>20000</v>
      </c>
      <c r="E1922">
        <v>22739</v>
      </c>
      <c r="F1922">
        <v>425</v>
      </c>
      <c r="G1922">
        <v>24000</v>
      </c>
      <c r="H1922">
        <v>6.2</v>
      </c>
      <c r="I1922">
        <v>245</v>
      </c>
      <c r="J1922">
        <v>108</v>
      </c>
      <c r="K1922">
        <v>70625986</v>
      </c>
      <c r="L1922">
        <v>25000000</v>
      </c>
      <c r="M1922" s="2">
        <f>VLOOKUP(A1922,Sheet2!$A$1:G5646,2,0)</f>
        <v>40842</v>
      </c>
      <c r="N1922" t="str">
        <f>VLOOKUP(A1922,Sheet2!$A$1:G5646,3,0)</f>
        <v>Color</v>
      </c>
      <c r="O1922" t="str">
        <f>VLOOKUP(A1922,Sheet2!$A$1:G5646,4,0)</f>
        <v>Comedy</v>
      </c>
      <c r="P1922" t="str">
        <f>VLOOKUP(A1922,Sheet2!$A$1:G5646,5,0)</f>
        <v>English</v>
      </c>
      <c r="Q1922" t="str">
        <f>VLOOKUP(A1922,Sheet2!$A$1:G5646,6,0)</f>
        <v>USA</v>
      </c>
      <c r="R1922" t="str">
        <f>VLOOKUP(A1922,Sheet2!$A$1:G5646,7,0)</f>
        <v>R</v>
      </c>
      <c r="S1922" t="str">
        <f>IF(Table19[[#This Row],[Language]]="English","English","Other language")</f>
        <v>English</v>
      </c>
      <c r="T1922">
        <f>Table19[[#This Row],[Gross Revenue]]-Table19[[#This Row],[Budget]]</f>
        <v>45625986</v>
      </c>
      <c r="U1922" s="1">
        <f>(Table19[[#This Row],[Gross Revenue]]/Table19[[#This Row],[Budget]])-1</f>
        <v>1.8250394399999998</v>
      </c>
      <c r="V1922" t="str">
        <f t="shared" ref="V1922:V1985" si="69">IF(J1922="","",IF(J1922&lt;90,"&lt;90 minutes",IF(J1922&lt;=110,"90-110 minutes",IF(J1922&lt;=130,"111-130 minutes",IF(J1922&lt;=150,"131-150 minutes","&gt;150 minutes")))))</f>
        <v>90-110 minutes</v>
      </c>
      <c r="W1922">
        <f>Table19[[#This Row],[Profit]]/Table19[[#This Row],[Budget]]*100</f>
        <v>182.50394400000002</v>
      </c>
      <c r="X1922">
        <v>1637763</v>
      </c>
      <c r="Y1922">
        <v>0.19178668286445014</v>
      </c>
      <c r="Z1922" t="str">
        <f t="shared" ref="Z1922:Z1923" si="70">IF(L1922="","",IF(L1922&lt;=$AA$26,"Low",IF(L1922&lt;=$AA$28,"Medium","High")))</f>
        <v>Medium</v>
      </c>
    </row>
    <row r="1923" spans="1:26" x14ac:dyDescent="0.2">
      <c r="A1923" t="s">
        <v>4138</v>
      </c>
      <c r="B1923" t="s">
        <v>784</v>
      </c>
      <c r="C1923" t="s">
        <v>1261</v>
      </c>
      <c r="D1923">
        <v>12000</v>
      </c>
      <c r="E1923">
        <v>32355</v>
      </c>
      <c r="F1923">
        <v>0</v>
      </c>
      <c r="G1923">
        <v>71000</v>
      </c>
      <c r="H1923">
        <v>5.8</v>
      </c>
      <c r="I1923">
        <v>434</v>
      </c>
      <c r="J1923">
        <v>138</v>
      </c>
      <c r="K1923">
        <v>101160529</v>
      </c>
      <c r="L1923">
        <v>125000000</v>
      </c>
      <c r="M1923" s="2">
        <f>VLOOKUP(A1923,Sheet2!$A$1:G5647,2,0)</f>
        <v>41680</v>
      </c>
      <c r="N1923" t="str">
        <f>VLOOKUP(A1923,Sheet2!$A$1:G5647,3,0)</f>
        <v>Color</v>
      </c>
      <c r="O1923" t="str">
        <f>VLOOKUP(A1923,Sheet2!$A$1:G5647,4,0)</f>
        <v>Action</v>
      </c>
      <c r="P1923" t="str">
        <f>VLOOKUP(A1923,Sheet2!$A$1:G5647,5,0)</f>
        <v>English</v>
      </c>
      <c r="Q1923" t="str">
        <f>VLOOKUP(A1923,Sheet2!$A$1:G5647,6,0)</f>
        <v>USA</v>
      </c>
      <c r="R1923" t="str">
        <f>VLOOKUP(A1923,Sheet2!$A$1:G5647,7,0)</f>
        <v>PG-13</v>
      </c>
      <c r="S1923" t="str">
        <f>IF(Table19[[#This Row],[Language]]="English","English","Other language")</f>
        <v>English</v>
      </c>
      <c r="T1923">
        <f>Table19[[#This Row],[Gross Revenue]]-Table19[[#This Row],[Budget]]</f>
        <v>-23839471</v>
      </c>
      <c r="U1923" s="1">
        <f>(Table19[[#This Row],[Gross Revenue]]/Table19[[#This Row],[Budget]])-1</f>
        <v>-0.19071576800000001</v>
      </c>
      <c r="V1923" t="str">
        <f t="shared" si="69"/>
        <v>131-150 minutes</v>
      </c>
      <c r="W1923">
        <f>Table19[[#This Row],[Profit]]/Table19[[#This Row],[Budget]]*100</f>
        <v>-19.071576800000003</v>
      </c>
      <c r="X1923">
        <v>-1289919.5</v>
      </c>
      <c r="Y1923">
        <v>-4.8151417500000002E-2</v>
      </c>
      <c r="Z1923" t="str">
        <f t="shared" si="70"/>
        <v>High</v>
      </c>
    </row>
    <row r="1924" spans="1:26" x14ac:dyDescent="0.2">
      <c r="A1924" t="s">
        <v>4316</v>
      </c>
      <c r="B1924" t="s">
        <v>906</v>
      </c>
      <c r="C1924" t="s">
        <v>945</v>
      </c>
      <c r="D1924">
        <v>1000</v>
      </c>
      <c r="E1924">
        <v>2115</v>
      </c>
      <c r="F1924">
        <v>44</v>
      </c>
      <c r="G1924">
        <v>265</v>
      </c>
      <c r="H1924">
        <v>6</v>
      </c>
      <c r="I1924">
        <v>30</v>
      </c>
      <c r="J1924">
        <v>112</v>
      </c>
      <c r="K1924">
        <v>77231</v>
      </c>
      <c r="L1924">
        <v>25000000</v>
      </c>
      <c r="M1924" s="2">
        <f>VLOOKUP(A1924,Sheet2!$A$1:G5648,2,0)</f>
        <v>38617</v>
      </c>
      <c r="N1924" t="str">
        <f>VLOOKUP(A1924,Sheet2!$A$1:G5648,3,0)</f>
        <v>Color</v>
      </c>
      <c r="O1924" t="str">
        <f>VLOOKUP(A1924,Sheet2!$A$1:G5648,4,0)</f>
        <v>Drama</v>
      </c>
      <c r="P1924" t="str">
        <f>VLOOKUP(A1924,Sheet2!$A$1:G5648,5,0)</f>
        <v>Kazakh</v>
      </c>
      <c r="Q1924" t="str">
        <f>VLOOKUP(A1924,Sheet2!$A$1:G5648,6,0)</f>
        <v>France</v>
      </c>
      <c r="R1924" t="str">
        <f>VLOOKUP(A1924,Sheet2!$A$1:G5648,7,0)</f>
        <v>R</v>
      </c>
      <c r="S1924" t="str">
        <f>IF(Table19[[#This Row],[Language]]="English","English","Other language")</f>
        <v>Other language</v>
      </c>
      <c r="T1924">
        <f>Table19[[#This Row],[Gross Revenue]]-Table19[[#This Row],[Budget]]</f>
        <v>-24922769</v>
      </c>
      <c r="U1924" s="1">
        <f>(Table19[[#This Row],[Gross Revenue]]/Table19[[#This Row],[Budget]])-1</f>
        <v>-0.99691076000000001</v>
      </c>
      <c r="V1924" t="str">
        <f t="shared" si="69"/>
        <v>111-130 minutes</v>
      </c>
      <c r="W1924">
        <f>Table19[[#This Row],[Profit]]/Table19[[#This Row],[Budget]]*100</f>
        <v>-99.691075999999995</v>
      </c>
      <c r="X1924">
        <v>-434215.5</v>
      </c>
      <c r="Y1924">
        <v>-0.10115100772200772</v>
      </c>
      <c r="Z1924" t="str">
        <f t="shared" ref="Z1924:Z1985" si="71">IF(L1924="","",IF(L1924&lt;=$AA$26,"Low",IF(L1924&lt;=$AA$28,"Medium","High")))</f>
        <v>Medium</v>
      </c>
    </row>
    <row r="1925" spans="1:26" x14ac:dyDescent="0.2">
      <c r="A1925" t="s">
        <v>5831</v>
      </c>
      <c r="B1925" t="s">
        <v>528</v>
      </c>
      <c r="C1925" t="s">
        <v>813</v>
      </c>
      <c r="D1925">
        <v>14000</v>
      </c>
      <c r="E1925">
        <v>16967</v>
      </c>
      <c r="F1925">
        <v>174</v>
      </c>
      <c r="G1925">
        <v>24000</v>
      </c>
      <c r="H1925">
        <v>7</v>
      </c>
      <c r="I1925">
        <v>359</v>
      </c>
      <c r="J1925">
        <v>106</v>
      </c>
      <c r="K1925">
        <v>91439400</v>
      </c>
      <c r="L1925">
        <v>50000000</v>
      </c>
      <c r="M1925" s="2">
        <f>VLOOKUP(A1925,Sheet2!$A$1:G5649,2,0)</f>
        <v>41787</v>
      </c>
      <c r="N1925" t="str">
        <f>VLOOKUP(A1925,Sheet2!$A$1:G5649,3,0)</f>
        <v>Color</v>
      </c>
      <c r="O1925" t="str">
        <f>VLOOKUP(A1925,Sheet2!$A$1:G5649,4,0)</f>
        <v>Action</v>
      </c>
      <c r="P1925" t="str">
        <f>VLOOKUP(A1925,Sheet2!$A$1:G5649,5,0)</f>
        <v>English</v>
      </c>
      <c r="Q1925" t="str">
        <f>VLOOKUP(A1925,Sheet2!$A$1:G5649,6,0)</f>
        <v>UK</v>
      </c>
      <c r="R1925" t="str">
        <f>VLOOKUP(A1925,Sheet2!$A$1:G5649,7,0)</f>
        <v>PG-13</v>
      </c>
      <c r="S1925" t="str">
        <f>IF(Table19[[#This Row],[Language]]="English","English","Other language")</f>
        <v>English</v>
      </c>
      <c r="T1925">
        <f>Table19[[#This Row],[Gross Revenue]]-Table19[[#This Row],[Budget]]</f>
        <v>41439400</v>
      </c>
      <c r="U1925" s="1">
        <f>(Table19[[#This Row],[Gross Revenue]]/Table19[[#This Row],[Budget]])-1</f>
        <v>0.82878800000000008</v>
      </c>
      <c r="V1925" t="str">
        <f t="shared" si="69"/>
        <v>90-110 minutes</v>
      </c>
      <c r="W1925">
        <f>Table19[[#This Row],[Profit]]/Table19[[#This Row],[Budget]]*100</f>
        <v>82.878799999999998</v>
      </c>
      <c r="X1925">
        <v>-1289919.5</v>
      </c>
      <c r="Y1925">
        <v>-4.8151417500000002E-2</v>
      </c>
      <c r="Z1925" t="str">
        <f t="shared" si="71"/>
        <v>High</v>
      </c>
    </row>
    <row r="1926" spans="1:26" x14ac:dyDescent="0.2">
      <c r="A1926" t="s">
        <v>6199</v>
      </c>
      <c r="B1926" t="s">
        <v>1333</v>
      </c>
      <c r="C1926" t="s">
        <v>2812</v>
      </c>
      <c r="D1926">
        <v>10000</v>
      </c>
      <c r="E1926">
        <v>20563</v>
      </c>
      <c r="F1926">
        <v>51</v>
      </c>
      <c r="G1926">
        <v>0</v>
      </c>
      <c r="H1926">
        <v>7.3</v>
      </c>
      <c r="I1926">
        <v>155</v>
      </c>
      <c r="J1926">
        <v>126</v>
      </c>
      <c r="K1926">
        <v>18324242</v>
      </c>
      <c r="L1926">
        <v>35000000</v>
      </c>
      <c r="M1926" s="2">
        <f>VLOOKUP(A1926,Sheet2!$A$1:G5650,2,0)</f>
        <v>38575</v>
      </c>
      <c r="N1926" t="str">
        <f>VLOOKUP(A1926,Sheet2!$A$1:G5650,3,0)</f>
        <v>Color</v>
      </c>
      <c r="O1926" t="str">
        <f>VLOOKUP(A1926,Sheet2!$A$1:G5650,4,0)</f>
        <v>Drama</v>
      </c>
      <c r="P1926" t="str">
        <f>VLOOKUP(A1926,Sheet2!$A$1:G5650,5,0)</f>
        <v>English</v>
      </c>
      <c r="Q1926" t="str">
        <f>VLOOKUP(A1926,Sheet2!$A$1:G5650,6,0)</f>
        <v>USA</v>
      </c>
      <c r="R1926" t="str">
        <f>VLOOKUP(A1926,Sheet2!$A$1:G5650,7,0)</f>
        <v>R</v>
      </c>
      <c r="S1926" t="str">
        <f>IF(Table19[[#This Row],[Language]]="English","English","Other language")</f>
        <v>English</v>
      </c>
      <c r="T1926">
        <f>Table19[[#This Row],[Gross Revenue]]-Table19[[#This Row],[Budget]]</f>
        <v>-16675758</v>
      </c>
      <c r="U1926" s="1">
        <f>(Table19[[#This Row],[Gross Revenue]]/Table19[[#This Row],[Budget]])-1</f>
        <v>-0.4764502285714286</v>
      </c>
      <c r="V1926" t="str">
        <f t="shared" si="69"/>
        <v>111-130 minutes</v>
      </c>
      <c r="W1926">
        <f>Table19[[#This Row],[Profit]]/Table19[[#This Row],[Budget]]*100</f>
        <v>-47.645022857142855</v>
      </c>
      <c r="X1926">
        <v>-434215.5</v>
      </c>
      <c r="Y1926">
        <v>-0.10115100772200772</v>
      </c>
      <c r="Z1926" t="str">
        <f t="shared" si="71"/>
        <v>Medium</v>
      </c>
    </row>
    <row r="1927" spans="1:26" x14ac:dyDescent="0.2">
      <c r="A1927" t="s">
        <v>4880</v>
      </c>
      <c r="B1927" t="s">
        <v>1466</v>
      </c>
      <c r="C1927" t="s">
        <v>380</v>
      </c>
      <c r="D1927">
        <v>548</v>
      </c>
      <c r="E1927">
        <v>2389</v>
      </c>
      <c r="F1927">
        <v>35</v>
      </c>
      <c r="G1927">
        <v>298</v>
      </c>
      <c r="H1927">
        <v>6.4</v>
      </c>
      <c r="I1927">
        <v>60</v>
      </c>
      <c r="J1927">
        <v>103</v>
      </c>
      <c r="K1927">
        <v>1420578</v>
      </c>
      <c r="L1927">
        <v>1900000</v>
      </c>
      <c r="M1927" s="2">
        <f>VLOOKUP(A1927,Sheet2!$A$1:G5651,2,0)</f>
        <v>37737</v>
      </c>
      <c r="N1927" t="str">
        <f>VLOOKUP(A1927,Sheet2!$A$1:G5651,3,0)</f>
        <v>Color</v>
      </c>
      <c r="O1927" t="str">
        <f>VLOOKUP(A1927,Sheet2!$A$1:G5651,4,0)</f>
        <v>Drama</v>
      </c>
      <c r="P1927" t="str">
        <f>VLOOKUP(A1927,Sheet2!$A$1:G5651,5,0)</f>
        <v>English</v>
      </c>
      <c r="Q1927" t="str">
        <f>VLOOKUP(A1927,Sheet2!$A$1:G5651,6,0)</f>
        <v>USA</v>
      </c>
      <c r="R1927" t="str">
        <f>VLOOKUP(A1927,Sheet2!$A$1:G5651,7,0)</f>
        <v>PG-13</v>
      </c>
      <c r="S1927" t="str">
        <f>IF(Table19[[#This Row],[Language]]="English","English","Other language")</f>
        <v>English</v>
      </c>
      <c r="T1927">
        <f>Table19[[#This Row],[Gross Revenue]]-Table19[[#This Row],[Budget]]</f>
        <v>-479422</v>
      </c>
      <c r="U1927" s="1">
        <f>(Table19[[#This Row],[Gross Revenue]]/Table19[[#This Row],[Budget]])-1</f>
        <v>-0.25232736842105263</v>
      </c>
      <c r="V1927" t="str">
        <f t="shared" si="69"/>
        <v>90-110 minutes</v>
      </c>
      <c r="W1927">
        <f>Table19[[#This Row],[Profit]]/Table19[[#This Row],[Budget]]*100</f>
        <v>-25.232736842105265</v>
      </c>
      <c r="X1927">
        <v>-434215.5</v>
      </c>
      <c r="Y1927">
        <v>-0.10115100772200772</v>
      </c>
      <c r="Z1927" t="str">
        <f t="shared" si="71"/>
        <v>Low</v>
      </c>
    </row>
    <row r="1928" spans="1:26" x14ac:dyDescent="0.2">
      <c r="A1928" t="s">
        <v>4075</v>
      </c>
      <c r="B1928" t="s">
        <v>1077</v>
      </c>
      <c r="C1928" t="s">
        <v>1192</v>
      </c>
      <c r="D1928">
        <v>11000</v>
      </c>
      <c r="E1928">
        <v>15369</v>
      </c>
      <c r="F1928">
        <v>11</v>
      </c>
      <c r="G1928">
        <v>0</v>
      </c>
      <c r="H1928">
        <v>5.7</v>
      </c>
      <c r="I1928">
        <v>97</v>
      </c>
      <c r="J1928">
        <v>99</v>
      </c>
      <c r="K1928">
        <v>37882551</v>
      </c>
      <c r="L1928">
        <v>16000000</v>
      </c>
      <c r="M1928" s="2">
        <f>VLOOKUP(A1928,Sheet2!$A$1:G5652,2,0)</f>
        <v>36984</v>
      </c>
      <c r="N1928" t="str">
        <f>VLOOKUP(A1928,Sheet2!$A$1:G5652,3,0)</f>
        <v>Color</v>
      </c>
      <c r="O1928" t="str">
        <f>VLOOKUP(A1928,Sheet2!$A$1:G5652,4,0)</f>
        <v>Comedy</v>
      </c>
      <c r="P1928" t="str">
        <f>VLOOKUP(A1928,Sheet2!$A$1:G5652,5,0)</f>
        <v>English</v>
      </c>
      <c r="Q1928" t="str">
        <f>VLOOKUP(A1928,Sheet2!$A$1:G5652,6,0)</f>
        <v>USA</v>
      </c>
      <c r="R1928" t="str">
        <f>VLOOKUP(A1928,Sheet2!$A$1:G5652,7,0)</f>
        <v>R</v>
      </c>
      <c r="S1928" t="str">
        <f>IF(Table19[[#This Row],[Language]]="English","English","Other language")</f>
        <v>English</v>
      </c>
      <c r="T1928">
        <f>Table19[[#This Row],[Gross Revenue]]-Table19[[#This Row],[Budget]]</f>
        <v>21882551</v>
      </c>
      <c r="U1928" s="1">
        <f>(Table19[[#This Row],[Gross Revenue]]/Table19[[#This Row],[Budget]])-1</f>
        <v>1.3676594375</v>
      </c>
      <c r="V1928" t="str">
        <f t="shared" si="69"/>
        <v>90-110 minutes</v>
      </c>
      <c r="W1928">
        <f>Table19[[#This Row],[Profit]]/Table19[[#This Row],[Budget]]*100</f>
        <v>136.76594374999999</v>
      </c>
      <c r="X1928">
        <v>1637763</v>
      </c>
      <c r="Y1928">
        <v>0.19178668286445014</v>
      </c>
      <c r="Z1928" t="str">
        <f t="shared" si="71"/>
        <v>Medium</v>
      </c>
    </row>
    <row r="1929" spans="1:26" x14ac:dyDescent="0.2">
      <c r="A1929" t="s">
        <v>3608</v>
      </c>
      <c r="B1929" t="s">
        <v>612</v>
      </c>
      <c r="C1929" t="s">
        <v>612</v>
      </c>
      <c r="D1929">
        <v>247</v>
      </c>
      <c r="E1929">
        <v>954</v>
      </c>
      <c r="F1929">
        <v>247</v>
      </c>
      <c r="G1929">
        <v>0</v>
      </c>
      <c r="H1929">
        <v>5.0999999999999996</v>
      </c>
      <c r="I1929">
        <v>6</v>
      </c>
      <c r="J1929">
        <v>93</v>
      </c>
      <c r="K1929">
        <v>35688</v>
      </c>
      <c r="L1929">
        <v>600000</v>
      </c>
      <c r="M1929" s="2">
        <f>VLOOKUP(A1929,Sheet2!$A$1:G5653,2,0)</f>
        <v>41649</v>
      </c>
      <c r="N1929" t="str">
        <f>VLOOKUP(A1929,Sheet2!$A$1:G5653,3,0)</f>
        <v>Color</v>
      </c>
      <c r="O1929" t="str">
        <f>VLOOKUP(A1929,Sheet2!$A$1:G5653,4,0)</f>
        <v>Comedy</v>
      </c>
      <c r="P1929" t="str">
        <f>VLOOKUP(A1929,Sheet2!$A$1:G5653,5,0)</f>
        <v>English</v>
      </c>
      <c r="Q1929" t="str">
        <f>VLOOKUP(A1929,Sheet2!$A$1:G5653,6,0)</f>
        <v>USA</v>
      </c>
      <c r="R1929" t="str">
        <f>VLOOKUP(A1929,Sheet2!$A$1:G5653,7,0)</f>
        <v>Not Rated</v>
      </c>
      <c r="S1929" t="str">
        <f>IF(Table19[[#This Row],[Language]]="English","English","Other language")</f>
        <v>English</v>
      </c>
      <c r="T1929">
        <f>Table19[[#This Row],[Gross Revenue]]-Table19[[#This Row],[Budget]]</f>
        <v>-564312</v>
      </c>
      <c r="U1929" s="1">
        <f>(Table19[[#This Row],[Gross Revenue]]/Table19[[#This Row],[Budget]])-1</f>
        <v>-0.94052000000000002</v>
      </c>
      <c r="V1929" t="str">
        <f t="shared" si="69"/>
        <v>90-110 minutes</v>
      </c>
      <c r="W1929">
        <f>Table19[[#This Row],[Profit]]/Table19[[#This Row],[Budget]]*100</f>
        <v>-94.052000000000007</v>
      </c>
      <c r="X1929">
        <v>1637763</v>
      </c>
      <c r="Y1929">
        <v>0.19178668286445014</v>
      </c>
      <c r="Z1929" t="str">
        <f t="shared" si="71"/>
        <v>Low</v>
      </c>
    </row>
    <row r="1930" spans="1:26" x14ac:dyDescent="0.2">
      <c r="A1930" t="s">
        <v>4498</v>
      </c>
      <c r="B1930" t="s">
        <v>505</v>
      </c>
      <c r="C1930" t="s">
        <v>740</v>
      </c>
      <c r="D1930">
        <v>849</v>
      </c>
      <c r="E1930">
        <v>2269</v>
      </c>
      <c r="F1930">
        <v>1000</v>
      </c>
      <c r="G1930">
        <v>738</v>
      </c>
      <c r="H1930">
        <v>6.1</v>
      </c>
      <c r="I1930">
        <v>45</v>
      </c>
      <c r="J1930">
        <v>99</v>
      </c>
      <c r="K1930">
        <v>10572742</v>
      </c>
      <c r="L1930">
        <v>8000000</v>
      </c>
      <c r="M1930" s="2">
        <f>VLOOKUP(A1930,Sheet2!$A$1:G5654,2,0)</f>
        <v>39934</v>
      </c>
      <c r="N1930" t="str">
        <f>VLOOKUP(A1930,Sheet2!$A$1:G5654,3,0)</f>
        <v>Color</v>
      </c>
      <c r="O1930" t="str">
        <f>VLOOKUP(A1930,Sheet2!$A$1:G5654,4,0)</f>
        <v>Drama</v>
      </c>
      <c r="P1930" t="str">
        <f>VLOOKUP(A1930,Sheet2!$A$1:G5654,5,0)</f>
        <v>English</v>
      </c>
      <c r="Q1930" t="str">
        <f>VLOOKUP(A1930,Sheet2!$A$1:G5654,6,0)</f>
        <v>USA</v>
      </c>
      <c r="R1930" t="str">
        <f>VLOOKUP(A1930,Sheet2!$A$1:G5654,7,0)</f>
        <v>PG-13</v>
      </c>
      <c r="S1930" t="str">
        <f>IF(Table19[[#This Row],[Language]]="English","English","Other language")</f>
        <v>English</v>
      </c>
      <c r="T1930">
        <f>Table19[[#This Row],[Gross Revenue]]-Table19[[#This Row],[Budget]]</f>
        <v>2572742</v>
      </c>
      <c r="U1930" s="1">
        <f>(Table19[[#This Row],[Gross Revenue]]/Table19[[#This Row],[Budget]])-1</f>
        <v>0.32159274999999998</v>
      </c>
      <c r="V1930" t="str">
        <f t="shared" si="69"/>
        <v>90-110 minutes</v>
      </c>
      <c r="W1930">
        <f>Table19[[#This Row],[Profit]]/Table19[[#This Row],[Budget]]*100</f>
        <v>32.159275000000001</v>
      </c>
      <c r="X1930">
        <v>-434215.5</v>
      </c>
      <c r="Y1930">
        <v>-0.10115100772200772</v>
      </c>
      <c r="Z1930" t="str">
        <f t="shared" si="71"/>
        <v>Low</v>
      </c>
    </row>
    <row r="1931" spans="1:26" x14ac:dyDescent="0.2">
      <c r="A1931" t="s">
        <v>5848</v>
      </c>
      <c r="B1931" t="s">
        <v>2569</v>
      </c>
      <c r="C1931" t="s">
        <v>2570</v>
      </c>
      <c r="D1931">
        <v>386</v>
      </c>
      <c r="E1931">
        <v>646</v>
      </c>
      <c r="F1931">
        <v>14</v>
      </c>
      <c r="G1931">
        <v>0</v>
      </c>
      <c r="H1931">
        <v>7.4</v>
      </c>
      <c r="I1931">
        <v>220</v>
      </c>
      <c r="J1931">
        <v>92</v>
      </c>
      <c r="K1931">
        <v>17508670</v>
      </c>
      <c r="L1931">
        <v>15000000</v>
      </c>
      <c r="M1931" s="2">
        <f>VLOOKUP(A1931,Sheet2!$A$1:G5655,2,0)</f>
        <v>38947</v>
      </c>
      <c r="N1931" t="str">
        <f>VLOOKUP(A1931,Sheet2!$A$1:G5655,3,0)</f>
        <v>Color</v>
      </c>
      <c r="O1931" t="str">
        <f>VLOOKUP(A1931,Sheet2!$A$1:G5655,4,0)</f>
        <v>Crime</v>
      </c>
      <c r="P1931" t="str">
        <f>VLOOKUP(A1931,Sheet2!$A$1:G5655,5,0)</f>
        <v>English</v>
      </c>
      <c r="Q1931" t="str">
        <f>VLOOKUP(A1931,Sheet2!$A$1:G5655,6,0)</f>
        <v>UK</v>
      </c>
      <c r="R1931" t="str">
        <f>VLOOKUP(A1931,Sheet2!$A$1:G5655,7,0)</f>
        <v>R</v>
      </c>
      <c r="S1931" t="str">
        <f>IF(Table19[[#This Row],[Language]]="English","English","Other language")</f>
        <v>English</v>
      </c>
      <c r="T1931">
        <f>Table19[[#This Row],[Gross Revenue]]-Table19[[#This Row],[Budget]]</f>
        <v>2508670</v>
      </c>
      <c r="U1931" s="1">
        <f>(Table19[[#This Row],[Gross Revenue]]/Table19[[#This Row],[Budget]])-1</f>
        <v>0.16724466666666671</v>
      </c>
      <c r="V1931" t="str">
        <f t="shared" si="69"/>
        <v>90-110 minutes</v>
      </c>
      <c r="W1931">
        <f>Table19[[#This Row],[Profit]]/Table19[[#This Row],[Budget]]*100</f>
        <v>16.724466666666668</v>
      </c>
      <c r="X1931">
        <v>-74533.5</v>
      </c>
      <c r="Y1931">
        <v>-7.4856785714285719E-3</v>
      </c>
      <c r="Z1931" t="str">
        <f t="shared" si="71"/>
        <v>Medium</v>
      </c>
    </row>
    <row r="1932" spans="1:26" x14ac:dyDescent="0.2">
      <c r="A1932" t="s">
        <v>6876</v>
      </c>
      <c r="B1932" t="s">
        <v>2175</v>
      </c>
      <c r="C1932" t="s">
        <v>3165</v>
      </c>
      <c r="D1932">
        <v>581</v>
      </c>
      <c r="E1932">
        <v>835</v>
      </c>
      <c r="F1932">
        <v>0</v>
      </c>
      <c r="G1932">
        <v>363</v>
      </c>
      <c r="H1932">
        <v>8.1</v>
      </c>
      <c r="I1932">
        <v>24</v>
      </c>
      <c r="J1932">
        <v>95</v>
      </c>
      <c r="K1932">
        <v>12438</v>
      </c>
      <c r="L1932">
        <v>160000</v>
      </c>
      <c r="M1932" s="2">
        <f>VLOOKUP(A1932,Sheet2!$A$1:G5656,2,0)</f>
        <v>23476</v>
      </c>
      <c r="N1932" t="str">
        <f>VLOOKUP(A1932,Sheet2!$A$1:G5656,3,0)</f>
        <v>Black and White</v>
      </c>
      <c r="O1932" t="str">
        <f>VLOOKUP(A1932,Sheet2!$A$1:G5656,4,0)</f>
        <v>Drama</v>
      </c>
      <c r="P1932" t="str">
        <f>VLOOKUP(A1932,Sheet2!$A$1:G5656,5,0)</f>
        <v>English</v>
      </c>
      <c r="Q1932" t="str">
        <f>VLOOKUP(A1932,Sheet2!$A$1:G5656,6,0)</f>
        <v>USA</v>
      </c>
      <c r="R1932" t="str">
        <f>VLOOKUP(A1932,Sheet2!$A$1:G5656,7,0)</f>
        <v>Not Rated</v>
      </c>
      <c r="S1932" t="str">
        <f>IF(Table19[[#This Row],[Language]]="English","English","Other language")</f>
        <v>English</v>
      </c>
      <c r="T1932">
        <f>Table19[[#This Row],[Gross Revenue]]-Table19[[#This Row],[Budget]]</f>
        <v>-147562</v>
      </c>
      <c r="U1932" s="1">
        <f>(Table19[[#This Row],[Gross Revenue]]/Table19[[#This Row],[Budget]])-1</f>
        <v>-0.92226249999999999</v>
      </c>
      <c r="V1932" t="str">
        <f t="shared" si="69"/>
        <v>90-110 minutes</v>
      </c>
      <c r="W1932">
        <f>Table19[[#This Row],[Profit]]/Table19[[#This Row],[Budget]]*100</f>
        <v>-92.226249999999993</v>
      </c>
      <c r="X1932">
        <v>-434215.5</v>
      </c>
      <c r="Y1932">
        <v>-0.10115100772200772</v>
      </c>
      <c r="Z1932" t="str">
        <f t="shared" si="71"/>
        <v>Low</v>
      </c>
    </row>
    <row r="1933" spans="1:26" x14ac:dyDescent="0.2">
      <c r="A1933" t="s">
        <v>5417</v>
      </c>
      <c r="B1933" t="s">
        <v>503</v>
      </c>
      <c r="C1933" t="s">
        <v>1094</v>
      </c>
      <c r="D1933">
        <v>742</v>
      </c>
      <c r="E1933">
        <v>2457</v>
      </c>
      <c r="F1933">
        <v>176</v>
      </c>
      <c r="G1933">
        <v>0</v>
      </c>
      <c r="H1933">
        <v>6.7</v>
      </c>
      <c r="I1933">
        <v>49</v>
      </c>
      <c r="J1933">
        <v>98</v>
      </c>
      <c r="K1933">
        <v>44455658</v>
      </c>
      <c r="L1933">
        <v>25000000</v>
      </c>
      <c r="M1933" s="2">
        <f>VLOOKUP(A1933,Sheet2!$A$1:G5657,2,0)</f>
        <v>35505</v>
      </c>
      <c r="N1933" t="str">
        <f>VLOOKUP(A1933,Sheet2!$A$1:G5657,3,0)</f>
        <v>Color</v>
      </c>
      <c r="O1933" t="str">
        <f>VLOOKUP(A1933,Sheet2!$A$1:G5657,4,0)</f>
        <v>Action</v>
      </c>
      <c r="P1933" t="str">
        <f>VLOOKUP(A1933,Sheet2!$A$1:G5657,5,0)</f>
        <v>English</v>
      </c>
      <c r="Q1933" t="str">
        <f>VLOOKUP(A1933,Sheet2!$A$1:G5657,6,0)</f>
        <v>USA</v>
      </c>
      <c r="R1933" t="str">
        <f>VLOOKUP(A1933,Sheet2!$A$1:G5657,7,0)</f>
        <v>R</v>
      </c>
      <c r="S1933" t="str">
        <f>IF(Table19[[#This Row],[Language]]="English","English","Other language")</f>
        <v>English</v>
      </c>
      <c r="T1933">
        <f>Table19[[#This Row],[Gross Revenue]]-Table19[[#This Row],[Budget]]</f>
        <v>19455658</v>
      </c>
      <c r="U1933" s="1">
        <f>(Table19[[#This Row],[Gross Revenue]]/Table19[[#This Row],[Budget]])-1</f>
        <v>0.77822631999999992</v>
      </c>
      <c r="V1933" t="str">
        <f t="shared" si="69"/>
        <v>90-110 minutes</v>
      </c>
      <c r="W1933">
        <f>Table19[[#This Row],[Profit]]/Table19[[#This Row],[Budget]]*100</f>
        <v>77.822631999999999</v>
      </c>
      <c r="X1933">
        <v>-1289919.5</v>
      </c>
      <c r="Y1933">
        <v>-4.8151417500000002E-2</v>
      </c>
      <c r="Z1933" t="str">
        <f t="shared" si="71"/>
        <v>Medium</v>
      </c>
    </row>
    <row r="1934" spans="1:26" x14ac:dyDescent="0.2">
      <c r="A1934" t="s">
        <v>5849</v>
      </c>
      <c r="B1934" t="s">
        <v>433</v>
      </c>
      <c r="C1934" t="s">
        <v>2033</v>
      </c>
      <c r="D1934">
        <v>8000</v>
      </c>
      <c r="E1934">
        <v>9255</v>
      </c>
      <c r="F1934">
        <v>50</v>
      </c>
      <c r="G1934">
        <v>11000</v>
      </c>
      <c r="H1934">
        <v>7</v>
      </c>
      <c r="I1934">
        <v>150</v>
      </c>
      <c r="J1934">
        <v>124</v>
      </c>
      <c r="K1934">
        <v>116006080</v>
      </c>
      <c r="L1934">
        <v>42000000</v>
      </c>
      <c r="M1934" s="2">
        <f>VLOOKUP(A1934,Sheet2!$A$1:G5658,2,0)</f>
        <v>36255</v>
      </c>
      <c r="N1934" t="str">
        <f>VLOOKUP(A1934,Sheet2!$A$1:G5658,3,0)</f>
        <v>Color</v>
      </c>
      <c r="O1934" t="str">
        <f>VLOOKUP(A1934,Sheet2!$A$1:G5658,4,0)</f>
        <v>Comedy</v>
      </c>
      <c r="P1934" t="str">
        <f>VLOOKUP(A1934,Sheet2!$A$1:G5658,5,0)</f>
        <v>English</v>
      </c>
      <c r="Q1934" t="str">
        <f>VLOOKUP(A1934,Sheet2!$A$1:G5658,6,0)</f>
        <v>UK</v>
      </c>
      <c r="R1934" t="str">
        <f>VLOOKUP(A1934,Sheet2!$A$1:G5658,7,0)</f>
        <v>PG-13</v>
      </c>
      <c r="S1934" t="str">
        <f>IF(Table19[[#This Row],[Language]]="English","English","Other language")</f>
        <v>English</v>
      </c>
      <c r="T1934">
        <f>Table19[[#This Row],[Gross Revenue]]-Table19[[#This Row],[Budget]]</f>
        <v>74006080</v>
      </c>
      <c r="U1934" s="1">
        <f>(Table19[[#This Row],[Gross Revenue]]/Table19[[#This Row],[Budget]])-1</f>
        <v>1.762049523809524</v>
      </c>
      <c r="V1934" t="str">
        <f t="shared" si="69"/>
        <v>111-130 minutes</v>
      </c>
      <c r="W1934">
        <f>Table19[[#This Row],[Profit]]/Table19[[#This Row],[Budget]]*100</f>
        <v>176.20495238095236</v>
      </c>
      <c r="X1934">
        <v>1637763</v>
      </c>
      <c r="Y1934">
        <v>0.19178668286445014</v>
      </c>
      <c r="Z1934" t="str">
        <f t="shared" si="71"/>
        <v>High</v>
      </c>
    </row>
    <row r="1935" spans="1:26" x14ac:dyDescent="0.2">
      <c r="A1935" t="s">
        <v>3887</v>
      </c>
      <c r="B1935" t="s">
        <v>980</v>
      </c>
      <c r="C1935" t="s">
        <v>981</v>
      </c>
      <c r="D1935">
        <v>308</v>
      </c>
      <c r="E1935">
        <v>1008</v>
      </c>
      <c r="F1935">
        <v>7</v>
      </c>
      <c r="G1935">
        <v>98</v>
      </c>
      <c r="H1935">
        <v>5.5</v>
      </c>
      <c r="I1935">
        <v>43</v>
      </c>
      <c r="J1935">
        <v>78</v>
      </c>
      <c r="K1935">
        <v>191309</v>
      </c>
      <c r="L1935">
        <v>150000</v>
      </c>
      <c r="M1935" s="2">
        <f>VLOOKUP(A1935,Sheet2!$A$1:G5659,2,0)</f>
        <v>38087</v>
      </c>
      <c r="N1935" t="str">
        <f>VLOOKUP(A1935,Sheet2!$A$1:G5659,3,0)</f>
        <v>Color</v>
      </c>
      <c r="O1935" t="str">
        <f>VLOOKUP(A1935,Sheet2!$A$1:G5659,4,0)</f>
        <v>Drama</v>
      </c>
      <c r="P1935" t="str">
        <f>VLOOKUP(A1935,Sheet2!$A$1:G5659,5,0)</f>
        <v>English</v>
      </c>
      <c r="Q1935" t="str">
        <f>VLOOKUP(A1935,Sheet2!$A$1:G5659,6,0)</f>
        <v>USA</v>
      </c>
      <c r="R1935" t="str">
        <f>VLOOKUP(A1935,Sheet2!$A$1:G5659,7,0)</f>
        <v>R</v>
      </c>
      <c r="S1935" t="str">
        <f>IF(Table19[[#This Row],[Language]]="English","English","Other language")</f>
        <v>English</v>
      </c>
      <c r="T1935">
        <f>Table19[[#This Row],[Gross Revenue]]-Table19[[#This Row],[Budget]]</f>
        <v>41309</v>
      </c>
      <c r="U1935" s="1">
        <f>(Table19[[#This Row],[Gross Revenue]]/Table19[[#This Row],[Budget]])-1</f>
        <v>0.27539333333333338</v>
      </c>
      <c r="V1935" t="str">
        <f t="shared" si="69"/>
        <v>&lt;90 minutes</v>
      </c>
      <c r="W1935">
        <f>Table19[[#This Row],[Profit]]/Table19[[#This Row],[Budget]]*100</f>
        <v>27.539333333333332</v>
      </c>
      <c r="X1935">
        <v>-434215.5</v>
      </c>
      <c r="Y1935">
        <v>-0.10115100772200772</v>
      </c>
      <c r="Z1935" t="str">
        <f t="shared" si="71"/>
        <v>Low</v>
      </c>
    </row>
    <row r="1936" spans="1:26" x14ac:dyDescent="0.2">
      <c r="A1936" t="s">
        <v>4118</v>
      </c>
      <c r="B1936" t="s">
        <v>1244</v>
      </c>
      <c r="C1936" t="s">
        <v>1245</v>
      </c>
      <c r="D1936">
        <v>244</v>
      </c>
      <c r="E1936">
        <v>489</v>
      </c>
      <c r="F1936">
        <v>8</v>
      </c>
      <c r="G1936">
        <v>289</v>
      </c>
      <c r="H1936">
        <v>5.8</v>
      </c>
      <c r="I1936">
        <v>84</v>
      </c>
      <c r="J1936">
        <v>95</v>
      </c>
      <c r="K1936">
        <v>2025238</v>
      </c>
      <c r="L1936">
        <v>6000000</v>
      </c>
      <c r="M1936" s="2">
        <f>VLOOKUP(A1936,Sheet2!$A$1:G5660,2,0)</f>
        <v>36974</v>
      </c>
      <c r="N1936" t="str">
        <f>VLOOKUP(A1936,Sheet2!$A$1:G5660,3,0)</f>
        <v>Color</v>
      </c>
      <c r="O1936" t="str">
        <f>VLOOKUP(A1936,Sheet2!$A$1:G5660,4,0)</f>
        <v>Comedy</v>
      </c>
      <c r="P1936" t="str">
        <f>VLOOKUP(A1936,Sheet2!$A$1:G5660,5,0)</f>
        <v>English</v>
      </c>
      <c r="Q1936" t="str">
        <f>VLOOKUP(A1936,Sheet2!$A$1:G5660,6,0)</f>
        <v>USA</v>
      </c>
      <c r="R1936" t="str">
        <f>VLOOKUP(A1936,Sheet2!$A$1:G5660,7,0)</f>
        <v>R</v>
      </c>
      <c r="S1936" t="str">
        <f>IF(Table19[[#This Row],[Language]]="English","English","Other language")</f>
        <v>English</v>
      </c>
      <c r="T1936">
        <f>Table19[[#This Row],[Gross Revenue]]-Table19[[#This Row],[Budget]]</f>
        <v>-3974762</v>
      </c>
      <c r="U1936" s="1">
        <f>(Table19[[#This Row],[Gross Revenue]]/Table19[[#This Row],[Budget]])-1</f>
        <v>-0.66246033333333332</v>
      </c>
      <c r="V1936" t="str">
        <f t="shared" si="69"/>
        <v>90-110 minutes</v>
      </c>
      <c r="W1936">
        <f>Table19[[#This Row],[Profit]]/Table19[[#This Row],[Budget]]*100</f>
        <v>-66.24603333333333</v>
      </c>
      <c r="X1936">
        <v>1637763</v>
      </c>
      <c r="Y1936">
        <v>0.19178668286445014</v>
      </c>
      <c r="Z1936" t="str">
        <f t="shared" si="71"/>
        <v>Low</v>
      </c>
    </row>
    <row r="1937" spans="1:26" x14ac:dyDescent="0.2">
      <c r="A1937" t="s">
        <v>3757</v>
      </c>
      <c r="B1937" t="s">
        <v>498</v>
      </c>
      <c r="C1937" t="s">
        <v>823</v>
      </c>
      <c r="D1937">
        <v>11000</v>
      </c>
      <c r="E1937">
        <v>13312</v>
      </c>
      <c r="F1937">
        <v>255</v>
      </c>
      <c r="G1937">
        <v>105000</v>
      </c>
      <c r="H1937">
        <v>7.3</v>
      </c>
      <c r="I1937">
        <v>384</v>
      </c>
      <c r="J1937">
        <v>125</v>
      </c>
      <c r="K1937">
        <v>117698894</v>
      </c>
      <c r="L1937">
        <v>75000000</v>
      </c>
      <c r="M1937" s="2">
        <f>VLOOKUP(A1937,Sheet2!$A$1:G5661,2,0)</f>
        <v>41377</v>
      </c>
      <c r="N1937" t="str">
        <f>VLOOKUP(A1937,Sheet2!$A$1:G5661,3,0)</f>
        <v>Color</v>
      </c>
      <c r="O1937" t="str">
        <f>VLOOKUP(A1937,Sheet2!$A$1:G5661,4,0)</f>
        <v>Crime</v>
      </c>
      <c r="P1937" t="str">
        <f>VLOOKUP(A1937,Sheet2!$A$1:G5661,5,0)</f>
        <v>English</v>
      </c>
      <c r="Q1937" t="str">
        <f>VLOOKUP(A1937,Sheet2!$A$1:G5661,6,0)</f>
        <v>USA</v>
      </c>
      <c r="R1937" t="str">
        <f>VLOOKUP(A1937,Sheet2!$A$1:G5661,7,0)</f>
        <v>PG-13</v>
      </c>
      <c r="S1937" t="str">
        <f>IF(Table19[[#This Row],[Language]]="English","English","Other language")</f>
        <v>English</v>
      </c>
      <c r="T1937">
        <f>Table19[[#This Row],[Gross Revenue]]-Table19[[#This Row],[Budget]]</f>
        <v>42698894</v>
      </c>
      <c r="U1937" s="1">
        <f>(Table19[[#This Row],[Gross Revenue]]/Table19[[#This Row],[Budget]])-1</f>
        <v>0.56931858666666657</v>
      </c>
      <c r="V1937" t="str">
        <f t="shared" si="69"/>
        <v>111-130 minutes</v>
      </c>
      <c r="W1937">
        <f>Table19[[#This Row],[Profit]]/Table19[[#This Row],[Budget]]*100</f>
        <v>56.93185866666667</v>
      </c>
      <c r="X1937">
        <v>-74533.5</v>
      </c>
      <c r="Y1937">
        <v>-7.4856785714285719E-3</v>
      </c>
      <c r="Z1937" t="str">
        <f t="shared" si="71"/>
        <v>High</v>
      </c>
    </row>
    <row r="1938" spans="1:26" x14ac:dyDescent="0.2">
      <c r="A1938" t="s">
        <v>6633</v>
      </c>
      <c r="B1938" t="s">
        <v>3042</v>
      </c>
      <c r="C1938" t="s">
        <v>3043</v>
      </c>
      <c r="D1938">
        <v>56</v>
      </c>
      <c r="E1938">
        <v>105</v>
      </c>
      <c r="F1938">
        <v>11</v>
      </c>
      <c r="G1938">
        <v>802</v>
      </c>
      <c r="H1938">
        <v>7.7</v>
      </c>
      <c r="I1938">
        <v>73</v>
      </c>
      <c r="J1938">
        <v>141</v>
      </c>
      <c r="K1938">
        <v>6173485</v>
      </c>
      <c r="L1938">
        <v>7000000</v>
      </c>
      <c r="M1938" s="2">
        <f>VLOOKUP(A1938,Sheet2!$A$1:G5662,2,0)</f>
        <v>37192</v>
      </c>
      <c r="N1938" t="str">
        <f>VLOOKUP(A1938,Sheet2!$A$1:G5662,3,0)</f>
        <v>Color</v>
      </c>
      <c r="O1938" t="str">
        <f>VLOOKUP(A1938,Sheet2!$A$1:G5662,4,0)</f>
        <v>Biography</v>
      </c>
      <c r="P1938" t="str">
        <f>VLOOKUP(A1938,Sheet2!$A$1:G5662,5,0)</f>
        <v>English</v>
      </c>
      <c r="Q1938" t="str">
        <f>VLOOKUP(A1938,Sheet2!$A$1:G5662,6,0)</f>
        <v>Germany</v>
      </c>
      <c r="R1938" t="str">
        <f>VLOOKUP(A1938,Sheet2!$A$1:G5662,7,0)</f>
        <v>R</v>
      </c>
      <c r="S1938" t="str">
        <f>IF(Table19[[#This Row],[Language]]="English","English","Other language")</f>
        <v>English</v>
      </c>
      <c r="T1938">
        <f>Table19[[#This Row],[Gross Revenue]]-Table19[[#This Row],[Budget]]</f>
        <v>-826515</v>
      </c>
      <c r="U1938" s="1">
        <f>(Table19[[#This Row],[Gross Revenue]]/Table19[[#This Row],[Budget]])-1</f>
        <v>-0.11807357142857144</v>
      </c>
      <c r="V1938" t="str">
        <f t="shared" si="69"/>
        <v>131-150 minutes</v>
      </c>
      <c r="W1938">
        <f>Table19[[#This Row],[Profit]]/Table19[[#This Row],[Budget]]*100</f>
        <v>-11.807357142857143</v>
      </c>
      <c r="X1938">
        <v>-1289919.5</v>
      </c>
      <c r="Y1938">
        <v>-4.8151417500000002E-2</v>
      </c>
      <c r="Z1938" t="str">
        <f t="shared" si="71"/>
        <v>Low</v>
      </c>
    </row>
    <row r="1939" spans="1:26" x14ac:dyDescent="0.2">
      <c r="A1939" t="s">
        <v>3891</v>
      </c>
      <c r="B1939" t="s">
        <v>983</v>
      </c>
      <c r="C1939" t="s">
        <v>472</v>
      </c>
      <c r="D1939">
        <v>1000</v>
      </c>
      <c r="E1939">
        <v>2210</v>
      </c>
      <c r="F1939">
        <v>11</v>
      </c>
      <c r="G1939">
        <v>466</v>
      </c>
      <c r="H1939">
        <v>5.5</v>
      </c>
      <c r="I1939">
        <v>25</v>
      </c>
      <c r="J1939">
        <v>94</v>
      </c>
      <c r="K1939">
        <v>22189039</v>
      </c>
      <c r="L1939">
        <v>15000000</v>
      </c>
      <c r="M1939" s="2">
        <f>VLOOKUP(A1939,Sheet2!$A$1:G5663,2,0)</f>
        <v>34220</v>
      </c>
      <c r="N1939" t="str">
        <f>VLOOKUP(A1939,Sheet2!$A$1:G5663,3,0)</f>
        <v>Color</v>
      </c>
      <c r="O1939" t="str">
        <f>VLOOKUP(A1939,Sheet2!$A$1:G5663,4,0)</f>
        <v>Action</v>
      </c>
      <c r="P1939" t="str">
        <f>VLOOKUP(A1939,Sheet2!$A$1:G5663,5,0)</f>
        <v>English</v>
      </c>
      <c r="Q1939" t="str">
        <f>VLOOKUP(A1939,Sheet2!$A$1:G5663,6,0)</f>
        <v>USA</v>
      </c>
      <c r="R1939" t="str">
        <f>VLOOKUP(A1939,Sheet2!$A$1:G5663,7,0)</f>
        <v>R</v>
      </c>
      <c r="S1939" t="str">
        <f>IF(Table19[[#This Row],[Language]]="English","English","Other language")</f>
        <v>English</v>
      </c>
      <c r="T1939">
        <f>Table19[[#This Row],[Gross Revenue]]-Table19[[#This Row],[Budget]]</f>
        <v>7189039</v>
      </c>
      <c r="U1939" s="1">
        <f>(Table19[[#This Row],[Gross Revenue]]/Table19[[#This Row],[Budget]])-1</f>
        <v>0.47926926666666669</v>
      </c>
      <c r="V1939" t="str">
        <f t="shared" si="69"/>
        <v>90-110 minutes</v>
      </c>
      <c r="W1939">
        <f>Table19[[#This Row],[Profit]]/Table19[[#This Row],[Budget]]*100</f>
        <v>47.926926666666667</v>
      </c>
      <c r="X1939">
        <v>-1289919.5</v>
      </c>
      <c r="Y1939">
        <v>-4.8151417500000002E-2</v>
      </c>
      <c r="Z1939" t="str">
        <f t="shared" si="71"/>
        <v>Medium</v>
      </c>
    </row>
    <row r="1940" spans="1:26" x14ac:dyDescent="0.2">
      <c r="A1940" t="s">
        <v>4764</v>
      </c>
      <c r="B1940" t="s">
        <v>498</v>
      </c>
      <c r="C1940" t="s">
        <v>1836</v>
      </c>
      <c r="D1940">
        <v>11000</v>
      </c>
      <c r="E1940">
        <v>12254</v>
      </c>
      <c r="F1940">
        <v>119</v>
      </c>
      <c r="G1940">
        <v>455</v>
      </c>
      <c r="H1940">
        <v>6.3</v>
      </c>
      <c r="I1940">
        <v>156</v>
      </c>
      <c r="J1940">
        <v>110</v>
      </c>
      <c r="K1940">
        <v>25167270</v>
      </c>
      <c r="L1940">
        <v>24000000</v>
      </c>
      <c r="M1940" s="2">
        <f>VLOOKUP(A1940,Sheet2!$A$1:G5664,2,0)</f>
        <v>36540</v>
      </c>
      <c r="N1940" t="str">
        <f>VLOOKUP(A1940,Sheet2!$A$1:G5664,3,0)</f>
        <v>Color</v>
      </c>
      <c r="O1940" t="str">
        <f>VLOOKUP(A1940,Sheet2!$A$1:G5664,4,0)</f>
        <v>Comedy</v>
      </c>
      <c r="P1940" t="str">
        <f>VLOOKUP(A1940,Sheet2!$A$1:G5664,5,0)</f>
        <v>English</v>
      </c>
      <c r="Q1940" t="str">
        <f>VLOOKUP(A1940,Sheet2!$A$1:G5664,6,0)</f>
        <v>Germany</v>
      </c>
      <c r="R1940" t="str">
        <f>VLOOKUP(A1940,Sheet2!$A$1:G5664,7,0)</f>
        <v>R</v>
      </c>
      <c r="S1940" t="str">
        <f>IF(Table19[[#This Row],[Language]]="English","English","Other language")</f>
        <v>English</v>
      </c>
      <c r="T1940">
        <f>Table19[[#This Row],[Gross Revenue]]-Table19[[#This Row],[Budget]]</f>
        <v>1167270</v>
      </c>
      <c r="U1940" s="1">
        <f>(Table19[[#This Row],[Gross Revenue]]/Table19[[#This Row],[Budget]])-1</f>
        <v>4.8636249999999936E-2</v>
      </c>
      <c r="V1940" t="str">
        <f t="shared" si="69"/>
        <v>90-110 minutes</v>
      </c>
      <c r="W1940">
        <f>Table19[[#This Row],[Profit]]/Table19[[#This Row],[Budget]]*100</f>
        <v>4.8636249999999999</v>
      </c>
      <c r="X1940">
        <v>1637763</v>
      </c>
      <c r="Y1940">
        <v>0.19178668286445014</v>
      </c>
      <c r="Z1940" t="str">
        <f t="shared" si="71"/>
        <v>Medium</v>
      </c>
    </row>
    <row r="1941" spans="1:26" x14ac:dyDescent="0.2">
      <c r="A1941" t="s">
        <v>3405</v>
      </c>
      <c r="B1941" t="s">
        <v>283</v>
      </c>
      <c r="C1941" t="s">
        <v>284</v>
      </c>
      <c r="D1941">
        <v>611</v>
      </c>
      <c r="E1941">
        <v>2818</v>
      </c>
      <c r="F1941">
        <v>88</v>
      </c>
      <c r="G1941">
        <v>374</v>
      </c>
      <c r="H1941">
        <v>4.3</v>
      </c>
      <c r="I1941">
        <v>94</v>
      </c>
      <c r="J1941">
        <v>109</v>
      </c>
      <c r="K1941">
        <v>123307945</v>
      </c>
      <c r="L1941">
        <v>65000000</v>
      </c>
      <c r="M1941" s="2">
        <f>VLOOKUP(A1941,Sheet2!$A$1:G5665,2,0)</f>
        <v>36587</v>
      </c>
      <c r="N1941" t="str">
        <f>VLOOKUP(A1941,Sheet2!$A$1:G5665,3,0)</f>
        <v>Color</v>
      </c>
      <c r="O1941" t="str">
        <f>VLOOKUP(A1941,Sheet2!$A$1:G5665,4,0)</f>
        <v>Comedy</v>
      </c>
      <c r="P1941" t="str">
        <f>VLOOKUP(A1941,Sheet2!$A$1:G5665,5,0)</f>
        <v>English</v>
      </c>
      <c r="Q1941" t="str">
        <f>VLOOKUP(A1941,Sheet2!$A$1:G5665,6,0)</f>
        <v>USA</v>
      </c>
      <c r="R1941" t="str">
        <f>VLOOKUP(A1941,Sheet2!$A$1:G5665,7,0)</f>
        <v>PG-13</v>
      </c>
      <c r="S1941" t="str">
        <f>IF(Table19[[#This Row],[Language]]="English","English","Other language")</f>
        <v>English</v>
      </c>
      <c r="T1941">
        <f>Table19[[#This Row],[Gross Revenue]]-Table19[[#This Row],[Budget]]</f>
        <v>58307945</v>
      </c>
      <c r="U1941" s="1">
        <f>(Table19[[#This Row],[Gross Revenue]]/Table19[[#This Row],[Budget]])-1</f>
        <v>0.89704530769230773</v>
      </c>
      <c r="V1941" t="str">
        <f t="shared" si="69"/>
        <v>90-110 minutes</v>
      </c>
      <c r="W1941">
        <f>Table19[[#This Row],[Profit]]/Table19[[#This Row],[Budget]]*100</f>
        <v>89.704530769230772</v>
      </c>
      <c r="X1941">
        <v>1637763</v>
      </c>
      <c r="Y1941">
        <v>0.19178668286445014</v>
      </c>
      <c r="Z1941" t="str">
        <f t="shared" si="71"/>
        <v>High</v>
      </c>
    </row>
    <row r="1942" spans="1:26" x14ac:dyDescent="0.2">
      <c r="A1942" t="s">
        <v>4675</v>
      </c>
      <c r="B1942" t="s">
        <v>1323</v>
      </c>
      <c r="C1942" t="s">
        <v>263</v>
      </c>
      <c r="D1942">
        <v>1000</v>
      </c>
      <c r="E1942">
        <v>3300</v>
      </c>
      <c r="F1942">
        <v>596</v>
      </c>
      <c r="G1942">
        <v>0</v>
      </c>
      <c r="H1942">
        <v>6.2</v>
      </c>
      <c r="I1942">
        <v>92</v>
      </c>
      <c r="J1942">
        <v>95</v>
      </c>
      <c r="K1942">
        <v>16017403</v>
      </c>
      <c r="L1942">
        <v>5000000</v>
      </c>
      <c r="M1942" s="2">
        <f>VLOOKUP(A1942,Sheet2!$A$1:G5666,2,0)</f>
        <v>36898</v>
      </c>
      <c r="N1942" t="str">
        <f>VLOOKUP(A1942,Sheet2!$A$1:G5666,3,0)</f>
        <v>Color</v>
      </c>
      <c r="O1942" t="str">
        <f>VLOOKUP(A1942,Sheet2!$A$1:G5666,4,0)</f>
        <v>Drama</v>
      </c>
      <c r="P1942" t="str">
        <f>VLOOKUP(A1942,Sheet2!$A$1:G5666,5,0)</f>
        <v>English</v>
      </c>
      <c r="Q1942" t="str">
        <f>VLOOKUP(A1942,Sheet2!$A$1:G5666,6,0)</f>
        <v>USA</v>
      </c>
      <c r="R1942" t="str">
        <f>VLOOKUP(A1942,Sheet2!$A$1:G5666,7,0)</f>
        <v>R</v>
      </c>
      <c r="S1942" t="str">
        <f>IF(Table19[[#This Row],[Language]]="English","English","Other language")</f>
        <v>English</v>
      </c>
      <c r="T1942">
        <f>Table19[[#This Row],[Gross Revenue]]-Table19[[#This Row],[Budget]]</f>
        <v>11017403</v>
      </c>
      <c r="U1942" s="1">
        <f>(Table19[[#This Row],[Gross Revenue]]/Table19[[#This Row],[Budget]])-1</f>
        <v>2.2034805999999998</v>
      </c>
      <c r="V1942" t="str">
        <f t="shared" si="69"/>
        <v>90-110 minutes</v>
      </c>
      <c r="W1942">
        <f>Table19[[#This Row],[Profit]]/Table19[[#This Row],[Budget]]*100</f>
        <v>220.34805999999998</v>
      </c>
      <c r="X1942">
        <v>-434215.5</v>
      </c>
      <c r="Y1942">
        <v>-0.10115100772200772</v>
      </c>
      <c r="Z1942" t="str">
        <f t="shared" si="71"/>
        <v>Low</v>
      </c>
    </row>
    <row r="1943" spans="1:26" x14ac:dyDescent="0.2">
      <c r="A1943" t="s">
        <v>6731</v>
      </c>
      <c r="B1943" t="s">
        <v>706</v>
      </c>
      <c r="C1943" t="s">
        <v>1813</v>
      </c>
      <c r="D1943">
        <v>1000</v>
      </c>
      <c r="E1943">
        <v>3066</v>
      </c>
      <c r="F1943">
        <v>0</v>
      </c>
      <c r="G1943">
        <v>16000</v>
      </c>
      <c r="H1943">
        <v>7.8</v>
      </c>
      <c r="I1943">
        <v>197</v>
      </c>
      <c r="J1943">
        <v>107</v>
      </c>
      <c r="K1943">
        <v>45506619</v>
      </c>
      <c r="L1943">
        <v>26000000</v>
      </c>
      <c r="M1943" s="2">
        <f>VLOOKUP(A1943,Sheet2!$A$1:G5667,2,0)</f>
        <v>36805</v>
      </c>
      <c r="N1943" t="str">
        <f>VLOOKUP(A1943,Sheet2!$A$1:G5667,3,0)</f>
        <v>Color</v>
      </c>
      <c r="O1943" t="str">
        <f>VLOOKUP(A1943,Sheet2!$A$1:G5667,4,0)</f>
        <v>Adventure</v>
      </c>
      <c r="P1943" t="str">
        <f>VLOOKUP(A1943,Sheet2!$A$1:G5667,5,0)</f>
        <v>English</v>
      </c>
      <c r="Q1943" t="str">
        <f>VLOOKUP(A1943,Sheet2!$A$1:G5667,6,0)</f>
        <v>UK</v>
      </c>
      <c r="R1943" t="str">
        <f>VLOOKUP(A1943,Sheet2!$A$1:G5667,7,0)</f>
        <v>PG-13</v>
      </c>
      <c r="S1943" t="str">
        <f>IF(Table19[[#This Row],[Language]]="English","English","Other language")</f>
        <v>English</v>
      </c>
      <c r="T1943">
        <f>Table19[[#This Row],[Gross Revenue]]-Table19[[#This Row],[Budget]]</f>
        <v>19506619</v>
      </c>
      <c r="U1943" s="1">
        <f>(Table19[[#This Row],[Gross Revenue]]/Table19[[#This Row],[Budget]])-1</f>
        <v>0.75025457692307684</v>
      </c>
      <c r="V1943" t="str">
        <f t="shared" si="69"/>
        <v>90-110 minutes</v>
      </c>
      <c r="W1943">
        <f>Table19[[#This Row],[Profit]]/Table19[[#This Row],[Budget]]*100</f>
        <v>75.025457692307697</v>
      </c>
      <c r="X1943">
        <v>3892693.5</v>
      </c>
      <c r="Y1943">
        <v>0.11726928571428571</v>
      </c>
      <c r="Z1943" t="str">
        <f t="shared" si="71"/>
        <v>Medium</v>
      </c>
    </row>
    <row r="1944" spans="1:26" x14ac:dyDescent="0.2">
      <c r="A1944" t="s">
        <v>5789</v>
      </c>
      <c r="B1944" t="s">
        <v>498</v>
      </c>
      <c r="C1944" t="s">
        <v>2365</v>
      </c>
      <c r="D1944">
        <v>11000</v>
      </c>
      <c r="E1944">
        <v>22004</v>
      </c>
      <c r="F1944">
        <v>364</v>
      </c>
      <c r="G1944">
        <v>71000</v>
      </c>
      <c r="H1944">
        <v>7</v>
      </c>
      <c r="I1944">
        <v>539</v>
      </c>
      <c r="J1944">
        <v>124</v>
      </c>
      <c r="K1944">
        <v>89021735</v>
      </c>
      <c r="L1944">
        <v>120000000</v>
      </c>
      <c r="M1944" s="2">
        <f>VLOOKUP(A1944,Sheet2!$A$1:G5668,2,0)</f>
        <v>41551</v>
      </c>
      <c r="N1944" t="str">
        <f>VLOOKUP(A1944,Sheet2!$A$1:G5668,3,0)</f>
        <v>Color</v>
      </c>
      <c r="O1944" t="str">
        <f>VLOOKUP(A1944,Sheet2!$A$1:G5668,4,0)</f>
        <v>Action</v>
      </c>
      <c r="P1944" t="str">
        <f>VLOOKUP(A1944,Sheet2!$A$1:G5668,5,0)</f>
        <v>English</v>
      </c>
      <c r="Q1944" t="str">
        <f>VLOOKUP(A1944,Sheet2!$A$1:G5668,6,0)</f>
        <v>USA</v>
      </c>
      <c r="R1944" t="str">
        <f>VLOOKUP(A1944,Sheet2!$A$1:G5668,7,0)</f>
        <v>PG-13</v>
      </c>
      <c r="S1944" t="str">
        <f>IF(Table19[[#This Row],[Language]]="English","English","Other language")</f>
        <v>English</v>
      </c>
      <c r="T1944">
        <f>Table19[[#This Row],[Gross Revenue]]-Table19[[#This Row],[Budget]]</f>
        <v>-30978265</v>
      </c>
      <c r="U1944" s="1">
        <f>(Table19[[#This Row],[Gross Revenue]]/Table19[[#This Row],[Budget]])-1</f>
        <v>-0.2581522083333333</v>
      </c>
      <c r="V1944" t="str">
        <f t="shared" si="69"/>
        <v>111-130 minutes</v>
      </c>
      <c r="W1944">
        <f>Table19[[#This Row],[Profit]]/Table19[[#This Row],[Budget]]*100</f>
        <v>-25.815220833333335</v>
      </c>
      <c r="X1944">
        <v>-1289919.5</v>
      </c>
      <c r="Y1944">
        <v>-4.8151417500000002E-2</v>
      </c>
      <c r="Z1944" t="str">
        <f t="shared" si="71"/>
        <v>High</v>
      </c>
    </row>
    <row r="1945" spans="1:26" x14ac:dyDescent="0.2">
      <c r="A1945" t="s">
        <v>4161</v>
      </c>
      <c r="B1945" t="s">
        <v>1282</v>
      </c>
      <c r="C1945" t="s">
        <v>1283</v>
      </c>
      <c r="D1945">
        <v>390</v>
      </c>
      <c r="E1945">
        <v>727</v>
      </c>
      <c r="F1945">
        <v>62</v>
      </c>
      <c r="G1945">
        <v>0</v>
      </c>
      <c r="H1945">
        <v>5.8</v>
      </c>
      <c r="I1945">
        <v>190</v>
      </c>
      <c r="J1945">
        <v>86</v>
      </c>
      <c r="K1945">
        <v>23993605</v>
      </c>
      <c r="L1945">
        <v>18000000</v>
      </c>
      <c r="M1945" s="2">
        <f>VLOOKUP(A1945,Sheet2!$A$1:G5669,2,0)</f>
        <v>40068</v>
      </c>
      <c r="N1945" t="str">
        <f>VLOOKUP(A1945,Sheet2!$A$1:G5669,3,0)</f>
        <v>Color</v>
      </c>
      <c r="O1945" t="str">
        <f>VLOOKUP(A1945,Sheet2!$A$1:G5669,4,0)</f>
        <v>Comedy</v>
      </c>
      <c r="P1945" t="str">
        <f>VLOOKUP(A1945,Sheet2!$A$1:G5669,5,0)</f>
        <v>English</v>
      </c>
      <c r="Q1945" t="str">
        <f>VLOOKUP(A1945,Sheet2!$A$1:G5669,6,0)</f>
        <v>USA</v>
      </c>
      <c r="R1945" t="str">
        <f>VLOOKUP(A1945,Sheet2!$A$1:G5669,7,0)</f>
        <v>R</v>
      </c>
      <c r="S1945" t="str">
        <f>IF(Table19[[#This Row],[Language]]="English","English","Other language")</f>
        <v>English</v>
      </c>
      <c r="T1945">
        <f>Table19[[#This Row],[Gross Revenue]]-Table19[[#This Row],[Budget]]</f>
        <v>5993605</v>
      </c>
      <c r="U1945" s="1">
        <f>(Table19[[#This Row],[Gross Revenue]]/Table19[[#This Row],[Budget]])-1</f>
        <v>0.33297805555555549</v>
      </c>
      <c r="V1945" t="str">
        <f t="shared" si="69"/>
        <v>&lt;90 minutes</v>
      </c>
      <c r="W1945">
        <f>Table19[[#This Row],[Profit]]/Table19[[#This Row],[Budget]]*100</f>
        <v>33.297805555555556</v>
      </c>
      <c r="X1945">
        <v>1637763</v>
      </c>
      <c r="Y1945">
        <v>0.19178668286445014</v>
      </c>
      <c r="Z1945" t="str">
        <f t="shared" si="71"/>
        <v>Medium</v>
      </c>
    </row>
    <row r="1946" spans="1:26" x14ac:dyDescent="0.2">
      <c r="A1946" t="s">
        <v>6698</v>
      </c>
      <c r="B1946" t="s">
        <v>3081</v>
      </c>
      <c r="C1946" t="s">
        <v>3082</v>
      </c>
      <c r="D1946">
        <v>67</v>
      </c>
      <c r="E1946">
        <v>152</v>
      </c>
      <c r="F1946">
        <v>63</v>
      </c>
      <c r="G1946">
        <v>0</v>
      </c>
      <c r="H1946">
        <v>7.8</v>
      </c>
      <c r="I1946">
        <v>113</v>
      </c>
      <c r="J1946">
        <v>104</v>
      </c>
      <c r="K1946">
        <v>19406406</v>
      </c>
      <c r="L1946">
        <v>40000000</v>
      </c>
      <c r="M1946" s="2">
        <f>VLOOKUP(A1946,Sheet2!$A$1:G5670,2,0)</f>
        <v>39970</v>
      </c>
      <c r="N1946" t="str">
        <f>VLOOKUP(A1946,Sheet2!$A$1:G5670,3,0)</f>
        <v>Color</v>
      </c>
      <c r="O1946" t="str">
        <f>VLOOKUP(A1946,Sheet2!$A$1:G5670,4,0)</f>
        <v>Documentary</v>
      </c>
      <c r="P1946" t="str">
        <f>VLOOKUP(A1946,Sheet2!$A$1:G5670,5,0)</f>
        <v>French</v>
      </c>
      <c r="Q1946" t="str">
        <f>VLOOKUP(A1946,Sheet2!$A$1:G5670,6,0)</f>
        <v>France</v>
      </c>
      <c r="R1946" t="str">
        <f>VLOOKUP(A1946,Sheet2!$A$1:G5670,7,0)</f>
        <v>G</v>
      </c>
      <c r="S1946" t="str">
        <f>IF(Table19[[#This Row],[Language]]="English","English","Other language")</f>
        <v>Other language</v>
      </c>
      <c r="T1946">
        <f>Table19[[#This Row],[Gross Revenue]]-Table19[[#This Row],[Budget]]</f>
        <v>-20593594</v>
      </c>
      <c r="U1946" s="1">
        <f>(Table19[[#This Row],[Gross Revenue]]/Table19[[#This Row],[Budget]])-1</f>
        <v>-0.51483984999999999</v>
      </c>
      <c r="V1946" t="str">
        <f t="shared" si="69"/>
        <v>90-110 minutes</v>
      </c>
      <c r="W1946">
        <f>Table19[[#This Row],[Profit]]/Table19[[#This Row],[Budget]]*100</f>
        <v>-51.483984999999997</v>
      </c>
      <c r="Z1946" t="str">
        <f t="shared" si="71"/>
        <v>High</v>
      </c>
    </row>
    <row r="1947" spans="1:26" x14ac:dyDescent="0.2">
      <c r="A1947" t="s">
        <v>3299</v>
      </c>
      <c r="B1947" t="s">
        <v>89</v>
      </c>
      <c r="C1947" t="s">
        <v>90</v>
      </c>
      <c r="D1947">
        <v>11000</v>
      </c>
      <c r="E1947">
        <v>13028</v>
      </c>
      <c r="F1947">
        <v>0</v>
      </c>
      <c r="G1947">
        <v>0</v>
      </c>
      <c r="H1947">
        <v>7.8</v>
      </c>
      <c r="I1947">
        <v>186</v>
      </c>
      <c r="J1947">
        <v>116</v>
      </c>
      <c r="K1947">
        <v>183405771</v>
      </c>
      <c r="L1947">
        <v>85000000</v>
      </c>
      <c r="M1947" s="2">
        <f>VLOOKUP(A1947,Sheet2!$A$1:G5671,2,0)</f>
        <v>37222</v>
      </c>
      <c r="N1947" t="str">
        <f>VLOOKUP(A1947,Sheet2!$A$1:G5671,3,0)</f>
        <v>Color</v>
      </c>
      <c r="O1947" t="str">
        <f>VLOOKUP(A1947,Sheet2!$A$1:G5671,4,0)</f>
        <v>Crime</v>
      </c>
      <c r="P1947" t="str">
        <f>VLOOKUP(A1947,Sheet2!$A$1:G5671,5,0)</f>
        <v>English</v>
      </c>
      <c r="Q1947" t="str">
        <f>VLOOKUP(A1947,Sheet2!$A$1:G5671,6,0)</f>
        <v>USA</v>
      </c>
      <c r="R1947" t="str">
        <f>VLOOKUP(A1947,Sheet2!$A$1:G5671,7,0)</f>
        <v>PG-13</v>
      </c>
      <c r="S1947" t="str">
        <f>IF(Table19[[#This Row],[Language]]="English","English","Other language")</f>
        <v>English</v>
      </c>
      <c r="T1947">
        <f>Table19[[#This Row],[Gross Revenue]]-Table19[[#This Row],[Budget]]</f>
        <v>98405771</v>
      </c>
      <c r="U1947" s="1">
        <f>(Table19[[#This Row],[Gross Revenue]]/Table19[[#This Row],[Budget]])-1</f>
        <v>1.1577149529411765</v>
      </c>
      <c r="V1947" t="str">
        <f t="shared" si="69"/>
        <v>111-130 minutes</v>
      </c>
      <c r="W1947">
        <f>Table19[[#This Row],[Profit]]/Table19[[#This Row],[Budget]]*100</f>
        <v>115.77149529411766</v>
      </c>
      <c r="X1947">
        <v>-74533.5</v>
      </c>
      <c r="Y1947">
        <v>-7.4856785714285719E-3</v>
      </c>
      <c r="Z1947" t="str">
        <f t="shared" si="71"/>
        <v>High</v>
      </c>
    </row>
    <row r="1948" spans="1:26" x14ac:dyDescent="0.2">
      <c r="A1948" t="s">
        <v>3767</v>
      </c>
      <c r="B1948" t="s">
        <v>101</v>
      </c>
      <c r="C1948" t="s">
        <v>90</v>
      </c>
      <c r="D1948">
        <v>14000</v>
      </c>
      <c r="E1948">
        <v>43499</v>
      </c>
      <c r="F1948">
        <v>0</v>
      </c>
      <c r="G1948">
        <v>0</v>
      </c>
      <c r="H1948">
        <v>6.9</v>
      </c>
      <c r="I1948">
        <v>238</v>
      </c>
      <c r="J1948">
        <v>122</v>
      </c>
      <c r="K1948">
        <v>117144465</v>
      </c>
      <c r="L1948">
        <v>85000000</v>
      </c>
      <c r="M1948" s="2">
        <f>VLOOKUP(A1948,Sheet2!$A$1:G5672,2,0)</f>
        <v>39396</v>
      </c>
      <c r="N1948" t="str">
        <f>VLOOKUP(A1948,Sheet2!$A$1:G5672,3,0)</f>
        <v>Color</v>
      </c>
      <c r="O1948" t="str">
        <f>VLOOKUP(A1948,Sheet2!$A$1:G5672,4,0)</f>
        <v>Crime</v>
      </c>
      <c r="P1948" t="str">
        <f>VLOOKUP(A1948,Sheet2!$A$1:G5672,5,0)</f>
        <v>English</v>
      </c>
      <c r="Q1948" t="str">
        <f>VLOOKUP(A1948,Sheet2!$A$1:G5672,6,0)</f>
        <v>USA</v>
      </c>
      <c r="R1948" t="str">
        <f>VLOOKUP(A1948,Sheet2!$A$1:G5672,7,0)</f>
        <v>PG-13</v>
      </c>
      <c r="S1948" t="str">
        <f>IF(Table19[[#This Row],[Language]]="English","English","Other language")</f>
        <v>English</v>
      </c>
      <c r="T1948">
        <f>Table19[[#This Row],[Gross Revenue]]-Table19[[#This Row],[Budget]]</f>
        <v>32144465</v>
      </c>
      <c r="U1948" s="1">
        <f>(Table19[[#This Row],[Gross Revenue]]/Table19[[#This Row],[Budget]])-1</f>
        <v>0.37817017647058826</v>
      </c>
      <c r="V1948" t="str">
        <f t="shared" si="69"/>
        <v>111-130 minutes</v>
      </c>
      <c r="W1948">
        <f>Table19[[#This Row],[Profit]]/Table19[[#This Row],[Budget]]*100</f>
        <v>37.817017647058826</v>
      </c>
      <c r="X1948">
        <v>-74533.5</v>
      </c>
      <c r="Y1948">
        <v>-7.4856785714285719E-3</v>
      </c>
      <c r="Z1948" t="str">
        <f t="shared" si="71"/>
        <v>High</v>
      </c>
    </row>
    <row r="1949" spans="1:26" x14ac:dyDescent="0.2">
      <c r="A1949" t="s">
        <v>3737</v>
      </c>
      <c r="B1949" t="s">
        <v>89</v>
      </c>
      <c r="C1949" t="s">
        <v>90</v>
      </c>
      <c r="D1949">
        <v>11000</v>
      </c>
      <c r="E1949">
        <v>19359</v>
      </c>
      <c r="F1949">
        <v>0</v>
      </c>
      <c r="G1949">
        <v>0</v>
      </c>
      <c r="H1949">
        <v>6.4</v>
      </c>
      <c r="I1949">
        <v>198</v>
      </c>
      <c r="J1949">
        <v>125</v>
      </c>
      <c r="K1949">
        <v>125531634</v>
      </c>
      <c r="L1949">
        <v>110000000</v>
      </c>
      <c r="M1949" s="2">
        <f>VLOOKUP(A1949,Sheet2!$A$1:G5673,2,0)</f>
        <v>38149</v>
      </c>
      <c r="N1949" t="str">
        <f>VLOOKUP(A1949,Sheet2!$A$1:G5673,3,0)</f>
        <v>Color</v>
      </c>
      <c r="O1949" t="str">
        <f>VLOOKUP(A1949,Sheet2!$A$1:G5673,4,0)</f>
        <v>Crime</v>
      </c>
      <c r="P1949" t="str">
        <f>VLOOKUP(A1949,Sheet2!$A$1:G5673,5,0)</f>
        <v>English</v>
      </c>
      <c r="Q1949" t="str">
        <f>VLOOKUP(A1949,Sheet2!$A$1:G5673,6,0)</f>
        <v>USA</v>
      </c>
      <c r="R1949" t="str">
        <f>VLOOKUP(A1949,Sheet2!$A$1:G5673,7,0)</f>
        <v>PG-13</v>
      </c>
      <c r="S1949" t="str">
        <f>IF(Table19[[#This Row],[Language]]="English","English","Other language")</f>
        <v>English</v>
      </c>
      <c r="T1949">
        <f>Table19[[#This Row],[Gross Revenue]]-Table19[[#This Row],[Budget]]</f>
        <v>15531634</v>
      </c>
      <c r="U1949" s="1">
        <f>(Table19[[#This Row],[Gross Revenue]]/Table19[[#This Row],[Budget]])-1</f>
        <v>0.14119667272727265</v>
      </c>
      <c r="V1949" t="str">
        <f t="shared" si="69"/>
        <v>111-130 minutes</v>
      </c>
      <c r="W1949">
        <f>Table19[[#This Row],[Profit]]/Table19[[#This Row],[Budget]]*100</f>
        <v>14.119667272727273</v>
      </c>
      <c r="X1949">
        <v>-74533.5</v>
      </c>
      <c r="Y1949">
        <v>-7.4856785714285719E-3</v>
      </c>
      <c r="Z1949" t="str">
        <f t="shared" si="71"/>
        <v>High</v>
      </c>
    </row>
    <row r="1950" spans="1:26" x14ac:dyDescent="0.2">
      <c r="A1950" t="s">
        <v>5265</v>
      </c>
      <c r="B1950" t="s">
        <v>2187</v>
      </c>
      <c r="C1950" t="s">
        <v>1858</v>
      </c>
      <c r="D1950">
        <v>594</v>
      </c>
      <c r="E1950">
        <v>1898</v>
      </c>
      <c r="F1950">
        <v>46</v>
      </c>
      <c r="G1950">
        <v>0</v>
      </c>
      <c r="H1950">
        <v>6.6</v>
      </c>
      <c r="I1950">
        <v>106</v>
      </c>
      <c r="J1950">
        <v>131</v>
      </c>
      <c r="K1950">
        <v>67900000</v>
      </c>
      <c r="L1950">
        <v>27500000</v>
      </c>
      <c r="M1950" s="2">
        <f>VLOOKUP(A1950,Sheet2!$A$1:G5674,2,0)</f>
        <v>30335</v>
      </c>
      <c r="N1950" t="str">
        <f>VLOOKUP(A1950,Sheet2!$A$1:G5674,3,0)</f>
        <v>Color</v>
      </c>
      <c r="O1950" t="str">
        <f>VLOOKUP(A1950,Sheet2!$A$1:G5674,4,0)</f>
        <v>Action</v>
      </c>
      <c r="P1950" t="str">
        <f>VLOOKUP(A1950,Sheet2!$A$1:G5674,5,0)</f>
        <v>English</v>
      </c>
      <c r="Q1950" t="str">
        <f>VLOOKUP(A1950,Sheet2!$A$1:G5674,6,0)</f>
        <v>UK</v>
      </c>
      <c r="R1950" t="str">
        <f>VLOOKUP(A1950,Sheet2!$A$1:G5674,7,0)</f>
        <v>PG</v>
      </c>
      <c r="S1950" t="str">
        <f>IF(Table19[[#This Row],[Language]]="English","English","Other language")</f>
        <v>English</v>
      </c>
      <c r="T1950">
        <f>Table19[[#This Row],[Gross Revenue]]-Table19[[#This Row],[Budget]]</f>
        <v>40400000</v>
      </c>
      <c r="U1950" s="1">
        <f>(Table19[[#This Row],[Gross Revenue]]/Table19[[#This Row],[Budget]])-1</f>
        <v>1.4690909090909092</v>
      </c>
      <c r="V1950" t="str">
        <f t="shared" si="69"/>
        <v>131-150 minutes</v>
      </c>
      <c r="W1950">
        <f>Table19[[#This Row],[Profit]]/Table19[[#This Row],[Budget]]*100</f>
        <v>146.90909090909091</v>
      </c>
      <c r="X1950">
        <v>-1289919.5</v>
      </c>
      <c r="Y1950">
        <v>-4.8151417500000002E-2</v>
      </c>
      <c r="Z1950" t="str">
        <f t="shared" si="71"/>
        <v>Medium</v>
      </c>
    </row>
    <row r="1951" spans="1:26" x14ac:dyDescent="0.2">
      <c r="A1951" t="s">
        <v>5122</v>
      </c>
      <c r="B1951" t="s">
        <v>2084</v>
      </c>
      <c r="C1951" t="s">
        <v>2085</v>
      </c>
      <c r="D1951">
        <v>972</v>
      </c>
      <c r="E1951">
        <v>2071</v>
      </c>
      <c r="F1951">
        <v>59</v>
      </c>
      <c r="G1951">
        <v>23000</v>
      </c>
      <c r="H1951">
        <v>6.5</v>
      </c>
      <c r="I1951">
        <v>336</v>
      </c>
      <c r="J1951">
        <v>104</v>
      </c>
      <c r="K1951">
        <v>27689474</v>
      </c>
      <c r="L1951">
        <v>5000000</v>
      </c>
      <c r="M1951" s="2">
        <f>VLOOKUP(A1951,Sheet2!$A$1:G5675,2,0)</f>
        <v>41565</v>
      </c>
      <c r="N1951" t="str">
        <f>VLOOKUP(A1951,Sheet2!$A$1:G5675,3,0)</f>
        <v>Color</v>
      </c>
      <c r="O1951" t="str">
        <f>VLOOKUP(A1951,Sheet2!$A$1:G5675,4,0)</f>
        <v>Horror</v>
      </c>
      <c r="P1951" t="str">
        <f>VLOOKUP(A1951,Sheet2!$A$1:G5675,5,0)</f>
        <v>English</v>
      </c>
      <c r="Q1951" t="str">
        <f>VLOOKUP(A1951,Sheet2!$A$1:G5675,6,0)</f>
        <v>USA</v>
      </c>
      <c r="R1951" t="str">
        <f>VLOOKUP(A1951,Sheet2!$A$1:G5675,7,0)</f>
        <v>R</v>
      </c>
      <c r="S1951" t="str">
        <f>IF(Table19[[#This Row],[Language]]="English","English","Other language")</f>
        <v>English</v>
      </c>
      <c r="T1951">
        <f>Table19[[#This Row],[Gross Revenue]]-Table19[[#This Row],[Budget]]</f>
        <v>22689474</v>
      </c>
      <c r="U1951" s="1">
        <f>(Table19[[#This Row],[Gross Revenue]]/Table19[[#This Row],[Budget]])-1</f>
        <v>4.5378948000000001</v>
      </c>
      <c r="V1951" t="str">
        <f t="shared" si="69"/>
        <v>90-110 minutes</v>
      </c>
      <c r="W1951">
        <f>Table19[[#This Row],[Profit]]/Table19[[#This Row],[Budget]]*100</f>
        <v>453.78948000000003</v>
      </c>
      <c r="X1951">
        <v>16235088</v>
      </c>
      <c r="Y1951">
        <v>1.1909079499999999</v>
      </c>
      <c r="Z1951" t="str">
        <f t="shared" si="71"/>
        <v>Low</v>
      </c>
    </row>
    <row r="1952" spans="1:26" x14ac:dyDescent="0.2">
      <c r="A1952" t="s">
        <v>6077</v>
      </c>
      <c r="B1952" t="s">
        <v>2724</v>
      </c>
      <c r="C1952" t="s">
        <v>2725</v>
      </c>
      <c r="D1952">
        <v>186</v>
      </c>
      <c r="E1952">
        <v>416</v>
      </c>
      <c r="F1952">
        <v>22</v>
      </c>
      <c r="G1952">
        <v>0</v>
      </c>
      <c r="H1952">
        <v>7.2</v>
      </c>
      <c r="I1952">
        <v>195</v>
      </c>
      <c r="J1952">
        <v>122</v>
      </c>
      <c r="K1952">
        <v>3950029</v>
      </c>
      <c r="L1952">
        <v>4000000</v>
      </c>
      <c r="M1952" s="2">
        <f>VLOOKUP(A1952,Sheet2!$A$1:G5676,2,0)</f>
        <v>40180</v>
      </c>
      <c r="N1952" t="str">
        <f>VLOOKUP(A1952,Sheet2!$A$1:G5676,3,0)</f>
        <v>Color</v>
      </c>
      <c r="O1952" t="str">
        <f>VLOOKUP(A1952,Sheet2!$A$1:G5676,4,0)</f>
        <v>Drama</v>
      </c>
      <c r="P1952" t="str">
        <f>VLOOKUP(A1952,Sheet2!$A$1:G5676,5,0)</f>
        <v>French</v>
      </c>
      <c r="Q1952" t="str">
        <f>VLOOKUP(A1952,Sheet2!$A$1:G5676,6,0)</f>
        <v>France</v>
      </c>
      <c r="R1952" t="str">
        <f>VLOOKUP(A1952,Sheet2!$A$1:G5676,7,0)</f>
        <v>PG-13</v>
      </c>
      <c r="S1952" t="str">
        <f>IF(Table19[[#This Row],[Language]]="English","English","Other language")</f>
        <v>Other language</v>
      </c>
      <c r="T1952">
        <f>Table19[[#This Row],[Gross Revenue]]-Table19[[#This Row],[Budget]]</f>
        <v>-49971</v>
      </c>
      <c r="U1952" s="1">
        <f>(Table19[[#This Row],[Gross Revenue]]/Table19[[#This Row],[Budget]])-1</f>
        <v>-1.2492750000000052E-2</v>
      </c>
      <c r="V1952" t="str">
        <f t="shared" si="69"/>
        <v>111-130 minutes</v>
      </c>
      <c r="W1952">
        <f>Table19[[#This Row],[Profit]]/Table19[[#This Row],[Budget]]*100</f>
        <v>-1.2492750000000001</v>
      </c>
      <c r="X1952">
        <v>-434215.5</v>
      </c>
      <c r="Y1952">
        <v>-0.10115100772200772</v>
      </c>
      <c r="Z1952" t="str">
        <f t="shared" si="71"/>
        <v>Low</v>
      </c>
    </row>
    <row r="1953" spans="1:26" x14ac:dyDescent="0.2">
      <c r="A1953" t="s">
        <v>5604</v>
      </c>
      <c r="B1953" t="s">
        <v>2410</v>
      </c>
      <c r="C1953" t="s">
        <v>2411</v>
      </c>
      <c r="D1953">
        <v>63</v>
      </c>
      <c r="E1953">
        <v>81</v>
      </c>
      <c r="F1953">
        <v>4</v>
      </c>
      <c r="G1953">
        <v>1000</v>
      </c>
      <c r="H1953">
        <v>6.9</v>
      </c>
      <c r="I1953">
        <v>66</v>
      </c>
      <c r="J1953">
        <v>81</v>
      </c>
      <c r="K1953">
        <v>11835</v>
      </c>
      <c r="L1953">
        <v>10000000</v>
      </c>
      <c r="M1953" s="2">
        <f>VLOOKUP(A1953,Sheet2!$A$1:G5677,2,0)</f>
        <v>41437</v>
      </c>
      <c r="N1953" t="str">
        <f>VLOOKUP(A1953,Sheet2!$A$1:G5677,3,0)</f>
        <v>Color</v>
      </c>
      <c r="O1953" t="str">
        <f>VLOOKUP(A1953,Sheet2!$A$1:G5677,4,0)</f>
        <v>Comedy</v>
      </c>
      <c r="P1953" t="str">
        <f>VLOOKUP(A1953,Sheet2!$A$1:G5677,5,0)</f>
        <v>Icelandic</v>
      </c>
      <c r="Q1953" t="str">
        <f>VLOOKUP(A1953,Sheet2!$A$1:G5677,6,0)</f>
        <v>Iceland</v>
      </c>
      <c r="R1953">
        <f>VLOOKUP(A1953,Sheet2!$A$1:G5677,7,0)</f>
        <v>0</v>
      </c>
      <c r="S1953" t="str">
        <f>IF(Table19[[#This Row],[Language]]="English","English","Other language")</f>
        <v>Other language</v>
      </c>
      <c r="T1953">
        <f>Table19[[#This Row],[Gross Revenue]]-Table19[[#This Row],[Budget]]</f>
        <v>-9988165</v>
      </c>
      <c r="U1953" s="1">
        <f>(Table19[[#This Row],[Gross Revenue]]/Table19[[#This Row],[Budget]])-1</f>
        <v>-0.9988165</v>
      </c>
      <c r="V1953" t="str">
        <f t="shared" si="69"/>
        <v>&lt;90 minutes</v>
      </c>
      <c r="W1953">
        <f>Table19[[#This Row],[Profit]]/Table19[[#This Row],[Budget]]*100</f>
        <v>-99.881649999999993</v>
      </c>
      <c r="X1953">
        <v>1637763</v>
      </c>
      <c r="Y1953">
        <v>0.19178668286445014</v>
      </c>
      <c r="Z1953" t="str">
        <f t="shared" si="71"/>
        <v>Low</v>
      </c>
    </row>
    <row r="1954" spans="1:26" x14ac:dyDescent="0.2">
      <c r="A1954" t="s">
        <v>6715</v>
      </c>
      <c r="B1954" t="s">
        <v>548</v>
      </c>
      <c r="C1954" t="s">
        <v>1725</v>
      </c>
      <c r="D1954">
        <v>989</v>
      </c>
      <c r="E1954">
        <v>3462</v>
      </c>
      <c r="F1954">
        <v>406</v>
      </c>
      <c r="G1954">
        <v>16000</v>
      </c>
      <c r="H1954">
        <v>7.8</v>
      </c>
      <c r="I1954">
        <v>144</v>
      </c>
      <c r="J1954">
        <v>89</v>
      </c>
      <c r="K1954">
        <v>10824921</v>
      </c>
      <c r="L1954">
        <v>10000000</v>
      </c>
      <c r="M1954" s="2">
        <f>VLOOKUP(A1954,Sheet2!$A$1:G5678,2,0)</f>
        <v>36359</v>
      </c>
      <c r="N1954" t="str">
        <f>VLOOKUP(A1954,Sheet2!$A$1:G5678,3,0)</f>
        <v>Color</v>
      </c>
      <c r="O1954" t="str">
        <f>VLOOKUP(A1954,Sheet2!$A$1:G5678,4,0)</f>
        <v>Comedy</v>
      </c>
      <c r="P1954" t="str">
        <f>VLOOKUP(A1954,Sheet2!$A$1:G5678,5,0)</f>
        <v>English</v>
      </c>
      <c r="Q1954" t="str">
        <f>VLOOKUP(A1954,Sheet2!$A$1:G5678,6,0)</f>
        <v>USA</v>
      </c>
      <c r="R1954" t="str">
        <f>VLOOKUP(A1954,Sheet2!$A$1:G5678,7,0)</f>
        <v>R</v>
      </c>
      <c r="S1954" t="str">
        <f>IF(Table19[[#This Row],[Language]]="English","English","Other language")</f>
        <v>English</v>
      </c>
      <c r="T1954">
        <f>Table19[[#This Row],[Gross Revenue]]-Table19[[#This Row],[Budget]]</f>
        <v>824921</v>
      </c>
      <c r="U1954" s="1">
        <f>(Table19[[#This Row],[Gross Revenue]]/Table19[[#This Row],[Budget]])-1</f>
        <v>8.2492100000000068E-2</v>
      </c>
      <c r="V1954" t="str">
        <f t="shared" si="69"/>
        <v>&lt;90 minutes</v>
      </c>
      <c r="W1954">
        <f>Table19[[#This Row],[Profit]]/Table19[[#This Row],[Budget]]*100</f>
        <v>8.2492099999999997</v>
      </c>
      <c r="X1954">
        <v>1637763</v>
      </c>
      <c r="Y1954">
        <v>0.19178668286445014</v>
      </c>
      <c r="Z1954" t="str">
        <f t="shared" si="71"/>
        <v>Low</v>
      </c>
    </row>
    <row r="1955" spans="1:26" x14ac:dyDescent="0.2">
      <c r="A1955" t="s">
        <v>3822</v>
      </c>
      <c r="B1955" t="s">
        <v>725</v>
      </c>
      <c r="C1955" t="s">
        <v>577</v>
      </c>
      <c r="D1955">
        <v>49000</v>
      </c>
      <c r="E1955">
        <v>53370</v>
      </c>
      <c r="F1955">
        <v>12</v>
      </c>
      <c r="G1955">
        <v>0</v>
      </c>
      <c r="H1955">
        <v>5.4</v>
      </c>
      <c r="I1955">
        <v>124</v>
      </c>
      <c r="J1955">
        <v>88</v>
      </c>
      <c r="K1955">
        <v>49474048</v>
      </c>
      <c r="L1955">
        <v>35000000</v>
      </c>
      <c r="M1955" s="2">
        <f>VLOOKUP(A1955,Sheet2!$A$1:G5679,2,0)</f>
        <v>39941</v>
      </c>
      <c r="N1955" t="str">
        <f>VLOOKUP(A1955,Sheet2!$A$1:G5679,3,0)</f>
        <v>Color</v>
      </c>
      <c r="O1955" t="str">
        <f>VLOOKUP(A1955,Sheet2!$A$1:G5679,4,0)</f>
        <v>Comedy</v>
      </c>
      <c r="P1955" t="str">
        <f>VLOOKUP(A1955,Sheet2!$A$1:G5679,5,0)</f>
        <v>English</v>
      </c>
      <c r="Q1955" t="str">
        <f>VLOOKUP(A1955,Sheet2!$A$1:G5679,6,0)</f>
        <v>USA</v>
      </c>
      <c r="R1955" t="str">
        <f>VLOOKUP(A1955,Sheet2!$A$1:G5679,7,0)</f>
        <v>PG</v>
      </c>
      <c r="S1955" t="str">
        <f>IF(Table19[[#This Row],[Language]]="English","English","Other language")</f>
        <v>English</v>
      </c>
      <c r="T1955">
        <f>Table19[[#This Row],[Gross Revenue]]-Table19[[#This Row],[Budget]]</f>
        <v>14474048</v>
      </c>
      <c r="U1955" s="1">
        <f>(Table19[[#This Row],[Gross Revenue]]/Table19[[#This Row],[Budget]])-1</f>
        <v>0.41354422857142858</v>
      </c>
      <c r="V1955" t="str">
        <f t="shared" si="69"/>
        <v>&lt;90 minutes</v>
      </c>
      <c r="W1955">
        <f>Table19[[#This Row],[Profit]]/Table19[[#This Row],[Budget]]*100</f>
        <v>41.354422857142858</v>
      </c>
      <c r="X1955">
        <v>1637763</v>
      </c>
      <c r="Y1955">
        <v>0.19178668286445014</v>
      </c>
      <c r="Z1955" t="str">
        <f t="shared" si="71"/>
        <v>Medium</v>
      </c>
    </row>
    <row r="1956" spans="1:26" x14ac:dyDescent="0.2">
      <c r="A1956" t="s">
        <v>5370</v>
      </c>
      <c r="B1956" t="s">
        <v>2263</v>
      </c>
      <c r="C1956" t="s">
        <v>2264</v>
      </c>
      <c r="D1956">
        <v>52</v>
      </c>
      <c r="E1956">
        <v>132</v>
      </c>
      <c r="F1956">
        <v>129</v>
      </c>
      <c r="G1956">
        <v>594</v>
      </c>
      <c r="H1956">
        <v>6.7</v>
      </c>
      <c r="I1956">
        <v>88</v>
      </c>
      <c r="J1956">
        <v>76</v>
      </c>
      <c r="K1956">
        <v>255352</v>
      </c>
      <c r="L1956">
        <v>300000</v>
      </c>
      <c r="M1956" s="2">
        <f>VLOOKUP(A1956,Sheet2!$A$1:G5680,2,0)</f>
        <v>38955</v>
      </c>
      <c r="N1956" t="str">
        <f>VLOOKUP(A1956,Sheet2!$A$1:G5680,3,0)</f>
        <v>Color</v>
      </c>
      <c r="O1956" t="str">
        <f>VLOOKUP(A1956,Sheet2!$A$1:G5680,4,0)</f>
        <v>Drama</v>
      </c>
      <c r="P1956" t="str">
        <f>VLOOKUP(A1956,Sheet2!$A$1:G5680,5,0)</f>
        <v>English</v>
      </c>
      <c r="Q1956" t="str">
        <f>VLOOKUP(A1956,Sheet2!$A$1:G5680,6,0)</f>
        <v>USA</v>
      </c>
      <c r="R1956" t="str">
        <f>VLOOKUP(A1956,Sheet2!$A$1:G5680,7,0)</f>
        <v>Unrated</v>
      </c>
      <c r="S1956" t="str">
        <f>IF(Table19[[#This Row],[Language]]="English","English","Other language")</f>
        <v>English</v>
      </c>
      <c r="T1956">
        <f>Table19[[#This Row],[Gross Revenue]]-Table19[[#This Row],[Budget]]</f>
        <v>-44648</v>
      </c>
      <c r="U1956" s="1">
        <f>(Table19[[#This Row],[Gross Revenue]]/Table19[[#This Row],[Budget]])-1</f>
        <v>-0.14882666666666666</v>
      </c>
      <c r="V1956" t="str">
        <f t="shared" si="69"/>
        <v>&lt;90 minutes</v>
      </c>
      <c r="W1956">
        <f>Table19[[#This Row],[Profit]]/Table19[[#This Row],[Budget]]*100</f>
        <v>-14.882666666666665</v>
      </c>
      <c r="X1956">
        <v>-434215.5</v>
      </c>
      <c r="Y1956">
        <v>-0.10115100772200772</v>
      </c>
      <c r="Z1956" t="str">
        <f t="shared" si="71"/>
        <v>Low</v>
      </c>
    </row>
    <row r="1957" spans="1:26" x14ac:dyDescent="0.2">
      <c r="A1957" t="s">
        <v>6134</v>
      </c>
      <c r="B1957" t="s">
        <v>589</v>
      </c>
      <c r="C1957" t="s">
        <v>1376</v>
      </c>
      <c r="D1957">
        <v>8000</v>
      </c>
      <c r="E1957">
        <v>10325</v>
      </c>
      <c r="F1957">
        <v>480</v>
      </c>
      <c r="G1957">
        <v>0</v>
      </c>
      <c r="H1957">
        <v>7.2</v>
      </c>
      <c r="I1957">
        <v>123</v>
      </c>
      <c r="J1957">
        <v>88</v>
      </c>
      <c r="K1957">
        <v>74608545</v>
      </c>
      <c r="L1957">
        <v>24000000</v>
      </c>
      <c r="M1957" s="2">
        <f>VLOOKUP(A1957,Sheet2!$A$1:G5681,2,0)</f>
        <v>37850</v>
      </c>
      <c r="N1957" t="str">
        <f>VLOOKUP(A1957,Sheet2!$A$1:G5681,3,0)</f>
        <v>Color</v>
      </c>
      <c r="O1957" t="str">
        <f>VLOOKUP(A1957,Sheet2!$A$1:G5681,4,0)</f>
        <v>Comedy</v>
      </c>
      <c r="P1957" t="str">
        <f>VLOOKUP(A1957,Sheet2!$A$1:G5681,5,0)</f>
        <v>English</v>
      </c>
      <c r="Q1957" t="str">
        <f>VLOOKUP(A1957,Sheet2!$A$1:G5681,6,0)</f>
        <v>USA</v>
      </c>
      <c r="R1957" t="str">
        <f>VLOOKUP(A1957,Sheet2!$A$1:G5681,7,0)</f>
        <v>R</v>
      </c>
      <c r="S1957" t="str">
        <f>IF(Table19[[#This Row],[Language]]="English","English","Other language")</f>
        <v>English</v>
      </c>
      <c r="T1957">
        <f>Table19[[#This Row],[Gross Revenue]]-Table19[[#This Row],[Budget]]</f>
        <v>50608545</v>
      </c>
      <c r="U1957" s="1">
        <f>(Table19[[#This Row],[Gross Revenue]]/Table19[[#This Row],[Budget]])-1</f>
        <v>2.108689375</v>
      </c>
      <c r="V1957" t="str">
        <f t="shared" si="69"/>
        <v>&lt;90 minutes</v>
      </c>
      <c r="W1957">
        <f>Table19[[#This Row],[Profit]]/Table19[[#This Row],[Budget]]*100</f>
        <v>210.86893749999999</v>
      </c>
      <c r="X1957">
        <v>1637763</v>
      </c>
      <c r="Y1957">
        <v>0.19178668286445014</v>
      </c>
      <c r="Z1957" t="str">
        <f t="shared" si="71"/>
        <v>Medium</v>
      </c>
    </row>
    <row r="1958" spans="1:26" x14ac:dyDescent="0.2">
      <c r="A1958" t="s">
        <v>6976</v>
      </c>
      <c r="B1958" t="s">
        <v>3144</v>
      </c>
      <c r="C1958" t="s">
        <v>2338</v>
      </c>
      <c r="D1958">
        <v>717</v>
      </c>
      <c r="E1958">
        <v>852</v>
      </c>
      <c r="F1958">
        <v>0</v>
      </c>
      <c r="G1958">
        <v>43000</v>
      </c>
      <c r="H1958">
        <v>8.4</v>
      </c>
      <c r="I1958">
        <v>305</v>
      </c>
      <c r="J1958">
        <v>120</v>
      </c>
      <c r="K1958">
        <v>2181290</v>
      </c>
      <c r="L1958">
        <v>3000000</v>
      </c>
      <c r="M1958" s="2">
        <f>VLOOKUP(A1958,Sheet2!$A$1:G5682,2,0)</f>
        <v>37628</v>
      </c>
      <c r="N1958" t="str">
        <f>VLOOKUP(A1958,Sheet2!$A$1:G5682,3,0)</f>
        <v>Color</v>
      </c>
      <c r="O1958" t="str">
        <f>VLOOKUP(A1958,Sheet2!$A$1:G5682,4,0)</f>
        <v>Drama</v>
      </c>
      <c r="P1958" t="str">
        <f>VLOOKUP(A1958,Sheet2!$A$1:G5682,5,0)</f>
        <v>Korean</v>
      </c>
      <c r="Q1958" t="str">
        <f>VLOOKUP(A1958,Sheet2!$A$1:G5682,6,0)</f>
        <v>South Korea</v>
      </c>
      <c r="R1958" t="str">
        <f>VLOOKUP(A1958,Sheet2!$A$1:G5682,7,0)</f>
        <v>R</v>
      </c>
      <c r="S1958" t="str">
        <f>IF(Table19[[#This Row],[Language]]="English","English","Other language")</f>
        <v>Other language</v>
      </c>
      <c r="T1958">
        <f>Table19[[#This Row],[Gross Revenue]]-Table19[[#This Row],[Budget]]</f>
        <v>-818710</v>
      </c>
      <c r="U1958" s="1">
        <f>(Table19[[#This Row],[Gross Revenue]]/Table19[[#This Row],[Budget]])-1</f>
        <v>-0.27290333333333339</v>
      </c>
      <c r="V1958" t="str">
        <f t="shared" si="69"/>
        <v>111-130 minutes</v>
      </c>
      <c r="W1958">
        <f>Table19[[#This Row],[Profit]]/Table19[[#This Row],[Budget]]*100</f>
        <v>-27.290333333333333</v>
      </c>
      <c r="X1958">
        <v>-434215.5</v>
      </c>
      <c r="Y1958">
        <v>-0.10115100772200772</v>
      </c>
      <c r="Z1958" t="str">
        <f t="shared" si="71"/>
        <v>Low</v>
      </c>
    </row>
    <row r="1959" spans="1:26" x14ac:dyDescent="0.2">
      <c r="A1959" t="s">
        <v>6500</v>
      </c>
      <c r="B1959" t="s">
        <v>2965</v>
      </c>
      <c r="C1959" t="s">
        <v>2242</v>
      </c>
      <c r="D1959">
        <v>268</v>
      </c>
      <c r="E1959">
        <v>450</v>
      </c>
      <c r="F1959">
        <v>2000</v>
      </c>
      <c r="G1959">
        <v>0</v>
      </c>
      <c r="H1959">
        <v>6.9</v>
      </c>
      <c r="I1959">
        <v>127</v>
      </c>
      <c r="J1959">
        <v>130</v>
      </c>
      <c r="K1959">
        <v>1987287</v>
      </c>
      <c r="L1959">
        <v>50000000</v>
      </c>
      <c r="M1959" s="2">
        <f>VLOOKUP(A1959,Sheet2!$A$1:G5683,2,0)</f>
        <v>38685</v>
      </c>
      <c r="N1959" t="str">
        <f>VLOOKUP(A1959,Sheet2!$A$1:G5683,3,0)</f>
        <v>Color</v>
      </c>
      <c r="O1959" t="str">
        <f>VLOOKUP(A1959,Sheet2!$A$1:G5683,4,0)</f>
        <v>Crime</v>
      </c>
      <c r="P1959" t="str">
        <f>VLOOKUP(A1959,Sheet2!$A$1:G5683,5,0)</f>
        <v>English</v>
      </c>
      <c r="Q1959" t="str">
        <f>VLOOKUP(A1959,Sheet2!$A$1:G5683,6,0)</f>
        <v>UK</v>
      </c>
      <c r="R1959" t="str">
        <f>VLOOKUP(A1959,Sheet2!$A$1:G5683,7,0)</f>
        <v>PG-13</v>
      </c>
      <c r="S1959" t="str">
        <f>IF(Table19[[#This Row],[Language]]="English","English","Other language")</f>
        <v>English</v>
      </c>
      <c r="T1959">
        <f>Table19[[#This Row],[Gross Revenue]]-Table19[[#This Row],[Budget]]</f>
        <v>-48012713</v>
      </c>
      <c r="U1959" s="1">
        <f>(Table19[[#This Row],[Gross Revenue]]/Table19[[#This Row],[Budget]])-1</f>
        <v>-0.96025426000000003</v>
      </c>
      <c r="V1959" t="str">
        <f t="shared" si="69"/>
        <v>111-130 minutes</v>
      </c>
      <c r="W1959">
        <f>Table19[[#This Row],[Profit]]/Table19[[#This Row],[Budget]]*100</f>
        <v>-96.025425999999996</v>
      </c>
      <c r="X1959">
        <v>-74533.5</v>
      </c>
      <c r="Y1959">
        <v>-7.4856785714285719E-3</v>
      </c>
      <c r="Z1959" t="str">
        <f t="shared" si="71"/>
        <v>High</v>
      </c>
    </row>
    <row r="1960" spans="1:26" x14ac:dyDescent="0.2">
      <c r="A1960" t="s">
        <v>6445</v>
      </c>
      <c r="B1960" t="s">
        <v>2935</v>
      </c>
      <c r="C1960" t="s">
        <v>2936</v>
      </c>
      <c r="D1960">
        <v>695</v>
      </c>
      <c r="E1960">
        <v>1593</v>
      </c>
      <c r="F1960">
        <v>82</v>
      </c>
      <c r="G1960">
        <v>0</v>
      </c>
      <c r="H1960">
        <v>7.5</v>
      </c>
      <c r="I1960">
        <v>56</v>
      </c>
      <c r="J1960">
        <v>153</v>
      </c>
      <c r="K1960">
        <v>16800000</v>
      </c>
      <c r="L1960">
        <v>10000000</v>
      </c>
      <c r="M1960" s="2">
        <f>VLOOKUP(A1960,Sheet2!$A$1:G5684,2,0)</f>
        <v>25069</v>
      </c>
      <c r="N1960" t="str">
        <f>VLOOKUP(A1960,Sheet2!$A$1:G5684,3,0)</f>
        <v>Color</v>
      </c>
      <c r="O1960" t="str">
        <f>VLOOKUP(A1960,Sheet2!$A$1:G5684,4,0)</f>
        <v>Drama</v>
      </c>
      <c r="P1960" t="str">
        <f>VLOOKUP(A1960,Sheet2!$A$1:G5684,5,0)</f>
        <v>English</v>
      </c>
      <c r="Q1960" t="str">
        <f>VLOOKUP(A1960,Sheet2!$A$1:G5684,6,0)</f>
        <v>UK</v>
      </c>
      <c r="R1960" t="str">
        <f>VLOOKUP(A1960,Sheet2!$A$1:G5684,7,0)</f>
        <v>G</v>
      </c>
      <c r="S1960" t="str">
        <f>IF(Table19[[#This Row],[Language]]="English","English","Other language")</f>
        <v>English</v>
      </c>
      <c r="T1960">
        <f>Table19[[#This Row],[Gross Revenue]]-Table19[[#This Row],[Budget]]</f>
        <v>6800000</v>
      </c>
      <c r="U1960" s="1">
        <f>(Table19[[#This Row],[Gross Revenue]]/Table19[[#This Row],[Budget]])-1</f>
        <v>0.67999999999999994</v>
      </c>
      <c r="V1960" t="str">
        <f t="shared" si="69"/>
        <v>&gt;150 minutes</v>
      </c>
      <c r="W1960">
        <f>Table19[[#This Row],[Profit]]/Table19[[#This Row],[Budget]]*100</f>
        <v>68</v>
      </c>
      <c r="X1960">
        <v>-434215.5</v>
      </c>
      <c r="Y1960">
        <v>-0.10115100772200772</v>
      </c>
      <c r="Z1960" t="str">
        <f t="shared" si="71"/>
        <v>Low</v>
      </c>
    </row>
    <row r="1961" spans="1:26" x14ac:dyDescent="0.2">
      <c r="A1961" t="s">
        <v>5073</v>
      </c>
      <c r="B1961" t="s">
        <v>529</v>
      </c>
      <c r="C1961" t="s">
        <v>1492</v>
      </c>
      <c r="D1961">
        <v>18000</v>
      </c>
      <c r="E1961">
        <v>31782</v>
      </c>
      <c r="F1961">
        <v>845</v>
      </c>
      <c r="G1961">
        <v>45000</v>
      </c>
      <c r="H1961">
        <v>6.5</v>
      </c>
      <c r="I1961">
        <v>358</v>
      </c>
      <c r="J1961">
        <v>119</v>
      </c>
      <c r="K1961">
        <v>98895417</v>
      </c>
      <c r="L1961">
        <v>70000000</v>
      </c>
      <c r="M1961" s="2">
        <f>VLOOKUP(A1961,Sheet2!$A$1:G5685,2,0)</f>
        <v>41445</v>
      </c>
      <c r="N1961" t="str">
        <f>VLOOKUP(A1961,Sheet2!$A$1:G5685,3,0)</f>
        <v>Color</v>
      </c>
      <c r="O1961" t="str">
        <f>VLOOKUP(A1961,Sheet2!$A$1:G5685,4,0)</f>
        <v>Action</v>
      </c>
      <c r="P1961" t="str">
        <f>VLOOKUP(A1961,Sheet2!$A$1:G5685,5,0)</f>
        <v>English</v>
      </c>
      <c r="Q1961" t="str">
        <f>VLOOKUP(A1961,Sheet2!$A$1:G5685,6,0)</f>
        <v>USA</v>
      </c>
      <c r="R1961" t="str">
        <f>VLOOKUP(A1961,Sheet2!$A$1:G5685,7,0)</f>
        <v>R</v>
      </c>
      <c r="S1961" t="str">
        <f>IF(Table19[[#This Row],[Language]]="English","English","Other language")</f>
        <v>English</v>
      </c>
      <c r="T1961">
        <f>Table19[[#This Row],[Gross Revenue]]-Table19[[#This Row],[Budget]]</f>
        <v>28895417</v>
      </c>
      <c r="U1961" s="1">
        <f>(Table19[[#This Row],[Gross Revenue]]/Table19[[#This Row],[Budget]])-1</f>
        <v>0.41279167142857154</v>
      </c>
      <c r="V1961" t="str">
        <f t="shared" si="69"/>
        <v>111-130 minutes</v>
      </c>
      <c r="W1961">
        <f>Table19[[#This Row],[Profit]]/Table19[[#This Row],[Budget]]*100</f>
        <v>41.279167142857141</v>
      </c>
      <c r="X1961">
        <v>-1289919.5</v>
      </c>
      <c r="Y1961">
        <v>-4.8151417500000002E-2</v>
      </c>
      <c r="Z1961" t="str">
        <f t="shared" si="71"/>
        <v>High</v>
      </c>
    </row>
    <row r="1962" spans="1:26" x14ac:dyDescent="0.2">
      <c r="A1962" t="s">
        <v>3418</v>
      </c>
      <c r="B1962" t="s">
        <v>306</v>
      </c>
      <c r="C1962" t="s">
        <v>307</v>
      </c>
      <c r="D1962">
        <v>854</v>
      </c>
      <c r="E1962">
        <v>1860</v>
      </c>
      <c r="F1962">
        <v>0</v>
      </c>
      <c r="G1962">
        <v>812</v>
      </c>
      <c r="H1962">
        <v>4.4000000000000004</v>
      </c>
      <c r="I1962">
        <v>47</v>
      </c>
      <c r="J1962">
        <v>101</v>
      </c>
      <c r="K1962">
        <v>38590500</v>
      </c>
      <c r="L1962">
        <v>50000000</v>
      </c>
      <c r="M1962" s="2">
        <f>VLOOKUP(A1962,Sheet2!$A$1:G5686,2,0)</f>
        <v>34610</v>
      </c>
      <c r="N1962" t="str">
        <f>VLOOKUP(A1962,Sheet2!$A$1:G5686,3,0)</f>
        <v>Color</v>
      </c>
      <c r="O1962" t="str">
        <f>VLOOKUP(A1962,Sheet2!$A$1:G5686,4,0)</f>
        <v>Action</v>
      </c>
      <c r="P1962" t="str">
        <f>VLOOKUP(A1962,Sheet2!$A$1:G5686,5,0)</f>
        <v>English</v>
      </c>
      <c r="Q1962" t="str">
        <f>VLOOKUP(A1962,Sheet2!$A$1:G5686,6,0)</f>
        <v>USA</v>
      </c>
      <c r="R1962" t="str">
        <f>VLOOKUP(A1962,Sheet2!$A$1:G5686,7,0)</f>
        <v>R</v>
      </c>
      <c r="S1962" t="str">
        <f>IF(Table19[[#This Row],[Language]]="English","English","Other language")</f>
        <v>English</v>
      </c>
      <c r="T1962">
        <f>Table19[[#This Row],[Gross Revenue]]-Table19[[#This Row],[Budget]]</f>
        <v>-11409500</v>
      </c>
      <c r="U1962" s="1">
        <f>(Table19[[#This Row],[Gross Revenue]]/Table19[[#This Row],[Budget]])-1</f>
        <v>-0.22819</v>
      </c>
      <c r="V1962" t="str">
        <f t="shared" si="69"/>
        <v>90-110 minutes</v>
      </c>
      <c r="W1962">
        <f>Table19[[#This Row],[Profit]]/Table19[[#This Row],[Budget]]*100</f>
        <v>-22.818999999999999</v>
      </c>
      <c r="X1962">
        <v>-1289919.5</v>
      </c>
      <c r="Y1962">
        <v>-4.8151417500000002E-2</v>
      </c>
      <c r="Z1962" t="str">
        <f t="shared" si="71"/>
        <v>High</v>
      </c>
    </row>
    <row r="1963" spans="1:26" x14ac:dyDescent="0.2">
      <c r="A1963" t="s">
        <v>5579</v>
      </c>
      <c r="B1963" t="s">
        <v>2393</v>
      </c>
      <c r="C1963" t="s">
        <v>2394</v>
      </c>
      <c r="D1963">
        <v>803</v>
      </c>
      <c r="E1963">
        <v>1769</v>
      </c>
      <c r="F1963">
        <v>13</v>
      </c>
      <c r="G1963">
        <v>0</v>
      </c>
      <c r="H1963">
        <v>6.8</v>
      </c>
      <c r="I1963">
        <v>143</v>
      </c>
      <c r="J1963">
        <v>142</v>
      </c>
      <c r="K1963">
        <v>22800000</v>
      </c>
      <c r="L1963">
        <v>7000000</v>
      </c>
      <c r="M1963" s="2">
        <f>VLOOKUP(A1963,Sheet2!$A$1:G5687,2,0)</f>
        <v>25233</v>
      </c>
      <c r="N1963" t="str">
        <f>VLOOKUP(A1963,Sheet2!$A$1:G5687,3,0)</f>
        <v>Color</v>
      </c>
      <c r="O1963" t="str">
        <f>VLOOKUP(A1963,Sheet2!$A$1:G5687,4,0)</f>
        <v>Action</v>
      </c>
      <c r="P1963" t="str">
        <f>VLOOKUP(A1963,Sheet2!$A$1:G5687,5,0)</f>
        <v>English</v>
      </c>
      <c r="Q1963" t="str">
        <f>VLOOKUP(A1963,Sheet2!$A$1:G5687,6,0)</f>
        <v>UK</v>
      </c>
      <c r="R1963" t="str">
        <f>VLOOKUP(A1963,Sheet2!$A$1:G5687,7,0)</f>
        <v>M</v>
      </c>
      <c r="S1963" t="str">
        <f>IF(Table19[[#This Row],[Language]]="English","English","Other language")</f>
        <v>English</v>
      </c>
      <c r="T1963">
        <f>Table19[[#This Row],[Gross Revenue]]-Table19[[#This Row],[Budget]]</f>
        <v>15800000</v>
      </c>
      <c r="U1963" s="1">
        <f>(Table19[[#This Row],[Gross Revenue]]/Table19[[#This Row],[Budget]])-1</f>
        <v>2.2571428571428571</v>
      </c>
      <c r="V1963" t="str">
        <f t="shared" si="69"/>
        <v>131-150 minutes</v>
      </c>
      <c r="W1963">
        <f>Table19[[#This Row],[Profit]]/Table19[[#This Row],[Budget]]*100</f>
        <v>225.71428571428572</v>
      </c>
      <c r="X1963">
        <v>-1289919.5</v>
      </c>
      <c r="Y1963">
        <v>-4.8151417500000002E-2</v>
      </c>
      <c r="Z1963" t="str">
        <f t="shared" si="71"/>
        <v>Low</v>
      </c>
    </row>
    <row r="1964" spans="1:26" x14ac:dyDescent="0.2">
      <c r="A1964" t="s">
        <v>3363</v>
      </c>
      <c r="B1964" t="s">
        <v>207</v>
      </c>
      <c r="C1964" t="s">
        <v>208</v>
      </c>
      <c r="D1964">
        <v>719</v>
      </c>
      <c r="E1964">
        <v>2446</v>
      </c>
      <c r="F1964">
        <v>49</v>
      </c>
      <c r="G1964">
        <v>0</v>
      </c>
      <c r="H1964">
        <v>4.0999999999999996</v>
      </c>
      <c r="I1964">
        <v>46</v>
      </c>
      <c r="J1964">
        <v>85</v>
      </c>
      <c r="K1964">
        <v>4356743</v>
      </c>
      <c r="L1964">
        <v>16000000</v>
      </c>
      <c r="M1964" s="2">
        <f>VLOOKUP(A1964,Sheet2!$A$1:G5688,2,0)</f>
        <v>37110</v>
      </c>
      <c r="N1964" t="str">
        <f>VLOOKUP(A1964,Sheet2!$A$1:G5688,3,0)</f>
        <v>Color</v>
      </c>
      <c r="O1964" t="str">
        <f>VLOOKUP(A1964,Sheet2!$A$1:G5688,4,0)</f>
        <v>Comedy</v>
      </c>
      <c r="P1964" t="str">
        <f>VLOOKUP(A1964,Sheet2!$A$1:G5688,5,0)</f>
        <v>English</v>
      </c>
      <c r="Q1964" t="str">
        <f>VLOOKUP(A1964,Sheet2!$A$1:G5688,6,0)</f>
        <v>USA</v>
      </c>
      <c r="R1964" t="str">
        <f>VLOOKUP(A1964,Sheet2!$A$1:G5688,7,0)</f>
        <v>PG</v>
      </c>
      <c r="S1964" t="str">
        <f>IF(Table19[[#This Row],[Language]]="English","English","Other language")</f>
        <v>English</v>
      </c>
      <c r="T1964">
        <f>Table19[[#This Row],[Gross Revenue]]-Table19[[#This Row],[Budget]]</f>
        <v>-11643257</v>
      </c>
      <c r="U1964" s="1">
        <f>(Table19[[#This Row],[Gross Revenue]]/Table19[[#This Row],[Budget]])-1</f>
        <v>-0.72770356250000001</v>
      </c>
      <c r="V1964" t="str">
        <f t="shared" si="69"/>
        <v>&lt;90 minutes</v>
      </c>
      <c r="W1964">
        <f>Table19[[#This Row],[Profit]]/Table19[[#This Row],[Budget]]*100</f>
        <v>-72.770356250000006</v>
      </c>
      <c r="X1964">
        <v>1637763</v>
      </c>
      <c r="Y1964">
        <v>0.19178668286445014</v>
      </c>
      <c r="Z1964" t="str">
        <f t="shared" si="71"/>
        <v>Medium</v>
      </c>
    </row>
    <row r="1965" spans="1:26" x14ac:dyDescent="0.2">
      <c r="A1965" t="s">
        <v>4425</v>
      </c>
      <c r="B1965" t="s">
        <v>718</v>
      </c>
      <c r="C1965" t="s">
        <v>1072</v>
      </c>
      <c r="D1965">
        <v>17000</v>
      </c>
      <c r="E1965">
        <v>33747</v>
      </c>
      <c r="F1965">
        <v>179</v>
      </c>
      <c r="G1965">
        <v>27000</v>
      </c>
      <c r="H1965">
        <v>6.1</v>
      </c>
      <c r="I1965">
        <v>252</v>
      </c>
      <c r="J1965">
        <v>137</v>
      </c>
      <c r="K1965">
        <v>717753</v>
      </c>
      <c r="L1965">
        <v>25000000</v>
      </c>
      <c r="M1965" s="2">
        <f>VLOOKUP(A1965,Sheet2!$A$1:G5689,2,0)</f>
        <v>41003</v>
      </c>
      <c r="N1965" t="str">
        <f>VLOOKUP(A1965,Sheet2!$A$1:G5689,3,0)</f>
        <v>Color</v>
      </c>
      <c r="O1965" t="str">
        <f>VLOOKUP(A1965,Sheet2!$A$1:G5689,4,0)</f>
        <v>Adventure</v>
      </c>
      <c r="P1965" t="str">
        <f>VLOOKUP(A1965,Sheet2!$A$1:G5689,5,0)</f>
        <v>English</v>
      </c>
      <c r="Q1965" t="str">
        <f>VLOOKUP(A1965,Sheet2!$A$1:G5689,6,0)</f>
        <v>France</v>
      </c>
      <c r="R1965" t="str">
        <f>VLOOKUP(A1965,Sheet2!$A$1:G5689,7,0)</f>
        <v>R</v>
      </c>
      <c r="S1965" t="str">
        <f>IF(Table19[[#This Row],[Language]]="English","English","Other language")</f>
        <v>English</v>
      </c>
      <c r="T1965">
        <f>Table19[[#This Row],[Gross Revenue]]-Table19[[#This Row],[Budget]]</f>
        <v>-24282247</v>
      </c>
      <c r="U1965" s="1">
        <f>(Table19[[#This Row],[Gross Revenue]]/Table19[[#This Row],[Budget]])-1</f>
        <v>-0.97128988000000005</v>
      </c>
      <c r="V1965" t="str">
        <f t="shared" si="69"/>
        <v>131-150 minutes</v>
      </c>
      <c r="W1965">
        <f>Table19[[#This Row],[Profit]]/Table19[[#This Row],[Budget]]*100</f>
        <v>-97.128988000000007</v>
      </c>
      <c r="X1965">
        <v>3892693.5</v>
      </c>
      <c r="Y1965">
        <v>0.11726928571428571</v>
      </c>
      <c r="Z1965" t="str">
        <f t="shared" si="71"/>
        <v>Medium</v>
      </c>
    </row>
    <row r="1966" spans="1:26" x14ac:dyDescent="0.2">
      <c r="A1966" t="s">
        <v>6238</v>
      </c>
      <c r="B1966" t="s">
        <v>304</v>
      </c>
      <c r="C1966" t="s">
        <v>2830</v>
      </c>
      <c r="D1966">
        <v>10000</v>
      </c>
      <c r="E1966">
        <v>11094</v>
      </c>
      <c r="F1966">
        <v>603</v>
      </c>
      <c r="G1966">
        <v>0</v>
      </c>
      <c r="H1966">
        <v>8.1999999999999993</v>
      </c>
      <c r="I1966">
        <v>134</v>
      </c>
      <c r="J1966">
        <v>108</v>
      </c>
      <c r="K1966">
        <v>9600000</v>
      </c>
      <c r="L1966">
        <v>910000</v>
      </c>
      <c r="M1966" s="2">
        <f>VLOOKUP(A1966,Sheet2!$A$1:G5690,2,0)</f>
        <v>20026</v>
      </c>
      <c r="N1966" t="str">
        <f>VLOOKUP(A1966,Sheet2!$A$1:G5690,3,0)</f>
        <v>Black and White</v>
      </c>
      <c r="O1966" t="str">
        <f>VLOOKUP(A1966,Sheet2!$A$1:G5690,4,0)</f>
        <v>Crime</v>
      </c>
      <c r="P1966" t="str">
        <f>VLOOKUP(A1966,Sheet2!$A$1:G5690,5,0)</f>
        <v>English</v>
      </c>
      <c r="Q1966" t="str">
        <f>VLOOKUP(A1966,Sheet2!$A$1:G5690,6,0)</f>
        <v>USA</v>
      </c>
      <c r="R1966" t="str">
        <f>VLOOKUP(A1966,Sheet2!$A$1:G5690,7,0)</f>
        <v>Not Rated</v>
      </c>
      <c r="S1966" t="str">
        <f>IF(Table19[[#This Row],[Language]]="English","English","Other language")</f>
        <v>English</v>
      </c>
      <c r="T1966">
        <f>Table19[[#This Row],[Gross Revenue]]-Table19[[#This Row],[Budget]]</f>
        <v>8690000</v>
      </c>
      <c r="U1966" s="1">
        <f>(Table19[[#This Row],[Gross Revenue]]/Table19[[#This Row],[Budget]])-1</f>
        <v>9.5494505494505493</v>
      </c>
      <c r="V1966" t="str">
        <f t="shared" si="69"/>
        <v>90-110 minutes</v>
      </c>
      <c r="W1966">
        <f>Table19[[#This Row],[Profit]]/Table19[[#This Row],[Budget]]*100</f>
        <v>954.94505494505495</v>
      </c>
      <c r="X1966">
        <v>-74533.5</v>
      </c>
      <c r="Y1966">
        <v>-7.4856785714285719E-3</v>
      </c>
      <c r="Z1966" t="str">
        <f t="shared" si="71"/>
        <v>Low</v>
      </c>
    </row>
    <row r="1967" spans="1:26" x14ac:dyDescent="0.2">
      <c r="A1967" t="s">
        <v>6819</v>
      </c>
      <c r="B1967" t="s">
        <v>3143</v>
      </c>
      <c r="C1967" t="s">
        <v>2888</v>
      </c>
      <c r="D1967">
        <v>200</v>
      </c>
      <c r="E1967">
        <v>332</v>
      </c>
      <c r="F1967">
        <v>109</v>
      </c>
      <c r="G1967">
        <v>26000</v>
      </c>
      <c r="H1967">
        <v>7.9</v>
      </c>
      <c r="I1967">
        <v>232</v>
      </c>
      <c r="J1967">
        <v>85</v>
      </c>
      <c r="K1967">
        <v>9437933</v>
      </c>
      <c r="L1967">
        <v>180000</v>
      </c>
      <c r="M1967" s="2">
        <f>VLOOKUP(A1967,Sheet2!$A$1:G5691,2,0)</f>
        <v>39214</v>
      </c>
      <c r="N1967" t="str">
        <f>VLOOKUP(A1967,Sheet2!$A$1:G5691,3,0)</f>
        <v>Color</v>
      </c>
      <c r="O1967" t="str">
        <f>VLOOKUP(A1967,Sheet2!$A$1:G5691,4,0)</f>
        <v>Drama</v>
      </c>
      <c r="P1967" t="str">
        <f>VLOOKUP(A1967,Sheet2!$A$1:G5691,5,0)</f>
        <v>English</v>
      </c>
      <c r="Q1967" t="str">
        <f>VLOOKUP(A1967,Sheet2!$A$1:G5691,6,0)</f>
        <v>Ireland</v>
      </c>
      <c r="R1967" t="str">
        <f>VLOOKUP(A1967,Sheet2!$A$1:G5691,7,0)</f>
        <v>R</v>
      </c>
      <c r="S1967" t="str">
        <f>IF(Table19[[#This Row],[Language]]="English","English","Other language")</f>
        <v>English</v>
      </c>
      <c r="T1967">
        <f>Table19[[#This Row],[Gross Revenue]]-Table19[[#This Row],[Budget]]</f>
        <v>9257933</v>
      </c>
      <c r="U1967" s="1">
        <f>(Table19[[#This Row],[Gross Revenue]]/Table19[[#This Row],[Budget]])-1</f>
        <v>51.432961111111112</v>
      </c>
      <c r="V1967" t="str">
        <f t="shared" si="69"/>
        <v>&lt;90 minutes</v>
      </c>
      <c r="W1967">
        <f>Table19[[#This Row],[Profit]]/Table19[[#This Row],[Budget]]*100</f>
        <v>5143.2961111111108</v>
      </c>
      <c r="X1967">
        <v>-434215.5</v>
      </c>
      <c r="Y1967">
        <v>-0.10115100772200772</v>
      </c>
      <c r="Z1967" t="str">
        <f t="shared" si="71"/>
        <v>Low</v>
      </c>
    </row>
    <row r="1968" spans="1:26" x14ac:dyDescent="0.2">
      <c r="A1968" t="s">
        <v>6184</v>
      </c>
      <c r="B1968" t="s">
        <v>2807</v>
      </c>
      <c r="C1968" t="s">
        <v>2808</v>
      </c>
      <c r="D1968">
        <v>102</v>
      </c>
      <c r="E1968">
        <v>118</v>
      </c>
      <c r="F1968">
        <v>10</v>
      </c>
      <c r="G1968">
        <v>587</v>
      </c>
      <c r="H1968">
        <v>7.3</v>
      </c>
      <c r="I1968">
        <v>40</v>
      </c>
      <c r="J1968">
        <v>97</v>
      </c>
      <c r="K1968">
        <v>144431</v>
      </c>
      <c r="L1968">
        <v>1000000</v>
      </c>
      <c r="M1968" s="2">
        <f>VLOOKUP(A1968,Sheet2!$A$1:G5692,2,0)</f>
        <v>38745</v>
      </c>
      <c r="N1968" t="str">
        <f>VLOOKUP(A1968,Sheet2!$A$1:G5692,3,0)</f>
        <v>Color</v>
      </c>
      <c r="O1968" t="str">
        <f>VLOOKUP(A1968,Sheet2!$A$1:G5692,4,0)</f>
        <v>Documentary</v>
      </c>
      <c r="P1968" t="str">
        <f>VLOOKUP(A1968,Sheet2!$A$1:G5692,5,0)</f>
        <v>English</v>
      </c>
      <c r="Q1968" t="str">
        <f>VLOOKUP(A1968,Sheet2!$A$1:G5692,6,0)</f>
        <v>UK</v>
      </c>
      <c r="R1968" t="str">
        <f>VLOOKUP(A1968,Sheet2!$A$1:G5692,7,0)</f>
        <v>PG-13</v>
      </c>
      <c r="S1968" t="str">
        <f>IF(Table19[[#This Row],[Language]]="English","English","Other language")</f>
        <v>English</v>
      </c>
      <c r="T1968">
        <f>Table19[[#This Row],[Gross Revenue]]-Table19[[#This Row],[Budget]]</f>
        <v>-855569</v>
      </c>
      <c r="U1968" s="1">
        <f>(Table19[[#This Row],[Gross Revenue]]/Table19[[#This Row],[Budget]])-1</f>
        <v>-0.85556900000000002</v>
      </c>
      <c r="V1968" t="str">
        <f t="shared" si="69"/>
        <v>90-110 minutes</v>
      </c>
      <c r="W1968">
        <f>Table19[[#This Row],[Profit]]/Table19[[#This Row],[Budget]]*100</f>
        <v>-85.556899999999999</v>
      </c>
      <c r="Z1968" t="str">
        <f t="shared" si="71"/>
        <v>Low</v>
      </c>
    </row>
    <row r="1969" spans="1:26" x14ac:dyDescent="0.2">
      <c r="A1969" t="s">
        <v>6331</v>
      </c>
      <c r="B1969" t="s">
        <v>211</v>
      </c>
      <c r="C1969" t="s">
        <v>2873</v>
      </c>
      <c r="D1969">
        <v>22000</v>
      </c>
      <c r="E1969">
        <v>24719</v>
      </c>
      <c r="F1969">
        <v>0</v>
      </c>
      <c r="G1969">
        <v>12000</v>
      </c>
      <c r="H1969">
        <v>8.4</v>
      </c>
      <c r="I1969">
        <v>111</v>
      </c>
      <c r="J1969">
        <v>251</v>
      </c>
      <c r="K1969">
        <v>5300000</v>
      </c>
      <c r="L1969">
        <v>30000000</v>
      </c>
      <c r="M1969" s="2">
        <f>VLOOKUP(A1969,Sheet2!$A$1:G5693,2,0)</f>
        <v>30948</v>
      </c>
      <c r="N1969" t="str">
        <f>VLOOKUP(A1969,Sheet2!$A$1:G5693,3,0)</f>
        <v>Color</v>
      </c>
      <c r="O1969" t="str">
        <f>VLOOKUP(A1969,Sheet2!$A$1:G5693,4,0)</f>
        <v>Crime</v>
      </c>
      <c r="P1969" t="str">
        <f>VLOOKUP(A1969,Sheet2!$A$1:G5693,5,0)</f>
        <v>English</v>
      </c>
      <c r="Q1969" t="str">
        <f>VLOOKUP(A1969,Sheet2!$A$1:G5693,6,0)</f>
        <v>Italy</v>
      </c>
      <c r="R1969" t="str">
        <f>VLOOKUP(A1969,Sheet2!$A$1:G5693,7,0)</f>
        <v>R</v>
      </c>
      <c r="S1969" t="str">
        <f>IF(Table19[[#This Row],[Language]]="English","English","Other language")</f>
        <v>English</v>
      </c>
      <c r="T1969">
        <f>Table19[[#This Row],[Gross Revenue]]-Table19[[#This Row],[Budget]]</f>
        <v>-24700000</v>
      </c>
      <c r="U1969" s="1">
        <f>(Table19[[#This Row],[Gross Revenue]]/Table19[[#This Row],[Budget]])-1</f>
        <v>-0.82333333333333336</v>
      </c>
      <c r="V1969" t="str">
        <f t="shared" si="69"/>
        <v>&gt;150 minutes</v>
      </c>
      <c r="W1969">
        <f>Table19[[#This Row],[Profit]]/Table19[[#This Row],[Budget]]*100</f>
        <v>-82.333333333333343</v>
      </c>
      <c r="X1969">
        <v>-74533.5</v>
      </c>
      <c r="Y1969">
        <v>-7.4856785714285719E-3</v>
      </c>
      <c r="Z1969" t="str">
        <f t="shared" si="71"/>
        <v>Medium</v>
      </c>
    </row>
    <row r="1970" spans="1:26" x14ac:dyDescent="0.2">
      <c r="A1970" t="s">
        <v>4939</v>
      </c>
      <c r="B1970" t="s">
        <v>546</v>
      </c>
      <c r="C1970" t="s">
        <v>110</v>
      </c>
      <c r="D1970">
        <v>40000</v>
      </c>
      <c r="E1970">
        <v>46186</v>
      </c>
      <c r="F1970">
        <v>0</v>
      </c>
      <c r="G1970">
        <v>0</v>
      </c>
      <c r="H1970">
        <v>6.4</v>
      </c>
      <c r="I1970">
        <v>178</v>
      </c>
      <c r="J1970">
        <v>102</v>
      </c>
      <c r="K1970">
        <v>55845943</v>
      </c>
      <c r="L1970">
        <v>29000000</v>
      </c>
      <c r="M1970" s="2">
        <f>VLOOKUP(A1970,Sheet2!$A$1:G5694,2,0)</f>
        <v>37726</v>
      </c>
      <c r="N1970" t="str">
        <f>VLOOKUP(A1970,Sheet2!$A$1:G5694,3,0)</f>
        <v>Color</v>
      </c>
      <c r="O1970" t="str">
        <f>VLOOKUP(A1970,Sheet2!$A$1:G5694,4,0)</f>
        <v>Action</v>
      </c>
      <c r="P1970" t="str">
        <f>VLOOKUP(A1970,Sheet2!$A$1:G5694,5,0)</f>
        <v>English</v>
      </c>
      <c r="Q1970" t="str">
        <f>VLOOKUP(A1970,Sheet2!$A$1:G5694,6,0)</f>
        <v>USA</v>
      </c>
      <c r="R1970" t="str">
        <f>VLOOKUP(A1970,Sheet2!$A$1:G5694,7,0)</f>
        <v>R</v>
      </c>
      <c r="S1970" t="str">
        <f>IF(Table19[[#This Row],[Language]]="English","English","Other language")</f>
        <v>English</v>
      </c>
      <c r="T1970">
        <f>Table19[[#This Row],[Gross Revenue]]-Table19[[#This Row],[Budget]]</f>
        <v>26845943</v>
      </c>
      <c r="U1970" s="1">
        <f>(Table19[[#This Row],[Gross Revenue]]/Table19[[#This Row],[Budget]])-1</f>
        <v>0.92572217241379318</v>
      </c>
      <c r="V1970" t="str">
        <f t="shared" si="69"/>
        <v>90-110 minutes</v>
      </c>
      <c r="W1970">
        <f>Table19[[#This Row],[Profit]]/Table19[[#This Row],[Budget]]*100</f>
        <v>92.572217241379306</v>
      </c>
      <c r="X1970">
        <v>-1289919.5</v>
      </c>
      <c r="Y1970">
        <v>-4.8151417500000002E-2</v>
      </c>
      <c r="Z1970" t="str">
        <f t="shared" si="71"/>
        <v>Medium</v>
      </c>
    </row>
    <row r="1971" spans="1:26" x14ac:dyDescent="0.2">
      <c r="A1971" t="s">
        <v>5473</v>
      </c>
      <c r="B1971" t="s">
        <v>1535</v>
      </c>
      <c r="C1971" t="s">
        <v>952</v>
      </c>
      <c r="D1971">
        <v>845</v>
      </c>
      <c r="E1971">
        <v>1554</v>
      </c>
      <c r="F1971">
        <v>277</v>
      </c>
      <c r="G1971">
        <v>0</v>
      </c>
      <c r="H1971">
        <v>6.8</v>
      </c>
      <c r="I1971">
        <v>123</v>
      </c>
      <c r="J1971">
        <v>111</v>
      </c>
      <c r="K1971">
        <v>548934</v>
      </c>
      <c r="L1971">
        <v>12000000</v>
      </c>
      <c r="M1971" s="2">
        <f>VLOOKUP(A1971,Sheet2!$A$1:G5695,2,0)</f>
        <v>40122</v>
      </c>
      <c r="N1971" t="str">
        <f>VLOOKUP(A1971,Sheet2!$A$1:G5695,3,0)</f>
        <v>Color</v>
      </c>
      <c r="O1971" t="str">
        <f>VLOOKUP(A1971,Sheet2!$A$1:G5695,4,0)</f>
        <v>Drama</v>
      </c>
      <c r="P1971" t="str">
        <f>VLOOKUP(A1971,Sheet2!$A$1:G5695,5,0)</f>
        <v>English</v>
      </c>
      <c r="Q1971" t="str">
        <f>VLOOKUP(A1971,Sheet2!$A$1:G5695,6,0)</f>
        <v>Ireland</v>
      </c>
      <c r="R1971" t="str">
        <f>VLOOKUP(A1971,Sheet2!$A$1:G5695,7,0)</f>
        <v>PG-13</v>
      </c>
      <c r="S1971" t="str">
        <f>IF(Table19[[#This Row],[Language]]="English","English","Other language")</f>
        <v>English</v>
      </c>
      <c r="T1971">
        <f>Table19[[#This Row],[Gross Revenue]]-Table19[[#This Row],[Budget]]</f>
        <v>-11451066</v>
      </c>
      <c r="U1971" s="1">
        <f>(Table19[[#This Row],[Gross Revenue]]/Table19[[#This Row],[Budget]])-1</f>
        <v>-0.95425550000000003</v>
      </c>
      <c r="V1971" t="str">
        <f t="shared" si="69"/>
        <v>111-130 minutes</v>
      </c>
      <c r="W1971">
        <f>Table19[[#This Row],[Profit]]/Table19[[#This Row],[Budget]]*100</f>
        <v>-95.425550000000001</v>
      </c>
      <c r="X1971">
        <v>-434215.5</v>
      </c>
      <c r="Y1971">
        <v>-0.10115100772200772</v>
      </c>
      <c r="Z1971" t="str">
        <f t="shared" si="71"/>
        <v>Low</v>
      </c>
    </row>
    <row r="1972" spans="1:26" x14ac:dyDescent="0.2">
      <c r="A1972" t="s">
        <v>5798</v>
      </c>
      <c r="B1972" t="s">
        <v>908</v>
      </c>
      <c r="C1972" t="s">
        <v>2539</v>
      </c>
      <c r="D1972">
        <v>11000</v>
      </c>
      <c r="E1972">
        <v>17627</v>
      </c>
      <c r="F1972">
        <v>92</v>
      </c>
      <c r="G1972">
        <v>49000</v>
      </c>
      <c r="H1972">
        <v>7</v>
      </c>
      <c r="I1972">
        <v>221</v>
      </c>
      <c r="J1972">
        <v>107</v>
      </c>
      <c r="K1972">
        <v>13766014</v>
      </c>
      <c r="L1972">
        <v>15000000</v>
      </c>
      <c r="M1972" s="2">
        <f>VLOOKUP(A1972,Sheet2!$A$1:G5696,2,0)</f>
        <v>40735</v>
      </c>
      <c r="N1972" t="str">
        <f>VLOOKUP(A1972,Sheet2!$A$1:G5696,3,0)</f>
        <v>Color</v>
      </c>
      <c r="O1972" t="str">
        <f>VLOOKUP(A1972,Sheet2!$A$1:G5696,4,0)</f>
        <v>Drama</v>
      </c>
      <c r="P1972" t="str">
        <f>VLOOKUP(A1972,Sheet2!$A$1:G5696,5,0)</f>
        <v>English</v>
      </c>
      <c r="Q1972" t="str">
        <f>VLOOKUP(A1972,Sheet2!$A$1:G5696,6,0)</f>
        <v>USA</v>
      </c>
      <c r="R1972" t="str">
        <f>VLOOKUP(A1972,Sheet2!$A$1:G5696,7,0)</f>
        <v>PG-13</v>
      </c>
      <c r="S1972" t="str">
        <f>IF(Table19[[#This Row],[Language]]="English","English","Other language")</f>
        <v>English</v>
      </c>
      <c r="T1972">
        <f>Table19[[#This Row],[Gross Revenue]]-Table19[[#This Row],[Budget]]</f>
        <v>-1233986</v>
      </c>
      <c r="U1972" s="1">
        <f>(Table19[[#This Row],[Gross Revenue]]/Table19[[#This Row],[Budget]])-1</f>
        <v>-8.2265733333333313E-2</v>
      </c>
      <c r="V1972" t="str">
        <f t="shared" si="69"/>
        <v>90-110 minutes</v>
      </c>
      <c r="W1972">
        <f>Table19[[#This Row],[Profit]]/Table19[[#This Row],[Budget]]*100</f>
        <v>-8.2265733333333326</v>
      </c>
      <c r="X1972">
        <v>-434215.5</v>
      </c>
      <c r="Y1972">
        <v>-0.10115100772200772</v>
      </c>
      <c r="Z1972" t="str">
        <f t="shared" si="71"/>
        <v>Medium</v>
      </c>
    </row>
    <row r="1973" spans="1:26" x14ac:dyDescent="0.2">
      <c r="A1973" t="s">
        <v>3372</v>
      </c>
      <c r="B1973" t="s">
        <v>224</v>
      </c>
      <c r="C1973" t="s">
        <v>225</v>
      </c>
      <c r="D1973">
        <v>773</v>
      </c>
      <c r="E1973">
        <v>2787</v>
      </c>
      <c r="F1973">
        <v>293</v>
      </c>
      <c r="G1973">
        <v>0</v>
      </c>
      <c r="H1973">
        <v>4.0999999999999996</v>
      </c>
      <c r="I1973">
        <v>83</v>
      </c>
      <c r="J1973">
        <v>106</v>
      </c>
      <c r="K1973">
        <v>28873374</v>
      </c>
      <c r="L1973">
        <v>10000000</v>
      </c>
      <c r="M1973" s="2">
        <f>VLOOKUP(A1973,Sheet2!$A$1:G5697,2,0)</f>
        <v>41513</v>
      </c>
      <c r="N1973" t="str">
        <f>VLOOKUP(A1973,Sheet2!$A$1:G5697,3,0)</f>
        <v>Color</v>
      </c>
      <c r="O1973" t="str">
        <f>VLOOKUP(A1973,Sheet2!$A$1:G5697,4,0)</f>
        <v>Documentary</v>
      </c>
      <c r="P1973" t="str">
        <f>VLOOKUP(A1973,Sheet2!$A$1:G5697,5,0)</f>
        <v>English</v>
      </c>
      <c r="Q1973" t="str">
        <f>VLOOKUP(A1973,Sheet2!$A$1:G5697,6,0)</f>
        <v>USA</v>
      </c>
      <c r="R1973" t="str">
        <f>VLOOKUP(A1973,Sheet2!$A$1:G5697,7,0)</f>
        <v>PG</v>
      </c>
      <c r="S1973" t="str">
        <f>IF(Table19[[#This Row],[Language]]="English","English","Other language")</f>
        <v>English</v>
      </c>
      <c r="T1973">
        <f>Table19[[#This Row],[Gross Revenue]]-Table19[[#This Row],[Budget]]</f>
        <v>18873374</v>
      </c>
      <c r="U1973" s="1">
        <f>(Table19[[#This Row],[Gross Revenue]]/Table19[[#This Row],[Budget]])-1</f>
        <v>1.8873373999999998</v>
      </c>
      <c r="V1973" t="str">
        <f t="shared" si="69"/>
        <v>90-110 minutes</v>
      </c>
      <c r="W1973">
        <f>Table19[[#This Row],[Profit]]/Table19[[#This Row],[Budget]]*100</f>
        <v>188.73374000000001</v>
      </c>
      <c r="Z1973" t="str">
        <f t="shared" si="71"/>
        <v>Low</v>
      </c>
    </row>
    <row r="1974" spans="1:26" x14ac:dyDescent="0.2">
      <c r="A1974" t="s">
        <v>7019</v>
      </c>
      <c r="B1974" t="s">
        <v>3242</v>
      </c>
      <c r="C1974" t="s">
        <v>2872</v>
      </c>
      <c r="D1974">
        <v>888</v>
      </c>
      <c r="E1974">
        <v>2176</v>
      </c>
      <c r="F1974">
        <v>869</v>
      </c>
      <c r="G1974">
        <v>32000</v>
      </c>
      <c r="H1974">
        <v>8.6999999999999993</v>
      </c>
      <c r="I1974">
        <v>149</v>
      </c>
      <c r="J1974">
        <v>133</v>
      </c>
      <c r="K1974">
        <v>112000000</v>
      </c>
      <c r="L1974">
        <v>4400000</v>
      </c>
      <c r="M1974" s="2">
        <f>VLOOKUP(A1974,Sheet2!$A$1:G5698,2,0)</f>
        <v>27544</v>
      </c>
      <c r="N1974" t="str">
        <f>VLOOKUP(A1974,Sheet2!$A$1:G5698,3,0)</f>
        <v>Color</v>
      </c>
      <c r="O1974" t="str">
        <f>VLOOKUP(A1974,Sheet2!$A$1:G5698,4,0)</f>
        <v>Drama</v>
      </c>
      <c r="P1974" t="str">
        <f>VLOOKUP(A1974,Sheet2!$A$1:G5698,5,0)</f>
        <v>English</v>
      </c>
      <c r="Q1974" t="str">
        <f>VLOOKUP(A1974,Sheet2!$A$1:G5698,6,0)</f>
        <v>USA</v>
      </c>
      <c r="R1974" t="str">
        <f>VLOOKUP(A1974,Sheet2!$A$1:G5698,7,0)</f>
        <v>R</v>
      </c>
      <c r="S1974" t="str">
        <f>IF(Table19[[#This Row],[Language]]="English","English","Other language")</f>
        <v>English</v>
      </c>
      <c r="T1974">
        <f>Table19[[#This Row],[Gross Revenue]]-Table19[[#This Row],[Budget]]</f>
        <v>107600000</v>
      </c>
      <c r="U1974" s="1">
        <f>(Table19[[#This Row],[Gross Revenue]]/Table19[[#This Row],[Budget]])-1</f>
        <v>24.454545454545453</v>
      </c>
      <c r="V1974" t="str">
        <f t="shared" si="69"/>
        <v>131-150 minutes</v>
      </c>
      <c r="W1974">
        <f>Table19[[#This Row],[Profit]]/Table19[[#This Row],[Budget]]*100</f>
        <v>2445.4545454545455</v>
      </c>
      <c r="X1974">
        <v>-434215.5</v>
      </c>
      <c r="Y1974">
        <v>-0.10115100772200772</v>
      </c>
      <c r="Z1974" t="str">
        <f t="shared" si="71"/>
        <v>Low</v>
      </c>
    </row>
    <row r="1975" spans="1:26" x14ac:dyDescent="0.2">
      <c r="A1975" t="s">
        <v>3736</v>
      </c>
      <c r="B1975" t="s">
        <v>237</v>
      </c>
      <c r="C1975" t="s">
        <v>797</v>
      </c>
      <c r="D1975">
        <v>922</v>
      </c>
      <c r="E1975">
        <v>3301</v>
      </c>
      <c r="F1975">
        <v>30</v>
      </c>
      <c r="G1975">
        <v>19000</v>
      </c>
      <c r="H1975">
        <v>5.3</v>
      </c>
      <c r="I1975">
        <v>127</v>
      </c>
      <c r="J1975">
        <v>91</v>
      </c>
      <c r="K1975">
        <v>26404753</v>
      </c>
      <c r="L1975">
        <v>40000000</v>
      </c>
      <c r="M1975" s="2">
        <f>VLOOKUP(A1975,Sheet2!$A$1:G5699,2,0)</f>
        <v>41124</v>
      </c>
      <c r="N1975" t="str">
        <f>VLOOKUP(A1975,Sheet2!$A$1:G5699,3,0)</f>
        <v>Color</v>
      </c>
      <c r="O1975" t="str">
        <f>VLOOKUP(A1975,Sheet2!$A$1:G5699,4,0)</f>
        <v>Action</v>
      </c>
      <c r="P1975" t="str">
        <f>VLOOKUP(A1975,Sheet2!$A$1:G5699,5,0)</f>
        <v>English</v>
      </c>
      <c r="Q1975" t="str">
        <f>VLOOKUP(A1975,Sheet2!$A$1:G5699,6,0)</f>
        <v>USA</v>
      </c>
      <c r="R1975" t="str">
        <f>VLOOKUP(A1975,Sheet2!$A$1:G5699,7,0)</f>
        <v>PG-13</v>
      </c>
      <c r="S1975" t="str">
        <f>IF(Table19[[#This Row],[Language]]="English","English","Other language")</f>
        <v>English</v>
      </c>
      <c r="T1975">
        <f>Table19[[#This Row],[Gross Revenue]]-Table19[[#This Row],[Budget]]</f>
        <v>-13595247</v>
      </c>
      <c r="U1975" s="1">
        <f>(Table19[[#This Row],[Gross Revenue]]/Table19[[#This Row],[Budget]])-1</f>
        <v>-0.33988117500000004</v>
      </c>
      <c r="V1975" t="str">
        <f t="shared" si="69"/>
        <v>90-110 minutes</v>
      </c>
      <c r="W1975">
        <f>Table19[[#This Row],[Profit]]/Table19[[#This Row],[Budget]]*100</f>
        <v>-33.988117500000001</v>
      </c>
      <c r="X1975">
        <v>-1289919.5</v>
      </c>
      <c r="Y1975">
        <v>-4.8151417500000002E-2</v>
      </c>
      <c r="Z1975" t="str">
        <f t="shared" si="71"/>
        <v>High</v>
      </c>
    </row>
    <row r="1976" spans="1:26" x14ac:dyDescent="0.2">
      <c r="A1976" t="s">
        <v>5570</v>
      </c>
      <c r="B1976" t="s">
        <v>725</v>
      </c>
      <c r="C1976" t="s">
        <v>2386</v>
      </c>
      <c r="D1976">
        <v>49000</v>
      </c>
      <c r="E1976">
        <v>52138</v>
      </c>
      <c r="F1976">
        <v>132</v>
      </c>
      <c r="G1976">
        <v>0</v>
      </c>
      <c r="H1976">
        <v>6.8</v>
      </c>
      <c r="I1976">
        <v>207</v>
      </c>
      <c r="J1976">
        <v>96</v>
      </c>
      <c r="K1976">
        <v>31597131</v>
      </c>
      <c r="L1976">
        <v>12000000</v>
      </c>
      <c r="M1976" s="2">
        <f>VLOOKUP(A1976,Sheet2!$A$1:G5700,2,0)</f>
        <v>37578</v>
      </c>
      <c r="N1976" t="str">
        <f>VLOOKUP(A1976,Sheet2!$A$1:G5700,3,0)</f>
        <v>Color</v>
      </c>
      <c r="O1976" t="str">
        <f>VLOOKUP(A1976,Sheet2!$A$1:G5700,4,0)</f>
        <v>Drama</v>
      </c>
      <c r="P1976" t="str">
        <f>VLOOKUP(A1976,Sheet2!$A$1:G5700,5,0)</f>
        <v>English</v>
      </c>
      <c r="Q1976" t="str">
        <f>VLOOKUP(A1976,Sheet2!$A$1:G5700,6,0)</f>
        <v>USA</v>
      </c>
      <c r="R1976" t="str">
        <f>VLOOKUP(A1976,Sheet2!$A$1:G5700,7,0)</f>
        <v>R</v>
      </c>
      <c r="S1976" t="str">
        <f>IF(Table19[[#This Row],[Language]]="English","English","Other language")</f>
        <v>English</v>
      </c>
      <c r="T1976">
        <f>Table19[[#This Row],[Gross Revenue]]-Table19[[#This Row],[Budget]]</f>
        <v>19597131</v>
      </c>
      <c r="U1976" s="1">
        <f>(Table19[[#This Row],[Gross Revenue]]/Table19[[#This Row],[Budget]])-1</f>
        <v>1.6330942500000001</v>
      </c>
      <c r="V1976" t="str">
        <f t="shared" si="69"/>
        <v>90-110 minutes</v>
      </c>
      <c r="W1976">
        <f>Table19[[#This Row],[Profit]]/Table19[[#This Row],[Budget]]*100</f>
        <v>163.309425</v>
      </c>
      <c r="X1976">
        <v>-434215.5</v>
      </c>
      <c r="Y1976">
        <v>-0.10115100772200772</v>
      </c>
      <c r="Z1976" t="str">
        <f t="shared" si="71"/>
        <v>Low</v>
      </c>
    </row>
    <row r="1977" spans="1:26" x14ac:dyDescent="0.2">
      <c r="A1977" t="s">
        <v>4565</v>
      </c>
      <c r="B1977" t="s">
        <v>1653</v>
      </c>
      <c r="C1977" t="s">
        <v>1654</v>
      </c>
      <c r="D1977">
        <v>854</v>
      </c>
      <c r="E1977">
        <v>2705</v>
      </c>
      <c r="F1977">
        <v>0</v>
      </c>
      <c r="G1977">
        <v>271</v>
      </c>
      <c r="H1977">
        <v>6.2</v>
      </c>
      <c r="I1977">
        <v>10</v>
      </c>
      <c r="J1977">
        <v>121</v>
      </c>
      <c r="K1977">
        <v>229311</v>
      </c>
      <c r="L1977">
        <v>11350000</v>
      </c>
      <c r="M1977" s="2">
        <f>VLOOKUP(A1977,Sheet2!$A$1:G5701,2,0)</f>
        <v>36347</v>
      </c>
      <c r="N1977" t="str">
        <f>VLOOKUP(A1977,Sheet2!$A$1:G5701,3,0)</f>
        <v>Color</v>
      </c>
      <c r="O1977" t="str">
        <f>VLOOKUP(A1977,Sheet2!$A$1:G5701,4,0)</f>
        <v>Action</v>
      </c>
      <c r="P1977" t="str">
        <f>VLOOKUP(A1977,Sheet2!$A$1:G5701,5,0)</f>
        <v>English</v>
      </c>
      <c r="Q1977" t="str">
        <f>VLOOKUP(A1977,Sheet2!$A$1:G5701,6,0)</f>
        <v>Spain</v>
      </c>
      <c r="R1977" t="str">
        <f>VLOOKUP(A1977,Sheet2!$A$1:G5701,7,0)</f>
        <v>R</v>
      </c>
      <c r="S1977" t="str">
        <f>IF(Table19[[#This Row],[Language]]="English","English","Other language")</f>
        <v>English</v>
      </c>
      <c r="T1977">
        <f>Table19[[#This Row],[Gross Revenue]]-Table19[[#This Row],[Budget]]</f>
        <v>-11120689</v>
      </c>
      <c r="U1977" s="1">
        <f>(Table19[[#This Row],[Gross Revenue]]/Table19[[#This Row],[Budget]])-1</f>
        <v>-0.97979638766519828</v>
      </c>
      <c r="V1977" t="str">
        <f t="shared" si="69"/>
        <v>111-130 minutes</v>
      </c>
      <c r="W1977">
        <f>Table19[[#This Row],[Profit]]/Table19[[#This Row],[Budget]]*100</f>
        <v>-97.979638766519827</v>
      </c>
      <c r="X1977">
        <v>-1289919.5</v>
      </c>
      <c r="Y1977">
        <v>-4.8151417500000002E-2</v>
      </c>
      <c r="Z1977" t="str">
        <f t="shared" si="71"/>
        <v>Low</v>
      </c>
    </row>
    <row r="1978" spans="1:26" x14ac:dyDescent="0.2">
      <c r="A1978" t="s">
        <v>3347</v>
      </c>
      <c r="B1978" t="s">
        <v>178</v>
      </c>
      <c r="C1978" t="s">
        <v>179</v>
      </c>
      <c r="D1978">
        <v>741</v>
      </c>
      <c r="E1978">
        <v>1834</v>
      </c>
      <c r="F1978">
        <v>2</v>
      </c>
      <c r="G1978">
        <v>0</v>
      </c>
      <c r="H1978">
        <v>3.9</v>
      </c>
      <c r="I1978">
        <v>141</v>
      </c>
      <c r="J1978">
        <v>87</v>
      </c>
      <c r="K1978">
        <v>26876529</v>
      </c>
      <c r="L1978">
        <v>27000000</v>
      </c>
      <c r="M1978" s="2">
        <f>VLOOKUP(A1978,Sheet2!$A$1:G5702,2,0)</f>
        <v>39687</v>
      </c>
      <c r="N1978" t="str">
        <f>VLOOKUP(A1978,Sheet2!$A$1:G5702,3,0)</f>
        <v>Color</v>
      </c>
      <c r="O1978" t="str">
        <f>VLOOKUP(A1978,Sheet2!$A$1:G5702,4,0)</f>
        <v>Horror</v>
      </c>
      <c r="P1978" t="str">
        <f>VLOOKUP(A1978,Sheet2!$A$1:G5702,5,0)</f>
        <v>English</v>
      </c>
      <c r="Q1978" t="str">
        <f>VLOOKUP(A1978,Sheet2!$A$1:G5702,6,0)</f>
        <v>Japan</v>
      </c>
      <c r="R1978" t="str">
        <f>VLOOKUP(A1978,Sheet2!$A$1:G5702,7,0)</f>
        <v>PG-13</v>
      </c>
      <c r="S1978" t="str">
        <f>IF(Table19[[#This Row],[Language]]="English","English","Other language")</f>
        <v>English</v>
      </c>
      <c r="T1978">
        <f>Table19[[#This Row],[Gross Revenue]]-Table19[[#This Row],[Budget]]</f>
        <v>-123471</v>
      </c>
      <c r="U1978" s="1">
        <f>(Table19[[#This Row],[Gross Revenue]]/Table19[[#This Row],[Budget]])-1</f>
        <v>-4.5730000000000492E-3</v>
      </c>
      <c r="V1978" t="str">
        <f t="shared" si="69"/>
        <v>&lt;90 minutes</v>
      </c>
      <c r="W1978">
        <f>Table19[[#This Row],[Profit]]/Table19[[#This Row],[Budget]]*100</f>
        <v>-0.45729999999999998</v>
      </c>
      <c r="X1978">
        <v>16235088</v>
      </c>
      <c r="Y1978">
        <v>1.1909079499999999</v>
      </c>
      <c r="Z1978" t="str">
        <f t="shared" si="71"/>
        <v>Medium</v>
      </c>
    </row>
    <row r="1979" spans="1:26" x14ac:dyDescent="0.2">
      <c r="A1979" t="s">
        <v>4743</v>
      </c>
      <c r="B1979" t="s">
        <v>1816</v>
      </c>
      <c r="C1979" t="s">
        <v>1817</v>
      </c>
      <c r="D1979">
        <v>541</v>
      </c>
      <c r="E1979">
        <v>908</v>
      </c>
      <c r="F1979">
        <v>6</v>
      </c>
      <c r="G1979">
        <v>0</v>
      </c>
      <c r="H1979">
        <v>6.3</v>
      </c>
      <c r="I1979">
        <v>36</v>
      </c>
      <c r="J1979">
        <v>123</v>
      </c>
      <c r="K1979">
        <v>13391174</v>
      </c>
      <c r="L1979">
        <v>20000000</v>
      </c>
      <c r="M1979" s="2">
        <f>VLOOKUP(A1979,Sheet2!$A$1:G5703,2,0)</f>
        <v>38813</v>
      </c>
      <c r="N1979" t="str">
        <f>VLOOKUP(A1979,Sheet2!$A$1:G5703,3,0)</f>
        <v>Color</v>
      </c>
      <c r="O1979" t="str">
        <f>VLOOKUP(A1979,Sheet2!$A$1:G5703,4,0)</f>
        <v>Biography</v>
      </c>
      <c r="P1979" t="str">
        <f>VLOOKUP(A1979,Sheet2!$A$1:G5703,5,0)</f>
        <v>English</v>
      </c>
      <c r="Q1979" t="str">
        <f>VLOOKUP(A1979,Sheet2!$A$1:G5703,6,0)</f>
        <v>USA</v>
      </c>
      <c r="R1979" t="str">
        <f>VLOOKUP(A1979,Sheet2!$A$1:G5703,7,0)</f>
        <v>PG</v>
      </c>
      <c r="S1979" t="str">
        <f>IF(Table19[[#This Row],[Language]]="English","English","Other language")</f>
        <v>English</v>
      </c>
      <c r="T1979">
        <f>Table19[[#This Row],[Gross Revenue]]-Table19[[#This Row],[Budget]]</f>
        <v>-6608826</v>
      </c>
      <c r="U1979" s="1">
        <f>(Table19[[#This Row],[Gross Revenue]]/Table19[[#This Row],[Budget]])-1</f>
        <v>-0.33044130000000005</v>
      </c>
      <c r="V1979" t="str">
        <f t="shared" si="69"/>
        <v>111-130 minutes</v>
      </c>
      <c r="W1979">
        <f>Table19[[#This Row],[Profit]]/Table19[[#This Row],[Budget]]*100</f>
        <v>-33.044130000000003</v>
      </c>
      <c r="X1979">
        <v>-1289919.5</v>
      </c>
      <c r="Y1979">
        <v>-4.8151417500000002E-2</v>
      </c>
      <c r="Z1979" t="str">
        <f t="shared" si="71"/>
        <v>Medium</v>
      </c>
    </row>
    <row r="1980" spans="1:26" x14ac:dyDescent="0.2">
      <c r="A1980" t="s">
        <v>4101</v>
      </c>
      <c r="B1980" t="s">
        <v>1222</v>
      </c>
      <c r="C1980" t="s">
        <v>1223</v>
      </c>
      <c r="D1980">
        <v>533</v>
      </c>
      <c r="E1980">
        <v>1082</v>
      </c>
      <c r="F1980">
        <v>0</v>
      </c>
      <c r="G1980">
        <v>104</v>
      </c>
      <c r="H1980">
        <v>5.8</v>
      </c>
      <c r="I1980">
        <v>14</v>
      </c>
      <c r="J1980">
        <v>95</v>
      </c>
      <c r="K1980">
        <v>18435</v>
      </c>
      <c r="L1980">
        <v>1400000</v>
      </c>
      <c r="M1980" s="2">
        <f>VLOOKUP(A1980,Sheet2!$A$1:G5704,2,0)</f>
        <v>38776</v>
      </c>
      <c r="N1980" t="str">
        <f>VLOOKUP(A1980,Sheet2!$A$1:G5704,3,0)</f>
        <v>Color</v>
      </c>
      <c r="O1980" t="str">
        <f>VLOOKUP(A1980,Sheet2!$A$1:G5704,4,0)</f>
        <v>Drama</v>
      </c>
      <c r="P1980" t="str">
        <f>VLOOKUP(A1980,Sheet2!$A$1:G5704,5,0)</f>
        <v>French</v>
      </c>
      <c r="Q1980" t="str">
        <f>VLOOKUP(A1980,Sheet2!$A$1:G5704,6,0)</f>
        <v>France</v>
      </c>
      <c r="R1980" t="str">
        <f>VLOOKUP(A1980,Sheet2!$A$1:G5704,7,0)</f>
        <v>Unrated</v>
      </c>
      <c r="S1980" t="str">
        <f>IF(Table19[[#This Row],[Language]]="English","English","Other language")</f>
        <v>Other language</v>
      </c>
      <c r="T1980">
        <f>Table19[[#This Row],[Gross Revenue]]-Table19[[#This Row],[Budget]]</f>
        <v>-1381565</v>
      </c>
      <c r="U1980" s="1">
        <f>(Table19[[#This Row],[Gross Revenue]]/Table19[[#This Row],[Budget]])-1</f>
        <v>-0.98683214285714282</v>
      </c>
      <c r="V1980" t="str">
        <f t="shared" si="69"/>
        <v>90-110 minutes</v>
      </c>
      <c r="W1980">
        <f>Table19[[#This Row],[Profit]]/Table19[[#This Row],[Budget]]*100</f>
        <v>-98.683214285714286</v>
      </c>
      <c r="X1980">
        <v>-434215.5</v>
      </c>
      <c r="Y1980">
        <v>-0.10115100772200772</v>
      </c>
      <c r="Z1980" t="str">
        <f t="shared" si="71"/>
        <v>Low</v>
      </c>
    </row>
    <row r="1981" spans="1:26" x14ac:dyDescent="0.2">
      <c r="A1981" t="s">
        <v>5790</v>
      </c>
      <c r="B1981" t="s">
        <v>1685</v>
      </c>
      <c r="C1981" t="s">
        <v>1989</v>
      </c>
      <c r="D1981">
        <v>11000</v>
      </c>
      <c r="E1981">
        <v>12785</v>
      </c>
      <c r="F1981">
        <v>73</v>
      </c>
      <c r="G1981">
        <v>592</v>
      </c>
      <c r="H1981">
        <v>7</v>
      </c>
      <c r="I1981">
        <v>64</v>
      </c>
      <c r="J1981">
        <v>127</v>
      </c>
      <c r="K1981">
        <v>23209440</v>
      </c>
      <c r="L1981">
        <v>30000000</v>
      </c>
      <c r="M1981" s="2">
        <f>VLOOKUP(A1981,Sheet2!$A$1:G5705,2,0)</f>
        <v>35925</v>
      </c>
      <c r="N1981" t="str">
        <f>VLOOKUP(A1981,Sheet2!$A$1:G5705,3,0)</f>
        <v>Color</v>
      </c>
      <c r="O1981" t="str">
        <f>VLOOKUP(A1981,Sheet2!$A$1:G5705,4,0)</f>
        <v>Drama</v>
      </c>
      <c r="P1981" t="str">
        <f>VLOOKUP(A1981,Sheet2!$A$1:G5705,5,0)</f>
        <v>English</v>
      </c>
      <c r="Q1981" t="str">
        <f>VLOOKUP(A1981,Sheet2!$A$1:G5705,6,0)</f>
        <v>USA</v>
      </c>
      <c r="R1981" t="str">
        <f>VLOOKUP(A1981,Sheet2!$A$1:G5705,7,0)</f>
        <v>R</v>
      </c>
      <c r="S1981" t="str">
        <f>IF(Table19[[#This Row],[Language]]="English","English","Other language")</f>
        <v>English</v>
      </c>
      <c r="T1981">
        <f>Table19[[#This Row],[Gross Revenue]]-Table19[[#This Row],[Budget]]</f>
        <v>-6790560</v>
      </c>
      <c r="U1981" s="1">
        <f>(Table19[[#This Row],[Gross Revenue]]/Table19[[#This Row],[Budget]])-1</f>
        <v>-0.226352</v>
      </c>
      <c r="V1981" t="str">
        <f t="shared" si="69"/>
        <v>111-130 minutes</v>
      </c>
      <c r="W1981">
        <f>Table19[[#This Row],[Profit]]/Table19[[#This Row],[Budget]]*100</f>
        <v>-22.635200000000001</v>
      </c>
      <c r="X1981">
        <v>-434215.5</v>
      </c>
      <c r="Y1981">
        <v>-0.10115100772200772</v>
      </c>
      <c r="Z1981" t="str">
        <f t="shared" si="71"/>
        <v>Medium</v>
      </c>
    </row>
    <row r="1982" spans="1:26" x14ac:dyDescent="0.2">
      <c r="A1982" t="s">
        <v>4551</v>
      </c>
      <c r="B1982" t="s">
        <v>1635</v>
      </c>
      <c r="C1982" t="s">
        <v>1636</v>
      </c>
      <c r="D1982">
        <v>64</v>
      </c>
      <c r="E1982">
        <v>134</v>
      </c>
      <c r="F1982">
        <v>0</v>
      </c>
      <c r="G1982">
        <v>0</v>
      </c>
      <c r="H1982">
        <v>6.2</v>
      </c>
      <c r="I1982">
        <v>110</v>
      </c>
      <c r="J1982">
        <v>110</v>
      </c>
      <c r="K1982">
        <v>102055</v>
      </c>
      <c r="L1982">
        <v>300000000</v>
      </c>
      <c r="M1982" s="2">
        <f>VLOOKUP(A1982,Sheet2!$A$1:G5706,2,0)</f>
        <v>39463</v>
      </c>
      <c r="N1982" t="str">
        <f>VLOOKUP(A1982,Sheet2!$A$1:G5706,3,0)</f>
        <v>Color</v>
      </c>
      <c r="O1982" t="str">
        <f>VLOOKUP(A1982,Sheet2!$A$1:G5706,4,0)</f>
        <v>Action</v>
      </c>
      <c r="P1982" t="str">
        <f>VLOOKUP(A1982,Sheet2!$A$1:G5706,5,0)</f>
        <v>Thai</v>
      </c>
      <c r="Q1982" t="str">
        <f>VLOOKUP(A1982,Sheet2!$A$1:G5706,6,0)</f>
        <v>Thailand</v>
      </c>
      <c r="R1982" t="str">
        <f>VLOOKUP(A1982,Sheet2!$A$1:G5706,7,0)</f>
        <v>R</v>
      </c>
      <c r="S1982" t="str">
        <f>IF(Table19[[#This Row],[Language]]="English","English","Other language")</f>
        <v>Other language</v>
      </c>
      <c r="T1982">
        <f>Table19[[#This Row],[Gross Revenue]]-Table19[[#This Row],[Budget]]</f>
        <v>-299897945</v>
      </c>
      <c r="U1982" s="1">
        <f>(Table19[[#This Row],[Gross Revenue]]/Table19[[#This Row],[Budget]])-1</f>
        <v>-0.9996598166666667</v>
      </c>
      <c r="V1982" t="str">
        <f t="shared" si="69"/>
        <v>90-110 minutes</v>
      </c>
      <c r="W1982">
        <f>Table19[[#This Row],[Profit]]/Table19[[#This Row],[Budget]]*100</f>
        <v>-99.965981666666664</v>
      </c>
      <c r="X1982">
        <v>-1289919.5</v>
      </c>
      <c r="Y1982">
        <v>-4.8151417500000002E-2</v>
      </c>
      <c r="Z1982" t="str">
        <f t="shared" si="71"/>
        <v>High</v>
      </c>
    </row>
    <row r="1983" spans="1:26" x14ac:dyDescent="0.2">
      <c r="A1983" t="s">
        <v>6644</v>
      </c>
      <c r="B1983" t="s">
        <v>1531</v>
      </c>
      <c r="C1983" t="s">
        <v>2103</v>
      </c>
      <c r="D1983">
        <v>33000</v>
      </c>
      <c r="E1983">
        <v>34779</v>
      </c>
      <c r="F1983">
        <v>0</v>
      </c>
      <c r="G1983">
        <v>30000</v>
      </c>
      <c r="H1983">
        <v>5.7</v>
      </c>
      <c r="I1983">
        <v>440</v>
      </c>
      <c r="J1983">
        <v>90</v>
      </c>
      <c r="K1983">
        <v>778565</v>
      </c>
      <c r="L1983">
        <v>4800000</v>
      </c>
      <c r="M1983" s="2">
        <f>VLOOKUP(A1983,Sheet2!$A$1:G5707,2,0)</f>
        <v>41616</v>
      </c>
      <c r="N1983" t="str">
        <f>VLOOKUP(A1983,Sheet2!$A$1:G5707,3,0)</f>
        <v>Color</v>
      </c>
      <c r="O1983" t="str">
        <f>VLOOKUP(A1983,Sheet2!$A$1:G5707,4,0)</f>
        <v>Crime</v>
      </c>
      <c r="P1983" t="str">
        <f>VLOOKUP(A1983,Sheet2!$A$1:G5707,5,0)</f>
        <v>English</v>
      </c>
      <c r="Q1983" t="str">
        <f>VLOOKUP(A1983,Sheet2!$A$1:G5707,6,0)</f>
        <v>Denmark</v>
      </c>
      <c r="R1983" t="str">
        <f>VLOOKUP(A1983,Sheet2!$A$1:G5707,7,0)</f>
        <v>R</v>
      </c>
      <c r="S1983" t="str">
        <f>IF(Table19[[#This Row],[Language]]="English","English","Other language")</f>
        <v>English</v>
      </c>
      <c r="T1983">
        <f>Table19[[#This Row],[Gross Revenue]]-Table19[[#This Row],[Budget]]</f>
        <v>-4021435</v>
      </c>
      <c r="U1983" s="1">
        <f>(Table19[[#This Row],[Gross Revenue]]/Table19[[#This Row],[Budget]])-1</f>
        <v>-0.8377989583333334</v>
      </c>
      <c r="V1983" t="str">
        <f t="shared" si="69"/>
        <v>90-110 minutes</v>
      </c>
      <c r="W1983">
        <f>Table19[[#This Row],[Profit]]/Table19[[#This Row],[Budget]]*100</f>
        <v>-83.779895833333327</v>
      </c>
      <c r="X1983">
        <v>-74533.5</v>
      </c>
      <c r="Y1983">
        <v>-7.4856785714285719E-3</v>
      </c>
      <c r="Z1983" t="str">
        <f t="shared" si="71"/>
        <v>Low</v>
      </c>
    </row>
    <row r="1984" spans="1:26" x14ac:dyDescent="0.2">
      <c r="A1984" t="s">
        <v>5345</v>
      </c>
      <c r="B1984" t="s">
        <v>2246</v>
      </c>
      <c r="C1984" t="s">
        <v>993</v>
      </c>
      <c r="D1984">
        <v>97</v>
      </c>
      <c r="E1984">
        <v>382</v>
      </c>
      <c r="F1984">
        <v>23</v>
      </c>
      <c r="G1984">
        <v>0</v>
      </c>
      <c r="H1984">
        <v>6.7</v>
      </c>
      <c r="I1984">
        <v>17</v>
      </c>
      <c r="J1984">
        <v>99</v>
      </c>
      <c r="K1984">
        <v>3273588</v>
      </c>
      <c r="L1984">
        <v>6000000</v>
      </c>
      <c r="M1984" s="2">
        <f>VLOOKUP(A1984,Sheet2!$A$1:G5708,2,0)</f>
        <v>34072</v>
      </c>
      <c r="N1984" t="str">
        <f>VLOOKUP(A1984,Sheet2!$A$1:G5708,3,0)</f>
        <v>Color</v>
      </c>
      <c r="O1984" t="str">
        <f>VLOOKUP(A1984,Sheet2!$A$1:G5708,4,0)</f>
        <v>Action</v>
      </c>
      <c r="P1984" t="str">
        <f>VLOOKUP(A1984,Sheet2!$A$1:G5708,5,0)</f>
        <v>English</v>
      </c>
      <c r="Q1984" t="str">
        <f>VLOOKUP(A1984,Sheet2!$A$1:G5708,6,0)</f>
        <v>USA</v>
      </c>
      <c r="R1984" t="str">
        <f>VLOOKUP(A1984,Sheet2!$A$1:G5708,7,0)</f>
        <v>PG-13</v>
      </c>
      <c r="S1984" t="str">
        <f>IF(Table19[[#This Row],[Language]]="English","English","Other language")</f>
        <v>English</v>
      </c>
      <c r="T1984">
        <f>Table19[[#This Row],[Gross Revenue]]-Table19[[#This Row],[Budget]]</f>
        <v>-2726412</v>
      </c>
      <c r="U1984" s="1">
        <f>(Table19[[#This Row],[Gross Revenue]]/Table19[[#This Row],[Budget]])-1</f>
        <v>-0.45440199999999997</v>
      </c>
      <c r="V1984" t="str">
        <f t="shared" si="69"/>
        <v>90-110 minutes</v>
      </c>
      <c r="W1984">
        <f>Table19[[#This Row],[Profit]]/Table19[[#This Row],[Budget]]*100</f>
        <v>-45.440199999999997</v>
      </c>
      <c r="X1984">
        <v>-1289919.5</v>
      </c>
      <c r="Y1984">
        <v>-4.8151417500000002E-2</v>
      </c>
      <c r="Z1984" t="str">
        <f t="shared" si="71"/>
        <v>Low</v>
      </c>
    </row>
    <row r="1985" spans="1:26" x14ac:dyDescent="0.2">
      <c r="A1985" t="s">
        <v>5133</v>
      </c>
      <c r="B1985" t="s">
        <v>2097</v>
      </c>
      <c r="C1985" t="s">
        <v>1642</v>
      </c>
      <c r="D1985">
        <v>185</v>
      </c>
      <c r="E1985">
        <v>299</v>
      </c>
      <c r="F1985">
        <v>11</v>
      </c>
      <c r="G1985">
        <v>135</v>
      </c>
      <c r="H1985">
        <v>6.6</v>
      </c>
      <c r="I1985">
        <v>24</v>
      </c>
      <c r="J1985">
        <v>86</v>
      </c>
      <c r="K1985">
        <v>13751</v>
      </c>
      <c r="L1985">
        <v>11400000</v>
      </c>
      <c r="M1985" s="2">
        <f>VLOOKUP(A1985,Sheet2!$A$1:G5709,2,0)</f>
        <v>38829</v>
      </c>
      <c r="N1985" t="str">
        <f>VLOOKUP(A1985,Sheet2!$A$1:G5709,3,0)</f>
        <v>Color</v>
      </c>
      <c r="O1985" t="str">
        <f>VLOOKUP(A1985,Sheet2!$A$1:G5709,4,0)</f>
        <v>Drama</v>
      </c>
      <c r="P1985" t="str">
        <f>VLOOKUP(A1985,Sheet2!$A$1:G5709,5,0)</f>
        <v>English</v>
      </c>
      <c r="Q1985" t="str">
        <f>VLOOKUP(A1985,Sheet2!$A$1:G5709,6,0)</f>
        <v>Australia</v>
      </c>
      <c r="R1985" t="str">
        <f>VLOOKUP(A1985,Sheet2!$A$1:G5709,7,0)</f>
        <v>PG</v>
      </c>
      <c r="S1985" t="str">
        <f>IF(Table19[[#This Row],[Language]]="English","English","Other language")</f>
        <v>English</v>
      </c>
      <c r="T1985">
        <f>Table19[[#This Row],[Gross Revenue]]-Table19[[#This Row],[Budget]]</f>
        <v>-11386249</v>
      </c>
      <c r="U1985" s="1">
        <f>(Table19[[#This Row],[Gross Revenue]]/Table19[[#This Row],[Budget]])-1</f>
        <v>-0.99879377192982455</v>
      </c>
      <c r="V1985" t="str">
        <f t="shared" si="69"/>
        <v>&lt;90 minutes</v>
      </c>
      <c r="W1985">
        <f>Table19[[#This Row],[Profit]]/Table19[[#This Row],[Budget]]*100</f>
        <v>-99.87937719298246</v>
      </c>
      <c r="X1985">
        <v>-434215.5</v>
      </c>
      <c r="Y1985">
        <v>-0.10115100772200772</v>
      </c>
      <c r="Z1985" t="str">
        <f t="shared" si="71"/>
        <v>Low</v>
      </c>
    </row>
    <row r="1986" spans="1:26" x14ac:dyDescent="0.2">
      <c r="A1986" t="s">
        <v>6466</v>
      </c>
      <c r="B1986" t="s">
        <v>1344</v>
      </c>
      <c r="C1986" t="s">
        <v>1452</v>
      </c>
      <c r="D1986">
        <v>3000</v>
      </c>
      <c r="E1986">
        <v>5458</v>
      </c>
      <c r="F1986">
        <v>0</v>
      </c>
      <c r="G1986">
        <v>0</v>
      </c>
      <c r="H1986">
        <v>7.5</v>
      </c>
      <c r="I1986">
        <v>153</v>
      </c>
      <c r="J1986">
        <v>139</v>
      </c>
      <c r="K1986">
        <v>58328680</v>
      </c>
      <c r="L1986">
        <v>22000000</v>
      </c>
      <c r="M1986" s="2">
        <f>VLOOKUP(A1986,Sheet2!$A$1:G5710,2,0)</f>
        <v>37825</v>
      </c>
      <c r="N1986" t="str">
        <f>VLOOKUP(A1986,Sheet2!$A$1:G5710,3,0)</f>
        <v>Color</v>
      </c>
      <c r="O1986" t="str">
        <f>VLOOKUP(A1986,Sheet2!$A$1:G5710,4,0)</f>
        <v>Drama</v>
      </c>
      <c r="P1986" t="str">
        <f>VLOOKUP(A1986,Sheet2!$A$1:G5710,5,0)</f>
        <v>English</v>
      </c>
      <c r="Q1986" t="str">
        <f>VLOOKUP(A1986,Sheet2!$A$1:G5710,6,0)</f>
        <v>USA</v>
      </c>
      <c r="R1986" t="str">
        <f>VLOOKUP(A1986,Sheet2!$A$1:G5710,7,0)</f>
        <v>R</v>
      </c>
      <c r="S1986" t="str">
        <f>IF(Table19[[#This Row],[Language]]="English","English","Other language")</f>
        <v>English</v>
      </c>
      <c r="T1986">
        <f>Table19[[#This Row],[Gross Revenue]]-Table19[[#This Row],[Budget]]</f>
        <v>36328680</v>
      </c>
      <c r="U1986" s="1">
        <f>(Table19[[#This Row],[Gross Revenue]]/Table19[[#This Row],[Budget]])-1</f>
        <v>1.6513036363636364</v>
      </c>
      <c r="V1986" t="str">
        <f t="shared" ref="V1986:V2049" si="72">IF(J1986="","",IF(J1986&lt;90,"&lt;90 minutes",IF(J1986&lt;=110,"90-110 minutes",IF(J1986&lt;=130,"111-130 minutes",IF(J1986&lt;=150,"131-150 minutes","&gt;150 minutes")))))</f>
        <v>131-150 minutes</v>
      </c>
      <c r="W1986">
        <f>Table19[[#This Row],[Profit]]/Table19[[#This Row],[Budget]]*100</f>
        <v>165.13036363636365</v>
      </c>
      <c r="X1986">
        <v>-434215.5</v>
      </c>
      <c r="Y1986">
        <v>-0.10115100772200772</v>
      </c>
      <c r="Z1986" t="str">
        <f t="shared" ref="Z1986:Z2049" si="73">IF(L1986="","",IF(L1986&lt;=$AA$26,"Low",IF(L1986&lt;=$AA$28,"Medium","High")))</f>
        <v>Medium</v>
      </c>
    </row>
    <row r="1987" spans="1:26" x14ac:dyDescent="0.2">
      <c r="A1987" t="s">
        <v>4631</v>
      </c>
      <c r="B1987" t="s">
        <v>988</v>
      </c>
      <c r="C1987" t="s">
        <v>1714</v>
      </c>
      <c r="D1987">
        <v>4000</v>
      </c>
      <c r="E1987">
        <v>6081</v>
      </c>
      <c r="F1987">
        <v>28</v>
      </c>
      <c r="G1987">
        <v>863</v>
      </c>
      <c r="H1987">
        <v>6.2</v>
      </c>
      <c r="I1987">
        <v>107</v>
      </c>
      <c r="J1987">
        <v>83</v>
      </c>
      <c r="K1987">
        <v>84303558</v>
      </c>
      <c r="L1987">
        <v>85000000</v>
      </c>
      <c r="M1987" s="2">
        <f>VLOOKUP(A1987,Sheet2!$A$1:G5711,2,0)</f>
        <v>39002</v>
      </c>
      <c r="N1987" t="str">
        <f>VLOOKUP(A1987,Sheet2!$A$1:G5711,3,0)</f>
        <v>Color</v>
      </c>
      <c r="O1987" t="str">
        <f>VLOOKUP(A1987,Sheet2!$A$1:G5711,4,0)</f>
        <v>Adventure</v>
      </c>
      <c r="P1987" t="str">
        <f>VLOOKUP(A1987,Sheet2!$A$1:G5711,5,0)</f>
        <v>English</v>
      </c>
      <c r="Q1987" t="str">
        <f>VLOOKUP(A1987,Sheet2!$A$1:G5711,6,0)</f>
        <v>USA</v>
      </c>
      <c r="R1987" t="str">
        <f>VLOOKUP(A1987,Sheet2!$A$1:G5711,7,0)</f>
        <v>PG</v>
      </c>
      <c r="S1987" t="str">
        <f>IF(Table19[[#This Row],[Language]]="English","English","Other language")</f>
        <v>English</v>
      </c>
      <c r="T1987">
        <f>Table19[[#This Row],[Gross Revenue]]-Table19[[#This Row],[Budget]]</f>
        <v>-696442</v>
      </c>
      <c r="U1987" s="1">
        <f>(Table19[[#This Row],[Gross Revenue]]/Table19[[#This Row],[Budget]])-1</f>
        <v>-8.1934352941176458E-3</v>
      </c>
      <c r="V1987" t="str">
        <f t="shared" si="72"/>
        <v>&lt;90 minutes</v>
      </c>
      <c r="W1987">
        <f>Table19[[#This Row],[Profit]]/Table19[[#This Row],[Budget]]*100</f>
        <v>-0.8193435294117648</v>
      </c>
      <c r="X1987">
        <v>3892693.5</v>
      </c>
      <c r="Y1987">
        <v>0.11726928571428571</v>
      </c>
      <c r="Z1987" t="str">
        <f t="shared" si="73"/>
        <v>High</v>
      </c>
    </row>
    <row r="1988" spans="1:26" x14ac:dyDescent="0.2">
      <c r="A1988" t="s">
        <v>4095</v>
      </c>
      <c r="B1988" t="s">
        <v>1215</v>
      </c>
      <c r="C1988" t="s">
        <v>838</v>
      </c>
      <c r="D1988">
        <v>48</v>
      </c>
      <c r="E1988">
        <v>67</v>
      </c>
      <c r="F1988">
        <v>9</v>
      </c>
      <c r="G1988">
        <v>0</v>
      </c>
      <c r="H1988">
        <v>5.7</v>
      </c>
      <c r="I1988">
        <v>235</v>
      </c>
      <c r="J1988">
        <v>79</v>
      </c>
      <c r="K1988">
        <v>30500882</v>
      </c>
      <c r="L1988">
        <v>500000</v>
      </c>
      <c r="M1988" s="2">
        <f>VLOOKUP(A1988,Sheet2!$A$1:G5712,2,0)</f>
        <v>37892</v>
      </c>
      <c r="N1988" t="str">
        <f>VLOOKUP(A1988,Sheet2!$A$1:G5712,3,0)</f>
        <v>Color</v>
      </c>
      <c r="O1988" t="str">
        <f>VLOOKUP(A1988,Sheet2!$A$1:G5712,4,0)</f>
        <v>Adventure</v>
      </c>
      <c r="P1988" t="str">
        <f>VLOOKUP(A1988,Sheet2!$A$1:G5712,5,0)</f>
        <v>English</v>
      </c>
      <c r="Q1988" t="str">
        <f>VLOOKUP(A1988,Sheet2!$A$1:G5712,6,0)</f>
        <v>USA</v>
      </c>
      <c r="R1988" t="str">
        <f>VLOOKUP(A1988,Sheet2!$A$1:G5712,7,0)</f>
        <v>R</v>
      </c>
      <c r="S1988" t="str">
        <f>IF(Table19[[#This Row],[Language]]="English","English","Other language")</f>
        <v>English</v>
      </c>
      <c r="T1988">
        <f>Table19[[#This Row],[Gross Revenue]]-Table19[[#This Row],[Budget]]</f>
        <v>30000882</v>
      </c>
      <c r="U1988" s="1">
        <f>(Table19[[#This Row],[Gross Revenue]]/Table19[[#This Row],[Budget]])-1</f>
        <v>60.001764000000001</v>
      </c>
      <c r="V1988" t="str">
        <f t="shared" si="72"/>
        <v>&lt;90 minutes</v>
      </c>
      <c r="W1988">
        <f>Table19[[#This Row],[Profit]]/Table19[[#This Row],[Budget]]*100</f>
        <v>6000.1764000000003</v>
      </c>
      <c r="X1988">
        <v>3892693.5</v>
      </c>
      <c r="Y1988">
        <v>0.11726928571428571</v>
      </c>
      <c r="Z1988" t="str">
        <f t="shared" si="73"/>
        <v>Low</v>
      </c>
    </row>
    <row r="1989" spans="1:26" x14ac:dyDescent="0.2">
      <c r="A1989" t="s">
        <v>6759</v>
      </c>
      <c r="B1989" t="s">
        <v>1704</v>
      </c>
      <c r="C1989" t="s">
        <v>1686</v>
      </c>
      <c r="D1989">
        <v>2000</v>
      </c>
      <c r="E1989">
        <v>5122</v>
      </c>
      <c r="F1989">
        <v>0</v>
      </c>
      <c r="G1989">
        <v>0</v>
      </c>
      <c r="H1989">
        <v>7.8</v>
      </c>
      <c r="I1989">
        <v>62</v>
      </c>
      <c r="J1989">
        <v>124</v>
      </c>
      <c r="K1989">
        <v>54800000</v>
      </c>
      <c r="L1989">
        <v>6000000</v>
      </c>
      <c r="M1989" s="2">
        <f>VLOOKUP(A1989,Sheet2!$A$1:G5713,2,0)</f>
        <v>29272</v>
      </c>
      <c r="N1989" t="str">
        <f>VLOOKUP(A1989,Sheet2!$A$1:G5713,3,0)</f>
        <v>Color</v>
      </c>
      <c r="O1989" t="str">
        <f>VLOOKUP(A1989,Sheet2!$A$1:G5713,4,0)</f>
        <v>Drama</v>
      </c>
      <c r="P1989" t="str">
        <f>VLOOKUP(A1989,Sheet2!$A$1:G5713,5,0)</f>
        <v>English</v>
      </c>
      <c r="Q1989" t="str">
        <f>VLOOKUP(A1989,Sheet2!$A$1:G5713,6,0)</f>
        <v>USA</v>
      </c>
      <c r="R1989" t="str">
        <f>VLOOKUP(A1989,Sheet2!$A$1:G5713,7,0)</f>
        <v>R</v>
      </c>
      <c r="S1989" t="str">
        <f>IF(Table19[[#This Row],[Language]]="English","English","Other language")</f>
        <v>English</v>
      </c>
      <c r="T1989">
        <f>Table19[[#This Row],[Gross Revenue]]-Table19[[#This Row],[Budget]]</f>
        <v>48800000</v>
      </c>
      <c r="U1989" s="1">
        <f>(Table19[[#This Row],[Gross Revenue]]/Table19[[#This Row],[Budget]])-1</f>
        <v>8.1333333333333329</v>
      </c>
      <c r="V1989" t="str">
        <f t="shared" si="72"/>
        <v>111-130 minutes</v>
      </c>
      <c r="W1989">
        <f>Table19[[#This Row],[Profit]]/Table19[[#This Row],[Budget]]*100</f>
        <v>813.33333333333326</v>
      </c>
      <c r="X1989">
        <v>-434215.5</v>
      </c>
      <c r="Y1989">
        <v>-0.10115100772200772</v>
      </c>
      <c r="Z1989" t="str">
        <f t="shared" si="73"/>
        <v>Low</v>
      </c>
    </row>
    <row r="1990" spans="1:26" x14ac:dyDescent="0.2">
      <c r="A1990" t="s">
        <v>4604</v>
      </c>
      <c r="B1990" t="s">
        <v>1692</v>
      </c>
      <c r="C1990" t="s">
        <v>1692</v>
      </c>
      <c r="D1990">
        <v>406</v>
      </c>
      <c r="E1990">
        <v>904</v>
      </c>
      <c r="F1990">
        <v>406</v>
      </c>
      <c r="G1990">
        <v>0</v>
      </c>
      <c r="H1990">
        <v>6.2</v>
      </c>
      <c r="I1990">
        <v>59</v>
      </c>
      <c r="J1990">
        <v>92</v>
      </c>
      <c r="K1990">
        <v>582024</v>
      </c>
      <c r="L1990">
        <v>1000000</v>
      </c>
      <c r="M1990" s="2">
        <f>VLOOKUP(A1990,Sheet2!$A$1:G5714,2,0)</f>
        <v>35741</v>
      </c>
      <c r="N1990" t="str">
        <f>VLOOKUP(A1990,Sheet2!$A$1:G5714,3,0)</f>
        <v>Color</v>
      </c>
      <c r="O1990" t="str">
        <f>VLOOKUP(A1990,Sheet2!$A$1:G5714,4,0)</f>
        <v>Comedy</v>
      </c>
      <c r="P1990" t="str">
        <f>VLOOKUP(A1990,Sheet2!$A$1:G5714,5,0)</f>
        <v>English</v>
      </c>
      <c r="Q1990" t="str">
        <f>VLOOKUP(A1990,Sheet2!$A$1:G5714,6,0)</f>
        <v>USA</v>
      </c>
      <c r="R1990" t="str">
        <f>VLOOKUP(A1990,Sheet2!$A$1:G5714,7,0)</f>
        <v>NC-17</v>
      </c>
      <c r="S1990" t="str">
        <f>IF(Table19[[#This Row],[Language]]="English","English","Other language")</f>
        <v>English</v>
      </c>
      <c r="T1990">
        <f>Table19[[#This Row],[Gross Revenue]]-Table19[[#This Row],[Budget]]</f>
        <v>-417976</v>
      </c>
      <c r="U1990" s="1">
        <f>(Table19[[#This Row],[Gross Revenue]]/Table19[[#This Row],[Budget]])-1</f>
        <v>-0.41797600000000001</v>
      </c>
      <c r="V1990" t="str">
        <f t="shared" si="72"/>
        <v>90-110 minutes</v>
      </c>
      <c r="W1990">
        <f>Table19[[#This Row],[Profit]]/Table19[[#This Row],[Budget]]*100</f>
        <v>-41.797600000000003</v>
      </c>
      <c r="X1990">
        <v>1637763</v>
      </c>
      <c r="Y1990">
        <v>0.19178668286445014</v>
      </c>
      <c r="Z1990" t="str">
        <f t="shared" si="73"/>
        <v>Low</v>
      </c>
    </row>
    <row r="1991" spans="1:26" x14ac:dyDescent="0.2">
      <c r="A1991" t="s">
        <v>4347</v>
      </c>
      <c r="B1991" t="s">
        <v>258</v>
      </c>
      <c r="C1991" t="s">
        <v>1462</v>
      </c>
      <c r="D1991">
        <v>11000</v>
      </c>
      <c r="E1991">
        <v>11662</v>
      </c>
      <c r="F1991">
        <v>49</v>
      </c>
      <c r="G1991">
        <v>3000</v>
      </c>
      <c r="H1991">
        <v>6</v>
      </c>
      <c r="I1991">
        <v>93</v>
      </c>
      <c r="J1991">
        <v>118</v>
      </c>
      <c r="K1991">
        <v>16252765</v>
      </c>
      <c r="L1991">
        <v>42000000</v>
      </c>
      <c r="M1991" s="2">
        <f>VLOOKUP(A1991,Sheet2!$A$1:G5715,2,0)</f>
        <v>36993</v>
      </c>
      <c r="N1991" t="str">
        <f>VLOOKUP(A1991,Sheet2!$A$1:G5715,3,0)</f>
        <v>Color</v>
      </c>
      <c r="O1991" t="str">
        <f>VLOOKUP(A1991,Sheet2!$A$1:G5715,4,0)</f>
        <v>Drama</v>
      </c>
      <c r="P1991" t="str">
        <f>VLOOKUP(A1991,Sheet2!$A$1:G5715,5,0)</f>
        <v>English</v>
      </c>
      <c r="Q1991" t="str">
        <f>VLOOKUP(A1991,Sheet2!$A$1:G5715,6,0)</f>
        <v>France</v>
      </c>
      <c r="R1991" t="str">
        <f>VLOOKUP(A1991,Sheet2!$A$1:G5715,7,0)</f>
        <v>R</v>
      </c>
      <c r="S1991" t="str">
        <f>IF(Table19[[#This Row],[Language]]="English","English","Other language")</f>
        <v>English</v>
      </c>
      <c r="T1991">
        <f>Table19[[#This Row],[Gross Revenue]]-Table19[[#This Row],[Budget]]</f>
        <v>-25747235</v>
      </c>
      <c r="U1991" s="1">
        <f>(Table19[[#This Row],[Gross Revenue]]/Table19[[#This Row],[Budget]])-1</f>
        <v>-0.61302940476190471</v>
      </c>
      <c r="V1991" t="str">
        <f t="shared" si="72"/>
        <v>111-130 minutes</v>
      </c>
      <c r="W1991">
        <f>Table19[[#This Row],[Profit]]/Table19[[#This Row],[Budget]]*100</f>
        <v>-61.302940476190479</v>
      </c>
      <c r="X1991">
        <v>-434215.5</v>
      </c>
      <c r="Y1991">
        <v>-0.10115100772200772</v>
      </c>
      <c r="Z1991" t="str">
        <f t="shared" si="73"/>
        <v>High</v>
      </c>
    </row>
    <row r="1992" spans="1:26" x14ac:dyDescent="0.2">
      <c r="A1992" t="s">
        <v>6398</v>
      </c>
      <c r="B1992" t="s">
        <v>2905</v>
      </c>
      <c r="C1992" t="s">
        <v>2906</v>
      </c>
      <c r="D1992">
        <v>30</v>
      </c>
      <c r="E1992">
        <v>30</v>
      </c>
      <c r="F1992">
        <v>6</v>
      </c>
      <c r="G1992">
        <v>0</v>
      </c>
      <c r="H1992">
        <v>7.4</v>
      </c>
      <c r="I1992">
        <v>105</v>
      </c>
      <c r="J1992">
        <v>83</v>
      </c>
      <c r="K1992">
        <v>1127331</v>
      </c>
      <c r="L1992">
        <v>46000</v>
      </c>
      <c r="M1992" s="2">
        <f>VLOOKUP(A1992,Sheet2!$A$1:G5716,2,0)</f>
        <v>37890</v>
      </c>
      <c r="N1992" t="str">
        <f>VLOOKUP(A1992,Sheet2!$A$1:G5716,3,0)</f>
        <v>Color</v>
      </c>
      <c r="O1992" t="str">
        <f>VLOOKUP(A1992,Sheet2!$A$1:G5716,4,0)</f>
        <v>Drama</v>
      </c>
      <c r="P1992" t="str">
        <f>VLOOKUP(A1992,Sheet2!$A$1:G5716,5,0)</f>
        <v>Dari</v>
      </c>
      <c r="Q1992" t="str">
        <f>VLOOKUP(A1992,Sheet2!$A$1:G5716,6,0)</f>
        <v>Afghanistan</v>
      </c>
      <c r="R1992" t="str">
        <f>VLOOKUP(A1992,Sheet2!$A$1:G5716,7,0)</f>
        <v>PG-13</v>
      </c>
      <c r="S1992" t="str">
        <f>IF(Table19[[#This Row],[Language]]="English","English","Other language")</f>
        <v>Other language</v>
      </c>
      <c r="T1992">
        <f>Table19[[#This Row],[Gross Revenue]]-Table19[[#This Row],[Budget]]</f>
        <v>1081331</v>
      </c>
      <c r="U1992" s="1">
        <f>(Table19[[#This Row],[Gross Revenue]]/Table19[[#This Row],[Budget]])-1</f>
        <v>23.507195652173912</v>
      </c>
      <c r="V1992" t="str">
        <f t="shared" si="72"/>
        <v>&lt;90 minutes</v>
      </c>
      <c r="W1992">
        <f>Table19[[#This Row],[Profit]]/Table19[[#This Row],[Budget]]*100</f>
        <v>2350.7195652173914</v>
      </c>
      <c r="X1992">
        <v>-434215.5</v>
      </c>
      <c r="Y1992">
        <v>-0.10115100772200772</v>
      </c>
      <c r="Z1992" t="str">
        <f t="shared" si="73"/>
        <v>Low</v>
      </c>
    </row>
    <row r="1993" spans="1:26" x14ac:dyDescent="0.2">
      <c r="A1993" t="s">
        <v>5306</v>
      </c>
      <c r="B1993" t="s">
        <v>467</v>
      </c>
      <c r="C1993" t="s">
        <v>2212</v>
      </c>
      <c r="D1993">
        <v>1000</v>
      </c>
      <c r="E1993">
        <v>2004</v>
      </c>
      <c r="F1993">
        <v>44</v>
      </c>
      <c r="G1993">
        <v>329</v>
      </c>
      <c r="H1993">
        <v>6.7</v>
      </c>
      <c r="I1993">
        <v>28</v>
      </c>
      <c r="J1993">
        <v>132</v>
      </c>
      <c r="K1993">
        <v>1508689</v>
      </c>
      <c r="L1993">
        <v>16000000</v>
      </c>
      <c r="M1993" s="2">
        <f>VLOOKUP(A1993,Sheet2!$A$1:G5717,2,0)</f>
        <v>35479</v>
      </c>
      <c r="N1993" t="str">
        <f>VLOOKUP(A1993,Sheet2!$A$1:G5717,3,0)</f>
        <v>Color</v>
      </c>
      <c r="O1993" t="str">
        <f>VLOOKUP(A1993,Sheet2!$A$1:G5717,4,0)</f>
        <v>Drama</v>
      </c>
      <c r="P1993" t="str">
        <f>VLOOKUP(A1993,Sheet2!$A$1:G5717,5,0)</f>
        <v>English</v>
      </c>
      <c r="Q1993" t="str">
        <f>VLOOKUP(A1993,Sheet2!$A$1:G5717,6,0)</f>
        <v>USA</v>
      </c>
      <c r="R1993" t="str">
        <f>VLOOKUP(A1993,Sheet2!$A$1:G5717,7,0)</f>
        <v>R</v>
      </c>
      <c r="S1993" t="str">
        <f>IF(Table19[[#This Row],[Language]]="English","English","Other language")</f>
        <v>English</v>
      </c>
      <c r="T1993">
        <f>Table19[[#This Row],[Gross Revenue]]-Table19[[#This Row],[Budget]]</f>
        <v>-14491311</v>
      </c>
      <c r="U1993" s="1">
        <f>(Table19[[#This Row],[Gross Revenue]]/Table19[[#This Row],[Budget]])-1</f>
        <v>-0.90570693749999998</v>
      </c>
      <c r="V1993" t="str">
        <f t="shared" si="72"/>
        <v>131-150 minutes</v>
      </c>
      <c r="W1993">
        <f>Table19[[#This Row],[Profit]]/Table19[[#This Row],[Budget]]*100</f>
        <v>-90.570693750000004</v>
      </c>
      <c r="X1993">
        <v>-434215.5</v>
      </c>
      <c r="Y1993">
        <v>-0.10115100772200772</v>
      </c>
      <c r="Z1993" t="str">
        <f t="shared" si="73"/>
        <v>Medium</v>
      </c>
    </row>
    <row r="1994" spans="1:26" x14ac:dyDescent="0.2">
      <c r="A1994" t="s">
        <v>4581</v>
      </c>
      <c r="B1994" t="s">
        <v>614</v>
      </c>
      <c r="C1994" t="s">
        <v>1193</v>
      </c>
      <c r="D1994">
        <v>2000</v>
      </c>
      <c r="E1994">
        <v>3734</v>
      </c>
      <c r="F1994">
        <v>101</v>
      </c>
      <c r="G1994">
        <v>2000</v>
      </c>
      <c r="H1994">
        <v>6.2</v>
      </c>
      <c r="I1994">
        <v>81</v>
      </c>
      <c r="J1994">
        <v>95</v>
      </c>
      <c r="K1994">
        <v>13596911</v>
      </c>
      <c r="L1994">
        <v>70000000</v>
      </c>
      <c r="M1994" s="2">
        <f>VLOOKUP(A1994,Sheet2!$A$1:G5718,2,0)</f>
        <v>37040</v>
      </c>
      <c r="N1994" t="str">
        <f>VLOOKUP(A1994,Sheet2!$A$1:G5718,3,0)</f>
        <v>Color</v>
      </c>
      <c r="O1994" t="str">
        <f>VLOOKUP(A1994,Sheet2!$A$1:G5718,4,0)</f>
        <v>Action</v>
      </c>
      <c r="P1994" t="str">
        <f>VLOOKUP(A1994,Sheet2!$A$1:G5718,5,0)</f>
        <v>English</v>
      </c>
      <c r="Q1994" t="str">
        <f>VLOOKUP(A1994,Sheet2!$A$1:G5718,6,0)</f>
        <v>USA</v>
      </c>
      <c r="R1994" t="str">
        <f>VLOOKUP(A1994,Sheet2!$A$1:G5718,7,0)</f>
        <v>PG</v>
      </c>
      <c r="S1994" t="str">
        <f>IF(Table19[[#This Row],[Language]]="English","English","Other language")</f>
        <v>English</v>
      </c>
      <c r="T1994">
        <f>Table19[[#This Row],[Gross Revenue]]-Table19[[#This Row],[Budget]]</f>
        <v>-56403089</v>
      </c>
      <c r="U1994" s="1">
        <f>(Table19[[#This Row],[Gross Revenue]]/Table19[[#This Row],[Budget]])-1</f>
        <v>-0.80575841428571426</v>
      </c>
      <c r="V1994" t="str">
        <f t="shared" si="72"/>
        <v>90-110 minutes</v>
      </c>
      <c r="W1994">
        <f>Table19[[#This Row],[Profit]]/Table19[[#This Row],[Budget]]*100</f>
        <v>-80.575841428571422</v>
      </c>
      <c r="X1994">
        <v>-1289919.5</v>
      </c>
      <c r="Y1994">
        <v>-4.8151417500000002E-2</v>
      </c>
      <c r="Z1994" t="str">
        <f t="shared" si="73"/>
        <v>High</v>
      </c>
    </row>
    <row r="1995" spans="1:26" x14ac:dyDescent="0.2">
      <c r="A1995" t="s">
        <v>3429</v>
      </c>
      <c r="B1995" t="s">
        <v>325</v>
      </c>
      <c r="C1995" t="s">
        <v>326</v>
      </c>
      <c r="D1995">
        <v>852</v>
      </c>
      <c r="E1995">
        <v>5056</v>
      </c>
      <c r="F1995">
        <v>10</v>
      </c>
      <c r="G1995">
        <v>18000</v>
      </c>
      <c r="H1995">
        <v>4.4000000000000004</v>
      </c>
      <c r="I1995">
        <v>183</v>
      </c>
      <c r="J1995">
        <v>89</v>
      </c>
      <c r="K1995">
        <v>50820940</v>
      </c>
      <c r="L1995">
        <v>5000000</v>
      </c>
      <c r="M1995" s="2">
        <f>VLOOKUP(A1995,Sheet2!$A$1:G5719,2,0)</f>
        <v>41918</v>
      </c>
      <c r="N1995" t="str">
        <f>VLOOKUP(A1995,Sheet2!$A$1:G5719,3,0)</f>
        <v>Color</v>
      </c>
      <c r="O1995" t="str">
        <f>VLOOKUP(A1995,Sheet2!$A$1:G5719,4,0)</f>
        <v>Fantasy</v>
      </c>
      <c r="P1995" t="str">
        <f>VLOOKUP(A1995,Sheet2!$A$1:G5719,5,0)</f>
        <v>English</v>
      </c>
      <c r="Q1995" t="str">
        <f>VLOOKUP(A1995,Sheet2!$A$1:G5719,6,0)</f>
        <v>USA</v>
      </c>
      <c r="R1995" t="str">
        <f>VLOOKUP(A1995,Sheet2!$A$1:G5719,7,0)</f>
        <v>PG-13</v>
      </c>
      <c r="S1995" t="str">
        <f>IF(Table19[[#This Row],[Language]]="English","English","Other language")</f>
        <v>English</v>
      </c>
      <c r="T1995">
        <f>Table19[[#This Row],[Gross Revenue]]-Table19[[#This Row],[Budget]]</f>
        <v>45820940</v>
      </c>
      <c r="U1995" s="1">
        <f>(Table19[[#This Row],[Gross Revenue]]/Table19[[#This Row],[Budget]])-1</f>
        <v>9.1641879999999993</v>
      </c>
      <c r="V1995" t="str">
        <f t="shared" si="72"/>
        <v>&lt;90 minutes</v>
      </c>
      <c r="W1995">
        <f>Table19[[#This Row],[Profit]]/Table19[[#This Row],[Budget]]*100</f>
        <v>916.41879999999992</v>
      </c>
      <c r="Z1995" t="str">
        <f t="shared" si="73"/>
        <v>Low</v>
      </c>
    </row>
    <row r="1996" spans="1:26" x14ac:dyDescent="0.2">
      <c r="A1996" t="s">
        <v>4436</v>
      </c>
      <c r="B1996" t="s">
        <v>1545</v>
      </c>
      <c r="C1996" t="s">
        <v>1042</v>
      </c>
      <c r="D1996">
        <v>1000</v>
      </c>
      <c r="E1996">
        <v>3944</v>
      </c>
      <c r="F1996">
        <v>234</v>
      </c>
      <c r="G1996">
        <v>0</v>
      </c>
      <c r="H1996">
        <v>6.1</v>
      </c>
      <c r="I1996">
        <v>125</v>
      </c>
      <c r="J1996">
        <v>107</v>
      </c>
      <c r="K1996">
        <v>6998324</v>
      </c>
      <c r="L1996">
        <v>28000000</v>
      </c>
      <c r="M1996" s="2">
        <f>VLOOKUP(A1996,Sheet2!$A$1:G5720,2,0)</f>
        <v>42283</v>
      </c>
      <c r="N1996" t="str">
        <f>VLOOKUP(A1996,Sheet2!$A$1:G5720,3,0)</f>
        <v>Color</v>
      </c>
      <c r="O1996" t="str">
        <f>VLOOKUP(A1996,Sheet2!$A$1:G5720,4,0)</f>
        <v>Comedy</v>
      </c>
      <c r="P1996" t="str">
        <f>VLOOKUP(A1996,Sheet2!$A$1:G5720,5,0)</f>
        <v>English</v>
      </c>
      <c r="Q1996" t="str">
        <f>VLOOKUP(A1996,Sheet2!$A$1:G5720,6,0)</f>
        <v>USA</v>
      </c>
      <c r="R1996" t="str">
        <f>VLOOKUP(A1996,Sheet2!$A$1:G5720,7,0)</f>
        <v>R</v>
      </c>
      <c r="S1996" t="str">
        <f>IF(Table19[[#This Row],[Language]]="English","English","Other language")</f>
        <v>English</v>
      </c>
      <c r="T1996">
        <f>Table19[[#This Row],[Gross Revenue]]-Table19[[#This Row],[Budget]]</f>
        <v>-21001676</v>
      </c>
      <c r="U1996" s="1">
        <f>(Table19[[#This Row],[Gross Revenue]]/Table19[[#This Row],[Budget]])-1</f>
        <v>-0.75005985714285717</v>
      </c>
      <c r="V1996" t="str">
        <f t="shared" si="72"/>
        <v>90-110 minutes</v>
      </c>
      <c r="W1996">
        <f>Table19[[#This Row],[Profit]]/Table19[[#This Row],[Budget]]*100</f>
        <v>-75.005985714285714</v>
      </c>
      <c r="X1996">
        <v>1637763</v>
      </c>
      <c r="Y1996">
        <v>0.19178668286445014</v>
      </c>
      <c r="Z1996" t="str">
        <f t="shared" si="73"/>
        <v>Medium</v>
      </c>
    </row>
    <row r="1997" spans="1:26" x14ac:dyDescent="0.2">
      <c r="A1997" t="s">
        <v>3558</v>
      </c>
      <c r="B1997" t="s">
        <v>533</v>
      </c>
      <c r="C1997" t="s">
        <v>534</v>
      </c>
      <c r="D1997">
        <v>953</v>
      </c>
      <c r="E1997">
        <v>3299</v>
      </c>
      <c r="F1997">
        <v>44</v>
      </c>
      <c r="G1997">
        <v>1000</v>
      </c>
      <c r="H1997">
        <v>4.9000000000000004</v>
      </c>
      <c r="I1997">
        <v>71</v>
      </c>
      <c r="J1997">
        <v>103</v>
      </c>
      <c r="K1997">
        <v>20246959</v>
      </c>
      <c r="L1997">
        <v>14000000</v>
      </c>
      <c r="M1997" s="2">
        <f>VLOOKUP(A1997,Sheet2!$A$1:G5721,2,0)</f>
        <v>40389</v>
      </c>
      <c r="N1997" t="str">
        <f>VLOOKUP(A1997,Sheet2!$A$1:G5721,3,0)</f>
        <v>Color</v>
      </c>
      <c r="O1997" t="str">
        <f>VLOOKUP(A1997,Sheet2!$A$1:G5721,4,0)</f>
        <v>Comedy</v>
      </c>
      <c r="P1997" t="str">
        <f>VLOOKUP(A1997,Sheet2!$A$1:G5721,5,0)</f>
        <v>English</v>
      </c>
      <c r="Q1997" t="str">
        <f>VLOOKUP(A1997,Sheet2!$A$1:G5721,6,0)</f>
        <v>USA</v>
      </c>
      <c r="R1997" t="str">
        <f>VLOOKUP(A1997,Sheet2!$A$1:G5721,7,0)</f>
        <v>PG-13</v>
      </c>
      <c r="S1997" t="str">
        <f>IF(Table19[[#This Row],[Language]]="English","English","Other language")</f>
        <v>English</v>
      </c>
      <c r="T1997">
        <f>Table19[[#This Row],[Gross Revenue]]-Table19[[#This Row],[Budget]]</f>
        <v>6246959</v>
      </c>
      <c r="U1997" s="1">
        <f>(Table19[[#This Row],[Gross Revenue]]/Table19[[#This Row],[Budget]])-1</f>
        <v>0.4462113571428572</v>
      </c>
      <c r="V1997" t="str">
        <f t="shared" si="72"/>
        <v>90-110 minutes</v>
      </c>
      <c r="W1997">
        <f>Table19[[#This Row],[Profit]]/Table19[[#This Row],[Budget]]*100</f>
        <v>44.621135714285714</v>
      </c>
      <c r="X1997">
        <v>1637763</v>
      </c>
      <c r="Y1997">
        <v>0.19178668286445014</v>
      </c>
      <c r="Z1997" t="str">
        <f t="shared" si="73"/>
        <v>Medium</v>
      </c>
    </row>
    <row r="1998" spans="1:26" x14ac:dyDescent="0.2">
      <c r="A1998" t="s">
        <v>4966</v>
      </c>
      <c r="B1998" t="s">
        <v>583</v>
      </c>
      <c r="C1998" t="s">
        <v>944</v>
      </c>
      <c r="D1998">
        <v>11000</v>
      </c>
      <c r="E1998">
        <v>15710</v>
      </c>
      <c r="F1998">
        <v>37</v>
      </c>
      <c r="G1998">
        <v>11000</v>
      </c>
      <c r="H1998">
        <v>6.4</v>
      </c>
      <c r="I1998">
        <v>179</v>
      </c>
      <c r="J1998">
        <v>90</v>
      </c>
      <c r="K1998">
        <v>24809547</v>
      </c>
      <c r="L1998">
        <v>5000000</v>
      </c>
      <c r="M1998" s="2">
        <f>VLOOKUP(A1998,Sheet2!$A$1:G5722,2,0)</f>
        <v>40702</v>
      </c>
      <c r="N1998" t="str">
        <f>VLOOKUP(A1998,Sheet2!$A$1:G5722,3,0)</f>
        <v>Color</v>
      </c>
      <c r="O1998" t="str">
        <f>VLOOKUP(A1998,Sheet2!$A$1:G5722,4,0)</f>
        <v>Comedy</v>
      </c>
      <c r="P1998" t="str">
        <f>VLOOKUP(A1998,Sheet2!$A$1:G5722,5,0)</f>
        <v>English</v>
      </c>
      <c r="Q1998" t="str">
        <f>VLOOKUP(A1998,Sheet2!$A$1:G5722,6,0)</f>
        <v>USA</v>
      </c>
      <c r="R1998" t="str">
        <f>VLOOKUP(A1998,Sheet2!$A$1:G5722,7,0)</f>
        <v>R</v>
      </c>
      <c r="S1998" t="str">
        <f>IF(Table19[[#This Row],[Language]]="English","English","Other language")</f>
        <v>English</v>
      </c>
      <c r="T1998">
        <f>Table19[[#This Row],[Gross Revenue]]-Table19[[#This Row],[Budget]]</f>
        <v>19809547</v>
      </c>
      <c r="U1998" s="1">
        <f>(Table19[[#This Row],[Gross Revenue]]/Table19[[#This Row],[Budget]])-1</f>
        <v>3.9619093999999997</v>
      </c>
      <c r="V1998" t="str">
        <f t="shared" si="72"/>
        <v>90-110 minutes</v>
      </c>
      <c r="W1998">
        <f>Table19[[#This Row],[Profit]]/Table19[[#This Row],[Budget]]*100</f>
        <v>396.19094000000001</v>
      </c>
      <c r="X1998">
        <v>1637763</v>
      </c>
      <c r="Y1998">
        <v>0.19178668286445014</v>
      </c>
      <c r="Z1998" t="str">
        <f t="shared" si="73"/>
        <v>Low</v>
      </c>
    </row>
    <row r="1999" spans="1:26" x14ac:dyDescent="0.2">
      <c r="A1999" t="s">
        <v>4778</v>
      </c>
      <c r="B1999" t="s">
        <v>1844</v>
      </c>
      <c r="C1999" t="s">
        <v>1845</v>
      </c>
      <c r="D1999">
        <v>799</v>
      </c>
      <c r="E1999">
        <v>4291</v>
      </c>
      <c r="F1999">
        <v>2</v>
      </c>
      <c r="G1999">
        <v>0</v>
      </c>
      <c r="H1999">
        <v>6.3</v>
      </c>
      <c r="I1999">
        <v>37</v>
      </c>
      <c r="J1999">
        <v>89</v>
      </c>
      <c r="K1999">
        <v>13903262</v>
      </c>
      <c r="L1999">
        <v>11000000</v>
      </c>
      <c r="M1999" s="2">
        <f>VLOOKUP(A1999,Sheet2!$A$1:G5723,2,0)</f>
        <v>36947</v>
      </c>
      <c r="N1999" t="str">
        <f>VLOOKUP(A1999,Sheet2!$A$1:G5723,3,0)</f>
        <v>Color</v>
      </c>
      <c r="O1999" t="str">
        <f>VLOOKUP(A1999,Sheet2!$A$1:G5723,4,0)</f>
        <v>Comedy</v>
      </c>
      <c r="P1999" t="str">
        <f>VLOOKUP(A1999,Sheet2!$A$1:G5723,5,0)</f>
        <v>English</v>
      </c>
      <c r="Q1999" t="str">
        <f>VLOOKUP(A1999,Sheet2!$A$1:G5723,6,0)</f>
        <v>USA</v>
      </c>
      <c r="R1999" t="str">
        <f>VLOOKUP(A1999,Sheet2!$A$1:G5723,7,0)</f>
        <v>PG-13</v>
      </c>
      <c r="S1999" t="str">
        <f>IF(Table19[[#This Row],[Language]]="English","English","Other language")</f>
        <v>English</v>
      </c>
      <c r="T1999">
        <f>Table19[[#This Row],[Gross Revenue]]-Table19[[#This Row],[Budget]]</f>
        <v>2903262</v>
      </c>
      <c r="U1999" s="1">
        <f>(Table19[[#This Row],[Gross Revenue]]/Table19[[#This Row],[Budget]])-1</f>
        <v>0.26393290909090905</v>
      </c>
      <c r="V1999" t="str">
        <f t="shared" si="72"/>
        <v>&lt;90 minutes</v>
      </c>
      <c r="W1999">
        <f>Table19[[#This Row],[Profit]]/Table19[[#This Row],[Budget]]*100</f>
        <v>26.393290909090911</v>
      </c>
      <c r="X1999">
        <v>1637763</v>
      </c>
      <c r="Y1999">
        <v>0.19178668286445014</v>
      </c>
      <c r="Z1999" t="str">
        <f t="shared" si="73"/>
        <v>Low</v>
      </c>
    </row>
    <row r="2000" spans="1:26" x14ac:dyDescent="0.2">
      <c r="A2000" t="s">
        <v>6130</v>
      </c>
      <c r="B2000" t="s">
        <v>1685</v>
      </c>
      <c r="C2000" t="s">
        <v>629</v>
      </c>
      <c r="D2000">
        <v>11000</v>
      </c>
      <c r="E2000">
        <v>12518</v>
      </c>
      <c r="F2000">
        <v>521</v>
      </c>
      <c r="G2000">
        <v>0</v>
      </c>
      <c r="H2000">
        <v>7.2</v>
      </c>
      <c r="I2000">
        <v>66</v>
      </c>
      <c r="J2000">
        <v>161</v>
      </c>
      <c r="K2000">
        <v>87100000</v>
      </c>
      <c r="L2000">
        <v>31000000</v>
      </c>
      <c r="M2000" s="2">
        <f>VLOOKUP(A2000,Sheet2!$A$1:G5724,2,0)</f>
        <v>31379</v>
      </c>
      <c r="N2000" t="str">
        <f>VLOOKUP(A2000,Sheet2!$A$1:G5724,3,0)</f>
        <v>Color</v>
      </c>
      <c r="O2000" t="str">
        <f>VLOOKUP(A2000,Sheet2!$A$1:G5724,4,0)</f>
        <v>Biography</v>
      </c>
      <c r="P2000" t="str">
        <f>VLOOKUP(A2000,Sheet2!$A$1:G5724,5,0)</f>
        <v>English</v>
      </c>
      <c r="Q2000" t="str">
        <f>VLOOKUP(A2000,Sheet2!$A$1:G5724,6,0)</f>
        <v>USA</v>
      </c>
      <c r="R2000" t="str">
        <f>VLOOKUP(A2000,Sheet2!$A$1:G5724,7,0)</f>
        <v>PG</v>
      </c>
      <c r="S2000" t="str">
        <f>IF(Table19[[#This Row],[Language]]="English","English","Other language")</f>
        <v>English</v>
      </c>
      <c r="T2000">
        <f>Table19[[#This Row],[Gross Revenue]]-Table19[[#This Row],[Budget]]</f>
        <v>56100000</v>
      </c>
      <c r="U2000" s="1">
        <f>(Table19[[#This Row],[Gross Revenue]]/Table19[[#This Row],[Budget]])-1</f>
        <v>1.8096774193548386</v>
      </c>
      <c r="V2000" t="str">
        <f t="shared" si="72"/>
        <v>&gt;150 minutes</v>
      </c>
      <c r="W2000">
        <f>Table19[[#This Row],[Profit]]/Table19[[#This Row],[Budget]]*100</f>
        <v>180.96774193548387</v>
      </c>
      <c r="X2000">
        <v>-1289919.5</v>
      </c>
      <c r="Y2000">
        <v>-4.8151417500000002E-2</v>
      </c>
      <c r="Z2000" t="str">
        <f t="shared" si="73"/>
        <v>Medium</v>
      </c>
    </row>
    <row r="2001" spans="1:26" x14ac:dyDescent="0.2">
      <c r="A2001" t="s">
        <v>5076</v>
      </c>
      <c r="B2001" t="s">
        <v>870</v>
      </c>
      <c r="C2001" t="s">
        <v>90</v>
      </c>
      <c r="D2001">
        <v>3000</v>
      </c>
      <c r="E2001">
        <v>3768</v>
      </c>
      <c r="F2001">
        <v>0</v>
      </c>
      <c r="G2001">
        <v>0</v>
      </c>
      <c r="H2001">
        <v>7</v>
      </c>
      <c r="I2001">
        <v>158</v>
      </c>
      <c r="J2001">
        <v>123</v>
      </c>
      <c r="K2001">
        <v>37339525</v>
      </c>
      <c r="L2001">
        <v>48000000</v>
      </c>
      <c r="M2001" s="2">
        <f>VLOOKUP(A2001,Sheet2!$A$1:G5725,2,0)</f>
        <v>35884</v>
      </c>
      <c r="N2001" t="str">
        <f>VLOOKUP(A2001,Sheet2!$A$1:G5725,3,0)</f>
        <v>Color</v>
      </c>
      <c r="O2001" t="str">
        <f>VLOOKUP(A2001,Sheet2!$A$1:G5725,4,0)</f>
        <v>Crime</v>
      </c>
      <c r="P2001" t="str">
        <f>VLOOKUP(A2001,Sheet2!$A$1:G5725,5,0)</f>
        <v>English</v>
      </c>
      <c r="Q2001" t="str">
        <f>VLOOKUP(A2001,Sheet2!$A$1:G5725,6,0)</f>
        <v>USA</v>
      </c>
      <c r="R2001" t="str">
        <f>VLOOKUP(A2001,Sheet2!$A$1:G5725,7,0)</f>
        <v>R</v>
      </c>
      <c r="S2001" t="str">
        <f>IF(Table19[[#This Row],[Language]]="English","English","Other language")</f>
        <v>English</v>
      </c>
      <c r="T2001">
        <f>Table19[[#This Row],[Gross Revenue]]-Table19[[#This Row],[Budget]]</f>
        <v>-10660475</v>
      </c>
      <c r="U2001" s="1">
        <f>(Table19[[#This Row],[Gross Revenue]]/Table19[[#This Row],[Budget]])-1</f>
        <v>-0.22209322916666663</v>
      </c>
      <c r="V2001" t="str">
        <f t="shared" si="72"/>
        <v>111-130 minutes</v>
      </c>
      <c r="W2001">
        <f>Table19[[#This Row],[Profit]]/Table19[[#This Row],[Budget]]*100</f>
        <v>-22.209322916666665</v>
      </c>
      <c r="X2001">
        <v>-74533.5</v>
      </c>
      <c r="Y2001">
        <v>-7.4856785714285719E-3</v>
      </c>
      <c r="Z2001" t="str">
        <f t="shared" si="73"/>
        <v>High</v>
      </c>
    </row>
    <row r="2002" spans="1:26" x14ac:dyDescent="0.2">
      <c r="A2002" t="s">
        <v>6217</v>
      </c>
      <c r="B2002" t="s">
        <v>1347</v>
      </c>
      <c r="C2002" t="s">
        <v>2547</v>
      </c>
      <c r="D2002">
        <v>23000</v>
      </c>
      <c r="E2002">
        <v>24134</v>
      </c>
      <c r="F2002">
        <v>108</v>
      </c>
      <c r="G2002">
        <v>17000</v>
      </c>
      <c r="H2002">
        <v>6.8</v>
      </c>
      <c r="I2002">
        <v>288</v>
      </c>
      <c r="J2002">
        <v>116</v>
      </c>
      <c r="K2002">
        <v>11326836</v>
      </c>
      <c r="L2002">
        <v>22000000</v>
      </c>
      <c r="M2002" s="2">
        <f>VLOOKUP(A2002,Sheet2!$A$1:G5726,2,0)</f>
        <v>41546</v>
      </c>
      <c r="N2002" t="str">
        <f>VLOOKUP(A2002,Sheet2!$A$1:G5726,3,0)</f>
        <v>Color</v>
      </c>
      <c r="O2002" t="str">
        <f>VLOOKUP(A2002,Sheet2!$A$1:G5726,4,0)</f>
        <v>Crime</v>
      </c>
      <c r="P2002" t="str">
        <f>VLOOKUP(A2002,Sheet2!$A$1:G5726,5,0)</f>
        <v>English</v>
      </c>
      <c r="Q2002" t="str">
        <f>VLOOKUP(A2002,Sheet2!$A$1:G5726,6,0)</f>
        <v>USA</v>
      </c>
      <c r="R2002" t="str">
        <f>VLOOKUP(A2002,Sheet2!$A$1:G5726,7,0)</f>
        <v>R</v>
      </c>
      <c r="S2002" t="str">
        <f>IF(Table19[[#This Row],[Language]]="English","English","Other language")</f>
        <v>English</v>
      </c>
      <c r="T2002">
        <f>Table19[[#This Row],[Gross Revenue]]-Table19[[#This Row],[Budget]]</f>
        <v>-10673164</v>
      </c>
      <c r="U2002" s="1">
        <f>(Table19[[#This Row],[Gross Revenue]]/Table19[[#This Row],[Budget]])-1</f>
        <v>-0.48514381818181818</v>
      </c>
      <c r="V2002" t="str">
        <f t="shared" si="72"/>
        <v>111-130 minutes</v>
      </c>
      <c r="W2002">
        <f>Table19[[#This Row],[Profit]]/Table19[[#This Row],[Budget]]*100</f>
        <v>-48.514381818181818</v>
      </c>
      <c r="X2002">
        <v>-74533.5</v>
      </c>
      <c r="Y2002">
        <v>-7.4856785714285719E-3</v>
      </c>
      <c r="Z2002" t="str">
        <f t="shared" si="73"/>
        <v>Medium</v>
      </c>
    </row>
    <row r="2003" spans="1:26" x14ac:dyDescent="0.2">
      <c r="A2003" t="s">
        <v>5002</v>
      </c>
      <c r="B2003" t="s">
        <v>968</v>
      </c>
      <c r="C2003" t="s">
        <v>1989</v>
      </c>
      <c r="D2003">
        <v>18000</v>
      </c>
      <c r="E2003">
        <v>19739</v>
      </c>
      <c r="F2003">
        <v>73</v>
      </c>
      <c r="G2003">
        <v>1000</v>
      </c>
      <c r="H2003">
        <v>6.5</v>
      </c>
      <c r="I2003">
        <v>124</v>
      </c>
      <c r="J2003">
        <v>114</v>
      </c>
      <c r="K2003">
        <v>40905277</v>
      </c>
      <c r="L2003">
        <v>50000000</v>
      </c>
      <c r="M2003" s="2">
        <f>VLOOKUP(A2003,Sheet2!$A$1:G5727,2,0)</f>
        <v>37872</v>
      </c>
      <c r="N2003" t="str">
        <f>VLOOKUP(A2003,Sheet2!$A$1:G5727,3,0)</f>
        <v>Color</v>
      </c>
      <c r="O2003" t="str">
        <f>VLOOKUP(A2003,Sheet2!$A$1:G5727,4,0)</f>
        <v>Crime</v>
      </c>
      <c r="P2003" t="str">
        <f>VLOOKUP(A2003,Sheet2!$A$1:G5727,5,0)</f>
        <v>English</v>
      </c>
      <c r="Q2003" t="str">
        <f>VLOOKUP(A2003,Sheet2!$A$1:G5727,6,0)</f>
        <v>USA</v>
      </c>
      <c r="R2003" t="str">
        <f>VLOOKUP(A2003,Sheet2!$A$1:G5727,7,0)</f>
        <v>R</v>
      </c>
      <c r="S2003" t="str">
        <f>IF(Table19[[#This Row],[Language]]="English","English","Other language")</f>
        <v>English</v>
      </c>
      <c r="T2003">
        <f>Table19[[#This Row],[Gross Revenue]]-Table19[[#This Row],[Budget]]</f>
        <v>-9094723</v>
      </c>
      <c r="U2003" s="1">
        <f>(Table19[[#This Row],[Gross Revenue]]/Table19[[#This Row],[Budget]])-1</f>
        <v>-0.18189445999999998</v>
      </c>
      <c r="V2003" t="str">
        <f t="shared" si="72"/>
        <v>111-130 minutes</v>
      </c>
      <c r="W2003">
        <f>Table19[[#This Row],[Profit]]/Table19[[#This Row],[Budget]]*100</f>
        <v>-18.189446</v>
      </c>
      <c r="X2003">
        <v>-74533.5</v>
      </c>
      <c r="Y2003">
        <v>-7.4856785714285719E-3</v>
      </c>
      <c r="Z2003" t="str">
        <f t="shared" si="73"/>
        <v>High</v>
      </c>
    </row>
    <row r="2004" spans="1:26" x14ac:dyDescent="0.2">
      <c r="A2004" t="s">
        <v>5234</v>
      </c>
      <c r="B2004" t="s">
        <v>971</v>
      </c>
      <c r="C2004" t="s">
        <v>1036</v>
      </c>
      <c r="D2004">
        <v>18000</v>
      </c>
      <c r="E2004">
        <v>30383</v>
      </c>
      <c r="F2004">
        <v>249</v>
      </c>
      <c r="G2004">
        <v>0</v>
      </c>
      <c r="H2004">
        <v>6.6</v>
      </c>
      <c r="I2004">
        <v>64</v>
      </c>
      <c r="J2004">
        <v>127</v>
      </c>
      <c r="K2004">
        <v>67823573</v>
      </c>
      <c r="L2004">
        <v>50000000</v>
      </c>
      <c r="M2004" s="2">
        <f>VLOOKUP(A2004,Sheet2!$A$1:G5728,2,0)</f>
        <v>35055</v>
      </c>
      <c r="N2004" t="str">
        <f>VLOOKUP(A2004,Sheet2!$A$1:G5728,3,0)</f>
        <v>Color</v>
      </c>
      <c r="O2004" t="str">
        <f>VLOOKUP(A2004,Sheet2!$A$1:G5728,4,0)</f>
        <v>Action</v>
      </c>
      <c r="P2004" t="str">
        <f>VLOOKUP(A2004,Sheet2!$A$1:G5728,5,0)</f>
        <v>English</v>
      </c>
      <c r="Q2004" t="str">
        <f>VLOOKUP(A2004,Sheet2!$A$1:G5728,6,0)</f>
        <v>USA</v>
      </c>
      <c r="R2004" t="str">
        <f>VLOOKUP(A2004,Sheet2!$A$1:G5728,7,0)</f>
        <v>R</v>
      </c>
      <c r="S2004" t="str">
        <f>IF(Table19[[#This Row],[Language]]="English","English","Other language")</f>
        <v>English</v>
      </c>
      <c r="T2004">
        <f>Table19[[#This Row],[Gross Revenue]]-Table19[[#This Row],[Budget]]</f>
        <v>17823573</v>
      </c>
      <c r="U2004" s="1">
        <f>(Table19[[#This Row],[Gross Revenue]]/Table19[[#This Row],[Budget]])-1</f>
        <v>0.35647146000000007</v>
      </c>
      <c r="V2004" t="str">
        <f t="shared" si="72"/>
        <v>111-130 minutes</v>
      </c>
      <c r="W2004">
        <f>Table19[[#This Row],[Profit]]/Table19[[#This Row],[Budget]]*100</f>
        <v>35.647145999999999</v>
      </c>
      <c r="X2004">
        <v>-1289919.5</v>
      </c>
      <c r="Y2004">
        <v>-4.8151417500000002E-2</v>
      </c>
      <c r="Z2004" t="str">
        <f t="shared" si="73"/>
        <v>High</v>
      </c>
    </row>
    <row r="2005" spans="1:26" x14ac:dyDescent="0.2">
      <c r="A2005" t="s">
        <v>4900</v>
      </c>
      <c r="B2005" t="s">
        <v>1938</v>
      </c>
      <c r="C2005" t="s">
        <v>1939</v>
      </c>
      <c r="D2005">
        <v>761</v>
      </c>
      <c r="E2005">
        <v>2018</v>
      </c>
      <c r="F2005">
        <v>30</v>
      </c>
      <c r="G2005">
        <v>0</v>
      </c>
      <c r="H2005">
        <v>6.4</v>
      </c>
      <c r="I2005">
        <v>72</v>
      </c>
      <c r="J2005">
        <v>96</v>
      </c>
      <c r="K2005">
        <v>7292175</v>
      </c>
      <c r="L2005">
        <v>7000000</v>
      </c>
      <c r="M2005" s="2">
        <f>VLOOKUP(A2005,Sheet2!$A$1:G5729,2,0)</f>
        <v>36495</v>
      </c>
      <c r="N2005" t="str">
        <f>VLOOKUP(A2005,Sheet2!$A$1:G5729,3,0)</f>
        <v>Color</v>
      </c>
      <c r="O2005" t="str">
        <f>VLOOKUP(A2005,Sheet2!$A$1:G5729,4,0)</f>
        <v>Comedy</v>
      </c>
      <c r="P2005" t="str">
        <f>VLOOKUP(A2005,Sheet2!$A$1:G5729,5,0)</f>
        <v>English</v>
      </c>
      <c r="Q2005" t="str">
        <f>VLOOKUP(A2005,Sheet2!$A$1:G5729,6,0)</f>
        <v>USA</v>
      </c>
      <c r="R2005" t="str">
        <f>VLOOKUP(A2005,Sheet2!$A$1:G5729,7,0)</f>
        <v>R</v>
      </c>
      <c r="S2005" t="str">
        <f>IF(Table19[[#This Row],[Language]]="English","English","Other language")</f>
        <v>English</v>
      </c>
      <c r="T2005">
        <f>Table19[[#This Row],[Gross Revenue]]-Table19[[#This Row],[Budget]]</f>
        <v>292175</v>
      </c>
      <c r="U2005" s="1">
        <f>(Table19[[#This Row],[Gross Revenue]]/Table19[[#This Row],[Budget]])-1</f>
        <v>4.1739285714285757E-2</v>
      </c>
      <c r="V2005" t="str">
        <f t="shared" si="72"/>
        <v>90-110 minutes</v>
      </c>
      <c r="W2005">
        <f>Table19[[#This Row],[Profit]]/Table19[[#This Row],[Budget]]*100</f>
        <v>4.1739285714285712</v>
      </c>
      <c r="X2005">
        <v>1637763</v>
      </c>
      <c r="Y2005">
        <v>0.19178668286445014</v>
      </c>
      <c r="Z2005" t="str">
        <f t="shared" si="73"/>
        <v>Low</v>
      </c>
    </row>
    <row r="2006" spans="1:26" x14ac:dyDescent="0.2">
      <c r="A2006" t="s">
        <v>3674</v>
      </c>
      <c r="B2006" t="s">
        <v>711</v>
      </c>
      <c r="C2006" t="s">
        <v>712</v>
      </c>
      <c r="D2006">
        <v>939</v>
      </c>
      <c r="E2006">
        <v>3651</v>
      </c>
      <c r="F2006">
        <v>4</v>
      </c>
      <c r="G2006">
        <v>518</v>
      </c>
      <c r="H2006">
        <v>5.2</v>
      </c>
      <c r="I2006">
        <v>100</v>
      </c>
      <c r="J2006">
        <v>95</v>
      </c>
      <c r="K2006">
        <v>7563670</v>
      </c>
      <c r="L2006">
        <v>10000000</v>
      </c>
      <c r="M2006" s="2">
        <f>VLOOKUP(A2006,Sheet2!$A$1:G5730,2,0)</f>
        <v>39494</v>
      </c>
      <c r="N2006" t="str">
        <f>VLOOKUP(A2006,Sheet2!$A$1:G5730,3,0)</f>
        <v>Color</v>
      </c>
      <c r="O2006" t="str">
        <f>VLOOKUP(A2006,Sheet2!$A$1:G5730,4,0)</f>
        <v>Comedy</v>
      </c>
      <c r="P2006" t="str">
        <f>VLOOKUP(A2006,Sheet2!$A$1:G5730,5,0)</f>
        <v>English</v>
      </c>
      <c r="Q2006" t="str">
        <f>VLOOKUP(A2006,Sheet2!$A$1:G5730,6,0)</f>
        <v>USA</v>
      </c>
      <c r="R2006" t="str">
        <f>VLOOKUP(A2006,Sheet2!$A$1:G5730,7,0)</f>
        <v>PG-13</v>
      </c>
      <c r="S2006" t="str">
        <f>IF(Table19[[#This Row],[Language]]="English","English","Other language")</f>
        <v>English</v>
      </c>
      <c r="T2006">
        <f>Table19[[#This Row],[Gross Revenue]]-Table19[[#This Row],[Budget]]</f>
        <v>-2436330</v>
      </c>
      <c r="U2006" s="1">
        <f>(Table19[[#This Row],[Gross Revenue]]/Table19[[#This Row],[Budget]])-1</f>
        <v>-0.24363299999999999</v>
      </c>
      <c r="V2006" t="str">
        <f t="shared" si="72"/>
        <v>90-110 minutes</v>
      </c>
      <c r="W2006">
        <f>Table19[[#This Row],[Profit]]/Table19[[#This Row],[Budget]]*100</f>
        <v>-24.363299999999999</v>
      </c>
      <c r="X2006">
        <v>1637763</v>
      </c>
      <c r="Y2006">
        <v>0.19178668286445014</v>
      </c>
      <c r="Z2006" t="str">
        <f t="shared" si="73"/>
        <v>Low</v>
      </c>
    </row>
    <row r="2007" spans="1:26" x14ac:dyDescent="0.2">
      <c r="A2007" t="s">
        <v>5558</v>
      </c>
      <c r="B2007" t="s">
        <v>362</v>
      </c>
      <c r="C2007" t="s">
        <v>2273</v>
      </c>
      <c r="D2007">
        <v>13000</v>
      </c>
      <c r="E2007">
        <v>22813</v>
      </c>
      <c r="F2007">
        <v>12</v>
      </c>
      <c r="G2007">
        <v>0</v>
      </c>
      <c r="H2007">
        <v>6.8</v>
      </c>
      <c r="I2007">
        <v>166</v>
      </c>
      <c r="J2007">
        <v>83</v>
      </c>
      <c r="K2007">
        <v>155019340</v>
      </c>
      <c r="L2007">
        <v>80000000</v>
      </c>
      <c r="M2007" s="2">
        <f>VLOOKUP(A2007,Sheet2!$A$1:G5731,2,0)</f>
        <v>38823</v>
      </c>
      <c r="N2007" t="str">
        <f>VLOOKUP(A2007,Sheet2!$A$1:G5731,3,0)</f>
        <v>Color</v>
      </c>
      <c r="O2007" t="str">
        <f>VLOOKUP(A2007,Sheet2!$A$1:G5731,4,0)</f>
        <v>Adventure</v>
      </c>
      <c r="P2007" t="str">
        <f>VLOOKUP(A2007,Sheet2!$A$1:G5731,5,0)</f>
        <v>English</v>
      </c>
      <c r="Q2007" t="str">
        <f>VLOOKUP(A2007,Sheet2!$A$1:G5731,6,0)</f>
        <v>USA</v>
      </c>
      <c r="R2007" t="str">
        <f>VLOOKUP(A2007,Sheet2!$A$1:G5731,7,0)</f>
        <v>PG</v>
      </c>
      <c r="S2007" t="str">
        <f>IF(Table19[[#This Row],[Language]]="English","English","Other language")</f>
        <v>English</v>
      </c>
      <c r="T2007">
        <f>Table19[[#This Row],[Gross Revenue]]-Table19[[#This Row],[Budget]]</f>
        <v>75019340</v>
      </c>
      <c r="U2007" s="1">
        <f>(Table19[[#This Row],[Gross Revenue]]/Table19[[#This Row],[Budget]])-1</f>
        <v>0.93774175000000004</v>
      </c>
      <c r="V2007" t="str">
        <f t="shared" si="72"/>
        <v>&lt;90 minutes</v>
      </c>
      <c r="W2007">
        <f>Table19[[#This Row],[Profit]]/Table19[[#This Row],[Budget]]*100</f>
        <v>93.774175</v>
      </c>
      <c r="X2007">
        <v>3892693.5</v>
      </c>
      <c r="Y2007">
        <v>0.11726928571428571</v>
      </c>
      <c r="Z2007" t="str">
        <f t="shared" si="73"/>
        <v>High</v>
      </c>
    </row>
    <row r="2008" spans="1:26" x14ac:dyDescent="0.2">
      <c r="A2008" t="s">
        <v>6403</v>
      </c>
      <c r="B2008" t="s">
        <v>2911</v>
      </c>
      <c r="C2008" t="s">
        <v>2912</v>
      </c>
      <c r="D2008">
        <v>2</v>
      </c>
      <c r="E2008">
        <v>4</v>
      </c>
      <c r="F2008">
        <v>0</v>
      </c>
      <c r="G2008">
        <v>0</v>
      </c>
      <c r="H2008">
        <v>4.8</v>
      </c>
      <c r="I2008">
        <v>1</v>
      </c>
      <c r="J2008">
        <v>110</v>
      </c>
      <c r="K2008">
        <v>3000000</v>
      </c>
      <c r="L2008">
        <v>100000</v>
      </c>
      <c r="M2008" s="2">
        <f>VLOOKUP(A2008,Sheet2!$A$1:G5732,2,0)</f>
        <v>7564</v>
      </c>
      <c r="N2008" t="str">
        <f>VLOOKUP(A2008,Sheet2!$A$1:G5732,3,0)</f>
        <v>Black and White</v>
      </c>
      <c r="O2008" t="str">
        <f>VLOOKUP(A2008,Sheet2!$A$1:G5732,4,0)</f>
        <v>Crime</v>
      </c>
      <c r="P2008" t="str">
        <f>VLOOKUP(A2008,Sheet2!$A$1:G5732,5,0)</f>
        <v>English</v>
      </c>
      <c r="Q2008" t="str">
        <f>VLOOKUP(A2008,Sheet2!$A$1:G5732,6,0)</f>
        <v>USA</v>
      </c>
      <c r="R2008" t="str">
        <f>VLOOKUP(A2008,Sheet2!$A$1:G5732,7,0)</f>
        <v>Not Rated</v>
      </c>
      <c r="S2008" t="str">
        <f>IF(Table19[[#This Row],[Language]]="English","English","Other language")</f>
        <v>English</v>
      </c>
      <c r="T2008">
        <f>Table19[[#This Row],[Gross Revenue]]-Table19[[#This Row],[Budget]]</f>
        <v>2900000</v>
      </c>
      <c r="U2008" s="1">
        <f>(Table19[[#This Row],[Gross Revenue]]/Table19[[#This Row],[Budget]])-1</f>
        <v>29</v>
      </c>
      <c r="V2008" t="str">
        <f t="shared" si="72"/>
        <v>90-110 minutes</v>
      </c>
      <c r="W2008">
        <f>Table19[[#This Row],[Profit]]/Table19[[#This Row],[Budget]]*100</f>
        <v>2900</v>
      </c>
      <c r="X2008">
        <v>-74533.5</v>
      </c>
      <c r="Y2008">
        <v>-7.4856785714285719E-3</v>
      </c>
      <c r="Z2008" t="str">
        <f t="shared" si="73"/>
        <v>Low</v>
      </c>
    </row>
    <row r="2009" spans="1:26" x14ac:dyDescent="0.2">
      <c r="A2009" t="s">
        <v>6611</v>
      </c>
      <c r="B2009" t="s">
        <v>1276</v>
      </c>
      <c r="C2009" t="s">
        <v>3029</v>
      </c>
      <c r="D2009">
        <v>22000</v>
      </c>
      <c r="E2009">
        <v>23513</v>
      </c>
      <c r="F2009">
        <v>23</v>
      </c>
      <c r="G2009">
        <v>0</v>
      </c>
      <c r="H2009">
        <v>7.2</v>
      </c>
      <c r="I2009">
        <v>82</v>
      </c>
      <c r="J2009">
        <v>104</v>
      </c>
      <c r="K2009">
        <v>1011054</v>
      </c>
      <c r="L2009">
        <v>10000000</v>
      </c>
      <c r="M2009" s="2">
        <f>VLOOKUP(A2009,Sheet2!$A$1:G5733,2,0)</f>
        <v>37984</v>
      </c>
      <c r="N2009" t="str">
        <f>VLOOKUP(A2009,Sheet2!$A$1:G5733,3,0)</f>
        <v>Color</v>
      </c>
      <c r="O2009" t="str">
        <f>VLOOKUP(A2009,Sheet2!$A$1:G5733,4,0)</f>
        <v>Crime</v>
      </c>
      <c r="P2009" t="str">
        <f>VLOOKUP(A2009,Sheet2!$A$1:G5733,5,0)</f>
        <v>English</v>
      </c>
      <c r="Q2009" t="str">
        <f>VLOOKUP(A2009,Sheet2!$A$1:G5733,6,0)</f>
        <v>Canada</v>
      </c>
      <c r="R2009" t="str">
        <f>VLOOKUP(A2009,Sheet2!$A$1:G5733,7,0)</f>
        <v>R</v>
      </c>
      <c r="S2009" t="str">
        <f>IF(Table19[[#This Row],[Language]]="English","English","Other language")</f>
        <v>English</v>
      </c>
      <c r="T2009">
        <f>Table19[[#This Row],[Gross Revenue]]-Table19[[#This Row],[Budget]]</f>
        <v>-8988946</v>
      </c>
      <c r="U2009" s="1">
        <f>(Table19[[#This Row],[Gross Revenue]]/Table19[[#This Row],[Budget]])-1</f>
        <v>-0.89889459999999999</v>
      </c>
      <c r="V2009" t="str">
        <f t="shared" si="72"/>
        <v>90-110 minutes</v>
      </c>
      <c r="W2009">
        <f>Table19[[#This Row],[Profit]]/Table19[[#This Row],[Budget]]*100</f>
        <v>-89.88946</v>
      </c>
      <c r="X2009">
        <v>-74533.5</v>
      </c>
      <c r="Y2009">
        <v>-7.4856785714285719E-3</v>
      </c>
      <c r="Z2009" t="str">
        <f t="shared" si="73"/>
        <v>Low</v>
      </c>
    </row>
    <row r="2010" spans="1:26" x14ac:dyDescent="0.2">
      <c r="A2010" t="s">
        <v>4904</v>
      </c>
      <c r="B2010" t="s">
        <v>1940</v>
      </c>
      <c r="C2010" t="s">
        <v>1723</v>
      </c>
      <c r="D2010">
        <v>44000</v>
      </c>
      <c r="E2010">
        <v>73441</v>
      </c>
      <c r="F2010">
        <v>0</v>
      </c>
      <c r="G2010">
        <v>60000</v>
      </c>
      <c r="H2010">
        <v>6.4</v>
      </c>
      <c r="I2010">
        <v>525</v>
      </c>
      <c r="J2010">
        <v>130</v>
      </c>
      <c r="K2010">
        <v>234903076</v>
      </c>
      <c r="L2010">
        <v>215000000</v>
      </c>
      <c r="M2010" s="2">
        <f>VLOOKUP(A2010,Sheet2!$A$1:G5734,2,0)</f>
        <v>41376</v>
      </c>
      <c r="N2010" t="str">
        <f>VLOOKUP(A2010,Sheet2!$A$1:G5734,3,0)</f>
        <v>Color</v>
      </c>
      <c r="O2010" t="str">
        <f>VLOOKUP(A2010,Sheet2!$A$1:G5734,4,0)</f>
        <v>Adventure</v>
      </c>
      <c r="P2010" t="str">
        <f>VLOOKUP(A2010,Sheet2!$A$1:G5734,5,0)</f>
        <v>English</v>
      </c>
      <c r="Q2010" t="str">
        <f>VLOOKUP(A2010,Sheet2!$A$1:G5734,6,0)</f>
        <v>USA</v>
      </c>
      <c r="R2010" t="str">
        <f>VLOOKUP(A2010,Sheet2!$A$1:G5734,7,0)</f>
        <v>PG</v>
      </c>
      <c r="S2010" t="str">
        <f>IF(Table19[[#This Row],[Language]]="English","English","Other language")</f>
        <v>English</v>
      </c>
      <c r="T2010">
        <f>Table19[[#This Row],[Gross Revenue]]-Table19[[#This Row],[Budget]]</f>
        <v>19903076</v>
      </c>
      <c r="U2010" s="1">
        <f>(Table19[[#This Row],[Gross Revenue]]/Table19[[#This Row],[Budget]])-1</f>
        <v>9.2572446511627993E-2</v>
      </c>
      <c r="V2010" t="str">
        <f t="shared" si="72"/>
        <v>111-130 minutes</v>
      </c>
      <c r="W2010">
        <f>Table19[[#This Row],[Profit]]/Table19[[#This Row],[Budget]]*100</f>
        <v>9.2572446511627913</v>
      </c>
      <c r="X2010">
        <v>3892693.5</v>
      </c>
      <c r="Y2010">
        <v>0.11726928571428571</v>
      </c>
      <c r="Z2010" t="str">
        <f t="shared" si="73"/>
        <v>High</v>
      </c>
    </row>
    <row r="2011" spans="1:26" x14ac:dyDescent="0.2">
      <c r="A2011" t="s">
        <v>5979</v>
      </c>
      <c r="B2011" t="s">
        <v>529</v>
      </c>
      <c r="C2011" t="s">
        <v>1684</v>
      </c>
      <c r="D2011">
        <v>18000</v>
      </c>
      <c r="E2011">
        <v>18726</v>
      </c>
      <c r="F2011">
        <v>98</v>
      </c>
      <c r="G2011">
        <v>20000</v>
      </c>
      <c r="H2011">
        <v>7.1</v>
      </c>
      <c r="I2011">
        <v>131</v>
      </c>
      <c r="J2011">
        <v>126</v>
      </c>
      <c r="K2011">
        <v>53680848</v>
      </c>
      <c r="L2011">
        <v>30000000</v>
      </c>
      <c r="M2011" s="2">
        <f>VLOOKUP(A2011,Sheet2!$A$1:G5735,2,0)</f>
        <v>39438</v>
      </c>
      <c r="N2011" t="str">
        <f>VLOOKUP(A2011,Sheet2!$A$1:G5735,3,0)</f>
        <v>Color</v>
      </c>
      <c r="O2011" t="str">
        <f>VLOOKUP(A2011,Sheet2!$A$1:G5735,4,0)</f>
        <v>Drama</v>
      </c>
      <c r="P2011" t="str">
        <f>VLOOKUP(A2011,Sheet2!$A$1:G5735,5,0)</f>
        <v>English</v>
      </c>
      <c r="Q2011" t="str">
        <f>VLOOKUP(A2011,Sheet2!$A$1:G5735,6,0)</f>
        <v>USA</v>
      </c>
      <c r="R2011" t="str">
        <f>VLOOKUP(A2011,Sheet2!$A$1:G5735,7,0)</f>
        <v>PG-13</v>
      </c>
      <c r="S2011" t="str">
        <f>IF(Table19[[#This Row],[Language]]="English","English","Other language")</f>
        <v>English</v>
      </c>
      <c r="T2011">
        <f>Table19[[#This Row],[Gross Revenue]]-Table19[[#This Row],[Budget]]</f>
        <v>23680848</v>
      </c>
      <c r="U2011" s="1">
        <f>(Table19[[#This Row],[Gross Revenue]]/Table19[[#This Row],[Budget]])-1</f>
        <v>0.78936160000000011</v>
      </c>
      <c r="V2011" t="str">
        <f t="shared" si="72"/>
        <v>111-130 minutes</v>
      </c>
      <c r="W2011">
        <f>Table19[[#This Row],[Profit]]/Table19[[#This Row],[Budget]]*100</f>
        <v>78.936160000000001</v>
      </c>
      <c r="X2011">
        <v>-434215.5</v>
      </c>
      <c r="Y2011">
        <v>-0.10115100772200772</v>
      </c>
      <c r="Z2011" t="str">
        <f t="shared" si="73"/>
        <v>Medium</v>
      </c>
    </row>
    <row r="2012" spans="1:26" x14ac:dyDescent="0.2">
      <c r="A2012" t="s">
        <v>6021</v>
      </c>
      <c r="B2012" t="s">
        <v>2679</v>
      </c>
      <c r="C2012" t="s">
        <v>2680</v>
      </c>
      <c r="D2012">
        <v>464</v>
      </c>
      <c r="E2012">
        <v>1045</v>
      </c>
      <c r="F2012">
        <v>12</v>
      </c>
      <c r="G2012">
        <v>504</v>
      </c>
      <c r="H2012">
        <v>7.2</v>
      </c>
      <c r="I2012">
        <v>12</v>
      </c>
      <c r="J2012">
        <v>133</v>
      </c>
      <c r="K2012">
        <v>199228</v>
      </c>
      <c r="L2012">
        <v>150000000</v>
      </c>
      <c r="M2012" s="2">
        <f>VLOOKUP(A2012,Sheet2!$A$1:G5736,2,0)</f>
        <v>40119</v>
      </c>
      <c r="N2012" t="str">
        <f>VLOOKUP(A2012,Sheet2!$A$1:G5736,3,0)</f>
        <v>Color</v>
      </c>
      <c r="O2012" t="str">
        <f>VLOOKUP(A2012,Sheet2!$A$1:G5736,4,0)</f>
        <v>Comedy</v>
      </c>
      <c r="P2012" t="str">
        <f>VLOOKUP(A2012,Sheet2!$A$1:G5736,5,0)</f>
        <v>Hindi</v>
      </c>
      <c r="Q2012" t="str">
        <f>VLOOKUP(A2012,Sheet2!$A$1:G5736,6,0)</f>
        <v>India</v>
      </c>
      <c r="R2012">
        <f>VLOOKUP(A2012,Sheet2!$A$1:G5736,7,0)</f>
        <v>0</v>
      </c>
      <c r="S2012" t="str">
        <f>IF(Table19[[#This Row],[Language]]="English","English","Other language")</f>
        <v>Other language</v>
      </c>
      <c r="T2012">
        <f>Table19[[#This Row],[Gross Revenue]]-Table19[[#This Row],[Budget]]</f>
        <v>-149800772</v>
      </c>
      <c r="U2012" s="1">
        <f>(Table19[[#This Row],[Gross Revenue]]/Table19[[#This Row],[Budget]])-1</f>
        <v>-0.99867181333333332</v>
      </c>
      <c r="V2012" t="str">
        <f t="shared" si="72"/>
        <v>131-150 minutes</v>
      </c>
      <c r="W2012">
        <f>Table19[[#This Row],[Profit]]/Table19[[#This Row],[Budget]]*100</f>
        <v>-99.867181333333335</v>
      </c>
      <c r="X2012">
        <v>1637763</v>
      </c>
      <c r="Y2012">
        <v>0.19178668286445014</v>
      </c>
      <c r="Z2012" t="str">
        <f t="shared" si="73"/>
        <v>High</v>
      </c>
    </row>
    <row r="2013" spans="1:26" x14ac:dyDescent="0.2">
      <c r="A2013" t="s">
        <v>5781</v>
      </c>
      <c r="B2013" t="s">
        <v>513</v>
      </c>
      <c r="C2013" t="s">
        <v>2276</v>
      </c>
      <c r="D2013">
        <v>16000</v>
      </c>
      <c r="E2013">
        <v>19166</v>
      </c>
      <c r="F2013">
        <v>0</v>
      </c>
      <c r="G2013">
        <v>83000</v>
      </c>
      <c r="H2013">
        <v>7</v>
      </c>
      <c r="I2013">
        <v>575</v>
      </c>
      <c r="J2013">
        <v>131</v>
      </c>
      <c r="K2013">
        <v>101785482</v>
      </c>
      <c r="L2013">
        <v>190000000</v>
      </c>
      <c r="M2013" s="2">
        <f>VLOOKUP(A2013,Sheet2!$A$1:G5737,2,0)</f>
        <v>41522</v>
      </c>
      <c r="N2013" t="str">
        <f>VLOOKUP(A2013,Sheet2!$A$1:G5737,3,0)</f>
        <v>Color</v>
      </c>
      <c r="O2013" t="str">
        <f>VLOOKUP(A2013,Sheet2!$A$1:G5737,4,0)</f>
        <v>Action</v>
      </c>
      <c r="P2013" t="str">
        <f>VLOOKUP(A2013,Sheet2!$A$1:G5737,5,0)</f>
        <v>English</v>
      </c>
      <c r="Q2013" t="str">
        <f>VLOOKUP(A2013,Sheet2!$A$1:G5737,6,0)</f>
        <v>USA</v>
      </c>
      <c r="R2013" t="str">
        <f>VLOOKUP(A2013,Sheet2!$A$1:G5737,7,0)</f>
        <v>PG-13</v>
      </c>
      <c r="S2013" t="str">
        <f>IF(Table19[[#This Row],[Language]]="English","English","Other language")</f>
        <v>English</v>
      </c>
      <c r="T2013">
        <f>Table19[[#This Row],[Gross Revenue]]-Table19[[#This Row],[Budget]]</f>
        <v>-88214518</v>
      </c>
      <c r="U2013" s="1">
        <f>(Table19[[#This Row],[Gross Revenue]]/Table19[[#This Row],[Budget]])-1</f>
        <v>-0.46428693684210531</v>
      </c>
      <c r="V2013" t="str">
        <f t="shared" si="72"/>
        <v>131-150 minutes</v>
      </c>
      <c r="W2013">
        <f>Table19[[#This Row],[Profit]]/Table19[[#This Row],[Budget]]*100</f>
        <v>-46.428693684210529</v>
      </c>
      <c r="X2013">
        <v>-1289919.5</v>
      </c>
      <c r="Y2013">
        <v>-4.8151417500000002E-2</v>
      </c>
      <c r="Z2013" t="str">
        <f t="shared" si="73"/>
        <v>High</v>
      </c>
    </row>
    <row r="2014" spans="1:26" x14ac:dyDescent="0.2">
      <c r="A2014" t="s">
        <v>6098</v>
      </c>
      <c r="B2014" t="s">
        <v>2736</v>
      </c>
      <c r="C2014" t="s">
        <v>2737</v>
      </c>
      <c r="D2014">
        <v>838</v>
      </c>
      <c r="E2014">
        <v>3697</v>
      </c>
      <c r="F2014">
        <v>17</v>
      </c>
      <c r="G2014">
        <v>30000</v>
      </c>
      <c r="H2014">
        <v>7.2</v>
      </c>
      <c r="I2014">
        <v>224</v>
      </c>
      <c r="J2014">
        <v>95</v>
      </c>
      <c r="K2014">
        <v>76137505</v>
      </c>
      <c r="L2014">
        <v>55000000</v>
      </c>
      <c r="M2014" s="2">
        <f>VLOOKUP(A2014,Sheet2!$A$1:G5738,2,0)</f>
        <v>41697</v>
      </c>
      <c r="N2014" t="str">
        <f>VLOOKUP(A2014,Sheet2!$A$1:G5738,3,0)</f>
        <v>Color</v>
      </c>
      <c r="O2014" t="str">
        <f>VLOOKUP(A2014,Sheet2!$A$1:G5738,4,0)</f>
        <v>Animation</v>
      </c>
      <c r="P2014" t="str">
        <f>VLOOKUP(A2014,Sheet2!$A$1:G5738,5,0)</f>
        <v>English</v>
      </c>
      <c r="Q2014" t="str">
        <f>VLOOKUP(A2014,Sheet2!$A$1:G5738,6,0)</f>
        <v>UK</v>
      </c>
      <c r="R2014" t="str">
        <f>VLOOKUP(A2014,Sheet2!$A$1:G5738,7,0)</f>
        <v>PG</v>
      </c>
      <c r="S2014" t="str">
        <f>IF(Table19[[#This Row],[Language]]="English","English","Other language")</f>
        <v>English</v>
      </c>
      <c r="T2014">
        <f>Table19[[#This Row],[Gross Revenue]]-Table19[[#This Row],[Budget]]</f>
        <v>21137505</v>
      </c>
      <c r="U2014" s="1">
        <f>(Table19[[#This Row],[Gross Revenue]]/Table19[[#This Row],[Budget]])-1</f>
        <v>0.3843182727272727</v>
      </c>
      <c r="V2014" t="str">
        <f t="shared" si="72"/>
        <v>90-110 minutes</v>
      </c>
      <c r="W2014">
        <f>Table19[[#This Row],[Profit]]/Table19[[#This Row],[Budget]]*100</f>
        <v>38.431827272727269</v>
      </c>
      <c r="Z2014" t="str">
        <f t="shared" si="73"/>
        <v>High</v>
      </c>
    </row>
    <row r="2015" spans="1:26" x14ac:dyDescent="0.2">
      <c r="A2015" t="s">
        <v>5094</v>
      </c>
      <c r="B2015" t="s">
        <v>700</v>
      </c>
      <c r="C2015" t="s">
        <v>1176</v>
      </c>
      <c r="D2015">
        <v>12000</v>
      </c>
      <c r="E2015">
        <v>13573</v>
      </c>
      <c r="F2015">
        <v>0</v>
      </c>
      <c r="G2015">
        <v>43000</v>
      </c>
      <c r="H2015">
        <v>6.5</v>
      </c>
      <c r="I2015">
        <v>335</v>
      </c>
      <c r="J2015">
        <v>129</v>
      </c>
      <c r="K2015">
        <v>49874933</v>
      </c>
      <c r="L2015">
        <v>26000000</v>
      </c>
      <c r="M2015" s="2">
        <f>VLOOKUP(A2015,Sheet2!$A$1:G5739,2,0)</f>
        <v>41418</v>
      </c>
      <c r="N2015" t="str">
        <f>VLOOKUP(A2015,Sheet2!$A$1:G5739,3,0)</f>
        <v>Color</v>
      </c>
      <c r="O2015" t="str">
        <f>VLOOKUP(A2015,Sheet2!$A$1:G5739,4,0)</f>
        <v>Comedy</v>
      </c>
      <c r="P2015" t="str">
        <f>VLOOKUP(A2015,Sheet2!$A$1:G5739,5,0)</f>
        <v>English</v>
      </c>
      <c r="Q2015" t="str">
        <f>VLOOKUP(A2015,Sheet2!$A$1:G5739,6,0)</f>
        <v>USA</v>
      </c>
      <c r="R2015" t="str">
        <f>VLOOKUP(A2015,Sheet2!$A$1:G5739,7,0)</f>
        <v>R</v>
      </c>
      <c r="S2015" t="str">
        <f>IF(Table19[[#This Row],[Language]]="English","English","Other language")</f>
        <v>English</v>
      </c>
      <c r="T2015">
        <f>Table19[[#This Row],[Gross Revenue]]-Table19[[#This Row],[Budget]]</f>
        <v>23874933</v>
      </c>
      <c r="U2015" s="1">
        <f>(Table19[[#This Row],[Gross Revenue]]/Table19[[#This Row],[Budget]])-1</f>
        <v>0.91826665384615391</v>
      </c>
      <c r="V2015" t="str">
        <f t="shared" si="72"/>
        <v>111-130 minutes</v>
      </c>
      <c r="W2015">
        <f>Table19[[#This Row],[Profit]]/Table19[[#This Row],[Budget]]*100</f>
        <v>91.826665384615382</v>
      </c>
      <c r="X2015">
        <v>1637763</v>
      </c>
      <c r="Y2015">
        <v>0.19178668286445014</v>
      </c>
      <c r="Z2015" t="str">
        <f t="shared" si="73"/>
        <v>Medium</v>
      </c>
    </row>
    <row r="2016" spans="1:26" x14ac:dyDescent="0.2">
      <c r="A2016" t="s">
        <v>6286</v>
      </c>
      <c r="B2016" t="s">
        <v>1356</v>
      </c>
      <c r="C2016" t="s">
        <v>1356</v>
      </c>
      <c r="D2016">
        <v>16000</v>
      </c>
      <c r="E2016">
        <v>17209</v>
      </c>
      <c r="F2016">
        <v>16000</v>
      </c>
      <c r="G2016">
        <v>0</v>
      </c>
      <c r="H2016">
        <v>7.3</v>
      </c>
      <c r="I2016">
        <v>38</v>
      </c>
      <c r="J2016">
        <v>115</v>
      </c>
      <c r="K2016">
        <v>41400000</v>
      </c>
      <c r="L2016">
        <v>6900000</v>
      </c>
      <c r="M2016" s="2">
        <f>VLOOKUP(A2016,Sheet2!$A$1:G5740,2,0)</f>
        <v>31069</v>
      </c>
      <c r="N2016" t="str">
        <f>VLOOKUP(A2016,Sheet2!$A$1:G5740,3,0)</f>
        <v>Color</v>
      </c>
      <c r="O2016" t="str">
        <f>VLOOKUP(A2016,Sheet2!$A$1:G5740,4,0)</f>
        <v>Western</v>
      </c>
      <c r="P2016" t="str">
        <f>VLOOKUP(A2016,Sheet2!$A$1:G5740,5,0)</f>
        <v>English</v>
      </c>
      <c r="Q2016" t="str">
        <f>VLOOKUP(A2016,Sheet2!$A$1:G5740,6,0)</f>
        <v>USA</v>
      </c>
      <c r="R2016" t="str">
        <f>VLOOKUP(A2016,Sheet2!$A$1:G5740,7,0)</f>
        <v>R</v>
      </c>
      <c r="S2016" t="str">
        <f>IF(Table19[[#This Row],[Language]]="English","English","Other language")</f>
        <v>English</v>
      </c>
      <c r="T2016">
        <f>Table19[[#This Row],[Gross Revenue]]-Table19[[#This Row],[Budget]]</f>
        <v>34500000</v>
      </c>
      <c r="U2016" s="1">
        <f>(Table19[[#This Row],[Gross Revenue]]/Table19[[#This Row],[Budget]])-1</f>
        <v>5</v>
      </c>
      <c r="V2016" t="str">
        <f t="shared" si="72"/>
        <v>111-130 minutes</v>
      </c>
      <c r="W2016">
        <f>Table19[[#This Row],[Profit]]/Table19[[#This Row],[Budget]]*100</f>
        <v>500</v>
      </c>
      <c r="Z2016" t="str">
        <f t="shared" si="73"/>
        <v>Low</v>
      </c>
    </row>
    <row r="2017" spans="1:26" x14ac:dyDescent="0.2">
      <c r="A2017" t="s">
        <v>4111</v>
      </c>
      <c r="B2017" t="s">
        <v>279</v>
      </c>
      <c r="C2017" t="s">
        <v>1235</v>
      </c>
      <c r="D2017">
        <v>20000</v>
      </c>
      <c r="E2017">
        <v>21393</v>
      </c>
      <c r="F2017">
        <v>456</v>
      </c>
      <c r="G2017">
        <v>24000</v>
      </c>
      <c r="H2017">
        <v>5.8</v>
      </c>
      <c r="I2017">
        <v>256</v>
      </c>
      <c r="J2017">
        <v>111</v>
      </c>
      <c r="K2017">
        <v>34964818</v>
      </c>
      <c r="L2017">
        <v>150000000</v>
      </c>
      <c r="M2017" s="2">
        <f>VLOOKUP(A2017,Sheet2!$A$1:G5741,2,0)</f>
        <v>42055</v>
      </c>
      <c r="N2017" t="str">
        <f>VLOOKUP(A2017,Sheet2!$A$1:G5741,3,0)</f>
        <v>Color</v>
      </c>
      <c r="O2017" t="str">
        <f>VLOOKUP(A2017,Sheet2!$A$1:G5741,4,0)</f>
        <v>Adventure</v>
      </c>
      <c r="P2017" t="str">
        <f>VLOOKUP(A2017,Sheet2!$A$1:G5741,5,0)</f>
        <v>English</v>
      </c>
      <c r="Q2017" t="str">
        <f>VLOOKUP(A2017,Sheet2!$A$1:G5741,6,0)</f>
        <v>USA</v>
      </c>
      <c r="R2017" t="str">
        <f>VLOOKUP(A2017,Sheet2!$A$1:G5741,7,0)</f>
        <v>PG</v>
      </c>
      <c r="S2017" t="str">
        <f>IF(Table19[[#This Row],[Language]]="English","English","Other language")</f>
        <v>English</v>
      </c>
      <c r="T2017">
        <f>Table19[[#This Row],[Gross Revenue]]-Table19[[#This Row],[Budget]]</f>
        <v>-115035182</v>
      </c>
      <c r="U2017" s="1">
        <f>(Table19[[#This Row],[Gross Revenue]]/Table19[[#This Row],[Budget]])-1</f>
        <v>-0.76690121333333328</v>
      </c>
      <c r="V2017" t="str">
        <f t="shared" si="72"/>
        <v>111-130 minutes</v>
      </c>
      <c r="W2017">
        <f>Table19[[#This Row],[Profit]]/Table19[[#This Row],[Budget]]*100</f>
        <v>-76.690121333333337</v>
      </c>
      <c r="X2017">
        <v>3892693.5</v>
      </c>
      <c r="Y2017">
        <v>0.11726928571428571</v>
      </c>
      <c r="Z2017" t="str">
        <f t="shared" si="73"/>
        <v>High</v>
      </c>
    </row>
    <row r="2018" spans="1:26" x14ac:dyDescent="0.2">
      <c r="A2018" t="s">
        <v>5495</v>
      </c>
      <c r="B2018" t="s">
        <v>1056</v>
      </c>
      <c r="C2018" t="s">
        <v>1687</v>
      </c>
      <c r="D2018">
        <v>12000</v>
      </c>
      <c r="E2018">
        <v>14127</v>
      </c>
      <c r="F2018">
        <v>22</v>
      </c>
      <c r="G2018">
        <v>10000</v>
      </c>
      <c r="H2018">
        <v>6.8</v>
      </c>
      <c r="I2018">
        <v>219</v>
      </c>
      <c r="J2018">
        <v>108</v>
      </c>
      <c r="K2018">
        <v>10326062</v>
      </c>
      <c r="L2018">
        <v>33000000</v>
      </c>
      <c r="M2018" s="2">
        <f>VLOOKUP(A2018,Sheet2!$A$1:G5742,2,0)</f>
        <v>40059</v>
      </c>
      <c r="N2018" t="str">
        <f>VLOOKUP(A2018,Sheet2!$A$1:G5742,3,0)</f>
        <v>Color</v>
      </c>
      <c r="O2018" t="str">
        <f>VLOOKUP(A2018,Sheet2!$A$1:G5742,4,0)</f>
        <v>Action</v>
      </c>
      <c r="P2018" t="str">
        <f>VLOOKUP(A2018,Sheet2!$A$1:G5742,5,0)</f>
        <v>English</v>
      </c>
      <c r="Q2018" t="str">
        <f>VLOOKUP(A2018,Sheet2!$A$1:G5742,6,0)</f>
        <v>Germany</v>
      </c>
      <c r="R2018" t="str">
        <f>VLOOKUP(A2018,Sheet2!$A$1:G5742,7,0)</f>
        <v>R</v>
      </c>
      <c r="S2018" t="str">
        <f>IF(Table19[[#This Row],[Language]]="English","English","Other language")</f>
        <v>English</v>
      </c>
      <c r="T2018">
        <f>Table19[[#This Row],[Gross Revenue]]-Table19[[#This Row],[Budget]]</f>
        <v>-22673938</v>
      </c>
      <c r="U2018" s="1">
        <f>(Table19[[#This Row],[Gross Revenue]]/Table19[[#This Row],[Budget]])-1</f>
        <v>-0.68708903030303037</v>
      </c>
      <c r="V2018" t="str">
        <f t="shared" si="72"/>
        <v>90-110 minutes</v>
      </c>
      <c r="W2018">
        <f>Table19[[#This Row],[Profit]]/Table19[[#This Row],[Budget]]*100</f>
        <v>-68.70890303030302</v>
      </c>
      <c r="X2018">
        <v>-1289919.5</v>
      </c>
      <c r="Y2018">
        <v>-4.8151417500000002E-2</v>
      </c>
      <c r="Z2018" t="str">
        <f t="shared" si="73"/>
        <v>Medium</v>
      </c>
    </row>
    <row r="2019" spans="1:26" x14ac:dyDescent="0.2">
      <c r="A2019" t="s">
        <v>4129</v>
      </c>
      <c r="B2019" t="s">
        <v>718</v>
      </c>
      <c r="C2019" t="s">
        <v>236</v>
      </c>
      <c r="D2019">
        <v>17000</v>
      </c>
      <c r="E2019">
        <v>18141</v>
      </c>
      <c r="F2019">
        <v>21000</v>
      </c>
      <c r="G2019">
        <v>0</v>
      </c>
      <c r="H2019">
        <v>6.8</v>
      </c>
      <c r="I2019">
        <v>233</v>
      </c>
      <c r="J2019">
        <v>112</v>
      </c>
      <c r="K2019">
        <v>95308367</v>
      </c>
      <c r="L2019">
        <v>48000000</v>
      </c>
      <c r="M2019" s="2">
        <f>VLOOKUP(A2019,Sheet2!$A$1:G5743,2,0)</f>
        <v>37430</v>
      </c>
      <c r="N2019" t="str">
        <f>VLOOKUP(A2019,Sheet2!$A$1:G5743,3,0)</f>
        <v>Color</v>
      </c>
      <c r="O2019" t="str">
        <f>VLOOKUP(A2019,Sheet2!$A$1:G5743,4,0)</f>
        <v>Crime</v>
      </c>
      <c r="P2019" t="str">
        <f>VLOOKUP(A2019,Sheet2!$A$1:G5743,5,0)</f>
        <v>English</v>
      </c>
      <c r="Q2019" t="str">
        <f>VLOOKUP(A2019,Sheet2!$A$1:G5743,6,0)</f>
        <v>USA</v>
      </c>
      <c r="R2019" t="str">
        <f>VLOOKUP(A2019,Sheet2!$A$1:G5743,7,0)</f>
        <v>R</v>
      </c>
      <c r="S2019" t="str">
        <f>IF(Table19[[#This Row],[Language]]="English","English","Other language")</f>
        <v>English</v>
      </c>
      <c r="T2019">
        <f>Table19[[#This Row],[Gross Revenue]]-Table19[[#This Row],[Budget]]</f>
        <v>47308367</v>
      </c>
      <c r="U2019" s="1">
        <f>(Table19[[#This Row],[Gross Revenue]]/Table19[[#This Row],[Budget]])-1</f>
        <v>0.9855909791666666</v>
      </c>
      <c r="V2019" t="str">
        <f t="shared" si="72"/>
        <v>111-130 minutes</v>
      </c>
      <c r="W2019">
        <f>Table19[[#This Row],[Profit]]/Table19[[#This Row],[Budget]]*100</f>
        <v>98.559097916666673</v>
      </c>
      <c r="X2019">
        <v>-74533.5</v>
      </c>
      <c r="Y2019">
        <v>-7.4856785714285719E-3</v>
      </c>
      <c r="Z2019" t="str">
        <f t="shared" si="73"/>
        <v>High</v>
      </c>
    </row>
    <row r="2020" spans="1:26" x14ac:dyDescent="0.2">
      <c r="A2020" t="s">
        <v>6933</v>
      </c>
      <c r="B2020" t="s">
        <v>3192</v>
      </c>
      <c r="C2020" t="s">
        <v>2276</v>
      </c>
      <c r="D2020">
        <v>634</v>
      </c>
      <c r="E2020">
        <v>1322</v>
      </c>
      <c r="F2020">
        <v>0</v>
      </c>
      <c r="G2020">
        <v>27000</v>
      </c>
      <c r="H2020">
        <v>8.1999999999999993</v>
      </c>
      <c r="I2020">
        <v>406</v>
      </c>
      <c r="J2020">
        <v>112</v>
      </c>
      <c r="K2020">
        <v>37623143</v>
      </c>
      <c r="L2020">
        <v>13500000</v>
      </c>
      <c r="M2020" s="2">
        <f>VLOOKUP(A2020,Sheet2!$A$1:G5744,2,0)</f>
        <v>38834</v>
      </c>
      <c r="N2020" t="str">
        <f>VLOOKUP(A2020,Sheet2!$A$1:G5744,3,0)</f>
        <v>Color</v>
      </c>
      <c r="O2020" t="str">
        <f>VLOOKUP(A2020,Sheet2!$A$1:G5744,4,0)</f>
        <v>Drama</v>
      </c>
      <c r="P2020" t="str">
        <f>VLOOKUP(A2020,Sheet2!$A$1:G5744,5,0)</f>
        <v>Spanish</v>
      </c>
      <c r="Q2020" t="str">
        <f>VLOOKUP(A2020,Sheet2!$A$1:G5744,6,0)</f>
        <v>Spain</v>
      </c>
      <c r="R2020" t="str">
        <f>VLOOKUP(A2020,Sheet2!$A$1:G5744,7,0)</f>
        <v>R</v>
      </c>
      <c r="S2020" t="str">
        <f>IF(Table19[[#This Row],[Language]]="English","English","Other language")</f>
        <v>Other language</v>
      </c>
      <c r="T2020">
        <f>Table19[[#This Row],[Gross Revenue]]-Table19[[#This Row],[Budget]]</f>
        <v>24123143</v>
      </c>
      <c r="U2020" s="1">
        <f>(Table19[[#This Row],[Gross Revenue]]/Table19[[#This Row],[Budget]])-1</f>
        <v>1.7868994814814814</v>
      </c>
      <c r="V2020" t="str">
        <f t="shared" si="72"/>
        <v>111-130 minutes</v>
      </c>
      <c r="W2020">
        <f>Table19[[#This Row],[Profit]]/Table19[[#This Row],[Budget]]*100</f>
        <v>178.68994814814815</v>
      </c>
      <c r="X2020">
        <v>-434215.5</v>
      </c>
      <c r="Y2020">
        <v>-0.10115100772200772</v>
      </c>
      <c r="Z2020" t="str">
        <f t="shared" si="73"/>
        <v>Medium</v>
      </c>
    </row>
    <row r="2021" spans="1:26" x14ac:dyDescent="0.2">
      <c r="A2021" t="s">
        <v>4137</v>
      </c>
      <c r="B2021" t="s">
        <v>1259</v>
      </c>
      <c r="C2021" t="s">
        <v>1260</v>
      </c>
      <c r="D2021">
        <v>787</v>
      </c>
      <c r="E2021">
        <v>2915</v>
      </c>
      <c r="F2021">
        <v>2</v>
      </c>
      <c r="G2021">
        <v>269</v>
      </c>
      <c r="H2021">
        <v>5.8</v>
      </c>
      <c r="I2021">
        <v>77</v>
      </c>
      <c r="J2021">
        <v>84</v>
      </c>
      <c r="K2021">
        <v>15712072</v>
      </c>
      <c r="L2021">
        <v>20000000</v>
      </c>
      <c r="M2021" s="2">
        <f>VLOOKUP(A2021,Sheet2!$A$1:G5745,2,0)</f>
        <v>38327</v>
      </c>
      <c r="N2021" t="str">
        <f>VLOOKUP(A2021,Sheet2!$A$1:G5745,3,0)</f>
        <v>Color</v>
      </c>
      <c r="O2021" t="str">
        <f>VLOOKUP(A2021,Sheet2!$A$1:G5745,4,0)</f>
        <v>Action</v>
      </c>
      <c r="P2021" t="str">
        <f>VLOOKUP(A2021,Sheet2!$A$1:G5745,5,0)</f>
        <v>English</v>
      </c>
      <c r="Q2021" t="str">
        <f>VLOOKUP(A2021,Sheet2!$A$1:G5745,6,0)</f>
        <v>USA</v>
      </c>
      <c r="R2021" t="str">
        <f>VLOOKUP(A2021,Sheet2!$A$1:G5745,7,0)</f>
        <v>PG-13</v>
      </c>
      <c r="S2021" t="str">
        <f>IF(Table19[[#This Row],[Language]]="English","English","Other language")</f>
        <v>English</v>
      </c>
      <c r="T2021">
        <f>Table19[[#This Row],[Gross Revenue]]-Table19[[#This Row],[Budget]]</f>
        <v>-4287928</v>
      </c>
      <c r="U2021" s="1">
        <f>(Table19[[#This Row],[Gross Revenue]]/Table19[[#This Row],[Budget]])-1</f>
        <v>-0.21439640000000004</v>
      </c>
      <c r="V2021" t="str">
        <f t="shared" si="72"/>
        <v>&lt;90 minutes</v>
      </c>
      <c r="W2021">
        <f>Table19[[#This Row],[Profit]]/Table19[[#This Row],[Budget]]*100</f>
        <v>-21.439639999999997</v>
      </c>
      <c r="X2021">
        <v>-1289919.5</v>
      </c>
      <c r="Y2021">
        <v>-4.8151417500000002E-2</v>
      </c>
      <c r="Z2021" t="str">
        <f t="shared" si="73"/>
        <v>Medium</v>
      </c>
    </row>
    <row r="2022" spans="1:26" x14ac:dyDescent="0.2">
      <c r="A2022" t="s">
        <v>4953</v>
      </c>
      <c r="B2022" t="s">
        <v>1968</v>
      </c>
      <c r="C2022" t="s">
        <v>1969</v>
      </c>
      <c r="D2022">
        <v>733</v>
      </c>
      <c r="E2022">
        <v>2753</v>
      </c>
      <c r="F2022">
        <v>14</v>
      </c>
      <c r="G2022">
        <v>0</v>
      </c>
      <c r="H2022">
        <v>6.4</v>
      </c>
      <c r="I2022">
        <v>191</v>
      </c>
      <c r="J2022">
        <v>109</v>
      </c>
      <c r="K2022">
        <v>31990064</v>
      </c>
      <c r="L2022">
        <v>12000000</v>
      </c>
      <c r="M2022" s="2">
        <f>VLOOKUP(A2022,Sheet2!$A$1:G5746,2,0)</f>
        <v>42290</v>
      </c>
      <c r="N2022" t="str">
        <f>VLOOKUP(A2022,Sheet2!$A$1:G5746,3,0)</f>
        <v>Color</v>
      </c>
      <c r="O2022" t="str">
        <f>VLOOKUP(A2022,Sheet2!$A$1:G5746,4,0)</f>
        <v>Drama</v>
      </c>
      <c r="P2022" t="str">
        <f>VLOOKUP(A2022,Sheet2!$A$1:G5746,5,0)</f>
        <v>English</v>
      </c>
      <c r="Q2022" t="str">
        <f>VLOOKUP(A2022,Sheet2!$A$1:G5746,6,0)</f>
        <v>USA</v>
      </c>
      <c r="R2022" t="str">
        <f>VLOOKUP(A2022,Sheet2!$A$1:G5746,7,0)</f>
        <v>PG-13</v>
      </c>
      <c r="S2022" t="str">
        <f>IF(Table19[[#This Row],[Language]]="English","English","Other language")</f>
        <v>English</v>
      </c>
      <c r="T2022">
        <f>Table19[[#This Row],[Gross Revenue]]-Table19[[#This Row],[Budget]]</f>
        <v>19990064</v>
      </c>
      <c r="U2022" s="1">
        <f>(Table19[[#This Row],[Gross Revenue]]/Table19[[#This Row],[Budget]])-1</f>
        <v>1.6658386666666667</v>
      </c>
      <c r="V2022" t="str">
        <f t="shared" si="72"/>
        <v>90-110 minutes</v>
      </c>
      <c r="W2022">
        <f>Table19[[#This Row],[Profit]]/Table19[[#This Row],[Budget]]*100</f>
        <v>166.58386666666667</v>
      </c>
      <c r="X2022">
        <v>-434215.5</v>
      </c>
      <c r="Y2022">
        <v>-0.10115100772200772</v>
      </c>
      <c r="Z2022" t="str">
        <f t="shared" si="73"/>
        <v>Low</v>
      </c>
    </row>
    <row r="2023" spans="1:26" x14ac:dyDescent="0.2">
      <c r="A2023" t="s">
        <v>4823</v>
      </c>
      <c r="B2023" t="s">
        <v>1878</v>
      </c>
      <c r="C2023" t="s">
        <v>1879</v>
      </c>
      <c r="D2023">
        <v>189</v>
      </c>
      <c r="E2023">
        <v>330</v>
      </c>
      <c r="F2023">
        <v>110</v>
      </c>
      <c r="G2023">
        <v>12000</v>
      </c>
      <c r="H2023">
        <v>6.3</v>
      </c>
      <c r="I2023">
        <v>409</v>
      </c>
      <c r="J2023">
        <v>84</v>
      </c>
      <c r="K2023">
        <v>107917283</v>
      </c>
      <c r="L2023">
        <v>15000</v>
      </c>
      <c r="M2023" s="2">
        <f>VLOOKUP(A2023,Sheet2!$A$1:G5747,2,0)</f>
        <v>39432</v>
      </c>
      <c r="N2023" t="str">
        <f>VLOOKUP(A2023,Sheet2!$A$1:G5747,3,0)</f>
        <v>Color</v>
      </c>
      <c r="O2023" t="str">
        <f>VLOOKUP(A2023,Sheet2!$A$1:G5747,4,0)</f>
        <v>Horror</v>
      </c>
      <c r="P2023" t="str">
        <f>VLOOKUP(A2023,Sheet2!$A$1:G5747,5,0)</f>
        <v>English</v>
      </c>
      <c r="Q2023" t="str">
        <f>VLOOKUP(A2023,Sheet2!$A$1:G5747,6,0)</f>
        <v>USA</v>
      </c>
      <c r="R2023" t="str">
        <f>VLOOKUP(A2023,Sheet2!$A$1:G5747,7,0)</f>
        <v>R</v>
      </c>
      <c r="S2023" t="str">
        <f>IF(Table19[[#This Row],[Language]]="English","English","Other language")</f>
        <v>English</v>
      </c>
      <c r="T2023">
        <f>Table19[[#This Row],[Gross Revenue]]-Table19[[#This Row],[Budget]]</f>
        <v>107902283</v>
      </c>
      <c r="U2023" s="1">
        <f>(Table19[[#This Row],[Gross Revenue]]/Table19[[#This Row],[Budget]])-1</f>
        <v>7193.4855333333335</v>
      </c>
      <c r="V2023" t="str">
        <f t="shared" si="72"/>
        <v>&lt;90 minutes</v>
      </c>
      <c r="W2023">
        <f>Table19[[#This Row],[Profit]]/Table19[[#This Row],[Budget]]*100</f>
        <v>719348.55333333334</v>
      </c>
      <c r="X2023">
        <v>16235088</v>
      </c>
      <c r="Y2023">
        <v>1.1909079499999999</v>
      </c>
      <c r="Z2023" t="str">
        <f t="shared" si="73"/>
        <v>Low</v>
      </c>
    </row>
    <row r="2024" spans="1:26" x14ac:dyDescent="0.2">
      <c r="A2024" t="s">
        <v>4093</v>
      </c>
      <c r="B2024" t="s">
        <v>1211</v>
      </c>
      <c r="C2024" t="s">
        <v>1212</v>
      </c>
      <c r="D2024">
        <v>438</v>
      </c>
      <c r="E2024">
        <v>1081</v>
      </c>
      <c r="F2024">
        <v>21</v>
      </c>
      <c r="G2024">
        <v>14000</v>
      </c>
      <c r="H2024">
        <v>5.7</v>
      </c>
      <c r="I2024">
        <v>264</v>
      </c>
      <c r="J2024">
        <v>98</v>
      </c>
      <c r="K2024">
        <v>84749884</v>
      </c>
      <c r="L2024">
        <v>3000000</v>
      </c>
      <c r="M2024" s="2">
        <f>VLOOKUP(A2024,Sheet2!$A$1:G5748,2,0)</f>
        <v>40507</v>
      </c>
      <c r="N2024" t="str">
        <f>VLOOKUP(A2024,Sheet2!$A$1:G5748,3,0)</f>
        <v>Color</v>
      </c>
      <c r="O2024" t="str">
        <f>VLOOKUP(A2024,Sheet2!$A$1:G5748,4,0)</f>
        <v>Horror</v>
      </c>
      <c r="P2024" t="str">
        <f>VLOOKUP(A2024,Sheet2!$A$1:G5748,5,0)</f>
        <v>English</v>
      </c>
      <c r="Q2024" t="str">
        <f>VLOOKUP(A2024,Sheet2!$A$1:G5748,6,0)</f>
        <v>USA</v>
      </c>
      <c r="R2024" t="str">
        <f>VLOOKUP(A2024,Sheet2!$A$1:G5748,7,0)</f>
        <v>R</v>
      </c>
      <c r="S2024" t="str">
        <f>IF(Table19[[#This Row],[Language]]="English","English","Other language")</f>
        <v>English</v>
      </c>
      <c r="T2024">
        <f>Table19[[#This Row],[Gross Revenue]]-Table19[[#This Row],[Budget]]</f>
        <v>81749884</v>
      </c>
      <c r="U2024" s="1">
        <f>(Table19[[#This Row],[Gross Revenue]]/Table19[[#This Row],[Budget]])-1</f>
        <v>27.249961333333335</v>
      </c>
      <c r="V2024" t="str">
        <f t="shared" si="72"/>
        <v>90-110 minutes</v>
      </c>
      <c r="W2024">
        <f>Table19[[#This Row],[Profit]]/Table19[[#This Row],[Budget]]*100</f>
        <v>2724.9961333333335</v>
      </c>
      <c r="X2024">
        <v>16235088</v>
      </c>
      <c r="Y2024">
        <v>1.1909079499999999</v>
      </c>
      <c r="Z2024" t="str">
        <f t="shared" si="73"/>
        <v>Low</v>
      </c>
    </row>
    <row r="2025" spans="1:26" x14ac:dyDescent="0.2">
      <c r="A2025" t="s">
        <v>4190</v>
      </c>
      <c r="B2025" t="s">
        <v>1307</v>
      </c>
      <c r="C2025" t="s">
        <v>407</v>
      </c>
      <c r="D2025">
        <v>581</v>
      </c>
      <c r="E2025">
        <v>2371</v>
      </c>
      <c r="F2025">
        <v>24</v>
      </c>
      <c r="G2025">
        <v>24000</v>
      </c>
      <c r="H2025">
        <v>5.8</v>
      </c>
      <c r="I2025">
        <v>251</v>
      </c>
      <c r="J2025">
        <v>94</v>
      </c>
      <c r="K2025">
        <v>104007828</v>
      </c>
      <c r="L2025">
        <v>5000000</v>
      </c>
      <c r="M2025" s="2">
        <f>VLOOKUP(A2025,Sheet2!$A$1:G5749,2,0)</f>
        <v>40790</v>
      </c>
      <c r="N2025" t="str">
        <f>VLOOKUP(A2025,Sheet2!$A$1:G5749,3,0)</f>
        <v>Color</v>
      </c>
      <c r="O2025" t="str">
        <f>VLOOKUP(A2025,Sheet2!$A$1:G5749,4,0)</f>
        <v>Horror</v>
      </c>
      <c r="P2025" t="str">
        <f>VLOOKUP(A2025,Sheet2!$A$1:G5749,5,0)</f>
        <v>English</v>
      </c>
      <c r="Q2025" t="str">
        <f>VLOOKUP(A2025,Sheet2!$A$1:G5749,6,0)</f>
        <v>USA</v>
      </c>
      <c r="R2025" t="str">
        <f>VLOOKUP(A2025,Sheet2!$A$1:G5749,7,0)</f>
        <v>R</v>
      </c>
      <c r="S2025" t="str">
        <f>IF(Table19[[#This Row],[Language]]="English","English","Other language")</f>
        <v>English</v>
      </c>
      <c r="T2025">
        <f>Table19[[#This Row],[Gross Revenue]]-Table19[[#This Row],[Budget]]</f>
        <v>99007828</v>
      </c>
      <c r="U2025" s="1">
        <f>(Table19[[#This Row],[Gross Revenue]]/Table19[[#This Row],[Budget]])-1</f>
        <v>19.8015656</v>
      </c>
      <c r="V2025" t="str">
        <f t="shared" si="72"/>
        <v>90-110 minutes</v>
      </c>
      <c r="W2025">
        <f>Table19[[#This Row],[Profit]]/Table19[[#This Row],[Budget]]*100</f>
        <v>1980.1565599999999</v>
      </c>
      <c r="X2025">
        <v>16235088</v>
      </c>
      <c r="Y2025">
        <v>1.1909079499999999</v>
      </c>
      <c r="Z2025" t="str">
        <f t="shared" si="73"/>
        <v>Low</v>
      </c>
    </row>
    <row r="2026" spans="1:26" x14ac:dyDescent="0.2">
      <c r="A2026" t="s">
        <v>3480</v>
      </c>
      <c r="B2026" t="s">
        <v>406</v>
      </c>
      <c r="C2026" t="s">
        <v>407</v>
      </c>
      <c r="D2026">
        <v>235</v>
      </c>
      <c r="E2026">
        <v>799</v>
      </c>
      <c r="F2026">
        <v>24</v>
      </c>
      <c r="G2026">
        <v>26000</v>
      </c>
      <c r="H2026">
        <v>4.5999999999999996</v>
      </c>
      <c r="I2026">
        <v>248</v>
      </c>
      <c r="J2026">
        <v>96</v>
      </c>
      <c r="K2026">
        <v>53884821</v>
      </c>
      <c r="L2026">
        <v>5000000</v>
      </c>
      <c r="M2026" s="2">
        <f>VLOOKUP(A2026,Sheet2!$A$1:G5750,2,0)</f>
        <v>40944</v>
      </c>
      <c r="N2026" t="str">
        <f>VLOOKUP(A2026,Sheet2!$A$1:G5750,3,0)</f>
        <v>Color</v>
      </c>
      <c r="O2026" t="str">
        <f>VLOOKUP(A2026,Sheet2!$A$1:G5750,4,0)</f>
        <v>Horror</v>
      </c>
      <c r="P2026" t="str">
        <f>VLOOKUP(A2026,Sheet2!$A$1:G5750,5,0)</f>
        <v>English</v>
      </c>
      <c r="Q2026" t="str">
        <f>VLOOKUP(A2026,Sheet2!$A$1:G5750,6,0)</f>
        <v>USA</v>
      </c>
      <c r="R2026" t="str">
        <f>VLOOKUP(A2026,Sheet2!$A$1:G5750,7,0)</f>
        <v>R</v>
      </c>
      <c r="S2026" t="str">
        <f>IF(Table19[[#This Row],[Language]]="English","English","Other language")</f>
        <v>English</v>
      </c>
      <c r="T2026">
        <f>Table19[[#This Row],[Gross Revenue]]-Table19[[#This Row],[Budget]]</f>
        <v>48884821</v>
      </c>
      <c r="U2026" s="1">
        <f>(Table19[[#This Row],[Gross Revenue]]/Table19[[#This Row],[Budget]])-1</f>
        <v>9.7769642000000001</v>
      </c>
      <c r="V2026" t="str">
        <f t="shared" si="72"/>
        <v>90-110 minutes</v>
      </c>
      <c r="W2026">
        <f>Table19[[#This Row],[Profit]]/Table19[[#This Row],[Budget]]*100</f>
        <v>977.69641999999999</v>
      </c>
      <c r="X2026">
        <v>16235088</v>
      </c>
      <c r="Y2026">
        <v>1.1909079499999999</v>
      </c>
      <c r="Z2026" t="str">
        <f t="shared" si="73"/>
        <v>Low</v>
      </c>
    </row>
    <row r="2027" spans="1:26" x14ac:dyDescent="0.2">
      <c r="A2027" t="s">
        <v>3598</v>
      </c>
      <c r="B2027" t="s">
        <v>597</v>
      </c>
      <c r="C2027" t="s">
        <v>598</v>
      </c>
      <c r="D2027">
        <v>510</v>
      </c>
      <c r="E2027">
        <v>2161</v>
      </c>
      <c r="F2027">
        <v>52</v>
      </c>
      <c r="G2027">
        <v>10000</v>
      </c>
      <c r="H2027">
        <v>5</v>
      </c>
      <c r="I2027">
        <v>220</v>
      </c>
      <c r="J2027">
        <v>101</v>
      </c>
      <c r="K2027">
        <v>32453345</v>
      </c>
      <c r="L2027">
        <v>5000000</v>
      </c>
      <c r="M2027" s="2">
        <f>VLOOKUP(A2027,Sheet2!$A$1:G5751,2,0)</f>
        <v>41980</v>
      </c>
      <c r="N2027" t="str">
        <f>VLOOKUP(A2027,Sheet2!$A$1:G5751,3,0)</f>
        <v>Color</v>
      </c>
      <c r="O2027" t="str">
        <f>VLOOKUP(A2027,Sheet2!$A$1:G5751,4,0)</f>
        <v>Fantasy</v>
      </c>
      <c r="P2027" t="str">
        <f>VLOOKUP(A2027,Sheet2!$A$1:G5751,5,0)</f>
        <v>English</v>
      </c>
      <c r="Q2027" t="str">
        <f>VLOOKUP(A2027,Sheet2!$A$1:G5751,6,0)</f>
        <v>USA</v>
      </c>
      <c r="R2027" t="str">
        <f>VLOOKUP(A2027,Sheet2!$A$1:G5751,7,0)</f>
        <v>R</v>
      </c>
      <c r="S2027" t="str">
        <f>IF(Table19[[#This Row],[Language]]="English","English","Other language")</f>
        <v>English</v>
      </c>
      <c r="T2027">
        <f>Table19[[#This Row],[Gross Revenue]]-Table19[[#This Row],[Budget]]</f>
        <v>27453345</v>
      </c>
      <c r="U2027" s="1">
        <f>(Table19[[#This Row],[Gross Revenue]]/Table19[[#This Row],[Budget]])-1</f>
        <v>5.4906689999999996</v>
      </c>
      <c r="V2027" t="str">
        <f t="shared" si="72"/>
        <v>90-110 minutes</v>
      </c>
      <c r="W2027">
        <f>Table19[[#This Row],[Profit]]/Table19[[#This Row],[Budget]]*100</f>
        <v>549.06689999999992</v>
      </c>
      <c r="Z2027" t="str">
        <f t="shared" si="73"/>
        <v>Low</v>
      </c>
    </row>
    <row r="2028" spans="1:26" x14ac:dyDescent="0.2">
      <c r="A2028" t="s">
        <v>5799</v>
      </c>
      <c r="B2028" t="s">
        <v>1039</v>
      </c>
      <c r="C2028" t="s">
        <v>2540</v>
      </c>
      <c r="D2028">
        <v>10000</v>
      </c>
      <c r="E2028">
        <v>13597</v>
      </c>
      <c r="F2028">
        <v>28</v>
      </c>
      <c r="G2028">
        <v>12000</v>
      </c>
      <c r="H2028">
        <v>7</v>
      </c>
      <c r="I2028">
        <v>328</v>
      </c>
      <c r="J2028">
        <v>92</v>
      </c>
      <c r="K2028">
        <v>55994557</v>
      </c>
      <c r="L2028">
        <v>60000000</v>
      </c>
      <c r="M2028" s="2">
        <f>VLOOKUP(A2028,Sheet2!$A$1:G5752,2,0)</f>
        <v>40935</v>
      </c>
      <c r="N2028" t="str">
        <f>VLOOKUP(A2028,Sheet2!$A$1:G5752,3,0)</f>
        <v>Color</v>
      </c>
      <c r="O2028" t="str">
        <f>VLOOKUP(A2028,Sheet2!$A$1:G5752,4,0)</f>
        <v>Adventure</v>
      </c>
      <c r="P2028" t="str">
        <f>VLOOKUP(A2028,Sheet2!$A$1:G5752,5,0)</f>
        <v>English</v>
      </c>
      <c r="Q2028" t="str">
        <f>VLOOKUP(A2028,Sheet2!$A$1:G5752,6,0)</f>
        <v>USA</v>
      </c>
      <c r="R2028" t="str">
        <f>VLOOKUP(A2028,Sheet2!$A$1:G5752,7,0)</f>
        <v>PG</v>
      </c>
      <c r="S2028" t="str">
        <f>IF(Table19[[#This Row],[Language]]="English","English","Other language")</f>
        <v>English</v>
      </c>
      <c r="T2028">
        <f>Table19[[#This Row],[Gross Revenue]]-Table19[[#This Row],[Budget]]</f>
        <v>-4005443</v>
      </c>
      <c r="U2028" s="1">
        <f>(Table19[[#This Row],[Gross Revenue]]/Table19[[#This Row],[Budget]])-1</f>
        <v>-6.6757383333333364E-2</v>
      </c>
      <c r="V2028" t="str">
        <f t="shared" si="72"/>
        <v>90-110 minutes</v>
      </c>
      <c r="W2028">
        <f>Table19[[#This Row],[Profit]]/Table19[[#This Row],[Budget]]*100</f>
        <v>-6.6757383333333333</v>
      </c>
      <c r="X2028">
        <v>3892693.5</v>
      </c>
      <c r="Y2028">
        <v>0.11726928571428571</v>
      </c>
      <c r="Z2028" t="str">
        <f t="shared" si="73"/>
        <v>High</v>
      </c>
    </row>
    <row r="2029" spans="1:26" x14ac:dyDescent="0.2">
      <c r="A2029" t="s">
        <v>4528</v>
      </c>
      <c r="B2029" t="s">
        <v>1074</v>
      </c>
      <c r="C2029" t="s">
        <v>324</v>
      </c>
      <c r="D2029">
        <v>3000</v>
      </c>
      <c r="E2029">
        <v>5740</v>
      </c>
      <c r="F2029">
        <v>99</v>
      </c>
      <c r="G2029">
        <v>0</v>
      </c>
      <c r="H2029">
        <v>6.1</v>
      </c>
      <c r="I2029">
        <v>139</v>
      </c>
      <c r="J2029">
        <v>105</v>
      </c>
      <c r="K2029">
        <v>77264926</v>
      </c>
      <c r="L2029">
        <v>25000000</v>
      </c>
      <c r="M2029" s="2">
        <f>VLOOKUP(A2029,Sheet2!$A$1:G5753,2,0)</f>
        <v>41098</v>
      </c>
      <c r="N2029" t="str">
        <f>VLOOKUP(A2029,Sheet2!$A$1:G5753,3,0)</f>
        <v>Color</v>
      </c>
      <c r="O2029" t="str">
        <f>VLOOKUP(A2029,Sheet2!$A$1:G5753,4,0)</f>
        <v>Comedy</v>
      </c>
      <c r="P2029" t="str">
        <f>VLOOKUP(A2029,Sheet2!$A$1:G5753,5,0)</f>
        <v>English</v>
      </c>
      <c r="Q2029" t="str">
        <f>VLOOKUP(A2029,Sheet2!$A$1:G5753,6,0)</f>
        <v>USA</v>
      </c>
      <c r="R2029" t="str">
        <f>VLOOKUP(A2029,Sheet2!$A$1:G5753,7,0)</f>
        <v>PG</v>
      </c>
      <c r="S2029" t="str">
        <f>IF(Table19[[#This Row],[Language]]="English","English","Other language")</f>
        <v>English</v>
      </c>
      <c r="T2029">
        <f>Table19[[#This Row],[Gross Revenue]]-Table19[[#This Row],[Budget]]</f>
        <v>52264926</v>
      </c>
      <c r="U2029" s="1">
        <f>(Table19[[#This Row],[Gross Revenue]]/Table19[[#This Row],[Budget]])-1</f>
        <v>2.09059704</v>
      </c>
      <c r="V2029" t="str">
        <f t="shared" si="72"/>
        <v>90-110 minutes</v>
      </c>
      <c r="W2029">
        <f>Table19[[#This Row],[Profit]]/Table19[[#This Row],[Budget]]*100</f>
        <v>209.05970400000001</v>
      </c>
      <c r="X2029">
        <v>1637763</v>
      </c>
      <c r="Y2029">
        <v>0.19178668286445014</v>
      </c>
      <c r="Z2029" t="str">
        <f t="shared" si="73"/>
        <v>Medium</v>
      </c>
    </row>
    <row r="2030" spans="1:26" x14ac:dyDescent="0.2">
      <c r="A2030" t="s">
        <v>6192</v>
      </c>
      <c r="B2030" t="s">
        <v>677</v>
      </c>
      <c r="C2030" t="s">
        <v>2490</v>
      </c>
      <c r="D2030">
        <v>12000</v>
      </c>
      <c r="E2030">
        <v>13208</v>
      </c>
      <c r="F2030">
        <v>107</v>
      </c>
      <c r="G2030">
        <v>0</v>
      </c>
      <c r="H2030">
        <v>7.3</v>
      </c>
      <c r="I2030">
        <v>165</v>
      </c>
      <c r="J2030">
        <v>120</v>
      </c>
      <c r="K2030">
        <v>4857376</v>
      </c>
      <c r="L2030">
        <v>13000000</v>
      </c>
      <c r="M2030" s="2">
        <f>VLOOKUP(A2030,Sheet2!$A$1:G5754,2,0)</f>
        <v>38757</v>
      </c>
      <c r="N2030" t="str">
        <f>VLOOKUP(A2030,Sheet2!$A$1:G5754,3,0)</f>
        <v>Color</v>
      </c>
      <c r="O2030" t="str">
        <f>VLOOKUP(A2030,Sheet2!$A$1:G5754,4,0)</f>
        <v>Comedy</v>
      </c>
      <c r="P2030" t="str">
        <f>VLOOKUP(A2030,Sheet2!$A$1:G5754,5,0)</f>
        <v>French</v>
      </c>
      <c r="Q2030" t="str">
        <f>VLOOKUP(A2030,Sheet2!$A$1:G5754,6,0)</f>
        <v>France</v>
      </c>
      <c r="R2030" t="str">
        <f>VLOOKUP(A2030,Sheet2!$A$1:G5754,7,0)</f>
        <v>R</v>
      </c>
      <c r="S2030" t="str">
        <f>IF(Table19[[#This Row],[Language]]="English","English","Other language")</f>
        <v>Other language</v>
      </c>
      <c r="T2030">
        <f>Table19[[#This Row],[Gross Revenue]]-Table19[[#This Row],[Budget]]</f>
        <v>-8142624</v>
      </c>
      <c r="U2030" s="1">
        <f>(Table19[[#This Row],[Gross Revenue]]/Table19[[#This Row],[Budget]])-1</f>
        <v>-0.62635569230769228</v>
      </c>
      <c r="V2030" t="str">
        <f t="shared" si="72"/>
        <v>111-130 minutes</v>
      </c>
      <c r="W2030">
        <f>Table19[[#This Row],[Profit]]/Table19[[#This Row],[Budget]]*100</f>
        <v>-62.635569230769228</v>
      </c>
      <c r="X2030">
        <v>1637763</v>
      </c>
      <c r="Y2030">
        <v>0.19178668286445014</v>
      </c>
      <c r="Z2030" t="str">
        <f t="shared" si="73"/>
        <v>Low</v>
      </c>
    </row>
    <row r="2031" spans="1:26" x14ac:dyDescent="0.2">
      <c r="A2031" t="s">
        <v>4598</v>
      </c>
      <c r="B2031" t="s">
        <v>150</v>
      </c>
      <c r="C2031" t="s">
        <v>1124</v>
      </c>
      <c r="D2031">
        <v>26000</v>
      </c>
      <c r="E2031">
        <v>28479</v>
      </c>
      <c r="F2031">
        <v>138</v>
      </c>
      <c r="G2031">
        <v>17000</v>
      </c>
      <c r="H2031">
        <v>6.2</v>
      </c>
      <c r="I2031">
        <v>224</v>
      </c>
      <c r="J2031">
        <v>118</v>
      </c>
      <c r="K2031">
        <v>17609982</v>
      </c>
      <c r="L2031">
        <v>35000000</v>
      </c>
      <c r="M2031" s="2">
        <f>VLOOKUP(A2031,Sheet2!$A$1:G5755,2,0)</f>
        <v>41361</v>
      </c>
      <c r="N2031" t="str">
        <f>VLOOKUP(A2031,Sheet2!$A$1:G5755,3,0)</f>
        <v>Color</v>
      </c>
      <c r="O2031" t="str">
        <f>VLOOKUP(A2031,Sheet2!$A$1:G5755,4,0)</f>
        <v>Action</v>
      </c>
      <c r="P2031" t="str">
        <f>VLOOKUP(A2031,Sheet2!$A$1:G5755,5,0)</f>
        <v>English</v>
      </c>
      <c r="Q2031" t="str">
        <f>VLOOKUP(A2031,Sheet2!$A$1:G5755,6,0)</f>
        <v>USA</v>
      </c>
      <c r="R2031" t="str">
        <f>VLOOKUP(A2031,Sheet2!$A$1:G5755,7,0)</f>
        <v>R</v>
      </c>
      <c r="S2031" t="str">
        <f>IF(Table19[[#This Row],[Language]]="English","English","Other language")</f>
        <v>English</v>
      </c>
      <c r="T2031">
        <f>Table19[[#This Row],[Gross Revenue]]-Table19[[#This Row],[Budget]]</f>
        <v>-17390018</v>
      </c>
      <c r="U2031" s="1">
        <f>(Table19[[#This Row],[Gross Revenue]]/Table19[[#This Row],[Budget]])-1</f>
        <v>-0.49685765714285712</v>
      </c>
      <c r="V2031" t="str">
        <f t="shared" si="72"/>
        <v>111-130 minutes</v>
      </c>
      <c r="W2031">
        <f>Table19[[#This Row],[Profit]]/Table19[[#This Row],[Budget]]*100</f>
        <v>-49.685765714285715</v>
      </c>
      <c r="X2031">
        <v>-1289919.5</v>
      </c>
      <c r="Y2031">
        <v>-4.8151417500000002E-2</v>
      </c>
      <c r="Z2031" t="str">
        <f t="shared" si="73"/>
        <v>Medium</v>
      </c>
    </row>
    <row r="2032" spans="1:26" x14ac:dyDescent="0.2">
      <c r="A2032" t="s">
        <v>4700</v>
      </c>
      <c r="B2032" t="s">
        <v>720</v>
      </c>
      <c r="C2032" t="s">
        <v>1770</v>
      </c>
      <c r="D2032">
        <v>3000</v>
      </c>
      <c r="E2032">
        <v>5185</v>
      </c>
      <c r="F2032">
        <v>13</v>
      </c>
      <c r="G2032">
        <v>0</v>
      </c>
      <c r="H2032">
        <v>6.3</v>
      </c>
      <c r="I2032">
        <v>39</v>
      </c>
      <c r="J2032">
        <v>98</v>
      </c>
      <c r="K2032">
        <v>296665</v>
      </c>
      <c r="L2032">
        <v>5000000</v>
      </c>
      <c r="M2032" s="2">
        <f>VLOOKUP(A2032,Sheet2!$A$1:G5756,2,0)</f>
        <v>37944</v>
      </c>
      <c r="N2032" t="str">
        <f>VLOOKUP(A2032,Sheet2!$A$1:G5756,3,0)</f>
        <v>Color</v>
      </c>
      <c r="O2032" t="str">
        <f>VLOOKUP(A2032,Sheet2!$A$1:G5756,4,0)</f>
        <v>Biography</v>
      </c>
      <c r="P2032" t="str">
        <f>VLOOKUP(A2032,Sheet2!$A$1:G5756,5,0)</f>
        <v>English</v>
      </c>
      <c r="Q2032" t="str">
        <f>VLOOKUP(A2032,Sheet2!$A$1:G5756,6,0)</f>
        <v>USA</v>
      </c>
      <c r="R2032" t="str">
        <f>VLOOKUP(A2032,Sheet2!$A$1:G5756,7,0)</f>
        <v>R</v>
      </c>
      <c r="S2032" t="str">
        <f>IF(Table19[[#This Row],[Language]]="English","English","Other language")</f>
        <v>English</v>
      </c>
      <c r="T2032">
        <f>Table19[[#This Row],[Gross Revenue]]-Table19[[#This Row],[Budget]]</f>
        <v>-4703335</v>
      </c>
      <c r="U2032" s="1">
        <f>(Table19[[#This Row],[Gross Revenue]]/Table19[[#This Row],[Budget]])-1</f>
        <v>-0.94066700000000003</v>
      </c>
      <c r="V2032" t="str">
        <f t="shared" si="72"/>
        <v>90-110 minutes</v>
      </c>
      <c r="W2032">
        <f>Table19[[#This Row],[Profit]]/Table19[[#This Row],[Budget]]*100</f>
        <v>-94.066699999999997</v>
      </c>
      <c r="X2032">
        <v>-1289919.5</v>
      </c>
      <c r="Y2032">
        <v>-4.8151417500000002E-2</v>
      </c>
      <c r="Z2032" t="str">
        <f t="shared" si="73"/>
        <v>Low</v>
      </c>
    </row>
    <row r="2033" spans="1:26" x14ac:dyDescent="0.2">
      <c r="A2033" t="s">
        <v>5433</v>
      </c>
      <c r="B2033" t="s">
        <v>725</v>
      </c>
      <c r="C2033" t="s">
        <v>877</v>
      </c>
      <c r="D2033">
        <v>49000</v>
      </c>
      <c r="E2033">
        <v>74382</v>
      </c>
      <c r="F2033">
        <v>293</v>
      </c>
      <c r="G2033">
        <v>0</v>
      </c>
      <c r="H2033">
        <v>6.7</v>
      </c>
      <c r="I2033">
        <v>55</v>
      </c>
      <c r="J2033">
        <v>115</v>
      </c>
      <c r="K2033">
        <v>135014968</v>
      </c>
      <c r="L2033">
        <v>50000000</v>
      </c>
      <c r="M2033" s="2">
        <f>VLOOKUP(A2033,Sheet2!$A$1:G5757,2,0)</f>
        <v>35803</v>
      </c>
      <c r="N2033" t="str">
        <f>VLOOKUP(A2033,Sheet2!$A$1:G5757,3,0)</f>
        <v>Color</v>
      </c>
      <c r="O2033" t="str">
        <f>VLOOKUP(A2033,Sheet2!$A$1:G5757,4,0)</f>
        <v>Biography</v>
      </c>
      <c r="P2033" t="str">
        <f>VLOOKUP(A2033,Sheet2!$A$1:G5757,5,0)</f>
        <v>English</v>
      </c>
      <c r="Q2033" t="str">
        <f>VLOOKUP(A2033,Sheet2!$A$1:G5757,6,0)</f>
        <v>USA</v>
      </c>
      <c r="R2033" t="str">
        <f>VLOOKUP(A2033,Sheet2!$A$1:G5757,7,0)</f>
        <v>PG-13</v>
      </c>
      <c r="S2033" t="str">
        <f>IF(Table19[[#This Row],[Language]]="English","English","Other language")</f>
        <v>English</v>
      </c>
      <c r="T2033">
        <f>Table19[[#This Row],[Gross Revenue]]-Table19[[#This Row],[Budget]]</f>
        <v>85014968</v>
      </c>
      <c r="U2033" s="1">
        <f>(Table19[[#This Row],[Gross Revenue]]/Table19[[#This Row],[Budget]])-1</f>
        <v>1.7002993599999998</v>
      </c>
      <c r="V2033" t="str">
        <f t="shared" si="72"/>
        <v>111-130 minutes</v>
      </c>
      <c r="W2033">
        <f>Table19[[#This Row],[Profit]]/Table19[[#This Row],[Budget]]*100</f>
        <v>170.02993599999999</v>
      </c>
      <c r="X2033">
        <v>-1289919.5</v>
      </c>
      <c r="Y2033">
        <v>-4.8151417500000002E-2</v>
      </c>
      <c r="Z2033" t="str">
        <f t="shared" si="73"/>
        <v>High</v>
      </c>
    </row>
    <row r="2034" spans="1:26" x14ac:dyDescent="0.2">
      <c r="A2034" t="s">
        <v>6856</v>
      </c>
      <c r="B2034" t="s">
        <v>1463</v>
      </c>
      <c r="C2034" t="s">
        <v>3158</v>
      </c>
      <c r="D2034">
        <v>905</v>
      </c>
      <c r="E2034">
        <v>3185</v>
      </c>
      <c r="F2034">
        <v>3</v>
      </c>
      <c r="G2034">
        <v>3000</v>
      </c>
      <c r="H2034">
        <v>6</v>
      </c>
      <c r="I2034">
        <v>79</v>
      </c>
      <c r="J2034">
        <v>95</v>
      </c>
      <c r="K2034">
        <v>108662</v>
      </c>
      <c r="L2034">
        <v>8000000</v>
      </c>
      <c r="M2034" s="2">
        <f>VLOOKUP(A2034,Sheet2!$A$1:G5758,2,0)</f>
        <v>39570</v>
      </c>
      <c r="N2034" t="str">
        <f>VLOOKUP(A2034,Sheet2!$A$1:G5758,3,0)</f>
        <v>Color</v>
      </c>
      <c r="O2034" t="str">
        <f>VLOOKUP(A2034,Sheet2!$A$1:G5758,4,0)</f>
        <v>Crime</v>
      </c>
      <c r="P2034" t="str">
        <f>VLOOKUP(A2034,Sheet2!$A$1:G5758,5,0)</f>
        <v>English</v>
      </c>
      <c r="Q2034" t="str">
        <f>VLOOKUP(A2034,Sheet2!$A$1:G5758,6,0)</f>
        <v>USA</v>
      </c>
      <c r="R2034" t="str">
        <f>VLOOKUP(A2034,Sheet2!$A$1:G5758,7,0)</f>
        <v>R</v>
      </c>
      <c r="S2034" t="str">
        <f>IF(Table19[[#This Row],[Language]]="English","English","Other language")</f>
        <v>English</v>
      </c>
      <c r="T2034">
        <f>Table19[[#This Row],[Gross Revenue]]-Table19[[#This Row],[Budget]]</f>
        <v>-7891338</v>
      </c>
      <c r="U2034" s="1">
        <f>(Table19[[#This Row],[Gross Revenue]]/Table19[[#This Row],[Budget]])-1</f>
        <v>-0.98641725000000002</v>
      </c>
      <c r="V2034" t="str">
        <f t="shared" si="72"/>
        <v>90-110 minutes</v>
      </c>
      <c r="W2034">
        <f>Table19[[#This Row],[Profit]]/Table19[[#This Row],[Budget]]*100</f>
        <v>-98.641725000000008</v>
      </c>
      <c r="X2034">
        <v>-74533.5</v>
      </c>
      <c r="Y2034">
        <v>-7.4856785714285719E-3</v>
      </c>
      <c r="Z2034" t="str">
        <f t="shared" si="73"/>
        <v>Low</v>
      </c>
    </row>
    <row r="2035" spans="1:26" x14ac:dyDescent="0.2">
      <c r="A2035" t="s">
        <v>5695</v>
      </c>
      <c r="B2035" t="s">
        <v>628</v>
      </c>
      <c r="C2035" t="s">
        <v>1617</v>
      </c>
      <c r="D2035">
        <v>11000</v>
      </c>
      <c r="E2035">
        <v>12757</v>
      </c>
      <c r="F2035">
        <v>176</v>
      </c>
      <c r="G2035">
        <v>0</v>
      </c>
      <c r="H2035">
        <v>6.9</v>
      </c>
      <c r="I2035">
        <v>47</v>
      </c>
      <c r="J2035">
        <v>117</v>
      </c>
      <c r="K2035">
        <v>83287363</v>
      </c>
      <c r="L2035">
        <v>45000000</v>
      </c>
      <c r="M2035" s="2">
        <f>VLOOKUP(A2035,Sheet2!$A$1:G5759,2,0)</f>
        <v>33837</v>
      </c>
      <c r="N2035" t="str">
        <f>VLOOKUP(A2035,Sheet2!$A$1:G5759,3,0)</f>
        <v>Color</v>
      </c>
      <c r="O2035" t="str">
        <f>VLOOKUP(A2035,Sheet2!$A$1:G5759,4,0)</f>
        <v>Action</v>
      </c>
      <c r="P2035" t="str">
        <f>VLOOKUP(A2035,Sheet2!$A$1:G5759,5,0)</f>
        <v>English</v>
      </c>
      <c r="Q2035" t="str">
        <f>VLOOKUP(A2035,Sheet2!$A$1:G5759,6,0)</f>
        <v>USA</v>
      </c>
      <c r="R2035" t="str">
        <f>VLOOKUP(A2035,Sheet2!$A$1:G5759,7,0)</f>
        <v>R</v>
      </c>
      <c r="S2035" t="str">
        <f>IF(Table19[[#This Row],[Language]]="English","English","Other language")</f>
        <v>English</v>
      </c>
      <c r="T2035">
        <f>Table19[[#This Row],[Gross Revenue]]-Table19[[#This Row],[Budget]]</f>
        <v>38287363</v>
      </c>
      <c r="U2035" s="1">
        <f>(Table19[[#This Row],[Gross Revenue]]/Table19[[#This Row],[Budget]])-1</f>
        <v>0.85083028888888879</v>
      </c>
      <c r="V2035" t="str">
        <f t="shared" si="72"/>
        <v>111-130 minutes</v>
      </c>
      <c r="W2035">
        <f>Table19[[#This Row],[Profit]]/Table19[[#This Row],[Budget]]*100</f>
        <v>85.08302888888889</v>
      </c>
      <c r="X2035">
        <v>-1289919.5</v>
      </c>
      <c r="Y2035">
        <v>-4.8151417500000002E-2</v>
      </c>
      <c r="Z2035" t="str">
        <f t="shared" si="73"/>
        <v>High</v>
      </c>
    </row>
    <row r="2036" spans="1:26" x14ac:dyDescent="0.2">
      <c r="A2036" t="s">
        <v>5800</v>
      </c>
      <c r="B2036" t="s">
        <v>2541</v>
      </c>
      <c r="C2036" t="s">
        <v>2542</v>
      </c>
      <c r="D2036">
        <v>176</v>
      </c>
      <c r="E2036">
        <v>390</v>
      </c>
      <c r="F2036">
        <v>99</v>
      </c>
      <c r="G2036">
        <v>42000</v>
      </c>
      <c r="H2036">
        <v>7</v>
      </c>
      <c r="I2036">
        <v>342</v>
      </c>
      <c r="J2036">
        <v>109</v>
      </c>
      <c r="K2036">
        <v>37371385</v>
      </c>
      <c r="L2036">
        <v>40000000</v>
      </c>
      <c r="M2036" s="2">
        <f>VLOOKUP(A2036,Sheet2!$A$1:G5760,2,0)</f>
        <v>40559</v>
      </c>
      <c r="N2036" t="str">
        <f>VLOOKUP(A2036,Sheet2!$A$1:G5760,3,0)</f>
        <v>Color</v>
      </c>
      <c r="O2036" t="str">
        <f>VLOOKUP(A2036,Sheet2!$A$1:G5760,4,0)</f>
        <v>Adventure</v>
      </c>
      <c r="P2036" t="str">
        <f>VLOOKUP(A2036,Sheet2!$A$1:G5760,5,0)</f>
        <v>English</v>
      </c>
      <c r="Q2036" t="str">
        <f>VLOOKUP(A2036,Sheet2!$A$1:G5760,6,0)</f>
        <v>USA</v>
      </c>
      <c r="R2036" t="str">
        <f>VLOOKUP(A2036,Sheet2!$A$1:G5760,7,0)</f>
        <v>R</v>
      </c>
      <c r="S2036" t="str">
        <f>IF(Table19[[#This Row],[Language]]="English","English","Other language")</f>
        <v>English</v>
      </c>
      <c r="T2036">
        <f>Table19[[#This Row],[Gross Revenue]]-Table19[[#This Row],[Budget]]</f>
        <v>-2628615</v>
      </c>
      <c r="U2036" s="1">
        <f>(Table19[[#This Row],[Gross Revenue]]/Table19[[#This Row],[Budget]])-1</f>
        <v>-6.571537500000002E-2</v>
      </c>
      <c r="V2036" t="str">
        <f t="shared" si="72"/>
        <v>90-110 minutes</v>
      </c>
      <c r="W2036">
        <f>Table19[[#This Row],[Profit]]/Table19[[#This Row],[Budget]]*100</f>
        <v>-6.5715375000000007</v>
      </c>
      <c r="X2036">
        <v>3892693.5</v>
      </c>
      <c r="Y2036">
        <v>0.11726928571428571</v>
      </c>
      <c r="Z2036" t="str">
        <f t="shared" si="73"/>
        <v>High</v>
      </c>
    </row>
    <row r="2037" spans="1:26" x14ac:dyDescent="0.2">
      <c r="A2037" t="s">
        <v>3676</v>
      </c>
      <c r="B2037" t="s">
        <v>715</v>
      </c>
      <c r="C2037" t="s">
        <v>390</v>
      </c>
      <c r="D2037">
        <v>567</v>
      </c>
      <c r="E2037">
        <v>2954</v>
      </c>
      <c r="F2037">
        <v>41</v>
      </c>
      <c r="G2037">
        <v>0</v>
      </c>
      <c r="H2037">
        <v>5.2</v>
      </c>
      <c r="I2037">
        <v>167</v>
      </c>
      <c r="J2037">
        <v>91</v>
      </c>
      <c r="K2037">
        <v>20819129</v>
      </c>
      <c r="L2037">
        <v>26000000</v>
      </c>
      <c r="M2037" s="2">
        <f>VLOOKUP(A2037,Sheet2!$A$1:G5761,2,0)</f>
        <v>40158</v>
      </c>
      <c r="N2037" t="str">
        <f>VLOOKUP(A2037,Sheet2!$A$1:G5761,3,0)</f>
        <v>Color</v>
      </c>
      <c r="O2037" t="str">
        <f>VLOOKUP(A2037,Sheet2!$A$1:G5761,4,0)</f>
        <v>Action</v>
      </c>
      <c r="P2037" t="str">
        <f>VLOOKUP(A2037,Sheet2!$A$1:G5761,5,0)</f>
        <v>English</v>
      </c>
      <c r="Q2037" t="str">
        <f>VLOOKUP(A2037,Sheet2!$A$1:G5761,6,0)</f>
        <v>USA</v>
      </c>
      <c r="R2037" t="str">
        <f>VLOOKUP(A2037,Sheet2!$A$1:G5761,7,0)</f>
        <v>PG</v>
      </c>
      <c r="S2037" t="str">
        <f>IF(Table19[[#This Row],[Language]]="English","English","Other language")</f>
        <v>English</v>
      </c>
      <c r="T2037">
        <f>Table19[[#This Row],[Gross Revenue]]-Table19[[#This Row],[Budget]]</f>
        <v>-5180871</v>
      </c>
      <c r="U2037" s="1">
        <f>(Table19[[#This Row],[Gross Revenue]]/Table19[[#This Row],[Budget]])-1</f>
        <v>-0.19926426923076923</v>
      </c>
      <c r="V2037" t="str">
        <f t="shared" si="72"/>
        <v>90-110 minutes</v>
      </c>
      <c r="W2037">
        <f>Table19[[#This Row],[Profit]]/Table19[[#This Row],[Budget]]*100</f>
        <v>-19.926426923076924</v>
      </c>
      <c r="X2037">
        <v>-1289919.5</v>
      </c>
      <c r="Y2037">
        <v>-4.8151417500000002E-2</v>
      </c>
      <c r="Z2037" t="str">
        <f t="shared" si="73"/>
        <v>Medium</v>
      </c>
    </row>
    <row r="2038" spans="1:26" x14ac:dyDescent="0.2">
      <c r="A2038" t="s">
        <v>3427</v>
      </c>
      <c r="B2038" t="s">
        <v>323</v>
      </c>
      <c r="C2038" t="s">
        <v>324</v>
      </c>
      <c r="D2038">
        <v>598</v>
      </c>
      <c r="E2038">
        <v>3552</v>
      </c>
      <c r="F2038">
        <v>99</v>
      </c>
      <c r="G2038">
        <v>8000</v>
      </c>
      <c r="H2038">
        <v>4.4000000000000004</v>
      </c>
      <c r="I2038">
        <v>76</v>
      </c>
      <c r="J2038">
        <v>94</v>
      </c>
      <c r="K2038">
        <v>71038190</v>
      </c>
      <c r="L2038">
        <v>30000000</v>
      </c>
      <c r="M2038" s="2">
        <f>VLOOKUP(A2038,Sheet2!$A$1:G5762,2,0)</f>
        <v>42350</v>
      </c>
      <c r="N2038" t="str">
        <f>VLOOKUP(A2038,Sheet2!$A$1:G5762,3,0)</f>
        <v>Color</v>
      </c>
      <c r="O2038" t="str">
        <f>VLOOKUP(A2038,Sheet2!$A$1:G5762,4,0)</f>
        <v>Action</v>
      </c>
      <c r="P2038" t="str">
        <f>VLOOKUP(A2038,Sheet2!$A$1:G5762,5,0)</f>
        <v>English</v>
      </c>
      <c r="Q2038" t="str">
        <f>VLOOKUP(A2038,Sheet2!$A$1:G5762,6,0)</f>
        <v>USA</v>
      </c>
      <c r="R2038" t="str">
        <f>VLOOKUP(A2038,Sheet2!$A$1:G5762,7,0)</f>
        <v>PG</v>
      </c>
      <c r="S2038" t="str">
        <f>IF(Table19[[#This Row],[Language]]="English","English","Other language")</f>
        <v>English</v>
      </c>
      <c r="T2038">
        <f>Table19[[#This Row],[Gross Revenue]]-Table19[[#This Row],[Budget]]</f>
        <v>41038190</v>
      </c>
      <c r="U2038" s="1">
        <f>(Table19[[#This Row],[Gross Revenue]]/Table19[[#This Row],[Budget]])-1</f>
        <v>1.3679396666666666</v>
      </c>
      <c r="V2038" t="str">
        <f t="shared" si="72"/>
        <v>90-110 minutes</v>
      </c>
      <c r="W2038">
        <f>Table19[[#This Row],[Profit]]/Table19[[#This Row],[Budget]]*100</f>
        <v>136.79396666666668</v>
      </c>
      <c r="X2038">
        <v>-1289919.5</v>
      </c>
      <c r="Y2038">
        <v>-4.8151417500000002E-2</v>
      </c>
      <c r="Z2038" t="str">
        <f t="shared" si="73"/>
        <v>Medium</v>
      </c>
    </row>
    <row r="2039" spans="1:26" x14ac:dyDescent="0.2">
      <c r="A2039" t="s">
        <v>6072</v>
      </c>
      <c r="B2039" t="s">
        <v>971</v>
      </c>
      <c r="C2039" t="s">
        <v>1371</v>
      </c>
      <c r="D2039">
        <v>18000</v>
      </c>
      <c r="E2039">
        <v>23920</v>
      </c>
      <c r="F2039">
        <v>75</v>
      </c>
      <c r="G2039">
        <v>16000</v>
      </c>
      <c r="H2039">
        <v>7.2</v>
      </c>
      <c r="I2039">
        <v>157</v>
      </c>
      <c r="J2039">
        <v>123</v>
      </c>
      <c r="K2039">
        <v>33508922</v>
      </c>
      <c r="L2039">
        <v>40000000</v>
      </c>
      <c r="M2039" s="2">
        <f>VLOOKUP(A2039,Sheet2!$A$1:G5763,2,0)</f>
        <v>36586</v>
      </c>
      <c r="N2039" t="str">
        <f>VLOOKUP(A2039,Sheet2!$A$1:G5763,3,0)</f>
        <v>Color</v>
      </c>
      <c r="O2039" t="str">
        <f>VLOOKUP(A2039,Sheet2!$A$1:G5763,4,0)</f>
        <v>Drama</v>
      </c>
      <c r="P2039" t="str">
        <f>VLOOKUP(A2039,Sheet2!$A$1:G5763,5,0)</f>
        <v>English</v>
      </c>
      <c r="Q2039" t="str">
        <f>VLOOKUP(A2039,Sheet2!$A$1:G5763,6,0)</f>
        <v>USA</v>
      </c>
      <c r="R2039" t="str">
        <f>VLOOKUP(A2039,Sheet2!$A$1:G5763,7,0)</f>
        <v>PG-13</v>
      </c>
      <c r="S2039" t="str">
        <f>IF(Table19[[#This Row],[Language]]="English","English","Other language")</f>
        <v>English</v>
      </c>
      <c r="T2039">
        <f>Table19[[#This Row],[Gross Revenue]]-Table19[[#This Row],[Budget]]</f>
        <v>-6491078</v>
      </c>
      <c r="U2039" s="1">
        <f>(Table19[[#This Row],[Gross Revenue]]/Table19[[#This Row],[Budget]])-1</f>
        <v>-0.16227694999999998</v>
      </c>
      <c r="V2039" t="str">
        <f t="shared" si="72"/>
        <v>111-130 minutes</v>
      </c>
      <c r="W2039">
        <f>Table19[[#This Row],[Profit]]/Table19[[#This Row],[Budget]]*100</f>
        <v>-16.227695000000001</v>
      </c>
      <c r="X2039">
        <v>-434215.5</v>
      </c>
      <c r="Y2039">
        <v>-0.10115100772200772</v>
      </c>
      <c r="Z2039" t="str">
        <f t="shared" si="73"/>
        <v>High</v>
      </c>
    </row>
    <row r="2040" spans="1:26" x14ac:dyDescent="0.2">
      <c r="A2040" t="s">
        <v>5973</v>
      </c>
      <c r="B2040" t="s">
        <v>740</v>
      </c>
      <c r="C2040" t="s">
        <v>616</v>
      </c>
      <c r="D2040">
        <v>1000</v>
      </c>
      <c r="E2040">
        <v>3148</v>
      </c>
      <c r="F2040">
        <v>241</v>
      </c>
      <c r="G2040">
        <v>0</v>
      </c>
      <c r="H2040">
        <v>7.1</v>
      </c>
      <c r="I2040">
        <v>143</v>
      </c>
      <c r="J2040">
        <v>90</v>
      </c>
      <c r="K2040">
        <v>81517441</v>
      </c>
      <c r="L2040">
        <v>50000000</v>
      </c>
      <c r="M2040" s="2">
        <f>VLOOKUP(A2040,Sheet2!$A$1:G5764,2,0)</f>
        <v>36224</v>
      </c>
      <c r="N2040" t="str">
        <f>VLOOKUP(A2040,Sheet2!$A$1:G5764,3,0)</f>
        <v>Color</v>
      </c>
      <c r="O2040" t="str">
        <f>VLOOKUP(A2040,Sheet2!$A$1:G5764,4,0)</f>
        <v>Action</v>
      </c>
      <c r="P2040" t="str">
        <f>VLOOKUP(A2040,Sheet2!$A$1:G5764,5,0)</f>
        <v>English</v>
      </c>
      <c r="Q2040" t="str">
        <f>VLOOKUP(A2040,Sheet2!$A$1:G5764,6,0)</f>
        <v>USA</v>
      </c>
      <c r="R2040" t="str">
        <f>VLOOKUP(A2040,Sheet2!$A$1:G5764,7,0)</f>
        <v>R</v>
      </c>
      <c r="S2040" t="str">
        <f>IF(Table19[[#This Row],[Language]]="English","English","Other language")</f>
        <v>English</v>
      </c>
      <c r="T2040">
        <f>Table19[[#This Row],[Gross Revenue]]-Table19[[#This Row],[Budget]]</f>
        <v>31517441</v>
      </c>
      <c r="U2040" s="1">
        <f>(Table19[[#This Row],[Gross Revenue]]/Table19[[#This Row],[Budget]])-1</f>
        <v>0.63034882000000003</v>
      </c>
      <c r="V2040" t="str">
        <f t="shared" si="72"/>
        <v>90-110 minutes</v>
      </c>
      <c r="W2040">
        <f>Table19[[#This Row],[Profit]]/Table19[[#This Row],[Budget]]*100</f>
        <v>63.034882000000003</v>
      </c>
      <c r="X2040">
        <v>-1289919.5</v>
      </c>
      <c r="Y2040">
        <v>-4.8151417500000002E-2</v>
      </c>
      <c r="Z2040" t="str">
        <f t="shared" si="73"/>
        <v>High</v>
      </c>
    </row>
    <row r="2041" spans="1:26" x14ac:dyDescent="0.2">
      <c r="A2041" t="s">
        <v>4754</v>
      </c>
      <c r="B2041" t="s">
        <v>72</v>
      </c>
      <c r="C2041" t="s">
        <v>1458</v>
      </c>
      <c r="D2041">
        <v>834</v>
      </c>
      <c r="E2041">
        <v>3637</v>
      </c>
      <c r="F2041">
        <v>610</v>
      </c>
      <c r="G2041">
        <v>0</v>
      </c>
      <c r="H2041">
        <v>6.3</v>
      </c>
      <c r="I2041">
        <v>196</v>
      </c>
      <c r="J2041">
        <v>119</v>
      </c>
      <c r="K2041">
        <v>53789313</v>
      </c>
      <c r="L2041">
        <v>60000000</v>
      </c>
      <c r="M2041" s="2">
        <f>VLOOKUP(A2041,Sheet2!$A$1:G5765,2,0)</f>
        <v>37665</v>
      </c>
      <c r="N2041" t="str">
        <f>VLOOKUP(A2041,Sheet2!$A$1:G5765,3,0)</f>
        <v>Color</v>
      </c>
      <c r="O2041" t="str">
        <f>VLOOKUP(A2041,Sheet2!$A$1:G5765,4,0)</f>
        <v>Action</v>
      </c>
      <c r="P2041" t="str">
        <f>VLOOKUP(A2041,Sheet2!$A$1:G5765,5,0)</f>
        <v>English</v>
      </c>
      <c r="Q2041" t="str">
        <f>VLOOKUP(A2041,Sheet2!$A$1:G5765,6,0)</f>
        <v>USA</v>
      </c>
      <c r="R2041" t="str">
        <f>VLOOKUP(A2041,Sheet2!$A$1:G5765,7,0)</f>
        <v>PG-13</v>
      </c>
      <c r="S2041" t="str">
        <f>IF(Table19[[#This Row],[Language]]="English","English","Other language")</f>
        <v>English</v>
      </c>
      <c r="T2041">
        <f>Table19[[#This Row],[Gross Revenue]]-Table19[[#This Row],[Budget]]</f>
        <v>-6210687</v>
      </c>
      <c r="U2041" s="1">
        <f>(Table19[[#This Row],[Gross Revenue]]/Table19[[#This Row],[Budget]])-1</f>
        <v>-0.10351144999999995</v>
      </c>
      <c r="V2041" t="str">
        <f t="shared" si="72"/>
        <v>111-130 minutes</v>
      </c>
      <c r="W2041">
        <f>Table19[[#This Row],[Profit]]/Table19[[#This Row],[Budget]]*100</f>
        <v>-10.351145000000001</v>
      </c>
      <c r="X2041">
        <v>-1289919.5</v>
      </c>
      <c r="Y2041">
        <v>-4.8151417500000002E-2</v>
      </c>
      <c r="Z2041" t="str">
        <f t="shared" si="73"/>
        <v>High</v>
      </c>
    </row>
    <row r="2042" spans="1:26" x14ac:dyDescent="0.2">
      <c r="A2042" t="s">
        <v>5026</v>
      </c>
      <c r="B2042" t="s">
        <v>988</v>
      </c>
      <c r="C2042" t="s">
        <v>2023</v>
      </c>
      <c r="D2042">
        <v>4000</v>
      </c>
      <c r="E2042">
        <v>4908</v>
      </c>
      <c r="F2042">
        <v>157</v>
      </c>
      <c r="G2042">
        <v>0</v>
      </c>
      <c r="H2042">
        <v>6.5</v>
      </c>
      <c r="I2042">
        <v>15</v>
      </c>
      <c r="J2042">
        <v>79</v>
      </c>
      <c r="K2042">
        <v>4350774</v>
      </c>
      <c r="L2042">
        <v>8000000</v>
      </c>
      <c r="M2042" s="2">
        <f>VLOOKUP(A2042,Sheet2!$A$1:G5766,2,0)</f>
        <v>34619</v>
      </c>
      <c r="N2042" t="str">
        <f>VLOOKUP(A2042,Sheet2!$A$1:G5766,3,0)</f>
        <v>Color</v>
      </c>
      <c r="O2042" t="str">
        <f>VLOOKUP(A2042,Sheet2!$A$1:G5766,4,0)</f>
        <v>Comedy</v>
      </c>
      <c r="P2042" t="str">
        <f>VLOOKUP(A2042,Sheet2!$A$1:G5766,5,0)</f>
        <v>English</v>
      </c>
      <c r="Q2042" t="str">
        <f>VLOOKUP(A2042,Sheet2!$A$1:G5766,6,0)</f>
        <v>USA</v>
      </c>
      <c r="R2042" t="str">
        <f>VLOOKUP(A2042,Sheet2!$A$1:G5766,7,0)</f>
        <v>PG-13</v>
      </c>
      <c r="S2042" t="str">
        <f>IF(Table19[[#This Row],[Language]]="English","English","Other language")</f>
        <v>English</v>
      </c>
      <c r="T2042">
        <f>Table19[[#This Row],[Gross Revenue]]-Table19[[#This Row],[Budget]]</f>
        <v>-3649226</v>
      </c>
      <c r="U2042" s="1">
        <f>(Table19[[#This Row],[Gross Revenue]]/Table19[[#This Row],[Budget]])-1</f>
        <v>-0.45615324999999995</v>
      </c>
      <c r="V2042" t="str">
        <f t="shared" si="72"/>
        <v>&lt;90 minutes</v>
      </c>
      <c r="W2042">
        <f>Table19[[#This Row],[Profit]]/Table19[[#This Row],[Budget]]*100</f>
        <v>-45.615324999999999</v>
      </c>
      <c r="X2042">
        <v>1637763</v>
      </c>
      <c r="Y2042">
        <v>0.19178668286445014</v>
      </c>
      <c r="Z2042" t="str">
        <f t="shared" si="73"/>
        <v>Low</v>
      </c>
    </row>
    <row r="2043" spans="1:26" x14ac:dyDescent="0.2">
      <c r="A2043" t="s">
        <v>6182</v>
      </c>
      <c r="B2043" t="s">
        <v>2806</v>
      </c>
      <c r="C2043" t="s">
        <v>1100</v>
      </c>
      <c r="D2043">
        <v>634</v>
      </c>
      <c r="E2043">
        <v>2673</v>
      </c>
      <c r="F2043">
        <v>108</v>
      </c>
      <c r="G2043">
        <v>0</v>
      </c>
      <c r="H2043">
        <v>7.3</v>
      </c>
      <c r="I2043">
        <v>44</v>
      </c>
      <c r="J2043">
        <v>120</v>
      </c>
      <c r="K2043">
        <v>1055654</v>
      </c>
      <c r="L2043">
        <v>10000000</v>
      </c>
      <c r="M2043" s="2">
        <f>VLOOKUP(A2043,Sheet2!$A$1:G5767,2,0)</f>
        <v>38890</v>
      </c>
      <c r="N2043" t="str">
        <f>VLOOKUP(A2043,Sheet2!$A$1:G5767,3,0)</f>
        <v>Color</v>
      </c>
      <c r="O2043" t="str">
        <f>VLOOKUP(A2043,Sheet2!$A$1:G5767,4,0)</f>
        <v>Drama</v>
      </c>
      <c r="P2043" t="str">
        <f>VLOOKUP(A2043,Sheet2!$A$1:G5767,5,0)</f>
        <v>English</v>
      </c>
      <c r="Q2043" t="str">
        <f>VLOOKUP(A2043,Sheet2!$A$1:G5767,6,0)</f>
        <v>Germany</v>
      </c>
      <c r="R2043" t="str">
        <f>VLOOKUP(A2043,Sheet2!$A$1:G5767,7,0)</f>
        <v>PG-13</v>
      </c>
      <c r="S2043" t="str">
        <f>IF(Table19[[#This Row],[Language]]="English","English","Other language")</f>
        <v>English</v>
      </c>
      <c r="T2043">
        <f>Table19[[#This Row],[Gross Revenue]]-Table19[[#This Row],[Budget]]</f>
        <v>-8944346</v>
      </c>
      <c r="U2043" s="1">
        <f>(Table19[[#This Row],[Gross Revenue]]/Table19[[#This Row],[Budget]])-1</f>
        <v>-0.89443459999999997</v>
      </c>
      <c r="V2043" t="str">
        <f t="shared" si="72"/>
        <v>111-130 minutes</v>
      </c>
      <c r="W2043">
        <f>Table19[[#This Row],[Profit]]/Table19[[#This Row],[Budget]]*100</f>
        <v>-89.443460000000002</v>
      </c>
      <c r="X2043">
        <v>-434215.5</v>
      </c>
      <c r="Y2043">
        <v>-0.10115100772200772</v>
      </c>
      <c r="Z2043" t="str">
        <f t="shared" si="73"/>
        <v>Low</v>
      </c>
    </row>
    <row r="2044" spans="1:26" x14ac:dyDescent="0.2">
      <c r="A2044" t="s">
        <v>4504</v>
      </c>
      <c r="B2044" t="s">
        <v>461</v>
      </c>
      <c r="C2044" t="s">
        <v>1176</v>
      </c>
      <c r="D2044">
        <v>3000</v>
      </c>
      <c r="E2044">
        <v>5401</v>
      </c>
      <c r="F2044">
        <v>0</v>
      </c>
      <c r="G2044">
        <v>0</v>
      </c>
      <c r="H2044">
        <v>6.1</v>
      </c>
      <c r="I2044">
        <v>191</v>
      </c>
      <c r="J2044">
        <v>184</v>
      </c>
      <c r="K2044">
        <v>198539855</v>
      </c>
      <c r="L2044">
        <v>140000000</v>
      </c>
      <c r="M2044" s="2">
        <f>VLOOKUP(A2044,Sheet2!$A$1:G5768,2,0)</f>
        <v>36940</v>
      </c>
      <c r="N2044" t="str">
        <f>VLOOKUP(A2044,Sheet2!$A$1:G5768,3,0)</f>
        <v>Black and White</v>
      </c>
      <c r="O2044" t="str">
        <f>VLOOKUP(A2044,Sheet2!$A$1:G5768,4,0)</f>
        <v>Action</v>
      </c>
      <c r="P2044" t="str">
        <f>VLOOKUP(A2044,Sheet2!$A$1:G5768,5,0)</f>
        <v>English</v>
      </c>
      <c r="Q2044" t="str">
        <f>VLOOKUP(A2044,Sheet2!$A$1:G5768,6,0)</f>
        <v>USA</v>
      </c>
      <c r="R2044" t="str">
        <f>VLOOKUP(A2044,Sheet2!$A$1:G5768,7,0)</f>
        <v>PG-13</v>
      </c>
      <c r="S2044" t="str">
        <f>IF(Table19[[#This Row],[Language]]="English","English","Other language")</f>
        <v>English</v>
      </c>
      <c r="T2044">
        <f>Table19[[#This Row],[Gross Revenue]]-Table19[[#This Row],[Budget]]</f>
        <v>58539855</v>
      </c>
      <c r="U2044" s="1">
        <f>(Table19[[#This Row],[Gross Revenue]]/Table19[[#This Row],[Budget]])-1</f>
        <v>0.41814182142857148</v>
      </c>
      <c r="V2044" t="str">
        <f t="shared" si="72"/>
        <v>&gt;150 minutes</v>
      </c>
      <c r="W2044">
        <f>Table19[[#This Row],[Profit]]/Table19[[#This Row],[Budget]]*100</f>
        <v>41.814182142857142</v>
      </c>
      <c r="X2044">
        <v>-1289919.5</v>
      </c>
      <c r="Y2044">
        <v>-4.8151417500000002E-2</v>
      </c>
      <c r="Z2044" t="str">
        <f t="shared" si="73"/>
        <v>High</v>
      </c>
    </row>
    <row r="2045" spans="1:26" x14ac:dyDescent="0.2">
      <c r="A2045" t="s">
        <v>3732</v>
      </c>
      <c r="B2045" t="s">
        <v>637</v>
      </c>
      <c r="C2045" t="s">
        <v>792</v>
      </c>
      <c r="D2045">
        <v>931</v>
      </c>
      <c r="E2045">
        <v>3322</v>
      </c>
      <c r="F2045">
        <v>24</v>
      </c>
      <c r="G2045">
        <v>0</v>
      </c>
      <c r="H2045">
        <v>5.3</v>
      </c>
      <c r="I2045">
        <v>43</v>
      </c>
      <c r="J2045">
        <v>95</v>
      </c>
      <c r="K2045">
        <v>9123834</v>
      </c>
      <c r="L2045">
        <v>15000000</v>
      </c>
      <c r="M2045" s="2">
        <f>VLOOKUP(A2045,Sheet2!$A$1:G5769,2,0)</f>
        <v>41306</v>
      </c>
      <c r="N2045" t="str">
        <f>VLOOKUP(A2045,Sheet2!$A$1:G5769,3,0)</f>
        <v>Color</v>
      </c>
      <c r="O2045" t="str">
        <f>VLOOKUP(A2045,Sheet2!$A$1:G5769,4,0)</f>
        <v>Comedy</v>
      </c>
      <c r="P2045" t="str">
        <f>VLOOKUP(A2045,Sheet2!$A$1:G5769,5,0)</f>
        <v>English</v>
      </c>
      <c r="Q2045" t="str">
        <f>VLOOKUP(A2045,Sheet2!$A$1:G5769,6,0)</f>
        <v>USA</v>
      </c>
      <c r="R2045" t="str">
        <f>VLOOKUP(A2045,Sheet2!$A$1:G5769,7,0)</f>
        <v>PG-13</v>
      </c>
      <c r="S2045" t="str">
        <f>IF(Table19[[#This Row],[Language]]="English","English","Other language")</f>
        <v>English</v>
      </c>
      <c r="T2045">
        <f>Table19[[#This Row],[Gross Revenue]]-Table19[[#This Row],[Budget]]</f>
        <v>-5876166</v>
      </c>
      <c r="U2045" s="1">
        <f>(Table19[[#This Row],[Gross Revenue]]/Table19[[#This Row],[Budget]])-1</f>
        <v>-0.39174439999999999</v>
      </c>
      <c r="V2045" t="str">
        <f t="shared" si="72"/>
        <v>90-110 minutes</v>
      </c>
      <c r="W2045">
        <f>Table19[[#This Row],[Profit]]/Table19[[#This Row],[Budget]]*100</f>
        <v>-39.174439999999997</v>
      </c>
      <c r="X2045">
        <v>1637763</v>
      </c>
      <c r="Y2045">
        <v>0.19178668286445014</v>
      </c>
      <c r="Z2045" t="str">
        <f t="shared" si="73"/>
        <v>Medium</v>
      </c>
    </row>
    <row r="2046" spans="1:26" x14ac:dyDescent="0.2">
      <c r="A2046" t="s">
        <v>4805</v>
      </c>
      <c r="B2046" t="s">
        <v>74</v>
      </c>
      <c r="C2046" t="s">
        <v>642</v>
      </c>
      <c r="D2046">
        <v>12000</v>
      </c>
      <c r="E2046">
        <v>14672</v>
      </c>
      <c r="F2046">
        <v>0</v>
      </c>
      <c r="G2046">
        <v>0</v>
      </c>
      <c r="H2046">
        <v>6.3</v>
      </c>
      <c r="I2046">
        <v>44</v>
      </c>
      <c r="J2046">
        <v>103</v>
      </c>
      <c r="K2046">
        <v>41382841</v>
      </c>
      <c r="L2046">
        <v>18000000</v>
      </c>
      <c r="M2046" s="2">
        <f>VLOOKUP(A2046,Sheet2!$A$1:G5770,2,0)</f>
        <v>31746</v>
      </c>
      <c r="N2046" t="str">
        <f>VLOOKUP(A2046,Sheet2!$A$1:G5770,3,0)</f>
        <v>Color</v>
      </c>
      <c r="O2046" t="str">
        <f>VLOOKUP(A2046,Sheet2!$A$1:G5770,4,0)</f>
        <v>Comedy</v>
      </c>
      <c r="P2046" t="str">
        <f>VLOOKUP(A2046,Sheet2!$A$1:G5770,5,0)</f>
        <v>English</v>
      </c>
      <c r="Q2046" t="str">
        <f>VLOOKUP(A2046,Sheet2!$A$1:G5770,6,0)</f>
        <v>USA</v>
      </c>
      <c r="R2046" t="str">
        <f>VLOOKUP(A2046,Sheet2!$A$1:G5770,7,0)</f>
        <v>PG-13</v>
      </c>
      <c r="S2046" t="str">
        <f>IF(Table19[[#This Row],[Language]]="English","English","Other language")</f>
        <v>English</v>
      </c>
      <c r="T2046">
        <f>Table19[[#This Row],[Gross Revenue]]-Table19[[#This Row],[Budget]]</f>
        <v>23382841</v>
      </c>
      <c r="U2046" s="1">
        <f>(Table19[[#This Row],[Gross Revenue]]/Table19[[#This Row],[Budget]])-1</f>
        <v>1.2990467222222222</v>
      </c>
      <c r="V2046" t="str">
        <f t="shared" si="72"/>
        <v>90-110 minutes</v>
      </c>
      <c r="W2046">
        <f>Table19[[#This Row],[Profit]]/Table19[[#This Row],[Budget]]*100</f>
        <v>129.90467222222222</v>
      </c>
      <c r="X2046">
        <v>1637763</v>
      </c>
      <c r="Y2046">
        <v>0.19178668286445014</v>
      </c>
      <c r="Z2046" t="str">
        <f t="shared" si="73"/>
        <v>Medium</v>
      </c>
    </row>
    <row r="2047" spans="1:26" x14ac:dyDescent="0.2">
      <c r="A2047" t="s">
        <v>5357</v>
      </c>
      <c r="B2047" t="s">
        <v>1667</v>
      </c>
      <c r="C2047" t="s">
        <v>2162</v>
      </c>
      <c r="D2047">
        <v>19000</v>
      </c>
      <c r="E2047">
        <v>19963</v>
      </c>
      <c r="F2047">
        <v>35</v>
      </c>
      <c r="G2047">
        <v>11000</v>
      </c>
      <c r="H2047">
        <v>6.7</v>
      </c>
      <c r="I2047">
        <v>153</v>
      </c>
      <c r="J2047">
        <v>92</v>
      </c>
      <c r="K2047">
        <v>83348920</v>
      </c>
      <c r="L2047">
        <v>132000000</v>
      </c>
      <c r="M2047" s="2">
        <f>VLOOKUP(A2047,Sheet2!$A$1:G5771,2,0)</f>
        <v>41853</v>
      </c>
      <c r="N2047" t="str">
        <f>VLOOKUP(A2047,Sheet2!$A$1:G5771,3,0)</f>
        <v>Color</v>
      </c>
      <c r="O2047" t="str">
        <f>VLOOKUP(A2047,Sheet2!$A$1:G5771,4,0)</f>
        <v>Adventure</v>
      </c>
      <c r="P2047" t="str">
        <f>VLOOKUP(A2047,Sheet2!$A$1:G5771,5,0)</f>
        <v>English</v>
      </c>
      <c r="Q2047" t="str">
        <f>VLOOKUP(A2047,Sheet2!$A$1:G5771,6,0)</f>
        <v>USA</v>
      </c>
      <c r="R2047" t="str">
        <f>VLOOKUP(A2047,Sheet2!$A$1:G5771,7,0)</f>
        <v>PG</v>
      </c>
      <c r="S2047" t="str">
        <f>IF(Table19[[#This Row],[Language]]="English","English","Other language")</f>
        <v>English</v>
      </c>
      <c r="T2047">
        <f>Table19[[#This Row],[Gross Revenue]]-Table19[[#This Row],[Budget]]</f>
        <v>-48651080</v>
      </c>
      <c r="U2047" s="1">
        <f>(Table19[[#This Row],[Gross Revenue]]/Table19[[#This Row],[Budget]])-1</f>
        <v>-0.36856878787878788</v>
      </c>
      <c r="V2047" t="str">
        <f t="shared" si="72"/>
        <v>90-110 minutes</v>
      </c>
      <c r="W2047">
        <f>Table19[[#This Row],[Profit]]/Table19[[#This Row],[Budget]]*100</f>
        <v>-36.856878787878792</v>
      </c>
      <c r="X2047">
        <v>3892693.5</v>
      </c>
      <c r="Y2047">
        <v>0.11726928571428571</v>
      </c>
      <c r="Z2047" t="str">
        <f t="shared" si="73"/>
        <v>High</v>
      </c>
    </row>
    <row r="2048" spans="1:26" x14ac:dyDescent="0.2">
      <c r="A2048" t="s">
        <v>6854</v>
      </c>
      <c r="B2048" t="s">
        <v>101</v>
      </c>
      <c r="C2048" t="s">
        <v>3156</v>
      </c>
      <c r="D2048">
        <v>14000</v>
      </c>
      <c r="E2048">
        <v>15612</v>
      </c>
      <c r="F2048">
        <v>3</v>
      </c>
      <c r="G2048">
        <v>217</v>
      </c>
      <c r="H2048">
        <v>5.5</v>
      </c>
      <c r="I2048">
        <v>42</v>
      </c>
      <c r="J2048">
        <v>100</v>
      </c>
      <c r="K2048">
        <v>121972</v>
      </c>
      <c r="L2048">
        <v>22000000</v>
      </c>
      <c r="M2048" s="2">
        <f>VLOOKUP(A2048,Sheet2!$A$1:G5772,2,0)</f>
        <v>37280</v>
      </c>
      <c r="N2048" t="str">
        <f>VLOOKUP(A2048,Sheet2!$A$1:G5772,3,0)</f>
        <v>Color</v>
      </c>
      <c r="O2048" t="str">
        <f>VLOOKUP(A2048,Sheet2!$A$1:G5772,4,0)</f>
        <v>Crime</v>
      </c>
      <c r="P2048" t="str">
        <f>VLOOKUP(A2048,Sheet2!$A$1:G5772,5,0)</f>
        <v>English</v>
      </c>
      <c r="Q2048" t="str">
        <f>VLOOKUP(A2048,Sheet2!$A$1:G5772,6,0)</f>
        <v>USA</v>
      </c>
      <c r="R2048" t="str">
        <f>VLOOKUP(A2048,Sheet2!$A$1:G5772,7,0)</f>
        <v>R</v>
      </c>
      <c r="S2048" t="str">
        <f>IF(Table19[[#This Row],[Language]]="English","English","Other language")</f>
        <v>English</v>
      </c>
      <c r="T2048">
        <f>Table19[[#This Row],[Gross Revenue]]-Table19[[#This Row],[Budget]]</f>
        <v>-21878028</v>
      </c>
      <c r="U2048" s="1">
        <f>(Table19[[#This Row],[Gross Revenue]]/Table19[[#This Row],[Budget]])-1</f>
        <v>-0.99445581818181816</v>
      </c>
      <c r="V2048" t="str">
        <f t="shared" si="72"/>
        <v>90-110 minutes</v>
      </c>
      <c r="W2048">
        <f>Table19[[#This Row],[Profit]]/Table19[[#This Row],[Budget]]*100</f>
        <v>-99.445581818181822</v>
      </c>
      <c r="X2048">
        <v>-74533.5</v>
      </c>
      <c r="Y2048">
        <v>-7.4856785714285719E-3</v>
      </c>
      <c r="Z2048" t="str">
        <f t="shared" si="73"/>
        <v>Medium</v>
      </c>
    </row>
    <row r="2049" spans="1:26" x14ac:dyDescent="0.2">
      <c r="A2049" t="s">
        <v>4251</v>
      </c>
      <c r="B2049" t="s">
        <v>1047</v>
      </c>
      <c r="C2049" t="s">
        <v>808</v>
      </c>
      <c r="D2049">
        <v>8000</v>
      </c>
      <c r="E2049">
        <v>14024</v>
      </c>
      <c r="F2049">
        <v>0</v>
      </c>
      <c r="G2049">
        <v>9000</v>
      </c>
      <c r="H2049">
        <v>5.9</v>
      </c>
      <c r="I2049">
        <v>217</v>
      </c>
      <c r="J2049">
        <v>118</v>
      </c>
      <c r="K2049">
        <v>88761720</v>
      </c>
      <c r="L2049">
        <v>95000000</v>
      </c>
      <c r="M2049" s="2">
        <f>VLOOKUP(A2049,Sheet2!$A$1:G5773,2,0)</f>
        <v>40522</v>
      </c>
      <c r="N2049" t="str">
        <f>VLOOKUP(A2049,Sheet2!$A$1:G5773,3,0)</f>
        <v>Color</v>
      </c>
      <c r="O2049" t="str">
        <f>VLOOKUP(A2049,Sheet2!$A$1:G5773,4,0)</f>
        <v>Adventure</v>
      </c>
      <c r="P2049" t="str">
        <f>VLOOKUP(A2049,Sheet2!$A$1:G5773,5,0)</f>
        <v>English</v>
      </c>
      <c r="Q2049" t="str">
        <f>VLOOKUP(A2049,Sheet2!$A$1:G5773,6,0)</f>
        <v>UK</v>
      </c>
      <c r="R2049" t="str">
        <f>VLOOKUP(A2049,Sheet2!$A$1:G5773,7,0)</f>
        <v>PG</v>
      </c>
      <c r="S2049" t="str">
        <f>IF(Table19[[#This Row],[Language]]="English","English","Other language")</f>
        <v>English</v>
      </c>
      <c r="T2049">
        <f>Table19[[#This Row],[Gross Revenue]]-Table19[[#This Row],[Budget]]</f>
        <v>-6238280</v>
      </c>
      <c r="U2049" s="1">
        <f>(Table19[[#This Row],[Gross Revenue]]/Table19[[#This Row],[Budget]])-1</f>
        <v>-6.5666105263157859E-2</v>
      </c>
      <c r="V2049" t="str">
        <f t="shared" si="72"/>
        <v>111-130 minutes</v>
      </c>
      <c r="W2049">
        <f>Table19[[#This Row],[Profit]]/Table19[[#This Row],[Budget]]*100</f>
        <v>-6.5666105263157899</v>
      </c>
      <c r="X2049">
        <v>3892693.5</v>
      </c>
      <c r="Y2049">
        <v>0.11726928571428571</v>
      </c>
      <c r="Z2049" t="str">
        <f t="shared" si="73"/>
        <v>High</v>
      </c>
    </row>
    <row r="2050" spans="1:26" x14ac:dyDescent="0.2">
      <c r="A2050" t="s">
        <v>4239</v>
      </c>
      <c r="B2050" t="s">
        <v>1047</v>
      </c>
      <c r="C2050" t="s">
        <v>914</v>
      </c>
      <c r="D2050">
        <v>8000</v>
      </c>
      <c r="E2050">
        <v>10882</v>
      </c>
      <c r="F2050">
        <v>87</v>
      </c>
      <c r="G2050">
        <v>28000</v>
      </c>
      <c r="H2050">
        <v>5.9</v>
      </c>
      <c r="I2050">
        <v>183</v>
      </c>
      <c r="J2050">
        <v>106</v>
      </c>
      <c r="K2050">
        <v>68558662</v>
      </c>
      <c r="L2050">
        <v>90000000</v>
      </c>
      <c r="M2050" s="2">
        <f>VLOOKUP(A2050,Sheet2!$A$1:G5774,2,0)</f>
        <v>41564</v>
      </c>
      <c r="N2050" t="str">
        <f>VLOOKUP(A2050,Sheet2!$A$1:G5774,3,0)</f>
        <v>Color</v>
      </c>
      <c r="O2050" t="str">
        <f>VLOOKUP(A2050,Sheet2!$A$1:G5774,4,0)</f>
        <v>Adventure</v>
      </c>
      <c r="P2050" t="str">
        <f>VLOOKUP(A2050,Sheet2!$A$1:G5774,5,0)</f>
        <v>English</v>
      </c>
      <c r="Q2050" t="str">
        <f>VLOOKUP(A2050,Sheet2!$A$1:G5774,6,0)</f>
        <v>USA</v>
      </c>
      <c r="R2050" t="str">
        <f>VLOOKUP(A2050,Sheet2!$A$1:G5774,7,0)</f>
        <v>PG</v>
      </c>
      <c r="S2050" t="str">
        <f>IF(Table19[[#This Row],[Language]]="English","English","Other language")</f>
        <v>English</v>
      </c>
      <c r="T2050">
        <f>Table19[[#This Row],[Gross Revenue]]-Table19[[#This Row],[Budget]]</f>
        <v>-21441338</v>
      </c>
      <c r="U2050" s="1">
        <f>(Table19[[#This Row],[Gross Revenue]]/Table19[[#This Row],[Budget]])-1</f>
        <v>-0.23823708888888884</v>
      </c>
      <c r="V2050" t="str">
        <f t="shared" ref="V2050:V2113" si="74">IF(J2050="","",IF(J2050&lt;90,"&lt;90 minutes",IF(J2050&lt;=110,"90-110 minutes",IF(J2050&lt;=130,"111-130 minutes",IF(J2050&lt;=150,"131-150 minutes","&gt;150 minutes")))))</f>
        <v>90-110 minutes</v>
      </c>
      <c r="W2050">
        <f>Table19[[#This Row],[Profit]]/Table19[[#This Row],[Budget]]*100</f>
        <v>-23.823708888888888</v>
      </c>
      <c r="X2050">
        <v>3892693.5</v>
      </c>
      <c r="Y2050">
        <v>0.11726928571428571</v>
      </c>
      <c r="Z2050" t="str">
        <f t="shared" ref="Z2050" si="75">IF(L2050="","",IF(L2050&lt;=$AA$26,"Low",IF(L2050&lt;=$AA$28,"Medium","High")))</f>
        <v>High</v>
      </c>
    </row>
    <row r="2051" spans="1:26" x14ac:dyDescent="0.2">
      <c r="A2051" t="s">
        <v>6468</v>
      </c>
      <c r="B2051" t="s">
        <v>2551</v>
      </c>
      <c r="C2051" t="s">
        <v>2021</v>
      </c>
      <c r="D2051">
        <v>177</v>
      </c>
      <c r="E2051">
        <v>253</v>
      </c>
      <c r="F2051">
        <v>670</v>
      </c>
      <c r="G2051">
        <v>26000</v>
      </c>
      <c r="H2051">
        <v>7.5</v>
      </c>
      <c r="I2051">
        <v>226</v>
      </c>
      <c r="J2051">
        <v>147</v>
      </c>
      <c r="K2051">
        <v>2208939</v>
      </c>
      <c r="L2051">
        <v>50000000</v>
      </c>
      <c r="M2051" s="2">
        <f>VLOOKUP(A2051,Sheet2!$A$1:G5775,2,0)</f>
        <v>38763</v>
      </c>
      <c r="N2051" t="str">
        <f>VLOOKUP(A2051,Sheet2!$A$1:G5775,3,0)</f>
        <v>Color</v>
      </c>
      <c r="O2051" t="str">
        <f>VLOOKUP(A2051,Sheet2!$A$1:G5775,4,0)</f>
        <v>Crime</v>
      </c>
      <c r="P2051" t="str">
        <f>VLOOKUP(A2051,Sheet2!$A$1:G5775,5,0)</f>
        <v>English</v>
      </c>
      <c r="Q2051" t="str">
        <f>VLOOKUP(A2051,Sheet2!$A$1:G5775,6,0)</f>
        <v>Germany</v>
      </c>
      <c r="R2051" t="str">
        <f>VLOOKUP(A2051,Sheet2!$A$1:G5775,7,0)</f>
        <v>R</v>
      </c>
      <c r="S2051" t="str">
        <f>IF(Table19[[#This Row],[Language]]="English","English","Other language")</f>
        <v>English</v>
      </c>
      <c r="T2051">
        <f>Table19[[#This Row],[Gross Revenue]]-Table19[[#This Row],[Budget]]</f>
        <v>-47791061</v>
      </c>
      <c r="U2051" s="1">
        <f>(Table19[[#This Row],[Gross Revenue]]/Table19[[#This Row],[Budget]])-1</f>
        <v>-0.95582122000000003</v>
      </c>
      <c r="V2051" t="str">
        <f t="shared" si="74"/>
        <v>131-150 minutes</v>
      </c>
      <c r="W2051">
        <f>Table19[[#This Row],[Profit]]/Table19[[#This Row],[Budget]]*100</f>
        <v>-95.582121999999998</v>
      </c>
      <c r="X2051">
        <v>-74533.5</v>
      </c>
      <c r="Y2051">
        <v>-7.4856785714285719E-3</v>
      </c>
      <c r="Z2051" t="str">
        <f t="shared" ref="Z2051:Z2113" si="76">IF(L2051="","",IF(L2051&lt;=$AA$26,"Low",IF(L2051&lt;=$AA$28,"Medium","High")))</f>
        <v>High</v>
      </c>
    </row>
    <row r="2052" spans="1:26" x14ac:dyDescent="0.2">
      <c r="A2052" t="s">
        <v>6830</v>
      </c>
      <c r="B2052" t="s">
        <v>427</v>
      </c>
      <c r="C2052" t="s">
        <v>3146</v>
      </c>
      <c r="D2052">
        <v>963</v>
      </c>
      <c r="E2052">
        <v>1754</v>
      </c>
      <c r="F2052">
        <v>10</v>
      </c>
      <c r="G2052">
        <v>14000</v>
      </c>
      <c r="H2052">
        <v>8</v>
      </c>
      <c r="I2052">
        <v>242</v>
      </c>
      <c r="J2052">
        <v>89</v>
      </c>
      <c r="K2052">
        <v>4443403</v>
      </c>
      <c r="L2052">
        <v>7300000</v>
      </c>
      <c r="M2052" s="2">
        <f>VLOOKUP(A2052,Sheet2!$A$1:G5776,2,0)</f>
        <v>39240</v>
      </c>
      <c r="N2052" t="str">
        <f>VLOOKUP(A2052,Sheet2!$A$1:G5776,3,0)</f>
        <v>Color</v>
      </c>
      <c r="O2052" t="str">
        <f>VLOOKUP(A2052,Sheet2!$A$1:G5776,4,0)</f>
        <v>Animation</v>
      </c>
      <c r="P2052" t="str">
        <f>VLOOKUP(A2052,Sheet2!$A$1:G5776,5,0)</f>
        <v>French</v>
      </c>
      <c r="Q2052" t="str">
        <f>VLOOKUP(A2052,Sheet2!$A$1:G5776,6,0)</f>
        <v>France</v>
      </c>
      <c r="R2052" t="str">
        <f>VLOOKUP(A2052,Sheet2!$A$1:G5776,7,0)</f>
        <v>PG-13</v>
      </c>
      <c r="S2052" t="str">
        <f>IF(Table19[[#This Row],[Language]]="English","English","Other language")</f>
        <v>Other language</v>
      </c>
      <c r="T2052">
        <f>Table19[[#This Row],[Gross Revenue]]-Table19[[#This Row],[Budget]]</f>
        <v>-2856597</v>
      </c>
      <c r="U2052" s="1">
        <f>(Table19[[#This Row],[Gross Revenue]]/Table19[[#This Row],[Budget]])-1</f>
        <v>-0.39131465753424655</v>
      </c>
      <c r="V2052" t="str">
        <f t="shared" si="74"/>
        <v>&lt;90 minutes</v>
      </c>
      <c r="W2052">
        <f>Table19[[#This Row],[Profit]]/Table19[[#This Row],[Budget]]*100</f>
        <v>-39.131465753424663</v>
      </c>
      <c r="Z2052" t="str">
        <f t="shared" si="76"/>
        <v>Low</v>
      </c>
    </row>
    <row r="2053" spans="1:26" x14ac:dyDescent="0.2">
      <c r="A2053" t="s">
        <v>5277</v>
      </c>
      <c r="B2053" t="s">
        <v>1964</v>
      </c>
      <c r="C2053" t="s">
        <v>369</v>
      </c>
      <c r="D2053">
        <v>969</v>
      </c>
      <c r="E2053">
        <v>2987</v>
      </c>
      <c r="F2053">
        <v>52</v>
      </c>
      <c r="G2053">
        <v>0</v>
      </c>
      <c r="H2053">
        <v>6.6</v>
      </c>
      <c r="I2053">
        <v>98</v>
      </c>
      <c r="J2053">
        <v>103</v>
      </c>
      <c r="K2053">
        <v>57469179</v>
      </c>
      <c r="L2053">
        <v>11500000</v>
      </c>
      <c r="M2053" s="2">
        <f>VLOOKUP(A2053,Sheet2!$A$1:G5777,2,0)</f>
        <v>32663</v>
      </c>
      <c r="N2053" t="str">
        <f>VLOOKUP(A2053,Sheet2!$A$1:G5777,3,0)</f>
        <v>Color</v>
      </c>
      <c r="O2053" t="str">
        <f>VLOOKUP(A2053,Sheet2!$A$1:G5777,4,0)</f>
        <v>Fantasy</v>
      </c>
      <c r="P2053" t="str">
        <f>VLOOKUP(A2053,Sheet2!$A$1:G5777,5,0)</f>
        <v>English</v>
      </c>
      <c r="Q2053" t="str">
        <f>VLOOKUP(A2053,Sheet2!$A$1:G5777,6,0)</f>
        <v>USA</v>
      </c>
      <c r="R2053" t="str">
        <f>VLOOKUP(A2053,Sheet2!$A$1:G5777,7,0)</f>
        <v>R</v>
      </c>
      <c r="S2053" t="str">
        <f>IF(Table19[[#This Row],[Language]]="English","English","Other language")</f>
        <v>English</v>
      </c>
      <c r="T2053">
        <f>Table19[[#This Row],[Gross Revenue]]-Table19[[#This Row],[Budget]]</f>
        <v>45969179</v>
      </c>
      <c r="U2053" s="1">
        <f>(Table19[[#This Row],[Gross Revenue]]/Table19[[#This Row],[Budget]])-1</f>
        <v>3.9973199130434782</v>
      </c>
      <c r="V2053" t="str">
        <f t="shared" si="74"/>
        <v>90-110 minutes</v>
      </c>
      <c r="W2053">
        <f>Table19[[#This Row],[Profit]]/Table19[[#This Row],[Budget]]*100</f>
        <v>399.73199130434784</v>
      </c>
      <c r="Z2053" t="str">
        <f t="shared" si="76"/>
        <v>Low</v>
      </c>
    </row>
    <row r="2054" spans="1:26" x14ac:dyDescent="0.2">
      <c r="A2054" t="s">
        <v>5104</v>
      </c>
      <c r="B2054" t="s">
        <v>2070</v>
      </c>
      <c r="C2054" t="s">
        <v>2071</v>
      </c>
      <c r="D2054">
        <v>674</v>
      </c>
      <c r="E2054">
        <v>1395</v>
      </c>
      <c r="F2054">
        <v>152</v>
      </c>
      <c r="G2054">
        <v>812</v>
      </c>
      <c r="H2054">
        <v>6.5</v>
      </c>
      <c r="I2054">
        <v>81</v>
      </c>
      <c r="J2054">
        <v>97</v>
      </c>
      <c r="K2054">
        <v>7282851</v>
      </c>
      <c r="L2054">
        <v>3000000</v>
      </c>
      <c r="M2054" s="2">
        <f>VLOOKUP(A2054,Sheet2!$A$1:G5778,2,0)</f>
        <v>32228</v>
      </c>
      <c r="N2054" t="str">
        <f>VLOOKUP(A2054,Sheet2!$A$1:G5778,3,0)</f>
        <v>Color</v>
      </c>
      <c r="O2054" t="str">
        <f>VLOOKUP(A2054,Sheet2!$A$1:G5778,4,0)</f>
        <v>Action</v>
      </c>
      <c r="P2054" t="str">
        <f>VLOOKUP(A2054,Sheet2!$A$1:G5778,5,0)</f>
        <v>English</v>
      </c>
      <c r="Q2054" t="str">
        <f>VLOOKUP(A2054,Sheet2!$A$1:G5778,6,0)</f>
        <v>USA</v>
      </c>
      <c r="R2054" t="str">
        <f>VLOOKUP(A2054,Sheet2!$A$1:G5778,7,0)</f>
        <v>R</v>
      </c>
      <c r="S2054" t="str">
        <f>IF(Table19[[#This Row],[Language]]="English","English","Other language")</f>
        <v>English</v>
      </c>
      <c r="T2054">
        <f>Table19[[#This Row],[Gross Revenue]]-Table19[[#This Row],[Budget]]</f>
        <v>4282851</v>
      </c>
      <c r="U2054" s="1">
        <f>(Table19[[#This Row],[Gross Revenue]]/Table19[[#This Row],[Budget]])-1</f>
        <v>1.4276170000000001</v>
      </c>
      <c r="V2054" t="str">
        <f t="shared" si="74"/>
        <v>90-110 minutes</v>
      </c>
      <c r="W2054">
        <f>Table19[[#This Row],[Profit]]/Table19[[#This Row],[Budget]]*100</f>
        <v>142.76169999999999</v>
      </c>
      <c r="X2054">
        <v>-1289919.5</v>
      </c>
      <c r="Y2054">
        <v>-4.8151417500000002E-2</v>
      </c>
      <c r="Z2054" t="str">
        <f t="shared" si="76"/>
        <v>Low</v>
      </c>
    </row>
    <row r="2055" spans="1:26" x14ac:dyDescent="0.2">
      <c r="A2055" t="s">
        <v>3289</v>
      </c>
      <c r="B2055" t="s">
        <v>70</v>
      </c>
      <c r="C2055" t="s">
        <v>71</v>
      </c>
      <c r="D2055">
        <v>939</v>
      </c>
      <c r="E2055">
        <v>2321</v>
      </c>
      <c r="F2055">
        <v>18</v>
      </c>
      <c r="G2055">
        <v>837</v>
      </c>
      <c r="H2055">
        <v>3</v>
      </c>
      <c r="I2055">
        <v>37</v>
      </c>
      <c r="J2055">
        <v>99</v>
      </c>
      <c r="K2055">
        <v>7059537</v>
      </c>
      <c r="L2055">
        <v>3000000</v>
      </c>
      <c r="M2055" s="2">
        <f>VLOOKUP(A2055,Sheet2!$A$1:G5779,2,0)</f>
        <v>39014</v>
      </c>
      <c r="N2055" t="str">
        <f>VLOOKUP(A2055,Sheet2!$A$1:G5779,3,0)</f>
        <v>Color</v>
      </c>
      <c r="O2055" t="str">
        <f>VLOOKUP(A2055,Sheet2!$A$1:G5779,4,0)</f>
        <v>Comedy</v>
      </c>
      <c r="P2055" t="str">
        <f>VLOOKUP(A2055,Sheet2!$A$1:G5779,5,0)</f>
        <v>English</v>
      </c>
      <c r="Q2055" t="str">
        <f>VLOOKUP(A2055,Sheet2!$A$1:G5779,6,0)</f>
        <v>USA</v>
      </c>
      <c r="R2055" t="str">
        <f>VLOOKUP(A2055,Sheet2!$A$1:G5779,7,0)</f>
        <v>PG-13</v>
      </c>
      <c r="S2055" t="str">
        <f>IF(Table19[[#This Row],[Language]]="English","English","Other language")</f>
        <v>English</v>
      </c>
      <c r="T2055">
        <f>Table19[[#This Row],[Gross Revenue]]-Table19[[#This Row],[Budget]]</f>
        <v>4059537</v>
      </c>
      <c r="U2055" s="1">
        <f>(Table19[[#This Row],[Gross Revenue]]/Table19[[#This Row],[Budget]])-1</f>
        <v>1.3531789999999999</v>
      </c>
      <c r="V2055" t="str">
        <f t="shared" si="74"/>
        <v>90-110 minutes</v>
      </c>
      <c r="W2055">
        <f>Table19[[#This Row],[Profit]]/Table19[[#This Row],[Budget]]*100</f>
        <v>135.31789999999998</v>
      </c>
      <c r="X2055">
        <v>1637763</v>
      </c>
      <c r="Y2055">
        <v>0.19178668286445014</v>
      </c>
      <c r="Z2055" t="str">
        <f t="shared" si="76"/>
        <v>Low</v>
      </c>
    </row>
    <row r="2056" spans="1:26" x14ac:dyDescent="0.2">
      <c r="A2056" t="s">
        <v>4959</v>
      </c>
      <c r="B2056" t="s">
        <v>1344</v>
      </c>
      <c r="C2056" t="s">
        <v>1555</v>
      </c>
      <c r="D2056">
        <v>3000</v>
      </c>
      <c r="E2056">
        <v>5975</v>
      </c>
      <c r="F2056">
        <v>226</v>
      </c>
      <c r="G2056">
        <v>0</v>
      </c>
      <c r="H2056">
        <v>6.4</v>
      </c>
      <c r="I2056">
        <v>53</v>
      </c>
      <c r="J2056">
        <v>123</v>
      </c>
      <c r="K2056">
        <v>104632573</v>
      </c>
      <c r="L2056">
        <v>32000000</v>
      </c>
      <c r="M2056" s="2">
        <f>VLOOKUP(A2056,Sheet2!$A$1:G5780,2,0)</f>
        <v>35385</v>
      </c>
      <c r="N2056" t="str">
        <f>VLOOKUP(A2056,Sheet2!$A$1:G5780,3,0)</f>
        <v>Color</v>
      </c>
      <c r="O2056" t="str">
        <f>VLOOKUP(A2056,Sheet2!$A$1:G5780,4,0)</f>
        <v>Drama</v>
      </c>
      <c r="P2056" t="str">
        <f>VLOOKUP(A2056,Sheet2!$A$1:G5780,5,0)</f>
        <v>English</v>
      </c>
      <c r="Q2056" t="str">
        <f>VLOOKUP(A2056,Sheet2!$A$1:G5780,6,0)</f>
        <v>USA</v>
      </c>
      <c r="R2056" t="str">
        <f>VLOOKUP(A2056,Sheet2!$A$1:G5780,7,0)</f>
        <v>PG</v>
      </c>
      <c r="S2056" t="str">
        <f>IF(Table19[[#This Row],[Language]]="English","English","Other language")</f>
        <v>English</v>
      </c>
      <c r="T2056">
        <f>Table19[[#This Row],[Gross Revenue]]-Table19[[#This Row],[Budget]]</f>
        <v>72632573</v>
      </c>
      <c r="U2056" s="1">
        <f>(Table19[[#This Row],[Gross Revenue]]/Table19[[#This Row],[Budget]])-1</f>
        <v>2.2697679062499998</v>
      </c>
      <c r="V2056" t="str">
        <f t="shared" si="74"/>
        <v>111-130 minutes</v>
      </c>
      <c r="W2056">
        <f>Table19[[#This Row],[Profit]]/Table19[[#This Row],[Budget]]*100</f>
        <v>226.97679062499998</v>
      </c>
      <c r="X2056">
        <v>-434215.5</v>
      </c>
      <c r="Y2056">
        <v>-0.10115100772200772</v>
      </c>
      <c r="Z2056" t="str">
        <f t="shared" si="76"/>
        <v>Medium</v>
      </c>
    </row>
    <row r="2057" spans="1:26" x14ac:dyDescent="0.2">
      <c r="A2057" t="s">
        <v>6663</v>
      </c>
      <c r="B2057" t="s">
        <v>968</v>
      </c>
      <c r="C2057" t="s">
        <v>785</v>
      </c>
      <c r="D2057">
        <v>18000</v>
      </c>
      <c r="E2057">
        <v>33865</v>
      </c>
      <c r="F2057">
        <v>438</v>
      </c>
      <c r="G2057">
        <v>0</v>
      </c>
      <c r="H2057">
        <v>7.7</v>
      </c>
      <c r="I2057">
        <v>68</v>
      </c>
      <c r="J2057">
        <v>125</v>
      </c>
      <c r="K2057">
        <v>77324422</v>
      </c>
      <c r="L2057">
        <v>26000000</v>
      </c>
      <c r="M2057" s="2">
        <f>VLOOKUP(A2057,Sheet2!$A$1:G5781,2,0)</f>
        <v>34318</v>
      </c>
      <c r="N2057" t="str">
        <f>VLOOKUP(A2057,Sheet2!$A$1:G5781,3,0)</f>
        <v>Color</v>
      </c>
      <c r="O2057" t="str">
        <f>VLOOKUP(A2057,Sheet2!$A$1:G5781,4,0)</f>
        <v>Drama</v>
      </c>
      <c r="P2057" t="str">
        <f>VLOOKUP(A2057,Sheet2!$A$1:G5781,5,0)</f>
        <v>English</v>
      </c>
      <c r="Q2057" t="str">
        <f>VLOOKUP(A2057,Sheet2!$A$1:G5781,6,0)</f>
        <v>USA</v>
      </c>
      <c r="R2057" t="str">
        <f>VLOOKUP(A2057,Sheet2!$A$1:G5781,7,0)</f>
        <v>PG-13</v>
      </c>
      <c r="S2057" t="str">
        <f>IF(Table19[[#This Row],[Language]]="English","English","Other language")</f>
        <v>English</v>
      </c>
      <c r="T2057">
        <f>Table19[[#This Row],[Gross Revenue]]-Table19[[#This Row],[Budget]]</f>
        <v>51324422</v>
      </c>
      <c r="U2057" s="1">
        <f>(Table19[[#This Row],[Gross Revenue]]/Table19[[#This Row],[Budget]])-1</f>
        <v>1.9740162307692306</v>
      </c>
      <c r="V2057" t="str">
        <f t="shared" si="74"/>
        <v>111-130 minutes</v>
      </c>
      <c r="W2057">
        <f>Table19[[#This Row],[Profit]]/Table19[[#This Row],[Budget]]*100</f>
        <v>197.40162307692307</v>
      </c>
      <c r="X2057">
        <v>-434215.5</v>
      </c>
      <c r="Y2057">
        <v>-0.10115100772200772</v>
      </c>
      <c r="Z2057" t="str">
        <f t="shared" si="76"/>
        <v>Medium</v>
      </c>
    </row>
    <row r="2058" spans="1:26" x14ac:dyDescent="0.2">
      <c r="A2058" t="s">
        <v>6568</v>
      </c>
      <c r="B2058" t="s">
        <v>1369</v>
      </c>
      <c r="C2058" t="s">
        <v>1229</v>
      </c>
      <c r="D2058">
        <v>1000</v>
      </c>
      <c r="E2058">
        <v>2376</v>
      </c>
      <c r="F2058">
        <v>350</v>
      </c>
      <c r="G2058">
        <v>37000</v>
      </c>
      <c r="H2058">
        <v>7.6</v>
      </c>
      <c r="I2058">
        <v>354</v>
      </c>
      <c r="J2058">
        <v>98</v>
      </c>
      <c r="K2058">
        <v>37707719</v>
      </c>
      <c r="L2058">
        <v>12000000</v>
      </c>
      <c r="M2058" s="2">
        <f>VLOOKUP(A2058,Sheet2!$A$1:G5782,2,0)</f>
        <v>41577</v>
      </c>
      <c r="N2058" t="str">
        <f>VLOOKUP(A2058,Sheet2!$A$1:G5782,3,0)</f>
        <v>Color</v>
      </c>
      <c r="O2058" t="str">
        <f>VLOOKUP(A2058,Sheet2!$A$1:G5782,4,0)</f>
        <v>Biography</v>
      </c>
      <c r="P2058" t="str">
        <f>VLOOKUP(A2058,Sheet2!$A$1:G5782,5,0)</f>
        <v>English</v>
      </c>
      <c r="Q2058" t="str">
        <f>VLOOKUP(A2058,Sheet2!$A$1:G5782,6,0)</f>
        <v>UK</v>
      </c>
      <c r="R2058" t="str">
        <f>VLOOKUP(A2058,Sheet2!$A$1:G5782,7,0)</f>
        <v>PG-13</v>
      </c>
      <c r="S2058" t="str">
        <f>IF(Table19[[#This Row],[Language]]="English","English","Other language")</f>
        <v>English</v>
      </c>
      <c r="T2058">
        <f>Table19[[#This Row],[Gross Revenue]]-Table19[[#This Row],[Budget]]</f>
        <v>25707719</v>
      </c>
      <c r="U2058" s="1">
        <f>(Table19[[#This Row],[Gross Revenue]]/Table19[[#This Row],[Budget]])-1</f>
        <v>2.1423099166666666</v>
      </c>
      <c r="V2058" t="str">
        <f t="shared" si="74"/>
        <v>90-110 minutes</v>
      </c>
      <c r="W2058">
        <f>Table19[[#This Row],[Profit]]/Table19[[#This Row],[Budget]]*100</f>
        <v>214.23099166666665</v>
      </c>
      <c r="X2058">
        <v>-1289919.5</v>
      </c>
      <c r="Y2058">
        <v>-4.8151417500000002E-2</v>
      </c>
      <c r="Z2058" t="str">
        <f t="shared" si="76"/>
        <v>Low</v>
      </c>
    </row>
    <row r="2059" spans="1:26" x14ac:dyDescent="0.2">
      <c r="A2059" t="s">
        <v>4840</v>
      </c>
      <c r="B2059" t="s">
        <v>574</v>
      </c>
      <c r="C2059" t="s">
        <v>143</v>
      </c>
      <c r="D2059">
        <v>991</v>
      </c>
      <c r="E2059">
        <v>2562</v>
      </c>
      <c r="F2059">
        <v>541</v>
      </c>
      <c r="G2059">
        <v>0</v>
      </c>
      <c r="H2059">
        <v>7.1</v>
      </c>
      <c r="I2059">
        <v>216</v>
      </c>
      <c r="J2059">
        <v>81</v>
      </c>
      <c r="K2059">
        <v>46563158</v>
      </c>
      <c r="L2059">
        <v>13000000</v>
      </c>
      <c r="M2059" s="2">
        <f>VLOOKUP(A2059,Sheet2!$A$1:G5783,2,0)</f>
        <v>37564</v>
      </c>
      <c r="N2059" t="str">
        <f>VLOOKUP(A2059,Sheet2!$A$1:G5783,3,0)</f>
        <v>Color</v>
      </c>
      <c r="O2059" t="str">
        <f>VLOOKUP(A2059,Sheet2!$A$1:G5783,4,0)</f>
        <v>Crime</v>
      </c>
      <c r="P2059" t="str">
        <f>VLOOKUP(A2059,Sheet2!$A$1:G5783,5,0)</f>
        <v>English</v>
      </c>
      <c r="Q2059" t="str">
        <f>VLOOKUP(A2059,Sheet2!$A$1:G5783,6,0)</f>
        <v>USA</v>
      </c>
      <c r="R2059" t="str">
        <f>VLOOKUP(A2059,Sheet2!$A$1:G5783,7,0)</f>
        <v>R</v>
      </c>
      <c r="S2059" t="str">
        <f>IF(Table19[[#This Row],[Language]]="English","English","Other language")</f>
        <v>English</v>
      </c>
      <c r="T2059">
        <f>Table19[[#This Row],[Gross Revenue]]-Table19[[#This Row],[Budget]]</f>
        <v>33563158</v>
      </c>
      <c r="U2059" s="1">
        <f>(Table19[[#This Row],[Gross Revenue]]/Table19[[#This Row],[Budget]])-1</f>
        <v>2.5817813846153848</v>
      </c>
      <c r="V2059" t="str">
        <f t="shared" si="74"/>
        <v>&lt;90 minutes</v>
      </c>
      <c r="W2059">
        <f>Table19[[#This Row],[Profit]]/Table19[[#This Row],[Budget]]*100</f>
        <v>258.17813846153848</v>
      </c>
      <c r="X2059">
        <v>-74533.5</v>
      </c>
      <c r="Y2059">
        <v>-7.4856785714285719E-3</v>
      </c>
      <c r="Z2059" t="str">
        <f t="shared" si="76"/>
        <v>Low</v>
      </c>
    </row>
    <row r="2060" spans="1:26" x14ac:dyDescent="0.2">
      <c r="A2060" t="s">
        <v>6490</v>
      </c>
      <c r="B2060" t="s">
        <v>1603</v>
      </c>
      <c r="C2060" t="s">
        <v>1261</v>
      </c>
      <c r="D2060">
        <v>1000</v>
      </c>
      <c r="E2060">
        <v>2065</v>
      </c>
      <c r="F2060">
        <v>0</v>
      </c>
      <c r="G2060">
        <v>24000</v>
      </c>
      <c r="H2060">
        <v>7.5</v>
      </c>
      <c r="I2060">
        <v>138</v>
      </c>
      <c r="J2060">
        <v>84</v>
      </c>
      <c r="K2060">
        <v>3216970</v>
      </c>
      <c r="L2060">
        <v>60000</v>
      </c>
      <c r="M2060" s="2">
        <f>VLOOKUP(A2060,Sheet2!$A$1:G5784,2,0)</f>
        <v>36113</v>
      </c>
      <c r="N2060" t="str">
        <f>VLOOKUP(A2060,Sheet2!$A$1:G5784,3,0)</f>
        <v>Black and White</v>
      </c>
      <c r="O2060" t="str">
        <f>VLOOKUP(A2060,Sheet2!$A$1:G5784,4,0)</f>
        <v>Drama</v>
      </c>
      <c r="P2060" t="str">
        <f>VLOOKUP(A2060,Sheet2!$A$1:G5784,5,0)</f>
        <v>English</v>
      </c>
      <c r="Q2060" t="str">
        <f>VLOOKUP(A2060,Sheet2!$A$1:G5784,6,0)</f>
        <v>USA</v>
      </c>
      <c r="R2060" t="str">
        <f>VLOOKUP(A2060,Sheet2!$A$1:G5784,7,0)</f>
        <v>R</v>
      </c>
      <c r="S2060" t="str">
        <f>IF(Table19[[#This Row],[Language]]="English","English","Other language")</f>
        <v>English</v>
      </c>
      <c r="T2060">
        <f>Table19[[#This Row],[Gross Revenue]]-Table19[[#This Row],[Budget]]</f>
        <v>3156970</v>
      </c>
      <c r="U2060" s="1">
        <f>(Table19[[#This Row],[Gross Revenue]]/Table19[[#This Row],[Budget]])-1</f>
        <v>52.616166666666665</v>
      </c>
      <c r="V2060" t="str">
        <f t="shared" si="74"/>
        <v>&lt;90 minutes</v>
      </c>
      <c r="W2060">
        <f>Table19[[#This Row],[Profit]]/Table19[[#This Row],[Budget]]*100</f>
        <v>5261.6166666666668</v>
      </c>
      <c r="X2060">
        <v>-434215.5</v>
      </c>
      <c r="Y2060">
        <v>-0.10115100772200772</v>
      </c>
      <c r="Z2060" t="str">
        <f t="shared" si="76"/>
        <v>Low</v>
      </c>
    </row>
    <row r="2061" spans="1:26" x14ac:dyDescent="0.2">
      <c r="A2061" t="s">
        <v>6014</v>
      </c>
      <c r="B2061" t="s">
        <v>788</v>
      </c>
      <c r="C2061" t="s">
        <v>2183</v>
      </c>
      <c r="D2061">
        <v>1000</v>
      </c>
      <c r="E2061">
        <v>3010</v>
      </c>
      <c r="F2061">
        <v>54</v>
      </c>
      <c r="G2061">
        <v>0</v>
      </c>
      <c r="H2061">
        <v>7.1</v>
      </c>
      <c r="I2061">
        <v>131</v>
      </c>
      <c r="J2061">
        <v>80</v>
      </c>
      <c r="K2061">
        <v>2360184</v>
      </c>
      <c r="L2061">
        <v>300000</v>
      </c>
      <c r="M2061" s="2">
        <f>VLOOKUP(A2061,Sheet2!$A$1:G5785,2,0)</f>
        <v>37760</v>
      </c>
      <c r="N2061" t="str">
        <f>VLOOKUP(A2061,Sheet2!$A$1:G5785,3,0)</f>
        <v>Color</v>
      </c>
      <c r="O2061" t="str">
        <f>VLOOKUP(A2061,Sheet2!$A$1:G5785,4,0)</f>
        <v>Comedy</v>
      </c>
      <c r="P2061" t="str">
        <f>VLOOKUP(A2061,Sheet2!$A$1:G5785,5,0)</f>
        <v>English</v>
      </c>
      <c r="Q2061" t="str">
        <f>VLOOKUP(A2061,Sheet2!$A$1:G5785,6,0)</f>
        <v>USA</v>
      </c>
      <c r="R2061" t="str">
        <f>VLOOKUP(A2061,Sheet2!$A$1:G5785,7,0)</f>
        <v>PG-13</v>
      </c>
      <c r="S2061" t="str">
        <f>IF(Table19[[#This Row],[Language]]="English","English","Other language")</f>
        <v>English</v>
      </c>
      <c r="T2061">
        <f>Table19[[#This Row],[Gross Revenue]]-Table19[[#This Row],[Budget]]</f>
        <v>2060184</v>
      </c>
      <c r="U2061" s="1">
        <f>(Table19[[#This Row],[Gross Revenue]]/Table19[[#This Row],[Budget]])-1</f>
        <v>6.8672800000000001</v>
      </c>
      <c r="V2061" t="str">
        <f t="shared" si="74"/>
        <v>&lt;90 minutes</v>
      </c>
      <c r="W2061">
        <f>Table19[[#This Row],[Profit]]/Table19[[#This Row],[Budget]]*100</f>
        <v>686.72799999999995</v>
      </c>
      <c r="X2061">
        <v>1637763</v>
      </c>
      <c r="Y2061">
        <v>0.19178668286445014</v>
      </c>
      <c r="Z2061" t="str">
        <f t="shared" si="76"/>
        <v>Low</v>
      </c>
    </row>
    <row r="2062" spans="1:26" x14ac:dyDescent="0.2">
      <c r="A2062" t="s">
        <v>5857</v>
      </c>
      <c r="B2062" t="s">
        <v>963</v>
      </c>
      <c r="C2062" t="s">
        <v>1042</v>
      </c>
      <c r="D2062">
        <v>11000</v>
      </c>
      <c r="E2062">
        <v>15590</v>
      </c>
      <c r="F2062">
        <v>234</v>
      </c>
      <c r="G2062">
        <v>0</v>
      </c>
      <c r="H2062">
        <v>7</v>
      </c>
      <c r="I2062">
        <v>232</v>
      </c>
      <c r="J2062">
        <v>117</v>
      </c>
      <c r="K2062">
        <v>87341380</v>
      </c>
      <c r="L2062">
        <v>27000000</v>
      </c>
      <c r="M2062" s="2">
        <f>VLOOKUP(A2062,Sheet2!$A$1:G5786,2,0)</f>
        <v>39559</v>
      </c>
      <c r="N2062" t="str">
        <f>VLOOKUP(A2062,Sheet2!$A$1:G5786,3,0)</f>
        <v>Color</v>
      </c>
      <c r="O2062" t="str">
        <f>VLOOKUP(A2062,Sheet2!$A$1:G5786,4,0)</f>
        <v>Action</v>
      </c>
      <c r="P2062" t="str">
        <f>VLOOKUP(A2062,Sheet2!$A$1:G5786,5,0)</f>
        <v>English</v>
      </c>
      <c r="Q2062" t="str">
        <f>VLOOKUP(A2062,Sheet2!$A$1:G5786,6,0)</f>
        <v>USA</v>
      </c>
      <c r="R2062" t="str">
        <f>VLOOKUP(A2062,Sheet2!$A$1:G5786,7,0)</f>
        <v>R</v>
      </c>
      <c r="S2062" t="str">
        <f>IF(Table19[[#This Row],[Language]]="English","English","Other language")</f>
        <v>English</v>
      </c>
      <c r="T2062">
        <f>Table19[[#This Row],[Gross Revenue]]-Table19[[#This Row],[Budget]]</f>
        <v>60341380</v>
      </c>
      <c r="U2062" s="1">
        <f>(Table19[[#This Row],[Gross Revenue]]/Table19[[#This Row],[Budget]])-1</f>
        <v>2.2348659259259258</v>
      </c>
      <c r="V2062" t="str">
        <f t="shared" si="74"/>
        <v>111-130 minutes</v>
      </c>
      <c r="W2062">
        <f>Table19[[#This Row],[Profit]]/Table19[[#This Row],[Budget]]*100</f>
        <v>223.48659259259259</v>
      </c>
      <c r="X2062">
        <v>-1289919.5</v>
      </c>
      <c r="Y2062">
        <v>-4.8151417500000002E-2</v>
      </c>
      <c r="Z2062" t="str">
        <f t="shared" si="76"/>
        <v>Medium</v>
      </c>
    </row>
    <row r="2063" spans="1:26" x14ac:dyDescent="0.2">
      <c r="A2063" t="s">
        <v>4548</v>
      </c>
      <c r="B2063" t="s">
        <v>1630</v>
      </c>
      <c r="C2063" t="s">
        <v>1631</v>
      </c>
      <c r="D2063">
        <v>462</v>
      </c>
      <c r="E2063">
        <v>760</v>
      </c>
      <c r="F2063">
        <v>0</v>
      </c>
      <c r="G2063">
        <v>0</v>
      </c>
      <c r="H2063">
        <v>6.1</v>
      </c>
      <c r="I2063">
        <v>73</v>
      </c>
      <c r="J2063">
        <v>108</v>
      </c>
      <c r="K2063">
        <v>180483</v>
      </c>
      <c r="L2063">
        <v>10000</v>
      </c>
      <c r="M2063" s="2">
        <f>VLOOKUP(A2063,Sheet2!$A$1:G5787,2,0)</f>
        <v>26466</v>
      </c>
      <c r="N2063" t="str">
        <f>VLOOKUP(A2063,Sheet2!$A$1:G5787,3,0)</f>
        <v>Color</v>
      </c>
      <c r="O2063" t="str">
        <f>VLOOKUP(A2063,Sheet2!$A$1:G5787,4,0)</f>
        <v>Comedy</v>
      </c>
      <c r="P2063" t="str">
        <f>VLOOKUP(A2063,Sheet2!$A$1:G5787,5,0)</f>
        <v>English</v>
      </c>
      <c r="Q2063" t="str">
        <f>VLOOKUP(A2063,Sheet2!$A$1:G5787,6,0)</f>
        <v>USA</v>
      </c>
      <c r="R2063" t="str">
        <f>VLOOKUP(A2063,Sheet2!$A$1:G5787,7,0)</f>
        <v>NC-17</v>
      </c>
      <c r="S2063" t="str">
        <f>IF(Table19[[#This Row],[Language]]="English","English","Other language")</f>
        <v>English</v>
      </c>
      <c r="T2063">
        <f>Table19[[#This Row],[Gross Revenue]]-Table19[[#This Row],[Budget]]</f>
        <v>170483</v>
      </c>
      <c r="U2063" s="1">
        <f>(Table19[[#This Row],[Gross Revenue]]/Table19[[#This Row],[Budget]])-1</f>
        <v>17.048300000000001</v>
      </c>
      <c r="V2063" t="str">
        <f t="shared" si="74"/>
        <v>90-110 minutes</v>
      </c>
      <c r="W2063">
        <f>Table19[[#This Row],[Profit]]/Table19[[#This Row],[Budget]]*100</f>
        <v>1704.8300000000002</v>
      </c>
      <c r="X2063">
        <v>1637763</v>
      </c>
      <c r="Y2063">
        <v>0.19178668286445014</v>
      </c>
      <c r="Z2063" t="str">
        <f t="shared" si="76"/>
        <v>Low</v>
      </c>
    </row>
    <row r="2064" spans="1:26" x14ac:dyDescent="0.2">
      <c r="A2064" t="s">
        <v>5318</v>
      </c>
      <c r="B2064" t="s">
        <v>2222</v>
      </c>
      <c r="C2064" t="s">
        <v>2223</v>
      </c>
      <c r="D2064">
        <v>0</v>
      </c>
      <c r="E2064">
        <v>0</v>
      </c>
      <c r="F2064">
        <v>0</v>
      </c>
      <c r="G2064">
        <v>85</v>
      </c>
      <c r="H2064">
        <v>6.7</v>
      </c>
      <c r="I2064">
        <v>8</v>
      </c>
      <c r="J2064">
        <v>65</v>
      </c>
      <c r="K2064">
        <v>8231</v>
      </c>
      <c r="L2064">
        <v>27000</v>
      </c>
      <c r="M2064" s="2">
        <f>VLOOKUP(A2064,Sheet2!$A$1:G5788,2,0)</f>
        <v>26083</v>
      </c>
      <c r="N2064" t="str">
        <f>VLOOKUP(A2064,Sheet2!$A$1:G5788,3,0)</f>
        <v>Color</v>
      </c>
      <c r="O2064" t="str">
        <f>VLOOKUP(A2064,Sheet2!$A$1:G5788,4,0)</f>
        <v>Drama</v>
      </c>
      <c r="P2064" t="str">
        <f>VLOOKUP(A2064,Sheet2!$A$1:G5788,5,0)</f>
        <v>English</v>
      </c>
      <c r="Q2064" t="str">
        <f>VLOOKUP(A2064,Sheet2!$A$1:G5788,6,0)</f>
        <v>USA</v>
      </c>
      <c r="R2064" t="str">
        <f>VLOOKUP(A2064,Sheet2!$A$1:G5788,7,0)</f>
        <v>Not Rated</v>
      </c>
      <c r="S2064" t="str">
        <f>IF(Table19[[#This Row],[Language]]="English","English","Other language")</f>
        <v>English</v>
      </c>
      <c r="T2064">
        <f>Table19[[#This Row],[Gross Revenue]]-Table19[[#This Row],[Budget]]</f>
        <v>-18769</v>
      </c>
      <c r="U2064" s="1">
        <f>(Table19[[#This Row],[Gross Revenue]]/Table19[[#This Row],[Budget]])-1</f>
        <v>-0.69514814814814807</v>
      </c>
      <c r="V2064" t="str">
        <f t="shared" si="74"/>
        <v>&lt;90 minutes</v>
      </c>
      <c r="W2064">
        <f>Table19[[#This Row],[Profit]]/Table19[[#This Row],[Budget]]*100</f>
        <v>-69.514814814814812</v>
      </c>
      <c r="X2064">
        <v>-434215.5</v>
      </c>
      <c r="Y2064">
        <v>-0.10115100772200772</v>
      </c>
      <c r="Z2064" t="str">
        <f t="shared" si="76"/>
        <v>Low</v>
      </c>
    </row>
    <row r="2065" spans="1:26" x14ac:dyDescent="0.2">
      <c r="A2065" t="s">
        <v>6305</v>
      </c>
      <c r="C2065" t="s">
        <v>2856</v>
      </c>
      <c r="E2065">
        <v>0</v>
      </c>
      <c r="F2065">
        <v>4</v>
      </c>
      <c r="G2065">
        <v>5000</v>
      </c>
      <c r="H2065">
        <v>7.4</v>
      </c>
      <c r="I2065">
        <v>23</v>
      </c>
      <c r="J2065">
        <v>97</v>
      </c>
      <c r="K2065">
        <v>24784</v>
      </c>
      <c r="L2065">
        <v>1200000</v>
      </c>
      <c r="M2065" s="2">
        <f>VLOOKUP(A2065,Sheet2!$A$1:G5789,2,0)</f>
        <v>40828</v>
      </c>
      <c r="N2065" t="str">
        <f>VLOOKUP(A2065,Sheet2!$A$1:G5789,3,0)</f>
        <v>Color</v>
      </c>
      <c r="O2065" t="str">
        <f>VLOOKUP(A2065,Sheet2!$A$1:G5789,4,0)</f>
        <v>Documentary</v>
      </c>
      <c r="P2065" t="str">
        <f>VLOOKUP(A2065,Sheet2!$A$1:G5789,5,0)</f>
        <v>English</v>
      </c>
      <c r="Q2065" t="str">
        <f>VLOOKUP(A2065,Sheet2!$A$1:G5789,6,0)</f>
        <v>Canada</v>
      </c>
      <c r="R2065" t="str">
        <f>VLOOKUP(A2065,Sheet2!$A$1:G5789,7,0)</f>
        <v>Not Rated</v>
      </c>
      <c r="S2065" t="str">
        <f>IF(Table19[[#This Row],[Language]]="English","English","Other language")</f>
        <v>English</v>
      </c>
      <c r="T2065">
        <f>Table19[[#This Row],[Gross Revenue]]-Table19[[#This Row],[Budget]]</f>
        <v>-1175216</v>
      </c>
      <c r="U2065" s="1">
        <f>(Table19[[#This Row],[Gross Revenue]]/Table19[[#This Row],[Budget]])-1</f>
        <v>-0.9793466666666667</v>
      </c>
      <c r="V2065" t="str">
        <f t="shared" si="74"/>
        <v>90-110 minutes</v>
      </c>
      <c r="W2065">
        <f>Table19[[#This Row],[Profit]]/Table19[[#This Row],[Budget]]*100</f>
        <v>-97.934666666666672</v>
      </c>
      <c r="Z2065" t="str">
        <f t="shared" si="76"/>
        <v>Low</v>
      </c>
    </row>
    <row r="2066" spans="1:26" x14ac:dyDescent="0.2">
      <c r="A2066" t="s">
        <v>6488</v>
      </c>
      <c r="B2066" t="s">
        <v>2956</v>
      </c>
      <c r="C2066" t="s">
        <v>2957</v>
      </c>
      <c r="D2066">
        <v>1000</v>
      </c>
      <c r="E2066">
        <v>1178</v>
      </c>
      <c r="F2066">
        <v>3</v>
      </c>
      <c r="G2066">
        <v>0</v>
      </c>
      <c r="H2066">
        <v>7.5</v>
      </c>
      <c r="I2066">
        <v>105</v>
      </c>
      <c r="J2066">
        <v>88</v>
      </c>
      <c r="K2066">
        <v>84300000</v>
      </c>
      <c r="L2066">
        <v>2600000</v>
      </c>
      <c r="M2066" s="2">
        <f>VLOOKUP(A2066,Sheet2!$A$1:G5790,2,0)</f>
        <v>14896</v>
      </c>
      <c r="N2066" t="str">
        <f>VLOOKUP(A2066,Sheet2!$A$1:G5790,3,0)</f>
        <v>Color</v>
      </c>
      <c r="O2066" t="str">
        <f>VLOOKUP(A2066,Sheet2!$A$1:G5790,4,0)</f>
        <v>Animation</v>
      </c>
      <c r="P2066" t="str">
        <f>VLOOKUP(A2066,Sheet2!$A$1:G5790,5,0)</f>
        <v>English</v>
      </c>
      <c r="Q2066" t="str">
        <f>VLOOKUP(A2066,Sheet2!$A$1:G5790,6,0)</f>
        <v>USA</v>
      </c>
      <c r="R2066" t="str">
        <f>VLOOKUP(A2066,Sheet2!$A$1:G5790,7,0)</f>
        <v>Approved</v>
      </c>
      <c r="S2066" t="str">
        <f>IF(Table19[[#This Row],[Language]]="English","English","Other language")</f>
        <v>English</v>
      </c>
      <c r="T2066">
        <f>Table19[[#This Row],[Gross Revenue]]-Table19[[#This Row],[Budget]]</f>
        <v>81700000</v>
      </c>
      <c r="U2066" s="1">
        <f>(Table19[[#This Row],[Gross Revenue]]/Table19[[#This Row],[Budget]])-1</f>
        <v>31.42307692307692</v>
      </c>
      <c r="V2066" t="str">
        <f t="shared" si="74"/>
        <v>&lt;90 minutes</v>
      </c>
      <c r="W2066">
        <f>Table19[[#This Row],[Profit]]/Table19[[#This Row],[Budget]]*100</f>
        <v>3142.3076923076924</v>
      </c>
      <c r="Z2066" t="str">
        <f t="shared" si="76"/>
        <v>Low</v>
      </c>
    </row>
    <row r="2067" spans="1:26" x14ac:dyDescent="0.2">
      <c r="A2067" t="s">
        <v>3884</v>
      </c>
      <c r="B2067" t="s">
        <v>655</v>
      </c>
      <c r="C2067" t="s">
        <v>978</v>
      </c>
      <c r="D2067">
        <v>3000</v>
      </c>
      <c r="E2067">
        <v>5737</v>
      </c>
      <c r="F2067">
        <v>192</v>
      </c>
      <c r="G2067">
        <v>13000</v>
      </c>
      <c r="H2067">
        <v>5.5</v>
      </c>
      <c r="I2067">
        <v>365</v>
      </c>
      <c r="J2067">
        <v>88</v>
      </c>
      <c r="K2067">
        <v>25003072</v>
      </c>
      <c r="L2067">
        <v>24000000</v>
      </c>
      <c r="M2067" s="2">
        <f>VLOOKUP(A2067,Sheet2!$A$1:G5791,2,0)</f>
        <v>40311</v>
      </c>
      <c r="N2067" t="str">
        <f>VLOOKUP(A2067,Sheet2!$A$1:G5791,3,0)</f>
        <v>Color</v>
      </c>
      <c r="O2067" t="str">
        <f>VLOOKUP(A2067,Sheet2!$A$1:G5791,4,0)</f>
        <v>Comedy</v>
      </c>
      <c r="P2067" t="str">
        <f>VLOOKUP(A2067,Sheet2!$A$1:G5791,5,0)</f>
        <v>English</v>
      </c>
      <c r="Q2067" t="str">
        <f>VLOOKUP(A2067,Sheet2!$A$1:G5791,6,0)</f>
        <v>USA</v>
      </c>
      <c r="R2067" t="str">
        <f>VLOOKUP(A2067,Sheet2!$A$1:G5791,7,0)</f>
        <v>R</v>
      </c>
      <c r="S2067" t="str">
        <f>IF(Table19[[#This Row],[Language]]="English","English","Other language")</f>
        <v>English</v>
      </c>
      <c r="T2067">
        <f>Table19[[#This Row],[Gross Revenue]]-Table19[[#This Row],[Budget]]</f>
        <v>1003072</v>
      </c>
      <c r="U2067" s="1">
        <f>(Table19[[#This Row],[Gross Revenue]]/Table19[[#This Row],[Budget]])-1</f>
        <v>4.1794666666666647E-2</v>
      </c>
      <c r="V2067" t="str">
        <f t="shared" si="74"/>
        <v>&lt;90 minutes</v>
      </c>
      <c r="W2067">
        <f>Table19[[#This Row],[Profit]]/Table19[[#This Row],[Budget]]*100</f>
        <v>4.1794666666666664</v>
      </c>
      <c r="X2067">
        <v>1637763</v>
      </c>
      <c r="Y2067">
        <v>0.19178668286445014</v>
      </c>
      <c r="Z2067" t="str">
        <f t="shared" si="76"/>
        <v>Medium</v>
      </c>
    </row>
    <row r="2068" spans="1:26" x14ac:dyDescent="0.2">
      <c r="A2068" t="s">
        <v>5947</v>
      </c>
      <c r="B2068" t="s">
        <v>546</v>
      </c>
      <c r="C2068" t="s">
        <v>1607</v>
      </c>
      <c r="D2068">
        <v>40000</v>
      </c>
      <c r="E2068">
        <v>48350</v>
      </c>
      <c r="F2068">
        <v>563</v>
      </c>
      <c r="G2068">
        <v>0</v>
      </c>
      <c r="H2068">
        <v>7.1</v>
      </c>
      <c r="I2068">
        <v>302</v>
      </c>
      <c r="J2068">
        <v>169</v>
      </c>
      <c r="K2068">
        <v>309404152</v>
      </c>
      <c r="L2068">
        <v>300000000</v>
      </c>
      <c r="M2068" s="2">
        <f>VLOOKUP(A2068,Sheet2!$A$1:G5792,2,0)</f>
        <v>39409</v>
      </c>
      <c r="N2068" t="str">
        <f>VLOOKUP(A2068,Sheet2!$A$1:G5792,3,0)</f>
        <v>Color</v>
      </c>
      <c r="O2068" t="str">
        <f>VLOOKUP(A2068,Sheet2!$A$1:G5792,4,0)</f>
        <v>Action</v>
      </c>
      <c r="P2068" t="str">
        <f>VLOOKUP(A2068,Sheet2!$A$1:G5792,5,0)</f>
        <v>English</v>
      </c>
      <c r="Q2068" t="str">
        <f>VLOOKUP(A2068,Sheet2!$A$1:G5792,6,0)</f>
        <v>USA</v>
      </c>
      <c r="R2068" t="str">
        <f>VLOOKUP(A2068,Sheet2!$A$1:G5792,7,0)</f>
        <v>PG-13</v>
      </c>
      <c r="S2068" t="str">
        <f>IF(Table19[[#This Row],[Language]]="English","English","Other language")</f>
        <v>English</v>
      </c>
      <c r="T2068">
        <f>Table19[[#This Row],[Gross Revenue]]-Table19[[#This Row],[Budget]]</f>
        <v>9404152</v>
      </c>
      <c r="U2068" s="1">
        <f>(Table19[[#This Row],[Gross Revenue]]/Table19[[#This Row],[Budget]])-1</f>
        <v>3.1347173333333256E-2</v>
      </c>
      <c r="V2068" t="str">
        <f t="shared" si="74"/>
        <v>&gt;150 minutes</v>
      </c>
      <c r="W2068">
        <f>Table19[[#This Row],[Profit]]/Table19[[#This Row],[Budget]]*100</f>
        <v>3.1347173333333331</v>
      </c>
      <c r="X2068">
        <v>-1289919.5</v>
      </c>
      <c r="Y2068">
        <v>-4.8151417500000002E-2</v>
      </c>
      <c r="Z2068" t="str">
        <f t="shared" si="76"/>
        <v>High</v>
      </c>
    </row>
    <row r="2069" spans="1:26" x14ac:dyDescent="0.2">
      <c r="A2069" t="s">
        <v>6252</v>
      </c>
      <c r="B2069" t="s">
        <v>546</v>
      </c>
      <c r="C2069" t="s">
        <v>1607</v>
      </c>
      <c r="D2069">
        <v>40000</v>
      </c>
      <c r="E2069">
        <v>48486</v>
      </c>
      <c r="F2069">
        <v>563</v>
      </c>
      <c r="G2069">
        <v>5000</v>
      </c>
      <c r="H2069">
        <v>7.3</v>
      </c>
      <c r="I2069">
        <v>313</v>
      </c>
      <c r="J2069">
        <v>151</v>
      </c>
      <c r="K2069">
        <v>423032628</v>
      </c>
      <c r="L2069">
        <v>225000000</v>
      </c>
      <c r="M2069" s="2">
        <f>VLOOKUP(A2069,Sheet2!$A$1:G5793,2,0)</f>
        <v>39081</v>
      </c>
      <c r="N2069" t="str">
        <f>VLOOKUP(A2069,Sheet2!$A$1:G5793,3,0)</f>
        <v>Color</v>
      </c>
      <c r="O2069" t="str">
        <f>VLOOKUP(A2069,Sheet2!$A$1:G5793,4,0)</f>
        <v>Action</v>
      </c>
      <c r="P2069" t="str">
        <f>VLOOKUP(A2069,Sheet2!$A$1:G5793,5,0)</f>
        <v>English</v>
      </c>
      <c r="Q2069" t="str">
        <f>VLOOKUP(A2069,Sheet2!$A$1:G5793,6,0)</f>
        <v>USA</v>
      </c>
      <c r="R2069" t="str">
        <f>VLOOKUP(A2069,Sheet2!$A$1:G5793,7,0)</f>
        <v>PG-13</v>
      </c>
      <c r="S2069" t="str">
        <f>IF(Table19[[#This Row],[Language]]="English","English","Other language")</f>
        <v>English</v>
      </c>
      <c r="T2069">
        <f>Table19[[#This Row],[Gross Revenue]]-Table19[[#This Row],[Budget]]</f>
        <v>198032628</v>
      </c>
      <c r="U2069" s="1">
        <f>(Table19[[#This Row],[Gross Revenue]]/Table19[[#This Row],[Budget]])-1</f>
        <v>0.88014501333333328</v>
      </c>
      <c r="V2069" t="str">
        <f t="shared" si="74"/>
        <v>&gt;150 minutes</v>
      </c>
      <c r="W2069">
        <f>Table19[[#This Row],[Profit]]/Table19[[#This Row],[Budget]]*100</f>
        <v>88.014501333333328</v>
      </c>
      <c r="X2069">
        <v>-1289919.5</v>
      </c>
      <c r="Y2069">
        <v>-4.8151417500000002E-2</v>
      </c>
      <c r="Z2069" t="str">
        <f t="shared" si="76"/>
        <v>High</v>
      </c>
    </row>
    <row r="2070" spans="1:26" x14ac:dyDescent="0.2">
      <c r="A2070" t="s">
        <v>5378</v>
      </c>
      <c r="B2070" t="s">
        <v>546</v>
      </c>
      <c r="C2070" t="s">
        <v>1239</v>
      </c>
      <c r="D2070">
        <v>40000</v>
      </c>
      <c r="E2070">
        <v>54083</v>
      </c>
      <c r="F2070">
        <v>252</v>
      </c>
      <c r="G2070">
        <v>58000</v>
      </c>
      <c r="H2070">
        <v>6.7</v>
      </c>
      <c r="I2070">
        <v>448</v>
      </c>
      <c r="J2070">
        <v>136</v>
      </c>
      <c r="K2070">
        <v>241063875</v>
      </c>
      <c r="L2070">
        <v>250000000</v>
      </c>
      <c r="M2070" s="2">
        <f>VLOOKUP(A2070,Sheet2!$A$1:G5794,2,0)</f>
        <v>40865</v>
      </c>
      <c r="N2070" t="str">
        <f>VLOOKUP(A2070,Sheet2!$A$1:G5794,3,0)</f>
        <v>Color</v>
      </c>
      <c r="O2070" t="str">
        <f>VLOOKUP(A2070,Sheet2!$A$1:G5794,4,0)</f>
        <v>Action</v>
      </c>
      <c r="P2070" t="str">
        <f>VLOOKUP(A2070,Sheet2!$A$1:G5794,5,0)</f>
        <v>English</v>
      </c>
      <c r="Q2070" t="str">
        <f>VLOOKUP(A2070,Sheet2!$A$1:G5794,6,0)</f>
        <v>USA</v>
      </c>
      <c r="R2070" t="str">
        <f>VLOOKUP(A2070,Sheet2!$A$1:G5794,7,0)</f>
        <v>PG-13</v>
      </c>
      <c r="S2070" t="str">
        <f>IF(Table19[[#This Row],[Language]]="English","English","Other language")</f>
        <v>English</v>
      </c>
      <c r="T2070">
        <f>Table19[[#This Row],[Gross Revenue]]-Table19[[#This Row],[Budget]]</f>
        <v>-8936125</v>
      </c>
      <c r="U2070" s="1">
        <f>(Table19[[#This Row],[Gross Revenue]]/Table19[[#This Row],[Budget]])-1</f>
        <v>-3.5744499999999957E-2</v>
      </c>
      <c r="V2070" t="str">
        <f t="shared" si="74"/>
        <v>131-150 minutes</v>
      </c>
      <c r="W2070">
        <f>Table19[[#This Row],[Profit]]/Table19[[#This Row],[Budget]]*100</f>
        <v>-3.5744499999999997</v>
      </c>
      <c r="X2070">
        <v>-1289919.5</v>
      </c>
      <c r="Y2070">
        <v>-4.8151417500000002E-2</v>
      </c>
      <c r="Z2070" t="str">
        <f t="shared" si="76"/>
        <v>High</v>
      </c>
    </row>
    <row r="2071" spans="1:26" x14ac:dyDescent="0.2">
      <c r="A2071" t="s">
        <v>6896</v>
      </c>
      <c r="B2071" t="s">
        <v>546</v>
      </c>
      <c r="C2071" t="s">
        <v>1607</v>
      </c>
      <c r="D2071">
        <v>40000</v>
      </c>
      <c r="E2071">
        <v>48184</v>
      </c>
      <c r="F2071">
        <v>563</v>
      </c>
      <c r="G2071">
        <v>10000</v>
      </c>
      <c r="H2071">
        <v>8.1</v>
      </c>
      <c r="I2071">
        <v>271</v>
      </c>
      <c r="J2071">
        <v>143</v>
      </c>
      <c r="K2071">
        <v>305388685</v>
      </c>
      <c r="L2071">
        <v>140000000</v>
      </c>
      <c r="M2071" s="2">
        <f>VLOOKUP(A2071,Sheet2!$A$1:G5795,2,0)</f>
        <v>37951</v>
      </c>
      <c r="N2071" t="str">
        <f>VLOOKUP(A2071,Sheet2!$A$1:G5795,3,0)</f>
        <v>Color</v>
      </c>
      <c r="O2071" t="str">
        <f>VLOOKUP(A2071,Sheet2!$A$1:G5795,4,0)</f>
        <v>Action</v>
      </c>
      <c r="P2071" t="str">
        <f>VLOOKUP(A2071,Sheet2!$A$1:G5795,5,0)</f>
        <v>English</v>
      </c>
      <c r="Q2071" t="str">
        <f>VLOOKUP(A2071,Sheet2!$A$1:G5795,6,0)</f>
        <v>USA</v>
      </c>
      <c r="R2071" t="str">
        <f>VLOOKUP(A2071,Sheet2!$A$1:G5795,7,0)</f>
        <v>PG-13</v>
      </c>
      <c r="S2071" t="str">
        <f>IF(Table19[[#This Row],[Language]]="English","English","Other language")</f>
        <v>English</v>
      </c>
      <c r="T2071">
        <f>Table19[[#This Row],[Gross Revenue]]-Table19[[#This Row],[Budget]]</f>
        <v>165388685</v>
      </c>
      <c r="U2071" s="1">
        <f>(Table19[[#This Row],[Gross Revenue]]/Table19[[#This Row],[Budget]])-1</f>
        <v>1.18134775</v>
      </c>
      <c r="V2071" t="str">
        <f t="shared" si="74"/>
        <v>131-150 minutes</v>
      </c>
      <c r="W2071">
        <f>Table19[[#This Row],[Profit]]/Table19[[#This Row],[Budget]]*100</f>
        <v>118.134775</v>
      </c>
      <c r="X2071">
        <v>-1289919.5</v>
      </c>
      <c r="Y2071">
        <v>-4.8151417500000002E-2</v>
      </c>
      <c r="Z2071" t="str">
        <f t="shared" si="76"/>
        <v>High</v>
      </c>
    </row>
    <row r="2072" spans="1:26" x14ac:dyDescent="0.2">
      <c r="A2072" t="s">
        <v>5976</v>
      </c>
      <c r="B2072" t="s">
        <v>994</v>
      </c>
      <c r="C2072" t="s">
        <v>1941</v>
      </c>
      <c r="D2072">
        <v>14000</v>
      </c>
      <c r="E2072">
        <v>16196</v>
      </c>
      <c r="F2072">
        <v>123</v>
      </c>
      <c r="G2072">
        <v>5000</v>
      </c>
      <c r="H2072">
        <v>7.1</v>
      </c>
      <c r="I2072">
        <v>214</v>
      </c>
      <c r="J2072">
        <v>112</v>
      </c>
      <c r="K2072">
        <v>39235088</v>
      </c>
      <c r="L2072">
        <v>23000000</v>
      </c>
      <c r="M2072" s="2">
        <f>VLOOKUP(A2072,Sheet2!$A$1:G5796,2,0)</f>
        <v>36746</v>
      </c>
      <c r="N2072" t="str">
        <f>VLOOKUP(A2072,Sheet2!$A$1:G5796,3,0)</f>
        <v>Color</v>
      </c>
      <c r="O2072" t="str">
        <f>VLOOKUP(A2072,Sheet2!$A$1:G5796,4,0)</f>
        <v>Horror</v>
      </c>
      <c r="P2072" t="str">
        <f>VLOOKUP(A2072,Sheet2!$A$1:G5796,5,0)</f>
        <v>English</v>
      </c>
      <c r="Q2072" t="str">
        <f>VLOOKUP(A2072,Sheet2!$A$1:G5796,6,0)</f>
        <v>USA</v>
      </c>
      <c r="R2072" t="str">
        <f>VLOOKUP(A2072,Sheet2!$A$1:G5796,7,0)</f>
        <v>R</v>
      </c>
      <c r="S2072" t="str">
        <f>IF(Table19[[#This Row],[Language]]="English","English","Other language")</f>
        <v>English</v>
      </c>
      <c r="T2072">
        <f>Table19[[#This Row],[Gross Revenue]]-Table19[[#This Row],[Budget]]</f>
        <v>16235088</v>
      </c>
      <c r="U2072" s="1">
        <f>(Table19[[#This Row],[Gross Revenue]]/Table19[[#This Row],[Budget]])-1</f>
        <v>0.70587339130434779</v>
      </c>
      <c r="V2072" t="str">
        <f t="shared" si="74"/>
        <v>111-130 minutes</v>
      </c>
      <c r="W2072">
        <f>Table19[[#This Row],[Profit]]/Table19[[#This Row],[Budget]]*100</f>
        <v>70.587339130434785</v>
      </c>
      <c r="X2072">
        <v>16235088</v>
      </c>
      <c r="Y2072">
        <v>1.1909079499999999</v>
      </c>
      <c r="Z2072" t="str">
        <f t="shared" si="76"/>
        <v>Medium</v>
      </c>
    </row>
    <row r="2073" spans="1:26" x14ac:dyDescent="0.2">
      <c r="A2073" t="s">
        <v>6141</v>
      </c>
      <c r="B2073" t="s">
        <v>1039</v>
      </c>
      <c r="C2073" t="s">
        <v>2759</v>
      </c>
      <c r="D2073">
        <v>10000</v>
      </c>
      <c r="E2073">
        <v>12676</v>
      </c>
      <c r="F2073">
        <v>36</v>
      </c>
      <c r="G2073">
        <v>36000</v>
      </c>
      <c r="H2073">
        <v>7.2</v>
      </c>
      <c r="I2073">
        <v>223</v>
      </c>
      <c r="J2073">
        <v>112</v>
      </c>
      <c r="K2073">
        <v>64998368</v>
      </c>
      <c r="L2073">
        <v>17000000</v>
      </c>
      <c r="M2073" s="2">
        <f>VLOOKUP(A2073,Sheet2!$A$1:G5797,2,0)</f>
        <v>41016</v>
      </c>
      <c r="N2073" t="str">
        <f>VLOOKUP(A2073,Sheet2!$A$1:G5797,3,0)</f>
        <v>Color</v>
      </c>
      <c r="O2073" t="str">
        <f>VLOOKUP(A2073,Sheet2!$A$1:G5797,4,0)</f>
        <v>Comedy</v>
      </c>
      <c r="P2073" t="str">
        <f>VLOOKUP(A2073,Sheet2!$A$1:G5797,5,0)</f>
        <v>English</v>
      </c>
      <c r="Q2073" t="str">
        <f>VLOOKUP(A2073,Sheet2!$A$1:G5797,6,0)</f>
        <v>USA</v>
      </c>
      <c r="R2073" t="str">
        <f>VLOOKUP(A2073,Sheet2!$A$1:G5797,7,0)</f>
        <v>PG-13</v>
      </c>
      <c r="S2073" t="str">
        <f>IF(Table19[[#This Row],[Language]]="English","English","Other language")</f>
        <v>English</v>
      </c>
      <c r="T2073">
        <f>Table19[[#This Row],[Gross Revenue]]-Table19[[#This Row],[Budget]]</f>
        <v>47998368</v>
      </c>
      <c r="U2073" s="1">
        <f>(Table19[[#This Row],[Gross Revenue]]/Table19[[#This Row],[Budget]])-1</f>
        <v>2.823433411764706</v>
      </c>
      <c r="V2073" t="str">
        <f t="shared" si="74"/>
        <v>111-130 minutes</v>
      </c>
      <c r="W2073">
        <f>Table19[[#This Row],[Profit]]/Table19[[#This Row],[Budget]]*100</f>
        <v>282.34334117647057</v>
      </c>
      <c r="X2073">
        <v>1637763</v>
      </c>
      <c r="Y2073">
        <v>0.19178668286445014</v>
      </c>
      <c r="Z2073" t="str">
        <f t="shared" si="76"/>
        <v>Medium</v>
      </c>
    </row>
    <row r="2074" spans="1:26" x14ac:dyDescent="0.2">
      <c r="A2074" t="s">
        <v>5124</v>
      </c>
      <c r="B2074" t="s">
        <v>1039</v>
      </c>
      <c r="C2074" t="s">
        <v>280</v>
      </c>
      <c r="D2074">
        <v>10000</v>
      </c>
      <c r="E2074">
        <v>13159</v>
      </c>
      <c r="F2074">
        <v>0</v>
      </c>
      <c r="G2074">
        <v>40000</v>
      </c>
      <c r="H2074">
        <v>6.5</v>
      </c>
      <c r="I2074">
        <v>221</v>
      </c>
      <c r="J2074">
        <v>115</v>
      </c>
      <c r="K2074">
        <v>183436380</v>
      </c>
      <c r="L2074">
        <v>29000000</v>
      </c>
      <c r="M2074" s="2">
        <f>VLOOKUP(A2074,Sheet2!$A$1:G5798,2,0)</f>
        <v>42106</v>
      </c>
      <c r="N2074" t="str">
        <f>VLOOKUP(A2074,Sheet2!$A$1:G5798,3,0)</f>
        <v>Color</v>
      </c>
      <c r="O2074" t="str">
        <f>VLOOKUP(A2074,Sheet2!$A$1:G5798,4,0)</f>
        <v>Comedy</v>
      </c>
      <c r="P2074" t="str">
        <f>VLOOKUP(A2074,Sheet2!$A$1:G5798,5,0)</f>
        <v>English</v>
      </c>
      <c r="Q2074" t="str">
        <f>VLOOKUP(A2074,Sheet2!$A$1:G5798,6,0)</f>
        <v>USA</v>
      </c>
      <c r="R2074" t="str">
        <f>VLOOKUP(A2074,Sheet2!$A$1:G5798,7,0)</f>
        <v>PG-13</v>
      </c>
      <c r="S2074" t="str">
        <f>IF(Table19[[#This Row],[Language]]="English","English","Other language")</f>
        <v>English</v>
      </c>
      <c r="T2074">
        <f>Table19[[#This Row],[Gross Revenue]]-Table19[[#This Row],[Budget]]</f>
        <v>154436380</v>
      </c>
      <c r="U2074" s="1">
        <f>(Table19[[#This Row],[Gross Revenue]]/Table19[[#This Row],[Budget]])-1</f>
        <v>5.3253924137931037</v>
      </c>
      <c r="V2074" t="str">
        <f t="shared" si="74"/>
        <v>111-130 minutes</v>
      </c>
      <c r="W2074">
        <f>Table19[[#This Row],[Profit]]/Table19[[#This Row],[Budget]]*100</f>
        <v>532.5392413793104</v>
      </c>
      <c r="X2074">
        <v>1637763</v>
      </c>
      <c r="Y2074">
        <v>0.19178668286445014</v>
      </c>
      <c r="Z2074" t="str">
        <f t="shared" si="76"/>
        <v>Medium</v>
      </c>
    </row>
    <row r="2075" spans="1:26" x14ac:dyDescent="0.2">
      <c r="A2075" t="s">
        <v>3968</v>
      </c>
      <c r="B2075" t="s">
        <v>1073</v>
      </c>
      <c r="C2075" t="s">
        <v>808</v>
      </c>
      <c r="D2075">
        <v>22000</v>
      </c>
      <c r="E2075">
        <v>35367</v>
      </c>
      <c r="F2075">
        <v>0</v>
      </c>
      <c r="G2075">
        <v>39000</v>
      </c>
      <c r="H2075">
        <v>5.6</v>
      </c>
      <c r="I2075">
        <v>253</v>
      </c>
      <c r="J2075">
        <v>106</v>
      </c>
      <c r="K2075">
        <v>78747585</v>
      </c>
      <c r="L2075">
        <v>88000000</v>
      </c>
      <c r="M2075" s="2">
        <f>VLOOKUP(A2075,Sheet2!$A$1:G5799,2,0)</f>
        <v>42164</v>
      </c>
      <c r="N2075" t="str">
        <f>VLOOKUP(A2075,Sheet2!$A$1:G5799,3,0)</f>
        <v>Color</v>
      </c>
      <c r="O2075" t="str">
        <f>VLOOKUP(A2075,Sheet2!$A$1:G5799,4,0)</f>
        <v>Action</v>
      </c>
      <c r="P2075" t="str">
        <f>VLOOKUP(A2075,Sheet2!$A$1:G5799,5,0)</f>
        <v>English</v>
      </c>
      <c r="Q2075" t="str">
        <f>VLOOKUP(A2075,Sheet2!$A$1:G5799,6,0)</f>
        <v>USA</v>
      </c>
      <c r="R2075" t="str">
        <f>VLOOKUP(A2075,Sheet2!$A$1:G5799,7,0)</f>
        <v>PG-13</v>
      </c>
      <c r="S2075" t="str">
        <f>IF(Table19[[#This Row],[Language]]="English","English","Other language")</f>
        <v>English</v>
      </c>
      <c r="T2075">
        <f>Table19[[#This Row],[Gross Revenue]]-Table19[[#This Row],[Budget]]</f>
        <v>-9252415</v>
      </c>
      <c r="U2075" s="1">
        <f>(Table19[[#This Row],[Gross Revenue]]/Table19[[#This Row],[Budget]])-1</f>
        <v>-0.1051410795454546</v>
      </c>
      <c r="V2075" t="str">
        <f t="shared" si="74"/>
        <v>90-110 minutes</v>
      </c>
      <c r="W2075">
        <f>Table19[[#This Row],[Profit]]/Table19[[#This Row],[Budget]]*100</f>
        <v>-10.514107954545453</v>
      </c>
      <c r="X2075">
        <v>-1289919.5</v>
      </c>
      <c r="Y2075">
        <v>-4.8151417500000002E-2</v>
      </c>
      <c r="Z2075" t="str">
        <f t="shared" si="76"/>
        <v>High</v>
      </c>
    </row>
    <row r="2076" spans="1:26" x14ac:dyDescent="0.2">
      <c r="A2076" t="s">
        <v>4461</v>
      </c>
      <c r="B2076" t="s">
        <v>700</v>
      </c>
      <c r="C2076" t="s">
        <v>1566</v>
      </c>
      <c r="D2076">
        <v>12000</v>
      </c>
      <c r="E2076">
        <v>22668</v>
      </c>
      <c r="F2076">
        <v>2</v>
      </c>
      <c r="G2076">
        <v>0</v>
      </c>
      <c r="H2076">
        <v>6.1</v>
      </c>
      <c r="I2076">
        <v>156</v>
      </c>
      <c r="J2076">
        <v>91</v>
      </c>
      <c r="K2076">
        <v>42194060</v>
      </c>
      <c r="L2076">
        <v>70000000</v>
      </c>
      <c r="M2076" s="2">
        <f>VLOOKUP(A2076,Sheet2!$A$1:G5800,2,0)</f>
        <v>39882</v>
      </c>
      <c r="N2076" t="str">
        <f>VLOOKUP(A2076,Sheet2!$A$1:G5800,3,0)</f>
        <v>Color</v>
      </c>
      <c r="O2076" t="str">
        <f>VLOOKUP(A2076,Sheet2!$A$1:G5800,4,0)</f>
        <v>Adventure</v>
      </c>
      <c r="P2076" t="str">
        <f>VLOOKUP(A2076,Sheet2!$A$1:G5800,5,0)</f>
        <v>English</v>
      </c>
      <c r="Q2076" t="str">
        <f>VLOOKUP(A2076,Sheet2!$A$1:G5800,6,0)</f>
        <v>Spain</v>
      </c>
      <c r="R2076" t="str">
        <f>VLOOKUP(A2076,Sheet2!$A$1:G5800,7,0)</f>
        <v>PG</v>
      </c>
      <c r="S2076" t="str">
        <f>IF(Table19[[#This Row],[Language]]="English","English","Other language")</f>
        <v>English</v>
      </c>
      <c r="T2076">
        <f>Table19[[#This Row],[Gross Revenue]]-Table19[[#This Row],[Budget]]</f>
        <v>-27805940</v>
      </c>
      <c r="U2076" s="1">
        <f>(Table19[[#This Row],[Gross Revenue]]/Table19[[#This Row],[Budget]])-1</f>
        <v>-0.39722771428571424</v>
      </c>
      <c r="V2076" t="str">
        <f t="shared" si="74"/>
        <v>90-110 minutes</v>
      </c>
      <c r="W2076">
        <f>Table19[[#This Row],[Profit]]/Table19[[#This Row],[Budget]]*100</f>
        <v>-39.722771428571427</v>
      </c>
      <c r="X2076">
        <v>3892693.5</v>
      </c>
      <c r="Y2076">
        <v>0.11726928571428571</v>
      </c>
      <c r="Z2076" t="str">
        <f t="shared" si="76"/>
        <v>High</v>
      </c>
    </row>
    <row r="2077" spans="1:26" x14ac:dyDescent="0.2">
      <c r="A2077" t="s">
        <v>4069</v>
      </c>
      <c r="B2077" t="s">
        <v>510</v>
      </c>
      <c r="C2077" t="s">
        <v>1186</v>
      </c>
      <c r="D2077">
        <v>1000</v>
      </c>
      <c r="E2077">
        <v>2776</v>
      </c>
      <c r="F2077">
        <v>13000</v>
      </c>
      <c r="G2077">
        <v>0</v>
      </c>
      <c r="H2077">
        <v>5.7</v>
      </c>
      <c r="I2077">
        <v>230</v>
      </c>
      <c r="J2077">
        <v>119</v>
      </c>
      <c r="K2077">
        <v>180011740</v>
      </c>
      <c r="L2077">
        <v>100000000</v>
      </c>
      <c r="M2077" s="2">
        <f>VLOOKUP(A2077,Sheet2!$A$1:G5801,2,0)</f>
        <v>37138</v>
      </c>
      <c r="N2077" t="str">
        <f>VLOOKUP(A2077,Sheet2!$A$1:G5801,3,0)</f>
        <v>Color</v>
      </c>
      <c r="O2077" t="str">
        <f>VLOOKUP(A2077,Sheet2!$A$1:G5801,4,0)</f>
        <v>Action</v>
      </c>
      <c r="P2077" t="str">
        <f>VLOOKUP(A2077,Sheet2!$A$1:G5801,5,0)</f>
        <v>English</v>
      </c>
      <c r="Q2077" t="str">
        <f>VLOOKUP(A2077,Sheet2!$A$1:G5801,6,0)</f>
        <v>USA</v>
      </c>
      <c r="R2077" t="str">
        <f>VLOOKUP(A2077,Sheet2!$A$1:G5801,7,0)</f>
        <v>PG-13</v>
      </c>
      <c r="S2077" t="str">
        <f>IF(Table19[[#This Row],[Language]]="English","English","Other language")</f>
        <v>English</v>
      </c>
      <c r="T2077">
        <f>Table19[[#This Row],[Gross Revenue]]-Table19[[#This Row],[Budget]]</f>
        <v>80011740</v>
      </c>
      <c r="U2077" s="1">
        <f>(Table19[[#This Row],[Gross Revenue]]/Table19[[#This Row],[Budget]])-1</f>
        <v>0.80011739999999998</v>
      </c>
      <c r="V2077" t="str">
        <f t="shared" si="74"/>
        <v>111-130 minutes</v>
      </c>
      <c r="W2077">
        <f>Table19[[#This Row],[Profit]]/Table19[[#This Row],[Budget]]*100</f>
        <v>80.011740000000003</v>
      </c>
      <c r="X2077">
        <v>-1289919.5</v>
      </c>
      <c r="Y2077">
        <v>-4.8151417500000002E-2</v>
      </c>
      <c r="Z2077" t="str">
        <f t="shared" si="76"/>
        <v>High</v>
      </c>
    </row>
    <row r="2078" spans="1:26" x14ac:dyDescent="0.2">
      <c r="A2078" t="s">
        <v>6919</v>
      </c>
      <c r="B2078" t="s">
        <v>546</v>
      </c>
      <c r="C2078" t="s">
        <v>946</v>
      </c>
      <c r="D2078">
        <v>40000</v>
      </c>
      <c r="E2078">
        <v>42028</v>
      </c>
      <c r="F2078">
        <v>0</v>
      </c>
      <c r="G2078">
        <v>9000</v>
      </c>
      <c r="H2078">
        <v>8.1</v>
      </c>
      <c r="I2078">
        <v>120</v>
      </c>
      <c r="J2078">
        <v>120</v>
      </c>
      <c r="K2078">
        <v>137963328</v>
      </c>
      <c r="L2078">
        <v>6000000</v>
      </c>
      <c r="M2078" s="2">
        <f>VLOOKUP(A2078,Sheet2!$A$1:G5802,2,0)</f>
        <v>31537</v>
      </c>
      <c r="N2078" t="str">
        <f>VLOOKUP(A2078,Sheet2!$A$1:G5802,3,0)</f>
        <v>Color</v>
      </c>
      <c r="O2078" t="str">
        <f>VLOOKUP(A2078,Sheet2!$A$1:G5802,4,0)</f>
        <v>Drama</v>
      </c>
      <c r="P2078" t="str">
        <f>VLOOKUP(A2078,Sheet2!$A$1:G5802,5,0)</f>
        <v>English</v>
      </c>
      <c r="Q2078" t="str">
        <f>VLOOKUP(A2078,Sheet2!$A$1:G5802,6,0)</f>
        <v>UK</v>
      </c>
      <c r="R2078" t="str">
        <f>VLOOKUP(A2078,Sheet2!$A$1:G5802,7,0)</f>
        <v>R</v>
      </c>
      <c r="S2078" t="str">
        <f>IF(Table19[[#This Row],[Language]]="English","English","Other language")</f>
        <v>English</v>
      </c>
      <c r="T2078">
        <f>Table19[[#This Row],[Gross Revenue]]-Table19[[#This Row],[Budget]]</f>
        <v>131963328</v>
      </c>
      <c r="U2078" s="1">
        <f>(Table19[[#This Row],[Gross Revenue]]/Table19[[#This Row],[Budget]])-1</f>
        <v>21.993887999999998</v>
      </c>
      <c r="V2078" t="str">
        <f t="shared" si="74"/>
        <v>111-130 minutes</v>
      </c>
      <c r="W2078">
        <f>Table19[[#This Row],[Profit]]/Table19[[#This Row],[Budget]]*100</f>
        <v>2199.3887999999997</v>
      </c>
      <c r="X2078">
        <v>-434215.5</v>
      </c>
      <c r="Y2078">
        <v>-0.10115100772200772</v>
      </c>
      <c r="Z2078" t="str">
        <f t="shared" si="76"/>
        <v>Low</v>
      </c>
    </row>
    <row r="2079" spans="1:26" x14ac:dyDescent="0.2">
      <c r="A2079" t="s">
        <v>3786</v>
      </c>
      <c r="B2079" t="s">
        <v>862</v>
      </c>
      <c r="C2079" t="s">
        <v>779</v>
      </c>
      <c r="D2079">
        <v>512</v>
      </c>
      <c r="E2079">
        <v>1523</v>
      </c>
      <c r="F2079">
        <v>41</v>
      </c>
      <c r="G2079">
        <v>153</v>
      </c>
      <c r="H2079">
        <v>5.4</v>
      </c>
      <c r="I2079">
        <v>73</v>
      </c>
      <c r="J2079">
        <v>124</v>
      </c>
      <c r="K2079">
        <v>8427204</v>
      </c>
      <c r="L2079">
        <v>24000000</v>
      </c>
      <c r="M2079" s="2">
        <f>VLOOKUP(A2079,Sheet2!$A$1:G5803,2,0)</f>
        <v>36269</v>
      </c>
      <c r="N2079" t="str">
        <f>VLOOKUP(A2079,Sheet2!$A$1:G5803,3,0)</f>
        <v>Color</v>
      </c>
      <c r="O2079" t="str">
        <f>VLOOKUP(A2079,Sheet2!$A$1:G5803,4,0)</f>
        <v>Comedy</v>
      </c>
      <c r="P2079" t="str">
        <f>VLOOKUP(A2079,Sheet2!$A$1:G5803,5,0)</f>
        <v>English</v>
      </c>
      <c r="Q2079" t="str">
        <f>VLOOKUP(A2079,Sheet2!$A$1:G5803,6,0)</f>
        <v>USA</v>
      </c>
      <c r="R2079" t="str">
        <f>VLOOKUP(A2079,Sheet2!$A$1:G5803,7,0)</f>
        <v>R</v>
      </c>
      <c r="S2079" t="str">
        <f>IF(Table19[[#This Row],[Language]]="English","English","Other language")</f>
        <v>English</v>
      </c>
      <c r="T2079">
        <f>Table19[[#This Row],[Gross Revenue]]-Table19[[#This Row],[Budget]]</f>
        <v>-15572796</v>
      </c>
      <c r="U2079" s="1">
        <f>(Table19[[#This Row],[Gross Revenue]]/Table19[[#This Row],[Budget]])-1</f>
        <v>-0.64886650000000001</v>
      </c>
      <c r="V2079" t="str">
        <f t="shared" si="74"/>
        <v>111-130 minutes</v>
      </c>
      <c r="W2079">
        <f>Table19[[#This Row],[Profit]]/Table19[[#This Row],[Budget]]*100</f>
        <v>-64.886650000000003</v>
      </c>
      <c r="X2079">
        <v>1637763</v>
      </c>
      <c r="Y2079">
        <v>0.19178668286445014</v>
      </c>
      <c r="Z2079" t="str">
        <f t="shared" si="76"/>
        <v>Medium</v>
      </c>
    </row>
    <row r="2080" spans="1:26" x14ac:dyDescent="0.2">
      <c r="A2080" t="s">
        <v>4033</v>
      </c>
      <c r="B2080" t="s">
        <v>529</v>
      </c>
      <c r="C2080" t="s">
        <v>1147</v>
      </c>
      <c r="D2080">
        <v>18000</v>
      </c>
      <c r="E2080">
        <v>23122</v>
      </c>
      <c r="F2080">
        <v>125</v>
      </c>
      <c r="G2080">
        <v>0</v>
      </c>
      <c r="H2080">
        <v>5.7</v>
      </c>
      <c r="I2080">
        <v>135</v>
      </c>
      <c r="J2080">
        <v>105</v>
      </c>
      <c r="K2080">
        <v>13101142</v>
      </c>
      <c r="L2080">
        <v>35000000</v>
      </c>
      <c r="M2080" s="2">
        <f>VLOOKUP(A2080,Sheet2!$A$1:G5804,2,0)</f>
        <v>40950</v>
      </c>
      <c r="N2080" t="str">
        <f>VLOOKUP(A2080,Sheet2!$A$1:G5804,3,0)</f>
        <v>Color</v>
      </c>
      <c r="O2080" t="str">
        <f>VLOOKUP(A2080,Sheet2!$A$1:G5804,4,0)</f>
        <v>Comedy</v>
      </c>
      <c r="P2080" t="str">
        <f>VLOOKUP(A2080,Sheet2!$A$1:G5804,5,0)</f>
        <v>English</v>
      </c>
      <c r="Q2080" t="str">
        <f>VLOOKUP(A2080,Sheet2!$A$1:G5804,6,0)</f>
        <v>USA</v>
      </c>
      <c r="R2080" t="str">
        <f>VLOOKUP(A2080,Sheet2!$A$1:G5804,7,0)</f>
        <v>PG-13</v>
      </c>
      <c r="S2080" t="str">
        <f>IF(Table19[[#This Row],[Language]]="English","English","Other language")</f>
        <v>English</v>
      </c>
      <c r="T2080">
        <f>Table19[[#This Row],[Gross Revenue]]-Table19[[#This Row],[Budget]]</f>
        <v>-21898858</v>
      </c>
      <c r="U2080" s="1">
        <f>(Table19[[#This Row],[Gross Revenue]]/Table19[[#This Row],[Budget]])-1</f>
        <v>-0.62568165714285717</v>
      </c>
      <c r="V2080" t="str">
        <f t="shared" si="74"/>
        <v>90-110 minutes</v>
      </c>
      <c r="W2080">
        <f>Table19[[#This Row],[Profit]]/Table19[[#This Row],[Budget]]*100</f>
        <v>-62.568165714285719</v>
      </c>
      <c r="X2080">
        <v>1637763</v>
      </c>
      <c r="Y2080">
        <v>0.19178668286445014</v>
      </c>
      <c r="Z2080" t="str">
        <f t="shared" si="76"/>
        <v>Medium</v>
      </c>
    </row>
    <row r="2081" spans="1:26" x14ac:dyDescent="0.2">
      <c r="A2081" t="s">
        <v>5271</v>
      </c>
      <c r="B2081" t="s">
        <v>1347</v>
      </c>
      <c r="C2081" t="s">
        <v>2190</v>
      </c>
      <c r="D2081">
        <v>23000</v>
      </c>
      <c r="E2081">
        <v>26754</v>
      </c>
      <c r="F2081">
        <v>12</v>
      </c>
      <c r="G2081">
        <v>0</v>
      </c>
      <c r="H2081">
        <v>6.6</v>
      </c>
      <c r="I2081">
        <v>92</v>
      </c>
      <c r="J2081">
        <v>84</v>
      </c>
      <c r="K2081">
        <v>141600000</v>
      </c>
      <c r="L2081">
        <v>55000000</v>
      </c>
      <c r="M2081" s="2">
        <f>VLOOKUP(A2081,Sheet2!$A$1:G5805,2,0)</f>
        <v>35006</v>
      </c>
      <c r="N2081" t="str">
        <f>VLOOKUP(A2081,Sheet2!$A$1:G5805,3,0)</f>
        <v>Color</v>
      </c>
      <c r="O2081" t="str">
        <f>VLOOKUP(A2081,Sheet2!$A$1:G5805,4,0)</f>
        <v>Adventure</v>
      </c>
      <c r="P2081" t="str">
        <f>VLOOKUP(A2081,Sheet2!$A$1:G5805,5,0)</f>
        <v>English</v>
      </c>
      <c r="Q2081" t="str">
        <f>VLOOKUP(A2081,Sheet2!$A$1:G5805,6,0)</f>
        <v>USA</v>
      </c>
      <c r="R2081" t="str">
        <f>VLOOKUP(A2081,Sheet2!$A$1:G5805,7,0)</f>
        <v>G</v>
      </c>
      <c r="S2081" t="str">
        <f>IF(Table19[[#This Row],[Language]]="English","English","Other language")</f>
        <v>English</v>
      </c>
      <c r="T2081">
        <f>Table19[[#This Row],[Gross Revenue]]-Table19[[#This Row],[Budget]]</f>
        <v>86600000</v>
      </c>
      <c r="U2081" s="1">
        <f>(Table19[[#This Row],[Gross Revenue]]/Table19[[#This Row],[Budget]])-1</f>
        <v>1.5745454545454547</v>
      </c>
      <c r="V2081" t="str">
        <f t="shared" si="74"/>
        <v>&lt;90 minutes</v>
      </c>
      <c r="W2081">
        <f>Table19[[#This Row],[Profit]]/Table19[[#This Row],[Budget]]*100</f>
        <v>157.45454545454544</v>
      </c>
      <c r="X2081">
        <v>3892693.5</v>
      </c>
      <c r="Y2081">
        <v>0.11726928571428571</v>
      </c>
      <c r="Z2081" t="str">
        <f t="shared" si="76"/>
        <v>High</v>
      </c>
    </row>
    <row r="2082" spans="1:26" x14ac:dyDescent="0.2">
      <c r="A2082" t="s">
        <v>4281</v>
      </c>
      <c r="B2082" t="s">
        <v>1399</v>
      </c>
      <c r="C2082" t="s">
        <v>573</v>
      </c>
      <c r="D2082">
        <v>592</v>
      </c>
      <c r="E2082">
        <v>1620</v>
      </c>
      <c r="F2082">
        <v>309</v>
      </c>
      <c r="G2082">
        <v>0</v>
      </c>
      <c r="H2082">
        <v>5.9</v>
      </c>
      <c r="I2082">
        <v>12</v>
      </c>
      <c r="J2082">
        <v>109</v>
      </c>
      <c r="K2082">
        <v>27515786</v>
      </c>
      <c r="L2082">
        <v>14000000</v>
      </c>
      <c r="M2082" s="2">
        <f>VLOOKUP(A2082,Sheet2!$A$1:G5806,2,0)</f>
        <v>34274</v>
      </c>
      <c r="N2082" t="str">
        <f>VLOOKUP(A2082,Sheet2!$A$1:G5806,3,0)</f>
        <v>Color</v>
      </c>
      <c r="O2082" t="str">
        <f>VLOOKUP(A2082,Sheet2!$A$1:G5806,4,0)</f>
        <v>Drama</v>
      </c>
      <c r="P2082" t="str">
        <f>VLOOKUP(A2082,Sheet2!$A$1:G5806,5,0)</f>
        <v>English</v>
      </c>
      <c r="Q2082" t="str">
        <f>VLOOKUP(A2082,Sheet2!$A$1:G5806,6,0)</f>
        <v>USA</v>
      </c>
      <c r="R2082" t="str">
        <f>VLOOKUP(A2082,Sheet2!$A$1:G5806,7,0)</f>
        <v>R</v>
      </c>
      <c r="S2082" t="str">
        <f>IF(Table19[[#This Row],[Language]]="English","English","Other language")</f>
        <v>English</v>
      </c>
      <c r="T2082">
        <f>Table19[[#This Row],[Gross Revenue]]-Table19[[#This Row],[Budget]]</f>
        <v>13515786</v>
      </c>
      <c r="U2082" s="1">
        <f>(Table19[[#This Row],[Gross Revenue]]/Table19[[#This Row],[Budget]])-1</f>
        <v>0.96541328571428564</v>
      </c>
      <c r="V2082" t="str">
        <f t="shared" si="74"/>
        <v>90-110 minutes</v>
      </c>
      <c r="W2082">
        <f>Table19[[#This Row],[Profit]]/Table19[[#This Row],[Budget]]*100</f>
        <v>96.541328571428579</v>
      </c>
      <c r="X2082">
        <v>-434215.5</v>
      </c>
      <c r="Y2082">
        <v>-0.10115100772200772</v>
      </c>
      <c r="Z2082" t="str">
        <f t="shared" si="76"/>
        <v>Medium</v>
      </c>
    </row>
    <row r="2083" spans="1:26" x14ac:dyDescent="0.2">
      <c r="A2083" t="s">
        <v>3718</v>
      </c>
      <c r="B2083" t="s">
        <v>772</v>
      </c>
      <c r="C2083" t="s">
        <v>773</v>
      </c>
      <c r="D2083">
        <v>1000</v>
      </c>
      <c r="E2083">
        <v>3962</v>
      </c>
      <c r="F2083">
        <v>19</v>
      </c>
      <c r="G2083">
        <v>37000</v>
      </c>
      <c r="H2083">
        <v>5.3</v>
      </c>
      <c r="I2083">
        <v>163</v>
      </c>
      <c r="J2083">
        <v>114</v>
      </c>
      <c r="K2083">
        <v>28772222</v>
      </c>
      <c r="L2083">
        <v>105000000</v>
      </c>
      <c r="M2083" s="2">
        <f>VLOOKUP(A2083,Sheet2!$A$1:G5807,2,0)</f>
        <v>42287</v>
      </c>
      <c r="N2083" t="str">
        <f>VLOOKUP(A2083,Sheet2!$A$1:G5807,3,0)</f>
        <v>Color</v>
      </c>
      <c r="O2083" t="str">
        <f>VLOOKUP(A2083,Sheet2!$A$1:G5807,4,0)</f>
        <v>Action</v>
      </c>
      <c r="P2083" t="str">
        <f>VLOOKUP(A2083,Sheet2!$A$1:G5807,5,0)</f>
        <v>English</v>
      </c>
      <c r="Q2083" t="str">
        <f>VLOOKUP(A2083,Sheet2!$A$1:G5807,6,0)</f>
        <v>USA</v>
      </c>
      <c r="R2083" t="str">
        <f>VLOOKUP(A2083,Sheet2!$A$1:G5807,7,0)</f>
        <v>PG-13</v>
      </c>
      <c r="S2083" t="str">
        <f>IF(Table19[[#This Row],[Language]]="English","English","Other language")</f>
        <v>English</v>
      </c>
      <c r="T2083">
        <f>Table19[[#This Row],[Gross Revenue]]-Table19[[#This Row],[Budget]]</f>
        <v>-76227778</v>
      </c>
      <c r="U2083" s="1">
        <f>(Table19[[#This Row],[Gross Revenue]]/Table19[[#This Row],[Budget]])-1</f>
        <v>-0.72597883809523811</v>
      </c>
      <c r="V2083" t="str">
        <f t="shared" si="74"/>
        <v>111-130 minutes</v>
      </c>
      <c r="W2083">
        <f>Table19[[#This Row],[Profit]]/Table19[[#This Row],[Budget]]*100</f>
        <v>-72.597883809523807</v>
      </c>
      <c r="X2083">
        <v>-1289919.5</v>
      </c>
      <c r="Y2083">
        <v>-4.8151417500000002E-2</v>
      </c>
      <c r="Z2083" t="str">
        <f t="shared" si="76"/>
        <v>High</v>
      </c>
    </row>
    <row r="2084" spans="1:26" x14ac:dyDescent="0.2">
      <c r="A2084" t="s">
        <v>5461</v>
      </c>
      <c r="B2084" t="s">
        <v>331</v>
      </c>
      <c r="C2084" t="s">
        <v>154</v>
      </c>
      <c r="D2084">
        <v>801</v>
      </c>
      <c r="E2084">
        <v>3113</v>
      </c>
      <c r="F2084">
        <v>37</v>
      </c>
      <c r="G2084">
        <v>0</v>
      </c>
      <c r="H2084">
        <v>6.7</v>
      </c>
      <c r="I2084">
        <v>45</v>
      </c>
      <c r="J2084">
        <v>96</v>
      </c>
      <c r="K2084">
        <v>81200000</v>
      </c>
      <c r="L2084">
        <v>4500000</v>
      </c>
      <c r="M2084" s="2">
        <f>VLOOKUP(A2084,Sheet2!$A$1:G5808,2,0)</f>
        <v>30777</v>
      </c>
      <c r="N2084" t="str">
        <f>VLOOKUP(A2084,Sheet2!$A$1:G5808,3,0)</f>
        <v>Color</v>
      </c>
      <c r="O2084" t="str">
        <f>VLOOKUP(A2084,Sheet2!$A$1:G5808,4,0)</f>
        <v>Comedy</v>
      </c>
      <c r="P2084" t="str">
        <f>VLOOKUP(A2084,Sheet2!$A$1:G5808,5,0)</f>
        <v>English</v>
      </c>
      <c r="Q2084" t="str">
        <f>VLOOKUP(A2084,Sheet2!$A$1:G5808,6,0)</f>
        <v>USA</v>
      </c>
      <c r="R2084" t="str">
        <f>VLOOKUP(A2084,Sheet2!$A$1:G5808,7,0)</f>
        <v>R</v>
      </c>
      <c r="S2084" t="str">
        <f>IF(Table19[[#This Row],[Language]]="English","English","Other language")</f>
        <v>English</v>
      </c>
      <c r="T2084">
        <f>Table19[[#This Row],[Gross Revenue]]-Table19[[#This Row],[Budget]]</f>
        <v>76700000</v>
      </c>
      <c r="U2084" s="1">
        <f>(Table19[[#This Row],[Gross Revenue]]/Table19[[#This Row],[Budget]])-1</f>
        <v>17.044444444444444</v>
      </c>
      <c r="V2084" t="str">
        <f t="shared" si="74"/>
        <v>90-110 minutes</v>
      </c>
      <c r="W2084">
        <f>Table19[[#This Row],[Profit]]/Table19[[#This Row],[Budget]]*100</f>
        <v>1704.4444444444443</v>
      </c>
      <c r="X2084">
        <v>1637763</v>
      </c>
      <c r="Y2084">
        <v>0.19178668286445014</v>
      </c>
      <c r="Z2084" t="str">
        <f t="shared" si="76"/>
        <v>Low</v>
      </c>
    </row>
    <row r="2085" spans="1:26" x14ac:dyDescent="0.2">
      <c r="A2085" t="s">
        <v>3296</v>
      </c>
      <c r="B2085" t="s">
        <v>82</v>
      </c>
      <c r="C2085" t="s">
        <v>83</v>
      </c>
      <c r="D2085">
        <v>16000</v>
      </c>
      <c r="E2085">
        <v>17469</v>
      </c>
      <c r="F2085">
        <v>3</v>
      </c>
      <c r="G2085">
        <v>321</v>
      </c>
      <c r="H2085">
        <v>3.3</v>
      </c>
      <c r="I2085">
        <v>17</v>
      </c>
      <c r="J2085">
        <v>83</v>
      </c>
      <c r="K2085">
        <v>126247</v>
      </c>
      <c r="L2085">
        <v>6200000</v>
      </c>
      <c r="M2085" s="2">
        <f>VLOOKUP(A2085,Sheet2!$A$1:G5809,2,0)</f>
        <v>34520</v>
      </c>
      <c r="N2085" t="str">
        <f>VLOOKUP(A2085,Sheet2!$A$1:G5809,3,0)</f>
        <v>Color</v>
      </c>
      <c r="O2085" t="str">
        <f>VLOOKUP(A2085,Sheet2!$A$1:G5809,4,0)</f>
        <v>Comedy</v>
      </c>
      <c r="P2085" t="str">
        <f>VLOOKUP(A2085,Sheet2!$A$1:G5809,5,0)</f>
        <v>English</v>
      </c>
      <c r="Q2085" t="str">
        <f>VLOOKUP(A2085,Sheet2!$A$1:G5809,6,0)</f>
        <v>USA</v>
      </c>
      <c r="R2085" t="str">
        <f>VLOOKUP(A2085,Sheet2!$A$1:G5809,7,0)</f>
        <v>PG</v>
      </c>
      <c r="S2085" t="str">
        <f>IF(Table19[[#This Row],[Language]]="English","English","Other language")</f>
        <v>English</v>
      </c>
      <c r="T2085">
        <f>Table19[[#This Row],[Gross Revenue]]-Table19[[#This Row],[Budget]]</f>
        <v>-6073753</v>
      </c>
      <c r="U2085" s="1">
        <f>(Table19[[#This Row],[Gross Revenue]]/Table19[[#This Row],[Budget]])-1</f>
        <v>-0.97963758064516127</v>
      </c>
      <c r="V2085" t="str">
        <f t="shared" si="74"/>
        <v>&lt;90 minutes</v>
      </c>
      <c r="W2085">
        <f>Table19[[#This Row],[Profit]]/Table19[[#This Row],[Budget]]*100</f>
        <v>-97.963758064516128</v>
      </c>
      <c r="X2085">
        <v>1637763</v>
      </c>
      <c r="Y2085">
        <v>0.19178668286445014</v>
      </c>
      <c r="Z2085" t="str">
        <f t="shared" si="76"/>
        <v>Low</v>
      </c>
    </row>
    <row r="2086" spans="1:26" x14ac:dyDescent="0.2">
      <c r="A2086" t="s">
        <v>5819</v>
      </c>
      <c r="B2086" t="s">
        <v>2500</v>
      </c>
      <c r="C2086" t="s">
        <v>2556</v>
      </c>
      <c r="D2086">
        <v>697</v>
      </c>
      <c r="E2086">
        <v>1517</v>
      </c>
      <c r="F2086">
        <v>0</v>
      </c>
      <c r="G2086">
        <v>0</v>
      </c>
      <c r="H2086">
        <v>7</v>
      </c>
      <c r="I2086">
        <v>115</v>
      </c>
      <c r="J2086">
        <v>122</v>
      </c>
      <c r="K2086">
        <v>8596914</v>
      </c>
      <c r="L2086">
        <v>6000000</v>
      </c>
      <c r="M2086" s="2">
        <f>VLOOKUP(A2086,Sheet2!$A$1:G5810,2,0)</f>
        <v>36885</v>
      </c>
      <c r="N2086" t="str">
        <f>VLOOKUP(A2086,Sheet2!$A$1:G5810,3,0)</f>
        <v>Color</v>
      </c>
      <c r="O2086" t="str">
        <f>VLOOKUP(A2086,Sheet2!$A$1:G5810,4,0)</f>
        <v>Biography</v>
      </c>
      <c r="P2086" t="str">
        <f>VLOOKUP(A2086,Sheet2!$A$1:G5810,5,0)</f>
        <v>English</v>
      </c>
      <c r="Q2086" t="str">
        <f>VLOOKUP(A2086,Sheet2!$A$1:G5810,6,0)</f>
        <v>USA</v>
      </c>
      <c r="R2086" t="str">
        <f>VLOOKUP(A2086,Sheet2!$A$1:G5810,7,0)</f>
        <v>R</v>
      </c>
      <c r="S2086" t="str">
        <f>IF(Table19[[#This Row],[Language]]="English","English","Other language")</f>
        <v>English</v>
      </c>
      <c r="T2086">
        <f>Table19[[#This Row],[Gross Revenue]]-Table19[[#This Row],[Budget]]</f>
        <v>2596914</v>
      </c>
      <c r="U2086" s="1">
        <f>(Table19[[#This Row],[Gross Revenue]]/Table19[[#This Row],[Budget]])-1</f>
        <v>0.43281900000000006</v>
      </c>
      <c r="V2086" t="str">
        <f t="shared" si="74"/>
        <v>111-130 minutes</v>
      </c>
      <c r="W2086">
        <f>Table19[[#This Row],[Profit]]/Table19[[#This Row],[Budget]]*100</f>
        <v>43.2819</v>
      </c>
      <c r="X2086">
        <v>-1289919.5</v>
      </c>
      <c r="Y2086">
        <v>-4.8151417500000002E-2</v>
      </c>
      <c r="Z2086" t="str">
        <f t="shared" si="76"/>
        <v>Low</v>
      </c>
    </row>
    <row r="2087" spans="1:26" x14ac:dyDescent="0.2">
      <c r="A2087" t="s">
        <v>6392</v>
      </c>
      <c r="B2087" t="s">
        <v>2902</v>
      </c>
      <c r="C2087" t="s">
        <v>954</v>
      </c>
      <c r="D2087">
        <v>887</v>
      </c>
      <c r="E2087">
        <v>3876</v>
      </c>
      <c r="F2087">
        <v>365</v>
      </c>
      <c r="G2087">
        <v>11000</v>
      </c>
      <c r="H2087">
        <v>7.4</v>
      </c>
      <c r="I2087">
        <v>223</v>
      </c>
      <c r="J2087">
        <v>120</v>
      </c>
      <c r="K2087">
        <v>76600000</v>
      </c>
      <c r="L2087">
        <v>10700000</v>
      </c>
      <c r="M2087" s="2">
        <f>VLOOKUP(A2087,Sheet2!$A$1:G5811,2,0)</f>
        <v>30148</v>
      </c>
      <c r="N2087" t="str">
        <f>VLOOKUP(A2087,Sheet2!$A$1:G5811,3,0)</f>
        <v>Color</v>
      </c>
      <c r="O2087" t="str">
        <f>VLOOKUP(A2087,Sheet2!$A$1:G5811,4,0)</f>
        <v>Fantasy</v>
      </c>
      <c r="P2087" t="str">
        <f>VLOOKUP(A2087,Sheet2!$A$1:G5811,5,0)</f>
        <v>English</v>
      </c>
      <c r="Q2087" t="str">
        <f>VLOOKUP(A2087,Sheet2!$A$1:G5811,6,0)</f>
        <v>USA</v>
      </c>
      <c r="R2087" t="str">
        <f>VLOOKUP(A2087,Sheet2!$A$1:G5811,7,0)</f>
        <v>PG</v>
      </c>
      <c r="S2087" t="str">
        <f>IF(Table19[[#This Row],[Language]]="English","English","Other language")</f>
        <v>English</v>
      </c>
      <c r="T2087">
        <f>Table19[[#This Row],[Gross Revenue]]-Table19[[#This Row],[Budget]]</f>
        <v>65900000</v>
      </c>
      <c r="U2087" s="1">
        <f>(Table19[[#This Row],[Gross Revenue]]/Table19[[#This Row],[Budget]])-1</f>
        <v>6.1588785046728969</v>
      </c>
      <c r="V2087" t="str">
        <f t="shared" si="74"/>
        <v>111-130 minutes</v>
      </c>
      <c r="W2087">
        <f>Table19[[#This Row],[Profit]]/Table19[[#This Row],[Budget]]*100</f>
        <v>615.8878504672897</v>
      </c>
      <c r="Z2087" t="str">
        <f t="shared" si="76"/>
        <v>Low</v>
      </c>
    </row>
    <row r="2088" spans="1:26" x14ac:dyDescent="0.2">
      <c r="A2088" t="s">
        <v>3445</v>
      </c>
      <c r="B2088" t="s">
        <v>351</v>
      </c>
      <c r="C2088" t="s">
        <v>352</v>
      </c>
      <c r="D2088">
        <v>1000</v>
      </c>
      <c r="E2088">
        <v>3827</v>
      </c>
      <c r="F2088">
        <v>17</v>
      </c>
      <c r="G2088">
        <v>616</v>
      </c>
      <c r="H2088">
        <v>4.5</v>
      </c>
      <c r="I2088">
        <v>66</v>
      </c>
      <c r="J2088">
        <v>98</v>
      </c>
      <c r="K2088">
        <v>14114488</v>
      </c>
      <c r="L2088">
        <v>10500000</v>
      </c>
      <c r="M2088" s="2">
        <f>VLOOKUP(A2088,Sheet2!$A$1:G5812,2,0)</f>
        <v>32475</v>
      </c>
      <c r="N2088" t="str">
        <f>VLOOKUP(A2088,Sheet2!$A$1:G5812,3,0)</f>
        <v>Color</v>
      </c>
      <c r="O2088" t="str">
        <f>VLOOKUP(A2088,Sheet2!$A$1:G5812,4,0)</f>
        <v>Horror</v>
      </c>
      <c r="P2088" t="str">
        <f>VLOOKUP(A2088,Sheet2!$A$1:G5812,5,0)</f>
        <v>English</v>
      </c>
      <c r="Q2088" t="str">
        <f>VLOOKUP(A2088,Sheet2!$A$1:G5812,6,0)</f>
        <v>USA</v>
      </c>
      <c r="R2088" t="str">
        <f>VLOOKUP(A2088,Sheet2!$A$1:G5812,7,0)</f>
        <v>PG-13</v>
      </c>
      <c r="S2088" t="str">
        <f>IF(Table19[[#This Row],[Language]]="English","English","Other language")</f>
        <v>English</v>
      </c>
      <c r="T2088">
        <f>Table19[[#This Row],[Gross Revenue]]-Table19[[#This Row],[Budget]]</f>
        <v>3614488</v>
      </c>
      <c r="U2088" s="1">
        <f>(Table19[[#This Row],[Gross Revenue]]/Table19[[#This Row],[Budget]])-1</f>
        <v>0.34423695238095231</v>
      </c>
      <c r="V2088" t="str">
        <f t="shared" si="74"/>
        <v>90-110 minutes</v>
      </c>
      <c r="W2088">
        <f>Table19[[#This Row],[Profit]]/Table19[[#This Row],[Budget]]*100</f>
        <v>34.423695238095235</v>
      </c>
      <c r="X2088">
        <v>16235088</v>
      </c>
      <c r="Y2088">
        <v>1.1909079499999999</v>
      </c>
      <c r="Z2088" t="str">
        <f t="shared" si="76"/>
        <v>Low</v>
      </c>
    </row>
    <row r="2089" spans="1:26" x14ac:dyDescent="0.2">
      <c r="A2089" t="s">
        <v>3933</v>
      </c>
      <c r="B2089" t="s">
        <v>1030</v>
      </c>
      <c r="C2089" t="s">
        <v>882</v>
      </c>
      <c r="D2089">
        <v>795</v>
      </c>
      <c r="E2089">
        <v>1099</v>
      </c>
      <c r="F2089">
        <v>545</v>
      </c>
      <c r="G2089">
        <v>20000</v>
      </c>
      <c r="H2089">
        <v>5.6</v>
      </c>
      <c r="I2089">
        <v>272</v>
      </c>
      <c r="J2089">
        <v>105</v>
      </c>
      <c r="K2089">
        <v>23219748</v>
      </c>
      <c r="L2089">
        <v>80000000</v>
      </c>
      <c r="M2089" s="2">
        <f>VLOOKUP(A2089,Sheet2!$A$1:G5813,2,0)</f>
        <v>41794</v>
      </c>
      <c r="N2089" t="str">
        <f>VLOOKUP(A2089,Sheet2!$A$1:G5813,3,0)</f>
        <v>Color</v>
      </c>
      <c r="O2089" t="str">
        <f>VLOOKUP(A2089,Sheet2!$A$1:G5813,4,0)</f>
        <v>Action</v>
      </c>
      <c r="P2089" t="str">
        <f>VLOOKUP(A2089,Sheet2!$A$1:G5813,5,0)</f>
        <v>English</v>
      </c>
      <c r="Q2089" t="str">
        <f>VLOOKUP(A2089,Sheet2!$A$1:G5813,6,0)</f>
        <v>Canada</v>
      </c>
      <c r="R2089" t="str">
        <f>VLOOKUP(A2089,Sheet2!$A$1:G5813,7,0)</f>
        <v>PG-13</v>
      </c>
      <c r="S2089" t="str">
        <f>IF(Table19[[#This Row],[Language]]="English","English","Other language")</f>
        <v>English</v>
      </c>
      <c r="T2089">
        <f>Table19[[#This Row],[Gross Revenue]]-Table19[[#This Row],[Budget]]</f>
        <v>-56780252</v>
      </c>
      <c r="U2089" s="1">
        <f>(Table19[[#This Row],[Gross Revenue]]/Table19[[#This Row],[Budget]])-1</f>
        <v>-0.70975315000000005</v>
      </c>
      <c r="V2089" t="str">
        <f t="shared" si="74"/>
        <v>90-110 minutes</v>
      </c>
      <c r="W2089">
        <f>Table19[[#This Row],[Profit]]/Table19[[#This Row],[Budget]]*100</f>
        <v>-70.975315000000009</v>
      </c>
      <c r="X2089">
        <v>-1289919.5</v>
      </c>
      <c r="Y2089">
        <v>-4.8151417500000002E-2</v>
      </c>
      <c r="Z2089" t="str">
        <f t="shared" si="76"/>
        <v>High</v>
      </c>
    </row>
    <row r="2090" spans="1:26" x14ac:dyDescent="0.2">
      <c r="A2090" t="s">
        <v>5293</v>
      </c>
      <c r="B2090" t="s">
        <v>1120</v>
      </c>
      <c r="C2090" t="s">
        <v>2202</v>
      </c>
      <c r="D2090">
        <v>413</v>
      </c>
      <c r="E2090">
        <v>721</v>
      </c>
      <c r="F2090">
        <v>49</v>
      </c>
      <c r="G2090">
        <v>0</v>
      </c>
      <c r="H2090">
        <v>6.7</v>
      </c>
      <c r="I2090">
        <v>178</v>
      </c>
      <c r="J2090">
        <v>95</v>
      </c>
      <c r="K2090">
        <v>3478</v>
      </c>
      <c r="L2090">
        <v>1500000</v>
      </c>
      <c r="M2090" s="2">
        <f>VLOOKUP(A2090,Sheet2!$A$1:G5814,2,0)</f>
        <v>39456</v>
      </c>
      <c r="N2090" t="str">
        <f>VLOOKUP(A2090,Sheet2!$A$1:G5814,3,0)</f>
        <v>Color</v>
      </c>
      <c r="O2090" t="str">
        <f>VLOOKUP(A2090,Sheet2!$A$1:G5814,4,0)</f>
        <v>Fantasy</v>
      </c>
      <c r="P2090" t="str">
        <f>VLOOKUP(A2090,Sheet2!$A$1:G5814,5,0)</f>
        <v>English</v>
      </c>
      <c r="Q2090" t="str">
        <f>VLOOKUP(A2090,Sheet2!$A$1:G5814,6,0)</f>
        <v>Canada</v>
      </c>
      <c r="R2090" t="str">
        <f>VLOOKUP(A2090,Sheet2!$A$1:G5814,7,0)</f>
        <v>Not Rated</v>
      </c>
      <c r="S2090" t="str">
        <f>IF(Table19[[#This Row],[Language]]="English","English","Other language")</f>
        <v>English</v>
      </c>
      <c r="T2090">
        <f>Table19[[#This Row],[Gross Revenue]]-Table19[[#This Row],[Budget]]</f>
        <v>-1496522</v>
      </c>
      <c r="U2090" s="1">
        <f>(Table19[[#This Row],[Gross Revenue]]/Table19[[#This Row],[Budget]])-1</f>
        <v>-0.99768133333333331</v>
      </c>
      <c r="V2090" t="str">
        <f t="shared" si="74"/>
        <v>90-110 minutes</v>
      </c>
      <c r="W2090">
        <f>Table19[[#This Row],[Profit]]/Table19[[#This Row],[Budget]]*100</f>
        <v>-99.768133333333324</v>
      </c>
      <c r="Z2090" t="str">
        <f t="shared" si="76"/>
        <v>Low</v>
      </c>
    </row>
    <row r="2091" spans="1:26" x14ac:dyDescent="0.2">
      <c r="A2091" t="s">
        <v>6618</v>
      </c>
      <c r="B2091" t="s">
        <v>3034</v>
      </c>
      <c r="C2091" t="s">
        <v>3035</v>
      </c>
      <c r="D2091">
        <v>6</v>
      </c>
      <c r="E2091">
        <v>13</v>
      </c>
      <c r="F2091">
        <v>6000</v>
      </c>
      <c r="G2091">
        <v>0</v>
      </c>
      <c r="H2091">
        <v>7.7</v>
      </c>
      <c r="I2091">
        <v>256</v>
      </c>
      <c r="J2091">
        <v>101</v>
      </c>
      <c r="K2091">
        <v>15081783</v>
      </c>
      <c r="L2091">
        <v>34000000</v>
      </c>
      <c r="M2091" s="2">
        <f>VLOOKUP(A2091,Sheet2!$A$1:G5815,2,0)</f>
        <v>39622</v>
      </c>
      <c r="N2091" t="str">
        <f>VLOOKUP(A2091,Sheet2!$A$1:G5815,3,0)</f>
        <v>Color</v>
      </c>
      <c r="O2091" t="str">
        <f>VLOOKUP(A2091,Sheet2!$A$1:G5815,4,0)</f>
        <v>Adventure</v>
      </c>
      <c r="P2091" t="str">
        <f>VLOOKUP(A2091,Sheet2!$A$1:G5815,5,0)</f>
        <v>Japanese</v>
      </c>
      <c r="Q2091" t="str">
        <f>VLOOKUP(A2091,Sheet2!$A$1:G5815,6,0)</f>
        <v>Japan</v>
      </c>
      <c r="R2091" t="str">
        <f>VLOOKUP(A2091,Sheet2!$A$1:G5815,7,0)</f>
        <v>G</v>
      </c>
      <c r="S2091" t="str">
        <f>IF(Table19[[#This Row],[Language]]="English","English","Other language")</f>
        <v>Other language</v>
      </c>
      <c r="T2091">
        <f>Table19[[#This Row],[Gross Revenue]]-Table19[[#This Row],[Budget]]</f>
        <v>-18918217</v>
      </c>
      <c r="U2091" s="1">
        <f>(Table19[[#This Row],[Gross Revenue]]/Table19[[#This Row],[Budget]])-1</f>
        <v>-0.55641814705882353</v>
      </c>
      <c r="V2091" t="str">
        <f t="shared" si="74"/>
        <v>90-110 minutes</v>
      </c>
      <c r="W2091">
        <f>Table19[[#This Row],[Profit]]/Table19[[#This Row],[Budget]]*100</f>
        <v>-55.641814705882354</v>
      </c>
      <c r="X2091">
        <v>3892693.5</v>
      </c>
      <c r="Y2091">
        <v>0.11726928571428571</v>
      </c>
      <c r="Z2091" t="str">
        <f t="shared" si="76"/>
        <v>Medium</v>
      </c>
    </row>
    <row r="2092" spans="1:26" x14ac:dyDescent="0.2">
      <c r="A2092" t="s">
        <v>4888</v>
      </c>
      <c r="B2092" t="s">
        <v>1851</v>
      </c>
      <c r="C2092" t="s">
        <v>1929</v>
      </c>
      <c r="D2092">
        <v>304</v>
      </c>
      <c r="E2092">
        <v>861</v>
      </c>
      <c r="F2092">
        <v>0</v>
      </c>
      <c r="G2092">
        <v>264</v>
      </c>
      <c r="H2092">
        <v>6.4</v>
      </c>
      <c r="I2092">
        <v>45</v>
      </c>
      <c r="J2092">
        <v>68</v>
      </c>
      <c r="K2092">
        <v>18081626</v>
      </c>
      <c r="L2092">
        <v>20000000</v>
      </c>
      <c r="M2092" s="2">
        <f>VLOOKUP(A2092,Sheet2!$A$1:G5816,2,0)</f>
        <v>38582</v>
      </c>
      <c r="N2092" t="str">
        <f>VLOOKUP(A2092,Sheet2!$A$1:G5816,3,0)</f>
        <v>Color</v>
      </c>
      <c r="O2092" t="str">
        <f>VLOOKUP(A2092,Sheet2!$A$1:G5816,4,0)</f>
        <v>Animation</v>
      </c>
      <c r="P2092" t="str">
        <f>VLOOKUP(A2092,Sheet2!$A$1:G5816,5,0)</f>
        <v>English</v>
      </c>
      <c r="Q2092" t="str">
        <f>VLOOKUP(A2092,Sheet2!$A$1:G5816,6,0)</f>
        <v>USA</v>
      </c>
      <c r="R2092" t="str">
        <f>VLOOKUP(A2092,Sheet2!$A$1:G5816,7,0)</f>
        <v>G</v>
      </c>
      <c r="S2092" t="str">
        <f>IF(Table19[[#This Row],[Language]]="English","English","Other language")</f>
        <v>English</v>
      </c>
      <c r="T2092">
        <f>Table19[[#This Row],[Gross Revenue]]-Table19[[#This Row],[Budget]]</f>
        <v>-1918374</v>
      </c>
      <c r="U2092" s="1">
        <f>(Table19[[#This Row],[Gross Revenue]]/Table19[[#This Row],[Budget]])-1</f>
        <v>-9.5918700000000023E-2</v>
      </c>
      <c r="V2092" t="str">
        <f t="shared" si="74"/>
        <v>&lt;90 minutes</v>
      </c>
      <c r="W2092">
        <f>Table19[[#This Row],[Profit]]/Table19[[#This Row],[Budget]]*100</f>
        <v>-9.5918700000000001</v>
      </c>
      <c r="Z2092" t="str">
        <f t="shared" si="76"/>
        <v>Medium</v>
      </c>
    </row>
    <row r="2093" spans="1:26" x14ac:dyDescent="0.2">
      <c r="A2093" t="s">
        <v>5757</v>
      </c>
      <c r="B2093" t="s">
        <v>275</v>
      </c>
      <c r="C2093" t="s">
        <v>2513</v>
      </c>
      <c r="D2093">
        <v>979</v>
      </c>
      <c r="E2093">
        <v>3130</v>
      </c>
      <c r="F2093">
        <v>60</v>
      </c>
      <c r="G2093">
        <v>872</v>
      </c>
      <c r="H2093">
        <v>7</v>
      </c>
      <c r="I2093">
        <v>41</v>
      </c>
      <c r="J2093">
        <v>99</v>
      </c>
      <c r="K2093">
        <v>562059</v>
      </c>
      <c r="L2093">
        <v>4000000</v>
      </c>
      <c r="M2093" s="2">
        <f>VLOOKUP(A2093,Sheet2!$A$1:G5817,2,0)</f>
        <v>37478</v>
      </c>
      <c r="N2093" t="str">
        <f>VLOOKUP(A2093,Sheet2!$A$1:G5817,3,0)</f>
        <v>Color</v>
      </c>
      <c r="O2093" t="str">
        <f>VLOOKUP(A2093,Sheet2!$A$1:G5817,4,0)</f>
        <v>Drama</v>
      </c>
      <c r="P2093" t="str">
        <f>VLOOKUP(A2093,Sheet2!$A$1:G5817,5,0)</f>
        <v>English</v>
      </c>
      <c r="Q2093" t="str">
        <f>VLOOKUP(A2093,Sheet2!$A$1:G5817,6,0)</f>
        <v>USA</v>
      </c>
      <c r="R2093" t="str">
        <f>VLOOKUP(A2093,Sheet2!$A$1:G5817,7,0)</f>
        <v>R</v>
      </c>
      <c r="S2093" t="str">
        <f>IF(Table19[[#This Row],[Language]]="English","English","Other language")</f>
        <v>English</v>
      </c>
      <c r="T2093">
        <f>Table19[[#This Row],[Gross Revenue]]-Table19[[#This Row],[Budget]]</f>
        <v>-3437941</v>
      </c>
      <c r="U2093" s="1">
        <f>(Table19[[#This Row],[Gross Revenue]]/Table19[[#This Row],[Budget]])-1</f>
        <v>-0.85948524999999998</v>
      </c>
      <c r="V2093" t="str">
        <f t="shared" si="74"/>
        <v>90-110 minutes</v>
      </c>
      <c r="W2093">
        <f>Table19[[#This Row],[Profit]]/Table19[[#This Row],[Budget]]*100</f>
        <v>-85.948525000000004</v>
      </c>
      <c r="X2093">
        <v>-434215.5</v>
      </c>
      <c r="Y2093">
        <v>-0.10115100772200772</v>
      </c>
      <c r="Z2093" t="str">
        <f t="shared" si="76"/>
        <v>Low</v>
      </c>
    </row>
    <row r="2094" spans="1:26" x14ac:dyDescent="0.2">
      <c r="A2094" t="s">
        <v>3682</v>
      </c>
      <c r="B2094" t="s">
        <v>723</v>
      </c>
      <c r="C2094" t="s">
        <v>724</v>
      </c>
      <c r="D2094">
        <v>560</v>
      </c>
      <c r="E2094">
        <v>2238</v>
      </c>
      <c r="F2094">
        <v>0</v>
      </c>
      <c r="G2094">
        <v>0</v>
      </c>
      <c r="H2094">
        <v>5.2</v>
      </c>
      <c r="I2094">
        <v>31</v>
      </c>
      <c r="J2094">
        <v>81</v>
      </c>
      <c r="K2094">
        <v>3293258</v>
      </c>
      <c r="L2094">
        <v>3000000</v>
      </c>
      <c r="M2094" s="2">
        <f>VLOOKUP(A2094,Sheet2!$A$1:G5818,2,0)</f>
        <v>37249</v>
      </c>
      <c r="N2094" t="str">
        <f>VLOOKUP(A2094,Sheet2!$A$1:G5818,3,0)</f>
        <v>Color</v>
      </c>
      <c r="O2094" t="str">
        <f>VLOOKUP(A2094,Sheet2!$A$1:G5818,4,0)</f>
        <v>Action</v>
      </c>
      <c r="P2094" t="str">
        <f>VLOOKUP(A2094,Sheet2!$A$1:G5818,5,0)</f>
        <v>English</v>
      </c>
      <c r="Q2094" t="str">
        <f>VLOOKUP(A2094,Sheet2!$A$1:G5818,6,0)</f>
        <v>USA</v>
      </c>
      <c r="R2094" t="str">
        <f>VLOOKUP(A2094,Sheet2!$A$1:G5818,7,0)</f>
        <v>PG-13</v>
      </c>
      <c r="S2094" t="str">
        <f>IF(Table19[[#This Row],[Language]]="English","English","Other language")</f>
        <v>English</v>
      </c>
      <c r="T2094">
        <f>Table19[[#This Row],[Gross Revenue]]-Table19[[#This Row],[Budget]]</f>
        <v>293258</v>
      </c>
      <c r="U2094" s="1">
        <f>(Table19[[#This Row],[Gross Revenue]]/Table19[[#This Row],[Budget]])-1</f>
        <v>9.7752666666666599E-2</v>
      </c>
      <c r="V2094" t="str">
        <f t="shared" si="74"/>
        <v>&lt;90 minutes</v>
      </c>
      <c r="W2094">
        <f>Table19[[#This Row],[Profit]]/Table19[[#This Row],[Budget]]*100</f>
        <v>9.775266666666667</v>
      </c>
      <c r="X2094">
        <v>-1289919.5</v>
      </c>
      <c r="Y2094">
        <v>-4.8151417500000002E-2</v>
      </c>
      <c r="Z2094" t="str">
        <f t="shared" si="76"/>
        <v>Low</v>
      </c>
    </row>
    <row r="2095" spans="1:26" x14ac:dyDescent="0.2">
      <c r="A2095" t="s">
        <v>4689</v>
      </c>
      <c r="B2095" t="s">
        <v>1756</v>
      </c>
      <c r="C2095" t="s">
        <v>20</v>
      </c>
      <c r="D2095">
        <v>110</v>
      </c>
      <c r="E2095">
        <v>582</v>
      </c>
      <c r="F2095">
        <v>84</v>
      </c>
      <c r="G2095">
        <v>0</v>
      </c>
      <c r="H2095">
        <v>6.2</v>
      </c>
      <c r="I2095">
        <v>75</v>
      </c>
      <c r="J2095">
        <v>94</v>
      </c>
      <c r="K2095">
        <v>105500000</v>
      </c>
      <c r="L2095">
        <v>4000000</v>
      </c>
      <c r="M2095" s="2">
        <f>VLOOKUP(A2095,Sheet2!$A$1:G5819,2,0)</f>
        <v>29774</v>
      </c>
      <c r="N2095" t="str">
        <f>VLOOKUP(A2095,Sheet2!$A$1:G5819,3,0)</f>
        <v>Color</v>
      </c>
      <c r="O2095" t="str">
        <f>VLOOKUP(A2095,Sheet2!$A$1:G5819,4,0)</f>
        <v>Comedy</v>
      </c>
      <c r="P2095" t="str">
        <f>VLOOKUP(A2095,Sheet2!$A$1:G5819,5,0)</f>
        <v>English</v>
      </c>
      <c r="Q2095" t="str">
        <f>VLOOKUP(A2095,Sheet2!$A$1:G5819,6,0)</f>
        <v>Canada</v>
      </c>
      <c r="R2095" t="str">
        <f>VLOOKUP(A2095,Sheet2!$A$1:G5819,7,0)</f>
        <v>R</v>
      </c>
      <c r="S2095" t="str">
        <f>IF(Table19[[#This Row],[Language]]="English","English","Other language")</f>
        <v>English</v>
      </c>
      <c r="T2095">
        <f>Table19[[#This Row],[Gross Revenue]]-Table19[[#This Row],[Budget]]</f>
        <v>101500000</v>
      </c>
      <c r="U2095" s="1">
        <f>(Table19[[#This Row],[Gross Revenue]]/Table19[[#This Row],[Budget]])-1</f>
        <v>25.375</v>
      </c>
      <c r="V2095" t="str">
        <f t="shared" si="74"/>
        <v>90-110 minutes</v>
      </c>
      <c r="W2095">
        <f>Table19[[#This Row],[Profit]]/Table19[[#This Row],[Budget]]*100</f>
        <v>2537.5</v>
      </c>
      <c r="X2095">
        <v>1637763</v>
      </c>
      <c r="Y2095">
        <v>0.19178668286445014</v>
      </c>
      <c r="Z2095" t="str">
        <f t="shared" si="76"/>
        <v>Low</v>
      </c>
    </row>
    <row r="2096" spans="1:26" x14ac:dyDescent="0.2">
      <c r="A2096" t="s">
        <v>3938</v>
      </c>
      <c r="B2096" t="s">
        <v>516</v>
      </c>
      <c r="C2096" t="s">
        <v>1036</v>
      </c>
      <c r="D2096">
        <v>87000</v>
      </c>
      <c r="E2096">
        <v>92456</v>
      </c>
      <c r="F2096">
        <v>249</v>
      </c>
      <c r="G2096">
        <v>0</v>
      </c>
      <c r="H2096">
        <v>5.6</v>
      </c>
      <c r="I2096">
        <v>231</v>
      </c>
      <c r="J2096">
        <v>98</v>
      </c>
      <c r="K2096">
        <v>60655503</v>
      </c>
      <c r="L2096">
        <v>160000000</v>
      </c>
      <c r="M2096" s="2">
        <f>VLOOKUP(A2096,Sheet2!$A$1:G5820,2,0)</f>
        <v>38786</v>
      </c>
      <c r="N2096" t="str">
        <f>VLOOKUP(A2096,Sheet2!$A$1:G5820,3,0)</f>
        <v>Color</v>
      </c>
      <c r="O2096" t="str">
        <f>VLOOKUP(A2096,Sheet2!$A$1:G5820,4,0)</f>
        <v>Action</v>
      </c>
      <c r="P2096" t="str">
        <f>VLOOKUP(A2096,Sheet2!$A$1:G5820,5,0)</f>
        <v>English</v>
      </c>
      <c r="Q2096" t="str">
        <f>VLOOKUP(A2096,Sheet2!$A$1:G5820,6,0)</f>
        <v>USA</v>
      </c>
      <c r="R2096" t="str">
        <f>VLOOKUP(A2096,Sheet2!$A$1:G5820,7,0)</f>
        <v>PG-13</v>
      </c>
      <c r="S2096" t="str">
        <f>IF(Table19[[#This Row],[Language]]="English","English","Other language")</f>
        <v>English</v>
      </c>
      <c r="T2096">
        <f>Table19[[#This Row],[Gross Revenue]]-Table19[[#This Row],[Budget]]</f>
        <v>-99344497</v>
      </c>
      <c r="U2096" s="1">
        <f>(Table19[[#This Row],[Gross Revenue]]/Table19[[#This Row],[Budget]])-1</f>
        <v>-0.62090310625</v>
      </c>
      <c r="V2096" t="str">
        <f t="shared" si="74"/>
        <v>90-110 minutes</v>
      </c>
      <c r="W2096">
        <f>Table19[[#This Row],[Profit]]/Table19[[#This Row],[Budget]]*100</f>
        <v>-62.090310625000001</v>
      </c>
      <c r="X2096">
        <v>-1289919.5</v>
      </c>
      <c r="Y2096">
        <v>-4.8151417500000002E-2</v>
      </c>
      <c r="Z2096" t="str">
        <f t="shared" si="76"/>
        <v>High</v>
      </c>
    </row>
    <row r="2097" spans="1:26" x14ac:dyDescent="0.2">
      <c r="A2097" t="s">
        <v>3723</v>
      </c>
      <c r="B2097" t="s">
        <v>661</v>
      </c>
      <c r="C2097" t="s">
        <v>780</v>
      </c>
      <c r="D2097">
        <v>24000</v>
      </c>
      <c r="E2097">
        <v>25637</v>
      </c>
      <c r="F2097">
        <v>96</v>
      </c>
      <c r="G2097">
        <v>0</v>
      </c>
      <c r="H2097">
        <v>5.3</v>
      </c>
      <c r="I2097">
        <v>97</v>
      </c>
      <c r="J2097">
        <v>88</v>
      </c>
      <c r="K2097">
        <v>6373693</v>
      </c>
      <c r="L2097">
        <v>15000000</v>
      </c>
      <c r="M2097" s="2">
        <f>VLOOKUP(A2097,Sheet2!$A$1:G5821,2,0)</f>
        <v>39851</v>
      </c>
      <c r="N2097" t="str">
        <f>VLOOKUP(A2097,Sheet2!$A$1:G5821,3,0)</f>
        <v>Color</v>
      </c>
      <c r="O2097" t="str">
        <f>VLOOKUP(A2097,Sheet2!$A$1:G5821,4,0)</f>
        <v>Comedy</v>
      </c>
      <c r="P2097" t="str">
        <f>VLOOKUP(A2097,Sheet2!$A$1:G5821,5,0)</f>
        <v>English</v>
      </c>
      <c r="Q2097" t="str">
        <f>VLOOKUP(A2097,Sheet2!$A$1:G5821,6,0)</f>
        <v>USA</v>
      </c>
      <c r="R2097" t="str">
        <f>VLOOKUP(A2097,Sheet2!$A$1:G5821,7,0)</f>
        <v>PG-13</v>
      </c>
      <c r="S2097" t="str">
        <f>IF(Table19[[#This Row],[Language]]="English","English","Other language")</f>
        <v>English</v>
      </c>
      <c r="T2097">
        <f>Table19[[#This Row],[Gross Revenue]]-Table19[[#This Row],[Budget]]</f>
        <v>-8626307</v>
      </c>
      <c r="U2097" s="1">
        <f>(Table19[[#This Row],[Gross Revenue]]/Table19[[#This Row],[Budget]])-1</f>
        <v>-0.57508713333333339</v>
      </c>
      <c r="V2097" t="str">
        <f t="shared" si="74"/>
        <v>&lt;90 minutes</v>
      </c>
      <c r="W2097">
        <f>Table19[[#This Row],[Profit]]/Table19[[#This Row],[Budget]]*100</f>
        <v>-57.508713333333326</v>
      </c>
      <c r="X2097">
        <v>1637763</v>
      </c>
      <c r="Y2097">
        <v>0.19178668286445014</v>
      </c>
      <c r="Z2097" t="str">
        <f t="shared" si="76"/>
        <v>Medium</v>
      </c>
    </row>
    <row r="2098" spans="1:26" x14ac:dyDescent="0.2">
      <c r="A2098" t="s">
        <v>4568</v>
      </c>
      <c r="B2098" t="s">
        <v>1658</v>
      </c>
      <c r="C2098" t="s">
        <v>1659</v>
      </c>
      <c r="D2098">
        <v>907</v>
      </c>
      <c r="E2098">
        <v>1411</v>
      </c>
      <c r="F2098">
        <v>365</v>
      </c>
      <c r="G2098">
        <v>0</v>
      </c>
      <c r="H2098">
        <v>6.2</v>
      </c>
      <c r="I2098">
        <v>88</v>
      </c>
      <c r="J2098">
        <v>103</v>
      </c>
      <c r="K2098">
        <v>23000</v>
      </c>
      <c r="L2098">
        <v>500000</v>
      </c>
      <c r="M2098" s="2">
        <f>VLOOKUP(A2098,Sheet2!$A$1:G5822,2,0)</f>
        <v>38839</v>
      </c>
      <c r="N2098" t="str">
        <f>VLOOKUP(A2098,Sheet2!$A$1:G5822,3,0)</f>
        <v>Color</v>
      </c>
      <c r="O2098" t="str">
        <f>VLOOKUP(A2098,Sheet2!$A$1:G5822,4,0)</f>
        <v>Comedy</v>
      </c>
      <c r="P2098" t="str">
        <f>VLOOKUP(A2098,Sheet2!$A$1:G5822,5,0)</f>
        <v>English</v>
      </c>
      <c r="Q2098" t="str">
        <f>VLOOKUP(A2098,Sheet2!$A$1:G5822,6,0)</f>
        <v>USA</v>
      </c>
      <c r="R2098" t="str">
        <f>VLOOKUP(A2098,Sheet2!$A$1:G5822,7,0)</f>
        <v>Unrated</v>
      </c>
      <c r="S2098" t="str">
        <f>IF(Table19[[#This Row],[Language]]="English","English","Other language")</f>
        <v>English</v>
      </c>
      <c r="T2098">
        <f>Table19[[#This Row],[Gross Revenue]]-Table19[[#This Row],[Budget]]</f>
        <v>-477000</v>
      </c>
      <c r="U2098" s="1">
        <f>(Table19[[#This Row],[Gross Revenue]]/Table19[[#This Row],[Budget]])-1</f>
        <v>-0.95399999999999996</v>
      </c>
      <c r="V2098" t="str">
        <f t="shared" si="74"/>
        <v>90-110 minutes</v>
      </c>
      <c r="W2098">
        <f>Table19[[#This Row],[Profit]]/Table19[[#This Row],[Budget]]*100</f>
        <v>-95.399999999999991</v>
      </c>
      <c r="X2098">
        <v>1637763</v>
      </c>
      <c r="Y2098">
        <v>0.19178668286445014</v>
      </c>
      <c r="Z2098" t="str">
        <f t="shared" si="76"/>
        <v>Low</v>
      </c>
    </row>
    <row r="2099" spans="1:26" x14ac:dyDescent="0.2">
      <c r="A2099" t="s">
        <v>4483</v>
      </c>
      <c r="B2099" t="s">
        <v>1587</v>
      </c>
      <c r="C2099" t="s">
        <v>1588</v>
      </c>
      <c r="D2099">
        <v>1000</v>
      </c>
      <c r="E2099">
        <v>4294</v>
      </c>
      <c r="F2099">
        <v>165</v>
      </c>
      <c r="G2099">
        <v>0</v>
      </c>
      <c r="H2099">
        <v>6.1</v>
      </c>
      <c r="I2099">
        <v>92</v>
      </c>
      <c r="J2099">
        <v>104</v>
      </c>
      <c r="K2099">
        <v>46611204</v>
      </c>
      <c r="L2099">
        <v>48000000</v>
      </c>
      <c r="M2099" s="2">
        <f>VLOOKUP(A2099,Sheet2!$A$1:G5823,2,0)</f>
        <v>36068</v>
      </c>
      <c r="N2099" t="str">
        <f>VLOOKUP(A2099,Sheet2!$A$1:G5823,3,0)</f>
        <v>Color</v>
      </c>
      <c r="O2099" t="str">
        <f>VLOOKUP(A2099,Sheet2!$A$1:G5823,4,0)</f>
        <v>Comedy</v>
      </c>
      <c r="P2099" t="str">
        <f>VLOOKUP(A2099,Sheet2!$A$1:G5823,5,0)</f>
        <v>English</v>
      </c>
      <c r="Q2099" t="str">
        <f>VLOOKUP(A2099,Sheet2!$A$1:G5823,6,0)</f>
        <v>USA</v>
      </c>
      <c r="R2099" t="str">
        <f>VLOOKUP(A2099,Sheet2!$A$1:G5823,7,0)</f>
        <v>PG-13</v>
      </c>
      <c r="S2099" t="str">
        <f>IF(Table19[[#This Row],[Language]]="English","English","Other language")</f>
        <v>English</v>
      </c>
      <c r="T2099">
        <f>Table19[[#This Row],[Gross Revenue]]-Table19[[#This Row],[Budget]]</f>
        <v>-1388796</v>
      </c>
      <c r="U2099" s="1">
        <f>(Table19[[#This Row],[Gross Revenue]]/Table19[[#This Row],[Budget]])-1</f>
        <v>-2.8933250000000021E-2</v>
      </c>
      <c r="V2099" t="str">
        <f t="shared" si="74"/>
        <v>90-110 minutes</v>
      </c>
      <c r="W2099">
        <f>Table19[[#This Row],[Profit]]/Table19[[#This Row],[Budget]]*100</f>
        <v>-2.8933249999999999</v>
      </c>
      <c r="X2099">
        <v>1637763</v>
      </c>
      <c r="Y2099">
        <v>0.19178668286445014</v>
      </c>
      <c r="Z2099" t="str">
        <f t="shared" si="76"/>
        <v>High</v>
      </c>
    </row>
    <row r="2100" spans="1:26" x14ac:dyDescent="0.2">
      <c r="A2100" t="s">
        <v>6281</v>
      </c>
      <c r="B2100" t="s">
        <v>70</v>
      </c>
      <c r="C2100" t="s">
        <v>2761</v>
      </c>
      <c r="D2100">
        <v>940</v>
      </c>
      <c r="E2100">
        <v>3277</v>
      </c>
      <c r="F2100">
        <v>304</v>
      </c>
      <c r="G2100">
        <v>12000</v>
      </c>
      <c r="H2100">
        <v>7.3</v>
      </c>
      <c r="I2100">
        <v>323</v>
      </c>
      <c r="J2100">
        <v>109</v>
      </c>
      <c r="K2100">
        <v>47536959</v>
      </c>
      <c r="L2100">
        <v>10000000</v>
      </c>
      <c r="M2100" s="2">
        <f>VLOOKUP(A2100,Sheet2!$A$1:G5824,2,0)</f>
        <v>40048</v>
      </c>
      <c r="N2100" t="str">
        <f>VLOOKUP(A2100,Sheet2!$A$1:G5824,3,0)</f>
        <v>Color</v>
      </c>
      <c r="O2100" t="str">
        <f>VLOOKUP(A2100,Sheet2!$A$1:G5824,4,0)</f>
        <v>Drama</v>
      </c>
      <c r="P2100" t="str">
        <f>VLOOKUP(A2100,Sheet2!$A$1:G5824,5,0)</f>
        <v>English</v>
      </c>
      <c r="Q2100" t="str">
        <f>VLOOKUP(A2100,Sheet2!$A$1:G5824,6,0)</f>
        <v>USA</v>
      </c>
      <c r="R2100" t="str">
        <f>VLOOKUP(A2100,Sheet2!$A$1:G5824,7,0)</f>
        <v>R</v>
      </c>
      <c r="S2100" t="str">
        <f>IF(Table19[[#This Row],[Language]]="English","English","Other language")</f>
        <v>English</v>
      </c>
      <c r="T2100">
        <f>Table19[[#This Row],[Gross Revenue]]-Table19[[#This Row],[Budget]]</f>
        <v>37536959</v>
      </c>
      <c r="U2100" s="1">
        <f>(Table19[[#This Row],[Gross Revenue]]/Table19[[#This Row],[Budget]])-1</f>
        <v>3.7536959000000003</v>
      </c>
      <c r="V2100" t="str">
        <f t="shared" si="74"/>
        <v>90-110 minutes</v>
      </c>
      <c r="W2100">
        <f>Table19[[#This Row],[Profit]]/Table19[[#This Row],[Budget]]*100</f>
        <v>375.36958999999996</v>
      </c>
      <c r="X2100">
        <v>-434215.5</v>
      </c>
      <c r="Y2100">
        <v>-0.10115100772200772</v>
      </c>
      <c r="Z2100" t="str">
        <f t="shared" si="76"/>
        <v>Low</v>
      </c>
    </row>
    <row r="2101" spans="1:26" x14ac:dyDescent="0.2">
      <c r="A2101" t="s">
        <v>6751</v>
      </c>
      <c r="B2101" t="s">
        <v>2749</v>
      </c>
      <c r="C2101" t="s">
        <v>69</v>
      </c>
      <c r="D2101">
        <v>1000</v>
      </c>
      <c r="E2101">
        <v>4223</v>
      </c>
      <c r="F2101">
        <v>323</v>
      </c>
      <c r="G2101">
        <v>13000</v>
      </c>
      <c r="H2101">
        <v>7.8</v>
      </c>
      <c r="I2101">
        <v>217</v>
      </c>
      <c r="J2101">
        <v>107</v>
      </c>
      <c r="K2101">
        <v>59735548</v>
      </c>
      <c r="L2101">
        <v>15000000</v>
      </c>
      <c r="M2101" s="2">
        <f>VLOOKUP(A2101,Sheet2!$A$1:G5825,2,0)</f>
        <v>32042</v>
      </c>
      <c r="N2101" t="str">
        <f>VLOOKUP(A2101,Sheet2!$A$1:G5825,3,0)</f>
        <v>Color</v>
      </c>
      <c r="O2101" t="str">
        <f>VLOOKUP(A2101,Sheet2!$A$1:G5825,4,0)</f>
        <v>Action</v>
      </c>
      <c r="P2101" t="str">
        <f>VLOOKUP(A2101,Sheet2!$A$1:G5825,5,0)</f>
        <v>English</v>
      </c>
      <c r="Q2101" t="str">
        <f>VLOOKUP(A2101,Sheet2!$A$1:G5825,6,0)</f>
        <v>USA</v>
      </c>
      <c r="R2101" t="str">
        <f>VLOOKUP(A2101,Sheet2!$A$1:G5825,7,0)</f>
        <v>R</v>
      </c>
      <c r="S2101" t="str">
        <f>IF(Table19[[#This Row],[Language]]="English","English","Other language")</f>
        <v>English</v>
      </c>
      <c r="T2101">
        <f>Table19[[#This Row],[Gross Revenue]]-Table19[[#This Row],[Budget]]</f>
        <v>44735548</v>
      </c>
      <c r="U2101" s="1">
        <f>(Table19[[#This Row],[Gross Revenue]]/Table19[[#This Row],[Budget]])-1</f>
        <v>2.9823698666666667</v>
      </c>
      <c r="V2101" t="str">
        <f t="shared" si="74"/>
        <v>90-110 minutes</v>
      </c>
      <c r="W2101">
        <f>Table19[[#This Row],[Profit]]/Table19[[#This Row],[Budget]]*100</f>
        <v>298.23698666666667</v>
      </c>
      <c r="X2101">
        <v>-1289919.5</v>
      </c>
      <c r="Y2101">
        <v>-4.8151417500000002E-2</v>
      </c>
      <c r="Z2101" t="str">
        <f t="shared" si="76"/>
        <v>Medium</v>
      </c>
    </row>
    <row r="2102" spans="1:26" x14ac:dyDescent="0.2">
      <c r="A2102" t="s">
        <v>4621</v>
      </c>
      <c r="B2102" t="s">
        <v>1704</v>
      </c>
      <c r="C2102" t="s">
        <v>654</v>
      </c>
      <c r="D2102">
        <v>2000</v>
      </c>
      <c r="E2102">
        <v>4722</v>
      </c>
      <c r="F2102">
        <v>81</v>
      </c>
      <c r="G2102">
        <v>0</v>
      </c>
      <c r="H2102">
        <v>6.2</v>
      </c>
      <c r="I2102">
        <v>119</v>
      </c>
      <c r="J2102">
        <v>103</v>
      </c>
      <c r="K2102">
        <v>30669413</v>
      </c>
      <c r="L2102">
        <v>35000000</v>
      </c>
      <c r="M2102" s="2">
        <f>VLOOKUP(A2102,Sheet2!$A$1:G5826,2,0)</f>
        <v>33062</v>
      </c>
      <c r="N2102" t="str">
        <f>VLOOKUP(A2102,Sheet2!$A$1:G5826,3,0)</f>
        <v>Color</v>
      </c>
      <c r="O2102" t="str">
        <f>VLOOKUP(A2102,Sheet2!$A$1:G5826,4,0)</f>
        <v>Action</v>
      </c>
      <c r="P2102" t="str">
        <f>VLOOKUP(A2102,Sheet2!$A$1:G5826,5,0)</f>
        <v>English</v>
      </c>
      <c r="Q2102" t="str">
        <f>VLOOKUP(A2102,Sheet2!$A$1:G5826,6,0)</f>
        <v>USA</v>
      </c>
      <c r="R2102" t="str">
        <f>VLOOKUP(A2102,Sheet2!$A$1:G5826,7,0)</f>
        <v>R</v>
      </c>
      <c r="S2102" t="str">
        <f>IF(Table19[[#This Row],[Language]]="English","English","Other language")</f>
        <v>English</v>
      </c>
      <c r="T2102">
        <f>Table19[[#This Row],[Gross Revenue]]-Table19[[#This Row],[Budget]]</f>
        <v>-4330587</v>
      </c>
      <c r="U2102" s="1">
        <f>(Table19[[#This Row],[Gross Revenue]]/Table19[[#This Row],[Budget]])-1</f>
        <v>-0.12373105714285715</v>
      </c>
      <c r="V2102" t="str">
        <f t="shared" si="74"/>
        <v>90-110 minutes</v>
      </c>
      <c r="W2102">
        <f>Table19[[#This Row],[Profit]]/Table19[[#This Row],[Budget]]*100</f>
        <v>-12.373105714285714</v>
      </c>
      <c r="X2102">
        <v>-1289919.5</v>
      </c>
      <c r="Y2102">
        <v>-4.8151417500000002E-2</v>
      </c>
      <c r="Z2102" t="str">
        <f t="shared" si="76"/>
        <v>Medium</v>
      </c>
    </row>
    <row r="2103" spans="1:26" x14ac:dyDescent="0.2">
      <c r="A2103" t="s">
        <v>4921</v>
      </c>
      <c r="B2103" t="s">
        <v>1067</v>
      </c>
      <c r="C2103" t="s">
        <v>1155</v>
      </c>
      <c r="D2103">
        <v>2000</v>
      </c>
      <c r="E2103">
        <v>4243</v>
      </c>
      <c r="F2103">
        <v>190</v>
      </c>
      <c r="G2103">
        <v>17000</v>
      </c>
      <c r="H2103">
        <v>6.4</v>
      </c>
      <c r="I2103">
        <v>351</v>
      </c>
      <c r="J2103">
        <v>107</v>
      </c>
      <c r="K2103">
        <v>52000688</v>
      </c>
      <c r="L2103">
        <v>40000000</v>
      </c>
      <c r="M2103" s="2">
        <f>VLOOKUP(A2103,Sheet2!$A$1:G5827,2,0)</f>
        <v>40344</v>
      </c>
      <c r="N2103" t="str">
        <f>VLOOKUP(A2103,Sheet2!$A$1:G5827,3,0)</f>
        <v>Color</v>
      </c>
      <c r="O2103" t="str">
        <f>VLOOKUP(A2103,Sheet2!$A$1:G5827,4,0)</f>
        <v>Action</v>
      </c>
      <c r="P2103" t="str">
        <f>VLOOKUP(A2103,Sheet2!$A$1:G5827,5,0)</f>
        <v>English</v>
      </c>
      <c r="Q2103" t="str">
        <f>VLOOKUP(A2103,Sheet2!$A$1:G5827,6,0)</f>
        <v>USA</v>
      </c>
      <c r="R2103" t="str">
        <f>VLOOKUP(A2103,Sheet2!$A$1:G5827,7,0)</f>
        <v>R</v>
      </c>
      <c r="S2103" t="str">
        <f>IF(Table19[[#This Row],[Language]]="English","English","Other language")</f>
        <v>English</v>
      </c>
      <c r="T2103">
        <f>Table19[[#This Row],[Gross Revenue]]-Table19[[#This Row],[Budget]]</f>
        <v>12000688</v>
      </c>
      <c r="U2103" s="1">
        <f>(Table19[[#This Row],[Gross Revenue]]/Table19[[#This Row],[Budget]])-1</f>
        <v>0.30001720000000009</v>
      </c>
      <c r="V2103" t="str">
        <f t="shared" si="74"/>
        <v>90-110 minutes</v>
      </c>
      <c r="W2103">
        <f>Table19[[#This Row],[Profit]]/Table19[[#This Row],[Budget]]*100</f>
        <v>30.001719999999999</v>
      </c>
      <c r="X2103">
        <v>-1289919.5</v>
      </c>
      <c r="Y2103">
        <v>-4.8151417500000002E-2</v>
      </c>
      <c r="Z2103" t="str">
        <f t="shared" si="76"/>
        <v>High</v>
      </c>
    </row>
    <row r="2104" spans="1:26" x14ac:dyDescent="0.2">
      <c r="A2104" t="s">
        <v>5475</v>
      </c>
      <c r="B2104" t="s">
        <v>2333</v>
      </c>
      <c r="C2104" t="s">
        <v>2334</v>
      </c>
      <c r="D2104">
        <v>1000</v>
      </c>
      <c r="E2104">
        <v>1610</v>
      </c>
      <c r="F2104">
        <v>23</v>
      </c>
      <c r="G2104">
        <v>0</v>
      </c>
      <c r="H2104">
        <v>6.8</v>
      </c>
      <c r="I2104">
        <v>23</v>
      </c>
      <c r="J2104">
        <v>106</v>
      </c>
      <c r="K2104">
        <v>532190</v>
      </c>
      <c r="L2104">
        <v>8000000</v>
      </c>
      <c r="M2104" s="2">
        <f>VLOOKUP(A2104,Sheet2!$A$1:G5828,2,0)</f>
        <v>35471</v>
      </c>
      <c r="N2104" t="str">
        <f>VLOOKUP(A2104,Sheet2!$A$1:G5828,3,0)</f>
        <v>Color</v>
      </c>
      <c r="O2104" t="str">
        <f>VLOOKUP(A2104,Sheet2!$A$1:G5828,4,0)</f>
        <v>Biography</v>
      </c>
      <c r="P2104" t="str">
        <f>VLOOKUP(A2104,Sheet2!$A$1:G5828,5,0)</f>
        <v>English</v>
      </c>
      <c r="Q2104" t="str">
        <f>VLOOKUP(A2104,Sheet2!$A$1:G5828,6,0)</f>
        <v>USA</v>
      </c>
      <c r="R2104" t="str">
        <f>VLOOKUP(A2104,Sheet2!$A$1:G5828,7,0)</f>
        <v>PG-13</v>
      </c>
      <c r="S2104" t="str">
        <f>IF(Table19[[#This Row],[Language]]="English","English","Other language")</f>
        <v>English</v>
      </c>
      <c r="T2104">
        <f>Table19[[#This Row],[Gross Revenue]]-Table19[[#This Row],[Budget]]</f>
        <v>-7467810</v>
      </c>
      <c r="U2104" s="1">
        <f>(Table19[[#This Row],[Gross Revenue]]/Table19[[#This Row],[Budget]])-1</f>
        <v>-0.93347625000000001</v>
      </c>
      <c r="V2104" t="str">
        <f t="shared" si="74"/>
        <v>90-110 minutes</v>
      </c>
      <c r="W2104">
        <f>Table19[[#This Row],[Profit]]/Table19[[#This Row],[Budget]]*100</f>
        <v>-93.347624999999994</v>
      </c>
      <c r="X2104">
        <v>-1289919.5</v>
      </c>
      <c r="Y2104">
        <v>-4.8151417500000002E-2</v>
      </c>
      <c r="Z2104" t="str">
        <f t="shared" si="76"/>
        <v>Low</v>
      </c>
    </row>
    <row r="2105" spans="1:26" x14ac:dyDescent="0.2">
      <c r="A2105" t="s">
        <v>5028</v>
      </c>
      <c r="B2105" t="s">
        <v>1079</v>
      </c>
      <c r="C2105" t="s">
        <v>942</v>
      </c>
      <c r="D2105">
        <v>23000</v>
      </c>
      <c r="E2105">
        <v>24669</v>
      </c>
      <c r="F2105">
        <v>192</v>
      </c>
      <c r="G2105">
        <v>20000</v>
      </c>
      <c r="H2105">
        <v>6.5</v>
      </c>
      <c r="I2105">
        <v>248</v>
      </c>
      <c r="J2105">
        <v>91</v>
      </c>
      <c r="K2105">
        <v>20275446</v>
      </c>
      <c r="L2105">
        <v>35000000</v>
      </c>
      <c r="M2105" s="2">
        <f>VLOOKUP(A2105,Sheet2!$A$1:G5829,2,0)</f>
        <v>41020</v>
      </c>
      <c r="N2105" t="str">
        <f>VLOOKUP(A2105,Sheet2!$A$1:G5829,3,0)</f>
        <v>Color</v>
      </c>
      <c r="O2105" t="str">
        <f>VLOOKUP(A2105,Sheet2!$A$1:G5829,4,0)</f>
        <v>Action</v>
      </c>
      <c r="P2105" t="str">
        <f>VLOOKUP(A2105,Sheet2!$A$1:G5829,5,0)</f>
        <v>English</v>
      </c>
      <c r="Q2105" t="str">
        <f>VLOOKUP(A2105,Sheet2!$A$1:G5829,6,0)</f>
        <v>USA</v>
      </c>
      <c r="R2105" t="str">
        <f>VLOOKUP(A2105,Sheet2!$A$1:G5829,7,0)</f>
        <v>PG-13</v>
      </c>
      <c r="S2105" t="str">
        <f>IF(Table19[[#This Row],[Language]]="English","English","Other language")</f>
        <v>English</v>
      </c>
      <c r="T2105">
        <f>Table19[[#This Row],[Gross Revenue]]-Table19[[#This Row],[Budget]]</f>
        <v>-14724554</v>
      </c>
      <c r="U2105" s="1">
        <f>(Table19[[#This Row],[Gross Revenue]]/Table19[[#This Row],[Budget]])-1</f>
        <v>-0.4207015428571429</v>
      </c>
      <c r="V2105" t="str">
        <f t="shared" si="74"/>
        <v>90-110 minutes</v>
      </c>
      <c r="W2105">
        <f>Table19[[#This Row],[Profit]]/Table19[[#This Row],[Budget]]*100</f>
        <v>-42.070154285714281</v>
      </c>
      <c r="X2105">
        <v>-1289919.5</v>
      </c>
      <c r="Y2105">
        <v>-4.8151417500000002E-2</v>
      </c>
      <c r="Z2105" t="str">
        <f t="shared" si="76"/>
        <v>Medium</v>
      </c>
    </row>
    <row r="2106" spans="1:26" x14ac:dyDescent="0.2">
      <c r="A2106" t="s">
        <v>4292</v>
      </c>
      <c r="B2106" t="s">
        <v>399</v>
      </c>
      <c r="C2106" t="s">
        <v>1414</v>
      </c>
      <c r="D2106">
        <v>826</v>
      </c>
      <c r="E2106">
        <v>1825</v>
      </c>
      <c r="F2106">
        <v>9</v>
      </c>
      <c r="G2106">
        <v>0</v>
      </c>
      <c r="H2106">
        <v>5.9</v>
      </c>
      <c r="I2106">
        <v>184</v>
      </c>
      <c r="J2106">
        <v>96</v>
      </c>
      <c r="K2106">
        <v>47852604</v>
      </c>
      <c r="L2106">
        <v>20000000</v>
      </c>
      <c r="M2106" s="2">
        <f>VLOOKUP(A2106,Sheet2!$A$1:G5830,2,0)</f>
        <v>39377</v>
      </c>
      <c r="N2106" t="str">
        <f>VLOOKUP(A2106,Sheet2!$A$1:G5830,3,0)</f>
        <v>Color</v>
      </c>
      <c r="O2106" t="str">
        <f>VLOOKUP(A2106,Sheet2!$A$1:G5830,4,0)</f>
        <v>Drama</v>
      </c>
      <c r="P2106" t="str">
        <f>VLOOKUP(A2106,Sheet2!$A$1:G5830,5,0)</f>
        <v>English</v>
      </c>
      <c r="Q2106" t="str">
        <f>VLOOKUP(A2106,Sheet2!$A$1:G5830,6,0)</f>
        <v>USA</v>
      </c>
      <c r="R2106" t="str">
        <f>VLOOKUP(A2106,Sheet2!$A$1:G5830,7,0)</f>
        <v>PG-13</v>
      </c>
      <c r="S2106" t="str">
        <f>IF(Table19[[#This Row],[Language]]="English","English","Other language")</f>
        <v>English</v>
      </c>
      <c r="T2106">
        <f>Table19[[#This Row],[Gross Revenue]]-Table19[[#This Row],[Budget]]</f>
        <v>27852604</v>
      </c>
      <c r="U2106" s="1">
        <f>(Table19[[#This Row],[Gross Revenue]]/Table19[[#This Row],[Budget]])-1</f>
        <v>1.3926302000000002</v>
      </c>
      <c r="V2106" t="str">
        <f t="shared" si="74"/>
        <v>90-110 minutes</v>
      </c>
      <c r="W2106">
        <f>Table19[[#This Row],[Profit]]/Table19[[#This Row],[Budget]]*100</f>
        <v>139.26301999999998</v>
      </c>
      <c r="X2106">
        <v>-434215.5</v>
      </c>
      <c r="Y2106">
        <v>-0.10115100772200772</v>
      </c>
      <c r="Z2106" t="str">
        <f t="shared" si="76"/>
        <v>Medium</v>
      </c>
    </row>
    <row r="2107" spans="1:26" x14ac:dyDescent="0.2">
      <c r="A2107" t="s">
        <v>5733</v>
      </c>
      <c r="B2107" t="s">
        <v>433</v>
      </c>
      <c r="C2107" t="s">
        <v>995</v>
      </c>
      <c r="D2107">
        <v>8000</v>
      </c>
      <c r="E2107">
        <v>11135</v>
      </c>
      <c r="F2107">
        <v>0</v>
      </c>
      <c r="G2107">
        <v>11000</v>
      </c>
      <c r="H2107">
        <v>6.9</v>
      </c>
      <c r="I2107">
        <v>82</v>
      </c>
      <c r="J2107">
        <v>125</v>
      </c>
      <c r="K2107">
        <v>178406268</v>
      </c>
      <c r="L2107">
        <v>14000000</v>
      </c>
      <c r="M2107" s="2">
        <f>VLOOKUP(A2107,Sheet2!$A$1:G5831,2,0)</f>
        <v>33103</v>
      </c>
      <c r="N2107" t="str">
        <f>VLOOKUP(A2107,Sheet2!$A$1:G5831,3,0)</f>
        <v>Color</v>
      </c>
      <c r="O2107" t="str">
        <f>VLOOKUP(A2107,Sheet2!$A$1:G5831,4,0)</f>
        <v>Comedy</v>
      </c>
      <c r="P2107" t="str">
        <f>VLOOKUP(A2107,Sheet2!$A$1:G5831,5,0)</f>
        <v>English</v>
      </c>
      <c r="Q2107" t="str">
        <f>VLOOKUP(A2107,Sheet2!$A$1:G5831,6,0)</f>
        <v>USA</v>
      </c>
      <c r="R2107" t="str">
        <f>VLOOKUP(A2107,Sheet2!$A$1:G5831,7,0)</f>
        <v>R</v>
      </c>
      <c r="S2107" t="str">
        <f>IF(Table19[[#This Row],[Language]]="English","English","Other language")</f>
        <v>English</v>
      </c>
      <c r="T2107">
        <f>Table19[[#This Row],[Gross Revenue]]-Table19[[#This Row],[Budget]]</f>
        <v>164406268</v>
      </c>
      <c r="U2107" s="1">
        <f>(Table19[[#This Row],[Gross Revenue]]/Table19[[#This Row],[Budget]])-1</f>
        <v>11.743304857142856</v>
      </c>
      <c r="V2107" t="str">
        <f t="shared" si="74"/>
        <v>111-130 minutes</v>
      </c>
      <c r="W2107">
        <f>Table19[[#This Row],[Profit]]/Table19[[#This Row],[Budget]]*100</f>
        <v>1174.3304857142857</v>
      </c>
      <c r="X2107">
        <v>1637763</v>
      </c>
      <c r="Y2107">
        <v>0.19178668286445014</v>
      </c>
      <c r="Z2107" t="str">
        <f t="shared" si="76"/>
        <v>Medium</v>
      </c>
    </row>
    <row r="2108" spans="1:26" x14ac:dyDescent="0.2">
      <c r="A2108" t="s">
        <v>6725</v>
      </c>
      <c r="B2108" t="s">
        <v>3099</v>
      </c>
      <c r="C2108" t="s">
        <v>1235</v>
      </c>
      <c r="D2108">
        <v>422</v>
      </c>
      <c r="E2108">
        <v>1083</v>
      </c>
      <c r="F2108">
        <v>456</v>
      </c>
      <c r="G2108">
        <v>17000</v>
      </c>
      <c r="H2108">
        <v>7.8</v>
      </c>
      <c r="I2108">
        <v>177</v>
      </c>
      <c r="J2108">
        <v>135</v>
      </c>
      <c r="K2108">
        <v>38372662</v>
      </c>
      <c r="L2108">
        <v>28000000</v>
      </c>
      <c r="M2108" s="2">
        <f>VLOOKUP(A2108,Sheet2!$A$1:G5832,2,0)</f>
        <v>38451</v>
      </c>
      <c r="N2108" t="str">
        <f>VLOOKUP(A2108,Sheet2!$A$1:G5832,3,0)</f>
        <v>Color</v>
      </c>
      <c r="O2108" t="str">
        <f>VLOOKUP(A2108,Sheet2!$A$1:G5832,4,0)</f>
        <v>Drama</v>
      </c>
      <c r="P2108" t="str">
        <f>VLOOKUP(A2108,Sheet2!$A$1:G5832,5,0)</f>
        <v>English</v>
      </c>
      <c r="Q2108" t="str">
        <f>VLOOKUP(A2108,Sheet2!$A$1:G5832,6,0)</f>
        <v>France</v>
      </c>
      <c r="R2108" t="str">
        <f>VLOOKUP(A2108,Sheet2!$A$1:G5832,7,0)</f>
        <v>PG</v>
      </c>
      <c r="S2108" t="str">
        <f>IF(Table19[[#This Row],[Language]]="English","English","Other language")</f>
        <v>English</v>
      </c>
      <c r="T2108">
        <f>Table19[[#This Row],[Gross Revenue]]-Table19[[#This Row],[Budget]]</f>
        <v>10372662</v>
      </c>
      <c r="U2108" s="1">
        <f>(Table19[[#This Row],[Gross Revenue]]/Table19[[#This Row],[Budget]])-1</f>
        <v>0.37045221428571429</v>
      </c>
      <c r="V2108" t="str">
        <f t="shared" si="74"/>
        <v>131-150 minutes</v>
      </c>
      <c r="W2108">
        <f>Table19[[#This Row],[Profit]]/Table19[[#This Row],[Budget]]*100</f>
        <v>37.045221428571431</v>
      </c>
      <c r="X2108">
        <v>-434215.5</v>
      </c>
      <c r="Y2108">
        <v>-0.10115100772200772</v>
      </c>
      <c r="Z2108" t="str">
        <f t="shared" si="76"/>
        <v>Medium</v>
      </c>
    </row>
    <row r="2109" spans="1:26" x14ac:dyDescent="0.2">
      <c r="A2109" t="s">
        <v>6029</v>
      </c>
      <c r="B2109" t="s">
        <v>229</v>
      </c>
      <c r="C2109" t="s">
        <v>2301</v>
      </c>
      <c r="D2109">
        <v>1000</v>
      </c>
      <c r="E2109">
        <v>5101</v>
      </c>
      <c r="F2109">
        <v>149</v>
      </c>
      <c r="G2109">
        <v>0</v>
      </c>
      <c r="H2109">
        <v>6.7</v>
      </c>
      <c r="I2109">
        <v>154</v>
      </c>
      <c r="J2109">
        <v>130</v>
      </c>
      <c r="K2109">
        <v>15709385</v>
      </c>
      <c r="L2109">
        <v>30000000</v>
      </c>
      <c r="M2109" s="2">
        <f>VLOOKUP(A2109,Sheet2!$A$1:G5833,2,0)</f>
        <v>39672</v>
      </c>
      <c r="N2109" t="str">
        <f>VLOOKUP(A2109,Sheet2!$A$1:G5833,3,0)</f>
        <v>Color</v>
      </c>
      <c r="O2109" t="str">
        <f>VLOOKUP(A2109,Sheet2!$A$1:G5833,4,0)</f>
        <v>Crime</v>
      </c>
      <c r="P2109" t="str">
        <f>VLOOKUP(A2109,Sheet2!$A$1:G5833,5,0)</f>
        <v>English</v>
      </c>
      <c r="Q2109" t="str">
        <f>VLOOKUP(A2109,Sheet2!$A$1:G5833,6,0)</f>
        <v>USA</v>
      </c>
      <c r="R2109" t="str">
        <f>VLOOKUP(A2109,Sheet2!$A$1:G5833,7,0)</f>
        <v>R</v>
      </c>
      <c r="S2109" t="str">
        <f>IF(Table19[[#This Row],[Language]]="English","English","Other language")</f>
        <v>English</v>
      </c>
      <c r="T2109">
        <f>Table19[[#This Row],[Gross Revenue]]-Table19[[#This Row],[Budget]]</f>
        <v>-14290615</v>
      </c>
      <c r="U2109" s="1">
        <f>(Table19[[#This Row],[Gross Revenue]]/Table19[[#This Row],[Budget]])-1</f>
        <v>-0.47635383333333337</v>
      </c>
      <c r="V2109" t="str">
        <f t="shared" si="74"/>
        <v>111-130 minutes</v>
      </c>
      <c r="W2109">
        <f>Table19[[#This Row],[Profit]]/Table19[[#This Row],[Budget]]*100</f>
        <v>-47.63538333333333</v>
      </c>
      <c r="X2109">
        <v>-74533.5</v>
      </c>
      <c r="Y2109">
        <v>-7.4856785714285719E-3</v>
      </c>
      <c r="Z2109" t="str">
        <f t="shared" si="76"/>
        <v>Medium</v>
      </c>
    </row>
    <row r="2110" spans="1:26" x14ac:dyDescent="0.2">
      <c r="A2110" t="s">
        <v>4036</v>
      </c>
      <c r="B2110" t="s">
        <v>1151</v>
      </c>
      <c r="C2110" t="s">
        <v>731</v>
      </c>
      <c r="D2110">
        <v>865</v>
      </c>
      <c r="E2110">
        <v>1417</v>
      </c>
      <c r="F2110">
        <v>124</v>
      </c>
      <c r="G2110">
        <v>20000</v>
      </c>
      <c r="H2110">
        <v>5.7</v>
      </c>
      <c r="I2110">
        <v>225</v>
      </c>
      <c r="J2110">
        <v>87</v>
      </c>
      <c r="K2110">
        <v>29136626</v>
      </c>
      <c r="L2110">
        <v>60000000</v>
      </c>
      <c r="M2110" s="2">
        <f>VLOOKUP(A2110,Sheet2!$A$1:G5834,2,0)</f>
        <v>40631</v>
      </c>
      <c r="N2110" t="str">
        <f>VLOOKUP(A2110,Sheet2!$A$1:G5834,3,0)</f>
        <v>Color</v>
      </c>
      <c r="O2110" t="str">
        <f>VLOOKUP(A2110,Sheet2!$A$1:G5834,4,0)</f>
        <v>Action</v>
      </c>
      <c r="P2110" t="str">
        <f>VLOOKUP(A2110,Sheet2!$A$1:G5834,5,0)</f>
        <v>English</v>
      </c>
      <c r="Q2110" t="str">
        <f>VLOOKUP(A2110,Sheet2!$A$1:G5834,6,0)</f>
        <v>USA</v>
      </c>
      <c r="R2110" t="str">
        <f>VLOOKUP(A2110,Sheet2!$A$1:G5834,7,0)</f>
        <v>PG-13</v>
      </c>
      <c r="S2110" t="str">
        <f>IF(Table19[[#This Row],[Language]]="English","English","Other language")</f>
        <v>English</v>
      </c>
      <c r="T2110">
        <f>Table19[[#This Row],[Gross Revenue]]-Table19[[#This Row],[Budget]]</f>
        <v>-30863374</v>
      </c>
      <c r="U2110" s="1">
        <f>(Table19[[#This Row],[Gross Revenue]]/Table19[[#This Row],[Budget]])-1</f>
        <v>-0.51438956666666669</v>
      </c>
      <c r="V2110" t="str">
        <f t="shared" si="74"/>
        <v>&lt;90 minutes</v>
      </c>
      <c r="W2110">
        <f>Table19[[#This Row],[Profit]]/Table19[[#This Row],[Budget]]*100</f>
        <v>-51.43895666666667</v>
      </c>
      <c r="X2110">
        <v>-1289919.5</v>
      </c>
      <c r="Y2110">
        <v>-4.8151417500000002E-2</v>
      </c>
      <c r="Z2110" t="str">
        <f t="shared" si="76"/>
        <v>High</v>
      </c>
    </row>
    <row r="2111" spans="1:26" x14ac:dyDescent="0.2">
      <c r="A2111" t="s">
        <v>5354</v>
      </c>
      <c r="B2111" t="s">
        <v>2252</v>
      </c>
      <c r="C2111" t="s">
        <v>1023</v>
      </c>
      <c r="D2111">
        <v>509</v>
      </c>
      <c r="E2111">
        <v>1409</v>
      </c>
      <c r="F2111">
        <v>0</v>
      </c>
      <c r="G2111">
        <v>688</v>
      </c>
      <c r="H2111">
        <v>6.7</v>
      </c>
      <c r="I2111">
        <v>117</v>
      </c>
      <c r="J2111">
        <v>143</v>
      </c>
      <c r="K2111">
        <v>38966057</v>
      </c>
      <c r="L2111">
        <v>65000000</v>
      </c>
      <c r="M2111" s="2">
        <f>VLOOKUP(A2111,Sheet2!$A$1:G5835,2,0)</f>
        <v>36125</v>
      </c>
      <c r="N2111" t="str">
        <f>VLOOKUP(A2111,Sheet2!$A$1:G5835,3,0)</f>
        <v>Color</v>
      </c>
      <c r="O2111" t="str">
        <f>VLOOKUP(A2111,Sheet2!$A$1:G5835,4,0)</f>
        <v>Comedy</v>
      </c>
      <c r="P2111" t="str">
        <f>VLOOKUP(A2111,Sheet2!$A$1:G5835,5,0)</f>
        <v>English</v>
      </c>
      <c r="Q2111" t="str">
        <f>VLOOKUP(A2111,Sheet2!$A$1:G5835,6,0)</f>
        <v>France</v>
      </c>
      <c r="R2111" t="str">
        <f>VLOOKUP(A2111,Sheet2!$A$1:G5835,7,0)</f>
        <v>R</v>
      </c>
      <c r="S2111" t="str">
        <f>IF(Table19[[#This Row],[Language]]="English","English","Other language")</f>
        <v>English</v>
      </c>
      <c r="T2111">
        <f>Table19[[#This Row],[Gross Revenue]]-Table19[[#This Row],[Budget]]</f>
        <v>-26033943</v>
      </c>
      <c r="U2111" s="1">
        <f>(Table19[[#This Row],[Gross Revenue]]/Table19[[#This Row],[Budget]])-1</f>
        <v>-0.40052220000000005</v>
      </c>
      <c r="V2111" t="str">
        <f t="shared" si="74"/>
        <v>131-150 minutes</v>
      </c>
      <c r="W2111">
        <f>Table19[[#This Row],[Profit]]/Table19[[#This Row],[Budget]]*100</f>
        <v>-40.052219999999998</v>
      </c>
      <c r="X2111">
        <v>1637763</v>
      </c>
      <c r="Y2111">
        <v>0.19178668286445014</v>
      </c>
      <c r="Z2111" t="str">
        <f t="shared" si="76"/>
        <v>High</v>
      </c>
    </row>
    <row r="2112" spans="1:26" x14ac:dyDescent="0.2">
      <c r="A2112" t="s">
        <v>5878</v>
      </c>
      <c r="B2112" t="s">
        <v>2589</v>
      </c>
      <c r="C2112" t="s">
        <v>2589</v>
      </c>
      <c r="D2112">
        <v>291</v>
      </c>
      <c r="E2112">
        <v>368</v>
      </c>
      <c r="F2112">
        <v>291</v>
      </c>
      <c r="G2112">
        <v>19000</v>
      </c>
      <c r="H2112">
        <v>7</v>
      </c>
      <c r="I2112">
        <v>143</v>
      </c>
      <c r="J2112">
        <v>77</v>
      </c>
      <c r="K2112">
        <v>424760</v>
      </c>
      <c r="L2112">
        <v>7000</v>
      </c>
      <c r="M2112" s="2">
        <f>VLOOKUP(A2112,Sheet2!$A$1:G5836,2,0)</f>
        <v>38027</v>
      </c>
      <c r="N2112" t="str">
        <f>VLOOKUP(A2112,Sheet2!$A$1:G5836,3,0)</f>
        <v>Color</v>
      </c>
      <c r="O2112" t="str">
        <f>VLOOKUP(A2112,Sheet2!$A$1:G5836,4,0)</f>
        <v>Drama</v>
      </c>
      <c r="P2112" t="str">
        <f>VLOOKUP(A2112,Sheet2!$A$1:G5836,5,0)</f>
        <v>English</v>
      </c>
      <c r="Q2112" t="str">
        <f>VLOOKUP(A2112,Sheet2!$A$1:G5836,6,0)</f>
        <v>USA</v>
      </c>
      <c r="R2112" t="str">
        <f>VLOOKUP(A2112,Sheet2!$A$1:G5836,7,0)</f>
        <v>PG-13</v>
      </c>
      <c r="S2112" t="str">
        <f>IF(Table19[[#This Row],[Language]]="English","English","Other language")</f>
        <v>English</v>
      </c>
      <c r="T2112">
        <f>Table19[[#This Row],[Gross Revenue]]-Table19[[#This Row],[Budget]]</f>
        <v>417760</v>
      </c>
      <c r="U2112" s="1">
        <f>(Table19[[#This Row],[Gross Revenue]]/Table19[[#This Row],[Budget]])-1</f>
        <v>59.68</v>
      </c>
      <c r="V2112" t="str">
        <f t="shared" si="74"/>
        <v>&lt;90 minutes</v>
      </c>
      <c r="W2112">
        <f>Table19[[#This Row],[Profit]]/Table19[[#This Row],[Budget]]*100</f>
        <v>5968</v>
      </c>
      <c r="X2112">
        <v>-434215.5</v>
      </c>
      <c r="Y2112">
        <v>-0.10115100772200772</v>
      </c>
      <c r="Z2112" t="str">
        <f t="shared" si="76"/>
        <v>Low</v>
      </c>
    </row>
    <row r="2113" spans="1:26" x14ac:dyDescent="0.2">
      <c r="A2113" t="s">
        <v>5174</v>
      </c>
      <c r="B2113" t="s">
        <v>1037</v>
      </c>
      <c r="C2113" t="s">
        <v>1453</v>
      </c>
      <c r="D2113">
        <v>15000</v>
      </c>
      <c r="E2113">
        <v>16149</v>
      </c>
      <c r="F2113">
        <v>179</v>
      </c>
      <c r="G2113">
        <v>23000</v>
      </c>
      <c r="H2113">
        <v>6.6</v>
      </c>
      <c r="I2113">
        <v>306</v>
      </c>
      <c r="J2113">
        <v>116</v>
      </c>
      <c r="K2113">
        <v>90755643</v>
      </c>
      <c r="L2113">
        <v>200000000</v>
      </c>
      <c r="M2113" s="2">
        <f>VLOOKUP(A2113,Sheet2!$A$1:G5837,2,0)</f>
        <v>40228</v>
      </c>
      <c r="N2113" t="str">
        <f>VLOOKUP(A2113,Sheet2!$A$1:G5837,3,0)</f>
        <v>Color</v>
      </c>
      <c r="O2113" t="str">
        <f>VLOOKUP(A2113,Sheet2!$A$1:G5837,4,0)</f>
        <v>Action</v>
      </c>
      <c r="P2113" t="str">
        <f>VLOOKUP(A2113,Sheet2!$A$1:G5837,5,0)</f>
        <v>English</v>
      </c>
      <c r="Q2113" t="str">
        <f>VLOOKUP(A2113,Sheet2!$A$1:G5837,6,0)</f>
        <v>USA</v>
      </c>
      <c r="R2113" t="str">
        <f>VLOOKUP(A2113,Sheet2!$A$1:G5837,7,0)</f>
        <v>PG-13</v>
      </c>
      <c r="S2113" t="str">
        <f>IF(Table19[[#This Row],[Language]]="English","English","Other language")</f>
        <v>English</v>
      </c>
      <c r="T2113">
        <f>Table19[[#This Row],[Gross Revenue]]-Table19[[#This Row],[Budget]]</f>
        <v>-109244357</v>
      </c>
      <c r="U2113" s="1">
        <f>(Table19[[#This Row],[Gross Revenue]]/Table19[[#This Row],[Budget]])-1</f>
        <v>-0.54622178499999996</v>
      </c>
      <c r="V2113" t="str">
        <f t="shared" si="74"/>
        <v>111-130 minutes</v>
      </c>
      <c r="W2113">
        <f>Table19[[#This Row],[Profit]]/Table19[[#This Row],[Budget]]*100</f>
        <v>-54.622178499999997</v>
      </c>
      <c r="X2113">
        <v>-1289919.5</v>
      </c>
      <c r="Y2113">
        <v>-4.8151417500000002E-2</v>
      </c>
      <c r="Z2113" t="str">
        <f t="shared" si="76"/>
        <v>High</v>
      </c>
    </row>
    <row r="2114" spans="1:26" x14ac:dyDescent="0.2">
      <c r="A2114" t="s">
        <v>4572</v>
      </c>
      <c r="B2114" t="s">
        <v>1664</v>
      </c>
      <c r="C2114" t="s">
        <v>1665</v>
      </c>
      <c r="D2114">
        <v>679</v>
      </c>
      <c r="E2114">
        <v>1426</v>
      </c>
      <c r="F2114">
        <v>3</v>
      </c>
      <c r="G2114">
        <v>0</v>
      </c>
      <c r="H2114">
        <v>6.2</v>
      </c>
      <c r="I2114">
        <v>26</v>
      </c>
      <c r="J2114">
        <v>97</v>
      </c>
      <c r="K2114">
        <v>883887</v>
      </c>
      <c r="L2114">
        <v>9000000</v>
      </c>
      <c r="M2114" s="2">
        <f>VLOOKUP(A2114,Sheet2!$A$1:G5838,2,0)</f>
        <v>39899</v>
      </c>
      <c r="N2114" t="str">
        <f>VLOOKUP(A2114,Sheet2!$A$1:G5838,3,0)</f>
        <v>Color</v>
      </c>
      <c r="O2114" t="str">
        <f>VLOOKUP(A2114,Sheet2!$A$1:G5838,4,0)</f>
        <v>Drama</v>
      </c>
      <c r="P2114" t="str">
        <f>VLOOKUP(A2114,Sheet2!$A$1:G5838,5,0)</f>
        <v>English</v>
      </c>
      <c r="Q2114" t="str">
        <f>VLOOKUP(A2114,Sheet2!$A$1:G5838,6,0)</f>
        <v>USA</v>
      </c>
      <c r="R2114" t="str">
        <f>VLOOKUP(A2114,Sheet2!$A$1:G5838,7,0)</f>
        <v>PG</v>
      </c>
      <c r="S2114" t="str">
        <f>IF(Table19[[#This Row],[Language]]="English","English","Other language")</f>
        <v>English</v>
      </c>
      <c r="T2114">
        <f>Table19[[#This Row],[Gross Revenue]]-Table19[[#This Row],[Budget]]</f>
        <v>-8116113</v>
      </c>
      <c r="U2114" s="1">
        <f>(Table19[[#This Row],[Gross Revenue]]/Table19[[#This Row],[Budget]])-1</f>
        <v>-0.90179033333333336</v>
      </c>
      <c r="V2114" t="str">
        <f t="shared" ref="V2114:V2177" si="77">IF(J2114="","",IF(J2114&lt;90,"&lt;90 minutes",IF(J2114&lt;=110,"90-110 minutes",IF(J2114&lt;=130,"111-130 minutes",IF(J2114&lt;=150,"131-150 minutes","&gt;150 minutes")))))</f>
        <v>90-110 minutes</v>
      </c>
      <c r="W2114">
        <f>Table19[[#This Row],[Profit]]/Table19[[#This Row],[Budget]]*100</f>
        <v>-90.179033333333336</v>
      </c>
      <c r="X2114">
        <v>-434215.5</v>
      </c>
      <c r="Y2114">
        <v>-0.10115100772200772</v>
      </c>
      <c r="Z2114" t="str">
        <f t="shared" ref="Z2114" si="78">IF(L2114="","",IF(L2114&lt;=$AA$26,"Low",IF(L2114&lt;=$AA$28,"Medium","High")))</f>
        <v>Low</v>
      </c>
    </row>
    <row r="2115" spans="1:26" x14ac:dyDescent="0.2">
      <c r="A2115" t="s">
        <v>6969</v>
      </c>
      <c r="B2115" t="s">
        <v>1655</v>
      </c>
      <c r="C2115" t="s">
        <v>3035</v>
      </c>
      <c r="D2115">
        <v>893</v>
      </c>
      <c r="E2115">
        <v>2710</v>
      </c>
      <c r="F2115">
        <v>6000</v>
      </c>
      <c r="G2115">
        <v>11000</v>
      </c>
      <c r="H2115">
        <v>8.4</v>
      </c>
      <c r="I2115">
        <v>174</v>
      </c>
      <c r="J2115">
        <v>134</v>
      </c>
      <c r="K2115">
        <v>2298191</v>
      </c>
      <c r="L2115">
        <v>2400000000</v>
      </c>
      <c r="M2115" s="2">
        <f>VLOOKUP(A2115,Sheet2!$A$1:G5839,2,0)</f>
        <v>35629</v>
      </c>
      <c r="N2115" t="str">
        <f>VLOOKUP(A2115,Sheet2!$A$1:G5839,3,0)</f>
        <v>Color</v>
      </c>
      <c r="O2115" t="str">
        <f>VLOOKUP(A2115,Sheet2!$A$1:G5839,4,0)</f>
        <v>Adventure</v>
      </c>
      <c r="P2115" t="str">
        <f>VLOOKUP(A2115,Sheet2!$A$1:G5839,5,0)</f>
        <v>Japanese</v>
      </c>
      <c r="Q2115" t="str">
        <f>VLOOKUP(A2115,Sheet2!$A$1:G5839,6,0)</f>
        <v>Japan</v>
      </c>
      <c r="R2115" t="str">
        <f>VLOOKUP(A2115,Sheet2!$A$1:G5839,7,0)</f>
        <v>PG-13</v>
      </c>
      <c r="S2115" t="str">
        <f>IF(Table19[[#This Row],[Language]]="English","English","Other language")</f>
        <v>Other language</v>
      </c>
      <c r="T2115">
        <f>Table19[[#This Row],[Gross Revenue]]-Table19[[#This Row],[Budget]]</f>
        <v>-2397701809</v>
      </c>
      <c r="U2115" s="1">
        <f>(Table19[[#This Row],[Gross Revenue]]/Table19[[#This Row],[Budget]])-1</f>
        <v>-0.99904242041666669</v>
      </c>
      <c r="V2115" t="str">
        <f t="shared" si="77"/>
        <v>131-150 minutes</v>
      </c>
      <c r="W2115">
        <f>Table19[[#This Row],[Profit]]/Table19[[#This Row],[Budget]]*100</f>
        <v>-99.904242041666663</v>
      </c>
      <c r="X2115">
        <v>3892693.5</v>
      </c>
      <c r="Y2115">
        <v>0.11726928571428571</v>
      </c>
      <c r="Z2115" t="str">
        <f t="shared" ref="Z2115:Z2177" si="79">IF(L2115="","",IF(L2115&lt;=$AA$26,"Low",IF(L2115&lt;=$AA$28,"Medium","High")))</f>
        <v>High</v>
      </c>
    </row>
    <row r="2116" spans="1:26" x14ac:dyDescent="0.2">
      <c r="A2116" t="s">
        <v>6737</v>
      </c>
      <c r="B2116" t="s">
        <v>1274</v>
      </c>
      <c r="C2116" t="s">
        <v>242</v>
      </c>
      <c r="D2116">
        <v>10000</v>
      </c>
      <c r="E2116">
        <v>11083</v>
      </c>
      <c r="F2116">
        <v>212</v>
      </c>
      <c r="G2116">
        <v>314</v>
      </c>
      <c r="H2116">
        <v>5.9</v>
      </c>
      <c r="I2116">
        <v>68</v>
      </c>
      <c r="J2116">
        <v>102</v>
      </c>
      <c r="K2116">
        <v>354704</v>
      </c>
      <c r="L2116">
        <v>1300000</v>
      </c>
      <c r="M2116" s="2">
        <f>VLOOKUP(A2116,Sheet2!$A$1:G5840,2,0)</f>
        <v>31873</v>
      </c>
      <c r="N2116" t="str">
        <f>VLOOKUP(A2116,Sheet2!$A$1:G5840,3,0)</f>
        <v>Color</v>
      </c>
      <c r="O2116" t="str">
        <f>VLOOKUP(A2116,Sheet2!$A$1:G5840,4,0)</f>
        <v>Crime</v>
      </c>
      <c r="P2116" t="str">
        <f>VLOOKUP(A2116,Sheet2!$A$1:G5840,5,0)</f>
        <v>English</v>
      </c>
      <c r="Q2116" t="str">
        <f>VLOOKUP(A2116,Sheet2!$A$1:G5840,6,0)</f>
        <v>USA</v>
      </c>
      <c r="R2116" t="str">
        <f>VLOOKUP(A2116,Sheet2!$A$1:G5840,7,0)</f>
        <v>R</v>
      </c>
      <c r="S2116" t="str">
        <f>IF(Table19[[#This Row],[Language]]="English","English","Other language")</f>
        <v>English</v>
      </c>
      <c r="T2116">
        <f>Table19[[#This Row],[Gross Revenue]]-Table19[[#This Row],[Budget]]</f>
        <v>-945296</v>
      </c>
      <c r="U2116" s="1">
        <f>(Table19[[#This Row],[Gross Revenue]]/Table19[[#This Row],[Budget]])-1</f>
        <v>-0.72715076923076927</v>
      </c>
      <c r="V2116" t="str">
        <f t="shared" si="77"/>
        <v>90-110 minutes</v>
      </c>
      <c r="W2116">
        <f>Table19[[#This Row],[Profit]]/Table19[[#This Row],[Budget]]*100</f>
        <v>-72.715076923076921</v>
      </c>
      <c r="X2116">
        <v>-74533.5</v>
      </c>
      <c r="Y2116">
        <v>-7.4856785714285719E-3</v>
      </c>
      <c r="Z2116" t="str">
        <f t="shared" si="79"/>
        <v>Low</v>
      </c>
    </row>
    <row r="2117" spans="1:26" x14ac:dyDescent="0.2">
      <c r="A2117" t="s">
        <v>4601</v>
      </c>
      <c r="B2117" t="s">
        <v>279</v>
      </c>
      <c r="C2117" t="s">
        <v>1689</v>
      </c>
      <c r="D2117">
        <v>20000</v>
      </c>
      <c r="E2117">
        <v>37321</v>
      </c>
      <c r="F2117">
        <v>777</v>
      </c>
      <c r="G2117">
        <v>86000</v>
      </c>
      <c r="H2117">
        <v>8.1</v>
      </c>
      <c r="I2117">
        <v>454</v>
      </c>
      <c r="J2117">
        <v>153</v>
      </c>
      <c r="K2117">
        <v>60962878</v>
      </c>
      <c r="L2117">
        <v>46000000</v>
      </c>
      <c r="M2117" s="2">
        <f>VLOOKUP(A2117,Sheet2!$A$1:G5841,2,0)</f>
        <v>41485</v>
      </c>
      <c r="N2117" t="str">
        <f>VLOOKUP(A2117,Sheet2!$A$1:G5841,3,0)</f>
        <v>Color</v>
      </c>
      <c r="O2117" t="str">
        <f>VLOOKUP(A2117,Sheet2!$A$1:G5841,4,0)</f>
        <v>Crime</v>
      </c>
      <c r="P2117" t="str">
        <f>VLOOKUP(A2117,Sheet2!$A$1:G5841,5,0)</f>
        <v>English</v>
      </c>
      <c r="Q2117" t="str">
        <f>VLOOKUP(A2117,Sheet2!$A$1:G5841,6,0)</f>
        <v>USA</v>
      </c>
      <c r="R2117" t="str">
        <f>VLOOKUP(A2117,Sheet2!$A$1:G5841,7,0)</f>
        <v>R</v>
      </c>
      <c r="S2117" t="str">
        <f>IF(Table19[[#This Row],[Language]]="English","English","Other language")</f>
        <v>English</v>
      </c>
      <c r="T2117">
        <f>Table19[[#This Row],[Gross Revenue]]-Table19[[#This Row],[Budget]]</f>
        <v>14962878</v>
      </c>
      <c r="U2117" s="1">
        <f>(Table19[[#This Row],[Gross Revenue]]/Table19[[#This Row],[Budget]])-1</f>
        <v>0.32527995652173902</v>
      </c>
      <c r="V2117" t="str">
        <f t="shared" si="77"/>
        <v>&gt;150 minutes</v>
      </c>
      <c r="W2117">
        <f>Table19[[#This Row],[Profit]]/Table19[[#This Row],[Budget]]*100</f>
        <v>32.527995652173914</v>
      </c>
      <c r="X2117">
        <v>-74533.5</v>
      </c>
      <c r="Y2117">
        <v>-7.4856785714285719E-3</v>
      </c>
      <c r="Z2117" t="str">
        <f t="shared" si="79"/>
        <v>High</v>
      </c>
    </row>
    <row r="2118" spans="1:26" x14ac:dyDescent="0.2">
      <c r="A2118" t="s">
        <v>4543</v>
      </c>
      <c r="B2118" t="s">
        <v>578</v>
      </c>
      <c r="C2118" t="s">
        <v>1626</v>
      </c>
      <c r="D2118">
        <v>1000</v>
      </c>
      <c r="E2118">
        <v>2419</v>
      </c>
      <c r="F2118">
        <v>6</v>
      </c>
      <c r="G2118">
        <v>855</v>
      </c>
      <c r="H2118">
        <v>6.1</v>
      </c>
      <c r="I2118">
        <v>25</v>
      </c>
      <c r="J2118">
        <v>109</v>
      </c>
      <c r="K2118">
        <v>69800000</v>
      </c>
      <c r="L2118">
        <v>10000000</v>
      </c>
      <c r="M2118" s="2">
        <f>VLOOKUP(A2118,Sheet2!$A$1:G5842,2,0)</f>
        <v>29412</v>
      </c>
      <c r="N2118" t="str">
        <f>VLOOKUP(A2118,Sheet2!$A$1:G5842,3,0)</f>
        <v>Color</v>
      </c>
      <c r="O2118" t="str">
        <f>VLOOKUP(A2118,Sheet2!$A$1:G5842,4,0)</f>
        <v>Comedy</v>
      </c>
      <c r="P2118" t="str">
        <f>VLOOKUP(A2118,Sheet2!$A$1:G5842,5,0)</f>
        <v>English</v>
      </c>
      <c r="Q2118" t="str">
        <f>VLOOKUP(A2118,Sheet2!$A$1:G5842,6,0)</f>
        <v>USA</v>
      </c>
      <c r="R2118" t="str">
        <f>VLOOKUP(A2118,Sheet2!$A$1:G5842,7,0)</f>
        <v>R</v>
      </c>
      <c r="S2118" t="str">
        <f>IF(Table19[[#This Row],[Language]]="English","English","Other language")</f>
        <v>English</v>
      </c>
      <c r="T2118">
        <f>Table19[[#This Row],[Gross Revenue]]-Table19[[#This Row],[Budget]]</f>
        <v>59800000</v>
      </c>
      <c r="U2118" s="1">
        <f>(Table19[[#This Row],[Gross Revenue]]/Table19[[#This Row],[Budget]])-1</f>
        <v>5.98</v>
      </c>
      <c r="V2118" t="str">
        <f t="shared" si="77"/>
        <v>90-110 minutes</v>
      </c>
      <c r="W2118">
        <f>Table19[[#This Row],[Profit]]/Table19[[#This Row],[Budget]]*100</f>
        <v>598</v>
      </c>
      <c r="X2118">
        <v>1637763</v>
      </c>
      <c r="Y2118">
        <v>0.19178668286445014</v>
      </c>
      <c r="Z2118" t="str">
        <f t="shared" si="79"/>
        <v>Low</v>
      </c>
    </row>
    <row r="2119" spans="1:26" x14ac:dyDescent="0.2">
      <c r="A2119" t="s">
        <v>4938</v>
      </c>
      <c r="B2119" t="s">
        <v>1961</v>
      </c>
      <c r="C2119" t="s">
        <v>1962</v>
      </c>
      <c r="D2119">
        <v>452</v>
      </c>
      <c r="E2119">
        <v>1819</v>
      </c>
      <c r="F2119">
        <v>16</v>
      </c>
      <c r="G2119">
        <v>0</v>
      </c>
      <c r="H2119">
        <v>6.4</v>
      </c>
      <c r="I2119">
        <v>177</v>
      </c>
      <c r="J2119">
        <v>106</v>
      </c>
      <c r="K2119">
        <v>22331028</v>
      </c>
      <c r="L2119">
        <v>12000000</v>
      </c>
      <c r="M2119" s="2">
        <f>VLOOKUP(A2119,Sheet2!$A$1:G5843,2,0)</f>
        <v>42099</v>
      </c>
      <c r="N2119" t="str">
        <f>VLOOKUP(A2119,Sheet2!$A$1:G5843,3,0)</f>
        <v>Color</v>
      </c>
      <c r="O2119" t="str">
        <f>VLOOKUP(A2119,Sheet2!$A$1:G5843,4,0)</f>
        <v>Sci-Fi</v>
      </c>
      <c r="P2119" t="str">
        <f>VLOOKUP(A2119,Sheet2!$A$1:G5843,5,0)</f>
        <v>English</v>
      </c>
      <c r="Q2119" t="str">
        <f>VLOOKUP(A2119,Sheet2!$A$1:G5843,6,0)</f>
        <v>USA</v>
      </c>
      <c r="R2119" t="str">
        <f>VLOOKUP(A2119,Sheet2!$A$1:G5843,7,0)</f>
        <v>PG-13</v>
      </c>
      <c r="S2119" t="str">
        <f>IF(Table19[[#This Row],[Language]]="English","English","Other language")</f>
        <v>English</v>
      </c>
      <c r="T2119">
        <f>Table19[[#This Row],[Gross Revenue]]-Table19[[#This Row],[Budget]]</f>
        <v>10331028</v>
      </c>
      <c r="U2119" s="1">
        <f>(Table19[[#This Row],[Gross Revenue]]/Table19[[#This Row],[Budget]])-1</f>
        <v>0.86091899999999999</v>
      </c>
      <c r="V2119" t="str">
        <f t="shared" si="77"/>
        <v>90-110 minutes</v>
      </c>
      <c r="W2119">
        <f>Table19[[#This Row],[Profit]]/Table19[[#This Row],[Budget]]*100</f>
        <v>86.091899999999995</v>
      </c>
      <c r="Z2119" t="str">
        <f t="shared" si="79"/>
        <v>Low</v>
      </c>
    </row>
    <row r="2120" spans="1:26" x14ac:dyDescent="0.2">
      <c r="A2120" t="s">
        <v>5452</v>
      </c>
      <c r="B2120" t="s">
        <v>2305</v>
      </c>
      <c r="C2120" t="s">
        <v>2306</v>
      </c>
      <c r="D2120">
        <v>971</v>
      </c>
      <c r="E2120">
        <v>2043</v>
      </c>
      <c r="F2120">
        <v>166</v>
      </c>
      <c r="G2120">
        <v>29000</v>
      </c>
      <c r="H2120">
        <v>6.7</v>
      </c>
      <c r="I2120">
        <v>229</v>
      </c>
      <c r="J2120">
        <v>93</v>
      </c>
      <c r="K2120">
        <v>54724272</v>
      </c>
      <c r="L2120">
        <v>12000000</v>
      </c>
      <c r="M2120" s="2">
        <f>VLOOKUP(A2120,Sheet2!$A$1:G5844,2,0)</f>
        <v>41055</v>
      </c>
      <c r="N2120" t="str">
        <f>VLOOKUP(A2120,Sheet2!$A$1:G5844,3,0)</f>
        <v>Color</v>
      </c>
      <c r="O2120" t="str">
        <f>VLOOKUP(A2120,Sheet2!$A$1:G5844,4,0)</f>
        <v>Comedy</v>
      </c>
      <c r="P2120" t="str">
        <f>VLOOKUP(A2120,Sheet2!$A$1:G5844,5,0)</f>
        <v>English</v>
      </c>
      <c r="Q2120" t="str">
        <f>VLOOKUP(A2120,Sheet2!$A$1:G5844,6,0)</f>
        <v>USA</v>
      </c>
      <c r="R2120" t="str">
        <f>VLOOKUP(A2120,Sheet2!$A$1:G5844,7,0)</f>
        <v>R</v>
      </c>
      <c r="S2120" t="str">
        <f>IF(Table19[[#This Row],[Language]]="English","English","Other language")</f>
        <v>English</v>
      </c>
      <c r="T2120">
        <f>Table19[[#This Row],[Gross Revenue]]-Table19[[#This Row],[Budget]]</f>
        <v>42724272</v>
      </c>
      <c r="U2120" s="1">
        <f>(Table19[[#This Row],[Gross Revenue]]/Table19[[#This Row],[Budget]])-1</f>
        <v>3.5603559999999996</v>
      </c>
      <c r="V2120" t="str">
        <f t="shared" si="77"/>
        <v>90-110 minutes</v>
      </c>
      <c r="W2120">
        <f>Table19[[#This Row],[Profit]]/Table19[[#This Row],[Budget]]*100</f>
        <v>356.03559999999999</v>
      </c>
      <c r="X2120">
        <v>1637763</v>
      </c>
      <c r="Y2120">
        <v>0.19178668286445014</v>
      </c>
      <c r="Z2120" t="str">
        <f t="shared" si="79"/>
        <v>Low</v>
      </c>
    </row>
    <row r="2121" spans="1:26" x14ac:dyDescent="0.2">
      <c r="A2121" t="s">
        <v>3818</v>
      </c>
      <c r="B2121" t="s">
        <v>903</v>
      </c>
      <c r="C2121" t="s">
        <v>806</v>
      </c>
      <c r="D2121">
        <v>1000</v>
      </c>
      <c r="E2121">
        <v>5190</v>
      </c>
      <c r="F2121">
        <v>18</v>
      </c>
      <c r="G2121">
        <v>0</v>
      </c>
      <c r="H2121">
        <v>5.4</v>
      </c>
      <c r="I2121">
        <v>83</v>
      </c>
      <c r="J2121">
        <v>104</v>
      </c>
      <c r="K2121">
        <v>10106233</v>
      </c>
      <c r="L2121">
        <v>8000000</v>
      </c>
      <c r="M2121" s="2">
        <f>VLOOKUP(A2121,Sheet2!$A$1:G5845,2,0)</f>
        <v>40731</v>
      </c>
      <c r="N2121" t="str">
        <f>VLOOKUP(A2121,Sheet2!$A$1:G5845,3,0)</f>
        <v>Color</v>
      </c>
      <c r="O2121" t="str">
        <f>VLOOKUP(A2121,Sheet2!$A$1:G5845,4,0)</f>
        <v>Comedy</v>
      </c>
      <c r="P2121" t="str">
        <f>VLOOKUP(A2121,Sheet2!$A$1:G5845,5,0)</f>
        <v>English</v>
      </c>
      <c r="Q2121" t="str">
        <f>VLOOKUP(A2121,Sheet2!$A$1:G5845,6,0)</f>
        <v>USA</v>
      </c>
      <c r="R2121" t="str">
        <f>VLOOKUP(A2121,Sheet2!$A$1:G5845,7,0)</f>
        <v>PG</v>
      </c>
      <c r="S2121" t="str">
        <f>IF(Table19[[#This Row],[Language]]="English","English","Other language")</f>
        <v>English</v>
      </c>
      <c r="T2121">
        <f>Table19[[#This Row],[Gross Revenue]]-Table19[[#This Row],[Budget]]</f>
        <v>2106233</v>
      </c>
      <c r="U2121" s="1">
        <f>(Table19[[#This Row],[Gross Revenue]]/Table19[[#This Row],[Budget]])-1</f>
        <v>0.26327912499999995</v>
      </c>
      <c r="V2121" t="str">
        <f t="shared" si="77"/>
        <v>90-110 minutes</v>
      </c>
      <c r="W2121">
        <f>Table19[[#This Row],[Profit]]/Table19[[#This Row],[Budget]]*100</f>
        <v>26.3279125</v>
      </c>
      <c r="X2121">
        <v>1637763</v>
      </c>
      <c r="Y2121">
        <v>0.19178668286445014</v>
      </c>
      <c r="Z2121" t="str">
        <f t="shared" si="79"/>
        <v>Low</v>
      </c>
    </row>
    <row r="2122" spans="1:26" x14ac:dyDescent="0.2">
      <c r="A2122" t="s">
        <v>3348</v>
      </c>
      <c r="B2122" t="s">
        <v>162</v>
      </c>
      <c r="C2122" t="s">
        <v>180</v>
      </c>
      <c r="D2122">
        <v>2000</v>
      </c>
      <c r="E2122">
        <v>4867</v>
      </c>
      <c r="F2122">
        <v>29</v>
      </c>
      <c r="G2122">
        <v>1000</v>
      </c>
      <c r="H2122">
        <v>3.9</v>
      </c>
      <c r="I2122">
        <v>146</v>
      </c>
      <c r="J2122">
        <v>89</v>
      </c>
      <c r="K2122">
        <v>43818159</v>
      </c>
      <c r="L2122">
        <v>20000000</v>
      </c>
      <c r="M2122" s="2">
        <f>VLOOKUP(A2122,Sheet2!$A$1:G5846,2,0)</f>
        <v>39742</v>
      </c>
      <c r="N2122" t="str">
        <f>VLOOKUP(A2122,Sheet2!$A$1:G5846,3,0)</f>
        <v>Color</v>
      </c>
      <c r="O2122" t="str">
        <f>VLOOKUP(A2122,Sheet2!$A$1:G5846,4,0)</f>
        <v>Horror</v>
      </c>
      <c r="P2122" t="str">
        <f>VLOOKUP(A2122,Sheet2!$A$1:G5846,5,0)</f>
        <v>English</v>
      </c>
      <c r="Q2122" t="str">
        <f>VLOOKUP(A2122,Sheet2!$A$1:G5846,6,0)</f>
        <v>USA</v>
      </c>
      <c r="R2122" t="str">
        <f>VLOOKUP(A2122,Sheet2!$A$1:G5846,7,0)</f>
        <v>PG-13</v>
      </c>
      <c r="S2122" t="str">
        <f>IF(Table19[[#This Row],[Language]]="English","English","Other language")</f>
        <v>English</v>
      </c>
      <c r="T2122">
        <f>Table19[[#This Row],[Gross Revenue]]-Table19[[#This Row],[Budget]]</f>
        <v>23818159</v>
      </c>
      <c r="U2122" s="1">
        <f>(Table19[[#This Row],[Gross Revenue]]/Table19[[#This Row],[Budget]])-1</f>
        <v>1.1909079500000002</v>
      </c>
      <c r="V2122" t="str">
        <f t="shared" si="77"/>
        <v>&lt;90 minutes</v>
      </c>
      <c r="W2122">
        <f>Table19[[#This Row],[Profit]]/Table19[[#This Row],[Budget]]*100</f>
        <v>119.090795</v>
      </c>
      <c r="X2122">
        <v>16235088</v>
      </c>
      <c r="Y2122">
        <v>1.1909079499999999</v>
      </c>
      <c r="Z2122" t="str">
        <f t="shared" si="79"/>
        <v>Medium</v>
      </c>
    </row>
    <row r="2123" spans="1:26" x14ac:dyDescent="0.2">
      <c r="A2123" t="s">
        <v>5803</v>
      </c>
      <c r="B2123" t="s">
        <v>419</v>
      </c>
      <c r="C2123" t="s">
        <v>1275</v>
      </c>
      <c r="D2123">
        <v>13000</v>
      </c>
      <c r="E2123">
        <v>24098</v>
      </c>
      <c r="F2123">
        <v>0</v>
      </c>
      <c r="G2123">
        <v>97000</v>
      </c>
      <c r="H2123">
        <v>7</v>
      </c>
      <c r="I2123">
        <v>775</v>
      </c>
      <c r="J2123">
        <v>124</v>
      </c>
      <c r="K2123">
        <v>126464904</v>
      </c>
      <c r="L2123">
        <v>130000000</v>
      </c>
      <c r="M2123" s="2">
        <f>VLOOKUP(A2123,Sheet2!$A$1:G5847,2,0)</f>
        <v>41237</v>
      </c>
      <c r="N2123" t="str">
        <f>VLOOKUP(A2123,Sheet2!$A$1:G5847,3,0)</f>
        <v>Color</v>
      </c>
      <c r="O2123" t="str">
        <f>VLOOKUP(A2123,Sheet2!$A$1:G5847,4,0)</f>
        <v>Adventure</v>
      </c>
      <c r="P2123" t="str">
        <f>VLOOKUP(A2123,Sheet2!$A$1:G5847,5,0)</f>
        <v>English</v>
      </c>
      <c r="Q2123" t="str">
        <f>VLOOKUP(A2123,Sheet2!$A$1:G5847,6,0)</f>
        <v>USA</v>
      </c>
      <c r="R2123" t="str">
        <f>VLOOKUP(A2123,Sheet2!$A$1:G5847,7,0)</f>
        <v>R</v>
      </c>
      <c r="S2123" t="str">
        <f>IF(Table19[[#This Row],[Language]]="English","English","Other language")</f>
        <v>English</v>
      </c>
      <c r="T2123">
        <f>Table19[[#This Row],[Gross Revenue]]-Table19[[#This Row],[Budget]]</f>
        <v>-3535096</v>
      </c>
      <c r="U2123" s="1">
        <f>(Table19[[#This Row],[Gross Revenue]]/Table19[[#This Row],[Budget]])-1</f>
        <v>-2.7193046153846101E-2</v>
      </c>
      <c r="V2123" t="str">
        <f t="shared" si="77"/>
        <v>111-130 minutes</v>
      </c>
      <c r="W2123">
        <f>Table19[[#This Row],[Profit]]/Table19[[#This Row],[Budget]]*100</f>
        <v>-2.7193046153846154</v>
      </c>
      <c r="X2123">
        <v>3892693.5</v>
      </c>
      <c r="Y2123">
        <v>0.11726928571428571</v>
      </c>
      <c r="Z2123" t="str">
        <f t="shared" si="79"/>
        <v>High</v>
      </c>
    </row>
    <row r="2124" spans="1:26" x14ac:dyDescent="0.2">
      <c r="A2124" t="s">
        <v>5176</v>
      </c>
      <c r="B2124" t="s">
        <v>1241</v>
      </c>
      <c r="C2124" t="s">
        <v>1662</v>
      </c>
      <c r="D2124">
        <v>13000</v>
      </c>
      <c r="E2124">
        <v>14544</v>
      </c>
      <c r="F2124">
        <v>835</v>
      </c>
      <c r="G2124">
        <v>10000</v>
      </c>
      <c r="H2124">
        <v>6.6</v>
      </c>
      <c r="I2124">
        <v>242</v>
      </c>
      <c r="J2124">
        <v>106</v>
      </c>
      <c r="K2124">
        <v>7556708</v>
      </c>
      <c r="L2124">
        <v>15000000</v>
      </c>
      <c r="M2124" s="2">
        <f>VLOOKUP(A2124,Sheet2!$A$1:G5848,2,0)</f>
        <v>41253</v>
      </c>
      <c r="N2124" t="str">
        <f>VLOOKUP(A2124,Sheet2!$A$1:G5848,3,0)</f>
        <v>Color</v>
      </c>
      <c r="O2124" t="str">
        <f>VLOOKUP(A2124,Sheet2!$A$1:G5848,4,0)</f>
        <v>Drama</v>
      </c>
      <c r="P2124" t="str">
        <f>VLOOKUP(A2124,Sheet2!$A$1:G5848,5,0)</f>
        <v>English</v>
      </c>
      <c r="Q2124" t="str">
        <f>VLOOKUP(A2124,Sheet2!$A$1:G5848,6,0)</f>
        <v>USA</v>
      </c>
      <c r="R2124" t="str">
        <f>VLOOKUP(A2124,Sheet2!$A$1:G5848,7,0)</f>
        <v>R</v>
      </c>
      <c r="S2124" t="str">
        <f>IF(Table19[[#This Row],[Language]]="English","English","Other language")</f>
        <v>English</v>
      </c>
      <c r="T2124">
        <f>Table19[[#This Row],[Gross Revenue]]-Table19[[#This Row],[Budget]]</f>
        <v>-7443292</v>
      </c>
      <c r="U2124" s="1">
        <f>(Table19[[#This Row],[Gross Revenue]]/Table19[[#This Row],[Budget]])-1</f>
        <v>-0.49621946666666672</v>
      </c>
      <c r="V2124" t="str">
        <f t="shared" si="77"/>
        <v>90-110 minutes</v>
      </c>
      <c r="W2124">
        <f>Table19[[#This Row],[Profit]]/Table19[[#This Row],[Budget]]*100</f>
        <v>-49.621946666666666</v>
      </c>
      <c r="X2124">
        <v>-434215.5</v>
      </c>
      <c r="Y2124">
        <v>-0.10115100772200772</v>
      </c>
      <c r="Z2124" t="str">
        <f t="shared" si="79"/>
        <v>Medium</v>
      </c>
    </row>
    <row r="2125" spans="1:26" x14ac:dyDescent="0.2">
      <c r="A2125" t="s">
        <v>4597</v>
      </c>
      <c r="B2125" t="s">
        <v>1688</v>
      </c>
      <c r="C2125" t="s">
        <v>1124</v>
      </c>
      <c r="D2125">
        <v>324</v>
      </c>
      <c r="E2125">
        <v>1013</v>
      </c>
      <c r="F2125">
        <v>138</v>
      </c>
      <c r="G2125">
        <v>892</v>
      </c>
      <c r="H2125">
        <v>6.2</v>
      </c>
      <c r="I2125">
        <v>134</v>
      </c>
      <c r="J2125">
        <v>135</v>
      </c>
      <c r="K2125">
        <v>32598931</v>
      </c>
      <c r="L2125">
        <v>65000000</v>
      </c>
      <c r="M2125" s="2">
        <f>VLOOKUP(A2125,Sheet2!$A$1:G5849,2,0)</f>
        <v>36786</v>
      </c>
      <c r="N2125" t="str">
        <f>VLOOKUP(A2125,Sheet2!$A$1:G5849,3,0)</f>
        <v>Color</v>
      </c>
      <c r="O2125" t="str">
        <f>VLOOKUP(A2125,Sheet2!$A$1:G5849,4,0)</f>
        <v>Action</v>
      </c>
      <c r="P2125" t="str">
        <f>VLOOKUP(A2125,Sheet2!$A$1:G5849,5,0)</f>
        <v>English</v>
      </c>
      <c r="Q2125" t="str">
        <f>VLOOKUP(A2125,Sheet2!$A$1:G5849,6,0)</f>
        <v>USA</v>
      </c>
      <c r="R2125" t="str">
        <f>VLOOKUP(A2125,Sheet2!$A$1:G5849,7,0)</f>
        <v>R</v>
      </c>
      <c r="S2125" t="str">
        <f>IF(Table19[[#This Row],[Language]]="English","English","Other language")</f>
        <v>English</v>
      </c>
      <c r="T2125">
        <f>Table19[[#This Row],[Gross Revenue]]-Table19[[#This Row],[Budget]]</f>
        <v>-32401069</v>
      </c>
      <c r="U2125" s="1">
        <f>(Table19[[#This Row],[Gross Revenue]]/Table19[[#This Row],[Budget]])-1</f>
        <v>-0.49847798461538462</v>
      </c>
      <c r="V2125" t="str">
        <f t="shared" si="77"/>
        <v>131-150 minutes</v>
      </c>
      <c r="W2125">
        <f>Table19[[#This Row],[Profit]]/Table19[[#This Row],[Budget]]*100</f>
        <v>-49.84779846153846</v>
      </c>
      <c r="X2125">
        <v>-1289919.5</v>
      </c>
      <c r="Y2125">
        <v>-4.8151417500000002E-2</v>
      </c>
      <c r="Z2125" t="str">
        <f t="shared" si="79"/>
        <v>High</v>
      </c>
    </row>
    <row r="2126" spans="1:26" x14ac:dyDescent="0.2">
      <c r="A2126" t="s">
        <v>7005</v>
      </c>
      <c r="B2126" t="s">
        <v>3228</v>
      </c>
      <c r="C2126" t="s">
        <v>3229</v>
      </c>
      <c r="D2126">
        <v>606</v>
      </c>
      <c r="E2126">
        <v>1885</v>
      </c>
      <c r="F2126">
        <v>13000</v>
      </c>
      <c r="G2126">
        <v>18000</v>
      </c>
      <c r="H2126">
        <v>8.5</v>
      </c>
      <c r="I2126">
        <v>290</v>
      </c>
      <c r="J2126">
        <v>108</v>
      </c>
      <c r="K2126">
        <v>32000000</v>
      </c>
      <c r="L2126">
        <v>806947</v>
      </c>
      <c r="M2126" s="2">
        <f>VLOOKUP(A2126,Sheet2!$A$1:G5850,2,0)</f>
        <v>22224</v>
      </c>
      <c r="N2126" t="str">
        <f>VLOOKUP(A2126,Sheet2!$A$1:G5850,3,0)</f>
        <v>Black and White</v>
      </c>
      <c r="O2126" t="str">
        <f>VLOOKUP(A2126,Sheet2!$A$1:G5850,4,0)</f>
        <v>Horror</v>
      </c>
      <c r="P2126" t="str">
        <f>VLOOKUP(A2126,Sheet2!$A$1:G5850,5,0)</f>
        <v>English</v>
      </c>
      <c r="Q2126" t="str">
        <f>VLOOKUP(A2126,Sheet2!$A$1:G5850,6,0)</f>
        <v>USA</v>
      </c>
      <c r="R2126" t="str">
        <f>VLOOKUP(A2126,Sheet2!$A$1:G5850,7,0)</f>
        <v>R</v>
      </c>
      <c r="S2126" t="str">
        <f>IF(Table19[[#This Row],[Language]]="English","English","Other language")</f>
        <v>English</v>
      </c>
      <c r="T2126">
        <f>Table19[[#This Row],[Gross Revenue]]-Table19[[#This Row],[Budget]]</f>
        <v>31193053</v>
      </c>
      <c r="U2126" s="1">
        <f>(Table19[[#This Row],[Gross Revenue]]/Table19[[#This Row],[Budget]])-1</f>
        <v>38.655640333256088</v>
      </c>
      <c r="V2126" t="str">
        <f t="shared" si="77"/>
        <v>90-110 minutes</v>
      </c>
      <c r="W2126">
        <f>Table19[[#This Row],[Profit]]/Table19[[#This Row],[Budget]]*100</f>
        <v>3865.5640333256088</v>
      </c>
      <c r="X2126">
        <v>16235088</v>
      </c>
      <c r="Y2126">
        <v>1.1909079499999999</v>
      </c>
      <c r="Z2126" t="str">
        <f t="shared" si="79"/>
        <v>Low</v>
      </c>
    </row>
    <row r="2127" spans="1:26" x14ac:dyDescent="0.2">
      <c r="A2127" t="s">
        <v>4710</v>
      </c>
      <c r="B2127" t="s">
        <v>1782</v>
      </c>
      <c r="C2127" t="s">
        <v>1783</v>
      </c>
      <c r="D2127">
        <v>945</v>
      </c>
      <c r="E2127">
        <v>2282</v>
      </c>
      <c r="F2127">
        <v>0</v>
      </c>
      <c r="G2127">
        <v>614</v>
      </c>
      <c r="H2127">
        <v>6.3</v>
      </c>
      <c r="I2127">
        <v>51</v>
      </c>
      <c r="J2127">
        <v>85</v>
      </c>
      <c r="K2127">
        <v>265107</v>
      </c>
      <c r="L2127">
        <v>1500000</v>
      </c>
      <c r="M2127" s="2">
        <f>VLOOKUP(A2127,Sheet2!$A$1:G5851,2,0)</f>
        <v>36766</v>
      </c>
      <c r="N2127" t="str">
        <f>VLOOKUP(A2127,Sheet2!$A$1:G5851,3,0)</f>
        <v>Color</v>
      </c>
      <c r="O2127" t="str">
        <f>VLOOKUP(A2127,Sheet2!$A$1:G5851,4,0)</f>
        <v>Comedy</v>
      </c>
      <c r="P2127" t="str">
        <f>VLOOKUP(A2127,Sheet2!$A$1:G5851,5,0)</f>
        <v>English</v>
      </c>
      <c r="Q2127" t="str">
        <f>VLOOKUP(A2127,Sheet2!$A$1:G5851,6,0)</f>
        <v>Australia</v>
      </c>
      <c r="R2127" t="str">
        <f>VLOOKUP(A2127,Sheet2!$A$1:G5851,7,0)</f>
        <v>Unrated</v>
      </c>
      <c r="S2127" t="str">
        <f>IF(Table19[[#This Row],[Language]]="English","English","Other language")</f>
        <v>English</v>
      </c>
      <c r="T2127">
        <f>Table19[[#This Row],[Gross Revenue]]-Table19[[#This Row],[Budget]]</f>
        <v>-1234893</v>
      </c>
      <c r="U2127" s="1">
        <f>(Table19[[#This Row],[Gross Revenue]]/Table19[[#This Row],[Budget]])-1</f>
        <v>-0.82326199999999994</v>
      </c>
      <c r="V2127" t="str">
        <f t="shared" si="77"/>
        <v>&lt;90 minutes</v>
      </c>
      <c r="W2127">
        <f>Table19[[#This Row],[Profit]]/Table19[[#This Row],[Budget]]*100</f>
        <v>-82.3262</v>
      </c>
      <c r="X2127">
        <v>1637763</v>
      </c>
      <c r="Y2127">
        <v>0.19178668286445014</v>
      </c>
      <c r="Z2127" t="str">
        <f t="shared" si="79"/>
        <v>Low</v>
      </c>
    </row>
    <row r="2128" spans="1:26" x14ac:dyDescent="0.2">
      <c r="A2128" t="s">
        <v>5802</v>
      </c>
      <c r="B2128" t="s">
        <v>546</v>
      </c>
      <c r="C2128" t="s">
        <v>851</v>
      </c>
      <c r="D2128">
        <v>40000</v>
      </c>
      <c r="E2128">
        <v>64599</v>
      </c>
      <c r="F2128">
        <v>0</v>
      </c>
      <c r="G2128">
        <v>0</v>
      </c>
      <c r="H2128">
        <v>7</v>
      </c>
      <c r="I2128">
        <v>357</v>
      </c>
      <c r="J2128">
        <v>140</v>
      </c>
      <c r="K2128">
        <v>97030725</v>
      </c>
      <c r="L2128">
        <v>100000000</v>
      </c>
      <c r="M2128" s="2">
        <f>VLOOKUP(A2128,Sheet2!$A$1:G5852,2,0)</f>
        <v>40147</v>
      </c>
      <c r="N2128" t="str">
        <f>VLOOKUP(A2128,Sheet2!$A$1:G5852,3,0)</f>
        <v>Color</v>
      </c>
      <c r="O2128" t="str">
        <f>VLOOKUP(A2128,Sheet2!$A$1:G5852,4,0)</f>
        <v>Biography</v>
      </c>
      <c r="P2128" t="str">
        <f>VLOOKUP(A2128,Sheet2!$A$1:G5852,5,0)</f>
        <v>English</v>
      </c>
      <c r="Q2128" t="str">
        <f>VLOOKUP(A2128,Sheet2!$A$1:G5852,6,0)</f>
        <v>USA</v>
      </c>
      <c r="R2128" t="str">
        <f>VLOOKUP(A2128,Sheet2!$A$1:G5852,7,0)</f>
        <v>R</v>
      </c>
      <c r="S2128" t="str">
        <f>IF(Table19[[#This Row],[Language]]="English","English","Other language")</f>
        <v>English</v>
      </c>
      <c r="T2128">
        <f>Table19[[#This Row],[Gross Revenue]]-Table19[[#This Row],[Budget]]</f>
        <v>-2969275</v>
      </c>
      <c r="U2128" s="1">
        <f>(Table19[[#This Row],[Gross Revenue]]/Table19[[#This Row],[Budget]])-1</f>
        <v>-2.9692750000000045E-2</v>
      </c>
      <c r="V2128" t="str">
        <f t="shared" si="77"/>
        <v>131-150 minutes</v>
      </c>
      <c r="W2128">
        <f>Table19[[#This Row],[Profit]]/Table19[[#This Row],[Budget]]*100</f>
        <v>-2.9692750000000001</v>
      </c>
      <c r="X2128">
        <v>-1289919.5</v>
      </c>
      <c r="Y2128">
        <v>-4.8151417500000002E-2</v>
      </c>
      <c r="Z2128" t="str">
        <f t="shared" si="79"/>
        <v>High</v>
      </c>
    </row>
    <row r="2129" spans="1:26" x14ac:dyDescent="0.2">
      <c r="A2129" t="s">
        <v>3917</v>
      </c>
      <c r="B2129" t="s">
        <v>362</v>
      </c>
      <c r="C2129" t="s">
        <v>1007</v>
      </c>
      <c r="D2129">
        <v>13000</v>
      </c>
      <c r="E2129">
        <v>16557</v>
      </c>
      <c r="F2129">
        <v>16000</v>
      </c>
      <c r="G2129">
        <v>45000</v>
      </c>
      <c r="H2129">
        <v>8.9</v>
      </c>
      <c r="I2129">
        <v>215</v>
      </c>
      <c r="J2129">
        <v>178</v>
      </c>
      <c r="K2129">
        <v>107930000</v>
      </c>
      <c r="L2129">
        <v>8000000</v>
      </c>
      <c r="M2129" s="2">
        <f>VLOOKUP(A2129,Sheet2!$A$1:G5853,2,0)</f>
        <v>34516</v>
      </c>
      <c r="N2129" t="str">
        <f>VLOOKUP(A2129,Sheet2!$A$1:G5853,3,0)</f>
        <v>Color</v>
      </c>
      <c r="O2129" t="str">
        <f>VLOOKUP(A2129,Sheet2!$A$1:G5853,4,0)</f>
        <v>Crime</v>
      </c>
      <c r="P2129" t="str">
        <f>VLOOKUP(A2129,Sheet2!$A$1:G5853,5,0)</f>
        <v>English</v>
      </c>
      <c r="Q2129" t="str">
        <f>VLOOKUP(A2129,Sheet2!$A$1:G5853,6,0)</f>
        <v>USA</v>
      </c>
      <c r="R2129" t="str">
        <f>VLOOKUP(A2129,Sheet2!$A$1:G5853,7,0)</f>
        <v>R</v>
      </c>
      <c r="S2129" t="str">
        <f>IF(Table19[[#This Row],[Language]]="English","English","Other language")</f>
        <v>English</v>
      </c>
      <c r="T2129">
        <f>Table19[[#This Row],[Gross Revenue]]-Table19[[#This Row],[Budget]]</f>
        <v>99930000</v>
      </c>
      <c r="U2129" s="1">
        <f>(Table19[[#This Row],[Gross Revenue]]/Table19[[#This Row],[Budget]])-1</f>
        <v>12.491250000000001</v>
      </c>
      <c r="V2129" t="str">
        <f t="shared" si="77"/>
        <v>&gt;150 minutes</v>
      </c>
      <c r="W2129">
        <f>Table19[[#This Row],[Profit]]/Table19[[#This Row],[Budget]]*100</f>
        <v>1249.125</v>
      </c>
      <c r="X2129">
        <v>-74533.5</v>
      </c>
      <c r="Y2129">
        <v>-7.4856785714285719E-3</v>
      </c>
      <c r="Z2129" t="str">
        <f t="shared" si="79"/>
        <v>Low</v>
      </c>
    </row>
    <row r="2130" spans="1:26" x14ac:dyDescent="0.2">
      <c r="A2130" t="s">
        <v>3493</v>
      </c>
      <c r="B2130" t="s">
        <v>430</v>
      </c>
      <c r="C2130" t="s">
        <v>431</v>
      </c>
      <c r="D2130">
        <v>16000</v>
      </c>
      <c r="E2130">
        <v>19952</v>
      </c>
      <c r="F2130">
        <v>2</v>
      </c>
      <c r="G2130">
        <v>0</v>
      </c>
      <c r="H2130">
        <v>4.7</v>
      </c>
      <c r="I2130">
        <v>148</v>
      </c>
      <c r="J2130">
        <v>90</v>
      </c>
      <c r="K2130">
        <v>20259297</v>
      </c>
      <c r="L2130">
        <v>20000000</v>
      </c>
      <c r="M2130" s="2">
        <f>VLOOKUP(A2130,Sheet2!$A$1:G5854,2,0)</f>
        <v>38798</v>
      </c>
      <c r="N2130" t="str">
        <f>VLOOKUP(A2130,Sheet2!$A$1:G5854,3,0)</f>
        <v>Color</v>
      </c>
      <c r="O2130" t="str">
        <f>VLOOKUP(A2130,Sheet2!$A$1:G5854,4,0)</f>
        <v>Drama</v>
      </c>
      <c r="P2130" t="str">
        <f>VLOOKUP(A2130,Sheet2!$A$1:G5854,5,0)</f>
        <v>English</v>
      </c>
      <c r="Q2130" t="str">
        <f>VLOOKUP(A2130,Sheet2!$A$1:G5854,6,0)</f>
        <v>USA</v>
      </c>
      <c r="R2130" t="str">
        <f>VLOOKUP(A2130,Sheet2!$A$1:G5854,7,0)</f>
        <v>PG-13</v>
      </c>
      <c r="S2130" t="str">
        <f>IF(Table19[[#This Row],[Language]]="English","English","Other language")</f>
        <v>English</v>
      </c>
      <c r="T2130">
        <f>Table19[[#This Row],[Gross Revenue]]-Table19[[#This Row],[Budget]]</f>
        <v>259297</v>
      </c>
      <c r="U2130" s="1">
        <f>(Table19[[#This Row],[Gross Revenue]]/Table19[[#This Row],[Budget]])-1</f>
        <v>1.2964849999999917E-2</v>
      </c>
      <c r="V2130" t="str">
        <f t="shared" si="77"/>
        <v>90-110 minutes</v>
      </c>
      <c r="W2130">
        <f>Table19[[#This Row],[Profit]]/Table19[[#This Row],[Budget]]*100</f>
        <v>1.2964850000000001</v>
      </c>
      <c r="X2130">
        <v>-434215.5</v>
      </c>
      <c r="Y2130">
        <v>-0.10115100772200772</v>
      </c>
      <c r="Z2130" t="str">
        <f t="shared" si="79"/>
        <v>Medium</v>
      </c>
    </row>
    <row r="2131" spans="1:26" x14ac:dyDescent="0.2">
      <c r="A2131" t="s">
        <v>6206</v>
      </c>
      <c r="B2131" t="s">
        <v>786</v>
      </c>
      <c r="C2131" t="s">
        <v>2235</v>
      </c>
      <c r="D2131">
        <v>11000</v>
      </c>
      <c r="E2131">
        <v>11994</v>
      </c>
      <c r="F2131">
        <v>0</v>
      </c>
      <c r="G2131">
        <v>0</v>
      </c>
      <c r="H2131">
        <v>7.3</v>
      </c>
      <c r="I2131">
        <v>251</v>
      </c>
      <c r="J2131">
        <v>95</v>
      </c>
      <c r="K2131">
        <v>17791031</v>
      </c>
      <c r="L2131">
        <v>25000000</v>
      </c>
      <c r="M2131" s="2">
        <f>VLOOKUP(A2131,Sheet2!$A$1:G5855,2,0)</f>
        <v>37489</v>
      </c>
      <c r="N2131" t="str">
        <f>VLOOKUP(A2131,Sheet2!$A$1:G5855,3,0)</f>
        <v>Color</v>
      </c>
      <c r="O2131" t="str">
        <f>VLOOKUP(A2131,Sheet2!$A$1:G5855,4,0)</f>
        <v>Comedy</v>
      </c>
      <c r="P2131" t="str">
        <f>VLOOKUP(A2131,Sheet2!$A$1:G5855,5,0)</f>
        <v>English</v>
      </c>
      <c r="Q2131" t="str">
        <f>VLOOKUP(A2131,Sheet2!$A$1:G5855,6,0)</f>
        <v>USA</v>
      </c>
      <c r="R2131" t="str">
        <f>VLOOKUP(A2131,Sheet2!$A$1:G5855,7,0)</f>
        <v>R</v>
      </c>
      <c r="S2131" t="str">
        <f>IF(Table19[[#This Row],[Language]]="English","English","Other language")</f>
        <v>English</v>
      </c>
      <c r="T2131">
        <f>Table19[[#This Row],[Gross Revenue]]-Table19[[#This Row],[Budget]]</f>
        <v>-7208969</v>
      </c>
      <c r="U2131" s="1">
        <f>(Table19[[#This Row],[Gross Revenue]]/Table19[[#This Row],[Budget]])-1</f>
        <v>-0.28835876000000005</v>
      </c>
      <c r="V2131" t="str">
        <f t="shared" si="77"/>
        <v>90-110 minutes</v>
      </c>
      <c r="W2131">
        <f>Table19[[#This Row],[Profit]]/Table19[[#This Row],[Budget]]*100</f>
        <v>-28.835875999999999</v>
      </c>
      <c r="X2131">
        <v>1637763</v>
      </c>
      <c r="Y2131">
        <v>0.19178668286445014</v>
      </c>
      <c r="Z2131" t="str">
        <f t="shared" si="79"/>
        <v>Medium</v>
      </c>
    </row>
    <row r="2132" spans="1:26" x14ac:dyDescent="0.2">
      <c r="A2132" t="s">
        <v>4337</v>
      </c>
      <c r="B2132" t="s">
        <v>892</v>
      </c>
      <c r="C2132" t="s">
        <v>1454</v>
      </c>
      <c r="D2132">
        <v>3000</v>
      </c>
      <c r="E2132">
        <v>6563</v>
      </c>
      <c r="F2132">
        <v>189</v>
      </c>
      <c r="G2132">
        <v>0</v>
      </c>
      <c r="H2132">
        <v>6</v>
      </c>
      <c r="I2132">
        <v>151</v>
      </c>
      <c r="J2132">
        <v>103</v>
      </c>
      <c r="K2132">
        <v>7948159</v>
      </c>
      <c r="L2132">
        <v>35000000</v>
      </c>
      <c r="M2132" s="2">
        <f>VLOOKUP(A2132,Sheet2!$A$1:G5856,2,0)</f>
        <v>39679</v>
      </c>
      <c r="N2132" t="str">
        <f>VLOOKUP(A2132,Sheet2!$A$1:G5856,3,0)</f>
        <v>Color</v>
      </c>
      <c r="O2132" t="str">
        <f>VLOOKUP(A2132,Sheet2!$A$1:G5856,4,0)</f>
        <v>Action</v>
      </c>
      <c r="P2132" t="str">
        <f>VLOOKUP(A2132,Sheet2!$A$1:G5856,5,0)</f>
        <v>English</v>
      </c>
      <c r="Q2132" t="str">
        <f>VLOOKUP(A2132,Sheet2!$A$1:G5856,6,0)</f>
        <v>USA</v>
      </c>
      <c r="R2132" t="str">
        <f>VLOOKUP(A2132,Sheet2!$A$1:G5856,7,0)</f>
        <v>R</v>
      </c>
      <c r="S2132" t="str">
        <f>IF(Table19[[#This Row],[Language]]="English","English","Other language")</f>
        <v>English</v>
      </c>
      <c r="T2132">
        <f>Table19[[#This Row],[Gross Revenue]]-Table19[[#This Row],[Budget]]</f>
        <v>-27051841</v>
      </c>
      <c r="U2132" s="1">
        <f>(Table19[[#This Row],[Gross Revenue]]/Table19[[#This Row],[Budget]])-1</f>
        <v>-0.77290974285714287</v>
      </c>
      <c r="V2132" t="str">
        <f t="shared" si="77"/>
        <v>90-110 minutes</v>
      </c>
      <c r="W2132">
        <f>Table19[[#This Row],[Profit]]/Table19[[#This Row],[Budget]]*100</f>
        <v>-77.290974285714285</v>
      </c>
      <c r="X2132">
        <v>-1289919.5</v>
      </c>
      <c r="Y2132">
        <v>-4.8151417500000002E-2</v>
      </c>
      <c r="Z2132" t="str">
        <f t="shared" si="79"/>
        <v>Medium</v>
      </c>
    </row>
    <row r="2133" spans="1:26" x14ac:dyDescent="0.2">
      <c r="A2133" t="s">
        <v>4336</v>
      </c>
      <c r="B2133" t="s">
        <v>258</v>
      </c>
      <c r="C2133" t="s">
        <v>1453</v>
      </c>
      <c r="D2133">
        <v>11000</v>
      </c>
      <c r="E2133">
        <v>13093</v>
      </c>
      <c r="F2133">
        <v>179</v>
      </c>
      <c r="G2133">
        <v>783</v>
      </c>
      <c r="H2133">
        <v>6</v>
      </c>
      <c r="I2133">
        <v>56</v>
      </c>
      <c r="J2133">
        <v>124</v>
      </c>
      <c r="K2133">
        <v>8406264</v>
      </c>
      <c r="L2133">
        <v>38000000</v>
      </c>
      <c r="M2133" s="2">
        <f>VLOOKUP(A2133,Sheet2!$A$1:G5857,2,0)</f>
        <v>36496</v>
      </c>
      <c r="N2133" t="str">
        <f>VLOOKUP(A2133,Sheet2!$A$1:G5857,3,0)</f>
        <v>Color</v>
      </c>
      <c r="O2133" t="str">
        <f>VLOOKUP(A2133,Sheet2!$A$1:G5857,4,0)</f>
        <v>Comedy</v>
      </c>
      <c r="P2133" t="str">
        <f>VLOOKUP(A2133,Sheet2!$A$1:G5857,5,0)</f>
        <v>English</v>
      </c>
      <c r="Q2133" t="str">
        <f>VLOOKUP(A2133,Sheet2!$A$1:G5857,6,0)</f>
        <v>USA</v>
      </c>
      <c r="R2133" t="str">
        <f>VLOOKUP(A2133,Sheet2!$A$1:G5857,7,0)</f>
        <v>R</v>
      </c>
      <c r="S2133" t="str">
        <f>IF(Table19[[#This Row],[Language]]="English","English","Other language")</f>
        <v>English</v>
      </c>
      <c r="T2133">
        <f>Table19[[#This Row],[Gross Revenue]]-Table19[[#This Row],[Budget]]</f>
        <v>-29593736</v>
      </c>
      <c r="U2133" s="1">
        <f>(Table19[[#This Row],[Gross Revenue]]/Table19[[#This Row],[Budget]])-1</f>
        <v>-0.77878252631578948</v>
      </c>
      <c r="V2133" t="str">
        <f t="shared" si="77"/>
        <v>111-130 minutes</v>
      </c>
      <c r="W2133">
        <f>Table19[[#This Row],[Profit]]/Table19[[#This Row],[Budget]]*100</f>
        <v>-77.878252631578945</v>
      </c>
      <c r="X2133">
        <v>1637763</v>
      </c>
      <c r="Y2133">
        <v>0.19178668286445014</v>
      </c>
      <c r="Z2133" t="str">
        <f t="shared" si="79"/>
        <v>Medium</v>
      </c>
    </row>
    <row r="2134" spans="1:26" x14ac:dyDescent="0.2">
      <c r="A2134" t="s">
        <v>5389</v>
      </c>
      <c r="B2134" t="s">
        <v>798</v>
      </c>
      <c r="C2134" t="s">
        <v>1610</v>
      </c>
      <c r="D2134">
        <v>4000</v>
      </c>
      <c r="E2134">
        <v>5046</v>
      </c>
      <c r="F2134">
        <v>50</v>
      </c>
      <c r="G2134">
        <v>16000</v>
      </c>
      <c r="H2134">
        <v>6.7</v>
      </c>
      <c r="I2134">
        <v>246</v>
      </c>
      <c r="J2134">
        <v>90</v>
      </c>
      <c r="K2134">
        <v>149234747</v>
      </c>
      <c r="L2134">
        <v>130000000</v>
      </c>
      <c r="M2134" s="2">
        <f>VLOOKUP(A2134,Sheet2!$A$1:G5858,2,0)</f>
        <v>40573</v>
      </c>
      <c r="N2134" t="str">
        <f>VLOOKUP(A2134,Sheet2!$A$1:G5858,3,0)</f>
        <v>Color</v>
      </c>
      <c r="O2134" t="str">
        <f>VLOOKUP(A2134,Sheet2!$A$1:G5858,4,0)</f>
        <v>Action</v>
      </c>
      <c r="P2134" t="str">
        <f>VLOOKUP(A2134,Sheet2!$A$1:G5858,5,0)</f>
        <v>English</v>
      </c>
      <c r="Q2134" t="str">
        <f>VLOOKUP(A2134,Sheet2!$A$1:G5858,6,0)</f>
        <v>USA</v>
      </c>
      <c r="R2134" t="str">
        <f>VLOOKUP(A2134,Sheet2!$A$1:G5858,7,0)</f>
        <v>PG</v>
      </c>
      <c r="S2134" t="str">
        <f>IF(Table19[[#This Row],[Language]]="English","English","Other language")</f>
        <v>English</v>
      </c>
      <c r="T2134">
        <f>Table19[[#This Row],[Gross Revenue]]-Table19[[#This Row],[Budget]]</f>
        <v>19234747</v>
      </c>
      <c r="U2134" s="1">
        <f>(Table19[[#This Row],[Gross Revenue]]/Table19[[#This Row],[Budget]])-1</f>
        <v>0.1479595923076924</v>
      </c>
      <c r="V2134" t="str">
        <f t="shared" si="77"/>
        <v>90-110 minutes</v>
      </c>
      <c r="W2134">
        <f>Table19[[#This Row],[Profit]]/Table19[[#This Row],[Budget]]*100</f>
        <v>14.795959230769231</v>
      </c>
      <c r="X2134">
        <v>-1289919.5</v>
      </c>
      <c r="Y2134">
        <v>-4.8151417500000002E-2</v>
      </c>
      <c r="Z2134" t="str">
        <f t="shared" si="79"/>
        <v>High</v>
      </c>
    </row>
    <row r="2135" spans="1:26" x14ac:dyDescent="0.2">
      <c r="A2135" t="s">
        <v>5369</v>
      </c>
      <c r="B2135" t="s">
        <v>2261</v>
      </c>
      <c r="C2135" t="s">
        <v>2262</v>
      </c>
      <c r="D2135">
        <v>451</v>
      </c>
      <c r="E2135">
        <v>2023</v>
      </c>
      <c r="F2135">
        <v>395</v>
      </c>
      <c r="G2135">
        <v>0</v>
      </c>
      <c r="H2135">
        <v>6.7</v>
      </c>
      <c r="I2135">
        <v>403</v>
      </c>
      <c r="J2135">
        <v>106</v>
      </c>
      <c r="K2135">
        <v>168368427</v>
      </c>
      <c r="L2135">
        <v>200000000</v>
      </c>
      <c r="M2135" s="2">
        <f>VLOOKUP(A2135,Sheet2!$A$1:G5859,2,0)</f>
        <v>39678</v>
      </c>
      <c r="N2135" t="str">
        <f>VLOOKUP(A2135,Sheet2!$A$1:G5859,3,0)</f>
        <v>Color</v>
      </c>
      <c r="O2135" t="str">
        <f>VLOOKUP(A2135,Sheet2!$A$1:G5859,4,0)</f>
        <v>Action</v>
      </c>
      <c r="P2135" t="str">
        <f>VLOOKUP(A2135,Sheet2!$A$1:G5859,5,0)</f>
        <v>English</v>
      </c>
      <c r="Q2135" t="str">
        <f>VLOOKUP(A2135,Sheet2!$A$1:G5859,6,0)</f>
        <v>UK</v>
      </c>
      <c r="R2135" t="str">
        <f>VLOOKUP(A2135,Sheet2!$A$1:G5859,7,0)</f>
        <v>PG-13</v>
      </c>
      <c r="S2135" t="str">
        <f>IF(Table19[[#This Row],[Language]]="English","English","Other language")</f>
        <v>English</v>
      </c>
      <c r="T2135">
        <f>Table19[[#This Row],[Gross Revenue]]-Table19[[#This Row],[Budget]]</f>
        <v>-31631573</v>
      </c>
      <c r="U2135" s="1">
        <f>(Table19[[#This Row],[Gross Revenue]]/Table19[[#This Row],[Budget]])-1</f>
        <v>-0.15815786499999995</v>
      </c>
      <c r="V2135" t="str">
        <f t="shared" si="77"/>
        <v>90-110 minutes</v>
      </c>
      <c r="W2135">
        <f>Table19[[#This Row],[Profit]]/Table19[[#This Row],[Budget]]*100</f>
        <v>-15.815786500000002</v>
      </c>
      <c r="X2135">
        <v>-1289919.5</v>
      </c>
      <c r="Y2135">
        <v>-4.8151417500000002E-2</v>
      </c>
      <c r="Z2135" t="str">
        <f t="shared" si="79"/>
        <v>High</v>
      </c>
    </row>
    <row r="2136" spans="1:26" x14ac:dyDescent="0.2">
      <c r="A2136" t="s">
        <v>4404</v>
      </c>
      <c r="B2136" t="s">
        <v>1154</v>
      </c>
      <c r="C2136" t="s">
        <v>1510</v>
      </c>
      <c r="D2136">
        <v>137000</v>
      </c>
      <c r="E2136">
        <v>140268</v>
      </c>
      <c r="F2136">
        <v>66</v>
      </c>
      <c r="G2136">
        <v>0</v>
      </c>
      <c r="H2136">
        <v>6</v>
      </c>
      <c r="I2136">
        <v>198</v>
      </c>
      <c r="J2136">
        <v>89</v>
      </c>
      <c r="K2136">
        <v>31691811</v>
      </c>
      <c r="L2136">
        <v>12000000</v>
      </c>
      <c r="M2136" s="2">
        <f>VLOOKUP(A2136,Sheet2!$A$1:G5860,2,0)</f>
        <v>39762</v>
      </c>
      <c r="N2136" t="str">
        <f>VLOOKUP(A2136,Sheet2!$A$1:G5860,3,0)</f>
        <v>Color</v>
      </c>
      <c r="O2136" t="str">
        <f>VLOOKUP(A2136,Sheet2!$A$1:G5860,4,0)</f>
        <v>Horror</v>
      </c>
      <c r="P2136" t="str">
        <f>VLOOKUP(A2136,Sheet2!$A$1:G5860,5,0)</f>
        <v>English</v>
      </c>
      <c r="Q2136" t="str">
        <f>VLOOKUP(A2136,Sheet2!$A$1:G5860,6,0)</f>
        <v>USA</v>
      </c>
      <c r="R2136" t="str">
        <f>VLOOKUP(A2136,Sheet2!$A$1:G5860,7,0)</f>
        <v>R</v>
      </c>
      <c r="S2136" t="str">
        <f>IF(Table19[[#This Row],[Language]]="English","English","Other language")</f>
        <v>English</v>
      </c>
      <c r="T2136">
        <f>Table19[[#This Row],[Gross Revenue]]-Table19[[#This Row],[Budget]]</f>
        <v>19691811</v>
      </c>
      <c r="U2136" s="1">
        <f>(Table19[[#This Row],[Gross Revenue]]/Table19[[#This Row],[Budget]])-1</f>
        <v>1.6409842499999998</v>
      </c>
      <c r="V2136" t="str">
        <f t="shared" si="77"/>
        <v>&lt;90 minutes</v>
      </c>
      <c r="W2136">
        <f>Table19[[#This Row],[Profit]]/Table19[[#This Row],[Budget]]*100</f>
        <v>164.09842499999999</v>
      </c>
      <c r="X2136">
        <v>16235088</v>
      </c>
      <c r="Y2136">
        <v>1.1909079499999999</v>
      </c>
      <c r="Z2136" t="str">
        <f t="shared" si="79"/>
        <v>Low</v>
      </c>
    </row>
    <row r="2137" spans="1:26" x14ac:dyDescent="0.2">
      <c r="A2137" t="s">
        <v>5554</v>
      </c>
      <c r="B2137" t="s">
        <v>2375</v>
      </c>
      <c r="C2137" t="s">
        <v>2376</v>
      </c>
      <c r="D2137">
        <v>358</v>
      </c>
      <c r="E2137">
        <v>1114</v>
      </c>
      <c r="F2137">
        <v>0</v>
      </c>
      <c r="G2137">
        <v>13000</v>
      </c>
      <c r="H2137">
        <v>6.8</v>
      </c>
      <c r="I2137">
        <v>175</v>
      </c>
      <c r="J2137">
        <v>98</v>
      </c>
      <c r="K2137">
        <v>18381787</v>
      </c>
      <c r="L2137">
        <v>11000000</v>
      </c>
      <c r="M2137" s="2">
        <f>VLOOKUP(A2137,Sheet2!$A$1:G5861,2,0)</f>
        <v>41132</v>
      </c>
      <c r="N2137" t="str">
        <f>VLOOKUP(A2137,Sheet2!$A$1:G5861,3,0)</f>
        <v>Color</v>
      </c>
      <c r="O2137" t="str">
        <f>VLOOKUP(A2137,Sheet2!$A$1:G5861,4,0)</f>
        <v>Comedy</v>
      </c>
      <c r="P2137" t="str">
        <f>VLOOKUP(A2137,Sheet2!$A$1:G5861,5,0)</f>
        <v>English</v>
      </c>
      <c r="Q2137" t="str">
        <f>VLOOKUP(A2137,Sheet2!$A$1:G5861,6,0)</f>
        <v>UK</v>
      </c>
      <c r="R2137" t="str">
        <f>VLOOKUP(A2137,Sheet2!$A$1:G5861,7,0)</f>
        <v>PG-13</v>
      </c>
      <c r="S2137" t="str">
        <f>IF(Table19[[#This Row],[Language]]="English","English","Other language")</f>
        <v>English</v>
      </c>
      <c r="T2137">
        <f>Table19[[#This Row],[Gross Revenue]]-Table19[[#This Row],[Budget]]</f>
        <v>7381787</v>
      </c>
      <c r="U2137" s="1">
        <f>(Table19[[#This Row],[Gross Revenue]]/Table19[[#This Row],[Budget]])-1</f>
        <v>0.6710715454545455</v>
      </c>
      <c r="V2137" t="str">
        <f t="shared" si="77"/>
        <v>90-110 minutes</v>
      </c>
      <c r="W2137">
        <f>Table19[[#This Row],[Profit]]/Table19[[#This Row],[Budget]]*100</f>
        <v>67.107154545454549</v>
      </c>
      <c r="X2137">
        <v>1637763</v>
      </c>
      <c r="Y2137">
        <v>0.19178668286445014</v>
      </c>
      <c r="Z2137" t="str">
        <f t="shared" si="79"/>
        <v>Low</v>
      </c>
    </row>
    <row r="2138" spans="1:26" x14ac:dyDescent="0.2">
      <c r="A2138" t="s">
        <v>3677</v>
      </c>
      <c r="B2138" t="s">
        <v>716</v>
      </c>
      <c r="C2138" t="s">
        <v>717</v>
      </c>
      <c r="D2138">
        <v>775</v>
      </c>
      <c r="E2138">
        <v>3001</v>
      </c>
      <c r="F2138">
        <v>48</v>
      </c>
      <c r="G2138">
        <v>0</v>
      </c>
      <c r="H2138">
        <v>5.2</v>
      </c>
      <c r="I2138">
        <v>137</v>
      </c>
      <c r="J2138">
        <v>101</v>
      </c>
      <c r="K2138">
        <v>30307804</v>
      </c>
      <c r="L2138">
        <v>35000000</v>
      </c>
      <c r="M2138" s="2">
        <f>VLOOKUP(A2138,Sheet2!$A$1:G5862,2,0)</f>
        <v>37405</v>
      </c>
      <c r="N2138" t="str">
        <f>VLOOKUP(A2138,Sheet2!$A$1:G5862,3,0)</f>
        <v>Color</v>
      </c>
      <c r="O2138" t="str">
        <f>VLOOKUP(A2138,Sheet2!$A$1:G5862,4,0)</f>
        <v>Drama</v>
      </c>
      <c r="P2138" t="str">
        <f>VLOOKUP(A2138,Sheet2!$A$1:G5862,5,0)</f>
        <v>English</v>
      </c>
      <c r="Q2138" t="str">
        <f>VLOOKUP(A2138,Sheet2!$A$1:G5862,6,0)</f>
        <v>USA</v>
      </c>
      <c r="R2138" t="str">
        <f>VLOOKUP(A2138,Sheet2!$A$1:G5862,7,0)</f>
        <v>R</v>
      </c>
      <c r="S2138" t="str">
        <f>IF(Table19[[#This Row],[Language]]="English","English","Other language")</f>
        <v>English</v>
      </c>
      <c r="T2138">
        <f>Table19[[#This Row],[Gross Revenue]]-Table19[[#This Row],[Budget]]</f>
        <v>-4692196</v>
      </c>
      <c r="U2138" s="1">
        <f>(Table19[[#This Row],[Gross Revenue]]/Table19[[#This Row],[Budget]])-1</f>
        <v>-0.13406274285714281</v>
      </c>
      <c r="V2138" t="str">
        <f t="shared" si="77"/>
        <v>90-110 minutes</v>
      </c>
      <c r="W2138">
        <f>Table19[[#This Row],[Profit]]/Table19[[#This Row],[Budget]]*100</f>
        <v>-13.406274285714288</v>
      </c>
      <c r="X2138">
        <v>-434215.5</v>
      </c>
      <c r="Y2138">
        <v>-0.10115100772200772</v>
      </c>
      <c r="Z2138" t="str">
        <f t="shared" si="79"/>
        <v>Medium</v>
      </c>
    </row>
    <row r="2139" spans="1:26" x14ac:dyDescent="0.2">
      <c r="A2139" t="s">
        <v>5533</v>
      </c>
      <c r="B2139" t="s">
        <v>2359</v>
      </c>
      <c r="C2139" t="s">
        <v>478</v>
      </c>
      <c r="D2139">
        <v>25000</v>
      </c>
      <c r="E2139">
        <v>45841</v>
      </c>
      <c r="F2139">
        <v>23</v>
      </c>
      <c r="G2139">
        <v>0</v>
      </c>
      <c r="H2139">
        <v>6.8</v>
      </c>
      <c r="I2139">
        <v>20</v>
      </c>
      <c r="J2139">
        <v>119</v>
      </c>
      <c r="K2139">
        <v>21413105</v>
      </c>
      <c r="L2139">
        <v>20000000</v>
      </c>
      <c r="M2139" s="2">
        <f>VLOOKUP(A2139,Sheet2!$A$1:G5863,2,0)</f>
        <v>33237</v>
      </c>
      <c r="N2139" t="str">
        <f>VLOOKUP(A2139,Sheet2!$A$1:G5863,3,0)</f>
        <v>Color</v>
      </c>
      <c r="O2139" t="str">
        <f>VLOOKUP(A2139,Sheet2!$A$1:G5863,4,0)</f>
        <v>Action</v>
      </c>
      <c r="P2139" t="str">
        <f>VLOOKUP(A2139,Sheet2!$A$1:G5863,5,0)</f>
        <v>English</v>
      </c>
      <c r="Q2139" t="str">
        <f>VLOOKUP(A2139,Sheet2!$A$1:G5863,6,0)</f>
        <v>Australia</v>
      </c>
      <c r="R2139" t="str">
        <f>VLOOKUP(A2139,Sheet2!$A$1:G5863,7,0)</f>
        <v>PG-13</v>
      </c>
      <c r="S2139" t="str">
        <f>IF(Table19[[#This Row],[Language]]="English","English","Other language")</f>
        <v>English</v>
      </c>
      <c r="T2139">
        <f>Table19[[#This Row],[Gross Revenue]]-Table19[[#This Row],[Budget]]</f>
        <v>1413105</v>
      </c>
      <c r="U2139" s="1">
        <f>(Table19[[#This Row],[Gross Revenue]]/Table19[[#This Row],[Budget]])-1</f>
        <v>7.0655249999999947E-2</v>
      </c>
      <c r="V2139" t="str">
        <f t="shared" si="77"/>
        <v>111-130 minutes</v>
      </c>
      <c r="W2139">
        <f>Table19[[#This Row],[Profit]]/Table19[[#This Row],[Budget]]*100</f>
        <v>7.0655250000000001</v>
      </c>
      <c r="X2139">
        <v>-1289919.5</v>
      </c>
      <c r="Y2139">
        <v>-4.8151417500000002E-2</v>
      </c>
      <c r="Z2139" t="str">
        <f t="shared" si="79"/>
        <v>Medium</v>
      </c>
    </row>
    <row r="2140" spans="1:26" x14ac:dyDescent="0.2">
      <c r="A2140" t="s">
        <v>6319</v>
      </c>
      <c r="B2140" t="s">
        <v>1671</v>
      </c>
      <c r="C2140" t="s">
        <v>2867</v>
      </c>
      <c r="D2140">
        <v>14000</v>
      </c>
      <c r="E2140">
        <v>14726</v>
      </c>
      <c r="F2140">
        <v>133</v>
      </c>
      <c r="G2140">
        <v>0</v>
      </c>
      <c r="H2140">
        <v>7.4</v>
      </c>
      <c r="I2140">
        <v>132</v>
      </c>
      <c r="J2140">
        <v>124</v>
      </c>
      <c r="K2140">
        <v>7060876</v>
      </c>
      <c r="L2140">
        <v>13500000</v>
      </c>
      <c r="M2140" s="2">
        <f>VLOOKUP(A2140,Sheet2!$A$1:G5864,2,0)</f>
        <v>36857</v>
      </c>
      <c r="N2140" t="str">
        <f>VLOOKUP(A2140,Sheet2!$A$1:G5864,3,0)</f>
        <v>Color</v>
      </c>
      <c r="O2140" t="str">
        <f>VLOOKUP(A2140,Sheet2!$A$1:G5864,4,0)</f>
        <v>Biography</v>
      </c>
      <c r="P2140" t="str">
        <f>VLOOKUP(A2140,Sheet2!$A$1:G5864,5,0)</f>
        <v>English</v>
      </c>
      <c r="Q2140" t="str">
        <f>VLOOKUP(A2140,Sheet2!$A$1:G5864,6,0)</f>
        <v>UK</v>
      </c>
      <c r="R2140" t="str">
        <f>VLOOKUP(A2140,Sheet2!$A$1:G5864,7,0)</f>
        <v>R</v>
      </c>
      <c r="S2140" t="str">
        <f>IF(Table19[[#This Row],[Language]]="English","English","Other language")</f>
        <v>English</v>
      </c>
      <c r="T2140">
        <f>Table19[[#This Row],[Gross Revenue]]-Table19[[#This Row],[Budget]]</f>
        <v>-6439124</v>
      </c>
      <c r="U2140" s="1">
        <f>(Table19[[#This Row],[Gross Revenue]]/Table19[[#This Row],[Budget]])-1</f>
        <v>-0.47697214814814815</v>
      </c>
      <c r="V2140" t="str">
        <f t="shared" si="77"/>
        <v>111-130 minutes</v>
      </c>
      <c r="W2140">
        <f>Table19[[#This Row],[Profit]]/Table19[[#This Row],[Budget]]*100</f>
        <v>-47.697214814814814</v>
      </c>
      <c r="X2140">
        <v>-1289919.5</v>
      </c>
      <c r="Y2140">
        <v>-4.8151417500000002E-2</v>
      </c>
      <c r="Z2140" t="str">
        <f t="shared" si="79"/>
        <v>Medium</v>
      </c>
    </row>
    <row r="2141" spans="1:26" x14ac:dyDescent="0.2">
      <c r="A2141" t="s">
        <v>6004</v>
      </c>
      <c r="B2141" t="s">
        <v>2667</v>
      </c>
      <c r="C2141" t="s">
        <v>2668</v>
      </c>
      <c r="D2141">
        <v>231</v>
      </c>
      <c r="E2141">
        <v>771</v>
      </c>
      <c r="F2141">
        <v>25</v>
      </c>
      <c r="G2141">
        <v>426</v>
      </c>
      <c r="H2141">
        <v>7.1</v>
      </c>
      <c r="I2141">
        <v>69</v>
      </c>
      <c r="J2141">
        <v>90</v>
      </c>
      <c r="K2141">
        <v>1689999</v>
      </c>
      <c r="L2141">
        <v>400000</v>
      </c>
      <c r="M2141" s="2">
        <f>VLOOKUP(A2141,Sheet2!$A$1:G5865,2,0)</f>
        <v>38896</v>
      </c>
      <c r="N2141" t="str">
        <f>VLOOKUP(A2141,Sheet2!$A$1:G5865,3,0)</f>
        <v>Color</v>
      </c>
      <c r="O2141" t="str">
        <f>VLOOKUP(A2141,Sheet2!$A$1:G5865,4,0)</f>
        <v>Drama</v>
      </c>
      <c r="P2141" t="str">
        <f>VLOOKUP(A2141,Sheet2!$A$1:G5865,5,0)</f>
        <v>Spanish</v>
      </c>
      <c r="Q2141" t="str">
        <f>VLOOKUP(A2141,Sheet2!$A$1:G5865,6,0)</f>
        <v>USA</v>
      </c>
      <c r="R2141" t="str">
        <f>VLOOKUP(A2141,Sheet2!$A$1:G5865,7,0)</f>
        <v>R</v>
      </c>
      <c r="S2141" t="str">
        <f>IF(Table19[[#This Row],[Language]]="English","English","Other language")</f>
        <v>Other language</v>
      </c>
      <c r="T2141">
        <f>Table19[[#This Row],[Gross Revenue]]-Table19[[#This Row],[Budget]]</f>
        <v>1289999</v>
      </c>
      <c r="U2141" s="1">
        <f>(Table19[[#This Row],[Gross Revenue]]/Table19[[#This Row],[Budget]])-1</f>
        <v>3.2249974999999997</v>
      </c>
      <c r="V2141" t="str">
        <f t="shared" si="77"/>
        <v>90-110 minutes</v>
      </c>
      <c r="W2141">
        <f>Table19[[#This Row],[Profit]]/Table19[[#This Row],[Budget]]*100</f>
        <v>322.49975000000001</v>
      </c>
      <c r="X2141">
        <v>-434215.5</v>
      </c>
      <c r="Y2141">
        <v>-0.10115100772200772</v>
      </c>
      <c r="Z2141" t="str">
        <f t="shared" si="79"/>
        <v>Low</v>
      </c>
    </row>
    <row r="2142" spans="1:26" x14ac:dyDescent="0.2">
      <c r="A2142" t="s">
        <v>3931</v>
      </c>
      <c r="B2142" t="s">
        <v>1026</v>
      </c>
      <c r="C2142" t="s">
        <v>1027</v>
      </c>
      <c r="D2142">
        <v>16000</v>
      </c>
      <c r="E2142">
        <v>31549</v>
      </c>
      <c r="F2142">
        <v>124</v>
      </c>
      <c r="G2142">
        <v>20000</v>
      </c>
      <c r="H2142">
        <v>5.6</v>
      </c>
      <c r="I2142">
        <v>208</v>
      </c>
      <c r="J2142">
        <v>96</v>
      </c>
      <c r="K2142">
        <v>33592415</v>
      </c>
      <c r="L2142">
        <v>130000000</v>
      </c>
      <c r="M2142" s="2">
        <f>VLOOKUP(A2142,Sheet2!$A$1:G5866,2,0)</f>
        <v>41362</v>
      </c>
      <c r="N2142" t="str">
        <f>VLOOKUP(A2142,Sheet2!$A$1:G5866,3,0)</f>
        <v>Color</v>
      </c>
      <c r="O2142" t="str">
        <f>VLOOKUP(A2142,Sheet2!$A$1:G5866,4,0)</f>
        <v>Action</v>
      </c>
      <c r="P2142" t="str">
        <f>VLOOKUP(A2142,Sheet2!$A$1:G5866,5,0)</f>
        <v>English</v>
      </c>
      <c r="Q2142" t="str">
        <f>VLOOKUP(A2142,Sheet2!$A$1:G5866,6,0)</f>
        <v>USA</v>
      </c>
      <c r="R2142" t="str">
        <f>VLOOKUP(A2142,Sheet2!$A$1:G5866,7,0)</f>
        <v>PG-13</v>
      </c>
      <c r="S2142" t="str">
        <f>IF(Table19[[#This Row],[Language]]="English","English","Other language")</f>
        <v>English</v>
      </c>
      <c r="T2142">
        <f>Table19[[#This Row],[Gross Revenue]]-Table19[[#This Row],[Budget]]</f>
        <v>-96407585</v>
      </c>
      <c r="U2142" s="1">
        <f>(Table19[[#This Row],[Gross Revenue]]/Table19[[#This Row],[Budget]])-1</f>
        <v>-0.74159680769230762</v>
      </c>
      <c r="V2142" t="str">
        <f t="shared" si="77"/>
        <v>90-110 minutes</v>
      </c>
      <c r="W2142">
        <f>Table19[[#This Row],[Profit]]/Table19[[#This Row],[Budget]]*100</f>
        <v>-74.159680769230775</v>
      </c>
      <c r="X2142">
        <v>-1289919.5</v>
      </c>
      <c r="Y2142">
        <v>-4.8151417500000002E-2</v>
      </c>
      <c r="Z2142" t="str">
        <f t="shared" si="79"/>
        <v>High</v>
      </c>
    </row>
    <row r="2143" spans="1:26" x14ac:dyDescent="0.2">
      <c r="A2143" t="s">
        <v>4416</v>
      </c>
      <c r="B2143" t="s">
        <v>1522</v>
      </c>
      <c r="C2143" t="s">
        <v>1523</v>
      </c>
      <c r="D2143">
        <v>31</v>
      </c>
      <c r="E2143">
        <v>81</v>
      </c>
      <c r="F2143">
        <v>17</v>
      </c>
      <c r="G2143">
        <v>543</v>
      </c>
      <c r="H2143">
        <v>6.1</v>
      </c>
      <c r="I2143">
        <v>72</v>
      </c>
      <c r="J2143">
        <v>99</v>
      </c>
      <c r="K2143">
        <v>22770</v>
      </c>
      <c r="L2143">
        <v>5500000</v>
      </c>
      <c r="M2143" s="2">
        <f>VLOOKUP(A2143,Sheet2!$A$1:G5867,2,0)</f>
        <v>41629</v>
      </c>
      <c r="N2143" t="str">
        <f>VLOOKUP(A2143,Sheet2!$A$1:G5867,3,0)</f>
        <v>Color</v>
      </c>
      <c r="O2143" t="str">
        <f>VLOOKUP(A2143,Sheet2!$A$1:G5867,4,0)</f>
        <v>Comedy</v>
      </c>
      <c r="P2143" t="str">
        <f>VLOOKUP(A2143,Sheet2!$A$1:G5867,5,0)</f>
        <v>Japanese</v>
      </c>
      <c r="Q2143" t="str">
        <f>VLOOKUP(A2143,Sheet2!$A$1:G5867,6,0)</f>
        <v>Japan</v>
      </c>
      <c r="R2143" t="str">
        <f>VLOOKUP(A2143,Sheet2!$A$1:G5867,7,0)</f>
        <v>Unrated</v>
      </c>
      <c r="S2143" t="str">
        <f>IF(Table19[[#This Row],[Language]]="English","English","Other language")</f>
        <v>Other language</v>
      </c>
      <c r="T2143">
        <f>Table19[[#This Row],[Gross Revenue]]-Table19[[#This Row],[Budget]]</f>
        <v>-5477230</v>
      </c>
      <c r="U2143" s="1">
        <f>(Table19[[#This Row],[Gross Revenue]]/Table19[[#This Row],[Budget]])-1</f>
        <v>-0.99585999999999997</v>
      </c>
      <c r="V2143" t="str">
        <f t="shared" si="77"/>
        <v>90-110 minutes</v>
      </c>
      <c r="W2143">
        <f>Table19[[#This Row],[Profit]]/Table19[[#This Row],[Budget]]*100</f>
        <v>-99.585999999999999</v>
      </c>
      <c r="X2143">
        <v>1637763</v>
      </c>
      <c r="Y2143">
        <v>0.19178668286445014</v>
      </c>
      <c r="Z2143" t="str">
        <f t="shared" si="79"/>
        <v>Low</v>
      </c>
    </row>
    <row r="2144" spans="1:26" x14ac:dyDescent="0.2">
      <c r="A2144" t="s">
        <v>5772</v>
      </c>
      <c r="B2144" t="s">
        <v>1062</v>
      </c>
      <c r="C2144" t="s">
        <v>2040</v>
      </c>
      <c r="D2144">
        <v>967</v>
      </c>
      <c r="E2144">
        <v>1582</v>
      </c>
      <c r="F2144">
        <v>263</v>
      </c>
      <c r="G2144">
        <v>0</v>
      </c>
      <c r="H2144">
        <v>7</v>
      </c>
      <c r="I2144">
        <v>248</v>
      </c>
      <c r="J2144">
        <v>91</v>
      </c>
      <c r="K2144">
        <v>2221809</v>
      </c>
      <c r="L2144">
        <v>5000000</v>
      </c>
      <c r="M2144" s="2">
        <f>VLOOKUP(A2144,Sheet2!$A$1:G5868,2,0)</f>
        <v>40322</v>
      </c>
      <c r="N2144" t="str">
        <f>VLOOKUP(A2144,Sheet2!$A$1:G5868,3,0)</f>
        <v>Color</v>
      </c>
      <c r="O2144" t="str">
        <f>VLOOKUP(A2144,Sheet2!$A$1:G5868,4,0)</f>
        <v>Drama</v>
      </c>
      <c r="P2144" t="str">
        <f>VLOOKUP(A2144,Sheet2!$A$1:G5868,5,0)</f>
        <v>English</v>
      </c>
      <c r="Q2144" t="str">
        <f>VLOOKUP(A2144,Sheet2!$A$1:G5868,6,0)</f>
        <v>USA</v>
      </c>
      <c r="R2144" t="str">
        <f>VLOOKUP(A2144,Sheet2!$A$1:G5868,7,0)</f>
        <v>PG-13</v>
      </c>
      <c r="S2144" t="str">
        <f>IF(Table19[[#This Row],[Language]]="English","English","Other language")</f>
        <v>English</v>
      </c>
      <c r="T2144">
        <f>Table19[[#This Row],[Gross Revenue]]-Table19[[#This Row],[Budget]]</f>
        <v>-2778191</v>
      </c>
      <c r="U2144" s="1">
        <f>(Table19[[#This Row],[Gross Revenue]]/Table19[[#This Row],[Budget]])-1</f>
        <v>-0.55563819999999997</v>
      </c>
      <c r="V2144" t="str">
        <f t="shared" si="77"/>
        <v>90-110 minutes</v>
      </c>
      <c r="W2144">
        <f>Table19[[#This Row],[Profit]]/Table19[[#This Row],[Budget]]*100</f>
        <v>-55.56382</v>
      </c>
      <c r="X2144">
        <v>-434215.5</v>
      </c>
      <c r="Y2144">
        <v>-0.10115100772200772</v>
      </c>
      <c r="Z2144" t="str">
        <f t="shared" si="79"/>
        <v>Low</v>
      </c>
    </row>
    <row r="2145" spans="1:26" x14ac:dyDescent="0.2">
      <c r="A2145" t="s">
        <v>6433</v>
      </c>
      <c r="B2145" t="s">
        <v>2925</v>
      </c>
      <c r="C2145" t="s">
        <v>1617</v>
      </c>
      <c r="D2145">
        <v>116</v>
      </c>
      <c r="E2145">
        <v>312</v>
      </c>
      <c r="F2145">
        <v>176</v>
      </c>
      <c r="G2145">
        <v>0</v>
      </c>
      <c r="H2145">
        <v>7.5</v>
      </c>
      <c r="I2145">
        <v>74</v>
      </c>
      <c r="J2145">
        <v>94</v>
      </c>
      <c r="K2145">
        <v>6165429</v>
      </c>
      <c r="L2145">
        <v>6000000</v>
      </c>
      <c r="M2145" s="2">
        <f>VLOOKUP(A2145,Sheet2!$A$1:G5869,2,0)</f>
        <v>37556</v>
      </c>
      <c r="N2145" t="str">
        <f>VLOOKUP(A2145,Sheet2!$A$1:G5869,3,0)</f>
        <v>Color</v>
      </c>
      <c r="O2145" t="str">
        <f>VLOOKUP(A2145,Sheet2!$A$1:G5869,4,0)</f>
        <v>Adventure</v>
      </c>
      <c r="P2145" t="str">
        <f>VLOOKUP(A2145,Sheet2!$A$1:G5869,5,0)</f>
        <v>Aboriginal</v>
      </c>
      <c r="Q2145" t="str">
        <f>VLOOKUP(A2145,Sheet2!$A$1:G5869,6,0)</f>
        <v>Australia</v>
      </c>
      <c r="R2145" t="str">
        <f>VLOOKUP(A2145,Sheet2!$A$1:G5869,7,0)</f>
        <v>PG</v>
      </c>
      <c r="S2145" t="str">
        <f>IF(Table19[[#This Row],[Language]]="English","English","Other language")</f>
        <v>Other language</v>
      </c>
      <c r="T2145">
        <f>Table19[[#This Row],[Gross Revenue]]-Table19[[#This Row],[Budget]]</f>
        <v>165429</v>
      </c>
      <c r="U2145" s="1">
        <f>(Table19[[#This Row],[Gross Revenue]]/Table19[[#This Row],[Budget]])-1</f>
        <v>2.7571500000000082E-2</v>
      </c>
      <c r="V2145" t="str">
        <f t="shared" si="77"/>
        <v>90-110 minutes</v>
      </c>
      <c r="W2145">
        <f>Table19[[#This Row],[Profit]]/Table19[[#This Row],[Budget]]*100</f>
        <v>2.7571499999999998</v>
      </c>
      <c r="X2145">
        <v>3892693.5</v>
      </c>
      <c r="Y2145">
        <v>0.11726928571428571</v>
      </c>
      <c r="Z2145" t="str">
        <f t="shared" si="79"/>
        <v>Low</v>
      </c>
    </row>
    <row r="2146" spans="1:26" x14ac:dyDescent="0.2">
      <c r="A2146" t="s">
        <v>4058</v>
      </c>
      <c r="B2146" t="s">
        <v>700</v>
      </c>
      <c r="C2146" t="s">
        <v>324</v>
      </c>
      <c r="D2146">
        <v>12000</v>
      </c>
      <c r="E2146">
        <v>14007</v>
      </c>
      <c r="F2146">
        <v>99</v>
      </c>
      <c r="G2146">
        <v>0</v>
      </c>
      <c r="H2146">
        <v>5.7</v>
      </c>
      <c r="I2146">
        <v>166</v>
      </c>
      <c r="J2146">
        <v>98</v>
      </c>
      <c r="K2146">
        <v>67128202</v>
      </c>
      <c r="L2146">
        <v>65000000</v>
      </c>
      <c r="M2146" s="2">
        <f>VLOOKUP(A2146,Sheet2!$A$1:G5870,2,0)</f>
        <v>39938</v>
      </c>
      <c r="N2146" t="str">
        <f>VLOOKUP(A2146,Sheet2!$A$1:G5870,3,0)</f>
        <v>Color</v>
      </c>
      <c r="O2146" t="str">
        <f>VLOOKUP(A2146,Sheet2!$A$1:G5870,4,0)</f>
        <v>Action</v>
      </c>
      <c r="P2146" t="str">
        <f>VLOOKUP(A2146,Sheet2!$A$1:G5870,5,0)</f>
        <v>English</v>
      </c>
      <c r="Q2146" t="str">
        <f>VLOOKUP(A2146,Sheet2!$A$1:G5870,6,0)</f>
        <v>USA</v>
      </c>
      <c r="R2146" t="str">
        <f>VLOOKUP(A2146,Sheet2!$A$1:G5870,7,0)</f>
        <v>PG</v>
      </c>
      <c r="S2146" t="str">
        <f>IF(Table19[[#This Row],[Language]]="English","English","Other language")</f>
        <v>English</v>
      </c>
      <c r="T2146">
        <f>Table19[[#This Row],[Gross Revenue]]-Table19[[#This Row],[Budget]]</f>
        <v>2128202</v>
      </c>
      <c r="U2146" s="1">
        <f>(Table19[[#This Row],[Gross Revenue]]/Table19[[#This Row],[Budget]])-1</f>
        <v>3.2741569230769318E-2</v>
      </c>
      <c r="V2146" t="str">
        <f t="shared" si="77"/>
        <v>90-110 minutes</v>
      </c>
      <c r="W2146">
        <f>Table19[[#This Row],[Profit]]/Table19[[#This Row],[Budget]]*100</f>
        <v>3.274156923076923</v>
      </c>
      <c r="X2146">
        <v>-1289919.5</v>
      </c>
      <c r="Y2146">
        <v>-4.8151417500000002E-2</v>
      </c>
      <c r="Z2146" t="str">
        <f t="shared" si="79"/>
        <v>High</v>
      </c>
    </row>
    <row r="2147" spans="1:26" x14ac:dyDescent="0.2">
      <c r="A2147" t="s">
        <v>5684</v>
      </c>
      <c r="B2147" t="s">
        <v>734</v>
      </c>
      <c r="C2147" t="s">
        <v>519</v>
      </c>
      <c r="D2147">
        <v>1000</v>
      </c>
      <c r="E2147">
        <v>4231</v>
      </c>
      <c r="F2147">
        <v>19</v>
      </c>
      <c r="G2147">
        <v>0</v>
      </c>
      <c r="H2147">
        <v>6.9</v>
      </c>
      <c r="I2147">
        <v>74</v>
      </c>
      <c r="J2147">
        <v>109</v>
      </c>
      <c r="K2147">
        <v>52277485</v>
      </c>
      <c r="L2147">
        <v>35000000</v>
      </c>
      <c r="M2147" s="2">
        <f>VLOOKUP(A2147,Sheet2!$A$1:G5871,2,0)</f>
        <v>37903</v>
      </c>
      <c r="N2147" t="str">
        <f>VLOOKUP(A2147,Sheet2!$A$1:G5871,3,0)</f>
        <v>Color</v>
      </c>
      <c r="O2147" t="str">
        <f>VLOOKUP(A2147,Sheet2!$A$1:G5871,4,0)</f>
        <v>Biography</v>
      </c>
      <c r="P2147" t="str">
        <f>VLOOKUP(A2147,Sheet2!$A$1:G5871,5,0)</f>
        <v>English</v>
      </c>
      <c r="Q2147" t="str">
        <f>VLOOKUP(A2147,Sheet2!$A$1:G5871,6,0)</f>
        <v>USA</v>
      </c>
      <c r="R2147" t="str">
        <f>VLOOKUP(A2147,Sheet2!$A$1:G5871,7,0)</f>
        <v>PG</v>
      </c>
      <c r="S2147" t="str">
        <f>IF(Table19[[#This Row],[Language]]="English","English","Other language")</f>
        <v>English</v>
      </c>
      <c r="T2147">
        <f>Table19[[#This Row],[Gross Revenue]]-Table19[[#This Row],[Budget]]</f>
        <v>17277485</v>
      </c>
      <c r="U2147" s="1">
        <f>(Table19[[#This Row],[Gross Revenue]]/Table19[[#This Row],[Budget]])-1</f>
        <v>0.49364242857142848</v>
      </c>
      <c r="V2147" t="str">
        <f t="shared" si="77"/>
        <v>90-110 minutes</v>
      </c>
      <c r="W2147">
        <f>Table19[[#This Row],[Profit]]/Table19[[#This Row],[Budget]]*100</f>
        <v>49.364242857142862</v>
      </c>
      <c r="X2147">
        <v>-1289919.5</v>
      </c>
      <c r="Y2147">
        <v>-4.8151417500000002E-2</v>
      </c>
      <c r="Z2147" t="str">
        <f t="shared" si="79"/>
        <v>Medium</v>
      </c>
    </row>
    <row r="2148" spans="1:26" x14ac:dyDescent="0.2">
      <c r="A2148" t="s">
        <v>6521</v>
      </c>
      <c r="B2148" t="s">
        <v>306</v>
      </c>
      <c r="C2148" t="s">
        <v>1781</v>
      </c>
      <c r="D2148">
        <v>854</v>
      </c>
      <c r="E2148">
        <v>1653</v>
      </c>
      <c r="F2148">
        <v>11000</v>
      </c>
      <c r="G2148">
        <v>0</v>
      </c>
      <c r="H2148">
        <v>7.6</v>
      </c>
      <c r="I2148">
        <v>64</v>
      </c>
      <c r="J2148">
        <v>88</v>
      </c>
      <c r="K2148">
        <v>14792779</v>
      </c>
      <c r="L2148">
        <v>16000000</v>
      </c>
      <c r="M2148" s="2">
        <f>VLOOKUP(A2148,Sheet2!$A$1:G5872,2,0)</f>
        <v>31980</v>
      </c>
      <c r="N2148" t="str">
        <f>VLOOKUP(A2148,Sheet2!$A$1:G5872,3,0)</f>
        <v>Color</v>
      </c>
      <c r="O2148" t="str">
        <f>VLOOKUP(A2148,Sheet2!$A$1:G5872,4,0)</f>
        <v>Comedy</v>
      </c>
      <c r="P2148" t="str">
        <f>VLOOKUP(A2148,Sheet2!$A$1:G5872,5,0)</f>
        <v>English</v>
      </c>
      <c r="Q2148" t="str">
        <f>VLOOKUP(A2148,Sheet2!$A$1:G5872,6,0)</f>
        <v>USA</v>
      </c>
      <c r="R2148" t="str">
        <f>VLOOKUP(A2148,Sheet2!$A$1:G5872,7,0)</f>
        <v>PG</v>
      </c>
      <c r="S2148" t="str">
        <f>IF(Table19[[#This Row],[Language]]="English","English","Other language")</f>
        <v>English</v>
      </c>
      <c r="T2148">
        <f>Table19[[#This Row],[Gross Revenue]]-Table19[[#This Row],[Budget]]</f>
        <v>-1207221</v>
      </c>
      <c r="U2148" s="1">
        <f>(Table19[[#This Row],[Gross Revenue]]/Table19[[#This Row],[Budget]])-1</f>
        <v>-7.5451312500000034E-2</v>
      </c>
      <c r="V2148" t="str">
        <f t="shared" si="77"/>
        <v>&lt;90 minutes</v>
      </c>
      <c r="W2148">
        <f>Table19[[#This Row],[Profit]]/Table19[[#This Row],[Budget]]*100</f>
        <v>-7.5451312500000007</v>
      </c>
      <c r="X2148">
        <v>1637763</v>
      </c>
      <c r="Y2148">
        <v>0.19178668286445014</v>
      </c>
      <c r="Z2148" t="str">
        <f t="shared" si="79"/>
        <v>Medium</v>
      </c>
    </row>
    <row r="2149" spans="1:26" x14ac:dyDescent="0.2">
      <c r="A2149" t="s">
        <v>5620</v>
      </c>
      <c r="B2149" t="s">
        <v>1704</v>
      </c>
      <c r="C2149" t="s">
        <v>1025</v>
      </c>
      <c r="D2149">
        <v>2000</v>
      </c>
      <c r="E2149">
        <v>4334</v>
      </c>
      <c r="F2149">
        <v>503</v>
      </c>
      <c r="G2149">
        <v>892</v>
      </c>
      <c r="H2149">
        <v>6.9</v>
      </c>
      <c r="I2149">
        <v>10</v>
      </c>
      <c r="J2149">
        <v>114</v>
      </c>
      <c r="K2149">
        <v>4651977</v>
      </c>
      <c r="L2149">
        <v>35000000</v>
      </c>
      <c r="M2149" s="2">
        <f>VLOOKUP(A2149,Sheet2!$A$1:G5873,2,0)</f>
        <v>33885</v>
      </c>
      <c r="N2149" t="str">
        <f>VLOOKUP(A2149,Sheet2!$A$1:G5873,3,0)</f>
        <v>Color</v>
      </c>
      <c r="O2149" t="str">
        <f>VLOOKUP(A2149,Sheet2!$A$1:G5873,4,0)</f>
        <v>Drama</v>
      </c>
      <c r="P2149" t="str">
        <f>VLOOKUP(A2149,Sheet2!$A$1:G5873,5,0)</f>
        <v>English</v>
      </c>
      <c r="Q2149" t="str">
        <f>VLOOKUP(A2149,Sheet2!$A$1:G5873,6,0)</f>
        <v>USA</v>
      </c>
      <c r="R2149" t="str">
        <f>VLOOKUP(A2149,Sheet2!$A$1:G5873,7,0)</f>
        <v>PG-13</v>
      </c>
      <c r="S2149" t="str">
        <f>IF(Table19[[#This Row],[Language]]="English","English","Other language")</f>
        <v>English</v>
      </c>
      <c r="T2149">
        <f>Table19[[#This Row],[Gross Revenue]]-Table19[[#This Row],[Budget]]</f>
        <v>-30348023</v>
      </c>
      <c r="U2149" s="1">
        <f>(Table19[[#This Row],[Gross Revenue]]/Table19[[#This Row],[Budget]])-1</f>
        <v>-0.86708637142857148</v>
      </c>
      <c r="V2149" t="str">
        <f t="shared" si="77"/>
        <v>111-130 minutes</v>
      </c>
      <c r="W2149">
        <f>Table19[[#This Row],[Profit]]/Table19[[#This Row],[Budget]]*100</f>
        <v>-86.708637142857143</v>
      </c>
      <c r="X2149">
        <v>-434215.5</v>
      </c>
      <c r="Y2149">
        <v>-0.10115100772200772</v>
      </c>
      <c r="Z2149" t="str">
        <f t="shared" si="79"/>
        <v>Medium</v>
      </c>
    </row>
    <row r="2150" spans="1:26" x14ac:dyDescent="0.2">
      <c r="A2150" t="s">
        <v>6944</v>
      </c>
      <c r="B2150" t="s">
        <v>211</v>
      </c>
      <c r="C2150" t="s">
        <v>692</v>
      </c>
      <c r="D2150">
        <v>22000</v>
      </c>
      <c r="E2150">
        <v>23008</v>
      </c>
      <c r="F2150">
        <v>17000</v>
      </c>
      <c r="G2150">
        <v>0</v>
      </c>
      <c r="H2150">
        <v>8.3000000000000007</v>
      </c>
      <c r="I2150">
        <v>151</v>
      </c>
      <c r="J2150">
        <v>121</v>
      </c>
      <c r="K2150">
        <v>45250</v>
      </c>
      <c r="L2150">
        <v>18000000</v>
      </c>
      <c r="M2150" s="2">
        <f>VLOOKUP(A2150,Sheet2!$A$1:G5874,2,0)</f>
        <v>29430</v>
      </c>
      <c r="N2150" t="str">
        <f>VLOOKUP(A2150,Sheet2!$A$1:G5874,3,0)</f>
        <v>Black and White</v>
      </c>
      <c r="O2150" t="str">
        <f>VLOOKUP(A2150,Sheet2!$A$1:G5874,4,0)</f>
        <v>Biography</v>
      </c>
      <c r="P2150" t="str">
        <f>VLOOKUP(A2150,Sheet2!$A$1:G5874,5,0)</f>
        <v>English</v>
      </c>
      <c r="Q2150" t="str">
        <f>VLOOKUP(A2150,Sheet2!$A$1:G5874,6,0)</f>
        <v>USA</v>
      </c>
      <c r="R2150" t="str">
        <f>VLOOKUP(A2150,Sheet2!$A$1:G5874,7,0)</f>
        <v>R</v>
      </c>
      <c r="S2150" t="str">
        <f>IF(Table19[[#This Row],[Language]]="English","English","Other language")</f>
        <v>English</v>
      </c>
      <c r="T2150">
        <f>Table19[[#This Row],[Gross Revenue]]-Table19[[#This Row],[Budget]]</f>
        <v>-17954750</v>
      </c>
      <c r="U2150" s="1">
        <f>(Table19[[#This Row],[Gross Revenue]]/Table19[[#This Row],[Budget]])-1</f>
        <v>-0.99748611111111107</v>
      </c>
      <c r="V2150" t="str">
        <f t="shared" si="77"/>
        <v>111-130 minutes</v>
      </c>
      <c r="W2150">
        <f>Table19[[#This Row],[Profit]]/Table19[[#This Row],[Budget]]*100</f>
        <v>-99.748611111111103</v>
      </c>
      <c r="X2150">
        <v>-1289919.5</v>
      </c>
      <c r="Y2150">
        <v>-4.8151417500000002E-2</v>
      </c>
      <c r="Z2150" t="str">
        <f t="shared" si="79"/>
        <v>Medium</v>
      </c>
    </row>
    <row r="2151" spans="1:26" x14ac:dyDescent="0.2">
      <c r="A2151" t="s">
        <v>7004</v>
      </c>
      <c r="B2151" t="s">
        <v>628</v>
      </c>
      <c r="C2151" t="s">
        <v>1734</v>
      </c>
      <c r="D2151">
        <v>11000</v>
      </c>
      <c r="E2151">
        <v>12906</v>
      </c>
      <c r="F2151">
        <v>14000</v>
      </c>
      <c r="G2151">
        <v>16000</v>
      </c>
      <c r="H2151">
        <v>8.5</v>
      </c>
      <c r="I2151">
        <v>234</v>
      </c>
      <c r="J2151">
        <v>115</v>
      </c>
      <c r="K2151">
        <v>242374454</v>
      </c>
      <c r="L2151">
        <v>18000000</v>
      </c>
      <c r="M2151" s="2">
        <f>VLOOKUP(A2151,Sheet2!$A$1:G5875,2,0)</f>
        <v>29722</v>
      </c>
      <c r="N2151" t="str">
        <f>VLOOKUP(A2151,Sheet2!$A$1:G5875,3,0)</f>
        <v>Color</v>
      </c>
      <c r="O2151" t="str">
        <f>VLOOKUP(A2151,Sheet2!$A$1:G5875,4,0)</f>
        <v>Action</v>
      </c>
      <c r="P2151" t="str">
        <f>VLOOKUP(A2151,Sheet2!$A$1:G5875,5,0)</f>
        <v>English</v>
      </c>
      <c r="Q2151" t="str">
        <f>VLOOKUP(A2151,Sheet2!$A$1:G5875,6,0)</f>
        <v>USA</v>
      </c>
      <c r="R2151" t="str">
        <f>VLOOKUP(A2151,Sheet2!$A$1:G5875,7,0)</f>
        <v>PG</v>
      </c>
      <c r="S2151" t="str">
        <f>IF(Table19[[#This Row],[Language]]="English","English","Other language")</f>
        <v>English</v>
      </c>
      <c r="T2151">
        <f>Table19[[#This Row],[Gross Revenue]]-Table19[[#This Row],[Budget]]</f>
        <v>224374454</v>
      </c>
      <c r="U2151" s="1">
        <f>(Table19[[#This Row],[Gross Revenue]]/Table19[[#This Row],[Budget]])-1</f>
        <v>12.465247444444444</v>
      </c>
      <c r="V2151" t="str">
        <f t="shared" si="77"/>
        <v>111-130 minutes</v>
      </c>
      <c r="W2151">
        <f>Table19[[#This Row],[Profit]]/Table19[[#This Row],[Budget]]*100</f>
        <v>1246.5247444444444</v>
      </c>
      <c r="X2151">
        <v>-1289919.5</v>
      </c>
      <c r="Y2151">
        <v>-4.8151417500000002E-2</v>
      </c>
      <c r="Z2151" t="str">
        <f t="shared" si="79"/>
        <v>Medium</v>
      </c>
    </row>
    <row r="2152" spans="1:26" x14ac:dyDescent="0.2">
      <c r="A2152" t="s">
        <v>6861</v>
      </c>
      <c r="B2152" t="s">
        <v>1137</v>
      </c>
      <c r="C2152" t="s">
        <v>455</v>
      </c>
      <c r="D2152">
        <v>10000</v>
      </c>
      <c r="E2152">
        <v>12285</v>
      </c>
      <c r="F2152">
        <v>272</v>
      </c>
      <c r="G2152">
        <v>12000</v>
      </c>
      <c r="H2152">
        <v>8</v>
      </c>
      <c r="I2152">
        <v>100</v>
      </c>
      <c r="J2152">
        <v>133</v>
      </c>
      <c r="K2152">
        <v>172825435</v>
      </c>
      <c r="L2152">
        <v>25000000</v>
      </c>
      <c r="M2152" s="2">
        <f>VLOOKUP(A2152,Sheet2!$A$1:G5876,2,0)</f>
        <v>32349</v>
      </c>
      <c r="N2152" t="str">
        <f>VLOOKUP(A2152,Sheet2!$A$1:G5876,3,0)</f>
        <v>Color</v>
      </c>
      <c r="O2152" t="str">
        <f>VLOOKUP(A2152,Sheet2!$A$1:G5876,4,0)</f>
        <v>Drama</v>
      </c>
      <c r="P2152" t="str">
        <f>VLOOKUP(A2152,Sheet2!$A$1:G5876,5,0)</f>
        <v>English</v>
      </c>
      <c r="Q2152" t="str">
        <f>VLOOKUP(A2152,Sheet2!$A$1:G5876,6,0)</f>
        <v>USA</v>
      </c>
      <c r="R2152" t="str">
        <f>VLOOKUP(A2152,Sheet2!$A$1:G5876,7,0)</f>
        <v>R</v>
      </c>
      <c r="S2152" t="str">
        <f>IF(Table19[[#This Row],[Language]]="English","English","Other language")</f>
        <v>English</v>
      </c>
      <c r="T2152">
        <f>Table19[[#This Row],[Gross Revenue]]-Table19[[#This Row],[Budget]]</f>
        <v>147825435</v>
      </c>
      <c r="U2152" s="1">
        <f>(Table19[[#This Row],[Gross Revenue]]/Table19[[#This Row],[Budget]])-1</f>
        <v>5.9130174000000002</v>
      </c>
      <c r="V2152" t="str">
        <f t="shared" si="77"/>
        <v>131-150 minutes</v>
      </c>
      <c r="W2152">
        <f>Table19[[#This Row],[Profit]]/Table19[[#This Row],[Budget]]*100</f>
        <v>591.30174</v>
      </c>
      <c r="X2152">
        <v>-434215.5</v>
      </c>
      <c r="Y2152">
        <v>-0.10115100772200772</v>
      </c>
      <c r="Z2152" t="str">
        <f t="shared" si="79"/>
        <v>Medium</v>
      </c>
    </row>
    <row r="2153" spans="1:26" x14ac:dyDescent="0.2">
      <c r="A2153" t="s">
        <v>3486</v>
      </c>
      <c r="B2153" t="s">
        <v>417</v>
      </c>
      <c r="C2153" t="s">
        <v>418</v>
      </c>
      <c r="D2153">
        <v>521</v>
      </c>
      <c r="E2153">
        <v>1883</v>
      </c>
      <c r="F2153">
        <v>5</v>
      </c>
      <c r="G2153">
        <v>328</v>
      </c>
      <c r="H2153">
        <v>4.7</v>
      </c>
      <c r="I2153">
        <v>32</v>
      </c>
      <c r="J2153">
        <v>119</v>
      </c>
      <c r="K2153">
        <v>7000000</v>
      </c>
      <c r="L2153">
        <v>36000000</v>
      </c>
      <c r="M2153" s="2">
        <f>VLOOKUP(A2153,Sheet2!$A$1:G5877,2,0)</f>
        <v>29480</v>
      </c>
      <c r="N2153" t="str">
        <f>VLOOKUP(A2153,Sheet2!$A$1:G5877,3,0)</f>
        <v>Color</v>
      </c>
      <c r="O2153" t="str">
        <f>VLOOKUP(A2153,Sheet2!$A$1:G5877,4,0)</f>
        <v>Action</v>
      </c>
      <c r="P2153" t="str">
        <f>VLOOKUP(A2153,Sheet2!$A$1:G5877,5,0)</f>
        <v>English</v>
      </c>
      <c r="Q2153" t="str">
        <f>VLOOKUP(A2153,Sheet2!$A$1:G5877,6,0)</f>
        <v>UK</v>
      </c>
      <c r="R2153" t="str">
        <f>VLOOKUP(A2153,Sheet2!$A$1:G5877,7,0)</f>
        <v>PG</v>
      </c>
      <c r="S2153" t="str">
        <f>IF(Table19[[#This Row],[Language]]="English","English","Other language")</f>
        <v>English</v>
      </c>
      <c r="T2153">
        <f>Table19[[#This Row],[Gross Revenue]]-Table19[[#This Row],[Budget]]</f>
        <v>-29000000</v>
      </c>
      <c r="U2153" s="1">
        <f>(Table19[[#This Row],[Gross Revenue]]/Table19[[#This Row],[Budget]])-1</f>
        <v>-0.80555555555555558</v>
      </c>
      <c r="V2153" t="str">
        <f t="shared" si="77"/>
        <v>111-130 minutes</v>
      </c>
      <c r="W2153">
        <f>Table19[[#This Row],[Profit]]/Table19[[#This Row],[Budget]]*100</f>
        <v>-80.555555555555557</v>
      </c>
      <c r="X2153">
        <v>-1289919.5</v>
      </c>
      <c r="Y2153">
        <v>-4.8151417500000002E-2</v>
      </c>
      <c r="Z2153" t="str">
        <f t="shared" si="79"/>
        <v>Medium</v>
      </c>
    </row>
    <row r="2154" spans="1:26" x14ac:dyDescent="0.2">
      <c r="A2154" t="s">
        <v>4235</v>
      </c>
      <c r="B2154" t="s">
        <v>1362</v>
      </c>
      <c r="C2154" t="s">
        <v>1363</v>
      </c>
      <c r="D2154">
        <v>1000</v>
      </c>
      <c r="E2154">
        <v>4676</v>
      </c>
      <c r="F2154">
        <v>80</v>
      </c>
      <c r="G2154">
        <v>1000</v>
      </c>
      <c r="H2154">
        <v>5.9</v>
      </c>
      <c r="I2154">
        <v>46</v>
      </c>
      <c r="J2154">
        <v>103</v>
      </c>
      <c r="K2154">
        <v>10411980</v>
      </c>
      <c r="L2154">
        <v>15000000</v>
      </c>
      <c r="M2154" s="2">
        <f>VLOOKUP(A2154,Sheet2!$A$1:G5878,2,0)</f>
        <v>38085</v>
      </c>
      <c r="N2154" t="str">
        <f>VLOOKUP(A2154,Sheet2!$A$1:G5878,3,0)</f>
        <v>Color</v>
      </c>
      <c r="O2154" t="str">
        <f>VLOOKUP(A2154,Sheet2!$A$1:G5878,4,0)</f>
        <v>Family</v>
      </c>
      <c r="P2154" t="str">
        <f>VLOOKUP(A2154,Sheet2!$A$1:G5878,5,0)</f>
        <v>English</v>
      </c>
      <c r="Q2154" t="str">
        <f>VLOOKUP(A2154,Sheet2!$A$1:G5878,6,0)</f>
        <v>USA</v>
      </c>
      <c r="R2154" t="str">
        <f>VLOOKUP(A2154,Sheet2!$A$1:G5878,7,0)</f>
        <v>PG</v>
      </c>
      <c r="S2154" t="str">
        <f>IF(Table19[[#This Row],[Language]]="English","English","Other language")</f>
        <v>English</v>
      </c>
      <c r="T2154">
        <f>Table19[[#This Row],[Gross Revenue]]-Table19[[#This Row],[Budget]]</f>
        <v>-4588020</v>
      </c>
      <c r="U2154" s="1">
        <f>(Table19[[#This Row],[Gross Revenue]]/Table19[[#This Row],[Budget]])-1</f>
        <v>-0.30586800000000003</v>
      </c>
      <c r="V2154" t="str">
        <f t="shared" si="77"/>
        <v>90-110 minutes</v>
      </c>
      <c r="W2154">
        <f>Table19[[#This Row],[Profit]]/Table19[[#This Row],[Budget]]*100</f>
        <v>-30.586799999999997</v>
      </c>
      <c r="Z2154" t="str">
        <f t="shared" si="79"/>
        <v>Medium</v>
      </c>
    </row>
    <row r="2155" spans="1:26" x14ac:dyDescent="0.2">
      <c r="A2155" t="s">
        <v>5680</v>
      </c>
      <c r="B2155" t="s">
        <v>2464</v>
      </c>
      <c r="C2155" t="s">
        <v>1066</v>
      </c>
      <c r="D2155">
        <v>636</v>
      </c>
      <c r="E2155">
        <v>1852</v>
      </c>
      <c r="F2155">
        <v>0</v>
      </c>
      <c r="G2155">
        <v>541</v>
      </c>
      <c r="H2155">
        <v>6</v>
      </c>
      <c r="I2155">
        <v>33</v>
      </c>
      <c r="J2155">
        <v>91</v>
      </c>
      <c r="K2155">
        <v>21370057</v>
      </c>
      <c r="L2155">
        <v>12000000</v>
      </c>
      <c r="M2155" s="2">
        <f>VLOOKUP(A2155,Sheet2!$A$1:G5879,2,0)</f>
        <v>33699</v>
      </c>
      <c r="N2155" t="str">
        <f>VLOOKUP(A2155,Sheet2!$A$1:G5879,3,0)</f>
        <v>Color</v>
      </c>
      <c r="O2155" t="str">
        <f>VLOOKUP(A2155,Sheet2!$A$1:G5879,4,0)</f>
        <v>Crime</v>
      </c>
      <c r="P2155" t="str">
        <f>VLOOKUP(A2155,Sheet2!$A$1:G5879,5,0)</f>
        <v>English</v>
      </c>
      <c r="Q2155" t="str">
        <f>VLOOKUP(A2155,Sheet2!$A$1:G5879,6,0)</f>
        <v>USA</v>
      </c>
      <c r="R2155" t="str">
        <f>VLOOKUP(A2155,Sheet2!$A$1:G5879,7,0)</f>
        <v>R</v>
      </c>
      <c r="S2155" t="str">
        <f>IF(Table19[[#This Row],[Language]]="English","English","Other language")</f>
        <v>English</v>
      </c>
      <c r="T2155">
        <f>Table19[[#This Row],[Gross Revenue]]-Table19[[#This Row],[Budget]]</f>
        <v>9370057</v>
      </c>
      <c r="U2155" s="1">
        <f>(Table19[[#This Row],[Gross Revenue]]/Table19[[#This Row],[Budget]])-1</f>
        <v>0.78083808333333327</v>
      </c>
      <c r="V2155" t="str">
        <f t="shared" si="77"/>
        <v>90-110 minutes</v>
      </c>
      <c r="W2155">
        <f>Table19[[#This Row],[Profit]]/Table19[[#This Row],[Budget]]*100</f>
        <v>78.083808333333337</v>
      </c>
      <c r="X2155">
        <v>-74533.5</v>
      </c>
      <c r="Y2155">
        <v>-7.4856785714285719E-3</v>
      </c>
      <c r="Z2155" t="str">
        <f t="shared" si="79"/>
        <v>Low</v>
      </c>
    </row>
    <row r="2156" spans="1:26" x14ac:dyDescent="0.2">
      <c r="A2156" t="s">
        <v>4368</v>
      </c>
      <c r="B2156" t="s">
        <v>1484</v>
      </c>
      <c r="C2156" t="s">
        <v>995</v>
      </c>
      <c r="D2156">
        <v>627</v>
      </c>
      <c r="E2156">
        <v>2052</v>
      </c>
      <c r="F2156">
        <v>0</v>
      </c>
      <c r="G2156">
        <v>718</v>
      </c>
      <c r="H2156">
        <v>6</v>
      </c>
      <c r="I2156">
        <v>93</v>
      </c>
      <c r="J2156">
        <v>119</v>
      </c>
      <c r="K2156">
        <v>37486138</v>
      </c>
      <c r="L2156">
        <v>50000000</v>
      </c>
      <c r="M2156" s="2">
        <f>VLOOKUP(A2156,Sheet2!$A$1:G5880,2,0)</f>
        <v>38020</v>
      </c>
      <c r="N2156" t="str">
        <f>VLOOKUP(A2156,Sheet2!$A$1:G5880,3,0)</f>
        <v>Color</v>
      </c>
      <c r="O2156" t="str">
        <f>VLOOKUP(A2156,Sheet2!$A$1:G5880,4,0)</f>
        <v>Comedy</v>
      </c>
      <c r="P2156" t="str">
        <f>VLOOKUP(A2156,Sheet2!$A$1:G5880,5,0)</f>
        <v>English</v>
      </c>
      <c r="Q2156" t="str">
        <f>VLOOKUP(A2156,Sheet2!$A$1:G5880,6,0)</f>
        <v>USA</v>
      </c>
      <c r="R2156" t="str">
        <f>VLOOKUP(A2156,Sheet2!$A$1:G5880,7,0)</f>
        <v>PG-13</v>
      </c>
      <c r="S2156" t="str">
        <f>IF(Table19[[#This Row],[Language]]="English","English","Other language")</f>
        <v>English</v>
      </c>
      <c r="T2156">
        <f>Table19[[#This Row],[Gross Revenue]]-Table19[[#This Row],[Budget]]</f>
        <v>-12513862</v>
      </c>
      <c r="U2156" s="1">
        <f>(Table19[[#This Row],[Gross Revenue]]/Table19[[#This Row],[Budget]])-1</f>
        <v>-0.25027723999999996</v>
      </c>
      <c r="V2156" t="str">
        <f t="shared" si="77"/>
        <v>111-130 minutes</v>
      </c>
      <c r="W2156">
        <f>Table19[[#This Row],[Profit]]/Table19[[#This Row],[Budget]]*100</f>
        <v>-25.027724000000003</v>
      </c>
      <c r="X2156">
        <v>1637763</v>
      </c>
      <c r="Y2156">
        <v>0.19178668286445014</v>
      </c>
      <c r="Z2156" t="str">
        <f t="shared" si="79"/>
        <v>High</v>
      </c>
    </row>
    <row r="2157" spans="1:26" x14ac:dyDescent="0.2">
      <c r="A2157" t="s">
        <v>6128</v>
      </c>
      <c r="B2157" t="s">
        <v>2753</v>
      </c>
      <c r="C2157" t="s">
        <v>1997</v>
      </c>
      <c r="D2157">
        <v>302</v>
      </c>
      <c r="E2157">
        <v>663</v>
      </c>
      <c r="F2157">
        <v>6</v>
      </c>
      <c r="G2157">
        <v>219</v>
      </c>
      <c r="H2157">
        <v>7.2</v>
      </c>
      <c r="I2157">
        <v>59</v>
      </c>
      <c r="J2157">
        <v>88</v>
      </c>
      <c r="K2157">
        <v>2073984</v>
      </c>
      <c r="L2157">
        <v>800000</v>
      </c>
      <c r="M2157" s="2">
        <f>VLOOKUP(A2157,Sheet2!$A$1:G5881,2,0)</f>
        <v>37514</v>
      </c>
      <c r="N2157" t="str">
        <f>VLOOKUP(A2157,Sheet2!$A$1:G5881,3,0)</f>
        <v>Color</v>
      </c>
      <c r="O2157" t="str">
        <f>VLOOKUP(A2157,Sheet2!$A$1:G5881,4,0)</f>
        <v>Drama</v>
      </c>
      <c r="P2157" t="str">
        <f>VLOOKUP(A2157,Sheet2!$A$1:G5881,5,0)</f>
        <v>English</v>
      </c>
      <c r="Q2157" t="str">
        <f>VLOOKUP(A2157,Sheet2!$A$1:G5881,6,0)</f>
        <v>France</v>
      </c>
      <c r="R2157" t="str">
        <f>VLOOKUP(A2157,Sheet2!$A$1:G5881,7,0)</f>
        <v>R</v>
      </c>
      <c r="S2157" t="str">
        <f>IF(Table19[[#This Row],[Language]]="English","English","Other language")</f>
        <v>English</v>
      </c>
      <c r="T2157">
        <f>Table19[[#This Row],[Gross Revenue]]-Table19[[#This Row],[Budget]]</f>
        <v>1273984</v>
      </c>
      <c r="U2157" s="1">
        <f>(Table19[[#This Row],[Gross Revenue]]/Table19[[#This Row],[Budget]])-1</f>
        <v>1.5924800000000001</v>
      </c>
      <c r="V2157" t="str">
        <f t="shared" si="77"/>
        <v>&lt;90 minutes</v>
      </c>
      <c r="W2157">
        <f>Table19[[#This Row],[Profit]]/Table19[[#This Row],[Budget]]*100</f>
        <v>159.24799999999999</v>
      </c>
      <c r="X2157">
        <v>-434215.5</v>
      </c>
      <c r="Y2157">
        <v>-0.10115100772200772</v>
      </c>
      <c r="Z2157" t="str">
        <f t="shared" si="79"/>
        <v>Low</v>
      </c>
    </row>
    <row r="2158" spans="1:26" x14ac:dyDescent="0.2">
      <c r="A2158" t="s">
        <v>4053</v>
      </c>
      <c r="B2158" t="s">
        <v>226</v>
      </c>
      <c r="C2158" t="s">
        <v>1168</v>
      </c>
      <c r="D2158">
        <v>13000</v>
      </c>
      <c r="E2158">
        <v>14574</v>
      </c>
      <c r="F2158">
        <v>10</v>
      </c>
      <c r="G2158">
        <v>2000</v>
      </c>
      <c r="H2158">
        <v>5.7</v>
      </c>
      <c r="I2158">
        <v>84</v>
      </c>
      <c r="J2158">
        <v>87</v>
      </c>
      <c r="K2158">
        <v>53715611</v>
      </c>
      <c r="L2158">
        <v>63000000</v>
      </c>
      <c r="M2158" s="2">
        <f>VLOOKUP(A2158,Sheet2!$A$1:G5882,2,0)</f>
        <v>32463</v>
      </c>
      <c r="N2158" t="str">
        <f>VLOOKUP(A2158,Sheet2!$A$1:G5882,3,0)</f>
        <v>Color</v>
      </c>
      <c r="O2158" t="str">
        <f>VLOOKUP(A2158,Sheet2!$A$1:G5882,4,0)</f>
        <v>Action</v>
      </c>
      <c r="P2158" t="str">
        <f>VLOOKUP(A2158,Sheet2!$A$1:G5882,5,0)</f>
        <v>English</v>
      </c>
      <c r="Q2158" t="str">
        <f>VLOOKUP(A2158,Sheet2!$A$1:G5882,6,0)</f>
        <v>USA</v>
      </c>
      <c r="R2158" t="str">
        <f>VLOOKUP(A2158,Sheet2!$A$1:G5882,7,0)</f>
        <v>R</v>
      </c>
      <c r="S2158" t="str">
        <f>IF(Table19[[#This Row],[Language]]="English","English","Other language")</f>
        <v>English</v>
      </c>
      <c r="T2158">
        <f>Table19[[#This Row],[Gross Revenue]]-Table19[[#This Row],[Budget]]</f>
        <v>-9284389</v>
      </c>
      <c r="U2158" s="1">
        <f>(Table19[[#This Row],[Gross Revenue]]/Table19[[#This Row],[Budget]])-1</f>
        <v>-0.14737125396825401</v>
      </c>
      <c r="V2158" t="str">
        <f t="shared" si="77"/>
        <v>&lt;90 minutes</v>
      </c>
      <c r="W2158">
        <f>Table19[[#This Row],[Profit]]/Table19[[#This Row],[Budget]]*100</f>
        <v>-14.737125396825396</v>
      </c>
      <c r="X2158">
        <v>-1289919.5</v>
      </c>
      <c r="Y2158">
        <v>-4.8151417500000002E-2</v>
      </c>
      <c r="Z2158" t="str">
        <f t="shared" si="79"/>
        <v>High</v>
      </c>
    </row>
    <row r="2159" spans="1:26" x14ac:dyDescent="0.2">
      <c r="A2159" t="s">
        <v>4961</v>
      </c>
      <c r="B2159" t="s">
        <v>226</v>
      </c>
      <c r="C2159" t="s">
        <v>497</v>
      </c>
      <c r="D2159">
        <v>13000</v>
      </c>
      <c r="E2159">
        <v>15662</v>
      </c>
      <c r="F2159">
        <v>170</v>
      </c>
      <c r="G2159">
        <v>0</v>
      </c>
      <c r="H2159">
        <v>6.4</v>
      </c>
      <c r="I2159">
        <v>96</v>
      </c>
      <c r="J2159">
        <v>96</v>
      </c>
      <c r="K2159">
        <v>150415432</v>
      </c>
      <c r="L2159">
        <v>44000000</v>
      </c>
      <c r="M2159" s="2">
        <f>VLOOKUP(A2159,Sheet2!$A$1:G5883,2,0)</f>
        <v>31387</v>
      </c>
      <c r="N2159" t="str">
        <f>VLOOKUP(A2159,Sheet2!$A$1:G5883,3,0)</f>
        <v>Color</v>
      </c>
      <c r="O2159" t="str">
        <f>VLOOKUP(A2159,Sheet2!$A$1:G5883,4,0)</f>
        <v>Action</v>
      </c>
      <c r="P2159" t="str">
        <f>VLOOKUP(A2159,Sheet2!$A$1:G5883,5,0)</f>
        <v>English</v>
      </c>
      <c r="Q2159" t="str">
        <f>VLOOKUP(A2159,Sheet2!$A$1:G5883,6,0)</f>
        <v>USA</v>
      </c>
      <c r="R2159" t="str">
        <f>VLOOKUP(A2159,Sheet2!$A$1:G5883,7,0)</f>
        <v>R</v>
      </c>
      <c r="S2159" t="str">
        <f>IF(Table19[[#This Row],[Language]]="English","English","Other language")</f>
        <v>English</v>
      </c>
      <c r="T2159">
        <f>Table19[[#This Row],[Gross Revenue]]-Table19[[#This Row],[Budget]]</f>
        <v>106415432</v>
      </c>
      <c r="U2159" s="1">
        <f>(Table19[[#This Row],[Gross Revenue]]/Table19[[#This Row],[Budget]])-1</f>
        <v>2.4185325454545454</v>
      </c>
      <c r="V2159" t="str">
        <f t="shared" si="77"/>
        <v>90-110 minutes</v>
      </c>
      <c r="W2159">
        <f>Table19[[#This Row],[Profit]]/Table19[[#This Row],[Budget]]*100</f>
        <v>241.85325454545455</v>
      </c>
      <c r="X2159">
        <v>-1289919.5</v>
      </c>
      <c r="Y2159">
        <v>-4.8151417500000002E-2</v>
      </c>
      <c r="Z2159" t="str">
        <f t="shared" si="79"/>
        <v>High</v>
      </c>
    </row>
    <row r="2160" spans="1:26" x14ac:dyDescent="0.2">
      <c r="A2160" t="s">
        <v>5413</v>
      </c>
      <c r="B2160" t="s">
        <v>2282</v>
      </c>
      <c r="C2160" t="s">
        <v>832</v>
      </c>
      <c r="D2160">
        <v>512</v>
      </c>
      <c r="E2160">
        <v>1002</v>
      </c>
      <c r="F2160">
        <v>20</v>
      </c>
      <c r="G2160">
        <v>0</v>
      </c>
      <c r="H2160">
        <v>6.7</v>
      </c>
      <c r="I2160">
        <v>81</v>
      </c>
      <c r="J2160">
        <v>103</v>
      </c>
      <c r="K2160">
        <v>26161406</v>
      </c>
      <c r="L2160">
        <v>15000000</v>
      </c>
      <c r="M2160" s="2">
        <f>VLOOKUP(A2160,Sheet2!$A$1:G5884,2,0)</f>
        <v>40291</v>
      </c>
      <c r="N2160" t="str">
        <f>VLOOKUP(A2160,Sheet2!$A$1:G5884,3,0)</f>
        <v>Color</v>
      </c>
      <c r="O2160" t="str">
        <f>VLOOKUP(A2160,Sheet2!$A$1:G5884,4,0)</f>
        <v>Adventure</v>
      </c>
      <c r="P2160" t="str">
        <f>VLOOKUP(A2160,Sheet2!$A$1:G5884,5,0)</f>
        <v>English</v>
      </c>
      <c r="Q2160" t="str">
        <f>VLOOKUP(A2160,Sheet2!$A$1:G5884,6,0)</f>
        <v>USA</v>
      </c>
      <c r="R2160" t="str">
        <f>VLOOKUP(A2160,Sheet2!$A$1:G5884,7,0)</f>
        <v>G</v>
      </c>
      <c r="S2160" t="str">
        <f>IF(Table19[[#This Row],[Language]]="English","English","Other language")</f>
        <v>English</v>
      </c>
      <c r="T2160">
        <f>Table19[[#This Row],[Gross Revenue]]-Table19[[#This Row],[Budget]]</f>
        <v>11161406</v>
      </c>
      <c r="U2160" s="1">
        <f>(Table19[[#This Row],[Gross Revenue]]/Table19[[#This Row],[Budget]])-1</f>
        <v>0.74409373333333328</v>
      </c>
      <c r="V2160" t="str">
        <f t="shared" si="77"/>
        <v>90-110 minutes</v>
      </c>
      <c r="W2160">
        <f>Table19[[#This Row],[Profit]]/Table19[[#This Row],[Budget]]*100</f>
        <v>74.409373333333335</v>
      </c>
      <c r="X2160">
        <v>3892693.5</v>
      </c>
      <c r="Y2160">
        <v>0.11726928571428571</v>
      </c>
      <c r="Z2160" t="str">
        <f t="shared" si="79"/>
        <v>Medium</v>
      </c>
    </row>
    <row r="2161" spans="1:26" x14ac:dyDescent="0.2">
      <c r="A2161" t="s">
        <v>3619</v>
      </c>
      <c r="B2161" t="s">
        <v>628</v>
      </c>
      <c r="C2161" t="s">
        <v>629</v>
      </c>
      <c r="D2161">
        <v>11000</v>
      </c>
      <c r="E2161">
        <v>16710</v>
      </c>
      <c r="F2161">
        <v>521</v>
      </c>
      <c r="G2161">
        <v>295</v>
      </c>
      <c r="H2161">
        <v>5.0999999999999996</v>
      </c>
      <c r="I2161">
        <v>96</v>
      </c>
      <c r="J2161">
        <v>133</v>
      </c>
      <c r="K2161">
        <v>31054924</v>
      </c>
      <c r="L2161">
        <v>64000000</v>
      </c>
      <c r="M2161" s="2">
        <f>VLOOKUP(A2161,Sheet2!$A$1:G5885,2,0)</f>
        <v>36439</v>
      </c>
      <c r="N2161" t="str">
        <f>VLOOKUP(A2161,Sheet2!$A$1:G5885,3,0)</f>
        <v>Color</v>
      </c>
      <c r="O2161" t="str">
        <f>VLOOKUP(A2161,Sheet2!$A$1:G5885,4,0)</f>
        <v>Drama</v>
      </c>
      <c r="P2161" t="str">
        <f>VLOOKUP(A2161,Sheet2!$A$1:G5885,5,0)</f>
        <v>English</v>
      </c>
      <c r="Q2161" t="str">
        <f>VLOOKUP(A2161,Sheet2!$A$1:G5885,6,0)</f>
        <v>USA</v>
      </c>
      <c r="R2161" t="str">
        <f>VLOOKUP(A2161,Sheet2!$A$1:G5885,7,0)</f>
        <v>R</v>
      </c>
      <c r="S2161" t="str">
        <f>IF(Table19[[#This Row],[Language]]="English","English","Other language")</f>
        <v>English</v>
      </c>
      <c r="T2161">
        <f>Table19[[#This Row],[Gross Revenue]]-Table19[[#This Row],[Budget]]</f>
        <v>-32945076</v>
      </c>
      <c r="U2161" s="1">
        <f>(Table19[[#This Row],[Gross Revenue]]/Table19[[#This Row],[Budget]])-1</f>
        <v>-0.5147668125</v>
      </c>
      <c r="V2161" t="str">
        <f t="shared" si="77"/>
        <v>131-150 minutes</v>
      </c>
      <c r="W2161">
        <f>Table19[[#This Row],[Profit]]/Table19[[#This Row],[Budget]]*100</f>
        <v>-51.476681249999999</v>
      </c>
      <c r="X2161">
        <v>-434215.5</v>
      </c>
      <c r="Y2161">
        <v>-0.10115100772200772</v>
      </c>
      <c r="Z2161" t="str">
        <f t="shared" si="79"/>
        <v>High</v>
      </c>
    </row>
    <row r="2162" spans="1:26" x14ac:dyDescent="0.2">
      <c r="A2162" t="s">
        <v>6073</v>
      </c>
      <c r="B2162" t="s">
        <v>546</v>
      </c>
      <c r="C2162" t="s">
        <v>1607</v>
      </c>
      <c r="D2162">
        <v>40000</v>
      </c>
      <c r="E2162">
        <v>43291</v>
      </c>
      <c r="F2162">
        <v>563</v>
      </c>
      <c r="G2162">
        <v>26000</v>
      </c>
      <c r="H2162">
        <v>7.2</v>
      </c>
      <c r="I2162">
        <v>362</v>
      </c>
      <c r="J2162">
        <v>107</v>
      </c>
      <c r="K2162">
        <v>123207194</v>
      </c>
      <c r="L2162">
        <v>135000000</v>
      </c>
      <c r="M2162" s="2">
        <f>VLOOKUP(A2162,Sheet2!$A$1:G5886,2,0)</f>
        <v>40797</v>
      </c>
      <c r="N2162" t="str">
        <f>VLOOKUP(A2162,Sheet2!$A$1:G5886,3,0)</f>
        <v>Color</v>
      </c>
      <c r="O2162" t="str">
        <f>VLOOKUP(A2162,Sheet2!$A$1:G5886,4,0)</f>
        <v>Adventure</v>
      </c>
      <c r="P2162" t="str">
        <f>VLOOKUP(A2162,Sheet2!$A$1:G5886,5,0)</f>
        <v>English</v>
      </c>
      <c r="Q2162" t="str">
        <f>VLOOKUP(A2162,Sheet2!$A$1:G5886,6,0)</f>
        <v>USA</v>
      </c>
      <c r="R2162" t="str">
        <f>VLOOKUP(A2162,Sheet2!$A$1:G5886,7,0)</f>
        <v>PG</v>
      </c>
      <c r="S2162" t="str">
        <f>IF(Table19[[#This Row],[Language]]="English","English","Other language")</f>
        <v>English</v>
      </c>
      <c r="T2162">
        <f>Table19[[#This Row],[Gross Revenue]]-Table19[[#This Row],[Budget]]</f>
        <v>-11792806</v>
      </c>
      <c r="U2162" s="1">
        <f>(Table19[[#This Row],[Gross Revenue]]/Table19[[#This Row],[Budget]])-1</f>
        <v>-8.7354118518518487E-2</v>
      </c>
      <c r="V2162" t="str">
        <f t="shared" si="77"/>
        <v>90-110 minutes</v>
      </c>
      <c r="W2162">
        <f>Table19[[#This Row],[Profit]]/Table19[[#This Row],[Budget]]*100</f>
        <v>-8.7354118518518522</v>
      </c>
      <c r="X2162">
        <v>3892693.5</v>
      </c>
      <c r="Y2162">
        <v>0.11726928571428571</v>
      </c>
      <c r="Z2162" t="str">
        <f t="shared" si="79"/>
        <v>High</v>
      </c>
    </row>
    <row r="2163" spans="1:26" x14ac:dyDescent="0.2">
      <c r="A2163" t="s">
        <v>3609</v>
      </c>
      <c r="B2163" t="s">
        <v>613</v>
      </c>
      <c r="C2163" t="s">
        <v>614</v>
      </c>
      <c r="D2163">
        <v>960</v>
      </c>
      <c r="E2163">
        <v>3667</v>
      </c>
      <c r="F2163">
        <v>2000</v>
      </c>
      <c r="G2163">
        <v>1000</v>
      </c>
      <c r="H2163">
        <v>6.6</v>
      </c>
      <c r="I2163">
        <v>79</v>
      </c>
      <c r="J2163">
        <v>139</v>
      </c>
      <c r="K2163">
        <v>136448821</v>
      </c>
      <c r="L2163">
        <v>80000000</v>
      </c>
      <c r="M2163" s="2">
        <f>VLOOKUP(A2163,Sheet2!$A$1:G5887,2,0)</f>
        <v>35132</v>
      </c>
      <c r="N2163" t="str">
        <f>VLOOKUP(A2163,Sheet2!$A$1:G5887,3,0)</f>
        <v>Color</v>
      </c>
      <c r="O2163" t="str">
        <f>VLOOKUP(A2163,Sheet2!$A$1:G5887,4,0)</f>
        <v>Crime</v>
      </c>
      <c r="P2163" t="str">
        <f>VLOOKUP(A2163,Sheet2!$A$1:G5887,5,0)</f>
        <v>English</v>
      </c>
      <c r="Q2163" t="str">
        <f>VLOOKUP(A2163,Sheet2!$A$1:G5887,6,0)</f>
        <v>USA</v>
      </c>
      <c r="R2163" t="str">
        <f>VLOOKUP(A2163,Sheet2!$A$1:G5887,7,0)</f>
        <v>R</v>
      </c>
      <c r="S2163" t="str">
        <f>IF(Table19[[#This Row],[Language]]="English","English","Other language")</f>
        <v>English</v>
      </c>
      <c r="T2163">
        <f>Table19[[#This Row],[Gross Revenue]]-Table19[[#This Row],[Budget]]</f>
        <v>56448821</v>
      </c>
      <c r="U2163" s="1">
        <f>(Table19[[#This Row],[Gross Revenue]]/Table19[[#This Row],[Budget]])-1</f>
        <v>0.70561026250000003</v>
      </c>
      <c r="V2163" t="str">
        <f t="shared" si="77"/>
        <v>131-150 minutes</v>
      </c>
      <c r="W2163">
        <f>Table19[[#This Row],[Profit]]/Table19[[#This Row],[Budget]]*100</f>
        <v>70.561026249999998</v>
      </c>
      <c r="X2163">
        <v>-74533.5</v>
      </c>
      <c r="Y2163">
        <v>-7.4856785714285719E-3</v>
      </c>
      <c r="Z2163" t="str">
        <f t="shared" si="79"/>
        <v>High</v>
      </c>
    </row>
    <row r="2164" spans="1:26" x14ac:dyDescent="0.2">
      <c r="A2164" t="s">
        <v>4830</v>
      </c>
      <c r="B2164" t="s">
        <v>1886</v>
      </c>
      <c r="C2164" t="s">
        <v>1559</v>
      </c>
      <c r="D2164">
        <v>699</v>
      </c>
      <c r="E2164">
        <v>1592</v>
      </c>
      <c r="F2164">
        <v>58</v>
      </c>
      <c r="G2164">
        <v>399</v>
      </c>
      <c r="H2164">
        <v>6.4</v>
      </c>
      <c r="I2164">
        <v>9</v>
      </c>
      <c r="J2164">
        <v>107</v>
      </c>
      <c r="K2164">
        <v>305070</v>
      </c>
      <c r="L2164">
        <v>20000000</v>
      </c>
      <c r="M2164" s="2">
        <f>VLOOKUP(A2164,Sheet2!$A$1:G5888,2,0)</f>
        <v>34417</v>
      </c>
      <c r="N2164" t="str">
        <f>VLOOKUP(A2164,Sheet2!$A$1:G5888,3,0)</f>
        <v>Color</v>
      </c>
      <c r="O2164" t="str">
        <f>VLOOKUP(A2164,Sheet2!$A$1:G5888,4,0)</f>
        <v>Action</v>
      </c>
      <c r="P2164" t="str">
        <f>VLOOKUP(A2164,Sheet2!$A$1:G5888,5,0)</f>
        <v>English</v>
      </c>
      <c r="Q2164" t="str">
        <f>VLOOKUP(A2164,Sheet2!$A$1:G5888,6,0)</f>
        <v>USA</v>
      </c>
      <c r="R2164" t="str">
        <f>VLOOKUP(A2164,Sheet2!$A$1:G5888,7,0)</f>
        <v>R</v>
      </c>
      <c r="S2164" t="str">
        <f>IF(Table19[[#This Row],[Language]]="English","English","Other language")</f>
        <v>English</v>
      </c>
      <c r="T2164">
        <f>Table19[[#This Row],[Gross Revenue]]-Table19[[#This Row],[Budget]]</f>
        <v>-19694930</v>
      </c>
      <c r="U2164" s="1">
        <f>(Table19[[#This Row],[Gross Revenue]]/Table19[[#This Row],[Budget]])-1</f>
        <v>-0.98474649999999997</v>
      </c>
      <c r="V2164" t="str">
        <f t="shared" si="77"/>
        <v>90-110 minutes</v>
      </c>
      <c r="W2164">
        <f>Table19[[#This Row],[Profit]]/Table19[[#This Row],[Budget]]*100</f>
        <v>-98.474649999999997</v>
      </c>
      <c r="X2164">
        <v>-1289919.5</v>
      </c>
      <c r="Y2164">
        <v>-4.8151417500000002E-2</v>
      </c>
      <c r="Z2164" t="str">
        <f t="shared" si="79"/>
        <v>Medium</v>
      </c>
    </row>
    <row r="2165" spans="1:26" x14ac:dyDescent="0.2">
      <c r="A2165" t="s">
        <v>4911</v>
      </c>
      <c r="B2165" t="s">
        <v>1943</v>
      </c>
      <c r="C2165" t="s">
        <v>1361</v>
      </c>
      <c r="D2165">
        <v>779</v>
      </c>
      <c r="E2165">
        <v>1823</v>
      </c>
      <c r="F2165">
        <v>109</v>
      </c>
      <c r="G2165">
        <v>0</v>
      </c>
      <c r="H2165">
        <v>6.4</v>
      </c>
      <c r="I2165">
        <v>103</v>
      </c>
      <c r="J2165">
        <v>112</v>
      </c>
      <c r="K2165">
        <v>56607223</v>
      </c>
      <c r="L2165">
        <v>48000000</v>
      </c>
      <c r="M2165" s="2">
        <f>VLOOKUP(A2165,Sheet2!$A$1:G5889,2,0)</f>
        <v>36975</v>
      </c>
      <c r="N2165" t="str">
        <f>VLOOKUP(A2165,Sheet2!$A$1:G5889,3,0)</f>
        <v>Color</v>
      </c>
      <c r="O2165" t="str">
        <f>VLOOKUP(A2165,Sheet2!$A$1:G5889,4,0)</f>
        <v>Adventure</v>
      </c>
      <c r="P2165" t="str">
        <f>VLOOKUP(A2165,Sheet2!$A$1:G5889,5,0)</f>
        <v>English</v>
      </c>
      <c r="Q2165" t="str">
        <f>VLOOKUP(A2165,Sheet2!$A$1:G5889,6,0)</f>
        <v>Canada</v>
      </c>
      <c r="R2165" t="str">
        <f>VLOOKUP(A2165,Sheet2!$A$1:G5889,7,0)</f>
        <v>PG-13</v>
      </c>
      <c r="S2165" t="str">
        <f>IF(Table19[[#This Row],[Language]]="English","English","Other language")</f>
        <v>English</v>
      </c>
      <c r="T2165">
        <f>Table19[[#This Row],[Gross Revenue]]-Table19[[#This Row],[Budget]]</f>
        <v>8607223</v>
      </c>
      <c r="U2165" s="1">
        <f>(Table19[[#This Row],[Gross Revenue]]/Table19[[#This Row],[Budget]])-1</f>
        <v>0.17931714583333336</v>
      </c>
      <c r="V2165" t="str">
        <f t="shared" si="77"/>
        <v>111-130 minutes</v>
      </c>
      <c r="W2165">
        <f>Table19[[#This Row],[Profit]]/Table19[[#This Row],[Budget]]*100</f>
        <v>17.931714583333331</v>
      </c>
      <c r="X2165">
        <v>3892693.5</v>
      </c>
      <c r="Y2165">
        <v>0.11726928571428571</v>
      </c>
      <c r="Z2165" t="str">
        <f t="shared" si="79"/>
        <v>High</v>
      </c>
    </row>
    <row r="2166" spans="1:26" x14ac:dyDescent="0.2">
      <c r="A2166" t="s">
        <v>6841</v>
      </c>
      <c r="B2166" t="s">
        <v>936</v>
      </c>
      <c r="C2166" t="s">
        <v>2017</v>
      </c>
      <c r="D2166">
        <v>1000</v>
      </c>
      <c r="E2166">
        <v>4764</v>
      </c>
      <c r="F2166">
        <v>663</v>
      </c>
      <c r="G2166">
        <v>10000</v>
      </c>
      <c r="H2166">
        <v>8</v>
      </c>
      <c r="I2166">
        <v>318</v>
      </c>
      <c r="J2166">
        <v>111</v>
      </c>
      <c r="K2166">
        <v>206435493</v>
      </c>
      <c r="L2166">
        <v>150000000</v>
      </c>
      <c r="M2166" s="2">
        <f>VLOOKUP(A2166,Sheet2!$A$1:G5890,2,0)</f>
        <v>39168</v>
      </c>
      <c r="N2166" t="str">
        <f>VLOOKUP(A2166,Sheet2!$A$1:G5890,3,0)</f>
        <v>Color</v>
      </c>
      <c r="O2166" t="str">
        <f>VLOOKUP(A2166,Sheet2!$A$1:G5890,4,0)</f>
        <v>Animation</v>
      </c>
      <c r="P2166" t="str">
        <f>VLOOKUP(A2166,Sheet2!$A$1:G5890,5,0)</f>
        <v>English</v>
      </c>
      <c r="Q2166" t="str">
        <f>VLOOKUP(A2166,Sheet2!$A$1:G5890,6,0)</f>
        <v>USA</v>
      </c>
      <c r="R2166" t="str">
        <f>VLOOKUP(A2166,Sheet2!$A$1:G5890,7,0)</f>
        <v>G</v>
      </c>
      <c r="S2166" t="str">
        <f>IF(Table19[[#This Row],[Language]]="English","English","Other language")</f>
        <v>English</v>
      </c>
      <c r="T2166">
        <f>Table19[[#This Row],[Gross Revenue]]-Table19[[#This Row],[Budget]]</f>
        <v>56435493</v>
      </c>
      <c r="U2166" s="1">
        <f>(Table19[[#This Row],[Gross Revenue]]/Table19[[#This Row],[Budget]])-1</f>
        <v>0.37623662000000002</v>
      </c>
      <c r="V2166" t="str">
        <f t="shared" si="77"/>
        <v>111-130 minutes</v>
      </c>
      <c r="W2166">
        <f>Table19[[#This Row],[Profit]]/Table19[[#This Row],[Budget]]*100</f>
        <v>37.623662000000003</v>
      </c>
      <c r="Z2166" t="str">
        <f t="shared" si="79"/>
        <v>High</v>
      </c>
    </row>
    <row r="2167" spans="1:26" x14ac:dyDescent="0.2">
      <c r="A2167" t="s">
        <v>5899</v>
      </c>
      <c r="B2167" t="s">
        <v>2612</v>
      </c>
      <c r="C2167" t="s">
        <v>2613</v>
      </c>
      <c r="D2167">
        <v>769</v>
      </c>
      <c r="E2167">
        <v>2543</v>
      </c>
      <c r="F2167">
        <v>61</v>
      </c>
      <c r="G2167">
        <v>0</v>
      </c>
      <c r="H2167">
        <v>7.1</v>
      </c>
      <c r="I2167">
        <v>131</v>
      </c>
      <c r="J2167">
        <v>101</v>
      </c>
      <c r="K2167">
        <v>2060953</v>
      </c>
      <c r="L2167">
        <v>12000000</v>
      </c>
      <c r="M2167" s="2">
        <f>VLOOKUP(A2167,Sheet2!$A$1:G5891,2,0)</f>
        <v>36256</v>
      </c>
      <c r="N2167" t="str">
        <f>VLOOKUP(A2167,Sheet2!$A$1:G5891,3,0)</f>
        <v>Color</v>
      </c>
      <c r="O2167" t="str">
        <f>VLOOKUP(A2167,Sheet2!$A$1:G5891,4,0)</f>
        <v>Fantasy</v>
      </c>
      <c r="P2167" t="str">
        <f>VLOOKUP(A2167,Sheet2!$A$1:G5891,5,0)</f>
        <v>English</v>
      </c>
      <c r="Q2167" t="str">
        <f>VLOOKUP(A2167,Sheet2!$A$1:G5891,6,0)</f>
        <v>Czech Republic</v>
      </c>
      <c r="R2167" t="str">
        <f>VLOOKUP(A2167,Sheet2!$A$1:G5891,7,0)</f>
        <v>R</v>
      </c>
      <c r="S2167" t="str">
        <f>IF(Table19[[#This Row],[Language]]="English","English","Other language")</f>
        <v>English</v>
      </c>
      <c r="T2167">
        <f>Table19[[#This Row],[Gross Revenue]]-Table19[[#This Row],[Budget]]</f>
        <v>-9939047</v>
      </c>
      <c r="U2167" s="1">
        <f>(Table19[[#This Row],[Gross Revenue]]/Table19[[#This Row],[Budget]])-1</f>
        <v>-0.8282539166666667</v>
      </c>
      <c r="V2167" t="str">
        <f t="shared" si="77"/>
        <v>90-110 minutes</v>
      </c>
      <c r="W2167">
        <f>Table19[[#This Row],[Profit]]/Table19[[#This Row],[Budget]]*100</f>
        <v>-82.825391666666675</v>
      </c>
      <c r="Z2167" t="str">
        <f t="shared" si="79"/>
        <v>Low</v>
      </c>
    </row>
    <row r="2168" spans="1:26" x14ac:dyDescent="0.2">
      <c r="A2168" t="s">
        <v>6653</v>
      </c>
      <c r="B2168" t="s">
        <v>1611</v>
      </c>
      <c r="C2168" t="s">
        <v>1124</v>
      </c>
      <c r="D2168">
        <v>904</v>
      </c>
      <c r="E2168">
        <v>5074</v>
      </c>
      <c r="F2168">
        <v>138</v>
      </c>
      <c r="G2168">
        <v>0</v>
      </c>
      <c r="H2168">
        <v>7.7</v>
      </c>
      <c r="I2168">
        <v>209</v>
      </c>
      <c r="J2168">
        <v>178</v>
      </c>
      <c r="K2168">
        <v>75305995</v>
      </c>
      <c r="L2168">
        <v>40000000</v>
      </c>
      <c r="M2168" s="2">
        <f>VLOOKUP(A2168,Sheet2!$A$1:G5892,2,0)</f>
        <v>38146</v>
      </c>
      <c r="N2168" t="str">
        <f>VLOOKUP(A2168,Sheet2!$A$1:G5892,3,0)</f>
        <v>Color</v>
      </c>
      <c r="O2168" t="str">
        <f>VLOOKUP(A2168,Sheet2!$A$1:G5892,4,0)</f>
        <v>Biography</v>
      </c>
      <c r="P2168" t="str">
        <f>VLOOKUP(A2168,Sheet2!$A$1:G5892,5,0)</f>
        <v>English</v>
      </c>
      <c r="Q2168" t="str">
        <f>VLOOKUP(A2168,Sheet2!$A$1:G5892,6,0)</f>
        <v>USA</v>
      </c>
      <c r="R2168" t="str">
        <f>VLOOKUP(A2168,Sheet2!$A$1:G5892,7,0)</f>
        <v>PG-13</v>
      </c>
      <c r="S2168" t="str">
        <f>IF(Table19[[#This Row],[Language]]="English","English","Other language")</f>
        <v>English</v>
      </c>
      <c r="T2168">
        <f>Table19[[#This Row],[Gross Revenue]]-Table19[[#This Row],[Budget]]</f>
        <v>35305995</v>
      </c>
      <c r="U2168" s="1">
        <f>(Table19[[#This Row],[Gross Revenue]]/Table19[[#This Row],[Budget]])-1</f>
        <v>0.88264987500000003</v>
      </c>
      <c r="V2168" t="str">
        <f t="shared" si="77"/>
        <v>&gt;150 minutes</v>
      </c>
      <c r="W2168">
        <f>Table19[[#This Row],[Profit]]/Table19[[#This Row],[Budget]]*100</f>
        <v>88.264987500000004</v>
      </c>
      <c r="X2168">
        <v>-1289919.5</v>
      </c>
      <c r="Y2168">
        <v>-4.8151417500000002E-2</v>
      </c>
      <c r="Z2168" t="str">
        <f t="shared" si="79"/>
        <v>High</v>
      </c>
    </row>
    <row r="2169" spans="1:26" x14ac:dyDescent="0.2">
      <c r="A2169" t="s">
        <v>3728</v>
      </c>
      <c r="B2169" t="s">
        <v>788</v>
      </c>
      <c r="C2169" t="s">
        <v>316</v>
      </c>
      <c r="D2169">
        <v>1000</v>
      </c>
      <c r="E2169">
        <v>4971</v>
      </c>
      <c r="F2169">
        <v>48</v>
      </c>
      <c r="G2169">
        <v>650</v>
      </c>
      <c r="H2169">
        <v>5.3</v>
      </c>
      <c r="I2169">
        <v>51</v>
      </c>
      <c r="J2169">
        <v>107</v>
      </c>
      <c r="K2169">
        <v>12372410</v>
      </c>
      <c r="L2169">
        <v>24000000</v>
      </c>
      <c r="M2169" s="2">
        <f>VLOOKUP(A2169,Sheet2!$A$1:G5893,2,0)</f>
        <v>36674</v>
      </c>
      <c r="N2169" t="str">
        <f>VLOOKUP(A2169,Sheet2!$A$1:G5893,3,0)</f>
        <v>Color</v>
      </c>
      <c r="O2169" t="str">
        <f>VLOOKUP(A2169,Sheet2!$A$1:G5893,4,0)</f>
        <v>Comedy</v>
      </c>
      <c r="P2169" t="str">
        <f>VLOOKUP(A2169,Sheet2!$A$1:G5893,5,0)</f>
        <v>English</v>
      </c>
      <c r="Q2169" t="str">
        <f>VLOOKUP(A2169,Sheet2!$A$1:G5893,6,0)</f>
        <v>USA</v>
      </c>
      <c r="R2169" t="str">
        <f>VLOOKUP(A2169,Sheet2!$A$1:G5893,7,0)</f>
        <v>PG-13</v>
      </c>
      <c r="S2169" t="str">
        <f>IF(Table19[[#This Row],[Language]]="English","English","Other language")</f>
        <v>English</v>
      </c>
      <c r="T2169">
        <f>Table19[[#This Row],[Gross Revenue]]-Table19[[#This Row],[Budget]]</f>
        <v>-11627590</v>
      </c>
      <c r="U2169" s="1">
        <f>(Table19[[#This Row],[Gross Revenue]]/Table19[[#This Row],[Budget]])-1</f>
        <v>-0.48448291666666665</v>
      </c>
      <c r="V2169" t="str">
        <f t="shared" si="77"/>
        <v>90-110 minutes</v>
      </c>
      <c r="W2169">
        <f>Table19[[#This Row],[Profit]]/Table19[[#This Row],[Budget]]*100</f>
        <v>-48.448291666666663</v>
      </c>
      <c r="X2169">
        <v>1637763</v>
      </c>
      <c r="Y2169">
        <v>0.19178668286445014</v>
      </c>
      <c r="Z2169" t="str">
        <f t="shared" si="79"/>
        <v>Medium</v>
      </c>
    </row>
    <row r="2170" spans="1:26" x14ac:dyDescent="0.2">
      <c r="A2170" t="s">
        <v>5935</v>
      </c>
      <c r="B2170" t="s">
        <v>279</v>
      </c>
      <c r="C2170" t="s">
        <v>922</v>
      </c>
      <c r="D2170">
        <v>20000</v>
      </c>
      <c r="E2170">
        <v>22254</v>
      </c>
      <c r="F2170">
        <v>189</v>
      </c>
      <c r="G2170">
        <v>36000</v>
      </c>
      <c r="H2170">
        <v>7.1</v>
      </c>
      <c r="I2170">
        <v>327</v>
      </c>
      <c r="J2170">
        <v>127</v>
      </c>
      <c r="K2170">
        <v>85463309</v>
      </c>
      <c r="L2170">
        <v>110000000</v>
      </c>
      <c r="M2170" s="2">
        <f>VLOOKUP(A2170,Sheet2!$A$1:G5894,2,0)</f>
        <v>40880</v>
      </c>
      <c r="N2170" t="str">
        <f>VLOOKUP(A2170,Sheet2!$A$1:G5894,3,0)</f>
        <v>Color</v>
      </c>
      <c r="O2170" t="str">
        <f>VLOOKUP(A2170,Sheet2!$A$1:G5894,4,0)</f>
        <v>Action</v>
      </c>
      <c r="P2170" t="str">
        <f>VLOOKUP(A2170,Sheet2!$A$1:G5894,5,0)</f>
        <v>English</v>
      </c>
      <c r="Q2170" t="str">
        <f>VLOOKUP(A2170,Sheet2!$A$1:G5894,6,0)</f>
        <v>USA</v>
      </c>
      <c r="R2170" t="str">
        <f>VLOOKUP(A2170,Sheet2!$A$1:G5894,7,0)</f>
        <v>PG-13</v>
      </c>
      <c r="S2170" t="str">
        <f>IF(Table19[[#This Row],[Language]]="English","English","Other language")</f>
        <v>English</v>
      </c>
      <c r="T2170">
        <f>Table19[[#This Row],[Gross Revenue]]-Table19[[#This Row],[Budget]]</f>
        <v>-24536691</v>
      </c>
      <c r="U2170" s="1">
        <f>(Table19[[#This Row],[Gross Revenue]]/Table19[[#This Row],[Budget]])-1</f>
        <v>-0.22306082727272725</v>
      </c>
      <c r="V2170" t="str">
        <f t="shared" si="77"/>
        <v>111-130 minutes</v>
      </c>
      <c r="W2170">
        <f>Table19[[#This Row],[Profit]]/Table19[[#This Row],[Budget]]*100</f>
        <v>-22.306082727272727</v>
      </c>
      <c r="X2170">
        <v>-1289919.5</v>
      </c>
      <c r="Y2170">
        <v>-4.8151417500000002E-2</v>
      </c>
      <c r="Z2170" t="str">
        <f t="shared" si="79"/>
        <v>High</v>
      </c>
    </row>
    <row r="2171" spans="1:26" x14ac:dyDescent="0.2">
      <c r="A2171" t="s">
        <v>5835</v>
      </c>
      <c r="B2171" t="s">
        <v>533</v>
      </c>
      <c r="C2171" t="s">
        <v>2564</v>
      </c>
      <c r="D2171">
        <v>953</v>
      </c>
      <c r="E2171">
        <v>2510</v>
      </c>
      <c r="F2171">
        <v>15</v>
      </c>
      <c r="G2171">
        <v>595</v>
      </c>
      <c r="H2171">
        <v>7</v>
      </c>
      <c r="I2171">
        <v>75</v>
      </c>
      <c r="J2171">
        <v>90</v>
      </c>
      <c r="K2171">
        <v>5844929</v>
      </c>
      <c r="L2171">
        <v>3000000</v>
      </c>
      <c r="M2171" s="2">
        <f>VLOOKUP(A2171,Sheet2!$A$1:G5895,2,0)</f>
        <v>37416</v>
      </c>
      <c r="N2171" t="str">
        <f>VLOOKUP(A2171,Sheet2!$A$1:G5895,3,0)</f>
        <v>Color</v>
      </c>
      <c r="O2171" t="str">
        <f>VLOOKUP(A2171,Sheet2!$A$1:G5895,4,0)</f>
        <v>Comedy</v>
      </c>
      <c r="P2171" t="str">
        <f>VLOOKUP(A2171,Sheet2!$A$1:G5895,5,0)</f>
        <v>English</v>
      </c>
      <c r="Q2171" t="str">
        <f>VLOOKUP(A2171,Sheet2!$A$1:G5895,6,0)</f>
        <v>USA</v>
      </c>
      <c r="R2171" t="str">
        <f>VLOOKUP(A2171,Sheet2!$A$1:G5895,7,0)</f>
        <v>PG-13</v>
      </c>
      <c r="S2171" t="str">
        <f>IF(Table19[[#This Row],[Language]]="English","English","Other language")</f>
        <v>English</v>
      </c>
      <c r="T2171">
        <f>Table19[[#This Row],[Gross Revenue]]-Table19[[#This Row],[Budget]]</f>
        <v>2844929</v>
      </c>
      <c r="U2171" s="1">
        <f>(Table19[[#This Row],[Gross Revenue]]/Table19[[#This Row],[Budget]])-1</f>
        <v>0.94830966666666661</v>
      </c>
      <c r="V2171" t="str">
        <f t="shared" si="77"/>
        <v>90-110 minutes</v>
      </c>
      <c r="W2171">
        <f>Table19[[#This Row],[Profit]]/Table19[[#This Row],[Budget]]*100</f>
        <v>94.830966666666669</v>
      </c>
      <c r="X2171">
        <v>1637763</v>
      </c>
      <c r="Y2171">
        <v>0.19178668286445014</v>
      </c>
      <c r="Z2171" t="str">
        <f t="shared" si="79"/>
        <v>Low</v>
      </c>
    </row>
    <row r="2172" spans="1:26" x14ac:dyDescent="0.2">
      <c r="A2172" t="s">
        <v>5081</v>
      </c>
      <c r="B2172" t="s">
        <v>117</v>
      </c>
      <c r="C2172" t="s">
        <v>2059</v>
      </c>
      <c r="D2172">
        <v>759</v>
      </c>
      <c r="E2172">
        <v>2197</v>
      </c>
      <c r="F2172">
        <v>6</v>
      </c>
      <c r="G2172">
        <v>227</v>
      </c>
      <c r="H2172">
        <v>6.5</v>
      </c>
      <c r="I2172">
        <v>44</v>
      </c>
      <c r="J2172">
        <v>82</v>
      </c>
      <c r="K2172">
        <v>36696761</v>
      </c>
      <c r="L2172">
        <v>23000000</v>
      </c>
      <c r="M2172" s="2">
        <f>VLOOKUP(A2172,Sheet2!$A$1:G5896,2,0)</f>
        <v>36905</v>
      </c>
      <c r="N2172" t="str">
        <f>VLOOKUP(A2172,Sheet2!$A$1:G5896,3,0)</f>
        <v>Color</v>
      </c>
      <c r="O2172" t="str">
        <f>VLOOKUP(A2172,Sheet2!$A$1:G5896,4,0)</f>
        <v>Animation</v>
      </c>
      <c r="P2172" t="str">
        <f>VLOOKUP(A2172,Sheet2!$A$1:G5896,5,0)</f>
        <v>English</v>
      </c>
      <c r="Q2172" t="str">
        <f>VLOOKUP(A2172,Sheet2!$A$1:G5896,6,0)</f>
        <v>USA</v>
      </c>
      <c r="R2172" t="str">
        <f>VLOOKUP(A2172,Sheet2!$A$1:G5896,7,0)</f>
        <v>G</v>
      </c>
      <c r="S2172" t="str">
        <f>IF(Table19[[#This Row],[Language]]="English","English","Other language")</f>
        <v>English</v>
      </c>
      <c r="T2172">
        <f>Table19[[#This Row],[Gross Revenue]]-Table19[[#This Row],[Budget]]</f>
        <v>13696761</v>
      </c>
      <c r="U2172" s="1">
        <f>(Table19[[#This Row],[Gross Revenue]]/Table19[[#This Row],[Budget]])-1</f>
        <v>0.59551134782608695</v>
      </c>
      <c r="V2172" t="str">
        <f t="shared" si="77"/>
        <v>&lt;90 minutes</v>
      </c>
      <c r="W2172">
        <f>Table19[[#This Row],[Profit]]/Table19[[#This Row],[Budget]]*100</f>
        <v>59.551134782608692</v>
      </c>
      <c r="Z2172" t="str">
        <f t="shared" si="79"/>
        <v>Medium</v>
      </c>
    </row>
    <row r="2173" spans="1:26" x14ac:dyDescent="0.2">
      <c r="A2173" t="s">
        <v>5971</v>
      </c>
      <c r="B2173" t="s">
        <v>362</v>
      </c>
      <c r="C2173" t="s">
        <v>1027</v>
      </c>
      <c r="D2173">
        <v>13000</v>
      </c>
      <c r="E2173">
        <v>24928</v>
      </c>
      <c r="F2173">
        <v>124</v>
      </c>
      <c r="G2173">
        <v>32000</v>
      </c>
      <c r="H2173">
        <v>7.1</v>
      </c>
      <c r="I2173">
        <v>315</v>
      </c>
      <c r="J2173">
        <v>111</v>
      </c>
      <c r="K2173">
        <v>90356857</v>
      </c>
      <c r="L2173">
        <v>58000000</v>
      </c>
      <c r="M2173" s="2">
        <f>VLOOKUP(A2173,Sheet2!$A$1:G5897,2,0)</f>
        <v>40360</v>
      </c>
      <c r="N2173" t="str">
        <f>VLOOKUP(A2173,Sheet2!$A$1:G5897,3,0)</f>
        <v>Color</v>
      </c>
      <c r="O2173" t="str">
        <f>VLOOKUP(A2173,Sheet2!$A$1:G5897,4,0)</f>
        <v>Action</v>
      </c>
      <c r="P2173" t="str">
        <f>VLOOKUP(A2173,Sheet2!$A$1:G5897,5,0)</f>
        <v>English</v>
      </c>
      <c r="Q2173" t="str">
        <f>VLOOKUP(A2173,Sheet2!$A$1:G5897,6,0)</f>
        <v>USA</v>
      </c>
      <c r="R2173" t="str">
        <f>VLOOKUP(A2173,Sheet2!$A$1:G5897,7,0)</f>
        <v>PG-13</v>
      </c>
      <c r="S2173" t="str">
        <f>IF(Table19[[#This Row],[Language]]="English","English","Other language")</f>
        <v>English</v>
      </c>
      <c r="T2173">
        <f>Table19[[#This Row],[Gross Revenue]]-Table19[[#This Row],[Budget]]</f>
        <v>32356857</v>
      </c>
      <c r="U2173" s="1">
        <f>(Table19[[#This Row],[Gross Revenue]]/Table19[[#This Row],[Budget]])-1</f>
        <v>0.55787684482758615</v>
      </c>
      <c r="V2173" t="str">
        <f t="shared" si="77"/>
        <v>111-130 minutes</v>
      </c>
      <c r="W2173">
        <f>Table19[[#This Row],[Profit]]/Table19[[#This Row],[Budget]]*100</f>
        <v>55.787684482758628</v>
      </c>
      <c r="X2173">
        <v>-1289919.5</v>
      </c>
      <c r="Y2173">
        <v>-4.8151417500000002E-2</v>
      </c>
      <c r="Z2173" t="str">
        <f t="shared" si="79"/>
        <v>High</v>
      </c>
    </row>
    <row r="2174" spans="1:26" x14ac:dyDescent="0.2">
      <c r="A2174" t="s">
        <v>5358</v>
      </c>
      <c r="B2174" t="s">
        <v>362</v>
      </c>
      <c r="C2174" t="s">
        <v>569</v>
      </c>
      <c r="D2174">
        <v>13000</v>
      </c>
      <c r="E2174">
        <v>25220</v>
      </c>
      <c r="F2174">
        <v>23</v>
      </c>
      <c r="G2174">
        <v>22000</v>
      </c>
      <c r="H2174">
        <v>6.7</v>
      </c>
      <c r="I2174">
        <v>234</v>
      </c>
      <c r="J2174">
        <v>116</v>
      </c>
      <c r="K2174">
        <v>53215979</v>
      </c>
      <c r="L2174">
        <v>84000000</v>
      </c>
      <c r="M2174" s="2">
        <f>VLOOKUP(A2174,Sheet2!$A$1:G5898,2,0)</f>
        <v>41295</v>
      </c>
      <c r="N2174" t="str">
        <f>VLOOKUP(A2174,Sheet2!$A$1:G5898,3,0)</f>
        <v>Color</v>
      </c>
      <c r="O2174" t="str">
        <f>VLOOKUP(A2174,Sheet2!$A$1:G5898,4,0)</f>
        <v>Action</v>
      </c>
      <c r="P2174" t="str">
        <f>VLOOKUP(A2174,Sheet2!$A$1:G5898,5,0)</f>
        <v>English</v>
      </c>
      <c r="Q2174" t="str">
        <f>VLOOKUP(A2174,Sheet2!$A$1:G5898,6,0)</f>
        <v>USA</v>
      </c>
      <c r="R2174" t="str">
        <f>VLOOKUP(A2174,Sheet2!$A$1:G5898,7,0)</f>
        <v>PG-13</v>
      </c>
      <c r="S2174" t="str">
        <f>IF(Table19[[#This Row],[Language]]="English","English","Other language")</f>
        <v>English</v>
      </c>
      <c r="T2174">
        <f>Table19[[#This Row],[Gross Revenue]]-Table19[[#This Row],[Budget]]</f>
        <v>-30784021</v>
      </c>
      <c r="U2174" s="1">
        <f>(Table19[[#This Row],[Gross Revenue]]/Table19[[#This Row],[Budget]])-1</f>
        <v>-0.36647644047619043</v>
      </c>
      <c r="V2174" t="str">
        <f t="shared" si="77"/>
        <v>111-130 minutes</v>
      </c>
      <c r="W2174">
        <f>Table19[[#This Row],[Profit]]/Table19[[#This Row],[Budget]]*100</f>
        <v>-36.647644047619046</v>
      </c>
      <c r="X2174">
        <v>-1289919.5</v>
      </c>
      <c r="Y2174">
        <v>-4.8151417500000002E-2</v>
      </c>
      <c r="Z2174" t="str">
        <f t="shared" si="79"/>
        <v>High</v>
      </c>
    </row>
    <row r="2175" spans="1:26" x14ac:dyDescent="0.2">
      <c r="A2175" t="s">
        <v>6301</v>
      </c>
      <c r="B2175" t="s">
        <v>2853</v>
      </c>
      <c r="C2175" t="s">
        <v>1458</v>
      </c>
      <c r="D2175">
        <v>755</v>
      </c>
      <c r="E2175">
        <v>2172</v>
      </c>
      <c r="F2175">
        <v>610</v>
      </c>
      <c r="G2175">
        <v>0</v>
      </c>
      <c r="H2175">
        <v>7.4</v>
      </c>
      <c r="I2175">
        <v>160</v>
      </c>
      <c r="J2175">
        <v>150</v>
      </c>
      <c r="K2175">
        <v>626809</v>
      </c>
      <c r="L2175">
        <v>553632000</v>
      </c>
      <c r="M2175" s="2">
        <f>VLOOKUP(A2175,Sheet2!$A$1:G5899,2,0)</f>
        <v>39719</v>
      </c>
      <c r="N2175" t="str">
        <f>VLOOKUP(A2175,Sheet2!$A$1:G5899,3,0)</f>
        <v>Color</v>
      </c>
      <c r="O2175" t="str">
        <f>VLOOKUP(A2175,Sheet2!$A$1:G5899,4,0)</f>
        <v>Action</v>
      </c>
      <c r="P2175" t="str">
        <f>VLOOKUP(A2175,Sheet2!$A$1:G5899,5,0)</f>
        <v>Mandarin</v>
      </c>
      <c r="Q2175" t="str">
        <f>VLOOKUP(A2175,Sheet2!$A$1:G5899,6,0)</f>
        <v>China</v>
      </c>
      <c r="R2175" t="str">
        <f>VLOOKUP(A2175,Sheet2!$A$1:G5899,7,0)</f>
        <v>R</v>
      </c>
      <c r="S2175" t="str">
        <f>IF(Table19[[#This Row],[Language]]="English","English","Other language")</f>
        <v>Other language</v>
      </c>
      <c r="T2175">
        <f>Table19[[#This Row],[Gross Revenue]]-Table19[[#This Row],[Budget]]</f>
        <v>-553005191</v>
      </c>
      <c r="U2175" s="1">
        <f>(Table19[[#This Row],[Gross Revenue]]/Table19[[#This Row],[Budget]])-1</f>
        <v>-0.99886782375296224</v>
      </c>
      <c r="V2175" t="str">
        <f t="shared" si="77"/>
        <v>131-150 minutes</v>
      </c>
      <c r="W2175">
        <f>Table19[[#This Row],[Profit]]/Table19[[#This Row],[Budget]]*100</f>
        <v>-99.886782375296221</v>
      </c>
      <c r="X2175">
        <v>-1289919.5</v>
      </c>
      <c r="Y2175">
        <v>-4.8151417500000002E-2</v>
      </c>
      <c r="Z2175" t="str">
        <f t="shared" si="79"/>
        <v>High</v>
      </c>
    </row>
    <row r="2176" spans="1:26" x14ac:dyDescent="0.2">
      <c r="A2176" t="s">
        <v>4151</v>
      </c>
      <c r="B2176" t="s">
        <v>1276</v>
      </c>
      <c r="C2176" t="s">
        <v>1277</v>
      </c>
      <c r="D2176">
        <v>22000</v>
      </c>
      <c r="E2176">
        <v>35867</v>
      </c>
      <c r="F2176">
        <v>420</v>
      </c>
      <c r="G2176">
        <v>0</v>
      </c>
      <c r="H2176">
        <v>7.2</v>
      </c>
      <c r="I2176">
        <v>210</v>
      </c>
      <c r="J2176">
        <v>124</v>
      </c>
      <c r="K2176">
        <v>92930005</v>
      </c>
      <c r="L2176">
        <v>78000000</v>
      </c>
      <c r="M2176" s="2">
        <f>VLOOKUP(A2176,Sheet2!$A$1:G5900,2,0)</f>
        <v>37296</v>
      </c>
      <c r="N2176" t="str">
        <f>VLOOKUP(A2176,Sheet2!$A$1:G5900,3,0)</f>
        <v>Color</v>
      </c>
      <c r="O2176" t="str">
        <f>VLOOKUP(A2176,Sheet2!$A$1:G5900,4,0)</f>
        <v>Crime</v>
      </c>
      <c r="P2176" t="str">
        <f>VLOOKUP(A2176,Sheet2!$A$1:G5900,5,0)</f>
        <v>English</v>
      </c>
      <c r="Q2176" t="str">
        <f>VLOOKUP(A2176,Sheet2!$A$1:G5900,6,0)</f>
        <v>Germany</v>
      </c>
      <c r="R2176" t="str">
        <f>VLOOKUP(A2176,Sheet2!$A$1:G5900,7,0)</f>
        <v>R</v>
      </c>
      <c r="S2176" t="str">
        <f>IF(Table19[[#This Row],[Language]]="English","English","Other language")</f>
        <v>English</v>
      </c>
      <c r="T2176">
        <f>Table19[[#This Row],[Gross Revenue]]-Table19[[#This Row],[Budget]]</f>
        <v>14930005</v>
      </c>
      <c r="U2176" s="1">
        <f>(Table19[[#This Row],[Gross Revenue]]/Table19[[#This Row],[Budget]])-1</f>
        <v>0.19141032051282059</v>
      </c>
      <c r="V2176" t="str">
        <f t="shared" si="77"/>
        <v>111-130 minutes</v>
      </c>
      <c r="W2176">
        <f>Table19[[#This Row],[Profit]]/Table19[[#This Row],[Budget]]*100</f>
        <v>19.14103205128205</v>
      </c>
      <c r="X2176">
        <v>-74533.5</v>
      </c>
      <c r="Y2176">
        <v>-7.4856785714285719E-3</v>
      </c>
      <c r="Z2176" t="str">
        <f t="shared" si="79"/>
        <v>High</v>
      </c>
    </row>
    <row r="2177" spans="1:26" x14ac:dyDescent="0.2">
      <c r="A2177" t="s">
        <v>5099</v>
      </c>
      <c r="B2177" t="s">
        <v>2067</v>
      </c>
      <c r="C2177" t="s">
        <v>350</v>
      </c>
      <c r="D2177">
        <v>332</v>
      </c>
      <c r="E2177">
        <v>1090</v>
      </c>
      <c r="F2177">
        <v>0</v>
      </c>
      <c r="G2177">
        <v>0</v>
      </c>
      <c r="H2177">
        <v>6.5</v>
      </c>
      <c r="I2177">
        <v>224</v>
      </c>
      <c r="J2177">
        <v>85</v>
      </c>
      <c r="K2177">
        <v>57859105</v>
      </c>
      <c r="L2177">
        <v>26000000</v>
      </c>
      <c r="M2177" s="2">
        <f>VLOOKUP(A2177,Sheet2!$A$1:G5901,2,0)</f>
        <v>38592</v>
      </c>
      <c r="N2177" t="str">
        <f>VLOOKUP(A2177,Sheet2!$A$1:G5901,3,0)</f>
        <v>Color</v>
      </c>
      <c r="O2177" t="str">
        <f>VLOOKUP(A2177,Sheet2!$A$1:G5901,4,0)</f>
        <v>Mystery</v>
      </c>
      <c r="P2177" t="str">
        <f>VLOOKUP(A2177,Sheet2!$A$1:G5901,5,0)</f>
        <v>English</v>
      </c>
      <c r="Q2177" t="str">
        <f>VLOOKUP(A2177,Sheet2!$A$1:G5901,6,0)</f>
        <v>USA</v>
      </c>
      <c r="R2177" t="str">
        <f>VLOOKUP(A2177,Sheet2!$A$1:G5901,7,0)</f>
        <v>PG-13</v>
      </c>
      <c r="S2177" t="str">
        <f>IF(Table19[[#This Row],[Language]]="English","English","Other language")</f>
        <v>English</v>
      </c>
      <c r="T2177">
        <f>Table19[[#This Row],[Gross Revenue]]-Table19[[#This Row],[Budget]]</f>
        <v>31859105</v>
      </c>
      <c r="U2177" s="1">
        <f>(Table19[[#This Row],[Gross Revenue]]/Table19[[#This Row],[Budget]])-1</f>
        <v>1.2253501923076922</v>
      </c>
      <c r="V2177" t="str">
        <f t="shared" si="77"/>
        <v>&lt;90 minutes</v>
      </c>
      <c r="W2177">
        <f>Table19[[#This Row],[Profit]]/Table19[[#This Row],[Budget]]*100</f>
        <v>122.53501923076924</v>
      </c>
      <c r="Z2177" t="str">
        <f t="shared" si="79"/>
        <v>Medium</v>
      </c>
    </row>
    <row r="2178" spans="1:26" x14ac:dyDescent="0.2">
      <c r="A2178" t="s">
        <v>4030</v>
      </c>
      <c r="B2178" t="s">
        <v>1142</v>
      </c>
      <c r="C2178" t="s">
        <v>1143</v>
      </c>
      <c r="D2178">
        <v>2</v>
      </c>
      <c r="E2178">
        <v>2</v>
      </c>
      <c r="F2178">
        <v>14</v>
      </c>
      <c r="G2178">
        <v>995</v>
      </c>
      <c r="H2178">
        <v>5.7</v>
      </c>
      <c r="I2178">
        <v>145</v>
      </c>
      <c r="J2178">
        <v>106</v>
      </c>
      <c r="K2178">
        <v>17473245</v>
      </c>
      <c r="L2178">
        <v>70000000</v>
      </c>
      <c r="M2178" s="2">
        <f>VLOOKUP(A2178,Sheet2!$A$1:G5902,2,0)</f>
        <v>36603</v>
      </c>
      <c r="N2178" t="str">
        <f>VLOOKUP(A2178,Sheet2!$A$1:G5902,3,0)</f>
        <v>Color</v>
      </c>
      <c r="O2178" t="str">
        <f>VLOOKUP(A2178,Sheet2!$A$1:G5902,4,0)</f>
        <v>Action</v>
      </c>
      <c r="P2178" t="str">
        <f>VLOOKUP(A2178,Sheet2!$A$1:G5902,5,0)</f>
        <v>English</v>
      </c>
      <c r="Q2178" t="str">
        <f>VLOOKUP(A2178,Sheet2!$A$1:G5902,6,0)</f>
        <v>USA</v>
      </c>
      <c r="R2178" t="str">
        <f>VLOOKUP(A2178,Sheet2!$A$1:G5902,7,0)</f>
        <v>PG-13</v>
      </c>
      <c r="S2178" t="str">
        <f>IF(Table19[[#This Row],[Language]]="English","English","Other language")</f>
        <v>English</v>
      </c>
      <c r="T2178">
        <f>Table19[[#This Row],[Gross Revenue]]-Table19[[#This Row],[Budget]]</f>
        <v>-52526755</v>
      </c>
      <c r="U2178" s="1">
        <f>(Table19[[#This Row],[Gross Revenue]]/Table19[[#This Row],[Budget]])-1</f>
        <v>-0.75038221428571428</v>
      </c>
      <c r="V2178" t="str">
        <f t="shared" ref="V2178:V2241" si="80">IF(J2178="","",IF(J2178&lt;90,"&lt;90 minutes",IF(J2178&lt;=110,"90-110 minutes",IF(J2178&lt;=130,"111-130 minutes",IF(J2178&lt;=150,"131-150 minutes","&gt;150 minutes")))))</f>
        <v>90-110 minutes</v>
      </c>
      <c r="W2178">
        <f>Table19[[#This Row],[Profit]]/Table19[[#This Row],[Budget]]*100</f>
        <v>-75.038221428571433</v>
      </c>
      <c r="X2178">
        <v>-1289919.5</v>
      </c>
      <c r="Y2178">
        <v>-4.8151417500000002E-2</v>
      </c>
      <c r="Z2178" t="str">
        <f t="shared" ref="Z2178:Z2241" si="81">IF(L2178="","",IF(L2178&lt;=$AA$26,"Low",IF(L2178&lt;=$AA$28,"Medium","High")))</f>
        <v>High</v>
      </c>
    </row>
    <row r="2179" spans="1:26" x14ac:dyDescent="0.2">
      <c r="A2179" t="s">
        <v>3811</v>
      </c>
      <c r="B2179" t="s">
        <v>487</v>
      </c>
      <c r="C2179" t="s">
        <v>750</v>
      </c>
      <c r="D2179">
        <v>10000</v>
      </c>
      <c r="E2179">
        <v>15369</v>
      </c>
      <c r="F2179">
        <v>308</v>
      </c>
      <c r="G2179">
        <v>20000</v>
      </c>
      <c r="H2179">
        <v>5.4</v>
      </c>
      <c r="I2179">
        <v>291</v>
      </c>
      <c r="J2179">
        <v>100</v>
      </c>
      <c r="K2179">
        <v>37652565</v>
      </c>
      <c r="L2179">
        <v>42000000</v>
      </c>
      <c r="M2179" s="2">
        <f>VLOOKUP(A2179,Sheet2!$A$1:G5903,2,0)</f>
        <v>40650</v>
      </c>
      <c r="N2179" t="str">
        <f>VLOOKUP(A2179,Sheet2!$A$1:G5903,3,0)</f>
        <v>Color</v>
      </c>
      <c r="O2179" t="str">
        <f>VLOOKUP(A2179,Sheet2!$A$1:G5903,4,0)</f>
        <v>Fantasy</v>
      </c>
      <c r="P2179" t="str">
        <f>VLOOKUP(A2179,Sheet2!$A$1:G5903,5,0)</f>
        <v>English</v>
      </c>
      <c r="Q2179" t="str">
        <f>VLOOKUP(A2179,Sheet2!$A$1:G5903,6,0)</f>
        <v>USA</v>
      </c>
      <c r="R2179" t="str">
        <f>VLOOKUP(A2179,Sheet2!$A$1:G5903,7,0)</f>
        <v>PG-13</v>
      </c>
      <c r="S2179" t="str">
        <f>IF(Table19[[#This Row],[Language]]="English","English","Other language")</f>
        <v>English</v>
      </c>
      <c r="T2179">
        <f>Table19[[#This Row],[Gross Revenue]]-Table19[[#This Row],[Budget]]</f>
        <v>-4347435</v>
      </c>
      <c r="U2179" s="1">
        <f>(Table19[[#This Row],[Gross Revenue]]/Table19[[#This Row],[Budget]])-1</f>
        <v>-0.10351035714285717</v>
      </c>
      <c r="V2179" t="str">
        <f t="shared" si="80"/>
        <v>90-110 minutes</v>
      </c>
      <c r="W2179">
        <f>Table19[[#This Row],[Profit]]/Table19[[#This Row],[Budget]]*100</f>
        <v>-10.351035714285715</v>
      </c>
      <c r="Z2179" t="str">
        <f t="shared" si="81"/>
        <v>High</v>
      </c>
    </row>
    <row r="2180" spans="1:26" x14ac:dyDescent="0.2">
      <c r="A2180" t="s">
        <v>4246</v>
      </c>
      <c r="B2180" t="s">
        <v>233</v>
      </c>
      <c r="C2180" t="s">
        <v>1373</v>
      </c>
      <c r="D2180">
        <v>1000</v>
      </c>
      <c r="E2180">
        <v>4416</v>
      </c>
      <c r="F2180">
        <v>143</v>
      </c>
      <c r="G2180">
        <v>0</v>
      </c>
      <c r="H2180">
        <v>5.9</v>
      </c>
      <c r="I2180">
        <v>144</v>
      </c>
      <c r="J2180">
        <v>125</v>
      </c>
      <c r="K2180">
        <v>49875589</v>
      </c>
      <c r="L2180">
        <v>58000000</v>
      </c>
      <c r="M2180" s="2">
        <f>VLOOKUP(A2180,Sheet2!$A$1:G5904,2,0)</f>
        <v>41138</v>
      </c>
      <c r="N2180" t="str">
        <f>VLOOKUP(A2180,Sheet2!$A$1:G5904,3,0)</f>
        <v>Color</v>
      </c>
      <c r="O2180" t="str">
        <f>VLOOKUP(A2180,Sheet2!$A$1:G5904,4,0)</f>
        <v>Action</v>
      </c>
      <c r="P2180" t="str">
        <f>VLOOKUP(A2180,Sheet2!$A$1:G5904,5,0)</f>
        <v>English</v>
      </c>
      <c r="Q2180" t="str">
        <f>VLOOKUP(A2180,Sheet2!$A$1:G5904,6,0)</f>
        <v>USA</v>
      </c>
      <c r="R2180" t="str">
        <f>VLOOKUP(A2180,Sheet2!$A$1:G5904,7,0)</f>
        <v>PG-13</v>
      </c>
      <c r="S2180" t="str">
        <f>IF(Table19[[#This Row],[Language]]="English","English","Other language")</f>
        <v>English</v>
      </c>
      <c r="T2180">
        <f>Table19[[#This Row],[Gross Revenue]]-Table19[[#This Row],[Budget]]</f>
        <v>-8124411</v>
      </c>
      <c r="U2180" s="1">
        <f>(Table19[[#This Row],[Gross Revenue]]/Table19[[#This Row],[Budget]])-1</f>
        <v>-0.14007605172413795</v>
      </c>
      <c r="V2180" t="str">
        <f t="shared" si="80"/>
        <v>111-130 minutes</v>
      </c>
      <c r="W2180">
        <f>Table19[[#This Row],[Profit]]/Table19[[#This Row],[Budget]]*100</f>
        <v>-14.007605172413792</v>
      </c>
      <c r="X2180">
        <v>-1289919.5</v>
      </c>
      <c r="Y2180">
        <v>-4.8151417500000002E-2</v>
      </c>
      <c r="Z2180" t="str">
        <f t="shared" si="81"/>
        <v>High</v>
      </c>
    </row>
    <row r="2181" spans="1:26" x14ac:dyDescent="0.2">
      <c r="A2181" t="s">
        <v>6942</v>
      </c>
      <c r="B2181" t="s">
        <v>3195</v>
      </c>
      <c r="C2181" t="s">
        <v>1066</v>
      </c>
      <c r="D2181">
        <v>343</v>
      </c>
      <c r="E2181">
        <v>408</v>
      </c>
      <c r="F2181">
        <v>0</v>
      </c>
      <c r="G2181">
        <v>559</v>
      </c>
      <c r="H2181">
        <v>6.2</v>
      </c>
      <c r="I2181">
        <v>133</v>
      </c>
      <c r="J2181">
        <v>90</v>
      </c>
      <c r="K2181">
        <v>65087</v>
      </c>
      <c r="L2181">
        <v>5000000</v>
      </c>
      <c r="M2181" s="2">
        <f>VLOOKUP(A2181,Sheet2!$A$1:G5905,2,0)</f>
        <v>39377</v>
      </c>
      <c r="N2181" t="str">
        <f>VLOOKUP(A2181,Sheet2!$A$1:G5905,3,0)</f>
        <v>Color</v>
      </c>
      <c r="O2181" t="str">
        <f>VLOOKUP(A2181,Sheet2!$A$1:G5905,4,0)</f>
        <v>Crime</v>
      </c>
      <c r="P2181" t="str">
        <f>VLOOKUP(A2181,Sheet2!$A$1:G5905,5,0)</f>
        <v>English</v>
      </c>
      <c r="Q2181" t="str">
        <f>VLOOKUP(A2181,Sheet2!$A$1:G5905,6,0)</f>
        <v>USA</v>
      </c>
      <c r="R2181" t="str">
        <f>VLOOKUP(A2181,Sheet2!$A$1:G5905,7,0)</f>
        <v>R</v>
      </c>
      <c r="S2181" t="str">
        <f>IF(Table19[[#This Row],[Language]]="English","English","Other language")</f>
        <v>English</v>
      </c>
      <c r="T2181">
        <f>Table19[[#This Row],[Gross Revenue]]-Table19[[#This Row],[Budget]]</f>
        <v>-4934913</v>
      </c>
      <c r="U2181" s="1">
        <f>(Table19[[#This Row],[Gross Revenue]]/Table19[[#This Row],[Budget]])-1</f>
        <v>-0.98698260000000004</v>
      </c>
      <c r="V2181" t="str">
        <f t="shared" si="80"/>
        <v>90-110 minutes</v>
      </c>
      <c r="W2181">
        <f>Table19[[#This Row],[Profit]]/Table19[[#This Row],[Budget]]*100</f>
        <v>-98.698260000000005</v>
      </c>
      <c r="X2181">
        <v>-74533.5</v>
      </c>
      <c r="Y2181">
        <v>-7.4856785714285719E-3</v>
      </c>
      <c r="Z2181" t="str">
        <f t="shared" si="81"/>
        <v>Low</v>
      </c>
    </row>
    <row r="2182" spans="1:26" x14ac:dyDescent="0.2">
      <c r="A2182" t="s">
        <v>5498</v>
      </c>
      <c r="B2182" t="s">
        <v>1802</v>
      </c>
      <c r="C2182" t="s">
        <v>2349</v>
      </c>
      <c r="D2182">
        <v>1000</v>
      </c>
      <c r="E2182">
        <v>2158</v>
      </c>
      <c r="F2182">
        <v>342</v>
      </c>
      <c r="G2182">
        <v>0</v>
      </c>
      <c r="H2182">
        <v>6.8</v>
      </c>
      <c r="I2182">
        <v>158</v>
      </c>
      <c r="J2182">
        <v>99</v>
      </c>
      <c r="K2182">
        <v>2344847</v>
      </c>
      <c r="L2182">
        <v>7000000</v>
      </c>
      <c r="M2182" s="2">
        <f>VLOOKUP(A2182,Sheet2!$A$1:G5906,2,0)</f>
        <v>39644</v>
      </c>
      <c r="N2182" t="str">
        <f>VLOOKUP(A2182,Sheet2!$A$1:G5906,3,0)</f>
        <v>Color</v>
      </c>
      <c r="O2182" t="str">
        <f>VLOOKUP(A2182,Sheet2!$A$1:G5906,4,0)</f>
        <v>Drama</v>
      </c>
      <c r="P2182" t="str">
        <f>VLOOKUP(A2182,Sheet2!$A$1:G5906,5,0)</f>
        <v>English</v>
      </c>
      <c r="Q2182" t="str">
        <f>VLOOKUP(A2182,Sheet2!$A$1:G5906,6,0)</f>
        <v>USA</v>
      </c>
      <c r="R2182" t="str">
        <f>VLOOKUP(A2182,Sheet2!$A$1:G5906,7,0)</f>
        <v>R</v>
      </c>
      <c r="S2182" t="str">
        <f>IF(Table19[[#This Row],[Language]]="English","English","Other language")</f>
        <v>English</v>
      </c>
      <c r="T2182">
        <f>Table19[[#This Row],[Gross Revenue]]-Table19[[#This Row],[Budget]]</f>
        <v>-4655153</v>
      </c>
      <c r="U2182" s="1">
        <f>(Table19[[#This Row],[Gross Revenue]]/Table19[[#This Row],[Budget]])-1</f>
        <v>-0.66502185714285722</v>
      </c>
      <c r="V2182" t="str">
        <f t="shared" si="80"/>
        <v>90-110 minutes</v>
      </c>
      <c r="W2182">
        <f>Table19[[#This Row],[Profit]]/Table19[[#This Row],[Budget]]*100</f>
        <v>-66.502185714285716</v>
      </c>
      <c r="X2182">
        <v>-434215.5</v>
      </c>
      <c r="Y2182">
        <v>-0.10115100772200772</v>
      </c>
      <c r="Z2182" t="str">
        <f t="shared" si="81"/>
        <v>Low</v>
      </c>
    </row>
    <row r="2183" spans="1:26" x14ac:dyDescent="0.2">
      <c r="A2183" t="s">
        <v>4612</v>
      </c>
      <c r="B2183" t="s">
        <v>1347</v>
      </c>
      <c r="C2183" t="s">
        <v>462</v>
      </c>
      <c r="D2183">
        <v>23000</v>
      </c>
      <c r="E2183">
        <v>53024</v>
      </c>
      <c r="F2183">
        <v>38</v>
      </c>
      <c r="G2183">
        <v>0</v>
      </c>
      <c r="H2183">
        <v>6.2</v>
      </c>
      <c r="I2183">
        <v>138</v>
      </c>
      <c r="J2183">
        <v>101</v>
      </c>
      <c r="K2183">
        <v>43060566</v>
      </c>
      <c r="L2183">
        <v>60000000</v>
      </c>
      <c r="M2183" s="2">
        <f>VLOOKUP(A2183,Sheet2!$A$1:G5907,2,0)</f>
        <v>37492</v>
      </c>
      <c r="N2183" t="str">
        <f>VLOOKUP(A2183,Sheet2!$A$1:G5907,3,0)</f>
        <v>Color</v>
      </c>
      <c r="O2183" t="str">
        <f>VLOOKUP(A2183,Sheet2!$A$1:G5907,4,0)</f>
        <v>Action</v>
      </c>
      <c r="P2183" t="str">
        <f>VLOOKUP(A2183,Sheet2!$A$1:G5907,5,0)</f>
        <v>English</v>
      </c>
      <c r="Q2183" t="str">
        <f>VLOOKUP(A2183,Sheet2!$A$1:G5907,6,0)</f>
        <v>USA</v>
      </c>
      <c r="R2183" t="str">
        <f>VLOOKUP(A2183,Sheet2!$A$1:G5907,7,0)</f>
        <v>PG-13</v>
      </c>
      <c r="S2183" t="str">
        <f>IF(Table19[[#This Row],[Language]]="English","English","Other language")</f>
        <v>English</v>
      </c>
      <c r="T2183">
        <f>Table19[[#This Row],[Gross Revenue]]-Table19[[#This Row],[Budget]]</f>
        <v>-16939434</v>
      </c>
      <c r="U2183" s="1">
        <f>(Table19[[#This Row],[Gross Revenue]]/Table19[[#This Row],[Budget]])-1</f>
        <v>-0.28232389999999996</v>
      </c>
      <c r="V2183" t="str">
        <f t="shared" si="80"/>
        <v>90-110 minutes</v>
      </c>
      <c r="W2183">
        <f>Table19[[#This Row],[Profit]]/Table19[[#This Row],[Budget]]*100</f>
        <v>-28.232390000000002</v>
      </c>
      <c r="X2183">
        <v>-1289919.5</v>
      </c>
      <c r="Y2183">
        <v>-4.8151417500000002E-2</v>
      </c>
      <c r="Z2183" t="str">
        <f t="shared" si="81"/>
        <v>High</v>
      </c>
    </row>
    <row r="2184" spans="1:26" x14ac:dyDescent="0.2">
      <c r="A2184" t="s">
        <v>6430</v>
      </c>
      <c r="B2184" t="s">
        <v>786</v>
      </c>
      <c r="C2184" t="s">
        <v>2186</v>
      </c>
      <c r="D2184">
        <v>11000</v>
      </c>
      <c r="E2184">
        <v>17050</v>
      </c>
      <c r="F2184">
        <v>57</v>
      </c>
      <c r="G2184">
        <v>0</v>
      </c>
      <c r="H2184">
        <v>7.5</v>
      </c>
      <c r="I2184">
        <v>154</v>
      </c>
      <c r="J2184">
        <v>124</v>
      </c>
      <c r="K2184">
        <v>19661987</v>
      </c>
      <c r="L2184">
        <v>20000000</v>
      </c>
      <c r="M2184" s="2">
        <f>VLOOKUP(A2184,Sheet2!$A$1:G5908,2,0)</f>
        <v>39313</v>
      </c>
      <c r="N2184" t="str">
        <f>VLOOKUP(A2184,Sheet2!$A$1:G5908,3,0)</f>
        <v>Color</v>
      </c>
      <c r="O2184" t="str">
        <f>VLOOKUP(A2184,Sheet2!$A$1:G5908,4,0)</f>
        <v>Drama</v>
      </c>
      <c r="P2184" t="str">
        <f>VLOOKUP(A2184,Sheet2!$A$1:G5908,5,0)</f>
        <v>English</v>
      </c>
      <c r="Q2184" t="str">
        <f>VLOOKUP(A2184,Sheet2!$A$1:G5908,6,0)</f>
        <v>USA</v>
      </c>
      <c r="R2184" t="str">
        <f>VLOOKUP(A2184,Sheet2!$A$1:G5908,7,0)</f>
        <v>R</v>
      </c>
      <c r="S2184" t="str">
        <f>IF(Table19[[#This Row],[Language]]="English","English","Other language")</f>
        <v>English</v>
      </c>
      <c r="T2184">
        <f>Table19[[#This Row],[Gross Revenue]]-Table19[[#This Row],[Budget]]</f>
        <v>-338013</v>
      </c>
      <c r="U2184" s="1">
        <f>(Table19[[#This Row],[Gross Revenue]]/Table19[[#This Row],[Budget]])-1</f>
        <v>-1.6900649999999962E-2</v>
      </c>
      <c r="V2184" t="str">
        <f t="shared" si="80"/>
        <v>111-130 minutes</v>
      </c>
      <c r="W2184">
        <f>Table19[[#This Row],[Profit]]/Table19[[#This Row],[Budget]]*100</f>
        <v>-1.6900649999999999</v>
      </c>
      <c r="X2184">
        <v>-434215.5</v>
      </c>
      <c r="Y2184">
        <v>-0.10115100772200772</v>
      </c>
      <c r="Z2184" t="str">
        <f t="shared" si="81"/>
        <v>Medium</v>
      </c>
    </row>
    <row r="2185" spans="1:26" x14ac:dyDescent="0.2">
      <c r="A2185" t="s">
        <v>4042</v>
      </c>
      <c r="B2185" t="s">
        <v>956</v>
      </c>
      <c r="C2185" t="s">
        <v>305</v>
      </c>
      <c r="D2185">
        <v>9000</v>
      </c>
      <c r="E2185">
        <v>10838</v>
      </c>
      <c r="F2185">
        <v>287</v>
      </c>
      <c r="G2185">
        <v>852</v>
      </c>
      <c r="H2185">
        <v>5.7</v>
      </c>
      <c r="I2185">
        <v>126</v>
      </c>
      <c r="J2185">
        <v>124</v>
      </c>
      <c r="K2185">
        <v>23360779</v>
      </c>
      <c r="L2185">
        <v>34000000</v>
      </c>
      <c r="M2185" s="2">
        <f>VLOOKUP(A2185,Sheet2!$A$1:G5909,2,0)</f>
        <v>36845</v>
      </c>
      <c r="N2185" t="str">
        <f>VLOOKUP(A2185,Sheet2!$A$1:G5909,3,0)</f>
        <v>Color</v>
      </c>
      <c r="O2185" t="str">
        <f>VLOOKUP(A2185,Sheet2!$A$1:G5909,4,0)</f>
        <v>Action</v>
      </c>
      <c r="P2185" t="str">
        <f>VLOOKUP(A2185,Sheet2!$A$1:G5909,5,0)</f>
        <v>English</v>
      </c>
      <c r="Q2185" t="str">
        <f>VLOOKUP(A2185,Sheet2!$A$1:G5909,6,0)</f>
        <v>USA</v>
      </c>
      <c r="R2185" t="str">
        <f>VLOOKUP(A2185,Sheet2!$A$1:G5909,7,0)</f>
        <v>R</v>
      </c>
      <c r="S2185" t="str">
        <f>IF(Table19[[#This Row],[Language]]="English","English","Other language")</f>
        <v>English</v>
      </c>
      <c r="T2185">
        <f>Table19[[#This Row],[Gross Revenue]]-Table19[[#This Row],[Budget]]</f>
        <v>-10639221</v>
      </c>
      <c r="U2185" s="1">
        <f>(Table19[[#This Row],[Gross Revenue]]/Table19[[#This Row],[Budget]])-1</f>
        <v>-0.31291826470588235</v>
      </c>
      <c r="V2185" t="str">
        <f t="shared" si="80"/>
        <v>111-130 minutes</v>
      </c>
      <c r="W2185">
        <f>Table19[[#This Row],[Profit]]/Table19[[#This Row],[Budget]]*100</f>
        <v>-31.291826470588234</v>
      </c>
      <c r="X2185">
        <v>-1289919.5</v>
      </c>
      <c r="Y2185">
        <v>-4.8151417500000002E-2</v>
      </c>
      <c r="Z2185" t="str">
        <f t="shared" si="81"/>
        <v>Medium</v>
      </c>
    </row>
    <row r="2186" spans="1:26" x14ac:dyDescent="0.2">
      <c r="A2186" t="s">
        <v>6676</v>
      </c>
      <c r="B2186" t="s">
        <v>3062</v>
      </c>
      <c r="C2186" t="s">
        <v>1285</v>
      </c>
      <c r="D2186">
        <v>334</v>
      </c>
      <c r="E2186">
        <v>338</v>
      </c>
      <c r="F2186">
        <v>119</v>
      </c>
      <c r="G2186">
        <v>24000</v>
      </c>
      <c r="H2186">
        <v>7.7</v>
      </c>
      <c r="I2186">
        <v>197</v>
      </c>
      <c r="J2186">
        <v>101</v>
      </c>
      <c r="K2186">
        <v>12995673</v>
      </c>
      <c r="L2186">
        <v>2500000</v>
      </c>
      <c r="M2186" s="2">
        <f>VLOOKUP(A2186,Sheet2!$A$1:G5910,2,0)</f>
        <v>39809</v>
      </c>
      <c r="N2186" t="str">
        <f>VLOOKUP(A2186,Sheet2!$A$1:G5910,3,0)</f>
        <v>Color</v>
      </c>
      <c r="O2186" t="str">
        <f>VLOOKUP(A2186,Sheet2!$A$1:G5910,4,0)</f>
        <v>Comedy</v>
      </c>
      <c r="P2186" t="str">
        <f>VLOOKUP(A2186,Sheet2!$A$1:G5910,5,0)</f>
        <v>English</v>
      </c>
      <c r="Q2186" t="str">
        <f>VLOOKUP(A2186,Sheet2!$A$1:G5910,6,0)</f>
        <v>USA</v>
      </c>
      <c r="R2186" t="str">
        <f>VLOOKUP(A2186,Sheet2!$A$1:G5910,7,0)</f>
        <v>R</v>
      </c>
      <c r="S2186" t="str">
        <f>IF(Table19[[#This Row],[Language]]="English","English","Other language")</f>
        <v>English</v>
      </c>
      <c r="T2186">
        <f>Table19[[#This Row],[Gross Revenue]]-Table19[[#This Row],[Budget]]</f>
        <v>10495673</v>
      </c>
      <c r="U2186" s="1">
        <f>(Table19[[#This Row],[Gross Revenue]]/Table19[[#This Row],[Budget]])-1</f>
        <v>4.1982692000000004</v>
      </c>
      <c r="V2186" t="str">
        <f t="shared" si="80"/>
        <v>90-110 minutes</v>
      </c>
      <c r="W2186">
        <f>Table19[[#This Row],[Profit]]/Table19[[#This Row],[Budget]]*100</f>
        <v>419.82692000000003</v>
      </c>
      <c r="X2186">
        <v>1637763</v>
      </c>
      <c r="Y2186">
        <v>0.19178668286445014</v>
      </c>
      <c r="Z2186" t="str">
        <f t="shared" si="81"/>
        <v>Low</v>
      </c>
    </row>
    <row r="2187" spans="1:26" x14ac:dyDescent="0.2">
      <c r="A2187" t="s">
        <v>6084</v>
      </c>
      <c r="B2187" t="s">
        <v>402</v>
      </c>
      <c r="C2187" t="s">
        <v>2730</v>
      </c>
      <c r="D2187">
        <v>21000</v>
      </c>
      <c r="E2187">
        <v>22088</v>
      </c>
      <c r="F2187">
        <v>47</v>
      </c>
      <c r="G2187">
        <v>24000</v>
      </c>
      <c r="H2187">
        <v>7.2</v>
      </c>
      <c r="I2187">
        <v>158</v>
      </c>
      <c r="J2187">
        <v>113</v>
      </c>
      <c r="K2187">
        <v>19057024</v>
      </c>
      <c r="L2187">
        <v>16000000</v>
      </c>
      <c r="M2187" s="2">
        <f>VLOOKUP(A2187,Sheet2!$A$1:G5911,2,0)</f>
        <v>40247</v>
      </c>
      <c r="N2187" t="str">
        <f>VLOOKUP(A2187,Sheet2!$A$1:G5911,3,0)</f>
        <v>Color</v>
      </c>
      <c r="O2187" t="str">
        <f>VLOOKUP(A2187,Sheet2!$A$1:G5911,4,0)</f>
        <v>Drama</v>
      </c>
      <c r="P2187" t="str">
        <f>VLOOKUP(A2187,Sheet2!$A$1:G5911,5,0)</f>
        <v>English</v>
      </c>
      <c r="Q2187" t="str">
        <f>VLOOKUP(A2187,Sheet2!$A$1:G5911,6,0)</f>
        <v>USA</v>
      </c>
      <c r="R2187" t="str">
        <f>VLOOKUP(A2187,Sheet2!$A$1:G5911,7,0)</f>
        <v>PG-13</v>
      </c>
      <c r="S2187" t="str">
        <f>IF(Table19[[#This Row],[Language]]="English","English","Other language")</f>
        <v>English</v>
      </c>
      <c r="T2187">
        <f>Table19[[#This Row],[Gross Revenue]]-Table19[[#This Row],[Budget]]</f>
        <v>3057024</v>
      </c>
      <c r="U2187" s="1">
        <f>(Table19[[#This Row],[Gross Revenue]]/Table19[[#This Row],[Budget]])-1</f>
        <v>0.1910639999999999</v>
      </c>
      <c r="V2187" t="str">
        <f t="shared" si="80"/>
        <v>111-130 minutes</v>
      </c>
      <c r="W2187">
        <f>Table19[[#This Row],[Profit]]/Table19[[#This Row],[Budget]]*100</f>
        <v>19.106400000000001</v>
      </c>
      <c r="X2187">
        <v>-434215.5</v>
      </c>
      <c r="Y2187">
        <v>-0.10115100772200772</v>
      </c>
      <c r="Z2187" t="str">
        <f t="shared" si="81"/>
        <v>Medium</v>
      </c>
    </row>
    <row r="2188" spans="1:26" x14ac:dyDescent="0.2">
      <c r="A2188" t="s">
        <v>4984</v>
      </c>
      <c r="B2188" t="s">
        <v>1991</v>
      </c>
      <c r="C2188" t="s">
        <v>1147</v>
      </c>
      <c r="D2188">
        <v>60</v>
      </c>
      <c r="E2188">
        <v>132</v>
      </c>
      <c r="F2188">
        <v>125</v>
      </c>
      <c r="G2188">
        <v>282</v>
      </c>
      <c r="H2188">
        <v>6.5</v>
      </c>
      <c r="I2188">
        <v>36</v>
      </c>
      <c r="J2188">
        <v>125</v>
      </c>
      <c r="K2188">
        <v>223878</v>
      </c>
      <c r="L2188">
        <v>5000000</v>
      </c>
      <c r="M2188" s="2">
        <f>VLOOKUP(A2188,Sheet2!$A$1:G5912,2,0)</f>
        <v>37662</v>
      </c>
      <c r="N2188" t="str">
        <f>VLOOKUP(A2188,Sheet2!$A$1:G5912,3,0)</f>
        <v>Color</v>
      </c>
      <c r="O2188" t="str">
        <f>VLOOKUP(A2188,Sheet2!$A$1:G5912,4,0)</f>
        <v>Comedy</v>
      </c>
      <c r="P2188" t="str">
        <f>VLOOKUP(A2188,Sheet2!$A$1:G5912,5,0)</f>
        <v>Italian</v>
      </c>
      <c r="Q2188" t="str">
        <f>VLOOKUP(A2188,Sheet2!$A$1:G5912,6,0)</f>
        <v>Italy</v>
      </c>
      <c r="R2188" t="str">
        <f>VLOOKUP(A2188,Sheet2!$A$1:G5912,7,0)</f>
        <v>R</v>
      </c>
      <c r="S2188" t="str">
        <f>IF(Table19[[#This Row],[Language]]="English","English","Other language")</f>
        <v>Other language</v>
      </c>
      <c r="T2188">
        <f>Table19[[#This Row],[Gross Revenue]]-Table19[[#This Row],[Budget]]</f>
        <v>-4776122</v>
      </c>
      <c r="U2188" s="1">
        <f>(Table19[[#This Row],[Gross Revenue]]/Table19[[#This Row],[Budget]])-1</f>
        <v>-0.95522439999999997</v>
      </c>
      <c r="V2188" t="str">
        <f t="shared" si="80"/>
        <v>111-130 minutes</v>
      </c>
      <c r="W2188">
        <f>Table19[[#This Row],[Profit]]/Table19[[#This Row],[Budget]]*100</f>
        <v>-95.522440000000003</v>
      </c>
      <c r="X2188">
        <v>1637763</v>
      </c>
      <c r="Y2188">
        <v>0.19178668286445014</v>
      </c>
      <c r="Z2188" t="str">
        <f t="shared" si="81"/>
        <v>Low</v>
      </c>
    </row>
    <row r="2189" spans="1:26" x14ac:dyDescent="0.2">
      <c r="A2189" t="s">
        <v>6750</v>
      </c>
      <c r="B2189" t="s">
        <v>1531</v>
      </c>
      <c r="C2189" t="s">
        <v>2024</v>
      </c>
      <c r="D2189">
        <v>33000</v>
      </c>
      <c r="E2189">
        <v>54877</v>
      </c>
      <c r="F2189">
        <v>132</v>
      </c>
      <c r="G2189">
        <v>0</v>
      </c>
      <c r="H2189">
        <v>7.8</v>
      </c>
      <c r="I2189">
        <v>157</v>
      </c>
      <c r="J2189">
        <v>120</v>
      </c>
      <c r="K2189">
        <v>115648585</v>
      </c>
      <c r="L2189">
        <v>30000000</v>
      </c>
      <c r="M2189" s="2">
        <f>VLOOKUP(A2189,Sheet2!$A$1:G5913,2,0)</f>
        <v>36544</v>
      </c>
      <c r="N2189" t="str">
        <f>VLOOKUP(A2189,Sheet2!$A$1:G5913,3,0)</f>
        <v>Color</v>
      </c>
      <c r="O2189" t="str">
        <f>VLOOKUP(A2189,Sheet2!$A$1:G5913,4,0)</f>
        <v>Biography</v>
      </c>
      <c r="P2189" t="str">
        <f>VLOOKUP(A2189,Sheet2!$A$1:G5913,5,0)</f>
        <v>English</v>
      </c>
      <c r="Q2189" t="str">
        <f>VLOOKUP(A2189,Sheet2!$A$1:G5913,6,0)</f>
        <v>USA</v>
      </c>
      <c r="R2189" t="str">
        <f>VLOOKUP(A2189,Sheet2!$A$1:G5913,7,0)</f>
        <v>PG</v>
      </c>
      <c r="S2189" t="str">
        <f>IF(Table19[[#This Row],[Language]]="English","English","Other language")</f>
        <v>English</v>
      </c>
      <c r="T2189">
        <f>Table19[[#This Row],[Gross Revenue]]-Table19[[#This Row],[Budget]]</f>
        <v>85648585</v>
      </c>
      <c r="U2189" s="1">
        <f>(Table19[[#This Row],[Gross Revenue]]/Table19[[#This Row],[Budget]])-1</f>
        <v>2.8549528333333334</v>
      </c>
      <c r="V2189" t="str">
        <f t="shared" si="80"/>
        <v>111-130 minutes</v>
      </c>
      <c r="W2189">
        <f>Table19[[#This Row],[Profit]]/Table19[[#This Row],[Budget]]*100</f>
        <v>285.49528333333336</v>
      </c>
      <c r="X2189">
        <v>-1289919.5</v>
      </c>
      <c r="Y2189">
        <v>-4.8151417500000002E-2</v>
      </c>
      <c r="Z2189" t="str">
        <f t="shared" si="81"/>
        <v>Medium</v>
      </c>
    </row>
    <row r="2190" spans="1:26" x14ac:dyDescent="0.2">
      <c r="A2190" t="s">
        <v>5294</v>
      </c>
      <c r="B2190" t="s">
        <v>932</v>
      </c>
      <c r="C2190" t="s">
        <v>2203</v>
      </c>
      <c r="D2190">
        <v>805</v>
      </c>
      <c r="E2190">
        <v>1185</v>
      </c>
      <c r="F2190">
        <v>2</v>
      </c>
      <c r="G2190">
        <v>0</v>
      </c>
      <c r="H2190">
        <v>6.7</v>
      </c>
      <c r="I2190">
        <v>112</v>
      </c>
      <c r="J2190">
        <v>105</v>
      </c>
      <c r="K2190">
        <v>63260</v>
      </c>
      <c r="L2190">
        <v>14000000</v>
      </c>
      <c r="M2190" s="2">
        <f>VLOOKUP(A2190,Sheet2!$A$1:G5914,2,0)</f>
        <v>38779</v>
      </c>
      <c r="N2190" t="str">
        <f>VLOOKUP(A2190,Sheet2!$A$1:G5914,3,0)</f>
        <v>Color</v>
      </c>
      <c r="O2190" t="str">
        <f>VLOOKUP(A2190,Sheet2!$A$1:G5914,4,0)</f>
        <v>Action</v>
      </c>
      <c r="P2190" t="str">
        <f>VLOOKUP(A2190,Sheet2!$A$1:G5914,5,0)</f>
        <v>English</v>
      </c>
      <c r="Q2190" t="str">
        <f>VLOOKUP(A2190,Sheet2!$A$1:G5914,6,0)</f>
        <v>France</v>
      </c>
      <c r="R2190" t="str">
        <f>VLOOKUP(A2190,Sheet2!$A$1:G5914,7,0)</f>
        <v>R</v>
      </c>
      <c r="S2190" t="str">
        <f>IF(Table19[[#This Row],[Language]]="English","English","Other language")</f>
        <v>English</v>
      </c>
      <c r="T2190">
        <f>Table19[[#This Row],[Gross Revenue]]-Table19[[#This Row],[Budget]]</f>
        <v>-13936740</v>
      </c>
      <c r="U2190" s="1">
        <f>(Table19[[#This Row],[Gross Revenue]]/Table19[[#This Row],[Budget]])-1</f>
        <v>-0.99548142857142852</v>
      </c>
      <c r="V2190" t="str">
        <f t="shared" si="80"/>
        <v>90-110 minutes</v>
      </c>
      <c r="W2190">
        <f>Table19[[#This Row],[Profit]]/Table19[[#This Row],[Budget]]*100</f>
        <v>-99.548142857142849</v>
      </c>
      <c r="X2190">
        <v>-1289919.5</v>
      </c>
      <c r="Y2190">
        <v>-4.8151417500000002E-2</v>
      </c>
      <c r="Z2190" t="str">
        <f t="shared" si="81"/>
        <v>Medium</v>
      </c>
    </row>
    <row r="2191" spans="1:26" x14ac:dyDescent="0.2">
      <c r="A2191" t="s">
        <v>4463</v>
      </c>
      <c r="B2191" t="s">
        <v>1568</v>
      </c>
      <c r="C2191" t="s">
        <v>1569</v>
      </c>
      <c r="D2191">
        <v>783</v>
      </c>
      <c r="E2191">
        <v>3126</v>
      </c>
      <c r="F2191">
        <v>545</v>
      </c>
      <c r="G2191">
        <v>680</v>
      </c>
      <c r="H2191">
        <v>6.1</v>
      </c>
      <c r="I2191">
        <v>12</v>
      </c>
      <c r="J2191">
        <v>128</v>
      </c>
      <c r="K2191">
        <v>24332324</v>
      </c>
      <c r="L2191">
        <v>40000000</v>
      </c>
      <c r="M2191" s="2">
        <f>VLOOKUP(A2191,Sheet2!$A$1:G5915,2,0)</f>
        <v>34498</v>
      </c>
      <c r="N2191" t="str">
        <f>VLOOKUP(A2191,Sheet2!$A$1:G5915,3,0)</f>
        <v>Color</v>
      </c>
      <c r="O2191" t="str">
        <f>VLOOKUP(A2191,Sheet2!$A$1:G5915,4,0)</f>
        <v>Comedy</v>
      </c>
      <c r="P2191" t="str">
        <f>VLOOKUP(A2191,Sheet2!$A$1:G5915,5,0)</f>
        <v>English</v>
      </c>
      <c r="Q2191" t="str">
        <f>VLOOKUP(A2191,Sheet2!$A$1:G5915,6,0)</f>
        <v>USA</v>
      </c>
      <c r="R2191" t="str">
        <f>VLOOKUP(A2191,Sheet2!$A$1:G5915,7,0)</f>
        <v>PG-13</v>
      </c>
      <c r="S2191" t="str">
        <f>IF(Table19[[#This Row],[Language]]="English","English","Other language")</f>
        <v>English</v>
      </c>
      <c r="T2191">
        <f>Table19[[#This Row],[Gross Revenue]]-Table19[[#This Row],[Budget]]</f>
        <v>-15667676</v>
      </c>
      <c r="U2191" s="1">
        <f>(Table19[[#This Row],[Gross Revenue]]/Table19[[#This Row],[Budget]])-1</f>
        <v>-0.39169189999999998</v>
      </c>
      <c r="V2191" t="str">
        <f t="shared" si="80"/>
        <v>111-130 minutes</v>
      </c>
      <c r="W2191">
        <f>Table19[[#This Row],[Profit]]/Table19[[#This Row],[Budget]]*100</f>
        <v>-39.16919</v>
      </c>
      <c r="X2191">
        <v>1637763</v>
      </c>
      <c r="Y2191">
        <v>0.19178668286445014</v>
      </c>
      <c r="Z2191" t="str">
        <f t="shared" si="81"/>
        <v>High</v>
      </c>
    </row>
    <row r="2192" spans="1:26" x14ac:dyDescent="0.2">
      <c r="A2192" t="s">
        <v>5499</v>
      </c>
      <c r="B2192" t="s">
        <v>661</v>
      </c>
      <c r="C2192" t="s">
        <v>2248</v>
      </c>
      <c r="D2192">
        <v>24000</v>
      </c>
      <c r="E2192">
        <v>50950</v>
      </c>
      <c r="F2192">
        <v>151</v>
      </c>
      <c r="G2192">
        <v>0</v>
      </c>
      <c r="H2192">
        <v>6.8</v>
      </c>
      <c r="I2192">
        <v>131</v>
      </c>
      <c r="J2192">
        <v>122</v>
      </c>
      <c r="K2192">
        <v>9664316</v>
      </c>
      <c r="L2192">
        <v>27500000</v>
      </c>
      <c r="M2192" s="2">
        <f>VLOOKUP(A2192,Sheet2!$A$1:G5916,2,0)</f>
        <v>39428</v>
      </c>
      <c r="N2192" t="str">
        <f>VLOOKUP(A2192,Sheet2!$A$1:G5916,3,0)</f>
        <v>Color</v>
      </c>
      <c r="O2192" t="str">
        <f>VLOOKUP(A2192,Sheet2!$A$1:G5916,4,0)</f>
        <v>Drama</v>
      </c>
      <c r="P2192" t="str">
        <f>VLOOKUP(A2192,Sheet2!$A$1:G5916,5,0)</f>
        <v>English</v>
      </c>
      <c r="Q2192" t="str">
        <f>VLOOKUP(A2192,Sheet2!$A$1:G5916,6,0)</f>
        <v>USA</v>
      </c>
      <c r="R2192" t="str">
        <f>VLOOKUP(A2192,Sheet2!$A$1:G5916,7,0)</f>
        <v>R</v>
      </c>
      <c r="S2192" t="str">
        <f>IF(Table19[[#This Row],[Language]]="English","English","Other language")</f>
        <v>English</v>
      </c>
      <c r="T2192">
        <f>Table19[[#This Row],[Gross Revenue]]-Table19[[#This Row],[Budget]]</f>
        <v>-17835684</v>
      </c>
      <c r="U2192" s="1">
        <f>(Table19[[#This Row],[Gross Revenue]]/Table19[[#This Row],[Budget]])-1</f>
        <v>-0.64857032727272723</v>
      </c>
      <c r="V2192" t="str">
        <f t="shared" si="80"/>
        <v>111-130 minutes</v>
      </c>
      <c r="W2192">
        <f>Table19[[#This Row],[Profit]]/Table19[[#This Row],[Budget]]*100</f>
        <v>-64.857032727272724</v>
      </c>
      <c r="X2192">
        <v>-434215.5</v>
      </c>
      <c r="Y2192">
        <v>-0.10115100772200772</v>
      </c>
      <c r="Z2192" t="str">
        <f t="shared" si="81"/>
        <v>Medium</v>
      </c>
    </row>
    <row r="2193" spans="1:26" x14ac:dyDescent="0.2">
      <c r="A2193" t="s">
        <v>4284</v>
      </c>
      <c r="B2193" t="s">
        <v>1403</v>
      </c>
      <c r="C2193" t="s">
        <v>1404</v>
      </c>
      <c r="D2193">
        <v>655</v>
      </c>
      <c r="E2193">
        <v>2737</v>
      </c>
      <c r="F2193">
        <v>134</v>
      </c>
      <c r="G2193">
        <v>441</v>
      </c>
      <c r="H2193">
        <v>5.9</v>
      </c>
      <c r="I2193">
        <v>89</v>
      </c>
      <c r="J2193">
        <v>84</v>
      </c>
      <c r="K2193">
        <v>20339754</v>
      </c>
      <c r="L2193">
        <v>10000000</v>
      </c>
      <c r="M2193" s="2">
        <f>VLOOKUP(A2193,Sheet2!$A$1:G5917,2,0)</f>
        <v>39252</v>
      </c>
      <c r="N2193" t="str">
        <f>VLOOKUP(A2193,Sheet2!$A$1:G5917,3,0)</f>
        <v>Color</v>
      </c>
      <c r="O2193" t="str">
        <f>VLOOKUP(A2193,Sheet2!$A$1:G5917,4,0)</f>
        <v>Comedy</v>
      </c>
      <c r="P2193" t="str">
        <f>VLOOKUP(A2193,Sheet2!$A$1:G5917,5,0)</f>
        <v>English</v>
      </c>
      <c r="Q2193" t="str">
        <f>VLOOKUP(A2193,Sheet2!$A$1:G5917,6,0)</f>
        <v>USA</v>
      </c>
      <c r="R2193" t="str">
        <f>VLOOKUP(A2193,Sheet2!$A$1:G5917,7,0)</f>
        <v>R</v>
      </c>
      <c r="S2193" t="str">
        <f>IF(Table19[[#This Row],[Language]]="English","English","Other language")</f>
        <v>English</v>
      </c>
      <c r="T2193">
        <f>Table19[[#This Row],[Gross Revenue]]-Table19[[#This Row],[Budget]]</f>
        <v>10339754</v>
      </c>
      <c r="U2193" s="1">
        <f>(Table19[[#This Row],[Gross Revenue]]/Table19[[#This Row],[Budget]])-1</f>
        <v>1.0339754000000001</v>
      </c>
      <c r="V2193" t="str">
        <f t="shared" si="80"/>
        <v>&lt;90 minutes</v>
      </c>
      <c r="W2193">
        <f>Table19[[#This Row],[Profit]]/Table19[[#This Row],[Budget]]*100</f>
        <v>103.39754000000001</v>
      </c>
      <c r="X2193">
        <v>1637763</v>
      </c>
      <c r="Y2193">
        <v>0.19178668286445014</v>
      </c>
      <c r="Z2193" t="str">
        <f t="shared" si="81"/>
        <v>Low</v>
      </c>
    </row>
    <row r="2194" spans="1:26" x14ac:dyDescent="0.2">
      <c r="A2194" t="s">
        <v>5788</v>
      </c>
      <c r="B2194" t="s">
        <v>148</v>
      </c>
      <c r="C2194" t="s">
        <v>808</v>
      </c>
      <c r="D2194">
        <v>3000</v>
      </c>
      <c r="E2194">
        <v>5917</v>
      </c>
      <c r="F2194">
        <v>0</v>
      </c>
      <c r="G2194">
        <v>3000</v>
      </c>
      <c r="H2194">
        <v>7</v>
      </c>
      <c r="I2194">
        <v>146</v>
      </c>
      <c r="J2194">
        <v>135</v>
      </c>
      <c r="K2194">
        <v>29077547</v>
      </c>
      <c r="L2194">
        <v>40000000</v>
      </c>
      <c r="M2194" s="2">
        <f>VLOOKUP(A2194,Sheet2!$A$1:G5918,2,0)</f>
        <v>38615</v>
      </c>
      <c r="N2194" t="str">
        <f>VLOOKUP(A2194,Sheet2!$A$1:G5918,3,0)</f>
        <v>Color</v>
      </c>
      <c r="O2194" t="str">
        <f>VLOOKUP(A2194,Sheet2!$A$1:G5918,4,0)</f>
        <v>Drama</v>
      </c>
      <c r="P2194" t="str">
        <f>VLOOKUP(A2194,Sheet2!$A$1:G5918,5,0)</f>
        <v>English</v>
      </c>
      <c r="Q2194" t="str">
        <f>VLOOKUP(A2194,Sheet2!$A$1:G5918,6,0)</f>
        <v>USA</v>
      </c>
      <c r="R2194" t="str">
        <f>VLOOKUP(A2194,Sheet2!$A$1:G5918,7,0)</f>
        <v>PG-13</v>
      </c>
      <c r="S2194" t="str">
        <f>IF(Table19[[#This Row],[Language]]="English","English","Other language")</f>
        <v>English</v>
      </c>
      <c r="T2194">
        <f>Table19[[#This Row],[Gross Revenue]]-Table19[[#This Row],[Budget]]</f>
        <v>-10922453</v>
      </c>
      <c r="U2194" s="1">
        <f>(Table19[[#This Row],[Gross Revenue]]/Table19[[#This Row],[Budget]])-1</f>
        <v>-0.27306132500000002</v>
      </c>
      <c r="V2194" t="str">
        <f t="shared" si="80"/>
        <v>131-150 minutes</v>
      </c>
      <c r="W2194">
        <f>Table19[[#This Row],[Profit]]/Table19[[#This Row],[Budget]]*100</f>
        <v>-27.306132500000004</v>
      </c>
      <c r="X2194">
        <v>-434215.5</v>
      </c>
      <c r="Y2194">
        <v>-0.10115100772200772</v>
      </c>
      <c r="Z2194" t="str">
        <f t="shared" si="81"/>
        <v>High</v>
      </c>
    </row>
    <row r="2195" spans="1:26" x14ac:dyDescent="0.2">
      <c r="A2195" t="s">
        <v>4728</v>
      </c>
      <c r="B2195" t="s">
        <v>1802</v>
      </c>
      <c r="C2195" t="s">
        <v>1803</v>
      </c>
      <c r="D2195">
        <v>1000</v>
      </c>
      <c r="E2195">
        <v>2925</v>
      </c>
      <c r="F2195">
        <v>238</v>
      </c>
      <c r="G2195">
        <v>12000</v>
      </c>
      <c r="H2195">
        <v>6.3</v>
      </c>
      <c r="I2195">
        <v>197</v>
      </c>
      <c r="J2195">
        <v>119</v>
      </c>
      <c r="K2195">
        <v>13763130</v>
      </c>
      <c r="L2195">
        <v>32000000</v>
      </c>
      <c r="M2195" s="2">
        <f>VLOOKUP(A2195,Sheet2!$A$1:G5919,2,0)</f>
        <v>40186</v>
      </c>
      <c r="N2195" t="str">
        <f>VLOOKUP(A2195,Sheet2!$A$1:G5919,3,0)</f>
        <v>Color</v>
      </c>
      <c r="O2195" t="str">
        <f>VLOOKUP(A2195,Sheet2!$A$1:G5919,4,0)</f>
        <v>Action</v>
      </c>
      <c r="P2195" t="str">
        <f>VLOOKUP(A2195,Sheet2!$A$1:G5919,5,0)</f>
        <v>English</v>
      </c>
      <c r="Q2195" t="str">
        <f>VLOOKUP(A2195,Sheet2!$A$1:G5919,6,0)</f>
        <v>USA</v>
      </c>
      <c r="R2195" t="str">
        <f>VLOOKUP(A2195,Sheet2!$A$1:G5919,7,0)</f>
        <v>R</v>
      </c>
      <c r="S2195" t="str">
        <f>IF(Table19[[#This Row],[Language]]="English","English","Other language")</f>
        <v>English</v>
      </c>
      <c r="T2195">
        <f>Table19[[#This Row],[Gross Revenue]]-Table19[[#This Row],[Budget]]</f>
        <v>-18236870</v>
      </c>
      <c r="U2195" s="1">
        <f>(Table19[[#This Row],[Gross Revenue]]/Table19[[#This Row],[Budget]])-1</f>
        <v>-0.56990218749999999</v>
      </c>
      <c r="V2195" t="str">
        <f t="shared" si="80"/>
        <v>111-130 minutes</v>
      </c>
      <c r="W2195">
        <f>Table19[[#This Row],[Profit]]/Table19[[#This Row],[Budget]]*100</f>
        <v>-56.990218749999997</v>
      </c>
      <c r="X2195">
        <v>-1289919.5</v>
      </c>
      <c r="Y2195">
        <v>-4.8151417500000002E-2</v>
      </c>
      <c r="Z2195" t="str">
        <f t="shared" si="81"/>
        <v>Medium</v>
      </c>
    </row>
    <row r="2196" spans="1:26" x14ac:dyDescent="0.2">
      <c r="A2196" t="s">
        <v>5297</v>
      </c>
      <c r="B2196" t="s">
        <v>135</v>
      </c>
      <c r="C2196" t="s">
        <v>1423</v>
      </c>
      <c r="D2196">
        <v>2000</v>
      </c>
      <c r="E2196">
        <v>4168</v>
      </c>
      <c r="F2196">
        <v>163</v>
      </c>
      <c r="G2196">
        <v>8000</v>
      </c>
      <c r="H2196">
        <v>6.7</v>
      </c>
      <c r="I2196">
        <v>147</v>
      </c>
      <c r="J2196">
        <v>150</v>
      </c>
      <c r="K2196">
        <v>140244</v>
      </c>
      <c r="L2196">
        <v>8500000</v>
      </c>
      <c r="M2196" s="2">
        <f>VLOOKUP(A2196,Sheet2!$A$1:G5920,2,0)</f>
        <v>39491</v>
      </c>
      <c r="N2196" t="str">
        <f>VLOOKUP(A2196,Sheet2!$A$1:G5920,3,0)</f>
        <v>Color</v>
      </c>
      <c r="O2196" t="str">
        <f>VLOOKUP(A2196,Sheet2!$A$1:G5920,4,0)</f>
        <v>Horror</v>
      </c>
      <c r="P2196" t="str">
        <f>VLOOKUP(A2196,Sheet2!$A$1:G5920,5,0)</f>
        <v>English</v>
      </c>
      <c r="Q2196" t="str">
        <f>VLOOKUP(A2196,Sheet2!$A$1:G5920,6,0)</f>
        <v>USA</v>
      </c>
      <c r="R2196" t="str">
        <f>VLOOKUP(A2196,Sheet2!$A$1:G5920,7,0)</f>
        <v>R</v>
      </c>
      <c r="S2196" t="str">
        <f>IF(Table19[[#This Row],[Language]]="English","English","Other language")</f>
        <v>English</v>
      </c>
      <c r="T2196">
        <f>Table19[[#This Row],[Gross Revenue]]-Table19[[#This Row],[Budget]]</f>
        <v>-8359756</v>
      </c>
      <c r="U2196" s="1">
        <f>(Table19[[#This Row],[Gross Revenue]]/Table19[[#This Row],[Budget]])-1</f>
        <v>-0.98350070588235294</v>
      </c>
      <c r="V2196" t="str">
        <f t="shared" si="80"/>
        <v>131-150 minutes</v>
      </c>
      <c r="W2196">
        <f>Table19[[#This Row],[Profit]]/Table19[[#This Row],[Budget]]*100</f>
        <v>-98.350070588235297</v>
      </c>
      <c r="X2196">
        <v>16235088</v>
      </c>
      <c r="Y2196">
        <v>1.1909079499999999</v>
      </c>
      <c r="Z2196" t="str">
        <f t="shared" si="81"/>
        <v>Low</v>
      </c>
    </row>
    <row r="2197" spans="1:26" x14ac:dyDescent="0.2">
      <c r="A2197" t="s">
        <v>6977</v>
      </c>
      <c r="B2197" t="s">
        <v>1509</v>
      </c>
      <c r="C2197" t="s">
        <v>1261</v>
      </c>
      <c r="D2197">
        <v>1000</v>
      </c>
      <c r="E2197">
        <v>2235</v>
      </c>
      <c r="F2197">
        <v>0</v>
      </c>
      <c r="G2197">
        <v>38000</v>
      </c>
      <c r="H2197">
        <v>8.4</v>
      </c>
      <c r="I2197">
        <v>234</v>
      </c>
      <c r="J2197">
        <v>102</v>
      </c>
      <c r="K2197">
        <v>3609278</v>
      </c>
      <c r="L2197">
        <v>4500000</v>
      </c>
      <c r="M2197" s="2">
        <f>VLOOKUP(A2197,Sheet2!$A$1:G5921,2,0)</f>
        <v>36701</v>
      </c>
      <c r="N2197" t="str">
        <f>VLOOKUP(A2197,Sheet2!$A$1:G5921,3,0)</f>
        <v>Color</v>
      </c>
      <c r="O2197" t="str">
        <f>VLOOKUP(A2197,Sheet2!$A$1:G5921,4,0)</f>
        <v>Drama</v>
      </c>
      <c r="P2197" t="str">
        <f>VLOOKUP(A2197,Sheet2!$A$1:G5921,5,0)</f>
        <v>English</v>
      </c>
      <c r="Q2197" t="str">
        <f>VLOOKUP(A2197,Sheet2!$A$1:G5921,6,0)</f>
        <v>USA</v>
      </c>
      <c r="R2197" t="str">
        <f>VLOOKUP(A2197,Sheet2!$A$1:G5921,7,0)</f>
        <v>R</v>
      </c>
      <c r="S2197" t="str">
        <f>IF(Table19[[#This Row],[Language]]="English","English","Other language")</f>
        <v>English</v>
      </c>
      <c r="T2197">
        <f>Table19[[#This Row],[Gross Revenue]]-Table19[[#This Row],[Budget]]</f>
        <v>-890722</v>
      </c>
      <c r="U2197" s="1">
        <f>(Table19[[#This Row],[Gross Revenue]]/Table19[[#This Row],[Budget]])-1</f>
        <v>-0.19793822222222224</v>
      </c>
      <c r="V2197" t="str">
        <f t="shared" si="80"/>
        <v>90-110 minutes</v>
      </c>
      <c r="W2197">
        <f>Table19[[#This Row],[Profit]]/Table19[[#This Row],[Budget]]*100</f>
        <v>-19.793822222222222</v>
      </c>
      <c r="X2197">
        <v>-434215.5</v>
      </c>
      <c r="Y2197">
        <v>-0.10115100772200772</v>
      </c>
      <c r="Z2197" t="str">
        <f t="shared" si="81"/>
        <v>Low</v>
      </c>
    </row>
    <row r="2198" spans="1:26" x14ac:dyDescent="0.2">
      <c r="A2198" t="s">
        <v>6200</v>
      </c>
      <c r="B2198" t="s">
        <v>1347</v>
      </c>
      <c r="C2198" t="s">
        <v>2813</v>
      </c>
      <c r="D2198">
        <v>23000</v>
      </c>
      <c r="E2198">
        <v>24270</v>
      </c>
      <c r="F2198">
        <v>0</v>
      </c>
      <c r="G2198">
        <v>0</v>
      </c>
      <c r="H2198">
        <v>7.3</v>
      </c>
      <c r="I2198">
        <v>198</v>
      </c>
      <c r="J2198">
        <v>120</v>
      </c>
      <c r="K2198">
        <v>5484375</v>
      </c>
      <c r="L2198">
        <v>10000000</v>
      </c>
      <c r="M2198" s="2">
        <f>VLOOKUP(A2198,Sheet2!$A$1:G5922,2,0)</f>
        <v>38922</v>
      </c>
      <c r="N2198" t="str">
        <f>VLOOKUP(A2198,Sheet2!$A$1:G5922,3,0)</f>
        <v>Color</v>
      </c>
      <c r="O2198" t="str">
        <f>VLOOKUP(A2198,Sheet2!$A$1:G5922,4,0)</f>
        <v>Adventure</v>
      </c>
      <c r="P2198" t="str">
        <f>VLOOKUP(A2198,Sheet2!$A$1:G5922,5,0)</f>
        <v>English</v>
      </c>
      <c r="Q2198" t="str">
        <f>VLOOKUP(A2198,Sheet2!$A$1:G5922,6,0)</f>
        <v>USA</v>
      </c>
      <c r="R2198" t="str">
        <f>VLOOKUP(A2198,Sheet2!$A$1:G5922,7,0)</f>
        <v>PG-13</v>
      </c>
      <c r="S2198" t="str">
        <f>IF(Table19[[#This Row],[Language]]="English","English","Other language")</f>
        <v>English</v>
      </c>
      <c r="T2198">
        <f>Table19[[#This Row],[Gross Revenue]]-Table19[[#This Row],[Budget]]</f>
        <v>-4515625</v>
      </c>
      <c r="U2198" s="1">
        <f>(Table19[[#This Row],[Gross Revenue]]/Table19[[#This Row],[Budget]])-1</f>
        <v>-0.45156249999999998</v>
      </c>
      <c r="V2198" t="str">
        <f t="shared" si="80"/>
        <v>111-130 minutes</v>
      </c>
      <c r="W2198">
        <f>Table19[[#This Row],[Profit]]/Table19[[#This Row],[Budget]]*100</f>
        <v>-45.15625</v>
      </c>
      <c r="X2198">
        <v>3892693.5</v>
      </c>
      <c r="Y2198">
        <v>0.11726928571428571</v>
      </c>
      <c r="Z2198" t="str">
        <f t="shared" si="81"/>
        <v>Low</v>
      </c>
    </row>
    <row r="2199" spans="1:26" x14ac:dyDescent="0.2">
      <c r="A2199" t="s">
        <v>6416</v>
      </c>
      <c r="B2199" t="s">
        <v>1007</v>
      </c>
      <c r="C2199" t="s">
        <v>1007</v>
      </c>
      <c r="D2199">
        <v>16000</v>
      </c>
      <c r="E2199">
        <v>28994</v>
      </c>
      <c r="F2199">
        <v>16000</v>
      </c>
      <c r="G2199">
        <v>19000</v>
      </c>
      <c r="H2199">
        <v>8.4</v>
      </c>
      <c r="I2199">
        <v>173</v>
      </c>
      <c r="J2199">
        <v>99</v>
      </c>
      <c r="K2199">
        <v>2812029</v>
      </c>
      <c r="L2199">
        <v>1200000</v>
      </c>
      <c r="M2199" s="2">
        <f>VLOOKUP(A2199,Sheet2!$A$1:G5923,2,0)</f>
        <v>33687</v>
      </c>
      <c r="N2199" t="str">
        <f>VLOOKUP(A2199,Sheet2!$A$1:G5923,3,0)</f>
        <v>Color</v>
      </c>
      <c r="O2199" t="str">
        <f>VLOOKUP(A2199,Sheet2!$A$1:G5923,4,0)</f>
        <v>Crime</v>
      </c>
      <c r="P2199" t="str">
        <f>VLOOKUP(A2199,Sheet2!$A$1:G5923,5,0)</f>
        <v>English</v>
      </c>
      <c r="Q2199" t="str">
        <f>VLOOKUP(A2199,Sheet2!$A$1:G5923,6,0)</f>
        <v>USA</v>
      </c>
      <c r="R2199" t="str">
        <f>VLOOKUP(A2199,Sheet2!$A$1:G5923,7,0)</f>
        <v>R</v>
      </c>
      <c r="S2199" t="str">
        <f>IF(Table19[[#This Row],[Language]]="English","English","Other language")</f>
        <v>English</v>
      </c>
      <c r="T2199">
        <f>Table19[[#This Row],[Gross Revenue]]-Table19[[#This Row],[Budget]]</f>
        <v>1612029</v>
      </c>
      <c r="U2199" s="1">
        <f>(Table19[[#This Row],[Gross Revenue]]/Table19[[#This Row],[Budget]])-1</f>
        <v>1.3433575000000002</v>
      </c>
      <c r="V2199" t="str">
        <f t="shared" si="80"/>
        <v>90-110 minutes</v>
      </c>
      <c r="W2199">
        <f>Table19[[#This Row],[Profit]]/Table19[[#This Row],[Budget]]*100</f>
        <v>134.33574999999999</v>
      </c>
      <c r="X2199">
        <v>-74533.5</v>
      </c>
      <c r="Y2199">
        <v>-7.4856785714285719E-3</v>
      </c>
      <c r="Z2199" t="str">
        <f t="shared" si="81"/>
        <v>Low</v>
      </c>
    </row>
    <row r="2200" spans="1:26" x14ac:dyDescent="0.2">
      <c r="A2200" t="s">
        <v>5392</v>
      </c>
      <c r="B2200" t="s">
        <v>302</v>
      </c>
      <c r="C2200" t="s">
        <v>882</v>
      </c>
      <c r="D2200">
        <v>14000</v>
      </c>
      <c r="E2200">
        <v>17902</v>
      </c>
      <c r="F2200">
        <v>545</v>
      </c>
      <c r="G2200">
        <v>0</v>
      </c>
      <c r="H2200">
        <v>6.7</v>
      </c>
      <c r="I2200">
        <v>226</v>
      </c>
      <c r="J2200">
        <v>100</v>
      </c>
      <c r="K2200">
        <v>39532308</v>
      </c>
      <c r="L2200">
        <v>33000000</v>
      </c>
      <c r="M2200" s="2">
        <f>VLOOKUP(A2200,Sheet2!$A$1:G5924,2,0)</f>
        <v>37450</v>
      </c>
      <c r="N2200" t="str">
        <f>VLOOKUP(A2200,Sheet2!$A$1:G5924,3,0)</f>
        <v>Color</v>
      </c>
      <c r="O2200" t="str">
        <f>VLOOKUP(A2200,Sheet2!$A$1:G5924,4,0)</f>
        <v>Action</v>
      </c>
      <c r="P2200" t="str">
        <f>VLOOKUP(A2200,Sheet2!$A$1:G5924,5,0)</f>
        <v>English</v>
      </c>
      <c r="Q2200" t="str">
        <f>VLOOKUP(A2200,Sheet2!$A$1:G5924,6,0)</f>
        <v>UK</v>
      </c>
      <c r="R2200" t="str">
        <f>VLOOKUP(A2200,Sheet2!$A$1:G5924,7,0)</f>
        <v>R</v>
      </c>
      <c r="S2200" t="str">
        <f>IF(Table19[[#This Row],[Language]]="English","English","Other language")</f>
        <v>English</v>
      </c>
      <c r="T2200">
        <f>Table19[[#This Row],[Gross Revenue]]-Table19[[#This Row],[Budget]]</f>
        <v>6532308</v>
      </c>
      <c r="U2200" s="1">
        <f>(Table19[[#This Row],[Gross Revenue]]/Table19[[#This Row],[Budget]])-1</f>
        <v>0.19794872727272717</v>
      </c>
      <c r="V2200" t="str">
        <f t="shared" si="80"/>
        <v>90-110 minutes</v>
      </c>
      <c r="W2200">
        <f>Table19[[#This Row],[Profit]]/Table19[[#This Row],[Budget]]*100</f>
        <v>19.794872727272729</v>
      </c>
      <c r="X2200">
        <v>-1289919.5</v>
      </c>
      <c r="Y2200">
        <v>-4.8151417500000002E-2</v>
      </c>
      <c r="Z2200" t="str">
        <f t="shared" si="81"/>
        <v>Medium</v>
      </c>
    </row>
    <row r="2201" spans="1:26" x14ac:dyDescent="0.2">
      <c r="A2201" t="s">
        <v>4253</v>
      </c>
      <c r="B2201" t="s">
        <v>302</v>
      </c>
      <c r="C2201" t="s">
        <v>882</v>
      </c>
      <c r="D2201">
        <v>14000</v>
      </c>
      <c r="E2201">
        <v>16098</v>
      </c>
      <c r="F2201">
        <v>545</v>
      </c>
      <c r="G2201">
        <v>19000</v>
      </c>
      <c r="H2201">
        <v>5.9</v>
      </c>
      <c r="I2201">
        <v>253</v>
      </c>
      <c r="J2201">
        <v>97</v>
      </c>
      <c r="K2201">
        <v>60128566</v>
      </c>
      <c r="L2201">
        <v>60000000</v>
      </c>
      <c r="M2201" s="2">
        <f>VLOOKUP(A2201,Sheet2!$A$1:G5925,2,0)</f>
        <v>40382</v>
      </c>
      <c r="N2201" t="str">
        <f>VLOOKUP(A2201,Sheet2!$A$1:G5925,3,0)</f>
        <v>Color</v>
      </c>
      <c r="O2201" t="str">
        <f>VLOOKUP(A2201,Sheet2!$A$1:G5925,4,0)</f>
        <v>Action</v>
      </c>
      <c r="P2201" t="str">
        <f>VLOOKUP(A2201,Sheet2!$A$1:G5925,5,0)</f>
        <v>English</v>
      </c>
      <c r="Q2201" t="str">
        <f>VLOOKUP(A2201,Sheet2!$A$1:G5925,6,0)</f>
        <v>Germany</v>
      </c>
      <c r="R2201" t="str">
        <f>VLOOKUP(A2201,Sheet2!$A$1:G5925,7,0)</f>
        <v>R</v>
      </c>
      <c r="S2201" t="str">
        <f>IF(Table19[[#This Row],[Language]]="English","English","Other language")</f>
        <v>English</v>
      </c>
      <c r="T2201">
        <f>Table19[[#This Row],[Gross Revenue]]-Table19[[#This Row],[Budget]]</f>
        <v>128566</v>
      </c>
      <c r="U2201" s="1">
        <f>(Table19[[#This Row],[Gross Revenue]]/Table19[[#This Row],[Budget]])-1</f>
        <v>2.1427666666666845E-3</v>
      </c>
      <c r="V2201" t="str">
        <f t="shared" si="80"/>
        <v>90-110 minutes</v>
      </c>
      <c r="W2201">
        <f>Table19[[#This Row],[Profit]]/Table19[[#This Row],[Budget]]*100</f>
        <v>0.21427666666666667</v>
      </c>
      <c r="X2201">
        <v>-1289919.5</v>
      </c>
      <c r="Y2201">
        <v>-4.8151417500000002E-2</v>
      </c>
      <c r="Z2201" t="str">
        <f t="shared" si="81"/>
        <v>High</v>
      </c>
    </row>
    <row r="2202" spans="1:26" x14ac:dyDescent="0.2">
      <c r="A2202" t="s">
        <v>4638</v>
      </c>
      <c r="B2202" t="s">
        <v>302</v>
      </c>
      <c r="C2202" t="s">
        <v>1718</v>
      </c>
      <c r="D2202">
        <v>14000</v>
      </c>
      <c r="E2202">
        <v>16791</v>
      </c>
      <c r="F2202">
        <v>38</v>
      </c>
      <c r="G2202">
        <v>0</v>
      </c>
      <c r="H2202">
        <v>6.2</v>
      </c>
      <c r="I2202">
        <v>191</v>
      </c>
      <c r="J2202">
        <v>98</v>
      </c>
      <c r="K2202">
        <v>50740078</v>
      </c>
      <c r="L2202">
        <v>45000000</v>
      </c>
      <c r="M2202" s="2">
        <f>VLOOKUP(A2202,Sheet2!$A$1:G5926,2,0)</f>
        <v>38278</v>
      </c>
      <c r="N2202" t="str">
        <f>VLOOKUP(A2202,Sheet2!$A$1:G5926,3,0)</f>
        <v>Color</v>
      </c>
      <c r="O2202" t="str">
        <f>VLOOKUP(A2202,Sheet2!$A$1:G5926,4,0)</f>
        <v>Action</v>
      </c>
      <c r="P2202" t="str">
        <f>VLOOKUP(A2202,Sheet2!$A$1:G5926,5,0)</f>
        <v>English</v>
      </c>
      <c r="Q2202" t="str">
        <f>VLOOKUP(A2202,Sheet2!$A$1:G5926,6,0)</f>
        <v>Germany</v>
      </c>
      <c r="R2202" t="str">
        <f>VLOOKUP(A2202,Sheet2!$A$1:G5926,7,0)</f>
        <v>R</v>
      </c>
      <c r="S2202" t="str">
        <f>IF(Table19[[#This Row],[Language]]="English","English","Other language")</f>
        <v>English</v>
      </c>
      <c r="T2202">
        <f>Table19[[#This Row],[Gross Revenue]]-Table19[[#This Row],[Budget]]</f>
        <v>5740078</v>
      </c>
      <c r="U2202" s="1">
        <f>(Table19[[#This Row],[Gross Revenue]]/Table19[[#This Row],[Budget]])-1</f>
        <v>0.12755728888888895</v>
      </c>
      <c r="V2202" t="str">
        <f t="shared" si="80"/>
        <v>90-110 minutes</v>
      </c>
      <c r="W2202">
        <f>Table19[[#This Row],[Profit]]/Table19[[#This Row],[Budget]]*100</f>
        <v>12.755728888888889</v>
      </c>
      <c r="X2202">
        <v>-1289919.5</v>
      </c>
      <c r="Y2202">
        <v>-4.8151417500000002E-2</v>
      </c>
      <c r="Z2202" t="str">
        <f t="shared" si="81"/>
        <v>High</v>
      </c>
    </row>
    <row r="2203" spans="1:26" x14ac:dyDescent="0.2">
      <c r="A2203" t="s">
        <v>4770</v>
      </c>
      <c r="B2203" t="s">
        <v>302</v>
      </c>
      <c r="C2203" t="s">
        <v>1490</v>
      </c>
      <c r="D2203">
        <v>14000</v>
      </c>
      <c r="E2203">
        <v>16225</v>
      </c>
      <c r="F2203">
        <v>85</v>
      </c>
      <c r="G2203">
        <v>0</v>
      </c>
      <c r="H2203">
        <v>6.3</v>
      </c>
      <c r="I2203">
        <v>216</v>
      </c>
      <c r="J2203">
        <v>94</v>
      </c>
      <c r="K2203">
        <v>50648679</v>
      </c>
      <c r="L2203">
        <v>45000000</v>
      </c>
      <c r="M2203" s="2">
        <f>VLOOKUP(A2203,Sheet2!$A$1:G5927,2,0)</f>
        <v>39396</v>
      </c>
      <c r="N2203" t="str">
        <f>VLOOKUP(A2203,Sheet2!$A$1:G5927,3,0)</f>
        <v>Color</v>
      </c>
      <c r="O2203" t="str">
        <f>VLOOKUP(A2203,Sheet2!$A$1:G5927,4,0)</f>
        <v>Action</v>
      </c>
      <c r="P2203" t="str">
        <f>VLOOKUP(A2203,Sheet2!$A$1:G5927,5,0)</f>
        <v>English</v>
      </c>
      <c r="Q2203" t="str">
        <f>VLOOKUP(A2203,Sheet2!$A$1:G5927,6,0)</f>
        <v>France</v>
      </c>
      <c r="R2203" t="str">
        <f>VLOOKUP(A2203,Sheet2!$A$1:G5927,7,0)</f>
        <v>R</v>
      </c>
      <c r="S2203" t="str">
        <f>IF(Table19[[#This Row],[Language]]="English","English","Other language")</f>
        <v>English</v>
      </c>
      <c r="T2203">
        <f>Table19[[#This Row],[Gross Revenue]]-Table19[[#This Row],[Budget]]</f>
        <v>5648679</v>
      </c>
      <c r="U2203" s="1">
        <f>(Table19[[#This Row],[Gross Revenue]]/Table19[[#This Row],[Budget]])-1</f>
        <v>0.12552619999999992</v>
      </c>
      <c r="V2203" t="str">
        <f t="shared" si="80"/>
        <v>90-110 minutes</v>
      </c>
      <c r="W2203">
        <f>Table19[[#This Row],[Profit]]/Table19[[#This Row],[Budget]]*100</f>
        <v>12.552620000000001</v>
      </c>
      <c r="X2203">
        <v>-1289919.5</v>
      </c>
      <c r="Y2203">
        <v>-4.8151417500000002E-2</v>
      </c>
      <c r="Z2203" t="str">
        <f t="shared" si="81"/>
        <v>High</v>
      </c>
    </row>
    <row r="2204" spans="1:26" x14ac:dyDescent="0.2">
      <c r="A2204" t="s">
        <v>3803</v>
      </c>
      <c r="B2204" t="s">
        <v>302</v>
      </c>
      <c r="C2204" t="s">
        <v>882</v>
      </c>
      <c r="D2204">
        <v>14000</v>
      </c>
      <c r="E2204">
        <v>17913</v>
      </c>
      <c r="F2204">
        <v>545</v>
      </c>
      <c r="G2204">
        <v>32000</v>
      </c>
      <c r="H2204">
        <v>5.4</v>
      </c>
      <c r="I2204">
        <v>239</v>
      </c>
      <c r="J2204">
        <v>96</v>
      </c>
      <c r="K2204">
        <v>42345531</v>
      </c>
      <c r="L2204">
        <v>65000000</v>
      </c>
      <c r="M2204" s="2">
        <f>VLOOKUP(A2204,Sheet2!$A$1:G5928,2,0)</f>
        <v>41269</v>
      </c>
      <c r="N2204" t="str">
        <f>VLOOKUP(A2204,Sheet2!$A$1:G5928,3,0)</f>
        <v>Color</v>
      </c>
      <c r="O2204" t="str">
        <f>VLOOKUP(A2204,Sheet2!$A$1:G5928,4,0)</f>
        <v>Action</v>
      </c>
      <c r="P2204" t="str">
        <f>VLOOKUP(A2204,Sheet2!$A$1:G5928,5,0)</f>
        <v>English</v>
      </c>
      <c r="Q2204" t="str">
        <f>VLOOKUP(A2204,Sheet2!$A$1:G5928,6,0)</f>
        <v>Germany</v>
      </c>
      <c r="R2204" t="str">
        <f>VLOOKUP(A2204,Sheet2!$A$1:G5928,7,0)</f>
        <v>R</v>
      </c>
      <c r="S2204" t="str">
        <f>IF(Table19[[#This Row],[Language]]="English","English","Other language")</f>
        <v>English</v>
      </c>
      <c r="T2204">
        <f>Table19[[#This Row],[Gross Revenue]]-Table19[[#This Row],[Budget]]</f>
        <v>-22654469</v>
      </c>
      <c r="U2204" s="1">
        <f>(Table19[[#This Row],[Gross Revenue]]/Table19[[#This Row],[Budget]])-1</f>
        <v>-0.34853029230769228</v>
      </c>
      <c r="V2204" t="str">
        <f t="shared" si="80"/>
        <v>90-110 minutes</v>
      </c>
      <c r="W2204">
        <f>Table19[[#This Row],[Profit]]/Table19[[#This Row],[Budget]]*100</f>
        <v>-34.853029230769231</v>
      </c>
      <c r="X2204">
        <v>-1289919.5</v>
      </c>
      <c r="Y2204">
        <v>-4.8151417500000002E-2</v>
      </c>
      <c r="Z2204" t="str">
        <f t="shared" si="81"/>
        <v>High</v>
      </c>
    </row>
    <row r="2205" spans="1:26" x14ac:dyDescent="0.2">
      <c r="A2205" t="s">
        <v>5488</v>
      </c>
      <c r="B2205" t="s">
        <v>1197</v>
      </c>
      <c r="C2205" t="s">
        <v>1249</v>
      </c>
      <c r="D2205">
        <v>748</v>
      </c>
      <c r="E2205">
        <v>2417</v>
      </c>
      <c r="F2205">
        <v>37</v>
      </c>
      <c r="G2205">
        <v>689</v>
      </c>
      <c r="H2205">
        <v>6.8</v>
      </c>
      <c r="I2205">
        <v>104</v>
      </c>
      <c r="J2205">
        <v>112</v>
      </c>
      <c r="K2205">
        <v>3169424</v>
      </c>
      <c r="L2205">
        <v>13000000</v>
      </c>
      <c r="M2205" s="2">
        <f>VLOOKUP(A2205,Sheet2!$A$1:G5929,2,0)</f>
        <v>39357</v>
      </c>
      <c r="N2205" t="str">
        <f>VLOOKUP(A2205,Sheet2!$A$1:G5929,3,0)</f>
        <v>Color</v>
      </c>
      <c r="O2205" t="str">
        <f>VLOOKUP(A2205,Sheet2!$A$1:G5929,4,0)</f>
        <v>Drama</v>
      </c>
      <c r="P2205" t="str">
        <f>VLOOKUP(A2205,Sheet2!$A$1:G5929,5,0)</f>
        <v>English</v>
      </c>
      <c r="Q2205" t="str">
        <f>VLOOKUP(A2205,Sheet2!$A$1:G5929,6,0)</f>
        <v>USA</v>
      </c>
      <c r="R2205" t="str">
        <f>VLOOKUP(A2205,Sheet2!$A$1:G5929,7,0)</f>
        <v>PG-13</v>
      </c>
      <c r="S2205" t="str">
        <f>IF(Table19[[#This Row],[Language]]="English","English","Other language")</f>
        <v>English</v>
      </c>
      <c r="T2205">
        <f>Table19[[#This Row],[Gross Revenue]]-Table19[[#This Row],[Budget]]</f>
        <v>-9830576</v>
      </c>
      <c r="U2205" s="1">
        <f>(Table19[[#This Row],[Gross Revenue]]/Table19[[#This Row],[Budget]])-1</f>
        <v>-0.75619815384615385</v>
      </c>
      <c r="V2205" t="str">
        <f t="shared" si="80"/>
        <v>111-130 minutes</v>
      </c>
      <c r="W2205">
        <f>Table19[[#This Row],[Profit]]/Table19[[#This Row],[Budget]]*100</f>
        <v>-75.619815384615379</v>
      </c>
      <c r="X2205">
        <v>-434215.5</v>
      </c>
      <c r="Y2205">
        <v>-0.10115100772200772</v>
      </c>
      <c r="Z2205" t="str">
        <f t="shared" si="81"/>
        <v>Low</v>
      </c>
    </row>
    <row r="2206" spans="1:26" x14ac:dyDescent="0.2">
      <c r="A2206" t="s">
        <v>5678</v>
      </c>
      <c r="B2206" t="s">
        <v>1655</v>
      </c>
      <c r="C2206" t="s">
        <v>2463</v>
      </c>
      <c r="D2206">
        <v>893</v>
      </c>
      <c r="E2206">
        <v>3946</v>
      </c>
      <c r="F2206">
        <v>597</v>
      </c>
      <c r="G2206">
        <v>0</v>
      </c>
      <c r="H2206">
        <v>6.9</v>
      </c>
      <c r="I2206">
        <v>106</v>
      </c>
      <c r="J2206">
        <v>115</v>
      </c>
      <c r="K2206">
        <v>32662299</v>
      </c>
      <c r="L2206">
        <v>24000000</v>
      </c>
      <c r="M2206" s="2">
        <f>VLOOKUP(A2206,Sheet2!$A$1:G5930,2,0)</f>
        <v>36719</v>
      </c>
      <c r="N2206" t="str">
        <f>VLOOKUP(A2206,Sheet2!$A$1:G5930,3,0)</f>
        <v>Color</v>
      </c>
      <c r="O2206" t="str">
        <f>VLOOKUP(A2206,Sheet2!$A$1:G5930,4,0)</f>
        <v>Comedy</v>
      </c>
      <c r="P2206" t="str">
        <f>VLOOKUP(A2206,Sheet2!$A$1:G5930,5,0)</f>
        <v>English</v>
      </c>
      <c r="Q2206" t="str">
        <f>VLOOKUP(A2206,Sheet2!$A$1:G5930,6,0)</f>
        <v>USA</v>
      </c>
      <c r="R2206" t="str">
        <f>VLOOKUP(A2206,Sheet2!$A$1:G5930,7,0)</f>
        <v>PG</v>
      </c>
      <c r="S2206" t="str">
        <f>IF(Table19[[#This Row],[Language]]="English","English","Other language")</f>
        <v>English</v>
      </c>
      <c r="T2206">
        <f>Table19[[#This Row],[Gross Revenue]]-Table19[[#This Row],[Budget]]</f>
        <v>8662299</v>
      </c>
      <c r="U2206" s="1">
        <f>(Table19[[#This Row],[Gross Revenue]]/Table19[[#This Row],[Budget]])-1</f>
        <v>0.36092912499999996</v>
      </c>
      <c r="V2206" t="str">
        <f t="shared" si="80"/>
        <v>111-130 minutes</v>
      </c>
      <c r="W2206">
        <f>Table19[[#This Row],[Profit]]/Table19[[#This Row],[Budget]]*100</f>
        <v>36.092912500000004</v>
      </c>
      <c r="X2206">
        <v>1637763</v>
      </c>
      <c r="Y2206">
        <v>0.19178668286445014</v>
      </c>
      <c r="Z2206" t="str">
        <f t="shared" si="81"/>
        <v>Medium</v>
      </c>
    </row>
    <row r="2207" spans="1:26" x14ac:dyDescent="0.2">
      <c r="A2207" t="s">
        <v>4179</v>
      </c>
      <c r="B2207" t="s">
        <v>1084</v>
      </c>
      <c r="C2207" t="s">
        <v>1299</v>
      </c>
      <c r="D2207">
        <v>1000</v>
      </c>
      <c r="E2207">
        <v>3402</v>
      </c>
      <c r="F2207">
        <v>2</v>
      </c>
      <c r="G2207">
        <v>302</v>
      </c>
      <c r="H2207">
        <v>5.8</v>
      </c>
      <c r="I2207">
        <v>80</v>
      </c>
      <c r="J2207">
        <v>72</v>
      </c>
      <c r="K2207">
        <v>48423368</v>
      </c>
      <c r="L2207">
        <v>20000000</v>
      </c>
      <c r="M2207" s="2">
        <f>VLOOKUP(A2207,Sheet2!$A$1:G5931,2,0)</f>
        <v>37521</v>
      </c>
      <c r="N2207" t="str">
        <f>VLOOKUP(A2207,Sheet2!$A$1:G5931,3,0)</f>
        <v>Color</v>
      </c>
      <c r="O2207" t="str">
        <f>VLOOKUP(A2207,Sheet2!$A$1:G5931,4,0)</f>
        <v>Adventure</v>
      </c>
      <c r="P2207" t="str">
        <f>VLOOKUP(A2207,Sheet2!$A$1:G5931,5,0)</f>
        <v>English</v>
      </c>
      <c r="Q2207" t="str">
        <f>VLOOKUP(A2207,Sheet2!$A$1:G5931,6,0)</f>
        <v>USA</v>
      </c>
      <c r="R2207" t="str">
        <f>VLOOKUP(A2207,Sheet2!$A$1:G5931,7,0)</f>
        <v>G</v>
      </c>
      <c r="S2207" t="str">
        <f>IF(Table19[[#This Row],[Language]]="English","English","Other language")</f>
        <v>English</v>
      </c>
      <c r="T2207">
        <f>Table19[[#This Row],[Gross Revenue]]-Table19[[#This Row],[Budget]]</f>
        <v>28423368</v>
      </c>
      <c r="U2207" s="1">
        <f>(Table19[[#This Row],[Gross Revenue]]/Table19[[#This Row],[Budget]])-1</f>
        <v>1.4211684</v>
      </c>
      <c r="V2207" t="str">
        <f t="shared" si="80"/>
        <v>&lt;90 minutes</v>
      </c>
      <c r="W2207">
        <f>Table19[[#This Row],[Profit]]/Table19[[#This Row],[Budget]]*100</f>
        <v>142.11684</v>
      </c>
      <c r="X2207">
        <v>3892693.5</v>
      </c>
      <c r="Y2207">
        <v>0.11726928571428571</v>
      </c>
      <c r="Z2207" t="str">
        <f t="shared" si="81"/>
        <v>Medium</v>
      </c>
    </row>
    <row r="2208" spans="1:26" x14ac:dyDescent="0.2">
      <c r="A2208" t="s">
        <v>3612</v>
      </c>
      <c r="B2208" t="s">
        <v>302</v>
      </c>
      <c r="C2208" t="s">
        <v>618</v>
      </c>
      <c r="D2208">
        <v>14000</v>
      </c>
      <c r="E2208">
        <v>14281</v>
      </c>
      <c r="F2208">
        <v>8</v>
      </c>
      <c r="G2208">
        <v>967</v>
      </c>
      <c r="H2208">
        <v>5.0999999999999996</v>
      </c>
      <c r="I2208">
        <v>14</v>
      </c>
      <c r="J2208">
        <v>102</v>
      </c>
      <c r="K2208">
        <v>2807854</v>
      </c>
      <c r="L2208">
        <v>11000000</v>
      </c>
      <c r="M2208" s="2">
        <f>VLOOKUP(A2208,Sheet2!$A$1:G5932,2,0)</f>
        <v>33544</v>
      </c>
      <c r="N2208" t="str">
        <f>VLOOKUP(A2208,Sheet2!$A$1:G5932,3,0)</f>
        <v>Color</v>
      </c>
      <c r="O2208" t="str">
        <f>VLOOKUP(A2208,Sheet2!$A$1:G5932,4,0)</f>
        <v>Adventure</v>
      </c>
      <c r="P2208" t="str">
        <f>VLOOKUP(A2208,Sheet2!$A$1:G5932,5,0)</f>
        <v>English</v>
      </c>
      <c r="Q2208" t="str">
        <f>VLOOKUP(A2208,Sheet2!$A$1:G5932,6,0)</f>
        <v>USA</v>
      </c>
      <c r="R2208" t="str">
        <f>VLOOKUP(A2208,Sheet2!$A$1:G5932,7,0)</f>
        <v>PG-13</v>
      </c>
      <c r="S2208" t="str">
        <f>IF(Table19[[#This Row],[Language]]="English","English","Other language")</f>
        <v>English</v>
      </c>
      <c r="T2208">
        <f>Table19[[#This Row],[Gross Revenue]]-Table19[[#This Row],[Budget]]</f>
        <v>-8192146</v>
      </c>
      <c r="U2208" s="1">
        <f>(Table19[[#This Row],[Gross Revenue]]/Table19[[#This Row],[Budget]])-1</f>
        <v>-0.74474054545454549</v>
      </c>
      <c r="V2208" t="str">
        <f t="shared" si="80"/>
        <v>90-110 minutes</v>
      </c>
      <c r="W2208">
        <f>Table19[[#This Row],[Profit]]/Table19[[#This Row],[Budget]]*100</f>
        <v>-74.47405454545455</v>
      </c>
      <c r="X2208">
        <v>3892693.5</v>
      </c>
      <c r="Y2208">
        <v>0.11726928571428571</v>
      </c>
      <c r="Z2208" t="str">
        <f t="shared" si="81"/>
        <v>Low</v>
      </c>
    </row>
    <row r="2209" spans="1:26" x14ac:dyDescent="0.2">
      <c r="A2209" t="s">
        <v>6204</v>
      </c>
      <c r="B2209" t="s">
        <v>691</v>
      </c>
      <c r="C2209" t="s">
        <v>1043</v>
      </c>
      <c r="D2209">
        <v>29000</v>
      </c>
      <c r="E2209">
        <v>53895</v>
      </c>
      <c r="F2209">
        <v>0</v>
      </c>
      <c r="G2209">
        <v>0</v>
      </c>
      <c r="H2209">
        <v>7.3</v>
      </c>
      <c r="I2209">
        <v>323</v>
      </c>
      <c r="J2209">
        <v>119</v>
      </c>
      <c r="K2209">
        <v>22877808</v>
      </c>
      <c r="L2209">
        <v>35000000</v>
      </c>
      <c r="M2209" s="2">
        <f>VLOOKUP(A2209,Sheet2!$A$1:G5933,2,0)</f>
        <v>39469</v>
      </c>
      <c r="N2209" t="str">
        <f>VLOOKUP(A2209,Sheet2!$A$1:G5933,3,0)</f>
        <v>Color</v>
      </c>
      <c r="O2209" t="str">
        <f>VLOOKUP(A2209,Sheet2!$A$1:G5933,4,0)</f>
        <v>Drama</v>
      </c>
      <c r="P2209" t="str">
        <f>VLOOKUP(A2209,Sheet2!$A$1:G5933,5,0)</f>
        <v>English</v>
      </c>
      <c r="Q2209" t="str">
        <f>VLOOKUP(A2209,Sheet2!$A$1:G5933,6,0)</f>
        <v>USA</v>
      </c>
      <c r="R2209" t="str">
        <f>VLOOKUP(A2209,Sheet2!$A$1:G5933,7,0)</f>
        <v>R</v>
      </c>
      <c r="S2209" t="str">
        <f>IF(Table19[[#This Row],[Language]]="English","English","Other language")</f>
        <v>English</v>
      </c>
      <c r="T2209">
        <f>Table19[[#This Row],[Gross Revenue]]-Table19[[#This Row],[Budget]]</f>
        <v>-12122192</v>
      </c>
      <c r="U2209" s="1">
        <f>(Table19[[#This Row],[Gross Revenue]]/Table19[[#This Row],[Budget]])-1</f>
        <v>-0.34634834285714289</v>
      </c>
      <c r="V2209" t="str">
        <f t="shared" si="80"/>
        <v>111-130 minutes</v>
      </c>
      <c r="W2209">
        <f>Table19[[#This Row],[Profit]]/Table19[[#This Row],[Budget]]*100</f>
        <v>-34.634834285714284</v>
      </c>
      <c r="X2209">
        <v>-434215.5</v>
      </c>
      <c r="Y2209">
        <v>-0.10115100772200772</v>
      </c>
      <c r="Z2209" t="str">
        <f t="shared" si="81"/>
        <v>Medium</v>
      </c>
    </row>
    <row r="2210" spans="1:26" x14ac:dyDescent="0.2">
      <c r="A2210" t="s">
        <v>3679</v>
      </c>
      <c r="B2210" t="s">
        <v>720</v>
      </c>
      <c r="C2210" t="s">
        <v>518</v>
      </c>
      <c r="D2210">
        <v>3000</v>
      </c>
      <c r="E2210">
        <v>4634</v>
      </c>
      <c r="F2210">
        <v>80</v>
      </c>
      <c r="G2210">
        <v>0</v>
      </c>
      <c r="H2210">
        <v>5.2</v>
      </c>
      <c r="I2210">
        <v>19</v>
      </c>
      <c r="J2210">
        <v>95</v>
      </c>
      <c r="K2210">
        <v>38087756</v>
      </c>
      <c r="L2210">
        <v>40000000</v>
      </c>
      <c r="M2210" s="2">
        <f>VLOOKUP(A2210,Sheet2!$A$1:G5934,2,0)</f>
        <v>34666</v>
      </c>
      <c r="N2210" t="str">
        <f>VLOOKUP(A2210,Sheet2!$A$1:G5934,3,0)</f>
        <v>Color</v>
      </c>
      <c r="O2210" t="str">
        <f>VLOOKUP(A2210,Sheet2!$A$1:G5934,4,0)</f>
        <v>Comedy</v>
      </c>
      <c r="P2210" t="str">
        <f>VLOOKUP(A2210,Sheet2!$A$1:G5934,5,0)</f>
        <v>English</v>
      </c>
      <c r="Q2210" t="str">
        <f>VLOOKUP(A2210,Sheet2!$A$1:G5934,6,0)</f>
        <v>USA</v>
      </c>
      <c r="R2210" t="str">
        <f>VLOOKUP(A2210,Sheet2!$A$1:G5934,7,0)</f>
        <v>PG</v>
      </c>
      <c r="S2210" t="str">
        <f>IF(Table19[[#This Row],[Language]]="English","English","Other language")</f>
        <v>English</v>
      </c>
      <c r="T2210">
        <f>Table19[[#This Row],[Gross Revenue]]-Table19[[#This Row],[Budget]]</f>
        <v>-1912244</v>
      </c>
      <c r="U2210" s="1">
        <f>(Table19[[#This Row],[Gross Revenue]]/Table19[[#This Row],[Budget]])-1</f>
        <v>-4.7806099999999963E-2</v>
      </c>
      <c r="V2210" t="str">
        <f t="shared" si="80"/>
        <v>90-110 minutes</v>
      </c>
      <c r="W2210">
        <f>Table19[[#This Row],[Profit]]/Table19[[#This Row],[Budget]]*100</f>
        <v>-4.7806099999999994</v>
      </c>
      <c r="X2210">
        <v>1637763</v>
      </c>
      <c r="Y2210">
        <v>0.19178668286445014</v>
      </c>
      <c r="Z2210" t="str">
        <f t="shared" si="81"/>
        <v>High</v>
      </c>
    </row>
    <row r="2211" spans="1:26" x14ac:dyDescent="0.2">
      <c r="A2211" t="s">
        <v>6418</v>
      </c>
      <c r="B2211" t="s">
        <v>315</v>
      </c>
      <c r="C2211" t="s">
        <v>1807</v>
      </c>
      <c r="D2211">
        <v>21000</v>
      </c>
      <c r="E2211">
        <v>23962</v>
      </c>
      <c r="F2211">
        <v>12</v>
      </c>
      <c r="G2211">
        <v>0</v>
      </c>
      <c r="H2211">
        <v>7.5</v>
      </c>
      <c r="I2211">
        <v>56</v>
      </c>
      <c r="J2211">
        <v>104</v>
      </c>
      <c r="K2211">
        <v>2600000</v>
      </c>
      <c r="L2211">
        <v>6000000</v>
      </c>
      <c r="M2211" s="2">
        <f>VLOOKUP(A2211,Sheet2!$A$1:G5935,2,0)</f>
        <v>34854</v>
      </c>
      <c r="N2211" t="str">
        <f>VLOOKUP(A2211,Sheet2!$A$1:G5935,3,0)</f>
        <v>Color</v>
      </c>
      <c r="O2211" t="str">
        <f>VLOOKUP(A2211,Sheet2!$A$1:G5935,4,0)</f>
        <v>Drama</v>
      </c>
      <c r="P2211" t="str">
        <f>VLOOKUP(A2211,Sheet2!$A$1:G5935,5,0)</f>
        <v>English</v>
      </c>
      <c r="Q2211" t="str">
        <f>VLOOKUP(A2211,Sheet2!$A$1:G5935,6,0)</f>
        <v>UK</v>
      </c>
      <c r="R2211" t="str">
        <f>VLOOKUP(A2211,Sheet2!$A$1:G5935,7,0)</f>
        <v>R</v>
      </c>
      <c r="S2211" t="str">
        <f>IF(Table19[[#This Row],[Language]]="English","English","Other language")</f>
        <v>English</v>
      </c>
      <c r="T2211">
        <f>Table19[[#This Row],[Gross Revenue]]-Table19[[#This Row],[Budget]]</f>
        <v>-3400000</v>
      </c>
      <c r="U2211" s="1">
        <f>(Table19[[#This Row],[Gross Revenue]]/Table19[[#This Row],[Budget]])-1</f>
        <v>-0.56666666666666665</v>
      </c>
      <c r="V2211" t="str">
        <f t="shared" si="80"/>
        <v>90-110 minutes</v>
      </c>
      <c r="W2211">
        <f>Table19[[#This Row],[Profit]]/Table19[[#This Row],[Budget]]*100</f>
        <v>-56.666666666666664</v>
      </c>
      <c r="X2211">
        <v>-434215.5</v>
      </c>
      <c r="Y2211">
        <v>-0.10115100772200772</v>
      </c>
      <c r="Z2211" t="str">
        <f t="shared" si="81"/>
        <v>Low</v>
      </c>
    </row>
    <row r="2212" spans="1:26" x14ac:dyDescent="0.2">
      <c r="A2212" t="s">
        <v>4906</v>
      </c>
      <c r="B2212" t="s">
        <v>994</v>
      </c>
      <c r="C2212" t="s">
        <v>1941</v>
      </c>
      <c r="D2212">
        <v>14000</v>
      </c>
      <c r="E2212">
        <v>17551</v>
      </c>
      <c r="F2212">
        <v>123</v>
      </c>
      <c r="G2212">
        <v>39000</v>
      </c>
      <c r="H2212">
        <v>6.4</v>
      </c>
      <c r="I2212">
        <v>302</v>
      </c>
      <c r="J2212">
        <v>127</v>
      </c>
      <c r="K2212">
        <v>41997790</v>
      </c>
      <c r="L2212">
        <v>38000000</v>
      </c>
      <c r="M2212" s="2">
        <f>VLOOKUP(A2212,Sheet2!$A$1:G5936,2,0)</f>
        <v>41412</v>
      </c>
      <c r="N2212" t="str">
        <f>VLOOKUP(A2212,Sheet2!$A$1:G5936,3,0)</f>
        <v>Color</v>
      </c>
      <c r="O2212" t="str">
        <f>VLOOKUP(A2212,Sheet2!$A$1:G5936,4,0)</f>
        <v>Action</v>
      </c>
      <c r="P2212" t="str">
        <f>VLOOKUP(A2212,Sheet2!$A$1:G5936,5,0)</f>
        <v>English</v>
      </c>
      <c r="Q2212" t="str">
        <f>VLOOKUP(A2212,Sheet2!$A$1:G5936,6,0)</f>
        <v>USA</v>
      </c>
      <c r="R2212" t="str">
        <f>VLOOKUP(A2212,Sheet2!$A$1:G5936,7,0)</f>
        <v>R</v>
      </c>
      <c r="S2212" t="str">
        <f>IF(Table19[[#This Row],[Language]]="English","English","Other language")</f>
        <v>English</v>
      </c>
      <c r="T2212">
        <f>Table19[[#This Row],[Gross Revenue]]-Table19[[#This Row],[Budget]]</f>
        <v>3997790</v>
      </c>
      <c r="U2212" s="1">
        <f>(Table19[[#This Row],[Gross Revenue]]/Table19[[#This Row],[Budget]])-1</f>
        <v>0.10520499999999999</v>
      </c>
      <c r="V2212" t="str">
        <f t="shared" si="80"/>
        <v>111-130 minutes</v>
      </c>
      <c r="W2212">
        <f>Table19[[#This Row],[Profit]]/Table19[[#This Row],[Budget]]*100</f>
        <v>10.5205</v>
      </c>
      <c r="X2212">
        <v>-1289919.5</v>
      </c>
      <c r="Y2212">
        <v>-4.8151417500000002E-2</v>
      </c>
      <c r="Z2212" t="str">
        <f t="shared" si="81"/>
        <v>Medium</v>
      </c>
    </row>
    <row r="2213" spans="1:26" x14ac:dyDescent="0.2">
      <c r="A2213" t="s">
        <v>4684</v>
      </c>
      <c r="B2213" t="s">
        <v>1753</v>
      </c>
      <c r="C2213" t="s">
        <v>1078</v>
      </c>
      <c r="D2213">
        <v>655</v>
      </c>
      <c r="E2213">
        <v>2394</v>
      </c>
      <c r="F2213">
        <v>167</v>
      </c>
      <c r="G2213">
        <v>0</v>
      </c>
      <c r="H2213">
        <v>6.2</v>
      </c>
      <c r="I2213">
        <v>146</v>
      </c>
      <c r="J2213">
        <v>99</v>
      </c>
      <c r="K2213">
        <v>134141530</v>
      </c>
      <c r="L2213">
        <v>25000000</v>
      </c>
      <c r="M2213" s="2">
        <f>VLOOKUP(A2213,Sheet2!$A$1:G5937,2,0)</f>
        <v>41950</v>
      </c>
      <c r="N2213" t="str">
        <f>VLOOKUP(A2213,Sheet2!$A$1:G5937,3,0)</f>
        <v>Color</v>
      </c>
      <c r="O2213" t="str">
        <f>VLOOKUP(A2213,Sheet2!$A$1:G5937,4,0)</f>
        <v>Action</v>
      </c>
      <c r="P2213" t="str">
        <f>VLOOKUP(A2213,Sheet2!$A$1:G5937,5,0)</f>
        <v>English</v>
      </c>
      <c r="Q2213" t="str">
        <f>VLOOKUP(A2213,Sheet2!$A$1:G5937,6,0)</f>
        <v>USA</v>
      </c>
      <c r="R2213" t="str">
        <f>VLOOKUP(A2213,Sheet2!$A$1:G5937,7,0)</f>
        <v>PG-13</v>
      </c>
      <c r="S2213" t="str">
        <f>IF(Table19[[#This Row],[Language]]="English","English","Other language")</f>
        <v>English</v>
      </c>
      <c r="T2213">
        <f>Table19[[#This Row],[Gross Revenue]]-Table19[[#This Row],[Budget]]</f>
        <v>109141530</v>
      </c>
      <c r="U2213" s="1">
        <f>(Table19[[#This Row],[Gross Revenue]]/Table19[[#This Row],[Budget]])-1</f>
        <v>4.3656611999999999</v>
      </c>
      <c r="V2213" t="str">
        <f t="shared" si="80"/>
        <v>90-110 minutes</v>
      </c>
      <c r="W2213">
        <f>Table19[[#This Row],[Profit]]/Table19[[#This Row],[Budget]]*100</f>
        <v>436.56612000000001</v>
      </c>
      <c r="X2213">
        <v>-1289919.5</v>
      </c>
      <c r="Y2213">
        <v>-4.8151417500000002E-2</v>
      </c>
      <c r="Z2213" t="str">
        <f t="shared" si="81"/>
        <v>Medium</v>
      </c>
    </row>
    <row r="2214" spans="1:26" x14ac:dyDescent="0.2">
      <c r="A2214" t="s">
        <v>5467</v>
      </c>
      <c r="B2214" t="s">
        <v>2323</v>
      </c>
      <c r="C2214" t="s">
        <v>1172</v>
      </c>
      <c r="D2214">
        <v>3</v>
      </c>
      <c r="E2214">
        <v>5</v>
      </c>
      <c r="F2214">
        <v>0</v>
      </c>
      <c r="G2214">
        <v>633</v>
      </c>
      <c r="H2214">
        <v>6.8</v>
      </c>
      <c r="I2214">
        <v>95</v>
      </c>
      <c r="J2214">
        <v>148</v>
      </c>
      <c r="K2214">
        <v>630779</v>
      </c>
      <c r="L2214">
        <v>35000000</v>
      </c>
      <c r="M2214" s="2">
        <f>VLOOKUP(A2214,Sheet2!$A$1:G5938,2,0)</f>
        <v>36513</v>
      </c>
      <c r="N2214" t="str">
        <f>VLOOKUP(A2214,Sheet2!$A$1:G5938,3,0)</f>
        <v>Color</v>
      </c>
      <c r="O2214" t="str">
        <f>VLOOKUP(A2214,Sheet2!$A$1:G5938,4,0)</f>
        <v>Drama</v>
      </c>
      <c r="P2214" t="str">
        <f>VLOOKUP(A2214,Sheet2!$A$1:G5938,5,0)</f>
        <v>English</v>
      </c>
      <c r="Q2214" t="str">
        <f>VLOOKUP(A2214,Sheet2!$A$1:G5938,6,0)</f>
        <v>USA</v>
      </c>
      <c r="R2214" t="str">
        <f>VLOOKUP(A2214,Sheet2!$A$1:G5938,7,0)</f>
        <v>R</v>
      </c>
      <c r="S2214" t="str">
        <f>IF(Table19[[#This Row],[Language]]="English","English","Other language")</f>
        <v>English</v>
      </c>
      <c r="T2214">
        <f>Table19[[#This Row],[Gross Revenue]]-Table19[[#This Row],[Budget]]</f>
        <v>-34369221</v>
      </c>
      <c r="U2214" s="1">
        <f>(Table19[[#This Row],[Gross Revenue]]/Table19[[#This Row],[Budget]])-1</f>
        <v>-0.9819777428571429</v>
      </c>
      <c r="V2214" t="str">
        <f t="shared" si="80"/>
        <v>131-150 minutes</v>
      </c>
      <c r="W2214">
        <f>Table19[[#This Row],[Profit]]/Table19[[#This Row],[Budget]]*100</f>
        <v>-98.197774285714289</v>
      </c>
      <c r="X2214">
        <v>-434215.5</v>
      </c>
      <c r="Y2214">
        <v>-0.10115100772200772</v>
      </c>
      <c r="Z2214" t="str">
        <f t="shared" si="81"/>
        <v>Medium</v>
      </c>
    </row>
    <row r="2215" spans="1:26" x14ac:dyDescent="0.2">
      <c r="A2215" t="s">
        <v>4872</v>
      </c>
      <c r="B2215" t="s">
        <v>1919</v>
      </c>
      <c r="C2215" t="s">
        <v>1569</v>
      </c>
      <c r="D2215">
        <v>919</v>
      </c>
      <c r="E2215">
        <v>4796</v>
      </c>
      <c r="F2215">
        <v>545</v>
      </c>
      <c r="G2215">
        <v>0</v>
      </c>
      <c r="H2215">
        <v>6.4</v>
      </c>
      <c r="I2215">
        <v>89</v>
      </c>
      <c r="J2215">
        <v>132</v>
      </c>
      <c r="K2215">
        <v>29781453</v>
      </c>
      <c r="L2215">
        <v>48000000</v>
      </c>
      <c r="M2215" s="2">
        <f>VLOOKUP(A2215,Sheet2!$A$1:G5939,2,0)</f>
        <v>37096</v>
      </c>
      <c r="N2215" t="str">
        <f>VLOOKUP(A2215,Sheet2!$A$1:G5939,3,0)</f>
        <v>Color</v>
      </c>
      <c r="O2215" t="str">
        <f>VLOOKUP(A2215,Sheet2!$A$1:G5939,4,0)</f>
        <v>Biography</v>
      </c>
      <c r="P2215" t="str">
        <f>VLOOKUP(A2215,Sheet2!$A$1:G5939,5,0)</f>
        <v>English</v>
      </c>
      <c r="Q2215" t="str">
        <f>VLOOKUP(A2215,Sheet2!$A$1:G5939,6,0)</f>
        <v>USA</v>
      </c>
      <c r="R2215" t="str">
        <f>VLOOKUP(A2215,Sheet2!$A$1:G5939,7,0)</f>
        <v>PG-13</v>
      </c>
      <c r="S2215" t="str">
        <f>IF(Table19[[#This Row],[Language]]="English","English","Other language")</f>
        <v>English</v>
      </c>
      <c r="T2215">
        <f>Table19[[#This Row],[Gross Revenue]]-Table19[[#This Row],[Budget]]</f>
        <v>-18218547</v>
      </c>
      <c r="U2215" s="1">
        <f>(Table19[[#This Row],[Gross Revenue]]/Table19[[#This Row],[Budget]])-1</f>
        <v>-0.37955306249999998</v>
      </c>
      <c r="V2215" t="str">
        <f t="shared" si="80"/>
        <v>131-150 minutes</v>
      </c>
      <c r="W2215">
        <f>Table19[[#This Row],[Profit]]/Table19[[#This Row],[Budget]]*100</f>
        <v>-37.95530625</v>
      </c>
      <c r="X2215">
        <v>-1289919.5</v>
      </c>
      <c r="Y2215">
        <v>-4.8151417500000002E-2</v>
      </c>
      <c r="Z2215" t="str">
        <f t="shared" si="81"/>
        <v>High</v>
      </c>
    </row>
    <row r="2216" spans="1:26" x14ac:dyDescent="0.2">
      <c r="A2216" t="s">
        <v>4362</v>
      </c>
      <c r="B2216" t="s">
        <v>211</v>
      </c>
      <c r="C2216" t="s">
        <v>1478</v>
      </c>
      <c r="D2216">
        <v>22000</v>
      </c>
      <c r="E2216">
        <v>38809</v>
      </c>
      <c r="F2216">
        <v>50</v>
      </c>
      <c r="G2216">
        <v>0</v>
      </c>
      <c r="H2216">
        <v>6</v>
      </c>
      <c r="I2216">
        <v>198</v>
      </c>
      <c r="J2216">
        <v>101</v>
      </c>
      <c r="K2216">
        <v>40076438</v>
      </c>
      <c r="L2216">
        <v>60000000</v>
      </c>
      <c r="M2216" s="2">
        <f>VLOOKUP(A2216,Sheet2!$A$1:G5940,2,0)</f>
        <v>39451</v>
      </c>
      <c r="N2216" t="str">
        <f>VLOOKUP(A2216,Sheet2!$A$1:G5940,3,0)</f>
        <v>Color</v>
      </c>
      <c r="O2216" t="str">
        <f>VLOOKUP(A2216,Sheet2!$A$1:G5940,4,0)</f>
        <v>Action</v>
      </c>
      <c r="P2216" t="str">
        <f>VLOOKUP(A2216,Sheet2!$A$1:G5940,5,0)</f>
        <v>English</v>
      </c>
      <c r="Q2216" t="str">
        <f>VLOOKUP(A2216,Sheet2!$A$1:G5940,6,0)</f>
        <v>USA</v>
      </c>
      <c r="R2216" t="str">
        <f>VLOOKUP(A2216,Sheet2!$A$1:G5940,7,0)</f>
        <v>R</v>
      </c>
      <c r="S2216" t="str">
        <f>IF(Table19[[#This Row],[Language]]="English","English","Other language")</f>
        <v>English</v>
      </c>
      <c r="T2216">
        <f>Table19[[#This Row],[Gross Revenue]]-Table19[[#This Row],[Budget]]</f>
        <v>-19923562</v>
      </c>
      <c r="U2216" s="1">
        <f>(Table19[[#This Row],[Gross Revenue]]/Table19[[#This Row],[Budget]])-1</f>
        <v>-0.33205936666666669</v>
      </c>
      <c r="V2216" t="str">
        <f t="shared" si="80"/>
        <v>90-110 minutes</v>
      </c>
      <c r="W2216">
        <f>Table19[[#This Row],[Profit]]/Table19[[#This Row],[Budget]]*100</f>
        <v>-33.205936666666666</v>
      </c>
      <c r="X2216">
        <v>-1289919.5</v>
      </c>
      <c r="Y2216">
        <v>-4.8151417500000002E-2</v>
      </c>
      <c r="Z2216" t="str">
        <f t="shared" si="81"/>
        <v>High</v>
      </c>
    </row>
    <row r="2217" spans="1:26" x14ac:dyDescent="0.2">
      <c r="A2217" t="s">
        <v>5824</v>
      </c>
      <c r="B2217" t="s">
        <v>908</v>
      </c>
      <c r="C2217" t="s">
        <v>1949</v>
      </c>
      <c r="D2217">
        <v>11000</v>
      </c>
      <c r="E2217">
        <v>12071</v>
      </c>
      <c r="F2217">
        <v>107</v>
      </c>
      <c r="G2217">
        <v>19000</v>
      </c>
      <c r="H2217">
        <v>7</v>
      </c>
      <c r="I2217">
        <v>240</v>
      </c>
      <c r="J2217">
        <v>96</v>
      </c>
      <c r="K2217">
        <v>143618384</v>
      </c>
      <c r="L2217">
        <v>90000000</v>
      </c>
      <c r="M2217" s="2">
        <f>VLOOKUP(A2217,Sheet2!$A$1:G5941,2,0)</f>
        <v>40673</v>
      </c>
      <c r="N2217" t="str">
        <f>VLOOKUP(A2217,Sheet2!$A$1:G5941,3,0)</f>
        <v>Color</v>
      </c>
      <c r="O2217" t="str">
        <f>VLOOKUP(A2217,Sheet2!$A$1:G5941,4,0)</f>
        <v>Adventure</v>
      </c>
      <c r="P2217" t="str">
        <f>VLOOKUP(A2217,Sheet2!$A$1:G5941,5,0)</f>
        <v>English</v>
      </c>
      <c r="Q2217" t="str">
        <f>VLOOKUP(A2217,Sheet2!$A$1:G5941,6,0)</f>
        <v>USA</v>
      </c>
      <c r="R2217" t="str">
        <f>VLOOKUP(A2217,Sheet2!$A$1:G5941,7,0)</f>
        <v>G</v>
      </c>
      <c r="S2217" t="str">
        <f>IF(Table19[[#This Row],[Language]]="English","English","Other language")</f>
        <v>English</v>
      </c>
      <c r="T2217">
        <f>Table19[[#This Row],[Gross Revenue]]-Table19[[#This Row],[Budget]]</f>
        <v>53618384</v>
      </c>
      <c r="U2217" s="1">
        <f>(Table19[[#This Row],[Gross Revenue]]/Table19[[#This Row],[Budget]])-1</f>
        <v>0.59575982222222224</v>
      </c>
      <c r="V2217" t="str">
        <f t="shared" si="80"/>
        <v>90-110 minutes</v>
      </c>
      <c r="W2217">
        <f>Table19[[#This Row],[Profit]]/Table19[[#This Row],[Budget]]*100</f>
        <v>59.575982222222223</v>
      </c>
      <c r="X2217">
        <v>3892693.5</v>
      </c>
      <c r="Y2217">
        <v>0.11726928571428571</v>
      </c>
      <c r="Z2217" t="str">
        <f t="shared" si="81"/>
        <v>High</v>
      </c>
    </row>
    <row r="2218" spans="1:26" x14ac:dyDescent="0.2">
      <c r="A2218" t="s">
        <v>4919</v>
      </c>
      <c r="B2218" t="s">
        <v>947</v>
      </c>
      <c r="C2218" t="s">
        <v>1949</v>
      </c>
      <c r="D2218">
        <v>688</v>
      </c>
      <c r="E2218">
        <v>1031</v>
      </c>
      <c r="F2218">
        <v>107</v>
      </c>
      <c r="G2218">
        <v>0</v>
      </c>
      <c r="H2218">
        <v>6.4</v>
      </c>
      <c r="I2218">
        <v>159</v>
      </c>
      <c r="J2218">
        <v>101</v>
      </c>
      <c r="K2218">
        <v>131536019</v>
      </c>
      <c r="L2218">
        <v>103000000</v>
      </c>
      <c r="M2218" s="2">
        <f>VLOOKUP(A2218,Sheet2!$A$1:G5942,2,0)</f>
        <v>41660</v>
      </c>
      <c r="N2218" t="str">
        <f>VLOOKUP(A2218,Sheet2!$A$1:G5942,3,0)</f>
        <v>Color</v>
      </c>
      <c r="O2218" t="str">
        <f>VLOOKUP(A2218,Sheet2!$A$1:G5942,4,0)</f>
        <v>Adventure</v>
      </c>
      <c r="P2218" t="str">
        <f>VLOOKUP(A2218,Sheet2!$A$1:G5942,5,0)</f>
        <v>English</v>
      </c>
      <c r="Q2218" t="str">
        <f>VLOOKUP(A2218,Sheet2!$A$1:G5942,6,0)</f>
        <v>USA</v>
      </c>
      <c r="R2218" t="str">
        <f>VLOOKUP(A2218,Sheet2!$A$1:G5942,7,0)</f>
        <v>G</v>
      </c>
      <c r="S2218" t="str">
        <f>IF(Table19[[#This Row],[Language]]="English","English","Other language")</f>
        <v>English</v>
      </c>
      <c r="T2218">
        <f>Table19[[#This Row],[Gross Revenue]]-Table19[[#This Row],[Budget]]</f>
        <v>28536019</v>
      </c>
      <c r="U2218" s="1">
        <f>(Table19[[#This Row],[Gross Revenue]]/Table19[[#This Row],[Budget]])-1</f>
        <v>0.27704872815533976</v>
      </c>
      <c r="V2218" t="str">
        <f t="shared" si="80"/>
        <v>90-110 minutes</v>
      </c>
      <c r="W2218">
        <f>Table19[[#This Row],[Profit]]/Table19[[#This Row],[Budget]]*100</f>
        <v>27.704872815533982</v>
      </c>
      <c r="X2218">
        <v>3892693.5</v>
      </c>
      <c r="Y2218">
        <v>0.11726928571428571</v>
      </c>
      <c r="Z2218" t="str">
        <f t="shared" si="81"/>
        <v>High</v>
      </c>
    </row>
    <row r="2219" spans="1:26" x14ac:dyDescent="0.2">
      <c r="A2219" t="s">
        <v>6207</v>
      </c>
      <c r="B2219" t="s">
        <v>279</v>
      </c>
      <c r="C2219" t="s">
        <v>2815</v>
      </c>
      <c r="D2219">
        <v>20000</v>
      </c>
      <c r="E2219">
        <v>20645</v>
      </c>
      <c r="F2219">
        <v>52</v>
      </c>
      <c r="G2219">
        <v>25000</v>
      </c>
      <c r="H2219">
        <v>7.3</v>
      </c>
      <c r="I2219">
        <v>256</v>
      </c>
      <c r="J2219">
        <v>97</v>
      </c>
      <c r="K2219">
        <v>103400692</v>
      </c>
      <c r="L2219">
        <v>145000000</v>
      </c>
      <c r="M2219" s="2">
        <f>VLOOKUP(A2219,Sheet2!$A$1:G5943,2,0)</f>
        <v>41229</v>
      </c>
      <c r="N2219" t="str">
        <f>VLOOKUP(A2219,Sheet2!$A$1:G5943,3,0)</f>
        <v>Color</v>
      </c>
      <c r="O2219" t="str">
        <f>VLOOKUP(A2219,Sheet2!$A$1:G5943,4,0)</f>
        <v>Adventure</v>
      </c>
      <c r="P2219" t="str">
        <f>VLOOKUP(A2219,Sheet2!$A$1:G5943,5,0)</f>
        <v>English</v>
      </c>
      <c r="Q2219" t="str">
        <f>VLOOKUP(A2219,Sheet2!$A$1:G5943,6,0)</f>
        <v>USA</v>
      </c>
      <c r="R2219" t="str">
        <f>VLOOKUP(A2219,Sheet2!$A$1:G5943,7,0)</f>
        <v>PG</v>
      </c>
      <c r="S2219" t="str">
        <f>IF(Table19[[#This Row],[Language]]="English","English","Other language")</f>
        <v>English</v>
      </c>
      <c r="T2219">
        <f>Table19[[#This Row],[Gross Revenue]]-Table19[[#This Row],[Budget]]</f>
        <v>-41599308</v>
      </c>
      <c r="U2219" s="1">
        <f>(Table19[[#This Row],[Gross Revenue]]/Table19[[#This Row],[Budget]])-1</f>
        <v>-0.28689177931034482</v>
      </c>
      <c r="V2219" t="str">
        <f t="shared" si="80"/>
        <v>90-110 minutes</v>
      </c>
      <c r="W2219">
        <f>Table19[[#This Row],[Profit]]/Table19[[#This Row],[Budget]]*100</f>
        <v>-28.689177931034482</v>
      </c>
      <c r="X2219">
        <v>3892693.5</v>
      </c>
      <c r="Y2219">
        <v>0.11726928571428571</v>
      </c>
      <c r="Z2219" t="str">
        <f t="shared" si="81"/>
        <v>High</v>
      </c>
    </row>
    <row r="2220" spans="1:26" x14ac:dyDescent="0.2">
      <c r="A2220" t="s">
        <v>6549</v>
      </c>
      <c r="B2220" t="s">
        <v>963</v>
      </c>
      <c r="C2220" t="s">
        <v>2116</v>
      </c>
      <c r="D2220">
        <v>11000</v>
      </c>
      <c r="E2220">
        <v>13118</v>
      </c>
      <c r="F2220">
        <v>81</v>
      </c>
      <c r="G2220">
        <v>47000</v>
      </c>
      <c r="H2220">
        <v>7.6</v>
      </c>
      <c r="I2220">
        <v>529</v>
      </c>
      <c r="J2220">
        <v>105</v>
      </c>
      <c r="K2220">
        <v>176740650</v>
      </c>
      <c r="L2220">
        <v>93000000</v>
      </c>
      <c r="M2220" s="2">
        <f>VLOOKUP(A2220,Sheet2!$A$1:G5944,2,0)</f>
        <v>40880</v>
      </c>
      <c r="N2220" t="str">
        <f>VLOOKUP(A2220,Sheet2!$A$1:G5944,3,0)</f>
        <v>Color</v>
      </c>
      <c r="O2220" t="str">
        <f>VLOOKUP(A2220,Sheet2!$A$1:G5944,4,0)</f>
        <v>Action</v>
      </c>
      <c r="P2220" t="str">
        <f>VLOOKUP(A2220,Sheet2!$A$1:G5944,5,0)</f>
        <v>English</v>
      </c>
      <c r="Q2220" t="str">
        <f>VLOOKUP(A2220,Sheet2!$A$1:G5944,6,0)</f>
        <v>USA</v>
      </c>
      <c r="R2220" t="str">
        <f>VLOOKUP(A2220,Sheet2!$A$1:G5944,7,0)</f>
        <v>PG-13</v>
      </c>
      <c r="S2220" t="str">
        <f>IF(Table19[[#This Row],[Language]]="English","English","Other language")</f>
        <v>English</v>
      </c>
      <c r="T2220">
        <f>Table19[[#This Row],[Gross Revenue]]-Table19[[#This Row],[Budget]]</f>
        <v>83740650</v>
      </c>
      <c r="U2220" s="1">
        <f>(Table19[[#This Row],[Gross Revenue]]/Table19[[#This Row],[Budget]])-1</f>
        <v>0.90043709677419348</v>
      </c>
      <c r="V2220" t="str">
        <f t="shared" si="80"/>
        <v>90-110 minutes</v>
      </c>
      <c r="W2220">
        <f>Table19[[#This Row],[Profit]]/Table19[[#This Row],[Budget]]*100</f>
        <v>90.043709677419358</v>
      </c>
      <c r="X2220">
        <v>-1289919.5</v>
      </c>
      <c r="Y2220">
        <v>-4.8151417500000002E-2</v>
      </c>
      <c r="Z2220" t="str">
        <f t="shared" si="81"/>
        <v>High</v>
      </c>
    </row>
    <row r="2221" spans="1:26" x14ac:dyDescent="0.2">
      <c r="A2221" t="s">
        <v>6332</v>
      </c>
      <c r="B2221" t="s">
        <v>976</v>
      </c>
      <c r="C2221" t="s">
        <v>2874</v>
      </c>
      <c r="D2221">
        <v>18000</v>
      </c>
      <c r="E2221">
        <v>19649</v>
      </c>
      <c r="F2221">
        <v>28</v>
      </c>
      <c r="G2221">
        <v>0</v>
      </c>
      <c r="H2221">
        <v>7.1</v>
      </c>
      <c r="I2221">
        <v>45</v>
      </c>
      <c r="J2221">
        <v>99</v>
      </c>
      <c r="K2221">
        <v>4600000</v>
      </c>
      <c r="L2221">
        <v>1900000</v>
      </c>
      <c r="M2221" s="2">
        <f>VLOOKUP(A2221,Sheet2!$A$1:G5945,2,0)</f>
        <v>31632</v>
      </c>
      <c r="N2221" t="str">
        <f>VLOOKUP(A2221,Sheet2!$A$1:G5945,3,0)</f>
        <v>Black and White</v>
      </c>
      <c r="O2221" t="str">
        <f>VLOOKUP(A2221,Sheet2!$A$1:G5945,4,0)</f>
        <v>Crime</v>
      </c>
      <c r="P2221" t="str">
        <f>VLOOKUP(A2221,Sheet2!$A$1:G5945,5,0)</f>
        <v>English</v>
      </c>
      <c r="Q2221" t="str">
        <f>VLOOKUP(A2221,Sheet2!$A$1:G5945,6,0)</f>
        <v>USA</v>
      </c>
      <c r="R2221" t="str">
        <f>VLOOKUP(A2221,Sheet2!$A$1:G5945,7,0)</f>
        <v>R</v>
      </c>
      <c r="S2221" t="str">
        <f>IF(Table19[[#This Row],[Language]]="English","English","Other language")</f>
        <v>English</v>
      </c>
      <c r="T2221">
        <f>Table19[[#This Row],[Gross Revenue]]-Table19[[#This Row],[Budget]]</f>
        <v>2700000</v>
      </c>
      <c r="U2221" s="1">
        <f>(Table19[[#This Row],[Gross Revenue]]/Table19[[#This Row],[Budget]])-1</f>
        <v>1.4210526315789473</v>
      </c>
      <c r="V2221" t="str">
        <f t="shared" si="80"/>
        <v>90-110 minutes</v>
      </c>
      <c r="W2221">
        <f>Table19[[#This Row],[Profit]]/Table19[[#This Row],[Budget]]*100</f>
        <v>142.10526315789474</v>
      </c>
      <c r="X2221">
        <v>-74533.5</v>
      </c>
      <c r="Y2221">
        <v>-7.4856785714285719E-3</v>
      </c>
      <c r="Z2221" t="str">
        <f t="shared" si="81"/>
        <v>Low</v>
      </c>
    </row>
    <row r="2222" spans="1:26" x14ac:dyDescent="0.2">
      <c r="A2222" t="s">
        <v>4433</v>
      </c>
      <c r="B2222" t="s">
        <v>1542</v>
      </c>
      <c r="C2222" t="s">
        <v>1543</v>
      </c>
      <c r="D2222">
        <v>563</v>
      </c>
      <c r="E2222">
        <v>2628</v>
      </c>
      <c r="F2222">
        <v>102</v>
      </c>
      <c r="G2222">
        <v>212</v>
      </c>
      <c r="H2222">
        <v>6.1</v>
      </c>
      <c r="I2222">
        <v>14</v>
      </c>
      <c r="J2222">
        <v>98</v>
      </c>
      <c r="K2222">
        <v>105943</v>
      </c>
      <c r="L2222">
        <v>1500000</v>
      </c>
      <c r="M2222" s="2">
        <f>VLOOKUP(A2222,Sheet2!$A$1:G5946,2,0)</f>
        <v>42311</v>
      </c>
      <c r="N2222" t="str">
        <f>VLOOKUP(A2222,Sheet2!$A$1:G5946,3,0)</f>
        <v>Color</v>
      </c>
      <c r="O2222" t="str">
        <f>VLOOKUP(A2222,Sheet2!$A$1:G5946,4,0)</f>
        <v>Comedy</v>
      </c>
      <c r="P2222" t="str">
        <f>VLOOKUP(A2222,Sheet2!$A$1:G5946,5,0)</f>
        <v>English</v>
      </c>
      <c r="Q2222" t="str">
        <f>VLOOKUP(A2222,Sheet2!$A$1:G5946,6,0)</f>
        <v>USA</v>
      </c>
      <c r="R2222">
        <f>VLOOKUP(A2222,Sheet2!$A$1:G5946,7,0)</f>
        <v>0</v>
      </c>
      <c r="S2222" t="str">
        <f>IF(Table19[[#This Row],[Language]]="English","English","Other language")</f>
        <v>English</v>
      </c>
      <c r="T2222">
        <f>Table19[[#This Row],[Gross Revenue]]-Table19[[#This Row],[Budget]]</f>
        <v>-1394057</v>
      </c>
      <c r="U2222" s="1">
        <f>(Table19[[#This Row],[Gross Revenue]]/Table19[[#This Row],[Budget]])-1</f>
        <v>-0.92937133333333333</v>
      </c>
      <c r="V2222" t="str">
        <f t="shared" si="80"/>
        <v>90-110 minutes</v>
      </c>
      <c r="W2222">
        <f>Table19[[#This Row],[Profit]]/Table19[[#This Row],[Budget]]*100</f>
        <v>-92.937133333333335</v>
      </c>
      <c r="X2222">
        <v>1637763</v>
      </c>
      <c r="Y2222">
        <v>0.19178668286445014</v>
      </c>
      <c r="Z2222" t="str">
        <f t="shared" si="81"/>
        <v>Low</v>
      </c>
    </row>
    <row r="2223" spans="1:26" x14ac:dyDescent="0.2">
      <c r="A2223" t="s">
        <v>5088</v>
      </c>
      <c r="B2223" t="s">
        <v>2062</v>
      </c>
      <c r="C2223" t="s">
        <v>2063</v>
      </c>
      <c r="D2223">
        <v>623</v>
      </c>
      <c r="E2223">
        <v>2484</v>
      </c>
      <c r="F2223">
        <v>9</v>
      </c>
      <c r="G2223">
        <v>0</v>
      </c>
      <c r="H2223">
        <v>6.5</v>
      </c>
      <c r="I2223">
        <v>83</v>
      </c>
      <c r="J2223">
        <v>114</v>
      </c>
      <c r="K2223">
        <v>30050028</v>
      </c>
      <c r="L2223">
        <v>17000000</v>
      </c>
      <c r="M2223" s="2">
        <f>VLOOKUP(A2223,Sheet2!$A$1:G5947,2,0)</f>
        <v>32752</v>
      </c>
      <c r="N2223" t="str">
        <f>VLOOKUP(A2223,Sheet2!$A$1:G5947,3,0)</f>
        <v>Color</v>
      </c>
      <c r="O2223" t="str">
        <f>VLOOKUP(A2223,Sheet2!$A$1:G5947,4,0)</f>
        <v>Action</v>
      </c>
      <c r="P2223" t="str">
        <f>VLOOKUP(A2223,Sheet2!$A$1:G5947,5,0)</f>
        <v>English</v>
      </c>
      <c r="Q2223" t="str">
        <f>VLOOKUP(A2223,Sheet2!$A$1:G5947,6,0)</f>
        <v>USA</v>
      </c>
      <c r="R2223" t="str">
        <f>VLOOKUP(A2223,Sheet2!$A$1:G5947,7,0)</f>
        <v>R</v>
      </c>
      <c r="S2223" t="str">
        <f>IF(Table19[[#This Row],[Language]]="English","English","Other language")</f>
        <v>English</v>
      </c>
      <c r="T2223">
        <f>Table19[[#This Row],[Gross Revenue]]-Table19[[#This Row],[Budget]]</f>
        <v>13050028</v>
      </c>
      <c r="U2223" s="1">
        <f>(Table19[[#This Row],[Gross Revenue]]/Table19[[#This Row],[Budget]])-1</f>
        <v>0.7676487058823529</v>
      </c>
      <c r="V2223" t="str">
        <f t="shared" si="80"/>
        <v>111-130 minutes</v>
      </c>
      <c r="W2223">
        <f>Table19[[#This Row],[Profit]]/Table19[[#This Row],[Budget]]*100</f>
        <v>76.764870588235283</v>
      </c>
      <c r="X2223">
        <v>-1289919.5</v>
      </c>
      <c r="Y2223">
        <v>-4.8151417500000002E-2</v>
      </c>
      <c r="Z2223" t="str">
        <f t="shared" si="81"/>
        <v>Medium</v>
      </c>
    </row>
    <row r="2224" spans="1:26" x14ac:dyDescent="0.2">
      <c r="A2224" t="s">
        <v>3944</v>
      </c>
      <c r="B2224" t="s">
        <v>606</v>
      </c>
      <c r="C2224" t="s">
        <v>1043</v>
      </c>
      <c r="D2224">
        <v>15000</v>
      </c>
      <c r="E2224">
        <v>16828</v>
      </c>
      <c r="F2224">
        <v>0</v>
      </c>
      <c r="G2224">
        <v>0</v>
      </c>
      <c r="H2224">
        <v>7.7</v>
      </c>
      <c r="I2224">
        <v>226</v>
      </c>
      <c r="J2224">
        <v>117</v>
      </c>
      <c r="K2224">
        <v>104054514</v>
      </c>
      <c r="L2224">
        <v>80000000</v>
      </c>
      <c r="M2224" s="2">
        <f>VLOOKUP(A2224,Sheet2!$A$1:G5948,2,0)</f>
        <v>37582</v>
      </c>
      <c r="N2224" t="str">
        <f>VLOOKUP(A2224,Sheet2!$A$1:G5948,3,0)</f>
        <v>Color</v>
      </c>
      <c r="O2224" t="str">
        <f>VLOOKUP(A2224,Sheet2!$A$1:G5948,4,0)</f>
        <v>Crime</v>
      </c>
      <c r="P2224" t="str">
        <f>VLOOKUP(A2224,Sheet2!$A$1:G5948,5,0)</f>
        <v>English</v>
      </c>
      <c r="Q2224" t="str">
        <f>VLOOKUP(A2224,Sheet2!$A$1:G5948,6,0)</f>
        <v>USA</v>
      </c>
      <c r="R2224" t="str">
        <f>VLOOKUP(A2224,Sheet2!$A$1:G5948,7,0)</f>
        <v>R</v>
      </c>
      <c r="S2224" t="str">
        <f>IF(Table19[[#This Row],[Language]]="English","English","Other language")</f>
        <v>English</v>
      </c>
      <c r="T2224">
        <f>Table19[[#This Row],[Gross Revenue]]-Table19[[#This Row],[Budget]]</f>
        <v>24054514</v>
      </c>
      <c r="U2224" s="1">
        <f>(Table19[[#This Row],[Gross Revenue]]/Table19[[#This Row],[Budget]])-1</f>
        <v>0.30068142500000006</v>
      </c>
      <c r="V2224" t="str">
        <f t="shared" si="80"/>
        <v>111-130 minutes</v>
      </c>
      <c r="W2224">
        <f>Table19[[#This Row],[Profit]]/Table19[[#This Row],[Budget]]*100</f>
        <v>30.0681425</v>
      </c>
      <c r="X2224">
        <v>-74533.5</v>
      </c>
      <c r="Y2224">
        <v>-7.4856785714285719E-3</v>
      </c>
      <c r="Z2224" t="str">
        <f t="shared" si="81"/>
        <v>High</v>
      </c>
    </row>
    <row r="2225" spans="1:26" x14ac:dyDescent="0.2">
      <c r="A2225" t="s">
        <v>5119</v>
      </c>
      <c r="B2225" t="s">
        <v>1660</v>
      </c>
      <c r="C2225" t="s">
        <v>1376</v>
      </c>
      <c r="D2225">
        <v>1000</v>
      </c>
      <c r="E2225">
        <v>3889</v>
      </c>
      <c r="F2225">
        <v>480</v>
      </c>
      <c r="G2225">
        <v>0</v>
      </c>
      <c r="H2225">
        <v>6.5</v>
      </c>
      <c r="I2225">
        <v>103</v>
      </c>
      <c r="J2225">
        <v>94</v>
      </c>
      <c r="K2225">
        <v>68525609</v>
      </c>
      <c r="L2225">
        <v>15600000</v>
      </c>
      <c r="M2225" s="2">
        <f>VLOOKUP(A2225,Sheet2!$A$1:G5949,2,0)</f>
        <v>36778</v>
      </c>
      <c r="N2225" t="str">
        <f>VLOOKUP(A2225,Sheet2!$A$1:G5949,3,0)</f>
        <v>Color</v>
      </c>
      <c r="O2225" t="str">
        <f>VLOOKUP(A2225,Sheet2!$A$1:G5949,4,0)</f>
        <v>Comedy</v>
      </c>
      <c r="P2225" t="str">
        <f>VLOOKUP(A2225,Sheet2!$A$1:G5949,5,0)</f>
        <v>English</v>
      </c>
      <c r="Q2225" t="str">
        <f>VLOOKUP(A2225,Sheet2!$A$1:G5949,6,0)</f>
        <v>USA</v>
      </c>
      <c r="R2225" t="str">
        <f>VLOOKUP(A2225,Sheet2!$A$1:G5949,7,0)</f>
        <v>R</v>
      </c>
      <c r="S2225" t="str">
        <f>IF(Table19[[#This Row],[Language]]="English","English","Other language")</f>
        <v>English</v>
      </c>
      <c r="T2225">
        <f>Table19[[#This Row],[Gross Revenue]]-Table19[[#This Row],[Budget]]</f>
        <v>52925609</v>
      </c>
      <c r="U2225" s="1">
        <f>(Table19[[#This Row],[Gross Revenue]]/Table19[[#This Row],[Budget]])-1</f>
        <v>3.3926672435897434</v>
      </c>
      <c r="V2225" t="str">
        <f t="shared" si="80"/>
        <v>90-110 minutes</v>
      </c>
      <c r="W2225">
        <f>Table19[[#This Row],[Profit]]/Table19[[#This Row],[Budget]]*100</f>
        <v>339.26672435897439</v>
      </c>
      <c r="X2225">
        <v>1637763</v>
      </c>
      <c r="Y2225">
        <v>0.19178668286445014</v>
      </c>
      <c r="Z2225" t="str">
        <f t="shared" si="81"/>
        <v>Medium</v>
      </c>
    </row>
    <row r="2226" spans="1:26" x14ac:dyDescent="0.2">
      <c r="A2226" t="s">
        <v>4846</v>
      </c>
      <c r="B2226" t="s">
        <v>1902</v>
      </c>
      <c r="C2226" t="s">
        <v>1903</v>
      </c>
      <c r="D2226">
        <v>634</v>
      </c>
      <c r="E2226">
        <v>1262</v>
      </c>
      <c r="F2226">
        <v>4</v>
      </c>
      <c r="G2226">
        <v>0</v>
      </c>
      <c r="H2226">
        <v>6.4</v>
      </c>
      <c r="I2226">
        <v>50</v>
      </c>
      <c r="J2226">
        <v>102</v>
      </c>
      <c r="K2226">
        <v>2000000</v>
      </c>
      <c r="L2226">
        <v>17000000</v>
      </c>
      <c r="M2226" s="2">
        <f>VLOOKUP(A2226,Sheet2!$A$1:G5950,2,0)</f>
        <v>29808</v>
      </c>
      <c r="N2226" t="str">
        <f>VLOOKUP(A2226,Sheet2!$A$1:G5950,3,0)</f>
        <v>Color</v>
      </c>
      <c r="O2226" t="str">
        <f>VLOOKUP(A2226,Sheet2!$A$1:G5950,4,0)</f>
        <v>Adventure</v>
      </c>
      <c r="P2226" t="str">
        <f>VLOOKUP(A2226,Sheet2!$A$1:G5950,5,0)</f>
        <v>English</v>
      </c>
      <c r="Q2226" t="str">
        <f>VLOOKUP(A2226,Sheet2!$A$1:G5950,6,0)</f>
        <v>USA</v>
      </c>
      <c r="R2226" t="str">
        <f>VLOOKUP(A2226,Sheet2!$A$1:G5950,7,0)</f>
        <v>PG</v>
      </c>
      <c r="S2226" t="str">
        <f>IF(Table19[[#This Row],[Language]]="English","English","Other language")</f>
        <v>English</v>
      </c>
      <c r="T2226">
        <f>Table19[[#This Row],[Gross Revenue]]-Table19[[#This Row],[Budget]]</f>
        <v>-15000000</v>
      </c>
      <c r="U2226" s="1">
        <f>(Table19[[#This Row],[Gross Revenue]]/Table19[[#This Row],[Budget]])-1</f>
        <v>-0.88235294117647056</v>
      </c>
      <c r="V2226" t="str">
        <f t="shared" si="80"/>
        <v>90-110 minutes</v>
      </c>
      <c r="W2226">
        <f>Table19[[#This Row],[Profit]]/Table19[[#This Row],[Budget]]*100</f>
        <v>-88.235294117647058</v>
      </c>
      <c r="X2226">
        <v>3892693.5</v>
      </c>
      <c r="Y2226">
        <v>0.11726928571428571</v>
      </c>
      <c r="Z2226" t="str">
        <f t="shared" si="81"/>
        <v>Medium</v>
      </c>
    </row>
    <row r="2227" spans="1:26" x14ac:dyDescent="0.2">
      <c r="A2227" t="s">
        <v>5669</v>
      </c>
      <c r="B2227" t="s">
        <v>528</v>
      </c>
      <c r="C2227" t="s">
        <v>1831</v>
      </c>
      <c r="D2227">
        <v>14000</v>
      </c>
      <c r="E2227">
        <v>16125</v>
      </c>
      <c r="F2227">
        <v>105</v>
      </c>
      <c r="G2227">
        <v>0</v>
      </c>
      <c r="H2227">
        <v>6.9</v>
      </c>
      <c r="I2227">
        <v>44</v>
      </c>
      <c r="J2227">
        <v>139</v>
      </c>
      <c r="K2227">
        <v>31600000</v>
      </c>
      <c r="L2227">
        <v>28000000</v>
      </c>
      <c r="M2227" s="2">
        <f>VLOOKUP(A2227,Sheet2!$A$1:G5951,2,0)</f>
        <v>34891</v>
      </c>
      <c r="N2227" t="str">
        <f>VLOOKUP(A2227,Sheet2!$A$1:G5951,3,0)</f>
        <v>Color</v>
      </c>
      <c r="O2227" t="str">
        <f>VLOOKUP(A2227,Sheet2!$A$1:G5951,4,0)</f>
        <v>Adventure</v>
      </c>
      <c r="P2227" t="str">
        <f>VLOOKUP(A2227,Sheet2!$A$1:G5951,5,0)</f>
        <v>English</v>
      </c>
      <c r="Q2227" t="str">
        <f>VLOOKUP(A2227,Sheet2!$A$1:G5951,6,0)</f>
        <v>USA</v>
      </c>
      <c r="R2227" t="str">
        <f>VLOOKUP(A2227,Sheet2!$A$1:G5951,7,0)</f>
        <v>R</v>
      </c>
      <c r="S2227" t="str">
        <f>IF(Table19[[#This Row],[Language]]="English","English","Other language")</f>
        <v>English</v>
      </c>
      <c r="T2227">
        <f>Table19[[#This Row],[Gross Revenue]]-Table19[[#This Row],[Budget]]</f>
        <v>3600000</v>
      </c>
      <c r="U2227" s="1">
        <f>(Table19[[#This Row],[Gross Revenue]]/Table19[[#This Row],[Budget]])-1</f>
        <v>0.12857142857142856</v>
      </c>
      <c r="V2227" t="str">
        <f t="shared" si="80"/>
        <v>131-150 minutes</v>
      </c>
      <c r="W2227">
        <f>Table19[[#This Row],[Profit]]/Table19[[#This Row],[Budget]]*100</f>
        <v>12.857142857142856</v>
      </c>
      <c r="X2227">
        <v>3892693.5</v>
      </c>
      <c r="Y2227">
        <v>0.11726928571428571</v>
      </c>
      <c r="Z2227" t="str">
        <f t="shared" si="81"/>
        <v>Medium</v>
      </c>
    </row>
    <row r="2228" spans="1:26" x14ac:dyDescent="0.2">
      <c r="A2228" t="s">
        <v>5343</v>
      </c>
      <c r="B2228" t="s">
        <v>1366</v>
      </c>
      <c r="C2228" t="s">
        <v>1275</v>
      </c>
      <c r="D2228">
        <v>891</v>
      </c>
      <c r="E2228">
        <v>3244</v>
      </c>
      <c r="F2228">
        <v>0</v>
      </c>
      <c r="G2228">
        <v>17000</v>
      </c>
      <c r="H2228">
        <v>6.7</v>
      </c>
      <c r="I2228">
        <v>343</v>
      </c>
      <c r="J2228">
        <v>156</v>
      </c>
      <c r="K2228">
        <v>105219735</v>
      </c>
      <c r="L2228">
        <v>200000000</v>
      </c>
      <c r="M2228" s="2">
        <f>VLOOKUP(A2228,Sheet2!$A$1:G5952,2,0)</f>
        <v>40444</v>
      </c>
      <c r="N2228" t="str">
        <f>VLOOKUP(A2228,Sheet2!$A$1:G5952,3,0)</f>
        <v>Color</v>
      </c>
      <c r="O2228" t="str">
        <f>VLOOKUP(A2228,Sheet2!$A$1:G5952,4,0)</f>
        <v>Action</v>
      </c>
      <c r="P2228" t="str">
        <f>VLOOKUP(A2228,Sheet2!$A$1:G5952,5,0)</f>
        <v>English</v>
      </c>
      <c r="Q2228" t="str">
        <f>VLOOKUP(A2228,Sheet2!$A$1:G5952,6,0)</f>
        <v>USA</v>
      </c>
      <c r="R2228" t="str">
        <f>VLOOKUP(A2228,Sheet2!$A$1:G5952,7,0)</f>
        <v>PG-13</v>
      </c>
      <c r="S2228" t="str">
        <f>IF(Table19[[#This Row],[Language]]="English","English","Other language")</f>
        <v>English</v>
      </c>
      <c r="T2228">
        <f>Table19[[#This Row],[Gross Revenue]]-Table19[[#This Row],[Budget]]</f>
        <v>-94780265</v>
      </c>
      <c r="U2228" s="1">
        <f>(Table19[[#This Row],[Gross Revenue]]/Table19[[#This Row],[Budget]])-1</f>
        <v>-0.47390132500000004</v>
      </c>
      <c r="V2228" t="str">
        <f t="shared" si="80"/>
        <v>&gt;150 minutes</v>
      </c>
      <c r="W2228">
        <f>Table19[[#This Row],[Profit]]/Table19[[#This Row],[Budget]]*100</f>
        <v>-47.3901325</v>
      </c>
      <c r="X2228">
        <v>-1289919.5</v>
      </c>
      <c r="Y2228">
        <v>-4.8151417500000002E-2</v>
      </c>
      <c r="Z2228" t="str">
        <f t="shared" si="81"/>
        <v>High</v>
      </c>
    </row>
    <row r="2229" spans="1:26" x14ac:dyDescent="0.2">
      <c r="A2229" t="s">
        <v>5713</v>
      </c>
      <c r="B2229" t="s">
        <v>2359</v>
      </c>
      <c r="C2229" t="s">
        <v>1559</v>
      </c>
      <c r="D2229">
        <v>25000</v>
      </c>
      <c r="E2229">
        <v>38518</v>
      </c>
      <c r="F2229">
        <v>58</v>
      </c>
      <c r="G2229">
        <v>0</v>
      </c>
      <c r="H2229">
        <v>6.9</v>
      </c>
      <c r="I2229">
        <v>67</v>
      </c>
      <c r="J2229">
        <v>155</v>
      </c>
      <c r="K2229">
        <v>165500000</v>
      </c>
      <c r="L2229">
        <v>48000000</v>
      </c>
      <c r="M2229" s="2">
        <f>VLOOKUP(A2229,Sheet2!$A$1:G5953,2,0)</f>
        <v>33253</v>
      </c>
      <c r="N2229" t="str">
        <f>VLOOKUP(A2229,Sheet2!$A$1:G5953,3,0)</f>
        <v>Color</v>
      </c>
      <c r="O2229" t="str">
        <f>VLOOKUP(A2229,Sheet2!$A$1:G5953,4,0)</f>
        <v>Action</v>
      </c>
      <c r="P2229" t="str">
        <f>VLOOKUP(A2229,Sheet2!$A$1:G5953,5,0)</f>
        <v>English</v>
      </c>
      <c r="Q2229" t="str">
        <f>VLOOKUP(A2229,Sheet2!$A$1:G5953,6,0)</f>
        <v>USA</v>
      </c>
      <c r="R2229" t="str">
        <f>VLOOKUP(A2229,Sheet2!$A$1:G5953,7,0)</f>
        <v>PG-13</v>
      </c>
      <c r="S2229" t="str">
        <f>IF(Table19[[#This Row],[Language]]="English","English","Other language")</f>
        <v>English</v>
      </c>
      <c r="T2229">
        <f>Table19[[#This Row],[Gross Revenue]]-Table19[[#This Row],[Budget]]</f>
        <v>117500000</v>
      </c>
      <c r="U2229" s="1">
        <f>(Table19[[#This Row],[Gross Revenue]]/Table19[[#This Row],[Budget]])-1</f>
        <v>2.4479166666666665</v>
      </c>
      <c r="V2229" t="str">
        <f t="shared" si="80"/>
        <v>&gt;150 minutes</v>
      </c>
      <c r="W2229">
        <f>Table19[[#This Row],[Profit]]/Table19[[#This Row],[Budget]]*100</f>
        <v>244.79166666666666</v>
      </c>
      <c r="X2229">
        <v>-1289919.5</v>
      </c>
      <c r="Y2229">
        <v>-4.8151417500000002E-2</v>
      </c>
      <c r="Z2229" t="str">
        <f t="shared" si="81"/>
        <v>High</v>
      </c>
    </row>
    <row r="2230" spans="1:26" x14ac:dyDescent="0.2">
      <c r="A2230" t="s">
        <v>4605</v>
      </c>
      <c r="B2230" t="s">
        <v>487</v>
      </c>
      <c r="C2230" t="s">
        <v>1693</v>
      </c>
      <c r="D2230">
        <v>10000</v>
      </c>
      <c r="E2230">
        <v>14161</v>
      </c>
      <c r="F2230">
        <v>294</v>
      </c>
      <c r="G2230">
        <v>60000</v>
      </c>
      <c r="H2230">
        <v>6.2</v>
      </c>
      <c r="I2230">
        <v>492</v>
      </c>
      <c r="J2230">
        <v>117</v>
      </c>
      <c r="K2230">
        <v>58607007</v>
      </c>
      <c r="L2230">
        <v>100000000</v>
      </c>
      <c r="M2230" s="2">
        <f>VLOOKUP(A2230,Sheet2!$A$1:G5954,2,0)</f>
        <v>41888</v>
      </c>
      <c r="N2230" t="str">
        <f>VLOOKUP(A2230,Sheet2!$A$1:G5954,3,0)</f>
        <v>Color</v>
      </c>
      <c r="O2230" t="str">
        <f>VLOOKUP(A2230,Sheet2!$A$1:G5954,4,0)</f>
        <v>Action</v>
      </c>
      <c r="P2230" t="str">
        <f>VLOOKUP(A2230,Sheet2!$A$1:G5954,5,0)</f>
        <v>English</v>
      </c>
      <c r="Q2230" t="str">
        <f>VLOOKUP(A2230,Sheet2!$A$1:G5954,6,0)</f>
        <v>USA</v>
      </c>
      <c r="R2230" t="str">
        <f>VLOOKUP(A2230,Sheet2!$A$1:G5954,7,0)</f>
        <v>PG-13</v>
      </c>
      <c r="S2230" t="str">
        <f>IF(Table19[[#This Row],[Language]]="English","English","Other language")</f>
        <v>English</v>
      </c>
      <c r="T2230">
        <f>Table19[[#This Row],[Gross Revenue]]-Table19[[#This Row],[Budget]]</f>
        <v>-41392993</v>
      </c>
      <c r="U2230" s="1">
        <f>(Table19[[#This Row],[Gross Revenue]]/Table19[[#This Row],[Budget]])-1</f>
        <v>-0.41392993</v>
      </c>
      <c r="V2230" t="str">
        <f t="shared" si="80"/>
        <v>111-130 minutes</v>
      </c>
      <c r="W2230">
        <f>Table19[[#This Row],[Profit]]/Table19[[#This Row],[Budget]]*100</f>
        <v>-41.392992999999997</v>
      </c>
      <c r="X2230">
        <v>-1289919.5</v>
      </c>
      <c r="Y2230">
        <v>-4.8151417500000002E-2</v>
      </c>
      <c r="Z2230" t="str">
        <f t="shared" si="81"/>
        <v>High</v>
      </c>
    </row>
    <row r="2231" spans="1:26" x14ac:dyDescent="0.2">
      <c r="A2231" t="s">
        <v>3346</v>
      </c>
      <c r="B2231" t="s">
        <v>176</v>
      </c>
      <c r="C2231" t="s">
        <v>177</v>
      </c>
      <c r="D2231">
        <v>1000</v>
      </c>
      <c r="E2231">
        <v>3148</v>
      </c>
      <c r="F2231">
        <v>87</v>
      </c>
      <c r="G2231">
        <v>716</v>
      </c>
      <c r="H2231">
        <v>3.9</v>
      </c>
      <c r="I2231">
        <v>75</v>
      </c>
      <c r="J2231">
        <v>104</v>
      </c>
      <c r="K2231">
        <v>10696210</v>
      </c>
      <c r="L2231">
        <v>23500000</v>
      </c>
      <c r="M2231" s="2">
        <f>VLOOKUP(A2231,Sheet2!$A$1:G5955,2,0)</f>
        <v>34148</v>
      </c>
      <c r="N2231" t="str">
        <f>VLOOKUP(A2231,Sheet2!$A$1:G5955,3,0)</f>
        <v>Color</v>
      </c>
      <c r="O2231" t="str">
        <f>VLOOKUP(A2231,Sheet2!$A$1:G5955,4,0)</f>
        <v>Action</v>
      </c>
      <c r="P2231" t="str">
        <f>VLOOKUP(A2231,Sheet2!$A$1:G5955,5,0)</f>
        <v>English</v>
      </c>
      <c r="Q2231" t="str">
        <f>VLOOKUP(A2231,Sheet2!$A$1:G5955,6,0)</f>
        <v>USA</v>
      </c>
      <c r="R2231" t="str">
        <f>VLOOKUP(A2231,Sheet2!$A$1:G5955,7,0)</f>
        <v>PG-13</v>
      </c>
      <c r="S2231" t="str">
        <f>IF(Table19[[#This Row],[Language]]="English","English","Other language")</f>
        <v>English</v>
      </c>
      <c r="T2231">
        <f>Table19[[#This Row],[Gross Revenue]]-Table19[[#This Row],[Budget]]</f>
        <v>-12803790</v>
      </c>
      <c r="U2231" s="1">
        <f>(Table19[[#This Row],[Gross Revenue]]/Table19[[#This Row],[Budget]])-1</f>
        <v>-0.54484212765957452</v>
      </c>
      <c r="V2231" t="str">
        <f t="shared" si="80"/>
        <v>90-110 minutes</v>
      </c>
      <c r="W2231">
        <f>Table19[[#This Row],[Profit]]/Table19[[#This Row],[Budget]]*100</f>
        <v>-54.484212765957452</v>
      </c>
      <c r="X2231">
        <v>-1289919.5</v>
      </c>
      <c r="Y2231">
        <v>-4.8151417500000002E-2</v>
      </c>
      <c r="Z2231" t="str">
        <f t="shared" si="81"/>
        <v>Medium</v>
      </c>
    </row>
    <row r="2232" spans="1:26" x14ac:dyDescent="0.2">
      <c r="A2232" t="s">
        <v>5965</v>
      </c>
      <c r="B2232" t="s">
        <v>693</v>
      </c>
      <c r="C2232" t="s">
        <v>1969</v>
      </c>
      <c r="D2232">
        <v>902</v>
      </c>
      <c r="E2232">
        <v>1980</v>
      </c>
      <c r="F2232">
        <v>14</v>
      </c>
      <c r="G2232">
        <v>13000</v>
      </c>
      <c r="H2232">
        <v>7.1</v>
      </c>
      <c r="I2232">
        <v>252</v>
      </c>
      <c r="J2232">
        <v>89</v>
      </c>
      <c r="K2232">
        <v>3325638</v>
      </c>
      <c r="L2232">
        <v>2500000</v>
      </c>
      <c r="M2232" s="2">
        <f>VLOOKUP(A2232,Sheet2!$A$1:G5956,2,0)</f>
        <v>41251</v>
      </c>
      <c r="N2232" t="str">
        <f>VLOOKUP(A2232,Sheet2!$A$1:G5956,3,0)</f>
        <v>Color</v>
      </c>
      <c r="O2232" t="str">
        <f>VLOOKUP(A2232,Sheet2!$A$1:G5956,4,0)</f>
        <v>Comedy</v>
      </c>
      <c r="P2232" t="str">
        <f>VLOOKUP(A2232,Sheet2!$A$1:G5956,5,0)</f>
        <v>English</v>
      </c>
      <c r="Q2232" t="str">
        <f>VLOOKUP(A2232,Sheet2!$A$1:G5956,6,0)</f>
        <v>USA</v>
      </c>
      <c r="R2232" t="str">
        <f>VLOOKUP(A2232,Sheet2!$A$1:G5956,7,0)</f>
        <v>PG-13</v>
      </c>
      <c r="S2232" t="str">
        <f>IF(Table19[[#This Row],[Language]]="English","English","Other language")</f>
        <v>English</v>
      </c>
      <c r="T2232">
        <f>Table19[[#This Row],[Gross Revenue]]-Table19[[#This Row],[Budget]]</f>
        <v>825638</v>
      </c>
      <c r="U2232" s="1">
        <f>(Table19[[#This Row],[Gross Revenue]]/Table19[[#This Row],[Budget]])-1</f>
        <v>0.33025520000000008</v>
      </c>
      <c r="V2232" t="str">
        <f t="shared" si="80"/>
        <v>&lt;90 minutes</v>
      </c>
      <c r="W2232">
        <f>Table19[[#This Row],[Profit]]/Table19[[#This Row],[Budget]]*100</f>
        <v>33.02552</v>
      </c>
      <c r="X2232">
        <v>1637763</v>
      </c>
      <c r="Y2232">
        <v>0.19178668286445014</v>
      </c>
      <c r="Z2232" t="str">
        <f t="shared" si="81"/>
        <v>Low</v>
      </c>
    </row>
    <row r="2233" spans="1:26" x14ac:dyDescent="0.2">
      <c r="A2233" t="s">
        <v>4791</v>
      </c>
      <c r="B2233" t="s">
        <v>133</v>
      </c>
      <c r="C2233" t="s">
        <v>1859</v>
      </c>
      <c r="D2233">
        <v>1000</v>
      </c>
      <c r="E2233">
        <v>1804</v>
      </c>
      <c r="F2233">
        <v>77</v>
      </c>
      <c r="G2233">
        <v>0</v>
      </c>
      <c r="H2233">
        <v>6.3</v>
      </c>
      <c r="I2233">
        <v>163</v>
      </c>
      <c r="J2233">
        <v>91</v>
      </c>
      <c r="K2233">
        <v>128200012</v>
      </c>
      <c r="L2233">
        <v>75000000</v>
      </c>
      <c r="M2233" s="2">
        <f>VLOOKUP(A2233,Sheet2!$A$1:G5957,2,0)</f>
        <v>38513</v>
      </c>
      <c r="N2233" t="str">
        <f>VLOOKUP(A2233,Sheet2!$A$1:G5957,3,0)</f>
        <v>Color</v>
      </c>
      <c r="O2233" t="str">
        <f>VLOOKUP(A2233,Sheet2!$A$1:G5957,4,0)</f>
        <v>Adventure</v>
      </c>
      <c r="P2233" t="str">
        <f>VLOOKUP(A2233,Sheet2!$A$1:G5957,5,0)</f>
        <v>English</v>
      </c>
      <c r="Q2233" t="str">
        <f>VLOOKUP(A2233,Sheet2!$A$1:G5957,6,0)</f>
        <v>USA</v>
      </c>
      <c r="R2233" t="str">
        <f>VLOOKUP(A2233,Sheet2!$A$1:G5957,7,0)</f>
        <v>PG</v>
      </c>
      <c r="S2233" t="str">
        <f>IF(Table19[[#This Row],[Language]]="English","English","Other language")</f>
        <v>English</v>
      </c>
      <c r="T2233">
        <f>Table19[[#This Row],[Gross Revenue]]-Table19[[#This Row],[Budget]]</f>
        <v>53200012</v>
      </c>
      <c r="U2233" s="1">
        <f>(Table19[[#This Row],[Gross Revenue]]/Table19[[#This Row],[Budget]])-1</f>
        <v>0.70933349333333329</v>
      </c>
      <c r="V2233" t="str">
        <f t="shared" si="80"/>
        <v>90-110 minutes</v>
      </c>
      <c r="W2233">
        <f>Table19[[#This Row],[Profit]]/Table19[[#This Row],[Budget]]*100</f>
        <v>70.933349333333325</v>
      </c>
      <c r="X2233">
        <v>3892693.5</v>
      </c>
      <c r="Y2233">
        <v>0.11726928571428571</v>
      </c>
      <c r="Z2233" t="str">
        <f t="shared" si="81"/>
        <v>High</v>
      </c>
    </row>
    <row r="2234" spans="1:26" x14ac:dyDescent="0.2">
      <c r="A2234" t="s">
        <v>4225</v>
      </c>
      <c r="B2234" t="s">
        <v>1351</v>
      </c>
      <c r="C2234" t="s">
        <v>737</v>
      </c>
      <c r="D2234">
        <v>394</v>
      </c>
      <c r="E2234">
        <v>712</v>
      </c>
      <c r="F2234">
        <v>163</v>
      </c>
      <c r="G2234">
        <v>33000</v>
      </c>
      <c r="H2234">
        <v>5.9</v>
      </c>
      <c r="I2234">
        <v>360</v>
      </c>
      <c r="J2234">
        <v>136</v>
      </c>
      <c r="K2234">
        <v>38509342</v>
      </c>
      <c r="L2234">
        <v>75000000</v>
      </c>
      <c r="M2234" s="2">
        <f>VLOOKUP(A2234,Sheet2!$A$1:G5958,2,0)</f>
        <v>41065</v>
      </c>
      <c r="N2234" t="str">
        <f>VLOOKUP(A2234,Sheet2!$A$1:G5958,3,0)</f>
        <v>Color</v>
      </c>
      <c r="O2234" t="str">
        <f>VLOOKUP(A2234,Sheet2!$A$1:G5958,4,0)</f>
        <v>Comedy</v>
      </c>
      <c r="P2234" t="str">
        <f>VLOOKUP(A2234,Sheet2!$A$1:G5958,5,0)</f>
        <v>English</v>
      </c>
      <c r="Q2234" t="str">
        <f>VLOOKUP(A2234,Sheet2!$A$1:G5958,6,0)</f>
        <v>USA</v>
      </c>
      <c r="R2234" t="str">
        <f>VLOOKUP(A2234,Sheet2!$A$1:G5958,7,0)</f>
        <v>PG-13</v>
      </c>
      <c r="S2234" t="str">
        <f>IF(Table19[[#This Row],[Language]]="English","English","Other language")</f>
        <v>English</v>
      </c>
      <c r="T2234">
        <f>Table19[[#This Row],[Gross Revenue]]-Table19[[#This Row],[Budget]]</f>
        <v>-36490658</v>
      </c>
      <c r="U2234" s="1">
        <f>(Table19[[#This Row],[Gross Revenue]]/Table19[[#This Row],[Budget]])-1</f>
        <v>-0.48654210666666664</v>
      </c>
      <c r="V2234" t="str">
        <f t="shared" si="80"/>
        <v>131-150 minutes</v>
      </c>
      <c r="W2234">
        <f>Table19[[#This Row],[Profit]]/Table19[[#This Row],[Budget]]*100</f>
        <v>-48.654210666666664</v>
      </c>
      <c r="X2234">
        <v>1637763</v>
      </c>
      <c r="Y2234">
        <v>0.19178668286445014</v>
      </c>
      <c r="Z2234" t="str">
        <f t="shared" si="81"/>
        <v>High</v>
      </c>
    </row>
    <row r="2235" spans="1:26" x14ac:dyDescent="0.2">
      <c r="A2235" t="s">
        <v>4587</v>
      </c>
      <c r="B2235" t="s">
        <v>1681</v>
      </c>
      <c r="C2235" t="s">
        <v>504</v>
      </c>
      <c r="D2235">
        <v>628</v>
      </c>
      <c r="E2235">
        <v>1265</v>
      </c>
      <c r="F2235">
        <v>65</v>
      </c>
      <c r="G2235">
        <v>0</v>
      </c>
      <c r="H2235">
        <v>6.2</v>
      </c>
      <c r="I2235">
        <v>107</v>
      </c>
      <c r="J2235">
        <v>105</v>
      </c>
      <c r="K2235">
        <v>16991902</v>
      </c>
      <c r="L2235">
        <v>57000000</v>
      </c>
      <c r="M2235" s="2">
        <f>VLOOKUP(A2235,Sheet2!$A$1:G5959,2,0)</f>
        <v>37109</v>
      </c>
      <c r="N2235" t="str">
        <f>VLOOKUP(A2235,Sheet2!$A$1:G5959,3,0)</f>
        <v>Color</v>
      </c>
      <c r="O2235" t="str">
        <f>VLOOKUP(A2235,Sheet2!$A$1:G5959,4,0)</f>
        <v>Drama</v>
      </c>
      <c r="P2235" t="str">
        <f>VLOOKUP(A2235,Sheet2!$A$1:G5959,5,0)</f>
        <v>English</v>
      </c>
      <c r="Q2235" t="str">
        <f>VLOOKUP(A2235,Sheet2!$A$1:G5959,6,0)</f>
        <v>USA</v>
      </c>
      <c r="R2235" t="str">
        <f>VLOOKUP(A2235,Sheet2!$A$1:G5959,7,0)</f>
        <v>R</v>
      </c>
      <c r="S2235" t="str">
        <f>IF(Table19[[#This Row],[Language]]="English","English","Other language")</f>
        <v>English</v>
      </c>
      <c r="T2235">
        <f>Table19[[#This Row],[Gross Revenue]]-Table19[[#This Row],[Budget]]</f>
        <v>-40008098</v>
      </c>
      <c r="U2235" s="1">
        <f>(Table19[[#This Row],[Gross Revenue]]/Table19[[#This Row],[Budget]])-1</f>
        <v>-0.7018964561403509</v>
      </c>
      <c r="V2235" t="str">
        <f t="shared" si="80"/>
        <v>90-110 minutes</v>
      </c>
      <c r="W2235">
        <f>Table19[[#This Row],[Profit]]/Table19[[#This Row],[Budget]]*100</f>
        <v>-70.189645614035086</v>
      </c>
      <c r="X2235">
        <v>-434215.5</v>
      </c>
      <c r="Y2235">
        <v>-0.10115100772200772</v>
      </c>
      <c r="Z2235" t="str">
        <f t="shared" si="81"/>
        <v>High</v>
      </c>
    </row>
    <row r="2236" spans="1:26" x14ac:dyDescent="0.2">
      <c r="A2236" t="s">
        <v>6190</v>
      </c>
      <c r="B2236" t="s">
        <v>1827</v>
      </c>
      <c r="C2236" t="s">
        <v>124</v>
      </c>
      <c r="D2236">
        <v>27000</v>
      </c>
      <c r="E2236">
        <v>46944</v>
      </c>
      <c r="F2236">
        <v>0</v>
      </c>
      <c r="G2236">
        <v>12000</v>
      </c>
      <c r="H2236">
        <v>7.3</v>
      </c>
      <c r="I2236">
        <v>209</v>
      </c>
      <c r="J2236">
        <v>114</v>
      </c>
      <c r="K2236">
        <v>5694401</v>
      </c>
      <c r="L2236">
        <v>18000000</v>
      </c>
      <c r="M2236" s="2">
        <f>VLOOKUP(A2236,Sheet2!$A$1:G5960,2,0)</f>
        <v>39649</v>
      </c>
      <c r="N2236" t="str">
        <f>VLOOKUP(A2236,Sheet2!$A$1:G5960,3,0)</f>
        <v>Color</v>
      </c>
      <c r="O2236" t="str">
        <f>VLOOKUP(A2236,Sheet2!$A$1:G5960,4,0)</f>
        <v>Action</v>
      </c>
      <c r="P2236" t="str">
        <f>VLOOKUP(A2236,Sheet2!$A$1:G5960,5,0)</f>
        <v>English</v>
      </c>
      <c r="Q2236" t="str">
        <f>VLOOKUP(A2236,Sheet2!$A$1:G5960,6,0)</f>
        <v>UK</v>
      </c>
      <c r="R2236" t="str">
        <f>VLOOKUP(A2236,Sheet2!$A$1:G5960,7,0)</f>
        <v>R</v>
      </c>
      <c r="S2236" t="str">
        <f>IF(Table19[[#This Row],[Language]]="English","English","Other language")</f>
        <v>English</v>
      </c>
      <c r="T2236">
        <f>Table19[[#This Row],[Gross Revenue]]-Table19[[#This Row],[Budget]]</f>
        <v>-12305599</v>
      </c>
      <c r="U2236" s="1">
        <f>(Table19[[#This Row],[Gross Revenue]]/Table19[[#This Row],[Budget]])-1</f>
        <v>-0.6836443888888889</v>
      </c>
      <c r="V2236" t="str">
        <f t="shared" si="80"/>
        <v>111-130 minutes</v>
      </c>
      <c r="W2236">
        <f>Table19[[#This Row],[Profit]]/Table19[[#This Row],[Budget]]*100</f>
        <v>-68.364438888888884</v>
      </c>
      <c r="X2236">
        <v>-1289919.5</v>
      </c>
      <c r="Y2236">
        <v>-4.8151417500000002E-2</v>
      </c>
      <c r="Z2236" t="str">
        <f t="shared" si="81"/>
        <v>Medium</v>
      </c>
    </row>
    <row r="2237" spans="1:26" x14ac:dyDescent="0.2">
      <c r="A2237" t="s">
        <v>6920</v>
      </c>
      <c r="B2237" t="s">
        <v>226</v>
      </c>
      <c r="C2237" t="s">
        <v>2771</v>
      </c>
      <c r="D2237">
        <v>13000</v>
      </c>
      <c r="E2237">
        <v>16094</v>
      </c>
      <c r="F2237">
        <v>80</v>
      </c>
      <c r="G2237">
        <v>0</v>
      </c>
      <c r="H2237">
        <v>8.1</v>
      </c>
      <c r="I2237">
        <v>141</v>
      </c>
      <c r="J2237">
        <v>145</v>
      </c>
      <c r="K2237">
        <v>117235247</v>
      </c>
      <c r="L2237">
        <v>960000</v>
      </c>
      <c r="M2237" s="2">
        <f>VLOOKUP(A2237,Sheet2!$A$1:G5961,2,0)</f>
        <v>28080</v>
      </c>
      <c r="N2237" t="str">
        <f>VLOOKUP(A2237,Sheet2!$A$1:G5961,3,0)</f>
        <v>Color</v>
      </c>
      <c r="O2237" t="str">
        <f>VLOOKUP(A2237,Sheet2!$A$1:G5961,4,0)</f>
        <v>Drama</v>
      </c>
      <c r="P2237" t="str">
        <f>VLOOKUP(A2237,Sheet2!$A$1:G5961,5,0)</f>
        <v>English</v>
      </c>
      <c r="Q2237" t="str">
        <f>VLOOKUP(A2237,Sheet2!$A$1:G5961,6,0)</f>
        <v>USA</v>
      </c>
      <c r="R2237" t="str">
        <f>VLOOKUP(A2237,Sheet2!$A$1:G5961,7,0)</f>
        <v>PG</v>
      </c>
      <c r="S2237" t="str">
        <f>IF(Table19[[#This Row],[Language]]="English","English","Other language")</f>
        <v>English</v>
      </c>
      <c r="T2237">
        <f>Table19[[#This Row],[Gross Revenue]]-Table19[[#This Row],[Budget]]</f>
        <v>116275247</v>
      </c>
      <c r="U2237" s="1">
        <f>(Table19[[#This Row],[Gross Revenue]]/Table19[[#This Row],[Budget]])-1</f>
        <v>121.12004895833333</v>
      </c>
      <c r="V2237" t="str">
        <f t="shared" si="80"/>
        <v>131-150 minutes</v>
      </c>
      <c r="W2237">
        <f>Table19[[#This Row],[Profit]]/Table19[[#This Row],[Budget]]*100</f>
        <v>12112.004895833334</v>
      </c>
      <c r="X2237">
        <v>-434215.5</v>
      </c>
      <c r="Y2237">
        <v>-0.10115100772200772</v>
      </c>
      <c r="Z2237" t="str">
        <f t="shared" si="81"/>
        <v>Low</v>
      </c>
    </row>
    <row r="2238" spans="1:26" x14ac:dyDescent="0.2">
      <c r="A2238" t="s">
        <v>6133</v>
      </c>
      <c r="B2238" t="s">
        <v>226</v>
      </c>
      <c r="C2238" t="s">
        <v>226</v>
      </c>
      <c r="D2238">
        <v>13000</v>
      </c>
      <c r="E2238">
        <v>15111</v>
      </c>
      <c r="F2238">
        <v>13000</v>
      </c>
      <c r="G2238">
        <v>0</v>
      </c>
      <c r="H2238">
        <v>7.2</v>
      </c>
      <c r="I2238">
        <v>285</v>
      </c>
      <c r="J2238">
        <v>139</v>
      </c>
      <c r="K2238">
        <v>70269171</v>
      </c>
      <c r="L2238">
        <v>24000000</v>
      </c>
      <c r="M2238" s="2">
        <f>VLOOKUP(A2238,Sheet2!$A$1:G5962,2,0)</f>
        <v>39067</v>
      </c>
      <c r="N2238" t="str">
        <f>VLOOKUP(A2238,Sheet2!$A$1:G5962,3,0)</f>
        <v>Color</v>
      </c>
      <c r="O2238" t="str">
        <f>VLOOKUP(A2238,Sheet2!$A$1:G5962,4,0)</f>
        <v>Drama</v>
      </c>
      <c r="P2238" t="str">
        <f>VLOOKUP(A2238,Sheet2!$A$1:G5962,5,0)</f>
        <v>English</v>
      </c>
      <c r="Q2238" t="str">
        <f>VLOOKUP(A2238,Sheet2!$A$1:G5962,6,0)</f>
        <v>USA</v>
      </c>
      <c r="R2238" t="str">
        <f>VLOOKUP(A2238,Sheet2!$A$1:G5962,7,0)</f>
        <v>PG</v>
      </c>
      <c r="S2238" t="str">
        <f>IF(Table19[[#This Row],[Language]]="English","English","Other language")</f>
        <v>English</v>
      </c>
      <c r="T2238">
        <f>Table19[[#This Row],[Gross Revenue]]-Table19[[#This Row],[Budget]]</f>
        <v>46269171</v>
      </c>
      <c r="U2238" s="1">
        <f>(Table19[[#This Row],[Gross Revenue]]/Table19[[#This Row],[Budget]])-1</f>
        <v>1.927882125</v>
      </c>
      <c r="V2238" t="str">
        <f t="shared" si="80"/>
        <v>131-150 minutes</v>
      </c>
      <c r="W2238">
        <f>Table19[[#This Row],[Profit]]/Table19[[#This Row],[Budget]]*100</f>
        <v>192.78821249999999</v>
      </c>
      <c r="X2238">
        <v>-434215.5</v>
      </c>
      <c r="Y2238">
        <v>-0.10115100772200772</v>
      </c>
      <c r="Z2238" t="str">
        <f t="shared" si="81"/>
        <v>Medium</v>
      </c>
    </row>
    <row r="2239" spans="1:26" x14ac:dyDescent="0.2">
      <c r="A2239" t="s">
        <v>6489</v>
      </c>
      <c r="B2239" t="s">
        <v>2473</v>
      </c>
      <c r="C2239" t="s">
        <v>2473</v>
      </c>
      <c r="D2239">
        <v>909</v>
      </c>
      <c r="E2239">
        <v>1048</v>
      </c>
      <c r="F2239">
        <v>909</v>
      </c>
      <c r="G2239">
        <v>667</v>
      </c>
      <c r="H2239">
        <v>7.5</v>
      </c>
      <c r="I2239">
        <v>40</v>
      </c>
      <c r="J2239">
        <v>91</v>
      </c>
      <c r="K2239">
        <v>6706368</v>
      </c>
      <c r="L2239">
        <v>160000</v>
      </c>
      <c r="M2239" s="2">
        <f>VLOOKUP(A2239,Sheet2!$A$1:G5963,2,0)</f>
        <v>32794</v>
      </c>
      <c r="N2239" t="str">
        <f>VLOOKUP(A2239,Sheet2!$A$1:G5963,3,0)</f>
        <v>Color</v>
      </c>
      <c r="O2239" t="str">
        <f>VLOOKUP(A2239,Sheet2!$A$1:G5963,4,0)</f>
        <v>Documentary</v>
      </c>
      <c r="P2239" t="str">
        <f>VLOOKUP(A2239,Sheet2!$A$1:G5963,5,0)</f>
        <v>English</v>
      </c>
      <c r="Q2239" t="str">
        <f>VLOOKUP(A2239,Sheet2!$A$1:G5963,6,0)</f>
        <v>USA</v>
      </c>
      <c r="R2239" t="str">
        <f>VLOOKUP(A2239,Sheet2!$A$1:G5963,7,0)</f>
        <v>R</v>
      </c>
      <c r="S2239" t="str">
        <f>IF(Table19[[#This Row],[Language]]="English","English","Other language")</f>
        <v>English</v>
      </c>
      <c r="T2239">
        <f>Table19[[#This Row],[Gross Revenue]]-Table19[[#This Row],[Budget]]</f>
        <v>6546368</v>
      </c>
      <c r="U2239" s="1">
        <f>(Table19[[#This Row],[Gross Revenue]]/Table19[[#This Row],[Budget]])-1</f>
        <v>40.9148</v>
      </c>
      <c r="V2239" t="str">
        <f t="shared" si="80"/>
        <v>90-110 minutes</v>
      </c>
      <c r="W2239">
        <f>Table19[[#This Row],[Profit]]/Table19[[#This Row],[Budget]]*100</f>
        <v>4091.48</v>
      </c>
      <c r="Z2239" t="str">
        <f t="shared" si="81"/>
        <v>Low</v>
      </c>
    </row>
    <row r="2240" spans="1:26" x14ac:dyDescent="0.2">
      <c r="A2240" t="s">
        <v>5705</v>
      </c>
      <c r="B2240" t="s">
        <v>1444</v>
      </c>
      <c r="C2240" t="s">
        <v>557</v>
      </c>
      <c r="D2240">
        <v>833</v>
      </c>
      <c r="E2240">
        <v>3400</v>
      </c>
      <c r="F2240">
        <v>136</v>
      </c>
      <c r="G2240">
        <v>0</v>
      </c>
      <c r="H2240">
        <v>6.9</v>
      </c>
      <c r="I2240">
        <v>173</v>
      </c>
      <c r="J2240">
        <v>101</v>
      </c>
      <c r="K2240">
        <v>67266300</v>
      </c>
      <c r="L2240">
        <v>28000000</v>
      </c>
      <c r="M2240" s="2">
        <f>VLOOKUP(A2240,Sheet2!$A$1:G5964,2,0)</f>
        <v>39642</v>
      </c>
      <c r="N2240" t="str">
        <f>VLOOKUP(A2240,Sheet2!$A$1:G5964,3,0)</f>
        <v>Color</v>
      </c>
      <c r="O2240" t="str">
        <f>VLOOKUP(A2240,Sheet2!$A$1:G5964,4,0)</f>
        <v>Comedy</v>
      </c>
      <c r="P2240" t="str">
        <f>VLOOKUP(A2240,Sheet2!$A$1:G5964,5,0)</f>
        <v>English</v>
      </c>
      <c r="Q2240" t="str">
        <f>VLOOKUP(A2240,Sheet2!$A$1:G5964,6,0)</f>
        <v>Germany</v>
      </c>
      <c r="R2240" t="str">
        <f>VLOOKUP(A2240,Sheet2!$A$1:G5964,7,0)</f>
        <v>R</v>
      </c>
      <c r="S2240" t="str">
        <f>IF(Table19[[#This Row],[Language]]="English","English","Other language")</f>
        <v>English</v>
      </c>
      <c r="T2240">
        <f>Table19[[#This Row],[Gross Revenue]]-Table19[[#This Row],[Budget]]</f>
        <v>39266300</v>
      </c>
      <c r="U2240" s="1">
        <f>(Table19[[#This Row],[Gross Revenue]]/Table19[[#This Row],[Budget]])-1</f>
        <v>1.4023678571428571</v>
      </c>
      <c r="V2240" t="str">
        <f t="shared" si="80"/>
        <v>90-110 minutes</v>
      </c>
      <c r="W2240">
        <f>Table19[[#This Row],[Profit]]/Table19[[#This Row],[Budget]]*100</f>
        <v>140.2367857142857</v>
      </c>
      <c r="X2240">
        <v>1637763</v>
      </c>
      <c r="Y2240">
        <v>0.19178668286445014</v>
      </c>
      <c r="Z2240" t="str">
        <f t="shared" si="81"/>
        <v>Medium</v>
      </c>
    </row>
    <row r="2241" spans="1:26" x14ac:dyDescent="0.2">
      <c r="A2241" t="s">
        <v>3288</v>
      </c>
      <c r="B2241" t="s">
        <v>68</v>
      </c>
      <c r="C2241" t="s">
        <v>69</v>
      </c>
      <c r="D2241">
        <v>1000</v>
      </c>
      <c r="E2241">
        <v>2763</v>
      </c>
      <c r="F2241">
        <v>323</v>
      </c>
      <c r="G2241">
        <v>584</v>
      </c>
      <c r="H2241">
        <v>3</v>
      </c>
      <c r="I2241">
        <v>151</v>
      </c>
      <c r="J2241">
        <v>98</v>
      </c>
      <c r="K2241">
        <v>18990542</v>
      </c>
      <c r="L2241">
        <v>70000000</v>
      </c>
      <c r="M2241" s="2">
        <f>VLOOKUP(A2241,Sheet2!$A$1:G5965,2,0)</f>
        <v>37279</v>
      </c>
      <c r="N2241" t="str">
        <f>VLOOKUP(A2241,Sheet2!$A$1:G5965,3,0)</f>
        <v>Color</v>
      </c>
      <c r="O2241" t="str">
        <f>VLOOKUP(A2241,Sheet2!$A$1:G5965,4,0)</f>
        <v>Action</v>
      </c>
      <c r="P2241" t="str">
        <f>VLOOKUP(A2241,Sheet2!$A$1:G5965,5,0)</f>
        <v>English</v>
      </c>
      <c r="Q2241" t="str">
        <f>VLOOKUP(A2241,Sheet2!$A$1:G5965,6,0)</f>
        <v>USA</v>
      </c>
      <c r="R2241" t="str">
        <f>VLOOKUP(A2241,Sheet2!$A$1:G5965,7,0)</f>
        <v>R</v>
      </c>
      <c r="S2241" t="str">
        <f>IF(Table19[[#This Row],[Language]]="English","English","Other language")</f>
        <v>English</v>
      </c>
      <c r="T2241">
        <f>Table19[[#This Row],[Gross Revenue]]-Table19[[#This Row],[Budget]]</f>
        <v>-51009458</v>
      </c>
      <c r="U2241" s="1">
        <f>(Table19[[#This Row],[Gross Revenue]]/Table19[[#This Row],[Budget]])-1</f>
        <v>-0.72870654285714287</v>
      </c>
      <c r="V2241" t="str">
        <f t="shared" si="80"/>
        <v>90-110 minutes</v>
      </c>
      <c r="W2241">
        <f>Table19[[#This Row],[Profit]]/Table19[[#This Row],[Budget]]*100</f>
        <v>-72.870654285714281</v>
      </c>
      <c r="X2241">
        <v>-1289919.5</v>
      </c>
      <c r="Y2241">
        <v>-4.8151417500000002E-2</v>
      </c>
      <c r="Z2241" t="str">
        <f t="shared" si="81"/>
        <v>High</v>
      </c>
    </row>
    <row r="2242" spans="1:26" x14ac:dyDescent="0.2">
      <c r="A2242" t="s">
        <v>5578</v>
      </c>
      <c r="B2242" t="s">
        <v>691</v>
      </c>
      <c r="C2242" t="s">
        <v>2139</v>
      </c>
      <c r="D2242">
        <v>29000</v>
      </c>
      <c r="E2242">
        <v>33791</v>
      </c>
      <c r="F2242">
        <v>1000</v>
      </c>
      <c r="G2242">
        <v>10000</v>
      </c>
      <c r="H2242">
        <v>6.8</v>
      </c>
      <c r="I2242">
        <v>106</v>
      </c>
      <c r="J2242">
        <v>120</v>
      </c>
      <c r="K2242">
        <v>46338728</v>
      </c>
      <c r="L2242">
        <v>14500000</v>
      </c>
      <c r="M2242" s="2">
        <f>VLOOKUP(A2242,Sheet2!$A$1:G5966,2,0)</f>
        <v>35364</v>
      </c>
      <c r="N2242" t="str">
        <f>VLOOKUP(A2242,Sheet2!$A$1:G5966,3,0)</f>
        <v>Color</v>
      </c>
      <c r="O2242" t="str">
        <f>VLOOKUP(A2242,Sheet2!$A$1:G5966,4,0)</f>
        <v>Drama</v>
      </c>
      <c r="P2242" t="str">
        <f>VLOOKUP(A2242,Sheet2!$A$1:G5966,5,0)</f>
        <v>English</v>
      </c>
      <c r="Q2242" t="str">
        <f>VLOOKUP(A2242,Sheet2!$A$1:G5966,6,0)</f>
        <v>USA</v>
      </c>
      <c r="R2242" t="str">
        <f>VLOOKUP(A2242,Sheet2!$A$1:G5966,7,0)</f>
        <v>PG-13</v>
      </c>
      <c r="S2242" t="str">
        <f>IF(Table19[[#This Row],[Language]]="English","English","Other language")</f>
        <v>English</v>
      </c>
      <c r="T2242">
        <f>Table19[[#This Row],[Gross Revenue]]-Table19[[#This Row],[Budget]]</f>
        <v>31838728</v>
      </c>
      <c r="U2242" s="1">
        <f>(Table19[[#This Row],[Gross Revenue]]/Table19[[#This Row],[Budget]])-1</f>
        <v>2.1957743448275862</v>
      </c>
      <c r="V2242" t="str">
        <f t="shared" ref="V2242:V2305" si="82">IF(J2242="","",IF(J2242&lt;90,"&lt;90 minutes",IF(J2242&lt;=110,"90-110 minutes",IF(J2242&lt;=130,"111-130 minutes",IF(J2242&lt;=150,"131-150 minutes","&gt;150 minutes")))))</f>
        <v>111-130 minutes</v>
      </c>
      <c r="W2242">
        <f>Table19[[#This Row],[Profit]]/Table19[[#This Row],[Budget]]*100</f>
        <v>219.5774344827586</v>
      </c>
      <c r="X2242">
        <v>-434215.5</v>
      </c>
      <c r="Y2242">
        <v>-0.10115100772200772</v>
      </c>
      <c r="Z2242" t="str">
        <f t="shared" ref="Z2242:Z2305" si="83">IF(L2242="","",IF(L2242&lt;=$AA$26,"Low",IF(L2242&lt;=$AA$28,"Medium","High")))</f>
        <v>Medium</v>
      </c>
    </row>
    <row r="2243" spans="1:26" x14ac:dyDescent="0.2">
      <c r="A2243" t="s">
        <v>5160</v>
      </c>
      <c r="B2243" t="s">
        <v>487</v>
      </c>
      <c r="C2243" t="s">
        <v>2131</v>
      </c>
      <c r="D2243">
        <v>10000</v>
      </c>
      <c r="E2243">
        <v>13160</v>
      </c>
      <c r="F2243">
        <v>34</v>
      </c>
      <c r="G2243">
        <v>561</v>
      </c>
      <c r="H2243">
        <v>6.6</v>
      </c>
      <c r="I2243">
        <v>30</v>
      </c>
      <c r="J2243">
        <v>100</v>
      </c>
      <c r="K2243">
        <v>3275585</v>
      </c>
      <c r="L2243">
        <v>11500000</v>
      </c>
      <c r="M2243" s="2">
        <f>VLOOKUP(A2243,Sheet2!$A$1:G5967,2,0)</f>
        <v>34284</v>
      </c>
      <c r="N2243" t="str">
        <f>VLOOKUP(A2243,Sheet2!$A$1:G5967,3,0)</f>
        <v>Color</v>
      </c>
      <c r="O2243" t="str">
        <f>VLOOKUP(A2243,Sheet2!$A$1:G5967,4,0)</f>
        <v>Action</v>
      </c>
      <c r="P2243" t="str">
        <f>VLOOKUP(A2243,Sheet2!$A$1:G5967,5,0)</f>
        <v>English</v>
      </c>
      <c r="Q2243" t="str">
        <f>VLOOKUP(A2243,Sheet2!$A$1:G5967,6,0)</f>
        <v>UK</v>
      </c>
      <c r="R2243" t="str">
        <f>VLOOKUP(A2243,Sheet2!$A$1:G5967,7,0)</f>
        <v>R</v>
      </c>
      <c r="S2243" t="str">
        <f>IF(Table19[[#This Row],[Language]]="English","English","Other language")</f>
        <v>English</v>
      </c>
      <c r="T2243">
        <f>Table19[[#This Row],[Gross Revenue]]-Table19[[#This Row],[Budget]]</f>
        <v>-8224415</v>
      </c>
      <c r="U2243" s="1">
        <f>(Table19[[#This Row],[Gross Revenue]]/Table19[[#This Row],[Budget]])-1</f>
        <v>-0.71516652173913042</v>
      </c>
      <c r="V2243" t="str">
        <f t="shared" si="82"/>
        <v>90-110 minutes</v>
      </c>
      <c r="W2243">
        <f>Table19[[#This Row],[Profit]]/Table19[[#This Row],[Budget]]*100</f>
        <v>-71.516652173913045</v>
      </c>
      <c r="X2243">
        <v>-1289919.5</v>
      </c>
      <c r="Y2243">
        <v>-4.8151417500000002E-2</v>
      </c>
      <c r="Z2243" t="str">
        <f t="shared" si="83"/>
        <v>Low</v>
      </c>
    </row>
    <row r="2244" spans="1:26" x14ac:dyDescent="0.2">
      <c r="A2244" t="s">
        <v>4521</v>
      </c>
      <c r="B2244" t="s">
        <v>710</v>
      </c>
      <c r="C2244" t="s">
        <v>141</v>
      </c>
      <c r="D2244">
        <v>5000</v>
      </c>
      <c r="E2244">
        <v>9082</v>
      </c>
      <c r="F2244">
        <v>43</v>
      </c>
      <c r="G2244">
        <v>0</v>
      </c>
      <c r="H2244">
        <v>6.1</v>
      </c>
      <c r="I2244">
        <v>70</v>
      </c>
      <c r="J2244">
        <v>115</v>
      </c>
      <c r="K2244">
        <v>55973336</v>
      </c>
      <c r="L2244">
        <v>25000000</v>
      </c>
      <c r="M2244" s="2">
        <f>VLOOKUP(A2244,Sheet2!$A$1:G5968,2,0)</f>
        <v>36751</v>
      </c>
      <c r="N2244" t="str">
        <f>VLOOKUP(A2244,Sheet2!$A$1:G5968,3,0)</f>
        <v>Color</v>
      </c>
      <c r="O2244" t="str">
        <f>VLOOKUP(A2244,Sheet2!$A$1:G5968,4,0)</f>
        <v>Action</v>
      </c>
      <c r="P2244" t="str">
        <f>VLOOKUP(A2244,Sheet2!$A$1:G5968,5,0)</f>
        <v>English</v>
      </c>
      <c r="Q2244" t="str">
        <f>VLOOKUP(A2244,Sheet2!$A$1:G5968,6,0)</f>
        <v>USA</v>
      </c>
      <c r="R2244" t="str">
        <f>VLOOKUP(A2244,Sheet2!$A$1:G5968,7,0)</f>
        <v>R</v>
      </c>
      <c r="S2244" t="str">
        <f>IF(Table19[[#This Row],[Language]]="English","English","Other language")</f>
        <v>English</v>
      </c>
      <c r="T2244">
        <f>Table19[[#This Row],[Gross Revenue]]-Table19[[#This Row],[Budget]]</f>
        <v>30973336</v>
      </c>
      <c r="U2244" s="1">
        <f>(Table19[[#This Row],[Gross Revenue]]/Table19[[#This Row],[Budget]])-1</f>
        <v>1.2389334399999998</v>
      </c>
      <c r="V2244" t="str">
        <f t="shared" si="82"/>
        <v>111-130 minutes</v>
      </c>
      <c r="W2244">
        <f>Table19[[#This Row],[Profit]]/Table19[[#This Row],[Budget]]*100</f>
        <v>123.893344</v>
      </c>
      <c r="X2244">
        <v>-1289919.5</v>
      </c>
      <c r="Y2244">
        <v>-4.8151417500000002E-2</v>
      </c>
      <c r="Z2244" t="str">
        <f t="shared" si="83"/>
        <v>Medium</v>
      </c>
    </row>
    <row r="2245" spans="1:26" x14ac:dyDescent="0.2">
      <c r="A2245" t="s">
        <v>6210</v>
      </c>
      <c r="B2245" t="s">
        <v>211</v>
      </c>
      <c r="C2245" t="s">
        <v>305</v>
      </c>
      <c r="D2245">
        <v>22000</v>
      </c>
      <c r="E2245">
        <v>24270</v>
      </c>
      <c r="F2245">
        <v>287</v>
      </c>
      <c r="G2245">
        <v>0</v>
      </c>
      <c r="H2245">
        <v>7.3</v>
      </c>
      <c r="I2245">
        <v>149</v>
      </c>
      <c r="J2245">
        <v>122</v>
      </c>
      <c r="K2245">
        <v>41609593</v>
      </c>
      <c r="L2245">
        <v>55000000</v>
      </c>
      <c r="M2245" s="2">
        <f>VLOOKUP(A2245,Sheet2!$A$1:G5969,2,0)</f>
        <v>35807</v>
      </c>
      <c r="N2245" t="str">
        <f>VLOOKUP(A2245,Sheet2!$A$1:G5969,3,0)</f>
        <v>Color</v>
      </c>
      <c r="O2245" t="str">
        <f>VLOOKUP(A2245,Sheet2!$A$1:G5969,4,0)</f>
        <v>Action</v>
      </c>
      <c r="P2245" t="str">
        <f>VLOOKUP(A2245,Sheet2!$A$1:G5969,5,0)</f>
        <v>English</v>
      </c>
      <c r="Q2245" t="str">
        <f>VLOOKUP(A2245,Sheet2!$A$1:G5969,6,0)</f>
        <v>UK</v>
      </c>
      <c r="R2245" t="str">
        <f>VLOOKUP(A2245,Sheet2!$A$1:G5969,7,0)</f>
        <v>R</v>
      </c>
      <c r="S2245" t="str">
        <f>IF(Table19[[#This Row],[Language]]="English","English","Other language")</f>
        <v>English</v>
      </c>
      <c r="T2245">
        <f>Table19[[#This Row],[Gross Revenue]]-Table19[[#This Row],[Budget]]</f>
        <v>-13390407</v>
      </c>
      <c r="U2245" s="1">
        <f>(Table19[[#This Row],[Gross Revenue]]/Table19[[#This Row],[Budget]])-1</f>
        <v>-0.24346194545454547</v>
      </c>
      <c r="V2245" t="str">
        <f t="shared" si="82"/>
        <v>111-130 minutes</v>
      </c>
      <c r="W2245">
        <f>Table19[[#This Row],[Profit]]/Table19[[#This Row],[Budget]]*100</f>
        <v>-24.346194545454544</v>
      </c>
      <c r="X2245">
        <v>-1289919.5</v>
      </c>
      <c r="Y2245">
        <v>-4.8151417500000002E-2</v>
      </c>
      <c r="Z2245" t="str">
        <f t="shared" si="83"/>
        <v>High</v>
      </c>
    </row>
    <row r="2246" spans="1:26" x14ac:dyDescent="0.2">
      <c r="A2246" t="s">
        <v>6949</v>
      </c>
      <c r="B2246" t="s">
        <v>2918</v>
      </c>
      <c r="C2246" t="s">
        <v>3200</v>
      </c>
      <c r="D2246">
        <v>805</v>
      </c>
      <c r="E2246">
        <v>2499</v>
      </c>
      <c r="F2246">
        <v>412</v>
      </c>
      <c r="G2246">
        <v>72000</v>
      </c>
      <c r="H2246">
        <v>8.3000000000000007</v>
      </c>
      <c r="I2246">
        <v>421</v>
      </c>
      <c r="J2246">
        <v>118</v>
      </c>
      <c r="K2246">
        <v>14677654</v>
      </c>
      <c r="L2246">
        <v>13000000</v>
      </c>
      <c r="M2246" s="2">
        <f>VLOOKUP(A2246,Sheet2!$A$1:G5970,2,0)</f>
        <v>42194</v>
      </c>
      <c r="N2246" t="str">
        <f>VLOOKUP(A2246,Sheet2!$A$1:G5970,3,0)</f>
        <v>Color</v>
      </c>
      <c r="O2246" t="str">
        <f>VLOOKUP(A2246,Sheet2!$A$1:G5970,4,0)</f>
        <v>Drama</v>
      </c>
      <c r="P2246" t="str">
        <f>VLOOKUP(A2246,Sheet2!$A$1:G5970,5,0)</f>
        <v>English</v>
      </c>
      <c r="Q2246" t="str">
        <f>VLOOKUP(A2246,Sheet2!$A$1:G5970,6,0)</f>
        <v>Ireland</v>
      </c>
      <c r="R2246" t="str">
        <f>VLOOKUP(A2246,Sheet2!$A$1:G5970,7,0)</f>
        <v>R</v>
      </c>
      <c r="S2246" t="str">
        <f>IF(Table19[[#This Row],[Language]]="English","English","Other language")</f>
        <v>English</v>
      </c>
      <c r="T2246">
        <f>Table19[[#This Row],[Gross Revenue]]-Table19[[#This Row],[Budget]]</f>
        <v>1677654</v>
      </c>
      <c r="U2246" s="1">
        <f>(Table19[[#This Row],[Gross Revenue]]/Table19[[#This Row],[Budget]])-1</f>
        <v>0.12905030769230774</v>
      </c>
      <c r="V2246" t="str">
        <f t="shared" si="82"/>
        <v>111-130 minutes</v>
      </c>
      <c r="W2246">
        <f>Table19[[#This Row],[Profit]]/Table19[[#This Row],[Budget]]*100</f>
        <v>12.905030769230768</v>
      </c>
      <c r="X2246">
        <v>-434215.5</v>
      </c>
      <c r="Y2246">
        <v>-0.10115100772200772</v>
      </c>
      <c r="Z2246" t="str">
        <f t="shared" si="83"/>
        <v>Low</v>
      </c>
    </row>
    <row r="2247" spans="1:26" x14ac:dyDescent="0.2">
      <c r="A2247" t="s">
        <v>5184</v>
      </c>
      <c r="B2247" t="s">
        <v>2148</v>
      </c>
      <c r="C2247" t="s">
        <v>2149</v>
      </c>
      <c r="D2247">
        <v>374</v>
      </c>
      <c r="E2247">
        <v>1283</v>
      </c>
      <c r="F2247">
        <v>593</v>
      </c>
      <c r="G2247">
        <v>5000</v>
      </c>
      <c r="H2247">
        <v>6.6</v>
      </c>
      <c r="I2247">
        <v>129</v>
      </c>
      <c r="J2247">
        <v>103</v>
      </c>
      <c r="K2247">
        <v>3093491</v>
      </c>
      <c r="L2247">
        <v>5000000</v>
      </c>
      <c r="M2247" s="2">
        <f>VLOOKUP(A2247,Sheet2!$A$1:G5971,2,0)</f>
        <v>41828</v>
      </c>
      <c r="N2247" t="str">
        <f>VLOOKUP(A2247,Sheet2!$A$1:G5971,3,0)</f>
        <v>Color</v>
      </c>
      <c r="O2247" t="str">
        <f>VLOOKUP(A2247,Sheet2!$A$1:G5971,4,0)</f>
        <v>Biography</v>
      </c>
      <c r="P2247" t="str">
        <f>VLOOKUP(A2247,Sheet2!$A$1:G5971,5,0)</f>
        <v>English</v>
      </c>
      <c r="Q2247" t="str">
        <f>VLOOKUP(A2247,Sheet2!$A$1:G5971,6,0)</f>
        <v>USA</v>
      </c>
      <c r="R2247" t="str">
        <f>VLOOKUP(A2247,Sheet2!$A$1:G5971,7,0)</f>
        <v>R</v>
      </c>
      <c r="S2247" t="str">
        <f>IF(Table19[[#This Row],[Language]]="English","English","Other language")</f>
        <v>English</v>
      </c>
      <c r="T2247">
        <f>Table19[[#This Row],[Gross Revenue]]-Table19[[#This Row],[Budget]]</f>
        <v>-1906509</v>
      </c>
      <c r="U2247" s="1">
        <f>(Table19[[#This Row],[Gross Revenue]]/Table19[[#This Row],[Budget]])-1</f>
        <v>-0.38130180000000002</v>
      </c>
      <c r="V2247" t="str">
        <f t="shared" si="82"/>
        <v>90-110 minutes</v>
      </c>
      <c r="W2247">
        <f>Table19[[#This Row],[Profit]]/Table19[[#This Row],[Budget]]*100</f>
        <v>-38.130180000000003</v>
      </c>
      <c r="X2247">
        <v>-1289919.5</v>
      </c>
      <c r="Y2247">
        <v>-4.8151417500000002E-2</v>
      </c>
      <c r="Z2247" t="str">
        <f t="shared" si="83"/>
        <v>Low</v>
      </c>
    </row>
    <row r="2248" spans="1:26" x14ac:dyDescent="0.2">
      <c r="A2248" t="s">
        <v>5559</v>
      </c>
      <c r="B2248" t="s">
        <v>1241</v>
      </c>
      <c r="C2248" t="s">
        <v>2025</v>
      </c>
      <c r="D2248">
        <v>13000</v>
      </c>
      <c r="E2248">
        <v>14890</v>
      </c>
      <c r="F2248">
        <v>131</v>
      </c>
      <c r="G2248">
        <v>0</v>
      </c>
      <c r="H2248">
        <v>7.4</v>
      </c>
      <c r="I2248">
        <v>128</v>
      </c>
      <c r="J2248">
        <v>121</v>
      </c>
      <c r="K2248">
        <v>22905674</v>
      </c>
      <c r="L2248">
        <v>12000000</v>
      </c>
      <c r="M2248" s="2">
        <f>VLOOKUP(A2248,Sheet2!$A$1:G5972,2,0)</f>
        <v>36057</v>
      </c>
      <c r="N2248" t="str">
        <f>VLOOKUP(A2248,Sheet2!$A$1:G5972,3,0)</f>
        <v>Color</v>
      </c>
      <c r="O2248" t="str">
        <f>VLOOKUP(A2248,Sheet2!$A$1:G5972,4,0)</f>
        <v>Crime</v>
      </c>
      <c r="P2248" t="str">
        <f>VLOOKUP(A2248,Sheet2!$A$1:G5972,5,0)</f>
        <v>English</v>
      </c>
      <c r="Q2248" t="str">
        <f>VLOOKUP(A2248,Sheet2!$A$1:G5972,6,0)</f>
        <v>USA</v>
      </c>
      <c r="R2248" t="str">
        <f>VLOOKUP(A2248,Sheet2!$A$1:G5972,7,0)</f>
        <v>R</v>
      </c>
      <c r="S2248" t="str">
        <f>IF(Table19[[#This Row],[Language]]="English","English","Other language")</f>
        <v>English</v>
      </c>
      <c r="T2248">
        <f>Table19[[#This Row],[Gross Revenue]]-Table19[[#This Row],[Budget]]</f>
        <v>10905674</v>
      </c>
      <c r="U2248" s="1">
        <f>(Table19[[#This Row],[Gross Revenue]]/Table19[[#This Row],[Budget]])-1</f>
        <v>0.90880616666666669</v>
      </c>
      <c r="V2248" t="str">
        <f t="shared" si="82"/>
        <v>111-130 minutes</v>
      </c>
      <c r="W2248">
        <f>Table19[[#This Row],[Profit]]/Table19[[#This Row],[Budget]]*100</f>
        <v>90.880616666666668</v>
      </c>
      <c r="X2248">
        <v>-74533.5</v>
      </c>
      <c r="Y2248">
        <v>-7.4856785714285719E-3</v>
      </c>
      <c r="Z2248" t="str">
        <f t="shared" si="83"/>
        <v>Low</v>
      </c>
    </row>
    <row r="2249" spans="1:26" x14ac:dyDescent="0.2">
      <c r="A2249" t="s">
        <v>4108</v>
      </c>
      <c r="B2249" t="s">
        <v>1232</v>
      </c>
      <c r="C2249" t="s">
        <v>1233</v>
      </c>
      <c r="D2249">
        <v>353</v>
      </c>
      <c r="E2249">
        <v>1498</v>
      </c>
      <c r="F2249">
        <v>248</v>
      </c>
      <c r="G2249">
        <v>46000</v>
      </c>
      <c r="H2249">
        <v>5.8</v>
      </c>
      <c r="I2249">
        <v>230</v>
      </c>
      <c r="J2249">
        <v>82</v>
      </c>
      <c r="K2249">
        <v>98017</v>
      </c>
      <c r="L2249">
        <v>500000</v>
      </c>
      <c r="M2249" s="2">
        <f>VLOOKUP(A2249,Sheet2!$A$1:G5973,2,0)</f>
        <v>40402</v>
      </c>
      <c r="N2249" t="str">
        <f>VLOOKUP(A2249,Sheet2!$A$1:G5973,3,0)</f>
        <v>Color</v>
      </c>
      <c r="O2249" t="str">
        <f>VLOOKUP(A2249,Sheet2!$A$1:G5973,4,0)</f>
        <v>Comedy</v>
      </c>
      <c r="P2249" t="str">
        <f>VLOOKUP(A2249,Sheet2!$A$1:G5973,5,0)</f>
        <v>English</v>
      </c>
      <c r="Q2249" t="str">
        <f>VLOOKUP(A2249,Sheet2!$A$1:G5973,6,0)</f>
        <v>France</v>
      </c>
      <c r="R2249" t="str">
        <f>VLOOKUP(A2249,Sheet2!$A$1:G5973,7,0)</f>
        <v>R</v>
      </c>
      <c r="S2249" t="str">
        <f>IF(Table19[[#This Row],[Language]]="English","English","Other language")</f>
        <v>English</v>
      </c>
      <c r="T2249">
        <f>Table19[[#This Row],[Gross Revenue]]-Table19[[#This Row],[Budget]]</f>
        <v>-401983</v>
      </c>
      <c r="U2249" s="1">
        <f>(Table19[[#This Row],[Gross Revenue]]/Table19[[#This Row],[Budget]])-1</f>
        <v>-0.80396599999999996</v>
      </c>
      <c r="V2249" t="str">
        <f t="shared" si="82"/>
        <v>&lt;90 minutes</v>
      </c>
      <c r="W2249">
        <f>Table19[[#This Row],[Profit]]/Table19[[#This Row],[Budget]]*100</f>
        <v>-80.396599999999992</v>
      </c>
      <c r="X2249">
        <v>1637763</v>
      </c>
      <c r="Y2249">
        <v>0.19178668286445014</v>
      </c>
      <c r="Z2249" t="str">
        <f t="shared" si="83"/>
        <v>Low</v>
      </c>
    </row>
    <row r="2250" spans="1:26" x14ac:dyDescent="0.2">
      <c r="A2250" t="s">
        <v>6090</v>
      </c>
      <c r="B2250" t="s">
        <v>2731</v>
      </c>
      <c r="C2250" t="s">
        <v>2664</v>
      </c>
      <c r="D2250">
        <v>159</v>
      </c>
      <c r="E2250">
        <v>423</v>
      </c>
      <c r="F2250">
        <v>9</v>
      </c>
      <c r="G2250">
        <v>81</v>
      </c>
      <c r="H2250">
        <v>7.2</v>
      </c>
      <c r="I2250">
        <v>11</v>
      </c>
      <c r="J2250">
        <v>114</v>
      </c>
      <c r="K2250">
        <v>1001437</v>
      </c>
      <c r="L2250">
        <v>800000</v>
      </c>
      <c r="M2250" s="2">
        <f>VLOOKUP(A2250,Sheet2!$A$1:G5974,2,0)</f>
        <v>34051</v>
      </c>
      <c r="N2250" t="str">
        <f>VLOOKUP(A2250,Sheet2!$A$1:G5974,3,0)</f>
        <v>Color</v>
      </c>
      <c r="O2250" t="str">
        <f>VLOOKUP(A2250,Sheet2!$A$1:G5974,4,0)</f>
        <v>Drama</v>
      </c>
      <c r="P2250" t="str">
        <f>VLOOKUP(A2250,Sheet2!$A$1:G5974,5,0)</f>
        <v>English</v>
      </c>
      <c r="Q2250" t="str">
        <f>VLOOKUP(A2250,Sheet2!$A$1:G5974,6,0)</f>
        <v>USA</v>
      </c>
      <c r="R2250" t="str">
        <f>VLOOKUP(A2250,Sheet2!$A$1:G5974,7,0)</f>
        <v>R</v>
      </c>
      <c r="S2250" t="str">
        <f>IF(Table19[[#This Row],[Language]]="English","English","Other language")</f>
        <v>English</v>
      </c>
      <c r="T2250">
        <f>Table19[[#This Row],[Gross Revenue]]-Table19[[#This Row],[Budget]]</f>
        <v>201437</v>
      </c>
      <c r="U2250" s="1">
        <f>(Table19[[#This Row],[Gross Revenue]]/Table19[[#This Row],[Budget]])-1</f>
        <v>0.25179624999999994</v>
      </c>
      <c r="V2250" t="str">
        <f t="shared" si="82"/>
        <v>111-130 minutes</v>
      </c>
      <c r="W2250">
        <f>Table19[[#This Row],[Profit]]/Table19[[#This Row],[Budget]]*100</f>
        <v>25.179625000000001</v>
      </c>
      <c r="X2250">
        <v>-434215.5</v>
      </c>
      <c r="Y2250">
        <v>-0.10115100772200772</v>
      </c>
      <c r="Z2250" t="str">
        <f t="shared" si="83"/>
        <v>Low</v>
      </c>
    </row>
    <row r="2251" spans="1:26" x14ac:dyDescent="0.2">
      <c r="A2251" t="s">
        <v>6402</v>
      </c>
      <c r="B2251" t="s">
        <v>1139</v>
      </c>
      <c r="C2251" t="s">
        <v>2910</v>
      </c>
      <c r="D2251">
        <v>745</v>
      </c>
      <c r="E2251">
        <v>1986</v>
      </c>
      <c r="F2251">
        <v>0</v>
      </c>
      <c r="G2251">
        <v>0</v>
      </c>
      <c r="H2251">
        <v>7.5</v>
      </c>
      <c r="I2251">
        <v>44</v>
      </c>
      <c r="J2251">
        <v>105</v>
      </c>
      <c r="K2251">
        <v>37440</v>
      </c>
      <c r="L2251">
        <v>5000000</v>
      </c>
      <c r="M2251" s="2">
        <f>VLOOKUP(A2251,Sheet2!$A$1:G5975,2,0)</f>
        <v>41894</v>
      </c>
      <c r="N2251" t="str">
        <f>VLOOKUP(A2251,Sheet2!$A$1:G5975,3,0)</f>
        <v>Color</v>
      </c>
      <c r="O2251" t="str">
        <f>VLOOKUP(A2251,Sheet2!$A$1:G5975,4,0)</f>
        <v>Comedy</v>
      </c>
      <c r="P2251" t="str">
        <f>VLOOKUP(A2251,Sheet2!$A$1:G5975,5,0)</f>
        <v>English</v>
      </c>
      <c r="Q2251" t="str">
        <f>VLOOKUP(A2251,Sheet2!$A$1:G5975,6,0)</f>
        <v>USA</v>
      </c>
      <c r="R2251" t="str">
        <f>VLOOKUP(A2251,Sheet2!$A$1:G5975,7,0)</f>
        <v>R</v>
      </c>
      <c r="S2251" t="str">
        <f>IF(Table19[[#This Row],[Language]]="English","English","Other language")</f>
        <v>English</v>
      </c>
      <c r="T2251">
        <f>Table19[[#This Row],[Gross Revenue]]-Table19[[#This Row],[Budget]]</f>
        <v>-4962560</v>
      </c>
      <c r="U2251" s="1">
        <f>(Table19[[#This Row],[Gross Revenue]]/Table19[[#This Row],[Budget]])-1</f>
        <v>-0.99251199999999995</v>
      </c>
      <c r="V2251" t="str">
        <f t="shared" si="82"/>
        <v>90-110 minutes</v>
      </c>
      <c r="W2251">
        <f>Table19[[#This Row],[Profit]]/Table19[[#This Row],[Budget]]*100</f>
        <v>-99.251199999999997</v>
      </c>
      <c r="X2251">
        <v>1637763</v>
      </c>
      <c r="Y2251">
        <v>0.19178668286445014</v>
      </c>
      <c r="Z2251" t="str">
        <f t="shared" si="83"/>
        <v>Low</v>
      </c>
    </row>
    <row r="2252" spans="1:26" x14ac:dyDescent="0.2">
      <c r="A2252" t="s">
        <v>3990</v>
      </c>
      <c r="B2252" t="s">
        <v>1096</v>
      </c>
      <c r="C2252" t="s">
        <v>1097</v>
      </c>
      <c r="D2252">
        <v>971</v>
      </c>
      <c r="E2252">
        <v>3017</v>
      </c>
      <c r="F2252">
        <v>0</v>
      </c>
      <c r="G2252">
        <v>329</v>
      </c>
      <c r="H2252">
        <v>5.6</v>
      </c>
      <c r="I2252">
        <v>45</v>
      </c>
      <c r="J2252">
        <v>80</v>
      </c>
      <c r="K2252">
        <v>39399750</v>
      </c>
      <c r="L2252">
        <v>25000000</v>
      </c>
      <c r="M2252" s="2">
        <f>VLOOKUP(A2252,Sheet2!$A$1:G5976,2,0)</f>
        <v>37798</v>
      </c>
      <c r="N2252" t="str">
        <f>VLOOKUP(A2252,Sheet2!$A$1:G5976,3,0)</f>
        <v>Color</v>
      </c>
      <c r="O2252" t="str">
        <f>VLOOKUP(A2252,Sheet2!$A$1:G5976,4,0)</f>
        <v>Adventure</v>
      </c>
      <c r="P2252" t="str">
        <f>VLOOKUP(A2252,Sheet2!$A$1:G5976,5,0)</f>
        <v>English</v>
      </c>
      <c r="Q2252" t="str">
        <f>VLOOKUP(A2252,Sheet2!$A$1:G5976,6,0)</f>
        <v>USA</v>
      </c>
      <c r="R2252" t="str">
        <f>VLOOKUP(A2252,Sheet2!$A$1:G5976,7,0)</f>
        <v>PG</v>
      </c>
      <c r="S2252" t="str">
        <f>IF(Table19[[#This Row],[Language]]="English","English","Other language")</f>
        <v>English</v>
      </c>
      <c r="T2252">
        <f>Table19[[#This Row],[Gross Revenue]]-Table19[[#This Row],[Budget]]</f>
        <v>14399750</v>
      </c>
      <c r="U2252" s="1">
        <f>(Table19[[#This Row],[Gross Revenue]]/Table19[[#This Row],[Budget]])-1</f>
        <v>0.57599</v>
      </c>
      <c r="V2252" t="str">
        <f t="shared" si="82"/>
        <v>&lt;90 minutes</v>
      </c>
      <c r="W2252">
        <f>Table19[[#This Row],[Profit]]/Table19[[#This Row],[Budget]]*100</f>
        <v>57.599000000000004</v>
      </c>
      <c r="X2252">
        <v>3892693.5</v>
      </c>
      <c r="Y2252">
        <v>0.11726928571428571</v>
      </c>
      <c r="Z2252" t="str">
        <f t="shared" si="83"/>
        <v>Medium</v>
      </c>
    </row>
    <row r="2253" spans="1:26" x14ac:dyDescent="0.2">
      <c r="A2253" t="s">
        <v>4523</v>
      </c>
      <c r="B2253" t="s">
        <v>1096</v>
      </c>
      <c r="C2253" t="s">
        <v>1616</v>
      </c>
      <c r="D2253">
        <v>971</v>
      </c>
      <c r="E2253">
        <v>4527</v>
      </c>
      <c r="F2253">
        <v>0</v>
      </c>
      <c r="G2253">
        <v>181</v>
      </c>
      <c r="H2253">
        <v>6.1</v>
      </c>
      <c r="I2253">
        <v>41</v>
      </c>
      <c r="J2253">
        <v>78</v>
      </c>
      <c r="K2253">
        <v>76501438</v>
      </c>
      <c r="L2253">
        <v>30000000</v>
      </c>
      <c r="M2253" s="2">
        <f>VLOOKUP(A2253,Sheet2!$A$1:G5977,2,0)</f>
        <v>36719</v>
      </c>
      <c r="N2253" t="str">
        <f>VLOOKUP(A2253,Sheet2!$A$1:G5977,3,0)</f>
        <v>Color</v>
      </c>
      <c r="O2253" t="str">
        <f>VLOOKUP(A2253,Sheet2!$A$1:G5977,4,0)</f>
        <v>Adventure</v>
      </c>
      <c r="P2253" t="str">
        <f>VLOOKUP(A2253,Sheet2!$A$1:G5977,5,0)</f>
        <v>English</v>
      </c>
      <c r="Q2253" t="str">
        <f>VLOOKUP(A2253,Sheet2!$A$1:G5977,6,0)</f>
        <v>Germany</v>
      </c>
      <c r="R2253" t="str">
        <f>VLOOKUP(A2253,Sheet2!$A$1:G5977,7,0)</f>
        <v>G</v>
      </c>
      <c r="S2253" t="str">
        <f>IF(Table19[[#This Row],[Language]]="English","English","Other language")</f>
        <v>English</v>
      </c>
      <c r="T2253">
        <f>Table19[[#This Row],[Gross Revenue]]-Table19[[#This Row],[Budget]]</f>
        <v>46501438</v>
      </c>
      <c r="U2253" s="1">
        <f>(Table19[[#This Row],[Gross Revenue]]/Table19[[#This Row],[Budget]])-1</f>
        <v>1.5500479333333335</v>
      </c>
      <c r="V2253" t="str">
        <f t="shared" si="82"/>
        <v>&lt;90 minutes</v>
      </c>
      <c r="W2253">
        <f>Table19[[#This Row],[Profit]]/Table19[[#This Row],[Budget]]*100</f>
        <v>155.00479333333331</v>
      </c>
      <c r="X2253">
        <v>3892693.5</v>
      </c>
      <c r="Y2253">
        <v>0.11726928571428571</v>
      </c>
      <c r="Z2253" t="str">
        <f t="shared" si="83"/>
        <v>Medium</v>
      </c>
    </row>
    <row r="2254" spans="1:26" x14ac:dyDescent="0.2">
      <c r="A2254" t="s">
        <v>5451</v>
      </c>
      <c r="B2254" t="s">
        <v>2303</v>
      </c>
      <c r="C2254" t="s">
        <v>2304</v>
      </c>
      <c r="D2254">
        <v>186</v>
      </c>
      <c r="E2254">
        <v>407</v>
      </c>
      <c r="F2254">
        <v>7</v>
      </c>
      <c r="G2254">
        <v>0</v>
      </c>
      <c r="H2254">
        <v>6.7</v>
      </c>
      <c r="I2254">
        <v>62</v>
      </c>
      <c r="J2254">
        <v>89</v>
      </c>
      <c r="K2254">
        <v>32333860</v>
      </c>
      <c r="L2254">
        <v>7500000</v>
      </c>
      <c r="M2254" s="2">
        <f>VLOOKUP(A2254,Sheet2!$A$1:G5978,2,0)</f>
        <v>35013</v>
      </c>
      <c r="N2254" t="str">
        <f>VLOOKUP(A2254,Sheet2!$A$1:G5978,3,0)</f>
        <v>Color</v>
      </c>
      <c r="O2254" t="str">
        <f>VLOOKUP(A2254,Sheet2!$A$1:G5978,4,0)</f>
        <v>Action</v>
      </c>
      <c r="P2254" t="str">
        <f>VLOOKUP(A2254,Sheet2!$A$1:G5978,5,0)</f>
        <v>Cantonese</v>
      </c>
      <c r="Q2254" t="str">
        <f>VLOOKUP(A2254,Sheet2!$A$1:G5978,6,0)</f>
        <v>Hong Kong</v>
      </c>
      <c r="R2254" t="str">
        <f>VLOOKUP(A2254,Sheet2!$A$1:G5978,7,0)</f>
        <v>R</v>
      </c>
      <c r="S2254" t="str">
        <f>IF(Table19[[#This Row],[Language]]="English","English","Other language")</f>
        <v>Other language</v>
      </c>
      <c r="T2254">
        <f>Table19[[#This Row],[Gross Revenue]]-Table19[[#This Row],[Budget]]</f>
        <v>24833860</v>
      </c>
      <c r="U2254" s="1">
        <f>(Table19[[#This Row],[Gross Revenue]]/Table19[[#This Row],[Budget]])-1</f>
        <v>3.3111813333333338</v>
      </c>
      <c r="V2254" t="str">
        <f t="shared" si="82"/>
        <v>&lt;90 minutes</v>
      </c>
      <c r="W2254">
        <f>Table19[[#This Row],[Profit]]/Table19[[#This Row],[Budget]]*100</f>
        <v>331.11813333333333</v>
      </c>
      <c r="X2254">
        <v>-1289919.5</v>
      </c>
      <c r="Y2254">
        <v>-4.8151417500000002E-2</v>
      </c>
      <c r="Z2254" t="str">
        <f t="shared" si="83"/>
        <v>Low</v>
      </c>
    </row>
    <row r="2255" spans="1:26" x14ac:dyDescent="0.2">
      <c r="A2255" t="s">
        <v>5179</v>
      </c>
      <c r="B2255" t="s">
        <v>528</v>
      </c>
      <c r="C2255" t="s">
        <v>813</v>
      </c>
      <c r="D2255">
        <v>14000</v>
      </c>
      <c r="E2255">
        <v>16992</v>
      </c>
      <c r="F2255">
        <v>174</v>
      </c>
      <c r="G2255">
        <v>15000</v>
      </c>
      <c r="H2255">
        <v>6.6</v>
      </c>
      <c r="I2255">
        <v>236</v>
      </c>
      <c r="J2255">
        <v>114</v>
      </c>
      <c r="K2255">
        <v>26442251</v>
      </c>
      <c r="L2255">
        <v>50000000</v>
      </c>
      <c r="M2255" s="2">
        <f>VLOOKUP(A2255,Sheet2!$A$1:G5979,2,0)</f>
        <v>42284</v>
      </c>
      <c r="N2255" t="str">
        <f>VLOOKUP(A2255,Sheet2!$A$1:G5979,3,0)</f>
        <v>Color</v>
      </c>
      <c r="O2255" t="str">
        <f>VLOOKUP(A2255,Sheet2!$A$1:G5979,4,0)</f>
        <v>Action</v>
      </c>
      <c r="P2255" t="str">
        <f>VLOOKUP(A2255,Sheet2!$A$1:G5979,5,0)</f>
        <v>English</v>
      </c>
      <c r="Q2255" t="str">
        <f>VLOOKUP(A2255,Sheet2!$A$1:G5979,6,0)</f>
        <v>USA</v>
      </c>
      <c r="R2255" t="str">
        <f>VLOOKUP(A2255,Sheet2!$A$1:G5979,7,0)</f>
        <v>R</v>
      </c>
      <c r="S2255" t="str">
        <f>IF(Table19[[#This Row],[Language]]="English","English","Other language")</f>
        <v>English</v>
      </c>
      <c r="T2255">
        <f>Table19[[#This Row],[Gross Revenue]]-Table19[[#This Row],[Budget]]</f>
        <v>-23557749</v>
      </c>
      <c r="U2255" s="1">
        <f>(Table19[[#This Row],[Gross Revenue]]/Table19[[#This Row],[Budget]])-1</f>
        <v>-0.47115498</v>
      </c>
      <c r="V2255" t="str">
        <f t="shared" si="82"/>
        <v>111-130 minutes</v>
      </c>
      <c r="W2255">
        <f>Table19[[#This Row],[Profit]]/Table19[[#This Row],[Budget]]*100</f>
        <v>-47.115498000000002</v>
      </c>
      <c r="X2255">
        <v>-1289919.5</v>
      </c>
      <c r="Y2255">
        <v>-4.8151417500000002E-2</v>
      </c>
      <c r="Z2255" t="str">
        <f t="shared" si="83"/>
        <v>High</v>
      </c>
    </row>
    <row r="2256" spans="1:26" x14ac:dyDescent="0.2">
      <c r="A2256" t="s">
        <v>6276</v>
      </c>
      <c r="B2256" t="s">
        <v>2843</v>
      </c>
      <c r="C2256" t="s">
        <v>2021</v>
      </c>
      <c r="D2256">
        <v>486</v>
      </c>
      <c r="E2256">
        <v>623</v>
      </c>
      <c r="F2256">
        <v>670</v>
      </c>
      <c r="G2256">
        <v>0</v>
      </c>
      <c r="H2256">
        <v>7.8</v>
      </c>
      <c r="I2256">
        <v>181</v>
      </c>
      <c r="J2256">
        <v>81</v>
      </c>
      <c r="K2256">
        <v>7267324</v>
      </c>
      <c r="L2256">
        <v>3500000</v>
      </c>
      <c r="M2256" s="2">
        <f>VLOOKUP(A2256,Sheet2!$A$1:G5980,2,0)</f>
        <v>35893</v>
      </c>
      <c r="N2256" t="str">
        <f>VLOOKUP(A2256,Sheet2!$A$1:G5980,3,0)</f>
        <v>Black and White</v>
      </c>
      <c r="O2256" t="str">
        <f>VLOOKUP(A2256,Sheet2!$A$1:G5980,4,0)</f>
        <v>Crime</v>
      </c>
      <c r="P2256" t="str">
        <f>VLOOKUP(A2256,Sheet2!$A$1:G5980,5,0)</f>
        <v>German</v>
      </c>
      <c r="Q2256" t="str">
        <f>VLOOKUP(A2256,Sheet2!$A$1:G5980,6,0)</f>
        <v>Germany</v>
      </c>
      <c r="R2256" t="str">
        <f>VLOOKUP(A2256,Sheet2!$A$1:G5980,7,0)</f>
        <v>R</v>
      </c>
      <c r="S2256" t="str">
        <f>IF(Table19[[#This Row],[Language]]="English","English","Other language")</f>
        <v>Other language</v>
      </c>
      <c r="T2256">
        <f>Table19[[#This Row],[Gross Revenue]]-Table19[[#This Row],[Budget]]</f>
        <v>3767324</v>
      </c>
      <c r="U2256" s="1">
        <f>(Table19[[#This Row],[Gross Revenue]]/Table19[[#This Row],[Budget]])-1</f>
        <v>1.0763782857142856</v>
      </c>
      <c r="V2256" t="str">
        <f t="shared" si="82"/>
        <v>&lt;90 minutes</v>
      </c>
      <c r="W2256">
        <f>Table19[[#This Row],[Profit]]/Table19[[#This Row],[Budget]]*100</f>
        <v>107.63782857142856</v>
      </c>
      <c r="X2256">
        <v>-74533.5</v>
      </c>
      <c r="Y2256">
        <v>-7.4856785714285719E-3</v>
      </c>
      <c r="Z2256" t="str">
        <f t="shared" si="83"/>
        <v>Low</v>
      </c>
    </row>
    <row r="2257" spans="1:26" x14ac:dyDescent="0.2">
      <c r="A2257" t="s">
        <v>3905</v>
      </c>
      <c r="B2257" t="s">
        <v>433</v>
      </c>
      <c r="C2257" t="s">
        <v>995</v>
      </c>
      <c r="D2257">
        <v>8000</v>
      </c>
      <c r="E2257">
        <v>12790</v>
      </c>
      <c r="F2257">
        <v>0</v>
      </c>
      <c r="G2257">
        <v>0</v>
      </c>
      <c r="H2257">
        <v>5.5</v>
      </c>
      <c r="I2257">
        <v>103</v>
      </c>
      <c r="J2257">
        <v>116</v>
      </c>
      <c r="K2257">
        <v>152149590</v>
      </c>
      <c r="L2257">
        <v>70000000</v>
      </c>
      <c r="M2257" s="2">
        <f>VLOOKUP(A2257,Sheet2!$A$1:G5981,2,0)</f>
        <v>36177</v>
      </c>
      <c r="N2257" t="str">
        <f>VLOOKUP(A2257,Sheet2!$A$1:G5981,3,0)</f>
        <v>Color</v>
      </c>
      <c r="O2257" t="str">
        <f>VLOOKUP(A2257,Sheet2!$A$1:G5981,4,0)</f>
        <v>Comedy</v>
      </c>
      <c r="P2257" t="str">
        <f>VLOOKUP(A2257,Sheet2!$A$1:G5981,5,0)</f>
        <v>English</v>
      </c>
      <c r="Q2257" t="str">
        <f>VLOOKUP(A2257,Sheet2!$A$1:G5981,6,0)</f>
        <v>USA</v>
      </c>
      <c r="R2257" t="str">
        <f>VLOOKUP(A2257,Sheet2!$A$1:G5981,7,0)</f>
        <v>PG</v>
      </c>
      <c r="S2257" t="str">
        <f>IF(Table19[[#This Row],[Language]]="English","English","Other language")</f>
        <v>English</v>
      </c>
      <c r="T2257">
        <f>Table19[[#This Row],[Gross Revenue]]-Table19[[#This Row],[Budget]]</f>
        <v>82149590</v>
      </c>
      <c r="U2257" s="1">
        <f>(Table19[[#This Row],[Gross Revenue]]/Table19[[#This Row],[Budget]])-1</f>
        <v>1.1735655714285715</v>
      </c>
      <c r="V2257" t="str">
        <f t="shared" si="82"/>
        <v>111-130 minutes</v>
      </c>
      <c r="W2257">
        <f>Table19[[#This Row],[Profit]]/Table19[[#This Row],[Budget]]*100</f>
        <v>117.35655714285713</v>
      </c>
      <c r="X2257">
        <v>1637763</v>
      </c>
      <c r="Y2257">
        <v>0.19178668286445014</v>
      </c>
      <c r="Z2257" t="str">
        <f t="shared" si="83"/>
        <v>High</v>
      </c>
    </row>
    <row r="2258" spans="1:26" x14ac:dyDescent="0.2">
      <c r="A2258" t="s">
        <v>5791</v>
      </c>
      <c r="B2258" t="s">
        <v>156</v>
      </c>
      <c r="C2258" t="s">
        <v>1715</v>
      </c>
      <c r="D2258">
        <v>3000</v>
      </c>
      <c r="E2258">
        <v>5706</v>
      </c>
      <c r="F2258">
        <v>65</v>
      </c>
      <c r="G2258">
        <v>0</v>
      </c>
      <c r="H2258">
        <v>5.6</v>
      </c>
      <c r="I2258">
        <v>184</v>
      </c>
      <c r="J2258">
        <v>88</v>
      </c>
      <c r="K2258">
        <v>19316646</v>
      </c>
      <c r="L2258">
        <v>30000000</v>
      </c>
      <c r="M2258" s="2">
        <f>VLOOKUP(A2258,Sheet2!$A$1:G5982,2,0)</f>
        <v>41306</v>
      </c>
      <c r="N2258" t="str">
        <f>VLOOKUP(A2258,Sheet2!$A$1:G5982,3,0)</f>
        <v>Color</v>
      </c>
      <c r="O2258" t="str">
        <f>VLOOKUP(A2258,Sheet2!$A$1:G5982,4,0)</f>
        <v>Crime</v>
      </c>
      <c r="P2258" t="str">
        <f>VLOOKUP(A2258,Sheet2!$A$1:G5982,5,0)</f>
        <v>English</v>
      </c>
      <c r="Q2258" t="str">
        <f>VLOOKUP(A2258,Sheet2!$A$1:G5982,6,0)</f>
        <v>USA</v>
      </c>
      <c r="R2258" t="str">
        <f>VLOOKUP(A2258,Sheet2!$A$1:G5982,7,0)</f>
        <v>R</v>
      </c>
      <c r="S2258" t="str">
        <f>IF(Table19[[#This Row],[Language]]="English","English","Other language")</f>
        <v>English</v>
      </c>
      <c r="T2258">
        <f>Table19[[#This Row],[Gross Revenue]]-Table19[[#This Row],[Budget]]</f>
        <v>-10683354</v>
      </c>
      <c r="U2258" s="1">
        <f>(Table19[[#This Row],[Gross Revenue]]/Table19[[#This Row],[Budget]])-1</f>
        <v>-0.35611179999999998</v>
      </c>
      <c r="V2258" t="str">
        <f t="shared" si="82"/>
        <v>&lt;90 minutes</v>
      </c>
      <c r="W2258">
        <f>Table19[[#This Row],[Profit]]/Table19[[#This Row],[Budget]]*100</f>
        <v>-35.611179999999997</v>
      </c>
      <c r="X2258">
        <v>-74533.5</v>
      </c>
      <c r="Y2258">
        <v>-7.4856785714285719E-3</v>
      </c>
      <c r="Z2258" t="str">
        <f t="shared" si="83"/>
        <v>Medium</v>
      </c>
    </row>
    <row r="2259" spans="1:26" x14ac:dyDescent="0.2">
      <c r="A2259" t="s">
        <v>6317</v>
      </c>
      <c r="B2259" t="s">
        <v>170</v>
      </c>
      <c r="C2259" t="s">
        <v>2831</v>
      </c>
      <c r="D2259">
        <v>23000</v>
      </c>
      <c r="E2259">
        <v>27381</v>
      </c>
      <c r="F2259">
        <v>47</v>
      </c>
      <c r="G2259">
        <v>0</v>
      </c>
      <c r="H2259">
        <v>7.4</v>
      </c>
      <c r="I2259">
        <v>157</v>
      </c>
      <c r="J2259">
        <v>122</v>
      </c>
      <c r="K2259">
        <v>6855137</v>
      </c>
      <c r="L2259">
        <v>17000000</v>
      </c>
      <c r="M2259" s="2">
        <f>VLOOKUP(A2259,Sheet2!$A$1:G5983,2,0)</f>
        <v>38878</v>
      </c>
      <c r="N2259" t="str">
        <f>VLOOKUP(A2259,Sheet2!$A$1:G5983,3,0)</f>
        <v>Color</v>
      </c>
      <c r="O2259" t="str">
        <f>VLOOKUP(A2259,Sheet2!$A$1:G5983,4,0)</f>
        <v>Action</v>
      </c>
      <c r="P2259" t="str">
        <f>VLOOKUP(A2259,Sheet2!$A$1:G5983,5,0)</f>
        <v>English</v>
      </c>
      <c r="Q2259" t="str">
        <f>VLOOKUP(A2259,Sheet2!$A$1:G5983,6,0)</f>
        <v>Germany</v>
      </c>
      <c r="R2259" t="str">
        <f>VLOOKUP(A2259,Sheet2!$A$1:G5983,7,0)</f>
        <v>R</v>
      </c>
      <c r="S2259" t="str">
        <f>IF(Table19[[#This Row],[Language]]="English","English","Other language")</f>
        <v>English</v>
      </c>
      <c r="T2259">
        <f>Table19[[#This Row],[Gross Revenue]]-Table19[[#This Row],[Budget]]</f>
        <v>-10144863</v>
      </c>
      <c r="U2259" s="1">
        <f>(Table19[[#This Row],[Gross Revenue]]/Table19[[#This Row],[Budget]])-1</f>
        <v>-0.59675664705882348</v>
      </c>
      <c r="V2259" t="str">
        <f t="shared" si="82"/>
        <v>111-130 minutes</v>
      </c>
      <c r="W2259">
        <f>Table19[[#This Row],[Profit]]/Table19[[#This Row],[Budget]]*100</f>
        <v>-59.675664705882348</v>
      </c>
      <c r="X2259">
        <v>-1289919.5</v>
      </c>
      <c r="Y2259">
        <v>-4.8151417500000002E-2</v>
      </c>
      <c r="Z2259" t="str">
        <f t="shared" si="83"/>
        <v>Medium</v>
      </c>
    </row>
    <row r="2260" spans="1:26" x14ac:dyDescent="0.2">
      <c r="A2260" t="s">
        <v>4602</v>
      </c>
      <c r="B2260" t="s">
        <v>1690</v>
      </c>
      <c r="C2260" t="s">
        <v>1179</v>
      </c>
      <c r="D2260">
        <v>433</v>
      </c>
      <c r="E2260">
        <v>1291</v>
      </c>
      <c r="F2260">
        <v>708</v>
      </c>
      <c r="G2260">
        <v>0</v>
      </c>
      <c r="H2260">
        <v>6.2</v>
      </c>
      <c r="I2260">
        <v>132</v>
      </c>
      <c r="J2260">
        <v>122</v>
      </c>
      <c r="K2260">
        <v>6754898</v>
      </c>
      <c r="L2260">
        <v>12000000</v>
      </c>
      <c r="M2260" s="2">
        <f>VLOOKUP(A2260,Sheet2!$A$1:G5984,2,0)</f>
        <v>38838</v>
      </c>
      <c r="N2260" t="str">
        <f>VLOOKUP(A2260,Sheet2!$A$1:G5984,3,0)</f>
        <v>Color</v>
      </c>
      <c r="O2260" t="str">
        <f>VLOOKUP(A2260,Sheet2!$A$1:G5984,4,0)</f>
        <v>Comedy</v>
      </c>
      <c r="P2260" t="str">
        <f>VLOOKUP(A2260,Sheet2!$A$1:G5984,5,0)</f>
        <v>English</v>
      </c>
      <c r="Q2260" t="str">
        <f>VLOOKUP(A2260,Sheet2!$A$1:G5984,6,0)</f>
        <v>USA</v>
      </c>
      <c r="R2260" t="str">
        <f>VLOOKUP(A2260,Sheet2!$A$1:G5984,7,0)</f>
        <v>R</v>
      </c>
      <c r="S2260" t="str">
        <f>IF(Table19[[#This Row],[Language]]="English","English","Other language")</f>
        <v>English</v>
      </c>
      <c r="T2260">
        <f>Table19[[#This Row],[Gross Revenue]]-Table19[[#This Row],[Budget]]</f>
        <v>-5245102</v>
      </c>
      <c r="U2260" s="1">
        <f>(Table19[[#This Row],[Gross Revenue]]/Table19[[#This Row],[Budget]])-1</f>
        <v>-0.43709183333333335</v>
      </c>
      <c r="V2260" t="str">
        <f t="shared" si="82"/>
        <v>111-130 minutes</v>
      </c>
      <c r="W2260">
        <f>Table19[[#This Row],[Profit]]/Table19[[#This Row],[Budget]]*100</f>
        <v>-43.709183333333335</v>
      </c>
      <c r="X2260">
        <v>1637763</v>
      </c>
      <c r="Y2260">
        <v>0.19178668286445014</v>
      </c>
      <c r="Z2260" t="str">
        <f t="shared" si="83"/>
        <v>Low</v>
      </c>
    </row>
    <row r="2261" spans="1:26" x14ac:dyDescent="0.2">
      <c r="A2261" t="s">
        <v>6881</v>
      </c>
      <c r="B2261" t="s">
        <v>850</v>
      </c>
      <c r="C2261" t="s">
        <v>614</v>
      </c>
      <c r="D2261">
        <v>26000</v>
      </c>
      <c r="E2261">
        <v>37206</v>
      </c>
      <c r="F2261">
        <v>2000</v>
      </c>
      <c r="G2261">
        <v>83000</v>
      </c>
      <c r="H2261">
        <v>8.1</v>
      </c>
      <c r="I2261">
        <v>393</v>
      </c>
      <c r="J2261">
        <v>123</v>
      </c>
      <c r="K2261">
        <v>26903709</v>
      </c>
      <c r="L2261">
        <v>38000000</v>
      </c>
      <c r="M2261" s="2">
        <f>VLOOKUP(A2261,Sheet2!$A$1:G5985,2,0)</f>
        <v>41519</v>
      </c>
      <c r="N2261" t="str">
        <f>VLOOKUP(A2261,Sheet2!$A$1:G5985,3,0)</f>
        <v>Color</v>
      </c>
      <c r="O2261" t="str">
        <f>VLOOKUP(A2261,Sheet2!$A$1:G5985,4,0)</f>
        <v>Action</v>
      </c>
      <c r="P2261" t="str">
        <f>VLOOKUP(A2261,Sheet2!$A$1:G5985,5,0)</f>
        <v>English</v>
      </c>
      <c r="Q2261" t="str">
        <f>VLOOKUP(A2261,Sheet2!$A$1:G5985,6,0)</f>
        <v>UK</v>
      </c>
      <c r="R2261" t="str">
        <f>VLOOKUP(A2261,Sheet2!$A$1:G5985,7,0)</f>
        <v>R</v>
      </c>
      <c r="S2261" t="str">
        <f>IF(Table19[[#This Row],[Language]]="English","English","Other language")</f>
        <v>English</v>
      </c>
      <c r="T2261">
        <f>Table19[[#This Row],[Gross Revenue]]-Table19[[#This Row],[Budget]]</f>
        <v>-11096291</v>
      </c>
      <c r="U2261" s="1">
        <f>(Table19[[#This Row],[Gross Revenue]]/Table19[[#This Row],[Budget]])-1</f>
        <v>-0.29200765789473682</v>
      </c>
      <c r="V2261" t="str">
        <f t="shared" si="82"/>
        <v>111-130 minutes</v>
      </c>
      <c r="W2261">
        <f>Table19[[#This Row],[Profit]]/Table19[[#This Row],[Budget]]*100</f>
        <v>-29.200765789473682</v>
      </c>
      <c r="X2261">
        <v>-1289919.5</v>
      </c>
      <c r="Y2261">
        <v>-4.8151417500000002E-2</v>
      </c>
      <c r="Z2261" t="str">
        <f t="shared" si="83"/>
        <v>Medium</v>
      </c>
    </row>
    <row r="2262" spans="1:26" x14ac:dyDescent="0.2">
      <c r="A2262" t="s">
        <v>5268</v>
      </c>
      <c r="B2262" t="s">
        <v>2189</v>
      </c>
      <c r="C2262" t="s">
        <v>1277</v>
      </c>
      <c r="D2262">
        <v>191</v>
      </c>
      <c r="E2262">
        <v>664</v>
      </c>
      <c r="F2262">
        <v>420</v>
      </c>
      <c r="G2262">
        <v>0</v>
      </c>
      <c r="H2262">
        <v>6.6</v>
      </c>
      <c r="I2262">
        <v>127</v>
      </c>
      <c r="J2262">
        <v>90</v>
      </c>
      <c r="K2262">
        <v>226138454</v>
      </c>
      <c r="L2262">
        <v>90000000</v>
      </c>
      <c r="M2262" s="2">
        <f>VLOOKUP(A2262,Sheet2!$A$1:G5986,2,0)</f>
        <v>36947</v>
      </c>
      <c r="N2262" t="str">
        <f>VLOOKUP(A2262,Sheet2!$A$1:G5986,3,0)</f>
        <v>Color</v>
      </c>
      <c r="O2262" t="str">
        <f>VLOOKUP(A2262,Sheet2!$A$1:G5986,4,0)</f>
        <v>Action</v>
      </c>
      <c r="P2262" t="str">
        <f>VLOOKUP(A2262,Sheet2!$A$1:G5986,5,0)</f>
        <v>English</v>
      </c>
      <c r="Q2262" t="str">
        <f>VLOOKUP(A2262,Sheet2!$A$1:G5986,6,0)</f>
        <v>USA</v>
      </c>
      <c r="R2262" t="str">
        <f>VLOOKUP(A2262,Sheet2!$A$1:G5986,7,0)</f>
        <v>PG-13</v>
      </c>
      <c r="S2262" t="str">
        <f>IF(Table19[[#This Row],[Language]]="English","English","Other language")</f>
        <v>English</v>
      </c>
      <c r="T2262">
        <f>Table19[[#This Row],[Gross Revenue]]-Table19[[#This Row],[Budget]]</f>
        <v>136138454</v>
      </c>
      <c r="U2262" s="1">
        <f>(Table19[[#This Row],[Gross Revenue]]/Table19[[#This Row],[Budget]])-1</f>
        <v>1.5126494888888891</v>
      </c>
      <c r="V2262" t="str">
        <f t="shared" si="82"/>
        <v>90-110 minutes</v>
      </c>
      <c r="W2262">
        <f>Table19[[#This Row],[Profit]]/Table19[[#This Row],[Budget]]*100</f>
        <v>151.26494888888888</v>
      </c>
      <c r="X2262">
        <v>-1289919.5</v>
      </c>
      <c r="Y2262">
        <v>-4.8151417500000002E-2</v>
      </c>
      <c r="Z2262" t="str">
        <f t="shared" si="83"/>
        <v>High</v>
      </c>
    </row>
    <row r="2263" spans="1:26" x14ac:dyDescent="0.2">
      <c r="A2263" t="s">
        <v>4633</v>
      </c>
      <c r="B2263" t="s">
        <v>1716</v>
      </c>
      <c r="C2263" t="s">
        <v>1277</v>
      </c>
      <c r="D2263">
        <v>268</v>
      </c>
      <c r="E2263">
        <v>1125</v>
      </c>
      <c r="F2263">
        <v>420</v>
      </c>
      <c r="G2263">
        <v>0</v>
      </c>
      <c r="H2263">
        <v>6.2</v>
      </c>
      <c r="I2263">
        <v>162</v>
      </c>
      <c r="J2263">
        <v>91</v>
      </c>
      <c r="K2263">
        <v>140080850</v>
      </c>
      <c r="L2263">
        <v>140000000</v>
      </c>
      <c r="M2263" s="2">
        <f>VLOOKUP(A2263,Sheet2!$A$1:G5987,2,0)</f>
        <v>39206</v>
      </c>
      <c r="N2263" t="str">
        <f>VLOOKUP(A2263,Sheet2!$A$1:G5987,3,0)</f>
        <v>Color</v>
      </c>
      <c r="O2263" t="str">
        <f>VLOOKUP(A2263,Sheet2!$A$1:G5987,4,0)</f>
        <v>Action</v>
      </c>
      <c r="P2263" t="str">
        <f>VLOOKUP(A2263,Sheet2!$A$1:G5987,5,0)</f>
        <v>English</v>
      </c>
      <c r="Q2263" t="str">
        <f>VLOOKUP(A2263,Sheet2!$A$1:G5987,6,0)</f>
        <v>USA</v>
      </c>
      <c r="R2263" t="str">
        <f>VLOOKUP(A2263,Sheet2!$A$1:G5987,7,0)</f>
        <v>PG-13</v>
      </c>
      <c r="S2263" t="str">
        <f>IF(Table19[[#This Row],[Language]]="English","English","Other language")</f>
        <v>English</v>
      </c>
      <c r="T2263">
        <f>Table19[[#This Row],[Gross Revenue]]-Table19[[#This Row],[Budget]]</f>
        <v>80850</v>
      </c>
      <c r="U2263" s="1">
        <f>(Table19[[#This Row],[Gross Revenue]]/Table19[[#This Row],[Budget]])-1</f>
        <v>5.7749999999989754E-4</v>
      </c>
      <c r="V2263" t="str">
        <f t="shared" si="82"/>
        <v>90-110 minutes</v>
      </c>
      <c r="W2263">
        <f>Table19[[#This Row],[Profit]]/Table19[[#This Row],[Budget]]*100</f>
        <v>5.7750000000000003E-2</v>
      </c>
      <c r="X2263">
        <v>-1289919.5</v>
      </c>
      <c r="Y2263">
        <v>-4.8151417500000002E-2</v>
      </c>
      <c r="Z2263" t="str">
        <f t="shared" si="83"/>
        <v>High</v>
      </c>
    </row>
    <row r="2264" spans="1:26" x14ac:dyDescent="0.2">
      <c r="A2264" t="s">
        <v>6654</v>
      </c>
      <c r="B2264" t="s">
        <v>588</v>
      </c>
      <c r="C2264" t="s">
        <v>2610</v>
      </c>
      <c r="D2264">
        <v>13000</v>
      </c>
      <c r="E2264">
        <v>15716</v>
      </c>
      <c r="F2264">
        <v>0</v>
      </c>
      <c r="G2264">
        <v>5000</v>
      </c>
      <c r="H2264">
        <v>7.7</v>
      </c>
      <c r="I2264">
        <v>179</v>
      </c>
      <c r="J2264">
        <v>93</v>
      </c>
      <c r="K2264">
        <v>17096053</v>
      </c>
      <c r="L2264">
        <v>9000000</v>
      </c>
      <c r="M2264" s="2">
        <f>VLOOKUP(A2264,Sheet2!$A$1:G5988,2,0)</f>
        <v>36021</v>
      </c>
      <c r="N2264" t="str">
        <f>VLOOKUP(A2264,Sheet2!$A$1:G5988,3,0)</f>
        <v>Color</v>
      </c>
      <c r="O2264" t="str">
        <f>VLOOKUP(A2264,Sheet2!$A$1:G5988,4,0)</f>
        <v>Comedy</v>
      </c>
      <c r="P2264" t="str">
        <f>VLOOKUP(A2264,Sheet2!$A$1:G5988,5,0)</f>
        <v>English</v>
      </c>
      <c r="Q2264" t="str">
        <f>VLOOKUP(A2264,Sheet2!$A$1:G5988,6,0)</f>
        <v>USA</v>
      </c>
      <c r="R2264" t="str">
        <f>VLOOKUP(A2264,Sheet2!$A$1:G5988,7,0)</f>
        <v>R</v>
      </c>
      <c r="S2264" t="str">
        <f>IF(Table19[[#This Row],[Language]]="English","English","Other language")</f>
        <v>English</v>
      </c>
      <c r="T2264">
        <f>Table19[[#This Row],[Gross Revenue]]-Table19[[#This Row],[Budget]]</f>
        <v>8096053</v>
      </c>
      <c r="U2264" s="1">
        <f>(Table19[[#This Row],[Gross Revenue]]/Table19[[#This Row],[Budget]])-1</f>
        <v>0.89956144444444441</v>
      </c>
      <c r="V2264" t="str">
        <f t="shared" si="82"/>
        <v>90-110 minutes</v>
      </c>
      <c r="W2264">
        <f>Table19[[#This Row],[Profit]]/Table19[[#This Row],[Budget]]*100</f>
        <v>89.956144444444448</v>
      </c>
      <c r="X2264">
        <v>1637763</v>
      </c>
      <c r="Y2264">
        <v>0.19178668286445014</v>
      </c>
      <c r="Z2264" t="str">
        <f t="shared" si="83"/>
        <v>Low</v>
      </c>
    </row>
    <row r="2265" spans="1:26" x14ac:dyDescent="0.2">
      <c r="A2265" t="s">
        <v>4383</v>
      </c>
      <c r="B2265" t="s">
        <v>1333</v>
      </c>
      <c r="C2265" t="s">
        <v>1494</v>
      </c>
      <c r="D2265">
        <v>10000</v>
      </c>
      <c r="E2265">
        <v>14486</v>
      </c>
      <c r="F2265">
        <v>69</v>
      </c>
      <c r="G2265">
        <v>0</v>
      </c>
      <c r="H2265">
        <v>6</v>
      </c>
      <c r="I2265">
        <v>144</v>
      </c>
      <c r="J2265">
        <v>117</v>
      </c>
      <c r="K2265">
        <v>116643346</v>
      </c>
      <c r="L2265">
        <v>80000000</v>
      </c>
      <c r="M2265" s="2">
        <f>VLOOKUP(A2265,Sheet2!$A$1:G5989,2,0)</f>
        <v>37795</v>
      </c>
      <c r="N2265" t="str">
        <f>VLOOKUP(A2265,Sheet2!$A$1:G5989,3,0)</f>
        <v>Color</v>
      </c>
      <c r="O2265" t="str">
        <f>VLOOKUP(A2265,Sheet2!$A$1:G5989,4,0)</f>
        <v>Action</v>
      </c>
      <c r="P2265" t="str">
        <f>VLOOKUP(A2265,Sheet2!$A$1:G5989,5,0)</f>
        <v>English</v>
      </c>
      <c r="Q2265" t="str">
        <f>VLOOKUP(A2265,Sheet2!$A$1:G5989,6,0)</f>
        <v>USA</v>
      </c>
      <c r="R2265" t="str">
        <f>VLOOKUP(A2265,Sheet2!$A$1:G5989,7,0)</f>
        <v>PG-13</v>
      </c>
      <c r="S2265" t="str">
        <f>IF(Table19[[#This Row],[Language]]="English","English","Other language")</f>
        <v>English</v>
      </c>
      <c r="T2265">
        <f>Table19[[#This Row],[Gross Revenue]]-Table19[[#This Row],[Budget]]</f>
        <v>36643346</v>
      </c>
      <c r="U2265" s="1">
        <f>(Table19[[#This Row],[Gross Revenue]]/Table19[[#This Row],[Budget]])-1</f>
        <v>0.45804182500000001</v>
      </c>
      <c r="V2265" t="str">
        <f t="shared" si="82"/>
        <v>111-130 minutes</v>
      </c>
      <c r="W2265">
        <f>Table19[[#This Row],[Profit]]/Table19[[#This Row],[Budget]]*100</f>
        <v>45.804182500000003</v>
      </c>
      <c r="X2265">
        <v>-1289919.5</v>
      </c>
      <c r="Y2265">
        <v>-4.8151417500000002E-2</v>
      </c>
      <c r="Z2265" t="str">
        <f t="shared" si="83"/>
        <v>High</v>
      </c>
    </row>
    <row r="2266" spans="1:26" x14ac:dyDescent="0.2">
      <c r="A2266" t="s">
        <v>4032</v>
      </c>
      <c r="B2266" t="s">
        <v>1145</v>
      </c>
      <c r="C2266" t="s">
        <v>1146</v>
      </c>
      <c r="D2266">
        <v>1000</v>
      </c>
      <c r="E2266">
        <v>1458</v>
      </c>
      <c r="F2266">
        <v>453</v>
      </c>
      <c r="G2266">
        <v>10000</v>
      </c>
      <c r="H2266">
        <v>5.7</v>
      </c>
      <c r="I2266">
        <v>233</v>
      </c>
      <c r="J2266">
        <v>109</v>
      </c>
      <c r="K2266">
        <v>10499968</v>
      </c>
      <c r="L2266">
        <v>35000000</v>
      </c>
      <c r="M2266" s="2">
        <f>VLOOKUP(A2266,Sheet2!$A$1:G5990,2,0)</f>
        <v>41901</v>
      </c>
      <c r="N2266" t="str">
        <f>VLOOKUP(A2266,Sheet2!$A$1:G5990,3,0)</f>
        <v>Color</v>
      </c>
      <c r="O2266" t="str">
        <f>VLOOKUP(A2266,Sheet2!$A$1:G5990,4,0)</f>
        <v>Action</v>
      </c>
      <c r="P2266" t="str">
        <f>VLOOKUP(A2266,Sheet2!$A$1:G5990,5,0)</f>
        <v>English</v>
      </c>
      <c r="Q2266" t="str">
        <f>VLOOKUP(A2266,Sheet2!$A$1:G5990,6,0)</f>
        <v>USA</v>
      </c>
      <c r="R2266" t="str">
        <f>VLOOKUP(A2266,Sheet2!$A$1:G5990,7,0)</f>
        <v>R</v>
      </c>
      <c r="S2266" t="str">
        <f>IF(Table19[[#This Row],[Language]]="English","English","Other language")</f>
        <v>English</v>
      </c>
      <c r="T2266">
        <f>Table19[[#This Row],[Gross Revenue]]-Table19[[#This Row],[Budget]]</f>
        <v>-24500032</v>
      </c>
      <c r="U2266" s="1">
        <f>(Table19[[#This Row],[Gross Revenue]]/Table19[[#This Row],[Budget]])-1</f>
        <v>-0.7000009142857142</v>
      </c>
      <c r="V2266" t="str">
        <f t="shared" si="82"/>
        <v>90-110 minutes</v>
      </c>
      <c r="W2266">
        <f>Table19[[#This Row],[Profit]]/Table19[[#This Row],[Budget]]*100</f>
        <v>-70.000091428571437</v>
      </c>
      <c r="X2266">
        <v>-1289919.5</v>
      </c>
      <c r="Y2266">
        <v>-4.8151417500000002E-2</v>
      </c>
      <c r="Z2266" t="str">
        <f t="shared" si="83"/>
        <v>Medium</v>
      </c>
    </row>
    <row r="2267" spans="1:26" x14ac:dyDescent="0.2">
      <c r="A2267" t="s">
        <v>5027</v>
      </c>
      <c r="B2267" t="s">
        <v>150</v>
      </c>
      <c r="C2267" t="s">
        <v>2024</v>
      </c>
      <c r="D2267">
        <v>26000</v>
      </c>
      <c r="E2267">
        <v>27759</v>
      </c>
      <c r="F2267">
        <v>132</v>
      </c>
      <c r="G2267">
        <v>12000</v>
      </c>
      <c r="H2267">
        <v>6.5</v>
      </c>
      <c r="I2267">
        <v>258</v>
      </c>
      <c r="J2267">
        <v>94</v>
      </c>
      <c r="K2267">
        <v>17120019</v>
      </c>
      <c r="L2267">
        <v>30000000</v>
      </c>
      <c r="M2267" s="2">
        <f>VLOOKUP(A2267,Sheet2!$A$1:G5991,2,0)</f>
        <v>41091</v>
      </c>
      <c r="N2267" t="str">
        <f>VLOOKUP(A2267,Sheet2!$A$1:G5991,3,0)</f>
        <v>Color</v>
      </c>
      <c r="O2267" t="str">
        <f>VLOOKUP(A2267,Sheet2!$A$1:G5991,4,0)</f>
        <v>Action</v>
      </c>
      <c r="P2267" t="str">
        <f>VLOOKUP(A2267,Sheet2!$A$1:G5991,5,0)</f>
        <v>English</v>
      </c>
      <c r="Q2267" t="str">
        <f>VLOOKUP(A2267,Sheet2!$A$1:G5991,6,0)</f>
        <v>USA</v>
      </c>
      <c r="R2267" t="str">
        <f>VLOOKUP(A2267,Sheet2!$A$1:G5991,7,0)</f>
        <v>R</v>
      </c>
      <c r="S2267" t="str">
        <f>IF(Table19[[#This Row],[Language]]="English","English","Other language")</f>
        <v>English</v>
      </c>
      <c r="T2267">
        <f>Table19[[#This Row],[Gross Revenue]]-Table19[[#This Row],[Budget]]</f>
        <v>-12879981</v>
      </c>
      <c r="U2267" s="1">
        <f>(Table19[[#This Row],[Gross Revenue]]/Table19[[#This Row],[Budget]])-1</f>
        <v>-0.42933270000000001</v>
      </c>
      <c r="V2267" t="str">
        <f t="shared" si="82"/>
        <v>90-110 minutes</v>
      </c>
      <c r="W2267">
        <f>Table19[[#This Row],[Profit]]/Table19[[#This Row],[Budget]]*100</f>
        <v>-42.93327</v>
      </c>
      <c r="X2267">
        <v>-1289919.5</v>
      </c>
      <c r="Y2267">
        <v>-4.8151417500000002E-2</v>
      </c>
      <c r="Z2267" t="str">
        <f t="shared" si="83"/>
        <v>Medium</v>
      </c>
    </row>
    <row r="2268" spans="1:26" x14ac:dyDescent="0.2">
      <c r="A2268" t="s">
        <v>5430</v>
      </c>
      <c r="B2268" t="s">
        <v>2293</v>
      </c>
      <c r="C2268" t="s">
        <v>1868</v>
      </c>
      <c r="D2268">
        <v>576</v>
      </c>
      <c r="E2268">
        <v>1554</v>
      </c>
      <c r="F2268">
        <v>529</v>
      </c>
      <c r="G2268">
        <v>23000</v>
      </c>
      <c r="H2268">
        <v>6.7</v>
      </c>
      <c r="I2268">
        <v>184</v>
      </c>
      <c r="J2268">
        <v>115</v>
      </c>
      <c r="K2268">
        <v>71346930</v>
      </c>
      <c r="L2268">
        <v>28000000</v>
      </c>
      <c r="M2268" s="2">
        <f>VLOOKUP(A2268,Sheet2!$A$1:G5992,2,0)</f>
        <v>41446</v>
      </c>
      <c r="N2268" t="str">
        <f>VLOOKUP(A2268,Sheet2!$A$1:G5992,3,0)</f>
        <v>Color</v>
      </c>
      <c r="O2268" t="str">
        <f>VLOOKUP(A2268,Sheet2!$A$1:G5992,4,0)</f>
        <v>Drama</v>
      </c>
      <c r="P2268" t="str">
        <f>VLOOKUP(A2268,Sheet2!$A$1:G5992,5,0)</f>
        <v>English</v>
      </c>
      <c r="Q2268" t="str">
        <f>VLOOKUP(A2268,Sheet2!$A$1:G5992,6,0)</f>
        <v>USA</v>
      </c>
      <c r="R2268" t="str">
        <f>VLOOKUP(A2268,Sheet2!$A$1:G5992,7,0)</f>
        <v>PG-13</v>
      </c>
      <c r="S2268" t="str">
        <f>IF(Table19[[#This Row],[Language]]="English","English","Other language")</f>
        <v>English</v>
      </c>
      <c r="T2268">
        <f>Table19[[#This Row],[Gross Revenue]]-Table19[[#This Row],[Budget]]</f>
        <v>43346930</v>
      </c>
      <c r="U2268" s="1">
        <f>(Table19[[#This Row],[Gross Revenue]]/Table19[[#This Row],[Budget]])-1</f>
        <v>1.548104642857143</v>
      </c>
      <c r="V2268" t="str">
        <f t="shared" si="82"/>
        <v>111-130 minutes</v>
      </c>
      <c r="W2268">
        <f>Table19[[#This Row],[Profit]]/Table19[[#This Row],[Budget]]*100</f>
        <v>154.81046428571429</v>
      </c>
      <c r="X2268">
        <v>-434215.5</v>
      </c>
      <c r="Y2268">
        <v>-0.10115100772200772</v>
      </c>
      <c r="Z2268" t="str">
        <f t="shared" si="83"/>
        <v>Medium</v>
      </c>
    </row>
    <row r="2269" spans="1:26" x14ac:dyDescent="0.2">
      <c r="A2269" t="s">
        <v>5550</v>
      </c>
      <c r="B2269" t="s">
        <v>968</v>
      </c>
      <c r="C2269" t="s">
        <v>2373</v>
      </c>
      <c r="D2269">
        <v>18000</v>
      </c>
      <c r="E2269">
        <v>36237</v>
      </c>
      <c r="F2269">
        <v>79</v>
      </c>
      <c r="G2269">
        <v>19000</v>
      </c>
      <c r="H2269">
        <v>6.8</v>
      </c>
      <c r="I2269">
        <v>298</v>
      </c>
      <c r="J2269">
        <v>115</v>
      </c>
      <c r="K2269">
        <v>126149655</v>
      </c>
      <c r="L2269">
        <v>85000000</v>
      </c>
      <c r="M2269" s="2">
        <f>VLOOKUP(A2269,Sheet2!$A$1:G5993,2,0)</f>
        <v>41158</v>
      </c>
      <c r="N2269" t="str">
        <f>VLOOKUP(A2269,Sheet2!$A$1:G5993,3,0)</f>
        <v>Color</v>
      </c>
      <c r="O2269" t="str">
        <f>VLOOKUP(A2269,Sheet2!$A$1:G5993,4,0)</f>
        <v>Action</v>
      </c>
      <c r="P2269" t="str">
        <f>VLOOKUP(A2269,Sheet2!$A$1:G5993,5,0)</f>
        <v>English</v>
      </c>
      <c r="Q2269" t="str">
        <f>VLOOKUP(A2269,Sheet2!$A$1:G5993,6,0)</f>
        <v>USA</v>
      </c>
      <c r="R2269" t="str">
        <f>VLOOKUP(A2269,Sheet2!$A$1:G5993,7,0)</f>
        <v>R</v>
      </c>
      <c r="S2269" t="str">
        <f>IF(Table19[[#This Row],[Language]]="English","English","Other language")</f>
        <v>English</v>
      </c>
      <c r="T2269">
        <f>Table19[[#This Row],[Gross Revenue]]-Table19[[#This Row],[Budget]]</f>
        <v>41149655</v>
      </c>
      <c r="U2269" s="1">
        <f>(Table19[[#This Row],[Gross Revenue]]/Table19[[#This Row],[Budget]])-1</f>
        <v>0.48411358823529405</v>
      </c>
      <c r="V2269" t="str">
        <f t="shared" si="82"/>
        <v>111-130 minutes</v>
      </c>
      <c r="W2269">
        <f>Table19[[#This Row],[Profit]]/Table19[[#This Row],[Budget]]*100</f>
        <v>48.411358823529412</v>
      </c>
      <c r="X2269">
        <v>-1289919.5</v>
      </c>
      <c r="Y2269">
        <v>-4.8151417500000002E-2</v>
      </c>
      <c r="Z2269" t="str">
        <f t="shared" si="83"/>
        <v>High</v>
      </c>
    </row>
    <row r="2270" spans="1:26" x14ac:dyDescent="0.2">
      <c r="A2270" t="s">
        <v>4423</v>
      </c>
      <c r="B2270" t="s">
        <v>1530</v>
      </c>
      <c r="C2270" t="s">
        <v>1409</v>
      </c>
      <c r="D2270">
        <v>499</v>
      </c>
      <c r="E2270">
        <v>1141</v>
      </c>
      <c r="F2270">
        <v>29</v>
      </c>
      <c r="G2270">
        <v>157</v>
      </c>
      <c r="H2270">
        <v>6.1</v>
      </c>
      <c r="I2270">
        <v>33</v>
      </c>
      <c r="J2270">
        <v>88</v>
      </c>
      <c r="K2270">
        <v>21210</v>
      </c>
      <c r="L2270">
        <v>1000000</v>
      </c>
      <c r="M2270" s="2">
        <f>VLOOKUP(A2270,Sheet2!$A$1:G5994,2,0)</f>
        <v>36015</v>
      </c>
      <c r="N2270" t="str">
        <f>VLOOKUP(A2270,Sheet2!$A$1:G5994,3,0)</f>
        <v>Color</v>
      </c>
      <c r="O2270" t="str">
        <f>VLOOKUP(A2270,Sheet2!$A$1:G5994,4,0)</f>
        <v>Comedy</v>
      </c>
      <c r="P2270" t="str">
        <f>VLOOKUP(A2270,Sheet2!$A$1:G5994,5,0)</f>
        <v>English</v>
      </c>
      <c r="Q2270" t="str">
        <f>VLOOKUP(A2270,Sheet2!$A$1:G5994,6,0)</f>
        <v>USA</v>
      </c>
      <c r="R2270" t="str">
        <f>VLOOKUP(A2270,Sheet2!$A$1:G5994,7,0)</f>
        <v>R</v>
      </c>
      <c r="S2270" t="str">
        <f>IF(Table19[[#This Row],[Language]]="English","English","Other language")</f>
        <v>English</v>
      </c>
      <c r="T2270">
        <f>Table19[[#This Row],[Gross Revenue]]-Table19[[#This Row],[Budget]]</f>
        <v>-978790</v>
      </c>
      <c r="U2270" s="1">
        <f>(Table19[[#This Row],[Gross Revenue]]/Table19[[#This Row],[Budget]])-1</f>
        <v>-0.97879000000000005</v>
      </c>
      <c r="V2270" t="str">
        <f t="shared" si="82"/>
        <v>&lt;90 minutes</v>
      </c>
      <c r="W2270">
        <f>Table19[[#This Row],[Profit]]/Table19[[#This Row],[Budget]]*100</f>
        <v>-97.879000000000005</v>
      </c>
      <c r="X2270">
        <v>1637763</v>
      </c>
      <c r="Y2270">
        <v>0.19178668286445014</v>
      </c>
      <c r="Z2270" t="str">
        <f t="shared" si="83"/>
        <v>Low</v>
      </c>
    </row>
    <row r="2271" spans="1:26" x14ac:dyDescent="0.2">
      <c r="A2271" t="s">
        <v>5867</v>
      </c>
      <c r="B2271" t="s">
        <v>394</v>
      </c>
      <c r="C2271" t="s">
        <v>2576</v>
      </c>
      <c r="D2271">
        <v>934</v>
      </c>
      <c r="E2271">
        <v>2714</v>
      </c>
      <c r="F2271">
        <v>365</v>
      </c>
      <c r="G2271">
        <v>31000</v>
      </c>
      <c r="H2271">
        <v>7</v>
      </c>
      <c r="I2271">
        <v>271</v>
      </c>
      <c r="J2271">
        <v>86</v>
      </c>
      <c r="K2271">
        <v>4007792</v>
      </c>
      <c r="L2271">
        <v>750000</v>
      </c>
      <c r="M2271" s="2">
        <f>VLOOKUP(A2271,Sheet2!$A$1:G5995,2,0)</f>
        <v>41080</v>
      </c>
      <c r="N2271" t="str">
        <f>VLOOKUP(A2271,Sheet2!$A$1:G5995,3,0)</f>
        <v>Color</v>
      </c>
      <c r="O2271" t="str">
        <f>VLOOKUP(A2271,Sheet2!$A$1:G5995,4,0)</f>
        <v>Comedy</v>
      </c>
      <c r="P2271" t="str">
        <f>VLOOKUP(A2271,Sheet2!$A$1:G5995,5,0)</f>
        <v>English</v>
      </c>
      <c r="Q2271" t="str">
        <f>VLOOKUP(A2271,Sheet2!$A$1:G5995,6,0)</f>
        <v>USA</v>
      </c>
      <c r="R2271" t="str">
        <f>VLOOKUP(A2271,Sheet2!$A$1:G5995,7,0)</f>
        <v>R</v>
      </c>
      <c r="S2271" t="str">
        <f>IF(Table19[[#This Row],[Language]]="English","English","Other language")</f>
        <v>English</v>
      </c>
      <c r="T2271">
        <f>Table19[[#This Row],[Gross Revenue]]-Table19[[#This Row],[Budget]]</f>
        <v>3257792</v>
      </c>
      <c r="U2271" s="1">
        <f>(Table19[[#This Row],[Gross Revenue]]/Table19[[#This Row],[Budget]])-1</f>
        <v>4.3437226666666664</v>
      </c>
      <c r="V2271" t="str">
        <f t="shared" si="82"/>
        <v>&lt;90 minutes</v>
      </c>
      <c r="W2271">
        <f>Table19[[#This Row],[Profit]]/Table19[[#This Row],[Budget]]*100</f>
        <v>434.37226666666663</v>
      </c>
      <c r="X2271">
        <v>1637763</v>
      </c>
      <c r="Y2271">
        <v>0.19178668286445014</v>
      </c>
      <c r="Z2271" t="str">
        <f t="shared" si="83"/>
        <v>Low</v>
      </c>
    </row>
    <row r="2272" spans="1:26" x14ac:dyDescent="0.2">
      <c r="A2272" t="s">
        <v>4357</v>
      </c>
      <c r="B2272" t="s">
        <v>408</v>
      </c>
      <c r="C2272" t="s">
        <v>1456</v>
      </c>
      <c r="D2272">
        <v>11000</v>
      </c>
      <c r="E2272">
        <v>13073</v>
      </c>
      <c r="F2272">
        <v>42</v>
      </c>
      <c r="G2272">
        <v>0</v>
      </c>
      <c r="H2272">
        <v>6</v>
      </c>
      <c r="I2272">
        <v>163</v>
      </c>
      <c r="J2272">
        <v>124</v>
      </c>
      <c r="K2272">
        <v>68642452</v>
      </c>
      <c r="L2272">
        <v>130000000</v>
      </c>
      <c r="M2272" s="2">
        <f>VLOOKUP(A2272,Sheet2!$A$1:G5996,2,0)</f>
        <v>38667</v>
      </c>
      <c r="N2272" t="str">
        <f>VLOOKUP(A2272,Sheet2!$A$1:G5996,3,0)</f>
        <v>Color</v>
      </c>
      <c r="O2272" t="str">
        <f>VLOOKUP(A2272,Sheet2!$A$1:G5996,4,0)</f>
        <v>Action</v>
      </c>
      <c r="P2272" t="str">
        <f>VLOOKUP(A2272,Sheet2!$A$1:G5996,5,0)</f>
        <v>English</v>
      </c>
      <c r="Q2272" t="str">
        <f>VLOOKUP(A2272,Sheet2!$A$1:G5996,6,0)</f>
        <v>UK</v>
      </c>
      <c r="R2272" t="str">
        <f>VLOOKUP(A2272,Sheet2!$A$1:G5996,7,0)</f>
        <v>PG-13</v>
      </c>
      <c r="S2272" t="str">
        <f>IF(Table19[[#This Row],[Language]]="English","English","Other language")</f>
        <v>English</v>
      </c>
      <c r="T2272">
        <f>Table19[[#This Row],[Gross Revenue]]-Table19[[#This Row],[Budget]]</f>
        <v>-61357548</v>
      </c>
      <c r="U2272" s="1">
        <f>(Table19[[#This Row],[Gross Revenue]]/Table19[[#This Row],[Budget]])-1</f>
        <v>-0.47198113846153844</v>
      </c>
      <c r="V2272" t="str">
        <f t="shared" si="82"/>
        <v>111-130 minutes</v>
      </c>
      <c r="W2272">
        <f>Table19[[#This Row],[Profit]]/Table19[[#This Row],[Budget]]*100</f>
        <v>-47.198113846153845</v>
      </c>
      <c r="X2272">
        <v>-1289919.5</v>
      </c>
      <c r="Y2272">
        <v>-4.8151417500000002E-2</v>
      </c>
      <c r="Z2272" t="str">
        <f t="shared" si="83"/>
        <v>High</v>
      </c>
    </row>
    <row r="2273" spans="1:26" x14ac:dyDescent="0.2">
      <c r="A2273" t="s">
        <v>4103</v>
      </c>
      <c r="B2273" t="s">
        <v>1073</v>
      </c>
      <c r="C2273" t="s">
        <v>1224</v>
      </c>
      <c r="D2273">
        <v>22000</v>
      </c>
      <c r="E2273">
        <v>36885</v>
      </c>
      <c r="F2273">
        <v>0</v>
      </c>
      <c r="G2273">
        <v>407</v>
      </c>
      <c r="H2273">
        <v>5.8</v>
      </c>
      <c r="I2273">
        <v>45</v>
      </c>
      <c r="J2273">
        <v>85</v>
      </c>
      <c r="K2273">
        <v>100669</v>
      </c>
      <c r="L2273">
        <v>3800000</v>
      </c>
      <c r="M2273" s="2">
        <f>VLOOKUP(A2273,Sheet2!$A$1:G5997,2,0)</f>
        <v>39888</v>
      </c>
      <c r="N2273" t="str">
        <f>VLOOKUP(A2273,Sheet2!$A$1:G5997,3,0)</f>
        <v>Color</v>
      </c>
      <c r="O2273" t="str">
        <f>VLOOKUP(A2273,Sheet2!$A$1:G5997,4,0)</f>
        <v>Comedy</v>
      </c>
      <c r="P2273" t="str">
        <f>VLOOKUP(A2273,Sheet2!$A$1:G5997,5,0)</f>
        <v>English</v>
      </c>
      <c r="Q2273" t="str">
        <f>VLOOKUP(A2273,Sheet2!$A$1:G5997,6,0)</f>
        <v>USA</v>
      </c>
      <c r="R2273" t="str">
        <f>VLOOKUP(A2273,Sheet2!$A$1:G5997,7,0)</f>
        <v>R</v>
      </c>
      <c r="S2273" t="str">
        <f>IF(Table19[[#This Row],[Language]]="English","English","Other language")</f>
        <v>English</v>
      </c>
      <c r="T2273">
        <f>Table19[[#This Row],[Gross Revenue]]-Table19[[#This Row],[Budget]]</f>
        <v>-3699331</v>
      </c>
      <c r="U2273" s="1">
        <f>(Table19[[#This Row],[Gross Revenue]]/Table19[[#This Row],[Budget]])-1</f>
        <v>-0.97350815789473688</v>
      </c>
      <c r="V2273" t="str">
        <f t="shared" si="82"/>
        <v>&lt;90 minutes</v>
      </c>
      <c r="W2273">
        <f>Table19[[#This Row],[Profit]]/Table19[[#This Row],[Budget]]*100</f>
        <v>-97.350815789473685</v>
      </c>
      <c r="X2273">
        <v>1637763</v>
      </c>
      <c r="Y2273">
        <v>0.19178668286445014</v>
      </c>
      <c r="Z2273" t="str">
        <f t="shared" si="83"/>
        <v>Low</v>
      </c>
    </row>
    <row r="2274" spans="1:26" x14ac:dyDescent="0.2">
      <c r="A2274" t="s">
        <v>6505</v>
      </c>
      <c r="B2274" t="s">
        <v>2969</v>
      </c>
      <c r="C2274" t="s">
        <v>2970</v>
      </c>
      <c r="D2274">
        <v>393</v>
      </c>
      <c r="E2274">
        <v>955</v>
      </c>
      <c r="F2274">
        <v>12</v>
      </c>
      <c r="G2274">
        <v>989</v>
      </c>
      <c r="H2274">
        <v>7.6</v>
      </c>
      <c r="I2274">
        <v>47</v>
      </c>
      <c r="J2274">
        <v>98</v>
      </c>
      <c r="K2274">
        <v>795126</v>
      </c>
      <c r="L2274">
        <v>6000000</v>
      </c>
      <c r="M2274" s="2">
        <f>VLOOKUP(A2274,Sheet2!$A$1:G5998,2,0)</f>
        <v>38009</v>
      </c>
      <c r="N2274" t="str">
        <f>VLOOKUP(A2274,Sheet2!$A$1:G5998,3,0)</f>
        <v>Color</v>
      </c>
      <c r="O2274" t="str">
        <f>VLOOKUP(A2274,Sheet2!$A$1:G5998,4,0)</f>
        <v>Comedy</v>
      </c>
      <c r="P2274" t="str">
        <f>VLOOKUP(A2274,Sheet2!$A$1:G5998,5,0)</f>
        <v>English</v>
      </c>
      <c r="Q2274" t="str">
        <f>VLOOKUP(A2274,Sheet2!$A$1:G5998,6,0)</f>
        <v>Canada</v>
      </c>
      <c r="R2274" t="str">
        <f>VLOOKUP(A2274,Sheet2!$A$1:G5998,7,0)</f>
        <v>PG-13</v>
      </c>
      <c r="S2274" t="str">
        <f>IF(Table19[[#This Row],[Language]]="English","English","Other language")</f>
        <v>English</v>
      </c>
      <c r="T2274">
        <f>Table19[[#This Row],[Gross Revenue]]-Table19[[#This Row],[Budget]]</f>
        <v>-5204874</v>
      </c>
      <c r="U2274" s="1">
        <f>(Table19[[#This Row],[Gross Revenue]]/Table19[[#This Row],[Budget]])-1</f>
        <v>-0.867479</v>
      </c>
      <c r="V2274" t="str">
        <f t="shared" si="82"/>
        <v>90-110 minutes</v>
      </c>
      <c r="W2274">
        <f>Table19[[#This Row],[Profit]]/Table19[[#This Row],[Budget]]*100</f>
        <v>-86.747900000000001</v>
      </c>
      <c r="X2274">
        <v>1637763</v>
      </c>
      <c r="Y2274">
        <v>0.19178668286445014</v>
      </c>
      <c r="Z2274" t="str">
        <f t="shared" si="83"/>
        <v>Low</v>
      </c>
    </row>
    <row r="2275" spans="1:26" x14ac:dyDescent="0.2">
      <c r="A2275" t="s">
        <v>5555</v>
      </c>
      <c r="B2275" t="s">
        <v>2377</v>
      </c>
      <c r="C2275" t="s">
        <v>2378</v>
      </c>
      <c r="D2275">
        <v>214</v>
      </c>
      <c r="E2275">
        <v>587</v>
      </c>
      <c r="F2275">
        <v>38</v>
      </c>
      <c r="G2275">
        <v>1000</v>
      </c>
      <c r="H2275">
        <v>6.8</v>
      </c>
      <c r="I2275">
        <v>33</v>
      </c>
      <c r="J2275">
        <v>90</v>
      </c>
      <c r="K2275">
        <v>1310270</v>
      </c>
      <c r="L2275">
        <v>780000</v>
      </c>
      <c r="M2275" s="2">
        <f>VLOOKUP(A2275,Sheet2!$A$1:G5999,2,0)</f>
        <v>37647</v>
      </c>
      <c r="N2275" t="str">
        <f>VLOOKUP(A2275,Sheet2!$A$1:G5999,3,0)</f>
        <v>Color</v>
      </c>
      <c r="O2275" t="str">
        <f>VLOOKUP(A2275,Sheet2!$A$1:G5999,4,0)</f>
        <v>Action</v>
      </c>
      <c r="P2275" t="str">
        <f>VLOOKUP(A2275,Sheet2!$A$1:G5999,5,0)</f>
        <v>English</v>
      </c>
      <c r="Q2275" t="str">
        <f>VLOOKUP(A2275,Sheet2!$A$1:G5999,6,0)</f>
        <v>USA</v>
      </c>
      <c r="R2275" t="str">
        <f>VLOOKUP(A2275,Sheet2!$A$1:G5999,7,0)</f>
        <v>PG-13</v>
      </c>
      <c r="S2275" t="str">
        <f>IF(Table19[[#This Row],[Language]]="English","English","Other language")</f>
        <v>English</v>
      </c>
      <c r="T2275">
        <f>Table19[[#This Row],[Gross Revenue]]-Table19[[#This Row],[Budget]]</f>
        <v>530270</v>
      </c>
      <c r="U2275" s="1">
        <f>(Table19[[#This Row],[Gross Revenue]]/Table19[[#This Row],[Budget]])-1</f>
        <v>0.67983333333333329</v>
      </c>
      <c r="V2275" t="str">
        <f t="shared" si="82"/>
        <v>90-110 minutes</v>
      </c>
      <c r="W2275">
        <f>Table19[[#This Row],[Profit]]/Table19[[#This Row],[Budget]]*100</f>
        <v>67.983333333333334</v>
      </c>
      <c r="X2275">
        <v>-1289919.5</v>
      </c>
      <c r="Y2275">
        <v>-4.8151417500000002E-2</v>
      </c>
      <c r="Z2275" t="str">
        <f t="shared" si="83"/>
        <v>Low</v>
      </c>
    </row>
    <row r="2276" spans="1:26" x14ac:dyDescent="0.2">
      <c r="A2276" t="s">
        <v>4903</v>
      </c>
      <c r="B2276" t="s">
        <v>258</v>
      </c>
      <c r="C2276" t="s">
        <v>1617</v>
      </c>
      <c r="D2276">
        <v>11000</v>
      </c>
      <c r="E2276">
        <v>12406</v>
      </c>
      <c r="F2276">
        <v>176</v>
      </c>
      <c r="G2276">
        <v>23000</v>
      </c>
      <c r="H2276">
        <v>6.4</v>
      </c>
      <c r="I2276">
        <v>330</v>
      </c>
      <c r="J2276">
        <v>101</v>
      </c>
      <c r="K2276">
        <v>118311368</v>
      </c>
      <c r="L2276">
        <v>110000000</v>
      </c>
      <c r="M2276" s="2">
        <f>VLOOKUP(A2276,Sheet2!$A$1:G6000,2,0)</f>
        <v>40324</v>
      </c>
      <c r="N2276" t="str">
        <f>VLOOKUP(A2276,Sheet2!$A$1:G6000,3,0)</f>
        <v>Color</v>
      </c>
      <c r="O2276" t="str">
        <f>VLOOKUP(A2276,Sheet2!$A$1:G6000,4,0)</f>
        <v>Action</v>
      </c>
      <c r="P2276" t="str">
        <f>VLOOKUP(A2276,Sheet2!$A$1:G6000,5,0)</f>
        <v>English</v>
      </c>
      <c r="Q2276" t="str">
        <f>VLOOKUP(A2276,Sheet2!$A$1:G6000,6,0)</f>
        <v>USA</v>
      </c>
      <c r="R2276" t="str">
        <f>VLOOKUP(A2276,Sheet2!$A$1:G6000,7,0)</f>
        <v>PG-13</v>
      </c>
      <c r="S2276" t="str">
        <f>IF(Table19[[#This Row],[Language]]="English","English","Other language")</f>
        <v>English</v>
      </c>
      <c r="T2276">
        <f>Table19[[#This Row],[Gross Revenue]]-Table19[[#This Row],[Budget]]</f>
        <v>8311368</v>
      </c>
      <c r="U2276" s="1">
        <f>(Table19[[#This Row],[Gross Revenue]]/Table19[[#This Row],[Budget]])-1</f>
        <v>7.5557890909090819E-2</v>
      </c>
      <c r="V2276" t="str">
        <f t="shared" si="82"/>
        <v>90-110 minutes</v>
      </c>
      <c r="W2276">
        <f>Table19[[#This Row],[Profit]]/Table19[[#This Row],[Budget]]*100</f>
        <v>7.5557890909090899</v>
      </c>
      <c r="X2276">
        <v>-1289919.5</v>
      </c>
      <c r="Y2276">
        <v>-4.8151417500000002E-2</v>
      </c>
      <c r="Z2276" t="str">
        <f t="shared" si="83"/>
        <v>High</v>
      </c>
    </row>
    <row r="2277" spans="1:26" x14ac:dyDescent="0.2">
      <c r="A2277" t="s">
        <v>3706</v>
      </c>
      <c r="B2277" t="s">
        <v>659</v>
      </c>
      <c r="C2277" t="s">
        <v>753</v>
      </c>
      <c r="D2277">
        <v>472</v>
      </c>
      <c r="E2277">
        <v>561</v>
      </c>
      <c r="F2277">
        <v>3</v>
      </c>
      <c r="G2277">
        <v>1000</v>
      </c>
      <c r="H2277">
        <v>5.3</v>
      </c>
      <c r="I2277">
        <v>48</v>
      </c>
      <c r="J2277">
        <v>96</v>
      </c>
      <c r="K2277">
        <v>27445</v>
      </c>
      <c r="L2277">
        <v>9000000</v>
      </c>
      <c r="M2277" s="2">
        <f>VLOOKUP(A2277,Sheet2!$A$1:G6001,2,0)</f>
        <v>40903</v>
      </c>
      <c r="N2277" t="str">
        <f>VLOOKUP(A2277,Sheet2!$A$1:G6001,3,0)</f>
        <v>Color</v>
      </c>
      <c r="O2277" t="str">
        <f>VLOOKUP(A2277,Sheet2!$A$1:G6001,4,0)</f>
        <v>Action</v>
      </c>
      <c r="P2277" t="str">
        <f>VLOOKUP(A2277,Sheet2!$A$1:G6001,5,0)</f>
        <v>English</v>
      </c>
      <c r="Q2277" t="str">
        <f>VLOOKUP(A2277,Sheet2!$A$1:G6001,6,0)</f>
        <v>USA</v>
      </c>
      <c r="R2277" t="str">
        <f>VLOOKUP(A2277,Sheet2!$A$1:G6001,7,0)</f>
        <v>R</v>
      </c>
      <c r="S2277" t="str">
        <f>IF(Table19[[#This Row],[Language]]="English","English","Other language")</f>
        <v>English</v>
      </c>
      <c r="T2277">
        <f>Table19[[#This Row],[Gross Revenue]]-Table19[[#This Row],[Budget]]</f>
        <v>-8972555</v>
      </c>
      <c r="U2277" s="1">
        <f>(Table19[[#This Row],[Gross Revenue]]/Table19[[#This Row],[Budget]])-1</f>
        <v>-0.99695055555555556</v>
      </c>
      <c r="V2277" t="str">
        <f t="shared" si="82"/>
        <v>90-110 minutes</v>
      </c>
      <c r="W2277">
        <f>Table19[[#This Row],[Profit]]/Table19[[#This Row],[Budget]]*100</f>
        <v>-99.695055555555555</v>
      </c>
      <c r="X2277">
        <v>-1289919.5</v>
      </c>
      <c r="Y2277">
        <v>-4.8151417500000002E-2</v>
      </c>
      <c r="Z2277" t="str">
        <f t="shared" si="83"/>
        <v>Low</v>
      </c>
    </row>
    <row r="2278" spans="1:26" x14ac:dyDescent="0.2">
      <c r="A2278" t="s">
        <v>6986</v>
      </c>
      <c r="B2278" t="s">
        <v>3220</v>
      </c>
      <c r="C2278" t="s">
        <v>3221</v>
      </c>
      <c r="D2278">
        <v>48</v>
      </c>
      <c r="E2278">
        <v>48</v>
      </c>
      <c r="F2278">
        <v>330</v>
      </c>
      <c r="G2278">
        <v>26000</v>
      </c>
      <c r="H2278">
        <v>8.5</v>
      </c>
      <c r="I2278">
        <v>115</v>
      </c>
      <c r="J2278">
        <v>102</v>
      </c>
      <c r="K2278">
        <v>2601847</v>
      </c>
      <c r="L2278">
        <v>4000000</v>
      </c>
      <c r="M2278" s="2">
        <f>VLOOKUP(A2278,Sheet2!$A$1:G6002,2,0)</f>
        <v>40894</v>
      </c>
      <c r="N2278" t="str">
        <f>VLOOKUP(A2278,Sheet2!$A$1:G6002,3,0)</f>
        <v>Color</v>
      </c>
      <c r="O2278" t="str">
        <f>VLOOKUP(A2278,Sheet2!$A$1:G6002,4,0)</f>
        <v>Documentary</v>
      </c>
      <c r="P2278" t="str">
        <f>VLOOKUP(A2278,Sheet2!$A$1:G6002,5,0)</f>
        <v>None</v>
      </c>
      <c r="Q2278" t="str">
        <f>VLOOKUP(A2278,Sheet2!$A$1:G6002,6,0)</f>
        <v>USA</v>
      </c>
      <c r="R2278" t="str">
        <f>VLOOKUP(A2278,Sheet2!$A$1:G6002,7,0)</f>
        <v>PG-13</v>
      </c>
      <c r="S2278" t="str">
        <f>IF(Table19[[#This Row],[Language]]="English","English","Other language")</f>
        <v>Other language</v>
      </c>
      <c r="T2278">
        <f>Table19[[#This Row],[Gross Revenue]]-Table19[[#This Row],[Budget]]</f>
        <v>-1398153</v>
      </c>
      <c r="U2278" s="1">
        <f>(Table19[[#This Row],[Gross Revenue]]/Table19[[#This Row],[Budget]])-1</f>
        <v>-0.34953825000000005</v>
      </c>
      <c r="V2278" t="str">
        <f t="shared" si="82"/>
        <v>90-110 minutes</v>
      </c>
      <c r="W2278">
        <f>Table19[[#This Row],[Profit]]/Table19[[#This Row],[Budget]]*100</f>
        <v>-34.953825000000002</v>
      </c>
      <c r="Z2278" t="str">
        <f t="shared" si="83"/>
        <v>Low</v>
      </c>
    </row>
    <row r="2279" spans="1:26" x14ac:dyDescent="0.2">
      <c r="A2279" t="s">
        <v>4503</v>
      </c>
      <c r="B2279" t="s">
        <v>700</v>
      </c>
      <c r="C2279" t="s">
        <v>266</v>
      </c>
      <c r="D2279">
        <v>12000</v>
      </c>
      <c r="E2279">
        <v>16718</v>
      </c>
      <c r="F2279">
        <v>62</v>
      </c>
      <c r="G2279">
        <v>52000</v>
      </c>
      <c r="H2279">
        <v>6.1</v>
      </c>
      <c r="I2279">
        <v>358</v>
      </c>
      <c r="J2279">
        <v>114</v>
      </c>
      <c r="K2279">
        <v>155181732</v>
      </c>
      <c r="L2279">
        <v>110000000</v>
      </c>
      <c r="M2279" s="2">
        <f>VLOOKUP(A2279,Sheet2!$A$1:G6003,2,0)</f>
        <v>42263</v>
      </c>
      <c r="N2279" t="str">
        <f>VLOOKUP(A2279,Sheet2!$A$1:G6003,3,0)</f>
        <v>Color</v>
      </c>
      <c r="O2279" t="str">
        <f>VLOOKUP(A2279,Sheet2!$A$1:G6003,4,0)</f>
        <v>Action</v>
      </c>
      <c r="P2279" t="str">
        <f>VLOOKUP(A2279,Sheet2!$A$1:G6003,5,0)</f>
        <v>English</v>
      </c>
      <c r="Q2279" t="str">
        <f>VLOOKUP(A2279,Sheet2!$A$1:G6003,6,0)</f>
        <v>USA</v>
      </c>
      <c r="R2279" t="str">
        <f>VLOOKUP(A2279,Sheet2!$A$1:G6003,7,0)</f>
        <v>PG-13</v>
      </c>
      <c r="S2279" t="str">
        <f>IF(Table19[[#This Row],[Language]]="English","English","Other language")</f>
        <v>English</v>
      </c>
      <c r="T2279">
        <f>Table19[[#This Row],[Gross Revenue]]-Table19[[#This Row],[Budget]]</f>
        <v>45181732</v>
      </c>
      <c r="U2279" s="1">
        <f>(Table19[[#This Row],[Gross Revenue]]/Table19[[#This Row],[Budget]])-1</f>
        <v>0.41074301818181813</v>
      </c>
      <c r="V2279" t="str">
        <f t="shared" si="82"/>
        <v>111-130 minutes</v>
      </c>
      <c r="W2279">
        <f>Table19[[#This Row],[Profit]]/Table19[[#This Row],[Budget]]*100</f>
        <v>41.074301818181816</v>
      </c>
      <c r="X2279">
        <v>-1289919.5</v>
      </c>
      <c r="Y2279">
        <v>-4.8151417500000002E-2</v>
      </c>
      <c r="Z2279" t="str">
        <f t="shared" si="83"/>
        <v>High</v>
      </c>
    </row>
    <row r="2280" spans="1:26" x14ac:dyDescent="0.2">
      <c r="A2280" t="s">
        <v>4240</v>
      </c>
      <c r="B2280" t="s">
        <v>473</v>
      </c>
      <c r="C2280" t="s">
        <v>1368</v>
      </c>
      <c r="D2280">
        <v>2000</v>
      </c>
      <c r="E2280">
        <v>3892</v>
      </c>
      <c r="F2280">
        <v>24</v>
      </c>
      <c r="G2280">
        <v>11000</v>
      </c>
      <c r="H2280">
        <v>5.9</v>
      </c>
      <c r="I2280">
        <v>244</v>
      </c>
      <c r="J2280">
        <v>108</v>
      </c>
      <c r="K2280">
        <v>23070045</v>
      </c>
      <c r="L2280">
        <v>30000000</v>
      </c>
      <c r="M2280" s="2">
        <f>VLOOKUP(A2280,Sheet2!$A$1:G6004,2,0)</f>
        <v>40648</v>
      </c>
      <c r="N2280" t="str">
        <f>VLOOKUP(A2280,Sheet2!$A$1:G6004,3,0)</f>
        <v>Color</v>
      </c>
      <c r="O2280" t="str">
        <f>VLOOKUP(A2280,Sheet2!$A$1:G6004,4,0)</f>
        <v>Adventure</v>
      </c>
      <c r="P2280" t="str">
        <f>VLOOKUP(A2280,Sheet2!$A$1:G6004,5,0)</f>
        <v>English</v>
      </c>
      <c r="Q2280" t="str">
        <f>VLOOKUP(A2280,Sheet2!$A$1:G6004,6,0)</f>
        <v>USA</v>
      </c>
      <c r="R2280" t="str">
        <f>VLOOKUP(A2280,Sheet2!$A$1:G6004,7,0)</f>
        <v>R</v>
      </c>
      <c r="S2280" t="str">
        <f>IF(Table19[[#This Row],[Language]]="English","English","Other language")</f>
        <v>English</v>
      </c>
      <c r="T2280">
        <f>Table19[[#This Row],[Gross Revenue]]-Table19[[#This Row],[Budget]]</f>
        <v>-6929955</v>
      </c>
      <c r="U2280" s="1">
        <f>(Table19[[#This Row],[Gross Revenue]]/Table19[[#This Row],[Budget]])-1</f>
        <v>-0.2309985</v>
      </c>
      <c r="V2280" t="str">
        <f t="shared" si="82"/>
        <v>90-110 minutes</v>
      </c>
      <c r="W2280">
        <f>Table19[[#This Row],[Profit]]/Table19[[#This Row],[Budget]]*100</f>
        <v>-23.09985</v>
      </c>
      <c r="X2280">
        <v>3892693.5</v>
      </c>
      <c r="Y2280">
        <v>0.11726928571428571</v>
      </c>
      <c r="Z2280" t="str">
        <f t="shared" si="83"/>
        <v>Medium</v>
      </c>
    </row>
    <row r="2281" spans="1:26" x14ac:dyDescent="0.2">
      <c r="A2281" t="s">
        <v>6425</v>
      </c>
      <c r="B2281" t="s">
        <v>2676</v>
      </c>
      <c r="C2281" t="s">
        <v>2921</v>
      </c>
      <c r="D2281">
        <v>1000</v>
      </c>
      <c r="E2281">
        <v>2140</v>
      </c>
      <c r="F2281">
        <v>15</v>
      </c>
      <c r="G2281">
        <v>0</v>
      </c>
      <c r="H2281">
        <v>7.5</v>
      </c>
      <c r="I2281">
        <v>136</v>
      </c>
      <c r="J2281">
        <v>111</v>
      </c>
      <c r="K2281">
        <v>7691700</v>
      </c>
      <c r="L2281">
        <v>10000000</v>
      </c>
      <c r="M2281" s="2">
        <f>VLOOKUP(A2281,Sheet2!$A$1:G6005,2,0)</f>
        <v>40398</v>
      </c>
      <c r="N2281" t="str">
        <f>VLOOKUP(A2281,Sheet2!$A$1:G6005,3,0)</f>
        <v>Color</v>
      </c>
      <c r="O2281" t="str">
        <f>VLOOKUP(A2281,Sheet2!$A$1:G6005,4,0)</f>
        <v>Drama</v>
      </c>
      <c r="P2281" t="str">
        <f>VLOOKUP(A2281,Sheet2!$A$1:G6005,5,0)</f>
        <v>French</v>
      </c>
      <c r="Q2281" t="str">
        <f>VLOOKUP(A2281,Sheet2!$A$1:G6005,6,0)</f>
        <v>France</v>
      </c>
      <c r="R2281" t="str">
        <f>VLOOKUP(A2281,Sheet2!$A$1:G6005,7,0)</f>
        <v>PG-13</v>
      </c>
      <c r="S2281" t="str">
        <f>IF(Table19[[#This Row],[Language]]="English","English","Other language")</f>
        <v>Other language</v>
      </c>
      <c r="T2281">
        <f>Table19[[#This Row],[Gross Revenue]]-Table19[[#This Row],[Budget]]</f>
        <v>-2308300</v>
      </c>
      <c r="U2281" s="1">
        <f>(Table19[[#This Row],[Gross Revenue]]/Table19[[#This Row],[Budget]])-1</f>
        <v>-0.23082999999999998</v>
      </c>
      <c r="V2281" t="str">
        <f t="shared" si="82"/>
        <v>111-130 minutes</v>
      </c>
      <c r="W2281">
        <f>Table19[[#This Row],[Profit]]/Table19[[#This Row],[Budget]]*100</f>
        <v>-23.083000000000002</v>
      </c>
      <c r="X2281">
        <v>-434215.5</v>
      </c>
      <c r="Y2281">
        <v>-0.10115100772200772</v>
      </c>
      <c r="Z2281" t="str">
        <f t="shared" si="83"/>
        <v>Low</v>
      </c>
    </row>
    <row r="2282" spans="1:26" x14ac:dyDescent="0.2">
      <c r="A2282" t="s">
        <v>4201</v>
      </c>
      <c r="B2282" t="s">
        <v>1325</v>
      </c>
      <c r="C2282" t="s">
        <v>1326</v>
      </c>
      <c r="D2282">
        <v>13000</v>
      </c>
      <c r="E2282">
        <v>15093</v>
      </c>
      <c r="F2282">
        <v>4</v>
      </c>
      <c r="G2282">
        <v>0</v>
      </c>
      <c r="H2282">
        <v>5.9</v>
      </c>
      <c r="I2282">
        <v>121</v>
      </c>
      <c r="J2282">
        <v>97</v>
      </c>
      <c r="K2282">
        <v>434417</v>
      </c>
      <c r="L2282">
        <v>4600000</v>
      </c>
      <c r="M2282" s="2">
        <f>VLOOKUP(A2282,Sheet2!$A$1:G6006,2,0)</f>
        <v>39202</v>
      </c>
      <c r="N2282" t="str">
        <f>VLOOKUP(A2282,Sheet2!$A$1:G6006,3,0)</f>
        <v>Color</v>
      </c>
      <c r="O2282" t="str">
        <f>VLOOKUP(A2282,Sheet2!$A$1:G6006,4,0)</f>
        <v>Drama</v>
      </c>
      <c r="P2282" t="str">
        <f>VLOOKUP(A2282,Sheet2!$A$1:G6006,5,0)</f>
        <v>English</v>
      </c>
      <c r="Q2282" t="str">
        <f>VLOOKUP(A2282,Sheet2!$A$1:G6006,6,0)</f>
        <v>Spain</v>
      </c>
      <c r="R2282" t="str">
        <f>VLOOKUP(A2282,Sheet2!$A$1:G6006,7,0)</f>
        <v>Not Rated</v>
      </c>
      <c r="S2282" t="str">
        <f>IF(Table19[[#This Row],[Language]]="English","English","Other language")</f>
        <v>English</v>
      </c>
      <c r="T2282">
        <f>Table19[[#This Row],[Gross Revenue]]-Table19[[#This Row],[Budget]]</f>
        <v>-4165583</v>
      </c>
      <c r="U2282" s="1">
        <f>(Table19[[#This Row],[Gross Revenue]]/Table19[[#This Row],[Budget]])-1</f>
        <v>-0.9055615217391304</v>
      </c>
      <c r="V2282" t="str">
        <f t="shared" si="82"/>
        <v>90-110 minutes</v>
      </c>
      <c r="W2282">
        <f>Table19[[#This Row],[Profit]]/Table19[[#This Row],[Budget]]*100</f>
        <v>-90.556152173913034</v>
      </c>
      <c r="X2282">
        <v>-434215.5</v>
      </c>
      <c r="Y2282">
        <v>-0.10115100772200772</v>
      </c>
      <c r="Z2282" t="str">
        <f t="shared" si="83"/>
        <v>Low</v>
      </c>
    </row>
    <row r="2283" spans="1:26" x14ac:dyDescent="0.2">
      <c r="A2283" t="s">
        <v>4832</v>
      </c>
      <c r="B2283" t="s">
        <v>1887</v>
      </c>
      <c r="C2283" t="s">
        <v>946</v>
      </c>
      <c r="D2283">
        <v>749</v>
      </c>
      <c r="E2283">
        <v>1948</v>
      </c>
      <c r="F2283">
        <v>0</v>
      </c>
      <c r="G2283">
        <v>28000</v>
      </c>
      <c r="H2283">
        <v>6.5</v>
      </c>
      <c r="I2283">
        <v>339</v>
      </c>
      <c r="J2283">
        <v>141</v>
      </c>
      <c r="K2283">
        <v>47307550</v>
      </c>
      <c r="L2283">
        <v>45000000</v>
      </c>
      <c r="M2283" s="2">
        <f>VLOOKUP(A2283,Sheet2!$A$1:G6007,2,0)</f>
        <v>41036</v>
      </c>
      <c r="N2283" t="str">
        <f>VLOOKUP(A2283,Sheet2!$A$1:G6007,3,0)</f>
        <v>Black and White</v>
      </c>
      <c r="O2283" t="str">
        <f>VLOOKUP(A2283,Sheet2!$A$1:G6007,4,0)</f>
        <v>Crime</v>
      </c>
      <c r="P2283" t="str">
        <f>VLOOKUP(A2283,Sheet2!$A$1:G6007,5,0)</f>
        <v>English</v>
      </c>
      <c r="Q2283" t="str">
        <f>VLOOKUP(A2283,Sheet2!$A$1:G6007,6,0)</f>
        <v>USA</v>
      </c>
      <c r="R2283" t="str">
        <f>VLOOKUP(A2283,Sheet2!$A$1:G6007,7,0)</f>
        <v>R</v>
      </c>
      <c r="S2283" t="str">
        <f>IF(Table19[[#This Row],[Language]]="English","English","Other language")</f>
        <v>English</v>
      </c>
      <c r="T2283">
        <f>Table19[[#This Row],[Gross Revenue]]-Table19[[#This Row],[Budget]]</f>
        <v>2307550</v>
      </c>
      <c r="U2283" s="1">
        <f>(Table19[[#This Row],[Gross Revenue]]/Table19[[#This Row],[Budget]])-1</f>
        <v>5.1278888888888874E-2</v>
      </c>
      <c r="V2283" t="str">
        <f t="shared" si="82"/>
        <v>131-150 minutes</v>
      </c>
      <c r="W2283">
        <f>Table19[[#This Row],[Profit]]/Table19[[#This Row],[Budget]]*100</f>
        <v>5.1278888888888892</v>
      </c>
      <c r="X2283">
        <v>-74533.5</v>
      </c>
      <c r="Y2283">
        <v>-7.4856785714285719E-3</v>
      </c>
      <c r="Z2283" t="str">
        <f t="shared" si="83"/>
        <v>High</v>
      </c>
    </row>
    <row r="2284" spans="1:26" x14ac:dyDescent="0.2">
      <c r="A2284" t="s">
        <v>4544</v>
      </c>
      <c r="B2284" t="s">
        <v>1627</v>
      </c>
      <c r="C2284" t="s">
        <v>1628</v>
      </c>
      <c r="D2284">
        <v>656</v>
      </c>
      <c r="E2284">
        <v>1307</v>
      </c>
      <c r="F2284">
        <v>49</v>
      </c>
      <c r="G2284">
        <v>0</v>
      </c>
      <c r="H2284">
        <v>6.1</v>
      </c>
      <c r="I2284">
        <v>101</v>
      </c>
      <c r="J2284">
        <v>112</v>
      </c>
      <c r="K2284">
        <v>91038276</v>
      </c>
      <c r="L2284">
        <v>13000000</v>
      </c>
      <c r="M2284" s="2">
        <f>VLOOKUP(A2284,Sheet2!$A$1:G6008,2,0)</f>
        <v>37237</v>
      </c>
      <c r="N2284" t="str">
        <f>VLOOKUP(A2284,Sheet2!$A$1:G6008,3,0)</f>
        <v>Color</v>
      </c>
      <c r="O2284" t="str">
        <f>VLOOKUP(A2284,Sheet2!$A$1:G6008,4,0)</f>
        <v>Drama</v>
      </c>
      <c r="P2284" t="str">
        <f>VLOOKUP(A2284,Sheet2!$A$1:G6008,5,0)</f>
        <v>English</v>
      </c>
      <c r="Q2284" t="str">
        <f>VLOOKUP(A2284,Sheet2!$A$1:G6008,6,0)</f>
        <v>USA</v>
      </c>
      <c r="R2284" t="str">
        <f>VLOOKUP(A2284,Sheet2!$A$1:G6008,7,0)</f>
        <v>PG-13</v>
      </c>
      <c r="S2284" t="str">
        <f>IF(Table19[[#This Row],[Language]]="English","English","Other language")</f>
        <v>English</v>
      </c>
      <c r="T2284">
        <f>Table19[[#This Row],[Gross Revenue]]-Table19[[#This Row],[Budget]]</f>
        <v>78038276</v>
      </c>
      <c r="U2284" s="1">
        <f>(Table19[[#This Row],[Gross Revenue]]/Table19[[#This Row],[Budget]])-1</f>
        <v>6.0029443076923075</v>
      </c>
      <c r="V2284" t="str">
        <f t="shared" si="82"/>
        <v>111-130 minutes</v>
      </c>
      <c r="W2284">
        <f>Table19[[#This Row],[Profit]]/Table19[[#This Row],[Budget]]*100</f>
        <v>600.29443076923076</v>
      </c>
      <c r="X2284">
        <v>-434215.5</v>
      </c>
      <c r="Y2284">
        <v>-0.10115100772200772</v>
      </c>
      <c r="Z2284" t="str">
        <f t="shared" si="83"/>
        <v>Low</v>
      </c>
    </row>
    <row r="2285" spans="1:26" x14ac:dyDescent="0.2">
      <c r="A2285" t="s">
        <v>5693</v>
      </c>
      <c r="B2285" t="s">
        <v>720</v>
      </c>
      <c r="C2285" t="s">
        <v>2467</v>
      </c>
      <c r="D2285">
        <v>3000</v>
      </c>
      <c r="E2285">
        <v>5668</v>
      </c>
      <c r="F2285">
        <v>12</v>
      </c>
      <c r="G2285">
        <v>0</v>
      </c>
      <c r="H2285">
        <v>6.9</v>
      </c>
      <c r="I2285">
        <v>121</v>
      </c>
      <c r="J2285">
        <v>92</v>
      </c>
      <c r="K2285">
        <v>8786715</v>
      </c>
      <c r="L2285">
        <v>5000000</v>
      </c>
      <c r="M2285" s="2">
        <f>VLOOKUP(A2285,Sheet2!$A$1:G6009,2,0)</f>
        <v>38050</v>
      </c>
      <c r="N2285" t="str">
        <f>VLOOKUP(A2285,Sheet2!$A$1:G6009,3,0)</f>
        <v>Color</v>
      </c>
      <c r="O2285" t="str">
        <f>VLOOKUP(A2285,Sheet2!$A$1:G6009,4,0)</f>
        <v>Comedy</v>
      </c>
      <c r="P2285" t="str">
        <f>VLOOKUP(A2285,Sheet2!$A$1:G6009,5,0)</f>
        <v>English</v>
      </c>
      <c r="Q2285" t="str">
        <f>VLOOKUP(A2285,Sheet2!$A$1:G6009,6,0)</f>
        <v>USA</v>
      </c>
      <c r="R2285" t="str">
        <f>VLOOKUP(A2285,Sheet2!$A$1:G6009,7,0)</f>
        <v>PG-13</v>
      </c>
      <c r="S2285" t="str">
        <f>IF(Table19[[#This Row],[Language]]="English","English","Other language")</f>
        <v>English</v>
      </c>
      <c r="T2285">
        <f>Table19[[#This Row],[Gross Revenue]]-Table19[[#This Row],[Budget]]</f>
        <v>3786715</v>
      </c>
      <c r="U2285" s="1">
        <f>(Table19[[#This Row],[Gross Revenue]]/Table19[[#This Row],[Budget]])-1</f>
        <v>0.7573430000000001</v>
      </c>
      <c r="V2285" t="str">
        <f t="shared" si="82"/>
        <v>90-110 minutes</v>
      </c>
      <c r="W2285">
        <f>Table19[[#This Row],[Profit]]/Table19[[#This Row],[Budget]]*100</f>
        <v>75.734300000000005</v>
      </c>
      <c r="X2285">
        <v>1637763</v>
      </c>
      <c r="Y2285">
        <v>0.19178668286445014</v>
      </c>
      <c r="Z2285" t="str">
        <f t="shared" si="83"/>
        <v>Low</v>
      </c>
    </row>
    <row r="2286" spans="1:26" x14ac:dyDescent="0.2">
      <c r="A2286" t="s">
        <v>6463</v>
      </c>
      <c r="B2286" t="s">
        <v>606</v>
      </c>
      <c r="C2286" t="s">
        <v>1450</v>
      </c>
      <c r="D2286">
        <v>15000</v>
      </c>
      <c r="E2286">
        <v>19809</v>
      </c>
      <c r="F2286">
        <v>102</v>
      </c>
      <c r="G2286">
        <v>39000</v>
      </c>
      <c r="H2286">
        <v>7.5</v>
      </c>
      <c r="I2286">
        <v>405</v>
      </c>
      <c r="J2286">
        <v>125</v>
      </c>
      <c r="K2286">
        <v>83299761</v>
      </c>
      <c r="L2286">
        <v>35000000</v>
      </c>
      <c r="M2286" s="2">
        <f>VLOOKUP(A2286,Sheet2!$A$1:G6010,2,0)</f>
        <v>41629</v>
      </c>
      <c r="N2286" t="str">
        <f>VLOOKUP(A2286,Sheet2!$A$1:G6010,3,0)</f>
        <v>Color</v>
      </c>
      <c r="O2286" t="str">
        <f>VLOOKUP(A2286,Sheet2!$A$1:G6010,4,0)</f>
        <v>Biography</v>
      </c>
      <c r="P2286" t="str">
        <f>VLOOKUP(A2286,Sheet2!$A$1:G6010,5,0)</f>
        <v>English</v>
      </c>
      <c r="Q2286" t="str">
        <f>VLOOKUP(A2286,Sheet2!$A$1:G6010,6,0)</f>
        <v>USA</v>
      </c>
      <c r="R2286" t="str">
        <f>VLOOKUP(A2286,Sheet2!$A$1:G6010,7,0)</f>
        <v>PG-13</v>
      </c>
      <c r="S2286" t="str">
        <f>IF(Table19[[#This Row],[Language]]="English","English","Other language")</f>
        <v>English</v>
      </c>
      <c r="T2286">
        <f>Table19[[#This Row],[Gross Revenue]]-Table19[[#This Row],[Budget]]</f>
        <v>48299761</v>
      </c>
      <c r="U2286" s="1">
        <f>(Table19[[#This Row],[Gross Revenue]]/Table19[[#This Row],[Budget]])-1</f>
        <v>1.3799931714285716</v>
      </c>
      <c r="V2286" t="str">
        <f t="shared" si="82"/>
        <v>111-130 minutes</v>
      </c>
      <c r="W2286">
        <f>Table19[[#This Row],[Profit]]/Table19[[#This Row],[Budget]]*100</f>
        <v>137.99931714285714</v>
      </c>
      <c r="X2286">
        <v>-1289919.5</v>
      </c>
      <c r="Y2286">
        <v>-4.8151417500000002E-2</v>
      </c>
      <c r="Z2286" t="str">
        <f t="shared" si="83"/>
        <v>Medium</v>
      </c>
    </row>
    <row r="2287" spans="1:26" x14ac:dyDescent="0.2">
      <c r="A2287" t="s">
        <v>7011</v>
      </c>
      <c r="B2287" t="s">
        <v>606</v>
      </c>
      <c r="C2287" t="s">
        <v>1734</v>
      </c>
      <c r="D2287">
        <v>15000</v>
      </c>
      <c r="E2287">
        <v>44998</v>
      </c>
      <c r="F2287">
        <v>14000</v>
      </c>
      <c r="G2287">
        <v>22000</v>
      </c>
      <c r="H2287">
        <v>8.6</v>
      </c>
      <c r="I2287">
        <v>219</v>
      </c>
      <c r="J2287">
        <v>169</v>
      </c>
      <c r="K2287">
        <v>216119491</v>
      </c>
      <c r="L2287">
        <v>70000000</v>
      </c>
      <c r="M2287" s="2">
        <f>VLOOKUP(A2287,Sheet2!$A$1:G6011,2,0)</f>
        <v>36134</v>
      </c>
      <c r="N2287" t="str">
        <f>VLOOKUP(A2287,Sheet2!$A$1:G6011,3,0)</f>
        <v>Color</v>
      </c>
      <c r="O2287" t="str">
        <f>VLOOKUP(A2287,Sheet2!$A$1:G6011,4,0)</f>
        <v>Action</v>
      </c>
      <c r="P2287" t="str">
        <f>VLOOKUP(A2287,Sheet2!$A$1:G6011,5,0)</f>
        <v>English</v>
      </c>
      <c r="Q2287" t="str">
        <f>VLOOKUP(A2287,Sheet2!$A$1:G6011,6,0)</f>
        <v>USA</v>
      </c>
      <c r="R2287" t="str">
        <f>VLOOKUP(A2287,Sheet2!$A$1:G6011,7,0)</f>
        <v>R</v>
      </c>
      <c r="S2287" t="str">
        <f>IF(Table19[[#This Row],[Language]]="English","English","Other language")</f>
        <v>English</v>
      </c>
      <c r="T2287">
        <f>Table19[[#This Row],[Gross Revenue]]-Table19[[#This Row],[Budget]]</f>
        <v>146119491</v>
      </c>
      <c r="U2287" s="1">
        <f>(Table19[[#This Row],[Gross Revenue]]/Table19[[#This Row],[Budget]])-1</f>
        <v>2.0874212999999999</v>
      </c>
      <c r="V2287" t="str">
        <f t="shared" si="82"/>
        <v>&gt;150 minutes</v>
      </c>
      <c r="W2287">
        <f>Table19[[#This Row],[Profit]]/Table19[[#This Row],[Budget]]*100</f>
        <v>208.74213</v>
      </c>
      <c r="X2287">
        <v>-1289919.5</v>
      </c>
      <c r="Y2287">
        <v>-4.8151417500000002E-2</v>
      </c>
      <c r="Z2287" t="str">
        <f t="shared" si="83"/>
        <v>High</v>
      </c>
    </row>
    <row r="2288" spans="1:26" x14ac:dyDescent="0.2">
      <c r="A2288" t="s">
        <v>4247</v>
      </c>
      <c r="B2288" t="s">
        <v>1374</v>
      </c>
      <c r="C2288" t="s">
        <v>102</v>
      </c>
      <c r="D2288">
        <v>240</v>
      </c>
      <c r="E2288">
        <v>664</v>
      </c>
      <c r="F2288">
        <v>221</v>
      </c>
      <c r="G2288">
        <v>739</v>
      </c>
      <c r="H2288">
        <v>5.9</v>
      </c>
      <c r="I2288">
        <v>97</v>
      </c>
      <c r="J2288">
        <v>96</v>
      </c>
      <c r="K2288">
        <v>19351569</v>
      </c>
      <c r="L2288">
        <v>22000000</v>
      </c>
      <c r="M2288" s="2">
        <f>VLOOKUP(A2288,Sheet2!$A$1:G6012,2,0)</f>
        <v>37052</v>
      </c>
      <c r="N2288" t="str">
        <f>VLOOKUP(A2288,Sheet2!$A$1:G6012,3,0)</f>
        <v>Color</v>
      </c>
      <c r="O2288" t="str">
        <f>VLOOKUP(A2288,Sheet2!$A$1:G6012,4,0)</f>
        <v>Comedy</v>
      </c>
      <c r="P2288" t="str">
        <f>VLOOKUP(A2288,Sheet2!$A$1:G6012,5,0)</f>
        <v>English</v>
      </c>
      <c r="Q2288" t="str">
        <f>VLOOKUP(A2288,Sheet2!$A$1:G6012,6,0)</f>
        <v>USA</v>
      </c>
      <c r="R2288" t="str">
        <f>VLOOKUP(A2288,Sheet2!$A$1:G6012,7,0)</f>
        <v>PG-13</v>
      </c>
      <c r="S2288" t="str">
        <f>IF(Table19[[#This Row],[Language]]="English","English","Other language")</f>
        <v>English</v>
      </c>
      <c r="T2288">
        <f>Table19[[#This Row],[Gross Revenue]]-Table19[[#This Row],[Budget]]</f>
        <v>-2648431</v>
      </c>
      <c r="U2288" s="1">
        <f>(Table19[[#This Row],[Gross Revenue]]/Table19[[#This Row],[Budget]])-1</f>
        <v>-0.12038322727272732</v>
      </c>
      <c r="V2288" t="str">
        <f t="shared" si="82"/>
        <v>90-110 minutes</v>
      </c>
      <c r="W2288">
        <f>Table19[[#This Row],[Profit]]/Table19[[#This Row],[Budget]]*100</f>
        <v>-12.038322727272726</v>
      </c>
      <c r="X2288">
        <v>1637763</v>
      </c>
      <c r="Y2288">
        <v>0.19178668286445014</v>
      </c>
      <c r="Z2288" t="str">
        <f t="shared" si="83"/>
        <v>Medium</v>
      </c>
    </row>
    <row r="2289" spans="1:26" x14ac:dyDescent="0.2">
      <c r="A2289" t="s">
        <v>6687</v>
      </c>
      <c r="B2289" t="s">
        <v>1357</v>
      </c>
      <c r="C2289" t="s">
        <v>2199</v>
      </c>
      <c r="D2289">
        <v>2000</v>
      </c>
      <c r="E2289">
        <v>5161</v>
      </c>
      <c r="F2289">
        <v>0</v>
      </c>
      <c r="G2289">
        <v>0</v>
      </c>
      <c r="H2289">
        <v>7.7</v>
      </c>
      <c r="I2289">
        <v>287</v>
      </c>
      <c r="J2289">
        <v>103</v>
      </c>
      <c r="K2289">
        <v>55153403</v>
      </c>
      <c r="L2289">
        <v>1200000</v>
      </c>
      <c r="M2289" s="2">
        <f>VLOOKUP(A2289,Sheet2!$A$1:G6013,2,0)</f>
        <v>38127</v>
      </c>
      <c r="N2289" t="str">
        <f>VLOOKUP(A2289,Sheet2!$A$1:G6013,3,0)</f>
        <v>Color</v>
      </c>
      <c r="O2289" t="str">
        <f>VLOOKUP(A2289,Sheet2!$A$1:G6013,4,0)</f>
        <v>Horror</v>
      </c>
      <c r="P2289" t="str">
        <f>VLOOKUP(A2289,Sheet2!$A$1:G6013,5,0)</f>
        <v>English</v>
      </c>
      <c r="Q2289" t="str">
        <f>VLOOKUP(A2289,Sheet2!$A$1:G6013,6,0)</f>
        <v>USA</v>
      </c>
      <c r="R2289" t="str">
        <f>VLOOKUP(A2289,Sheet2!$A$1:G6013,7,0)</f>
        <v>R</v>
      </c>
      <c r="S2289" t="str">
        <f>IF(Table19[[#This Row],[Language]]="English","English","Other language")</f>
        <v>English</v>
      </c>
      <c r="T2289">
        <f>Table19[[#This Row],[Gross Revenue]]-Table19[[#This Row],[Budget]]</f>
        <v>53953403</v>
      </c>
      <c r="U2289" s="1">
        <f>(Table19[[#This Row],[Gross Revenue]]/Table19[[#This Row],[Budget]])-1</f>
        <v>44.961169166666664</v>
      </c>
      <c r="V2289" t="str">
        <f t="shared" si="82"/>
        <v>90-110 minutes</v>
      </c>
      <c r="W2289">
        <f>Table19[[#This Row],[Profit]]/Table19[[#This Row],[Budget]]*100</f>
        <v>4496.1169166666668</v>
      </c>
      <c r="X2289">
        <v>16235088</v>
      </c>
      <c r="Y2289">
        <v>1.1909079499999999</v>
      </c>
      <c r="Z2289" t="str">
        <f t="shared" si="83"/>
        <v>Low</v>
      </c>
    </row>
    <row r="2290" spans="1:26" x14ac:dyDescent="0.2">
      <c r="A2290" t="s">
        <v>3999</v>
      </c>
      <c r="B2290" t="s">
        <v>1106</v>
      </c>
      <c r="C2290" t="s">
        <v>1107</v>
      </c>
      <c r="D2290">
        <v>723</v>
      </c>
      <c r="E2290">
        <v>1978</v>
      </c>
      <c r="F2290">
        <v>52</v>
      </c>
      <c r="G2290">
        <v>12000</v>
      </c>
      <c r="H2290">
        <v>5.6</v>
      </c>
      <c r="I2290">
        <v>178</v>
      </c>
      <c r="J2290">
        <v>90</v>
      </c>
      <c r="K2290">
        <v>45670855</v>
      </c>
      <c r="L2290">
        <v>20000000</v>
      </c>
      <c r="M2290" s="2">
        <f>VLOOKUP(A2290,Sheet2!$A$1:G6014,2,0)</f>
        <v>40444</v>
      </c>
      <c r="N2290" t="str">
        <f>VLOOKUP(A2290,Sheet2!$A$1:G6014,3,0)</f>
        <v>Color</v>
      </c>
      <c r="O2290" t="str">
        <f>VLOOKUP(A2290,Sheet2!$A$1:G6014,4,0)</f>
        <v>Horror</v>
      </c>
      <c r="P2290" t="str">
        <f>VLOOKUP(A2290,Sheet2!$A$1:G6014,5,0)</f>
        <v>English</v>
      </c>
      <c r="Q2290" t="str">
        <f>VLOOKUP(A2290,Sheet2!$A$1:G6014,6,0)</f>
        <v>Canada</v>
      </c>
      <c r="R2290" t="str">
        <f>VLOOKUP(A2290,Sheet2!$A$1:G6014,7,0)</f>
        <v>R</v>
      </c>
      <c r="S2290" t="str">
        <f>IF(Table19[[#This Row],[Language]]="English","English","Other language")</f>
        <v>English</v>
      </c>
      <c r="T2290">
        <f>Table19[[#This Row],[Gross Revenue]]-Table19[[#This Row],[Budget]]</f>
        <v>25670855</v>
      </c>
      <c r="U2290" s="1">
        <f>(Table19[[#This Row],[Gross Revenue]]/Table19[[#This Row],[Budget]])-1</f>
        <v>1.2835427500000001</v>
      </c>
      <c r="V2290" t="str">
        <f t="shared" si="82"/>
        <v>90-110 minutes</v>
      </c>
      <c r="W2290">
        <f>Table19[[#This Row],[Profit]]/Table19[[#This Row],[Budget]]*100</f>
        <v>128.354275</v>
      </c>
      <c r="X2290">
        <v>16235088</v>
      </c>
      <c r="Y2290">
        <v>1.1909079499999999</v>
      </c>
      <c r="Z2290" t="str">
        <f t="shared" si="83"/>
        <v>Medium</v>
      </c>
    </row>
    <row r="2291" spans="1:26" x14ac:dyDescent="0.2">
      <c r="A2291" t="s">
        <v>5289</v>
      </c>
      <c r="B2291" t="s">
        <v>1104</v>
      </c>
      <c r="C2291" t="s">
        <v>1423</v>
      </c>
      <c r="D2291">
        <v>1000</v>
      </c>
      <c r="E2291">
        <v>4134</v>
      </c>
      <c r="F2291">
        <v>163</v>
      </c>
      <c r="G2291">
        <v>0</v>
      </c>
      <c r="H2291">
        <v>6.6</v>
      </c>
      <c r="I2291">
        <v>250</v>
      </c>
      <c r="J2291">
        <v>95</v>
      </c>
      <c r="K2291">
        <v>87025093</v>
      </c>
      <c r="L2291">
        <v>4000000</v>
      </c>
      <c r="M2291" s="2">
        <f>VLOOKUP(A2291,Sheet2!$A$1:G6015,2,0)</f>
        <v>38679</v>
      </c>
      <c r="N2291" t="str">
        <f>VLOOKUP(A2291,Sheet2!$A$1:G6015,3,0)</f>
        <v>Color</v>
      </c>
      <c r="O2291" t="str">
        <f>VLOOKUP(A2291,Sheet2!$A$1:G6015,4,0)</f>
        <v>Horror</v>
      </c>
      <c r="P2291" t="str">
        <f>VLOOKUP(A2291,Sheet2!$A$1:G6015,5,0)</f>
        <v>English</v>
      </c>
      <c r="Q2291" t="str">
        <f>VLOOKUP(A2291,Sheet2!$A$1:G6015,6,0)</f>
        <v>USA</v>
      </c>
      <c r="R2291" t="str">
        <f>VLOOKUP(A2291,Sheet2!$A$1:G6015,7,0)</f>
        <v>R</v>
      </c>
      <c r="S2291" t="str">
        <f>IF(Table19[[#This Row],[Language]]="English","English","Other language")</f>
        <v>English</v>
      </c>
      <c r="T2291">
        <f>Table19[[#This Row],[Gross Revenue]]-Table19[[#This Row],[Budget]]</f>
        <v>83025093</v>
      </c>
      <c r="U2291" s="1">
        <f>(Table19[[#This Row],[Gross Revenue]]/Table19[[#This Row],[Budget]])-1</f>
        <v>20.75627325</v>
      </c>
      <c r="V2291" t="str">
        <f t="shared" si="82"/>
        <v>90-110 minutes</v>
      </c>
      <c r="W2291">
        <f>Table19[[#This Row],[Profit]]/Table19[[#This Row],[Budget]]*100</f>
        <v>2075.6273249999999</v>
      </c>
      <c r="X2291">
        <v>16235088</v>
      </c>
      <c r="Y2291">
        <v>1.1909079499999999</v>
      </c>
      <c r="Z2291" t="str">
        <f t="shared" si="83"/>
        <v>Low</v>
      </c>
    </row>
    <row r="2292" spans="1:26" x14ac:dyDescent="0.2">
      <c r="A2292" t="s">
        <v>4685</v>
      </c>
      <c r="B2292" t="s">
        <v>1106</v>
      </c>
      <c r="C2292" t="s">
        <v>1423</v>
      </c>
      <c r="D2292">
        <v>723</v>
      </c>
      <c r="E2292">
        <v>3189</v>
      </c>
      <c r="F2292">
        <v>163</v>
      </c>
      <c r="G2292">
        <v>0</v>
      </c>
      <c r="H2292">
        <v>6.2</v>
      </c>
      <c r="I2292">
        <v>210</v>
      </c>
      <c r="J2292">
        <v>121</v>
      </c>
      <c r="K2292">
        <v>80150343</v>
      </c>
      <c r="L2292">
        <v>10000000</v>
      </c>
      <c r="M2292" s="2">
        <f>VLOOKUP(A2292,Sheet2!$A$1:G6016,2,0)</f>
        <v>38787</v>
      </c>
      <c r="N2292" t="str">
        <f>VLOOKUP(A2292,Sheet2!$A$1:G6016,3,0)</f>
        <v>Color</v>
      </c>
      <c r="O2292" t="str">
        <f>VLOOKUP(A2292,Sheet2!$A$1:G6016,4,0)</f>
        <v>Horror</v>
      </c>
      <c r="P2292" t="str">
        <f>VLOOKUP(A2292,Sheet2!$A$1:G6016,5,0)</f>
        <v>English</v>
      </c>
      <c r="Q2292" t="str">
        <f>VLOOKUP(A2292,Sheet2!$A$1:G6016,6,0)</f>
        <v>USA</v>
      </c>
      <c r="R2292" t="str">
        <f>VLOOKUP(A2292,Sheet2!$A$1:G6016,7,0)</f>
        <v>R</v>
      </c>
      <c r="S2292" t="str">
        <f>IF(Table19[[#This Row],[Language]]="English","English","Other language")</f>
        <v>English</v>
      </c>
      <c r="T2292">
        <f>Table19[[#This Row],[Gross Revenue]]-Table19[[#This Row],[Budget]]</f>
        <v>70150343</v>
      </c>
      <c r="U2292" s="1">
        <f>(Table19[[#This Row],[Gross Revenue]]/Table19[[#This Row],[Budget]])-1</f>
        <v>7.0150342999999999</v>
      </c>
      <c r="V2292" t="str">
        <f t="shared" si="82"/>
        <v>111-130 minutes</v>
      </c>
      <c r="W2292">
        <f>Table19[[#This Row],[Profit]]/Table19[[#This Row],[Budget]]*100</f>
        <v>701.50342999999998</v>
      </c>
      <c r="X2292">
        <v>16235088</v>
      </c>
      <c r="Y2292">
        <v>1.1909079499999999</v>
      </c>
      <c r="Z2292" t="str">
        <f t="shared" si="83"/>
        <v>Low</v>
      </c>
    </row>
    <row r="2293" spans="1:26" x14ac:dyDescent="0.2">
      <c r="A2293" t="s">
        <v>4305</v>
      </c>
      <c r="B2293" t="s">
        <v>1106</v>
      </c>
      <c r="C2293" t="s">
        <v>1423</v>
      </c>
      <c r="D2293">
        <v>723</v>
      </c>
      <c r="E2293">
        <v>3492</v>
      </c>
      <c r="F2293">
        <v>163</v>
      </c>
      <c r="G2293">
        <v>0</v>
      </c>
      <c r="H2293">
        <v>5.9</v>
      </c>
      <c r="I2293">
        <v>190</v>
      </c>
      <c r="J2293">
        <v>96</v>
      </c>
      <c r="K2293">
        <v>63270259</v>
      </c>
      <c r="L2293">
        <v>10000000</v>
      </c>
      <c r="M2293" s="2">
        <f>VLOOKUP(A2293,Sheet2!$A$1:G6017,2,0)</f>
        <v>39290</v>
      </c>
      <c r="N2293" t="str">
        <f>VLOOKUP(A2293,Sheet2!$A$1:G6017,3,0)</f>
        <v>Color</v>
      </c>
      <c r="O2293" t="str">
        <f>VLOOKUP(A2293,Sheet2!$A$1:G6017,4,0)</f>
        <v>Horror</v>
      </c>
      <c r="P2293" t="str">
        <f>VLOOKUP(A2293,Sheet2!$A$1:G6017,5,0)</f>
        <v>English</v>
      </c>
      <c r="Q2293" t="str">
        <f>VLOOKUP(A2293,Sheet2!$A$1:G6017,6,0)</f>
        <v>USA</v>
      </c>
      <c r="R2293" t="str">
        <f>VLOOKUP(A2293,Sheet2!$A$1:G6017,7,0)</f>
        <v>R</v>
      </c>
      <c r="S2293" t="str">
        <f>IF(Table19[[#This Row],[Language]]="English","English","Other language")</f>
        <v>English</v>
      </c>
      <c r="T2293">
        <f>Table19[[#This Row],[Gross Revenue]]-Table19[[#This Row],[Budget]]</f>
        <v>53270259</v>
      </c>
      <c r="U2293" s="1">
        <f>(Table19[[#This Row],[Gross Revenue]]/Table19[[#This Row],[Budget]])-1</f>
        <v>5.3270258999999998</v>
      </c>
      <c r="V2293" t="str">
        <f t="shared" si="82"/>
        <v>90-110 minutes</v>
      </c>
      <c r="W2293">
        <f>Table19[[#This Row],[Profit]]/Table19[[#This Row],[Budget]]*100</f>
        <v>532.70258999999999</v>
      </c>
      <c r="X2293">
        <v>16235088</v>
      </c>
      <c r="Y2293">
        <v>1.1909079499999999</v>
      </c>
      <c r="Z2293" t="str">
        <f t="shared" si="83"/>
        <v>Low</v>
      </c>
    </row>
    <row r="2294" spans="1:26" x14ac:dyDescent="0.2">
      <c r="A2294" t="s">
        <v>4187</v>
      </c>
      <c r="B2294" t="s">
        <v>892</v>
      </c>
      <c r="C2294" t="s">
        <v>1304</v>
      </c>
      <c r="D2294">
        <v>3000</v>
      </c>
      <c r="E2294">
        <v>5286</v>
      </c>
      <c r="F2294">
        <v>43</v>
      </c>
      <c r="G2294">
        <v>0</v>
      </c>
      <c r="H2294">
        <v>5.8</v>
      </c>
      <c r="I2294">
        <v>160</v>
      </c>
      <c r="J2294">
        <v>95</v>
      </c>
      <c r="K2294">
        <v>56729973</v>
      </c>
      <c r="L2294">
        <v>10800000</v>
      </c>
      <c r="M2294" s="2">
        <f>VLOOKUP(A2294,Sheet2!$A$1:G6018,2,0)</f>
        <v>39474</v>
      </c>
      <c r="N2294" t="str">
        <f>VLOOKUP(A2294,Sheet2!$A$1:G6018,3,0)</f>
        <v>Color</v>
      </c>
      <c r="O2294" t="str">
        <f>VLOOKUP(A2294,Sheet2!$A$1:G6018,4,0)</f>
        <v>Horror</v>
      </c>
      <c r="P2294" t="str">
        <f>VLOOKUP(A2294,Sheet2!$A$1:G6018,5,0)</f>
        <v>English</v>
      </c>
      <c r="Q2294" t="str">
        <f>VLOOKUP(A2294,Sheet2!$A$1:G6018,6,0)</f>
        <v>USA</v>
      </c>
      <c r="R2294" t="str">
        <f>VLOOKUP(A2294,Sheet2!$A$1:G6018,7,0)</f>
        <v>R</v>
      </c>
      <c r="S2294" t="str">
        <f>IF(Table19[[#This Row],[Language]]="English","English","Other language")</f>
        <v>English</v>
      </c>
      <c r="T2294">
        <f>Table19[[#This Row],[Gross Revenue]]-Table19[[#This Row],[Budget]]</f>
        <v>45929973</v>
      </c>
      <c r="U2294" s="1">
        <f>(Table19[[#This Row],[Gross Revenue]]/Table19[[#This Row],[Budget]])-1</f>
        <v>4.2527752777777774</v>
      </c>
      <c r="V2294" t="str">
        <f t="shared" si="82"/>
        <v>90-110 minutes</v>
      </c>
      <c r="W2294">
        <f>Table19[[#This Row],[Profit]]/Table19[[#This Row],[Budget]]*100</f>
        <v>425.27752777777772</v>
      </c>
      <c r="X2294">
        <v>16235088</v>
      </c>
      <c r="Y2294">
        <v>1.1909079499999999</v>
      </c>
      <c r="Z2294" t="str">
        <f t="shared" si="83"/>
        <v>Low</v>
      </c>
    </row>
    <row r="2295" spans="1:26" x14ac:dyDescent="0.2">
      <c r="A2295" t="s">
        <v>4401</v>
      </c>
      <c r="B2295" t="s">
        <v>1106</v>
      </c>
      <c r="C2295" t="s">
        <v>1107</v>
      </c>
      <c r="D2295">
        <v>723</v>
      </c>
      <c r="E2295">
        <v>3101</v>
      </c>
      <c r="F2295">
        <v>52</v>
      </c>
      <c r="G2295">
        <v>0</v>
      </c>
      <c r="H2295">
        <v>6</v>
      </c>
      <c r="I2295">
        <v>156</v>
      </c>
      <c r="J2295">
        <v>92</v>
      </c>
      <c r="K2295">
        <v>27669413</v>
      </c>
      <c r="L2295">
        <v>11000000</v>
      </c>
      <c r="M2295" s="2">
        <f>VLOOKUP(A2295,Sheet2!$A$1:G6019,2,0)</f>
        <v>40051</v>
      </c>
      <c r="N2295" t="str">
        <f>VLOOKUP(A2295,Sheet2!$A$1:G6019,3,0)</f>
        <v>Color</v>
      </c>
      <c r="O2295" t="str">
        <f>VLOOKUP(A2295,Sheet2!$A$1:G6019,4,0)</f>
        <v>Horror</v>
      </c>
      <c r="P2295" t="str">
        <f>VLOOKUP(A2295,Sheet2!$A$1:G6019,5,0)</f>
        <v>English</v>
      </c>
      <c r="Q2295" t="str">
        <f>VLOOKUP(A2295,Sheet2!$A$1:G6019,6,0)</f>
        <v>Canada</v>
      </c>
      <c r="R2295" t="str">
        <f>VLOOKUP(A2295,Sheet2!$A$1:G6019,7,0)</f>
        <v>R</v>
      </c>
      <c r="S2295" t="str">
        <f>IF(Table19[[#This Row],[Language]]="English","English","Other language")</f>
        <v>English</v>
      </c>
      <c r="T2295">
        <f>Table19[[#This Row],[Gross Revenue]]-Table19[[#This Row],[Budget]]</f>
        <v>16669413</v>
      </c>
      <c r="U2295" s="1">
        <f>(Table19[[#This Row],[Gross Revenue]]/Table19[[#This Row],[Budget]])-1</f>
        <v>1.5154011818181816</v>
      </c>
      <c r="V2295" t="str">
        <f t="shared" si="82"/>
        <v>90-110 minutes</v>
      </c>
      <c r="W2295">
        <f>Table19[[#This Row],[Profit]]/Table19[[#This Row],[Budget]]*100</f>
        <v>151.54011818181817</v>
      </c>
      <c r="X2295">
        <v>16235088</v>
      </c>
      <c r="Y2295">
        <v>1.1909079499999999</v>
      </c>
      <c r="Z2295" t="str">
        <f t="shared" si="83"/>
        <v>Low</v>
      </c>
    </row>
    <row r="2296" spans="1:26" x14ac:dyDescent="0.2">
      <c r="A2296" t="s">
        <v>3539</v>
      </c>
      <c r="B2296" t="s">
        <v>505</v>
      </c>
      <c r="C2296" t="s">
        <v>506</v>
      </c>
      <c r="D2296">
        <v>849</v>
      </c>
      <c r="E2296">
        <v>2413</v>
      </c>
      <c r="F2296">
        <v>6</v>
      </c>
      <c r="G2296">
        <v>295</v>
      </c>
      <c r="H2296">
        <v>4.9000000000000004</v>
      </c>
      <c r="I2296">
        <v>87</v>
      </c>
      <c r="J2296">
        <v>95</v>
      </c>
      <c r="K2296">
        <v>5516708</v>
      </c>
      <c r="L2296">
        <v>25000000</v>
      </c>
      <c r="M2296" s="2">
        <f>VLOOKUP(A2296,Sheet2!$A$1:G6020,2,0)</f>
        <v>37002</v>
      </c>
      <c r="N2296" t="str">
        <f>VLOOKUP(A2296,Sheet2!$A$1:G6020,3,0)</f>
        <v>Color</v>
      </c>
      <c r="O2296" t="str">
        <f>VLOOKUP(A2296,Sheet2!$A$1:G6020,4,0)</f>
        <v>Comedy</v>
      </c>
      <c r="P2296" t="str">
        <f>VLOOKUP(A2296,Sheet2!$A$1:G6020,5,0)</f>
        <v>English</v>
      </c>
      <c r="Q2296" t="str">
        <f>VLOOKUP(A2296,Sheet2!$A$1:G6020,6,0)</f>
        <v>USA</v>
      </c>
      <c r="R2296" t="str">
        <f>VLOOKUP(A2296,Sheet2!$A$1:G6020,7,0)</f>
        <v>R</v>
      </c>
      <c r="S2296" t="str">
        <f>IF(Table19[[#This Row],[Language]]="English","English","Other language")</f>
        <v>English</v>
      </c>
      <c r="T2296">
        <f>Table19[[#This Row],[Gross Revenue]]-Table19[[#This Row],[Budget]]</f>
        <v>-19483292</v>
      </c>
      <c r="U2296" s="1">
        <f>(Table19[[#This Row],[Gross Revenue]]/Table19[[#This Row],[Budget]])-1</f>
        <v>-0.77933167999999997</v>
      </c>
      <c r="V2296" t="str">
        <f t="shared" si="82"/>
        <v>90-110 minutes</v>
      </c>
      <c r="W2296">
        <f>Table19[[#This Row],[Profit]]/Table19[[#This Row],[Budget]]*100</f>
        <v>-77.933167999999995</v>
      </c>
      <c r="X2296">
        <v>1637763</v>
      </c>
      <c r="Y2296">
        <v>0.19178668286445014</v>
      </c>
      <c r="Z2296" t="str">
        <f t="shared" si="83"/>
        <v>Medium</v>
      </c>
    </row>
    <row r="2297" spans="1:26" x14ac:dyDescent="0.2">
      <c r="A2297" t="s">
        <v>4908</v>
      </c>
      <c r="B2297" t="s">
        <v>101</v>
      </c>
      <c r="C2297" t="s">
        <v>1066</v>
      </c>
      <c r="D2297">
        <v>14000</v>
      </c>
      <c r="E2297">
        <v>16464</v>
      </c>
      <c r="F2297">
        <v>0</v>
      </c>
      <c r="G2297">
        <v>19000</v>
      </c>
      <c r="H2297">
        <v>8.3000000000000007</v>
      </c>
      <c r="I2297">
        <v>147</v>
      </c>
      <c r="J2297">
        <v>142</v>
      </c>
      <c r="K2297">
        <v>44700000</v>
      </c>
      <c r="L2297">
        <v>25000000</v>
      </c>
      <c r="M2297" s="2">
        <f>VLOOKUP(A2297,Sheet2!$A$1:G6021,2,0)</f>
        <v>30380</v>
      </c>
      <c r="N2297" t="str">
        <f>VLOOKUP(A2297,Sheet2!$A$1:G6021,3,0)</f>
        <v>Color</v>
      </c>
      <c r="O2297" t="str">
        <f>VLOOKUP(A2297,Sheet2!$A$1:G6021,4,0)</f>
        <v>Crime</v>
      </c>
      <c r="P2297" t="str">
        <f>VLOOKUP(A2297,Sheet2!$A$1:G6021,5,0)</f>
        <v>English</v>
      </c>
      <c r="Q2297" t="str">
        <f>VLOOKUP(A2297,Sheet2!$A$1:G6021,6,0)</f>
        <v>USA</v>
      </c>
      <c r="R2297" t="str">
        <f>VLOOKUP(A2297,Sheet2!$A$1:G6021,7,0)</f>
        <v>R</v>
      </c>
      <c r="S2297" t="str">
        <f>IF(Table19[[#This Row],[Language]]="English","English","Other language")</f>
        <v>English</v>
      </c>
      <c r="T2297">
        <f>Table19[[#This Row],[Gross Revenue]]-Table19[[#This Row],[Budget]]</f>
        <v>19700000</v>
      </c>
      <c r="U2297" s="1">
        <f>(Table19[[#This Row],[Gross Revenue]]/Table19[[#This Row],[Budget]])-1</f>
        <v>0.78800000000000003</v>
      </c>
      <c r="V2297" t="str">
        <f t="shared" si="82"/>
        <v>131-150 minutes</v>
      </c>
      <c r="W2297">
        <f>Table19[[#This Row],[Profit]]/Table19[[#This Row],[Budget]]*100</f>
        <v>78.8</v>
      </c>
      <c r="X2297">
        <v>-74533.5</v>
      </c>
      <c r="Y2297">
        <v>-7.4856785714285719E-3</v>
      </c>
      <c r="Z2297" t="str">
        <f t="shared" si="83"/>
        <v>Medium</v>
      </c>
    </row>
    <row r="2298" spans="1:26" x14ac:dyDescent="0.2">
      <c r="A2298" t="s">
        <v>3690</v>
      </c>
      <c r="B2298" t="s">
        <v>733</v>
      </c>
      <c r="C2298" t="s">
        <v>276</v>
      </c>
      <c r="D2298">
        <v>1000</v>
      </c>
      <c r="E2298">
        <v>1645</v>
      </c>
      <c r="F2298">
        <v>322</v>
      </c>
      <c r="G2298">
        <v>0</v>
      </c>
      <c r="H2298">
        <v>5.2</v>
      </c>
      <c r="I2298">
        <v>127</v>
      </c>
      <c r="J2298">
        <v>83</v>
      </c>
      <c r="K2298">
        <v>71277420</v>
      </c>
      <c r="L2298">
        <v>45000000</v>
      </c>
      <c r="M2298" s="2">
        <f>VLOOKUP(A2298,Sheet2!$A$1:G6022,2,0)</f>
        <v>37171</v>
      </c>
      <c r="N2298" t="str">
        <f>VLOOKUP(A2298,Sheet2!$A$1:G6022,3,0)</f>
        <v>Color</v>
      </c>
      <c r="O2298" t="str">
        <f>VLOOKUP(A2298,Sheet2!$A$1:G6022,4,0)</f>
        <v>Comedy</v>
      </c>
      <c r="P2298" t="str">
        <f>VLOOKUP(A2298,Sheet2!$A$1:G6022,5,0)</f>
        <v>English</v>
      </c>
      <c r="Q2298" t="str">
        <f>VLOOKUP(A2298,Sheet2!$A$1:G6022,6,0)</f>
        <v>USA</v>
      </c>
      <c r="R2298" t="str">
        <f>VLOOKUP(A2298,Sheet2!$A$1:G6022,7,0)</f>
        <v>R</v>
      </c>
      <c r="S2298" t="str">
        <f>IF(Table19[[#This Row],[Language]]="English","English","Other language")</f>
        <v>English</v>
      </c>
      <c r="T2298">
        <f>Table19[[#This Row],[Gross Revenue]]-Table19[[#This Row],[Budget]]</f>
        <v>26277420</v>
      </c>
      <c r="U2298" s="1">
        <f>(Table19[[#This Row],[Gross Revenue]]/Table19[[#This Row],[Budget]])-1</f>
        <v>0.58394266666666672</v>
      </c>
      <c r="V2298" t="str">
        <f t="shared" si="82"/>
        <v>&lt;90 minutes</v>
      </c>
      <c r="W2298">
        <f>Table19[[#This Row],[Profit]]/Table19[[#This Row],[Budget]]*100</f>
        <v>58.394266666666674</v>
      </c>
      <c r="X2298">
        <v>1637763</v>
      </c>
      <c r="Y2298">
        <v>0.19178668286445014</v>
      </c>
      <c r="Z2298" t="str">
        <f t="shared" si="83"/>
        <v>High</v>
      </c>
    </row>
    <row r="2299" spans="1:26" x14ac:dyDescent="0.2">
      <c r="A2299" t="s">
        <v>3907</v>
      </c>
      <c r="B2299" t="s">
        <v>997</v>
      </c>
      <c r="C2299" t="s">
        <v>270</v>
      </c>
      <c r="D2299">
        <v>807</v>
      </c>
      <c r="E2299">
        <v>3629</v>
      </c>
      <c r="F2299">
        <v>119</v>
      </c>
      <c r="G2299">
        <v>0</v>
      </c>
      <c r="H2299">
        <v>5.5</v>
      </c>
      <c r="I2299">
        <v>151</v>
      </c>
      <c r="J2299">
        <v>84</v>
      </c>
      <c r="K2299">
        <v>110000082</v>
      </c>
      <c r="L2299">
        <v>48000000</v>
      </c>
      <c r="M2299" s="2">
        <f>VLOOKUP(A2299,Sheet2!$A$1:G6023,2,0)</f>
        <v>37940</v>
      </c>
      <c r="N2299" t="str">
        <f>VLOOKUP(A2299,Sheet2!$A$1:G6023,3,0)</f>
        <v>Color</v>
      </c>
      <c r="O2299" t="str">
        <f>VLOOKUP(A2299,Sheet2!$A$1:G6023,4,0)</f>
        <v>Comedy</v>
      </c>
      <c r="P2299" t="str">
        <f>VLOOKUP(A2299,Sheet2!$A$1:G6023,5,0)</f>
        <v>English</v>
      </c>
      <c r="Q2299" t="str">
        <f>VLOOKUP(A2299,Sheet2!$A$1:G6023,6,0)</f>
        <v>USA</v>
      </c>
      <c r="R2299" t="str">
        <f>VLOOKUP(A2299,Sheet2!$A$1:G6023,7,0)</f>
        <v>PG-13</v>
      </c>
      <c r="S2299" t="str">
        <f>IF(Table19[[#This Row],[Language]]="English","English","Other language")</f>
        <v>English</v>
      </c>
      <c r="T2299">
        <f>Table19[[#This Row],[Gross Revenue]]-Table19[[#This Row],[Budget]]</f>
        <v>62000082</v>
      </c>
      <c r="U2299" s="1">
        <f>(Table19[[#This Row],[Gross Revenue]]/Table19[[#This Row],[Budget]])-1</f>
        <v>1.291668375</v>
      </c>
      <c r="V2299" t="str">
        <f t="shared" si="82"/>
        <v>&lt;90 minutes</v>
      </c>
      <c r="W2299">
        <f>Table19[[#This Row],[Profit]]/Table19[[#This Row],[Budget]]*100</f>
        <v>129.16683749999999</v>
      </c>
      <c r="X2299">
        <v>1637763</v>
      </c>
      <c r="Y2299">
        <v>0.19178668286445014</v>
      </c>
      <c r="Z2299" t="str">
        <f t="shared" si="83"/>
        <v>High</v>
      </c>
    </row>
    <row r="2300" spans="1:26" x14ac:dyDescent="0.2">
      <c r="A2300" t="s">
        <v>3647</v>
      </c>
      <c r="B2300" t="s">
        <v>673</v>
      </c>
      <c r="C2300" t="s">
        <v>270</v>
      </c>
      <c r="D2300">
        <v>2000</v>
      </c>
      <c r="E2300">
        <v>5855</v>
      </c>
      <c r="F2300">
        <v>119</v>
      </c>
      <c r="G2300">
        <v>1000</v>
      </c>
      <c r="H2300">
        <v>5.0999999999999996</v>
      </c>
      <c r="I2300">
        <v>151</v>
      </c>
      <c r="J2300">
        <v>89</v>
      </c>
      <c r="K2300">
        <v>90703745</v>
      </c>
      <c r="L2300">
        <v>45000000</v>
      </c>
      <c r="M2300" s="2">
        <f>VLOOKUP(A2300,Sheet2!$A$1:G6024,2,0)</f>
        <v>39006</v>
      </c>
      <c r="N2300" t="str">
        <f>VLOOKUP(A2300,Sheet2!$A$1:G6024,3,0)</f>
        <v>Color</v>
      </c>
      <c r="O2300" t="str">
        <f>VLOOKUP(A2300,Sheet2!$A$1:G6024,4,0)</f>
        <v>Comedy</v>
      </c>
      <c r="P2300" t="str">
        <f>VLOOKUP(A2300,Sheet2!$A$1:G6024,5,0)</f>
        <v>English</v>
      </c>
      <c r="Q2300" t="str">
        <f>VLOOKUP(A2300,Sheet2!$A$1:G6024,6,0)</f>
        <v>USA</v>
      </c>
      <c r="R2300" t="str">
        <f>VLOOKUP(A2300,Sheet2!$A$1:G6024,7,0)</f>
        <v>PG-13</v>
      </c>
      <c r="S2300" t="str">
        <f>IF(Table19[[#This Row],[Language]]="English","English","Other language")</f>
        <v>English</v>
      </c>
      <c r="T2300">
        <f>Table19[[#This Row],[Gross Revenue]]-Table19[[#This Row],[Budget]]</f>
        <v>45703745</v>
      </c>
      <c r="U2300" s="1">
        <f>(Table19[[#This Row],[Gross Revenue]]/Table19[[#This Row],[Budget]])-1</f>
        <v>1.0156387777777778</v>
      </c>
      <c r="V2300" t="str">
        <f t="shared" si="82"/>
        <v>&lt;90 minutes</v>
      </c>
      <c r="W2300">
        <f>Table19[[#This Row],[Profit]]/Table19[[#This Row],[Budget]]*100</f>
        <v>101.56387777777778</v>
      </c>
      <c r="X2300">
        <v>1637763</v>
      </c>
      <c r="Y2300">
        <v>0.19178668286445014</v>
      </c>
      <c r="Z2300" t="str">
        <f t="shared" si="83"/>
        <v>High</v>
      </c>
    </row>
    <row r="2301" spans="1:26" x14ac:dyDescent="0.2">
      <c r="A2301" t="s">
        <v>3312</v>
      </c>
      <c r="B2301" t="s">
        <v>113</v>
      </c>
      <c r="C2301" t="s">
        <v>114</v>
      </c>
      <c r="D2301">
        <v>31000</v>
      </c>
      <c r="E2301">
        <v>34319</v>
      </c>
      <c r="F2301">
        <v>92</v>
      </c>
      <c r="G2301">
        <v>13000</v>
      </c>
      <c r="H2301">
        <v>3.5</v>
      </c>
      <c r="I2301">
        <v>153</v>
      </c>
      <c r="J2301">
        <v>88</v>
      </c>
      <c r="K2301">
        <v>32014289</v>
      </c>
      <c r="L2301">
        <v>20000000</v>
      </c>
      <c r="M2301" s="2">
        <f>VLOOKUP(A2301,Sheet2!$A$1:G6025,2,0)</f>
        <v>41636</v>
      </c>
      <c r="N2301" t="str">
        <f>VLOOKUP(A2301,Sheet2!$A$1:G6025,3,0)</f>
        <v>Color</v>
      </c>
      <c r="O2301" t="str">
        <f>VLOOKUP(A2301,Sheet2!$A$1:G6025,4,0)</f>
        <v>Comedy</v>
      </c>
      <c r="P2301" t="str">
        <f>VLOOKUP(A2301,Sheet2!$A$1:G6025,5,0)</f>
        <v>English</v>
      </c>
      <c r="Q2301" t="str">
        <f>VLOOKUP(A2301,Sheet2!$A$1:G6025,6,0)</f>
        <v>USA</v>
      </c>
      <c r="R2301" t="str">
        <f>VLOOKUP(A2301,Sheet2!$A$1:G6025,7,0)</f>
        <v>PG-13</v>
      </c>
      <c r="S2301" t="str">
        <f>IF(Table19[[#This Row],[Language]]="English","English","Other language")</f>
        <v>English</v>
      </c>
      <c r="T2301">
        <f>Table19[[#This Row],[Gross Revenue]]-Table19[[#This Row],[Budget]]</f>
        <v>12014289</v>
      </c>
      <c r="U2301" s="1">
        <f>(Table19[[#This Row],[Gross Revenue]]/Table19[[#This Row],[Budget]])-1</f>
        <v>0.6007144499999999</v>
      </c>
      <c r="V2301" t="str">
        <f t="shared" si="82"/>
        <v>&lt;90 minutes</v>
      </c>
      <c r="W2301">
        <f>Table19[[#This Row],[Profit]]/Table19[[#This Row],[Budget]]*100</f>
        <v>60.071445000000004</v>
      </c>
      <c r="X2301">
        <v>1637763</v>
      </c>
      <c r="Y2301">
        <v>0.19178668286445014</v>
      </c>
      <c r="Z2301" t="str">
        <f t="shared" si="83"/>
        <v>Medium</v>
      </c>
    </row>
    <row r="2302" spans="1:26" x14ac:dyDescent="0.2">
      <c r="A2302" t="s">
        <v>7027</v>
      </c>
      <c r="B2302" t="s">
        <v>528</v>
      </c>
      <c r="C2302" t="s">
        <v>1734</v>
      </c>
      <c r="D2302">
        <v>14000</v>
      </c>
      <c r="E2302">
        <v>15233</v>
      </c>
      <c r="F2302">
        <v>14000</v>
      </c>
      <c r="G2302">
        <v>41000</v>
      </c>
      <c r="H2302">
        <v>8.9</v>
      </c>
      <c r="I2302">
        <v>174</v>
      </c>
      <c r="J2302">
        <v>185</v>
      </c>
      <c r="K2302">
        <v>96067179</v>
      </c>
      <c r="L2302">
        <v>22000000</v>
      </c>
      <c r="M2302" s="2">
        <f>VLOOKUP(A2302,Sheet2!$A$1:G6026,2,0)</f>
        <v>34305</v>
      </c>
      <c r="N2302" t="str">
        <f>VLOOKUP(A2302,Sheet2!$A$1:G6026,3,0)</f>
        <v>Black and White</v>
      </c>
      <c r="O2302" t="str">
        <f>VLOOKUP(A2302,Sheet2!$A$1:G6026,4,0)</f>
        <v>Biography</v>
      </c>
      <c r="P2302" t="str">
        <f>VLOOKUP(A2302,Sheet2!$A$1:G6026,5,0)</f>
        <v>English</v>
      </c>
      <c r="Q2302" t="str">
        <f>VLOOKUP(A2302,Sheet2!$A$1:G6026,6,0)</f>
        <v>USA</v>
      </c>
      <c r="R2302" t="str">
        <f>VLOOKUP(A2302,Sheet2!$A$1:G6026,7,0)</f>
        <v>R</v>
      </c>
      <c r="S2302" t="str">
        <f>IF(Table19[[#This Row],[Language]]="English","English","Other language")</f>
        <v>English</v>
      </c>
      <c r="T2302">
        <f>Table19[[#This Row],[Gross Revenue]]-Table19[[#This Row],[Budget]]</f>
        <v>74067179</v>
      </c>
      <c r="U2302" s="1">
        <f>(Table19[[#This Row],[Gross Revenue]]/Table19[[#This Row],[Budget]])-1</f>
        <v>3.3666899545454543</v>
      </c>
      <c r="V2302" t="str">
        <f t="shared" si="82"/>
        <v>&gt;150 minutes</v>
      </c>
      <c r="W2302">
        <f>Table19[[#This Row],[Profit]]/Table19[[#This Row],[Budget]]*100</f>
        <v>336.6689954545455</v>
      </c>
      <c r="X2302">
        <v>-1289919.5</v>
      </c>
      <c r="Y2302">
        <v>-4.8151417500000002E-2</v>
      </c>
      <c r="Z2302" t="str">
        <f t="shared" si="83"/>
        <v>Medium</v>
      </c>
    </row>
    <row r="2303" spans="1:26" x14ac:dyDescent="0.2">
      <c r="A2303" t="s">
        <v>4174</v>
      </c>
      <c r="B2303" t="s">
        <v>1293</v>
      </c>
      <c r="C2303" t="s">
        <v>562</v>
      </c>
      <c r="D2303">
        <v>413</v>
      </c>
      <c r="E2303">
        <v>1284</v>
      </c>
      <c r="F2303">
        <v>0</v>
      </c>
      <c r="G2303">
        <v>624</v>
      </c>
      <c r="H2303">
        <v>5.8</v>
      </c>
      <c r="I2303">
        <v>22</v>
      </c>
      <c r="J2303">
        <v>121</v>
      </c>
      <c r="K2303">
        <v>14545844</v>
      </c>
      <c r="L2303">
        <v>6500000</v>
      </c>
      <c r="M2303" s="2">
        <f>VLOOKUP(A2303,Sheet2!$A$1:G6027,2,0)</f>
        <v>32455</v>
      </c>
      <c r="N2303" t="str">
        <f>VLOOKUP(A2303,Sheet2!$A$1:G6027,3,0)</f>
        <v>Color</v>
      </c>
      <c r="O2303" t="str">
        <f>VLOOKUP(A2303,Sheet2!$A$1:G6027,4,0)</f>
        <v>Comedy</v>
      </c>
      <c r="P2303" t="str">
        <f>VLOOKUP(A2303,Sheet2!$A$1:G6027,5,0)</f>
        <v>English</v>
      </c>
      <c r="Q2303" t="str">
        <f>VLOOKUP(A2303,Sheet2!$A$1:G6027,6,0)</f>
        <v>USA</v>
      </c>
      <c r="R2303" t="str">
        <f>VLOOKUP(A2303,Sheet2!$A$1:G6027,7,0)</f>
        <v>R</v>
      </c>
      <c r="S2303" t="str">
        <f>IF(Table19[[#This Row],[Language]]="English","English","Other language")</f>
        <v>English</v>
      </c>
      <c r="T2303">
        <f>Table19[[#This Row],[Gross Revenue]]-Table19[[#This Row],[Budget]]</f>
        <v>8045844</v>
      </c>
      <c r="U2303" s="1">
        <f>(Table19[[#This Row],[Gross Revenue]]/Table19[[#This Row],[Budget]])-1</f>
        <v>1.237822153846154</v>
      </c>
      <c r="V2303" t="str">
        <f t="shared" si="82"/>
        <v>111-130 minutes</v>
      </c>
      <c r="W2303">
        <f>Table19[[#This Row],[Profit]]/Table19[[#This Row],[Budget]]*100</f>
        <v>123.78221538461538</v>
      </c>
      <c r="X2303">
        <v>1637763</v>
      </c>
      <c r="Y2303">
        <v>0.19178668286445014</v>
      </c>
      <c r="Z2303" t="str">
        <f t="shared" si="83"/>
        <v>Low</v>
      </c>
    </row>
    <row r="2304" spans="1:26" x14ac:dyDescent="0.2">
      <c r="A2304" t="s">
        <v>4248</v>
      </c>
      <c r="B2304" t="s">
        <v>1375</v>
      </c>
      <c r="C2304" t="s">
        <v>1376</v>
      </c>
      <c r="D2304">
        <v>970</v>
      </c>
      <c r="E2304">
        <v>4374</v>
      </c>
      <c r="F2304">
        <v>480</v>
      </c>
      <c r="G2304">
        <v>484</v>
      </c>
      <c r="H2304">
        <v>5.9</v>
      </c>
      <c r="I2304">
        <v>110</v>
      </c>
      <c r="J2304">
        <v>108</v>
      </c>
      <c r="K2304">
        <v>17803796</v>
      </c>
      <c r="L2304">
        <v>20000000</v>
      </c>
      <c r="M2304" s="2">
        <f>VLOOKUP(A2304,Sheet2!$A$1:G6028,2,0)</f>
        <v>38916</v>
      </c>
      <c r="N2304" t="str">
        <f>VLOOKUP(A2304,Sheet2!$A$1:G6028,3,0)</f>
        <v>Color</v>
      </c>
      <c r="O2304" t="str">
        <f>VLOOKUP(A2304,Sheet2!$A$1:G6028,4,0)</f>
        <v>Comedy</v>
      </c>
      <c r="P2304" t="str">
        <f>VLOOKUP(A2304,Sheet2!$A$1:G6028,5,0)</f>
        <v>English</v>
      </c>
      <c r="Q2304" t="str">
        <f>VLOOKUP(A2304,Sheet2!$A$1:G6028,6,0)</f>
        <v>USA</v>
      </c>
      <c r="R2304" t="str">
        <f>VLOOKUP(A2304,Sheet2!$A$1:G6028,7,0)</f>
        <v>PG-13</v>
      </c>
      <c r="S2304" t="str">
        <f>IF(Table19[[#This Row],[Language]]="English","English","Other language")</f>
        <v>English</v>
      </c>
      <c r="T2304">
        <f>Table19[[#This Row],[Gross Revenue]]-Table19[[#This Row],[Budget]]</f>
        <v>-2196204</v>
      </c>
      <c r="U2304" s="1">
        <f>(Table19[[#This Row],[Gross Revenue]]/Table19[[#This Row],[Budget]])-1</f>
        <v>-0.10981019999999997</v>
      </c>
      <c r="V2304" t="str">
        <f t="shared" si="82"/>
        <v>90-110 minutes</v>
      </c>
      <c r="W2304">
        <f>Table19[[#This Row],[Profit]]/Table19[[#This Row],[Budget]]*100</f>
        <v>-10.981019999999999</v>
      </c>
      <c r="X2304">
        <v>1637763</v>
      </c>
      <c r="Y2304">
        <v>0.19178668286445014</v>
      </c>
      <c r="Z2304" t="str">
        <f t="shared" si="83"/>
        <v>Medium</v>
      </c>
    </row>
    <row r="2305" spans="1:26" x14ac:dyDescent="0.2">
      <c r="A2305" t="s">
        <v>5986</v>
      </c>
      <c r="B2305" t="s">
        <v>2655</v>
      </c>
      <c r="C2305" t="s">
        <v>1461</v>
      </c>
      <c r="D2305">
        <v>2000</v>
      </c>
      <c r="E2305">
        <v>4403</v>
      </c>
      <c r="F2305">
        <v>0</v>
      </c>
      <c r="G2305">
        <v>0</v>
      </c>
      <c r="H2305">
        <v>7.1</v>
      </c>
      <c r="I2305">
        <v>204</v>
      </c>
      <c r="J2305">
        <v>108</v>
      </c>
      <c r="K2305">
        <v>81257845</v>
      </c>
      <c r="L2305">
        <v>35000000</v>
      </c>
      <c r="M2305" s="2">
        <f>VLOOKUP(A2305,Sheet2!$A$1:G6029,2,0)</f>
        <v>37753</v>
      </c>
      <c r="N2305" t="str">
        <f>VLOOKUP(A2305,Sheet2!$A$1:G6029,3,0)</f>
        <v>Color</v>
      </c>
      <c r="O2305" t="str">
        <f>VLOOKUP(A2305,Sheet2!$A$1:G6029,4,0)</f>
        <v>Comedy</v>
      </c>
      <c r="P2305" t="str">
        <f>VLOOKUP(A2305,Sheet2!$A$1:G6029,5,0)</f>
        <v>English</v>
      </c>
      <c r="Q2305" t="str">
        <f>VLOOKUP(A2305,Sheet2!$A$1:G6029,6,0)</f>
        <v>USA</v>
      </c>
      <c r="R2305" t="str">
        <f>VLOOKUP(A2305,Sheet2!$A$1:G6029,7,0)</f>
        <v>PG-13</v>
      </c>
      <c r="S2305" t="str">
        <f>IF(Table19[[#This Row],[Language]]="English","English","Other language")</f>
        <v>English</v>
      </c>
      <c r="T2305">
        <f>Table19[[#This Row],[Gross Revenue]]-Table19[[#This Row],[Budget]]</f>
        <v>46257845</v>
      </c>
      <c r="U2305" s="1">
        <f>(Table19[[#This Row],[Gross Revenue]]/Table19[[#This Row],[Budget]])-1</f>
        <v>1.3216527142857144</v>
      </c>
      <c r="V2305" t="str">
        <f t="shared" si="82"/>
        <v>90-110 minutes</v>
      </c>
      <c r="W2305">
        <f>Table19[[#This Row],[Profit]]/Table19[[#This Row],[Budget]]*100</f>
        <v>132.16527142857143</v>
      </c>
      <c r="X2305">
        <v>1637763</v>
      </c>
      <c r="Y2305">
        <v>0.19178668286445014</v>
      </c>
      <c r="Z2305" t="str">
        <f t="shared" si="83"/>
        <v>Medium</v>
      </c>
    </row>
    <row r="2306" spans="1:26" x14ac:dyDescent="0.2">
      <c r="A2306" t="s">
        <v>3561</v>
      </c>
      <c r="B2306" t="s">
        <v>336</v>
      </c>
      <c r="C2306" t="s">
        <v>147</v>
      </c>
      <c r="D2306">
        <v>4000</v>
      </c>
      <c r="E2306">
        <v>6355</v>
      </c>
      <c r="F2306">
        <v>67</v>
      </c>
      <c r="G2306">
        <v>0</v>
      </c>
      <c r="H2306">
        <v>4.9000000000000004</v>
      </c>
      <c r="I2306">
        <v>138</v>
      </c>
      <c r="J2306">
        <v>86</v>
      </c>
      <c r="K2306">
        <v>153288182</v>
      </c>
      <c r="L2306">
        <v>84000000</v>
      </c>
      <c r="M2306" s="2">
        <f>VLOOKUP(A2306,Sheet2!$A$1:G6030,2,0)</f>
        <v>37350</v>
      </c>
      <c r="N2306" t="str">
        <f>VLOOKUP(A2306,Sheet2!$A$1:G6030,3,0)</f>
        <v>Color</v>
      </c>
      <c r="O2306" t="str">
        <f>VLOOKUP(A2306,Sheet2!$A$1:G6030,4,0)</f>
        <v>Adventure</v>
      </c>
      <c r="P2306" t="str">
        <f>VLOOKUP(A2306,Sheet2!$A$1:G6030,5,0)</f>
        <v>English</v>
      </c>
      <c r="Q2306" t="str">
        <f>VLOOKUP(A2306,Sheet2!$A$1:G6030,6,0)</f>
        <v>USA</v>
      </c>
      <c r="R2306" t="str">
        <f>VLOOKUP(A2306,Sheet2!$A$1:G6030,7,0)</f>
        <v>PG</v>
      </c>
      <c r="S2306" t="str">
        <f>IF(Table19[[#This Row],[Language]]="English","English","Other language")</f>
        <v>English</v>
      </c>
      <c r="T2306">
        <f>Table19[[#This Row],[Gross Revenue]]-Table19[[#This Row],[Budget]]</f>
        <v>69288182</v>
      </c>
      <c r="U2306" s="1">
        <f>(Table19[[#This Row],[Gross Revenue]]/Table19[[#This Row],[Budget]])-1</f>
        <v>0.82485930952380948</v>
      </c>
      <c r="V2306" t="str">
        <f t="shared" ref="V2306:V2369" si="84">IF(J2306="","",IF(J2306&lt;90,"&lt;90 minutes",IF(J2306&lt;=110,"90-110 minutes",IF(J2306&lt;=130,"111-130 minutes",IF(J2306&lt;=150,"131-150 minutes","&gt;150 minutes")))))</f>
        <v>&lt;90 minutes</v>
      </c>
      <c r="W2306">
        <f>Table19[[#This Row],[Profit]]/Table19[[#This Row],[Budget]]*100</f>
        <v>82.485930952380954</v>
      </c>
      <c r="X2306">
        <v>3892693.5</v>
      </c>
      <c r="Y2306">
        <v>0.11726928571428571</v>
      </c>
      <c r="Z2306" t="str">
        <f t="shared" ref="Z2306:Z2369" si="85">IF(L2306="","",IF(L2306&lt;=$AA$26,"Low",IF(L2306&lt;=$AA$28,"Medium","High")))</f>
        <v>High</v>
      </c>
    </row>
    <row r="2307" spans="1:26" x14ac:dyDescent="0.2">
      <c r="A2307" t="s">
        <v>3553</v>
      </c>
      <c r="B2307" t="s">
        <v>336</v>
      </c>
      <c r="C2307" t="s">
        <v>147</v>
      </c>
      <c r="D2307">
        <v>4000</v>
      </c>
      <c r="E2307">
        <v>7800</v>
      </c>
      <c r="F2307">
        <v>67</v>
      </c>
      <c r="G2307">
        <v>567</v>
      </c>
      <c r="H2307">
        <v>4.9000000000000004</v>
      </c>
      <c r="I2307">
        <v>94</v>
      </c>
      <c r="J2307">
        <v>93</v>
      </c>
      <c r="K2307">
        <v>84185387</v>
      </c>
      <c r="L2307">
        <v>80000000</v>
      </c>
      <c r="M2307" s="2">
        <f>VLOOKUP(A2307,Sheet2!$A$1:G6031,2,0)</f>
        <v>38174</v>
      </c>
      <c r="N2307" t="str">
        <f>VLOOKUP(A2307,Sheet2!$A$1:G6031,3,0)</f>
        <v>Color</v>
      </c>
      <c r="O2307" t="str">
        <f>VLOOKUP(A2307,Sheet2!$A$1:G6031,4,0)</f>
        <v>Adventure</v>
      </c>
      <c r="P2307" t="str">
        <f>VLOOKUP(A2307,Sheet2!$A$1:G6031,5,0)</f>
        <v>English</v>
      </c>
      <c r="Q2307" t="str">
        <f>VLOOKUP(A2307,Sheet2!$A$1:G6031,6,0)</f>
        <v>USA</v>
      </c>
      <c r="R2307" t="str">
        <f>VLOOKUP(A2307,Sheet2!$A$1:G6031,7,0)</f>
        <v>PG</v>
      </c>
      <c r="S2307" t="str">
        <f>IF(Table19[[#This Row],[Language]]="English","English","Other language")</f>
        <v>English</v>
      </c>
      <c r="T2307">
        <f>Table19[[#This Row],[Gross Revenue]]-Table19[[#This Row],[Budget]]</f>
        <v>4185387</v>
      </c>
      <c r="U2307" s="1">
        <f>(Table19[[#This Row],[Gross Revenue]]/Table19[[#This Row],[Budget]])-1</f>
        <v>5.2317337499999894E-2</v>
      </c>
      <c r="V2307" t="str">
        <f t="shared" si="84"/>
        <v>90-110 minutes</v>
      </c>
      <c r="W2307">
        <f>Table19[[#This Row],[Profit]]/Table19[[#This Row],[Budget]]*100</f>
        <v>5.2317337500000001</v>
      </c>
      <c r="X2307">
        <v>3892693.5</v>
      </c>
      <c r="Y2307">
        <v>0.11726928571428571</v>
      </c>
      <c r="Z2307" t="str">
        <f t="shared" si="85"/>
        <v>High</v>
      </c>
    </row>
    <row r="2308" spans="1:26" x14ac:dyDescent="0.2">
      <c r="A2308" t="s">
        <v>5431</v>
      </c>
      <c r="B2308" t="s">
        <v>456</v>
      </c>
      <c r="C2308" t="s">
        <v>1781</v>
      </c>
      <c r="D2308">
        <v>19000</v>
      </c>
      <c r="E2308">
        <v>20132</v>
      </c>
      <c r="F2308">
        <v>11000</v>
      </c>
      <c r="G2308">
        <v>0</v>
      </c>
      <c r="H2308">
        <v>6.7</v>
      </c>
      <c r="I2308">
        <v>177</v>
      </c>
      <c r="J2308">
        <v>96</v>
      </c>
      <c r="K2308">
        <v>10515579</v>
      </c>
      <c r="L2308">
        <v>4000000</v>
      </c>
      <c r="M2308" s="2">
        <f>VLOOKUP(A2308,Sheet2!$A$1:G6032,2,0)</f>
        <v>39037</v>
      </c>
      <c r="N2308" t="str">
        <f>VLOOKUP(A2308,Sheet2!$A$1:G6032,3,0)</f>
        <v>Color</v>
      </c>
      <c r="O2308" t="str">
        <f>VLOOKUP(A2308,Sheet2!$A$1:G6032,4,0)</f>
        <v>Comedy</v>
      </c>
      <c r="P2308" t="str">
        <f>VLOOKUP(A2308,Sheet2!$A$1:G6032,5,0)</f>
        <v>English</v>
      </c>
      <c r="Q2308" t="str">
        <f>VLOOKUP(A2308,Sheet2!$A$1:G6032,6,0)</f>
        <v>UK</v>
      </c>
      <c r="R2308" t="str">
        <f>VLOOKUP(A2308,Sheet2!$A$1:G6032,7,0)</f>
        <v>PG-13</v>
      </c>
      <c r="S2308" t="str">
        <f>IF(Table19[[#This Row],[Language]]="English","English","Other language")</f>
        <v>English</v>
      </c>
      <c r="T2308">
        <f>Table19[[#This Row],[Gross Revenue]]-Table19[[#This Row],[Budget]]</f>
        <v>6515579</v>
      </c>
      <c r="U2308" s="1">
        <f>(Table19[[#This Row],[Gross Revenue]]/Table19[[#This Row],[Budget]])-1</f>
        <v>1.6288947500000002</v>
      </c>
      <c r="V2308" t="str">
        <f t="shared" si="84"/>
        <v>90-110 minutes</v>
      </c>
      <c r="W2308">
        <f>Table19[[#This Row],[Profit]]/Table19[[#This Row],[Budget]]*100</f>
        <v>162.889475</v>
      </c>
      <c r="X2308">
        <v>1637763</v>
      </c>
      <c r="Y2308">
        <v>0.19178668286445014</v>
      </c>
      <c r="Z2308" t="str">
        <f t="shared" si="85"/>
        <v>Low</v>
      </c>
    </row>
    <row r="2309" spans="1:26" x14ac:dyDescent="0.2">
      <c r="A2309" t="s">
        <v>6422</v>
      </c>
      <c r="B2309" t="s">
        <v>1039</v>
      </c>
      <c r="C2309" t="s">
        <v>2552</v>
      </c>
      <c r="D2309">
        <v>10000</v>
      </c>
      <c r="E2309">
        <v>12687</v>
      </c>
      <c r="F2309">
        <v>1000</v>
      </c>
      <c r="G2309">
        <v>36000</v>
      </c>
      <c r="H2309">
        <v>7.5</v>
      </c>
      <c r="I2309">
        <v>393</v>
      </c>
      <c r="J2309">
        <v>112</v>
      </c>
      <c r="K2309">
        <v>31494270</v>
      </c>
      <c r="L2309">
        <v>60000000</v>
      </c>
      <c r="M2309" s="2">
        <f>VLOOKUP(A2309,Sheet2!$A$1:G6033,2,0)</f>
        <v>40389</v>
      </c>
      <c r="N2309" t="str">
        <f>VLOOKUP(A2309,Sheet2!$A$1:G6033,3,0)</f>
        <v>Color</v>
      </c>
      <c r="O2309" t="str">
        <f>VLOOKUP(A2309,Sheet2!$A$1:G6033,4,0)</f>
        <v>Action</v>
      </c>
      <c r="P2309" t="str">
        <f>VLOOKUP(A2309,Sheet2!$A$1:G6033,5,0)</f>
        <v>English</v>
      </c>
      <c r="Q2309" t="str">
        <f>VLOOKUP(A2309,Sheet2!$A$1:G6033,6,0)</f>
        <v>USA</v>
      </c>
      <c r="R2309" t="str">
        <f>VLOOKUP(A2309,Sheet2!$A$1:G6033,7,0)</f>
        <v>PG-13</v>
      </c>
      <c r="S2309" t="str">
        <f>IF(Table19[[#This Row],[Language]]="English","English","Other language")</f>
        <v>English</v>
      </c>
      <c r="T2309">
        <f>Table19[[#This Row],[Gross Revenue]]-Table19[[#This Row],[Budget]]</f>
        <v>-28505730</v>
      </c>
      <c r="U2309" s="1">
        <f>(Table19[[#This Row],[Gross Revenue]]/Table19[[#This Row],[Budget]])-1</f>
        <v>-0.4750955</v>
      </c>
      <c r="V2309" t="str">
        <f t="shared" si="84"/>
        <v>111-130 minutes</v>
      </c>
      <c r="W2309">
        <f>Table19[[#This Row],[Profit]]/Table19[[#This Row],[Budget]]*100</f>
        <v>-47.509549999999997</v>
      </c>
      <c r="X2309">
        <v>-1289919.5</v>
      </c>
      <c r="Y2309">
        <v>-4.8151417500000002E-2</v>
      </c>
      <c r="Z2309" t="str">
        <f t="shared" si="85"/>
        <v>High</v>
      </c>
    </row>
    <row r="2310" spans="1:26" x14ac:dyDescent="0.2">
      <c r="A2310" t="s">
        <v>6153</v>
      </c>
      <c r="B2310" t="s">
        <v>2524</v>
      </c>
      <c r="C2310" t="s">
        <v>350</v>
      </c>
      <c r="D2310">
        <v>611</v>
      </c>
      <c r="E2310">
        <v>1212</v>
      </c>
      <c r="F2310">
        <v>0</v>
      </c>
      <c r="G2310">
        <v>11000</v>
      </c>
      <c r="H2310">
        <v>7.2</v>
      </c>
      <c r="I2310">
        <v>242</v>
      </c>
      <c r="J2310">
        <v>103</v>
      </c>
      <c r="K2310">
        <v>103001286</v>
      </c>
      <c r="L2310">
        <v>15000000</v>
      </c>
      <c r="M2310" s="2">
        <f>VLOOKUP(A2310,Sheet2!$A$1:G6034,2,0)</f>
        <v>35304</v>
      </c>
      <c r="N2310" t="str">
        <f>VLOOKUP(A2310,Sheet2!$A$1:G6034,3,0)</f>
        <v>Color</v>
      </c>
      <c r="O2310" t="str">
        <f>VLOOKUP(A2310,Sheet2!$A$1:G6034,4,0)</f>
        <v>Horror</v>
      </c>
      <c r="P2310" t="str">
        <f>VLOOKUP(A2310,Sheet2!$A$1:G6034,5,0)</f>
        <v>English</v>
      </c>
      <c r="Q2310" t="str">
        <f>VLOOKUP(A2310,Sheet2!$A$1:G6034,6,0)</f>
        <v>USA</v>
      </c>
      <c r="R2310" t="str">
        <f>VLOOKUP(A2310,Sheet2!$A$1:G6034,7,0)</f>
        <v>R</v>
      </c>
      <c r="S2310" t="str">
        <f>IF(Table19[[#This Row],[Language]]="English","English","Other language")</f>
        <v>English</v>
      </c>
      <c r="T2310">
        <f>Table19[[#This Row],[Gross Revenue]]-Table19[[#This Row],[Budget]]</f>
        <v>88001286</v>
      </c>
      <c r="U2310" s="1">
        <f>(Table19[[#This Row],[Gross Revenue]]/Table19[[#This Row],[Budget]])-1</f>
        <v>5.8667524000000002</v>
      </c>
      <c r="V2310" t="str">
        <f t="shared" si="84"/>
        <v>90-110 minutes</v>
      </c>
      <c r="W2310">
        <f>Table19[[#This Row],[Profit]]/Table19[[#This Row],[Budget]]*100</f>
        <v>586.67524000000003</v>
      </c>
      <c r="X2310">
        <v>16235088</v>
      </c>
      <c r="Y2310">
        <v>1.1909079499999999</v>
      </c>
      <c r="Z2310" t="str">
        <f t="shared" si="85"/>
        <v>Medium</v>
      </c>
    </row>
    <row r="2311" spans="1:26" x14ac:dyDescent="0.2">
      <c r="A2311" t="s">
        <v>4536</v>
      </c>
      <c r="B2311" t="s">
        <v>768</v>
      </c>
      <c r="C2311" t="s">
        <v>350</v>
      </c>
      <c r="D2311">
        <v>865</v>
      </c>
      <c r="E2311">
        <v>2321</v>
      </c>
      <c r="F2311">
        <v>0</v>
      </c>
      <c r="G2311">
        <v>0</v>
      </c>
      <c r="H2311">
        <v>6.1</v>
      </c>
      <c r="I2311">
        <v>195</v>
      </c>
      <c r="J2311">
        <v>120</v>
      </c>
      <c r="K2311">
        <v>101334374</v>
      </c>
      <c r="L2311">
        <v>24000000</v>
      </c>
      <c r="M2311" s="2">
        <f>VLOOKUP(A2311,Sheet2!$A$1:G6035,2,0)</f>
        <v>35652</v>
      </c>
      <c r="N2311" t="str">
        <f>VLOOKUP(A2311,Sheet2!$A$1:G6035,3,0)</f>
        <v>Color</v>
      </c>
      <c r="O2311" t="str">
        <f>VLOOKUP(A2311,Sheet2!$A$1:G6035,4,0)</f>
        <v>Horror</v>
      </c>
      <c r="P2311" t="str">
        <f>VLOOKUP(A2311,Sheet2!$A$1:G6035,5,0)</f>
        <v>English</v>
      </c>
      <c r="Q2311" t="str">
        <f>VLOOKUP(A2311,Sheet2!$A$1:G6035,6,0)</f>
        <v>USA</v>
      </c>
      <c r="R2311" t="str">
        <f>VLOOKUP(A2311,Sheet2!$A$1:G6035,7,0)</f>
        <v>R</v>
      </c>
      <c r="S2311" t="str">
        <f>IF(Table19[[#This Row],[Language]]="English","English","Other language")</f>
        <v>English</v>
      </c>
      <c r="T2311">
        <f>Table19[[#This Row],[Gross Revenue]]-Table19[[#This Row],[Budget]]</f>
        <v>77334374</v>
      </c>
      <c r="U2311" s="1">
        <f>(Table19[[#This Row],[Gross Revenue]]/Table19[[#This Row],[Budget]])-1</f>
        <v>3.2222655833333329</v>
      </c>
      <c r="V2311" t="str">
        <f t="shared" si="84"/>
        <v>111-130 minutes</v>
      </c>
      <c r="W2311">
        <f>Table19[[#This Row],[Profit]]/Table19[[#This Row],[Budget]]*100</f>
        <v>322.22655833333334</v>
      </c>
      <c r="X2311">
        <v>16235088</v>
      </c>
      <c r="Y2311">
        <v>1.1909079499999999</v>
      </c>
      <c r="Z2311" t="str">
        <f t="shared" si="85"/>
        <v>Medium</v>
      </c>
    </row>
    <row r="2312" spans="1:26" x14ac:dyDescent="0.2">
      <c r="A2312" t="s">
        <v>3906</v>
      </c>
      <c r="B2312" t="s">
        <v>996</v>
      </c>
      <c r="C2312" t="s">
        <v>350</v>
      </c>
      <c r="D2312">
        <v>287</v>
      </c>
      <c r="E2312">
        <v>600</v>
      </c>
      <c r="F2312">
        <v>0</v>
      </c>
      <c r="G2312">
        <v>0</v>
      </c>
      <c r="H2312">
        <v>5.5</v>
      </c>
      <c r="I2312">
        <v>212</v>
      </c>
      <c r="J2312">
        <v>116</v>
      </c>
      <c r="K2312">
        <v>89138076</v>
      </c>
      <c r="L2312">
        <v>40000000</v>
      </c>
      <c r="M2312" s="2">
        <f>VLOOKUP(A2312,Sheet2!$A$1:G6036,2,0)</f>
        <v>36569</v>
      </c>
      <c r="N2312" t="str">
        <f>VLOOKUP(A2312,Sheet2!$A$1:G6036,3,0)</f>
        <v>Color</v>
      </c>
      <c r="O2312" t="str">
        <f>VLOOKUP(A2312,Sheet2!$A$1:G6036,4,0)</f>
        <v>Horror</v>
      </c>
      <c r="P2312" t="str">
        <f>VLOOKUP(A2312,Sheet2!$A$1:G6036,5,0)</f>
        <v>English</v>
      </c>
      <c r="Q2312" t="str">
        <f>VLOOKUP(A2312,Sheet2!$A$1:G6036,6,0)</f>
        <v>USA</v>
      </c>
      <c r="R2312" t="str">
        <f>VLOOKUP(A2312,Sheet2!$A$1:G6036,7,0)</f>
        <v>R</v>
      </c>
      <c r="S2312" t="str">
        <f>IF(Table19[[#This Row],[Language]]="English","English","Other language")</f>
        <v>English</v>
      </c>
      <c r="T2312">
        <f>Table19[[#This Row],[Gross Revenue]]-Table19[[#This Row],[Budget]]</f>
        <v>49138076</v>
      </c>
      <c r="U2312" s="1">
        <f>(Table19[[#This Row],[Gross Revenue]]/Table19[[#This Row],[Budget]])-1</f>
        <v>1.2284519</v>
      </c>
      <c r="V2312" t="str">
        <f t="shared" si="84"/>
        <v>111-130 minutes</v>
      </c>
      <c r="W2312">
        <f>Table19[[#This Row],[Profit]]/Table19[[#This Row],[Budget]]*100</f>
        <v>122.84519</v>
      </c>
      <c r="X2312">
        <v>16235088</v>
      </c>
      <c r="Y2312">
        <v>1.1909079499999999</v>
      </c>
      <c r="Z2312" t="str">
        <f t="shared" si="85"/>
        <v>High</v>
      </c>
    </row>
    <row r="2313" spans="1:26" x14ac:dyDescent="0.2">
      <c r="A2313" t="s">
        <v>4628</v>
      </c>
      <c r="B2313" t="s">
        <v>1710</v>
      </c>
      <c r="C2313" t="s">
        <v>350</v>
      </c>
      <c r="D2313">
        <v>2000</v>
      </c>
      <c r="E2313">
        <v>4486</v>
      </c>
      <c r="F2313">
        <v>0</v>
      </c>
      <c r="G2313">
        <v>26000</v>
      </c>
      <c r="H2313">
        <v>6.2</v>
      </c>
      <c r="I2313">
        <v>420</v>
      </c>
      <c r="J2313">
        <v>111</v>
      </c>
      <c r="K2313">
        <v>38176892</v>
      </c>
      <c r="L2313">
        <v>40000000</v>
      </c>
      <c r="M2313" s="2">
        <f>VLOOKUP(A2313,Sheet2!$A$1:G6037,2,0)</f>
        <v>40587</v>
      </c>
      <c r="N2313" t="str">
        <f>VLOOKUP(A2313,Sheet2!$A$1:G6037,3,0)</f>
        <v>Color</v>
      </c>
      <c r="O2313" t="str">
        <f>VLOOKUP(A2313,Sheet2!$A$1:G6037,4,0)</f>
        <v>Horror</v>
      </c>
      <c r="P2313" t="str">
        <f>VLOOKUP(A2313,Sheet2!$A$1:G6037,5,0)</f>
        <v>English</v>
      </c>
      <c r="Q2313" t="str">
        <f>VLOOKUP(A2313,Sheet2!$A$1:G6037,6,0)</f>
        <v>USA</v>
      </c>
      <c r="R2313" t="str">
        <f>VLOOKUP(A2313,Sheet2!$A$1:G6037,7,0)</f>
        <v>R</v>
      </c>
      <c r="S2313" t="str">
        <f>IF(Table19[[#This Row],[Language]]="English","English","Other language")</f>
        <v>English</v>
      </c>
      <c r="T2313">
        <f>Table19[[#This Row],[Gross Revenue]]-Table19[[#This Row],[Budget]]</f>
        <v>-1823108</v>
      </c>
      <c r="U2313" s="1">
        <f>(Table19[[#This Row],[Gross Revenue]]/Table19[[#This Row],[Budget]])-1</f>
        <v>-4.5577700000000054E-2</v>
      </c>
      <c r="V2313" t="str">
        <f t="shared" si="84"/>
        <v>111-130 minutes</v>
      </c>
      <c r="W2313">
        <f>Table19[[#This Row],[Profit]]/Table19[[#This Row],[Budget]]*100</f>
        <v>-4.5577699999999997</v>
      </c>
      <c r="X2313">
        <v>16235088</v>
      </c>
      <c r="Y2313">
        <v>1.1909079499999999</v>
      </c>
      <c r="Z2313" t="str">
        <f t="shared" si="85"/>
        <v>High</v>
      </c>
    </row>
    <row r="2314" spans="1:26" x14ac:dyDescent="0.2">
      <c r="A2314" t="s">
        <v>4043</v>
      </c>
      <c r="B2314" t="s">
        <v>1159</v>
      </c>
      <c r="C2314" t="s">
        <v>1160</v>
      </c>
      <c r="D2314">
        <v>931</v>
      </c>
      <c r="E2314">
        <v>3848</v>
      </c>
      <c r="F2314">
        <v>25</v>
      </c>
      <c r="G2314">
        <v>262</v>
      </c>
      <c r="H2314">
        <v>5.7</v>
      </c>
      <c r="I2314">
        <v>29</v>
      </c>
      <c r="J2314">
        <v>81</v>
      </c>
      <c r="K2314">
        <v>6982680</v>
      </c>
      <c r="L2314">
        <v>10000000</v>
      </c>
      <c r="M2314" s="2">
        <f>VLOOKUP(A2314,Sheet2!$A$1:G6038,2,0)</f>
        <v>36686</v>
      </c>
      <c r="N2314" t="str">
        <f>VLOOKUP(A2314,Sheet2!$A$1:G6038,3,0)</f>
        <v>Color</v>
      </c>
      <c r="O2314" t="str">
        <f>VLOOKUP(A2314,Sheet2!$A$1:G6038,4,0)</f>
        <v>Comedy</v>
      </c>
      <c r="P2314" t="str">
        <f>VLOOKUP(A2314,Sheet2!$A$1:G6038,5,0)</f>
        <v>English</v>
      </c>
      <c r="Q2314" t="str">
        <f>VLOOKUP(A2314,Sheet2!$A$1:G6038,6,0)</f>
        <v>USA</v>
      </c>
      <c r="R2314" t="str">
        <f>VLOOKUP(A2314,Sheet2!$A$1:G6038,7,0)</f>
        <v>PG-13</v>
      </c>
      <c r="S2314" t="str">
        <f>IF(Table19[[#This Row],[Language]]="English","English","Other language")</f>
        <v>English</v>
      </c>
      <c r="T2314">
        <f>Table19[[#This Row],[Gross Revenue]]-Table19[[#This Row],[Budget]]</f>
        <v>-3017320</v>
      </c>
      <c r="U2314" s="1">
        <f>(Table19[[#This Row],[Gross Revenue]]/Table19[[#This Row],[Budget]])-1</f>
        <v>-0.301732</v>
      </c>
      <c r="V2314" t="str">
        <f t="shared" si="84"/>
        <v>&lt;90 minutes</v>
      </c>
      <c r="W2314">
        <f>Table19[[#This Row],[Profit]]/Table19[[#This Row],[Budget]]*100</f>
        <v>-30.173200000000001</v>
      </c>
      <c r="X2314">
        <v>1637763</v>
      </c>
      <c r="Y2314">
        <v>0.19178668286445014</v>
      </c>
      <c r="Z2314" t="str">
        <f t="shared" si="85"/>
        <v>Low</v>
      </c>
    </row>
    <row r="2315" spans="1:26" x14ac:dyDescent="0.2">
      <c r="A2315" t="s">
        <v>5833</v>
      </c>
      <c r="B2315" t="s">
        <v>588</v>
      </c>
      <c r="C2315" t="s">
        <v>1025</v>
      </c>
      <c r="D2315">
        <v>13000</v>
      </c>
      <c r="E2315">
        <v>18734</v>
      </c>
      <c r="F2315">
        <v>503</v>
      </c>
      <c r="G2315">
        <v>11000</v>
      </c>
      <c r="H2315">
        <v>7</v>
      </c>
      <c r="I2315">
        <v>88</v>
      </c>
      <c r="J2315">
        <v>101</v>
      </c>
      <c r="K2315">
        <v>60328558</v>
      </c>
      <c r="L2315">
        <v>32000000</v>
      </c>
      <c r="M2315" s="2">
        <f>VLOOKUP(A2315,Sheet2!$A$1:G6039,2,0)</f>
        <v>32455</v>
      </c>
      <c r="N2315" t="str">
        <f>VLOOKUP(A2315,Sheet2!$A$1:G6039,3,0)</f>
        <v>Color</v>
      </c>
      <c r="O2315" t="str">
        <f>VLOOKUP(A2315,Sheet2!$A$1:G6039,4,0)</f>
        <v>Comedy</v>
      </c>
      <c r="P2315" t="str">
        <f>VLOOKUP(A2315,Sheet2!$A$1:G6039,5,0)</f>
        <v>English</v>
      </c>
      <c r="Q2315" t="str">
        <f>VLOOKUP(A2315,Sheet2!$A$1:G6039,6,0)</f>
        <v>USA</v>
      </c>
      <c r="R2315" t="str">
        <f>VLOOKUP(A2315,Sheet2!$A$1:G6039,7,0)</f>
        <v>PG-13</v>
      </c>
      <c r="S2315" t="str">
        <f>IF(Table19[[#This Row],[Language]]="English","English","Other language")</f>
        <v>English</v>
      </c>
      <c r="T2315">
        <f>Table19[[#This Row],[Gross Revenue]]-Table19[[#This Row],[Budget]]</f>
        <v>28328558</v>
      </c>
      <c r="U2315" s="1">
        <f>(Table19[[#This Row],[Gross Revenue]]/Table19[[#This Row],[Budget]])-1</f>
        <v>0.88526743750000003</v>
      </c>
      <c r="V2315" t="str">
        <f t="shared" si="84"/>
        <v>90-110 minutes</v>
      </c>
      <c r="W2315">
        <f>Table19[[#This Row],[Profit]]/Table19[[#This Row],[Budget]]*100</f>
        <v>88.526743750000009</v>
      </c>
      <c r="X2315">
        <v>1637763</v>
      </c>
      <c r="Y2315">
        <v>0.19178668286445014</v>
      </c>
      <c r="Z2315" t="str">
        <f t="shared" si="85"/>
        <v>Medium</v>
      </c>
    </row>
    <row r="2316" spans="1:26" x14ac:dyDescent="0.2">
      <c r="A2316" t="s">
        <v>4005</v>
      </c>
      <c r="B2316" t="s">
        <v>498</v>
      </c>
      <c r="C2316" t="s">
        <v>236</v>
      </c>
      <c r="D2316">
        <v>11000</v>
      </c>
      <c r="E2316">
        <v>22678</v>
      </c>
      <c r="F2316">
        <v>21000</v>
      </c>
      <c r="G2316">
        <v>39000</v>
      </c>
      <c r="H2316">
        <v>8.6</v>
      </c>
      <c r="I2316">
        <v>216</v>
      </c>
      <c r="J2316">
        <v>127</v>
      </c>
      <c r="K2316">
        <v>100125340</v>
      </c>
      <c r="L2316">
        <v>33000000</v>
      </c>
      <c r="M2316" s="2">
        <f>VLOOKUP(A2316,Sheet2!$A$1:G6040,2,0)</f>
        <v>35024</v>
      </c>
      <c r="N2316" t="str">
        <f>VLOOKUP(A2316,Sheet2!$A$1:G6040,3,0)</f>
        <v>Color</v>
      </c>
      <c r="O2316" t="str">
        <f>VLOOKUP(A2316,Sheet2!$A$1:G6040,4,0)</f>
        <v>Crime</v>
      </c>
      <c r="P2316" t="str">
        <f>VLOOKUP(A2316,Sheet2!$A$1:G6040,5,0)</f>
        <v>English</v>
      </c>
      <c r="Q2316" t="str">
        <f>VLOOKUP(A2316,Sheet2!$A$1:G6040,6,0)</f>
        <v>USA</v>
      </c>
      <c r="R2316" t="str">
        <f>VLOOKUP(A2316,Sheet2!$A$1:G6040,7,0)</f>
        <v>R</v>
      </c>
      <c r="S2316" t="str">
        <f>IF(Table19[[#This Row],[Language]]="English","English","Other language")</f>
        <v>English</v>
      </c>
      <c r="T2316">
        <f>Table19[[#This Row],[Gross Revenue]]-Table19[[#This Row],[Budget]]</f>
        <v>67125340</v>
      </c>
      <c r="U2316" s="1">
        <f>(Table19[[#This Row],[Gross Revenue]]/Table19[[#This Row],[Budget]])-1</f>
        <v>2.0341012121212123</v>
      </c>
      <c r="V2316" t="str">
        <f t="shared" si="84"/>
        <v>111-130 minutes</v>
      </c>
      <c r="W2316">
        <f>Table19[[#This Row],[Profit]]/Table19[[#This Row],[Budget]]*100</f>
        <v>203.41012121212123</v>
      </c>
      <c r="X2316">
        <v>-74533.5</v>
      </c>
      <c r="Y2316">
        <v>-7.4856785714285719E-3</v>
      </c>
      <c r="Z2316" t="str">
        <f t="shared" si="85"/>
        <v>Medium</v>
      </c>
    </row>
    <row r="2317" spans="1:26" x14ac:dyDescent="0.2">
      <c r="A2317" t="s">
        <v>4618</v>
      </c>
      <c r="B2317" t="s">
        <v>101</v>
      </c>
      <c r="C2317" t="s">
        <v>1564</v>
      </c>
      <c r="D2317">
        <v>14000</v>
      </c>
      <c r="E2317">
        <v>15914</v>
      </c>
      <c r="F2317">
        <v>17</v>
      </c>
      <c r="G2317">
        <v>0</v>
      </c>
      <c r="H2317">
        <v>6.8</v>
      </c>
      <c r="I2317">
        <v>43</v>
      </c>
      <c r="J2317">
        <v>113</v>
      </c>
      <c r="K2317">
        <v>58571513</v>
      </c>
      <c r="L2317">
        <v>19000000</v>
      </c>
      <c r="M2317" s="2">
        <f>VLOOKUP(A2317,Sheet2!$A$1:G6041,2,0)</f>
        <v>32787</v>
      </c>
      <c r="N2317" t="str">
        <f>VLOOKUP(A2317,Sheet2!$A$1:G6041,3,0)</f>
        <v>Color</v>
      </c>
      <c r="O2317" t="str">
        <f>VLOOKUP(A2317,Sheet2!$A$1:G6041,4,0)</f>
        <v>Crime</v>
      </c>
      <c r="P2317" t="str">
        <f>VLOOKUP(A2317,Sheet2!$A$1:G6041,5,0)</f>
        <v>English</v>
      </c>
      <c r="Q2317" t="str">
        <f>VLOOKUP(A2317,Sheet2!$A$1:G6041,6,0)</f>
        <v>USA</v>
      </c>
      <c r="R2317" t="str">
        <f>VLOOKUP(A2317,Sheet2!$A$1:G6041,7,0)</f>
        <v>R</v>
      </c>
      <c r="S2317" t="str">
        <f>IF(Table19[[#This Row],[Language]]="English","English","Other language")</f>
        <v>English</v>
      </c>
      <c r="T2317">
        <f>Table19[[#This Row],[Gross Revenue]]-Table19[[#This Row],[Budget]]</f>
        <v>39571513</v>
      </c>
      <c r="U2317" s="1">
        <f>(Table19[[#This Row],[Gross Revenue]]/Table19[[#This Row],[Budget]])-1</f>
        <v>2.0827112105263157</v>
      </c>
      <c r="V2317" t="str">
        <f t="shared" si="84"/>
        <v>111-130 minutes</v>
      </c>
      <c r="W2317">
        <f>Table19[[#This Row],[Profit]]/Table19[[#This Row],[Budget]]*100</f>
        <v>208.27112105263157</v>
      </c>
      <c r="X2317">
        <v>-74533.5</v>
      </c>
      <c r="Y2317">
        <v>-7.4856785714285719E-3</v>
      </c>
      <c r="Z2317" t="str">
        <f t="shared" si="85"/>
        <v>Medium</v>
      </c>
    </row>
    <row r="2318" spans="1:26" x14ac:dyDescent="0.2">
      <c r="A2318" t="s">
        <v>5653</v>
      </c>
      <c r="B2318" t="s">
        <v>2445</v>
      </c>
      <c r="C2318" t="s">
        <v>2446</v>
      </c>
      <c r="D2318">
        <v>55</v>
      </c>
      <c r="E2318">
        <v>55</v>
      </c>
      <c r="F2318">
        <v>0</v>
      </c>
      <c r="G2318">
        <v>89</v>
      </c>
      <c r="H2318">
        <v>6.9</v>
      </c>
      <c r="I2318">
        <v>7</v>
      </c>
      <c r="J2318">
        <v>41</v>
      </c>
      <c r="K2318">
        <v>4074023</v>
      </c>
      <c r="L2318">
        <v>5000000</v>
      </c>
      <c r="M2318" s="2">
        <f>VLOOKUP(A2318,Sheet2!$A$1:G6042,2,0)</f>
        <v>40388</v>
      </c>
      <c r="N2318" t="str">
        <f>VLOOKUP(A2318,Sheet2!$A$1:G6042,3,0)</f>
        <v>Color</v>
      </c>
      <c r="O2318" t="str">
        <f>VLOOKUP(A2318,Sheet2!$A$1:G6042,4,0)</f>
        <v>Documentary</v>
      </c>
      <c r="P2318" t="str">
        <f>VLOOKUP(A2318,Sheet2!$A$1:G6042,5,0)</f>
        <v>English</v>
      </c>
      <c r="Q2318" t="str">
        <f>VLOOKUP(A2318,Sheet2!$A$1:G6042,6,0)</f>
        <v>UK</v>
      </c>
      <c r="R2318">
        <f>VLOOKUP(A2318,Sheet2!$A$1:G6042,7,0)</f>
        <v>0</v>
      </c>
      <c r="S2318" t="str">
        <f>IF(Table19[[#This Row],[Language]]="English","English","Other language")</f>
        <v>English</v>
      </c>
      <c r="T2318">
        <f>Table19[[#This Row],[Gross Revenue]]-Table19[[#This Row],[Budget]]</f>
        <v>-925977</v>
      </c>
      <c r="U2318" s="1">
        <f>(Table19[[#This Row],[Gross Revenue]]/Table19[[#This Row],[Budget]])-1</f>
        <v>-0.18519540000000001</v>
      </c>
      <c r="V2318" t="str">
        <f t="shared" si="84"/>
        <v>&lt;90 minutes</v>
      </c>
      <c r="W2318">
        <f>Table19[[#This Row],[Profit]]/Table19[[#This Row],[Budget]]*100</f>
        <v>-18.519539999999999</v>
      </c>
      <c r="Z2318" t="str">
        <f t="shared" si="85"/>
        <v>Low</v>
      </c>
    </row>
    <row r="2319" spans="1:26" x14ac:dyDescent="0.2">
      <c r="A2319" t="s">
        <v>6234</v>
      </c>
      <c r="B2319" t="s">
        <v>930</v>
      </c>
      <c r="C2319" t="s">
        <v>2829</v>
      </c>
      <c r="D2319">
        <v>12000</v>
      </c>
      <c r="E2319">
        <v>13808</v>
      </c>
      <c r="F2319">
        <v>378</v>
      </c>
      <c r="G2319">
        <v>0</v>
      </c>
      <c r="H2319">
        <v>7.3</v>
      </c>
      <c r="I2319">
        <v>175</v>
      </c>
      <c r="J2319">
        <v>140</v>
      </c>
      <c r="K2319">
        <v>120147445</v>
      </c>
      <c r="L2319">
        <v>87000000</v>
      </c>
      <c r="M2319" s="2">
        <f>VLOOKUP(A2319,Sheet2!$A$1:G6043,2,0)</f>
        <v>37738</v>
      </c>
      <c r="N2319" t="str">
        <f>VLOOKUP(A2319,Sheet2!$A$1:G6043,3,0)</f>
        <v>Black and White</v>
      </c>
      <c r="O2319" t="str">
        <f>VLOOKUP(A2319,Sheet2!$A$1:G6043,4,0)</f>
        <v>Drama</v>
      </c>
      <c r="P2319" t="str">
        <f>VLOOKUP(A2319,Sheet2!$A$1:G6043,5,0)</f>
        <v>English</v>
      </c>
      <c r="Q2319" t="str">
        <f>VLOOKUP(A2319,Sheet2!$A$1:G6043,6,0)</f>
        <v>USA</v>
      </c>
      <c r="R2319" t="str">
        <f>VLOOKUP(A2319,Sheet2!$A$1:G6043,7,0)</f>
        <v>PG-13</v>
      </c>
      <c r="S2319" t="str">
        <f>IF(Table19[[#This Row],[Language]]="English","English","Other language")</f>
        <v>English</v>
      </c>
      <c r="T2319">
        <f>Table19[[#This Row],[Gross Revenue]]-Table19[[#This Row],[Budget]]</f>
        <v>33147445</v>
      </c>
      <c r="U2319" s="1">
        <f>(Table19[[#This Row],[Gross Revenue]]/Table19[[#This Row],[Budget]])-1</f>
        <v>0.38100511494252864</v>
      </c>
      <c r="V2319" t="str">
        <f t="shared" si="84"/>
        <v>131-150 minutes</v>
      </c>
      <c r="W2319">
        <f>Table19[[#This Row],[Profit]]/Table19[[#This Row],[Budget]]*100</f>
        <v>38.100511494252878</v>
      </c>
      <c r="X2319">
        <v>-434215.5</v>
      </c>
      <c r="Y2319">
        <v>-0.10115100772200772</v>
      </c>
      <c r="Z2319" t="str">
        <f t="shared" si="85"/>
        <v>High</v>
      </c>
    </row>
    <row r="2320" spans="1:26" x14ac:dyDescent="0.2">
      <c r="A2320" t="s">
        <v>6537</v>
      </c>
      <c r="B2320" t="s">
        <v>183</v>
      </c>
      <c r="C2320" t="s">
        <v>2979</v>
      </c>
      <c r="D2320">
        <v>3000</v>
      </c>
      <c r="E2320">
        <v>9638</v>
      </c>
      <c r="F2320">
        <v>23</v>
      </c>
      <c r="G2320">
        <v>0</v>
      </c>
      <c r="H2320">
        <v>7.6</v>
      </c>
      <c r="I2320">
        <v>82</v>
      </c>
      <c r="J2320">
        <v>111</v>
      </c>
      <c r="K2320">
        <v>41407470</v>
      </c>
      <c r="L2320">
        <v>30000000</v>
      </c>
      <c r="M2320" s="2">
        <f>VLOOKUP(A2320,Sheet2!$A$1:G6044,2,0)</f>
        <v>37725</v>
      </c>
      <c r="N2320" t="str">
        <f>VLOOKUP(A2320,Sheet2!$A$1:G6044,3,0)</f>
        <v>Color</v>
      </c>
      <c r="O2320" t="str">
        <f>VLOOKUP(A2320,Sheet2!$A$1:G6044,4,0)</f>
        <v>Comedy</v>
      </c>
      <c r="P2320" t="str">
        <f>VLOOKUP(A2320,Sheet2!$A$1:G6044,5,0)</f>
        <v>English</v>
      </c>
      <c r="Q2320" t="str">
        <f>VLOOKUP(A2320,Sheet2!$A$1:G6044,6,0)</f>
        <v>USA</v>
      </c>
      <c r="R2320" t="str">
        <f>VLOOKUP(A2320,Sheet2!$A$1:G6044,7,0)</f>
        <v>PG</v>
      </c>
      <c r="S2320" t="str">
        <f>IF(Table19[[#This Row],[Language]]="English","English","Other language")</f>
        <v>English</v>
      </c>
      <c r="T2320">
        <f>Table19[[#This Row],[Gross Revenue]]-Table19[[#This Row],[Budget]]</f>
        <v>11407470</v>
      </c>
      <c r="U2320" s="1">
        <f>(Table19[[#This Row],[Gross Revenue]]/Table19[[#This Row],[Budget]])-1</f>
        <v>0.38024900000000006</v>
      </c>
      <c r="V2320" t="str">
        <f t="shared" si="84"/>
        <v>111-130 minutes</v>
      </c>
      <c r="W2320">
        <f>Table19[[#This Row],[Profit]]/Table19[[#This Row],[Budget]]*100</f>
        <v>38.024900000000002</v>
      </c>
      <c r="X2320">
        <v>1637763</v>
      </c>
      <c r="Y2320">
        <v>0.19178668286445014</v>
      </c>
      <c r="Z2320" t="str">
        <f t="shared" si="85"/>
        <v>Medium</v>
      </c>
    </row>
    <row r="2321" spans="1:26" x14ac:dyDescent="0.2">
      <c r="A2321" t="s">
        <v>5224</v>
      </c>
      <c r="B2321" t="s">
        <v>546</v>
      </c>
      <c r="C2321" t="s">
        <v>942</v>
      </c>
      <c r="D2321">
        <v>40000</v>
      </c>
      <c r="E2321">
        <v>41293</v>
      </c>
      <c r="F2321">
        <v>192</v>
      </c>
      <c r="G2321">
        <v>0</v>
      </c>
      <c r="H2321">
        <v>6.6</v>
      </c>
      <c r="I2321">
        <v>195</v>
      </c>
      <c r="J2321">
        <v>96</v>
      </c>
      <c r="K2321">
        <v>47781388</v>
      </c>
      <c r="L2321">
        <v>40000000</v>
      </c>
      <c r="M2321" s="2">
        <f>VLOOKUP(A2321,Sheet2!$A$1:G6045,2,0)</f>
        <v>38330</v>
      </c>
      <c r="N2321" t="str">
        <f>VLOOKUP(A2321,Sheet2!$A$1:G6045,3,0)</f>
        <v>Color</v>
      </c>
      <c r="O2321" t="str">
        <f>VLOOKUP(A2321,Sheet2!$A$1:G6045,4,0)</f>
        <v>Mystery</v>
      </c>
      <c r="P2321" t="str">
        <f>VLOOKUP(A2321,Sheet2!$A$1:G6045,5,0)</f>
        <v>English</v>
      </c>
      <c r="Q2321" t="str">
        <f>VLOOKUP(A2321,Sheet2!$A$1:G6045,6,0)</f>
        <v>USA</v>
      </c>
      <c r="R2321" t="str">
        <f>VLOOKUP(A2321,Sheet2!$A$1:G6045,7,0)</f>
        <v>PG-13</v>
      </c>
      <c r="S2321" t="str">
        <f>IF(Table19[[#This Row],[Language]]="English","English","Other language")</f>
        <v>English</v>
      </c>
      <c r="T2321">
        <f>Table19[[#This Row],[Gross Revenue]]-Table19[[#This Row],[Budget]]</f>
        <v>7781388</v>
      </c>
      <c r="U2321" s="1">
        <f>(Table19[[#This Row],[Gross Revenue]]/Table19[[#This Row],[Budget]])-1</f>
        <v>0.19453469999999995</v>
      </c>
      <c r="V2321" t="str">
        <f t="shared" si="84"/>
        <v>90-110 minutes</v>
      </c>
      <c r="W2321">
        <f>Table19[[#This Row],[Profit]]/Table19[[#This Row],[Budget]]*100</f>
        <v>19.453469999999999</v>
      </c>
      <c r="Z2321" t="str">
        <f t="shared" si="85"/>
        <v>High</v>
      </c>
    </row>
    <row r="2322" spans="1:26" x14ac:dyDescent="0.2">
      <c r="A2322" t="s">
        <v>6106</v>
      </c>
      <c r="B2322" t="s">
        <v>2733</v>
      </c>
      <c r="C2322" t="s">
        <v>1306</v>
      </c>
      <c r="D2322">
        <v>826</v>
      </c>
      <c r="E2322">
        <v>2259</v>
      </c>
      <c r="F2322">
        <v>130</v>
      </c>
      <c r="G2322">
        <v>0</v>
      </c>
      <c r="H2322">
        <v>7.2</v>
      </c>
      <c r="I2322">
        <v>160</v>
      </c>
      <c r="J2322">
        <v>123</v>
      </c>
      <c r="K2322">
        <v>59699513</v>
      </c>
      <c r="L2322">
        <v>35000000</v>
      </c>
      <c r="M2322" s="2">
        <f>VLOOKUP(A2322,Sheet2!$A$1:G6046,2,0)</f>
        <v>40459</v>
      </c>
      <c r="N2322" t="str">
        <f>VLOOKUP(A2322,Sheet2!$A$1:G6046,3,0)</f>
        <v>Color</v>
      </c>
      <c r="O2322" t="str">
        <f>VLOOKUP(A2322,Sheet2!$A$1:G6046,4,0)</f>
        <v>Biography</v>
      </c>
      <c r="P2322" t="str">
        <f>VLOOKUP(A2322,Sheet2!$A$1:G6046,5,0)</f>
        <v>English</v>
      </c>
      <c r="Q2322" t="str">
        <f>VLOOKUP(A2322,Sheet2!$A$1:G6046,6,0)</f>
        <v>USA</v>
      </c>
      <c r="R2322" t="str">
        <f>VLOOKUP(A2322,Sheet2!$A$1:G6046,7,0)</f>
        <v>PG</v>
      </c>
      <c r="S2322" t="str">
        <f>IF(Table19[[#This Row],[Language]]="English","English","Other language")</f>
        <v>English</v>
      </c>
      <c r="T2322">
        <f>Table19[[#This Row],[Gross Revenue]]-Table19[[#This Row],[Budget]]</f>
        <v>24699513</v>
      </c>
      <c r="U2322" s="1">
        <f>(Table19[[#This Row],[Gross Revenue]]/Table19[[#This Row],[Budget]])-1</f>
        <v>0.70570037142857145</v>
      </c>
      <c r="V2322" t="str">
        <f t="shared" si="84"/>
        <v>111-130 minutes</v>
      </c>
      <c r="W2322">
        <f>Table19[[#This Row],[Profit]]/Table19[[#This Row],[Budget]]*100</f>
        <v>70.570037142857146</v>
      </c>
      <c r="X2322">
        <v>-1289919.5</v>
      </c>
      <c r="Y2322">
        <v>-4.8151417500000002E-2</v>
      </c>
      <c r="Z2322" t="str">
        <f t="shared" si="85"/>
        <v>Medium</v>
      </c>
    </row>
    <row r="2323" spans="1:26" x14ac:dyDescent="0.2">
      <c r="A2323" t="s">
        <v>5945</v>
      </c>
      <c r="B2323" t="s">
        <v>2612</v>
      </c>
      <c r="C2323" t="s">
        <v>1983</v>
      </c>
      <c r="D2323">
        <v>769</v>
      </c>
      <c r="E2323">
        <v>2251</v>
      </c>
      <c r="F2323">
        <v>30</v>
      </c>
      <c r="G2323">
        <v>15000</v>
      </c>
      <c r="H2323">
        <v>7.1</v>
      </c>
      <c r="I2323">
        <v>163</v>
      </c>
      <c r="J2323">
        <v>104</v>
      </c>
      <c r="K2323">
        <v>4046737</v>
      </c>
      <c r="L2323">
        <v>4000000</v>
      </c>
      <c r="M2323" s="2">
        <f>VLOOKUP(A2323,Sheet2!$A$1:G6047,2,0)</f>
        <v>37487</v>
      </c>
      <c r="N2323" t="str">
        <f>VLOOKUP(A2323,Sheet2!$A$1:G6047,3,0)</f>
        <v>Color</v>
      </c>
      <c r="O2323" t="str">
        <f>VLOOKUP(A2323,Sheet2!$A$1:G6047,4,0)</f>
        <v>Comedy</v>
      </c>
      <c r="P2323" t="str">
        <f>VLOOKUP(A2323,Sheet2!$A$1:G6047,5,0)</f>
        <v>English</v>
      </c>
      <c r="Q2323" t="str">
        <f>VLOOKUP(A2323,Sheet2!$A$1:G6047,6,0)</f>
        <v>USA</v>
      </c>
      <c r="R2323" t="str">
        <f>VLOOKUP(A2323,Sheet2!$A$1:G6047,7,0)</f>
        <v>R</v>
      </c>
      <c r="S2323" t="str">
        <f>IF(Table19[[#This Row],[Language]]="English","English","Other language")</f>
        <v>English</v>
      </c>
      <c r="T2323">
        <f>Table19[[#This Row],[Gross Revenue]]-Table19[[#This Row],[Budget]]</f>
        <v>46737</v>
      </c>
      <c r="U2323" s="1">
        <f>(Table19[[#This Row],[Gross Revenue]]/Table19[[#This Row],[Budget]])-1</f>
        <v>1.1684250000000063E-2</v>
      </c>
      <c r="V2323" t="str">
        <f t="shared" si="84"/>
        <v>90-110 minutes</v>
      </c>
      <c r="W2323">
        <f>Table19[[#This Row],[Profit]]/Table19[[#This Row],[Budget]]*100</f>
        <v>1.168425</v>
      </c>
      <c r="X2323">
        <v>1637763</v>
      </c>
      <c r="Y2323">
        <v>0.19178668286445014</v>
      </c>
      <c r="Z2323" t="str">
        <f t="shared" si="85"/>
        <v>Low</v>
      </c>
    </row>
    <row r="2324" spans="1:26" x14ac:dyDescent="0.2">
      <c r="A2324" t="s">
        <v>3812</v>
      </c>
      <c r="B2324" t="s">
        <v>894</v>
      </c>
      <c r="C2324" t="s">
        <v>314</v>
      </c>
      <c r="D2324">
        <v>1000</v>
      </c>
      <c r="E2324">
        <v>4194</v>
      </c>
      <c r="F2324">
        <v>14</v>
      </c>
      <c r="G2324">
        <v>393</v>
      </c>
      <c r="H2324">
        <v>5.4</v>
      </c>
      <c r="I2324">
        <v>51</v>
      </c>
      <c r="J2324">
        <v>94</v>
      </c>
      <c r="K2324">
        <v>33357476</v>
      </c>
      <c r="L2324">
        <v>35000000</v>
      </c>
      <c r="M2324" s="2">
        <f>VLOOKUP(A2324,Sheet2!$A$1:G6048,2,0)</f>
        <v>36961</v>
      </c>
      <c r="N2324" t="str">
        <f>VLOOKUP(A2324,Sheet2!$A$1:G6048,3,0)</f>
        <v>Color</v>
      </c>
      <c r="O2324" t="str">
        <f>VLOOKUP(A2324,Sheet2!$A$1:G6048,4,0)</f>
        <v>Action</v>
      </c>
      <c r="P2324" t="str">
        <f>VLOOKUP(A2324,Sheet2!$A$1:G6048,5,0)</f>
        <v>English</v>
      </c>
      <c r="Q2324" t="str">
        <f>VLOOKUP(A2324,Sheet2!$A$1:G6048,6,0)</f>
        <v>USA</v>
      </c>
      <c r="R2324" t="str">
        <f>VLOOKUP(A2324,Sheet2!$A$1:G6048,7,0)</f>
        <v>PG</v>
      </c>
      <c r="S2324" t="str">
        <f>IF(Table19[[#This Row],[Language]]="English","English","Other language")</f>
        <v>English</v>
      </c>
      <c r="T2324">
        <f>Table19[[#This Row],[Gross Revenue]]-Table19[[#This Row],[Budget]]</f>
        <v>-1642524</v>
      </c>
      <c r="U2324" s="1">
        <f>(Table19[[#This Row],[Gross Revenue]]/Table19[[#This Row],[Budget]])-1</f>
        <v>-4.6929257142857117E-2</v>
      </c>
      <c r="V2324" t="str">
        <f t="shared" si="84"/>
        <v>90-110 minutes</v>
      </c>
      <c r="W2324">
        <f>Table19[[#This Row],[Profit]]/Table19[[#This Row],[Budget]]*100</f>
        <v>-4.6929257142857148</v>
      </c>
      <c r="X2324">
        <v>-1289919.5</v>
      </c>
      <c r="Y2324">
        <v>-4.8151417500000002E-2</v>
      </c>
      <c r="Z2324" t="str">
        <f t="shared" si="85"/>
        <v>Medium</v>
      </c>
    </row>
    <row r="2325" spans="1:26" x14ac:dyDescent="0.2">
      <c r="A2325" t="s">
        <v>3557</v>
      </c>
      <c r="B2325" t="s">
        <v>95</v>
      </c>
      <c r="C2325" t="s">
        <v>532</v>
      </c>
      <c r="D2325">
        <v>1000</v>
      </c>
      <c r="E2325">
        <v>2567</v>
      </c>
      <c r="F2325">
        <v>64</v>
      </c>
      <c r="G2325">
        <v>0</v>
      </c>
      <c r="H2325">
        <v>4.9000000000000004</v>
      </c>
      <c r="I2325">
        <v>148</v>
      </c>
      <c r="J2325">
        <v>88</v>
      </c>
      <c r="K2325">
        <v>17016190</v>
      </c>
      <c r="L2325">
        <v>12000000</v>
      </c>
      <c r="M2325" s="2">
        <f>VLOOKUP(A2325,Sheet2!$A$1:G6049,2,0)</f>
        <v>38335</v>
      </c>
      <c r="N2325" t="str">
        <f>VLOOKUP(A2325,Sheet2!$A$1:G6049,3,0)</f>
        <v>Color</v>
      </c>
      <c r="O2325" t="str">
        <f>VLOOKUP(A2325,Sheet2!$A$1:G6049,4,0)</f>
        <v>Comedy</v>
      </c>
      <c r="P2325" t="str">
        <f>VLOOKUP(A2325,Sheet2!$A$1:G6049,5,0)</f>
        <v>English</v>
      </c>
      <c r="Q2325" t="str">
        <f>VLOOKUP(A2325,Sheet2!$A$1:G6049,6,0)</f>
        <v>Romania</v>
      </c>
      <c r="R2325" t="str">
        <f>VLOOKUP(A2325,Sheet2!$A$1:G6049,7,0)</f>
        <v>R</v>
      </c>
      <c r="S2325" t="str">
        <f>IF(Table19[[#This Row],[Language]]="English","English","Other language")</f>
        <v>English</v>
      </c>
      <c r="T2325">
        <f>Table19[[#This Row],[Gross Revenue]]-Table19[[#This Row],[Budget]]</f>
        <v>5016190</v>
      </c>
      <c r="U2325" s="1">
        <f>(Table19[[#This Row],[Gross Revenue]]/Table19[[#This Row],[Budget]])-1</f>
        <v>0.41801583333333325</v>
      </c>
      <c r="V2325" t="str">
        <f t="shared" si="84"/>
        <v>&lt;90 minutes</v>
      </c>
      <c r="W2325">
        <f>Table19[[#This Row],[Profit]]/Table19[[#This Row],[Budget]]*100</f>
        <v>41.801583333333333</v>
      </c>
      <c r="X2325">
        <v>1637763</v>
      </c>
      <c r="Y2325">
        <v>0.19178668286445014</v>
      </c>
      <c r="Z2325" t="str">
        <f t="shared" si="85"/>
        <v>Low</v>
      </c>
    </row>
    <row r="2326" spans="1:26" x14ac:dyDescent="0.2">
      <c r="A2326" t="s">
        <v>5360</v>
      </c>
      <c r="B2326" t="s">
        <v>805</v>
      </c>
      <c r="C2326" t="s">
        <v>2255</v>
      </c>
      <c r="D2326">
        <v>7000</v>
      </c>
      <c r="E2326">
        <v>7747</v>
      </c>
      <c r="F2326">
        <v>63</v>
      </c>
      <c r="G2326">
        <v>25000</v>
      </c>
      <c r="H2326">
        <v>6.7</v>
      </c>
      <c r="I2326">
        <v>265</v>
      </c>
      <c r="J2326">
        <v>101</v>
      </c>
      <c r="K2326">
        <v>6619173</v>
      </c>
      <c r="L2326">
        <v>10000000</v>
      </c>
      <c r="M2326" s="2">
        <f>VLOOKUP(A2326,Sheet2!$A$1:G6050,2,0)</f>
        <v>41154</v>
      </c>
      <c r="N2326" t="str">
        <f>VLOOKUP(A2326,Sheet2!$A$1:G6050,3,0)</f>
        <v>Black and White</v>
      </c>
      <c r="O2326" t="str">
        <f>VLOOKUP(A2326,Sheet2!$A$1:G6050,4,0)</f>
        <v>Adventure</v>
      </c>
      <c r="P2326" t="str">
        <f>VLOOKUP(A2326,Sheet2!$A$1:G6050,5,0)</f>
        <v>English</v>
      </c>
      <c r="Q2326" t="str">
        <f>VLOOKUP(A2326,Sheet2!$A$1:G6050,6,0)</f>
        <v>USA</v>
      </c>
      <c r="R2326" t="str">
        <f>VLOOKUP(A2326,Sheet2!$A$1:G6050,7,0)</f>
        <v>R</v>
      </c>
      <c r="S2326" t="str">
        <f>IF(Table19[[#This Row],[Language]]="English","English","Other language")</f>
        <v>English</v>
      </c>
      <c r="T2326">
        <f>Table19[[#This Row],[Gross Revenue]]-Table19[[#This Row],[Budget]]</f>
        <v>-3380827</v>
      </c>
      <c r="U2326" s="1">
        <f>(Table19[[#This Row],[Gross Revenue]]/Table19[[#This Row],[Budget]])-1</f>
        <v>-0.33808269999999996</v>
      </c>
      <c r="V2326" t="str">
        <f t="shared" si="84"/>
        <v>90-110 minutes</v>
      </c>
      <c r="W2326">
        <f>Table19[[#This Row],[Profit]]/Table19[[#This Row],[Budget]]*100</f>
        <v>-33.80827</v>
      </c>
      <c r="X2326">
        <v>3892693.5</v>
      </c>
      <c r="Y2326">
        <v>0.11726928571428571</v>
      </c>
      <c r="Z2326" t="str">
        <f t="shared" si="85"/>
        <v>Low</v>
      </c>
    </row>
    <row r="2327" spans="1:26" x14ac:dyDescent="0.2">
      <c r="A2327" t="s">
        <v>5415</v>
      </c>
      <c r="B2327" t="s">
        <v>2284</v>
      </c>
      <c r="C2327" t="s">
        <v>2285</v>
      </c>
      <c r="D2327">
        <v>565</v>
      </c>
      <c r="E2327">
        <v>1735</v>
      </c>
      <c r="F2327">
        <v>16</v>
      </c>
      <c r="G2327">
        <v>0</v>
      </c>
      <c r="H2327">
        <v>6.7</v>
      </c>
      <c r="I2327">
        <v>37</v>
      </c>
      <c r="J2327">
        <v>127</v>
      </c>
      <c r="K2327">
        <v>35422828</v>
      </c>
      <c r="L2327">
        <v>20000000</v>
      </c>
      <c r="M2327" s="2">
        <f>VLOOKUP(A2327,Sheet2!$A$1:G6051,2,0)</f>
        <v>35647</v>
      </c>
      <c r="N2327" t="str">
        <f>VLOOKUP(A2327,Sheet2!$A$1:G6051,3,0)</f>
        <v>Color</v>
      </c>
      <c r="O2327" t="str">
        <f>VLOOKUP(A2327,Sheet2!$A$1:G6051,4,0)</f>
        <v>Biography</v>
      </c>
      <c r="P2327" t="str">
        <f>VLOOKUP(A2327,Sheet2!$A$1:G6051,5,0)</f>
        <v>English</v>
      </c>
      <c r="Q2327" t="str">
        <f>VLOOKUP(A2327,Sheet2!$A$1:G6051,6,0)</f>
        <v>USA</v>
      </c>
      <c r="R2327" t="str">
        <f>VLOOKUP(A2327,Sheet2!$A$1:G6051,7,0)</f>
        <v>PG</v>
      </c>
      <c r="S2327" t="str">
        <f>IF(Table19[[#This Row],[Language]]="English","English","Other language")</f>
        <v>English</v>
      </c>
      <c r="T2327">
        <f>Table19[[#This Row],[Gross Revenue]]-Table19[[#This Row],[Budget]]</f>
        <v>15422828</v>
      </c>
      <c r="U2327" s="1">
        <f>(Table19[[#This Row],[Gross Revenue]]/Table19[[#This Row],[Budget]])-1</f>
        <v>0.77114140000000009</v>
      </c>
      <c r="V2327" t="str">
        <f t="shared" si="84"/>
        <v>111-130 minutes</v>
      </c>
      <c r="W2327">
        <f>Table19[[#This Row],[Profit]]/Table19[[#This Row],[Budget]]*100</f>
        <v>77.114139999999992</v>
      </c>
      <c r="X2327">
        <v>-1289919.5</v>
      </c>
      <c r="Y2327">
        <v>-4.8151417500000002E-2</v>
      </c>
      <c r="Z2327" t="str">
        <f t="shared" si="85"/>
        <v>Medium</v>
      </c>
    </row>
    <row r="2328" spans="1:26" x14ac:dyDescent="0.2">
      <c r="A2328" t="s">
        <v>5018</v>
      </c>
      <c r="B2328" t="s">
        <v>1026</v>
      </c>
      <c r="C2328" t="s">
        <v>1068</v>
      </c>
      <c r="D2328">
        <v>16000</v>
      </c>
      <c r="E2328">
        <v>17847</v>
      </c>
      <c r="F2328">
        <v>763</v>
      </c>
      <c r="G2328">
        <v>11000</v>
      </c>
      <c r="H2328">
        <v>6.5</v>
      </c>
      <c r="I2328">
        <v>178</v>
      </c>
      <c r="J2328">
        <v>117</v>
      </c>
      <c r="K2328">
        <v>12276810</v>
      </c>
      <c r="L2328">
        <v>26000000</v>
      </c>
      <c r="M2328" s="2">
        <f>VLOOKUP(A2328,Sheet2!$A$1:G6052,2,0)</f>
        <v>42157</v>
      </c>
      <c r="N2328" t="str">
        <f>VLOOKUP(A2328,Sheet2!$A$1:G6052,3,0)</f>
        <v>Color</v>
      </c>
      <c r="O2328" t="str">
        <f>VLOOKUP(A2328,Sheet2!$A$1:G6052,4,0)</f>
        <v>Action</v>
      </c>
      <c r="P2328" t="str">
        <f>VLOOKUP(A2328,Sheet2!$A$1:G6052,5,0)</f>
        <v>English</v>
      </c>
      <c r="Q2328" t="str">
        <f>VLOOKUP(A2328,Sheet2!$A$1:G6052,6,0)</f>
        <v>USA</v>
      </c>
      <c r="R2328" t="str">
        <f>VLOOKUP(A2328,Sheet2!$A$1:G6052,7,0)</f>
        <v>PG-13</v>
      </c>
      <c r="S2328" t="str">
        <f>IF(Table19[[#This Row],[Language]]="English","English","Other language")</f>
        <v>English</v>
      </c>
      <c r="T2328">
        <f>Table19[[#This Row],[Gross Revenue]]-Table19[[#This Row],[Budget]]</f>
        <v>-13723190</v>
      </c>
      <c r="U2328" s="1">
        <f>(Table19[[#This Row],[Gross Revenue]]/Table19[[#This Row],[Budget]])-1</f>
        <v>-0.52781499999999992</v>
      </c>
      <c r="V2328" t="str">
        <f t="shared" si="84"/>
        <v>111-130 minutes</v>
      </c>
      <c r="W2328">
        <f>Table19[[#This Row],[Profit]]/Table19[[#This Row],[Budget]]*100</f>
        <v>-52.781500000000001</v>
      </c>
      <c r="X2328">
        <v>-1289919.5</v>
      </c>
      <c r="Y2328">
        <v>-4.8151417500000002E-2</v>
      </c>
      <c r="Z2328" t="str">
        <f t="shared" si="85"/>
        <v>Medium</v>
      </c>
    </row>
    <row r="2329" spans="1:26" x14ac:dyDescent="0.2">
      <c r="A2329" t="s">
        <v>6465</v>
      </c>
      <c r="B2329" t="s">
        <v>233</v>
      </c>
      <c r="C2329" t="s">
        <v>2013</v>
      </c>
      <c r="D2329">
        <v>1000</v>
      </c>
      <c r="E2329">
        <v>3869</v>
      </c>
      <c r="F2329">
        <v>151</v>
      </c>
      <c r="G2329">
        <v>22000</v>
      </c>
      <c r="H2329">
        <v>7.5</v>
      </c>
      <c r="I2329">
        <v>364</v>
      </c>
      <c r="J2329">
        <v>128</v>
      </c>
      <c r="K2329">
        <v>52066000</v>
      </c>
      <c r="L2329">
        <v>20000000</v>
      </c>
      <c r="M2329" s="2">
        <f>VLOOKUP(A2329,Sheet2!$A$1:G6053,2,0)</f>
        <v>41810</v>
      </c>
      <c r="N2329" t="str">
        <f>VLOOKUP(A2329,Sheet2!$A$1:G6053,3,0)</f>
        <v>Color</v>
      </c>
      <c r="O2329" t="str">
        <f>VLOOKUP(A2329,Sheet2!$A$1:G6053,4,0)</f>
        <v>Biography</v>
      </c>
      <c r="P2329" t="str">
        <f>VLOOKUP(A2329,Sheet2!$A$1:G6053,5,0)</f>
        <v>English</v>
      </c>
      <c r="Q2329" t="str">
        <f>VLOOKUP(A2329,Sheet2!$A$1:G6053,6,0)</f>
        <v>UK</v>
      </c>
      <c r="R2329" t="str">
        <f>VLOOKUP(A2329,Sheet2!$A$1:G6053,7,0)</f>
        <v>PG-13</v>
      </c>
      <c r="S2329" t="str">
        <f>IF(Table19[[#This Row],[Language]]="English","English","Other language")</f>
        <v>English</v>
      </c>
      <c r="T2329">
        <f>Table19[[#This Row],[Gross Revenue]]-Table19[[#This Row],[Budget]]</f>
        <v>32066000</v>
      </c>
      <c r="U2329" s="1">
        <f>(Table19[[#This Row],[Gross Revenue]]/Table19[[#This Row],[Budget]])-1</f>
        <v>1.6032999999999999</v>
      </c>
      <c r="V2329" t="str">
        <f t="shared" si="84"/>
        <v>111-130 minutes</v>
      </c>
      <c r="W2329">
        <f>Table19[[#This Row],[Profit]]/Table19[[#This Row],[Budget]]*100</f>
        <v>160.32999999999998</v>
      </c>
      <c r="X2329">
        <v>-1289919.5</v>
      </c>
      <c r="Y2329">
        <v>-4.8151417500000002E-2</v>
      </c>
      <c r="Z2329" t="str">
        <f t="shared" si="85"/>
        <v>Medium</v>
      </c>
    </row>
    <row r="2330" spans="1:26" x14ac:dyDescent="0.2">
      <c r="A2330" t="s">
        <v>4130</v>
      </c>
      <c r="B2330" t="s">
        <v>589</v>
      </c>
      <c r="C2330" t="s">
        <v>1253</v>
      </c>
      <c r="D2330">
        <v>8000</v>
      </c>
      <c r="E2330">
        <v>10026</v>
      </c>
      <c r="F2330">
        <v>3</v>
      </c>
      <c r="G2330">
        <v>0</v>
      </c>
      <c r="H2330">
        <v>5.8</v>
      </c>
      <c r="I2330">
        <v>164</v>
      </c>
      <c r="J2330">
        <v>99</v>
      </c>
      <c r="K2330">
        <v>33472850</v>
      </c>
      <c r="L2330">
        <v>55000000</v>
      </c>
      <c r="M2330" s="2">
        <f>VLOOKUP(A2330,Sheet2!$A$1:G6054,2,0)</f>
        <v>39612</v>
      </c>
      <c r="N2330" t="str">
        <f>VLOOKUP(A2330,Sheet2!$A$1:G6054,3,0)</f>
        <v>Color</v>
      </c>
      <c r="O2330" t="str">
        <f>VLOOKUP(A2330,Sheet2!$A$1:G6054,4,0)</f>
        <v>Comedy</v>
      </c>
      <c r="P2330" t="str">
        <f>VLOOKUP(A2330,Sheet2!$A$1:G6054,5,0)</f>
        <v>English</v>
      </c>
      <c r="Q2330" t="str">
        <f>VLOOKUP(A2330,Sheet2!$A$1:G6054,6,0)</f>
        <v>USA</v>
      </c>
      <c r="R2330" t="str">
        <f>VLOOKUP(A2330,Sheet2!$A$1:G6054,7,0)</f>
        <v>R</v>
      </c>
      <c r="S2330" t="str">
        <f>IF(Table19[[#This Row],[Language]]="English","English","Other language")</f>
        <v>English</v>
      </c>
      <c r="T2330">
        <f>Table19[[#This Row],[Gross Revenue]]-Table19[[#This Row],[Budget]]</f>
        <v>-21527150</v>
      </c>
      <c r="U2330" s="1">
        <f>(Table19[[#This Row],[Gross Revenue]]/Table19[[#This Row],[Budget]])-1</f>
        <v>-0.39140272727272729</v>
      </c>
      <c r="V2330" t="str">
        <f t="shared" si="84"/>
        <v>90-110 minutes</v>
      </c>
      <c r="W2330">
        <f>Table19[[#This Row],[Profit]]/Table19[[#This Row],[Budget]]*100</f>
        <v>-39.14027272727273</v>
      </c>
      <c r="X2330">
        <v>1637763</v>
      </c>
      <c r="Y2330">
        <v>0.19178668286445014</v>
      </c>
      <c r="Z2330" t="str">
        <f t="shared" si="85"/>
        <v>High</v>
      </c>
    </row>
    <row r="2331" spans="1:26" x14ac:dyDescent="0.2">
      <c r="A2331" t="s">
        <v>6659</v>
      </c>
      <c r="B2331" t="s">
        <v>2359</v>
      </c>
      <c r="C2331" t="s">
        <v>1172</v>
      </c>
      <c r="D2331">
        <v>25000</v>
      </c>
      <c r="E2331">
        <v>41059</v>
      </c>
      <c r="F2331">
        <v>0</v>
      </c>
      <c r="G2331">
        <v>0</v>
      </c>
      <c r="H2331">
        <v>7.7</v>
      </c>
      <c r="I2331">
        <v>69</v>
      </c>
      <c r="J2331">
        <v>136</v>
      </c>
      <c r="K2331">
        <v>42700000</v>
      </c>
      <c r="L2331">
        <v>16500000</v>
      </c>
      <c r="M2331" s="2">
        <f>VLOOKUP(A2331,Sheet2!$A$1:G6055,2,0)</f>
        <v>34785</v>
      </c>
      <c r="N2331" t="str">
        <f>VLOOKUP(A2331,Sheet2!$A$1:G6055,3,0)</f>
        <v>Color</v>
      </c>
      <c r="O2331" t="str">
        <f>VLOOKUP(A2331,Sheet2!$A$1:G6055,4,0)</f>
        <v>Drama</v>
      </c>
      <c r="P2331" t="str">
        <f>VLOOKUP(A2331,Sheet2!$A$1:G6055,5,0)</f>
        <v>English</v>
      </c>
      <c r="Q2331" t="str">
        <f>VLOOKUP(A2331,Sheet2!$A$1:G6055,6,0)</f>
        <v>USA</v>
      </c>
      <c r="R2331" t="str">
        <f>VLOOKUP(A2331,Sheet2!$A$1:G6055,7,0)</f>
        <v>PG</v>
      </c>
      <c r="S2331" t="str">
        <f>IF(Table19[[#This Row],[Language]]="English","English","Other language")</f>
        <v>English</v>
      </c>
      <c r="T2331">
        <f>Table19[[#This Row],[Gross Revenue]]-Table19[[#This Row],[Budget]]</f>
        <v>26200000</v>
      </c>
      <c r="U2331" s="1">
        <f>(Table19[[#This Row],[Gross Revenue]]/Table19[[#This Row],[Budget]])-1</f>
        <v>1.5878787878787879</v>
      </c>
      <c r="V2331" t="str">
        <f t="shared" si="84"/>
        <v>131-150 minutes</v>
      </c>
      <c r="W2331">
        <f>Table19[[#This Row],[Profit]]/Table19[[#This Row],[Budget]]*100</f>
        <v>158.78787878787878</v>
      </c>
      <c r="X2331">
        <v>-434215.5</v>
      </c>
      <c r="Y2331">
        <v>-0.10115100772200772</v>
      </c>
      <c r="Z2331" t="str">
        <f t="shared" si="85"/>
        <v>Medium</v>
      </c>
    </row>
    <row r="2332" spans="1:26" x14ac:dyDescent="0.2">
      <c r="A2332" t="s">
        <v>4104</v>
      </c>
      <c r="B2332" t="s">
        <v>1225</v>
      </c>
      <c r="C2332" t="s">
        <v>1226</v>
      </c>
      <c r="D2332">
        <v>482</v>
      </c>
      <c r="E2332">
        <v>1526</v>
      </c>
      <c r="F2332">
        <v>58</v>
      </c>
      <c r="G2332">
        <v>411</v>
      </c>
      <c r="H2332">
        <v>5.8</v>
      </c>
      <c r="I2332">
        <v>43</v>
      </c>
      <c r="J2332">
        <v>111</v>
      </c>
      <c r="K2332">
        <v>1066555</v>
      </c>
      <c r="L2332">
        <v>11000000</v>
      </c>
      <c r="M2332" s="2">
        <f>VLOOKUP(A2332,Sheet2!$A$1:G6056,2,0)</f>
        <v>39397</v>
      </c>
      <c r="N2332" t="str">
        <f>VLOOKUP(A2332,Sheet2!$A$1:G6056,3,0)</f>
        <v>Color</v>
      </c>
      <c r="O2332" t="str">
        <f>VLOOKUP(A2332,Sheet2!$A$1:G6056,4,0)</f>
        <v>Drama</v>
      </c>
      <c r="P2332">
        <f>VLOOKUP(A2332,Sheet2!$A$1:G6056,5,0)</f>
        <v>0</v>
      </c>
      <c r="Q2332" t="str">
        <f>VLOOKUP(A2332,Sheet2!$A$1:G6056,6,0)</f>
        <v>USA</v>
      </c>
      <c r="R2332" t="str">
        <f>VLOOKUP(A2332,Sheet2!$A$1:G6056,7,0)</f>
        <v>R</v>
      </c>
      <c r="S2332" t="str">
        <f>IF(Table19[[#This Row],[Language]]="English","English","Other language")</f>
        <v>Other language</v>
      </c>
      <c r="T2332">
        <f>Table19[[#This Row],[Gross Revenue]]-Table19[[#This Row],[Budget]]</f>
        <v>-9933445</v>
      </c>
      <c r="U2332" s="1">
        <f>(Table19[[#This Row],[Gross Revenue]]/Table19[[#This Row],[Budget]])-1</f>
        <v>-0.90304045454545456</v>
      </c>
      <c r="V2332" t="str">
        <f t="shared" si="84"/>
        <v>111-130 minutes</v>
      </c>
      <c r="W2332">
        <f>Table19[[#This Row],[Profit]]/Table19[[#This Row],[Budget]]*100</f>
        <v>-90.304045454545459</v>
      </c>
      <c r="X2332">
        <v>-434215.5</v>
      </c>
      <c r="Y2332">
        <v>-0.10115100772200772</v>
      </c>
      <c r="Z2332" t="str">
        <f t="shared" si="85"/>
        <v>Low</v>
      </c>
    </row>
    <row r="2333" spans="1:26" x14ac:dyDescent="0.2">
      <c r="A2333" t="s">
        <v>5694</v>
      </c>
      <c r="B2333" t="s">
        <v>2468</v>
      </c>
      <c r="C2333" t="s">
        <v>252</v>
      </c>
      <c r="D2333">
        <v>11</v>
      </c>
      <c r="E2333">
        <v>37</v>
      </c>
      <c r="F2333">
        <v>23</v>
      </c>
      <c r="G2333">
        <v>12000</v>
      </c>
      <c r="H2333">
        <v>6.9</v>
      </c>
      <c r="I2333">
        <v>122</v>
      </c>
      <c r="J2333">
        <v>82</v>
      </c>
      <c r="K2333">
        <v>49968653</v>
      </c>
      <c r="L2333">
        <v>28000000</v>
      </c>
      <c r="M2333" s="2">
        <f>VLOOKUP(A2333,Sheet2!$A$1:G6057,2,0)</f>
        <v>37124</v>
      </c>
      <c r="N2333" t="str">
        <f>VLOOKUP(A2333,Sheet2!$A$1:G6057,3,0)</f>
        <v>Color</v>
      </c>
      <c r="O2333" t="str">
        <f>VLOOKUP(A2333,Sheet2!$A$1:G6057,4,0)</f>
        <v>Comedy</v>
      </c>
      <c r="P2333" t="str">
        <f>VLOOKUP(A2333,Sheet2!$A$1:G6057,5,0)</f>
        <v>English</v>
      </c>
      <c r="Q2333" t="str">
        <f>VLOOKUP(A2333,Sheet2!$A$1:G6057,6,0)</f>
        <v>USA</v>
      </c>
      <c r="R2333" t="str">
        <f>VLOOKUP(A2333,Sheet2!$A$1:G6057,7,0)</f>
        <v>PG-13</v>
      </c>
      <c r="S2333" t="str">
        <f>IF(Table19[[#This Row],[Language]]="English","English","Other language")</f>
        <v>English</v>
      </c>
      <c r="T2333">
        <f>Table19[[#This Row],[Gross Revenue]]-Table19[[#This Row],[Budget]]</f>
        <v>21968653</v>
      </c>
      <c r="U2333" s="1">
        <f>(Table19[[#This Row],[Gross Revenue]]/Table19[[#This Row],[Budget]])-1</f>
        <v>0.7845947499999999</v>
      </c>
      <c r="V2333" t="str">
        <f t="shared" si="84"/>
        <v>&lt;90 minutes</v>
      </c>
      <c r="W2333">
        <f>Table19[[#This Row],[Profit]]/Table19[[#This Row],[Budget]]*100</f>
        <v>78.459474999999998</v>
      </c>
      <c r="X2333">
        <v>1637763</v>
      </c>
      <c r="Y2333">
        <v>0.19178668286445014</v>
      </c>
      <c r="Z2333" t="str">
        <f t="shared" si="85"/>
        <v>Medium</v>
      </c>
    </row>
    <row r="2334" spans="1:26" x14ac:dyDescent="0.2">
      <c r="A2334" t="s">
        <v>6832</v>
      </c>
      <c r="B2334" t="s">
        <v>1704</v>
      </c>
      <c r="C2334" t="s">
        <v>2938</v>
      </c>
      <c r="D2334">
        <v>2000</v>
      </c>
      <c r="E2334">
        <v>2853</v>
      </c>
      <c r="F2334">
        <v>0</v>
      </c>
      <c r="G2334">
        <v>14000</v>
      </c>
      <c r="H2334">
        <v>8</v>
      </c>
      <c r="I2334">
        <v>276</v>
      </c>
      <c r="J2334">
        <v>119</v>
      </c>
      <c r="K2334">
        <v>25335935</v>
      </c>
      <c r="L2334">
        <v>40000000</v>
      </c>
      <c r="M2334" s="2">
        <f>VLOOKUP(A2334,Sheet2!$A$1:G6058,2,0)</f>
        <v>38448</v>
      </c>
      <c r="N2334" t="str">
        <f>VLOOKUP(A2334,Sheet2!$A$1:G6058,3,0)</f>
        <v>Color</v>
      </c>
      <c r="O2334" t="str">
        <f>VLOOKUP(A2334,Sheet2!$A$1:G6058,4,0)</f>
        <v>Action</v>
      </c>
      <c r="P2334" t="str">
        <f>VLOOKUP(A2334,Sheet2!$A$1:G6058,5,0)</f>
        <v>English</v>
      </c>
      <c r="Q2334" t="str">
        <f>VLOOKUP(A2334,Sheet2!$A$1:G6058,6,0)</f>
        <v>USA</v>
      </c>
      <c r="R2334" t="str">
        <f>VLOOKUP(A2334,Sheet2!$A$1:G6058,7,0)</f>
        <v>PG-13</v>
      </c>
      <c r="S2334" t="str">
        <f>IF(Table19[[#This Row],[Language]]="English","English","Other language")</f>
        <v>English</v>
      </c>
      <c r="T2334">
        <f>Table19[[#This Row],[Gross Revenue]]-Table19[[#This Row],[Budget]]</f>
        <v>-14664065</v>
      </c>
      <c r="U2334" s="1">
        <f>(Table19[[#This Row],[Gross Revenue]]/Table19[[#This Row],[Budget]])-1</f>
        <v>-0.36660162500000004</v>
      </c>
      <c r="V2334" t="str">
        <f t="shared" si="84"/>
        <v>111-130 minutes</v>
      </c>
      <c r="W2334">
        <f>Table19[[#This Row],[Profit]]/Table19[[#This Row],[Budget]]*100</f>
        <v>-36.660162499999998</v>
      </c>
      <c r="X2334">
        <v>-1289919.5</v>
      </c>
      <c r="Y2334">
        <v>-4.8151417500000002E-2</v>
      </c>
      <c r="Z2334" t="str">
        <f t="shared" si="85"/>
        <v>High</v>
      </c>
    </row>
    <row r="2335" spans="1:26" x14ac:dyDescent="0.2">
      <c r="A2335" t="s">
        <v>5355</v>
      </c>
      <c r="B2335" t="s">
        <v>45</v>
      </c>
      <c r="C2335" t="s">
        <v>1631</v>
      </c>
      <c r="D2335">
        <v>899</v>
      </c>
      <c r="E2335">
        <v>3092</v>
      </c>
      <c r="F2335">
        <v>0</v>
      </c>
      <c r="G2335">
        <v>3000</v>
      </c>
      <c r="H2335">
        <v>6.7</v>
      </c>
      <c r="I2335">
        <v>52</v>
      </c>
      <c r="J2335">
        <v>95</v>
      </c>
      <c r="K2335">
        <v>7881335</v>
      </c>
      <c r="L2335">
        <v>13000000</v>
      </c>
      <c r="M2335" s="2">
        <f>VLOOKUP(A2335,Sheet2!$A$1:G6059,2,0)</f>
        <v>34381</v>
      </c>
      <c r="N2335" t="str">
        <f>VLOOKUP(A2335,Sheet2!$A$1:G6059,3,0)</f>
        <v>Color</v>
      </c>
      <c r="O2335" t="str">
        <f>VLOOKUP(A2335,Sheet2!$A$1:G6059,4,0)</f>
        <v>Comedy</v>
      </c>
      <c r="P2335" t="str">
        <f>VLOOKUP(A2335,Sheet2!$A$1:G6059,5,0)</f>
        <v>English</v>
      </c>
      <c r="Q2335" t="str">
        <f>VLOOKUP(A2335,Sheet2!$A$1:G6059,6,0)</f>
        <v>USA</v>
      </c>
      <c r="R2335" t="str">
        <f>VLOOKUP(A2335,Sheet2!$A$1:G6059,7,0)</f>
        <v>R</v>
      </c>
      <c r="S2335" t="str">
        <f>IF(Table19[[#This Row],[Language]]="English","English","Other language")</f>
        <v>English</v>
      </c>
      <c r="T2335">
        <f>Table19[[#This Row],[Gross Revenue]]-Table19[[#This Row],[Budget]]</f>
        <v>-5118665</v>
      </c>
      <c r="U2335" s="1">
        <f>(Table19[[#This Row],[Gross Revenue]]/Table19[[#This Row],[Budget]])-1</f>
        <v>-0.39374346153846151</v>
      </c>
      <c r="V2335" t="str">
        <f t="shared" si="84"/>
        <v>90-110 minutes</v>
      </c>
      <c r="W2335">
        <f>Table19[[#This Row],[Profit]]/Table19[[#This Row],[Budget]]*100</f>
        <v>-39.374346153846155</v>
      </c>
      <c r="X2335">
        <v>1637763</v>
      </c>
      <c r="Y2335">
        <v>0.19178668286445014</v>
      </c>
      <c r="Z2335" t="str">
        <f t="shared" si="85"/>
        <v>Low</v>
      </c>
    </row>
    <row r="2336" spans="1:26" x14ac:dyDescent="0.2">
      <c r="A2336" t="s">
        <v>3729</v>
      </c>
      <c r="B2336" t="s">
        <v>789</v>
      </c>
      <c r="C2336" t="s">
        <v>665</v>
      </c>
      <c r="D2336">
        <v>2000</v>
      </c>
      <c r="E2336">
        <v>4169</v>
      </c>
      <c r="F2336">
        <v>71</v>
      </c>
      <c r="G2336">
        <v>201</v>
      </c>
      <c r="H2336">
        <v>5.3</v>
      </c>
      <c r="I2336">
        <v>64</v>
      </c>
      <c r="J2336">
        <v>99</v>
      </c>
      <c r="K2336">
        <v>16930185</v>
      </c>
      <c r="L2336">
        <v>29000000</v>
      </c>
      <c r="M2336" s="2">
        <f>VLOOKUP(A2336,Sheet2!$A$1:G6060,2,0)</f>
        <v>37512</v>
      </c>
      <c r="N2336" t="str">
        <f>VLOOKUP(A2336,Sheet2!$A$1:G6060,3,0)</f>
        <v>Color</v>
      </c>
      <c r="O2336" t="str">
        <f>VLOOKUP(A2336,Sheet2!$A$1:G6060,4,0)</f>
        <v>Comedy</v>
      </c>
      <c r="P2336" t="str">
        <f>VLOOKUP(A2336,Sheet2!$A$1:G6060,5,0)</f>
        <v>English</v>
      </c>
      <c r="Q2336" t="str">
        <f>VLOOKUP(A2336,Sheet2!$A$1:G6060,6,0)</f>
        <v>Germany</v>
      </c>
      <c r="R2336" t="str">
        <f>VLOOKUP(A2336,Sheet2!$A$1:G6060,7,0)</f>
        <v>PG-13</v>
      </c>
      <c r="S2336" t="str">
        <f>IF(Table19[[#This Row],[Language]]="English","English","Other language")</f>
        <v>English</v>
      </c>
      <c r="T2336">
        <f>Table19[[#This Row],[Gross Revenue]]-Table19[[#This Row],[Budget]]</f>
        <v>-12069815</v>
      </c>
      <c r="U2336" s="1">
        <f>(Table19[[#This Row],[Gross Revenue]]/Table19[[#This Row],[Budget]])-1</f>
        <v>-0.4162005172413793</v>
      </c>
      <c r="V2336" t="str">
        <f t="shared" si="84"/>
        <v>90-110 minutes</v>
      </c>
      <c r="W2336">
        <f>Table19[[#This Row],[Profit]]/Table19[[#This Row],[Budget]]*100</f>
        <v>-41.62005172413793</v>
      </c>
      <c r="X2336">
        <v>1637763</v>
      </c>
      <c r="Y2336">
        <v>0.19178668286445014</v>
      </c>
      <c r="Z2336" t="str">
        <f t="shared" si="85"/>
        <v>Medium</v>
      </c>
    </row>
    <row r="2337" spans="1:26" x14ac:dyDescent="0.2">
      <c r="A2337" t="s">
        <v>5000</v>
      </c>
      <c r="B2337" t="s">
        <v>2006</v>
      </c>
      <c r="C2337" t="s">
        <v>1881</v>
      </c>
      <c r="D2337">
        <v>210</v>
      </c>
      <c r="E2337">
        <v>469</v>
      </c>
      <c r="F2337">
        <v>122</v>
      </c>
      <c r="G2337">
        <v>0</v>
      </c>
      <c r="H2337">
        <v>6.5</v>
      </c>
      <c r="I2337">
        <v>127</v>
      </c>
      <c r="J2337">
        <v>100</v>
      </c>
      <c r="K2337">
        <v>373967</v>
      </c>
      <c r="L2337">
        <v>1500000</v>
      </c>
      <c r="M2337" s="2">
        <f>VLOOKUP(A2337,Sheet2!$A$1:G6061,2,0)</f>
        <v>37250</v>
      </c>
      <c r="N2337" t="str">
        <f>VLOOKUP(A2337,Sheet2!$A$1:G6061,3,0)</f>
        <v>Color</v>
      </c>
      <c r="O2337" t="str">
        <f>VLOOKUP(A2337,Sheet2!$A$1:G6061,4,0)</f>
        <v>Horror</v>
      </c>
      <c r="P2337" t="str">
        <f>VLOOKUP(A2337,Sheet2!$A$1:G6061,5,0)</f>
        <v>English</v>
      </c>
      <c r="Q2337" t="str">
        <f>VLOOKUP(A2337,Sheet2!$A$1:G6061,6,0)</f>
        <v>USA</v>
      </c>
      <c r="R2337" t="str">
        <f>VLOOKUP(A2337,Sheet2!$A$1:G6061,7,0)</f>
        <v>R</v>
      </c>
      <c r="S2337" t="str">
        <f>IF(Table19[[#This Row],[Language]]="English","English","Other language")</f>
        <v>English</v>
      </c>
      <c r="T2337">
        <f>Table19[[#This Row],[Gross Revenue]]-Table19[[#This Row],[Budget]]</f>
        <v>-1126033</v>
      </c>
      <c r="U2337" s="1">
        <f>(Table19[[#This Row],[Gross Revenue]]/Table19[[#This Row],[Budget]])-1</f>
        <v>-0.75068866666666667</v>
      </c>
      <c r="V2337" t="str">
        <f t="shared" si="84"/>
        <v>90-110 minutes</v>
      </c>
      <c r="W2337">
        <f>Table19[[#This Row],[Profit]]/Table19[[#This Row],[Budget]]*100</f>
        <v>-75.068866666666665</v>
      </c>
      <c r="X2337">
        <v>16235088</v>
      </c>
      <c r="Y2337">
        <v>1.1909079499999999</v>
      </c>
      <c r="Z2337" t="str">
        <f t="shared" si="85"/>
        <v>Low</v>
      </c>
    </row>
    <row r="2338" spans="1:26" x14ac:dyDescent="0.2">
      <c r="A2338" t="s">
        <v>5586</v>
      </c>
      <c r="B2338" t="s">
        <v>259</v>
      </c>
      <c r="C2338" t="s">
        <v>1174</v>
      </c>
      <c r="D2338">
        <v>890</v>
      </c>
      <c r="E2338">
        <v>3661</v>
      </c>
      <c r="F2338">
        <v>473</v>
      </c>
      <c r="G2338">
        <v>0</v>
      </c>
      <c r="H2338">
        <v>6.8</v>
      </c>
      <c r="I2338">
        <v>29</v>
      </c>
      <c r="J2338">
        <v>123</v>
      </c>
      <c r="K2338">
        <v>36049108</v>
      </c>
      <c r="L2338">
        <v>9000000</v>
      </c>
      <c r="M2338" s="2">
        <f>VLOOKUP(A2338,Sheet2!$A$1:G6062,2,0)</f>
        <v>35234</v>
      </c>
      <c r="N2338" t="str">
        <f>VLOOKUP(A2338,Sheet2!$A$1:G6062,3,0)</f>
        <v>Color</v>
      </c>
      <c r="O2338" t="str">
        <f>VLOOKUP(A2338,Sheet2!$A$1:G6062,4,0)</f>
        <v>Action</v>
      </c>
      <c r="P2338" t="str">
        <f>VLOOKUP(A2338,Sheet2!$A$1:G6062,5,0)</f>
        <v>English</v>
      </c>
      <c r="Q2338" t="str">
        <f>VLOOKUP(A2338,Sheet2!$A$1:G6062,6,0)</f>
        <v>USA</v>
      </c>
      <c r="R2338" t="str">
        <f>VLOOKUP(A2338,Sheet2!$A$1:G6062,7,0)</f>
        <v>R</v>
      </c>
      <c r="S2338" t="str">
        <f>IF(Table19[[#This Row],[Language]]="English","English","Other language")</f>
        <v>English</v>
      </c>
      <c r="T2338">
        <f>Table19[[#This Row],[Gross Revenue]]-Table19[[#This Row],[Budget]]</f>
        <v>27049108</v>
      </c>
      <c r="U2338" s="1">
        <f>(Table19[[#This Row],[Gross Revenue]]/Table19[[#This Row],[Budget]])-1</f>
        <v>3.0054564444444445</v>
      </c>
      <c r="V2338" t="str">
        <f t="shared" si="84"/>
        <v>111-130 minutes</v>
      </c>
      <c r="W2338">
        <f>Table19[[#This Row],[Profit]]/Table19[[#This Row],[Budget]]*100</f>
        <v>300.54564444444446</v>
      </c>
      <c r="X2338">
        <v>-1289919.5</v>
      </c>
      <c r="Y2338">
        <v>-4.8151417500000002E-2</v>
      </c>
      <c r="Z2338" t="str">
        <f t="shared" si="85"/>
        <v>Low</v>
      </c>
    </row>
    <row r="2339" spans="1:26" x14ac:dyDescent="0.2">
      <c r="A2339" t="s">
        <v>6642</v>
      </c>
      <c r="B2339" t="s">
        <v>469</v>
      </c>
      <c r="C2339" t="s">
        <v>1147</v>
      </c>
      <c r="D2339">
        <v>10000</v>
      </c>
      <c r="E2339">
        <v>14727</v>
      </c>
      <c r="F2339">
        <v>125</v>
      </c>
      <c r="G2339">
        <v>26000</v>
      </c>
      <c r="H2339">
        <v>7.7</v>
      </c>
      <c r="I2339">
        <v>202</v>
      </c>
      <c r="J2339">
        <v>123</v>
      </c>
      <c r="K2339">
        <v>69951824</v>
      </c>
      <c r="L2339">
        <v>55000000</v>
      </c>
      <c r="M2339" s="2">
        <f>VLOOKUP(A2339,Sheet2!$A$1:G6063,2,0)</f>
        <v>39571</v>
      </c>
      <c r="N2339" t="str">
        <f>VLOOKUP(A2339,Sheet2!$A$1:G6063,3,0)</f>
        <v>Color</v>
      </c>
      <c r="O2339" t="str">
        <f>VLOOKUP(A2339,Sheet2!$A$1:G6063,4,0)</f>
        <v>Drama</v>
      </c>
      <c r="P2339" t="str">
        <f>VLOOKUP(A2339,Sheet2!$A$1:G6063,5,0)</f>
        <v>English</v>
      </c>
      <c r="Q2339" t="str">
        <f>VLOOKUP(A2339,Sheet2!$A$1:G6063,6,0)</f>
        <v>USA</v>
      </c>
      <c r="R2339" t="str">
        <f>VLOOKUP(A2339,Sheet2!$A$1:G6063,7,0)</f>
        <v>PG-13</v>
      </c>
      <c r="S2339" t="str">
        <f>IF(Table19[[#This Row],[Language]]="English","English","Other language")</f>
        <v>English</v>
      </c>
      <c r="T2339">
        <f>Table19[[#This Row],[Gross Revenue]]-Table19[[#This Row],[Budget]]</f>
        <v>14951824</v>
      </c>
      <c r="U2339" s="1">
        <f>(Table19[[#This Row],[Gross Revenue]]/Table19[[#This Row],[Budget]])-1</f>
        <v>0.27185134545454548</v>
      </c>
      <c r="V2339" t="str">
        <f t="shared" si="84"/>
        <v>111-130 minutes</v>
      </c>
      <c r="W2339">
        <f>Table19[[#This Row],[Profit]]/Table19[[#This Row],[Budget]]*100</f>
        <v>27.185134545454549</v>
      </c>
      <c r="X2339">
        <v>-434215.5</v>
      </c>
      <c r="Y2339">
        <v>-0.10115100772200772</v>
      </c>
      <c r="Z2339" t="str">
        <f t="shared" si="85"/>
        <v>High</v>
      </c>
    </row>
    <row r="2340" spans="1:26" x14ac:dyDescent="0.2">
      <c r="A2340" t="s">
        <v>6078</v>
      </c>
      <c r="B2340" t="s">
        <v>2531</v>
      </c>
      <c r="C2340" t="s">
        <v>2726</v>
      </c>
      <c r="D2340">
        <v>2000</v>
      </c>
      <c r="E2340">
        <v>4757</v>
      </c>
      <c r="F2340">
        <v>454</v>
      </c>
      <c r="G2340">
        <v>52000</v>
      </c>
      <c r="H2340">
        <v>7.2</v>
      </c>
      <c r="I2340">
        <v>401</v>
      </c>
      <c r="J2340">
        <v>110</v>
      </c>
      <c r="K2340">
        <v>14989761</v>
      </c>
      <c r="L2340">
        <v>15000000</v>
      </c>
      <c r="M2340" s="2">
        <f>VLOOKUP(A2340,Sheet2!$A$1:G6064,2,0)</f>
        <v>40964</v>
      </c>
      <c r="N2340" t="str">
        <f>VLOOKUP(A2340,Sheet2!$A$1:G6064,3,0)</f>
        <v>Color</v>
      </c>
      <c r="O2340" t="str">
        <f>VLOOKUP(A2340,Sheet2!$A$1:G6064,4,0)</f>
        <v>Comedy</v>
      </c>
      <c r="P2340" t="str">
        <f>VLOOKUP(A2340,Sheet2!$A$1:G6064,5,0)</f>
        <v>English</v>
      </c>
      <c r="Q2340" t="str">
        <f>VLOOKUP(A2340,Sheet2!$A$1:G6064,6,0)</f>
        <v>UK</v>
      </c>
      <c r="R2340" t="str">
        <f>VLOOKUP(A2340,Sheet2!$A$1:G6064,7,0)</f>
        <v>R</v>
      </c>
      <c r="S2340" t="str">
        <f>IF(Table19[[#This Row],[Language]]="English","English","Other language")</f>
        <v>English</v>
      </c>
      <c r="T2340">
        <f>Table19[[#This Row],[Gross Revenue]]-Table19[[#This Row],[Budget]]</f>
        <v>-10239</v>
      </c>
      <c r="U2340" s="1">
        <f>(Table19[[#This Row],[Gross Revenue]]/Table19[[#This Row],[Budget]])-1</f>
        <v>-6.8259999999997767E-4</v>
      </c>
      <c r="V2340" t="str">
        <f t="shared" si="84"/>
        <v>90-110 minutes</v>
      </c>
      <c r="W2340">
        <f>Table19[[#This Row],[Profit]]/Table19[[#This Row],[Budget]]*100</f>
        <v>-6.8260000000000001E-2</v>
      </c>
      <c r="X2340">
        <v>1637763</v>
      </c>
      <c r="Y2340">
        <v>0.19178668286445014</v>
      </c>
      <c r="Z2340" t="str">
        <f t="shared" si="85"/>
        <v>Medium</v>
      </c>
    </row>
    <row r="2341" spans="1:26" x14ac:dyDescent="0.2">
      <c r="A2341" t="s">
        <v>7014</v>
      </c>
      <c r="B2341" t="s">
        <v>3239</v>
      </c>
      <c r="C2341" t="s">
        <v>2909</v>
      </c>
      <c r="D2341">
        <v>304</v>
      </c>
      <c r="E2341">
        <v>338</v>
      </c>
      <c r="F2341">
        <v>0</v>
      </c>
      <c r="G2341">
        <v>11000</v>
      </c>
      <c r="H2341">
        <v>8.6999999999999993</v>
      </c>
      <c r="I2341">
        <v>153</v>
      </c>
      <c r="J2341">
        <v>202</v>
      </c>
      <c r="K2341">
        <v>269061</v>
      </c>
      <c r="L2341">
        <v>2000000</v>
      </c>
      <c r="M2341" s="2">
        <f>VLOOKUP(A2341,Sheet2!$A$1:G6065,2,0)</f>
        <v>19907</v>
      </c>
      <c r="N2341" t="str">
        <f>VLOOKUP(A2341,Sheet2!$A$1:G6065,3,0)</f>
        <v>Black and White</v>
      </c>
      <c r="O2341" t="str">
        <f>VLOOKUP(A2341,Sheet2!$A$1:G6065,4,0)</f>
        <v>Action</v>
      </c>
      <c r="P2341" t="str">
        <f>VLOOKUP(A2341,Sheet2!$A$1:G6065,5,0)</f>
        <v>Japanese</v>
      </c>
      <c r="Q2341" t="str">
        <f>VLOOKUP(A2341,Sheet2!$A$1:G6065,6,0)</f>
        <v>Japan</v>
      </c>
      <c r="R2341" t="str">
        <f>VLOOKUP(A2341,Sheet2!$A$1:G6065,7,0)</f>
        <v>Unrated</v>
      </c>
      <c r="S2341" t="str">
        <f>IF(Table19[[#This Row],[Language]]="English","English","Other language")</f>
        <v>Other language</v>
      </c>
      <c r="T2341">
        <f>Table19[[#This Row],[Gross Revenue]]-Table19[[#This Row],[Budget]]</f>
        <v>-1730939</v>
      </c>
      <c r="U2341" s="1">
        <f>(Table19[[#This Row],[Gross Revenue]]/Table19[[#This Row],[Budget]])-1</f>
        <v>-0.8654695</v>
      </c>
      <c r="V2341" t="str">
        <f t="shared" si="84"/>
        <v>&gt;150 minutes</v>
      </c>
      <c r="W2341">
        <f>Table19[[#This Row],[Profit]]/Table19[[#This Row],[Budget]]*100</f>
        <v>-86.546949999999995</v>
      </c>
      <c r="X2341">
        <v>-1289919.5</v>
      </c>
      <c r="Y2341">
        <v>-4.8151417500000002E-2</v>
      </c>
      <c r="Z2341" t="str">
        <f t="shared" si="85"/>
        <v>Low</v>
      </c>
    </row>
    <row r="2342" spans="1:26" x14ac:dyDescent="0.2">
      <c r="A2342" t="s">
        <v>5782</v>
      </c>
      <c r="B2342" t="s">
        <v>89</v>
      </c>
      <c r="C2342" t="s">
        <v>2532</v>
      </c>
      <c r="D2342">
        <v>11000</v>
      </c>
      <c r="E2342">
        <v>12226</v>
      </c>
      <c r="F2342">
        <v>218</v>
      </c>
      <c r="G2342">
        <v>0</v>
      </c>
      <c r="H2342">
        <v>7</v>
      </c>
      <c r="I2342">
        <v>76</v>
      </c>
      <c r="J2342">
        <v>136</v>
      </c>
      <c r="K2342">
        <v>37901509</v>
      </c>
      <c r="L2342">
        <v>70000000</v>
      </c>
      <c r="M2342" s="2">
        <f>VLOOKUP(A2342,Sheet2!$A$1:G6066,2,0)</f>
        <v>35585</v>
      </c>
      <c r="N2342" t="str">
        <f>VLOOKUP(A2342,Sheet2!$A$1:G6066,3,0)</f>
        <v>Color</v>
      </c>
      <c r="O2342" t="str">
        <f>VLOOKUP(A2342,Sheet2!$A$1:G6066,4,0)</f>
        <v>Adventure</v>
      </c>
      <c r="P2342" t="str">
        <f>VLOOKUP(A2342,Sheet2!$A$1:G6066,5,0)</f>
        <v>English</v>
      </c>
      <c r="Q2342" t="str">
        <f>VLOOKUP(A2342,Sheet2!$A$1:G6066,6,0)</f>
        <v>USA</v>
      </c>
      <c r="R2342" t="str">
        <f>VLOOKUP(A2342,Sheet2!$A$1:G6066,7,0)</f>
        <v>PG-13</v>
      </c>
      <c r="S2342" t="str">
        <f>IF(Table19[[#This Row],[Language]]="English","English","Other language")</f>
        <v>English</v>
      </c>
      <c r="T2342">
        <f>Table19[[#This Row],[Gross Revenue]]-Table19[[#This Row],[Budget]]</f>
        <v>-32098491</v>
      </c>
      <c r="U2342" s="1">
        <f>(Table19[[#This Row],[Gross Revenue]]/Table19[[#This Row],[Budget]])-1</f>
        <v>-0.4585498714285714</v>
      </c>
      <c r="V2342" t="str">
        <f t="shared" si="84"/>
        <v>131-150 minutes</v>
      </c>
      <c r="W2342">
        <f>Table19[[#This Row],[Profit]]/Table19[[#This Row],[Budget]]*100</f>
        <v>-45.854987142857148</v>
      </c>
      <c r="X2342">
        <v>3892693.5</v>
      </c>
      <c r="Y2342">
        <v>0.11726928571428571</v>
      </c>
      <c r="Z2342" t="str">
        <f t="shared" si="85"/>
        <v>High</v>
      </c>
    </row>
    <row r="2343" spans="1:26" x14ac:dyDescent="0.2">
      <c r="A2343" t="s">
        <v>3855</v>
      </c>
      <c r="B2343" t="s">
        <v>930</v>
      </c>
      <c r="C2343" t="s">
        <v>945</v>
      </c>
      <c r="D2343">
        <v>12000</v>
      </c>
      <c r="E2343">
        <v>17098</v>
      </c>
      <c r="F2343">
        <v>44</v>
      </c>
      <c r="G2343">
        <v>16000</v>
      </c>
      <c r="H2343">
        <v>5.5</v>
      </c>
      <c r="I2343">
        <v>175</v>
      </c>
      <c r="J2343">
        <v>102</v>
      </c>
      <c r="K2343">
        <v>17176900</v>
      </c>
      <c r="L2343">
        <v>95000000</v>
      </c>
      <c r="M2343" s="2">
        <f>VLOOKUP(A2343,Sheet2!$A$1:G6067,2,0)</f>
        <v>41927</v>
      </c>
      <c r="N2343" t="str">
        <f>VLOOKUP(A2343,Sheet2!$A$1:G6067,3,0)</f>
        <v>Color</v>
      </c>
      <c r="O2343" t="str">
        <f>VLOOKUP(A2343,Sheet2!$A$1:G6067,4,0)</f>
        <v>Action</v>
      </c>
      <c r="P2343" t="str">
        <f>VLOOKUP(A2343,Sheet2!$A$1:G6067,5,0)</f>
        <v>English</v>
      </c>
      <c r="Q2343" t="str">
        <f>VLOOKUP(A2343,Sheet2!$A$1:G6067,6,0)</f>
        <v>USA</v>
      </c>
      <c r="R2343" t="str">
        <f>VLOOKUP(A2343,Sheet2!$A$1:G6067,7,0)</f>
        <v>PG-13</v>
      </c>
      <c r="S2343" t="str">
        <f>IF(Table19[[#This Row],[Language]]="English","English","Other language")</f>
        <v>English</v>
      </c>
      <c r="T2343">
        <f>Table19[[#This Row],[Gross Revenue]]-Table19[[#This Row],[Budget]]</f>
        <v>-77823100</v>
      </c>
      <c r="U2343" s="1">
        <f>(Table19[[#This Row],[Gross Revenue]]/Table19[[#This Row],[Budget]])-1</f>
        <v>-0.81919052631578948</v>
      </c>
      <c r="V2343" t="str">
        <f t="shared" si="84"/>
        <v>90-110 minutes</v>
      </c>
      <c r="W2343">
        <f>Table19[[#This Row],[Profit]]/Table19[[#This Row],[Budget]]*100</f>
        <v>-81.91905263157895</v>
      </c>
      <c r="X2343">
        <v>-1289919.5</v>
      </c>
      <c r="Y2343">
        <v>-4.8151417500000002E-2</v>
      </c>
      <c r="Z2343" t="str">
        <f t="shared" si="85"/>
        <v>High</v>
      </c>
    </row>
    <row r="2344" spans="1:26" x14ac:dyDescent="0.2">
      <c r="A2344" t="s">
        <v>5142</v>
      </c>
      <c r="B2344" t="s">
        <v>2109</v>
      </c>
      <c r="C2344" t="s">
        <v>2110</v>
      </c>
      <c r="D2344">
        <v>798</v>
      </c>
      <c r="E2344">
        <v>2217</v>
      </c>
      <c r="F2344">
        <v>76</v>
      </c>
      <c r="G2344">
        <v>0</v>
      </c>
      <c r="H2344">
        <v>6.6</v>
      </c>
      <c r="I2344">
        <v>200</v>
      </c>
      <c r="J2344">
        <v>90</v>
      </c>
      <c r="K2344">
        <v>136432</v>
      </c>
      <c r="L2344">
        <v>5000000</v>
      </c>
      <c r="M2344" s="2">
        <f>VLOOKUP(A2344,Sheet2!$A$1:G6068,2,0)</f>
        <v>39003</v>
      </c>
      <c r="N2344" t="str">
        <f>VLOOKUP(A2344,Sheet2!$A$1:G6068,3,0)</f>
        <v>Color</v>
      </c>
      <c r="O2344" t="str">
        <f>VLOOKUP(A2344,Sheet2!$A$1:G6068,4,0)</f>
        <v>Comedy</v>
      </c>
      <c r="P2344" t="str">
        <f>VLOOKUP(A2344,Sheet2!$A$1:G6068,5,0)</f>
        <v>English</v>
      </c>
      <c r="Q2344" t="str">
        <f>VLOOKUP(A2344,Sheet2!$A$1:G6068,6,0)</f>
        <v>UK</v>
      </c>
      <c r="R2344" t="str">
        <f>VLOOKUP(A2344,Sheet2!$A$1:G6068,7,0)</f>
        <v>R</v>
      </c>
      <c r="S2344" t="str">
        <f>IF(Table19[[#This Row],[Language]]="English","English","Other language")</f>
        <v>English</v>
      </c>
      <c r="T2344">
        <f>Table19[[#This Row],[Gross Revenue]]-Table19[[#This Row],[Budget]]</f>
        <v>-4863568</v>
      </c>
      <c r="U2344" s="1">
        <f>(Table19[[#This Row],[Gross Revenue]]/Table19[[#This Row],[Budget]])-1</f>
        <v>-0.97271359999999996</v>
      </c>
      <c r="V2344" t="str">
        <f t="shared" si="84"/>
        <v>90-110 minutes</v>
      </c>
      <c r="W2344">
        <f>Table19[[#This Row],[Profit]]/Table19[[#This Row],[Budget]]*100</f>
        <v>-97.271360000000001</v>
      </c>
      <c r="X2344">
        <v>1637763</v>
      </c>
      <c r="Y2344">
        <v>0.19178668286445014</v>
      </c>
      <c r="Z2344" t="str">
        <f t="shared" si="85"/>
        <v>Low</v>
      </c>
    </row>
    <row r="2345" spans="1:26" x14ac:dyDescent="0.2">
      <c r="A2345" t="s">
        <v>3402</v>
      </c>
      <c r="B2345" t="s">
        <v>277</v>
      </c>
      <c r="C2345" t="s">
        <v>278</v>
      </c>
      <c r="D2345">
        <v>962</v>
      </c>
      <c r="E2345">
        <v>4555</v>
      </c>
      <c r="F2345">
        <v>127</v>
      </c>
      <c r="G2345">
        <v>0</v>
      </c>
      <c r="H2345">
        <v>4.3</v>
      </c>
      <c r="I2345">
        <v>221</v>
      </c>
      <c r="J2345">
        <v>146</v>
      </c>
      <c r="K2345">
        <v>95328937</v>
      </c>
      <c r="L2345">
        <v>100000000</v>
      </c>
      <c r="M2345" s="2">
        <f>VLOOKUP(A2345,Sheet2!$A$1:G6069,2,0)</f>
        <v>40401</v>
      </c>
      <c r="N2345" t="str">
        <f>VLOOKUP(A2345,Sheet2!$A$1:G6069,3,0)</f>
        <v>Color</v>
      </c>
      <c r="O2345" t="str">
        <f>VLOOKUP(A2345,Sheet2!$A$1:G6069,4,0)</f>
        <v>Comedy</v>
      </c>
      <c r="P2345" t="str">
        <f>VLOOKUP(A2345,Sheet2!$A$1:G6069,5,0)</f>
        <v>English</v>
      </c>
      <c r="Q2345" t="str">
        <f>VLOOKUP(A2345,Sheet2!$A$1:G6069,6,0)</f>
        <v>USA</v>
      </c>
      <c r="R2345" t="str">
        <f>VLOOKUP(A2345,Sheet2!$A$1:G6069,7,0)</f>
        <v>R</v>
      </c>
      <c r="S2345" t="str">
        <f>IF(Table19[[#This Row],[Language]]="English","English","Other language")</f>
        <v>English</v>
      </c>
      <c r="T2345">
        <f>Table19[[#This Row],[Gross Revenue]]-Table19[[#This Row],[Budget]]</f>
        <v>-4671063</v>
      </c>
      <c r="U2345" s="1">
        <f>(Table19[[#This Row],[Gross Revenue]]/Table19[[#This Row],[Budget]])-1</f>
        <v>-4.6710629999999975E-2</v>
      </c>
      <c r="V2345" t="str">
        <f t="shared" si="84"/>
        <v>131-150 minutes</v>
      </c>
      <c r="W2345">
        <f>Table19[[#This Row],[Profit]]/Table19[[#This Row],[Budget]]*100</f>
        <v>-4.6710630000000002</v>
      </c>
      <c r="X2345">
        <v>1637763</v>
      </c>
      <c r="Y2345">
        <v>0.19178668286445014</v>
      </c>
      <c r="Z2345" t="str">
        <f t="shared" si="85"/>
        <v>High</v>
      </c>
    </row>
    <row r="2346" spans="1:26" x14ac:dyDescent="0.2">
      <c r="A2346" t="s">
        <v>5014</v>
      </c>
      <c r="B2346" t="s">
        <v>2014</v>
      </c>
      <c r="C2346" t="s">
        <v>1046</v>
      </c>
      <c r="D2346">
        <v>948</v>
      </c>
      <c r="E2346">
        <v>4324</v>
      </c>
      <c r="F2346">
        <v>51</v>
      </c>
      <c r="G2346">
        <v>0</v>
      </c>
      <c r="H2346">
        <v>6.5</v>
      </c>
      <c r="I2346">
        <v>102</v>
      </c>
      <c r="J2346">
        <v>129</v>
      </c>
      <c r="K2346">
        <v>8396942</v>
      </c>
      <c r="L2346">
        <v>19000000</v>
      </c>
      <c r="M2346" s="2">
        <f>VLOOKUP(A2346,Sheet2!$A$1:G6070,2,0)</f>
        <v>39551</v>
      </c>
      <c r="N2346" t="str">
        <f>VLOOKUP(A2346,Sheet2!$A$1:G6070,3,0)</f>
        <v>Color</v>
      </c>
      <c r="O2346" t="str">
        <f>VLOOKUP(A2346,Sheet2!$A$1:G6070,4,0)</f>
        <v>Adventure</v>
      </c>
      <c r="P2346" t="str">
        <f>VLOOKUP(A2346,Sheet2!$A$1:G6070,5,0)</f>
        <v>English</v>
      </c>
      <c r="Q2346" t="str">
        <f>VLOOKUP(A2346,Sheet2!$A$1:G6070,6,0)</f>
        <v>USA</v>
      </c>
      <c r="R2346" t="str">
        <f>VLOOKUP(A2346,Sheet2!$A$1:G6070,7,0)</f>
        <v>R</v>
      </c>
      <c r="S2346" t="str">
        <f>IF(Table19[[#This Row],[Language]]="English","English","Other language")</f>
        <v>English</v>
      </c>
      <c r="T2346">
        <f>Table19[[#This Row],[Gross Revenue]]-Table19[[#This Row],[Budget]]</f>
        <v>-10603058</v>
      </c>
      <c r="U2346" s="1">
        <f>(Table19[[#This Row],[Gross Revenue]]/Table19[[#This Row],[Budget]])-1</f>
        <v>-0.55805568421052631</v>
      </c>
      <c r="V2346" t="str">
        <f t="shared" si="84"/>
        <v>111-130 minutes</v>
      </c>
      <c r="W2346">
        <f>Table19[[#This Row],[Profit]]/Table19[[#This Row],[Budget]]*100</f>
        <v>-55.805568421052634</v>
      </c>
      <c r="X2346">
        <v>3892693.5</v>
      </c>
      <c r="Y2346">
        <v>0.11726928571428571</v>
      </c>
      <c r="Z2346" t="str">
        <f t="shared" si="85"/>
        <v>Medium</v>
      </c>
    </row>
    <row r="2347" spans="1:26" x14ac:dyDescent="0.2">
      <c r="A2347" t="s">
        <v>3638</v>
      </c>
      <c r="B2347" t="s">
        <v>657</v>
      </c>
      <c r="C2347" t="s">
        <v>658</v>
      </c>
      <c r="D2347">
        <v>683</v>
      </c>
      <c r="E2347">
        <v>1488</v>
      </c>
      <c r="F2347">
        <v>52</v>
      </c>
      <c r="G2347">
        <v>0</v>
      </c>
      <c r="H2347">
        <v>5.0999999999999996</v>
      </c>
      <c r="I2347">
        <v>201</v>
      </c>
      <c r="J2347">
        <v>94</v>
      </c>
      <c r="K2347">
        <v>38543473</v>
      </c>
      <c r="L2347">
        <v>40000000</v>
      </c>
      <c r="M2347" s="2">
        <f>VLOOKUP(A2347,Sheet2!$A$1:G6071,2,0)</f>
        <v>41756</v>
      </c>
      <c r="N2347" t="str">
        <f>VLOOKUP(A2347,Sheet2!$A$1:G6071,3,0)</f>
        <v>Color</v>
      </c>
      <c r="O2347" t="str">
        <f>VLOOKUP(A2347,Sheet2!$A$1:G6071,4,0)</f>
        <v>Comedy</v>
      </c>
      <c r="P2347" t="str">
        <f>VLOOKUP(A2347,Sheet2!$A$1:G6071,5,0)</f>
        <v>English</v>
      </c>
      <c r="Q2347" t="str">
        <f>VLOOKUP(A2347,Sheet2!$A$1:G6071,6,0)</f>
        <v>USA</v>
      </c>
      <c r="R2347" t="str">
        <f>VLOOKUP(A2347,Sheet2!$A$1:G6071,7,0)</f>
        <v>R</v>
      </c>
      <c r="S2347" t="str">
        <f>IF(Table19[[#This Row],[Language]]="English","English","Other language")</f>
        <v>English</v>
      </c>
      <c r="T2347">
        <f>Table19[[#This Row],[Gross Revenue]]-Table19[[#This Row],[Budget]]</f>
        <v>-1456527</v>
      </c>
      <c r="U2347" s="1">
        <f>(Table19[[#This Row],[Gross Revenue]]/Table19[[#This Row],[Budget]])-1</f>
        <v>-3.6413174999999964E-2</v>
      </c>
      <c r="V2347" t="str">
        <f t="shared" si="84"/>
        <v>90-110 minutes</v>
      </c>
      <c r="W2347">
        <f>Table19[[#This Row],[Profit]]/Table19[[#This Row],[Budget]]*100</f>
        <v>-3.6413175</v>
      </c>
      <c r="X2347">
        <v>1637763</v>
      </c>
      <c r="Y2347">
        <v>0.19178668286445014</v>
      </c>
      <c r="Z2347" t="str">
        <f t="shared" si="85"/>
        <v>High</v>
      </c>
    </row>
    <row r="2348" spans="1:26" x14ac:dyDescent="0.2">
      <c r="A2348" t="s">
        <v>6160</v>
      </c>
      <c r="B2348" t="s">
        <v>2773</v>
      </c>
      <c r="C2348" t="s">
        <v>90</v>
      </c>
      <c r="D2348">
        <v>828</v>
      </c>
      <c r="E2348">
        <v>1431</v>
      </c>
      <c r="F2348">
        <v>0</v>
      </c>
      <c r="G2348">
        <v>2000</v>
      </c>
      <c r="H2348">
        <v>7.2</v>
      </c>
      <c r="I2348">
        <v>58</v>
      </c>
      <c r="J2348">
        <v>100</v>
      </c>
      <c r="K2348">
        <v>24741700</v>
      </c>
      <c r="L2348">
        <v>1200000</v>
      </c>
      <c r="M2348" s="2">
        <f>VLOOKUP(A2348,Sheet2!$A$1:G6072,2,0)</f>
        <v>32757</v>
      </c>
      <c r="N2348" t="str">
        <f>VLOOKUP(A2348,Sheet2!$A$1:G6072,3,0)</f>
        <v>Color</v>
      </c>
      <c r="O2348" t="str">
        <f>VLOOKUP(A2348,Sheet2!$A$1:G6072,4,0)</f>
        <v>Drama</v>
      </c>
      <c r="P2348" t="str">
        <f>VLOOKUP(A2348,Sheet2!$A$1:G6072,5,0)</f>
        <v>English</v>
      </c>
      <c r="Q2348" t="str">
        <f>VLOOKUP(A2348,Sheet2!$A$1:G6072,6,0)</f>
        <v>USA</v>
      </c>
      <c r="R2348" t="str">
        <f>VLOOKUP(A2348,Sheet2!$A$1:G6072,7,0)</f>
        <v>R</v>
      </c>
      <c r="S2348" t="str">
        <f>IF(Table19[[#This Row],[Language]]="English","English","Other language")</f>
        <v>English</v>
      </c>
      <c r="T2348">
        <f>Table19[[#This Row],[Gross Revenue]]-Table19[[#This Row],[Budget]]</f>
        <v>23541700</v>
      </c>
      <c r="U2348" s="1">
        <f>(Table19[[#This Row],[Gross Revenue]]/Table19[[#This Row],[Budget]])-1</f>
        <v>19.618083333333335</v>
      </c>
      <c r="V2348" t="str">
        <f t="shared" si="84"/>
        <v>90-110 minutes</v>
      </c>
      <c r="W2348">
        <f>Table19[[#This Row],[Profit]]/Table19[[#This Row],[Budget]]*100</f>
        <v>1961.8083333333334</v>
      </c>
      <c r="X2348">
        <v>-434215.5</v>
      </c>
      <c r="Y2348">
        <v>-0.10115100772200772</v>
      </c>
      <c r="Z2348" t="str">
        <f t="shared" si="85"/>
        <v>Low</v>
      </c>
    </row>
    <row r="2349" spans="1:26" x14ac:dyDescent="0.2">
      <c r="A2349" t="s">
        <v>4047</v>
      </c>
      <c r="B2349" t="s">
        <v>1161</v>
      </c>
      <c r="C2349" t="s">
        <v>1162</v>
      </c>
      <c r="D2349">
        <v>592</v>
      </c>
      <c r="E2349">
        <v>2176</v>
      </c>
      <c r="F2349">
        <v>36</v>
      </c>
      <c r="G2349">
        <v>478</v>
      </c>
      <c r="H2349">
        <v>5.7</v>
      </c>
      <c r="I2349">
        <v>23</v>
      </c>
      <c r="J2349">
        <v>93</v>
      </c>
      <c r="K2349">
        <v>30400000</v>
      </c>
      <c r="L2349">
        <v>39000000</v>
      </c>
      <c r="M2349" s="2">
        <f>VLOOKUP(A2349,Sheet2!$A$1:G6073,2,0)</f>
        <v>35346</v>
      </c>
      <c r="N2349" t="str">
        <f>VLOOKUP(A2349,Sheet2!$A$1:G6073,3,0)</f>
        <v>Color</v>
      </c>
      <c r="O2349" t="str">
        <f>VLOOKUP(A2349,Sheet2!$A$1:G6073,4,0)</f>
        <v>Comedy</v>
      </c>
      <c r="P2349" t="str">
        <f>VLOOKUP(A2349,Sheet2!$A$1:G6073,5,0)</f>
        <v>English</v>
      </c>
      <c r="Q2349" t="str">
        <f>VLOOKUP(A2349,Sheet2!$A$1:G6073,6,0)</f>
        <v>USA</v>
      </c>
      <c r="R2349" t="str">
        <f>VLOOKUP(A2349,Sheet2!$A$1:G6073,7,0)</f>
        <v>PG</v>
      </c>
      <c r="S2349" t="str">
        <f>IF(Table19[[#This Row],[Language]]="English","English","Other language")</f>
        <v>English</v>
      </c>
      <c r="T2349">
        <f>Table19[[#This Row],[Gross Revenue]]-Table19[[#This Row],[Budget]]</f>
        <v>-8600000</v>
      </c>
      <c r="U2349" s="1">
        <f>(Table19[[#This Row],[Gross Revenue]]/Table19[[#This Row],[Budget]])-1</f>
        <v>-0.22051282051282051</v>
      </c>
      <c r="V2349" t="str">
        <f t="shared" si="84"/>
        <v>90-110 minutes</v>
      </c>
      <c r="W2349">
        <f>Table19[[#This Row],[Profit]]/Table19[[#This Row],[Budget]]*100</f>
        <v>-22.051282051282051</v>
      </c>
      <c r="X2349">
        <v>1637763</v>
      </c>
      <c r="Y2349">
        <v>0.19178668286445014</v>
      </c>
      <c r="Z2349" t="str">
        <f t="shared" si="85"/>
        <v>High</v>
      </c>
    </row>
    <row r="2350" spans="1:26" x14ac:dyDescent="0.2">
      <c r="A2350" t="s">
        <v>7012</v>
      </c>
      <c r="B2350" t="s">
        <v>3235</v>
      </c>
      <c r="C2350" t="s">
        <v>3236</v>
      </c>
      <c r="D2350">
        <v>240</v>
      </c>
      <c r="E2350">
        <v>490</v>
      </c>
      <c r="F2350">
        <v>0</v>
      </c>
      <c r="G2350">
        <v>413</v>
      </c>
      <c r="H2350">
        <v>6.4</v>
      </c>
      <c r="I2350">
        <v>25</v>
      </c>
      <c r="J2350">
        <v>101</v>
      </c>
      <c r="K2350">
        <v>10696</v>
      </c>
      <c r="L2350">
        <v>6800000</v>
      </c>
      <c r="M2350" s="2">
        <f>VLOOKUP(A2350,Sheet2!$A$1:G6074,2,0)</f>
        <v>37791</v>
      </c>
      <c r="N2350" t="str">
        <f>VLOOKUP(A2350,Sheet2!$A$1:G6074,3,0)</f>
        <v>Color</v>
      </c>
      <c r="O2350" t="str">
        <f>VLOOKUP(A2350,Sheet2!$A$1:G6074,4,0)</f>
        <v>Crime</v>
      </c>
      <c r="P2350" t="str">
        <f>VLOOKUP(A2350,Sheet2!$A$1:G6074,5,0)</f>
        <v>English</v>
      </c>
      <c r="Q2350" t="str">
        <f>VLOOKUP(A2350,Sheet2!$A$1:G6074,6,0)</f>
        <v>USA</v>
      </c>
      <c r="R2350" t="str">
        <f>VLOOKUP(A2350,Sheet2!$A$1:G6074,7,0)</f>
        <v>R</v>
      </c>
      <c r="S2350" t="str">
        <f>IF(Table19[[#This Row],[Language]]="English","English","Other language")</f>
        <v>English</v>
      </c>
      <c r="T2350">
        <f>Table19[[#This Row],[Gross Revenue]]-Table19[[#This Row],[Budget]]</f>
        <v>-6789304</v>
      </c>
      <c r="U2350" s="1">
        <f>(Table19[[#This Row],[Gross Revenue]]/Table19[[#This Row],[Budget]])-1</f>
        <v>-0.99842705882352945</v>
      </c>
      <c r="V2350" t="str">
        <f t="shared" si="84"/>
        <v>90-110 minutes</v>
      </c>
      <c r="W2350">
        <f>Table19[[#This Row],[Profit]]/Table19[[#This Row],[Budget]]*100</f>
        <v>-99.842705882352945</v>
      </c>
      <c r="X2350">
        <v>-74533.5</v>
      </c>
      <c r="Y2350">
        <v>-7.4856785714285719E-3</v>
      </c>
      <c r="Z2350" t="str">
        <f t="shared" si="85"/>
        <v>Low</v>
      </c>
    </row>
    <row r="2351" spans="1:26" x14ac:dyDescent="0.2">
      <c r="A2351" t="s">
        <v>3534</v>
      </c>
      <c r="B2351" t="s">
        <v>496</v>
      </c>
      <c r="C2351" t="s">
        <v>497</v>
      </c>
      <c r="D2351">
        <v>849</v>
      </c>
      <c r="E2351">
        <v>2457</v>
      </c>
      <c r="F2351">
        <v>170</v>
      </c>
      <c r="G2351">
        <v>68</v>
      </c>
      <c r="H2351">
        <v>4.9000000000000004</v>
      </c>
      <c r="I2351">
        <v>24</v>
      </c>
      <c r="J2351">
        <v>103</v>
      </c>
      <c r="K2351">
        <v>2154540</v>
      </c>
      <c r="L2351">
        <v>45000000</v>
      </c>
      <c r="M2351" s="2">
        <f>VLOOKUP(A2351,Sheet2!$A$1:G6075,2,0)</f>
        <v>35496</v>
      </c>
      <c r="N2351" t="str">
        <f>VLOOKUP(A2351,Sheet2!$A$1:G6075,3,0)</f>
        <v>Color</v>
      </c>
      <c r="O2351" t="str">
        <f>VLOOKUP(A2351,Sheet2!$A$1:G6075,4,0)</f>
        <v>Action</v>
      </c>
      <c r="P2351" t="str">
        <f>VLOOKUP(A2351,Sheet2!$A$1:G6075,5,0)</f>
        <v>English</v>
      </c>
      <c r="Q2351" t="str">
        <f>VLOOKUP(A2351,Sheet2!$A$1:G6075,6,0)</f>
        <v>USA</v>
      </c>
      <c r="R2351" t="str">
        <f>VLOOKUP(A2351,Sheet2!$A$1:G6075,7,0)</f>
        <v>R</v>
      </c>
      <c r="S2351" t="str">
        <f>IF(Table19[[#This Row],[Language]]="English","English","Other language")</f>
        <v>English</v>
      </c>
      <c r="T2351">
        <f>Table19[[#This Row],[Gross Revenue]]-Table19[[#This Row],[Budget]]</f>
        <v>-42845460</v>
      </c>
      <c r="U2351" s="1">
        <f>(Table19[[#This Row],[Gross Revenue]]/Table19[[#This Row],[Budget]])-1</f>
        <v>-0.95212133333333338</v>
      </c>
      <c r="V2351" t="str">
        <f t="shared" si="84"/>
        <v>90-110 minutes</v>
      </c>
      <c r="W2351">
        <f>Table19[[#This Row],[Profit]]/Table19[[#This Row],[Budget]]*100</f>
        <v>-95.212133333333341</v>
      </c>
      <c r="X2351">
        <v>-1289919.5</v>
      </c>
      <c r="Y2351">
        <v>-4.8151417500000002E-2</v>
      </c>
      <c r="Z2351" t="str">
        <f t="shared" si="85"/>
        <v>High</v>
      </c>
    </row>
    <row r="2352" spans="1:26" x14ac:dyDescent="0.2">
      <c r="A2352" t="s">
        <v>5667</v>
      </c>
      <c r="B2352" t="s">
        <v>327</v>
      </c>
      <c r="C2352" t="s">
        <v>2456</v>
      </c>
      <c r="D2352">
        <v>776</v>
      </c>
      <c r="E2352">
        <v>1761</v>
      </c>
      <c r="F2352">
        <v>54</v>
      </c>
      <c r="G2352">
        <v>0</v>
      </c>
      <c r="H2352">
        <v>6.9</v>
      </c>
      <c r="I2352">
        <v>196</v>
      </c>
      <c r="J2352">
        <v>92</v>
      </c>
      <c r="K2352">
        <v>8279017</v>
      </c>
      <c r="L2352">
        <v>8000000</v>
      </c>
      <c r="M2352" s="2">
        <f>VLOOKUP(A2352,Sheet2!$A$1:G6076,2,0)</f>
        <v>36629</v>
      </c>
      <c r="N2352" t="str">
        <f>VLOOKUP(A2352,Sheet2!$A$1:G6076,3,0)</f>
        <v>Black and White</v>
      </c>
      <c r="O2352" t="str">
        <f>VLOOKUP(A2352,Sheet2!$A$1:G6076,4,0)</f>
        <v>Drama</v>
      </c>
      <c r="P2352" t="str">
        <f>VLOOKUP(A2352,Sheet2!$A$1:G6076,5,0)</f>
        <v>English</v>
      </c>
      <c r="Q2352" t="str">
        <f>VLOOKUP(A2352,Sheet2!$A$1:G6076,6,0)</f>
        <v>UK</v>
      </c>
      <c r="R2352" t="str">
        <f>VLOOKUP(A2352,Sheet2!$A$1:G6076,7,0)</f>
        <v>R</v>
      </c>
      <c r="S2352" t="str">
        <f>IF(Table19[[#This Row],[Language]]="English","English","Other language")</f>
        <v>English</v>
      </c>
      <c r="T2352">
        <f>Table19[[#This Row],[Gross Revenue]]-Table19[[#This Row],[Budget]]</f>
        <v>279017</v>
      </c>
      <c r="U2352" s="1">
        <f>(Table19[[#This Row],[Gross Revenue]]/Table19[[#This Row],[Budget]])-1</f>
        <v>3.4877124999999953E-2</v>
      </c>
      <c r="V2352" t="str">
        <f t="shared" si="84"/>
        <v>90-110 minutes</v>
      </c>
      <c r="W2352">
        <f>Table19[[#This Row],[Profit]]/Table19[[#This Row],[Budget]]*100</f>
        <v>3.4877125000000002</v>
      </c>
      <c r="X2352">
        <v>-434215.5</v>
      </c>
      <c r="Y2352">
        <v>-0.10115100772200772</v>
      </c>
      <c r="Z2352" t="str">
        <f t="shared" si="85"/>
        <v>Low</v>
      </c>
    </row>
    <row r="2353" spans="1:26" x14ac:dyDescent="0.2">
      <c r="A2353" t="s">
        <v>6343</v>
      </c>
      <c r="B2353" t="s">
        <v>784</v>
      </c>
      <c r="C2353" t="s">
        <v>2879</v>
      </c>
      <c r="D2353">
        <v>12000</v>
      </c>
      <c r="E2353">
        <v>13619</v>
      </c>
      <c r="F2353">
        <v>0</v>
      </c>
      <c r="G2353">
        <v>2000</v>
      </c>
      <c r="H2353">
        <v>7.4</v>
      </c>
      <c r="I2353">
        <v>23</v>
      </c>
      <c r="J2353">
        <v>115</v>
      </c>
      <c r="K2353">
        <v>25842000</v>
      </c>
      <c r="L2353">
        <v>22000000</v>
      </c>
      <c r="M2353" s="2">
        <f>VLOOKUP(A2353,Sheet2!$A$1:G6077,2,0)</f>
        <v>34239</v>
      </c>
      <c r="N2353" t="str">
        <f>VLOOKUP(A2353,Sheet2!$A$1:G6077,3,0)</f>
        <v>Color</v>
      </c>
      <c r="O2353" t="str">
        <f>VLOOKUP(A2353,Sheet2!$A$1:G6077,4,0)</f>
        <v>Biography</v>
      </c>
      <c r="P2353" t="str">
        <f>VLOOKUP(A2353,Sheet2!$A$1:G6077,5,0)</f>
        <v>English</v>
      </c>
      <c r="Q2353" t="str">
        <f>VLOOKUP(A2353,Sheet2!$A$1:G6077,6,0)</f>
        <v>UK</v>
      </c>
      <c r="R2353" t="str">
        <f>VLOOKUP(A2353,Sheet2!$A$1:G6077,7,0)</f>
        <v>PG</v>
      </c>
      <c r="S2353" t="str">
        <f>IF(Table19[[#This Row],[Language]]="English","English","Other language")</f>
        <v>English</v>
      </c>
      <c r="T2353">
        <f>Table19[[#This Row],[Gross Revenue]]-Table19[[#This Row],[Budget]]</f>
        <v>3842000</v>
      </c>
      <c r="U2353" s="1">
        <f>(Table19[[#This Row],[Gross Revenue]]/Table19[[#This Row],[Budget]])-1</f>
        <v>0.1746363636363637</v>
      </c>
      <c r="V2353" t="str">
        <f t="shared" si="84"/>
        <v>111-130 minutes</v>
      </c>
      <c r="W2353">
        <f>Table19[[#This Row],[Profit]]/Table19[[#This Row],[Budget]]*100</f>
        <v>17.463636363636365</v>
      </c>
      <c r="X2353">
        <v>-1289919.5</v>
      </c>
      <c r="Y2353">
        <v>-4.8151417500000002E-2</v>
      </c>
      <c r="Z2353" t="str">
        <f t="shared" si="85"/>
        <v>Medium</v>
      </c>
    </row>
    <row r="2354" spans="1:26" x14ac:dyDescent="0.2">
      <c r="A2354" t="s">
        <v>4271</v>
      </c>
      <c r="B2354" t="s">
        <v>1347</v>
      </c>
      <c r="C2354" t="s">
        <v>573</v>
      </c>
      <c r="D2354">
        <v>23000</v>
      </c>
      <c r="E2354">
        <v>26527</v>
      </c>
      <c r="F2354">
        <v>309</v>
      </c>
      <c r="G2354">
        <v>0</v>
      </c>
      <c r="H2354">
        <v>5.9</v>
      </c>
      <c r="I2354">
        <v>160</v>
      </c>
      <c r="J2354">
        <v>99</v>
      </c>
      <c r="K2354">
        <v>70327868</v>
      </c>
      <c r="L2354">
        <v>46000000</v>
      </c>
      <c r="M2354" s="2">
        <f>VLOOKUP(A2354,Sheet2!$A$1:G6078,2,0)</f>
        <v>36642</v>
      </c>
      <c r="N2354" t="str">
        <f>VLOOKUP(A2354,Sheet2!$A$1:G6078,3,0)</f>
        <v>Color</v>
      </c>
      <c r="O2354" t="str">
        <f>VLOOKUP(A2354,Sheet2!$A$1:G6078,4,0)</f>
        <v>Action</v>
      </c>
      <c r="P2354" t="str">
        <f>VLOOKUP(A2354,Sheet2!$A$1:G6078,5,0)</f>
        <v>English</v>
      </c>
      <c r="Q2354" t="str">
        <f>VLOOKUP(A2354,Sheet2!$A$1:G6078,6,0)</f>
        <v>Germany</v>
      </c>
      <c r="R2354" t="str">
        <f>VLOOKUP(A2354,Sheet2!$A$1:G6078,7,0)</f>
        <v>R</v>
      </c>
      <c r="S2354" t="str">
        <f>IF(Table19[[#This Row],[Language]]="English","English","Other language")</f>
        <v>English</v>
      </c>
      <c r="T2354">
        <f>Table19[[#This Row],[Gross Revenue]]-Table19[[#This Row],[Budget]]</f>
        <v>24327868</v>
      </c>
      <c r="U2354" s="1">
        <f>(Table19[[#This Row],[Gross Revenue]]/Table19[[#This Row],[Budget]])-1</f>
        <v>0.52886669565217392</v>
      </c>
      <c r="V2354" t="str">
        <f t="shared" si="84"/>
        <v>90-110 minutes</v>
      </c>
      <c r="W2354">
        <f>Table19[[#This Row],[Profit]]/Table19[[#This Row],[Budget]]*100</f>
        <v>52.886669565217389</v>
      </c>
      <c r="X2354">
        <v>-1289919.5</v>
      </c>
      <c r="Y2354">
        <v>-4.8151417500000002E-2</v>
      </c>
      <c r="Z2354" t="str">
        <f t="shared" si="85"/>
        <v>High</v>
      </c>
    </row>
    <row r="2355" spans="1:26" x14ac:dyDescent="0.2">
      <c r="A2355" t="s">
        <v>6145</v>
      </c>
      <c r="B2355" t="s">
        <v>467</v>
      </c>
      <c r="C2355" t="s">
        <v>1348</v>
      </c>
      <c r="D2355">
        <v>1000</v>
      </c>
      <c r="E2355">
        <v>1690</v>
      </c>
      <c r="F2355">
        <v>108</v>
      </c>
      <c r="G2355">
        <v>0</v>
      </c>
      <c r="H2355">
        <v>7.2</v>
      </c>
      <c r="I2355">
        <v>134</v>
      </c>
      <c r="J2355">
        <v>123</v>
      </c>
      <c r="K2355">
        <v>100241322</v>
      </c>
      <c r="L2355">
        <v>25000000</v>
      </c>
      <c r="M2355" s="2">
        <f>VLOOKUP(A2355,Sheet2!$A$1:G6079,2,0)</f>
        <v>36048</v>
      </c>
      <c r="N2355" t="str">
        <f>VLOOKUP(A2355,Sheet2!$A$1:G6079,3,0)</f>
        <v>Color</v>
      </c>
      <c r="O2355" t="str">
        <f>VLOOKUP(A2355,Sheet2!$A$1:G6079,4,0)</f>
        <v>Comedy</v>
      </c>
      <c r="P2355" t="str">
        <f>VLOOKUP(A2355,Sheet2!$A$1:G6079,5,0)</f>
        <v>English</v>
      </c>
      <c r="Q2355" t="str">
        <f>VLOOKUP(A2355,Sheet2!$A$1:G6079,6,0)</f>
        <v>USA</v>
      </c>
      <c r="R2355" t="str">
        <f>VLOOKUP(A2355,Sheet2!$A$1:G6079,7,0)</f>
        <v>R</v>
      </c>
      <c r="S2355" t="str">
        <f>IF(Table19[[#This Row],[Language]]="English","English","Other language")</f>
        <v>English</v>
      </c>
      <c r="T2355">
        <f>Table19[[#This Row],[Gross Revenue]]-Table19[[#This Row],[Budget]]</f>
        <v>75241322</v>
      </c>
      <c r="U2355" s="1">
        <f>(Table19[[#This Row],[Gross Revenue]]/Table19[[#This Row],[Budget]])-1</f>
        <v>3.00965288</v>
      </c>
      <c r="V2355" t="str">
        <f t="shared" si="84"/>
        <v>111-130 minutes</v>
      </c>
      <c r="W2355">
        <f>Table19[[#This Row],[Profit]]/Table19[[#This Row],[Budget]]*100</f>
        <v>300.96528799999999</v>
      </c>
      <c r="X2355">
        <v>1637763</v>
      </c>
      <c r="Y2355">
        <v>0.19178668286445014</v>
      </c>
      <c r="Z2355" t="str">
        <f t="shared" si="85"/>
        <v>Medium</v>
      </c>
    </row>
    <row r="2356" spans="1:26" x14ac:dyDescent="0.2">
      <c r="A2356" t="s">
        <v>4493</v>
      </c>
      <c r="B2356" t="s">
        <v>1163</v>
      </c>
      <c r="C2356" t="s">
        <v>252</v>
      </c>
      <c r="D2356">
        <v>1000</v>
      </c>
      <c r="E2356">
        <v>2325</v>
      </c>
      <c r="F2356">
        <v>23</v>
      </c>
      <c r="G2356">
        <v>0</v>
      </c>
      <c r="H2356">
        <v>6.1</v>
      </c>
      <c r="I2356">
        <v>118</v>
      </c>
      <c r="J2356">
        <v>106</v>
      </c>
      <c r="K2356">
        <v>57887882</v>
      </c>
      <c r="L2356">
        <v>50000000</v>
      </c>
      <c r="M2356" s="2">
        <f>VLOOKUP(A2356,Sheet2!$A$1:G6080,2,0)</f>
        <v>38085</v>
      </c>
      <c r="N2356" t="str">
        <f>VLOOKUP(A2356,Sheet2!$A$1:G6080,3,0)</f>
        <v>Color</v>
      </c>
      <c r="O2356" t="str">
        <f>VLOOKUP(A2356,Sheet2!$A$1:G6080,4,0)</f>
        <v>Comedy</v>
      </c>
      <c r="P2356" t="str">
        <f>VLOOKUP(A2356,Sheet2!$A$1:G6080,5,0)</f>
        <v>English</v>
      </c>
      <c r="Q2356" t="str">
        <f>VLOOKUP(A2356,Sheet2!$A$1:G6080,6,0)</f>
        <v>USA</v>
      </c>
      <c r="R2356" t="str">
        <f>VLOOKUP(A2356,Sheet2!$A$1:G6080,7,0)</f>
        <v>PG-13</v>
      </c>
      <c r="S2356" t="str">
        <f>IF(Table19[[#This Row],[Language]]="English","English","Other language")</f>
        <v>English</v>
      </c>
      <c r="T2356">
        <f>Table19[[#This Row],[Gross Revenue]]-Table19[[#This Row],[Budget]]</f>
        <v>7887882</v>
      </c>
      <c r="U2356" s="1">
        <f>(Table19[[#This Row],[Gross Revenue]]/Table19[[#This Row],[Budget]])-1</f>
        <v>0.15775764000000003</v>
      </c>
      <c r="V2356" t="str">
        <f t="shared" si="84"/>
        <v>90-110 minutes</v>
      </c>
      <c r="W2356">
        <f>Table19[[#This Row],[Profit]]/Table19[[#This Row],[Budget]]*100</f>
        <v>15.775764000000001</v>
      </c>
      <c r="X2356">
        <v>1637763</v>
      </c>
      <c r="Y2356">
        <v>0.19178668286445014</v>
      </c>
      <c r="Z2356" t="str">
        <f t="shared" si="85"/>
        <v>High</v>
      </c>
    </row>
    <row r="2357" spans="1:26" x14ac:dyDescent="0.2">
      <c r="A2357" t="s">
        <v>4275</v>
      </c>
      <c r="B2357" t="s">
        <v>1392</v>
      </c>
      <c r="C2357" t="s">
        <v>1193</v>
      </c>
      <c r="D2357">
        <v>700</v>
      </c>
      <c r="E2357">
        <v>2842</v>
      </c>
      <c r="F2357">
        <v>101</v>
      </c>
      <c r="G2357">
        <v>0</v>
      </c>
      <c r="H2357">
        <v>5.9</v>
      </c>
      <c r="I2357">
        <v>109</v>
      </c>
      <c r="J2357">
        <v>114</v>
      </c>
      <c r="K2357">
        <v>70836296</v>
      </c>
      <c r="L2357">
        <v>40000000</v>
      </c>
      <c r="M2357" s="2">
        <f>VLOOKUP(A2357,Sheet2!$A$1:G6081,2,0)</f>
        <v>37086</v>
      </c>
      <c r="N2357" t="str">
        <f>VLOOKUP(A2357,Sheet2!$A$1:G6081,3,0)</f>
        <v>Color</v>
      </c>
      <c r="O2357" t="str">
        <f>VLOOKUP(A2357,Sheet2!$A$1:G6081,4,0)</f>
        <v>Comedy</v>
      </c>
      <c r="P2357" t="str">
        <f>VLOOKUP(A2357,Sheet2!$A$1:G6081,5,0)</f>
        <v>English</v>
      </c>
      <c r="Q2357" t="str">
        <f>VLOOKUP(A2357,Sheet2!$A$1:G6081,6,0)</f>
        <v>USA</v>
      </c>
      <c r="R2357" t="str">
        <f>VLOOKUP(A2357,Sheet2!$A$1:G6081,7,0)</f>
        <v>PG-13</v>
      </c>
      <c r="S2357" t="str">
        <f>IF(Table19[[#This Row],[Language]]="English","English","Other language")</f>
        <v>English</v>
      </c>
      <c r="T2357">
        <f>Table19[[#This Row],[Gross Revenue]]-Table19[[#This Row],[Budget]]</f>
        <v>30836296</v>
      </c>
      <c r="U2357" s="1">
        <f>(Table19[[#This Row],[Gross Revenue]]/Table19[[#This Row],[Budget]])-1</f>
        <v>0.77090740000000002</v>
      </c>
      <c r="V2357" t="str">
        <f t="shared" si="84"/>
        <v>111-130 minutes</v>
      </c>
      <c r="W2357">
        <f>Table19[[#This Row],[Profit]]/Table19[[#This Row],[Budget]]*100</f>
        <v>77.090739999999997</v>
      </c>
      <c r="X2357">
        <v>1637763</v>
      </c>
      <c r="Y2357">
        <v>0.19178668286445014</v>
      </c>
      <c r="Z2357" t="str">
        <f t="shared" si="85"/>
        <v>High</v>
      </c>
    </row>
    <row r="2358" spans="1:26" x14ac:dyDescent="0.2">
      <c r="A2358" t="s">
        <v>6202</v>
      </c>
      <c r="B2358" t="s">
        <v>419</v>
      </c>
      <c r="C2358" t="s">
        <v>2814</v>
      </c>
      <c r="D2358">
        <v>13000</v>
      </c>
      <c r="E2358">
        <v>15230</v>
      </c>
      <c r="F2358">
        <v>0</v>
      </c>
      <c r="G2358">
        <v>23000</v>
      </c>
      <c r="H2358">
        <v>7.3</v>
      </c>
      <c r="I2358">
        <v>486</v>
      </c>
      <c r="J2358">
        <v>101</v>
      </c>
      <c r="K2358">
        <v>4000304</v>
      </c>
      <c r="L2358">
        <v>6500000</v>
      </c>
      <c r="M2358" s="2">
        <f>VLOOKUP(A2358,Sheet2!$A$1:G6082,2,0)</f>
        <v>40877</v>
      </c>
      <c r="N2358" t="str">
        <f>VLOOKUP(A2358,Sheet2!$A$1:G6082,3,0)</f>
        <v>Color</v>
      </c>
      <c r="O2358" t="str">
        <f>VLOOKUP(A2358,Sheet2!$A$1:G6082,4,0)</f>
        <v>Drama</v>
      </c>
      <c r="P2358" t="str">
        <f>VLOOKUP(A2358,Sheet2!$A$1:G6082,5,0)</f>
        <v>English</v>
      </c>
      <c r="Q2358" t="str">
        <f>VLOOKUP(A2358,Sheet2!$A$1:G6082,6,0)</f>
        <v>UK</v>
      </c>
      <c r="R2358" t="str">
        <f>VLOOKUP(A2358,Sheet2!$A$1:G6082,7,0)</f>
        <v>NC-17</v>
      </c>
      <c r="S2358" t="str">
        <f>IF(Table19[[#This Row],[Language]]="English","English","Other language")</f>
        <v>English</v>
      </c>
      <c r="T2358">
        <f>Table19[[#This Row],[Gross Revenue]]-Table19[[#This Row],[Budget]]</f>
        <v>-2499696</v>
      </c>
      <c r="U2358" s="1">
        <f>(Table19[[#This Row],[Gross Revenue]]/Table19[[#This Row],[Budget]])-1</f>
        <v>-0.3845686153846154</v>
      </c>
      <c r="V2358" t="str">
        <f t="shared" si="84"/>
        <v>90-110 minutes</v>
      </c>
      <c r="W2358">
        <f>Table19[[#This Row],[Profit]]/Table19[[#This Row],[Budget]]*100</f>
        <v>-38.456861538461538</v>
      </c>
      <c r="X2358">
        <v>-434215.5</v>
      </c>
      <c r="Y2358">
        <v>-0.10115100772200772</v>
      </c>
      <c r="Z2358" t="str">
        <f t="shared" si="85"/>
        <v>Low</v>
      </c>
    </row>
    <row r="2359" spans="1:26" x14ac:dyDescent="0.2">
      <c r="A2359" t="s">
        <v>4641</v>
      </c>
      <c r="B2359" t="s">
        <v>1720</v>
      </c>
      <c r="C2359" t="s">
        <v>1721</v>
      </c>
      <c r="D2359">
        <v>154</v>
      </c>
      <c r="E2359">
        <v>428</v>
      </c>
      <c r="F2359">
        <v>71</v>
      </c>
      <c r="G2359">
        <v>955</v>
      </c>
      <c r="H2359">
        <v>6.2</v>
      </c>
      <c r="I2359">
        <v>165</v>
      </c>
      <c r="J2359">
        <v>114</v>
      </c>
      <c r="K2359">
        <v>60470220</v>
      </c>
      <c r="L2359">
        <v>50000000</v>
      </c>
      <c r="M2359" s="2">
        <f>VLOOKUP(A2359,Sheet2!$A$1:G6083,2,0)</f>
        <v>37720</v>
      </c>
      <c r="N2359" t="str">
        <f>VLOOKUP(A2359,Sheet2!$A$1:G6083,3,0)</f>
        <v>Color</v>
      </c>
      <c r="O2359" t="str">
        <f>VLOOKUP(A2359,Sheet2!$A$1:G6083,4,0)</f>
        <v>Action</v>
      </c>
      <c r="P2359" t="str">
        <f>VLOOKUP(A2359,Sheet2!$A$1:G6083,5,0)</f>
        <v>English</v>
      </c>
      <c r="Q2359" t="str">
        <f>VLOOKUP(A2359,Sheet2!$A$1:G6083,6,0)</f>
        <v>USA</v>
      </c>
      <c r="R2359" t="str">
        <f>VLOOKUP(A2359,Sheet2!$A$1:G6083,7,0)</f>
        <v>PG-13</v>
      </c>
      <c r="S2359" t="str">
        <f>IF(Table19[[#This Row],[Language]]="English","English","Other language")</f>
        <v>English</v>
      </c>
      <c r="T2359">
        <f>Table19[[#This Row],[Gross Revenue]]-Table19[[#This Row],[Budget]]</f>
        <v>10470220</v>
      </c>
      <c r="U2359" s="1">
        <f>(Table19[[#This Row],[Gross Revenue]]/Table19[[#This Row],[Budget]])-1</f>
        <v>0.20940439999999994</v>
      </c>
      <c r="V2359" t="str">
        <f t="shared" si="84"/>
        <v>111-130 minutes</v>
      </c>
      <c r="W2359">
        <f>Table19[[#This Row],[Profit]]/Table19[[#This Row],[Budget]]*100</f>
        <v>20.940439999999999</v>
      </c>
      <c r="X2359">
        <v>-1289919.5</v>
      </c>
      <c r="Y2359">
        <v>-4.8151417500000002E-2</v>
      </c>
      <c r="Z2359" t="str">
        <f t="shared" si="85"/>
        <v>High</v>
      </c>
    </row>
    <row r="2360" spans="1:26" x14ac:dyDescent="0.2">
      <c r="A2360" t="s">
        <v>5216</v>
      </c>
      <c r="B2360" t="s">
        <v>2167</v>
      </c>
      <c r="C2360" t="s">
        <v>248</v>
      </c>
      <c r="D2360">
        <v>485</v>
      </c>
      <c r="E2360">
        <v>939</v>
      </c>
      <c r="F2360">
        <v>9</v>
      </c>
      <c r="G2360">
        <v>0</v>
      </c>
      <c r="H2360">
        <v>6.6</v>
      </c>
      <c r="I2360">
        <v>146</v>
      </c>
      <c r="J2360">
        <v>110</v>
      </c>
      <c r="K2360">
        <v>56932305</v>
      </c>
      <c r="L2360">
        <v>55000000</v>
      </c>
      <c r="M2360" s="2">
        <f>VLOOKUP(A2360,Sheet2!$A$1:G6084,2,0)</f>
        <v>36851</v>
      </c>
      <c r="N2360" t="str">
        <f>VLOOKUP(A2360,Sheet2!$A$1:G6084,3,0)</f>
        <v>Color</v>
      </c>
      <c r="O2360" t="str">
        <f>VLOOKUP(A2360,Sheet2!$A$1:G6084,4,0)</f>
        <v>Action</v>
      </c>
      <c r="P2360" t="str">
        <f>VLOOKUP(A2360,Sheet2!$A$1:G6084,5,0)</f>
        <v>English</v>
      </c>
      <c r="Q2360" t="str">
        <f>VLOOKUP(A2360,Sheet2!$A$1:G6084,6,0)</f>
        <v>USA</v>
      </c>
      <c r="R2360" t="str">
        <f>VLOOKUP(A2360,Sheet2!$A$1:G6084,7,0)</f>
        <v>PG-13</v>
      </c>
      <c r="S2360" t="str">
        <f>IF(Table19[[#This Row],[Language]]="English","English","Other language")</f>
        <v>English</v>
      </c>
      <c r="T2360">
        <f>Table19[[#This Row],[Gross Revenue]]-Table19[[#This Row],[Budget]]</f>
        <v>1932305</v>
      </c>
      <c r="U2360" s="1">
        <f>(Table19[[#This Row],[Gross Revenue]]/Table19[[#This Row],[Budget]])-1</f>
        <v>3.5132818181818237E-2</v>
      </c>
      <c r="V2360" t="str">
        <f t="shared" si="84"/>
        <v>90-110 minutes</v>
      </c>
      <c r="W2360">
        <f>Table19[[#This Row],[Profit]]/Table19[[#This Row],[Budget]]*100</f>
        <v>3.5132818181818184</v>
      </c>
      <c r="X2360">
        <v>-1289919.5</v>
      </c>
      <c r="Y2360">
        <v>-4.8151417500000002E-2</v>
      </c>
      <c r="Z2360" t="str">
        <f t="shared" si="85"/>
        <v>High</v>
      </c>
    </row>
    <row r="2361" spans="1:26" x14ac:dyDescent="0.2">
      <c r="A2361" t="s">
        <v>3287</v>
      </c>
      <c r="B2361" t="s">
        <v>66</v>
      </c>
      <c r="C2361" t="s">
        <v>67</v>
      </c>
      <c r="D2361">
        <v>400</v>
      </c>
      <c r="E2361">
        <v>805</v>
      </c>
      <c r="F2361">
        <v>3</v>
      </c>
      <c r="G2361">
        <v>154</v>
      </c>
      <c r="H2361">
        <v>3</v>
      </c>
      <c r="I2361">
        <v>21</v>
      </c>
      <c r="J2361">
        <v>97</v>
      </c>
      <c r="K2361">
        <v>2315683</v>
      </c>
      <c r="L2361">
        <v>17000000</v>
      </c>
      <c r="M2361" s="2">
        <f>VLOOKUP(A2361,Sheet2!$A$1:G6085,2,0)</f>
        <v>31729</v>
      </c>
      <c r="N2361" t="str">
        <f>VLOOKUP(A2361,Sheet2!$A$1:G6085,3,0)</f>
        <v>Color</v>
      </c>
      <c r="O2361" t="str">
        <f>VLOOKUP(A2361,Sheet2!$A$1:G6085,4,0)</f>
        <v>Adventure</v>
      </c>
      <c r="P2361" t="str">
        <f>VLOOKUP(A2361,Sheet2!$A$1:G6085,5,0)</f>
        <v>English</v>
      </c>
      <c r="Q2361" t="str">
        <f>VLOOKUP(A2361,Sheet2!$A$1:G6085,6,0)</f>
        <v>UK</v>
      </c>
      <c r="R2361" t="str">
        <f>VLOOKUP(A2361,Sheet2!$A$1:G6085,7,0)</f>
        <v>PG-13</v>
      </c>
      <c r="S2361" t="str">
        <f>IF(Table19[[#This Row],[Language]]="English","English","Other language")</f>
        <v>English</v>
      </c>
      <c r="T2361">
        <f>Table19[[#This Row],[Gross Revenue]]-Table19[[#This Row],[Budget]]</f>
        <v>-14684317</v>
      </c>
      <c r="U2361" s="1">
        <f>(Table19[[#This Row],[Gross Revenue]]/Table19[[#This Row],[Budget]])-1</f>
        <v>-0.86378335294117647</v>
      </c>
      <c r="V2361" t="str">
        <f t="shared" si="84"/>
        <v>90-110 minutes</v>
      </c>
      <c r="W2361">
        <f>Table19[[#This Row],[Profit]]/Table19[[#This Row],[Budget]]*100</f>
        <v>-86.378335294117647</v>
      </c>
      <c r="X2361">
        <v>3892693.5</v>
      </c>
      <c r="Y2361">
        <v>0.11726928571428571</v>
      </c>
      <c r="Z2361" t="str">
        <f t="shared" si="85"/>
        <v>Medium</v>
      </c>
    </row>
    <row r="2362" spans="1:26" x14ac:dyDescent="0.2">
      <c r="A2362" t="s">
        <v>6174</v>
      </c>
      <c r="B2362" t="s">
        <v>2792</v>
      </c>
      <c r="C2362" t="s">
        <v>2793</v>
      </c>
      <c r="D2362">
        <v>478</v>
      </c>
      <c r="E2362">
        <v>700</v>
      </c>
      <c r="F2362">
        <v>0</v>
      </c>
      <c r="G2362">
        <v>0</v>
      </c>
      <c r="H2362">
        <v>7.3</v>
      </c>
      <c r="I2362">
        <v>246</v>
      </c>
      <c r="J2362">
        <v>85</v>
      </c>
      <c r="K2362">
        <v>488872</v>
      </c>
      <c r="L2362">
        <v>10000000</v>
      </c>
      <c r="M2362" s="2">
        <f>VLOOKUP(A2362,Sheet2!$A$1:G6086,2,0)</f>
        <v>37192</v>
      </c>
      <c r="N2362" t="str">
        <f>VLOOKUP(A2362,Sheet2!$A$1:G6086,3,0)</f>
        <v>Black and White</v>
      </c>
      <c r="O2362" t="str">
        <f>VLOOKUP(A2362,Sheet2!$A$1:G6086,4,0)</f>
        <v>Action</v>
      </c>
      <c r="P2362" t="str">
        <f>VLOOKUP(A2362,Sheet2!$A$1:G6086,5,0)</f>
        <v>Cantonese</v>
      </c>
      <c r="Q2362" t="str">
        <f>VLOOKUP(A2362,Sheet2!$A$1:G6086,6,0)</f>
        <v>Hong Kong</v>
      </c>
      <c r="R2362" t="str">
        <f>VLOOKUP(A2362,Sheet2!$A$1:G6086,7,0)</f>
        <v>PG</v>
      </c>
      <c r="S2362" t="str">
        <f>IF(Table19[[#This Row],[Language]]="English","English","Other language")</f>
        <v>Other language</v>
      </c>
      <c r="T2362">
        <f>Table19[[#This Row],[Gross Revenue]]-Table19[[#This Row],[Budget]]</f>
        <v>-9511128</v>
      </c>
      <c r="U2362" s="1">
        <f>(Table19[[#This Row],[Gross Revenue]]/Table19[[#This Row],[Budget]])-1</f>
        <v>-0.95111279999999998</v>
      </c>
      <c r="V2362" t="str">
        <f t="shared" si="84"/>
        <v>&lt;90 minutes</v>
      </c>
      <c r="W2362">
        <f>Table19[[#This Row],[Profit]]/Table19[[#This Row],[Budget]]*100</f>
        <v>-95.111279999999994</v>
      </c>
      <c r="X2362">
        <v>-1289919.5</v>
      </c>
      <c r="Y2362">
        <v>-4.8151417500000002E-2</v>
      </c>
      <c r="Z2362" t="str">
        <f t="shared" si="85"/>
        <v>Low</v>
      </c>
    </row>
    <row r="2363" spans="1:26" x14ac:dyDescent="0.2">
      <c r="A2363" t="s">
        <v>3353</v>
      </c>
      <c r="B2363" t="s">
        <v>189</v>
      </c>
      <c r="C2363" t="s">
        <v>190</v>
      </c>
      <c r="D2363">
        <v>963</v>
      </c>
      <c r="E2363">
        <v>4952</v>
      </c>
      <c r="F2363">
        <v>160</v>
      </c>
      <c r="G2363">
        <v>0</v>
      </c>
      <c r="H2363">
        <v>4</v>
      </c>
      <c r="I2363">
        <v>231</v>
      </c>
      <c r="J2363">
        <v>90</v>
      </c>
      <c r="K2363">
        <v>18860403</v>
      </c>
      <c r="L2363">
        <v>25000000</v>
      </c>
      <c r="M2363" s="2">
        <f>VLOOKUP(A2363,Sheet2!$A$1:G6087,2,0)</f>
        <v>40622</v>
      </c>
      <c r="N2363" t="str">
        <f>VLOOKUP(A2363,Sheet2!$A$1:G6087,3,0)</f>
        <v>Color</v>
      </c>
      <c r="O2363" t="str">
        <f>VLOOKUP(A2363,Sheet2!$A$1:G6087,4,0)</f>
        <v>Horror</v>
      </c>
      <c r="P2363" t="str">
        <f>VLOOKUP(A2363,Sheet2!$A$1:G6087,5,0)</f>
        <v>English</v>
      </c>
      <c r="Q2363" t="str">
        <f>VLOOKUP(A2363,Sheet2!$A$1:G6087,6,0)</f>
        <v>USA</v>
      </c>
      <c r="R2363" t="str">
        <f>VLOOKUP(A2363,Sheet2!$A$1:G6087,7,0)</f>
        <v>PG-13</v>
      </c>
      <c r="S2363" t="str">
        <f>IF(Table19[[#This Row],[Language]]="English","English","Other language")</f>
        <v>English</v>
      </c>
      <c r="T2363">
        <f>Table19[[#This Row],[Gross Revenue]]-Table19[[#This Row],[Budget]]</f>
        <v>-6139597</v>
      </c>
      <c r="U2363" s="1">
        <f>(Table19[[#This Row],[Gross Revenue]]/Table19[[#This Row],[Budget]])-1</f>
        <v>-0.24558387999999998</v>
      </c>
      <c r="V2363" t="str">
        <f t="shared" si="84"/>
        <v>90-110 minutes</v>
      </c>
      <c r="W2363">
        <f>Table19[[#This Row],[Profit]]/Table19[[#This Row],[Budget]]*100</f>
        <v>-24.558388000000001</v>
      </c>
      <c r="X2363">
        <v>16235088</v>
      </c>
      <c r="Y2363">
        <v>1.1909079499999999</v>
      </c>
      <c r="Z2363" t="str">
        <f t="shared" si="85"/>
        <v>Medium</v>
      </c>
    </row>
    <row r="2364" spans="1:26" x14ac:dyDescent="0.2">
      <c r="A2364" t="s">
        <v>4396</v>
      </c>
      <c r="B2364" t="s">
        <v>211</v>
      </c>
      <c r="C2364" t="s">
        <v>1502</v>
      </c>
      <c r="D2364">
        <v>22000</v>
      </c>
      <c r="E2364">
        <v>63165</v>
      </c>
      <c r="F2364">
        <v>10</v>
      </c>
      <c r="G2364">
        <v>0</v>
      </c>
      <c r="H2364">
        <v>6</v>
      </c>
      <c r="I2364">
        <v>143</v>
      </c>
      <c r="J2364">
        <v>90</v>
      </c>
      <c r="K2364">
        <v>160762022</v>
      </c>
      <c r="L2364">
        <v>75000000</v>
      </c>
      <c r="M2364" s="2">
        <f>VLOOKUP(A2364,Sheet2!$A$1:G6088,2,0)</f>
        <v>38171</v>
      </c>
      <c r="N2364" t="str">
        <f>VLOOKUP(A2364,Sheet2!$A$1:G6088,3,0)</f>
        <v>Color</v>
      </c>
      <c r="O2364" t="str">
        <f>VLOOKUP(A2364,Sheet2!$A$1:G6088,4,0)</f>
        <v>Adventure</v>
      </c>
      <c r="P2364" t="str">
        <f>VLOOKUP(A2364,Sheet2!$A$1:G6088,5,0)</f>
        <v>English</v>
      </c>
      <c r="Q2364" t="str">
        <f>VLOOKUP(A2364,Sheet2!$A$1:G6088,6,0)</f>
        <v>USA</v>
      </c>
      <c r="R2364" t="str">
        <f>VLOOKUP(A2364,Sheet2!$A$1:G6088,7,0)</f>
        <v>PG</v>
      </c>
      <c r="S2364" t="str">
        <f>IF(Table19[[#This Row],[Language]]="English","English","Other language")</f>
        <v>English</v>
      </c>
      <c r="T2364">
        <f>Table19[[#This Row],[Gross Revenue]]-Table19[[#This Row],[Budget]]</f>
        <v>85762022</v>
      </c>
      <c r="U2364" s="1">
        <f>(Table19[[#This Row],[Gross Revenue]]/Table19[[#This Row],[Budget]])-1</f>
        <v>1.1434936266666669</v>
      </c>
      <c r="V2364" t="str">
        <f t="shared" si="84"/>
        <v>90-110 minutes</v>
      </c>
      <c r="W2364">
        <f>Table19[[#This Row],[Profit]]/Table19[[#This Row],[Budget]]*100</f>
        <v>114.34936266666666</v>
      </c>
      <c r="X2364">
        <v>3892693.5</v>
      </c>
      <c r="Y2364">
        <v>0.11726928571428571</v>
      </c>
      <c r="Z2364" t="str">
        <f t="shared" si="85"/>
        <v>High</v>
      </c>
    </row>
    <row r="2365" spans="1:26" x14ac:dyDescent="0.2">
      <c r="A2365" t="s">
        <v>6057</v>
      </c>
      <c r="B2365" t="s">
        <v>379</v>
      </c>
      <c r="C2365" t="s">
        <v>2714</v>
      </c>
      <c r="D2365">
        <v>4000</v>
      </c>
      <c r="E2365">
        <v>8297</v>
      </c>
      <c r="F2365">
        <v>53</v>
      </c>
      <c r="G2365">
        <v>0</v>
      </c>
      <c r="H2365">
        <v>7.2</v>
      </c>
      <c r="I2365">
        <v>129</v>
      </c>
      <c r="J2365">
        <v>99</v>
      </c>
      <c r="K2365">
        <v>2207975</v>
      </c>
      <c r="L2365">
        <v>6000000</v>
      </c>
      <c r="M2365" s="2">
        <f>VLOOKUP(A2365,Sheet2!$A$1:G6089,2,0)</f>
        <v>37856</v>
      </c>
      <c r="N2365" t="str">
        <f>VLOOKUP(A2365,Sheet2!$A$1:G6089,3,0)</f>
        <v>Color</v>
      </c>
      <c r="O2365" t="str">
        <f>VLOOKUP(A2365,Sheet2!$A$1:G6089,4,0)</f>
        <v>Drama</v>
      </c>
      <c r="P2365" t="str">
        <f>VLOOKUP(A2365,Sheet2!$A$1:G6089,5,0)</f>
        <v>English</v>
      </c>
      <c r="Q2365" t="str">
        <f>VLOOKUP(A2365,Sheet2!$A$1:G6089,6,0)</f>
        <v>USA</v>
      </c>
      <c r="R2365" t="str">
        <f>VLOOKUP(A2365,Sheet2!$A$1:G6089,7,0)</f>
        <v>PG-13</v>
      </c>
      <c r="S2365" t="str">
        <f>IF(Table19[[#This Row],[Language]]="English","English","Other language")</f>
        <v>English</v>
      </c>
      <c r="T2365">
        <f>Table19[[#This Row],[Gross Revenue]]-Table19[[#This Row],[Budget]]</f>
        <v>-3792025</v>
      </c>
      <c r="U2365" s="1">
        <f>(Table19[[#This Row],[Gross Revenue]]/Table19[[#This Row],[Budget]])-1</f>
        <v>-0.6320041666666667</v>
      </c>
      <c r="V2365" t="str">
        <f t="shared" si="84"/>
        <v>90-110 minutes</v>
      </c>
      <c r="W2365">
        <f>Table19[[#This Row],[Profit]]/Table19[[#This Row],[Budget]]*100</f>
        <v>-63.200416666666669</v>
      </c>
      <c r="X2365">
        <v>-434215.5</v>
      </c>
      <c r="Y2365">
        <v>-0.10115100772200772</v>
      </c>
      <c r="Z2365" t="str">
        <f t="shared" si="85"/>
        <v>Low</v>
      </c>
    </row>
    <row r="2366" spans="1:26" x14ac:dyDescent="0.2">
      <c r="A2366" t="s">
        <v>6853</v>
      </c>
      <c r="B2366" t="s">
        <v>3155</v>
      </c>
      <c r="C2366" t="s">
        <v>2552</v>
      </c>
      <c r="D2366">
        <v>605</v>
      </c>
      <c r="E2366">
        <v>1686</v>
      </c>
      <c r="F2366">
        <v>1000</v>
      </c>
      <c r="G2366">
        <v>19000</v>
      </c>
      <c r="H2366">
        <v>8</v>
      </c>
      <c r="I2366">
        <v>246</v>
      </c>
      <c r="J2366">
        <v>99</v>
      </c>
      <c r="K2366">
        <v>13464388</v>
      </c>
      <c r="L2366">
        <v>4000000</v>
      </c>
      <c r="M2366" s="2">
        <f>VLOOKUP(A2366,Sheet2!$A$1:G6090,2,0)</f>
        <v>38085</v>
      </c>
      <c r="N2366" t="str">
        <f>VLOOKUP(A2366,Sheet2!$A$1:G6090,3,0)</f>
        <v>Color</v>
      </c>
      <c r="O2366" t="str">
        <f>VLOOKUP(A2366,Sheet2!$A$1:G6090,4,0)</f>
        <v>Comedy</v>
      </c>
      <c r="P2366" t="str">
        <f>VLOOKUP(A2366,Sheet2!$A$1:G6090,5,0)</f>
        <v>English</v>
      </c>
      <c r="Q2366" t="str">
        <f>VLOOKUP(A2366,Sheet2!$A$1:G6090,6,0)</f>
        <v>UK</v>
      </c>
      <c r="R2366" t="str">
        <f>VLOOKUP(A2366,Sheet2!$A$1:G6090,7,0)</f>
        <v>R</v>
      </c>
      <c r="S2366" t="str">
        <f>IF(Table19[[#This Row],[Language]]="English","English","Other language")</f>
        <v>English</v>
      </c>
      <c r="T2366">
        <f>Table19[[#This Row],[Gross Revenue]]-Table19[[#This Row],[Budget]]</f>
        <v>9464388</v>
      </c>
      <c r="U2366" s="1">
        <f>(Table19[[#This Row],[Gross Revenue]]/Table19[[#This Row],[Budget]])-1</f>
        <v>2.3660969999999999</v>
      </c>
      <c r="V2366" t="str">
        <f t="shared" si="84"/>
        <v>90-110 minutes</v>
      </c>
      <c r="W2366">
        <f>Table19[[#This Row],[Profit]]/Table19[[#This Row],[Budget]]*100</f>
        <v>236.60969999999998</v>
      </c>
      <c r="X2366">
        <v>1637763</v>
      </c>
      <c r="Y2366">
        <v>0.19178668286445014</v>
      </c>
      <c r="Z2366" t="str">
        <f t="shared" si="85"/>
        <v>Low</v>
      </c>
    </row>
    <row r="2367" spans="1:26" x14ac:dyDescent="0.2">
      <c r="A2367" t="s">
        <v>6557</v>
      </c>
      <c r="B2367" t="s">
        <v>315</v>
      </c>
      <c r="C2367" t="s">
        <v>124</v>
      </c>
      <c r="D2367">
        <v>21000</v>
      </c>
      <c r="E2367">
        <v>23996</v>
      </c>
      <c r="F2367">
        <v>0</v>
      </c>
      <c r="G2367">
        <v>20000</v>
      </c>
      <c r="H2367">
        <v>7.6</v>
      </c>
      <c r="I2367">
        <v>415</v>
      </c>
      <c r="J2367">
        <v>128</v>
      </c>
      <c r="K2367">
        <v>209019489</v>
      </c>
      <c r="L2367">
        <v>90000000</v>
      </c>
      <c r="M2367" s="2">
        <f>VLOOKUP(A2367,Sheet2!$A$1:G6091,2,0)</f>
        <v>40096</v>
      </c>
      <c r="N2367" t="str">
        <f>VLOOKUP(A2367,Sheet2!$A$1:G6091,3,0)</f>
        <v>Color</v>
      </c>
      <c r="O2367" t="str">
        <f>VLOOKUP(A2367,Sheet2!$A$1:G6091,4,0)</f>
        <v>Action</v>
      </c>
      <c r="P2367" t="str">
        <f>VLOOKUP(A2367,Sheet2!$A$1:G6091,5,0)</f>
        <v>English</v>
      </c>
      <c r="Q2367" t="str">
        <f>VLOOKUP(A2367,Sheet2!$A$1:G6091,6,0)</f>
        <v>USA</v>
      </c>
      <c r="R2367" t="str">
        <f>VLOOKUP(A2367,Sheet2!$A$1:G6091,7,0)</f>
        <v>PG-13</v>
      </c>
      <c r="S2367" t="str">
        <f>IF(Table19[[#This Row],[Language]]="English","English","Other language")</f>
        <v>English</v>
      </c>
      <c r="T2367">
        <f>Table19[[#This Row],[Gross Revenue]]-Table19[[#This Row],[Budget]]</f>
        <v>119019489</v>
      </c>
      <c r="U2367" s="1">
        <f>(Table19[[#This Row],[Gross Revenue]]/Table19[[#This Row],[Budget]])-1</f>
        <v>1.3224387666666666</v>
      </c>
      <c r="V2367" t="str">
        <f t="shared" si="84"/>
        <v>111-130 minutes</v>
      </c>
      <c r="W2367">
        <f>Table19[[#This Row],[Profit]]/Table19[[#This Row],[Budget]]*100</f>
        <v>132.24387666666667</v>
      </c>
      <c r="X2367">
        <v>-1289919.5</v>
      </c>
      <c r="Y2367">
        <v>-4.8151417500000002E-2</v>
      </c>
      <c r="Z2367" t="str">
        <f t="shared" si="85"/>
        <v>High</v>
      </c>
    </row>
    <row r="2368" spans="1:26" x14ac:dyDescent="0.2">
      <c r="A2368" t="s">
        <v>6442</v>
      </c>
      <c r="B2368" t="s">
        <v>315</v>
      </c>
      <c r="C2368" t="s">
        <v>124</v>
      </c>
      <c r="D2368">
        <v>21000</v>
      </c>
      <c r="E2368">
        <v>22403</v>
      </c>
      <c r="F2368">
        <v>0</v>
      </c>
      <c r="G2368">
        <v>39000</v>
      </c>
      <c r="H2368">
        <v>7.5</v>
      </c>
      <c r="I2368">
        <v>382</v>
      </c>
      <c r="J2368">
        <v>129</v>
      </c>
      <c r="K2368">
        <v>186830669</v>
      </c>
      <c r="L2368">
        <v>125000000</v>
      </c>
      <c r="M2368" s="2">
        <f>VLOOKUP(A2368,Sheet2!$A$1:G6092,2,0)</f>
        <v>40570</v>
      </c>
      <c r="N2368" t="str">
        <f>VLOOKUP(A2368,Sheet2!$A$1:G6092,3,0)</f>
        <v>Color</v>
      </c>
      <c r="O2368" t="str">
        <f>VLOOKUP(A2368,Sheet2!$A$1:G6092,4,0)</f>
        <v>Action</v>
      </c>
      <c r="P2368" t="str">
        <f>VLOOKUP(A2368,Sheet2!$A$1:G6092,5,0)</f>
        <v>English</v>
      </c>
      <c r="Q2368" t="str">
        <f>VLOOKUP(A2368,Sheet2!$A$1:G6092,6,0)</f>
        <v>USA</v>
      </c>
      <c r="R2368" t="str">
        <f>VLOOKUP(A2368,Sheet2!$A$1:G6092,7,0)</f>
        <v>PG-13</v>
      </c>
      <c r="S2368" t="str">
        <f>IF(Table19[[#This Row],[Language]]="English","English","Other language")</f>
        <v>English</v>
      </c>
      <c r="T2368">
        <f>Table19[[#This Row],[Gross Revenue]]-Table19[[#This Row],[Budget]]</f>
        <v>61830669</v>
      </c>
      <c r="U2368" s="1">
        <f>(Table19[[#This Row],[Gross Revenue]]/Table19[[#This Row],[Budget]])-1</f>
        <v>0.49464535200000004</v>
      </c>
      <c r="V2368" t="str">
        <f t="shared" si="84"/>
        <v>111-130 minutes</v>
      </c>
      <c r="W2368">
        <f>Table19[[#This Row],[Profit]]/Table19[[#This Row],[Budget]]*100</f>
        <v>49.4645352</v>
      </c>
      <c r="X2368">
        <v>-1289919.5</v>
      </c>
      <c r="Y2368">
        <v>-4.8151417500000002E-2</v>
      </c>
      <c r="Z2368" t="str">
        <f t="shared" si="85"/>
        <v>High</v>
      </c>
    </row>
    <row r="2369" spans="1:26" x14ac:dyDescent="0.2">
      <c r="A2369" t="s">
        <v>5147</v>
      </c>
      <c r="B2369" t="s">
        <v>2117</v>
      </c>
      <c r="C2369" t="s">
        <v>2118</v>
      </c>
      <c r="D2369">
        <v>363</v>
      </c>
      <c r="E2369">
        <v>774</v>
      </c>
      <c r="F2369">
        <v>38</v>
      </c>
      <c r="G2369">
        <v>474</v>
      </c>
      <c r="H2369">
        <v>6.6</v>
      </c>
      <c r="I2369">
        <v>78</v>
      </c>
      <c r="J2369">
        <v>96</v>
      </c>
      <c r="K2369">
        <v>198407</v>
      </c>
      <c r="L2369">
        <v>2000000</v>
      </c>
      <c r="M2369" s="2">
        <f>VLOOKUP(A2369,Sheet2!$A$1:G6093,2,0)</f>
        <v>39007</v>
      </c>
      <c r="N2369" t="str">
        <f>VLOOKUP(A2369,Sheet2!$A$1:G6093,3,0)</f>
        <v>Color</v>
      </c>
      <c r="O2369" t="str">
        <f>VLOOKUP(A2369,Sheet2!$A$1:G6093,4,0)</f>
        <v>Drama</v>
      </c>
      <c r="P2369" t="str">
        <f>VLOOKUP(A2369,Sheet2!$A$1:G6093,5,0)</f>
        <v>English</v>
      </c>
      <c r="Q2369" t="str">
        <f>VLOOKUP(A2369,Sheet2!$A$1:G6093,6,0)</f>
        <v>USA</v>
      </c>
      <c r="R2369" t="str">
        <f>VLOOKUP(A2369,Sheet2!$A$1:G6093,7,0)</f>
        <v>R</v>
      </c>
      <c r="S2369" t="str">
        <f>IF(Table19[[#This Row],[Language]]="English","English","Other language")</f>
        <v>English</v>
      </c>
      <c r="T2369">
        <f>Table19[[#This Row],[Gross Revenue]]-Table19[[#This Row],[Budget]]</f>
        <v>-1801593</v>
      </c>
      <c r="U2369" s="1">
        <f>(Table19[[#This Row],[Gross Revenue]]/Table19[[#This Row],[Budget]])-1</f>
        <v>-0.9007965</v>
      </c>
      <c r="V2369" t="str">
        <f t="shared" si="84"/>
        <v>90-110 minutes</v>
      </c>
      <c r="W2369">
        <f>Table19[[#This Row],[Profit]]/Table19[[#This Row],[Budget]]*100</f>
        <v>-90.079650000000001</v>
      </c>
      <c r="X2369">
        <v>-434215.5</v>
      </c>
      <c r="Y2369">
        <v>-0.10115100772200772</v>
      </c>
      <c r="Z2369" t="str">
        <f t="shared" si="85"/>
        <v>Low</v>
      </c>
    </row>
    <row r="2370" spans="1:26" x14ac:dyDescent="0.2">
      <c r="A2370" t="s">
        <v>4188</v>
      </c>
      <c r="B2370" t="s">
        <v>170</v>
      </c>
      <c r="C2370" t="s">
        <v>29</v>
      </c>
      <c r="D2370">
        <v>23000</v>
      </c>
      <c r="E2370">
        <v>28734</v>
      </c>
      <c r="F2370">
        <v>7</v>
      </c>
      <c r="G2370">
        <v>0</v>
      </c>
      <c r="H2370">
        <v>5.8</v>
      </c>
      <c r="I2370">
        <v>96</v>
      </c>
      <c r="J2370">
        <v>95</v>
      </c>
      <c r="K2370">
        <v>63319509</v>
      </c>
      <c r="L2370">
        <v>10000000</v>
      </c>
      <c r="M2370" s="2">
        <f>VLOOKUP(A2370,Sheet2!$A$1:G6094,2,0)</f>
        <v>36397</v>
      </c>
      <c r="N2370" t="str">
        <f>VLOOKUP(A2370,Sheet2!$A$1:G6094,3,0)</f>
        <v>Color</v>
      </c>
      <c r="O2370" t="str">
        <f>VLOOKUP(A2370,Sheet2!$A$1:G6094,4,0)</f>
        <v>Comedy</v>
      </c>
      <c r="P2370" t="str">
        <f>VLOOKUP(A2370,Sheet2!$A$1:G6094,5,0)</f>
        <v>English</v>
      </c>
      <c r="Q2370" t="str">
        <f>VLOOKUP(A2370,Sheet2!$A$1:G6094,6,0)</f>
        <v>USA</v>
      </c>
      <c r="R2370" t="str">
        <f>VLOOKUP(A2370,Sheet2!$A$1:G6094,7,0)</f>
        <v>PG-13</v>
      </c>
      <c r="S2370" t="str">
        <f>IF(Table19[[#This Row],[Language]]="English","English","Other language")</f>
        <v>English</v>
      </c>
      <c r="T2370">
        <f>Table19[[#This Row],[Gross Revenue]]-Table19[[#This Row],[Budget]]</f>
        <v>53319509</v>
      </c>
      <c r="U2370" s="1">
        <f>(Table19[[#This Row],[Gross Revenue]]/Table19[[#This Row],[Budget]])-1</f>
        <v>5.3319508999999998</v>
      </c>
      <c r="V2370" t="str">
        <f t="shared" ref="V2370:V2433" si="86">IF(J2370="","",IF(J2370&lt;90,"&lt;90 minutes",IF(J2370&lt;=110,"90-110 minutes",IF(J2370&lt;=130,"111-130 minutes",IF(J2370&lt;=150,"131-150 minutes","&gt;150 minutes")))))</f>
        <v>90-110 minutes</v>
      </c>
      <c r="W2370">
        <f>Table19[[#This Row],[Profit]]/Table19[[#This Row],[Budget]]*100</f>
        <v>533.19508999999994</v>
      </c>
      <c r="X2370">
        <v>1637763</v>
      </c>
      <c r="Y2370">
        <v>0.19178668286445014</v>
      </c>
      <c r="Z2370" t="str">
        <f t="shared" ref="Z2370:Z2433" si="87">IF(L2370="","",IF(L2370&lt;=$AA$26,"Low",IF(L2370&lt;=$AA$28,"Medium","High")))</f>
        <v>Low</v>
      </c>
    </row>
    <row r="2371" spans="1:26" x14ac:dyDescent="0.2">
      <c r="A2371" t="s">
        <v>5129</v>
      </c>
      <c r="B2371" t="s">
        <v>2092</v>
      </c>
      <c r="C2371" t="s">
        <v>562</v>
      </c>
      <c r="D2371">
        <v>539</v>
      </c>
      <c r="E2371">
        <v>708</v>
      </c>
      <c r="F2371">
        <v>0</v>
      </c>
      <c r="G2371">
        <v>406</v>
      </c>
      <c r="H2371">
        <v>6.5</v>
      </c>
      <c r="I2371">
        <v>26</v>
      </c>
      <c r="J2371">
        <v>88</v>
      </c>
      <c r="K2371">
        <v>7137502</v>
      </c>
      <c r="L2371">
        <v>175000</v>
      </c>
      <c r="M2371" s="2">
        <f>VLOOKUP(A2371,Sheet2!$A$1:G6095,2,0)</f>
        <v>31436</v>
      </c>
      <c r="N2371" t="str">
        <f>VLOOKUP(A2371,Sheet2!$A$1:G6095,3,0)</f>
        <v>Black and White</v>
      </c>
      <c r="O2371" t="str">
        <f>VLOOKUP(A2371,Sheet2!$A$1:G6095,4,0)</f>
        <v>Comedy</v>
      </c>
      <c r="P2371" t="str">
        <f>VLOOKUP(A2371,Sheet2!$A$1:G6095,5,0)</f>
        <v>English</v>
      </c>
      <c r="Q2371" t="str">
        <f>VLOOKUP(A2371,Sheet2!$A$1:G6095,6,0)</f>
        <v>USA</v>
      </c>
      <c r="R2371" t="str">
        <f>VLOOKUP(A2371,Sheet2!$A$1:G6095,7,0)</f>
        <v>R</v>
      </c>
      <c r="S2371" t="str">
        <f>IF(Table19[[#This Row],[Language]]="English","English","Other language")</f>
        <v>English</v>
      </c>
      <c r="T2371">
        <f>Table19[[#This Row],[Gross Revenue]]-Table19[[#This Row],[Budget]]</f>
        <v>6962502</v>
      </c>
      <c r="U2371" s="1">
        <f>(Table19[[#This Row],[Gross Revenue]]/Table19[[#This Row],[Budget]])-1</f>
        <v>39.785725714285711</v>
      </c>
      <c r="V2371" t="str">
        <f t="shared" si="86"/>
        <v>&lt;90 minutes</v>
      </c>
      <c r="W2371">
        <f>Table19[[#This Row],[Profit]]/Table19[[#This Row],[Budget]]*100</f>
        <v>3978.5725714285709</v>
      </c>
      <c r="X2371">
        <v>1637763</v>
      </c>
      <c r="Y2371">
        <v>0.19178668286445014</v>
      </c>
      <c r="Z2371" t="str">
        <f t="shared" si="87"/>
        <v>Low</v>
      </c>
    </row>
    <row r="2372" spans="1:26" x14ac:dyDescent="0.2">
      <c r="A2372" t="s">
        <v>4931</v>
      </c>
      <c r="B2372" t="s">
        <v>1955</v>
      </c>
      <c r="C2372" t="s">
        <v>1956</v>
      </c>
      <c r="D2372">
        <v>2000</v>
      </c>
      <c r="E2372">
        <v>5707</v>
      </c>
      <c r="F2372">
        <v>14</v>
      </c>
      <c r="G2372">
        <v>0</v>
      </c>
      <c r="H2372">
        <v>6.4</v>
      </c>
      <c r="I2372">
        <v>180</v>
      </c>
      <c r="J2372">
        <v>104</v>
      </c>
      <c r="K2372">
        <v>31584722</v>
      </c>
      <c r="L2372">
        <v>20000000</v>
      </c>
      <c r="M2372" s="2">
        <f>VLOOKUP(A2372,Sheet2!$A$1:G6096,2,0)</f>
        <v>40541</v>
      </c>
      <c r="N2372" t="str">
        <f>VLOOKUP(A2372,Sheet2!$A$1:G6096,3,0)</f>
        <v>Color</v>
      </c>
      <c r="O2372" t="str">
        <f>VLOOKUP(A2372,Sheet2!$A$1:G6096,4,0)</f>
        <v>Comedy</v>
      </c>
      <c r="P2372" t="str">
        <f>VLOOKUP(A2372,Sheet2!$A$1:G6096,5,0)</f>
        <v>English</v>
      </c>
      <c r="Q2372" t="str">
        <f>VLOOKUP(A2372,Sheet2!$A$1:G6096,6,0)</f>
        <v>USA</v>
      </c>
      <c r="R2372" t="str">
        <f>VLOOKUP(A2372,Sheet2!$A$1:G6096,7,0)</f>
        <v>R</v>
      </c>
      <c r="S2372" t="str">
        <f>IF(Table19[[#This Row],[Language]]="English","English","Other language")</f>
        <v>English</v>
      </c>
      <c r="T2372">
        <f>Table19[[#This Row],[Gross Revenue]]-Table19[[#This Row],[Budget]]</f>
        <v>11584722</v>
      </c>
      <c r="U2372" s="1">
        <f>(Table19[[#This Row],[Gross Revenue]]/Table19[[#This Row],[Budget]])-1</f>
        <v>0.57923609999999992</v>
      </c>
      <c r="V2372" t="str">
        <f t="shared" si="86"/>
        <v>90-110 minutes</v>
      </c>
      <c r="W2372">
        <f>Table19[[#This Row],[Profit]]/Table19[[#This Row],[Budget]]*100</f>
        <v>57.923610000000004</v>
      </c>
      <c r="X2372">
        <v>1637763</v>
      </c>
      <c r="Y2372">
        <v>0.19178668286445014</v>
      </c>
      <c r="Z2372" t="str">
        <f t="shared" si="87"/>
        <v>Medium</v>
      </c>
    </row>
    <row r="2373" spans="1:26" x14ac:dyDescent="0.2">
      <c r="A2373" t="s">
        <v>4934</v>
      </c>
      <c r="B2373" t="s">
        <v>800</v>
      </c>
      <c r="C2373" t="s">
        <v>324</v>
      </c>
      <c r="D2373">
        <v>17000</v>
      </c>
      <c r="E2373">
        <v>20109</v>
      </c>
      <c r="F2373">
        <v>99</v>
      </c>
      <c r="G2373">
        <v>0</v>
      </c>
      <c r="H2373">
        <v>6.4</v>
      </c>
      <c r="I2373">
        <v>91</v>
      </c>
      <c r="J2373">
        <v>105</v>
      </c>
      <c r="K2373">
        <v>33687630</v>
      </c>
      <c r="L2373">
        <v>20000000</v>
      </c>
      <c r="M2373" s="2">
        <f>VLOOKUP(A2373,Sheet2!$A$1:G6097,2,0)</f>
        <v>39011</v>
      </c>
      <c r="N2373" t="str">
        <f>VLOOKUP(A2373,Sheet2!$A$1:G6097,3,0)</f>
        <v>Color</v>
      </c>
      <c r="O2373" t="str">
        <f>VLOOKUP(A2373,Sheet2!$A$1:G6097,4,0)</f>
        <v>Comedy</v>
      </c>
      <c r="P2373" t="str">
        <f>VLOOKUP(A2373,Sheet2!$A$1:G6097,5,0)</f>
        <v>English</v>
      </c>
      <c r="Q2373" t="str">
        <f>VLOOKUP(A2373,Sheet2!$A$1:G6097,6,0)</f>
        <v>USA</v>
      </c>
      <c r="R2373" t="str">
        <f>VLOOKUP(A2373,Sheet2!$A$1:G6097,7,0)</f>
        <v>PG-13</v>
      </c>
      <c r="S2373" t="str">
        <f>IF(Table19[[#This Row],[Language]]="English","English","Other language")</f>
        <v>English</v>
      </c>
      <c r="T2373">
        <f>Table19[[#This Row],[Gross Revenue]]-Table19[[#This Row],[Budget]]</f>
        <v>13687630</v>
      </c>
      <c r="U2373" s="1">
        <f>(Table19[[#This Row],[Gross Revenue]]/Table19[[#This Row],[Budget]])-1</f>
        <v>0.68438149999999998</v>
      </c>
      <c r="V2373" t="str">
        <f t="shared" si="86"/>
        <v>90-110 minutes</v>
      </c>
      <c r="W2373">
        <f>Table19[[#This Row],[Profit]]/Table19[[#This Row],[Budget]]*100</f>
        <v>68.438149999999993</v>
      </c>
      <c r="X2373">
        <v>1637763</v>
      </c>
      <c r="Y2373">
        <v>0.19178668286445014</v>
      </c>
      <c r="Z2373" t="str">
        <f t="shared" si="87"/>
        <v>Medium</v>
      </c>
    </row>
    <row r="2374" spans="1:26" x14ac:dyDescent="0.2">
      <c r="A2374" t="s">
        <v>4526</v>
      </c>
      <c r="B2374" t="s">
        <v>1618</v>
      </c>
      <c r="C2374" t="s">
        <v>1619</v>
      </c>
      <c r="D2374">
        <v>385</v>
      </c>
      <c r="E2374">
        <v>995</v>
      </c>
      <c r="F2374">
        <v>0</v>
      </c>
      <c r="G2374">
        <v>453</v>
      </c>
      <c r="H2374">
        <v>6.1</v>
      </c>
      <c r="I2374">
        <v>43</v>
      </c>
      <c r="J2374">
        <v>96</v>
      </c>
      <c r="K2374">
        <v>9449219</v>
      </c>
      <c r="L2374">
        <v>3500000</v>
      </c>
      <c r="M2374" s="2">
        <f>VLOOKUP(A2374,Sheet2!$A$1:G6098,2,0)</f>
        <v>35418</v>
      </c>
      <c r="N2374" t="str">
        <f>VLOOKUP(A2374,Sheet2!$A$1:G6098,3,0)</f>
        <v>Color</v>
      </c>
      <c r="O2374" t="str">
        <f>VLOOKUP(A2374,Sheet2!$A$1:G6098,4,0)</f>
        <v>Comedy</v>
      </c>
      <c r="P2374" t="str">
        <f>VLOOKUP(A2374,Sheet2!$A$1:G6098,5,0)</f>
        <v>English</v>
      </c>
      <c r="Q2374" t="str">
        <f>VLOOKUP(A2374,Sheet2!$A$1:G6098,6,0)</f>
        <v>USA</v>
      </c>
      <c r="R2374" t="str">
        <f>VLOOKUP(A2374,Sheet2!$A$1:G6098,7,0)</f>
        <v>R</v>
      </c>
      <c r="S2374" t="str">
        <f>IF(Table19[[#This Row],[Language]]="English","English","Other language")</f>
        <v>English</v>
      </c>
      <c r="T2374">
        <f>Table19[[#This Row],[Gross Revenue]]-Table19[[#This Row],[Budget]]</f>
        <v>5949219</v>
      </c>
      <c r="U2374" s="1">
        <f>(Table19[[#This Row],[Gross Revenue]]/Table19[[#This Row],[Budget]])-1</f>
        <v>1.6997768571428571</v>
      </c>
      <c r="V2374" t="str">
        <f t="shared" si="86"/>
        <v>90-110 minutes</v>
      </c>
      <c r="W2374">
        <f>Table19[[#This Row],[Profit]]/Table19[[#This Row],[Budget]]*100</f>
        <v>169.97768571428571</v>
      </c>
      <c r="X2374">
        <v>1637763</v>
      </c>
      <c r="Y2374">
        <v>0.19178668286445014</v>
      </c>
      <c r="Z2374" t="str">
        <f t="shared" si="87"/>
        <v>Low</v>
      </c>
    </row>
    <row r="2375" spans="1:26" x14ac:dyDescent="0.2">
      <c r="A2375" t="s">
        <v>6680</v>
      </c>
      <c r="B2375" t="s">
        <v>3065</v>
      </c>
      <c r="C2375" t="s">
        <v>1854</v>
      </c>
      <c r="D2375">
        <v>509</v>
      </c>
      <c r="E2375">
        <v>888</v>
      </c>
      <c r="F2375">
        <v>96</v>
      </c>
      <c r="G2375">
        <v>0</v>
      </c>
      <c r="H2375">
        <v>7.7</v>
      </c>
      <c r="I2375">
        <v>71</v>
      </c>
      <c r="J2375">
        <v>105</v>
      </c>
      <c r="K2375">
        <v>35811509</v>
      </c>
      <c r="L2375">
        <v>5500000</v>
      </c>
      <c r="M2375" s="2">
        <f>VLOOKUP(A2375,Sheet2!$A$1:G6099,2,0)</f>
        <v>35284</v>
      </c>
      <c r="N2375" t="str">
        <f>VLOOKUP(A2375,Sheet2!$A$1:G6099,3,0)</f>
        <v>Color</v>
      </c>
      <c r="O2375" t="str">
        <f>VLOOKUP(A2375,Sheet2!$A$1:G6099,4,0)</f>
        <v>Biography</v>
      </c>
      <c r="P2375" t="str">
        <f>VLOOKUP(A2375,Sheet2!$A$1:G6099,5,0)</f>
        <v>English</v>
      </c>
      <c r="Q2375" t="str">
        <f>VLOOKUP(A2375,Sheet2!$A$1:G6099,6,0)</f>
        <v>Australia</v>
      </c>
      <c r="R2375" t="str">
        <f>VLOOKUP(A2375,Sheet2!$A$1:G6099,7,0)</f>
        <v>PG-13</v>
      </c>
      <c r="S2375" t="str">
        <f>IF(Table19[[#This Row],[Language]]="English","English","Other language")</f>
        <v>English</v>
      </c>
      <c r="T2375">
        <f>Table19[[#This Row],[Gross Revenue]]-Table19[[#This Row],[Budget]]</f>
        <v>30311509</v>
      </c>
      <c r="U2375" s="1">
        <f>(Table19[[#This Row],[Gross Revenue]]/Table19[[#This Row],[Budget]])-1</f>
        <v>5.5111834545454546</v>
      </c>
      <c r="V2375" t="str">
        <f t="shared" si="86"/>
        <v>90-110 minutes</v>
      </c>
      <c r="W2375">
        <f>Table19[[#This Row],[Profit]]/Table19[[#This Row],[Budget]]*100</f>
        <v>551.11834545454542</v>
      </c>
      <c r="X2375">
        <v>-1289919.5</v>
      </c>
      <c r="Y2375">
        <v>-4.8151417500000002E-2</v>
      </c>
      <c r="Z2375" t="str">
        <f t="shared" si="87"/>
        <v>Low</v>
      </c>
    </row>
    <row r="2376" spans="1:26" x14ac:dyDescent="0.2">
      <c r="A2376" t="s">
        <v>5556</v>
      </c>
      <c r="B2376" t="s">
        <v>2379</v>
      </c>
      <c r="C2376" t="s">
        <v>2380</v>
      </c>
      <c r="D2376">
        <v>399</v>
      </c>
      <c r="E2376">
        <v>660</v>
      </c>
      <c r="F2376">
        <v>0</v>
      </c>
      <c r="G2376">
        <v>287</v>
      </c>
      <c r="H2376">
        <v>6.8</v>
      </c>
      <c r="I2376">
        <v>29</v>
      </c>
      <c r="J2376">
        <v>93</v>
      </c>
      <c r="K2376">
        <v>906666</v>
      </c>
      <c r="L2376">
        <v>500000</v>
      </c>
      <c r="M2376" s="2">
        <f>VLOOKUP(A2376,Sheet2!$A$1:G6100,2,0)</f>
        <v>40720</v>
      </c>
      <c r="N2376" t="str">
        <f>VLOOKUP(A2376,Sheet2!$A$1:G6100,3,0)</f>
        <v>Color</v>
      </c>
      <c r="O2376" t="str">
        <f>VLOOKUP(A2376,Sheet2!$A$1:G6100,4,0)</f>
        <v>Documentary</v>
      </c>
      <c r="P2376" t="str">
        <f>VLOOKUP(A2376,Sheet2!$A$1:G6100,5,0)</f>
        <v>English</v>
      </c>
      <c r="Q2376" t="str">
        <f>VLOOKUP(A2376,Sheet2!$A$1:G6100,6,0)</f>
        <v>USA</v>
      </c>
      <c r="R2376" t="str">
        <f>VLOOKUP(A2376,Sheet2!$A$1:G6100,7,0)</f>
        <v>Unrated</v>
      </c>
      <c r="S2376" t="str">
        <f>IF(Table19[[#This Row],[Language]]="English","English","Other language")</f>
        <v>English</v>
      </c>
      <c r="T2376">
        <f>Table19[[#This Row],[Gross Revenue]]-Table19[[#This Row],[Budget]]</f>
        <v>406666</v>
      </c>
      <c r="U2376" s="1">
        <f>(Table19[[#This Row],[Gross Revenue]]/Table19[[#This Row],[Budget]])-1</f>
        <v>0.81333199999999994</v>
      </c>
      <c r="V2376" t="str">
        <f t="shared" si="86"/>
        <v>90-110 minutes</v>
      </c>
      <c r="W2376">
        <f>Table19[[#This Row],[Profit]]/Table19[[#This Row],[Budget]]*100</f>
        <v>81.333200000000005</v>
      </c>
      <c r="Z2376" t="str">
        <f t="shared" si="87"/>
        <v>Low</v>
      </c>
    </row>
    <row r="2377" spans="1:26" x14ac:dyDescent="0.2">
      <c r="A2377" t="s">
        <v>6066</v>
      </c>
      <c r="B2377" t="s">
        <v>2716</v>
      </c>
      <c r="C2377" t="s">
        <v>1492</v>
      </c>
      <c r="D2377">
        <v>650</v>
      </c>
      <c r="E2377">
        <v>1640</v>
      </c>
      <c r="F2377">
        <v>845</v>
      </c>
      <c r="G2377">
        <v>0</v>
      </c>
      <c r="H2377">
        <v>7.2</v>
      </c>
      <c r="I2377">
        <v>198</v>
      </c>
      <c r="J2377">
        <v>124</v>
      </c>
      <c r="K2377">
        <v>46975183</v>
      </c>
      <c r="L2377">
        <v>61000000</v>
      </c>
      <c r="M2377" s="2">
        <f>VLOOKUP(A2377,Sheet2!$A$1:G6101,2,0)</f>
        <v>39256</v>
      </c>
      <c r="N2377" t="str">
        <f>VLOOKUP(A2377,Sheet2!$A$1:G6101,3,0)</f>
        <v>Color</v>
      </c>
      <c r="O2377" t="str">
        <f>VLOOKUP(A2377,Sheet2!$A$1:G6101,4,0)</f>
        <v>Action</v>
      </c>
      <c r="P2377" t="str">
        <f>VLOOKUP(A2377,Sheet2!$A$1:G6101,5,0)</f>
        <v>English</v>
      </c>
      <c r="Q2377" t="str">
        <f>VLOOKUP(A2377,Sheet2!$A$1:G6101,6,0)</f>
        <v>USA</v>
      </c>
      <c r="R2377" t="str">
        <f>VLOOKUP(A2377,Sheet2!$A$1:G6101,7,0)</f>
        <v>R</v>
      </c>
      <c r="S2377" t="str">
        <f>IF(Table19[[#This Row],[Language]]="English","English","Other language")</f>
        <v>English</v>
      </c>
      <c r="T2377">
        <f>Table19[[#This Row],[Gross Revenue]]-Table19[[#This Row],[Budget]]</f>
        <v>-14024817</v>
      </c>
      <c r="U2377" s="1">
        <f>(Table19[[#This Row],[Gross Revenue]]/Table19[[#This Row],[Budget]])-1</f>
        <v>-0.2299150327868853</v>
      </c>
      <c r="V2377" t="str">
        <f t="shared" si="86"/>
        <v>111-130 minutes</v>
      </c>
      <c r="W2377">
        <f>Table19[[#This Row],[Profit]]/Table19[[#This Row],[Budget]]*100</f>
        <v>-22.991503278688523</v>
      </c>
      <c r="X2377">
        <v>-1289919.5</v>
      </c>
      <c r="Y2377">
        <v>-4.8151417500000002E-2</v>
      </c>
      <c r="Z2377" t="str">
        <f t="shared" si="87"/>
        <v>High</v>
      </c>
    </row>
    <row r="2378" spans="1:26" x14ac:dyDescent="0.2">
      <c r="A2378" t="s">
        <v>5148</v>
      </c>
      <c r="B2378" t="s">
        <v>2119</v>
      </c>
      <c r="C2378" t="s">
        <v>2120</v>
      </c>
      <c r="D2378">
        <v>419</v>
      </c>
      <c r="E2378">
        <v>975</v>
      </c>
      <c r="F2378">
        <v>13</v>
      </c>
      <c r="G2378">
        <v>167</v>
      </c>
      <c r="H2378">
        <v>6.6</v>
      </c>
      <c r="I2378">
        <v>43</v>
      </c>
      <c r="J2378">
        <v>99</v>
      </c>
      <c r="K2378">
        <v>302204</v>
      </c>
      <c r="L2378">
        <v>3000000</v>
      </c>
      <c r="M2378" s="2">
        <f>VLOOKUP(A2378,Sheet2!$A$1:G6102,2,0)</f>
        <v>35436</v>
      </c>
      <c r="N2378" t="str">
        <f>VLOOKUP(A2378,Sheet2!$A$1:G6102,3,0)</f>
        <v>Color</v>
      </c>
      <c r="O2378" t="str">
        <f>VLOOKUP(A2378,Sheet2!$A$1:G6102,4,0)</f>
        <v>Comedy</v>
      </c>
      <c r="P2378" t="str">
        <f>VLOOKUP(A2378,Sheet2!$A$1:G6102,5,0)</f>
        <v>English</v>
      </c>
      <c r="Q2378" t="str">
        <f>VLOOKUP(A2378,Sheet2!$A$1:G6102,6,0)</f>
        <v>UK</v>
      </c>
      <c r="R2378" t="str">
        <f>VLOOKUP(A2378,Sheet2!$A$1:G6102,7,0)</f>
        <v>PG</v>
      </c>
      <c r="S2378" t="str">
        <f>IF(Table19[[#This Row],[Language]]="English","English","Other language")</f>
        <v>English</v>
      </c>
      <c r="T2378">
        <f>Table19[[#This Row],[Gross Revenue]]-Table19[[#This Row],[Budget]]</f>
        <v>-2697796</v>
      </c>
      <c r="U2378" s="1">
        <f>(Table19[[#This Row],[Gross Revenue]]/Table19[[#This Row],[Budget]])-1</f>
        <v>-0.89926533333333336</v>
      </c>
      <c r="V2378" t="str">
        <f t="shared" si="86"/>
        <v>90-110 minutes</v>
      </c>
      <c r="W2378">
        <f>Table19[[#This Row],[Profit]]/Table19[[#This Row],[Budget]]*100</f>
        <v>-89.926533333333339</v>
      </c>
      <c r="X2378">
        <v>1637763</v>
      </c>
      <c r="Y2378">
        <v>0.19178668286445014</v>
      </c>
      <c r="Z2378" t="str">
        <f t="shared" si="87"/>
        <v>Low</v>
      </c>
    </row>
    <row r="2379" spans="1:26" x14ac:dyDescent="0.2">
      <c r="A2379" t="s">
        <v>6116</v>
      </c>
      <c r="B2379" t="s">
        <v>2746</v>
      </c>
      <c r="C2379" t="s">
        <v>2747</v>
      </c>
      <c r="D2379">
        <v>66</v>
      </c>
      <c r="E2379">
        <v>66</v>
      </c>
      <c r="F2379">
        <v>0</v>
      </c>
      <c r="G2379">
        <v>30</v>
      </c>
      <c r="H2379">
        <v>7.2</v>
      </c>
      <c r="I2379">
        <v>15</v>
      </c>
      <c r="J2379">
        <v>85</v>
      </c>
      <c r="K2379">
        <v>381225</v>
      </c>
      <c r="L2379">
        <v>200000</v>
      </c>
      <c r="M2379" s="2">
        <f>VLOOKUP(A2379,Sheet2!$A$1:G6103,2,0)</f>
        <v>37987</v>
      </c>
      <c r="N2379" t="str">
        <f>VLOOKUP(A2379,Sheet2!$A$1:G6103,3,0)</f>
        <v>Color</v>
      </c>
      <c r="O2379" t="str">
        <f>VLOOKUP(A2379,Sheet2!$A$1:G6103,4,0)</f>
        <v>Documentary</v>
      </c>
      <c r="P2379" t="str">
        <f>VLOOKUP(A2379,Sheet2!$A$1:G6103,5,0)</f>
        <v>English</v>
      </c>
      <c r="Q2379" t="str">
        <f>VLOOKUP(A2379,Sheet2!$A$1:G6103,6,0)</f>
        <v>USA</v>
      </c>
      <c r="R2379" t="str">
        <f>VLOOKUP(A2379,Sheet2!$A$1:G6103,7,0)</f>
        <v>Unrated</v>
      </c>
      <c r="S2379" t="str">
        <f>IF(Table19[[#This Row],[Language]]="English","English","Other language")</f>
        <v>English</v>
      </c>
      <c r="T2379">
        <f>Table19[[#This Row],[Gross Revenue]]-Table19[[#This Row],[Budget]]</f>
        <v>181225</v>
      </c>
      <c r="U2379" s="1">
        <f>(Table19[[#This Row],[Gross Revenue]]/Table19[[#This Row],[Budget]])-1</f>
        <v>0.90612500000000007</v>
      </c>
      <c r="V2379" t="str">
        <f t="shared" si="86"/>
        <v>&lt;90 minutes</v>
      </c>
      <c r="W2379">
        <f>Table19[[#This Row],[Profit]]/Table19[[#This Row],[Budget]]*100</f>
        <v>90.612499999999997</v>
      </c>
      <c r="Z2379" t="str">
        <f t="shared" si="87"/>
        <v>Low</v>
      </c>
    </row>
    <row r="2380" spans="1:26" x14ac:dyDescent="0.2">
      <c r="A2380" t="s">
        <v>5051</v>
      </c>
      <c r="B2380" t="s">
        <v>2039</v>
      </c>
      <c r="C2380" t="s">
        <v>2040</v>
      </c>
      <c r="D2380">
        <v>71</v>
      </c>
      <c r="E2380">
        <v>226</v>
      </c>
      <c r="F2380">
        <v>263</v>
      </c>
      <c r="G2380">
        <v>0</v>
      </c>
      <c r="H2380">
        <v>6.5</v>
      </c>
      <c r="I2380">
        <v>160</v>
      </c>
      <c r="J2380">
        <v>101</v>
      </c>
      <c r="K2380">
        <v>1984378</v>
      </c>
      <c r="L2380">
        <v>2000000</v>
      </c>
      <c r="M2380" s="2">
        <f>VLOOKUP(A2380,Sheet2!$A$1:G6104,2,0)</f>
        <v>38797</v>
      </c>
      <c r="N2380" t="str">
        <f>VLOOKUP(A2380,Sheet2!$A$1:G6104,3,0)</f>
        <v>Color</v>
      </c>
      <c r="O2380" t="str">
        <f>VLOOKUP(A2380,Sheet2!$A$1:G6104,4,0)</f>
        <v>Comedy</v>
      </c>
      <c r="P2380" t="str">
        <f>VLOOKUP(A2380,Sheet2!$A$1:G6104,5,0)</f>
        <v>English</v>
      </c>
      <c r="Q2380" t="str">
        <f>VLOOKUP(A2380,Sheet2!$A$1:G6104,6,0)</f>
        <v>USA</v>
      </c>
      <c r="R2380" t="str">
        <f>VLOOKUP(A2380,Sheet2!$A$1:G6104,7,0)</f>
        <v>Unrated</v>
      </c>
      <c r="S2380" t="str">
        <f>IF(Table19[[#This Row],[Language]]="English","English","Other language")</f>
        <v>English</v>
      </c>
      <c r="T2380">
        <f>Table19[[#This Row],[Gross Revenue]]-Table19[[#This Row],[Budget]]</f>
        <v>-15622</v>
      </c>
      <c r="U2380" s="1">
        <f>(Table19[[#This Row],[Gross Revenue]]/Table19[[#This Row],[Budget]])-1</f>
        <v>-7.8110000000000124E-3</v>
      </c>
      <c r="V2380" t="str">
        <f t="shared" si="86"/>
        <v>90-110 minutes</v>
      </c>
      <c r="W2380">
        <f>Table19[[#This Row],[Profit]]/Table19[[#This Row],[Budget]]*100</f>
        <v>-0.78110000000000002</v>
      </c>
      <c r="X2380">
        <v>1637763</v>
      </c>
      <c r="Y2380">
        <v>0.19178668286445014</v>
      </c>
      <c r="Z2380" t="str">
        <f t="shared" si="87"/>
        <v>Low</v>
      </c>
    </row>
    <row r="2381" spans="1:26" x14ac:dyDescent="0.2">
      <c r="A2381" t="s">
        <v>3547</v>
      </c>
      <c r="B2381" t="s">
        <v>516</v>
      </c>
      <c r="C2381" t="s">
        <v>110</v>
      </c>
      <c r="D2381">
        <v>87000</v>
      </c>
      <c r="E2381">
        <v>88422</v>
      </c>
      <c r="F2381">
        <v>0</v>
      </c>
      <c r="G2381">
        <v>431</v>
      </c>
      <c r="H2381">
        <v>4.9000000000000004</v>
      </c>
      <c r="I2381">
        <v>103</v>
      </c>
      <c r="J2381">
        <v>89</v>
      </c>
      <c r="K2381">
        <v>20916309</v>
      </c>
      <c r="L2381">
        <v>40000000</v>
      </c>
      <c r="M2381" s="2">
        <f>VLOOKUP(A2381,Sheet2!$A$1:G6105,2,0)</f>
        <v>39919</v>
      </c>
      <c r="N2381" t="str">
        <f>VLOOKUP(A2381,Sheet2!$A$1:G6105,3,0)</f>
        <v>Color</v>
      </c>
      <c r="O2381" t="str">
        <f>VLOOKUP(A2381,Sheet2!$A$1:G6105,4,0)</f>
        <v>Comedy</v>
      </c>
      <c r="P2381" t="str">
        <f>VLOOKUP(A2381,Sheet2!$A$1:G6105,5,0)</f>
        <v>English</v>
      </c>
      <c r="Q2381" t="str">
        <f>VLOOKUP(A2381,Sheet2!$A$1:G6105,6,0)</f>
        <v>USA</v>
      </c>
      <c r="R2381" t="str">
        <f>VLOOKUP(A2381,Sheet2!$A$1:G6105,7,0)</f>
        <v>PG</v>
      </c>
      <c r="S2381" t="str">
        <f>IF(Table19[[#This Row],[Language]]="English","English","Other language")</f>
        <v>English</v>
      </c>
      <c r="T2381">
        <f>Table19[[#This Row],[Gross Revenue]]-Table19[[#This Row],[Budget]]</f>
        <v>-19083691</v>
      </c>
      <c r="U2381" s="1">
        <f>(Table19[[#This Row],[Gross Revenue]]/Table19[[#This Row],[Budget]])-1</f>
        <v>-0.47709227499999995</v>
      </c>
      <c r="V2381" t="str">
        <f t="shared" si="86"/>
        <v>&lt;90 minutes</v>
      </c>
      <c r="W2381">
        <f>Table19[[#This Row],[Profit]]/Table19[[#This Row],[Budget]]*100</f>
        <v>-47.709227500000004</v>
      </c>
      <c r="X2381">
        <v>1637763</v>
      </c>
      <c r="Y2381">
        <v>0.19178668286445014</v>
      </c>
      <c r="Z2381" t="str">
        <f t="shared" si="87"/>
        <v>High</v>
      </c>
    </row>
    <row r="2382" spans="1:26" x14ac:dyDescent="0.2">
      <c r="A2382" t="s">
        <v>4339</v>
      </c>
      <c r="B2382" t="s">
        <v>510</v>
      </c>
      <c r="C2382" t="s">
        <v>1455</v>
      </c>
      <c r="D2382">
        <v>1000</v>
      </c>
      <c r="E2382">
        <v>2404</v>
      </c>
      <c r="F2382">
        <v>73</v>
      </c>
      <c r="G2382">
        <v>0</v>
      </c>
      <c r="H2382">
        <v>6</v>
      </c>
      <c r="I2382">
        <v>45</v>
      </c>
      <c r="J2382">
        <v>79</v>
      </c>
      <c r="K2382">
        <v>2275557</v>
      </c>
      <c r="L2382">
        <v>8000000</v>
      </c>
      <c r="M2382" s="2">
        <f>VLOOKUP(A2382,Sheet2!$A$1:G6106,2,0)</f>
        <v>33322</v>
      </c>
      <c r="N2382" t="str">
        <f>VLOOKUP(A2382,Sheet2!$A$1:G6106,3,0)</f>
        <v>Color</v>
      </c>
      <c r="O2382" t="str">
        <f>VLOOKUP(A2382,Sheet2!$A$1:G6106,4,0)</f>
        <v>Action</v>
      </c>
      <c r="P2382" t="str">
        <f>VLOOKUP(A2382,Sheet2!$A$1:G6106,5,0)</f>
        <v>English</v>
      </c>
      <c r="Q2382" t="str">
        <f>VLOOKUP(A2382,Sheet2!$A$1:G6106,6,0)</f>
        <v>USA</v>
      </c>
      <c r="R2382" t="str">
        <f>VLOOKUP(A2382,Sheet2!$A$1:G6106,7,0)</f>
        <v>R</v>
      </c>
      <c r="S2382" t="str">
        <f>IF(Table19[[#This Row],[Language]]="English","English","Other language")</f>
        <v>English</v>
      </c>
      <c r="T2382">
        <f>Table19[[#This Row],[Gross Revenue]]-Table19[[#This Row],[Budget]]</f>
        <v>-5724443</v>
      </c>
      <c r="U2382" s="1">
        <f>(Table19[[#This Row],[Gross Revenue]]/Table19[[#This Row],[Budget]])-1</f>
        <v>-0.71555537499999999</v>
      </c>
      <c r="V2382" t="str">
        <f t="shared" si="86"/>
        <v>&lt;90 minutes</v>
      </c>
      <c r="W2382">
        <f>Table19[[#This Row],[Profit]]/Table19[[#This Row],[Budget]]*100</f>
        <v>-71.5555375</v>
      </c>
      <c r="X2382">
        <v>-1289919.5</v>
      </c>
      <c r="Y2382">
        <v>-4.8151417500000002E-2</v>
      </c>
      <c r="Z2382" t="str">
        <f t="shared" si="87"/>
        <v>Low</v>
      </c>
    </row>
    <row r="2383" spans="1:26" x14ac:dyDescent="0.2">
      <c r="A2383" t="s">
        <v>3457</v>
      </c>
      <c r="B2383" t="s">
        <v>371</v>
      </c>
      <c r="C2383" t="s">
        <v>372</v>
      </c>
      <c r="D2383">
        <v>16000</v>
      </c>
      <c r="E2383">
        <v>18913</v>
      </c>
      <c r="F2383">
        <v>719</v>
      </c>
      <c r="G2383">
        <v>0</v>
      </c>
      <c r="H2383">
        <v>4.5999999999999996</v>
      </c>
      <c r="I2383">
        <v>181</v>
      </c>
      <c r="J2383">
        <v>131</v>
      </c>
      <c r="K2383">
        <v>20302961</v>
      </c>
      <c r="L2383">
        <v>45000000</v>
      </c>
      <c r="M2383" s="2">
        <f>VLOOKUP(A2383,Sheet2!$A$1:G6107,2,0)</f>
        <v>35055</v>
      </c>
      <c r="N2383" t="str">
        <f>VLOOKUP(A2383,Sheet2!$A$1:G6107,3,0)</f>
        <v>Color</v>
      </c>
      <c r="O2383" t="str">
        <f>VLOOKUP(A2383,Sheet2!$A$1:G6107,4,0)</f>
        <v>Drama</v>
      </c>
      <c r="P2383" t="str">
        <f>VLOOKUP(A2383,Sheet2!$A$1:G6107,5,0)</f>
        <v>English</v>
      </c>
      <c r="Q2383" t="str">
        <f>VLOOKUP(A2383,Sheet2!$A$1:G6107,6,0)</f>
        <v>France</v>
      </c>
      <c r="R2383" t="str">
        <f>VLOOKUP(A2383,Sheet2!$A$1:G6107,7,0)</f>
        <v>NC-17</v>
      </c>
      <c r="S2383" t="str">
        <f>IF(Table19[[#This Row],[Language]]="English","English","Other language")</f>
        <v>English</v>
      </c>
      <c r="T2383">
        <f>Table19[[#This Row],[Gross Revenue]]-Table19[[#This Row],[Budget]]</f>
        <v>-24697039</v>
      </c>
      <c r="U2383" s="1">
        <f>(Table19[[#This Row],[Gross Revenue]]/Table19[[#This Row],[Budget]])-1</f>
        <v>-0.54882308888888887</v>
      </c>
      <c r="V2383" t="str">
        <f t="shared" si="86"/>
        <v>131-150 minutes</v>
      </c>
      <c r="W2383">
        <f>Table19[[#This Row],[Profit]]/Table19[[#This Row],[Budget]]*100</f>
        <v>-54.882308888888886</v>
      </c>
      <c r="X2383">
        <v>-434215.5</v>
      </c>
      <c r="Y2383">
        <v>-0.10115100772200772</v>
      </c>
      <c r="Z2383" t="str">
        <f t="shared" si="87"/>
        <v>High</v>
      </c>
    </row>
    <row r="2384" spans="1:26" x14ac:dyDescent="0.2">
      <c r="A2384" t="s">
        <v>6812</v>
      </c>
      <c r="B2384" t="s">
        <v>3139</v>
      </c>
      <c r="C2384" t="s">
        <v>2150</v>
      </c>
      <c r="D2384">
        <v>145</v>
      </c>
      <c r="E2384">
        <v>275</v>
      </c>
      <c r="F2384">
        <v>80</v>
      </c>
      <c r="G2384">
        <v>0</v>
      </c>
      <c r="H2384">
        <v>7.9</v>
      </c>
      <c r="I2384">
        <v>212</v>
      </c>
      <c r="J2384">
        <v>90</v>
      </c>
      <c r="K2384">
        <v>267652016</v>
      </c>
      <c r="L2384">
        <v>60000000</v>
      </c>
      <c r="M2384" s="2">
        <f>VLOOKUP(A2384,Sheet2!$A$1:G6108,2,0)</f>
        <v>37071</v>
      </c>
      <c r="N2384" t="str">
        <f>VLOOKUP(A2384,Sheet2!$A$1:G6108,3,0)</f>
        <v>Color</v>
      </c>
      <c r="O2384" t="str">
        <f>VLOOKUP(A2384,Sheet2!$A$1:G6108,4,0)</f>
        <v>Adventure</v>
      </c>
      <c r="P2384" t="str">
        <f>VLOOKUP(A2384,Sheet2!$A$1:G6108,5,0)</f>
        <v>English</v>
      </c>
      <c r="Q2384" t="str">
        <f>VLOOKUP(A2384,Sheet2!$A$1:G6108,6,0)</f>
        <v>USA</v>
      </c>
      <c r="R2384" t="str">
        <f>VLOOKUP(A2384,Sheet2!$A$1:G6108,7,0)</f>
        <v>PG</v>
      </c>
      <c r="S2384" t="str">
        <f>IF(Table19[[#This Row],[Language]]="English","English","Other language")</f>
        <v>English</v>
      </c>
      <c r="T2384">
        <f>Table19[[#This Row],[Gross Revenue]]-Table19[[#This Row],[Budget]]</f>
        <v>207652016</v>
      </c>
      <c r="U2384" s="1">
        <f>(Table19[[#This Row],[Gross Revenue]]/Table19[[#This Row],[Budget]])-1</f>
        <v>3.4608669333333335</v>
      </c>
      <c r="V2384" t="str">
        <f t="shared" si="86"/>
        <v>90-110 minutes</v>
      </c>
      <c r="W2384">
        <f>Table19[[#This Row],[Profit]]/Table19[[#This Row],[Budget]]*100</f>
        <v>346.08669333333336</v>
      </c>
      <c r="X2384">
        <v>3892693.5</v>
      </c>
      <c r="Y2384">
        <v>0.11726928571428571</v>
      </c>
      <c r="Z2384" t="str">
        <f t="shared" si="87"/>
        <v>High</v>
      </c>
    </row>
    <row r="2385" spans="1:26" x14ac:dyDescent="0.2">
      <c r="A2385" t="s">
        <v>6132</v>
      </c>
      <c r="B2385" t="s">
        <v>2754</v>
      </c>
      <c r="C2385" t="s">
        <v>2150</v>
      </c>
      <c r="D2385">
        <v>692</v>
      </c>
      <c r="E2385">
        <v>1148</v>
      </c>
      <c r="F2385">
        <v>80</v>
      </c>
      <c r="G2385">
        <v>0</v>
      </c>
      <c r="H2385">
        <v>7.2</v>
      </c>
      <c r="I2385">
        <v>205</v>
      </c>
      <c r="J2385">
        <v>93</v>
      </c>
      <c r="K2385">
        <v>436471036</v>
      </c>
      <c r="L2385">
        <v>150000000</v>
      </c>
      <c r="M2385" s="2">
        <f>VLOOKUP(A2385,Sheet2!$A$1:G6109,2,0)</f>
        <v>38076</v>
      </c>
      <c r="N2385" t="str">
        <f>VLOOKUP(A2385,Sheet2!$A$1:G6109,3,0)</f>
        <v>Color</v>
      </c>
      <c r="O2385" t="str">
        <f>VLOOKUP(A2385,Sheet2!$A$1:G6109,4,0)</f>
        <v>Adventure</v>
      </c>
      <c r="P2385" t="str">
        <f>VLOOKUP(A2385,Sheet2!$A$1:G6109,5,0)</f>
        <v>English</v>
      </c>
      <c r="Q2385" t="str">
        <f>VLOOKUP(A2385,Sheet2!$A$1:G6109,6,0)</f>
        <v>USA</v>
      </c>
      <c r="R2385" t="str">
        <f>VLOOKUP(A2385,Sheet2!$A$1:G6109,7,0)</f>
        <v>PG</v>
      </c>
      <c r="S2385" t="str">
        <f>IF(Table19[[#This Row],[Language]]="English","English","Other language")</f>
        <v>English</v>
      </c>
      <c r="T2385">
        <f>Table19[[#This Row],[Gross Revenue]]-Table19[[#This Row],[Budget]]</f>
        <v>286471036</v>
      </c>
      <c r="U2385" s="1">
        <f>(Table19[[#This Row],[Gross Revenue]]/Table19[[#This Row],[Budget]])-1</f>
        <v>1.9098069066666667</v>
      </c>
      <c r="V2385" t="str">
        <f t="shared" si="86"/>
        <v>90-110 minutes</v>
      </c>
      <c r="W2385">
        <f>Table19[[#This Row],[Profit]]/Table19[[#This Row],[Budget]]*100</f>
        <v>190.98069066666667</v>
      </c>
      <c r="X2385">
        <v>3892693.5</v>
      </c>
      <c r="Y2385">
        <v>0.11726928571428571</v>
      </c>
      <c r="Z2385" t="str">
        <f t="shared" si="87"/>
        <v>High</v>
      </c>
    </row>
    <row r="2386" spans="1:26" x14ac:dyDescent="0.2">
      <c r="A2386" t="s">
        <v>4927</v>
      </c>
      <c r="B2386" t="s">
        <v>556</v>
      </c>
      <c r="C2386" t="s">
        <v>320</v>
      </c>
      <c r="D2386">
        <v>4000</v>
      </c>
      <c r="E2386">
        <v>4628</v>
      </c>
      <c r="F2386">
        <v>31</v>
      </c>
      <c r="G2386">
        <v>0</v>
      </c>
      <c r="H2386">
        <v>6.4</v>
      </c>
      <c r="I2386">
        <v>226</v>
      </c>
      <c r="J2386">
        <v>93</v>
      </c>
      <c r="K2386">
        <v>238371987</v>
      </c>
      <c r="L2386">
        <v>165000000</v>
      </c>
      <c r="M2386" s="2">
        <f>VLOOKUP(A2386,Sheet2!$A$1:G6110,2,0)</f>
        <v>40255</v>
      </c>
      <c r="N2386" t="str">
        <f>VLOOKUP(A2386,Sheet2!$A$1:G6110,3,0)</f>
        <v>Color</v>
      </c>
      <c r="O2386" t="str">
        <f>VLOOKUP(A2386,Sheet2!$A$1:G6110,4,0)</f>
        <v>Adventure</v>
      </c>
      <c r="P2386" t="str">
        <f>VLOOKUP(A2386,Sheet2!$A$1:G6110,5,0)</f>
        <v>English</v>
      </c>
      <c r="Q2386" t="str">
        <f>VLOOKUP(A2386,Sheet2!$A$1:G6110,6,0)</f>
        <v>USA</v>
      </c>
      <c r="R2386" t="str">
        <f>VLOOKUP(A2386,Sheet2!$A$1:G6110,7,0)</f>
        <v>PG</v>
      </c>
      <c r="S2386" t="str">
        <f>IF(Table19[[#This Row],[Language]]="English","English","Other language")</f>
        <v>English</v>
      </c>
      <c r="T2386">
        <f>Table19[[#This Row],[Gross Revenue]]-Table19[[#This Row],[Budget]]</f>
        <v>73371987</v>
      </c>
      <c r="U2386" s="1">
        <f>(Table19[[#This Row],[Gross Revenue]]/Table19[[#This Row],[Budget]])-1</f>
        <v>0.44467870909090901</v>
      </c>
      <c r="V2386" t="str">
        <f t="shared" si="86"/>
        <v>90-110 minutes</v>
      </c>
      <c r="W2386">
        <f>Table19[[#This Row],[Profit]]/Table19[[#This Row],[Budget]]*100</f>
        <v>44.467870909090905</v>
      </c>
      <c r="X2386">
        <v>3892693.5</v>
      </c>
      <c r="Y2386">
        <v>0.11726928571428571</v>
      </c>
      <c r="Z2386" t="str">
        <f t="shared" si="87"/>
        <v>High</v>
      </c>
    </row>
    <row r="2387" spans="1:26" x14ac:dyDescent="0.2">
      <c r="A2387" t="s">
        <v>4518</v>
      </c>
      <c r="B2387" t="s">
        <v>156</v>
      </c>
      <c r="C2387" t="s">
        <v>1610</v>
      </c>
      <c r="D2387">
        <v>3000</v>
      </c>
      <c r="E2387">
        <v>4705</v>
      </c>
      <c r="F2387">
        <v>50</v>
      </c>
      <c r="G2387">
        <v>0</v>
      </c>
      <c r="H2387">
        <v>6.1</v>
      </c>
      <c r="I2387">
        <v>227</v>
      </c>
      <c r="J2387">
        <v>93</v>
      </c>
      <c r="K2387">
        <v>320706665</v>
      </c>
      <c r="L2387">
        <v>160000000</v>
      </c>
      <c r="M2387" s="2">
        <f>VLOOKUP(A2387,Sheet2!$A$1:G6111,2,0)</f>
        <v>39188</v>
      </c>
      <c r="N2387" t="str">
        <f>VLOOKUP(A2387,Sheet2!$A$1:G6111,3,0)</f>
        <v>Color</v>
      </c>
      <c r="O2387" t="str">
        <f>VLOOKUP(A2387,Sheet2!$A$1:G6111,4,0)</f>
        <v>Adventure</v>
      </c>
      <c r="P2387" t="str">
        <f>VLOOKUP(A2387,Sheet2!$A$1:G6111,5,0)</f>
        <v>English</v>
      </c>
      <c r="Q2387" t="str">
        <f>VLOOKUP(A2387,Sheet2!$A$1:G6111,6,0)</f>
        <v>USA</v>
      </c>
      <c r="R2387" t="str">
        <f>VLOOKUP(A2387,Sheet2!$A$1:G6111,7,0)</f>
        <v>PG</v>
      </c>
      <c r="S2387" t="str">
        <f>IF(Table19[[#This Row],[Language]]="English","English","Other language")</f>
        <v>English</v>
      </c>
      <c r="T2387">
        <f>Table19[[#This Row],[Gross Revenue]]-Table19[[#This Row],[Budget]]</f>
        <v>160706665</v>
      </c>
      <c r="U2387" s="1">
        <f>(Table19[[#This Row],[Gross Revenue]]/Table19[[#This Row],[Budget]])-1</f>
        <v>1.0044166562500001</v>
      </c>
      <c r="V2387" t="str">
        <f t="shared" si="86"/>
        <v>90-110 minutes</v>
      </c>
      <c r="W2387">
        <f>Table19[[#This Row],[Profit]]/Table19[[#This Row],[Budget]]*100</f>
        <v>100.44166562500001</v>
      </c>
      <c r="X2387">
        <v>3892693.5</v>
      </c>
      <c r="Y2387">
        <v>0.11726928571428571</v>
      </c>
      <c r="Z2387" t="str">
        <f t="shared" si="87"/>
        <v>High</v>
      </c>
    </row>
    <row r="2388" spans="1:26" x14ac:dyDescent="0.2">
      <c r="A2388" t="s">
        <v>3696</v>
      </c>
      <c r="B2388" t="s">
        <v>742</v>
      </c>
      <c r="C2388" t="s">
        <v>743</v>
      </c>
      <c r="D2388">
        <v>449</v>
      </c>
      <c r="E2388">
        <v>1534</v>
      </c>
      <c r="F2388">
        <v>5</v>
      </c>
      <c r="G2388">
        <v>0</v>
      </c>
      <c r="H2388">
        <v>5.2</v>
      </c>
      <c r="I2388">
        <v>135</v>
      </c>
      <c r="J2388">
        <v>90</v>
      </c>
      <c r="K2388">
        <v>25926543</v>
      </c>
      <c r="L2388">
        <v>8000000</v>
      </c>
      <c r="M2388" s="2">
        <f>VLOOKUP(A2388,Sheet2!$A$1:G6112,2,0)</f>
        <v>39489</v>
      </c>
      <c r="N2388" t="str">
        <f>VLOOKUP(A2388,Sheet2!$A$1:G6112,3,0)</f>
        <v>Color</v>
      </c>
      <c r="O2388" t="str">
        <f>VLOOKUP(A2388,Sheet2!$A$1:G6112,4,0)</f>
        <v>Horror</v>
      </c>
      <c r="P2388" t="str">
        <f>VLOOKUP(A2388,Sheet2!$A$1:G6112,5,0)</f>
        <v>English</v>
      </c>
      <c r="Q2388" t="str">
        <f>VLOOKUP(A2388,Sheet2!$A$1:G6112,6,0)</f>
        <v>USA</v>
      </c>
      <c r="R2388" t="str">
        <f>VLOOKUP(A2388,Sheet2!$A$1:G6112,7,0)</f>
        <v>PG-13</v>
      </c>
      <c r="S2388" t="str">
        <f>IF(Table19[[#This Row],[Language]]="English","English","Other language")</f>
        <v>English</v>
      </c>
      <c r="T2388">
        <f>Table19[[#This Row],[Gross Revenue]]-Table19[[#This Row],[Budget]]</f>
        <v>17926543</v>
      </c>
      <c r="U2388" s="1">
        <f>(Table19[[#This Row],[Gross Revenue]]/Table19[[#This Row],[Budget]])-1</f>
        <v>2.2408178749999998</v>
      </c>
      <c r="V2388" t="str">
        <f t="shared" si="86"/>
        <v>90-110 minutes</v>
      </c>
      <c r="W2388">
        <f>Table19[[#This Row],[Profit]]/Table19[[#This Row],[Budget]]*100</f>
        <v>224.08178749999999</v>
      </c>
      <c r="X2388">
        <v>16235088</v>
      </c>
      <c r="Y2388">
        <v>1.1909079499999999</v>
      </c>
      <c r="Z2388" t="str">
        <f t="shared" si="87"/>
        <v>Low</v>
      </c>
    </row>
    <row r="2389" spans="1:26" x14ac:dyDescent="0.2">
      <c r="A2389" t="s">
        <v>6887</v>
      </c>
      <c r="B2389" t="s">
        <v>691</v>
      </c>
      <c r="C2389" t="s">
        <v>692</v>
      </c>
      <c r="D2389">
        <v>29000</v>
      </c>
      <c r="E2389">
        <v>29585</v>
      </c>
      <c r="F2389">
        <v>17000</v>
      </c>
      <c r="G2389">
        <v>53000</v>
      </c>
      <c r="H2389">
        <v>8.1</v>
      </c>
      <c r="I2389">
        <v>490</v>
      </c>
      <c r="J2389">
        <v>138</v>
      </c>
      <c r="K2389">
        <v>127968405</v>
      </c>
      <c r="L2389">
        <v>80000000</v>
      </c>
      <c r="M2389" s="2">
        <f>VLOOKUP(A2389,Sheet2!$A$1:G6113,2,0)</f>
        <v>40479</v>
      </c>
      <c r="N2389" t="str">
        <f>VLOOKUP(A2389,Sheet2!$A$1:G6113,3,0)</f>
        <v>Color</v>
      </c>
      <c r="O2389" t="str">
        <f>VLOOKUP(A2389,Sheet2!$A$1:G6113,4,0)</f>
        <v>Mystery</v>
      </c>
      <c r="P2389" t="str">
        <f>VLOOKUP(A2389,Sheet2!$A$1:G6113,5,0)</f>
        <v>English</v>
      </c>
      <c r="Q2389" t="str">
        <f>VLOOKUP(A2389,Sheet2!$A$1:G6113,6,0)</f>
        <v>USA</v>
      </c>
      <c r="R2389" t="str">
        <f>VLOOKUP(A2389,Sheet2!$A$1:G6113,7,0)</f>
        <v>R</v>
      </c>
      <c r="S2389" t="str">
        <f>IF(Table19[[#This Row],[Language]]="English","English","Other language")</f>
        <v>English</v>
      </c>
      <c r="T2389">
        <f>Table19[[#This Row],[Gross Revenue]]-Table19[[#This Row],[Budget]]</f>
        <v>47968405</v>
      </c>
      <c r="U2389" s="1">
        <f>(Table19[[#This Row],[Gross Revenue]]/Table19[[#This Row],[Budget]])-1</f>
        <v>0.59960506250000001</v>
      </c>
      <c r="V2389" t="str">
        <f t="shared" si="86"/>
        <v>131-150 minutes</v>
      </c>
      <c r="W2389">
        <f>Table19[[#This Row],[Profit]]/Table19[[#This Row],[Budget]]*100</f>
        <v>59.960506250000002</v>
      </c>
      <c r="Z2389" t="str">
        <f t="shared" si="87"/>
        <v>High</v>
      </c>
    </row>
    <row r="2390" spans="1:26" x14ac:dyDescent="0.2">
      <c r="A2390" t="s">
        <v>6540</v>
      </c>
      <c r="B2390" t="s">
        <v>2982</v>
      </c>
      <c r="C2390" t="s">
        <v>1689</v>
      </c>
      <c r="D2390">
        <v>455</v>
      </c>
      <c r="E2390">
        <v>1467</v>
      </c>
      <c r="F2390">
        <v>777</v>
      </c>
      <c r="G2390">
        <v>59000</v>
      </c>
      <c r="H2390">
        <v>7.6</v>
      </c>
      <c r="I2390">
        <v>478</v>
      </c>
      <c r="J2390">
        <v>121</v>
      </c>
      <c r="K2390">
        <v>46875468</v>
      </c>
      <c r="L2390">
        <v>30000000</v>
      </c>
      <c r="M2390" s="2">
        <f>VLOOKUP(A2390,Sheet2!$A$1:G6114,2,0)</f>
        <v>42322</v>
      </c>
      <c r="N2390" t="str">
        <f>VLOOKUP(A2390,Sheet2!$A$1:G6114,3,0)</f>
        <v>Color</v>
      </c>
      <c r="O2390" t="str">
        <f>VLOOKUP(A2390,Sheet2!$A$1:G6114,4,0)</f>
        <v>Action</v>
      </c>
      <c r="P2390" t="str">
        <f>VLOOKUP(A2390,Sheet2!$A$1:G6114,5,0)</f>
        <v>English</v>
      </c>
      <c r="Q2390" t="str">
        <f>VLOOKUP(A2390,Sheet2!$A$1:G6114,6,0)</f>
        <v>USA</v>
      </c>
      <c r="R2390" t="str">
        <f>VLOOKUP(A2390,Sheet2!$A$1:G6114,7,0)</f>
        <v>R</v>
      </c>
      <c r="S2390" t="str">
        <f>IF(Table19[[#This Row],[Language]]="English","English","Other language")</f>
        <v>English</v>
      </c>
      <c r="T2390">
        <f>Table19[[#This Row],[Gross Revenue]]-Table19[[#This Row],[Budget]]</f>
        <v>16875468</v>
      </c>
      <c r="U2390" s="1">
        <f>(Table19[[#This Row],[Gross Revenue]]/Table19[[#This Row],[Budget]])-1</f>
        <v>0.5625156</v>
      </c>
      <c r="V2390" t="str">
        <f t="shared" si="86"/>
        <v>111-130 minutes</v>
      </c>
      <c r="W2390">
        <f>Table19[[#This Row],[Profit]]/Table19[[#This Row],[Budget]]*100</f>
        <v>56.251559999999998</v>
      </c>
      <c r="X2390">
        <v>-1289919.5</v>
      </c>
      <c r="Y2390">
        <v>-4.8151417500000002E-2</v>
      </c>
      <c r="Z2390" t="str">
        <f t="shared" si="87"/>
        <v>Medium</v>
      </c>
    </row>
    <row r="2391" spans="1:26" x14ac:dyDescent="0.2">
      <c r="A2391" t="s">
        <v>6848</v>
      </c>
      <c r="B2391" t="s">
        <v>2473</v>
      </c>
      <c r="C2391" t="s">
        <v>2473</v>
      </c>
      <c r="D2391">
        <v>909</v>
      </c>
      <c r="E2391">
        <v>1633</v>
      </c>
      <c r="F2391">
        <v>909</v>
      </c>
      <c r="G2391">
        <v>0</v>
      </c>
      <c r="H2391">
        <v>8</v>
      </c>
      <c r="I2391">
        <v>263</v>
      </c>
      <c r="J2391">
        <v>123</v>
      </c>
      <c r="K2391">
        <v>24530513</v>
      </c>
      <c r="L2391">
        <v>9000000</v>
      </c>
      <c r="M2391" s="2">
        <f>VLOOKUP(A2391,Sheet2!$A$1:G6115,2,0)</f>
        <v>39409</v>
      </c>
      <c r="N2391" t="str">
        <f>VLOOKUP(A2391,Sheet2!$A$1:G6115,3,0)</f>
        <v>Color</v>
      </c>
      <c r="O2391" t="str">
        <f>VLOOKUP(A2391,Sheet2!$A$1:G6115,4,0)</f>
        <v>Documentary</v>
      </c>
      <c r="P2391" t="str">
        <f>VLOOKUP(A2391,Sheet2!$A$1:G6115,5,0)</f>
        <v>English</v>
      </c>
      <c r="Q2391" t="str">
        <f>VLOOKUP(A2391,Sheet2!$A$1:G6115,6,0)</f>
        <v>USA</v>
      </c>
      <c r="R2391" t="str">
        <f>VLOOKUP(A2391,Sheet2!$A$1:G6115,7,0)</f>
        <v>PG-13</v>
      </c>
      <c r="S2391" t="str">
        <f>IF(Table19[[#This Row],[Language]]="English","English","Other language")</f>
        <v>English</v>
      </c>
      <c r="T2391">
        <f>Table19[[#This Row],[Gross Revenue]]-Table19[[#This Row],[Budget]]</f>
        <v>15530513</v>
      </c>
      <c r="U2391" s="1">
        <f>(Table19[[#This Row],[Gross Revenue]]/Table19[[#This Row],[Budget]])-1</f>
        <v>1.7256125555555557</v>
      </c>
      <c r="V2391" t="str">
        <f t="shared" si="86"/>
        <v>111-130 minutes</v>
      </c>
      <c r="W2391">
        <f>Table19[[#This Row],[Profit]]/Table19[[#This Row],[Budget]]*100</f>
        <v>172.56125555555556</v>
      </c>
      <c r="Z2391" t="str">
        <f t="shared" si="87"/>
        <v>Low</v>
      </c>
    </row>
    <row r="2392" spans="1:26" x14ac:dyDescent="0.2">
      <c r="A2392" t="s">
        <v>5205</v>
      </c>
      <c r="B2392" t="s">
        <v>800</v>
      </c>
      <c r="C2392" t="s">
        <v>90</v>
      </c>
      <c r="D2392">
        <v>17000</v>
      </c>
      <c r="E2392">
        <v>18469</v>
      </c>
      <c r="F2392">
        <v>0</v>
      </c>
      <c r="G2392">
        <v>29000</v>
      </c>
      <c r="H2392">
        <v>7.1</v>
      </c>
      <c r="I2392">
        <v>450</v>
      </c>
      <c r="J2392">
        <v>106</v>
      </c>
      <c r="K2392">
        <v>32154410</v>
      </c>
      <c r="L2392">
        <v>30000000</v>
      </c>
      <c r="M2392" s="2">
        <f>VLOOKUP(A2392,Sheet2!$A$1:G6116,2,0)</f>
        <v>41365</v>
      </c>
      <c r="N2392" t="str">
        <f>VLOOKUP(A2392,Sheet2!$A$1:G6116,3,0)</f>
        <v>Color</v>
      </c>
      <c r="O2392" t="str">
        <f>VLOOKUP(A2392,Sheet2!$A$1:G6116,4,0)</f>
        <v>Crime</v>
      </c>
      <c r="P2392" t="str">
        <f>VLOOKUP(A2392,Sheet2!$A$1:G6116,5,0)</f>
        <v>English</v>
      </c>
      <c r="Q2392" t="str">
        <f>VLOOKUP(A2392,Sheet2!$A$1:G6116,6,0)</f>
        <v>USA</v>
      </c>
      <c r="R2392" t="str">
        <f>VLOOKUP(A2392,Sheet2!$A$1:G6116,7,0)</f>
        <v>R</v>
      </c>
      <c r="S2392" t="str">
        <f>IF(Table19[[#This Row],[Language]]="English","English","Other language")</f>
        <v>English</v>
      </c>
      <c r="T2392">
        <f>Table19[[#This Row],[Gross Revenue]]-Table19[[#This Row],[Budget]]</f>
        <v>2154410</v>
      </c>
      <c r="U2392" s="1">
        <f>(Table19[[#This Row],[Gross Revenue]]/Table19[[#This Row],[Budget]])-1</f>
        <v>7.1813666666666665E-2</v>
      </c>
      <c r="V2392" t="str">
        <f t="shared" si="86"/>
        <v>90-110 minutes</v>
      </c>
      <c r="W2392">
        <f>Table19[[#This Row],[Profit]]/Table19[[#This Row],[Budget]]*100</f>
        <v>7.1813666666666665</v>
      </c>
      <c r="X2392">
        <v>-74533.5</v>
      </c>
      <c r="Y2392">
        <v>-7.4856785714285719E-3</v>
      </c>
      <c r="Z2392" t="str">
        <f t="shared" si="87"/>
        <v>Medium</v>
      </c>
    </row>
    <row r="2393" spans="1:26" x14ac:dyDescent="0.2">
      <c r="A2393" t="s">
        <v>6476</v>
      </c>
      <c r="B2393" t="s">
        <v>2155</v>
      </c>
      <c r="C2393" t="s">
        <v>2750</v>
      </c>
      <c r="D2393">
        <v>912</v>
      </c>
      <c r="E2393">
        <v>2170</v>
      </c>
      <c r="F2393">
        <v>729</v>
      </c>
      <c r="G2393">
        <v>0</v>
      </c>
      <c r="H2393">
        <v>7.5</v>
      </c>
      <c r="I2393">
        <v>285</v>
      </c>
      <c r="J2393">
        <v>126</v>
      </c>
      <c r="K2393">
        <v>71502303</v>
      </c>
      <c r="L2393">
        <v>12000000</v>
      </c>
      <c r="M2393" s="2">
        <f>VLOOKUP(A2393,Sheet2!$A$1:G6117,2,0)</f>
        <v>38306</v>
      </c>
      <c r="N2393" t="str">
        <f>VLOOKUP(A2393,Sheet2!$A$1:G6117,3,0)</f>
        <v>Color</v>
      </c>
      <c r="O2393" t="str">
        <f>VLOOKUP(A2393,Sheet2!$A$1:G6117,4,0)</f>
        <v>Adventure</v>
      </c>
      <c r="P2393" t="str">
        <f>VLOOKUP(A2393,Sheet2!$A$1:G6117,5,0)</f>
        <v>English</v>
      </c>
      <c r="Q2393" t="str">
        <f>VLOOKUP(A2393,Sheet2!$A$1:G6117,6,0)</f>
        <v>USA</v>
      </c>
      <c r="R2393" t="str">
        <f>VLOOKUP(A2393,Sheet2!$A$1:G6117,7,0)</f>
        <v>R</v>
      </c>
      <c r="S2393" t="str">
        <f>IF(Table19[[#This Row],[Language]]="English","English","Other language")</f>
        <v>English</v>
      </c>
      <c r="T2393">
        <f>Table19[[#This Row],[Gross Revenue]]-Table19[[#This Row],[Budget]]</f>
        <v>59502303</v>
      </c>
      <c r="U2393" s="1">
        <f>(Table19[[#This Row],[Gross Revenue]]/Table19[[#This Row],[Budget]])-1</f>
        <v>4.9585252500000001</v>
      </c>
      <c r="V2393" t="str">
        <f t="shared" si="86"/>
        <v>111-130 minutes</v>
      </c>
      <c r="W2393">
        <f>Table19[[#This Row],[Profit]]/Table19[[#This Row],[Budget]]*100</f>
        <v>495.85252500000001</v>
      </c>
      <c r="X2393">
        <v>3892693.5</v>
      </c>
      <c r="Y2393">
        <v>0.11726928571428571</v>
      </c>
      <c r="Z2393" t="str">
        <f t="shared" si="87"/>
        <v>Low</v>
      </c>
    </row>
    <row r="2394" spans="1:26" x14ac:dyDescent="0.2">
      <c r="A2394" t="s">
        <v>5437</v>
      </c>
      <c r="B2394" t="s">
        <v>2295</v>
      </c>
      <c r="C2394" t="s">
        <v>250</v>
      </c>
      <c r="D2394">
        <v>710</v>
      </c>
      <c r="E2394">
        <v>1675</v>
      </c>
      <c r="F2394">
        <v>0</v>
      </c>
      <c r="G2394">
        <v>0</v>
      </c>
      <c r="H2394">
        <v>6.7</v>
      </c>
      <c r="I2394">
        <v>208</v>
      </c>
      <c r="J2394">
        <v>106</v>
      </c>
      <c r="K2394">
        <v>227965690</v>
      </c>
      <c r="L2394">
        <v>72000000</v>
      </c>
      <c r="M2394" s="2">
        <f>VLOOKUP(A2394,Sheet2!$A$1:G6118,2,0)</f>
        <v>37331</v>
      </c>
      <c r="N2394" t="str">
        <f>VLOOKUP(A2394,Sheet2!$A$1:G6118,3,0)</f>
        <v>Color</v>
      </c>
      <c r="O2394" t="str">
        <f>VLOOKUP(A2394,Sheet2!$A$1:G6118,4,0)</f>
        <v>Drama</v>
      </c>
      <c r="P2394" t="str">
        <f>VLOOKUP(A2394,Sheet2!$A$1:G6118,5,0)</f>
        <v>English</v>
      </c>
      <c r="Q2394" t="str">
        <f>VLOOKUP(A2394,Sheet2!$A$1:G6118,6,0)</f>
        <v>USA</v>
      </c>
      <c r="R2394" t="str">
        <f>VLOOKUP(A2394,Sheet2!$A$1:G6118,7,0)</f>
        <v>PG-13</v>
      </c>
      <c r="S2394" t="str">
        <f>IF(Table19[[#This Row],[Language]]="English","English","Other language")</f>
        <v>English</v>
      </c>
      <c r="T2394">
        <f>Table19[[#This Row],[Gross Revenue]]-Table19[[#This Row],[Budget]]</f>
        <v>155965690</v>
      </c>
      <c r="U2394" s="1">
        <f>(Table19[[#This Row],[Gross Revenue]]/Table19[[#This Row],[Budget]])-1</f>
        <v>2.1661901388888887</v>
      </c>
      <c r="V2394" t="str">
        <f t="shared" si="86"/>
        <v>90-110 minutes</v>
      </c>
      <c r="W2394">
        <f>Table19[[#This Row],[Profit]]/Table19[[#This Row],[Budget]]*100</f>
        <v>216.61901388888887</v>
      </c>
      <c r="X2394">
        <v>-434215.5</v>
      </c>
      <c r="Y2394">
        <v>-0.10115100772200772</v>
      </c>
      <c r="Z2394" t="str">
        <f t="shared" si="87"/>
        <v>High</v>
      </c>
    </row>
    <row r="2395" spans="1:26" x14ac:dyDescent="0.2">
      <c r="A2395" t="s">
        <v>5211</v>
      </c>
      <c r="B2395" t="s">
        <v>574</v>
      </c>
      <c r="C2395" t="s">
        <v>2166</v>
      </c>
      <c r="D2395">
        <v>992</v>
      </c>
      <c r="E2395">
        <v>1933</v>
      </c>
      <c r="F2395">
        <v>50</v>
      </c>
      <c r="G2395">
        <v>0</v>
      </c>
      <c r="H2395">
        <v>6.6</v>
      </c>
      <c r="I2395">
        <v>267</v>
      </c>
      <c r="J2395">
        <v>132</v>
      </c>
      <c r="K2395">
        <v>46982632</v>
      </c>
      <c r="L2395">
        <v>50000000</v>
      </c>
      <c r="M2395" s="2">
        <f>VLOOKUP(A2395,Sheet2!$A$1:G6119,2,0)</f>
        <v>38989</v>
      </c>
      <c r="N2395" t="str">
        <f>VLOOKUP(A2395,Sheet2!$A$1:G6119,3,0)</f>
        <v>Color</v>
      </c>
      <c r="O2395" t="str">
        <f>VLOOKUP(A2395,Sheet2!$A$1:G6119,4,0)</f>
        <v>Adventure</v>
      </c>
      <c r="P2395" t="str">
        <f>VLOOKUP(A2395,Sheet2!$A$1:G6119,5,0)</f>
        <v>English</v>
      </c>
      <c r="Q2395" t="str">
        <f>VLOOKUP(A2395,Sheet2!$A$1:G6119,6,0)</f>
        <v>Canada</v>
      </c>
      <c r="R2395" t="str">
        <f>VLOOKUP(A2395,Sheet2!$A$1:G6119,7,0)</f>
        <v>R</v>
      </c>
      <c r="S2395" t="str">
        <f>IF(Table19[[#This Row],[Language]]="English","English","Other language")</f>
        <v>English</v>
      </c>
      <c r="T2395">
        <f>Table19[[#This Row],[Gross Revenue]]-Table19[[#This Row],[Budget]]</f>
        <v>-3017368</v>
      </c>
      <c r="U2395" s="1">
        <f>(Table19[[#This Row],[Gross Revenue]]/Table19[[#This Row],[Budget]])-1</f>
        <v>-6.0347359999999961E-2</v>
      </c>
      <c r="V2395" t="str">
        <f t="shared" si="86"/>
        <v>131-150 minutes</v>
      </c>
      <c r="W2395">
        <f>Table19[[#This Row],[Profit]]/Table19[[#This Row],[Budget]]*100</f>
        <v>-6.0347360000000005</v>
      </c>
      <c r="X2395">
        <v>3892693.5</v>
      </c>
      <c r="Y2395">
        <v>0.11726928571428571</v>
      </c>
      <c r="Z2395" t="str">
        <f t="shared" si="87"/>
        <v>High</v>
      </c>
    </row>
    <row r="2396" spans="1:26" x14ac:dyDescent="0.2">
      <c r="A2396" t="s">
        <v>3582</v>
      </c>
      <c r="B2396" t="s">
        <v>574</v>
      </c>
      <c r="C2396" t="s">
        <v>575</v>
      </c>
      <c r="D2396">
        <v>991</v>
      </c>
      <c r="E2396">
        <v>2173</v>
      </c>
      <c r="F2396">
        <v>83</v>
      </c>
      <c r="G2396">
        <v>25000</v>
      </c>
      <c r="H2396">
        <v>5</v>
      </c>
      <c r="I2396">
        <v>173</v>
      </c>
      <c r="J2396">
        <v>95</v>
      </c>
      <c r="K2396">
        <v>17529157</v>
      </c>
      <c r="L2396">
        <v>20000000</v>
      </c>
      <c r="M2396" s="2">
        <f>VLOOKUP(A2396,Sheet2!$A$1:G6120,2,0)</f>
        <v>41247</v>
      </c>
      <c r="N2396" t="str">
        <f>VLOOKUP(A2396,Sheet2!$A$1:G6120,3,0)</f>
        <v>Color</v>
      </c>
      <c r="O2396" t="str">
        <f>VLOOKUP(A2396,Sheet2!$A$1:G6120,4,0)</f>
        <v>Adventure</v>
      </c>
      <c r="P2396" t="str">
        <f>VLOOKUP(A2396,Sheet2!$A$1:G6120,5,0)</f>
        <v>English</v>
      </c>
      <c r="Q2396" t="str">
        <f>VLOOKUP(A2396,Sheet2!$A$1:G6120,6,0)</f>
        <v>France</v>
      </c>
      <c r="R2396" t="str">
        <f>VLOOKUP(A2396,Sheet2!$A$1:G6120,7,0)</f>
        <v>R</v>
      </c>
      <c r="S2396" t="str">
        <f>IF(Table19[[#This Row],[Language]]="English","English","Other language")</f>
        <v>English</v>
      </c>
      <c r="T2396">
        <f>Table19[[#This Row],[Gross Revenue]]-Table19[[#This Row],[Budget]]</f>
        <v>-2470843</v>
      </c>
      <c r="U2396" s="1">
        <f>(Table19[[#This Row],[Gross Revenue]]/Table19[[#This Row],[Budget]])-1</f>
        <v>-0.12354215000000002</v>
      </c>
      <c r="V2396" t="str">
        <f t="shared" si="86"/>
        <v>90-110 minutes</v>
      </c>
      <c r="W2396">
        <f>Table19[[#This Row],[Profit]]/Table19[[#This Row],[Budget]]*100</f>
        <v>-12.354215</v>
      </c>
      <c r="X2396">
        <v>3892693.5</v>
      </c>
      <c r="Y2396">
        <v>0.11726928571428571</v>
      </c>
      <c r="Z2396" t="str">
        <f t="shared" si="87"/>
        <v>Medium</v>
      </c>
    </row>
    <row r="2397" spans="1:26" x14ac:dyDescent="0.2">
      <c r="A2397" t="s">
        <v>3769</v>
      </c>
      <c r="B2397" t="s">
        <v>837</v>
      </c>
      <c r="C2397" t="s">
        <v>838</v>
      </c>
      <c r="D2397">
        <v>120</v>
      </c>
      <c r="E2397">
        <v>218</v>
      </c>
      <c r="F2397">
        <v>9</v>
      </c>
      <c r="G2397">
        <v>0</v>
      </c>
      <c r="H2397">
        <v>5.3</v>
      </c>
      <c r="I2397">
        <v>218</v>
      </c>
      <c r="J2397">
        <v>86</v>
      </c>
      <c r="K2397">
        <v>12555230</v>
      </c>
      <c r="L2397">
        <v>2000000</v>
      </c>
      <c r="M2397" s="2">
        <f>VLOOKUP(A2397,Sheet2!$A$1:G6121,2,0)</f>
        <v>40582</v>
      </c>
      <c r="N2397" t="str">
        <f>VLOOKUP(A2397,Sheet2!$A$1:G6121,3,0)</f>
        <v>Color</v>
      </c>
      <c r="O2397" t="str">
        <f>VLOOKUP(A2397,Sheet2!$A$1:G6121,4,0)</f>
        <v>Drama</v>
      </c>
      <c r="P2397" t="str">
        <f>VLOOKUP(A2397,Sheet2!$A$1:G6121,5,0)</f>
        <v>English</v>
      </c>
      <c r="Q2397" t="str">
        <f>VLOOKUP(A2397,Sheet2!$A$1:G6121,6,0)</f>
        <v>France</v>
      </c>
      <c r="R2397" t="str">
        <f>VLOOKUP(A2397,Sheet2!$A$1:G6121,7,0)</f>
        <v>R</v>
      </c>
      <c r="S2397" t="str">
        <f>IF(Table19[[#This Row],[Language]]="English","English","Other language")</f>
        <v>English</v>
      </c>
      <c r="T2397">
        <f>Table19[[#This Row],[Gross Revenue]]-Table19[[#This Row],[Budget]]</f>
        <v>10555230</v>
      </c>
      <c r="U2397" s="1">
        <f>(Table19[[#This Row],[Gross Revenue]]/Table19[[#This Row],[Budget]])-1</f>
        <v>5.2776149999999999</v>
      </c>
      <c r="V2397" t="str">
        <f t="shared" si="86"/>
        <v>&lt;90 minutes</v>
      </c>
      <c r="W2397">
        <f>Table19[[#This Row],[Profit]]/Table19[[#This Row],[Budget]]*100</f>
        <v>527.76149999999996</v>
      </c>
      <c r="X2397">
        <v>-434215.5</v>
      </c>
      <c r="Y2397">
        <v>-0.10115100772200772</v>
      </c>
      <c r="Z2397" t="str">
        <f t="shared" si="87"/>
        <v>Low</v>
      </c>
    </row>
    <row r="2398" spans="1:26" x14ac:dyDescent="0.2">
      <c r="A2398" t="s">
        <v>6757</v>
      </c>
      <c r="B2398" t="s">
        <v>493</v>
      </c>
      <c r="C2398" t="s">
        <v>494</v>
      </c>
      <c r="D2398">
        <v>34000</v>
      </c>
      <c r="E2398">
        <v>72115</v>
      </c>
      <c r="F2398">
        <v>737</v>
      </c>
      <c r="G2398">
        <v>117000</v>
      </c>
      <c r="H2398">
        <v>7.8</v>
      </c>
      <c r="I2398">
        <v>539</v>
      </c>
      <c r="J2398">
        <v>122</v>
      </c>
      <c r="K2398">
        <v>132088910</v>
      </c>
      <c r="L2398">
        <v>21000000</v>
      </c>
      <c r="M2398" s="2">
        <f>VLOOKUP(A2398,Sheet2!$A$1:G6122,2,0)</f>
        <v>41218</v>
      </c>
      <c r="N2398" t="str">
        <f>VLOOKUP(A2398,Sheet2!$A$1:G6122,3,0)</f>
        <v>Color</v>
      </c>
      <c r="O2398" t="str">
        <f>VLOOKUP(A2398,Sheet2!$A$1:G6122,4,0)</f>
        <v>Comedy</v>
      </c>
      <c r="P2398" t="str">
        <f>VLOOKUP(A2398,Sheet2!$A$1:G6122,5,0)</f>
        <v>English</v>
      </c>
      <c r="Q2398" t="str">
        <f>VLOOKUP(A2398,Sheet2!$A$1:G6122,6,0)</f>
        <v>USA</v>
      </c>
      <c r="R2398" t="str">
        <f>VLOOKUP(A2398,Sheet2!$A$1:G6122,7,0)</f>
        <v>R</v>
      </c>
      <c r="S2398" t="str">
        <f>IF(Table19[[#This Row],[Language]]="English","English","Other language")</f>
        <v>English</v>
      </c>
      <c r="T2398">
        <f>Table19[[#This Row],[Gross Revenue]]-Table19[[#This Row],[Budget]]</f>
        <v>111088910</v>
      </c>
      <c r="U2398" s="1">
        <f>(Table19[[#This Row],[Gross Revenue]]/Table19[[#This Row],[Budget]])-1</f>
        <v>5.2899480952380955</v>
      </c>
      <c r="V2398" t="str">
        <f t="shared" si="86"/>
        <v>111-130 minutes</v>
      </c>
      <c r="W2398">
        <f>Table19[[#This Row],[Profit]]/Table19[[#This Row],[Budget]]*100</f>
        <v>528.99480952380952</v>
      </c>
      <c r="X2398">
        <v>1637763</v>
      </c>
      <c r="Y2398">
        <v>0.19178668286445014</v>
      </c>
      <c r="Z2398" t="str">
        <f t="shared" si="87"/>
        <v>Medium</v>
      </c>
    </row>
    <row r="2399" spans="1:26" x14ac:dyDescent="0.2">
      <c r="A2399" t="s">
        <v>6093</v>
      </c>
      <c r="B2399" t="s">
        <v>2733</v>
      </c>
      <c r="C2399" t="s">
        <v>962</v>
      </c>
      <c r="D2399">
        <v>826</v>
      </c>
      <c r="E2399">
        <v>1154</v>
      </c>
      <c r="F2399">
        <v>759</v>
      </c>
      <c r="G2399">
        <v>0</v>
      </c>
      <c r="H2399">
        <v>7.2</v>
      </c>
      <c r="I2399">
        <v>46</v>
      </c>
      <c r="J2399">
        <v>133</v>
      </c>
      <c r="K2399">
        <v>33200000</v>
      </c>
      <c r="L2399">
        <v>26000000</v>
      </c>
      <c r="M2399" s="2">
        <f>VLOOKUP(A2399,Sheet2!$A$1:G6123,2,0)</f>
        <v>31399</v>
      </c>
      <c r="N2399" t="str">
        <f>VLOOKUP(A2399,Sheet2!$A$1:G6123,3,0)</f>
        <v>Color</v>
      </c>
      <c r="O2399" t="str">
        <f>VLOOKUP(A2399,Sheet2!$A$1:G6123,4,0)</f>
        <v>Action</v>
      </c>
      <c r="P2399" t="str">
        <f>VLOOKUP(A2399,Sheet2!$A$1:G6123,5,0)</f>
        <v>English</v>
      </c>
      <c r="Q2399" t="str">
        <f>VLOOKUP(A2399,Sheet2!$A$1:G6123,6,0)</f>
        <v>USA</v>
      </c>
      <c r="R2399" t="str">
        <f>VLOOKUP(A2399,Sheet2!$A$1:G6123,7,0)</f>
        <v>PG-13</v>
      </c>
      <c r="S2399" t="str">
        <f>IF(Table19[[#This Row],[Language]]="English","English","Other language")</f>
        <v>English</v>
      </c>
      <c r="T2399">
        <f>Table19[[#This Row],[Gross Revenue]]-Table19[[#This Row],[Budget]]</f>
        <v>7200000</v>
      </c>
      <c r="U2399" s="1">
        <f>(Table19[[#This Row],[Gross Revenue]]/Table19[[#This Row],[Budget]])-1</f>
        <v>0.27692307692307683</v>
      </c>
      <c r="V2399" t="str">
        <f t="shared" si="86"/>
        <v>131-150 minutes</v>
      </c>
      <c r="W2399">
        <f>Table19[[#This Row],[Profit]]/Table19[[#This Row],[Budget]]*100</f>
        <v>27.692307692307693</v>
      </c>
      <c r="X2399">
        <v>-1289919.5</v>
      </c>
      <c r="Y2399">
        <v>-4.8151417500000002E-2</v>
      </c>
      <c r="Z2399" t="str">
        <f t="shared" si="87"/>
        <v>Medium</v>
      </c>
    </row>
    <row r="2400" spans="1:26" x14ac:dyDescent="0.2">
      <c r="A2400" t="s">
        <v>5643</v>
      </c>
      <c r="B2400" t="s">
        <v>788</v>
      </c>
      <c r="C2400" t="s">
        <v>722</v>
      </c>
      <c r="D2400">
        <v>1000</v>
      </c>
      <c r="E2400">
        <v>1816</v>
      </c>
      <c r="F2400">
        <v>160</v>
      </c>
      <c r="G2400">
        <v>0</v>
      </c>
      <c r="H2400">
        <v>6.9</v>
      </c>
      <c r="I2400">
        <v>60</v>
      </c>
      <c r="J2400">
        <v>114</v>
      </c>
      <c r="K2400">
        <v>18252684</v>
      </c>
      <c r="L2400">
        <v>30000000</v>
      </c>
      <c r="M2400" s="2">
        <f>VLOOKUP(A2400,Sheet2!$A$1:G6124,2,0)</f>
        <v>35807</v>
      </c>
      <c r="N2400" t="str">
        <f>VLOOKUP(A2400,Sheet2!$A$1:G6124,3,0)</f>
        <v>Color</v>
      </c>
      <c r="O2400" t="str">
        <f>VLOOKUP(A2400,Sheet2!$A$1:G6124,4,0)</f>
        <v>Comedy</v>
      </c>
      <c r="P2400" t="str">
        <f>VLOOKUP(A2400,Sheet2!$A$1:G6124,5,0)</f>
        <v>English</v>
      </c>
      <c r="Q2400" t="str">
        <f>VLOOKUP(A2400,Sheet2!$A$1:G6124,6,0)</f>
        <v>USA</v>
      </c>
      <c r="R2400" t="str">
        <f>VLOOKUP(A2400,Sheet2!$A$1:G6124,7,0)</f>
        <v>PG</v>
      </c>
      <c r="S2400" t="str">
        <f>IF(Table19[[#This Row],[Language]]="English","English","Other language")</f>
        <v>English</v>
      </c>
      <c r="T2400">
        <f>Table19[[#This Row],[Gross Revenue]]-Table19[[#This Row],[Budget]]</f>
        <v>-11747316</v>
      </c>
      <c r="U2400" s="1">
        <f>(Table19[[#This Row],[Gross Revenue]]/Table19[[#This Row],[Budget]])-1</f>
        <v>-0.39157719999999996</v>
      </c>
      <c r="V2400" t="str">
        <f t="shared" si="86"/>
        <v>111-130 minutes</v>
      </c>
      <c r="W2400">
        <f>Table19[[#This Row],[Profit]]/Table19[[#This Row],[Budget]]*100</f>
        <v>-39.157720000000005</v>
      </c>
      <c r="X2400">
        <v>1637763</v>
      </c>
      <c r="Y2400">
        <v>0.19178668286445014</v>
      </c>
      <c r="Z2400" t="str">
        <f t="shared" si="87"/>
        <v>Medium</v>
      </c>
    </row>
    <row r="2401" spans="1:26" x14ac:dyDescent="0.2">
      <c r="A2401" t="s">
        <v>3742</v>
      </c>
      <c r="B2401" t="s">
        <v>336</v>
      </c>
      <c r="C2401" t="s">
        <v>803</v>
      </c>
      <c r="D2401">
        <v>4000</v>
      </c>
      <c r="E2401">
        <v>5668</v>
      </c>
      <c r="F2401">
        <v>3</v>
      </c>
      <c r="G2401">
        <v>901</v>
      </c>
      <c r="H2401">
        <v>5.3</v>
      </c>
      <c r="I2401">
        <v>35</v>
      </c>
      <c r="J2401">
        <v>96</v>
      </c>
      <c r="K2401">
        <v>4394936</v>
      </c>
      <c r="L2401">
        <v>6000000</v>
      </c>
      <c r="M2401" s="2">
        <f>VLOOKUP(A2401,Sheet2!$A$1:G6125,2,0)</f>
        <v>36455</v>
      </c>
      <c r="N2401" t="str">
        <f>VLOOKUP(A2401,Sheet2!$A$1:G6125,3,0)</f>
        <v>Color</v>
      </c>
      <c r="O2401" t="str">
        <f>VLOOKUP(A2401,Sheet2!$A$1:G6125,4,0)</f>
        <v>Comedy</v>
      </c>
      <c r="P2401" t="str">
        <f>VLOOKUP(A2401,Sheet2!$A$1:G6125,5,0)</f>
        <v>English</v>
      </c>
      <c r="Q2401" t="str">
        <f>VLOOKUP(A2401,Sheet2!$A$1:G6125,6,0)</f>
        <v>Germany</v>
      </c>
      <c r="R2401" t="str">
        <f>VLOOKUP(A2401,Sheet2!$A$1:G6125,7,0)</f>
        <v>PG-13</v>
      </c>
      <c r="S2401" t="str">
        <f>IF(Table19[[#This Row],[Language]]="English","English","Other language")</f>
        <v>English</v>
      </c>
      <c r="T2401">
        <f>Table19[[#This Row],[Gross Revenue]]-Table19[[#This Row],[Budget]]</f>
        <v>-1605064</v>
      </c>
      <c r="U2401" s="1">
        <f>(Table19[[#This Row],[Gross Revenue]]/Table19[[#This Row],[Budget]])-1</f>
        <v>-0.26751066666666667</v>
      </c>
      <c r="V2401" t="str">
        <f t="shared" si="86"/>
        <v>90-110 minutes</v>
      </c>
      <c r="W2401">
        <f>Table19[[#This Row],[Profit]]/Table19[[#This Row],[Budget]]*100</f>
        <v>-26.751066666666667</v>
      </c>
      <c r="X2401">
        <v>1637763</v>
      </c>
      <c r="Y2401">
        <v>0.19178668286445014</v>
      </c>
      <c r="Z2401" t="str">
        <f t="shared" si="87"/>
        <v>Low</v>
      </c>
    </row>
    <row r="2402" spans="1:26" x14ac:dyDescent="0.2">
      <c r="A2402" t="s">
        <v>4411</v>
      </c>
      <c r="B2402" t="s">
        <v>148</v>
      </c>
      <c r="C2402" t="s">
        <v>457</v>
      </c>
      <c r="D2402">
        <v>3000</v>
      </c>
      <c r="E2402">
        <v>3924</v>
      </c>
      <c r="F2402">
        <v>436</v>
      </c>
      <c r="G2402">
        <v>13000</v>
      </c>
      <c r="H2402">
        <v>8.1</v>
      </c>
      <c r="I2402">
        <v>374</v>
      </c>
      <c r="J2402">
        <v>147</v>
      </c>
      <c r="K2402">
        <v>74098862</v>
      </c>
      <c r="L2402">
        <v>40000000</v>
      </c>
      <c r="M2402" s="2">
        <f>VLOOKUP(A2402,Sheet2!$A$1:G6126,2,0)</f>
        <v>38589</v>
      </c>
      <c r="N2402" t="str">
        <f>VLOOKUP(A2402,Sheet2!$A$1:G6126,3,0)</f>
        <v>Black and White</v>
      </c>
      <c r="O2402" t="str">
        <f>VLOOKUP(A2402,Sheet2!$A$1:G6126,4,0)</f>
        <v>Crime</v>
      </c>
      <c r="P2402" t="str">
        <f>VLOOKUP(A2402,Sheet2!$A$1:G6126,5,0)</f>
        <v>English</v>
      </c>
      <c r="Q2402" t="str">
        <f>VLOOKUP(A2402,Sheet2!$A$1:G6126,6,0)</f>
        <v>USA</v>
      </c>
      <c r="R2402" t="str">
        <f>VLOOKUP(A2402,Sheet2!$A$1:G6126,7,0)</f>
        <v>R</v>
      </c>
      <c r="S2402" t="str">
        <f>IF(Table19[[#This Row],[Language]]="English","English","Other language")</f>
        <v>English</v>
      </c>
      <c r="T2402">
        <f>Table19[[#This Row],[Gross Revenue]]-Table19[[#This Row],[Budget]]</f>
        <v>34098862</v>
      </c>
      <c r="U2402" s="1">
        <f>(Table19[[#This Row],[Gross Revenue]]/Table19[[#This Row],[Budget]])-1</f>
        <v>0.85247154999999997</v>
      </c>
      <c r="V2402" t="str">
        <f t="shared" si="86"/>
        <v>131-150 minutes</v>
      </c>
      <c r="W2402">
        <f>Table19[[#This Row],[Profit]]/Table19[[#This Row],[Budget]]*100</f>
        <v>85.247154999999992</v>
      </c>
      <c r="X2402">
        <v>-74533.5</v>
      </c>
      <c r="Y2402">
        <v>-7.4856785714285719E-3</v>
      </c>
      <c r="Z2402" t="str">
        <f t="shared" si="87"/>
        <v>High</v>
      </c>
    </row>
    <row r="2403" spans="1:26" x14ac:dyDescent="0.2">
      <c r="A2403" t="s">
        <v>4998</v>
      </c>
      <c r="B2403" t="s">
        <v>1079</v>
      </c>
      <c r="C2403" t="s">
        <v>457</v>
      </c>
      <c r="D2403">
        <v>23000</v>
      </c>
      <c r="E2403">
        <v>49433</v>
      </c>
      <c r="F2403">
        <v>436</v>
      </c>
      <c r="G2403">
        <v>32000</v>
      </c>
      <c r="H2403">
        <v>6.5</v>
      </c>
      <c r="I2403">
        <v>339</v>
      </c>
      <c r="J2403">
        <v>102</v>
      </c>
      <c r="K2403">
        <v>13750556</v>
      </c>
      <c r="L2403">
        <v>65000000</v>
      </c>
      <c r="M2403" s="2">
        <f>VLOOKUP(A2403,Sheet2!$A$1:G6127,2,0)</f>
        <v>41769</v>
      </c>
      <c r="N2403" t="str">
        <f>VLOOKUP(A2403,Sheet2!$A$1:G6127,3,0)</f>
        <v>Black and White</v>
      </c>
      <c r="O2403" t="str">
        <f>VLOOKUP(A2403,Sheet2!$A$1:G6127,4,0)</f>
        <v>Action</v>
      </c>
      <c r="P2403" t="str">
        <f>VLOOKUP(A2403,Sheet2!$A$1:G6127,5,0)</f>
        <v>English</v>
      </c>
      <c r="Q2403" t="str">
        <f>VLOOKUP(A2403,Sheet2!$A$1:G6127,6,0)</f>
        <v>USA</v>
      </c>
      <c r="R2403" t="str">
        <f>VLOOKUP(A2403,Sheet2!$A$1:G6127,7,0)</f>
        <v>R</v>
      </c>
      <c r="S2403" t="str">
        <f>IF(Table19[[#This Row],[Language]]="English","English","Other language")</f>
        <v>English</v>
      </c>
      <c r="T2403">
        <f>Table19[[#This Row],[Gross Revenue]]-Table19[[#This Row],[Budget]]</f>
        <v>-51249444</v>
      </c>
      <c r="U2403" s="1">
        <f>(Table19[[#This Row],[Gross Revenue]]/Table19[[#This Row],[Budget]])-1</f>
        <v>-0.7884529846153846</v>
      </c>
      <c r="V2403" t="str">
        <f t="shared" si="86"/>
        <v>90-110 minutes</v>
      </c>
      <c r="W2403">
        <f>Table19[[#This Row],[Profit]]/Table19[[#This Row],[Budget]]*100</f>
        <v>-78.845298461538462</v>
      </c>
      <c r="X2403">
        <v>-1289919.5</v>
      </c>
      <c r="Y2403">
        <v>-4.8151417500000002E-2</v>
      </c>
      <c r="Z2403" t="str">
        <f t="shared" si="87"/>
        <v>High</v>
      </c>
    </row>
    <row r="2404" spans="1:26" x14ac:dyDescent="0.2">
      <c r="A2404" t="s">
        <v>5332</v>
      </c>
      <c r="B2404" t="s">
        <v>89</v>
      </c>
      <c r="C2404" t="s">
        <v>2237</v>
      </c>
      <c r="D2404">
        <v>11000</v>
      </c>
      <c r="E2404">
        <v>11301</v>
      </c>
      <c r="F2404">
        <v>0</v>
      </c>
      <c r="G2404">
        <v>880</v>
      </c>
      <c r="H2404">
        <v>6.7</v>
      </c>
      <c r="I2404">
        <v>98</v>
      </c>
      <c r="J2404">
        <v>85</v>
      </c>
      <c r="K2404">
        <v>26288320</v>
      </c>
      <c r="L2404">
        <v>60000000</v>
      </c>
      <c r="M2404" s="2">
        <f>VLOOKUP(A2404,Sheet2!$A$1:G6128,2,0)</f>
        <v>37791</v>
      </c>
      <c r="N2404" t="str">
        <f>VLOOKUP(A2404,Sheet2!$A$1:G6128,3,0)</f>
        <v>Color</v>
      </c>
      <c r="O2404" t="str">
        <f>VLOOKUP(A2404,Sheet2!$A$1:G6128,4,0)</f>
        <v>Adventure</v>
      </c>
      <c r="P2404" t="str">
        <f>VLOOKUP(A2404,Sheet2!$A$1:G6128,5,0)</f>
        <v>English</v>
      </c>
      <c r="Q2404" t="str">
        <f>VLOOKUP(A2404,Sheet2!$A$1:G6128,6,0)</f>
        <v>USA</v>
      </c>
      <c r="R2404" t="str">
        <f>VLOOKUP(A2404,Sheet2!$A$1:G6128,7,0)</f>
        <v>PG</v>
      </c>
      <c r="S2404" t="str">
        <f>IF(Table19[[#This Row],[Language]]="English","English","Other language")</f>
        <v>English</v>
      </c>
      <c r="T2404">
        <f>Table19[[#This Row],[Gross Revenue]]-Table19[[#This Row],[Budget]]</f>
        <v>-33711680</v>
      </c>
      <c r="U2404" s="1">
        <f>(Table19[[#This Row],[Gross Revenue]]/Table19[[#This Row],[Budget]])-1</f>
        <v>-0.56186133333333332</v>
      </c>
      <c r="V2404" t="str">
        <f t="shared" si="86"/>
        <v>&lt;90 minutes</v>
      </c>
      <c r="W2404">
        <f>Table19[[#This Row],[Profit]]/Table19[[#This Row],[Budget]]*100</f>
        <v>-56.186133333333331</v>
      </c>
      <c r="X2404">
        <v>3892693.5</v>
      </c>
      <c r="Y2404">
        <v>0.11726928571428571</v>
      </c>
      <c r="Z2404" t="str">
        <f t="shared" si="87"/>
        <v>High</v>
      </c>
    </row>
    <row r="2405" spans="1:26" x14ac:dyDescent="0.2">
      <c r="A2405" t="s">
        <v>5600</v>
      </c>
      <c r="B2405" t="s">
        <v>2406</v>
      </c>
      <c r="C2405" t="s">
        <v>977</v>
      </c>
      <c r="D2405">
        <v>1000</v>
      </c>
      <c r="E2405">
        <v>2239</v>
      </c>
      <c r="F2405">
        <v>301</v>
      </c>
      <c r="G2405">
        <v>58000</v>
      </c>
      <c r="H2405">
        <v>6.8</v>
      </c>
      <c r="I2405">
        <v>411</v>
      </c>
      <c r="J2405">
        <v>110</v>
      </c>
      <c r="K2405">
        <v>48056940</v>
      </c>
      <c r="L2405">
        <v>3000000</v>
      </c>
      <c r="M2405" s="2">
        <f>VLOOKUP(A2405,Sheet2!$A$1:G6129,2,0)</f>
        <v>41257</v>
      </c>
      <c r="N2405" t="str">
        <f>VLOOKUP(A2405,Sheet2!$A$1:G6129,3,0)</f>
        <v>Color</v>
      </c>
      <c r="O2405" t="str">
        <f>VLOOKUP(A2405,Sheet2!$A$1:G6129,4,0)</f>
        <v>Horror</v>
      </c>
      <c r="P2405" t="str">
        <f>VLOOKUP(A2405,Sheet2!$A$1:G6129,5,0)</f>
        <v>English</v>
      </c>
      <c r="Q2405" t="str">
        <f>VLOOKUP(A2405,Sheet2!$A$1:G6129,6,0)</f>
        <v>USA</v>
      </c>
      <c r="R2405" t="str">
        <f>VLOOKUP(A2405,Sheet2!$A$1:G6129,7,0)</f>
        <v>R</v>
      </c>
      <c r="S2405" t="str">
        <f>IF(Table19[[#This Row],[Language]]="English","English","Other language")</f>
        <v>English</v>
      </c>
      <c r="T2405">
        <f>Table19[[#This Row],[Gross Revenue]]-Table19[[#This Row],[Budget]]</f>
        <v>45056940</v>
      </c>
      <c r="U2405" s="1">
        <f>(Table19[[#This Row],[Gross Revenue]]/Table19[[#This Row],[Budget]])-1</f>
        <v>15.018979999999999</v>
      </c>
      <c r="V2405" t="str">
        <f t="shared" si="86"/>
        <v>90-110 minutes</v>
      </c>
      <c r="W2405">
        <f>Table19[[#This Row],[Profit]]/Table19[[#This Row],[Budget]]*100</f>
        <v>1501.8980000000001</v>
      </c>
      <c r="X2405">
        <v>16235088</v>
      </c>
      <c r="Y2405">
        <v>1.1909079499999999</v>
      </c>
      <c r="Z2405" t="str">
        <f t="shared" si="87"/>
        <v>Low</v>
      </c>
    </row>
    <row r="2406" spans="1:26" x14ac:dyDescent="0.2">
      <c r="A2406" t="s">
        <v>3694</v>
      </c>
      <c r="B2406" t="s">
        <v>738</v>
      </c>
      <c r="C2406" t="s">
        <v>739</v>
      </c>
      <c r="D2406">
        <v>1000</v>
      </c>
      <c r="E2406">
        <v>2403</v>
      </c>
      <c r="F2406">
        <v>11</v>
      </c>
      <c r="G2406">
        <v>13000</v>
      </c>
      <c r="H2406">
        <v>5.2</v>
      </c>
      <c r="I2406">
        <v>189</v>
      </c>
      <c r="J2406">
        <v>97</v>
      </c>
      <c r="K2406">
        <v>27736779</v>
      </c>
      <c r="L2406">
        <v>10000000</v>
      </c>
      <c r="M2406" s="2">
        <f>VLOOKUP(A2406,Sheet2!$A$1:G6130,2,0)</f>
        <v>42041</v>
      </c>
      <c r="N2406" t="str">
        <f>VLOOKUP(A2406,Sheet2!$A$1:G6130,3,0)</f>
        <v>Color</v>
      </c>
      <c r="O2406" t="str">
        <f>VLOOKUP(A2406,Sheet2!$A$1:G6130,4,0)</f>
        <v>Horror</v>
      </c>
      <c r="P2406" t="str">
        <f>VLOOKUP(A2406,Sheet2!$A$1:G6130,5,0)</f>
        <v>English</v>
      </c>
      <c r="Q2406" t="str">
        <f>VLOOKUP(A2406,Sheet2!$A$1:G6130,6,0)</f>
        <v>USA</v>
      </c>
      <c r="R2406" t="str">
        <f>VLOOKUP(A2406,Sheet2!$A$1:G6130,7,0)</f>
        <v>R</v>
      </c>
      <c r="S2406" t="str">
        <f>IF(Table19[[#This Row],[Language]]="English","English","Other language")</f>
        <v>English</v>
      </c>
      <c r="T2406">
        <f>Table19[[#This Row],[Gross Revenue]]-Table19[[#This Row],[Budget]]</f>
        <v>17736779</v>
      </c>
      <c r="U2406" s="1">
        <f>(Table19[[#This Row],[Gross Revenue]]/Table19[[#This Row],[Budget]])-1</f>
        <v>1.7736779</v>
      </c>
      <c r="V2406" t="str">
        <f t="shared" si="86"/>
        <v>90-110 minutes</v>
      </c>
      <c r="W2406">
        <f>Table19[[#This Row],[Profit]]/Table19[[#This Row],[Budget]]*100</f>
        <v>177.36779000000001</v>
      </c>
      <c r="X2406">
        <v>16235088</v>
      </c>
      <c r="Y2406">
        <v>1.1909079499999999</v>
      </c>
      <c r="Z2406" t="str">
        <f t="shared" si="87"/>
        <v>Low</v>
      </c>
    </row>
    <row r="2407" spans="1:26" x14ac:dyDescent="0.2">
      <c r="A2407" t="s">
        <v>4060</v>
      </c>
      <c r="B2407" t="s">
        <v>628</v>
      </c>
      <c r="C2407" t="s">
        <v>648</v>
      </c>
      <c r="D2407">
        <v>11000</v>
      </c>
      <c r="E2407">
        <v>12729</v>
      </c>
      <c r="F2407">
        <v>425</v>
      </c>
      <c r="G2407">
        <v>0</v>
      </c>
      <c r="H2407">
        <v>5.7</v>
      </c>
      <c r="I2407">
        <v>97</v>
      </c>
      <c r="J2407">
        <v>98</v>
      </c>
      <c r="K2407">
        <v>74329966</v>
      </c>
      <c r="L2407">
        <v>70000000</v>
      </c>
      <c r="M2407" s="2">
        <f>VLOOKUP(A2407,Sheet2!$A$1:G6131,2,0)</f>
        <v>35995</v>
      </c>
      <c r="N2407" t="str">
        <f>VLOOKUP(A2407,Sheet2!$A$1:G6131,3,0)</f>
        <v>Color</v>
      </c>
      <c r="O2407" t="str">
        <f>VLOOKUP(A2407,Sheet2!$A$1:G6131,4,0)</f>
        <v>Action</v>
      </c>
      <c r="P2407" t="str">
        <f>VLOOKUP(A2407,Sheet2!$A$1:G6131,5,0)</f>
        <v>English</v>
      </c>
      <c r="Q2407" t="str">
        <f>VLOOKUP(A2407,Sheet2!$A$1:G6131,6,0)</f>
        <v>USA</v>
      </c>
      <c r="R2407" t="str">
        <f>VLOOKUP(A2407,Sheet2!$A$1:G6131,7,0)</f>
        <v>PG-13</v>
      </c>
      <c r="S2407" t="str">
        <f>IF(Table19[[#This Row],[Language]]="English","English","Other language")</f>
        <v>English</v>
      </c>
      <c r="T2407">
        <f>Table19[[#This Row],[Gross Revenue]]-Table19[[#This Row],[Budget]]</f>
        <v>4329966</v>
      </c>
      <c r="U2407" s="1">
        <f>(Table19[[#This Row],[Gross Revenue]]/Table19[[#This Row],[Budget]])-1</f>
        <v>6.1856657142857152E-2</v>
      </c>
      <c r="V2407" t="str">
        <f t="shared" si="86"/>
        <v>90-110 minutes</v>
      </c>
      <c r="W2407">
        <f>Table19[[#This Row],[Profit]]/Table19[[#This Row],[Budget]]*100</f>
        <v>6.1856657142857143</v>
      </c>
      <c r="X2407">
        <v>-1289919.5</v>
      </c>
      <c r="Y2407">
        <v>-4.8151417500000002E-2</v>
      </c>
      <c r="Z2407" t="str">
        <f t="shared" si="87"/>
        <v>High</v>
      </c>
    </row>
    <row r="2408" spans="1:26" x14ac:dyDescent="0.2">
      <c r="A2408" t="s">
        <v>5303</v>
      </c>
      <c r="B2408" t="s">
        <v>2209</v>
      </c>
      <c r="C2408" t="s">
        <v>2210</v>
      </c>
      <c r="D2408">
        <v>33</v>
      </c>
      <c r="E2408">
        <v>36</v>
      </c>
      <c r="F2408">
        <v>4</v>
      </c>
      <c r="G2408">
        <v>0</v>
      </c>
      <c r="H2408">
        <v>6.7</v>
      </c>
      <c r="I2408">
        <v>51</v>
      </c>
      <c r="J2408">
        <v>91</v>
      </c>
      <c r="K2408">
        <v>124494</v>
      </c>
      <c r="L2408">
        <v>2000000</v>
      </c>
      <c r="M2408" s="2">
        <f>VLOOKUP(A2408,Sheet2!$A$1:G6132,2,0)</f>
        <v>36069</v>
      </c>
      <c r="N2408" t="str">
        <f>VLOOKUP(A2408,Sheet2!$A$1:G6132,3,0)</f>
        <v>Color</v>
      </c>
      <c r="O2408" t="str">
        <f>VLOOKUP(A2408,Sheet2!$A$1:G6132,4,0)</f>
        <v>Action</v>
      </c>
      <c r="P2408" t="str">
        <f>VLOOKUP(A2408,Sheet2!$A$1:G6132,5,0)</f>
        <v>English</v>
      </c>
      <c r="Q2408" t="str">
        <f>VLOOKUP(A2408,Sheet2!$A$1:G6132,6,0)</f>
        <v>USA</v>
      </c>
      <c r="R2408" t="str">
        <f>VLOOKUP(A2408,Sheet2!$A$1:G6132,7,0)</f>
        <v>PG-13</v>
      </c>
      <c r="S2408" t="str">
        <f>IF(Table19[[#This Row],[Language]]="English","English","Other language")</f>
        <v>English</v>
      </c>
      <c r="T2408">
        <f>Table19[[#This Row],[Gross Revenue]]-Table19[[#This Row],[Budget]]</f>
        <v>-1875506</v>
      </c>
      <c r="U2408" s="1">
        <f>(Table19[[#This Row],[Gross Revenue]]/Table19[[#This Row],[Budget]])-1</f>
        <v>-0.93775300000000006</v>
      </c>
      <c r="V2408" t="str">
        <f t="shared" si="86"/>
        <v>90-110 minutes</v>
      </c>
      <c r="W2408">
        <f>Table19[[#This Row],[Profit]]/Table19[[#This Row],[Budget]]*100</f>
        <v>-93.775300000000001</v>
      </c>
      <c r="X2408">
        <v>-1289919.5</v>
      </c>
      <c r="Y2408">
        <v>-4.8151417500000002E-2</v>
      </c>
      <c r="Z2408" t="str">
        <f t="shared" si="87"/>
        <v>Low</v>
      </c>
    </row>
    <row r="2409" spans="1:26" x14ac:dyDescent="0.2">
      <c r="A2409" t="s">
        <v>4012</v>
      </c>
      <c r="B2409" t="s">
        <v>215</v>
      </c>
      <c r="C2409" t="s">
        <v>1119</v>
      </c>
      <c r="D2409">
        <v>2000</v>
      </c>
      <c r="E2409">
        <v>2802</v>
      </c>
      <c r="F2409">
        <v>3</v>
      </c>
      <c r="G2409">
        <v>0</v>
      </c>
      <c r="H2409">
        <v>5.7</v>
      </c>
      <c r="I2409">
        <v>66</v>
      </c>
      <c r="J2409">
        <v>96</v>
      </c>
      <c r="K2409">
        <v>162</v>
      </c>
      <c r="L2409">
        <v>9000000</v>
      </c>
      <c r="M2409" s="2">
        <f>VLOOKUP(A2409,Sheet2!$A$1:G6133,2,0)</f>
        <v>41884</v>
      </c>
      <c r="N2409" t="str">
        <f>VLOOKUP(A2409,Sheet2!$A$1:G6133,3,0)</f>
        <v>Color</v>
      </c>
      <c r="O2409" t="str">
        <f>VLOOKUP(A2409,Sheet2!$A$1:G6133,4,0)</f>
        <v>Action</v>
      </c>
      <c r="P2409" t="str">
        <f>VLOOKUP(A2409,Sheet2!$A$1:G6133,5,0)</f>
        <v>English</v>
      </c>
      <c r="Q2409" t="str">
        <f>VLOOKUP(A2409,Sheet2!$A$1:G6133,6,0)</f>
        <v>Thailand</v>
      </c>
      <c r="R2409" t="str">
        <f>VLOOKUP(A2409,Sheet2!$A$1:G6133,7,0)</f>
        <v>R</v>
      </c>
      <c r="S2409" t="str">
        <f>IF(Table19[[#This Row],[Language]]="English","English","Other language")</f>
        <v>English</v>
      </c>
      <c r="T2409">
        <f>Table19[[#This Row],[Gross Revenue]]-Table19[[#This Row],[Budget]]</f>
        <v>-8999838</v>
      </c>
      <c r="U2409" s="1">
        <f>(Table19[[#This Row],[Gross Revenue]]/Table19[[#This Row],[Budget]])-1</f>
        <v>-0.99998200000000004</v>
      </c>
      <c r="V2409" t="str">
        <f t="shared" si="86"/>
        <v>90-110 minutes</v>
      </c>
      <c r="W2409">
        <f>Table19[[#This Row],[Profit]]/Table19[[#This Row],[Budget]]*100</f>
        <v>-99.998199999999997</v>
      </c>
      <c r="X2409">
        <v>-1289919.5</v>
      </c>
      <c r="Y2409">
        <v>-4.8151417500000002E-2</v>
      </c>
      <c r="Z2409" t="str">
        <f t="shared" si="87"/>
        <v>Low</v>
      </c>
    </row>
    <row r="2410" spans="1:26" x14ac:dyDescent="0.2">
      <c r="A2410" t="s">
        <v>4458</v>
      </c>
      <c r="B2410" t="s">
        <v>258</v>
      </c>
      <c r="C2410" t="s">
        <v>1563</v>
      </c>
      <c r="D2410">
        <v>11000</v>
      </c>
      <c r="E2410">
        <v>12871</v>
      </c>
      <c r="F2410">
        <v>14</v>
      </c>
      <c r="G2410">
        <v>0</v>
      </c>
      <c r="H2410">
        <v>6.1</v>
      </c>
      <c r="I2410">
        <v>197</v>
      </c>
      <c r="J2410">
        <v>106</v>
      </c>
      <c r="K2410">
        <v>37760080</v>
      </c>
      <c r="L2410">
        <v>70000000</v>
      </c>
      <c r="M2410" s="2">
        <f>VLOOKUP(A2410,Sheet2!$A$1:G6134,2,0)</f>
        <v>38323</v>
      </c>
      <c r="N2410" t="str">
        <f>VLOOKUP(A2410,Sheet2!$A$1:G6134,3,0)</f>
        <v>Color</v>
      </c>
      <c r="O2410" t="str">
        <f>VLOOKUP(A2410,Sheet2!$A$1:G6134,4,0)</f>
        <v>Action</v>
      </c>
      <c r="P2410" t="str">
        <f>VLOOKUP(A2410,Sheet2!$A$1:G6134,5,0)</f>
        <v>English</v>
      </c>
      <c r="Q2410" t="str">
        <f>VLOOKUP(A2410,Sheet2!$A$1:G6134,6,0)</f>
        <v>USA</v>
      </c>
      <c r="R2410" t="str">
        <f>VLOOKUP(A2410,Sheet2!$A$1:G6134,7,0)</f>
        <v>PG</v>
      </c>
      <c r="S2410" t="str">
        <f>IF(Table19[[#This Row],[Language]]="English","English","Other language")</f>
        <v>English</v>
      </c>
      <c r="T2410">
        <f>Table19[[#This Row],[Gross Revenue]]-Table19[[#This Row],[Budget]]</f>
        <v>-32239920</v>
      </c>
      <c r="U2410" s="1">
        <f>(Table19[[#This Row],[Gross Revenue]]/Table19[[#This Row],[Budget]])-1</f>
        <v>-0.46057028571428571</v>
      </c>
      <c r="V2410" t="str">
        <f t="shared" si="86"/>
        <v>90-110 minutes</v>
      </c>
      <c r="W2410">
        <f>Table19[[#This Row],[Profit]]/Table19[[#This Row],[Budget]]*100</f>
        <v>-46.057028571428575</v>
      </c>
      <c r="X2410">
        <v>-1289919.5</v>
      </c>
      <c r="Y2410">
        <v>-4.8151417500000002E-2</v>
      </c>
      <c r="Z2410" t="str">
        <f t="shared" si="87"/>
        <v>High</v>
      </c>
    </row>
    <row r="2411" spans="1:26" x14ac:dyDescent="0.2">
      <c r="A2411" t="s">
        <v>4660</v>
      </c>
      <c r="B2411" t="s">
        <v>1738</v>
      </c>
      <c r="C2411" t="s">
        <v>320</v>
      </c>
      <c r="D2411">
        <v>947</v>
      </c>
      <c r="E2411">
        <v>2968</v>
      </c>
      <c r="F2411">
        <v>31</v>
      </c>
      <c r="G2411">
        <v>0</v>
      </c>
      <c r="H2411">
        <v>6.2</v>
      </c>
      <c r="I2411">
        <v>127</v>
      </c>
      <c r="J2411">
        <v>100</v>
      </c>
      <c r="K2411">
        <v>63939454</v>
      </c>
      <c r="L2411">
        <v>35000000</v>
      </c>
      <c r="M2411" s="2">
        <f>VLOOKUP(A2411,Sheet2!$A$1:G6135,2,0)</f>
        <v>38370</v>
      </c>
      <c r="N2411" t="str">
        <f>VLOOKUP(A2411,Sheet2!$A$1:G6135,3,0)</f>
        <v>Color</v>
      </c>
      <c r="O2411" t="str">
        <f>VLOOKUP(A2411,Sheet2!$A$1:G6135,4,0)</f>
        <v>Adventure</v>
      </c>
      <c r="P2411" t="str">
        <f>VLOOKUP(A2411,Sheet2!$A$1:G6135,5,0)</f>
        <v>English</v>
      </c>
      <c r="Q2411" t="str">
        <f>VLOOKUP(A2411,Sheet2!$A$1:G6135,6,0)</f>
        <v>USA</v>
      </c>
      <c r="R2411" t="str">
        <f>VLOOKUP(A2411,Sheet2!$A$1:G6135,7,0)</f>
        <v>PG</v>
      </c>
      <c r="S2411" t="str">
        <f>IF(Table19[[#This Row],[Language]]="English","English","Other language")</f>
        <v>English</v>
      </c>
      <c r="T2411">
        <f>Table19[[#This Row],[Gross Revenue]]-Table19[[#This Row],[Budget]]</f>
        <v>28939454</v>
      </c>
      <c r="U2411" s="1">
        <f>(Table19[[#This Row],[Gross Revenue]]/Table19[[#This Row],[Budget]])-1</f>
        <v>0.82684154285714295</v>
      </c>
      <c r="V2411" t="str">
        <f t="shared" si="86"/>
        <v>90-110 minutes</v>
      </c>
      <c r="W2411">
        <f>Table19[[#This Row],[Profit]]/Table19[[#This Row],[Budget]]*100</f>
        <v>82.684154285714285</v>
      </c>
      <c r="X2411">
        <v>3892693.5</v>
      </c>
      <c r="Y2411">
        <v>0.11726928571428571</v>
      </c>
      <c r="Z2411" t="str">
        <f t="shared" si="87"/>
        <v>Medium</v>
      </c>
    </row>
    <row r="2412" spans="1:26" x14ac:dyDescent="0.2">
      <c r="A2412" t="s">
        <v>6727</v>
      </c>
      <c r="B2412" t="s">
        <v>3101</v>
      </c>
      <c r="C2412" t="s">
        <v>1043</v>
      </c>
      <c r="D2412">
        <v>883</v>
      </c>
      <c r="E2412">
        <v>2039</v>
      </c>
      <c r="F2412">
        <v>0</v>
      </c>
      <c r="G2412">
        <v>80000</v>
      </c>
      <c r="H2412">
        <v>7.8</v>
      </c>
      <c r="I2412">
        <v>750</v>
      </c>
      <c r="J2412">
        <v>143</v>
      </c>
      <c r="K2412">
        <v>304360277</v>
      </c>
      <c r="L2412">
        <v>200000000</v>
      </c>
      <c r="M2412" s="2">
        <f>VLOOKUP(A2412,Sheet2!$A$1:G6136,2,0)</f>
        <v>41057</v>
      </c>
      <c r="N2412" t="str">
        <f>VLOOKUP(A2412,Sheet2!$A$1:G6136,3,0)</f>
        <v>Color</v>
      </c>
      <c r="O2412" t="str">
        <f>VLOOKUP(A2412,Sheet2!$A$1:G6136,4,0)</f>
        <v>Action</v>
      </c>
      <c r="P2412" t="str">
        <f>VLOOKUP(A2412,Sheet2!$A$1:G6136,5,0)</f>
        <v>English</v>
      </c>
      <c r="Q2412" t="str">
        <f>VLOOKUP(A2412,Sheet2!$A$1:G6136,6,0)</f>
        <v>UK</v>
      </c>
      <c r="R2412" t="str">
        <f>VLOOKUP(A2412,Sheet2!$A$1:G6136,7,0)</f>
        <v>PG-13</v>
      </c>
      <c r="S2412" t="str">
        <f>IF(Table19[[#This Row],[Language]]="English","English","Other language")</f>
        <v>English</v>
      </c>
      <c r="T2412">
        <f>Table19[[#This Row],[Gross Revenue]]-Table19[[#This Row],[Budget]]</f>
        <v>104360277</v>
      </c>
      <c r="U2412" s="1">
        <f>(Table19[[#This Row],[Gross Revenue]]/Table19[[#This Row],[Budget]])-1</f>
        <v>0.52180138500000006</v>
      </c>
      <c r="V2412" t="str">
        <f t="shared" si="86"/>
        <v>131-150 minutes</v>
      </c>
      <c r="W2412">
        <f>Table19[[#This Row],[Profit]]/Table19[[#This Row],[Budget]]*100</f>
        <v>52.180138499999998</v>
      </c>
      <c r="X2412">
        <v>-1289919.5</v>
      </c>
      <c r="Y2412">
        <v>-4.8151417500000002E-2</v>
      </c>
      <c r="Z2412" t="str">
        <f t="shared" si="87"/>
        <v>High</v>
      </c>
    </row>
    <row r="2413" spans="1:26" x14ac:dyDescent="0.2">
      <c r="A2413" t="s">
        <v>3426</v>
      </c>
      <c r="B2413" t="s">
        <v>321</v>
      </c>
      <c r="C2413" t="s">
        <v>322</v>
      </c>
      <c r="D2413">
        <v>929</v>
      </c>
      <c r="E2413">
        <v>3679</v>
      </c>
      <c r="F2413">
        <v>25</v>
      </c>
      <c r="G2413">
        <v>13000</v>
      </c>
      <c r="H2413">
        <v>4.4000000000000004</v>
      </c>
      <c r="I2413">
        <v>221</v>
      </c>
      <c r="J2413">
        <v>97</v>
      </c>
      <c r="K2413">
        <v>21371425</v>
      </c>
      <c r="L2413">
        <v>10000000</v>
      </c>
      <c r="M2413" s="2">
        <f>VLOOKUP(A2413,Sheet2!$A$1:G6137,2,0)</f>
        <v>40401</v>
      </c>
      <c r="N2413" t="str">
        <f>VLOOKUP(A2413,Sheet2!$A$1:G6137,3,0)</f>
        <v>Color</v>
      </c>
      <c r="O2413" t="str">
        <f>VLOOKUP(A2413,Sheet2!$A$1:G6137,4,0)</f>
        <v>Action</v>
      </c>
      <c r="P2413" t="str">
        <f>VLOOKUP(A2413,Sheet2!$A$1:G6137,5,0)</f>
        <v>English</v>
      </c>
      <c r="Q2413" t="str">
        <f>VLOOKUP(A2413,Sheet2!$A$1:G6137,6,0)</f>
        <v>USA</v>
      </c>
      <c r="R2413" t="str">
        <f>VLOOKUP(A2413,Sheet2!$A$1:G6137,7,0)</f>
        <v>PG-13</v>
      </c>
      <c r="S2413" t="str">
        <f>IF(Table19[[#This Row],[Language]]="English","English","Other language")</f>
        <v>English</v>
      </c>
      <c r="T2413">
        <f>Table19[[#This Row],[Gross Revenue]]-Table19[[#This Row],[Budget]]</f>
        <v>11371425</v>
      </c>
      <c r="U2413" s="1">
        <f>(Table19[[#This Row],[Gross Revenue]]/Table19[[#This Row],[Budget]])-1</f>
        <v>1.1371424999999999</v>
      </c>
      <c r="V2413" t="str">
        <f t="shared" si="86"/>
        <v>90-110 minutes</v>
      </c>
      <c r="W2413">
        <f>Table19[[#This Row],[Profit]]/Table19[[#This Row],[Budget]]*100</f>
        <v>113.71424999999999</v>
      </c>
      <c r="X2413">
        <v>-1289919.5</v>
      </c>
      <c r="Y2413">
        <v>-4.8151417500000002E-2</v>
      </c>
      <c r="Z2413" t="str">
        <f t="shared" si="87"/>
        <v>Low</v>
      </c>
    </row>
    <row r="2414" spans="1:26" x14ac:dyDescent="0.2">
      <c r="A2414" t="s">
        <v>6020</v>
      </c>
      <c r="B2414" t="s">
        <v>2678</v>
      </c>
      <c r="C2414" t="s">
        <v>1461</v>
      </c>
      <c r="D2414">
        <v>5</v>
      </c>
      <c r="E2414">
        <v>5</v>
      </c>
      <c r="F2414">
        <v>0</v>
      </c>
      <c r="G2414">
        <v>2000</v>
      </c>
      <c r="H2414">
        <v>7.1</v>
      </c>
      <c r="I2414">
        <v>61</v>
      </c>
      <c r="J2414">
        <v>100</v>
      </c>
      <c r="K2414">
        <v>1227508</v>
      </c>
      <c r="L2414">
        <v>23000</v>
      </c>
      <c r="M2414" s="2">
        <f>VLOOKUP(A2414,Sheet2!$A$1:G6138,2,0)</f>
        <v>33448</v>
      </c>
      <c r="N2414" t="str">
        <f>VLOOKUP(A2414,Sheet2!$A$1:G6138,3,0)</f>
        <v>Black and White</v>
      </c>
      <c r="O2414" t="str">
        <f>VLOOKUP(A2414,Sheet2!$A$1:G6138,4,0)</f>
        <v>Comedy</v>
      </c>
      <c r="P2414" t="str">
        <f>VLOOKUP(A2414,Sheet2!$A$1:G6138,5,0)</f>
        <v>English</v>
      </c>
      <c r="Q2414" t="str">
        <f>VLOOKUP(A2414,Sheet2!$A$1:G6138,6,0)</f>
        <v>USA</v>
      </c>
      <c r="R2414" t="str">
        <f>VLOOKUP(A2414,Sheet2!$A$1:G6138,7,0)</f>
        <v>R</v>
      </c>
      <c r="S2414" t="str">
        <f>IF(Table19[[#This Row],[Language]]="English","English","Other language")</f>
        <v>English</v>
      </c>
      <c r="T2414">
        <f>Table19[[#This Row],[Gross Revenue]]-Table19[[#This Row],[Budget]]</f>
        <v>1204508</v>
      </c>
      <c r="U2414" s="1">
        <f>(Table19[[#This Row],[Gross Revenue]]/Table19[[#This Row],[Budget]])-1</f>
        <v>52.369913043478263</v>
      </c>
      <c r="V2414" t="str">
        <f t="shared" si="86"/>
        <v>90-110 minutes</v>
      </c>
      <c r="W2414">
        <f>Table19[[#This Row],[Profit]]/Table19[[#This Row],[Budget]]*100</f>
        <v>5236.9913043478264</v>
      </c>
      <c r="X2414">
        <v>1637763</v>
      </c>
      <c r="Y2414">
        <v>0.19178668286445014</v>
      </c>
      <c r="Z2414" t="str">
        <f t="shared" si="87"/>
        <v>Low</v>
      </c>
    </row>
    <row r="2415" spans="1:26" x14ac:dyDescent="0.2">
      <c r="A2415" t="s">
        <v>3724</v>
      </c>
      <c r="B2415" t="s">
        <v>781</v>
      </c>
      <c r="C2415" t="s">
        <v>782</v>
      </c>
      <c r="D2415">
        <v>960</v>
      </c>
      <c r="E2415">
        <v>2415</v>
      </c>
      <c r="F2415">
        <v>4</v>
      </c>
      <c r="G2415">
        <v>405</v>
      </c>
      <c r="H2415">
        <v>5.3</v>
      </c>
      <c r="I2415">
        <v>66</v>
      </c>
      <c r="J2415">
        <v>86</v>
      </c>
      <c r="K2415">
        <v>4814244</v>
      </c>
      <c r="L2415">
        <v>11000000</v>
      </c>
      <c r="M2415" s="2">
        <f>VLOOKUP(A2415,Sheet2!$A$1:G6139,2,0)</f>
        <v>37311</v>
      </c>
      <c r="N2415" t="str">
        <f>VLOOKUP(A2415,Sheet2!$A$1:G6139,3,0)</f>
        <v>Color</v>
      </c>
      <c r="O2415" t="str">
        <f>VLOOKUP(A2415,Sheet2!$A$1:G6139,4,0)</f>
        <v>Comedy</v>
      </c>
      <c r="P2415" t="str">
        <f>VLOOKUP(A2415,Sheet2!$A$1:G6139,5,0)</f>
        <v>English</v>
      </c>
      <c r="Q2415" t="str">
        <f>VLOOKUP(A2415,Sheet2!$A$1:G6139,6,0)</f>
        <v>Canada</v>
      </c>
      <c r="R2415" t="str">
        <f>VLOOKUP(A2415,Sheet2!$A$1:G6139,7,0)</f>
        <v>R</v>
      </c>
      <c r="S2415" t="str">
        <f>IF(Table19[[#This Row],[Language]]="English","English","Other language")</f>
        <v>English</v>
      </c>
      <c r="T2415">
        <f>Table19[[#This Row],[Gross Revenue]]-Table19[[#This Row],[Budget]]</f>
        <v>-6185756</v>
      </c>
      <c r="U2415" s="1">
        <f>(Table19[[#This Row],[Gross Revenue]]/Table19[[#This Row],[Budget]])-1</f>
        <v>-0.56234145454545459</v>
      </c>
      <c r="V2415" t="str">
        <f t="shared" si="86"/>
        <v>&lt;90 minutes</v>
      </c>
      <c r="W2415">
        <f>Table19[[#This Row],[Profit]]/Table19[[#This Row],[Budget]]*100</f>
        <v>-56.234145454545455</v>
      </c>
      <c r="X2415">
        <v>1637763</v>
      </c>
      <c r="Y2415">
        <v>0.19178668286445014</v>
      </c>
      <c r="Z2415" t="str">
        <f t="shared" si="87"/>
        <v>Low</v>
      </c>
    </row>
    <row r="2416" spans="1:26" x14ac:dyDescent="0.2">
      <c r="A2416" t="s">
        <v>6076</v>
      </c>
      <c r="B2416" t="s">
        <v>2722</v>
      </c>
      <c r="C2416" t="s">
        <v>2723</v>
      </c>
      <c r="D2416">
        <v>245</v>
      </c>
      <c r="E2416">
        <v>295</v>
      </c>
      <c r="F2416">
        <v>12</v>
      </c>
      <c r="G2416">
        <v>603</v>
      </c>
      <c r="H2416">
        <v>7.2</v>
      </c>
      <c r="I2416">
        <v>16</v>
      </c>
      <c r="J2416">
        <v>100</v>
      </c>
      <c r="K2416">
        <v>982214</v>
      </c>
      <c r="L2416">
        <v>1000000</v>
      </c>
      <c r="M2416" s="2">
        <f>VLOOKUP(A2416,Sheet2!$A$1:G6140,2,0)</f>
        <v>35884</v>
      </c>
      <c r="N2416" t="str">
        <f>VLOOKUP(A2416,Sheet2!$A$1:G6140,3,0)</f>
        <v>Color</v>
      </c>
      <c r="O2416" t="str">
        <f>VLOOKUP(A2416,Sheet2!$A$1:G6140,4,0)</f>
        <v>Drama</v>
      </c>
      <c r="P2416" t="str">
        <f>VLOOKUP(A2416,Sheet2!$A$1:G6140,5,0)</f>
        <v>English</v>
      </c>
      <c r="Q2416" t="str">
        <f>VLOOKUP(A2416,Sheet2!$A$1:G6140,6,0)</f>
        <v>USA</v>
      </c>
      <c r="R2416" t="str">
        <f>VLOOKUP(A2416,Sheet2!$A$1:G6140,7,0)</f>
        <v>R</v>
      </c>
      <c r="S2416" t="str">
        <f>IF(Table19[[#This Row],[Language]]="English","English","Other language")</f>
        <v>English</v>
      </c>
      <c r="T2416">
        <f>Table19[[#This Row],[Gross Revenue]]-Table19[[#This Row],[Budget]]</f>
        <v>-17786</v>
      </c>
      <c r="U2416" s="1">
        <f>(Table19[[#This Row],[Gross Revenue]]/Table19[[#This Row],[Budget]])-1</f>
        <v>-1.7785999999999969E-2</v>
      </c>
      <c r="V2416" t="str">
        <f t="shared" si="86"/>
        <v>90-110 minutes</v>
      </c>
      <c r="W2416">
        <f>Table19[[#This Row],[Profit]]/Table19[[#This Row],[Budget]]*100</f>
        <v>-1.7786</v>
      </c>
      <c r="X2416">
        <v>-434215.5</v>
      </c>
      <c r="Y2416">
        <v>-0.10115100772200772</v>
      </c>
      <c r="Z2416" t="str">
        <f t="shared" si="87"/>
        <v>Low</v>
      </c>
    </row>
    <row r="2417" spans="1:26" x14ac:dyDescent="0.2">
      <c r="A2417" t="s">
        <v>4198</v>
      </c>
      <c r="B2417" t="s">
        <v>1320</v>
      </c>
      <c r="C2417" t="s">
        <v>1321</v>
      </c>
      <c r="D2417">
        <v>426</v>
      </c>
      <c r="E2417">
        <v>862</v>
      </c>
      <c r="F2417">
        <v>8</v>
      </c>
      <c r="G2417">
        <v>0</v>
      </c>
      <c r="H2417">
        <v>5.9</v>
      </c>
      <c r="I2417">
        <v>47</v>
      </c>
      <c r="J2417">
        <v>90</v>
      </c>
      <c r="K2417">
        <v>75727</v>
      </c>
      <c r="L2417">
        <v>2500000</v>
      </c>
      <c r="M2417" s="2">
        <f>VLOOKUP(A2417,Sheet2!$A$1:G6141,2,0)</f>
        <v>39608</v>
      </c>
      <c r="N2417" t="str">
        <f>VLOOKUP(A2417,Sheet2!$A$1:G6141,3,0)</f>
        <v>Color</v>
      </c>
      <c r="O2417" t="str">
        <f>VLOOKUP(A2417,Sheet2!$A$1:G6141,4,0)</f>
        <v>Drama</v>
      </c>
      <c r="P2417" t="str">
        <f>VLOOKUP(A2417,Sheet2!$A$1:G6141,5,0)</f>
        <v>Spanish</v>
      </c>
      <c r="Q2417" t="str">
        <f>VLOOKUP(A2417,Sheet2!$A$1:G6141,6,0)</f>
        <v>USA</v>
      </c>
      <c r="R2417" t="str">
        <f>VLOOKUP(A2417,Sheet2!$A$1:G6141,7,0)</f>
        <v>PG-13</v>
      </c>
      <c r="S2417" t="str">
        <f>IF(Table19[[#This Row],[Language]]="English","English","Other language")</f>
        <v>Other language</v>
      </c>
      <c r="T2417">
        <f>Table19[[#This Row],[Gross Revenue]]-Table19[[#This Row],[Budget]]</f>
        <v>-2424273</v>
      </c>
      <c r="U2417" s="1">
        <f>(Table19[[#This Row],[Gross Revenue]]/Table19[[#This Row],[Budget]])-1</f>
        <v>-0.96970920000000005</v>
      </c>
      <c r="V2417" t="str">
        <f t="shared" si="86"/>
        <v>90-110 minutes</v>
      </c>
      <c r="W2417">
        <f>Table19[[#This Row],[Profit]]/Table19[[#This Row],[Budget]]*100</f>
        <v>-96.970920000000007</v>
      </c>
      <c r="X2417">
        <v>-434215.5</v>
      </c>
      <c r="Y2417">
        <v>-0.10115100772200772</v>
      </c>
      <c r="Z2417" t="str">
        <f t="shared" si="87"/>
        <v>Low</v>
      </c>
    </row>
    <row r="2418" spans="1:26" x14ac:dyDescent="0.2">
      <c r="A2418" t="s">
        <v>4769</v>
      </c>
      <c r="B2418" t="s">
        <v>211</v>
      </c>
      <c r="C2418" t="s">
        <v>455</v>
      </c>
      <c r="D2418">
        <v>22000</v>
      </c>
      <c r="E2418">
        <v>37076</v>
      </c>
      <c r="F2418">
        <v>272</v>
      </c>
      <c r="G2418">
        <v>0</v>
      </c>
      <c r="H2418">
        <v>7.5</v>
      </c>
      <c r="I2418">
        <v>73</v>
      </c>
      <c r="J2418">
        <v>147</v>
      </c>
      <c r="K2418">
        <v>53300852</v>
      </c>
      <c r="L2418">
        <v>44000000</v>
      </c>
      <c r="M2418" s="2">
        <f>VLOOKUP(A2418,Sheet2!$A$1:G6142,2,0)</f>
        <v>35328</v>
      </c>
      <c r="N2418" t="str">
        <f>VLOOKUP(A2418,Sheet2!$A$1:G6142,3,0)</f>
        <v>Black and White</v>
      </c>
      <c r="O2418" t="str">
        <f>VLOOKUP(A2418,Sheet2!$A$1:G6142,4,0)</f>
        <v>Crime</v>
      </c>
      <c r="P2418" t="str">
        <f>VLOOKUP(A2418,Sheet2!$A$1:G6142,5,0)</f>
        <v>English</v>
      </c>
      <c r="Q2418" t="str">
        <f>VLOOKUP(A2418,Sheet2!$A$1:G6142,6,0)</f>
        <v>USA</v>
      </c>
      <c r="R2418" t="str">
        <f>VLOOKUP(A2418,Sheet2!$A$1:G6142,7,0)</f>
        <v>R</v>
      </c>
      <c r="S2418" t="str">
        <f>IF(Table19[[#This Row],[Language]]="English","English","Other language")</f>
        <v>English</v>
      </c>
      <c r="T2418">
        <f>Table19[[#This Row],[Gross Revenue]]-Table19[[#This Row],[Budget]]</f>
        <v>9300852</v>
      </c>
      <c r="U2418" s="1">
        <f>(Table19[[#This Row],[Gross Revenue]]/Table19[[#This Row],[Budget]])-1</f>
        <v>0.2113830000000001</v>
      </c>
      <c r="V2418" t="str">
        <f t="shared" si="86"/>
        <v>131-150 minutes</v>
      </c>
      <c r="W2418">
        <f>Table19[[#This Row],[Profit]]/Table19[[#This Row],[Budget]]*100</f>
        <v>21.138299999999997</v>
      </c>
      <c r="X2418">
        <v>-74533.5</v>
      </c>
      <c r="Y2418">
        <v>-7.4856785714285719E-3</v>
      </c>
      <c r="Z2418" t="str">
        <f t="shared" si="87"/>
        <v>High</v>
      </c>
    </row>
    <row r="2419" spans="1:26" x14ac:dyDescent="0.2">
      <c r="A2419" t="s">
        <v>3744</v>
      </c>
      <c r="B2419" t="s">
        <v>805</v>
      </c>
      <c r="C2419" t="s">
        <v>806</v>
      </c>
      <c r="D2419">
        <v>7000</v>
      </c>
      <c r="E2419">
        <v>13626</v>
      </c>
      <c r="F2419">
        <v>18</v>
      </c>
      <c r="G2419">
        <v>0</v>
      </c>
      <c r="H2419">
        <v>5.3</v>
      </c>
      <c r="I2419">
        <v>52</v>
      </c>
      <c r="J2419">
        <v>89</v>
      </c>
      <c r="K2419">
        <v>8070311</v>
      </c>
      <c r="L2419">
        <v>10000000</v>
      </c>
      <c r="M2419" s="2">
        <f>VLOOKUP(A2419,Sheet2!$A$1:G6143,2,0)</f>
        <v>38151</v>
      </c>
      <c r="N2419" t="str">
        <f>VLOOKUP(A2419,Sheet2!$A$1:G6143,3,0)</f>
        <v>Color</v>
      </c>
      <c r="O2419" t="str">
        <f>VLOOKUP(A2419,Sheet2!$A$1:G6143,4,0)</f>
        <v>Comedy</v>
      </c>
      <c r="P2419" t="str">
        <f>VLOOKUP(A2419,Sheet2!$A$1:G6143,5,0)</f>
        <v>English</v>
      </c>
      <c r="Q2419" t="str">
        <f>VLOOKUP(A2419,Sheet2!$A$1:G6143,6,0)</f>
        <v>USA</v>
      </c>
      <c r="R2419" t="str">
        <f>VLOOKUP(A2419,Sheet2!$A$1:G6143,7,0)</f>
        <v>PG</v>
      </c>
      <c r="S2419" t="str">
        <f>IF(Table19[[#This Row],[Language]]="English","English","Other language")</f>
        <v>English</v>
      </c>
      <c r="T2419">
        <f>Table19[[#This Row],[Gross Revenue]]-Table19[[#This Row],[Budget]]</f>
        <v>-1929689</v>
      </c>
      <c r="U2419" s="1">
        <f>(Table19[[#This Row],[Gross Revenue]]/Table19[[#This Row],[Budget]])-1</f>
        <v>-0.1929689</v>
      </c>
      <c r="V2419" t="str">
        <f t="shared" si="86"/>
        <v>&lt;90 minutes</v>
      </c>
      <c r="W2419">
        <f>Table19[[#This Row],[Profit]]/Table19[[#This Row],[Budget]]*100</f>
        <v>-19.296890000000001</v>
      </c>
      <c r="X2419">
        <v>1637763</v>
      </c>
      <c r="Y2419">
        <v>0.19178668286445014</v>
      </c>
      <c r="Z2419" t="str">
        <f t="shared" si="87"/>
        <v>Low</v>
      </c>
    </row>
    <row r="2420" spans="1:26" x14ac:dyDescent="0.2">
      <c r="A2420" t="s">
        <v>5543</v>
      </c>
      <c r="B2420" t="s">
        <v>1265</v>
      </c>
      <c r="C2420" t="s">
        <v>1359</v>
      </c>
      <c r="D2420">
        <v>711</v>
      </c>
      <c r="E2420">
        <v>1462</v>
      </c>
      <c r="F2420">
        <v>29</v>
      </c>
      <c r="G2420">
        <v>0</v>
      </c>
      <c r="H2420">
        <v>6.8</v>
      </c>
      <c r="I2420">
        <v>88</v>
      </c>
      <c r="J2420">
        <v>99</v>
      </c>
      <c r="K2420">
        <v>11883495</v>
      </c>
      <c r="L2420">
        <v>9000000</v>
      </c>
      <c r="M2420" s="2">
        <f>VLOOKUP(A2420,Sheet2!$A$1:G6144,2,0)</f>
        <v>35911</v>
      </c>
      <c r="N2420" t="str">
        <f>VLOOKUP(A2420,Sheet2!$A$1:G6144,3,0)</f>
        <v>Color</v>
      </c>
      <c r="O2420" t="str">
        <f>VLOOKUP(A2420,Sheet2!$A$1:G6144,4,0)</f>
        <v>Comedy</v>
      </c>
      <c r="P2420" t="str">
        <f>VLOOKUP(A2420,Sheet2!$A$1:G6144,5,0)</f>
        <v>English</v>
      </c>
      <c r="Q2420" t="str">
        <f>VLOOKUP(A2420,Sheet2!$A$1:G6144,6,0)</f>
        <v>UK</v>
      </c>
      <c r="R2420" t="str">
        <f>VLOOKUP(A2420,Sheet2!$A$1:G6144,7,0)</f>
        <v>R</v>
      </c>
      <c r="S2420" t="str">
        <f>IF(Table19[[#This Row],[Language]]="English","English","Other language")</f>
        <v>English</v>
      </c>
      <c r="T2420">
        <f>Table19[[#This Row],[Gross Revenue]]-Table19[[#This Row],[Budget]]</f>
        <v>2883495</v>
      </c>
      <c r="U2420" s="1">
        <f>(Table19[[#This Row],[Gross Revenue]]/Table19[[#This Row],[Budget]])-1</f>
        <v>0.32038833333333328</v>
      </c>
      <c r="V2420" t="str">
        <f t="shared" si="86"/>
        <v>90-110 minutes</v>
      </c>
      <c r="W2420">
        <f>Table19[[#This Row],[Profit]]/Table19[[#This Row],[Budget]]*100</f>
        <v>32.038833333333336</v>
      </c>
      <c r="X2420">
        <v>1637763</v>
      </c>
      <c r="Y2420">
        <v>0.19178668286445014</v>
      </c>
      <c r="Z2420" t="str">
        <f t="shared" si="87"/>
        <v>Low</v>
      </c>
    </row>
    <row r="2421" spans="1:26" x14ac:dyDescent="0.2">
      <c r="A2421" t="s">
        <v>6871</v>
      </c>
      <c r="B2421" t="s">
        <v>1344</v>
      </c>
      <c r="C2421" t="s">
        <v>1242</v>
      </c>
      <c r="D2421">
        <v>3000</v>
      </c>
      <c r="E2421">
        <v>3967</v>
      </c>
      <c r="F2421">
        <v>0</v>
      </c>
      <c r="G2421">
        <v>0</v>
      </c>
      <c r="H2421">
        <v>8</v>
      </c>
      <c r="I2421">
        <v>104</v>
      </c>
      <c r="J2421">
        <v>148</v>
      </c>
      <c r="K2421">
        <v>24475416</v>
      </c>
      <c r="L2421">
        <v>890000</v>
      </c>
      <c r="M2421" s="2">
        <f>VLOOKUP(A2421,Sheet2!$A$1:G6145,2,0)</f>
        <v>35330</v>
      </c>
      <c r="N2421" t="str">
        <f>VLOOKUP(A2421,Sheet2!$A$1:G6145,3,0)</f>
        <v>Color</v>
      </c>
      <c r="O2421" t="str">
        <f>VLOOKUP(A2421,Sheet2!$A$1:G6145,4,0)</f>
        <v>Drama</v>
      </c>
      <c r="P2421" t="str">
        <f>VLOOKUP(A2421,Sheet2!$A$1:G6145,5,0)</f>
        <v>English</v>
      </c>
      <c r="Q2421" t="str">
        <f>VLOOKUP(A2421,Sheet2!$A$1:G6145,6,0)</f>
        <v>USA</v>
      </c>
      <c r="R2421" t="str">
        <f>VLOOKUP(A2421,Sheet2!$A$1:G6145,7,0)</f>
        <v>R</v>
      </c>
      <c r="S2421" t="str">
        <f>IF(Table19[[#This Row],[Language]]="English","English","Other language")</f>
        <v>English</v>
      </c>
      <c r="T2421">
        <f>Table19[[#This Row],[Gross Revenue]]-Table19[[#This Row],[Budget]]</f>
        <v>23585416</v>
      </c>
      <c r="U2421" s="1">
        <f>(Table19[[#This Row],[Gross Revenue]]/Table19[[#This Row],[Budget]])-1</f>
        <v>26.500467415730338</v>
      </c>
      <c r="V2421" t="str">
        <f t="shared" si="86"/>
        <v>131-150 minutes</v>
      </c>
      <c r="W2421">
        <f>Table19[[#This Row],[Profit]]/Table19[[#This Row],[Budget]]*100</f>
        <v>2650.0467415730336</v>
      </c>
      <c r="X2421">
        <v>-434215.5</v>
      </c>
      <c r="Y2421">
        <v>-0.10115100772200772</v>
      </c>
      <c r="Z2421" t="str">
        <f t="shared" si="87"/>
        <v>Low</v>
      </c>
    </row>
    <row r="2422" spans="1:26" x14ac:dyDescent="0.2">
      <c r="A2422" t="s">
        <v>5020</v>
      </c>
      <c r="B2422" t="s">
        <v>2018</v>
      </c>
      <c r="C2422" t="s">
        <v>2019</v>
      </c>
      <c r="D2422">
        <v>499</v>
      </c>
      <c r="E2422">
        <v>1120</v>
      </c>
      <c r="F2422">
        <v>571</v>
      </c>
      <c r="G2422">
        <v>0</v>
      </c>
      <c r="H2422">
        <v>6.5</v>
      </c>
      <c r="I2422">
        <v>251</v>
      </c>
      <c r="J2422">
        <v>95</v>
      </c>
      <c r="K2422">
        <v>7774730</v>
      </c>
      <c r="L2422">
        <v>15500000</v>
      </c>
      <c r="M2422" s="2">
        <f>VLOOKUP(A2422,Sheet2!$A$1:G6146,2,0)</f>
        <v>38961</v>
      </c>
      <c r="N2422" t="str">
        <f>VLOOKUP(A2422,Sheet2!$A$1:G6146,3,0)</f>
        <v>Color</v>
      </c>
      <c r="O2422" t="str">
        <f>VLOOKUP(A2422,Sheet2!$A$1:G6146,4,0)</f>
        <v>Comedy</v>
      </c>
      <c r="P2422" t="str">
        <f>VLOOKUP(A2422,Sheet2!$A$1:G6146,5,0)</f>
        <v>English</v>
      </c>
      <c r="Q2422" t="str">
        <f>VLOOKUP(A2422,Sheet2!$A$1:G6146,6,0)</f>
        <v>Canada</v>
      </c>
      <c r="R2422" t="str">
        <f>VLOOKUP(A2422,Sheet2!$A$1:G6146,7,0)</f>
        <v>R</v>
      </c>
      <c r="S2422" t="str">
        <f>IF(Table19[[#This Row],[Language]]="English","English","Other language")</f>
        <v>English</v>
      </c>
      <c r="T2422">
        <f>Table19[[#This Row],[Gross Revenue]]-Table19[[#This Row],[Budget]]</f>
        <v>-7725270</v>
      </c>
      <c r="U2422" s="1">
        <f>(Table19[[#This Row],[Gross Revenue]]/Table19[[#This Row],[Budget]])-1</f>
        <v>-0.49840451612903225</v>
      </c>
      <c r="V2422" t="str">
        <f t="shared" si="86"/>
        <v>90-110 minutes</v>
      </c>
      <c r="W2422">
        <f>Table19[[#This Row],[Profit]]/Table19[[#This Row],[Budget]]*100</f>
        <v>-49.840451612903223</v>
      </c>
      <c r="X2422">
        <v>1637763</v>
      </c>
      <c r="Y2422">
        <v>0.19178668286445014</v>
      </c>
      <c r="Z2422" t="str">
        <f t="shared" si="87"/>
        <v>Medium</v>
      </c>
    </row>
    <row r="2423" spans="1:26" x14ac:dyDescent="0.2">
      <c r="A2423" t="s">
        <v>4200</v>
      </c>
      <c r="B2423" t="s">
        <v>1323</v>
      </c>
      <c r="C2423" t="s">
        <v>1324</v>
      </c>
      <c r="D2423">
        <v>1000</v>
      </c>
      <c r="E2423">
        <v>4329</v>
      </c>
      <c r="F2423">
        <v>7</v>
      </c>
      <c r="G2423">
        <v>191</v>
      </c>
      <c r="H2423">
        <v>5.9</v>
      </c>
      <c r="I2423">
        <v>40</v>
      </c>
      <c r="J2423">
        <v>93</v>
      </c>
      <c r="K2423">
        <v>1181197</v>
      </c>
      <c r="L2423">
        <v>15500000</v>
      </c>
      <c r="M2423" s="2">
        <f>VLOOKUP(A2423,Sheet2!$A$1:G6147,2,0)</f>
        <v>38376</v>
      </c>
      <c r="N2423" t="str">
        <f>VLOOKUP(A2423,Sheet2!$A$1:G6147,3,0)</f>
        <v>Color</v>
      </c>
      <c r="O2423" t="str">
        <f>VLOOKUP(A2423,Sheet2!$A$1:G6147,4,0)</f>
        <v>Drama</v>
      </c>
      <c r="P2423" t="str">
        <f>VLOOKUP(A2423,Sheet2!$A$1:G6147,5,0)</f>
        <v>English</v>
      </c>
      <c r="Q2423" t="str">
        <f>VLOOKUP(A2423,Sheet2!$A$1:G6147,6,0)</f>
        <v>USA</v>
      </c>
      <c r="R2423" t="str">
        <f>VLOOKUP(A2423,Sheet2!$A$1:G6147,7,0)</f>
        <v>R</v>
      </c>
      <c r="S2423" t="str">
        <f>IF(Table19[[#This Row],[Language]]="English","English","Other language")</f>
        <v>English</v>
      </c>
      <c r="T2423">
        <f>Table19[[#This Row],[Gross Revenue]]-Table19[[#This Row],[Budget]]</f>
        <v>-14318803</v>
      </c>
      <c r="U2423" s="1">
        <f>(Table19[[#This Row],[Gross Revenue]]/Table19[[#This Row],[Budget]])-1</f>
        <v>-0.92379374193548391</v>
      </c>
      <c r="V2423" t="str">
        <f t="shared" si="86"/>
        <v>90-110 minutes</v>
      </c>
      <c r="W2423">
        <f>Table19[[#This Row],[Profit]]/Table19[[#This Row],[Budget]]*100</f>
        <v>-92.379374193548387</v>
      </c>
      <c r="X2423">
        <v>-434215.5</v>
      </c>
      <c r="Y2423">
        <v>-0.10115100772200772</v>
      </c>
      <c r="Z2423" t="str">
        <f t="shared" si="87"/>
        <v>Medium</v>
      </c>
    </row>
    <row r="2424" spans="1:26" x14ac:dyDescent="0.2">
      <c r="A2424" t="s">
        <v>6866</v>
      </c>
      <c r="B2424" t="s">
        <v>3162</v>
      </c>
      <c r="C2424" t="s">
        <v>2160</v>
      </c>
      <c r="D2424">
        <v>668</v>
      </c>
      <c r="E2424">
        <v>820</v>
      </c>
      <c r="F2424">
        <v>0</v>
      </c>
      <c r="G2424">
        <v>13000</v>
      </c>
      <c r="H2424">
        <v>8</v>
      </c>
      <c r="I2424">
        <v>418</v>
      </c>
      <c r="J2424">
        <v>120</v>
      </c>
      <c r="K2424">
        <v>141319195</v>
      </c>
      <c r="L2424">
        <v>15000000</v>
      </c>
      <c r="M2424" s="2">
        <f>VLOOKUP(A2424,Sheet2!$A$1:G6148,2,0)</f>
        <v>39570</v>
      </c>
      <c r="N2424" t="str">
        <f>VLOOKUP(A2424,Sheet2!$A$1:G6148,3,0)</f>
        <v>Color</v>
      </c>
      <c r="O2424" t="str">
        <f>VLOOKUP(A2424,Sheet2!$A$1:G6148,4,0)</f>
        <v>Drama</v>
      </c>
      <c r="P2424" t="str">
        <f>VLOOKUP(A2424,Sheet2!$A$1:G6148,5,0)</f>
        <v>English</v>
      </c>
      <c r="Q2424" t="str">
        <f>VLOOKUP(A2424,Sheet2!$A$1:G6148,6,0)</f>
        <v>UK</v>
      </c>
      <c r="R2424" t="str">
        <f>VLOOKUP(A2424,Sheet2!$A$1:G6148,7,0)</f>
        <v>R</v>
      </c>
      <c r="S2424" t="str">
        <f>IF(Table19[[#This Row],[Language]]="English","English","Other language")</f>
        <v>English</v>
      </c>
      <c r="T2424">
        <f>Table19[[#This Row],[Gross Revenue]]-Table19[[#This Row],[Budget]]</f>
        <v>126319195</v>
      </c>
      <c r="U2424" s="1">
        <f>(Table19[[#This Row],[Gross Revenue]]/Table19[[#This Row],[Budget]])-1</f>
        <v>8.4212796666666669</v>
      </c>
      <c r="V2424" t="str">
        <f t="shared" si="86"/>
        <v>111-130 minutes</v>
      </c>
      <c r="W2424">
        <f>Table19[[#This Row],[Profit]]/Table19[[#This Row],[Budget]]*100</f>
        <v>842.12796666666668</v>
      </c>
      <c r="X2424">
        <v>-434215.5</v>
      </c>
      <c r="Y2424">
        <v>-0.10115100772200772</v>
      </c>
      <c r="Z2424" t="str">
        <f t="shared" si="87"/>
        <v>Medium</v>
      </c>
    </row>
    <row r="2425" spans="1:26" x14ac:dyDescent="0.2">
      <c r="A2425" t="s">
        <v>5222</v>
      </c>
      <c r="B2425" t="s">
        <v>733</v>
      </c>
      <c r="C2425" t="s">
        <v>2169</v>
      </c>
      <c r="D2425">
        <v>1000</v>
      </c>
      <c r="E2425">
        <v>2691</v>
      </c>
      <c r="F2425">
        <v>84</v>
      </c>
      <c r="G2425">
        <v>462</v>
      </c>
      <c r="H2425">
        <v>6.6</v>
      </c>
      <c r="I2425">
        <v>60</v>
      </c>
      <c r="J2425">
        <v>91</v>
      </c>
      <c r="K2425">
        <v>5480318</v>
      </c>
      <c r="L2425">
        <v>5000000</v>
      </c>
      <c r="M2425" s="2">
        <f>VLOOKUP(A2425,Sheet2!$A$1:G6149,2,0)</f>
        <v>36157</v>
      </c>
      <c r="N2425" t="str">
        <f>VLOOKUP(A2425,Sheet2!$A$1:G6149,3,0)</f>
        <v>Color</v>
      </c>
      <c r="O2425" t="str">
        <f>VLOOKUP(A2425,Sheet2!$A$1:G6149,4,0)</f>
        <v>Comedy</v>
      </c>
      <c r="P2425" t="str">
        <f>VLOOKUP(A2425,Sheet2!$A$1:G6149,5,0)</f>
        <v>English</v>
      </c>
      <c r="Q2425" t="str">
        <f>VLOOKUP(A2425,Sheet2!$A$1:G6149,6,0)</f>
        <v>USA</v>
      </c>
      <c r="R2425" t="str">
        <f>VLOOKUP(A2425,Sheet2!$A$1:G6149,7,0)</f>
        <v>R</v>
      </c>
      <c r="S2425" t="str">
        <f>IF(Table19[[#This Row],[Language]]="English","English","Other language")</f>
        <v>English</v>
      </c>
      <c r="T2425">
        <f>Table19[[#This Row],[Gross Revenue]]-Table19[[#This Row],[Budget]]</f>
        <v>480318</v>
      </c>
      <c r="U2425" s="1">
        <f>(Table19[[#This Row],[Gross Revenue]]/Table19[[#This Row],[Budget]])-1</f>
        <v>9.6063599999999916E-2</v>
      </c>
      <c r="V2425" t="str">
        <f t="shared" si="86"/>
        <v>90-110 minutes</v>
      </c>
      <c r="W2425">
        <f>Table19[[#This Row],[Profit]]/Table19[[#This Row],[Budget]]*100</f>
        <v>9.6063600000000005</v>
      </c>
      <c r="X2425">
        <v>1637763</v>
      </c>
      <c r="Y2425">
        <v>0.19178668286445014</v>
      </c>
      <c r="Z2425" t="str">
        <f t="shared" si="87"/>
        <v>Low</v>
      </c>
    </row>
    <row r="2426" spans="1:26" x14ac:dyDescent="0.2">
      <c r="A2426" t="s">
        <v>4500</v>
      </c>
      <c r="B2426" t="s">
        <v>765</v>
      </c>
      <c r="C2426" t="s">
        <v>1144</v>
      </c>
      <c r="D2426">
        <v>4000</v>
      </c>
      <c r="E2426">
        <v>8610</v>
      </c>
      <c r="F2426">
        <v>287</v>
      </c>
      <c r="G2426">
        <v>0</v>
      </c>
      <c r="H2426">
        <v>6.1</v>
      </c>
      <c r="I2426">
        <v>100</v>
      </c>
      <c r="J2426">
        <v>108</v>
      </c>
      <c r="K2426">
        <v>53955614</v>
      </c>
      <c r="L2426">
        <v>40000000</v>
      </c>
      <c r="M2426" s="2">
        <f>VLOOKUP(A2426,Sheet2!$A$1:G6150,2,0)</f>
        <v>35861</v>
      </c>
      <c r="N2426" t="str">
        <f>VLOOKUP(A2426,Sheet2!$A$1:G6150,3,0)</f>
        <v>Color</v>
      </c>
      <c r="O2426" t="str">
        <f>VLOOKUP(A2426,Sheet2!$A$1:G6150,4,0)</f>
        <v>Action</v>
      </c>
      <c r="P2426" t="str">
        <f>VLOOKUP(A2426,Sheet2!$A$1:G6150,5,0)</f>
        <v>English</v>
      </c>
      <c r="Q2426" t="str">
        <f>VLOOKUP(A2426,Sheet2!$A$1:G6150,6,0)</f>
        <v>USA</v>
      </c>
      <c r="R2426" t="str">
        <f>VLOOKUP(A2426,Sheet2!$A$1:G6150,7,0)</f>
        <v>PG-13</v>
      </c>
      <c r="S2426" t="str">
        <f>IF(Table19[[#This Row],[Language]]="English","English","Other language")</f>
        <v>English</v>
      </c>
      <c r="T2426">
        <f>Table19[[#This Row],[Gross Revenue]]-Table19[[#This Row],[Budget]]</f>
        <v>13955614</v>
      </c>
      <c r="U2426" s="1">
        <f>(Table19[[#This Row],[Gross Revenue]]/Table19[[#This Row],[Budget]])-1</f>
        <v>0.34889035000000002</v>
      </c>
      <c r="V2426" t="str">
        <f t="shared" si="86"/>
        <v>90-110 minutes</v>
      </c>
      <c r="W2426">
        <f>Table19[[#This Row],[Profit]]/Table19[[#This Row],[Budget]]*100</f>
        <v>34.889035</v>
      </c>
      <c r="X2426">
        <v>-1289919.5</v>
      </c>
      <c r="Y2426">
        <v>-4.8151417500000002E-2</v>
      </c>
      <c r="Z2426" t="str">
        <f t="shared" si="87"/>
        <v>High</v>
      </c>
    </row>
    <row r="2427" spans="1:26" x14ac:dyDescent="0.2">
      <c r="A2427" t="s">
        <v>5376</v>
      </c>
      <c r="B2427" t="s">
        <v>1781</v>
      </c>
      <c r="C2427" t="s">
        <v>1781</v>
      </c>
      <c r="D2427">
        <v>11000</v>
      </c>
      <c r="E2427">
        <v>23283</v>
      </c>
      <c r="F2427">
        <v>11000</v>
      </c>
      <c r="G2427">
        <v>812</v>
      </c>
      <c r="H2427">
        <v>6.7</v>
      </c>
      <c r="I2427">
        <v>128</v>
      </c>
      <c r="J2427">
        <v>94</v>
      </c>
      <c r="K2427">
        <v>17071230</v>
      </c>
      <c r="L2427">
        <v>18000000</v>
      </c>
      <c r="M2427" s="2">
        <f>VLOOKUP(A2427,Sheet2!$A$1:G6151,2,0)</f>
        <v>36728</v>
      </c>
      <c r="N2427" t="str">
        <f>VLOOKUP(A2427,Sheet2!$A$1:G6151,3,0)</f>
        <v>Color</v>
      </c>
      <c r="O2427" t="str">
        <f>VLOOKUP(A2427,Sheet2!$A$1:G6151,4,0)</f>
        <v>Comedy</v>
      </c>
      <c r="P2427" t="str">
        <f>VLOOKUP(A2427,Sheet2!$A$1:G6151,5,0)</f>
        <v>English</v>
      </c>
      <c r="Q2427" t="str">
        <f>VLOOKUP(A2427,Sheet2!$A$1:G6151,6,0)</f>
        <v>USA</v>
      </c>
      <c r="R2427" t="str">
        <f>VLOOKUP(A2427,Sheet2!$A$1:G6151,7,0)</f>
        <v>PG</v>
      </c>
      <c r="S2427" t="str">
        <f>IF(Table19[[#This Row],[Language]]="English","English","Other language")</f>
        <v>English</v>
      </c>
      <c r="T2427">
        <f>Table19[[#This Row],[Gross Revenue]]-Table19[[#This Row],[Budget]]</f>
        <v>-928770</v>
      </c>
      <c r="U2427" s="1">
        <f>(Table19[[#This Row],[Gross Revenue]]/Table19[[#This Row],[Budget]])-1</f>
        <v>-5.1598333333333302E-2</v>
      </c>
      <c r="V2427" t="str">
        <f t="shared" si="86"/>
        <v>90-110 minutes</v>
      </c>
      <c r="W2427">
        <f>Table19[[#This Row],[Profit]]/Table19[[#This Row],[Budget]]*100</f>
        <v>-5.1598333333333333</v>
      </c>
      <c r="X2427">
        <v>1637763</v>
      </c>
      <c r="Y2427">
        <v>0.19178668286445014</v>
      </c>
      <c r="Z2427" t="str">
        <f t="shared" si="87"/>
        <v>Medium</v>
      </c>
    </row>
    <row r="2428" spans="1:26" x14ac:dyDescent="0.2">
      <c r="A2428" t="s">
        <v>6590</v>
      </c>
      <c r="B2428" t="s">
        <v>3006</v>
      </c>
      <c r="C2428" t="s">
        <v>3007</v>
      </c>
      <c r="D2428">
        <v>20000</v>
      </c>
      <c r="E2428">
        <v>20814</v>
      </c>
      <c r="F2428">
        <v>4</v>
      </c>
      <c r="G2428">
        <v>0</v>
      </c>
      <c r="H2428">
        <v>7.6</v>
      </c>
      <c r="I2428">
        <v>21</v>
      </c>
      <c r="J2428">
        <v>90</v>
      </c>
      <c r="K2428">
        <v>277233</v>
      </c>
      <c r="L2428">
        <v>40000</v>
      </c>
      <c r="M2428" s="2">
        <f>VLOOKUP(A2428,Sheet2!$A$1:G6152,2,0)</f>
        <v>36230</v>
      </c>
      <c r="N2428" t="str">
        <f>VLOOKUP(A2428,Sheet2!$A$1:G6152,3,0)</f>
        <v>Color</v>
      </c>
      <c r="O2428" t="str">
        <f>VLOOKUP(A2428,Sheet2!$A$1:G6152,4,0)</f>
        <v>Comedy</v>
      </c>
      <c r="P2428" t="str">
        <f>VLOOKUP(A2428,Sheet2!$A$1:G6152,5,0)</f>
        <v>English</v>
      </c>
      <c r="Q2428" t="str">
        <f>VLOOKUP(A2428,Sheet2!$A$1:G6152,6,0)</f>
        <v>USA</v>
      </c>
      <c r="R2428" t="str">
        <f>VLOOKUP(A2428,Sheet2!$A$1:G6152,7,0)</f>
        <v>R</v>
      </c>
      <c r="S2428" t="str">
        <f>IF(Table19[[#This Row],[Language]]="English","English","Other language")</f>
        <v>English</v>
      </c>
      <c r="T2428">
        <f>Table19[[#This Row],[Gross Revenue]]-Table19[[#This Row],[Budget]]</f>
        <v>237233</v>
      </c>
      <c r="U2428" s="1">
        <f>(Table19[[#This Row],[Gross Revenue]]/Table19[[#This Row],[Budget]])-1</f>
        <v>5.9308249999999996</v>
      </c>
      <c r="V2428" t="str">
        <f t="shared" si="86"/>
        <v>90-110 minutes</v>
      </c>
      <c r="W2428">
        <f>Table19[[#This Row],[Profit]]/Table19[[#This Row],[Budget]]*100</f>
        <v>593.08249999999998</v>
      </c>
      <c r="X2428">
        <v>1637763</v>
      </c>
      <c r="Y2428">
        <v>0.19178668286445014</v>
      </c>
      <c r="Z2428" t="str">
        <f t="shared" si="87"/>
        <v>Low</v>
      </c>
    </row>
    <row r="2429" spans="1:26" x14ac:dyDescent="0.2">
      <c r="A2429" t="s">
        <v>4843</v>
      </c>
      <c r="B2429" t="s">
        <v>133</v>
      </c>
      <c r="C2429" t="s">
        <v>1900</v>
      </c>
      <c r="D2429">
        <v>1000</v>
      </c>
      <c r="E2429">
        <v>3125</v>
      </c>
      <c r="F2429">
        <v>55</v>
      </c>
      <c r="G2429">
        <v>561</v>
      </c>
      <c r="H2429">
        <v>6.4</v>
      </c>
      <c r="I2429">
        <v>50</v>
      </c>
      <c r="J2429">
        <v>121</v>
      </c>
      <c r="K2429">
        <v>2221994</v>
      </c>
      <c r="L2429">
        <v>35000000</v>
      </c>
      <c r="M2429" s="2">
        <f>VLOOKUP(A2429,Sheet2!$A$1:G6153,2,0)</f>
        <v>35790</v>
      </c>
      <c r="N2429" t="str">
        <f>VLOOKUP(A2429,Sheet2!$A$1:G6153,3,0)</f>
        <v>Color</v>
      </c>
      <c r="O2429" t="str">
        <f>VLOOKUP(A2429,Sheet2!$A$1:G6153,4,0)</f>
        <v>Action</v>
      </c>
      <c r="P2429" t="str">
        <f>VLOOKUP(A2429,Sheet2!$A$1:G6153,5,0)</f>
        <v>English</v>
      </c>
      <c r="Q2429" t="str">
        <f>VLOOKUP(A2429,Sheet2!$A$1:G6153,6,0)</f>
        <v>Denmark</v>
      </c>
      <c r="R2429" t="str">
        <f>VLOOKUP(A2429,Sheet2!$A$1:G6153,7,0)</f>
        <v>R</v>
      </c>
      <c r="S2429" t="str">
        <f>IF(Table19[[#This Row],[Language]]="English","English","Other language")</f>
        <v>English</v>
      </c>
      <c r="T2429">
        <f>Table19[[#This Row],[Gross Revenue]]-Table19[[#This Row],[Budget]]</f>
        <v>-32778006</v>
      </c>
      <c r="U2429" s="1">
        <f>(Table19[[#This Row],[Gross Revenue]]/Table19[[#This Row],[Budget]])-1</f>
        <v>-0.93651445714285719</v>
      </c>
      <c r="V2429" t="str">
        <f t="shared" si="86"/>
        <v>111-130 minutes</v>
      </c>
      <c r="W2429">
        <f>Table19[[#This Row],[Profit]]/Table19[[#This Row],[Budget]]*100</f>
        <v>-93.651445714285714</v>
      </c>
      <c r="X2429">
        <v>-1289919.5</v>
      </c>
      <c r="Y2429">
        <v>-4.8151417500000002E-2</v>
      </c>
      <c r="Z2429" t="str">
        <f t="shared" si="87"/>
        <v>Medium</v>
      </c>
    </row>
    <row r="2430" spans="1:26" x14ac:dyDescent="0.2">
      <c r="A2430" t="s">
        <v>6138</v>
      </c>
      <c r="B2430" t="s">
        <v>2757</v>
      </c>
      <c r="C2430" t="s">
        <v>2758</v>
      </c>
      <c r="D2430">
        <v>912</v>
      </c>
      <c r="E2430">
        <v>3163</v>
      </c>
      <c r="F2430">
        <v>149</v>
      </c>
      <c r="G2430">
        <v>0</v>
      </c>
      <c r="H2430">
        <v>7.2</v>
      </c>
      <c r="I2430">
        <v>56</v>
      </c>
      <c r="J2430">
        <v>89</v>
      </c>
      <c r="K2430">
        <v>6719300</v>
      </c>
      <c r="L2430">
        <v>2000000</v>
      </c>
      <c r="M2430" s="2">
        <f>VLOOKUP(A2430,Sheet2!$A$1:G6154,2,0)</f>
        <v>36119</v>
      </c>
      <c r="N2430" t="str">
        <f>VLOOKUP(A2430,Sheet2!$A$1:G6154,3,0)</f>
        <v>Color</v>
      </c>
      <c r="O2430" t="str">
        <f>VLOOKUP(A2430,Sheet2!$A$1:G6154,4,0)</f>
        <v>Comedy</v>
      </c>
      <c r="P2430" t="str">
        <f>VLOOKUP(A2430,Sheet2!$A$1:G6154,5,0)</f>
        <v>English</v>
      </c>
      <c r="Q2430" t="str">
        <f>VLOOKUP(A2430,Sheet2!$A$1:G6154,6,0)</f>
        <v>Canada</v>
      </c>
      <c r="R2430" t="str">
        <f>VLOOKUP(A2430,Sheet2!$A$1:G6154,7,0)</f>
        <v>PG-13</v>
      </c>
      <c r="S2430" t="str">
        <f>IF(Table19[[#This Row],[Language]]="English","English","Other language")</f>
        <v>English</v>
      </c>
      <c r="T2430">
        <f>Table19[[#This Row],[Gross Revenue]]-Table19[[#This Row],[Budget]]</f>
        <v>4719300</v>
      </c>
      <c r="U2430" s="1">
        <f>(Table19[[#This Row],[Gross Revenue]]/Table19[[#This Row],[Budget]])-1</f>
        <v>2.3596499999999998</v>
      </c>
      <c r="V2430" t="str">
        <f t="shared" si="86"/>
        <v>&lt;90 minutes</v>
      </c>
      <c r="W2430">
        <f>Table19[[#This Row],[Profit]]/Table19[[#This Row],[Budget]]*100</f>
        <v>235.96499999999997</v>
      </c>
      <c r="X2430">
        <v>1637763</v>
      </c>
      <c r="Y2430">
        <v>0.19178668286445014</v>
      </c>
      <c r="Z2430" t="str">
        <f t="shared" si="87"/>
        <v>Low</v>
      </c>
    </row>
    <row r="2431" spans="1:26" x14ac:dyDescent="0.2">
      <c r="A2431" t="s">
        <v>5422</v>
      </c>
      <c r="B2431" t="s">
        <v>1026</v>
      </c>
      <c r="C2431" t="s">
        <v>2287</v>
      </c>
      <c r="D2431">
        <v>16000</v>
      </c>
      <c r="E2431">
        <v>19410</v>
      </c>
      <c r="F2431">
        <v>248</v>
      </c>
      <c r="G2431">
        <v>3000</v>
      </c>
      <c r="H2431">
        <v>6.7</v>
      </c>
      <c r="I2431">
        <v>186</v>
      </c>
      <c r="J2431">
        <v>109</v>
      </c>
      <c r="K2431">
        <v>35635046</v>
      </c>
      <c r="L2431">
        <v>17000000</v>
      </c>
      <c r="M2431" s="2">
        <f>VLOOKUP(A2431,Sheet2!$A$1:G6155,2,0)</f>
        <v>38986</v>
      </c>
      <c r="N2431" t="str">
        <f>VLOOKUP(A2431,Sheet2!$A$1:G6155,3,0)</f>
        <v>Color</v>
      </c>
      <c r="O2431" t="str">
        <f>VLOOKUP(A2431,Sheet2!$A$1:G6155,4,0)</f>
        <v>Action</v>
      </c>
      <c r="P2431" t="str">
        <f>VLOOKUP(A2431,Sheet2!$A$1:G6155,5,0)</f>
        <v>English</v>
      </c>
      <c r="Q2431" t="str">
        <f>VLOOKUP(A2431,Sheet2!$A$1:G6155,6,0)</f>
        <v>UK</v>
      </c>
      <c r="R2431" t="str">
        <f>VLOOKUP(A2431,Sheet2!$A$1:G6155,7,0)</f>
        <v>R</v>
      </c>
      <c r="S2431" t="str">
        <f>IF(Table19[[#This Row],[Language]]="English","English","Other language")</f>
        <v>English</v>
      </c>
      <c r="T2431">
        <f>Table19[[#This Row],[Gross Revenue]]-Table19[[#This Row],[Budget]]</f>
        <v>18635046</v>
      </c>
      <c r="U2431" s="1">
        <f>(Table19[[#This Row],[Gross Revenue]]/Table19[[#This Row],[Budget]])-1</f>
        <v>1.0961791764705882</v>
      </c>
      <c r="V2431" t="str">
        <f t="shared" si="86"/>
        <v>90-110 minutes</v>
      </c>
      <c r="W2431">
        <f>Table19[[#This Row],[Profit]]/Table19[[#This Row],[Budget]]*100</f>
        <v>109.61791764705882</v>
      </c>
      <c r="X2431">
        <v>-1289919.5</v>
      </c>
      <c r="Y2431">
        <v>-4.8151417500000002E-2</v>
      </c>
      <c r="Z2431" t="str">
        <f t="shared" si="87"/>
        <v>Medium</v>
      </c>
    </row>
    <row r="2432" spans="1:26" x14ac:dyDescent="0.2">
      <c r="A2432" t="s">
        <v>4701</v>
      </c>
      <c r="B2432" t="s">
        <v>74</v>
      </c>
      <c r="C2432" t="s">
        <v>1066</v>
      </c>
      <c r="D2432">
        <v>12000</v>
      </c>
      <c r="E2432">
        <v>15269</v>
      </c>
      <c r="F2432">
        <v>0</v>
      </c>
      <c r="G2432">
        <v>880</v>
      </c>
      <c r="H2432">
        <v>5.9</v>
      </c>
      <c r="I2432">
        <v>117</v>
      </c>
      <c r="J2432">
        <v>98</v>
      </c>
      <c r="K2432">
        <v>55585389</v>
      </c>
      <c r="L2432">
        <v>69000000</v>
      </c>
      <c r="M2432" s="2">
        <f>VLOOKUP(A2432,Sheet2!$A$1:G6156,2,0)</f>
        <v>36092</v>
      </c>
      <c r="N2432" t="str">
        <f>VLOOKUP(A2432,Sheet2!$A$1:G6156,3,0)</f>
        <v>Color</v>
      </c>
      <c r="O2432" t="str">
        <f>VLOOKUP(A2432,Sheet2!$A$1:G6156,4,0)</f>
        <v>Crime</v>
      </c>
      <c r="P2432" t="str">
        <f>VLOOKUP(A2432,Sheet2!$A$1:G6156,5,0)</f>
        <v>English</v>
      </c>
      <c r="Q2432" t="str">
        <f>VLOOKUP(A2432,Sheet2!$A$1:G6156,6,0)</f>
        <v>USA</v>
      </c>
      <c r="R2432" t="str">
        <f>VLOOKUP(A2432,Sheet2!$A$1:G6156,7,0)</f>
        <v>R</v>
      </c>
      <c r="S2432" t="str">
        <f>IF(Table19[[#This Row],[Language]]="English","English","Other language")</f>
        <v>English</v>
      </c>
      <c r="T2432">
        <f>Table19[[#This Row],[Gross Revenue]]-Table19[[#This Row],[Budget]]</f>
        <v>-13414611</v>
      </c>
      <c r="U2432" s="1">
        <f>(Table19[[#This Row],[Gross Revenue]]/Table19[[#This Row],[Budget]])-1</f>
        <v>-0.19441465217391307</v>
      </c>
      <c r="V2432" t="str">
        <f t="shared" si="86"/>
        <v>90-110 minutes</v>
      </c>
      <c r="W2432">
        <f>Table19[[#This Row],[Profit]]/Table19[[#This Row],[Budget]]*100</f>
        <v>-19.441465217391304</v>
      </c>
      <c r="X2432">
        <v>-74533.5</v>
      </c>
      <c r="Y2432">
        <v>-7.4856785714285719E-3</v>
      </c>
      <c r="Z2432" t="str">
        <f t="shared" si="87"/>
        <v>High</v>
      </c>
    </row>
    <row r="2433" spans="1:26" x14ac:dyDescent="0.2">
      <c r="A2433" t="s">
        <v>3975</v>
      </c>
      <c r="B2433" t="s">
        <v>325</v>
      </c>
      <c r="C2433" t="s">
        <v>190</v>
      </c>
      <c r="D2433">
        <v>852</v>
      </c>
      <c r="E2433">
        <v>2604</v>
      </c>
      <c r="F2433">
        <v>160</v>
      </c>
      <c r="G2433">
        <v>4000</v>
      </c>
      <c r="H2433">
        <v>5.6</v>
      </c>
      <c r="I2433">
        <v>285</v>
      </c>
      <c r="J2433">
        <v>105</v>
      </c>
      <c r="K2433">
        <v>34014398</v>
      </c>
      <c r="L2433">
        <v>33000000</v>
      </c>
      <c r="M2433" s="2">
        <f>VLOOKUP(A2433,Sheet2!$A$1:G6157,2,0)</f>
        <v>38858</v>
      </c>
      <c r="N2433" t="str">
        <f>VLOOKUP(A2433,Sheet2!$A$1:G6157,3,0)</f>
        <v>Color</v>
      </c>
      <c r="O2433" t="str">
        <f>VLOOKUP(A2433,Sheet2!$A$1:G6157,4,0)</f>
        <v>Action</v>
      </c>
      <c r="P2433" t="str">
        <f>VLOOKUP(A2433,Sheet2!$A$1:G6157,5,0)</f>
        <v>English</v>
      </c>
      <c r="Q2433" t="str">
        <f>VLOOKUP(A2433,Sheet2!$A$1:G6157,6,0)</f>
        <v>Germany</v>
      </c>
      <c r="R2433" t="str">
        <f>VLOOKUP(A2433,Sheet2!$A$1:G6157,7,0)</f>
        <v>R</v>
      </c>
      <c r="S2433" t="str">
        <f>IF(Table19[[#This Row],[Language]]="English","English","Other language")</f>
        <v>English</v>
      </c>
      <c r="T2433">
        <f>Table19[[#This Row],[Gross Revenue]]-Table19[[#This Row],[Budget]]</f>
        <v>1014398</v>
      </c>
      <c r="U2433" s="1">
        <f>(Table19[[#This Row],[Gross Revenue]]/Table19[[#This Row],[Budget]])-1</f>
        <v>3.073933333333323E-2</v>
      </c>
      <c r="V2433" t="str">
        <f t="shared" si="86"/>
        <v>90-110 minutes</v>
      </c>
      <c r="W2433">
        <f>Table19[[#This Row],[Profit]]/Table19[[#This Row],[Budget]]*100</f>
        <v>3.0739333333333332</v>
      </c>
      <c r="X2433">
        <v>-1289919.5</v>
      </c>
      <c r="Y2433">
        <v>-4.8151417500000002E-2</v>
      </c>
      <c r="Z2433" t="str">
        <f t="shared" si="87"/>
        <v>Medium</v>
      </c>
    </row>
    <row r="2434" spans="1:26" x14ac:dyDescent="0.2">
      <c r="A2434" t="s">
        <v>6961</v>
      </c>
      <c r="B2434" t="s">
        <v>150</v>
      </c>
      <c r="C2434" t="s">
        <v>124</v>
      </c>
      <c r="D2434">
        <v>26000</v>
      </c>
      <c r="E2434">
        <v>39175</v>
      </c>
      <c r="F2434">
        <v>0</v>
      </c>
      <c r="G2434">
        <v>27000</v>
      </c>
      <c r="H2434">
        <v>8.3000000000000007</v>
      </c>
      <c r="I2434">
        <v>151</v>
      </c>
      <c r="J2434">
        <v>104</v>
      </c>
      <c r="K2434">
        <v>30093107</v>
      </c>
      <c r="L2434">
        <v>6000000</v>
      </c>
      <c r="M2434" s="2">
        <f>VLOOKUP(A2434,Sheet2!$A$1:G6158,2,0)</f>
        <v>36692</v>
      </c>
      <c r="N2434" t="str">
        <f>VLOOKUP(A2434,Sheet2!$A$1:G6158,3,0)</f>
        <v>Color</v>
      </c>
      <c r="O2434" t="str">
        <f>VLOOKUP(A2434,Sheet2!$A$1:G6158,4,0)</f>
        <v>Comedy</v>
      </c>
      <c r="P2434" t="str">
        <f>VLOOKUP(A2434,Sheet2!$A$1:G6158,5,0)</f>
        <v>English</v>
      </c>
      <c r="Q2434" t="str">
        <f>VLOOKUP(A2434,Sheet2!$A$1:G6158,6,0)</f>
        <v>UK</v>
      </c>
      <c r="R2434" t="str">
        <f>VLOOKUP(A2434,Sheet2!$A$1:G6158,7,0)</f>
        <v>R</v>
      </c>
      <c r="S2434" t="str">
        <f>IF(Table19[[#This Row],[Language]]="English","English","Other language")</f>
        <v>English</v>
      </c>
      <c r="T2434">
        <f>Table19[[#This Row],[Gross Revenue]]-Table19[[#This Row],[Budget]]</f>
        <v>24093107</v>
      </c>
      <c r="U2434" s="1">
        <f>(Table19[[#This Row],[Gross Revenue]]/Table19[[#This Row],[Budget]])-1</f>
        <v>4.015517833333333</v>
      </c>
      <c r="V2434" t="str">
        <f t="shared" ref="V2434:V2497" si="88">IF(J2434="","",IF(J2434&lt;90,"&lt;90 minutes",IF(J2434&lt;=110,"90-110 minutes",IF(J2434&lt;=130,"111-130 minutes",IF(J2434&lt;=150,"131-150 minutes","&gt;150 minutes")))))</f>
        <v>90-110 minutes</v>
      </c>
      <c r="W2434">
        <f>Table19[[#This Row],[Profit]]/Table19[[#This Row],[Budget]]*100</f>
        <v>401.55178333333328</v>
      </c>
      <c r="X2434">
        <v>1637763</v>
      </c>
      <c r="Y2434">
        <v>0.19178668286445014</v>
      </c>
      <c r="Z2434" t="str">
        <f t="shared" ref="Z2434:Z2497" si="89">IF(L2434="","",IF(L2434&lt;=$AA$26,"Low",IF(L2434&lt;=$AA$28,"Medium","High")))</f>
        <v>Low</v>
      </c>
    </row>
    <row r="2435" spans="1:26" x14ac:dyDescent="0.2">
      <c r="A2435" t="s">
        <v>5108</v>
      </c>
      <c r="B2435" t="s">
        <v>700</v>
      </c>
      <c r="C2435" t="s">
        <v>2073</v>
      </c>
      <c r="D2435">
        <v>12000</v>
      </c>
      <c r="E2435">
        <v>15800</v>
      </c>
      <c r="F2435">
        <v>29</v>
      </c>
      <c r="G2435">
        <v>12000</v>
      </c>
      <c r="H2435">
        <v>6.5</v>
      </c>
      <c r="I2435">
        <v>238</v>
      </c>
      <c r="J2435">
        <v>112</v>
      </c>
      <c r="K2435">
        <v>42919096</v>
      </c>
      <c r="L2435">
        <v>15000000</v>
      </c>
      <c r="M2435" s="2">
        <f>VLOOKUP(A2435,Sheet2!$A$1:G6159,2,0)</f>
        <v>41561</v>
      </c>
      <c r="N2435" t="str">
        <f>VLOOKUP(A2435,Sheet2!$A$1:G6159,3,0)</f>
        <v>Color</v>
      </c>
      <c r="O2435" t="str">
        <f>VLOOKUP(A2435,Sheet2!$A$1:G6159,4,0)</f>
        <v>Action</v>
      </c>
      <c r="P2435" t="str">
        <f>VLOOKUP(A2435,Sheet2!$A$1:G6159,5,0)</f>
        <v>English</v>
      </c>
      <c r="Q2435" t="str">
        <f>VLOOKUP(A2435,Sheet2!$A$1:G6159,6,0)</f>
        <v>USA</v>
      </c>
      <c r="R2435" t="str">
        <f>VLOOKUP(A2435,Sheet2!$A$1:G6159,7,0)</f>
        <v>PG-13</v>
      </c>
      <c r="S2435" t="str">
        <f>IF(Table19[[#This Row],[Language]]="English","English","Other language")</f>
        <v>English</v>
      </c>
      <c r="T2435">
        <f>Table19[[#This Row],[Gross Revenue]]-Table19[[#This Row],[Budget]]</f>
        <v>27919096</v>
      </c>
      <c r="U2435" s="1">
        <f>(Table19[[#This Row],[Gross Revenue]]/Table19[[#This Row],[Budget]])-1</f>
        <v>1.8612730666666666</v>
      </c>
      <c r="V2435" t="str">
        <f t="shared" si="88"/>
        <v>111-130 minutes</v>
      </c>
      <c r="W2435">
        <f>Table19[[#This Row],[Profit]]/Table19[[#This Row],[Budget]]*100</f>
        <v>186.12730666666667</v>
      </c>
      <c r="X2435">
        <v>-1289919.5</v>
      </c>
      <c r="Y2435">
        <v>-4.8151417500000002E-2</v>
      </c>
      <c r="Z2435" t="str">
        <f t="shared" si="89"/>
        <v>Medium</v>
      </c>
    </row>
    <row r="2436" spans="1:26" x14ac:dyDescent="0.2">
      <c r="A2436" t="s">
        <v>3569</v>
      </c>
      <c r="B2436" t="s">
        <v>551</v>
      </c>
      <c r="C2436" t="s">
        <v>552</v>
      </c>
      <c r="D2436">
        <v>571</v>
      </c>
      <c r="E2436">
        <v>2241</v>
      </c>
      <c r="F2436">
        <v>13</v>
      </c>
      <c r="G2436">
        <v>0</v>
      </c>
      <c r="H2436">
        <v>4.9000000000000004</v>
      </c>
      <c r="I2436">
        <v>42</v>
      </c>
      <c r="J2436">
        <v>89</v>
      </c>
      <c r="K2436">
        <v>60008303</v>
      </c>
      <c r="L2436">
        <v>13000000</v>
      </c>
      <c r="M2436" s="2">
        <f>VLOOKUP(A2436,Sheet2!$A$1:G6160,2,0)</f>
        <v>36713</v>
      </c>
      <c r="N2436" t="str">
        <f>VLOOKUP(A2436,Sheet2!$A$1:G6160,3,0)</f>
        <v>Color</v>
      </c>
      <c r="O2436" t="str">
        <f>VLOOKUP(A2436,Sheet2!$A$1:G6160,4,0)</f>
        <v>Adventure</v>
      </c>
      <c r="P2436" t="str">
        <f>VLOOKUP(A2436,Sheet2!$A$1:G6160,5,0)</f>
        <v>English</v>
      </c>
      <c r="Q2436" t="str">
        <f>VLOOKUP(A2436,Sheet2!$A$1:G6160,6,0)</f>
        <v>USA</v>
      </c>
      <c r="R2436" t="str">
        <f>VLOOKUP(A2436,Sheet2!$A$1:G6160,7,0)</f>
        <v>PG</v>
      </c>
      <c r="S2436" t="str">
        <f>IF(Table19[[#This Row],[Language]]="English","English","Other language")</f>
        <v>English</v>
      </c>
      <c r="T2436">
        <f>Table19[[#This Row],[Gross Revenue]]-Table19[[#This Row],[Budget]]</f>
        <v>47008303</v>
      </c>
      <c r="U2436" s="1">
        <f>(Table19[[#This Row],[Gross Revenue]]/Table19[[#This Row],[Budget]])-1</f>
        <v>3.6160233076923074</v>
      </c>
      <c r="V2436" t="str">
        <f t="shared" si="88"/>
        <v>&lt;90 minutes</v>
      </c>
      <c r="W2436">
        <f>Table19[[#This Row],[Profit]]/Table19[[#This Row],[Budget]]*100</f>
        <v>361.60233076923078</v>
      </c>
      <c r="X2436">
        <v>3892693.5</v>
      </c>
      <c r="Y2436">
        <v>0.11726928571428571</v>
      </c>
      <c r="Z2436" t="str">
        <f t="shared" si="89"/>
        <v>Low</v>
      </c>
    </row>
    <row r="2437" spans="1:26" x14ac:dyDescent="0.2">
      <c r="A2437" t="s">
        <v>3651</v>
      </c>
      <c r="B2437" t="s">
        <v>678</v>
      </c>
      <c r="C2437" t="s">
        <v>130</v>
      </c>
      <c r="D2437">
        <v>773</v>
      </c>
      <c r="E2437">
        <v>2916</v>
      </c>
      <c r="F2437">
        <v>32</v>
      </c>
      <c r="G2437">
        <v>0</v>
      </c>
      <c r="H2437">
        <v>5.0999999999999996</v>
      </c>
      <c r="I2437">
        <v>67</v>
      </c>
      <c r="J2437">
        <v>99</v>
      </c>
      <c r="K2437">
        <v>81150692</v>
      </c>
      <c r="L2437">
        <v>35000000</v>
      </c>
      <c r="M2437" s="2">
        <f>VLOOKUP(A2437,Sheet2!$A$1:G6161,2,0)</f>
        <v>37324</v>
      </c>
      <c r="N2437" t="str">
        <f>VLOOKUP(A2437,Sheet2!$A$1:G6161,3,0)</f>
        <v>Color</v>
      </c>
      <c r="O2437" t="str">
        <f>VLOOKUP(A2437,Sheet2!$A$1:G6161,4,0)</f>
        <v>Adventure</v>
      </c>
      <c r="P2437" t="str">
        <f>VLOOKUP(A2437,Sheet2!$A$1:G6161,5,0)</f>
        <v>English</v>
      </c>
      <c r="Q2437" t="str">
        <f>VLOOKUP(A2437,Sheet2!$A$1:G6161,6,0)</f>
        <v>Canada</v>
      </c>
      <c r="R2437" t="str">
        <f>VLOOKUP(A2437,Sheet2!$A$1:G6161,7,0)</f>
        <v>PG</v>
      </c>
      <c r="S2437" t="str">
        <f>IF(Table19[[#This Row],[Language]]="English","English","Other language")</f>
        <v>English</v>
      </c>
      <c r="T2437">
        <f>Table19[[#This Row],[Gross Revenue]]-Table19[[#This Row],[Budget]]</f>
        <v>46150692</v>
      </c>
      <c r="U2437" s="1">
        <f>(Table19[[#This Row],[Gross Revenue]]/Table19[[#This Row],[Budget]])-1</f>
        <v>1.3185912000000002</v>
      </c>
      <c r="V2437" t="str">
        <f t="shared" si="88"/>
        <v>90-110 minutes</v>
      </c>
      <c r="W2437">
        <f>Table19[[#This Row],[Profit]]/Table19[[#This Row],[Budget]]*100</f>
        <v>131.85911999999999</v>
      </c>
      <c r="X2437">
        <v>3892693.5</v>
      </c>
      <c r="Y2437">
        <v>0.11726928571428571</v>
      </c>
      <c r="Z2437" t="str">
        <f t="shared" si="89"/>
        <v>Medium</v>
      </c>
    </row>
    <row r="2438" spans="1:26" x14ac:dyDescent="0.2">
      <c r="A2438" t="s">
        <v>5500</v>
      </c>
      <c r="B2438" t="s">
        <v>896</v>
      </c>
      <c r="C2438" t="s">
        <v>1854</v>
      </c>
      <c r="D2438">
        <v>746</v>
      </c>
      <c r="E2438">
        <v>2393</v>
      </c>
      <c r="F2438">
        <v>96</v>
      </c>
      <c r="G2438">
        <v>846</v>
      </c>
      <c r="H2438">
        <v>6.8</v>
      </c>
      <c r="I2438">
        <v>95</v>
      </c>
      <c r="J2438">
        <v>127</v>
      </c>
      <c r="K2438">
        <v>14378353</v>
      </c>
      <c r="L2438">
        <v>36000000</v>
      </c>
      <c r="M2438" s="2">
        <f>VLOOKUP(A2438,Sheet2!$A$1:G6162,2,0)</f>
        <v>36507</v>
      </c>
      <c r="N2438" t="str">
        <f>VLOOKUP(A2438,Sheet2!$A$1:G6162,3,0)</f>
        <v>Color</v>
      </c>
      <c r="O2438" t="str">
        <f>VLOOKUP(A2438,Sheet2!$A$1:G6162,4,0)</f>
        <v>Drama</v>
      </c>
      <c r="P2438" t="str">
        <f>VLOOKUP(A2438,Sheet2!$A$1:G6162,5,0)</f>
        <v>English</v>
      </c>
      <c r="Q2438" t="str">
        <f>VLOOKUP(A2438,Sheet2!$A$1:G6162,6,0)</f>
        <v>USA</v>
      </c>
      <c r="R2438" t="str">
        <f>VLOOKUP(A2438,Sheet2!$A$1:G6162,7,0)</f>
        <v>PG-13</v>
      </c>
      <c r="S2438" t="str">
        <f>IF(Table19[[#This Row],[Language]]="English","English","Other language")</f>
        <v>English</v>
      </c>
      <c r="T2438">
        <f>Table19[[#This Row],[Gross Revenue]]-Table19[[#This Row],[Budget]]</f>
        <v>-21621647</v>
      </c>
      <c r="U2438" s="1">
        <f>(Table19[[#This Row],[Gross Revenue]]/Table19[[#This Row],[Budget]])-1</f>
        <v>-0.60060130555555558</v>
      </c>
      <c r="V2438" t="str">
        <f t="shared" si="88"/>
        <v>111-130 minutes</v>
      </c>
      <c r="W2438">
        <f>Table19[[#This Row],[Profit]]/Table19[[#This Row],[Budget]]*100</f>
        <v>-60.06013055555556</v>
      </c>
      <c r="X2438">
        <v>-434215.5</v>
      </c>
      <c r="Y2438">
        <v>-0.10115100772200772</v>
      </c>
      <c r="Z2438" t="str">
        <f t="shared" si="89"/>
        <v>Medium</v>
      </c>
    </row>
    <row r="2439" spans="1:26" x14ac:dyDescent="0.2">
      <c r="A2439" t="s">
        <v>4434</v>
      </c>
      <c r="B2439" t="s">
        <v>1175</v>
      </c>
      <c r="C2439" t="s">
        <v>670</v>
      </c>
      <c r="D2439">
        <v>974</v>
      </c>
      <c r="E2439">
        <v>2430</v>
      </c>
      <c r="F2439">
        <v>61</v>
      </c>
      <c r="G2439">
        <v>0</v>
      </c>
      <c r="H2439">
        <v>6.1</v>
      </c>
      <c r="I2439">
        <v>56</v>
      </c>
      <c r="J2439">
        <v>104</v>
      </c>
      <c r="K2439">
        <v>1346503</v>
      </c>
      <c r="L2439">
        <v>6000000</v>
      </c>
      <c r="M2439" s="2">
        <f>VLOOKUP(A2439,Sheet2!$A$1:G6163,2,0)</f>
        <v>40553</v>
      </c>
      <c r="N2439" t="str">
        <f>VLOOKUP(A2439,Sheet2!$A$1:G6163,3,0)</f>
        <v>Color</v>
      </c>
      <c r="O2439" t="str">
        <f>VLOOKUP(A2439,Sheet2!$A$1:G6163,4,0)</f>
        <v>Drama</v>
      </c>
      <c r="P2439" t="str">
        <f>VLOOKUP(A2439,Sheet2!$A$1:G6163,5,0)</f>
        <v>English</v>
      </c>
      <c r="Q2439" t="str">
        <f>VLOOKUP(A2439,Sheet2!$A$1:G6163,6,0)</f>
        <v>China</v>
      </c>
      <c r="R2439" t="str">
        <f>VLOOKUP(A2439,Sheet2!$A$1:G6163,7,0)</f>
        <v>PG-13</v>
      </c>
      <c r="S2439" t="str">
        <f>IF(Table19[[#This Row],[Language]]="English","English","Other language")</f>
        <v>English</v>
      </c>
      <c r="T2439">
        <f>Table19[[#This Row],[Gross Revenue]]-Table19[[#This Row],[Budget]]</f>
        <v>-4653497</v>
      </c>
      <c r="U2439" s="1">
        <f>(Table19[[#This Row],[Gross Revenue]]/Table19[[#This Row],[Budget]])-1</f>
        <v>-0.77558283333333333</v>
      </c>
      <c r="V2439" t="str">
        <f t="shared" si="88"/>
        <v>90-110 minutes</v>
      </c>
      <c r="W2439">
        <f>Table19[[#This Row],[Profit]]/Table19[[#This Row],[Budget]]*100</f>
        <v>-77.558283333333335</v>
      </c>
      <c r="X2439">
        <v>-434215.5</v>
      </c>
      <c r="Y2439">
        <v>-0.10115100772200772</v>
      </c>
      <c r="Z2439" t="str">
        <f t="shared" si="89"/>
        <v>Low</v>
      </c>
    </row>
    <row r="2440" spans="1:26" x14ac:dyDescent="0.2">
      <c r="A2440" t="s">
        <v>4478</v>
      </c>
      <c r="B2440" t="s">
        <v>850</v>
      </c>
      <c r="C2440" t="s">
        <v>1583</v>
      </c>
      <c r="D2440">
        <v>26000</v>
      </c>
      <c r="E2440">
        <v>72881</v>
      </c>
      <c r="F2440">
        <v>274</v>
      </c>
      <c r="G2440">
        <v>53000</v>
      </c>
      <c r="H2440">
        <v>6.1</v>
      </c>
      <c r="I2440">
        <v>416</v>
      </c>
      <c r="J2440">
        <v>132</v>
      </c>
      <c r="K2440">
        <v>155111815</v>
      </c>
      <c r="L2440">
        <v>170000000</v>
      </c>
      <c r="M2440" s="2">
        <f>VLOOKUP(A2440,Sheet2!$A$1:G6164,2,0)</f>
        <v>40918</v>
      </c>
      <c r="N2440" t="str">
        <f>VLOOKUP(A2440,Sheet2!$A$1:G6164,3,0)</f>
        <v>Color</v>
      </c>
      <c r="O2440" t="str">
        <f>VLOOKUP(A2440,Sheet2!$A$1:G6164,4,0)</f>
        <v>Action</v>
      </c>
      <c r="P2440" t="str">
        <f>VLOOKUP(A2440,Sheet2!$A$1:G6164,5,0)</f>
        <v>English</v>
      </c>
      <c r="Q2440" t="str">
        <f>VLOOKUP(A2440,Sheet2!$A$1:G6164,6,0)</f>
        <v>USA</v>
      </c>
      <c r="R2440" t="str">
        <f>VLOOKUP(A2440,Sheet2!$A$1:G6164,7,0)</f>
        <v>PG-13</v>
      </c>
      <c r="S2440" t="str">
        <f>IF(Table19[[#This Row],[Language]]="English","English","Other language")</f>
        <v>English</v>
      </c>
      <c r="T2440">
        <f>Table19[[#This Row],[Gross Revenue]]-Table19[[#This Row],[Budget]]</f>
        <v>-14888185</v>
      </c>
      <c r="U2440" s="1">
        <f>(Table19[[#This Row],[Gross Revenue]]/Table19[[#This Row],[Budget]])-1</f>
        <v>-8.7577558823529467E-2</v>
      </c>
      <c r="V2440" t="str">
        <f t="shared" si="88"/>
        <v>131-150 minutes</v>
      </c>
      <c r="W2440">
        <f>Table19[[#This Row],[Profit]]/Table19[[#This Row],[Budget]]*100</f>
        <v>-8.7577558823529404</v>
      </c>
      <c r="X2440">
        <v>-1289919.5</v>
      </c>
      <c r="Y2440">
        <v>-4.8151417500000002E-2</v>
      </c>
      <c r="Z2440" t="str">
        <f t="shared" si="89"/>
        <v>High</v>
      </c>
    </row>
    <row r="2441" spans="1:26" x14ac:dyDescent="0.2">
      <c r="A2441" t="s">
        <v>6688</v>
      </c>
      <c r="B2441" t="s">
        <v>3071</v>
      </c>
      <c r="C2441" t="s">
        <v>3072</v>
      </c>
      <c r="D2441">
        <v>82</v>
      </c>
      <c r="E2441">
        <v>229</v>
      </c>
      <c r="F2441">
        <v>0</v>
      </c>
      <c r="G2441">
        <v>0</v>
      </c>
      <c r="H2441">
        <v>7.7</v>
      </c>
      <c r="I2441">
        <v>145</v>
      </c>
      <c r="J2441">
        <v>83</v>
      </c>
      <c r="K2441">
        <v>184925485</v>
      </c>
      <c r="L2441">
        <v>2000000</v>
      </c>
      <c r="M2441" s="2">
        <f>VLOOKUP(A2441,Sheet2!$A$1:G6165,2,0)</f>
        <v>13548</v>
      </c>
      <c r="N2441" t="str">
        <f>VLOOKUP(A2441,Sheet2!$A$1:G6165,3,0)</f>
        <v>Color</v>
      </c>
      <c r="O2441" t="str">
        <f>VLOOKUP(A2441,Sheet2!$A$1:G6165,4,0)</f>
        <v>Animation</v>
      </c>
      <c r="P2441" t="str">
        <f>VLOOKUP(A2441,Sheet2!$A$1:G6165,5,0)</f>
        <v>English</v>
      </c>
      <c r="Q2441" t="str">
        <f>VLOOKUP(A2441,Sheet2!$A$1:G6165,6,0)</f>
        <v>USA</v>
      </c>
      <c r="R2441" t="str">
        <f>VLOOKUP(A2441,Sheet2!$A$1:G6165,7,0)</f>
        <v>Approved</v>
      </c>
      <c r="S2441" t="str">
        <f>IF(Table19[[#This Row],[Language]]="English","English","Other language")</f>
        <v>English</v>
      </c>
      <c r="T2441">
        <f>Table19[[#This Row],[Gross Revenue]]-Table19[[#This Row],[Budget]]</f>
        <v>182925485</v>
      </c>
      <c r="U2441" s="1">
        <f>(Table19[[#This Row],[Gross Revenue]]/Table19[[#This Row],[Budget]])-1</f>
        <v>91.462742500000004</v>
      </c>
      <c r="V2441" t="str">
        <f t="shared" si="88"/>
        <v>&lt;90 minutes</v>
      </c>
      <c r="W2441">
        <f>Table19[[#This Row],[Profit]]/Table19[[#This Row],[Budget]]*100</f>
        <v>9146.2742500000004</v>
      </c>
      <c r="Z2441" t="str">
        <f t="shared" si="89"/>
        <v>Low</v>
      </c>
    </row>
    <row r="2442" spans="1:26" x14ac:dyDescent="0.2">
      <c r="A2442" t="s">
        <v>5756</v>
      </c>
      <c r="B2442" t="s">
        <v>1077</v>
      </c>
      <c r="C2442" t="s">
        <v>2493</v>
      </c>
      <c r="D2442">
        <v>11000</v>
      </c>
      <c r="E2442">
        <v>12286</v>
      </c>
      <c r="F2442">
        <v>584</v>
      </c>
      <c r="G2442">
        <v>58000</v>
      </c>
      <c r="H2442">
        <v>7</v>
      </c>
      <c r="I2442">
        <v>488</v>
      </c>
      <c r="J2442">
        <v>126</v>
      </c>
      <c r="K2442">
        <v>4563029</v>
      </c>
      <c r="L2442">
        <v>39200000</v>
      </c>
      <c r="M2442" s="2">
        <f>VLOOKUP(A2442,Sheet2!$A$1:G6166,2,0)</f>
        <v>41608</v>
      </c>
      <c r="N2442" t="str">
        <f>VLOOKUP(A2442,Sheet2!$A$1:G6166,3,0)</f>
        <v>Color</v>
      </c>
      <c r="O2442" t="str">
        <f>VLOOKUP(A2442,Sheet2!$A$1:G6166,4,0)</f>
        <v>Action</v>
      </c>
      <c r="P2442" t="str">
        <f>VLOOKUP(A2442,Sheet2!$A$1:G6166,5,0)</f>
        <v>English</v>
      </c>
      <c r="Q2442" t="str">
        <f>VLOOKUP(A2442,Sheet2!$A$1:G6166,6,0)</f>
        <v>South Korea</v>
      </c>
      <c r="R2442" t="str">
        <f>VLOOKUP(A2442,Sheet2!$A$1:G6166,7,0)</f>
        <v>R</v>
      </c>
      <c r="S2442" t="str">
        <f>IF(Table19[[#This Row],[Language]]="English","English","Other language")</f>
        <v>English</v>
      </c>
      <c r="T2442">
        <f>Table19[[#This Row],[Gross Revenue]]-Table19[[#This Row],[Budget]]</f>
        <v>-34636971</v>
      </c>
      <c r="U2442" s="1">
        <f>(Table19[[#This Row],[Gross Revenue]]/Table19[[#This Row],[Budget]])-1</f>
        <v>-0.88359619897959185</v>
      </c>
      <c r="V2442" t="str">
        <f t="shared" si="88"/>
        <v>111-130 minutes</v>
      </c>
      <c r="W2442">
        <f>Table19[[#This Row],[Profit]]/Table19[[#This Row],[Budget]]*100</f>
        <v>-88.359619897959192</v>
      </c>
      <c r="X2442">
        <v>-1289919.5</v>
      </c>
      <c r="Y2442">
        <v>-4.8151417500000002E-2</v>
      </c>
      <c r="Z2442" t="str">
        <f t="shared" si="89"/>
        <v>High</v>
      </c>
    </row>
    <row r="2443" spans="1:26" x14ac:dyDescent="0.2">
      <c r="A2443" t="s">
        <v>4332</v>
      </c>
      <c r="B2443" t="s">
        <v>1448</v>
      </c>
      <c r="C2443" t="s">
        <v>882</v>
      </c>
      <c r="D2443">
        <v>933</v>
      </c>
      <c r="E2443">
        <v>2542</v>
      </c>
      <c r="F2443">
        <v>545</v>
      </c>
      <c r="G2443">
        <v>0</v>
      </c>
      <c r="H2443">
        <v>6</v>
      </c>
      <c r="I2443">
        <v>67</v>
      </c>
      <c r="J2443">
        <v>99</v>
      </c>
      <c r="K2443">
        <v>14567883</v>
      </c>
      <c r="L2443">
        <v>75000000</v>
      </c>
      <c r="M2443" s="2">
        <f>VLOOKUP(A2443,Sheet2!$A$1:G6167,2,0)</f>
        <v>35961</v>
      </c>
      <c r="N2443" t="str">
        <f>VLOOKUP(A2443,Sheet2!$A$1:G6167,3,0)</f>
        <v>Color</v>
      </c>
      <c r="O2443" t="str">
        <f>VLOOKUP(A2443,Sheet2!$A$1:G6167,4,0)</f>
        <v>Action</v>
      </c>
      <c r="P2443" t="str">
        <f>VLOOKUP(A2443,Sheet2!$A$1:G6167,5,0)</f>
        <v>English</v>
      </c>
      <c r="Q2443" t="str">
        <f>VLOOKUP(A2443,Sheet2!$A$1:G6167,6,0)</f>
        <v>UK</v>
      </c>
      <c r="R2443" t="str">
        <f>VLOOKUP(A2443,Sheet2!$A$1:G6167,7,0)</f>
        <v>R</v>
      </c>
      <c r="S2443" t="str">
        <f>IF(Table19[[#This Row],[Language]]="English","English","Other language")</f>
        <v>English</v>
      </c>
      <c r="T2443">
        <f>Table19[[#This Row],[Gross Revenue]]-Table19[[#This Row],[Budget]]</f>
        <v>-60432117</v>
      </c>
      <c r="U2443" s="1">
        <f>(Table19[[#This Row],[Gross Revenue]]/Table19[[#This Row],[Budget]])-1</f>
        <v>-0.80576155999999999</v>
      </c>
      <c r="V2443" t="str">
        <f t="shared" si="88"/>
        <v>90-110 minutes</v>
      </c>
      <c r="W2443">
        <f>Table19[[#This Row],[Profit]]/Table19[[#This Row],[Budget]]*100</f>
        <v>-80.576155999999997</v>
      </c>
      <c r="X2443">
        <v>-1289919.5</v>
      </c>
      <c r="Y2443">
        <v>-4.8151417500000002E-2</v>
      </c>
      <c r="Z2443" t="str">
        <f t="shared" si="89"/>
        <v>High</v>
      </c>
    </row>
    <row r="2444" spans="1:26" x14ac:dyDescent="0.2">
      <c r="A2444" t="s">
        <v>4855</v>
      </c>
      <c r="B2444" t="s">
        <v>761</v>
      </c>
      <c r="C2444" t="s">
        <v>1906</v>
      </c>
      <c r="D2444">
        <v>966</v>
      </c>
      <c r="E2444">
        <v>2661</v>
      </c>
      <c r="F2444">
        <v>34</v>
      </c>
      <c r="G2444">
        <v>0</v>
      </c>
      <c r="H2444">
        <v>6.4</v>
      </c>
      <c r="I2444">
        <v>116</v>
      </c>
      <c r="J2444">
        <v>90</v>
      </c>
      <c r="K2444">
        <v>4360548</v>
      </c>
      <c r="L2444">
        <v>15000000</v>
      </c>
      <c r="M2444" s="2">
        <f>VLOOKUP(A2444,Sheet2!$A$1:G6168,2,0)</f>
        <v>40141</v>
      </c>
      <c r="N2444" t="str">
        <f>VLOOKUP(A2444,Sheet2!$A$1:G6168,3,0)</f>
        <v>Color</v>
      </c>
      <c r="O2444" t="str">
        <f>VLOOKUP(A2444,Sheet2!$A$1:G6168,4,0)</f>
        <v>Comedy</v>
      </c>
      <c r="P2444" t="str">
        <f>VLOOKUP(A2444,Sheet2!$A$1:G6168,5,0)</f>
        <v>English</v>
      </c>
      <c r="Q2444" t="str">
        <f>VLOOKUP(A2444,Sheet2!$A$1:G6168,6,0)</f>
        <v>USA</v>
      </c>
      <c r="R2444" t="str">
        <f>VLOOKUP(A2444,Sheet2!$A$1:G6168,7,0)</f>
        <v>R</v>
      </c>
      <c r="S2444" t="str">
        <f>IF(Table19[[#This Row],[Language]]="English","English","Other language")</f>
        <v>English</v>
      </c>
      <c r="T2444">
        <f>Table19[[#This Row],[Gross Revenue]]-Table19[[#This Row],[Budget]]</f>
        <v>-10639452</v>
      </c>
      <c r="U2444" s="1">
        <f>(Table19[[#This Row],[Gross Revenue]]/Table19[[#This Row],[Budget]])-1</f>
        <v>-0.70929679999999995</v>
      </c>
      <c r="V2444" t="str">
        <f t="shared" si="88"/>
        <v>90-110 minutes</v>
      </c>
      <c r="W2444">
        <f>Table19[[#This Row],[Profit]]/Table19[[#This Row],[Budget]]*100</f>
        <v>-70.929679999999991</v>
      </c>
      <c r="X2444">
        <v>1637763</v>
      </c>
      <c r="Y2444">
        <v>0.19178668286445014</v>
      </c>
      <c r="Z2444" t="str">
        <f t="shared" si="89"/>
        <v>Medium</v>
      </c>
    </row>
    <row r="2445" spans="1:26" x14ac:dyDescent="0.2">
      <c r="A2445" t="s">
        <v>6965</v>
      </c>
      <c r="B2445" t="s">
        <v>3206</v>
      </c>
      <c r="C2445" t="s">
        <v>3207</v>
      </c>
      <c r="D2445">
        <v>105</v>
      </c>
      <c r="E2445">
        <v>527</v>
      </c>
      <c r="F2445">
        <v>0</v>
      </c>
      <c r="G2445">
        <v>10000</v>
      </c>
      <c r="H2445">
        <v>8.3000000000000007</v>
      </c>
      <c r="I2445">
        <v>181</v>
      </c>
      <c r="J2445">
        <v>120</v>
      </c>
      <c r="K2445">
        <v>25000000</v>
      </c>
      <c r="L2445">
        <v>2883848</v>
      </c>
      <c r="M2445" s="2">
        <f>VLOOKUP(A2445,Sheet2!$A$1:G6169,2,0)</f>
        <v>21604</v>
      </c>
      <c r="N2445" t="str">
        <f>VLOOKUP(A2445,Sheet2!$A$1:G6169,3,0)</f>
        <v>Black and White</v>
      </c>
      <c r="O2445" t="str">
        <f>VLOOKUP(A2445,Sheet2!$A$1:G6169,4,0)</f>
        <v>Comedy</v>
      </c>
      <c r="P2445" t="str">
        <f>VLOOKUP(A2445,Sheet2!$A$1:G6169,5,0)</f>
        <v>English</v>
      </c>
      <c r="Q2445" t="str">
        <f>VLOOKUP(A2445,Sheet2!$A$1:G6169,6,0)</f>
        <v>USA</v>
      </c>
      <c r="R2445" t="str">
        <f>VLOOKUP(A2445,Sheet2!$A$1:G6169,7,0)</f>
        <v>Not Rated</v>
      </c>
      <c r="S2445" t="str">
        <f>IF(Table19[[#This Row],[Language]]="English","English","Other language")</f>
        <v>English</v>
      </c>
      <c r="T2445">
        <f>Table19[[#This Row],[Gross Revenue]]-Table19[[#This Row],[Budget]]</f>
        <v>22116152</v>
      </c>
      <c r="U2445" s="1">
        <f>(Table19[[#This Row],[Gross Revenue]]/Table19[[#This Row],[Budget]])-1</f>
        <v>7.6689728446159435</v>
      </c>
      <c r="V2445" t="str">
        <f t="shared" si="88"/>
        <v>111-130 minutes</v>
      </c>
      <c r="W2445">
        <f>Table19[[#This Row],[Profit]]/Table19[[#This Row],[Budget]]*100</f>
        <v>766.89728446159438</v>
      </c>
      <c r="X2445">
        <v>1637763</v>
      </c>
      <c r="Y2445">
        <v>0.19178668286445014</v>
      </c>
      <c r="Z2445" t="str">
        <f t="shared" si="89"/>
        <v>Low</v>
      </c>
    </row>
    <row r="2446" spans="1:26" x14ac:dyDescent="0.2">
      <c r="A2446" t="s">
        <v>4496</v>
      </c>
      <c r="B2446" t="s">
        <v>279</v>
      </c>
      <c r="C2446" t="s">
        <v>1424</v>
      </c>
      <c r="D2446">
        <v>20000</v>
      </c>
      <c r="E2446">
        <v>20798</v>
      </c>
      <c r="F2446">
        <v>956</v>
      </c>
      <c r="G2446">
        <v>0</v>
      </c>
      <c r="H2446">
        <v>6.1</v>
      </c>
      <c r="I2446">
        <v>92</v>
      </c>
      <c r="J2446">
        <v>97</v>
      </c>
      <c r="K2446">
        <v>27338033</v>
      </c>
      <c r="L2446">
        <v>23000000</v>
      </c>
      <c r="M2446" s="2">
        <f>VLOOKUP(A2446,Sheet2!$A$1:G6170,2,0)</f>
        <v>37104</v>
      </c>
      <c r="N2446" t="str">
        <f>VLOOKUP(A2446,Sheet2!$A$1:G6170,3,0)</f>
        <v>Color</v>
      </c>
      <c r="O2446" t="str">
        <f>VLOOKUP(A2446,Sheet2!$A$1:G6170,4,0)</f>
        <v>Comedy</v>
      </c>
      <c r="P2446" t="str">
        <f>VLOOKUP(A2446,Sheet2!$A$1:G6170,5,0)</f>
        <v>English</v>
      </c>
      <c r="Q2446" t="str">
        <f>VLOOKUP(A2446,Sheet2!$A$1:G6170,6,0)</f>
        <v>USA</v>
      </c>
      <c r="R2446" t="str">
        <f>VLOOKUP(A2446,Sheet2!$A$1:G6170,7,0)</f>
        <v>PG-13</v>
      </c>
      <c r="S2446" t="str">
        <f>IF(Table19[[#This Row],[Language]]="English","English","Other language")</f>
        <v>English</v>
      </c>
      <c r="T2446">
        <f>Table19[[#This Row],[Gross Revenue]]-Table19[[#This Row],[Budget]]</f>
        <v>4338033</v>
      </c>
      <c r="U2446" s="1">
        <f>(Table19[[#This Row],[Gross Revenue]]/Table19[[#This Row],[Budget]])-1</f>
        <v>0.1886101304347827</v>
      </c>
      <c r="V2446" t="str">
        <f t="shared" si="88"/>
        <v>90-110 minutes</v>
      </c>
      <c r="W2446">
        <f>Table19[[#This Row],[Profit]]/Table19[[#This Row],[Budget]]*100</f>
        <v>18.861013043478263</v>
      </c>
      <c r="X2446">
        <v>1637763</v>
      </c>
      <c r="Y2446">
        <v>0.19178668286445014</v>
      </c>
      <c r="Z2446" t="str">
        <f t="shared" si="89"/>
        <v>Medium</v>
      </c>
    </row>
    <row r="2447" spans="1:26" x14ac:dyDescent="0.2">
      <c r="A2447" t="s">
        <v>4258</v>
      </c>
      <c r="B2447" t="s">
        <v>1380</v>
      </c>
      <c r="C2447" t="s">
        <v>486</v>
      </c>
      <c r="D2447">
        <v>969</v>
      </c>
      <c r="E2447">
        <v>2371</v>
      </c>
      <c r="F2447">
        <v>42</v>
      </c>
      <c r="G2447">
        <v>13000</v>
      </c>
      <c r="H2447">
        <v>5.9</v>
      </c>
      <c r="I2447">
        <v>128</v>
      </c>
      <c r="J2447">
        <v>112</v>
      </c>
      <c r="K2447">
        <v>39026186</v>
      </c>
      <c r="L2447">
        <v>35000000</v>
      </c>
      <c r="M2447" s="2">
        <f>VLOOKUP(A2447,Sheet2!$A$1:G6171,2,0)</f>
        <v>40661</v>
      </c>
      <c r="N2447" t="str">
        <f>VLOOKUP(A2447,Sheet2!$A$1:G6171,3,0)</f>
        <v>Color</v>
      </c>
      <c r="O2447" t="str">
        <f>VLOOKUP(A2447,Sheet2!$A$1:G6171,4,0)</f>
        <v>Comedy</v>
      </c>
      <c r="P2447" t="str">
        <f>VLOOKUP(A2447,Sheet2!$A$1:G6171,5,0)</f>
        <v>English</v>
      </c>
      <c r="Q2447" t="str">
        <f>VLOOKUP(A2447,Sheet2!$A$1:G6171,6,0)</f>
        <v>USA</v>
      </c>
      <c r="R2447" t="str">
        <f>VLOOKUP(A2447,Sheet2!$A$1:G6171,7,0)</f>
        <v>PG-13</v>
      </c>
      <c r="S2447" t="str">
        <f>IF(Table19[[#This Row],[Language]]="English","English","Other language")</f>
        <v>English</v>
      </c>
      <c r="T2447">
        <f>Table19[[#This Row],[Gross Revenue]]-Table19[[#This Row],[Budget]]</f>
        <v>4026186</v>
      </c>
      <c r="U2447" s="1">
        <f>(Table19[[#This Row],[Gross Revenue]]/Table19[[#This Row],[Budget]])-1</f>
        <v>0.11503388571428563</v>
      </c>
      <c r="V2447" t="str">
        <f t="shared" si="88"/>
        <v>111-130 minutes</v>
      </c>
      <c r="W2447">
        <f>Table19[[#This Row],[Profit]]/Table19[[#This Row],[Budget]]*100</f>
        <v>11.503388571428571</v>
      </c>
      <c r="X2447">
        <v>1637763</v>
      </c>
      <c r="Y2447">
        <v>0.19178668286445014</v>
      </c>
      <c r="Z2447" t="str">
        <f t="shared" si="89"/>
        <v>Medium</v>
      </c>
    </row>
    <row r="2448" spans="1:26" x14ac:dyDescent="0.2">
      <c r="A2448" t="s">
        <v>5406</v>
      </c>
      <c r="B2448" t="s">
        <v>976</v>
      </c>
      <c r="C2448" t="s">
        <v>1967</v>
      </c>
      <c r="D2448">
        <v>18000</v>
      </c>
      <c r="E2448">
        <v>22679</v>
      </c>
      <c r="F2448">
        <v>278</v>
      </c>
      <c r="G2448">
        <v>0</v>
      </c>
      <c r="H2448">
        <v>6.7</v>
      </c>
      <c r="I2448">
        <v>145</v>
      </c>
      <c r="J2448">
        <v>128</v>
      </c>
      <c r="K2448">
        <v>124590960</v>
      </c>
      <c r="L2448">
        <v>80000000</v>
      </c>
      <c r="M2448" s="2">
        <f>VLOOKUP(A2448,Sheet2!$A$1:G6172,2,0)</f>
        <v>37813</v>
      </c>
      <c r="N2448" t="str">
        <f>VLOOKUP(A2448,Sheet2!$A$1:G6172,3,0)</f>
        <v>Color</v>
      </c>
      <c r="O2448" t="str">
        <f>VLOOKUP(A2448,Sheet2!$A$1:G6172,4,0)</f>
        <v>Comedy</v>
      </c>
      <c r="P2448" t="str">
        <f>VLOOKUP(A2448,Sheet2!$A$1:G6172,5,0)</f>
        <v>English</v>
      </c>
      <c r="Q2448" t="str">
        <f>VLOOKUP(A2448,Sheet2!$A$1:G6172,6,0)</f>
        <v>USA</v>
      </c>
      <c r="R2448" t="str">
        <f>VLOOKUP(A2448,Sheet2!$A$1:G6172,7,0)</f>
        <v>PG-13</v>
      </c>
      <c r="S2448" t="str">
        <f>IF(Table19[[#This Row],[Language]]="English","English","Other language")</f>
        <v>English</v>
      </c>
      <c r="T2448">
        <f>Table19[[#This Row],[Gross Revenue]]-Table19[[#This Row],[Budget]]</f>
        <v>44590960</v>
      </c>
      <c r="U2448" s="1">
        <f>(Table19[[#This Row],[Gross Revenue]]/Table19[[#This Row],[Budget]])-1</f>
        <v>0.55738700000000008</v>
      </c>
      <c r="V2448" t="str">
        <f t="shared" si="88"/>
        <v>111-130 minutes</v>
      </c>
      <c r="W2448">
        <f>Table19[[#This Row],[Profit]]/Table19[[#This Row],[Budget]]*100</f>
        <v>55.738699999999994</v>
      </c>
      <c r="X2448">
        <v>1637763</v>
      </c>
      <c r="Y2448">
        <v>0.19178668286445014</v>
      </c>
      <c r="Z2448" t="str">
        <f t="shared" si="89"/>
        <v>High</v>
      </c>
    </row>
    <row r="2449" spans="1:26" x14ac:dyDescent="0.2">
      <c r="A2449" t="s">
        <v>4717</v>
      </c>
      <c r="B2449" t="s">
        <v>1791</v>
      </c>
      <c r="C2449" t="s">
        <v>1792</v>
      </c>
      <c r="D2449">
        <v>227</v>
      </c>
      <c r="E2449">
        <v>684</v>
      </c>
      <c r="F2449">
        <v>0</v>
      </c>
      <c r="G2449">
        <v>0</v>
      </c>
      <c r="H2449">
        <v>6.3</v>
      </c>
      <c r="I2449">
        <v>301</v>
      </c>
      <c r="J2449">
        <v>97</v>
      </c>
      <c r="K2449">
        <v>1768416</v>
      </c>
      <c r="L2449">
        <v>7000000</v>
      </c>
      <c r="M2449" s="2">
        <f>VLOOKUP(A2449,Sheet2!$A$1:G6173,2,0)</f>
        <v>40350</v>
      </c>
      <c r="N2449" t="str">
        <f>VLOOKUP(A2449,Sheet2!$A$1:G6173,3,0)</f>
        <v>Color</v>
      </c>
      <c r="O2449" t="str">
        <f>VLOOKUP(A2449,Sheet2!$A$1:G6173,4,0)</f>
        <v>Comedy</v>
      </c>
      <c r="P2449" t="str">
        <f>VLOOKUP(A2449,Sheet2!$A$1:G6173,5,0)</f>
        <v>English</v>
      </c>
      <c r="Q2449" t="str">
        <f>VLOOKUP(A2449,Sheet2!$A$1:G6173,6,0)</f>
        <v>USA</v>
      </c>
      <c r="R2449" t="str">
        <f>VLOOKUP(A2449,Sheet2!$A$1:G6173,7,0)</f>
        <v>R</v>
      </c>
      <c r="S2449" t="str">
        <f>IF(Table19[[#This Row],[Language]]="English","English","Other language")</f>
        <v>English</v>
      </c>
      <c r="T2449">
        <f>Table19[[#This Row],[Gross Revenue]]-Table19[[#This Row],[Budget]]</f>
        <v>-5231584</v>
      </c>
      <c r="U2449" s="1">
        <f>(Table19[[#This Row],[Gross Revenue]]/Table19[[#This Row],[Budget]])-1</f>
        <v>-0.74736914285714284</v>
      </c>
      <c r="V2449" t="str">
        <f t="shared" si="88"/>
        <v>90-110 minutes</v>
      </c>
      <c r="W2449">
        <f>Table19[[#This Row],[Profit]]/Table19[[#This Row],[Budget]]*100</f>
        <v>-74.736914285714278</v>
      </c>
      <c r="X2449">
        <v>1637763</v>
      </c>
      <c r="Y2449">
        <v>0.19178668286445014</v>
      </c>
      <c r="Z2449" t="str">
        <f t="shared" si="89"/>
        <v>Low</v>
      </c>
    </row>
    <row r="2450" spans="1:26" x14ac:dyDescent="0.2">
      <c r="A2450" t="s">
        <v>4002</v>
      </c>
      <c r="B2450" t="s">
        <v>1108</v>
      </c>
      <c r="C2450" t="s">
        <v>1109</v>
      </c>
      <c r="D2450">
        <v>329</v>
      </c>
      <c r="E2450">
        <v>775</v>
      </c>
      <c r="F2450">
        <v>25</v>
      </c>
      <c r="G2450">
        <v>15000</v>
      </c>
      <c r="H2450">
        <v>5.6</v>
      </c>
      <c r="I2450">
        <v>61</v>
      </c>
      <c r="J2450">
        <v>170</v>
      </c>
      <c r="K2450">
        <v>59696176</v>
      </c>
      <c r="L2450">
        <v>22000000</v>
      </c>
      <c r="M2450" s="2">
        <f>VLOOKUP(A2450,Sheet2!$A$1:G6174,2,0)</f>
        <v>41815</v>
      </c>
      <c r="N2450" t="str">
        <f>VLOOKUP(A2450,Sheet2!$A$1:G6174,3,0)</f>
        <v>Color</v>
      </c>
      <c r="O2450" t="str">
        <f>VLOOKUP(A2450,Sheet2!$A$1:G6174,4,0)</f>
        <v>Biography</v>
      </c>
      <c r="P2450" t="str">
        <f>VLOOKUP(A2450,Sheet2!$A$1:G6174,5,0)</f>
        <v>English</v>
      </c>
      <c r="Q2450" t="str">
        <f>VLOOKUP(A2450,Sheet2!$A$1:G6174,6,0)</f>
        <v>USA</v>
      </c>
      <c r="R2450" t="str">
        <f>VLOOKUP(A2450,Sheet2!$A$1:G6174,7,0)</f>
        <v>PG-13</v>
      </c>
      <c r="S2450" t="str">
        <f>IF(Table19[[#This Row],[Language]]="English","English","Other language")</f>
        <v>English</v>
      </c>
      <c r="T2450">
        <f>Table19[[#This Row],[Gross Revenue]]-Table19[[#This Row],[Budget]]</f>
        <v>37696176</v>
      </c>
      <c r="U2450" s="1">
        <f>(Table19[[#This Row],[Gross Revenue]]/Table19[[#This Row],[Budget]])-1</f>
        <v>1.7134625454545453</v>
      </c>
      <c r="V2450" t="str">
        <f t="shared" si="88"/>
        <v>&gt;150 minutes</v>
      </c>
      <c r="W2450">
        <f>Table19[[#This Row],[Profit]]/Table19[[#This Row],[Budget]]*100</f>
        <v>171.34625454545454</v>
      </c>
      <c r="X2450">
        <v>-1289919.5</v>
      </c>
      <c r="Y2450">
        <v>-4.8151417500000002E-2</v>
      </c>
      <c r="Z2450" t="str">
        <f t="shared" si="89"/>
        <v>Medium</v>
      </c>
    </row>
    <row r="2451" spans="1:26" x14ac:dyDescent="0.2">
      <c r="A2451" t="s">
        <v>3267</v>
      </c>
      <c r="B2451" t="s">
        <v>32</v>
      </c>
      <c r="C2451" t="s">
        <v>33</v>
      </c>
      <c r="D2451">
        <v>490</v>
      </c>
      <c r="E2451">
        <v>1195</v>
      </c>
      <c r="F2451">
        <v>6</v>
      </c>
      <c r="G2451">
        <v>881</v>
      </c>
      <c r="H2451">
        <v>2.2000000000000002</v>
      </c>
      <c r="I2451">
        <v>78</v>
      </c>
      <c r="J2451">
        <v>94</v>
      </c>
      <c r="K2451">
        <v>17010646</v>
      </c>
      <c r="L2451">
        <v>84000000</v>
      </c>
      <c r="M2451" s="2">
        <f>VLOOKUP(A2451,Sheet2!$A$1:G6175,2,0)</f>
        <v>38368</v>
      </c>
      <c r="N2451" t="str">
        <f>VLOOKUP(A2451,Sheet2!$A$1:G6175,3,0)</f>
        <v>Color</v>
      </c>
      <c r="O2451" t="str">
        <f>VLOOKUP(A2451,Sheet2!$A$1:G6175,4,0)</f>
        <v>Comedy</v>
      </c>
      <c r="P2451" t="str">
        <f>VLOOKUP(A2451,Sheet2!$A$1:G6175,5,0)</f>
        <v>English</v>
      </c>
      <c r="Q2451" t="str">
        <f>VLOOKUP(A2451,Sheet2!$A$1:G6175,6,0)</f>
        <v>USA</v>
      </c>
      <c r="R2451" t="str">
        <f>VLOOKUP(A2451,Sheet2!$A$1:G6175,7,0)</f>
        <v>PG</v>
      </c>
      <c r="S2451" t="str">
        <f>IF(Table19[[#This Row],[Language]]="English","English","Other language")</f>
        <v>English</v>
      </c>
      <c r="T2451">
        <f>Table19[[#This Row],[Gross Revenue]]-Table19[[#This Row],[Budget]]</f>
        <v>-66989354</v>
      </c>
      <c r="U2451" s="1">
        <f>(Table19[[#This Row],[Gross Revenue]]/Table19[[#This Row],[Budget]])-1</f>
        <v>-0.79749230952380956</v>
      </c>
      <c r="V2451" t="str">
        <f t="shared" si="88"/>
        <v>90-110 minutes</v>
      </c>
      <c r="W2451">
        <f>Table19[[#This Row],[Profit]]/Table19[[#This Row],[Budget]]*100</f>
        <v>-79.749230952380955</v>
      </c>
      <c r="X2451">
        <v>1637763</v>
      </c>
      <c r="Y2451">
        <v>0.19178668286445014</v>
      </c>
      <c r="Z2451" t="str">
        <f t="shared" si="89"/>
        <v>High</v>
      </c>
    </row>
    <row r="2452" spans="1:26" x14ac:dyDescent="0.2">
      <c r="A2452" t="s">
        <v>4099</v>
      </c>
      <c r="B2452" t="s">
        <v>908</v>
      </c>
      <c r="C2452" t="s">
        <v>1219</v>
      </c>
      <c r="D2452">
        <v>11000</v>
      </c>
      <c r="E2452">
        <v>12772</v>
      </c>
      <c r="F2452">
        <v>4</v>
      </c>
      <c r="G2452">
        <v>0</v>
      </c>
      <c r="H2452">
        <v>5.8</v>
      </c>
      <c r="I2452">
        <v>43</v>
      </c>
      <c r="J2452">
        <v>86</v>
      </c>
      <c r="K2452">
        <v>20200</v>
      </c>
      <c r="L2452">
        <v>6000000</v>
      </c>
      <c r="M2452" s="2">
        <f>VLOOKUP(A2452,Sheet2!$A$1:G6176,2,0)</f>
        <v>41823</v>
      </c>
      <c r="N2452" t="str">
        <f>VLOOKUP(A2452,Sheet2!$A$1:G6176,3,0)</f>
        <v>Color</v>
      </c>
      <c r="O2452" t="str">
        <f>VLOOKUP(A2452,Sheet2!$A$1:G6176,4,0)</f>
        <v>Drama</v>
      </c>
      <c r="P2452" t="str">
        <f>VLOOKUP(A2452,Sheet2!$A$1:G6176,5,0)</f>
        <v>English</v>
      </c>
      <c r="Q2452" t="str">
        <f>VLOOKUP(A2452,Sheet2!$A$1:G6176,6,0)</f>
        <v>USA</v>
      </c>
      <c r="R2452" t="str">
        <f>VLOOKUP(A2452,Sheet2!$A$1:G6176,7,0)</f>
        <v>PG-13</v>
      </c>
      <c r="S2452" t="str">
        <f>IF(Table19[[#This Row],[Language]]="English","English","Other language")</f>
        <v>English</v>
      </c>
      <c r="T2452">
        <f>Table19[[#This Row],[Gross Revenue]]-Table19[[#This Row],[Budget]]</f>
        <v>-5979800</v>
      </c>
      <c r="U2452" s="1">
        <f>(Table19[[#This Row],[Gross Revenue]]/Table19[[#This Row],[Budget]])-1</f>
        <v>-0.99663333333333337</v>
      </c>
      <c r="V2452" t="str">
        <f t="shared" si="88"/>
        <v>&lt;90 minutes</v>
      </c>
      <c r="W2452">
        <f>Table19[[#This Row],[Profit]]/Table19[[#This Row],[Budget]]*100</f>
        <v>-99.663333333333341</v>
      </c>
      <c r="X2452">
        <v>-434215.5</v>
      </c>
      <c r="Y2452">
        <v>-0.10115100772200772</v>
      </c>
      <c r="Z2452" t="str">
        <f t="shared" si="89"/>
        <v>Low</v>
      </c>
    </row>
    <row r="2453" spans="1:26" x14ac:dyDescent="0.2">
      <c r="A2453" t="s">
        <v>6246</v>
      </c>
      <c r="B2453" t="s">
        <v>1133</v>
      </c>
      <c r="C2453" t="s">
        <v>2832</v>
      </c>
      <c r="D2453">
        <v>767</v>
      </c>
      <c r="E2453">
        <v>2187</v>
      </c>
      <c r="F2453">
        <v>9</v>
      </c>
      <c r="G2453">
        <v>0</v>
      </c>
      <c r="H2453">
        <v>7.3</v>
      </c>
      <c r="I2453">
        <v>39</v>
      </c>
      <c r="J2453">
        <v>109</v>
      </c>
      <c r="K2453">
        <v>3050934</v>
      </c>
      <c r="L2453">
        <v>1800000</v>
      </c>
      <c r="M2453" s="2">
        <f>VLOOKUP(A2453,Sheet2!$A$1:G6177,2,0)</f>
        <v>36780</v>
      </c>
      <c r="N2453" t="str">
        <f>VLOOKUP(A2453,Sheet2!$A$1:G6177,3,0)</f>
        <v>Color</v>
      </c>
      <c r="O2453" t="str">
        <f>VLOOKUP(A2453,Sheet2!$A$1:G6177,4,0)</f>
        <v>Drama</v>
      </c>
      <c r="P2453" t="str">
        <f>VLOOKUP(A2453,Sheet2!$A$1:G6177,5,0)</f>
        <v>English</v>
      </c>
      <c r="Q2453" t="str">
        <f>VLOOKUP(A2453,Sheet2!$A$1:G6177,6,0)</f>
        <v>USA</v>
      </c>
      <c r="R2453" t="str">
        <f>VLOOKUP(A2453,Sheet2!$A$1:G6177,7,0)</f>
        <v>PG-13</v>
      </c>
      <c r="S2453" t="str">
        <f>IF(Table19[[#This Row],[Language]]="English","English","Other language")</f>
        <v>English</v>
      </c>
      <c r="T2453">
        <f>Table19[[#This Row],[Gross Revenue]]-Table19[[#This Row],[Budget]]</f>
        <v>1250934</v>
      </c>
      <c r="U2453" s="1">
        <f>(Table19[[#This Row],[Gross Revenue]]/Table19[[#This Row],[Budget]])-1</f>
        <v>0.69496333333333338</v>
      </c>
      <c r="V2453" t="str">
        <f t="shared" si="88"/>
        <v>90-110 minutes</v>
      </c>
      <c r="W2453">
        <f>Table19[[#This Row],[Profit]]/Table19[[#This Row],[Budget]]*100</f>
        <v>69.49633333333334</v>
      </c>
      <c r="X2453">
        <v>-434215.5</v>
      </c>
      <c r="Y2453">
        <v>-0.10115100772200772</v>
      </c>
      <c r="Z2453" t="str">
        <f t="shared" si="89"/>
        <v>Low</v>
      </c>
    </row>
    <row r="2454" spans="1:26" x14ac:dyDescent="0.2">
      <c r="A2454" t="s">
        <v>3808</v>
      </c>
      <c r="B2454" t="s">
        <v>890</v>
      </c>
      <c r="C2454" t="s">
        <v>891</v>
      </c>
      <c r="D2454">
        <v>529</v>
      </c>
      <c r="E2454">
        <v>2393</v>
      </c>
      <c r="F2454">
        <v>32</v>
      </c>
      <c r="G2454">
        <v>507</v>
      </c>
      <c r="H2454">
        <v>5.4</v>
      </c>
      <c r="I2454">
        <v>53</v>
      </c>
      <c r="J2454">
        <v>93</v>
      </c>
      <c r="K2454">
        <v>10198766</v>
      </c>
      <c r="L2454">
        <v>12000000</v>
      </c>
      <c r="M2454" s="2">
        <f>VLOOKUP(A2454,Sheet2!$A$1:G6178,2,0)</f>
        <v>37483</v>
      </c>
      <c r="N2454" t="str">
        <f>VLOOKUP(A2454,Sheet2!$A$1:G6178,3,0)</f>
        <v>Color</v>
      </c>
      <c r="O2454" t="str">
        <f>VLOOKUP(A2454,Sheet2!$A$1:G6178,4,0)</f>
        <v>Comedy</v>
      </c>
      <c r="P2454" t="str">
        <f>VLOOKUP(A2454,Sheet2!$A$1:G6178,5,0)</f>
        <v>English</v>
      </c>
      <c r="Q2454" t="str">
        <f>VLOOKUP(A2454,Sheet2!$A$1:G6178,6,0)</f>
        <v>USA</v>
      </c>
      <c r="R2454" t="str">
        <f>VLOOKUP(A2454,Sheet2!$A$1:G6178,7,0)</f>
        <v>R</v>
      </c>
      <c r="S2454" t="str">
        <f>IF(Table19[[#This Row],[Language]]="English","English","Other language")</f>
        <v>English</v>
      </c>
      <c r="T2454">
        <f>Table19[[#This Row],[Gross Revenue]]-Table19[[#This Row],[Budget]]</f>
        <v>-1801234</v>
      </c>
      <c r="U2454" s="1">
        <f>(Table19[[#This Row],[Gross Revenue]]/Table19[[#This Row],[Budget]])-1</f>
        <v>-0.1501028333333333</v>
      </c>
      <c r="V2454" t="str">
        <f t="shared" si="88"/>
        <v>90-110 minutes</v>
      </c>
      <c r="W2454">
        <f>Table19[[#This Row],[Profit]]/Table19[[#This Row],[Budget]]*100</f>
        <v>-15.010283333333332</v>
      </c>
      <c r="X2454">
        <v>1637763</v>
      </c>
      <c r="Y2454">
        <v>0.19178668286445014</v>
      </c>
      <c r="Z2454" t="str">
        <f t="shared" si="89"/>
        <v>Low</v>
      </c>
    </row>
    <row r="2455" spans="1:26" x14ac:dyDescent="0.2">
      <c r="A2455" t="s">
        <v>3630</v>
      </c>
      <c r="B2455" t="s">
        <v>644</v>
      </c>
      <c r="C2455" t="s">
        <v>645</v>
      </c>
      <c r="D2455">
        <v>1000</v>
      </c>
      <c r="E2455">
        <v>3142</v>
      </c>
      <c r="F2455">
        <v>10</v>
      </c>
      <c r="G2455">
        <v>0</v>
      </c>
      <c r="H2455">
        <v>5.0999999999999996</v>
      </c>
      <c r="I2455">
        <v>167</v>
      </c>
      <c r="J2455">
        <v>101</v>
      </c>
      <c r="K2455">
        <v>11956207</v>
      </c>
      <c r="L2455">
        <v>16000000</v>
      </c>
      <c r="M2455" s="2">
        <f>VLOOKUP(A2455,Sheet2!$A$1:G6179,2,0)</f>
        <v>40118</v>
      </c>
      <c r="N2455" t="str">
        <f>VLOOKUP(A2455,Sheet2!$A$1:G6179,3,0)</f>
        <v>Color</v>
      </c>
      <c r="O2455" t="str">
        <f>VLOOKUP(A2455,Sheet2!$A$1:G6179,4,0)</f>
        <v>Horror</v>
      </c>
      <c r="P2455" t="str">
        <f>VLOOKUP(A2455,Sheet2!$A$1:G6179,5,0)</f>
        <v>English</v>
      </c>
      <c r="Q2455" t="str">
        <f>VLOOKUP(A2455,Sheet2!$A$1:G6179,6,0)</f>
        <v>USA</v>
      </c>
      <c r="R2455" t="str">
        <f>VLOOKUP(A2455,Sheet2!$A$1:G6179,7,0)</f>
        <v>R</v>
      </c>
      <c r="S2455" t="str">
        <f>IF(Table19[[#This Row],[Language]]="English","English","Other language")</f>
        <v>English</v>
      </c>
      <c r="T2455">
        <f>Table19[[#This Row],[Gross Revenue]]-Table19[[#This Row],[Budget]]</f>
        <v>-4043793</v>
      </c>
      <c r="U2455" s="1">
        <f>(Table19[[#This Row],[Gross Revenue]]/Table19[[#This Row],[Budget]])-1</f>
        <v>-0.25273706250000005</v>
      </c>
      <c r="V2455" t="str">
        <f t="shared" si="88"/>
        <v>90-110 minutes</v>
      </c>
      <c r="W2455">
        <f>Table19[[#This Row],[Profit]]/Table19[[#This Row],[Budget]]*100</f>
        <v>-25.27370625</v>
      </c>
      <c r="X2455">
        <v>16235088</v>
      </c>
      <c r="Y2455">
        <v>1.1909079499999999</v>
      </c>
      <c r="Z2455" t="str">
        <f t="shared" si="89"/>
        <v>Medium</v>
      </c>
    </row>
    <row r="2456" spans="1:26" x14ac:dyDescent="0.2">
      <c r="A2456" t="s">
        <v>5724</v>
      </c>
      <c r="B2456" t="s">
        <v>285</v>
      </c>
      <c r="C2456" t="s">
        <v>2036</v>
      </c>
      <c r="D2456">
        <v>1000</v>
      </c>
      <c r="E2456">
        <v>4737</v>
      </c>
      <c r="F2456">
        <v>88</v>
      </c>
      <c r="G2456">
        <v>508</v>
      </c>
      <c r="H2456">
        <v>6.9</v>
      </c>
      <c r="I2456">
        <v>34</v>
      </c>
      <c r="J2456">
        <v>115</v>
      </c>
      <c r="K2456">
        <v>43490057</v>
      </c>
      <c r="L2456">
        <v>7500000</v>
      </c>
      <c r="M2456" s="2">
        <f>VLOOKUP(A2456,Sheet2!$A$1:G6180,2,0)</f>
        <v>35699</v>
      </c>
      <c r="N2456" t="str">
        <f>VLOOKUP(A2456,Sheet2!$A$1:G6180,3,0)</f>
        <v>Color</v>
      </c>
      <c r="O2456" t="str">
        <f>VLOOKUP(A2456,Sheet2!$A$1:G6180,4,0)</f>
        <v>Comedy</v>
      </c>
      <c r="P2456" t="str">
        <f>VLOOKUP(A2456,Sheet2!$A$1:G6180,5,0)</f>
        <v>English</v>
      </c>
      <c r="Q2456" t="str">
        <f>VLOOKUP(A2456,Sheet2!$A$1:G6180,6,0)</f>
        <v>USA</v>
      </c>
      <c r="R2456" t="str">
        <f>VLOOKUP(A2456,Sheet2!$A$1:G6180,7,0)</f>
        <v>R</v>
      </c>
      <c r="S2456" t="str">
        <f>IF(Table19[[#This Row],[Language]]="English","English","Other language")</f>
        <v>English</v>
      </c>
      <c r="T2456">
        <f>Table19[[#This Row],[Gross Revenue]]-Table19[[#This Row],[Budget]]</f>
        <v>35990057</v>
      </c>
      <c r="U2456" s="1">
        <f>(Table19[[#This Row],[Gross Revenue]]/Table19[[#This Row],[Budget]])-1</f>
        <v>4.7986742666666666</v>
      </c>
      <c r="V2456" t="str">
        <f t="shared" si="88"/>
        <v>111-130 minutes</v>
      </c>
      <c r="W2456">
        <f>Table19[[#This Row],[Profit]]/Table19[[#This Row],[Budget]]*100</f>
        <v>479.86742666666669</v>
      </c>
      <c r="X2456">
        <v>1637763</v>
      </c>
      <c r="Y2456">
        <v>0.19178668286445014</v>
      </c>
      <c r="Z2456" t="str">
        <f t="shared" si="89"/>
        <v>Low</v>
      </c>
    </row>
    <row r="2457" spans="1:26" x14ac:dyDescent="0.2">
      <c r="A2457" t="s">
        <v>6177</v>
      </c>
      <c r="B2457" t="s">
        <v>2798</v>
      </c>
      <c r="C2457" t="s">
        <v>2799</v>
      </c>
      <c r="D2457">
        <v>595</v>
      </c>
      <c r="E2457">
        <v>1519</v>
      </c>
      <c r="F2457">
        <v>766</v>
      </c>
      <c r="G2457">
        <v>0</v>
      </c>
      <c r="H2457">
        <v>7.3</v>
      </c>
      <c r="I2457">
        <v>115</v>
      </c>
      <c r="J2457">
        <v>99</v>
      </c>
      <c r="K2457">
        <v>274385</v>
      </c>
      <c r="L2457">
        <v>4000000</v>
      </c>
      <c r="M2457" s="2">
        <f>VLOOKUP(A2457,Sheet2!$A$1:G6181,2,0)</f>
        <v>40018</v>
      </c>
      <c r="N2457" t="str">
        <f>VLOOKUP(A2457,Sheet2!$A$1:G6181,3,0)</f>
        <v>Color</v>
      </c>
      <c r="O2457" t="str">
        <f>VLOOKUP(A2457,Sheet2!$A$1:G6181,4,0)</f>
        <v>Comedy</v>
      </c>
      <c r="P2457" t="str">
        <f>VLOOKUP(A2457,Sheet2!$A$1:G6181,5,0)</f>
        <v>German</v>
      </c>
      <c r="Q2457" t="str">
        <f>VLOOKUP(A2457,Sheet2!$A$1:G6181,6,0)</f>
        <v>Germany</v>
      </c>
      <c r="R2457">
        <f>VLOOKUP(A2457,Sheet2!$A$1:G6181,7,0)</f>
        <v>0</v>
      </c>
      <c r="S2457" t="str">
        <f>IF(Table19[[#This Row],[Language]]="English","English","Other language")</f>
        <v>Other language</v>
      </c>
      <c r="T2457">
        <f>Table19[[#This Row],[Gross Revenue]]-Table19[[#This Row],[Budget]]</f>
        <v>-3725615</v>
      </c>
      <c r="U2457" s="1">
        <f>(Table19[[#This Row],[Gross Revenue]]/Table19[[#This Row],[Budget]])-1</f>
        <v>-0.93140374999999997</v>
      </c>
      <c r="V2457" t="str">
        <f t="shared" si="88"/>
        <v>90-110 minutes</v>
      </c>
      <c r="W2457">
        <f>Table19[[#This Row],[Profit]]/Table19[[#This Row],[Budget]]*100</f>
        <v>-93.140374999999992</v>
      </c>
      <c r="X2457">
        <v>1637763</v>
      </c>
      <c r="Y2457">
        <v>0.19178668286445014</v>
      </c>
      <c r="Z2457" t="str">
        <f t="shared" si="89"/>
        <v>Low</v>
      </c>
    </row>
    <row r="2458" spans="1:26" x14ac:dyDescent="0.2">
      <c r="A2458" t="s">
        <v>3419</v>
      </c>
      <c r="B2458" t="s">
        <v>70</v>
      </c>
      <c r="C2458" t="s">
        <v>308</v>
      </c>
      <c r="D2458">
        <v>939</v>
      </c>
      <c r="E2458">
        <v>3935</v>
      </c>
      <c r="F2458">
        <v>29</v>
      </c>
      <c r="G2458">
        <v>0</v>
      </c>
      <c r="H2458">
        <v>4.4000000000000004</v>
      </c>
      <c r="I2458">
        <v>75</v>
      </c>
      <c r="J2458">
        <v>92</v>
      </c>
      <c r="K2458">
        <v>13922211</v>
      </c>
      <c r="L2458">
        <v>16000000</v>
      </c>
      <c r="M2458" s="2">
        <f>VLOOKUP(A2458,Sheet2!$A$1:G6182,2,0)</f>
        <v>38153</v>
      </c>
      <c r="N2458" t="str">
        <f>VLOOKUP(A2458,Sheet2!$A$1:G6182,3,0)</f>
        <v>Color</v>
      </c>
      <c r="O2458" t="str">
        <f>VLOOKUP(A2458,Sheet2!$A$1:G6182,4,0)</f>
        <v>Comedy</v>
      </c>
      <c r="P2458" t="str">
        <f>VLOOKUP(A2458,Sheet2!$A$1:G6182,5,0)</f>
        <v>English</v>
      </c>
      <c r="Q2458" t="str">
        <f>VLOOKUP(A2458,Sheet2!$A$1:G6182,6,0)</f>
        <v>USA</v>
      </c>
      <c r="R2458" t="str">
        <f>VLOOKUP(A2458,Sheet2!$A$1:G6182,7,0)</f>
        <v>R</v>
      </c>
      <c r="S2458" t="str">
        <f>IF(Table19[[#This Row],[Language]]="English","English","Other language")</f>
        <v>English</v>
      </c>
      <c r="T2458">
        <f>Table19[[#This Row],[Gross Revenue]]-Table19[[#This Row],[Budget]]</f>
        <v>-2077789</v>
      </c>
      <c r="U2458" s="1">
        <f>(Table19[[#This Row],[Gross Revenue]]/Table19[[#This Row],[Budget]])-1</f>
        <v>-0.12986181249999995</v>
      </c>
      <c r="V2458" t="str">
        <f t="shared" si="88"/>
        <v>90-110 minutes</v>
      </c>
      <c r="W2458">
        <f>Table19[[#This Row],[Profit]]/Table19[[#This Row],[Budget]]*100</f>
        <v>-12.986181250000001</v>
      </c>
      <c r="X2458">
        <v>1637763</v>
      </c>
      <c r="Y2458">
        <v>0.19178668286445014</v>
      </c>
      <c r="Z2458" t="str">
        <f t="shared" si="89"/>
        <v>Medium</v>
      </c>
    </row>
    <row r="2459" spans="1:26" x14ac:dyDescent="0.2">
      <c r="A2459" t="s">
        <v>5989</v>
      </c>
      <c r="B2459" t="s">
        <v>730</v>
      </c>
      <c r="C2459" t="s">
        <v>1363</v>
      </c>
      <c r="D2459">
        <v>2000</v>
      </c>
      <c r="E2459">
        <v>5024</v>
      </c>
      <c r="F2459">
        <v>80</v>
      </c>
      <c r="G2459">
        <v>15000</v>
      </c>
      <c r="H2459">
        <v>7.1</v>
      </c>
      <c r="I2459">
        <v>110</v>
      </c>
      <c r="J2459">
        <v>106</v>
      </c>
      <c r="K2459">
        <v>43853424</v>
      </c>
      <c r="L2459">
        <v>18000000</v>
      </c>
      <c r="M2459" s="2">
        <f>VLOOKUP(A2459,Sheet2!$A$1:G6183,2,0)</f>
        <v>40683</v>
      </c>
      <c r="N2459" t="str">
        <f>VLOOKUP(A2459,Sheet2!$A$1:G6183,3,0)</f>
        <v>Color</v>
      </c>
      <c r="O2459" t="str">
        <f>VLOOKUP(A2459,Sheet2!$A$1:G6183,4,0)</f>
        <v>Biography</v>
      </c>
      <c r="P2459" t="str">
        <f>VLOOKUP(A2459,Sheet2!$A$1:G6183,5,0)</f>
        <v>English</v>
      </c>
      <c r="Q2459" t="str">
        <f>VLOOKUP(A2459,Sheet2!$A$1:G6183,6,0)</f>
        <v>USA</v>
      </c>
      <c r="R2459" t="str">
        <f>VLOOKUP(A2459,Sheet2!$A$1:G6183,7,0)</f>
        <v>PG</v>
      </c>
      <c r="S2459" t="str">
        <f>IF(Table19[[#This Row],[Language]]="English","English","Other language")</f>
        <v>English</v>
      </c>
      <c r="T2459">
        <f>Table19[[#This Row],[Gross Revenue]]-Table19[[#This Row],[Budget]]</f>
        <v>25853424</v>
      </c>
      <c r="U2459" s="1">
        <f>(Table19[[#This Row],[Gross Revenue]]/Table19[[#This Row],[Budget]])-1</f>
        <v>1.4363013333333332</v>
      </c>
      <c r="V2459" t="str">
        <f t="shared" si="88"/>
        <v>90-110 minutes</v>
      </c>
      <c r="W2459">
        <f>Table19[[#This Row],[Profit]]/Table19[[#This Row],[Budget]]*100</f>
        <v>143.63013333333333</v>
      </c>
      <c r="X2459">
        <v>-1289919.5</v>
      </c>
      <c r="Y2459">
        <v>-4.8151417500000002E-2</v>
      </c>
      <c r="Z2459" t="str">
        <f t="shared" si="89"/>
        <v>Medium</v>
      </c>
    </row>
    <row r="2460" spans="1:26" x14ac:dyDescent="0.2">
      <c r="A2460" t="s">
        <v>3345</v>
      </c>
      <c r="B2460" t="s">
        <v>174</v>
      </c>
      <c r="C2460" t="s">
        <v>175</v>
      </c>
      <c r="D2460">
        <v>159</v>
      </c>
      <c r="E2460">
        <v>417</v>
      </c>
      <c r="F2460">
        <v>12</v>
      </c>
      <c r="G2460">
        <v>231</v>
      </c>
      <c r="H2460">
        <v>3.9</v>
      </c>
      <c r="I2460">
        <v>64</v>
      </c>
      <c r="J2460">
        <v>84</v>
      </c>
      <c r="K2460">
        <v>3100650</v>
      </c>
      <c r="L2460">
        <v>14000000</v>
      </c>
      <c r="M2460" s="2">
        <f>VLOOKUP(A2460,Sheet2!$A$1:G6184,2,0)</f>
        <v>37122</v>
      </c>
      <c r="N2460" t="str">
        <f>VLOOKUP(A2460,Sheet2!$A$1:G6184,3,0)</f>
        <v>Color</v>
      </c>
      <c r="O2460" t="str">
        <f>VLOOKUP(A2460,Sheet2!$A$1:G6184,4,0)</f>
        <v>Drama</v>
      </c>
      <c r="P2460" t="str">
        <f>VLOOKUP(A2460,Sheet2!$A$1:G6184,5,0)</f>
        <v>English</v>
      </c>
      <c r="Q2460" t="str">
        <f>VLOOKUP(A2460,Sheet2!$A$1:G6184,6,0)</f>
        <v>USA</v>
      </c>
      <c r="R2460" t="str">
        <f>VLOOKUP(A2460,Sheet2!$A$1:G6184,7,0)</f>
        <v>PG-13</v>
      </c>
      <c r="S2460" t="str">
        <f>IF(Table19[[#This Row],[Language]]="English","English","Other language")</f>
        <v>English</v>
      </c>
      <c r="T2460">
        <f>Table19[[#This Row],[Gross Revenue]]-Table19[[#This Row],[Budget]]</f>
        <v>-10899350</v>
      </c>
      <c r="U2460" s="1">
        <f>(Table19[[#This Row],[Gross Revenue]]/Table19[[#This Row],[Budget]])-1</f>
        <v>-0.77852500000000002</v>
      </c>
      <c r="V2460" t="str">
        <f t="shared" si="88"/>
        <v>&lt;90 minutes</v>
      </c>
      <c r="W2460">
        <f>Table19[[#This Row],[Profit]]/Table19[[#This Row],[Budget]]*100</f>
        <v>-77.852500000000006</v>
      </c>
      <c r="X2460">
        <v>-434215.5</v>
      </c>
      <c r="Y2460">
        <v>-0.10115100772200772</v>
      </c>
      <c r="Z2460" t="str">
        <f t="shared" si="89"/>
        <v>Medium</v>
      </c>
    </row>
    <row r="2461" spans="1:26" x14ac:dyDescent="0.2">
      <c r="A2461" t="s">
        <v>6446</v>
      </c>
      <c r="B2461" t="s">
        <v>1037</v>
      </c>
      <c r="C2461" t="s">
        <v>2937</v>
      </c>
      <c r="D2461">
        <v>15000</v>
      </c>
      <c r="E2461">
        <v>16034</v>
      </c>
      <c r="F2461">
        <v>0</v>
      </c>
      <c r="G2461">
        <v>56000</v>
      </c>
      <c r="H2461">
        <v>7.5</v>
      </c>
      <c r="I2461">
        <v>522</v>
      </c>
      <c r="J2461">
        <v>93</v>
      </c>
      <c r="K2461">
        <v>54696902</v>
      </c>
      <c r="L2461">
        <v>32000000</v>
      </c>
      <c r="M2461" s="2">
        <f>VLOOKUP(A2461,Sheet2!$A$1:G6185,2,0)</f>
        <v>40806</v>
      </c>
      <c r="N2461" t="str">
        <f>VLOOKUP(A2461,Sheet2!$A$1:G6185,3,0)</f>
        <v>Color</v>
      </c>
      <c r="O2461" t="str">
        <f>VLOOKUP(A2461,Sheet2!$A$1:G6185,4,0)</f>
        <v>Mystery</v>
      </c>
      <c r="P2461" t="str">
        <f>VLOOKUP(A2461,Sheet2!$A$1:G6185,5,0)</f>
        <v>English</v>
      </c>
      <c r="Q2461" t="str">
        <f>VLOOKUP(A2461,Sheet2!$A$1:G6185,6,0)</f>
        <v>USA</v>
      </c>
      <c r="R2461" t="str">
        <f>VLOOKUP(A2461,Sheet2!$A$1:G6185,7,0)</f>
        <v>PG-13</v>
      </c>
      <c r="S2461" t="str">
        <f>IF(Table19[[#This Row],[Language]]="English","English","Other language")</f>
        <v>English</v>
      </c>
      <c r="T2461">
        <f>Table19[[#This Row],[Gross Revenue]]-Table19[[#This Row],[Budget]]</f>
        <v>22696902</v>
      </c>
      <c r="U2461" s="1">
        <f>(Table19[[#This Row],[Gross Revenue]]/Table19[[#This Row],[Budget]])-1</f>
        <v>0.70927818750000005</v>
      </c>
      <c r="V2461" t="str">
        <f t="shared" si="88"/>
        <v>90-110 minutes</v>
      </c>
      <c r="W2461">
        <f>Table19[[#This Row],[Profit]]/Table19[[#This Row],[Budget]]*100</f>
        <v>70.92781875</v>
      </c>
      <c r="Z2461" t="str">
        <f t="shared" si="89"/>
        <v>Medium</v>
      </c>
    </row>
    <row r="2462" spans="1:26" x14ac:dyDescent="0.2">
      <c r="A2462" t="s">
        <v>6743</v>
      </c>
      <c r="B2462" t="s">
        <v>1655</v>
      </c>
      <c r="C2462" t="s">
        <v>1692</v>
      </c>
      <c r="D2462">
        <v>893</v>
      </c>
      <c r="E2462">
        <v>3003</v>
      </c>
      <c r="F2462">
        <v>406</v>
      </c>
      <c r="G2462">
        <v>0</v>
      </c>
      <c r="H2462">
        <v>7.8</v>
      </c>
      <c r="I2462">
        <v>163</v>
      </c>
      <c r="J2462">
        <v>81</v>
      </c>
      <c r="K2462">
        <v>52008288</v>
      </c>
      <c r="L2462">
        <v>21000000</v>
      </c>
      <c r="M2462" s="2">
        <f>VLOOKUP(A2462,Sheet2!$A$1:G6186,2,0)</f>
        <v>36322</v>
      </c>
      <c r="N2462" t="str">
        <f>VLOOKUP(A2462,Sheet2!$A$1:G6186,3,0)</f>
        <v>Color</v>
      </c>
      <c r="O2462" t="str">
        <f>VLOOKUP(A2462,Sheet2!$A$1:G6186,4,0)</f>
        <v>Animation</v>
      </c>
      <c r="P2462" t="str">
        <f>VLOOKUP(A2462,Sheet2!$A$1:G6186,5,0)</f>
        <v>English</v>
      </c>
      <c r="Q2462" t="str">
        <f>VLOOKUP(A2462,Sheet2!$A$1:G6186,6,0)</f>
        <v>USA</v>
      </c>
      <c r="R2462" t="str">
        <f>VLOOKUP(A2462,Sheet2!$A$1:G6186,7,0)</f>
        <v>R</v>
      </c>
      <c r="S2462" t="str">
        <f>IF(Table19[[#This Row],[Language]]="English","English","Other language")</f>
        <v>English</v>
      </c>
      <c r="T2462">
        <f>Table19[[#This Row],[Gross Revenue]]-Table19[[#This Row],[Budget]]</f>
        <v>31008288</v>
      </c>
      <c r="U2462" s="1">
        <f>(Table19[[#This Row],[Gross Revenue]]/Table19[[#This Row],[Budget]])-1</f>
        <v>1.476585142857143</v>
      </c>
      <c r="V2462" t="str">
        <f t="shared" si="88"/>
        <v>&lt;90 minutes</v>
      </c>
      <c r="W2462">
        <f>Table19[[#This Row],[Profit]]/Table19[[#This Row],[Budget]]*100</f>
        <v>147.65851428571429</v>
      </c>
      <c r="Z2462" t="str">
        <f t="shared" si="89"/>
        <v>Medium</v>
      </c>
    </row>
    <row r="2463" spans="1:26" x14ac:dyDescent="0.2">
      <c r="A2463" t="s">
        <v>3850</v>
      </c>
      <c r="B2463" t="s">
        <v>936</v>
      </c>
      <c r="C2463" t="s">
        <v>937</v>
      </c>
      <c r="D2463">
        <v>1000</v>
      </c>
      <c r="E2463">
        <v>2340</v>
      </c>
      <c r="F2463">
        <v>219</v>
      </c>
      <c r="G2463">
        <v>0</v>
      </c>
      <c r="H2463">
        <v>5.5</v>
      </c>
      <c r="I2463">
        <v>173</v>
      </c>
      <c r="J2463">
        <v>160</v>
      </c>
      <c r="K2463">
        <v>273420</v>
      </c>
      <c r="L2463">
        <v>17000000</v>
      </c>
      <c r="M2463" s="2">
        <f>VLOOKUP(A2463,Sheet2!$A$1:G6187,2,0)</f>
        <v>38928</v>
      </c>
      <c r="N2463" t="str">
        <f>VLOOKUP(A2463,Sheet2!$A$1:G6187,3,0)</f>
        <v>Color</v>
      </c>
      <c r="O2463" t="str">
        <f>VLOOKUP(A2463,Sheet2!$A$1:G6187,4,0)</f>
        <v>Comedy</v>
      </c>
      <c r="P2463" t="str">
        <f>VLOOKUP(A2463,Sheet2!$A$1:G6187,5,0)</f>
        <v>English</v>
      </c>
      <c r="Q2463" t="str">
        <f>VLOOKUP(A2463,Sheet2!$A$1:G6187,6,0)</f>
        <v>France</v>
      </c>
      <c r="R2463" t="str">
        <f>VLOOKUP(A2463,Sheet2!$A$1:G6187,7,0)</f>
        <v>R</v>
      </c>
      <c r="S2463" t="str">
        <f>IF(Table19[[#This Row],[Language]]="English","English","Other language")</f>
        <v>English</v>
      </c>
      <c r="T2463">
        <f>Table19[[#This Row],[Gross Revenue]]-Table19[[#This Row],[Budget]]</f>
        <v>-16726580</v>
      </c>
      <c r="U2463" s="1">
        <f>(Table19[[#This Row],[Gross Revenue]]/Table19[[#This Row],[Budget]])-1</f>
        <v>-0.98391647058823528</v>
      </c>
      <c r="V2463" t="str">
        <f t="shared" si="88"/>
        <v>&gt;150 minutes</v>
      </c>
      <c r="W2463">
        <f>Table19[[#This Row],[Profit]]/Table19[[#This Row],[Budget]]*100</f>
        <v>-98.391647058823523</v>
      </c>
      <c r="X2463">
        <v>1637763</v>
      </c>
      <c r="Y2463">
        <v>0.19178668286445014</v>
      </c>
      <c r="Z2463" t="str">
        <f t="shared" si="89"/>
        <v>Medium</v>
      </c>
    </row>
    <row r="2464" spans="1:26" x14ac:dyDescent="0.2">
      <c r="A2464" t="s">
        <v>6448</v>
      </c>
      <c r="B2464" t="s">
        <v>1037</v>
      </c>
      <c r="C2464" t="s">
        <v>1492</v>
      </c>
      <c r="D2464">
        <v>15000</v>
      </c>
      <c r="E2464">
        <v>16881</v>
      </c>
      <c r="F2464">
        <v>845</v>
      </c>
      <c r="G2464">
        <v>44000</v>
      </c>
      <c r="H2464">
        <v>7.5</v>
      </c>
      <c r="I2464">
        <v>305</v>
      </c>
      <c r="J2464">
        <v>124</v>
      </c>
      <c r="K2464">
        <v>52418902</v>
      </c>
      <c r="L2464">
        <v>30000000</v>
      </c>
      <c r="M2464" s="2">
        <f>VLOOKUP(A2464,Sheet2!$A$1:G6188,2,0)</f>
        <v>42136</v>
      </c>
      <c r="N2464" t="str">
        <f>VLOOKUP(A2464,Sheet2!$A$1:G6188,3,0)</f>
        <v>Color</v>
      </c>
      <c r="O2464" t="str">
        <f>VLOOKUP(A2464,Sheet2!$A$1:G6188,4,0)</f>
        <v>Drama</v>
      </c>
      <c r="P2464" t="str">
        <f>VLOOKUP(A2464,Sheet2!$A$1:G6188,5,0)</f>
        <v>English</v>
      </c>
      <c r="Q2464" t="str">
        <f>VLOOKUP(A2464,Sheet2!$A$1:G6188,6,0)</f>
        <v>USA</v>
      </c>
      <c r="R2464" t="str">
        <f>VLOOKUP(A2464,Sheet2!$A$1:G6188,7,0)</f>
        <v>R</v>
      </c>
      <c r="S2464" t="str">
        <f>IF(Table19[[#This Row],[Language]]="English","English","Other language")</f>
        <v>English</v>
      </c>
      <c r="T2464">
        <f>Table19[[#This Row],[Gross Revenue]]-Table19[[#This Row],[Budget]]</f>
        <v>22418902</v>
      </c>
      <c r="U2464" s="1">
        <f>(Table19[[#This Row],[Gross Revenue]]/Table19[[#This Row],[Budget]])-1</f>
        <v>0.74729673333333335</v>
      </c>
      <c r="V2464" t="str">
        <f t="shared" si="88"/>
        <v>111-130 minutes</v>
      </c>
      <c r="W2464">
        <f>Table19[[#This Row],[Profit]]/Table19[[#This Row],[Budget]]*100</f>
        <v>74.729673333333338</v>
      </c>
      <c r="X2464">
        <v>-434215.5</v>
      </c>
      <c r="Y2464">
        <v>-0.10115100772200772</v>
      </c>
      <c r="Z2464" t="str">
        <f t="shared" si="89"/>
        <v>Medium</v>
      </c>
    </row>
    <row r="2465" spans="1:26" x14ac:dyDescent="0.2">
      <c r="A2465" t="s">
        <v>3440</v>
      </c>
      <c r="B2465" t="s">
        <v>342</v>
      </c>
      <c r="C2465" t="s">
        <v>343</v>
      </c>
      <c r="D2465">
        <v>541</v>
      </c>
      <c r="E2465">
        <v>2268</v>
      </c>
      <c r="F2465">
        <v>16</v>
      </c>
      <c r="G2465">
        <v>279</v>
      </c>
      <c r="H2465">
        <v>4.5</v>
      </c>
      <c r="I2465">
        <v>85</v>
      </c>
      <c r="J2465">
        <v>81</v>
      </c>
      <c r="K2465">
        <v>30105968</v>
      </c>
      <c r="L2465">
        <v>37000000</v>
      </c>
      <c r="M2465" s="2">
        <f>VLOOKUP(A2465,Sheet2!$A$1:G6189,2,0)</f>
        <v>39670</v>
      </c>
      <c r="N2465" t="str">
        <f>VLOOKUP(A2465,Sheet2!$A$1:G6189,3,0)</f>
        <v>Color</v>
      </c>
      <c r="O2465" t="str">
        <f>VLOOKUP(A2465,Sheet2!$A$1:G6189,4,0)</f>
        <v>Adventure</v>
      </c>
      <c r="P2465" t="str">
        <f>VLOOKUP(A2465,Sheet2!$A$1:G6189,5,0)</f>
        <v>English</v>
      </c>
      <c r="Q2465" t="str">
        <f>VLOOKUP(A2465,Sheet2!$A$1:G6189,6,0)</f>
        <v>USA</v>
      </c>
      <c r="R2465" t="str">
        <f>VLOOKUP(A2465,Sheet2!$A$1:G6189,7,0)</f>
        <v>G</v>
      </c>
      <c r="S2465" t="str">
        <f>IF(Table19[[#This Row],[Language]]="English","English","Other language")</f>
        <v>English</v>
      </c>
      <c r="T2465">
        <f>Table19[[#This Row],[Gross Revenue]]-Table19[[#This Row],[Budget]]</f>
        <v>-6894032</v>
      </c>
      <c r="U2465" s="1">
        <f>(Table19[[#This Row],[Gross Revenue]]/Table19[[#This Row],[Budget]])-1</f>
        <v>-0.18632518918918917</v>
      </c>
      <c r="V2465" t="str">
        <f t="shared" si="88"/>
        <v>&lt;90 minutes</v>
      </c>
      <c r="W2465">
        <f>Table19[[#This Row],[Profit]]/Table19[[#This Row],[Budget]]*100</f>
        <v>-18.632518918918919</v>
      </c>
      <c r="X2465">
        <v>3892693.5</v>
      </c>
      <c r="Y2465">
        <v>0.11726928571428571</v>
      </c>
      <c r="Z2465" t="str">
        <f t="shared" si="89"/>
        <v>Medium</v>
      </c>
    </row>
    <row r="2466" spans="1:26" x14ac:dyDescent="0.2">
      <c r="A2466" t="s">
        <v>4925</v>
      </c>
      <c r="B2466" t="s">
        <v>1356</v>
      </c>
      <c r="C2466" t="s">
        <v>1356</v>
      </c>
      <c r="D2466">
        <v>16000</v>
      </c>
      <c r="E2466">
        <v>17771</v>
      </c>
      <c r="F2466">
        <v>16000</v>
      </c>
      <c r="G2466">
        <v>0</v>
      </c>
      <c r="H2466">
        <v>6.4</v>
      </c>
      <c r="I2466">
        <v>169</v>
      </c>
      <c r="J2466">
        <v>130</v>
      </c>
      <c r="K2466">
        <v>90454043</v>
      </c>
      <c r="L2466">
        <v>65000000</v>
      </c>
      <c r="M2466" s="2">
        <f>VLOOKUP(A2466,Sheet2!$A$1:G6190,2,0)</f>
        <v>36535</v>
      </c>
      <c r="N2466" t="str">
        <f>VLOOKUP(A2466,Sheet2!$A$1:G6190,3,0)</f>
        <v>Black and White</v>
      </c>
      <c r="O2466" t="str">
        <f>VLOOKUP(A2466,Sheet2!$A$1:G6190,4,0)</f>
        <v>Action</v>
      </c>
      <c r="P2466" t="str">
        <f>VLOOKUP(A2466,Sheet2!$A$1:G6190,5,0)</f>
        <v>English</v>
      </c>
      <c r="Q2466" t="str">
        <f>VLOOKUP(A2466,Sheet2!$A$1:G6190,6,0)</f>
        <v>USA</v>
      </c>
      <c r="R2466" t="str">
        <f>VLOOKUP(A2466,Sheet2!$A$1:G6190,7,0)</f>
        <v>PG-13</v>
      </c>
      <c r="S2466" t="str">
        <f>IF(Table19[[#This Row],[Language]]="English","English","Other language")</f>
        <v>English</v>
      </c>
      <c r="T2466">
        <f>Table19[[#This Row],[Gross Revenue]]-Table19[[#This Row],[Budget]]</f>
        <v>25454043</v>
      </c>
      <c r="U2466" s="1">
        <f>(Table19[[#This Row],[Gross Revenue]]/Table19[[#This Row],[Budget]])-1</f>
        <v>0.39160066153846151</v>
      </c>
      <c r="V2466" t="str">
        <f t="shared" si="88"/>
        <v>111-130 minutes</v>
      </c>
      <c r="W2466">
        <f>Table19[[#This Row],[Profit]]/Table19[[#This Row],[Budget]]*100</f>
        <v>39.160066153846152</v>
      </c>
      <c r="X2466">
        <v>-1289919.5</v>
      </c>
      <c r="Y2466">
        <v>-4.8151417500000002E-2</v>
      </c>
      <c r="Z2466" t="str">
        <f t="shared" si="89"/>
        <v>High</v>
      </c>
    </row>
    <row r="2467" spans="1:26" x14ac:dyDescent="0.2">
      <c r="A2467" t="s">
        <v>4771</v>
      </c>
      <c r="B2467" t="s">
        <v>588</v>
      </c>
      <c r="C2467" t="s">
        <v>1840</v>
      </c>
      <c r="D2467">
        <v>13000</v>
      </c>
      <c r="E2467">
        <v>15001</v>
      </c>
      <c r="F2467">
        <v>30</v>
      </c>
      <c r="G2467">
        <v>0</v>
      </c>
      <c r="H2467">
        <v>6.3</v>
      </c>
      <c r="I2467">
        <v>46</v>
      </c>
      <c r="J2467">
        <v>88</v>
      </c>
      <c r="K2467">
        <v>90443603</v>
      </c>
      <c r="L2467">
        <v>80000000</v>
      </c>
      <c r="M2467" s="2">
        <f>VLOOKUP(A2467,Sheet2!$A$1:G6191,2,0)</f>
        <v>35284</v>
      </c>
      <c r="N2467" t="str">
        <f>VLOOKUP(A2467,Sheet2!$A$1:G6191,3,0)</f>
        <v>Color</v>
      </c>
      <c r="O2467" t="str">
        <f>VLOOKUP(A2467,Sheet2!$A$1:G6191,4,0)</f>
        <v>Adventure</v>
      </c>
      <c r="P2467" t="str">
        <f>VLOOKUP(A2467,Sheet2!$A$1:G6191,5,0)</f>
        <v>English</v>
      </c>
      <c r="Q2467" t="str">
        <f>VLOOKUP(A2467,Sheet2!$A$1:G6191,6,0)</f>
        <v>USA</v>
      </c>
      <c r="R2467" t="str">
        <f>VLOOKUP(A2467,Sheet2!$A$1:G6191,7,0)</f>
        <v>PG</v>
      </c>
      <c r="S2467" t="str">
        <f>IF(Table19[[#This Row],[Language]]="English","English","Other language")</f>
        <v>English</v>
      </c>
      <c r="T2467">
        <f>Table19[[#This Row],[Gross Revenue]]-Table19[[#This Row],[Budget]]</f>
        <v>10443603</v>
      </c>
      <c r="U2467" s="1">
        <f>(Table19[[#This Row],[Gross Revenue]]/Table19[[#This Row],[Budget]])-1</f>
        <v>0.13054503749999991</v>
      </c>
      <c r="V2467" t="str">
        <f t="shared" si="88"/>
        <v>&lt;90 minutes</v>
      </c>
      <c r="W2467">
        <f>Table19[[#This Row],[Profit]]/Table19[[#This Row],[Budget]]*100</f>
        <v>13.054503749999999</v>
      </c>
      <c r="X2467">
        <v>3892693.5</v>
      </c>
      <c r="Y2467">
        <v>0.11726928571428571</v>
      </c>
      <c r="Z2467" t="str">
        <f t="shared" si="89"/>
        <v>High</v>
      </c>
    </row>
    <row r="2468" spans="1:26" x14ac:dyDescent="0.2">
      <c r="A2468" t="s">
        <v>5975</v>
      </c>
      <c r="B2468" t="s">
        <v>2650</v>
      </c>
      <c r="C2468" t="s">
        <v>2651</v>
      </c>
      <c r="D2468">
        <v>1000</v>
      </c>
      <c r="E2468">
        <v>2936</v>
      </c>
      <c r="F2468">
        <v>0</v>
      </c>
      <c r="G2468">
        <v>13000</v>
      </c>
      <c r="H2468">
        <v>7.1</v>
      </c>
      <c r="I2468">
        <v>103</v>
      </c>
      <c r="J2468">
        <v>96</v>
      </c>
      <c r="K2468">
        <v>38119483</v>
      </c>
      <c r="L2468">
        <v>22700000</v>
      </c>
      <c r="M2468" s="2">
        <f>VLOOKUP(A2468,Sheet2!$A$1:G6192,2,0)</f>
        <v>32090</v>
      </c>
      <c r="N2468" t="str">
        <f>VLOOKUP(A2468,Sheet2!$A$1:G6192,3,0)</f>
        <v>Color</v>
      </c>
      <c r="O2468" t="str">
        <f>VLOOKUP(A2468,Sheet2!$A$1:G6192,4,0)</f>
        <v>Adventure</v>
      </c>
      <c r="P2468" t="str">
        <f>VLOOKUP(A2468,Sheet2!$A$1:G6192,5,0)</f>
        <v>English</v>
      </c>
      <c r="Q2468" t="str">
        <f>VLOOKUP(A2468,Sheet2!$A$1:G6192,6,0)</f>
        <v>USA</v>
      </c>
      <c r="R2468" t="str">
        <f>VLOOKUP(A2468,Sheet2!$A$1:G6192,7,0)</f>
        <v>PG</v>
      </c>
      <c r="S2468" t="str">
        <f>IF(Table19[[#This Row],[Language]]="English","English","Other language")</f>
        <v>English</v>
      </c>
      <c r="T2468">
        <f>Table19[[#This Row],[Gross Revenue]]-Table19[[#This Row],[Budget]]</f>
        <v>15419483</v>
      </c>
      <c r="U2468" s="1">
        <f>(Table19[[#This Row],[Gross Revenue]]/Table19[[#This Row],[Budget]])-1</f>
        <v>0.67927237885462555</v>
      </c>
      <c r="V2468" t="str">
        <f t="shared" si="88"/>
        <v>90-110 minutes</v>
      </c>
      <c r="W2468">
        <f>Table19[[#This Row],[Profit]]/Table19[[#This Row],[Budget]]*100</f>
        <v>67.92723788546256</v>
      </c>
      <c r="X2468">
        <v>3892693.5</v>
      </c>
      <c r="Y2468">
        <v>0.11726928571428571</v>
      </c>
      <c r="Z2468" t="str">
        <f t="shared" si="89"/>
        <v>Medium</v>
      </c>
    </row>
    <row r="2469" spans="1:26" x14ac:dyDescent="0.2">
      <c r="A2469" t="s">
        <v>3768</v>
      </c>
      <c r="B2469" t="s">
        <v>835</v>
      </c>
      <c r="C2469" t="s">
        <v>836</v>
      </c>
      <c r="D2469">
        <v>610</v>
      </c>
      <c r="E2469">
        <v>1441</v>
      </c>
      <c r="F2469">
        <v>32</v>
      </c>
      <c r="G2469">
        <v>710</v>
      </c>
      <c r="H2469">
        <v>5.3</v>
      </c>
      <c r="I2469">
        <v>16</v>
      </c>
      <c r="J2469">
        <v>100</v>
      </c>
      <c r="K2469">
        <v>15369573</v>
      </c>
      <c r="L2469">
        <v>3000000</v>
      </c>
      <c r="M2469" s="2">
        <f>VLOOKUP(A2469,Sheet2!$A$1:G6193,2,0)</f>
        <v>33021</v>
      </c>
      <c r="N2469" t="str">
        <f>VLOOKUP(A2469,Sheet2!$A$1:G6193,3,0)</f>
        <v>Color</v>
      </c>
      <c r="O2469" t="str">
        <f>VLOOKUP(A2469,Sheet2!$A$1:G6193,4,0)</f>
        <v>Adventure</v>
      </c>
      <c r="P2469" t="str">
        <f>VLOOKUP(A2469,Sheet2!$A$1:G6193,5,0)</f>
        <v>English</v>
      </c>
      <c r="Q2469" t="str">
        <f>VLOOKUP(A2469,Sheet2!$A$1:G6193,6,0)</f>
        <v>USA</v>
      </c>
      <c r="R2469" t="str">
        <f>VLOOKUP(A2469,Sheet2!$A$1:G6193,7,0)</f>
        <v>PG</v>
      </c>
      <c r="S2469" t="str">
        <f>IF(Table19[[#This Row],[Language]]="English","English","Other language")</f>
        <v>English</v>
      </c>
      <c r="T2469">
        <f>Table19[[#This Row],[Gross Revenue]]-Table19[[#This Row],[Budget]]</f>
        <v>12369573</v>
      </c>
      <c r="U2469" s="1">
        <f>(Table19[[#This Row],[Gross Revenue]]/Table19[[#This Row],[Budget]])-1</f>
        <v>4.1231910000000003</v>
      </c>
      <c r="V2469" t="str">
        <f t="shared" si="88"/>
        <v>90-110 minutes</v>
      </c>
      <c r="W2469">
        <f>Table19[[#This Row],[Profit]]/Table19[[#This Row],[Budget]]*100</f>
        <v>412.31910000000005</v>
      </c>
      <c r="X2469">
        <v>3892693.5</v>
      </c>
      <c r="Y2469">
        <v>0.11726928571428571</v>
      </c>
      <c r="Z2469" t="str">
        <f t="shared" si="89"/>
        <v>Low</v>
      </c>
    </row>
    <row r="2470" spans="1:26" x14ac:dyDescent="0.2">
      <c r="A2470" t="s">
        <v>5024</v>
      </c>
      <c r="B2470" t="s">
        <v>786</v>
      </c>
      <c r="C2470" t="s">
        <v>771</v>
      </c>
      <c r="D2470">
        <v>11000</v>
      </c>
      <c r="E2470">
        <v>12522</v>
      </c>
      <c r="F2470">
        <v>274</v>
      </c>
      <c r="G2470">
        <v>0</v>
      </c>
      <c r="H2470">
        <v>6.5</v>
      </c>
      <c r="I2470">
        <v>124</v>
      </c>
      <c r="J2470">
        <v>131</v>
      </c>
      <c r="K2470">
        <v>42044321</v>
      </c>
      <c r="L2470">
        <v>80000000</v>
      </c>
      <c r="M2470" s="2">
        <f>VLOOKUP(A2470,Sheet2!$A$1:G6194,2,0)</f>
        <v>38349</v>
      </c>
      <c r="N2470" t="str">
        <f>VLOOKUP(A2470,Sheet2!$A$1:G6194,3,0)</f>
        <v>Color</v>
      </c>
      <c r="O2470" t="str">
        <f>VLOOKUP(A2470,Sheet2!$A$1:G6194,4,0)</f>
        <v>Comedy</v>
      </c>
      <c r="P2470" t="str">
        <f>VLOOKUP(A2470,Sheet2!$A$1:G6194,5,0)</f>
        <v>English</v>
      </c>
      <c r="Q2470" t="str">
        <f>VLOOKUP(A2470,Sheet2!$A$1:G6194,6,0)</f>
        <v>USA</v>
      </c>
      <c r="R2470" t="str">
        <f>VLOOKUP(A2470,Sheet2!$A$1:G6194,7,0)</f>
        <v>PG-13</v>
      </c>
      <c r="S2470" t="str">
        <f>IF(Table19[[#This Row],[Language]]="English","English","Other language")</f>
        <v>English</v>
      </c>
      <c r="T2470">
        <f>Table19[[#This Row],[Gross Revenue]]-Table19[[#This Row],[Budget]]</f>
        <v>-37955679</v>
      </c>
      <c r="U2470" s="1">
        <f>(Table19[[#This Row],[Gross Revenue]]/Table19[[#This Row],[Budget]])-1</f>
        <v>-0.4744459875</v>
      </c>
      <c r="V2470" t="str">
        <f t="shared" si="88"/>
        <v>131-150 minutes</v>
      </c>
      <c r="W2470">
        <f>Table19[[#This Row],[Profit]]/Table19[[#This Row],[Budget]]*100</f>
        <v>-47.444598749999997</v>
      </c>
      <c r="X2470">
        <v>1637763</v>
      </c>
      <c r="Y2470">
        <v>0.19178668286445014</v>
      </c>
      <c r="Z2470" t="str">
        <f t="shared" si="89"/>
        <v>High</v>
      </c>
    </row>
    <row r="2471" spans="1:26" x14ac:dyDescent="0.2">
      <c r="A2471" t="s">
        <v>4066</v>
      </c>
      <c r="B2471" t="s">
        <v>1181</v>
      </c>
      <c r="C2471" t="s">
        <v>1182</v>
      </c>
      <c r="D2471">
        <v>1000</v>
      </c>
      <c r="E2471">
        <v>5804</v>
      </c>
      <c r="F2471">
        <v>70</v>
      </c>
      <c r="G2471">
        <v>0</v>
      </c>
      <c r="H2471">
        <v>5.7</v>
      </c>
      <c r="I2471">
        <v>82</v>
      </c>
      <c r="J2471">
        <v>116</v>
      </c>
      <c r="K2471">
        <v>24397469</v>
      </c>
      <c r="L2471">
        <v>17000000</v>
      </c>
      <c r="M2471" s="2">
        <f>VLOOKUP(A2471,Sheet2!$A$1:G6195,2,0)</f>
        <v>41057</v>
      </c>
      <c r="N2471" t="str">
        <f>VLOOKUP(A2471,Sheet2!$A$1:G6195,3,0)</f>
        <v>Color</v>
      </c>
      <c r="O2471" t="str">
        <f>VLOOKUP(A2471,Sheet2!$A$1:G6195,4,0)</f>
        <v>Drama</v>
      </c>
      <c r="P2471" t="str">
        <f>VLOOKUP(A2471,Sheet2!$A$1:G6195,5,0)</f>
        <v>English</v>
      </c>
      <c r="Q2471" t="str">
        <f>VLOOKUP(A2471,Sheet2!$A$1:G6195,6,0)</f>
        <v>USA</v>
      </c>
      <c r="R2471" t="str">
        <f>VLOOKUP(A2471,Sheet2!$A$1:G6195,7,0)</f>
        <v>PG-13</v>
      </c>
      <c r="S2471" t="str">
        <f>IF(Table19[[#This Row],[Language]]="English","English","Other language")</f>
        <v>English</v>
      </c>
      <c r="T2471">
        <f>Table19[[#This Row],[Gross Revenue]]-Table19[[#This Row],[Budget]]</f>
        <v>7397469</v>
      </c>
      <c r="U2471" s="1">
        <f>(Table19[[#This Row],[Gross Revenue]]/Table19[[#This Row],[Budget]])-1</f>
        <v>0.43514523529411764</v>
      </c>
      <c r="V2471" t="str">
        <f t="shared" si="88"/>
        <v>111-130 minutes</v>
      </c>
      <c r="W2471">
        <f>Table19[[#This Row],[Profit]]/Table19[[#This Row],[Budget]]*100</f>
        <v>43.514523529411761</v>
      </c>
      <c r="X2471">
        <v>-434215.5</v>
      </c>
      <c r="Y2471">
        <v>-0.10115100772200772</v>
      </c>
      <c r="Z2471" t="str">
        <f t="shared" si="89"/>
        <v>Medium</v>
      </c>
    </row>
    <row r="2472" spans="1:26" x14ac:dyDescent="0.2">
      <c r="A2472" t="s">
        <v>3686</v>
      </c>
      <c r="B2472" t="s">
        <v>215</v>
      </c>
      <c r="C2472" t="s">
        <v>729</v>
      </c>
      <c r="D2472">
        <v>2000</v>
      </c>
      <c r="E2472">
        <v>7039</v>
      </c>
      <c r="F2472">
        <v>20</v>
      </c>
      <c r="G2472">
        <v>0</v>
      </c>
      <c r="H2472">
        <v>5.2</v>
      </c>
      <c r="I2472">
        <v>70</v>
      </c>
      <c r="J2472">
        <v>98</v>
      </c>
      <c r="K2472">
        <v>54967359</v>
      </c>
      <c r="L2472">
        <v>40000000</v>
      </c>
      <c r="M2472" s="2">
        <f>VLOOKUP(A2472,Sheet2!$A$1:G6196,2,0)</f>
        <v>35528</v>
      </c>
      <c r="N2472" t="str">
        <f>VLOOKUP(A2472,Sheet2!$A$1:G6196,3,0)</f>
        <v>Color</v>
      </c>
      <c r="O2472" t="str">
        <f>VLOOKUP(A2472,Sheet2!$A$1:G6196,4,0)</f>
        <v>Action</v>
      </c>
      <c r="P2472" t="str">
        <f>VLOOKUP(A2472,Sheet2!$A$1:G6196,5,0)</f>
        <v>English</v>
      </c>
      <c r="Q2472" t="str">
        <f>VLOOKUP(A2472,Sheet2!$A$1:G6196,6,0)</f>
        <v>USA</v>
      </c>
      <c r="R2472" t="str">
        <f>VLOOKUP(A2472,Sheet2!$A$1:G6196,7,0)</f>
        <v>R</v>
      </c>
      <c r="S2472" t="str">
        <f>IF(Table19[[#This Row],[Language]]="English","English","Other language")</f>
        <v>English</v>
      </c>
      <c r="T2472">
        <f>Table19[[#This Row],[Gross Revenue]]-Table19[[#This Row],[Budget]]</f>
        <v>14967359</v>
      </c>
      <c r="U2472" s="1">
        <f>(Table19[[#This Row],[Gross Revenue]]/Table19[[#This Row],[Budget]])-1</f>
        <v>0.374183975</v>
      </c>
      <c r="V2472" t="str">
        <f t="shared" si="88"/>
        <v>90-110 minutes</v>
      </c>
      <c r="W2472">
        <f>Table19[[#This Row],[Profit]]/Table19[[#This Row],[Budget]]*100</f>
        <v>37.418397499999998</v>
      </c>
      <c r="X2472">
        <v>-1289919.5</v>
      </c>
      <c r="Y2472">
        <v>-4.8151417500000002E-2</v>
      </c>
      <c r="Z2472" t="str">
        <f t="shared" si="89"/>
        <v>High</v>
      </c>
    </row>
    <row r="2473" spans="1:26" x14ac:dyDescent="0.2">
      <c r="A2473" t="s">
        <v>5608</v>
      </c>
      <c r="B2473" t="s">
        <v>558</v>
      </c>
      <c r="C2473" t="s">
        <v>2416</v>
      </c>
      <c r="D2473">
        <v>975</v>
      </c>
      <c r="E2473">
        <v>2694</v>
      </c>
      <c r="F2473">
        <v>0</v>
      </c>
      <c r="G2473">
        <v>0</v>
      </c>
      <c r="H2473">
        <v>6.9</v>
      </c>
      <c r="I2473">
        <v>56</v>
      </c>
      <c r="J2473">
        <v>81</v>
      </c>
      <c r="K2473">
        <v>6387</v>
      </c>
      <c r="L2473">
        <v>1000000</v>
      </c>
      <c r="M2473" s="2">
        <f>VLOOKUP(A2473,Sheet2!$A$1:G6197,2,0)</f>
        <v>38828</v>
      </c>
      <c r="N2473" t="str">
        <f>VLOOKUP(A2473,Sheet2!$A$1:G6197,3,0)</f>
        <v>Color</v>
      </c>
      <c r="O2473" t="str">
        <f>VLOOKUP(A2473,Sheet2!$A$1:G6197,4,0)</f>
        <v>Comedy</v>
      </c>
      <c r="P2473" t="str">
        <f>VLOOKUP(A2473,Sheet2!$A$1:G6197,5,0)</f>
        <v>English</v>
      </c>
      <c r="Q2473" t="str">
        <f>VLOOKUP(A2473,Sheet2!$A$1:G6197,6,0)</f>
        <v>USA</v>
      </c>
      <c r="R2473" t="str">
        <f>VLOOKUP(A2473,Sheet2!$A$1:G6197,7,0)</f>
        <v>R</v>
      </c>
      <c r="S2473" t="str">
        <f>IF(Table19[[#This Row],[Language]]="English","English","Other language")</f>
        <v>English</v>
      </c>
      <c r="T2473">
        <f>Table19[[#This Row],[Gross Revenue]]-Table19[[#This Row],[Budget]]</f>
        <v>-993613</v>
      </c>
      <c r="U2473" s="1">
        <f>(Table19[[#This Row],[Gross Revenue]]/Table19[[#This Row],[Budget]])-1</f>
        <v>-0.99361299999999997</v>
      </c>
      <c r="V2473" t="str">
        <f t="shared" si="88"/>
        <v>&lt;90 minutes</v>
      </c>
      <c r="W2473">
        <f>Table19[[#This Row],[Profit]]/Table19[[#This Row],[Budget]]*100</f>
        <v>-99.3613</v>
      </c>
      <c r="X2473">
        <v>1637763</v>
      </c>
      <c r="Y2473">
        <v>0.19178668286445014</v>
      </c>
      <c r="Z2473" t="str">
        <f t="shared" si="89"/>
        <v>Low</v>
      </c>
    </row>
    <row r="2474" spans="1:26" x14ac:dyDescent="0.2">
      <c r="A2474" t="s">
        <v>4169</v>
      </c>
      <c r="B2474" t="s">
        <v>874</v>
      </c>
      <c r="C2474" t="s">
        <v>1252</v>
      </c>
      <c r="D2474">
        <v>900</v>
      </c>
      <c r="E2474">
        <v>1715</v>
      </c>
      <c r="F2474">
        <v>79</v>
      </c>
      <c r="G2474">
        <v>0</v>
      </c>
      <c r="H2474">
        <v>5.8</v>
      </c>
      <c r="I2474">
        <v>97</v>
      </c>
      <c r="J2474">
        <v>108</v>
      </c>
      <c r="K2474">
        <v>60054449</v>
      </c>
      <c r="L2474">
        <v>35000000</v>
      </c>
      <c r="M2474" s="2">
        <f>VLOOKUP(A2474,Sheet2!$A$1:G6198,2,0)</f>
        <v>34890</v>
      </c>
      <c r="N2474" t="str">
        <f>VLOOKUP(A2474,Sheet2!$A$1:G6198,3,0)</f>
        <v>Color</v>
      </c>
      <c r="O2474" t="str">
        <f>VLOOKUP(A2474,Sheet2!$A$1:G6198,4,0)</f>
        <v>Action</v>
      </c>
      <c r="P2474" t="str">
        <f>VLOOKUP(A2474,Sheet2!$A$1:G6198,5,0)</f>
        <v>English</v>
      </c>
      <c r="Q2474" t="str">
        <f>VLOOKUP(A2474,Sheet2!$A$1:G6198,6,0)</f>
        <v>USA</v>
      </c>
      <c r="R2474" t="str">
        <f>VLOOKUP(A2474,Sheet2!$A$1:G6198,7,0)</f>
        <v>R</v>
      </c>
      <c r="S2474" t="str">
        <f>IF(Table19[[#This Row],[Language]]="English","English","Other language")</f>
        <v>English</v>
      </c>
      <c r="T2474">
        <f>Table19[[#This Row],[Gross Revenue]]-Table19[[#This Row],[Budget]]</f>
        <v>25054449</v>
      </c>
      <c r="U2474" s="1">
        <f>(Table19[[#This Row],[Gross Revenue]]/Table19[[#This Row],[Budget]])-1</f>
        <v>0.71584139999999996</v>
      </c>
      <c r="V2474" t="str">
        <f t="shared" si="88"/>
        <v>90-110 minutes</v>
      </c>
      <c r="W2474">
        <f>Table19[[#This Row],[Profit]]/Table19[[#This Row],[Budget]]*100</f>
        <v>71.584139999999991</v>
      </c>
      <c r="X2474">
        <v>-1289919.5</v>
      </c>
      <c r="Y2474">
        <v>-4.8151417500000002E-2</v>
      </c>
      <c r="Z2474" t="str">
        <f t="shared" si="89"/>
        <v>Medium</v>
      </c>
    </row>
    <row r="2475" spans="1:26" x14ac:dyDescent="0.2">
      <c r="A2475" t="s">
        <v>5521</v>
      </c>
      <c r="B2475" t="s">
        <v>1262</v>
      </c>
      <c r="C2475" t="s">
        <v>1043</v>
      </c>
      <c r="D2475">
        <v>11000</v>
      </c>
      <c r="E2475">
        <v>11700</v>
      </c>
      <c r="F2475">
        <v>0</v>
      </c>
      <c r="G2475">
        <v>85000</v>
      </c>
      <c r="H2475">
        <v>6.8</v>
      </c>
      <c r="I2475">
        <v>602</v>
      </c>
      <c r="J2475">
        <v>148</v>
      </c>
      <c r="K2475">
        <v>200074175</v>
      </c>
      <c r="L2475">
        <v>245000000</v>
      </c>
      <c r="M2475" s="2">
        <f>VLOOKUP(A2475,Sheet2!$A$1:G6199,2,0)</f>
        <v>42164</v>
      </c>
      <c r="N2475" t="str">
        <f>VLOOKUP(A2475,Sheet2!$A$1:G6199,3,0)</f>
        <v>Color</v>
      </c>
      <c r="O2475" t="str">
        <f>VLOOKUP(A2475,Sheet2!$A$1:G6199,4,0)</f>
        <v>Action</v>
      </c>
      <c r="P2475" t="str">
        <f>VLOOKUP(A2475,Sheet2!$A$1:G6199,5,0)</f>
        <v>English</v>
      </c>
      <c r="Q2475" t="str">
        <f>VLOOKUP(A2475,Sheet2!$A$1:G6199,6,0)</f>
        <v>UK</v>
      </c>
      <c r="R2475" t="str">
        <f>VLOOKUP(A2475,Sheet2!$A$1:G6199,7,0)</f>
        <v>PG-13</v>
      </c>
      <c r="S2475" t="str">
        <f>IF(Table19[[#This Row],[Language]]="English","English","Other language")</f>
        <v>English</v>
      </c>
      <c r="T2475">
        <f>Table19[[#This Row],[Gross Revenue]]-Table19[[#This Row],[Budget]]</f>
        <v>-44925825</v>
      </c>
      <c r="U2475" s="1">
        <f>(Table19[[#This Row],[Gross Revenue]]/Table19[[#This Row],[Budget]])-1</f>
        <v>-0.18337071428571428</v>
      </c>
      <c r="V2475" t="str">
        <f t="shared" si="88"/>
        <v>131-150 minutes</v>
      </c>
      <c r="W2475">
        <f>Table19[[#This Row],[Profit]]/Table19[[#This Row],[Budget]]*100</f>
        <v>-18.337071428571427</v>
      </c>
      <c r="X2475">
        <v>-1289919.5</v>
      </c>
      <c r="Y2475">
        <v>-4.8151417500000002E-2</v>
      </c>
      <c r="Z2475" t="str">
        <f t="shared" si="89"/>
        <v>High</v>
      </c>
    </row>
    <row r="2476" spans="1:26" x14ac:dyDescent="0.2">
      <c r="A2476" t="s">
        <v>6150</v>
      </c>
      <c r="B2476" t="s">
        <v>976</v>
      </c>
      <c r="C2476" t="s">
        <v>139</v>
      </c>
      <c r="D2476">
        <v>18000</v>
      </c>
      <c r="E2476">
        <v>20966</v>
      </c>
      <c r="F2476">
        <v>101</v>
      </c>
      <c r="G2476">
        <v>0</v>
      </c>
      <c r="H2476">
        <v>7.2</v>
      </c>
      <c r="I2476">
        <v>114</v>
      </c>
      <c r="J2476">
        <v>116</v>
      </c>
      <c r="K2476">
        <v>121248145</v>
      </c>
      <c r="L2476">
        <v>25000000</v>
      </c>
      <c r="M2476" s="2">
        <f>VLOOKUP(A2476,Sheet2!$A$1:G6200,2,0)</f>
        <v>34543</v>
      </c>
      <c r="N2476" t="str">
        <f>VLOOKUP(A2476,Sheet2!$A$1:G6200,3,0)</f>
        <v>Color</v>
      </c>
      <c r="O2476" t="str">
        <f>VLOOKUP(A2476,Sheet2!$A$1:G6200,4,0)</f>
        <v>Action</v>
      </c>
      <c r="P2476" t="str">
        <f>VLOOKUP(A2476,Sheet2!$A$1:G6200,5,0)</f>
        <v>English</v>
      </c>
      <c r="Q2476" t="str">
        <f>VLOOKUP(A2476,Sheet2!$A$1:G6200,6,0)</f>
        <v>USA</v>
      </c>
      <c r="R2476" t="str">
        <f>VLOOKUP(A2476,Sheet2!$A$1:G6200,7,0)</f>
        <v>R</v>
      </c>
      <c r="S2476" t="str">
        <f>IF(Table19[[#This Row],[Language]]="English","English","Other language")</f>
        <v>English</v>
      </c>
      <c r="T2476">
        <f>Table19[[#This Row],[Gross Revenue]]-Table19[[#This Row],[Budget]]</f>
        <v>96248145</v>
      </c>
      <c r="U2476" s="1">
        <f>(Table19[[#This Row],[Gross Revenue]]/Table19[[#This Row],[Budget]])-1</f>
        <v>3.8499258000000003</v>
      </c>
      <c r="V2476" t="str">
        <f t="shared" si="88"/>
        <v>111-130 minutes</v>
      </c>
      <c r="W2476">
        <f>Table19[[#This Row],[Profit]]/Table19[[#This Row],[Budget]]*100</f>
        <v>384.99257999999998</v>
      </c>
      <c r="X2476">
        <v>-1289919.5</v>
      </c>
      <c r="Y2476">
        <v>-4.8151417500000002E-2</v>
      </c>
      <c r="Z2476" t="str">
        <f t="shared" si="89"/>
        <v>Medium</v>
      </c>
    </row>
    <row r="2477" spans="1:26" x14ac:dyDescent="0.2">
      <c r="A2477" t="s">
        <v>3326</v>
      </c>
      <c r="B2477" t="s">
        <v>138</v>
      </c>
      <c r="C2477" t="s">
        <v>139</v>
      </c>
      <c r="D2477">
        <v>673</v>
      </c>
      <c r="E2477">
        <v>2027</v>
      </c>
      <c r="F2477">
        <v>101</v>
      </c>
      <c r="G2477">
        <v>894</v>
      </c>
      <c r="H2477">
        <v>3.7</v>
      </c>
      <c r="I2477">
        <v>79</v>
      </c>
      <c r="J2477">
        <v>121</v>
      </c>
      <c r="K2477">
        <v>48068396</v>
      </c>
      <c r="L2477">
        <v>160000000</v>
      </c>
      <c r="M2477" s="2">
        <f>VLOOKUP(A2477,Sheet2!$A$1:G6201,2,0)</f>
        <v>35731</v>
      </c>
      <c r="N2477" t="str">
        <f>VLOOKUP(A2477,Sheet2!$A$1:G6201,3,0)</f>
        <v>Color</v>
      </c>
      <c r="O2477" t="str">
        <f>VLOOKUP(A2477,Sheet2!$A$1:G6201,4,0)</f>
        <v>Action</v>
      </c>
      <c r="P2477" t="str">
        <f>VLOOKUP(A2477,Sheet2!$A$1:G6201,5,0)</f>
        <v>English</v>
      </c>
      <c r="Q2477" t="str">
        <f>VLOOKUP(A2477,Sheet2!$A$1:G6201,6,0)</f>
        <v>USA</v>
      </c>
      <c r="R2477" t="str">
        <f>VLOOKUP(A2477,Sheet2!$A$1:G6201,7,0)</f>
        <v>PG-13</v>
      </c>
      <c r="S2477" t="str">
        <f>IF(Table19[[#This Row],[Language]]="English","English","Other language")</f>
        <v>English</v>
      </c>
      <c r="T2477">
        <f>Table19[[#This Row],[Gross Revenue]]-Table19[[#This Row],[Budget]]</f>
        <v>-111931604</v>
      </c>
      <c r="U2477" s="1">
        <f>(Table19[[#This Row],[Gross Revenue]]/Table19[[#This Row],[Budget]])-1</f>
        <v>-0.699572525</v>
      </c>
      <c r="V2477" t="str">
        <f t="shared" si="88"/>
        <v>111-130 minutes</v>
      </c>
      <c r="W2477">
        <f>Table19[[#This Row],[Profit]]/Table19[[#This Row],[Budget]]*100</f>
        <v>-69.957252499999996</v>
      </c>
      <c r="X2477">
        <v>-1289919.5</v>
      </c>
      <c r="Y2477">
        <v>-4.8151417500000002E-2</v>
      </c>
      <c r="Z2477" t="str">
        <f t="shared" si="89"/>
        <v>High</v>
      </c>
    </row>
    <row r="2478" spans="1:26" x14ac:dyDescent="0.2">
      <c r="A2478" t="s">
        <v>4441</v>
      </c>
      <c r="B2478" t="s">
        <v>1552</v>
      </c>
      <c r="C2478" t="s">
        <v>858</v>
      </c>
      <c r="D2478">
        <v>690</v>
      </c>
      <c r="E2478">
        <v>902</v>
      </c>
      <c r="F2478">
        <v>0</v>
      </c>
      <c r="G2478">
        <v>0</v>
      </c>
      <c r="H2478">
        <v>6.1</v>
      </c>
      <c r="I2478">
        <v>284</v>
      </c>
      <c r="J2478">
        <v>135</v>
      </c>
      <c r="K2478">
        <v>43929341</v>
      </c>
      <c r="L2478">
        <v>120000000</v>
      </c>
      <c r="M2478" s="2">
        <f>VLOOKUP(A2478,Sheet2!$A$1:G6202,2,0)</f>
        <v>39536</v>
      </c>
      <c r="N2478" t="str">
        <f>VLOOKUP(A2478,Sheet2!$A$1:G6202,3,0)</f>
        <v>Color</v>
      </c>
      <c r="O2478" t="str">
        <f>VLOOKUP(A2478,Sheet2!$A$1:G6202,4,0)</f>
        <v>Action</v>
      </c>
      <c r="P2478" t="str">
        <f>VLOOKUP(A2478,Sheet2!$A$1:G6202,5,0)</f>
        <v>English</v>
      </c>
      <c r="Q2478" t="str">
        <f>VLOOKUP(A2478,Sheet2!$A$1:G6202,6,0)</f>
        <v>USA</v>
      </c>
      <c r="R2478" t="str">
        <f>VLOOKUP(A2478,Sheet2!$A$1:G6202,7,0)</f>
        <v>PG</v>
      </c>
      <c r="S2478" t="str">
        <f>IF(Table19[[#This Row],[Language]]="English","English","Other language")</f>
        <v>English</v>
      </c>
      <c r="T2478">
        <f>Table19[[#This Row],[Gross Revenue]]-Table19[[#This Row],[Budget]]</f>
        <v>-76070659</v>
      </c>
      <c r="U2478" s="1">
        <f>(Table19[[#This Row],[Gross Revenue]]/Table19[[#This Row],[Budget]])-1</f>
        <v>-0.63392215833333332</v>
      </c>
      <c r="V2478" t="str">
        <f t="shared" si="88"/>
        <v>131-150 minutes</v>
      </c>
      <c r="W2478">
        <f>Table19[[#This Row],[Profit]]/Table19[[#This Row],[Budget]]*100</f>
        <v>-63.392215833333331</v>
      </c>
      <c r="X2478">
        <v>-1289919.5</v>
      </c>
      <c r="Y2478">
        <v>-4.8151417500000002E-2</v>
      </c>
      <c r="Z2478" t="str">
        <f t="shared" si="89"/>
        <v>High</v>
      </c>
    </row>
    <row r="2479" spans="1:26" x14ac:dyDescent="0.2">
      <c r="A2479" t="s">
        <v>4352</v>
      </c>
      <c r="B2479" t="s">
        <v>1466</v>
      </c>
      <c r="C2479" t="s">
        <v>455</v>
      </c>
      <c r="D2479">
        <v>548</v>
      </c>
      <c r="E2479">
        <v>1044</v>
      </c>
      <c r="F2479">
        <v>272</v>
      </c>
      <c r="G2479">
        <v>0</v>
      </c>
      <c r="H2479">
        <v>6</v>
      </c>
      <c r="I2479">
        <v>108</v>
      </c>
      <c r="J2479">
        <v>134</v>
      </c>
      <c r="K2479">
        <v>36976367</v>
      </c>
      <c r="L2479">
        <v>75000000</v>
      </c>
      <c r="M2479" s="2">
        <f>VLOOKUP(A2479,Sheet2!$A$1:G6203,2,0)</f>
        <v>36102</v>
      </c>
      <c r="N2479" t="str">
        <f>VLOOKUP(A2479,Sheet2!$A$1:G6203,3,0)</f>
        <v>Color</v>
      </c>
      <c r="O2479" t="str">
        <f>VLOOKUP(A2479,Sheet2!$A$1:G6203,4,0)</f>
        <v>Drama</v>
      </c>
      <c r="P2479" t="str">
        <f>VLOOKUP(A2479,Sheet2!$A$1:G6203,5,0)</f>
        <v>English</v>
      </c>
      <c r="Q2479" t="str">
        <f>VLOOKUP(A2479,Sheet2!$A$1:G6203,6,0)</f>
        <v>USA</v>
      </c>
      <c r="R2479" t="str">
        <f>VLOOKUP(A2479,Sheet2!$A$1:G6203,7,0)</f>
        <v>PG-13</v>
      </c>
      <c r="S2479" t="str">
        <f>IF(Table19[[#This Row],[Language]]="English","English","Other language")</f>
        <v>English</v>
      </c>
      <c r="T2479">
        <f>Table19[[#This Row],[Gross Revenue]]-Table19[[#This Row],[Budget]]</f>
        <v>-38023633</v>
      </c>
      <c r="U2479" s="1">
        <f>(Table19[[#This Row],[Gross Revenue]]/Table19[[#This Row],[Budget]])-1</f>
        <v>-0.50698177333333327</v>
      </c>
      <c r="V2479" t="str">
        <f t="shared" si="88"/>
        <v>131-150 minutes</v>
      </c>
      <c r="W2479">
        <f>Table19[[#This Row],[Profit]]/Table19[[#This Row],[Budget]]*100</f>
        <v>-50.698177333333341</v>
      </c>
      <c r="X2479">
        <v>-434215.5</v>
      </c>
      <c r="Y2479">
        <v>-0.10115100772200772</v>
      </c>
      <c r="Z2479" t="str">
        <f t="shared" si="89"/>
        <v>High</v>
      </c>
    </row>
    <row r="2480" spans="1:26" x14ac:dyDescent="0.2">
      <c r="A2480" t="s">
        <v>3662</v>
      </c>
      <c r="B2480" t="s">
        <v>693</v>
      </c>
      <c r="C2480" t="s">
        <v>694</v>
      </c>
      <c r="D2480">
        <v>902</v>
      </c>
      <c r="E2480">
        <v>2079</v>
      </c>
      <c r="F2480">
        <v>76</v>
      </c>
      <c r="G2480">
        <v>106</v>
      </c>
      <c r="H2480">
        <v>5.2</v>
      </c>
      <c r="I2480">
        <v>2</v>
      </c>
      <c r="J2480">
        <v>118</v>
      </c>
      <c r="K2480">
        <v>800000</v>
      </c>
      <c r="L2480">
        <v>14000000</v>
      </c>
      <c r="M2480" s="2">
        <f>VLOOKUP(A2480,Sheet2!$A$1:G6204,2,0)</f>
        <v>29719</v>
      </c>
      <c r="N2480" t="str">
        <f>VLOOKUP(A2480,Sheet2!$A$1:G6204,3,0)</f>
        <v>Color</v>
      </c>
      <c r="O2480" t="str">
        <f>VLOOKUP(A2480,Sheet2!$A$1:G6204,4,0)</f>
        <v>Adventure</v>
      </c>
      <c r="P2480" t="str">
        <f>VLOOKUP(A2480,Sheet2!$A$1:G6204,5,0)</f>
        <v>English</v>
      </c>
      <c r="Q2480" t="str">
        <f>VLOOKUP(A2480,Sheet2!$A$1:G6204,6,0)</f>
        <v>USA</v>
      </c>
      <c r="R2480" t="str">
        <f>VLOOKUP(A2480,Sheet2!$A$1:G6204,7,0)</f>
        <v>PG</v>
      </c>
      <c r="S2480" t="str">
        <f>IF(Table19[[#This Row],[Language]]="English","English","Other language")</f>
        <v>English</v>
      </c>
      <c r="T2480">
        <f>Table19[[#This Row],[Gross Revenue]]-Table19[[#This Row],[Budget]]</f>
        <v>-13200000</v>
      </c>
      <c r="U2480" s="1">
        <f>(Table19[[#This Row],[Gross Revenue]]/Table19[[#This Row],[Budget]])-1</f>
        <v>-0.94285714285714284</v>
      </c>
      <c r="V2480" t="str">
        <f t="shared" si="88"/>
        <v>111-130 minutes</v>
      </c>
      <c r="W2480">
        <f>Table19[[#This Row],[Profit]]/Table19[[#This Row],[Budget]]*100</f>
        <v>-94.285714285714278</v>
      </c>
      <c r="X2480">
        <v>3892693.5</v>
      </c>
      <c r="Y2480">
        <v>0.11726928571428571</v>
      </c>
      <c r="Z2480" t="str">
        <f t="shared" si="89"/>
        <v>Medium</v>
      </c>
    </row>
    <row r="2481" spans="1:26" x14ac:dyDescent="0.2">
      <c r="A2481" t="s">
        <v>3303</v>
      </c>
      <c r="B2481" t="s">
        <v>95</v>
      </c>
      <c r="C2481" t="s">
        <v>96</v>
      </c>
      <c r="D2481">
        <v>1000</v>
      </c>
      <c r="E2481">
        <v>2176</v>
      </c>
      <c r="F2481">
        <v>14</v>
      </c>
      <c r="G2481">
        <v>0</v>
      </c>
      <c r="H2481">
        <v>3.3</v>
      </c>
      <c r="I2481">
        <v>33</v>
      </c>
      <c r="J2481">
        <v>93</v>
      </c>
      <c r="K2481">
        <v>29247405</v>
      </c>
      <c r="L2481">
        <v>25000000</v>
      </c>
      <c r="M2481" s="2">
        <f>VLOOKUP(A2481,Sheet2!$A$1:G6205,2,0)</f>
        <v>35445</v>
      </c>
      <c r="N2481" t="str">
        <f>VLOOKUP(A2481,Sheet2!$A$1:G6205,3,0)</f>
        <v>Color</v>
      </c>
      <c r="O2481" t="str">
        <f>VLOOKUP(A2481,Sheet2!$A$1:G6205,4,0)</f>
        <v>Comedy</v>
      </c>
      <c r="P2481" t="str">
        <f>VLOOKUP(A2481,Sheet2!$A$1:G6205,5,0)</f>
        <v>English</v>
      </c>
      <c r="Q2481" t="str">
        <f>VLOOKUP(A2481,Sheet2!$A$1:G6205,6,0)</f>
        <v>UK</v>
      </c>
      <c r="R2481" t="str">
        <f>VLOOKUP(A2481,Sheet2!$A$1:G6205,7,0)</f>
        <v>PG</v>
      </c>
      <c r="S2481" t="str">
        <f>IF(Table19[[#This Row],[Language]]="English","English","Other language")</f>
        <v>English</v>
      </c>
      <c r="T2481">
        <f>Table19[[#This Row],[Gross Revenue]]-Table19[[#This Row],[Budget]]</f>
        <v>4247405</v>
      </c>
      <c r="U2481" s="1">
        <f>(Table19[[#This Row],[Gross Revenue]]/Table19[[#This Row],[Budget]])-1</f>
        <v>0.16989619999999994</v>
      </c>
      <c r="V2481" t="str">
        <f t="shared" si="88"/>
        <v>90-110 minutes</v>
      </c>
      <c r="W2481">
        <f>Table19[[#This Row],[Profit]]/Table19[[#This Row],[Budget]]*100</f>
        <v>16.989619999999999</v>
      </c>
      <c r="X2481">
        <v>1637763</v>
      </c>
      <c r="Y2481">
        <v>0.19178668286445014</v>
      </c>
      <c r="Z2481" t="str">
        <f t="shared" si="89"/>
        <v>Medium</v>
      </c>
    </row>
    <row r="2482" spans="1:26" x14ac:dyDescent="0.2">
      <c r="A2482" t="s">
        <v>5485</v>
      </c>
      <c r="B2482" t="s">
        <v>2341</v>
      </c>
      <c r="C2482" t="s">
        <v>2012</v>
      </c>
      <c r="D2482">
        <v>530</v>
      </c>
      <c r="E2482">
        <v>1381</v>
      </c>
      <c r="F2482">
        <v>0</v>
      </c>
      <c r="G2482">
        <v>0</v>
      </c>
      <c r="H2482">
        <v>6.8</v>
      </c>
      <c r="I2482">
        <v>157</v>
      </c>
      <c r="J2482">
        <v>98</v>
      </c>
      <c r="K2482">
        <v>1641788</v>
      </c>
      <c r="L2482">
        <v>8000000</v>
      </c>
      <c r="M2482" s="2">
        <f>VLOOKUP(A2482,Sheet2!$A$1:G6206,2,0)</f>
        <v>37335</v>
      </c>
      <c r="N2482" t="str">
        <f>VLOOKUP(A2482,Sheet2!$A$1:G6206,3,0)</f>
        <v>Color</v>
      </c>
      <c r="O2482" t="str">
        <f>VLOOKUP(A2482,Sheet2!$A$1:G6206,4,0)</f>
        <v>Drama</v>
      </c>
      <c r="P2482" t="str">
        <f>VLOOKUP(A2482,Sheet2!$A$1:G6206,5,0)</f>
        <v>English</v>
      </c>
      <c r="Q2482" t="str">
        <f>VLOOKUP(A2482,Sheet2!$A$1:G6206,6,0)</f>
        <v>Canada</v>
      </c>
      <c r="R2482" t="str">
        <f>VLOOKUP(A2482,Sheet2!$A$1:G6206,7,0)</f>
        <v>R</v>
      </c>
      <c r="S2482" t="str">
        <f>IF(Table19[[#This Row],[Language]]="English","English","Other language")</f>
        <v>English</v>
      </c>
      <c r="T2482">
        <f>Table19[[#This Row],[Gross Revenue]]-Table19[[#This Row],[Budget]]</f>
        <v>-6358212</v>
      </c>
      <c r="U2482" s="1">
        <f>(Table19[[#This Row],[Gross Revenue]]/Table19[[#This Row],[Budget]])-1</f>
        <v>-0.7947765</v>
      </c>
      <c r="V2482" t="str">
        <f t="shared" si="88"/>
        <v>90-110 minutes</v>
      </c>
      <c r="W2482">
        <f>Table19[[#This Row],[Profit]]/Table19[[#This Row],[Budget]]*100</f>
        <v>-79.477649999999997</v>
      </c>
      <c r="X2482">
        <v>-434215.5</v>
      </c>
      <c r="Y2482">
        <v>-0.10115100772200772</v>
      </c>
      <c r="Z2482" t="str">
        <f t="shared" si="89"/>
        <v>Low</v>
      </c>
    </row>
    <row r="2483" spans="1:26" x14ac:dyDescent="0.2">
      <c r="A2483" t="s">
        <v>6268</v>
      </c>
      <c r="B2483" t="s">
        <v>661</v>
      </c>
      <c r="C2483" t="s">
        <v>1723</v>
      </c>
      <c r="D2483">
        <v>24000</v>
      </c>
      <c r="E2483">
        <v>40484</v>
      </c>
      <c r="F2483">
        <v>0</v>
      </c>
      <c r="G2483">
        <v>5000</v>
      </c>
      <c r="H2483">
        <v>7.3</v>
      </c>
      <c r="I2483">
        <v>291</v>
      </c>
      <c r="J2483">
        <v>121</v>
      </c>
      <c r="K2483">
        <v>403706375</v>
      </c>
      <c r="L2483">
        <v>139000000</v>
      </c>
      <c r="M2483" s="2">
        <f>VLOOKUP(A2483,Sheet2!$A$1:G6207,2,0)</f>
        <v>37291</v>
      </c>
      <c r="N2483" t="str">
        <f>VLOOKUP(A2483,Sheet2!$A$1:G6207,3,0)</f>
        <v>Color</v>
      </c>
      <c r="O2483" t="str">
        <f>VLOOKUP(A2483,Sheet2!$A$1:G6207,4,0)</f>
        <v>Action</v>
      </c>
      <c r="P2483" t="str">
        <f>VLOOKUP(A2483,Sheet2!$A$1:G6207,5,0)</f>
        <v>English</v>
      </c>
      <c r="Q2483" t="str">
        <f>VLOOKUP(A2483,Sheet2!$A$1:G6207,6,0)</f>
        <v>USA</v>
      </c>
      <c r="R2483" t="str">
        <f>VLOOKUP(A2483,Sheet2!$A$1:G6207,7,0)</f>
        <v>PG-13</v>
      </c>
      <c r="S2483" t="str">
        <f>IF(Table19[[#This Row],[Language]]="English","English","Other language")</f>
        <v>English</v>
      </c>
      <c r="T2483">
        <f>Table19[[#This Row],[Gross Revenue]]-Table19[[#This Row],[Budget]]</f>
        <v>264706375</v>
      </c>
      <c r="U2483" s="1">
        <f>(Table19[[#This Row],[Gross Revenue]]/Table19[[#This Row],[Budget]])-1</f>
        <v>1.9043624100719425</v>
      </c>
      <c r="V2483" t="str">
        <f t="shared" si="88"/>
        <v>111-130 minutes</v>
      </c>
      <c r="W2483">
        <f>Table19[[#This Row],[Profit]]/Table19[[#This Row],[Budget]]*100</f>
        <v>190.43624100719424</v>
      </c>
      <c r="X2483">
        <v>-1289919.5</v>
      </c>
      <c r="Y2483">
        <v>-4.8151417500000002E-2</v>
      </c>
      <c r="Z2483" t="str">
        <f t="shared" si="89"/>
        <v>High</v>
      </c>
    </row>
    <row r="2484" spans="1:26" x14ac:dyDescent="0.2">
      <c r="A2484" t="s">
        <v>6251</v>
      </c>
      <c r="B2484" t="s">
        <v>661</v>
      </c>
      <c r="C2484" t="s">
        <v>1723</v>
      </c>
      <c r="D2484">
        <v>24000</v>
      </c>
      <c r="E2484">
        <v>43388</v>
      </c>
      <c r="F2484">
        <v>0</v>
      </c>
      <c r="G2484">
        <v>0</v>
      </c>
      <c r="H2484">
        <v>7.3</v>
      </c>
      <c r="I2484">
        <v>300</v>
      </c>
      <c r="J2484">
        <v>135</v>
      </c>
      <c r="K2484">
        <v>373377893</v>
      </c>
      <c r="L2484">
        <v>200000000</v>
      </c>
      <c r="M2484" s="2">
        <f>VLOOKUP(A2484,Sheet2!$A$1:G6208,2,0)</f>
        <v>38161</v>
      </c>
      <c r="N2484" t="str">
        <f>VLOOKUP(A2484,Sheet2!$A$1:G6208,3,0)</f>
        <v>Color</v>
      </c>
      <c r="O2484" t="str">
        <f>VLOOKUP(A2484,Sheet2!$A$1:G6208,4,0)</f>
        <v>Action</v>
      </c>
      <c r="P2484" t="str">
        <f>VLOOKUP(A2484,Sheet2!$A$1:G6208,5,0)</f>
        <v>English</v>
      </c>
      <c r="Q2484" t="str">
        <f>VLOOKUP(A2484,Sheet2!$A$1:G6208,6,0)</f>
        <v>USA</v>
      </c>
      <c r="R2484" t="str">
        <f>VLOOKUP(A2484,Sheet2!$A$1:G6208,7,0)</f>
        <v>PG-13</v>
      </c>
      <c r="S2484" t="str">
        <f>IF(Table19[[#This Row],[Language]]="English","English","Other language")</f>
        <v>English</v>
      </c>
      <c r="T2484">
        <f>Table19[[#This Row],[Gross Revenue]]-Table19[[#This Row],[Budget]]</f>
        <v>173377893</v>
      </c>
      <c r="U2484" s="1">
        <f>(Table19[[#This Row],[Gross Revenue]]/Table19[[#This Row],[Budget]])-1</f>
        <v>0.86688946500000008</v>
      </c>
      <c r="V2484" t="str">
        <f t="shared" si="88"/>
        <v>131-150 minutes</v>
      </c>
      <c r="W2484">
        <f>Table19[[#This Row],[Profit]]/Table19[[#This Row],[Budget]]*100</f>
        <v>86.6889465</v>
      </c>
      <c r="X2484">
        <v>-1289919.5</v>
      </c>
      <c r="Y2484">
        <v>-4.8151417500000002E-2</v>
      </c>
      <c r="Z2484" t="str">
        <f t="shared" si="89"/>
        <v>High</v>
      </c>
    </row>
    <row r="2485" spans="1:26" x14ac:dyDescent="0.2">
      <c r="A2485" t="s">
        <v>4644</v>
      </c>
      <c r="B2485" t="s">
        <v>661</v>
      </c>
      <c r="C2485" t="s">
        <v>1723</v>
      </c>
      <c r="D2485">
        <v>24000</v>
      </c>
      <c r="E2485">
        <v>46055</v>
      </c>
      <c r="F2485">
        <v>0</v>
      </c>
      <c r="G2485">
        <v>0</v>
      </c>
      <c r="H2485">
        <v>6.2</v>
      </c>
      <c r="I2485">
        <v>392</v>
      </c>
      <c r="J2485">
        <v>156</v>
      </c>
      <c r="K2485">
        <v>336530303</v>
      </c>
      <c r="L2485">
        <v>258000000</v>
      </c>
      <c r="M2485" s="2">
        <f>VLOOKUP(A2485,Sheet2!$A$1:G6209,2,0)</f>
        <v>39123</v>
      </c>
      <c r="N2485" t="str">
        <f>VLOOKUP(A2485,Sheet2!$A$1:G6209,3,0)</f>
        <v>Color</v>
      </c>
      <c r="O2485" t="str">
        <f>VLOOKUP(A2485,Sheet2!$A$1:G6209,4,0)</f>
        <v>Action</v>
      </c>
      <c r="P2485" t="str">
        <f>VLOOKUP(A2485,Sheet2!$A$1:G6209,5,0)</f>
        <v>English</v>
      </c>
      <c r="Q2485" t="str">
        <f>VLOOKUP(A2485,Sheet2!$A$1:G6209,6,0)</f>
        <v>USA</v>
      </c>
      <c r="R2485" t="str">
        <f>VLOOKUP(A2485,Sheet2!$A$1:G6209,7,0)</f>
        <v>PG-13</v>
      </c>
      <c r="S2485" t="str">
        <f>IF(Table19[[#This Row],[Language]]="English","English","Other language")</f>
        <v>English</v>
      </c>
      <c r="T2485">
        <f>Table19[[#This Row],[Gross Revenue]]-Table19[[#This Row],[Budget]]</f>
        <v>78530303</v>
      </c>
      <c r="U2485" s="1">
        <f>(Table19[[#This Row],[Gross Revenue]]/Table19[[#This Row],[Budget]])-1</f>
        <v>0.30438101937984485</v>
      </c>
      <c r="V2485" t="str">
        <f t="shared" si="88"/>
        <v>&gt;150 minutes</v>
      </c>
      <c r="W2485">
        <f>Table19[[#This Row],[Profit]]/Table19[[#This Row],[Budget]]*100</f>
        <v>30.438101937984495</v>
      </c>
      <c r="X2485">
        <v>-1289919.5</v>
      </c>
      <c r="Y2485">
        <v>-4.8151417500000002E-2</v>
      </c>
      <c r="Z2485" t="str">
        <f t="shared" si="89"/>
        <v>High</v>
      </c>
    </row>
    <row r="2486" spans="1:26" x14ac:dyDescent="0.2">
      <c r="A2486" t="s">
        <v>5797</v>
      </c>
      <c r="B2486" t="s">
        <v>1241</v>
      </c>
      <c r="C2486" t="s">
        <v>2538</v>
      </c>
      <c r="D2486">
        <v>13000</v>
      </c>
      <c r="E2486">
        <v>14261</v>
      </c>
      <c r="F2486">
        <v>21</v>
      </c>
      <c r="G2486">
        <v>4000</v>
      </c>
      <c r="H2486">
        <v>7</v>
      </c>
      <c r="I2486">
        <v>106</v>
      </c>
      <c r="J2486">
        <v>83</v>
      </c>
      <c r="K2486">
        <v>73215310</v>
      </c>
      <c r="L2486">
        <v>80000000</v>
      </c>
      <c r="M2486" s="2">
        <f>VLOOKUP(A2486,Sheet2!$A$1:G6210,2,0)</f>
        <v>37393</v>
      </c>
      <c r="N2486" t="str">
        <f>VLOOKUP(A2486,Sheet2!$A$1:G6210,3,0)</f>
        <v>Color</v>
      </c>
      <c r="O2486" t="str">
        <f>VLOOKUP(A2486,Sheet2!$A$1:G6210,4,0)</f>
        <v>Adventure</v>
      </c>
      <c r="P2486" t="str">
        <f>VLOOKUP(A2486,Sheet2!$A$1:G6210,5,0)</f>
        <v>English</v>
      </c>
      <c r="Q2486" t="str">
        <f>VLOOKUP(A2486,Sheet2!$A$1:G6210,6,0)</f>
        <v>USA</v>
      </c>
      <c r="R2486" t="str">
        <f>VLOOKUP(A2486,Sheet2!$A$1:G6210,7,0)</f>
        <v>G</v>
      </c>
      <c r="S2486" t="str">
        <f>IF(Table19[[#This Row],[Language]]="English","English","Other language")</f>
        <v>English</v>
      </c>
      <c r="T2486">
        <f>Table19[[#This Row],[Gross Revenue]]-Table19[[#This Row],[Budget]]</f>
        <v>-6784690</v>
      </c>
      <c r="U2486" s="1">
        <f>(Table19[[#This Row],[Gross Revenue]]/Table19[[#This Row],[Budget]])-1</f>
        <v>-8.4808624999999971E-2</v>
      </c>
      <c r="V2486" t="str">
        <f t="shared" si="88"/>
        <v>&lt;90 minutes</v>
      </c>
      <c r="W2486">
        <f>Table19[[#This Row],[Profit]]/Table19[[#This Row],[Budget]]*100</f>
        <v>-8.4808625000000006</v>
      </c>
      <c r="X2486">
        <v>3892693.5</v>
      </c>
      <c r="Y2486">
        <v>0.11726928571428571</v>
      </c>
      <c r="Z2486" t="str">
        <f t="shared" si="89"/>
        <v>High</v>
      </c>
    </row>
    <row r="2487" spans="1:26" x14ac:dyDescent="0.2">
      <c r="A2487" t="s">
        <v>7007</v>
      </c>
      <c r="B2487" t="s">
        <v>3232</v>
      </c>
      <c r="C2487" t="s">
        <v>3035</v>
      </c>
      <c r="D2487">
        <v>17</v>
      </c>
      <c r="E2487">
        <v>44</v>
      </c>
      <c r="F2487">
        <v>6000</v>
      </c>
      <c r="G2487">
        <v>28000</v>
      </c>
      <c r="H2487">
        <v>8.6</v>
      </c>
      <c r="I2487">
        <v>246</v>
      </c>
      <c r="J2487">
        <v>125</v>
      </c>
      <c r="K2487">
        <v>10049886</v>
      </c>
      <c r="L2487">
        <v>19000000</v>
      </c>
      <c r="M2487" s="2">
        <f>VLOOKUP(A2487,Sheet2!$A$1:G6211,2,0)</f>
        <v>37003</v>
      </c>
      <c r="N2487" t="str">
        <f>VLOOKUP(A2487,Sheet2!$A$1:G6211,3,0)</f>
        <v>Color</v>
      </c>
      <c r="O2487" t="str">
        <f>VLOOKUP(A2487,Sheet2!$A$1:G6211,4,0)</f>
        <v>Adventure</v>
      </c>
      <c r="P2487" t="str">
        <f>VLOOKUP(A2487,Sheet2!$A$1:G6211,5,0)</f>
        <v>Japanese</v>
      </c>
      <c r="Q2487" t="str">
        <f>VLOOKUP(A2487,Sheet2!$A$1:G6211,6,0)</f>
        <v>Japan</v>
      </c>
      <c r="R2487" t="str">
        <f>VLOOKUP(A2487,Sheet2!$A$1:G6211,7,0)</f>
        <v>PG</v>
      </c>
      <c r="S2487" t="str">
        <f>IF(Table19[[#This Row],[Language]]="English","English","Other language")</f>
        <v>Other language</v>
      </c>
      <c r="T2487">
        <f>Table19[[#This Row],[Gross Revenue]]-Table19[[#This Row],[Budget]]</f>
        <v>-8950114</v>
      </c>
      <c r="U2487" s="1">
        <f>(Table19[[#This Row],[Gross Revenue]]/Table19[[#This Row],[Budget]])-1</f>
        <v>-0.47105863157894734</v>
      </c>
      <c r="V2487" t="str">
        <f t="shared" si="88"/>
        <v>111-130 minutes</v>
      </c>
      <c r="W2487">
        <f>Table19[[#This Row],[Profit]]/Table19[[#This Row],[Budget]]*100</f>
        <v>-47.105863157894738</v>
      </c>
      <c r="X2487">
        <v>3892693.5</v>
      </c>
      <c r="Y2487">
        <v>0.11726928571428571</v>
      </c>
      <c r="Z2487" t="str">
        <f t="shared" si="89"/>
        <v>Medium</v>
      </c>
    </row>
    <row r="2488" spans="1:26" x14ac:dyDescent="0.2">
      <c r="A2488" t="s">
        <v>4686</v>
      </c>
      <c r="B2488" t="s">
        <v>606</v>
      </c>
      <c r="C2488" t="s">
        <v>614</v>
      </c>
      <c r="D2488">
        <v>15000</v>
      </c>
      <c r="E2488">
        <v>15361</v>
      </c>
      <c r="F2488">
        <v>2000</v>
      </c>
      <c r="G2488">
        <v>0</v>
      </c>
      <c r="H2488">
        <v>6.2</v>
      </c>
      <c r="I2488">
        <v>43</v>
      </c>
      <c r="J2488">
        <v>111</v>
      </c>
      <c r="K2488">
        <v>69800000</v>
      </c>
      <c r="L2488">
        <v>8000000</v>
      </c>
      <c r="M2488" s="2">
        <f>VLOOKUP(A2488,Sheet2!$A$1:G6212,2,0)</f>
        <v>30963</v>
      </c>
      <c r="N2488" t="str">
        <f>VLOOKUP(A2488,Sheet2!$A$1:G6212,3,0)</f>
        <v>Color</v>
      </c>
      <c r="O2488" t="str">
        <f>VLOOKUP(A2488,Sheet2!$A$1:G6212,4,0)</f>
        <v>Comedy</v>
      </c>
      <c r="P2488" t="str">
        <f>VLOOKUP(A2488,Sheet2!$A$1:G6212,5,0)</f>
        <v>English</v>
      </c>
      <c r="Q2488" t="str">
        <f>VLOOKUP(A2488,Sheet2!$A$1:G6212,6,0)</f>
        <v>USA</v>
      </c>
      <c r="R2488" t="str">
        <f>VLOOKUP(A2488,Sheet2!$A$1:G6212,7,0)</f>
        <v>PG</v>
      </c>
      <c r="S2488" t="str">
        <f>IF(Table19[[#This Row],[Language]]="English","English","Other language")</f>
        <v>English</v>
      </c>
      <c r="T2488">
        <f>Table19[[#This Row],[Gross Revenue]]-Table19[[#This Row],[Budget]]</f>
        <v>61800000</v>
      </c>
      <c r="U2488" s="1">
        <f>(Table19[[#This Row],[Gross Revenue]]/Table19[[#This Row],[Budget]])-1</f>
        <v>7.7249999999999996</v>
      </c>
      <c r="V2488" t="str">
        <f t="shared" si="88"/>
        <v>111-130 minutes</v>
      </c>
      <c r="W2488">
        <f>Table19[[#This Row],[Profit]]/Table19[[#This Row],[Budget]]*100</f>
        <v>772.5</v>
      </c>
      <c r="X2488">
        <v>1637763</v>
      </c>
      <c r="Y2488">
        <v>0.19178668286445014</v>
      </c>
      <c r="Z2488" t="str">
        <f t="shared" si="89"/>
        <v>Low</v>
      </c>
    </row>
    <row r="2489" spans="1:26" x14ac:dyDescent="0.2">
      <c r="A2489" t="s">
        <v>4133</v>
      </c>
      <c r="B2489" t="s">
        <v>1255</v>
      </c>
      <c r="C2489" t="s">
        <v>1256</v>
      </c>
      <c r="D2489">
        <v>900</v>
      </c>
      <c r="E2489">
        <v>2222</v>
      </c>
      <c r="F2489">
        <v>165</v>
      </c>
      <c r="G2489">
        <v>12000</v>
      </c>
      <c r="H2489">
        <v>5.8</v>
      </c>
      <c r="I2489">
        <v>368</v>
      </c>
      <c r="J2489">
        <v>104</v>
      </c>
      <c r="K2489">
        <v>16999046</v>
      </c>
      <c r="L2489">
        <v>26000000</v>
      </c>
      <c r="M2489" s="2">
        <f>VLOOKUP(A2489,Sheet2!$A$1:G6213,2,0)</f>
        <v>40135</v>
      </c>
      <c r="N2489" t="str">
        <f>VLOOKUP(A2489,Sheet2!$A$1:G6213,3,0)</f>
        <v>Color</v>
      </c>
      <c r="O2489" t="str">
        <f>VLOOKUP(A2489,Sheet2!$A$1:G6213,4,0)</f>
        <v>Drama</v>
      </c>
      <c r="P2489" t="str">
        <f>VLOOKUP(A2489,Sheet2!$A$1:G6213,5,0)</f>
        <v>English</v>
      </c>
      <c r="Q2489" t="str">
        <f>VLOOKUP(A2489,Sheet2!$A$1:G6213,6,0)</f>
        <v>Canada</v>
      </c>
      <c r="R2489" t="str">
        <f>VLOOKUP(A2489,Sheet2!$A$1:G6213,7,0)</f>
        <v>R</v>
      </c>
      <c r="S2489" t="str">
        <f>IF(Table19[[#This Row],[Language]]="English","English","Other language")</f>
        <v>English</v>
      </c>
      <c r="T2489">
        <f>Table19[[#This Row],[Gross Revenue]]-Table19[[#This Row],[Budget]]</f>
        <v>-9000954</v>
      </c>
      <c r="U2489" s="1">
        <f>(Table19[[#This Row],[Gross Revenue]]/Table19[[#This Row],[Budget]])-1</f>
        <v>-0.34619053846153847</v>
      </c>
      <c r="V2489" t="str">
        <f t="shared" si="88"/>
        <v>90-110 minutes</v>
      </c>
      <c r="W2489">
        <f>Table19[[#This Row],[Profit]]/Table19[[#This Row],[Budget]]*100</f>
        <v>-34.619053846153847</v>
      </c>
      <c r="X2489">
        <v>-434215.5</v>
      </c>
      <c r="Y2489">
        <v>-0.10115100772200772</v>
      </c>
      <c r="Z2489" t="str">
        <f t="shared" si="89"/>
        <v>Medium</v>
      </c>
    </row>
    <row r="2490" spans="1:26" x14ac:dyDescent="0.2">
      <c r="A2490" t="s">
        <v>4614</v>
      </c>
      <c r="B2490" t="s">
        <v>1699</v>
      </c>
      <c r="C2490" t="s">
        <v>1700</v>
      </c>
      <c r="D2490">
        <v>206</v>
      </c>
      <c r="E2490">
        <v>493</v>
      </c>
      <c r="F2490">
        <v>6</v>
      </c>
      <c r="G2490">
        <v>0</v>
      </c>
      <c r="H2490">
        <v>6.2</v>
      </c>
      <c r="I2490">
        <v>39</v>
      </c>
      <c r="J2490">
        <v>96</v>
      </c>
      <c r="K2490">
        <v>5430822</v>
      </c>
      <c r="L2490">
        <v>7000000</v>
      </c>
      <c r="M2490" s="2">
        <f>VLOOKUP(A2490,Sheet2!$A$1:G6214,2,0)</f>
        <v>33841</v>
      </c>
      <c r="N2490" t="str">
        <f>VLOOKUP(A2490,Sheet2!$A$1:G6214,3,0)</f>
        <v>Color</v>
      </c>
      <c r="O2490" t="str">
        <f>VLOOKUP(A2490,Sheet2!$A$1:G6214,4,0)</f>
        <v>Action</v>
      </c>
      <c r="P2490" t="str">
        <f>VLOOKUP(A2490,Sheet2!$A$1:G6214,5,0)</f>
        <v>English</v>
      </c>
      <c r="Q2490" t="str">
        <f>VLOOKUP(A2490,Sheet2!$A$1:G6214,6,0)</f>
        <v>UK</v>
      </c>
      <c r="R2490" t="str">
        <f>VLOOKUP(A2490,Sheet2!$A$1:G6214,7,0)</f>
        <v>R</v>
      </c>
      <c r="S2490" t="str">
        <f>IF(Table19[[#This Row],[Language]]="English","English","Other language")</f>
        <v>English</v>
      </c>
      <c r="T2490">
        <f>Table19[[#This Row],[Gross Revenue]]-Table19[[#This Row],[Budget]]</f>
        <v>-1569178</v>
      </c>
      <c r="U2490" s="1">
        <f>(Table19[[#This Row],[Gross Revenue]]/Table19[[#This Row],[Budget]])-1</f>
        <v>-0.22416828571428571</v>
      </c>
      <c r="V2490" t="str">
        <f t="shared" si="88"/>
        <v>90-110 minutes</v>
      </c>
      <c r="W2490">
        <f>Table19[[#This Row],[Profit]]/Table19[[#This Row],[Budget]]*100</f>
        <v>-22.416828571428571</v>
      </c>
      <c r="X2490">
        <v>-1289919.5</v>
      </c>
      <c r="Y2490">
        <v>-4.8151417500000002E-2</v>
      </c>
      <c r="Z2490" t="str">
        <f t="shared" si="89"/>
        <v>Low</v>
      </c>
    </row>
    <row r="2491" spans="1:26" x14ac:dyDescent="0.2">
      <c r="A2491" t="s">
        <v>6897</v>
      </c>
      <c r="B2491" t="s">
        <v>1139</v>
      </c>
      <c r="C2491" t="s">
        <v>3070</v>
      </c>
      <c r="D2491">
        <v>745</v>
      </c>
      <c r="E2491">
        <v>1058</v>
      </c>
      <c r="F2491">
        <v>310</v>
      </c>
      <c r="G2491">
        <v>80000</v>
      </c>
      <c r="H2491">
        <v>8.1</v>
      </c>
      <c r="I2491">
        <v>474</v>
      </c>
      <c r="J2491">
        <v>128</v>
      </c>
      <c r="K2491">
        <v>44988180</v>
      </c>
      <c r="L2491">
        <v>20000000</v>
      </c>
      <c r="M2491" s="2">
        <f>VLOOKUP(A2491,Sheet2!$A$1:G6215,2,0)</f>
        <v>42097</v>
      </c>
      <c r="N2491" t="str">
        <f>VLOOKUP(A2491,Sheet2!$A$1:G6215,3,0)</f>
        <v>Color</v>
      </c>
      <c r="O2491" t="str">
        <f>VLOOKUP(A2491,Sheet2!$A$1:G6215,4,0)</f>
        <v>Biography</v>
      </c>
      <c r="P2491" t="str">
        <f>VLOOKUP(A2491,Sheet2!$A$1:G6215,5,0)</f>
        <v>English</v>
      </c>
      <c r="Q2491" t="str">
        <f>VLOOKUP(A2491,Sheet2!$A$1:G6215,6,0)</f>
        <v>USA</v>
      </c>
      <c r="R2491" t="str">
        <f>VLOOKUP(A2491,Sheet2!$A$1:G6215,7,0)</f>
        <v>R</v>
      </c>
      <c r="S2491" t="str">
        <f>IF(Table19[[#This Row],[Language]]="English","English","Other language")</f>
        <v>English</v>
      </c>
      <c r="T2491">
        <f>Table19[[#This Row],[Gross Revenue]]-Table19[[#This Row],[Budget]]</f>
        <v>24988180</v>
      </c>
      <c r="U2491" s="1">
        <f>(Table19[[#This Row],[Gross Revenue]]/Table19[[#This Row],[Budget]])-1</f>
        <v>1.249409</v>
      </c>
      <c r="V2491" t="str">
        <f t="shared" si="88"/>
        <v>111-130 minutes</v>
      </c>
      <c r="W2491">
        <f>Table19[[#This Row],[Profit]]/Table19[[#This Row],[Budget]]*100</f>
        <v>124.9409</v>
      </c>
      <c r="X2491">
        <v>-1289919.5</v>
      </c>
      <c r="Y2491">
        <v>-4.8151417500000002E-2</v>
      </c>
      <c r="Z2491" t="str">
        <f t="shared" si="89"/>
        <v>Medium</v>
      </c>
    </row>
    <row r="2492" spans="1:26" x14ac:dyDescent="0.2">
      <c r="A2492" t="s">
        <v>6083</v>
      </c>
      <c r="B2492" t="s">
        <v>963</v>
      </c>
      <c r="C2492" t="s">
        <v>2729</v>
      </c>
      <c r="D2492">
        <v>11000</v>
      </c>
      <c r="E2492">
        <v>12306</v>
      </c>
      <c r="F2492">
        <v>520</v>
      </c>
      <c r="G2492">
        <v>25000</v>
      </c>
      <c r="H2492">
        <v>5.3</v>
      </c>
      <c r="I2492">
        <v>444</v>
      </c>
      <c r="J2492">
        <v>94</v>
      </c>
      <c r="K2492">
        <v>14123773</v>
      </c>
      <c r="L2492">
        <v>5000000</v>
      </c>
      <c r="M2492" s="2">
        <f>VLOOKUP(A2492,Sheet2!$A$1:G6216,2,0)</f>
        <v>41243</v>
      </c>
      <c r="N2492" t="str">
        <f>VLOOKUP(A2492,Sheet2!$A$1:G6216,3,0)</f>
        <v>Color</v>
      </c>
      <c r="O2492" t="str">
        <f>VLOOKUP(A2492,Sheet2!$A$1:G6216,4,0)</f>
        <v>Crime</v>
      </c>
      <c r="P2492" t="str">
        <f>VLOOKUP(A2492,Sheet2!$A$1:G6216,5,0)</f>
        <v>English</v>
      </c>
      <c r="Q2492" t="str">
        <f>VLOOKUP(A2492,Sheet2!$A$1:G6216,6,0)</f>
        <v>USA</v>
      </c>
      <c r="R2492" t="str">
        <f>VLOOKUP(A2492,Sheet2!$A$1:G6216,7,0)</f>
        <v>R</v>
      </c>
      <c r="S2492" t="str">
        <f>IF(Table19[[#This Row],[Language]]="English","English","Other language")</f>
        <v>English</v>
      </c>
      <c r="T2492">
        <f>Table19[[#This Row],[Gross Revenue]]-Table19[[#This Row],[Budget]]</f>
        <v>9123773</v>
      </c>
      <c r="U2492" s="1">
        <f>(Table19[[#This Row],[Gross Revenue]]/Table19[[#This Row],[Budget]])-1</f>
        <v>1.8247545999999999</v>
      </c>
      <c r="V2492" t="str">
        <f t="shared" si="88"/>
        <v>90-110 minutes</v>
      </c>
      <c r="W2492">
        <f>Table19[[#This Row],[Profit]]/Table19[[#This Row],[Budget]]*100</f>
        <v>182.47546</v>
      </c>
      <c r="X2492">
        <v>-74533.5</v>
      </c>
      <c r="Y2492">
        <v>-7.4856785714285719E-3</v>
      </c>
      <c r="Z2492" t="str">
        <f t="shared" si="89"/>
        <v>Low</v>
      </c>
    </row>
    <row r="2493" spans="1:26" x14ac:dyDescent="0.2">
      <c r="A2493" t="s">
        <v>5484</v>
      </c>
      <c r="B2493" t="s">
        <v>235</v>
      </c>
      <c r="C2493" t="s">
        <v>2340</v>
      </c>
      <c r="D2493">
        <v>835</v>
      </c>
      <c r="E2493">
        <v>2110</v>
      </c>
      <c r="F2493">
        <v>68</v>
      </c>
      <c r="G2493">
        <v>3000</v>
      </c>
      <c r="H2493">
        <v>6.8</v>
      </c>
      <c r="I2493">
        <v>92</v>
      </c>
      <c r="J2493">
        <v>106</v>
      </c>
      <c r="K2493">
        <v>410241</v>
      </c>
      <c r="L2493">
        <v>2000000</v>
      </c>
      <c r="M2493" s="2">
        <f>VLOOKUP(A2493,Sheet2!$A$1:G6217,2,0)</f>
        <v>37527</v>
      </c>
      <c r="N2493" t="str">
        <f>VLOOKUP(A2493,Sheet2!$A$1:G6217,3,0)</f>
        <v>Color</v>
      </c>
      <c r="O2493" t="str">
        <f>VLOOKUP(A2493,Sheet2!$A$1:G6217,4,0)</f>
        <v>Comedy</v>
      </c>
      <c r="P2493" t="str">
        <f>VLOOKUP(A2493,Sheet2!$A$1:G6217,5,0)</f>
        <v>English</v>
      </c>
      <c r="Q2493" t="str">
        <f>VLOOKUP(A2493,Sheet2!$A$1:G6217,6,0)</f>
        <v>USA</v>
      </c>
      <c r="R2493" t="str">
        <f>VLOOKUP(A2493,Sheet2!$A$1:G6217,7,0)</f>
        <v>R</v>
      </c>
      <c r="S2493" t="str">
        <f>IF(Table19[[#This Row],[Language]]="English","English","Other language")</f>
        <v>English</v>
      </c>
      <c r="T2493">
        <f>Table19[[#This Row],[Gross Revenue]]-Table19[[#This Row],[Budget]]</f>
        <v>-1589759</v>
      </c>
      <c r="U2493" s="1">
        <f>(Table19[[#This Row],[Gross Revenue]]/Table19[[#This Row],[Budget]])-1</f>
        <v>-0.79487949999999996</v>
      </c>
      <c r="V2493" t="str">
        <f t="shared" si="88"/>
        <v>90-110 minutes</v>
      </c>
      <c r="W2493">
        <f>Table19[[#This Row],[Profit]]/Table19[[#This Row],[Budget]]*100</f>
        <v>-79.487949999999998</v>
      </c>
      <c r="X2493">
        <v>1637763</v>
      </c>
      <c r="Y2493">
        <v>0.19178668286445014</v>
      </c>
      <c r="Z2493" t="str">
        <f t="shared" si="89"/>
        <v>Low</v>
      </c>
    </row>
    <row r="2494" spans="1:26" x14ac:dyDescent="0.2">
      <c r="A2494" t="s">
        <v>5740</v>
      </c>
      <c r="B2494" t="s">
        <v>89</v>
      </c>
      <c r="C2494" t="s">
        <v>1246</v>
      </c>
      <c r="D2494">
        <v>11000</v>
      </c>
      <c r="E2494">
        <v>12499</v>
      </c>
      <c r="F2494">
        <v>12000</v>
      </c>
      <c r="G2494">
        <v>0</v>
      </c>
      <c r="H2494">
        <v>7</v>
      </c>
      <c r="I2494">
        <v>142</v>
      </c>
      <c r="J2494">
        <v>114</v>
      </c>
      <c r="K2494">
        <v>26871</v>
      </c>
      <c r="L2494">
        <v>92000000</v>
      </c>
      <c r="M2494" s="2">
        <f>VLOOKUP(A2494,Sheet2!$A$1:G6218,2,0)</f>
        <v>37254</v>
      </c>
      <c r="N2494" t="str">
        <f>VLOOKUP(A2494,Sheet2!$A$1:G6218,3,0)</f>
        <v>Color</v>
      </c>
      <c r="O2494" t="str">
        <f>VLOOKUP(A2494,Sheet2!$A$1:G6218,4,0)</f>
        <v>Action</v>
      </c>
      <c r="P2494" t="str">
        <f>VLOOKUP(A2494,Sheet2!$A$1:G6218,5,0)</f>
        <v>English</v>
      </c>
      <c r="Q2494" t="str">
        <f>VLOOKUP(A2494,Sheet2!$A$1:G6218,6,0)</f>
        <v>Germany</v>
      </c>
      <c r="R2494" t="str">
        <f>VLOOKUP(A2494,Sheet2!$A$1:G6218,7,0)</f>
        <v>R</v>
      </c>
      <c r="S2494" t="str">
        <f>IF(Table19[[#This Row],[Language]]="English","English","Other language")</f>
        <v>English</v>
      </c>
      <c r="T2494">
        <f>Table19[[#This Row],[Gross Revenue]]-Table19[[#This Row],[Budget]]</f>
        <v>-91973129</v>
      </c>
      <c r="U2494" s="1">
        <f>(Table19[[#This Row],[Gross Revenue]]/Table19[[#This Row],[Budget]])-1</f>
        <v>-0.99970792391304353</v>
      </c>
      <c r="V2494" t="str">
        <f t="shared" si="88"/>
        <v>111-130 minutes</v>
      </c>
      <c r="W2494">
        <f>Table19[[#This Row],[Profit]]/Table19[[#This Row],[Budget]]*100</f>
        <v>-99.970792391304357</v>
      </c>
      <c r="X2494">
        <v>-1289919.5</v>
      </c>
      <c r="Y2494">
        <v>-4.8151417500000002E-2</v>
      </c>
      <c r="Z2494" t="str">
        <f t="shared" si="89"/>
        <v>High</v>
      </c>
    </row>
    <row r="2495" spans="1:26" x14ac:dyDescent="0.2">
      <c r="A2495" t="s">
        <v>3763</v>
      </c>
      <c r="B2495" t="s">
        <v>829</v>
      </c>
      <c r="C2495" t="s">
        <v>830</v>
      </c>
      <c r="D2495">
        <v>844</v>
      </c>
      <c r="E2495">
        <v>2653</v>
      </c>
      <c r="F2495">
        <v>8</v>
      </c>
      <c r="G2495">
        <v>588</v>
      </c>
      <c r="H2495">
        <v>5.3</v>
      </c>
      <c r="I2495">
        <v>27</v>
      </c>
      <c r="J2495">
        <v>81</v>
      </c>
      <c r="K2495">
        <v>26906039</v>
      </c>
      <c r="L2495">
        <v>18000000</v>
      </c>
      <c r="M2495" s="2">
        <f>VLOOKUP(A2495,Sheet2!$A$1:G6219,2,0)</f>
        <v>35341</v>
      </c>
      <c r="N2495" t="str">
        <f>VLOOKUP(A2495,Sheet2!$A$1:G6219,3,0)</f>
        <v>Color</v>
      </c>
      <c r="O2495" t="str">
        <f>VLOOKUP(A2495,Sheet2!$A$1:G6219,4,0)</f>
        <v>Action</v>
      </c>
      <c r="P2495" t="str">
        <f>VLOOKUP(A2495,Sheet2!$A$1:G6219,5,0)</f>
        <v>English</v>
      </c>
      <c r="Q2495" t="str">
        <f>VLOOKUP(A2495,Sheet2!$A$1:G6219,6,0)</f>
        <v>USA</v>
      </c>
      <c r="R2495" t="str">
        <f>VLOOKUP(A2495,Sheet2!$A$1:G6219,7,0)</f>
        <v>PG-13</v>
      </c>
      <c r="S2495" t="str">
        <f>IF(Table19[[#This Row],[Language]]="English","English","Other language")</f>
        <v>English</v>
      </c>
      <c r="T2495">
        <f>Table19[[#This Row],[Gross Revenue]]-Table19[[#This Row],[Budget]]</f>
        <v>8906039</v>
      </c>
      <c r="U2495" s="1">
        <f>(Table19[[#This Row],[Gross Revenue]]/Table19[[#This Row],[Budget]])-1</f>
        <v>0.49477994444444451</v>
      </c>
      <c r="V2495" t="str">
        <f t="shared" si="88"/>
        <v>&lt;90 minutes</v>
      </c>
      <c r="W2495">
        <f>Table19[[#This Row],[Profit]]/Table19[[#This Row],[Budget]]*100</f>
        <v>49.477994444444448</v>
      </c>
      <c r="X2495">
        <v>-1289919.5</v>
      </c>
      <c r="Y2495">
        <v>-4.8151417500000002E-2</v>
      </c>
      <c r="Z2495" t="str">
        <f t="shared" si="89"/>
        <v>Medium</v>
      </c>
    </row>
    <row r="2496" spans="1:26" x14ac:dyDescent="0.2">
      <c r="A2496" t="s">
        <v>3841</v>
      </c>
      <c r="B2496" t="s">
        <v>135</v>
      </c>
      <c r="C2496" t="s">
        <v>110</v>
      </c>
      <c r="D2496">
        <v>2000</v>
      </c>
      <c r="E2496">
        <v>4499</v>
      </c>
      <c r="F2496">
        <v>0</v>
      </c>
      <c r="G2496">
        <v>0</v>
      </c>
      <c r="H2496">
        <v>5.4</v>
      </c>
      <c r="I2496">
        <v>122</v>
      </c>
      <c r="J2496">
        <v>88</v>
      </c>
      <c r="K2496">
        <v>112692062</v>
      </c>
      <c r="L2496">
        <v>35000000</v>
      </c>
      <c r="M2496" s="2">
        <f>VLOOKUP(A2496,Sheet2!$A$1:G6220,2,0)</f>
        <v>37243</v>
      </c>
      <c r="N2496" t="str">
        <f>VLOOKUP(A2496,Sheet2!$A$1:G6220,3,0)</f>
        <v>Color</v>
      </c>
      <c r="O2496" t="str">
        <f>VLOOKUP(A2496,Sheet2!$A$1:G6220,4,0)</f>
        <v>Action</v>
      </c>
      <c r="P2496" t="str">
        <f>VLOOKUP(A2496,Sheet2!$A$1:G6220,5,0)</f>
        <v>English</v>
      </c>
      <c r="Q2496" t="str">
        <f>VLOOKUP(A2496,Sheet2!$A$1:G6220,6,0)</f>
        <v>USA</v>
      </c>
      <c r="R2496" t="str">
        <f>VLOOKUP(A2496,Sheet2!$A$1:G6220,7,0)</f>
        <v>PG</v>
      </c>
      <c r="S2496" t="str">
        <f>IF(Table19[[#This Row],[Language]]="English","English","Other language")</f>
        <v>English</v>
      </c>
      <c r="T2496">
        <f>Table19[[#This Row],[Gross Revenue]]-Table19[[#This Row],[Budget]]</f>
        <v>77692062</v>
      </c>
      <c r="U2496" s="1">
        <f>(Table19[[#This Row],[Gross Revenue]]/Table19[[#This Row],[Budget]])-1</f>
        <v>2.2197732000000001</v>
      </c>
      <c r="V2496" t="str">
        <f t="shared" si="88"/>
        <v>&lt;90 minutes</v>
      </c>
      <c r="W2496">
        <f>Table19[[#This Row],[Profit]]/Table19[[#This Row],[Budget]]*100</f>
        <v>221.97732000000002</v>
      </c>
      <c r="X2496">
        <v>-1289919.5</v>
      </c>
      <c r="Y2496">
        <v>-4.8151417500000002E-2</v>
      </c>
      <c r="Z2496" t="str">
        <f t="shared" si="89"/>
        <v>Medium</v>
      </c>
    </row>
    <row r="2497" spans="1:26" x14ac:dyDescent="0.2">
      <c r="A2497" t="s">
        <v>3650</v>
      </c>
      <c r="B2497" t="s">
        <v>677</v>
      </c>
      <c r="C2497" t="s">
        <v>110</v>
      </c>
      <c r="D2497">
        <v>12000</v>
      </c>
      <c r="E2497">
        <v>18291</v>
      </c>
      <c r="F2497">
        <v>0</v>
      </c>
      <c r="G2497">
        <v>478</v>
      </c>
      <c r="H2497">
        <v>5.0999999999999996</v>
      </c>
      <c r="I2497">
        <v>103</v>
      </c>
      <c r="J2497">
        <v>100</v>
      </c>
      <c r="K2497">
        <v>85570368</v>
      </c>
      <c r="L2497">
        <v>38000000</v>
      </c>
      <c r="M2497" s="2">
        <f>VLOOKUP(A2497,Sheet2!$A$1:G6221,2,0)</f>
        <v>37293</v>
      </c>
      <c r="N2497" t="str">
        <f>VLOOKUP(A2497,Sheet2!$A$1:G6221,3,0)</f>
        <v>Color</v>
      </c>
      <c r="O2497" t="str">
        <f>VLOOKUP(A2497,Sheet2!$A$1:G6221,4,0)</f>
        <v>Action</v>
      </c>
      <c r="P2497" t="str">
        <f>VLOOKUP(A2497,Sheet2!$A$1:G6221,5,0)</f>
        <v>English</v>
      </c>
      <c r="Q2497" t="str">
        <f>VLOOKUP(A2497,Sheet2!$A$1:G6221,6,0)</f>
        <v>USA</v>
      </c>
      <c r="R2497" t="str">
        <f>VLOOKUP(A2497,Sheet2!$A$1:G6221,7,0)</f>
        <v>PG</v>
      </c>
      <c r="S2497" t="str">
        <f>IF(Table19[[#This Row],[Language]]="English","English","Other language")</f>
        <v>English</v>
      </c>
      <c r="T2497">
        <f>Table19[[#This Row],[Gross Revenue]]-Table19[[#This Row],[Budget]]</f>
        <v>47570368</v>
      </c>
      <c r="U2497" s="1">
        <f>(Table19[[#This Row],[Gross Revenue]]/Table19[[#This Row],[Budget]])-1</f>
        <v>1.251851789473684</v>
      </c>
      <c r="V2497" t="str">
        <f t="shared" si="88"/>
        <v>90-110 minutes</v>
      </c>
      <c r="W2497">
        <f>Table19[[#This Row],[Profit]]/Table19[[#This Row],[Budget]]*100</f>
        <v>125.18517894736843</v>
      </c>
      <c r="X2497">
        <v>-1289919.5</v>
      </c>
      <c r="Y2497">
        <v>-4.8151417500000002E-2</v>
      </c>
      <c r="Z2497" t="str">
        <f t="shared" si="89"/>
        <v>Medium</v>
      </c>
    </row>
    <row r="2498" spans="1:26" x14ac:dyDescent="0.2">
      <c r="A2498" t="s">
        <v>3373</v>
      </c>
      <c r="B2498" t="s">
        <v>226</v>
      </c>
      <c r="C2498" t="s">
        <v>110</v>
      </c>
      <c r="D2498">
        <v>13000</v>
      </c>
      <c r="E2498">
        <v>22935</v>
      </c>
      <c r="F2498">
        <v>0</v>
      </c>
      <c r="G2498">
        <v>681</v>
      </c>
      <c r="H2498">
        <v>4.0999999999999996</v>
      </c>
      <c r="I2498">
        <v>93</v>
      </c>
      <c r="J2498">
        <v>84</v>
      </c>
      <c r="K2498">
        <v>111760631</v>
      </c>
      <c r="L2498">
        <v>38000000</v>
      </c>
      <c r="M2498" s="2">
        <f>VLOOKUP(A2498,Sheet2!$A$1:G6222,2,0)</f>
        <v>37832</v>
      </c>
      <c r="N2498" t="str">
        <f>VLOOKUP(A2498,Sheet2!$A$1:G6222,3,0)</f>
        <v>Color</v>
      </c>
      <c r="O2498" t="str">
        <f>VLOOKUP(A2498,Sheet2!$A$1:G6222,4,0)</f>
        <v>Action</v>
      </c>
      <c r="P2498" t="str">
        <f>VLOOKUP(A2498,Sheet2!$A$1:G6222,5,0)</f>
        <v>English</v>
      </c>
      <c r="Q2498" t="str">
        <f>VLOOKUP(A2498,Sheet2!$A$1:G6222,6,0)</f>
        <v>USA</v>
      </c>
      <c r="R2498" t="str">
        <f>VLOOKUP(A2498,Sheet2!$A$1:G6222,7,0)</f>
        <v>PG</v>
      </c>
      <c r="S2498" t="str">
        <f>IF(Table19[[#This Row],[Language]]="English","English","Other language")</f>
        <v>English</v>
      </c>
      <c r="T2498">
        <f>Table19[[#This Row],[Gross Revenue]]-Table19[[#This Row],[Budget]]</f>
        <v>73760631</v>
      </c>
      <c r="U2498" s="1">
        <f>(Table19[[#This Row],[Gross Revenue]]/Table19[[#This Row],[Budget]])-1</f>
        <v>1.9410692368421052</v>
      </c>
      <c r="V2498" t="str">
        <f t="shared" ref="V2498:V2561" si="90">IF(J2498="","",IF(J2498&lt;90,"&lt;90 minutes",IF(J2498&lt;=110,"90-110 minutes",IF(J2498&lt;=130,"111-130 minutes",IF(J2498&lt;=150,"131-150 minutes","&gt;150 minutes")))))</f>
        <v>&lt;90 minutes</v>
      </c>
      <c r="W2498">
        <f>Table19[[#This Row],[Profit]]/Table19[[#This Row],[Budget]]*100</f>
        <v>194.10692368421053</v>
      </c>
      <c r="X2498">
        <v>-1289919.5</v>
      </c>
      <c r="Y2498">
        <v>-4.8151417500000002E-2</v>
      </c>
      <c r="Z2498" t="str">
        <f t="shared" ref="Z2498:Z2561" si="91">IF(L2498="","",IF(L2498&lt;=$AA$26,"Low",IF(L2498&lt;=$AA$28,"Medium","High")))</f>
        <v>Medium</v>
      </c>
    </row>
    <row r="2499" spans="1:26" x14ac:dyDescent="0.2">
      <c r="A2499" t="s">
        <v>3324</v>
      </c>
      <c r="B2499" t="s">
        <v>135</v>
      </c>
      <c r="C2499" t="s">
        <v>110</v>
      </c>
      <c r="D2499">
        <v>2000</v>
      </c>
      <c r="E2499">
        <v>4311</v>
      </c>
      <c r="F2499">
        <v>0</v>
      </c>
      <c r="G2499">
        <v>0</v>
      </c>
      <c r="H2499">
        <v>3.6</v>
      </c>
      <c r="I2499">
        <v>76</v>
      </c>
      <c r="J2499">
        <v>89</v>
      </c>
      <c r="K2499">
        <v>38536376</v>
      </c>
      <c r="L2499">
        <v>27000000</v>
      </c>
      <c r="M2499" s="2">
        <f>VLOOKUP(A2499,Sheet2!$A$1:G6223,2,0)</f>
        <v>40877</v>
      </c>
      <c r="N2499" t="str">
        <f>VLOOKUP(A2499,Sheet2!$A$1:G6223,3,0)</f>
        <v>Color</v>
      </c>
      <c r="O2499" t="str">
        <f>VLOOKUP(A2499,Sheet2!$A$1:G6223,4,0)</f>
        <v>Action</v>
      </c>
      <c r="P2499" t="str">
        <f>VLOOKUP(A2499,Sheet2!$A$1:G6223,5,0)</f>
        <v>English</v>
      </c>
      <c r="Q2499" t="str">
        <f>VLOOKUP(A2499,Sheet2!$A$1:G6223,6,0)</f>
        <v>USA</v>
      </c>
      <c r="R2499" t="str">
        <f>VLOOKUP(A2499,Sheet2!$A$1:G6223,7,0)</f>
        <v>PG</v>
      </c>
      <c r="S2499" t="str">
        <f>IF(Table19[[#This Row],[Language]]="English","English","Other language")</f>
        <v>English</v>
      </c>
      <c r="T2499">
        <f>Table19[[#This Row],[Gross Revenue]]-Table19[[#This Row],[Budget]]</f>
        <v>11536376</v>
      </c>
      <c r="U2499" s="1">
        <f>(Table19[[#This Row],[Gross Revenue]]/Table19[[#This Row],[Budget]])-1</f>
        <v>0.4272731851851852</v>
      </c>
      <c r="V2499" t="str">
        <f t="shared" si="90"/>
        <v>&lt;90 minutes</v>
      </c>
      <c r="W2499">
        <f>Table19[[#This Row],[Profit]]/Table19[[#This Row],[Budget]]*100</f>
        <v>42.727318518518523</v>
      </c>
      <c r="X2499">
        <v>-1289919.5</v>
      </c>
      <c r="Y2499">
        <v>-4.8151417500000002E-2</v>
      </c>
      <c r="Z2499" t="str">
        <f t="shared" si="91"/>
        <v>Medium</v>
      </c>
    </row>
    <row r="2500" spans="1:26" x14ac:dyDescent="0.2">
      <c r="A2500" t="s">
        <v>6274</v>
      </c>
      <c r="B2500" t="s">
        <v>588</v>
      </c>
      <c r="C2500" t="s">
        <v>2842</v>
      </c>
      <c r="D2500">
        <v>13000</v>
      </c>
      <c r="E2500">
        <v>20330</v>
      </c>
      <c r="F2500">
        <v>51</v>
      </c>
      <c r="G2500">
        <v>33000</v>
      </c>
      <c r="H2500">
        <v>7.3</v>
      </c>
      <c r="I2500">
        <v>275</v>
      </c>
      <c r="J2500">
        <v>102</v>
      </c>
      <c r="K2500">
        <v>44134898</v>
      </c>
      <c r="L2500">
        <v>13000000</v>
      </c>
      <c r="M2500" s="2">
        <f>VLOOKUP(A2500,Sheet2!$A$1:G6224,2,0)</f>
        <v>41794</v>
      </c>
      <c r="N2500" t="str">
        <f>VLOOKUP(A2500,Sheet2!$A$1:G6224,3,0)</f>
        <v>Color</v>
      </c>
      <c r="O2500" t="str">
        <f>VLOOKUP(A2500,Sheet2!$A$1:G6224,4,0)</f>
        <v>Comedy</v>
      </c>
      <c r="P2500" t="str">
        <f>VLOOKUP(A2500,Sheet2!$A$1:G6224,5,0)</f>
        <v>English</v>
      </c>
      <c r="Q2500" t="str">
        <f>VLOOKUP(A2500,Sheet2!$A$1:G6224,6,0)</f>
        <v>USA</v>
      </c>
      <c r="R2500" t="str">
        <f>VLOOKUP(A2500,Sheet2!$A$1:G6224,7,0)</f>
        <v>PG-13</v>
      </c>
      <c r="S2500" t="str">
        <f>IF(Table19[[#This Row],[Language]]="English","English","Other language")</f>
        <v>English</v>
      </c>
      <c r="T2500">
        <f>Table19[[#This Row],[Gross Revenue]]-Table19[[#This Row],[Budget]]</f>
        <v>31134898</v>
      </c>
      <c r="U2500" s="1">
        <f>(Table19[[#This Row],[Gross Revenue]]/Table19[[#This Row],[Budget]])-1</f>
        <v>2.3949921538461538</v>
      </c>
      <c r="V2500" t="str">
        <f t="shared" si="90"/>
        <v>90-110 minutes</v>
      </c>
      <c r="W2500">
        <f>Table19[[#This Row],[Profit]]/Table19[[#This Row],[Budget]]*100</f>
        <v>239.49921538461538</v>
      </c>
      <c r="X2500">
        <v>1637763</v>
      </c>
      <c r="Y2500">
        <v>0.19178668286445014</v>
      </c>
      <c r="Z2500" t="str">
        <f t="shared" si="91"/>
        <v>Low</v>
      </c>
    </row>
    <row r="2501" spans="1:26" x14ac:dyDescent="0.2">
      <c r="A2501" t="s">
        <v>4981</v>
      </c>
      <c r="B2501" t="s">
        <v>1987</v>
      </c>
      <c r="C2501" t="s">
        <v>1988</v>
      </c>
      <c r="D2501">
        <v>530</v>
      </c>
      <c r="E2501">
        <v>1038</v>
      </c>
      <c r="F2501">
        <v>53</v>
      </c>
      <c r="G2501">
        <v>0</v>
      </c>
      <c r="H2501">
        <v>6.5</v>
      </c>
      <c r="I2501">
        <v>215</v>
      </c>
      <c r="J2501">
        <v>98</v>
      </c>
      <c r="K2501">
        <v>18469</v>
      </c>
      <c r="L2501">
        <v>650000</v>
      </c>
      <c r="M2501" s="2">
        <f>VLOOKUP(A2501,Sheet2!$A$1:G6225,2,0)</f>
        <v>40303</v>
      </c>
      <c r="N2501" t="str">
        <f>VLOOKUP(A2501,Sheet2!$A$1:G6225,3,0)</f>
        <v>Color</v>
      </c>
      <c r="O2501" t="str">
        <f>VLOOKUP(A2501,Sheet2!$A$1:G6225,4,0)</f>
        <v>Drama</v>
      </c>
      <c r="P2501" t="str">
        <f>VLOOKUP(A2501,Sheet2!$A$1:G6225,5,0)</f>
        <v>English</v>
      </c>
      <c r="Q2501" t="str">
        <f>VLOOKUP(A2501,Sheet2!$A$1:G6225,6,0)</f>
        <v>USA</v>
      </c>
      <c r="R2501" t="str">
        <f>VLOOKUP(A2501,Sheet2!$A$1:G6225,7,0)</f>
        <v>R</v>
      </c>
      <c r="S2501" t="str">
        <f>IF(Table19[[#This Row],[Language]]="English","English","Other language")</f>
        <v>English</v>
      </c>
      <c r="T2501">
        <f>Table19[[#This Row],[Gross Revenue]]-Table19[[#This Row],[Budget]]</f>
        <v>-631531</v>
      </c>
      <c r="U2501" s="1">
        <f>(Table19[[#This Row],[Gross Revenue]]/Table19[[#This Row],[Budget]])-1</f>
        <v>-0.97158615384615388</v>
      </c>
      <c r="V2501" t="str">
        <f t="shared" si="90"/>
        <v>90-110 minutes</v>
      </c>
      <c r="W2501">
        <f>Table19[[#This Row],[Profit]]/Table19[[#This Row],[Budget]]*100</f>
        <v>-97.158615384615388</v>
      </c>
      <c r="X2501">
        <v>-434215.5</v>
      </c>
      <c r="Y2501">
        <v>-0.10115100772200772</v>
      </c>
      <c r="Z2501" t="str">
        <f t="shared" si="91"/>
        <v>Low</v>
      </c>
    </row>
    <row r="2502" spans="1:26" x14ac:dyDescent="0.2">
      <c r="A2502" t="s">
        <v>6911</v>
      </c>
      <c r="B2502" t="s">
        <v>3181</v>
      </c>
      <c r="C2502" t="s">
        <v>1044</v>
      </c>
      <c r="D2502">
        <v>217</v>
      </c>
      <c r="E2502">
        <v>644</v>
      </c>
      <c r="F2502">
        <v>0</v>
      </c>
      <c r="G2502">
        <v>24000</v>
      </c>
      <c r="H2502">
        <v>8.1</v>
      </c>
      <c r="I2502">
        <v>99</v>
      </c>
      <c r="J2502">
        <v>89</v>
      </c>
      <c r="K2502">
        <v>52287414</v>
      </c>
      <c r="L2502">
        <v>8000000</v>
      </c>
      <c r="M2502" s="2">
        <f>VLOOKUP(A2502,Sheet2!$A$1:G6226,2,0)</f>
        <v>31528</v>
      </c>
      <c r="N2502" t="str">
        <f>VLOOKUP(A2502,Sheet2!$A$1:G6226,3,0)</f>
        <v>Color</v>
      </c>
      <c r="O2502" t="str">
        <f>VLOOKUP(A2502,Sheet2!$A$1:G6226,4,0)</f>
        <v>Adventure</v>
      </c>
      <c r="P2502" t="str">
        <f>VLOOKUP(A2502,Sheet2!$A$1:G6226,5,0)</f>
        <v>English</v>
      </c>
      <c r="Q2502" t="str">
        <f>VLOOKUP(A2502,Sheet2!$A$1:G6226,6,0)</f>
        <v>USA</v>
      </c>
      <c r="R2502" t="str">
        <f>VLOOKUP(A2502,Sheet2!$A$1:G6226,7,0)</f>
        <v>R</v>
      </c>
      <c r="S2502" t="str">
        <f>IF(Table19[[#This Row],[Language]]="English","English","Other language")</f>
        <v>English</v>
      </c>
      <c r="T2502">
        <f>Table19[[#This Row],[Gross Revenue]]-Table19[[#This Row],[Budget]]</f>
        <v>44287414</v>
      </c>
      <c r="U2502" s="1">
        <f>(Table19[[#This Row],[Gross Revenue]]/Table19[[#This Row],[Budget]])-1</f>
        <v>5.5359267499999998</v>
      </c>
      <c r="V2502" t="str">
        <f t="shared" si="90"/>
        <v>&lt;90 minutes</v>
      </c>
      <c r="W2502">
        <f>Table19[[#This Row],[Profit]]/Table19[[#This Row],[Budget]]*100</f>
        <v>553.59267499999999</v>
      </c>
      <c r="X2502">
        <v>3892693.5</v>
      </c>
      <c r="Y2502">
        <v>0.11726928571428571</v>
      </c>
      <c r="Z2502" t="str">
        <f t="shared" si="91"/>
        <v>Low</v>
      </c>
    </row>
    <row r="2503" spans="1:26" x14ac:dyDescent="0.2">
      <c r="A2503" t="s">
        <v>6843</v>
      </c>
      <c r="B2503" t="s">
        <v>850</v>
      </c>
      <c r="C2503" t="s">
        <v>2451</v>
      </c>
      <c r="D2503">
        <v>26000</v>
      </c>
      <c r="E2503">
        <v>39284</v>
      </c>
      <c r="F2503">
        <v>14000</v>
      </c>
      <c r="G2503">
        <v>19000</v>
      </c>
      <c r="H2503">
        <v>8</v>
      </c>
      <c r="I2503">
        <v>518</v>
      </c>
      <c r="J2503">
        <v>127</v>
      </c>
      <c r="K2503">
        <v>257704099</v>
      </c>
      <c r="L2503">
        <v>150000000</v>
      </c>
      <c r="M2503" s="2">
        <f>VLOOKUP(A2503,Sheet2!$A$1:G6227,2,0)</f>
        <v>39986</v>
      </c>
      <c r="N2503" t="str">
        <f>VLOOKUP(A2503,Sheet2!$A$1:G6227,3,0)</f>
        <v>Color</v>
      </c>
      <c r="O2503" t="str">
        <f>VLOOKUP(A2503,Sheet2!$A$1:G6227,4,0)</f>
        <v>Action</v>
      </c>
      <c r="P2503" t="str">
        <f>VLOOKUP(A2503,Sheet2!$A$1:G6227,5,0)</f>
        <v>English</v>
      </c>
      <c r="Q2503" t="str">
        <f>VLOOKUP(A2503,Sheet2!$A$1:G6227,6,0)</f>
        <v>USA</v>
      </c>
      <c r="R2503" t="str">
        <f>VLOOKUP(A2503,Sheet2!$A$1:G6227,7,0)</f>
        <v>PG-13</v>
      </c>
      <c r="S2503" t="str">
        <f>IF(Table19[[#This Row],[Language]]="English","English","Other language")</f>
        <v>English</v>
      </c>
      <c r="T2503">
        <f>Table19[[#This Row],[Gross Revenue]]-Table19[[#This Row],[Budget]]</f>
        <v>107704099</v>
      </c>
      <c r="U2503" s="1">
        <f>(Table19[[#This Row],[Gross Revenue]]/Table19[[#This Row],[Budget]])-1</f>
        <v>0.71802732666666658</v>
      </c>
      <c r="V2503" t="str">
        <f t="shared" si="90"/>
        <v>111-130 minutes</v>
      </c>
      <c r="W2503">
        <f>Table19[[#This Row],[Profit]]/Table19[[#This Row],[Budget]]*100</f>
        <v>71.802732666666671</v>
      </c>
      <c r="X2503">
        <v>-1289919.5</v>
      </c>
      <c r="Y2503">
        <v>-4.8151417500000002E-2</v>
      </c>
      <c r="Z2503" t="str">
        <f t="shared" si="91"/>
        <v>High</v>
      </c>
    </row>
    <row r="2504" spans="1:26" x14ac:dyDescent="0.2">
      <c r="A2504" t="s">
        <v>6683</v>
      </c>
      <c r="B2504" t="s">
        <v>910</v>
      </c>
      <c r="C2504" t="s">
        <v>2751</v>
      </c>
      <c r="D2504">
        <v>12000</v>
      </c>
      <c r="E2504">
        <v>16539</v>
      </c>
      <c r="F2504">
        <v>120</v>
      </c>
      <c r="G2504">
        <v>0</v>
      </c>
      <c r="H2504">
        <v>7.7</v>
      </c>
      <c r="I2504">
        <v>148</v>
      </c>
      <c r="J2504">
        <v>116</v>
      </c>
      <c r="K2504">
        <v>78900000</v>
      </c>
      <c r="L2504">
        <v>11000000</v>
      </c>
      <c r="M2504" s="2">
        <f>VLOOKUP(A2504,Sheet2!$A$1:G6228,2,0)</f>
        <v>30290</v>
      </c>
      <c r="N2504" t="str">
        <f>VLOOKUP(A2504,Sheet2!$A$1:G6228,3,0)</f>
        <v>Color</v>
      </c>
      <c r="O2504" t="str">
        <f>VLOOKUP(A2504,Sheet2!$A$1:G6228,4,0)</f>
        <v>Action</v>
      </c>
      <c r="P2504" t="str">
        <f>VLOOKUP(A2504,Sheet2!$A$1:G6228,5,0)</f>
        <v>English</v>
      </c>
      <c r="Q2504" t="str">
        <f>VLOOKUP(A2504,Sheet2!$A$1:G6228,6,0)</f>
        <v>USA</v>
      </c>
      <c r="R2504" t="str">
        <f>VLOOKUP(A2504,Sheet2!$A$1:G6228,7,0)</f>
        <v>PG</v>
      </c>
      <c r="S2504" t="str">
        <f>IF(Table19[[#This Row],[Language]]="English","English","Other language")</f>
        <v>English</v>
      </c>
      <c r="T2504">
        <f>Table19[[#This Row],[Gross Revenue]]-Table19[[#This Row],[Budget]]</f>
        <v>67900000</v>
      </c>
      <c r="U2504" s="1">
        <f>(Table19[[#This Row],[Gross Revenue]]/Table19[[#This Row],[Budget]])-1</f>
        <v>6.1727272727272728</v>
      </c>
      <c r="V2504" t="str">
        <f t="shared" si="90"/>
        <v>111-130 minutes</v>
      </c>
      <c r="W2504">
        <f>Table19[[#This Row],[Profit]]/Table19[[#This Row],[Budget]]*100</f>
        <v>617.27272727272725</v>
      </c>
      <c r="X2504">
        <v>-1289919.5</v>
      </c>
      <c r="Y2504">
        <v>-4.8151417500000002E-2</v>
      </c>
      <c r="Z2504" t="str">
        <f t="shared" si="91"/>
        <v>Low</v>
      </c>
    </row>
    <row r="2505" spans="1:26" x14ac:dyDescent="0.2">
      <c r="A2505" t="s">
        <v>5276</v>
      </c>
      <c r="B2505" t="s">
        <v>910</v>
      </c>
      <c r="C2505" t="s">
        <v>910</v>
      </c>
      <c r="D2505">
        <v>12000</v>
      </c>
      <c r="E2505">
        <v>14762</v>
      </c>
      <c r="F2505">
        <v>12000</v>
      </c>
      <c r="G2505">
        <v>0</v>
      </c>
      <c r="H2505">
        <v>6.6</v>
      </c>
      <c r="I2505">
        <v>110</v>
      </c>
      <c r="J2505">
        <v>105</v>
      </c>
      <c r="K2505">
        <v>76400000</v>
      </c>
      <c r="L2505">
        <v>17000000</v>
      </c>
      <c r="M2505" s="2">
        <f>VLOOKUP(A2505,Sheet2!$A$1:G6229,2,0)</f>
        <v>30967</v>
      </c>
      <c r="N2505" t="str">
        <f>VLOOKUP(A2505,Sheet2!$A$1:G6229,3,0)</f>
        <v>Color</v>
      </c>
      <c r="O2505" t="str">
        <f>VLOOKUP(A2505,Sheet2!$A$1:G6229,4,0)</f>
        <v>Action</v>
      </c>
      <c r="P2505" t="str">
        <f>VLOOKUP(A2505,Sheet2!$A$1:G6229,5,0)</f>
        <v>English</v>
      </c>
      <c r="Q2505" t="str">
        <f>VLOOKUP(A2505,Sheet2!$A$1:G6229,6,0)</f>
        <v>USA</v>
      </c>
      <c r="R2505" t="str">
        <f>VLOOKUP(A2505,Sheet2!$A$1:G6229,7,0)</f>
        <v>PG</v>
      </c>
      <c r="S2505" t="str">
        <f>IF(Table19[[#This Row],[Language]]="English","English","Other language")</f>
        <v>English</v>
      </c>
      <c r="T2505">
        <f>Table19[[#This Row],[Gross Revenue]]-Table19[[#This Row],[Budget]]</f>
        <v>59400000</v>
      </c>
      <c r="U2505" s="1">
        <f>(Table19[[#This Row],[Gross Revenue]]/Table19[[#This Row],[Budget]])-1</f>
        <v>3.4941176470588236</v>
      </c>
      <c r="V2505" t="str">
        <f t="shared" si="90"/>
        <v>90-110 minutes</v>
      </c>
      <c r="W2505">
        <f>Table19[[#This Row],[Profit]]/Table19[[#This Row],[Budget]]*100</f>
        <v>349.41176470588238</v>
      </c>
      <c r="X2505">
        <v>-1289919.5</v>
      </c>
      <c r="Y2505">
        <v>-4.8151417500000002E-2</v>
      </c>
      <c r="Z2505" t="str">
        <f t="shared" si="91"/>
        <v>Medium</v>
      </c>
    </row>
    <row r="2506" spans="1:26" x14ac:dyDescent="0.2">
      <c r="A2506" t="s">
        <v>6719</v>
      </c>
      <c r="B2506" t="s">
        <v>1667</v>
      </c>
      <c r="C2506" t="s">
        <v>2451</v>
      </c>
      <c r="D2506">
        <v>19000</v>
      </c>
      <c r="E2506">
        <v>21411</v>
      </c>
      <c r="F2506">
        <v>14000</v>
      </c>
      <c r="G2506">
        <v>92000</v>
      </c>
      <c r="H2506">
        <v>7.8</v>
      </c>
      <c r="I2506">
        <v>590</v>
      </c>
      <c r="J2506">
        <v>132</v>
      </c>
      <c r="K2506">
        <v>228756232</v>
      </c>
      <c r="L2506">
        <v>190000000</v>
      </c>
      <c r="M2506" s="2">
        <f>VLOOKUP(A2506,Sheet2!$A$1:G6230,2,0)</f>
        <v>41287</v>
      </c>
      <c r="N2506" t="str">
        <f>VLOOKUP(A2506,Sheet2!$A$1:G6230,3,0)</f>
        <v>Color</v>
      </c>
      <c r="O2506" t="str">
        <f>VLOOKUP(A2506,Sheet2!$A$1:G6230,4,0)</f>
        <v>Action</v>
      </c>
      <c r="P2506" t="str">
        <f>VLOOKUP(A2506,Sheet2!$A$1:G6230,5,0)</f>
        <v>English</v>
      </c>
      <c r="Q2506" t="str">
        <f>VLOOKUP(A2506,Sheet2!$A$1:G6230,6,0)</f>
        <v>USA</v>
      </c>
      <c r="R2506" t="str">
        <f>VLOOKUP(A2506,Sheet2!$A$1:G6230,7,0)</f>
        <v>PG-13</v>
      </c>
      <c r="S2506" t="str">
        <f>IF(Table19[[#This Row],[Language]]="English","English","Other language")</f>
        <v>English</v>
      </c>
      <c r="T2506">
        <f>Table19[[#This Row],[Gross Revenue]]-Table19[[#This Row],[Budget]]</f>
        <v>38756232</v>
      </c>
      <c r="U2506" s="1">
        <f>(Table19[[#This Row],[Gross Revenue]]/Table19[[#This Row],[Budget]])-1</f>
        <v>0.20398016842105271</v>
      </c>
      <c r="V2506" t="str">
        <f t="shared" si="90"/>
        <v>131-150 minutes</v>
      </c>
      <c r="W2506">
        <f>Table19[[#This Row],[Profit]]/Table19[[#This Row],[Budget]]*100</f>
        <v>20.398016842105264</v>
      </c>
      <c r="X2506">
        <v>-1289919.5</v>
      </c>
      <c r="Y2506">
        <v>-4.8151417500000002E-2</v>
      </c>
      <c r="Z2506" t="str">
        <f t="shared" si="91"/>
        <v>High</v>
      </c>
    </row>
    <row r="2507" spans="1:26" x14ac:dyDescent="0.2">
      <c r="A2507" t="s">
        <v>6279</v>
      </c>
      <c r="B2507" t="s">
        <v>910</v>
      </c>
      <c r="C2507" t="s">
        <v>910</v>
      </c>
      <c r="D2507">
        <v>12000</v>
      </c>
      <c r="E2507">
        <v>15449</v>
      </c>
      <c r="F2507">
        <v>12000</v>
      </c>
      <c r="G2507">
        <v>0</v>
      </c>
      <c r="H2507">
        <v>7.3</v>
      </c>
      <c r="I2507">
        <v>106</v>
      </c>
      <c r="J2507">
        <v>119</v>
      </c>
      <c r="K2507">
        <v>109713132</v>
      </c>
      <c r="L2507">
        <v>25000000</v>
      </c>
      <c r="M2507" s="2">
        <f>VLOOKUP(A2507,Sheet2!$A$1:G6231,2,0)</f>
        <v>31626</v>
      </c>
      <c r="N2507" t="str">
        <f>VLOOKUP(A2507,Sheet2!$A$1:G6231,3,0)</f>
        <v>Color</v>
      </c>
      <c r="O2507" t="str">
        <f>VLOOKUP(A2507,Sheet2!$A$1:G6231,4,0)</f>
        <v>Adventure</v>
      </c>
      <c r="P2507" t="str">
        <f>VLOOKUP(A2507,Sheet2!$A$1:G6231,5,0)</f>
        <v>English</v>
      </c>
      <c r="Q2507" t="str">
        <f>VLOOKUP(A2507,Sheet2!$A$1:G6231,6,0)</f>
        <v>USA</v>
      </c>
      <c r="R2507" t="str">
        <f>VLOOKUP(A2507,Sheet2!$A$1:G6231,7,0)</f>
        <v>PG</v>
      </c>
      <c r="S2507" t="str">
        <f>IF(Table19[[#This Row],[Language]]="English","English","Other language")</f>
        <v>English</v>
      </c>
      <c r="T2507">
        <f>Table19[[#This Row],[Gross Revenue]]-Table19[[#This Row],[Budget]]</f>
        <v>84713132</v>
      </c>
      <c r="U2507" s="1">
        <f>(Table19[[#This Row],[Gross Revenue]]/Table19[[#This Row],[Budget]])-1</f>
        <v>3.3885252799999996</v>
      </c>
      <c r="V2507" t="str">
        <f t="shared" si="90"/>
        <v>111-130 minutes</v>
      </c>
      <c r="W2507">
        <f>Table19[[#This Row],[Profit]]/Table19[[#This Row],[Budget]]*100</f>
        <v>338.85252800000001</v>
      </c>
      <c r="X2507">
        <v>3892693.5</v>
      </c>
      <c r="Y2507">
        <v>0.11726928571428571</v>
      </c>
      <c r="Z2507" t="str">
        <f t="shared" si="91"/>
        <v>Medium</v>
      </c>
    </row>
    <row r="2508" spans="1:26" x14ac:dyDescent="0.2">
      <c r="A2508" t="s">
        <v>3830</v>
      </c>
      <c r="B2508" t="s">
        <v>910</v>
      </c>
      <c r="C2508" t="s">
        <v>911</v>
      </c>
      <c r="D2508">
        <v>12000</v>
      </c>
      <c r="E2508">
        <v>14710</v>
      </c>
      <c r="F2508">
        <v>0</v>
      </c>
      <c r="G2508">
        <v>0</v>
      </c>
      <c r="H2508">
        <v>5.4</v>
      </c>
      <c r="I2508">
        <v>98</v>
      </c>
      <c r="J2508">
        <v>107</v>
      </c>
      <c r="K2508">
        <v>55210049</v>
      </c>
      <c r="L2508">
        <v>27800000</v>
      </c>
      <c r="M2508" s="2">
        <f>VLOOKUP(A2508,Sheet2!$A$1:G6232,2,0)</f>
        <v>32567</v>
      </c>
      <c r="N2508" t="str">
        <f>VLOOKUP(A2508,Sheet2!$A$1:G6232,3,0)</f>
        <v>Color</v>
      </c>
      <c r="O2508" t="str">
        <f>VLOOKUP(A2508,Sheet2!$A$1:G6232,4,0)</f>
        <v>Action</v>
      </c>
      <c r="P2508" t="str">
        <f>VLOOKUP(A2508,Sheet2!$A$1:G6232,5,0)</f>
        <v>English</v>
      </c>
      <c r="Q2508" t="str">
        <f>VLOOKUP(A2508,Sheet2!$A$1:G6232,6,0)</f>
        <v>USA</v>
      </c>
      <c r="R2508" t="str">
        <f>VLOOKUP(A2508,Sheet2!$A$1:G6232,7,0)</f>
        <v>PG</v>
      </c>
      <c r="S2508" t="str">
        <f>IF(Table19[[#This Row],[Language]]="English","English","Other language")</f>
        <v>English</v>
      </c>
      <c r="T2508">
        <f>Table19[[#This Row],[Gross Revenue]]-Table19[[#This Row],[Budget]]</f>
        <v>27410049</v>
      </c>
      <c r="U2508" s="1">
        <f>(Table19[[#This Row],[Gross Revenue]]/Table19[[#This Row],[Budget]])-1</f>
        <v>0.9859729856115107</v>
      </c>
      <c r="V2508" t="str">
        <f t="shared" si="90"/>
        <v>90-110 minutes</v>
      </c>
      <c r="W2508">
        <f>Table19[[#This Row],[Profit]]/Table19[[#This Row],[Budget]]*100</f>
        <v>98.597298561151078</v>
      </c>
      <c r="X2508">
        <v>-1289919.5</v>
      </c>
      <c r="Y2508">
        <v>-4.8151417500000002E-2</v>
      </c>
      <c r="Z2508" t="str">
        <f t="shared" si="91"/>
        <v>Medium</v>
      </c>
    </row>
    <row r="2509" spans="1:26" x14ac:dyDescent="0.2">
      <c r="A2509" t="s">
        <v>6124</v>
      </c>
      <c r="B2509" t="s">
        <v>910</v>
      </c>
      <c r="C2509" t="s">
        <v>2751</v>
      </c>
      <c r="D2509">
        <v>12000</v>
      </c>
      <c r="E2509">
        <v>16230</v>
      </c>
      <c r="F2509">
        <v>120</v>
      </c>
      <c r="G2509">
        <v>0</v>
      </c>
      <c r="H2509">
        <v>7.2</v>
      </c>
      <c r="I2509">
        <v>112</v>
      </c>
      <c r="J2509">
        <v>110</v>
      </c>
      <c r="K2509">
        <v>74888996</v>
      </c>
      <c r="L2509">
        <v>30000000</v>
      </c>
      <c r="M2509" s="2">
        <f>VLOOKUP(A2509,Sheet2!$A$1:G6233,2,0)</f>
        <v>33326</v>
      </c>
      <c r="N2509" t="str">
        <f>VLOOKUP(A2509,Sheet2!$A$1:G6233,3,0)</f>
        <v>Color</v>
      </c>
      <c r="O2509" t="str">
        <f>VLOOKUP(A2509,Sheet2!$A$1:G6233,4,0)</f>
        <v>Action</v>
      </c>
      <c r="P2509" t="str">
        <f>VLOOKUP(A2509,Sheet2!$A$1:G6233,5,0)</f>
        <v>English</v>
      </c>
      <c r="Q2509" t="str">
        <f>VLOOKUP(A2509,Sheet2!$A$1:G6233,6,0)</f>
        <v>USA</v>
      </c>
      <c r="R2509" t="str">
        <f>VLOOKUP(A2509,Sheet2!$A$1:G6233,7,0)</f>
        <v>PG</v>
      </c>
      <c r="S2509" t="str">
        <f>IF(Table19[[#This Row],[Language]]="English","English","Other language")</f>
        <v>English</v>
      </c>
      <c r="T2509">
        <f>Table19[[#This Row],[Gross Revenue]]-Table19[[#This Row],[Budget]]</f>
        <v>44888996</v>
      </c>
      <c r="U2509" s="1">
        <f>(Table19[[#This Row],[Gross Revenue]]/Table19[[#This Row],[Budget]])-1</f>
        <v>1.4962998666666665</v>
      </c>
      <c r="V2509" t="str">
        <f t="shared" si="90"/>
        <v>90-110 minutes</v>
      </c>
      <c r="W2509">
        <f>Table19[[#This Row],[Profit]]/Table19[[#This Row],[Budget]]*100</f>
        <v>149.62998666666667</v>
      </c>
      <c r="X2509">
        <v>-1289919.5</v>
      </c>
      <c r="Y2509">
        <v>-4.8151417500000002E-2</v>
      </c>
      <c r="Z2509" t="str">
        <f t="shared" si="91"/>
        <v>Medium</v>
      </c>
    </row>
    <row r="2510" spans="1:26" x14ac:dyDescent="0.2">
      <c r="A2510" t="s">
        <v>6553</v>
      </c>
      <c r="B2510" t="s">
        <v>1946</v>
      </c>
      <c r="C2510" t="s">
        <v>240</v>
      </c>
      <c r="D2510">
        <v>1000</v>
      </c>
      <c r="E2510">
        <v>6315</v>
      </c>
      <c r="F2510">
        <v>906</v>
      </c>
      <c r="G2510">
        <v>3000</v>
      </c>
      <c r="H2510">
        <v>7.6</v>
      </c>
      <c r="I2510">
        <v>143</v>
      </c>
      <c r="J2510">
        <v>111</v>
      </c>
      <c r="K2510">
        <v>92001027</v>
      </c>
      <c r="L2510">
        <v>45000000</v>
      </c>
      <c r="M2510" s="2">
        <f>VLOOKUP(A2510,Sheet2!$A$1:G6234,2,0)</f>
        <v>35096</v>
      </c>
      <c r="N2510" t="str">
        <f>VLOOKUP(A2510,Sheet2!$A$1:G6234,3,0)</f>
        <v>Color</v>
      </c>
      <c r="O2510" t="str">
        <f>VLOOKUP(A2510,Sheet2!$A$1:G6234,4,0)</f>
        <v>Action</v>
      </c>
      <c r="P2510" t="str">
        <f>VLOOKUP(A2510,Sheet2!$A$1:G6234,5,0)</f>
        <v>English</v>
      </c>
      <c r="Q2510" t="str">
        <f>VLOOKUP(A2510,Sheet2!$A$1:G6234,6,0)</f>
        <v>USA</v>
      </c>
      <c r="R2510" t="str">
        <f>VLOOKUP(A2510,Sheet2!$A$1:G6234,7,0)</f>
        <v>PG-13</v>
      </c>
      <c r="S2510" t="str">
        <f>IF(Table19[[#This Row],[Language]]="English","English","Other language")</f>
        <v>English</v>
      </c>
      <c r="T2510">
        <f>Table19[[#This Row],[Gross Revenue]]-Table19[[#This Row],[Budget]]</f>
        <v>47001027</v>
      </c>
      <c r="U2510" s="1">
        <f>(Table19[[#This Row],[Gross Revenue]]/Table19[[#This Row],[Budget]])-1</f>
        <v>1.0444672666666666</v>
      </c>
      <c r="V2510" t="str">
        <f t="shared" si="90"/>
        <v>111-130 minutes</v>
      </c>
      <c r="W2510">
        <f>Table19[[#This Row],[Profit]]/Table19[[#This Row],[Budget]]*100</f>
        <v>104.44672666666665</v>
      </c>
      <c r="X2510">
        <v>-1289919.5</v>
      </c>
      <c r="Y2510">
        <v>-4.8151417500000002E-2</v>
      </c>
      <c r="Z2510" t="str">
        <f t="shared" si="91"/>
        <v>High</v>
      </c>
    </row>
    <row r="2511" spans="1:26" x14ac:dyDescent="0.2">
      <c r="A2511" t="s">
        <v>5259</v>
      </c>
      <c r="B2511" t="s">
        <v>1946</v>
      </c>
      <c r="C2511" t="s">
        <v>2184</v>
      </c>
      <c r="D2511">
        <v>1000</v>
      </c>
      <c r="E2511">
        <v>6427</v>
      </c>
      <c r="F2511">
        <v>18</v>
      </c>
      <c r="G2511">
        <v>0</v>
      </c>
      <c r="H2511">
        <v>6.6</v>
      </c>
      <c r="I2511">
        <v>98</v>
      </c>
      <c r="J2511">
        <v>118</v>
      </c>
      <c r="K2511">
        <v>75668868</v>
      </c>
      <c r="L2511">
        <v>35000000</v>
      </c>
      <c r="M2511" s="2">
        <f>VLOOKUP(A2511,Sheet2!$A$1:G6235,2,0)</f>
        <v>34641</v>
      </c>
      <c r="N2511" t="str">
        <f>VLOOKUP(A2511,Sheet2!$A$1:G6235,3,0)</f>
        <v>Color</v>
      </c>
      <c r="O2511" t="str">
        <f>VLOOKUP(A2511,Sheet2!$A$1:G6235,4,0)</f>
        <v>Action</v>
      </c>
      <c r="P2511" t="str">
        <f>VLOOKUP(A2511,Sheet2!$A$1:G6235,5,0)</f>
        <v>English</v>
      </c>
      <c r="Q2511" t="str">
        <f>VLOOKUP(A2511,Sheet2!$A$1:G6235,6,0)</f>
        <v>USA</v>
      </c>
      <c r="R2511" t="str">
        <f>VLOOKUP(A2511,Sheet2!$A$1:G6235,7,0)</f>
        <v>PG</v>
      </c>
      <c r="S2511" t="str">
        <f>IF(Table19[[#This Row],[Language]]="English","English","Other language")</f>
        <v>English</v>
      </c>
      <c r="T2511">
        <f>Table19[[#This Row],[Gross Revenue]]-Table19[[#This Row],[Budget]]</f>
        <v>40668868</v>
      </c>
      <c r="U2511" s="1">
        <f>(Table19[[#This Row],[Gross Revenue]]/Table19[[#This Row],[Budget]])-1</f>
        <v>1.1619676571428572</v>
      </c>
      <c r="V2511" t="str">
        <f t="shared" si="90"/>
        <v>111-130 minutes</v>
      </c>
      <c r="W2511">
        <f>Table19[[#This Row],[Profit]]/Table19[[#This Row],[Budget]]*100</f>
        <v>116.19676571428572</v>
      </c>
      <c r="X2511">
        <v>-1289919.5</v>
      </c>
      <c r="Y2511">
        <v>-4.8151417500000002E-2</v>
      </c>
      <c r="Z2511" t="str">
        <f t="shared" si="91"/>
        <v>Medium</v>
      </c>
    </row>
    <row r="2512" spans="1:26" x14ac:dyDescent="0.2">
      <c r="A2512" t="s">
        <v>4916</v>
      </c>
      <c r="B2512" t="s">
        <v>1946</v>
      </c>
      <c r="C2512" t="s">
        <v>240</v>
      </c>
      <c r="D2512">
        <v>1000</v>
      </c>
      <c r="E2512">
        <v>6207</v>
      </c>
      <c r="F2512">
        <v>906</v>
      </c>
      <c r="G2512">
        <v>1000</v>
      </c>
      <c r="H2512">
        <v>6.4</v>
      </c>
      <c r="I2512">
        <v>160</v>
      </c>
      <c r="J2512">
        <v>103</v>
      </c>
      <c r="K2512">
        <v>70117571</v>
      </c>
      <c r="L2512">
        <v>58000000</v>
      </c>
      <c r="M2512" s="2">
        <f>VLOOKUP(A2512,Sheet2!$A$1:G6236,2,0)</f>
        <v>35908</v>
      </c>
      <c r="N2512" t="str">
        <f>VLOOKUP(A2512,Sheet2!$A$1:G6236,3,0)</f>
        <v>Color</v>
      </c>
      <c r="O2512" t="str">
        <f>VLOOKUP(A2512,Sheet2!$A$1:G6236,4,0)</f>
        <v>Action</v>
      </c>
      <c r="P2512" t="str">
        <f>VLOOKUP(A2512,Sheet2!$A$1:G6236,5,0)</f>
        <v>English</v>
      </c>
      <c r="Q2512" t="str">
        <f>VLOOKUP(A2512,Sheet2!$A$1:G6236,6,0)</f>
        <v>USA</v>
      </c>
      <c r="R2512" t="str">
        <f>VLOOKUP(A2512,Sheet2!$A$1:G6236,7,0)</f>
        <v>PG</v>
      </c>
      <c r="S2512" t="str">
        <f>IF(Table19[[#This Row],[Language]]="English","English","Other language")</f>
        <v>English</v>
      </c>
      <c r="T2512">
        <f>Table19[[#This Row],[Gross Revenue]]-Table19[[#This Row],[Budget]]</f>
        <v>12117571</v>
      </c>
      <c r="U2512" s="1">
        <f>(Table19[[#This Row],[Gross Revenue]]/Table19[[#This Row],[Budget]])-1</f>
        <v>0.20892363793103441</v>
      </c>
      <c r="V2512" t="str">
        <f t="shared" si="90"/>
        <v>90-110 minutes</v>
      </c>
      <c r="W2512">
        <f>Table19[[#This Row],[Profit]]/Table19[[#This Row],[Budget]]*100</f>
        <v>20.892363793103449</v>
      </c>
      <c r="X2512">
        <v>-1289919.5</v>
      </c>
      <c r="Y2512">
        <v>-4.8151417500000002E-2</v>
      </c>
      <c r="Z2512" t="str">
        <f t="shared" si="91"/>
        <v>High</v>
      </c>
    </row>
    <row r="2513" spans="1:26" x14ac:dyDescent="0.2">
      <c r="A2513" t="s">
        <v>4878</v>
      </c>
      <c r="B2513" t="s">
        <v>1827</v>
      </c>
      <c r="C2513" t="s">
        <v>1922</v>
      </c>
      <c r="D2513">
        <v>27000</v>
      </c>
      <c r="E2513">
        <v>31224</v>
      </c>
      <c r="F2513">
        <v>53</v>
      </c>
      <c r="G2513">
        <v>0</v>
      </c>
      <c r="H2513">
        <v>6.4</v>
      </c>
      <c r="I2513">
        <v>172</v>
      </c>
      <c r="J2513">
        <v>116</v>
      </c>
      <c r="K2513">
        <v>43119879</v>
      </c>
      <c r="L2513">
        <v>60000000</v>
      </c>
      <c r="M2513" s="2">
        <f>VLOOKUP(A2513,Sheet2!$A$1:G6237,2,0)</f>
        <v>37501</v>
      </c>
      <c r="N2513" t="str">
        <f>VLOOKUP(A2513,Sheet2!$A$1:G6237,3,0)</f>
        <v>Color</v>
      </c>
      <c r="O2513" t="str">
        <f>VLOOKUP(A2513,Sheet2!$A$1:G6237,4,0)</f>
        <v>Action</v>
      </c>
      <c r="P2513" t="str">
        <f>VLOOKUP(A2513,Sheet2!$A$1:G6237,5,0)</f>
        <v>English</v>
      </c>
      <c r="Q2513" t="str">
        <f>VLOOKUP(A2513,Sheet2!$A$1:G6237,6,0)</f>
        <v>USA</v>
      </c>
      <c r="R2513" t="str">
        <f>VLOOKUP(A2513,Sheet2!$A$1:G6237,7,0)</f>
        <v>PG-13</v>
      </c>
      <c r="S2513" t="str">
        <f>IF(Table19[[#This Row],[Language]]="English","English","Other language")</f>
        <v>English</v>
      </c>
      <c r="T2513">
        <f>Table19[[#This Row],[Gross Revenue]]-Table19[[#This Row],[Budget]]</f>
        <v>-16880121</v>
      </c>
      <c r="U2513" s="1">
        <f>(Table19[[#This Row],[Gross Revenue]]/Table19[[#This Row],[Budget]])-1</f>
        <v>-0.28133534999999998</v>
      </c>
      <c r="V2513" t="str">
        <f t="shared" si="90"/>
        <v>111-130 minutes</v>
      </c>
      <c r="W2513">
        <f>Table19[[#This Row],[Profit]]/Table19[[#This Row],[Budget]]*100</f>
        <v>-28.133534999999998</v>
      </c>
      <c r="X2513">
        <v>-1289919.5</v>
      </c>
      <c r="Y2513">
        <v>-4.8151417500000002E-2</v>
      </c>
      <c r="Z2513" t="str">
        <f t="shared" si="91"/>
        <v>High</v>
      </c>
    </row>
    <row r="2514" spans="1:26" x14ac:dyDescent="0.2">
      <c r="A2514" t="s">
        <v>4950</v>
      </c>
      <c r="B2514" t="s">
        <v>910</v>
      </c>
      <c r="C2514" t="s">
        <v>1966</v>
      </c>
      <c r="D2514">
        <v>12000</v>
      </c>
      <c r="E2514">
        <v>16007</v>
      </c>
      <c r="F2514">
        <v>338</v>
      </c>
      <c r="G2514">
        <v>0</v>
      </c>
      <c r="H2514">
        <v>6.4</v>
      </c>
      <c r="I2514">
        <v>134</v>
      </c>
      <c r="J2514">
        <v>143</v>
      </c>
      <c r="K2514">
        <v>82300000</v>
      </c>
      <c r="L2514">
        <v>35000000</v>
      </c>
      <c r="M2514" s="2">
        <f>VLOOKUP(A2514,Sheet2!$A$1:G6238,2,0)</f>
        <v>29161</v>
      </c>
      <c r="N2514" t="str">
        <f>VLOOKUP(A2514,Sheet2!$A$1:G6238,3,0)</f>
        <v>Color</v>
      </c>
      <c r="O2514" t="str">
        <f>VLOOKUP(A2514,Sheet2!$A$1:G6238,4,0)</f>
        <v>Adventure</v>
      </c>
      <c r="P2514" t="str">
        <f>VLOOKUP(A2514,Sheet2!$A$1:G6238,5,0)</f>
        <v>English</v>
      </c>
      <c r="Q2514" t="str">
        <f>VLOOKUP(A2514,Sheet2!$A$1:G6238,6,0)</f>
        <v>USA</v>
      </c>
      <c r="R2514" t="str">
        <f>VLOOKUP(A2514,Sheet2!$A$1:G6238,7,0)</f>
        <v>PG</v>
      </c>
      <c r="S2514" t="str">
        <f>IF(Table19[[#This Row],[Language]]="English","English","Other language")</f>
        <v>English</v>
      </c>
      <c r="T2514">
        <f>Table19[[#This Row],[Gross Revenue]]-Table19[[#This Row],[Budget]]</f>
        <v>47300000</v>
      </c>
      <c r="U2514" s="1">
        <f>(Table19[[#This Row],[Gross Revenue]]/Table19[[#This Row],[Budget]])-1</f>
        <v>1.3514285714285714</v>
      </c>
      <c r="V2514" t="str">
        <f t="shared" si="90"/>
        <v>131-150 minutes</v>
      </c>
      <c r="W2514">
        <f>Table19[[#This Row],[Profit]]/Table19[[#This Row],[Budget]]*100</f>
        <v>135.14285714285714</v>
      </c>
      <c r="X2514">
        <v>3892693.5</v>
      </c>
      <c r="Y2514">
        <v>0.11726928571428571</v>
      </c>
      <c r="Z2514" t="str">
        <f t="shared" si="91"/>
        <v>Medium</v>
      </c>
    </row>
    <row r="2515" spans="1:26" x14ac:dyDescent="0.2">
      <c r="A2515" t="s">
        <v>5118</v>
      </c>
      <c r="B2515" t="s">
        <v>1041</v>
      </c>
      <c r="C2515" t="s">
        <v>2081</v>
      </c>
      <c r="D2515">
        <v>20000</v>
      </c>
      <c r="E2515">
        <v>37723</v>
      </c>
      <c r="F2515">
        <v>0</v>
      </c>
      <c r="G2515">
        <v>13000</v>
      </c>
      <c r="H2515">
        <v>6.5</v>
      </c>
      <c r="I2515">
        <v>320</v>
      </c>
      <c r="J2515">
        <v>136</v>
      </c>
      <c r="K2515">
        <v>474544677</v>
      </c>
      <c r="L2515">
        <v>115000000</v>
      </c>
      <c r="M2515" s="2">
        <f>VLOOKUP(A2515,Sheet2!$A$1:G6239,2,0)</f>
        <v>36330</v>
      </c>
      <c r="N2515" t="str">
        <f>VLOOKUP(A2515,Sheet2!$A$1:G6239,3,0)</f>
        <v>Color</v>
      </c>
      <c r="O2515" t="str">
        <f>VLOOKUP(A2515,Sheet2!$A$1:G6239,4,0)</f>
        <v>Action</v>
      </c>
      <c r="P2515" t="str">
        <f>VLOOKUP(A2515,Sheet2!$A$1:G6239,5,0)</f>
        <v>English</v>
      </c>
      <c r="Q2515" t="str">
        <f>VLOOKUP(A2515,Sheet2!$A$1:G6239,6,0)</f>
        <v>USA</v>
      </c>
      <c r="R2515" t="str">
        <f>VLOOKUP(A2515,Sheet2!$A$1:G6239,7,0)</f>
        <v>PG</v>
      </c>
      <c r="S2515" t="str">
        <f>IF(Table19[[#This Row],[Language]]="English","English","Other language")</f>
        <v>English</v>
      </c>
      <c r="T2515">
        <f>Table19[[#This Row],[Gross Revenue]]-Table19[[#This Row],[Budget]]</f>
        <v>359544677</v>
      </c>
      <c r="U2515" s="1">
        <f>(Table19[[#This Row],[Gross Revenue]]/Table19[[#This Row],[Budget]])-1</f>
        <v>3.1264754521739127</v>
      </c>
      <c r="V2515" t="str">
        <f t="shared" si="90"/>
        <v>131-150 minutes</v>
      </c>
      <c r="W2515">
        <f>Table19[[#This Row],[Profit]]/Table19[[#This Row],[Budget]]*100</f>
        <v>312.64754521739133</v>
      </c>
      <c r="X2515">
        <v>-1289919.5</v>
      </c>
      <c r="Y2515">
        <v>-4.8151417500000002E-2</v>
      </c>
      <c r="Z2515" t="str">
        <f t="shared" si="91"/>
        <v>High</v>
      </c>
    </row>
    <row r="2516" spans="1:26" x14ac:dyDescent="0.2">
      <c r="A2516" t="s">
        <v>5434</v>
      </c>
      <c r="B2516" t="s">
        <v>1041</v>
      </c>
      <c r="C2516" t="s">
        <v>2081</v>
      </c>
      <c r="D2516">
        <v>20000</v>
      </c>
      <c r="E2516">
        <v>42990</v>
      </c>
      <c r="F2516">
        <v>0</v>
      </c>
      <c r="G2516">
        <v>0</v>
      </c>
      <c r="H2516">
        <v>6.7</v>
      </c>
      <c r="I2516">
        <v>284</v>
      </c>
      <c r="J2516">
        <v>142</v>
      </c>
      <c r="K2516">
        <v>310675583</v>
      </c>
      <c r="L2516">
        <v>115000000</v>
      </c>
      <c r="M2516" s="2">
        <f>VLOOKUP(A2516,Sheet2!$A$1:G6240,2,0)</f>
        <v>37493</v>
      </c>
      <c r="N2516" t="str">
        <f>VLOOKUP(A2516,Sheet2!$A$1:G6240,3,0)</f>
        <v>Color</v>
      </c>
      <c r="O2516" t="str">
        <f>VLOOKUP(A2516,Sheet2!$A$1:G6240,4,0)</f>
        <v>Action</v>
      </c>
      <c r="P2516" t="str">
        <f>VLOOKUP(A2516,Sheet2!$A$1:G6240,5,0)</f>
        <v>English</v>
      </c>
      <c r="Q2516" t="str">
        <f>VLOOKUP(A2516,Sheet2!$A$1:G6240,6,0)</f>
        <v>USA</v>
      </c>
      <c r="R2516" t="str">
        <f>VLOOKUP(A2516,Sheet2!$A$1:G6240,7,0)</f>
        <v>PG</v>
      </c>
      <c r="S2516" t="str">
        <f>IF(Table19[[#This Row],[Language]]="English","English","Other language")</f>
        <v>English</v>
      </c>
      <c r="T2516">
        <f>Table19[[#This Row],[Gross Revenue]]-Table19[[#This Row],[Budget]]</f>
        <v>195675583</v>
      </c>
      <c r="U2516" s="1">
        <f>(Table19[[#This Row],[Gross Revenue]]/Table19[[#This Row],[Budget]])-1</f>
        <v>1.7015268086956521</v>
      </c>
      <c r="V2516" t="str">
        <f t="shared" si="90"/>
        <v>131-150 minutes</v>
      </c>
      <c r="W2516">
        <f>Table19[[#This Row],[Profit]]/Table19[[#This Row],[Budget]]*100</f>
        <v>170.15268086956522</v>
      </c>
      <c r="X2516">
        <v>-1289919.5</v>
      </c>
      <c r="Y2516">
        <v>-4.8151417500000002E-2</v>
      </c>
      <c r="Z2516" t="str">
        <f t="shared" si="91"/>
        <v>High</v>
      </c>
    </row>
    <row r="2517" spans="1:26" x14ac:dyDescent="0.2">
      <c r="A2517" t="s">
        <v>6570</v>
      </c>
      <c r="B2517" t="s">
        <v>1041</v>
      </c>
      <c r="C2517" t="s">
        <v>2081</v>
      </c>
      <c r="D2517">
        <v>20000</v>
      </c>
      <c r="E2517">
        <v>44042</v>
      </c>
      <c r="F2517">
        <v>0</v>
      </c>
      <c r="G2517">
        <v>10000</v>
      </c>
      <c r="H2517">
        <v>7.6</v>
      </c>
      <c r="I2517">
        <v>359</v>
      </c>
      <c r="J2517">
        <v>140</v>
      </c>
      <c r="K2517">
        <v>380262555</v>
      </c>
      <c r="L2517">
        <v>113000000</v>
      </c>
      <c r="M2517" s="2">
        <f>VLOOKUP(A2517,Sheet2!$A$1:G6241,2,0)</f>
        <v>38404</v>
      </c>
      <c r="N2517" t="str">
        <f>VLOOKUP(A2517,Sheet2!$A$1:G6241,3,0)</f>
        <v>Color</v>
      </c>
      <c r="O2517" t="str">
        <f>VLOOKUP(A2517,Sheet2!$A$1:G6241,4,0)</f>
        <v>Action</v>
      </c>
      <c r="P2517" t="str">
        <f>VLOOKUP(A2517,Sheet2!$A$1:G6241,5,0)</f>
        <v>English</v>
      </c>
      <c r="Q2517" t="str">
        <f>VLOOKUP(A2517,Sheet2!$A$1:G6241,6,0)</f>
        <v>USA</v>
      </c>
      <c r="R2517" t="str">
        <f>VLOOKUP(A2517,Sheet2!$A$1:G6241,7,0)</f>
        <v>PG-13</v>
      </c>
      <c r="S2517" t="str">
        <f>IF(Table19[[#This Row],[Language]]="English","English","Other language")</f>
        <v>English</v>
      </c>
      <c r="T2517">
        <f>Table19[[#This Row],[Gross Revenue]]-Table19[[#This Row],[Budget]]</f>
        <v>267262555</v>
      </c>
      <c r="U2517" s="1">
        <f>(Table19[[#This Row],[Gross Revenue]]/Table19[[#This Row],[Budget]])-1</f>
        <v>2.3651553539823009</v>
      </c>
      <c r="V2517" t="str">
        <f t="shared" si="90"/>
        <v>131-150 minutes</v>
      </c>
      <c r="W2517">
        <f>Table19[[#This Row],[Profit]]/Table19[[#This Row],[Budget]]*100</f>
        <v>236.5155353982301</v>
      </c>
      <c r="X2517">
        <v>-1289919.5</v>
      </c>
      <c r="Y2517">
        <v>-4.8151417500000002E-2</v>
      </c>
      <c r="Z2517" t="str">
        <f t="shared" si="91"/>
        <v>High</v>
      </c>
    </row>
    <row r="2518" spans="1:26" x14ac:dyDescent="0.2">
      <c r="A2518" t="s">
        <v>7020</v>
      </c>
      <c r="B2518" t="s">
        <v>628</v>
      </c>
      <c r="C2518" t="s">
        <v>2081</v>
      </c>
      <c r="D2518">
        <v>11000</v>
      </c>
      <c r="E2518">
        <v>13485</v>
      </c>
      <c r="F2518">
        <v>0</v>
      </c>
      <c r="G2518">
        <v>33000</v>
      </c>
      <c r="H2518">
        <v>8.6999999999999993</v>
      </c>
      <c r="I2518">
        <v>282</v>
      </c>
      <c r="J2518">
        <v>125</v>
      </c>
      <c r="K2518">
        <v>460935665</v>
      </c>
      <c r="L2518">
        <v>11000000</v>
      </c>
      <c r="M2518" s="2">
        <f>VLOOKUP(A2518,Sheet2!$A$1:G6242,2,0)</f>
        <v>28163</v>
      </c>
      <c r="N2518" t="str">
        <f>VLOOKUP(A2518,Sheet2!$A$1:G6242,3,0)</f>
        <v>Color</v>
      </c>
      <c r="O2518" t="str">
        <f>VLOOKUP(A2518,Sheet2!$A$1:G6242,4,0)</f>
        <v>Action</v>
      </c>
      <c r="P2518" t="str">
        <f>VLOOKUP(A2518,Sheet2!$A$1:G6242,5,0)</f>
        <v>English</v>
      </c>
      <c r="Q2518" t="str">
        <f>VLOOKUP(A2518,Sheet2!$A$1:G6242,6,0)</f>
        <v>USA</v>
      </c>
      <c r="R2518" t="str">
        <f>VLOOKUP(A2518,Sheet2!$A$1:G6242,7,0)</f>
        <v>PG</v>
      </c>
      <c r="S2518" t="str">
        <f>IF(Table19[[#This Row],[Language]]="English","English","Other language")</f>
        <v>English</v>
      </c>
      <c r="T2518">
        <f>Table19[[#This Row],[Gross Revenue]]-Table19[[#This Row],[Budget]]</f>
        <v>449935665</v>
      </c>
      <c r="U2518" s="1">
        <f>(Table19[[#This Row],[Gross Revenue]]/Table19[[#This Row],[Budget]])-1</f>
        <v>40.903242272727276</v>
      </c>
      <c r="V2518" t="str">
        <f t="shared" si="90"/>
        <v>111-130 minutes</v>
      </c>
      <c r="W2518">
        <f>Table19[[#This Row],[Profit]]/Table19[[#This Row],[Budget]]*100</f>
        <v>4090.3242272727275</v>
      </c>
      <c r="X2518">
        <v>-1289919.5</v>
      </c>
      <c r="Y2518">
        <v>-4.8151417500000002E-2</v>
      </c>
      <c r="Z2518" t="str">
        <f t="shared" si="91"/>
        <v>Low</v>
      </c>
    </row>
    <row r="2519" spans="1:26" x14ac:dyDescent="0.2">
      <c r="A2519" t="s">
        <v>7025</v>
      </c>
      <c r="B2519" t="s">
        <v>628</v>
      </c>
      <c r="C2519" t="s">
        <v>1731</v>
      </c>
      <c r="D2519">
        <v>11000</v>
      </c>
      <c r="E2519">
        <v>12643</v>
      </c>
      <c r="F2519">
        <v>883</v>
      </c>
      <c r="G2519">
        <v>17000</v>
      </c>
      <c r="H2519">
        <v>8.8000000000000007</v>
      </c>
      <c r="I2519">
        <v>223</v>
      </c>
      <c r="J2519">
        <v>127</v>
      </c>
      <c r="K2519">
        <v>290158751</v>
      </c>
      <c r="L2519">
        <v>18000000</v>
      </c>
      <c r="M2519" s="2">
        <f>VLOOKUP(A2519,Sheet2!$A$1:G6243,2,0)</f>
        <v>29331</v>
      </c>
      <c r="N2519" t="str">
        <f>VLOOKUP(A2519,Sheet2!$A$1:G6243,3,0)</f>
        <v>Color</v>
      </c>
      <c r="O2519" t="str">
        <f>VLOOKUP(A2519,Sheet2!$A$1:G6243,4,0)</f>
        <v>Action</v>
      </c>
      <c r="P2519" t="str">
        <f>VLOOKUP(A2519,Sheet2!$A$1:G6243,5,0)</f>
        <v>English</v>
      </c>
      <c r="Q2519" t="str">
        <f>VLOOKUP(A2519,Sheet2!$A$1:G6243,6,0)</f>
        <v>USA</v>
      </c>
      <c r="R2519" t="str">
        <f>VLOOKUP(A2519,Sheet2!$A$1:G6243,7,0)</f>
        <v>PG</v>
      </c>
      <c r="S2519" t="str">
        <f>IF(Table19[[#This Row],[Language]]="English","English","Other language")</f>
        <v>English</v>
      </c>
      <c r="T2519">
        <f>Table19[[#This Row],[Gross Revenue]]-Table19[[#This Row],[Budget]]</f>
        <v>272158751</v>
      </c>
      <c r="U2519" s="1">
        <f>(Table19[[#This Row],[Gross Revenue]]/Table19[[#This Row],[Budget]])-1</f>
        <v>15.119930611111112</v>
      </c>
      <c r="V2519" t="str">
        <f t="shared" si="90"/>
        <v>111-130 minutes</v>
      </c>
      <c r="W2519">
        <f>Table19[[#This Row],[Profit]]/Table19[[#This Row],[Budget]]*100</f>
        <v>1511.993061111111</v>
      </c>
      <c r="X2519">
        <v>-1289919.5</v>
      </c>
      <c r="Y2519">
        <v>-4.8151417500000002E-2</v>
      </c>
      <c r="Z2519" t="str">
        <f t="shared" si="91"/>
        <v>Medium</v>
      </c>
    </row>
    <row r="2520" spans="1:26" x14ac:dyDescent="0.2">
      <c r="A2520" t="s">
        <v>6984</v>
      </c>
      <c r="B2520" t="s">
        <v>628</v>
      </c>
      <c r="C2520" t="s">
        <v>3217</v>
      </c>
      <c r="D2520">
        <v>11000</v>
      </c>
      <c r="E2520">
        <v>13649</v>
      </c>
      <c r="F2520">
        <v>37</v>
      </c>
      <c r="G2520">
        <v>14000</v>
      </c>
      <c r="H2520">
        <v>8.4</v>
      </c>
      <c r="I2520">
        <v>197</v>
      </c>
      <c r="J2520">
        <v>134</v>
      </c>
      <c r="K2520">
        <v>309125409</v>
      </c>
      <c r="L2520">
        <v>32500000</v>
      </c>
      <c r="M2520" s="2">
        <f>VLOOKUP(A2520,Sheet2!$A$1:G6244,2,0)</f>
        <v>30674</v>
      </c>
      <c r="N2520" t="str">
        <f>VLOOKUP(A2520,Sheet2!$A$1:G6244,3,0)</f>
        <v>Color</v>
      </c>
      <c r="O2520" t="str">
        <f>VLOOKUP(A2520,Sheet2!$A$1:G6244,4,0)</f>
        <v>Action</v>
      </c>
      <c r="P2520" t="str">
        <f>VLOOKUP(A2520,Sheet2!$A$1:G6244,5,0)</f>
        <v>English</v>
      </c>
      <c r="Q2520" t="str">
        <f>VLOOKUP(A2520,Sheet2!$A$1:G6244,6,0)</f>
        <v>USA</v>
      </c>
      <c r="R2520" t="str">
        <f>VLOOKUP(A2520,Sheet2!$A$1:G6244,7,0)</f>
        <v>PG</v>
      </c>
      <c r="S2520" t="str">
        <f>IF(Table19[[#This Row],[Language]]="English","English","Other language")</f>
        <v>English</v>
      </c>
      <c r="T2520">
        <f>Table19[[#This Row],[Gross Revenue]]-Table19[[#This Row],[Budget]]</f>
        <v>276625409</v>
      </c>
      <c r="U2520" s="1">
        <f>(Table19[[#This Row],[Gross Revenue]]/Table19[[#This Row],[Budget]])-1</f>
        <v>8.5115510461538459</v>
      </c>
      <c r="V2520" t="str">
        <f t="shared" si="90"/>
        <v>131-150 minutes</v>
      </c>
      <c r="W2520">
        <f>Table19[[#This Row],[Profit]]/Table19[[#This Row],[Budget]]*100</f>
        <v>851.15510461538463</v>
      </c>
      <c r="X2520">
        <v>-1289919.5</v>
      </c>
      <c r="Y2520">
        <v>-4.8151417500000002E-2</v>
      </c>
      <c r="Z2520" t="str">
        <f t="shared" si="91"/>
        <v>Medium</v>
      </c>
    </row>
    <row r="2521" spans="1:26" x14ac:dyDescent="0.2">
      <c r="A2521" t="s">
        <v>6622</v>
      </c>
      <c r="B2521" t="s">
        <v>500</v>
      </c>
      <c r="C2521" t="s">
        <v>2931</v>
      </c>
      <c r="D2521">
        <v>15000</v>
      </c>
      <c r="E2521">
        <v>16034</v>
      </c>
      <c r="F2521">
        <v>905</v>
      </c>
      <c r="G2521">
        <v>15000</v>
      </c>
      <c r="H2521">
        <v>7.7</v>
      </c>
      <c r="I2521">
        <v>228</v>
      </c>
      <c r="J2521">
        <v>127</v>
      </c>
      <c r="K2521">
        <v>38345403</v>
      </c>
      <c r="L2521">
        <v>70000000</v>
      </c>
      <c r="M2521" s="2">
        <f>VLOOKUP(A2521,Sheet2!$A$1:G6245,2,0)</f>
        <v>39387</v>
      </c>
      <c r="N2521" t="str">
        <f>VLOOKUP(A2521,Sheet2!$A$1:G6245,3,0)</f>
        <v>Color</v>
      </c>
      <c r="O2521" t="str">
        <f>VLOOKUP(A2521,Sheet2!$A$1:G6245,4,0)</f>
        <v>Adventure</v>
      </c>
      <c r="P2521" t="str">
        <f>VLOOKUP(A2521,Sheet2!$A$1:G6245,5,0)</f>
        <v>English</v>
      </c>
      <c r="Q2521" t="str">
        <f>VLOOKUP(A2521,Sheet2!$A$1:G6245,6,0)</f>
        <v>UK</v>
      </c>
      <c r="R2521" t="str">
        <f>VLOOKUP(A2521,Sheet2!$A$1:G6245,7,0)</f>
        <v>PG-13</v>
      </c>
      <c r="S2521" t="str">
        <f>IF(Table19[[#This Row],[Language]]="English","English","Other language")</f>
        <v>English</v>
      </c>
      <c r="T2521">
        <f>Table19[[#This Row],[Gross Revenue]]-Table19[[#This Row],[Budget]]</f>
        <v>-31654597</v>
      </c>
      <c r="U2521" s="1">
        <f>(Table19[[#This Row],[Gross Revenue]]/Table19[[#This Row],[Budget]])-1</f>
        <v>-0.45220852857142857</v>
      </c>
      <c r="V2521" t="str">
        <f t="shared" si="90"/>
        <v>111-130 minutes</v>
      </c>
      <c r="W2521">
        <f>Table19[[#This Row],[Profit]]/Table19[[#This Row],[Budget]]*100</f>
        <v>-45.220852857142859</v>
      </c>
      <c r="X2521">
        <v>3892693.5</v>
      </c>
      <c r="Y2521">
        <v>0.11726928571428571</v>
      </c>
      <c r="Z2521" t="str">
        <f t="shared" si="91"/>
        <v>High</v>
      </c>
    </row>
    <row r="2522" spans="1:26" x14ac:dyDescent="0.2">
      <c r="A2522" t="s">
        <v>6061</v>
      </c>
      <c r="B2522" t="s">
        <v>2715</v>
      </c>
      <c r="C2522" t="s">
        <v>372</v>
      </c>
      <c r="D2522">
        <v>660</v>
      </c>
      <c r="E2522">
        <v>2031</v>
      </c>
      <c r="F2522">
        <v>719</v>
      </c>
      <c r="G2522">
        <v>0</v>
      </c>
      <c r="H2522">
        <v>7.2</v>
      </c>
      <c r="I2522">
        <v>192</v>
      </c>
      <c r="J2522">
        <v>129</v>
      </c>
      <c r="K2522">
        <v>54700065</v>
      </c>
      <c r="L2522">
        <v>105000000</v>
      </c>
      <c r="M2522" s="2">
        <f>VLOOKUP(A2522,Sheet2!$A$1:G6246,2,0)</f>
        <v>35433</v>
      </c>
      <c r="N2522" t="str">
        <f>VLOOKUP(A2522,Sheet2!$A$1:G6246,3,0)</f>
        <v>Color</v>
      </c>
      <c r="O2522" t="str">
        <f>VLOOKUP(A2522,Sheet2!$A$1:G6246,4,0)</f>
        <v>Action</v>
      </c>
      <c r="P2522" t="str">
        <f>VLOOKUP(A2522,Sheet2!$A$1:G6246,5,0)</f>
        <v>English</v>
      </c>
      <c r="Q2522" t="str">
        <f>VLOOKUP(A2522,Sheet2!$A$1:G6246,6,0)</f>
        <v>USA</v>
      </c>
      <c r="R2522" t="str">
        <f>VLOOKUP(A2522,Sheet2!$A$1:G6246,7,0)</f>
        <v>R</v>
      </c>
      <c r="S2522" t="str">
        <f>IF(Table19[[#This Row],[Language]]="English","English","Other language")</f>
        <v>English</v>
      </c>
      <c r="T2522">
        <f>Table19[[#This Row],[Gross Revenue]]-Table19[[#This Row],[Budget]]</f>
        <v>-50299935</v>
      </c>
      <c r="U2522" s="1">
        <f>(Table19[[#This Row],[Gross Revenue]]/Table19[[#This Row],[Budget]])-1</f>
        <v>-0.479047</v>
      </c>
      <c r="V2522" t="str">
        <f t="shared" si="90"/>
        <v>111-130 minutes</v>
      </c>
      <c r="W2522">
        <f>Table19[[#This Row],[Profit]]/Table19[[#This Row],[Budget]]*100</f>
        <v>-47.904699999999998</v>
      </c>
      <c r="X2522">
        <v>-1289919.5</v>
      </c>
      <c r="Y2522">
        <v>-4.8151417500000002E-2</v>
      </c>
      <c r="Z2522" t="str">
        <f t="shared" si="91"/>
        <v>High</v>
      </c>
    </row>
    <row r="2523" spans="1:26" x14ac:dyDescent="0.2">
      <c r="A2523" t="s">
        <v>4506</v>
      </c>
      <c r="B2523" t="s">
        <v>1601</v>
      </c>
      <c r="C2523" t="s">
        <v>1376</v>
      </c>
      <c r="D2523">
        <v>881</v>
      </c>
      <c r="E2523">
        <v>3943</v>
      </c>
      <c r="F2523">
        <v>480</v>
      </c>
      <c r="G2523">
        <v>0</v>
      </c>
      <c r="H2523">
        <v>6.1</v>
      </c>
      <c r="I2523">
        <v>173</v>
      </c>
      <c r="J2523">
        <v>101</v>
      </c>
      <c r="K2523">
        <v>88200225</v>
      </c>
      <c r="L2523">
        <v>60000000</v>
      </c>
      <c r="M2523" s="2">
        <f>VLOOKUP(A2523,Sheet2!$A$1:G6247,2,0)</f>
        <v>38011</v>
      </c>
      <c r="N2523" t="str">
        <f>VLOOKUP(A2523,Sheet2!$A$1:G6247,3,0)</f>
        <v>Color</v>
      </c>
      <c r="O2523" t="str">
        <f>VLOOKUP(A2523,Sheet2!$A$1:G6247,4,0)</f>
        <v>Comedy</v>
      </c>
      <c r="P2523" t="str">
        <f>VLOOKUP(A2523,Sheet2!$A$1:G6247,5,0)</f>
        <v>English</v>
      </c>
      <c r="Q2523" t="str">
        <f>VLOOKUP(A2523,Sheet2!$A$1:G6247,6,0)</f>
        <v>USA</v>
      </c>
      <c r="R2523" t="str">
        <f>VLOOKUP(A2523,Sheet2!$A$1:G6247,7,0)</f>
        <v>PG-13</v>
      </c>
      <c r="S2523" t="str">
        <f>IF(Table19[[#This Row],[Language]]="English","English","Other language")</f>
        <v>English</v>
      </c>
      <c r="T2523">
        <f>Table19[[#This Row],[Gross Revenue]]-Table19[[#This Row],[Budget]]</f>
        <v>28200225</v>
      </c>
      <c r="U2523" s="1">
        <f>(Table19[[#This Row],[Gross Revenue]]/Table19[[#This Row],[Budget]])-1</f>
        <v>0.47000375000000005</v>
      </c>
      <c r="V2523" t="str">
        <f t="shared" si="90"/>
        <v>90-110 minutes</v>
      </c>
      <c r="W2523">
        <f>Table19[[#This Row],[Profit]]/Table19[[#This Row],[Budget]]*100</f>
        <v>47.000374999999998</v>
      </c>
      <c r="X2523">
        <v>1637763</v>
      </c>
      <c r="Y2523">
        <v>0.19178668286445014</v>
      </c>
      <c r="Z2523" t="str">
        <f t="shared" si="91"/>
        <v>High</v>
      </c>
    </row>
    <row r="2524" spans="1:26" x14ac:dyDescent="0.2">
      <c r="A2524" t="s">
        <v>3652</v>
      </c>
      <c r="B2524" t="s">
        <v>679</v>
      </c>
      <c r="C2524" t="s">
        <v>254</v>
      </c>
      <c r="D2524">
        <v>1000</v>
      </c>
      <c r="E2524">
        <v>3590</v>
      </c>
      <c r="F2524">
        <v>19</v>
      </c>
      <c r="G2524">
        <v>0</v>
      </c>
      <c r="H2524">
        <v>5.0999999999999996</v>
      </c>
      <c r="I2524">
        <v>112</v>
      </c>
      <c r="J2524">
        <v>75</v>
      </c>
      <c r="K2524">
        <v>23078294</v>
      </c>
      <c r="L2524">
        <v>9000000</v>
      </c>
      <c r="M2524" s="2">
        <f>VLOOKUP(A2524,Sheet2!$A$1:G6248,2,0)</f>
        <v>38932</v>
      </c>
      <c r="N2524" t="str">
        <f>VLOOKUP(A2524,Sheet2!$A$1:G6248,3,0)</f>
        <v>Color</v>
      </c>
      <c r="O2524" t="str">
        <f>VLOOKUP(A2524,Sheet2!$A$1:G6248,4,0)</f>
        <v>Horror</v>
      </c>
      <c r="P2524" t="str">
        <f>VLOOKUP(A2524,Sheet2!$A$1:G6248,5,0)</f>
        <v>English</v>
      </c>
      <c r="Q2524" t="str">
        <f>VLOOKUP(A2524,Sheet2!$A$1:G6248,6,0)</f>
        <v>USA</v>
      </c>
      <c r="R2524" t="str">
        <f>VLOOKUP(A2524,Sheet2!$A$1:G6248,7,0)</f>
        <v>PG-13</v>
      </c>
      <c r="S2524" t="str">
        <f>IF(Table19[[#This Row],[Language]]="English","English","Other language")</f>
        <v>English</v>
      </c>
      <c r="T2524">
        <f>Table19[[#This Row],[Gross Revenue]]-Table19[[#This Row],[Budget]]</f>
        <v>14078294</v>
      </c>
      <c r="U2524" s="1">
        <f>(Table19[[#This Row],[Gross Revenue]]/Table19[[#This Row],[Budget]])-1</f>
        <v>1.5642548888888888</v>
      </c>
      <c r="V2524" t="str">
        <f t="shared" si="90"/>
        <v>&lt;90 minutes</v>
      </c>
      <c r="W2524">
        <f>Table19[[#This Row],[Profit]]/Table19[[#This Row],[Budget]]*100</f>
        <v>156.42548888888891</v>
      </c>
      <c r="X2524">
        <v>16235088</v>
      </c>
      <c r="Y2524">
        <v>1.1909079499999999</v>
      </c>
      <c r="Z2524" t="str">
        <f t="shared" si="91"/>
        <v>Low</v>
      </c>
    </row>
    <row r="2525" spans="1:26" x14ac:dyDescent="0.2">
      <c r="A2525" t="s">
        <v>3622</v>
      </c>
      <c r="B2525" t="s">
        <v>633</v>
      </c>
      <c r="C2525" t="s">
        <v>590</v>
      </c>
      <c r="D2525">
        <v>985</v>
      </c>
      <c r="E2525">
        <v>3065</v>
      </c>
      <c r="F2525">
        <v>54</v>
      </c>
      <c r="G2525">
        <v>215</v>
      </c>
      <c r="H2525">
        <v>5.0999999999999996</v>
      </c>
      <c r="I2525">
        <v>52</v>
      </c>
      <c r="J2525">
        <v>85</v>
      </c>
      <c r="K2525">
        <v>13973532</v>
      </c>
      <c r="L2525">
        <v>25000000</v>
      </c>
      <c r="M2525" s="2">
        <f>VLOOKUP(A2525,Sheet2!$A$1:G6249,2,0)</f>
        <v>37550</v>
      </c>
      <c r="N2525" t="str">
        <f>VLOOKUP(A2525,Sheet2!$A$1:G6249,3,0)</f>
        <v>Color</v>
      </c>
      <c r="O2525" t="str">
        <f>VLOOKUP(A2525,Sheet2!$A$1:G6249,4,0)</f>
        <v>Comedy</v>
      </c>
      <c r="P2525" t="str">
        <f>VLOOKUP(A2525,Sheet2!$A$1:G6249,5,0)</f>
        <v>English</v>
      </c>
      <c r="Q2525" t="str">
        <f>VLOOKUP(A2525,Sheet2!$A$1:G6249,6,0)</f>
        <v>USA</v>
      </c>
      <c r="R2525" t="str">
        <f>VLOOKUP(A2525,Sheet2!$A$1:G6249,7,0)</f>
        <v>PG-13</v>
      </c>
      <c r="S2525" t="str">
        <f>IF(Table19[[#This Row],[Language]]="English","English","Other language")</f>
        <v>English</v>
      </c>
      <c r="T2525">
        <f>Table19[[#This Row],[Gross Revenue]]-Table19[[#This Row],[Budget]]</f>
        <v>-11026468</v>
      </c>
      <c r="U2525" s="1">
        <f>(Table19[[#This Row],[Gross Revenue]]/Table19[[#This Row],[Budget]])-1</f>
        <v>-0.44105872000000002</v>
      </c>
      <c r="V2525" t="str">
        <f t="shared" si="90"/>
        <v>&lt;90 minutes</v>
      </c>
      <c r="W2525">
        <f>Table19[[#This Row],[Profit]]/Table19[[#This Row],[Budget]]*100</f>
        <v>-44.105872000000005</v>
      </c>
      <c r="X2525">
        <v>1637763</v>
      </c>
      <c r="Y2525">
        <v>0.19178668286445014</v>
      </c>
      <c r="Z2525" t="str">
        <f t="shared" si="91"/>
        <v>Medium</v>
      </c>
    </row>
    <row r="2526" spans="1:26" x14ac:dyDescent="0.2">
      <c r="A2526" t="s">
        <v>3574</v>
      </c>
      <c r="B2526" t="s">
        <v>560</v>
      </c>
      <c r="C2526" t="s">
        <v>405</v>
      </c>
      <c r="D2526">
        <v>820</v>
      </c>
      <c r="E2526">
        <v>2705</v>
      </c>
      <c r="F2526">
        <v>357</v>
      </c>
      <c r="G2526">
        <v>0</v>
      </c>
      <c r="H2526">
        <v>5</v>
      </c>
      <c r="I2526">
        <v>145</v>
      </c>
      <c r="J2526">
        <v>121</v>
      </c>
      <c r="K2526">
        <v>31704416</v>
      </c>
      <c r="L2526">
        <v>135000000</v>
      </c>
      <c r="M2526" s="2">
        <f>VLOOKUP(A2526,Sheet2!$A$1:G6250,2,0)</f>
        <v>38419</v>
      </c>
      <c r="N2526" t="str">
        <f>VLOOKUP(A2526,Sheet2!$A$1:G6250,3,0)</f>
        <v>Color</v>
      </c>
      <c r="O2526" t="str">
        <f>VLOOKUP(A2526,Sheet2!$A$1:G6250,4,0)</f>
        <v>Action</v>
      </c>
      <c r="P2526" t="str">
        <f>VLOOKUP(A2526,Sheet2!$A$1:G6250,5,0)</f>
        <v>English</v>
      </c>
      <c r="Q2526" t="str">
        <f>VLOOKUP(A2526,Sheet2!$A$1:G6250,6,0)</f>
        <v>USA</v>
      </c>
      <c r="R2526" t="str">
        <f>VLOOKUP(A2526,Sheet2!$A$1:G6250,7,0)</f>
        <v>PG-13</v>
      </c>
      <c r="S2526" t="str">
        <f>IF(Table19[[#This Row],[Language]]="English","English","Other language")</f>
        <v>English</v>
      </c>
      <c r="T2526">
        <f>Table19[[#This Row],[Gross Revenue]]-Table19[[#This Row],[Budget]]</f>
        <v>-103295584</v>
      </c>
      <c r="U2526" s="1">
        <f>(Table19[[#This Row],[Gross Revenue]]/Table19[[#This Row],[Budget]])-1</f>
        <v>-0.76515247407407405</v>
      </c>
      <c r="V2526" t="str">
        <f t="shared" si="90"/>
        <v>111-130 minutes</v>
      </c>
      <c r="W2526">
        <f>Table19[[#This Row],[Profit]]/Table19[[#This Row],[Budget]]*100</f>
        <v>-76.515247407407401</v>
      </c>
      <c r="X2526">
        <v>-1289919.5</v>
      </c>
      <c r="Y2526">
        <v>-4.8151417500000002E-2</v>
      </c>
      <c r="Z2526" t="str">
        <f t="shared" si="91"/>
        <v>High</v>
      </c>
    </row>
    <row r="2527" spans="1:26" x14ac:dyDescent="0.2">
      <c r="A2527" t="s">
        <v>5603</v>
      </c>
      <c r="B2527" t="s">
        <v>2407</v>
      </c>
      <c r="C2527" t="s">
        <v>2408</v>
      </c>
      <c r="D2527">
        <v>488</v>
      </c>
      <c r="E2527">
        <v>991</v>
      </c>
      <c r="F2527">
        <v>78</v>
      </c>
      <c r="G2527">
        <v>973</v>
      </c>
      <c r="H2527">
        <v>6.9</v>
      </c>
      <c r="I2527">
        <v>105</v>
      </c>
      <c r="J2527">
        <v>103</v>
      </c>
      <c r="K2527">
        <v>410388</v>
      </c>
      <c r="L2527">
        <v>2127519898</v>
      </c>
      <c r="M2527" s="2">
        <f>VLOOKUP(A2527,Sheet2!$A$1:G6251,2,0)</f>
        <v>38112</v>
      </c>
      <c r="N2527" t="str">
        <f>VLOOKUP(A2527,Sheet2!$A$1:G6251,3,0)</f>
        <v>Color</v>
      </c>
      <c r="O2527" t="str">
        <f>VLOOKUP(A2527,Sheet2!$A$1:G6251,4,0)</f>
        <v>Action</v>
      </c>
      <c r="P2527" t="str">
        <f>VLOOKUP(A2527,Sheet2!$A$1:G6251,5,0)</f>
        <v>Japanese</v>
      </c>
      <c r="Q2527" t="str">
        <f>VLOOKUP(A2527,Sheet2!$A$1:G6251,6,0)</f>
        <v>Japan</v>
      </c>
      <c r="R2527" t="str">
        <f>VLOOKUP(A2527,Sheet2!$A$1:G6251,7,0)</f>
        <v>PG-13</v>
      </c>
      <c r="S2527" t="str">
        <f>IF(Table19[[#This Row],[Language]]="English","English","Other language")</f>
        <v>Other language</v>
      </c>
      <c r="T2527">
        <f>Table19[[#This Row],[Gross Revenue]]-Table19[[#This Row],[Budget]]</f>
        <v>-2127109510</v>
      </c>
      <c r="U2527" s="1">
        <f>(Table19[[#This Row],[Gross Revenue]]/Table19[[#This Row],[Budget]])-1</f>
        <v>-0.99980710497683911</v>
      </c>
      <c r="V2527" t="str">
        <f t="shared" si="90"/>
        <v>90-110 minutes</v>
      </c>
      <c r="W2527">
        <f>Table19[[#This Row],[Profit]]/Table19[[#This Row],[Budget]]*100</f>
        <v>-99.980710497683916</v>
      </c>
      <c r="X2527">
        <v>-1289919.5</v>
      </c>
      <c r="Y2527">
        <v>-4.8151417500000002E-2</v>
      </c>
      <c r="Z2527" t="str">
        <f t="shared" si="91"/>
        <v>High</v>
      </c>
    </row>
    <row r="2528" spans="1:26" x14ac:dyDescent="0.2">
      <c r="A2528" t="s">
        <v>3281</v>
      </c>
      <c r="B2528" t="s">
        <v>54</v>
      </c>
      <c r="C2528" t="s">
        <v>55</v>
      </c>
      <c r="D2528">
        <v>503</v>
      </c>
      <c r="E2528">
        <v>3100</v>
      </c>
      <c r="F2528">
        <v>34</v>
      </c>
      <c r="G2528">
        <v>0</v>
      </c>
      <c r="H2528">
        <v>2.8</v>
      </c>
      <c r="I2528">
        <v>36</v>
      </c>
      <c r="J2528">
        <v>97</v>
      </c>
      <c r="K2528">
        <v>1686429</v>
      </c>
      <c r="L2528">
        <v>16000000</v>
      </c>
      <c r="M2528" s="2">
        <f>VLOOKUP(A2528,Sheet2!$A$1:G6252,2,0)</f>
        <v>35575</v>
      </c>
      <c r="N2528" t="str">
        <f>VLOOKUP(A2528,Sheet2!$A$1:G6252,3,0)</f>
        <v>Color</v>
      </c>
      <c r="O2528" t="str">
        <f>VLOOKUP(A2528,Sheet2!$A$1:G6252,4,0)</f>
        <v>Action</v>
      </c>
      <c r="P2528" t="str">
        <f>VLOOKUP(A2528,Sheet2!$A$1:G6252,5,0)</f>
        <v>English</v>
      </c>
      <c r="Q2528" t="str">
        <f>VLOOKUP(A2528,Sheet2!$A$1:G6252,6,0)</f>
        <v>USA</v>
      </c>
      <c r="R2528" t="str">
        <f>VLOOKUP(A2528,Sheet2!$A$1:G6252,7,0)</f>
        <v>PG-13</v>
      </c>
      <c r="S2528" t="str">
        <f>IF(Table19[[#This Row],[Language]]="English","English","Other language")</f>
        <v>English</v>
      </c>
      <c r="T2528">
        <f>Table19[[#This Row],[Gross Revenue]]-Table19[[#This Row],[Budget]]</f>
        <v>-14313571</v>
      </c>
      <c r="U2528" s="1">
        <f>(Table19[[#This Row],[Gross Revenue]]/Table19[[#This Row],[Budget]])-1</f>
        <v>-0.89459818749999998</v>
      </c>
      <c r="V2528" t="str">
        <f t="shared" si="90"/>
        <v>90-110 minutes</v>
      </c>
      <c r="W2528">
        <f>Table19[[#This Row],[Profit]]/Table19[[#This Row],[Budget]]*100</f>
        <v>-89.459818749999997</v>
      </c>
      <c r="X2528">
        <v>-1289919.5</v>
      </c>
      <c r="Y2528">
        <v>-4.8151417500000002E-2</v>
      </c>
      <c r="Z2528" t="str">
        <f t="shared" si="91"/>
        <v>Medium</v>
      </c>
    </row>
    <row r="2529" spans="1:26" x14ac:dyDescent="0.2">
      <c r="A2529" t="s">
        <v>5687</v>
      </c>
      <c r="B2529" t="s">
        <v>589</v>
      </c>
      <c r="C2529" t="s">
        <v>1766</v>
      </c>
      <c r="D2529">
        <v>8000</v>
      </c>
      <c r="E2529">
        <v>11264</v>
      </c>
      <c r="F2529">
        <v>285</v>
      </c>
      <c r="G2529">
        <v>0</v>
      </c>
      <c r="H2529">
        <v>6.9</v>
      </c>
      <c r="I2529">
        <v>173</v>
      </c>
      <c r="J2529">
        <v>106</v>
      </c>
      <c r="K2529">
        <v>100468793</v>
      </c>
      <c r="L2529">
        <v>65000000</v>
      </c>
      <c r="M2529" s="2">
        <f>VLOOKUP(A2529,Sheet2!$A$1:G6253,2,0)</f>
        <v>39716</v>
      </c>
      <c r="N2529" t="str">
        <f>VLOOKUP(A2529,Sheet2!$A$1:G6253,3,0)</f>
        <v>Color</v>
      </c>
      <c r="O2529" t="str">
        <f>VLOOKUP(A2529,Sheet2!$A$1:G6253,4,0)</f>
        <v>Comedy</v>
      </c>
      <c r="P2529" t="str">
        <f>VLOOKUP(A2529,Sheet2!$A$1:G6253,5,0)</f>
        <v>English</v>
      </c>
      <c r="Q2529" t="str">
        <f>VLOOKUP(A2529,Sheet2!$A$1:G6253,6,0)</f>
        <v>USA</v>
      </c>
      <c r="R2529" t="str">
        <f>VLOOKUP(A2529,Sheet2!$A$1:G6253,7,0)</f>
        <v>R</v>
      </c>
      <c r="S2529" t="str">
        <f>IF(Table19[[#This Row],[Language]]="English","English","Other language")</f>
        <v>English</v>
      </c>
      <c r="T2529">
        <f>Table19[[#This Row],[Gross Revenue]]-Table19[[#This Row],[Budget]]</f>
        <v>35468793</v>
      </c>
      <c r="U2529" s="1">
        <f>(Table19[[#This Row],[Gross Revenue]]/Table19[[#This Row],[Budget]])-1</f>
        <v>0.54567373846153844</v>
      </c>
      <c r="V2529" t="str">
        <f t="shared" si="90"/>
        <v>90-110 minutes</v>
      </c>
      <c r="W2529">
        <f>Table19[[#This Row],[Profit]]/Table19[[#This Row],[Budget]]*100</f>
        <v>54.567373846153842</v>
      </c>
      <c r="X2529">
        <v>1637763</v>
      </c>
      <c r="Y2529">
        <v>0.19178668286445014</v>
      </c>
      <c r="Z2529" t="str">
        <f t="shared" si="91"/>
        <v>High</v>
      </c>
    </row>
    <row r="2530" spans="1:26" x14ac:dyDescent="0.2">
      <c r="A2530" t="s">
        <v>4584</v>
      </c>
      <c r="B2530" t="s">
        <v>800</v>
      </c>
      <c r="C2530" t="s">
        <v>660</v>
      </c>
      <c r="D2530">
        <v>17000</v>
      </c>
      <c r="E2530">
        <v>21380</v>
      </c>
      <c r="F2530">
        <v>98</v>
      </c>
      <c r="G2530">
        <v>0</v>
      </c>
      <c r="H2530">
        <v>6.5</v>
      </c>
      <c r="I2530">
        <v>107</v>
      </c>
      <c r="J2530">
        <v>104</v>
      </c>
      <c r="K2530">
        <v>65269010</v>
      </c>
      <c r="L2530">
        <v>12000000</v>
      </c>
      <c r="M2530" s="2">
        <f>VLOOKUP(A2530,Sheet2!$A$1:G6254,2,0)</f>
        <v>39060</v>
      </c>
      <c r="N2530" t="str">
        <f>VLOOKUP(A2530,Sheet2!$A$1:G6254,3,0)</f>
        <v>Color</v>
      </c>
      <c r="O2530" t="str">
        <f>VLOOKUP(A2530,Sheet2!$A$1:G6254,4,0)</f>
        <v>Crime</v>
      </c>
      <c r="P2530" t="str">
        <f>VLOOKUP(A2530,Sheet2!$A$1:G6254,5,0)</f>
        <v>English</v>
      </c>
      <c r="Q2530" t="str">
        <f>VLOOKUP(A2530,Sheet2!$A$1:G6254,6,0)</f>
        <v>USA</v>
      </c>
      <c r="R2530" t="str">
        <f>VLOOKUP(A2530,Sheet2!$A$1:G6254,7,0)</f>
        <v>PG-13</v>
      </c>
      <c r="S2530" t="str">
        <f>IF(Table19[[#This Row],[Language]]="English","English","Other language")</f>
        <v>English</v>
      </c>
      <c r="T2530">
        <f>Table19[[#This Row],[Gross Revenue]]-Table19[[#This Row],[Budget]]</f>
        <v>53269010</v>
      </c>
      <c r="U2530" s="1">
        <f>(Table19[[#This Row],[Gross Revenue]]/Table19[[#This Row],[Budget]])-1</f>
        <v>4.4390841666666665</v>
      </c>
      <c r="V2530" t="str">
        <f t="shared" si="90"/>
        <v>90-110 minutes</v>
      </c>
      <c r="W2530">
        <f>Table19[[#This Row],[Profit]]/Table19[[#This Row],[Budget]]*100</f>
        <v>443.90841666666665</v>
      </c>
      <c r="X2530">
        <v>-74533.5</v>
      </c>
      <c r="Y2530">
        <v>-7.4856785714285719E-3</v>
      </c>
      <c r="Z2530" t="str">
        <f t="shared" si="91"/>
        <v>Low</v>
      </c>
    </row>
    <row r="2531" spans="1:26" x14ac:dyDescent="0.2">
      <c r="A2531" t="s">
        <v>4667</v>
      </c>
      <c r="B2531" t="s">
        <v>1743</v>
      </c>
      <c r="C2531" t="s">
        <v>16</v>
      </c>
      <c r="D2531">
        <v>158</v>
      </c>
      <c r="E2531">
        <v>816</v>
      </c>
      <c r="F2531">
        <v>209</v>
      </c>
      <c r="G2531">
        <v>0</v>
      </c>
      <c r="H2531">
        <v>6.2</v>
      </c>
      <c r="I2531">
        <v>97</v>
      </c>
      <c r="J2531">
        <v>98</v>
      </c>
      <c r="K2531">
        <v>58006147</v>
      </c>
      <c r="L2531">
        <v>23000000</v>
      </c>
      <c r="M2531" s="2">
        <f>VLOOKUP(A2531,Sheet2!$A$1:G6255,2,0)</f>
        <v>39643</v>
      </c>
      <c r="N2531" t="str">
        <f>VLOOKUP(A2531,Sheet2!$A$1:G6255,3,0)</f>
        <v>Color</v>
      </c>
      <c r="O2531" t="str">
        <f>VLOOKUP(A2531,Sheet2!$A$1:G6255,4,0)</f>
        <v>Drama</v>
      </c>
      <c r="P2531" t="str">
        <f>VLOOKUP(A2531,Sheet2!$A$1:G6255,5,0)</f>
        <v>English</v>
      </c>
      <c r="Q2531" t="str">
        <f>VLOOKUP(A2531,Sheet2!$A$1:G6255,6,0)</f>
        <v>USA</v>
      </c>
      <c r="R2531" t="str">
        <f>VLOOKUP(A2531,Sheet2!$A$1:G6255,7,0)</f>
        <v>PG-13</v>
      </c>
      <c r="S2531" t="str">
        <f>IF(Table19[[#This Row],[Language]]="English","English","Other language")</f>
        <v>English</v>
      </c>
      <c r="T2531">
        <f>Table19[[#This Row],[Gross Revenue]]-Table19[[#This Row],[Budget]]</f>
        <v>35006147</v>
      </c>
      <c r="U2531" s="1">
        <f>(Table19[[#This Row],[Gross Revenue]]/Table19[[#This Row],[Budget]])-1</f>
        <v>1.5220063913043478</v>
      </c>
      <c r="V2531" t="str">
        <f t="shared" si="90"/>
        <v>90-110 minutes</v>
      </c>
      <c r="W2531">
        <f>Table19[[#This Row],[Profit]]/Table19[[#This Row],[Budget]]*100</f>
        <v>152.20063913043478</v>
      </c>
      <c r="X2531">
        <v>-434215.5</v>
      </c>
      <c r="Y2531">
        <v>-0.10115100772200772</v>
      </c>
      <c r="Z2531" t="str">
        <f t="shared" si="91"/>
        <v>Medium</v>
      </c>
    </row>
    <row r="2532" spans="1:26" x14ac:dyDescent="0.2">
      <c r="A2532" t="s">
        <v>4650</v>
      </c>
      <c r="B2532" t="s">
        <v>1729</v>
      </c>
      <c r="C2532" t="s">
        <v>16</v>
      </c>
      <c r="D2532">
        <v>2000</v>
      </c>
      <c r="E2532">
        <v>4059</v>
      </c>
      <c r="F2532">
        <v>209</v>
      </c>
      <c r="G2532">
        <v>16000</v>
      </c>
      <c r="H2532">
        <v>6.2</v>
      </c>
      <c r="I2532">
        <v>138</v>
      </c>
      <c r="J2532">
        <v>107</v>
      </c>
      <c r="K2532">
        <v>42385520</v>
      </c>
      <c r="L2532">
        <v>30000000</v>
      </c>
      <c r="M2532" s="2">
        <f>VLOOKUP(A2532,Sheet2!$A$1:G6256,2,0)</f>
        <v>40269</v>
      </c>
      <c r="N2532" t="str">
        <f>VLOOKUP(A2532,Sheet2!$A$1:G6256,3,0)</f>
        <v>Color</v>
      </c>
      <c r="O2532" t="str">
        <f>VLOOKUP(A2532,Sheet2!$A$1:G6256,4,0)</f>
        <v>Drama</v>
      </c>
      <c r="P2532" t="str">
        <f>VLOOKUP(A2532,Sheet2!$A$1:G6256,5,0)</f>
        <v>English</v>
      </c>
      <c r="Q2532" t="str">
        <f>VLOOKUP(A2532,Sheet2!$A$1:G6256,6,0)</f>
        <v>USA</v>
      </c>
      <c r="R2532" t="str">
        <f>VLOOKUP(A2532,Sheet2!$A$1:G6256,7,0)</f>
        <v>PG-13</v>
      </c>
      <c r="S2532" t="str">
        <f>IF(Table19[[#This Row],[Language]]="English","English","Other language")</f>
        <v>English</v>
      </c>
      <c r="T2532">
        <f>Table19[[#This Row],[Gross Revenue]]-Table19[[#This Row],[Budget]]</f>
        <v>12385520</v>
      </c>
      <c r="U2532" s="1">
        <f>(Table19[[#This Row],[Gross Revenue]]/Table19[[#This Row],[Budget]])-1</f>
        <v>0.4128506666666667</v>
      </c>
      <c r="V2532" t="str">
        <f t="shared" si="90"/>
        <v>90-110 minutes</v>
      </c>
      <c r="W2532">
        <f>Table19[[#This Row],[Profit]]/Table19[[#This Row],[Budget]]*100</f>
        <v>41.285066666666665</v>
      </c>
      <c r="X2532">
        <v>-434215.5</v>
      </c>
      <c r="Y2532">
        <v>-0.10115100772200772</v>
      </c>
      <c r="Z2532" t="str">
        <f t="shared" si="91"/>
        <v>Medium</v>
      </c>
    </row>
    <row r="2533" spans="1:26" x14ac:dyDescent="0.2">
      <c r="A2533" t="s">
        <v>5056</v>
      </c>
      <c r="B2533" t="s">
        <v>404</v>
      </c>
      <c r="C2533" t="s">
        <v>2045</v>
      </c>
      <c r="D2533">
        <v>3000</v>
      </c>
      <c r="E2533">
        <v>4863</v>
      </c>
      <c r="F2533">
        <v>35</v>
      </c>
      <c r="G2533">
        <v>19000</v>
      </c>
      <c r="H2533">
        <v>6.5</v>
      </c>
      <c r="I2533">
        <v>121</v>
      </c>
      <c r="J2533">
        <v>99</v>
      </c>
      <c r="K2533">
        <v>35057332</v>
      </c>
      <c r="L2533">
        <v>33000000</v>
      </c>
      <c r="M2533" s="2">
        <f>VLOOKUP(A2533,Sheet2!$A$1:G6257,2,0)</f>
        <v>41101</v>
      </c>
      <c r="N2533" t="str">
        <f>VLOOKUP(A2533,Sheet2!$A$1:G6257,3,0)</f>
        <v>Color</v>
      </c>
      <c r="O2533" t="str">
        <f>VLOOKUP(A2533,Sheet2!$A$1:G6257,4,0)</f>
        <v>Drama</v>
      </c>
      <c r="P2533" t="str">
        <f>VLOOKUP(A2533,Sheet2!$A$1:G6257,5,0)</f>
        <v>English</v>
      </c>
      <c r="Q2533" t="str">
        <f>VLOOKUP(A2533,Sheet2!$A$1:G6257,6,0)</f>
        <v>USA</v>
      </c>
      <c r="R2533" t="str">
        <f>VLOOKUP(A2533,Sheet2!$A$1:G6257,7,0)</f>
        <v>PG-13</v>
      </c>
      <c r="S2533" t="str">
        <f>IF(Table19[[#This Row],[Language]]="English","English","Other language")</f>
        <v>English</v>
      </c>
      <c r="T2533">
        <f>Table19[[#This Row],[Gross Revenue]]-Table19[[#This Row],[Budget]]</f>
        <v>2057332</v>
      </c>
      <c r="U2533" s="1">
        <f>(Table19[[#This Row],[Gross Revenue]]/Table19[[#This Row],[Budget]])-1</f>
        <v>6.2343393939394032E-2</v>
      </c>
      <c r="V2533" t="str">
        <f t="shared" si="90"/>
        <v>90-110 minutes</v>
      </c>
      <c r="W2533">
        <f>Table19[[#This Row],[Profit]]/Table19[[#This Row],[Budget]]*100</f>
        <v>6.2343393939393943</v>
      </c>
      <c r="X2533">
        <v>-434215.5</v>
      </c>
      <c r="Y2533">
        <v>-0.10115100772200772</v>
      </c>
      <c r="Z2533" t="str">
        <f t="shared" si="91"/>
        <v>Medium</v>
      </c>
    </row>
    <row r="2534" spans="1:26" x14ac:dyDescent="0.2">
      <c r="A2534" t="s">
        <v>5419</v>
      </c>
      <c r="B2534" t="s">
        <v>433</v>
      </c>
      <c r="C2534" t="s">
        <v>808</v>
      </c>
      <c r="D2534">
        <v>8000</v>
      </c>
      <c r="E2534">
        <v>9988</v>
      </c>
      <c r="F2534">
        <v>0</v>
      </c>
      <c r="G2534">
        <v>0</v>
      </c>
      <c r="H2534">
        <v>6.7</v>
      </c>
      <c r="I2534">
        <v>65</v>
      </c>
      <c r="J2534">
        <v>124</v>
      </c>
      <c r="K2534">
        <v>91030827</v>
      </c>
      <c r="L2534">
        <v>50000000</v>
      </c>
      <c r="M2534" s="2">
        <f>VLOOKUP(A2534,Sheet2!$A$1:G6258,2,0)</f>
        <v>36013</v>
      </c>
      <c r="N2534" t="str">
        <f>VLOOKUP(A2534,Sheet2!$A$1:G6258,3,0)</f>
        <v>Color</v>
      </c>
      <c r="O2534" t="str">
        <f>VLOOKUP(A2534,Sheet2!$A$1:G6258,4,0)</f>
        <v>Comedy</v>
      </c>
      <c r="P2534" t="str">
        <f>VLOOKUP(A2534,Sheet2!$A$1:G6258,5,0)</f>
        <v>English</v>
      </c>
      <c r="Q2534" t="str">
        <f>VLOOKUP(A2534,Sheet2!$A$1:G6258,6,0)</f>
        <v>USA</v>
      </c>
      <c r="R2534" t="str">
        <f>VLOOKUP(A2534,Sheet2!$A$1:G6258,7,0)</f>
        <v>PG-13</v>
      </c>
      <c r="S2534" t="str">
        <f>IF(Table19[[#This Row],[Language]]="English","English","Other language")</f>
        <v>English</v>
      </c>
      <c r="T2534">
        <f>Table19[[#This Row],[Gross Revenue]]-Table19[[#This Row],[Budget]]</f>
        <v>41030827</v>
      </c>
      <c r="U2534" s="1">
        <f>(Table19[[#This Row],[Gross Revenue]]/Table19[[#This Row],[Budget]])-1</f>
        <v>0.82061654000000006</v>
      </c>
      <c r="V2534" t="str">
        <f t="shared" si="90"/>
        <v>111-130 minutes</v>
      </c>
      <c r="W2534">
        <f>Table19[[#This Row],[Profit]]/Table19[[#This Row],[Budget]]*100</f>
        <v>82.06165399999999</v>
      </c>
      <c r="X2534">
        <v>1637763</v>
      </c>
      <c r="Y2534">
        <v>0.19178668286445014</v>
      </c>
      <c r="Z2534" t="str">
        <f t="shared" si="91"/>
        <v>High</v>
      </c>
    </row>
    <row r="2535" spans="1:26" x14ac:dyDescent="0.2">
      <c r="A2535" t="s">
        <v>6063</v>
      </c>
      <c r="B2535" t="s">
        <v>1671</v>
      </c>
      <c r="C2535" t="s">
        <v>2160</v>
      </c>
      <c r="D2535">
        <v>14000</v>
      </c>
      <c r="E2535">
        <v>28933</v>
      </c>
      <c r="F2535">
        <v>0</v>
      </c>
      <c r="G2535">
        <v>23000</v>
      </c>
      <c r="H2535">
        <v>7.2</v>
      </c>
      <c r="I2535">
        <v>412</v>
      </c>
      <c r="J2535">
        <v>122</v>
      </c>
      <c r="K2535">
        <v>17750583</v>
      </c>
      <c r="L2535">
        <v>30000000</v>
      </c>
      <c r="M2535" s="2">
        <f>VLOOKUP(A2535,Sheet2!$A$1:G6259,2,0)</f>
        <v>42181</v>
      </c>
      <c r="N2535" t="str">
        <f>VLOOKUP(A2535,Sheet2!$A$1:G6259,3,0)</f>
        <v>Color</v>
      </c>
      <c r="O2535" t="str">
        <f>VLOOKUP(A2535,Sheet2!$A$1:G6259,4,0)</f>
        <v>Biography</v>
      </c>
      <c r="P2535" t="str">
        <f>VLOOKUP(A2535,Sheet2!$A$1:G6259,5,0)</f>
        <v>English</v>
      </c>
      <c r="Q2535" t="str">
        <f>VLOOKUP(A2535,Sheet2!$A$1:G6259,6,0)</f>
        <v>UK</v>
      </c>
      <c r="R2535" t="str">
        <f>VLOOKUP(A2535,Sheet2!$A$1:G6259,7,0)</f>
        <v>R</v>
      </c>
      <c r="S2535" t="str">
        <f>IF(Table19[[#This Row],[Language]]="English","English","Other language")</f>
        <v>English</v>
      </c>
      <c r="T2535">
        <f>Table19[[#This Row],[Gross Revenue]]-Table19[[#This Row],[Budget]]</f>
        <v>-12249417</v>
      </c>
      <c r="U2535" s="1">
        <f>(Table19[[#This Row],[Gross Revenue]]/Table19[[#This Row],[Budget]])-1</f>
        <v>-0.40831390000000001</v>
      </c>
      <c r="V2535" t="str">
        <f t="shared" si="90"/>
        <v>111-130 minutes</v>
      </c>
      <c r="W2535">
        <f>Table19[[#This Row],[Profit]]/Table19[[#This Row],[Budget]]*100</f>
        <v>-40.831389999999999</v>
      </c>
      <c r="X2535">
        <v>-1289919.5</v>
      </c>
      <c r="Y2535">
        <v>-4.8151417500000002E-2</v>
      </c>
      <c r="Z2535" t="str">
        <f t="shared" si="91"/>
        <v>Medium</v>
      </c>
    </row>
    <row r="2536" spans="1:26" x14ac:dyDescent="0.2">
      <c r="A2536" t="s">
        <v>4657</v>
      </c>
      <c r="B2536" t="s">
        <v>399</v>
      </c>
      <c r="C2536" t="s">
        <v>1735</v>
      </c>
      <c r="D2536">
        <v>826</v>
      </c>
      <c r="E2536">
        <v>3004</v>
      </c>
      <c r="F2536">
        <v>9</v>
      </c>
      <c r="G2536">
        <v>0</v>
      </c>
      <c r="H2536">
        <v>6.2</v>
      </c>
      <c r="I2536">
        <v>131</v>
      </c>
      <c r="J2536">
        <v>103</v>
      </c>
      <c r="K2536">
        <v>50041732</v>
      </c>
      <c r="L2536">
        <v>29000000</v>
      </c>
      <c r="M2536" s="2">
        <f>VLOOKUP(A2536,Sheet2!$A$1:G6260,2,0)</f>
        <v>36519</v>
      </c>
      <c r="N2536" t="str">
        <f>VLOOKUP(A2536,Sheet2!$A$1:G6260,3,0)</f>
        <v>Color</v>
      </c>
      <c r="O2536" t="str">
        <f>VLOOKUP(A2536,Sheet2!$A$1:G6260,4,0)</f>
        <v>Horror</v>
      </c>
      <c r="P2536" t="str">
        <f>VLOOKUP(A2536,Sheet2!$A$1:G6260,5,0)</f>
        <v>English</v>
      </c>
      <c r="Q2536" t="str">
        <f>VLOOKUP(A2536,Sheet2!$A$1:G6260,6,0)</f>
        <v>USA</v>
      </c>
      <c r="R2536" t="str">
        <f>VLOOKUP(A2536,Sheet2!$A$1:G6260,7,0)</f>
        <v>R</v>
      </c>
      <c r="S2536" t="str">
        <f>IF(Table19[[#This Row],[Language]]="English","English","Other language")</f>
        <v>English</v>
      </c>
      <c r="T2536">
        <f>Table19[[#This Row],[Gross Revenue]]-Table19[[#This Row],[Budget]]</f>
        <v>21041732</v>
      </c>
      <c r="U2536" s="1">
        <f>(Table19[[#This Row],[Gross Revenue]]/Table19[[#This Row],[Budget]])-1</f>
        <v>0.72557696551724149</v>
      </c>
      <c r="V2536" t="str">
        <f t="shared" si="90"/>
        <v>90-110 minutes</v>
      </c>
      <c r="W2536">
        <f>Table19[[#This Row],[Profit]]/Table19[[#This Row],[Budget]]*100</f>
        <v>72.557696551724135</v>
      </c>
      <c r="X2536">
        <v>16235088</v>
      </c>
      <c r="Y2536">
        <v>1.1909079499999999</v>
      </c>
      <c r="Z2536" t="str">
        <f t="shared" si="91"/>
        <v>Medium</v>
      </c>
    </row>
    <row r="2537" spans="1:26" x14ac:dyDescent="0.2">
      <c r="A2537" t="s">
        <v>6470</v>
      </c>
      <c r="B2537" t="s">
        <v>718</v>
      </c>
      <c r="C2537" t="s">
        <v>2668</v>
      </c>
      <c r="D2537">
        <v>17000</v>
      </c>
      <c r="E2537">
        <v>19673</v>
      </c>
      <c r="F2537">
        <v>25</v>
      </c>
      <c r="G2537">
        <v>45000</v>
      </c>
      <c r="H2537">
        <v>7.5</v>
      </c>
      <c r="I2537">
        <v>309</v>
      </c>
      <c r="J2537">
        <v>101</v>
      </c>
      <c r="K2537">
        <v>18656400</v>
      </c>
      <c r="L2537">
        <v>5000000</v>
      </c>
      <c r="M2537" s="2">
        <f>VLOOKUP(A2537,Sheet2!$A$1:G6261,2,0)</f>
        <v>41978</v>
      </c>
      <c r="N2537" t="str">
        <f>VLOOKUP(A2537,Sheet2!$A$1:G6261,3,0)</f>
        <v>Color</v>
      </c>
      <c r="O2537" t="str">
        <f>VLOOKUP(A2537,Sheet2!$A$1:G6261,4,0)</f>
        <v>Drama</v>
      </c>
      <c r="P2537" t="str">
        <f>VLOOKUP(A2537,Sheet2!$A$1:G6261,5,0)</f>
        <v>English</v>
      </c>
      <c r="Q2537" t="str">
        <f>VLOOKUP(A2537,Sheet2!$A$1:G6261,6,0)</f>
        <v>USA</v>
      </c>
      <c r="R2537" t="str">
        <f>VLOOKUP(A2537,Sheet2!$A$1:G6261,7,0)</f>
        <v>PG-13</v>
      </c>
      <c r="S2537" t="str">
        <f>IF(Table19[[#This Row],[Language]]="English","English","Other language")</f>
        <v>English</v>
      </c>
      <c r="T2537">
        <f>Table19[[#This Row],[Gross Revenue]]-Table19[[#This Row],[Budget]]</f>
        <v>13656400</v>
      </c>
      <c r="U2537" s="1">
        <f>(Table19[[#This Row],[Gross Revenue]]/Table19[[#This Row],[Budget]])-1</f>
        <v>2.7312799999999999</v>
      </c>
      <c r="V2537" t="str">
        <f t="shared" si="90"/>
        <v>90-110 minutes</v>
      </c>
      <c r="W2537">
        <f>Table19[[#This Row],[Profit]]/Table19[[#This Row],[Budget]]*100</f>
        <v>273.12799999999999</v>
      </c>
      <c r="X2537">
        <v>-434215.5</v>
      </c>
      <c r="Y2537">
        <v>-0.10115100772200772</v>
      </c>
      <c r="Z2537" t="str">
        <f t="shared" si="91"/>
        <v>Low</v>
      </c>
    </row>
    <row r="2538" spans="1:26" x14ac:dyDescent="0.2">
      <c r="A2538" t="s">
        <v>5829</v>
      </c>
      <c r="B2538" t="s">
        <v>2561</v>
      </c>
      <c r="C2538" t="s">
        <v>942</v>
      </c>
      <c r="D2538">
        <v>347</v>
      </c>
      <c r="E2538">
        <v>1254</v>
      </c>
      <c r="F2538">
        <v>192</v>
      </c>
      <c r="G2538">
        <v>0</v>
      </c>
      <c r="H2538">
        <v>7</v>
      </c>
      <c r="I2538">
        <v>164</v>
      </c>
      <c r="J2538">
        <v>99</v>
      </c>
      <c r="K2538">
        <v>21133087</v>
      </c>
      <c r="L2538">
        <v>12000000</v>
      </c>
      <c r="M2538" s="2">
        <f>VLOOKUP(A2538,Sheet2!$A$1:G6262,2,0)</f>
        <v>36224</v>
      </c>
      <c r="N2538" t="str">
        <f>VLOOKUP(A2538,Sheet2!$A$1:G6262,3,0)</f>
        <v>Color</v>
      </c>
      <c r="O2538" t="str">
        <f>VLOOKUP(A2538,Sheet2!$A$1:G6262,4,0)</f>
        <v>Horror</v>
      </c>
      <c r="P2538" t="str">
        <f>VLOOKUP(A2538,Sheet2!$A$1:G6262,5,0)</f>
        <v>English</v>
      </c>
      <c r="Q2538" t="str">
        <f>VLOOKUP(A2538,Sheet2!$A$1:G6262,6,0)</f>
        <v>USA</v>
      </c>
      <c r="R2538" t="str">
        <f>VLOOKUP(A2538,Sheet2!$A$1:G6262,7,0)</f>
        <v>R</v>
      </c>
      <c r="S2538" t="str">
        <f>IF(Table19[[#This Row],[Language]]="English","English","Other language")</f>
        <v>English</v>
      </c>
      <c r="T2538">
        <f>Table19[[#This Row],[Gross Revenue]]-Table19[[#This Row],[Budget]]</f>
        <v>9133087</v>
      </c>
      <c r="U2538" s="1">
        <f>(Table19[[#This Row],[Gross Revenue]]/Table19[[#This Row],[Budget]])-1</f>
        <v>0.76109058333333324</v>
      </c>
      <c r="V2538" t="str">
        <f t="shared" si="90"/>
        <v>90-110 minutes</v>
      </c>
      <c r="W2538">
        <f>Table19[[#This Row],[Profit]]/Table19[[#This Row],[Budget]]*100</f>
        <v>76.109058333333337</v>
      </c>
      <c r="X2538">
        <v>16235088</v>
      </c>
      <c r="Y2538">
        <v>1.1909079499999999</v>
      </c>
      <c r="Z2538" t="str">
        <f t="shared" si="91"/>
        <v>Low</v>
      </c>
    </row>
    <row r="2539" spans="1:26" x14ac:dyDescent="0.2">
      <c r="A2539" t="s">
        <v>5481</v>
      </c>
      <c r="B2539" t="s">
        <v>2232</v>
      </c>
      <c r="C2539" t="s">
        <v>2338</v>
      </c>
      <c r="D2539">
        <v>3000</v>
      </c>
      <c r="E2539">
        <v>5074</v>
      </c>
      <c r="F2539">
        <v>0</v>
      </c>
      <c r="G2539">
        <v>27000</v>
      </c>
      <c r="H2539">
        <v>6.8</v>
      </c>
      <c r="I2539">
        <v>469</v>
      </c>
      <c r="J2539">
        <v>99</v>
      </c>
      <c r="K2539">
        <v>1702277</v>
      </c>
      <c r="L2539">
        <v>12000000</v>
      </c>
      <c r="M2539" s="2">
        <f>VLOOKUP(A2539,Sheet2!$A$1:G6263,2,0)</f>
        <v>41393</v>
      </c>
      <c r="N2539" t="str">
        <f>VLOOKUP(A2539,Sheet2!$A$1:G6263,3,0)</f>
        <v>Color</v>
      </c>
      <c r="O2539" t="str">
        <f>VLOOKUP(A2539,Sheet2!$A$1:G6263,4,0)</f>
        <v>Drama</v>
      </c>
      <c r="P2539" t="str">
        <f>VLOOKUP(A2539,Sheet2!$A$1:G6263,5,0)</f>
        <v>English</v>
      </c>
      <c r="Q2539" t="str">
        <f>VLOOKUP(A2539,Sheet2!$A$1:G6263,6,0)</f>
        <v>UK</v>
      </c>
      <c r="R2539" t="str">
        <f>VLOOKUP(A2539,Sheet2!$A$1:G6263,7,0)</f>
        <v>R</v>
      </c>
      <c r="S2539" t="str">
        <f>IF(Table19[[#This Row],[Language]]="English","English","Other language")</f>
        <v>English</v>
      </c>
      <c r="T2539">
        <f>Table19[[#This Row],[Gross Revenue]]-Table19[[#This Row],[Budget]]</f>
        <v>-10297723</v>
      </c>
      <c r="U2539" s="1">
        <f>(Table19[[#This Row],[Gross Revenue]]/Table19[[#This Row],[Budget]])-1</f>
        <v>-0.85814358333333329</v>
      </c>
      <c r="V2539" t="str">
        <f t="shared" si="90"/>
        <v>90-110 minutes</v>
      </c>
      <c r="W2539">
        <f>Table19[[#This Row],[Profit]]/Table19[[#This Row],[Budget]]*100</f>
        <v>-85.814358333333331</v>
      </c>
      <c r="X2539">
        <v>-434215.5</v>
      </c>
      <c r="Y2539">
        <v>-0.10115100772200772</v>
      </c>
      <c r="Z2539" t="str">
        <f t="shared" si="91"/>
        <v>Low</v>
      </c>
    </row>
    <row r="2540" spans="1:26" x14ac:dyDescent="0.2">
      <c r="A2540" t="s">
        <v>3847</v>
      </c>
      <c r="B2540" t="s">
        <v>74</v>
      </c>
      <c r="C2540" t="s">
        <v>593</v>
      </c>
      <c r="D2540">
        <v>12000</v>
      </c>
      <c r="E2540">
        <v>14978</v>
      </c>
      <c r="F2540">
        <v>165</v>
      </c>
      <c r="G2540">
        <v>0</v>
      </c>
      <c r="H2540">
        <v>5.5</v>
      </c>
      <c r="I2540">
        <v>98</v>
      </c>
      <c r="J2540">
        <v>96</v>
      </c>
      <c r="K2540">
        <v>183125</v>
      </c>
      <c r="L2540">
        <v>35000000</v>
      </c>
      <c r="M2540" s="2">
        <f>VLOOKUP(A2540,Sheet2!$A$1:G6264,2,0)</f>
        <v>41038</v>
      </c>
      <c r="N2540" t="str">
        <f>VLOOKUP(A2540,Sheet2!$A$1:G6264,3,0)</f>
        <v>Color</v>
      </c>
      <c r="O2540" t="str">
        <f>VLOOKUP(A2540,Sheet2!$A$1:G6264,4,0)</f>
        <v>Action</v>
      </c>
      <c r="P2540" t="str">
        <f>VLOOKUP(A2540,Sheet2!$A$1:G6264,5,0)</f>
        <v>English</v>
      </c>
      <c r="Q2540" t="str">
        <f>VLOOKUP(A2540,Sheet2!$A$1:G6264,6,0)</f>
        <v>USA</v>
      </c>
      <c r="R2540" t="str">
        <f>VLOOKUP(A2540,Sheet2!$A$1:G6264,7,0)</f>
        <v>R</v>
      </c>
      <c r="S2540" t="str">
        <f>IF(Table19[[#This Row],[Language]]="English","English","Other language")</f>
        <v>English</v>
      </c>
      <c r="T2540">
        <f>Table19[[#This Row],[Gross Revenue]]-Table19[[#This Row],[Budget]]</f>
        <v>-34816875</v>
      </c>
      <c r="U2540" s="1">
        <f>(Table19[[#This Row],[Gross Revenue]]/Table19[[#This Row],[Budget]])-1</f>
        <v>-0.99476785714285709</v>
      </c>
      <c r="V2540" t="str">
        <f t="shared" si="90"/>
        <v>90-110 minutes</v>
      </c>
      <c r="W2540">
        <f>Table19[[#This Row],[Profit]]/Table19[[#This Row],[Budget]]*100</f>
        <v>-99.476785714285711</v>
      </c>
      <c r="X2540">
        <v>-1289919.5</v>
      </c>
      <c r="Y2540">
        <v>-4.8151417500000002E-2</v>
      </c>
      <c r="Z2540" t="str">
        <f t="shared" si="91"/>
        <v>Medium</v>
      </c>
    </row>
    <row r="2541" spans="1:26" x14ac:dyDescent="0.2">
      <c r="A2541" t="s">
        <v>4989</v>
      </c>
      <c r="B2541" t="s">
        <v>1383</v>
      </c>
      <c r="C2541" t="s">
        <v>1998</v>
      </c>
      <c r="D2541">
        <v>954</v>
      </c>
      <c r="E2541">
        <v>3901</v>
      </c>
      <c r="F2541">
        <v>18</v>
      </c>
      <c r="G2541">
        <v>304</v>
      </c>
      <c r="H2541">
        <v>6.5</v>
      </c>
      <c r="I2541">
        <v>31</v>
      </c>
      <c r="J2541">
        <v>91</v>
      </c>
      <c r="K2541">
        <v>119841</v>
      </c>
      <c r="L2541">
        <v>1500000</v>
      </c>
      <c r="M2541" s="2">
        <f>VLOOKUP(A2541,Sheet2!$A$1:G6265,2,0)</f>
        <v>37390</v>
      </c>
      <c r="N2541" t="str">
        <f>VLOOKUP(A2541,Sheet2!$A$1:G6265,3,0)</f>
        <v>Color</v>
      </c>
      <c r="O2541" t="str">
        <f>VLOOKUP(A2541,Sheet2!$A$1:G6265,4,0)</f>
        <v>Drama</v>
      </c>
      <c r="P2541" t="str">
        <f>VLOOKUP(A2541,Sheet2!$A$1:G6265,5,0)</f>
        <v>English</v>
      </c>
      <c r="Q2541" t="str">
        <f>VLOOKUP(A2541,Sheet2!$A$1:G6265,6,0)</f>
        <v>USA</v>
      </c>
      <c r="R2541" t="str">
        <f>VLOOKUP(A2541,Sheet2!$A$1:G6265,7,0)</f>
        <v>PG</v>
      </c>
      <c r="S2541" t="str">
        <f>IF(Table19[[#This Row],[Language]]="English","English","Other language")</f>
        <v>English</v>
      </c>
      <c r="T2541">
        <f>Table19[[#This Row],[Gross Revenue]]-Table19[[#This Row],[Budget]]</f>
        <v>-1380159</v>
      </c>
      <c r="U2541" s="1">
        <f>(Table19[[#This Row],[Gross Revenue]]/Table19[[#This Row],[Budget]])-1</f>
        <v>-0.92010599999999998</v>
      </c>
      <c r="V2541" t="str">
        <f t="shared" si="90"/>
        <v>90-110 minutes</v>
      </c>
      <c r="W2541">
        <f>Table19[[#This Row],[Profit]]/Table19[[#This Row],[Budget]]*100</f>
        <v>-92.010599999999997</v>
      </c>
      <c r="X2541">
        <v>-434215.5</v>
      </c>
      <c r="Y2541">
        <v>-0.10115100772200772</v>
      </c>
      <c r="Z2541" t="str">
        <f t="shared" si="91"/>
        <v>Low</v>
      </c>
    </row>
    <row r="2542" spans="1:26" x14ac:dyDescent="0.2">
      <c r="A2542" t="s">
        <v>3702</v>
      </c>
      <c r="B2542" t="s">
        <v>563</v>
      </c>
      <c r="C2542" t="s">
        <v>749</v>
      </c>
      <c r="D2542">
        <v>997</v>
      </c>
      <c r="E2542">
        <v>3544</v>
      </c>
      <c r="F2542">
        <v>41</v>
      </c>
      <c r="G2542">
        <v>0</v>
      </c>
      <c r="H2542">
        <v>5.2</v>
      </c>
      <c r="I2542">
        <v>86</v>
      </c>
      <c r="J2542">
        <v>109</v>
      </c>
      <c r="K2542">
        <v>61356221</v>
      </c>
      <c r="L2542">
        <v>14000000</v>
      </c>
      <c r="M2542" s="2">
        <f>VLOOKUP(A2542,Sheet2!$A$1:G6266,2,0)</f>
        <v>39087</v>
      </c>
      <c r="N2542" t="str">
        <f>VLOOKUP(A2542,Sheet2!$A$1:G6266,3,0)</f>
        <v>Color</v>
      </c>
      <c r="O2542" t="str">
        <f>VLOOKUP(A2542,Sheet2!$A$1:G6266,4,0)</f>
        <v>Drama</v>
      </c>
      <c r="P2542" t="str">
        <f>VLOOKUP(A2542,Sheet2!$A$1:G6266,5,0)</f>
        <v>English</v>
      </c>
      <c r="Q2542" t="str">
        <f>VLOOKUP(A2542,Sheet2!$A$1:G6266,6,0)</f>
        <v>USA</v>
      </c>
      <c r="R2542" t="str">
        <f>VLOOKUP(A2542,Sheet2!$A$1:G6266,7,0)</f>
        <v>PG-13</v>
      </c>
      <c r="S2542" t="str">
        <f>IF(Table19[[#This Row],[Language]]="English","English","Other language")</f>
        <v>English</v>
      </c>
      <c r="T2542">
        <f>Table19[[#This Row],[Gross Revenue]]-Table19[[#This Row],[Budget]]</f>
        <v>47356221</v>
      </c>
      <c r="U2542" s="1">
        <f>(Table19[[#This Row],[Gross Revenue]]/Table19[[#This Row],[Budget]])-1</f>
        <v>3.3825872142857145</v>
      </c>
      <c r="V2542" t="str">
        <f t="shared" si="90"/>
        <v>90-110 minutes</v>
      </c>
      <c r="W2542">
        <f>Table19[[#This Row],[Profit]]/Table19[[#This Row],[Budget]]*100</f>
        <v>338.25872142857139</v>
      </c>
      <c r="X2542">
        <v>-434215.5</v>
      </c>
      <c r="Y2542">
        <v>-0.10115100772200772</v>
      </c>
      <c r="Z2542" t="str">
        <f t="shared" si="91"/>
        <v>Medium</v>
      </c>
    </row>
    <row r="2543" spans="1:26" x14ac:dyDescent="0.2">
      <c r="A2543" t="s">
        <v>3776</v>
      </c>
      <c r="B2543" t="s">
        <v>211</v>
      </c>
      <c r="C2543" t="s">
        <v>847</v>
      </c>
      <c r="D2543">
        <v>22000</v>
      </c>
      <c r="E2543">
        <v>37766</v>
      </c>
      <c r="F2543">
        <v>43</v>
      </c>
      <c r="G2543">
        <v>0</v>
      </c>
      <c r="H2543">
        <v>5.4</v>
      </c>
      <c r="I2543">
        <v>138</v>
      </c>
      <c r="J2543">
        <v>105</v>
      </c>
      <c r="K2543">
        <v>1796024</v>
      </c>
      <c r="L2543">
        <v>22000000</v>
      </c>
      <c r="M2543" s="2">
        <f>VLOOKUP(A2543,Sheet2!$A$1:G6267,2,0)</f>
        <v>40305</v>
      </c>
      <c r="N2543" t="str">
        <f>VLOOKUP(A2543,Sheet2!$A$1:G6267,3,0)</f>
        <v>Color</v>
      </c>
      <c r="O2543" t="str">
        <f>VLOOKUP(A2543,Sheet2!$A$1:G6267,4,0)</f>
        <v>Drama</v>
      </c>
      <c r="P2543" t="str">
        <f>VLOOKUP(A2543,Sheet2!$A$1:G6267,5,0)</f>
        <v>English</v>
      </c>
      <c r="Q2543" t="str">
        <f>VLOOKUP(A2543,Sheet2!$A$1:G6267,6,0)</f>
        <v>USA</v>
      </c>
      <c r="R2543" t="str">
        <f>VLOOKUP(A2543,Sheet2!$A$1:G6267,7,0)</f>
        <v>R</v>
      </c>
      <c r="S2543" t="str">
        <f>IF(Table19[[#This Row],[Language]]="English","English","Other language")</f>
        <v>English</v>
      </c>
      <c r="T2543">
        <f>Table19[[#This Row],[Gross Revenue]]-Table19[[#This Row],[Budget]]</f>
        <v>-20203976</v>
      </c>
      <c r="U2543" s="1">
        <f>(Table19[[#This Row],[Gross Revenue]]/Table19[[#This Row],[Budget]])-1</f>
        <v>-0.91836254545454543</v>
      </c>
      <c r="V2543" t="str">
        <f t="shared" si="90"/>
        <v>90-110 minutes</v>
      </c>
      <c r="W2543">
        <f>Table19[[#This Row],[Profit]]/Table19[[#This Row],[Budget]]*100</f>
        <v>-91.836254545454537</v>
      </c>
      <c r="X2543">
        <v>-434215.5</v>
      </c>
      <c r="Y2543">
        <v>-0.10115100772200772</v>
      </c>
      <c r="Z2543" t="str">
        <f t="shared" si="91"/>
        <v>Medium</v>
      </c>
    </row>
    <row r="2544" spans="1:26" x14ac:dyDescent="0.2">
      <c r="A2544" t="s">
        <v>4229</v>
      </c>
      <c r="B2544" t="s">
        <v>1353</v>
      </c>
      <c r="C2544" t="s">
        <v>741</v>
      </c>
      <c r="D2544">
        <v>174</v>
      </c>
      <c r="E2544">
        <v>583</v>
      </c>
      <c r="F2544">
        <v>22</v>
      </c>
      <c r="G2544">
        <v>0</v>
      </c>
      <c r="H2544">
        <v>5.9</v>
      </c>
      <c r="I2544">
        <v>27</v>
      </c>
      <c r="J2544">
        <v>88</v>
      </c>
      <c r="K2544">
        <v>9286314</v>
      </c>
      <c r="L2544">
        <v>17000000</v>
      </c>
      <c r="M2544" s="2">
        <f>VLOOKUP(A2544,Sheet2!$A$1:G6268,2,0)</f>
        <v>33399</v>
      </c>
      <c r="N2544" t="str">
        <f>VLOOKUP(A2544,Sheet2!$A$1:G6268,3,0)</f>
        <v>Color</v>
      </c>
      <c r="O2544" t="str">
        <f>VLOOKUP(A2544,Sheet2!$A$1:G6268,4,0)</f>
        <v>Action</v>
      </c>
      <c r="P2544" t="str">
        <f>VLOOKUP(A2544,Sheet2!$A$1:G6268,5,0)</f>
        <v>English</v>
      </c>
      <c r="Q2544" t="str">
        <f>VLOOKUP(A2544,Sheet2!$A$1:G6268,6,0)</f>
        <v>USA</v>
      </c>
      <c r="R2544" t="str">
        <f>VLOOKUP(A2544,Sheet2!$A$1:G6268,7,0)</f>
        <v>R</v>
      </c>
      <c r="S2544" t="str">
        <f>IF(Table19[[#This Row],[Language]]="English","English","Other language")</f>
        <v>English</v>
      </c>
      <c r="T2544">
        <f>Table19[[#This Row],[Gross Revenue]]-Table19[[#This Row],[Budget]]</f>
        <v>-7713686</v>
      </c>
      <c r="U2544" s="1">
        <f>(Table19[[#This Row],[Gross Revenue]]/Table19[[#This Row],[Budget]])-1</f>
        <v>-0.45374623529411762</v>
      </c>
      <c r="V2544" t="str">
        <f t="shared" si="90"/>
        <v>&lt;90 minutes</v>
      </c>
      <c r="W2544">
        <f>Table19[[#This Row],[Profit]]/Table19[[#This Row],[Budget]]*100</f>
        <v>-45.374623529411764</v>
      </c>
      <c r="X2544">
        <v>-1289919.5</v>
      </c>
      <c r="Y2544">
        <v>-4.8151417500000002E-2</v>
      </c>
      <c r="Z2544" t="str">
        <f t="shared" si="91"/>
        <v>Medium</v>
      </c>
    </row>
    <row r="2545" spans="1:26" x14ac:dyDescent="0.2">
      <c r="A2545" t="s">
        <v>3431</v>
      </c>
      <c r="B2545" t="s">
        <v>329</v>
      </c>
      <c r="C2545" t="s">
        <v>330</v>
      </c>
      <c r="D2545">
        <v>25000</v>
      </c>
      <c r="E2545">
        <v>26176</v>
      </c>
      <c r="F2545">
        <v>776</v>
      </c>
      <c r="G2545">
        <v>0</v>
      </c>
      <c r="H2545">
        <v>4.5</v>
      </c>
      <c r="I2545">
        <v>74</v>
      </c>
      <c r="J2545">
        <v>129</v>
      </c>
      <c r="K2545">
        <v>186354</v>
      </c>
      <c r="L2545">
        <v>13500000</v>
      </c>
      <c r="M2545" s="2">
        <f>VLOOKUP(A2545,Sheet2!$A$1:G6269,2,0)</f>
        <v>42030</v>
      </c>
      <c r="N2545" t="str">
        <f>VLOOKUP(A2545,Sheet2!$A$1:G6269,3,0)</f>
        <v>Color</v>
      </c>
      <c r="O2545" t="str">
        <f>VLOOKUP(A2545,Sheet2!$A$1:G6269,4,0)</f>
        <v>Drama</v>
      </c>
      <c r="P2545" t="str">
        <f>VLOOKUP(A2545,Sheet2!$A$1:G6269,5,0)</f>
        <v>English</v>
      </c>
      <c r="Q2545" t="str">
        <f>VLOOKUP(A2545,Sheet2!$A$1:G6269,6,0)</f>
        <v>USA</v>
      </c>
      <c r="R2545" t="str">
        <f>VLOOKUP(A2545,Sheet2!$A$1:G6269,7,0)</f>
        <v>R</v>
      </c>
      <c r="S2545" t="str">
        <f>IF(Table19[[#This Row],[Language]]="English","English","Other language")</f>
        <v>English</v>
      </c>
      <c r="T2545">
        <f>Table19[[#This Row],[Gross Revenue]]-Table19[[#This Row],[Budget]]</f>
        <v>-13313646</v>
      </c>
      <c r="U2545" s="1">
        <f>(Table19[[#This Row],[Gross Revenue]]/Table19[[#This Row],[Budget]])-1</f>
        <v>-0.98619599999999996</v>
      </c>
      <c r="V2545" t="str">
        <f t="shared" si="90"/>
        <v>111-130 minutes</v>
      </c>
      <c r="W2545">
        <f>Table19[[#This Row],[Profit]]/Table19[[#This Row],[Budget]]*100</f>
        <v>-98.619599999999991</v>
      </c>
      <c r="X2545">
        <v>-434215.5</v>
      </c>
      <c r="Y2545">
        <v>-0.10115100772200772</v>
      </c>
      <c r="Z2545" t="str">
        <f t="shared" si="91"/>
        <v>Medium</v>
      </c>
    </row>
    <row r="2546" spans="1:26" x14ac:dyDescent="0.2">
      <c r="A2546" t="s">
        <v>5013</v>
      </c>
      <c r="B2546" t="s">
        <v>1079</v>
      </c>
      <c r="C2546" t="s">
        <v>1382</v>
      </c>
      <c r="D2546">
        <v>23000</v>
      </c>
      <c r="E2546">
        <v>43560</v>
      </c>
      <c r="F2546">
        <v>108</v>
      </c>
      <c r="G2546">
        <v>982</v>
      </c>
      <c r="H2546">
        <v>6.5</v>
      </c>
      <c r="I2546">
        <v>143</v>
      </c>
      <c r="J2546">
        <v>112</v>
      </c>
      <c r="K2546">
        <v>10911750</v>
      </c>
      <c r="L2546">
        <v>25000000</v>
      </c>
      <c r="M2546" s="2">
        <f>VLOOKUP(A2546,Sheet2!$A$1:G6270,2,0)</f>
        <v>39707</v>
      </c>
      <c r="N2546" t="str">
        <f>VLOOKUP(A2546,Sheet2!$A$1:G6270,3,0)</f>
        <v>Color</v>
      </c>
      <c r="O2546" t="str">
        <f>VLOOKUP(A2546,Sheet2!$A$1:G6270,4,0)</f>
        <v>Drama</v>
      </c>
      <c r="P2546" t="str">
        <f>VLOOKUP(A2546,Sheet2!$A$1:G6270,5,0)</f>
        <v>English</v>
      </c>
      <c r="Q2546" t="str">
        <f>VLOOKUP(A2546,Sheet2!$A$1:G6270,6,0)</f>
        <v>USA</v>
      </c>
      <c r="R2546" t="str">
        <f>VLOOKUP(A2546,Sheet2!$A$1:G6270,7,0)</f>
        <v>R</v>
      </c>
      <c r="S2546" t="str">
        <f>IF(Table19[[#This Row],[Language]]="English","English","Other language")</f>
        <v>English</v>
      </c>
      <c r="T2546">
        <f>Table19[[#This Row],[Gross Revenue]]-Table19[[#This Row],[Budget]]</f>
        <v>-14088250</v>
      </c>
      <c r="U2546" s="1">
        <f>(Table19[[#This Row],[Gross Revenue]]/Table19[[#This Row],[Budget]])-1</f>
        <v>-0.56352999999999998</v>
      </c>
      <c r="V2546" t="str">
        <f t="shared" si="90"/>
        <v>111-130 minutes</v>
      </c>
      <c r="W2546">
        <f>Table19[[#This Row],[Profit]]/Table19[[#This Row],[Budget]]*100</f>
        <v>-56.352999999999994</v>
      </c>
      <c r="X2546">
        <v>-434215.5</v>
      </c>
      <c r="Y2546">
        <v>-0.10115100772200772</v>
      </c>
      <c r="Z2546" t="str">
        <f t="shared" si="91"/>
        <v>Medium</v>
      </c>
    </row>
    <row r="2547" spans="1:26" x14ac:dyDescent="0.2">
      <c r="A2547" t="s">
        <v>6426</v>
      </c>
      <c r="B2547" t="s">
        <v>2922</v>
      </c>
      <c r="C2547" t="s">
        <v>2923</v>
      </c>
      <c r="D2547">
        <v>353</v>
      </c>
      <c r="E2547">
        <v>380</v>
      </c>
      <c r="F2547">
        <v>10</v>
      </c>
      <c r="G2547">
        <v>123</v>
      </c>
      <c r="H2547">
        <v>5.9</v>
      </c>
      <c r="I2547">
        <v>8</v>
      </c>
      <c r="J2547">
        <v>91</v>
      </c>
      <c r="K2547">
        <v>2712293</v>
      </c>
      <c r="L2547">
        <v>450000</v>
      </c>
      <c r="M2547" s="2">
        <f>VLOOKUP(A2547,Sheet2!$A$1:G6271,2,0)</f>
        <v>33352</v>
      </c>
      <c r="N2547" t="str">
        <f>VLOOKUP(A2547,Sheet2!$A$1:G6271,3,0)</f>
        <v>Color</v>
      </c>
      <c r="O2547" t="str">
        <f>VLOOKUP(A2547,Sheet2!$A$1:G6271,4,0)</f>
        <v>Crime</v>
      </c>
      <c r="P2547" t="str">
        <f>VLOOKUP(A2547,Sheet2!$A$1:G6271,5,0)</f>
        <v>English</v>
      </c>
      <c r="Q2547" t="str">
        <f>VLOOKUP(A2547,Sheet2!$A$1:G6271,6,0)</f>
        <v>USA</v>
      </c>
      <c r="R2547" t="str">
        <f>VLOOKUP(A2547,Sheet2!$A$1:G6271,7,0)</f>
        <v>R</v>
      </c>
      <c r="S2547" t="str">
        <f>IF(Table19[[#This Row],[Language]]="English","English","Other language")</f>
        <v>English</v>
      </c>
      <c r="T2547">
        <f>Table19[[#This Row],[Gross Revenue]]-Table19[[#This Row],[Budget]]</f>
        <v>2262293</v>
      </c>
      <c r="U2547" s="1">
        <f>(Table19[[#This Row],[Gross Revenue]]/Table19[[#This Row],[Budget]])-1</f>
        <v>5.0273177777777782</v>
      </c>
      <c r="V2547" t="str">
        <f t="shared" si="90"/>
        <v>90-110 minutes</v>
      </c>
      <c r="W2547">
        <f>Table19[[#This Row],[Profit]]/Table19[[#This Row],[Budget]]*100</f>
        <v>502.73177777777784</v>
      </c>
      <c r="X2547">
        <v>-74533.5</v>
      </c>
      <c r="Y2547">
        <v>-7.4856785714285719E-3</v>
      </c>
      <c r="Z2547" t="str">
        <f t="shared" si="91"/>
        <v>Low</v>
      </c>
    </row>
    <row r="2548" spans="1:26" x14ac:dyDescent="0.2">
      <c r="A2548" t="s">
        <v>6813</v>
      </c>
      <c r="B2548" t="s">
        <v>3140</v>
      </c>
      <c r="C2548" t="s">
        <v>1174</v>
      </c>
      <c r="D2548">
        <v>559</v>
      </c>
      <c r="E2548">
        <v>2702</v>
      </c>
      <c r="F2548">
        <v>473</v>
      </c>
      <c r="G2548">
        <v>76000</v>
      </c>
      <c r="H2548">
        <v>7.9</v>
      </c>
      <c r="I2548">
        <v>349</v>
      </c>
      <c r="J2548">
        <v>167</v>
      </c>
      <c r="K2548">
        <v>161029270</v>
      </c>
      <c r="L2548">
        <v>28000000</v>
      </c>
      <c r="M2548" s="2">
        <f>VLOOKUP(A2548,Sheet2!$A$1:G6272,2,0)</f>
        <v>42071</v>
      </c>
      <c r="N2548" t="str">
        <f>VLOOKUP(A2548,Sheet2!$A$1:G6272,3,0)</f>
        <v>Color</v>
      </c>
      <c r="O2548" t="str">
        <f>VLOOKUP(A2548,Sheet2!$A$1:G6272,4,0)</f>
        <v>Biography</v>
      </c>
      <c r="P2548" t="str">
        <f>VLOOKUP(A2548,Sheet2!$A$1:G6272,5,0)</f>
        <v>English</v>
      </c>
      <c r="Q2548" t="str">
        <f>VLOOKUP(A2548,Sheet2!$A$1:G6272,6,0)</f>
        <v>USA</v>
      </c>
      <c r="R2548" t="str">
        <f>VLOOKUP(A2548,Sheet2!$A$1:G6272,7,0)</f>
        <v>R</v>
      </c>
      <c r="S2548" t="str">
        <f>IF(Table19[[#This Row],[Language]]="English","English","Other language")</f>
        <v>English</v>
      </c>
      <c r="T2548">
        <f>Table19[[#This Row],[Gross Revenue]]-Table19[[#This Row],[Budget]]</f>
        <v>133029270</v>
      </c>
      <c r="U2548" s="1">
        <f>(Table19[[#This Row],[Gross Revenue]]/Table19[[#This Row],[Budget]])-1</f>
        <v>4.751045357142857</v>
      </c>
      <c r="V2548" t="str">
        <f t="shared" si="90"/>
        <v>&gt;150 minutes</v>
      </c>
      <c r="W2548">
        <f>Table19[[#This Row],[Profit]]/Table19[[#This Row],[Budget]]*100</f>
        <v>475.1045357142857</v>
      </c>
      <c r="X2548">
        <v>-1289919.5</v>
      </c>
      <c r="Y2548">
        <v>-4.8151417500000002E-2</v>
      </c>
      <c r="Z2548" t="str">
        <f t="shared" si="91"/>
        <v>Medium</v>
      </c>
    </row>
    <row r="2549" spans="1:26" x14ac:dyDescent="0.2">
      <c r="A2549" t="s">
        <v>3720</v>
      </c>
      <c r="B2549" t="s">
        <v>775</v>
      </c>
      <c r="C2549" t="s">
        <v>776</v>
      </c>
      <c r="D2549">
        <v>1000</v>
      </c>
      <c r="E2549">
        <v>4218</v>
      </c>
      <c r="F2549">
        <v>29</v>
      </c>
      <c r="G2549">
        <v>847</v>
      </c>
      <c r="H2549">
        <v>5.3</v>
      </c>
      <c r="I2549">
        <v>58</v>
      </c>
      <c r="J2549">
        <v>87</v>
      </c>
      <c r="K2549">
        <v>6563357</v>
      </c>
      <c r="L2549">
        <v>20000000</v>
      </c>
      <c r="M2549" s="2">
        <f>VLOOKUP(A2549,Sheet2!$A$1:G6273,2,0)</f>
        <v>39503</v>
      </c>
      <c r="N2549" t="str">
        <f>VLOOKUP(A2549,Sheet2!$A$1:G6273,3,0)</f>
        <v>Color</v>
      </c>
      <c r="O2549" t="str">
        <f>VLOOKUP(A2549,Sheet2!$A$1:G6273,4,0)</f>
        <v>Adventure</v>
      </c>
      <c r="P2549" t="str">
        <f>VLOOKUP(A2549,Sheet2!$A$1:G6273,5,0)</f>
        <v>English</v>
      </c>
      <c r="Q2549" t="str">
        <f>VLOOKUP(A2549,Sheet2!$A$1:G6273,6,0)</f>
        <v>USA</v>
      </c>
      <c r="R2549" t="str">
        <f>VLOOKUP(A2549,Sheet2!$A$1:G6273,7,0)</f>
        <v>R</v>
      </c>
      <c r="S2549" t="str">
        <f>IF(Table19[[#This Row],[Language]]="English","English","Other language")</f>
        <v>English</v>
      </c>
      <c r="T2549">
        <f>Table19[[#This Row],[Gross Revenue]]-Table19[[#This Row],[Budget]]</f>
        <v>-13436643</v>
      </c>
      <c r="U2549" s="1">
        <f>(Table19[[#This Row],[Gross Revenue]]/Table19[[#This Row],[Budget]])-1</f>
        <v>-0.67183214999999996</v>
      </c>
      <c r="V2549" t="str">
        <f t="shared" si="90"/>
        <v>&lt;90 minutes</v>
      </c>
      <c r="W2549">
        <f>Table19[[#This Row],[Profit]]/Table19[[#This Row],[Budget]]*100</f>
        <v>-67.18321499999999</v>
      </c>
      <c r="X2549">
        <v>3892693.5</v>
      </c>
      <c r="Y2549">
        <v>0.11726928571428571</v>
      </c>
      <c r="Z2549" t="str">
        <f t="shared" si="91"/>
        <v>Medium</v>
      </c>
    </row>
    <row r="2550" spans="1:26" x14ac:dyDescent="0.2">
      <c r="A2550" t="s">
        <v>6524</v>
      </c>
      <c r="B2550" t="s">
        <v>589</v>
      </c>
      <c r="C2550" t="s">
        <v>2262</v>
      </c>
      <c r="D2550">
        <v>8000</v>
      </c>
      <c r="E2550">
        <v>8362</v>
      </c>
      <c r="F2550">
        <v>395</v>
      </c>
      <c r="G2550">
        <v>13000</v>
      </c>
      <c r="H2550">
        <v>7.6</v>
      </c>
      <c r="I2550">
        <v>253</v>
      </c>
      <c r="J2550">
        <v>113</v>
      </c>
      <c r="K2550">
        <v>40137776</v>
      </c>
      <c r="L2550">
        <v>38000000</v>
      </c>
      <c r="M2550" s="2">
        <f>VLOOKUP(A2550,Sheet2!$A$1:G6274,2,0)</f>
        <v>38901</v>
      </c>
      <c r="N2550" t="str">
        <f>VLOOKUP(A2550,Sheet2!$A$1:G6274,3,0)</f>
        <v>Color</v>
      </c>
      <c r="O2550" t="str">
        <f>VLOOKUP(A2550,Sheet2!$A$1:G6274,4,0)</f>
        <v>Comedy</v>
      </c>
      <c r="P2550" t="str">
        <f>VLOOKUP(A2550,Sheet2!$A$1:G6274,5,0)</f>
        <v>English</v>
      </c>
      <c r="Q2550" t="str">
        <f>VLOOKUP(A2550,Sheet2!$A$1:G6274,6,0)</f>
        <v>USA</v>
      </c>
      <c r="R2550" t="str">
        <f>VLOOKUP(A2550,Sheet2!$A$1:G6274,7,0)</f>
        <v>PG-13</v>
      </c>
      <c r="S2550" t="str">
        <f>IF(Table19[[#This Row],[Language]]="English","English","Other language")</f>
        <v>English</v>
      </c>
      <c r="T2550">
        <f>Table19[[#This Row],[Gross Revenue]]-Table19[[#This Row],[Budget]]</f>
        <v>2137776</v>
      </c>
      <c r="U2550" s="1">
        <f>(Table19[[#This Row],[Gross Revenue]]/Table19[[#This Row],[Budget]])-1</f>
        <v>5.625726315789481E-2</v>
      </c>
      <c r="V2550" t="str">
        <f t="shared" si="90"/>
        <v>111-130 minutes</v>
      </c>
      <c r="W2550">
        <f>Table19[[#This Row],[Profit]]/Table19[[#This Row],[Budget]]*100</f>
        <v>5.625726315789473</v>
      </c>
      <c r="X2550">
        <v>1637763</v>
      </c>
      <c r="Y2550">
        <v>0.19178668286445014</v>
      </c>
      <c r="Z2550" t="str">
        <f t="shared" si="91"/>
        <v>Medium</v>
      </c>
    </row>
    <row r="2551" spans="1:26" x14ac:dyDescent="0.2">
      <c r="A2551" t="s">
        <v>4125</v>
      </c>
      <c r="B2551" t="s">
        <v>1248</v>
      </c>
      <c r="C2551" t="s">
        <v>1249</v>
      </c>
      <c r="D2551">
        <v>10000</v>
      </c>
      <c r="E2551">
        <v>11431</v>
      </c>
      <c r="F2551">
        <v>37</v>
      </c>
      <c r="G2551">
        <v>7000</v>
      </c>
      <c r="H2551">
        <v>5.8</v>
      </c>
      <c r="I2551">
        <v>190</v>
      </c>
      <c r="J2551">
        <v>110</v>
      </c>
      <c r="K2551">
        <v>10324441</v>
      </c>
      <c r="L2551">
        <v>25000000</v>
      </c>
      <c r="M2551" s="2">
        <f>VLOOKUP(A2551,Sheet2!$A$1:G6275,2,0)</f>
        <v>40878</v>
      </c>
      <c r="N2551" t="str">
        <f>VLOOKUP(A2551,Sheet2!$A$1:G6275,3,0)</f>
        <v>Color</v>
      </c>
      <c r="O2551" t="str">
        <f>VLOOKUP(A2551,Sheet2!$A$1:G6275,4,0)</f>
        <v>Action</v>
      </c>
      <c r="P2551" t="str">
        <f>VLOOKUP(A2551,Sheet2!$A$1:G6275,5,0)</f>
        <v>English</v>
      </c>
      <c r="Q2551" t="str">
        <f>VLOOKUP(A2551,Sheet2!$A$1:G6275,6,0)</f>
        <v>USA</v>
      </c>
      <c r="R2551" t="str">
        <f>VLOOKUP(A2551,Sheet2!$A$1:G6275,7,0)</f>
        <v>R</v>
      </c>
      <c r="S2551" t="str">
        <f>IF(Table19[[#This Row],[Language]]="English","English","Other language")</f>
        <v>English</v>
      </c>
      <c r="T2551">
        <f>Table19[[#This Row],[Gross Revenue]]-Table19[[#This Row],[Budget]]</f>
        <v>-14675559</v>
      </c>
      <c r="U2551" s="1">
        <f>(Table19[[#This Row],[Gross Revenue]]/Table19[[#This Row],[Budget]])-1</f>
        <v>-0.58702235999999997</v>
      </c>
      <c r="V2551" t="str">
        <f t="shared" si="90"/>
        <v>90-110 minutes</v>
      </c>
      <c r="W2551">
        <f>Table19[[#This Row],[Profit]]/Table19[[#This Row],[Budget]]*100</f>
        <v>-58.702235999999999</v>
      </c>
      <c r="X2551">
        <v>-1289919.5</v>
      </c>
      <c r="Y2551">
        <v>-4.8151417500000002E-2</v>
      </c>
      <c r="Z2551" t="str">
        <f t="shared" si="91"/>
        <v>Medium</v>
      </c>
    </row>
    <row r="2552" spans="1:26" x14ac:dyDescent="0.2">
      <c r="A2552" t="s">
        <v>3339</v>
      </c>
      <c r="B2552" t="s">
        <v>162</v>
      </c>
      <c r="C2552" t="s">
        <v>163</v>
      </c>
      <c r="D2552">
        <v>2000</v>
      </c>
      <c r="E2552">
        <v>5443</v>
      </c>
      <c r="F2552">
        <v>133</v>
      </c>
      <c r="G2552">
        <v>0</v>
      </c>
      <c r="H2552">
        <v>3.8</v>
      </c>
      <c r="I2552">
        <v>63</v>
      </c>
      <c r="J2552">
        <v>102</v>
      </c>
      <c r="K2552">
        <v>33423521</v>
      </c>
      <c r="L2552">
        <v>35000000</v>
      </c>
      <c r="M2552" s="2">
        <f>VLOOKUP(A2552,Sheet2!$A$1:G6276,2,0)</f>
        <v>34359</v>
      </c>
      <c r="N2552" t="str">
        <f>VLOOKUP(A2552,Sheet2!$A$1:G6276,3,0)</f>
        <v>Color</v>
      </c>
      <c r="O2552" t="str">
        <f>VLOOKUP(A2552,Sheet2!$A$1:G6276,4,0)</f>
        <v>Action</v>
      </c>
      <c r="P2552" t="str">
        <f>VLOOKUP(A2552,Sheet2!$A$1:G6276,5,0)</f>
        <v>English</v>
      </c>
      <c r="Q2552" t="str">
        <f>VLOOKUP(A2552,Sheet2!$A$1:G6276,6,0)</f>
        <v>Japan</v>
      </c>
      <c r="R2552" t="str">
        <f>VLOOKUP(A2552,Sheet2!$A$1:G6276,7,0)</f>
        <v>PG-13</v>
      </c>
      <c r="S2552" t="str">
        <f>IF(Table19[[#This Row],[Language]]="English","English","Other language")</f>
        <v>English</v>
      </c>
      <c r="T2552">
        <f>Table19[[#This Row],[Gross Revenue]]-Table19[[#This Row],[Budget]]</f>
        <v>-1576479</v>
      </c>
      <c r="U2552" s="1">
        <f>(Table19[[#This Row],[Gross Revenue]]/Table19[[#This Row],[Budget]])-1</f>
        <v>-4.5042257142857145E-2</v>
      </c>
      <c r="V2552" t="str">
        <f t="shared" si="90"/>
        <v>90-110 minutes</v>
      </c>
      <c r="W2552">
        <f>Table19[[#This Row],[Profit]]/Table19[[#This Row],[Budget]]*100</f>
        <v>-4.5042257142857149</v>
      </c>
      <c r="X2552">
        <v>-1289919.5</v>
      </c>
      <c r="Y2552">
        <v>-4.8151417500000002E-2</v>
      </c>
      <c r="Z2552" t="str">
        <f t="shared" si="91"/>
        <v>Medium</v>
      </c>
    </row>
    <row r="2553" spans="1:26" x14ac:dyDescent="0.2">
      <c r="A2553" t="s">
        <v>3327</v>
      </c>
      <c r="B2553" t="s">
        <v>140</v>
      </c>
      <c r="C2553" t="s">
        <v>141</v>
      </c>
      <c r="D2553">
        <v>841</v>
      </c>
      <c r="E2553">
        <v>1385</v>
      </c>
      <c r="F2553">
        <v>43</v>
      </c>
      <c r="G2553">
        <v>0</v>
      </c>
      <c r="H2553">
        <v>3.7</v>
      </c>
      <c r="I2553">
        <v>103</v>
      </c>
      <c r="J2553">
        <v>96</v>
      </c>
      <c r="K2553">
        <v>8742261</v>
      </c>
      <c r="L2553">
        <v>18000000</v>
      </c>
      <c r="M2553" s="2">
        <f>VLOOKUP(A2553,Sheet2!$A$1:G6277,2,0)</f>
        <v>40172</v>
      </c>
      <c r="N2553" t="str">
        <f>VLOOKUP(A2553,Sheet2!$A$1:G6277,3,0)</f>
        <v>Color</v>
      </c>
      <c r="O2553" t="str">
        <f>VLOOKUP(A2553,Sheet2!$A$1:G6277,4,0)</f>
        <v>Action</v>
      </c>
      <c r="P2553" t="str">
        <f>VLOOKUP(A2553,Sheet2!$A$1:G6277,5,0)</f>
        <v>English</v>
      </c>
      <c r="Q2553" t="str">
        <f>VLOOKUP(A2553,Sheet2!$A$1:G6277,6,0)</f>
        <v>Canada</v>
      </c>
      <c r="R2553" t="str">
        <f>VLOOKUP(A2553,Sheet2!$A$1:G6277,7,0)</f>
        <v>PG-13</v>
      </c>
      <c r="S2553" t="str">
        <f>IF(Table19[[#This Row],[Language]]="English","English","Other language")</f>
        <v>English</v>
      </c>
      <c r="T2553">
        <f>Table19[[#This Row],[Gross Revenue]]-Table19[[#This Row],[Budget]]</f>
        <v>-9257739</v>
      </c>
      <c r="U2553" s="1">
        <f>(Table19[[#This Row],[Gross Revenue]]/Table19[[#This Row],[Budget]])-1</f>
        <v>-0.51431883333333328</v>
      </c>
      <c r="V2553" t="str">
        <f t="shared" si="90"/>
        <v>90-110 minutes</v>
      </c>
      <c r="W2553">
        <f>Table19[[#This Row],[Profit]]/Table19[[#This Row],[Budget]]*100</f>
        <v>-51.431883333333332</v>
      </c>
      <c r="X2553">
        <v>-1289919.5</v>
      </c>
      <c r="Y2553">
        <v>-4.8151417500000002E-2</v>
      </c>
      <c r="Z2553" t="str">
        <f t="shared" si="91"/>
        <v>Medium</v>
      </c>
    </row>
    <row r="2554" spans="1:26" x14ac:dyDescent="0.2">
      <c r="A2554" t="s">
        <v>5544</v>
      </c>
      <c r="B2554" t="s">
        <v>976</v>
      </c>
      <c r="C2554" t="s">
        <v>1146</v>
      </c>
      <c r="D2554">
        <v>18000</v>
      </c>
      <c r="E2554">
        <v>33878</v>
      </c>
      <c r="F2554">
        <v>453</v>
      </c>
      <c r="G2554">
        <v>0</v>
      </c>
      <c r="H2554">
        <v>6.8</v>
      </c>
      <c r="I2554">
        <v>190</v>
      </c>
      <c r="J2554">
        <v>109</v>
      </c>
      <c r="K2554">
        <v>26415649</v>
      </c>
      <c r="L2554">
        <v>20000000</v>
      </c>
      <c r="M2554" s="2">
        <f>VLOOKUP(A2554,Sheet2!$A$1:G6278,2,0)</f>
        <v>39681</v>
      </c>
      <c r="N2554" t="str">
        <f>VLOOKUP(A2554,Sheet2!$A$1:G6278,3,0)</f>
        <v>Color</v>
      </c>
      <c r="O2554" t="str">
        <f>VLOOKUP(A2554,Sheet2!$A$1:G6278,4,0)</f>
        <v>Action</v>
      </c>
      <c r="P2554" t="str">
        <f>VLOOKUP(A2554,Sheet2!$A$1:G6278,5,0)</f>
        <v>English</v>
      </c>
      <c r="Q2554" t="str">
        <f>VLOOKUP(A2554,Sheet2!$A$1:G6278,6,0)</f>
        <v>USA</v>
      </c>
      <c r="R2554" t="str">
        <f>VLOOKUP(A2554,Sheet2!$A$1:G6278,7,0)</f>
        <v>R</v>
      </c>
      <c r="S2554" t="str">
        <f>IF(Table19[[#This Row],[Language]]="English","English","Other language")</f>
        <v>English</v>
      </c>
      <c r="T2554">
        <f>Table19[[#This Row],[Gross Revenue]]-Table19[[#This Row],[Budget]]</f>
        <v>6415649</v>
      </c>
      <c r="U2554" s="1">
        <f>(Table19[[#This Row],[Gross Revenue]]/Table19[[#This Row],[Budget]])-1</f>
        <v>0.32078245000000005</v>
      </c>
      <c r="V2554" t="str">
        <f t="shared" si="90"/>
        <v>90-110 minutes</v>
      </c>
      <c r="W2554">
        <f>Table19[[#This Row],[Profit]]/Table19[[#This Row],[Budget]]*100</f>
        <v>32.078245000000003</v>
      </c>
      <c r="X2554">
        <v>-1289919.5</v>
      </c>
      <c r="Y2554">
        <v>-4.8151417500000002E-2</v>
      </c>
      <c r="Z2554" t="str">
        <f t="shared" si="91"/>
        <v>Medium</v>
      </c>
    </row>
    <row r="2555" spans="1:26" x14ac:dyDescent="0.2">
      <c r="A2555" t="s">
        <v>5729</v>
      </c>
      <c r="B2555" t="s">
        <v>588</v>
      </c>
      <c r="C2555" t="s">
        <v>648</v>
      </c>
      <c r="D2555">
        <v>13000</v>
      </c>
      <c r="E2555">
        <v>27378</v>
      </c>
      <c r="F2555">
        <v>425</v>
      </c>
      <c r="G2555">
        <v>0</v>
      </c>
      <c r="H2555">
        <v>6.9</v>
      </c>
      <c r="I2555">
        <v>52</v>
      </c>
      <c r="J2555">
        <v>117</v>
      </c>
      <c r="K2555">
        <v>85300000</v>
      </c>
      <c r="L2555">
        <v>10000000</v>
      </c>
      <c r="M2555" s="2">
        <f>VLOOKUP(A2555,Sheet2!$A$1:G6279,2,0)</f>
        <v>29899</v>
      </c>
      <c r="N2555" t="str">
        <f>VLOOKUP(A2555,Sheet2!$A$1:G6279,3,0)</f>
        <v>Color</v>
      </c>
      <c r="O2555" t="str">
        <f>VLOOKUP(A2555,Sheet2!$A$1:G6279,4,0)</f>
        <v>Action</v>
      </c>
      <c r="P2555" t="str">
        <f>VLOOKUP(A2555,Sheet2!$A$1:G6279,5,0)</f>
        <v>English</v>
      </c>
      <c r="Q2555" t="str">
        <f>VLOOKUP(A2555,Sheet2!$A$1:G6279,6,0)</f>
        <v>USA</v>
      </c>
      <c r="R2555" t="str">
        <f>VLOOKUP(A2555,Sheet2!$A$1:G6279,7,0)</f>
        <v>R</v>
      </c>
      <c r="S2555" t="str">
        <f>IF(Table19[[#This Row],[Language]]="English","English","Other language")</f>
        <v>English</v>
      </c>
      <c r="T2555">
        <f>Table19[[#This Row],[Gross Revenue]]-Table19[[#This Row],[Budget]]</f>
        <v>75300000</v>
      </c>
      <c r="U2555" s="1">
        <f>(Table19[[#This Row],[Gross Revenue]]/Table19[[#This Row],[Budget]])-1</f>
        <v>7.5299999999999994</v>
      </c>
      <c r="V2555" t="str">
        <f t="shared" si="90"/>
        <v>111-130 minutes</v>
      </c>
      <c r="W2555">
        <f>Table19[[#This Row],[Profit]]/Table19[[#This Row],[Budget]]*100</f>
        <v>753</v>
      </c>
      <c r="X2555">
        <v>-1289919.5</v>
      </c>
      <c r="Y2555">
        <v>-4.8151417500000002E-2</v>
      </c>
      <c r="Z2555" t="str">
        <f t="shared" si="91"/>
        <v>Low</v>
      </c>
    </row>
    <row r="2556" spans="1:26" x14ac:dyDescent="0.2">
      <c r="A2556" t="s">
        <v>3399</v>
      </c>
      <c r="B2556" t="s">
        <v>272</v>
      </c>
      <c r="C2556" t="s">
        <v>273</v>
      </c>
      <c r="D2556">
        <v>2000</v>
      </c>
      <c r="E2556">
        <v>3016</v>
      </c>
      <c r="F2556">
        <v>31</v>
      </c>
      <c r="G2556">
        <v>877</v>
      </c>
      <c r="H2556">
        <v>4.3</v>
      </c>
      <c r="I2556">
        <v>51</v>
      </c>
      <c r="J2556">
        <v>117</v>
      </c>
      <c r="K2556">
        <v>32800000</v>
      </c>
      <c r="L2556">
        <v>40000000</v>
      </c>
      <c r="M2556" s="2">
        <f>VLOOKUP(A2556,Sheet2!$A$1:G6280,2,0)</f>
        <v>35192</v>
      </c>
      <c r="N2556" t="str">
        <f>VLOOKUP(A2556,Sheet2!$A$1:G6280,3,0)</f>
        <v>Color</v>
      </c>
      <c r="O2556" t="str">
        <f>VLOOKUP(A2556,Sheet2!$A$1:G6280,4,0)</f>
        <v>Comedy</v>
      </c>
      <c r="P2556" t="str">
        <f>VLOOKUP(A2556,Sheet2!$A$1:G6280,5,0)</f>
        <v>English</v>
      </c>
      <c r="Q2556" t="str">
        <f>VLOOKUP(A2556,Sheet2!$A$1:G6280,6,0)</f>
        <v>USA</v>
      </c>
      <c r="R2556" t="str">
        <f>VLOOKUP(A2556,Sheet2!$A$1:G6280,7,0)</f>
        <v>R</v>
      </c>
      <c r="S2556" t="str">
        <f>IF(Table19[[#This Row],[Language]]="English","English","Other language")</f>
        <v>English</v>
      </c>
      <c r="T2556">
        <f>Table19[[#This Row],[Gross Revenue]]-Table19[[#This Row],[Budget]]</f>
        <v>-7200000</v>
      </c>
      <c r="U2556" s="1">
        <f>(Table19[[#This Row],[Gross Revenue]]/Table19[[#This Row],[Budget]])-1</f>
        <v>-0.18000000000000005</v>
      </c>
      <c r="V2556" t="str">
        <f t="shared" si="90"/>
        <v>111-130 minutes</v>
      </c>
      <c r="W2556">
        <f>Table19[[#This Row],[Profit]]/Table19[[#This Row],[Budget]]*100</f>
        <v>-18</v>
      </c>
      <c r="X2556">
        <v>1637763</v>
      </c>
      <c r="Y2556">
        <v>0.19178668286445014</v>
      </c>
      <c r="Z2556" t="str">
        <f t="shared" si="91"/>
        <v>High</v>
      </c>
    </row>
    <row r="2557" spans="1:26" x14ac:dyDescent="0.2">
      <c r="A2557" t="s">
        <v>4256</v>
      </c>
      <c r="B2557" t="s">
        <v>275</v>
      </c>
      <c r="C2557" t="s">
        <v>525</v>
      </c>
      <c r="D2557">
        <v>979</v>
      </c>
      <c r="E2557">
        <v>3382</v>
      </c>
      <c r="F2557">
        <v>50</v>
      </c>
      <c r="G2557">
        <v>0</v>
      </c>
      <c r="H2557">
        <v>5.9</v>
      </c>
      <c r="I2557">
        <v>101</v>
      </c>
      <c r="J2557">
        <v>84</v>
      </c>
      <c r="K2557">
        <v>140015224</v>
      </c>
      <c r="L2557">
        <v>133000000</v>
      </c>
      <c r="M2557" s="2">
        <f>VLOOKUP(A2557,Sheet2!$A$1:G6281,2,0)</f>
        <v>36512</v>
      </c>
      <c r="N2557" t="str">
        <f>VLOOKUP(A2557,Sheet2!$A$1:G6281,3,0)</f>
        <v>Color</v>
      </c>
      <c r="O2557" t="str">
        <f>VLOOKUP(A2557,Sheet2!$A$1:G6281,4,0)</f>
        <v>Adventure</v>
      </c>
      <c r="P2557" t="str">
        <f>VLOOKUP(A2557,Sheet2!$A$1:G6281,5,0)</f>
        <v>English</v>
      </c>
      <c r="Q2557" t="str">
        <f>VLOOKUP(A2557,Sheet2!$A$1:G6281,6,0)</f>
        <v>Germany</v>
      </c>
      <c r="R2557" t="str">
        <f>VLOOKUP(A2557,Sheet2!$A$1:G6281,7,0)</f>
        <v>PG</v>
      </c>
      <c r="S2557" t="str">
        <f>IF(Table19[[#This Row],[Language]]="English","English","Other language")</f>
        <v>English</v>
      </c>
      <c r="T2557">
        <f>Table19[[#This Row],[Gross Revenue]]-Table19[[#This Row],[Budget]]</f>
        <v>7015224</v>
      </c>
      <c r="U2557" s="1">
        <f>(Table19[[#This Row],[Gross Revenue]]/Table19[[#This Row],[Budget]])-1</f>
        <v>5.2746045112781914E-2</v>
      </c>
      <c r="V2557" t="str">
        <f t="shared" si="90"/>
        <v>&lt;90 minutes</v>
      </c>
      <c r="W2557">
        <f>Table19[[#This Row],[Profit]]/Table19[[#This Row],[Budget]]*100</f>
        <v>5.2746045112781959</v>
      </c>
      <c r="X2557">
        <v>3892693.5</v>
      </c>
      <c r="Y2557">
        <v>0.11726928571428571</v>
      </c>
      <c r="Z2557" t="str">
        <f t="shared" si="91"/>
        <v>High</v>
      </c>
    </row>
    <row r="2558" spans="1:26" x14ac:dyDescent="0.2">
      <c r="A2558" t="s">
        <v>3795</v>
      </c>
      <c r="B2558" t="s">
        <v>872</v>
      </c>
      <c r="C2558" t="s">
        <v>525</v>
      </c>
      <c r="D2558">
        <v>886</v>
      </c>
      <c r="E2558">
        <v>2682</v>
      </c>
      <c r="F2558">
        <v>50</v>
      </c>
      <c r="G2558">
        <v>459</v>
      </c>
      <c r="H2558">
        <v>5.4</v>
      </c>
      <c r="I2558">
        <v>71</v>
      </c>
      <c r="J2558">
        <v>77</v>
      </c>
      <c r="K2558">
        <v>64736114</v>
      </c>
      <c r="L2558">
        <v>120000000</v>
      </c>
      <c r="M2558" s="2">
        <f>VLOOKUP(A2558,Sheet2!$A$1:G6282,2,0)</f>
        <v>37264</v>
      </c>
      <c r="N2558" t="str">
        <f>VLOOKUP(A2558,Sheet2!$A$1:G6282,3,0)</f>
        <v>Color</v>
      </c>
      <c r="O2558" t="str">
        <f>VLOOKUP(A2558,Sheet2!$A$1:G6282,4,0)</f>
        <v>Adventure</v>
      </c>
      <c r="P2558" t="str">
        <f>VLOOKUP(A2558,Sheet2!$A$1:G6282,5,0)</f>
        <v>English</v>
      </c>
      <c r="Q2558" t="str">
        <f>VLOOKUP(A2558,Sheet2!$A$1:G6282,6,0)</f>
        <v>USA</v>
      </c>
      <c r="R2558" t="str">
        <f>VLOOKUP(A2558,Sheet2!$A$1:G6282,7,0)</f>
        <v>PG</v>
      </c>
      <c r="S2558" t="str">
        <f>IF(Table19[[#This Row],[Language]]="English","English","Other language")</f>
        <v>English</v>
      </c>
      <c r="T2558">
        <f>Table19[[#This Row],[Gross Revenue]]-Table19[[#This Row],[Budget]]</f>
        <v>-55263886</v>
      </c>
      <c r="U2558" s="1">
        <f>(Table19[[#This Row],[Gross Revenue]]/Table19[[#This Row],[Budget]])-1</f>
        <v>-0.46053238333333335</v>
      </c>
      <c r="V2558" t="str">
        <f t="shared" si="90"/>
        <v>&lt;90 minutes</v>
      </c>
      <c r="W2558">
        <f>Table19[[#This Row],[Profit]]/Table19[[#This Row],[Budget]]*100</f>
        <v>-46.053238333333333</v>
      </c>
      <c r="X2558">
        <v>3892693.5</v>
      </c>
      <c r="Y2558">
        <v>0.11726928571428571</v>
      </c>
      <c r="Z2558" t="str">
        <f t="shared" si="91"/>
        <v>High</v>
      </c>
    </row>
    <row r="2559" spans="1:26" x14ac:dyDescent="0.2">
      <c r="A2559" t="s">
        <v>4131</v>
      </c>
      <c r="B2559" t="s">
        <v>1241</v>
      </c>
      <c r="C2559" t="s">
        <v>1193</v>
      </c>
      <c r="D2559">
        <v>13000</v>
      </c>
      <c r="E2559">
        <v>14036</v>
      </c>
      <c r="F2559">
        <v>101</v>
      </c>
      <c r="G2559">
        <v>0</v>
      </c>
      <c r="H2559">
        <v>5.8</v>
      </c>
      <c r="I2559">
        <v>123</v>
      </c>
      <c r="J2559">
        <v>118</v>
      </c>
      <c r="K2559">
        <v>33828318</v>
      </c>
      <c r="L2559">
        <v>55000000</v>
      </c>
      <c r="M2559" s="2">
        <f>VLOOKUP(A2559,Sheet2!$A$1:G6283,2,0)</f>
        <v>37877</v>
      </c>
      <c r="N2559" t="str">
        <f>VLOOKUP(A2559,Sheet2!$A$1:G6283,3,0)</f>
        <v>Color</v>
      </c>
      <c r="O2559" t="str">
        <f>VLOOKUP(A2559,Sheet2!$A$1:G6283,4,0)</f>
        <v>Comedy</v>
      </c>
      <c r="P2559" t="str">
        <f>VLOOKUP(A2559,Sheet2!$A$1:G6283,5,0)</f>
        <v>English</v>
      </c>
      <c r="Q2559" t="str">
        <f>VLOOKUP(A2559,Sheet2!$A$1:G6283,6,0)</f>
        <v>USA</v>
      </c>
      <c r="R2559" t="str">
        <f>VLOOKUP(A2559,Sheet2!$A$1:G6283,7,0)</f>
        <v>PG-13</v>
      </c>
      <c r="S2559" t="str">
        <f>IF(Table19[[#This Row],[Language]]="English","English","Other language")</f>
        <v>English</v>
      </c>
      <c r="T2559">
        <f>Table19[[#This Row],[Gross Revenue]]-Table19[[#This Row],[Budget]]</f>
        <v>-21171682</v>
      </c>
      <c r="U2559" s="1">
        <f>(Table19[[#This Row],[Gross Revenue]]/Table19[[#This Row],[Budget]])-1</f>
        <v>-0.3849396727272727</v>
      </c>
      <c r="V2559" t="str">
        <f t="shared" si="90"/>
        <v>111-130 minutes</v>
      </c>
      <c r="W2559">
        <f>Table19[[#This Row],[Profit]]/Table19[[#This Row],[Budget]]*100</f>
        <v>-38.493967272727275</v>
      </c>
      <c r="X2559">
        <v>1637763</v>
      </c>
      <c r="Y2559">
        <v>0.19178668286445014</v>
      </c>
      <c r="Z2559" t="str">
        <f t="shared" si="91"/>
        <v>High</v>
      </c>
    </row>
    <row r="2560" spans="1:26" x14ac:dyDescent="0.2">
      <c r="A2560" t="s">
        <v>4448</v>
      </c>
      <c r="B2560" t="s">
        <v>556</v>
      </c>
      <c r="C2560" t="s">
        <v>1557</v>
      </c>
      <c r="D2560">
        <v>4000</v>
      </c>
      <c r="E2560">
        <v>7067</v>
      </c>
      <c r="F2560">
        <v>0</v>
      </c>
      <c r="G2560">
        <v>42000</v>
      </c>
      <c r="H2560">
        <v>6.1</v>
      </c>
      <c r="I2560">
        <v>435</v>
      </c>
      <c r="J2560">
        <v>128</v>
      </c>
      <c r="K2560">
        <v>36381716</v>
      </c>
      <c r="L2560">
        <v>82000000</v>
      </c>
      <c r="M2560" s="2">
        <f>VLOOKUP(A2560,Sheet2!$A$1:G6284,2,0)</f>
        <v>40616</v>
      </c>
      <c r="N2560" t="str">
        <f>VLOOKUP(A2560,Sheet2!$A$1:G6284,3,0)</f>
        <v>Color</v>
      </c>
      <c r="O2560" t="str">
        <f>VLOOKUP(A2560,Sheet2!$A$1:G6284,4,0)</f>
        <v>Action</v>
      </c>
      <c r="P2560" t="str">
        <f>VLOOKUP(A2560,Sheet2!$A$1:G6284,5,0)</f>
        <v>English</v>
      </c>
      <c r="Q2560" t="str">
        <f>VLOOKUP(A2560,Sheet2!$A$1:G6284,6,0)</f>
        <v>USA</v>
      </c>
      <c r="R2560" t="str">
        <f>VLOOKUP(A2560,Sheet2!$A$1:G6284,7,0)</f>
        <v>PG-13</v>
      </c>
      <c r="S2560" t="str">
        <f>IF(Table19[[#This Row],[Language]]="English","English","Other language")</f>
        <v>English</v>
      </c>
      <c r="T2560">
        <f>Table19[[#This Row],[Gross Revenue]]-Table19[[#This Row],[Budget]]</f>
        <v>-45618284</v>
      </c>
      <c r="U2560" s="1">
        <f>(Table19[[#This Row],[Gross Revenue]]/Table19[[#This Row],[Budget]])-1</f>
        <v>-0.55632053658536584</v>
      </c>
      <c r="V2560" t="str">
        <f t="shared" si="90"/>
        <v>111-130 minutes</v>
      </c>
      <c r="W2560">
        <f>Table19[[#This Row],[Profit]]/Table19[[#This Row],[Budget]]*100</f>
        <v>-55.632053658536584</v>
      </c>
      <c r="X2560">
        <v>-1289919.5</v>
      </c>
      <c r="Y2560">
        <v>-4.8151417500000002E-2</v>
      </c>
      <c r="Z2560" t="str">
        <f t="shared" si="91"/>
        <v>High</v>
      </c>
    </row>
    <row r="2561" spans="1:26" x14ac:dyDescent="0.2">
      <c r="A2561" t="s">
        <v>4276</v>
      </c>
      <c r="B2561" t="s">
        <v>1393</v>
      </c>
      <c r="C2561" t="s">
        <v>1394</v>
      </c>
      <c r="D2561">
        <v>556</v>
      </c>
      <c r="E2561">
        <v>2149</v>
      </c>
      <c r="F2561">
        <v>5</v>
      </c>
      <c r="G2561">
        <v>331</v>
      </c>
      <c r="H2561">
        <v>5.9</v>
      </c>
      <c r="I2561">
        <v>14</v>
      </c>
      <c r="J2561">
        <v>123</v>
      </c>
      <c r="K2561">
        <v>18272447</v>
      </c>
      <c r="L2561">
        <v>10000000</v>
      </c>
      <c r="M2561" s="2">
        <f>VLOOKUP(A2561,Sheet2!$A$1:G6285,2,0)</f>
        <v>34086</v>
      </c>
      <c r="N2561" t="str">
        <f>VLOOKUP(A2561,Sheet2!$A$1:G6285,3,0)</f>
        <v>Black and White</v>
      </c>
      <c r="O2561" t="str">
        <f>VLOOKUP(A2561,Sheet2!$A$1:G6285,4,0)</f>
        <v>Drama</v>
      </c>
      <c r="P2561" t="str">
        <f>VLOOKUP(A2561,Sheet2!$A$1:G6285,5,0)</f>
        <v>English</v>
      </c>
      <c r="Q2561" t="str">
        <f>VLOOKUP(A2561,Sheet2!$A$1:G6285,6,0)</f>
        <v>USA</v>
      </c>
      <c r="R2561" t="str">
        <f>VLOOKUP(A2561,Sheet2!$A$1:G6285,7,0)</f>
        <v>R</v>
      </c>
      <c r="S2561" t="str">
        <f>IF(Table19[[#This Row],[Language]]="English","English","Other language")</f>
        <v>English</v>
      </c>
      <c r="T2561">
        <f>Table19[[#This Row],[Gross Revenue]]-Table19[[#This Row],[Budget]]</f>
        <v>8272447</v>
      </c>
      <c r="U2561" s="1">
        <f>(Table19[[#This Row],[Gross Revenue]]/Table19[[#This Row],[Budget]])-1</f>
        <v>0.82724470000000005</v>
      </c>
      <c r="V2561" t="str">
        <f t="shared" si="90"/>
        <v>111-130 minutes</v>
      </c>
      <c r="W2561">
        <f>Table19[[#This Row],[Profit]]/Table19[[#This Row],[Budget]]*100</f>
        <v>82.724470000000011</v>
      </c>
      <c r="X2561">
        <v>-434215.5</v>
      </c>
      <c r="Y2561">
        <v>-0.10115100772200772</v>
      </c>
      <c r="Z2561" t="str">
        <f t="shared" si="91"/>
        <v>Low</v>
      </c>
    </row>
    <row r="2562" spans="1:26" x14ac:dyDescent="0.2">
      <c r="A2562" t="s">
        <v>4468</v>
      </c>
      <c r="B2562" t="s">
        <v>1572</v>
      </c>
      <c r="C2562" t="s">
        <v>1573</v>
      </c>
      <c r="D2562">
        <v>793</v>
      </c>
      <c r="E2562">
        <v>1987</v>
      </c>
      <c r="F2562">
        <v>99</v>
      </c>
      <c r="G2562">
        <v>93</v>
      </c>
      <c r="H2562">
        <v>6.1</v>
      </c>
      <c r="I2562">
        <v>29</v>
      </c>
      <c r="J2562">
        <v>92</v>
      </c>
      <c r="K2562">
        <v>177840</v>
      </c>
      <c r="L2562">
        <v>250000</v>
      </c>
      <c r="M2562" s="2">
        <f>VLOOKUP(A2562,Sheet2!$A$1:G6286,2,0)</f>
        <v>36519</v>
      </c>
      <c r="N2562" t="str">
        <f>VLOOKUP(A2562,Sheet2!$A$1:G6286,3,0)</f>
        <v>Color</v>
      </c>
      <c r="O2562" t="str">
        <f>VLOOKUP(A2562,Sheet2!$A$1:G6286,4,0)</f>
        <v>Comedy</v>
      </c>
      <c r="P2562" t="str">
        <f>VLOOKUP(A2562,Sheet2!$A$1:G6286,5,0)</f>
        <v>English</v>
      </c>
      <c r="Q2562" t="str">
        <f>VLOOKUP(A2562,Sheet2!$A$1:G6286,6,0)</f>
        <v>UK</v>
      </c>
      <c r="R2562" t="str">
        <f>VLOOKUP(A2562,Sheet2!$A$1:G6286,7,0)</f>
        <v>R</v>
      </c>
      <c r="S2562" t="str">
        <f>IF(Table19[[#This Row],[Language]]="English","English","Other language")</f>
        <v>English</v>
      </c>
      <c r="T2562">
        <f>Table19[[#This Row],[Gross Revenue]]-Table19[[#This Row],[Budget]]</f>
        <v>-72160</v>
      </c>
      <c r="U2562" s="1">
        <f>(Table19[[#This Row],[Gross Revenue]]/Table19[[#This Row],[Budget]])-1</f>
        <v>-0.28864000000000001</v>
      </c>
      <c r="V2562" t="str">
        <f t="shared" ref="V2562:V2625" si="92">IF(J2562="","",IF(J2562&lt;90,"&lt;90 minutes",IF(J2562&lt;=110,"90-110 minutes",IF(J2562&lt;=130,"111-130 minutes",IF(J2562&lt;=150,"131-150 minutes","&gt;150 minutes")))))</f>
        <v>90-110 minutes</v>
      </c>
      <c r="W2562">
        <f>Table19[[#This Row],[Profit]]/Table19[[#This Row],[Budget]]*100</f>
        <v>-28.864000000000001</v>
      </c>
      <c r="X2562">
        <v>1637763</v>
      </c>
      <c r="Y2562">
        <v>0.19178668286445014</v>
      </c>
      <c r="Z2562" t="str">
        <f t="shared" ref="Z2562:Z2625" si="93">IF(L2562="","",IF(L2562&lt;=$AA$26,"Low",IF(L2562&lt;=$AA$28,"Medium","High")))</f>
        <v>Low</v>
      </c>
    </row>
    <row r="2563" spans="1:26" x14ac:dyDescent="0.2">
      <c r="A2563" t="s">
        <v>3549</v>
      </c>
      <c r="B2563" t="s">
        <v>502</v>
      </c>
      <c r="C2563" t="s">
        <v>519</v>
      </c>
      <c r="D2563">
        <v>973</v>
      </c>
      <c r="E2563">
        <v>3344</v>
      </c>
      <c r="F2563">
        <v>19</v>
      </c>
      <c r="G2563">
        <v>476</v>
      </c>
      <c r="H2563">
        <v>4.9000000000000004</v>
      </c>
      <c r="I2563">
        <v>50</v>
      </c>
      <c r="J2563">
        <v>108</v>
      </c>
      <c r="K2563">
        <v>19693891</v>
      </c>
      <c r="L2563">
        <v>34000000</v>
      </c>
      <c r="M2563" s="2">
        <f>VLOOKUP(A2563,Sheet2!$A$1:G6287,2,0)</f>
        <v>36912</v>
      </c>
      <c r="N2563" t="str">
        <f>VLOOKUP(A2563,Sheet2!$A$1:G6287,3,0)</f>
        <v>Color</v>
      </c>
      <c r="O2563" t="str">
        <f>VLOOKUP(A2563,Sheet2!$A$1:G6287,4,0)</f>
        <v>Comedy</v>
      </c>
      <c r="P2563" t="str">
        <f>VLOOKUP(A2563,Sheet2!$A$1:G6287,5,0)</f>
        <v>English</v>
      </c>
      <c r="Q2563" t="str">
        <f>VLOOKUP(A2563,Sheet2!$A$1:G6287,6,0)</f>
        <v>USA</v>
      </c>
      <c r="R2563" t="str">
        <f>VLOOKUP(A2563,Sheet2!$A$1:G6287,7,0)</f>
        <v>PG-13</v>
      </c>
      <c r="S2563" t="str">
        <f>IF(Table19[[#This Row],[Language]]="English","English","Other language")</f>
        <v>English</v>
      </c>
      <c r="T2563">
        <f>Table19[[#This Row],[Gross Revenue]]-Table19[[#This Row],[Budget]]</f>
        <v>-14306109</v>
      </c>
      <c r="U2563" s="1">
        <f>(Table19[[#This Row],[Gross Revenue]]/Table19[[#This Row],[Budget]])-1</f>
        <v>-0.42076791176470585</v>
      </c>
      <c r="V2563" t="str">
        <f t="shared" si="92"/>
        <v>90-110 minutes</v>
      </c>
      <c r="W2563">
        <f>Table19[[#This Row],[Profit]]/Table19[[#This Row],[Budget]]*100</f>
        <v>-42.076791176470593</v>
      </c>
      <c r="X2563">
        <v>1637763</v>
      </c>
      <c r="Y2563">
        <v>0.19178668286445014</v>
      </c>
      <c r="Z2563" t="str">
        <f t="shared" si="93"/>
        <v>Medium</v>
      </c>
    </row>
    <row r="2564" spans="1:26" x14ac:dyDescent="0.2">
      <c r="A2564" t="s">
        <v>5836</v>
      </c>
      <c r="B2564" t="s">
        <v>1338</v>
      </c>
      <c r="C2564" t="s">
        <v>562</v>
      </c>
      <c r="D2564">
        <v>978</v>
      </c>
      <c r="E2564">
        <v>5386</v>
      </c>
      <c r="F2564">
        <v>0</v>
      </c>
      <c r="G2564">
        <v>0</v>
      </c>
      <c r="H2564">
        <v>6.6</v>
      </c>
      <c r="I2564">
        <v>85</v>
      </c>
      <c r="J2564">
        <v>142</v>
      </c>
      <c r="K2564">
        <v>19283782</v>
      </c>
      <c r="L2564">
        <v>22000000</v>
      </c>
      <c r="M2564" s="2">
        <f>VLOOKUP(A2564,Sheet2!$A$1:G6288,2,0)</f>
        <v>36273</v>
      </c>
      <c r="N2564" t="str">
        <f>VLOOKUP(A2564,Sheet2!$A$1:G6288,3,0)</f>
        <v>Color</v>
      </c>
      <c r="O2564" t="str">
        <f>VLOOKUP(A2564,Sheet2!$A$1:G6288,4,0)</f>
        <v>Crime</v>
      </c>
      <c r="P2564" t="str">
        <f>VLOOKUP(A2564,Sheet2!$A$1:G6288,5,0)</f>
        <v>English</v>
      </c>
      <c r="Q2564" t="str">
        <f>VLOOKUP(A2564,Sheet2!$A$1:G6288,6,0)</f>
        <v>USA</v>
      </c>
      <c r="R2564" t="str">
        <f>VLOOKUP(A2564,Sheet2!$A$1:G6288,7,0)</f>
        <v>R</v>
      </c>
      <c r="S2564" t="str">
        <f>IF(Table19[[#This Row],[Language]]="English","English","Other language")</f>
        <v>English</v>
      </c>
      <c r="T2564">
        <f>Table19[[#This Row],[Gross Revenue]]-Table19[[#This Row],[Budget]]</f>
        <v>-2716218</v>
      </c>
      <c r="U2564" s="1">
        <f>(Table19[[#This Row],[Gross Revenue]]/Table19[[#This Row],[Budget]])-1</f>
        <v>-0.12346445454545452</v>
      </c>
      <c r="V2564" t="str">
        <f t="shared" si="92"/>
        <v>131-150 minutes</v>
      </c>
      <c r="W2564">
        <f>Table19[[#This Row],[Profit]]/Table19[[#This Row],[Budget]]*100</f>
        <v>-12.346445454545455</v>
      </c>
      <c r="X2564">
        <v>-74533.5</v>
      </c>
      <c r="Y2564">
        <v>-7.4856785714285719E-3</v>
      </c>
      <c r="Z2564" t="str">
        <f t="shared" si="93"/>
        <v>Medium</v>
      </c>
    </row>
    <row r="2565" spans="1:26" x14ac:dyDescent="0.2">
      <c r="A2565" t="s">
        <v>6307</v>
      </c>
      <c r="B2565" t="s">
        <v>2857</v>
      </c>
      <c r="C2565" t="s">
        <v>2858</v>
      </c>
      <c r="D2565">
        <v>289</v>
      </c>
      <c r="E2565">
        <v>362</v>
      </c>
      <c r="F2565">
        <v>7</v>
      </c>
      <c r="G2565">
        <v>442</v>
      </c>
      <c r="H2565">
        <v>7.4</v>
      </c>
      <c r="I2565">
        <v>40</v>
      </c>
      <c r="J2565">
        <v>98</v>
      </c>
      <c r="K2565">
        <v>95016</v>
      </c>
      <c r="L2565">
        <v>2700000</v>
      </c>
      <c r="M2565" s="2">
        <f>VLOOKUP(A2565,Sheet2!$A$1:G6289,2,0)</f>
        <v>38186</v>
      </c>
      <c r="N2565" t="str">
        <f>VLOOKUP(A2565,Sheet2!$A$1:G6289,3,0)</f>
        <v>Color</v>
      </c>
      <c r="O2565" t="str">
        <f>VLOOKUP(A2565,Sheet2!$A$1:G6289,4,0)</f>
        <v>Comedy</v>
      </c>
      <c r="P2565" t="str">
        <f>VLOOKUP(A2565,Sheet2!$A$1:G6289,5,0)</f>
        <v>German</v>
      </c>
      <c r="Q2565" t="str">
        <f>VLOOKUP(A2565,Sheet2!$A$1:G6289,6,0)</f>
        <v>Germany</v>
      </c>
      <c r="R2565" t="str">
        <f>VLOOKUP(A2565,Sheet2!$A$1:G6289,7,0)</f>
        <v>R</v>
      </c>
      <c r="S2565" t="str">
        <f>IF(Table19[[#This Row],[Language]]="English","English","Other language")</f>
        <v>Other language</v>
      </c>
      <c r="T2565">
        <f>Table19[[#This Row],[Gross Revenue]]-Table19[[#This Row],[Budget]]</f>
        <v>-2604984</v>
      </c>
      <c r="U2565" s="1">
        <f>(Table19[[#This Row],[Gross Revenue]]/Table19[[#This Row],[Budget]])-1</f>
        <v>-0.96480888888888894</v>
      </c>
      <c r="V2565" t="str">
        <f t="shared" si="92"/>
        <v>90-110 minutes</v>
      </c>
      <c r="W2565">
        <f>Table19[[#This Row],[Profit]]/Table19[[#This Row],[Budget]]*100</f>
        <v>-96.480888888888899</v>
      </c>
      <c r="X2565">
        <v>1637763</v>
      </c>
      <c r="Y2565">
        <v>0.19178668286445014</v>
      </c>
      <c r="Z2565" t="str">
        <f t="shared" si="93"/>
        <v>Low</v>
      </c>
    </row>
    <row r="2566" spans="1:26" x14ac:dyDescent="0.2">
      <c r="A2566" t="s">
        <v>6183</v>
      </c>
      <c r="B2566" t="s">
        <v>1077</v>
      </c>
      <c r="C2566" t="s">
        <v>2160</v>
      </c>
      <c r="D2566">
        <v>11000</v>
      </c>
      <c r="E2566">
        <v>11623</v>
      </c>
      <c r="F2566">
        <v>0</v>
      </c>
      <c r="G2566">
        <v>15000</v>
      </c>
      <c r="H2566">
        <v>7.3</v>
      </c>
      <c r="I2566">
        <v>308</v>
      </c>
      <c r="J2566">
        <v>107</v>
      </c>
      <c r="K2566">
        <v>3675072</v>
      </c>
      <c r="L2566">
        <v>26000000</v>
      </c>
      <c r="M2566" s="2">
        <f>VLOOKUP(A2566,Sheet2!$A$1:G6290,2,0)</f>
        <v>39177</v>
      </c>
      <c r="N2566" t="str">
        <f>VLOOKUP(A2566,Sheet2!$A$1:G6290,3,0)</f>
        <v>Color</v>
      </c>
      <c r="O2566" t="str">
        <f>VLOOKUP(A2566,Sheet2!$A$1:G6290,4,0)</f>
        <v>Adventure</v>
      </c>
      <c r="P2566" t="str">
        <f>VLOOKUP(A2566,Sheet2!$A$1:G6290,5,0)</f>
        <v>English</v>
      </c>
      <c r="Q2566" t="str">
        <f>VLOOKUP(A2566,Sheet2!$A$1:G6290,6,0)</f>
        <v>UK</v>
      </c>
      <c r="R2566" t="str">
        <f>VLOOKUP(A2566,Sheet2!$A$1:G6290,7,0)</f>
        <v>R</v>
      </c>
      <c r="S2566" t="str">
        <f>IF(Table19[[#This Row],[Language]]="English","English","Other language")</f>
        <v>English</v>
      </c>
      <c r="T2566">
        <f>Table19[[#This Row],[Gross Revenue]]-Table19[[#This Row],[Budget]]</f>
        <v>-22324928</v>
      </c>
      <c r="U2566" s="1">
        <f>(Table19[[#This Row],[Gross Revenue]]/Table19[[#This Row],[Budget]])-1</f>
        <v>-0.85865107692307696</v>
      </c>
      <c r="V2566" t="str">
        <f t="shared" si="92"/>
        <v>90-110 minutes</v>
      </c>
      <c r="W2566">
        <f>Table19[[#This Row],[Profit]]/Table19[[#This Row],[Budget]]*100</f>
        <v>-85.865107692307703</v>
      </c>
      <c r="X2566">
        <v>3892693.5</v>
      </c>
      <c r="Y2566">
        <v>0.11726928571428571</v>
      </c>
      <c r="Z2566" t="str">
        <f t="shared" si="93"/>
        <v>Medium</v>
      </c>
    </row>
    <row r="2567" spans="1:26" x14ac:dyDescent="0.2">
      <c r="A2567" t="s">
        <v>5685</v>
      </c>
      <c r="B2567" t="s">
        <v>1064</v>
      </c>
      <c r="C2567" t="s">
        <v>2466</v>
      </c>
      <c r="D2567">
        <v>968</v>
      </c>
      <c r="E2567">
        <v>2528</v>
      </c>
      <c r="F2567">
        <v>19</v>
      </c>
      <c r="G2567">
        <v>0</v>
      </c>
      <c r="H2567">
        <v>6.9</v>
      </c>
      <c r="I2567">
        <v>195</v>
      </c>
      <c r="J2567">
        <v>91</v>
      </c>
      <c r="K2567">
        <v>12055108</v>
      </c>
      <c r="L2567">
        <v>8000000</v>
      </c>
      <c r="M2567" s="2">
        <f>VLOOKUP(A2567,Sheet2!$A$1:G6291,2,0)</f>
        <v>39651</v>
      </c>
      <c r="N2567" t="str">
        <f>VLOOKUP(A2567,Sheet2!$A$1:G6291,3,0)</f>
        <v>Color</v>
      </c>
      <c r="O2567" t="str">
        <f>VLOOKUP(A2567,Sheet2!$A$1:G6291,4,0)</f>
        <v>Comedy</v>
      </c>
      <c r="P2567" t="str">
        <f>VLOOKUP(A2567,Sheet2!$A$1:G6291,5,0)</f>
        <v>English</v>
      </c>
      <c r="Q2567" t="str">
        <f>VLOOKUP(A2567,Sheet2!$A$1:G6291,6,0)</f>
        <v>USA</v>
      </c>
      <c r="R2567" t="str">
        <f>VLOOKUP(A2567,Sheet2!$A$1:G6291,7,0)</f>
        <v>R</v>
      </c>
      <c r="S2567" t="str">
        <f>IF(Table19[[#This Row],[Language]]="English","English","Other language")</f>
        <v>English</v>
      </c>
      <c r="T2567">
        <f>Table19[[#This Row],[Gross Revenue]]-Table19[[#This Row],[Budget]]</f>
        <v>4055108</v>
      </c>
      <c r="U2567" s="1">
        <f>(Table19[[#This Row],[Gross Revenue]]/Table19[[#This Row],[Budget]])-1</f>
        <v>0.50688850000000008</v>
      </c>
      <c r="V2567" t="str">
        <f t="shared" si="92"/>
        <v>90-110 minutes</v>
      </c>
      <c r="W2567">
        <f>Table19[[#This Row],[Profit]]/Table19[[#This Row],[Budget]]*100</f>
        <v>50.688849999999995</v>
      </c>
      <c r="X2567">
        <v>1637763</v>
      </c>
      <c r="Y2567">
        <v>0.19178668286445014</v>
      </c>
      <c r="Z2567" t="str">
        <f t="shared" si="93"/>
        <v>Low</v>
      </c>
    </row>
    <row r="2568" spans="1:26" x14ac:dyDescent="0.2">
      <c r="A2568" t="s">
        <v>5641</v>
      </c>
      <c r="B2568" t="s">
        <v>947</v>
      </c>
      <c r="C2568" t="s">
        <v>1228</v>
      </c>
      <c r="D2568">
        <v>688</v>
      </c>
      <c r="E2568">
        <v>2584</v>
      </c>
      <c r="F2568">
        <v>407</v>
      </c>
      <c r="G2568">
        <v>160</v>
      </c>
      <c r="H2568">
        <v>6.9</v>
      </c>
      <c r="I2568">
        <v>68</v>
      </c>
      <c r="J2568">
        <v>141</v>
      </c>
      <c r="K2568">
        <v>3064356</v>
      </c>
      <c r="L2568">
        <v>5600000</v>
      </c>
      <c r="M2568" s="2">
        <f>VLOOKUP(A2568,Sheet2!$A$1:G6292,2,0)</f>
        <v>37302</v>
      </c>
      <c r="N2568" t="str">
        <f>VLOOKUP(A2568,Sheet2!$A$1:G6292,3,0)</f>
        <v>Color</v>
      </c>
      <c r="O2568" t="str">
        <f>VLOOKUP(A2568,Sheet2!$A$1:G6292,4,0)</f>
        <v>Drama</v>
      </c>
      <c r="P2568" t="str">
        <f>VLOOKUP(A2568,Sheet2!$A$1:G6292,5,0)</f>
        <v>English</v>
      </c>
      <c r="Q2568" t="str">
        <f>VLOOKUP(A2568,Sheet2!$A$1:G6292,6,0)</f>
        <v>USA</v>
      </c>
      <c r="R2568" t="str">
        <f>VLOOKUP(A2568,Sheet2!$A$1:G6292,7,0)</f>
        <v>PG-13</v>
      </c>
      <c r="S2568" t="str">
        <f>IF(Table19[[#This Row],[Language]]="English","English","Other language")</f>
        <v>English</v>
      </c>
      <c r="T2568">
        <f>Table19[[#This Row],[Gross Revenue]]-Table19[[#This Row],[Budget]]</f>
        <v>-2535644</v>
      </c>
      <c r="U2568" s="1">
        <f>(Table19[[#This Row],[Gross Revenue]]/Table19[[#This Row],[Budget]])-1</f>
        <v>-0.45279357142857146</v>
      </c>
      <c r="V2568" t="str">
        <f t="shared" si="92"/>
        <v>131-150 minutes</v>
      </c>
      <c r="W2568">
        <f>Table19[[#This Row],[Profit]]/Table19[[#This Row],[Budget]]*100</f>
        <v>-45.279357142857144</v>
      </c>
      <c r="X2568">
        <v>-434215.5</v>
      </c>
      <c r="Y2568">
        <v>-0.10115100772200772</v>
      </c>
      <c r="Z2568" t="str">
        <f t="shared" si="93"/>
        <v>Low</v>
      </c>
    </row>
    <row r="2569" spans="1:26" x14ac:dyDescent="0.2">
      <c r="A2569" t="s">
        <v>5480</v>
      </c>
      <c r="B2569" t="s">
        <v>1752</v>
      </c>
      <c r="C2569" t="s">
        <v>2019</v>
      </c>
      <c r="D2569">
        <v>2000</v>
      </c>
      <c r="E2569">
        <v>4590</v>
      </c>
      <c r="F2569">
        <v>571</v>
      </c>
      <c r="G2569">
        <v>19000</v>
      </c>
      <c r="H2569">
        <v>6.8</v>
      </c>
      <c r="I2569">
        <v>238</v>
      </c>
      <c r="J2569">
        <v>96</v>
      </c>
      <c r="K2569">
        <v>322157</v>
      </c>
      <c r="L2569">
        <v>2500000</v>
      </c>
      <c r="M2569" s="2">
        <f>VLOOKUP(A2569,Sheet2!$A$1:G6293,2,0)</f>
        <v>40233</v>
      </c>
      <c r="N2569" t="str">
        <f>VLOOKUP(A2569,Sheet2!$A$1:G6293,3,0)</f>
        <v>Color</v>
      </c>
      <c r="O2569" t="str">
        <f>VLOOKUP(A2569,Sheet2!$A$1:G6293,4,0)</f>
        <v>Comedy</v>
      </c>
      <c r="P2569" t="str">
        <f>VLOOKUP(A2569,Sheet2!$A$1:G6293,5,0)</f>
        <v>English</v>
      </c>
      <c r="Q2569" t="str">
        <f>VLOOKUP(A2569,Sheet2!$A$1:G6293,6,0)</f>
        <v>USA</v>
      </c>
      <c r="R2569" t="str">
        <f>VLOOKUP(A2569,Sheet2!$A$1:G6293,7,0)</f>
        <v>R</v>
      </c>
      <c r="S2569" t="str">
        <f>IF(Table19[[#This Row],[Language]]="English","English","Other language")</f>
        <v>English</v>
      </c>
      <c r="T2569">
        <f>Table19[[#This Row],[Gross Revenue]]-Table19[[#This Row],[Budget]]</f>
        <v>-2177843</v>
      </c>
      <c r="U2569" s="1">
        <f>(Table19[[#This Row],[Gross Revenue]]/Table19[[#This Row],[Budget]])-1</f>
        <v>-0.87113719999999994</v>
      </c>
      <c r="V2569" t="str">
        <f t="shared" si="92"/>
        <v>90-110 minutes</v>
      </c>
      <c r="W2569">
        <f>Table19[[#This Row],[Profit]]/Table19[[#This Row],[Budget]]*100</f>
        <v>-87.113720000000001</v>
      </c>
      <c r="X2569">
        <v>1637763</v>
      </c>
      <c r="Y2569">
        <v>0.19178668286445014</v>
      </c>
      <c r="Z2569" t="str">
        <f t="shared" si="93"/>
        <v>Low</v>
      </c>
    </row>
    <row r="2570" spans="1:26" x14ac:dyDescent="0.2">
      <c r="A2570" t="s">
        <v>5991</v>
      </c>
      <c r="B2570" t="s">
        <v>2658</v>
      </c>
      <c r="C2570" t="s">
        <v>2451</v>
      </c>
      <c r="D2570">
        <v>1000</v>
      </c>
      <c r="E2570">
        <v>3388</v>
      </c>
      <c r="F2570">
        <v>14000</v>
      </c>
      <c r="G2570">
        <v>37000</v>
      </c>
      <c r="H2570">
        <v>7.1</v>
      </c>
      <c r="I2570">
        <v>539</v>
      </c>
      <c r="J2570">
        <v>112</v>
      </c>
      <c r="K2570">
        <v>126975169</v>
      </c>
      <c r="L2570">
        <v>50000000</v>
      </c>
      <c r="M2570" s="2">
        <f>VLOOKUP(A2570,Sheet2!$A$1:G6294,2,0)</f>
        <v>40773</v>
      </c>
      <c r="N2570" t="str">
        <f>VLOOKUP(A2570,Sheet2!$A$1:G6294,3,0)</f>
        <v>Color</v>
      </c>
      <c r="O2570" t="str">
        <f>VLOOKUP(A2570,Sheet2!$A$1:G6294,4,0)</f>
        <v>Mystery</v>
      </c>
      <c r="P2570" t="str">
        <f>VLOOKUP(A2570,Sheet2!$A$1:G6294,5,0)</f>
        <v>English</v>
      </c>
      <c r="Q2570" t="str">
        <f>VLOOKUP(A2570,Sheet2!$A$1:G6294,6,0)</f>
        <v>USA</v>
      </c>
      <c r="R2570" t="str">
        <f>VLOOKUP(A2570,Sheet2!$A$1:G6294,7,0)</f>
        <v>PG-13</v>
      </c>
      <c r="S2570" t="str">
        <f>IF(Table19[[#This Row],[Language]]="English","English","Other language")</f>
        <v>English</v>
      </c>
      <c r="T2570">
        <f>Table19[[#This Row],[Gross Revenue]]-Table19[[#This Row],[Budget]]</f>
        <v>76975169</v>
      </c>
      <c r="U2570" s="1">
        <f>(Table19[[#This Row],[Gross Revenue]]/Table19[[#This Row],[Budget]])-1</f>
        <v>1.5395033800000002</v>
      </c>
      <c r="V2570" t="str">
        <f t="shared" si="92"/>
        <v>111-130 minutes</v>
      </c>
      <c r="W2570">
        <f>Table19[[#This Row],[Profit]]/Table19[[#This Row],[Budget]]*100</f>
        <v>153.95033799999999</v>
      </c>
      <c r="Z2570" t="str">
        <f t="shared" si="93"/>
        <v>High</v>
      </c>
    </row>
    <row r="2571" spans="1:26" x14ac:dyDescent="0.2">
      <c r="A2571" t="s">
        <v>3351</v>
      </c>
      <c r="B2571" t="s">
        <v>185</v>
      </c>
      <c r="C2571" t="s">
        <v>186</v>
      </c>
      <c r="D2571">
        <v>5000</v>
      </c>
      <c r="E2571">
        <v>7723</v>
      </c>
      <c r="F2571">
        <v>5</v>
      </c>
      <c r="G2571">
        <v>0</v>
      </c>
      <c r="H2571">
        <v>4</v>
      </c>
      <c r="I2571">
        <v>36</v>
      </c>
      <c r="J2571">
        <v>104</v>
      </c>
      <c r="K2571">
        <v>20915465</v>
      </c>
      <c r="L2571">
        <v>42000000</v>
      </c>
      <c r="M2571" s="2">
        <f>VLOOKUP(A2571,Sheet2!$A$1:G6295,2,0)</f>
        <v>34029</v>
      </c>
      <c r="N2571" t="str">
        <f>VLOOKUP(A2571,Sheet2!$A$1:G6295,3,0)</f>
        <v>Color</v>
      </c>
      <c r="O2571" t="str">
        <f>VLOOKUP(A2571,Sheet2!$A$1:G6295,4,0)</f>
        <v>Adventure</v>
      </c>
      <c r="P2571" t="str">
        <f>VLOOKUP(A2571,Sheet2!$A$1:G6295,5,0)</f>
        <v>English</v>
      </c>
      <c r="Q2571" t="str">
        <f>VLOOKUP(A2571,Sheet2!$A$1:G6295,6,0)</f>
        <v>UK</v>
      </c>
      <c r="R2571" t="str">
        <f>VLOOKUP(A2571,Sheet2!$A$1:G6295,7,0)</f>
        <v>PG</v>
      </c>
      <c r="S2571" t="str">
        <f>IF(Table19[[#This Row],[Language]]="English","English","Other language")</f>
        <v>English</v>
      </c>
      <c r="T2571">
        <f>Table19[[#This Row],[Gross Revenue]]-Table19[[#This Row],[Budget]]</f>
        <v>-21084535</v>
      </c>
      <c r="U2571" s="1">
        <f>(Table19[[#This Row],[Gross Revenue]]/Table19[[#This Row],[Budget]])-1</f>
        <v>-0.50201273809523816</v>
      </c>
      <c r="V2571" t="str">
        <f t="shared" si="92"/>
        <v>90-110 minutes</v>
      </c>
      <c r="W2571">
        <f>Table19[[#This Row],[Profit]]/Table19[[#This Row],[Budget]]*100</f>
        <v>-50.201273809523805</v>
      </c>
      <c r="X2571">
        <v>3892693.5</v>
      </c>
      <c r="Y2571">
        <v>0.11726928571428571</v>
      </c>
      <c r="Z2571" t="str">
        <f t="shared" si="93"/>
        <v>High</v>
      </c>
    </row>
    <row r="2572" spans="1:26" x14ac:dyDescent="0.2">
      <c r="A2572" t="s">
        <v>6300</v>
      </c>
      <c r="B2572" t="s">
        <v>2852</v>
      </c>
      <c r="C2572" t="s">
        <v>225</v>
      </c>
      <c r="D2572">
        <v>0</v>
      </c>
      <c r="E2572">
        <v>0</v>
      </c>
      <c r="F2572">
        <v>293</v>
      </c>
      <c r="G2572">
        <v>0</v>
      </c>
      <c r="H2572">
        <v>7.3</v>
      </c>
      <c r="I2572">
        <v>193</v>
      </c>
      <c r="J2572">
        <v>100</v>
      </c>
      <c r="K2572">
        <v>11529368</v>
      </c>
      <c r="L2572">
        <v>65000</v>
      </c>
      <c r="M2572" s="2">
        <f>VLOOKUP(A2572,Sheet2!$A$1:G6296,2,0)</f>
        <v>38183</v>
      </c>
      <c r="N2572" t="str">
        <f>VLOOKUP(A2572,Sheet2!$A$1:G6296,3,0)</f>
        <v>Color</v>
      </c>
      <c r="O2572" t="str">
        <f>VLOOKUP(A2572,Sheet2!$A$1:G6296,4,0)</f>
        <v>Comedy</v>
      </c>
      <c r="P2572" t="str">
        <f>VLOOKUP(A2572,Sheet2!$A$1:G6296,5,0)</f>
        <v>English</v>
      </c>
      <c r="Q2572" t="str">
        <f>VLOOKUP(A2572,Sheet2!$A$1:G6296,6,0)</f>
        <v>USA</v>
      </c>
      <c r="R2572" t="str">
        <f>VLOOKUP(A2572,Sheet2!$A$1:G6296,7,0)</f>
        <v>PG</v>
      </c>
      <c r="S2572" t="str">
        <f>IF(Table19[[#This Row],[Language]]="English","English","Other language")</f>
        <v>English</v>
      </c>
      <c r="T2572">
        <f>Table19[[#This Row],[Gross Revenue]]-Table19[[#This Row],[Budget]]</f>
        <v>11464368</v>
      </c>
      <c r="U2572" s="1">
        <f>(Table19[[#This Row],[Gross Revenue]]/Table19[[#This Row],[Budget]])-1</f>
        <v>176.37489230769231</v>
      </c>
      <c r="V2572" t="str">
        <f t="shared" si="92"/>
        <v>90-110 minutes</v>
      </c>
      <c r="W2572">
        <f>Table19[[#This Row],[Profit]]/Table19[[#This Row],[Budget]]*100</f>
        <v>17637.489230769232</v>
      </c>
      <c r="X2572">
        <v>1637763</v>
      </c>
      <c r="Y2572">
        <v>0.19178668286445014</v>
      </c>
      <c r="Z2572" t="str">
        <f t="shared" si="93"/>
        <v>Low</v>
      </c>
    </row>
    <row r="2573" spans="1:26" x14ac:dyDescent="0.2">
      <c r="A2573" t="s">
        <v>6019</v>
      </c>
      <c r="B2573" t="s">
        <v>2677</v>
      </c>
      <c r="C2573" t="s">
        <v>669</v>
      </c>
      <c r="D2573">
        <v>816</v>
      </c>
      <c r="E2573">
        <v>2893</v>
      </c>
      <c r="F2573">
        <v>422</v>
      </c>
      <c r="G2573">
        <v>0</v>
      </c>
      <c r="H2573">
        <v>7.1</v>
      </c>
      <c r="I2573">
        <v>100</v>
      </c>
      <c r="J2573">
        <v>100</v>
      </c>
      <c r="K2573">
        <v>18488314</v>
      </c>
      <c r="L2573">
        <v>1200000</v>
      </c>
      <c r="M2573" s="2">
        <f>VLOOKUP(A2573,Sheet2!$A$1:G6297,2,0)</f>
        <v>37116</v>
      </c>
      <c r="N2573" t="str">
        <f>VLOOKUP(A2573,Sheet2!$A$1:G6297,3,0)</f>
        <v>Color</v>
      </c>
      <c r="O2573" t="str">
        <f>VLOOKUP(A2573,Sheet2!$A$1:G6297,4,0)</f>
        <v>Comedy</v>
      </c>
      <c r="P2573" t="str">
        <f>VLOOKUP(A2573,Sheet2!$A$1:G6297,5,0)</f>
        <v>English</v>
      </c>
      <c r="Q2573" t="str">
        <f>VLOOKUP(A2573,Sheet2!$A$1:G6297,6,0)</f>
        <v>USA</v>
      </c>
      <c r="R2573" t="str">
        <f>VLOOKUP(A2573,Sheet2!$A$1:G6297,7,0)</f>
        <v>R</v>
      </c>
      <c r="S2573" t="str">
        <f>IF(Table19[[#This Row],[Language]]="English","English","Other language")</f>
        <v>English</v>
      </c>
      <c r="T2573">
        <f>Table19[[#This Row],[Gross Revenue]]-Table19[[#This Row],[Budget]]</f>
        <v>17288314</v>
      </c>
      <c r="U2573" s="1">
        <f>(Table19[[#This Row],[Gross Revenue]]/Table19[[#This Row],[Budget]])-1</f>
        <v>14.406928333333333</v>
      </c>
      <c r="V2573" t="str">
        <f t="shared" si="92"/>
        <v>90-110 minutes</v>
      </c>
      <c r="W2573">
        <f>Table19[[#This Row],[Profit]]/Table19[[#This Row],[Budget]]*100</f>
        <v>1440.6928333333333</v>
      </c>
      <c r="X2573">
        <v>1637763</v>
      </c>
      <c r="Y2573">
        <v>0.19178668286445014</v>
      </c>
      <c r="Z2573" t="str">
        <f t="shared" si="93"/>
        <v>Low</v>
      </c>
    </row>
    <row r="2574" spans="1:26" x14ac:dyDescent="0.2">
      <c r="A2574" t="s">
        <v>3258</v>
      </c>
      <c r="B2574" t="s">
        <v>19</v>
      </c>
      <c r="C2574" t="s">
        <v>20</v>
      </c>
      <c r="D2574">
        <v>650</v>
      </c>
      <c r="E2574">
        <v>1343</v>
      </c>
      <c r="F2574">
        <v>84</v>
      </c>
      <c r="G2574">
        <v>0</v>
      </c>
      <c r="H2574">
        <v>1.9</v>
      </c>
      <c r="I2574">
        <v>32</v>
      </c>
      <c r="J2574">
        <v>88</v>
      </c>
      <c r="K2574">
        <v>9109322</v>
      </c>
      <c r="L2574">
        <v>20000000</v>
      </c>
      <c r="M2574" s="2">
        <f>VLOOKUP(A2574,Sheet2!$A$1:G6298,2,0)</f>
        <v>37997</v>
      </c>
      <c r="N2574" t="str">
        <f>VLOOKUP(A2574,Sheet2!$A$1:G6298,3,0)</f>
        <v>Color</v>
      </c>
      <c r="O2574" t="str">
        <f>VLOOKUP(A2574,Sheet2!$A$1:G6298,4,0)</f>
        <v>Comedy</v>
      </c>
      <c r="P2574" t="str">
        <f>VLOOKUP(A2574,Sheet2!$A$1:G6298,5,0)</f>
        <v>English</v>
      </c>
      <c r="Q2574" t="str">
        <f>VLOOKUP(A2574,Sheet2!$A$1:G6298,6,0)</f>
        <v>Germany</v>
      </c>
      <c r="R2574" t="str">
        <f>VLOOKUP(A2574,Sheet2!$A$1:G6298,7,0)</f>
        <v>PG</v>
      </c>
      <c r="S2574" t="str">
        <f>IF(Table19[[#This Row],[Language]]="English","English","Other language")</f>
        <v>English</v>
      </c>
      <c r="T2574">
        <f>Table19[[#This Row],[Gross Revenue]]-Table19[[#This Row],[Budget]]</f>
        <v>-10890678</v>
      </c>
      <c r="U2574" s="1">
        <f>(Table19[[#This Row],[Gross Revenue]]/Table19[[#This Row],[Budget]])-1</f>
        <v>-0.54453390000000002</v>
      </c>
      <c r="V2574" t="str">
        <f t="shared" si="92"/>
        <v>&lt;90 minutes</v>
      </c>
      <c r="W2574">
        <f>Table19[[#This Row],[Profit]]/Table19[[#This Row],[Budget]]*100</f>
        <v>-54.453389999999999</v>
      </c>
      <c r="X2574">
        <v>1637763</v>
      </c>
      <c r="Y2574">
        <v>0.19178668286445014</v>
      </c>
      <c r="Z2574" t="str">
        <f t="shared" si="93"/>
        <v>Medium</v>
      </c>
    </row>
    <row r="2575" spans="1:26" x14ac:dyDescent="0.2">
      <c r="A2575" t="s">
        <v>6588</v>
      </c>
      <c r="B2575" t="s">
        <v>247</v>
      </c>
      <c r="C2575" t="s">
        <v>2542</v>
      </c>
      <c r="D2575">
        <v>15000</v>
      </c>
      <c r="E2575">
        <v>17584</v>
      </c>
      <c r="F2575">
        <v>99</v>
      </c>
      <c r="G2575">
        <v>0</v>
      </c>
      <c r="H2575">
        <v>7.6</v>
      </c>
      <c r="I2575">
        <v>256</v>
      </c>
      <c r="J2575">
        <v>119</v>
      </c>
      <c r="K2575">
        <v>121463226</v>
      </c>
      <c r="L2575">
        <v>20000000</v>
      </c>
      <c r="M2575" s="2">
        <f>VLOOKUP(A2575,Sheet2!$A$1:G6299,2,0)</f>
        <v>39135</v>
      </c>
      <c r="N2575" t="str">
        <f>VLOOKUP(A2575,Sheet2!$A$1:G6299,3,0)</f>
        <v>Color</v>
      </c>
      <c r="O2575" t="str">
        <f>VLOOKUP(A2575,Sheet2!$A$1:G6299,4,0)</f>
        <v>Comedy</v>
      </c>
      <c r="P2575" t="str">
        <f>VLOOKUP(A2575,Sheet2!$A$1:G6299,5,0)</f>
        <v>English</v>
      </c>
      <c r="Q2575" t="str">
        <f>VLOOKUP(A2575,Sheet2!$A$1:G6299,6,0)</f>
        <v>USA</v>
      </c>
      <c r="R2575" t="str">
        <f>VLOOKUP(A2575,Sheet2!$A$1:G6299,7,0)</f>
        <v>R</v>
      </c>
      <c r="S2575" t="str">
        <f>IF(Table19[[#This Row],[Language]]="English","English","Other language")</f>
        <v>English</v>
      </c>
      <c r="T2575">
        <f>Table19[[#This Row],[Gross Revenue]]-Table19[[#This Row],[Budget]]</f>
        <v>101463226</v>
      </c>
      <c r="U2575" s="1">
        <f>(Table19[[#This Row],[Gross Revenue]]/Table19[[#This Row],[Budget]])-1</f>
        <v>5.0731612999999998</v>
      </c>
      <c r="V2575" t="str">
        <f t="shared" si="92"/>
        <v>111-130 minutes</v>
      </c>
      <c r="W2575">
        <f>Table19[[#This Row],[Profit]]/Table19[[#This Row],[Budget]]*100</f>
        <v>507.31612999999999</v>
      </c>
      <c r="X2575">
        <v>1637763</v>
      </c>
      <c r="Y2575">
        <v>0.19178668286445014</v>
      </c>
      <c r="Z2575" t="str">
        <f t="shared" si="93"/>
        <v>Medium</v>
      </c>
    </row>
    <row r="2576" spans="1:26" x14ac:dyDescent="0.2">
      <c r="A2576" t="s">
        <v>3439</v>
      </c>
      <c r="B2576" t="s">
        <v>340</v>
      </c>
      <c r="C2576" t="s">
        <v>341</v>
      </c>
      <c r="D2576">
        <v>1000</v>
      </c>
      <c r="E2576">
        <v>3266</v>
      </c>
      <c r="F2576">
        <v>82</v>
      </c>
      <c r="G2576">
        <v>0</v>
      </c>
      <c r="H2576">
        <v>4.5</v>
      </c>
      <c r="I2576">
        <v>121</v>
      </c>
      <c r="J2576">
        <v>82</v>
      </c>
      <c r="K2576">
        <v>25871834</v>
      </c>
      <c r="L2576">
        <v>35000000</v>
      </c>
      <c r="M2576" s="2">
        <f>VLOOKUP(A2576,Sheet2!$A$1:G6300,2,0)</f>
        <v>39804</v>
      </c>
      <c r="N2576" t="str">
        <f>VLOOKUP(A2576,Sheet2!$A$1:G6300,3,0)</f>
        <v>Color</v>
      </c>
      <c r="O2576" t="str">
        <f>VLOOKUP(A2576,Sheet2!$A$1:G6300,4,0)</f>
        <v>Action</v>
      </c>
      <c r="P2576" t="str">
        <f>VLOOKUP(A2576,Sheet2!$A$1:G6300,5,0)</f>
        <v>English</v>
      </c>
      <c r="Q2576" t="str">
        <f>VLOOKUP(A2576,Sheet2!$A$1:G6300,6,0)</f>
        <v>USA</v>
      </c>
      <c r="R2576" t="str">
        <f>VLOOKUP(A2576,Sheet2!$A$1:G6300,7,0)</f>
        <v>PG-13</v>
      </c>
      <c r="S2576" t="str">
        <f>IF(Table19[[#This Row],[Language]]="English","English","Other language")</f>
        <v>English</v>
      </c>
      <c r="T2576">
        <f>Table19[[#This Row],[Gross Revenue]]-Table19[[#This Row],[Budget]]</f>
        <v>-9128166</v>
      </c>
      <c r="U2576" s="1">
        <f>(Table19[[#This Row],[Gross Revenue]]/Table19[[#This Row],[Budget]])-1</f>
        <v>-0.26080474285714283</v>
      </c>
      <c r="V2576" t="str">
        <f t="shared" si="92"/>
        <v>&lt;90 minutes</v>
      </c>
      <c r="W2576">
        <f>Table19[[#This Row],[Profit]]/Table19[[#This Row],[Budget]]*100</f>
        <v>-26.080474285714285</v>
      </c>
      <c r="X2576">
        <v>-1289919.5</v>
      </c>
      <c r="Y2576">
        <v>-4.8151417500000002E-2</v>
      </c>
      <c r="Z2576" t="str">
        <f t="shared" si="93"/>
        <v>Medium</v>
      </c>
    </row>
    <row r="2577" spans="1:26" x14ac:dyDescent="0.2">
      <c r="A2577" t="s">
        <v>6260</v>
      </c>
      <c r="B2577" t="s">
        <v>304</v>
      </c>
      <c r="C2577" t="s">
        <v>1025</v>
      </c>
      <c r="D2577">
        <v>10000</v>
      </c>
      <c r="E2577">
        <v>12940</v>
      </c>
      <c r="F2577">
        <v>503</v>
      </c>
      <c r="G2577">
        <v>0</v>
      </c>
      <c r="H2577">
        <v>7.3</v>
      </c>
      <c r="I2577">
        <v>169</v>
      </c>
      <c r="J2577">
        <v>188</v>
      </c>
      <c r="K2577">
        <v>134218018</v>
      </c>
      <c r="L2577">
        <v>55000000</v>
      </c>
      <c r="M2577" s="2">
        <f>VLOOKUP(A2577,Sheet2!$A$1:G6301,2,0)</f>
        <v>28620</v>
      </c>
      <c r="N2577" t="str">
        <f>VLOOKUP(A2577,Sheet2!$A$1:G6301,3,0)</f>
        <v>Color</v>
      </c>
      <c r="O2577" t="str">
        <f>VLOOKUP(A2577,Sheet2!$A$1:G6301,4,0)</f>
        <v>Action</v>
      </c>
      <c r="P2577" t="str">
        <f>VLOOKUP(A2577,Sheet2!$A$1:G6301,5,0)</f>
        <v>English</v>
      </c>
      <c r="Q2577" t="str">
        <f>VLOOKUP(A2577,Sheet2!$A$1:G6301,6,0)</f>
        <v>USA</v>
      </c>
      <c r="R2577" t="str">
        <f>VLOOKUP(A2577,Sheet2!$A$1:G6301,7,0)</f>
        <v>PG</v>
      </c>
      <c r="S2577" t="str">
        <f>IF(Table19[[#This Row],[Language]]="English","English","Other language")</f>
        <v>English</v>
      </c>
      <c r="T2577">
        <f>Table19[[#This Row],[Gross Revenue]]-Table19[[#This Row],[Budget]]</f>
        <v>79218018</v>
      </c>
      <c r="U2577" s="1">
        <f>(Table19[[#This Row],[Gross Revenue]]/Table19[[#This Row],[Budget]])-1</f>
        <v>1.4403275999999998</v>
      </c>
      <c r="V2577" t="str">
        <f t="shared" si="92"/>
        <v>&gt;150 minutes</v>
      </c>
      <c r="W2577">
        <f>Table19[[#This Row],[Profit]]/Table19[[#This Row],[Budget]]*100</f>
        <v>144.03276</v>
      </c>
      <c r="X2577">
        <v>-1289919.5</v>
      </c>
      <c r="Y2577">
        <v>-4.8151417500000002E-2</v>
      </c>
      <c r="Z2577" t="str">
        <f t="shared" si="93"/>
        <v>High</v>
      </c>
    </row>
    <row r="2578" spans="1:26" x14ac:dyDescent="0.2">
      <c r="A2578" t="s">
        <v>5560</v>
      </c>
      <c r="B2578" t="s">
        <v>535</v>
      </c>
      <c r="C2578" t="s">
        <v>536</v>
      </c>
      <c r="D2578">
        <v>593</v>
      </c>
      <c r="E2578">
        <v>2908</v>
      </c>
      <c r="F2578">
        <v>44</v>
      </c>
      <c r="G2578">
        <v>0</v>
      </c>
      <c r="H2578">
        <v>6.8</v>
      </c>
      <c r="I2578">
        <v>121</v>
      </c>
      <c r="J2578">
        <v>116</v>
      </c>
      <c r="K2578">
        <v>108200000</v>
      </c>
      <c r="L2578">
        <v>54000000</v>
      </c>
      <c r="M2578" s="2">
        <f>VLOOKUP(A2578,Sheet2!$A$1:G6302,2,0)</f>
        <v>29507</v>
      </c>
      <c r="N2578" t="str">
        <f>VLOOKUP(A2578,Sheet2!$A$1:G6302,3,0)</f>
        <v>Color</v>
      </c>
      <c r="O2578" t="str">
        <f>VLOOKUP(A2578,Sheet2!$A$1:G6302,4,0)</f>
        <v>Action</v>
      </c>
      <c r="P2578" t="str">
        <f>VLOOKUP(A2578,Sheet2!$A$1:G6302,5,0)</f>
        <v>English</v>
      </c>
      <c r="Q2578" t="str">
        <f>VLOOKUP(A2578,Sheet2!$A$1:G6302,6,0)</f>
        <v>USA</v>
      </c>
      <c r="R2578" t="str">
        <f>VLOOKUP(A2578,Sheet2!$A$1:G6302,7,0)</f>
        <v>PG</v>
      </c>
      <c r="S2578" t="str">
        <f>IF(Table19[[#This Row],[Language]]="English","English","Other language")</f>
        <v>English</v>
      </c>
      <c r="T2578">
        <f>Table19[[#This Row],[Gross Revenue]]-Table19[[#This Row],[Budget]]</f>
        <v>54200000</v>
      </c>
      <c r="U2578" s="1">
        <f>(Table19[[#This Row],[Gross Revenue]]/Table19[[#This Row],[Budget]])-1</f>
        <v>1.0037037037037035</v>
      </c>
      <c r="V2578" t="str">
        <f t="shared" si="92"/>
        <v>111-130 minutes</v>
      </c>
      <c r="W2578">
        <f>Table19[[#This Row],[Profit]]/Table19[[#This Row],[Budget]]*100</f>
        <v>100.37037037037038</v>
      </c>
      <c r="X2578">
        <v>-1289919.5</v>
      </c>
      <c r="Y2578">
        <v>-4.8151417500000002E-2</v>
      </c>
      <c r="Z2578" t="str">
        <f t="shared" si="93"/>
        <v>High</v>
      </c>
    </row>
    <row r="2579" spans="1:26" x14ac:dyDescent="0.2">
      <c r="A2579" t="s">
        <v>3559</v>
      </c>
      <c r="B2579" t="s">
        <v>535</v>
      </c>
      <c r="C2579" t="s">
        <v>536</v>
      </c>
      <c r="D2579">
        <v>593</v>
      </c>
      <c r="E2579">
        <v>2329</v>
      </c>
      <c r="F2579">
        <v>44</v>
      </c>
      <c r="G2579">
        <v>0</v>
      </c>
      <c r="H2579">
        <v>4.9000000000000004</v>
      </c>
      <c r="I2579">
        <v>95</v>
      </c>
      <c r="J2579">
        <v>125</v>
      </c>
      <c r="K2579">
        <v>60000000</v>
      </c>
      <c r="L2579">
        <v>39000000</v>
      </c>
      <c r="M2579" s="2">
        <f>VLOOKUP(A2579,Sheet2!$A$1:G6303,2,0)</f>
        <v>30546</v>
      </c>
      <c r="N2579" t="str">
        <f>VLOOKUP(A2579,Sheet2!$A$1:G6303,3,0)</f>
        <v>Color</v>
      </c>
      <c r="O2579" t="str">
        <f>VLOOKUP(A2579,Sheet2!$A$1:G6303,4,0)</f>
        <v>Action</v>
      </c>
      <c r="P2579" t="str">
        <f>VLOOKUP(A2579,Sheet2!$A$1:G6303,5,0)</f>
        <v>English</v>
      </c>
      <c r="Q2579" t="str">
        <f>VLOOKUP(A2579,Sheet2!$A$1:G6303,6,0)</f>
        <v>UK</v>
      </c>
      <c r="R2579" t="str">
        <f>VLOOKUP(A2579,Sheet2!$A$1:G6303,7,0)</f>
        <v>PG</v>
      </c>
      <c r="S2579" t="str">
        <f>IF(Table19[[#This Row],[Language]]="English","English","Other language")</f>
        <v>English</v>
      </c>
      <c r="T2579">
        <f>Table19[[#This Row],[Gross Revenue]]-Table19[[#This Row],[Budget]]</f>
        <v>21000000</v>
      </c>
      <c r="U2579" s="1">
        <f>(Table19[[#This Row],[Gross Revenue]]/Table19[[#This Row],[Budget]])-1</f>
        <v>0.53846153846153855</v>
      </c>
      <c r="V2579" t="str">
        <f t="shared" si="92"/>
        <v>111-130 minutes</v>
      </c>
      <c r="W2579">
        <f>Table19[[#This Row],[Profit]]/Table19[[#This Row],[Budget]]*100</f>
        <v>53.846153846153847</v>
      </c>
      <c r="X2579">
        <v>-1289919.5</v>
      </c>
      <c r="Y2579">
        <v>-4.8151417500000002E-2</v>
      </c>
      <c r="Z2579" t="str">
        <f t="shared" si="93"/>
        <v>High</v>
      </c>
    </row>
    <row r="2580" spans="1:26" x14ac:dyDescent="0.2">
      <c r="A2580" t="s">
        <v>3323</v>
      </c>
      <c r="B2580" t="s">
        <v>133</v>
      </c>
      <c r="C2580" t="s">
        <v>134</v>
      </c>
      <c r="D2580">
        <v>1000</v>
      </c>
      <c r="E2580">
        <v>3007</v>
      </c>
      <c r="F2580">
        <v>22</v>
      </c>
      <c r="G2580">
        <v>1000</v>
      </c>
      <c r="H2580">
        <v>3.6</v>
      </c>
      <c r="I2580">
        <v>94</v>
      </c>
      <c r="J2580">
        <v>134</v>
      </c>
      <c r="K2580">
        <v>15681020</v>
      </c>
      <c r="L2580">
        <v>17000000</v>
      </c>
      <c r="M2580" s="2">
        <f>VLOOKUP(A2580,Sheet2!$A$1:G6304,2,0)</f>
        <v>32019</v>
      </c>
      <c r="N2580" t="str">
        <f>VLOOKUP(A2580,Sheet2!$A$1:G6304,3,0)</f>
        <v>Color</v>
      </c>
      <c r="O2580" t="str">
        <f>VLOOKUP(A2580,Sheet2!$A$1:G6304,4,0)</f>
        <v>Action</v>
      </c>
      <c r="P2580" t="str">
        <f>VLOOKUP(A2580,Sheet2!$A$1:G6304,5,0)</f>
        <v>English</v>
      </c>
      <c r="Q2580" t="str">
        <f>VLOOKUP(A2580,Sheet2!$A$1:G6304,6,0)</f>
        <v>UK</v>
      </c>
      <c r="R2580" t="str">
        <f>VLOOKUP(A2580,Sheet2!$A$1:G6304,7,0)</f>
        <v>PG</v>
      </c>
      <c r="S2580" t="str">
        <f>IF(Table19[[#This Row],[Language]]="English","English","Other language")</f>
        <v>English</v>
      </c>
      <c r="T2580">
        <f>Table19[[#This Row],[Gross Revenue]]-Table19[[#This Row],[Budget]]</f>
        <v>-1318980</v>
      </c>
      <c r="U2580" s="1">
        <f>(Table19[[#This Row],[Gross Revenue]]/Table19[[#This Row],[Budget]])-1</f>
        <v>-7.7587058823529453E-2</v>
      </c>
      <c r="V2580" t="str">
        <f t="shared" si="92"/>
        <v>131-150 minutes</v>
      </c>
      <c r="W2580">
        <f>Table19[[#This Row],[Profit]]/Table19[[#This Row],[Budget]]*100</f>
        <v>-7.7587058823529409</v>
      </c>
      <c r="X2580">
        <v>-1289919.5</v>
      </c>
      <c r="Y2580">
        <v>-4.8151417500000002E-2</v>
      </c>
      <c r="Z2580" t="str">
        <f t="shared" si="93"/>
        <v>Medium</v>
      </c>
    </row>
    <row r="2581" spans="1:26" x14ac:dyDescent="0.2">
      <c r="A2581" t="s">
        <v>4481</v>
      </c>
      <c r="B2581" t="s">
        <v>971</v>
      </c>
      <c r="C2581" t="s">
        <v>1586</v>
      </c>
      <c r="D2581">
        <v>18000</v>
      </c>
      <c r="E2581">
        <v>29991</v>
      </c>
      <c r="F2581">
        <v>0</v>
      </c>
      <c r="G2581">
        <v>0</v>
      </c>
      <c r="H2581">
        <v>6.1</v>
      </c>
      <c r="I2581">
        <v>434</v>
      </c>
      <c r="J2581">
        <v>169</v>
      </c>
      <c r="K2581">
        <v>200069408</v>
      </c>
      <c r="L2581">
        <v>209000000</v>
      </c>
      <c r="M2581" s="2">
        <f>VLOOKUP(A2581,Sheet2!$A$1:G6305,2,0)</f>
        <v>38999</v>
      </c>
      <c r="N2581" t="str">
        <f>VLOOKUP(A2581,Sheet2!$A$1:G6305,3,0)</f>
        <v>Color</v>
      </c>
      <c r="O2581" t="str">
        <f>VLOOKUP(A2581,Sheet2!$A$1:G6305,4,0)</f>
        <v>Action</v>
      </c>
      <c r="P2581" t="str">
        <f>VLOOKUP(A2581,Sheet2!$A$1:G6305,5,0)</f>
        <v>English</v>
      </c>
      <c r="Q2581" t="str">
        <f>VLOOKUP(A2581,Sheet2!$A$1:G6305,6,0)</f>
        <v>USA</v>
      </c>
      <c r="R2581" t="str">
        <f>VLOOKUP(A2581,Sheet2!$A$1:G6305,7,0)</f>
        <v>PG-13</v>
      </c>
      <c r="S2581" t="str">
        <f>IF(Table19[[#This Row],[Language]]="English","English","Other language")</f>
        <v>English</v>
      </c>
      <c r="T2581">
        <f>Table19[[#This Row],[Gross Revenue]]-Table19[[#This Row],[Budget]]</f>
        <v>-8930592</v>
      </c>
      <c r="U2581" s="1">
        <f>(Table19[[#This Row],[Gross Revenue]]/Table19[[#This Row],[Budget]])-1</f>
        <v>-4.2730105263157903E-2</v>
      </c>
      <c r="V2581" t="str">
        <f t="shared" si="92"/>
        <v>&gt;150 minutes</v>
      </c>
      <c r="W2581">
        <f>Table19[[#This Row],[Profit]]/Table19[[#This Row],[Budget]]*100</f>
        <v>-4.2730105263157894</v>
      </c>
      <c r="X2581">
        <v>-1289919.5</v>
      </c>
      <c r="Y2581">
        <v>-4.8151417500000002E-2</v>
      </c>
      <c r="Z2581" t="str">
        <f t="shared" si="93"/>
        <v>High</v>
      </c>
    </row>
    <row r="2582" spans="1:26" x14ac:dyDescent="0.2">
      <c r="A2582" t="s">
        <v>3508</v>
      </c>
      <c r="B2582" t="s">
        <v>127</v>
      </c>
      <c r="C2582" t="s">
        <v>451</v>
      </c>
      <c r="D2582">
        <v>889</v>
      </c>
      <c r="E2582">
        <v>1262</v>
      </c>
      <c r="F2582">
        <v>394</v>
      </c>
      <c r="G2582">
        <v>589</v>
      </c>
      <c r="H2582">
        <v>4.8</v>
      </c>
      <c r="I2582">
        <v>100</v>
      </c>
      <c r="J2582">
        <v>91</v>
      </c>
      <c r="K2582">
        <v>14218868</v>
      </c>
      <c r="L2582">
        <v>65000000</v>
      </c>
      <c r="M2582" s="2">
        <f>VLOOKUP(A2582,Sheet2!$A$1:G6306,2,0)</f>
        <v>36796</v>
      </c>
      <c r="N2582" t="str">
        <f>VLOOKUP(A2582,Sheet2!$A$1:G6306,3,0)</f>
        <v>Color</v>
      </c>
      <c r="O2582" t="str">
        <f>VLOOKUP(A2582,Sheet2!$A$1:G6306,4,0)</f>
        <v>Horror</v>
      </c>
      <c r="P2582" t="str">
        <f>VLOOKUP(A2582,Sheet2!$A$1:G6306,5,0)</f>
        <v>English</v>
      </c>
      <c r="Q2582" t="str">
        <f>VLOOKUP(A2582,Sheet2!$A$1:G6306,6,0)</f>
        <v>USA</v>
      </c>
      <c r="R2582" t="str">
        <f>VLOOKUP(A2582,Sheet2!$A$1:G6306,7,0)</f>
        <v>PG-13</v>
      </c>
      <c r="S2582" t="str">
        <f>IF(Table19[[#This Row],[Language]]="English","English","Other language")</f>
        <v>English</v>
      </c>
      <c r="T2582">
        <f>Table19[[#This Row],[Gross Revenue]]-Table19[[#This Row],[Budget]]</f>
        <v>-50781132</v>
      </c>
      <c r="U2582" s="1">
        <f>(Table19[[#This Row],[Gross Revenue]]/Table19[[#This Row],[Budget]])-1</f>
        <v>-0.78124818461538459</v>
      </c>
      <c r="V2582" t="str">
        <f t="shared" si="92"/>
        <v>90-110 minutes</v>
      </c>
      <c r="W2582">
        <f>Table19[[#This Row],[Profit]]/Table19[[#This Row],[Budget]]*100</f>
        <v>-78.124818461538453</v>
      </c>
      <c r="X2582">
        <v>16235088</v>
      </c>
      <c r="Y2582">
        <v>1.1909079499999999</v>
      </c>
      <c r="Z2582" t="str">
        <f t="shared" si="93"/>
        <v>High</v>
      </c>
    </row>
    <row r="2583" spans="1:26" x14ac:dyDescent="0.2">
      <c r="A2583" t="s">
        <v>3593</v>
      </c>
      <c r="B2583" t="s">
        <v>589</v>
      </c>
      <c r="C2583" t="s">
        <v>590</v>
      </c>
      <c r="D2583">
        <v>8000</v>
      </c>
      <c r="E2583">
        <v>10792</v>
      </c>
      <c r="F2583">
        <v>54</v>
      </c>
      <c r="G2583">
        <v>2000</v>
      </c>
      <c r="H2583">
        <v>5</v>
      </c>
      <c r="I2583">
        <v>43</v>
      </c>
      <c r="J2583">
        <v>81</v>
      </c>
      <c r="K2583">
        <v>30628981</v>
      </c>
      <c r="L2583">
        <v>14000000</v>
      </c>
      <c r="M2583" s="2">
        <f>VLOOKUP(A2583,Sheet2!$A$1:G6307,2,0)</f>
        <v>36433</v>
      </c>
      <c r="N2583" t="str">
        <f>VLOOKUP(A2583,Sheet2!$A$1:G6307,3,0)</f>
        <v>Color</v>
      </c>
      <c r="O2583" t="str">
        <f>VLOOKUP(A2583,Sheet2!$A$1:G6307,4,0)</f>
        <v>Comedy</v>
      </c>
      <c r="P2583" t="str">
        <f>VLOOKUP(A2583,Sheet2!$A$1:G6307,5,0)</f>
        <v>English</v>
      </c>
      <c r="Q2583" t="str">
        <f>VLOOKUP(A2583,Sheet2!$A$1:G6307,6,0)</f>
        <v>USA</v>
      </c>
      <c r="R2583" t="str">
        <f>VLOOKUP(A2583,Sheet2!$A$1:G6307,7,0)</f>
        <v>PG-13</v>
      </c>
      <c r="S2583" t="str">
        <f>IF(Table19[[#This Row],[Language]]="English","English","Other language")</f>
        <v>English</v>
      </c>
      <c r="T2583">
        <f>Table19[[#This Row],[Gross Revenue]]-Table19[[#This Row],[Budget]]</f>
        <v>16628981</v>
      </c>
      <c r="U2583" s="1">
        <f>(Table19[[#This Row],[Gross Revenue]]/Table19[[#This Row],[Budget]])-1</f>
        <v>1.1877843571428572</v>
      </c>
      <c r="V2583" t="str">
        <f t="shared" si="92"/>
        <v>&lt;90 minutes</v>
      </c>
      <c r="W2583">
        <f>Table19[[#This Row],[Profit]]/Table19[[#This Row],[Budget]]*100</f>
        <v>118.77843571428572</v>
      </c>
      <c r="X2583">
        <v>1637763</v>
      </c>
      <c r="Y2583">
        <v>0.19178668286445014</v>
      </c>
      <c r="Z2583" t="str">
        <f t="shared" si="93"/>
        <v>Medium</v>
      </c>
    </row>
    <row r="2584" spans="1:26" x14ac:dyDescent="0.2">
      <c r="A2584" t="s">
        <v>3481</v>
      </c>
      <c r="B2584" t="s">
        <v>408</v>
      </c>
      <c r="C2584" t="s">
        <v>409</v>
      </c>
      <c r="D2584">
        <v>11000</v>
      </c>
      <c r="E2584">
        <v>14599</v>
      </c>
      <c r="F2584">
        <v>0</v>
      </c>
      <c r="G2584">
        <v>850</v>
      </c>
      <c r="H2584">
        <v>4.7</v>
      </c>
      <c r="I2584">
        <v>26</v>
      </c>
      <c r="J2584">
        <v>85</v>
      </c>
      <c r="K2584">
        <v>36497</v>
      </c>
      <c r="L2584">
        <v>6000000</v>
      </c>
      <c r="M2584" s="2">
        <f>VLOOKUP(A2584,Sheet2!$A$1:G6308,2,0)</f>
        <v>39586</v>
      </c>
      <c r="N2584" t="str">
        <f>VLOOKUP(A2584,Sheet2!$A$1:G6308,3,0)</f>
        <v>Color</v>
      </c>
      <c r="O2584" t="str">
        <f>VLOOKUP(A2584,Sheet2!$A$1:G6308,4,0)</f>
        <v>Comedy</v>
      </c>
      <c r="P2584" t="str">
        <f>VLOOKUP(A2584,Sheet2!$A$1:G6308,5,0)</f>
        <v>English</v>
      </c>
      <c r="Q2584" t="str">
        <f>VLOOKUP(A2584,Sheet2!$A$1:G6308,6,0)</f>
        <v>USA</v>
      </c>
      <c r="R2584" t="str">
        <f>VLOOKUP(A2584,Sheet2!$A$1:G6308,7,0)</f>
        <v>R</v>
      </c>
      <c r="S2584" t="str">
        <f>IF(Table19[[#This Row],[Language]]="English","English","Other language")</f>
        <v>English</v>
      </c>
      <c r="T2584">
        <f>Table19[[#This Row],[Gross Revenue]]-Table19[[#This Row],[Budget]]</f>
        <v>-5963503</v>
      </c>
      <c r="U2584" s="1">
        <f>(Table19[[#This Row],[Gross Revenue]]/Table19[[#This Row],[Budget]])-1</f>
        <v>-0.99391716666666663</v>
      </c>
      <c r="V2584" t="str">
        <f t="shared" si="92"/>
        <v>&lt;90 minutes</v>
      </c>
      <c r="W2584">
        <f>Table19[[#This Row],[Profit]]/Table19[[#This Row],[Budget]]*100</f>
        <v>-99.391716666666667</v>
      </c>
      <c r="X2584">
        <v>1637763</v>
      </c>
      <c r="Y2584">
        <v>0.19178668286445014</v>
      </c>
      <c r="Z2584" t="str">
        <f t="shared" si="93"/>
        <v>Low</v>
      </c>
    </row>
    <row r="2585" spans="1:26" x14ac:dyDescent="0.2">
      <c r="A2585" t="s">
        <v>5513</v>
      </c>
      <c r="B2585" t="s">
        <v>930</v>
      </c>
      <c r="C2585" t="s">
        <v>2356</v>
      </c>
      <c r="D2585">
        <v>12000</v>
      </c>
      <c r="E2585">
        <v>25590</v>
      </c>
      <c r="F2585">
        <v>9</v>
      </c>
      <c r="G2585">
        <v>0</v>
      </c>
      <c r="H2585">
        <v>6.8</v>
      </c>
      <c r="I2585">
        <v>154</v>
      </c>
      <c r="J2585">
        <v>85</v>
      </c>
      <c r="K2585">
        <v>58867694</v>
      </c>
      <c r="L2585">
        <v>100000000</v>
      </c>
      <c r="M2585" s="2">
        <f>VLOOKUP(A2585,Sheet2!$A$1:G6309,2,0)</f>
        <v>39166</v>
      </c>
      <c r="N2585" t="str">
        <f>VLOOKUP(A2585,Sheet2!$A$1:G6309,3,0)</f>
        <v>Color</v>
      </c>
      <c r="O2585" t="str">
        <f>VLOOKUP(A2585,Sheet2!$A$1:G6309,4,0)</f>
        <v>Animation</v>
      </c>
      <c r="P2585" t="str">
        <f>VLOOKUP(A2585,Sheet2!$A$1:G6309,5,0)</f>
        <v>English</v>
      </c>
      <c r="Q2585" t="str">
        <f>VLOOKUP(A2585,Sheet2!$A$1:G6309,6,0)</f>
        <v>USA</v>
      </c>
      <c r="R2585" t="str">
        <f>VLOOKUP(A2585,Sheet2!$A$1:G6309,7,0)</f>
        <v>PG</v>
      </c>
      <c r="S2585" t="str">
        <f>IF(Table19[[#This Row],[Language]]="English","English","Other language")</f>
        <v>English</v>
      </c>
      <c r="T2585">
        <f>Table19[[#This Row],[Gross Revenue]]-Table19[[#This Row],[Budget]]</f>
        <v>-41132306</v>
      </c>
      <c r="U2585" s="1">
        <f>(Table19[[#This Row],[Gross Revenue]]/Table19[[#This Row],[Budget]])-1</f>
        <v>-0.41132305999999996</v>
      </c>
      <c r="V2585" t="str">
        <f t="shared" si="92"/>
        <v>&lt;90 minutes</v>
      </c>
      <c r="W2585">
        <f>Table19[[#This Row],[Profit]]/Table19[[#This Row],[Budget]]*100</f>
        <v>-41.132306</v>
      </c>
      <c r="Z2585" t="str">
        <f t="shared" si="93"/>
        <v>High</v>
      </c>
    </row>
    <row r="2586" spans="1:26" x14ac:dyDescent="0.2">
      <c r="A2586" t="s">
        <v>4730</v>
      </c>
      <c r="B2586" t="s">
        <v>362</v>
      </c>
      <c r="C2586" t="s">
        <v>1805</v>
      </c>
      <c r="D2586">
        <v>13000</v>
      </c>
      <c r="E2586">
        <v>18132</v>
      </c>
      <c r="F2586">
        <v>84</v>
      </c>
      <c r="G2586">
        <v>0</v>
      </c>
      <c r="H2586">
        <v>6.3</v>
      </c>
      <c r="I2586">
        <v>258</v>
      </c>
      <c r="J2586">
        <v>89</v>
      </c>
      <c r="K2586">
        <v>38542418</v>
      </c>
      <c r="L2586">
        <v>80000000</v>
      </c>
      <c r="M2586" s="2">
        <f>VLOOKUP(A2586,Sheet2!$A$1:G6310,2,0)</f>
        <v>40145</v>
      </c>
      <c r="N2586" t="str">
        <f>VLOOKUP(A2586,Sheet2!$A$1:G6310,3,0)</f>
        <v>Color</v>
      </c>
      <c r="O2586" t="str">
        <f>VLOOKUP(A2586,Sheet2!$A$1:G6310,4,0)</f>
        <v>Action</v>
      </c>
      <c r="P2586" t="str">
        <f>VLOOKUP(A2586,Sheet2!$A$1:G6310,5,0)</f>
        <v>English</v>
      </c>
      <c r="Q2586" t="str">
        <f>VLOOKUP(A2586,Sheet2!$A$1:G6310,6,0)</f>
        <v>USA</v>
      </c>
      <c r="R2586" t="str">
        <f>VLOOKUP(A2586,Sheet2!$A$1:G6310,7,0)</f>
        <v>PG-13</v>
      </c>
      <c r="S2586" t="str">
        <f>IF(Table19[[#This Row],[Language]]="English","English","Other language")</f>
        <v>English</v>
      </c>
      <c r="T2586">
        <f>Table19[[#This Row],[Gross Revenue]]-Table19[[#This Row],[Budget]]</f>
        <v>-41457582</v>
      </c>
      <c r="U2586" s="1">
        <f>(Table19[[#This Row],[Gross Revenue]]/Table19[[#This Row],[Budget]])-1</f>
        <v>-0.51821977499999994</v>
      </c>
      <c r="V2586" t="str">
        <f t="shared" si="92"/>
        <v>&lt;90 minutes</v>
      </c>
      <c r="W2586">
        <f>Table19[[#This Row],[Profit]]/Table19[[#This Row],[Budget]]*100</f>
        <v>-51.821977500000003</v>
      </c>
      <c r="X2586">
        <v>-1289919.5</v>
      </c>
      <c r="Y2586">
        <v>-4.8151417500000002E-2</v>
      </c>
      <c r="Z2586" t="str">
        <f t="shared" si="93"/>
        <v>High</v>
      </c>
    </row>
    <row r="2587" spans="1:26" x14ac:dyDescent="0.2">
      <c r="A2587" t="s">
        <v>3570</v>
      </c>
      <c r="B2587" t="s">
        <v>553</v>
      </c>
      <c r="C2587" t="s">
        <v>554</v>
      </c>
      <c r="D2587">
        <v>648</v>
      </c>
      <c r="E2587">
        <v>1951</v>
      </c>
      <c r="F2587">
        <v>0</v>
      </c>
      <c r="G2587">
        <v>0</v>
      </c>
      <c r="H2587">
        <v>5</v>
      </c>
      <c r="I2587">
        <v>274</v>
      </c>
      <c r="J2587">
        <v>90</v>
      </c>
      <c r="K2587">
        <v>101055</v>
      </c>
      <c r="L2587">
        <v>4000000</v>
      </c>
      <c r="M2587" s="2">
        <f>VLOOKUP(A2587,Sheet2!$A$1:G6311,2,0)</f>
        <v>39863</v>
      </c>
      <c r="N2587" t="str">
        <f>VLOOKUP(A2587,Sheet2!$A$1:G6311,3,0)</f>
        <v>Color</v>
      </c>
      <c r="O2587" t="str">
        <f>VLOOKUP(A2587,Sheet2!$A$1:G6311,4,0)</f>
        <v>Horror</v>
      </c>
      <c r="P2587" t="str">
        <f>VLOOKUP(A2587,Sheet2!$A$1:G6311,5,0)</f>
        <v>English</v>
      </c>
      <c r="Q2587" t="str">
        <f>VLOOKUP(A2587,Sheet2!$A$1:G6311,6,0)</f>
        <v>USA</v>
      </c>
      <c r="R2587" t="str">
        <f>VLOOKUP(A2587,Sheet2!$A$1:G6311,7,0)</f>
        <v>R</v>
      </c>
      <c r="S2587" t="str">
        <f>IF(Table19[[#This Row],[Language]]="English","English","Other language")</f>
        <v>English</v>
      </c>
      <c r="T2587">
        <f>Table19[[#This Row],[Gross Revenue]]-Table19[[#This Row],[Budget]]</f>
        <v>-3898945</v>
      </c>
      <c r="U2587" s="1">
        <f>(Table19[[#This Row],[Gross Revenue]]/Table19[[#This Row],[Budget]])-1</f>
        <v>-0.97473624999999997</v>
      </c>
      <c r="V2587" t="str">
        <f t="shared" si="92"/>
        <v>90-110 minutes</v>
      </c>
      <c r="W2587">
        <f>Table19[[#This Row],[Profit]]/Table19[[#This Row],[Budget]]*100</f>
        <v>-97.473624999999998</v>
      </c>
      <c r="X2587">
        <v>16235088</v>
      </c>
      <c r="Y2587">
        <v>1.1909079499999999</v>
      </c>
      <c r="Z2587" t="str">
        <f t="shared" si="93"/>
        <v>Low</v>
      </c>
    </row>
    <row r="2588" spans="1:26" x14ac:dyDescent="0.2">
      <c r="A2588" t="s">
        <v>6240</v>
      </c>
      <c r="B2588" t="s">
        <v>1197</v>
      </c>
      <c r="C2588" t="s">
        <v>2456</v>
      </c>
      <c r="D2588">
        <v>748</v>
      </c>
      <c r="E2588">
        <v>1721</v>
      </c>
      <c r="F2588">
        <v>54</v>
      </c>
      <c r="G2588">
        <v>817</v>
      </c>
      <c r="H2588">
        <v>5.9</v>
      </c>
      <c r="I2588">
        <v>101</v>
      </c>
      <c r="J2588">
        <v>99</v>
      </c>
      <c r="K2588">
        <v>8712564</v>
      </c>
      <c r="L2588">
        <v>27000000</v>
      </c>
      <c r="M2588" s="2">
        <f>VLOOKUP(A2588,Sheet2!$A$1:G6312,2,0)</f>
        <v>38063</v>
      </c>
      <c r="N2588" t="str">
        <f>VLOOKUP(A2588,Sheet2!$A$1:G6312,3,0)</f>
        <v>Color</v>
      </c>
      <c r="O2588" t="str">
        <f>VLOOKUP(A2588,Sheet2!$A$1:G6312,4,0)</f>
        <v>Crime</v>
      </c>
      <c r="P2588" t="str">
        <f>VLOOKUP(A2588,Sheet2!$A$1:G6312,5,0)</f>
        <v>English</v>
      </c>
      <c r="Q2588" t="str">
        <f>VLOOKUP(A2588,Sheet2!$A$1:G6312,6,0)</f>
        <v>USA</v>
      </c>
      <c r="R2588" t="str">
        <f>VLOOKUP(A2588,Sheet2!$A$1:G6312,7,0)</f>
        <v>R</v>
      </c>
      <c r="S2588" t="str">
        <f>IF(Table19[[#This Row],[Language]]="English","English","Other language")</f>
        <v>English</v>
      </c>
      <c r="T2588">
        <f>Table19[[#This Row],[Gross Revenue]]-Table19[[#This Row],[Budget]]</f>
        <v>-18287436</v>
      </c>
      <c r="U2588" s="1">
        <f>(Table19[[#This Row],[Gross Revenue]]/Table19[[#This Row],[Budget]])-1</f>
        <v>-0.67731244444444449</v>
      </c>
      <c r="V2588" t="str">
        <f t="shared" si="92"/>
        <v>90-110 minutes</v>
      </c>
      <c r="W2588">
        <f>Table19[[#This Row],[Profit]]/Table19[[#This Row],[Budget]]*100</f>
        <v>-67.731244444444457</v>
      </c>
      <c r="X2588">
        <v>-74533.5</v>
      </c>
      <c r="Y2588">
        <v>-7.4856785714285719E-3</v>
      </c>
      <c r="Z2588" t="str">
        <f t="shared" si="93"/>
        <v>Medium</v>
      </c>
    </row>
    <row r="2589" spans="1:26" x14ac:dyDescent="0.2">
      <c r="A2589" t="s">
        <v>4530</v>
      </c>
      <c r="B2589" t="s">
        <v>1622</v>
      </c>
      <c r="C2589" t="s">
        <v>985</v>
      </c>
      <c r="D2589">
        <v>982</v>
      </c>
      <c r="E2589">
        <v>4251</v>
      </c>
      <c r="F2589">
        <v>72</v>
      </c>
      <c r="G2589">
        <v>0</v>
      </c>
      <c r="H2589">
        <v>6.1</v>
      </c>
      <c r="I2589">
        <v>97</v>
      </c>
      <c r="J2589">
        <v>108</v>
      </c>
      <c r="K2589">
        <v>127214072</v>
      </c>
      <c r="L2589">
        <v>38000000</v>
      </c>
      <c r="M2589" s="2">
        <f>VLOOKUP(A2589,Sheet2!$A$1:G6313,2,0)</f>
        <v>37289</v>
      </c>
      <c r="N2589" t="str">
        <f>VLOOKUP(A2589,Sheet2!$A$1:G6313,3,0)</f>
        <v>Color</v>
      </c>
      <c r="O2589" t="str">
        <f>VLOOKUP(A2589,Sheet2!$A$1:G6313,4,0)</f>
        <v>Comedy</v>
      </c>
      <c r="P2589" t="str">
        <f>VLOOKUP(A2589,Sheet2!$A$1:G6313,5,0)</f>
        <v>English</v>
      </c>
      <c r="Q2589" t="str">
        <f>VLOOKUP(A2589,Sheet2!$A$1:G6313,6,0)</f>
        <v>USA</v>
      </c>
      <c r="R2589" t="str">
        <f>VLOOKUP(A2589,Sheet2!$A$1:G6313,7,0)</f>
        <v>PG-13</v>
      </c>
      <c r="S2589" t="str">
        <f>IF(Table19[[#This Row],[Language]]="English","English","Other language")</f>
        <v>English</v>
      </c>
      <c r="T2589">
        <f>Table19[[#This Row],[Gross Revenue]]-Table19[[#This Row],[Budget]]</f>
        <v>89214072</v>
      </c>
      <c r="U2589" s="1">
        <f>(Table19[[#This Row],[Gross Revenue]]/Table19[[#This Row],[Budget]])-1</f>
        <v>2.3477387368421052</v>
      </c>
      <c r="V2589" t="str">
        <f t="shared" si="92"/>
        <v>90-110 minutes</v>
      </c>
      <c r="W2589">
        <f>Table19[[#This Row],[Profit]]/Table19[[#This Row],[Budget]]*100</f>
        <v>234.77387368421051</v>
      </c>
      <c r="X2589">
        <v>1637763</v>
      </c>
      <c r="Y2589">
        <v>0.19178668286445014</v>
      </c>
      <c r="Z2589" t="str">
        <f t="shared" si="93"/>
        <v>Medium</v>
      </c>
    </row>
    <row r="2590" spans="1:26" x14ac:dyDescent="0.2">
      <c r="A2590" t="s">
        <v>5356</v>
      </c>
      <c r="B2590" t="s">
        <v>976</v>
      </c>
      <c r="C2590" t="s">
        <v>2253</v>
      </c>
      <c r="D2590">
        <v>18000</v>
      </c>
      <c r="E2590">
        <v>29484</v>
      </c>
      <c r="F2590">
        <v>7</v>
      </c>
      <c r="G2590">
        <v>8000</v>
      </c>
      <c r="H2590">
        <v>6.7</v>
      </c>
      <c r="I2590">
        <v>94</v>
      </c>
      <c r="J2590">
        <v>119</v>
      </c>
      <c r="K2590">
        <v>25178165</v>
      </c>
      <c r="L2590">
        <v>40000000</v>
      </c>
      <c r="M2590" s="2">
        <f>VLOOKUP(A2590,Sheet2!$A$1:G6314,2,0)</f>
        <v>37079</v>
      </c>
      <c r="N2590" t="str">
        <f>VLOOKUP(A2590,Sheet2!$A$1:G6314,3,0)</f>
        <v>Color</v>
      </c>
      <c r="O2590" t="str">
        <f>VLOOKUP(A2590,Sheet2!$A$1:G6314,4,0)</f>
        <v>Drama</v>
      </c>
      <c r="P2590" t="str">
        <f>VLOOKUP(A2590,Sheet2!$A$1:G6314,5,0)</f>
        <v>English</v>
      </c>
      <c r="Q2590" t="str">
        <f>VLOOKUP(A2590,Sheet2!$A$1:G6314,6,0)</f>
        <v>USA</v>
      </c>
      <c r="R2590" t="str">
        <f>VLOOKUP(A2590,Sheet2!$A$1:G6314,7,0)</f>
        <v>PG-13</v>
      </c>
      <c r="S2590" t="str">
        <f>IF(Table19[[#This Row],[Language]]="English","English","Other language")</f>
        <v>English</v>
      </c>
      <c r="T2590">
        <f>Table19[[#This Row],[Gross Revenue]]-Table19[[#This Row],[Budget]]</f>
        <v>-14821835</v>
      </c>
      <c r="U2590" s="1">
        <f>(Table19[[#This Row],[Gross Revenue]]/Table19[[#This Row],[Budget]])-1</f>
        <v>-0.37054587500000002</v>
      </c>
      <c r="V2590" t="str">
        <f t="shared" si="92"/>
        <v>111-130 minutes</v>
      </c>
      <c r="W2590">
        <f>Table19[[#This Row],[Profit]]/Table19[[#This Row],[Budget]]*100</f>
        <v>-37.054587500000004</v>
      </c>
      <c r="X2590">
        <v>-434215.5</v>
      </c>
      <c r="Y2590">
        <v>-0.10115100772200772</v>
      </c>
      <c r="Z2590" t="str">
        <f t="shared" si="93"/>
        <v>High</v>
      </c>
    </row>
    <row r="2591" spans="1:26" x14ac:dyDescent="0.2">
      <c r="A2591" t="s">
        <v>6032</v>
      </c>
      <c r="B2591" t="s">
        <v>492</v>
      </c>
      <c r="C2591" t="s">
        <v>2692</v>
      </c>
      <c r="D2591">
        <v>982</v>
      </c>
      <c r="E2591">
        <v>1631</v>
      </c>
      <c r="F2591">
        <v>101</v>
      </c>
      <c r="G2591">
        <v>566</v>
      </c>
      <c r="H2591">
        <v>5.5</v>
      </c>
      <c r="I2591">
        <v>38</v>
      </c>
      <c r="J2591">
        <v>97</v>
      </c>
      <c r="K2591">
        <v>15180000</v>
      </c>
      <c r="L2591">
        <v>500000</v>
      </c>
      <c r="M2591" s="2">
        <f>VLOOKUP(A2591,Sheet2!$A$1:G6315,2,0)</f>
        <v>26056</v>
      </c>
      <c r="N2591" t="str">
        <f>VLOOKUP(A2591,Sheet2!$A$1:G6315,3,0)</f>
        <v>Color</v>
      </c>
      <c r="O2591" t="str">
        <f>VLOOKUP(A2591,Sheet2!$A$1:G6315,4,0)</f>
        <v>Crime</v>
      </c>
      <c r="P2591" t="str">
        <f>VLOOKUP(A2591,Sheet2!$A$1:G6315,5,0)</f>
        <v>English</v>
      </c>
      <c r="Q2591" t="str">
        <f>VLOOKUP(A2591,Sheet2!$A$1:G6315,6,0)</f>
        <v>USA</v>
      </c>
      <c r="R2591" t="str">
        <f>VLOOKUP(A2591,Sheet2!$A$1:G6315,7,0)</f>
        <v>R</v>
      </c>
      <c r="S2591" t="str">
        <f>IF(Table19[[#This Row],[Language]]="English","English","Other language")</f>
        <v>English</v>
      </c>
      <c r="T2591">
        <f>Table19[[#This Row],[Gross Revenue]]-Table19[[#This Row],[Budget]]</f>
        <v>14680000</v>
      </c>
      <c r="U2591" s="1">
        <f>(Table19[[#This Row],[Gross Revenue]]/Table19[[#This Row],[Budget]])-1</f>
        <v>29.36</v>
      </c>
      <c r="V2591" t="str">
        <f t="shared" si="92"/>
        <v>90-110 minutes</v>
      </c>
      <c r="W2591">
        <f>Table19[[#This Row],[Profit]]/Table19[[#This Row],[Budget]]*100</f>
        <v>2936</v>
      </c>
      <c r="X2591">
        <v>-74533.5</v>
      </c>
      <c r="Y2591">
        <v>-7.4856785714285719E-3</v>
      </c>
      <c r="Z2591" t="str">
        <f t="shared" si="93"/>
        <v>Low</v>
      </c>
    </row>
    <row r="2592" spans="1:26" x14ac:dyDescent="0.2">
      <c r="A2592" t="s">
        <v>3317</v>
      </c>
      <c r="B2592" t="s">
        <v>123</v>
      </c>
      <c r="C2592" t="s">
        <v>124</v>
      </c>
      <c r="D2592">
        <v>990</v>
      </c>
      <c r="E2592">
        <v>2006</v>
      </c>
      <c r="F2592">
        <v>0</v>
      </c>
      <c r="G2592">
        <v>725</v>
      </c>
      <c r="H2592">
        <v>3.6</v>
      </c>
      <c r="I2592">
        <v>71</v>
      </c>
      <c r="J2592">
        <v>89</v>
      </c>
      <c r="K2592">
        <v>598645</v>
      </c>
      <c r="L2592">
        <v>10000000</v>
      </c>
      <c r="M2592" s="2">
        <f>VLOOKUP(A2592,Sheet2!$A$1:G6316,2,0)</f>
        <v>37436</v>
      </c>
      <c r="N2592" t="str">
        <f>VLOOKUP(A2592,Sheet2!$A$1:G6316,3,0)</f>
        <v>Color</v>
      </c>
      <c r="O2592" t="str">
        <f>VLOOKUP(A2592,Sheet2!$A$1:G6316,4,0)</f>
        <v>Comedy</v>
      </c>
      <c r="P2592" t="str">
        <f>VLOOKUP(A2592,Sheet2!$A$1:G6316,5,0)</f>
        <v>English</v>
      </c>
      <c r="Q2592" t="str">
        <f>VLOOKUP(A2592,Sheet2!$A$1:G6316,6,0)</f>
        <v>UK</v>
      </c>
      <c r="R2592" t="str">
        <f>VLOOKUP(A2592,Sheet2!$A$1:G6316,7,0)</f>
        <v>R</v>
      </c>
      <c r="S2592" t="str">
        <f>IF(Table19[[#This Row],[Language]]="English","English","Other language")</f>
        <v>English</v>
      </c>
      <c r="T2592">
        <f>Table19[[#This Row],[Gross Revenue]]-Table19[[#This Row],[Budget]]</f>
        <v>-9401355</v>
      </c>
      <c r="U2592" s="1">
        <f>(Table19[[#This Row],[Gross Revenue]]/Table19[[#This Row],[Budget]])-1</f>
        <v>-0.94013550000000001</v>
      </c>
      <c r="V2592" t="str">
        <f t="shared" si="92"/>
        <v>&lt;90 minutes</v>
      </c>
      <c r="W2592">
        <f>Table19[[#This Row],[Profit]]/Table19[[#This Row],[Budget]]*100</f>
        <v>-94.013549999999995</v>
      </c>
      <c r="X2592">
        <v>1637763</v>
      </c>
      <c r="Y2592">
        <v>0.19178668286445014</v>
      </c>
      <c r="Z2592" t="str">
        <f t="shared" si="93"/>
        <v>Low</v>
      </c>
    </row>
    <row r="2593" spans="1:26" x14ac:dyDescent="0.2">
      <c r="A2593" t="s">
        <v>3596</v>
      </c>
      <c r="B2593" t="s">
        <v>594</v>
      </c>
      <c r="C2593" t="s">
        <v>595</v>
      </c>
      <c r="D2593">
        <v>931</v>
      </c>
      <c r="E2593">
        <v>3819</v>
      </c>
      <c r="F2593">
        <v>21</v>
      </c>
      <c r="G2593">
        <v>720</v>
      </c>
      <c r="H2593">
        <v>5</v>
      </c>
      <c r="I2593">
        <v>86</v>
      </c>
      <c r="J2593">
        <v>85</v>
      </c>
      <c r="K2593">
        <v>28563926</v>
      </c>
      <c r="L2593">
        <v>8500000</v>
      </c>
      <c r="M2593" s="2">
        <f>VLOOKUP(A2593,Sheet2!$A$1:G6317,2,0)</f>
        <v>37606</v>
      </c>
      <c r="N2593" t="str">
        <f>VLOOKUP(A2593,Sheet2!$A$1:G6317,3,0)</f>
        <v>Color</v>
      </c>
      <c r="O2593" t="str">
        <f>VLOOKUP(A2593,Sheet2!$A$1:G6317,4,0)</f>
        <v>Drama</v>
      </c>
      <c r="P2593" t="str">
        <f>VLOOKUP(A2593,Sheet2!$A$1:G6317,5,0)</f>
        <v>English</v>
      </c>
      <c r="Q2593" t="str">
        <f>VLOOKUP(A2593,Sheet2!$A$1:G6317,6,0)</f>
        <v>USA</v>
      </c>
      <c r="R2593" t="str">
        <f>VLOOKUP(A2593,Sheet2!$A$1:G6317,7,0)</f>
        <v>PG-13</v>
      </c>
      <c r="S2593" t="str">
        <f>IF(Table19[[#This Row],[Language]]="English","English","Other language")</f>
        <v>English</v>
      </c>
      <c r="T2593">
        <f>Table19[[#This Row],[Gross Revenue]]-Table19[[#This Row],[Budget]]</f>
        <v>20063926</v>
      </c>
      <c r="U2593" s="1">
        <f>(Table19[[#This Row],[Gross Revenue]]/Table19[[#This Row],[Budget]])-1</f>
        <v>2.3604618823529413</v>
      </c>
      <c r="V2593" t="str">
        <f t="shared" si="92"/>
        <v>&lt;90 minutes</v>
      </c>
      <c r="W2593">
        <f>Table19[[#This Row],[Profit]]/Table19[[#This Row],[Budget]]*100</f>
        <v>236.04618823529412</v>
      </c>
      <c r="X2593">
        <v>-434215.5</v>
      </c>
      <c r="Y2593">
        <v>-0.10115100772200772</v>
      </c>
      <c r="Z2593" t="str">
        <f t="shared" si="93"/>
        <v>Low</v>
      </c>
    </row>
    <row r="2594" spans="1:26" x14ac:dyDescent="0.2">
      <c r="A2594" t="s">
        <v>4472</v>
      </c>
      <c r="B2594" t="s">
        <v>592</v>
      </c>
      <c r="C2594" t="s">
        <v>1577</v>
      </c>
      <c r="D2594">
        <v>1000</v>
      </c>
      <c r="E2594">
        <v>6212</v>
      </c>
      <c r="F2594">
        <v>0</v>
      </c>
      <c r="G2594">
        <v>1000</v>
      </c>
      <c r="H2594">
        <v>6.1</v>
      </c>
      <c r="I2594">
        <v>131</v>
      </c>
      <c r="J2594">
        <v>120</v>
      </c>
      <c r="K2594">
        <v>16284360</v>
      </c>
      <c r="L2594">
        <v>21000000</v>
      </c>
      <c r="M2594" s="2">
        <f>VLOOKUP(A2594,Sheet2!$A$1:G6318,2,0)</f>
        <v>39617</v>
      </c>
      <c r="N2594" t="str">
        <f>VLOOKUP(A2594,Sheet2!$A$1:G6318,3,0)</f>
        <v>Color</v>
      </c>
      <c r="O2594" t="str">
        <f>VLOOKUP(A2594,Sheet2!$A$1:G6318,4,0)</f>
        <v>Comedy</v>
      </c>
      <c r="P2594" t="str">
        <f>VLOOKUP(A2594,Sheet2!$A$1:G6318,5,0)</f>
        <v>English</v>
      </c>
      <c r="Q2594" t="str">
        <f>VLOOKUP(A2594,Sheet2!$A$1:G6318,6,0)</f>
        <v>USA</v>
      </c>
      <c r="R2594" t="str">
        <f>VLOOKUP(A2594,Sheet2!$A$1:G6318,7,0)</f>
        <v>PG-13</v>
      </c>
      <c r="S2594" t="str">
        <f>IF(Table19[[#This Row],[Language]]="English","English","Other language")</f>
        <v>English</v>
      </c>
      <c r="T2594">
        <f>Table19[[#This Row],[Gross Revenue]]-Table19[[#This Row],[Budget]]</f>
        <v>-4715640</v>
      </c>
      <c r="U2594" s="1">
        <f>(Table19[[#This Row],[Gross Revenue]]/Table19[[#This Row],[Budget]])-1</f>
        <v>-0.22455428571428571</v>
      </c>
      <c r="V2594" t="str">
        <f t="shared" si="92"/>
        <v>111-130 minutes</v>
      </c>
      <c r="W2594">
        <f>Table19[[#This Row],[Profit]]/Table19[[#This Row],[Budget]]*100</f>
        <v>-22.45542857142857</v>
      </c>
      <c r="X2594">
        <v>1637763</v>
      </c>
      <c r="Y2594">
        <v>0.19178668286445014</v>
      </c>
      <c r="Z2594" t="str">
        <f t="shared" si="93"/>
        <v>Medium</v>
      </c>
    </row>
    <row r="2595" spans="1:26" x14ac:dyDescent="0.2">
      <c r="A2595" t="s">
        <v>6397</v>
      </c>
      <c r="B2595" t="s">
        <v>988</v>
      </c>
      <c r="C2595" t="s">
        <v>1585</v>
      </c>
      <c r="D2595">
        <v>4000</v>
      </c>
      <c r="E2595">
        <v>4230</v>
      </c>
      <c r="F2595">
        <v>218</v>
      </c>
      <c r="G2595">
        <v>0</v>
      </c>
      <c r="H2595">
        <v>7.4</v>
      </c>
      <c r="I2595">
        <v>77</v>
      </c>
      <c r="J2595">
        <v>96</v>
      </c>
      <c r="K2595">
        <v>4505922</v>
      </c>
      <c r="L2595">
        <v>200000</v>
      </c>
      <c r="M2595" s="2">
        <f>VLOOKUP(A2595,Sheet2!$A$1:G6319,2,0)</f>
        <v>35188</v>
      </c>
      <c r="N2595" t="str">
        <f>VLOOKUP(A2595,Sheet2!$A$1:G6319,3,0)</f>
        <v>Color</v>
      </c>
      <c r="O2595" t="str">
        <f>VLOOKUP(A2595,Sheet2!$A$1:G6319,4,0)</f>
        <v>Comedy</v>
      </c>
      <c r="P2595" t="str">
        <f>VLOOKUP(A2595,Sheet2!$A$1:G6319,5,0)</f>
        <v>English</v>
      </c>
      <c r="Q2595" t="str">
        <f>VLOOKUP(A2595,Sheet2!$A$1:G6319,6,0)</f>
        <v>USA</v>
      </c>
      <c r="R2595" t="str">
        <f>VLOOKUP(A2595,Sheet2!$A$1:G6319,7,0)</f>
        <v>R</v>
      </c>
      <c r="S2595" t="str">
        <f>IF(Table19[[#This Row],[Language]]="English","English","Other language")</f>
        <v>English</v>
      </c>
      <c r="T2595">
        <f>Table19[[#This Row],[Gross Revenue]]-Table19[[#This Row],[Budget]]</f>
        <v>4305922</v>
      </c>
      <c r="U2595" s="1">
        <f>(Table19[[#This Row],[Gross Revenue]]/Table19[[#This Row],[Budget]])-1</f>
        <v>21.529610000000002</v>
      </c>
      <c r="V2595" t="str">
        <f t="shared" si="92"/>
        <v>90-110 minutes</v>
      </c>
      <c r="W2595">
        <f>Table19[[#This Row],[Profit]]/Table19[[#This Row],[Budget]]*100</f>
        <v>2152.9610000000002</v>
      </c>
      <c r="X2595">
        <v>1637763</v>
      </c>
      <c r="Y2595">
        <v>0.19178668286445014</v>
      </c>
      <c r="Z2595" t="str">
        <f t="shared" si="93"/>
        <v>Low</v>
      </c>
    </row>
    <row r="2596" spans="1:26" x14ac:dyDescent="0.2">
      <c r="A2596" t="s">
        <v>6323</v>
      </c>
      <c r="B2596" t="s">
        <v>2869</v>
      </c>
      <c r="C2596" t="s">
        <v>2870</v>
      </c>
      <c r="D2596">
        <v>37</v>
      </c>
      <c r="E2596">
        <v>74</v>
      </c>
      <c r="F2596">
        <v>11</v>
      </c>
      <c r="G2596">
        <v>389</v>
      </c>
      <c r="H2596">
        <v>6.4</v>
      </c>
      <c r="I2596">
        <v>38</v>
      </c>
      <c r="J2596">
        <v>118</v>
      </c>
      <c r="K2596">
        <v>6482195</v>
      </c>
      <c r="L2596">
        <v>37000000</v>
      </c>
      <c r="M2596" s="2">
        <f>VLOOKUP(A2596,Sheet2!$A$1:G6320,2,0)</f>
        <v>35640</v>
      </c>
      <c r="N2596" t="str">
        <f>VLOOKUP(A2596,Sheet2!$A$1:G6320,3,0)</f>
        <v>Color</v>
      </c>
      <c r="O2596" t="str">
        <f>VLOOKUP(A2596,Sheet2!$A$1:G6320,4,0)</f>
        <v>Crime</v>
      </c>
      <c r="P2596" t="str">
        <f>VLOOKUP(A2596,Sheet2!$A$1:G6320,5,0)</f>
        <v>English</v>
      </c>
      <c r="Q2596" t="str">
        <f>VLOOKUP(A2596,Sheet2!$A$1:G6320,6,0)</f>
        <v>USA</v>
      </c>
      <c r="R2596" t="str">
        <f>VLOOKUP(A2596,Sheet2!$A$1:G6320,7,0)</f>
        <v>R</v>
      </c>
      <c r="S2596" t="str">
        <f>IF(Table19[[#This Row],[Language]]="English","English","Other language")</f>
        <v>English</v>
      </c>
      <c r="T2596">
        <f>Table19[[#This Row],[Gross Revenue]]-Table19[[#This Row],[Budget]]</f>
        <v>-30517805</v>
      </c>
      <c r="U2596" s="1">
        <f>(Table19[[#This Row],[Gross Revenue]]/Table19[[#This Row],[Budget]])-1</f>
        <v>-0.82480554054054056</v>
      </c>
      <c r="V2596" t="str">
        <f t="shared" si="92"/>
        <v>111-130 minutes</v>
      </c>
      <c r="W2596">
        <f>Table19[[#This Row],[Profit]]/Table19[[#This Row],[Budget]]*100</f>
        <v>-82.480554054054053</v>
      </c>
      <c r="X2596">
        <v>-74533.5</v>
      </c>
      <c r="Y2596">
        <v>-7.4856785714285719E-3</v>
      </c>
      <c r="Z2596" t="str">
        <f t="shared" si="93"/>
        <v>Medium</v>
      </c>
    </row>
    <row r="2597" spans="1:26" x14ac:dyDescent="0.2">
      <c r="A2597" t="s">
        <v>5042</v>
      </c>
      <c r="B2597" t="s">
        <v>279</v>
      </c>
      <c r="C2597" t="s">
        <v>948</v>
      </c>
      <c r="D2597">
        <v>20000</v>
      </c>
      <c r="E2597">
        <v>25942</v>
      </c>
      <c r="F2597">
        <v>57</v>
      </c>
      <c r="G2597">
        <v>0</v>
      </c>
      <c r="H2597">
        <v>6.5</v>
      </c>
      <c r="I2597">
        <v>166</v>
      </c>
      <c r="J2597">
        <v>99</v>
      </c>
      <c r="K2597">
        <v>69772969</v>
      </c>
      <c r="L2597">
        <v>80000000</v>
      </c>
      <c r="M2597" s="2">
        <f>VLOOKUP(A2597,Sheet2!$A$1:G6321,2,0)</f>
        <v>37135</v>
      </c>
      <c r="N2597" t="str">
        <f>VLOOKUP(A2597,Sheet2!$A$1:G6321,3,0)</f>
        <v>Color</v>
      </c>
      <c r="O2597" t="str">
        <f>VLOOKUP(A2597,Sheet2!$A$1:G6321,4,0)</f>
        <v>Action</v>
      </c>
      <c r="P2597" t="str">
        <f>VLOOKUP(A2597,Sheet2!$A$1:G6321,5,0)</f>
        <v>English</v>
      </c>
      <c r="Q2597" t="str">
        <f>VLOOKUP(A2597,Sheet2!$A$1:G6321,6,0)</f>
        <v>USA</v>
      </c>
      <c r="R2597" t="str">
        <f>VLOOKUP(A2597,Sheet2!$A$1:G6321,7,0)</f>
        <v>R</v>
      </c>
      <c r="S2597" t="str">
        <f>IF(Table19[[#This Row],[Language]]="English","English","Other language")</f>
        <v>English</v>
      </c>
      <c r="T2597">
        <f>Table19[[#This Row],[Gross Revenue]]-Table19[[#This Row],[Budget]]</f>
        <v>-10227031</v>
      </c>
      <c r="U2597" s="1">
        <f>(Table19[[#This Row],[Gross Revenue]]/Table19[[#This Row],[Budget]])-1</f>
        <v>-0.12783788750000002</v>
      </c>
      <c r="V2597" t="str">
        <f t="shared" si="92"/>
        <v>90-110 minutes</v>
      </c>
      <c r="W2597">
        <f>Table19[[#This Row],[Profit]]/Table19[[#This Row],[Budget]]*100</f>
        <v>-12.783788749999999</v>
      </c>
      <c r="X2597">
        <v>-1289919.5</v>
      </c>
      <c r="Y2597">
        <v>-4.8151417500000002E-2</v>
      </c>
      <c r="Z2597" t="str">
        <f t="shared" si="93"/>
        <v>High</v>
      </c>
    </row>
    <row r="2598" spans="1:26" x14ac:dyDescent="0.2">
      <c r="A2598" t="s">
        <v>4745</v>
      </c>
      <c r="B2598" t="s">
        <v>1820</v>
      </c>
      <c r="C2598" t="s">
        <v>806</v>
      </c>
      <c r="D2598">
        <v>714</v>
      </c>
      <c r="E2598">
        <v>2785</v>
      </c>
      <c r="F2598">
        <v>18</v>
      </c>
      <c r="G2598">
        <v>0</v>
      </c>
      <c r="H2598">
        <v>6.3</v>
      </c>
      <c r="I2598">
        <v>72</v>
      </c>
      <c r="J2598">
        <v>108</v>
      </c>
      <c r="K2598">
        <v>11702090</v>
      </c>
      <c r="L2598">
        <v>16500000</v>
      </c>
      <c r="M2598" s="2">
        <f>VLOOKUP(A2598,Sheet2!$A$1:G6322,2,0)</f>
        <v>39344</v>
      </c>
      <c r="N2598" t="str">
        <f>VLOOKUP(A2598,Sheet2!$A$1:G6322,3,0)</f>
        <v>Color</v>
      </c>
      <c r="O2598" t="str">
        <f>VLOOKUP(A2598,Sheet2!$A$1:G6322,4,0)</f>
        <v>Comedy</v>
      </c>
      <c r="P2598" t="str">
        <f>VLOOKUP(A2598,Sheet2!$A$1:G6322,5,0)</f>
        <v>English</v>
      </c>
      <c r="Q2598" t="str">
        <f>VLOOKUP(A2598,Sheet2!$A$1:G6322,6,0)</f>
        <v>USA</v>
      </c>
      <c r="R2598" t="str">
        <f>VLOOKUP(A2598,Sheet2!$A$1:G6322,7,0)</f>
        <v>PG-13</v>
      </c>
      <c r="S2598" t="str">
        <f>IF(Table19[[#This Row],[Language]]="English","English","Other language")</f>
        <v>English</v>
      </c>
      <c r="T2598">
        <f>Table19[[#This Row],[Gross Revenue]]-Table19[[#This Row],[Budget]]</f>
        <v>-4797910</v>
      </c>
      <c r="U2598" s="1">
        <f>(Table19[[#This Row],[Gross Revenue]]/Table19[[#This Row],[Budget]])-1</f>
        <v>-0.29078242424242429</v>
      </c>
      <c r="V2598" t="str">
        <f t="shared" si="92"/>
        <v>90-110 minutes</v>
      </c>
      <c r="W2598">
        <f>Table19[[#This Row],[Profit]]/Table19[[#This Row],[Budget]]*100</f>
        <v>-29.078242424242422</v>
      </c>
      <c r="X2598">
        <v>1637763</v>
      </c>
      <c r="Y2598">
        <v>0.19178668286445014</v>
      </c>
      <c r="Z2598" t="str">
        <f t="shared" si="93"/>
        <v>Medium</v>
      </c>
    </row>
    <row r="2599" spans="1:26" x14ac:dyDescent="0.2">
      <c r="A2599" t="s">
        <v>6409</v>
      </c>
      <c r="B2599" t="s">
        <v>1276</v>
      </c>
      <c r="C2599" t="s">
        <v>2913</v>
      </c>
      <c r="D2599">
        <v>22000</v>
      </c>
      <c r="E2599">
        <v>24732</v>
      </c>
      <c r="F2599">
        <v>0</v>
      </c>
      <c r="G2599">
        <v>13000</v>
      </c>
      <c r="H2599">
        <v>7.5</v>
      </c>
      <c r="I2599">
        <v>245</v>
      </c>
      <c r="J2599">
        <v>124</v>
      </c>
      <c r="K2599">
        <v>3081925</v>
      </c>
      <c r="L2599">
        <v>21000000</v>
      </c>
      <c r="M2599" s="2">
        <f>VLOOKUP(A2599,Sheet2!$A$1:G6323,2,0)</f>
        <v>39781</v>
      </c>
      <c r="N2599" t="str">
        <f>VLOOKUP(A2599,Sheet2!$A$1:G6323,3,0)</f>
        <v>Color</v>
      </c>
      <c r="O2599" t="str">
        <f>VLOOKUP(A2599,Sheet2!$A$1:G6323,4,0)</f>
        <v>Comedy</v>
      </c>
      <c r="P2599" t="str">
        <f>VLOOKUP(A2599,Sheet2!$A$1:G6323,5,0)</f>
        <v>English</v>
      </c>
      <c r="Q2599" t="str">
        <f>VLOOKUP(A2599,Sheet2!$A$1:G6323,6,0)</f>
        <v>USA</v>
      </c>
      <c r="R2599" t="str">
        <f>VLOOKUP(A2599,Sheet2!$A$1:G6323,7,0)</f>
        <v>R</v>
      </c>
      <c r="S2599" t="str">
        <f>IF(Table19[[#This Row],[Language]]="English","English","Other language")</f>
        <v>English</v>
      </c>
      <c r="T2599">
        <f>Table19[[#This Row],[Gross Revenue]]-Table19[[#This Row],[Budget]]</f>
        <v>-17918075</v>
      </c>
      <c r="U2599" s="1">
        <f>(Table19[[#This Row],[Gross Revenue]]/Table19[[#This Row],[Budget]])-1</f>
        <v>-0.85324166666666668</v>
      </c>
      <c r="V2599" t="str">
        <f t="shared" si="92"/>
        <v>111-130 minutes</v>
      </c>
      <c r="W2599">
        <f>Table19[[#This Row],[Profit]]/Table19[[#This Row],[Budget]]*100</f>
        <v>-85.32416666666667</v>
      </c>
      <c r="X2599">
        <v>1637763</v>
      </c>
      <c r="Y2599">
        <v>0.19178668286445014</v>
      </c>
      <c r="Z2599" t="str">
        <f t="shared" si="93"/>
        <v>Medium</v>
      </c>
    </row>
    <row r="2600" spans="1:26" x14ac:dyDescent="0.2">
      <c r="A2600" t="s">
        <v>5804</v>
      </c>
      <c r="B2600" t="s">
        <v>1241</v>
      </c>
      <c r="C2600" t="s">
        <v>514</v>
      </c>
      <c r="D2600">
        <v>13000</v>
      </c>
      <c r="E2600">
        <v>14747</v>
      </c>
      <c r="F2600">
        <v>79</v>
      </c>
      <c r="G2600">
        <v>0</v>
      </c>
      <c r="H2600">
        <v>7</v>
      </c>
      <c r="I2600">
        <v>358</v>
      </c>
      <c r="J2600">
        <v>128</v>
      </c>
      <c r="K2600">
        <v>50815288</v>
      </c>
      <c r="L2600">
        <v>50000000</v>
      </c>
      <c r="M2600" s="2">
        <f>VLOOKUP(A2600,Sheet2!$A$1:G6324,2,0)</f>
        <v>38612</v>
      </c>
      <c r="N2600" t="str">
        <f>VLOOKUP(A2600,Sheet2!$A$1:G6324,3,0)</f>
        <v>Color</v>
      </c>
      <c r="O2600" t="str">
        <f>VLOOKUP(A2600,Sheet2!$A$1:G6324,4,0)</f>
        <v>Drama</v>
      </c>
      <c r="P2600" t="str">
        <f>VLOOKUP(A2600,Sheet2!$A$1:G6324,5,0)</f>
        <v>English</v>
      </c>
      <c r="Q2600" t="str">
        <f>VLOOKUP(A2600,Sheet2!$A$1:G6324,6,0)</f>
        <v>USA</v>
      </c>
      <c r="R2600" t="str">
        <f>VLOOKUP(A2600,Sheet2!$A$1:G6324,7,0)</f>
        <v>R</v>
      </c>
      <c r="S2600" t="str">
        <f>IF(Table19[[#This Row],[Language]]="English","English","Other language")</f>
        <v>English</v>
      </c>
      <c r="T2600">
        <f>Table19[[#This Row],[Gross Revenue]]-Table19[[#This Row],[Budget]]</f>
        <v>815288</v>
      </c>
      <c r="U2600" s="1">
        <f>(Table19[[#This Row],[Gross Revenue]]/Table19[[#This Row],[Budget]])-1</f>
        <v>1.6305760000000058E-2</v>
      </c>
      <c r="V2600" t="str">
        <f t="shared" si="92"/>
        <v>111-130 minutes</v>
      </c>
      <c r="W2600">
        <f>Table19[[#This Row],[Profit]]/Table19[[#This Row],[Budget]]*100</f>
        <v>1.6305759999999998</v>
      </c>
      <c r="X2600">
        <v>-434215.5</v>
      </c>
      <c r="Y2600">
        <v>-0.10115100772200772</v>
      </c>
      <c r="Z2600" t="str">
        <f t="shared" si="93"/>
        <v>High</v>
      </c>
    </row>
    <row r="2601" spans="1:26" x14ac:dyDescent="0.2">
      <c r="A2601" t="s">
        <v>3780</v>
      </c>
      <c r="B2601" t="s">
        <v>854</v>
      </c>
      <c r="C2601" t="s">
        <v>855</v>
      </c>
      <c r="D2601">
        <v>532</v>
      </c>
      <c r="E2601">
        <v>902</v>
      </c>
      <c r="F2601">
        <v>5</v>
      </c>
      <c r="G2601">
        <v>108</v>
      </c>
      <c r="H2601">
        <v>5.4</v>
      </c>
      <c r="I2601">
        <v>16</v>
      </c>
      <c r="J2601">
        <v>153</v>
      </c>
      <c r="K2601">
        <v>872643</v>
      </c>
      <c r="L2601">
        <v>6000000</v>
      </c>
      <c r="M2601" s="2">
        <f>VLOOKUP(A2601,Sheet2!$A$1:G6325,2,0)</f>
        <v>39137</v>
      </c>
      <c r="N2601" t="str">
        <f>VLOOKUP(A2601,Sheet2!$A$1:G6325,3,0)</f>
        <v>Color</v>
      </c>
      <c r="O2601" t="str">
        <f>VLOOKUP(A2601,Sheet2!$A$1:G6325,4,0)</f>
        <v>Comedy</v>
      </c>
      <c r="P2601" t="str">
        <f>VLOOKUP(A2601,Sheet2!$A$1:G6325,5,0)</f>
        <v>Hindi</v>
      </c>
      <c r="Q2601" t="str">
        <f>VLOOKUP(A2601,Sheet2!$A$1:G6325,6,0)</f>
        <v>USA</v>
      </c>
      <c r="R2601">
        <f>VLOOKUP(A2601,Sheet2!$A$1:G6325,7,0)</f>
        <v>0</v>
      </c>
      <c r="S2601" t="str">
        <f>IF(Table19[[#This Row],[Language]]="English","English","Other language")</f>
        <v>Other language</v>
      </c>
      <c r="T2601">
        <f>Table19[[#This Row],[Gross Revenue]]-Table19[[#This Row],[Budget]]</f>
        <v>-5127357</v>
      </c>
      <c r="U2601" s="1">
        <f>(Table19[[#This Row],[Gross Revenue]]/Table19[[#This Row],[Budget]])-1</f>
        <v>-0.85455950000000003</v>
      </c>
      <c r="V2601" t="str">
        <f t="shared" si="92"/>
        <v>&gt;150 minutes</v>
      </c>
      <c r="W2601">
        <f>Table19[[#This Row],[Profit]]/Table19[[#This Row],[Budget]]*100</f>
        <v>-85.455950000000001</v>
      </c>
      <c r="X2601">
        <v>1637763</v>
      </c>
      <c r="Y2601">
        <v>0.19178668286445014</v>
      </c>
      <c r="Z2601" t="str">
        <f t="shared" si="93"/>
        <v>Low</v>
      </c>
    </row>
    <row r="2602" spans="1:26" x14ac:dyDescent="0.2">
      <c r="A2602" t="s">
        <v>4822</v>
      </c>
      <c r="B2602" t="s">
        <v>1877</v>
      </c>
      <c r="C2602" t="s">
        <v>909</v>
      </c>
      <c r="D2602">
        <v>376</v>
      </c>
      <c r="E2602">
        <v>1144</v>
      </c>
      <c r="F2602">
        <v>56</v>
      </c>
      <c r="G2602">
        <v>132</v>
      </c>
      <c r="H2602">
        <v>6.3</v>
      </c>
      <c r="I2602">
        <v>91</v>
      </c>
      <c r="J2602">
        <v>78</v>
      </c>
      <c r="K2602">
        <v>2882062</v>
      </c>
      <c r="L2602">
        <v>150000</v>
      </c>
      <c r="M2602" s="2">
        <f>VLOOKUP(A2602,Sheet2!$A$1:G6326,2,0)</f>
        <v>36841</v>
      </c>
      <c r="N2602" t="str">
        <f>VLOOKUP(A2602,Sheet2!$A$1:G6326,3,0)</f>
        <v>Color</v>
      </c>
      <c r="O2602" t="str">
        <f>VLOOKUP(A2602,Sheet2!$A$1:G6326,4,0)</f>
        <v>Comedy</v>
      </c>
      <c r="P2602" t="str">
        <f>VLOOKUP(A2602,Sheet2!$A$1:G6326,5,0)</f>
        <v>English</v>
      </c>
      <c r="Q2602" t="str">
        <f>VLOOKUP(A2602,Sheet2!$A$1:G6326,6,0)</f>
        <v>USA</v>
      </c>
      <c r="R2602" t="str">
        <f>VLOOKUP(A2602,Sheet2!$A$1:G6326,7,0)</f>
        <v>PG-13</v>
      </c>
      <c r="S2602" t="str">
        <f>IF(Table19[[#This Row],[Language]]="English","English","Other language")</f>
        <v>English</v>
      </c>
      <c r="T2602">
        <f>Table19[[#This Row],[Gross Revenue]]-Table19[[#This Row],[Budget]]</f>
        <v>2732062</v>
      </c>
      <c r="U2602" s="1">
        <f>(Table19[[#This Row],[Gross Revenue]]/Table19[[#This Row],[Budget]])-1</f>
        <v>18.213746666666665</v>
      </c>
      <c r="V2602" t="str">
        <f t="shared" si="92"/>
        <v>&lt;90 minutes</v>
      </c>
      <c r="W2602">
        <f>Table19[[#This Row],[Profit]]/Table19[[#This Row],[Budget]]*100</f>
        <v>1821.3746666666666</v>
      </c>
      <c r="X2602">
        <v>1637763</v>
      </c>
      <c r="Y2602">
        <v>0.19178668286445014</v>
      </c>
      <c r="Z2602" t="str">
        <f t="shared" si="93"/>
        <v>Low</v>
      </c>
    </row>
    <row r="2603" spans="1:26" x14ac:dyDescent="0.2">
      <c r="A2603" t="s">
        <v>6877</v>
      </c>
      <c r="B2603" t="s">
        <v>3144</v>
      </c>
      <c r="C2603" t="s">
        <v>3166</v>
      </c>
      <c r="D2603">
        <v>717</v>
      </c>
      <c r="E2603">
        <v>1730</v>
      </c>
      <c r="F2603">
        <v>16</v>
      </c>
      <c r="G2603">
        <v>0</v>
      </c>
      <c r="H2603">
        <v>8.1</v>
      </c>
      <c r="I2603">
        <v>86</v>
      </c>
      <c r="J2603">
        <v>148</v>
      </c>
      <c r="K2603">
        <v>1110186</v>
      </c>
      <c r="L2603">
        <v>12800000</v>
      </c>
      <c r="M2603" s="2">
        <f>VLOOKUP(A2603,Sheet2!$A$1:G6327,2,0)</f>
        <v>38035</v>
      </c>
      <c r="N2603" t="str">
        <f>VLOOKUP(A2603,Sheet2!$A$1:G6327,3,0)</f>
        <v>Color</v>
      </c>
      <c r="O2603" t="str">
        <f>VLOOKUP(A2603,Sheet2!$A$1:G6327,4,0)</f>
        <v>Action</v>
      </c>
      <c r="P2603" t="str">
        <f>VLOOKUP(A2603,Sheet2!$A$1:G6327,5,0)</f>
        <v>Korean</v>
      </c>
      <c r="Q2603" t="str">
        <f>VLOOKUP(A2603,Sheet2!$A$1:G6327,6,0)</f>
        <v>South Korea</v>
      </c>
      <c r="R2603" t="str">
        <f>VLOOKUP(A2603,Sheet2!$A$1:G6327,7,0)</f>
        <v>R</v>
      </c>
      <c r="S2603" t="str">
        <f>IF(Table19[[#This Row],[Language]]="English","English","Other language")</f>
        <v>Other language</v>
      </c>
      <c r="T2603">
        <f>Table19[[#This Row],[Gross Revenue]]-Table19[[#This Row],[Budget]]</f>
        <v>-11689814</v>
      </c>
      <c r="U2603" s="1">
        <f>(Table19[[#This Row],[Gross Revenue]]/Table19[[#This Row],[Budget]])-1</f>
        <v>-0.91326671874999998</v>
      </c>
      <c r="V2603" t="str">
        <f t="shared" si="92"/>
        <v>131-150 minutes</v>
      </c>
      <c r="W2603">
        <f>Table19[[#This Row],[Profit]]/Table19[[#This Row],[Budget]]*100</f>
        <v>-91.326671875000002</v>
      </c>
      <c r="X2603">
        <v>-1289919.5</v>
      </c>
      <c r="Y2603">
        <v>-4.8151417500000002E-2</v>
      </c>
      <c r="Z2603" t="str">
        <f t="shared" si="93"/>
        <v>Low</v>
      </c>
    </row>
    <row r="2604" spans="1:26" x14ac:dyDescent="0.2">
      <c r="A2604" t="s">
        <v>4720</v>
      </c>
      <c r="B2604" t="s">
        <v>1067</v>
      </c>
      <c r="C2604" t="s">
        <v>1795</v>
      </c>
      <c r="D2604">
        <v>2000</v>
      </c>
      <c r="E2604">
        <v>5519</v>
      </c>
      <c r="F2604">
        <v>31</v>
      </c>
      <c r="G2604">
        <v>0</v>
      </c>
      <c r="H2604">
        <v>6.3</v>
      </c>
      <c r="I2604">
        <v>136</v>
      </c>
      <c r="J2604">
        <v>97</v>
      </c>
      <c r="K2604">
        <v>6923891</v>
      </c>
      <c r="L2604">
        <v>23000000</v>
      </c>
      <c r="M2604" s="2">
        <f>VLOOKUP(A2604,Sheet2!$A$1:G6328,2,0)</f>
        <v>40587</v>
      </c>
      <c r="N2604" t="str">
        <f>VLOOKUP(A2604,Sheet2!$A$1:G6328,3,0)</f>
        <v>Color</v>
      </c>
      <c r="O2604" t="str">
        <f>VLOOKUP(A2604,Sheet2!$A$1:G6328,4,0)</f>
        <v>Comedy</v>
      </c>
      <c r="P2604" t="str">
        <f>VLOOKUP(A2604,Sheet2!$A$1:G6328,5,0)</f>
        <v>English</v>
      </c>
      <c r="Q2604" t="str">
        <f>VLOOKUP(A2604,Sheet2!$A$1:G6328,6,0)</f>
        <v>USA</v>
      </c>
      <c r="R2604" t="str">
        <f>VLOOKUP(A2604,Sheet2!$A$1:G6328,7,0)</f>
        <v>R</v>
      </c>
      <c r="S2604" t="str">
        <f>IF(Table19[[#This Row],[Language]]="English","English","Other language")</f>
        <v>English</v>
      </c>
      <c r="T2604">
        <f>Table19[[#This Row],[Gross Revenue]]-Table19[[#This Row],[Budget]]</f>
        <v>-16076109</v>
      </c>
      <c r="U2604" s="1">
        <f>(Table19[[#This Row],[Gross Revenue]]/Table19[[#This Row],[Budget]])-1</f>
        <v>-0.69896126086956523</v>
      </c>
      <c r="V2604" t="str">
        <f t="shared" si="92"/>
        <v>90-110 minutes</v>
      </c>
      <c r="W2604">
        <f>Table19[[#This Row],[Profit]]/Table19[[#This Row],[Budget]]*100</f>
        <v>-69.896126086956528</v>
      </c>
      <c r="X2604">
        <v>1637763</v>
      </c>
      <c r="Y2604">
        <v>0.19178668286445014</v>
      </c>
      <c r="Z2604" t="str">
        <f t="shared" si="93"/>
        <v>Medium</v>
      </c>
    </row>
    <row r="2605" spans="1:26" x14ac:dyDescent="0.2">
      <c r="A2605" t="s">
        <v>6313</v>
      </c>
      <c r="B2605" t="s">
        <v>1909</v>
      </c>
      <c r="C2605" t="s">
        <v>2864</v>
      </c>
      <c r="D2605">
        <v>982</v>
      </c>
      <c r="E2605">
        <v>1520</v>
      </c>
      <c r="F2605">
        <v>337</v>
      </c>
      <c r="G2605">
        <v>14000</v>
      </c>
      <c r="H2605">
        <v>7.4</v>
      </c>
      <c r="I2605">
        <v>359</v>
      </c>
      <c r="J2605">
        <v>121</v>
      </c>
      <c r="K2605">
        <v>1729969</v>
      </c>
      <c r="L2605">
        <v>5000000</v>
      </c>
      <c r="M2605" s="2">
        <f>VLOOKUP(A2605,Sheet2!$A$1:G6329,2,0)</f>
        <v>40829</v>
      </c>
      <c r="N2605" t="str">
        <f>VLOOKUP(A2605,Sheet2!$A$1:G6329,3,0)</f>
        <v>Color</v>
      </c>
      <c r="O2605" t="str">
        <f>VLOOKUP(A2605,Sheet2!$A$1:G6329,4,0)</f>
        <v>Drama</v>
      </c>
      <c r="P2605" t="str">
        <f>VLOOKUP(A2605,Sheet2!$A$1:G6329,5,0)</f>
        <v>English</v>
      </c>
      <c r="Q2605" t="str">
        <f>VLOOKUP(A2605,Sheet2!$A$1:G6329,6,0)</f>
        <v>USA</v>
      </c>
      <c r="R2605" t="str">
        <f>VLOOKUP(A2605,Sheet2!$A$1:G6329,7,0)</f>
        <v>R</v>
      </c>
      <c r="S2605" t="str">
        <f>IF(Table19[[#This Row],[Language]]="English","English","Other language")</f>
        <v>English</v>
      </c>
      <c r="T2605">
        <f>Table19[[#This Row],[Gross Revenue]]-Table19[[#This Row],[Budget]]</f>
        <v>-3270031</v>
      </c>
      <c r="U2605" s="1">
        <f>(Table19[[#This Row],[Gross Revenue]]/Table19[[#This Row],[Budget]])-1</f>
        <v>-0.65400619999999998</v>
      </c>
      <c r="V2605" t="str">
        <f t="shared" si="92"/>
        <v>111-130 minutes</v>
      </c>
      <c r="W2605">
        <f>Table19[[#This Row],[Profit]]/Table19[[#This Row],[Budget]]*100</f>
        <v>-65.400620000000004</v>
      </c>
      <c r="X2605">
        <v>-434215.5</v>
      </c>
      <c r="Y2605">
        <v>-0.10115100772200772</v>
      </c>
      <c r="Z2605" t="str">
        <f t="shared" si="93"/>
        <v>Low</v>
      </c>
    </row>
    <row r="2606" spans="1:26" x14ac:dyDescent="0.2">
      <c r="A2606" t="s">
        <v>5390</v>
      </c>
      <c r="B2606" t="s">
        <v>734</v>
      </c>
      <c r="C2606" t="s">
        <v>2270</v>
      </c>
      <c r="D2606">
        <v>1000</v>
      </c>
      <c r="E2606">
        <v>3797</v>
      </c>
      <c r="F2606">
        <v>3</v>
      </c>
      <c r="G2606">
        <v>0</v>
      </c>
      <c r="H2606">
        <v>6.7</v>
      </c>
      <c r="I2606">
        <v>101</v>
      </c>
      <c r="J2606">
        <v>118</v>
      </c>
      <c r="K2606">
        <v>34703228</v>
      </c>
      <c r="L2606">
        <v>30000000</v>
      </c>
      <c r="M2606" s="2">
        <f>VLOOKUP(A2606,Sheet2!$A$1:G6330,2,0)</f>
        <v>38762</v>
      </c>
      <c r="N2606" t="str">
        <f>VLOOKUP(A2606,Sheet2!$A$1:G6330,3,0)</f>
        <v>Color</v>
      </c>
      <c r="O2606" t="str">
        <f>VLOOKUP(A2606,Sheet2!$A$1:G6330,4,0)</f>
        <v>Drama</v>
      </c>
      <c r="P2606" t="str">
        <f>VLOOKUP(A2606,Sheet2!$A$1:G6330,5,0)</f>
        <v>English</v>
      </c>
      <c r="Q2606" t="str">
        <f>VLOOKUP(A2606,Sheet2!$A$1:G6330,6,0)</f>
        <v>USA</v>
      </c>
      <c r="R2606" t="str">
        <f>VLOOKUP(A2606,Sheet2!$A$1:G6330,7,0)</f>
        <v>PG-13</v>
      </c>
      <c r="S2606" t="str">
        <f>IF(Table19[[#This Row],[Language]]="English","English","Other language")</f>
        <v>English</v>
      </c>
      <c r="T2606">
        <f>Table19[[#This Row],[Gross Revenue]]-Table19[[#This Row],[Budget]]</f>
        <v>4703228</v>
      </c>
      <c r="U2606" s="1">
        <f>(Table19[[#This Row],[Gross Revenue]]/Table19[[#This Row],[Budget]])-1</f>
        <v>0.15677426666666672</v>
      </c>
      <c r="V2606" t="str">
        <f t="shared" si="92"/>
        <v>111-130 minutes</v>
      </c>
      <c r="W2606">
        <f>Table19[[#This Row],[Profit]]/Table19[[#This Row],[Budget]]*100</f>
        <v>15.677426666666666</v>
      </c>
      <c r="X2606">
        <v>-434215.5</v>
      </c>
      <c r="Y2606">
        <v>-0.10115100772200772</v>
      </c>
      <c r="Z2606" t="str">
        <f t="shared" si="93"/>
        <v>Medium</v>
      </c>
    </row>
    <row r="2607" spans="1:26" x14ac:dyDescent="0.2">
      <c r="A2607" t="s">
        <v>6814</v>
      </c>
      <c r="B2607" t="s">
        <v>528</v>
      </c>
      <c r="C2607" t="s">
        <v>1240</v>
      </c>
      <c r="D2607">
        <v>14000</v>
      </c>
      <c r="E2607">
        <v>16461</v>
      </c>
      <c r="F2607">
        <v>180</v>
      </c>
      <c r="G2607">
        <v>29000</v>
      </c>
      <c r="H2607">
        <v>7.9</v>
      </c>
      <c r="I2607">
        <v>309</v>
      </c>
      <c r="J2607">
        <v>93</v>
      </c>
      <c r="K2607">
        <v>145000989</v>
      </c>
      <c r="L2607">
        <v>25000000</v>
      </c>
      <c r="M2607" s="2">
        <f>VLOOKUP(A2607,Sheet2!$A$1:G6331,2,0)</f>
        <v>39601</v>
      </c>
      <c r="N2607" t="str">
        <f>VLOOKUP(A2607,Sheet2!$A$1:G6331,3,0)</f>
        <v>Color</v>
      </c>
      <c r="O2607" t="str">
        <f>VLOOKUP(A2607,Sheet2!$A$1:G6331,4,0)</f>
        <v>Action</v>
      </c>
      <c r="P2607" t="str">
        <f>VLOOKUP(A2607,Sheet2!$A$1:G6331,5,0)</f>
        <v>English</v>
      </c>
      <c r="Q2607" t="str">
        <f>VLOOKUP(A2607,Sheet2!$A$1:G6331,6,0)</f>
        <v>France</v>
      </c>
      <c r="R2607" t="str">
        <f>VLOOKUP(A2607,Sheet2!$A$1:G6331,7,0)</f>
        <v>PG-13</v>
      </c>
      <c r="S2607" t="str">
        <f>IF(Table19[[#This Row],[Language]]="English","English","Other language")</f>
        <v>English</v>
      </c>
      <c r="T2607">
        <f>Table19[[#This Row],[Gross Revenue]]-Table19[[#This Row],[Budget]]</f>
        <v>120000989</v>
      </c>
      <c r="U2607" s="1">
        <f>(Table19[[#This Row],[Gross Revenue]]/Table19[[#This Row],[Budget]])-1</f>
        <v>4.8000395600000001</v>
      </c>
      <c r="V2607" t="str">
        <f t="shared" si="92"/>
        <v>90-110 minutes</v>
      </c>
      <c r="W2607">
        <f>Table19[[#This Row],[Profit]]/Table19[[#This Row],[Budget]]*100</f>
        <v>480.00395600000002</v>
      </c>
      <c r="X2607">
        <v>-1289919.5</v>
      </c>
      <c r="Y2607">
        <v>-4.8151417500000002E-2</v>
      </c>
      <c r="Z2607" t="str">
        <f t="shared" si="93"/>
        <v>Medium</v>
      </c>
    </row>
    <row r="2608" spans="1:26" x14ac:dyDescent="0.2">
      <c r="A2608" t="s">
        <v>4810</v>
      </c>
      <c r="B2608" t="s">
        <v>528</v>
      </c>
      <c r="C2608" t="s">
        <v>1498</v>
      </c>
      <c r="D2608">
        <v>14000</v>
      </c>
      <c r="E2608">
        <v>16410</v>
      </c>
      <c r="F2608">
        <v>118</v>
      </c>
      <c r="G2608">
        <v>63000</v>
      </c>
      <c r="H2608">
        <v>6.3</v>
      </c>
      <c r="I2608">
        <v>358</v>
      </c>
      <c r="J2608">
        <v>98</v>
      </c>
      <c r="K2608">
        <v>139852971</v>
      </c>
      <c r="L2608">
        <v>45000000</v>
      </c>
      <c r="M2608" s="2">
        <f>VLOOKUP(A2608,Sheet2!$A$1:G6332,2,0)</f>
        <v>41040</v>
      </c>
      <c r="N2608" t="str">
        <f>VLOOKUP(A2608,Sheet2!$A$1:G6332,3,0)</f>
        <v>Color</v>
      </c>
      <c r="O2608" t="str">
        <f>VLOOKUP(A2608,Sheet2!$A$1:G6332,4,0)</f>
        <v>Action</v>
      </c>
      <c r="P2608" t="str">
        <f>VLOOKUP(A2608,Sheet2!$A$1:G6332,5,0)</f>
        <v>English</v>
      </c>
      <c r="Q2608" t="str">
        <f>VLOOKUP(A2608,Sheet2!$A$1:G6332,6,0)</f>
        <v>France</v>
      </c>
      <c r="R2608" t="str">
        <f>VLOOKUP(A2608,Sheet2!$A$1:G6332,7,0)</f>
        <v>PG-13</v>
      </c>
      <c r="S2608" t="str">
        <f>IF(Table19[[#This Row],[Language]]="English","English","Other language")</f>
        <v>English</v>
      </c>
      <c r="T2608">
        <f>Table19[[#This Row],[Gross Revenue]]-Table19[[#This Row],[Budget]]</f>
        <v>94852971</v>
      </c>
      <c r="U2608" s="1">
        <f>(Table19[[#This Row],[Gross Revenue]]/Table19[[#This Row],[Budget]])-1</f>
        <v>2.1078437999999999</v>
      </c>
      <c r="V2608" t="str">
        <f t="shared" si="92"/>
        <v>90-110 minutes</v>
      </c>
      <c r="W2608">
        <f>Table19[[#This Row],[Profit]]/Table19[[#This Row],[Budget]]*100</f>
        <v>210.78438</v>
      </c>
      <c r="X2608">
        <v>-1289919.5</v>
      </c>
      <c r="Y2608">
        <v>-4.8151417500000002E-2</v>
      </c>
      <c r="Z2608" t="str">
        <f t="shared" si="93"/>
        <v>High</v>
      </c>
    </row>
    <row r="2609" spans="1:26" x14ac:dyDescent="0.2">
      <c r="A2609" t="s">
        <v>4388</v>
      </c>
      <c r="B2609" t="s">
        <v>528</v>
      </c>
      <c r="C2609" t="s">
        <v>1498</v>
      </c>
      <c r="D2609">
        <v>14000</v>
      </c>
      <c r="E2609">
        <v>16967</v>
      </c>
      <c r="F2609">
        <v>118</v>
      </c>
      <c r="G2609">
        <v>38000</v>
      </c>
      <c r="H2609">
        <v>6</v>
      </c>
      <c r="I2609">
        <v>222</v>
      </c>
      <c r="J2609">
        <v>115</v>
      </c>
      <c r="K2609">
        <v>89253340</v>
      </c>
      <c r="L2609">
        <v>48000000</v>
      </c>
      <c r="M2609" s="2">
        <f>VLOOKUP(A2609,Sheet2!$A$1:G6333,2,0)</f>
        <v>41717</v>
      </c>
      <c r="N2609" t="str">
        <f>VLOOKUP(A2609,Sheet2!$A$1:G6333,3,0)</f>
        <v>Color</v>
      </c>
      <c r="O2609" t="str">
        <f>VLOOKUP(A2609,Sheet2!$A$1:G6333,4,0)</f>
        <v>Action</v>
      </c>
      <c r="P2609" t="str">
        <f>VLOOKUP(A2609,Sheet2!$A$1:G6333,5,0)</f>
        <v>English</v>
      </c>
      <c r="Q2609" t="str">
        <f>VLOOKUP(A2609,Sheet2!$A$1:G6333,6,0)</f>
        <v>France</v>
      </c>
      <c r="R2609" t="str">
        <f>VLOOKUP(A2609,Sheet2!$A$1:G6333,7,0)</f>
        <v>PG-13</v>
      </c>
      <c r="S2609" t="str">
        <f>IF(Table19[[#This Row],[Language]]="English","English","Other language")</f>
        <v>English</v>
      </c>
      <c r="T2609">
        <f>Table19[[#This Row],[Gross Revenue]]-Table19[[#This Row],[Budget]]</f>
        <v>41253340</v>
      </c>
      <c r="U2609" s="1">
        <f>(Table19[[#This Row],[Gross Revenue]]/Table19[[#This Row],[Budget]])-1</f>
        <v>0.85944458333333329</v>
      </c>
      <c r="V2609" t="str">
        <f t="shared" si="92"/>
        <v>111-130 minutes</v>
      </c>
      <c r="W2609">
        <f>Table19[[#This Row],[Profit]]/Table19[[#This Row],[Budget]]*100</f>
        <v>85.94445833333333</v>
      </c>
      <c r="X2609">
        <v>-1289919.5</v>
      </c>
      <c r="Y2609">
        <v>-4.8151417500000002E-2</v>
      </c>
      <c r="Z2609" t="str">
        <f t="shared" si="93"/>
        <v>High</v>
      </c>
    </row>
    <row r="2610" spans="1:26" x14ac:dyDescent="0.2">
      <c r="A2610" t="s">
        <v>4672</v>
      </c>
      <c r="B2610" t="s">
        <v>170</v>
      </c>
      <c r="C2610" t="s">
        <v>491</v>
      </c>
      <c r="D2610">
        <v>23000</v>
      </c>
      <c r="E2610">
        <v>31529</v>
      </c>
      <c r="F2610">
        <v>34</v>
      </c>
      <c r="G2610">
        <v>0</v>
      </c>
      <c r="H2610">
        <v>6.2</v>
      </c>
      <c r="I2610">
        <v>119</v>
      </c>
      <c r="J2610">
        <v>107</v>
      </c>
      <c r="K2610">
        <v>57744720</v>
      </c>
      <c r="L2610">
        <v>20000000</v>
      </c>
      <c r="M2610" s="2">
        <f>VLOOKUP(A2610,Sheet2!$A$1:G6334,2,0)</f>
        <v>40439</v>
      </c>
      <c r="N2610" t="str">
        <f>VLOOKUP(A2610,Sheet2!$A$1:G6334,3,0)</f>
        <v>Color</v>
      </c>
      <c r="O2610" t="str">
        <f>VLOOKUP(A2610,Sheet2!$A$1:G6334,4,0)</f>
        <v>Action</v>
      </c>
      <c r="P2610" t="str">
        <f>VLOOKUP(A2610,Sheet2!$A$1:G6334,5,0)</f>
        <v>English</v>
      </c>
      <c r="Q2610" t="str">
        <f>VLOOKUP(A2610,Sheet2!$A$1:G6334,6,0)</f>
        <v>USA</v>
      </c>
      <c r="R2610" t="str">
        <f>VLOOKUP(A2610,Sheet2!$A$1:G6334,7,0)</f>
        <v>PG-13</v>
      </c>
      <c r="S2610" t="str">
        <f>IF(Table19[[#This Row],[Language]]="English","English","Other language")</f>
        <v>English</v>
      </c>
      <c r="T2610">
        <f>Table19[[#This Row],[Gross Revenue]]-Table19[[#This Row],[Budget]]</f>
        <v>37744720</v>
      </c>
      <c r="U2610" s="1">
        <f>(Table19[[#This Row],[Gross Revenue]]/Table19[[#This Row],[Budget]])-1</f>
        <v>1.8872360000000001</v>
      </c>
      <c r="V2610" t="str">
        <f t="shared" si="92"/>
        <v>90-110 minutes</v>
      </c>
      <c r="W2610">
        <f>Table19[[#This Row],[Profit]]/Table19[[#This Row],[Budget]]*100</f>
        <v>188.7236</v>
      </c>
      <c r="X2610">
        <v>-1289919.5</v>
      </c>
      <c r="Y2610">
        <v>-4.8151417500000002E-2</v>
      </c>
      <c r="Z2610" t="str">
        <f t="shared" si="93"/>
        <v>Medium</v>
      </c>
    </row>
    <row r="2611" spans="1:26" x14ac:dyDescent="0.2">
      <c r="A2611" t="s">
        <v>5313</v>
      </c>
      <c r="B2611" t="s">
        <v>2216</v>
      </c>
      <c r="C2611" t="s">
        <v>1172</v>
      </c>
      <c r="D2611">
        <v>579</v>
      </c>
      <c r="E2611">
        <v>1500</v>
      </c>
      <c r="F2611">
        <v>0</v>
      </c>
      <c r="G2611">
        <v>0</v>
      </c>
      <c r="H2611">
        <v>6.7</v>
      </c>
      <c r="I2611">
        <v>210</v>
      </c>
      <c r="J2611">
        <v>120</v>
      </c>
      <c r="K2611">
        <v>7443007</v>
      </c>
      <c r="L2611">
        <v>30000000</v>
      </c>
      <c r="M2611" s="2">
        <f>VLOOKUP(A2611,Sheet2!$A$1:G6335,2,0)</f>
        <v>40127</v>
      </c>
      <c r="N2611" t="str">
        <f>VLOOKUP(A2611,Sheet2!$A$1:G6335,3,0)</f>
        <v>Color</v>
      </c>
      <c r="O2611" t="str">
        <f>VLOOKUP(A2611,Sheet2!$A$1:G6335,4,0)</f>
        <v>Comedy</v>
      </c>
      <c r="P2611" t="str">
        <f>VLOOKUP(A2611,Sheet2!$A$1:G6335,5,0)</f>
        <v>English</v>
      </c>
      <c r="Q2611" t="str">
        <f>VLOOKUP(A2611,Sheet2!$A$1:G6335,6,0)</f>
        <v>USA</v>
      </c>
      <c r="R2611" t="str">
        <f>VLOOKUP(A2611,Sheet2!$A$1:G6335,7,0)</f>
        <v>R</v>
      </c>
      <c r="S2611" t="str">
        <f>IF(Table19[[#This Row],[Language]]="English","English","Other language")</f>
        <v>English</v>
      </c>
      <c r="T2611">
        <f>Table19[[#This Row],[Gross Revenue]]-Table19[[#This Row],[Budget]]</f>
        <v>-22556993</v>
      </c>
      <c r="U2611" s="1">
        <f>(Table19[[#This Row],[Gross Revenue]]/Table19[[#This Row],[Budget]])-1</f>
        <v>-0.75189976666666669</v>
      </c>
      <c r="V2611" t="str">
        <f t="shared" si="92"/>
        <v>111-130 minutes</v>
      </c>
      <c r="W2611">
        <f>Table19[[#This Row],[Profit]]/Table19[[#This Row],[Budget]]*100</f>
        <v>-75.189976666666666</v>
      </c>
      <c r="X2611">
        <v>1637763</v>
      </c>
      <c r="Y2611">
        <v>0.19178668286445014</v>
      </c>
      <c r="Z2611" t="str">
        <f t="shared" si="93"/>
        <v>Medium</v>
      </c>
    </row>
    <row r="2612" spans="1:26" x14ac:dyDescent="0.2">
      <c r="A2612" t="s">
        <v>5409</v>
      </c>
      <c r="B2612" t="s">
        <v>176</v>
      </c>
      <c r="C2612" t="s">
        <v>2279</v>
      </c>
      <c r="D2612">
        <v>1000</v>
      </c>
      <c r="E2612">
        <v>3931</v>
      </c>
      <c r="F2612">
        <v>226</v>
      </c>
      <c r="G2612">
        <v>0</v>
      </c>
      <c r="H2612">
        <v>6.7</v>
      </c>
      <c r="I2612">
        <v>66</v>
      </c>
      <c r="J2612">
        <v>92</v>
      </c>
      <c r="K2612">
        <v>21088568</v>
      </c>
      <c r="L2612">
        <v>13000000</v>
      </c>
      <c r="M2612" s="2">
        <f>VLOOKUP(A2612,Sheet2!$A$1:G6336,2,0)</f>
        <v>34888</v>
      </c>
      <c r="N2612" t="str">
        <f>VLOOKUP(A2612,Sheet2!$A$1:G6336,3,0)</f>
        <v>Color</v>
      </c>
      <c r="O2612" t="str">
        <f>VLOOKUP(A2612,Sheet2!$A$1:G6336,4,0)</f>
        <v>Action</v>
      </c>
      <c r="P2612" t="str">
        <f>VLOOKUP(A2612,Sheet2!$A$1:G6336,5,0)</f>
        <v>English</v>
      </c>
      <c r="Q2612" t="str">
        <f>VLOOKUP(A2612,Sheet2!$A$1:G6336,6,0)</f>
        <v>USA</v>
      </c>
      <c r="R2612" t="str">
        <f>VLOOKUP(A2612,Sheet2!$A$1:G6336,7,0)</f>
        <v>R</v>
      </c>
      <c r="S2612" t="str">
        <f>IF(Table19[[#This Row],[Language]]="English","English","Other language")</f>
        <v>English</v>
      </c>
      <c r="T2612">
        <f>Table19[[#This Row],[Gross Revenue]]-Table19[[#This Row],[Budget]]</f>
        <v>8088568</v>
      </c>
      <c r="U2612" s="1">
        <f>(Table19[[#This Row],[Gross Revenue]]/Table19[[#This Row],[Budget]])-1</f>
        <v>0.62219753846153836</v>
      </c>
      <c r="V2612" t="str">
        <f t="shared" si="92"/>
        <v>90-110 minutes</v>
      </c>
      <c r="W2612">
        <f>Table19[[#This Row],[Profit]]/Table19[[#This Row],[Budget]]*100</f>
        <v>62.21975384615385</v>
      </c>
      <c r="X2612">
        <v>-1289919.5</v>
      </c>
      <c r="Y2612">
        <v>-4.8151417500000002E-2</v>
      </c>
      <c r="Z2612" t="str">
        <f t="shared" si="93"/>
        <v>Low</v>
      </c>
    </row>
    <row r="2613" spans="1:26" x14ac:dyDescent="0.2">
      <c r="A2613" t="s">
        <v>4516</v>
      </c>
      <c r="B2613" t="s">
        <v>1608</v>
      </c>
      <c r="C2613" t="s">
        <v>1609</v>
      </c>
      <c r="D2613">
        <v>1000</v>
      </c>
      <c r="E2613">
        <v>3221</v>
      </c>
      <c r="F2613">
        <v>38</v>
      </c>
      <c r="G2613">
        <v>985</v>
      </c>
      <c r="H2613">
        <v>6.1</v>
      </c>
      <c r="I2613">
        <v>25</v>
      </c>
      <c r="J2613">
        <v>98</v>
      </c>
      <c r="K2613">
        <v>11797927</v>
      </c>
      <c r="L2613">
        <v>6000000</v>
      </c>
      <c r="M2613" s="2">
        <f>VLOOKUP(A2613,Sheet2!$A$1:G6337,2,0)</f>
        <v>35026</v>
      </c>
      <c r="N2613" t="str">
        <f>VLOOKUP(A2613,Sheet2!$A$1:G6337,3,0)</f>
        <v>Color</v>
      </c>
      <c r="O2613" t="str">
        <f>VLOOKUP(A2613,Sheet2!$A$1:G6337,4,0)</f>
        <v>Comedy</v>
      </c>
      <c r="P2613" t="str">
        <f>VLOOKUP(A2613,Sheet2!$A$1:G6337,5,0)</f>
        <v>English</v>
      </c>
      <c r="Q2613" t="str">
        <f>VLOOKUP(A2613,Sheet2!$A$1:G6337,6,0)</f>
        <v>USA</v>
      </c>
      <c r="R2613" t="str">
        <f>VLOOKUP(A2613,Sheet2!$A$1:G6337,7,0)</f>
        <v>R</v>
      </c>
      <c r="S2613" t="str">
        <f>IF(Table19[[#This Row],[Language]]="English","English","Other language")</f>
        <v>English</v>
      </c>
      <c r="T2613">
        <f>Table19[[#This Row],[Gross Revenue]]-Table19[[#This Row],[Budget]]</f>
        <v>5797927</v>
      </c>
      <c r="U2613" s="1">
        <f>(Table19[[#This Row],[Gross Revenue]]/Table19[[#This Row],[Budget]])-1</f>
        <v>0.96632116666666668</v>
      </c>
      <c r="V2613" t="str">
        <f t="shared" si="92"/>
        <v>90-110 minutes</v>
      </c>
      <c r="W2613">
        <f>Table19[[#This Row],[Profit]]/Table19[[#This Row],[Budget]]*100</f>
        <v>96.632116666666661</v>
      </c>
      <c r="X2613">
        <v>1637763</v>
      </c>
      <c r="Y2613">
        <v>0.19178668286445014</v>
      </c>
      <c r="Z2613" t="str">
        <f t="shared" si="93"/>
        <v>Low</v>
      </c>
    </row>
    <row r="2614" spans="1:26" x14ac:dyDescent="0.2">
      <c r="A2614" t="s">
        <v>6212</v>
      </c>
      <c r="B2614" t="s">
        <v>2721</v>
      </c>
      <c r="C2614" t="s">
        <v>946</v>
      </c>
      <c r="D2614">
        <v>721</v>
      </c>
      <c r="E2614">
        <v>1966</v>
      </c>
      <c r="F2614">
        <v>0</v>
      </c>
      <c r="G2614">
        <v>816</v>
      </c>
      <c r="H2614">
        <v>7.3</v>
      </c>
      <c r="I2614">
        <v>40</v>
      </c>
      <c r="J2614">
        <v>110</v>
      </c>
      <c r="K2614">
        <v>3468572</v>
      </c>
      <c r="L2614">
        <v>4000000</v>
      </c>
      <c r="M2614" s="2">
        <f>VLOOKUP(A2614,Sheet2!$A$1:G6338,2,0)</f>
        <v>32228</v>
      </c>
      <c r="N2614" t="str">
        <f>VLOOKUP(A2614,Sheet2!$A$1:G6338,3,0)</f>
        <v>Color</v>
      </c>
      <c r="O2614" t="str">
        <f>VLOOKUP(A2614,Sheet2!$A$1:G6338,4,0)</f>
        <v>Drama</v>
      </c>
      <c r="P2614" t="str">
        <f>VLOOKUP(A2614,Sheet2!$A$1:G6338,5,0)</f>
        <v>English</v>
      </c>
      <c r="Q2614" t="str">
        <f>VLOOKUP(A2614,Sheet2!$A$1:G6338,6,0)</f>
        <v>USA</v>
      </c>
      <c r="R2614" t="str">
        <f>VLOOKUP(A2614,Sheet2!$A$1:G6338,7,0)</f>
        <v>R</v>
      </c>
      <c r="S2614" t="str">
        <f>IF(Table19[[#This Row],[Language]]="English","English","Other language")</f>
        <v>English</v>
      </c>
      <c r="T2614">
        <f>Table19[[#This Row],[Gross Revenue]]-Table19[[#This Row],[Budget]]</f>
        <v>-531428</v>
      </c>
      <c r="U2614" s="1">
        <f>(Table19[[#This Row],[Gross Revenue]]/Table19[[#This Row],[Budget]])-1</f>
        <v>-0.132857</v>
      </c>
      <c r="V2614" t="str">
        <f t="shared" si="92"/>
        <v>90-110 minutes</v>
      </c>
      <c r="W2614">
        <f>Table19[[#This Row],[Profit]]/Table19[[#This Row],[Budget]]*100</f>
        <v>-13.2857</v>
      </c>
      <c r="X2614">
        <v>-434215.5</v>
      </c>
      <c r="Y2614">
        <v>-0.10115100772200772</v>
      </c>
      <c r="Z2614" t="str">
        <f t="shared" si="93"/>
        <v>Low</v>
      </c>
    </row>
    <row r="2615" spans="1:26" x14ac:dyDescent="0.2">
      <c r="A2615" t="s">
        <v>5257</v>
      </c>
      <c r="B2615" t="s">
        <v>589</v>
      </c>
      <c r="C2615" t="s">
        <v>1766</v>
      </c>
      <c r="D2615">
        <v>8000</v>
      </c>
      <c r="E2615">
        <v>12410</v>
      </c>
      <c r="F2615">
        <v>285</v>
      </c>
      <c r="G2615">
        <v>0</v>
      </c>
      <c r="H2615">
        <v>6.6</v>
      </c>
      <c r="I2615">
        <v>164</v>
      </c>
      <c r="J2615">
        <v>122</v>
      </c>
      <c r="K2615">
        <v>148213377</v>
      </c>
      <c r="L2615">
        <v>73000000</v>
      </c>
      <c r="M2615" s="2">
        <f>VLOOKUP(A2615,Sheet2!$A$1:G6339,2,0)</f>
        <v>38902</v>
      </c>
      <c r="N2615" t="str">
        <f>VLOOKUP(A2615,Sheet2!$A$1:G6339,3,0)</f>
        <v>Color</v>
      </c>
      <c r="O2615" t="str">
        <f>VLOOKUP(A2615,Sheet2!$A$1:G6339,4,0)</f>
        <v>Action</v>
      </c>
      <c r="P2615" t="str">
        <f>VLOOKUP(A2615,Sheet2!$A$1:G6339,5,0)</f>
        <v>English</v>
      </c>
      <c r="Q2615" t="str">
        <f>VLOOKUP(A2615,Sheet2!$A$1:G6339,6,0)</f>
        <v>USA</v>
      </c>
      <c r="R2615" t="str">
        <f>VLOOKUP(A2615,Sheet2!$A$1:G6339,7,0)</f>
        <v>PG-13</v>
      </c>
      <c r="S2615" t="str">
        <f>IF(Table19[[#This Row],[Language]]="English","English","Other language")</f>
        <v>English</v>
      </c>
      <c r="T2615">
        <f>Table19[[#This Row],[Gross Revenue]]-Table19[[#This Row],[Budget]]</f>
        <v>75213377</v>
      </c>
      <c r="U2615" s="1">
        <f>(Table19[[#This Row],[Gross Revenue]]/Table19[[#This Row],[Budget]])-1</f>
        <v>1.0303202328767123</v>
      </c>
      <c r="V2615" t="str">
        <f t="shared" si="92"/>
        <v>111-130 minutes</v>
      </c>
      <c r="W2615">
        <f>Table19[[#This Row],[Profit]]/Table19[[#This Row],[Budget]]*100</f>
        <v>103.03202328767122</v>
      </c>
      <c r="X2615">
        <v>-1289919.5</v>
      </c>
      <c r="Y2615">
        <v>-4.8151417500000002E-2</v>
      </c>
      <c r="Z2615" t="str">
        <f t="shared" si="93"/>
        <v>High</v>
      </c>
    </row>
    <row r="2616" spans="1:26" x14ac:dyDescent="0.2">
      <c r="A2616" t="s">
        <v>3567</v>
      </c>
      <c r="B2616" t="s">
        <v>548</v>
      </c>
      <c r="C2616" t="s">
        <v>549</v>
      </c>
      <c r="D2616">
        <v>989</v>
      </c>
      <c r="E2616">
        <v>2654</v>
      </c>
      <c r="F2616">
        <v>265</v>
      </c>
      <c r="G2616">
        <v>11000</v>
      </c>
      <c r="H2616">
        <v>4.9000000000000004</v>
      </c>
      <c r="I2616">
        <v>148</v>
      </c>
      <c r="J2616">
        <v>100</v>
      </c>
      <c r="K2616">
        <v>84518155</v>
      </c>
      <c r="L2616">
        <v>20000000</v>
      </c>
      <c r="M2616" s="2">
        <f>VLOOKUP(A2616,Sheet2!$A$1:G6340,2,0)</f>
        <v>41685</v>
      </c>
      <c r="N2616" t="str">
        <f>VLOOKUP(A2616,Sheet2!$A$1:G6340,3,0)</f>
        <v>Color</v>
      </c>
      <c r="O2616" t="str">
        <f>VLOOKUP(A2616,Sheet2!$A$1:G6340,4,0)</f>
        <v>Comedy</v>
      </c>
      <c r="P2616" t="str">
        <f>VLOOKUP(A2616,Sheet2!$A$1:G6340,5,0)</f>
        <v>English</v>
      </c>
      <c r="Q2616" t="str">
        <f>VLOOKUP(A2616,Sheet2!$A$1:G6340,6,0)</f>
        <v>USA</v>
      </c>
      <c r="R2616" t="str">
        <f>VLOOKUP(A2616,Sheet2!$A$1:G6340,7,0)</f>
        <v>R</v>
      </c>
      <c r="S2616" t="str">
        <f>IF(Table19[[#This Row],[Language]]="English","English","Other language")</f>
        <v>English</v>
      </c>
      <c r="T2616">
        <f>Table19[[#This Row],[Gross Revenue]]-Table19[[#This Row],[Budget]]</f>
        <v>64518155</v>
      </c>
      <c r="U2616" s="1">
        <f>(Table19[[#This Row],[Gross Revenue]]/Table19[[#This Row],[Budget]])-1</f>
        <v>3.2259077500000002</v>
      </c>
      <c r="V2616" t="str">
        <f t="shared" si="92"/>
        <v>90-110 minutes</v>
      </c>
      <c r="W2616">
        <f>Table19[[#This Row],[Profit]]/Table19[[#This Row],[Budget]]*100</f>
        <v>322.59077500000001</v>
      </c>
      <c r="X2616">
        <v>1637763</v>
      </c>
      <c r="Y2616">
        <v>0.19178668286445014</v>
      </c>
      <c r="Z2616" t="str">
        <f t="shared" si="93"/>
        <v>Medium</v>
      </c>
    </row>
    <row r="2617" spans="1:26" x14ac:dyDescent="0.2">
      <c r="A2617" t="s">
        <v>6704</v>
      </c>
      <c r="B2617" t="s">
        <v>3088</v>
      </c>
      <c r="C2617" t="s">
        <v>3089</v>
      </c>
      <c r="D2617">
        <v>799</v>
      </c>
      <c r="E2617">
        <v>2036</v>
      </c>
      <c r="F2617">
        <v>15</v>
      </c>
      <c r="G2617">
        <v>29000</v>
      </c>
      <c r="H2617">
        <v>7.8</v>
      </c>
      <c r="I2617">
        <v>324</v>
      </c>
      <c r="J2617">
        <v>100</v>
      </c>
      <c r="K2617">
        <v>200807262</v>
      </c>
      <c r="L2617">
        <v>260000000</v>
      </c>
      <c r="M2617" s="2">
        <f>VLOOKUP(A2617,Sheet2!$A$1:G6341,2,0)</f>
        <v>40192</v>
      </c>
      <c r="N2617" t="str">
        <f>VLOOKUP(A2617,Sheet2!$A$1:G6341,3,0)</f>
        <v>Color</v>
      </c>
      <c r="O2617" t="str">
        <f>VLOOKUP(A2617,Sheet2!$A$1:G6341,4,0)</f>
        <v>Adventure</v>
      </c>
      <c r="P2617" t="str">
        <f>VLOOKUP(A2617,Sheet2!$A$1:G6341,5,0)</f>
        <v>English</v>
      </c>
      <c r="Q2617" t="str">
        <f>VLOOKUP(A2617,Sheet2!$A$1:G6341,6,0)</f>
        <v>USA</v>
      </c>
      <c r="R2617" t="str">
        <f>VLOOKUP(A2617,Sheet2!$A$1:G6341,7,0)</f>
        <v>PG</v>
      </c>
      <c r="S2617" t="str">
        <f>IF(Table19[[#This Row],[Language]]="English","English","Other language")</f>
        <v>English</v>
      </c>
      <c r="T2617">
        <f>Table19[[#This Row],[Gross Revenue]]-Table19[[#This Row],[Budget]]</f>
        <v>-59192738</v>
      </c>
      <c r="U2617" s="1">
        <f>(Table19[[#This Row],[Gross Revenue]]/Table19[[#This Row],[Budget]])-1</f>
        <v>-0.22766437692307695</v>
      </c>
      <c r="V2617" t="str">
        <f t="shared" si="92"/>
        <v>90-110 minutes</v>
      </c>
      <c r="W2617">
        <f>Table19[[#This Row],[Profit]]/Table19[[#This Row],[Budget]]*100</f>
        <v>-22.766437692307694</v>
      </c>
      <c r="X2617">
        <v>3892693.5</v>
      </c>
      <c r="Y2617">
        <v>0.11726928571428571</v>
      </c>
      <c r="Z2617" t="str">
        <f t="shared" si="93"/>
        <v>High</v>
      </c>
    </row>
    <row r="2618" spans="1:26" x14ac:dyDescent="0.2">
      <c r="A2618" t="s">
        <v>6023</v>
      </c>
      <c r="B2618" t="s">
        <v>2214</v>
      </c>
      <c r="C2618" t="s">
        <v>2682</v>
      </c>
      <c r="D2618">
        <v>341</v>
      </c>
      <c r="E2618">
        <v>371</v>
      </c>
      <c r="F2618">
        <v>98</v>
      </c>
      <c r="G2618">
        <v>539</v>
      </c>
      <c r="H2618">
        <v>7.2</v>
      </c>
      <c r="I2618">
        <v>35</v>
      </c>
      <c r="J2618">
        <v>115</v>
      </c>
      <c r="K2618">
        <v>1687311</v>
      </c>
      <c r="L2618">
        <v>700000000</v>
      </c>
      <c r="M2618" s="2">
        <f>VLOOKUP(A2618,Sheet2!$A$1:G6342,2,0)</f>
        <v>35907</v>
      </c>
      <c r="N2618" t="str">
        <f>VLOOKUP(A2618,Sheet2!$A$1:G6342,3,0)</f>
        <v>Color</v>
      </c>
      <c r="O2618" t="str">
        <f>VLOOKUP(A2618,Sheet2!$A$1:G6342,4,0)</f>
        <v>Drama</v>
      </c>
      <c r="P2618" t="str">
        <f>VLOOKUP(A2618,Sheet2!$A$1:G6342,5,0)</f>
        <v>Spanish</v>
      </c>
      <c r="Q2618" t="str">
        <f>VLOOKUP(A2618,Sheet2!$A$1:G6342,6,0)</f>
        <v>Spain</v>
      </c>
      <c r="R2618" t="str">
        <f>VLOOKUP(A2618,Sheet2!$A$1:G6342,7,0)</f>
        <v>PG-13</v>
      </c>
      <c r="S2618" t="str">
        <f>IF(Table19[[#This Row],[Language]]="English","English","Other language")</f>
        <v>Other language</v>
      </c>
      <c r="T2618">
        <f>Table19[[#This Row],[Gross Revenue]]-Table19[[#This Row],[Budget]]</f>
        <v>-698312689</v>
      </c>
      <c r="U2618" s="1">
        <f>(Table19[[#This Row],[Gross Revenue]]/Table19[[#This Row],[Budget]])-1</f>
        <v>-0.99758955571428576</v>
      </c>
      <c r="V2618" t="str">
        <f t="shared" si="92"/>
        <v>111-130 minutes</v>
      </c>
      <c r="W2618">
        <f>Table19[[#This Row],[Profit]]/Table19[[#This Row],[Budget]]*100</f>
        <v>-99.758955571428572</v>
      </c>
      <c r="X2618">
        <v>-434215.5</v>
      </c>
      <c r="Y2618">
        <v>-0.10115100772200772</v>
      </c>
      <c r="Z2618" t="str">
        <f t="shared" si="93"/>
        <v>High</v>
      </c>
    </row>
    <row r="2619" spans="1:26" x14ac:dyDescent="0.2">
      <c r="A2619" t="s">
        <v>4773</v>
      </c>
      <c r="B2619" t="s">
        <v>226</v>
      </c>
      <c r="C2619" t="s">
        <v>292</v>
      </c>
      <c r="D2619">
        <v>13000</v>
      </c>
      <c r="E2619">
        <v>14432</v>
      </c>
      <c r="F2619">
        <v>96</v>
      </c>
      <c r="G2619">
        <v>0</v>
      </c>
      <c r="H2619">
        <v>6.3</v>
      </c>
      <c r="I2619">
        <v>45</v>
      </c>
      <c r="J2619">
        <v>97</v>
      </c>
      <c r="K2619">
        <v>63408614</v>
      </c>
      <c r="L2619">
        <v>55000000</v>
      </c>
      <c r="M2619" s="2">
        <f>VLOOKUP(A2619,Sheet2!$A$1:G6343,2,0)</f>
        <v>32621</v>
      </c>
      <c r="N2619" t="str">
        <f>VLOOKUP(A2619,Sheet2!$A$1:G6343,3,0)</f>
        <v>Color</v>
      </c>
      <c r="O2619" t="str">
        <f>VLOOKUP(A2619,Sheet2!$A$1:G6343,4,0)</f>
        <v>Action</v>
      </c>
      <c r="P2619" t="str">
        <f>VLOOKUP(A2619,Sheet2!$A$1:G6343,5,0)</f>
        <v>English</v>
      </c>
      <c r="Q2619" t="str">
        <f>VLOOKUP(A2619,Sheet2!$A$1:G6343,6,0)</f>
        <v>USA</v>
      </c>
      <c r="R2619" t="str">
        <f>VLOOKUP(A2619,Sheet2!$A$1:G6343,7,0)</f>
        <v>R</v>
      </c>
      <c r="S2619" t="str">
        <f>IF(Table19[[#This Row],[Language]]="English","English","Other language")</f>
        <v>English</v>
      </c>
      <c r="T2619">
        <f>Table19[[#This Row],[Gross Revenue]]-Table19[[#This Row],[Budget]]</f>
        <v>8408614</v>
      </c>
      <c r="U2619" s="1">
        <f>(Table19[[#This Row],[Gross Revenue]]/Table19[[#This Row],[Budget]])-1</f>
        <v>0.15288389090909082</v>
      </c>
      <c r="V2619" t="str">
        <f t="shared" si="92"/>
        <v>90-110 minutes</v>
      </c>
      <c r="W2619">
        <f>Table19[[#This Row],[Profit]]/Table19[[#This Row],[Budget]]*100</f>
        <v>15.28838909090909</v>
      </c>
      <c r="X2619">
        <v>-1289919.5</v>
      </c>
      <c r="Y2619">
        <v>-4.8151417500000002E-2</v>
      </c>
      <c r="Z2619" t="str">
        <f t="shared" si="93"/>
        <v>High</v>
      </c>
    </row>
    <row r="2620" spans="1:26" x14ac:dyDescent="0.2">
      <c r="A2620" t="s">
        <v>3663</v>
      </c>
      <c r="B2620" t="s">
        <v>695</v>
      </c>
      <c r="C2620" t="s">
        <v>547</v>
      </c>
      <c r="D2620">
        <v>6000</v>
      </c>
      <c r="E2620">
        <v>9662</v>
      </c>
      <c r="F2620">
        <v>54</v>
      </c>
      <c r="G2620">
        <v>0</v>
      </c>
      <c r="H2620">
        <v>5.2</v>
      </c>
      <c r="I2620">
        <v>60</v>
      </c>
      <c r="J2620">
        <v>104</v>
      </c>
      <c r="K2620">
        <v>4064333</v>
      </c>
      <c r="L2620">
        <v>25000000</v>
      </c>
      <c r="M2620" s="2">
        <f>VLOOKUP(A2620,Sheet2!$A$1:G6344,2,0)</f>
        <v>34894</v>
      </c>
      <c r="N2620" t="str">
        <f>VLOOKUP(A2620,Sheet2!$A$1:G6344,3,0)</f>
        <v>Color</v>
      </c>
      <c r="O2620" t="str">
        <f>VLOOKUP(A2620,Sheet2!$A$1:G6344,4,0)</f>
        <v>Action</v>
      </c>
      <c r="P2620" t="str">
        <f>VLOOKUP(A2620,Sheet2!$A$1:G6344,5,0)</f>
        <v>English</v>
      </c>
      <c r="Q2620" t="str">
        <f>VLOOKUP(A2620,Sheet2!$A$1:G6344,6,0)</f>
        <v>USA</v>
      </c>
      <c r="R2620" t="str">
        <f>VLOOKUP(A2620,Sheet2!$A$1:G6344,7,0)</f>
        <v>R</v>
      </c>
      <c r="S2620" t="str">
        <f>IF(Table19[[#This Row],[Language]]="English","English","Other language")</f>
        <v>English</v>
      </c>
      <c r="T2620">
        <f>Table19[[#This Row],[Gross Revenue]]-Table19[[#This Row],[Budget]]</f>
        <v>-20935667</v>
      </c>
      <c r="U2620" s="1">
        <f>(Table19[[#This Row],[Gross Revenue]]/Table19[[#This Row],[Budget]])-1</f>
        <v>-0.83742667999999998</v>
      </c>
      <c r="V2620" t="str">
        <f t="shared" si="92"/>
        <v>90-110 minutes</v>
      </c>
      <c r="W2620">
        <f>Table19[[#This Row],[Profit]]/Table19[[#This Row],[Budget]]*100</f>
        <v>-83.742667999999995</v>
      </c>
      <c r="X2620">
        <v>-1289919.5</v>
      </c>
      <c r="Y2620">
        <v>-4.8151417500000002E-2</v>
      </c>
      <c r="Z2620" t="str">
        <f t="shared" si="93"/>
        <v>Medium</v>
      </c>
    </row>
    <row r="2621" spans="1:26" x14ac:dyDescent="0.2">
      <c r="A2621" t="s">
        <v>4192</v>
      </c>
      <c r="B2621" t="s">
        <v>1310</v>
      </c>
      <c r="C2621" t="s">
        <v>1311</v>
      </c>
      <c r="D2621">
        <v>433</v>
      </c>
      <c r="E2621">
        <v>1929</v>
      </c>
      <c r="F2621">
        <v>15</v>
      </c>
      <c r="G2621">
        <v>448</v>
      </c>
      <c r="H2621">
        <v>5.9</v>
      </c>
      <c r="I2621">
        <v>21</v>
      </c>
      <c r="J2621">
        <v>96</v>
      </c>
      <c r="K2621">
        <v>5005</v>
      </c>
      <c r="L2621">
        <v>3000000</v>
      </c>
      <c r="M2621" s="2">
        <f>VLOOKUP(A2621,Sheet2!$A$1:G6345,2,0)</f>
        <v>39828</v>
      </c>
      <c r="N2621" t="str">
        <f>VLOOKUP(A2621,Sheet2!$A$1:G6345,3,0)</f>
        <v>Color</v>
      </c>
      <c r="O2621" t="str">
        <f>VLOOKUP(A2621,Sheet2!$A$1:G6345,4,0)</f>
        <v>Drama</v>
      </c>
      <c r="P2621" t="str">
        <f>VLOOKUP(A2621,Sheet2!$A$1:G6345,5,0)</f>
        <v>English</v>
      </c>
      <c r="Q2621" t="str">
        <f>VLOOKUP(A2621,Sheet2!$A$1:G6345,6,0)</f>
        <v>USA</v>
      </c>
      <c r="R2621" t="str">
        <f>VLOOKUP(A2621,Sheet2!$A$1:G6345,7,0)</f>
        <v>R</v>
      </c>
      <c r="S2621" t="str">
        <f>IF(Table19[[#This Row],[Language]]="English","English","Other language")</f>
        <v>English</v>
      </c>
      <c r="T2621">
        <f>Table19[[#This Row],[Gross Revenue]]-Table19[[#This Row],[Budget]]</f>
        <v>-2994995</v>
      </c>
      <c r="U2621" s="1">
        <f>(Table19[[#This Row],[Gross Revenue]]/Table19[[#This Row],[Budget]])-1</f>
        <v>-0.99833166666666662</v>
      </c>
      <c r="V2621" t="str">
        <f t="shared" si="92"/>
        <v>90-110 minutes</v>
      </c>
      <c r="W2621">
        <f>Table19[[#This Row],[Profit]]/Table19[[#This Row],[Budget]]*100</f>
        <v>-99.833166666666656</v>
      </c>
      <c r="X2621">
        <v>-434215.5</v>
      </c>
      <c r="Y2621">
        <v>-0.10115100772200772</v>
      </c>
      <c r="Z2621" t="str">
        <f t="shared" si="93"/>
        <v>Low</v>
      </c>
    </row>
    <row r="2622" spans="1:26" x14ac:dyDescent="0.2">
      <c r="A2622" t="s">
        <v>6162</v>
      </c>
      <c r="B2622" t="s">
        <v>2775</v>
      </c>
      <c r="C2622" t="s">
        <v>2776</v>
      </c>
      <c r="D2622">
        <v>58</v>
      </c>
      <c r="E2622">
        <v>78</v>
      </c>
      <c r="F2622">
        <v>20</v>
      </c>
      <c r="G2622">
        <v>754</v>
      </c>
      <c r="H2622">
        <v>7.2</v>
      </c>
      <c r="I2622">
        <v>72</v>
      </c>
      <c r="J2622">
        <v>88</v>
      </c>
      <c r="K2622">
        <v>592014</v>
      </c>
      <c r="L2622">
        <v>218</v>
      </c>
      <c r="M2622" s="2">
        <f>VLOOKUP(A2622,Sheet2!$A$1:G6346,2,0)</f>
        <v>37951</v>
      </c>
      <c r="N2622" t="str">
        <f>VLOOKUP(A2622,Sheet2!$A$1:G6346,3,0)</f>
        <v>Color</v>
      </c>
      <c r="O2622" t="str">
        <f>VLOOKUP(A2622,Sheet2!$A$1:G6346,4,0)</f>
        <v>Biography</v>
      </c>
      <c r="P2622" t="str">
        <f>VLOOKUP(A2622,Sheet2!$A$1:G6346,5,0)</f>
        <v>English</v>
      </c>
      <c r="Q2622" t="str">
        <f>VLOOKUP(A2622,Sheet2!$A$1:G6346,6,0)</f>
        <v>USA</v>
      </c>
      <c r="R2622" t="str">
        <f>VLOOKUP(A2622,Sheet2!$A$1:G6346,7,0)</f>
        <v>Unrated</v>
      </c>
      <c r="S2622" t="str">
        <f>IF(Table19[[#This Row],[Language]]="English","English","Other language")</f>
        <v>English</v>
      </c>
      <c r="T2622">
        <f>Table19[[#This Row],[Gross Revenue]]-Table19[[#This Row],[Budget]]</f>
        <v>591796</v>
      </c>
      <c r="U2622" s="1">
        <f>(Table19[[#This Row],[Gross Revenue]]/Table19[[#This Row],[Budget]])-1</f>
        <v>2714.6605504587155</v>
      </c>
      <c r="V2622" t="str">
        <f t="shared" si="92"/>
        <v>&lt;90 minutes</v>
      </c>
      <c r="W2622">
        <f>Table19[[#This Row],[Profit]]/Table19[[#This Row],[Budget]]*100</f>
        <v>271466.05504587153</v>
      </c>
      <c r="X2622">
        <v>-1289919.5</v>
      </c>
      <c r="Y2622">
        <v>-4.8151417500000002E-2</v>
      </c>
      <c r="Z2622" t="str">
        <f t="shared" si="93"/>
        <v>Low</v>
      </c>
    </row>
    <row r="2623" spans="1:26" x14ac:dyDescent="0.2">
      <c r="A2623" t="s">
        <v>6788</v>
      </c>
      <c r="B2623" t="s">
        <v>3127</v>
      </c>
      <c r="C2623" t="s">
        <v>3127</v>
      </c>
      <c r="D2623">
        <v>141</v>
      </c>
      <c r="E2623">
        <v>313</v>
      </c>
      <c r="F2623">
        <v>141</v>
      </c>
      <c r="G2623">
        <v>0</v>
      </c>
      <c r="H2623">
        <v>7.7</v>
      </c>
      <c r="I2623">
        <v>84</v>
      </c>
      <c r="J2623">
        <v>53</v>
      </c>
      <c r="K2623">
        <v>274661</v>
      </c>
      <c r="L2623">
        <v>1000000</v>
      </c>
      <c r="M2623" s="2">
        <f>VLOOKUP(A2623,Sheet2!$A$1:G6347,2,0)</f>
        <v>39440</v>
      </c>
      <c r="N2623" t="str">
        <f>VLOOKUP(A2623,Sheet2!$A$1:G6347,3,0)</f>
        <v>Color</v>
      </c>
      <c r="O2623" t="str">
        <f>VLOOKUP(A2623,Sheet2!$A$1:G6347,4,0)</f>
        <v>Crime</v>
      </c>
      <c r="P2623" t="str">
        <f>VLOOKUP(A2623,Sheet2!$A$1:G6347,5,0)</f>
        <v>English</v>
      </c>
      <c r="Q2623" t="str">
        <f>VLOOKUP(A2623,Sheet2!$A$1:G6347,6,0)</f>
        <v>USA</v>
      </c>
      <c r="R2623" t="str">
        <f>VLOOKUP(A2623,Sheet2!$A$1:G6347,7,0)</f>
        <v>R</v>
      </c>
      <c r="S2623" t="str">
        <f>IF(Table19[[#This Row],[Language]]="English","English","Other language")</f>
        <v>English</v>
      </c>
      <c r="T2623">
        <f>Table19[[#This Row],[Gross Revenue]]-Table19[[#This Row],[Budget]]</f>
        <v>-725339</v>
      </c>
      <c r="U2623" s="1">
        <f>(Table19[[#This Row],[Gross Revenue]]/Table19[[#This Row],[Budget]])-1</f>
        <v>-0.72533899999999996</v>
      </c>
      <c r="V2623" t="str">
        <f t="shared" si="92"/>
        <v>&lt;90 minutes</v>
      </c>
      <c r="W2623">
        <f>Table19[[#This Row],[Profit]]/Table19[[#This Row],[Budget]]*100</f>
        <v>-72.533899999999988</v>
      </c>
      <c r="X2623">
        <v>-74533.5</v>
      </c>
      <c r="Y2623">
        <v>-7.4856785714285719E-3</v>
      </c>
      <c r="Z2623" t="str">
        <f t="shared" si="93"/>
        <v>Low</v>
      </c>
    </row>
    <row r="2624" spans="1:26" x14ac:dyDescent="0.2">
      <c r="A2624" t="s">
        <v>5672</v>
      </c>
      <c r="B2624" t="s">
        <v>2382</v>
      </c>
      <c r="C2624" t="s">
        <v>2459</v>
      </c>
      <c r="D2624">
        <v>718</v>
      </c>
      <c r="E2624">
        <v>1148</v>
      </c>
      <c r="F2624">
        <v>160</v>
      </c>
      <c r="G2624">
        <v>970</v>
      </c>
      <c r="H2624">
        <v>6.9</v>
      </c>
      <c r="I2624">
        <v>62</v>
      </c>
      <c r="J2624">
        <v>117</v>
      </c>
      <c r="K2624">
        <v>14348123</v>
      </c>
      <c r="L2624">
        <v>12000000</v>
      </c>
      <c r="M2624" s="2">
        <f>VLOOKUP(A2624,Sheet2!$A$1:G6348,2,0)</f>
        <v>36201</v>
      </c>
      <c r="N2624" t="str">
        <f>VLOOKUP(A2624,Sheet2!$A$1:G6348,3,0)</f>
        <v>Color</v>
      </c>
      <c r="O2624" t="str">
        <f>VLOOKUP(A2624,Sheet2!$A$1:G6348,4,0)</f>
        <v>Comedy</v>
      </c>
      <c r="P2624" t="str">
        <f>VLOOKUP(A2624,Sheet2!$A$1:G6348,5,0)</f>
        <v>English</v>
      </c>
      <c r="Q2624" t="str">
        <f>VLOOKUP(A2624,Sheet2!$A$1:G6348,6,0)</f>
        <v>Italy</v>
      </c>
      <c r="R2624" t="str">
        <f>VLOOKUP(A2624,Sheet2!$A$1:G6348,7,0)</f>
        <v>PG</v>
      </c>
      <c r="S2624" t="str">
        <f>IF(Table19[[#This Row],[Language]]="English","English","Other language")</f>
        <v>English</v>
      </c>
      <c r="T2624">
        <f>Table19[[#This Row],[Gross Revenue]]-Table19[[#This Row],[Budget]]</f>
        <v>2348123</v>
      </c>
      <c r="U2624" s="1">
        <f>(Table19[[#This Row],[Gross Revenue]]/Table19[[#This Row],[Budget]])-1</f>
        <v>0.19567691666666676</v>
      </c>
      <c r="V2624" t="str">
        <f t="shared" si="92"/>
        <v>111-130 minutes</v>
      </c>
      <c r="W2624">
        <f>Table19[[#This Row],[Profit]]/Table19[[#This Row],[Budget]]*100</f>
        <v>19.567691666666668</v>
      </c>
      <c r="X2624">
        <v>1637763</v>
      </c>
      <c r="Y2624">
        <v>0.19178668286445014</v>
      </c>
      <c r="Z2624" t="str">
        <f t="shared" si="93"/>
        <v>Low</v>
      </c>
    </row>
    <row r="2625" spans="1:26" x14ac:dyDescent="0.2">
      <c r="A2625" t="s">
        <v>4132</v>
      </c>
      <c r="B2625" t="s">
        <v>872</v>
      </c>
      <c r="C2625" t="s">
        <v>1254</v>
      </c>
      <c r="D2625">
        <v>886</v>
      </c>
      <c r="E2625">
        <v>5139</v>
      </c>
      <c r="F2625">
        <v>0</v>
      </c>
      <c r="G2625">
        <v>49</v>
      </c>
      <c r="H2625">
        <v>5.8</v>
      </c>
      <c r="I2625">
        <v>33</v>
      </c>
      <c r="J2625">
        <v>74</v>
      </c>
      <c r="K2625">
        <v>6491350</v>
      </c>
      <c r="L2625">
        <v>10000000</v>
      </c>
      <c r="M2625" s="2">
        <f>VLOOKUP(A2625,Sheet2!$A$1:G6349,2,0)</f>
        <v>38101</v>
      </c>
      <c r="N2625" t="str">
        <f>VLOOKUP(A2625,Sheet2!$A$1:G6349,3,0)</f>
        <v>Color</v>
      </c>
      <c r="O2625" t="str">
        <f>VLOOKUP(A2625,Sheet2!$A$1:G6349,4,0)</f>
        <v>Animation</v>
      </c>
      <c r="P2625" t="str">
        <f>VLOOKUP(A2625,Sheet2!$A$1:G6349,5,0)</f>
        <v>English</v>
      </c>
      <c r="Q2625" t="str">
        <f>VLOOKUP(A2625,Sheet2!$A$1:G6349,6,0)</f>
        <v>USA</v>
      </c>
      <c r="R2625" t="str">
        <f>VLOOKUP(A2625,Sheet2!$A$1:G6349,7,0)</f>
        <v>PG</v>
      </c>
      <c r="S2625" t="str">
        <f>IF(Table19[[#This Row],[Language]]="English","English","Other language")</f>
        <v>English</v>
      </c>
      <c r="T2625">
        <f>Table19[[#This Row],[Gross Revenue]]-Table19[[#This Row],[Budget]]</f>
        <v>-3508650</v>
      </c>
      <c r="U2625" s="1">
        <f>(Table19[[#This Row],[Gross Revenue]]/Table19[[#This Row],[Budget]])-1</f>
        <v>-0.35086499999999998</v>
      </c>
      <c r="V2625" t="str">
        <f t="shared" si="92"/>
        <v>&lt;90 minutes</v>
      </c>
      <c r="W2625">
        <f>Table19[[#This Row],[Profit]]/Table19[[#This Row],[Budget]]*100</f>
        <v>-35.086500000000001</v>
      </c>
      <c r="Z2625" t="str">
        <f t="shared" si="93"/>
        <v>Low</v>
      </c>
    </row>
    <row r="2626" spans="1:26" x14ac:dyDescent="0.2">
      <c r="A2626" t="s">
        <v>6082</v>
      </c>
      <c r="B2626" t="s">
        <v>2728</v>
      </c>
      <c r="C2626" t="s">
        <v>1692</v>
      </c>
      <c r="D2626">
        <v>860</v>
      </c>
      <c r="E2626">
        <v>2609</v>
      </c>
      <c r="F2626">
        <v>406</v>
      </c>
      <c r="G2626">
        <v>0</v>
      </c>
      <c r="H2626">
        <v>7.2</v>
      </c>
      <c r="I2626">
        <v>233</v>
      </c>
      <c r="J2626">
        <v>98</v>
      </c>
      <c r="K2626">
        <v>32774834</v>
      </c>
      <c r="L2626">
        <v>30000000</v>
      </c>
      <c r="M2626" s="2">
        <f>VLOOKUP(A2626,Sheet2!$A$1:G6350,2,0)</f>
        <v>38033</v>
      </c>
      <c r="N2626" t="str">
        <f>VLOOKUP(A2626,Sheet2!$A$1:G6350,3,0)</f>
        <v>Color</v>
      </c>
      <c r="O2626" t="str">
        <f>VLOOKUP(A2626,Sheet2!$A$1:G6350,4,0)</f>
        <v>Action</v>
      </c>
      <c r="P2626" t="str">
        <f>VLOOKUP(A2626,Sheet2!$A$1:G6350,5,0)</f>
        <v>English</v>
      </c>
      <c r="Q2626" t="str">
        <f>VLOOKUP(A2626,Sheet2!$A$1:G6350,6,0)</f>
        <v>USA</v>
      </c>
      <c r="R2626" t="str">
        <f>VLOOKUP(A2626,Sheet2!$A$1:G6350,7,0)</f>
        <v>R</v>
      </c>
      <c r="S2626" t="str">
        <f>IF(Table19[[#This Row],[Language]]="English","English","Other language")</f>
        <v>English</v>
      </c>
      <c r="T2626">
        <f>Table19[[#This Row],[Gross Revenue]]-Table19[[#This Row],[Budget]]</f>
        <v>2774834</v>
      </c>
      <c r="U2626" s="1">
        <f>(Table19[[#This Row],[Gross Revenue]]/Table19[[#This Row],[Budget]])-1</f>
        <v>9.2494466666666719E-2</v>
      </c>
      <c r="V2626" t="str">
        <f t="shared" ref="V2626:V2689" si="94">IF(J2626="","",IF(J2626&lt;90,"&lt;90 minutes",IF(J2626&lt;=110,"90-110 minutes",IF(J2626&lt;=130,"111-130 minutes",IF(J2626&lt;=150,"131-150 minutes","&gt;150 minutes")))))</f>
        <v>90-110 minutes</v>
      </c>
      <c r="W2626">
        <f>Table19[[#This Row],[Profit]]/Table19[[#This Row],[Budget]]*100</f>
        <v>9.2494466666666657</v>
      </c>
      <c r="X2626">
        <v>-1289919.5</v>
      </c>
      <c r="Y2626">
        <v>-4.8151417500000002E-2</v>
      </c>
      <c r="Z2626" t="str">
        <f t="shared" ref="Z2626:Z2689" si="95">IF(L2626="","",IF(L2626&lt;=$AA$26,"Low",IF(L2626&lt;=$AA$28,"Medium","High")))</f>
        <v>Medium</v>
      </c>
    </row>
    <row r="2627" spans="1:26" x14ac:dyDescent="0.2">
      <c r="A2627" t="s">
        <v>5185</v>
      </c>
      <c r="B2627" t="s">
        <v>362</v>
      </c>
      <c r="C2627" t="s">
        <v>1492</v>
      </c>
      <c r="D2627">
        <v>13000</v>
      </c>
      <c r="E2627">
        <v>16580</v>
      </c>
      <c r="F2627">
        <v>845</v>
      </c>
      <c r="G2627">
        <v>0</v>
      </c>
      <c r="H2627">
        <v>6.6</v>
      </c>
      <c r="I2627">
        <v>89</v>
      </c>
      <c r="J2627">
        <v>142</v>
      </c>
      <c r="K2627">
        <v>43426961</v>
      </c>
      <c r="L2627">
        <v>70000000</v>
      </c>
      <c r="M2627" s="2">
        <f>VLOOKUP(A2627,Sheet2!$A$1:G6351,2,0)</f>
        <v>37811</v>
      </c>
      <c r="N2627" t="str">
        <f>VLOOKUP(A2627,Sheet2!$A$1:G6351,3,0)</f>
        <v>Color</v>
      </c>
      <c r="O2627" t="str">
        <f>VLOOKUP(A2627,Sheet2!$A$1:G6351,4,0)</f>
        <v>Action</v>
      </c>
      <c r="P2627" t="str">
        <f>VLOOKUP(A2627,Sheet2!$A$1:G6351,5,0)</f>
        <v>English</v>
      </c>
      <c r="Q2627" t="str">
        <f>VLOOKUP(A2627,Sheet2!$A$1:G6351,6,0)</f>
        <v>USA</v>
      </c>
      <c r="R2627" t="str">
        <f>VLOOKUP(A2627,Sheet2!$A$1:G6351,7,0)</f>
        <v>R</v>
      </c>
      <c r="S2627" t="str">
        <f>IF(Table19[[#This Row],[Language]]="English","English","Other language")</f>
        <v>English</v>
      </c>
      <c r="T2627">
        <f>Table19[[#This Row],[Gross Revenue]]-Table19[[#This Row],[Budget]]</f>
        <v>-26573039</v>
      </c>
      <c r="U2627" s="1">
        <f>(Table19[[#This Row],[Gross Revenue]]/Table19[[#This Row],[Budget]])-1</f>
        <v>-0.37961484285714286</v>
      </c>
      <c r="V2627" t="str">
        <f t="shared" si="94"/>
        <v>131-150 minutes</v>
      </c>
      <c r="W2627">
        <f>Table19[[#This Row],[Profit]]/Table19[[#This Row],[Budget]]*100</f>
        <v>-37.961484285714285</v>
      </c>
      <c r="X2627">
        <v>-1289919.5</v>
      </c>
      <c r="Y2627">
        <v>-4.8151417500000002E-2</v>
      </c>
      <c r="Z2627" t="str">
        <f t="shared" si="95"/>
        <v>High</v>
      </c>
    </row>
    <row r="2628" spans="1:26" x14ac:dyDescent="0.2">
      <c r="A2628" t="s">
        <v>5862</v>
      </c>
      <c r="B2628" t="s">
        <v>900</v>
      </c>
      <c r="C2628" t="s">
        <v>1592</v>
      </c>
      <c r="D2628">
        <v>15000</v>
      </c>
      <c r="E2628">
        <v>21773</v>
      </c>
      <c r="F2628">
        <v>3000</v>
      </c>
      <c r="G2628">
        <v>74000</v>
      </c>
      <c r="H2628">
        <v>7</v>
      </c>
      <c r="I2628">
        <v>457</v>
      </c>
      <c r="J2628">
        <v>112</v>
      </c>
      <c r="K2628">
        <v>218628680</v>
      </c>
      <c r="L2628">
        <v>50000000</v>
      </c>
      <c r="M2628" s="2">
        <f>VLOOKUP(A2628,Sheet2!$A$1:G6352,2,0)</f>
        <v>41155</v>
      </c>
      <c r="N2628" t="str">
        <f>VLOOKUP(A2628,Sheet2!$A$1:G6352,3,0)</f>
        <v>Color</v>
      </c>
      <c r="O2628" t="str">
        <f>VLOOKUP(A2628,Sheet2!$A$1:G6352,4,0)</f>
        <v>Comedy</v>
      </c>
      <c r="P2628" t="str">
        <f>VLOOKUP(A2628,Sheet2!$A$1:G6352,5,0)</f>
        <v>English</v>
      </c>
      <c r="Q2628" t="str">
        <f>VLOOKUP(A2628,Sheet2!$A$1:G6352,6,0)</f>
        <v>USA</v>
      </c>
      <c r="R2628" t="str">
        <f>VLOOKUP(A2628,Sheet2!$A$1:G6352,7,0)</f>
        <v>R</v>
      </c>
      <c r="S2628" t="str">
        <f>IF(Table19[[#This Row],[Language]]="English","English","Other language")</f>
        <v>English</v>
      </c>
      <c r="T2628">
        <f>Table19[[#This Row],[Gross Revenue]]-Table19[[#This Row],[Budget]]</f>
        <v>168628680</v>
      </c>
      <c r="U2628" s="1">
        <f>(Table19[[#This Row],[Gross Revenue]]/Table19[[#This Row],[Budget]])-1</f>
        <v>3.3725735999999999</v>
      </c>
      <c r="V2628" t="str">
        <f t="shared" si="94"/>
        <v>111-130 minutes</v>
      </c>
      <c r="W2628">
        <f>Table19[[#This Row],[Profit]]/Table19[[#This Row],[Budget]]*100</f>
        <v>337.25736000000001</v>
      </c>
      <c r="X2628">
        <v>1637763</v>
      </c>
      <c r="Y2628">
        <v>0.19178668286445014</v>
      </c>
      <c r="Z2628" t="str">
        <f t="shared" si="95"/>
        <v>High</v>
      </c>
    </row>
    <row r="2629" spans="1:26" x14ac:dyDescent="0.2">
      <c r="A2629" t="s">
        <v>4913</v>
      </c>
      <c r="B2629" t="s">
        <v>528</v>
      </c>
      <c r="C2629" t="s">
        <v>1592</v>
      </c>
      <c r="D2629">
        <v>14000</v>
      </c>
      <c r="E2629">
        <v>30010</v>
      </c>
      <c r="F2629">
        <v>3000</v>
      </c>
      <c r="G2629">
        <v>30000</v>
      </c>
      <c r="H2629">
        <v>6.4</v>
      </c>
      <c r="I2629">
        <v>280</v>
      </c>
      <c r="J2629">
        <v>125</v>
      </c>
      <c r="K2629">
        <v>81257500</v>
      </c>
      <c r="L2629">
        <v>68000000</v>
      </c>
      <c r="M2629" s="2">
        <f>VLOOKUP(A2629,Sheet2!$A$1:G6353,2,0)</f>
        <v>42321</v>
      </c>
      <c r="N2629" t="str">
        <f>VLOOKUP(A2629,Sheet2!$A$1:G6353,3,0)</f>
        <v>Color</v>
      </c>
      <c r="O2629" t="str">
        <f>VLOOKUP(A2629,Sheet2!$A$1:G6353,4,0)</f>
        <v>Comedy</v>
      </c>
      <c r="P2629" t="str">
        <f>VLOOKUP(A2629,Sheet2!$A$1:G6353,5,0)</f>
        <v>English</v>
      </c>
      <c r="Q2629" t="str">
        <f>VLOOKUP(A2629,Sheet2!$A$1:G6353,6,0)</f>
        <v>USA</v>
      </c>
      <c r="R2629" t="str">
        <f>VLOOKUP(A2629,Sheet2!$A$1:G6353,7,0)</f>
        <v>R</v>
      </c>
      <c r="S2629" t="str">
        <f>IF(Table19[[#This Row],[Language]]="English","English","Other language")</f>
        <v>English</v>
      </c>
      <c r="T2629">
        <f>Table19[[#This Row],[Gross Revenue]]-Table19[[#This Row],[Budget]]</f>
        <v>13257500</v>
      </c>
      <c r="U2629" s="1">
        <f>(Table19[[#This Row],[Gross Revenue]]/Table19[[#This Row],[Budget]])-1</f>
        <v>0.19496323529411774</v>
      </c>
      <c r="V2629" t="str">
        <f t="shared" si="94"/>
        <v>111-130 minutes</v>
      </c>
      <c r="W2629">
        <f>Table19[[#This Row],[Profit]]/Table19[[#This Row],[Budget]]*100</f>
        <v>19.496323529411764</v>
      </c>
      <c r="X2629">
        <v>1637763</v>
      </c>
      <c r="Y2629">
        <v>0.19178668286445014</v>
      </c>
      <c r="Z2629" t="str">
        <f t="shared" si="95"/>
        <v>High</v>
      </c>
    </row>
    <row r="2630" spans="1:26" x14ac:dyDescent="0.2">
      <c r="A2630" t="s">
        <v>3293</v>
      </c>
      <c r="B2630" t="s">
        <v>78</v>
      </c>
      <c r="C2630" t="s">
        <v>79</v>
      </c>
      <c r="D2630">
        <v>641</v>
      </c>
      <c r="E2630">
        <v>1389</v>
      </c>
      <c r="F2630">
        <v>4</v>
      </c>
      <c r="G2630">
        <v>491</v>
      </c>
      <c r="H2630">
        <v>3.2</v>
      </c>
      <c r="I2630">
        <v>29</v>
      </c>
      <c r="J2630">
        <v>95</v>
      </c>
      <c r="K2630">
        <v>7888703</v>
      </c>
      <c r="L2630">
        <v>3000000</v>
      </c>
      <c r="M2630" s="2">
        <f>VLOOKUP(A2630,Sheet2!$A$1:G6354,2,0)</f>
        <v>31968</v>
      </c>
      <c r="N2630" t="str">
        <f>VLOOKUP(A2630,Sheet2!$A$1:G6354,3,0)</f>
        <v>Color</v>
      </c>
      <c r="O2630" t="str">
        <f>VLOOKUP(A2630,Sheet2!$A$1:G6354,4,0)</f>
        <v>Comedy</v>
      </c>
      <c r="P2630" t="str">
        <f>VLOOKUP(A2630,Sheet2!$A$1:G6354,5,0)</f>
        <v>English</v>
      </c>
      <c r="Q2630" t="str">
        <f>VLOOKUP(A2630,Sheet2!$A$1:G6354,6,0)</f>
        <v>USA</v>
      </c>
      <c r="R2630" t="str">
        <f>VLOOKUP(A2630,Sheet2!$A$1:G6354,7,0)</f>
        <v>PG</v>
      </c>
      <c r="S2630" t="str">
        <f>IF(Table19[[#This Row],[Language]]="English","English","Other language")</f>
        <v>English</v>
      </c>
      <c r="T2630">
        <f>Table19[[#This Row],[Gross Revenue]]-Table19[[#This Row],[Budget]]</f>
        <v>4888703</v>
      </c>
      <c r="U2630" s="1">
        <f>(Table19[[#This Row],[Gross Revenue]]/Table19[[#This Row],[Budget]])-1</f>
        <v>1.6295676666666665</v>
      </c>
      <c r="V2630" t="str">
        <f t="shared" si="94"/>
        <v>90-110 minutes</v>
      </c>
      <c r="W2630">
        <f>Table19[[#This Row],[Profit]]/Table19[[#This Row],[Budget]]*100</f>
        <v>162.95676666666668</v>
      </c>
      <c r="X2630">
        <v>1637763</v>
      </c>
      <c r="Y2630">
        <v>0.19178668286445014</v>
      </c>
      <c r="Z2630" t="str">
        <f t="shared" si="95"/>
        <v>Low</v>
      </c>
    </row>
    <row r="2631" spans="1:26" x14ac:dyDescent="0.2">
      <c r="A2631" t="s">
        <v>4270</v>
      </c>
      <c r="B2631" t="s">
        <v>828</v>
      </c>
      <c r="C2631" t="s">
        <v>543</v>
      </c>
      <c r="D2631">
        <v>833</v>
      </c>
      <c r="E2631">
        <v>2690</v>
      </c>
      <c r="F2631">
        <v>473</v>
      </c>
      <c r="G2631">
        <v>62000</v>
      </c>
      <c r="H2631">
        <v>5.9</v>
      </c>
      <c r="I2631">
        <v>348</v>
      </c>
      <c r="J2631">
        <v>101</v>
      </c>
      <c r="K2631">
        <v>190871240</v>
      </c>
      <c r="L2631">
        <v>125000000</v>
      </c>
      <c r="M2631" s="2">
        <f>VLOOKUP(A2631,Sheet2!$A$1:G6355,2,0)</f>
        <v>41816</v>
      </c>
      <c r="N2631" t="str">
        <f>VLOOKUP(A2631,Sheet2!$A$1:G6355,3,0)</f>
        <v>Color</v>
      </c>
      <c r="O2631" t="str">
        <f>VLOOKUP(A2631,Sheet2!$A$1:G6355,4,0)</f>
        <v>Action</v>
      </c>
      <c r="P2631" t="str">
        <f>VLOOKUP(A2631,Sheet2!$A$1:G6355,5,0)</f>
        <v>English</v>
      </c>
      <c r="Q2631" t="str">
        <f>VLOOKUP(A2631,Sheet2!$A$1:G6355,6,0)</f>
        <v>USA</v>
      </c>
      <c r="R2631" t="str">
        <f>VLOOKUP(A2631,Sheet2!$A$1:G6355,7,0)</f>
        <v>PG-13</v>
      </c>
      <c r="S2631" t="str">
        <f>IF(Table19[[#This Row],[Language]]="English","English","Other language")</f>
        <v>English</v>
      </c>
      <c r="T2631">
        <f>Table19[[#This Row],[Gross Revenue]]-Table19[[#This Row],[Budget]]</f>
        <v>65871240</v>
      </c>
      <c r="U2631" s="1">
        <f>(Table19[[#This Row],[Gross Revenue]]/Table19[[#This Row],[Budget]])-1</f>
        <v>0.52696991999999998</v>
      </c>
      <c r="V2631" t="str">
        <f t="shared" si="94"/>
        <v>90-110 minutes</v>
      </c>
      <c r="W2631">
        <f>Table19[[#This Row],[Profit]]/Table19[[#This Row],[Budget]]*100</f>
        <v>52.696991999999995</v>
      </c>
      <c r="X2631">
        <v>-1289919.5</v>
      </c>
      <c r="Y2631">
        <v>-4.8151417500000002E-2</v>
      </c>
      <c r="Z2631" t="str">
        <f t="shared" si="95"/>
        <v>High</v>
      </c>
    </row>
    <row r="2632" spans="1:26" x14ac:dyDescent="0.2">
      <c r="A2632" t="s">
        <v>4406</v>
      </c>
      <c r="B2632" t="s">
        <v>1512</v>
      </c>
      <c r="C2632" t="s">
        <v>1513</v>
      </c>
      <c r="D2632">
        <v>642</v>
      </c>
      <c r="E2632">
        <v>2501</v>
      </c>
      <c r="F2632">
        <v>34</v>
      </c>
      <c r="G2632">
        <v>0</v>
      </c>
      <c r="H2632">
        <v>6</v>
      </c>
      <c r="I2632">
        <v>68</v>
      </c>
      <c r="J2632">
        <v>88</v>
      </c>
      <c r="K2632">
        <v>78656813</v>
      </c>
      <c r="L2632">
        <v>25000000</v>
      </c>
      <c r="M2632" s="2">
        <f>VLOOKUP(A2632,Sheet2!$A$1:G6356,2,0)</f>
        <v>33319</v>
      </c>
      <c r="N2632" t="str">
        <f>VLOOKUP(A2632,Sheet2!$A$1:G6356,3,0)</f>
        <v>Color</v>
      </c>
      <c r="O2632" t="str">
        <f>VLOOKUP(A2632,Sheet2!$A$1:G6356,4,0)</f>
        <v>Action</v>
      </c>
      <c r="P2632" t="str">
        <f>VLOOKUP(A2632,Sheet2!$A$1:G6356,5,0)</f>
        <v>English</v>
      </c>
      <c r="Q2632" t="str">
        <f>VLOOKUP(A2632,Sheet2!$A$1:G6356,6,0)</f>
        <v>USA</v>
      </c>
      <c r="R2632" t="str">
        <f>VLOOKUP(A2632,Sheet2!$A$1:G6356,7,0)</f>
        <v>PG</v>
      </c>
      <c r="S2632" t="str">
        <f>IF(Table19[[#This Row],[Language]]="English","English","Other language")</f>
        <v>English</v>
      </c>
      <c r="T2632">
        <f>Table19[[#This Row],[Gross Revenue]]-Table19[[#This Row],[Budget]]</f>
        <v>53656813</v>
      </c>
      <c r="U2632" s="1">
        <f>(Table19[[#This Row],[Gross Revenue]]/Table19[[#This Row],[Budget]])-1</f>
        <v>2.1462725200000001</v>
      </c>
      <c r="V2632" t="str">
        <f t="shared" si="94"/>
        <v>&lt;90 minutes</v>
      </c>
      <c r="W2632">
        <f>Table19[[#This Row],[Profit]]/Table19[[#This Row],[Budget]]*100</f>
        <v>214.627252</v>
      </c>
      <c r="X2632">
        <v>-1289919.5</v>
      </c>
      <c r="Y2632">
        <v>-4.8151417500000002E-2</v>
      </c>
      <c r="Z2632" t="str">
        <f t="shared" si="95"/>
        <v>Medium</v>
      </c>
    </row>
    <row r="2633" spans="1:26" x14ac:dyDescent="0.2">
      <c r="A2633" t="s">
        <v>3526</v>
      </c>
      <c r="B2633" t="s">
        <v>483</v>
      </c>
      <c r="C2633" t="s">
        <v>484</v>
      </c>
      <c r="D2633">
        <v>533</v>
      </c>
      <c r="E2633">
        <v>1254</v>
      </c>
      <c r="F2633">
        <v>8</v>
      </c>
      <c r="G2633">
        <v>1000</v>
      </c>
      <c r="H2633">
        <v>4.8</v>
      </c>
      <c r="I2633">
        <v>60</v>
      </c>
      <c r="J2633">
        <v>96</v>
      </c>
      <c r="K2633">
        <v>42660000</v>
      </c>
      <c r="L2633">
        <v>17000000</v>
      </c>
      <c r="M2633" s="2">
        <f>VLOOKUP(A2633,Sheet2!$A$1:G6357,2,0)</f>
        <v>34107</v>
      </c>
      <c r="N2633" t="str">
        <f>VLOOKUP(A2633,Sheet2!$A$1:G6357,3,0)</f>
        <v>Color</v>
      </c>
      <c r="O2633" t="str">
        <f>VLOOKUP(A2633,Sheet2!$A$1:G6357,4,0)</f>
        <v>Action</v>
      </c>
      <c r="P2633" t="str">
        <f>VLOOKUP(A2633,Sheet2!$A$1:G6357,5,0)</f>
        <v>English</v>
      </c>
      <c r="Q2633" t="str">
        <f>VLOOKUP(A2633,Sheet2!$A$1:G6357,6,0)</f>
        <v>USA</v>
      </c>
      <c r="R2633" t="str">
        <f>VLOOKUP(A2633,Sheet2!$A$1:G6357,7,0)</f>
        <v>PG</v>
      </c>
      <c r="S2633" t="str">
        <f>IF(Table19[[#This Row],[Language]]="English","English","Other language")</f>
        <v>English</v>
      </c>
      <c r="T2633">
        <f>Table19[[#This Row],[Gross Revenue]]-Table19[[#This Row],[Budget]]</f>
        <v>25660000</v>
      </c>
      <c r="U2633" s="1">
        <f>(Table19[[#This Row],[Gross Revenue]]/Table19[[#This Row],[Budget]])-1</f>
        <v>1.5094117647058822</v>
      </c>
      <c r="V2633" t="str">
        <f t="shared" si="94"/>
        <v>90-110 minutes</v>
      </c>
      <c r="W2633">
        <f>Table19[[#This Row],[Profit]]/Table19[[#This Row],[Budget]]*100</f>
        <v>150.94117647058823</v>
      </c>
      <c r="X2633">
        <v>-1289919.5</v>
      </c>
      <c r="Y2633">
        <v>-4.8151417500000002E-2</v>
      </c>
      <c r="Z2633" t="str">
        <f t="shared" si="95"/>
        <v>Medium</v>
      </c>
    </row>
    <row r="2634" spans="1:26" x14ac:dyDescent="0.2">
      <c r="A2634" t="s">
        <v>6994</v>
      </c>
      <c r="B2634" t="s">
        <v>1558</v>
      </c>
      <c r="C2634" t="s">
        <v>2732</v>
      </c>
      <c r="D2634">
        <v>780</v>
      </c>
      <c r="E2634">
        <v>2829</v>
      </c>
      <c r="F2634">
        <v>0</v>
      </c>
      <c r="G2634">
        <v>13000</v>
      </c>
      <c r="H2634">
        <v>8.5</v>
      </c>
      <c r="I2634">
        <v>210</v>
      </c>
      <c r="J2634">
        <v>153</v>
      </c>
      <c r="K2634">
        <v>204843350</v>
      </c>
      <c r="L2634">
        <v>102000000</v>
      </c>
      <c r="M2634" s="2">
        <f>VLOOKUP(A2634,Sheet2!$A$1:G6358,2,0)</f>
        <v>33335</v>
      </c>
      <c r="N2634" t="str">
        <f>VLOOKUP(A2634,Sheet2!$A$1:G6358,3,0)</f>
        <v>Color</v>
      </c>
      <c r="O2634" t="str">
        <f>VLOOKUP(A2634,Sheet2!$A$1:G6358,4,0)</f>
        <v>Action</v>
      </c>
      <c r="P2634" t="str">
        <f>VLOOKUP(A2634,Sheet2!$A$1:G6358,5,0)</f>
        <v>English</v>
      </c>
      <c r="Q2634" t="str">
        <f>VLOOKUP(A2634,Sheet2!$A$1:G6358,6,0)</f>
        <v>USA</v>
      </c>
      <c r="R2634" t="str">
        <f>VLOOKUP(A2634,Sheet2!$A$1:G6358,7,0)</f>
        <v>R</v>
      </c>
      <c r="S2634" t="str">
        <f>IF(Table19[[#This Row],[Language]]="English","English","Other language")</f>
        <v>English</v>
      </c>
      <c r="T2634">
        <f>Table19[[#This Row],[Gross Revenue]]-Table19[[#This Row],[Budget]]</f>
        <v>102843350</v>
      </c>
      <c r="U2634" s="1">
        <f>(Table19[[#This Row],[Gross Revenue]]/Table19[[#This Row],[Budget]])-1</f>
        <v>1.0082681372549018</v>
      </c>
      <c r="V2634" t="str">
        <f t="shared" si="94"/>
        <v>&gt;150 minutes</v>
      </c>
      <c r="W2634">
        <f>Table19[[#This Row],[Profit]]/Table19[[#This Row],[Budget]]*100</f>
        <v>100.82681372549021</v>
      </c>
      <c r="X2634">
        <v>-1289919.5</v>
      </c>
      <c r="Y2634">
        <v>-4.8151417500000002E-2</v>
      </c>
      <c r="Z2634" t="str">
        <f t="shared" si="95"/>
        <v>High</v>
      </c>
    </row>
    <row r="2635" spans="1:26" x14ac:dyDescent="0.2">
      <c r="A2635" t="s">
        <v>4881</v>
      </c>
      <c r="B2635" t="s">
        <v>1923</v>
      </c>
      <c r="C2635" t="s">
        <v>1805</v>
      </c>
      <c r="D2635">
        <v>648</v>
      </c>
      <c r="E2635">
        <v>1769</v>
      </c>
      <c r="F2635">
        <v>84</v>
      </c>
      <c r="G2635">
        <v>0</v>
      </c>
      <c r="H2635">
        <v>6.4</v>
      </c>
      <c r="I2635">
        <v>280</v>
      </c>
      <c r="J2635">
        <v>109</v>
      </c>
      <c r="K2635">
        <v>150350192</v>
      </c>
      <c r="L2635">
        <v>200000000</v>
      </c>
      <c r="M2635" s="2">
        <f>VLOOKUP(A2635,Sheet2!$A$1:G6359,2,0)</f>
        <v>37785</v>
      </c>
      <c r="N2635" t="str">
        <f>VLOOKUP(A2635,Sheet2!$A$1:G6359,3,0)</f>
        <v>Color</v>
      </c>
      <c r="O2635" t="str">
        <f>VLOOKUP(A2635,Sheet2!$A$1:G6359,4,0)</f>
        <v>Action</v>
      </c>
      <c r="P2635" t="str">
        <f>VLOOKUP(A2635,Sheet2!$A$1:G6359,5,0)</f>
        <v>English</v>
      </c>
      <c r="Q2635" t="str">
        <f>VLOOKUP(A2635,Sheet2!$A$1:G6359,6,0)</f>
        <v>USA</v>
      </c>
      <c r="R2635" t="str">
        <f>VLOOKUP(A2635,Sheet2!$A$1:G6359,7,0)</f>
        <v>R</v>
      </c>
      <c r="S2635" t="str">
        <f>IF(Table19[[#This Row],[Language]]="English","English","Other language")</f>
        <v>English</v>
      </c>
      <c r="T2635">
        <f>Table19[[#This Row],[Gross Revenue]]-Table19[[#This Row],[Budget]]</f>
        <v>-49649808</v>
      </c>
      <c r="U2635" s="1">
        <f>(Table19[[#This Row],[Gross Revenue]]/Table19[[#This Row],[Budget]])-1</f>
        <v>-0.24824904000000003</v>
      </c>
      <c r="V2635" t="str">
        <f t="shared" si="94"/>
        <v>90-110 minutes</v>
      </c>
      <c r="W2635">
        <f>Table19[[#This Row],[Profit]]/Table19[[#This Row],[Budget]]*100</f>
        <v>-24.824904</v>
      </c>
      <c r="X2635">
        <v>-1289919.5</v>
      </c>
      <c r="Y2635">
        <v>-4.8151417500000002E-2</v>
      </c>
      <c r="Z2635" t="str">
        <f t="shared" si="95"/>
        <v>High</v>
      </c>
    </row>
    <row r="2636" spans="1:26" x14ac:dyDescent="0.2">
      <c r="A2636" t="s">
        <v>5182</v>
      </c>
      <c r="B2636" t="s">
        <v>661</v>
      </c>
      <c r="C2636" t="s">
        <v>2146</v>
      </c>
      <c r="D2636">
        <v>24000</v>
      </c>
      <c r="E2636">
        <v>38873</v>
      </c>
      <c r="F2636">
        <v>230</v>
      </c>
      <c r="G2636">
        <v>82000</v>
      </c>
      <c r="H2636">
        <v>6.6</v>
      </c>
      <c r="I2636">
        <v>474</v>
      </c>
      <c r="J2636">
        <v>126</v>
      </c>
      <c r="K2636">
        <v>89732035</v>
      </c>
      <c r="L2636">
        <v>155000000</v>
      </c>
      <c r="M2636" s="2">
        <f>VLOOKUP(A2636,Sheet2!$A$1:G6360,2,0)</f>
        <v>42170</v>
      </c>
      <c r="N2636" t="str">
        <f>VLOOKUP(A2636,Sheet2!$A$1:G6360,3,0)</f>
        <v>Color</v>
      </c>
      <c r="O2636" t="str">
        <f>VLOOKUP(A2636,Sheet2!$A$1:G6360,4,0)</f>
        <v>Action</v>
      </c>
      <c r="P2636" t="str">
        <f>VLOOKUP(A2636,Sheet2!$A$1:G6360,5,0)</f>
        <v>English</v>
      </c>
      <c r="Q2636" t="str">
        <f>VLOOKUP(A2636,Sheet2!$A$1:G6360,6,0)</f>
        <v>USA</v>
      </c>
      <c r="R2636" t="str">
        <f>VLOOKUP(A2636,Sheet2!$A$1:G6360,7,0)</f>
        <v>PG-13</v>
      </c>
      <c r="S2636" t="str">
        <f>IF(Table19[[#This Row],[Language]]="English","English","Other language")</f>
        <v>English</v>
      </c>
      <c r="T2636">
        <f>Table19[[#This Row],[Gross Revenue]]-Table19[[#This Row],[Budget]]</f>
        <v>-65267965</v>
      </c>
      <c r="U2636" s="1">
        <f>(Table19[[#This Row],[Gross Revenue]]/Table19[[#This Row],[Budget]])-1</f>
        <v>-0.42108364516129038</v>
      </c>
      <c r="V2636" t="str">
        <f t="shared" si="94"/>
        <v>111-130 minutes</v>
      </c>
      <c r="W2636">
        <f>Table19[[#This Row],[Profit]]/Table19[[#This Row],[Budget]]*100</f>
        <v>-42.108364516129029</v>
      </c>
      <c r="X2636">
        <v>-1289919.5</v>
      </c>
      <c r="Y2636">
        <v>-4.8151417500000002E-2</v>
      </c>
      <c r="Z2636" t="str">
        <f t="shared" si="95"/>
        <v>High</v>
      </c>
    </row>
    <row r="2637" spans="1:26" x14ac:dyDescent="0.2">
      <c r="A2637" t="s">
        <v>5186</v>
      </c>
      <c r="B2637" t="s">
        <v>1347</v>
      </c>
      <c r="C2637" t="s">
        <v>475</v>
      </c>
      <c r="D2637">
        <v>23000</v>
      </c>
      <c r="E2637">
        <v>27468</v>
      </c>
      <c r="F2637">
        <v>368</v>
      </c>
      <c r="G2637">
        <v>0</v>
      </c>
      <c r="H2637">
        <v>6.6</v>
      </c>
      <c r="I2637">
        <v>422</v>
      </c>
      <c r="J2637">
        <v>118</v>
      </c>
      <c r="K2637">
        <v>125320003</v>
      </c>
      <c r="L2637">
        <v>200000000</v>
      </c>
      <c r="M2637" s="2">
        <f>VLOOKUP(A2637,Sheet2!$A$1:G6361,2,0)</f>
        <v>39851</v>
      </c>
      <c r="N2637" t="str">
        <f>VLOOKUP(A2637,Sheet2!$A$1:G6361,3,0)</f>
        <v>Color</v>
      </c>
      <c r="O2637" t="str">
        <f>VLOOKUP(A2637,Sheet2!$A$1:G6361,4,0)</f>
        <v>Action</v>
      </c>
      <c r="P2637" t="str">
        <f>VLOOKUP(A2637,Sheet2!$A$1:G6361,5,0)</f>
        <v>English</v>
      </c>
      <c r="Q2637" t="str">
        <f>VLOOKUP(A2637,Sheet2!$A$1:G6361,6,0)</f>
        <v>USA</v>
      </c>
      <c r="R2637" t="str">
        <f>VLOOKUP(A2637,Sheet2!$A$1:G6361,7,0)</f>
        <v>PG-13</v>
      </c>
      <c r="S2637" t="str">
        <f>IF(Table19[[#This Row],[Language]]="English","English","Other language")</f>
        <v>English</v>
      </c>
      <c r="T2637">
        <f>Table19[[#This Row],[Gross Revenue]]-Table19[[#This Row],[Budget]]</f>
        <v>-74679997</v>
      </c>
      <c r="U2637" s="1">
        <f>(Table19[[#This Row],[Gross Revenue]]/Table19[[#This Row],[Budget]])-1</f>
        <v>-0.37339998500000005</v>
      </c>
      <c r="V2637" t="str">
        <f t="shared" si="94"/>
        <v>111-130 minutes</v>
      </c>
      <c r="W2637">
        <f>Table19[[#This Row],[Profit]]/Table19[[#This Row],[Budget]]*100</f>
        <v>-37.3399985</v>
      </c>
      <c r="X2637">
        <v>-1289919.5</v>
      </c>
      <c r="Y2637">
        <v>-4.8151417500000002E-2</v>
      </c>
      <c r="Z2637" t="str">
        <f t="shared" si="95"/>
        <v>High</v>
      </c>
    </row>
    <row r="2638" spans="1:26" x14ac:dyDescent="0.2">
      <c r="A2638" t="s">
        <v>3530</v>
      </c>
      <c r="B2638" t="s">
        <v>490</v>
      </c>
      <c r="C2638" t="s">
        <v>491</v>
      </c>
      <c r="D2638">
        <v>383</v>
      </c>
      <c r="E2638">
        <v>1945</v>
      </c>
      <c r="F2638">
        <v>34</v>
      </c>
      <c r="G2638">
        <v>16000</v>
      </c>
      <c r="H2638">
        <v>4.8</v>
      </c>
      <c r="I2638">
        <v>282</v>
      </c>
      <c r="J2638">
        <v>92</v>
      </c>
      <c r="K2638">
        <v>34334256</v>
      </c>
      <c r="L2638">
        <v>11000000</v>
      </c>
      <c r="M2638" s="2">
        <f>VLOOKUP(A2638,Sheet2!$A$1:G6362,2,0)</f>
        <v>41576</v>
      </c>
      <c r="N2638" t="str">
        <f>VLOOKUP(A2638,Sheet2!$A$1:G6362,3,0)</f>
        <v>Color</v>
      </c>
      <c r="O2638" t="str">
        <f>VLOOKUP(A2638,Sheet2!$A$1:G6362,4,0)</f>
        <v>Horror</v>
      </c>
      <c r="P2638" t="str">
        <f>VLOOKUP(A2638,Sheet2!$A$1:G6362,5,0)</f>
        <v>English</v>
      </c>
      <c r="Q2638" t="str">
        <f>VLOOKUP(A2638,Sheet2!$A$1:G6362,6,0)</f>
        <v>USA</v>
      </c>
      <c r="R2638" t="str">
        <f>VLOOKUP(A2638,Sheet2!$A$1:G6362,7,0)</f>
        <v>R</v>
      </c>
      <c r="S2638" t="str">
        <f>IF(Table19[[#This Row],[Language]]="English","English","Other language")</f>
        <v>English</v>
      </c>
      <c r="T2638">
        <f>Table19[[#This Row],[Gross Revenue]]-Table19[[#This Row],[Budget]]</f>
        <v>23334256</v>
      </c>
      <c r="U2638" s="1">
        <f>(Table19[[#This Row],[Gross Revenue]]/Table19[[#This Row],[Budget]])-1</f>
        <v>2.1212960000000001</v>
      </c>
      <c r="V2638" t="str">
        <f t="shared" si="94"/>
        <v>90-110 minutes</v>
      </c>
      <c r="W2638">
        <f>Table19[[#This Row],[Profit]]/Table19[[#This Row],[Budget]]*100</f>
        <v>212.12960000000001</v>
      </c>
      <c r="X2638">
        <v>16235088</v>
      </c>
      <c r="Y2638">
        <v>1.1909079499999999</v>
      </c>
      <c r="Z2638" t="str">
        <f t="shared" si="95"/>
        <v>Low</v>
      </c>
    </row>
    <row r="2639" spans="1:26" x14ac:dyDescent="0.2">
      <c r="A2639" t="s">
        <v>3660</v>
      </c>
      <c r="B2639" t="s">
        <v>351</v>
      </c>
      <c r="C2639" t="s">
        <v>690</v>
      </c>
      <c r="D2639">
        <v>1000</v>
      </c>
      <c r="E2639">
        <v>2120</v>
      </c>
      <c r="F2639">
        <v>49</v>
      </c>
      <c r="G2639">
        <v>474</v>
      </c>
      <c r="H2639">
        <v>5.2</v>
      </c>
      <c r="I2639">
        <v>31</v>
      </c>
      <c r="J2639">
        <v>110</v>
      </c>
      <c r="K2639">
        <v>623374</v>
      </c>
      <c r="L2639">
        <v>38000000</v>
      </c>
      <c r="M2639" s="2">
        <f>VLOOKUP(A2639,Sheet2!$A$1:G6363,2,0)</f>
        <v>37111</v>
      </c>
      <c r="N2639" t="str">
        <f>VLOOKUP(A2639,Sheet2!$A$1:G6363,3,0)</f>
        <v>Color</v>
      </c>
      <c r="O2639" t="str">
        <f>VLOOKUP(A2639,Sheet2!$A$1:G6363,4,0)</f>
        <v>Action</v>
      </c>
      <c r="P2639" t="str">
        <f>VLOOKUP(A2639,Sheet2!$A$1:G6363,5,0)</f>
        <v>English</v>
      </c>
      <c r="Q2639" t="str">
        <f>VLOOKUP(A2639,Sheet2!$A$1:G6363,6,0)</f>
        <v>USA</v>
      </c>
      <c r="R2639" t="str">
        <f>VLOOKUP(A2639,Sheet2!$A$1:G6363,7,0)</f>
        <v>PG-13</v>
      </c>
      <c r="S2639" t="str">
        <f>IF(Table19[[#This Row],[Language]]="English","English","Other language")</f>
        <v>English</v>
      </c>
      <c r="T2639">
        <f>Table19[[#This Row],[Gross Revenue]]-Table19[[#This Row],[Budget]]</f>
        <v>-37376626</v>
      </c>
      <c r="U2639" s="1">
        <f>(Table19[[#This Row],[Gross Revenue]]/Table19[[#This Row],[Budget]])-1</f>
        <v>-0.98359542105263154</v>
      </c>
      <c r="V2639" t="str">
        <f t="shared" si="94"/>
        <v>90-110 minutes</v>
      </c>
      <c r="W2639">
        <f>Table19[[#This Row],[Profit]]/Table19[[#This Row],[Budget]]*100</f>
        <v>-98.359542105263159</v>
      </c>
      <c r="X2639">
        <v>-1289919.5</v>
      </c>
      <c r="Y2639">
        <v>-4.8151417500000002E-2</v>
      </c>
      <c r="Z2639" t="str">
        <f t="shared" si="95"/>
        <v>Medium</v>
      </c>
    </row>
    <row r="2640" spans="1:26" x14ac:dyDescent="0.2">
      <c r="A2640" t="s">
        <v>6576</v>
      </c>
      <c r="B2640" t="s">
        <v>661</v>
      </c>
      <c r="C2640" t="s">
        <v>1850</v>
      </c>
      <c r="D2640">
        <v>24000</v>
      </c>
      <c r="E2640">
        <v>25092</v>
      </c>
      <c r="F2640">
        <v>655</v>
      </c>
      <c r="G2640">
        <v>0</v>
      </c>
      <c r="H2640">
        <v>7.6</v>
      </c>
      <c r="I2640">
        <v>239</v>
      </c>
      <c r="J2640">
        <v>92</v>
      </c>
      <c r="K2640">
        <v>24792061</v>
      </c>
      <c r="L2640">
        <v>6500000</v>
      </c>
      <c r="M2640" s="2">
        <f>VLOOKUP(A2640,Sheet2!$A$1:G6364,2,0)</f>
        <v>38411</v>
      </c>
      <c r="N2640" t="str">
        <f>VLOOKUP(A2640,Sheet2!$A$1:G6364,3,0)</f>
        <v>Color</v>
      </c>
      <c r="O2640" t="str">
        <f>VLOOKUP(A2640,Sheet2!$A$1:G6364,4,0)</f>
        <v>Comedy</v>
      </c>
      <c r="P2640" t="str">
        <f>VLOOKUP(A2640,Sheet2!$A$1:G6364,5,0)</f>
        <v>English</v>
      </c>
      <c r="Q2640" t="str">
        <f>VLOOKUP(A2640,Sheet2!$A$1:G6364,6,0)</f>
        <v>USA</v>
      </c>
      <c r="R2640" t="str">
        <f>VLOOKUP(A2640,Sheet2!$A$1:G6364,7,0)</f>
        <v>R</v>
      </c>
      <c r="S2640" t="str">
        <f>IF(Table19[[#This Row],[Language]]="English","English","Other language")</f>
        <v>English</v>
      </c>
      <c r="T2640">
        <f>Table19[[#This Row],[Gross Revenue]]-Table19[[#This Row],[Budget]]</f>
        <v>18292061</v>
      </c>
      <c r="U2640" s="1">
        <f>(Table19[[#This Row],[Gross Revenue]]/Table19[[#This Row],[Budget]])-1</f>
        <v>2.8141632307692306</v>
      </c>
      <c r="V2640" t="str">
        <f t="shared" si="94"/>
        <v>90-110 minutes</v>
      </c>
      <c r="W2640">
        <f>Table19[[#This Row],[Profit]]/Table19[[#This Row],[Budget]]*100</f>
        <v>281.41632307692305</v>
      </c>
      <c r="X2640">
        <v>1637763</v>
      </c>
      <c r="Y2640">
        <v>0.19178668286445014</v>
      </c>
      <c r="Z2640" t="str">
        <f t="shared" si="95"/>
        <v>Low</v>
      </c>
    </row>
    <row r="2641" spans="1:26" x14ac:dyDescent="0.2">
      <c r="A2641" t="s">
        <v>4529</v>
      </c>
      <c r="B2641" t="s">
        <v>1620</v>
      </c>
      <c r="C2641" t="s">
        <v>1621</v>
      </c>
      <c r="D2641">
        <v>363</v>
      </c>
      <c r="E2641">
        <v>1024</v>
      </c>
      <c r="F2641">
        <v>19</v>
      </c>
      <c r="G2641">
        <v>0</v>
      </c>
      <c r="H2641">
        <v>6.1</v>
      </c>
      <c r="I2641">
        <v>164</v>
      </c>
      <c r="J2641">
        <v>94</v>
      </c>
      <c r="K2641">
        <v>26049082</v>
      </c>
      <c r="L2641">
        <v>8000000</v>
      </c>
      <c r="M2641" s="2">
        <f>VLOOKUP(A2641,Sheet2!$A$1:G6365,2,0)</f>
        <v>41712</v>
      </c>
      <c r="N2641" t="str">
        <f>VLOOKUP(A2641,Sheet2!$A$1:G6365,3,0)</f>
        <v>Color</v>
      </c>
      <c r="O2641" t="str">
        <f>VLOOKUP(A2641,Sheet2!$A$1:G6365,4,0)</f>
        <v>Comedy</v>
      </c>
      <c r="P2641" t="str">
        <f>VLOOKUP(A2641,Sheet2!$A$1:G6365,5,0)</f>
        <v>English</v>
      </c>
      <c r="Q2641" t="str">
        <f>VLOOKUP(A2641,Sheet2!$A$1:G6365,6,0)</f>
        <v>USA</v>
      </c>
      <c r="R2641" t="str">
        <f>VLOOKUP(A2641,Sheet2!$A$1:G6365,7,0)</f>
        <v>R</v>
      </c>
      <c r="S2641" t="str">
        <f>IF(Table19[[#This Row],[Language]]="English","English","Other language")</f>
        <v>English</v>
      </c>
      <c r="T2641">
        <f>Table19[[#This Row],[Gross Revenue]]-Table19[[#This Row],[Budget]]</f>
        <v>18049082</v>
      </c>
      <c r="U2641" s="1">
        <f>(Table19[[#This Row],[Gross Revenue]]/Table19[[#This Row],[Budget]])-1</f>
        <v>2.2561352499999998</v>
      </c>
      <c r="V2641" t="str">
        <f t="shared" si="94"/>
        <v>90-110 minutes</v>
      </c>
      <c r="W2641">
        <f>Table19[[#This Row],[Profit]]/Table19[[#This Row],[Budget]]*100</f>
        <v>225.61352499999998</v>
      </c>
      <c r="X2641">
        <v>1637763</v>
      </c>
      <c r="Y2641">
        <v>0.19178668286445014</v>
      </c>
      <c r="Z2641" t="str">
        <f t="shared" si="95"/>
        <v>Low</v>
      </c>
    </row>
    <row r="2642" spans="1:26" x14ac:dyDescent="0.2">
      <c r="A2642" t="s">
        <v>5662</v>
      </c>
      <c r="B2642" t="s">
        <v>606</v>
      </c>
      <c r="C2642" t="s">
        <v>606</v>
      </c>
      <c r="D2642">
        <v>15000</v>
      </c>
      <c r="E2642">
        <v>28713</v>
      </c>
      <c r="F2642">
        <v>15000</v>
      </c>
      <c r="G2642">
        <v>0</v>
      </c>
      <c r="H2642">
        <v>6.9</v>
      </c>
      <c r="I2642">
        <v>75</v>
      </c>
      <c r="J2642">
        <v>149</v>
      </c>
      <c r="K2642">
        <v>25809813</v>
      </c>
      <c r="L2642">
        <v>26000000</v>
      </c>
      <c r="M2642" s="2">
        <f>VLOOKUP(A2642,Sheet2!$A$1:G6366,2,0)</f>
        <v>35341</v>
      </c>
      <c r="N2642" t="str">
        <f>VLOOKUP(A2642,Sheet2!$A$1:G6366,3,0)</f>
        <v>Color</v>
      </c>
      <c r="O2642" t="str">
        <f>VLOOKUP(A2642,Sheet2!$A$1:G6366,4,0)</f>
        <v>Comedy</v>
      </c>
      <c r="P2642" t="str">
        <f>VLOOKUP(A2642,Sheet2!$A$1:G6366,5,0)</f>
        <v>English</v>
      </c>
      <c r="Q2642" t="str">
        <f>VLOOKUP(A2642,Sheet2!$A$1:G6366,6,0)</f>
        <v>USA</v>
      </c>
      <c r="R2642" t="str">
        <f>VLOOKUP(A2642,Sheet2!$A$1:G6366,7,0)</f>
        <v>PG</v>
      </c>
      <c r="S2642" t="str">
        <f>IF(Table19[[#This Row],[Language]]="English","English","Other language")</f>
        <v>English</v>
      </c>
      <c r="T2642">
        <f>Table19[[#This Row],[Gross Revenue]]-Table19[[#This Row],[Budget]]</f>
        <v>-190187</v>
      </c>
      <c r="U2642" s="1">
        <f>(Table19[[#This Row],[Gross Revenue]]/Table19[[#This Row],[Budget]])-1</f>
        <v>-7.3148846153846536E-3</v>
      </c>
      <c r="V2642" t="str">
        <f t="shared" si="94"/>
        <v>131-150 minutes</v>
      </c>
      <c r="W2642">
        <f>Table19[[#This Row],[Profit]]/Table19[[#This Row],[Budget]]*100</f>
        <v>-0.73148846153846159</v>
      </c>
      <c r="X2642">
        <v>1637763</v>
      </c>
      <c r="Y2642">
        <v>0.19178668286445014</v>
      </c>
      <c r="Z2642" t="str">
        <f t="shared" si="95"/>
        <v>Medium</v>
      </c>
    </row>
    <row r="2643" spans="1:26" x14ac:dyDescent="0.2">
      <c r="A2643" t="s">
        <v>3947</v>
      </c>
      <c r="B2643" t="s">
        <v>786</v>
      </c>
      <c r="C2643" t="s">
        <v>1046</v>
      </c>
      <c r="D2643">
        <v>11000</v>
      </c>
      <c r="E2643">
        <v>16484</v>
      </c>
      <c r="F2643">
        <v>51</v>
      </c>
      <c r="G2643">
        <v>12000</v>
      </c>
      <c r="H2643">
        <v>5.6</v>
      </c>
      <c r="I2643">
        <v>157</v>
      </c>
      <c r="J2643">
        <v>116</v>
      </c>
      <c r="K2643">
        <v>36931089</v>
      </c>
      <c r="L2643">
        <v>70000000</v>
      </c>
      <c r="M2643" s="2">
        <f>VLOOKUP(A2643,Sheet2!$A$1:G6367,2,0)</f>
        <v>41045</v>
      </c>
      <c r="N2643" t="str">
        <f>VLOOKUP(A2643,Sheet2!$A$1:G6367,3,0)</f>
        <v>Color</v>
      </c>
      <c r="O2643" t="str">
        <f>VLOOKUP(A2643,Sheet2!$A$1:G6367,4,0)</f>
        <v>Comedy</v>
      </c>
      <c r="P2643" t="str">
        <f>VLOOKUP(A2643,Sheet2!$A$1:G6367,5,0)</f>
        <v>English</v>
      </c>
      <c r="Q2643" t="str">
        <f>VLOOKUP(A2643,Sheet2!$A$1:G6367,6,0)</f>
        <v>USA</v>
      </c>
      <c r="R2643" t="str">
        <f>VLOOKUP(A2643,Sheet2!$A$1:G6367,7,0)</f>
        <v>R</v>
      </c>
      <c r="S2643" t="str">
        <f>IF(Table19[[#This Row],[Language]]="English","English","Other language")</f>
        <v>English</v>
      </c>
      <c r="T2643">
        <f>Table19[[#This Row],[Gross Revenue]]-Table19[[#This Row],[Budget]]</f>
        <v>-33068911</v>
      </c>
      <c r="U2643" s="1">
        <f>(Table19[[#This Row],[Gross Revenue]]/Table19[[#This Row],[Budget]])-1</f>
        <v>-0.47241301428571425</v>
      </c>
      <c r="V2643" t="str">
        <f t="shared" si="94"/>
        <v>111-130 minutes</v>
      </c>
      <c r="W2643">
        <f>Table19[[#This Row],[Profit]]/Table19[[#This Row],[Budget]]*100</f>
        <v>-47.241301428571433</v>
      </c>
      <c r="X2643">
        <v>1637763</v>
      </c>
      <c r="Y2643">
        <v>0.19178668286445014</v>
      </c>
      <c r="Z2643" t="str">
        <f t="shared" si="95"/>
        <v>High</v>
      </c>
    </row>
    <row r="2644" spans="1:26" x14ac:dyDescent="0.2">
      <c r="A2644" t="s">
        <v>5169</v>
      </c>
      <c r="B2644" t="s">
        <v>1535</v>
      </c>
      <c r="C2644" t="s">
        <v>69</v>
      </c>
      <c r="D2644">
        <v>845</v>
      </c>
      <c r="E2644">
        <v>1815</v>
      </c>
      <c r="F2644">
        <v>323</v>
      </c>
      <c r="G2644">
        <v>0</v>
      </c>
      <c r="H2644">
        <v>6.6</v>
      </c>
      <c r="I2644">
        <v>85</v>
      </c>
      <c r="J2644">
        <v>102</v>
      </c>
      <c r="K2644">
        <v>32694788</v>
      </c>
      <c r="L2644">
        <v>85000000</v>
      </c>
      <c r="M2644" s="2">
        <f>VLOOKUP(A2644,Sheet2!$A$1:G6368,2,0)</f>
        <v>36209</v>
      </c>
      <c r="N2644" t="str">
        <f>VLOOKUP(A2644,Sheet2!$A$1:G6368,3,0)</f>
        <v>Color</v>
      </c>
      <c r="O2644" t="str">
        <f>VLOOKUP(A2644,Sheet2!$A$1:G6368,4,0)</f>
        <v>Action</v>
      </c>
      <c r="P2644" t="str">
        <f>VLOOKUP(A2644,Sheet2!$A$1:G6368,5,0)</f>
        <v>English</v>
      </c>
      <c r="Q2644" t="str">
        <f>VLOOKUP(A2644,Sheet2!$A$1:G6368,6,0)</f>
        <v>USA</v>
      </c>
      <c r="R2644" t="str">
        <f>VLOOKUP(A2644,Sheet2!$A$1:G6368,7,0)</f>
        <v>R</v>
      </c>
      <c r="S2644" t="str">
        <f>IF(Table19[[#This Row],[Language]]="English","English","Other language")</f>
        <v>English</v>
      </c>
      <c r="T2644">
        <f>Table19[[#This Row],[Gross Revenue]]-Table19[[#This Row],[Budget]]</f>
        <v>-52305212</v>
      </c>
      <c r="U2644" s="1">
        <f>(Table19[[#This Row],[Gross Revenue]]/Table19[[#This Row],[Budget]])-1</f>
        <v>-0.61535543529411763</v>
      </c>
      <c r="V2644" t="str">
        <f t="shared" si="94"/>
        <v>90-110 minutes</v>
      </c>
      <c r="W2644">
        <f>Table19[[#This Row],[Profit]]/Table19[[#This Row],[Budget]]*100</f>
        <v>-61.535543529411761</v>
      </c>
      <c r="X2644">
        <v>-1289919.5</v>
      </c>
      <c r="Y2644">
        <v>-4.8151417500000002E-2</v>
      </c>
      <c r="Z2644" t="str">
        <f t="shared" si="95"/>
        <v>High</v>
      </c>
    </row>
    <row r="2645" spans="1:26" x14ac:dyDescent="0.2">
      <c r="A2645" t="s">
        <v>5639</v>
      </c>
      <c r="B2645" t="s">
        <v>2439</v>
      </c>
      <c r="C2645" t="s">
        <v>2440</v>
      </c>
      <c r="D2645">
        <v>562</v>
      </c>
      <c r="E2645">
        <v>2230</v>
      </c>
      <c r="F2645">
        <v>36</v>
      </c>
      <c r="G2645">
        <v>0</v>
      </c>
      <c r="H2645">
        <v>6.9</v>
      </c>
      <c r="I2645">
        <v>120</v>
      </c>
      <c r="J2645">
        <v>127</v>
      </c>
      <c r="K2645">
        <v>12188642</v>
      </c>
      <c r="L2645">
        <v>26000000</v>
      </c>
      <c r="M2645" s="2">
        <f>VLOOKUP(A2645,Sheet2!$A$1:G6369,2,0)</f>
        <v>42340</v>
      </c>
      <c r="N2645" t="str">
        <f>VLOOKUP(A2645,Sheet2!$A$1:G6369,3,0)</f>
        <v>Color</v>
      </c>
      <c r="O2645" t="str">
        <f>VLOOKUP(A2645,Sheet2!$A$1:G6369,4,0)</f>
        <v>Biography</v>
      </c>
      <c r="P2645" t="str">
        <f>VLOOKUP(A2645,Sheet2!$A$1:G6369,5,0)</f>
        <v>English</v>
      </c>
      <c r="Q2645" t="str">
        <f>VLOOKUP(A2645,Sheet2!$A$1:G6369,6,0)</f>
        <v>Chile</v>
      </c>
      <c r="R2645" t="str">
        <f>VLOOKUP(A2645,Sheet2!$A$1:G6369,7,0)</f>
        <v>PG-13</v>
      </c>
      <c r="S2645" t="str">
        <f>IF(Table19[[#This Row],[Language]]="English","English","Other language")</f>
        <v>English</v>
      </c>
      <c r="T2645">
        <f>Table19[[#This Row],[Gross Revenue]]-Table19[[#This Row],[Budget]]</f>
        <v>-13811358</v>
      </c>
      <c r="U2645" s="1">
        <f>(Table19[[#This Row],[Gross Revenue]]/Table19[[#This Row],[Budget]])-1</f>
        <v>-0.53120607692307686</v>
      </c>
      <c r="V2645" t="str">
        <f t="shared" si="94"/>
        <v>111-130 minutes</v>
      </c>
      <c r="W2645">
        <f>Table19[[#This Row],[Profit]]/Table19[[#This Row],[Budget]]*100</f>
        <v>-53.120607692307701</v>
      </c>
      <c r="X2645">
        <v>-1289919.5</v>
      </c>
      <c r="Y2645">
        <v>-4.8151417500000002E-2</v>
      </c>
      <c r="Z2645" t="str">
        <f t="shared" si="95"/>
        <v>Medium</v>
      </c>
    </row>
    <row r="2646" spans="1:26" x14ac:dyDescent="0.2">
      <c r="A2646" t="s">
        <v>6003</v>
      </c>
      <c r="B2646" t="s">
        <v>805</v>
      </c>
      <c r="C2646" t="s">
        <v>1740</v>
      </c>
      <c r="D2646">
        <v>7000</v>
      </c>
      <c r="E2646">
        <v>8341</v>
      </c>
      <c r="F2646">
        <v>0</v>
      </c>
      <c r="G2646">
        <v>0</v>
      </c>
      <c r="H2646">
        <v>7.1</v>
      </c>
      <c r="I2646">
        <v>217</v>
      </c>
      <c r="J2646">
        <v>133</v>
      </c>
      <c r="K2646">
        <v>109243478</v>
      </c>
      <c r="L2646">
        <v>26000000</v>
      </c>
      <c r="M2646" s="2">
        <f>VLOOKUP(A2646,Sheet2!$A$1:G6370,2,0)</f>
        <v>38678</v>
      </c>
      <c r="N2646" t="str">
        <f>VLOOKUP(A2646,Sheet2!$A$1:G6370,3,0)</f>
        <v>Color</v>
      </c>
      <c r="O2646" t="str">
        <f>VLOOKUP(A2646,Sheet2!$A$1:G6370,4,0)</f>
        <v>Comedy</v>
      </c>
      <c r="P2646" t="str">
        <f>VLOOKUP(A2646,Sheet2!$A$1:G6370,5,0)</f>
        <v>English</v>
      </c>
      <c r="Q2646" t="str">
        <f>VLOOKUP(A2646,Sheet2!$A$1:G6370,6,0)</f>
        <v>USA</v>
      </c>
      <c r="R2646" t="str">
        <f>VLOOKUP(A2646,Sheet2!$A$1:G6370,7,0)</f>
        <v>R</v>
      </c>
      <c r="S2646" t="str">
        <f>IF(Table19[[#This Row],[Language]]="English","English","Other language")</f>
        <v>English</v>
      </c>
      <c r="T2646">
        <f>Table19[[#This Row],[Gross Revenue]]-Table19[[#This Row],[Budget]]</f>
        <v>83243478</v>
      </c>
      <c r="U2646" s="1">
        <f>(Table19[[#This Row],[Gross Revenue]]/Table19[[#This Row],[Budget]])-1</f>
        <v>3.2016722307692307</v>
      </c>
      <c r="V2646" t="str">
        <f t="shared" si="94"/>
        <v>131-150 minutes</v>
      </c>
      <c r="W2646">
        <f>Table19[[#This Row],[Profit]]/Table19[[#This Row],[Budget]]*100</f>
        <v>320.16722307692305</v>
      </c>
      <c r="X2646">
        <v>1637763</v>
      </c>
      <c r="Y2646">
        <v>0.19178668286445014</v>
      </c>
      <c r="Z2646" t="str">
        <f t="shared" si="95"/>
        <v>Medium</v>
      </c>
    </row>
    <row r="2647" spans="1:26" x14ac:dyDescent="0.2">
      <c r="A2647" t="s">
        <v>4021</v>
      </c>
      <c r="B2647" t="s">
        <v>1133</v>
      </c>
      <c r="C2647" t="s">
        <v>1134</v>
      </c>
      <c r="D2647">
        <v>767</v>
      </c>
      <c r="E2647">
        <v>2370</v>
      </c>
      <c r="F2647">
        <v>11</v>
      </c>
      <c r="G2647">
        <v>0</v>
      </c>
      <c r="H2647">
        <v>5.7</v>
      </c>
      <c r="I2647">
        <v>16</v>
      </c>
      <c r="J2647">
        <v>90</v>
      </c>
      <c r="K2647">
        <v>399611</v>
      </c>
      <c r="L2647">
        <v>6000000</v>
      </c>
      <c r="M2647" s="2">
        <f>VLOOKUP(A2647,Sheet2!$A$1:G6371,2,0)</f>
        <v>40485</v>
      </c>
      <c r="N2647" t="str">
        <f>VLOOKUP(A2647,Sheet2!$A$1:G6371,3,0)</f>
        <v>Color</v>
      </c>
      <c r="O2647" t="str">
        <f>VLOOKUP(A2647,Sheet2!$A$1:G6371,4,0)</f>
        <v>Biography</v>
      </c>
      <c r="P2647" t="str">
        <f>VLOOKUP(A2647,Sheet2!$A$1:G6371,5,0)</f>
        <v>English</v>
      </c>
      <c r="Q2647" t="str">
        <f>VLOOKUP(A2647,Sheet2!$A$1:G6371,6,0)</f>
        <v>USA</v>
      </c>
      <c r="R2647" t="str">
        <f>VLOOKUP(A2647,Sheet2!$A$1:G6371,7,0)</f>
        <v>PG</v>
      </c>
      <c r="S2647" t="str">
        <f>IF(Table19[[#This Row],[Language]]="English","English","Other language")</f>
        <v>English</v>
      </c>
      <c r="T2647">
        <f>Table19[[#This Row],[Gross Revenue]]-Table19[[#This Row],[Budget]]</f>
        <v>-5600389</v>
      </c>
      <c r="U2647" s="1">
        <f>(Table19[[#This Row],[Gross Revenue]]/Table19[[#This Row],[Budget]])-1</f>
        <v>-0.93339816666666664</v>
      </c>
      <c r="V2647" t="str">
        <f t="shared" si="94"/>
        <v>90-110 minutes</v>
      </c>
      <c r="W2647">
        <f>Table19[[#This Row],[Profit]]/Table19[[#This Row],[Budget]]*100</f>
        <v>-93.339816666666664</v>
      </c>
      <c r="X2647">
        <v>-1289919.5</v>
      </c>
      <c r="Y2647">
        <v>-4.8151417500000002E-2</v>
      </c>
      <c r="Z2647" t="str">
        <f t="shared" si="95"/>
        <v>Low</v>
      </c>
    </row>
    <row r="2648" spans="1:26" x14ac:dyDescent="0.2">
      <c r="A2648" t="s">
        <v>4218</v>
      </c>
      <c r="B2648" t="s">
        <v>1344</v>
      </c>
      <c r="C2648" t="s">
        <v>1345</v>
      </c>
      <c r="D2648">
        <v>3000</v>
      </c>
      <c r="E2648">
        <v>5839</v>
      </c>
      <c r="F2648">
        <v>55</v>
      </c>
      <c r="G2648">
        <v>0</v>
      </c>
      <c r="H2648">
        <v>5.9</v>
      </c>
      <c r="I2648">
        <v>170</v>
      </c>
      <c r="J2648">
        <v>123</v>
      </c>
      <c r="K2648">
        <v>34543701</v>
      </c>
      <c r="L2648">
        <v>82000000</v>
      </c>
      <c r="M2648" s="2">
        <f>VLOOKUP(A2648,Sheet2!$A$1:G6372,2,0)</f>
        <v>36607</v>
      </c>
      <c r="N2648" t="str">
        <f>VLOOKUP(A2648,Sheet2!$A$1:G6372,3,0)</f>
        <v>Color</v>
      </c>
      <c r="O2648" t="str">
        <f>VLOOKUP(A2648,Sheet2!$A$1:G6372,4,0)</f>
        <v>Action</v>
      </c>
      <c r="P2648" t="str">
        <f>VLOOKUP(A2648,Sheet2!$A$1:G6372,5,0)</f>
        <v>English</v>
      </c>
      <c r="Q2648" t="str">
        <f>VLOOKUP(A2648,Sheet2!$A$1:G6372,6,0)</f>
        <v>USA</v>
      </c>
      <c r="R2648" t="str">
        <f>VLOOKUP(A2648,Sheet2!$A$1:G6372,7,0)</f>
        <v>PG-13</v>
      </c>
      <c r="S2648" t="str">
        <f>IF(Table19[[#This Row],[Language]]="English","English","Other language")</f>
        <v>English</v>
      </c>
      <c r="T2648">
        <f>Table19[[#This Row],[Gross Revenue]]-Table19[[#This Row],[Budget]]</f>
        <v>-47456299</v>
      </c>
      <c r="U2648" s="1">
        <f>(Table19[[#This Row],[Gross Revenue]]/Table19[[#This Row],[Budget]])-1</f>
        <v>-0.57873535365853657</v>
      </c>
      <c r="V2648" t="str">
        <f t="shared" si="94"/>
        <v>111-130 minutes</v>
      </c>
      <c r="W2648">
        <f>Table19[[#This Row],[Profit]]/Table19[[#This Row],[Budget]]*100</f>
        <v>-57.873535365853655</v>
      </c>
      <c r="X2648">
        <v>-1289919.5</v>
      </c>
      <c r="Y2648">
        <v>-4.8151417500000002E-2</v>
      </c>
      <c r="Z2648" t="str">
        <f t="shared" si="95"/>
        <v>High</v>
      </c>
    </row>
    <row r="2649" spans="1:26" x14ac:dyDescent="0.2">
      <c r="A2649" t="s">
        <v>6517</v>
      </c>
      <c r="B2649" t="s">
        <v>206</v>
      </c>
      <c r="C2649" t="s">
        <v>2732</v>
      </c>
      <c r="D2649">
        <v>2000</v>
      </c>
      <c r="E2649">
        <v>4074</v>
      </c>
      <c r="F2649">
        <v>0</v>
      </c>
      <c r="G2649">
        <v>0</v>
      </c>
      <c r="H2649">
        <v>7.6</v>
      </c>
      <c r="I2649">
        <v>82</v>
      </c>
      <c r="J2649">
        <v>171</v>
      </c>
      <c r="K2649">
        <v>54222000</v>
      </c>
      <c r="L2649">
        <v>69500000</v>
      </c>
      <c r="M2649" s="2">
        <f>VLOOKUP(A2649,Sheet2!$A$1:G6373,2,0)</f>
        <v>32583</v>
      </c>
      <c r="N2649" t="str">
        <f>VLOOKUP(A2649,Sheet2!$A$1:G6373,3,0)</f>
        <v>Color</v>
      </c>
      <c r="O2649" t="str">
        <f>VLOOKUP(A2649,Sheet2!$A$1:G6373,4,0)</f>
        <v>Adventure</v>
      </c>
      <c r="P2649" t="str">
        <f>VLOOKUP(A2649,Sheet2!$A$1:G6373,5,0)</f>
        <v>English</v>
      </c>
      <c r="Q2649" t="str">
        <f>VLOOKUP(A2649,Sheet2!$A$1:G6373,6,0)</f>
        <v>USA</v>
      </c>
      <c r="R2649" t="str">
        <f>VLOOKUP(A2649,Sheet2!$A$1:G6373,7,0)</f>
        <v>PG-13</v>
      </c>
      <c r="S2649" t="str">
        <f>IF(Table19[[#This Row],[Language]]="English","English","Other language")</f>
        <v>English</v>
      </c>
      <c r="T2649">
        <f>Table19[[#This Row],[Gross Revenue]]-Table19[[#This Row],[Budget]]</f>
        <v>-15278000</v>
      </c>
      <c r="U2649" s="1">
        <f>(Table19[[#This Row],[Gross Revenue]]/Table19[[#This Row],[Budget]])-1</f>
        <v>-0.2198273381294964</v>
      </c>
      <c r="V2649" t="str">
        <f t="shared" si="94"/>
        <v>&gt;150 minutes</v>
      </c>
      <c r="W2649">
        <f>Table19[[#This Row],[Profit]]/Table19[[#This Row],[Budget]]*100</f>
        <v>-21.98273381294964</v>
      </c>
      <c r="X2649">
        <v>3892693.5</v>
      </c>
      <c r="Y2649">
        <v>0.11726928571428571</v>
      </c>
      <c r="Z2649" t="str">
        <f t="shared" si="95"/>
        <v>High</v>
      </c>
    </row>
    <row r="2650" spans="1:26" x14ac:dyDescent="0.2">
      <c r="A2650" t="s">
        <v>6922</v>
      </c>
      <c r="B2650" t="s">
        <v>3189</v>
      </c>
      <c r="C2650" t="s">
        <v>3190</v>
      </c>
      <c r="D2650">
        <v>3</v>
      </c>
      <c r="E2650">
        <v>6</v>
      </c>
      <c r="F2650">
        <v>50</v>
      </c>
      <c r="G2650">
        <v>20000</v>
      </c>
      <c r="H2650">
        <v>8.1999999999999993</v>
      </c>
      <c r="I2650">
        <v>248</v>
      </c>
      <c r="J2650">
        <v>96</v>
      </c>
      <c r="K2650">
        <v>484221</v>
      </c>
      <c r="L2650">
        <v>1000000</v>
      </c>
      <c r="M2650" s="2">
        <f>VLOOKUP(A2650,Sheet2!$A$1:G6374,2,0)</f>
        <v>41163</v>
      </c>
      <c r="N2650" t="str">
        <f>VLOOKUP(A2650,Sheet2!$A$1:G6374,3,0)</f>
        <v>Color</v>
      </c>
      <c r="O2650" t="str">
        <f>VLOOKUP(A2650,Sheet2!$A$1:G6374,4,0)</f>
        <v>Biography</v>
      </c>
      <c r="P2650" t="str">
        <f>VLOOKUP(A2650,Sheet2!$A$1:G6374,5,0)</f>
        <v>Indonesian</v>
      </c>
      <c r="Q2650" t="str">
        <f>VLOOKUP(A2650,Sheet2!$A$1:G6374,6,0)</f>
        <v>UK</v>
      </c>
      <c r="R2650" t="str">
        <f>VLOOKUP(A2650,Sheet2!$A$1:G6374,7,0)</f>
        <v>Not Rated</v>
      </c>
      <c r="S2650" t="str">
        <f>IF(Table19[[#This Row],[Language]]="English","English","Other language")</f>
        <v>Other language</v>
      </c>
      <c r="T2650">
        <f>Table19[[#This Row],[Gross Revenue]]-Table19[[#This Row],[Budget]]</f>
        <v>-515779</v>
      </c>
      <c r="U2650" s="1">
        <f>(Table19[[#This Row],[Gross Revenue]]/Table19[[#This Row],[Budget]])-1</f>
        <v>-0.51577899999999999</v>
      </c>
      <c r="V2650" t="str">
        <f t="shared" si="94"/>
        <v>90-110 minutes</v>
      </c>
      <c r="W2650">
        <f>Table19[[#This Row],[Profit]]/Table19[[#This Row],[Budget]]*100</f>
        <v>-51.5779</v>
      </c>
      <c r="X2650">
        <v>-1289919.5</v>
      </c>
      <c r="Y2650">
        <v>-4.8151417500000002E-2</v>
      </c>
      <c r="Z2650" t="str">
        <f t="shared" si="95"/>
        <v>Low</v>
      </c>
    </row>
    <row r="2651" spans="1:26" x14ac:dyDescent="0.2">
      <c r="A2651" t="s">
        <v>5573</v>
      </c>
      <c r="B2651" t="s">
        <v>987</v>
      </c>
      <c r="C2651" t="s">
        <v>470</v>
      </c>
      <c r="D2651">
        <v>1000</v>
      </c>
      <c r="E2651">
        <v>3696</v>
      </c>
      <c r="F2651">
        <v>188</v>
      </c>
      <c r="G2651">
        <v>5000</v>
      </c>
      <c r="H2651">
        <v>6.8</v>
      </c>
      <c r="I2651">
        <v>55</v>
      </c>
      <c r="J2651">
        <v>99</v>
      </c>
      <c r="K2651">
        <v>113502246</v>
      </c>
      <c r="L2651">
        <v>38000000</v>
      </c>
      <c r="M2651" s="2">
        <f>VLOOKUP(A2651,Sheet2!$A$1:G6375,2,0)</f>
        <v>33322</v>
      </c>
      <c r="N2651" t="str">
        <f>VLOOKUP(A2651,Sheet2!$A$1:G6375,3,0)</f>
        <v>Color</v>
      </c>
      <c r="O2651" t="str">
        <f>VLOOKUP(A2651,Sheet2!$A$1:G6375,4,0)</f>
        <v>Comedy</v>
      </c>
      <c r="P2651" t="str">
        <f>VLOOKUP(A2651,Sheet2!$A$1:G6375,5,0)</f>
        <v>English</v>
      </c>
      <c r="Q2651" t="str">
        <f>VLOOKUP(A2651,Sheet2!$A$1:G6375,6,0)</f>
        <v>USA</v>
      </c>
      <c r="R2651" t="str">
        <f>VLOOKUP(A2651,Sheet2!$A$1:G6375,7,0)</f>
        <v>PG-13</v>
      </c>
      <c r="S2651" t="str">
        <f>IF(Table19[[#This Row],[Language]]="English","English","Other language")</f>
        <v>English</v>
      </c>
      <c r="T2651">
        <f>Table19[[#This Row],[Gross Revenue]]-Table19[[#This Row],[Budget]]</f>
        <v>75502246</v>
      </c>
      <c r="U2651" s="1">
        <f>(Table19[[#This Row],[Gross Revenue]]/Table19[[#This Row],[Budget]])-1</f>
        <v>1.986901210526316</v>
      </c>
      <c r="V2651" t="str">
        <f t="shared" si="94"/>
        <v>90-110 minutes</v>
      </c>
      <c r="W2651">
        <f>Table19[[#This Row],[Profit]]/Table19[[#This Row],[Budget]]*100</f>
        <v>198.69012105263158</v>
      </c>
      <c r="X2651">
        <v>1637763</v>
      </c>
      <c r="Y2651">
        <v>0.19178668286445014</v>
      </c>
      <c r="Z2651" t="str">
        <f t="shared" si="95"/>
        <v>Medium</v>
      </c>
    </row>
    <row r="2652" spans="1:26" x14ac:dyDescent="0.2">
      <c r="A2652" t="s">
        <v>5963</v>
      </c>
      <c r="B2652" t="s">
        <v>1241</v>
      </c>
      <c r="C2652" t="s">
        <v>2645</v>
      </c>
      <c r="D2652">
        <v>13000</v>
      </c>
      <c r="E2652">
        <v>14607</v>
      </c>
      <c r="F2652">
        <v>53</v>
      </c>
      <c r="G2652">
        <v>36000</v>
      </c>
      <c r="H2652">
        <v>7.1</v>
      </c>
      <c r="I2652">
        <v>413</v>
      </c>
      <c r="J2652">
        <v>106</v>
      </c>
      <c r="K2652">
        <v>62453315</v>
      </c>
      <c r="L2652">
        <v>50200000</v>
      </c>
      <c r="M2652" s="2">
        <f>VLOOKUP(A2652,Sheet2!$A$1:G6376,2,0)</f>
        <v>40795</v>
      </c>
      <c r="N2652" t="str">
        <f>VLOOKUP(A2652,Sheet2!$A$1:G6376,3,0)</f>
        <v>Color</v>
      </c>
      <c r="O2652" t="str">
        <f>VLOOKUP(A2652,Sheet2!$A$1:G6376,4,0)</f>
        <v>Romance</v>
      </c>
      <c r="P2652" t="str">
        <f>VLOOKUP(A2652,Sheet2!$A$1:G6376,5,0)</f>
        <v>English</v>
      </c>
      <c r="Q2652" t="str">
        <f>VLOOKUP(A2652,Sheet2!$A$1:G6376,6,0)</f>
        <v>USA</v>
      </c>
      <c r="R2652" t="str">
        <f>VLOOKUP(A2652,Sheet2!$A$1:G6376,7,0)</f>
        <v>PG-13</v>
      </c>
      <c r="S2652" t="str">
        <f>IF(Table19[[#This Row],[Language]]="English","English","Other language")</f>
        <v>English</v>
      </c>
      <c r="T2652">
        <f>Table19[[#This Row],[Gross Revenue]]-Table19[[#This Row],[Budget]]</f>
        <v>12253315</v>
      </c>
      <c r="U2652" s="1">
        <f>(Table19[[#This Row],[Gross Revenue]]/Table19[[#This Row],[Budget]])-1</f>
        <v>0.24408994023904373</v>
      </c>
      <c r="V2652" t="str">
        <f t="shared" si="94"/>
        <v>90-110 minutes</v>
      </c>
      <c r="W2652">
        <f>Table19[[#This Row],[Profit]]/Table19[[#This Row],[Budget]]*100</f>
        <v>24.408994023904381</v>
      </c>
      <c r="Z2652" t="str">
        <f t="shared" si="95"/>
        <v>High</v>
      </c>
    </row>
    <row r="2653" spans="1:26" x14ac:dyDescent="0.2">
      <c r="A2653" t="s">
        <v>3772</v>
      </c>
      <c r="B2653" t="s">
        <v>473</v>
      </c>
      <c r="C2653" t="s">
        <v>842</v>
      </c>
      <c r="D2653">
        <v>2000</v>
      </c>
      <c r="E2653">
        <v>2450</v>
      </c>
      <c r="F2653">
        <v>3</v>
      </c>
      <c r="G2653">
        <v>0</v>
      </c>
      <c r="H2653">
        <v>5.4</v>
      </c>
      <c r="I2653">
        <v>28</v>
      </c>
      <c r="J2653">
        <v>100</v>
      </c>
      <c r="K2653">
        <v>4756</v>
      </c>
      <c r="L2653">
        <v>25000000</v>
      </c>
      <c r="M2653" s="2">
        <f>VLOOKUP(A2653,Sheet2!$A$1:G6377,2,0)</f>
        <v>41358</v>
      </c>
      <c r="N2653" t="str">
        <f>VLOOKUP(A2653,Sheet2!$A$1:G6377,3,0)</f>
        <v>Color</v>
      </c>
      <c r="O2653" t="str">
        <f>VLOOKUP(A2653,Sheet2!$A$1:G6377,4,0)</f>
        <v>Adventure</v>
      </c>
      <c r="P2653" t="str">
        <f>VLOOKUP(A2653,Sheet2!$A$1:G6377,5,0)</f>
        <v>English</v>
      </c>
      <c r="Q2653" t="str">
        <f>VLOOKUP(A2653,Sheet2!$A$1:G6377,6,0)</f>
        <v>UK</v>
      </c>
      <c r="R2653" t="str">
        <f>VLOOKUP(A2653,Sheet2!$A$1:G6377,7,0)</f>
        <v>PG</v>
      </c>
      <c r="S2653" t="str">
        <f>IF(Table19[[#This Row],[Language]]="English","English","Other language")</f>
        <v>English</v>
      </c>
      <c r="T2653">
        <f>Table19[[#This Row],[Gross Revenue]]-Table19[[#This Row],[Budget]]</f>
        <v>-24995244</v>
      </c>
      <c r="U2653" s="1">
        <f>(Table19[[#This Row],[Gross Revenue]]/Table19[[#This Row],[Budget]])-1</f>
        <v>-0.99980975999999999</v>
      </c>
      <c r="V2653" t="str">
        <f t="shared" si="94"/>
        <v>90-110 minutes</v>
      </c>
      <c r="W2653">
        <f>Table19[[#This Row],[Profit]]/Table19[[#This Row],[Budget]]*100</f>
        <v>-99.980975999999998</v>
      </c>
      <c r="X2653">
        <v>3892693.5</v>
      </c>
      <c r="Y2653">
        <v>0.11726928571428571</v>
      </c>
      <c r="Z2653" t="str">
        <f t="shared" si="95"/>
        <v>Medium</v>
      </c>
    </row>
    <row r="2654" spans="1:26" x14ac:dyDescent="0.2">
      <c r="A2654" t="s">
        <v>4134</v>
      </c>
      <c r="B2654" t="s">
        <v>285</v>
      </c>
      <c r="C2654" t="s">
        <v>1257</v>
      </c>
      <c r="D2654">
        <v>1000</v>
      </c>
      <c r="E2654">
        <v>2020</v>
      </c>
      <c r="F2654">
        <v>11</v>
      </c>
      <c r="G2654">
        <v>339</v>
      </c>
      <c r="H2654">
        <v>5.8</v>
      </c>
      <c r="I2654">
        <v>44</v>
      </c>
      <c r="J2654">
        <v>73</v>
      </c>
      <c r="K2654">
        <v>11634458</v>
      </c>
      <c r="L2654">
        <v>17000000</v>
      </c>
      <c r="M2654" s="2">
        <f>VLOOKUP(A2654,Sheet2!$A$1:G6378,2,0)</f>
        <v>36322</v>
      </c>
      <c r="N2654" t="str">
        <f>VLOOKUP(A2654,Sheet2!$A$1:G6378,3,0)</f>
        <v>Color</v>
      </c>
      <c r="O2654" t="str">
        <f>VLOOKUP(A2654,Sheet2!$A$1:G6378,4,0)</f>
        <v>Adventure</v>
      </c>
      <c r="P2654" t="str">
        <f>VLOOKUP(A2654,Sheet2!$A$1:G6378,5,0)</f>
        <v>English</v>
      </c>
      <c r="Q2654" t="str">
        <f>VLOOKUP(A2654,Sheet2!$A$1:G6378,6,0)</f>
        <v>USA</v>
      </c>
      <c r="R2654" t="str">
        <f>VLOOKUP(A2654,Sheet2!$A$1:G6378,7,0)</f>
        <v>G</v>
      </c>
      <c r="S2654" t="str">
        <f>IF(Table19[[#This Row],[Language]]="English","English","Other language")</f>
        <v>English</v>
      </c>
      <c r="T2654">
        <f>Table19[[#This Row],[Gross Revenue]]-Table19[[#This Row],[Budget]]</f>
        <v>-5365542</v>
      </c>
      <c r="U2654" s="1">
        <f>(Table19[[#This Row],[Gross Revenue]]/Table19[[#This Row],[Budget]])-1</f>
        <v>-0.31562011764705877</v>
      </c>
      <c r="V2654" t="str">
        <f t="shared" si="94"/>
        <v>&lt;90 minutes</v>
      </c>
      <c r="W2654">
        <f>Table19[[#This Row],[Profit]]/Table19[[#This Row],[Budget]]*100</f>
        <v>-31.562011764705883</v>
      </c>
      <c r="X2654">
        <v>3892693.5</v>
      </c>
      <c r="Y2654">
        <v>0.11726928571428571</v>
      </c>
      <c r="Z2654" t="str">
        <f t="shared" si="95"/>
        <v>Medium</v>
      </c>
    </row>
    <row r="2655" spans="1:26" x14ac:dyDescent="0.2">
      <c r="A2655" t="s">
        <v>4732</v>
      </c>
      <c r="B2655" t="s">
        <v>1806</v>
      </c>
      <c r="C2655" t="s">
        <v>242</v>
      </c>
      <c r="D2655">
        <v>879</v>
      </c>
      <c r="E2655">
        <v>2795</v>
      </c>
      <c r="F2655">
        <v>212</v>
      </c>
      <c r="G2655">
        <v>2000</v>
      </c>
      <c r="H2655">
        <v>6.3</v>
      </c>
      <c r="I2655">
        <v>48</v>
      </c>
      <c r="J2655">
        <v>104</v>
      </c>
      <c r="K2655">
        <v>21413502</v>
      </c>
      <c r="L2655">
        <v>40000000</v>
      </c>
      <c r="M2655" s="2">
        <f>VLOOKUP(A2655,Sheet2!$A$1:G6379,2,0)</f>
        <v>33150</v>
      </c>
      <c r="N2655" t="str">
        <f>VLOOKUP(A2655,Sheet2!$A$1:G6379,3,0)</f>
        <v>Color</v>
      </c>
      <c r="O2655" t="str">
        <f>VLOOKUP(A2655,Sheet2!$A$1:G6379,4,0)</f>
        <v>Action</v>
      </c>
      <c r="P2655" t="str">
        <f>VLOOKUP(A2655,Sheet2!$A$1:G6379,5,0)</f>
        <v>English</v>
      </c>
      <c r="Q2655" t="str">
        <f>VLOOKUP(A2655,Sheet2!$A$1:G6379,6,0)</f>
        <v>USA</v>
      </c>
      <c r="R2655" t="str">
        <f>VLOOKUP(A2655,Sheet2!$A$1:G6379,7,0)</f>
        <v>R</v>
      </c>
      <c r="S2655" t="str">
        <f>IF(Table19[[#This Row],[Language]]="English","English","Other language")</f>
        <v>English</v>
      </c>
      <c r="T2655">
        <f>Table19[[#This Row],[Gross Revenue]]-Table19[[#This Row],[Budget]]</f>
        <v>-18586498</v>
      </c>
      <c r="U2655" s="1">
        <f>(Table19[[#This Row],[Gross Revenue]]/Table19[[#This Row],[Budget]])-1</f>
        <v>-0.46466244999999995</v>
      </c>
      <c r="V2655" t="str">
        <f t="shared" si="94"/>
        <v>90-110 minutes</v>
      </c>
      <c r="W2655">
        <f>Table19[[#This Row],[Profit]]/Table19[[#This Row],[Budget]]*100</f>
        <v>-46.466245000000001</v>
      </c>
      <c r="X2655">
        <v>-1289919.5</v>
      </c>
      <c r="Y2655">
        <v>-4.8151417500000002E-2</v>
      </c>
      <c r="Z2655" t="str">
        <f t="shared" si="95"/>
        <v>High</v>
      </c>
    </row>
    <row r="2656" spans="1:26" x14ac:dyDescent="0.2">
      <c r="A2656" t="s">
        <v>4678</v>
      </c>
      <c r="B2656" t="s">
        <v>763</v>
      </c>
      <c r="C2656" t="s">
        <v>1268</v>
      </c>
      <c r="D2656">
        <v>876</v>
      </c>
      <c r="E2656">
        <v>4840</v>
      </c>
      <c r="F2656">
        <v>208</v>
      </c>
      <c r="G2656">
        <v>391</v>
      </c>
      <c r="H2656">
        <v>6.2</v>
      </c>
      <c r="I2656">
        <v>14</v>
      </c>
      <c r="J2656">
        <v>108</v>
      </c>
      <c r="K2656">
        <v>24103594</v>
      </c>
      <c r="L2656">
        <v>6500000</v>
      </c>
      <c r="M2656" s="2">
        <f>VLOOKUP(A2656,Sheet2!$A$1:G6380,2,0)</f>
        <v>34248</v>
      </c>
      <c r="N2656" t="str">
        <f>VLOOKUP(A2656,Sheet2!$A$1:G6380,3,0)</f>
        <v>Color</v>
      </c>
      <c r="O2656" t="str">
        <f>VLOOKUP(A2656,Sheet2!$A$1:G6380,4,0)</f>
        <v>Adventure</v>
      </c>
      <c r="P2656" t="str">
        <f>VLOOKUP(A2656,Sheet2!$A$1:G6380,5,0)</f>
        <v>English</v>
      </c>
      <c r="Q2656" t="str">
        <f>VLOOKUP(A2656,Sheet2!$A$1:G6380,6,0)</f>
        <v>USA</v>
      </c>
      <c r="R2656" t="str">
        <f>VLOOKUP(A2656,Sheet2!$A$1:G6380,7,0)</f>
        <v>PG</v>
      </c>
      <c r="S2656" t="str">
        <f>IF(Table19[[#This Row],[Language]]="English","English","Other language")</f>
        <v>English</v>
      </c>
      <c r="T2656">
        <f>Table19[[#This Row],[Gross Revenue]]-Table19[[#This Row],[Budget]]</f>
        <v>17603594</v>
      </c>
      <c r="U2656" s="1">
        <f>(Table19[[#This Row],[Gross Revenue]]/Table19[[#This Row],[Budget]])-1</f>
        <v>2.7082452307692306</v>
      </c>
      <c r="V2656" t="str">
        <f t="shared" si="94"/>
        <v>90-110 minutes</v>
      </c>
      <c r="W2656">
        <f>Table19[[#This Row],[Profit]]/Table19[[#This Row],[Budget]]*100</f>
        <v>270.82452307692307</v>
      </c>
      <c r="X2656">
        <v>3892693.5</v>
      </c>
      <c r="Y2656">
        <v>0.11726928571428571</v>
      </c>
      <c r="Z2656" t="str">
        <f t="shared" si="95"/>
        <v>Low</v>
      </c>
    </row>
    <row r="2657" spans="1:26" x14ac:dyDescent="0.2">
      <c r="A2657" t="s">
        <v>3730</v>
      </c>
      <c r="B2657" t="s">
        <v>790</v>
      </c>
      <c r="C2657" t="s">
        <v>791</v>
      </c>
      <c r="D2657">
        <v>940</v>
      </c>
      <c r="E2657">
        <v>2465</v>
      </c>
      <c r="F2657">
        <v>48</v>
      </c>
      <c r="G2657">
        <v>246</v>
      </c>
      <c r="H2657">
        <v>5.3</v>
      </c>
      <c r="I2657">
        <v>19</v>
      </c>
      <c r="J2657">
        <v>90</v>
      </c>
      <c r="K2657">
        <v>15091542</v>
      </c>
      <c r="L2657">
        <v>25000000</v>
      </c>
      <c r="M2657" s="2">
        <f>VLOOKUP(A2657,Sheet2!$A$1:G6381,2,0)</f>
        <v>35171</v>
      </c>
      <c r="N2657" t="str">
        <f>VLOOKUP(A2657,Sheet2!$A$1:G6381,3,0)</f>
        <v>Color</v>
      </c>
      <c r="O2657" t="str">
        <f>VLOOKUP(A2657,Sheet2!$A$1:G6381,4,0)</f>
        <v>Adventure</v>
      </c>
      <c r="P2657" t="str">
        <f>VLOOKUP(A2657,Sheet2!$A$1:G6381,5,0)</f>
        <v>Italian</v>
      </c>
      <c r="Q2657" t="str">
        <f>VLOOKUP(A2657,Sheet2!$A$1:G6381,6,0)</f>
        <v>UK</v>
      </c>
      <c r="R2657" t="str">
        <f>VLOOKUP(A2657,Sheet2!$A$1:G6381,7,0)</f>
        <v>G</v>
      </c>
      <c r="S2657" t="str">
        <f>IF(Table19[[#This Row],[Language]]="English","English","Other language")</f>
        <v>Other language</v>
      </c>
      <c r="T2657">
        <f>Table19[[#This Row],[Gross Revenue]]-Table19[[#This Row],[Budget]]</f>
        <v>-9908458</v>
      </c>
      <c r="U2657" s="1">
        <f>(Table19[[#This Row],[Gross Revenue]]/Table19[[#This Row],[Budget]])-1</f>
        <v>-0.39633832000000002</v>
      </c>
      <c r="V2657" t="str">
        <f t="shared" si="94"/>
        <v>90-110 minutes</v>
      </c>
      <c r="W2657">
        <f>Table19[[#This Row],[Profit]]/Table19[[#This Row],[Budget]]*100</f>
        <v>-39.633832000000005</v>
      </c>
      <c r="X2657">
        <v>3892693.5</v>
      </c>
      <c r="Y2657">
        <v>0.11726928571428571</v>
      </c>
      <c r="Z2657" t="str">
        <f t="shared" si="95"/>
        <v>Medium</v>
      </c>
    </row>
    <row r="2658" spans="1:26" x14ac:dyDescent="0.2">
      <c r="A2658" t="s">
        <v>3331</v>
      </c>
      <c r="B2658" t="s">
        <v>148</v>
      </c>
      <c r="C2658" t="s">
        <v>149</v>
      </c>
      <c r="D2658">
        <v>3000</v>
      </c>
      <c r="E2658">
        <v>6161</v>
      </c>
      <c r="F2658">
        <v>31</v>
      </c>
      <c r="G2658">
        <v>416</v>
      </c>
      <c r="H2658">
        <v>3.8</v>
      </c>
      <c r="I2658">
        <v>66</v>
      </c>
      <c r="J2658">
        <v>95</v>
      </c>
      <c r="K2658">
        <v>4411102</v>
      </c>
      <c r="L2658">
        <v>100000000</v>
      </c>
      <c r="M2658" s="2">
        <f>VLOOKUP(A2658,Sheet2!$A$1:G6382,2,0)</f>
        <v>37554</v>
      </c>
      <c r="N2658" t="str">
        <f>VLOOKUP(A2658,Sheet2!$A$1:G6382,3,0)</f>
        <v>Color</v>
      </c>
      <c r="O2658" t="str">
        <f>VLOOKUP(A2658,Sheet2!$A$1:G6382,4,0)</f>
        <v>Action</v>
      </c>
      <c r="P2658" t="str">
        <f>VLOOKUP(A2658,Sheet2!$A$1:G6382,5,0)</f>
        <v>English</v>
      </c>
      <c r="Q2658" t="str">
        <f>VLOOKUP(A2658,Sheet2!$A$1:G6382,6,0)</f>
        <v>USA</v>
      </c>
      <c r="R2658" t="str">
        <f>VLOOKUP(A2658,Sheet2!$A$1:G6382,7,0)</f>
        <v>PG-13</v>
      </c>
      <c r="S2658" t="str">
        <f>IF(Table19[[#This Row],[Language]]="English","English","Other language")</f>
        <v>English</v>
      </c>
      <c r="T2658">
        <f>Table19[[#This Row],[Gross Revenue]]-Table19[[#This Row],[Budget]]</f>
        <v>-95588898</v>
      </c>
      <c r="U2658" s="1">
        <f>(Table19[[#This Row],[Gross Revenue]]/Table19[[#This Row],[Budget]])-1</f>
        <v>-0.95588898</v>
      </c>
      <c r="V2658" t="str">
        <f t="shared" si="94"/>
        <v>90-110 minutes</v>
      </c>
      <c r="W2658">
        <f>Table19[[#This Row],[Profit]]/Table19[[#This Row],[Budget]]*100</f>
        <v>-95.588898</v>
      </c>
      <c r="X2658">
        <v>-1289919.5</v>
      </c>
      <c r="Y2658">
        <v>-4.8151417500000002E-2</v>
      </c>
      <c r="Z2658" t="str">
        <f t="shared" si="95"/>
        <v>High</v>
      </c>
    </row>
    <row r="2659" spans="1:26" x14ac:dyDescent="0.2">
      <c r="A2659" t="s">
        <v>3365</v>
      </c>
      <c r="B2659" t="s">
        <v>211</v>
      </c>
      <c r="C2659" t="s">
        <v>212</v>
      </c>
      <c r="D2659">
        <v>22000</v>
      </c>
      <c r="E2659">
        <v>28050</v>
      </c>
      <c r="F2659">
        <v>5</v>
      </c>
      <c r="G2659">
        <v>413</v>
      </c>
      <c r="H2659">
        <v>4.0999999999999996</v>
      </c>
      <c r="I2659">
        <v>49</v>
      </c>
      <c r="J2659">
        <v>92</v>
      </c>
      <c r="K2659">
        <v>26000610</v>
      </c>
      <c r="L2659">
        <v>76000000</v>
      </c>
      <c r="M2659" s="2">
        <f>VLOOKUP(A2659,Sheet2!$A$1:G6383,2,0)</f>
        <v>36565</v>
      </c>
      <c r="N2659" t="str">
        <f>VLOOKUP(A2659,Sheet2!$A$1:G6383,3,0)</f>
        <v>Color</v>
      </c>
      <c r="O2659" t="str">
        <f>VLOOKUP(A2659,Sheet2!$A$1:G6383,4,0)</f>
        <v>Adventure</v>
      </c>
      <c r="P2659" t="str">
        <f>VLOOKUP(A2659,Sheet2!$A$1:G6383,5,0)</f>
        <v>English</v>
      </c>
      <c r="Q2659" t="str">
        <f>VLOOKUP(A2659,Sheet2!$A$1:G6383,6,0)</f>
        <v>USA</v>
      </c>
      <c r="R2659" t="str">
        <f>VLOOKUP(A2659,Sheet2!$A$1:G6383,7,0)</f>
        <v>PG</v>
      </c>
      <c r="S2659" t="str">
        <f>IF(Table19[[#This Row],[Language]]="English","English","Other language")</f>
        <v>English</v>
      </c>
      <c r="T2659">
        <f>Table19[[#This Row],[Gross Revenue]]-Table19[[#This Row],[Budget]]</f>
        <v>-49999390</v>
      </c>
      <c r="U2659" s="1">
        <f>(Table19[[#This Row],[Gross Revenue]]/Table19[[#This Row],[Budget]])-1</f>
        <v>-0.65788671052631575</v>
      </c>
      <c r="V2659" t="str">
        <f t="shared" si="94"/>
        <v>90-110 minutes</v>
      </c>
      <c r="W2659">
        <f>Table19[[#This Row],[Profit]]/Table19[[#This Row],[Budget]]*100</f>
        <v>-65.788671052631571</v>
      </c>
      <c r="X2659">
        <v>3892693.5</v>
      </c>
      <c r="Y2659">
        <v>0.11726928571428571</v>
      </c>
      <c r="Z2659" t="str">
        <f t="shared" si="95"/>
        <v>High</v>
      </c>
    </row>
    <row r="2660" spans="1:26" x14ac:dyDescent="0.2">
      <c r="A2660" t="s">
        <v>3310</v>
      </c>
      <c r="B2660" t="s">
        <v>109</v>
      </c>
      <c r="C2660" t="s">
        <v>110</v>
      </c>
      <c r="D2660">
        <v>12000</v>
      </c>
      <c r="E2660">
        <v>14899</v>
      </c>
      <c r="F2660">
        <v>0</v>
      </c>
      <c r="G2660">
        <v>0</v>
      </c>
      <c r="H2660">
        <v>3.5</v>
      </c>
      <c r="I2660">
        <v>66</v>
      </c>
      <c r="J2660">
        <v>93</v>
      </c>
      <c r="K2660">
        <v>39177541</v>
      </c>
      <c r="L2660">
        <v>50000000</v>
      </c>
      <c r="M2660" s="2">
        <f>VLOOKUP(A2660,Sheet2!$A$1:G6384,2,0)</f>
        <v>38546</v>
      </c>
      <c r="N2660" t="str">
        <f>VLOOKUP(A2660,Sheet2!$A$1:G6384,3,0)</f>
        <v>Color</v>
      </c>
      <c r="O2660" t="str">
        <f>VLOOKUP(A2660,Sheet2!$A$1:G6384,4,0)</f>
        <v>Action</v>
      </c>
      <c r="P2660" t="str">
        <f>VLOOKUP(A2660,Sheet2!$A$1:G6384,5,0)</f>
        <v>English</v>
      </c>
      <c r="Q2660" t="str">
        <f>VLOOKUP(A2660,Sheet2!$A$1:G6384,6,0)</f>
        <v>USA</v>
      </c>
      <c r="R2660" t="str">
        <f>VLOOKUP(A2660,Sheet2!$A$1:G6384,7,0)</f>
        <v>PG</v>
      </c>
      <c r="S2660" t="str">
        <f>IF(Table19[[#This Row],[Language]]="English","English","Other language")</f>
        <v>English</v>
      </c>
      <c r="T2660">
        <f>Table19[[#This Row],[Gross Revenue]]-Table19[[#This Row],[Budget]]</f>
        <v>-10822459</v>
      </c>
      <c r="U2660" s="1">
        <f>(Table19[[#This Row],[Gross Revenue]]/Table19[[#This Row],[Budget]])-1</f>
        <v>-0.21644918000000002</v>
      </c>
      <c r="V2660" t="str">
        <f t="shared" si="94"/>
        <v>90-110 minutes</v>
      </c>
      <c r="W2660">
        <f>Table19[[#This Row],[Profit]]/Table19[[#This Row],[Budget]]*100</f>
        <v>-21.644918000000001</v>
      </c>
      <c r="X2660">
        <v>-1289919.5</v>
      </c>
      <c r="Y2660">
        <v>-4.8151417500000002E-2</v>
      </c>
      <c r="Z2660" t="str">
        <f t="shared" si="95"/>
        <v>High</v>
      </c>
    </row>
    <row r="2661" spans="1:26" x14ac:dyDescent="0.2">
      <c r="A2661" t="s">
        <v>6322</v>
      </c>
      <c r="B2661" t="s">
        <v>1935</v>
      </c>
      <c r="C2661" t="s">
        <v>1734</v>
      </c>
      <c r="D2661">
        <v>2000</v>
      </c>
      <c r="E2661">
        <v>4631</v>
      </c>
      <c r="F2661">
        <v>14000</v>
      </c>
      <c r="G2661">
        <v>44000</v>
      </c>
      <c r="H2661">
        <v>7.4</v>
      </c>
      <c r="I2661">
        <v>440</v>
      </c>
      <c r="J2661">
        <v>107</v>
      </c>
      <c r="K2661">
        <v>77564037</v>
      </c>
      <c r="L2661">
        <v>135000000</v>
      </c>
      <c r="M2661" s="2">
        <f>VLOOKUP(A2661,Sheet2!$A$1:G6385,2,0)</f>
        <v>40783</v>
      </c>
      <c r="N2661" t="str">
        <f>VLOOKUP(A2661,Sheet2!$A$1:G6385,3,0)</f>
        <v>Color</v>
      </c>
      <c r="O2661" t="str">
        <f>VLOOKUP(A2661,Sheet2!$A$1:G6385,4,0)</f>
        <v>Action</v>
      </c>
      <c r="P2661" t="str">
        <f>VLOOKUP(A2661,Sheet2!$A$1:G6385,5,0)</f>
        <v>English</v>
      </c>
      <c r="Q2661" t="str">
        <f>VLOOKUP(A2661,Sheet2!$A$1:G6385,6,0)</f>
        <v>USA</v>
      </c>
      <c r="R2661" t="str">
        <f>VLOOKUP(A2661,Sheet2!$A$1:G6385,7,0)</f>
        <v>PG</v>
      </c>
      <c r="S2661" t="str">
        <f>IF(Table19[[#This Row],[Language]]="English","English","Other language")</f>
        <v>English</v>
      </c>
      <c r="T2661">
        <f>Table19[[#This Row],[Gross Revenue]]-Table19[[#This Row],[Budget]]</f>
        <v>-57435963</v>
      </c>
      <c r="U2661" s="1">
        <f>(Table19[[#This Row],[Gross Revenue]]/Table19[[#This Row],[Budget]])-1</f>
        <v>-0.42545157777777776</v>
      </c>
      <c r="V2661" t="str">
        <f t="shared" si="94"/>
        <v>90-110 minutes</v>
      </c>
      <c r="W2661">
        <f>Table19[[#This Row],[Profit]]/Table19[[#This Row],[Budget]]*100</f>
        <v>-42.545157777777774</v>
      </c>
      <c r="X2661">
        <v>-1289919.5</v>
      </c>
      <c r="Y2661">
        <v>-4.8151417500000002E-2</v>
      </c>
      <c r="Z2661" t="str">
        <f t="shared" si="95"/>
        <v>High</v>
      </c>
    </row>
    <row r="2662" spans="1:26" x14ac:dyDescent="0.2">
      <c r="A2662" t="s">
        <v>6105</v>
      </c>
      <c r="B2662" t="s">
        <v>628</v>
      </c>
      <c r="C2662" t="s">
        <v>2741</v>
      </c>
      <c r="D2662">
        <v>11000</v>
      </c>
      <c r="E2662">
        <v>15327</v>
      </c>
      <c r="F2662">
        <v>43</v>
      </c>
      <c r="G2662">
        <v>34000</v>
      </c>
      <c r="H2662">
        <v>7.2</v>
      </c>
      <c r="I2662">
        <v>214</v>
      </c>
      <c r="J2662">
        <v>112</v>
      </c>
      <c r="K2662">
        <v>42478175</v>
      </c>
      <c r="L2662">
        <v>25000000</v>
      </c>
      <c r="M2662" s="2">
        <f>VLOOKUP(A2662,Sheet2!$A$1:G6386,2,0)</f>
        <v>42282</v>
      </c>
      <c r="N2662" t="str">
        <f>VLOOKUP(A2662,Sheet2!$A$1:G6386,3,0)</f>
        <v>Color</v>
      </c>
      <c r="O2662" t="str">
        <f>VLOOKUP(A2662,Sheet2!$A$1:G6386,4,0)</f>
        <v>Drama</v>
      </c>
      <c r="P2662" t="str">
        <f>VLOOKUP(A2662,Sheet2!$A$1:G6386,5,0)</f>
        <v>English</v>
      </c>
      <c r="Q2662" t="str">
        <f>VLOOKUP(A2662,Sheet2!$A$1:G6386,6,0)</f>
        <v>USA</v>
      </c>
      <c r="R2662" t="str">
        <f>VLOOKUP(A2662,Sheet2!$A$1:G6386,7,0)</f>
        <v>PG-13</v>
      </c>
      <c r="S2662" t="str">
        <f>IF(Table19[[#This Row],[Language]]="English","English","Other language")</f>
        <v>English</v>
      </c>
      <c r="T2662">
        <f>Table19[[#This Row],[Gross Revenue]]-Table19[[#This Row],[Budget]]</f>
        <v>17478175</v>
      </c>
      <c r="U2662" s="1">
        <f>(Table19[[#This Row],[Gross Revenue]]/Table19[[#This Row],[Budget]])-1</f>
        <v>0.69912700000000005</v>
      </c>
      <c r="V2662" t="str">
        <f t="shared" si="94"/>
        <v>111-130 minutes</v>
      </c>
      <c r="W2662">
        <f>Table19[[#This Row],[Profit]]/Table19[[#This Row],[Budget]]*100</f>
        <v>69.912700000000001</v>
      </c>
      <c r="X2662">
        <v>-434215.5</v>
      </c>
      <c r="Y2662">
        <v>-0.10115100772200772</v>
      </c>
      <c r="Z2662" t="str">
        <f t="shared" si="95"/>
        <v>Medium</v>
      </c>
    </row>
    <row r="2663" spans="1:26" x14ac:dyDescent="0.2">
      <c r="A2663" t="s">
        <v>6081</v>
      </c>
      <c r="B2663" t="s">
        <v>1156</v>
      </c>
      <c r="C2663" t="s">
        <v>692</v>
      </c>
      <c r="D2663">
        <v>554</v>
      </c>
      <c r="E2663">
        <v>1068</v>
      </c>
      <c r="F2663">
        <v>17000</v>
      </c>
      <c r="G2663">
        <v>0</v>
      </c>
      <c r="H2663">
        <v>7.2</v>
      </c>
      <c r="I2663">
        <v>56</v>
      </c>
      <c r="J2663">
        <v>139</v>
      </c>
      <c r="K2663">
        <v>32000000</v>
      </c>
      <c r="L2663">
        <v>30000000</v>
      </c>
      <c r="M2663" s="2">
        <f>VLOOKUP(A2663,Sheet2!$A$1:G6387,2,0)</f>
        <v>34122</v>
      </c>
      <c r="N2663" t="str">
        <f>VLOOKUP(A2663,Sheet2!$A$1:G6387,3,0)</f>
        <v>Color</v>
      </c>
      <c r="O2663" t="str">
        <f>VLOOKUP(A2663,Sheet2!$A$1:G6387,4,0)</f>
        <v>Drama</v>
      </c>
      <c r="P2663" t="str">
        <f>VLOOKUP(A2663,Sheet2!$A$1:G6387,5,0)</f>
        <v>English</v>
      </c>
      <c r="Q2663" t="str">
        <f>VLOOKUP(A2663,Sheet2!$A$1:G6387,6,0)</f>
        <v>USA</v>
      </c>
      <c r="R2663" t="str">
        <f>VLOOKUP(A2663,Sheet2!$A$1:G6387,7,0)</f>
        <v>PG</v>
      </c>
      <c r="S2663" t="str">
        <f>IF(Table19[[#This Row],[Language]]="English","English","Other language")</f>
        <v>English</v>
      </c>
      <c r="T2663">
        <f>Table19[[#This Row],[Gross Revenue]]-Table19[[#This Row],[Budget]]</f>
        <v>2000000</v>
      </c>
      <c r="U2663" s="1">
        <f>(Table19[[#This Row],[Gross Revenue]]/Table19[[#This Row],[Budget]])-1</f>
        <v>6.6666666666666652E-2</v>
      </c>
      <c r="V2663" t="str">
        <f t="shared" si="94"/>
        <v>131-150 minutes</v>
      </c>
      <c r="W2663">
        <f>Table19[[#This Row],[Profit]]/Table19[[#This Row],[Budget]]*100</f>
        <v>6.666666666666667</v>
      </c>
      <c r="X2663">
        <v>-434215.5</v>
      </c>
      <c r="Y2663">
        <v>-0.10115100772200772</v>
      </c>
      <c r="Z2663" t="str">
        <f t="shared" si="95"/>
        <v>Medium</v>
      </c>
    </row>
    <row r="2664" spans="1:26" x14ac:dyDescent="0.2">
      <c r="A2664" t="s">
        <v>4334</v>
      </c>
      <c r="B2664" t="s">
        <v>730</v>
      </c>
      <c r="C2664" t="s">
        <v>1450</v>
      </c>
      <c r="D2664">
        <v>2000</v>
      </c>
      <c r="E2664">
        <v>5780</v>
      </c>
      <c r="F2664">
        <v>102</v>
      </c>
      <c r="G2664">
        <v>701</v>
      </c>
      <c r="H2664">
        <v>6</v>
      </c>
      <c r="I2664">
        <v>106</v>
      </c>
      <c r="J2664">
        <v>137</v>
      </c>
      <c r="K2664">
        <v>22406362</v>
      </c>
      <c r="L2664">
        <v>107000000</v>
      </c>
      <c r="M2664" s="2">
        <f>VLOOKUP(A2664,Sheet2!$A$1:G6388,2,0)</f>
        <v>38338</v>
      </c>
      <c r="N2664" t="str">
        <f>VLOOKUP(A2664,Sheet2!$A$1:G6388,3,0)</f>
        <v>Color</v>
      </c>
      <c r="O2664" t="str">
        <f>VLOOKUP(A2664,Sheet2!$A$1:G6388,4,0)</f>
        <v>Drama</v>
      </c>
      <c r="P2664" t="str">
        <f>VLOOKUP(A2664,Sheet2!$A$1:G6388,5,0)</f>
        <v>English</v>
      </c>
      <c r="Q2664" t="str">
        <f>VLOOKUP(A2664,Sheet2!$A$1:G6388,6,0)</f>
        <v>USA</v>
      </c>
      <c r="R2664" t="str">
        <f>VLOOKUP(A2664,Sheet2!$A$1:G6388,7,0)</f>
        <v>PG-13</v>
      </c>
      <c r="S2664" t="str">
        <f>IF(Table19[[#This Row],[Language]]="English","English","Other language")</f>
        <v>English</v>
      </c>
      <c r="T2664">
        <f>Table19[[#This Row],[Gross Revenue]]-Table19[[#This Row],[Budget]]</f>
        <v>-84593638</v>
      </c>
      <c r="U2664" s="1">
        <f>(Table19[[#This Row],[Gross Revenue]]/Table19[[#This Row],[Budget]])-1</f>
        <v>-0.79059474766355142</v>
      </c>
      <c r="V2664" t="str">
        <f t="shared" si="94"/>
        <v>131-150 minutes</v>
      </c>
      <c r="W2664">
        <f>Table19[[#This Row],[Profit]]/Table19[[#This Row],[Budget]]*100</f>
        <v>-79.059474766355137</v>
      </c>
      <c r="X2664">
        <v>-434215.5</v>
      </c>
      <c r="Y2664">
        <v>-0.10115100772200772</v>
      </c>
      <c r="Z2664" t="str">
        <f t="shared" si="95"/>
        <v>High</v>
      </c>
    </row>
    <row r="2665" spans="1:26" x14ac:dyDescent="0.2">
      <c r="A2665" t="s">
        <v>5744</v>
      </c>
      <c r="B2665" t="s">
        <v>2498</v>
      </c>
      <c r="C2665" t="s">
        <v>2499</v>
      </c>
      <c r="D2665">
        <v>31</v>
      </c>
      <c r="E2665">
        <v>58</v>
      </c>
      <c r="F2665">
        <v>0</v>
      </c>
      <c r="G2665">
        <v>407</v>
      </c>
      <c r="H2665">
        <v>7</v>
      </c>
      <c r="I2665">
        <v>50</v>
      </c>
      <c r="J2665">
        <v>89</v>
      </c>
      <c r="K2665">
        <v>11278</v>
      </c>
      <c r="L2665">
        <v>1300000</v>
      </c>
      <c r="M2665" s="2">
        <f>VLOOKUP(A2665,Sheet2!$A$1:G6389,2,0)</f>
        <v>41601</v>
      </c>
      <c r="N2665" t="str">
        <f>VLOOKUP(A2665,Sheet2!$A$1:G6389,3,0)</f>
        <v>Color</v>
      </c>
      <c r="O2665" t="str">
        <f>VLOOKUP(A2665,Sheet2!$A$1:G6389,4,0)</f>
        <v>Comedy</v>
      </c>
      <c r="P2665" t="str">
        <f>VLOOKUP(A2665,Sheet2!$A$1:G6389,5,0)</f>
        <v>Spanish</v>
      </c>
      <c r="Q2665" t="str">
        <f>VLOOKUP(A2665,Sheet2!$A$1:G6389,6,0)</f>
        <v>Mexico</v>
      </c>
      <c r="R2665">
        <f>VLOOKUP(A2665,Sheet2!$A$1:G6389,7,0)</f>
        <v>0</v>
      </c>
      <c r="S2665" t="str">
        <f>IF(Table19[[#This Row],[Language]]="English","English","Other language")</f>
        <v>Other language</v>
      </c>
      <c r="T2665">
        <f>Table19[[#This Row],[Gross Revenue]]-Table19[[#This Row],[Budget]]</f>
        <v>-1288722</v>
      </c>
      <c r="U2665" s="1">
        <f>(Table19[[#This Row],[Gross Revenue]]/Table19[[#This Row],[Budget]])-1</f>
        <v>-0.99132461538461536</v>
      </c>
      <c r="V2665" t="str">
        <f t="shared" si="94"/>
        <v>&lt;90 minutes</v>
      </c>
      <c r="W2665">
        <f>Table19[[#This Row],[Profit]]/Table19[[#This Row],[Budget]]*100</f>
        <v>-99.132461538461541</v>
      </c>
      <c r="X2665">
        <v>1637763</v>
      </c>
      <c r="Y2665">
        <v>0.19178668286445014</v>
      </c>
      <c r="Z2665" t="str">
        <f t="shared" si="95"/>
        <v>Low</v>
      </c>
    </row>
    <row r="2666" spans="1:26" x14ac:dyDescent="0.2">
      <c r="A2666" t="s">
        <v>5806</v>
      </c>
      <c r="B2666" t="s">
        <v>247</v>
      </c>
      <c r="C2666" t="s">
        <v>2267</v>
      </c>
      <c r="D2666">
        <v>15000</v>
      </c>
      <c r="E2666">
        <v>28489</v>
      </c>
      <c r="F2666">
        <v>464</v>
      </c>
      <c r="G2666">
        <v>56000</v>
      </c>
      <c r="H2666">
        <v>7</v>
      </c>
      <c r="I2666">
        <v>599</v>
      </c>
      <c r="J2666">
        <v>153</v>
      </c>
      <c r="K2666">
        <v>262030663</v>
      </c>
      <c r="L2666">
        <v>230000000</v>
      </c>
      <c r="M2666" s="2">
        <f>VLOOKUP(A2666,Sheet2!$A$1:G6390,2,0)</f>
        <v>41208</v>
      </c>
      <c r="N2666" t="str">
        <f>VLOOKUP(A2666,Sheet2!$A$1:G6390,3,0)</f>
        <v>Color</v>
      </c>
      <c r="O2666" t="str">
        <f>VLOOKUP(A2666,Sheet2!$A$1:G6390,4,0)</f>
        <v>Action</v>
      </c>
      <c r="P2666" t="str">
        <f>VLOOKUP(A2666,Sheet2!$A$1:G6390,5,0)</f>
        <v>English</v>
      </c>
      <c r="Q2666" t="str">
        <f>VLOOKUP(A2666,Sheet2!$A$1:G6390,6,0)</f>
        <v>USA</v>
      </c>
      <c r="R2666" t="str">
        <f>VLOOKUP(A2666,Sheet2!$A$1:G6390,7,0)</f>
        <v>PG-13</v>
      </c>
      <c r="S2666" t="str">
        <f>IF(Table19[[#This Row],[Language]]="English","English","Other language")</f>
        <v>English</v>
      </c>
      <c r="T2666">
        <f>Table19[[#This Row],[Gross Revenue]]-Table19[[#This Row],[Budget]]</f>
        <v>32030663</v>
      </c>
      <c r="U2666" s="1">
        <f>(Table19[[#This Row],[Gross Revenue]]/Table19[[#This Row],[Budget]])-1</f>
        <v>0.13926375217391307</v>
      </c>
      <c r="V2666" t="str">
        <f t="shared" si="94"/>
        <v>&gt;150 minutes</v>
      </c>
      <c r="W2666">
        <f>Table19[[#This Row],[Profit]]/Table19[[#This Row],[Budget]]*100</f>
        <v>13.926375217391303</v>
      </c>
      <c r="X2666">
        <v>-1289919.5</v>
      </c>
      <c r="Y2666">
        <v>-4.8151417500000002E-2</v>
      </c>
      <c r="Z2666" t="str">
        <f t="shared" si="95"/>
        <v>High</v>
      </c>
    </row>
    <row r="2667" spans="1:26" x14ac:dyDescent="0.2">
      <c r="A2667" t="s">
        <v>5380</v>
      </c>
      <c r="B2667" t="s">
        <v>247</v>
      </c>
      <c r="C2667" t="s">
        <v>2267</v>
      </c>
      <c r="D2667">
        <v>15000</v>
      </c>
      <c r="E2667">
        <v>28631</v>
      </c>
      <c r="F2667">
        <v>464</v>
      </c>
      <c r="G2667">
        <v>41000</v>
      </c>
      <c r="H2667">
        <v>6.7</v>
      </c>
      <c r="I2667">
        <v>495</v>
      </c>
      <c r="J2667">
        <v>142</v>
      </c>
      <c r="K2667">
        <v>202853933</v>
      </c>
      <c r="L2667">
        <v>200000000</v>
      </c>
      <c r="M2667" s="2">
        <f>VLOOKUP(A2667,Sheet2!$A$1:G6391,2,0)</f>
        <v>41818</v>
      </c>
      <c r="N2667" t="str">
        <f>VLOOKUP(A2667,Sheet2!$A$1:G6391,3,0)</f>
        <v>Color</v>
      </c>
      <c r="O2667" t="str">
        <f>VLOOKUP(A2667,Sheet2!$A$1:G6391,4,0)</f>
        <v>Action</v>
      </c>
      <c r="P2667" t="str">
        <f>VLOOKUP(A2667,Sheet2!$A$1:G6391,5,0)</f>
        <v>English</v>
      </c>
      <c r="Q2667" t="str">
        <f>VLOOKUP(A2667,Sheet2!$A$1:G6391,6,0)</f>
        <v>USA</v>
      </c>
      <c r="R2667" t="str">
        <f>VLOOKUP(A2667,Sheet2!$A$1:G6391,7,0)</f>
        <v>PG-13</v>
      </c>
      <c r="S2667" t="str">
        <f>IF(Table19[[#This Row],[Language]]="English","English","Other language")</f>
        <v>English</v>
      </c>
      <c r="T2667">
        <f>Table19[[#This Row],[Gross Revenue]]-Table19[[#This Row],[Budget]]</f>
        <v>2853933</v>
      </c>
      <c r="U2667" s="1">
        <f>(Table19[[#This Row],[Gross Revenue]]/Table19[[#This Row],[Budget]])-1</f>
        <v>1.4269665000000042E-2</v>
      </c>
      <c r="V2667" t="str">
        <f t="shared" si="94"/>
        <v>131-150 minutes</v>
      </c>
      <c r="W2667">
        <f>Table19[[#This Row],[Profit]]/Table19[[#This Row],[Budget]]*100</f>
        <v>1.4269665</v>
      </c>
      <c r="X2667">
        <v>-1289919.5</v>
      </c>
      <c r="Y2667">
        <v>-4.8151417500000002E-2</v>
      </c>
      <c r="Z2667" t="str">
        <f t="shared" si="95"/>
        <v>High</v>
      </c>
    </row>
    <row r="2668" spans="1:26" x14ac:dyDescent="0.2">
      <c r="A2668" t="s">
        <v>5121</v>
      </c>
      <c r="B2668" t="s">
        <v>2082</v>
      </c>
      <c r="C2668" t="s">
        <v>2083</v>
      </c>
      <c r="D2668">
        <v>978</v>
      </c>
      <c r="E2668">
        <v>1454</v>
      </c>
      <c r="F2668">
        <v>210</v>
      </c>
      <c r="G2668">
        <v>10000</v>
      </c>
      <c r="H2668">
        <v>6.3</v>
      </c>
      <c r="I2668">
        <v>333</v>
      </c>
      <c r="J2668">
        <v>105</v>
      </c>
      <c r="K2668">
        <v>35596227</v>
      </c>
      <c r="L2668">
        <v>20000000</v>
      </c>
      <c r="M2668" s="2">
        <f>VLOOKUP(A2668,Sheet2!$A$1:G6392,2,0)</f>
        <v>40511</v>
      </c>
      <c r="N2668" t="str">
        <f>VLOOKUP(A2668,Sheet2!$A$1:G6392,3,0)</f>
        <v>Color</v>
      </c>
      <c r="O2668" t="str">
        <f>VLOOKUP(A2668,Sheet2!$A$1:G6392,4,0)</f>
        <v>Crime</v>
      </c>
      <c r="P2668" t="str">
        <f>VLOOKUP(A2668,Sheet2!$A$1:G6392,5,0)</f>
        <v>English</v>
      </c>
      <c r="Q2668" t="str">
        <f>VLOOKUP(A2668,Sheet2!$A$1:G6392,6,0)</f>
        <v>USA</v>
      </c>
      <c r="R2668" t="str">
        <f>VLOOKUP(A2668,Sheet2!$A$1:G6392,7,0)</f>
        <v>R</v>
      </c>
      <c r="S2668" t="str">
        <f>IF(Table19[[#This Row],[Language]]="English","English","Other language")</f>
        <v>English</v>
      </c>
      <c r="T2668">
        <f>Table19[[#This Row],[Gross Revenue]]-Table19[[#This Row],[Budget]]</f>
        <v>15596227</v>
      </c>
      <c r="U2668" s="1">
        <f>(Table19[[#This Row],[Gross Revenue]]/Table19[[#This Row],[Budget]])-1</f>
        <v>0.7798113499999999</v>
      </c>
      <c r="V2668" t="str">
        <f t="shared" si="94"/>
        <v>90-110 minutes</v>
      </c>
      <c r="W2668">
        <f>Table19[[#This Row],[Profit]]/Table19[[#This Row],[Budget]]*100</f>
        <v>77.981134999999995</v>
      </c>
      <c r="X2668">
        <v>-74533.5</v>
      </c>
      <c r="Y2668">
        <v>-7.4856785714285719E-3</v>
      </c>
      <c r="Z2668" t="str">
        <f t="shared" si="95"/>
        <v>Medium</v>
      </c>
    </row>
    <row r="2669" spans="1:26" x14ac:dyDescent="0.2">
      <c r="A2669" t="s">
        <v>5531</v>
      </c>
      <c r="B2669" t="s">
        <v>2367</v>
      </c>
      <c r="C2669" t="s">
        <v>1044</v>
      </c>
      <c r="D2669">
        <v>524</v>
      </c>
      <c r="E2669">
        <v>2668</v>
      </c>
      <c r="F2669">
        <v>0</v>
      </c>
      <c r="G2669">
        <v>0</v>
      </c>
      <c r="H2669">
        <v>6.8</v>
      </c>
      <c r="I2669">
        <v>75</v>
      </c>
      <c r="J2669">
        <v>114</v>
      </c>
      <c r="K2669">
        <v>65000000</v>
      </c>
      <c r="L2669">
        <v>62000000</v>
      </c>
      <c r="M2669" s="2">
        <f>VLOOKUP(A2669,Sheet2!$A$1:G6393,2,0)</f>
        <v>35063</v>
      </c>
      <c r="N2669" t="str">
        <f>VLOOKUP(A2669,Sheet2!$A$1:G6393,3,0)</f>
        <v>Color</v>
      </c>
      <c r="O2669" t="str">
        <f>VLOOKUP(A2669,Sheet2!$A$1:G6393,4,0)</f>
        <v>Comedy</v>
      </c>
      <c r="P2669" t="str">
        <f>VLOOKUP(A2669,Sheet2!$A$1:G6393,5,0)</f>
        <v>English</v>
      </c>
      <c r="Q2669" t="str">
        <f>VLOOKUP(A2669,Sheet2!$A$1:G6393,6,0)</f>
        <v>USA</v>
      </c>
      <c r="R2669" t="str">
        <f>VLOOKUP(A2669,Sheet2!$A$1:G6393,7,0)</f>
        <v>PG-13</v>
      </c>
      <c r="S2669" t="str">
        <f>IF(Table19[[#This Row],[Language]]="English","English","Other language")</f>
        <v>English</v>
      </c>
      <c r="T2669">
        <f>Table19[[#This Row],[Gross Revenue]]-Table19[[#This Row],[Budget]]</f>
        <v>3000000</v>
      </c>
      <c r="U2669" s="1">
        <f>(Table19[[#This Row],[Gross Revenue]]/Table19[[#This Row],[Budget]])-1</f>
        <v>4.8387096774193505E-2</v>
      </c>
      <c r="V2669" t="str">
        <f t="shared" si="94"/>
        <v>111-130 minutes</v>
      </c>
      <c r="W2669">
        <f>Table19[[#This Row],[Profit]]/Table19[[#This Row],[Budget]]*100</f>
        <v>4.838709677419355</v>
      </c>
      <c r="X2669">
        <v>1637763</v>
      </c>
      <c r="Y2669">
        <v>0.19178668286445014</v>
      </c>
      <c r="Z2669" t="str">
        <f t="shared" si="95"/>
        <v>High</v>
      </c>
    </row>
    <row r="2670" spans="1:26" x14ac:dyDescent="0.2">
      <c r="A2670" t="s">
        <v>4407</v>
      </c>
      <c r="B2670" t="s">
        <v>516</v>
      </c>
      <c r="C2670" t="s">
        <v>1514</v>
      </c>
      <c r="D2670">
        <v>87000</v>
      </c>
      <c r="E2670">
        <v>120797</v>
      </c>
      <c r="F2670">
        <v>15</v>
      </c>
      <c r="G2670">
        <v>0</v>
      </c>
      <c r="H2670">
        <v>6</v>
      </c>
      <c r="I2670">
        <v>220</v>
      </c>
      <c r="J2670">
        <v>90</v>
      </c>
      <c r="K2670">
        <v>64255243</v>
      </c>
      <c r="L2670">
        <v>19000000</v>
      </c>
      <c r="M2670" s="2">
        <f>VLOOKUP(A2670,Sheet2!$A$1:G6394,2,0)</f>
        <v>38591</v>
      </c>
      <c r="N2670" t="str">
        <f>VLOOKUP(A2670,Sheet2!$A$1:G6394,3,0)</f>
        <v>Color</v>
      </c>
      <c r="O2670" t="str">
        <f>VLOOKUP(A2670,Sheet2!$A$1:G6394,4,0)</f>
        <v>Drama</v>
      </c>
      <c r="P2670" t="str">
        <f>VLOOKUP(A2670,Sheet2!$A$1:G6394,5,0)</f>
        <v>English</v>
      </c>
      <c r="Q2670" t="str">
        <f>VLOOKUP(A2670,Sheet2!$A$1:G6394,6,0)</f>
        <v>USA</v>
      </c>
      <c r="R2670" t="str">
        <f>VLOOKUP(A2670,Sheet2!$A$1:G6394,7,0)</f>
        <v>R</v>
      </c>
      <c r="S2670" t="str">
        <f>IF(Table19[[#This Row],[Language]]="English","English","Other language")</f>
        <v>English</v>
      </c>
      <c r="T2670">
        <f>Table19[[#This Row],[Gross Revenue]]-Table19[[#This Row],[Budget]]</f>
        <v>45255243</v>
      </c>
      <c r="U2670" s="1">
        <f>(Table19[[#This Row],[Gross Revenue]]/Table19[[#This Row],[Budget]])-1</f>
        <v>2.3818548947368421</v>
      </c>
      <c r="V2670" t="str">
        <f t="shared" si="94"/>
        <v>90-110 minutes</v>
      </c>
      <c r="W2670">
        <f>Table19[[#This Row],[Profit]]/Table19[[#This Row],[Budget]]*100</f>
        <v>238.18548947368421</v>
      </c>
      <c r="X2670">
        <v>-434215.5</v>
      </c>
      <c r="Y2670">
        <v>-0.10115100772200772</v>
      </c>
      <c r="Z2670" t="str">
        <f t="shared" si="95"/>
        <v>Medium</v>
      </c>
    </row>
    <row r="2671" spans="1:26" x14ac:dyDescent="0.2">
      <c r="A2671" t="s">
        <v>3527</v>
      </c>
      <c r="B2671" t="s">
        <v>485</v>
      </c>
      <c r="C2671" t="s">
        <v>486</v>
      </c>
      <c r="D2671">
        <v>436</v>
      </c>
      <c r="E2671">
        <v>1203</v>
      </c>
      <c r="F2671">
        <v>42</v>
      </c>
      <c r="G2671">
        <v>1000</v>
      </c>
      <c r="H2671">
        <v>4.8</v>
      </c>
      <c r="I2671">
        <v>75</v>
      </c>
      <c r="J2671">
        <v>84</v>
      </c>
      <c r="K2671">
        <v>55762229</v>
      </c>
      <c r="L2671">
        <v>22000000</v>
      </c>
      <c r="M2671" s="2">
        <f>VLOOKUP(A2671,Sheet2!$A$1:G6395,2,0)</f>
        <v>37141</v>
      </c>
      <c r="N2671" t="str">
        <f>VLOOKUP(A2671,Sheet2!$A$1:G6395,3,0)</f>
        <v>Color</v>
      </c>
      <c r="O2671" t="str">
        <f>VLOOKUP(A2671,Sheet2!$A$1:G6395,4,0)</f>
        <v>Comedy</v>
      </c>
      <c r="P2671" t="str">
        <f>VLOOKUP(A2671,Sheet2!$A$1:G6395,5,0)</f>
        <v>English</v>
      </c>
      <c r="Q2671" t="str">
        <f>VLOOKUP(A2671,Sheet2!$A$1:G6395,6,0)</f>
        <v>USA</v>
      </c>
      <c r="R2671" t="str">
        <f>VLOOKUP(A2671,Sheet2!$A$1:G6395,7,0)</f>
        <v>PG-13</v>
      </c>
      <c r="S2671" t="str">
        <f>IF(Table19[[#This Row],[Language]]="English","English","Other language")</f>
        <v>English</v>
      </c>
      <c r="T2671">
        <f>Table19[[#This Row],[Gross Revenue]]-Table19[[#This Row],[Budget]]</f>
        <v>33762229</v>
      </c>
      <c r="U2671" s="1">
        <f>(Table19[[#This Row],[Gross Revenue]]/Table19[[#This Row],[Budget]])-1</f>
        <v>1.5346467727272728</v>
      </c>
      <c r="V2671" t="str">
        <f t="shared" si="94"/>
        <v>&lt;90 minutes</v>
      </c>
      <c r="W2671">
        <f>Table19[[#This Row],[Profit]]/Table19[[#This Row],[Budget]]*100</f>
        <v>153.46467727272727</v>
      </c>
      <c r="X2671">
        <v>1637763</v>
      </c>
      <c r="Y2671">
        <v>0.19178668286445014</v>
      </c>
      <c r="Z2671" t="str">
        <f t="shared" si="95"/>
        <v>Medium</v>
      </c>
    </row>
    <row r="2672" spans="1:26" x14ac:dyDescent="0.2">
      <c r="A2672" t="s">
        <v>4230</v>
      </c>
      <c r="B2672" t="s">
        <v>74</v>
      </c>
      <c r="C2672" t="s">
        <v>1354</v>
      </c>
      <c r="D2672">
        <v>12000</v>
      </c>
      <c r="E2672">
        <v>33822</v>
      </c>
      <c r="F2672">
        <v>8</v>
      </c>
      <c r="G2672">
        <v>593</v>
      </c>
      <c r="H2672">
        <v>5.9</v>
      </c>
      <c r="I2672">
        <v>105</v>
      </c>
      <c r="J2672">
        <v>88</v>
      </c>
      <c r="K2672">
        <v>28133159</v>
      </c>
      <c r="L2672">
        <v>50000000</v>
      </c>
      <c r="M2672" s="2">
        <f>VLOOKUP(A2672,Sheet2!$A$1:G6396,2,0)</f>
        <v>38816</v>
      </c>
      <c r="N2672" t="str">
        <f>VLOOKUP(A2672,Sheet2!$A$1:G6396,3,0)</f>
        <v>Color</v>
      </c>
      <c r="O2672" t="str">
        <f>VLOOKUP(A2672,Sheet2!$A$1:G6396,4,0)</f>
        <v>Adventure</v>
      </c>
      <c r="P2672" t="str">
        <f>VLOOKUP(A2672,Sheet2!$A$1:G6396,5,0)</f>
        <v>English</v>
      </c>
      <c r="Q2672" t="str">
        <f>VLOOKUP(A2672,Sheet2!$A$1:G6396,6,0)</f>
        <v>USA</v>
      </c>
      <c r="R2672" t="str">
        <f>VLOOKUP(A2672,Sheet2!$A$1:G6396,7,0)</f>
        <v>PG</v>
      </c>
      <c r="S2672" t="str">
        <f>IF(Table19[[#This Row],[Language]]="English","English","Other language")</f>
        <v>English</v>
      </c>
      <c r="T2672">
        <f>Table19[[#This Row],[Gross Revenue]]-Table19[[#This Row],[Budget]]</f>
        <v>-21866841</v>
      </c>
      <c r="U2672" s="1">
        <f>(Table19[[#This Row],[Gross Revenue]]/Table19[[#This Row],[Budget]])-1</f>
        <v>-0.43733681999999996</v>
      </c>
      <c r="V2672" t="str">
        <f t="shared" si="94"/>
        <v>&lt;90 minutes</v>
      </c>
      <c r="W2672">
        <f>Table19[[#This Row],[Profit]]/Table19[[#This Row],[Budget]]*100</f>
        <v>-43.733682000000002</v>
      </c>
      <c r="X2672">
        <v>3892693.5</v>
      </c>
      <c r="Y2672">
        <v>0.11726928571428571</v>
      </c>
      <c r="Z2672" t="str">
        <f t="shared" si="95"/>
        <v>High</v>
      </c>
    </row>
    <row r="2673" spans="1:26" x14ac:dyDescent="0.2">
      <c r="A2673" t="s">
        <v>6146</v>
      </c>
      <c r="B2673" t="s">
        <v>2763</v>
      </c>
      <c r="C2673" t="s">
        <v>1344</v>
      </c>
      <c r="D2673">
        <v>205</v>
      </c>
      <c r="E2673">
        <v>428</v>
      </c>
      <c r="F2673">
        <v>3000</v>
      </c>
      <c r="G2673">
        <v>1000</v>
      </c>
      <c r="H2673">
        <v>7.2</v>
      </c>
      <c r="I2673">
        <v>95</v>
      </c>
      <c r="J2673">
        <v>134</v>
      </c>
      <c r="K2673">
        <v>20733485</v>
      </c>
      <c r="L2673">
        <v>5000000</v>
      </c>
      <c r="M2673" s="2">
        <f>VLOOKUP(A2673,Sheet2!$A$1:G6397,2,0)</f>
        <v>35661</v>
      </c>
      <c r="N2673" t="str">
        <f>VLOOKUP(A2673,Sheet2!$A$1:G6397,3,0)</f>
        <v>Color</v>
      </c>
      <c r="O2673" t="str">
        <f>VLOOKUP(A2673,Sheet2!$A$1:G6397,4,0)</f>
        <v>Drama</v>
      </c>
      <c r="P2673" t="str">
        <f>VLOOKUP(A2673,Sheet2!$A$1:G6397,5,0)</f>
        <v>English</v>
      </c>
      <c r="Q2673" t="str">
        <f>VLOOKUP(A2673,Sheet2!$A$1:G6397,6,0)</f>
        <v>USA</v>
      </c>
      <c r="R2673" t="str">
        <f>VLOOKUP(A2673,Sheet2!$A$1:G6397,7,0)</f>
        <v>PG-13</v>
      </c>
      <c r="S2673" t="str">
        <f>IF(Table19[[#This Row],[Language]]="English","English","Other language")</f>
        <v>English</v>
      </c>
      <c r="T2673">
        <f>Table19[[#This Row],[Gross Revenue]]-Table19[[#This Row],[Budget]]</f>
        <v>15733485</v>
      </c>
      <c r="U2673" s="1">
        <f>(Table19[[#This Row],[Gross Revenue]]/Table19[[#This Row],[Budget]])-1</f>
        <v>3.1466969999999996</v>
      </c>
      <c r="V2673" t="str">
        <f t="shared" si="94"/>
        <v>131-150 minutes</v>
      </c>
      <c r="W2673">
        <f>Table19[[#This Row],[Profit]]/Table19[[#This Row],[Budget]]*100</f>
        <v>314.66970000000003</v>
      </c>
      <c r="X2673">
        <v>-434215.5</v>
      </c>
      <c r="Y2673">
        <v>-0.10115100772200772</v>
      </c>
      <c r="Z2673" t="str">
        <f t="shared" si="95"/>
        <v>Low</v>
      </c>
    </row>
    <row r="2674" spans="1:26" x14ac:dyDescent="0.2">
      <c r="A2674" t="s">
        <v>3364</v>
      </c>
      <c r="B2674" t="s">
        <v>209</v>
      </c>
      <c r="C2674" t="s">
        <v>210</v>
      </c>
      <c r="D2674">
        <v>465</v>
      </c>
      <c r="E2674">
        <v>730</v>
      </c>
      <c r="F2674">
        <v>57</v>
      </c>
      <c r="G2674">
        <v>0</v>
      </c>
      <c r="H2674">
        <v>4.0999999999999996</v>
      </c>
      <c r="I2674">
        <v>145</v>
      </c>
      <c r="J2674">
        <v>83</v>
      </c>
      <c r="K2674">
        <v>4930798</v>
      </c>
      <c r="L2674">
        <v>17000000</v>
      </c>
      <c r="M2674" s="2">
        <f>VLOOKUP(A2674,Sheet2!$A$1:G6398,2,0)</f>
        <v>41047</v>
      </c>
      <c r="N2674" t="str">
        <f>VLOOKUP(A2674,Sheet2!$A$1:G6398,3,0)</f>
        <v>Color</v>
      </c>
      <c r="O2674" t="str">
        <f>VLOOKUP(A2674,Sheet2!$A$1:G6398,4,0)</f>
        <v>Horror</v>
      </c>
      <c r="P2674" t="str">
        <f>VLOOKUP(A2674,Sheet2!$A$1:G6398,5,0)</f>
        <v>English</v>
      </c>
      <c r="Q2674" t="str">
        <f>VLOOKUP(A2674,Sheet2!$A$1:G6398,6,0)</f>
        <v>USA</v>
      </c>
      <c r="R2674" t="str">
        <f>VLOOKUP(A2674,Sheet2!$A$1:G6398,7,0)</f>
        <v>PG-13</v>
      </c>
      <c r="S2674" t="str">
        <f>IF(Table19[[#This Row],[Language]]="English","English","Other language")</f>
        <v>English</v>
      </c>
      <c r="T2674">
        <f>Table19[[#This Row],[Gross Revenue]]-Table19[[#This Row],[Budget]]</f>
        <v>-12069202</v>
      </c>
      <c r="U2674" s="1">
        <f>(Table19[[#This Row],[Gross Revenue]]/Table19[[#This Row],[Budget]])-1</f>
        <v>-0.70995305882352944</v>
      </c>
      <c r="V2674" t="str">
        <f t="shared" si="94"/>
        <v>&lt;90 minutes</v>
      </c>
      <c r="W2674">
        <f>Table19[[#This Row],[Profit]]/Table19[[#This Row],[Budget]]*100</f>
        <v>-70.995305882352937</v>
      </c>
      <c r="X2674">
        <v>16235088</v>
      </c>
      <c r="Y2674">
        <v>1.1909079499999999</v>
      </c>
      <c r="Z2674" t="str">
        <f t="shared" si="95"/>
        <v>Medium</v>
      </c>
    </row>
    <row r="2675" spans="1:26" x14ac:dyDescent="0.2">
      <c r="A2675" t="s">
        <v>4045</v>
      </c>
      <c r="B2675" t="s">
        <v>206</v>
      </c>
      <c r="C2675" t="s">
        <v>334</v>
      </c>
      <c r="D2675">
        <v>2000</v>
      </c>
      <c r="E2675">
        <v>3753</v>
      </c>
      <c r="F2675">
        <v>18</v>
      </c>
      <c r="G2675">
        <v>470</v>
      </c>
      <c r="H2675">
        <v>5.7</v>
      </c>
      <c r="I2675">
        <v>110</v>
      </c>
      <c r="J2675">
        <v>116</v>
      </c>
      <c r="K2675">
        <v>30199105</v>
      </c>
      <c r="L2675">
        <v>40000000</v>
      </c>
      <c r="M2675" s="2">
        <f>VLOOKUP(A2675,Sheet2!$A$1:G6399,2,0)</f>
        <v>36810</v>
      </c>
      <c r="N2675" t="str">
        <f>VLOOKUP(A2675,Sheet2!$A$1:G6399,3,0)</f>
        <v>Color</v>
      </c>
      <c r="O2675" t="str">
        <f>VLOOKUP(A2675,Sheet2!$A$1:G6399,4,0)</f>
        <v>Action</v>
      </c>
      <c r="P2675" t="str">
        <f>VLOOKUP(A2675,Sheet2!$A$1:G6399,5,0)</f>
        <v>English</v>
      </c>
      <c r="Q2675" t="str">
        <f>VLOOKUP(A2675,Sheet2!$A$1:G6399,6,0)</f>
        <v>USA</v>
      </c>
      <c r="R2675" t="str">
        <f>VLOOKUP(A2675,Sheet2!$A$1:G6399,7,0)</f>
        <v>R</v>
      </c>
      <c r="S2675" t="str">
        <f>IF(Table19[[#This Row],[Language]]="English","English","Other language")</f>
        <v>English</v>
      </c>
      <c r="T2675">
        <f>Table19[[#This Row],[Gross Revenue]]-Table19[[#This Row],[Budget]]</f>
        <v>-9800895</v>
      </c>
      <c r="U2675" s="1">
        <f>(Table19[[#This Row],[Gross Revenue]]/Table19[[#This Row],[Budget]])-1</f>
        <v>-0.24502237500000001</v>
      </c>
      <c r="V2675" t="str">
        <f t="shared" si="94"/>
        <v>111-130 minutes</v>
      </c>
      <c r="W2675">
        <f>Table19[[#This Row],[Profit]]/Table19[[#This Row],[Budget]]*100</f>
        <v>-24.5022375</v>
      </c>
      <c r="X2675">
        <v>-1289919.5</v>
      </c>
      <c r="Y2675">
        <v>-4.8151417500000002E-2</v>
      </c>
      <c r="Z2675" t="str">
        <f t="shared" si="95"/>
        <v>High</v>
      </c>
    </row>
    <row r="2676" spans="1:26" x14ac:dyDescent="0.2">
      <c r="A2676" t="s">
        <v>6851</v>
      </c>
      <c r="B2676" t="s">
        <v>3153</v>
      </c>
      <c r="C2676" t="s">
        <v>3154</v>
      </c>
      <c r="D2676">
        <v>996</v>
      </c>
      <c r="E2676">
        <v>4606</v>
      </c>
      <c r="F2676">
        <v>405</v>
      </c>
      <c r="G2676">
        <v>30000</v>
      </c>
      <c r="H2676">
        <v>8</v>
      </c>
      <c r="I2676">
        <v>576</v>
      </c>
      <c r="J2676">
        <v>100</v>
      </c>
      <c r="K2676">
        <v>44667095</v>
      </c>
      <c r="L2676">
        <v>15000000</v>
      </c>
      <c r="M2676" s="2">
        <f>VLOOKUP(A2676,Sheet2!$A$1:G6400,2,0)</f>
        <v>40579</v>
      </c>
      <c r="N2676" t="str">
        <f>VLOOKUP(A2676,Sheet2!$A$1:G6400,3,0)</f>
        <v>Black and White</v>
      </c>
      <c r="O2676" t="str">
        <f>VLOOKUP(A2676,Sheet2!$A$1:G6400,4,0)</f>
        <v>Comedy</v>
      </c>
      <c r="P2676" t="str">
        <f>VLOOKUP(A2676,Sheet2!$A$1:G6400,5,0)</f>
        <v>English</v>
      </c>
      <c r="Q2676" t="str">
        <f>VLOOKUP(A2676,Sheet2!$A$1:G6400,6,0)</f>
        <v>France</v>
      </c>
      <c r="R2676" t="str">
        <f>VLOOKUP(A2676,Sheet2!$A$1:G6400,7,0)</f>
        <v>PG-13</v>
      </c>
      <c r="S2676" t="str">
        <f>IF(Table19[[#This Row],[Language]]="English","English","Other language")</f>
        <v>English</v>
      </c>
      <c r="T2676">
        <f>Table19[[#This Row],[Gross Revenue]]-Table19[[#This Row],[Budget]]</f>
        <v>29667095</v>
      </c>
      <c r="U2676" s="1">
        <f>(Table19[[#This Row],[Gross Revenue]]/Table19[[#This Row],[Budget]])-1</f>
        <v>1.9778063333333336</v>
      </c>
      <c r="V2676" t="str">
        <f t="shared" si="94"/>
        <v>90-110 minutes</v>
      </c>
      <c r="W2676">
        <f>Table19[[#This Row],[Profit]]/Table19[[#This Row],[Budget]]*100</f>
        <v>197.78063333333333</v>
      </c>
      <c r="X2676">
        <v>1637763</v>
      </c>
      <c r="Y2676">
        <v>0.19178668286445014</v>
      </c>
      <c r="Z2676" t="str">
        <f t="shared" si="95"/>
        <v>Medium</v>
      </c>
    </row>
    <row r="2677" spans="1:26" x14ac:dyDescent="0.2">
      <c r="A2677" t="s">
        <v>4839</v>
      </c>
      <c r="B2677" t="s">
        <v>1895</v>
      </c>
      <c r="C2677" t="s">
        <v>1896</v>
      </c>
      <c r="D2677">
        <v>1000</v>
      </c>
      <c r="E2677">
        <v>1172</v>
      </c>
      <c r="F2677">
        <v>141</v>
      </c>
      <c r="G2677">
        <v>0</v>
      </c>
      <c r="H2677">
        <v>6.4</v>
      </c>
      <c r="I2677">
        <v>205</v>
      </c>
      <c r="J2677">
        <v>105</v>
      </c>
      <c r="K2677">
        <v>613556</v>
      </c>
      <c r="L2677">
        <v>15000000</v>
      </c>
      <c r="M2677" s="2">
        <f>VLOOKUP(A2677,Sheet2!$A$1:G6401,2,0)</f>
        <v>42007</v>
      </c>
      <c r="N2677" t="str">
        <f>VLOOKUP(A2677,Sheet2!$A$1:G6401,3,0)</f>
        <v>Color</v>
      </c>
      <c r="O2677" t="str">
        <f>VLOOKUP(A2677,Sheet2!$A$1:G6401,4,0)</f>
        <v>Action</v>
      </c>
      <c r="P2677" t="str">
        <f>VLOOKUP(A2677,Sheet2!$A$1:G6401,5,0)</f>
        <v>Mandarin</v>
      </c>
      <c r="Q2677" t="str">
        <f>VLOOKUP(A2677,Sheet2!$A$1:G6401,6,0)</f>
        <v>Taiwan</v>
      </c>
      <c r="R2677" t="str">
        <f>VLOOKUP(A2677,Sheet2!$A$1:G6401,7,0)</f>
        <v>Not Rated</v>
      </c>
      <c r="S2677" t="str">
        <f>IF(Table19[[#This Row],[Language]]="English","English","Other language")</f>
        <v>Other language</v>
      </c>
      <c r="T2677">
        <f>Table19[[#This Row],[Gross Revenue]]-Table19[[#This Row],[Budget]]</f>
        <v>-14386444</v>
      </c>
      <c r="U2677" s="1">
        <f>(Table19[[#This Row],[Gross Revenue]]/Table19[[#This Row],[Budget]])-1</f>
        <v>-0.9590962666666667</v>
      </c>
      <c r="V2677" t="str">
        <f t="shared" si="94"/>
        <v>90-110 minutes</v>
      </c>
      <c r="W2677">
        <f>Table19[[#This Row],[Profit]]/Table19[[#This Row],[Budget]]*100</f>
        <v>-95.909626666666668</v>
      </c>
      <c r="X2677">
        <v>-1289919.5</v>
      </c>
      <c r="Y2677">
        <v>-4.8151417500000002E-2</v>
      </c>
      <c r="Z2677" t="str">
        <f t="shared" si="95"/>
        <v>Medium</v>
      </c>
    </row>
    <row r="2678" spans="1:26" x14ac:dyDescent="0.2">
      <c r="A2678" t="s">
        <v>6408</v>
      </c>
      <c r="B2678" t="s">
        <v>89</v>
      </c>
      <c r="C2678" t="s">
        <v>2702</v>
      </c>
      <c r="D2678">
        <v>11000</v>
      </c>
      <c r="E2678">
        <v>22516</v>
      </c>
      <c r="F2678">
        <v>181</v>
      </c>
      <c r="G2678">
        <v>0</v>
      </c>
      <c r="H2678">
        <v>7.5</v>
      </c>
      <c r="I2678">
        <v>273</v>
      </c>
      <c r="J2678">
        <v>160</v>
      </c>
      <c r="K2678">
        <v>3904982</v>
      </c>
      <c r="L2678">
        <v>30000000</v>
      </c>
      <c r="M2678" s="2">
        <f>VLOOKUP(A2678,Sheet2!$A$1:G6402,2,0)</f>
        <v>39190</v>
      </c>
      <c r="N2678" t="str">
        <f>VLOOKUP(A2678,Sheet2!$A$1:G6402,3,0)</f>
        <v>Color</v>
      </c>
      <c r="O2678" t="str">
        <f>VLOOKUP(A2678,Sheet2!$A$1:G6402,4,0)</f>
        <v>Biography</v>
      </c>
      <c r="P2678" t="str">
        <f>VLOOKUP(A2678,Sheet2!$A$1:G6402,5,0)</f>
        <v>English</v>
      </c>
      <c r="Q2678" t="str">
        <f>VLOOKUP(A2678,Sheet2!$A$1:G6402,6,0)</f>
        <v>USA</v>
      </c>
      <c r="R2678" t="str">
        <f>VLOOKUP(A2678,Sheet2!$A$1:G6402,7,0)</f>
        <v>R</v>
      </c>
      <c r="S2678" t="str">
        <f>IF(Table19[[#This Row],[Language]]="English","English","Other language")</f>
        <v>English</v>
      </c>
      <c r="T2678">
        <f>Table19[[#This Row],[Gross Revenue]]-Table19[[#This Row],[Budget]]</f>
        <v>-26095018</v>
      </c>
      <c r="U2678" s="1">
        <f>(Table19[[#This Row],[Gross Revenue]]/Table19[[#This Row],[Budget]])-1</f>
        <v>-0.86983393333333336</v>
      </c>
      <c r="V2678" t="str">
        <f t="shared" si="94"/>
        <v>&gt;150 minutes</v>
      </c>
      <c r="W2678">
        <f>Table19[[#This Row],[Profit]]/Table19[[#This Row],[Budget]]*100</f>
        <v>-86.983393333333339</v>
      </c>
      <c r="X2678">
        <v>-1289919.5</v>
      </c>
      <c r="Y2678">
        <v>-4.8151417500000002E-2</v>
      </c>
      <c r="Z2678" t="str">
        <f t="shared" si="95"/>
        <v>Medium</v>
      </c>
    </row>
    <row r="2679" spans="1:26" x14ac:dyDescent="0.2">
      <c r="A2679" t="s">
        <v>4753</v>
      </c>
      <c r="B2679" t="s">
        <v>661</v>
      </c>
      <c r="C2679" t="s">
        <v>380</v>
      </c>
      <c r="D2679">
        <v>24000</v>
      </c>
      <c r="E2679">
        <v>27806</v>
      </c>
      <c r="F2679">
        <v>35</v>
      </c>
      <c r="G2679">
        <v>862</v>
      </c>
      <c r="H2679">
        <v>6.3</v>
      </c>
      <c r="I2679">
        <v>113</v>
      </c>
      <c r="J2679">
        <v>104</v>
      </c>
      <c r="K2679">
        <v>10996440</v>
      </c>
      <c r="L2679">
        <v>13000000</v>
      </c>
      <c r="M2679" s="2">
        <f>VLOOKUP(A2679,Sheet2!$A$1:G6403,2,0)</f>
        <v>38912</v>
      </c>
      <c r="N2679" t="str">
        <f>VLOOKUP(A2679,Sheet2!$A$1:G6403,3,0)</f>
        <v>Color</v>
      </c>
      <c r="O2679" t="str">
        <f>VLOOKUP(A2679,Sheet2!$A$1:G6403,4,0)</f>
        <v>Adventure</v>
      </c>
      <c r="P2679" t="str">
        <f>VLOOKUP(A2679,Sheet2!$A$1:G6403,5,0)</f>
        <v>English</v>
      </c>
      <c r="Q2679" t="str">
        <f>VLOOKUP(A2679,Sheet2!$A$1:G6403,6,0)</f>
        <v>USA</v>
      </c>
      <c r="R2679" t="str">
        <f>VLOOKUP(A2679,Sheet2!$A$1:G6403,7,0)</f>
        <v>PG</v>
      </c>
      <c r="S2679" t="str">
        <f>IF(Table19[[#This Row],[Language]]="English","English","Other language")</f>
        <v>English</v>
      </c>
      <c r="T2679">
        <f>Table19[[#This Row],[Gross Revenue]]-Table19[[#This Row],[Budget]]</f>
        <v>-2003560</v>
      </c>
      <c r="U2679" s="1">
        <f>(Table19[[#This Row],[Gross Revenue]]/Table19[[#This Row],[Budget]])-1</f>
        <v>-0.15412000000000003</v>
      </c>
      <c r="V2679" t="str">
        <f t="shared" si="94"/>
        <v>90-110 minutes</v>
      </c>
      <c r="W2679">
        <f>Table19[[#This Row],[Profit]]/Table19[[#This Row],[Budget]]*100</f>
        <v>-15.412000000000001</v>
      </c>
      <c r="X2679">
        <v>3892693.5</v>
      </c>
      <c r="Y2679">
        <v>0.11726928571428571</v>
      </c>
      <c r="Z2679" t="str">
        <f t="shared" si="95"/>
        <v>Low</v>
      </c>
    </row>
    <row r="2680" spans="1:26" x14ac:dyDescent="0.2">
      <c r="A2680" t="s">
        <v>3719</v>
      </c>
      <c r="B2680" t="s">
        <v>546</v>
      </c>
      <c r="C2680" t="s">
        <v>774</v>
      </c>
      <c r="D2680">
        <v>40000</v>
      </c>
      <c r="E2680">
        <v>52621</v>
      </c>
      <c r="F2680">
        <v>7</v>
      </c>
      <c r="G2680">
        <v>1000</v>
      </c>
      <c r="H2680">
        <v>5.3</v>
      </c>
      <c r="I2680">
        <v>107</v>
      </c>
      <c r="J2680">
        <v>109</v>
      </c>
      <c r="K2680">
        <v>10654581</v>
      </c>
      <c r="L2680">
        <v>34000000</v>
      </c>
      <c r="M2680" s="2">
        <f>VLOOKUP(A2680,Sheet2!$A$1:G6404,2,0)</f>
        <v>36484</v>
      </c>
      <c r="N2680" t="str">
        <f>VLOOKUP(A2680,Sheet2!$A$1:G6404,3,0)</f>
        <v>Color</v>
      </c>
      <c r="O2680" t="str">
        <f>VLOOKUP(A2680,Sheet2!$A$1:G6404,4,0)</f>
        <v>Drama</v>
      </c>
      <c r="P2680" t="str">
        <f>VLOOKUP(A2680,Sheet2!$A$1:G6404,5,0)</f>
        <v>English</v>
      </c>
      <c r="Q2680" t="str">
        <f>VLOOKUP(A2680,Sheet2!$A$1:G6404,6,0)</f>
        <v>USA</v>
      </c>
      <c r="R2680" t="str">
        <f>VLOOKUP(A2680,Sheet2!$A$1:G6404,7,0)</f>
        <v>R</v>
      </c>
      <c r="S2680" t="str">
        <f>IF(Table19[[#This Row],[Language]]="English","English","Other language")</f>
        <v>English</v>
      </c>
      <c r="T2680">
        <f>Table19[[#This Row],[Gross Revenue]]-Table19[[#This Row],[Budget]]</f>
        <v>-23345419</v>
      </c>
      <c r="U2680" s="1">
        <f>(Table19[[#This Row],[Gross Revenue]]/Table19[[#This Row],[Budget]])-1</f>
        <v>-0.68662997058823527</v>
      </c>
      <c r="V2680" t="str">
        <f t="shared" si="94"/>
        <v>90-110 minutes</v>
      </c>
      <c r="W2680">
        <f>Table19[[#This Row],[Profit]]/Table19[[#This Row],[Budget]]*100</f>
        <v>-68.662997058823521</v>
      </c>
      <c r="X2680">
        <v>-434215.5</v>
      </c>
      <c r="Y2680">
        <v>-0.10115100772200772</v>
      </c>
      <c r="Z2680" t="str">
        <f t="shared" si="95"/>
        <v>Medium</v>
      </c>
    </row>
    <row r="2681" spans="1:26" x14ac:dyDescent="0.2">
      <c r="A2681" t="s">
        <v>6903</v>
      </c>
      <c r="B2681" t="s">
        <v>850</v>
      </c>
      <c r="C2681" t="s">
        <v>2938</v>
      </c>
      <c r="D2681">
        <v>26000</v>
      </c>
      <c r="E2681">
        <v>87697</v>
      </c>
      <c r="F2681">
        <v>0</v>
      </c>
      <c r="G2681">
        <v>123000</v>
      </c>
      <c r="H2681">
        <v>8.1</v>
      </c>
      <c r="I2681">
        <v>703</v>
      </c>
      <c r="J2681">
        <v>173</v>
      </c>
      <c r="K2681">
        <v>623279547</v>
      </c>
      <c r="L2681">
        <v>220000000</v>
      </c>
      <c r="M2681" s="2">
        <f>VLOOKUP(A2681,Sheet2!$A$1:G6405,2,0)</f>
        <v>41118</v>
      </c>
      <c r="N2681" t="str">
        <f>VLOOKUP(A2681,Sheet2!$A$1:G6405,3,0)</f>
        <v>Color</v>
      </c>
      <c r="O2681" t="str">
        <f>VLOOKUP(A2681,Sheet2!$A$1:G6405,4,0)</f>
        <v>Action</v>
      </c>
      <c r="P2681" t="str">
        <f>VLOOKUP(A2681,Sheet2!$A$1:G6405,5,0)</f>
        <v>English</v>
      </c>
      <c r="Q2681" t="str">
        <f>VLOOKUP(A2681,Sheet2!$A$1:G6405,6,0)</f>
        <v>USA</v>
      </c>
      <c r="R2681" t="str">
        <f>VLOOKUP(A2681,Sheet2!$A$1:G6405,7,0)</f>
        <v>PG-13</v>
      </c>
      <c r="S2681" t="str">
        <f>IF(Table19[[#This Row],[Language]]="English","English","Other language")</f>
        <v>English</v>
      </c>
      <c r="T2681">
        <f>Table19[[#This Row],[Gross Revenue]]-Table19[[#This Row],[Budget]]</f>
        <v>403279547</v>
      </c>
      <c r="U2681" s="1">
        <f>(Table19[[#This Row],[Gross Revenue]]/Table19[[#This Row],[Budget]])-1</f>
        <v>1.8330888500000002</v>
      </c>
      <c r="V2681" t="str">
        <f t="shared" si="94"/>
        <v>&gt;150 minutes</v>
      </c>
      <c r="W2681">
        <f>Table19[[#This Row],[Profit]]/Table19[[#This Row],[Budget]]*100</f>
        <v>183.308885</v>
      </c>
      <c r="X2681">
        <v>-1289919.5</v>
      </c>
      <c r="Y2681">
        <v>-4.8151417500000002E-2</v>
      </c>
      <c r="Z2681" t="str">
        <f t="shared" si="95"/>
        <v>High</v>
      </c>
    </row>
    <row r="2682" spans="1:26" x14ac:dyDescent="0.2">
      <c r="A2682" t="s">
        <v>6428</v>
      </c>
      <c r="B2682" t="s">
        <v>691</v>
      </c>
      <c r="C2682" t="s">
        <v>692</v>
      </c>
      <c r="D2682">
        <v>29000</v>
      </c>
      <c r="E2682">
        <v>34582</v>
      </c>
      <c r="F2682">
        <v>17000</v>
      </c>
      <c r="G2682">
        <v>0</v>
      </c>
      <c r="H2682">
        <v>7.5</v>
      </c>
      <c r="I2682">
        <v>267</v>
      </c>
      <c r="J2682">
        <v>170</v>
      </c>
      <c r="K2682">
        <v>102608827</v>
      </c>
      <c r="L2682">
        <v>110000000</v>
      </c>
      <c r="M2682" s="2">
        <f>VLOOKUP(A2682,Sheet2!$A$1:G6406,2,0)</f>
        <v>38229</v>
      </c>
      <c r="N2682" t="str">
        <f>VLOOKUP(A2682,Sheet2!$A$1:G6406,3,0)</f>
        <v>Black and White</v>
      </c>
      <c r="O2682" t="str">
        <f>VLOOKUP(A2682,Sheet2!$A$1:G6406,4,0)</f>
        <v>Biography</v>
      </c>
      <c r="P2682" t="str">
        <f>VLOOKUP(A2682,Sheet2!$A$1:G6406,5,0)</f>
        <v>English</v>
      </c>
      <c r="Q2682" t="str">
        <f>VLOOKUP(A2682,Sheet2!$A$1:G6406,6,0)</f>
        <v>USA</v>
      </c>
      <c r="R2682" t="str">
        <f>VLOOKUP(A2682,Sheet2!$A$1:G6406,7,0)</f>
        <v>PG-13</v>
      </c>
      <c r="S2682" t="str">
        <f>IF(Table19[[#This Row],[Language]]="English","English","Other language")</f>
        <v>English</v>
      </c>
      <c r="T2682">
        <f>Table19[[#This Row],[Gross Revenue]]-Table19[[#This Row],[Budget]]</f>
        <v>-7391173</v>
      </c>
      <c r="U2682" s="1">
        <f>(Table19[[#This Row],[Gross Revenue]]/Table19[[#This Row],[Budget]])-1</f>
        <v>-6.7192481818181826E-2</v>
      </c>
      <c r="V2682" t="str">
        <f t="shared" si="94"/>
        <v>&gt;150 minutes</v>
      </c>
      <c r="W2682">
        <f>Table19[[#This Row],[Profit]]/Table19[[#This Row],[Budget]]*100</f>
        <v>-6.7192481818181813</v>
      </c>
      <c r="X2682">
        <v>-1289919.5</v>
      </c>
      <c r="Y2682">
        <v>-4.8151417500000002E-2</v>
      </c>
      <c r="Z2682" t="str">
        <f t="shared" si="95"/>
        <v>High</v>
      </c>
    </row>
    <row r="2683" spans="1:26" x14ac:dyDescent="0.2">
      <c r="A2683" t="s">
        <v>6306</v>
      </c>
      <c r="B2683" t="s">
        <v>2843</v>
      </c>
      <c r="C2683" t="s">
        <v>1157</v>
      </c>
      <c r="D2683">
        <v>486</v>
      </c>
      <c r="E2683">
        <v>1601</v>
      </c>
      <c r="F2683">
        <v>34</v>
      </c>
      <c r="G2683">
        <v>0</v>
      </c>
      <c r="H2683">
        <v>7.4</v>
      </c>
      <c r="I2683">
        <v>160</v>
      </c>
      <c r="J2683">
        <v>184</v>
      </c>
      <c r="K2683">
        <v>476270</v>
      </c>
      <c r="L2683">
        <v>20000000</v>
      </c>
      <c r="M2683" s="2">
        <f>VLOOKUP(A2683,Sheet2!$A$1:G6407,2,0)</f>
        <v>39803</v>
      </c>
      <c r="N2683" t="str">
        <f>VLOOKUP(A2683,Sheet2!$A$1:G6407,3,0)</f>
        <v>Color</v>
      </c>
      <c r="O2683" t="str">
        <f>VLOOKUP(A2683,Sheet2!$A$1:G6407,4,0)</f>
        <v>Action</v>
      </c>
      <c r="P2683" t="str">
        <f>VLOOKUP(A2683,Sheet2!$A$1:G6407,5,0)</f>
        <v>German</v>
      </c>
      <c r="Q2683" t="str">
        <f>VLOOKUP(A2683,Sheet2!$A$1:G6407,6,0)</f>
        <v>Germany</v>
      </c>
      <c r="R2683" t="str">
        <f>VLOOKUP(A2683,Sheet2!$A$1:G6407,7,0)</f>
        <v>R</v>
      </c>
      <c r="S2683" t="str">
        <f>IF(Table19[[#This Row],[Language]]="English","English","Other language")</f>
        <v>Other language</v>
      </c>
      <c r="T2683">
        <f>Table19[[#This Row],[Gross Revenue]]-Table19[[#This Row],[Budget]]</f>
        <v>-19523730</v>
      </c>
      <c r="U2683" s="1">
        <f>(Table19[[#This Row],[Gross Revenue]]/Table19[[#This Row],[Budget]])-1</f>
        <v>-0.97618649999999996</v>
      </c>
      <c r="V2683" t="str">
        <f t="shared" si="94"/>
        <v>&gt;150 minutes</v>
      </c>
      <c r="W2683">
        <f>Table19[[#This Row],[Profit]]/Table19[[#This Row],[Budget]]*100</f>
        <v>-97.618650000000002</v>
      </c>
      <c r="X2683">
        <v>-1289919.5</v>
      </c>
      <c r="Y2683">
        <v>-4.8151417500000002E-2</v>
      </c>
      <c r="Z2683" t="str">
        <f t="shared" si="95"/>
        <v>Medium</v>
      </c>
    </row>
    <row r="2684" spans="1:26" x14ac:dyDescent="0.2">
      <c r="A2684" t="s">
        <v>3749</v>
      </c>
      <c r="B2684" t="s">
        <v>814</v>
      </c>
      <c r="C2684" t="s">
        <v>815</v>
      </c>
      <c r="D2684">
        <v>1000</v>
      </c>
      <c r="E2684">
        <v>3356</v>
      </c>
      <c r="F2684">
        <v>16</v>
      </c>
      <c r="G2684">
        <v>0</v>
      </c>
      <c r="H2684">
        <v>5.3</v>
      </c>
      <c r="I2684">
        <v>148</v>
      </c>
      <c r="J2684">
        <v>104</v>
      </c>
      <c r="K2684">
        <v>37481242</v>
      </c>
      <c r="L2684">
        <v>35000000</v>
      </c>
      <c r="M2684" s="2">
        <f>VLOOKUP(A2684,Sheet2!$A$1:G6408,2,0)</f>
        <v>40385</v>
      </c>
      <c r="N2684" t="str">
        <f>VLOOKUP(A2684,Sheet2!$A$1:G6408,3,0)</f>
        <v>Color</v>
      </c>
      <c r="O2684" t="str">
        <f>VLOOKUP(A2684,Sheet2!$A$1:G6408,4,0)</f>
        <v>Comedy</v>
      </c>
      <c r="P2684" t="str">
        <f>VLOOKUP(A2684,Sheet2!$A$1:G6408,5,0)</f>
        <v>English</v>
      </c>
      <c r="Q2684" t="str">
        <f>VLOOKUP(A2684,Sheet2!$A$1:G6408,6,0)</f>
        <v>USA</v>
      </c>
      <c r="R2684" t="str">
        <f>VLOOKUP(A2684,Sheet2!$A$1:G6408,7,0)</f>
        <v>PG-13</v>
      </c>
      <c r="S2684" t="str">
        <f>IF(Table19[[#This Row],[Language]]="English","English","Other language")</f>
        <v>English</v>
      </c>
      <c r="T2684">
        <f>Table19[[#This Row],[Gross Revenue]]-Table19[[#This Row],[Budget]]</f>
        <v>2481242</v>
      </c>
      <c r="U2684" s="1">
        <f>(Table19[[#This Row],[Gross Revenue]]/Table19[[#This Row],[Budget]])-1</f>
        <v>7.089262857142864E-2</v>
      </c>
      <c r="V2684" t="str">
        <f t="shared" si="94"/>
        <v>90-110 minutes</v>
      </c>
      <c r="W2684">
        <f>Table19[[#This Row],[Profit]]/Table19[[#This Row],[Budget]]*100</f>
        <v>7.0892628571428569</v>
      </c>
      <c r="X2684">
        <v>1637763</v>
      </c>
      <c r="Y2684">
        <v>0.19178668286445014</v>
      </c>
      <c r="Z2684" t="str">
        <f t="shared" si="95"/>
        <v>Medium</v>
      </c>
    </row>
    <row r="2685" spans="1:26" x14ac:dyDescent="0.2">
      <c r="A2685" t="s">
        <v>5335</v>
      </c>
      <c r="B2685" t="s">
        <v>2240</v>
      </c>
      <c r="C2685" t="s">
        <v>2241</v>
      </c>
      <c r="D2685">
        <v>552</v>
      </c>
      <c r="E2685">
        <v>859</v>
      </c>
      <c r="F2685">
        <v>58</v>
      </c>
      <c r="G2685">
        <v>608</v>
      </c>
      <c r="H2685">
        <v>6.7</v>
      </c>
      <c r="I2685">
        <v>75</v>
      </c>
      <c r="J2685">
        <v>112</v>
      </c>
      <c r="K2685">
        <v>712294</v>
      </c>
      <c r="L2685">
        <v>1500000</v>
      </c>
      <c r="M2685" s="2">
        <f>VLOOKUP(A2685,Sheet2!$A$1:G6409,2,0)</f>
        <v>38628</v>
      </c>
      <c r="N2685" t="str">
        <f>VLOOKUP(A2685,Sheet2!$A$1:G6409,3,0)</f>
        <v>Color</v>
      </c>
      <c r="O2685" t="str">
        <f>VLOOKUP(A2685,Sheet2!$A$1:G6409,4,0)</f>
        <v>Drama</v>
      </c>
      <c r="P2685" t="str">
        <f>VLOOKUP(A2685,Sheet2!$A$1:G6409,5,0)</f>
        <v>English</v>
      </c>
      <c r="Q2685" t="str">
        <f>VLOOKUP(A2685,Sheet2!$A$1:G6409,6,0)</f>
        <v>USA</v>
      </c>
      <c r="R2685" t="str">
        <f>VLOOKUP(A2685,Sheet2!$A$1:G6409,7,0)</f>
        <v>R</v>
      </c>
      <c r="S2685" t="str">
        <f>IF(Table19[[#This Row],[Language]]="English","English","Other language")</f>
        <v>English</v>
      </c>
      <c r="T2685">
        <f>Table19[[#This Row],[Gross Revenue]]-Table19[[#This Row],[Budget]]</f>
        <v>-787706</v>
      </c>
      <c r="U2685" s="1">
        <f>(Table19[[#This Row],[Gross Revenue]]/Table19[[#This Row],[Budget]])-1</f>
        <v>-0.52513733333333334</v>
      </c>
      <c r="V2685" t="str">
        <f t="shared" si="94"/>
        <v>111-130 minutes</v>
      </c>
      <c r="W2685">
        <f>Table19[[#This Row],[Profit]]/Table19[[#This Row],[Budget]]*100</f>
        <v>-52.513733333333334</v>
      </c>
      <c r="X2685">
        <v>-434215.5</v>
      </c>
      <c r="Y2685">
        <v>-0.10115100772200772</v>
      </c>
      <c r="Z2685" t="str">
        <f t="shared" si="95"/>
        <v>Low</v>
      </c>
    </row>
    <row r="2686" spans="1:26" x14ac:dyDescent="0.2">
      <c r="A2686" t="s">
        <v>4003</v>
      </c>
      <c r="B2686" t="s">
        <v>594</v>
      </c>
      <c r="C2686" t="s">
        <v>1110</v>
      </c>
      <c r="D2686">
        <v>931</v>
      </c>
      <c r="E2686">
        <v>1917</v>
      </c>
      <c r="F2686">
        <v>7</v>
      </c>
      <c r="G2686">
        <v>744</v>
      </c>
      <c r="H2686">
        <v>5.6</v>
      </c>
      <c r="I2686">
        <v>92</v>
      </c>
      <c r="J2686">
        <v>98</v>
      </c>
      <c r="K2686">
        <v>30306281</v>
      </c>
      <c r="L2686">
        <v>10000000</v>
      </c>
      <c r="M2686" s="2">
        <f>VLOOKUP(A2686,Sheet2!$A$1:G6410,2,0)</f>
        <v>37432</v>
      </c>
      <c r="N2686" t="str">
        <f>VLOOKUP(A2686,Sheet2!$A$1:G6410,3,0)</f>
        <v>Color</v>
      </c>
      <c r="O2686" t="str">
        <f>VLOOKUP(A2686,Sheet2!$A$1:G6410,4,0)</f>
        <v>Comedy</v>
      </c>
      <c r="P2686" t="str">
        <f>VLOOKUP(A2686,Sheet2!$A$1:G6410,5,0)</f>
        <v>English</v>
      </c>
      <c r="Q2686" t="str">
        <f>VLOOKUP(A2686,Sheet2!$A$1:G6410,6,0)</f>
        <v>USA</v>
      </c>
      <c r="R2686" t="str">
        <f>VLOOKUP(A2686,Sheet2!$A$1:G6410,7,0)</f>
        <v>R</v>
      </c>
      <c r="S2686" t="str">
        <f>IF(Table19[[#This Row],[Language]]="English","English","Other language")</f>
        <v>English</v>
      </c>
      <c r="T2686">
        <f>Table19[[#This Row],[Gross Revenue]]-Table19[[#This Row],[Budget]]</f>
        <v>20306281</v>
      </c>
      <c r="U2686" s="1">
        <f>(Table19[[#This Row],[Gross Revenue]]/Table19[[#This Row],[Budget]])-1</f>
        <v>2.0306280999999999</v>
      </c>
      <c r="V2686" t="str">
        <f t="shared" si="94"/>
        <v>90-110 minutes</v>
      </c>
      <c r="W2686">
        <f>Table19[[#This Row],[Profit]]/Table19[[#This Row],[Budget]]*100</f>
        <v>203.06280999999998</v>
      </c>
      <c r="X2686">
        <v>1637763</v>
      </c>
      <c r="Y2686">
        <v>0.19178668286445014</v>
      </c>
      <c r="Z2686" t="str">
        <f t="shared" si="95"/>
        <v>Low</v>
      </c>
    </row>
    <row r="2687" spans="1:26" x14ac:dyDescent="0.2">
      <c r="A2687" t="s">
        <v>5252</v>
      </c>
      <c r="B2687" t="s">
        <v>150</v>
      </c>
      <c r="C2687" t="s">
        <v>1252</v>
      </c>
      <c r="D2687">
        <v>26000</v>
      </c>
      <c r="E2687">
        <v>27755</v>
      </c>
      <c r="F2687">
        <v>79</v>
      </c>
      <c r="G2687">
        <v>0</v>
      </c>
      <c r="H2687">
        <v>7.3</v>
      </c>
      <c r="I2687">
        <v>222</v>
      </c>
      <c r="J2687">
        <v>111</v>
      </c>
      <c r="K2687">
        <v>30028592</v>
      </c>
      <c r="L2687">
        <v>20000000</v>
      </c>
      <c r="M2687" s="2">
        <f>VLOOKUP(A2687,Sheet2!$A$1:G6411,2,0)</f>
        <v>39633</v>
      </c>
      <c r="N2687" t="str">
        <f>VLOOKUP(A2687,Sheet2!$A$1:G6411,3,0)</f>
        <v>Color</v>
      </c>
      <c r="O2687" t="str">
        <f>VLOOKUP(A2687,Sheet2!$A$1:G6411,4,0)</f>
        <v>Crime</v>
      </c>
      <c r="P2687" t="str">
        <f>VLOOKUP(A2687,Sheet2!$A$1:G6411,5,0)</f>
        <v>English</v>
      </c>
      <c r="Q2687" t="str">
        <f>VLOOKUP(A2687,Sheet2!$A$1:G6411,6,0)</f>
        <v>UK</v>
      </c>
      <c r="R2687" t="str">
        <f>VLOOKUP(A2687,Sheet2!$A$1:G6411,7,0)</f>
        <v>R</v>
      </c>
      <c r="S2687" t="str">
        <f>IF(Table19[[#This Row],[Language]]="English","English","Other language")</f>
        <v>English</v>
      </c>
      <c r="T2687">
        <f>Table19[[#This Row],[Gross Revenue]]-Table19[[#This Row],[Budget]]</f>
        <v>10028592</v>
      </c>
      <c r="U2687" s="1">
        <f>(Table19[[#This Row],[Gross Revenue]]/Table19[[#This Row],[Budget]])-1</f>
        <v>0.50142960000000003</v>
      </c>
      <c r="V2687" t="str">
        <f t="shared" si="94"/>
        <v>111-130 minutes</v>
      </c>
      <c r="W2687">
        <f>Table19[[#This Row],[Profit]]/Table19[[#This Row],[Budget]]*100</f>
        <v>50.142960000000002</v>
      </c>
      <c r="X2687">
        <v>-74533.5</v>
      </c>
      <c r="Y2687">
        <v>-7.4856785714285719E-3</v>
      </c>
      <c r="Z2687" t="str">
        <f t="shared" si="95"/>
        <v>Medium</v>
      </c>
    </row>
    <row r="2688" spans="1:26" x14ac:dyDescent="0.2">
      <c r="A2688" t="s">
        <v>6624</v>
      </c>
      <c r="B2688" t="s">
        <v>3036</v>
      </c>
      <c r="C2688" t="s">
        <v>3037</v>
      </c>
      <c r="D2688">
        <v>150</v>
      </c>
      <c r="E2688">
        <v>253</v>
      </c>
      <c r="F2688">
        <v>66</v>
      </c>
      <c r="G2688">
        <v>0</v>
      </c>
      <c r="H2688">
        <v>7.7</v>
      </c>
      <c r="I2688">
        <v>135</v>
      </c>
      <c r="J2688">
        <v>112</v>
      </c>
      <c r="K2688">
        <v>3432342</v>
      </c>
      <c r="L2688">
        <v>6000000</v>
      </c>
      <c r="M2688" s="2">
        <f>VLOOKUP(A2688,Sheet2!$A$1:G6412,2,0)</f>
        <v>37854</v>
      </c>
      <c r="N2688" t="str">
        <f>VLOOKUP(A2688,Sheet2!$A$1:G6412,3,0)</f>
        <v>Color</v>
      </c>
      <c r="O2688" t="str">
        <f>VLOOKUP(A2688,Sheet2!$A$1:G6412,4,0)</f>
        <v>Comedy</v>
      </c>
      <c r="P2688" t="str">
        <f>VLOOKUP(A2688,Sheet2!$A$1:G6412,5,0)</f>
        <v>French</v>
      </c>
      <c r="Q2688" t="str">
        <f>VLOOKUP(A2688,Sheet2!$A$1:G6412,6,0)</f>
        <v>Canada</v>
      </c>
      <c r="R2688" t="str">
        <f>VLOOKUP(A2688,Sheet2!$A$1:G6412,7,0)</f>
        <v>R</v>
      </c>
      <c r="S2688" t="str">
        <f>IF(Table19[[#This Row],[Language]]="English","English","Other language")</f>
        <v>Other language</v>
      </c>
      <c r="T2688">
        <f>Table19[[#This Row],[Gross Revenue]]-Table19[[#This Row],[Budget]]</f>
        <v>-2567658</v>
      </c>
      <c r="U2688" s="1">
        <f>(Table19[[#This Row],[Gross Revenue]]/Table19[[#This Row],[Budget]])-1</f>
        <v>-0.42794299999999996</v>
      </c>
      <c r="V2688" t="str">
        <f t="shared" si="94"/>
        <v>111-130 minutes</v>
      </c>
      <c r="W2688">
        <f>Table19[[#This Row],[Profit]]/Table19[[#This Row],[Budget]]*100</f>
        <v>-42.7943</v>
      </c>
      <c r="X2688">
        <v>1637763</v>
      </c>
      <c r="Y2688">
        <v>0.19178668286445014</v>
      </c>
      <c r="Z2688" t="str">
        <f t="shared" si="95"/>
        <v>Low</v>
      </c>
    </row>
    <row r="2689" spans="1:26" x14ac:dyDescent="0.2">
      <c r="A2689" t="s">
        <v>3507</v>
      </c>
      <c r="B2689" t="s">
        <v>151</v>
      </c>
      <c r="C2689" t="s">
        <v>450</v>
      </c>
      <c r="D2689">
        <v>721</v>
      </c>
      <c r="E2689">
        <v>1700</v>
      </c>
      <c r="F2689">
        <v>101</v>
      </c>
      <c r="G2689">
        <v>550</v>
      </c>
      <c r="H2689">
        <v>4.8</v>
      </c>
      <c r="I2689">
        <v>15</v>
      </c>
      <c r="J2689">
        <v>87</v>
      </c>
      <c r="K2689">
        <v>800000</v>
      </c>
      <c r="L2689">
        <v>4000000</v>
      </c>
      <c r="M2689" s="2">
        <f>VLOOKUP(A2689,Sheet2!$A$1:G6413,2,0)</f>
        <v>32120</v>
      </c>
      <c r="N2689" t="str">
        <f>VLOOKUP(A2689,Sheet2!$A$1:G6413,3,0)</f>
        <v>Color</v>
      </c>
      <c r="O2689" t="str">
        <f>VLOOKUP(A2689,Sheet2!$A$1:G6413,4,0)</f>
        <v>Adventure</v>
      </c>
      <c r="P2689" t="str">
        <f>VLOOKUP(A2689,Sheet2!$A$1:G6413,5,0)</f>
        <v>English</v>
      </c>
      <c r="Q2689" t="str">
        <f>VLOOKUP(A2689,Sheet2!$A$1:G6413,6,0)</f>
        <v>USA</v>
      </c>
      <c r="R2689" t="str">
        <f>VLOOKUP(A2689,Sheet2!$A$1:G6413,7,0)</f>
        <v>R</v>
      </c>
      <c r="S2689" t="str">
        <f>IF(Table19[[#This Row],[Language]]="English","English","Other language")</f>
        <v>English</v>
      </c>
      <c r="T2689">
        <f>Table19[[#This Row],[Gross Revenue]]-Table19[[#This Row],[Budget]]</f>
        <v>-3200000</v>
      </c>
      <c r="U2689" s="1">
        <f>(Table19[[#This Row],[Gross Revenue]]/Table19[[#This Row],[Budget]])-1</f>
        <v>-0.8</v>
      </c>
      <c r="V2689" t="str">
        <f t="shared" si="94"/>
        <v>&lt;90 minutes</v>
      </c>
      <c r="W2689">
        <f>Table19[[#This Row],[Profit]]/Table19[[#This Row],[Budget]]*100</f>
        <v>-80</v>
      </c>
      <c r="X2689">
        <v>3892693.5</v>
      </c>
      <c r="Y2689">
        <v>0.11726928571428571</v>
      </c>
      <c r="Z2689" t="str">
        <f t="shared" si="95"/>
        <v>Low</v>
      </c>
    </row>
    <row r="2690" spans="1:26" x14ac:dyDescent="0.2">
      <c r="A2690" t="s">
        <v>5017</v>
      </c>
      <c r="B2690" t="s">
        <v>1920</v>
      </c>
      <c r="C2690" t="s">
        <v>2016</v>
      </c>
      <c r="D2690">
        <v>2000</v>
      </c>
      <c r="E2690">
        <v>3475</v>
      </c>
      <c r="F2690">
        <v>7</v>
      </c>
      <c r="G2690">
        <v>117</v>
      </c>
      <c r="H2690">
        <v>6.5</v>
      </c>
      <c r="I2690">
        <v>14</v>
      </c>
      <c r="J2690">
        <v>105</v>
      </c>
      <c r="K2690">
        <v>609042</v>
      </c>
      <c r="L2690">
        <v>1300000</v>
      </c>
      <c r="M2690" s="2">
        <f>VLOOKUP(A2690,Sheet2!$A$1:G6414,2,0)</f>
        <v>36170</v>
      </c>
      <c r="N2690" t="str">
        <f>VLOOKUP(A2690,Sheet2!$A$1:G6414,3,0)</f>
        <v>Color</v>
      </c>
      <c r="O2690" t="str">
        <f>VLOOKUP(A2690,Sheet2!$A$1:G6414,4,0)</f>
        <v>Drama</v>
      </c>
      <c r="P2690" t="str">
        <f>VLOOKUP(A2690,Sheet2!$A$1:G6414,5,0)</f>
        <v>English</v>
      </c>
      <c r="Q2690" t="str">
        <f>VLOOKUP(A2690,Sheet2!$A$1:G6414,6,0)</f>
        <v>USA</v>
      </c>
      <c r="R2690" t="str">
        <f>VLOOKUP(A2690,Sheet2!$A$1:G6414,7,0)</f>
        <v>PG</v>
      </c>
      <c r="S2690" t="str">
        <f>IF(Table19[[#This Row],[Language]]="English","English","Other language")</f>
        <v>English</v>
      </c>
      <c r="T2690">
        <f>Table19[[#This Row],[Gross Revenue]]-Table19[[#This Row],[Budget]]</f>
        <v>-690958</v>
      </c>
      <c r="U2690" s="1">
        <f>(Table19[[#This Row],[Gross Revenue]]/Table19[[#This Row],[Budget]])-1</f>
        <v>-0.53150615384615385</v>
      </c>
      <c r="V2690" t="str">
        <f t="shared" ref="V2690:V2753" si="96">IF(J2690="","",IF(J2690&lt;90,"&lt;90 minutes",IF(J2690&lt;=110,"90-110 minutes",IF(J2690&lt;=130,"111-130 minutes",IF(J2690&lt;=150,"131-150 minutes","&gt;150 minutes")))))</f>
        <v>90-110 minutes</v>
      </c>
      <c r="W2690">
        <f>Table19[[#This Row],[Profit]]/Table19[[#This Row],[Budget]]*100</f>
        <v>-53.150615384615385</v>
      </c>
      <c r="X2690">
        <v>-434215.5</v>
      </c>
      <c r="Y2690">
        <v>-0.10115100772200772</v>
      </c>
      <c r="Z2690" t="str">
        <f t="shared" ref="Z2690:Z2753" si="97">IF(L2690="","",IF(L2690&lt;=$AA$26,"Low",IF(L2690&lt;=$AA$28,"Medium","High")))</f>
        <v>Low</v>
      </c>
    </row>
    <row r="2691" spans="1:26" x14ac:dyDescent="0.2">
      <c r="A2691" t="s">
        <v>4438</v>
      </c>
      <c r="B2691" t="s">
        <v>1548</v>
      </c>
      <c r="C2691" t="s">
        <v>1549</v>
      </c>
      <c r="D2691">
        <v>855</v>
      </c>
      <c r="E2691">
        <v>2489</v>
      </c>
      <c r="F2691">
        <v>2</v>
      </c>
      <c r="G2691">
        <v>150</v>
      </c>
      <c r="H2691">
        <v>6.1</v>
      </c>
      <c r="I2691">
        <v>29</v>
      </c>
      <c r="J2691">
        <v>79</v>
      </c>
      <c r="K2691">
        <v>279282</v>
      </c>
      <c r="L2691">
        <v>1000000</v>
      </c>
      <c r="M2691" s="2">
        <f>VLOOKUP(A2691,Sheet2!$A$1:G6415,2,0)</f>
        <v>37937</v>
      </c>
      <c r="N2691" t="str">
        <f>VLOOKUP(A2691,Sheet2!$A$1:G6415,3,0)</f>
        <v>Color</v>
      </c>
      <c r="O2691" t="str">
        <f>VLOOKUP(A2691,Sheet2!$A$1:G6415,4,0)</f>
        <v>Comedy</v>
      </c>
      <c r="P2691" t="str">
        <f>VLOOKUP(A2691,Sheet2!$A$1:G6415,5,0)</f>
        <v>English</v>
      </c>
      <c r="Q2691" t="str">
        <f>VLOOKUP(A2691,Sheet2!$A$1:G6415,6,0)</f>
        <v>USA</v>
      </c>
      <c r="R2691" t="str">
        <f>VLOOKUP(A2691,Sheet2!$A$1:G6415,7,0)</f>
        <v>PG-13</v>
      </c>
      <c r="S2691" t="str">
        <f>IF(Table19[[#This Row],[Language]]="English","English","Other language")</f>
        <v>English</v>
      </c>
      <c r="T2691">
        <f>Table19[[#This Row],[Gross Revenue]]-Table19[[#This Row],[Budget]]</f>
        <v>-720718</v>
      </c>
      <c r="U2691" s="1">
        <f>(Table19[[#This Row],[Gross Revenue]]/Table19[[#This Row],[Budget]])-1</f>
        <v>-0.72071799999999997</v>
      </c>
      <c r="V2691" t="str">
        <f t="shared" si="96"/>
        <v>&lt;90 minutes</v>
      </c>
      <c r="W2691">
        <f>Table19[[#This Row],[Profit]]/Table19[[#This Row],[Budget]]*100</f>
        <v>-72.071799999999996</v>
      </c>
      <c r="X2691">
        <v>1637763</v>
      </c>
      <c r="Y2691">
        <v>0.19178668286445014</v>
      </c>
      <c r="Z2691" t="str">
        <f t="shared" si="97"/>
        <v>Low</v>
      </c>
    </row>
    <row r="2692" spans="1:26" x14ac:dyDescent="0.2">
      <c r="A2692" t="s">
        <v>5202</v>
      </c>
      <c r="B2692" t="s">
        <v>691</v>
      </c>
      <c r="C2692" t="s">
        <v>2160</v>
      </c>
      <c r="D2692">
        <v>29000</v>
      </c>
      <c r="E2692">
        <v>29461</v>
      </c>
      <c r="F2692">
        <v>0</v>
      </c>
      <c r="G2692">
        <v>0</v>
      </c>
      <c r="H2692">
        <v>6.6</v>
      </c>
      <c r="I2692">
        <v>118</v>
      </c>
      <c r="J2692">
        <v>119</v>
      </c>
      <c r="K2692">
        <v>39778599</v>
      </c>
      <c r="L2692">
        <v>50000000</v>
      </c>
      <c r="M2692" s="2">
        <f>VLOOKUP(A2692,Sheet2!$A$1:G6416,2,0)</f>
        <v>36595</v>
      </c>
      <c r="N2692" t="str">
        <f>VLOOKUP(A2692,Sheet2!$A$1:G6416,3,0)</f>
        <v>Color</v>
      </c>
      <c r="O2692" t="str">
        <f>VLOOKUP(A2692,Sheet2!$A$1:G6416,4,0)</f>
        <v>Adventure</v>
      </c>
      <c r="P2692" t="str">
        <f>VLOOKUP(A2692,Sheet2!$A$1:G6416,5,0)</f>
        <v>English</v>
      </c>
      <c r="Q2692" t="str">
        <f>VLOOKUP(A2692,Sheet2!$A$1:G6416,6,0)</f>
        <v>USA</v>
      </c>
      <c r="R2692" t="str">
        <f>VLOOKUP(A2692,Sheet2!$A$1:G6416,7,0)</f>
        <v>R</v>
      </c>
      <c r="S2692" t="str">
        <f>IF(Table19[[#This Row],[Language]]="English","English","Other language")</f>
        <v>English</v>
      </c>
      <c r="T2692">
        <f>Table19[[#This Row],[Gross Revenue]]-Table19[[#This Row],[Budget]]</f>
        <v>-10221401</v>
      </c>
      <c r="U2692" s="1">
        <f>(Table19[[#This Row],[Gross Revenue]]/Table19[[#This Row],[Budget]])-1</f>
        <v>-0.20442802000000004</v>
      </c>
      <c r="V2692" t="str">
        <f t="shared" si="96"/>
        <v>111-130 minutes</v>
      </c>
      <c r="W2692">
        <f>Table19[[#This Row],[Profit]]/Table19[[#This Row],[Budget]]*100</f>
        <v>-20.442802</v>
      </c>
      <c r="X2692">
        <v>3892693.5</v>
      </c>
      <c r="Y2692">
        <v>0.11726928571428571</v>
      </c>
      <c r="Z2692" t="str">
        <f t="shared" si="97"/>
        <v>High</v>
      </c>
    </row>
    <row r="2693" spans="1:26" x14ac:dyDescent="0.2">
      <c r="A2693" t="s">
        <v>5462</v>
      </c>
      <c r="B2693" t="s">
        <v>2319</v>
      </c>
      <c r="C2693" t="s">
        <v>2320</v>
      </c>
      <c r="D2693">
        <v>57</v>
      </c>
      <c r="E2693">
        <v>205</v>
      </c>
      <c r="F2693">
        <v>7</v>
      </c>
      <c r="G2693">
        <v>465</v>
      </c>
      <c r="H2693">
        <v>6.7</v>
      </c>
      <c r="I2693">
        <v>67</v>
      </c>
      <c r="J2693">
        <v>80</v>
      </c>
      <c r="K2693">
        <v>5000000</v>
      </c>
      <c r="L2693">
        <v>210000</v>
      </c>
      <c r="M2693" s="2">
        <f>VLOOKUP(A2693,Sheet2!$A$1:G6417,2,0)</f>
        <v>19593</v>
      </c>
      <c r="N2693" t="str">
        <f>VLOOKUP(A2693,Sheet2!$A$1:G6417,3,0)</f>
        <v>Black and White</v>
      </c>
      <c r="O2693" t="str">
        <f>VLOOKUP(A2693,Sheet2!$A$1:G6417,4,0)</f>
        <v>Adventure</v>
      </c>
      <c r="P2693" t="str">
        <f>VLOOKUP(A2693,Sheet2!$A$1:G6417,5,0)</f>
        <v>English</v>
      </c>
      <c r="Q2693" t="str">
        <f>VLOOKUP(A2693,Sheet2!$A$1:G6417,6,0)</f>
        <v>USA</v>
      </c>
      <c r="R2693" t="str">
        <f>VLOOKUP(A2693,Sheet2!$A$1:G6417,7,0)</f>
        <v>Approved</v>
      </c>
      <c r="S2693" t="str">
        <f>IF(Table19[[#This Row],[Language]]="English","English","Other language")</f>
        <v>English</v>
      </c>
      <c r="T2693">
        <f>Table19[[#This Row],[Gross Revenue]]-Table19[[#This Row],[Budget]]</f>
        <v>4790000</v>
      </c>
      <c r="U2693" s="1">
        <f>(Table19[[#This Row],[Gross Revenue]]/Table19[[#This Row],[Budget]])-1</f>
        <v>22.80952380952381</v>
      </c>
      <c r="V2693" t="str">
        <f t="shared" si="96"/>
        <v>&lt;90 minutes</v>
      </c>
      <c r="W2693">
        <f>Table19[[#This Row],[Profit]]/Table19[[#This Row],[Budget]]*100</f>
        <v>2280.9523809523812</v>
      </c>
      <c r="X2693">
        <v>3892693.5</v>
      </c>
      <c r="Y2693">
        <v>0.11726928571428571</v>
      </c>
      <c r="Z2693" t="str">
        <f t="shared" si="97"/>
        <v>Low</v>
      </c>
    </row>
    <row r="2694" spans="1:26" x14ac:dyDescent="0.2">
      <c r="A2694" t="s">
        <v>5301</v>
      </c>
      <c r="B2694" t="s">
        <v>493</v>
      </c>
      <c r="C2694" t="s">
        <v>2163</v>
      </c>
      <c r="D2694">
        <v>34000</v>
      </c>
      <c r="E2694">
        <v>34705</v>
      </c>
      <c r="F2694">
        <v>0</v>
      </c>
      <c r="G2694">
        <v>17000</v>
      </c>
      <c r="H2694">
        <v>6.7</v>
      </c>
      <c r="I2694">
        <v>276</v>
      </c>
      <c r="J2694">
        <v>91</v>
      </c>
      <c r="K2694">
        <v>958319</v>
      </c>
      <c r="L2694">
        <v>21000000</v>
      </c>
      <c r="M2694" s="2">
        <f>VLOOKUP(A2694,Sheet2!$A$1:G6418,2,0)</f>
        <v>40577</v>
      </c>
      <c r="N2694" t="str">
        <f>VLOOKUP(A2694,Sheet2!$A$1:G6418,3,0)</f>
        <v>Color</v>
      </c>
      <c r="O2694" t="str">
        <f>VLOOKUP(A2694,Sheet2!$A$1:G6418,4,0)</f>
        <v>Drama</v>
      </c>
      <c r="P2694" t="str">
        <f>VLOOKUP(A2694,Sheet2!$A$1:G6418,5,0)</f>
        <v>English</v>
      </c>
      <c r="Q2694" t="str">
        <f>VLOOKUP(A2694,Sheet2!$A$1:G6418,6,0)</f>
        <v>USA</v>
      </c>
      <c r="R2694" t="str">
        <f>VLOOKUP(A2694,Sheet2!$A$1:G6418,7,0)</f>
        <v>PG-13</v>
      </c>
      <c r="S2694" t="str">
        <f>IF(Table19[[#This Row],[Language]]="English","English","Other language")</f>
        <v>English</v>
      </c>
      <c r="T2694">
        <f>Table19[[#This Row],[Gross Revenue]]-Table19[[#This Row],[Budget]]</f>
        <v>-20041681</v>
      </c>
      <c r="U2694" s="1">
        <f>(Table19[[#This Row],[Gross Revenue]]/Table19[[#This Row],[Budget]])-1</f>
        <v>-0.95436576190476186</v>
      </c>
      <c r="V2694" t="str">
        <f t="shared" si="96"/>
        <v>90-110 minutes</v>
      </c>
      <c r="W2694">
        <f>Table19[[#This Row],[Profit]]/Table19[[#This Row],[Budget]]*100</f>
        <v>-95.436576190476188</v>
      </c>
      <c r="X2694">
        <v>-434215.5</v>
      </c>
      <c r="Y2694">
        <v>-0.10115100772200772</v>
      </c>
      <c r="Z2694" t="str">
        <f t="shared" si="97"/>
        <v>Medium</v>
      </c>
    </row>
    <row r="2695" spans="1:26" x14ac:dyDescent="0.2">
      <c r="A2695" t="s">
        <v>6051</v>
      </c>
      <c r="B2695" t="s">
        <v>1531</v>
      </c>
      <c r="C2695" t="s">
        <v>2712</v>
      </c>
      <c r="D2695">
        <v>33000</v>
      </c>
      <c r="E2695">
        <v>33441</v>
      </c>
      <c r="F2695">
        <v>21</v>
      </c>
      <c r="G2695">
        <v>0</v>
      </c>
      <c r="H2695">
        <v>7.2</v>
      </c>
      <c r="I2695">
        <v>84</v>
      </c>
      <c r="J2695">
        <v>98</v>
      </c>
      <c r="K2695">
        <v>406035</v>
      </c>
      <c r="L2695">
        <v>1500000</v>
      </c>
      <c r="M2695" s="2">
        <f>VLOOKUP(A2695,Sheet2!$A$1:G6419,2,0)</f>
        <v>36937</v>
      </c>
      <c r="N2695" t="str">
        <f>VLOOKUP(A2695,Sheet2!$A$1:G6419,3,0)</f>
        <v>Black and White</v>
      </c>
      <c r="O2695" t="str">
        <f>VLOOKUP(A2695,Sheet2!$A$1:G6419,4,0)</f>
        <v>Drama</v>
      </c>
      <c r="P2695" t="str">
        <f>VLOOKUP(A2695,Sheet2!$A$1:G6419,5,0)</f>
        <v>English</v>
      </c>
      <c r="Q2695" t="str">
        <f>VLOOKUP(A2695,Sheet2!$A$1:G6419,6,0)</f>
        <v>USA</v>
      </c>
      <c r="R2695" t="str">
        <f>VLOOKUP(A2695,Sheet2!$A$1:G6419,7,0)</f>
        <v>R</v>
      </c>
      <c r="S2695" t="str">
        <f>IF(Table19[[#This Row],[Language]]="English","English","Other language")</f>
        <v>English</v>
      </c>
      <c r="T2695">
        <f>Table19[[#This Row],[Gross Revenue]]-Table19[[#This Row],[Budget]]</f>
        <v>-1093965</v>
      </c>
      <c r="U2695" s="1">
        <f>(Table19[[#This Row],[Gross Revenue]]/Table19[[#This Row],[Budget]])-1</f>
        <v>-0.72931000000000001</v>
      </c>
      <c r="V2695" t="str">
        <f t="shared" si="96"/>
        <v>90-110 minutes</v>
      </c>
      <c r="W2695">
        <f>Table19[[#This Row],[Profit]]/Table19[[#This Row],[Budget]]*100</f>
        <v>-72.930999999999997</v>
      </c>
      <c r="X2695">
        <v>-434215.5</v>
      </c>
      <c r="Y2695">
        <v>-0.10115100772200772</v>
      </c>
      <c r="Z2695" t="str">
        <f t="shared" si="97"/>
        <v>Low</v>
      </c>
    </row>
    <row r="2696" spans="1:26" x14ac:dyDescent="0.2">
      <c r="A2696" t="s">
        <v>3992</v>
      </c>
      <c r="B2696" t="s">
        <v>708</v>
      </c>
      <c r="C2696" t="s">
        <v>102</v>
      </c>
      <c r="D2696">
        <v>11000</v>
      </c>
      <c r="E2696">
        <v>13125</v>
      </c>
      <c r="F2696">
        <v>221</v>
      </c>
      <c r="G2696">
        <v>0</v>
      </c>
      <c r="H2696">
        <v>5.6</v>
      </c>
      <c r="I2696">
        <v>90</v>
      </c>
      <c r="J2696">
        <v>75</v>
      </c>
      <c r="K2696">
        <v>57651794</v>
      </c>
      <c r="L2696">
        <v>33000000</v>
      </c>
      <c r="M2696" s="2">
        <f>VLOOKUP(A2696,Sheet2!$A$1:G6420,2,0)</f>
        <v>38775</v>
      </c>
      <c r="N2696" t="str">
        <f>VLOOKUP(A2696,Sheet2!$A$1:G6420,3,0)</f>
        <v>Color</v>
      </c>
      <c r="O2696" t="str">
        <f>VLOOKUP(A2696,Sheet2!$A$1:G6420,4,0)</f>
        <v>Comedy</v>
      </c>
      <c r="P2696" t="str">
        <f>VLOOKUP(A2696,Sheet2!$A$1:G6420,5,0)</f>
        <v>English</v>
      </c>
      <c r="Q2696" t="str">
        <f>VLOOKUP(A2696,Sheet2!$A$1:G6420,6,0)</f>
        <v>USA</v>
      </c>
      <c r="R2696" t="str">
        <f>VLOOKUP(A2696,Sheet2!$A$1:G6420,7,0)</f>
        <v>PG-13</v>
      </c>
      <c r="S2696" t="str">
        <f>IF(Table19[[#This Row],[Language]]="English","English","Other language")</f>
        <v>English</v>
      </c>
      <c r="T2696">
        <f>Table19[[#This Row],[Gross Revenue]]-Table19[[#This Row],[Budget]]</f>
        <v>24651794</v>
      </c>
      <c r="U2696" s="1">
        <f>(Table19[[#This Row],[Gross Revenue]]/Table19[[#This Row],[Budget]])-1</f>
        <v>0.74702406060606052</v>
      </c>
      <c r="V2696" t="str">
        <f t="shared" si="96"/>
        <v>&lt;90 minutes</v>
      </c>
      <c r="W2696">
        <f>Table19[[#This Row],[Profit]]/Table19[[#This Row],[Budget]]*100</f>
        <v>74.702406060606066</v>
      </c>
      <c r="X2696">
        <v>1637763</v>
      </c>
      <c r="Y2696">
        <v>0.19178668286445014</v>
      </c>
      <c r="Z2696" t="str">
        <f t="shared" si="97"/>
        <v>Medium</v>
      </c>
    </row>
    <row r="2697" spans="1:26" x14ac:dyDescent="0.2">
      <c r="A2697" t="s">
        <v>6280</v>
      </c>
      <c r="B2697" t="s">
        <v>467</v>
      </c>
      <c r="C2697" t="s">
        <v>1348</v>
      </c>
      <c r="D2697">
        <v>1000</v>
      </c>
      <c r="E2697">
        <v>1898</v>
      </c>
      <c r="F2697">
        <v>108</v>
      </c>
      <c r="G2697">
        <v>48000</v>
      </c>
      <c r="H2697">
        <v>7.3</v>
      </c>
      <c r="I2697">
        <v>264</v>
      </c>
      <c r="J2697">
        <v>124</v>
      </c>
      <c r="K2697">
        <v>46377022</v>
      </c>
      <c r="L2697">
        <v>10000000</v>
      </c>
      <c r="M2697" s="2">
        <f>VLOOKUP(A2697,Sheet2!$A$1:G6421,2,0)</f>
        <v>40711</v>
      </c>
      <c r="N2697" t="str">
        <f>VLOOKUP(A2697,Sheet2!$A$1:G6421,3,0)</f>
        <v>Color</v>
      </c>
      <c r="O2697" t="str">
        <f>VLOOKUP(A2697,Sheet2!$A$1:G6421,4,0)</f>
        <v>Comedy</v>
      </c>
      <c r="P2697" t="str">
        <f>VLOOKUP(A2697,Sheet2!$A$1:G6421,5,0)</f>
        <v>English</v>
      </c>
      <c r="Q2697" t="str">
        <f>VLOOKUP(A2697,Sheet2!$A$1:G6421,6,0)</f>
        <v>UK</v>
      </c>
      <c r="R2697" t="str">
        <f>VLOOKUP(A2697,Sheet2!$A$1:G6421,7,0)</f>
        <v>PG-13</v>
      </c>
      <c r="S2697" t="str">
        <f>IF(Table19[[#This Row],[Language]]="English","English","Other language")</f>
        <v>English</v>
      </c>
      <c r="T2697">
        <f>Table19[[#This Row],[Gross Revenue]]-Table19[[#This Row],[Budget]]</f>
        <v>36377022</v>
      </c>
      <c r="U2697" s="1">
        <f>(Table19[[#This Row],[Gross Revenue]]/Table19[[#This Row],[Budget]])-1</f>
        <v>3.6377021999999997</v>
      </c>
      <c r="V2697" t="str">
        <f t="shared" si="96"/>
        <v>111-130 minutes</v>
      </c>
      <c r="W2697">
        <f>Table19[[#This Row],[Profit]]/Table19[[#This Row],[Budget]]*100</f>
        <v>363.77021999999999</v>
      </c>
      <c r="X2697">
        <v>1637763</v>
      </c>
      <c r="Y2697">
        <v>0.19178668286445014</v>
      </c>
      <c r="Z2697" t="str">
        <f t="shared" si="97"/>
        <v>Low</v>
      </c>
    </row>
    <row r="2698" spans="1:26" x14ac:dyDescent="0.2">
      <c r="A2698" t="s">
        <v>4171</v>
      </c>
      <c r="B2698" t="s">
        <v>1177</v>
      </c>
      <c r="C2698" t="s">
        <v>1291</v>
      </c>
      <c r="D2698">
        <v>1000</v>
      </c>
      <c r="E2698">
        <v>3688</v>
      </c>
      <c r="F2698">
        <v>19</v>
      </c>
      <c r="G2698">
        <v>0</v>
      </c>
      <c r="H2698">
        <v>5.8</v>
      </c>
      <c r="I2698">
        <v>11</v>
      </c>
      <c r="J2698">
        <v>114</v>
      </c>
      <c r="K2698">
        <v>69700000</v>
      </c>
      <c r="L2698">
        <v>35000000</v>
      </c>
      <c r="M2698" s="2">
        <f>VLOOKUP(A2698,Sheet2!$A$1:G6422,2,0)</f>
        <v>30287</v>
      </c>
      <c r="N2698" t="str">
        <f>VLOOKUP(A2698,Sheet2!$A$1:G6422,3,0)</f>
        <v>Color</v>
      </c>
      <c r="O2698" t="str">
        <f>VLOOKUP(A2698,Sheet2!$A$1:G6422,4,0)</f>
        <v>Comedy</v>
      </c>
      <c r="P2698" t="str">
        <f>VLOOKUP(A2698,Sheet2!$A$1:G6422,5,0)</f>
        <v>English</v>
      </c>
      <c r="Q2698" t="str">
        <f>VLOOKUP(A2698,Sheet2!$A$1:G6422,6,0)</f>
        <v>USA</v>
      </c>
      <c r="R2698" t="str">
        <f>VLOOKUP(A2698,Sheet2!$A$1:G6422,7,0)</f>
        <v>R</v>
      </c>
      <c r="S2698" t="str">
        <f>IF(Table19[[#This Row],[Language]]="English","English","Other language")</f>
        <v>English</v>
      </c>
      <c r="T2698">
        <f>Table19[[#This Row],[Gross Revenue]]-Table19[[#This Row],[Budget]]</f>
        <v>34700000</v>
      </c>
      <c r="U2698" s="1">
        <f>(Table19[[#This Row],[Gross Revenue]]/Table19[[#This Row],[Budget]])-1</f>
        <v>0.99142857142857133</v>
      </c>
      <c r="V2698" t="str">
        <f t="shared" si="96"/>
        <v>111-130 minutes</v>
      </c>
      <c r="W2698">
        <f>Table19[[#This Row],[Profit]]/Table19[[#This Row],[Budget]]*100</f>
        <v>99.142857142857139</v>
      </c>
      <c r="X2698">
        <v>1637763</v>
      </c>
      <c r="Y2698">
        <v>0.19178668286445014</v>
      </c>
      <c r="Z2698" t="str">
        <f t="shared" si="97"/>
        <v>Medium</v>
      </c>
    </row>
    <row r="2699" spans="1:26" x14ac:dyDescent="0.2">
      <c r="A2699" t="s">
        <v>5444</v>
      </c>
      <c r="B2699" t="s">
        <v>794</v>
      </c>
      <c r="C2699" t="s">
        <v>114</v>
      </c>
      <c r="D2699">
        <v>1000</v>
      </c>
      <c r="E2699">
        <v>5420</v>
      </c>
      <c r="F2699">
        <v>92</v>
      </c>
      <c r="G2699">
        <v>0</v>
      </c>
      <c r="H2699">
        <v>6.7</v>
      </c>
      <c r="I2699">
        <v>32</v>
      </c>
      <c r="J2699">
        <v>120</v>
      </c>
      <c r="K2699">
        <v>34074895</v>
      </c>
      <c r="L2699">
        <v>9000000</v>
      </c>
      <c r="M2699" s="2">
        <f>VLOOKUP(A2699,Sheet2!$A$1:G6423,2,0)</f>
        <v>36484</v>
      </c>
      <c r="N2699" t="str">
        <f>VLOOKUP(A2699,Sheet2!$A$1:G6423,3,0)</f>
        <v>Color</v>
      </c>
      <c r="O2699" t="str">
        <f>VLOOKUP(A2699,Sheet2!$A$1:G6423,4,0)</f>
        <v>Comedy</v>
      </c>
      <c r="P2699" t="str">
        <f>VLOOKUP(A2699,Sheet2!$A$1:G6423,5,0)</f>
        <v>English</v>
      </c>
      <c r="Q2699" t="str">
        <f>VLOOKUP(A2699,Sheet2!$A$1:G6423,6,0)</f>
        <v>USA</v>
      </c>
      <c r="R2699" t="str">
        <f>VLOOKUP(A2699,Sheet2!$A$1:G6423,7,0)</f>
        <v>R</v>
      </c>
      <c r="S2699" t="str">
        <f>IF(Table19[[#This Row],[Language]]="English","English","Other language")</f>
        <v>English</v>
      </c>
      <c r="T2699">
        <f>Table19[[#This Row],[Gross Revenue]]-Table19[[#This Row],[Budget]]</f>
        <v>25074895</v>
      </c>
      <c r="U2699" s="1">
        <f>(Table19[[#This Row],[Gross Revenue]]/Table19[[#This Row],[Budget]])-1</f>
        <v>2.7860994444444445</v>
      </c>
      <c r="V2699" t="str">
        <f t="shared" si="96"/>
        <v>111-130 minutes</v>
      </c>
      <c r="W2699">
        <f>Table19[[#This Row],[Profit]]/Table19[[#This Row],[Budget]]*100</f>
        <v>278.60994444444447</v>
      </c>
      <c r="X2699">
        <v>1637763</v>
      </c>
      <c r="Y2699">
        <v>0.19178668286445014</v>
      </c>
      <c r="Z2699" t="str">
        <f t="shared" si="97"/>
        <v>Low</v>
      </c>
    </row>
    <row r="2700" spans="1:26" x14ac:dyDescent="0.2">
      <c r="A2700" t="s">
        <v>5450</v>
      </c>
      <c r="B2700" t="s">
        <v>794</v>
      </c>
      <c r="C2700" t="s">
        <v>114</v>
      </c>
      <c r="D2700">
        <v>1000</v>
      </c>
      <c r="E2700">
        <v>5306</v>
      </c>
      <c r="F2700">
        <v>92</v>
      </c>
      <c r="G2700">
        <v>7000</v>
      </c>
      <c r="H2700">
        <v>6.7</v>
      </c>
      <c r="I2700">
        <v>56</v>
      </c>
      <c r="J2700">
        <v>123</v>
      </c>
      <c r="K2700">
        <v>70492685</v>
      </c>
      <c r="L2700">
        <v>17000000</v>
      </c>
      <c r="M2700" s="2">
        <f>VLOOKUP(A2700,Sheet2!$A$1:G6424,2,0)</f>
        <v>41591</v>
      </c>
      <c r="N2700" t="str">
        <f>VLOOKUP(A2700,Sheet2!$A$1:G6424,3,0)</f>
        <v>Color</v>
      </c>
      <c r="O2700" t="str">
        <f>VLOOKUP(A2700,Sheet2!$A$1:G6424,4,0)</f>
        <v>Comedy</v>
      </c>
      <c r="P2700" t="str">
        <f>VLOOKUP(A2700,Sheet2!$A$1:G6424,5,0)</f>
        <v>English</v>
      </c>
      <c r="Q2700" t="str">
        <f>VLOOKUP(A2700,Sheet2!$A$1:G6424,6,0)</f>
        <v>USA</v>
      </c>
      <c r="R2700" t="str">
        <f>VLOOKUP(A2700,Sheet2!$A$1:G6424,7,0)</f>
        <v>R</v>
      </c>
      <c r="S2700" t="str">
        <f>IF(Table19[[#This Row],[Language]]="English","English","Other language")</f>
        <v>English</v>
      </c>
      <c r="T2700">
        <f>Table19[[#This Row],[Gross Revenue]]-Table19[[#This Row],[Budget]]</f>
        <v>53492685</v>
      </c>
      <c r="U2700" s="1">
        <f>(Table19[[#This Row],[Gross Revenue]]/Table19[[#This Row],[Budget]])-1</f>
        <v>3.1466285294117649</v>
      </c>
      <c r="V2700" t="str">
        <f t="shared" si="96"/>
        <v>111-130 minutes</v>
      </c>
      <c r="W2700">
        <f>Table19[[#This Row],[Profit]]/Table19[[#This Row],[Budget]]*100</f>
        <v>314.66285294117648</v>
      </c>
      <c r="X2700">
        <v>1637763</v>
      </c>
      <c r="Y2700">
        <v>0.19178668286445014</v>
      </c>
      <c r="Z2700" t="str">
        <f t="shared" si="97"/>
        <v>Medium</v>
      </c>
    </row>
    <row r="2701" spans="1:26" x14ac:dyDescent="0.2">
      <c r="A2701" t="s">
        <v>5382</v>
      </c>
      <c r="B2701" t="s">
        <v>1856</v>
      </c>
      <c r="C2701" t="s">
        <v>2268</v>
      </c>
      <c r="D2701">
        <v>775</v>
      </c>
      <c r="E2701">
        <v>3197</v>
      </c>
      <c r="F2701">
        <v>97</v>
      </c>
      <c r="G2701">
        <v>19000</v>
      </c>
      <c r="H2701">
        <v>6.7</v>
      </c>
      <c r="I2701">
        <v>85</v>
      </c>
      <c r="J2701">
        <v>118</v>
      </c>
      <c r="K2701">
        <v>26761283</v>
      </c>
      <c r="L2701">
        <v>26000000</v>
      </c>
      <c r="M2701" s="2">
        <f>VLOOKUP(A2701,Sheet2!$A$1:G6425,2,0)</f>
        <v>41951</v>
      </c>
      <c r="N2701" t="str">
        <f>VLOOKUP(A2701,Sheet2!$A$1:G6425,3,0)</f>
        <v>Color</v>
      </c>
      <c r="O2701" t="str">
        <f>VLOOKUP(A2701,Sheet2!$A$1:G6425,4,0)</f>
        <v>Drama</v>
      </c>
      <c r="P2701" t="str">
        <f>VLOOKUP(A2701,Sheet2!$A$1:G6425,5,0)</f>
        <v>English</v>
      </c>
      <c r="Q2701" t="str">
        <f>VLOOKUP(A2701,Sheet2!$A$1:G6425,6,0)</f>
        <v>USA</v>
      </c>
      <c r="R2701" t="str">
        <f>VLOOKUP(A2701,Sheet2!$A$1:G6425,7,0)</f>
        <v>PG-13</v>
      </c>
      <c r="S2701" t="str">
        <f>IF(Table19[[#This Row],[Language]]="English","English","Other language")</f>
        <v>English</v>
      </c>
      <c r="T2701">
        <f>Table19[[#This Row],[Gross Revenue]]-Table19[[#This Row],[Budget]]</f>
        <v>761283</v>
      </c>
      <c r="U2701" s="1">
        <f>(Table19[[#This Row],[Gross Revenue]]/Table19[[#This Row],[Budget]])-1</f>
        <v>2.9280115384615391E-2</v>
      </c>
      <c r="V2701" t="str">
        <f t="shared" si="96"/>
        <v>111-130 minutes</v>
      </c>
      <c r="W2701">
        <f>Table19[[#This Row],[Profit]]/Table19[[#This Row],[Budget]]*100</f>
        <v>2.9280115384615382</v>
      </c>
      <c r="X2701">
        <v>-434215.5</v>
      </c>
      <c r="Y2701">
        <v>-0.10115100772200772</v>
      </c>
      <c r="Z2701" t="str">
        <f t="shared" si="97"/>
        <v>Medium</v>
      </c>
    </row>
    <row r="2702" spans="1:26" x14ac:dyDescent="0.2">
      <c r="A2702" t="s">
        <v>6902</v>
      </c>
      <c r="B2702" t="s">
        <v>2868</v>
      </c>
      <c r="C2702" t="s">
        <v>3179</v>
      </c>
      <c r="D2702">
        <v>5000</v>
      </c>
      <c r="E2702">
        <v>5954</v>
      </c>
      <c r="F2702">
        <v>911</v>
      </c>
      <c r="G2702">
        <v>31000</v>
      </c>
      <c r="H2702">
        <v>7.8</v>
      </c>
      <c r="I2702">
        <v>124</v>
      </c>
      <c r="J2702">
        <v>131</v>
      </c>
      <c r="K2702">
        <v>85433</v>
      </c>
      <c r="L2702">
        <v>13500000</v>
      </c>
      <c r="M2702" s="2">
        <f>VLOOKUP(A2702,Sheet2!$A$1:G6426,2,0)</f>
        <v>41582</v>
      </c>
      <c r="N2702" t="str">
        <f>VLOOKUP(A2702,Sheet2!$A$1:G6426,3,0)</f>
        <v>Color</v>
      </c>
      <c r="O2702" t="str">
        <f>VLOOKUP(A2702,Sheet2!$A$1:G6426,4,0)</f>
        <v>Crime</v>
      </c>
      <c r="P2702" t="str">
        <f>VLOOKUP(A2702,Sheet2!$A$1:G6426,5,0)</f>
        <v>English</v>
      </c>
      <c r="Q2702" t="str">
        <f>VLOOKUP(A2702,Sheet2!$A$1:G6426,6,0)</f>
        <v>Italy</v>
      </c>
      <c r="R2702" t="str">
        <f>VLOOKUP(A2702,Sheet2!$A$1:G6426,7,0)</f>
        <v>R</v>
      </c>
      <c r="S2702" t="str">
        <f>IF(Table19[[#This Row],[Language]]="English","English","Other language")</f>
        <v>English</v>
      </c>
      <c r="T2702">
        <f>Table19[[#This Row],[Gross Revenue]]-Table19[[#This Row],[Budget]]</f>
        <v>-13414567</v>
      </c>
      <c r="U2702" s="1">
        <f>(Table19[[#This Row],[Gross Revenue]]/Table19[[#This Row],[Budget]])-1</f>
        <v>-0.99367162962962963</v>
      </c>
      <c r="V2702" t="str">
        <f t="shared" si="96"/>
        <v>131-150 minutes</v>
      </c>
      <c r="W2702">
        <f>Table19[[#This Row],[Profit]]/Table19[[#This Row],[Budget]]*100</f>
        <v>-99.367162962962965</v>
      </c>
      <c r="X2702">
        <v>-74533.5</v>
      </c>
      <c r="Y2702">
        <v>-7.4856785714285719E-3</v>
      </c>
      <c r="Z2702" t="str">
        <f t="shared" si="97"/>
        <v>Medium</v>
      </c>
    </row>
    <row r="2703" spans="1:26" x14ac:dyDescent="0.2">
      <c r="A2703" t="s">
        <v>6916</v>
      </c>
      <c r="B2703" t="s">
        <v>3184</v>
      </c>
      <c r="C2703" t="s">
        <v>3185</v>
      </c>
      <c r="D2703">
        <v>749</v>
      </c>
      <c r="E2703">
        <v>1941</v>
      </c>
      <c r="F2703">
        <v>355</v>
      </c>
      <c r="G2703">
        <v>0</v>
      </c>
      <c r="H2703">
        <v>8.1</v>
      </c>
      <c r="I2703">
        <v>97</v>
      </c>
      <c r="J2703">
        <v>172</v>
      </c>
      <c r="K2703">
        <v>23650000</v>
      </c>
      <c r="L2703">
        <v>2100000</v>
      </c>
      <c r="M2703" s="2">
        <f>VLOOKUP(A2703,Sheet2!$A$1:G6427,2,0)</f>
        <v>16918</v>
      </c>
      <c r="N2703" t="str">
        <f>VLOOKUP(A2703,Sheet2!$A$1:G6427,3,0)</f>
        <v>Black and White</v>
      </c>
      <c r="O2703" t="str">
        <f>VLOOKUP(A2703,Sheet2!$A$1:G6427,4,0)</f>
        <v>Drama</v>
      </c>
      <c r="P2703" t="str">
        <f>VLOOKUP(A2703,Sheet2!$A$1:G6427,5,0)</f>
        <v>English</v>
      </c>
      <c r="Q2703" t="str">
        <f>VLOOKUP(A2703,Sheet2!$A$1:G6427,6,0)</f>
        <v>USA</v>
      </c>
      <c r="R2703" t="str">
        <f>VLOOKUP(A2703,Sheet2!$A$1:G6427,7,0)</f>
        <v>Not Rated</v>
      </c>
      <c r="S2703" t="str">
        <f>IF(Table19[[#This Row],[Language]]="English","English","Other language")</f>
        <v>English</v>
      </c>
      <c r="T2703">
        <f>Table19[[#This Row],[Gross Revenue]]-Table19[[#This Row],[Budget]]</f>
        <v>21550000</v>
      </c>
      <c r="U2703" s="1">
        <f>(Table19[[#This Row],[Gross Revenue]]/Table19[[#This Row],[Budget]])-1</f>
        <v>10.261904761904763</v>
      </c>
      <c r="V2703" t="str">
        <f t="shared" si="96"/>
        <v>&gt;150 minutes</v>
      </c>
      <c r="W2703">
        <f>Table19[[#This Row],[Profit]]/Table19[[#This Row],[Budget]]*100</f>
        <v>1026.1904761904764</v>
      </c>
      <c r="X2703">
        <v>-434215.5</v>
      </c>
      <c r="Y2703">
        <v>-0.10115100772200772</v>
      </c>
      <c r="Z2703" t="str">
        <f t="shared" si="97"/>
        <v>Low</v>
      </c>
    </row>
    <row r="2704" spans="1:26" x14ac:dyDescent="0.2">
      <c r="A2704" t="s">
        <v>5632</v>
      </c>
      <c r="B2704" t="s">
        <v>2430</v>
      </c>
      <c r="C2704" t="s">
        <v>2431</v>
      </c>
      <c r="D2704">
        <v>48</v>
      </c>
      <c r="E2704">
        <v>123</v>
      </c>
      <c r="F2704">
        <v>385</v>
      </c>
      <c r="G2704">
        <v>2000</v>
      </c>
      <c r="H2704">
        <v>6.9</v>
      </c>
      <c r="I2704">
        <v>203</v>
      </c>
      <c r="J2704">
        <v>82</v>
      </c>
      <c r="K2704">
        <v>126387</v>
      </c>
      <c r="L2704">
        <v>400000</v>
      </c>
      <c r="M2704" s="2">
        <f>VLOOKUP(A2704,Sheet2!$A$1:G6428,2,0)</f>
        <v>29927</v>
      </c>
      <c r="N2704" t="str">
        <f>VLOOKUP(A2704,Sheet2!$A$1:G6428,3,0)</f>
        <v>Black and White</v>
      </c>
      <c r="O2704" t="str">
        <f>VLOOKUP(A2704,Sheet2!$A$1:G6428,4,0)</f>
        <v>Horror</v>
      </c>
      <c r="P2704" t="str">
        <f>VLOOKUP(A2704,Sheet2!$A$1:G6428,5,0)</f>
        <v>Italian</v>
      </c>
      <c r="Q2704" t="str">
        <f>VLOOKUP(A2704,Sheet2!$A$1:G6428,6,0)</f>
        <v>Italy</v>
      </c>
      <c r="R2704" t="str">
        <f>VLOOKUP(A2704,Sheet2!$A$1:G6428,7,0)</f>
        <v>X</v>
      </c>
      <c r="S2704" t="str">
        <f>IF(Table19[[#This Row],[Language]]="English","English","Other language")</f>
        <v>Other language</v>
      </c>
      <c r="T2704">
        <f>Table19[[#This Row],[Gross Revenue]]-Table19[[#This Row],[Budget]]</f>
        <v>-273613</v>
      </c>
      <c r="U2704" s="1">
        <f>(Table19[[#This Row],[Gross Revenue]]/Table19[[#This Row],[Budget]])-1</f>
        <v>-0.68403250000000004</v>
      </c>
      <c r="V2704" t="str">
        <f t="shared" si="96"/>
        <v>&lt;90 minutes</v>
      </c>
      <c r="W2704">
        <f>Table19[[#This Row],[Profit]]/Table19[[#This Row],[Budget]]*100</f>
        <v>-68.40325</v>
      </c>
      <c r="X2704">
        <v>16235088</v>
      </c>
      <c r="Y2704">
        <v>1.1909079499999999</v>
      </c>
      <c r="Z2704" t="str">
        <f t="shared" si="97"/>
        <v>Low</v>
      </c>
    </row>
    <row r="2705" spans="1:26" x14ac:dyDescent="0.2">
      <c r="A2705" t="s">
        <v>3535</v>
      </c>
      <c r="B2705" t="s">
        <v>498</v>
      </c>
      <c r="C2705" t="s">
        <v>499</v>
      </c>
      <c r="D2705">
        <v>11000</v>
      </c>
      <c r="E2705">
        <v>11972</v>
      </c>
      <c r="F2705">
        <v>5</v>
      </c>
      <c r="G2705">
        <v>288</v>
      </c>
      <c r="H2705">
        <v>4.9000000000000004</v>
      </c>
      <c r="I2705">
        <v>75</v>
      </c>
      <c r="J2705">
        <v>88</v>
      </c>
      <c r="K2705">
        <v>6471394</v>
      </c>
      <c r="L2705">
        <v>50000000</v>
      </c>
      <c r="M2705" s="2">
        <f>VLOOKUP(A2705,Sheet2!$A$1:G6429,2,0)</f>
        <v>38234</v>
      </c>
      <c r="N2705" t="str">
        <f>VLOOKUP(A2705,Sheet2!$A$1:G6429,3,0)</f>
        <v>Color</v>
      </c>
      <c r="O2705" t="str">
        <f>VLOOKUP(A2705,Sheet2!$A$1:G6429,4,0)</f>
        <v>Comedy</v>
      </c>
      <c r="P2705" t="str">
        <f>VLOOKUP(A2705,Sheet2!$A$1:G6429,5,0)</f>
        <v>English</v>
      </c>
      <c r="Q2705" t="str">
        <f>VLOOKUP(A2705,Sheet2!$A$1:G6429,6,0)</f>
        <v>USA</v>
      </c>
      <c r="R2705" t="str">
        <f>VLOOKUP(A2705,Sheet2!$A$1:G6429,7,0)</f>
        <v>PG-13</v>
      </c>
      <c r="S2705" t="str">
        <f>IF(Table19[[#This Row],[Language]]="English","English","Other language")</f>
        <v>English</v>
      </c>
      <c r="T2705">
        <f>Table19[[#This Row],[Gross Revenue]]-Table19[[#This Row],[Budget]]</f>
        <v>-43528606</v>
      </c>
      <c r="U2705" s="1">
        <f>(Table19[[#This Row],[Gross Revenue]]/Table19[[#This Row],[Budget]])-1</f>
        <v>-0.87057212000000006</v>
      </c>
      <c r="V2705" t="str">
        <f t="shared" si="96"/>
        <v>&lt;90 minutes</v>
      </c>
      <c r="W2705">
        <f>Table19[[#This Row],[Profit]]/Table19[[#This Row],[Budget]]*100</f>
        <v>-87.057211999999993</v>
      </c>
      <c r="X2705">
        <v>1637763</v>
      </c>
      <c r="Y2705">
        <v>0.19178668286445014</v>
      </c>
      <c r="Z2705" t="str">
        <f t="shared" si="97"/>
        <v>High</v>
      </c>
    </row>
    <row r="2706" spans="1:26" x14ac:dyDescent="0.2">
      <c r="A2706" t="s">
        <v>4519</v>
      </c>
      <c r="B2706" t="s">
        <v>1611</v>
      </c>
      <c r="C2706" t="s">
        <v>1612</v>
      </c>
      <c r="D2706">
        <v>904</v>
      </c>
      <c r="E2706">
        <v>3353</v>
      </c>
      <c r="F2706">
        <v>6</v>
      </c>
      <c r="G2706">
        <v>934</v>
      </c>
      <c r="H2706">
        <v>6.1</v>
      </c>
      <c r="I2706">
        <v>57</v>
      </c>
      <c r="J2706">
        <v>91</v>
      </c>
      <c r="K2706">
        <v>27052167</v>
      </c>
      <c r="L2706">
        <v>13000000</v>
      </c>
      <c r="M2706" s="2">
        <f>VLOOKUP(A2706,Sheet2!$A$1:G6430,2,0)</f>
        <v>36030</v>
      </c>
      <c r="N2706" t="str">
        <f>VLOOKUP(A2706,Sheet2!$A$1:G6430,3,0)</f>
        <v>Color</v>
      </c>
      <c r="O2706" t="str">
        <f>VLOOKUP(A2706,Sheet2!$A$1:G6430,4,0)</f>
        <v>Action</v>
      </c>
      <c r="P2706" t="str">
        <f>VLOOKUP(A2706,Sheet2!$A$1:G6430,5,0)</f>
        <v>English</v>
      </c>
      <c r="Q2706" t="str">
        <f>VLOOKUP(A2706,Sheet2!$A$1:G6430,6,0)</f>
        <v>USA</v>
      </c>
      <c r="R2706" t="str">
        <f>VLOOKUP(A2706,Sheet2!$A$1:G6430,7,0)</f>
        <v>R</v>
      </c>
      <c r="S2706" t="str">
        <f>IF(Table19[[#This Row],[Language]]="English","English","Other language")</f>
        <v>English</v>
      </c>
      <c r="T2706">
        <f>Table19[[#This Row],[Gross Revenue]]-Table19[[#This Row],[Budget]]</f>
        <v>14052167</v>
      </c>
      <c r="U2706" s="1">
        <f>(Table19[[#This Row],[Gross Revenue]]/Table19[[#This Row],[Budget]])-1</f>
        <v>1.0809359230769231</v>
      </c>
      <c r="V2706" t="str">
        <f t="shared" si="96"/>
        <v>90-110 minutes</v>
      </c>
      <c r="W2706">
        <f>Table19[[#This Row],[Profit]]/Table19[[#This Row],[Budget]]*100</f>
        <v>108.0935923076923</v>
      </c>
      <c r="X2706">
        <v>-1289919.5</v>
      </c>
      <c r="Y2706">
        <v>-4.8151417500000002E-2</v>
      </c>
      <c r="Z2706" t="str">
        <f t="shared" si="97"/>
        <v>Low</v>
      </c>
    </row>
    <row r="2707" spans="1:26" x14ac:dyDescent="0.2">
      <c r="A2707" t="s">
        <v>6928</v>
      </c>
      <c r="B2707" t="s">
        <v>1276</v>
      </c>
      <c r="C2707" t="s">
        <v>1813</v>
      </c>
      <c r="D2707">
        <v>22000</v>
      </c>
      <c r="E2707">
        <v>47728</v>
      </c>
      <c r="F2707">
        <v>0</v>
      </c>
      <c r="G2707">
        <v>35000</v>
      </c>
      <c r="H2707">
        <v>8.1999999999999993</v>
      </c>
      <c r="I2707">
        <v>249</v>
      </c>
      <c r="J2707">
        <v>117</v>
      </c>
      <c r="K2707">
        <v>17439163</v>
      </c>
      <c r="L2707">
        <v>15000000</v>
      </c>
      <c r="M2707" s="2">
        <f>VLOOKUP(A2707,Sheet2!$A$1:G6431,2,0)</f>
        <v>35892</v>
      </c>
      <c r="N2707" t="str">
        <f>VLOOKUP(A2707,Sheet2!$A$1:G6431,3,0)</f>
        <v>Color</v>
      </c>
      <c r="O2707" t="str">
        <f>VLOOKUP(A2707,Sheet2!$A$1:G6431,4,0)</f>
        <v>Comedy</v>
      </c>
      <c r="P2707" t="str">
        <f>VLOOKUP(A2707,Sheet2!$A$1:G6431,5,0)</f>
        <v>English</v>
      </c>
      <c r="Q2707" t="str">
        <f>VLOOKUP(A2707,Sheet2!$A$1:G6431,6,0)</f>
        <v>USA</v>
      </c>
      <c r="R2707" t="str">
        <f>VLOOKUP(A2707,Sheet2!$A$1:G6431,7,0)</f>
        <v>R</v>
      </c>
      <c r="S2707" t="str">
        <f>IF(Table19[[#This Row],[Language]]="English","English","Other language")</f>
        <v>English</v>
      </c>
      <c r="T2707">
        <f>Table19[[#This Row],[Gross Revenue]]-Table19[[#This Row],[Budget]]</f>
        <v>2439163</v>
      </c>
      <c r="U2707" s="1">
        <f>(Table19[[#This Row],[Gross Revenue]]/Table19[[#This Row],[Budget]])-1</f>
        <v>0.16261086666666658</v>
      </c>
      <c r="V2707" t="str">
        <f t="shared" si="96"/>
        <v>111-130 minutes</v>
      </c>
      <c r="W2707">
        <f>Table19[[#This Row],[Profit]]/Table19[[#This Row],[Budget]]*100</f>
        <v>16.261086666666667</v>
      </c>
      <c r="X2707">
        <v>1637763</v>
      </c>
      <c r="Y2707">
        <v>0.19178668286445014</v>
      </c>
      <c r="Z2707" t="str">
        <f t="shared" si="97"/>
        <v>Medium</v>
      </c>
    </row>
    <row r="2708" spans="1:26" x14ac:dyDescent="0.2">
      <c r="A2708" t="s">
        <v>6744</v>
      </c>
      <c r="B2708" t="s">
        <v>1531</v>
      </c>
      <c r="C2708" t="s">
        <v>1766</v>
      </c>
      <c r="D2708">
        <v>33000</v>
      </c>
      <c r="E2708">
        <v>57308</v>
      </c>
      <c r="F2708">
        <v>285</v>
      </c>
      <c r="G2708">
        <v>99000</v>
      </c>
      <c r="H2708">
        <v>7.8</v>
      </c>
      <c r="I2708">
        <v>426</v>
      </c>
      <c r="J2708">
        <v>130</v>
      </c>
      <c r="K2708">
        <v>70235322</v>
      </c>
      <c r="L2708">
        <v>28000000</v>
      </c>
      <c r="M2708" s="2">
        <f>VLOOKUP(A2708,Sheet2!$A$1:G6432,2,0)</f>
        <v>42124</v>
      </c>
      <c r="N2708" t="str">
        <f>VLOOKUP(A2708,Sheet2!$A$1:G6432,3,0)</f>
        <v>Color</v>
      </c>
      <c r="O2708" t="str">
        <f>VLOOKUP(A2708,Sheet2!$A$1:G6432,4,0)</f>
        <v>Biography</v>
      </c>
      <c r="P2708" t="str">
        <f>VLOOKUP(A2708,Sheet2!$A$1:G6432,5,0)</f>
        <v>English</v>
      </c>
      <c r="Q2708" t="str">
        <f>VLOOKUP(A2708,Sheet2!$A$1:G6432,6,0)</f>
        <v>USA</v>
      </c>
      <c r="R2708" t="str">
        <f>VLOOKUP(A2708,Sheet2!$A$1:G6432,7,0)</f>
        <v>R</v>
      </c>
      <c r="S2708" t="str">
        <f>IF(Table19[[#This Row],[Language]]="English","English","Other language")</f>
        <v>English</v>
      </c>
      <c r="T2708">
        <f>Table19[[#This Row],[Gross Revenue]]-Table19[[#This Row],[Budget]]</f>
        <v>42235322</v>
      </c>
      <c r="U2708" s="1">
        <f>(Table19[[#This Row],[Gross Revenue]]/Table19[[#This Row],[Budget]])-1</f>
        <v>1.5084043571428571</v>
      </c>
      <c r="V2708" t="str">
        <f t="shared" si="96"/>
        <v>111-130 minutes</v>
      </c>
      <c r="W2708">
        <f>Table19[[#This Row],[Profit]]/Table19[[#This Row],[Budget]]*100</f>
        <v>150.84043571428572</v>
      </c>
      <c r="X2708">
        <v>-1289919.5</v>
      </c>
      <c r="Y2708">
        <v>-4.8151417500000002E-2</v>
      </c>
      <c r="Z2708" t="str">
        <f t="shared" si="97"/>
        <v>Medium</v>
      </c>
    </row>
    <row r="2709" spans="1:26" x14ac:dyDescent="0.2">
      <c r="A2709" t="s">
        <v>4698</v>
      </c>
      <c r="B2709" t="s">
        <v>1769</v>
      </c>
      <c r="C2709" t="s">
        <v>346</v>
      </c>
      <c r="D2709">
        <v>759</v>
      </c>
      <c r="E2709">
        <v>2805</v>
      </c>
      <c r="F2709">
        <v>8</v>
      </c>
      <c r="G2709">
        <v>182</v>
      </c>
      <c r="H2709">
        <v>6.3</v>
      </c>
      <c r="I2709">
        <v>33</v>
      </c>
      <c r="J2709">
        <v>86</v>
      </c>
      <c r="K2709">
        <v>185577</v>
      </c>
      <c r="L2709">
        <v>4000000</v>
      </c>
      <c r="M2709" s="2">
        <f>VLOOKUP(A2709,Sheet2!$A$1:G6433,2,0)</f>
        <v>36293</v>
      </c>
      <c r="N2709" t="str">
        <f>VLOOKUP(A2709,Sheet2!$A$1:G6433,3,0)</f>
        <v>Color</v>
      </c>
      <c r="O2709" t="str">
        <f>VLOOKUP(A2709,Sheet2!$A$1:G6433,4,0)</f>
        <v>Comedy</v>
      </c>
      <c r="P2709" t="str">
        <f>VLOOKUP(A2709,Sheet2!$A$1:G6433,5,0)</f>
        <v>English</v>
      </c>
      <c r="Q2709" t="str">
        <f>VLOOKUP(A2709,Sheet2!$A$1:G6433,6,0)</f>
        <v>UK</v>
      </c>
      <c r="R2709" t="str">
        <f>VLOOKUP(A2709,Sheet2!$A$1:G6433,7,0)</f>
        <v>R</v>
      </c>
      <c r="S2709" t="str">
        <f>IF(Table19[[#This Row],[Language]]="English","English","Other language")</f>
        <v>English</v>
      </c>
      <c r="T2709">
        <f>Table19[[#This Row],[Gross Revenue]]-Table19[[#This Row],[Budget]]</f>
        <v>-3814423</v>
      </c>
      <c r="U2709" s="1">
        <f>(Table19[[#This Row],[Gross Revenue]]/Table19[[#This Row],[Budget]])-1</f>
        <v>-0.95360575000000003</v>
      </c>
      <c r="V2709" t="str">
        <f t="shared" si="96"/>
        <v>&lt;90 minutes</v>
      </c>
      <c r="W2709">
        <f>Table19[[#This Row],[Profit]]/Table19[[#This Row],[Budget]]*100</f>
        <v>-95.360574999999997</v>
      </c>
      <c r="X2709">
        <v>1637763</v>
      </c>
      <c r="Y2709">
        <v>0.19178668286445014</v>
      </c>
      <c r="Z2709" t="str">
        <f t="shared" si="97"/>
        <v>Low</v>
      </c>
    </row>
    <row r="2710" spans="1:26" x14ac:dyDescent="0.2">
      <c r="A2710" t="s">
        <v>3957</v>
      </c>
      <c r="B2710" t="s">
        <v>725</v>
      </c>
      <c r="C2710" t="s">
        <v>1058</v>
      </c>
      <c r="D2710">
        <v>49000</v>
      </c>
      <c r="E2710">
        <v>74181</v>
      </c>
      <c r="F2710">
        <v>16</v>
      </c>
      <c r="G2710">
        <v>0</v>
      </c>
      <c r="H2710">
        <v>5.6</v>
      </c>
      <c r="I2710">
        <v>133</v>
      </c>
      <c r="J2710">
        <v>89</v>
      </c>
      <c r="K2710">
        <v>21784432</v>
      </c>
      <c r="L2710">
        <v>35000000</v>
      </c>
      <c r="M2710" s="2">
        <f>VLOOKUP(A2710,Sheet2!$A$1:G6434,2,0)</f>
        <v>41534</v>
      </c>
      <c r="N2710" t="str">
        <f>VLOOKUP(A2710,Sheet2!$A$1:G6434,3,0)</f>
        <v>Color</v>
      </c>
      <c r="O2710" t="str">
        <f>VLOOKUP(A2710,Sheet2!$A$1:G6434,4,0)</f>
        <v>Comedy</v>
      </c>
      <c r="P2710" t="str">
        <f>VLOOKUP(A2710,Sheet2!$A$1:G6434,5,0)</f>
        <v>English</v>
      </c>
      <c r="Q2710" t="str">
        <f>VLOOKUP(A2710,Sheet2!$A$1:G6434,6,0)</f>
        <v>USA</v>
      </c>
      <c r="R2710" t="str">
        <f>VLOOKUP(A2710,Sheet2!$A$1:G6434,7,0)</f>
        <v>R</v>
      </c>
      <c r="S2710" t="str">
        <f>IF(Table19[[#This Row],[Language]]="English","English","Other language")</f>
        <v>English</v>
      </c>
      <c r="T2710">
        <f>Table19[[#This Row],[Gross Revenue]]-Table19[[#This Row],[Budget]]</f>
        <v>-13215568</v>
      </c>
      <c r="U2710" s="1">
        <f>(Table19[[#This Row],[Gross Revenue]]/Table19[[#This Row],[Budget]])-1</f>
        <v>-0.37758765714285714</v>
      </c>
      <c r="V2710" t="str">
        <f t="shared" si="96"/>
        <v>&lt;90 minutes</v>
      </c>
      <c r="W2710">
        <f>Table19[[#This Row],[Profit]]/Table19[[#This Row],[Budget]]*100</f>
        <v>-37.758765714285715</v>
      </c>
      <c r="X2710">
        <v>1637763</v>
      </c>
      <c r="Y2710">
        <v>0.19178668286445014</v>
      </c>
      <c r="Z2710" t="str">
        <f t="shared" si="97"/>
        <v>Medium</v>
      </c>
    </row>
    <row r="2711" spans="1:26" x14ac:dyDescent="0.2">
      <c r="A2711" t="s">
        <v>4580</v>
      </c>
      <c r="B2711" t="s">
        <v>1674</v>
      </c>
      <c r="C2711" t="s">
        <v>1675</v>
      </c>
      <c r="D2711">
        <v>734</v>
      </c>
      <c r="E2711">
        <v>2085</v>
      </c>
      <c r="F2711">
        <v>64</v>
      </c>
      <c r="G2711">
        <v>11000</v>
      </c>
      <c r="H2711">
        <v>6.2</v>
      </c>
      <c r="I2711">
        <v>108</v>
      </c>
      <c r="J2711">
        <v>100</v>
      </c>
      <c r="K2711">
        <v>7204138</v>
      </c>
      <c r="L2711">
        <v>41000000</v>
      </c>
      <c r="M2711" s="2">
        <f>VLOOKUP(A2711,Sheet2!$A$1:G6435,2,0)</f>
        <v>40563</v>
      </c>
      <c r="N2711" t="str">
        <f>VLOOKUP(A2711,Sheet2!$A$1:G6435,3,0)</f>
        <v>Color</v>
      </c>
      <c r="O2711" t="str">
        <f>VLOOKUP(A2711,Sheet2!$A$1:G6435,4,0)</f>
        <v>Comedy</v>
      </c>
      <c r="P2711" t="str">
        <f>VLOOKUP(A2711,Sheet2!$A$1:G6435,5,0)</f>
        <v>English</v>
      </c>
      <c r="Q2711" t="str">
        <f>VLOOKUP(A2711,Sheet2!$A$1:G6435,6,0)</f>
        <v>USA</v>
      </c>
      <c r="R2711" t="str">
        <f>VLOOKUP(A2711,Sheet2!$A$1:G6435,7,0)</f>
        <v>PG</v>
      </c>
      <c r="S2711" t="str">
        <f>IF(Table19[[#This Row],[Language]]="English","English","Other language")</f>
        <v>English</v>
      </c>
      <c r="T2711">
        <f>Table19[[#This Row],[Gross Revenue]]-Table19[[#This Row],[Budget]]</f>
        <v>-33795862</v>
      </c>
      <c r="U2711" s="1">
        <f>(Table19[[#This Row],[Gross Revenue]]/Table19[[#This Row],[Budget]])-1</f>
        <v>-0.82428931707317077</v>
      </c>
      <c r="V2711" t="str">
        <f t="shared" si="96"/>
        <v>90-110 minutes</v>
      </c>
      <c r="W2711">
        <f>Table19[[#This Row],[Profit]]/Table19[[#This Row],[Budget]]*100</f>
        <v>-82.428931707317076</v>
      </c>
      <c r="X2711">
        <v>1637763</v>
      </c>
      <c r="Y2711">
        <v>0.19178668286445014</v>
      </c>
      <c r="Z2711" t="str">
        <f t="shared" si="97"/>
        <v>High</v>
      </c>
    </row>
    <row r="2712" spans="1:26" x14ac:dyDescent="0.2">
      <c r="A2712" t="s">
        <v>5568</v>
      </c>
      <c r="B2712" t="s">
        <v>456</v>
      </c>
      <c r="C2712" t="s">
        <v>1066</v>
      </c>
      <c r="D2712">
        <v>19000</v>
      </c>
      <c r="E2712">
        <v>22833</v>
      </c>
      <c r="F2712">
        <v>0</v>
      </c>
      <c r="G2712">
        <v>0</v>
      </c>
      <c r="H2712">
        <v>5.6</v>
      </c>
      <c r="I2712">
        <v>240</v>
      </c>
      <c r="J2712">
        <v>121</v>
      </c>
      <c r="K2712">
        <v>22518325</v>
      </c>
      <c r="L2712">
        <v>50000000</v>
      </c>
      <c r="M2712" s="2">
        <f>VLOOKUP(A2712,Sheet2!$A$1:G6436,2,0)</f>
        <v>39057</v>
      </c>
      <c r="N2712" t="str">
        <f>VLOOKUP(A2712,Sheet2!$A$1:G6436,3,0)</f>
        <v>Color</v>
      </c>
      <c r="O2712" t="str">
        <f>VLOOKUP(A2712,Sheet2!$A$1:G6436,4,0)</f>
        <v>Crime</v>
      </c>
      <c r="P2712" t="str">
        <f>VLOOKUP(A2712,Sheet2!$A$1:G6436,5,0)</f>
        <v>English</v>
      </c>
      <c r="Q2712" t="str">
        <f>VLOOKUP(A2712,Sheet2!$A$1:G6436,6,0)</f>
        <v>Germany</v>
      </c>
      <c r="R2712" t="str">
        <f>VLOOKUP(A2712,Sheet2!$A$1:G6436,7,0)</f>
        <v>R</v>
      </c>
      <c r="S2712" t="str">
        <f>IF(Table19[[#This Row],[Language]]="English","English","Other language")</f>
        <v>English</v>
      </c>
      <c r="T2712">
        <f>Table19[[#This Row],[Gross Revenue]]-Table19[[#This Row],[Budget]]</f>
        <v>-27481675</v>
      </c>
      <c r="U2712" s="1">
        <f>(Table19[[#This Row],[Gross Revenue]]/Table19[[#This Row],[Budget]])-1</f>
        <v>-0.5496335</v>
      </c>
      <c r="V2712" t="str">
        <f t="shared" si="96"/>
        <v>111-130 minutes</v>
      </c>
      <c r="W2712">
        <f>Table19[[#This Row],[Profit]]/Table19[[#This Row],[Budget]]*100</f>
        <v>-54.963349999999998</v>
      </c>
      <c r="X2712">
        <v>-74533.5</v>
      </c>
      <c r="Y2712">
        <v>-7.4856785714285719E-3</v>
      </c>
      <c r="Z2712" t="str">
        <f t="shared" si="97"/>
        <v>High</v>
      </c>
    </row>
    <row r="2713" spans="1:26" x14ac:dyDescent="0.2">
      <c r="A2713" t="s">
        <v>4972</v>
      </c>
      <c r="B2713" t="s">
        <v>1978</v>
      </c>
      <c r="C2713" t="s">
        <v>1979</v>
      </c>
      <c r="D2713">
        <v>170</v>
      </c>
      <c r="E2713">
        <v>399</v>
      </c>
      <c r="F2713">
        <v>19</v>
      </c>
      <c r="G2713">
        <v>0</v>
      </c>
      <c r="H2713">
        <v>6.4</v>
      </c>
      <c r="I2713">
        <v>360</v>
      </c>
      <c r="J2713">
        <v>81</v>
      </c>
      <c r="K2713">
        <v>140530114</v>
      </c>
      <c r="L2713">
        <v>60000</v>
      </c>
      <c r="M2713" s="2">
        <f>VLOOKUP(A2713,Sheet2!$A$1:G6437,2,0)</f>
        <v>36369</v>
      </c>
      <c r="N2713" t="str">
        <f>VLOOKUP(A2713,Sheet2!$A$1:G6437,3,0)</f>
        <v>Black and White</v>
      </c>
      <c r="O2713" t="str">
        <f>VLOOKUP(A2713,Sheet2!$A$1:G6437,4,0)</f>
        <v>Horror</v>
      </c>
      <c r="P2713" t="str">
        <f>VLOOKUP(A2713,Sheet2!$A$1:G6437,5,0)</f>
        <v>English</v>
      </c>
      <c r="Q2713" t="str">
        <f>VLOOKUP(A2713,Sheet2!$A$1:G6437,6,0)</f>
        <v>USA</v>
      </c>
      <c r="R2713" t="str">
        <f>VLOOKUP(A2713,Sheet2!$A$1:G6437,7,0)</f>
        <v>R</v>
      </c>
      <c r="S2713" t="str">
        <f>IF(Table19[[#This Row],[Language]]="English","English","Other language")</f>
        <v>English</v>
      </c>
      <c r="T2713">
        <f>Table19[[#This Row],[Gross Revenue]]-Table19[[#This Row],[Budget]]</f>
        <v>140470114</v>
      </c>
      <c r="U2713" s="1">
        <f>(Table19[[#This Row],[Gross Revenue]]/Table19[[#This Row],[Budget]])-1</f>
        <v>2341.1685666666667</v>
      </c>
      <c r="V2713" t="str">
        <f t="shared" si="96"/>
        <v>&lt;90 minutes</v>
      </c>
      <c r="W2713">
        <f>Table19[[#This Row],[Profit]]/Table19[[#This Row],[Budget]]*100</f>
        <v>234116.85666666666</v>
      </c>
      <c r="X2713">
        <v>16235088</v>
      </c>
      <c r="Y2713">
        <v>1.1909079499999999</v>
      </c>
      <c r="Z2713" t="str">
        <f t="shared" si="97"/>
        <v>Low</v>
      </c>
    </row>
    <row r="2714" spans="1:26" x14ac:dyDescent="0.2">
      <c r="A2714" t="s">
        <v>6685</v>
      </c>
      <c r="B2714" t="s">
        <v>3069</v>
      </c>
      <c r="C2714" t="s">
        <v>1450</v>
      </c>
      <c r="D2714">
        <v>768</v>
      </c>
      <c r="E2714">
        <v>3389</v>
      </c>
      <c r="F2714">
        <v>102</v>
      </c>
      <c r="G2714">
        <v>38000</v>
      </c>
      <c r="H2714">
        <v>7.7</v>
      </c>
      <c r="I2714">
        <v>261</v>
      </c>
      <c r="J2714">
        <v>129</v>
      </c>
      <c r="K2714">
        <v>255950375</v>
      </c>
      <c r="L2714">
        <v>29000000</v>
      </c>
      <c r="M2714" s="2">
        <f>VLOOKUP(A2714,Sheet2!$A$1:G6438,2,0)</f>
        <v>40069</v>
      </c>
      <c r="N2714" t="str">
        <f>VLOOKUP(A2714,Sheet2!$A$1:G6438,3,0)</f>
        <v>Color</v>
      </c>
      <c r="O2714" t="str">
        <f>VLOOKUP(A2714,Sheet2!$A$1:G6438,4,0)</f>
        <v>Biography</v>
      </c>
      <c r="P2714" t="str">
        <f>VLOOKUP(A2714,Sheet2!$A$1:G6438,5,0)</f>
        <v>English</v>
      </c>
      <c r="Q2714" t="str">
        <f>VLOOKUP(A2714,Sheet2!$A$1:G6438,6,0)</f>
        <v>USA</v>
      </c>
      <c r="R2714" t="str">
        <f>VLOOKUP(A2714,Sheet2!$A$1:G6438,7,0)</f>
        <v>PG-13</v>
      </c>
      <c r="S2714" t="str">
        <f>IF(Table19[[#This Row],[Language]]="English","English","Other language")</f>
        <v>English</v>
      </c>
      <c r="T2714">
        <f>Table19[[#This Row],[Gross Revenue]]-Table19[[#This Row],[Budget]]</f>
        <v>226950375</v>
      </c>
      <c r="U2714" s="1">
        <f>(Table19[[#This Row],[Gross Revenue]]/Table19[[#This Row],[Budget]])-1</f>
        <v>7.8258749999999999</v>
      </c>
      <c r="V2714" t="str">
        <f t="shared" si="96"/>
        <v>111-130 minutes</v>
      </c>
      <c r="W2714">
        <f>Table19[[#This Row],[Profit]]/Table19[[#This Row],[Budget]]*100</f>
        <v>782.58749999999998</v>
      </c>
      <c r="X2714">
        <v>-1289919.5</v>
      </c>
      <c r="Y2714">
        <v>-4.8151417500000002E-2</v>
      </c>
      <c r="Z2714" t="str">
        <f t="shared" si="97"/>
        <v>Medium</v>
      </c>
    </row>
    <row r="2715" spans="1:26" x14ac:dyDescent="0.2">
      <c r="A2715" t="s">
        <v>4991</v>
      </c>
      <c r="B2715" t="s">
        <v>1493</v>
      </c>
      <c r="C2715" t="s">
        <v>1999</v>
      </c>
      <c r="D2715">
        <v>848</v>
      </c>
      <c r="E2715">
        <v>1526</v>
      </c>
      <c r="F2715">
        <v>73</v>
      </c>
      <c r="G2715">
        <v>999</v>
      </c>
      <c r="H2715">
        <v>6.5</v>
      </c>
      <c r="I2715">
        <v>21</v>
      </c>
      <c r="J2715">
        <v>90</v>
      </c>
      <c r="K2715">
        <v>882290</v>
      </c>
      <c r="L2715">
        <v>10000000</v>
      </c>
      <c r="M2715" s="2">
        <f>VLOOKUP(A2715,Sheet2!$A$1:G6439,2,0)</f>
        <v>32514</v>
      </c>
      <c r="N2715" t="str">
        <f>VLOOKUP(A2715,Sheet2!$A$1:G6439,3,0)</f>
        <v>Color</v>
      </c>
      <c r="O2715" t="str">
        <f>VLOOKUP(A2715,Sheet2!$A$1:G6439,4,0)</f>
        <v>Action</v>
      </c>
      <c r="P2715" t="str">
        <f>VLOOKUP(A2715,Sheet2!$A$1:G6439,5,0)</f>
        <v>English</v>
      </c>
      <c r="Q2715" t="str">
        <f>VLOOKUP(A2715,Sheet2!$A$1:G6439,6,0)</f>
        <v>Australia</v>
      </c>
      <c r="R2715" t="str">
        <f>VLOOKUP(A2715,Sheet2!$A$1:G6439,7,0)</f>
        <v>R</v>
      </c>
      <c r="S2715" t="str">
        <f>IF(Table19[[#This Row],[Language]]="English","English","Other language")</f>
        <v>English</v>
      </c>
      <c r="T2715">
        <f>Table19[[#This Row],[Gross Revenue]]-Table19[[#This Row],[Budget]]</f>
        <v>-9117710</v>
      </c>
      <c r="U2715" s="1">
        <f>(Table19[[#This Row],[Gross Revenue]]/Table19[[#This Row],[Budget]])-1</f>
        <v>-0.911771</v>
      </c>
      <c r="V2715" t="str">
        <f t="shared" si="96"/>
        <v>90-110 minutes</v>
      </c>
      <c r="W2715">
        <f>Table19[[#This Row],[Profit]]/Table19[[#This Row],[Budget]]*100</f>
        <v>-91.177099999999996</v>
      </c>
      <c r="X2715">
        <v>-1289919.5</v>
      </c>
      <c r="Y2715">
        <v>-4.8151417500000002E-2</v>
      </c>
      <c r="Z2715" t="str">
        <f t="shared" si="97"/>
        <v>Low</v>
      </c>
    </row>
    <row r="2716" spans="1:26" x14ac:dyDescent="0.2">
      <c r="A2716" t="s">
        <v>6795</v>
      </c>
      <c r="B2716" t="s">
        <v>3012</v>
      </c>
      <c r="C2716" t="s">
        <v>967</v>
      </c>
      <c r="D2716">
        <v>1000</v>
      </c>
      <c r="E2716">
        <v>2566</v>
      </c>
      <c r="F2716">
        <v>644</v>
      </c>
      <c r="G2716">
        <v>14000</v>
      </c>
      <c r="H2716">
        <v>7.9</v>
      </c>
      <c r="I2716">
        <v>125</v>
      </c>
      <c r="J2716">
        <v>148</v>
      </c>
      <c r="K2716">
        <v>54200000</v>
      </c>
      <c r="L2716">
        <v>27000000</v>
      </c>
      <c r="M2716" s="2">
        <f>VLOOKUP(A2716,Sheet2!$A$1:G6440,2,0)</f>
        <v>29450</v>
      </c>
      <c r="N2716" t="str">
        <f>VLOOKUP(A2716,Sheet2!$A$1:G6440,3,0)</f>
        <v>Color</v>
      </c>
      <c r="O2716" t="str">
        <f>VLOOKUP(A2716,Sheet2!$A$1:G6440,4,0)</f>
        <v>Action</v>
      </c>
      <c r="P2716" t="str">
        <f>VLOOKUP(A2716,Sheet2!$A$1:G6440,5,0)</f>
        <v>English</v>
      </c>
      <c r="Q2716" t="str">
        <f>VLOOKUP(A2716,Sheet2!$A$1:G6440,6,0)</f>
        <v>USA</v>
      </c>
      <c r="R2716" t="str">
        <f>VLOOKUP(A2716,Sheet2!$A$1:G6440,7,0)</f>
        <v>R</v>
      </c>
      <c r="S2716" t="str">
        <f>IF(Table19[[#This Row],[Language]]="English","English","Other language")</f>
        <v>English</v>
      </c>
      <c r="T2716">
        <f>Table19[[#This Row],[Gross Revenue]]-Table19[[#This Row],[Budget]]</f>
        <v>27200000</v>
      </c>
      <c r="U2716" s="1">
        <f>(Table19[[#This Row],[Gross Revenue]]/Table19[[#This Row],[Budget]])-1</f>
        <v>1.0074074074074075</v>
      </c>
      <c r="V2716" t="str">
        <f t="shared" si="96"/>
        <v>131-150 minutes</v>
      </c>
      <c r="W2716">
        <f>Table19[[#This Row],[Profit]]/Table19[[#This Row],[Budget]]*100</f>
        <v>100.74074074074073</v>
      </c>
      <c r="X2716">
        <v>-1289919.5</v>
      </c>
      <c r="Y2716">
        <v>-4.8151417500000002E-2</v>
      </c>
      <c r="Z2716" t="str">
        <f t="shared" si="97"/>
        <v>Medium</v>
      </c>
    </row>
    <row r="2717" spans="1:26" x14ac:dyDescent="0.2">
      <c r="A2717" t="s">
        <v>4539</v>
      </c>
      <c r="B2717" t="s">
        <v>1401</v>
      </c>
      <c r="C2717" t="s">
        <v>871</v>
      </c>
      <c r="D2717">
        <v>970</v>
      </c>
      <c r="E2717">
        <v>2551</v>
      </c>
      <c r="F2717">
        <v>81</v>
      </c>
      <c r="G2717">
        <v>0</v>
      </c>
      <c r="H2717">
        <v>6.1</v>
      </c>
      <c r="I2717">
        <v>48</v>
      </c>
      <c r="J2717">
        <v>129</v>
      </c>
      <c r="K2717">
        <v>121945720</v>
      </c>
      <c r="L2717">
        <v>25000000</v>
      </c>
      <c r="M2717" s="2">
        <f>VLOOKUP(A2717,Sheet2!$A$1:G6441,2,0)</f>
        <v>33721</v>
      </c>
      <c r="N2717" t="str">
        <f>VLOOKUP(A2717,Sheet2!$A$1:G6441,3,0)</f>
        <v>Color</v>
      </c>
      <c r="O2717" t="str">
        <f>VLOOKUP(A2717,Sheet2!$A$1:G6441,4,0)</f>
        <v>Action</v>
      </c>
      <c r="P2717" t="str">
        <f>VLOOKUP(A2717,Sheet2!$A$1:G6441,5,0)</f>
        <v>English</v>
      </c>
      <c r="Q2717" t="str">
        <f>VLOOKUP(A2717,Sheet2!$A$1:G6441,6,0)</f>
        <v>USA</v>
      </c>
      <c r="R2717" t="str">
        <f>VLOOKUP(A2717,Sheet2!$A$1:G6441,7,0)</f>
        <v>R</v>
      </c>
      <c r="S2717" t="str">
        <f>IF(Table19[[#This Row],[Language]]="English","English","Other language")</f>
        <v>English</v>
      </c>
      <c r="T2717">
        <f>Table19[[#This Row],[Gross Revenue]]-Table19[[#This Row],[Budget]]</f>
        <v>96945720</v>
      </c>
      <c r="U2717" s="1">
        <f>(Table19[[#This Row],[Gross Revenue]]/Table19[[#This Row],[Budget]])-1</f>
        <v>3.8778287999999996</v>
      </c>
      <c r="V2717" t="str">
        <f t="shared" si="96"/>
        <v>111-130 minutes</v>
      </c>
      <c r="W2717">
        <f>Table19[[#This Row],[Profit]]/Table19[[#This Row],[Budget]]*100</f>
        <v>387.78288000000003</v>
      </c>
      <c r="X2717">
        <v>-1289919.5</v>
      </c>
      <c r="Y2717">
        <v>-4.8151417500000002E-2</v>
      </c>
      <c r="Z2717" t="str">
        <f t="shared" si="97"/>
        <v>Medium</v>
      </c>
    </row>
    <row r="2718" spans="1:26" x14ac:dyDescent="0.2">
      <c r="A2718" t="s">
        <v>4525</v>
      </c>
      <c r="B2718" t="s">
        <v>968</v>
      </c>
      <c r="C2718" t="s">
        <v>1617</v>
      </c>
      <c r="D2718">
        <v>18000</v>
      </c>
      <c r="E2718">
        <v>29748</v>
      </c>
      <c r="F2718">
        <v>176</v>
      </c>
      <c r="G2718">
        <v>0</v>
      </c>
      <c r="H2718">
        <v>6.7</v>
      </c>
      <c r="I2718">
        <v>75</v>
      </c>
      <c r="J2718">
        <v>118</v>
      </c>
      <c r="K2718">
        <v>66488090</v>
      </c>
      <c r="L2718">
        <v>48000000</v>
      </c>
      <c r="M2718" s="2">
        <f>VLOOKUP(A2718,Sheet2!$A$1:G6442,2,0)</f>
        <v>36499</v>
      </c>
      <c r="N2718" t="str">
        <f>VLOOKUP(A2718,Sheet2!$A$1:G6442,3,0)</f>
        <v>Color</v>
      </c>
      <c r="O2718" t="str">
        <f>VLOOKUP(A2718,Sheet2!$A$1:G6442,4,0)</f>
        <v>Crime</v>
      </c>
      <c r="P2718" t="str">
        <f>VLOOKUP(A2718,Sheet2!$A$1:G6442,5,0)</f>
        <v>English</v>
      </c>
      <c r="Q2718" t="str">
        <f>VLOOKUP(A2718,Sheet2!$A$1:G6442,6,0)</f>
        <v>USA</v>
      </c>
      <c r="R2718" t="str">
        <f>VLOOKUP(A2718,Sheet2!$A$1:G6442,7,0)</f>
        <v>R</v>
      </c>
      <c r="S2718" t="str">
        <f>IF(Table19[[#This Row],[Language]]="English","English","Other language")</f>
        <v>English</v>
      </c>
      <c r="T2718">
        <f>Table19[[#This Row],[Gross Revenue]]-Table19[[#This Row],[Budget]]</f>
        <v>18488090</v>
      </c>
      <c r="U2718" s="1">
        <f>(Table19[[#This Row],[Gross Revenue]]/Table19[[#This Row],[Budget]])-1</f>
        <v>0.38516854166666659</v>
      </c>
      <c r="V2718" t="str">
        <f t="shared" si="96"/>
        <v>111-130 minutes</v>
      </c>
      <c r="W2718">
        <f>Table19[[#This Row],[Profit]]/Table19[[#This Row],[Budget]]*100</f>
        <v>38.516854166666661</v>
      </c>
      <c r="X2718">
        <v>-74533.5</v>
      </c>
      <c r="Y2718">
        <v>-7.4856785714285719E-3</v>
      </c>
      <c r="Z2718" t="str">
        <f t="shared" si="97"/>
        <v>High</v>
      </c>
    </row>
    <row r="2719" spans="1:26" x14ac:dyDescent="0.2">
      <c r="A2719" t="s">
        <v>5671</v>
      </c>
      <c r="B2719" t="s">
        <v>968</v>
      </c>
      <c r="C2719" t="s">
        <v>2274</v>
      </c>
      <c r="D2719">
        <v>18000</v>
      </c>
      <c r="E2719">
        <v>44797</v>
      </c>
      <c r="F2719">
        <v>117</v>
      </c>
      <c r="G2719">
        <v>20000</v>
      </c>
      <c r="H2719">
        <v>6.9</v>
      </c>
      <c r="I2719">
        <v>325</v>
      </c>
      <c r="J2719">
        <v>118</v>
      </c>
      <c r="K2719">
        <v>94822707</v>
      </c>
      <c r="L2719">
        <v>80000000</v>
      </c>
      <c r="M2719" s="2">
        <f>VLOOKUP(A2719,Sheet2!$A$1:G6443,2,0)</f>
        <v>40285</v>
      </c>
      <c r="N2719" t="str">
        <f>VLOOKUP(A2719,Sheet2!$A$1:G6443,3,0)</f>
        <v>Color</v>
      </c>
      <c r="O2719" t="str">
        <f>VLOOKUP(A2719,Sheet2!$A$1:G6443,4,0)</f>
        <v>Action</v>
      </c>
      <c r="P2719" t="str">
        <f>VLOOKUP(A2719,Sheet2!$A$1:G6443,5,0)</f>
        <v>English</v>
      </c>
      <c r="Q2719" t="str">
        <f>VLOOKUP(A2719,Sheet2!$A$1:G6443,6,0)</f>
        <v>USA</v>
      </c>
      <c r="R2719" t="str">
        <f>VLOOKUP(A2719,Sheet2!$A$1:G6443,7,0)</f>
        <v>R</v>
      </c>
      <c r="S2719" t="str">
        <f>IF(Table19[[#This Row],[Language]]="English","English","Other language")</f>
        <v>English</v>
      </c>
      <c r="T2719">
        <f>Table19[[#This Row],[Gross Revenue]]-Table19[[#This Row],[Budget]]</f>
        <v>14822707</v>
      </c>
      <c r="U2719" s="1">
        <f>(Table19[[#This Row],[Gross Revenue]]/Table19[[#This Row],[Budget]])-1</f>
        <v>0.1852838375000001</v>
      </c>
      <c r="V2719" t="str">
        <f t="shared" si="96"/>
        <v>111-130 minutes</v>
      </c>
      <c r="W2719">
        <f>Table19[[#This Row],[Profit]]/Table19[[#This Row],[Budget]]*100</f>
        <v>18.52838375</v>
      </c>
      <c r="X2719">
        <v>-1289919.5</v>
      </c>
      <c r="Y2719">
        <v>-4.8151417500000002E-2</v>
      </c>
      <c r="Z2719" t="str">
        <f t="shared" si="97"/>
        <v>High</v>
      </c>
    </row>
    <row r="2720" spans="1:26" x14ac:dyDescent="0.2">
      <c r="A2720" t="s">
        <v>6218</v>
      </c>
      <c r="B2720" t="s">
        <v>800</v>
      </c>
      <c r="C2720" t="s">
        <v>2822</v>
      </c>
      <c r="D2720">
        <v>17000</v>
      </c>
      <c r="E2720">
        <v>19513</v>
      </c>
      <c r="F2720">
        <v>34</v>
      </c>
      <c r="G2720">
        <v>18000</v>
      </c>
      <c r="H2720">
        <v>7.3</v>
      </c>
      <c r="I2720">
        <v>156</v>
      </c>
      <c r="J2720">
        <v>95</v>
      </c>
      <c r="K2720">
        <v>50150619</v>
      </c>
      <c r="L2720">
        <v>50000000</v>
      </c>
      <c r="M2720" s="2">
        <f>VLOOKUP(A2720,Sheet2!$A$1:G6444,2,0)</f>
        <v>41799</v>
      </c>
      <c r="N2720" t="str">
        <f>VLOOKUP(A2720,Sheet2!$A$1:G6444,3,0)</f>
        <v>Color</v>
      </c>
      <c r="O2720" t="str">
        <f>VLOOKUP(A2720,Sheet2!$A$1:G6444,4,0)</f>
        <v>Adventure</v>
      </c>
      <c r="P2720" t="str">
        <f>VLOOKUP(A2720,Sheet2!$A$1:G6444,5,0)</f>
        <v>English</v>
      </c>
      <c r="Q2720" t="str">
        <f>VLOOKUP(A2720,Sheet2!$A$1:G6444,6,0)</f>
        <v>USA</v>
      </c>
      <c r="R2720" t="str">
        <f>VLOOKUP(A2720,Sheet2!$A$1:G6444,7,0)</f>
        <v>PG</v>
      </c>
      <c r="S2720" t="str">
        <f>IF(Table19[[#This Row],[Language]]="English","English","Other language")</f>
        <v>English</v>
      </c>
      <c r="T2720">
        <f>Table19[[#This Row],[Gross Revenue]]-Table19[[#This Row],[Budget]]</f>
        <v>150619</v>
      </c>
      <c r="U2720" s="1">
        <f>(Table19[[#This Row],[Gross Revenue]]/Table19[[#This Row],[Budget]])-1</f>
        <v>3.0123799999999257E-3</v>
      </c>
      <c r="V2720" t="str">
        <f t="shared" si="96"/>
        <v>90-110 minutes</v>
      </c>
      <c r="W2720">
        <f>Table19[[#This Row],[Profit]]/Table19[[#This Row],[Budget]]*100</f>
        <v>0.30123800000000001</v>
      </c>
      <c r="X2720">
        <v>3892693.5</v>
      </c>
      <c r="Y2720">
        <v>0.11726928571428571</v>
      </c>
      <c r="Z2720" t="str">
        <f t="shared" si="97"/>
        <v>High</v>
      </c>
    </row>
    <row r="2721" spans="1:26" x14ac:dyDescent="0.2">
      <c r="A2721" t="s">
        <v>3302</v>
      </c>
      <c r="B2721" t="s">
        <v>93</v>
      </c>
      <c r="C2721" t="s">
        <v>94</v>
      </c>
      <c r="D2721">
        <v>178</v>
      </c>
      <c r="E2721">
        <v>359</v>
      </c>
      <c r="F2721">
        <v>0</v>
      </c>
      <c r="G2721">
        <v>32</v>
      </c>
      <c r="H2721">
        <v>3.3</v>
      </c>
      <c r="I2721">
        <v>7</v>
      </c>
      <c r="J2721">
        <v>120</v>
      </c>
      <c r="K2721">
        <v>1098224</v>
      </c>
      <c r="L2721">
        <v>2000000</v>
      </c>
      <c r="M2721" s="2">
        <f>VLOOKUP(A2721,Sheet2!$A$1:G6445,2,0)</f>
        <v>37755</v>
      </c>
      <c r="N2721" t="str">
        <f>VLOOKUP(A2721,Sheet2!$A$1:G6445,3,0)</f>
        <v>Color</v>
      </c>
      <c r="O2721" t="str">
        <f>VLOOKUP(A2721,Sheet2!$A$1:G6445,4,0)</f>
        <v>Adventure</v>
      </c>
      <c r="P2721" t="str">
        <f>VLOOKUP(A2721,Sheet2!$A$1:G6445,5,0)</f>
        <v>English</v>
      </c>
      <c r="Q2721" t="str">
        <f>VLOOKUP(A2721,Sheet2!$A$1:G6445,6,0)</f>
        <v>USA</v>
      </c>
      <c r="R2721" t="str">
        <f>VLOOKUP(A2721,Sheet2!$A$1:G6445,7,0)</f>
        <v>PG-13</v>
      </c>
      <c r="S2721" t="str">
        <f>IF(Table19[[#This Row],[Language]]="English","English","Other language")</f>
        <v>English</v>
      </c>
      <c r="T2721">
        <f>Table19[[#This Row],[Gross Revenue]]-Table19[[#This Row],[Budget]]</f>
        <v>-901776</v>
      </c>
      <c r="U2721" s="1">
        <f>(Table19[[#This Row],[Gross Revenue]]/Table19[[#This Row],[Budget]])-1</f>
        <v>-0.45088799999999996</v>
      </c>
      <c r="V2721" t="str">
        <f t="shared" si="96"/>
        <v>111-130 minutes</v>
      </c>
      <c r="W2721">
        <f>Table19[[#This Row],[Profit]]/Table19[[#This Row],[Budget]]*100</f>
        <v>-45.088799999999999</v>
      </c>
      <c r="X2721">
        <v>3892693.5</v>
      </c>
      <c r="Y2721">
        <v>0.11726928571428571</v>
      </c>
      <c r="Z2721" t="str">
        <f t="shared" si="97"/>
        <v>Low</v>
      </c>
    </row>
    <row r="2722" spans="1:26" x14ac:dyDescent="0.2">
      <c r="A2722" t="s">
        <v>6528</v>
      </c>
      <c r="B2722" t="s">
        <v>2419</v>
      </c>
      <c r="C2722" t="s">
        <v>2977</v>
      </c>
      <c r="D2722">
        <v>876</v>
      </c>
      <c r="E2722">
        <v>1985</v>
      </c>
      <c r="F2722">
        <v>33</v>
      </c>
      <c r="G2722">
        <v>53000</v>
      </c>
      <c r="H2722">
        <v>7.6</v>
      </c>
      <c r="I2722">
        <v>252</v>
      </c>
      <c r="J2722">
        <v>131</v>
      </c>
      <c r="K2722">
        <v>21483154</v>
      </c>
      <c r="L2722">
        <v>19000000</v>
      </c>
      <c r="M2722" s="2">
        <f>VLOOKUP(A2722,Sheet2!$A$1:G6446,2,0)</f>
        <v>41403</v>
      </c>
      <c r="N2722" t="str">
        <f>VLOOKUP(A2722,Sheet2!$A$1:G6446,3,0)</f>
        <v>Color</v>
      </c>
      <c r="O2722" t="str">
        <f>VLOOKUP(A2722,Sheet2!$A$1:G6446,4,0)</f>
        <v>Drama</v>
      </c>
      <c r="P2722" t="str">
        <f>VLOOKUP(A2722,Sheet2!$A$1:G6446,5,0)</f>
        <v>English</v>
      </c>
      <c r="Q2722" t="str">
        <f>VLOOKUP(A2722,Sheet2!$A$1:G6446,6,0)</f>
        <v>USA</v>
      </c>
      <c r="R2722" t="str">
        <f>VLOOKUP(A2722,Sheet2!$A$1:G6446,7,0)</f>
        <v>PG-13</v>
      </c>
      <c r="S2722" t="str">
        <f>IF(Table19[[#This Row],[Language]]="English","English","Other language")</f>
        <v>English</v>
      </c>
      <c r="T2722">
        <f>Table19[[#This Row],[Gross Revenue]]-Table19[[#This Row],[Budget]]</f>
        <v>2483154</v>
      </c>
      <c r="U2722" s="1">
        <f>(Table19[[#This Row],[Gross Revenue]]/Table19[[#This Row],[Budget]])-1</f>
        <v>0.13069231578947371</v>
      </c>
      <c r="V2722" t="str">
        <f t="shared" si="96"/>
        <v>131-150 minutes</v>
      </c>
      <c r="W2722">
        <f>Table19[[#This Row],[Profit]]/Table19[[#This Row],[Budget]]*100</f>
        <v>13.069231578947369</v>
      </c>
      <c r="X2722">
        <v>-434215.5</v>
      </c>
      <c r="Y2722">
        <v>-0.10115100772200772</v>
      </c>
      <c r="Z2722" t="str">
        <f t="shared" si="97"/>
        <v>Medium</v>
      </c>
    </row>
    <row r="2723" spans="1:26" x14ac:dyDescent="0.2">
      <c r="A2723" t="s">
        <v>4779</v>
      </c>
      <c r="B2723" t="s">
        <v>1056</v>
      </c>
      <c r="C2723" t="s">
        <v>1846</v>
      </c>
      <c r="D2723">
        <v>12000</v>
      </c>
      <c r="E2723">
        <v>17524</v>
      </c>
      <c r="F2723">
        <v>78</v>
      </c>
      <c r="G2723">
        <v>0</v>
      </c>
      <c r="H2723">
        <v>6.3</v>
      </c>
      <c r="I2723">
        <v>91</v>
      </c>
      <c r="J2723">
        <v>138</v>
      </c>
      <c r="K2723">
        <v>10269307</v>
      </c>
      <c r="L2723">
        <v>8000000</v>
      </c>
      <c r="M2723" s="2">
        <f>VLOOKUP(A2723,Sheet2!$A$1:G6447,2,0)</f>
        <v>39864</v>
      </c>
      <c r="N2723" t="str">
        <f>VLOOKUP(A2723,Sheet2!$A$1:G6447,3,0)</f>
        <v>Color</v>
      </c>
      <c r="O2723" t="str">
        <f>VLOOKUP(A2723,Sheet2!$A$1:G6447,4,0)</f>
        <v>Action</v>
      </c>
      <c r="P2723" t="str">
        <f>VLOOKUP(A2723,Sheet2!$A$1:G6447,5,0)</f>
        <v>English</v>
      </c>
      <c r="Q2723" t="str">
        <f>VLOOKUP(A2723,Sheet2!$A$1:G6447,6,0)</f>
        <v>USA</v>
      </c>
      <c r="R2723" t="str">
        <f>VLOOKUP(A2723,Sheet2!$A$1:G6447,7,0)</f>
        <v>R</v>
      </c>
      <c r="S2723" t="str">
        <f>IF(Table19[[#This Row],[Language]]="English","English","Other language")</f>
        <v>English</v>
      </c>
      <c r="T2723">
        <f>Table19[[#This Row],[Gross Revenue]]-Table19[[#This Row],[Budget]]</f>
        <v>2269307</v>
      </c>
      <c r="U2723" s="1">
        <f>(Table19[[#This Row],[Gross Revenue]]/Table19[[#This Row],[Budget]])-1</f>
        <v>0.28366337499999994</v>
      </c>
      <c r="V2723" t="str">
        <f t="shared" si="96"/>
        <v>131-150 minutes</v>
      </c>
      <c r="W2723">
        <f>Table19[[#This Row],[Profit]]/Table19[[#This Row],[Budget]]*100</f>
        <v>28.3663375</v>
      </c>
      <c r="X2723">
        <v>-1289919.5</v>
      </c>
      <c r="Y2723">
        <v>-4.8151417500000002E-2</v>
      </c>
      <c r="Z2723" t="str">
        <f t="shared" si="97"/>
        <v>Low</v>
      </c>
    </row>
    <row r="2724" spans="1:26" x14ac:dyDescent="0.2">
      <c r="A2724" t="s">
        <v>4136</v>
      </c>
      <c r="B2724" t="s">
        <v>133</v>
      </c>
      <c r="C2724" t="s">
        <v>246</v>
      </c>
      <c r="D2724">
        <v>1000</v>
      </c>
      <c r="E2724">
        <v>2056</v>
      </c>
      <c r="F2724">
        <v>12</v>
      </c>
      <c r="G2724">
        <v>0</v>
      </c>
      <c r="H2724">
        <v>5.8</v>
      </c>
      <c r="I2724">
        <v>42</v>
      </c>
      <c r="J2724">
        <v>89</v>
      </c>
      <c r="K2724">
        <v>22359293</v>
      </c>
      <c r="L2724">
        <v>29000000</v>
      </c>
      <c r="M2724" s="2">
        <f>VLOOKUP(A2724,Sheet2!$A$1:G6448,2,0)</f>
        <v>35489</v>
      </c>
      <c r="N2724" t="str">
        <f>VLOOKUP(A2724,Sheet2!$A$1:G6448,3,0)</f>
        <v>Color</v>
      </c>
      <c r="O2724" t="str">
        <f>VLOOKUP(A2724,Sheet2!$A$1:G6448,4,0)</f>
        <v>Adventure</v>
      </c>
      <c r="P2724" t="str">
        <f>VLOOKUP(A2724,Sheet2!$A$1:G6448,5,0)</f>
        <v>English</v>
      </c>
      <c r="Q2724" t="str">
        <f>VLOOKUP(A2724,Sheet2!$A$1:G6448,6,0)</f>
        <v>UK</v>
      </c>
      <c r="R2724" t="str">
        <f>VLOOKUP(A2724,Sheet2!$A$1:G6448,7,0)</f>
        <v>PG</v>
      </c>
      <c r="S2724" t="str">
        <f>IF(Table19[[#This Row],[Language]]="English","English","Other language")</f>
        <v>English</v>
      </c>
      <c r="T2724">
        <f>Table19[[#This Row],[Gross Revenue]]-Table19[[#This Row],[Budget]]</f>
        <v>-6640707</v>
      </c>
      <c r="U2724" s="1">
        <f>(Table19[[#This Row],[Gross Revenue]]/Table19[[#This Row],[Budget]])-1</f>
        <v>-0.22898989655172419</v>
      </c>
      <c r="V2724" t="str">
        <f t="shared" si="96"/>
        <v>&lt;90 minutes</v>
      </c>
      <c r="W2724">
        <f>Table19[[#This Row],[Profit]]/Table19[[#This Row],[Budget]]*100</f>
        <v>-22.898989655172414</v>
      </c>
      <c r="X2724">
        <v>3892693.5</v>
      </c>
      <c r="Y2724">
        <v>0.11726928571428571</v>
      </c>
      <c r="Z2724" t="str">
        <f t="shared" si="97"/>
        <v>Medium</v>
      </c>
    </row>
    <row r="2725" spans="1:26" x14ac:dyDescent="0.2">
      <c r="A2725" t="s">
        <v>5768</v>
      </c>
      <c r="B2725" t="s">
        <v>528</v>
      </c>
      <c r="C2725" t="s">
        <v>1252</v>
      </c>
      <c r="D2725">
        <v>14000</v>
      </c>
      <c r="E2725">
        <v>28094</v>
      </c>
      <c r="F2725">
        <v>79</v>
      </c>
      <c r="G2725">
        <v>1000</v>
      </c>
      <c r="H2725">
        <v>7</v>
      </c>
      <c r="I2725">
        <v>29</v>
      </c>
      <c r="J2725">
        <v>132</v>
      </c>
      <c r="K2725">
        <v>8600000</v>
      </c>
      <c r="L2725">
        <v>25000000</v>
      </c>
      <c r="M2725" s="2">
        <f>VLOOKUP(A2725,Sheet2!$A$1:G6449,2,0)</f>
        <v>30730</v>
      </c>
      <c r="N2725" t="str">
        <f>VLOOKUP(A2725,Sheet2!$A$1:G6449,3,0)</f>
        <v>Color</v>
      </c>
      <c r="O2725" t="str">
        <f>VLOOKUP(A2725,Sheet2!$A$1:G6449,4,0)</f>
        <v>Action</v>
      </c>
      <c r="P2725" t="str">
        <f>VLOOKUP(A2725,Sheet2!$A$1:G6449,5,0)</f>
        <v>English</v>
      </c>
      <c r="Q2725" t="str">
        <f>VLOOKUP(A2725,Sheet2!$A$1:G6449,6,0)</f>
        <v>UK</v>
      </c>
      <c r="R2725" t="str">
        <f>VLOOKUP(A2725,Sheet2!$A$1:G6449,7,0)</f>
        <v>PG</v>
      </c>
      <c r="S2725" t="str">
        <f>IF(Table19[[#This Row],[Language]]="English","English","Other language")</f>
        <v>English</v>
      </c>
      <c r="T2725">
        <f>Table19[[#This Row],[Gross Revenue]]-Table19[[#This Row],[Budget]]</f>
        <v>-16400000</v>
      </c>
      <c r="U2725" s="1">
        <f>(Table19[[#This Row],[Gross Revenue]]/Table19[[#This Row],[Budget]])-1</f>
        <v>-0.65600000000000003</v>
      </c>
      <c r="V2725" t="str">
        <f t="shared" si="96"/>
        <v>131-150 minutes</v>
      </c>
      <c r="W2725">
        <f>Table19[[#This Row],[Profit]]/Table19[[#This Row],[Budget]]*100</f>
        <v>-65.600000000000009</v>
      </c>
      <c r="X2725">
        <v>-1289919.5</v>
      </c>
      <c r="Y2725">
        <v>-4.8151417500000002E-2</v>
      </c>
      <c r="Z2725" t="str">
        <f t="shared" si="97"/>
        <v>Medium</v>
      </c>
    </row>
    <row r="2726" spans="1:26" x14ac:dyDescent="0.2">
      <c r="A2726" t="s">
        <v>3895</v>
      </c>
      <c r="B2726" t="s">
        <v>529</v>
      </c>
      <c r="C2726" t="s">
        <v>985</v>
      </c>
      <c r="D2726">
        <v>18000</v>
      </c>
      <c r="E2726">
        <v>21554</v>
      </c>
      <c r="F2726">
        <v>72</v>
      </c>
      <c r="G2726">
        <v>0</v>
      </c>
      <c r="H2726">
        <v>5.5</v>
      </c>
      <c r="I2726">
        <v>161</v>
      </c>
      <c r="J2726">
        <v>110</v>
      </c>
      <c r="K2726">
        <v>67061228</v>
      </c>
      <c r="L2726">
        <v>40000000</v>
      </c>
      <c r="M2726" s="2">
        <f>VLOOKUP(A2726,Sheet2!$A$1:G6450,2,0)</f>
        <v>40432</v>
      </c>
      <c r="N2726" t="str">
        <f>VLOOKUP(A2726,Sheet2!$A$1:G6450,3,0)</f>
        <v>Color</v>
      </c>
      <c r="O2726" t="str">
        <f>VLOOKUP(A2726,Sheet2!$A$1:G6450,4,0)</f>
        <v>Action</v>
      </c>
      <c r="P2726" t="str">
        <f>VLOOKUP(A2726,Sheet2!$A$1:G6450,5,0)</f>
        <v>English</v>
      </c>
      <c r="Q2726" t="str">
        <f>VLOOKUP(A2726,Sheet2!$A$1:G6450,6,0)</f>
        <v>USA</v>
      </c>
      <c r="R2726" t="str">
        <f>VLOOKUP(A2726,Sheet2!$A$1:G6450,7,0)</f>
        <v>PG-13</v>
      </c>
      <c r="S2726" t="str">
        <f>IF(Table19[[#This Row],[Language]]="English","English","Other language")</f>
        <v>English</v>
      </c>
      <c r="T2726">
        <f>Table19[[#This Row],[Gross Revenue]]-Table19[[#This Row],[Budget]]</f>
        <v>27061228</v>
      </c>
      <c r="U2726" s="1">
        <f>(Table19[[#This Row],[Gross Revenue]]/Table19[[#This Row],[Budget]])-1</f>
        <v>0.67653070000000004</v>
      </c>
      <c r="V2726" t="str">
        <f t="shared" si="96"/>
        <v>90-110 minutes</v>
      </c>
      <c r="W2726">
        <f>Table19[[#This Row],[Profit]]/Table19[[#This Row],[Budget]]*100</f>
        <v>67.65307</v>
      </c>
      <c r="X2726">
        <v>-1289919.5</v>
      </c>
      <c r="Y2726">
        <v>-4.8151417500000002E-2</v>
      </c>
      <c r="Z2726" t="str">
        <f t="shared" si="97"/>
        <v>High</v>
      </c>
    </row>
    <row r="2727" spans="1:26" x14ac:dyDescent="0.2">
      <c r="A2727" t="s">
        <v>6798</v>
      </c>
      <c r="B2727" t="s">
        <v>1241</v>
      </c>
      <c r="C2727" t="s">
        <v>1585</v>
      </c>
      <c r="D2727">
        <v>13000</v>
      </c>
      <c r="E2727">
        <v>13249</v>
      </c>
      <c r="F2727">
        <v>218</v>
      </c>
      <c r="G2727">
        <v>0</v>
      </c>
      <c r="H2727">
        <v>7.9</v>
      </c>
      <c r="I2727">
        <v>249</v>
      </c>
      <c r="J2727">
        <v>119</v>
      </c>
      <c r="K2727">
        <v>121468960</v>
      </c>
      <c r="L2727">
        <v>60000000</v>
      </c>
      <c r="M2727" s="2">
        <f>VLOOKUP(A2727,Sheet2!$A$1:G6451,2,0)</f>
        <v>37436</v>
      </c>
      <c r="N2727" t="str">
        <f>VLOOKUP(A2727,Sheet2!$A$1:G6451,3,0)</f>
        <v>Color</v>
      </c>
      <c r="O2727" t="str">
        <f>VLOOKUP(A2727,Sheet2!$A$1:G6451,4,0)</f>
        <v>Action</v>
      </c>
      <c r="P2727" t="str">
        <f>VLOOKUP(A2727,Sheet2!$A$1:G6451,5,0)</f>
        <v>English</v>
      </c>
      <c r="Q2727" t="str">
        <f>VLOOKUP(A2727,Sheet2!$A$1:G6451,6,0)</f>
        <v>USA</v>
      </c>
      <c r="R2727" t="str">
        <f>VLOOKUP(A2727,Sheet2!$A$1:G6451,7,0)</f>
        <v>PG-13</v>
      </c>
      <c r="S2727" t="str">
        <f>IF(Table19[[#This Row],[Language]]="English","English","Other language")</f>
        <v>English</v>
      </c>
      <c r="T2727">
        <f>Table19[[#This Row],[Gross Revenue]]-Table19[[#This Row],[Budget]]</f>
        <v>61468960</v>
      </c>
      <c r="U2727" s="1">
        <f>(Table19[[#This Row],[Gross Revenue]]/Table19[[#This Row],[Budget]])-1</f>
        <v>1.0244826666666667</v>
      </c>
      <c r="V2727" t="str">
        <f t="shared" si="96"/>
        <v>111-130 minutes</v>
      </c>
      <c r="W2727">
        <f>Table19[[#This Row],[Profit]]/Table19[[#This Row],[Budget]]*100</f>
        <v>102.44826666666667</v>
      </c>
      <c r="X2727">
        <v>-1289919.5</v>
      </c>
      <c r="Y2727">
        <v>-4.8151417500000002E-2</v>
      </c>
      <c r="Z2727" t="str">
        <f t="shared" si="97"/>
        <v>High</v>
      </c>
    </row>
    <row r="2728" spans="1:26" x14ac:dyDescent="0.2">
      <c r="A2728" t="s">
        <v>5372</v>
      </c>
      <c r="B2728" t="s">
        <v>1333</v>
      </c>
      <c r="C2728" t="s">
        <v>1696</v>
      </c>
      <c r="D2728">
        <v>10000</v>
      </c>
      <c r="E2728">
        <v>12175</v>
      </c>
      <c r="F2728">
        <v>209</v>
      </c>
      <c r="G2728">
        <v>31000</v>
      </c>
      <c r="H2728">
        <v>6.7</v>
      </c>
      <c r="I2728">
        <v>436</v>
      </c>
      <c r="J2728">
        <v>135</v>
      </c>
      <c r="K2728">
        <v>113165635</v>
      </c>
      <c r="L2728">
        <v>125000000</v>
      </c>
      <c r="M2728" s="2">
        <f>VLOOKUP(A2728,Sheet2!$A$1:G6452,2,0)</f>
        <v>41229</v>
      </c>
      <c r="N2728" t="str">
        <f>VLOOKUP(A2728,Sheet2!$A$1:G6452,3,0)</f>
        <v>Color</v>
      </c>
      <c r="O2728" t="str">
        <f>VLOOKUP(A2728,Sheet2!$A$1:G6452,4,0)</f>
        <v>Action</v>
      </c>
      <c r="P2728" t="str">
        <f>VLOOKUP(A2728,Sheet2!$A$1:G6452,5,0)</f>
        <v>English</v>
      </c>
      <c r="Q2728" t="str">
        <f>VLOOKUP(A2728,Sheet2!$A$1:G6452,6,0)</f>
        <v>USA</v>
      </c>
      <c r="R2728" t="str">
        <f>VLOOKUP(A2728,Sheet2!$A$1:G6452,7,0)</f>
        <v>PG-13</v>
      </c>
      <c r="S2728" t="str">
        <f>IF(Table19[[#This Row],[Language]]="English","English","Other language")</f>
        <v>English</v>
      </c>
      <c r="T2728">
        <f>Table19[[#This Row],[Gross Revenue]]-Table19[[#This Row],[Budget]]</f>
        <v>-11834365</v>
      </c>
      <c r="U2728" s="1">
        <f>(Table19[[#This Row],[Gross Revenue]]/Table19[[#This Row],[Budget]])-1</f>
        <v>-9.4674919999999996E-2</v>
      </c>
      <c r="V2728" t="str">
        <f t="shared" si="96"/>
        <v>131-150 minutes</v>
      </c>
      <c r="W2728">
        <f>Table19[[#This Row],[Profit]]/Table19[[#This Row],[Budget]]*100</f>
        <v>-9.467492</v>
      </c>
      <c r="X2728">
        <v>-1289919.5</v>
      </c>
      <c r="Y2728">
        <v>-4.8151417500000002E-2</v>
      </c>
      <c r="Z2728" t="str">
        <f t="shared" si="97"/>
        <v>High</v>
      </c>
    </row>
    <row r="2729" spans="1:26" x14ac:dyDescent="0.2">
      <c r="A2729" t="s">
        <v>6741</v>
      </c>
      <c r="B2729" t="s">
        <v>1241</v>
      </c>
      <c r="C2729" t="s">
        <v>2433</v>
      </c>
      <c r="D2729">
        <v>13000</v>
      </c>
      <c r="E2729">
        <v>14161</v>
      </c>
      <c r="F2729">
        <v>521</v>
      </c>
      <c r="G2729">
        <v>0</v>
      </c>
      <c r="H2729">
        <v>7.8</v>
      </c>
      <c r="I2729">
        <v>239</v>
      </c>
      <c r="J2729">
        <v>108</v>
      </c>
      <c r="K2729">
        <v>176049130</v>
      </c>
      <c r="L2729">
        <v>75000000</v>
      </c>
      <c r="M2729" s="2">
        <f>VLOOKUP(A2729,Sheet2!$A$1:G6453,2,0)</f>
        <v>38080</v>
      </c>
      <c r="N2729" t="str">
        <f>VLOOKUP(A2729,Sheet2!$A$1:G6453,3,0)</f>
        <v>Color</v>
      </c>
      <c r="O2729" t="str">
        <f>VLOOKUP(A2729,Sheet2!$A$1:G6453,4,0)</f>
        <v>Action</v>
      </c>
      <c r="P2729" t="str">
        <f>VLOOKUP(A2729,Sheet2!$A$1:G6453,5,0)</f>
        <v>English</v>
      </c>
      <c r="Q2729" t="str">
        <f>VLOOKUP(A2729,Sheet2!$A$1:G6453,6,0)</f>
        <v>USA</v>
      </c>
      <c r="R2729" t="str">
        <f>VLOOKUP(A2729,Sheet2!$A$1:G6453,7,0)</f>
        <v>PG-13</v>
      </c>
      <c r="S2729" t="str">
        <f>IF(Table19[[#This Row],[Language]]="English","English","Other language")</f>
        <v>English</v>
      </c>
      <c r="T2729">
        <f>Table19[[#This Row],[Gross Revenue]]-Table19[[#This Row],[Budget]]</f>
        <v>101049130</v>
      </c>
      <c r="U2729" s="1">
        <f>(Table19[[#This Row],[Gross Revenue]]/Table19[[#This Row],[Budget]])-1</f>
        <v>1.3473217333333332</v>
      </c>
      <c r="V2729" t="str">
        <f t="shared" si="96"/>
        <v>90-110 minutes</v>
      </c>
      <c r="W2729">
        <f>Table19[[#This Row],[Profit]]/Table19[[#This Row],[Budget]]*100</f>
        <v>134.73217333333335</v>
      </c>
      <c r="X2729">
        <v>-1289919.5</v>
      </c>
      <c r="Y2729">
        <v>-4.8151417500000002E-2</v>
      </c>
      <c r="Z2729" t="str">
        <f t="shared" si="97"/>
        <v>High</v>
      </c>
    </row>
    <row r="2730" spans="1:26" x14ac:dyDescent="0.2">
      <c r="A2730" t="s">
        <v>6892</v>
      </c>
      <c r="B2730" t="s">
        <v>1241</v>
      </c>
      <c r="C2730" t="s">
        <v>2433</v>
      </c>
      <c r="D2730">
        <v>13000</v>
      </c>
      <c r="E2730">
        <v>17369</v>
      </c>
      <c r="F2730">
        <v>521</v>
      </c>
      <c r="G2730">
        <v>0</v>
      </c>
      <c r="H2730">
        <v>8.1</v>
      </c>
      <c r="I2730">
        <v>329</v>
      </c>
      <c r="J2730">
        <v>115</v>
      </c>
      <c r="K2730">
        <v>227137090</v>
      </c>
      <c r="L2730">
        <v>110000000</v>
      </c>
      <c r="M2730" s="2">
        <f>VLOOKUP(A2730,Sheet2!$A$1:G6454,2,0)</f>
        <v>39181</v>
      </c>
      <c r="N2730" t="str">
        <f>VLOOKUP(A2730,Sheet2!$A$1:G6454,3,0)</f>
        <v>Color</v>
      </c>
      <c r="O2730" t="str">
        <f>VLOOKUP(A2730,Sheet2!$A$1:G6454,4,0)</f>
        <v>Action</v>
      </c>
      <c r="P2730" t="str">
        <f>VLOOKUP(A2730,Sheet2!$A$1:G6454,5,0)</f>
        <v>English</v>
      </c>
      <c r="Q2730" t="str">
        <f>VLOOKUP(A2730,Sheet2!$A$1:G6454,6,0)</f>
        <v>USA</v>
      </c>
      <c r="R2730" t="str">
        <f>VLOOKUP(A2730,Sheet2!$A$1:G6454,7,0)</f>
        <v>PG-13</v>
      </c>
      <c r="S2730" t="str">
        <f>IF(Table19[[#This Row],[Language]]="English","English","Other language")</f>
        <v>English</v>
      </c>
      <c r="T2730">
        <f>Table19[[#This Row],[Gross Revenue]]-Table19[[#This Row],[Budget]]</f>
        <v>117137090</v>
      </c>
      <c r="U2730" s="1">
        <f>(Table19[[#This Row],[Gross Revenue]]/Table19[[#This Row],[Budget]])-1</f>
        <v>1.0648826363636363</v>
      </c>
      <c r="V2730" t="str">
        <f t="shared" si="96"/>
        <v>111-130 minutes</v>
      </c>
      <c r="W2730">
        <f>Table19[[#This Row],[Profit]]/Table19[[#This Row],[Budget]]*100</f>
        <v>106.48826363636363</v>
      </c>
      <c r="X2730">
        <v>-1289919.5</v>
      </c>
      <c r="Y2730">
        <v>-4.8151417500000002E-2</v>
      </c>
      <c r="Z2730" t="str">
        <f t="shared" si="97"/>
        <v>High</v>
      </c>
    </row>
    <row r="2731" spans="1:26" x14ac:dyDescent="0.2">
      <c r="A2731" t="s">
        <v>3969</v>
      </c>
      <c r="B2731" t="s">
        <v>693</v>
      </c>
      <c r="C2731" t="s">
        <v>937</v>
      </c>
      <c r="D2731">
        <v>902</v>
      </c>
      <c r="E2731">
        <v>2466</v>
      </c>
      <c r="F2731">
        <v>219</v>
      </c>
      <c r="G2731">
        <v>0</v>
      </c>
      <c r="H2731">
        <v>5.6</v>
      </c>
      <c r="I2731">
        <v>287</v>
      </c>
      <c r="J2731">
        <v>115</v>
      </c>
      <c r="K2731">
        <v>15045676</v>
      </c>
      <c r="L2731">
        <v>16000000</v>
      </c>
      <c r="M2731" s="2">
        <f>VLOOKUP(A2731,Sheet2!$A$1:G6455,2,0)</f>
        <v>40057</v>
      </c>
      <c r="N2731" t="str">
        <f>VLOOKUP(A2731,Sheet2!$A$1:G6455,3,0)</f>
        <v>Color</v>
      </c>
      <c r="O2731" t="str">
        <f>VLOOKUP(A2731,Sheet2!$A$1:G6455,4,0)</f>
        <v>Drama</v>
      </c>
      <c r="P2731" t="str">
        <f>VLOOKUP(A2731,Sheet2!$A$1:G6455,5,0)</f>
        <v>English</v>
      </c>
      <c r="Q2731" t="str">
        <f>VLOOKUP(A2731,Sheet2!$A$1:G6455,6,0)</f>
        <v>USA</v>
      </c>
      <c r="R2731" t="str">
        <f>VLOOKUP(A2731,Sheet2!$A$1:G6455,7,0)</f>
        <v>PG-13</v>
      </c>
      <c r="S2731" t="str">
        <f>IF(Table19[[#This Row],[Language]]="English","English","Other language")</f>
        <v>English</v>
      </c>
      <c r="T2731">
        <f>Table19[[#This Row],[Gross Revenue]]-Table19[[#This Row],[Budget]]</f>
        <v>-954324</v>
      </c>
      <c r="U2731" s="1">
        <f>(Table19[[#This Row],[Gross Revenue]]/Table19[[#This Row],[Budget]])-1</f>
        <v>-5.9645249999999983E-2</v>
      </c>
      <c r="V2731" t="str">
        <f t="shared" si="96"/>
        <v>111-130 minutes</v>
      </c>
      <c r="W2731">
        <f>Table19[[#This Row],[Profit]]/Table19[[#This Row],[Budget]]*100</f>
        <v>-5.9645250000000001</v>
      </c>
      <c r="X2731">
        <v>-434215.5</v>
      </c>
      <c r="Y2731">
        <v>-0.10115100772200772</v>
      </c>
      <c r="Z2731" t="str">
        <f t="shared" si="97"/>
        <v>Medium</v>
      </c>
    </row>
    <row r="2732" spans="1:26" x14ac:dyDescent="0.2">
      <c r="A2732" t="s">
        <v>5522</v>
      </c>
      <c r="B2732" t="s">
        <v>2361</v>
      </c>
      <c r="C2732" t="s">
        <v>2362</v>
      </c>
      <c r="D2732">
        <v>874</v>
      </c>
      <c r="E2732">
        <v>3151</v>
      </c>
      <c r="F2732">
        <v>7</v>
      </c>
      <c r="G2732">
        <v>11000</v>
      </c>
      <c r="H2732">
        <v>6.8</v>
      </c>
      <c r="I2732">
        <v>219</v>
      </c>
      <c r="J2732">
        <v>96</v>
      </c>
      <c r="K2732">
        <v>50807639</v>
      </c>
      <c r="L2732">
        <v>60000000</v>
      </c>
      <c r="M2732" s="2">
        <f>VLOOKUP(A2732,Sheet2!$A$1:G6456,2,0)</f>
        <v>41888</v>
      </c>
      <c r="N2732" t="str">
        <f>VLOOKUP(A2732,Sheet2!$A$1:G6456,3,0)</f>
        <v>Color</v>
      </c>
      <c r="O2732" t="str">
        <f>VLOOKUP(A2732,Sheet2!$A$1:G6456,4,0)</f>
        <v>Adventure</v>
      </c>
      <c r="P2732" t="str">
        <f>VLOOKUP(A2732,Sheet2!$A$1:G6456,5,0)</f>
        <v>English</v>
      </c>
      <c r="Q2732" t="str">
        <f>VLOOKUP(A2732,Sheet2!$A$1:G6456,6,0)</f>
        <v>USA</v>
      </c>
      <c r="R2732" t="str">
        <f>VLOOKUP(A2732,Sheet2!$A$1:G6456,7,0)</f>
        <v>PG</v>
      </c>
      <c r="S2732" t="str">
        <f>IF(Table19[[#This Row],[Language]]="English","English","Other language")</f>
        <v>English</v>
      </c>
      <c r="T2732">
        <f>Table19[[#This Row],[Gross Revenue]]-Table19[[#This Row],[Budget]]</f>
        <v>-9192361</v>
      </c>
      <c r="U2732" s="1">
        <f>(Table19[[#This Row],[Gross Revenue]]/Table19[[#This Row],[Budget]])-1</f>
        <v>-0.15320601666666667</v>
      </c>
      <c r="V2732" t="str">
        <f t="shared" si="96"/>
        <v>90-110 minutes</v>
      </c>
      <c r="W2732">
        <f>Table19[[#This Row],[Profit]]/Table19[[#This Row],[Budget]]*100</f>
        <v>-15.320601666666667</v>
      </c>
      <c r="X2732">
        <v>3892693.5</v>
      </c>
      <c r="Y2732">
        <v>0.11726928571428571</v>
      </c>
      <c r="Z2732" t="str">
        <f t="shared" si="97"/>
        <v>High</v>
      </c>
    </row>
    <row r="2733" spans="1:26" x14ac:dyDescent="0.2">
      <c r="A2733" t="s">
        <v>6702</v>
      </c>
      <c r="B2733" t="s">
        <v>3084</v>
      </c>
      <c r="C2733" t="s">
        <v>3085</v>
      </c>
      <c r="D2733">
        <v>77</v>
      </c>
      <c r="E2733">
        <v>156</v>
      </c>
      <c r="F2733">
        <v>39</v>
      </c>
      <c r="G2733">
        <v>38000</v>
      </c>
      <c r="H2733">
        <v>7.8</v>
      </c>
      <c r="I2733">
        <v>185</v>
      </c>
      <c r="J2733">
        <v>94</v>
      </c>
      <c r="K2733">
        <v>9030581</v>
      </c>
      <c r="L2733">
        <v>12500000</v>
      </c>
      <c r="M2733" s="2">
        <f>VLOOKUP(A2733,Sheet2!$A$1:G6457,2,0)</f>
        <v>39638</v>
      </c>
      <c r="N2733" t="str">
        <f>VLOOKUP(A2733,Sheet2!$A$1:G6457,3,0)</f>
        <v>Color</v>
      </c>
      <c r="O2733" t="str">
        <f>VLOOKUP(A2733,Sheet2!$A$1:G6457,4,0)</f>
        <v>Drama</v>
      </c>
      <c r="P2733" t="str">
        <f>VLOOKUP(A2733,Sheet2!$A$1:G6457,5,0)</f>
        <v>English</v>
      </c>
      <c r="Q2733" t="str">
        <f>VLOOKUP(A2733,Sheet2!$A$1:G6457,6,0)</f>
        <v>UK</v>
      </c>
      <c r="R2733" t="str">
        <f>VLOOKUP(A2733,Sheet2!$A$1:G6457,7,0)</f>
        <v>PG-13</v>
      </c>
      <c r="S2733" t="str">
        <f>IF(Table19[[#This Row],[Language]]="English","English","Other language")</f>
        <v>English</v>
      </c>
      <c r="T2733">
        <f>Table19[[#This Row],[Gross Revenue]]-Table19[[#This Row],[Budget]]</f>
        <v>-3469419</v>
      </c>
      <c r="U2733" s="1">
        <f>(Table19[[#This Row],[Gross Revenue]]/Table19[[#This Row],[Budget]])-1</f>
        <v>-0.27755352</v>
      </c>
      <c r="V2733" t="str">
        <f t="shared" si="96"/>
        <v>90-110 minutes</v>
      </c>
      <c r="W2733">
        <f>Table19[[#This Row],[Profit]]/Table19[[#This Row],[Budget]]*100</f>
        <v>-27.755351999999998</v>
      </c>
      <c r="X2733">
        <v>-434215.5</v>
      </c>
      <c r="Y2733">
        <v>-0.10115100772200772</v>
      </c>
      <c r="Z2733" t="str">
        <f t="shared" si="97"/>
        <v>Low</v>
      </c>
    </row>
    <row r="2734" spans="1:26" x14ac:dyDescent="0.2">
      <c r="A2734" t="s">
        <v>3479</v>
      </c>
      <c r="B2734" t="s">
        <v>404</v>
      </c>
      <c r="C2734" t="s">
        <v>405</v>
      </c>
      <c r="D2734">
        <v>3000</v>
      </c>
      <c r="E2734">
        <v>4807</v>
      </c>
      <c r="F2734">
        <v>357</v>
      </c>
      <c r="G2734">
        <v>8000</v>
      </c>
      <c r="H2734">
        <v>4.5999999999999996</v>
      </c>
      <c r="I2734">
        <v>149</v>
      </c>
      <c r="J2734">
        <v>91</v>
      </c>
      <c r="K2734">
        <v>35385560</v>
      </c>
      <c r="L2734">
        <v>4000000</v>
      </c>
      <c r="M2734" s="2">
        <f>VLOOKUP(A2734,Sheet2!$A$1:G6458,2,0)</f>
        <v>42221</v>
      </c>
      <c r="N2734" t="str">
        <f>VLOOKUP(A2734,Sheet2!$A$1:G6458,3,0)</f>
        <v>Color</v>
      </c>
      <c r="O2734" t="str">
        <f>VLOOKUP(A2734,Sheet2!$A$1:G6458,4,0)</f>
        <v>Mystery</v>
      </c>
      <c r="P2734" t="str">
        <f>VLOOKUP(A2734,Sheet2!$A$1:G6458,5,0)</f>
        <v>English</v>
      </c>
      <c r="Q2734" t="str">
        <f>VLOOKUP(A2734,Sheet2!$A$1:G6458,6,0)</f>
        <v>USA</v>
      </c>
      <c r="R2734" t="str">
        <f>VLOOKUP(A2734,Sheet2!$A$1:G6458,7,0)</f>
        <v>R</v>
      </c>
      <c r="S2734" t="str">
        <f>IF(Table19[[#This Row],[Language]]="English","English","Other language")</f>
        <v>English</v>
      </c>
      <c r="T2734">
        <f>Table19[[#This Row],[Gross Revenue]]-Table19[[#This Row],[Budget]]</f>
        <v>31385560</v>
      </c>
      <c r="U2734" s="1">
        <f>(Table19[[#This Row],[Gross Revenue]]/Table19[[#This Row],[Budget]])-1</f>
        <v>7.8463899999999995</v>
      </c>
      <c r="V2734" t="str">
        <f t="shared" si="96"/>
        <v>90-110 minutes</v>
      </c>
      <c r="W2734">
        <f>Table19[[#This Row],[Profit]]/Table19[[#This Row],[Budget]]*100</f>
        <v>784.63900000000001</v>
      </c>
      <c r="Z2734" t="str">
        <f t="shared" si="97"/>
        <v>Low</v>
      </c>
    </row>
    <row r="2735" spans="1:26" x14ac:dyDescent="0.2">
      <c r="A2735" t="s">
        <v>4828</v>
      </c>
      <c r="B2735" t="s">
        <v>265</v>
      </c>
      <c r="C2735" t="s">
        <v>1883</v>
      </c>
      <c r="D2735">
        <v>975</v>
      </c>
      <c r="E2735">
        <v>4184</v>
      </c>
      <c r="F2735">
        <v>6</v>
      </c>
      <c r="G2735">
        <v>0</v>
      </c>
      <c r="H2735">
        <v>6.4</v>
      </c>
      <c r="I2735">
        <v>62</v>
      </c>
      <c r="J2735">
        <v>101</v>
      </c>
      <c r="K2735">
        <v>6643</v>
      </c>
      <c r="L2735">
        <v>900000</v>
      </c>
      <c r="M2735" s="2">
        <f>VLOOKUP(A2735,Sheet2!$A$1:G6459,2,0)</f>
        <v>40963</v>
      </c>
      <c r="N2735" t="str">
        <f>VLOOKUP(A2735,Sheet2!$A$1:G6459,3,0)</f>
        <v>Color</v>
      </c>
      <c r="O2735" t="str">
        <f>VLOOKUP(A2735,Sheet2!$A$1:G6459,4,0)</f>
        <v>Comedy</v>
      </c>
      <c r="P2735" t="str">
        <f>VLOOKUP(A2735,Sheet2!$A$1:G6459,5,0)</f>
        <v>English</v>
      </c>
      <c r="Q2735" t="str">
        <f>VLOOKUP(A2735,Sheet2!$A$1:G6459,6,0)</f>
        <v>USA</v>
      </c>
      <c r="R2735" t="str">
        <f>VLOOKUP(A2735,Sheet2!$A$1:G6459,7,0)</f>
        <v>R</v>
      </c>
      <c r="S2735" t="str">
        <f>IF(Table19[[#This Row],[Language]]="English","English","Other language")</f>
        <v>English</v>
      </c>
      <c r="T2735">
        <f>Table19[[#This Row],[Gross Revenue]]-Table19[[#This Row],[Budget]]</f>
        <v>-893357</v>
      </c>
      <c r="U2735" s="1">
        <f>(Table19[[#This Row],[Gross Revenue]]/Table19[[#This Row],[Budget]])-1</f>
        <v>-0.99261888888888894</v>
      </c>
      <c r="V2735" t="str">
        <f t="shared" si="96"/>
        <v>90-110 minutes</v>
      </c>
      <c r="W2735">
        <f>Table19[[#This Row],[Profit]]/Table19[[#This Row],[Budget]]*100</f>
        <v>-99.26188888888889</v>
      </c>
      <c r="X2735">
        <v>1637763</v>
      </c>
      <c r="Y2735">
        <v>0.19178668286445014</v>
      </c>
      <c r="Z2735" t="str">
        <f t="shared" si="97"/>
        <v>Low</v>
      </c>
    </row>
    <row r="2736" spans="1:26" x14ac:dyDescent="0.2">
      <c r="A2736" t="s">
        <v>4176</v>
      </c>
      <c r="B2736" t="s">
        <v>988</v>
      </c>
      <c r="C2736" t="s">
        <v>1294</v>
      </c>
      <c r="D2736">
        <v>4000</v>
      </c>
      <c r="E2736">
        <v>8315</v>
      </c>
      <c r="F2736">
        <v>235</v>
      </c>
      <c r="G2736">
        <v>0</v>
      </c>
      <c r="H2736">
        <v>5.8</v>
      </c>
      <c r="I2736">
        <v>183</v>
      </c>
      <c r="J2736">
        <v>106</v>
      </c>
      <c r="K2736">
        <v>118683135</v>
      </c>
      <c r="L2736">
        <v>52000000</v>
      </c>
      <c r="M2736" s="2">
        <f>VLOOKUP(A2736,Sheet2!$A$1:G6460,2,0)</f>
        <v>39017</v>
      </c>
      <c r="N2736" t="str">
        <f>VLOOKUP(A2736,Sheet2!$A$1:G6460,3,0)</f>
        <v>Color</v>
      </c>
      <c r="O2736" t="str">
        <f>VLOOKUP(A2736,Sheet2!$A$1:G6460,4,0)</f>
        <v>Comedy</v>
      </c>
      <c r="P2736" t="str">
        <f>VLOOKUP(A2736,Sheet2!$A$1:G6460,5,0)</f>
        <v>English</v>
      </c>
      <c r="Q2736" t="str">
        <f>VLOOKUP(A2736,Sheet2!$A$1:G6460,6,0)</f>
        <v>USA</v>
      </c>
      <c r="R2736" t="str">
        <f>VLOOKUP(A2736,Sheet2!$A$1:G6460,7,0)</f>
        <v>PG-13</v>
      </c>
      <c r="S2736" t="str">
        <f>IF(Table19[[#This Row],[Language]]="English","English","Other language")</f>
        <v>English</v>
      </c>
      <c r="T2736">
        <f>Table19[[#This Row],[Gross Revenue]]-Table19[[#This Row],[Budget]]</f>
        <v>66683135</v>
      </c>
      <c r="U2736" s="1">
        <f>(Table19[[#This Row],[Gross Revenue]]/Table19[[#This Row],[Budget]])-1</f>
        <v>1.282367980769231</v>
      </c>
      <c r="V2736" t="str">
        <f t="shared" si="96"/>
        <v>90-110 minutes</v>
      </c>
      <c r="W2736">
        <f>Table19[[#This Row],[Profit]]/Table19[[#This Row],[Budget]]*100</f>
        <v>128.23679807692307</v>
      </c>
      <c r="X2736">
        <v>1637763</v>
      </c>
      <c r="Y2736">
        <v>0.19178668286445014</v>
      </c>
      <c r="Z2736" t="str">
        <f t="shared" si="97"/>
        <v>High</v>
      </c>
    </row>
    <row r="2737" spans="1:26" x14ac:dyDescent="0.2">
      <c r="A2737" t="s">
        <v>3602</v>
      </c>
      <c r="B2737" t="s">
        <v>211</v>
      </c>
      <c r="C2737" t="s">
        <v>603</v>
      </c>
      <c r="D2737">
        <v>22000</v>
      </c>
      <c r="E2737">
        <v>23769</v>
      </c>
      <c r="F2737">
        <v>6</v>
      </c>
      <c r="G2737">
        <v>181</v>
      </c>
      <c r="H2737">
        <v>5.0999999999999996</v>
      </c>
      <c r="I2737">
        <v>16</v>
      </c>
      <c r="J2737">
        <v>120</v>
      </c>
      <c r="K2737">
        <v>42880</v>
      </c>
      <c r="L2737">
        <v>24000000</v>
      </c>
      <c r="M2737" s="2">
        <f>VLOOKUP(A2737,Sheet2!$A$1:G6461,2,0)</f>
        <v>38241</v>
      </c>
      <c r="N2737" t="str">
        <f>VLOOKUP(A2737,Sheet2!$A$1:G6461,3,0)</f>
        <v>Color</v>
      </c>
      <c r="O2737" t="str">
        <f>VLOOKUP(A2737,Sheet2!$A$1:G6461,4,0)</f>
        <v>Drama</v>
      </c>
      <c r="P2737" t="str">
        <f>VLOOKUP(A2737,Sheet2!$A$1:G6461,5,0)</f>
        <v>English</v>
      </c>
      <c r="Q2737" t="str">
        <f>VLOOKUP(A2737,Sheet2!$A$1:G6461,6,0)</f>
        <v>UK</v>
      </c>
      <c r="R2737" t="str">
        <f>VLOOKUP(A2737,Sheet2!$A$1:G6461,7,0)</f>
        <v>PG</v>
      </c>
      <c r="S2737" t="str">
        <f>IF(Table19[[#This Row],[Language]]="English","English","Other language")</f>
        <v>English</v>
      </c>
      <c r="T2737">
        <f>Table19[[#This Row],[Gross Revenue]]-Table19[[#This Row],[Budget]]</f>
        <v>-23957120</v>
      </c>
      <c r="U2737" s="1">
        <f>(Table19[[#This Row],[Gross Revenue]]/Table19[[#This Row],[Budget]])-1</f>
        <v>-0.99821333333333329</v>
      </c>
      <c r="V2737" t="str">
        <f t="shared" si="96"/>
        <v>111-130 minutes</v>
      </c>
      <c r="W2737">
        <f>Table19[[#This Row],[Profit]]/Table19[[#This Row],[Budget]]*100</f>
        <v>-99.821333333333328</v>
      </c>
      <c r="X2737">
        <v>-434215.5</v>
      </c>
      <c r="Y2737">
        <v>-0.10115100772200772</v>
      </c>
      <c r="Z2737" t="str">
        <f t="shared" si="97"/>
        <v>Medium</v>
      </c>
    </row>
    <row r="2738" spans="1:26" x14ac:dyDescent="0.2">
      <c r="A2738" t="s">
        <v>6940</v>
      </c>
      <c r="B2738" t="s">
        <v>3193</v>
      </c>
      <c r="C2738" t="s">
        <v>2882</v>
      </c>
      <c r="D2738">
        <v>682</v>
      </c>
      <c r="E2738">
        <v>1035</v>
      </c>
      <c r="F2738">
        <v>767</v>
      </c>
      <c r="G2738">
        <v>0</v>
      </c>
      <c r="H2738">
        <v>8.1999999999999993</v>
      </c>
      <c r="I2738">
        <v>122</v>
      </c>
      <c r="J2738">
        <v>161</v>
      </c>
      <c r="K2738">
        <v>27200000</v>
      </c>
      <c r="L2738">
        <v>3000000</v>
      </c>
      <c r="M2738" s="2">
        <f>VLOOKUP(A2738,Sheet2!$A$1:G6462,2,0)</f>
        <v>21087</v>
      </c>
      <c r="N2738" t="str">
        <f>VLOOKUP(A2738,Sheet2!$A$1:G6462,3,0)</f>
        <v>Color</v>
      </c>
      <c r="O2738" t="str">
        <f>VLOOKUP(A2738,Sheet2!$A$1:G6462,4,0)</f>
        <v>Adventure</v>
      </c>
      <c r="P2738" t="str">
        <f>VLOOKUP(A2738,Sheet2!$A$1:G6462,5,0)</f>
        <v>English</v>
      </c>
      <c r="Q2738" t="str">
        <f>VLOOKUP(A2738,Sheet2!$A$1:G6462,6,0)</f>
        <v>UK</v>
      </c>
      <c r="R2738" t="str">
        <f>VLOOKUP(A2738,Sheet2!$A$1:G6462,7,0)</f>
        <v>PG</v>
      </c>
      <c r="S2738" t="str">
        <f>IF(Table19[[#This Row],[Language]]="English","English","Other language")</f>
        <v>English</v>
      </c>
      <c r="T2738">
        <f>Table19[[#This Row],[Gross Revenue]]-Table19[[#This Row],[Budget]]</f>
        <v>24200000</v>
      </c>
      <c r="U2738" s="1">
        <f>(Table19[[#This Row],[Gross Revenue]]/Table19[[#This Row],[Budget]])-1</f>
        <v>8.0666666666666664</v>
      </c>
      <c r="V2738" t="str">
        <f t="shared" si="96"/>
        <v>&gt;150 minutes</v>
      </c>
      <c r="W2738">
        <f>Table19[[#This Row],[Profit]]/Table19[[#This Row],[Budget]]*100</f>
        <v>806.66666666666663</v>
      </c>
      <c r="X2738">
        <v>3892693.5</v>
      </c>
      <c r="Y2738">
        <v>0.11726928571428571</v>
      </c>
      <c r="Z2738" t="str">
        <f t="shared" si="97"/>
        <v>Low</v>
      </c>
    </row>
    <row r="2739" spans="1:26" x14ac:dyDescent="0.2">
      <c r="A2739" t="s">
        <v>6455</v>
      </c>
      <c r="B2739" t="s">
        <v>1356</v>
      </c>
      <c r="C2739" t="s">
        <v>1356</v>
      </c>
      <c r="D2739">
        <v>16000</v>
      </c>
      <c r="E2739">
        <v>27237</v>
      </c>
      <c r="F2739">
        <v>16000</v>
      </c>
      <c r="G2739">
        <v>0</v>
      </c>
      <c r="H2739">
        <v>7.5</v>
      </c>
      <c r="I2739">
        <v>69</v>
      </c>
      <c r="J2739">
        <v>135</v>
      </c>
      <c r="K2739">
        <v>70960517</v>
      </c>
      <c r="L2739">
        <v>35000000</v>
      </c>
      <c r="M2739" s="2">
        <f>VLOOKUP(A2739,Sheet2!$A$1:G6463,2,0)</f>
        <v>35058</v>
      </c>
      <c r="N2739" t="str">
        <f>VLOOKUP(A2739,Sheet2!$A$1:G6463,3,0)</f>
        <v>Color</v>
      </c>
      <c r="O2739" t="str">
        <f>VLOOKUP(A2739,Sheet2!$A$1:G6463,4,0)</f>
        <v>Drama</v>
      </c>
      <c r="P2739" t="str">
        <f>VLOOKUP(A2739,Sheet2!$A$1:G6463,5,0)</f>
        <v>English</v>
      </c>
      <c r="Q2739" t="str">
        <f>VLOOKUP(A2739,Sheet2!$A$1:G6463,6,0)</f>
        <v>USA</v>
      </c>
      <c r="R2739" t="str">
        <f>VLOOKUP(A2739,Sheet2!$A$1:G6463,7,0)</f>
        <v>PG-13</v>
      </c>
      <c r="S2739" t="str">
        <f>IF(Table19[[#This Row],[Language]]="English","English","Other language")</f>
        <v>English</v>
      </c>
      <c r="T2739">
        <f>Table19[[#This Row],[Gross Revenue]]-Table19[[#This Row],[Budget]]</f>
        <v>35960517</v>
      </c>
      <c r="U2739" s="1">
        <f>(Table19[[#This Row],[Gross Revenue]]/Table19[[#This Row],[Budget]])-1</f>
        <v>1.027443342857143</v>
      </c>
      <c r="V2739" t="str">
        <f t="shared" si="96"/>
        <v>131-150 minutes</v>
      </c>
      <c r="W2739">
        <f>Table19[[#This Row],[Profit]]/Table19[[#This Row],[Budget]]*100</f>
        <v>102.74433428571427</v>
      </c>
      <c r="X2739">
        <v>-434215.5</v>
      </c>
      <c r="Y2739">
        <v>-0.10115100772200772</v>
      </c>
      <c r="Z2739" t="str">
        <f t="shared" si="97"/>
        <v>Medium</v>
      </c>
    </row>
    <row r="2740" spans="1:26" x14ac:dyDescent="0.2">
      <c r="A2740" t="s">
        <v>4819</v>
      </c>
      <c r="B2740" t="s">
        <v>1872</v>
      </c>
      <c r="C2740" t="s">
        <v>1873</v>
      </c>
      <c r="D2740">
        <v>77</v>
      </c>
      <c r="E2740">
        <v>109</v>
      </c>
      <c r="F2740">
        <v>4</v>
      </c>
      <c r="G2740">
        <v>167</v>
      </c>
      <c r="H2740">
        <v>6.3</v>
      </c>
      <c r="I2740">
        <v>36</v>
      </c>
      <c r="J2740">
        <v>100</v>
      </c>
      <c r="K2740">
        <v>2808000</v>
      </c>
      <c r="L2740">
        <v>379000</v>
      </c>
      <c r="M2740" s="2">
        <f>VLOOKUP(A2740,Sheet2!$A$1:G6464,2,0)</f>
        <v>10908</v>
      </c>
      <c r="N2740" t="str">
        <f>VLOOKUP(A2740,Sheet2!$A$1:G6464,3,0)</f>
        <v>Black and White</v>
      </c>
      <c r="O2740" t="str">
        <f>VLOOKUP(A2740,Sheet2!$A$1:G6464,4,0)</f>
        <v>Musical</v>
      </c>
      <c r="P2740" t="str">
        <f>VLOOKUP(A2740,Sheet2!$A$1:G6464,5,0)</f>
        <v>English</v>
      </c>
      <c r="Q2740" t="str">
        <f>VLOOKUP(A2740,Sheet2!$A$1:G6464,6,0)</f>
        <v>USA</v>
      </c>
      <c r="R2740" t="str">
        <f>VLOOKUP(A2740,Sheet2!$A$1:G6464,7,0)</f>
        <v>Passed</v>
      </c>
      <c r="S2740" t="str">
        <f>IF(Table19[[#This Row],[Language]]="English","English","Other language")</f>
        <v>English</v>
      </c>
      <c r="T2740">
        <f>Table19[[#This Row],[Gross Revenue]]-Table19[[#This Row],[Budget]]</f>
        <v>2429000</v>
      </c>
      <c r="U2740" s="1">
        <f>(Table19[[#This Row],[Gross Revenue]]/Table19[[#This Row],[Budget]])-1</f>
        <v>6.4089709762532978</v>
      </c>
      <c r="V2740" t="str">
        <f t="shared" si="96"/>
        <v>90-110 minutes</v>
      </c>
      <c r="W2740">
        <f>Table19[[#This Row],[Profit]]/Table19[[#This Row],[Budget]]*100</f>
        <v>640.89709762532982</v>
      </c>
      <c r="Z2740" t="str">
        <f t="shared" si="97"/>
        <v>Low</v>
      </c>
    </row>
    <row r="2741" spans="1:26" x14ac:dyDescent="0.2">
      <c r="A2741" t="s">
        <v>5828</v>
      </c>
      <c r="B2741" t="s">
        <v>1236</v>
      </c>
      <c r="C2741" t="s">
        <v>2560</v>
      </c>
      <c r="D2741">
        <v>1000</v>
      </c>
      <c r="E2741">
        <v>3085</v>
      </c>
      <c r="F2741">
        <v>112</v>
      </c>
      <c r="G2741">
        <v>671</v>
      </c>
      <c r="H2741">
        <v>7</v>
      </c>
      <c r="I2741">
        <v>51</v>
      </c>
      <c r="J2741">
        <v>94</v>
      </c>
      <c r="K2741">
        <v>1744858</v>
      </c>
      <c r="L2741">
        <v>1000000</v>
      </c>
      <c r="M2741" s="2">
        <f>VLOOKUP(A2741,Sheet2!$A$1:G6465,2,0)</f>
        <v>36589</v>
      </c>
      <c r="N2741" t="str">
        <f>VLOOKUP(A2741,Sheet2!$A$1:G6465,3,0)</f>
        <v>Color</v>
      </c>
      <c r="O2741" t="str">
        <f>VLOOKUP(A2741,Sheet2!$A$1:G6465,4,0)</f>
        <v>Comedy</v>
      </c>
      <c r="P2741" t="str">
        <f>VLOOKUP(A2741,Sheet2!$A$1:G6465,5,0)</f>
        <v>English</v>
      </c>
      <c r="Q2741" t="str">
        <f>VLOOKUP(A2741,Sheet2!$A$1:G6465,6,0)</f>
        <v>USA</v>
      </c>
      <c r="R2741" t="str">
        <f>VLOOKUP(A2741,Sheet2!$A$1:G6465,7,0)</f>
        <v>R</v>
      </c>
      <c r="S2741" t="str">
        <f>IF(Table19[[#This Row],[Language]]="English","English","Other language")</f>
        <v>English</v>
      </c>
      <c r="T2741">
        <f>Table19[[#This Row],[Gross Revenue]]-Table19[[#This Row],[Budget]]</f>
        <v>744858</v>
      </c>
      <c r="U2741" s="1">
        <f>(Table19[[#This Row],[Gross Revenue]]/Table19[[#This Row],[Budget]])-1</f>
        <v>0.74485800000000002</v>
      </c>
      <c r="V2741" t="str">
        <f t="shared" si="96"/>
        <v>90-110 minutes</v>
      </c>
      <c r="W2741">
        <f>Table19[[#This Row],[Profit]]/Table19[[#This Row],[Budget]]*100</f>
        <v>74.485799999999998</v>
      </c>
      <c r="X2741">
        <v>1637763</v>
      </c>
      <c r="Y2741">
        <v>0.19178668286445014</v>
      </c>
      <c r="Z2741" t="str">
        <f t="shared" si="97"/>
        <v>Low</v>
      </c>
    </row>
    <row r="2742" spans="1:26" x14ac:dyDescent="0.2">
      <c r="A2742" t="s">
        <v>4816</v>
      </c>
      <c r="B2742" t="s">
        <v>892</v>
      </c>
      <c r="C2742" t="s">
        <v>1870</v>
      </c>
      <c r="D2742">
        <v>3000</v>
      </c>
      <c r="E2742">
        <v>6419</v>
      </c>
      <c r="F2742">
        <v>10</v>
      </c>
      <c r="G2742">
        <v>478</v>
      </c>
      <c r="H2742">
        <v>6.3</v>
      </c>
      <c r="I2742">
        <v>52</v>
      </c>
      <c r="J2742">
        <v>106</v>
      </c>
      <c r="K2742">
        <v>27457409</v>
      </c>
      <c r="L2742">
        <v>6000000</v>
      </c>
      <c r="M2742" s="2">
        <f>VLOOKUP(A2742,Sheet2!$A$1:G6466,2,0)</f>
        <v>36975</v>
      </c>
      <c r="N2742" t="str">
        <f>VLOOKUP(A2742,Sheet2!$A$1:G6466,3,0)</f>
        <v>Color</v>
      </c>
      <c r="O2742" t="str">
        <f>VLOOKUP(A2742,Sheet2!$A$1:G6466,4,0)</f>
        <v>Comedy</v>
      </c>
      <c r="P2742" t="str">
        <f>VLOOKUP(A2742,Sheet2!$A$1:G6466,5,0)</f>
        <v>English</v>
      </c>
      <c r="Q2742" t="str">
        <f>VLOOKUP(A2742,Sheet2!$A$1:G6466,6,0)</f>
        <v>USA</v>
      </c>
      <c r="R2742" t="str">
        <f>VLOOKUP(A2742,Sheet2!$A$1:G6466,7,0)</f>
        <v>R</v>
      </c>
      <c r="S2742" t="str">
        <f>IF(Table19[[#This Row],[Language]]="English","English","Other language")</f>
        <v>English</v>
      </c>
      <c r="T2742">
        <f>Table19[[#This Row],[Gross Revenue]]-Table19[[#This Row],[Budget]]</f>
        <v>21457409</v>
      </c>
      <c r="U2742" s="1">
        <f>(Table19[[#This Row],[Gross Revenue]]/Table19[[#This Row],[Budget]])-1</f>
        <v>3.5762348333333334</v>
      </c>
      <c r="V2742" t="str">
        <f t="shared" si="96"/>
        <v>90-110 minutes</v>
      </c>
      <c r="W2742">
        <f>Table19[[#This Row],[Profit]]/Table19[[#This Row],[Budget]]*100</f>
        <v>357.62348333333335</v>
      </c>
      <c r="X2742">
        <v>1637763</v>
      </c>
      <c r="Y2742">
        <v>0.19178668286445014</v>
      </c>
      <c r="Z2742" t="str">
        <f t="shared" si="97"/>
        <v>Low</v>
      </c>
    </row>
    <row r="2743" spans="1:26" x14ac:dyDescent="0.2">
      <c r="A2743" t="s">
        <v>5624</v>
      </c>
      <c r="B2743" t="s">
        <v>1963</v>
      </c>
      <c r="C2743" t="s">
        <v>2426</v>
      </c>
      <c r="D2743">
        <v>975</v>
      </c>
      <c r="E2743">
        <v>3014</v>
      </c>
      <c r="F2743">
        <v>0</v>
      </c>
      <c r="G2743">
        <v>0</v>
      </c>
      <c r="H2743">
        <v>6.9</v>
      </c>
      <c r="I2743">
        <v>182</v>
      </c>
      <c r="J2743">
        <v>114</v>
      </c>
      <c r="K2743">
        <v>3519627</v>
      </c>
      <c r="L2743">
        <v>20000000</v>
      </c>
      <c r="M2743" s="2">
        <f>VLOOKUP(A2743,Sheet2!$A$1:G6467,2,0)</f>
        <v>39731</v>
      </c>
      <c r="N2743" t="str">
        <f>VLOOKUP(A2743,Sheet2!$A$1:G6467,3,0)</f>
        <v>Color</v>
      </c>
      <c r="O2743" t="str">
        <f>VLOOKUP(A2743,Sheet2!$A$1:G6467,4,0)</f>
        <v>Adventure</v>
      </c>
      <c r="P2743" t="str">
        <f>VLOOKUP(A2743,Sheet2!$A$1:G6467,5,0)</f>
        <v>English</v>
      </c>
      <c r="Q2743" t="str">
        <f>VLOOKUP(A2743,Sheet2!$A$1:G6467,6,0)</f>
        <v>USA</v>
      </c>
      <c r="R2743" t="str">
        <f>VLOOKUP(A2743,Sheet2!$A$1:G6467,7,0)</f>
        <v>PG-13</v>
      </c>
      <c r="S2743" t="str">
        <f>IF(Table19[[#This Row],[Language]]="English","English","Other language")</f>
        <v>English</v>
      </c>
      <c r="T2743">
        <f>Table19[[#This Row],[Gross Revenue]]-Table19[[#This Row],[Budget]]</f>
        <v>-16480373</v>
      </c>
      <c r="U2743" s="1">
        <f>(Table19[[#This Row],[Gross Revenue]]/Table19[[#This Row],[Budget]])-1</f>
        <v>-0.82401864999999996</v>
      </c>
      <c r="V2743" t="str">
        <f t="shared" si="96"/>
        <v>111-130 minutes</v>
      </c>
      <c r="W2743">
        <f>Table19[[#This Row],[Profit]]/Table19[[#This Row],[Budget]]*100</f>
        <v>-82.401865000000001</v>
      </c>
      <c r="X2743">
        <v>3892693.5</v>
      </c>
      <c r="Y2743">
        <v>0.11726928571428571</v>
      </c>
      <c r="Z2743" t="str">
        <f t="shared" si="97"/>
        <v>Medium</v>
      </c>
    </row>
    <row r="2744" spans="1:26" x14ac:dyDescent="0.2">
      <c r="A2744" t="s">
        <v>4219</v>
      </c>
      <c r="B2744" t="s">
        <v>1241</v>
      </c>
      <c r="C2744" t="s">
        <v>1346</v>
      </c>
      <c r="D2744">
        <v>13000</v>
      </c>
      <c r="E2744">
        <v>27114</v>
      </c>
      <c r="F2744">
        <v>0</v>
      </c>
      <c r="G2744">
        <v>0</v>
      </c>
      <c r="H2744">
        <v>5.9</v>
      </c>
      <c r="I2744">
        <v>233</v>
      </c>
      <c r="J2744">
        <v>118</v>
      </c>
      <c r="K2744">
        <v>37899638</v>
      </c>
      <c r="L2744">
        <v>88000000</v>
      </c>
      <c r="M2744" s="2">
        <f>VLOOKUP(A2744,Sheet2!$A$1:G6468,2,0)</f>
        <v>38428</v>
      </c>
      <c r="N2744" t="str">
        <f>VLOOKUP(A2744,Sheet2!$A$1:G6468,3,0)</f>
        <v>Color</v>
      </c>
      <c r="O2744" t="str">
        <f>VLOOKUP(A2744,Sheet2!$A$1:G6468,4,0)</f>
        <v>Action</v>
      </c>
      <c r="P2744" t="str">
        <f>VLOOKUP(A2744,Sheet2!$A$1:G6468,5,0)</f>
        <v>English</v>
      </c>
      <c r="Q2744" t="str">
        <f>VLOOKUP(A2744,Sheet2!$A$1:G6468,6,0)</f>
        <v>USA</v>
      </c>
      <c r="R2744" t="str">
        <f>VLOOKUP(A2744,Sheet2!$A$1:G6468,7,0)</f>
        <v>PG-13</v>
      </c>
      <c r="S2744" t="str">
        <f>IF(Table19[[#This Row],[Language]]="English","English","Other language")</f>
        <v>English</v>
      </c>
      <c r="T2744">
        <f>Table19[[#This Row],[Gross Revenue]]-Table19[[#This Row],[Budget]]</f>
        <v>-50100362</v>
      </c>
      <c r="U2744" s="1">
        <f>(Table19[[#This Row],[Gross Revenue]]/Table19[[#This Row],[Budget]])-1</f>
        <v>-0.56932229545454538</v>
      </c>
      <c r="V2744" t="str">
        <f t="shared" si="96"/>
        <v>111-130 minutes</v>
      </c>
      <c r="W2744">
        <f>Table19[[#This Row],[Profit]]/Table19[[#This Row],[Budget]]*100</f>
        <v>-56.932229545454547</v>
      </c>
      <c r="X2744">
        <v>-1289919.5</v>
      </c>
      <c r="Y2744">
        <v>-4.8151417500000002E-2</v>
      </c>
      <c r="Z2744" t="str">
        <f t="shared" si="97"/>
        <v>High</v>
      </c>
    </row>
    <row r="2745" spans="1:26" x14ac:dyDescent="0.2">
      <c r="A2745" t="s">
        <v>5292</v>
      </c>
      <c r="B2745" t="s">
        <v>2201</v>
      </c>
      <c r="C2745" t="s">
        <v>1619</v>
      </c>
      <c r="D2745">
        <v>138</v>
      </c>
      <c r="E2745">
        <v>388</v>
      </c>
      <c r="F2745">
        <v>0</v>
      </c>
      <c r="G2745">
        <v>265</v>
      </c>
      <c r="H2745">
        <v>6.6</v>
      </c>
      <c r="I2745">
        <v>36</v>
      </c>
      <c r="J2745">
        <v>98</v>
      </c>
      <c r="K2745">
        <v>10246600</v>
      </c>
      <c r="L2745">
        <v>25000</v>
      </c>
      <c r="M2745" s="2">
        <f>VLOOKUP(A2745,Sheet2!$A$1:G6469,2,0)</f>
        <v>34894</v>
      </c>
      <c r="N2745" t="str">
        <f>VLOOKUP(A2745,Sheet2!$A$1:G6469,3,0)</f>
        <v>Color</v>
      </c>
      <c r="O2745" t="str">
        <f>VLOOKUP(A2745,Sheet2!$A$1:G6469,4,0)</f>
        <v>Comedy</v>
      </c>
      <c r="P2745" t="str">
        <f>VLOOKUP(A2745,Sheet2!$A$1:G6469,5,0)</f>
        <v>English</v>
      </c>
      <c r="Q2745" t="str">
        <f>VLOOKUP(A2745,Sheet2!$A$1:G6469,6,0)</f>
        <v>USA</v>
      </c>
      <c r="R2745" t="str">
        <f>VLOOKUP(A2745,Sheet2!$A$1:G6469,7,0)</f>
        <v>R</v>
      </c>
      <c r="S2745" t="str">
        <f>IF(Table19[[#This Row],[Language]]="English","English","Other language")</f>
        <v>English</v>
      </c>
      <c r="T2745">
        <f>Table19[[#This Row],[Gross Revenue]]-Table19[[#This Row],[Budget]]</f>
        <v>10221600</v>
      </c>
      <c r="U2745" s="1">
        <f>(Table19[[#This Row],[Gross Revenue]]/Table19[[#This Row],[Budget]])-1</f>
        <v>408.86399999999998</v>
      </c>
      <c r="V2745" t="str">
        <f t="shared" si="96"/>
        <v>90-110 minutes</v>
      </c>
      <c r="W2745">
        <f>Table19[[#This Row],[Profit]]/Table19[[#This Row],[Budget]]*100</f>
        <v>40886.399999999994</v>
      </c>
      <c r="X2745">
        <v>1637763</v>
      </c>
      <c r="Y2745">
        <v>0.19178668286445014</v>
      </c>
      <c r="Z2745" t="str">
        <f t="shared" si="97"/>
        <v>Low</v>
      </c>
    </row>
    <row r="2746" spans="1:26" x14ac:dyDescent="0.2">
      <c r="A2746" t="s">
        <v>3712</v>
      </c>
      <c r="B2746" t="s">
        <v>761</v>
      </c>
      <c r="C2746" t="s">
        <v>762</v>
      </c>
      <c r="D2746">
        <v>966</v>
      </c>
      <c r="E2746">
        <v>3307</v>
      </c>
      <c r="F2746">
        <v>0</v>
      </c>
      <c r="G2746">
        <v>319</v>
      </c>
      <c r="H2746">
        <v>5.3</v>
      </c>
      <c r="I2746">
        <v>51</v>
      </c>
      <c r="J2746">
        <v>93</v>
      </c>
      <c r="K2746">
        <v>900926</v>
      </c>
      <c r="L2746">
        <v>10000000</v>
      </c>
      <c r="M2746" s="2">
        <f>VLOOKUP(A2746,Sheet2!$A$1:G6470,2,0)</f>
        <v>39259</v>
      </c>
      <c r="N2746" t="str">
        <f>VLOOKUP(A2746,Sheet2!$A$1:G6470,3,0)</f>
        <v>Color</v>
      </c>
      <c r="O2746" t="str">
        <f>VLOOKUP(A2746,Sheet2!$A$1:G6470,4,0)</f>
        <v>Comedy</v>
      </c>
      <c r="P2746" t="str">
        <f>VLOOKUP(A2746,Sheet2!$A$1:G6470,5,0)</f>
        <v>English</v>
      </c>
      <c r="Q2746" t="str">
        <f>VLOOKUP(A2746,Sheet2!$A$1:G6470,6,0)</f>
        <v>USA</v>
      </c>
      <c r="R2746" t="str">
        <f>VLOOKUP(A2746,Sheet2!$A$1:G6470,7,0)</f>
        <v>R</v>
      </c>
      <c r="S2746" t="str">
        <f>IF(Table19[[#This Row],[Language]]="English","English","Other language")</f>
        <v>English</v>
      </c>
      <c r="T2746">
        <f>Table19[[#This Row],[Gross Revenue]]-Table19[[#This Row],[Budget]]</f>
        <v>-9099074</v>
      </c>
      <c r="U2746" s="1">
        <f>(Table19[[#This Row],[Gross Revenue]]/Table19[[#This Row],[Budget]])-1</f>
        <v>-0.90990740000000003</v>
      </c>
      <c r="V2746" t="str">
        <f t="shared" si="96"/>
        <v>90-110 minutes</v>
      </c>
      <c r="W2746">
        <f>Table19[[#This Row],[Profit]]/Table19[[#This Row],[Budget]]*100</f>
        <v>-90.990740000000002</v>
      </c>
      <c r="X2746">
        <v>1637763</v>
      </c>
      <c r="Y2746">
        <v>0.19178668286445014</v>
      </c>
      <c r="Z2746" t="str">
        <f t="shared" si="97"/>
        <v>Low</v>
      </c>
    </row>
    <row r="2747" spans="1:26" x14ac:dyDescent="0.2">
      <c r="A2747" t="s">
        <v>3571</v>
      </c>
      <c r="B2747" t="s">
        <v>555</v>
      </c>
      <c r="C2747" t="s">
        <v>555</v>
      </c>
      <c r="D2747">
        <v>787</v>
      </c>
      <c r="E2747">
        <v>883</v>
      </c>
      <c r="F2747">
        <v>787</v>
      </c>
      <c r="G2747">
        <v>952</v>
      </c>
      <c r="H2747">
        <v>5</v>
      </c>
      <c r="I2747">
        <v>115</v>
      </c>
      <c r="J2747">
        <v>93</v>
      </c>
      <c r="K2747">
        <v>365734</v>
      </c>
      <c r="L2747">
        <v>10000000</v>
      </c>
      <c r="M2747" s="2">
        <f>VLOOKUP(A2747,Sheet2!$A$1:G6471,2,0)</f>
        <v>37749</v>
      </c>
      <c r="N2747" t="str">
        <f>VLOOKUP(A2747,Sheet2!$A$1:G6471,3,0)</f>
        <v>Color</v>
      </c>
      <c r="O2747" t="str">
        <f>VLOOKUP(A2747,Sheet2!$A$1:G6471,4,0)</f>
        <v>Drama</v>
      </c>
      <c r="P2747" t="str">
        <f>VLOOKUP(A2747,Sheet2!$A$1:G6471,5,0)</f>
        <v>English</v>
      </c>
      <c r="Q2747" t="str">
        <f>VLOOKUP(A2747,Sheet2!$A$1:G6471,6,0)</f>
        <v>USA</v>
      </c>
      <c r="R2747" t="str">
        <f>VLOOKUP(A2747,Sheet2!$A$1:G6471,7,0)</f>
        <v>Not Rated</v>
      </c>
      <c r="S2747" t="str">
        <f>IF(Table19[[#This Row],[Language]]="English","English","Other language")</f>
        <v>English</v>
      </c>
      <c r="T2747">
        <f>Table19[[#This Row],[Gross Revenue]]-Table19[[#This Row],[Budget]]</f>
        <v>-9634266</v>
      </c>
      <c r="U2747" s="1">
        <f>(Table19[[#This Row],[Gross Revenue]]/Table19[[#This Row],[Budget]])-1</f>
        <v>-0.96342660000000002</v>
      </c>
      <c r="V2747" t="str">
        <f t="shared" si="96"/>
        <v>90-110 minutes</v>
      </c>
      <c r="W2747">
        <f>Table19[[#This Row],[Profit]]/Table19[[#This Row],[Budget]]*100</f>
        <v>-96.342659999999995</v>
      </c>
      <c r="X2747">
        <v>-434215.5</v>
      </c>
      <c r="Y2747">
        <v>-0.10115100772200772</v>
      </c>
      <c r="Z2747" t="str">
        <f t="shared" si="97"/>
        <v>Low</v>
      </c>
    </row>
    <row r="2748" spans="1:26" x14ac:dyDescent="0.2">
      <c r="A2748" t="s">
        <v>6181</v>
      </c>
      <c r="B2748" t="s">
        <v>2804</v>
      </c>
      <c r="C2748" t="s">
        <v>2805</v>
      </c>
      <c r="D2748">
        <v>53</v>
      </c>
      <c r="E2748">
        <v>137</v>
      </c>
      <c r="F2748">
        <v>21</v>
      </c>
      <c r="G2748">
        <v>0</v>
      </c>
      <c r="H2748">
        <v>7.3</v>
      </c>
      <c r="I2748">
        <v>51</v>
      </c>
      <c r="J2748">
        <v>90</v>
      </c>
      <c r="K2748">
        <v>155972</v>
      </c>
      <c r="L2748">
        <v>1500000</v>
      </c>
      <c r="M2748" s="2">
        <f>VLOOKUP(A2748,Sheet2!$A$1:G6472,2,0)</f>
        <v>39059</v>
      </c>
      <c r="N2748" t="str">
        <f>VLOOKUP(A2748,Sheet2!$A$1:G6472,3,0)</f>
        <v>Color</v>
      </c>
      <c r="O2748" t="str">
        <f>VLOOKUP(A2748,Sheet2!$A$1:G6472,4,0)</f>
        <v>Comedy</v>
      </c>
      <c r="P2748" t="str">
        <f>VLOOKUP(A2748,Sheet2!$A$1:G6472,5,0)</f>
        <v>Hebrew</v>
      </c>
      <c r="Q2748" t="str">
        <f>VLOOKUP(A2748,Sheet2!$A$1:G6472,6,0)</f>
        <v>Israel</v>
      </c>
      <c r="R2748" t="str">
        <f>VLOOKUP(A2748,Sheet2!$A$1:G6472,7,0)</f>
        <v>Unrated</v>
      </c>
      <c r="S2748" t="str">
        <f>IF(Table19[[#This Row],[Language]]="English","English","Other language")</f>
        <v>Other language</v>
      </c>
      <c r="T2748">
        <f>Table19[[#This Row],[Gross Revenue]]-Table19[[#This Row],[Budget]]</f>
        <v>-1344028</v>
      </c>
      <c r="U2748" s="1">
        <f>(Table19[[#This Row],[Gross Revenue]]/Table19[[#This Row],[Budget]])-1</f>
        <v>-0.89601866666666663</v>
      </c>
      <c r="V2748" t="str">
        <f t="shared" si="96"/>
        <v>90-110 minutes</v>
      </c>
      <c r="W2748">
        <f>Table19[[#This Row],[Profit]]/Table19[[#This Row],[Budget]]*100</f>
        <v>-89.601866666666666</v>
      </c>
      <c r="X2748">
        <v>1637763</v>
      </c>
      <c r="Y2748">
        <v>0.19178668286445014</v>
      </c>
      <c r="Z2748" t="str">
        <f t="shared" si="97"/>
        <v>Low</v>
      </c>
    </row>
    <row r="2749" spans="1:26" x14ac:dyDescent="0.2">
      <c r="A2749" t="s">
        <v>6361</v>
      </c>
      <c r="B2749" t="s">
        <v>498</v>
      </c>
      <c r="C2749" t="s">
        <v>1044</v>
      </c>
      <c r="D2749">
        <v>11000</v>
      </c>
      <c r="E2749">
        <v>14868</v>
      </c>
      <c r="F2749">
        <v>0</v>
      </c>
      <c r="G2749">
        <v>22000</v>
      </c>
      <c r="H2749">
        <v>7.4</v>
      </c>
      <c r="I2749">
        <v>207</v>
      </c>
      <c r="J2749">
        <v>97</v>
      </c>
      <c r="K2749">
        <v>93452056</v>
      </c>
      <c r="L2749">
        <v>45000000</v>
      </c>
      <c r="M2749" s="2">
        <f>VLOOKUP(A2749,Sheet2!$A$1:G6473,2,0)</f>
        <v>39320</v>
      </c>
      <c r="N2749" t="str">
        <f>VLOOKUP(A2749,Sheet2!$A$1:G6473,3,0)</f>
        <v>Color</v>
      </c>
      <c r="O2749" t="str">
        <f>VLOOKUP(A2749,Sheet2!$A$1:G6473,4,0)</f>
        <v>Adventure</v>
      </c>
      <c r="P2749" t="str">
        <f>VLOOKUP(A2749,Sheet2!$A$1:G6473,5,0)</f>
        <v>English</v>
      </c>
      <c r="Q2749" t="str">
        <f>VLOOKUP(A2749,Sheet2!$A$1:G6473,6,0)</f>
        <v>USA</v>
      </c>
      <c r="R2749" t="str">
        <f>VLOOKUP(A2749,Sheet2!$A$1:G6473,7,0)</f>
        <v>PG-13</v>
      </c>
      <c r="S2749" t="str">
        <f>IF(Table19[[#This Row],[Language]]="English","English","Other language")</f>
        <v>English</v>
      </c>
      <c r="T2749">
        <f>Table19[[#This Row],[Gross Revenue]]-Table19[[#This Row],[Budget]]</f>
        <v>48452056</v>
      </c>
      <c r="U2749" s="1">
        <f>(Table19[[#This Row],[Gross Revenue]]/Table19[[#This Row],[Budget]])-1</f>
        <v>1.0767123555555553</v>
      </c>
      <c r="V2749" t="str">
        <f t="shared" si="96"/>
        <v>90-110 minutes</v>
      </c>
      <c r="W2749">
        <f>Table19[[#This Row],[Profit]]/Table19[[#This Row],[Budget]]*100</f>
        <v>107.67123555555555</v>
      </c>
      <c r="X2749">
        <v>3892693.5</v>
      </c>
      <c r="Y2749">
        <v>0.11726928571428571</v>
      </c>
      <c r="Z2749" t="str">
        <f t="shared" si="97"/>
        <v>High</v>
      </c>
    </row>
    <row r="2750" spans="1:26" x14ac:dyDescent="0.2">
      <c r="A2750" t="s">
        <v>5657</v>
      </c>
      <c r="B2750" t="s">
        <v>2449</v>
      </c>
      <c r="C2750" t="s">
        <v>2450</v>
      </c>
      <c r="D2750">
        <v>96</v>
      </c>
      <c r="E2750">
        <v>314</v>
      </c>
      <c r="F2750">
        <v>18</v>
      </c>
      <c r="G2750">
        <v>96</v>
      </c>
      <c r="H2750">
        <v>6.9</v>
      </c>
      <c r="I2750">
        <v>12</v>
      </c>
      <c r="J2750">
        <v>103</v>
      </c>
      <c r="K2750">
        <v>174682</v>
      </c>
      <c r="L2750">
        <v>200000</v>
      </c>
      <c r="M2750" s="2">
        <f>VLOOKUP(A2750,Sheet2!$A$1:G6474,2,0)</f>
        <v>37465</v>
      </c>
      <c r="N2750" t="str">
        <f>VLOOKUP(A2750,Sheet2!$A$1:G6474,3,0)</f>
        <v>Color</v>
      </c>
      <c r="O2750" t="str">
        <f>VLOOKUP(A2750,Sheet2!$A$1:G6474,4,0)</f>
        <v>Drama</v>
      </c>
      <c r="P2750" t="str">
        <f>VLOOKUP(A2750,Sheet2!$A$1:G6474,5,0)</f>
        <v>English</v>
      </c>
      <c r="Q2750" t="str">
        <f>VLOOKUP(A2750,Sheet2!$A$1:G6474,6,0)</f>
        <v>USA</v>
      </c>
      <c r="R2750">
        <f>VLOOKUP(A2750,Sheet2!$A$1:G6474,7,0)</f>
        <v>0</v>
      </c>
      <c r="S2750" t="str">
        <f>IF(Table19[[#This Row],[Language]]="English","English","Other language")</f>
        <v>English</v>
      </c>
      <c r="T2750">
        <f>Table19[[#This Row],[Gross Revenue]]-Table19[[#This Row],[Budget]]</f>
        <v>-25318</v>
      </c>
      <c r="U2750" s="1">
        <f>(Table19[[#This Row],[Gross Revenue]]/Table19[[#This Row],[Budget]])-1</f>
        <v>-0.12658999999999998</v>
      </c>
      <c r="V2750" t="str">
        <f t="shared" si="96"/>
        <v>90-110 minutes</v>
      </c>
      <c r="W2750">
        <f>Table19[[#This Row],[Profit]]/Table19[[#This Row],[Budget]]*100</f>
        <v>-12.659000000000001</v>
      </c>
      <c r="X2750">
        <v>-434215.5</v>
      </c>
      <c r="Y2750">
        <v>-0.10115100772200772</v>
      </c>
      <c r="Z2750" t="str">
        <f t="shared" si="97"/>
        <v>Low</v>
      </c>
    </row>
    <row r="2751" spans="1:26" x14ac:dyDescent="0.2">
      <c r="A2751" t="s">
        <v>6599</v>
      </c>
      <c r="B2751" t="s">
        <v>1047</v>
      </c>
      <c r="C2751" t="s">
        <v>3014</v>
      </c>
      <c r="D2751">
        <v>8000</v>
      </c>
      <c r="E2751">
        <v>12755</v>
      </c>
      <c r="F2751">
        <v>19</v>
      </c>
      <c r="G2751">
        <v>15000</v>
      </c>
      <c r="H2751">
        <v>7.7</v>
      </c>
      <c r="I2751">
        <v>185</v>
      </c>
      <c r="J2751">
        <v>120</v>
      </c>
      <c r="K2751">
        <v>23947</v>
      </c>
      <c r="L2751">
        <v>13000000</v>
      </c>
      <c r="M2751" s="2">
        <f>VLOOKUP(A2751,Sheet2!$A$1:G6475,2,0)</f>
        <v>38347</v>
      </c>
      <c r="N2751" t="str">
        <f>VLOOKUP(A2751,Sheet2!$A$1:G6475,3,0)</f>
        <v>Color</v>
      </c>
      <c r="O2751" t="str">
        <f>VLOOKUP(A2751,Sheet2!$A$1:G6475,4,0)</f>
        <v>Sci-Fi</v>
      </c>
      <c r="P2751" t="str">
        <f>VLOOKUP(A2751,Sheet2!$A$1:G6475,5,0)</f>
        <v>English</v>
      </c>
      <c r="Q2751" t="str">
        <f>VLOOKUP(A2751,Sheet2!$A$1:G6475,6,0)</f>
        <v>USA</v>
      </c>
      <c r="R2751" t="str">
        <f>VLOOKUP(A2751,Sheet2!$A$1:G6475,7,0)</f>
        <v>R</v>
      </c>
      <c r="S2751" t="str">
        <f>IF(Table19[[#This Row],[Language]]="English","English","Other language")</f>
        <v>English</v>
      </c>
      <c r="T2751">
        <f>Table19[[#This Row],[Gross Revenue]]-Table19[[#This Row],[Budget]]</f>
        <v>-12976053</v>
      </c>
      <c r="U2751" s="1">
        <f>(Table19[[#This Row],[Gross Revenue]]/Table19[[#This Row],[Budget]])-1</f>
        <v>-0.99815792307692308</v>
      </c>
      <c r="V2751" t="str">
        <f t="shared" si="96"/>
        <v>111-130 minutes</v>
      </c>
      <c r="W2751">
        <f>Table19[[#This Row],[Profit]]/Table19[[#This Row],[Budget]]*100</f>
        <v>-99.815792307692305</v>
      </c>
      <c r="Z2751" t="str">
        <f t="shared" si="97"/>
        <v>Low</v>
      </c>
    </row>
    <row r="2752" spans="1:26" x14ac:dyDescent="0.2">
      <c r="A2752" t="s">
        <v>5818</v>
      </c>
      <c r="B2752" t="s">
        <v>850</v>
      </c>
      <c r="C2752" t="s">
        <v>2555</v>
      </c>
      <c r="D2752">
        <v>26000</v>
      </c>
      <c r="E2752">
        <v>29551</v>
      </c>
      <c r="F2752">
        <v>246</v>
      </c>
      <c r="G2752">
        <v>66000</v>
      </c>
      <c r="H2752">
        <v>7</v>
      </c>
      <c r="I2752">
        <v>634</v>
      </c>
      <c r="J2752">
        <v>95</v>
      </c>
      <c r="K2752">
        <v>42043633</v>
      </c>
      <c r="L2752">
        <v>30000000</v>
      </c>
      <c r="M2752" s="2">
        <f>VLOOKUP(A2752,Sheet2!$A$1:G6476,2,0)</f>
        <v>41005</v>
      </c>
      <c r="N2752" t="str">
        <f>VLOOKUP(A2752,Sheet2!$A$1:G6476,3,0)</f>
        <v>Color</v>
      </c>
      <c r="O2752" t="str">
        <f>VLOOKUP(A2752,Sheet2!$A$1:G6476,4,0)</f>
        <v>Fantasy</v>
      </c>
      <c r="P2752" t="str">
        <f>VLOOKUP(A2752,Sheet2!$A$1:G6476,5,0)</f>
        <v>English</v>
      </c>
      <c r="Q2752" t="str">
        <f>VLOOKUP(A2752,Sheet2!$A$1:G6476,6,0)</f>
        <v>USA</v>
      </c>
      <c r="R2752" t="str">
        <f>VLOOKUP(A2752,Sheet2!$A$1:G6476,7,0)</f>
        <v>R</v>
      </c>
      <c r="S2752" t="str">
        <f>IF(Table19[[#This Row],[Language]]="English","English","Other language")</f>
        <v>English</v>
      </c>
      <c r="T2752">
        <f>Table19[[#This Row],[Gross Revenue]]-Table19[[#This Row],[Budget]]</f>
        <v>12043633</v>
      </c>
      <c r="U2752" s="1">
        <f>(Table19[[#This Row],[Gross Revenue]]/Table19[[#This Row],[Budget]])-1</f>
        <v>0.40145443333333342</v>
      </c>
      <c r="V2752" t="str">
        <f t="shared" si="96"/>
        <v>90-110 minutes</v>
      </c>
      <c r="W2752">
        <f>Table19[[#This Row],[Profit]]/Table19[[#This Row],[Budget]]*100</f>
        <v>40.145443333333333</v>
      </c>
      <c r="Z2752" t="str">
        <f t="shared" si="97"/>
        <v>Medium</v>
      </c>
    </row>
    <row r="2753" spans="1:26" x14ac:dyDescent="0.2">
      <c r="A2753" t="s">
        <v>4377</v>
      </c>
      <c r="B2753" t="s">
        <v>217</v>
      </c>
      <c r="C2753" t="s">
        <v>1489</v>
      </c>
      <c r="D2753">
        <v>2000</v>
      </c>
      <c r="E2753">
        <v>3718</v>
      </c>
      <c r="F2753">
        <v>0</v>
      </c>
      <c r="G2753">
        <v>0</v>
      </c>
      <c r="H2753">
        <v>6</v>
      </c>
      <c r="I2753">
        <v>72</v>
      </c>
      <c r="J2753">
        <v>96</v>
      </c>
      <c r="K2753">
        <v>60154431</v>
      </c>
      <c r="L2753">
        <v>47000000</v>
      </c>
      <c r="M2753" s="2">
        <f>VLOOKUP(A2753,Sheet2!$A$1:G6477,2,0)</f>
        <v>35336</v>
      </c>
      <c r="N2753" t="str">
        <f>VLOOKUP(A2753,Sheet2!$A$1:G6477,3,0)</f>
        <v>Color</v>
      </c>
      <c r="O2753" t="str">
        <f>VLOOKUP(A2753,Sheet2!$A$1:G6477,4,0)</f>
        <v>Comedy</v>
      </c>
      <c r="P2753" t="str">
        <f>VLOOKUP(A2753,Sheet2!$A$1:G6477,5,0)</f>
        <v>English</v>
      </c>
      <c r="Q2753" t="str">
        <f>VLOOKUP(A2753,Sheet2!$A$1:G6477,6,0)</f>
        <v>USA</v>
      </c>
      <c r="R2753" t="str">
        <f>VLOOKUP(A2753,Sheet2!$A$1:G6477,7,0)</f>
        <v>PG-13</v>
      </c>
      <c r="S2753" t="str">
        <f>IF(Table19[[#This Row],[Language]]="English","English","Other language")</f>
        <v>English</v>
      </c>
      <c r="T2753">
        <f>Table19[[#This Row],[Gross Revenue]]-Table19[[#This Row],[Budget]]</f>
        <v>13154431</v>
      </c>
      <c r="U2753" s="1">
        <f>(Table19[[#This Row],[Gross Revenue]]/Table19[[#This Row],[Budget]])-1</f>
        <v>0.27988151063829791</v>
      </c>
      <c r="V2753" t="str">
        <f t="shared" si="96"/>
        <v>90-110 minutes</v>
      </c>
      <c r="W2753">
        <f>Table19[[#This Row],[Profit]]/Table19[[#This Row],[Budget]]*100</f>
        <v>27.988151063829786</v>
      </c>
      <c r="X2753">
        <v>1637763</v>
      </c>
      <c r="Y2753">
        <v>0.19178668286445014</v>
      </c>
      <c r="Z2753" t="str">
        <f t="shared" si="97"/>
        <v>High</v>
      </c>
    </row>
    <row r="2754" spans="1:26" x14ac:dyDescent="0.2">
      <c r="A2754" t="s">
        <v>4825</v>
      </c>
      <c r="B2754" t="s">
        <v>561</v>
      </c>
      <c r="C2754" t="s">
        <v>1881</v>
      </c>
      <c r="D2754">
        <v>873</v>
      </c>
      <c r="E2754">
        <v>2812</v>
      </c>
      <c r="F2754">
        <v>122</v>
      </c>
      <c r="G2754">
        <v>23000</v>
      </c>
      <c r="H2754">
        <v>6.7</v>
      </c>
      <c r="I2754">
        <v>285</v>
      </c>
      <c r="J2754">
        <v>94</v>
      </c>
      <c r="K2754">
        <v>51872378</v>
      </c>
      <c r="L2754">
        <v>13000000</v>
      </c>
      <c r="M2754" s="2">
        <f>VLOOKUP(A2754,Sheet2!$A$1:G6478,2,0)</f>
        <v>41418</v>
      </c>
      <c r="N2754" t="str">
        <f>VLOOKUP(A2754,Sheet2!$A$1:G6478,3,0)</f>
        <v>Color</v>
      </c>
      <c r="O2754" t="str">
        <f>VLOOKUP(A2754,Sheet2!$A$1:G6478,4,0)</f>
        <v>Crime</v>
      </c>
      <c r="P2754" t="str">
        <f>VLOOKUP(A2754,Sheet2!$A$1:G6478,5,0)</f>
        <v>English</v>
      </c>
      <c r="Q2754" t="str">
        <f>VLOOKUP(A2754,Sheet2!$A$1:G6478,6,0)</f>
        <v>USA</v>
      </c>
      <c r="R2754" t="str">
        <f>VLOOKUP(A2754,Sheet2!$A$1:G6478,7,0)</f>
        <v>R</v>
      </c>
      <c r="S2754" t="str">
        <f>IF(Table19[[#This Row],[Language]]="English","English","Other language")</f>
        <v>English</v>
      </c>
      <c r="T2754">
        <f>Table19[[#This Row],[Gross Revenue]]-Table19[[#This Row],[Budget]]</f>
        <v>38872378</v>
      </c>
      <c r="U2754" s="1">
        <f>(Table19[[#This Row],[Gross Revenue]]/Table19[[#This Row],[Budget]])-1</f>
        <v>2.9901829230769232</v>
      </c>
      <c r="V2754" t="str">
        <f t="shared" ref="V2754:V2817" si="98">IF(J2754="","",IF(J2754&lt;90,"&lt;90 minutes",IF(J2754&lt;=110,"90-110 minutes",IF(J2754&lt;=130,"111-130 minutes",IF(J2754&lt;=150,"131-150 minutes","&gt;150 minutes")))))</f>
        <v>90-110 minutes</v>
      </c>
      <c r="W2754">
        <f>Table19[[#This Row],[Profit]]/Table19[[#This Row],[Budget]]*100</f>
        <v>299.01829230769232</v>
      </c>
      <c r="X2754">
        <v>-74533.5</v>
      </c>
      <c r="Y2754">
        <v>-7.4856785714285719E-3</v>
      </c>
      <c r="Z2754" t="str">
        <f t="shared" ref="Z2754:Z2756" si="99">IF(L2754="","",IF(L2754&lt;=$AA$26,"Low",IF(L2754&lt;=$AA$28,"Medium","High")))</f>
        <v>Low</v>
      </c>
    </row>
    <row r="2755" spans="1:26" x14ac:dyDescent="0.2">
      <c r="A2755" t="s">
        <v>4625</v>
      </c>
      <c r="B2755" t="s">
        <v>589</v>
      </c>
      <c r="C2755" t="s">
        <v>1706</v>
      </c>
      <c r="D2755">
        <v>8000</v>
      </c>
      <c r="E2755">
        <v>9271</v>
      </c>
      <c r="F2755">
        <v>116</v>
      </c>
      <c r="G2755">
        <v>18000</v>
      </c>
      <c r="H2755">
        <v>6.2</v>
      </c>
      <c r="I2755">
        <v>255</v>
      </c>
      <c r="J2755">
        <v>85</v>
      </c>
      <c r="K2755">
        <v>86897182</v>
      </c>
      <c r="L2755">
        <v>95000000</v>
      </c>
      <c r="M2755" s="2">
        <f>VLOOKUP(A2755,Sheet2!$A$1:G6479,2,0)</f>
        <v>41123</v>
      </c>
      <c r="N2755" t="str">
        <f>VLOOKUP(A2755,Sheet2!$A$1:G6479,3,0)</f>
        <v>Color</v>
      </c>
      <c r="O2755" t="str">
        <f>VLOOKUP(A2755,Sheet2!$A$1:G6479,4,0)</f>
        <v>Comedy</v>
      </c>
      <c r="P2755" t="str">
        <f>VLOOKUP(A2755,Sheet2!$A$1:G6479,5,0)</f>
        <v>English</v>
      </c>
      <c r="Q2755" t="str">
        <f>VLOOKUP(A2755,Sheet2!$A$1:G6479,6,0)</f>
        <v>USA</v>
      </c>
      <c r="R2755" t="str">
        <f>VLOOKUP(A2755,Sheet2!$A$1:G6479,7,0)</f>
        <v>R</v>
      </c>
      <c r="S2755" t="str">
        <f>IF(Table19[[#This Row],[Language]]="English","English","Other language")</f>
        <v>English</v>
      </c>
      <c r="T2755">
        <f>Table19[[#This Row],[Gross Revenue]]-Table19[[#This Row],[Budget]]</f>
        <v>-8102818</v>
      </c>
      <c r="U2755" s="1">
        <f>(Table19[[#This Row],[Gross Revenue]]/Table19[[#This Row],[Budget]])-1</f>
        <v>-8.5292821052631584E-2</v>
      </c>
      <c r="V2755" t="str">
        <f t="shared" si="98"/>
        <v>&lt;90 minutes</v>
      </c>
      <c r="W2755">
        <f>Table19[[#This Row],[Profit]]/Table19[[#This Row],[Budget]]*100</f>
        <v>-8.5292821052631584</v>
      </c>
      <c r="X2755">
        <v>1637763</v>
      </c>
      <c r="Y2755">
        <v>0.19178668286445014</v>
      </c>
      <c r="Z2755" t="str">
        <f t="shared" si="99"/>
        <v>High</v>
      </c>
    </row>
    <row r="2756" spans="1:26" x14ac:dyDescent="0.2">
      <c r="A2756" t="s">
        <v>3344</v>
      </c>
      <c r="B2756" t="s">
        <v>172</v>
      </c>
      <c r="C2756" t="s">
        <v>173</v>
      </c>
      <c r="D2756">
        <v>924</v>
      </c>
      <c r="E2756">
        <v>2862</v>
      </c>
      <c r="F2756">
        <v>261</v>
      </c>
      <c r="G2756">
        <v>0</v>
      </c>
      <c r="H2756">
        <v>3.9</v>
      </c>
      <c r="I2756">
        <v>162</v>
      </c>
      <c r="J2756">
        <v>99</v>
      </c>
      <c r="K2756">
        <v>49494</v>
      </c>
      <c r="L2756">
        <v>250000</v>
      </c>
      <c r="M2756" s="2">
        <f>VLOOKUP(A2756,Sheet2!$A$1:G6480,2,0)</f>
        <v>41590</v>
      </c>
      <c r="N2756" t="str">
        <f>VLOOKUP(A2756,Sheet2!$A$1:G6480,3,0)</f>
        <v>Color</v>
      </c>
      <c r="O2756" t="str">
        <f>VLOOKUP(A2756,Sheet2!$A$1:G6480,4,0)</f>
        <v>Drama</v>
      </c>
      <c r="P2756" t="str">
        <f>VLOOKUP(A2756,Sheet2!$A$1:G6480,5,0)</f>
        <v>English</v>
      </c>
      <c r="Q2756" t="str">
        <f>VLOOKUP(A2756,Sheet2!$A$1:G6480,6,0)</f>
        <v>USA</v>
      </c>
      <c r="R2756" t="str">
        <f>VLOOKUP(A2756,Sheet2!$A$1:G6480,7,0)</f>
        <v>R</v>
      </c>
      <c r="S2756" t="str">
        <f>IF(Table19[[#This Row],[Language]]="English","English","Other language")</f>
        <v>English</v>
      </c>
      <c r="T2756">
        <f>Table19[[#This Row],[Gross Revenue]]-Table19[[#This Row],[Budget]]</f>
        <v>-200506</v>
      </c>
      <c r="U2756" s="1">
        <f>(Table19[[#This Row],[Gross Revenue]]/Table19[[#This Row],[Budget]])-1</f>
        <v>-0.80202399999999996</v>
      </c>
      <c r="V2756" t="str">
        <f t="shared" si="98"/>
        <v>90-110 minutes</v>
      </c>
      <c r="W2756">
        <f>Table19[[#This Row],[Profit]]/Table19[[#This Row],[Budget]]*100</f>
        <v>-80.202399999999997</v>
      </c>
      <c r="X2756">
        <v>-434215.5</v>
      </c>
      <c r="Y2756">
        <v>-0.10115100772200772</v>
      </c>
      <c r="Z2756" t="str">
        <f t="shared" si="99"/>
        <v>Low</v>
      </c>
    </row>
    <row r="2757" spans="1:26" x14ac:dyDescent="0.2">
      <c r="A2757" t="s">
        <v>3338</v>
      </c>
      <c r="B2757" t="s">
        <v>159</v>
      </c>
      <c r="C2757" t="s">
        <v>160</v>
      </c>
      <c r="D2757">
        <v>760</v>
      </c>
      <c r="E2757">
        <v>2762</v>
      </c>
      <c r="F2757">
        <v>34</v>
      </c>
      <c r="G2757">
        <v>946</v>
      </c>
      <c r="H2757">
        <v>3.8</v>
      </c>
      <c r="I2757">
        <v>109</v>
      </c>
      <c r="J2757">
        <v>82</v>
      </c>
      <c r="K2757">
        <v>100446895</v>
      </c>
      <c r="L2757">
        <v>109000000</v>
      </c>
      <c r="M2757" s="2">
        <f>VLOOKUP(A2757,Sheet2!$A$1:G6481,2,0)</f>
        <v>37813</v>
      </c>
      <c r="N2757" t="str">
        <f>VLOOKUP(A2757,Sheet2!$A$1:G6481,3,0)</f>
        <v>Color</v>
      </c>
      <c r="O2757" t="str">
        <f>VLOOKUP(A2757,Sheet2!$A$1:G6481,4,0)</f>
        <v>Adventure</v>
      </c>
      <c r="P2757" t="str">
        <f>VLOOKUP(A2757,Sheet2!$A$1:G6481,5,0)</f>
        <v>English</v>
      </c>
      <c r="Q2757" t="str">
        <f>VLOOKUP(A2757,Sheet2!$A$1:G6481,6,0)</f>
        <v>USA</v>
      </c>
      <c r="R2757" t="str">
        <f>VLOOKUP(A2757,Sheet2!$A$1:G6481,7,0)</f>
        <v>PG</v>
      </c>
      <c r="S2757" t="str">
        <f>IF(Table19[[#This Row],[Language]]="English","English","Other language")</f>
        <v>English</v>
      </c>
      <c r="T2757">
        <f>Table19[[#This Row],[Gross Revenue]]-Table19[[#This Row],[Budget]]</f>
        <v>-8553105</v>
      </c>
      <c r="U2757" s="1">
        <f>(Table19[[#This Row],[Gross Revenue]]/Table19[[#This Row],[Budget]])-1</f>
        <v>-7.846885321100916E-2</v>
      </c>
      <c r="V2757" t="str">
        <f t="shared" si="98"/>
        <v>&lt;90 minutes</v>
      </c>
      <c r="W2757">
        <f>Table19[[#This Row],[Profit]]/Table19[[#This Row],[Budget]]*100</f>
        <v>-7.8468853211009177</v>
      </c>
      <c r="X2757">
        <v>3892693.5</v>
      </c>
      <c r="Y2757">
        <v>0.11726928571428571</v>
      </c>
      <c r="Z2757" t="str">
        <f t="shared" ref="Z2757:Z2817" si="100">IF(L2757="","",IF(L2757&lt;=$AA$26,"Low",IF(L2757&lt;=$AA$28,"Medium","High")))</f>
        <v>High</v>
      </c>
    </row>
    <row r="2758" spans="1:26" x14ac:dyDescent="0.2">
      <c r="A2758" t="s">
        <v>3620</v>
      </c>
      <c r="B2758" t="s">
        <v>505</v>
      </c>
      <c r="C2758" t="s">
        <v>630</v>
      </c>
      <c r="D2758">
        <v>849</v>
      </c>
      <c r="E2758">
        <v>2178</v>
      </c>
      <c r="F2758">
        <v>2</v>
      </c>
      <c r="G2758">
        <v>0</v>
      </c>
      <c r="H2758">
        <v>5.0999999999999996</v>
      </c>
      <c r="I2758">
        <v>140</v>
      </c>
      <c r="J2758">
        <v>93</v>
      </c>
      <c r="K2758">
        <v>14888028</v>
      </c>
      <c r="L2758">
        <v>30000000</v>
      </c>
      <c r="M2758" s="2">
        <f>VLOOKUP(A2758,Sheet2!$A$1:G6482,2,0)</f>
        <v>38602</v>
      </c>
      <c r="N2758" t="str">
        <f>VLOOKUP(A2758,Sheet2!$A$1:G6482,3,0)</f>
        <v>Color</v>
      </c>
      <c r="O2758" t="str">
        <f>VLOOKUP(A2758,Sheet2!$A$1:G6482,4,0)</f>
        <v>Adventure</v>
      </c>
      <c r="P2758" t="str">
        <f>VLOOKUP(A2758,Sheet2!$A$1:G6482,5,0)</f>
        <v>English</v>
      </c>
      <c r="Q2758" t="str">
        <f>VLOOKUP(A2758,Sheet2!$A$1:G6482,6,0)</f>
        <v>USA</v>
      </c>
      <c r="R2758" t="str">
        <f>VLOOKUP(A2758,Sheet2!$A$1:G6482,7,0)</f>
        <v>PG-13</v>
      </c>
      <c r="S2758" t="str">
        <f>IF(Table19[[#This Row],[Language]]="English","English","Other language")</f>
        <v>English</v>
      </c>
      <c r="T2758">
        <f>Table19[[#This Row],[Gross Revenue]]-Table19[[#This Row],[Budget]]</f>
        <v>-15111972</v>
      </c>
      <c r="U2758" s="1">
        <f>(Table19[[#This Row],[Gross Revenue]]/Table19[[#This Row],[Budget]])-1</f>
        <v>-0.50373240000000008</v>
      </c>
      <c r="V2758" t="str">
        <f t="shared" si="98"/>
        <v>90-110 minutes</v>
      </c>
      <c r="W2758">
        <f>Table19[[#This Row],[Profit]]/Table19[[#This Row],[Budget]]*100</f>
        <v>-50.373239999999996</v>
      </c>
      <c r="X2758">
        <v>3892693.5</v>
      </c>
      <c r="Y2758">
        <v>0.11726928571428571</v>
      </c>
      <c r="Z2758" t="str">
        <f t="shared" si="100"/>
        <v>Medium</v>
      </c>
    </row>
    <row r="2759" spans="1:26" x14ac:dyDescent="0.2">
      <c r="A2759" t="s">
        <v>6883</v>
      </c>
      <c r="B2759" t="s">
        <v>3170</v>
      </c>
      <c r="C2759" t="s">
        <v>2094</v>
      </c>
      <c r="D2759">
        <v>280</v>
      </c>
      <c r="E2759">
        <v>821</v>
      </c>
      <c r="F2759">
        <v>346</v>
      </c>
      <c r="G2759">
        <v>5000</v>
      </c>
      <c r="H2759">
        <v>8.1</v>
      </c>
      <c r="I2759">
        <v>98</v>
      </c>
      <c r="J2759">
        <v>105</v>
      </c>
      <c r="K2759">
        <v>1647780</v>
      </c>
      <c r="L2759">
        <v>1300000</v>
      </c>
      <c r="M2759" s="2">
        <f>VLOOKUP(A2759,Sheet2!$A$1:G6483,2,0)</f>
        <v>35960</v>
      </c>
      <c r="N2759" t="str">
        <f>VLOOKUP(A2759,Sheet2!$A$1:G6483,3,0)</f>
        <v>Color</v>
      </c>
      <c r="O2759" t="str">
        <f>VLOOKUP(A2759,Sheet2!$A$1:G6483,4,0)</f>
        <v>Drama</v>
      </c>
      <c r="P2759" t="str">
        <f>VLOOKUP(A2759,Sheet2!$A$1:G6483,5,0)</f>
        <v>Danish</v>
      </c>
      <c r="Q2759" t="str">
        <f>VLOOKUP(A2759,Sheet2!$A$1:G6483,6,0)</f>
        <v>Denmark</v>
      </c>
      <c r="R2759" t="str">
        <f>VLOOKUP(A2759,Sheet2!$A$1:G6483,7,0)</f>
        <v>R</v>
      </c>
      <c r="S2759" t="str">
        <f>IF(Table19[[#This Row],[Language]]="English","English","Other language")</f>
        <v>Other language</v>
      </c>
      <c r="T2759">
        <f>Table19[[#This Row],[Gross Revenue]]-Table19[[#This Row],[Budget]]</f>
        <v>347780</v>
      </c>
      <c r="U2759" s="1">
        <f>(Table19[[#This Row],[Gross Revenue]]/Table19[[#This Row],[Budget]])-1</f>
        <v>0.26752307692307697</v>
      </c>
      <c r="V2759" t="str">
        <f t="shared" si="98"/>
        <v>90-110 minutes</v>
      </c>
      <c r="W2759">
        <f>Table19[[#This Row],[Profit]]/Table19[[#This Row],[Budget]]*100</f>
        <v>26.752307692307692</v>
      </c>
      <c r="X2759">
        <v>-434215.5</v>
      </c>
      <c r="Y2759">
        <v>-0.10115100772200772</v>
      </c>
      <c r="Z2759" t="str">
        <f t="shared" si="100"/>
        <v>Low</v>
      </c>
    </row>
    <row r="2760" spans="1:26" x14ac:dyDescent="0.2">
      <c r="A2760" t="s">
        <v>4799</v>
      </c>
      <c r="B2760" t="s">
        <v>1169</v>
      </c>
      <c r="C2760" t="s">
        <v>1068</v>
      </c>
      <c r="D2760">
        <v>812</v>
      </c>
      <c r="E2760">
        <v>2474</v>
      </c>
      <c r="F2760">
        <v>763</v>
      </c>
      <c r="G2760">
        <v>0</v>
      </c>
      <c r="H2760">
        <v>6.3</v>
      </c>
      <c r="I2760">
        <v>225</v>
      </c>
      <c r="J2760">
        <v>109</v>
      </c>
      <c r="K2760">
        <v>61280963</v>
      </c>
      <c r="L2760">
        <v>33000000</v>
      </c>
      <c r="M2760" s="2">
        <f>VLOOKUP(A2760,Sheet2!$A$1:G6484,2,0)</f>
        <v>36676</v>
      </c>
      <c r="N2760" t="str">
        <f>VLOOKUP(A2760,Sheet2!$A$1:G6484,3,0)</f>
        <v>Color</v>
      </c>
      <c r="O2760" t="str">
        <f>VLOOKUP(A2760,Sheet2!$A$1:G6484,4,0)</f>
        <v>Horror</v>
      </c>
      <c r="P2760" t="str">
        <f>VLOOKUP(A2760,Sheet2!$A$1:G6484,5,0)</f>
        <v>English</v>
      </c>
      <c r="Q2760" t="str">
        <f>VLOOKUP(A2760,Sheet2!$A$1:G6484,6,0)</f>
        <v>USA</v>
      </c>
      <c r="R2760" t="str">
        <f>VLOOKUP(A2760,Sheet2!$A$1:G6484,7,0)</f>
        <v>R</v>
      </c>
      <c r="S2760" t="str">
        <f>IF(Table19[[#This Row],[Language]]="English","English","Other language")</f>
        <v>English</v>
      </c>
      <c r="T2760">
        <f>Table19[[#This Row],[Gross Revenue]]-Table19[[#This Row],[Budget]]</f>
        <v>28280963</v>
      </c>
      <c r="U2760" s="1">
        <f>(Table19[[#This Row],[Gross Revenue]]/Table19[[#This Row],[Budget]])-1</f>
        <v>0.85699887878787884</v>
      </c>
      <c r="V2760" t="str">
        <f t="shared" si="98"/>
        <v>90-110 minutes</v>
      </c>
      <c r="W2760">
        <f>Table19[[#This Row],[Profit]]/Table19[[#This Row],[Budget]]*100</f>
        <v>85.699887878787877</v>
      </c>
      <c r="X2760">
        <v>16235088</v>
      </c>
      <c r="Y2760">
        <v>1.1909079499999999</v>
      </c>
      <c r="Z2760" t="str">
        <f t="shared" si="100"/>
        <v>Medium</v>
      </c>
    </row>
    <row r="2761" spans="1:26" x14ac:dyDescent="0.2">
      <c r="A2761" t="s">
        <v>4875</v>
      </c>
      <c r="B2761" t="s">
        <v>1026</v>
      </c>
      <c r="C2761" t="s">
        <v>1721</v>
      </c>
      <c r="D2761">
        <v>16000</v>
      </c>
      <c r="E2761">
        <v>28045</v>
      </c>
      <c r="F2761">
        <v>71</v>
      </c>
      <c r="G2761">
        <v>13000</v>
      </c>
      <c r="H2761">
        <v>6.4</v>
      </c>
      <c r="I2761">
        <v>215</v>
      </c>
      <c r="J2761">
        <v>118</v>
      </c>
      <c r="K2761">
        <v>37035845</v>
      </c>
      <c r="L2761">
        <v>52000000</v>
      </c>
      <c r="M2761" s="2">
        <f>VLOOKUP(A2761,Sheet2!$A$1:G6485,2,0)</f>
        <v>40697</v>
      </c>
      <c r="N2761" t="str">
        <f>VLOOKUP(A2761,Sheet2!$A$1:G6485,3,0)</f>
        <v>Color</v>
      </c>
      <c r="O2761" t="str">
        <f>VLOOKUP(A2761,Sheet2!$A$1:G6485,4,0)</f>
        <v>Comedy</v>
      </c>
      <c r="P2761" t="str">
        <f>VLOOKUP(A2761,Sheet2!$A$1:G6485,5,0)</f>
        <v>English</v>
      </c>
      <c r="Q2761" t="str">
        <f>VLOOKUP(A2761,Sheet2!$A$1:G6485,6,0)</f>
        <v>USA</v>
      </c>
      <c r="R2761" t="str">
        <f>VLOOKUP(A2761,Sheet2!$A$1:G6485,7,0)</f>
        <v>R</v>
      </c>
      <c r="S2761" t="str">
        <f>IF(Table19[[#This Row],[Language]]="English","English","Other language")</f>
        <v>English</v>
      </c>
      <c r="T2761">
        <f>Table19[[#This Row],[Gross Revenue]]-Table19[[#This Row],[Budget]]</f>
        <v>-14964155</v>
      </c>
      <c r="U2761" s="1">
        <f>(Table19[[#This Row],[Gross Revenue]]/Table19[[#This Row],[Budget]])-1</f>
        <v>-0.28777221153846155</v>
      </c>
      <c r="V2761" t="str">
        <f t="shared" si="98"/>
        <v>111-130 minutes</v>
      </c>
      <c r="W2761">
        <f>Table19[[#This Row],[Profit]]/Table19[[#This Row],[Budget]]*100</f>
        <v>-28.777221153846156</v>
      </c>
      <c r="X2761">
        <v>1637763</v>
      </c>
      <c r="Y2761">
        <v>0.19178668286445014</v>
      </c>
      <c r="Z2761" t="str">
        <f t="shared" si="100"/>
        <v>High</v>
      </c>
    </row>
    <row r="2762" spans="1:26" x14ac:dyDescent="0.2">
      <c r="A2762" t="s">
        <v>5886</v>
      </c>
      <c r="B2762" t="s">
        <v>574</v>
      </c>
      <c r="C2762" t="s">
        <v>1345</v>
      </c>
      <c r="D2762">
        <v>991</v>
      </c>
      <c r="E2762">
        <v>1003</v>
      </c>
      <c r="F2762">
        <v>55</v>
      </c>
      <c r="G2762">
        <v>1000</v>
      </c>
      <c r="H2762">
        <v>7.1</v>
      </c>
      <c r="I2762">
        <v>67</v>
      </c>
      <c r="J2762">
        <v>125</v>
      </c>
      <c r="K2762">
        <v>1027749</v>
      </c>
      <c r="L2762">
        <v>40000000</v>
      </c>
      <c r="M2762" s="2">
        <f>VLOOKUP(A2762,Sheet2!$A$1:G6486,2,0)</f>
        <v>39789</v>
      </c>
      <c r="N2762" t="str">
        <f>VLOOKUP(A2762,Sheet2!$A$1:G6486,3,0)</f>
        <v>Color</v>
      </c>
      <c r="O2762" t="str">
        <f>VLOOKUP(A2762,Sheet2!$A$1:G6486,4,0)</f>
        <v>Drama</v>
      </c>
      <c r="P2762" t="str">
        <f>VLOOKUP(A2762,Sheet2!$A$1:G6486,5,0)</f>
        <v>English</v>
      </c>
      <c r="Q2762" t="str">
        <f>VLOOKUP(A2762,Sheet2!$A$1:G6486,6,0)</f>
        <v>Australia</v>
      </c>
      <c r="R2762" t="str">
        <f>VLOOKUP(A2762,Sheet2!$A$1:G6486,7,0)</f>
        <v>R</v>
      </c>
      <c r="S2762" t="str">
        <f>IF(Table19[[#This Row],[Language]]="English","English","Other language")</f>
        <v>English</v>
      </c>
      <c r="T2762">
        <f>Table19[[#This Row],[Gross Revenue]]-Table19[[#This Row],[Budget]]</f>
        <v>-38972251</v>
      </c>
      <c r="U2762" s="1">
        <f>(Table19[[#This Row],[Gross Revenue]]/Table19[[#This Row],[Budget]])-1</f>
        <v>-0.974306275</v>
      </c>
      <c r="V2762" t="str">
        <f t="shared" si="98"/>
        <v>111-130 minutes</v>
      </c>
      <c r="W2762">
        <f>Table19[[#This Row],[Profit]]/Table19[[#This Row],[Budget]]*100</f>
        <v>-97.4306275</v>
      </c>
      <c r="X2762">
        <v>-434215.5</v>
      </c>
      <c r="Y2762">
        <v>-0.10115100772200772</v>
      </c>
      <c r="Z2762" t="str">
        <f t="shared" si="100"/>
        <v>High</v>
      </c>
    </row>
    <row r="2763" spans="1:26" x14ac:dyDescent="0.2">
      <c r="A2763" t="s">
        <v>6781</v>
      </c>
      <c r="B2763" t="s">
        <v>3122</v>
      </c>
      <c r="C2763" t="s">
        <v>3123</v>
      </c>
      <c r="D2763">
        <v>517</v>
      </c>
      <c r="E2763">
        <v>745</v>
      </c>
      <c r="F2763">
        <v>25</v>
      </c>
      <c r="G2763">
        <v>0</v>
      </c>
      <c r="H2763">
        <v>7.9</v>
      </c>
      <c r="I2763">
        <v>112</v>
      </c>
      <c r="J2763">
        <v>97</v>
      </c>
      <c r="K2763">
        <v>3629758</v>
      </c>
      <c r="L2763">
        <v>5500000</v>
      </c>
      <c r="M2763" s="2">
        <f>VLOOKUP(A2763,Sheet2!$A$1:G6487,2,0)</f>
        <v>38085</v>
      </c>
      <c r="N2763" t="str">
        <f>VLOOKUP(A2763,Sheet2!$A$1:G6487,3,0)</f>
        <v>Color</v>
      </c>
      <c r="O2763" t="str">
        <f>VLOOKUP(A2763,Sheet2!$A$1:G6487,4,0)</f>
        <v>Drama</v>
      </c>
      <c r="P2763" t="str">
        <f>VLOOKUP(A2763,Sheet2!$A$1:G6487,5,0)</f>
        <v>French</v>
      </c>
      <c r="Q2763" t="str">
        <f>VLOOKUP(A2763,Sheet2!$A$1:G6487,6,0)</f>
        <v>France</v>
      </c>
      <c r="R2763" t="str">
        <f>VLOOKUP(A2763,Sheet2!$A$1:G6487,7,0)</f>
        <v>PG-13</v>
      </c>
      <c r="S2763" t="str">
        <f>IF(Table19[[#This Row],[Language]]="English","English","Other language")</f>
        <v>Other language</v>
      </c>
      <c r="T2763">
        <f>Table19[[#This Row],[Gross Revenue]]-Table19[[#This Row],[Budget]]</f>
        <v>-1870242</v>
      </c>
      <c r="U2763" s="1">
        <f>(Table19[[#This Row],[Gross Revenue]]/Table19[[#This Row],[Budget]])-1</f>
        <v>-0.34004400000000001</v>
      </c>
      <c r="V2763" t="str">
        <f t="shared" si="98"/>
        <v>90-110 minutes</v>
      </c>
      <c r="W2763">
        <f>Table19[[#This Row],[Profit]]/Table19[[#This Row],[Budget]]*100</f>
        <v>-34.004400000000004</v>
      </c>
      <c r="X2763">
        <v>-434215.5</v>
      </c>
      <c r="Y2763">
        <v>-0.10115100772200772</v>
      </c>
      <c r="Z2763" t="str">
        <f t="shared" si="100"/>
        <v>Low</v>
      </c>
    </row>
    <row r="2764" spans="1:26" x14ac:dyDescent="0.2">
      <c r="A2764" t="s">
        <v>5187</v>
      </c>
      <c r="B2764" t="s">
        <v>1073</v>
      </c>
      <c r="C2764" t="s">
        <v>2150</v>
      </c>
      <c r="D2764">
        <v>22000</v>
      </c>
      <c r="E2764">
        <v>22697</v>
      </c>
      <c r="F2764">
        <v>80</v>
      </c>
      <c r="G2764">
        <v>0</v>
      </c>
      <c r="H2764">
        <v>6.6</v>
      </c>
      <c r="I2764">
        <v>258</v>
      </c>
      <c r="J2764">
        <v>150</v>
      </c>
      <c r="K2764">
        <v>141614023</v>
      </c>
      <c r="L2764">
        <v>225000000</v>
      </c>
      <c r="M2764" s="2">
        <f>VLOOKUP(A2764,Sheet2!$A$1:G6488,2,0)</f>
        <v>39550</v>
      </c>
      <c r="N2764" t="str">
        <f>VLOOKUP(A2764,Sheet2!$A$1:G6488,3,0)</f>
        <v>Color</v>
      </c>
      <c r="O2764" t="str">
        <f>VLOOKUP(A2764,Sheet2!$A$1:G6488,4,0)</f>
        <v>Action</v>
      </c>
      <c r="P2764" t="str">
        <f>VLOOKUP(A2764,Sheet2!$A$1:G6488,5,0)</f>
        <v>English</v>
      </c>
      <c r="Q2764" t="str">
        <f>VLOOKUP(A2764,Sheet2!$A$1:G6488,6,0)</f>
        <v>USA</v>
      </c>
      <c r="R2764" t="str">
        <f>VLOOKUP(A2764,Sheet2!$A$1:G6488,7,0)</f>
        <v>PG</v>
      </c>
      <c r="S2764" t="str">
        <f>IF(Table19[[#This Row],[Language]]="English","English","Other language")</f>
        <v>English</v>
      </c>
      <c r="T2764">
        <f>Table19[[#This Row],[Gross Revenue]]-Table19[[#This Row],[Budget]]</f>
        <v>-83385977</v>
      </c>
      <c r="U2764" s="1">
        <f>(Table19[[#This Row],[Gross Revenue]]/Table19[[#This Row],[Budget]])-1</f>
        <v>-0.37060434222222227</v>
      </c>
      <c r="V2764" t="str">
        <f t="shared" si="98"/>
        <v>131-150 minutes</v>
      </c>
      <c r="W2764">
        <f>Table19[[#This Row],[Profit]]/Table19[[#This Row],[Budget]]*100</f>
        <v>-37.06043422222222</v>
      </c>
      <c r="X2764">
        <v>-1289919.5</v>
      </c>
      <c r="Y2764">
        <v>-4.8151417500000002E-2</v>
      </c>
      <c r="Z2764" t="str">
        <f t="shared" si="100"/>
        <v>High</v>
      </c>
    </row>
    <row r="2765" spans="1:26" x14ac:dyDescent="0.2">
      <c r="A2765" t="s">
        <v>5690</v>
      </c>
      <c r="B2765" t="s">
        <v>133</v>
      </c>
      <c r="C2765" t="s">
        <v>2150</v>
      </c>
      <c r="D2765">
        <v>1000</v>
      </c>
      <c r="E2765">
        <v>1317</v>
      </c>
      <c r="F2765">
        <v>80</v>
      </c>
      <c r="G2765">
        <v>0</v>
      </c>
      <c r="H2765">
        <v>6.9</v>
      </c>
      <c r="I2765">
        <v>284</v>
      </c>
      <c r="J2765">
        <v>150</v>
      </c>
      <c r="K2765">
        <v>291709845</v>
      </c>
      <c r="L2765">
        <v>180000000</v>
      </c>
      <c r="M2765" s="2">
        <f>VLOOKUP(A2765,Sheet2!$A$1:G6489,2,0)</f>
        <v>38378</v>
      </c>
      <c r="N2765" t="str">
        <f>VLOOKUP(A2765,Sheet2!$A$1:G6489,3,0)</f>
        <v>Color</v>
      </c>
      <c r="O2765" t="str">
        <f>VLOOKUP(A2765,Sheet2!$A$1:G6489,4,0)</f>
        <v>Adventure</v>
      </c>
      <c r="P2765" t="str">
        <f>VLOOKUP(A2765,Sheet2!$A$1:G6489,5,0)</f>
        <v>English</v>
      </c>
      <c r="Q2765" t="str">
        <f>VLOOKUP(A2765,Sheet2!$A$1:G6489,6,0)</f>
        <v>USA</v>
      </c>
      <c r="R2765" t="str">
        <f>VLOOKUP(A2765,Sheet2!$A$1:G6489,7,0)</f>
        <v>PG</v>
      </c>
      <c r="S2765" t="str">
        <f>IF(Table19[[#This Row],[Language]]="English","English","Other language")</f>
        <v>English</v>
      </c>
      <c r="T2765">
        <f>Table19[[#This Row],[Gross Revenue]]-Table19[[#This Row],[Budget]]</f>
        <v>111709845</v>
      </c>
      <c r="U2765" s="1">
        <f>(Table19[[#This Row],[Gross Revenue]]/Table19[[#This Row],[Budget]])-1</f>
        <v>0.62061024999999992</v>
      </c>
      <c r="V2765" t="str">
        <f t="shared" si="98"/>
        <v>131-150 minutes</v>
      </c>
      <c r="W2765">
        <f>Table19[[#This Row],[Profit]]/Table19[[#This Row],[Budget]]*100</f>
        <v>62.061025000000001</v>
      </c>
      <c r="X2765">
        <v>3892693.5</v>
      </c>
      <c r="Y2765">
        <v>0.11726928571428571</v>
      </c>
      <c r="Z2765" t="str">
        <f t="shared" si="100"/>
        <v>High</v>
      </c>
    </row>
    <row r="2766" spans="1:26" x14ac:dyDescent="0.2">
      <c r="A2766" t="s">
        <v>4744</v>
      </c>
      <c r="B2766" t="s">
        <v>1818</v>
      </c>
      <c r="C2766" t="s">
        <v>1819</v>
      </c>
      <c r="D2766">
        <v>531</v>
      </c>
      <c r="E2766">
        <v>764</v>
      </c>
      <c r="F2766">
        <v>150</v>
      </c>
      <c r="G2766">
        <v>11000</v>
      </c>
      <c r="H2766">
        <v>6.3</v>
      </c>
      <c r="I2766">
        <v>228</v>
      </c>
      <c r="J2766">
        <v>113</v>
      </c>
      <c r="K2766">
        <v>104383624</v>
      </c>
      <c r="L2766">
        <v>155000000</v>
      </c>
      <c r="M2766" s="2">
        <f>VLOOKUP(A2766,Sheet2!$A$1:G6490,2,0)</f>
        <v>40305</v>
      </c>
      <c r="N2766" t="str">
        <f>VLOOKUP(A2766,Sheet2!$A$1:G6490,3,0)</f>
        <v>Color</v>
      </c>
      <c r="O2766" t="str">
        <f>VLOOKUP(A2766,Sheet2!$A$1:G6490,4,0)</f>
        <v>Adventure</v>
      </c>
      <c r="P2766" t="str">
        <f>VLOOKUP(A2766,Sheet2!$A$1:G6490,5,0)</f>
        <v>English</v>
      </c>
      <c r="Q2766" t="str">
        <f>VLOOKUP(A2766,Sheet2!$A$1:G6490,6,0)</f>
        <v>USA</v>
      </c>
      <c r="R2766" t="str">
        <f>VLOOKUP(A2766,Sheet2!$A$1:G6490,7,0)</f>
        <v>PG</v>
      </c>
      <c r="S2766" t="str">
        <f>IF(Table19[[#This Row],[Language]]="English","English","Other language")</f>
        <v>English</v>
      </c>
      <c r="T2766">
        <f>Table19[[#This Row],[Gross Revenue]]-Table19[[#This Row],[Budget]]</f>
        <v>-50616376</v>
      </c>
      <c r="U2766" s="1">
        <f>(Table19[[#This Row],[Gross Revenue]]/Table19[[#This Row],[Budget]])-1</f>
        <v>-0.32655726451612899</v>
      </c>
      <c r="V2766" t="str">
        <f t="shared" si="98"/>
        <v>111-130 minutes</v>
      </c>
      <c r="W2766">
        <f>Table19[[#This Row],[Profit]]/Table19[[#This Row],[Budget]]*100</f>
        <v>-32.655726451612907</v>
      </c>
      <c r="X2766">
        <v>3892693.5</v>
      </c>
      <c r="Y2766">
        <v>0.11726928571428571</v>
      </c>
      <c r="Z2766" t="str">
        <f t="shared" si="100"/>
        <v>High</v>
      </c>
    </row>
    <row r="2767" spans="1:26" x14ac:dyDescent="0.2">
      <c r="A2767" t="s">
        <v>5346</v>
      </c>
      <c r="B2767" t="s">
        <v>994</v>
      </c>
      <c r="C2767" t="s">
        <v>1941</v>
      </c>
      <c r="D2767">
        <v>14000</v>
      </c>
      <c r="E2767">
        <v>17159</v>
      </c>
      <c r="F2767">
        <v>123</v>
      </c>
      <c r="G2767">
        <v>0</v>
      </c>
      <c r="H2767">
        <v>6.7</v>
      </c>
      <c r="I2767">
        <v>207</v>
      </c>
      <c r="J2767">
        <v>134</v>
      </c>
      <c r="K2767">
        <v>57637485</v>
      </c>
      <c r="L2767">
        <v>105000000</v>
      </c>
      <c r="M2767" s="2">
        <f>VLOOKUP(A2767,Sheet2!$A$1:G6491,2,0)</f>
        <v>38163</v>
      </c>
      <c r="N2767" t="str">
        <f>VLOOKUP(A2767,Sheet2!$A$1:G6491,3,0)</f>
        <v>Color</v>
      </c>
      <c r="O2767" t="str">
        <f>VLOOKUP(A2767,Sheet2!$A$1:G6491,4,0)</f>
        <v>Action</v>
      </c>
      <c r="P2767" t="str">
        <f>VLOOKUP(A2767,Sheet2!$A$1:G6491,5,0)</f>
        <v>English</v>
      </c>
      <c r="Q2767" t="str">
        <f>VLOOKUP(A2767,Sheet2!$A$1:G6491,6,0)</f>
        <v>USA</v>
      </c>
      <c r="R2767" t="str">
        <f>VLOOKUP(A2767,Sheet2!$A$1:G6491,7,0)</f>
        <v>PG-13</v>
      </c>
      <c r="S2767" t="str">
        <f>IF(Table19[[#This Row],[Language]]="English","English","Other language")</f>
        <v>English</v>
      </c>
      <c r="T2767">
        <f>Table19[[#This Row],[Gross Revenue]]-Table19[[#This Row],[Budget]]</f>
        <v>-47362515</v>
      </c>
      <c r="U2767" s="1">
        <f>(Table19[[#This Row],[Gross Revenue]]/Table19[[#This Row],[Budget]])-1</f>
        <v>-0.45107157142857146</v>
      </c>
      <c r="V2767" t="str">
        <f t="shared" si="98"/>
        <v>131-150 minutes</v>
      </c>
      <c r="W2767">
        <f>Table19[[#This Row],[Profit]]/Table19[[#This Row],[Budget]]*100</f>
        <v>-45.10715714285714</v>
      </c>
      <c r="X2767">
        <v>-1289919.5</v>
      </c>
      <c r="Y2767">
        <v>-4.8151417500000002E-2</v>
      </c>
      <c r="Z2767" t="str">
        <f t="shared" si="100"/>
        <v>High</v>
      </c>
    </row>
    <row r="2768" spans="1:26" x14ac:dyDescent="0.2">
      <c r="A2768" t="s">
        <v>5742</v>
      </c>
      <c r="B2768" t="s">
        <v>2295</v>
      </c>
      <c r="C2768" t="s">
        <v>2495</v>
      </c>
      <c r="D2768">
        <v>710</v>
      </c>
      <c r="E2768">
        <v>2119</v>
      </c>
      <c r="F2768">
        <v>3</v>
      </c>
      <c r="G2768">
        <v>1000</v>
      </c>
      <c r="H2768">
        <v>7</v>
      </c>
      <c r="I2768">
        <v>74</v>
      </c>
      <c r="J2768">
        <v>108</v>
      </c>
      <c r="K2768">
        <v>49526</v>
      </c>
      <c r="L2768">
        <v>6800000</v>
      </c>
      <c r="M2768" s="2">
        <f>VLOOKUP(A2768,Sheet2!$A$1:G6492,2,0)</f>
        <v>38543</v>
      </c>
      <c r="N2768" t="str">
        <f>VLOOKUP(A2768,Sheet2!$A$1:G6492,3,0)</f>
        <v>Color</v>
      </c>
      <c r="O2768" t="str">
        <f>VLOOKUP(A2768,Sheet2!$A$1:G6492,4,0)</f>
        <v>Comedy</v>
      </c>
      <c r="P2768" t="str">
        <f>VLOOKUP(A2768,Sheet2!$A$1:G6492,5,0)</f>
        <v>English</v>
      </c>
      <c r="Q2768" t="str">
        <f>VLOOKUP(A2768,Sheet2!$A$1:G6492,6,0)</f>
        <v>USA</v>
      </c>
      <c r="R2768" t="str">
        <f>VLOOKUP(A2768,Sheet2!$A$1:G6492,7,0)</f>
        <v>R</v>
      </c>
      <c r="S2768" t="str">
        <f>IF(Table19[[#This Row],[Language]]="English","English","Other language")</f>
        <v>English</v>
      </c>
      <c r="T2768">
        <f>Table19[[#This Row],[Gross Revenue]]-Table19[[#This Row],[Budget]]</f>
        <v>-6750474</v>
      </c>
      <c r="U2768" s="1">
        <f>(Table19[[#This Row],[Gross Revenue]]/Table19[[#This Row],[Budget]])-1</f>
        <v>-0.99271676470588233</v>
      </c>
      <c r="V2768" t="str">
        <f t="shared" si="98"/>
        <v>90-110 minutes</v>
      </c>
      <c r="W2768">
        <f>Table19[[#This Row],[Profit]]/Table19[[#This Row],[Budget]]*100</f>
        <v>-99.271676470588233</v>
      </c>
      <c r="X2768">
        <v>1637763</v>
      </c>
      <c r="Y2768">
        <v>0.19178668286445014</v>
      </c>
      <c r="Z2768" t="str">
        <f t="shared" si="100"/>
        <v>Low</v>
      </c>
    </row>
    <row r="2769" spans="1:26" x14ac:dyDescent="0.2">
      <c r="A2769" t="s">
        <v>6491</v>
      </c>
      <c r="B2769" t="s">
        <v>2958</v>
      </c>
      <c r="C2769" t="s">
        <v>2959</v>
      </c>
      <c r="D2769">
        <v>5</v>
      </c>
      <c r="E2769">
        <v>5</v>
      </c>
      <c r="F2769">
        <v>397</v>
      </c>
      <c r="G2769">
        <v>697</v>
      </c>
      <c r="H2769">
        <v>7.5</v>
      </c>
      <c r="I2769">
        <v>64</v>
      </c>
      <c r="J2769">
        <v>90</v>
      </c>
      <c r="K2769">
        <v>673780</v>
      </c>
      <c r="L2769">
        <v>10000</v>
      </c>
      <c r="M2769" s="2">
        <f>VLOOKUP(A2769,Sheet2!$A$1:G6493,2,0)</f>
        <v>36607</v>
      </c>
      <c r="N2769" t="str">
        <f>VLOOKUP(A2769,Sheet2!$A$1:G6493,3,0)</f>
        <v>Color</v>
      </c>
      <c r="O2769" t="str">
        <f>VLOOKUP(A2769,Sheet2!$A$1:G6493,4,0)</f>
        <v>Drama</v>
      </c>
      <c r="P2769" t="str">
        <f>VLOOKUP(A2769,Sheet2!$A$1:G6493,5,0)</f>
        <v>Persian</v>
      </c>
      <c r="Q2769" t="str">
        <f>VLOOKUP(A2769,Sheet2!$A$1:G6493,6,0)</f>
        <v>Iran</v>
      </c>
      <c r="R2769" t="str">
        <f>VLOOKUP(A2769,Sheet2!$A$1:G6493,7,0)</f>
        <v>Not Rated</v>
      </c>
      <c r="S2769" t="str">
        <f>IF(Table19[[#This Row],[Language]]="English","English","Other language")</f>
        <v>Other language</v>
      </c>
      <c r="T2769">
        <f>Table19[[#This Row],[Gross Revenue]]-Table19[[#This Row],[Budget]]</f>
        <v>663780</v>
      </c>
      <c r="U2769" s="1">
        <f>(Table19[[#This Row],[Gross Revenue]]/Table19[[#This Row],[Budget]])-1</f>
        <v>66.378</v>
      </c>
      <c r="V2769" t="str">
        <f t="shared" si="98"/>
        <v>90-110 minutes</v>
      </c>
      <c r="W2769">
        <f>Table19[[#This Row],[Profit]]/Table19[[#This Row],[Budget]]*100</f>
        <v>6637.8</v>
      </c>
      <c r="X2769">
        <v>-434215.5</v>
      </c>
      <c r="Y2769">
        <v>-0.10115100772200772</v>
      </c>
      <c r="Z2769" t="str">
        <f t="shared" si="100"/>
        <v>Low</v>
      </c>
    </row>
    <row r="2770" spans="1:26" x14ac:dyDescent="0.2">
      <c r="A2770" t="s">
        <v>4979</v>
      </c>
      <c r="B2770" t="s">
        <v>302</v>
      </c>
      <c r="C2770" t="s">
        <v>1765</v>
      </c>
      <c r="D2770">
        <v>14000</v>
      </c>
      <c r="E2770">
        <v>17104</v>
      </c>
      <c r="F2770">
        <v>187</v>
      </c>
      <c r="G2770">
        <v>141</v>
      </c>
      <c r="H2770">
        <v>6.5</v>
      </c>
      <c r="I2770">
        <v>71</v>
      </c>
      <c r="J2770">
        <v>115</v>
      </c>
      <c r="K2770">
        <v>403932</v>
      </c>
      <c r="L2770">
        <v>20000000</v>
      </c>
      <c r="M2770" s="2">
        <f>VLOOKUP(A2770,Sheet2!$A$1:G6494,2,0)</f>
        <v>36726</v>
      </c>
      <c r="N2770" t="str">
        <f>VLOOKUP(A2770,Sheet2!$A$1:G6494,3,0)</f>
        <v>Color</v>
      </c>
      <c r="O2770" t="str">
        <f>VLOOKUP(A2770,Sheet2!$A$1:G6494,4,0)</f>
        <v>Drama</v>
      </c>
      <c r="P2770" t="str">
        <f>VLOOKUP(A2770,Sheet2!$A$1:G6494,5,0)</f>
        <v>English</v>
      </c>
      <c r="Q2770" t="str">
        <f>VLOOKUP(A2770,Sheet2!$A$1:G6494,6,0)</f>
        <v>UK</v>
      </c>
      <c r="R2770" t="str">
        <f>VLOOKUP(A2770,Sheet2!$A$1:G6494,7,0)</f>
        <v>R</v>
      </c>
      <c r="S2770" t="str">
        <f>IF(Table19[[#This Row],[Language]]="English","English","Other language")</f>
        <v>English</v>
      </c>
      <c r="T2770">
        <f>Table19[[#This Row],[Gross Revenue]]-Table19[[#This Row],[Budget]]</f>
        <v>-19596068</v>
      </c>
      <c r="U2770" s="1">
        <f>(Table19[[#This Row],[Gross Revenue]]/Table19[[#This Row],[Budget]])-1</f>
        <v>-0.97980339999999999</v>
      </c>
      <c r="V2770" t="str">
        <f t="shared" si="98"/>
        <v>111-130 minutes</v>
      </c>
      <c r="W2770">
        <f>Table19[[#This Row],[Profit]]/Table19[[#This Row],[Budget]]*100</f>
        <v>-97.980339999999998</v>
      </c>
      <c r="X2770">
        <v>-434215.5</v>
      </c>
      <c r="Y2770">
        <v>-0.10115100772200772</v>
      </c>
      <c r="Z2770" t="str">
        <f t="shared" si="100"/>
        <v>Medium</v>
      </c>
    </row>
    <row r="2771" spans="1:26" x14ac:dyDescent="0.2">
      <c r="A2771" t="s">
        <v>3713</v>
      </c>
      <c r="B2771" t="s">
        <v>763</v>
      </c>
      <c r="C2771" t="s">
        <v>764</v>
      </c>
      <c r="D2771">
        <v>876</v>
      </c>
      <c r="E2771">
        <v>1351</v>
      </c>
      <c r="F2771">
        <v>70</v>
      </c>
      <c r="G2771">
        <v>843</v>
      </c>
      <c r="H2771">
        <v>5.3</v>
      </c>
      <c r="I2771">
        <v>21</v>
      </c>
      <c r="J2771">
        <v>98</v>
      </c>
      <c r="K2771">
        <v>1953732</v>
      </c>
      <c r="L2771">
        <v>15000000</v>
      </c>
      <c r="M2771" s="2">
        <f>VLOOKUP(A2771,Sheet2!$A$1:G6495,2,0)</f>
        <v>31507</v>
      </c>
      <c r="N2771" t="str">
        <f>VLOOKUP(A2771,Sheet2!$A$1:G6495,3,0)</f>
        <v>Color</v>
      </c>
      <c r="O2771" t="str">
        <f>VLOOKUP(A2771,Sheet2!$A$1:G6495,4,0)</f>
        <v>Adventure</v>
      </c>
      <c r="P2771" t="str">
        <f>VLOOKUP(A2771,Sheet2!$A$1:G6495,5,0)</f>
        <v>English</v>
      </c>
      <c r="Q2771" t="str">
        <f>VLOOKUP(A2771,Sheet2!$A$1:G6495,6,0)</f>
        <v>USA</v>
      </c>
      <c r="R2771" t="str">
        <f>VLOOKUP(A2771,Sheet2!$A$1:G6495,7,0)</f>
        <v>R</v>
      </c>
      <c r="S2771" t="str">
        <f>IF(Table19[[#This Row],[Language]]="English","English","Other language")</f>
        <v>English</v>
      </c>
      <c r="T2771">
        <f>Table19[[#This Row],[Gross Revenue]]-Table19[[#This Row],[Budget]]</f>
        <v>-13046268</v>
      </c>
      <c r="U2771" s="1">
        <f>(Table19[[#This Row],[Gross Revenue]]/Table19[[#This Row],[Budget]])-1</f>
        <v>-0.86975120000000006</v>
      </c>
      <c r="V2771" t="str">
        <f t="shared" si="98"/>
        <v>90-110 minutes</v>
      </c>
      <c r="W2771">
        <f>Table19[[#This Row],[Profit]]/Table19[[#This Row],[Budget]]*100</f>
        <v>-86.97511999999999</v>
      </c>
      <c r="X2771">
        <v>3892693.5</v>
      </c>
      <c r="Y2771">
        <v>0.11726928571428571</v>
      </c>
      <c r="Z2771" t="str">
        <f t="shared" si="100"/>
        <v>Medium</v>
      </c>
    </row>
    <row r="2772" spans="1:26" x14ac:dyDescent="0.2">
      <c r="A2772" t="s">
        <v>4209</v>
      </c>
      <c r="B2772" t="s">
        <v>1336</v>
      </c>
      <c r="C2772" t="s">
        <v>143</v>
      </c>
      <c r="D2772">
        <v>821</v>
      </c>
      <c r="E2772">
        <v>4043</v>
      </c>
      <c r="F2772">
        <v>541</v>
      </c>
      <c r="G2772">
        <v>1000</v>
      </c>
      <c r="H2772">
        <v>6.7</v>
      </c>
      <c r="I2772">
        <v>39</v>
      </c>
      <c r="J2772">
        <v>119</v>
      </c>
      <c r="K2772">
        <v>92115211</v>
      </c>
      <c r="L2772">
        <v>45000000</v>
      </c>
      <c r="M2772" s="2">
        <f>VLOOKUP(A2772,Sheet2!$A$1:G6496,2,0)</f>
        <v>34537</v>
      </c>
      <c r="N2772" t="str">
        <f>VLOOKUP(A2772,Sheet2!$A$1:G6496,3,0)</f>
        <v>Color</v>
      </c>
      <c r="O2772" t="str">
        <f>VLOOKUP(A2772,Sheet2!$A$1:G6496,4,0)</f>
        <v>Crime</v>
      </c>
      <c r="P2772" t="str">
        <f>VLOOKUP(A2772,Sheet2!$A$1:G6496,5,0)</f>
        <v>English</v>
      </c>
      <c r="Q2772" t="str">
        <f>VLOOKUP(A2772,Sheet2!$A$1:G6496,6,0)</f>
        <v>USA</v>
      </c>
      <c r="R2772" t="str">
        <f>VLOOKUP(A2772,Sheet2!$A$1:G6496,7,0)</f>
        <v>PG-13</v>
      </c>
      <c r="S2772" t="str">
        <f>IF(Table19[[#This Row],[Language]]="English","English","Other language")</f>
        <v>English</v>
      </c>
      <c r="T2772">
        <f>Table19[[#This Row],[Gross Revenue]]-Table19[[#This Row],[Budget]]</f>
        <v>47115211</v>
      </c>
      <c r="U2772" s="1">
        <f>(Table19[[#This Row],[Gross Revenue]]/Table19[[#This Row],[Budget]])-1</f>
        <v>1.0470046888888889</v>
      </c>
      <c r="V2772" t="str">
        <f t="shared" si="98"/>
        <v>111-130 minutes</v>
      </c>
      <c r="W2772">
        <f>Table19[[#This Row],[Profit]]/Table19[[#This Row],[Budget]]*100</f>
        <v>104.70046888888889</v>
      </c>
      <c r="X2772">
        <v>-74533.5</v>
      </c>
      <c r="Y2772">
        <v>-7.4856785714285719E-3</v>
      </c>
      <c r="Z2772" t="str">
        <f t="shared" si="100"/>
        <v>High</v>
      </c>
    </row>
    <row r="2773" spans="1:26" x14ac:dyDescent="0.2">
      <c r="A2773" t="s">
        <v>3536</v>
      </c>
      <c r="B2773" t="s">
        <v>500</v>
      </c>
      <c r="C2773" t="s">
        <v>501</v>
      </c>
      <c r="D2773">
        <v>15000</v>
      </c>
      <c r="E2773">
        <v>30134</v>
      </c>
      <c r="F2773">
        <v>19</v>
      </c>
      <c r="G2773">
        <v>0</v>
      </c>
      <c r="H2773">
        <v>4.9000000000000004</v>
      </c>
      <c r="I2773">
        <v>119</v>
      </c>
      <c r="J2773">
        <v>93</v>
      </c>
      <c r="K2773">
        <v>3749061</v>
      </c>
      <c r="L2773">
        <v>20000000</v>
      </c>
      <c r="M2773" s="2">
        <f>VLOOKUP(A2773,Sheet2!$A$1:G6497,2,0)</f>
        <v>41049</v>
      </c>
      <c r="N2773" t="str">
        <f>VLOOKUP(A2773,Sheet2!$A$1:G6497,3,0)</f>
        <v>Color</v>
      </c>
      <c r="O2773" t="str">
        <f>VLOOKUP(A2773,Sheet2!$A$1:G6497,4,0)</f>
        <v>Action</v>
      </c>
      <c r="P2773" t="str">
        <f>VLOOKUP(A2773,Sheet2!$A$1:G6497,5,0)</f>
        <v>English</v>
      </c>
      <c r="Q2773" t="str">
        <f>VLOOKUP(A2773,Sheet2!$A$1:G6497,6,0)</f>
        <v>USA</v>
      </c>
      <c r="R2773" t="str">
        <f>VLOOKUP(A2773,Sheet2!$A$1:G6497,7,0)</f>
        <v>PG-13</v>
      </c>
      <c r="S2773" t="str">
        <f>IF(Table19[[#This Row],[Language]]="English","English","Other language")</f>
        <v>English</v>
      </c>
      <c r="T2773">
        <f>Table19[[#This Row],[Gross Revenue]]-Table19[[#This Row],[Budget]]</f>
        <v>-16250939</v>
      </c>
      <c r="U2773" s="1">
        <f>(Table19[[#This Row],[Gross Revenue]]/Table19[[#This Row],[Budget]])-1</f>
        <v>-0.81254694999999999</v>
      </c>
      <c r="V2773" t="str">
        <f t="shared" si="98"/>
        <v>90-110 minutes</v>
      </c>
      <c r="W2773">
        <f>Table19[[#This Row],[Profit]]/Table19[[#This Row],[Budget]]*100</f>
        <v>-81.254694999999998</v>
      </c>
      <c r="X2773">
        <v>-1289919.5</v>
      </c>
      <c r="Y2773">
        <v>-4.8151417500000002E-2</v>
      </c>
      <c r="Z2773" t="str">
        <f t="shared" si="100"/>
        <v>Medium</v>
      </c>
    </row>
    <row r="2774" spans="1:26" x14ac:dyDescent="0.2">
      <c r="A2774" t="s">
        <v>4467</v>
      </c>
      <c r="B2774" t="s">
        <v>1570</v>
      </c>
      <c r="C2774" t="s">
        <v>1571</v>
      </c>
      <c r="D2774">
        <v>1000</v>
      </c>
      <c r="E2774">
        <v>3818</v>
      </c>
      <c r="F2774">
        <v>87</v>
      </c>
      <c r="G2774">
        <v>14000</v>
      </c>
      <c r="H2774">
        <v>6.1</v>
      </c>
      <c r="I2774">
        <v>147</v>
      </c>
      <c r="J2774">
        <v>82</v>
      </c>
      <c r="K2774">
        <v>6842058</v>
      </c>
      <c r="L2774">
        <v>10000000</v>
      </c>
      <c r="M2774" s="2">
        <f>VLOOKUP(A2774,Sheet2!$A$1:G6498,2,0)</f>
        <v>41053</v>
      </c>
      <c r="N2774" t="str">
        <f>VLOOKUP(A2774,Sheet2!$A$1:G6498,3,0)</f>
        <v>Color</v>
      </c>
      <c r="O2774" t="str">
        <f>VLOOKUP(A2774,Sheet2!$A$1:G6498,4,0)</f>
        <v>Action</v>
      </c>
      <c r="P2774" t="str">
        <f>VLOOKUP(A2774,Sheet2!$A$1:G6498,5,0)</f>
        <v>English</v>
      </c>
      <c r="Q2774" t="str">
        <f>VLOOKUP(A2774,Sheet2!$A$1:G6498,6,0)</f>
        <v>USA</v>
      </c>
      <c r="R2774" t="str">
        <f>VLOOKUP(A2774,Sheet2!$A$1:G6498,7,0)</f>
        <v>R</v>
      </c>
      <c r="S2774" t="str">
        <f>IF(Table19[[#This Row],[Language]]="English","English","Other language")</f>
        <v>English</v>
      </c>
      <c r="T2774">
        <f>Table19[[#This Row],[Gross Revenue]]-Table19[[#This Row],[Budget]]</f>
        <v>-3157942</v>
      </c>
      <c r="U2774" s="1">
        <f>(Table19[[#This Row],[Gross Revenue]]/Table19[[#This Row],[Budget]])-1</f>
        <v>-0.31579420000000002</v>
      </c>
      <c r="V2774" t="str">
        <f t="shared" si="98"/>
        <v>&lt;90 minutes</v>
      </c>
      <c r="W2774">
        <f>Table19[[#This Row],[Profit]]/Table19[[#This Row],[Budget]]*100</f>
        <v>-31.579420000000002</v>
      </c>
      <c r="X2774">
        <v>-1289919.5</v>
      </c>
      <c r="Y2774">
        <v>-4.8151417500000002E-2</v>
      </c>
      <c r="Z2774" t="str">
        <f t="shared" si="100"/>
        <v>Low</v>
      </c>
    </row>
    <row r="2775" spans="1:26" x14ac:dyDescent="0.2">
      <c r="A2775" t="s">
        <v>5859</v>
      </c>
      <c r="B2775" t="s">
        <v>1137</v>
      </c>
      <c r="C2775" t="s">
        <v>692</v>
      </c>
      <c r="D2775">
        <v>10000</v>
      </c>
      <c r="E2775">
        <v>11895</v>
      </c>
      <c r="F2775">
        <v>17000</v>
      </c>
      <c r="G2775">
        <v>0</v>
      </c>
      <c r="H2775">
        <v>7</v>
      </c>
      <c r="I2775">
        <v>59</v>
      </c>
      <c r="J2775">
        <v>119</v>
      </c>
      <c r="K2775">
        <v>52293982</v>
      </c>
      <c r="L2775">
        <v>13800000</v>
      </c>
      <c r="M2775" s="2">
        <f>VLOOKUP(A2775,Sheet2!$A$1:G6499,2,0)</f>
        <v>31734</v>
      </c>
      <c r="N2775" t="str">
        <f>VLOOKUP(A2775,Sheet2!$A$1:G6499,3,0)</f>
        <v>Color</v>
      </c>
      <c r="O2775" t="str">
        <f>VLOOKUP(A2775,Sheet2!$A$1:G6499,4,0)</f>
        <v>Drama</v>
      </c>
      <c r="P2775" t="str">
        <f>VLOOKUP(A2775,Sheet2!$A$1:G6499,5,0)</f>
        <v>English</v>
      </c>
      <c r="Q2775" t="str">
        <f>VLOOKUP(A2775,Sheet2!$A$1:G6499,6,0)</f>
        <v>USA</v>
      </c>
      <c r="R2775" t="str">
        <f>VLOOKUP(A2775,Sheet2!$A$1:G6499,7,0)</f>
        <v>R</v>
      </c>
      <c r="S2775" t="str">
        <f>IF(Table19[[#This Row],[Language]]="English","English","Other language")</f>
        <v>English</v>
      </c>
      <c r="T2775">
        <f>Table19[[#This Row],[Gross Revenue]]-Table19[[#This Row],[Budget]]</f>
        <v>38493982</v>
      </c>
      <c r="U2775" s="1">
        <f>(Table19[[#This Row],[Gross Revenue]]/Table19[[#This Row],[Budget]])-1</f>
        <v>2.7894189855072464</v>
      </c>
      <c r="V2775" t="str">
        <f t="shared" si="98"/>
        <v>111-130 minutes</v>
      </c>
      <c r="W2775">
        <f>Table19[[#This Row],[Profit]]/Table19[[#This Row],[Budget]]*100</f>
        <v>278.94189855072466</v>
      </c>
      <c r="X2775">
        <v>-434215.5</v>
      </c>
      <c r="Y2775">
        <v>-0.10115100772200772</v>
      </c>
      <c r="Z2775" t="str">
        <f t="shared" si="100"/>
        <v>Medium</v>
      </c>
    </row>
    <row r="2776" spans="1:26" x14ac:dyDescent="0.2">
      <c r="A2776" t="s">
        <v>6756</v>
      </c>
      <c r="B2776" t="s">
        <v>1343</v>
      </c>
      <c r="C2776" t="s">
        <v>1734</v>
      </c>
      <c r="D2776">
        <v>852</v>
      </c>
      <c r="E2776">
        <v>2592</v>
      </c>
      <c r="F2776">
        <v>14000</v>
      </c>
      <c r="G2776">
        <v>6000</v>
      </c>
      <c r="H2776">
        <v>7.8</v>
      </c>
      <c r="I2776">
        <v>70</v>
      </c>
      <c r="J2776">
        <v>154</v>
      </c>
      <c r="K2776">
        <v>94175854</v>
      </c>
      <c r="L2776">
        <v>15000000</v>
      </c>
      <c r="M2776" s="2">
        <f>VLOOKUP(A2776,Sheet2!$A$1:G6500,2,0)</f>
        <v>31242</v>
      </c>
      <c r="N2776" t="str">
        <f>VLOOKUP(A2776,Sheet2!$A$1:G6500,3,0)</f>
        <v>Color</v>
      </c>
      <c r="O2776" t="str">
        <f>VLOOKUP(A2776,Sheet2!$A$1:G6500,4,0)</f>
        <v>Drama</v>
      </c>
      <c r="P2776" t="str">
        <f>VLOOKUP(A2776,Sheet2!$A$1:G6500,5,0)</f>
        <v>English</v>
      </c>
      <c r="Q2776" t="str">
        <f>VLOOKUP(A2776,Sheet2!$A$1:G6500,6,0)</f>
        <v>USA</v>
      </c>
      <c r="R2776" t="str">
        <f>VLOOKUP(A2776,Sheet2!$A$1:G6500,7,0)</f>
        <v>PG-13</v>
      </c>
      <c r="S2776" t="str">
        <f>IF(Table19[[#This Row],[Language]]="English","English","Other language")</f>
        <v>English</v>
      </c>
      <c r="T2776">
        <f>Table19[[#This Row],[Gross Revenue]]-Table19[[#This Row],[Budget]]</f>
        <v>79175854</v>
      </c>
      <c r="U2776" s="1">
        <f>(Table19[[#This Row],[Gross Revenue]]/Table19[[#This Row],[Budget]])-1</f>
        <v>5.2783902666666664</v>
      </c>
      <c r="V2776" t="str">
        <f t="shared" si="98"/>
        <v>&gt;150 minutes</v>
      </c>
      <c r="W2776">
        <f>Table19[[#This Row],[Profit]]/Table19[[#This Row],[Budget]]*100</f>
        <v>527.83902666666665</v>
      </c>
      <c r="X2776">
        <v>-434215.5</v>
      </c>
      <c r="Y2776">
        <v>-0.10115100772200772</v>
      </c>
      <c r="Z2776" t="str">
        <f t="shared" si="100"/>
        <v>Medium</v>
      </c>
    </row>
    <row r="2777" spans="1:26" x14ac:dyDescent="0.2">
      <c r="A2777" t="s">
        <v>6478</v>
      </c>
      <c r="B2777" t="s">
        <v>2948</v>
      </c>
      <c r="C2777" t="s">
        <v>2199</v>
      </c>
      <c r="D2777">
        <v>6000</v>
      </c>
      <c r="E2777">
        <v>9049</v>
      </c>
      <c r="F2777">
        <v>0</v>
      </c>
      <c r="G2777">
        <v>131000</v>
      </c>
      <c r="H2777">
        <v>7.5</v>
      </c>
      <c r="I2777">
        <v>511</v>
      </c>
      <c r="J2777">
        <v>112</v>
      </c>
      <c r="K2777">
        <v>137387272</v>
      </c>
      <c r="L2777">
        <v>20000000</v>
      </c>
      <c r="M2777" s="2">
        <f>VLOOKUP(A2777,Sheet2!$A$1:G6501,2,0)</f>
        <v>41573</v>
      </c>
      <c r="N2777" t="str">
        <f>VLOOKUP(A2777,Sheet2!$A$1:G6501,3,0)</f>
        <v>Color</v>
      </c>
      <c r="O2777" t="str">
        <f>VLOOKUP(A2777,Sheet2!$A$1:G6501,4,0)</f>
        <v>Horror</v>
      </c>
      <c r="P2777" t="str">
        <f>VLOOKUP(A2777,Sheet2!$A$1:G6501,5,0)</f>
        <v>English</v>
      </c>
      <c r="Q2777" t="str">
        <f>VLOOKUP(A2777,Sheet2!$A$1:G6501,6,0)</f>
        <v>USA</v>
      </c>
      <c r="R2777" t="str">
        <f>VLOOKUP(A2777,Sheet2!$A$1:G6501,7,0)</f>
        <v>R</v>
      </c>
      <c r="S2777" t="str">
        <f>IF(Table19[[#This Row],[Language]]="English","English","Other language")</f>
        <v>English</v>
      </c>
      <c r="T2777">
        <f>Table19[[#This Row],[Gross Revenue]]-Table19[[#This Row],[Budget]]</f>
        <v>117387272</v>
      </c>
      <c r="U2777" s="1">
        <f>(Table19[[#This Row],[Gross Revenue]]/Table19[[#This Row],[Budget]])-1</f>
        <v>5.8693635999999998</v>
      </c>
      <c r="V2777" t="str">
        <f t="shared" si="98"/>
        <v>111-130 minutes</v>
      </c>
      <c r="W2777">
        <f>Table19[[#This Row],[Profit]]/Table19[[#This Row],[Budget]]*100</f>
        <v>586.93635999999992</v>
      </c>
      <c r="X2777">
        <v>16235088</v>
      </c>
      <c r="Y2777">
        <v>1.1909079499999999</v>
      </c>
      <c r="Z2777" t="str">
        <f t="shared" si="100"/>
        <v>Medium</v>
      </c>
    </row>
    <row r="2778" spans="1:26" x14ac:dyDescent="0.2">
      <c r="A2778" t="s">
        <v>6159</v>
      </c>
      <c r="B2778" t="s">
        <v>1061</v>
      </c>
      <c r="C2778" t="s">
        <v>1686</v>
      </c>
      <c r="D2778">
        <v>18000</v>
      </c>
      <c r="E2778">
        <v>21163</v>
      </c>
      <c r="F2778">
        <v>0</v>
      </c>
      <c r="G2778">
        <v>0</v>
      </c>
      <c r="H2778">
        <v>7</v>
      </c>
      <c r="I2778">
        <v>199</v>
      </c>
      <c r="J2778">
        <v>122</v>
      </c>
      <c r="K2778">
        <v>11538204</v>
      </c>
      <c r="L2778">
        <v>25000000</v>
      </c>
      <c r="M2778" s="2">
        <f>VLOOKUP(A2778,Sheet2!$A$1:G6502,2,0)</f>
        <v>40201</v>
      </c>
      <c r="N2778" t="str">
        <f>VLOOKUP(A2778,Sheet2!$A$1:G6502,3,0)</f>
        <v>Color</v>
      </c>
      <c r="O2778" t="str">
        <f>VLOOKUP(A2778,Sheet2!$A$1:G6502,4,0)</f>
        <v>Crime</v>
      </c>
      <c r="P2778" t="str">
        <f>VLOOKUP(A2778,Sheet2!$A$1:G6502,5,0)</f>
        <v>English</v>
      </c>
      <c r="Q2778" t="str">
        <f>VLOOKUP(A2778,Sheet2!$A$1:G6502,6,0)</f>
        <v>USA</v>
      </c>
      <c r="R2778" t="str">
        <f>VLOOKUP(A2778,Sheet2!$A$1:G6502,7,0)</f>
        <v>PG-13</v>
      </c>
      <c r="S2778" t="str">
        <f>IF(Table19[[#This Row],[Language]]="English","English","Other language")</f>
        <v>English</v>
      </c>
      <c r="T2778">
        <f>Table19[[#This Row],[Gross Revenue]]-Table19[[#This Row],[Budget]]</f>
        <v>-13461796</v>
      </c>
      <c r="U2778" s="1">
        <f>(Table19[[#This Row],[Gross Revenue]]/Table19[[#This Row],[Budget]])-1</f>
        <v>-0.53847183999999992</v>
      </c>
      <c r="V2778" t="str">
        <f t="shared" si="98"/>
        <v>111-130 minutes</v>
      </c>
      <c r="W2778">
        <f>Table19[[#This Row],[Profit]]/Table19[[#This Row],[Budget]]*100</f>
        <v>-53.847184000000006</v>
      </c>
      <c r="X2778">
        <v>-74533.5</v>
      </c>
      <c r="Y2778">
        <v>-7.4856785714285719E-3</v>
      </c>
      <c r="Z2778" t="str">
        <f t="shared" si="100"/>
        <v>Medium</v>
      </c>
    </row>
    <row r="2779" spans="1:26" x14ac:dyDescent="0.2">
      <c r="A2779" t="s">
        <v>6460</v>
      </c>
      <c r="B2779" t="s">
        <v>2313</v>
      </c>
      <c r="C2779" t="s">
        <v>2122</v>
      </c>
      <c r="D2779">
        <v>883</v>
      </c>
      <c r="E2779">
        <v>1565</v>
      </c>
      <c r="F2779">
        <v>353</v>
      </c>
      <c r="G2779">
        <v>0</v>
      </c>
      <c r="H2779">
        <v>7.5</v>
      </c>
      <c r="I2779">
        <v>226</v>
      </c>
      <c r="J2779">
        <v>129</v>
      </c>
      <c r="K2779">
        <v>33565375</v>
      </c>
      <c r="L2779">
        <v>15000000</v>
      </c>
      <c r="M2779" s="2">
        <f>VLOOKUP(A2779,Sheet2!$A$1:G6503,2,0)</f>
        <v>38577</v>
      </c>
      <c r="N2779" t="str">
        <f>VLOOKUP(A2779,Sheet2!$A$1:G6503,3,0)</f>
        <v>Color</v>
      </c>
      <c r="O2779" t="str">
        <f>VLOOKUP(A2779,Sheet2!$A$1:G6503,4,0)</f>
        <v>Drama</v>
      </c>
      <c r="P2779" t="str">
        <f>VLOOKUP(A2779,Sheet2!$A$1:G6503,5,0)</f>
        <v>English</v>
      </c>
      <c r="Q2779" t="str">
        <f>VLOOKUP(A2779,Sheet2!$A$1:G6503,6,0)</f>
        <v>UK</v>
      </c>
      <c r="R2779" t="str">
        <f>VLOOKUP(A2779,Sheet2!$A$1:G6503,7,0)</f>
        <v>R</v>
      </c>
      <c r="S2779" t="str">
        <f>IF(Table19[[#This Row],[Language]]="English","English","Other language")</f>
        <v>English</v>
      </c>
      <c r="T2779">
        <f>Table19[[#This Row],[Gross Revenue]]-Table19[[#This Row],[Budget]]</f>
        <v>18565375</v>
      </c>
      <c r="U2779" s="1">
        <f>(Table19[[#This Row],[Gross Revenue]]/Table19[[#This Row],[Budget]])-1</f>
        <v>1.2376916666666666</v>
      </c>
      <c r="V2779" t="str">
        <f t="shared" si="98"/>
        <v>111-130 minutes</v>
      </c>
      <c r="W2779">
        <f>Table19[[#This Row],[Profit]]/Table19[[#This Row],[Budget]]*100</f>
        <v>123.76916666666666</v>
      </c>
      <c r="X2779">
        <v>-434215.5</v>
      </c>
      <c r="Y2779">
        <v>-0.10115100772200772</v>
      </c>
      <c r="Z2779" t="str">
        <f t="shared" si="100"/>
        <v>Medium</v>
      </c>
    </row>
    <row r="2780" spans="1:26" x14ac:dyDescent="0.2">
      <c r="A2780" t="s">
        <v>5794</v>
      </c>
      <c r="B2780" t="s">
        <v>930</v>
      </c>
      <c r="C2780" t="s">
        <v>1249</v>
      </c>
      <c r="D2780">
        <v>12000</v>
      </c>
      <c r="E2780">
        <v>25660</v>
      </c>
      <c r="F2780">
        <v>37</v>
      </c>
      <c r="G2780">
        <v>1000</v>
      </c>
      <c r="H2780">
        <v>7</v>
      </c>
      <c r="I2780">
        <v>136</v>
      </c>
      <c r="J2780">
        <v>126</v>
      </c>
      <c r="K2780">
        <v>17804273</v>
      </c>
      <c r="L2780">
        <v>20000000</v>
      </c>
      <c r="M2780" s="2">
        <f>VLOOKUP(A2780,Sheet2!$A$1:G6504,2,0)</f>
        <v>36805</v>
      </c>
      <c r="N2780" t="str">
        <f>VLOOKUP(A2780,Sheet2!$A$1:G6504,3,0)</f>
        <v>Color</v>
      </c>
      <c r="O2780" t="str">
        <f>VLOOKUP(A2780,Sheet2!$A$1:G6504,4,0)</f>
        <v>Drama</v>
      </c>
      <c r="P2780" t="str">
        <f>VLOOKUP(A2780,Sheet2!$A$1:G6504,5,0)</f>
        <v>English</v>
      </c>
      <c r="Q2780" t="str">
        <f>VLOOKUP(A2780,Sheet2!$A$1:G6504,6,0)</f>
        <v>USA</v>
      </c>
      <c r="R2780" t="str">
        <f>VLOOKUP(A2780,Sheet2!$A$1:G6504,7,0)</f>
        <v>R</v>
      </c>
      <c r="S2780" t="str">
        <f>IF(Table19[[#This Row],[Language]]="English","English","Other language")</f>
        <v>English</v>
      </c>
      <c r="T2780">
        <f>Table19[[#This Row],[Gross Revenue]]-Table19[[#This Row],[Budget]]</f>
        <v>-2195727</v>
      </c>
      <c r="U2780" s="1">
        <f>(Table19[[#This Row],[Gross Revenue]]/Table19[[#This Row],[Budget]])-1</f>
        <v>-0.10978635000000003</v>
      </c>
      <c r="V2780" t="str">
        <f t="shared" si="98"/>
        <v>111-130 minutes</v>
      </c>
      <c r="W2780">
        <f>Table19[[#This Row],[Profit]]/Table19[[#This Row],[Budget]]*100</f>
        <v>-10.978635000000001</v>
      </c>
      <c r="X2780">
        <v>-434215.5</v>
      </c>
      <c r="Y2780">
        <v>-0.10115100772200772</v>
      </c>
      <c r="Z2780" t="str">
        <f t="shared" si="100"/>
        <v>Medium</v>
      </c>
    </row>
    <row r="2781" spans="1:26" x14ac:dyDescent="0.2">
      <c r="A2781" t="s">
        <v>6242</v>
      </c>
      <c r="B2781" t="s">
        <v>309</v>
      </c>
      <c r="C2781" t="s">
        <v>2831</v>
      </c>
      <c r="D2781">
        <v>658</v>
      </c>
      <c r="E2781">
        <v>3086</v>
      </c>
      <c r="F2781">
        <v>47</v>
      </c>
      <c r="G2781">
        <v>762</v>
      </c>
      <c r="H2781">
        <v>7</v>
      </c>
      <c r="I2781">
        <v>157</v>
      </c>
      <c r="J2781">
        <v>101</v>
      </c>
      <c r="K2781">
        <v>8243880</v>
      </c>
      <c r="L2781">
        <v>3200000</v>
      </c>
      <c r="M2781" s="2">
        <f>VLOOKUP(A2781,Sheet2!$A$1:G6505,2,0)</f>
        <v>37916</v>
      </c>
      <c r="N2781" t="str">
        <f>VLOOKUP(A2781,Sheet2!$A$1:G6505,3,0)</f>
        <v>Color</v>
      </c>
      <c r="O2781" t="str">
        <f>VLOOKUP(A2781,Sheet2!$A$1:G6505,4,0)</f>
        <v>Crime</v>
      </c>
      <c r="P2781" t="str">
        <f>VLOOKUP(A2781,Sheet2!$A$1:G6505,5,0)</f>
        <v>English</v>
      </c>
      <c r="Q2781" t="str">
        <f>VLOOKUP(A2781,Sheet2!$A$1:G6505,6,0)</f>
        <v>USA</v>
      </c>
      <c r="R2781" t="str">
        <f>VLOOKUP(A2781,Sheet2!$A$1:G6505,7,0)</f>
        <v>R</v>
      </c>
      <c r="S2781" t="str">
        <f>IF(Table19[[#This Row],[Language]]="English","English","Other language")</f>
        <v>English</v>
      </c>
      <c r="T2781">
        <f>Table19[[#This Row],[Gross Revenue]]-Table19[[#This Row],[Budget]]</f>
        <v>5043880</v>
      </c>
      <c r="U2781" s="1">
        <f>(Table19[[#This Row],[Gross Revenue]]/Table19[[#This Row],[Budget]])-1</f>
        <v>1.5762125</v>
      </c>
      <c r="V2781" t="str">
        <f t="shared" si="98"/>
        <v>90-110 minutes</v>
      </c>
      <c r="W2781">
        <f>Table19[[#This Row],[Profit]]/Table19[[#This Row],[Budget]]*100</f>
        <v>157.62125</v>
      </c>
      <c r="X2781">
        <v>-74533.5</v>
      </c>
      <c r="Y2781">
        <v>-7.4856785714285719E-3</v>
      </c>
      <c r="Z2781" t="str">
        <f t="shared" si="100"/>
        <v>Low</v>
      </c>
    </row>
    <row r="2782" spans="1:26" x14ac:dyDescent="0.2">
      <c r="A2782" t="s">
        <v>3793</v>
      </c>
      <c r="B2782" t="s">
        <v>868</v>
      </c>
      <c r="C2782" t="s">
        <v>869</v>
      </c>
      <c r="D2782">
        <v>894</v>
      </c>
      <c r="E2782">
        <v>1439</v>
      </c>
      <c r="F2782">
        <v>36</v>
      </c>
      <c r="G2782">
        <v>0</v>
      </c>
      <c r="H2782">
        <v>5.4</v>
      </c>
      <c r="I2782">
        <v>149</v>
      </c>
      <c r="J2782">
        <v>135</v>
      </c>
      <c r="K2782">
        <v>31111260</v>
      </c>
      <c r="L2782">
        <v>60000000</v>
      </c>
      <c r="M2782" s="2">
        <f>VLOOKUP(A2782,Sheet2!$A$1:G6506,2,0)</f>
        <v>37765</v>
      </c>
      <c r="N2782" t="str">
        <f>VLOOKUP(A2782,Sheet2!$A$1:G6506,3,0)</f>
        <v>Color</v>
      </c>
      <c r="O2782" t="str">
        <f>VLOOKUP(A2782,Sheet2!$A$1:G6506,4,0)</f>
        <v>Action</v>
      </c>
      <c r="P2782" t="str">
        <f>VLOOKUP(A2782,Sheet2!$A$1:G6506,5,0)</f>
        <v>English</v>
      </c>
      <c r="Q2782" t="str">
        <f>VLOOKUP(A2782,Sheet2!$A$1:G6506,6,0)</f>
        <v>USA</v>
      </c>
      <c r="R2782" t="str">
        <f>VLOOKUP(A2782,Sheet2!$A$1:G6506,7,0)</f>
        <v>PG-13</v>
      </c>
      <c r="S2782" t="str">
        <f>IF(Table19[[#This Row],[Language]]="English","English","Other language")</f>
        <v>English</v>
      </c>
      <c r="T2782">
        <f>Table19[[#This Row],[Gross Revenue]]-Table19[[#This Row],[Budget]]</f>
        <v>-28888740</v>
      </c>
      <c r="U2782" s="1">
        <f>(Table19[[#This Row],[Gross Revenue]]/Table19[[#This Row],[Budget]])-1</f>
        <v>-0.48147899999999999</v>
      </c>
      <c r="V2782" t="str">
        <f t="shared" si="98"/>
        <v>131-150 minutes</v>
      </c>
      <c r="W2782">
        <f>Table19[[#This Row],[Profit]]/Table19[[#This Row],[Budget]]*100</f>
        <v>-48.1479</v>
      </c>
      <c r="X2782">
        <v>-1289919.5</v>
      </c>
      <c r="Y2782">
        <v>-4.8151417500000002E-2</v>
      </c>
      <c r="Z2782" t="str">
        <f t="shared" si="100"/>
        <v>High</v>
      </c>
    </row>
    <row r="2783" spans="1:26" x14ac:dyDescent="0.2">
      <c r="A2783" t="s">
        <v>4354</v>
      </c>
      <c r="B2783" t="s">
        <v>1469</v>
      </c>
      <c r="C2783" t="s">
        <v>1470</v>
      </c>
      <c r="D2783">
        <v>258</v>
      </c>
      <c r="E2783">
        <v>571</v>
      </c>
      <c r="F2783">
        <v>164</v>
      </c>
      <c r="G2783">
        <v>328</v>
      </c>
      <c r="H2783">
        <v>6</v>
      </c>
      <c r="I2783">
        <v>91</v>
      </c>
      <c r="J2783">
        <v>110</v>
      </c>
      <c r="K2783">
        <v>15156200</v>
      </c>
      <c r="L2783">
        <v>30000000</v>
      </c>
      <c r="M2783" s="2">
        <f>VLOOKUP(A2783,Sheet2!$A$1:G6507,2,0)</f>
        <v>36489</v>
      </c>
      <c r="N2783" t="str">
        <f>VLOOKUP(A2783,Sheet2!$A$1:G6507,3,0)</f>
        <v>Color</v>
      </c>
      <c r="O2783" t="str">
        <f>VLOOKUP(A2783,Sheet2!$A$1:G6507,4,0)</f>
        <v>Action</v>
      </c>
      <c r="P2783" t="str">
        <f>VLOOKUP(A2783,Sheet2!$A$1:G6507,5,0)</f>
        <v>English</v>
      </c>
      <c r="Q2783" t="str">
        <f>VLOOKUP(A2783,Sheet2!$A$1:G6507,6,0)</f>
        <v>USA</v>
      </c>
      <c r="R2783" t="str">
        <f>VLOOKUP(A2783,Sheet2!$A$1:G6507,7,0)</f>
        <v>R</v>
      </c>
      <c r="S2783" t="str">
        <f>IF(Table19[[#This Row],[Language]]="English","English","Other language")</f>
        <v>English</v>
      </c>
      <c r="T2783">
        <f>Table19[[#This Row],[Gross Revenue]]-Table19[[#This Row],[Budget]]</f>
        <v>-14843800</v>
      </c>
      <c r="U2783" s="1">
        <f>(Table19[[#This Row],[Gross Revenue]]/Table19[[#This Row],[Budget]])-1</f>
        <v>-0.49479333333333331</v>
      </c>
      <c r="V2783" t="str">
        <f t="shared" si="98"/>
        <v>90-110 minutes</v>
      </c>
      <c r="W2783">
        <f>Table19[[#This Row],[Profit]]/Table19[[#This Row],[Budget]]*100</f>
        <v>-49.479333333333329</v>
      </c>
      <c r="X2783">
        <v>-1289919.5</v>
      </c>
      <c r="Y2783">
        <v>-4.8151417500000002E-2</v>
      </c>
      <c r="Z2783" t="str">
        <f t="shared" si="100"/>
        <v>Medium</v>
      </c>
    </row>
    <row r="2784" spans="1:26" x14ac:dyDescent="0.2">
      <c r="A2784" t="s">
        <v>5476</v>
      </c>
      <c r="B2784" t="s">
        <v>74</v>
      </c>
      <c r="C2784" t="s">
        <v>642</v>
      </c>
      <c r="D2784">
        <v>12000</v>
      </c>
      <c r="E2784">
        <v>18793</v>
      </c>
      <c r="F2784">
        <v>0</v>
      </c>
      <c r="G2784">
        <v>828</v>
      </c>
      <c r="H2784">
        <v>6.5</v>
      </c>
      <c r="I2784">
        <v>36</v>
      </c>
      <c r="J2784">
        <v>123</v>
      </c>
      <c r="K2784">
        <v>25900000</v>
      </c>
      <c r="L2784">
        <v>58000000</v>
      </c>
      <c r="M2784" s="2">
        <f>VLOOKUP(A2784,Sheet2!$A$1:G6508,2,0)</f>
        <v>31006</v>
      </c>
      <c r="N2784" t="str">
        <f>VLOOKUP(A2784,Sheet2!$A$1:G6508,3,0)</f>
        <v>Color</v>
      </c>
      <c r="O2784" t="str">
        <f>VLOOKUP(A2784,Sheet2!$A$1:G6508,4,0)</f>
        <v>Crime</v>
      </c>
      <c r="P2784" t="str">
        <f>VLOOKUP(A2784,Sheet2!$A$1:G6508,5,0)</f>
        <v>English</v>
      </c>
      <c r="Q2784" t="str">
        <f>VLOOKUP(A2784,Sheet2!$A$1:G6508,6,0)</f>
        <v>USA</v>
      </c>
      <c r="R2784" t="str">
        <f>VLOOKUP(A2784,Sheet2!$A$1:G6508,7,0)</f>
        <v>R</v>
      </c>
      <c r="S2784" t="str">
        <f>IF(Table19[[#This Row],[Language]]="English","English","Other language")</f>
        <v>English</v>
      </c>
      <c r="T2784">
        <f>Table19[[#This Row],[Gross Revenue]]-Table19[[#This Row],[Budget]]</f>
        <v>-32100000</v>
      </c>
      <c r="U2784" s="1">
        <f>(Table19[[#This Row],[Gross Revenue]]/Table19[[#This Row],[Budget]])-1</f>
        <v>-0.55344827586206891</v>
      </c>
      <c r="V2784" t="str">
        <f t="shared" si="98"/>
        <v>111-130 minutes</v>
      </c>
      <c r="W2784">
        <f>Table19[[#This Row],[Profit]]/Table19[[#This Row],[Budget]]*100</f>
        <v>-55.344827586206904</v>
      </c>
      <c r="X2784">
        <v>-74533.5</v>
      </c>
      <c r="Y2784">
        <v>-7.4856785714285719E-3</v>
      </c>
      <c r="Z2784" t="str">
        <f t="shared" si="100"/>
        <v>High</v>
      </c>
    </row>
    <row r="2785" spans="1:26" x14ac:dyDescent="0.2">
      <c r="A2785" t="s">
        <v>5950</v>
      </c>
      <c r="B2785" t="s">
        <v>419</v>
      </c>
      <c r="C2785" t="s">
        <v>1275</v>
      </c>
      <c r="D2785">
        <v>13000</v>
      </c>
      <c r="E2785">
        <v>27797</v>
      </c>
      <c r="F2785">
        <v>0</v>
      </c>
      <c r="G2785">
        <v>24000</v>
      </c>
      <c r="H2785">
        <v>5.3</v>
      </c>
      <c r="I2785">
        <v>336</v>
      </c>
      <c r="J2785">
        <v>138</v>
      </c>
      <c r="K2785">
        <v>16969390</v>
      </c>
      <c r="L2785">
        <v>25000000</v>
      </c>
      <c r="M2785" s="2">
        <f>VLOOKUP(A2785,Sheet2!$A$1:G6509,2,0)</f>
        <v>41383</v>
      </c>
      <c r="N2785" t="str">
        <f>VLOOKUP(A2785,Sheet2!$A$1:G6509,3,0)</f>
        <v>Color</v>
      </c>
      <c r="O2785" t="str">
        <f>VLOOKUP(A2785,Sheet2!$A$1:G6509,4,0)</f>
        <v>Crime</v>
      </c>
      <c r="P2785" t="str">
        <f>VLOOKUP(A2785,Sheet2!$A$1:G6509,5,0)</f>
        <v>English</v>
      </c>
      <c r="Q2785" t="str">
        <f>VLOOKUP(A2785,Sheet2!$A$1:G6509,6,0)</f>
        <v>USA</v>
      </c>
      <c r="R2785" t="str">
        <f>VLOOKUP(A2785,Sheet2!$A$1:G6509,7,0)</f>
        <v>R</v>
      </c>
      <c r="S2785" t="str">
        <f>IF(Table19[[#This Row],[Language]]="English","English","Other language")</f>
        <v>English</v>
      </c>
      <c r="T2785">
        <f>Table19[[#This Row],[Gross Revenue]]-Table19[[#This Row],[Budget]]</f>
        <v>-8030610</v>
      </c>
      <c r="U2785" s="1">
        <f>(Table19[[#This Row],[Gross Revenue]]/Table19[[#This Row],[Budget]])-1</f>
        <v>-0.32122439999999997</v>
      </c>
      <c r="V2785" t="str">
        <f t="shared" si="98"/>
        <v>131-150 minutes</v>
      </c>
      <c r="W2785">
        <f>Table19[[#This Row],[Profit]]/Table19[[#This Row],[Budget]]*100</f>
        <v>-32.122440000000005</v>
      </c>
      <c r="X2785">
        <v>-74533.5</v>
      </c>
      <c r="Y2785">
        <v>-7.4856785714285719E-3</v>
      </c>
      <c r="Z2785" t="str">
        <f t="shared" si="100"/>
        <v>Medium</v>
      </c>
    </row>
    <row r="2786" spans="1:26" x14ac:dyDescent="0.2">
      <c r="A2786" t="s">
        <v>6648</v>
      </c>
      <c r="B2786" t="s">
        <v>500</v>
      </c>
      <c r="C2786" t="s">
        <v>1559</v>
      </c>
      <c r="D2786">
        <v>15000</v>
      </c>
      <c r="E2786">
        <v>17152</v>
      </c>
      <c r="F2786">
        <v>58</v>
      </c>
      <c r="G2786">
        <v>0</v>
      </c>
      <c r="H2786">
        <v>7.7</v>
      </c>
      <c r="I2786">
        <v>138</v>
      </c>
      <c r="J2786">
        <v>131</v>
      </c>
      <c r="K2786">
        <v>54228104</v>
      </c>
      <c r="L2786">
        <v>35000000</v>
      </c>
      <c r="M2786" s="2">
        <f>VLOOKUP(A2786,Sheet2!$A$1:G6510,2,0)</f>
        <v>37573</v>
      </c>
      <c r="N2786" t="str">
        <f>VLOOKUP(A2786,Sheet2!$A$1:G6510,3,0)</f>
        <v>Color</v>
      </c>
      <c r="O2786" t="str">
        <f>VLOOKUP(A2786,Sheet2!$A$1:G6510,4,0)</f>
        <v>Action</v>
      </c>
      <c r="P2786" t="str">
        <f>VLOOKUP(A2786,Sheet2!$A$1:G6510,5,0)</f>
        <v>English</v>
      </c>
      <c r="Q2786" t="str">
        <f>VLOOKUP(A2786,Sheet2!$A$1:G6510,6,0)</f>
        <v>UK</v>
      </c>
      <c r="R2786" t="str">
        <f>VLOOKUP(A2786,Sheet2!$A$1:G6510,7,0)</f>
        <v>PG-13</v>
      </c>
      <c r="S2786" t="str">
        <f>IF(Table19[[#This Row],[Language]]="English","English","Other language")</f>
        <v>English</v>
      </c>
      <c r="T2786">
        <f>Table19[[#This Row],[Gross Revenue]]-Table19[[#This Row],[Budget]]</f>
        <v>19228104</v>
      </c>
      <c r="U2786" s="1">
        <f>(Table19[[#This Row],[Gross Revenue]]/Table19[[#This Row],[Budget]])-1</f>
        <v>0.54937440000000004</v>
      </c>
      <c r="V2786" t="str">
        <f t="shared" si="98"/>
        <v>131-150 minutes</v>
      </c>
      <c r="W2786">
        <f>Table19[[#This Row],[Profit]]/Table19[[#This Row],[Budget]]*100</f>
        <v>54.937440000000002</v>
      </c>
      <c r="X2786">
        <v>-1289919.5</v>
      </c>
      <c r="Y2786">
        <v>-4.8151417500000002E-2</v>
      </c>
      <c r="Z2786" t="str">
        <f t="shared" si="100"/>
        <v>Medium</v>
      </c>
    </row>
    <row r="2787" spans="1:26" x14ac:dyDescent="0.2">
      <c r="A2787" t="s">
        <v>3350</v>
      </c>
      <c r="B2787" t="s">
        <v>183</v>
      </c>
      <c r="C2787" t="s">
        <v>184</v>
      </c>
      <c r="D2787">
        <v>3000</v>
      </c>
      <c r="E2787">
        <v>8189</v>
      </c>
      <c r="F2787">
        <v>0</v>
      </c>
      <c r="G2787">
        <v>422</v>
      </c>
      <c r="H2787">
        <v>4</v>
      </c>
      <c r="I2787">
        <v>43</v>
      </c>
      <c r="J2787">
        <v>88</v>
      </c>
      <c r="K2787">
        <v>16988996</v>
      </c>
      <c r="L2787">
        <v>35000000</v>
      </c>
      <c r="M2787" s="2">
        <f>VLOOKUP(A2787,Sheet2!$A$1:G6511,2,0)</f>
        <v>37381</v>
      </c>
      <c r="N2787" t="str">
        <f>VLOOKUP(A2787,Sheet2!$A$1:G6511,3,0)</f>
        <v>Color</v>
      </c>
      <c r="O2787" t="str">
        <f>VLOOKUP(A2787,Sheet2!$A$1:G6511,4,0)</f>
        <v>Comedy</v>
      </c>
      <c r="P2787" t="str">
        <f>VLOOKUP(A2787,Sheet2!$A$1:G6511,5,0)</f>
        <v>English</v>
      </c>
      <c r="Q2787" t="str">
        <f>VLOOKUP(A2787,Sheet2!$A$1:G6511,6,0)</f>
        <v>USA</v>
      </c>
      <c r="R2787" t="str">
        <f>VLOOKUP(A2787,Sheet2!$A$1:G6511,7,0)</f>
        <v>G</v>
      </c>
      <c r="S2787" t="str">
        <f>IF(Table19[[#This Row],[Language]]="English","English","Other language")</f>
        <v>English</v>
      </c>
      <c r="T2787">
        <f>Table19[[#This Row],[Gross Revenue]]-Table19[[#This Row],[Budget]]</f>
        <v>-18011004</v>
      </c>
      <c r="U2787" s="1">
        <f>(Table19[[#This Row],[Gross Revenue]]/Table19[[#This Row],[Budget]])-1</f>
        <v>-0.51460011428571428</v>
      </c>
      <c r="V2787" t="str">
        <f t="shared" si="98"/>
        <v>&lt;90 minutes</v>
      </c>
      <c r="W2787">
        <f>Table19[[#This Row],[Profit]]/Table19[[#This Row],[Budget]]*100</f>
        <v>-51.460011428571427</v>
      </c>
      <c r="X2787">
        <v>1637763</v>
      </c>
      <c r="Y2787">
        <v>0.19178668286445014</v>
      </c>
      <c r="Z2787" t="str">
        <f t="shared" si="100"/>
        <v>Medium</v>
      </c>
    </row>
    <row r="2788" spans="1:26" x14ac:dyDescent="0.2">
      <c r="A2788" t="s">
        <v>3750</v>
      </c>
      <c r="B2788" t="s">
        <v>48</v>
      </c>
      <c r="C2788" t="s">
        <v>242</v>
      </c>
      <c r="D2788">
        <v>960</v>
      </c>
      <c r="E2788">
        <v>3261</v>
      </c>
      <c r="F2788">
        <v>212</v>
      </c>
      <c r="G2788">
        <v>3000</v>
      </c>
      <c r="H2788">
        <v>5.3</v>
      </c>
      <c r="I2788">
        <v>120</v>
      </c>
      <c r="J2788">
        <v>97</v>
      </c>
      <c r="K2788">
        <v>23292105</v>
      </c>
      <c r="L2788">
        <v>20000000</v>
      </c>
      <c r="M2788" s="2">
        <f>VLOOKUP(A2788,Sheet2!$A$1:G6512,2,0)</f>
        <v>38778</v>
      </c>
      <c r="N2788" t="str">
        <f>VLOOKUP(A2788,Sheet2!$A$1:G6512,3,0)</f>
        <v>Color</v>
      </c>
      <c r="O2788" t="str">
        <f>VLOOKUP(A2788,Sheet2!$A$1:G6512,4,0)</f>
        <v>Action</v>
      </c>
      <c r="P2788" t="str">
        <f>VLOOKUP(A2788,Sheet2!$A$1:G6512,5,0)</f>
        <v>English</v>
      </c>
      <c r="Q2788" t="str">
        <f>VLOOKUP(A2788,Sheet2!$A$1:G6512,6,0)</f>
        <v>USA</v>
      </c>
      <c r="R2788" t="str">
        <f>VLOOKUP(A2788,Sheet2!$A$1:G6512,7,0)</f>
        <v>PG-13</v>
      </c>
      <c r="S2788" t="str">
        <f>IF(Table19[[#This Row],[Language]]="English","English","Other language")</f>
        <v>English</v>
      </c>
      <c r="T2788">
        <f>Table19[[#This Row],[Gross Revenue]]-Table19[[#This Row],[Budget]]</f>
        <v>3292105</v>
      </c>
      <c r="U2788" s="1">
        <f>(Table19[[#This Row],[Gross Revenue]]/Table19[[#This Row],[Budget]])-1</f>
        <v>0.16460524999999993</v>
      </c>
      <c r="V2788" t="str">
        <f t="shared" si="98"/>
        <v>90-110 minutes</v>
      </c>
      <c r="W2788">
        <f>Table19[[#This Row],[Profit]]/Table19[[#This Row],[Budget]]*100</f>
        <v>16.460525000000001</v>
      </c>
      <c r="X2788">
        <v>-1289919.5</v>
      </c>
      <c r="Y2788">
        <v>-4.8151417500000002E-2</v>
      </c>
      <c r="Z2788" t="str">
        <f t="shared" si="100"/>
        <v>Medium</v>
      </c>
    </row>
    <row r="2789" spans="1:26" x14ac:dyDescent="0.2">
      <c r="A2789" t="s">
        <v>4655</v>
      </c>
      <c r="B2789" t="s">
        <v>1733</v>
      </c>
      <c r="C2789" t="s">
        <v>1387</v>
      </c>
      <c r="D2789">
        <v>838</v>
      </c>
      <c r="E2789">
        <v>1812</v>
      </c>
      <c r="F2789">
        <v>26</v>
      </c>
      <c r="G2789">
        <v>6000</v>
      </c>
      <c r="H2789">
        <v>6.2</v>
      </c>
      <c r="I2789">
        <v>93</v>
      </c>
      <c r="J2789">
        <v>101</v>
      </c>
      <c r="K2789">
        <v>24881000</v>
      </c>
      <c r="L2789">
        <v>15000000</v>
      </c>
      <c r="M2789" s="2">
        <f>VLOOKUP(A2789,Sheet2!$A$1:G6513,2,0)</f>
        <v>35130</v>
      </c>
      <c r="N2789" t="str">
        <f>VLOOKUP(A2789,Sheet2!$A$1:G6513,3,0)</f>
        <v>Color</v>
      </c>
      <c r="O2789" t="str">
        <f>VLOOKUP(A2789,Sheet2!$A$1:G6513,4,0)</f>
        <v>Drama</v>
      </c>
      <c r="P2789" t="str">
        <f>VLOOKUP(A2789,Sheet2!$A$1:G6513,5,0)</f>
        <v>English</v>
      </c>
      <c r="Q2789" t="str">
        <f>VLOOKUP(A2789,Sheet2!$A$1:G6513,6,0)</f>
        <v>USA</v>
      </c>
      <c r="R2789" t="str">
        <f>VLOOKUP(A2789,Sheet2!$A$1:G6513,7,0)</f>
        <v>R</v>
      </c>
      <c r="S2789" t="str">
        <f>IF(Table19[[#This Row],[Language]]="English","English","Other language")</f>
        <v>English</v>
      </c>
      <c r="T2789">
        <f>Table19[[#This Row],[Gross Revenue]]-Table19[[#This Row],[Budget]]</f>
        <v>9881000</v>
      </c>
      <c r="U2789" s="1">
        <f>(Table19[[#This Row],[Gross Revenue]]/Table19[[#This Row],[Budget]])-1</f>
        <v>0.65873333333333339</v>
      </c>
      <c r="V2789" t="str">
        <f t="shared" si="98"/>
        <v>90-110 minutes</v>
      </c>
      <c r="W2789">
        <f>Table19[[#This Row],[Profit]]/Table19[[#This Row],[Budget]]*100</f>
        <v>65.873333333333335</v>
      </c>
      <c r="X2789">
        <v>-434215.5</v>
      </c>
      <c r="Y2789">
        <v>-0.10115100772200772</v>
      </c>
      <c r="Z2789" t="str">
        <f t="shared" si="100"/>
        <v>Medium</v>
      </c>
    </row>
    <row r="2790" spans="1:26" x14ac:dyDescent="0.2">
      <c r="A2790" t="s">
        <v>5095</v>
      </c>
      <c r="B2790" t="s">
        <v>574</v>
      </c>
      <c r="C2790" t="s">
        <v>1456</v>
      </c>
      <c r="D2790">
        <v>991</v>
      </c>
      <c r="E2790">
        <v>2609</v>
      </c>
      <c r="F2790">
        <v>42</v>
      </c>
      <c r="G2790">
        <v>0</v>
      </c>
      <c r="H2790">
        <v>6.5</v>
      </c>
      <c r="I2790">
        <v>308</v>
      </c>
      <c r="J2790">
        <v>101</v>
      </c>
      <c r="K2790">
        <v>39103378</v>
      </c>
      <c r="L2790">
        <v>20000000</v>
      </c>
      <c r="M2790" s="2">
        <f>VLOOKUP(A2790,Sheet2!$A$1:G6514,2,0)</f>
        <v>40250</v>
      </c>
      <c r="N2790" t="str">
        <f>VLOOKUP(A2790,Sheet2!$A$1:G6514,3,0)</f>
        <v>Color</v>
      </c>
      <c r="O2790" t="str">
        <f>VLOOKUP(A2790,Sheet2!$A$1:G6514,4,0)</f>
        <v>Horror</v>
      </c>
      <c r="P2790" t="str">
        <f>VLOOKUP(A2790,Sheet2!$A$1:G6514,5,0)</f>
        <v>English</v>
      </c>
      <c r="Q2790" t="str">
        <f>VLOOKUP(A2790,Sheet2!$A$1:G6514,6,0)</f>
        <v>USA</v>
      </c>
      <c r="R2790" t="str">
        <f>VLOOKUP(A2790,Sheet2!$A$1:G6514,7,0)</f>
        <v>R</v>
      </c>
      <c r="S2790" t="str">
        <f>IF(Table19[[#This Row],[Language]]="English","English","Other language")</f>
        <v>English</v>
      </c>
      <c r="T2790">
        <f>Table19[[#This Row],[Gross Revenue]]-Table19[[#This Row],[Budget]]</f>
        <v>19103378</v>
      </c>
      <c r="U2790" s="1">
        <f>(Table19[[#This Row],[Gross Revenue]]/Table19[[#This Row],[Budget]])-1</f>
        <v>0.9551689000000001</v>
      </c>
      <c r="V2790" t="str">
        <f t="shared" si="98"/>
        <v>90-110 minutes</v>
      </c>
      <c r="W2790">
        <f>Table19[[#This Row],[Profit]]/Table19[[#This Row],[Budget]]*100</f>
        <v>95.516890000000004</v>
      </c>
      <c r="X2790">
        <v>16235088</v>
      </c>
      <c r="Y2790">
        <v>1.1909079499999999</v>
      </c>
      <c r="Z2790" t="str">
        <f t="shared" si="100"/>
        <v>Medium</v>
      </c>
    </row>
    <row r="2791" spans="1:26" x14ac:dyDescent="0.2">
      <c r="A2791" t="s">
        <v>3952</v>
      </c>
      <c r="B2791" t="s">
        <v>1051</v>
      </c>
      <c r="C2791" t="s">
        <v>1052</v>
      </c>
      <c r="D2791">
        <v>327</v>
      </c>
      <c r="E2791">
        <v>1509</v>
      </c>
      <c r="F2791">
        <v>12</v>
      </c>
      <c r="G2791">
        <v>153</v>
      </c>
      <c r="H2791">
        <v>5.6</v>
      </c>
      <c r="I2791">
        <v>53</v>
      </c>
      <c r="J2791">
        <v>88</v>
      </c>
      <c r="K2791">
        <v>13019253</v>
      </c>
      <c r="L2791">
        <v>23000000</v>
      </c>
      <c r="M2791" s="2">
        <f>VLOOKUP(A2791,Sheet2!$A$1:G6515,2,0)</f>
        <v>36551</v>
      </c>
      <c r="N2791" t="str">
        <f>VLOOKUP(A2791,Sheet2!$A$1:G6515,3,0)</f>
        <v>Color</v>
      </c>
      <c r="O2791" t="str">
        <f>VLOOKUP(A2791,Sheet2!$A$1:G6515,4,0)</f>
        <v>Comedy</v>
      </c>
      <c r="P2791" t="str">
        <f>VLOOKUP(A2791,Sheet2!$A$1:G6515,5,0)</f>
        <v>English</v>
      </c>
      <c r="Q2791" t="str">
        <f>VLOOKUP(A2791,Sheet2!$A$1:G6515,6,0)</f>
        <v>USA</v>
      </c>
      <c r="R2791" t="str">
        <f>VLOOKUP(A2791,Sheet2!$A$1:G6515,7,0)</f>
        <v>PG-13</v>
      </c>
      <c r="S2791" t="str">
        <f>IF(Table19[[#This Row],[Language]]="English","English","Other language")</f>
        <v>English</v>
      </c>
      <c r="T2791">
        <f>Table19[[#This Row],[Gross Revenue]]-Table19[[#This Row],[Budget]]</f>
        <v>-9980747</v>
      </c>
      <c r="U2791" s="1">
        <f>(Table19[[#This Row],[Gross Revenue]]/Table19[[#This Row],[Budget]])-1</f>
        <v>-0.43394552173913048</v>
      </c>
      <c r="V2791" t="str">
        <f t="shared" si="98"/>
        <v>&lt;90 minutes</v>
      </c>
      <c r="W2791">
        <f>Table19[[#This Row],[Profit]]/Table19[[#This Row],[Budget]]*100</f>
        <v>-43.394552173913041</v>
      </c>
      <c r="X2791">
        <v>1637763</v>
      </c>
      <c r="Y2791">
        <v>0.19178668286445014</v>
      </c>
      <c r="Z2791" t="str">
        <f t="shared" si="100"/>
        <v>Medium</v>
      </c>
    </row>
    <row r="2792" spans="1:26" x14ac:dyDescent="0.2">
      <c r="A2792" t="s">
        <v>3835</v>
      </c>
      <c r="B2792" t="s">
        <v>917</v>
      </c>
      <c r="C2792" t="s">
        <v>918</v>
      </c>
      <c r="D2792">
        <v>477</v>
      </c>
      <c r="E2792">
        <v>1483</v>
      </c>
      <c r="F2792">
        <v>0</v>
      </c>
      <c r="G2792">
        <v>332</v>
      </c>
      <c r="H2792">
        <v>5.4</v>
      </c>
      <c r="I2792">
        <v>61</v>
      </c>
      <c r="J2792">
        <v>90</v>
      </c>
      <c r="K2792">
        <v>28399192</v>
      </c>
      <c r="L2792">
        <v>13000000</v>
      </c>
      <c r="M2792" s="2">
        <f>VLOOKUP(A2792,Sheet2!$A$1:G6516,2,0)</f>
        <v>37355</v>
      </c>
      <c r="N2792" t="str">
        <f>VLOOKUP(A2792,Sheet2!$A$1:G6516,3,0)</f>
        <v>Color</v>
      </c>
      <c r="O2792" t="str">
        <f>VLOOKUP(A2792,Sheet2!$A$1:G6516,4,0)</f>
        <v>Action</v>
      </c>
      <c r="P2792" t="str">
        <f>VLOOKUP(A2792,Sheet2!$A$1:G6516,5,0)</f>
        <v>English</v>
      </c>
      <c r="Q2792" t="str">
        <f>VLOOKUP(A2792,Sheet2!$A$1:G6516,6,0)</f>
        <v>Australia</v>
      </c>
      <c r="R2792" t="str">
        <f>VLOOKUP(A2792,Sheet2!$A$1:G6516,7,0)</f>
        <v>PG</v>
      </c>
      <c r="S2792" t="str">
        <f>IF(Table19[[#This Row],[Language]]="English","English","Other language")</f>
        <v>English</v>
      </c>
      <c r="T2792">
        <f>Table19[[#This Row],[Gross Revenue]]-Table19[[#This Row],[Budget]]</f>
        <v>15399192</v>
      </c>
      <c r="U2792" s="1">
        <f>(Table19[[#This Row],[Gross Revenue]]/Table19[[#This Row],[Budget]])-1</f>
        <v>1.1845532307692306</v>
      </c>
      <c r="V2792" t="str">
        <f t="shared" si="98"/>
        <v>90-110 minutes</v>
      </c>
      <c r="W2792">
        <f>Table19[[#This Row],[Profit]]/Table19[[#This Row],[Budget]]*100</f>
        <v>118.45532307692308</v>
      </c>
      <c r="X2792">
        <v>-1289919.5</v>
      </c>
      <c r="Y2792">
        <v>-4.8151417500000002E-2</v>
      </c>
      <c r="Z2792" t="str">
        <f t="shared" si="100"/>
        <v>Low</v>
      </c>
    </row>
    <row r="2793" spans="1:26" x14ac:dyDescent="0.2">
      <c r="A2793" t="s">
        <v>6235</v>
      </c>
      <c r="B2793" t="s">
        <v>1026</v>
      </c>
      <c r="C2793" t="s">
        <v>343</v>
      </c>
      <c r="D2793">
        <v>16000</v>
      </c>
      <c r="E2793">
        <v>43286</v>
      </c>
      <c r="F2793">
        <v>16</v>
      </c>
      <c r="G2793">
        <v>28000</v>
      </c>
      <c r="H2793">
        <v>7.3</v>
      </c>
      <c r="I2793">
        <v>257</v>
      </c>
      <c r="J2793">
        <v>98</v>
      </c>
      <c r="K2793">
        <v>187165546</v>
      </c>
      <c r="L2793">
        <v>135000000</v>
      </c>
      <c r="M2793" s="2">
        <f>VLOOKUP(A2793,Sheet2!$A$1:G6517,2,0)</f>
        <v>41432</v>
      </c>
      <c r="N2793" t="str">
        <f>VLOOKUP(A2793,Sheet2!$A$1:G6517,3,0)</f>
        <v>Color</v>
      </c>
      <c r="O2793" t="str">
        <f>VLOOKUP(A2793,Sheet2!$A$1:G6517,4,0)</f>
        <v>Adventure</v>
      </c>
      <c r="P2793" t="str">
        <f>VLOOKUP(A2793,Sheet2!$A$1:G6517,5,0)</f>
        <v>English</v>
      </c>
      <c r="Q2793" t="str">
        <f>VLOOKUP(A2793,Sheet2!$A$1:G6517,6,0)</f>
        <v>USA</v>
      </c>
      <c r="R2793" t="str">
        <f>VLOOKUP(A2793,Sheet2!$A$1:G6517,7,0)</f>
        <v>PG</v>
      </c>
      <c r="S2793" t="str">
        <f>IF(Table19[[#This Row],[Language]]="English","English","Other language")</f>
        <v>English</v>
      </c>
      <c r="T2793">
        <f>Table19[[#This Row],[Gross Revenue]]-Table19[[#This Row],[Budget]]</f>
        <v>52165546</v>
      </c>
      <c r="U2793" s="1">
        <f>(Table19[[#This Row],[Gross Revenue]]/Table19[[#This Row],[Budget]])-1</f>
        <v>0.38641145185185177</v>
      </c>
      <c r="V2793" t="str">
        <f t="shared" si="98"/>
        <v>90-110 minutes</v>
      </c>
      <c r="W2793">
        <f>Table19[[#This Row],[Profit]]/Table19[[#This Row],[Budget]]*100</f>
        <v>38.641145185185181</v>
      </c>
      <c r="X2793">
        <v>3892693.5</v>
      </c>
      <c r="Y2793">
        <v>0.11726928571428571</v>
      </c>
      <c r="Z2793" t="str">
        <f t="shared" si="100"/>
        <v>High</v>
      </c>
    </row>
    <row r="2794" spans="1:26" x14ac:dyDescent="0.2">
      <c r="A2794" t="s">
        <v>6556</v>
      </c>
      <c r="B2794" t="s">
        <v>2721</v>
      </c>
      <c r="C2794" t="s">
        <v>1732</v>
      </c>
      <c r="D2794">
        <v>720</v>
      </c>
      <c r="E2794">
        <v>2630</v>
      </c>
      <c r="F2794">
        <v>295</v>
      </c>
      <c r="G2794">
        <v>15000</v>
      </c>
      <c r="H2794">
        <v>7.6</v>
      </c>
      <c r="I2794">
        <v>118</v>
      </c>
      <c r="J2794">
        <v>98</v>
      </c>
      <c r="K2794">
        <v>50693162</v>
      </c>
      <c r="L2794">
        <v>23000000</v>
      </c>
      <c r="M2794" s="2">
        <f>VLOOKUP(A2794,Sheet2!$A$1:G6518,2,0)</f>
        <v>34381</v>
      </c>
      <c r="N2794" t="str">
        <f>VLOOKUP(A2794,Sheet2!$A$1:G6518,3,0)</f>
        <v>Color</v>
      </c>
      <c r="O2794" t="str">
        <f>VLOOKUP(A2794,Sheet2!$A$1:G6518,4,0)</f>
        <v>Action</v>
      </c>
      <c r="P2794" t="str">
        <f>VLOOKUP(A2794,Sheet2!$A$1:G6518,5,0)</f>
        <v>English</v>
      </c>
      <c r="Q2794" t="str">
        <f>VLOOKUP(A2794,Sheet2!$A$1:G6518,6,0)</f>
        <v>USA</v>
      </c>
      <c r="R2794" t="str">
        <f>VLOOKUP(A2794,Sheet2!$A$1:G6518,7,0)</f>
        <v>R</v>
      </c>
      <c r="S2794" t="str">
        <f>IF(Table19[[#This Row],[Language]]="English","English","Other language")</f>
        <v>English</v>
      </c>
      <c r="T2794">
        <f>Table19[[#This Row],[Gross Revenue]]-Table19[[#This Row],[Budget]]</f>
        <v>27693162</v>
      </c>
      <c r="U2794" s="1">
        <f>(Table19[[#This Row],[Gross Revenue]]/Table19[[#This Row],[Budget]])-1</f>
        <v>1.2040505217391306</v>
      </c>
      <c r="V2794" t="str">
        <f t="shared" si="98"/>
        <v>90-110 minutes</v>
      </c>
      <c r="W2794">
        <f>Table19[[#This Row],[Profit]]/Table19[[#This Row],[Budget]]*100</f>
        <v>120.40505217391303</v>
      </c>
      <c r="X2794">
        <v>-1289919.5</v>
      </c>
      <c r="Y2794">
        <v>-4.8151417500000002E-2</v>
      </c>
      <c r="Z2794" t="str">
        <f t="shared" si="100"/>
        <v>Medium</v>
      </c>
    </row>
    <row r="2795" spans="1:26" x14ac:dyDescent="0.2">
      <c r="A2795" t="s">
        <v>4600</v>
      </c>
      <c r="B2795" t="s">
        <v>133</v>
      </c>
      <c r="C2795" t="s">
        <v>952</v>
      </c>
      <c r="D2795">
        <v>1000</v>
      </c>
      <c r="E2795">
        <v>2412</v>
      </c>
      <c r="F2795">
        <v>277</v>
      </c>
      <c r="G2795">
        <v>0</v>
      </c>
      <c r="H2795">
        <v>7.3</v>
      </c>
      <c r="I2795">
        <v>63</v>
      </c>
      <c r="J2795">
        <v>112</v>
      </c>
      <c r="K2795">
        <v>62549000</v>
      </c>
      <c r="L2795">
        <v>2300000</v>
      </c>
      <c r="M2795" s="2">
        <f>VLOOKUP(A2795,Sheet2!$A$1:G6519,2,0)</f>
        <v>33680</v>
      </c>
      <c r="N2795" t="str">
        <f>VLOOKUP(A2795,Sheet2!$A$1:G6519,3,0)</f>
        <v>Color</v>
      </c>
      <c r="O2795" t="str">
        <f>VLOOKUP(A2795,Sheet2!$A$1:G6519,4,0)</f>
        <v>Crime</v>
      </c>
      <c r="P2795" t="str">
        <f>VLOOKUP(A2795,Sheet2!$A$1:G6519,5,0)</f>
        <v>English</v>
      </c>
      <c r="Q2795" t="str">
        <f>VLOOKUP(A2795,Sheet2!$A$1:G6519,6,0)</f>
        <v>UK</v>
      </c>
      <c r="R2795" t="str">
        <f>VLOOKUP(A2795,Sheet2!$A$1:G6519,7,0)</f>
        <v>R</v>
      </c>
      <c r="S2795" t="str">
        <f>IF(Table19[[#This Row],[Language]]="English","English","Other language")</f>
        <v>English</v>
      </c>
      <c r="T2795">
        <f>Table19[[#This Row],[Gross Revenue]]-Table19[[#This Row],[Budget]]</f>
        <v>60249000</v>
      </c>
      <c r="U2795" s="1">
        <f>(Table19[[#This Row],[Gross Revenue]]/Table19[[#This Row],[Budget]])-1</f>
        <v>26.195217391304347</v>
      </c>
      <c r="V2795" t="str">
        <f t="shared" si="98"/>
        <v>111-130 minutes</v>
      </c>
      <c r="W2795">
        <f>Table19[[#This Row],[Profit]]/Table19[[#This Row],[Budget]]*100</f>
        <v>2619.5217391304345</v>
      </c>
      <c r="X2795">
        <v>-74533.5</v>
      </c>
      <c r="Y2795">
        <v>-7.4856785714285719E-3</v>
      </c>
      <c r="Z2795" t="str">
        <f t="shared" si="100"/>
        <v>Low</v>
      </c>
    </row>
    <row r="2796" spans="1:26" x14ac:dyDescent="0.2">
      <c r="A2796" t="s">
        <v>6889</v>
      </c>
      <c r="B2796" t="s">
        <v>3174</v>
      </c>
      <c r="C2796" t="s">
        <v>3175</v>
      </c>
      <c r="D2796">
        <v>89</v>
      </c>
      <c r="E2796">
        <v>115</v>
      </c>
      <c r="F2796">
        <v>62</v>
      </c>
      <c r="G2796">
        <v>817</v>
      </c>
      <c r="H2796">
        <v>7.4</v>
      </c>
      <c r="I2796">
        <v>78</v>
      </c>
      <c r="J2796">
        <v>111</v>
      </c>
      <c r="K2796">
        <v>94596</v>
      </c>
      <c r="L2796">
        <v>1000000</v>
      </c>
      <c r="M2796" s="2">
        <f>VLOOKUP(A2796,Sheet2!$A$1:G6520,2,0)</f>
        <v>35772</v>
      </c>
      <c r="N2796" t="str">
        <f>VLOOKUP(A2796,Sheet2!$A$1:G6520,3,0)</f>
        <v>Color</v>
      </c>
      <c r="O2796" t="str">
        <f>VLOOKUP(A2796,Sheet2!$A$1:G6520,4,0)</f>
        <v>Crime</v>
      </c>
      <c r="P2796" t="str">
        <f>VLOOKUP(A2796,Sheet2!$A$1:G6520,5,0)</f>
        <v>Japanese</v>
      </c>
      <c r="Q2796" t="str">
        <f>VLOOKUP(A2796,Sheet2!$A$1:G6520,6,0)</f>
        <v>Japan</v>
      </c>
      <c r="R2796">
        <f>VLOOKUP(A2796,Sheet2!$A$1:G6520,7,0)</f>
        <v>0</v>
      </c>
      <c r="S2796" t="str">
        <f>IF(Table19[[#This Row],[Language]]="English","English","Other language")</f>
        <v>Other language</v>
      </c>
      <c r="T2796">
        <f>Table19[[#This Row],[Gross Revenue]]-Table19[[#This Row],[Budget]]</f>
        <v>-905404</v>
      </c>
      <c r="U2796" s="1">
        <f>(Table19[[#This Row],[Gross Revenue]]/Table19[[#This Row],[Budget]])-1</f>
        <v>-0.90540399999999999</v>
      </c>
      <c r="V2796" t="str">
        <f t="shared" si="98"/>
        <v>111-130 minutes</v>
      </c>
      <c r="W2796">
        <f>Table19[[#This Row],[Profit]]/Table19[[#This Row],[Budget]]*100</f>
        <v>-90.540400000000005</v>
      </c>
      <c r="X2796">
        <v>-74533.5</v>
      </c>
      <c r="Y2796">
        <v>-7.4856785714285719E-3</v>
      </c>
      <c r="Z2796" t="str">
        <f t="shared" si="100"/>
        <v>Low</v>
      </c>
    </row>
    <row r="2797" spans="1:26" x14ac:dyDescent="0.2">
      <c r="A2797" t="s">
        <v>6707</v>
      </c>
      <c r="B2797" t="s">
        <v>89</v>
      </c>
      <c r="C2797" t="s">
        <v>236</v>
      </c>
      <c r="D2797">
        <v>11000</v>
      </c>
      <c r="E2797">
        <v>13333</v>
      </c>
      <c r="F2797">
        <v>21000</v>
      </c>
      <c r="G2797">
        <v>23000</v>
      </c>
      <c r="H2797">
        <v>7.8</v>
      </c>
      <c r="I2797">
        <v>362</v>
      </c>
      <c r="J2797">
        <v>166</v>
      </c>
      <c r="K2797">
        <v>127490802</v>
      </c>
      <c r="L2797">
        <v>150000000</v>
      </c>
      <c r="M2797" s="2">
        <f>VLOOKUP(A2797,Sheet2!$A$1:G6521,2,0)</f>
        <v>39716</v>
      </c>
      <c r="N2797" t="str">
        <f>VLOOKUP(A2797,Sheet2!$A$1:G6521,3,0)</f>
        <v>Color</v>
      </c>
      <c r="O2797" t="str">
        <f>VLOOKUP(A2797,Sheet2!$A$1:G6521,4,0)</f>
        <v>Drama</v>
      </c>
      <c r="P2797" t="str">
        <f>VLOOKUP(A2797,Sheet2!$A$1:G6521,5,0)</f>
        <v>English</v>
      </c>
      <c r="Q2797" t="str">
        <f>VLOOKUP(A2797,Sheet2!$A$1:G6521,6,0)</f>
        <v>USA</v>
      </c>
      <c r="R2797" t="str">
        <f>VLOOKUP(A2797,Sheet2!$A$1:G6521,7,0)</f>
        <v>PG-13</v>
      </c>
      <c r="S2797" t="str">
        <f>IF(Table19[[#This Row],[Language]]="English","English","Other language")</f>
        <v>English</v>
      </c>
      <c r="T2797">
        <f>Table19[[#This Row],[Gross Revenue]]-Table19[[#This Row],[Budget]]</f>
        <v>-22509198</v>
      </c>
      <c r="U2797" s="1">
        <f>(Table19[[#This Row],[Gross Revenue]]/Table19[[#This Row],[Budget]])-1</f>
        <v>-0.15006132000000005</v>
      </c>
      <c r="V2797" t="str">
        <f t="shared" si="98"/>
        <v>&gt;150 minutes</v>
      </c>
      <c r="W2797">
        <f>Table19[[#This Row],[Profit]]/Table19[[#This Row],[Budget]]*100</f>
        <v>-15.006131999999999</v>
      </c>
      <c r="X2797">
        <v>-434215.5</v>
      </c>
      <c r="Y2797">
        <v>-0.10115100772200772</v>
      </c>
      <c r="Z2797" t="str">
        <f t="shared" si="100"/>
        <v>High</v>
      </c>
    </row>
    <row r="2798" spans="1:26" x14ac:dyDescent="0.2">
      <c r="A2798" t="s">
        <v>5492</v>
      </c>
      <c r="B2798" t="s">
        <v>1781</v>
      </c>
      <c r="C2798" t="s">
        <v>1781</v>
      </c>
      <c r="D2798">
        <v>11000</v>
      </c>
      <c r="E2798">
        <v>12534</v>
      </c>
      <c r="F2798">
        <v>11000</v>
      </c>
      <c r="G2798">
        <v>826</v>
      </c>
      <c r="H2798">
        <v>6.8</v>
      </c>
      <c r="I2798">
        <v>116</v>
      </c>
      <c r="J2798">
        <v>103</v>
      </c>
      <c r="K2798">
        <v>7496522</v>
      </c>
      <c r="L2798">
        <v>26000000</v>
      </c>
      <c r="M2798" s="2">
        <f>VLOOKUP(A2798,Sheet2!$A$1:G6522,2,0)</f>
        <v>36991</v>
      </c>
      <c r="N2798" t="str">
        <f>VLOOKUP(A2798,Sheet2!$A$1:G6522,3,0)</f>
        <v>Color</v>
      </c>
      <c r="O2798" t="str">
        <f>VLOOKUP(A2798,Sheet2!$A$1:G6522,4,0)</f>
        <v>Comedy</v>
      </c>
      <c r="P2798" t="str">
        <f>VLOOKUP(A2798,Sheet2!$A$1:G6522,5,0)</f>
        <v>English</v>
      </c>
      <c r="Q2798" t="str">
        <f>VLOOKUP(A2798,Sheet2!$A$1:G6522,6,0)</f>
        <v>USA</v>
      </c>
      <c r="R2798" t="str">
        <f>VLOOKUP(A2798,Sheet2!$A$1:G6522,7,0)</f>
        <v>PG-13</v>
      </c>
      <c r="S2798" t="str">
        <f>IF(Table19[[#This Row],[Language]]="English","English","Other language")</f>
        <v>English</v>
      </c>
      <c r="T2798">
        <f>Table19[[#This Row],[Gross Revenue]]-Table19[[#This Row],[Budget]]</f>
        <v>-18503478</v>
      </c>
      <c r="U2798" s="1">
        <f>(Table19[[#This Row],[Gross Revenue]]/Table19[[#This Row],[Budget]])-1</f>
        <v>-0.7116722307692307</v>
      </c>
      <c r="V2798" t="str">
        <f t="shared" si="98"/>
        <v>90-110 minutes</v>
      </c>
      <c r="W2798">
        <f>Table19[[#This Row],[Profit]]/Table19[[#This Row],[Budget]]*100</f>
        <v>-71.167223076923079</v>
      </c>
      <c r="X2798">
        <v>1637763</v>
      </c>
      <c r="Y2798">
        <v>0.19178668286445014</v>
      </c>
      <c r="Z2798" t="str">
        <f t="shared" si="100"/>
        <v>Medium</v>
      </c>
    </row>
    <row r="2799" spans="1:26" x14ac:dyDescent="0.2">
      <c r="A2799" t="s">
        <v>6452</v>
      </c>
      <c r="B2799" t="s">
        <v>1553</v>
      </c>
      <c r="C2799" t="s">
        <v>2940</v>
      </c>
      <c r="D2799">
        <v>567</v>
      </c>
      <c r="E2799">
        <v>1145</v>
      </c>
      <c r="F2799">
        <v>9</v>
      </c>
      <c r="G2799">
        <v>0</v>
      </c>
      <c r="H2799">
        <v>7.5</v>
      </c>
      <c r="I2799">
        <v>209</v>
      </c>
      <c r="J2799">
        <v>85</v>
      </c>
      <c r="K2799">
        <v>56068547</v>
      </c>
      <c r="L2799">
        <v>30000000</v>
      </c>
      <c r="M2799" s="2">
        <f>VLOOKUP(A2799,Sheet2!$A$1:G6523,2,0)</f>
        <v>38493</v>
      </c>
      <c r="N2799" t="str">
        <f>VLOOKUP(A2799,Sheet2!$A$1:G6523,3,0)</f>
        <v>Color</v>
      </c>
      <c r="O2799" t="str">
        <f>VLOOKUP(A2799,Sheet2!$A$1:G6523,4,0)</f>
        <v>Animation</v>
      </c>
      <c r="P2799" t="str">
        <f>VLOOKUP(A2799,Sheet2!$A$1:G6523,5,0)</f>
        <v>English</v>
      </c>
      <c r="Q2799" t="str">
        <f>VLOOKUP(A2799,Sheet2!$A$1:G6523,6,0)</f>
        <v>UK</v>
      </c>
      <c r="R2799" t="str">
        <f>VLOOKUP(A2799,Sheet2!$A$1:G6523,7,0)</f>
        <v>G</v>
      </c>
      <c r="S2799" t="str">
        <f>IF(Table19[[#This Row],[Language]]="English","English","Other language")</f>
        <v>English</v>
      </c>
      <c r="T2799">
        <f>Table19[[#This Row],[Gross Revenue]]-Table19[[#This Row],[Budget]]</f>
        <v>26068547</v>
      </c>
      <c r="U2799" s="1">
        <f>(Table19[[#This Row],[Gross Revenue]]/Table19[[#This Row],[Budget]])-1</f>
        <v>0.86895156666666673</v>
      </c>
      <c r="V2799" t="str">
        <f t="shared" si="98"/>
        <v>&lt;90 minutes</v>
      </c>
      <c r="W2799">
        <f>Table19[[#This Row],[Profit]]/Table19[[#This Row],[Budget]]*100</f>
        <v>86.895156666666665</v>
      </c>
      <c r="Z2799" t="str">
        <f t="shared" si="100"/>
        <v>Medium</v>
      </c>
    </row>
    <row r="2800" spans="1:26" x14ac:dyDescent="0.2">
      <c r="A2800" t="s">
        <v>5250</v>
      </c>
      <c r="B2800" t="s">
        <v>606</v>
      </c>
      <c r="C2800" t="s">
        <v>614</v>
      </c>
      <c r="D2800">
        <v>15000</v>
      </c>
      <c r="E2800">
        <v>16008</v>
      </c>
      <c r="F2800">
        <v>2000</v>
      </c>
      <c r="G2800">
        <v>0</v>
      </c>
      <c r="H2800">
        <v>6.6</v>
      </c>
      <c r="I2800">
        <v>294</v>
      </c>
      <c r="J2800">
        <v>174</v>
      </c>
      <c r="K2800">
        <v>217536138</v>
      </c>
      <c r="L2800">
        <v>125000000</v>
      </c>
      <c r="M2800" s="2">
        <f>VLOOKUP(A2800,Sheet2!$A$1:G6524,2,0)</f>
        <v>38875</v>
      </c>
      <c r="N2800" t="str">
        <f>VLOOKUP(A2800,Sheet2!$A$1:G6524,3,0)</f>
        <v>Color</v>
      </c>
      <c r="O2800" t="str">
        <f>VLOOKUP(A2800,Sheet2!$A$1:G6524,4,0)</f>
        <v>Mystery</v>
      </c>
      <c r="P2800" t="str">
        <f>VLOOKUP(A2800,Sheet2!$A$1:G6524,5,0)</f>
        <v>English</v>
      </c>
      <c r="Q2800" t="str">
        <f>VLOOKUP(A2800,Sheet2!$A$1:G6524,6,0)</f>
        <v>USA</v>
      </c>
      <c r="R2800" t="str">
        <f>VLOOKUP(A2800,Sheet2!$A$1:G6524,7,0)</f>
        <v>PG-13</v>
      </c>
      <c r="S2800" t="str">
        <f>IF(Table19[[#This Row],[Language]]="English","English","Other language")</f>
        <v>English</v>
      </c>
      <c r="T2800">
        <f>Table19[[#This Row],[Gross Revenue]]-Table19[[#This Row],[Budget]]</f>
        <v>92536138</v>
      </c>
      <c r="U2800" s="1">
        <f>(Table19[[#This Row],[Gross Revenue]]/Table19[[#This Row],[Budget]])-1</f>
        <v>0.74028910399999992</v>
      </c>
      <c r="V2800" t="str">
        <f t="shared" si="98"/>
        <v>&gt;150 minutes</v>
      </c>
      <c r="W2800">
        <f>Table19[[#This Row],[Profit]]/Table19[[#This Row],[Budget]]*100</f>
        <v>74.028910400000001</v>
      </c>
      <c r="Z2800" t="str">
        <f t="shared" si="100"/>
        <v>High</v>
      </c>
    </row>
    <row r="2801" spans="1:26" x14ac:dyDescent="0.2">
      <c r="A2801" t="s">
        <v>6501</v>
      </c>
      <c r="B2801" t="s">
        <v>1308</v>
      </c>
      <c r="C2801" t="s">
        <v>2966</v>
      </c>
      <c r="D2801">
        <v>1000</v>
      </c>
      <c r="E2801">
        <v>1163</v>
      </c>
      <c r="F2801">
        <v>0</v>
      </c>
      <c r="G2801">
        <v>0</v>
      </c>
      <c r="H2801">
        <v>7.6</v>
      </c>
      <c r="I2801">
        <v>145</v>
      </c>
      <c r="J2801">
        <v>98</v>
      </c>
      <c r="K2801">
        <v>449558</v>
      </c>
      <c r="L2801">
        <v>10000000</v>
      </c>
      <c r="M2801" s="2">
        <f>VLOOKUP(A2801,Sheet2!$A$1:G6525,2,0)</f>
        <v>40155</v>
      </c>
      <c r="N2801" t="str">
        <f>VLOOKUP(A2801,Sheet2!$A$1:G6525,3,0)</f>
        <v>Color</v>
      </c>
      <c r="O2801" t="str">
        <f>VLOOKUP(A2801,Sheet2!$A$1:G6525,4,0)</f>
        <v>Biography</v>
      </c>
      <c r="P2801" t="str">
        <f>VLOOKUP(A2801,Sheet2!$A$1:G6525,5,0)</f>
        <v>English</v>
      </c>
      <c r="Q2801" t="str">
        <f>VLOOKUP(A2801,Sheet2!$A$1:G6525,6,0)</f>
        <v>UK</v>
      </c>
      <c r="R2801" t="str">
        <f>VLOOKUP(A2801,Sheet2!$A$1:G6525,7,0)</f>
        <v>R</v>
      </c>
      <c r="S2801" t="str">
        <f>IF(Table19[[#This Row],[Language]]="English","English","Other language")</f>
        <v>English</v>
      </c>
      <c r="T2801">
        <f>Table19[[#This Row],[Gross Revenue]]-Table19[[#This Row],[Budget]]</f>
        <v>-9550442</v>
      </c>
      <c r="U2801" s="1">
        <f>(Table19[[#This Row],[Gross Revenue]]/Table19[[#This Row],[Budget]])-1</f>
        <v>-0.95504420000000001</v>
      </c>
      <c r="V2801" t="str">
        <f t="shared" si="98"/>
        <v>90-110 minutes</v>
      </c>
      <c r="W2801">
        <f>Table19[[#This Row],[Profit]]/Table19[[#This Row],[Budget]]*100</f>
        <v>-95.504419999999996</v>
      </c>
      <c r="X2801">
        <v>-1289919.5</v>
      </c>
      <c r="Y2801">
        <v>-4.8151417500000002E-2</v>
      </c>
      <c r="Z2801" t="str">
        <f t="shared" si="100"/>
        <v>Low</v>
      </c>
    </row>
    <row r="2802" spans="1:26" x14ac:dyDescent="0.2">
      <c r="A2802" t="s">
        <v>5897</v>
      </c>
      <c r="B2802" t="s">
        <v>983</v>
      </c>
      <c r="C2802" t="s">
        <v>2609</v>
      </c>
      <c r="D2802">
        <v>1000</v>
      </c>
      <c r="E2802">
        <v>1292</v>
      </c>
      <c r="F2802">
        <v>0</v>
      </c>
      <c r="G2802">
        <v>677</v>
      </c>
      <c r="H2802">
        <v>7.1</v>
      </c>
      <c r="I2802">
        <v>78</v>
      </c>
      <c r="J2802">
        <v>104</v>
      </c>
      <c r="K2802">
        <v>1779284</v>
      </c>
      <c r="L2802">
        <v>12000000</v>
      </c>
      <c r="M2802" s="2">
        <f>VLOOKUP(A2802,Sheet2!$A$1:G6526,2,0)</f>
        <v>37401</v>
      </c>
      <c r="N2802" t="str">
        <f>VLOOKUP(A2802,Sheet2!$A$1:G6526,3,0)</f>
        <v>Color</v>
      </c>
      <c r="O2802" t="str">
        <f>VLOOKUP(A2802,Sheet2!$A$1:G6526,4,0)</f>
        <v>Comedy</v>
      </c>
      <c r="P2802" t="str">
        <f>VLOOKUP(A2802,Sheet2!$A$1:G6526,5,0)</f>
        <v>English</v>
      </c>
      <c r="Q2802" t="str">
        <f>VLOOKUP(A2802,Sheet2!$A$1:G6526,6,0)</f>
        <v>USA</v>
      </c>
      <c r="R2802" t="str">
        <f>VLOOKUP(A2802,Sheet2!$A$1:G6526,7,0)</f>
        <v>R</v>
      </c>
      <c r="S2802" t="str">
        <f>IF(Table19[[#This Row],[Language]]="English","English","Other language")</f>
        <v>English</v>
      </c>
      <c r="T2802">
        <f>Table19[[#This Row],[Gross Revenue]]-Table19[[#This Row],[Budget]]</f>
        <v>-10220716</v>
      </c>
      <c r="U2802" s="1">
        <f>(Table19[[#This Row],[Gross Revenue]]/Table19[[#This Row],[Budget]])-1</f>
        <v>-0.85172633333333336</v>
      </c>
      <c r="V2802" t="str">
        <f t="shared" si="98"/>
        <v>90-110 minutes</v>
      </c>
      <c r="W2802">
        <f>Table19[[#This Row],[Profit]]/Table19[[#This Row],[Budget]]*100</f>
        <v>-85.172633333333337</v>
      </c>
      <c r="X2802">
        <v>1637763</v>
      </c>
      <c r="Y2802">
        <v>0.19178668286445014</v>
      </c>
      <c r="Z2802" t="str">
        <f t="shared" si="100"/>
        <v>Low</v>
      </c>
    </row>
    <row r="2803" spans="1:26" x14ac:dyDescent="0.2">
      <c r="A2803" t="s">
        <v>7030</v>
      </c>
      <c r="B2803" t="s">
        <v>1347</v>
      </c>
      <c r="C2803" t="s">
        <v>2739</v>
      </c>
      <c r="D2803">
        <v>23000</v>
      </c>
      <c r="E2803">
        <v>57802</v>
      </c>
      <c r="F2803">
        <v>22000</v>
      </c>
      <c r="G2803">
        <v>37000</v>
      </c>
      <c r="H2803">
        <v>9</v>
      </c>
      <c r="I2803">
        <v>645</v>
      </c>
      <c r="J2803">
        <v>152</v>
      </c>
      <c r="K2803">
        <v>533316061</v>
      </c>
      <c r="L2803">
        <v>185000000</v>
      </c>
      <c r="M2803" s="2">
        <f>VLOOKUP(A2803,Sheet2!$A$1:G6527,2,0)</f>
        <v>39577</v>
      </c>
      <c r="N2803" t="str">
        <f>VLOOKUP(A2803,Sheet2!$A$1:G6527,3,0)</f>
        <v>Color</v>
      </c>
      <c r="O2803" t="str">
        <f>VLOOKUP(A2803,Sheet2!$A$1:G6527,4,0)</f>
        <v>Action</v>
      </c>
      <c r="P2803" t="str">
        <f>VLOOKUP(A2803,Sheet2!$A$1:G6527,5,0)</f>
        <v>English</v>
      </c>
      <c r="Q2803" t="str">
        <f>VLOOKUP(A2803,Sheet2!$A$1:G6527,6,0)</f>
        <v>USA</v>
      </c>
      <c r="R2803" t="str">
        <f>VLOOKUP(A2803,Sheet2!$A$1:G6527,7,0)</f>
        <v>PG-13</v>
      </c>
      <c r="S2803" t="str">
        <f>IF(Table19[[#This Row],[Language]]="English","English","Other language")</f>
        <v>English</v>
      </c>
      <c r="T2803">
        <f>Table19[[#This Row],[Gross Revenue]]-Table19[[#This Row],[Budget]]</f>
        <v>348316061</v>
      </c>
      <c r="U2803" s="1">
        <f>(Table19[[#This Row],[Gross Revenue]]/Table19[[#This Row],[Budget]])-1</f>
        <v>1.8827895189189188</v>
      </c>
      <c r="V2803" t="str">
        <f t="shared" si="98"/>
        <v>&gt;150 minutes</v>
      </c>
      <c r="W2803">
        <f>Table19[[#This Row],[Profit]]/Table19[[#This Row],[Budget]]*100</f>
        <v>188.27895189189189</v>
      </c>
      <c r="X2803">
        <v>-1289919.5</v>
      </c>
      <c r="Y2803">
        <v>-4.8151417500000002E-2</v>
      </c>
      <c r="Z2803" t="str">
        <f t="shared" si="100"/>
        <v>High</v>
      </c>
    </row>
    <row r="2804" spans="1:26" x14ac:dyDescent="0.2">
      <c r="A2804" t="s">
        <v>6992</v>
      </c>
      <c r="B2804" t="s">
        <v>1827</v>
      </c>
      <c r="C2804" t="s">
        <v>2739</v>
      </c>
      <c r="D2804">
        <v>27000</v>
      </c>
      <c r="E2804">
        <v>106759</v>
      </c>
      <c r="F2804">
        <v>22000</v>
      </c>
      <c r="G2804">
        <v>164000</v>
      </c>
      <c r="H2804">
        <v>8.5</v>
      </c>
      <c r="I2804">
        <v>813</v>
      </c>
      <c r="J2804">
        <v>164</v>
      </c>
      <c r="K2804">
        <v>448130642</v>
      </c>
      <c r="L2804">
        <v>250000000</v>
      </c>
      <c r="M2804" s="2">
        <f>VLOOKUP(A2804,Sheet2!$A$1:G6528,2,0)</f>
        <v>41108</v>
      </c>
      <c r="N2804" t="str">
        <f>VLOOKUP(A2804,Sheet2!$A$1:G6528,3,0)</f>
        <v>Color</v>
      </c>
      <c r="O2804" t="str">
        <f>VLOOKUP(A2804,Sheet2!$A$1:G6528,4,0)</f>
        <v>Action</v>
      </c>
      <c r="P2804" t="str">
        <f>VLOOKUP(A2804,Sheet2!$A$1:G6528,5,0)</f>
        <v>English</v>
      </c>
      <c r="Q2804" t="str">
        <f>VLOOKUP(A2804,Sheet2!$A$1:G6528,6,0)</f>
        <v>USA</v>
      </c>
      <c r="R2804" t="str">
        <f>VLOOKUP(A2804,Sheet2!$A$1:G6528,7,0)</f>
        <v>PG-13</v>
      </c>
      <c r="S2804" t="str">
        <f>IF(Table19[[#This Row],[Language]]="English","English","Other language")</f>
        <v>English</v>
      </c>
      <c r="T2804">
        <f>Table19[[#This Row],[Gross Revenue]]-Table19[[#This Row],[Budget]]</f>
        <v>198130642</v>
      </c>
      <c r="U2804" s="1">
        <f>(Table19[[#This Row],[Gross Revenue]]/Table19[[#This Row],[Budget]])-1</f>
        <v>0.79252256800000009</v>
      </c>
      <c r="V2804" t="str">
        <f t="shared" si="98"/>
        <v>&gt;150 minutes</v>
      </c>
      <c r="W2804">
        <f>Table19[[#This Row],[Profit]]/Table19[[#This Row],[Budget]]*100</f>
        <v>79.252256799999998</v>
      </c>
      <c r="X2804">
        <v>-1289919.5</v>
      </c>
      <c r="Y2804">
        <v>-4.8151417500000002E-2</v>
      </c>
      <c r="Z2804" t="str">
        <f t="shared" si="100"/>
        <v>High</v>
      </c>
    </row>
    <row r="2805" spans="1:26" x14ac:dyDescent="0.2">
      <c r="A2805" t="s">
        <v>3550</v>
      </c>
      <c r="B2805" t="s">
        <v>520</v>
      </c>
      <c r="C2805" t="s">
        <v>521</v>
      </c>
      <c r="D2805">
        <v>614</v>
      </c>
      <c r="E2805">
        <v>843</v>
      </c>
      <c r="F2805">
        <v>21</v>
      </c>
      <c r="G2805">
        <v>0</v>
      </c>
      <c r="H2805">
        <v>4.9000000000000004</v>
      </c>
      <c r="I2805">
        <v>195</v>
      </c>
      <c r="J2805">
        <v>89</v>
      </c>
      <c r="K2805">
        <v>21426805</v>
      </c>
      <c r="L2805">
        <v>30000000</v>
      </c>
      <c r="M2805" s="2">
        <f>VLOOKUP(A2805,Sheet2!$A$1:G6529,2,0)</f>
        <v>40861</v>
      </c>
      <c r="N2805" t="str">
        <f>VLOOKUP(A2805,Sheet2!$A$1:G6529,3,0)</f>
        <v>Color</v>
      </c>
      <c r="O2805" t="str">
        <f>VLOOKUP(A2805,Sheet2!$A$1:G6529,4,0)</f>
        <v>Action</v>
      </c>
      <c r="P2805" t="str">
        <f>VLOOKUP(A2805,Sheet2!$A$1:G6529,5,0)</f>
        <v>English</v>
      </c>
      <c r="Q2805" t="str">
        <f>VLOOKUP(A2805,Sheet2!$A$1:G6529,6,0)</f>
        <v>USA</v>
      </c>
      <c r="R2805" t="str">
        <f>VLOOKUP(A2805,Sheet2!$A$1:G6529,7,0)</f>
        <v>PG-13</v>
      </c>
      <c r="S2805" t="str">
        <f>IF(Table19[[#This Row],[Language]]="English","English","Other language")</f>
        <v>English</v>
      </c>
      <c r="T2805">
        <f>Table19[[#This Row],[Gross Revenue]]-Table19[[#This Row],[Budget]]</f>
        <v>-8573195</v>
      </c>
      <c r="U2805" s="1">
        <f>(Table19[[#This Row],[Gross Revenue]]/Table19[[#This Row],[Budget]])-1</f>
        <v>-0.28577316666666663</v>
      </c>
      <c r="V2805" t="str">
        <f t="shared" si="98"/>
        <v>&lt;90 minutes</v>
      </c>
      <c r="W2805">
        <f>Table19[[#This Row],[Profit]]/Table19[[#This Row],[Budget]]*100</f>
        <v>-28.577316666666668</v>
      </c>
      <c r="X2805">
        <v>-1289919.5</v>
      </c>
      <c r="Y2805">
        <v>-4.8151417500000002E-2</v>
      </c>
      <c r="Z2805" t="str">
        <f t="shared" si="100"/>
        <v>Medium</v>
      </c>
    </row>
    <row r="2806" spans="1:26" x14ac:dyDescent="0.2">
      <c r="A2806" t="s">
        <v>4929</v>
      </c>
      <c r="B2806" t="s">
        <v>1037</v>
      </c>
      <c r="C2806" t="s">
        <v>330</v>
      </c>
      <c r="D2806">
        <v>15000</v>
      </c>
      <c r="E2806">
        <v>20553</v>
      </c>
      <c r="F2806">
        <v>776</v>
      </c>
      <c r="G2806">
        <v>19000</v>
      </c>
      <c r="H2806">
        <v>6.4</v>
      </c>
      <c r="I2806">
        <v>239</v>
      </c>
      <c r="J2806">
        <v>124</v>
      </c>
      <c r="K2806">
        <v>186739919</v>
      </c>
      <c r="L2806">
        <v>125000000</v>
      </c>
      <c r="M2806" s="2">
        <f>VLOOKUP(A2806,Sheet2!$A$1:G6530,2,0)</f>
        <v>38011</v>
      </c>
      <c r="N2806" t="str">
        <f>VLOOKUP(A2806,Sheet2!$A$1:G6530,3,0)</f>
        <v>Color</v>
      </c>
      <c r="O2806" t="str">
        <f>VLOOKUP(A2806,Sheet2!$A$1:G6530,4,0)</f>
        <v>Action</v>
      </c>
      <c r="P2806" t="str">
        <f>VLOOKUP(A2806,Sheet2!$A$1:G6530,5,0)</f>
        <v>English</v>
      </c>
      <c r="Q2806" t="str">
        <f>VLOOKUP(A2806,Sheet2!$A$1:G6530,6,0)</f>
        <v>USA</v>
      </c>
      <c r="R2806" t="str">
        <f>VLOOKUP(A2806,Sheet2!$A$1:G6530,7,0)</f>
        <v>PG-13</v>
      </c>
      <c r="S2806" t="str">
        <f>IF(Table19[[#This Row],[Language]]="English","English","Other language")</f>
        <v>English</v>
      </c>
      <c r="T2806">
        <f>Table19[[#This Row],[Gross Revenue]]-Table19[[#This Row],[Budget]]</f>
        <v>61739919</v>
      </c>
      <c r="U2806" s="1">
        <f>(Table19[[#This Row],[Gross Revenue]]/Table19[[#This Row],[Budget]])-1</f>
        <v>0.49391935200000003</v>
      </c>
      <c r="V2806" t="str">
        <f t="shared" si="98"/>
        <v>111-130 minutes</v>
      </c>
      <c r="W2806">
        <f>Table19[[#This Row],[Profit]]/Table19[[#This Row],[Budget]]*100</f>
        <v>49.391935199999999</v>
      </c>
      <c r="X2806">
        <v>-1289919.5</v>
      </c>
      <c r="Y2806">
        <v>-4.8151417500000002E-2</v>
      </c>
      <c r="Z2806" t="str">
        <f t="shared" si="100"/>
        <v>High</v>
      </c>
    </row>
    <row r="2807" spans="1:26" x14ac:dyDescent="0.2">
      <c r="A2807" t="s">
        <v>3883</v>
      </c>
      <c r="B2807" t="s">
        <v>976</v>
      </c>
      <c r="C2807" t="s">
        <v>977</v>
      </c>
      <c r="D2807">
        <v>18000</v>
      </c>
      <c r="E2807">
        <v>22194</v>
      </c>
      <c r="F2807">
        <v>301</v>
      </c>
      <c r="G2807">
        <v>0</v>
      </c>
      <c r="H2807">
        <v>5.5</v>
      </c>
      <c r="I2807">
        <v>276</v>
      </c>
      <c r="J2807">
        <v>104</v>
      </c>
      <c r="K2807">
        <v>79363785</v>
      </c>
      <c r="L2807">
        <v>80000000</v>
      </c>
      <c r="M2807" s="2">
        <f>VLOOKUP(A2807,Sheet2!$A$1:G6531,2,0)</f>
        <v>39700</v>
      </c>
      <c r="N2807" t="str">
        <f>VLOOKUP(A2807,Sheet2!$A$1:G6531,3,0)</f>
        <v>Color</v>
      </c>
      <c r="O2807" t="str">
        <f>VLOOKUP(A2807,Sheet2!$A$1:G6531,4,0)</f>
        <v>Drama</v>
      </c>
      <c r="P2807" t="str">
        <f>VLOOKUP(A2807,Sheet2!$A$1:G6531,5,0)</f>
        <v>English</v>
      </c>
      <c r="Q2807" t="str">
        <f>VLOOKUP(A2807,Sheet2!$A$1:G6531,6,0)</f>
        <v>USA</v>
      </c>
      <c r="R2807" t="str">
        <f>VLOOKUP(A2807,Sheet2!$A$1:G6531,7,0)</f>
        <v>PG-13</v>
      </c>
      <c r="S2807" t="str">
        <f>IF(Table19[[#This Row],[Language]]="English","English","Other language")</f>
        <v>English</v>
      </c>
      <c r="T2807">
        <f>Table19[[#This Row],[Gross Revenue]]-Table19[[#This Row],[Budget]]</f>
        <v>-636215</v>
      </c>
      <c r="U2807" s="1">
        <f>(Table19[[#This Row],[Gross Revenue]]/Table19[[#This Row],[Budget]])-1</f>
        <v>-7.9526874999999997E-3</v>
      </c>
      <c r="V2807" t="str">
        <f t="shared" si="98"/>
        <v>90-110 minutes</v>
      </c>
      <c r="W2807">
        <f>Table19[[#This Row],[Profit]]/Table19[[#This Row],[Budget]]*100</f>
        <v>-0.79526874999999997</v>
      </c>
      <c r="X2807">
        <v>-434215.5</v>
      </c>
      <c r="Y2807">
        <v>-0.10115100772200772</v>
      </c>
      <c r="Z2807" t="str">
        <f t="shared" si="100"/>
        <v>High</v>
      </c>
    </row>
    <row r="2808" spans="1:26" x14ac:dyDescent="0.2">
      <c r="A2808" t="s">
        <v>5689</v>
      </c>
      <c r="B2808" t="s">
        <v>467</v>
      </c>
      <c r="C2808" t="s">
        <v>1348</v>
      </c>
      <c r="D2808">
        <v>1000</v>
      </c>
      <c r="E2808">
        <v>1136</v>
      </c>
      <c r="F2808">
        <v>108</v>
      </c>
      <c r="G2808">
        <v>0</v>
      </c>
      <c r="H2808">
        <v>6.9</v>
      </c>
      <c r="I2808">
        <v>258</v>
      </c>
      <c r="J2808">
        <v>113</v>
      </c>
      <c r="K2808">
        <v>31146570</v>
      </c>
      <c r="L2808">
        <v>20000000</v>
      </c>
      <c r="M2808" s="2">
        <f>VLOOKUP(A2808,Sheet2!$A$1:G6532,2,0)</f>
        <v>40542</v>
      </c>
      <c r="N2808" t="str">
        <f>VLOOKUP(A2808,Sheet2!$A$1:G6532,3,0)</f>
        <v>Color</v>
      </c>
      <c r="O2808" t="str">
        <f>VLOOKUP(A2808,Sheet2!$A$1:G6532,4,0)</f>
        <v>Drama</v>
      </c>
      <c r="P2808" t="str">
        <f>VLOOKUP(A2808,Sheet2!$A$1:G6532,5,0)</f>
        <v>English</v>
      </c>
      <c r="Q2808" t="str">
        <f>VLOOKUP(A2808,Sheet2!$A$1:G6532,6,0)</f>
        <v>USA</v>
      </c>
      <c r="R2808" t="str">
        <f>VLOOKUP(A2808,Sheet2!$A$1:G6532,7,0)</f>
        <v>R</v>
      </c>
      <c r="S2808" t="str">
        <f>IF(Table19[[#This Row],[Language]]="English","English","Other language")</f>
        <v>English</v>
      </c>
      <c r="T2808">
        <f>Table19[[#This Row],[Gross Revenue]]-Table19[[#This Row],[Budget]]</f>
        <v>11146570</v>
      </c>
      <c r="U2808" s="1">
        <f>(Table19[[#This Row],[Gross Revenue]]/Table19[[#This Row],[Budget]])-1</f>
        <v>0.55732849999999989</v>
      </c>
      <c r="V2808" t="str">
        <f t="shared" si="98"/>
        <v>111-130 minutes</v>
      </c>
      <c r="W2808">
        <f>Table19[[#This Row],[Profit]]/Table19[[#This Row],[Budget]]*100</f>
        <v>55.732849999999999</v>
      </c>
      <c r="X2808">
        <v>-434215.5</v>
      </c>
      <c r="Y2808">
        <v>-0.10115100772200772</v>
      </c>
      <c r="Z2808" t="str">
        <f t="shared" si="100"/>
        <v>Medium</v>
      </c>
    </row>
    <row r="2809" spans="1:26" x14ac:dyDescent="0.2">
      <c r="A2809" t="s">
        <v>4724</v>
      </c>
      <c r="B2809" t="s">
        <v>135</v>
      </c>
      <c r="C2809" t="s">
        <v>1799</v>
      </c>
      <c r="D2809">
        <v>2000</v>
      </c>
      <c r="E2809">
        <v>4327</v>
      </c>
      <c r="F2809">
        <v>22</v>
      </c>
      <c r="G2809">
        <v>579</v>
      </c>
      <c r="H2809">
        <v>6.3</v>
      </c>
      <c r="I2809">
        <v>54</v>
      </c>
      <c r="J2809">
        <v>106</v>
      </c>
      <c r="K2809">
        <v>13376506</v>
      </c>
      <c r="L2809">
        <v>40000000</v>
      </c>
      <c r="M2809" s="2">
        <f>VLOOKUP(A2809,Sheet2!$A$1:G6533,2,0)</f>
        <v>36441</v>
      </c>
      <c r="N2809" t="str">
        <f>VLOOKUP(A2809,Sheet2!$A$1:G6533,3,0)</f>
        <v>Color</v>
      </c>
      <c r="O2809" t="str">
        <f>VLOOKUP(A2809,Sheet2!$A$1:G6533,4,0)</f>
        <v>Drama</v>
      </c>
      <c r="P2809" t="str">
        <f>VLOOKUP(A2809,Sheet2!$A$1:G6533,5,0)</f>
        <v>English</v>
      </c>
      <c r="Q2809" t="str">
        <f>VLOOKUP(A2809,Sheet2!$A$1:G6533,6,0)</f>
        <v>USA</v>
      </c>
      <c r="R2809" t="str">
        <f>VLOOKUP(A2809,Sheet2!$A$1:G6533,7,0)</f>
        <v>PG-13</v>
      </c>
      <c r="S2809" t="str">
        <f>IF(Table19[[#This Row],[Language]]="English","English","Other language")</f>
        <v>English</v>
      </c>
      <c r="T2809">
        <f>Table19[[#This Row],[Gross Revenue]]-Table19[[#This Row],[Budget]]</f>
        <v>-26623494</v>
      </c>
      <c r="U2809" s="1">
        <f>(Table19[[#This Row],[Gross Revenue]]/Table19[[#This Row],[Budget]])-1</f>
        <v>-0.66558735000000002</v>
      </c>
      <c r="V2809" t="str">
        <f t="shared" si="98"/>
        <v>90-110 minutes</v>
      </c>
      <c r="W2809">
        <f>Table19[[#This Row],[Profit]]/Table19[[#This Row],[Budget]]*100</f>
        <v>-66.558734999999999</v>
      </c>
      <c r="X2809">
        <v>-434215.5</v>
      </c>
      <c r="Y2809">
        <v>-0.10115100772200772</v>
      </c>
      <c r="Z2809" t="str">
        <f t="shared" si="100"/>
        <v>High</v>
      </c>
    </row>
    <row r="2810" spans="1:26" x14ac:dyDescent="0.2">
      <c r="A2810" t="s">
        <v>3661</v>
      </c>
      <c r="B2810" t="s">
        <v>691</v>
      </c>
      <c r="C2810" t="s">
        <v>692</v>
      </c>
      <c r="D2810">
        <v>29000</v>
      </c>
      <c r="E2810">
        <v>45648</v>
      </c>
      <c r="F2810">
        <v>17000</v>
      </c>
      <c r="G2810">
        <v>29000</v>
      </c>
      <c r="H2810">
        <v>8.5</v>
      </c>
      <c r="I2810">
        <v>352</v>
      </c>
      <c r="J2810">
        <v>151</v>
      </c>
      <c r="K2810">
        <v>132373442</v>
      </c>
      <c r="L2810">
        <v>90000000</v>
      </c>
      <c r="M2810" s="2">
        <f>VLOOKUP(A2810,Sheet2!$A$1:G6534,2,0)</f>
        <v>38983</v>
      </c>
      <c r="N2810" t="str">
        <f>VLOOKUP(A2810,Sheet2!$A$1:G6534,3,0)</f>
        <v>Color</v>
      </c>
      <c r="O2810" t="str">
        <f>VLOOKUP(A2810,Sheet2!$A$1:G6534,4,0)</f>
        <v>Crime</v>
      </c>
      <c r="P2810" t="str">
        <f>VLOOKUP(A2810,Sheet2!$A$1:G6534,5,0)</f>
        <v>English</v>
      </c>
      <c r="Q2810" t="str">
        <f>VLOOKUP(A2810,Sheet2!$A$1:G6534,6,0)</f>
        <v>USA</v>
      </c>
      <c r="R2810" t="str">
        <f>VLOOKUP(A2810,Sheet2!$A$1:G6534,7,0)</f>
        <v>R</v>
      </c>
      <c r="S2810" t="str">
        <f>IF(Table19[[#This Row],[Language]]="English","English","Other language")</f>
        <v>English</v>
      </c>
      <c r="T2810">
        <f>Table19[[#This Row],[Gross Revenue]]-Table19[[#This Row],[Budget]]</f>
        <v>42373442</v>
      </c>
      <c r="U2810" s="1">
        <f>(Table19[[#This Row],[Gross Revenue]]/Table19[[#This Row],[Budget]])-1</f>
        <v>0.47081602222222219</v>
      </c>
      <c r="V2810" t="str">
        <f t="shared" si="98"/>
        <v>&gt;150 minutes</v>
      </c>
      <c r="W2810">
        <f>Table19[[#This Row],[Profit]]/Table19[[#This Row],[Budget]]*100</f>
        <v>47.081602222222223</v>
      </c>
      <c r="X2810">
        <v>-74533.5</v>
      </c>
      <c r="Y2810">
        <v>-7.4856785714285719E-3</v>
      </c>
      <c r="Z2810" t="str">
        <f t="shared" si="100"/>
        <v>High</v>
      </c>
    </row>
    <row r="2811" spans="1:26" x14ac:dyDescent="0.2">
      <c r="A2811" t="s">
        <v>6278</v>
      </c>
      <c r="B2811" t="s">
        <v>2659</v>
      </c>
      <c r="C2811" t="s">
        <v>2750</v>
      </c>
      <c r="D2811">
        <v>8000</v>
      </c>
      <c r="E2811">
        <v>9578</v>
      </c>
      <c r="F2811">
        <v>729</v>
      </c>
      <c r="G2811">
        <v>22000</v>
      </c>
      <c r="H2811">
        <v>7.3</v>
      </c>
      <c r="I2811">
        <v>549</v>
      </c>
      <c r="J2811">
        <v>115</v>
      </c>
      <c r="K2811">
        <v>82624961</v>
      </c>
      <c r="L2811">
        <v>20000000</v>
      </c>
      <c r="M2811" s="2">
        <f>VLOOKUP(A2811,Sheet2!$A$1:G6535,2,0)</f>
        <v>40560</v>
      </c>
      <c r="N2811" t="str">
        <f>VLOOKUP(A2811,Sheet2!$A$1:G6535,3,0)</f>
        <v>Color</v>
      </c>
      <c r="O2811" t="str">
        <f>VLOOKUP(A2811,Sheet2!$A$1:G6535,4,0)</f>
        <v>Comedy</v>
      </c>
      <c r="P2811" t="str">
        <f>VLOOKUP(A2811,Sheet2!$A$1:G6535,5,0)</f>
        <v>English</v>
      </c>
      <c r="Q2811" t="str">
        <f>VLOOKUP(A2811,Sheet2!$A$1:G6535,6,0)</f>
        <v>USA</v>
      </c>
      <c r="R2811" t="str">
        <f>VLOOKUP(A2811,Sheet2!$A$1:G6535,7,0)</f>
        <v>R</v>
      </c>
      <c r="S2811" t="str">
        <f>IF(Table19[[#This Row],[Language]]="English","English","Other language")</f>
        <v>English</v>
      </c>
      <c r="T2811">
        <f>Table19[[#This Row],[Gross Revenue]]-Table19[[#This Row],[Budget]]</f>
        <v>62624961</v>
      </c>
      <c r="U2811" s="1">
        <f>(Table19[[#This Row],[Gross Revenue]]/Table19[[#This Row],[Budget]])-1</f>
        <v>3.1312480499999999</v>
      </c>
      <c r="V2811" t="str">
        <f t="shared" si="98"/>
        <v>111-130 minutes</v>
      </c>
      <c r="W2811">
        <f>Table19[[#This Row],[Profit]]/Table19[[#This Row],[Budget]]*100</f>
        <v>313.12480499999998</v>
      </c>
      <c r="X2811">
        <v>1637763</v>
      </c>
      <c r="Y2811">
        <v>0.19178668286445014</v>
      </c>
      <c r="Z2811" t="str">
        <f t="shared" si="100"/>
        <v>Medium</v>
      </c>
    </row>
    <row r="2812" spans="1:26" x14ac:dyDescent="0.2">
      <c r="A2812" t="s">
        <v>6154</v>
      </c>
      <c r="B2812" t="s">
        <v>2768</v>
      </c>
      <c r="C2812" t="s">
        <v>1460</v>
      </c>
      <c r="D2812">
        <v>513</v>
      </c>
      <c r="E2812">
        <v>1379</v>
      </c>
      <c r="F2812">
        <v>197</v>
      </c>
      <c r="G2812">
        <v>10000</v>
      </c>
      <c r="H2812">
        <v>7.2</v>
      </c>
      <c r="I2812">
        <v>342</v>
      </c>
      <c r="J2812">
        <v>100</v>
      </c>
      <c r="K2812">
        <v>26005908</v>
      </c>
      <c r="L2812">
        <v>3500000</v>
      </c>
      <c r="M2812" s="2">
        <f>VLOOKUP(A2812,Sheet2!$A$1:G6536,2,0)</f>
        <v>38600</v>
      </c>
      <c r="N2812" t="str">
        <f>VLOOKUP(A2812,Sheet2!$A$1:G6536,3,0)</f>
        <v>Color</v>
      </c>
      <c r="O2812" t="str">
        <f>VLOOKUP(A2812,Sheet2!$A$1:G6536,4,0)</f>
        <v>Adventure</v>
      </c>
      <c r="P2812" t="str">
        <f>VLOOKUP(A2812,Sheet2!$A$1:G6536,5,0)</f>
        <v>English</v>
      </c>
      <c r="Q2812" t="str">
        <f>VLOOKUP(A2812,Sheet2!$A$1:G6536,6,0)</f>
        <v>UK</v>
      </c>
      <c r="R2812" t="str">
        <f>VLOOKUP(A2812,Sheet2!$A$1:G6536,7,0)</f>
        <v>R</v>
      </c>
      <c r="S2812" t="str">
        <f>IF(Table19[[#This Row],[Language]]="English","English","Other language")</f>
        <v>English</v>
      </c>
      <c r="T2812">
        <f>Table19[[#This Row],[Gross Revenue]]-Table19[[#This Row],[Budget]]</f>
        <v>22505908</v>
      </c>
      <c r="U2812" s="1">
        <f>(Table19[[#This Row],[Gross Revenue]]/Table19[[#This Row],[Budget]])-1</f>
        <v>6.4302594285714285</v>
      </c>
      <c r="V2812" t="str">
        <f t="shared" si="98"/>
        <v>90-110 minutes</v>
      </c>
      <c r="W2812">
        <f>Table19[[#This Row],[Profit]]/Table19[[#This Row],[Budget]]*100</f>
        <v>643.02594285714281</v>
      </c>
      <c r="X2812">
        <v>3892693.5</v>
      </c>
      <c r="Y2812">
        <v>0.11726928571428571</v>
      </c>
      <c r="Z2812" t="str">
        <f t="shared" si="100"/>
        <v>Low</v>
      </c>
    </row>
    <row r="2813" spans="1:26" x14ac:dyDescent="0.2">
      <c r="A2813" t="s">
        <v>3388</v>
      </c>
      <c r="B2813" t="s">
        <v>253</v>
      </c>
      <c r="C2813" t="s">
        <v>254</v>
      </c>
      <c r="D2813">
        <v>403</v>
      </c>
      <c r="E2813">
        <v>988</v>
      </c>
      <c r="F2813">
        <v>19</v>
      </c>
      <c r="G2813">
        <v>12000</v>
      </c>
      <c r="H2813">
        <v>4.2</v>
      </c>
      <c r="I2813">
        <v>225</v>
      </c>
      <c r="J2813">
        <v>83</v>
      </c>
      <c r="K2813">
        <v>53245055</v>
      </c>
      <c r="L2813">
        <v>1000000</v>
      </c>
      <c r="M2813" s="2">
        <f>VLOOKUP(A2813,Sheet2!$A$1:G6537,2,0)</f>
        <v>41209</v>
      </c>
      <c r="N2813" t="str">
        <f>VLOOKUP(A2813,Sheet2!$A$1:G6537,3,0)</f>
        <v>Color</v>
      </c>
      <c r="O2813" t="str">
        <f>VLOOKUP(A2813,Sheet2!$A$1:G6537,4,0)</f>
        <v>Horror</v>
      </c>
      <c r="P2813" t="str">
        <f>VLOOKUP(A2813,Sheet2!$A$1:G6537,5,0)</f>
        <v>English</v>
      </c>
      <c r="Q2813" t="str">
        <f>VLOOKUP(A2813,Sheet2!$A$1:G6537,6,0)</f>
        <v>USA</v>
      </c>
      <c r="R2813" t="str">
        <f>VLOOKUP(A2813,Sheet2!$A$1:G6537,7,0)</f>
        <v>R</v>
      </c>
      <c r="S2813" t="str">
        <f>IF(Table19[[#This Row],[Language]]="English","English","Other language")</f>
        <v>English</v>
      </c>
      <c r="T2813">
        <f>Table19[[#This Row],[Gross Revenue]]-Table19[[#This Row],[Budget]]</f>
        <v>52245055</v>
      </c>
      <c r="U2813" s="1">
        <f>(Table19[[#This Row],[Gross Revenue]]/Table19[[#This Row],[Budget]])-1</f>
        <v>52.245055000000001</v>
      </c>
      <c r="V2813" t="str">
        <f t="shared" si="98"/>
        <v>&lt;90 minutes</v>
      </c>
      <c r="W2813">
        <f>Table19[[#This Row],[Profit]]/Table19[[#This Row],[Budget]]*100</f>
        <v>5224.5055000000002</v>
      </c>
      <c r="X2813">
        <v>16235088</v>
      </c>
      <c r="Y2813">
        <v>1.1909079499999999</v>
      </c>
      <c r="Z2813" t="str">
        <f t="shared" si="100"/>
        <v>Low</v>
      </c>
    </row>
    <row r="2814" spans="1:26" x14ac:dyDescent="0.2">
      <c r="A2814" t="s">
        <v>5582</v>
      </c>
      <c r="B2814" t="s">
        <v>1685</v>
      </c>
      <c r="C2814" t="s">
        <v>1675</v>
      </c>
      <c r="D2814">
        <v>11000</v>
      </c>
      <c r="E2814">
        <v>23923</v>
      </c>
      <c r="F2814">
        <v>64</v>
      </c>
      <c r="G2814">
        <v>0</v>
      </c>
      <c r="H2814">
        <v>6.8</v>
      </c>
      <c r="I2814">
        <v>208</v>
      </c>
      <c r="J2814">
        <v>109</v>
      </c>
      <c r="K2814">
        <v>124732962</v>
      </c>
      <c r="L2814">
        <v>35000000</v>
      </c>
      <c r="M2814" s="2">
        <f>VLOOKUP(A2814,Sheet2!$A$1:G6538,2,0)</f>
        <v>39035</v>
      </c>
      <c r="N2814" t="str">
        <f>VLOOKUP(A2814,Sheet2!$A$1:G6538,3,0)</f>
        <v>Color</v>
      </c>
      <c r="O2814" t="str">
        <f>VLOOKUP(A2814,Sheet2!$A$1:G6538,4,0)</f>
        <v>Comedy</v>
      </c>
      <c r="P2814" t="str">
        <f>VLOOKUP(A2814,Sheet2!$A$1:G6538,5,0)</f>
        <v>English</v>
      </c>
      <c r="Q2814" t="str">
        <f>VLOOKUP(A2814,Sheet2!$A$1:G6538,6,0)</f>
        <v>USA</v>
      </c>
      <c r="R2814" t="str">
        <f>VLOOKUP(A2814,Sheet2!$A$1:G6538,7,0)</f>
        <v>PG-13</v>
      </c>
      <c r="S2814" t="str">
        <f>IF(Table19[[#This Row],[Language]]="English","English","Other language")</f>
        <v>English</v>
      </c>
      <c r="T2814">
        <f>Table19[[#This Row],[Gross Revenue]]-Table19[[#This Row],[Budget]]</f>
        <v>89732962</v>
      </c>
      <c r="U2814" s="1">
        <f>(Table19[[#This Row],[Gross Revenue]]/Table19[[#This Row],[Budget]])-1</f>
        <v>2.5637989142857145</v>
      </c>
      <c r="V2814" t="str">
        <f t="shared" si="98"/>
        <v>90-110 minutes</v>
      </c>
      <c r="W2814">
        <f>Table19[[#This Row],[Profit]]/Table19[[#This Row],[Budget]]*100</f>
        <v>256.37989142857145</v>
      </c>
      <c r="X2814">
        <v>1637763</v>
      </c>
      <c r="Y2814">
        <v>0.19178668286445014</v>
      </c>
      <c r="Z2814" t="str">
        <f t="shared" si="100"/>
        <v>Medium</v>
      </c>
    </row>
    <row r="2815" spans="1:26" x14ac:dyDescent="0.2">
      <c r="A2815" t="s">
        <v>6435</v>
      </c>
      <c r="B2815" t="s">
        <v>976</v>
      </c>
      <c r="C2815" t="s">
        <v>1124</v>
      </c>
      <c r="D2815">
        <v>18000</v>
      </c>
      <c r="E2815">
        <v>45271</v>
      </c>
      <c r="F2815">
        <v>138</v>
      </c>
      <c r="G2815">
        <v>11000</v>
      </c>
      <c r="H2815">
        <v>7.5</v>
      </c>
      <c r="I2815">
        <v>117</v>
      </c>
      <c r="J2815">
        <v>136</v>
      </c>
      <c r="K2815">
        <v>60984028</v>
      </c>
      <c r="L2815">
        <v>57000000</v>
      </c>
      <c r="M2815" s="2">
        <f>VLOOKUP(A2815,Sheet2!$A$1:G6539,2,0)</f>
        <v>35775</v>
      </c>
      <c r="N2815" t="str">
        <f>VLOOKUP(A2815,Sheet2!$A$1:G6539,3,0)</f>
        <v>Color</v>
      </c>
      <c r="O2815" t="str">
        <f>VLOOKUP(A2815,Sheet2!$A$1:G6539,4,0)</f>
        <v>Drama</v>
      </c>
      <c r="P2815" t="str">
        <f>VLOOKUP(A2815,Sheet2!$A$1:G6539,5,0)</f>
        <v>English</v>
      </c>
      <c r="Q2815" t="str">
        <f>VLOOKUP(A2815,Sheet2!$A$1:G6539,6,0)</f>
        <v>USA</v>
      </c>
      <c r="R2815" t="str">
        <f>VLOOKUP(A2815,Sheet2!$A$1:G6539,7,0)</f>
        <v>R</v>
      </c>
      <c r="S2815" t="str">
        <f>IF(Table19[[#This Row],[Language]]="English","English","Other language")</f>
        <v>English</v>
      </c>
      <c r="T2815">
        <f>Table19[[#This Row],[Gross Revenue]]-Table19[[#This Row],[Budget]]</f>
        <v>3984028</v>
      </c>
      <c r="U2815" s="1">
        <f>(Table19[[#This Row],[Gross Revenue]]/Table19[[#This Row],[Budget]])-1</f>
        <v>6.9895228070175452E-2</v>
      </c>
      <c r="V2815" t="str">
        <f t="shared" si="98"/>
        <v>131-150 minutes</v>
      </c>
      <c r="W2815">
        <f>Table19[[#This Row],[Profit]]/Table19[[#This Row],[Budget]]*100</f>
        <v>6.9895228070175435</v>
      </c>
      <c r="X2815">
        <v>-434215.5</v>
      </c>
      <c r="Y2815">
        <v>-0.10115100772200772</v>
      </c>
      <c r="Z2815" t="str">
        <f t="shared" si="100"/>
        <v>High</v>
      </c>
    </row>
    <row r="2816" spans="1:26" x14ac:dyDescent="0.2">
      <c r="A2816" t="s">
        <v>5894</v>
      </c>
      <c r="B2816" t="s">
        <v>2605</v>
      </c>
      <c r="C2816" t="s">
        <v>262</v>
      </c>
      <c r="D2816">
        <v>31000</v>
      </c>
      <c r="E2816">
        <v>35561</v>
      </c>
      <c r="F2816">
        <v>93</v>
      </c>
      <c r="G2816">
        <v>14000</v>
      </c>
      <c r="H2816">
        <v>7.1</v>
      </c>
      <c r="I2816">
        <v>167</v>
      </c>
      <c r="J2816">
        <v>109</v>
      </c>
      <c r="K2816">
        <v>1357042</v>
      </c>
      <c r="L2816">
        <v>15000000</v>
      </c>
      <c r="M2816" s="2">
        <f>VLOOKUP(A2816,Sheet2!$A$1:G6540,2,0)</f>
        <v>40597</v>
      </c>
      <c r="N2816" t="str">
        <f>VLOOKUP(A2816,Sheet2!$A$1:G6540,3,0)</f>
        <v>Color</v>
      </c>
      <c r="O2816" t="str">
        <f>VLOOKUP(A2816,Sheet2!$A$1:G6540,4,0)</f>
        <v>Biography</v>
      </c>
      <c r="P2816" t="str">
        <f>VLOOKUP(A2816,Sheet2!$A$1:G6540,5,0)</f>
        <v>English</v>
      </c>
      <c r="Q2816" t="str">
        <f>VLOOKUP(A2816,Sheet2!$A$1:G6540,6,0)</f>
        <v>Belgium</v>
      </c>
      <c r="R2816" t="str">
        <f>VLOOKUP(A2816,Sheet2!$A$1:G6540,7,0)</f>
        <v>R</v>
      </c>
      <c r="S2816" t="str">
        <f>IF(Table19[[#This Row],[Language]]="English","English","Other language")</f>
        <v>English</v>
      </c>
      <c r="T2816">
        <f>Table19[[#This Row],[Gross Revenue]]-Table19[[#This Row],[Budget]]</f>
        <v>-13642958</v>
      </c>
      <c r="U2816" s="1">
        <f>(Table19[[#This Row],[Gross Revenue]]/Table19[[#This Row],[Budget]])-1</f>
        <v>-0.90953053333333334</v>
      </c>
      <c r="V2816" t="str">
        <f t="shared" si="98"/>
        <v>90-110 minutes</v>
      </c>
      <c r="W2816">
        <f>Table19[[#This Row],[Profit]]/Table19[[#This Row],[Budget]]*100</f>
        <v>-90.95305333333333</v>
      </c>
      <c r="X2816">
        <v>-1289919.5</v>
      </c>
      <c r="Y2816">
        <v>-4.8151417500000002E-2</v>
      </c>
      <c r="Z2816" t="str">
        <f t="shared" si="100"/>
        <v>Medium</v>
      </c>
    </row>
    <row r="2817" spans="1:26" x14ac:dyDescent="0.2">
      <c r="A2817" t="s">
        <v>4453</v>
      </c>
      <c r="B2817" t="s">
        <v>628</v>
      </c>
      <c r="C2817" t="s">
        <v>1081</v>
      </c>
      <c r="D2817">
        <v>11000</v>
      </c>
      <c r="E2817">
        <v>26088</v>
      </c>
      <c r="F2817">
        <v>79</v>
      </c>
      <c r="G2817">
        <v>979</v>
      </c>
      <c r="H2817">
        <v>6.1</v>
      </c>
      <c r="I2817">
        <v>66</v>
      </c>
      <c r="J2817">
        <v>111</v>
      </c>
      <c r="K2817">
        <v>42877165</v>
      </c>
      <c r="L2817">
        <v>86000000</v>
      </c>
      <c r="M2817" s="2">
        <f>VLOOKUP(A2817,Sheet2!$A$1:G6541,2,0)</f>
        <v>35539</v>
      </c>
      <c r="N2817" t="str">
        <f>VLOOKUP(A2817,Sheet2!$A$1:G6541,3,0)</f>
        <v>Color</v>
      </c>
      <c r="O2817" t="str">
        <f>VLOOKUP(A2817,Sheet2!$A$1:G6541,4,0)</f>
        <v>Action</v>
      </c>
      <c r="P2817" t="str">
        <f>VLOOKUP(A2817,Sheet2!$A$1:G6541,5,0)</f>
        <v>English</v>
      </c>
      <c r="Q2817" t="str">
        <f>VLOOKUP(A2817,Sheet2!$A$1:G6541,6,0)</f>
        <v>USA</v>
      </c>
      <c r="R2817" t="str">
        <f>VLOOKUP(A2817,Sheet2!$A$1:G6541,7,0)</f>
        <v>R</v>
      </c>
      <c r="S2817" t="str">
        <f>IF(Table19[[#This Row],[Language]]="English","English","Other language")</f>
        <v>English</v>
      </c>
      <c r="T2817">
        <f>Table19[[#This Row],[Gross Revenue]]-Table19[[#This Row],[Budget]]</f>
        <v>-43122835</v>
      </c>
      <c r="U2817" s="1">
        <f>(Table19[[#This Row],[Gross Revenue]]/Table19[[#This Row],[Budget]])-1</f>
        <v>-0.5014283139534883</v>
      </c>
      <c r="V2817" t="str">
        <f t="shared" si="98"/>
        <v>111-130 minutes</v>
      </c>
      <c r="W2817">
        <f>Table19[[#This Row],[Profit]]/Table19[[#This Row],[Budget]]*100</f>
        <v>-50.142831395348843</v>
      </c>
      <c r="X2817">
        <v>-1289919.5</v>
      </c>
      <c r="Y2817">
        <v>-4.8151417500000002E-2</v>
      </c>
      <c r="Z2817" t="str">
        <f t="shared" si="100"/>
        <v>High</v>
      </c>
    </row>
    <row r="2818" spans="1:26" x14ac:dyDescent="0.2">
      <c r="A2818" t="s">
        <v>5988</v>
      </c>
      <c r="B2818" t="s">
        <v>627</v>
      </c>
      <c r="C2818" t="s">
        <v>540</v>
      </c>
      <c r="D2818">
        <v>1000</v>
      </c>
      <c r="E2818">
        <v>3544</v>
      </c>
      <c r="F2818">
        <v>0</v>
      </c>
      <c r="G2818">
        <v>0</v>
      </c>
      <c r="H2818">
        <v>6.9</v>
      </c>
      <c r="I2818">
        <v>261</v>
      </c>
      <c r="J2818">
        <v>109</v>
      </c>
      <c r="K2818">
        <v>16901126</v>
      </c>
      <c r="L2818">
        <v>7000000</v>
      </c>
      <c r="M2818" s="2">
        <f>VLOOKUP(A2818,Sheet2!$A$1:G6542,2,0)</f>
        <v>38427</v>
      </c>
      <c r="N2818" t="str">
        <f>VLOOKUP(A2818,Sheet2!$A$1:G6542,3,0)</f>
        <v>Color</v>
      </c>
      <c r="O2818" t="str">
        <f>VLOOKUP(A2818,Sheet2!$A$1:G6542,4,0)</f>
        <v>Crime</v>
      </c>
      <c r="P2818" t="str">
        <f>VLOOKUP(A2818,Sheet2!$A$1:G6542,5,0)</f>
        <v>English</v>
      </c>
      <c r="Q2818" t="str">
        <f>VLOOKUP(A2818,Sheet2!$A$1:G6542,6,0)</f>
        <v>USA</v>
      </c>
      <c r="R2818" t="str">
        <f>VLOOKUP(A2818,Sheet2!$A$1:G6542,7,0)</f>
        <v>R</v>
      </c>
      <c r="S2818" t="str">
        <f>IF(Table19[[#This Row],[Language]]="English","English","Other language")</f>
        <v>English</v>
      </c>
      <c r="T2818">
        <f>Table19[[#This Row],[Gross Revenue]]-Table19[[#This Row],[Budget]]</f>
        <v>9901126</v>
      </c>
      <c r="U2818" s="1">
        <f>(Table19[[#This Row],[Gross Revenue]]/Table19[[#This Row],[Budget]])-1</f>
        <v>1.4144465714285714</v>
      </c>
      <c r="V2818" t="str">
        <f t="shared" ref="V2818:V2881" si="101">IF(J2818="","",IF(J2818&lt;90,"&lt;90 minutes",IF(J2818&lt;=110,"90-110 minutes",IF(J2818&lt;=130,"111-130 minutes",IF(J2818&lt;=150,"131-150 minutes","&gt;150 minutes")))))</f>
        <v>90-110 minutes</v>
      </c>
      <c r="W2818">
        <f>Table19[[#This Row],[Profit]]/Table19[[#This Row],[Budget]]*100</f>
        <v>141.44465714285715</v>
      </c>
      <c r="X2818">
        <v>-74533.5</v>
      </c>
      <c r="Y2818">
        <v>-7.4856785714285719E-3</v>
      </c>
      <c r="Z2818" t="str">
        <f t="shared" ref="Z2818:Z2821" si="102">IF(L2818="","",IF(L2818&lt;=$AA$26,"Low",IF(L2818&lt;=$AA$28,"Medium","High")))</f>
        <v>Low</v>
      </c>
    </row>
    <row r="2819" spans="1:26" x14ac:dyDescent="0.2">
      <c r="A2819" t="s">
        <v>5646</v>
      </c>
      <c r="B2819" t="s">
        <v>1248</v>
      </c>
      <c r="C2819" t="s">
        <v>2442</v>
      </c>
      <c r="D2819">
        <v>10000</v>
      </c>
      <c r="E2819">
        <v>11184</v>
      </c>
      <c r="F2819">
        <v>22</v>
      </c>
      <c r="G2819">
        <v>0</v>
      </c>
      <c r="H2819">
        <v>6.9</v>
      </c>
      <c r="I2819">
        <v>168</v>
      </c>
      <c r="J2819">
        <v>102</v>
      </c>
      <c r="K2819">
        <v>1477002</v>
      </c>
      <c r="L2819">
        <v>2000000</v>
      </c>
      <c r="M2819" s="2">
        <f>VLOOKUP(A2819,Sheet2!$A$1:G6543,2,0)</f>
        <v>42011</v>
      </c>
      <c r="N2819" t="str">
        <f>VLOOKUP(A2819,Sheet2!$A$1:G6543,3,0)</f>
        <v>Color</v>
      </c>
      <c r="O2819" t="str">
        <f>VLOOKUP(A2819,Sheet2!$A$1:G6543,4,0)</f>
        <v>Drama</v>
      </c>
      <c r="P2819" t="str">
        <f>VLOOKUP(A2819,Sheet2!$A$1:G6543,5,0)</f>
        <v>English</v>
      </c>
      <c r="Q2819" t="str">
        <f>VLOOKUP(A2819,Sheet2!$A$1:G6543,6,0)</f>
        <v>USA</v>
      </c>
      <c r="R2819" t="str">
        <f>VLOOKUP(A2819,Sheet2!$A$1:G6543,7,0)</f>
        <v>R</v>
      </c>
      <c r="S2819" t="str">
        <f>IF(Table19[[#This Row],[Language]]="English","English","Other language")</f>
        <v>English</v>
      </c>
      <c r="T2819">
        <f>Table19[[#This Row],[Gross Revenue]]-Table19[[#This Row],[Budget]]</f>
        <v>-522998</v>
      </c>
      <c r="U2819" s="1">
        <f>(Table19[[#This Row],[Gross Revenue]]/Table19[[#This Row],[Budget]])-1</f>
        <v>-0.26149900000000004</v>
      </c>
      <c r="V2819" t="str">
        <f t="shared" si="101"/>
        <v>90-110 minutes</v>
      </c>
      <c r="W2819">
        <f>Table19[[#This Row],[Profit]]/Table19[[#This Row],[Budget]]*100</f>
        <v>-26.149899999999999</v>
      </c>
      <c r="X2819">
        <v>-434215.5</v>
      </c>
      <c r="Y2819">
        <v>-0.10115100772200772</v>
      </c>
      <c r="Z2819" t="str">
        <f t="shared" si="102"/>
        <v>Low</v>
      </c>
    </row>
    <row r="2820" spans="1:26" x14ac:dyDescent="0.2">
      <c r="A2820" t="s">
        <v>4891</v>
      </c>
      <c r="B2820" t="s">
        <v>1930</v>
      </c>
      <c r="C2820" t="s">
        <v>1285</v>
      </c>
      <c r="D2820">
        <v>600</v>
      </c>
      <c r="E2820">
        <v>1375</v>
      </c>
      <c r="F2820">
        <v>119</v>
      </c>
      <c r="G2820">
        <v>59000</v>
      </c>
      <c r="H2820">
        <v>6.4</v>
      </c>
      <c r="I2820">
        <v>313</v>
      </c>
      <c r="J2820">
        <v>99</v>
      </c>
      <c r="K2820">
        <v>59617068</v>
      </c>
      <c r="L2820">
        <v>65000000</v>
      </c>
      <c r="M2820" s="2">
        <f>VLOOKUP(A2820,Sheet2!$A$1:G6544,2,0)</f>
        <v>41014</v>
      </c>
      <c r="N2820" t="str">
        <f>VLOOKUP(A2820,Sheet2!$A$1:G6544,3,0)</f>
        <v>Color</v>
      </c>
      <c r="O2820" t="str">
        <f>VLOOKUP(A2820,Sheet2!$A$1:G6544,4,0)</f>
        <v>Comedy</v>
      </c>
      <c r="P2820" t="str">
        <f>VLOOKUP(A2820,Sheet2!$A$1:G6544,5,0)</f>
        <v>English</v>
      </c>
      <c r="Q2820" t="str">
        <f>VLOOKUP(A2820,Sheet2!$A$1:G6544,6,0)</f>
        <v>USA</v>
      </c>
      <c r="R2820" t="str">
        <f>VLOOKUP(A2820,Sheet2!$A$1:G6544,7,0)</f>
        <v>R</v>
      </c>
      <c r="S2820" t="str">
        <f>IF(Table19[[#This Row],[Language]]="English","English","Other language")</f>
        <v>English</v>
      </c>
      <c r="T2820">
        <f>Table19[[#This Row],[Gross Revenue]]-Table19[[#This Row],[Budget]]</f>
        <v>-5382932</v>
      </c>
      <c r="U2820" s="1">
        <f>(Table19[[#This Row],[Gross Revenue]]/Table19[[#This Row],[Budget]])-1</f>
        <v>-8.2814338461538517E-2</v>
      </c>
      <c r="V2820" t="str">
        <f t="shared" si="101"/>
        <v>90-110 minutes</v>
      </c>
      <c r="W2820">
        <f>Table19[[#This Row],[Profit]]/Table19[[#This Row],[Budget]]*100</f>
        <v>-8.2814338461538455</v>
      </c>
      <c r="X2820">
        <v>1637763</v>
      </c>
      <c r="Y2820">
        <v>0.19178668286445014</v>
      </c>
      <c r="Z2820" t="str">
        <f t="shared" si="102"/>
        <v>High</v>
      </c>
    </row>
    <row r="2821" spans="1:26" x14ac:dyDescent="0.2">
      <c r="A2821" t="s">
        <v>3739</v>
      </c>
      <c r="B2821" t="s">
        <v>800</v>
      </c>
      <c r="C2821" t="s">
        <v>614</v>
      </c>
      <c r="D2821">
        <v>17000</v>
      </c>
      <c r="E2821">
        <v>18510</v>
      </c>
      <c r="F2821">
        <v>2000</v>
      </c>
      <c r="G2821">
        <v>0</v>
      </c>
      <c r="H2821">
        <v>5.3</v>
      </c>
      <c r="I2821">
        <v>185</v>
      </c>
      <c r="J2821">
        <v>111</v>
      </c>
      <c r="K2821">
        <v>48430355</v>
      </c>
      <c r="L2821">
        <v>70000000</v>
      </c>
      <c r="M2821" s="2">
        <f>VLOOKUP(A2821,Sheet2!$A$1:G6545,2,0)</f>
        <v>40841</v>
      </c>
      <c r="N2821" t="str">
        <f>VLOOKUP(A2821,Sheet2!$A$1:G6545,3,0)</f>
        <v>Color</v>
      </c>
      <c r="O2821" t="str">
        <f>VLOOKUP(A2821,Sheet2!$A$1:G6545,4,0)</f>
        <v>Comedy</v>
      </c>
      <c r="P2821" t="str">
        <f>VLOOKUP(A2821,Sheet2!$A$1:G6545,5,0)</f>
        <v>English</v>
      </c>
      <c r="Q2821" t="str">
        <f>VLOOKUP(A2821,Sheet2!$A$1:G6545,6,0)</f>
        <v>USA</v>
      </c>
      <c r="R2821" t="str">
        <f>VLOOKUP(A2821,Sheet2!$A$1:G6545,7,0)</f>
        <v>PG-13</v>
      </c>
      <c r="S2821" t="str">
        <f>IF(Table19[[#This Row],[Language]]="English","English","Other language")</f>
        <v>English</v>
      </c>
      <c r="T2821">
        <f>Table19[[#This Row],[Gross Revenue]]-Table19[[#This Row],[Budget]]</f>
        <v>-21569645</v>
      </c>
      <c r="U2821" s="1">
        <f>(Table19[[#This Row],[Gross Revenue]]/Table19[[#This Row],[Budget]])-1</f>
        <v>-0.30813778571428574</v>
      </c>
      <c r="V2821" t="str">
        <f t="shared" si="101"/>
        <v>111-130 minutes</v>
      </c>
      <c r="W2821">
        <f>Table19[[#This Row],[Profit]]/Table19[[#This Row],[Budget]]*100</f>
        <v>-30.813778571428575</v>
      </c>
      <c r="X2821">
        <v>1637763</v>
      </c>
      <c r="Y2821">
        <v>0.19178668286445014</v>
      </c>
      <c r="Z2821" t="str">
        <f t="shared" si="102"/>
        <v>High</v>
      </c>
    </row>
    <row r="2822" spans="1:26" x14ac:dyDescent="0.2">
      <c r="A2822" t="s">
        <v>4100</v>
      </c>
      <c r="B2822" t="s">
        <v>206</v>
      </c>
      <c r="C2822" t="s">
        <v>1220</v>
      </c>
      <c r="D2822">
        <v>2000</v>
      </c>
      <c r="E2822">
        <v>4920</v>
      </c>
      <c r="F2822">
        <v>87</v>
      </c>
      <c r="G2822">
        <v>0</v>
      </c>
      <c r="H2822">
        <v>5.8</v>
      </c>
      <c r="I2822">
        <v>174</v>
      </c>
      <c r="J2822">
        <v>122</v>
      </c>
      <c r="K2822">
        <v>22000</v>
      </c>
      <c r="L2822">
        <v>3000000</v>
      </c>
      <c r="M2822" s="2">
        <f>VLOOKUP(A2822,Sheet2!$A$1:G6546,2,0)</f>
        <v>40739</v>
      </c>
      <c r="N2822" t="str">
        <f>VLOOKUP(A2822,Sheet2!$A$1:G6546,3,0)</f>
        <v>Color</v>
      </c>
      <c r="O2822" t="str">
        <f>VLOOKUP(A2822,Sheet2!$A$1:G6546,4,0)</f>
        <v>Drama</v>
      </c>
      <c r="P2822" t="str">
        <f>VLOOKUP(A2822,Sheet2!$A$1:G6546,5,0)</f>
        <v>English</v>
      </c>
      <c r="Q2822" t="str">
        <f>VLOOKUP(A2822,Sheet2!$A$1:G6546,6,0)</f>
        <v>Germany</v>
      </c>
      <c r="R2822" t="str">
        <f>VLOOKUP(A2822,Sheet2!$A$1:G6546,7,0)</f>
        <v>R</v>
      </c>
      <c r="S2822" t="str">
        <f>IF(Table19[[#This Row],[Language]]="English","English","Other language")</f>
        <v>English</v>
      </c>
      <c r="T2822">
        <f>Table19[[#This Row],[Gross Revenue]]-Table19[[#This Row],[Budget]]</f>
        <v>-2978000</v>
      </c>
      <c r="U2822" s="1">
        <f>(Table19[[#This Row],[Gross Revenue]]/Table19[[#This Row],[Budget]])-1</f>
        <v>-0.9926666666666667</v>
      </c>
      <c r="V2822" t="str">
        <f t="shared" si="101"/>
        <v>111-130 minutes</v>
      </c>
      <c r="W2822">
        <f>Table19[[#This Row],[Profit]]/Table19[[#This Row],[Budget]]*100</f>
        <v>-99.266666666666666</v>
      </c>
      <c r="X2822">
        <v>-434215.5</v>
      </c>
      <c r="Y2822">
        <v>-0.10115100772200772</v>
      </c>
      <c r="Z2822" t="str">
        <f t="shared" ref="Z2822:Z2881" si="103">IF(L2822="","",IF(L2822&lt;=$AA$26,"Low",IF(L2822&lt;=$AA$28,"Medium","High")))</f>
        <v>Low</v>
      </c>
    </row>
    <row r="2823" spans="1:26" x14ac:dyDescent="0.2">
      <c r="A2823" t="s">
        <v>6074</v>
      </c>
      <c r="B2823" t="s">
        <v>2721</v>
      </c>
      <c r="C2823" t="s">
        <v>946</v>
      </c>
      <c r="D2823">
        <v>720</v>
      </c>
      <c r="E2823">
        <v>3044</v>
      </c>
      <c r="F2823">
        <v>0</v>
      </c>
      <c r="G2823">
        <v>0</v>
      </c>
      <c r="H2823">
        <v>7.2</v>
      </c>
      <c r="I2823">
        <v>82</v>
      </c>
      <c r="J2823">
        <v>140</v>
      </c>
      <c r="K2823">
        <v>35183792</v>
      </c>
      <c r="L2823">
        <v>38000000</v>
      </c>
      <c r="M2823" s="2">
        <f>VLOOKUP(A2823,Sheet2!$A$1:G6547,2,0)</f>
        <v>33420</v>
      </c>
      <c r="N2823" t="str">
        <f>VLOOKUP(A2823,Sheet2!$A$1:G6547,3,0)</f>
        <v>Color</v>
      </c>
      <c r="O2823" t="str">
        <f>VLOOKUP(A2823,Sheet2!$A$1:G6547,4,0)</f>
        <v>Biography</v>
      </c>
      <c r="P2823" t="str">
        <f>VLOOKUP(A2823,Sheet2!$A$1:G6547,5,0)</f>
        <v>English</v>
      </c>
      <c r="Q2823" t="str">
        <f>VLOOKUP(A2823,Sheet2!$A$1:G6547,6,0)</f>
        <v>USA</v>
      </c>
      <c r="R2823" t="str">
        <f>VLOOKUP(A2823,Sheet2!$A$1:G6547,7,0)</f>
        <v>R</v>
      </c>
      <c r="S2823" t="str">
        <f>IF(Table19[[#This Row],[Language]]="English","English","Other language")</f>
        <v>English</v>
      </c>
      <c r="T2823">
        <f>Table19[[#This Row],[Gross Revenue]]-Table19[[#This Row],[Budget]]</f>
        <v>-2816208</v>
      </c>
      <c r="U2823" s="1">
        <f>(Table19[[#This Row],[Gross Revenue]]/Table19[[#This Row],[Budget]])-1</f>
        <v>-7.4110736842105229E-2</v>
      </c>
      <c r="V2823" t="str">
        <f t="shared" si="101"/>
        <v>131-150 minutes</v>
      </c>
      <c r="W2823">
        <f>Table19[[#This Row],[Profit]]/Table19[[#This Row],[Budget]]*100</f>
        <v>-7.4110736842105256</v>
      </c>
      <c r="X2823">
        <v>-1289919.5</v>
      </c>
      <c r="Y2823">
        <v>-4.8151417500000002E-2</v>
      </c>
      <c r="Z2823" t="str">
        <f t="shared" si="103"/>
        <v>Medium</v>
      </c>
    </row>
    <row r="2824" spans="1:26" x14ac:dyDescent="0.2">
      <c r="A2824" t="s">
        <v>5666</v>
      </c>
      <c r="B2824" t="s">
        <v>1823</v>
      </c>
      <c r="C2824" t="s">
        <v>2455</v>
      </c>
      <c r="D2824">
        <v>3000</v>
      </c>
      <c r="E2824">
        <v>6420</v>
      </c>
      <c r="F2824">
        <v>10</v>
      </c>
      <c r="G2824">
        <v>0</v>
      </c>
      <c r="H2824">
        <v>6.9</v>
      </c>
      <c r="I2824">
        <v>194</v>
      </c>
      <c r="J2824">
        <v>110</v>
      </c>
      <c r="K2824">
        <v>13823741</v>
      </c>
      <c r="L2824">
        <v>13500000</v>
      </c>
      <c r="M2824" s="2">
        <f>VLOOKUP(A2824,Sheet2!$A$1:G6548,2,0)</f>
        <v>39537</v>
      </c>
      <c r="N2824" t="str">
        <f>VLOOKUP(A2824,Sheet2!$A$1:G6548,3,0)</f>
        <v>Color</v>
      </c>
      <c r="O2824" t="str">
        <f>VLOOKUP(A2824,Sheet2!$A$1:G6548,4,0)</f>
        <v>Biography</v>
      </c>
      <c r="P2824" t="str">
        <f>VLOOKUP(A2824,Sheet2!$A$1:G6548,5,0)</f>
        <v>English</v>
      </c>
      <c r="Q2824" t="str">
        <f>VLOOKUP(A2824,Sheet2!$A$1:G6548,6,0)</f>
        <v>UK</v>
      </c>
      <c r="R2824" t="str">
        <f>VLOOKUP(A2824,Sheet2!$A$1:G6548,7,0)</f>
        <v>PG-13</v>
      </c>
      <c r="S2824" t="str">
        <f>IF(Table19[[#This Row],[Language]]="English","English","Other language")</f>
        <v>English</v>
      </c>
      <c r="T2824">
        <f>Table19[[#This Row],[Gross Revenue]]-Table19[[#This Row],[Budget]]</f>
        <v>323741</v>
      </c>
      <c r="U2824" s="1">
        <f>(Table19[[#This Row],[Gross Revenue]]/Table19[[#This Row],[Budget]])-1</f>
        <v>2.3980814814814844E-2</v>
      </c>
      <c r="V2824" t="str">
        <f t="shared" si="101"/>
        <v>90-110 minutes</v>
      </c>
      <c r="W2824">
        <f>Table19[[#This Row],[Profit]]/Table19[[#This Row],[Budget]]*100</f>
        <v>2.3980814814814817</v>
      </c>
      <c r="X2824">
        <v>-1289919.5</v>
      </c>
      <c r="Y2824">
        <v>-4.8151417500000002E-2</v>
      </c>
      <c r="Z2824" t="str">
        <f t="shared" si="103"/>
        <v>Medium</v>
      </c>
    </row>
    <row r="2825" spans="1:26" x14ac:dyDescent="0.2">
      <c r="A2825" t="s">
        <v>5117</v>
      </c>
      <c r="B2825" t="s">
        <v>576</v>
      </c>
      <c r="C2825" t="s">
        <v>2080</v>
      </c>
      <c r="D2825">
        <v>35000</v>
      </c>
      <c r="E2825">
        <v>36892</v>
      </c>
      <c r="F2825">
        <v>17</v>
      </c>
      <c r="G2825">
        <v>8000</v>
      </c>
      <c r="H2825">
        <v>6.5</v>
      </c>
      <c r="I2825">
        <v>132</v>
      </c>
      <c r="J2825">
        <v>101</v>
      </c>
      <c r="K2825">
        <v>34017854</v>
      </c>
      <c r="L2825">
        <v>8500000</v>
      </c>
      <c r="M2825" s="2">
        <f>VLOOKUP(A2825,Sheet2!$A$1:G6549,2,0)</f>
        <v>42367</v>
      </c>
      <c r="N2825" t="str">
        <f>VLOOKUP(A2825,Sheet2!$A$1:G6549,3,0)</f>
        <v>Color</v>
      </c>
      <c r="O2825" t="str">
        <f>VLOOKUP(A2825,Sheet2!$A$1:G6549,4,0)</f>
        <v>Comedy</v>
      </c>
      <c r="P2825" t="str">
        <f>VLOOKUP(A2825,Sheet2!$A$1:G6549,5,0)</f>
        <v>English</v>
      </c>
      <c r="Q2825" t="str">
        <f>VLOOKUP(A2825,Sheet2!$A$1:G6549,6,0)</f>
        <v>USA</v>
      </c>
      <c r="R2825" t="str">
        <f>VLOOKUP(A2825,Sheet2!$A$1:G6549,7,0)</f>
        <v>PG-13</v>
      </c>
      <c r="S2825" t="str">
        <f>IF(Table19[[#This Row],[Language]]="English","English","Other language")</f>
        <v>English</v>
      </c>
      <c r="T2825">
        <f>Table19[[#This Row],[Gross Revenue]]-Table19[[#This Row],[Budget]]</f>
        <v>25517854</v>
      </c>
      <c r="U2825" s="1">
        <f>(Table19[[#This Row],[Gross Revenue]]/Table19[[#This Row],[Budget]])-1</f>
        <v>3.0021004705882355</v>
      </c>
      <c r="V2825" t="str">
        <f t="shared" si="101"/>
        <v>90-110 minutes</v>
      </c>
      <c r="W2825">
        <f>Table19[[#This Row],[Profit]]/Table19[[#This Row],[Budget]]*100</f>
        <v>300.21004705882353</v>
      </c>
      <c r="X2825">
        <v>1637763</v>
      </c>
      <c r="Y2825">
        <v>0.19178668286445014</v>
      </c>
      <c r="Z2825" t="str">
        <f t="shared" si="103"/>
        <v>Low</v>
      </c>
    </row>
    <row r="2826" spans="1:26" x14ac:dyDescent="0.2">
      <c r="A2826" t="s">
        <v>3644</v>
      </c>
      <c r="B2826" t="s">
        <v>668</v>
      </c>
      <c r="C2826" t="s">
        <v>669</v>
      </c>
      <c r="D2826">
        <v>631</v>
      </c>
      <c r="E2826">
        <v>2297</v>
      </c>
      <c r="F2826">
        <v>422</v>
      </c>
      <c r="G2826">
        <v>0</v>
      </c>
      <c r="H2826">
        <v>5.0999999999999996</v>
      </c>
      <c r="I2826">
        <v>144</v>
      </c>
      <c r="J2826">
        <v>107</v>
      </c>
      <c r="K2826">
        <v>80270227</v>
      </c>
      <c r="L2826">
        <v>50000000</v>
      </c>
      <c r="M2826" s="2">
        <f>VLOOKUP(A2826,Sheet2!$A$1:G6550,2,0)</f>
        <v>38360</v>
      </c>
      <c r="N2826" t="str">
        <f>VLOOKUP(A2826,Sheet2!$A$1:G6550,3,0)</f>
        <v>Color</v>
      </c>
      <c r="O2826" t="str">
        <f>VLOOKUP(A2826,Sheet2!$A$1:G6550,4,0)</f>
        <v>Action</v>
      </c>
      <c r="P2826" t="str">
        <f>VLOOKUP(A2826,Sheet2!$A$1:G6550,5,0)</f>
        <v>English</v>
      </c>
      <c r="Q2826" t="str">
        <f>VLOOKUP(A2826,Sheet2!$A$1:G6550,6,0)</f>
        <v>USA</v>
      </c>
      <c r="R2826" t="str">
        <f>VLOOKUP(A2826,Sheet2!$A$1:G6550,7,0)</f>
        <v>PG-13</v>
      </c>
      <c r="S2826" t="str">
        <f>IF(Table19[[#This Row],[Language]]="English","English","Other language")</f>
        <v>English</v>
      </c>
      <c r="T2826">
        <f>Table19[[#This Row],[Gross Revenue]]-Table19[[#This Row],[Budget]]</f>
        <v>30270227</v>
      </c>
      <c r="U2826" s="1">
        <f>(Table19[[#This Row],[Gross Revenue]]/Table19[[#This Row],[Budget]])-1</f>
        <v>0.6054045400000001</v>
      </c>
      <c r="V2826" t="str">
        <f t="shared" si="101"/>
        <v>90-110 minutes</v>
      </c>
      <c r="W2826">
        <f>Table19[[#This Row],[Profit]]/Table19[[#This Row],[Budget]]*100</f>
        <v>60.540453999999997</v>
      </c>
      <c r="X2826">
        <v>-1289919.5</v>
      </c>
      <c r="Y2826">
        <v>-4.8151417500000002E-2</v>
      </c>
      <c r="Z2826" t="str">
        <f t="shared" si="103"/>
        <v>High</v>
      </c>
    </row>
    <row r="2827" spans="1:26" x14ac:dyDescent="0.2">
      <c r="A2827" t="s">
        <v>5633</v>
      </c>
      <c r="B2827" t="s">
        <v>1248</v>
      </c>
      <c r="C2827" t="s">
        <v>2432</v>
      </c>
      <c r="D2827">
        <v>10000</v>
      </c>
      <c r="E2827">
        <v>13180</v>
      </c>
      <c r="F2827">
        <v>129</v>
      </c>
      <c r="G2827">
        <v>12000</v>
      </c>
      <c r="H2827">
        <v>6.9</v>
      </c>
      <c r="I2827">
        <v>200</v>
      </c>
      <c r="J2827">
        <v>116</v>
      </c>
      <c r="K2827">
        <v>2268296</v>
      </c>
      <c r="L2827">
        <v>6500000</v>
      </c>
      <c r="M2827" s="2">
        <f>VLOOKUP(A2827,Sheet2!$A$1:G6551,2,0)</f>
        <v>41493</v>
      </c>
      <c r="N2827" t="str">
        <f>VLOOKUP(A2827,Sheet2!$A$1:G6551,3,0)</f>
        <v>Color</v>
      </c>
      <c r="O2827" t="str">
        <f>VLOOKUP(A2827,Sheet2!$A$1:G6551,4,0)</f>
        <v>Drama</v>
      </c>
      <c r="P2827" t="str">
        <f>VLOOKUP(A2827,Sheet2!$A$1:G6551,5,0)</f>
        <v>English</v>
      </c>
      <c r="Q2827" t="str">
        <f>VLOOKUP(A2827,Sheet2!$A$1:G6551,6,0)</f>
        <v>UK</v>
      </c>
      <c r="R2827" t="str">
        <f>VLOOKUP(A2827,Sheet2!$A$1:G6551,7,0)</f>
        <v>PG-13</v>
      </c>
      <c r="S2827" t="str">
        <f>IF(Table19[[#This Row],[Language]]="English","English","Other language")</f>
        <v>English</v>
      </c>
      <c r="T2827">
        <f>Table19[[#This Row],[Gross Revenue]]-Table19[[#This Row],[Budget]]</f>
        <v>-4231704</v>
      </c>
      <c r="U2827" s="1">
        <f>(Table19[[#This Row],[Gross Revenue]]/Table19[[#This Row],[Budget]])-1</f>
        <v>-0.65103138461538457</v>
      </c>
      <c r="V2827" t="str">
        <f t="shared" si="101"/>
        <v>111-130 minutes</v>
      </c>
      <c r="W2827">
        <f>Table19[[#This Row],[Profit]]/Table19[[#This Row],[Budget]]*100</f>
        <v>-65.103138461538464</v>
      </c>
      <c r="X2827">
        <v>-434215.5</v>
      </c>
      <c r="Y2827">
        <v>-0.10115100772200772</v>
      </c>
      <c r="Z2827" t="str">
        <f t="shared" si="103"/>
        <v>Low</v>
      </c>
    </row>
    <row r="2828" spans="1:26" x14ac:dyDescent="0.2">
      <c r="A2828" t="s">
        <v>5668</v>
      </c>
      <c r="B2828" t="s">
        <v>2457</v>
      </c>
      <c r="C2828" t="s">
        <v>2268</v>
      </c>
      <c r="D2828">
        <v>13000</v>
      </c>
      <c r="E2828">
        <v>14347</v>
      </c>
      <c r="F2828">
        <v>97</v>
      </c>
      <c r="G2828">
        <v>0</v>
      </c>
      <c r="H2828">
        <v>6.9</v>
      </c>
      <c r="I2828">
        <v>83</v>
      </c>
      <c r="J2828">
        <v>109</v>
      </c>
      <c r="K2828">
        <v>14060950</v>
      </c>
      <c r="L2828">
        <v>12500000</v>
      </c>
      <c r="M2828" s="2">
        <f>VLOOKUP(A2828,Sheet2!$A$1:G6552,2,0)</f>
        <v>37356</v>
      </c>
      <c r="N2828" t="str">
        <f>VLOOKUP(A2828,Sheet2!$A$1:G6552,3,0)</f>
        <v>Color</v>
      </c>
      <c r="O2828" t="str">
        <f>VLOOKUP(A2828,Sheet2!$A$1:G6552,4,0)</f>
        <v>Drama</v>
      </c>
      <c r="P2828" t="str">
        <f>VLOOKUP(A2828,Sheet2!$A$1:G6552,5,0)</f>
        <v>English</v>
      </c>
      <c r="Q2828" t="str">
        <f>VLOOKUP(A2828,Sheet2!$A$1:G6552,6,0)</f>
        <v>USA</v>
      </c>
      <c r="R2828" t="str">
        <f>VLOOKUP(A2828,Sheet2!$A$1:G6552,7,0)</f>
        <v>PG-13</v>
      </c>
      <c r="S2828" t="str">
        <f>IF(Table19[[#This Row],[Language]]="English","English","Other language")</f>
        <v>English</v>
      </c>
      <c r="T2828">
        <f>Table19[[#This Row],[Gross Revenue]]-Table19[[#This Row],[Budget]]</f>
        <v>1560950</v>
      </c>
      <c r="U2828" s="1">
        <f>(Table19[[#This Row],[Gross Revenue]]/Table19[[#This Row],[Budget]])-1</f>
        <v>0.12487599999999999</v>
      </c>
      <c r="V2828" t="str">
        <f t="shared" si="101"/>
        <v>90-110 minutes</v>
      </c>
      <c r="W2828">
        <f>Table19[[#This Row],[Profit]]/Table19[[#This Row],[Budget]]*100</f>
        <v>12.4876</v>
      </c>
      <c r="X2828">
        <v>-434215.5</v>
      </c>
      <c r="Y2828">
        <v>-0.10115100772200772</v>
      </c>
      <c r="Z2828" t="str">
        <f t="shared" si="103"/>
        <v>Low</v>
      </c>
    </row>
    <row r="2829" spans="1:26" x14ac:dyDescent="0.2">
      <c r="A2829" t="s">
        <v>6215</v>
      </c>
      <c r="B2829" t="s">
        <v>2820</v>
      </c>
      <c r="C2829" t="s">
        <v>1269</v>
      </c>
      <c r="D2829">
        <v>558</v>
      </c>
      <c r="E2829">
        <v>2039</v>
      </c>
      <c r="F2829">
        <v>10</v>
      </c>
      <c r="G2829">
        <v>0</v>
      </c>
      <c r="H2829">
        <v>7.3</v>
      </c>
      <c r="I2829">
        <v>141</v>
      </c>
      <c r="J2829">
        <v>78</v>
      </c>
      <c r="K2829">
        <v>89296573</v>
      </c>
      <c r="L2829">
        <v>100000000</v>
      </c>
      <c r="M2829" s="2">
        <f>VLOOKUP(A2829,Sheet2!$A$1:G6553,2,0)</f>
        <v>36623</v>
      </c>
      <c r="N2829" t="str">
        <f>VLOOKUP(A2829,Sheet2!$A$1:G6553,3,0)</f>
        <v>Color</v>
      </c>
      <c r="O2829" t="str">
        <f>VLOOKUP(A2829,Sheet2!$A$1:G6553,4,0)</f>
        <v>Adventure</v>
      </c>
      <c r="P2829" t="str">
        <f>VLOOKUP(A2829,Sheet2!$A$1:G6553,5,0)</f>
        <v>English</v>
      </c>
      <c r="Q2829" t="str">
        <f>VLOOKUP(A2829,Sheet2!$A$1:G6553,6,0)</f>
        <v>USA</v>
      </c>
      <c r="R2829" t="str">
        <f>VLOOKUP(A2829,Sheet2!$A$1:G6553,7,0)</f>
        <v>G</v>
      </c>
      <c r="S2829" t="str">
        <f>IF(Table19[[#This Row],[Language]]="English","English","Other language")</f>
        <v>English</v>
      </c>
      <c r="T2829">
        <f>Table19[[#This Row],[Gross Revenue]]-Table19[[#This Row],[Budget]]</f>
        <v>-10703427</v>
      </c>
      <c r="U2829" s="1">
        <f>(Table19[[#This Row],[Gross Revenue]]/Table19[[#This Row],[Budget]])-1</f>
        <v>-0.10703426999999999</v>
      </c>
      <c r="V2829" t="str">
        <f t="shared" si="101"/>
        <v>&lt;90 minutes</v>
      </c>
      <c r="W2829">
        <f>Table19[[#This Row],[Profit]]/Table19[[#This Row],[Budget]]*100</f>
        <v>-10.703427</v>
      </c>
      <c r="X2829">
        <v>3892693.5</v>
      </c>
      <c r="Y2829">
        <v>0.11726928571428571</v>
      </c>
      <c r="Z2829" t="str">
        <f t="shared" si="103"/>
        <v>High</v>
      </c>
    </row>
    <row r="2830" spans="1:26" x14ac:dyDescent="0.2">
      <c r="A2830" t="s">
        <v>6060</v>
      </c>
      <c r="B2830" t="s">
        <v>1158</v>
      </c>
      <c r="C2830" t="s">
        <v>952</v>
      </c>
      <c r="D2830">
        <v>327</v>
      </c>
      <c r="E2830">
        <v>672</v>
      </c>
      <c r="F2830">
        <v>277</v>
      </c>
      <c r="G2830">
        <v>0</v>
      </c>
      <c r="H2830">
        <v>7.2</v>
      </c>
      <c r="I2830">
        <v>90</v>
      </c>
      <c r="J2830">
        <v>102</v>
      </c>
      <c r="K2830">
        <v>10660147</v>
      </c>
      <c r="L2830">
        <v>23000000</v>
      </c>
      <c r="M2830" s="2">
        <f>VLOOKUP(A2830,Sheet2!$A$1:G6554,2,0)</f>
        <v>36390</v>
      </c>
      <c r="N2830" t="str">
        <f>VLOOKUP(A2830,Sheet2!$A$1:G6554,3,0)</f>
        <v>Color</v>
      </c>
      <c r="O2830" t="str">
        <f>VLOOKUP(A2830,Sheet2!$A$1:G6554,4,0)</f>
        <v>Drama</v>
      </c>
      <c r="P2830" t="str">
        <f>VLOOKUP(A2830,Sheet2!$A$1:G6554,5,0)</f>
        <v>English</v>
      </c>
      <c r="Q2830" t="str">
        <f>VLOOKUP(A2830,Sheet2!$A$1:G6554,6,0)</f>
        <v>UK</v>
      </c>
      <c r="R2830" t="str">
        <f>VLOOKUP(A2830,Sheet2!$A$1:G6554,7,0)</f>
        <v>R</v>
      </c>
      <c r="S2830" t="str">
        <f>IF(Table19[[#This Row],[Language]]="English","English","Other language")</f>
        <v>English</v>
      </c>
      <c r="T2830">
        <f>Table19[[#This Row],[Gross Revenue]]-Table19[[#This Row],[Budget]]</f>
        <v>-12339853</v>
      </c>
      <c r="U2830" s="1">
        <f>(Table19[[#This Row],[Gross Revenue]]/Table19[[#This Row],[Budget]])-1</f>
        <v>-0.5365153478260869</v>
      </c>
      <c r="V2830" t="str">
        <f t="shared" si="101"/>
        <v>90-110 minutes</v>
      </c>
      <c r="W2830">
        <f>Table19[[#This Row],[Profit]]/Table19[[#This Row],[Budget]]*100</f>
        <v>-53.651534782608699</v>
      </c>
      <c r="X2830">
        <v>-434215.5</v>
      </c>
      <c r="Y2830">
        <v>-0.10115100772200772</v>
      </c>
      <c r="Z2830" t="str">
        <f t="shared" si="103"/>
        <v>Medium</v>
      </c>
    </row>
    <row r="2831" spans="1:26" x14ac:dyDescent="0.2">
      <c r="A2831" t="s">
        <v>6378</v>
      </c>
      <c r="B2831" t="s">
        <v>856</v>
      </c>
      <c r="C2831" t="s">
        <v>1398</v>
      </c>
      <c r="D2831">
        <v>14000</v>
      </c>
      <c r="E2831">
        <v>15912</v>
      </c>
      <c r="F2831">
        <v>333</v>
      </c>
      <c r="G2831">
        <v>0</v>
      </c>
      <c r="H2831">
        <v>7.4</v>
      </c>
      <c r="I2831">
        <v>116</v>
      </c>
      <c r="J2831">
        <v>162</v>
      </c>
      <c r="K2831">
        <v>78651430</v>
      </c>
      <c r="L2831">
        <v>27000000</v>
      </c>
      <c r="M2831" s="2">
        <f>VLOOKUP(A2831,Sheet2!$A$1:G6555,2,0)</f>
        <v>35096</v>
      </c>
      <c r="N2831" t="str">
        <f>VLOOKUP(A2831,Sheet2!$A$1:G6555,3,0)</f>
        <v>Color</v>
      </c>
      <c r="O2831" t="str">
        <f>VLOOKUP(A2831,Sheet2!$A$1:G6555,4,0)</f>
        <v>Drama</v>
      </c>
      <c r="P2831" t="str">
        <f>VLOOKUP(A2831,Sheet2!$A$1:G6555,5,0)</f>
        <v>English</v>
      </c>
      <c r="Q2831" t="str">
        <f>VLOOKUP(A2831,Sheet2!$A$1:G6555,6,0)</f>
        <v>USA</v>
      </c>
      <c r="R2831" t="str">
        <f>VLOOKUP(A2831,Sheet2!$A$1:G6555,7,0)</f>
        <v>R</v>
      </c>
      <c r="S2831" t="str">
        <f>IF(Table19[[#This Row],[Language]]="English","English","Other language")</f>
        <v>English</v>
      </c>
      <c r="T2831">
        <f>Table19[[#This Row],[Gross Revenue]]-Table19[[#This Row],[Budget]]</f>
        <v>51651430</v>
      </c>
      <c r="U2831" s="1">
        <f>(Table19[[#This Row],[Gross Revenue]]/Table19[[#This Row],[Budget]])-1</f>
        <v>1.9130159259259258</v>
      </c>
      <c r="V2831" t="str">
        <f t="shared" si="101"/>
        <v>&gt;150 minutes</v>
      </c>
      <c r="W2831">
        <f>Table19[[#This Row],[Profit]]/Table19[[#This Row],[Budget]]*100</f>
        <v>191.30159259259258</v>
      </c>
      <c r="X2831">
        <v>-434215.5</v>
      </c>
      <c r="Y2831">
        <v>-0.10115100772200772</v>
      </c>
      <c r="Z2831" t="str">
        <f t="shared" si="103"/>
        <v>Medium</v>
      </c>
    </row>
    <row r="2832" spans="1:26" x14ac:dyDescent="0.2">
      <c r="A2832" t="s">
        <v>6114</v>
      </c>
      <c r="B2832" t="s">
        <v>968</v>
      </c>
      <c r="C2832" t="s">
        <v>1492</v>
      </c>
      <c r="D2832">
        <v>18000</v>
      </c>
      <c r="E2832">
        <v>37605</v>
      </c>
      <c r="F2832">
        <v>845</v>
      </c>
      <c r="G2832">
        <v>56000</v>
      </c>
      <c r="H2832">
        <v>7.2</v>
      </c>
      <c r="I2832">
        <v>292</v>
      </c>
      <c r="J2832">
        <v>132</v>
      </c>
      <c r="K2832">
        <v>101530738</v>
      </c>
      <c r="L2832">
        <v>55000000</v>
      </c>
      <c r="M2832" s="2">
        <f>VLOOKUP(A2832,Sheet2!$A$1:G6556,2,0)</f>
        <v>41808</v>
      </c>
      <c r="N2832" t="str">
        <f>VLOOKUP(A2832,Sheet2!$A$1:G6556,3,0)</f>
        <v>Color</v>
      </c>
      <c r="O2832" t="str">
        <f>VLOOKUP(A2832,Sheet2!$A$1:G6556,4,0)</f>
        <v>Action</v>
      </c>
      <c r="P2832" t="str">
        <f>VLOOKUP(A2832,Sheet2!$A$1:G6556,5,0)</f>
        <v>English</v>
      </c>
      <c r="Q2832" t="str">
        <f>VLOOKUP(A2832,Sheet2!$A$1:G6556,6,0)</f>
        <v>USA</v>
      </c>
      <c r="R2832" t="str">
        <f>VLOOKUP(A2832,Sheet2!$A$1:G6556,7,0)</f>
        <v>R</v>
      </c>
      <c r="S2832" t="str">
        <f>IF(Table19[[#This Row],[Language]]="English","English","Other language")</f>
        <v>English</v>
      </c>
      <c r="T2832">
        <f>Table19[[#This Row],[Gross Revenue]]-Table19[[#This Row],[Budget]]</f>
        <v>46530738</v>
      </c>
      <c r="U2832" s="1">
        <f>(Table19[[#This Row],[Gross Revenue]]/Table19[[#This Row],[Budget]])-1</f>
        <v>0.84601341818181819</v>
      </c>
      <c r="V2832" t="str">
        <f t="shared" si="101"/>
        <v>131-150 minutes</v>
      </c>
      <c r="W2832">
        <f>Table19[[#This Row],[Profit]]/Table19[[#This Row],[Budget]]*100</f>
        <v>84.601341818181822</v>
      </c>
      <c r="X2832">
        <v>-1289919.5</v>
      </c>
      <c r="Y2832">
        <v>-4.8151417500000002E-2</v>
      </c>
      <c r="Z2832" t="str">
        <f t="shared" si="103"/>
        <v>High</v>
      </c>
    </row>
    <row r="2833" spans="1:26" x14ac:dyDescent="0.2">
      <c r="A2833" t="s">
        <v>5443</v>
      </c>
      <c r="B2833" t="s">
        <v>467</v>
      </c>
      <c r="C2833" t="s">
        <v>977</v>
      </c>
      <c r="D2833">
        <v>1000</v>
      </c>
      <c r="E2833">
        <v>2759</v>
      </c>
      <c r="F2833">
        <v>301</v>
      </c>
      <c r="G2833">
        <v>0</v>
      </c>
      <c r="H2833">
        <v>6.7</v>
      </c>
      <c r="I2833">
        <v>233</v>
      </c>
      <c r="J2833">
        <v>122</v>
      </c>
      <c r="K2833">
        <v>75072454</v>
      </c>
      <c r="L2833">
        <v>20000000</v>
      </c>
      <c r="M2833" s="2">
        <f>VLOOKUP(A2833,Sheet2!$A$1:G6557,2,0)</f>
        <v>38540</v>
      </c>
      <c r="N2833" t="str">
        <f>VLOOKUP(A2833,Sheet2!$A$1:G6557,3,0)</f>
        <v>Color</v>
      </c>
      <c r="O2833" t="str">
        <f>VLOOKUP(A2833,Sheet2!$A$1:G6557,4,0)</f>
        <v>Drama</v>
      </c>
      <c r="P2833" t="str">
        <f>VLOOKUP(A2833,Sheet2!$A$1:G6557,5,0)</f>
        <v>English</v>
      </c>
      <c r="Q2833" t="str">
        <f>VLOOKUP(A2833,Sheet2!$A$1:G6557,6,0)</f>
        <v>USA</v>
      </c>
      <c r="R2833" t="str">
        <f>VLOOKUP(A2833,Sheet2!$A$1:G6557,7,0)</f>
        <v>PG-13</v>
      </c>
      <c r="S2833" t="str">
        <f>IF(Table19[[#This Row],[Language]]="English","English","Other language")</f>
        <v>English</v>
      </c>
      <c r="T2833">
        <f>Table19[[#This Row],[Gross Revenue]]-Table19[[#This Row],[Budget]]</f>
        <v>55072454</v>
      </c>
      <c r="U2833" s="1">
        <f>(Table19[[#This Row],[Gross Revenue]]/Table19[[#This Row],[Budget]])-1</f>
        <v>2.7536227000000002</v>
      </c>
      <c r="V2833" t="str">
        <f t="shared" si="101"/>
        <v>111-130 minutes</v>
      </c>
      <c r="W2833">
        <f>Table19[[#This Row],[Profit]]/Table19[[#This Row],[Budget]]*100</f>
        <v>275.36227000000002</v>
      </c>
      <c r="X2833">
        <v>-434215.5</v>
      </c>
      <c r="Y2833">
        <v>-0.10115100772200772</v>
      </c>
      <c r="Z2833" t="str">
        <f t="shared" si="103"/>
        <v>Medium</v>
      </c>
    </row>
    <row r="2834" spans="1:26" x14ac:dyDescent="0.2">
      <c r="A2834" t="s">
        <v>6870</v>
      </c>
      <c r="B2834" t="s">
        <v>1509</v>
      </c>
      <c r="C2834" t="s">
        <v>1477</v>
      </c>
      <c r="D2834">
        <v>1000</v>
      </c>
      <c r="E2834">
        <v>2466</v>
      </c>
      <c r="F2834">
        <v>607</v>
      </c>
      <c r="G2834">
        <v>18000</v>
      </c>
      <c r="H2834">
        <v>8</v>
      </c>
      <c r="I2834">
        <v>304</v>
      </c>
      <c r="J2834">
        <v>132</v>
      </c>
      <c r="K2834">
        <v>204565000</v>
      </c>
      <c r="L2834">
        <v>8000000</v>
      </c>
      <c r="M2834" s="2">
        <f>VLOOKUP(A2834,Sheet2!$A$1:G6558,2,0)</f>
        <v>26986</v>
      </c>
      <c r="N2834" t="str">
        <f>VLOOKUP(A2834,Sheet2!$A$1:G6558,3,0)</f>
        <v>Color</v>
      </c>
      <c r="O2834" t="str">
        <f>VLOOKUP(A2834,Sheet2!$A$1:G6558,4,0)</f>
        <v>Horror</v>
      </c>
      <c r="P2834" t="str">
        <f>VLOOKUP(A2834,Sheet2!$A$1:G6558,5,0)</f>
        <v>English</v>
      </c>
      <c r="Q2834" t="str">
        <f>VLOOKUP(A2834,Sheet2!$A$1:G6558,6,0)</f>
        <v>USA</v>
      </c>
      <c r="R2834" t="str">
        <f>VLOOKUP(A2834,Sheet2!$A$1:G6558,7,0)</f>
        <v>R</v>
      </c>
      <c r="S2834" t="str">
        <f>IF(Table19[[#This Row],[Language]]="English","English","Other language")</f>
        <v>English</v>
      </c>
      <c r="T2834">
        <f>Table19[[#This Row],[Gross Revenue]]-Table19[[#This Row],[Budget]]</f>
        <v>196565000</v>
      </c>
      <c r="U2834" s="1">
        <f>(Table19[[#This Row],[Gross Revenue]]/Table19[[#This Row],[Budget]])-1</f>
        <v>24.570625</v>
      </c>
      <c r="V2834" t="str">
        <f t="shared" si="101"/>
        <v>131-150 minutes</v>
      </c>
      <c r="W2834">
        <f>Table19[[#This Row],[Profit]]/Table19[[#This Row],[Budget]]*100</f>
        <v>2457.0625</v>
      </c>
      <c r="X2834">
        <v>16235088</v>
      </c>
      <c r="Y2834">
        <v>1.1909079499999999</v>
      </c>
      <c r="Z2834" t="str">
        <f t="shared" si="103"/>
        <v>Low</v>
      </c>
    </row>
    <row r="2835" spans="1:26" x14ac:dyDescent="0.2">
      <c r="A2835" t="s">
        <v>5071</v>
      </c>
      <c r="B2835" t="s">
        <v>150</v>
      </c>
      <c r="C2835" t="s">
        <v>226</v>
      </c>
      <c r="D2835">
        <v>26000</v>
      </c>
      <c r="E2835">
        <v>46355</v>
      </c>
      <c r="F2835">
        <v>13000</v>
      </c>
      <c r="G2835">
        <v>57000</v>
      </c>
      <c r="H2835">
        <v>6.5</v>
      </c>
      <c r="I2835">
        <v>424</v>
      </c>
      <c r="J2835">
        <v>113</v>
      </c>
      <c r="K2835">
        <v>102981571</v>
      </c>
      <c r="L2835">
        <v>80000000</v>
      </c>
      <c r="M2835" s="2">
        <f>VLOOKUP(A2835,Sheet2!$A$1:G6559,2,0)</f>
        <v>40494</v>
      </c>
      <c r="N2835" t="str">
        <f>VLOOKUP(A2835,Sheet2!$A$1:G6559,3,0)</f>
        <v>Color</v>
      </c>
      <c r="O2835" t="str">
        <f>VLOOKUP(A2835,Sheet2!$A$1:G6559,4,0)</f>
        <v>Action</v>
      </c>
      <c r="P2835" t="str">
        <f>VLOOKUP(A2835,Sheet2!$A$1:G6559,5,0)</f>
        <v>English</v>
      </c>
      <c r="Q2835" t="str">
        <f>VLOOKUP(A2835,Sheet2!$A$1:G6559,6,0)</f>
        <v>USA</v>
      </c>
      <c r="R2835" t="str">
        <f>VLOOKUP(A2835,Sheet2!$A$1:G6559,7,0)</f>
        <v>R</v>
      </c>
      <c r="S2835" t="str">
        <f>IF(Table19[[#This Row],[Language]]="English","English","Other language")</f>
        <v>English</v>
      </c>
      <c r="T2835">
        <f>Table19[[#This Row],[Gross Revenue]]-Table19[[#This Row],[Budget]]</f>
        <v>22981571</v>
      </c>
      <c r="U2835" s="1">
        <f>(Table19[[#This Row],[Gross Revenue]]/Table19[[#This Row],[Budget]])-1</f>
        <v>0.2872696374999999</v>
      </c>
      <c r="V2835" t="str">
        <f t="shared" si="101"/>
        <v>111-130 minutes</v>
      </c>
      <c r="W2835">
        <f>Table19[[#This Row],[Profit]]/Table19[[#This Row],[Budget]]*100</f>
        <v>28.726963749999999</v>
      </c>
      <c r="X2835">
        <v>-1289919.5</v>
      </c>
      <c r="Y2835">
        <v>-4.8151417500000002E-2</v>
      </c>
      <c r="Z2835" t="str">
        <f t="shared" si="103"/>
        <v>High</v>
      </c>
    </row>
    <row r="2836" spans="1:26" x14ac:dyDescent="0.2">
      <c r="A2836" t="s">
        <v>5373</v>
      </c>
      <c r="B2836" t="s">
        <v>150</v>
      </c>
      <c r="C2836" t="s">
        <v>593</v>
      </c>
      <c r="D2836">
        <v>26000</v>
      </c>
      <c r="E2836">
        <v>57881</v>
      </c>
      <c r="F2836">
        <v>165</v>
      </c>
      <c r="G2836">
        <v>108000</v>
      </c>
      <c r="H2836">
        <v>6.7</v>
      </c>
      <c r="I2836">
        <v>383</v>
      </c>
      <c r="J2836">
        <v>103</v>
      </c>
      <c r="K2836">
        <v>85017401</v>
      </c>
      <c r="L2836">
        <v>92000000</v>
      </c>
      <c r="M2836" s="2">
        <f>VLOOKUP(A2836,Sheet2!$A$1:G6560,2,0)</f>
        <v>40985</v>
      </c>
      <c r="N2836" t="str">
        <f>VLOOKUP(A2836,Sheet2!$A$1:G6560,3,0)</f>
        <v>Color</v>
      </c>
      <c r="O2836" t="str">
        <f>VLOOKUP(A2836,Sheet2!$A$1:G6560,4,0)</f>
        <v>Action</v>
      </c>
      <c r="P2836" t="str">
        <f>VLOOKUP(A2836,Sheet2!$A$1:G6560,5,0)</f>
        <v>English</v>
      </c>
      <c r="Q2836" t="str">
        <f>VLOOKUP(A2836,Sheet2!$A$1:G6560,6,0)</f>
        <v>USA</v>
      </c>
      <c r="R2836" t="str">
        <f>VLOOKUP(A2836,Sheet2!$A$1:G6560,7,0)</f>
        <v>R</v>
      </c>
      <c r="S2836" t="str">
        <f>IF(Table19[[#This Row],[Language]]="English","English","Other language")</f>
        <v>English</v>
      </c>
      <c r="T2836">
        <f>Table19[[#This Row],[Gross Revenue]]-Table19[[#This Row],[Budget]]</f>
        <v>-6982599</v>
      </c>
      <c r="U2836" s="1">
        <f>(Table19[[#This Row],[Gross Revenue]]/Table19[[#This Row],[Budget]])-1</f>
        <v>-7.5897815217391251E-2</v>
      </c>
      <c r="V2836" t="str">
        <f t="shared" si="101"/>
        <v>90-110 minutes</v>
      </c>
      <c r="W2836">
        <f>Table19[[#This Row],[Profit]]/Table19[[#This Row],[Budget]]*100</f>
        <v>-7.5897815217391305</v>
      </c>
      <c r="X2836">
        <v>-1289919.5</v>
      </c>
      <c r="Y2836">
        <v>-4.8151417500000002E-2</v>
      </c>
      <c r="Z2836" t="str">
        <f t="shared" si="103"/>
        <v>High</v>
      </c>
    </row>
    <row r="2837" spans="1:26" x14ac:dyDescent="0.2">
      <c r="A2837" t="s">
        <v>4447</v>
      </c>
      <c r="B2837" t="s">
        <v>150</v>
      </c>
      <c r="C2837" t="s">
        <v>1556</v>
      </c>
      <c r="D2837">
        <v>26000</v>
      </c>
      <c r="E2837">
        <v>52610</v>
      </c>
      <c r="F2837">
        <v>385</v>
      </c>
      <c r="G2837">
        <v>56000</v>
      </c>
      <c r="H2837">
        <v>6.1</v>
      </c>
      <c r="I2837">
        <v>320</v>
      </c>
      <c r="J2837">
        <v>131</v>
      </c>
      <c r="K2837">
        <v>39292022</v>
      </c>
      <c r="L2837">
        <v>90000000</v>
      </c>
      <c r="M2837" s="2">
        <f>VLOOKUP(A2837,Sheet2!$A$1:G6561,2,0)</f>
        <v>41877</v>
      </c>
      <c r="N2837" t="str">
        <f>VLOOKUP(A2837,Sheet2!$A$1:G6561,3,0)</f>
        <v>Color</v>
      </c>
      <c r="O2837" t="str">
        <f>VLOOKUP(A2837,Sheet2!$A$1:G6561,4,0)</f>
        <v>Action</v>
      </c>
      <c r="P2837" t="str">
        <f>VLOOKUP(A2837,Sheet2!$A$1:G6561,5,0)</f>
        <v>English</v>
      </c>
      <c r="Q2837" t="str">
        <f>VLOOKUP(A2837,Sheet2!$A$1:G6561,6,0)</f>
        <v>USA</v>
      </c>
      <c r="R2837" t="str">
        <f>VLOOKUP(A2837,Sheet2!$A$1:G6561,7,0)</f>
        <v>PG-13</v>
      </c>
      <c r="S2837" t="str">
        <f>IF(Table19[[#This Row],[Language]]="English","English","Other language")</f>
        <v>English</v>
      </c>
      <c r="T2837">
        <f>Table19[[#This Row],[Gross Revenue]]-Table19[[#This Row],[Budget]]</f>
        <v>-50707978</v>
      </c>
      <c r="U2837" s="1">
        <f>(Table19[[#This Row],[Gross Revenue]]/Table19[[#This Row],[Budget]])-1</f>
        <v>-0.5634219777777778</v>
      </c>
      <c r="V2837" t="str">
        <f t="shared" si="101"/>
        <v>131-150 minutes</v>
      </c>
      <c r="W2837">
        <f>Table19[[#This Row],[Profit]]/Table19[[#This Row],[Budget]]*100</f>
        <v>-56.342197777777784</v>
      </c>
      <c r="X2837">
        <v>-1289919.5</v>
      </c>
      <c r="Y2837">
        <v>-4.8151417500000002E-2</v>
      </c>
      <c r="Z2837" t="str">
        <f t="shared" si="103"/>
        <v>High</v>
      </c>
    </row>
    <row r="2838" spans="1:26" x14ac:dyDescent="0.2">
      <c r="A2838" t="s">
        <v>6185</v>
      </c>
      <c r="B2838" t="s">
        <v>730</v>
      </c>
      <c r="C2838" t="s">
        <v>1673</v>
      </c>
      <c r="D2838">
        <v>2000</v>
      </c>
      <c r="E2838">
        <v>5162</v>
      </c>
      <c r="F2838">
        <v>39</v>
      </c>
      <c r="G2838">
        <v>0</v>
      </c>
      <c r="H2838">
        <v>7.3</v>
      </c>
      <c r="I2838">
        <v>86</v>
      </c>
      <c r="J2838">
        <v>130</v>
      </c>
      <c r="K2838">
        <v>9589875</v>
      </c>
      <c r="L2838">
        <v>40000000</v>
      </c>
      <c r="M2838" s="2">
        <f>VLOOKUP(A2838,Sheet2!$A$1:G6562,2,0)</f>
        <v>39542</v>
      </c>
      <c r="N2838" t="str">
        <f>VLOOKUP(A2838,Sheet2!$A$1:G6562,3,0)</f>
        <v>Black and White</v>
      </c>
      <c r="O2838" t="str">
        <f>VLOOKUP(A2838,Sheet2!$A$1:G6562,4,0)</f>
        <v>Biography</v>
      </c>
      <c r="P2838" t="str">
        <f>VLOOKUP(A2838,Sheet2!$A$1:G6562,5,0)</f>
        <v>English</v>
      </c>
      <c r="Q2838" t="str">
        <f>VLOOKUP(A2838,Sheet2!$A$1:G6562,6,0)</f>
        <v>USA</v>
      </c>
      <c r="R2838" t="str">
        <f>VLOOKUP(A2838,Sheet2!$A$1:G6562,7,0)</f>
        <v>PG</v>
      </c>
      <c r="S2838" t="str">
        <f>IF(Table19[[#This Row],[Language]]="English","English","Other language")</f>
        <v>English</v>
      </c>
      <c r="T2838">
        <f>Table19[[#This Row],[Gross Revenue]]-Table19[[#This Row],[Budget]]</f>
        <v>-30410125</v>
      </c>
      <c r="U2838" s="1">
        <f>(Table19[[#This Row],[Gross Revenue]]/Table19[[#This Row],[Budget]])-1</f>
        <v>-0.76025312499999997</v>
      </c>
      <c r="V2838" t="str">
        <f t="shared" si="101"/>
        <v>111-130 minutes</v>
      </c>
      <c r="W2838">
        <f>Table19[[#This Row],[Profit]]/Table19[[#This Row],[Budget]]*100</f>
        <v>-76.025312499999998</v>
      </c>
      <c r="X2838">
        <v>-1289919.5</v>
      </c>
      <c r="Y2838">
        <v>-4.8151417500000002E-2</v>
      </c>
      <c r="Z2838" t="str">
        <f t="shared" si="103"/>
        <v>High</v>
      </c>
    </row>
    <row r="2839" spans="1:26" x14ac:dyDescent="0.2">
      <c r="A2839" t="s">
        <v>4199</v>
      </c>
      <c r="B2839" t="s">
        <v>843</v>
      </c>
      <c r="C2839" t="s">
        <v>1322</v>
      </c>
      <c r="D2839">
        <v>474</v>
      </c>
      <c r="E2839">
        <v>2029</v>
      </c>
      <c r="F2839">
        <v>30</v>
      </c>
      <c r="G2839">
        <v>916</v>
      </c>
      <c r="H2839">
        <v>5.9</v>
      </c>
      <c r="I2839">
        <v>104</v>
      </c>
      <c r="J2839">
        <v>108</v>
      </c>
      <c r="K2839">
        <v>453079</v>
      </c>
      <c r="L2839">
        <v>7000000</v>
      </c>
      <c r="M2839" s="2">
        <f>VLOOKUP(A2839,Sheet2!$A$1:G6563,2,0)</f>
        <v>40372</v>
      </c>
      <c r="N2839" t="str">
        <f>VLOOKUP(A2839,Sheet2!$A$1:G6563,3,0)</f>
        <v>Color</v>
      </c>
      <c r="O2839" t="str">
        <f>VLOOKUP(A2839,Sheet2!$A$1:G6563,4,0)</f>
        <v>Comedy</v>
      </c>
      <c r="P2839" t="str">
        <f>VLOOKUP(A2839,Sheet2!$A$1:G6563,5,0)</f>
        <v>English</v>
      </c>
      <c r="Q2839" t="str">
        <f>VLOOKUP(A2839,Sheet2!$A$1:G6563,6,0)</f>
        <v>USA</v>
      </c>
      <c r="R2839" t="str">
        <f>VLOOKUP(A2839,Sheet2!$A$1:G6563,7,0)</f>
        <v>R</v>
      </c>
      <c r="S2839" t="str">
        <f>IF(Table19[[#This Row],[Language]]="English","English","Other language")</f>
        <v>English</v>
      </c>
      <c r="T2839">
        <f>Table19[[#This Row],[Gross Revenue]]-Table19[[#This Row],[Budget]]</f>
        <v>-6546921</v>
      </c>
      <c r="U2839" s="1">
        <f>(Table19[[#This Row],[Gross Revenue]]/Table19[[#This Row],[Budget]])-1</f>
        <v>-0.93527442857142862</v>
      </c>
      <c r="V2839" t="str">
        <f t="shared" si="101"/>
        <v>90-110 minutes</v>
      </c>
      <c r="W2839">
        <f>Table19[[#This Row],[Profit]]/Table19[[#This Row],[Budget]]*100</f>
        <v>-93.527442857142859</v>
      </c>
      <c r="X2839">
        <v>1637763</v>
      </c>
      <c r="Y2839">
        <v>0.19178668286445014</v>
      </c>
      <c r="Z2839" t="str">
        <f t="shared" si="103"/>
        <v>Low</v>
      </c>
    </row>
    <row r="2840" spans="1:26" x14ac:dyDescent="0.2">
      <c r="A2840" t="s">
        <v>3837</v>
      </c>
      <c r="B2840" t="s">
        <v>392</v>
      </c>
      <c r="C2840" t="s">
        <v>920</v>
      </c>
      <c r="D2840">
        <v>17000</v>
      </c>
      <c r="E2840">
        <v>18765</v>
      </c>
      <c r="F2840">
        <v>0</v>
      </c>
      <c r="G2840">
        <v>0</v>
      </c>
      <c r="H2840">
        <v>5.4</v>
      </c>
      <c r="I2840">
        <v>172</v>
      </c>
      <c r="J2840">
        <v>92</v>
      </c>
      <c r="K2840">
        <v>31397498</v>
      </c>
      <c r="L2840">
        <v>12000000</v>
      </c>
      <c r="M2840" s="2">
        <f>VLOOKUP(A2840,Sheet2!$A$1:G6564,2,0)</f>
        <v>39496</v>
      </c>
      <c r="N2840" t="str">
        <f>VLOOKUP(A2840,Sheet2!$A$1:G6564,3,0)</f>
        <v>Color</v>
      </c>
      <c r="O2840" t="str">
        <f>VLOOKUP(A2840,Sheet2!$A$1:G6564,4,0)</f>
        <v>Horror</v>
      </c>
      <c r="P2840" t="str">
        <f>VLOOKUP(A2840,Sheet2!$A$1:G6564,5,0)</f>
        <v>English</v>
      </c>
      <c r="Q2840" t="str">
        <f>VLOOKUP(A2840,Sheet2!$A$1:G6564,6,0)</f>
        <v>USA</v>
      </c>
      <c r="R2840" t="str">
        <f>VLOOKUP(A2840,Sheet2!$A$1:G6564,7,0)</f>
        <v>PG-13</v>
      </c>
      <c r="S2840" t="str">
        <f>IF(Table19[[#This Row],[Language]]="English","English","Other language")</f>
        <v>English</v>
      </c>
      <c r="T2840">
        <f>Table19[[#This Row],[Gross Revenue]]-Table19[[#This Row],[Budget]]</f>
        <v>19397498</v>
      </c>
      <c r="U2840" s="1">
        <f>(Table19[[#This Row],[Gross Revenue]]/Table19[[#This Row],[Budget]])-1</f>
        <v>1.6164581666666669</v>
      </c>
      <c r="V2840" t="str">
        <f t="shared" si="101"/>
        <v>90-110 minutes</v>
      </c>
      <c r="W2840">
        <f>Table19[[#This Row],[Profit]]/Table19[[#This Row],[Budget]]*100</f>
        <v>161.64581666666666</v>
      </c>
      <c r="X2840">
        <v>16235088</v>
      </c>
      <c r="Y2840">
        <v>1.1909079499999999</v>
      </c>
      <c r="Z2840" t="str">
        <f t="shared" si="103"/>
        <v>Low</v>
      </c>
    </row>
    <row r="2841" spans="1:26" x14ac:dyDescent="0.2">
      <c r="A2841" t="s">
        <v>4954</v>
      </c>
      <c r="B2841" t="s">
        <v>757</v>
      </c>
      <c r="C2841" t="s">
        <v>110</v>
      </c>
      <c r="D2841">
        <v>4000</v>
      </c>
      <c r="E2841">
        <v>12170</v>
      </c>
      <c r="F2841">
        <v>0</v>
      </c>
      <c r="G2841">
        <v>0</v>
      </c>
      <c r="H2841">
        <v>6.4</v>
      </c>
      <c r="I2841">
        <v>154</v>
      </c>
      <c r="J2841">
        <v>104</v>
      </c>
      <c r="K2841">
        <v>40064955</v>
      </c>
      <c r="L2841">
        <v>15000000</v>
      </c>
      <c r="M2841" s="2">
        <f>VLOOKUP(A2841,Sheet2!$A$1:G6565,2,0)</f>
        <v>35905</v>
      </c>
      <c r="N2841" t="str">
        <f>VLOOKUP(A2841,Sheet2!$A$1:G6565,3,0)</f>
        <v>Color</v>
      </c>
      <c r="O2841" t="str">
        <f>VLOOKUP(A2841,Sheet2!$A$1:G6565,4,0)</f>
        <v>Horror</v>
      </c>
      <c r="P2841" t="str">
        <f>VLOOKUP(A2841,Sheet2!$A$1:G6565,5,0)</f>
        <v>English</v>
      </c>
      <c r="Q2841" t="str">
        <f>VLOOKUP(A2841,Sheet2!$A$1:G6565,6,0)</f>
        <v>USA</v>
      </c>
      <c r="R2841" t="str">
        <f>VLOOKUP(A2841,Sheet2!$A$1:G6565,7,0)</f>
        <v>R</v>
      </c>
      <c r="S2841" t="str">
        <f>IF(Table19[[#This Row],[Language]]="English","English","Other language")</f>
        <v>English</v>
      </c>
      <c r="T2841">
        <f>Table19[[#This Row],[Gross Revenue]]-Table19[[#This Row],[Budget]]</f>
        <v>25064955</v>
      </c>
      <c r="U2841" s="1">
        <f>(Table19[[#This Row],[Gross Revenue]]/Table19[[#This Row],[Budget]])-1</f>
        <v>1.6709969999999998</v>
      </c>
      <c r="V2841" t="str">
        <f t="shared" si="101"/>
        <v>90-110 minutes</v>
      </c>
      <c r="W2841">
        <f>Table19[[#This Row],[Profit]]/Table19[[#This Row],[Budget]]*100</f>
        <v>167.09970000000001</v>
      </c>
      <c r="X2841">
        <v>16235088</v>
      </c>
      <c r="Y2841">
        <v>1.1909079499999999</v>
      </c>
      <c r="Z2841" t="str">
        <f t="shared" si="103"/>
        <v>Medium</v>
      </c>
    </row>
    <row r="2842" spans="1:26" x14ac:dyDescent="0.2">
      <c r="A2842" t="s">
        <v>5397</v>
      </c>
      <c r="B2842" t="s">
        <v>74</v>
      </c>
      <c r="C2842" t="s">
        <v>1277</v>
      </c>
      <c r="D2842">
        <v>12000</v>
      </c>
      <c r="E2842">
        <v>16646</v>
      </c>
      <c r="F2842">
        <v>420</v>
      </c>
      <c r="G2842">
        <v>0</v>
      </c>
      <c r="H2842">
        <v>6.7</v>
      </c>
      <c r="I2842">
        <v>121</v>
      </c>
      <c r="J2842">
        <v>125</v>
      </c>
      <c r="K2842">
        <v>75764085</v>
      </c>
      <c r="L2842">
        <v>60000000</v>
      </c>
      <c r="M2842" s="2">
        <f>VLOOKUP(A2842,Sheet2!$A$1:G6566,2,0)</f>
        <v>36706</v>
      </c>
      <c r="N2842" t="str">
        <f>VLOOKUP(A2842,Sheet2!$A$1:G6566,3,0)</f>
        <v>Color</v>
      </c>
      <c r="O2842" t="str">
        <f>VLOOKUP(A2842,Sheet2!$A$1:G6566,4,0)</f>
        <v>Comedy</v>
      </c>
      <c r="P2842" t="str">
        <f>VLOOKUP(A2842,Sheet2!$A$1:G6566,5,0)</f>
        <v>English</v>
      </c>
      <c r="Q2842" t="str">
        <f>VLOOKUP(A2842,Sheet2!$A$1:G6566,6,0)</f>
        <v>USA</v>
      </c>
      <c r="R2842" t="str">
        <f>VLOOKUP(A2842,Sheet2!$A$1:G6566,7,0)</f>
        <v>PG-13</v>
      </c>
      <c r="S2842" t="str">
        <f>IF(Table19[[#This Row],[Language]]="English","English","Other language")</f>
        <v>English</v>
      </c>
      <c r="T2842">
        <f>Table19[[#This Row],[Gross Revenue]]-Table19[[#This Row],[Budget]]</f>
        <v>15764085</v>
      </c>
      <c r="U2842" s="1">
        <f>(Table19[[#This Row],[Gross Revenue]]/Table19[[#This Row],[Budget]])-1</f>
        <v>0.26273474999999991</v>
      </c>
      <c r="V2842" t="str">
        <f t="shared" si="101"/>
        <v>111-130 minutes</v>
      </c>
      <c r="W2842">
        <f>Table19[[#This Row],[Profit]]/Table19[[#This Row],[Budget]]*100</f>
        <v>26.273475000000001</v>
      </c>
      <c r="X2842">
        <v>1637763</v>
      </c>
      <c r="Y2842">
        <v>0.19178668286445014</v>
      </c>
      <c r="Z2842" t="str">
        <f t="shared" si="103"/>
        <v>High</v>
      </c>
    </row>
    <row r="2843" spans="1:26" x14ac:dyDescent="0.2">
      <c r="A2843" t="s">
        <v>4725</v>
      </c>
      <c r="B2843" t="s">
        <v>960</v>
      </c>
      <c r="C2843" t="s">
        <v>1280</v>
      </c>
      <c r="D2843">
        <v>723</v>
      </c>
      <c r="E2843">
        <v>1615</v>
      </c>
      <c r="F2843">
        <v>15</v>
      </c>
      <c r="G2843">
        <v>0</v>
      </c>
      <c r="H2843">
        <v>6.3</v>
      </c>
      <c r="I2843">
        <v>142</v>
      </c>
      <c r="J2843">
        <v>103</v>
      </c>
      <c r="K2843">
        <v>6061759</v>
      </c>
      <c r="L2843">
        <v>17000000</v>
      </c>
      <c r="M2843" s="2">
        <f>VLOOKUP(A2843,Sheet2!$A$1:G6567,2,0)</f>
        <v>38633</v>
      </c>
      <c r="N2843" t="str">
        <f>VLOOKUP(A2843,Sheet2!$A$1:G6567,3,0)</f>
        <v>Color</v>
      </c>
      <c r="O2843" t="str">
        <f>VLOOKUP(A2843,Sheet2!$A$1:G6567,4,0)</f>
        <v>Comedy</v>
      </c>
      <c r="P2843" t="str">
        <f>VLOOKUP(A2843,Sheet2!$A$1:G6567,5,0)</f>
        <v>English</v>
      </c>
      <c r="Q2843" t="str">
        <f>VLOOKUP(A2843,Sheet2!$A$1:G6567,6,0)</f>
        <v>USA</v>
      </c>
      <c r="R2843" t="str">
        <f>VLOOKUP(A2843,Sheet2!$A$1:G6567,7,0)</f>
        <v>PG-13</v>
      </c>
      <c r="S2843" t="str">
        <f>IF(Table19[[#This Row],[Language]]="English","English","Other language")</f>
        <v>English</v>
      </c>
      <c r="T2843">
        <f>Table19[[#This Row],[Gross Revenue]]-Table19[[#This Row],[Budget]]</f>
        <v>-10938241</v>
      </c>
      <c r="U2843" s="1">
        <f>(Table19[[#This Row],[Gross Revenue]]/Table19[[#This Row],[Budget]])-1</f>
        <v>-0.64342594117647056</v>
      </c>
      <c r="V2843" t="str">
        <f t="shared" si="101"/>
        <v>90-110 minutes</v>
      </c>
      <c r="W2843">
        <f>Table19[[#This Row],[Profit]]/Table19[[#This Row],[Budget]]*100</f>
        <v>-64.342594117647053</v>
      </c>
      <c r="X2843">
        <v>1637763</v>
      </c>
      <c r="Y2843">
        <v>0.19178668286445014</v>
      </c>
      <c r="Z2843" t="str">
        <f t="shared" si="103"/>
        <v>Medium</v>
      </c>
    </row>
    <row r="2844" spans="1:26" x14ac:dyDescent="0.2">
      <c r="A2844" t="s">
        <v>4119</v>
      </c>
      <c r="B2844" t="s">
        <v>211</v>
      </c>
      <c r="C2844" t="s">
        <v>1246</v>
      </c>
      <c r="D2844">
        <v>22000</v>
      </c>
      <c r="E2844">
        <v>24618</v>
      </c>
      <c r="F2844">
        <v>12000</v>
      </c>
      <c r="G2844">
        <v>0</v>
      </c>
      <c r="H2844">
        <v>5.8</v>
      </c>
      <c r="I2844">
        <v>50</v>
      </c>
      <c r="J2844">
        <v>116</v>
      </c>
      <c r="K2844">
        <v>18573791</v>
      </c>
      <c r="L2844">
        <v>55000000</v>
      </c>
      <c r="M2844" s="2">
        <f>VLOOKUP(A2844,Sheet2!$A$1:G6568,2,0)</f>
        <v>35123</v>
      </c>
      <c r="N2844" t="str">
        <f>VLOOKUP(A2844,Sheet2!$A$1:G6568,3,0)</f>
        <v>Color</v>
      </c>
      <c r="O2844" t="str">
        <f>VLOOKUP(A2844,Sheet2!$A$1:G6568,4,0)</f>
        <v>Action</v>
      </c>
      <c r="P2844" t="str">
        <f>VLOOKUP(A2844,Sheet2!$A$1:G6568,5,0)</f>
        <v>English</v>
      </c>
      <c r="Q2844" t="str">
        <f>VLOOKUP(A2844,Sheet2!$A$1:G6568,6,0)</f>
        <v>USA</v>
      </c>
      <c r="R2844" t="str">
        <f>VLOOKUP(A2844,Sheet2!$A$1:G6568,7,0)</f>
        <v>R</v>
      </c>
      <c r="S2844" t="str">
        <f>IF(Table19[[#This Row],[Language]]="English","English","Other language")</f>
        <v>English</v>
      </c>
      <c r="T2844">
        <f>Table19[[#This Row],[Gross Revenue]]-Table19[[#This Row],[Budget]]</f>
        <v>-36426209</v>
      </c>
      <c r="U2844" s="1">
        <f>(Table19[[#This Row],[Gross Revenue]]/Table19[[#This Row],[Budget]])-1</f>
        <v>-0.66229470909090904</v>
      </c>
      <c r="V2844" t="str">
        <f t="shared" si="101"/>
        <v>111-130 minutes</v>
      </c>
      <c r="W2844">
        <f>Table19[[#This Row],[Profit]]/Table19[[#This Row],[Budget]]*100</f>
        <v>-66.229470909090907</v>
      </c>
      <c r="X2844">
        <v>-1289919.5</v>
      </c>
      <c r="Y2844">
        <v>-4.8151417500000002E-2</v>
      </c>
      <c r="Z2844" t="str">
        <f t="shared" si="103"/>
        <v>High</v>
      </c>
    </row>
    <row r="2845" spans="1:26" x14ac:dyDescent="0.2">
      <c r="A2845" t="s">
        <v>5445</v>
      </c>
      <c r="B2845" t="s">
        <v>170</v>
      </c>
      <c r="C2845" t="s">
        <v>405</v>
      </c>
      <c r="D2845">
        <v>23000</v>
      </c>
      <c r="E2845">
        <v>45327</v>
      </c>
      <c r="F2845">
        <v>357</v>
      </c>
      <c r="G2845">
        <v>14000</v>
      </c>
      <c r="H2845">
        <v>6.7</v>
      </c>
      <c r="I2845">
        <v>187</v>
      </c>
      <c r="J2845">
        <v>106</v>
      </c>
      <c r="K2845">
        <v>144512310</v>
      </c>
      <c r="L2845">
        <v>38000000</v>
      </c>
      <c r="M2845" s="2">
        <f>VLOOKUP(A2845,Sheet2!$A$1:G6569,2,0)</f>
        <v>37142</v>
      </c>
      <c r="N2845" t="str">
        <f>VLOOKUP(A2845,Sheet2!$A$1:G6569,3,0)</f>
        <v>Color</v>
      </c>
      <c r="O2845" t="str">
        <f>VLOOKUP(A2845,Sheet2!$A$1:G6569,4,0)</f>
        <v>Action</v>
      </c>
      <c r="P2845" t="str">
        <f>VLOOKUP(A2845,Sheet2!$A$1:G6569,5,0)</f>
        <v>English</v>
      </c>
      <c r="Q2845" t="str">
        <f>VLOOKUP(A2845,Sheet2!$A$1:G6569,6,0)</f>
        <v>USA</v>
      </c>
      <c r="R2845" t="str">
        <f>VLOOKUP(A2845,Sheet2!$A$1:G6569,7,0)</f>
        <v>PG-13</v>
      </c>
      <c r="S2845" t="str">
        <f>IF(Table19[[#This Row],[Language]]="English","English","Other language")</f>
        <v>English</v>
      </c>
      <c r="T2845">
        <f>Table19[[#This Row],[Gross Revenue]]-Table19[[#This Row],[Budget]]</f>
        <v>106512310</v>
      </c>
      <c r="U2845" s="1">
        <f>(Table19[[#This Row],[Gross Revenue]]/Table19[[#This Row],[Budget]])-1</f>
        <v>2.8029555263157895</v>
      </c>
      <c r="V2845" t="str">
        <f t="shared" si="101"/>
        <v>90-110 minutes</v>
      </c>
      <c r="W2845">
        <f>Table19[[#This Row],[Profit]]/Table19[[#This Row],[Budget]]*100</f>
        <v>280.29555263157897</v>
      </c>
      <c r="X2845">
        <v>-1289919.5</v>
      </c>
      <c r="Y2845">
        <v>-4.8151417500000002E-2</v>
      </c>
      <c r="Z2845" t="str">
        <f t="shared" si="103"/>
        <v>Medium</v>
      </c>
    </row>
    <row r="2846" spans="1:26" x14ac:dyDescent="0.2">
      <c r="A2846" t="s">
        <v>4367</v>
      </c>
      <c r="B2846" t="s">
        <v>1482</v>
      </c>
      <c r="C2846" t="s">
        <v>1483</v>
      </c>
      <c r="D2846">
        <v>584</v>
      </c>
      <c r="E2846">
        <v>1235</v>
      </c>
      <c r="F2846">
        <v>681</v>
      </c>
      <c r="G2846">
        <v>0</v>
      </c>
      <c r="H2846">
        <v>6</v>
      </c>
      <c r="I2846">
        <v>158</v>
      </c>
      <c r="J2846">
        <v>104</v>
      </c>
      <c r="K2846">
        <v>62494975</v>
      </c>
      <c r="L2846">
        <v>85000000</v>
      </c>
      <c r="M2846" s="2">
        <f>VLOOKUP(A2846,Sheet2!$A$1:G6570,2,0)</f>
        <v>39066</v>
      </c>
      <c r="N2846" t="str">
        <f>VLOOKUP(A2846,Sheet2!$A$1:G6570,3,0)</f>
        <v>Color</v>
      </c>
      <c r="O2846" t="str">
        <f>VLOOKUP(A2846,Sheet2!$A$1:G6570,4,0)</f>
        <v>Action</v>
      </c>
      <c r="P2846" t="str">
        <f>VLOOKUP(A2846,Sheet2!$A$1:G6570,5,0)</f>
        <v>English</v>
      </c>
      <c r="Q2846" t="str">
        <f>VLOOKUP(A2846,Sheet2!$A$1:G6570,6,0)</f>
        <v>USA</v>
      </c>
      <c r="R2846" t="str">
        <f>VLOOKUP(A2846,Sheet2!$A$1:G6570,7,0)</f>
        <v>PG-13</v>
      </c>
      <c r="S2846" t="str">
        <f>IF(Table19[[#This Row],[Language]]="English","English","Other language")</f>
        <v>English</v>
      </c>
      <c r="T2846">
        <f>Table19[[#This Row],[Gross Revenue]]-Table19[[#This Row],[Budget]]</f>
        <v>-22505025</v>
      </c>
      <c r="U2846" s="1">
        <f>(Table19[[#This Row],[Gross Revenue]]/Table19[[#This Row],[Budget]])-1</f>
        <v>-0.26476500000000003</v>
      </c>
      <c r="V2846" t="str">
        <f t="shared" si="101"/>
        <v>90-110 minutes</v>
      </c>
      <c r="W2846">
        <f>Table19[[#This Row],[Profit]]/Table19[[#This Row],[Budget]]*100</f>
        <v>-26.476499999999998</v>
      </c>
      <c r="X2846">
        <v>-1289919.5</v>
      </c>
      <c r="Y2846">
        <v>-4.8151417500000002E-2</v>
      </c>
      <c r="Z2846" t="str">
        <f t="shared" si="103"/>
        <v>High</v>
      </c>
    </row>
    <row r="2847" spans="1:26" x14ac:dyDescent="0.2">
      <c r="A2847" t="s">
        <v>6761</v>
      </c>
      <c r="B2847" t="s">
        <v>2659</v>
      </c>
      <c r="C2847" t="s">
        <v>3111</v>
      </c>
      <c r="D2847">
        <v>8000</v>
      </c>
      <c r="E2847">
        <v>10565</v>
      </c>
      <c r="F2847">
        <v>131</v>
      </c>
      <c r="G2847">
        <v>93000</v>
      </c>
      <c r="H2847">
        <v>7.8</v>
      </c>
      <c r="I2847">
        <v>326</v>
      </c>
      <c r="J2847">
        <v>133</v>
      </c>
      <c r="K2847">
        <v>124868837</v>
      </c>
      <c r="L2847">
        <v>12000000</v>
      </c>
      <c r="M2847" s="2">
        <f>VLOOKUP(A2847,Sheet2!$A$1:G6571,2,0)</f>
        <v>41863</v>
      </c>
      <c r="N2847" t="str">
        <f>VLOOKUP(A2847,Sheet2!$A$1:G6571,3,0)</f>
        <v>Color</v>
      </c>
      <c r="O2847" t="str">
        <f>VLOOKUP(A2847,Sheet2!$A$1:G6571,4,0)</f>
        <v>Drama</v>
      </c>
      <c r="P2847" t="str">
        <f>VLOOKUP(A2847,Sheet2!$A$1:G6571,5,0)</f>
        <v>English</v>
      </c>
      <c r="Q2847" t="str">
        <f>VLOOKUP(A2847,Sheet2!$A$1:G6571,6,0)</f>
        <v>USA</v>
      </c>
      <c r="R2847" t="str">
        <f>VLOOKUP(A2847,Sheet2!$A$1:G6571,7,0)</f>
        <v>PG-13</v>
      </c>
      <c r="S2847" t="str">
        <f>IF(Table19[[#This Row],[Language]]="English","English","Other language")</f>
        <v>English</v>
      </c>
      <c r="T2847">
        <f>Table19[[#This Row],[Gross Revenue]]-Table19[[#This Row],[Budget]]</f>
        <v>112868837</v>
      </c>
      <c r="U2847" s="1">
        <f>(Table19[[#This Row],[Gross Revenue]]/Table19[[#This Row],[Budget]])-1</f>
        <v>9.4057364166666666</v>
      </c>
      <c r="V2847" t="str">
        <f t="shared" si="101"/>
        <v>131-150 minutes</v>
      </c>
      <c r="W2847">
        <f>Table19[[#This Row],[Profit]]/Table19[[#This Row],[Budget]]*100</f>
        <v>940.57364166666662</v>
      </c>
      <c r="X2847">
        <v>-434215.5</v>
      </c>
      <c r="Y2847">
        <v>-0.10115100772200772</v>
      </c>
      <c r="Z2847" t="str">
        <f t="shared" si="103"/>
        <v>Low</v>
      </c>
    </row>
    <row r="2848" spans="1:26" x14ac:dyDescent="0.2">
      <c r="A2848" t="s">
        <v>6625</v>
      </c>
      <c r="B2848" t="s">
        <v>302</v>
      </c>
      <c r="C2848" t="s">
        <v>1447</v>
      </c>
      <c r="D2848">
        <v>14000</v>
      </c>
      <c r="E2848">
        <v>39319</v>
      </c>
      <c r="F2848">
        <v>0</v>
      </c>
      <c r="G2848">
        <v>18000</v>
      </c>
      <c r="H2848">
        <v>7.7</v>
      </c>
      <c r="I2848">
        <v>173</v>
      </c>
      <c r="J2848">
        <v>126</v>
      </c>
      <c r="K2848">
        <v>63540020</v>
      </c>
      <c r="L2848">
        <v>93000000</v>
      </c>
      <c r="M2848" s="2">
        <f>VLOOKUP(A2848,Sheet2!$A$1:G6572,2,0)</f>
        <v>35519</v>
      </c>
      <c r="N2848" t="str">
        <f>VLOOKUP(A2848,Sheet2!$A$1:G6572,3,0)</f>
        <v>Color</v>
      </c>
      <c r="O2848" t="str">
        <f>VLOOKUP(A2848,Sheet2!$A$1:G6572,4,0)</f>
        <v>Action</v>
      </c>
      <c r="P2848" t="str">
        <f>VLOOKUP(A2848,Sheet2!$A$1:G6572,5,0)</f>
        <v>English</v>
      </c>
      <c r="Q2848" t="str">
        <f>VLOOKUP(A2848,Sheet2!$A$1:G6572,6,0)</f>
        <v>France</v>
      </c>
      <c r="R2848" t="str">
        <f>VLOOKUP(A2848,Sheet2!$A$1:G6572,7,0)</f>
        <v>PG-13</v>
      </c>
      <c r="S2848" t="str">
        <f>IF(Table19[[#This Row],[Language]]="English","English","Other language")</f>
        <v>English</v>
      </c>
      <c r="T2848">
        <f>Table19[[#This Row],[Gross Revenue]]-Table19[[#This Row],[Budget]]</f>
        <v>-29459980</v>
      </c>
      <c r="U2848" s="1">
        <f>(Table19[[#This Row],[Gross Revenue]]/Table19[[#This Row],[Budget]])-1</f>
        <v>-0.31677397849462363</v>
      </c>
      <c r="V2848" t="str">
        <f t="shared" si="101"/>
        <v>111-130 minutes</v>
      </c>
      <c r="W2848">
        <f>Table19[[#This Row],[Profit]]/Table19[[#This Row],[Budget]]*100</f>
        <v>-31.677397849462363</v>
      </c>
      <c r="X2848">
        <v>-1289919.5</v>
      </c>
      <c r="Y2848">
        <v>-4.8151417500000002E-2</v>
      </c>
      <c r="Z2848" t="str">
        <f t="shared" si="103"/>
        <v>High</v>
      </c>
    </row>
    <row r="2849" spans="1:26" x14ac:dyDescent="0.2">
      <c r="A2849" t="s">
        <v>4574</v>
      </c>
      <c r="B2849" t="s">
        <v>1667</v>
      </c>
      <c r="C2849" t="s">
        <v>1001</v>
      </c>
      <c r="D2849">
        <v>19000</v>
      </c>
      <c r="E2849">
        <v>36337</v>
      </c>
      <c r="F2849">
        <v>386</v>
      </c>
      <c r="G2849">
        <v>11000</v>
      </c>
      <c r="H2849">
        <v>6.2</v>
      </c>
      <c r="I2849">
        <v>224</v>
      </c>
      <c r="J2849">
        <v>128</v>
      </c>
      <c r="K2849">
        <v>3254172</v>
      </c>
      <c r="L2849">
        <v>28000000</v>
      </c>
      <c r="M2849" s="2">
        <f>VLOOKUP(A2849,Sheet2!$A$1:G6573,2,0)</f>
        <v>41356</v>
      </c>
      <c r="N2849" t="str">
        <f>VLOOKUP(A2849,Sheet2!$A$1:G6573,3,0)</f>
        <v>Color</v>
      </c>
      <c r="O2849" t="str">
        <f>VLOOKUP(A2849,Sheet2!$A$1:G6573,4,0)</f>
        <v>Biography</v>
      </c>
      <c r="P2849" t="str">
        <f>VLOOKUP(A2849,Sheet2!$A$1:G6573,5,0)</f>
        <v>English</v>
      </c>
      <c r="Q2849" t="str">
        <f>VLOOKUP(A2849,Sheet2!$A$1:G6573,6,0)</f>
        <v>USA</v>
      </c>
      <c r="R2849" t="str">
        <f>VLOOKUP(A2849,Sheet2!$A$1:G6573,7,0)</f>
        <v>R</v>
      </c>
      <c r="S2849" t="str">
        <f>IF(Table19[[#This Row],[Language]]="English","English","Other language")</f>
        <v>English</v>
      </c>
      <c r="T2849">
        <f>Table19[[#This Row],[Gross Revenue]]-Table19[[#This Row],[Budget]]</f>
        <v>-24745828</v>
      </c>
      <c r="U2849" s="1">
        <f>(Table19[[#This Row],[Gross Revenue]]/Table19[[#This Row],[Budget]])-1</f>
        <v>-0.88377957142857144</v>
      </c>
      <c r="V2849" t="str">
        <f t="shared" si="101"/>
        <v>111-130 minutes</v>
      </c>
      <c r="W2849">
        <f>Table19[[#This Row],[Profit]]/Table19[[#This Row],[Budget]]*100</f>
        <v>-88.377957142857142</v>
      </c>
      <c r="X2849">
        <v>-1289919.5</v>
      </c>
      <c r="Y2849">
        <v>-4.8151417500000002E-2</v>
      </c>
      <c r="Z2849" t="str">
        <f t="shared" si="103"/>
        <v>Medium</v>
      </c>
    </row>
    <row r="2850" spans="1:26" x14ac:dyDescent="0.2">
      <c r="A2850" t="s">
        <v>6806</v>
      </c>
      <c r="B2850" t="s">
        <v>1347</v>
      </c>
      <c r="C2850" t="s">
        <v>494</v>
      </c>
      <c r="D2850">
        <v>23000</v>
      </c>
      <c r="E2850">
        <v>23811</v>
      </c>
      <c r="F2850">
        <v>737</v>
      </c>
      <c r="G2850">
        <v>36000</v>
      </c>
      <c r="H2850">
        <v>7.9</v>
      </c>
      <c r="I2850">
        <v>410</v>
      </c>
      <c r="J2850">
        <v>116</v>
      </c>
      <c r="K2850">
        <v>93571803</v>
      </c>
      <c r="L2850">
        <v>25000000</v>
      </c>
      <c r="M2850" s="2">
        <f>VLOOKUP(A2850,Sheet2!$A$1:G6574,2,0)</f>
        <v>40502</v>
      </c>
      <c r="N2850" t="str">
        <f>VLOOKUP(A2850,Sheet2!$A$1:G6574,3,0)</f>
        <v>Color</v>
      </c>
      <c r="O2850" t="str">
        <f>VLOOKUP(A2850,Sheet2!$A$1:G6574,4,0)</f>
        <v>Biography</v>
      </c>
      <c r="P2850" t="str">
        <f>VLOOKUP(A2850,Sheet2!$A$1:G6574,5,0)</f>
        <v>English</v>
      </c>
      <c r="Q2850" t="str">
        <f>VLOOKUP(A2850,Sheet2!$A$1:G6574,6,0)</f>
        <v>USA</v>
      </c>
      <c r="R2850" t="str">
        <f>VLOOKUP(A2850,Sheet2!$A$1:G6574,7,0)</f>
        <v>R</v>
      </c>
      <c r="S2850" t="str">
        <f>IF(Table19[[#This Row],[Language]]="English","English","Other language")</f>
        <v>English</v>
      </c>
      <c r="T2850">
        <f>Table19[[#This Row],[Gross Revenue]]-Table19[[#This Row],[Budget]]</f>
        <v>68571803</v>
      </c>
      <c r="U2850" s="1">
        <f>(Table19[[#This Row],[Gross Revenue]]/Table19[[#This Row],[Budget]])-1</f>
        <v>2.7428721199999999</v>
      </c>
      <c r="V2850" t="str">
        <f t="shared" si="101"/>
        <v>111-130 minutes</v>
      </c>
      <c r="W2850">
        <f>Table19[[#This Row],[Profit]]/Table19[[#This Row],[Budget]]*100</f>
        <v>274.28721200000001</v>
      </c>
      <c r="X2850">
        <v>-1289919.5</v>
      </c>
      <c r="Y2850">
        <v>-4.8151417500000002E-2</v>
      </c>
      <c r="Z2850" t="str">
        <f t="shared" si="103"/>
        <v>Medium</v>
      </c>
    </row>
    <row r="2851" spans="1:26" x14ac:dyDescent="0.2">
      <c r="A2851" t="s">
        <v>3692</v>
      </c>
      <c r="B2851" t="s">
        <v>736</v>
      </c>
      <c r="C2851" t="s">
        <v>190</v>
      </c>
      <c r="D2851">
        <v>164000</v>
      </c>
      <c r="E2851">
        <v>303717</v>
      </c>
      <c r="F2851">
        <v>160</v>
      </c>
      <c r="G2851">
        <v>0</v>
      </c>
      <c r="H2851">
        <v>5.2</v>
      </c>
      <c r="I2851">
        <v>221</v>
      </c>
      <c r="J2851">
        <v>82</v>
      </c>
      <c r="K2851">
        <v>66466372</v>
      </c>
      <c r="L2851">
        <v>40000000</v>
      </c>
      <c r="M2851" s="2">
        <f>VLOOKUP(A2851,Sheet2!$A$1:G6575,2,0)</f>
        <v>40064</v>
      </c>
      <c r="N2851" t="str">
        <f>VLOOKUP(A2851,Sheet2!$A$1:G6575,3,0)</f>
        <v>Color</v>
      </c>
      <c r="O2851" t="str">
        <f>VLOOKUP(A2851,Sheet2!$A$1:G6575,4,0)</f>
        <v>Horror</v>
      </c>
      <c r="P2851" t="str">
        <f>VLOOKUP(A2851,Sheet2!$A$1:G6575,5,0)</f>
        <v>English</v>
      </c>
      <c r="Q2851" t="str">
        <f>VLOOKUP(A2851,Sheet2!$A$1:G6575,6,0)</f>
        <v>USA</v>
      </c>
      <c r="R2851" t="str">
        <f>VLOOKUP(A2851,Sheet2!$A$1:G6575,7,0)</f>
        <v>R</v>
      </c>
      <c r="S2851" t="str">
        <f>IF(Table19[[#This Row],[Language]]="English","English","Other language")</f>
        <v>English</v>
      </c>
      <c r="T2851">
        <f>Table19[[#This Row],[Gross Revenue]]-Table19[[#This Row],[Budget]]</f>
        <v>26466372</v>
      </c>
      <c r="U2851" s="1">
        <f>(Table19[[#This Row],[Gross Revenue]]/Table19[[#This Row],[Budget]])-1</f>
        <v>0.66165929999999995</v>
      </c>
      <c r="V2851" t="str">
        <f t="shared" si="101"/>
        <v>&lt;90 minutes</v>
      </c>
      <c r="W2851">
        <f>Table19[[#This Row],[Profit]]/Table19[[#This Row],[Budget]]*100</f>
        <v>66.165929999999989</v>
      </c>
      <c r="X2851">
        <v>16235088</v>
      </c>
      <c r="Y2851">
        <v>1.1909079499999999</v>
      </c>
      <c r="Z2851" t="str">
        <f t="shared" si="103"/>
        <v>High</v>
      </c>
    </row>
    <row r="2852" spans="1:26" x14ac:dyDescent="0.2">
      <c r="A2852" t="s">
        <v>5584</v>
      </c>
      <c r="B2852" t="s">
        <v>1137</v>
      </c>
      <c r="C2852" t="s">
        <v>629</v>
      </c>
      <c r="D2852">
        <v>10000</v>
      </c>
      <c r="E2852">
        <v>14244</v>
      </c>
      <c r="F2852">
        <v>521</v>
      </c>
      <c r="G2852">
        <v>0</v>
      </c>
      <c r="H2852">
        <v>6.8</v>
      </c>
      <c r="I2852">
        <v>56</v>
      </c>
      <c r="J2852">
        <v>154</v>
      </c>
      <c r="K2852">
        <v>158348400</v>
      </c>
      <c r="L2852">
        <v>42000000</v>
      </c>
      <c r="M2852" s="2">
        <f>VLOOKUP(A2852,Sheet2!$A$1:G6576,2,0)</f>
        <v>34256</v>
      </c>
      <c r="N2852" t="str">
        <f>VLOOKUP(A2852,Sheet2!$A$1:G6576,3,0)</f>
        <v>Color</v>
      </c>
      <c r="O2852" t="str">
        <f>VLOOKUP(A2852,Sheet2!$A$1:G6576,4,0)</f>
        <v>Drama</v>
      </c>
      <c r="P2852" t="str">
        <f>VLOOKUP(A2852,Sheet2!$A$1:G6576,5,0)</f>
        <v>English</v>
      </c>
      <c r="Q2852" t="str">
        <f>VLOOKUP(A2852,Sheet2!$A$1:G6576,6,0)</f>
        <v>USA</v>
      </c>
      <c r="R2852" t="str">
        <f>VLOOKUP(A2852,Sheet2!$A$1:G6576,7,0)</f>
        <v>R</v>
      </c>
      <c r="S2852" t="str">
        <f>IF(Table19[[#This Row],[Language]]="English","English","Other language")</f>
        <v>English</v>
      </c>
      <c r="T2852">
        <f>Table19[[#This Row],[Gross Revenue]]-Table19[[#This Row],[Budget]]</f>
        <v>116348400</v>
      </c>
      <c r="U2852" s="1">
        <f>(Table19[[#This Row],[Gross Revenue]]/Table19[[#This Row],[Budget]])-1</f>
        <v>2.7702</v>
      </c>
      <c r="V2852" t="str">
        <f t="shared" si="101"/>
        <v>&gt;150 minutes</v>
      </c>
      <c r="W2852">
        <f>Table19[[#This Row],[Profit]]/Table19[[#This Row],[Budget]]*100</f>
        <v>277.02</v>
      </c>
      <c r="X2852">
        <v>-434215.5</v>
      </c>
      <c r="Y2852">
        <v>-0.10115100772200772</v>
      </c>
      <c r="Z2852" t="str">
        <f t="shared" si="103"/>
        <v>High</v>
      </c>
    </row>
    <row r="2853" spans="1:26" x14ac:dyDescent="0.2">
      <c r="A2853" t="s">
        <v>4679</v>
      </c>
      <c r="B2853" t="s">
        <v>760</v>
      </c>
      <c r="C2853" t="s">
        <v>154</v>
      </c>
      <c r="D2853">
        <v>944</v>
      </c>
      <c r="E2853">
        <v>3143</v>
      </c>
      <c r="F2853">
        <v>37</v>
      </c>
      <c r="G2853">
        <v>0</v>
      </c>
      <c r="H2853">
        <v>6.2</v>
      </c>
      <c r="I2853">
        <v>50</v>
      </c>
      <c r="J2853">
        <v>103</v>
      </c>
      <c r="K2853">
        <v>105444419</v>
      </c>
      <c r="L2853">
        <v>26000000</v>
      </c>
      <c r="M2853" s="2">
        <f>VLOOKUP(A2853,Sheet2!$A$1:G6577,2,0)</f>
        <v>35392</v>
      </c>
      <c r="N2853" t="str">
        <f>VLOOKUP(A2853,Sheet2!$A$1:G6577,3,0)</f>
        <v>Color</v>
      </c>
      <c r="O2853" t="str">
        <f>VLOOKUP(A2853,Sheet2!$A$1:G6577,4,0)</f>
        <v>Comedy</v>
      </c>
      <c r="P2853" t="str">
        <f>VLOOKUP(A2853,Sheet2!$A$1:G6577,5,0)</f>
        <v>English</v>
      </c>
      <c r="Q2853" t="str">
        <f>VLOOKUP(A2853,Sheet2!$A$1:G6577,6,0)</f>
        <v>USA</v>
      </c>
      <c r="R2853" t="str">
        <f>VLOOKUP(A2853,Sheet2!$A$1:G6577,7,0)</f>
        <v>PG</v>
      </c>
      <c r="S2853" t="str">
        <f>IF(Table19[[#This Row],[Language]]="English","English","Other language")</f>
        <v>English</v>
      </c>
      <c r="T2853">
        <f>Table19[[#This Row],[Gross Revenue]]-Table19[[#This Row],[Budget]]</f>
        <v>79444419</v>
      </c>
      <c r="U2853" s="1">
        <f>(Table19[[#This Row],[Gross Revenue]]/Table19[[#This Row],[Budget]])-1</f>
        <v>3.0555545769230772</v>
      </c>
      <c r="V2853" t="str">
        <f t="shared" si="101"/>
        <v>90-110 minutes</v>
      </c>
      <c r="W2853">
        <f>Table19[[#This Row],[Profit]]/Table19[[#This Row],[Budget]]*100</f>
        <v>305.5554576923077</v>
      </c>
      <c r="X2853">
        <v>1637763</v>
      </c>
      <c r="Y2853">
        <v>0.19178668286445014</v>
      </c>
      <c r="Z2853" t="str">
        <f t="shared" si="103"/>
        <v>Medium</v>
      </c>
    </row>
    <row r="2854" spans="1:26" x14ac:dyDescent="0.2">
      <c r="A2854" t="s">
        <v>6544</v>
      </c>
      <c r="B2854" t="s">
        <v>930</v>
      </c>
      <c r="C2854" t="s">
        <v>1346</v>
      </c>
      <c r="D2854">
        <v>12000</v>
      </c>
      <c r="E2854">
        <v>12947</v>
      </c>
      <c r="F2854">
        <v>0</v>
      </c>
      <c r="G2854">
        <v>12000</v>
      </c>
      <c r="H2854">
        <v>7.6</v>
      </c>
      <c r="I2854">
        <v>84</v>
      </c>
      <c r="J2854">
        <v>137</v>
      </c>
      <c r="K2854">
        <v>41895491</v>
      </c>
      <c r="L2854">
        <v>24000000</v>
      </c>
      <c r="M2854" s="2">
        <f>VLOOKUP(A2854,Sheet2!$A$1:G6578,2,0)</f>
        <v>33276</v>
      </c>
      <c r="N2854" t="str">
        <f>VLOOKUP(A2854,Sheet2!$A$1:G6578,3,0)</f>
        <v>Color</v>
      </c>
      <c r="O2854" t="str">
        <f>VLOOKUP(A2854,Sheet2!$A$1:G6578,4,0)</f>
        <v>Comedy</v>
      </c>
      <c r="P2854" t="str">
        <f>VLOOKUP(A2854,Sheet2!$A$1:G6578,5,0)</f>
        <v>English</v>
      </c>
      <c r="Q2854" t="str">
        <f>VLOOKUP(A2854,Sheet2!$A$1:G6578,6,0)</f>
        <v>USA</v>
      </c>
      <c r="R2854" t="str">
        <f>VLOOKUP(A2854,Sheet2!$A$1:G6578,7,0)</f>
        <v>R</v>
      </c>
      <c r="S2854" t="str">
        <f>IF(Table19[[#This Row],[Language]]="English","English","Other language")</f>
        <v>English</v>
      </c>
      <c r="T2854">
        <f>Table19[[#This Row],[Gross Revenue]]-Table19[[#This Row],[Budget]]</f>
        <v>17895491</v>
      </c>
      <c r="U2854" s="1">
        <f>(Table19[[#This Row],[Gross Revenue]]/Table19[[#This Row],[Budget]])-1</f>
        <v>0.7456454583333334</v>
      </c>
      <c r="V2854" t="str">
        <f t="shared" si="101"/>
        <v>131-150 minutes</v>
      </c>
      <c r="W2854">
        <f>Table19[[#This Row],[Profit]]/Table19[[#This Row],[Budget]]*100</f>
        <v>74.564545833333327</v>
      </c>
      <c r="X2854">
        <v>1637763</v>
      </c>
      <c r="Y2854">
        <v>0.19178668286445014</v>
      </c>
      <c r="Z2854" t="str">
        <f t="shared" si="103"/>
        <v>Medium</v>
      </c>
    </row>
    <row r="2855" spans="1:26" x14ac:dyDescent="0.2">
      <c r="A2855" t="s">
        <v>4629</v>
      </c>
      <c r="B2855" t="s">
        <v>1710</v>
      </c>
      <c r="C2855" t="s">
        <v>1711</v>
      </c>
      <c r="D2855">
        <v>2000</v>
      </c>
      <c r="E2855">
        <v>3479</v>
      </c>
      <c r="F2855">
        <v>89</v>
      </c>
      <c r="G2855">
        <v>11000</v>
      </c>
      <c r="H2855">
        <v>6.2</v>
      </c>
      <c r="I2855">
        <v>232</v>
      </c>
      <c r="J2855">
        <v>131</v>
      </c>
      <c r="K2855">
        <v>28644770</v>
      </c>
      <c r="L2855">
        <v>30000000</v>
      </c>
      <c r="M2855" s="2">
        <f>VLOOKUP(A2855,Sheet2!$A$1:G6579,2,0)</f>
        <v>41123</v>
      </c>
      <c r="N2855" t="str">
        <f>VLOOKUP(A2855,Sheet2!$A$1:G6579,3,0)</f>
        <v>Color</v>
      </c>
      <c r="O2855" t="str">
        <f>VLOOKUP(A2855,Sheet2!$A$1:G6579,4,0)</f>
        <v>Comedy</v>
      </c>
      <c r="P2855" t="str">
        <f>VLOOKUP(A2855,Sheet2!$A$1:G6579,5,0)</f>
        <v>English</v>
      </c>
      <c r="Q2855" t="str">
        <f>VLOOKUP(A2855,Sheet2!$A$1:G6579,6,0)</f>
        <v>USA</v>
      </c>
      <c r="R2855" t="str">
        <f>VLOOKUP(A2855,Sheet2!$A$1:G6579,7,0)</f>
        <v>R</v>
      </c>
      <c r="S2855" t="str">
        <f>IF(Table19[[#This Row],[Language]]="English","English","Other language")</f>
        <v>English</v>
      </c>
      <c r="T2855">
        <f>Table19[[#This Row],[Gross Revenue]]-Table19[[#This Row],[Budget]]</f>
        <v>-1355230</v>
      </c>
      <c r="U2855" s="1">
        <f>(Table19[[#This Row],[Gross Revenue]]/Table19[[#This Row],[Budget]])-1</f>
        <v>-4.5174333333333316E-2</v>
      </c>
      <c r="V2855" t="str">
        <f t="shared" si="101"/>
        <v>131-150 minutes</v>
      </c>
      <c r="W2855">
        <f>Table19[[#This Row],[Profit]]/Table19[[#This Row],[Budget]]*100</f>
        <v>-4.517433333333333</v>
      </c>
      <c r="X2855">
        <v>1637763</v>
      </c>
      <c r="Y2855">
        <v>0.19178668286445014</v>
      </c>
      <c r="Z2855" t="str">
        <f t="shared" si="103"/>
        <v>Medium</v>
      </c>
    </row>
    <row r="2856" spans="1:26" x14ac:dyDescent="0.2">
      <c r="A2856" t="s">
        <v>3529</v>
      </c>
      <c r="B2856" t="s">
        <v>489</v>
      </c>
      <c r="C2856" t="s">
        <v>130</v>
      </c>
      <c r="D2856">
        <v>924</v>
      </c>
      <c r="E2856">
        <v>3244</v>
      </c>
      <c r="F2856">
        <v>32</v>
      </c>
      <c r="G2856">
        <v>0</v>
      </c>
      <c r="H2856">
        <v>4.8</v>
      </c>
      <c r="I2856">
        <v>35</v>
      </c>
      <c r="J2856">
        <v>91</v>
      </c>
      <c r="K2856">
        <v>130512915</v>
      </c>
      <c r="L2856">
        <v>45000000</v>
      </c>
      <c r="M2856" s="2">
        <f>VLOOKUP(A2856,Sheet2!$A$1:G6580,2,0)</f>
        <v>34553</v>
      </c>
      <c r="N2856" t="str">
        <f>VLOOKUP(A2856,Sheet2!$A$1:G6580,3,0)</f>
        <v>Color</v>
      </c>
      <c r="O2856" t="str">
        <f>VLOOKUP(A2856,Sheet2!$A$1:G6580,4,0)</f>
        <v>Comedy</v>
      </c>
      <c r="P2856" t="str">
        <f>VLOOKUP(A2856,Sheet2!$A$1:G6580,5,0)</f>
        <v>English</v>
      </c>
      <c r="Q2856" t="str">
        <f>VLOOKUP(A2856,Sheet2!$A$1:G6580,6,0)</f>
        <v>USA</v>
      </c>
      <c r="R2856" t="str">
        <f>VLOOKUP(A2856,Sheet2!$A$1:G6580,7,0)</f>
        <v>PG</v>
      </c>
      <c r="S2856" t="str">
        <f>IF(Table19[[#This Row],[Language]]="English","English","Other language")</f>
        <v>English</v>
      </c>
      <c r="T2856">
        <f>Table19[[#This Row],[Gross Revenue]]-Table19[[#This Row],[Budget]]</f>
        <v>85512915</v>
      </c>
      <c r="U2856" s="1">
        <f>(Table19[[#This Row],[Gross Revenue]]/Table19[[#This Row],[Budget]])-1</f>
        <v>1.9002870000000001</v>
      </c>
      <c r="V2856" t="str">
        <f t="shared" si="101"/>
        <v>90-110 minutes</v>
      </c>
      <c r="W2856">
        <f>Table19[[#This Row],[Profit]]/Table19[[#This Row],[Budget]]*100</f>
        <v>190.02870000000001</v>
      </c>
      <c r="X2856">
        <v>1637763</v>
      </c>
      <c r="Y2856">
        <v>0.19178668286445014</v>
      </c>
      <c r="Z2856" t="str">
        <f t="shared" si="103"/>
        <v>High</v>
      </c>
    </row>
    <row r="2857" spans="1:26" x14ac:dyDescent="0.2">
      <c r="A2857" t="s">
        <v>3321</v>
      </c>
      <c r="B2857" t="s">
        <v>34</v>
      </c>
      <c r="C2857" t="s">
        <v>130</v>
      </c>
      <c r="D2857">
        <v>1000</v>
      </c>
      <c r="E2857">
        <v>6299</v>
      </c>
      <c r="F2857">
        <v>32</v>
      </c>
      <c r="G2857">
        <v>500</v>
      </c>
      <c r="H2857">
        <v>3.6</v>
      </c>
      <c r="I2857">
        <v>57</v>
      </c>
      <c r="J2857">
        <v>90</v>
      </c>
      <c r="K2857">
        <v>35231365</v>
      </c>
      <c r="L2857">
        <v>60000000</v>
      </c>
      <c r="M2857" s="2">
        <f>VLOOKUP(A2857,Sheet2!$A$1:G6581,2,0)</f>
        <v>36638</v>
      </c>
      <c r="N2857" t="str">
        <f>VLOOKUP(A2857,Sheet2!$A$1:G6581,3,0)</f>
        <v>Color</v>
      </c>
      <c r="O2857" t="str">
        <f>VLOOKUP(A2857,Sheet2!$A$1:G6581,4,0)</f>
        <v>Comedy</v>
      </c>
      <c r="P2857" t="str">
        <f>VLOOKUP(A2857,Sheet2!$A$1:G6581,5,0)</f>
        <v>English</v>
      </c>
      <c r="Q2857" t="str">
        <f>VLOOKUP(A2857,Sheet2!$A$1:G6581,6,0)</f>
        <v>USA</v>
      </c>
      <c r="R2857" t="str">
        <f>VLOOKUP(A2857,Sheet2!$A$1:G6581,7,0)</f>
        <v>PG</v>
      </c>
      <c r="S2857" t="str">
        <f>IF(Table19[[#This Row],[Language]]="English","English","Other language")</f>
        <v>English</v>
      </c>
      <c r="T2857">
        <f>Table19[[#This Row],[Gross Revenue]]-Table19[[#This Row],[Budget]]</f>
        <v>-24768635</v>
      </c>
      <c r="U2857" s="1">
        <f>(Table19[[#This Row],[Gross Revenue]]/Table19[[#This Row],[Budget]])-1</f>
        <v>-0.41281058333333331</v>
      </c>
      <c r="V2857" t="str">
        <f t="shared" si="101"/>
        <v>90-110 minutes</v>
      </c>
      <c r="W2857">
        <f>Table19[[#This Row],[Profit]]/Table19[[#This Row],[Budget]]*100</f>
        <v>-41.281058333333334</v>
      </c>
      <c r="X2857">
        <v>1637763</v>
      </c>
      <c r="Y2857">
        <v>0.19178668286445014</v>
      </c>
      <c r="Z2857" t="str">
        <f t="shared" si="103"/>
        <v>High</v>
      </c>
    </row>
    <row r="2858" spans="1:26" x14ac:dyDescent="0.2">
      <c r="A2858" t="s">
        <v>6495</v>
      </c>
      <c r="B2858" t="s">
        <v>1347</v>
      </c>
      <c r="C2858" t="s">
        <v>2514</v>
      </c>
      <c r="D2858">
        <v>23000</v>
      </c>
      <c r="E2858">
        <v>23240</v>
      </c>
      <c r="F2858">
        <v>611</v>
      </c>
      <c r="G2858">
        <v>13000</v>
      </c>
      <c r="H2858">
        <v>7.6</v>
      </c>
      <c r="I2858">
        <v>136</v>
      </c>
      <c r="J2858">
        <v>146</v>
      </c>
      <c r="K2858">
        <v>9213</v>
      </c>
      <c r="L2858">
        <v>94000000</v>
      </c>
      <c r="M2858" s="2">
        <f>VLOOKUP(A2858,Sheet2!$A$1:G6582,2,0)</f>
        <v>40881</v>
      </c>
      <c r="N2858" t="str">
        <f>VLOOKUP(A2858,Sheet2!$A$1:G6582,3,0)</f>
        <v>Color</v>
      </c>
      <c r="O2858" t="str">
        <f>VLOOKUP(A2858,Sheet2!$A$1:G6582,4,0)</f>
        <v>Drama</v>
      </c>
      <c r="P2858" t="str">
        <f>VLOOKUP(A2858,Sheet2!$A$1:G6582,5,0)</f>
        <v>Mandarin</v>
      </c>
      <c r="Q2858" t="str">
        <f>VLOOKUP(A2858,Sheet2!$A$1:G6582,6,0)</f>
        <v>China</v>
      </c>
      <c r="R2858" t="str">
        <f>VLOOKUP(A2858,Sheet2!$A$1:G6582,7,0)</f>
        <v>R</v>
      </c>
      <c r="S2858" t="str">
        <f>IF(Table19[[#This Row],[Language]]="English","English","Other language")</f>
        <v>Other language</v>
      </c>
      <c r="T2858">
        <f>Table19[[#This Row],[Gross Revenue]]-Table19[[#This Row],[Budget]]</f>
        <v>-93990787</v>
      </c>
      <c r="U2858" s="1">
        <f>(Table19[[#This Row],[Gross Revenue]]/Table19[[#This Row],[Budget]])-1</f>
        <v>-0.99990198936170216</v>
      </c>
      <c r="V2858" t="str">
        <f t="shared" si="101"/>
        <v>131-150 minutes</v>
      </c>
      <c r="W2858">
        <f>Table19[[#This Row],[Profit]]/Table19[[#This Row],[Budget]]*100</f>
        <v>-99.990198936170216</v>
      </c>
      <c r="X2858">
        <v>-434215.5</v>
      </c>
      <c r="Y2858">
        <v>-0.10115100772200772</v>
      </c>
      <c r="Z2858" t="str">
        <f t="shared" si="103"/>
        <v>High</v>
      </c>
    </row>
    <row r="2859" spans="1:26" x14ac:dyDescent="0.2">
      <c r="A2859" t="s">
        <v>5601</v>
      </c>
      <c r="B2859" t="s">
        <v>146</v>
      </c>
      <c r="C2859" t="s">
        <v>507</v>
      </c>
      <c r="D2859">
        <v>2000</v>
      </c>
      <c r="E2859">
        <v>4877</v>
      </c>
      <c r="F2859">
        <v>0</v>
      </c>
      <c r="G2859">
        <v>7000</v>
      </c>
      <c r="H2859">
        <v>6.8</v>
      </c>
      <c r="I2859">
        <v>212</v>
      </c>
      <c r="J2859">
        <v>89</v>
      </c>
      <c r="K2859">
        <v>21378000</v>
      </c>
      <c r="L2859">
        <v>1000000</v>
      </c>
      <c r="M2859" s="2">
        <f>VLOOKUP(A2859,Sheet2!$A$1:G6583,2,0)</f>
        <v>29442</v>
      </c>
      <c r="N2859" t="str">
        <f>VLOOKUP(A2859,Sheet2!$A$1:G6583,3,0)</f>
        <v>Color</v>
      </c>
      <c r="O2859" t="str">
        <f>VLOOKUP(A2859,Sheet2!$A$1:G6583,4,0)</f>
        <v>Fantasy</v>
      </c>
      <c r="P2859" t="str">
        <f>VLOOKUP(A2859,Sheet2!$A$1:G6583,5,0)</f>
        <v>English</v>
      </c>
      <c r="Q2859" t="str">
        <f>VLOOKUP(A2859,Sheet2!$A$1:G6583,6,0)</f>
        <v>USA</v>
      </c>
      <c r="R2859" t="str">
        <f>VLOOKUP(A2859,Sheet2!$A$1:G6583,7,0)</f>
        <v>R</v>
      </c>
      <c r="S2859" t="str">
        <f>IF(Table19[[#This Row],[Language]]="English","English","Other language")</f>
        <v>English</v>
      </c>
      <c r="T2859">
        <f>Table19[[#This Row],[Gross Revenue]]-Table19[[#This Row],[Budget]]</f>
        <v>20378000</v>
      </c>
      <c r="U2859" s="1">
        <f>(Table19[[#This Row],[Gross Revenue]]/Table19[[#This Row],[Budget]])-1</f>
        <v>20.378</v>
      </c>
      <c r="V2859" t="str">
        <f t="shared" si="101"/>
        <v>&lt;90 minutes</v>
      </c>
      <c r="W2859">
        <f>Table19[[#This Row],[Profit]]/Table19[[#This Row],[Budget]]*100</f>
        <v>2037.8</v>
      </c>
      <c r="Z2859" t="str">
        <f t="shared" si="103"/>
        <v>Low</v>
      </c>
    </row>
    <row r="2860" spans="1:26" x14ac:dyDescent="0.2">
      <c r="A2860" t="s">
        <v>5175</v>
      </c>
      <c r="B2860" t="s">
        <v>710</v>
      </c>
      <c r="C2860" t="s">
        <v>525</v>
      </c>
      <c r="D2860">
        <v>5000</v>
      </c>
      <c r="E2860">
        <v>7247</v>
      </c>
      <c r="F2860">
        <v>50</v>
      </c>
      <c r="G2860">
        <v>0</v>
      </c>
      <c r="H2860">
        <v>6.6</v>
      </c>
      <c r="I2860">
        <v>206</v>
      </c>
      <c r="J2860">
        <v>104</v>
      </c>
      <c r="K2860">
        <v>25040293</v>
      </c>
      <c r="L2860">
        <v>55000000</v>
      </c>
      <c r="M2860" s="2">
        <f>VLOOKUP(A2860,Sheet2!$A$1:G6584,2,0)</f>
        <v>39642</v>
      </c>
      <c r="N2860" t="str">
        <f>VLOOKUP(A2860,Sheet2!$A$1:G6584,3,0)</f>
        <v>Color</v>
      </c>
      <c r="O2860" t="str">
        <f>VLOOKUP(A2860,Sheet2!$A$1:G6584,4,0)</f>
        <v>Action</v>
      </c>
      <c r="P2860" t="str">
        <f>VLOOKUP(A2860,Sheet2!$A$1:G6584,5,0)</f>
        <v>English</v>
      </c>
      <c r="Q2860" t="str">
        <f>VLOOKUP(A2860,Sheet2!$A$1:G6584,6,0)</f>
        <v>USA</v>
      </c>
      <c r="R2860" t="str">
        <f>VLOOKUP(A2860,Sheet2!$A$1:G6584,7,0)</f>
        <v>PG-13</v>
      </c>
      <c r="S2860" t="str">
        <f>IF(Table19[[#This Row],[Language]]="English","English","Other language")</f>
        <v>English</v>
      </c>
      <c r="T2860">
        <f>Table19[[#This Row],[Gross Revenue]]-Table19[[#This Row],[Budget]]</f>
        <v>-29959707</v>
      </c>
      <c r="U2860" s="1">
        <f>(Table19[[#This Row],[Gross Revenue]]/Table19[[#This Row],[Budget]])-1</f>
        <v>-0.54472194545454544</v>
      </c>
      <c r="V2860" t="str">
        <f t="shared" si="101"/>
        <v>90-110 minutes</v>
      </c>
      <c r="W2860">
        <f>Table19[[#This Row],[Profit]]/Table19[[#This Row],[Budget]]*100</f>
        <v>-54.472194545454542</v>
      </c>
      <c r="X2860">
        <v>-1289919.5</v>
      </c>
      <c r="Y2860">
        <v>-4.8151417500000002E-2</v>
      </c>
      <c r="Z2860" t="str">
        <f t="shared" si="103"/>
        <v>High</v>
      </c>
    </row>
    <row r="2861" spans="1:26" x14ac:dyDescent="0.2">
      <c r="A2861" t="s">
        <v>3761</v>
      </c>
      <c r="B2861" t="s">
        <v>826</v>
      </c>
      <c r="C2861" t="s">
        <v>827</v>
      </c>
      <c r="D2861">
        <v>847</v>
      </c>
      <c r="E2861">
        <v>3004</v>
      </c>
      <c r="F2861">
        <v>23</v>
      </c>
      <c r="G2861">
        <v>327</v>
      </c>
      <c r="H2861">
        <v>5.3</v>
      </c>
      <c r="I2861">
        <v>56</v>
      </c>
      <c r="J2861">
        <v>90</v>
      </c>
      <c r="K2861">
        <v>6755271</v>
      </c>
      <c r="L2861">
        <v>5000000</v>
      </c>
      <c r="M2861" s="2">
        <f>VLOOKUP(A2861,Sheet2!$A$1:G6585,2,0)</f>
        <v>37070</v>
      </c>
      <c r="N2861" t="str">
        <f>VLOOKUP(A2861,Sheet2!$A$1:G6585,3,0)</f>
        <v>Color</v>
      </c>
      <c r="O2861" t="str">
        <f>VLOOKUP(A2861,Sheet2!$A$1:G6585,4,0)</f>
        <v>Horror</v>
      </c>
      <c r="P2861" t="str">
        <f>VLOOKUP(A2861,Sheet2!$A$1:G6585,5,0)</f>
        <v>English</v>
      </c>
      <c r="Q2861" t="str">
        <f>VLOOKUP(A2861,Sheet2!$A$1:G6585,6,0)</f>
        <v>USA</v>
      </c>
      <c r="R2861" t="str">
        <f>VLOOKUP(A2861,Sheet2!$A$1:G6585,7,0)</f>
        <v>R</v>
      </c>
      <c r="S2861" t="str">
        <f>IF(Table19[[#This Row],[Language]]="English","English","Other language")</f>
        <v>English</v>
      </c>
      <c r="T2861">
        <f>Table19[[#This Row],[Gross Revenue]]-Table19[[#This Row],[Budget]]</f>
        <v>1755271</v>
      </c>
      <c r="U2861" s="1">
        <f>(Table19[[#This Row],[Gross Revenue]]/Table19[[#This Row],[Budget]])-1</f>
        <v>0.35105420000000009</v>
      </c>
      <c r="V2861" t="str">
        <f t="shared" si="101"/>
        <v>90-110 minutes</v>
      </c>
      <c r="W2861">
        <f>Table19[[#This Row],[Profit]]/Table19[[#This Row],[Budget]]*100</f>
        <v>35.105419999999995</v>
      </c>
      <c r="X2861">
        <v>16235088</v>
      </c>
      <c r="Y2861">
        <v>1.1909079499999999</v>
      </c>
      <c r="Z2861" t="str">
        <f t="shared" si="103"/>
        <v>Low</v>
      </c>
    </row>
    <row r="2862" spans="1:26" x14ac:dyDescent="0.2">
      <c r="A2862" t="s">
        <v>6188</v>
      </c>
      <c r="B2862" t="s">
        <v>279</v>
      </c>
      <c r="C2862" t="s">
        <v>1261</v>
      </c>
      <c r="D2862">
        <v>20000</v>
      </c>
      <c r="E2862">
        <v>24640</v>
      </c>
      <c r="F2862">
        <v>0</v>
      </c>
      <c r="G2862">
        <v>23000</v>
      </c>
      <c r="H2862">
        <v>7.3</v>
      </c>
      <c r="I2862">
        <v>274</v>
      </c>
      <c r="J2862">
        <v>96</v>
      </c>
      <c r="K2862">
        <v>10139254</v>
      </c>
      <c r="L2862">
        <v>35000000</v>
      </c>
      <c r="M2862" s="2">
        <f>VLOOKUP(A2862,Sheet2!$A$1:G6586,2,0)</f>
        <v>38791</v>
      </c>
      <c r="N2862" t="str">
        <f>VLOOKUP(A2862,Sheet2!$A$1:G6586,3,0)</f>
        <v>Color</v>
      </c>
      <c r="O2862" t="str">
        <f>VLOOKUP(A2862,Sheet2!$A$1:G6586,4,0)</f>
        <v>Drama</v>
      </c>
      <c r="P2862" t="str">
        <f>VLOOKUP(A2862,Sheet2!$A$1:G6586,5,0)</f>
        <v>English</v>
      </c>
      <c r="Q2862" t="str">
        <f>VLOOKUP(A2862,Sheet2!$A$1:G6586,6,0)</f>
        <v>USA</v>
      </c>
      <c r="R2862" t="str">
        <f>VLOOKUP(A2862,Sheet2!$A$1:G6586,7,0)</f>
        <v>PG-13</v>
      </c>
      <c r="S2862" t="str">
        <f>IF(Table19[[#This Row],[Language]]="English","English","Other language")</f>
        <v>English</v>
      </c>
      <c r="T2862">
        <f>Table19[[#This Row],[Gross Revenue]]-Table19[[#This Row],[Budget]]</f>
        <v>-24860746</v>
      </c>
      <c r="U2862" s="1">
        <f>(Table19[[#This Row],[Gross Revenue]]/Table19[[#This Row],[Budget]])-1</f>
        <v>-0.71030702857142858</v>
      </c>
      <c r="V2862" t="str">
        <f t="shared" si="101"/>
        <v>90-110 minutes</v>
      </c>
      <c r="W2862">
        <f>Table19[[#This Row],[Profit]]/Table19[[#This Row],[Budget]]*100</f>
        <v>-71.030702857142856</v>
      </c>
      <c r="X2862">
        <v>-434215.5</v>
      </c>
      <c r="Y2862">
        <v>-0.10115100772200772</v>
      </c>
      <c r="Z2862" t="str">
        <f t="shared" si="103"/>
        <v>Medium</v>
      </c>
    </row>
    <row r="2863" spans="1:26" x14ac:dyDescent="0.2">
      <c r="A2863" t="s">
        <v>5023</v>
      </c>
      <c r="B2863" t="s">
        <v>335</v>
      </c>
      <c r="C2863" t="s">
        <v>2022</v>
      </c>
      <c r="D2863">
        <v>3000</v>
      </c>
      <c r="E2863">
        <v>3142</v>
      </c>
      <c r="F2863">
        <v>159</v>
      </c>
      <c r="G2863">
        <v>0</v>
      </c>
      <c r="H2863">
        <v>6.5</v>
      </c>
      <c r="I2863">
        <v>105</v>
      </c>
      <c r="J2863">
        <v>125</v>
      </c>
      <c r="K2863">
        <v>18306166</v>
      </c>
      <c r="L2863">
        <v>35000000</v>
      </c>
      <c r="M2863" s="2">
        <f>VLOOKUP(A2863,Sheet2!$A$1:G6587,2,0)</f>
        <v>37276</v>
      </c>
      <c r="N2863" t="str">
        <f>VLOOKUP(A2863,Sheet2!$A$1:G6587,3,0)</f>
        <v>Color</v>
      </c>
      <c r="O2863" t="str">
        <f>VLOOKUP(A2863,Sheet2!$A$1:G6587,4,0)</f>
        <v>Adventure</v>
      </c>
      <c r="P2863" t="str">
        <f>VLOOKUP(A2863,Sheet2!$A$1:G6587,5,0)</f>
        <v>English</v>
      </c>
      <c r="Q2863" t="str">
        <f>VLOOKUP(A2863,Sheet2!$A$1:G6587,6,0)</f>
        <v>UK</v>
      </c>
      <c r="R2863" t="str">
        <f>VLOOKUP(A2863,Sheet2!$A$1:G6587,7,0)</f>
        <v>PG-13</v>
      </c>
      <c r="S2863" t="str">
        <f>IF(Table19[[#This Row],[Language]]="English","English","Other language")</f>
        <v>English</v>
      </c>
      <c r="T2863">
        <f>Table19[[#This Row],[Gross Revenue]]-Table19[[#This Row],[Budget]]</f>
        <v>-16693834</v>
      </c>
      <c r="U2863" s="1">
        <f>(Table19[[#This Row],[Gross Revenue]]/Table19[[#This Row],[Budget]])-1</f>
        <v>-0.47696668571428569</v>
      </c>
      <c r="V2863" t="str">
        <f t="shared" si="101"/>
        <v>111-130 minutes</v>
      </c>
      <c r="W2863">
        <f>Table19[[#This Row],[Profit]]/Table19[[#This Row],[Budget]]*100</f>
        <v>-47.696668571428567</v>
      </c>
      <c r="X2863">
        <v>3892693.5</v>
      </c>
      <c r="Y2863">
        <v>0.11726928571428571</v>
      </c>
      <c r="Z2863" t="str">
        <f t="shared" si="103"/>
        <v>Medium</v>
      </c>
    </row>
    <row r="2864" spans="1:26" x14ac:dyDescent="0.2">
      <c r="A2864" t="s">
        <v>4294</v>
      </c>
      <c r="B2864" t="s">
        <v>302</v>
      </c>
      <c r="C2864" t="s">
        <v>1415</v>
      </c>
      <c r="D2864">
        <v>14000</v>
      </c>
      <c r="E2864">
        <v>15251</v>
      </c>
      <c r="F2864">
        <v>58</v>
      </c>
      <c r="G2864">
        <v>15000</v>
      </c>
      <c r="H2864">
        <v>5.9</v>
      </c>
      <c r="I2864">
        <v>183</v>
      </c>
      <c r="J2864">
        <v>98</v>
      </c>
      <c r="K2864">
        <v>25464480</v>
      </c>
      <c r="L2864">
        <v>10000000</v>
      </c>
      <c r="M2864" s="2">
        <f>VLOOKUP(A2864,Sheet2!$A$1:G6588,2,0)</f>
        <v>39875</v>
      </c>
      <c r="N2864" t="str">
        <f>VLOOKUP(A2864,Sheet2!$A$1:G6588,3,0)</f>
        <v>Color</v>
      </c>
      <c r="O2864" t="str">
        <f>VLOOKUP(A2864,Sheet2!$A$1:G6588,4,0)</f>
        <v>Mystery</v>
      </c>
      <c r="P2864" t="str">
        <f>VLOOKUP(A2864,Sheet2!$A$1:G6588,5,0)</f>
        <v>English</v>
      </c>
      <c r="Q2864" t="str">
        <f>VLOOKUP(A2864,Sheet2!$A$1:G6588,6,0)</f>
        <v>USA</v>
      </c>
      <c r="R2864" t="str">
        <f>VLOOKUP(A2864,Sheet2!$A$1:G6588,7,0)</f>
        <v>PG-13</v>
      </c>
      <c r="S2864" t="str">
        <f>IF(Table19[[#This Row],[Language]]="English","English","Other language")</f>
        <v>English</v>
      </c>
      <c r="T2864">
        <f>Table19[[#This Row],[Gross Revenue]]-Table19[[#This Row],[Budget]]</f>
        <v>15464480</v>
      </c>
      <c r="U2864" s="1">
        <f>(Table19[[#This Row],[Gross Revenue]]/Table19[[#This Row],[Budget]])-1</f>
        <v>1.5464479999999998</v>
      </c>
      <c r="V2864" t="str">
        <f t="shared" si="101"/>
        <v>90-110 minutes</v>
      </c>
      <c r="W2864">
        <f>Table19[[#This Row],[Profit]]/Table19[[#This Row],[Budget]]*100</f>
        <v>154.6448</v>
      </c>
      <c r="Z2864" t="str">
        <f t="shared" si="103"/>
        <v>Low</v>
      </c>
    </row>
    <row r="2865" spans="1:26" x14ac:dyDescent="0.2">
      <c r="A2865" t="s">
        <v>3961</v>
      </c>
      <c r="B2865" t="s">
        <v>1064</v>
      </c>
      <c r="C2865" t="s">
        <v>1065</v>
      </c>
      <c r="D2865">
        <v>968</v>
      </c>
      <c r="E2865">
        <v>2046</v>
      </c>
      <c r="F2865">
        <v>32</v>
      </c>
      <c r="G2865">
        <v>0</v>
      </c>
      <c r="H2865">
        <v>5.6</v>
      </c>
      <c r="I2865">
        <v>66</v>
      </c>
      <c r="J2865">
        <v>82</v>
      </c>
      <c r="K2865">
        <v>40557</v>
      </c>
      <c r="L2865">
        <v>60000</v>
      </c>
      <c r="M2865" s="2">
        <f>VLOOKUP(A2865,Sheet2!$A$1:G6589,2,0)</f>
        <v>40612</v>
      </c>
      <c r="N2865" t="str">
        <f>VLOOKUP(A2865,Sheet2!$A$1:G6589,3,0)</f>
        <v>Color</v>
      </c>
      <c r="O2865" t="str">
        <f>VLOOKUP(A2865,Sheet2!$A$1:G6589,4,0)</f>
        <v>Comedy</v>
      </c>
      <c r="P2865" t="str">
        <f>VLOOKUP(A2865,Sheet2!$A$1:G6589,5,0)</f>
        <v>English</v>
      </c>
      <c r="Q2865" t="str">
        <f>VLOOKUP(A2865,Sheet2!$A$1:G6589,6,0)</f>
        <v>USA</v>
      </c>
      <c r="R2865" t="str">
        <f>VLOOKUP(A2865,Sheet2!$A$1:G6589,7,0)</f>
        <v>R</v>
      </c>
      <c r="S2865" t="str">
        <f>IF(Table19[[#This Row],[Language]]="English","English","Other language")</f>
        <v>English</v>
      </c>
      <c r="T2865">
        <f>Table19[[#This Row],[Gross Revenue]]-Table19[[#This Row],[Budget]]</f>
        <v>-19443</v>
      </c>
      <c r="U2865" s="1">
        <f>(Table19[[#This Row],[Gross Revenue]]/Table19[[#This Row],[Budget]])-1</f>
        <v>-0.32404999999999995</v>
      </c>
      <c r="V2865" t="str">
        <f t="shared" si="101"/>
        <v>&lt;90 minutes</v>
      </c>
      <c r="W2865">
        <f>Table19[[#This Row],[Profit]]/Table19[[#This Row],[Budget]]*100</f>
        <v>-32.405000000000001</v>
      </c>
      <c r="X2865">
        <v>1637763</v>
      </c>
      <c r="Y2865">
        <v>0.19178668286445014</v>
      </c>
      <c r="Z2865" t="str">
        <f t="shared" si="103"/>
        <v>Low</v>
      </c>
    </row>
    <row r="2866" spans="1:26" x14ac:dyDescent="0.2">
      <c r="A2866" t="s">
        <v>6752</v>
      </c>
      <c r="B2866" t="s">
        <v>628</v>
      </c>
      <c r="C2866" t="s">
        <v>959</v>
      </c>
      <c r="D2866">
        <v>11000</v>
      </c>
      <c r="E2866">
        <v>13357</v>
      </c>
      <c r="F2866">
        <v>99</v>
      </c>
      <c r="G2866">
        <v>0</v>
      </c>
      <c r="H2866">
        <v>7.8</v>
      </c>
      <c r="I2866">
        <v>119</v>
      </c>
      <c r="J2866">
        <v>130</v>
      </c>
      <c r="K2866">
        <v>183875760</v>
      </c>
      <c r="L2866">
        <v>44000000</v>
      </c>
      <c r="M2866" s="2">
        <f>VLOOKUP(A2866,Sheet2!$A$1:G6590,2,0)</f>
        <v>34207</v>
      </c>
      <c r="N2866" t="str">
        <f>VLOOKUP(A2866,Sheet2!$A$1:G6590,3,0)</f>
        <v>Color</v>
      </c>
      <c r="O2866" t="str">
        <f>VLOOKUP(A2866,Sheet2!$A$1:G6590,4,0)</f>
        <v>Action</v>
      </c>
      <c r="P2866" t="str">
        <f>VLOOKUP(A2866,Sheet2!$A$1:G6590,5,0)</f>
        <v>English</v>
      </c>
      <c r="Q2866" t="str">
        <f>VLOOKUP(A2866,Sheet2!$A$1:G6590,6,0)</f>
        <v>USA</v>
      </c>
      <c r="R2866" t="str">
        <f>VLOOKUP(A2866,Sheet2!$A$1:G6590,7,0)</f>
        <v>PG-13</v>
      </c>
      <c r="S2866" t="str">
        <f>IF(Table19[[#This Row],[Language]]="English","English","Other language")</f>
        <v>English</v>
      </c>
      <c r="T2866">
        <f>Table19[[#This Row],[Gross Revenue]]-Table19[[#This Row],[Budget]]</f>
        <v>139875760</v>
      </c>
      <c r="U2866" s="1">
        <f>(Table19[[#This Row],[Gross Revenue]]/Table19[[#This Row],[Budget]])-1</f>
        <v>3.1789945454545459</v>
      </c>
      <c r="V2866" t="str">
        <f t="shared" si="101"/>
        <v>111-130 minutes</v>
      </c>
      <c r="W2866">
        <f>Table19[[#This Row],[Profit]]/Table19[[#This Row],[Budget]]*100</f>
        <v>317.89945454545455</v>
      </c>
      <c r="X2866">
        <v>-1289919.5</v>
      </c>
      <c r="Y2866">
        <v>-4.8151417500000002E-2</v>
      </c>
      <c r="Z2866" t="str">
        <f t="shared" si="103"/>
        <v>High</v>
      </c>
    </row>
    <row r="2867" spans="1:26" x14ac:dyDescent="0.2">
      <c r="A2867" t="s">
        <v>6157</v>
      </c>
      <c r="B2867" t="s">
        <v>467</v>
      </c>
      <c r="C2867" t="s">
        <v>1642</v>
      </c>
      <c r="D2867">
        <v>1000</v>
      </c>
      <c r="E2867">
        <v>2323</v>
      </c>
      <c r="F2867">
        <v>11</v>
      </c>
      <c r="G2867">
        <v>0</v>
      </c>
      <c r="H2867">
        <v>7.2</v>
      </c>
      <c r="I2867">
        <v>122</v>
      </c>
      <c r="J2867">
        <v>91</v>
      </c>
      <c r="K2867">
        <v>45857453</v>
      </c>
      <c r="L2867">
        <v>3500000</v>
      </c>
      <c r="M2867" s="2">
        <f>VLOOKUP(A2867,Sheet2!$A$1:G6591,2,0)</f>
        <v>35605</v>
      </c>
      <c r="N2867" t="str">
        <f>VLOOKUP(A2867,Sheet2!$A$1:G6591,3,0)</f>
        <v>Color</v>
      </c>
      <c r="O2867" t="str">
        <f>VLOOKUP(A2867,Sheet2!$A$1:G6591,4,0)</f>
        <v>Comedy</v>
      </c>
      <c r="P2867" t="str">
        <f>VLOOKUP(A2867,Sheet2!$A$1:G6591,5,0)</f>
        <v>English</v>
      </c>
      <c r="Q2867" t="str">
        <f>VLOOKUP(A2867,Sheet2!$A$1:G6591,6,0)</f>
        <v>UK</v>
      </c>
      <c r="R2867" t="str">
        <f>VLOOKUP(A2867,Sheet2!$A$1:G6591,7,0)</f>
        <v>R</v>
      </c>
      <c r="S2867" t="str">
        <f>IF(Table19[[#This Row],[Language]]="English","English","Other language")</f>
        <v>English</v>
      </c>
      <c r="T2867">
        <f>Table19[[#This Row],[Gross Revenue]]-Table19[[#This Row],[Budget]]</f>
        <v>42357453</v>
      </c>
      <c r="U2867" s="1">
        <f>(Table19[[#This Row],[Gross Revenue]]/Table19[[#This Row],[Budget]])-1</f>
        <v>12.102129428571429</v>
      </c>
      <c r="V2867" t="str">
        <f t="shared" si="101"/>
        <v>90-110 minutes</v>
      </c>
      <c r="W2867">
        <f>Table19[[#This Row],[Profit]]/Table19[[#This Row],[Budget]]*100</f>
        <v>1210.2129428571429</v>
      </c>
      <c r="X2867">
        <v>1637763</v>
      </c>
      <c r="Y2867">
        <v>0.19178668286445014</v>
      </c>
      <c r="Z2867" t="str">
        <f t="shared" si="103"/>
        <v>Low</v>
      </c>
    </row>
    <row r="2868" spans="1:26" x14ac:dyDescent="0.2">
      <c r="A2868" t="s">
        <v>6560</v>
      </c>
      <c r="B2868" t="s">
        <v>2621</v>
      </c>
      <c r="C2868" t="s">
        <v>2987</v>
      </c>
      <c r="D2868">
        <v>812</v>
      </c>
      <c r="E2868">
        <v>3337</v>
      </c>
      <c r="F2868">
        <v>220</v>
      </c>
      <c r="G2868">
        <v>344</v>
      </c>
      <c r="H2868">
        <v>6.6</v>
      </c>
      <c r="I2868">
        <v>48</v>
      </c>
      <c r="J2868">
        <v>99</v>
      </c>
      <c r="K2868">
        <v>1227324</v>
      </c>
      <c r="L2868">
        <v>12500000</v>
      </c>
      <c r="M2868" s="2">
        <f>VLOOKUP(A2868,Sheet2!$A$1:G6592,2,0)</f>
        <v>35395</v>
      </c>
      <c r="N2868" t="str">
        <f>VLOOKUP(A2868,Sheet2!$A$1:G6592,3,0)</f>
        <v>Color</v>
      </c>
      <c r="O2868" t="str">
        <f>VLOOKUP(A2868,Sheet2!$A$1:G6592,4,0)</f>
        <v>Crime</v>
      </c>
      <c r="P2868" t="str">
        <f>VLOOKUP(A2868,Sheet2!$A$1:G6592,5,0)</f>
        <v>English</v>
      </c>
      <c r="Q2868" t="str">
        <f>VLOOKUP(A2868,Sheet2!$A$1:G6592,6,0)</f>
        <v>USA</v>
      </c>
      <c r="R2868" t="str">
        <f>VLOOKUP(A2868,Sheet2!$A$1:G6592,7,0)</f>
        <v>R</v>
      </c>
      <c r="S2868" t="str">
        <f>IF(Table19[[#This Row],[Language]]="English","English","Other language")</f>
        <v>English</v>
      </c>
      <c r="T2868">
        <f>Table19[[#This Row],[Gross Revenue]]-Table19[[#This Row],[Budget]]</f>
        <v>-11272676</v>
      </c>
      <c r="U2868" s="1">
        <f>(Table19[[#This Row],[Gross Revenue]]/Table19[[#This Row],[Budget]])-1</f>
        <v>-0.90181407999999996</v>
      </c>
      <c r="V2868" t="str">
        <f t="shared" si="101"/>
        <v>90-110 minutes</v>
      </c>
      <c r="W2868">
        <f>Table19[[#This Row],[Profit]]/Table19[[#This Row],[Budget]]*100</f>
        <v>-90.18140799999999</v>
      </c>
      <c r="X2868">
        <v>-74533.5</v>
      </c>
      <c r="Y2868">
        <v>-7.4856785714285719E-3</v>
      </c>
      <c r="Z2868" t="str">
        <f t="shared" si="103"/>
        <v>Low</v>
      </c>
    </row>
    <row r="2869" spans="1:26" x14ac:dyDescent="0.2">
      <c r="A2869" t="s">
        <v>3389</v>
      </c>
      <c r="B2869" t="s">
        <v>255</v>
      </c>
      <c r="C2869" t="s">
        <v>256</v>
      </c>
      <c r="D2869">
        <v>220</v>
      </c>
      <c r="E2869">
        <v>276</v>
      </c>
      <c r="F2869">
        <v>3</v>
      </c>
      <c r="G2869">
        <v>0</v>
      </c>
      <c r="H2869">
        <v>4.2</v>
      </c>
      <c r="I2869">
        <v>159</v>
      </c>
      <c r="J2869">
        <v>81</v>
      </c>
      <c r="K2869">
        <v>22757819</v>
      </c>
      <c r="L2869">
        <v>100000</v>
      </c>
      <c r="M2869" s="2">
        <f>VLOOKUP(A2869,Sheet2!$A$1:G6593,2,0)</f>
        <v>42362</v>
      </c>
      <c r="N2869" t="str">
        <f>VLOOKUP(A2869,Sheet2!$A$1:G6593,3,0)</f>
        <v>Color</v>
      </c>
      <c r="O2869" t="str">
        <f>VLOOKUP(A2869,Sheet2!$A$1:G6593,4,0)</f>
        <v>Horror</v>
      </c>
      <c r="P2869" t="str">
        <f>VLOOKUP(A2869,Sheet2!$A$1:G6593,5,0)</f>
        <v>English</v>
      </c>
      <c r="Q2869" t="str">
        <f>VLOOKUP(A2869,Sheet2!$A$1:G6593,6,0)</f>
        <v>USA</v>
      </c>
      <c r="R2869" t="str">
        <f>VLOOKUP(A2869,Sheet2!$A$1:G6593,7,0)</f>
        <v>R</v>
      </c>
      <c r="S2869" t="str">
        <f>IF(Table19[[#This Row],[Language]]="English","English","Other language")</f>
        <v>English</v>
      </c>
      <c r="T2869">
        <f>Table19[[#This Row],[Gross Revenue]]-Table19[[#This Row],[Budget]]</f>
        <v>22657819</v>
      </c>
      <c r="U2869" s="1">
        <f>(Table19[[#This Row],[Gross Revenue]]/Table19[[#This Row],[Budget]])-1</f>
        <v>226.57819000000001</v>
      </c>
      <c r="V2869" t="str">
        <f t="shared" si="101"/>
        <v>&lt;90 minutes</v>
      </c>
      <c r="W2869">
        <f>Table19[[#This Row],[Profit]]/Table19[[#This Row],[Budget]]*100</f>
        <v>22657.819</v>
      </c>
      <c r="X2869">
        <v>16235088</v>
      </c>
      <c r="Y2869">
        <v>1.1909079499999999</v>
      </c>
      <c r="Z2869" t="str">
        <f t="shared" si="103"/>
        <v>Low</v>
      </c>
    </row>
    <row r="2870" spans="1:26" x14ac:dyDescent="0.2">
      <c r="A2870" t="s">
        <v>5146</v>
      </c>
      <c r="B2870" t="s">
        <v>1515</v>
      </c>
      <c r="C2870" t="s">
        <v>2116</v>
      </c>
      <c r="D2870">
        <v>3000</v>
      </c>
      <c r="E2870">
        <v>3784</v>
      </c>
      <c r="F2870">
        <v>81</v>
      </c>
      <c r="G2870">
        <v>0</v>
      </c>
      <c r="H2870">
        <v>6</v>
      </c>
      <c r="I2870">
        <v>175</v>
      </c>
      <c r="J2870">
        <v>111</v>
      </c>
      <c r="K2870">
        <v>33631221</v>
      </c>
      <c r="L2870">
        <v>25000000</v>
      </c>
      <c r="M2870" s="2">
        <f>VLOOKUP(A2870,Sheet2!$A$1:G6594,2,0)</f>
        <v>41949</v>
      </c>
      <c r="N2870" t="str">
        <f>VLOOKUP(A2870,Sheet2!$A$1:G6594,3,0)</f>
        <v>Color</v>
      </c>
      <c r="O2870" t="str">
        <f>VLOOKUP(A2870,Sheet2!$A$1:G6594,4,0)</f>
        <v>Crime</v>
      </c>
      <c r="P2870" t="str">
        <f>VLOOKUP(A2870,Sheet2!$A$1:G6594,5,0)</f>
        <v>English</v>
      </c>
      <c r="Q2870" t="str">
        <f>VLOOKUP(A2870,Sheet2!$A$1:G6594,6,0)</f>
        <v>USA</v>
      </c>
      <c r="R2870" t="str">
        <f>VLOOKUP(A2870,Sheet2!$A$1:G6594,7,0)</f>
        <v>R</v>
      </c>
      <c r="S2870" t="str">
        <f>IF(Table19[[#This Row],[Language]]="English","English","Other language")</f>
        <v>English</v>
      </c>
      <c r="T2870">
        <f>Table19[[#This Row],[Gross Revenue]]-Table19[[#This Row],[Budget]]</f>
        <v>8631221</v>
      </c>
      <c r="U2870" s="1">
        <f>(Table19[[#This Row],[Gross Revenue]]/Table19[[#This Row],[Budget]])-1</f>
        <v>0.34524884</v>
      </c>
      <c r="V2870" t="str">
        <f t="shared" si="101"/>
        <v>111-130 minutes</v>
      </c>
      <c r="W2870">
        <f>Table19[[#This Row],[Profit]]/Table19[[#This Row],[Budget]]*100</f>
        <v>34.524884</v>
      </c>
      <c r="X2870">
        <v>-74533.5</v>
      </c>
      <c r="Y2870">
        <v>-7.4856785714285719E-3</v>
      </c>
      <c r="Z2870" t="str">
        <f t="shared" si="103"/>
        <v>Medium</v>
      </c>
    </row>
    <row r="2871" spans="1:26" x14ac:dyDescent="0.2">
      <c r="A2871" t="s">
        <v>6712</v>
      </c>
      <c r="B2871" t="s">
        <v>1005</v>
      </c>
      <c r="C2871" t="s">
        <v>236</v>
      </c>
      <c r="D2871">
        <v>495</v>
      </c>
      <c r="E2871">
        <v>1397</v>
      </c>
      <c r="F2871">
        <v>21000</v>
      </c>
      <c r="G2871">
        <v>25000</v>
      </c>
      <c r="H2871">
        <v>7.8</v>
      </c>
      <c r="I2871">
        <v>157</v>
      </c>
      <c r="J2871">
        <v>129</v>
      </c>
      <c r="K2871">
        <v>48265581</v>
      </c>
      <c r="L2871">
        <v>50000000</v>
      </c>
      <c r="M2871" s="2">
        <f>VLOOKUP(A2871,Sheet2!$A$1:G6595,2,0)</f>
        <v>35665</v>
      </c>
      <c r="N2871" t="str">
        <f>VLOOKUP(A2871,Sheet2!$A$1:G6595,3,0)</f>
        <v>Color</v>
      </c>
      <c r="O2871" t="str">
        <f>VLOOKUP(A2871,Sheet2!$A$1:G6595,4,0)</f>
        <v>Drama</v>
      </c>
      <c r="P2871" t="str">
        <f>VLOOKUP(A2871,Sheet2!$A$1:G6595,5,0)</f>
        <v>English</v>
      </c>
      <c r="Q2871" t="str">
        <f>VLOOKUP(A2871,Sheet2!$A$1:G6595,6,0)</f>
        <v>USA</v>
      </c>
      <c r="R2871" t="str">
        <f>VLOOKUP(A2871,Sheet2!$A$1:G6595,7,0)</f>
        <v>R</v>
      </c>
      <c r="S2871" t="str">
        <f>IF(Table19[[#This Row],[Language]]="English","English","Other language")</f>
        <v>English</v>
      </c>
      <c r="T2871">
        <f>Table19[[#This Row],[Gross Revenue]]-Table19[[#This Row],[Budget]]</f>
        <v>-1734419</v>
      </c>
      <c r="U2871" s="1">
        <f>(Table19[[#This Row],[Gross Revenue]]/Table19[[#This Row],[Budget]])-1</f>
        <v>-3.4688379999999963E-2</v>
      </c>
      <c r="V2871" t="str">
        <f t="shared" si="101"/>
        <v>111-130 minutes</v>
      </c>
      <c r="W2871">
        <f>Table19[[#This Row],[Profit]]/Table19[[#This Row],[Budget]]*100</f>
        <v>-3.4688379999999999</v>
      </c>
      <c r="X2871">
        <v>-434215.5</v>
      </c>
      <c r="Y2871">
        <v>-0.10115100772200772</v>
      </c>
      <c r="Z2871" t="str">
        <f t="shared" si="103"/>
        <v>High</v>
      </c>
    </row>
    <row r="2872" spans="1:26" x14ac:dyDescent="0.2">
      <c r="A2872" t="s">
        <v>4561</v>
      </c>
      <c r="B2872" t="s">
        <v>529</v>
      </c>
      <c r="C2872" t="s">
        <v>1649</v>
      </c>
      <c r="D2872">
        <v>18000</v>
      </c>
      <c r="E2872">
        <v>20354</v>
      </c>
      <c r="F2872">
        <v>25</v>
      </c>
      <c r="G2872">
        <v>445</v>
      </c>
      <c r="H2872">
        <v>6.2</v>
      </c>
      <c r="I2872">
        <v>21</v>
      </c>
      <c r="J2872">
        <v>101</v>
      </c>
      <c r="K2872">
        <v>375474</v>
      </c>
      <c r="L2872">
        <v>20000000</v>
      </c>
      <c r="M2872" s="2">
        <f>VLOOKUP(A2872,Sheet2!$A$1:G6596,2,0)</f>
        <v>38462</v>
      </c>
      <c r="N2872" t="str">
        <f>VLOOKUP(A2872,Sheet2!$A$1:G6596,3,0)</f>
        <v>Color</v>
      </c>
      <c r="O2872" t="str">
        <f>VLOOKUP(A2872,Sheet2!$A$1:G6596,4,0)</f>
        <v>Drama</v>
      </c>
      <c r="P2872" t="str">
        <f>VLOOKUP(A2872,Sheet2!$A$1:G6596,5,0)</f>
        <v>English</v>
      </c>
      <c r="Q2872" t="str">
        <f>VLOOKUP(A2872,Sheet2!$A$1:G6596,6,0)</f>
        <v>USA</v>
      </c>
      <c r="R2872" t="str">
        <f>VLOOKUP(A2872,Sheet2!$A$1:G6596,7,0)</f>
        <v>PG</v>
      </c>
      <c r="S2872" t="str">
        <f>IF(Table19[[#This Row],[Language]]="English","English","Other language")</f>
        <v>English</v>
      </c>
      <c r="T2872">
        <f>Table19[[#This Row],[Gross Revenue]]-Table19[[#This Row],[Budget]]</f>
        <v>-19624526</v>
      </c>
      <c r="U2872" s="1">
        <f>(Table19[[#This Row],[Gross Revenue]]/Table19[[#This Row],[Budget]])-1</f>
        <v>-0.9812263</v>
      </c>
      <c r="V2872" t="str">
        <f t="shared" si="101"/>
        <v>90-110 minutes</v>
      </c>
      <c r="W2872">
        <f>Table19[[#This Row],[Profit]]/Table19[[#This Row],[Budget]]*100</f>
        <v>-98.122630000000001</v>
      </c>
      <c r="X2872">
        <v>-434215.5</v>
      </c>
      <c r="Y2872">
        <v>-0.10115100772200772</v>
      </c>
      <c r="Z2872" t="str">
        <f t="shared" si="103"/>
        <v>Medium</v>
      </c>
    </row>
    <row r="2873" spans="1:26" x14ac:dyDescent="0.2">
      <c r="A2873" t="s">
        <v>4680</v>
      </c>
      <c r="B2873" t="s">
        <v>700</v>
      </c>
      <c r="C2873" t="s">
        <v>324</v>
      </c>
      <c r="D2873">
        <v>12000</v>
      </c>
      <c r="E2873">
        <v>15170</v>
      </c>
      <c r="F2873">
        <v>99</v>
      </c>
      <c r="G2873">
        <v>0</v>
      </c>
      <c r="H2873">
        <v>6.2</v>
      </c>
      <c r="I2873">
        <v>112</v>
      </c>
      <c r="J2873">
        <v>110</v>
      </c>
      <c r="K2873">
        <v>90636983</v>
      </c>
      <c r="L2873">
        <v>22000000</v>
      </c>
      <c r="M2873" s="2">
        <f>VLOOKUP(A2873,Sheet2!$A$1:G6597,2,0)</f>
        <v>39412</v>
      </c>
      <c r="N2873" t="str">
        <f>VLOOKUP(A2873,Sheet2!$A$1:G6597,3,0)</f>
        <v>Color</v>
      </c>
      <c r="O2873" t="str">
        <f>VLOOKUP(A2873,Sheet2!$A$1:G6597,4,0)</f>
        <v>Comedy</v>
      </c>
      <c r="P2873" t="str">
        <f>VLOOKUP(A2873,Sheet2!$A$1:G6597,5,0)</f>
        <v>English</v>
      </c>
      <c r="Q2873" t="str">
        <f>VLOOKUP(A2873,Sheet2!$A$1:G6597,6,0)</f>
        <v>USA</v>
      </c>
      <c r="R2873" t="str">
        <f>VLOOKUP(A2873,Sheet2!$A$1:G6597,7,0)</f>
        <v>PG</v>
      </c>
      <c r="S2873" t="str">
        <f>IF(Table19[[#This Row],[Language]]="English","English","Other language")</f>
        <v>English</v>
      </c>
      <c r="T2873">
        <f>Table19[[#This Row],[Gross Revenue]]-Table19[[#This Row],[Budget]]</f>
        <v>68636983</v>
      </c>
      <c r="U2873" s="1">
        <f>(Table19[[#This Row],[Gross Revenue]]/Table19[[#This Row],[Budget]])-1</f>
        <v>3.1198628636363637</v>
      </c>
      <c r="V2873" t="str">
        <f t="shared" si="101"/>
        <v>90-110 minutes</v>
      </c>
      <c r="W2873">
        <f>Table19[[#This Row],[Profit]]/Table19[[#This Row],[Budget]]*100</f>
        <v>311.9862863636364</v>
      </c>
      <c r="X2873">
        <v>1637763</v>
      </c>
      <c r="Y2873">
        <v>0.19178668286445014</v>
      </c>
      <c r="Z2873" t="str">
        <f t="shared" si="103"/>
        <v>Medium</v>
      </c>
    </row>
    <row r="2874" spans="1:26" x14ac:dyDescent="0.2">
      <c r="A2874" t="s">
        <v>4767</v>
      </c>
      <c r="B2874" t="s">
        <v>1838</v>
      </c>
      <c r="C2874" t="s">
        <v>593</v>
      </c>
      <c r="D2874">
        <v>577</v>
      </c>
      <c r="E2874">
        <v>2321</v>
      </c>
      <c r="F2874">
        <v>165</v>
      </c>
      <c r="G2874">
        <v>885</v>
      </c>
      <c r="H2874">
        <v>6.3</v>
      </c>
      <c r="I2874">
        <v>113</v>
      </c>
      <c r="J2874">
        <v>116</v>
      </c>
      <c r="K2874">
        <v>102678089</v>
      </c>
      <c r="L2874">
        <v>95000000</v>
      </c>
      <c r="M2874" s="2">
        <f>VLOOKUP(A2874,Sheet2!$A$1:G6598,2,0)</f>
        <v>36402</v>
      </c>
      <c r="N2874" t="str">
        <f>VLOOKUP(A2874,Sheet2!$A$1:G6598,3,0)</f>
        <v>Color</v>
      </c>
      <c r="O2874" t="str">
        <f>VLOOKUP(A2874,Sheet2!$A$1:G6598,4,0)</f>
        <v>Drama</v>
      </c>
      <c r="P2874" t="str">
        <f>VLOOKUP(A2874,Sheet2!$A$1:G6598,5,0)</f>
        <v>English</v>
      </c>
      <c r="Q2874" t="str">
        <f>VLOOKUP(A2874,Sheet2!$A$1:G6598,6,0)</f>
        <v>USA</v>
      </c>
      <c r="R2874" t="str">
        <f>VLOOKUP(A2874,Sheet2!$A$1:G6598,7,0)</f>
        <v>R</v>
      </c>
      <c r="S2874" t="str">
        <f>IF(Table19[[#This Row],[Language]]="English","English","Other language")</f>
        <v>English</v>
      </c>
      <c r="T2874">
        <f>Table19[[#This Row],[Gross Revenue]]-Table19[[#This Row],[Budget]]</f>
        <v>7678089</v>
      </c>
      <c r="U2874" s="1">
        <f>(Table19[[#This Row],[Gross Revenue]]/Table19[[#This Row],[Budget]])-1</f>
        <v>8.082198947368413E-2</v>
      </c>
      <c r="V2874" t="str">
        <f t="shared" si="101"/>
        <v>111-130 minutes</v>
      </c>
      <c r="W2874">
        <f>Table19[[#This Row],[Profit]]/Table19[[#This Row],[Budget]]*100</f>
        <v>8.0821989473684219</v>
      </c>
      <c r="X2874">
        <v>-434215.5</v>
      </c>
      <c r="Y2874">
        <v>-0.10115100772200772</v>
      </c>
      <c r="Z2874" t="str">
        <f t="shared" si="103"/>
        <v>High</v>
      </c>
    </row>
    <row r="2875" spans="1:26" x14ac:dyDescent="0.2">
      <c r="A2875" t="s">
        <v>4014</v>
      </c>
      <c r="B2875" t="s">
        <v>1122</v>
      </c>
      <c r="C2875" t="s">
        <v>1123</v>
      </c>
      <c r="D2875">
        <v>416</v>
      </c>
      <c r="E2875">
        <v>1611</v>
      </c>
      <c r="F2875">
        <v>5</v>
      </c>
      <c r="G2875">
        <v>655</v>
      </c>
      <c r="H2875">
        <v>5.7</v>
      </c>
      <c r="I2875">
        <v>94</v>
      </c>
      <c r="J2875">
        <v>106</v>
      </c>
      <c r="K2875">
        <v>2436</v>
      </c>
      <c r="L2875">
        <v>2000000</v>
      </c>
      <c r="M2875" s="2">
        <f>VLOOKUP(A2875,Sheet2!$A$1:G6599,2,0)</f>
        <v>41111</v>
      </c>
      <c r="N2875" t="str">
        <f>VLOOKUP(A2875,Sheet2!$A$1:G6599,3,0)</f>
        <v>Black and White</v>
      </c>
      <c r="O2875" t="str">
        <f>VLOOKUP(A2875,Sheet2!$A$1:G6599,4,0)</f>
        <v>Comedy</v>
      </c>
      <c r="P2875" t="str">
        <f>VLOOKUP(A2875,Sheet2!$A$1:G6599,5,0)</f>
        <v>English</v>
      </c>
      <c r="Q2875" t="str">
        <f>VLOOKUP(A2875,Sheet2!$A$1:G6599,6,0)</f>
        <v>USA</v>
      </c>
      <c r="R2875" t="str">
        <f>VLOOKUP(A2875,Sheet2!$A$1:G6599,7,0)</f>
        <v>Not Rated</v>
      </c>
      <c r="S2875" t="str">
        <f>IF(Table19[[#This Row],[Language]]="English","English","Other language")</f>
        <v>English</v>
      </c>
      <c r="T2875">
        <f>Table19[[#This Row],[Gross Revenue]]-Table19[[#This Row],[Budget]]</f>
        <v>-1997564</v>
      </c>
      <c r="U2875" s="1">
        <f>(Table19[[#This Row],[Gross Revenue]]/Table19[[#This Row],[Budget]])-1</f>
        <v>-0.99878199999999995</v>
      </c>
      <c r="V2875" t="str">
        <f t="shared" si="101"/>
        <v>90-110 minutes</v>
      </c>
      <c r="W2875">
        <f>Table19[[#This Row],[Profit]]/Table19[[#This Row],[Budget]]*100</f>
        <v>-99.878199999999993</v>
      </c>
      <c r="X2875">
        <v>1637763</v>
      </c>
      <c r="Y2875">
        <v>0.19178668286445014</v>
      </c>
      <c r="Z2875" t="str">
        <f t="shared" si="103"/>
        <v>Low</v>
      </c>
    </row>
    <row r="2876" spans="1:26" x14ac:dyDescent="0.2">
      <c r="A2876" t="s">
        <v>5516</v>
      </c>
      <c r="B2876" t="s">
        <v>467</v>
      </c>
      <c r="C2876" t="s">
        <v>654</v>
      </c>
      <c r="D2876">
        <v>1000</v>
      </c>
      <c r="E2876">
        <v>1752</v>
      </c>
      <c r="F2876">
        <v>81</v>
      </c>
      <c r="G2876">
        <v>0</v>
      </c>
      <c r="H2876">
        <v>6.8</v>
      </c>
      <c r="I2876">
        <v>62</v>
      </c>
      <c r="J2876">
        <v>110</v>
      </c>
      <c r="K2876">
        <v>38553833</v>
      </c>
      <c r="L2876">
        <v>55000000</v>
      </c>
      <c r="M2876" s="2">
        <f>VLOOKUP(A2876,Sheet2!$A$1:G6600,2,0)</f>
        <v>35232</v>
      </c>
      <c r="N2876" t="str">
        <f>VLOOKUP(A2876,Sheet2!$A$1:G6600,3,0)</f>
        <v>Color</v>
      </c>
      <c r="O2876" t="str">
        <f>VLOOKUP(A2876,Sheet2!$A$1:G6600,4,0)</f>
        <v>Adventure</v>
      </c>
      <c r="P2876" t="str">
        <f>VLOOKUP(A2876,Sheet2!$A$1:G6600,5,0)</f>
        <v>English</v>
      </c>
      <c r="Q2876" t="str">
        <f>VLOOKUP(A2876,Sheet2!$A$1:G6600,6,0)</f>
        <v>USA</v>
      </c>
      <c r="R2876" t="str">
        <f>VLOOKUP(A2876,Sheet2!$A$1:G6600,7,0)</f>
        <v>R</v>
      </c>
      <c r="S2876" t="str">
        <f>IF(Table19[[#This Row],[Language]]="English","English","Other language")</f>
        <v>English</v>
      </c>
      <c r="T2876">
        <f>Table19[[#This Row],[Gross Revenue]]-Table19[[#This Row],[Budget]]</f>
        <v>-16446167</v>
      </c>
      <c r="U2876" s="1">
        <f>(Table19[[#This Row],[Gross Revenue]]/Table19[[#This Row],[Budget]])-1</f>
        <v>-0.29902121818181815</v>
      </c>
      <c r="V2876" t="str">
        <f t="shared" si="101"/>
        <v>90-110 minutes</v>
      </c>
      <c r="W2876">
        <f>Table19[[#This Row],[Profit]]/Table19[[#This Row],[Budget]]*100</f>
        <v>-29.902121818181822</v>
      </c>
      <c r="X2876">
        <v>3892693.5</v>
      </c>
      <c r="Y2876">
        <v>0.11726928571428571</v>
      </c>
      <c r="Z2876" t="str">
        <f t="shared" si="103"/>
        <v>High</v>
      </c>
    </row>
    <row r="2877" spans="1:26" x14ac:dyDescent="0.2">
      <c r="A2877" t="s">
        <v>6053</v>
      </c>
      <c r="B2877" t="s">
        <v>895</v>
      </c>
      <c r="C2877" t="s">
        <v>2242</v>
      </c>
      <c r="D2877">
        <v>854</v>
      </c>
      <c r="E2877">
        <v>2507</v>
      </c>
      <c r="F2877">
        <v>2000</v>
      </c>
      <c r="G2877">
        <v>15000</v>
      </c>
      <c r="H2877">
        <v>7.2</v>
      </c>
      <c r="I2877">
        <v>343</v>
      </c>
      <c r="J2877">
        <v>128</v>
      </c>
      <c r="K2877">
        <v>15523168</v>
      </c>
      <c r="L2877">
        <v>45000000</v>
      </c>
      <c r="M2877" s="2">
        <f>VLOOKUP(A2877,Sheet2!$A$1:G6601,2,0)</f>
        <v>40384</v>
      </c>
      <c r="N2877" t="str">
        <f>VLOOKUP(A2877,Sheet2!$A$1:G6601,3,0)</f>
        <v>Color</v>
      </c>
      <c r="O2877" t="str">
        <f>VLOOKUP(A2877,Sheet2!$A$1:G6601,4,0)</f>
        <v>Mystery</v>
      </c>
      <c r="P2877" t="str">
        <f>VLOOKUP(A2877,Sheet2!$A$1:G6601,5,0)</f>
        <v>English</v>
      </c>
      <c r="Q2877" t="str">
        <f>VLOOKUP(A2877,Sheet2!$A$1:G6601,6,0)</f>
        <v>France</v>
      </c>
      <c r="R2877" t="str">
        <f>VLOOKUP(A2877,Sheet2!$A$1:G6601,7,0)</f>
        <v>PG-13</v>
      </c>
      <c r="S2877" t="str">
        <f>IF(Table19[[#This Row],[Language]]="English","English","Other language")</f>
        <v>English</v>
      </c>
      <c r="T2877">
        <f>Table19[[#This Row],[Gross Revenue]]-Table19[[#This Row],[Budget]]</f>
        <v>-29476832</v>
      </c>
      <c r="U2877" s="1">
        <f>(Table19[[#This Row],[Gross Revenue]]/Table19[[#This Row],[Budget]])-1</f>
        <v>-0.65504071111111117</v>
      </c>
      <c r="V2877" t="str">
        <f t="shared" si="101"/>
        <v>111-130 minutes</v>
      </c>
      <c r="W2877">
        <f>Table19[[#This Row],[Profit]]/Table19[[#This Row],[Budget]]*100</f>
        <v>-65.504071111111102</v>
      </c>
      <c r="Z2877" t="str">
        <f t="shared" si="103"/>
        <v>High</v>
      </c>
    </row>
    <row r="2878" spans="1:26" x14ac:dyDescent="0.2">
      <c r="A2878" t="s">
        <v>6015</v>
      </c>
      <c r="B2878" t="s">
        <v>907</v>
      </c>
      <c r="C2878" t="s">
        <v>2673</v>
      </c>
      <c r="D2878">
        <v>1000</v>
      </c>
      <c r="E2878">
        <v>3215</v>
      </c>
      <c r="F2878">
        <v>0</v>
      </c>
      <c r="G2878">
        <v>15000</v>
      </c>
      <c r="H2878">
        <v>7.1</v>
      </c>
      <c r="I2878">
        <v>297</v>
      </c>
      <c r="J2878">
        <v>108</v>
      </c>
      <c r="K2878">
        <v>43771291</v>
      </c>
      <c r="L2878">
        <v>5000000</v>
      </c>
      <c r="M2878" s="2">
        <f>VLOOKUP(A2878,Sheet2!$A$1:G6602,2,0)</f>
        <v>42292</v>
      </c>
      <c r="N2878" t="str">
        <f>VLOOKUP(A2878,Sheet2!$A$1:G6602,3,0)</f>
        <v>Color</v>
      </c>
      <c r="O2878" t="str">
        <f>VLOOKUP(A2878,Sheet2!$A$1:G6602,4,0)</f>
        <v>Mystery</v>
      </c>
      <c r="P2878" t="str">
        <f>VLOOKUP(A2878,Sheet2!$A$1:G6602,5,0)</f>
        <v>English</v>
      </c>
      <c r="Q2878" t="str">
        <f>VLOOKUP(A2878,Sheet2!$A$1:G6602,6,0)</f>
        <v>USA</v>
      </c>
      <c r="R2878" t="str">
        <f>VLOOKUP(A2878,Sheet2!$A$1:G6602,7,0)</f>
        <v>R</v>
      </c>
      <c r="S2878" t="str">
        <f>IF(Table19[[#This Row],[Language]]="English","English","Other language")</f>
        <v>English</v>
      </c>
      <c r="T2878">
        <f>Table19[[#This Row],[Gross Revenue]]-Table19[[#This Row],[Budget]]</f>
        <v>38771291</v>
      </c>
      <c r="U2878" s="1">
        <f>(Table19[[#This Row],[Gross Revenue]]/Table19[[#This Row],[Budget]])-1</f>
        <v>7.7542582000000007</v>
      </c>
      <c r="V2878" t="str">
        <f t="shared" si="101"/>
        <v>90-110 minutes</v>
      </c>
      <c r="W2878">
        <f>Table19[[#This Row],[Profit]]/Table19[[#This Row],[Budget]]*100</f>
        <v>775.42581999999993</v>
      </c>
      <c r="Z2878" t="str">
        <f t="shared" si="103"/>
        <v>Low</v>
      </c>
    </row>
    <row r="2879" spans="1:26" x14ac:dyDescent="0.2">
      <c r="A2879" t="s">
        <v>5511</v>
      </c>
      <c r="B2879" t="s">
        <v>2353</v>
      </c>
      <c r="C2879" t="s">
        <v>486</v>
      </c>
      <c r="D2879">
        <v>355</v>
      </c>
      <c r="E2879">
        <v>911</v>
      </c>
      <c r="F2879">
        <v>42</v>
      </c>
      <c r="G2879">
        <v>0</v>
      </c>
      <c r="H2879">
        <v>6.8</v>
      </c>
      <c r="I2879">
        <v>126</v>
      </c>
      <c r="J2879">
        <v>110</v>
      </c>
      <c r="K2879">
        <v>14589444</v>
      </c>
      <c r="L2879">
        <v>25000000</v>
      </c>
      <c r="M2879" s="2">
        <f>VLOOKUP(A2879,Sheet2!$A$1:G6603,2,0)</f>
        <v>38288</v>
      </c>
      <c r="N2879" t="str">
        <f>VLOOKUP(A2879,Sheet2!$A$1:G6603,3,0)</f>
        <v>Color</v>
      </c>
      <c r="O2879" t="str">
        <f>VLOOKUP(A2879,Sheet2!$A$1:G6603,4,0)</f>
        <v>Comedy</v>
      </c>
      <c r="P2879" t="str">
        <f>VLOOKUP(A2879,Sheet2!$A$1:G6603,5,0)</f>
        <v>English</v>
      </c>
      <c r="Q2879" t="str">
        <f>VLOOKUP(A2879,Sheet2!$A$1:G6603,6,0)</f>
        <v>USA</v>
      </c>
      <c r="R2879" t="str">
        <f>VLOOKUP(A2879,Sheet2!$A$1:G6603,7,0)</f>
        <v>R</v>
      </c>
      <c r="S2879" t="str">
        <f>IF(Table19[[#This Row],[Language]]="English","English","Other language")</f>
        <v>English</v>
      </c>
      <c r="T2879">
        <f>Table19[[#This Row],[Gross Revenue]]-Table19[[#This Row],[Budget]]</f>
        <v>-10410556</v>
      </c>
      <c r="U2879" s="1">
        <f>(Table19[[#This Row],[Gross Revenue]]/Table19[[#This Row],[Budget]])-1</f>
        <v>-0.41642224000000005</v>
      </c>
      <c r="V2879" t="str">
        <f t="shared" si="101"/>
        <v>90-110 minutes</v>
      </c>
      <c r="W2879">
        <f>Table19[[#This Row],[Profit]]/Table19[[#This Row],[Budget]]*100</f>
        <v>-41.642223999999999</v>
      </c>
      <c r="X2879">
        <v>1637763</v>
      </c>
      <c r="Y2879">
        <v>0.19178668286445014</v>
      </c>
      <c r="Z2879" t="str">
        <f t="shared" si="103"/>
        <v>Medium</v>
      </c>
    </row>
    <row r="2880" spans="1:26" x14ac:dyDescent="0.2">
      <c r="A2880" t="s">
        <v>3959</v>
      </c>
      <c r="B2880" t="s">
        <v>1061</v>
      </c>
      <c r="C2880" t="s">
        <v>236</v>
      </c>
      <c r="D2880">
        <v>18000</v>
      </c>
      <c r="E2880">
        <v>20388</v>
      </c>
      <c r="F2880">
        <v>21000</v>
      </c>
      <c r="G2880">
        <v>54000</v>
      </c>
      <c r="H2880">
        <v>7.8</v>
      </c>
      <c r="I2880">
        <v>517</v>
      </c>
      <c r="J2880">
        <v>158</v>
      </c>
      <c r="K2880">
        <v>102515793</v>
      </c>
      <c r="L2880">
        <v>90000000</v>
      </c>
      <c r="M2880" s="2">
        <f>VLOOKUP(A2880,Sheet2!$A$1:G6604,2,0)</f>
        <v>40887</v>
      </c>
      <c r="N2880" t="str">
        <f>VLOOKUP(A2880,Sheet2!$A$1:G6604,3,0)</f>
        <v>Color</v>
      </c>
      <c r="O2880" t="str">
        <f>VLOOKUP(A2880,Sheet2!$A$1:G6604,4,0)</f>
        <v>Crime</v>
      </c>
      <c r="P2880" t="str">
        <f>VLOOKUP(A2880,Sheet2!$A$1:G6604,5,0)</f>
        <v>English</v>
      </c>
      <c r="Q2880" t="str">
        <f>VLOOKUP(A2880,Sheet2!$A$1:G6604,6,0)</f>
        <v>USA</v>
      </c>
      <c r="R2880" t="str">
        <f>VLOOKUP(A2880,Sheet2!$A$1:G6604,7,0)</f>
        <v>R</v>
      </c>
      <c r="S2880" t="str">
        <f>IF(Table19[[#This Row],[Language]]="English","English","Other language")</f>
        <v>English</v>
      </c>
      <c r="T2880">
        <f>Table19[[#This Row],[Gross Revenue]]-Table19[[#This Row],[Budget]]</f>
        <v>12515793</v>
      </c>
      <c r="U2880" s="1">
        <f>(Table19[[#This Row],[Gross Revenue]]/Table19[[#This Row],[Budget]])-1</f>
        <v>0.13906436666666666</v>
      </c>
      <c r="V2880" t="str">
        <f t="shared" si="101"/>
        <v>&gt;150 minutes</v>
      </c>
      <c r="W2880">
        <f>Table19[[#This Row],[Profit]]/Table19[[#This Row],[Budget]]*100</f>
        <v>13.906436666666666</v>
      </c>
      <c r="X2880">
        <v>-74533.5</v>
      </c>
      <c r="Y2880">
        <v>-7.4856785714285719E-3</v>
      </c>
      <c r="Z2880" t="str">
        <f t="shared" si="103"/>
        <v>High</v>
      </c>
    </row>
    <row r="2881" spans="1:26" x14ac:dyDescent="0.2">
      <c r="A2881" t="s">
        <v>5092</v>
      </c>
      <c r="B2881" t="s">
        <v>930</v>
      </c>
      <c r="C2881" t="s">
        <v>1617</v>
      </c>
      <c r="D2881">
        <v>12000</v>
      </c>
      <c r="E2881">
        <v>36064</v>
      </c>
      <c r="F2881">
        <v>176</v>
      </c>
      <c r="G2881">
        <v>58000</v>
      </c>
      <c r="H2881">
        <v>6.5</v>
      </c>
      <c r="I2881">
        <v>198</v>
      </c>
      <c r="J2881">
        <v>97</v>
      </c>
      <c r="K2881">
        <v>45089048</v>
      </c>
      <c r="L2881">
        <v>25000000</v>
      </c>
      <c r="M2881" s="2">
        <f>VLOOKUP(A2881,Sheet2!$A$1:G6605,2,0)</f>
        <v>41931</v>
      </c>
      <c r="N2881" t="str">
        <f>VLOOKUP(A2881,Sheet2!$A$1:G6605,3,0)</f>
        <v>Black and White</v>
      </c>
      <c r="O2881" t="str">
        <f>VLOOKUP(A2881,Sheet2!$A$1:G6605,4,0)</f>
        <v>Drama</v>
      </c>
      <c r="P2881" t="str">
        <f>VLOOKUP(A2881,Sheet2!$A$1:G6605,5,0)</f>
        <v>English</v>
      </c>
      <c r="Q2881" t="str">
        <f>VLOOKUP(A2881,Sheet2!$A$1:G6605,6,0)</f>
        <v>South Africa</v>
      </c>
      <c r="R2881" t="str">
        <f>VLOOKUP(A2881,Sheet2!$A$1:G6605,7,0)</f>
        <v>PG-13</v>
      </c>
      <c r="S2881" t="str">
        <f>IF(Table19[[#This Row],[Language]]="English","English","Other language")</f>
        <v>English</v>
      </c>
      <c r="T2881">
        <f>Table19[[#This Row],[Gross Revenue]]-Table19[[#This Row],[Budget]]</f>
        <v>20089048</v>
      </c>
      <c r="U2881" s="1">
        <f>(Table19[[#This Row],[Gross Revenue]]/Table19[[#This Row],[Budget]])-1</f>
        <v>0.80356191999999993</v>
      </c>
      <c r="V2881" t="str">
        <f t="shared" si="101"/>
        <v>90-110 minutes</v>
      </c>
      <c r="W2881">
        <f>Table19[[#This Row],[Profit]]/Table19[[#This Row],[Budget]]*100</f>
        <v>80.356192000000007</v>
      </c>
      <c r="X2881">
        <v>-434215.5</v>
      </c>
      <c r="Y2881">
        <v>-0.10115100772200772</v>
      </c>
      <c r="Z2881" t="str">
        <f t="shared" si="103"/>
        <v>Medium</v>
      </c>
    </row>
    <row r="2882" spans="1:26" x14ac:dyDescent="0.2">
      <c r="A2882" t="s">
        <v>5838</v>
      </c>
      <c r="B2882" t="s">
        <v>277</v>
      </c>
      <c r="C2882" t="s">
        <v>2565</v>
      </c>
      <c r="D2882">
        <v>962</v>
      </c>
      <c r="E2882">
        <v>4239</v>
      </c>
      <c r="F2882">
        <v>12</v>
      </c>
      <c r="G2882">
        <v>804</v>
      </c>
      <c r="H2882">
        <v>5.8</v>
      </c>
      <c r="I2882">
        <v>95</v>
      </c>
      <c r="J2882">
        <v>106</v>
      </c>
      <c r="K2882">
        <v>17951431</v>
      </c>
      <c r="L2882">
        <v>30000000</v>
      </c>
      <c r="M2882" s="2">
        <f>VLOOKUP(A2882,Sheet2!$A$1:G6606,2,0)</f>
        <v>36979</v>
      </c>
      <c r="N2882" t="str">
        <f>VLOOKUP(A2882,Sheet2!$A$1:G6606,3,0)</f>
        <v>Color</v>
      </c>
      <c r="O2882" t="str">
        <f>VLOOKUP(A2882,Sheet2!$A$1:G6606,4,0)</f>
        <v>Crime</v>
      </c>
      <c r="P2882" t="str">
        <f>VLOOKUP(A2882,Sheet2!$A$1:G6606,5,0)</f>
        <v>English</v>
      </c>
      <c r="Q2882" t="str">
        <f>VLOOKUP(A2882,Sheet2!$A$1:G6606,6,0)</f>
        <v>USA</v>
      </c>
      <c r="R2882" t="str">
        <f>VLOOKUP(A2882,Sheet2!$A$1:G6606,7,0)</f>
        <v>PG-13</v>
      </c>
      <c r="S2882" t="str">
        <f>IF(Table19[[#This Row],[Language]]="English","English","Other language")</f>
        <v>English</v>
      </c>
      <c r="T2882">
        <f>Table19[[#This Row],[Gross Revenue]]-Table19[[#This Row],[Budget]]</f>
        <v>-12048569</v>
      </c>
      <c r="U2882" s="1">
        <f>(Table19[[#This Row],[Gross Revenue]]/Table19[[#This Row],[Budget]])-1</f>
        <v>-0.40161896666666663</v>
      </c>
      <c r="V2882" t="str">
        <f t="shared" ref="V2882:V2945" si="104">IF(J2882="","",IF(J2882&lt;90,"&lt;90 minutes",IF(J2882&lt;=110,"90-110 minutes",IF(J2882&lt;=130,"111-130 minutes",IF(J2882&lt;=150,"131-150 minutes","&gt;150 minutes")))))</f>
        <v>90-110 minutes</v>
      </c>
      <c r="W2882">
        <f>Table19[[#This Row],[Profit]]/Table19[[#This Row],[Budget]]*100</f>
        <v>-40.161896666666671</v>
      </c>
      <c r="X2882">
        <v>-74533.5</v>
      </c>
      <c r="Y2882">
        <v>-7.4856785714285719E-3</v>
      </c>
      <c r="Z2882" t="str">
        <f t="shared" ref="Z2882:Z2945" si="105">IF(L2882="","",IF(L2882&lt;=$AA$26,"Low",IF(L2882&lt;=$AA$28,"Medium","High")))</f>
        <v>Medium</v>
      </c>
    </row>
    <row r="2883" spans="1:26" x14ac:dyDescent="0.2">
      <c r="A2883" t="s">
        <v>3725</v>
      </c>
      <c r="B2883" t="s">
        <v>135</v>
      </c>
      <c r="C2883" t="s">
        <v>783</v>
      </c>
      <c r="D2883">
        <v>2000</v>
      </c>
      <c r="E2883">
        <v>3855</v>
      </c>
      <c r="F2883">
        <v>29</v>
      </c>
      <c r="G2883">
        <v>451</v>
      </c>
      <c r="H2883">
        <v>5.3</v>
      </c>
      <c r="I2883">
        <v>39</v>
      </c>
      <c r="J2883">
        <v>91</v>
      </c>
      <c r="K2883">
        <v>20400913</v>
      </c>
      <c r="L2883">
        <v>45000000</v>
      </c>
      <c r="M2883" s="2">
        <f>VLOOKUP(A2883,Sheet2!$A$1:G6607,2,0)</f>
        <v>35296</v>
      </c>
      <c r="N2883" t="str">
        <f>VLOOKUP(A2883,Sheet2!$A$1:G6607,3,0)</f>
        <v>Color</v>
      </c>
      <c r="O2883" t="str">
        <f>VLOOKUP(A2883,Sheet2!$A$1:G6607,4,0)</f>
        <v>Action</v>
      </c>
      <c r="P2883" t="str">
        <f>VLOOKUP(A2883,Sheet2!$A$1:G6607,5,0)</f>
        <v>English</v>
      </c>
      <c r="Q2883" t="str">
        <f>VLOOKUP(A2883,Sheet2!$A$1:G6607,6,0)</f>
        <v>USA</v>
      </c>
      <c r="R2883" t="str">
        <f>VLOOKUP(A2883,Sheet2!$A$1:G6607,7,0)</f>
        <v>R</v>
      </c>
      <c r="S2883" t="str">
        <f>IF(Table19[[#This Row],[Language]]="English","English","Other language")</f>
        <v>English</v>
      </c>
      <c r="T2883">
        <f>Table19[[#This Row],[Gross Revenue]]-Table19[[#This Row],[Budget]]</f>
        <v>-24599087</v>
      </c>
      <c r="U2883" s="1">
        <f>(Table19[[#This Row],[Gross Revenue]]/Table19[[#This Row],[Budget]])-1</f>
        <v>-0.5466463777777778</v>
      </c>
      <c r="V2883" t="str">
        <f t="shared" si="104"/>
        <v>90-110 minutes</v>
      </c>
      <c r="W2883">
        <f>Table19[[#This Row],[Profit]]/Table19[[#This Row],[Budget]]*100</f>
        <v>-54.664637777777777</v>
      </c>
      <c r="X2883">
        <v>-1289919.5</v>
      </c>
      <c r="Y2883">
        <v>-4.8151417500000002E-2</v>
      </c>
      <c r="Z2883" t="str">
        <f t="shared" si="105"/>
        <v>High</v>
      </c>
    </row>
    <row r="2884" spans="1:26" x14ac:dyDescent="0.2">
      <c r="A2884" t="s">
        <v>3628</v>
      </c>
      <c r="B2884" t="s">
        <v>101</v>
      </c>
      <c r="C2884" t="s">
        <v>642</v>
      </c>
      <c r="D2884">
        <v>14000</v>
      </c>
      <c r="E2884">
        <v>28122</v>
      </c>
      <c r="F2884">
        <v>0</v>
      </c>
      <c r="G2884">
        <v>43000</v>
      </c>
      <c r="H2884">
        <v>9.1999999999999993</v>
      </c>
      <c r="I2884">
        <v>208</v>
      </c>
      <c r="J2884">
        <v>175</v>
      </c>
      <c r="K2884">
        <v>134821952</v>
      </c>
      <c r="L2884">
        <v>6000000</v>
      </c>
      <c r="M2884" s="2">
        <f>VLOOKUP(A2884,Sheet2!$A$1:G6608,2,0)</f>
        <v>26351</v>
      </c>
      <c r="N2884" t="str">
        <f>VLOOKUP(A2884,Sheet2!$A$1:G6608,3,0)</f>
        <v>Color</v>
      </c>
      <c r="O2884" t="str">
        <f>VLOOKUP(A2884,Sheet2!$A$1:G6608,4,0)</f>
        <v>Crime</v>
      </c>
      <c r="P2884" t="str">
        <f>VLOOKUP(A2884,Sheet2!$A$1:G6608,5,0)</f>
        <v>English</v>
      </c>
      <c r="Q2884" t="str">
        <f>VLOOKUP(A2884,Sheet2!$A$1:G6608,6,0)</f>
        <v>USA</v>
      </c>
      <c r="R2884" t="str">
        <f>VLOOKUP(A2884,Sheet2!$A$1:G6608,7,0)</f>
        <v>R</v>
      </c>
      <c r="S2884" t="str">
        <f>IF(Table19[[#This Row],[Language]]="English","English","Other language")</f>
        <v>English</v>
      </c>
      <c r="T2884">
        <f>Table19[[#This Row],[Gross Revenue]]-Table19[[#This Row],[Budget]]</f>
        <v>128821952</v>
      </c>
      <c r="U2884" s="1">
        <f>(Table19[[#This Row],[Gross Revenue]]/Table19[[#This Row],[Budget]])-1</f>
        <v>21.470325333333335</v>
      </c>
      <c r="V2884" t="str">
        <f t="shared" si="104"/>
        <v>&gt;150 minutes</v>
      </c>
      <c r="W2884">
        <f>Table19[[#This Row],[Profit]]/Table19[[#This Row],[Budget]]*100</f>
        <v>2147.0325333333335</v>
      </c>
      <c r="X2884">
        <v>-74533.5</v>
      </c>
      <c r="Y2884">
        <v>-7.4856785714285719E-3</v>
      </c>
      <c r="Z2884" t="str">
        <f t="shared" si="105"/>
        <v>Low</v>
      </c>
    </row>
    <row r="2885" spans="1:26" x14ac:dyDescent="0.2">
      <c r="A2885" t="s">
        <v>4699</v>
      </c>
      <c r="B2885" t="s">
        <v>211</v>
      </c>
      <c r="C2885" t="s">
        <v>642</v>
      </c>
      <c r="D2885">
        <v>22000</v>
      </c>
      <c r="E2885">
        <v>39960</v>
      </c>
      <c r="F2885">
        <v>0</v>
      </c>
      <c r="G2885">
        <v>14000</v>
      </c>
      <c r="H2885">
        <v>9</v>
      </c>
      <c r="I2885">
        <v>149</v>
      </c>
      <c r="J2885">
        <v>220</v>
      </c>
      <c r="K2885">
        <v>57300000</v>
      </c>
      <c r="L2885">
        <v>13000000</v>
      </c>
      <c r="M2885" s="2">
        <f>VLOOKUP(A2885,Sheet2!$A$1:G6609,2,0)</f>
        <v>27132</v>
      </c>
      <c r="N2885" t="str">
        <f>VLOOKUP(A2885,Sheet2!$A$1:G6609,3,0)</f>
        <v>Color</v>
      </c>
      <c r="O2885" t="str">
        <f>VLOOKUP(A2885,Sheet2!$A$1:G6609,4,0)</f>
        <v>Crime</v>
      </c>
      <c r="P2885" t="str">
        <f>VLOOKUP(A2885,Sheet2!$A$1:G6609,5,0)</f>
        <v>English</v>
      </c>
      <c r="Q2885" t="str">
        <f>VLOOKUP(A2885,Sheet2!$A$1:G6609,6,0)</f>
        <v>USA</v>
      </c>
      <c r="R2885" t="str">
        <f>VLOOKUP(A2885,Sheet2!$A$1:G6609,7,0)</f>
        <v>R</v>
      </c>
      <c r="S2885" t="str">
        <f>IF(Table19[[#This Row],[Language]]="English","English","Other language")</f>
        <v>English</v>
      </c>
      <c r="T2885">
        <f>Table19[[#This Row],[Gross Revenue]]-Table19[[#This Row],[Budget]]</f>
        <v>44300000</v>
      </c>
      <c r="U2885" s="1">
        <f>(Table19[[#This Row],[Gross Revenue]]/Table19[[#This Row],[Budget]])-1</f>
        <v>3.407692307692308</v>
      </c>
      <c r="V2885" t="str">
        <f t="shared" si="104"/>
        <v>&gt;150 minutes</v>
      </c>
      <c r="W2885">
        <f>Table19[[#This Row],[Profit]]/Table19[[#This Row],[Budget]]*100</f>
        <v>340.76923076923077</v>
      </c>
      <c r="X2885">
        <v>-74533.5</v>
      </c>
      <c r="Y2885">
        <v>-7.4856785714285719E-3</v>
      </c>
      <c r="Z2885" t="str">
        <f t="shared" si="105"/>
        <v>Low</v>
      </c>
    </row>
    <row r="2886" spans="1:26" x14ac:dyDescent="0.2">
      <c r="A2886" t="s">
        <v>4517</v>
      </c>
      <c r="B2886" t="s">
        <v>101</v>
      </c>
      <c r="C2886" t="s">
        <v>642</v>
      </c>
      <c r="D2886">
        <v>14000</v>
      </c>
      <c r="E2886">
        <v>16949</v>
      </c>
      <c r="F2886">
        <v>0</v>
      </c>
      <c r="G2886">
        <v>0</v>
      </c>
      <c r="H2886">
        <v>7.6</v>
      </c>
      <c r="I2886">
        <v>110</v>
      </c>
      <c r="J2886">
        <v>170</v>
      </c>
      <c r="K2886">
        <v>66676062</v>
      </c>
      <c r="L2886">
        <v>54000000</v>
      </c>
      <c r="M2886" s="2">
        <f>VLOOKUP(A2886,Sheet2!$A$1:G6610,2,0)</f>
        <v>33008</v>
      </c>
      <c r="N2886" t="str">
        <f>VLOOKUP(A2886,Sheet2!$A$1:G6610,3,0)</f>
        <v>Color</v>
      </c>
      <c r="O2886" t="str">
        <f>VLOOKUP(A2886,Sheet2!$A$1:G6610,4,0)</f>
        <v>Crime</v>
      </c>
      <c r="P2886" t="str">
        <f>VLOOKUP(A2886,Sheet2!$A$1:G6610,5,0)</f>
        <v>English</v>
      </c>
      <c r="Q2886" t="str">
        <f>VLOOKUP(A2886,Sheet2!$A$1:G6610,6,0)</f>
        <v>USA</v>
      </c>
      <c r="R2886" t="str">
        <f>VLOOKUP(A2886,Sheet2!$A$1:G6610,7,0)</f>
        <v>R</v>
      </c>
      <c r="S2886" t="str">
        <f>IF(Table19[[#This Row],[Language]]="English","English","Other language")</f>
        <v>English</v>
      </c>
      <c r="T2886">
        <f>Table19[[#This Row],[Gross Revenue]]-Table19[[#This Row],[Budget]]</f>
        <v>12676062</v>
      </c>
      <c r="U2886" s="1">
        <f>(Table19[[#This Row],[Gross Revenue]]/Table19[[#This Row],[Budget]])-1</f>
        <v>0.23474188888888881</v>
      </c>
      <c r="V2886" t="str">
        <f t="shared" si="104"/>
        <v>&gt;150 minutes</v>
      </c>
      <c r="W2886">
        <f>Table19[[#This Row],[Profit]]/Table19[[#This Row],[Budget]]*100</f>
        <v>23.474188888888889</v>
      </c>
      <c r="X2886">
        <v>-74533.5</v>
      </c>
      <c r="Y2886">
        <v>-7.4856785714285719E-3</v>
      </c>
      <c r="Z2886" t="str">
        <f t="shared" si="105"/>
        <v>High</v>
      </c>
    </row>
    <row r="2887" spans="1:26" x14ac:dyDescent="0.2">
      <c r="A2887" t="s">
        <v>4297</v>
      </c>
      <c r="B2887" t="s">
        <v>66</v>
      </c>
      <c r="C2887" t="s">
        <v>860</v>
      </c>
      <c r="D2887">
        <v>400</v>
      </c>
      <c r="E2887">
        <v>1044</v>
      </c>
      <c r="F2887">
        <v>23</v>
      </c>
      <c r="G2887">
        <v>0</v>
      </c>
      <c r="H2887">
        <v>5.9</v>
      </c>
      <c r="I2887">
        <v>29</v>
      </c>
      <c r="J2887">
        <v>94</v>
      </c>
      <c r="K2887">
        <v>79817937</v>
      </c>
      <c r="L2887">
        <v>25000000</v>
      </c>
      <c r="M2887" s="2">
        <f>VLOOKUP(A2887,Sheet2!$A$1:G6611,2,0)</f>
        <v>31548</v>
      </c>
      <c r="N2887" t="str">
        <f>VLOOKUP(A2887,Sheet2!$A$1:G6611,3,0)</f>
        <v>Color</v>
      </c>
      <c r="O2887" t="str">
        <f>VLOOKUP(A2887,Sheet2!$A$1:G6611,4,0)</f>
        <v>Action</v>
      </c>
      <c r="P2887" t="str">
        <f>VLOOKUP(A2887,Sheet2!$A$1:G6611,5,0)</f>
        <v>English</v>
      </c>
      <c r="Q2887" t="str">
        <f>VLOOKUP(A2887,Sheet2!$A$1:G6611,6,0)</f>
        <v>USA</v>
      </c>
      <c r="R2887" t="str">
        <f>VLOOKUP(A2887,Sheet2!$A$1:G6611,7,0)</f>
        <v>PG-13</v>
      </c>
      <c r="S2887" t="str">
        <f>IF(Table19[[#This Row],[Language]]="English","English","Other language")</f>
        <v>English</v>
      </c>
      <c r="T2887">
        <f>Table19[[#This Row],[Gross Revenue]]-Table19[[#This Row],[Budget]]</f>
        <v>54817937</v>
      </c>
      <c r="U2887" s="1">
        <f>(Table19[[#This Row],[Gross Revenue]]/Table19[[#This Row],[Budget]])-1</f>
        <v>2.1927174800000002</v>
      </c>
      <c r="V2887" t="str">
        <f t="shared" si="104"/>
        <v>90-110 minutes</v>
      </c>
      <c r="W2887">
        <f>Table19[[#This Row],[Profit]]/Table19[[#This Row],[Budget]]*100</f>
        <v>219.27174800000003</v>
      </c>
      <c r="X2887">
        <v>-1289919.5</v>
      </c>
      <c r="Y2887">
        <v>-4.8151417500000002E-2</v>
      </c>
      <c r="Z2887" t="str">
        <f t="shared" si="105"/>
        <v>Medium</v>
      </c>
    </row>
    <row r="2888" spans="1:26" x14ac:dyDescent="0.2">
      <c r="A2888" t="s">
        <v>4443</v>
      </c>
      <c r="B2888" t="s">
        <v>82</v>
      </c>
      <c r="C2888" t="s">
        <v>403</v>
      </c>
      <c r="D2888">
        <v>16000</v>
      </c>
      <c r="E2888">
        <v>24106</v>
      </c>
      <c r="F2888">
        <v>129</v>
      </c>
      <c r="G2888">
        <v>0</v>
      </c>
      <c r="H2888">
        <v>6.1</v>
      </c>
      <c r="I2888">
        <v>251</v>
      </c>
      <c r="J2888">
        <v>113</v>
      </c>
      <c r="K2888">
        <v>70083519</v>
      </c>
      <c r="L2888">
        <v>180000000</v>
      </c>
      <c r="M2888" s="2">
        <f>VLOOKUP(A2888,Sheet2!$A$1:G6612,2,0)</f>
        <v>39110</v>
      </c>
      <c r="N2888" t="str">
        <f>VLOOKUP(A2888,Sheet2!$A$1:G6612,3,0)</f>
        <v>Color</v>
      </c>
      <c r="O2888" t="str">
        <f>VLOOKUP(A2888,Sheet2!$A$1:G6612,4,0)</f>
        <v>Adventure</v>
      </c>
      <c r="P2888" t="str">
        <f>VLOOKUP(A2888,Sheet2!$A$1:G6612,5,0)</f>
        <v>English</v>
      </c>
      <c r="Q2888" t="str">
        <f>VLOOKUP(A2888,Sheet2!$A$1:G6612,6,0)</f>
        <v>USA</v>
      </c>
      <c r="R2888" t="str">
        <f>VLOOKUP(A2888,Sheet2!$A$1:G6612,7,0)</f>
        <v>PG-13</v>
      </c>
      <c r="S2888" t="str">
        <f>IF(Table19[[#This Row],[Language]]="English","English","Other language")</f>
        <v>English</v>
      </c>
      <c r="T2888">
        <f>Table19[[#This Row],[Gross Revenue]]-Table19[[#This Row],[Budget]]</f>
        <v>-109916481</v>
      </c>
      <c r="U2888" s="1">
        <f>(Table19[[#This Row],[Gross Revenue]]/Table19[[#This Row],[Budget]])-1</f>
        <v>-0.61064711666666671</v>
      </c>
      <c r="V2888" t="str">
        <f t="shared" si="104"/>
        <v>111-130 minutes</v>
      </c>
      <c r="W2888">
        <f>Table19[[#This Row],[Profit]]/Table19[[#This Row],[Budget]]*100</f>
        <v>-61.064711666666668</v>
      </c>
      <c r="X2888">
        <v>3892693.5</v>
      </c>
      <c r="Y2888">
        <v>0.11726928571428571</v>
      </c>
      <c r="Z2888" t="str">
        <f t="shared" si="105"/>
        <v>High</v>
      </c>
    </row>
    <row r="2889" spans="1:26" x14ac:dyDescent="0.2">
      <c r="A2889" t="s">
        <v>4427</v>
      </c>
      <c r="B2889" t="s">
        <v>1535</v>
      </c>
      <c r="C2889" t="s">
        <v>90</v>
      </c>
      <c r="D2889">
        <v>845</v>
      </c>
      <c r="E2889">
        <v>2355</v>
      </c>
      <c r="F2889">
        <v>0</v>
      </c>
      <c r="G2889">
        <v>559</v>
      </c>
      <c r="H2889">
        <v>6.1</v>
      </c>
      <c r="I2889">
        <v>183</v>
      </c>
      <c r="J2889">
        <v>105</v>
      </c>
      <c r="K2889">
        <v>1304837</v>
      </c>
      <c r="L2889">
        <v>32000000</v>
      </c>
      <c r="M2889" s="2">
        <f>VLOOKUP(A2889,Sheet2!$A$1:G6613,2,0)</f>
        <v>39053</v>
      </c>
      <c r="N2889" t="str">
        <f>VLOOKUP(A2889,Sheet2!$A$1:G6613,3,0)</f>
        <v>Black and White</v>
      </c>
      <c r="O2889" t="str">
        <f>VLOOKUP(A2889,Sheet2!$A$1:G6613,4,0)</f>
        <v>Drama</v>
      </c>
      <c r="P2889" t="str">
        <f>VLOOKUP(A2889,Sheet2!$A$1:G6613,5,0)</f>
        <v>English</v>
      </c>
      <c r="Q2889" t="str">
        <f>VLOOKUP(A2889,Sheet2!$A$1:G6613,6,0)</f>
        <v>USA</v>
      </c>
      <c r="R2889" t="str">
        <f>VLOOKUP(A2889,Sheet2!$A$1:G6613,7,0)</f>
        <v>R</v>
      </c>
      <c r="S2889" t="str">
        <f>IF(Table19[[#This Row],[Language]]="English","English","Other language")</f>
        <v>English</v>
      </c>
      <c r="T2889">
        <f>Table19[[#This Row],[Gross Revenue]]-Table19[[#This Row],[Budget]]</f>
        <v>-30695163</v>
      </c>
      <c r="U2889" s="1">
        <f>(Table19[[#This Row],[Gross Revenue]]/Table19[[#This Row],[Budget]])-1</f>
        <v>-0.95922384375000003</v>
      </c>
      <c r="V2889" t="str">
        <f t="shared" si="104"/>
        <v>90-110 minutes</v>
      </c>
      <c r="W2889">
        <f>Table19[[#This Row],[Profit]]/Table19[[#This Row],[Budget]]*100</f>
        <v>-95.922384375000007</v>
      </c>
      <c r="X2889">
        <v>-434215.5</v>
      </c>
      <c r="Y2889">
        <v>-0.10115100772200772</v>
      </c>
      <c r="Z2889" t="str">
        <f t="shared" si="105"/>
        <v>Medium</v>
      </c>
    </row>
    <row r="2890" spans="1:26" x14ac:dyDescent="0.2">
      <c r="A2890" t="s">
        <v>5107</v>
      </c>
      <c r="B2890" t="s">
        <v>1037</v>
      </c>
      <c r="C2890" t="s">
        <v>1742</v>
      </c>
      <c r="D2890">
        <v>15000</v>
      </c>
      <c r="E2890">
        <v>27646</v>
      </c>
      <c r="F2890">
        <v>44</v>
      </c>
      <c r="G2890">
        <v>938</v>
      </c>
      <c r="H2890">
        <v>6.5</v>
      </c>
      <c r="I2890">
        <v>107</v>
      </c>
      <c r="J2890">
        <v>93</v>
      </c>
      <c r="K2890">
        <v>14015786</v>
      </c>
      <c r="L2890">
        <v>5000000</v>
      </c>
      <c r="M2890" s="2">
        <f>VLOOKUP(A2890,Sheet2!$A$1:G6614,2,0)</f>
        <v>37481</v>
      </c>
      <c r="N2890" t="str">
        <f>VLOOKUP(A2890,Sheet2!$A$1:G6614,3,0)</f>
        <v>Color</v>
      </c>
      <c r="O2890" t="str">
        <f>VLOOKUP(A2890,Sheet2!$A$1:G6614,4,0)</f>
        <v>Drama</v>
      </c>
      <c r="P2890" t="str">
        <f>VLOOKUP(A2890,Sheet2!$A$1:G6614,5,0)</f>
        <v>English</v>
      </c>
      <c r="Q2890" t="str">
        <f>VLOOKUP(A2890,Sheet2!$A$1:G6614,6,0)</f>
        <v>USA</v>
      </c>
      <c r="R2890" t="str">
        <f>VLOOKUP(A2890,Sheet2!$A$1:G6614,7,0)</f>
        <v>R</v>
      </c>
      <c r="S2890" t="str">
        <f>IF(Table19[[#This Row],[Language]]="English","English","Other language")</f>
        <v>English</v>
      </c>
      <c r="T2890">
        <f>Table19[[#This Row],[Gross Revenue]]-Table19[[#This Row],[Budget]]</f>
        <v>9015786</v>
      </c>
      <c r="U2890" s="1">
        <f>(Table19[[#This Row],[Gross Revenue]]/Table19[[#This Row],[Budget]])-1</f>
        <v>1.8031571999999998</v>
      </c>
      <c r="V2890" t="str">
        <f t="shared" si="104"/>
        <v>90-110 minutes</v>
      </c>
      <c r="W2890">
        <f>Table19[[#This Row],[Profit]]/Table19[[#This Row],[Budget]]*100</f>
        <v>180.31572</v>
      </c>
      <c r="X2890">
        <v>-434215.5</v>
      </c>
      <c r="Y2890">
        <v>-0.10115100772200772</v>
      </c>
      <c r="Z2890" t="str">
        <f t="shared" si="105"/>
        <v>Low</v>
      </c>
    </row>
    <row r="2891" spans="1:26" x14ac:dyDescent="0.2">
      <c r="A2891" t="s">
        <v>4193</v>
      </c>
      <c r="B2891" t="s">
        <v>1312</v>
      </c>
      <c r="C2891" t="s">
        <v>1313</v>
      </c>
      <c r="D2891">
        <v>806</v>
      </c>
      <c r="E2891">
        <v>3124</v>
      </c>
      <c r="F2891">
        <v>0</v>
      </c>
      <c r="G2891">
        <v>1000</v>
      </c>
      <c r="H2891">
        <v>5.9</v>
      </c>
      <c r="I2891">
        <v>22</v>
      </c>
      <c r="J2891">
        <v>90</v>
      </c>
      <c r="K2891">
        <v>100503</v>
      </c>
      <c r="L2891">
        <v>8000000</v>
      </c>
      <c r="M2891" s="2">
        <f>VLOOKUP(A2891,Sheet2!$A$1:G6615,2,0)</f>
        <v>40159</v>
      </c>
      <c r="N2891" t="str">
        <f>VLOOKUP(A2891,Sheet2!$A$1:G6615,3,0)</f>
        <v>Color</v>
      </c>
      <c r="O2891" t="str">
        <f>VLOOKUP(A2891,Sheet2!$A$1:G6615,4,0)</f>
        <v>Comedy</v>
      </c>
      <c r="P2891" t="str">
        <f>VLOOKUP(A2891,Sheet2!$A$1:G6615,5,0)</f>
        <v>English</v>
      </c>
      <c r="Q2891" t="str">
        <f>VLOOKUP(A2891,Sheet2!$A$1:G6615,6,0)</f>
        <v>USA</v>
      </c>
      <c r="R2891" t="str">
        <f>VLOOKUP(A2891,Sheet2!$A$1:G6615,7,0)</f>
        <v>R</v>
      </c>
      <c r="S2891" t="str">
        <f>IF(Table19[[#This Row],[Language]]="English","English","Other language")</f>
        <v>English</v>
      </c>
      <c r="T2891">
        <f>Table19[[#This Row],[Gross Revenue]]-Table19[[#This Row],[Budget]]</f>
        <v>-7899497</v>
      </c>
      <c r="U2891" s="1">
        <f>(Table19[[#This Row],[Gross Revenue]]/Table19[[#This Row],[Budget]])-1</f>
        <v>-0.98743712500000003</v>
      </c>
      <c r="V2891" t="str">
        <f t="shared" si="104"/>
        <v>90-110 minutes</v>
      </c>
      <c r="W2891">
        <f>Table19[[#This Row],[Profit]]/Table19[[#This Row],[Budget]]*100</f>
        <v>-98.743712500000001</v>
      </c>
      <c r="X2891">
        <v>1637763</v>
      </c>
      <c r="Y2891">
        <v>0.19178668286445014</v>
      </c>
      <c r="Z2891" t="str">
        <f t="shared" si="105"/>
        <v>Low</v>
      </c>
    </row>
    <row r="2892" spans="1:26" x14ac:dyDescent="0.2">
      <c r="A2892" t="s">
        <v>5607</v>
      </c>
      <c r="B2892" t="s">
        <v>2414</v>
      </c>
      <c r="C2892" t="s">
        <v>2415</v>
      </c>
      <c r="D2892">
        <v>117</v>
      </c>
      <c r="E2892">
        <v>298</v>
      </c>
      <c r="F2892">
        <v>29</v>
      </c>
      <c r="G2892">
        <v>0</v>
      </c>
      <c r="H2892">
        <v>6.9</v>
      </c>
      <c r="I2892">
        <v>61</v>
      </c>
      <c r="J2892">
        <v>99</v>
      </c>
      <c r="K2892">
        <v>19959</v>
      </c>
      <c r="L2892">
        <v>3800000</v>
      </c>
      <c r="M2892" s="2">
        <f>VLOOKUP(A2892,Sheet2!$A$1:G6616,2,0)</f>
        <v>40083</v>
      </c>
      <c r="N2892" t="str">
        <f>VLOOKUP(A2892,Sheet2!$A$1:G6616,3,0)</f>
        <v>Color</v>
      </c>
      <c r="O2892" t="str">
        <f>VLOOKUP(A2892,Sheet2!$A$1:G6616,4,0)</f>
        <v>Drama</v>
      </c>
      <c r="P2892" t="str">
        <f>VLOOKUP(A2892,Sheet2!$A$1:G6616,5,0)</f>
        <v>English</v>
      </c>
      <c r="Q2892" t="str">
        <f>VLOOKUP(A2892,Sheet2!$A$1:G6616,6,0)</f>
        <v>Iceland</v>
      </c>
      <c r="R2892" t="str">
        <f>VLOOKUP(A2892,Sheet2!$A$1:G6616,7,0)</f>
        <v>R</v>
      </c>
      <c r="S2892" t="str">
        <f>IF(Table19[[#This Row],[Language]]="English","English","Other language")</f>
        <v>English</v>
      </c>
      <c r="T2892">
        <f>Table19[[#This Row],[Gross Revenue]]-Table19[[#This Row],[Budget]]</f>
        <v>-3780041</v>
      </c>
      <c r="U2892" s="1">
        <f>(Table19[[#This Row],[Gross Revenue]]/Table19[[#This Row],[Budget]])-1</f>
        <v>-0.99474763157894741</v>
      </c>
      <c r="V2892" t="str">
        <f t="shared" si="104"/>
        <v>90-110 minutes</v>
      </c>
      <c r="W2892">
        <f>Table19[[#This Row],[Profit]]/Table19[[#This Row],[Budget]]*100</f>
        <v>-99.474763157894742</v>
      </c>
      <c r="X2892">
        <v>-434215.5</v>
      </c>
      <c r="Y2892">
        <v>-0.10115100772200772</v>
      </c>
      <c r="Z2892" t="str">
        <f t="shared" si="105"/>
        <v>Low</v>
      </c>
    </row>
    <row r="2893" spans="1:26" x14ac:dyDescent="0.2">
      <c r="A2893" t="s">
        <v>4191</v>
      </c>
      <c r="B2893" t="s">
        <v>1308</v>
      </c>
      <c r="C2893" t="s">
        <v>1309</v>
      </c>
      <c r="D2893">
        <v>1000</v>
      </c>
      <c r="E2893">
        <v>1245</v>
      </c>
      <c r="F2893">
        <v>17</v>
      </c>
      <c r="G2893">
        <v>445</v>
      </c>
      <c r="H2893">
        <v>5.9</v>
      </c>
      <c r="I2893">
        <v>50</v>
      </c>
      <c r="J2893">
        <v>93</v>
      </c>
      <c r="K2893">
        <v>20380</v>
      </c>
      <c r="L2893">
        <v>15000000</v>
      </c>
      <c r="M2893" s="2">
        <f>VLOOKUP(A2893,Sheet2!$A$1:G6617,2,0)</f>
        <v>39165</v>
      </c>
      <c r="N2893" t="str">
        <f>VLOOKUP(A2893,Sheet2!$A$1:G6617,3,0)</f>
        <v>Color</v>
      </c>
      <c r="O2893" t="str">
        <f>VLOOKUP(A2893,Sheet2!$A$1:G6617,4,0)</f>
        <v>Comedy</v>
      </c>
      <c r="P2893" t="str">
        <f>VLOOKUP(A2893,Sheet2!$A$1:G6617,5,0)</f>
        <v>English</v>
      </c>
      <c r="Q2893" t="str">
        <f>VLOOKUP(A2893,Sheet2!$A$1:G6617,6,0)</f>
        <v>USA</v>
      </c>
      <c r="R2893" t="str">
        <f>VLOOKUP(A2893,Sheet2!$A$1:G6617,7,0)</f>
        <v>R</v>
      </c>
      <c r="S2893" t="str">
        <f>IF(Table19[[#This Row],[Language]]="English","English","Other language")</f>
        <v>English</v>
      </c>
      <c r="T2893">
        <f>Table19[[#This Row],[Gross Revenue]]-Table19[[#This Row],[Budget]]</f>
        <v>-14979620</v>
      </c>
      <c r="U2893" s="1">
        <f>(Table19[[#This Row],[Gross Revenue]]/Table19[[#This Row],[Budget]])-1</f>
        <v>-0.99864133333333338</v>
      </c>
      <c r="V2893" t="str">
        <f t="shared" si="104"/>
        <v>90-110 minutes</v>
      </c>
      <c r="W2893">
        <f>Table19[[#This Row],[Profit]]/Table19[[#This Row],[Budget]]*100</f>
        <v>-99.864133333333342</v>
      </c>
      <c r="X2893">
        <v>1637763</v>
      </c>
      <c r="Y2893">
        <v>0.19178668286445014</v>
      </c>
      <c r="Z2893" t="str">
        <f t="shared" si="105"/>
        <v>Medium</v>
      </c>
    </row>
    <row r="2894" spans="1:26" x14ac:dyDescent="0.2">
      <c r="A2894" t="s">
        <v>5152</v>
      </c>
      <c r="B2894" t="s">
        <v>2125</v>
      </c>
      <c r="C2894" t="s">
        <v>952</v>
      </c>
      <c r="D2894">
        <v>2000</v>
      </c>
      <c r="E2894">
        <v>2759</v>
      </c>
      <c r="F2894">
        <v>277</v>
      </c>
      <c r="G2894">
        <v>287</v>
      </c>
      <c r="H2894">
        <v>6.6</v>
      </c>
      <c r="I2894">
        <v>105</v>
      </c>
      <c r="J2894">
        <v>109</v>
      </c>
      <c r="K2894">
        <v>3517797</v>
      </c>
      <c r="L2894">
        <v>25000000</v>
      </c>
      <c r="M2894" s="2">
        <f>VLOOKUP(A2894,Sheet2!$A$1:G6618,2,0)</f>
        <v>37453</v>
      </c>
      <c r="N2894" t="str">
        <f>VLOOKUP(A2894,Sheet2!$A$1:G6618,3,0)</f>
        <v>Color</v>
      </c>
      <c r="O2894" t="str">
        <f>VLOOKUP(A2894,Sheet2!$A$1:G6618,4,0)</f>
        <v>Action</v>
      </c>
      <c r="P2894" t="str">
        <f>VLOOKUP(A2894,Sheet2!$A$1:G6618,5,0)</f>
        <v>English</v>
      </c>
      <c r="Q2894" t="str">
        <f>VLOOKUP(A2894,Sheet2!$A$1:G6618,6,0)</f>
        <v>France</v>
      </c>
      <c r="R2894" t="str">
        <f>VLOOKUP(A2894,Sheet2!$A$1:G6618,7,0)</f>
        <v>R</v>
      </c>
      <c r="S2894" t="str">
        <f>IF(Table19[[#This Row],[Language]]="English","English","Other language")</f>
        <v>English</v>
      </c>
      <c r="T2894">
        <f>Table19[[#This Row],[Gross Revenue]]-Table19[[#This Row],[Budget]]</f>
        <v>-21482203</v>
      </c>
      <c r="U2894" s="1">
        <f>(Table19[[#This Row],[Gross Revenue]]/Table19[[#This Row],[Budget]])-1</f>
        <v>-0.85928811999999999</v>
      </c>
      <c r="V2894" t="str">
        <f t="shared" si="104"/>
        <v>90-110 minutes</v>
      </c>
      <c r="W2894">
        <f>Table19[[#This Row],[Profit]]/Table19[[#This Row],[Budget]]*100</f>
        <v>-85.928811999999994</v>
      </c>
      <c r="X2894">
        <v>-1289919.5</v>
      </c>
      <c r="Y2894">
        <v>-4.8151417500000002E-2</v>
      </c>
      <c r="Z2894" t="str">
        <f t="shared" si="105"/>
        <v>Medium</v>
      </c>
    </row>
    <row r="2895" spans="1:26" x14ac:dyDescent="0.2">
      <c r="A2895" t="s">
        <v>7028</v>
      </c>
      <c r="B2895" t="s">
        <v>1356</v>
      </c>
      <c r="C2895" t="s">
        <v>2873</v>
      </c>
      <c r="D2895">
        <v>16000</v>
      </c>
      <c r="E2895">
        <v>16089</v>
      </c>
      <c r="F2895">
        <v>0</v>
      </c>
      <c r="G2895">
        <v>20000</v>
      </c>
      <c r="H2895">
        <v>8.9</v>
      </c>
      <c r="I2895">
        <v>181</v>
      </c>
      <c r="J2895">
        <v>142</v>
      </c>
      <c r="K2895">
        <v>6100000</v>
      </c>
      <c r="L2895">
        <v>1200000</v>
      </c>
      <c r="M2895" s="2">
        <f>VLOOKUP(A2895,Sheet2!$A$1:G6619,2,0)</f>
        <v>24283</v>
      </c>
      <c r="N2895" t="str">
        <f>VLOOKUP(A2895,Sheet2!$A$1:G6619,3,0)</f>
        <v>Color</v>
      </c>
      <c r="O2895" t="str">
        <f>VLOOKUP(A2895,Sheet2!$A$1:G6619,4,0)</f>
        <v>Western</v>
      </c>
      <c r="P2895" t="str">
        <f>VLOOKUP(A2895,Sheet2!$A$1:G6619,5,0)</f>
        <v>Italian</v>
      </c>
      <c r="Q2895" t="str">
        <f>VLOOKUP(A2895,Sheet2!$A$1:G6619,6,0)</f>
        <v>Italy</v>
      </c>
      <c r="R2895" t="str">
        <f>VLOOKUP(A2895,Sheet2!$A$1:G6619,7,0)</f>
        <v>Approved</v>
      </c>
      <c r="S2895" t="str">
        <f>IF(Table19[[#This Row],[Language]]="English","English","Other language")</f>
        <v>Other language</v>
      </c>
      <c r="T2895">
        <f>Table19[[#This Row],[Gross Revenue]]-Table19[[#This Row],[Budget]]</f>
        <v>4900000</v>
      </c>
      <c r="U2895" s="1">
        <f>(Table19[[#This Row],[Gross Revenue]]/Table19[[#This Row],[Budget]])-1</f>
        <v>4.083333333333333</v>
      </c>
      <c r="V2895" t="str">
        <f t="shared" si="104"/>
        <v>131-150 minutes</v>
      </c>
      <c r="W2895">
        <f>Table19[[#This Row],[Profit]]/Table19[[#This Row],[Budget]]*100</f>
        <v>408.33333333333331</v>
      </c>
      <c r="Z2895" t="str">
        <f t="shared" si="105"/>
        <v>Low</v>
      </c>
    </row>
    <row r="2896" spans="1:26" x14ac:dyDescent="0.2">
      <c r="A2896" t="s">
        <v>6169</v>
      </c>
      <c r="B2896" t="s">
        <v>2785</v>
      </c>
      <c r="C2896" t="s">
        <v>1905</v>
      </c>
      <c r="D2896">
        <v>398</v>
      </c>
      <c r="E2896">
        <v>569</v>
      </c>
      <c r="F2896">
        <v>419</v>
      </c>
      <c r="G2896">
        <v>0</v>
      </c>
      <c r="H2896">
        <v>7.3</v>
      </c>
      <c r="I2896">
        <v>152</v>
      </c>
      <c r="J2896">
        <v>135</v>
      </c>
      <c r="K2896">
        <v>128486</v>
      </c>
      <c r="L2896">
        <v>10000000</v>
      </c>
      <c r="M2896" s="2">
        <f>VLOOKUP(A2896,Sheet2!$A$1:G6620,2,0)</f>
        <v>39543</v>
      </c>
      <c r="N2896" t="str">
        <f>VLOOKUP(A2896,Sheet2!$A$1:G6620,3,0)</f>
        <v>Color</v>
      </c>
      <c r="O2896" t="str">
        <f>VLOOKUP(A2896,Sheet2!$A$1:G6620,4,0)</f>
        <v>Action</v>
      </c>
      <c r="P2896" t="str">
        <f>VLOOKUP(A2896,Sheet2!$A$1:G6620,5,0)</f>
        <v>Korean</v>
      </c>
      <c r="Q2896" t="str">
        <f>VLOOKUP(A2896,Sheet2!$A$1:G6620,6,0)</f>
        <v>South Korea</v>
      </c>
      <c r="R2896" t="str">
        <f>VLOOKUP(A2896,Sheet2!$A$1:G6620,7,0)</f>
        <v>R</v>
      </c>
      <c r="S2896" t="str">
        <f>IF(Table19[[#This Row],[Language]]="English","English","Other language")</f>
        <v>Other language</v>
      </c>
      <c r="T2896">
        <f>Table19[[#This Row],[Gross Revenue]]-Table19[[#This Row],[Budget]]</f>
        <v>-9871514</v>
      </c>
      <c r="U2896" s="1">
        <f>(Table19[[#This Row],[Gross Revenue]]/Table19[[#This Row],[Budget]])-1</f>
        <v>-0.98715140000000001</v>
      </c>
      <c r="V2896" t="str">
        <f t="shared" si="104"/>
        <v>131-150 minutes</v>
      </c>
      <c r="W2896">
        <f>Table19[[#This Row],[Profit]]/Table19[[#This Row],[Budget]]*100</f>
        <v>-98.715140000000005</v>
      </c>
      <c r="X2896">
        <v>-1289919.5</v>
      </c>
      <c r="Y2896">
        <v>-4.8151417500000002E-2</v>
      </c>
      <c r="Z2896" t="str">
        <f t="shared" si="105"/>
        <v>Low</v>
      </c>
    </row>
    <row r="2897" spans="1:26" x14ac:dyDescent="0.2">
      <c r="A2897" t="s">
        <v>4971</v>
      </c>
      <c r="B2897" t="s">
        <v>1976</v>
      </c>
      <c r="C2897" t="s">
        <v>1977</v>
      </c>
      <c r="D2897">
        <v>77000</v>
      </c>
      <c r="E2897">
        <v>77046</v>
      </c>
      <c r="F2897">
        <v>0</v>
      </c>
      <c r="G2897">
        <v>0</v>
      </c>
      <c r="H2897">
        <v>6.4</v>
      </c>
      <c r="I2897">
        <v>25</v>
      </c>
      <c r="J2897">
        <v>101</v>
      </c>
      <c r="K2897">
        <v>2428241</v>
      </c>
      <c r="L2897">
        <v>200000</v>
      </c>
      <c r="M2897" s="2">
        <f>VLOOKUP(A2897,Sheet2!$A$1:G6621,2,0)</f>
        <v>40498</v>
      </c>
      <c r="N2897" t="str">
        <f>VLOOKUP(A2897,Sheet2!$A$1:G6621,3,0)</f>
        <v>Color</v>
      </c>
      <c r="O2897" t="str">
        <f>VLOOKUP(A2897,Sheet2!$A$1:G6621,4,0)</f>
        <v>Drama</v>
      </c>
      <c r="P2897" t="str">
        <f>VLOOKUP(A2897,Sheet2!$A$1:G6621,5,0)</f>
        <v>English</v>
      </c>
      <c r="Q2897" t="str">
        <f>VLOOKUP(A2897,Sheet2!$A$1:G6621,6,0)</f>
        <v>USA</v>
      </c>
      <c r="R2897" t="str">
        <f>VLOOKUP(A2897,Sheet2!$A$1:G6621,7,0)</f>
        <v>PG-13</v>
      </c>
      <c r="S2897" t="str">
        <f>IF(Table19[[#This Row],[Language]]="English","English","Other language")</f>
        <v>English</v>
      </c>
      <c r="T2897">
        <f>Table19[[#This Row],[Gross Revenue]]-Table19[[#This Row],[Budget]]</f>
        <v>2228241</v>
      </c>
      <c r="U2897" s="1">
        <f>(Table19[[#This Row],[Gross Revenue]]/Table19[[#This Row],[Budget]])-1</f>
        <v>11.141204999999999</v>
      </c>
      <c r="V2897" t="str">
        <f t="shared" si="104"/>
        <v>90-110 minutes</v>
      </c>
      <c r="W2897">
        <f>Table19[[#This Row],[Profit]]/Table19[[#This Row],[Budget]]*100</f>
        <v>1114.1205</v>
      </c>
      <c r="X2897">
        <v>-434215.5</v>
      </c>
      <c r="Y2897">
        <v>-0.10115100772200772</v>
      </c>
      <c r="Z2897" t="str">
        <f t="shared" si="105"/>
        <v>Low</v>
      </c>
    </row>
    <row r="2898" spans="1:26" x14ac:dyDescent="0.2">
      <c r="A2898" t="s">
        <v>6899</v>
      </c>
      <c r="B2898" t="s">
        <v>588</v>
      </c>
      <c r="C2898" t="s">
        <v>2610</v>
      </c>
      <c r="D2898">
        <v>13000</v>
      </c>
      <c r="E2898">
        <v>15082</v>
      </c>
      <c r="F2898">
        <v>0</v>
      </c>
      <c r="G2898">
        <v>149000</v>
      </c>
      <c r="H2898">
        <v>8.1</v>
      </c>
      <c r="I2898">
        <v>536</v>
      </c>
      <c r="J2898">
        <v>99</v>
      </c>
      <c r="K2898">
        <v>59073773</v>
      </c>
      <c r="L2898">
        <v>25000000</v>
      </c>
      <c r="M2898" s="2">
        <f>VLOOKUP(A2898,Sheet2!$A$1:G6622,2,0)</f>
        <v>41937</v>
      </c>
      <c r="N2898" t="str">
        <f>VLOOKUP(A2898,Sheet2!$A$1:G6622,3,0)</f>
        <v>Color</v>
      </c>
      <c r="O2898" t="str">
        <f>VLOOKUP(A2898,Sheet2!$A$1:G6622,4,0)</f>
        <v>Adventure</v>
      </c>
      <c r="P2898" t="str">
        <f>VLOOKUP(A2898,Sheet2!$A$1:G6622,5,0)</f>
        <v>English</v>
      </c>
      <c r="Q2898" t="str">
        <f>VLOOKUP(A2898,Sheet2!$A$1:G6622,6,0)</f>
        <v>USA</v>
      </c>
      <c r="R2898" t="str">
        <f>VLOOKUP(A2898,Sheet2!$A$1:G6622,7,0)</f>
        <v>R</v>
      </c>
      <c r="S2898" t="str">
        <f>IF(Table19[[#This Row],[Language]]="English","English","Other language")</f>
        <v>English</v>
      </c>
      <c r="T2898">
        <f>Table19[[#This Row],[Gross Revenue]]-Table19[[#This Row],[Budget]]</f>
        <v>34073773</v>
      </c>
      <c r="U2898" s="1">
        <f>(Table19[[#This Row],[Gross Revenue]]/Table19[[#This Row],[Budget]])-1</f>
        <v>1.3629509199999998</v>
      </c>
      <c r="V2898" t="str">
        <f t="shared" si="104"/>
        <v>90-110 minutes</v>
      </c>
      <c r="W2898">
        <f>Table19[[#This Row],[Profit]]/Table19[[#This Row],[Budget]]*100</f>
        <v>136.29509200000001</v>
      </c>
      <c r="X2898">
        <v>3892693.5</v>
      </c>
      <c r="Y2898">
        <v>0.11726928571428571</v>
      </c>
      <c r="Z2898" t="str">
        <f t="shared" si="105"/>
        <v>Medium</v>
      </c>
    </row>
    <row r="2899" spans="1:26" x14ac:dyDescent="0.2">
      <c r="A2899" t="s">
        <v>4995</v>
      </c>
      <c r="B2899" t="s">
        <v>2002</v>
      </c>
      <c r="C2899" t="s">
        <v>2003</v>
      </c>
      <c r="D2899">
        <v>643</v>
      </c>
      <c r="E2899">
        <v>943</v>
      </c>
      <c r="F2899">
        <v>0</v>
      </c>
      <c r="G2899">
        <v>13000</v>
      </c>
      <c r="H2899">
        <v>6.5</v>
      </c>
      <c r="I2899">
        <v>273</v>
      </c>
      <c r="J2899">
        <v>122</v>
      </c>
      <c r="K2899">
        <v>6594136</v>
      </c>
      <c r="L2899">
        <v>38600000</v>
      </c>
      <c r="M2899" s="2">
        <f>VLOOKUP(A2899,Sheet2!$A$1:G6623,2,0)</f>
        <v>41442</v>
      </c>
      <c r="N2899" t="str">
        <f>VLOOKUP(A2899,Sheet2!$A$1:G6623,3,0)</f>
        <v>Color</v>
      </c>
      <c r="O2899" t="str">
        <f>VLOOKUP(A2899,Sheet2!$A$1:G6623,4,0)</f>
        <v>Action</v>
      </c>
      <c r="P2899" t="str">
        <f>VLOOKUP(A2899,Sheet2!$A$1:G6623,5,0)</f>
        <v>Mandarin</v>
      </c>
      <c r="Q2899" t="str">
        <f>VLOOKUP(A2899,Sheet2!$A$1:G6623,6,0)</f>
        <v>Hong Kong</v>
      </c>
      <c r="R2899" t="str">
        <f>VLOOKUP(A2899,Sheet2!$A$1:G6623,7,0)</f>
        <v>PG-13</v>
      </c>
      <c r="S2899" t="str">
        <f>IF(Table19[[#This Row],[Language]]="English","English","Other language")</f>
        <v>Other language</v>
      </c>
      <c r="T2899">
        <f>Table19[[#This Row],[Gross Revenue]]-Table19[[#This Row],[Budget]]</f>
        <v>-32005864</v>
      </c>
      <c r="U2899" s="1">
        <f>(Table19[[#This Row],[Gross Revenue]]/Table19[[#This Row],[Budget]])-1</f>
        <v>-0.82916746113989637</v>
      </c>
      <c r="V2899" t="str">
        <f t="shared" si="104"/>
        <v>111-130 minutes</v>
      </c>
      <c r="W2899">
        <f>Table19[[#This Row],[Profit]]/Table19[[#This Row],[Budget]]*100</f>
        <v>-82.916746113989632</v>
      </c>
      <c r="X2899">
        <v>-1289919.5</v>
      </c>
      <c r="Y2899">
        <v>-4.8151417500000002E-2</v>
      </c>
      <c r="Z2899" t="str">
        <f t="shared" si="105"/>
        <v>High</v>
      </c>
    </row>
    <row r="2900" spans="1:26" x14ac:dyDescent="0.2">
      <c r="A2900" t="s">
        <v>6614</v>
      </c>
      <c r="B2900" t="s">
        <v>3032</v>
      </c>
      <c r="C2900" t="s">
        <v>3033</v>
      </c>
      <c r="D2900">
        <v>211</v>
      </c>
      <c r="E2900">
        <v>456</v>
      </c>
      <c r="F2900">
        <v>667</v>
      </c>
      <c r="G2900">
        <v>29000</v>
      </c>
      <c r="H2900">
        <v>7.7</v>
      </c>
      <c r="I2900">
        <v>280</v>
      </c>
      <c r="J2900">
        <v>172</v>
      </c>
      <c r="K2900">
        <v>2835886</v>
      </c>
      <c r="L2900">
        <v>9200000</v>
      </c>
      <c r="M2900" s="2">
        <f>VLOOKUP(A2900,Sheet2!$A$1:G6624,2,0)</f>
        <v>41279</v>
      </c>
      <c r="N2900" t="str">
        <f>VLOOKUP(A2900,Sheet2!$A$1:G6624,3,0)</f>
        <v>Color</v>
      </c>
      <c r="O2900" t="str">
        <f>VLOOKUP(A2900,Sheet2!$A$1:G6624,4,0)</f>
        <v>Drama</v>
      </c>
      <c r="P2900" t="str">
        <f>VLOOKUP(A2900,Sheet2!$A$1:G6624,5,0)</f>
        <v>Italian</v>
      </c>
      <c r="Q2900" t="str">
        <f>VLOOKUP(A2900,Sheet2!$A$1:G6624,6,0)</f>
        <v>Italy</v>
      </c>
      <c r="R2900" t="str">
        <f>VLOOKUP(A2900,Sheet2!$A$1:G6624,7,0)</f>
        <v>Not Rated</v>
      </c>
      <c r="S2900" t="str">
        <f>IF(Table19[[#This Row],[Language]]="English","English","Other language")</f>
        <v>Other language</v>
      </c>
      <c r="T2900">
        <f>Table19[[#This Row],[Gross Revenue]]-Table19[[#This Row],[Budget]]</f>
        <v>-6364114</v>
      </c>
      <c r="U2900" s="1">
        <f>(Table19[[#This Row],[Gross Revenue]]/Table19[[#This Row],[Budget]])-1</f>
        <v>-0.69175152173913046</v>
      </c>
      <c r="V2900" t="str">
        <f t="shared" si="104"/>
        <v>&gt;150 minutes</v>
      </c>
      <c r="W2900">
        <f>Table19[[#This Row],[Profit]]/Table19[[#This Row],[Budget]]*100</f>
        <v>-69.175152173913048</v>
      </c>
      <c r="X2900">
        <v>-434215.5</v>
      </c>
      <c r="Y2900">
        <v>-0.10115100772200772</v>
      </c>
      <c r="Z2900" t="str">
        <f t="shared" si="105"/>
        <v>Low</v>
      </c>
    </row>
    <row r="2901" spans="1:26" x14ac:dyDescent="0.2">
      <c r="A2901" t="s">
        <v>6552</v>
      </c>
      <c r="B2901" t="s">
        <v>968</v>
      </c>
      <c r="C2901" t="s">
        <v>968</v>
      </c>
      <c r="D2901">
        <v>18000</v>
      </c>
      <c r="E2901">
        <v>22745</v>
      </c>
      <c r="F2901">
        <v>18000</v>
      </c>
      <c r="G2901">
        <v>0</v>
      </c>
      <c r="H2901">
        <v>7.6</v>
      </c>
      <c r="I2901">
        <v>112</v>
      </c>
      <c r="J2901">
        <v>126</v>
      </c>
      <c r="K2901">
        <v>30226144</v>
      </c>
      <c r="L2901">
        <v>15000000</v>
      </c>
      <c r="M2901" s="2">
        <f>VLOOKUP(A2901,Sheet2!$A$1:G6625,2,0)</f>
        <v>39275</v>
      </c>
      <c r="N2901" t="str">
        <f>VLOOKUP(A2901,Sheet2!$A$1:G6625,3,0)</f>
        <v>Color</v>
      </c>
      <c r="O2901" t="str">
        <f>VLOOKUP(A2901,Sheet2!$A$1:G6625,4,0)</f>
        <v>Biography</v>
      </c>
      <c r="P2901" t="str">
        <f>VLOOKUP(A2901,Sheet2!$A$1:G6625,5,0)</f>
        <v>English</v>
      </c>
      <c r="Q2901" t="str">
        <f>VLOOKUP(A2901,Sheet2!$A$1:G6625,6,0)</f>
        <v>USA</v>
      </c>
      <c r="R2901" t="str">
        <f>VLOOKUP(A2901,Sheet2!$A$1:G6625,7,0)</f>
        <v>PG-13</v>
      </c>
      <c r="S2901" t="str">
        <f>IF(Table19[[#This Row],[Language]]="English","English","Other language")</f>
        <v>English</v>
      </c>
      <c r="T2901">
        <f>Table19[[#This Row],[Gross Revenue]]-Table19[[#This Row],[Budget]]</f>
        <v>15226144</v>
      </c>
      <c r="U2901" s="1">
        <f>(Table19[[#This Row],[Gross Revenue]]/Table19[[#This Row],[Budget]])-1</f>
        <v>1.0150762666666666</v>
      </c>
      <c r="V2901" t="str">
        <f t="shared" si="104"/>
        <v>111-130 minutes</v>
      </c>
      <c r="W2901">
        <f>Table19[[#This Row],[Profit]]/Table19[[#This Row],[Budget]]*100</f>
        <v>101.50762666666667</v>
      </c>
      <c r="X2901">
        <v>-1289919.5</v>
      </c>
      <c r="Y2901">
        <v>-4.8151417500000002E-2</v>
      </c>
      <c r="Z2901" t="str">
        <f t="shared" si="105"/>
        <v>Medium</v>
      </c>
    </row>
    <row r="2902" spans="1:26" x14ac:dyDescent="0.2">
      <c r="A2902" t="s">
        <v>6233</v>
      </c>
      <c r="B2902" t="s">
        <v>691</v>
      </c>
      <c r="C2902" t="s">
        <v>2139</v>
      </c>
      <c r="D2902">
        <v>29000</v>
      </c>
      <c r="E2902">
        <v>29770</v>
      </c>
      <c r="F2902">
        <v>1000</v>
      </c>
      <c r="G2902">
        <v>115000</v>
      </c>
      <c r="H2902">
        <v>7.3</v>
      </c>
      <c r="I2902">
        <v>490</v>
      </c>
      <c r="J2902">
        <v>143</v>
      </c>
      <c r="K2902">
        <v>144812796</v>
      </c>
      <c r="L2902">
        <v>105000000</v>
      </c>
      <c r="M2902" s="2">
        <f>VLOOKUP(A2902,Sheet2!$A$1:G6626,2,0)</f>
        <v>41421</v>
      </c>
      <c r="N2902" t="str">
        <f>VLOOKUP(A2902,Sheet2!$A$1:G6626,3,0)</f>
        <v>Color</v>
      </c>
      <c r="O2902" t="str">
        <f>VLOOKUP(A2902,Sheet2!$A$1:G6626,4,0)</f>
        <v>Drama</v>
      </c>
      <c r="P2902" t="str">
        <f>VLOOKUP(A2902,Sheet2!$A$1:G6626,5,0)</f>
        <v>English</v>
      </c>
      <c r="Q2902" t="str">
        <f>VLOOKUP(A2902,Sheet2!$A$1:G6626,6,0)</f>
        <v>Australia</v>
      </c>
      <c r="R2902" t="str">
        <f>VLOOKUP(A2902,Sheet2!$A$1:G6626,7,0)</f>
        <v>PG-13</v>
      </c>
      <c r="S2902" t="str">
        <f>IF(Table19[[#This Row],[Language]]="English","English","Other language")</f>
        <v>English</v>
      </c>
      <c r="T2902">
        <f>Table19[[#This Row],[Gross Revenue]]-Table19[[#This Row],[Budget]]</f>
        <v>39812796</v>
      </c>
      <c r="U2902" s="1">
        <f>(Table19[[#This Row],[Gross Revenue]]/Table19[[#This Row],[Budget]])-1</f>
        <v>0.37916948571428577</v>
      </c>
      <c r="V2902" t="str">
        <f t="shared" si="104"/>
        <v>131-150 minutes</v>
      </c>
      <c r="W2902">
        <f>Table19[[#This Row],[Profit]]/Table19[[#This Row],[Budget]]*100</f>
        <v>37.91694857142857</v>
      </c>
      <c r="X2902">
        <v>-434215.5</v>
      </c>
      <c r="Y2902">
        <v>-0.10115100772200772</v>
      </c>
      <c r="Z2902" t="str">
        <f t="shared" si="105"/>
        <v>High</v>
      </c>
    </row>
    <row r="2903" spans="1:26" x14ac:dyDescent="0.2">
      <c r="A2903" t="s">
        <v>5308</v>
      </c>
      <c r="B2903" t="s">
        <v>963</v>
      </c>
      <c r="C2903" t="s">
        <v>2025</v>
      </c>
      <c r="D2903">
        <v>11000</v>
      </c>
      <c r="E2903">
        <v>12133</v>
      </c>
      <c r="F2903">
        <v>131</v>
      </c>
      <c r="G2903">
        <v>0</v>
      </c>
      <c r="H2903">
        <v>6.7</v>
      </c>
      <c r="I2903">
        <v>81</v>
      </c>
      <c r="J2903">
        <v>132</v>
      </c>
      <c r="K2903">
        <v>10166502</v>
      </c>
      <c r="L2903">
        <v>80000000</v>
      </c>
      <c r="M2903" s="2">
        <f>VLOOKUP(A2903,Sheet2!$A$1:G6627,2,0)</f>
        <v>38624</v>
      </c>
      <c r="N2903" t="str">
        <f>VLOOKUP(A2903,Sheet2!$A$1:G6627,3,0)</f>
        <v>Black and White</v>
      </c>
      <c r="O2903" t="str">
        <f>VLOOKUP(A2903,Sheet2!$A$1:G6627,4,0)</f>
        <v>Action</v>
      </c>
      <c r="P2903" t="str">
        <f>VLOOKUP(A2903,Sheet2!$A$1:G6627,5,0)</f>
        <v>Filipino</v>
      </c>
      <c r="Q2903" t="str">
        <f>VLOOKUP(A2903,Sheet2!$A$1:G6627,6,0)</f>
        <v>USA</v>
      </c>
      <c r="R2903" t="str">
        <f>VLOOKUP(A2903,Sheet2!$A$1:G6627,7,0)</f>
        <v>R</v>
      </c>
      <c r="S2903" t="str">
        <f>IF(Table19[[#This Row],[Language]]="English","English","Other language")</f>
        <v>Other language</v>
      </c>
      <c r="T2903">
        <f>Table19[[#This Row],[Gross Revenue]]-Table19[[#This Row],[Budget]]</f>
        <v>-69833498</v>
      </c>
      <c r="U2903" s="1">
        <f>(Table19[[#This Row],[Gross Revenue]]/Table19[[#This Row],[Budget]])-1</f>
        <v>-0.87291872500000001</v>
      </c>
      <c r="V2903" t="str">
        <f t="shared" si="104"/>
        <v>131-150 minutes</v>
      </c>
      <c r="W2903">
        <f>Table19[[#This Row],[Profit]]/Table19[[#This Row],[Budget]]*100</f>
        <v>-87.291872499999997</v>
      </c>
      <c r="X2903">
        <v>-1289919.5</v>
      </c>
      <c r="Y2903">
        <v>-4.8151417500000002E-2</v>
      </c>
      <c r="Z2903" t="str">
        <f t="shared" si="105"/>
        <v>High</v>
      </c>
    </row>
    <row r="2904" spans="1:26" x14ac:dyDescent="0.2">
      <c r="A2904" t="s">
        <v>5298</v>
      </c>
      <c r="B2904" t="s">
        <v>229</v>
      </c>
      <c r="C2904" t="s">
        <v>1843</v>
      </c>
      <c r="D2904">
        <v>1000</v>
      </c>
      <c r="E2904">
        <v>2163</v>
      </c>
      <c r="F2904">
        <v>19</v>
      </c>
      <c r="G2904">
        <v>0</v>
      </c>
      <c r="H2904">
        <v>6.7</v>
      </c>
      <c r="I2904">
        <v>63</v>
      </c>
      <c r="J2904">
        <v>96</v>
      </c>
      <c r="K2904">
        <v>115862</v>
      </c>
      <c r="L2904">
        <v>6000000</v>
      </c>
      <c r="M2904" s="2">
        <f>VLOOKUP(A2904,Sheet2!$A$1:G6628,2,0)</f>
        <v>40080</v>
      </c>
      <c r="N2904" t="str">
        <f>VLOOKUP(A2904,Sheet2!$A$1:G6628,3,0)</f>
        <v>Color</v>
      </c>
      <c r="O2904" t="str">
        <f>VLOOKUP(A2904,Sheet2!$A$1:G6628,4,0)</f>
        <v>Drama</v>
      </c>
      <c r="P2904" t="str">
        <f>VLOOKUP(A2904,Sheet2!$A$1:G6628,5,0)</f>
        <v>English</v>
      </c>
      <c r="Q2904" t="str">
        <f>VLOOKUP(A2904,Sheet2!$A$1:G6628,6,0)</f>
        <v>USA</v>
      </c>
      <c r="R2904" t="str">
        <f>VLOOKUP(A2904,Sheet2!$A$1:G6628,7,0)</f>
        <v>R</v>
      </c>
      <c r="S2904" t="str">
        <f>IF(Table19[[#This Row],[Language]]="English","English","Other language")</f>
        <v>English</v>
      </c>
      <c r="T2904">
        <f>Table19[[#This Row],[Gross Revenue]]-Table19[[#This Row],[Budget]]</f>
        <v>-5884138</v>
      </c>
      <c r="U2904" s="1">
        <f>(Table19[[#This Row],[Gross Revenue]]/Table19[[#This Row],[Budget]])-1</f>
        <v>-0.98068966666666668</v>
      </c>
      <c r="V2904" t="str">
        <f t="shared" si="104"/>
        <v>90-110 minutes</v>
      </c>
      <c r="W2904">
        <f>Table19[[#This Row],[Profit]]/Table19[[#This Row],[Budget]]*100</f>
        <v>-98.068966666666668</v>
      </c>
      <c r="X2904">
        <v>-434215.5</v>
      </c>
      <c r="Y2904">
        <v>-0.10115100772200772</v>
      </c>
      <c r="Z2904" t="str">
        <f t="shared" si="105"/>
        <v>Low</v>
      </c>
    </row>
    <row r="2905" spans="1:26" x14ac:dyDescent="0.2">
      <c r="A2905" t="s">
        <v>5172</v>
      </c>
      <c r="B2905" t="s">
        <v>1007</v>
      </c>
      <c r="C2905" t="s">
        <v>225</v>
      </c>
      <c r="D2905">
        <v>16000</v>
      </c>
      <c r="E2905">
        <v>32405</v>
      </c>
      <c r="F2905">
        <v>293</v>
      </c>
      <c r="G2905">
        <v>0</v>
      </c>
      <c r="H2905">
        <v>6.6</v>
      </c>
      <c r="I2905">
        <v>130</v>
      </c>
      <c r="J2905">
        <v>90</v>
      </c>
      <c r="K2905">
        <v>638476</v>
      </c>
      <c r="L2905">
        <v>1500000</v>
      </c>
      <c r="M2905" s="2">
        <f>VLOOKUP(A2905,Sheet2!$A$1:G6629,2,0)</f>
        <v>40610</v>
      </c>
      <c r="N2905" t="str">
        <f>VLOOKUP(A2905,Sheet2!$A$1:G6629,3,0)</f>
        <v>Color</v>
      </c>
      <c r="O2905" t="str">
        <f>VLOOKUP(A2905,Sheet2!$A$1:G6629,4,0)</f>
        <v>Comedy</v>
      </c>
      <c r="P2905" t="str">
        <f>VLOOKUP(A2905,Sheet2!$A$1:G6629,5,0)</f>
        <v>English</v>
      </c>
      <c r="Q2905" t="str">
        <f>VLOOKUP(A2905,Sheet2!$A$1:G6629,6,0)</f>
        <v>USA</v>
      </c>
      <c r="R2905" t="str">
        <f>VLOOKUP(A2905,Sheet2!$A$1:G6629,7,0)</f>
        <v>PG-13</v>
      </c>
      <c r="S2905" t="str">
        <f>IF(Table19[[#This Row],[Language]]="English","English","Other language")</f>
        <v>English</v>
      </c>
      <c r="T2905">
        <f>Table19[[#This Row],[Gross Revenue]]-Table19[[#This Row],[Budget]]</f>
        <v>-861524</v>
      </c>
      <c r="U2905" s="1">
        <f>(Table19[[#This Row],[Gross Revenue]]/Table19[[#This Row],[Budget]])-1</f>
        <v>-0.57434933333333338</v>
      </c>
      <c r="V2905" t="str">
        <f t="shared" si="104"/>
        <v>90-110 minutes</v>
      </c>
      <c r="W2905">
        <f>Table19[[#This Row],[Profit]]/Table19[[#This Row],[Budget]]*100</f>
        <v>-57.43493333333334</v>
      </c>
      <c r="X2905">
        <v>1637763</v>
      </c>
      <c r="Y2905">
        <v>0.19178668286445014</v>
      </c>
      <c r="Z2905" t="str">
        <f t="shared" si="105"/>
        <v>Low</v>
      </c>
    </row>
    <row r="2906" spans="1:26" x14ac:dyDescent="0.2">
      <c r="A2906" t="s">
        <v>5456</v>
      </c>
      <c r="B2906" t="s">
        <v>2311</v>
      </c>
      <c r="C2906" t="s">
        <v>2312</v>
      </c>
      <c r="D2906">
        <v>232</v>
      </c>
      <c r="E2906">
        <v>825</v>
      </c>
      <c r="F2906">
        <v>309</v>
      </c>
      <c r="G2906">
        <v>625</v>
      </c>
      <c r="H2906">
        <v>6.7</v>
      </c>
      <c r="I2906">
        <v>44</v>
      </c>
      <c r="J2906">
        <v>152</v>
      </c>
      <c r="K2906">
        <v>36000000</v>
      </c>
      <c r="L2906">
        <v>4000000</v>
      </c>
      <c r="M2906" s="2">
        <f>VLOOKUP(A2906,Sheet2!$A$1:G6630,2,0)</f>
        <v>19290</v>
      </c>
      <c r="N2906" t="str">
        <f>VLOOKUP(A2906,Sheet2!$A$1:G6630,3,0)</f>
        <v>Color</v>
      </c>
      <c r="O2906" t="str">
        <f>VLOOKUP(A2906,Sheet2!$A$1:G6630,4,0)</f>
        <v>Drama</v>
      </c>
      <c r="P2906" t="str">
        <f>VLOOKUP(A2906,Sheet2!$A$1:G6630,5,0)</f>
        <v>English</v>
      </c>
      <c r="Q2906" t="str">
        <f>VLOOKUP(A2906,Sheet2!$A$1:G6630,6,0)</f>
        <v>USA</v>
      </c>
      <c r="R2906" t="str">
        <f>VLOOKUP(A2906,Sheet2!$A$1:G6630,7,0)</f>
        <v>Not Rated</v>
      </c>
      <c r="S2906" t="str">
        <f>IF(Table19[[#This Row],[Language]]="English","English","Other language")</f>
        <v>English</v>
      </c>
      <c r="T2906">
        <f>Table19[[#This Row],[Gross Revenue]]-Table19[[#This Row],[Budget]]</f>
        <v>32000000</v>
      </c>
      <c r="U2906" s="1">
        <f>(Table19[[#This Row],[Gross Revenue]]/Table19[[#This Row],[Budget]])-1</f>
        <v>8</v>
      </c>
      <c r="V2906" t="str">
        <f t="shared" si="104"/>
        <v>&gt;150 minutes</v>
      </c>
      <c r="W2906">
        <f>Table19[[#This Row],[Profit]]/Table19[[#This Row],[Budget]]*100</f>
        <v>800</v>
      </c>
      <c r="X2906">
        <v>-434215.5</v>
      </c>
      <c r="Y2906">
        <v>-0.10115100772200772</v>
      </c>
      <c r="Z2906" t="str">
        <f t="shared" si="105"/>
        <v>Low</v>
      </c>
    </row>
    <row r="2907" spans="1:26" x14ac:dyDescent="0.2">
      <c r="A2907" t="s">
        <v>5171</v>
      </c>
      <c r="B2907" t="s">
        <v>790</v>
      </c>
      <c r="C2907" t="s">
        <v>2140</v>
      </c>
      <c r="D2907">
        <v>940</v>
      </c>
      <c r="E2907">
        <v>1934</v>
      </c>
      <c r="F2907">
        <v>126</v>
      </c>
      <c r="G2907">
        <v>1000</v>
      </c>
      <c r="H2907">
        <v>6.6</v>
      </c>
      <c r="I2907">
        <v>27</v>
      </c>
      <c r="J2907">
        <v>225</v>
      </c>
      <c r="K2907">
        <v>8000000</v>
      </c>
      <c r="L2907">
        <v>20000000</v>
      </c>
      <c r="M2907" s="2">
        <f>VLOOKUP(A2907,Sheet2!$A$1:G6631,2,0)</f>
        <v>23850</v>
      </c>
      <c r="N2907" t="str">
        <f>VLOOKUP(A2907,Sheet2!$A$1:G6631,3,0)</f>
        <v>Color</v>
      </c>
      <c r="O2907" t="str">
        <f>VLOOKUP(A2907,Sheet2!$A$1:G6631,4,0)</f>
        <v>Biography</v>
      </c>
      <c r="P2907" t="str">
        <f>VLOOKUP(A2907,Sheet2!$A$1:G6631,5,0)</f>
        <v>English</v>
      </c>
      <c r="Q2907" t="str">
        <f>VLOOKUP(A2907,Sheet2!$A$1:G6631,6,0)</f>
        <v>USA</v>
      </c>
      <c r="R2907" t="str">
        <f>VLOOKUP(A2907,Sheet2!$A$1:G6631,7,0)</f>
        <v>G</v>
      </c>
      <c r="S2907" t="str">
        <f>IF(Table19[[#This Row],[Language]]="English","English","Other language")</f>
        <v>English</v>
      </c>
      <c r="T2907">
        <f>Table19[[#This Row],[Gross Revenue]]-Table19[[#This Row],[Budget]]</f>
        <v>-12000000</v>
      </c>
      <c r="U2907" s="1">
        <f>(Table19[[#This Row],[Gross Revenue]]/Table19[[#This Row],[Budget]])-1</f>
        <v>-0.6</v>
      </c>
      <c r="V2907" t="str">
        <f t="shared" si="104"/>
        <v>&gt;150 minutes</v>
      </c>
      <c r="W2907">
        <f>Table19[[#This Row],[Profit]]/Table19[[#This Row],[Budget]]*100</f>
        <v>-60</v>
      </c>
      <c r="X2907">
        <v>-1289919.5</v>
      </c>
      <c r="Y2907">
        <v>-4.8151417500000002E-2</v>
      </c>
      <c r="Z2907" t="str">
        <f t="shared" si="105"/>
        <v>Medium</v>
      </c>
    </row>
    <row r="2908" spans="1:26" x14ac:dyDescent="0.2">
      <c r="A2908" t="s">
        <v>4139</v>
      </c>
      <c r="B2908" t="s">
        <v>1262</v>
      </c>
      <c r="C2908" t="s">
        <v>1263</v>
      </c>
      <c r="D2908">
        <v>11000</v>
      </c>
      <c r="E2908">
        <v>13391</v>
      </c>
      <c r="F2908">
        <v>1000</v>
      </c>
      <c r="G2908">
        <v>14000</v>
      </c>
      <c r="H2908">
        <v>5.8</v>
      </c>
      <c r="I2908">
        <v>447</v>
      </c>
      <c r="J2908">
        <v>119</v>
      </c>
      <c r="K2908">
        <v>98780042</v>
      </c>
      <c r="L2908">
        <v>120000000</v>
      </c>
      <c r="M2908" s="2">
        <f>VLOOKUP(A2908,Sheet2!$A$1:G6632,2,0)</f>
        <v>40649</v>
      </c>
      <c r="N2908" t="str">
        <f>VLOOKUP(A2908,Sheet2!$A$1:G6632,3,0)</f>
        <v>Color</v>
      </c>
      <c r="O2908" t="str">
        <f>VLOOKUP(A2908,Sheet2!$A$1:G6632,4,0)</f>
        <v>Action</v>
      </c>
      <c r="P2908" t="str">
        <f>VLOOKUP(A2908,Sheet2!$A$1:G6632,5,0)</f>
        <v>English</v>
      </c>
      <c r="Q2908" t="str">
        <f>VLOOKUP(A2908,Sheet2!$A$1:G6632,6,0)</f>
        <v>USA</v>
      </c>
      <c r="R2908" t="str">
        <f>VLOOKUP(A2908,Sheet2!$A$1:G6632,7,0)</f>
        <v>PG-13</v>
      </c>
      <c r="S2908" t="str">
        <f>IF(Table19[[#This Row],[Language]]="English","English","Other language")</f>
        <v>English</v>
      </c>
      <c r="T2908">
        <f>Table19[[#This Row],[Gross Revenue]]-Table19[[#This Row],[Budget]]</f>
        <v>-21219958</v>
      </c>
      <c r="U2908" s="1">
        <f>(Table19[[#This Row],[Gross Revenue]]/Table19[[#This Row],[Budget]])-1</f>
        <v>-0.1768329833333333</v>
      </c>
      <c r="V2908" t="str">
        <f t="shared" si="104"/>
        <v>111-130 minutes</v>
      </c>
      <c r="W2908">
        <f>Table19[[#This Row],[Profit]]/Table19[[#This Row],[Budget]]*100</f>
        <v>-17.683298333333333</v>
      </c>
      <c r="X2908">
        <v>-1289919.5</v>
      </c>
      <c r="Y2908">
        <v>-4.8151417500000002E-2</v>
      </c>
      <c r="Z2908" t="str">
        <f t="shared" si="105"/>
        <v>High</v>
      </c>
    </row>
    <row r="2909" spans="1:26" x14ac:dyDescent="0.2">
      <c r="A2909" t="s">
        <v>3817</v>
      </c>
      <c r="B2909" t="s">
        <v>901</v>
      </c>
      <c r="C2909" t="s">
        <v>902</v>
      </c>
      <c r="D2909">
        <v>640</v>
      </c>
      <c r="E2909">
        <v>2082</v>
      </c>
      <c r="F2909">
        <v>0</v>
      </c>
      <c r="G2909">
        <v>12000</v>
      </c>
      <c r="H2909">
        <v>5.4</v>
      </c>
      <c r="I2909">
        <v>285</v>
      </c>
      <c r="J2909">
        <v>100</v>
      </c>
      <c r="K2909">
        <v>7186670</v>
      </c>
      <c r="L2909">
        <v>6000000</v>
      </c>
      <c r="M2909" s="2">
        <f>VLOOKUP(A2909,Sheet2!$A$1:G6633,2,0)</f>
        <v>41292</v>
      </c>
      <c r="N2909" t="str">
        <f>VLOOKUP(A2909,Sheet2!$A$1:G6633,3,0)</f>
        <v>Color</v>
      </c>
      <c r="O2909" t="str">
        <f>VLOOKUP(A2909,Sheet2!$A$1:G6633,4,0)</f>
        <v>Adventure</v>
      </c>
      <c r="P2909" t="str">
        <f>VLOOKUP(A2909,Sheet2!$A$1:G6633,5,0)</f>
        <v>English</v>
      </c>
      <c r="Q2909" t="str">
        <f>VLOOKUP(A2909,Sheet2!$A$1:G6633,6,0)</f>
        <v>USA</v>
      </c>
      <c r="R2909" t="str">
        <f>VLOOKUP(A2909,Sheet2!$A$1:G6633,7,0)</f>
        <v>R</v>
      </c>
      <c r="S2909" t="str">
        <f>IF(Table19[[#This Row],[Language]]="English","English","Other language")</f>
        <v>English</v>
      </c>
      <c r="T2909">
        <f>Table19[[#This Row],[Gross Revenue]]-Table19[[#This Row],[Budget]]</f>
        <v>1186670</v>
      </c>
      <c r="U2909" s="1">
        <f>(Table19[[#This Row],[Gross Revenue]]/Table19[[#This Row],[Budget]])-1</f>
        <v>0.19777833333333339</v>
      </c>
      <c r="V2909" t="str">
        <f t="shared" si="104"/>
        <v>90-110 minutes</v>
      </c>
      <c r="W2909">
        <f>Table19[[#This Row],[Profit]]/Table19[[#This Row],[Budget]]*100</f>
        <v>19.777833333333334</v>
      </c>
      <c r="X2909">
        <v>3892693.5</v>
      </c>
      <c r="Y2909">
        <v>0.11726928571428571</v>
      </c>
      <c r="Z2909" t="str">
        <f t="shared" si="105"/>
        <v>Low</v>
      </c>
    </row>
    <row r="2910" spans="1:26" x14ac:dyDescent="0.2">
      <c r="A2910" t="s">
        <v>3605</v>
      </c>
      <c r="B2910" t="s">
        <v>606</v>
      </c>
      <c r="C2910" t="s">
        <v>607</v>
      </c>
      <c r="D2910">
        <v>15000</v>
      </c>
      <c r="E2910">
        <v>17716</v>
      </c>
      <c r="F2910">
        <v>0</v>
      </c>
      <c r="G2910">
        <v>30000</v>
      </c>
      <c r="H2910">
        <v>8.5</v>
      </c>
      <c r="I2910">
        <v>186</v>
      </c>
      <c r="J2910">
        <v>189</v>
      </c>
      <c r="K2910">
        <v>136801374</v>
      </c>
      <c r="L2910">
        <v>60000000</v>
      </c>
      <c r="M2910" s="2">
        <f>VLOOKUP(A2910,Sheet2!$A$1:G6634,2,0)</f>
        <v>36376</v>
      </c>
      <c r="N2910" t="str">
        <f>VLOOKUP(A2910,Sheet2!$A$1:G6634,3,0)</f>
        <v>Color</v>
      </c>
      <c r="O2910" t="str">
        <f>VLOOKUP(A2910,Sheet2!$A$1:G6634,4,0)</f>
        <v>Crime</v>
      </c>
      <c r="P2910" t="str">
        <f>VLOOKUP(A2910,Sheet2!$A$1:G6634,5,0)</f>
        <v>English</v>
      </c>
      <c r="Q2910" t="str">
        <f>VLOOKUP(A2910,Sheet2!$A$1:G6634,6,0)</f>
        <v>USA</v>
      </c>
      <c r="R2910" t="str">
        <f>VLOOKUP(A2910,Sheet2!$A$1:G6634,7,0)</f>
        <v>R</v>
      </c>
      <c r="S2910" t="str">
        <f>IF(Table19[[#This Row],[Language]]="English","English","Other language")</f>
        <v>English</v>
      </c>
      <c r="T2910">
        <f>Table19[[#This Row],[Gross Revenue]]-Table19[[#This Row],[Budget]]</f>
        <v>76801374</v>
      </c>
      <c r="U2910" s="1">
        <f>(Table19[[#This Row],[Gross Revenue]]/Table19[[#This Row],[Budget]])-1</f>
        <v>1.2800229000000001</v>
      </c>
      <c r="V2910" t="str">
        <f t="shared" si="104"/>
        <v>&gt;150 minutes</v>
      </c>
      <c r="W2910">
        <f>Table19[[#This Row],[Profit]]/Table19[[#This Row],[Budget]]*100</f>
        <v>128.00229000000002</v>
      </c>
      <c r="X2910">
        <v>-74533.5</v>
      </c>
      <c r="Y2910">
        <v>-7.4856785714285719E-3</v>
      </c>
      <c r="Z2910" t="str">
        <f t="shared" si="105"/>
        <v>High</v>
      </c>
    </row>
    <row r="2911" spans="1:26" x14ac:dyDescent="0.2">
      <c r="A2911" t="s">
        <v>5562</v>
      </c>
      <c r="B2911" t="s">
        <v>528</v>
      </c>
      <c r="C2911" t="s">
        <v>2287</v>
      </c>
      <c r="D2911">
        <v>14000</v>
      </c>
      <c r="E2911">
        <v>16606</v>
      </c>
      <c r="F2911">
        <v>248</v>
      </c>
      <c r="G2911">
        <v>32000</v>
      </c>
      <c r="H2911">
        <v>6.8</v>
      </c>
      <c r="I2911">
        <v>408</v>
      </c>
      <c r="J2911">
        <v>117</v>
      </c>
      <c r="K2911">
        <v>51533608</v>
      </c>
      <c r="L2911">
        <v>25000000</v>
      </c>
      <c r="M2911" s="2">
        <f>VLOOKUP(A2911,Sheet2!$A$1:G6635,2,0)</f>
        <v>40576</v>
      </c>
      <c r="N2911" t="str">
        <f>VLOOKUP(A2911,Sheet2!$A$1:G6635,3,0)</f>
        <v>Color</v>
      </c>
      <c r="O2911" t="str">
        <f>VLOOKUP(A2911,Sheet2!$A$1:G6635,4,0)</f>
        <v>Action</v>
      </c>
      <c r="P2911" t="str">
        <f>VLOOKUP(A2911,Sheet2!$A$1:G6635,5,0)</f>
        <v>English</v>
      </c>
      <c r="Q2911" t="str">
        <f>VLOOKUP(A2911,Sheet2!$A$1:G6635,6,0)</f>
        <v>USA</v>
      </c>
      <c r="R2911" t="str">
        <f>VLOOKUP(A2911,Sheet2!$A$1:G6635,7,0)</f>
        <v>R</v>
      </c>
      <c r="S2911" t="str">
        <f>IF(Table19[[#This Row],[Language]]="English","English","Other language")</f>
        <v>English</v>
      </c>
      <c r="T2911">
        <f>Table19[[#This Row],[Gross Revenue]]-Table19[[#This Row],[Budget]]</f>
        <v>26533608</v>
      </c>
      <c r="U2911" s="1">
        <f>(Table19[[#This Row],[Gross Revenue]]/Table19[[#This Row],[Budget]])-1</f>
        <v>1.0613443199999999</v>
      </c>
      <c r="V2911" t="str">
        <f t="shared" si="104"/>
        <v>111-130 minutes</v>
      </c>
      <c r="W2911">
        <f>Table19[[#This Row],[Profit]]/Table19[[#This Row],[Budget]]*100</f>
        <v>106.13443199999999</v>
      </c>
      <c r="X2911">
        <v>-1289919.5</v>
      </c>
      <c r="Y2911">
        <v>-4.8151417500000002E-2</v>
      </c>
      <c r="Z2911" t="str">
        <f t="shared" si="105"/>
        <v>Medium</v>
      </c>
    </row>
    <row r="2912" spans="1:26" x14ac:dyDescent="0.2">
      <c r="A2912" t="s">
        <v>4310</v>
      </c>
      <c r="B2912" t="s">
        <v>336</v>
      </c>
      <c r="C2912" t="s">
        <v>587</v>
      </c>
      <c r="D2912">
        <v>4000</v>
      </c>
      <c r="E2912">
        <v>7461</v>
      </c>
      <c r="F2912">
        <v>70</v>
      </c>
      <c r="G2912">
        <v>4000</v>
      </c>
      <c r="H2912">
        <v>5.9</v>
      </c>
      <c r="I2912">
        <v>203</v>
      </c>
      <c r="J2912">
        <v>98</v>
      </c>
      <c r="K2912">
        <v>110175871</v>
      </c>
      <c r="L2912">
        <v>10000000</v>
      </c>
      <c r="M2912" s="2">
        <f>VLOOKUP(A2912,Sheet2!$A$1:G6636,2,0)</f>
        <v>38159</v>
      </c>
      <c r="N2912" t="str">
        <f>VLOOKUP(A2912,Sheet2!$A$1:G6636,3,0)</f>
        <v>Color</v>
      </c>
      <c r="O2912" t="str">
        <f>VLOOKUP(A2912,Sheet2!$A$1:G6636,4,0)</f>
        <v>Horror</v>
      </c>
      <c r="P2912" t="str">
        <f>VLOOKUP(A2912,Sheet2!$A$1:G6636,5,0)</f>
        <v>English</v>
      </c>
      <c r="Q2912" t="str">
        <f>VLOOKUP(A2912,Sheet2!$A$1:G6636,6,0)</f>
        <v>USA</v>
      </c>
      <c r="R2912" t="str">
        <f>VLOOKUP(A2912,Sheet2!$A$1:G6636,7,0)</f>
        <v>PG-13</v>
      </c>
      <c r="S2912" t="str">
        <f>IF(Table19[[#This Row],[Language]]="English","English","Other language")</f>
        <v>English</v>
      </c>
      <c r="T2912">
        <f>Table19[[#This Row],[Gross Revenue]]-Table19[[#This Row],[Budget]]</f>
        <v>100175871</v>
      </c>
      <c r="U2912" s="1">
        <f>(Table19[[#This Row],[Gross Revenue]]/Table19[[#This Row],[Budget]])-1</f>
        <v>10.0175871</v>
      </c>
      <c r="V2912" t="str">
        <f t="shared" si="104"/>
        <v>90-110 minutes</v>
      </c>
      <c r="W2912">
        <f>Table19[[#This Row],[Profit]]/Table19[[#This Row],[Budget]]*100</f>
        <v>1001.7587100000001</v>
      </c>
      <c r="X2912">
        <v>16235088</v>
      </c>
      <c r="Y2912">
        <v>1.1909079499999999</v>
      </c>
      <c r="Z2912" t="str">
        <f t="shared" si="105"/>
        <v>Low</v>
      </c>
    </row>
    <row r="2913" spans="1:26" x14ac:dyDescent="0.2">
      <c r="A2913" t="s">
        <v>3591</v>
      </c>
      <c r="B2913" t="s">
        <v>336</v>
      </c>
      <c r="C2913" t="s">
        <v>587</v>
      </c>
      <c r="D2913">
        <v>4000</v>
      </c>
      <c r="E2913">
        <v>5746</v>
      </c>
      <c r="F2913">
        <v>70</v>
      </c>
      <c r="G2913">
        <v>930</v>
      </c>
      <c r="H2913">
        <v>5</v>
      </c>
      <c r="I2913">
        <v>131</v>
      </c>
      <c r="J2913">
        <v>137</v>
      </c>
      <c r="K2913">
        <v>39143839</v>
      </c>
      <c r="L2913">
        <v>20000000</v>
      </c>
      <c r="M2913" s="2">
        <f>VLOOKUP(A2913,Sheet2!$A$1:G6637,2,0)</f>
        <v>38725</v>
      </c>
      <c r="N2913" t="str">
        <f>VLOOKUP(A2913,Sheet2!$A$1:G6637,3,0)</f>
        <v>Color</v>
      </c>
      <c r="O2913" t="str">
        <f>VLOOKUP(A2913,Sheet2!$A$1:G6637,4,0)</f>
        <v>Horror</v>
      </c>
      <c r="P2913" t="str">
        <f>VLOOKUP(A2913,Sheet2!$A$1:G6637,5,0)</f>
        <v>English</v>
      </c>
      <c r="Q2913" t="str">
        <f>VLOOKUP(A2913,Sheet2!$A$1:G6637,6,0)</f>
        <v>USA</v>
      </c>
      <c r="R2913" t="str">
        <f>VLOOKUP(A2913,Sheet2!$A$1:G6637,7,0)</f>
        <v>PG-13</v>
      </c>
      <c r="S2913" t="str">
        <f>IF(Table19[[#This Row],[Language]]="English","English","Other language")</f>
        <v>English</v>
      </c>
      <c r="T2913">
        <f>Table19[[#This Row],[Gross Revenue]]-Table19[[#This Row],[Budget]]</f>
        <v>19143839</v>
      </c>
      <c r="U2913" s="1">
        <f>(Table19[[#This Row],[Gross Revenue]]/Table19[[#This Row],[Budget]])-1</f>
        <v>0.9571919499999999</v>
      </c>
      <c r="V2913" t="str">
        <f t="shared" si="104"/>
        <v>131-150 minutes</v>
      </c>
      <c r="W2913">
        <f>Table19[[#This Row],[Profit]]/Table19[[#This Row],[Budget]]*100</f>
        <v>95.719194999999999</v>
      </c>
      <c r="X2913">
        <v>16235088</v>
      </c>
      <c r="Y2913">
        <v>1.1909079499999999</v>
      </c>
      <c r="Z2913" t="str">
        <f t="shared" si="105"/>
        <v>Medium</v>
      </c>
    </row>
    <row r="2914" spans="1:26" x14ac:dyDescent="0.2">
      <c r="A2914" t="s">
        <v>6216</v>
      </c>
      <c r="B2914" t="s">
        <v>870</v>
      </c>
      <c r="C2914" t="s">
        <v>2821</v>
      </c>
      <c r="D2914">
        <v>3000</v>
      </c>
      <c r="E2914">
        <v>3569</v>
      </c>
      <c r="F2914">
        <v>51</v>
      </c>
      <c r="G2914">
        <v>17000</v>
      </c>
      <c r="H2914">
        <v>7.3</v>
      </c>
      <c r="I2914">
        <v>261</v>
      </c>
      <c r="J2914">
        <v>96</v>
      </c>
      <c r="K2914">
        <v>5359774</v>
      </c>
      <c r="L2914">
        <v>6000000</v>
      </c>
      <c r="M2914" s="2">
        <f>VLOOKUP(A2914,Sheet2!$A$1:G6638,2,0)</f>
        <v>40818</v>
      </c>
      <c r="N2914" t="str">
        <f>VLOOKUP(A2914,Sheet2!$A$1:G6638,3,0)</f>
        <v>Color</v>
      </c>
      <c r="O2914" t="str">
        <f>VLOOKUP(A2914,Sheet2!$A$1:G6638,4,0)</f>
        <v>Comedy</v>
      </c>
      <c r="P2914" t="str">
        <f>VLOOKUP(A2914,Sheet2!$A$1:G6638,5,0)</f>
        <v>English</v>
      </c>
      <c r="Q2914" t="str">
        <f>VLOOKUP(A2914,Sheet2!$A$1:G6638,6,0)</f>
        <v>Ireland</v>
      </c>
      <c r="R2914" t="str">
        <f>VLOOKUP(A2914,Sheet2!$A$1:G6638,7,0)</f>
        <v>R</v>
      </c>
      <c r="S2914" t="str">
        <f>IF(Table19[[#This Row],[Language]]="English","English","Other language")</f>
        <v>English</v>
      </c>
      <c r="T2914">
        <f>Table19[[#This Row],[Gross Revenue]]-Table19[[#This Row],[Budget]]</f>
        <v>-640226</v>
      </c>
      <c r="U2914" s="1">
        <f>(Table19[[#This Row],[Gross Revenue]]/Table19[[#This Row],[Budget]])-1</f>
        <v>-0.10670433333333329</v>
      </c>
      <c r="V2914" t="str">
        <f t="shared" si="104"/>
        <v>90-110 minutes</v>
      </c>
      <c r="W2914">
        <f>Table19[[#This Row],[Profit]]/Table19[[#This Row],[Budget]]*100</f>
        <v>-10.670433333333333</v>
      </c>
      <c r="X2914">
        <v>1637763</v>
      </c>
      <c r="Y2914">
        <v>0.19178668286445014</v>
      </c>
      <c r="Z2914" t="str">
        <f t="shared" si="105"/>
        <v>Low</v>
      </c>
    </row>
    <row r="2915" spans="1:26" x14ac:dyDescent="0.2">
      <c r="A2915" t="s">
        <v>4146</v>
      </c>
      <c r="B2915" t="s">
        <v>1270</v>
      </c>
      <c r="C2915" t="s">
        <v>660</v>
      </c>
      <c r="D2915">
        <v>405</v>
      </c>
      <c r="E2915">
        <v>1070</v>
      </c>
      <c r="F2915">
        <v>98</v>
      </c>
      <c r="G2915">
        <v>0</v>
      </c>
      <c r="H2915">
        <v>5.8</v>
      </c>
      <c r="I2915">
        <v>147</v>
      </c>
      <c r="J2915">
        <v>95</v>
      </c>
      <c r="K2915">
        <v>37101011</v>
      </c>
      <c r="L2915">
        <v>40000000</v>
      </c>
      <c r="M2915" s="2">
        <f>VLOOKUP(A2915,Sheet2!$A$1:G6639,2,0)</f>
        <v>41045</v>
      </c>
      <c r="N2915" t="str">
        <f>VLOOKUP(A2915,Sheet2!$A$1:G6639,3,0)</f>
        <v>Color</v>
      </c>
      <c r="O2915" t="str">
        <f>VLOOKUP(A2915,Sheet2!$A$1:G6639,4,0)</f>
        <v>Comedy</v>
      </c>
      <c r="P2915" t="str">
        <f>VLOOKUP(A2915,Sheet2!$A$1:G6639,5,0)</f>
        <v>English</v>
      </c>
      <c r="Q2915" t="str">
        <f>VLOOKUP(A2915,Sheet2!$A$1:G6639,6,0)</f>
        <v>USA</v>
      </c>
      <c r="R2915" t="str">
        <f>VLOOKUP(A2915,Sheet2!$A$1:G6639,7,0)</f>
        <v>PG-13</v>
      </c>
      <c r="S2915" t="str">
        <f>IF(Table19[[#This Row],[Language]]="English","English","Other language")</f>
        <v>English</v>
      </c>
      <c r="T2915">
        <f>Table19[[#This Row],[Gross Revenue]]-Table19[[#This Row],[Budget]]</f>
        <v>-2898989</v>
      </c>
      <c r="U2915" s="1">
        <f>(Table19[[#This Row],[Gross Revenue]]/Table19[[#This Row],[Budget]])-1</f>
        <v>-7.2474724999999962E-2</v>
      </c>
      <c r="V2915" t="str">
        <f t="shared" si="104"/>
        <v>90-110 minutes</v>
      </c>
      <c r="W2915">
        <f>Table19[[#This Row],[Profit]]/Table19[[#This Row],[Budget]]*100</f>
        <v>-7.2474725000000007</v>
      </c>
      <c r="X2915">
        <v>1637763</v>
      </c>
      <c r="Y2915">
        <v>0.19178668286445014</v>
      </c>
      <c r="Z2915" t="str">
        <f t="shared" si="105"/>
        <v>High</v>
      </c>
    </row>
    <row r="2916" spans="1:26" x14ac:dyDescent="0.2">
      <c r="A2916" t="s">
        <v>4114</v>
      </c>
      <c r="B2916" t="s">
        <v>772</v>
      </c>
      <c r="C2916" t="s">
        <v>1240</v>
      </c>
      <c r="D2916">
        <v>1000</v>
      </c>
      <c r="E2916">
        <v>1686</v>
      </c>
      <c r="F2916">
        <v>180</v>
      </c>
      <c r="G2916">
        <v>0</v>
      </c>
      <c r="H2916">
        <v>5.8</v>
      </c>
      <c r="I2916">
        <v>224</v>
      </c>
      <c r="J2916">
        <v>115</v>
      </c>
      <c r="K2916">
        <v>10640645</v>
      </c>
      <c r="L2916">
        <v>40000000</v>
      </c>
      <c r="M2916" s="2">
        <f>VLOOKUP(A2916,Sheet2!$A$1:G6640,2,0)</f>
        <v>42243</v>
      </c>
      <c r="N2916" t="str">
        <f>VLOOKUP(A2916,Sheet2!$A$1:G6640,3,0)</f>
        <v>Color</v>
      </c>
      <c r="O2916" t="str">
        <f>VLOOKUP(A2916,Sheet2!$A$1:G6640,4,0)</f>
        <v>Action</v>
      </c>
      <c r="P2916" t="str">
        <f>VLOOKUP(A2916,Sheet2!$A$1:G6640,5,0)</f>
        <v>English</v>
      </c>
      <c r="Q2916" t="str">
        <f>VLOOKUP(A2916,Sheet2!$A$1:G6640,6,0)</f>
        <v>USA</v>
      </c>
      <c r="R2916" t="str">
        <f>VLOOKUP(A2916,Sheet2!$A$1:G6640,7,0)</f>
        <v>R</v>
      </c>
      <c r="S2916" t="str">
        <f>IF(Table19[[#This Row],[Language]]="English","English","Other language")</f>
        <v>English</v>
      </c>
      <c r="T2916">
        <f>Table19[[#This Row],[Gross Revenue]]-Table19[[#This Row],[Budget]]</f>
        <v>-29359355</v>
      </c>
      <c r="U2916" s="1">
        <f>(Table19[[#This Row],[Gross Revenue]]/Table19[[#This Row],[Budget]])-1</f>
        <v>-0.73398387500000006</v>
      </c>
      <c r="V2916" t="str">
        <f t="shared" si="104"/>
        <v>111-130 minutes</v>
      </c>
      <c r="W2916">
        <f>Table19[[#This Row],[Profit]]/Table19[[#This Row],[Budget]]*100</f>
        <v>-73.398387499999998</v>
      </c>
      <c r="X2916">
        <v>-1289919.5</v>
      </c>
      <c r="Y2916">
        <v>-4.8151417500000002E-2</v>
      </c>
      <c r="Z2916" t="str">
        <f t="shared" si="105"/>
        <v>High</v>
      </c>
    </row>
    <row r="2917" spans="1:26" x14ac:dyDescent="0.2">
      <c r="A2917" t="s">
        <v>3783</v>
      </c>
      <c r="B2917" t="s">
        <v>859</v>
      </c>
      <c r="C2917" t="s">
        <v>158</v>
      </c>
      <c r="D2917">
        <v>658</v>
      </c>
      <c r="E2917">
        <v>1559</v>
      </c>
      <c r="F2917">
        <v>18</v>
      </c>
      <c r="G2917">
        <v>550</v>
      </c>
      <c r="H2917">
        <v>5.4</v>
      </c>
      <c r="I2917">
        <v>70</v>
      </c>
      <c r="J2917">
        <v>94</v>
      </c>
      <c r="K2917">
        <v>3034181</v>
      </c>
      <c r="L2917">
        <v>11000000</v>
      </c>
      <c r="M2917" s="2">
        <f>VLOOKUP(A2917,Sheet2!$A$1:G6641,2,0)</f>
        <v>37386</v>
      </c>
      <c r="N2917" t="str">
        <f>VLOOKUP(A2917,Sheet2!$A$1:G6641,3,0)</f>
        <v>Color</v>
      </c>
      <c r="O2917" t="str">
        <f>VLOOKUP(A2917,Sheet2!$A$1:G6641,4,0)</f>
        <v>Comedy</v>
      </c>
      <c r="P2917" t="str">
        <f>VLOOKUP(A2917,Sheet2!$A$1:G6641,5,0)</f>
        <v>English</v>
      </c>
      <c r="Q2917" t="str">
        <f>VLOOKUP(A2917,Sheet2!$A$1:G6641,6,0)</f>
        <v>UK</v>
      </c>
      <c r="R2917" t="str">
        <f>VLOOKUP(A2917,Sheet2!$A$1:G6641,7,0)</f>
        <v>R</v>
      </c>
      <c r="S2917" t="str">
        <f>IF(Table19[[#This Row],[Language]]="English","English","Other language")</f>
        <v>English</v>
      </c>
      <c r="T2917">
        <f>Table19[[#This Row],[Gross Revenue]]-Table19[[#This Row],[Budget]]</f>
        <v>-7965819</v>
      </c>
      <c r="U2917" s="1">
        <f>(Table19[[#This Row],[Gross Revenue]]/Table19[[#This Row],[Budget]])-1</f>
        <v>-0.72416536363636363</v>
      </c>
      <c r="V2917" t="str">
        <f t="shared" si="104"/>
        <v>90-110 minutes</v>
      </c>
      <c r="W2917">
        <f>Table19[[#This Row],[Profit]]/Table19[[#This Row],[Budget]]*100</f>
        <v>-72.416536363636368</v>
      </c>
      <c r="X2917">
        <v>1637763</v>
      </c>
      <c r="Y2917">
        <v>0.19178668286445014</v>
      </c>
      <c r="Z2917" t="str">
        <f t="shared" si="105"/>
        <v>Low</v>
      </c>
    </row>
    <row r="2918" spans="1:26" x14ac:dyDescent="0.2">
      <c r="A2918" t="s">
        <v>6197</v>
      </c>
      <c r="B2918" t="s">
        <v>2811</v>
      </c>
      <c r="C2918" t="s">
        <v>395</v>
      </c>
      <c r="D2918">
        <v>465</v>
      </c>
      <c r="E2918">
        <v>897</v>
      </c>
      <c r="F2918">
        <v>0</v>
      </c>
      <c r="G2918">
        <v>337</v>
      </c>
      <c r="H2918">
        <v>7.3</v>
      </c>
      <c r="I2918">
        <v>73</v>
      </c>
      <c r="J2918">
        <v>88</v>
      </c>
      <c r="K2918">
        <v>442638</v>
      </c>
      <c r="L2918">
        <v>850000</v>
      </c>
      <c r="M2918" s="2">
        <f>VLOOKUP(A2918,Sheet2!$A$1:G6642,2,0)</f>
        <v>39381</v>
      </c>
      <c r="N2918" t="str">
        <f>VLOOKUP(A2918,Sheet2!$A$1:G6642,3,0)</f>
        <v>Color</v>
      </c>
      <c r="O2918" t="str">
        <f>VLOOKUP(A2918,Sheet2!$A$1:G6642,4,0)</f>
        <v>Comedy</v>
      </c>
      <c r="P2918" t="str">
        <f>VLOOKUP(A2918,Sheet2!$A$1:G6642,5,0)</f>
        <v>English</v>
      </c>
      <c r="Q2918" t="str">
        <f>VLOOKUP(A2918,Sheet2!$A$1:G6642,6,0)</f>
        <v>USA</v>
      </c>
      <c r="R2918" t="str">
        <f>VLOOKUP(A2918,Sheet2!$A$1:G6642,7,0)</f>
        <v>R</v>
      </c>
      <c r="S2918" t="str">
        <f>IF(Table19[[#This Row],[Language]]="English","English","Other language")</f>
        <v>English</v>
      </c>
      <c r="T2918">
        <f>Table19[[#This Row],[Gross Revenue]]-Table19[[#This Row],[Budget]]</f>
        <v>-407362</v>
      </c>
      <c r="U2918" s="1">
        <f>(Table19[[#This Row],[Gross Revenue]]/Table19[[#This Row],[Budget]])-1</f>
        <v>-0.47924941176470592</v>
      </c>
      <c r="V2918" t="str">
        <f t="shared" si="104"/>
        <v>&lt;90 minutes</v>
      </c>
      <c r="W2918">
        <f>Table19[[#This Row],[Profit]]/Table19[[#This Row],[Budget]]*100</f>
        <v>-47.92494117647059</v>
      </c>
      <c r="X2918">
        <v>1637763</v>
      </c>
      <c r="Y2918">
        <v>0.19178668286445014</v>
      </c>
      <c r="Z2918" t="str">
        <f t="shared" si="105"/>
        <v>Low</v>
      </c>
    </row>
    <row r="2919" spans="1:26" x14ac:dyDescent="0.2">
      <c r="A2919" t="s">
        <v>6758</v>
      </c>
      <c r="B2919" t="s">
        <v>479</v>
      </c>
      <c r="C2919" t="s">
        <v>1376</v>
      </c>
      <c r="D2919">
        <v>14000</v>
      </c>
      <c r="E2919">
        <v>17623</v>
      </c>
      <c r="F2919">
        <v>480</v>
      </c>
      <c r="G2919">
        <v>24000</v>
      </c>
      <c r="H2919">
        <v>7.8</v>
      </c>
      <c r="I2919">
        <v>334</v>
      </c>
      <c r="J2919">
        <v>108</v>
      </c>
      <c r="K2919">
        <v>277313371</v>
      </c>
      <c r="L2919">
        <v>35000000</v>
      </c>
      <c r="M2919" s="2">
        <f>VLOOKUP(A2919,Sheet2!$A$1:G6643,2,0)</f>
        <v>40142</v>
      </c>
      <c r="N2919" t="str">
        <f>VLOOKUP(A2919,Sheet2!$A$1:G6643,3,0)</f>
        <v>Color</v>
      </c>
      <c r="O2919" t="str">
        <f>VLOOKUP(A2919,Sheet2!$A$1:G6643,4,0)</f>
        <v>Comedy</v>
      </c>
      <c r="P2919" t="str">
        <f>VLOOKUP(A2919,Sheet2!$A$1:G6643,5,0)</f>
        <v>English</v>
      </c>
      <c r="Q2919" t="str">
        <f>VLOOKUP(A2919,Sheet2!$A$1:G6643,6,0)</f>
        <v>USA</v>
      </c>
      <c r="R2919" t="str">
        <f>VLOOKUP(A2919,Sheet2!$A$1:G6643,7,0)</f>
        <v>R</v>
      </c>
      <c r="S2919" t="str">
        <f>IF(Table19[[#This Row],[Language]]="English","English","Other language")</f>
        <v>English</v>
      </c>
      <c r="T2919">
        <f>Table19[[#This Row],[Gross Revenue]]-Table19[[#This Row],[Budget]]</f>
        <v>242313371</v>
      </c>
      <c r="U2919" s="1">
        <f>(Table19[[#This Row],[Gross Revenue]]/Table19[[#This Row],[Budget]])-1</f>
        <v>6.9232391714285715</v>
      </c>
      <c r="V2919" t="str">
        <f t="shared" si="104"/>
        <v>90-110 minutes</v>
      </c>
      <c r="W2919">
        <f>Table19[[#This Row],[Profit]]/Table19[[#This Row],[Budget]]*100</f>
        <v>692.32391714285711</v>
      </c>
      <c r="X2919">
        <v>1637763</v>
      </c>
      <c r="Y2919">
        <v>0.19178668286445014</v>
      </c>
      <c r="Z2919" t="str">
        <f t="shared" si="105"/>
        <v>Medium</v>
      </c>
    </row>
    <row r="2920" spans="1:26" x14ac:dyDescent="0.2">
      <c r="A2920" t="s">
        <v>5112</v>
      </c>
      <c r="B2920" t="s">
        <v>479</v>
      </c>
      <c r="C2920" t="s">
        <v>1376</v>
      </c>
      <c r="D2920">
        <v>14000</v>
      </c>
      <c r="E2920">
        <v>16143</v>
      </c>
      <c r="F2920">
        <v>480</v>
      </c>
      <c r="G2920">
        <v>56000</v>
      </c>
      <c r="H2920">
        <v>6.5</v>
      </c>
      <c r="I2920">
        <v>383</v>
      </c>
      <c r="J2920">
        <v>102</v>
      </c>
      <c r="K2920">
        <v>254455986</v>
      </c>
      <c r="L2920">
        <v>80000000</v>
      </c>
      <c r="M2920" s="2">
        <f>VLOOKUP(A2920,Sheet2!$A$1:G6644,2,0)</f>
        <v>40856</v>
      </c>
      <c r="N2920" t="str">
        <f>VLOOKUP(A2920,Sheet2!$A$1:G6644,3,0)</f>
        <v>Color</v>
      </c>
      <c r="O2920" t="str">
        <f>VLOOKUP(A2920,Sheet2!$A$1:G6644,4,0)</f>
        <v>Comedy</v>
      </c>
      <c r="P2920" t="str">
        <f>VLOOKUP(A2920,Sheet2!$A$1:G6644,5,0)</f>
        <v>English</v>
      </c>
      <c r="Q2920" t="str">
        <f>VLOOKUP(A2920,Sheet2!$A$1:G6644,6,0)</f>
        <v>USA</v>
      </c>
      <c r="R2920" t="str">
        <f>VLOOKUP(A2920,Sheet2!$A$1:G6644,7,0)</f>
        <v>R</v>
      </c>
      <c r="S2920" t="str">
        <f>IF(Table19[[#This Row],[Language]]="English","English","Other language")</f>
        <v>English</v>
      </c>
      <c r="T2920">
        <f>Table19[[#This Row],[Gross Revenue]]-Table19[[#This Row],[Budget]]</f>
        <v>174455986</v>
      </c>
      <c r="U2920" s="1">
        <f>(Table19[[#This Row],[Gross Revenue]]/Table19[[#This Row],[Budget]])-1</f>
        <v>2.180699825</v>
      </c>
      <c r="V2920" t="str">
        <f t="shared" si="104"/>
        <v>90-110 minutes</v>
      </c>
      <c r="W2920">
        <f>Table19[[#This Row],[Profit]]/Table19[[#This Row],[Budget]]*100</f>
        <v>218.06998250000001</v>
      </c>
      <c r="X2920">
        <v>1637763</v>
      </c>
      <c r="Y2920">
        <v>0.19178668286445014</v>
      </c>
      <c r="Z2920" t="str">
        <f t="shared" si="105"/>
        <v>High</v>
      </c>
    </row>
    <row r="2921" spans="1:26" x14ac:dyDescent="0.2">
      <c r="A2921" t="s">
        <v>3587</v>
      </c>
      <c r="B2921" t="s">
        <v>583</v>
      </c>
      <c r="C2921" t="s">
        <v>250</v>
      </c>
      <c r="D2921">
        <v>11000</v>
      </c>
      <c r="E2921">
        <v>13654</v>
      </c>
      <c r="F2921">
        <v>0</v>
      </c>
      <c r="G2921">
        <v>6000</v>
      </c>
      <c r="H2921">
        <v>5</v>
      </c>
      <c r="I2921">
        <v>323</v>
      </c>
      <c r="J2921">
        <v>91</v>
      </c>
      <c r="K2921">
        <v>64505912</v>
      </c>
      <c r="L2921">
        <v>48000000</v>
      </c>
      <c r="M2921" s="2">
        <f>VLOOKUP(A2921,Sheet2!$A$1:G6645,2,0)</f>
        <v>39668</v>
      </c>
      <c r="N2921" t="str">
        <f>VLOOKUP(A2921,Sheet2!$A$1:G6645,3,0)</f>
        <v>Color</v>
      </c>
      <c r="O2921" t="str">
        <f>VLOOKUP(A2921,Sheet2!$A$1:G6645,4,0)</f>
        <v>Sci-Fi</v>
      </c>
      <c r="P2921" t="str">
        <f>VLOOKUP(A2921,Sheet2!$A$1:G6645,5,0)</f>
        <v>English</v>
      </c>
      <c r="Q2921" t="str">
        <f>VLOOKUP(A2921,Sheet2!$A$1:G6645,6,0)</f>
        <v>USA</v>
      </c>
      <c r="R2921" t="str">
        <f>VLOOKUP(A2921,Sheet2!$A$1:G6645,7,0)</f>
        <v>R</v>
      </c>
      <c r="S2921" t="str">
        <f>IF(Table19[[#This Row],[Language]]="English","English","Other language")</f>
        <v>English</v>
      </c>
      <c r="T2921">
        <f>Table19[[#This Row],[Gross Revenue]]-Table19[[#This Row],[Budget]]</f>
        <v>16505912</v>
      </c>
      <c r="U2921" s="1">
        <f>(Table19[[#This Row],[Gross Revenue]]/Table19[[#This Row],[Budget]])-1</f>
        <v>0.34387316666666656</v>
      </c>
      <c r="V2921" t="str">
        <f t="shared" si="104"/>
        <v>90-110 minutes</v>
      </c>
      <c r="W2921">
        <f>Table19[[#This Row],[Profit]]/Table19[[#This Row],[Budget]]*100</f>
        <v>34.387316666666671</v>
      </c>
      <c r="Z2921" t="str">
        <f t="shared" si="105"/>
        <v>High</v>
      </c>
    </row>
    <row r="2922" spans="1:26" x14ac:dyDescent="0.2">
      <c r="A2922" t="s">
        <v>6025</v>
      </c>
      <c r="C2922" t="s">
        <v>2685</v>
      </c>
      <c r="E2922">
        <v>0</v>
      </c>
      <c r="F2922">
        <v>6</v>
      </c>
      <c r="G2922">
        <v>88</v>
      </c>
      <c r="H2922">
        <v>7.2</v>
      </c>
      <c r="I2922">
        <v>3</v>
      </c>
      <c r="J2922">
        <v>80</v>
      </c>
      <c r="K2922">
        <v>2245</v>
      </c>
      <c r="L2922">
        <v>560000</v>
      </c>
      <c r="M2922" s="2">
        <f>VLOOKUP(A2922,Sheet2!$A$1:G6646,2,0)</f>
        <v>40624</v>
      </c>
      <c r="N2922" t="str">
        <f>VLOOKUP(A2922,Sheet2!$A$1:G6646,3,0)</f>
        <v>Color</v>
      </c>
      <c r="O2922" t="str">
        <f>VLOOKUP(A2922,Sheet2!$A$1:G6646,4,0)</f>
        <v>Documentary</v>
      </c>
      <c r="P2922" t="str">
        <f>VLOOKUP(A2922,Sheet2!$A$1:G6646,5,0)</f>
        <v>English</v>
      </c>
      <c r="Q2922" t="str">
        <f>VLOOKUP(A2922,Sheet2!$A$1:G6646,6,0)</f>
        <v>USA</v>
      </c>
      <c r="R2922">
        <f>VLOOKUP(A2922,Sheet2!$A$1:G6646,7,0)</f>
        <v>0</v>
      </c>
      <c r="S2922" t="str">
        <f>IF(Table19[[#This Row],[Language]]="English","English","Other language")</f>
        <v>English</v>
      </c>
      <c r="T2922">
        <f>Table19[[#This Row],[Gross Revenue]]-Table19[[#This Row],[Budget]]</f>
        <v>-557755</v>
      </c>
      <c r="U2922" s="1">
        <f>(Table19[[#This Row],[Gross Revenue]]/Table19[[#This Row],[Budget]])-1</f>
        <v>-0.99599107142857146</v>
      </c>
      <c r="V2922" t="str">
        <f t="shared" si="104"/>
        <v>&lt;90 minutes</v>
      </c>
      <c r="W2922">
        <f>Table19[[#This Row],[Profit]]/Table19[[#This Row],[Budget]]*100</f>
        <v>-99.59910714285715</v>
      </c>
      <c r="Z2922" t="str">
        <f t="shared" si="105"/>
        <v>Low</v>
      </c>
    </row>
    <row r="2923" spans="1:26" x14ac:dyDescent="0.2">
      <c r="A2923" t="s">
        <v>4761</v>
      </c>
      <c r="B2923" t="s">
        <v>1834</v>
      </c>
      <c r="C2923" t="s">
        <v>1007</v>
      </c>
      <c r="D2923">
        <v>46000</v>
      </c>
      <c r="E2923">
        <v>49912</v>
      </c>
      <c r="F2923">
        <v>16000</v>
      </c>
      <c r="G2923">
        <v>114000</v>
      </c>
      <c r="H2923">
        <v>7.9</v>
      </c>
      <c r="I2923">
        <v>596</v>
      </c>
      <c r="J2923">
        <v>187</v>
      </c>
      <c r="K2923">
        <v>54116191</v>
      </c>
      <c r="L2923">
        <v>44000000</v>
      </c>
      <c r="M2923" s="2">
        <f>VLOOKUP(A2923,Sheet2!$A$1:G6647,2,0)</f>
        <v>42037</v>
      </c>
      <c r="N2923" t="str">
        <f>VLOOKUP(A2923,Sheet2!$A$1:G6647,3,0)</f>
        <v>Color</v>
      </c>
      <c r="O2923" t="str">
        <f>VLOOKUP(A2923,Sheet2!$A$1:G6647,4,0)</f>
        <v>Crime</v>
      </c>
      <c r="P2923" t="str">
        <f>VLOOKUP(A2923,Sheet2!$A$1:G6647,5,0)</f>
        <v>English</v>
      </c>
      <c r="Q2923" t="str">
        <f>VLOOKUP(A2923,Sheet2!$A$1:G6647,6,0)</f>
        <v>USA</v>
      </c>
      <c r="R2923" t="str">
        <f>VLOOKUP(A2923,Sheet2!$A$1:G6647,7,0)</f>
        <v>R</v>
      </c>
      <c r="S2923" t="str">
        <f>IF(Table19[[#This Row],[Language]]="English","English","Other language")</f>
        <v>English</v>
      </c>
      <c r="T2923">
        <f>Table19[[#This Row],[Gross Revenue]]-Table19[[#This Row],[Budget]]</f>
        <v>10116191</v>
      </c>
      <c r="U2923" s="1">
        <f>(Table19[[#This Row],[Gross Revenue]]/Table19[[#This Row],[Budget]])-1</f>
        <v>0.22991343181818191</v>
      </c>
      <c r="V2923" t="str">
        <f t="shared" si="104"/>
        <v>&gt;150 minutes</v>
      </c>
      <c r="W2923">
        <f>Table19[[#This Row],[Profit]]/Table19[[#This Row],[Budget]]*100</f>
        <v>22.991343181818184</v>
      </c>
      <c r="X2923">
        <v>-74533.5</v>
      </c>
      <c r="Y2923">
        <v>-7.4856785714285719E-3</v>
      </c>
      <c r="Z2923" t="str">
        <f t="shared" si="105"/>
        <v>High</v>
      </c>
    </row>
    <row r="2924" spans="1:26" x14ac:dyDescent="0.2">
      <c r="A2924" t="s">
        <v>3552</v>
      </c>
      <c r="B2924" t="s">
        <v>524</v>
      </c>
      <c r="C2924" t="s">
        <v>525</v>
      </c>
      <c r="D2924">
        <v>691</v>
      </c>
      <c r="E2924">
        <v>2622</v>
      </c>
      <c r="F2924">
        <v>50</v>
      </c>
      <c r="G2924">
        <v>988</v>
      </c>
      <c r="H2924">
        <v>4.9000000000000004</v>
      </c>
      <c r="I2924">
        <v>122</v>
      </c>
      <c r="J2924">
        <v>88</v>
      </c>
      <c r="K2924">
        <v>75817994</v>
      </c>
      <c r="L2924">
        <v>90000000</v>
      </c>
      <c r="M2924" s="2">
        <f>VLOOKUP(A2924,Sheet2!$A$1:G6648,2,0)</f>
        <v>37748</v>
      </c>
      <c r="N2924" t="str">
        <f>VLOOKUP(A2924,Sheet2!$A$1:G6648,3,0)</f>
        <v>Color</v>
      </c>
      <c r="O2924" t="str">
        <f>VLOOKUP(A2924,Sheet2!$A$1:G6648,4,0)</f>
        <v>Comedy</v>
      </c>
      <c r="P2924" t="str">
        <f>VLOOKUP(A2924,Sheet2!$A$1:G6648,5,0)</f>
        <v>English</v>
      </c>
      <c r="Q2924" t="str">
        <f>VLOOKUP(A2924,Sheet2!$A$1:G6648,6,0)</f>
        <v>USA</v>
      </c>
      <c r="R2924" t="str">
        <f>VLOOKUP(A2924,Sheet2!$A$1:G6648,7,0)</f>
        <v>PG</v>
      </c>
      <c r="S2924" t="str">
        <f>IF(Table19[[#This Row],[Language]]="English","English","Other language")</f>
        <v>English</v>
      </c>
      <c r="T2924">
        <f>Table19[[#This Row],[Gross Revenue]]-Table19[[#This Row],[Budget]]</f>
        <v>-14182006</v>
      </c>
      <c r="U2924" s="1">
        <f>(Table19[[#This Row],[Gross Revenue]]/Table19[[#This Row],[Budget]])-1</f>
        <v>-0.15757784444444445</v>
      </c>
      <c r="V2924" t="str">
        <f t="shared" si="104"/>
        <v>&lt;90 minutes</v>
      </c>
      <c r="W2924">
        <f>Table19[[#This Row],[Profit]]/Table19[[#This Row],[Budget]]*100</f>
        <v>-15.757784444444445</v>
      </c>
      <c r="X2924">
        <v>1637763</v>
      </c>
      <c r="Y2924">
        <v>0.19178668286445014</v>
      </c>
      <c r="Z2924" t="str">
        <f t="shared" si="105"/>
        <v>High</v>
      </c>
    </row>
    <row r="2925" spans="1:26" x14ac:dyDescent="0.2">
      <c r="A2925" t="s">
        <v>3555</v>
      </c>
      <c r="B2925" t="s">
        <v>528</v>
      </c>
      <c r="C2925" t="s">
        <v>139</v>
      </c>
      <c r="D2925">
        <v>14000</v>
      </c>
      <c r="E2925">
        <v>17786</v>
      </c>
      <c r="F2925">
        <v>101</v>
      </c>
      <c r="G2925">
        <v>0</v>
      </c>
      <c r="H2925">
        <v>4.9000000000000004</v>
      </c>
      <c r="I2925">
        <v>167</v>
      </c>
      <c r="J2925">
        <v>113</v>
      </c>
      <c r="K2925">
        <v>91188905</v>
      </c>
      <c r="L2925">
        <v>80000000</v>
      </c>
      <c r="M2925" s="2">
        <f>VLOOKUP(A2925,Sheet2!$A$1:G6649,2,0)</f>
        <v>36354</v>
      </c>
      <c r="N2925" t="str">
        <f>VLOOKUP(A2925,Sheet2!$A$1:G6649,3,0)</f>
        <v>Color</v>
      </c>
      <c r="O2925" t="str">
        <f>VLOOKUP(A2925,Sheet2!$A$1:G6649,4,0)</f>
        <v>Fantasy</v>
      </c>
      <c r="P2925" t="str">
        <f>VLOOKUP(A2925,Sheet2!$A$1:G6649,5,0)</f>
        <v>English</v>
      </c>
      <c r="Q2925" t="str">
        <f>VLOOKUP(A2925,Sheet2!$A$1:G6649,6,0)</f>
        <v>USA</v>
      </c>
      <c r="R2925" t="str">
        <f>VLOOKUP(A2925,Sheet2!$A$1:G6649,7,0)</f>
        <v>PG-13</v>
      </c>
      <c r="S2925" t="str">
        <f>IF(Table19[[#This Row],[Language]]="English","English","Other language")</f>
        <v>English</v>
      </c>
      <c r="T2925">
        <f>Table19[[#This Row],[Gross Revenue]]-Table19[[#This Row],[Budget]]</f>
        <v>11188905</v>
      </c>
      <c r="U2925" s="1">
        <f>(Table19[[#This Row],[Gross Revenue]]/Table19[[#This Row],[Budget]])-1</f>
        <v>0.13986131249999989</v>
      </c>
      <c r="V2925" t="str">
        <f t="shared" si="104"/>
        <v>111-130 minutes</v>
      </c>
      <c r="W2925">
        <f>Table19[[#This Row],[Profit]]/Table19[[#This Row],[Budget]]*100</f>
        <v>13.98613125</v>
      </c>
      <c r="Z2925" t="str">
        <f t="shared" si="105"/>
        <v>High</v>
      </c>
    </row>
    <row r="2926" spans="1:26" x14ac:dyDescent="0.2">
      <c r="A2926" t="s">
        <v>3340</v>
      </c>
      <c r="B2926" t="s">
        <v>164</v>
      </c>
      <c r="C2926" t="s">
        <v>165</v>
      </c>
      <c r="D2926">
        <v>1000</v>
      </c>
      <c r="E2926">
        <v>4856</v>
      </c>
      <c r="F2926">
        <v>7</v>
      </c>
      <c r="G2926">
        <v>562</v>
      </c>
      <c r="H2926">
        <v>3.8</v>
      </c>
      <c r="I2926">
        <v>74</v>
      </c>
      <c r="J2926">
        <v>82</v>
      </c>
      <c r="K2926">
        <v>13350177</v>
      </c>
      <c r="L2926">
        <v>5000000</v>
      </c>
      <c r="M2926" s="2">
        <f>VLOOKUP(A2926,Sheet2!$A$1:G6650,2,0)</f>
        <v>39593</v>
      </c>
      <c r="N2926" t="str">
        <f>VLOOKUP(A2926,Sheet2!$A$1:G6650,3,0)</f>
        <v>Color</v>
      </c>
      <c r="O2926" t="str">
        <f>VLOOKUP(A2926,Sheet2!$A$1:G6650,4,0)</f>
        <v>Drama</v>
      </c>
      <c r="P2926" t="str">
        <f>VLOOKUP(A2926,Sheet2!$A$1:G6650,5,0)</f>
        <v>English</v>
      </c>
      <c r="Q2926" t="str">
        <f>VLOOKUP(A2926,Sheet2!$A$1:G6650,6,0)</f>
        <v>USA</v>
      </c>
      <c r="R2926" t="str">
        <f>VLOOKUP(A2926,Sheet2!$A$1:G6650,7,0)</f>
        <v>PG-13</v>
      </c>
      <c r="S2926" t="str">
        <f>IF(Table19[[#This Row],[Language]]="English","English","Other language")</f>
        <v>English</v>
      </c>
      <c r="T2926">
        <f>Table19[[#This Row],[Gross Revenue]]-Table19[[#This Row],[Budget]]</f>
        <v>8350177</v>
      </c>
      <c r="U2926" s="1">
        <f>(Table19[[#This Row],[Gross Revenue]]/Table19[[#This Row],[Budget]])-1</f>
        <v>1.6700354000000002</v>
      </c>
      <c r="V2926" t="str">
        <f t="shared" si="104"/>
        <v>&lt;90 minutes</v>
      </c>
      <c r="W2926">
        <f>Table19[[#This Row],[Profit]]/Table19[[#This Row],[Budget]]*100</f>
        <v>167.00353999999999</v>
      </c>
      <c r="X2926">
        <v>-434215.5</v>
      </c>
      <c r="Y2926">
        <v>-0.10115100772200772</v>
      </c>
      <c r="Z2926" t="str">
        <f t="shared" si="105"/>
        <v>Low</v>
      </c>
    </row>
    <row r="2927" spans="1:26" x14ac:dyDescent="0.2">
      <c r="A2927" t="s">
        <v>5300</v>
      </c>
      <c r="B2927" t="s">
        <v>1451</v>
      </c>
      <c r="C2927" t="s">
        <v>2207</v>
      </c>
      <c r="D2927">
        <v>766</v>
      </c>
      <c r="E2927">
        <v>1251</v>
      </c>
      <c r="F2927">
        <v>5</v>
      </c>
      <c r="G2927">
        <v>97</v>
      </c>
      <c r="H2927">
        <v>6.7</v>
      </c>
      <c r="I2927">
        <v>39</v>
      </c>
      <c r="J2927">
        <v>96</v>
      </c>
      <c r="K2927">
        <v>196067</v>
      </c>
      <c r="L2927">
        <v>7000000</v>
      </c>
      <c r="M2927" s="2">
        <f>VLOOKUP(A2927,Sheet2!$A$1:G6651,2,0)</f>
        <v>37425</v>
      </c>
      <c r="N2927" t="str">
        <f>VLOOKUP(A2927,Sheet2!$A$1:G6651,3,0)</f>
        <v>Color</v>
      </c>
      <c r="O2927" t="str">
        <f>VLOOKUP(A2927,Sheet2!$A$1:G6651,4,0)</f>
        <v>Drama</v>
      </c>
      <c r="P2927" t="str">
        <f>VLOOKUP(A2927,Sheet2!$A$1:G6651,5,0)</f>
        <v>English</v>
      </c>
      <c r="Q2927" t="str">
        <f>VLOOKUP(A2927,Sheet2!$A$1:G6651,6,0)</f>
        <v>UK</v>
      </c>
      <c r="R2927" t="str">
        <f>VLOOKUP(A2927,Sheet2!$A$1:G6651,7,0)</f>
        <v>R</v>
      </c>
      <c r="S2927" t="str">
        <f>IF(Table19[[#This Row],[Language]]="English","English","Other language")</f>
        <v>English</v>
      </c>
      <c r="T2927">
        <f>Table19[[#This Row],[Gross Revenue]]-Table19[[#This Row],[Budget]]</f>
        <v>-6803933</v>
      </c>
      <c r="U2927" s="1">
        <f>(Table19[[#This Row],[Gross Revenue]]/Table19[[#This Row],[Budget]])-1</f>
        <v>-0.97199042857142859</v>
      </c>
      <c r="V2927" t="str">
        <f t="shared" si="104"/>
        <v>90-110 minutes</v>
      </c>
      <c r="W2927">
        <f>Table19[[#This Row],[Profit]]/Table19[[#This Row],[Budget]]*100</f>
        <v>-97.199042857142857</v>
      </c>
      <c r="X2927">
        <v>-434215.5</v>
      </c>
      <c r="Y2927">
        <v>-0.10115100772200772</v>
      </c>
      <c r="Z2927" t="str">
        <f t="shared" si="105"/>
        <v>Low</v>
      </c>
    </row>
    <row r="2928" spans="1:26" x14ac:dyDescent="0.2">
      <c r="A2928" t="s">
        <v>5274</v>
      </c>
      <c r="B2928" t="s">
        <v>558</v>
      </c>
      <c r="C2928" t="s">
        <v>638</v>
      </c>
      <c r="D2928">
        <v>975</v>
      </c>
      <c r="E2928">
        <v>4825</v>
      </c>
      <c r="F2928">
        <v>176</v>
      </c>
      <c r="G2928">
        <v>24000</v>
      </c>
      <c r="H2928">
        <v>6.6</v>
      </c>
      <c r="I2928">
        <v>270</v>
      </c>
      <c r="J2928">
        <v>123</v>
      </c>
      <c r="K2928">
        <v>159578352</v>
      </c>
      <c r="L2928">
        <v>43000000</v>
      </c>
      <c r="M2928" s="2">
        <f>VLOOKUP(A2928,Sheet2!$A$1:G6652,2,0)</f>
        <v>41448</v>
      </c>
      <c r="N2928" t="str">
        <f>VLOOKUP(A2928,Sheet2!$A$1:G6652,3,0)</f>
        <v>Color</v>
      </c>
      <c r="O2928" t="str">
        <f>VLOOKUP(A2928,Sheet2!$A$1:G6652,4,0)</f>
        <v>Action</v>
      </c>
      <c r="P2928" t="str">
        <f>VLOOKUP(A2928,Sheet2!$A$1:G6652,5,0)</f>
        <v>English</v>
      </c>
      <c r="Q2928" t="str">
        <f>VLOOKUP(A2928,Sheet2!$A$1:G6652,6,0)</f>
        <v>USA</v>
      </c>
      <c r="R2928" t="str">
        <f>VLOOKUP(A2928,Sheet2!$A$1:G6652,7,0)</f>
        <v>R</v>
      </c>
      <c r="S2928" t="str">
        <f>IF(Table19[[#This Row],[Language]]="English","English","Other language")</f>
        <v>English</v>
      </c>
      <c r="T2928">
        <f>Table19[[#This Row],[Gross Revenue]]-Table19[[#This Row],[Budget]]</f>
        <v>116578352</v>
      </c>
      <c r="U2928" s="1">
        <f>(Table19[[#This Row],[Gross Revenue]]/Table19[[#This Row],[Budget]])-1</f>
        <v>2.7111244651162791</v>
      </c>
      <c r="V2928" t="str">
        <f t="shared" si="104"/>
        <v>111-130 minutes</v>
      </c>
      <c r="W2928">
        <f>Table19[[#This Row],[Profit]]/Table19[[#This Row],[Budget]]*100</f>
        <v>271.11244651162792</v>
      </c>
      <c r="X2928">
        <v>-1289919.5</v>
      </c>
      <c r="Y2928">
        <v>-4.8151417500000002E-2</v>
      </c>
      <c r="Z2928" t="str">
        <f t="shared" si="105"/>
        <v>High</v>
      </c>
    </row>
    <row r="2929" spans="1:26" x14ac:dyDescent="0.2">
      <c r="A2929" t="s">
        <v>4562</v>
      </c>
      <c r="B2929" t="s">
        <v>845</v>
      </c>
      <c r="C2929" t="s">
        <v>1650</v>
      </c>
      <c r="D2929">
        <v>2000</v>
      </c>
      <c r="E2929">
        <v>6227</v>
      </c>
      <c r="F2929">
        <v>4</v>
      </c>
      <c r="G2929">
        <v>3000</v>
      </c>
      <c r="H2929">
        <v>6.2</v>
      </c>
      <c r="I2929">
        <v>35</v>
      </c>
      <c r="J2929">
        <v>87</v>
      </c>
      <c r="K2929">
        <v>19539</v>
      </c>
      <c r="L2929">
        <v>1000000</v>
      </c>
      <c r="M2929" s="2">
        <f>VLOOKUP(A2929,Sheet2!$A$1:G6653,2,0)</f>
        <v>37934</v>
      </c>
      <c r="N2929" t="str">
        <f>VLOOKUP(A2929,Sheet2!$A$1:G6653,3,0)</f>
        <v>Black and White</v>
      </c>
      <c r="O2929" t="str">
        <f>VLOOKUP(A2929,Sheet2!$A$1:G6653,4,0)</f>
        <v>Comedy</v>
      </c>
      <c r="P2929" t="str">
        <f>VLOOKUP(A2929,Sheet2!$A$1:G6653,5,0)</f>
        <v>English</v>
      </c>
      <c r="Q2929" t="str">
        <f>VLOOKUP(A2929,Sheet2!$A$1:G6653,6,0)</f>
        <v>USA</v>
      </c>
      <c r="R2929" t="str">
        <f>VLOOKUP(A2929,Sheet2!$A$1:G6653,7,0)</f>
        <v>R</v>
      </c>
      <c r="S2929" t="str">
        <f>IF(Table19[[#This Row],[Language]]="English","English","Other language")</f>
        <v>English</v>
      </c>
      <c r="T2929">
        <f>Table19[[#This Row],[Gross Revenue]]-Table19[[#This Row],[Budget]]</f>
        <v>-980461</v>
      </c>
      <c r="U2929" s="1">
        <f>(Table19[[#This Row],[Gross Revenue]]/Table19[[#This Row],[Budget]])-1</f>
        <v>-0.98046100000000003</v>
      </c>
      <c r="V2929" t="str">
        <f t="shared" si="104"/>
        <v>&lt;90 minutes</v>
      </c>
      <c r="W2929">
        <f>Table19[[#This Row],[Profit]]/Table19[[#This Row],[Budget]]*100</f>
        <v>-98.046099999999996</v>
      </c>
      <c r="X2929">
        <v>1637763</v>
      </c>
      <c r="Y2929">
        <v>0.19178668286445014</v>
      </c>
      <c r="Z2929" t="str">
        <f t="shared" si="105"/>
        <v>Low</v>
      </c>
    </row>
    <row r="2930" spans="1:26" x14ac:dyDescent="0.2">
      <c r="A2930" t="s">
        <v>6912</v>
      </c>
      <c r="B2930" t="s">
        <v>247</v>
      </c>
      <c r="C2930" t="s">
        <v>2454</v>
      </c>
      <c r="D2930">
        <v>15000</v>
      </c>
      <c r="E2930">
        <v>23227</v>
      </c>
      <c r="F2930">
        <v>150</v>
      </c>
      <c r="G2930">
        <v>75000</v>
      </c>
      <c r="H2930">
        <v>8.1</v>
      </c>
      <c r="I2930">
        <v>373</v>
      </c>
      <c r="J2930">
        <v>146</v>
      </c>
      <c r="K2930">
        <v>169705587</v>
      </c>
      <c r="L2930">
        <v>25000000</v>
      </c>
      <c r="M2930" s="2">
        <f>VLOOKUP(A2930,Sheet2!$A$1:G6654,2,0)</f>
        <v>40590</v>
      </c>
      <c r="N2930" t="str">
        <f>VLOOKUP(A2930,Sheet2!$A$1:G6654,3,0)</f>
        <v>Color</v>
      </c>
      <c r="O2930" t="str">
        <f>VLOOKUP(A2930,Sheet2!$A$1:G6654,4,0)</f>
        <v>Drama</v>
      </c>
      <c r="P2930" t="str">
        <f>VLOOKUP(A2930,Sheet2!$A$1:G6654,5,0)</f>
        <v>English</v>
      </c>
      <c r="Q2930" t="str">
        <f>VLOOKUP(A2930,Sheet2!$A$1:G6654,6,0)</f>
        <v>USA</v>
      </c>
      <c r="R2930" t="str">
        <f>VLOOKUP(A2930,Sheet2!$A$1:G6654,7,0)</f>
        <v>PG-13</v>
      </c>
      <c r="S2930" t="str">
        <f>IF(Table19[[#This Row],[Language]]="English","English","Other language")</f>
        <v>English</v>
      </c>
      <c r="T2930">
        <f>Table19[[#This Row],[Gross Revenue]]-Table19[[#This Row],[Budget]]</f>
        <v>144705587</v>
      </c>
      <c r="U2930" s="1">
        <f>(Table19[[#This Row],[Gross Revenue]]/Table19[[#This Row],[Budget]])-1</f>
        <v>5.7882234800000001</v>
      </c>
      <c r="V2930" t="str">
        <f t="shared" si="104"/>
        <v>131-150 minutes</v>
      </c>
      <c r="W2930">
        <f>Table19[[#This Row],[Profit]]/Table19[[#This Row],[Budget]]*100</f>
        <v>578.82234800000003</v>
      </c>
      <c r="X2930">
        <v>-434215.5</v>
      </c>
      <c r="Y2930">
        <v>-0.10115100772200772</v>
      </c>
      <c r="Z2930" t="str">
        <f t="shared" si="105"/>
        <v>Medium</v>
      </c>
    </row>
    <row r="2931" spans="1:26" x14ac:dyDescent="0.2">
      <c r="A2931" t="s">
        <v>4955</v>
      </c>
      <c r="B2931" t="s">
        <v>1416</v>
      </c>
      <c r="C2931" t="s">
        <v>978</v>
      </c>
      <c r="D2931">
        <v>1000</v>
      </c>
      <c r="E2931">
        <v>4500</v>
      </c>
      <c r="F2931">
        <v>192</v>
      </c>
      <c r="G2931">
        <v>0</v>
      </c>
      <c r="H2931">
        <v>6.4</v>
      </c>
      <c r="I2931">
        <v>265</v>
      </c>
      <c r="J2931">
        <v>108</v>
      </c>
      <c r="K2931">
        <v>41777564</v>
      </c>
      <c r="L2931">
        <v>15000000</v>
      </c>
      <c r="M2931" s="2">
        <f>VLOOKUP(A2931,Sheet2!$A$1:G6655,2,0)</f>
        <v>38912</v>
      </c>
      <c r="N2931" t="str">
        <f>VLOOKUP(A2931,Sheet2!$A$1:G6655,3,0)</f>
        <v>Color</v>
      </c>
      <c r="O2931" t="str">
        <f>VLOOKUP(A2931,Sheet2!$A$1:G6655,4,0)</f>
        <v>Horror</v>
      </c>
      <c r="P2931" t="str">
        <f>VLOOKUP(A2931,Sheet2!$A$1:G6655,5,0)</f>
        <v>English</v>
      </c>
      <c r="Q2931" t="str">
        <f>VLOOKUP(A2931,Sheet2!$A$1:G6655,6,0)</f>
        <v>USA</v>
      </c>
      <c r="R2931" t="str">
        <f>VLOOKUP(A2931,Sheet2!$A$1:G6655,7,0)</f>
        <v>R</v>
      </c>
      <c r="S2931" t="str">
        <f>IF(Table19[[#This Row],[Language]]="English","English","Other language")</f>
        <v>English</v>
      </c>
      <c r="T2931">
        <f>Table19[[#This Row],[Gross Revenue]]-Table19[[#This Row],[Budget]]</f>
        <v>26777564</v>
      </c>
      <c r="U2931" s="1">
        <f>(Table19[[#This Row],[Gross Revenue]]/Table19[[#This Row],[Budget]])-1</f>
        <v>1.7851709333333332</v>
      </c>
      <c r="V2931" t="str">
        <f t="shared" si="104"/>
        <v>90-110 minutes</v>
      </c>
      <c r="W2931">
        <f>Table19[[#This Row],[Profit]]/Table19[[#This Row],[Budget]]*100</f>
        <v>178.51709333333335</v>
      </c>
      <c r="X2931">
        <v>16235088</v>
      </c>
      <c r="Y2931">
        <v>1.1909079499999999</v>
      </c>
      <c r="Z2931" t="str">
        <f t="shared" si="105"/>
        <v>Medium</v>
      </c>
    </row>
    <row r="2932" spans="1:26" x14ac:dyDescent="0.2">
      <c r="A2932" t="s">
        <v>3643</v>
      </c>
      <c r="B2932" t="s">
        <v>666</v>
      </c>
      <c r="C2932" t="s">
        <v>667</v>
      </c>
      <c r="D2932">
        <v>919</v>
      </c>
      <c r="E2932">
        <v>2559</v>
      </c>
      <c r="F2932">
        <v>7</v>
      </c>
      <c r="G2932">
        <v>0</v>
      </c>
      <c r="H2932">
        <v>5.0999999999999996</v>
      </c>
      <c r="I2932">
        <v>161</v>
      </c>
      <c r="J2932">
        <v>89</v>
      </c>
      <c r="K2932">
        <v>20801344</v>
      </c>
      <c r="L2932">
        <v>15000000</v>
      </c>
      <c r="M2932" s="2">
        <f>VLOOKUP(A2932,Sheet2!$A$1:G6656,2,0)</f>
        <v>39167</v>
      </c>
      <c r="N2932" t="str">
        <f>VLOOKUP(A2932,Sheet2!$A$1:G6656,3,0)</f>
        <v>Color</v>
      </c>
      <c r="O2932" t="str">
        <f>VLOOKUP(A2932,Sheet2!$A$1:G6656,4,0)</f>
        <v>Horror</v>
      </c>
      <c r="P2932" t="str">
        <f>VLOOKUP(A2932,Sheet2!$A$1:G6656,5,0)</f>
        <v>English</v>
      </c>
      <c r="Q2932" t="str">
        <f>VLOOKUP(A2932,Sheet2!$A$1:G6656,6,0)</f>
        <v>USA</v>
      </c>
      <c r="R2932" t="str">
        <f>VLOOKUP(A2932,Sheet2!$A$1:G6656,7,0)</f>
        <v>R</v>
      </c>
      <c r="S2932" t="str">
        <f>IF(Table19[[#This Row],[Language]]="English","English","Other language")</f>
        <v>English</v>
      </c>
      <c r="T2932">
        <f>Table19[[#This Row],[Gross Revenue]]-Table19[[#This Row],[Budget]]</f>
        <v>5801344</v>
      </c>
      <c r="U2932" s="1">
        <f>(Table19[[#This Row],[Gross Revenue]]/Table19[[#This Row],[Budget]])-1</f>
        <v>0.38675626666666663</v>
      </c>
      <c r="V2932" t="str">
        <f t="shared" si="104"/>
        <v>&lt;90 minutes</v>
      </c>
      <c r="W2932">
        <f>Table19[[#This Row],[Profit]]/Table19[[#This Row],[Budget]]*100</f>
        <v>38.675626666666666</v>
      </c>
      <c r="X2932">
        <v>16235088</v>
      </c>
      <c r="Y2932">
        <v>1.1909079499999999</v>
      </c>
      <c r="Z2932" t="str">
        <f t="shared" si="105"/>
        <v>Medium</v>
      </c>
    </row>
    <row r="2933" spans="1:26" x14ac:dyDescent="0.2">
      <c r="A2933" t="s">
        <v>5676</v>
      </c>
      <c r="B2933" t="s">
        <v>1823</v>
      </c>
      <c r="C2933" t="s">
        <v>1499</v>
      </c>
      <c r="D2933">
        <v>3000</v>
      </c>
      <c r="E2933">
        <v>5977</v>
      </c>
      <c r="F2933">
        <v>13</v>
      </c>
      <c r="G2933">
        <v>0</v>
      </c>
      <c r="H2933">
        <v>6.9</v>
      </c>
      <c r="I2933">
        <v>112</v>
      </c>
      <c r="J2933">
        <v>109</v>
      </c>
      <c r="K2933">
        <v>2706659</v>
      </c>
      <c r="L2933">
        <v>2000000</v>
      </c>
      <c r="M2933" s="2">
        <f>VLOOKUP(A2933,Sheet2!$A$1:G6657,2,0)</f>
        <v>38944</v>
      </c>
      <c r="N2933" t="str">
        <f>VLOOKUP(A2933,Sheet2!$A$1:G6657,3,0)</f>
        <v>Color</v>
      </c>
      <c r="O2933" t="str">
        <f>VLOOKUP(A2933,Sheet2!$A$1:G6657,4,0)</f>
        <v>Comedy</v>
      </c>
      <c r="P2933" t="str">
        <f>VLOOKUP(A2933,Sheet2!$A$1:G6657,5,0)</f>
        <v>English</v>
      </c>
      <c r="Q2933" t="str">
        <f>VLOOKUP(A2933,Sheet2!$A$1:G6657,6,0)</f>
        <v>UK</v>
      </c>
      <c r="R2933" t="str">
        <f>VLOOKUP(A2933,Sheet2!$A$1:G6657,7,0)</f>
        <v>R</v>
      </c>
      <c r="S2933" t="str">
        <f>IF(Table19[[#This Row],[Language]]="English","English","Other language")</f>
        <v>English</v>
      </c>
      <c r="T2933">
        <f>Table19[[#This Row],[Gross Revenue]]-Table19[[#This Row],[Budget]]</f>
        <v>706659</v>
      </c>
      <c r="U2933" s="1">
        <f>(Table19[[#This Row],[Gross Revenue]]/Table19[[#This Row],[Budget]])-1</f>
        <v>0.35332950000000007</v>
      </c>
      <c r="V2933" t="str">
        <f t="shared" si="104"/>
        <v>90-110 minutes</v>
      </c>
      <c r="W2933">
        <f>Table19[[#This Row],[Profit]]/Table19[[#This Row],[Budget]]*100</f>
        <v>35.332950000000004</v>
      </c>
      <c r="X2933">
        <v>1637763</v>
      </c>
      <c r="Y2933">
        <v>0.19178668286445014</v>
      </c>
      <c r="Z2933" t="str">
        <f t="shared" si="105"/>
        <v>Low</v>
      </c>
    </row>
    <row r="2934" spans="1:26" x14ac:dyDescent="0.2">
      <c r="A2934" t="s">
        <v>5529</v>
      </c>
      <c r="B2934" t="s">
        <v>583</v>
      </c>
      <c r="C2934" t="s">
        <v>2366</v>
      </c>
      <c r="D2934">
        <v>11000</v>
      </c>
      <c r="E2934">
        <v>14073</v>
      </c>
      <c r="F2934">
        <v>37</v>
      </c>
      <c r="G2934">
        <v>10000</v>
      </c>
      <c r="H2934">
        <v>6.8</v>
      </c>
      <c r="I2934">
        <v>276</v>
      </c>
      <c r="J2934">
        <v>109</v>
      </c>
      <c r="K2934">
        <v>51019112</v>
      </c>
      <c r="L2934">
        <v>50000000</v>
      </c>
      <c r="M2934" s="2">
        <f>VLOOKUP(A2934,Sheet2!$A$1:G6658,2,0)</f>
        <v>38458</v>
      </c>
      <c r="N2934" t="str">
        <f>VLOOKUP(A2934,Sheet2!$A$1:G6658,3,0)</f>
        <v>Color</v>
      </c>
      <c r="O2934" t="str">
        <f>VLOOKUP(A2934,Sheet2!$A$1:G6658,4,0)</f>
        <v>Adventure</v>
      </c>
      <c r="P2934" t="str">
        <f>VLOOKUP(A2934,Sheet2!$A$1:G6658,5,0)</f>
        <v>English</v>
      </c>
      <c r="Q2934" t="str">
        <f>VLOOKUP(A2934,Sheet2!$A$1:G6658,6,0)</f>
        <v>USA</v>
      </c>
      <c r="R2934" t="str">
        <f>VLOOKUP(A2934,Sheet2!$A$1:G6658,7,0)</f>
        <v>PG</v>
      </c>
      <c r="S2934" t="str">
        <f>IF(Table19[[#This Row],[Language]]="English","English","Other language")</f>
        <v>English</v>
      </c>
      <c r="T2934">
        <f>Table19[[#This Row],[Gross Revenue]]-Table19[[#This Row],[Budget]]</f>
        <v>1019112</v>
      </c>
      <c r="U2934" s="1">
        <f>(Table19[[#This Row],[Gross Revenue]]/Table19[[#This Row],[Budget]])-1</f>
        <v>2.0382239999999996E-2</v>
      </c>
      <c r="V2934" t="str">
        <f t="shared" si="104"/>
        <v>90-110 minutes</v>
      </c>
      <c r="W2934">
        <f>Table19[[#This Row],[Profit]]/Table19[[#This Row],[Budget]]*100</f>
        <v>2.038224</v>
      </c>
      <c r="X2934">
        <v>3892693.5</v>
      </c>
      <c r="Y2934">
        <v>0.11726928571428571</v>
      </c>
      <c r="Z2934" t="str">
        <f t="shared" si="105"/>
        <v>High</v>
      </c>
    </row>
    <row r="2935" spans="1:26" x14ac:dyDescent="0.2">
      <c r="A2935" t="s">
        <v>5316</v>
      </c>
      <c r="B2935" t="s">
        <v>2219</v>
      </c>
      <c r="C2935" t="s">
        <v>1868</v>
      </c>
      <c r="D2935">
        <v>442</v>
      </c>
      <c r="E2935">
        <v>1134</v>
      </c>
      <c r="F2935">
        <v>529</v>
      </c>
      <c r="G2935">
        <v>348</v>
      </c>
      <c r="H2935">
        <v>6.7</v>
      </c>
      <c r="I2935">
        <v>142</v>
      </c>
      <c r="J2935">
        <v>116</v>
      </c>
      <c r="K2935">
        <v>7156933</v>
      </c>
      <c r="L2935">
        <v>25000000</v>
      </c>
      <c r="M2935" s="2">
        <f>VLOOKUP(A2935,Sheet2!$A$1:G6659,2,0)</f>
        <v>39025</v>
      </c>
      <c r="N2935" t="str">
        <f>VLOOKUP(A2935,Sheet2!$A$1:G6659,3,0)</f>
        <v>Color</v>
      </c>
      <c r="O2935" t="str">
        <f>VLOOKUP(A2935,Sheet2!$A$1:G6659,4,0)</f>
        <v>Comedy</v>
      </c>
      <c r="P2935" t="str">
        <f>VLOOKUP(A2935,Sheet2!$A$1:G6659,5,0)</f>
        <v>English</v>
      </c>
      <c r="Q2935" t="str">
        <f>VLOOKUP(A2935,Sheet2!$A$1:G6659,6,0)</f>
        <v>USA</v>
      </c>
      <c r="R2935" t="str">
        <f>VLOOKUP(A2935,Sheet2!$A$1:G6659,7,0)</f>
        <v>R</v>
      </c>
      <c r="S2935" t="str">
        <f>IF(Table19[[#This Row],[Language]]="English","English","Other language")</f>
        <v>English</v>
      </c>
      <c r="T2935">
        <f>Table19[[#This Row],[Gross Revenue]]-Table19[[#This Row],[Budget]]</f>
        <v>-17843067</v>
      </c>
      <c r="U2935" s="1">
        <f>(Table19[[#This Row],[Gross Revenue]]/Table19[[#This Row],[Budget]])-1</f>
        <v>-0.71372268000000005</v>
      </c>
      <c r="V2935" t="str">
        <f t="shared" si="104"/>
        <v>111-130 minutes</v>
      </c>
      <c r="W2935">
        <f>Table19[[#This Row],[Profit]]/Table19[[#This Row],[Budget]]*100</f>
        <v>-71.372268000000005</v>
      </c>
      <c r="X2935">
        <v>1637763</v>
      </c>
      <c r="Y2935">
        <v>0.19178668286445014</v>
      </c>
      <c r="Z2935" t="str">
        <f t="shared" si="105"/>
        <v>Medium</v>
      </c>
    </row>
    <row r="2936" spans="1:26" x14ac:dyDescent="0.2">
      <c r="A2936" t="s">
        <v>6791</v>
      </c>
      <c r="B2936" t="s">
        <v>1471</v>
      </c>
      <c r="C2936" t="s">
        <v>2256</v>
      </c>
      <c r="D2936">
        <v>5000</v>
      </c>
      <c r="E2936">
        <v>9152</v>
      </c>
      <c r="F2936">
        <v>0</v>
      </c>
      <c r="G2936">
        <v>166000</v>
      </c>
      <c r="H2936">
        <v>7.9</v>
      </c>
      <c r="I2936">
        <v>645</v>
      </c>
      <c r="J2936">
        <v>182</v>
      </c>
      <c r="K2936">
        <v>303001229</v>
      </c>
      <c r="L2936">
        <v>180000000</v>
      </c>
      <c r="M2936" s="2">
        <f>VLOOKUP(A2936,Sheet2!$A$1:G6660,2,0)</f>
        <v>41035</v>
      </c>
      <c r="N2936" t="str">
        <f>VLOOKUP(A2936,Sheet2!$A$1:G6660,3,0)</f>
        <v>Color</v>
      </c>
      <c r="O2936" t="str">
        <f>VLOOKUP(A2936,Sheet2!$A$1:G6660,4,0)</f>
        <v>Adventure</v>
      </c>
      <c r="P2936" t="str">
        <f>VLOOKUP(A2936,Sheet2!$A$1:G6660,5,0)</f>
        <v>English</v>
      </c>
      <c r="Q2936" t="str">
        <f>VLOOKUP(A2936,Sheet2!$A$1:G6660,6,0)</f>
        <v>USA</v>
      </c>
      <c r="R2936" t="str">
        <f>VLOOKUP(A2936,Sheet2!$A$1:G6660,7,0)</f>
        <v>PG-13</v>
      </c>
      <c r="S2936" t="str">
        <f>IF(Table19[[#This Row],[Language]]="English","English","Other language")</f>
        <v>English</v>
      </c>
      <c r="T2936">
        <f>Table19[[#This Row],[Gross Revenue]]-Table19[[#This Row],[Budget]]</f>
        <v>123001229</v>
      </c>
      <c r="U2936" s="1">
        <f>(Table19[[#This Row],[Gross Revenue]]/Table19[[#This Row],[Budget]])-1</f>
        <v>0.68334016111111118</v>
      </c>
      <c r="V2936" t="str">
        <f t="shared" si="104"/>
        <v>&gt;150 minutes</v>
      </c>
      <c r="W2936">
        <f>Table19[[#This Row],[Profit]]/Table19[[#This Row],[Budget]]*100</f>
        <v>68.334016111111112</v>
      </c>
      <c r="X2936">
        <v>3892693.5</v>
      </c>
      <c r="Y2936">
        <v>0.11726928571428571</v>
      </c>
      <c r="Z2936" t="str">
        <f t="shared" si="105"/>
        <v>High</v>
      </c>
    </row>
    <row r="2937" spans="1:26" x14ac:dyDescent="0.2">
      <c r="A2937" t="s">
        <v>6432</v>
      </c>
      <c r="B2937" t="s">
        <v>1471</v>
      </c>
      <c r="C2937" t="s">
        <v>2256</v>
      </c>
      <c r="D2937">
        <v>5000</v>
      </c>
      <c r="E2937">
        <v>9152</v>
      </c>
      <c r="F2937">
        <v>0</v>
      </c>
      <c r="G2937">
        <v>65000</v>
      </c>
      <c r="H2937">
        <v>7.5</v>
      </c>
      <c r="I2937">
        <v>422</v>
      </c>
      <c r="J2937">
        <v>164</v>
      </c>
      <c r="K2937">
        <v>255108370</v>
      </c>
      <c r="L2937">
        <v>250000000</v>
      </c>
      <c r="M2937" s="2">
        <f>VLOOKUP(A2937,Sheet2!$A$1:G6661,2,0)</f>
        <v>41850</v>
      </c>
      <c r="N2937" t="str">
        <f>VLOOKUP(A2937,Sheet2!$A$1:G6661,3,0)</f>
        <v>Color</v>
      </c>
      <c r="O2937" t="str">
        <f>VLOOKUP(A2937,Sheet2!$A$1:G6661,4,0)</f>
        <v>Adventure</v>
      </c>
      <c r="P2937" t="str">
        <f>VLOOKUP(A2937,Sheet2!$A$1:G6661,5,0)</f>
        <v>English</v>
      </c>
      <c r="Q2937" t="str">
        <f>VLOOKUP(A2937,Sheet2!$A$1:G6661,6,0)</f>
        <v>New Zealand</v>
      </c>
      <c r="R2937" t="str">
        <f>VLOOKUP(A2937,Sheet2!$A$1:G6661,7,0)</f>
        <v>PG-13</v>
      </c>
      <c r="S2937" t="str">
        <f>IF(Table19[[#This Row],[Language]]="English","English","Other language")</f>
        <v>English</v>
      </c>
      <c r="T2937">
        <f>Table19[[#This Row],[Gross Revenue]]-Table19[[#This Row],[Budget]]</f>
        <v>5108370</v>
      </c>
      <c r="U2937" s="1">
        <f>(Table19[[#This Row],[Gross Revenue]]/Table19[[#This Row],[Budget]])-1</f>
        <v>2.0433479999999893E-2</v>
      </c>
      <c r="V2937" t="str">
        <f t="shared" si="104"/>
        <v>&gt;150 minutes</v>
      </c>
      <c r="W2937">
        <f>Table19[[#This Row],[Profit]]/Table19[[#This Row],[Budget]]*100</f>
        <v>2.0433479999999999</v>
      </c>
      <c r="X2937">
        <v>3892693.5</v>
      </c>
      <c r="Y2937">
        <v>0.11726928571428571</v>
      </c>
      <c r="Z2937" t="str">
        <f t="shared" si="105"/>
        <v>High</v>
      </c>
    </row>
    <row r="2938" spans="1:26" x14ac:dyDescent="0.2">
      <c r="A2938" t="s">
        <v>6786</v>
      </c>
      <c r="B2938" t="s">
        <v>1471</v>
      </c>
      <c r="C2938" t="s">
        <v>2256</v>
      </c>
      <c r="D2938">
        <v>5000</v>
      </c>
      <c r="E2938">
        <v>9152</v>
      </c>
      <c r="F2938">
        <v>0</v>
      </c>
      <c r="G2938">
        <v>83000</v>
      </c>
      <c r="H2938">
        <v>7.9</v>
      </c>
      <c r="I2938">
        <v>509</v>
      </c>
      <c r="J2938">
        <v>186</v>
      </c>
      <c r="K2938">
        <v>258355354</v>
      </c>
      <c r="L2938">
        <v>225000000</v>
      </c>
      <c r="M2938" s="2">
        <f>VLOOKUP(A2938,Sheet2!$A$1:G6662,2,0)</f>
        <v>41300</v>
      </c>
      <c r="N2938" t="str">
        <f>VLOOKUP(A2938,Sheet2!$A$1:G6662,3,0)</f>
        <v>Color</v>
      </c>
      <c r="O2938" t="str">
        <f>VLOOKUP(A2938,Sheet2!$A$1:G6662,4,0)</f>
        <v>Adventure</v>
      </c>
      <c r="P2938" t="str">
        <f>VLOOKUP(A2938,Sheet2!$A$1:G6662,5,0)</f>
        <v>English</v>
      </c>
      <c r="Q2938" t="str">
        <f>VLOOKUP(A2938,Sheet2!$A$1:G6662,6,0)</f>
        <v>USA</v>
      </c>
      <c r="R2938" t="str">
        <f>VLOOKUP(A2938,Sheet2!$A$1:G6662,7,0)</f>
        <v>PG-13</v>
      </c>
      <c r="S2938" t="str">
        <f>IF(Table19[[#This Row],[Language]]="English","English","Other language")</f>
        <v>English</v>
      </c>
      <c r="T2938">
        <f>Table19[[#This Row],[Gross Revenue]]-Table19[[#This Row],[Budget]]</f>
        <v>33355354</v>
      </c>
      <c r="U2938" s="1">
        <f>(Table19[[#This Row],[Gross Revenue]]/Table19[[#This Row],[Budget]])-1</f>
        <v>0.14824601777777779</v>
      </c>
      <c r="V2938" t="str">
        <f t="shared" si="104"/>
        <v>&gt;150 minutes</v>
      </c>
      <c r="W2938">
        <f>Table19[[#This Row],[Profit]]/Table19[[#This Row],[Budget]]*100</f>
        <v>14.824601777777776</v>
      </c>
      <c r="X2938">
        <v>3892693.5</v>
      </c>
      <c r="Y2938">
        <v>0.11726928571428571</v>
      </c>
      <c r="Z2938" t="str">
        <f t="shared" si="105"/>
        <v>High</v>
      </c>
    </row>
    <row r="2939" spans="1:26" x14ac:dyDescent="0.2">
      <c r="A2939" t="s">
        <v>5648</v>
      </c>
      <c r="B2939" t="s">
        <v>1671</v>
      </c>
      <c r="C2939" t="s">
        <v>1967</v>
      </c>
      <c r="D2939">
        <v>14000</v>
      </c>
      <c r="E2939">
        <v>17423</v>
      </c>
      <c r="F2939">
        <v>278</v>
      </c>
      <c r="G2939">
        <v>19000</v>
      </c>
      <c r="H2939">
        <v>6.9</v>
      </c>
      <c r="I2939">
        <v>157</v>
      </c>
      <c r="J2939">
        <v>138</v>
      </c>
      <c r="K2939">
        <v>63224849</v>
      </c>
      <c r="L2939">
        <v>85000000</v>
      </c>
      <c r="M2939" s="2">
        <f>VLOOKUP(A2939,Sheet2!$A$1:G6663,2,0)</f>
        <v>38847</v>
      </c>
      <c r="N2939" t="str">
        <f>VLOOKUP(A2939,Sheet2!$A$1:G6663,3,0)</f>
        <v>Color</v>
      </c>
      <c r="O2939" t="str">
        <f>VLOOKUP(A2939,Sheet2!$A$1:G6663,4,0)</f>
        <v>Comedy</v>
      </c>
      <c r="P2939" t="str">
        <f>VLOOKUP(A2939,Sheet2!$A$1:G6663,5,0)</f>
        <v>English</v>
      </c>
      <c r="Q2939" t="str">
        <f>VLOOKUP(A2939,Sheet2!$A$1:G6663,6,0)</f>
        <v>USA</v>
      </c>
      <c r="R2939" t="str">
        <f>VLOOKUP(A2939,Sheet2!$A$1:G6663,7,0)</f>
        <v>PG-13</v>
      </c>
      <c r="S2939" t="str">
        <f>IF(Table19[[#This Row],[Language]]="English","English","Other language")</f>
        <v>English</v>
      </c>
      <c r="T2939">
        <f>Table19[[#This Row],[Gross Revenue]]-Table19[[#This Row],[Budget]]</f>
        <v>-21775151</v>
      </c>
      <c r="U2939" s="1">
        <f>(Table19[[#This Row],[Gross Revenue]]/Table19[[#This Row],[Budget]])-1</f>
        <v>-0.25617824705882353</v>
      </c>
      <c r="V2939" t="str">
        <f t="shared" si="104"/>
        <v>131-150 minutes</v>
      </c>
      <c r="W2939">
        <f>Table19[[#This Row],[Profit]]/Table19[[#This Row],[Budget]]*100</f>
        <v>-25.617824705882352</v>
      </c>
      <c r="X2939">
        <v>1637763</v>
      </c>
      <c r="Y2939">
        <v>0.19178668286445014</v>
      </c>
      <c r="Z2939" t="str">
        <f t="shared" si="105"/>
        <v>High</v>
      </c>
    </row>
    <row r="2940" spans="1:26" x14ac:dyDescent="0.2">
      <c r="A2940" t="s">
        <v>5312</v>
      </c>
      <c r="B2940" t="s">
        <v>2214</v>
      </c>
      <c r="C2940" t="s">
        <v>2215</v>
      </c>
      <c r="D2940">
        <v>341</v>
      </c>
      <c r="E2940">
        <v>358</v>
      </c>
      <c r="F2940">
        <v>33</v>
      </c>
      <c r="G2940">
        <v>57</v>
      </c>
      <c r="H2940">
        <v>6.7</v>
      </c>
      <c r="I2940">
        <v>78</v>
      </c>
      <c r="J2940">
        <v>106</v>
      </c>
      <c r="K2940">
        <v>304124</v>
      </c>
      <c r="L2940">
        <v>1400000</v>
      </c>
      <c r="M2940" s="2">
        <f>VLOOKUP(A2940,Sheet2!$A$1:G6664,2,0)</f>
        <v>38331</v>
      </c>
      <c r="N2940" t="str">
        <f>VLOOKUP(A2940,Sheet2!$A$1:G6664,3,0)</f>
        <v>Color</v>
      </c>
      <c r="O2940" t="str">
        <f>VLOOKUP(A2940,Sheet2!$A$1:G6664,4,0)</f>
        <v>Drama</v>
      </c>
      <c r="P2940" t="str">
        <f>VLOOKUP(A2940,Sheet2!$A$1:G6664,5,0)</f>
        <v>Spanish</v>
      </c>
      <c r="Q2940" t="str">
        <f>VLOOKUP(A2940,Sheet2!$A$1:G6664,6,0)</f>
        <v>Argentina</v>
      </c>
      <c r="R2940" t="str">
        <f>VLOOKUP(A2940,Sheet2!$A$1:G6664,7,0)</f>
        <v>R</v>
      </c>
      <c r="S2940" t="str">
        <f>IF(Table19[[#This Row],[Language]]="English","English","Other language")</f>
        <v>Other language</v>
      </c>
      <c r="T2940">
        <f>Table19[[#This Row],[Gross Revenue]]-Table19[[#This Row],[Budget]]</f>
        <v>-1095876</v>
      </c>
      <c r="U2940" s="1">
        <f>(Table19[[#This Row],[Gross Revenue]]/Table19[[#This Row],[Budget]])-1</f>
        <v>-0.78276857142857148</v>
      </c>
      <c r="V2940" t="str">
        <f t="shared" si="104"/>
        <v>90-110 minutes</v>
      </c>
      <c r="W2940">
        <f>Table19[[#This Row],[Profit]]/Table19[[#This Row],[Budget]]*100</f>
        <v>-78.276857142857153</v>
      </c>
      <c r="X2940">
        <v>-434215.5</v>
      </c>
      <c r="Y2940">
        <v>-0.10115100772200772</v>
      </c>
      <c r="Z2940" t="str">
        <f t="shared" si="105"/>
        <v>Low</v>
      </c>
    </row>
    <row r="2941" spans="1:26" x14ac:dyDescent="0.2">
      <c r="A2941" t="s">
        <v>5153</v>
      </c>
      <c r="B2941" t="s">
        <v>635</v>
      </c>
      <c r="C2941" t="s">
        <v>2126</v>
      </c>
      <c r="D2941">
        <v>883</v>
      </c>
      <c r="E2941">
        <v>2896</v>
      </c>
      <c r="F2941">
        <v>0</v>
      </c>
      <c r="G2941">
        <v>0</v>
      </c>
      <c r="H2941">
        <v>6.6</v>
      </c>
      <c r="I2941">
        <v>208</v>
      </c>
      <c r="J2941">
        <v>122</v>
      </c>
      <c r="K2941">
        <v>2428883</v>
      </c>
      <c r="L2941">
        <v>16000000</v>
      </c>
      <c r="M2941" s="2">
        <f>VLOOKUP(A2941,Sheet2!$A$1:G6665,2,0)</f>
        <v>41673</v>
      </c>
      <c r="N2941" t="str">
        <f>VLOOKUP(A2941,Sheet2!$A$1:G6665,3,0)</f>
        <v>Color</v>
      </c>
      <c r="O2941" t="str">
        <f>VLOOKUP(A2941,Sheet2!$A$1:G6665,4,0)</f>
        <v>Drama</v>
      </c>
      <c r="P2941" t="str">
        <f>VLOOKUP(A2941,Sheet2!$A$1:G6665,5,0)</f>
        <v>English</v>
      </c>
      <c r="Q2941" t="str">
        <f>VLOOKUP(A2941,Sheet2!$A$1:G6665,6,0)</f>
        <v>USA</v>
      </c>
      <c r="R2941" t="str">
        <f>VLOOKUP(A2941,Sheet2!$A$1:G6665,7,0)</f>
        <v>R</v>
      </c>
      <c r="S2941" t="str">
        <f>IF(Table19[[#This Row],[Language]]="English","English","Other language")</f>
        <v>English</v>
      </c>
      <c r="T2941">
        <f>Table19[[#This Row],[Gross Revenue]]-Table19[[#This Row],[Budget]]</f>
        <v>-13571117</v>
      </c>
      <c r="U2941" s="1">
        <f>(Table19[[#This Row],[Gross Revenue]]/Table19[[#This Row],[Budget]])-1</f>
        <v>-0.84819481250000006</v>
      </c>
      <c r="V2941" t="str">
        <f t="shared" si="104"/>
        <v>111-130 minutes</v>
      </c>
      <c r="W2941">
        <f>Table19[[#This Row],[Profit]]/Table19[[#This Row],[Budget]]*100</f>
        <v>-84.819481249999995</v>
      </c>
      <c r="X2941">
        <v>-434215.5</v>
      </c>
      <c r="Y2941">
        <v>-0.10115100772200772</v>
      </c>
      <c r="Z2941" t="str">
        <f t="shared" si="105"/>
        <v>Medium</v>
      </c>
    </row>
    <row r="2942" spans="1:26" x14ac:dyDescent="0.2">
      <c r="A2942" t="s">
        <v>6337</v>
      </c>
      <c r="B2942" t="s">
        <v>2875</v>
      </c>
      <c r="C2942" t="s">
        <v>2876</v>
      </c>
      <c r="D2942">
        <v>58</v>
      </c>
      <c r="E2942">
        <v>62</v>
      </c>
      <c r="F2942">
        <v>0</v>
      </c>
      <c r="G2942">
        <v>0</v>
      </c>
      <c r="H2942">
        <v>7.4</v>
      </c>
      <c r="I2942">
        <v>29</v>
      </c>
      <c r="J2942">
        <v>93</v>
      </c>
      <c r="K2942">
        <v>155984</v>
      </c>
      <c r="L2942">
        <v>160000</v>
      </c>
      <c r="M2942" s="2">
        <f>VLOOKUP(A2942,Sheet2!$A$1:G6666,2,0)</f>
        <v>40138</v>
      </c>
      <c r="N2942" t="str">
        <f>VLOOKUP(A2942,Sheet2!$A$1:G6666,3,0)</f>
        <v>Color</v>
      </c>
      <c r="O2942" t="str">
        <f>VLOOKUP(A2942,Sheet2!$A$1:G6666,4,0)</f>
        <v>Documentary</v>
      </c>
      <c r="P2942" t="str">
        <f>VLOOKUP(A2942,Sheet2!$A$1:G6666,5,0)</f>
        <v>English</v>
      </c>
      <c r="Q2942" t="str">
        <f>VLOOKUP(A2942,Sheet2!$A$1:G6666,6,0)</f>
        <v>USA</v>
      </c>
      <c r="R2942" t="str">
        <f>VLOOKUP(A2942,Sheet2!$A$1:G6666,7,0)</f>
        <v>Unrated</v>
      </c>
      <c r="S2942" t="str">
        <f>IF(Table19[[#This Row],[Language]]="English","English","Other language")</f>
        <v>English</v>
      </c>
      <c r="T2942">
        <f>Table19[[#This Row],[Gross Revenue]]-Table19[[#This Row],[Budget]]</f>
        <v>-4016</v>
      </c>
      <c r="U2942" s="1">
        <f>(Table19[[#This Row],[Gross Revenue]]/Table19[[#This Row],[Budget]])-1</f>
        <v>-2.5100000000000011E-2</v>
      </c>
      <c r="V2942" t="str">
        <f t="shared" si="104"/>
        <v>90-110 minutes</v>
      </c>
      <c r="W2942">
        <f>Table19[[#This Row],[Profit]]/Table19[[#This Row],[Budget]]*100</f>
        <v>-2.5100000000000002</v>
      </c>
      <c r="Z2942" t="str">
        <f t="shared" si="105"/>
        <v>Low</v>
      </c>
    </row>
    <row r="2943" spans="1:26" x14ac:dyDescent="0.2">
      <c r="A2943" t="s">
        <v>5069</v>
      </c>
      <c r="B2943" t="s">
        <v>456</v>
      </c>
      <c r="C2943" t="s">
        <v>1686</v>
      </c>
      <c r="D2943">
        <v>19000</v>
      </c>
      <c r="E2943">
        <v>20683</v>
      </c>
      <c r="F2943">
        <v>0</v>
      </c>
      <c r="G2943">
        <v>0</v>
      </c>
      <c r="H2943">
        <v>6.5</v>
      </c>
      <c r="I2943">
        <v>96</v>
      </c>
      <c r="J2943">
        <v>170</v>
      </c>
      <c r="K2943">
        <v>75370763</v>
      </c>
      <c r="L2943">
        <v>60000000</v>
      </c>
      <c r="M2943" s="2">
        <f>VLOOKUP(A2943,Sheet2!$A$1:G6667,2,0)</f>
        <v>36044</v>
      </c>
      <c r="N2943" t="str">
        <f>VLOOKUP(A2943,Sheet2!$A$1:G6667,3,0)</f>
        <v>Color</v>
      </c>
      <c r="O2943" t="str">
        <f>VLOOKUP(A2943,Sheet2!$A$1:G6667,4,0)</f>
        <v>Drama</v>
      </c>
      <c r="P2943" t="str">
        <f>VLOOKUP(A2943,Sheet2!$A$1:G6667,5,0)</f>
        <v>English</v>
      </c>
      <c r="Q2943" t="str">
        <f>VLOOKUP(A2943,Sheet2!$A$1:G6667,6,0)</f>
        <v>USA</v>
      </c>
      <c r="R2943" t="str">
        <f>VLOOKUP(A2943,Sheet2!$A$1:G6667,7,0)</f>
        <v>PG-13</v>
      </c>
      <c r="S2943" t="str">
        <f>IF(Table19[[#This Row],[Language]]="English","English","Other language")</f>
        <v>English</v>
      </c>
      <c r="T2943">
        <f>Table19[[#This Row],[Gross Revenue]]-Table19[[#This Row],[Budget]]</f>
        <v>15370763</v>
      </c>
      <c r="U2943" s="1">
        <f>(Table19[[#This Row],[Gross Revenue]]/Table19[[#This Row],[Budget]])-1</f>
        <v>0.25617938333333323</v>
      </c>
      <c r="V2943" t="str">
        <f t="shared" si="104"/>
        <v>&gt;150 minutes</v>
      </c>
      <c r="W2943">
        <f>Table19[[#This Row],[Profit]]/Table19[[#This Row],[Budget]]*100</f>
        <v>25.617938333333335</v>
      </c>
      <c r="X2943">
        <v>-434215.5</v>
      </c>
      <c r="Y2943">
        <v>-0.10115100772200772</v>
      </c>
      <c r="Z2943" t="str">
        <f t="shared" si="105"/>
        <v>High</v>
      </c>
    </row>
    <row r="2944" spans="1:26" x14ac:dyDescent="0.2">
      <c r="A2944" t="s">
        <v>5738</v>
      </c>
      <c r="B2944" t="s">
        <v>2492</v>
      </c>
      <c r="C2944" t="s">
        <v>2493</v>
      </c>
      <c r="D2944">
        <v>629</v>
      </c>
      <c r="E2944">
        <v>1173</v>
      </c>
      <c r="F2944">
        <v>584</v>
      </c>
      <c r="G2944">
        <v>7000</v>
      </c>
      <c r="H2944">
        <v>7</v>
      </c>
      <c r="I2944">
        <v>363</v>
      </c>
      <c r="J2944">
        <v>110</v>
      </c>
      <c r="K2944">
        <v>2201412</v>
      </c>
      <c r="L2944">
        <v>12215500000</v>
      </c>
      <c r="M2944" s="2">
        <f>VLOOKUP(A2944,Sheet2!$A$1:G6668,2,0)</f>
        <v>38752</v>
      </c>
      <c r="N2944" t="str">
        <f>VLOOKUP(A2944,Sheet2!$A$1:G6668,3,0)</f>
        <v>Color</v>
      </c>
      <c r="O2944" t="str">
        <f>VLOOKUP(A2944,Sheet2!$A$1:G6668,4,0)</f>
        <v>Comedy</v>
      </c>
      <c r="P2944" t="str">
        <f>VLOOKUP(A2944,Sheet2!$A$1:G6668,5,0)</f>
        <v>Korean</v>
      </c>
      <c r="Q2944" t="str">
        <f>VLOOKUP(A2944,Sheet2!$A$1:G6668,6,0)</f>
        <v>South Korea</v>
      </c>
      <c r="R2944" t="str">
        <f>VLOOKUP(A2944,Sheet2!$A$1:G6668,7,0)</f>
        <v>R</v>
      </c>
      <c r="S2944" t="str">
        <f>IF(Table19[[#This Row],[Language]]="English","English","Other language")</f>
        <v>Other language</v>
      </c>
      <c r="T2944">
        <f>Table19[[#This Row],[Gross Revenue]]-Table19[[#This Row],[Budget]]</f>
        <v>-12213298588</v>
      </c>
      <c r="U2944" s="1">
        <f>(Table19[[#This Row],[Gross Revenue]]/Table19[[#This Row],[Budget]])-1</f>
        <v>-0.99981978535467231</v>
      </c>
      <c r="V2944" t="str">
        <f t="shared" si="104"/>
        <v>90-110 minutes</v>
      </c>
      <c r="W2944">
        <f>Table19[[#This Row],[Profit]]/Table19[[#This Row],[Budget]]*100</f>
        <v>-99.981978535467235</v>
      </c>
      <c r="X2944">
        <v>1637763</v>
      </c>
      <c r="Y2944">
        <v>0.19178668286445014</v>
      </c>
      <c r="Z2944" t="str">
        <f t="shared" si="105"/>
        <v>High</v>
      </c>
    </row>
    <row r="2945" spans="1:26" x14ac:dyDescent="0.2">
      <c r="A2945" t="s">
        <v>4364</v>
      </c>
      <c r="B2945" t="s">
        <v>1013</v>
      </c>
      <c r="C2945" t="s">
        <v>1480</v>
      </c>
      <c r="D2945">
        <v>584</v>
      </c>
      <c r="E2945">
        <v>2024</v>
      </c>
      <c r="F2945">
        <v>62</v>
      </c>
      <c r="G2945">
        <v>345</v>
      </c>
      <c r="H2945">
        <v>6</v>
      </c>
      <c r="I2945">
        <v>9</v>
      </c>
      <c r="J2945">
        <v>109</v>
      </c>
      <c r="K2945">
        <v>5100000</v>
      </c>
      <c r="L2945">
        <v>7500000</v>
      </c>
      <c r="M2945" s="2">
        <f>VLOOKUP(A2945,Sheet2!$A$1:G6669,2,0)</f>
        <v>30960</v>
      </c>
      <c r="N2945" t="str">
        <f>VLOOKUP(A2945,Sheet2!$A$1:G6669,3,0)</f>
        <v>Color</v>
      </c>
      <c r="O2945" t="str">
        <f>VLOOKUP(A2945,Sheet2!$A$1:G6669,4,0)</f>
        <v>Comedy</v>
      </c>
      <c r="P2945" t="str">
        <f>VLOOKUP(A2945,Sheet2!$A$1:G6669,5,0)</f>
        <v>English</v>
      </c>
      <c r="Q2945" t="str">
        <f>VLOOKUP(A2945,Sheet2!$A$1:G6669,6,0)</f>
        <v>UK</v>
      </c>
      <c r="R2945" t="str">
        <f>VLOOKUP(A2945,Sheet2!$A$1:G6669,7,0)</f>
        <v>R</v>
      </c>
      <c r="S2945" t="str">
        <f>IF(Table19[[#This Row],[Language]]="English","English","Other language")</f>
        <v>English</v>
      </c>
      <c r="T2945">
        <f>Table19[[#This Row],[Gross Revenue]]-Table19[[#This Row],[Budget]]</f>
        <v>-2400000</v>
      </c>
      <c r="U2945" s="1">
        <f>(Table19[[#This Row],[Gross Revenue]]/Table19[[#This Row],[Budget]])-1</f>
        <v>-0.31999999999999995</v>
      </c>
      <c r="V2945" t="str">
        <f t="shared" si="104"/>
        <v>90-110 minutes</v>
      </c>
      <c r="W2945">
        <f>Table19[[#This Row],[Profit]]/Table19[[#This Row],[Budget]]*100</f>
        <v>-32</v>
      </c>
      <c r="X2945">
        <v>1637763</v>
      </c>
      <c r="Y2945">
        <v>0.19178668286445014</v>
      </c>
      <c r="Z2945" t="str">
        <f t="shared" si="105"/>
        <v>Low</v>
      </c>
    </row>
    <row r="2946" spans="1:26" x14ac:dyDescent="0.2">
      <c r="A2946" t="s">
        <v>6543</v>
      </c>
      <c r="B2946" t="s">
        <v>1685</v>
      </c>
      <c r="C2946" t="s">
        <v>2444</v>
      </c>
      <c r="D2946">
        <v>11000</v>
      </c>
      <c r="E2946">
        <v>12624</v>
      </c>
      <c r="F2946">
        <v>335</v>
      </c>
      <c r="G2946">
        <v>0</v>
      </c>
      <c r="H2946">
        <v>7.6</v>
      </c>
      <c r="I2946">
        <v>174</v>
      </c>
      <c r="J2946">
        <v>114</v>
      </c>
      <c r="K2946">
        <v>41597830</v>
      </c>
      <c r="L2946">
        <v>25000000</v>
      </c>
      <c r="M2946" s="2">
        <f>VLOOKUP(A2946,Sheet2!$A$1:G6670,2,0)</f>
        <v>37567</v>
      </c>
      <c r="N2946" t="str">
        <f>VLOOKUP(A2946,Sheet2!$A$1:G6670,3,0)</f>
        <v>Color</v>
      </c>
      <c r="O2946" t="str">
        <f>VLOOKUP(A2946,Sheet2!$A$1:G6670,4,0)</f>
        <v>Drama</v>
      </c>
      <c r="P2946" t="str">
        <f>VLOOKUP(A2946,Sheet2!$A$1:G6670,5,0)</f>
        <v>English</v>
      </c>
      <c r="Q2946" t="str">
        <f>VLOOKUP(A2946,Sheet2!$A$1:G6670,6,0)</f>
        <v>USA</v>
      </c>
      <c r="R2946" t="str">
        <f>VLOOKUP(A2946,Sheet2!$A$1:G6670,7,0)</f>
        <v>PG-13</v>
      </c>
      <c r="S2946" t="str">
        <f>IF(Table19[[#This Row],[Language]]="English","English","Other language")</f>
        <v>English</v>
      </c>
      <c r="T2946">
        <f>Table19[[#This Row],[Gross Revenue]]-Table19[[#This Row],[Budget]]</f>
        <v>16597830</v>
      </c>
      <c r="U2946" s="1">
        <f>(Table19[[#This Row],[Gross Revenue]]/Table19[[#This Row],[Budget]])-1</f>
        <v>0.66391320000000009</v>
      </c>
      <c r="V2946" t="str">
        <f t="shared" ref="V2946:V3009" si="106">IF(J2946="","",IF(J2946&lt;90,"&lt;90 minutes",IF(J2946&lt;=110,"90-110 minutes",IF(J2946&lt;=130,"111-130 minutes",IF(J2946&lt;=150,"131-150 minutes","&gt;150 minutes")))))</f>
        <v>111-130 minutes</v>
      </c>
      <c r="W2946">
        <f>Table19[[#This Row],[Profit]]/Table19[[#This Row],[Budget]]*100</f>
        <v>66.391319999999993</v>
      </c>
      <c r="X2946">
        <v>-434215.5</v>
      </c>
      <c r="Y2946">
        <v>-0.10115100772200772</v>
      </c>
      <c r="Z2946" t="str">
        <f t="shared" ref="Z2946:Z3009" si="107">IF(L2946="","",IF(L2946&lt;=$AA$26,"Low",IF(L2946&lt;=$AA$28,"Medium","High")))</f>
        <v>Medium</v>
      </c>
    </row>
    <row r="2947" spans="1:26" x14ac:dyDescent="0.2">
      <c r="A2947" t="s">
        <v>3901</v>
      </c>
      <c r="B2947" t="s">
        <v>247</v>
      </c>
      <c r="C2947" t="s">
        <v>776</v>
      </c>
      <c r="D2947">
        <v>15000</v>
      </c>
      <c r="E2947">
        <v>18789</v>
      </c>
      <c r="F2947">
        <v>29</v>
      </c>
      <c r="G2947">
        <v>0</v>
      </c>
      <c r="H2947">
        <v>5.5</v>
      </c>
      <c r="I2947">
        <v>129</v>
      </c>
      <c r="J2947">
        <v>97</v>
      </c>
      <c r="K2947">
        <v>48237389</v>
      </c>
      <c r="L2947">
        <v>25000000</v>
      </c>
      <c r="M2947" s="2">
        <f>VLOOKUP(A2947,Sheet2!$A$1:G6671,2,0)</f>
        <v>39565</v>
      </c>
      <c r="N2947" t="str">
        <f>VLOOKUP(A2947,Sheet2!$A$1:G6671,3,0)</f>
        <v>Color</v>
      </c>
      <c r="O2947" t="str">
        <f>VLOOKUP(A2947,Sheet2!$A$1:G6671,4,0)</f>
        <v>Comedy</v>
      </c>
      <c r="P2947" t="str">
        <f>VLOOKUP(A2947,Sheet2!$A$1:G6671,5,0)</f>
        <v>English</v>
      </c>
      <c r="Q2947" t="str">
        <f>VLOOKUP(A2947,Sheet2!$A$1:G6671,6,0)</f>
        <v>USA</v>
      </c>
      <c r="R2947" t="str">
        <f>VLOOKUP(A2947,Sheet2!$A$1:G6671,7,0)</f>
        <v>PG-13</v>
      </c>
      <c r="S2947" t="str">
        <f>IF(Table19[[#This Row],[Language]]="English","English","Other language")</f>
        <v>English</v>
      </c>
      <c r="T2947">
        <f>Table19[[#This Row],[Gross Revenue]]-Table19[[#This Row],[Budget]]</f>
        <v>23237389</v>
      </c>
      <c r="U2947" s="1">
        <f>(Table19[[#This Row],[Gross Revenue]]/Table19[[#This Row],[Budget]])-1</f>
        <v>0.92949556000000011</v>
      </c>
      <c r="V2947" t="str">
        <f t="shared" si="106"/>
        <v>90-110 minutes</v>
      </c>
      <c r="W2947">
        <f>Table19[[#This Row],[Profit]]/Table19[[#This Row],[Budget]]*100</f>
        <v>92.949556000000001</v>
      </c>
      <c r="X2947">
        <v>1637763</v>
      </c>
      <c r="Y2947">
        <v>0.19178668286445014</v>
      </c>
      <c r="Z2947" t="str">
        <f t="shared" si="107"/>
        <v>Medium</v>
      </c>
    </row>
    <row r="2948" spans="1:26" x14ac:dyDescent="0.2">
      <c r="A2948" t="s">
        <v>5912</v>
      </c>
      <c r="B2948" t="s">
        <v>2624</v>
      </c>
      <c r="C2948" t="s">
        <v>2625</v>
      </c>
      <c r="D2948">
        <v>902</v>
      </c>
      <c r="E2948">
        <v>2735</v>
      </c>
      <c r="F2948">
        <v>25</v>
      </c>
      <c r="G2948">
        <v>345</v>
      </c>
      <c r="H2948">
        <v>7.1</v>
      </c>
      <c r="I2948">
        <v>96</v>
      </c>
      <c r="J2948">
        <v>135</v>
      </c>
      <c r="K2948">
        <v>3041803</v>
      </c>
      <c r="L2948">
        <v>10000000</v>
      </c>
      <c r="M2948" s="2">
        <f>VLOOKUP(A2948,Sheet2!$A$1:G6672,2,0)</f>
        <v>36545</v>
      </c>
      <c r="N2948" t="str">
        <f>VLOOKUP(A2948,Sheet2!$A$1:G6672,3,0)</f>
        <v>Color</v>
      </c>
      <c r="O2948" t="str">
        <f>VLOOKUP(A2948,Sheet2!$A$1:G6672,4,0)</f>
        <v>Drama</v>
      </c>
      <c r="P2948" t="str">
        <f>VLOOKUP(A2948,Sheet2!$A$1:G6672,5,0)</f>
        <v>English</v>
      </c>
      <c r="Q2948" t="str">
        <f>VLOOKUP(A2948,Sheet2!$A$1:G6672,6,0)</f>
        <v>UK</v>
      </c>
      <c r="R2948" t="str">
        <f>VLOOKUP(A2948,Sheet2!$A$1:G6672,7,0)</f>
        <v>PG</v>
      </c>
      <c r="S2948" t="str">
        <f>IF(Table19[[#This Row],[Language]]="English","English","Other language")</f>
        <v>English</v>
      </c>
      <c r="T2948">
        <f>Table19[[#This Row],[Gross Revenue]]-Table19[[#This Row],[Budget]]</f>
        <v>-6958197</v>
      </c>
      <c r="U2948" s="1">
        <f>(Table19[[#This Row],[Gross Revenue]]/Table19[[#This Row],[Budget]])-1</f>
        <v>-0.69581969999999993</v>
      </c>
      <c r="V2948" t="str">
        <f t="shared" si="106"/>
        <v>131-150 minutes</v>
      </c>
      <c r="W2948">
        <f>Table19[[#This Row],[Profit]]/Table19[[#This Row],[Budget]]*100</f>
        <v>-69.581969999999998</v>
      </c>
      <c r="X2948">
        <v>-434215.5</v>
      </c>
      <c r="Y2948">
        <v>-0.10115100772200772</v>
      </c>
      <c r="Z2948" t="str">
        <f t="shared" si="107"/>
        <v>Low</v>
      </c>
    </row>
    <row r="2949" spans="1:26" x14ac:dyDescent="0.2">
      <c r="A2949" t="s">
        <v>4845</v>
      </c>
      <c r="B2949" t="s">
        <v>940</v>
      </c>
      <c r="C2949" t="s">
        <v>941</v>
      </c>
      <c r="D2949">
        <v>969</v>
      </c>
      <c r="E2949">
        <v>3833</v>
      </c>
      <c r="F2949">
        <v>243</v>
      </c>
      <c r="G2949">
        <v>0</v>
      </c>
      <c r="H2949">
        <v>6.4</v>
      </c>
      <c r="I2949">
        <v>238</v>
      </c>
      <c r="J2949">
        <v>95</v>
      </c>
      <c r="K2949">
        <v>100659</v>
      </c>
      <c r="L2949">
        <v>900000</v>
      </c>
      <c r="M2949" s="2">
        <f>VLOOKUP(A2949,Sheet2!$A$1:G6673,2,0)</f>
        <v>39958</v>
      </c>
      <c r="N2949" t="str">
        <f>VLOOKUP(A2949,Sheet2!$A$1:G6673,3,0)</f>
        <v>Color</v>
      </c>
      <c r="O2949" t="str">
        <f>VLOOKUP(A2949,Sheet2!$A$1:G6673,4,0)</f>
        <v>Horror</v>
      </c>
      <c r="P2949" t="str">
        <f>VLOOKUP(A2949,Sheet2!$A$1:G6673,5,0)</f>
        <v>English</v>
      </c>
      <c r="Q2949" t="str">
        <f>VLOOKUP(A2949,Sheet2!$A$1:G6673,6,0)</f>
        <v>USA</v>
      </c>
      <c r="R2949" t="str">
        <f>VLOOKUP(A2949,Sheet2!$A$1:G6673,7,0)</f>
        <v>R</v>
      </c>
      <c r="S2949" t="str">
        <f>IF(Table19[[#This Row],[Language]]="English","English","Other language")</f>
        <v>English</v>
      </c>
      <c r="T2949">
        <f>Table19[[#This Row],[Gross Revenue]]-Table19[[#This Row],[Budget]]</f>
        <v>-799341</v>
      </c>
      <c r="U2949" s="1">
        <f>(Table19[[#This Row],[Gross Revenue]]/Table19[[#This Row],[Budget]])-1</f>
        <v>-0.88815666666666671</v>
      </c>
      <c r="V2949" t="str">
        <f t="shared" si="106"/>
        <v>90-110 minutes</v>
      </c>
      <c r="W2949">
        <f>Table19[[#This Row],[Profit]]/Table19[[#This Row],[Budget]]*100</f>
        <v>-88.815666666666672</v>
      </c>
      <c r="X2949">
        <v>16235088</v>
      </c>
      <c r="Y2949">
        <v>1.1909079499999999</v>
      </c>
      <c r="Z2949" t="str">
        <f t="shared" si="107"/>
        <v>Low</v>
      </c>
    </row>
    <row r="2950" spans="1:26" x14ac:dyDescent="0.2">
      <c r="A2950" t="s">
        <v>5288</v>
      </c>
      <c r="B2950" t="s">
        <v>1857</v>
      </c>
      <c r="C2950" t="s">
        <v>1144</v>
      </c>
      <c r="D2950">
        <v>1000</v>
      </c>
      <c r="E2950">
        <v>4438</v>
      </c>
      <c r="F2950">
        <v>287</v>
      </c>
      <c r="G2950">
        <v>0</v>
      </c>
      <c r="H2950">
        <v>6.6</v>
      </c>
      <c r="I2950">
        <v>161</v>
      </c>
      <c r="J2950">
        <v>91</v>
      </c>
      <c r="K2950">
        <v>17986000</v>
      </c>
      <c r="L2950">
        <v>1000000</v>
      </c>
      <c r="M2950" s="2">
        <f>VLOOKUP(A2950,Sheet2!$A$1:G6674,2,0)</f>
        <v>29752</v>
      </c>
      <c r="N2950" t="str">
        <f>VLOOKUP(A2950,Sheet2!$A$1:G6674,3,0)</f>
        <v>Color</v>
      </c>
      <c r="O2950" t="str">
        <f>VLOOKUP(A2950,Sheet2!$A$1:G6674,4,0)</f>
        <v>Horror</v>
      </c>
      <c r="P2950" t="str">
        <f>VLOOKUP(A2950,Sheet2!$A$1:G6674,5,0)</f>
        <v>English</v>
      </c>
      <c r="Q2950" t="str">
        <f>VLOOKUP(A2950,Sheet2!$A$1:G6674,6,0)</f>
        <v>USA</v>
      </c>
      <c r="R2950" t="str">
        <f>VLOOKUP(A2950,Sheet2!$A$1:G6674,7,0)</f>
        <v>R</v>
      </c>
      <c r="S2950" t="str">
        <f>IF(Table19[[#This Row],[Language]]="English","English","Other language")</f>
        <v>English</v>
      </c>
      <c r="T2950">
        <f>Table19[[#This Row],[Gross Revenue]]-Table19[[#This Row],[Budget]]</f>
        <v>16986000</v>
      </c>
      <c r="U2950" s="1">
        <f>(Table19[[#This Row],[Gross Revenue]]/Table19[[#This Row],[Budget]])-1</f>
        <v>16.986000000000001</v>
      </c>
      <c r="V2950" t="str">
        <f t="shared" si="106"/>
        <v>90-110 minutes</v>
      </c>
      <c r="W2950">
        <f>Table19[[#This Row],[Profit]]/Table19[[#This Row],[Budget]]*100</f>
        <v>1698.6000000000001</v>
      </c>
      <c r="X2950">
        <v>16235088</v>
      </c>
      <c r="Y2950">
        <v>1.1909079499999999</v>
      </c>
      <c r="Z2950" t="str">
        <f t="shared" si="107"/>
        <v>Low</v>
      </c>
    </row>
    <row r="2951" spans="1:26" x14ac:dyDescent="0.2">
      <c r="A2951" t="s">
        <v>6180</v>
      </c>
      <c r="B2951" t="s">
        <v>777</v>
      </c>
      <c r="C2951" t="s">
        <v>1813</v>
      </c>
      <c r="D2951">
        <v>1000</v>
      </c>
      <c r="E2951">
        <v>2612</v>
      </c>
      <c r="F2951">
        <v>0</v>
      </c>
      <c r="G2951">
        <v>0</v>
      </c>
      <c r="H2951">
        <v>7.3</v>
      </c>
      <c r="I2951">
        <v>77</v>
      </c>
      <c r="J2951">
        <v>111</v>
      </c>
      <c r="K2951">
        <v>2869369</v>
      </c>
      <c r="L2951">
        <v>30000000</v>
      </c>
      <c r="M2951" s="2">
        <f>VLOOKUP(A2951,Sheet2!$A$1:G6675,2,0)</f>
        <v>34504</v>
      </c>
      <c r="N2951" t="str">
        <f>VLOOKUP(A2951,Sheet2!$A$1:G6675,3,0)</f>
        <v>Black and White</v>
      </c>
      <c r="O2951" t="str">
        <f>VLOOKUP(A2951,Sheet2!$A$1:G6675,4,0)</f>
        <v>Comedy</v>
      </c>
      <c r="P2951" t="str">
        <f>VLOOKUP(A2951,Sheet2!$A$1:G6675,5,0)</f>
        <v>English</v>
      </c>
      <c r="Q2951" t="str">
        <f>VLOOKUP(A2951,Sheet2!$A$1:G6675,6,0)</f>
        <v>UK</v>
      </c>
      <c r="R2951" t="str">
        <f>VLOOKUP(A2951,Sheet2!$A$1:G6675,7,0)</f>
        <v>PG</v>
      </c>
      <c r="S2951" t="str">
        <f>IF(Table19[[#This Row],[Language]]="English","English","Other language")</f>
        <v>English</v>
      </c>
      <c r="T2951">
        <f>Table19[[#This Row],[Gross Revenue]]-Table19[[#This Row],[Budget]]</f>
        <v>-27130631</v>
      </c>
      <c r="U2951" s="1">
        <f>(Table19[[#This Row],[Gross Revenue]]/Table19[[#This Row],[Budget]])-1</f>
        <v>-0.90435436666666669</v>
      </c>
      <c r="V2951" t="str">
        <f t="shared" si="106"/>
        <v>111-130 minutes</v>
      </c>
      <c r="W2951">
        <f>Table19[[#This Row],[Profit]]/Table19[[#This Row],[Budget]]*100</f>
        <v>-90.435436666666675</v>
      </c>
      <c r="X2951">
        <v>1637763</v>
      </c>
      <c r="Y2951">
        <v>0.19178668286445014</v>
      </c>
      <c r="Z2951" t="str">
        <f t="shared" si="107"/>
        <v>Medium</v>
      </c>
    </row>
    <row r="2952" spans="1:26" x14ac:dyDescent="0.2">
      <c r="A2952" t="s">
        <v>5663</v>
      </c>
      <c r="B2952" t="s">
        <v>272</v>
      </c>
      <c r="C2952" t="s">
        <v>2357</v>
      </c>
      <c r="D2952">
        <v>2000</v>
      </c>
      <c r="E2952">
        <v>4842</v>
      </c>
      <c r="F2952">
        <v>21</v>
      </c>
      <c r="G2952">
        <v>0</v>
      </c>
      <c r="H2952">
        <v>6.9</v>
      </c>
      <c r="I2952">
        <v>80</v>
      </c>
      <c r="J2952">
        <v>91</v>
      </c>
      <c r="K2952">
        <v>100117603</v>
      </c>
      <c r="L2952">
        <v>100000000</v>
      </c>
      <c r="M2952" s="2">
        <f>VLOOKUP(A2952,Sheet2!$A$1:G6676,2,0)</f>
        <v>35118</v>
      </c>
      <c r="N2952" t="str">
        <f>VLOOKUP(A2952,Sheet2!$A$1:G6676,3,0)</f>
        <v>Color</v>
      </c>
      <c r="O2952" t="str">
        <f>VLOOKUP(A2952,Sheet2!$A$1:G6676,4,0)</f>
        <v>Animation</v>
      </c>
      <c r="P2952" t="str">
        <f>VLOOKUP(A2952,Sheet2!$A$1:G6676,5,0)</f>
        <v>English</v>
      </c>
      <c r="Q2952" t="str">
        <f>VLOOKUP(A2952,Sheet2!$A$1:G6676,6,0)</f>
        <v>USA</v>
      </c>
      <c r="R2952" t="str">
        <f>VLOOKUP(A2952,Sheet2!$A$1:G6676,7,0)</f>
        <v>G</v>
      </c>
      <c r="S2952" t="str">
        <f>IF(Table19[[#This Row],[Language]]="English","English","Other language")</f>
        <v>English</v>
      </c>
      <c r="T2952">
        <f>Table19[[#This Row],[Gross Revenue]]-Table19[[#This Row],[Budget]]</f>
        <v>117603</v>
      </c>
      <c r="U2952" s="1">
        <f>(Table19[[#This Row],[Gross Revenue]]/Table19[[#This Row],[Budget]])-1</f>
        <v>1.1760300000001056E-3</v>
      </c>
      <c r="V2952" t="str">
        <f t="shared" si="106"/>
        <v>90-110 minutes</v>
      </c>
      <c r="W2952">
        <f>Table19[[#This Row],[Profit]]/Table19[[#This Row],[Budget]]*100</f>
        <v>0.117603</v>
      </c>
      <c r="Z2952" t="str">
        <f t="shared" si="107"/>
        <v>High</v>
      </c>
    </row>
    <row r="2953" spans="1:26" x14ac:dyDescent="0.2">
      <c r="A2953" t="s">
        <v>6261</v>
      </c>
      <c r="B2953" t="s">
        <v>2838</v>
      </c>
      <c r="C2953" t="s">
        <v>1868</v>
      </c>
      <c r="D2953">
        <v>820</v>
      </c>
      <c r="E2953">
        <v>1484</v>
      </c>
      <c r="F2953">
        <v>529</v>
      </c>
      <c r="G2953">
        <v>55000</v>
      </c>
      <c r="H2953">
        <v>7.3</v>
      </c>
      <c r="I2953">
        <v>180</v>
      </c>
      <c r="J2953">
        <v>122</v>
      </c>
      <c r="K2953">
        <v>54235441</v>
      </c>
      <c r="L2953">
        <v>22000000</v>
      </c>
      <c r="M2953" s="2">
        <f>VLOOKUP(A2953,Sheet2!$A$1:G6677,2,0)</f>
        <v>41912</v>
      </c>
      <c r="N2953" t="str">
        <f>VLOOKUP(A2953,Sheet2!$A$1:G6677,3,0)</f>
        <v>Color</v>
      </c>
      <c r="O2953" t="str">
        <f>VLOOKUP(A2953,Sheet2!$A$1:G6677,4,0)</f>
        <v>Comedy</v>
      </c>
      <c r="P2953" t="str">
        <f>VLOOKUP(A2953,Sheet2!$A$1:G6677,5,0)</f>
        <v>English</v>
      </c>
      <c r="Q2953" t="str">
        <f>VLOOKUP(A2953,Sheet2!$A$1:G6677,6,0)</f>
        <v>USA</v>
      </c>
      <c r="R2953" t="str">
        <f>VLOOKUP(A2953,Sheet2!$A$1:G6677,7,0)</f>
        <v>PG</v>
      </c>
      <c r="S2953" t="str">
        <f>IF(Table19[[#This Row],[Language]]="English","English","Other language")</f>
        <v>English</v>
      </c>
      <c r="T2953">
        <f>Table19[[#This Row],[Gross Revenue]]-Table19[[#This Row],[Budget]]</f>
        <v>32235441</v>
      </c>
      <c r="U2953" s="1">
        <f>(Table19[[#This Row],[Gross Revenue]]/Table19[[#This Row],[Budget]])-1</f>
        <v>1.465247318181818</v>
      </c>
      <c r="V2953" t="str">
        <f t="shared" si="106"/>
        <v>111-130 minutes</v>
      </c>
      <c r="W2953">
        <f>Table19[[#This Row],[Profit]]/Table19[[#This Row],[Budget]]*100</f>
        <v>146.52473181818181</v>
      </c>
      <c r="X2953">
        <v>1637763</v>
      </c>
      <c r="Y2953">
        <v>0.19178668286445014</v>
      </c>
      <c r="Z2953" t="str">
        <f t="shared" si="107"/>
        <v>Medium</v>
      </c>
    </row>
    <row r="2954" spans="1:26" x14ac:dyDescent="0.2">
      <c r="A2954" t="s">
        <v>6282</v>
      </c>
      <c r="B2954" t="s">
        <v>493</v>
      </c>
      <c r="C2954" t="s">
        <v>2829</v>
      </c>
      <c r="D2954">
        <v>34000</v>
      </c>
      <c r="E2954">
        <v>49942</v>
      </c>
      <c r="F2954">
        <v>378</v>
      </c>
      <c r="G2954">
        <v>140000</v>
      </c>
      <c r="H2954">
        <v>7.3</v>
      </c>
      <c r="I2954">
        <v>673</v>
      </c>
      <c r="J2954">
        <v>142</v>
      </c>
      <c r="K2954">
        <v>407999255</v>
      </c>
      <c r="L2954">
        <v>78000000</v>
      </c>
      <c r="M2954" s="2">
        <f>VLOOKUP(A2954,Sheet2!$A$1:G6678,2,0)</f>
        <v>41228</v>
      </c>
      <c r="N2954" t="str">
        <f>VLOOKUP(A2954,Sheet2!$A$1:G6678,3,0)</f>
        <v>Color</v>
      </c>
      <c r="O2954" t="str">
        <f>VLOOKUP(A2954,Sheet2!$A$1:G6678,4,0)</f>
        <v>Adventure</v>
      </c>
      <c r="P2954" t="str">
        <f>VLOOKUP(A2954,Sheet2!$A$1:G6678,5,0)</f>
        <v>English</v>
      </c>
      <c r="Q2954" t="str">
        <f>VLOOKUP(A2954,Sheet2!$A$1:G6678,6,0)</f>
        <v>USA</v>
      </c>
      <c r="R2954" t="str">
        <f>VLOOKUP(A2954,Sheet2!$A$1:G6678,7,0)</f>
        <v>PG-13</v>
      </c>
      <c r="S2954" t="str">
        <f>IF(Table19[[#This Row],[Language]]="English","English","Other language")</f>
        <v>English</v>
      </c>
      <c r="T2954">
        <f>Table19[[#This Row],[Gross Revenue]]-Table19[[#This Row],[Budget]]</f>
        <v>329999255</v>
      </c>
      <c r="U2954" s="1">
        <f>(Table19[[#This Row],[Gross Revenue]]/Table19[[#This Row],[Budget]])-1</f>
        <v>4.2307596794871793</v>
      </c>
      <c r="V2954" t="str">
        <f t="shared" si="106"/>
        <v>131-150 minutes</v>
      </c>
      <c r="W2954">
        <f>Table19[[#This Row],[Profit]]/Table19[[#This Row],[Budget]]*100</f>
        <v>423.07596794871796</v>
      </c>
      <c r="X2954">
        <v>3892693.5</v>
      </c>
      <c r="Y2954">
        <v>0.11726928571428571</v>
      </c>
      <c r="Z2954" t="str">
        <f t="shared" si="107"/>
        <v>High</v>
      </c>
    </row>
    <row r="2955" spans="1:26" x14ac:dyDescent="0.2">
      <c r="A2955" t="s">
        <v>6569</v>
      </c>
      <c r="B2955" t="s">
        <v>493</v>
      </c>
      <c r="C2955" t="s">
        <v>2180</v>
      </c>
      <c r="D2955">
        <v>34000</v>
      </c>
      <c r="E2955">
        <v>49355</v>
      </c>
      <c r="F2955">
        <v>508</v>
      </c>
      <c r="G2955">
        <v>82000</v>
      </c>
      <c r="H2955">
        <v>7.6</v>
      </c>
      <c r="I2955">
        <v>502</v>
      </c>
      <c r="J2955">
        <v>146</v>
      </c>
      <c r="K2955">
        <v>424645577</v>
      </c>
      <c r="L2955">
        <v>130000000</v>
      </c>
      <c r="M2955" s="2">
        <f>VLOOKUP(A2955,Sheet2!$A$1:G6679,2,0)</f>
        <v>41347</v>
      </c>
      <c r="N2955" t="str">
        <f>VLOOKUP(A2955,Sheet2!$A$1:G6679,3,0)</f>
        <v>Color</v>
      </c>
      <c r="O2955" t="str">
        <f>VLOOKUP(A2955,Sheet2!$A$1:G6679,4,0)</f>
        <v>Adventure</v>
      </c>
      <c r="P2955" t="str">
        <f>VLOOKUP(A2955,Sheet2!$A$1:G6679,5,0)</f>
        <v>English</v>
      </c>
      <c r="Q2955" t="str">
        <f>VLOOKUP(A2955,Sheet2!$A$1:G6679,6,0)</f>
        <v>USA</v>
      </c>
      <c r="R2955" t="str">
        <f>VLOOKUP(A2955,Sheet2!$A$1:G6679,7,0)</f>
        <v>PG-13</v>
      </c>
      <c r="S2955" t="str">
        <f>IF(Table19[[#This Row],[Language]]="English","English","Other language")</f>
        <v>English</v>
      </c>
      <c r="T2955">
        <f>Table19[[#This Row],[Gross Revenue]]-Table19[[#This Row],[Budget]]</f>
        <v>294645577</v>
      </c>
      <c r="U2955" s="1">
        <f>(Table19[[#This Row],[Gross Revenue]]/Table19[[#This Row],[Budget]])-1</f>
        <v>2.2665044384615385</v>
      </c>
      <c r="V2955" t="str">
        <f t="shared" si="106"/>
        <v>131-150 minutes</v>
      </c>
      <c r="W2955">
        <f>Table19[[#This Row],[Profit]]/Table19[[#This Row],[Budget]]*100</f>
        <v>226.65044384615385</v>
      </c>
      <c r="X2955">
        <v>3892693.5</v>
      </c>
      <c r="Y2955">
        <v>0.11726928571428571</v>
      </c>
      <c r="Z2955" t="str">
        <f t="shared" si="107"/>
        <v>High</v>
      </c>
    </row>
    <row r="2956" spans="1:26" x14ac:dyDescent="0.2">
      <c r="A2956" t="s">
        <v>5432</v>
      </c>
      <c r="B2956" t="s">
        <v>493</v>
      </c>
      <c r="C2956" t="s">
        <v>2180</v>
      </c>
      <c r="D2956">
        <v>34000</v>
      </c>
      <c r="E2956">
        <v>81385</v>
      </c>
      <c r="F2956">
        <v>508</v>
      </c>
      <c r="G2956">
        <v>52000</v>
      </c>
      <c r="H2956">
        <v>6.7</v>
      </c>
      <c r="I2956">
        <v>403</v>
      </c>
      <c r="J2956">
        <v>123</v>
      </c>
      <c r="K2956">
        <v>337103873</v>
      </c>
      <c r="L2956">
        <v>125000000</v>
      </c>
      <c r="M2956" s="2">
        <f>VLOOKUP(A2956,Sheet2!$A$1:G6680,2,0)</f>
        <v>41721</v>
      </c>
      <c r="N2956" t="str">
        <f>VLOOKUP(A2956,Sheet2!$A$1:G6680,3,0)</f>
        <v>Color</v>
      </c>
      <c r="O2956" t="str">
        <f>VLOOKUP(A2956,Sheet2!$A$1:G6680,4,0)</f>
        <v>Adventure</v>
      </c>
      <c r="P2956" t="str">
        <f>VLOOKUP(A2956,Sheet2!$A$1:G6680,5,0)</f>
        <v>English</v>
      </c>
      <c r="Q2956" t="str">
        <f>VLOOKUP(A2956,Sheet2!$A$1:G6680,6,0)</f>
        <v>USA</v>
      </c>
      <c r="R2956" t="str">
        <f>VLOOKUP(A2956,Sheet2!$A$1:G6680,7,0)</f>
        <v>PG-13</v>
      </c>
      <c r="S2956" t="str">
        <f>IF(Table19[[#This Row],[Language]]="English","English","Other language")</f>
        <v>English</v>
      </c>
      <c r="T2956">
        <f>Table19[[#This Row],[Gross Revenue]]-Table19[[#This Row],[Budget]]</f>
        <v>212103873</v>
      </c>
      <c r="U2956" s="1">
        <f>(Table19[[#This Row],[Gross Revenue]]/Table19[[#This Row],[Budget]])-1</f>
        <v>1.696830984</v>
      </c>
      <c r="V2956" t="str">
        <f t="shared" si="106"/>
        <v>111-130 minutes</v>
      </c>
      <c r="W2956">
        <f>Table19[[#This Row],[Profit]]/Table19[[#This Row],[Budget]]*100</f>
        <v>169.68309840000001</v>
      </c>
      <c r="X2956">
        <v>3892693.5</v>
      </c>
      <c r="Y2956">
        <v>0.11726928571428571</v>
      </c>
      <c r="Z2956" t="str">
        <f t="shared" si="107"/>
        <v>High</v>
      </c>
    </row>
    <row r="2957" spans="1:26" x14ac:dyDescent="0.2">
      <c r="A2957" t="s">
        <v>5251</v>
      </c>
      <c r="B2957" t="s">
        <v>493</v>
      </c>
      <c r="C2957" t="s">
        <v>2180</v>
      </c>
      <c r="D2957">
        <v>34000</v>
      </c>
      <c r="E2957">
        <v>81385</v>
      </c>
      <c r="F2957">
        <v>508</v>
      </c>
      <c r="G2957">
        <v>38000</v>
      </c>
      <c r="H2957">
        <v>6.6</v>
      </c>
      <c r="I2957">
        <v>389</v>
      </c>
      <c r="J2957">
        <v>137</v>
      </c>
      <c r="K2957">
        <v>281666058</v>
      </c>
      <c r="L2957">
        <v>160000000</v>
      </c>
      <c r="M2957" s="2">
        <f>VLOOKUP(A2957,Sheet2!$A$1:G6681,2,0)</f>
        <v>42032</v>
      </c>
      <c r="N2957" t="str">
        <f>VLOOKUP(A2957,Sheet2!$A$1:G6681,3,0)</f>
        <v>Color</v>
      </c>
      <c r="O2957" t="str">
        <f>VLOOKUP(A2957,Sheet2!$A$1:G6681,4,0)</f>
        <v>Adventure</v>
      </c>
      <c r="P2957" t="str">
        <f>VLOOKUP(A2957,Sheet2!$A$1:G6681,5,0)</f>
        <v>English</v>
      </c>
      <c r="Q2957" t="str">
        <f>VLOOKUP(A2957,Sheet2!$A$1:G6681,6,0)</f>
        <v>USA</v>
      </c>
      <c r="R2957" t="str">
        <f>VLOOKUP(A2957,Sheet2!$A$1:G6681,7,0)</f>
        <v>PG-13</v>
      </c>
      <c r="S2957" t="str">
        <f>IF(Table19[[#This Row],[Language]]="English","English","Other language")</f>
        <v>English</v>
      </c>
      <c r="T2957">
        <f>Table19[[#This Row],[Gross Revenue]]-Table19[[#This Row],[Budget]]</f>
        <v>121666058</v>
      </c>
      <c r="U2957" s="1">
        <f>(Table19[[#This Row],[Gross Revenue]]/Table19[[#This Row],[Budget]])-1</f>
        <v>0.76041286249999995</v>
      </c>
      <c r="V2957" t="str">
        <f t="shared" si="106"/>
        <v>131-150 minutes</v>
      </c>
      <c r="W2957">
        <f>Table19[[#This Row],[Profit]]/Table19[[#This Row],[Budget]]*100</f>
        <v>76.041286249999999</v>
      </c>
      <c r="X2957">
        <v>3892693.5</v>
      </c>
      <c r="Y2957">
        <v>0.11726928571428571</v>
      </c>
      <c r="Z2957" t="str">
        <f t="shared" si="107"/>
        <v>High</v>
      </c>
    </row>
    <row r="2958" spans="1:26" x14ac:dyDescent="0.2">
      <c r="A2958" t="s">
        <v>6946</v>
      </c>
      <c r="B2958" t="s">
        <v>3199</v>
      </c>
      <c r="C2958" t="s">
        <v>2094</v>
      </c>
      <c r="D2958">
        <v>74</v>
      </c>
      <c r="E2958">
        <v>216</v>
      </c>
      <c r="F2958">
        <v>346</v>
      </c>
      <c r="G2958">
        <v>60000</v>
      </c>
      <c r="H2958">
        <v>8.3000000000000007</v>
      </c>
      <c r="I2958">
        <v>349</v>
      </c>
      <c r="J2958">
        <v>115</v>
      </c>
      <c r="K2958">
        <v>610968</v>
      </c>
      <c r="L2958">
        <v>3800000</v>
      </c>
      <c r="M2958" s="2">
        <f>VLOOKUP(A2958,Sheet2!$A$1:G6682,2,0)</f>
        <v>41214</v>
      </c>
      <c r="N2958" t="str">
        <f>VLOOKUP(A2958,Sheet2!$A$1:G6682,3,0)</f>
        <v>Color</v>
      </c>
      <c r="O2958" t="str">
        <f>VLOOKUP(A2958,Sheet2!$A$1:G6682,4,0)</f>
        <v>Drama</v>
      </c>
      <c r="P2958" t="str">
        <f>VLOOKUP(A2958,Sheet2!$A$1:G6682,5,0)</f>
        <v>Danish</v>
      </c>
      <c r="Q2958" t="str">
        <f>VLOOKUP(A2958,Sheet2!$A$1:G6682,6,0)</f>
        <v>Denmark</v>
      </c>
      <c r="R2958" t="str">
        <f>VLOOKUP(A2958,Sheet2!$A$1:G6682,7,0)</f>
        <v>R</v>
      </c>
      <c r="S2958" t="str">
        <f>IF(Table19[[#This Row],[Language]]="English","English","Other language")</f>
        <v>Other language</v>
      </c>
      <c r="T2958">
        <f>Table19[[#This Row],[Gross Revenue]]-Table19[[#This Row],[Budget]]</f>
        <v>-3189032</v>
      </c>
      <c r="U2958" s="1">
        <f>(Table19[[#This Row],[Gross Revenue]]/Table19[[#This Row],[Budget]])-1</f>
        <v>-0.83921894736842106</v>
      </c>
      <c r="V2958" t="str">
        <f t="shared" si="106"/>
        <v>111-130 minutes</v>
      </c>
      <c r="W2958">
        <f>Table19[[#This Row],[Profit]]/Table19[[#This Row],[Budget]]*100</f>
        <v>-83.921894736842106</v>
      </c>
      <c r="X2958">
        <v>-434215.5</v>
      </c>
      <c r="Y2958">
        <v>-0.10115100772200772</v>
      </c>
      <c r="Z2958" t="str">
        <f t="shared" si="107"/>
        <v>Low</v>
      </c>
    </row>
    <row r="2959" spans="1:26" x14ac:dyDescent="0.2">
      <c r="A2959" t="s">
        <v>6577</v>
      </c>
      <c r="B2959" t="s">
        <v>2733</v>
      </c>
      <c r="C2959" t="s">
        <v>69</v>
      </c>
      <c r="D2959">
        <v>826</v>
      </c>
      <c r="E2959">
        <v>2575</v>
      </c>
      <c r="F2959">
        <v>323</v>
      </c>
      <c r="G2959">
        <v>0</v>
      </c>
      <c r="H2959">
        <v>7.6</v>
      </c>
      <c r="I2959">
        <v>104</v>
      </c>
      <c r="J2959">
        <v>135</v>
      </c>
      <c r="K2959">
        <v>122012643</v>
      </c>
      <c r="L2959">
        <v>30000000</v>
      </c>
      <c r="M2959" s="2">
        <f>VLOOKUP(A2959,Sheet2!$A$1:G6683,2,0)</f>
        <v>32993</v>
      </c>
      <c r="N2959" t="str">
        <f>VLOOKUP(A2959,Sheet2!$A$1:G6683,3,0)</f>
        <v>Color</v>
      </c>
      <c r="O2959" t="str">
        <f>VLOOKUP(A2959,Sheet2!$A$1:G6683,4,0)</f>
        <v>Action</v>
      </c>
      <c r="P2959" t="str">
        <f>VLOOKUP(A2959,Sheet2!$A$1:G6683,5,0)</f>
        <v>English</v>
      </c>
      <c r="Q2959" t="str">
        <f>VLOOKUP(A2959,Sheet2!$A$1:G6683,6,0)</f>
        <v>USA</v>
      </c>
      <c r="R2959" t="str">
        <f>VLOOKUP(A2959,Sheet2!$A$1:G6683,7,0)</f>
        <v>PG</v>
      </c>
      <c r="S2959" t="str">
        <f>IF(Table19[[#This Row],[Language]]="English","English","Other language")</f>
        <v>English</v>
      </c>
      <c r="T2959">
        <f>Table19[[#This Row],[Gross Revenue]]-Table19[[#This Row],[Budget]]</f>
        <v>92012643</v>
      </c>
      <c r="U2959" s="1">
        <f>(Table19[[#This Row],[Gross Revenue]]/Table19[[#This Row],[Budget]])-1</f>
        <v>3.0670881000000003</v>
      </c>
      <c r="V2959" t="str">
        <f t="shared" si="106"/>
        <v>131-150 minutes</v>
      </c>
      <c r="W2959">
        <f>Table19[[#This Row],[Profit]]/Table19[[#This Row],[Budget]]*100</f>
        <v>306.70880999999997</v>
      </c>
      <c r="X2959">
        <v>-1289919.5</v>
      </c>
      <c r="Y2959">
        <v>-4.8151417500000002E-2</v>
      </c>
      <c r="Z2959" t="str">
        <f t="shared" si="107"/>
        <v>Medium</v>
      </c>
    </row>
    <row r="2960" spans="1:26" x14ac:dyDescent="0.2">
      <c r="A2960" t="s">
        <v>4361</v>
      </c>
      <c r="B2960" t="s">
        <v>1448</v>
      </c>
      <c r="C2960" t="s">
        <v>1477</v>
      </c>
      <c r="D2960">
        <v>933</v>
      </c>
      <c r="E2960">
        <v>2248</v>
      </c>
      <c r="F2960">
        <v>607</v>
      </c>
      <c r="G2960">
        <v>0</v>
      </c>
      <c r="H2960">
        <v>6</v>
      </c>
      <c r="I2960">
        <v>135</v>
      </c>
      <c r="J2960">
        <v>94</v>
      </c>
      <c r="K2960">
        <v>34238611</v>
      </c>
      <c r="L2960">
        <v>55000000</v>
      </c>
      <c r="M2960" s="2">
        <f>VLOOKUP(A2960,Sheet2!$A$1:G6684,2,0)</f>
        <v>37703</v>
      </c>
      <c r="N2960" t="str">
        <f>VLOOKUP(A2960,Sheet2!$A$1:G6684,3,0)</f>
        <v>Color</v>
      </c>
      <c r="O2960" t="str">
        <f>VLOOKUP(A2960,Sheet2!$A$1:G6684,4,0)</f>
        <v>Action</v>
      </c>
      <c r="P2960" t="str">
        <f>VLOOKUP(A2960,Sheet2!$A$1:G6684,5,0)</f>
        <v>English</v>
      </c>
      <c r="Q2960" t="str">
        <f>VLOOKUP(A2960,Sheet2!$A$1:G6684,6,0)</f>
        <v>USA</v>
      </c>
      <c r="R2960" t="str">
        <f>VLOOKUP(A2960,Sheet2!$A$1:G6684,7,0)</f>
        <v>R</v>
      </c>
      <c r="S2960" t="str">
        <f>IF(Table19[[#This Row],[Language]]="English","English","Other language")</f>
        <v>English</v>
      </c>
      <c r="T2960">
        <f>Table19[[#This Row],[Gross Revenue]]-Table19[[#This Row],[Budget]]</f>
        <v>-20761389</v>
      </c>
      <c r="U2960" s="1">
        <f>(Table19[[#This Row],[Gross Revenue]]/Table19[[#This Row],[Budget]])-1</f>
        <v>-0.37747980000000003</v>
      </c>
      <c r="V2960" t="str">
        <f t="shared" si="106"/>
        <v>90-110 minutes</v>
      </c>
      <c r="W2960">
        <f>Table19[[#This Row],[Profit]]/Table19[[#This Row],[Budget]]*100</f>
        <v>-37.747979999999998</v>
      </c>
      <c r="X2960">
        <v>-1289919.5</v>
      </c>
      <c r="Y2960">
        <v>-4.8151417500000002E-2</v>
      </c>
      <c r="Z2960" t="str">
        <f t="shared" si="107"/>
        <v>High</v>
      </c>
    </row>
    <row r="2961" spans="1:26" x14ac:dyDescent="0.2">
      <c r="A2961" t="s">
        <v>5612</v>
      </c>
      <c r="B2961" t="s">
        <v>2420</v>
      </c>
      <c r="C2961" t="s">
        <v>2370</v>
      </c>
      <c r="D2961">
        <v>499</v>
      </c>
      <c r="E2961">
        <v>504</v>
      </c>
      <c r="F2961">
        <v>47</v>
      </c>
      <c r="G2961">
        <v>0</v>
      </c>
      <c r="H2961">
        <v>6.9</v>
      </c>
      <c r="I2961">
        <v>94</v>
      </c>
      <c r="J2961">
        <v>101</v>
      </c>
      <c r="K2961">
        <v>876671</v>
      </c>
      <c r="L2961">
        <v>25000000</v>
      </c>
      <c r="M2961" s="2">
        <f>VLOOKUP(A2961,Sheet2!$A$1:G6685,2,0)</f>
        <v>39195</v>
      </c>
      <c r="N2961" t="str">
        <f>VLOOKUP(A2961,Sheet2!$A$1:G6685,3,0)</f>
        <v>Color</v>
      </c>
      <c r="O2961" t="str">
        <f>VLOOKUP(A2961,Sheet2!$A$1:G6685,4,0)</f>
        <v>Adventure</v>
      </c>
      <c r="P2961" t="str">
        <f>VLOOKUP(A2961,Sheet2!$A$1:G6685,5,0)</f>
        <v>English</v>
      </c>
      <c r="Q2961" t="str">
        <f>VLOOKUP(A2961,Sheet2!$A$1:G6685,6,0)</f>
        <v>USA</v>
      </c>
      <c r="R2961" t="str">
        <f>VLOOKUP(A2961,Sheet2!$A$1:G6685,7,0)</f>
        <v>R</v>
      </c>
      <c r="S2961" t="str">
        <f>IF(Table19[[#This Row],[Language]]="English","English","Other language")</f>
        <v>English</v>
      </c>
      <c r="T2961">
        <f>Table19[[#This Row],[Gross Revenue]]-Table19[[#This Row],[Budget]]</f>
        <v>-24123329</v>
      </c>
      <c r="U2961" s="1">
        <f>(Table19[[#This Row],[Gross Revenue]]/Table19[[#This Row],[Budget]])-1</f>
        <v>-0.96493315999999996</v>
      </c>
      <c r="V2961" t="str">
        <f t="shared" si="106"/>
        <v>90-110 minutes</v>
      </c>
      <c r="W2961">
        <f>Table19[[#This Row],[Profit]]/Table19[[#This Row],[Budget]]*100</f>
        <v>-96.493315999999993</v>
      </c>
      <c r="X2961">
        <v>3892693.5</v>
      </c>
      <c r="Y2961">
        <v>0.11726928571428571</v>
      </c>
      <c r="Z2961" t="str">
        <f t="shared" si="107"/>
        <v>Medium</v>
      </c>
    </row>
    <row r="2962" spans="1:26" x14ac:dyDescent="0.2">
      <c r="A2962" t="s">
        <v>6535</v>
      </c>
      <c r="B2962" t="s">
        <v>968</v>
      </c>
      <c r="C2962" t="s">
        <v>767</v>
      </c>
      <c r="D2962">
        <v>18000</v>
      </c>
      <c r="E2962">
        <v>20516</v>
      </c>
      <c r="F2962">
        <v>278</v>
      </c>
      <c r="G2962">
        <v>0</v>
      </c>
      <c r="H2962">
        <v>7.6</v>
      </c>
      <c r="I2962">
        <v>65</v>
      </c>
      <c r="J2962">
        <v>146</v>
      </c>
      <c r="K2962">
        <v>50668906</v>
      </c>
      <c r="L2962">
        <v>38000000</v>
      </c>
      <c r="M2962" s="2">
        <f>VLOOKUP(A2962,Sheet2!$A$1:G6686,2,0)</f>
        <v>36367</v>
      </c>
      <c r="N2962" t="str">
        <f>VLOOKUP(A2962,Sheet2!$A$1:G6686,3,0)</f>
        <v>Black and White</v>
      </c>
      <c r="O2962" t="str">
        <f>VLOOKUP(A2962,Sheet2!$A$1:G6686,4,0)</f>
        <v>Biography</v>
      </c>
      <c r="P2962" t="str">
        <f>VLOOKUP(A2962,Sheet2!$A$1:G6686,5,0)</f>
        <v>English</v>
      </c>
      <c r="Q2962" t="str">
        <f>VLOOKUP(A2962,Sheet2!$A$1:G6686,6,0)</f>
        <v>USA</v>
      </c>
      <c r="R2962" t="str">
        <f>VLOOKUP(A2962,Sheet2!$A$1:G6686,7,0)</f>
        <v>R</v>
      </c>
      <c r="S2962" t="str">
        <f>IF(Table19[[#This Row],[Language]]="English","English","Other language")</f>
        <v>English</v>
      </c>
      <c r="T2962">
        <f>Table19[[#This Row],[Gross Revenue]]-Table19[[#This Row],[Budget]]</f>
        <v>12668906</v>
      </c>
      <c r="U2962" s="1">
        <f>(Table19[[#This Row],[Gross Revenue]]/Table19[[#This Row],[Budget]])-1</f>
        <v>0.33339226315789472</v>
      </c>
      <c r="V2962" t="str">
        <f t="shared" si="106"/>
        <v>131-150 minutes</v>
      </c>
      <c r="W2962">
        <f>Table19[[#This Row],[Profit]]/Table19[[#This Row],[Budget]]*100</f>
        <v>33.339226315789475</v>
      </c>
      <c r="X2962">
        <v>-1289919.5</v>
      </c>
      <c r="Y2962">
        <v>-4.8151417500000002E-2</v>
      </c>
      <c r="Z2962" t="str">
        <f t="shared" si="107"/>
        <v>Medium</v>
      </c>
    </row>
    <row r="2963" spans="1:26" x14ac:dyDescent="0.2">
      <c r="A2963" t="s">
        <v>6523</v>
      </c>
      <c r="B2963" t="s">
        <v>1333</v>
      </c>
      <c r="C2963" t="s">
        <v>2229</v>
      </c>
      <c r="D2963">
        <v>10000</v>
      </c>
      <c r="E2963">
        <v>11114</v>
      </c>
      <c r="F2963">
        <v>0</v>
      </c>
      <c r="G2963">
        <v>16000</v>
      </c>
      <c r="H2963">
        <v>7.6</v>
      </c>
      <c r="I2963">
        <v>388</v>
      </c>
      <c r="J2963">
        <v>131</v>
      </c>
      <c r="K2963">
        <v>15700000</v>
      </c>
      <c r="L2963">
        <v>15000000</v>
      </c>
      <c r="M2963" s="2">
        <f>VLOOKUP(A2963,Sheet2!$A$1:G6687,2,0)</f>
        <v>39701</v>
      </c>
      <c r="N2963" t="str">
        <f>VLOOKUP(A2963,Sheet2!$A$1:G6687,3,0)</f>
        <v>Color</v>
      </c>
      <c r="O2963" t="str">
        <f>VLOOKUP(A2963,Sheet2!$A$1:G6687,4,0)</f>
        <v>Drama</v>
      </c>
      <c r="P2963" t="str">
        <f>VLOOKUP(A2963,Sheet2!$A$1:G6687,5,0)</f>
        <v>English</v>
      </c>
      <c r="Q2963" t="str">
        <f>VLOOKUP(A2963,Sheet2!$A$1:G6687,6,0)</f>
        <v>USA</v>
      </c>
      <c r="R2963" t="str">
        <f>VLOOKUP(A2963,Sheet2!$A$1:G6687,7,0)</f>
        <v>R</v>
      </c>
      <c r="S2963" t="str">
        <f>IF(Table19[[#This Row],[Language]]="English","English","Other language")</f>
        <v>English</v>
      </c>
      <c r="T2963">
        <f>Table19[[#This Row],[Gross Revenue]]-Table19[[#This Row],[Budget]]</f>
        <v>700000</v>
      </c>
      <c r="U2963" s="1">
        <f>(Table19[[#This Row],[Gross Revenue]]/Table19[[#This Row],[Budget]])-1</f>
        <v>4.6666666666666634E-2</v>
      </c>
      <c r="V2963" t="str">
        <f t="shared" si="106"/>
        <v>131-150 minutes</v>
      </c>
      <c r="W2963">
        <f>Table19[[#This Row],[Profit]]/Table19[[#This Row],[Budget]]*100</f>
        <v>4.666666666666667</v>
      </c>
      <c r="X2963">
        <v>-434215.5</v>
      </c>
      <c r="Y2963">
        <v>-0.10115100772200772</v>
      </c>
      <c r="Z2963" t="str">
        <f t="shared" si="107"/>
        <v>Medium</v>
      </c>
    </row>
    <row r="2964" spans="1:26" x14ac:dyDescent="0.2">
      <c r="A2964" t="s">
        <v>6420</v>
      </c>
      <c r="B2964" t="s">
        <v>2918</v>
      </c>
      <c r="C2964" t="s">
        <v>1172</v>
      </c>
      <c r="D2964">
        <v>805</v>
      </c>
      <c r="E2964">
        <v>1466</v>
      </c>
      <c r="F2964">
        <v>0</v>
      </c>
      <c r="G2964">
        <v>0</v>
      </c>
      <c r="H2964">
        <v>7.5</v>
      </c>
      <c r="I2964">
        <v>124</v>
      </c>
      <c r="J2964">
        <v>112</v>
      </c>
      <c r="K2964">
        <v>7837632</v>
      </c>
      <c r="L2964">
        <v>18000000</v>
      </c>
      <c r="M2964" s="2">
        <f>VLOOKUP(A2964,Sheet2!$A$1:G6688,2,0)</f>
        <v>35545</v>
      </c>
      <c r="N2964" t="str">
        <f>VLOOKUP(A2964,Sheet2!$A$1:G6688,3,0)</f>
        <v>Color</v>
      </c>
      <c r="O2964" t="str">
        <f>VLOOKUP(A2964,Sheet2!$A$1:G6688,4,0)</f>
        <v>Drama</v>
      </c>
      <c r="P2964" t="str">
        <f>VLOOKUP(A2964,Sheet2!$A$1:G6688,5,0)</f>
        <v>English</v>
      </c>
      <c r="Q2964" t="str">
        <f>VLOOKUP(A2964,Sheet2!$A$1:G6688,6,0)</f>
        <v>USA</v>
      </c>
      <c r="R2964" t="str">
        <f>VLOOKUP(A2964,Sheet2!$A$1:G6688,7,0)</f>
        <v>R</v>
      </c>
      <c r="S2964" t="str">
        <f>IF(Table19[[#This Row],[Language]]="English","English","Other language")</f>
        <v>English</v>
      </c>
      <c r="T2964">
        <f>Table19[[#This Row],[Gross Revenue]]-Table19[[#This Row],[Budget]]</f>
        <v>-10162368</v>
      </c>
      <c r="U2964" s="1">
        <f>(Table19[[#This Row],[Gross Revenue]]/Table19[[#This Row],[Budget]])-1</f>
        <v>-0.56457599999999997</v>
      </c>
      <c r="V2964" t="str">
        <f t="shared" si="106"/>
        <v>111-130 minutes</v>
      </c>
      <c r="W2964">
        <f>Table19[[#This Row],[Profit]]/Table19[[#This Row],[Budget]]*100</f>
        <v>-56.457599999999999</v>
      </c>
      <c r="X2964">
        <v>-434215.5</v>
      </c>
      <c r="Y2964">
        <v>-0.10115100772200772</v>
      </c>
      <c r="Z2964" t="str">
        <f t="shared" si="107"/>
        <v>Medium</v>
      </c>
    </row>
    <row r="2965" spans="1:26" x14ac:dyDescent="0.2">
      <c r="A2965" t="s">
        <v>5625</v>
      </c>
      <c r="B2965" t="s">
        <v>1077</v>
      </c>
      <c r="C2965" t="s">
        <v>2427</v>
      </c>
      <c r="D2965">
        <v>11000</v>
      </c>
      <c r="E2965">
        <v>23187</v>
      </c>
      <c r="F2965">
        <v>34</v>
      </c>
      <c r="G2965">
        <v>20000</v>
      </c>
      <c r="H2965">
        <v>6.9</v>
      </c>
      <c r="I2965">
        <v>221</v>
      </c>
      <c r="J2965">
        <v>106</v>
      </c>
      <c r="K2965">
        <v>1939441</v>
      </c>
      <c r="L2965">
        <v>10000000</v>
      </c>
      <c r="M2965" s="2">
        <f>VLOOKUP(A2965,Sheet2!$A$1:G6689,2,0)</f>
        <v>41031</v>
      </c>
      <c r="N2965" t="str">
        <f>VLOOKUP(A2965,Sheet2!$A$1:G6689,3,0)</f>
        <v>Color</v>
      </c>
      <c r="O2965" t="str">
        <f>VLOOKUP(A2965,Sheet2!$A$1:G6689,4,0)</f>
        <v>Biography</v>
      </c>
      <c r="P2965" t="str">
        <f>VLOOKUP(A2965,Sheet2!$A$1:G6689,5,0)</f>
        <v>English</v>
      </c>
      <c r="Q2965" t="str">
        <f>VLOOKUP(A2965,Sheet2!$A$1:G6689,6,0)</f>
        <v>USA</v>
      </c>
      <c r="R2965" t="str">
        <f>VLOOKUP(A2965,Sheet2!$A$1:G6689,7,0)</f>
        <v>R</v>
      </c>
      <c r="S2965" t="str">
        <f>IF(Table19[[#This Row],[Language]]="English","English","Other language")</f>
        <v>English</v>
      </c>
      <c r="T2965">
        <f>Table19[[#This Row],[Gross Revenue]]-Table19[[#This Row],[Budget]]</f>
        <v>-8060559</v>
      </c>
      <c r="U2965" s="1">
        <f>(Table19[[#This Row],[Gross Revenue]]/Table19[[#This Row],[Budget]])-1</f>
        <v>-0.80605590000000005</v>
      </c>
      <c r="V2965" t="str">
        <f t="shared" si="106"/>
        <v>90-110 minutes</v>
      </c>
      <c r="W2965">
        <f>Table19[[#This Row],[Profit]]/Table19[[#This Row],[Budget]]*100</f>
        <v>-80.605590000000007</v>
      </c>
      <c r="X2965">
        <v>-1289919.5</v>
      </c>
      <c r="Y2965">
        <v>-4.8151417500000002E-2</v>
      </c>
      <c r="Z2965" t="str">
        <f t="shared" si="107"/>
        <v>Low</v>
      </c>
    </row>
    <row r="2966" spans="1:26" x14ac:dyDescent="0.2">
      <c r="A2966" t="s">
        <v>5995</v>
      </c>
      <c r="B2966" t="s">
        <v>1531</v>
      </c>
      <c r="C2966" t="s">
        <v>1473</v>
      </c>
      <c r="D2966">
        <v>33000</v>
      </c>
      <c r="E2966">
        <v>57077</v>
      </c>
      <c r="F2966">
        <v>0</v>
      </c>
      <c r="G2966">
        <v>22000</v>
      </c>
      <c r="H2966">
        <v>7.1</v>
      </c>
      <c r="I2966">
        <v>421</v>
      </c>
      <c r="J2966">
        <v>101</v>
      </c>
      <c r="K2966">
        <v>40962534</v>
      </c>
      <c r="L2966">
        <v>12500000</v>
      </c>
      <c r="M2966" s="2">
        <f>VLOOKUP(A2966,Sheet2!$A$1:G6690,2,0)</f>
        <v>40646</v>
      </c>
      <c r="N2966" t="str">
        <f>VLOOKUP(A2966,Sheet2!$A$1:G6690,3,0)</f>
        <v>Color</v>
      </c>
      <c r="O2966" t="str">
        <f>VLOOKUP(A2966,Sheet2!$A$1:G6690,4,0)</f>
        <v>Drama</v>
      </c>
      <c r="P2966" t="str">
        <f>VLOOKUP(A2966,Sheet2!$A$1:G6690,5,0)</f>
        <v>English</v>
      </c>
      <c r="Q2966" t="str">
        <f>VLOOKUP(A2966,Sheet2!$A$1:G6690,6,0)</f>
        <v>USA</v>
      </c>
      <c r="R2966" t="str">
        <f>VLOOKUP(A2966,Sheet2!$A$1:G6690,7,0)</f>
        <v>R</v>
      </c>
      <c r="S2966" t="str">
        <f>IF(Table19[[#This Row],[Language]]="English","English","Other language")</f>
        <v>English</v>
      </c>
      <c r="T2966">
        <f>Table19[[#This Row],[Gross Revenue]]-Table19[[#This Row],[Budget]]</f>
        <v>28462534</v>
      </c>
      <c r="U2966" s="1">
        <f>(Table19[[#This Row],[Gross Revenue]]/Table19[[#This Row],[Budget]])-1</f>
        <v>2.27700272</v>
      </c>
      <c r="V2966" t="str">
        <f t="shared" si="106"/>
        <v>90-110 minutes</v>
      </c>
      <c r="W2966">
        <f>Table19[[#This Row],[Profit]]/Table19[[#This Row],[Budget]]*100</f>
        <v>227.70027200000001</v>
      </c>
      <c r="X2966">
        <v>-434215.5</v>
      </c>
      <c r="Y2966">
        <v>-0.10115100772200772</v>
      </c>
      <c r="Z2966" t="str">
        <f t="shared" si="107"/>
        <v>Low</v>
      </c>
    </row>
    <row r="2967" spans="1:26" x14ac:dyDescent="0.2">
      <c r="A2967" t="s">
        <v>6559</v>
      </c>
      <c r="B2967" t="s">
        <v>333</v>
      </c>
      <c r="C2967" t="s">
        <v>2113</v>
      </c>
      <c r="D2967">
        <v>3000</v>
      </c>
      <c r="E2967">
        <v>4210</v>
      </c>
      <c r="F2967">
        <v>168</v>
      </c>
      <c r="G2967">
        <v>15000</v>
      </c>
      <c r="H2967">
        <v>7.6</v>
      </c>
      <c r="I2967">
        <v>236</v>
      </c>
      <c r="J2967">
        <v>110</v>
      </c>
      <c r="K2967">
        <v>39825798</v>
      </c>
      <c r="L2967">
        <v>16000000</v>
      </c>
      <c r="M2967" s="2">
        <f>VLOOKUP(A2967,Sheet2!$A$1:G6691,2,0)</f>
        <v>38741</v>
      </c>
      <c r="N2967" t="str">
        <f>VLOOKUP(A2967,Sheet2!$A$1:G6691,3,0)</f>
        <v>Color</v>
      </c>
      <c r="O2967" t="str">
        <f>VLOOKUP(A2967,Sheet2!$A$1:G6691,4,0)</f>
        <v>Drama</v>
      </c>
      <c r="P2967" t="str">
        <f>VLOOKUP(A2967,Sheet2!$A$1:G6691,5,0)</f>
        <v>English</v>
      </c>
      <c r="Q2967" t="str">
        <f>VLOOKUP(A2967,Sheet2!$A$1:G6691,6,0)</f>
        <v>USA</v>
      </c>
      <c r="R2967" t="str">
        <f>VLOOKUP(A2967,Sheet2!$A$1:G6691,7,0)</f>
        <v>PG-13</v>
      </c>
      <c r="S2967" t="str">
        <f>IF(Table19[[#This Row],[Language]]="English","English","Other language")</f>
        <v>English</v>
      </c>
      <c r="T2967">
        <f>Table19[[#This Row],[Gross Revenue]]-Table19[[#This Row],[Budget]]</f>
        <v>23825798</v>
      </c>
      <c r="U2967" s="1">
        <f>(Table19[[#This Row],[Gross Revenue]]/Table19[[#This Row],[Budget]])-1</f>
        <v>1.4891123749999999</v>
      </c>
      <c r="V2967" t="str">
        <f t="shared" si="106"/>
        <v>90-110 minutes</v>
      </c>
      <c r="W2967">
        <f>Table19[[#This Row],[Profit]]/Table19[[#This Row],[Budget]]*100</f>
        <v>148.9112375</v>
      </c>
      <c r="X2967">
        <v>-434215.5</v>
      </c>
      <c r="Y2967">
        <v>-0.10115100772200772</v>
      </c>
      <c r="Z2967" t="str">
        <f t="shared" si="107"/>
        <v>Medium</v>
      </c>
    </row>
    <row r="2968" spans="1:26" x14ac:dyDescent="0.2">
      <c r="A2968" t="s">
        <v>5483</v>
      </c>
      <c r="B2968" t="s">
        <v>2339</v>
      </c>
      <c r="C2968" t="s">
        <v>1346</v>
      </c>
      <c r="D2968">
        <v>10000</v>
      </c>
      <c r="E2968">
        <v>11769</v>
      </c>
      <c r="F2968">
        <v>0</v>
      </c>
      <c r="G2968">
        <v>19000</v>
      </c>
      <c r="H2968">
        <v>6.8</v>
      </c>
      <c r="I2968">
        <v>292</v>
      </c>
      <c r="J2968">
        <v>123</v>
      </c>
      <c r="K2968">
        <v>7689458</v>
      </c>
      <c r="L2968">
        <v>40000000</v>
      </c>
      <c r="M2968" s="2">
        <f>VLOOKUP(A2968,Sheet2!$A$1:G6692,2,0)</f>
        <v>39860</v>
      </c>
      <c r="N2968" t="str">
        <f>VLOOKUP(A2968,Sheet2!$A$1:G6692,3,0)</f>
        <v>Color</v>
      </c>
      <c r="O2968" t="str">
        <f>VLOOKUP(A2968,Sheet2!$A$1:G6692,4,0)</f>
        <v>Adventure</v>
      </c>
      <c r="P2968" t="str">
        <f>VLOOKUP(A2968,Sheet2!$A$1:G6692,5,0)</f>
        <v>English</v>
      </c>
      <c r="Q2968" t="str">
        <f>VLOOKUP(A2968,Sheet2!$A$1:G6692,6,0)</f>
        <v>UK</v>
      </c>
      <c r="R2968" t="str">
        <f>VLOOKUP(A2968,Sheet2!$A$1:G6692,7,0)</f>
        <v>PG-13</v>
      </c>
      <c r="S2968" t="str">
        <f>IF(Table19[[#This Row],[Language]]="English","English","Other language")</f>
        <v>English</v>
      </c>
      <c r="T2968">
        <f>Table19[[#This Row],[Gross Revenue]]-Table19[[#This Row],[Budget]]</f>
        <v>-32310542</v>
      </c>
      <c r="U2968" s="1">
        <f>(Table19[[#This Row],[Gross Revenue]]/Table19[[#This Row],[Budget]])-1</f>
        <v>-0.80776355</v>
      </c>
      <c r="V2968" t="str">
        <f t="shared" si="106"/>
        <v>111-130 minutes</v>
      </c>
      <c r="W2968">
        <f>Table19[[#This Row],[Profit]]/Table19[[#This Row],[Budget]]*100</f>
        <v>-80.776354999999995</v>
      </c>
      <c r="X2968">
        <v>3892693.5</v>
      </c>
      <c r="Y2968">
        <v>0.11726928571428571</v>
      </c>
      <c r="Z2968" t="str">
        <f t="shared" si="107"/>
        <v>High</v>
      </c>
    </row>
    <row r="2969" spans="1:26" x14ac:dyDescent="0.2">
      <c r="A2969" t="s">
        <v>6910</v>
      </c>
      <c r="B2969" t="s">
        <v>1667</v>
      </c>
      <c r="C2969" t="s">
        <v>3009</v>
      </c>
      <c r="D2969">
        <v>19000</v>
      </c>
      <c r="E2969">
        <v>20295</v>
      </c>
      <c r="F2969">
        <v>77</v>
      </c>
      <c r="G2969">
        <v>165000</v>
      </c>
      <c r="H2969">
        <v>8.1</v>
      </c>
      <c r="I2969">
        <v>454</v>
      </c>
      <c r="J2969">
        <v>114</v>
      </c>
      <c r="K2969">
        <v>91121452</v>
      </c>
      <c r="L2969">
        <v>14000000</v>
      </c>
      <c r="M2969" s="2">
        <f>VLOOKUP(A2969,Sheet2!$A$1:G6693,2,0)</f>
        <v>41674</v>
      </c>
      <c r="N2969" t="str">
        <f>VLOOKUP(A2969,Sheet2!$A$1:G6693,3,0)</f>
        <v>Color</v>
      </c>
      <c r="O2969" t="str">
        <f>VLOOKUP(A2969,Sheet2!$A$1:G6693,4,0)</f>
        <v>Biography</v>
      </c>
      <c r="P2969" t="str">
        <f>VLOOKUP(A2969,Sheet2!$A$1:G6693,5,0)</f>
        <v>English</v>
      </c>
      <c r="Q2969" t="str">
        <f>VLOOKUP(A2969,Sheet2!$A$1:G6693,6,0)</f>
        <v>UK</v>
      </c>
      <c r="R2969" t="str">
        <f>VLOOKUP(A2969,Sheet2!$A$1:G6693,7,0)</f>
        <v>PG-13</v>
      </c>
      <c r="S2969" t="str">
        <f>IF(Table19[[#This Row],[Language]]="English","English","Other language")</f>
        <v>English</v>
      </c>
      <c r="T2969">
        <f>Table19[[#This Row],[Gross Revenue]]-Table19[[#This Row],[Budget]]</f>
        <v>77121452</v>
      </c>
      <c r="U2969" s="1">
        <f>(Table19[[#This Row],[Gross Revenue]]/Table19[[#This Row],[Budget]])-1</f>
        <v>5.5086751428571432</v>
      </c>
      <c r="V2969" t="str">
        <f t="shared" si="106"/>
        <v>111-130 minutes</v>
      </c>
      <c r="W2969">
        <f>Table19[[#This Row],[Profit]]/Table19[[#This Row],[Budget]]*100</f>
        <v>550.86751428571438</v>
      </c>
      <c r="X2969">
        <v>-1289919.5</v>
      </c>
      <c r="Y2969">
        <v>-4.8151417500000002E-2</v>
      </c>
      <c r="Z2969" t="str">
        <f t="shared" si="107"/>
        <v>Medium</v>
      </c>
    </row>
    <row r="2970" spans="1:26" x14ac:dyDescent="0.2">
      <c r="A2970" t="s">
        <v>5150</v>
      </c>
      <c r="B2970" t="s">
        <v>1333</v>
      </c>
      <c r="C2970" t="s">
        <v>2123</v>
      </c>
      <c r="D2970">
        <v>10000</v>
      </c>
      <c r="E2970">
        <v>11019</v>
      </c>
      <c r="F2970">
        <v>115</v>
      </c>
      <c r="G2970">
        <v>0</v>
      </c>
      <c r="H2970">
        <v>6.6</v>
      </c>
      <c r="I2970">
        <v>230</v>
      </c>
      <c r="J2970">
        <v>120</v>
      </c>
      <c r="K2970">
        <v>1984743</v>
      </c>
      <c r="L2970">
        <v>16000000</v>
      </c>
      <c r="M2970" s="2">
        <f>VLOOKUP(A2970,Sheet2!$A$1:G6694,2,0)</f>
        <v>41399</v>
      </c>
      <c r="N2970" t="str">
        <f>VLOOKUP(A2970,Sheet2!$A$1:G6694,3,0)</f>
        <v>Color</v>
      </c>
      <c r="O2970" t="str">
        <f>VLOOKUP(A2970,Sheet2!$A$1:G6694,4,0)</f>
        <v>Drama</v>
      </c>
      <c r="P2970" t="str">
        <f>VLOOKUP(A2970,Sheet2!$A$1:G6694,5,0)</f>
        <v>English</v>
      </c>
      <c r="Q2970" t="str">
        <f>VLOOKUP(A2970,Sheet2!$A$1:G6694,6,0)</f>
        <v>USA</v>
      </c>
      <c r="R2970" t="str">
        <f>VLOOKUP(A2970,Sheet2!$A$1:G6694,7,0)</f>
        <v>R</v>
      </c>
      <c r="S2970" t="str">
        <f>IF(Table19[[#This Row],[Language]]="English","English","Other language")</f>
        <v>English</v>
      </c>
      <c r="T2970">
        <f>Table19[[#This Row],[Gross Revenue]]-Table19[[#This Row],[Budget]]</f>
        <v>-14015257</v>
      </c>
      <c r="U2970" s="1">
        <f>(Table19[[#This Row],[Gross Revenue]]/Table19[[#This Row],[Budget]])-1</f>
        <v>-0.8759535625</v>
      </c>
      <c r="V2970" t="str">
        <f t="shared" si="106"/>
        <v>111-130 minutes</v>
      </c>
      <c r="W2970">
        <f>Table19[[#This Row],[Profit]]/Table19[[#This Row],[Budget]]*100</f>
        <v>-87.595356249999995</v>
      </c>
      <c r="X2970">
        <v>-434215.5</v>
      </c>
      <c r="Y2970">
        <v>-0.10115100772200772</v>
      </c>
      <c r="Z2970" t="str">
        <f t="shared" si="107"/>
        <v>Medium</v>
      </c>
    </row>
    <row r="2971" spans="1:26" x14ac:dyDescent="0.2">
      <c r="A2971" t="s">
        <v>5642</v>
      </c>
      <c r="B2971" t="s">
        <v>856</v>
      </c>
      <c r="C2971" t="s">
        <v>1785</v>
      </c>
      <c r="D2971">
        <v>14000</v>
      </c>
      <c r="E2971">
        <v>16502</v>
      </c>
      <c r="F2971">
        <v>32</v>
      </c>
      <c r="G2971">
        <v>0</v>
      </c>
      <c r="H2971">
        <v>6.9</v>
      </c>
      <c r="I2971">
        <v>104</v>
      </c>
      <c r="J2971">
        <v>97</v>
      </c>
      <c r="K2971">
        <v>8378141</v>
      </c>
      <c r="L2971">
        <v>15000000</v>
      </c>
      <c r="M2971" s="2">
        <f>VLOOKUP(A2971,Sheet2!$A$1:G6695,2,0)</f>
        <v>37486</v>
      </c>
      <c r="N2971" t="str">
        <f>VLOOKUP(A2971,Sheet2!$A$1:G6695,3,0)</f>
        <v>Color</v>
      </c>
      <c r="O2971" t="str">
        <f>VLOOKUP(A2971,Sheet2!$A$1:G6695,4,0)</f>
        <v>Comedy</v>
      </c>
      <c r="P2971" t="str">
        <f>VLOOKUP(A2971,Sheet2!$A$1:G6695,5,0)</f>
        <v>English</v>
      </c>
      <c r="Q2971" t="str">
        <f>VLOOKUP(A2971,Sheet2!$A$1:G6695,6,0)</f>
        <v>UK</v>
      </c>
      <c r="R2971" t="str">
        <f>VLOOKUP(A2971,Sheet2!$A$1:G6695,7,0)</f>
        <v>PG</v>
      </c>
      <c r="S2971" t="str">
        <f>IF(Table19[[#This Row],[Language]]="English","English","Other language")</f>
        <v>English</v>
      </c>
      <c r="T2971">
        <f>Table19[[#This Row],[Gross Revenue]]-Table19[[#This Row],[Budget]]</f>
        <v>-6621859</v>
      </c>
      <c r="U2971" s="1">
        <f>(Table19[[#This Row],[Gross Revenue]]/Table19[[#This Row],[Budget]])-1</f>
        <v>-0.44145726666666663</v>
      </c>
      <c r="V2971" t="str">
        <f t="shared" si="106"/>
        <v>90-110 minutes</v>
      </c>
      <c r="W2971">
        <f>Table19[[#This Row],[Profit]]/Table19[[#This Row],[Budget]]*100</f>
        <v>-44.145726666666668</v>
      </c>
      <c r="X2971">
        <v>1637763</v>
      </c>
      <c r="Y2971">
        <v>0.19178668286445014</v>
      </c>
      <c r="Z2971" t="str">
        <f t="shared" si="107"/>
        <v>Medium</v>
      </c>
    </row>
    <row r="2972" spans="1:26" x14ac:dyDescent="0.2">
      <c r="A2972" t="s">
        <v>6510</v>
      </c>
      <c r="B2972" t="s">
        <v>695</v>
      </c>
      <c r="C2972" t="s">
        <v>2942</v>
      </c>
      <c r="D2972">
        <v>6000</v>
      </c>
      <c r="E2972">
        <v>7099</v>
      </c>
      <c r="F2972">
        <v>171</v>
      </c>
      <c r="G2972">
        <v>54000</v>
      </c>
      <c r="H2972">
        <v>7.6</v>
      </c>
      <c r="I2972">
        <v>371</v>
      </c>
      <c r="J2972">
        <v>114</v>
      </c>
      <c r="K2972">
        <v>18996755</v>
      </c>
      <c r="L2972">
        <v>45000000</v>
      </c>
      <c r="M2972" s="2">
        <f>VLOOKUP(A2972,Sheet2!$A$1:G6696,2,0)</f>
        <v>40991</v>
      </c>
      <c r="N2972" t="str">
        <f>VLOOKUP(A2972,Sheet2!$A$1:G6696,3,0)</f>
        <v>Color</v>
      </c>
      <c r="O2972" t="str">
        <f>VLOOKUP(A2972,Sheet2!$A$1:G6696,4,0)</f>
        <v>Drama</v>
      </c>
      <c r="P2972" t="str">
        <f>VLOOKUP(A2972,Sheet2!$A$1:G6696,5,0)</f>
        <v>English</v>
      </c>
      <c r="Q2972" t="str">
        <f>VLOOKUP(A2972,Sheet2!$A$1:G6696,6,0)</f>
        <v>Spain</v>
      </c>
      <c r="R2972" t="str">
        <f>VLOOKUP(A2972,Sheet2!$A$1:G6696,7,0)</f>
        <v>PG-13</v>
      </c>
      <c r="S2972" t="str">
        <f>IF(Table19[[#This Row],[Language]]="English","English","Other language")</f>
        <v>English</v>
      </c>
      <c r="T2972">
        <f>Table19[[#This Row],[Gross Revenue]]-Table19[[#This Row],[Budget]]</f>
        <v>-26003245</v>
      </c>
      <c r="U2972" s="1">
        <f>(Table19[[#This Row],[Gross Revenue]]/Table19[[#This Row],[Budget]])-1</f>
        <v>-0.57784988888888889</v>
      </c>
      <c r="V2972" t="str">
        <f t="shared" si="106"/>
        <v>111-130 minutes</v>
      </c>
      <c r="W2972">
        <f>Table19[[#This Row],[Profit]]/Table19[[#This Row],[Budget]]*100</f>
        <v>-57.78498888888889</v>
      </c>
      <c r="X2972">
        <v>-434215.5</v>
      </c>
      <c r="Y2972">
        <v>-0.10115100772200772</v>
      </c>
      <c r="Z2972" t="str">
        <f t="shared" si="107"/>
        <v>High</v>
      </c>
    </row>
    <row r="2973" spans="1:26" x14ac:dyDescent="0.2">
      <c r="A2973" t="s">
        <v>3455</v>
      </c>
      <c r="B2973" t="s">
        <v>368</v>
      </c>
      <c r="C2973" t="s">
        <v>369</v>
      </c>
      <c r="D2973">
        <v>477</v>
      </c>
      <c r="E2973">
        <v>2312</v>
      </c>
      <c r="F2973">
        <v>52</v>
      </c>
      <c r="G2973">
        <v>157</v>
      </c>
      <c r="H2973">
        <v>4.5999999999999996</v>
      </c>
      <c r="I2973">
        <v>49</v>
      </c>
      <c r="J2973">
        <v>105</v>
      </c>
      <c r="K2973">
        <v>5217498</v>
      </c>
      <c r="L2973">
        <v>15000000</v>
      </c>
      <c r="M2973" s="2">
        <f>VLOOKUP(A2973,Sheet2!$A$1:G6697,2,0)</f>
        <v>36572</v>
      </c>
      <c r="N2973" t="str">
        <f>VLOOKUP(A2973,Sheet2!$A$1:G6697,3,0)</f>
        <v>Black and White</v>
      </c>
      <c r="O2973" t="str">
        <f>VLOOKUP(A2973,Sheet2!$A$1:G6697,4,0)</f>
        <v>Drama</v>
      </c>
      <c r="P2973" t="str">
        <f>VLOOKUP(A2973,Sheet2!$A$1:G6697,5,0)</f>
        <v>English</v>
      </c>
      <c r="Q2973" t="str">
        <f>VLOOKUP(A2973,Sheet2!$A$1:G6697,6,0)</f>
        <v>USA</v>
      </c>
      <c r="R2973" t="str">
        <f>VLOOKUP(A2973,Sheet2!$A$1:G6697,7,0)</f>
        <v>PG-13</v>
      </c>
      <c r="S2973" t="str">
        <f>IF(Table19[[#This Row],[Language]]="English","English","Other language")</f>
        <v>English</v>
      </c>
      <c r="T2973">
        <f>Table19[[#This Row],[Gross Revenue]]-Table19[[#This Row],[Budget]]</f>
        <v>-9782502</v>
      </c>
      <c r="U2973" s="1">
        <f>(Table19[[#This Row],[Gross Revenue]]/Table19[[#This Row],[Budget]])-1</f>
        <v>-0.65216680000000005</v>
      </c>
      <c r="V2973" t="str">
        <f t="shared" si="106"/>
        <v>90-110 minutes</v>
      </c>
      <c r="W2973">
        <f>Table19[[#This Row],[Profit]]/Table19[[#This Row],[Budget]]*100</f>
        <v>-65.216680000000011</v>
      </c>
      <c r="X2973">
        <v>-434215.5</v>
      </c>
      <c r="Y2973">
        <v>-0.10115100772200772</v>
      </c>
      <c r="Z2973" t="str">
        <f t="shared" si="107"/>
        <v>Medium</v>
      </c>
    </row>
    <row r="2974" spans="1:26" x14ac:dyDescent="0.2">
      <c r="A2974" t="s">
        <v>4238</v>
      </c>
      <c r="B2974" t="s">
        <v>677</v>
      </c>
      <c r="C2974" t="s">
        <v>1367</v>
      </c>
      <c r="D2974">
        <v>12000</v>
      </c>
      <c r="E2974">
        <v>32094</v>
      </c>
      <c r="F2974">
        <v>35</v>
      </c>
      <c r="G2974">
        <v>13000</v>
      </c>
      <c r="H2974">
        <v>5.9</v>
      </c>
      <c r="I2974">
        <v>260</v>
      </c>
      <c r="J2974">
        <v>100</v>
      </c>
      <c r="K2974">
        <v>22525921</v>
      </c>
      <c r="L2974">
        <v>30000000</v>
      </c>
      <c r="M2974" s="2">
        <f>VLOOKUP(A2974,Sheet2!$A$1:G6698,2,0)</f>
        <v>41528</v>
      </c>
      <c r="N2974" t="str">
        <f>VLOOKUP(A2974,Sheet2!$A$1:G6698,3,0)</f>
        <v>Color</v>
      </c>
      <c r="O2974" t="str">
        <f>VLOOKUP(A2974,Sheet2!$A$1:G6698,4,0)</f>
        <v>Comedy</v>
      </c>
      <c r="P2974" t="str">
        <f>VLOOKUP(A2974,Sheet2!$A$1:G6698,5,0)</f>
        <v>English</v>
      </c>
      <c r="Q2974" t="str">
        <f>VLOOKUP(A2974,Sheet2!$A$1:G6698,6,0)</f>
        <v>USA</v>
      </c>
      <c r="R2974" t="str">
        <f>VLOOKUP(A2974,Sheet2!$A$1:G6698,7,0)</f>
        <v>PG-13</v>
      </c>
      <c r="S2974" t="str">
        <f>IF(Table19[[#This Row],[Language]]="English","English","Other language")</f>
        <v>English</v>
      </c>
      <c r="T2974">
        <f>Table19[[#This Row],[Gross Revenue]]-Table19[[#This Row],[Budget]]</f>
        <v>-7474079</v>
      </c>
      <c r="U2974" s="1">
        <f>(Table19[[#This Row],[Gross Revenue]]/Table19[[#This Row],[Budget]])-1</f>
        <v>-0.24913596666666671</v>
      </c>
      <c r="V2974" t="str">
        <f t="shared" si="106"/>
        <v>90-110 minutes</v>
      </c>
      <c r="W2974">
        <f>Table19[[#This Row],[Profit]]/Table19[[#This Row],[Budget]]*100</f>
        <v>-24.913596666666667</v>
      </c>
      <c r="X2974">
        <v>1637763</v>
      </c>
      <c r="Y2974">
        <v>0.19178668286445014</v>
      </c>
      <c r="Z2974" t="str">
        <f t="shared" si="107"/>
        <v>Medium</v>
      </c>
    </row>
    <row r="2975" spans="1:26" x14ac:dyDescent="0.2">
      <c r="A2975" t="s">
        <v>5526</v>
      </c>
      <c r="B2975" t="s">
        <v>1936</v>
      </c>
      <c r="C2975" t="s">
        <v>823</v>
      </c>
      <c r="D2975">
        <v>3000</v>
      </c>
      <c r="E2975">
        <v>5811</v>
      </c>
      <c r="F2975">
        <v>255</v>
      </c>
      <c r="G2975">
        <v>0</v>
      </c>
      <c r="H2975">
        <v>6.8</v>
      </c>
      <c r="I2975">
        <v>354</v>
      </c>
      <c r="J2975">
        <v>135</v>
      </c>
      <c r="K2975">
        <v>134518390</v>
      </c>
      <c r="L2975">
        <v>150000000</v>
      </c>
      <c r="M2975" s="2">
        <f>VLOOKUP(A2975,Sheet2!$A$1:G6699,2,0)</f>
        <v>39541</v>
      </c>
      <c r="N2975" t="str">
        <f>VLOOKUP(A2975,Sheet2!$A$1:G6699,3,0)</f>
        <v>Color</v>
      </c>
      <c r="O2975" t="str">
        <f>VLOOKUP(A2975,Sheet2!$A$1:G6699,4,0)</f>
        <v>Action</v>
      </c>
      <c r="P2975" t="str">
        <f>VLOOKUP(A2975,Sheet2!$A$1:G6699,5,0)</f>
        <v>English</v>
      </c>
      <c r="Q2975" t="str">
        <f>VLOOKUP(A2975,Sheet2!$A$1:G6699,6,0)</f>
        <v>USA</v>
      </c>
      <c r="R2975" t="str">
        <f>VLOOKUP(A2975,Sheet2!$A$1:G6699,7,0)</f>
        <v>PG-13</v>
      </c>
      <c r="S2975" t="str">
        <f>IF(Table19[[#This Row],[Language]]="English","English","Other language")</f>
        <v>English</v>
      </c>
      <c r="T2975">
        <f>Table19[[#This Row],[Gross Revenue]]-Table19[[#This Row],[Budget]]</f>
        <v>-15481610</v>
      </c>
      <c r="U2975" s="1">
        <f>(Table19[[#This Row],[Gross Revenue]]/Table19[[#This Row],[Budget]])-1</f>
        <v>-0.1032107333333333</v>
      </c>
      <c r="V2975" t="str">
        <f t="shared" si="106"/>
        <v>131-150 minutes</v>
      </c>
      <c r="W2975">
        <f>Table19[[#This Row],[Profit]]/Table19[[#This Row],[Budget]]*100</f>
        <v>-10.321073333333333</v>
      </c>
      <c r="X2975">
        <v>-1289919.5</v>
      </c>
      <c r="Y2975">
        <v>-4.8151417500000002E-2</v>
      </c>
      <c r="Z2975" t="str">
        <f t="shared" si="107"/>
        <v>High</v>
      </c>
    </row>
    <row r="2976" spans="1:26" x14ac:dyDescent="0.2">
      <c r="A2976" t="s">
        <v>6849</v>
      </c>
      <c r="B2976" t="s">
        <v>706</v>
      </c>
      <c r="C2976" t="s">
        <v>2017</v>
      </c>
      <c r="D2976">
        <v>1000</v>
      </c>
      <c r="E2976">
        <v>1901</v>
      </c>
      <c r="F2976">
        <v>663</v>
      </c>
      <c r="G2976">
        <v>0</v>
      </c>
      <c r="H2976">
        <v>8</v>
      </c>
      <c r="I2976">
        <v>283</v>
      </c>
      <c r="J2976">
        <v>115</v>
      </c>
      <c r="K2976">
        <v>261437578</v>
      </c>
      <c r="L2976">
        <v>92000000</v>
      </c>
      <c r="M2976" s="2">
        <f>VLOOKUP(A2976,Sheet2!$A$1:G6700,2,0)</f>
        <v>38187</v>
      </c>
      <c r="N2976" t="str">
        <f>VLOOKUP(A2976,Sheet2!$A$1:G6700,3,0)</f>
        <v>Color</v>
      </c>
      <c r="O2976" t="str">
        <f>VLOOKUP(A2976,Sheet2!$A$1:G6700,4,0)</f>
        <v>Action</v>
      </c>
      <c r="P2976" t="str">
        <f>VLOOKUP(A2976,Sheet2!$A$1:G6700,5,0)</f>
        <v>English</v>
      </c>
      <c r="Q2976" t="str">
        <f>VLOOKUP(A2976,Sheet2!$A$1:G6700,6,0)</f>
        <v>USA</v>
      </c>
      <c r="R2976" t="str">
        <f>VLOOKUP(A2976,Sheet2!$A$1:G6700,7,0)</f>
        <v>PG</v>
      </c>
      <c r="S2976" t="str">
        <f>IF(Table19[[#This Row],[Language]]="English","English","Other language")</f>
        <v>English</v>
      </c>
      <c r="T2976">
        <f>Table19[[#This Row],[Gross Revenue]]-Table19[[#This Row],[Budget]]</f>
        <v>169437578</v>
      </c>
      <c r="U2976" s="1">
        <f>(Table19[[#This Row],[Gross Revenue]]/Table19[[#This Row],[Budget]])-1</f>
        <v>1.8417128043478259</v>
      </c>
      <c r="V2976" t="str">
        <f t="shared" si="106"/>
        <v>111-130 minutes</v>
      </c>
      <c r="W2976">
        <f>Table19[[#This Row],[Profit]]/Table19[[#This Row],[Budget]]*100</f>
        <v>184.1712804347826</v>
      </c>
      <c r="X2976">
        <v>-1289919.5</v>
      </c>
      <c r="Y2976">
        <v>-4.8151417500000002E-2</v>
      </c>
      <c r="Z2976" t="str">
        <f t="shared" si="107"/>
        <v>High</v>
      </c>
    </row>
    <row r="2977" spans="1:26" x14ac:dyDescent="0.2">
      <c r="A2977" t="s">
        <v>5125</v>
      </c>
      <c r="B2977" t="s">
        <v>2088</v>
      </c>
      <c r="C2977" t="s">
        <v>2089</v>
      </c>
      <c r="D2977">
        <v>360</v>
      </c>
      <c r="E2977">
        <v>656</v>
      </c>
      <c r="F2977">
        <v>4</v>
      </c>
      <c r="G2977">
        <v>423</v>
      </c>
      <c r="H2977">
        <v>6.5</v>
      </c>
      <c r="I2977">
        <v>23</v>
      </c>
      <c r="J2977">
        <v>94</v>
      </c>
      <c r="K2977">
        <v>1977544</v>
      </c>
      <c r="L2977">
        <v>250000</v>
      </c>
      <c r="M2977" s="2">
        <f>VLOOKUP(A2977,Sheet2!$A$1:G6701,2,0)</f>
        <v>35033</v>
      </c>
      <c r="N2977" t="str">
        <f>VLOOKUP(A2977,Sheet2!$A$1:G6701,3,0)</f>
        <v>Color</v>
      </c>
      <c r="O2977" t="str">
        <f>VLOOKUP(A2977,Sheet2!$A$1:G6701,4,0)</f>
        <v>Comedy</v>
      </c>
      <c r="P2977" t="str">
        <f>VLOOKUP(A2977,Sheet2!$A$1:G6701,5,0)</f>
        <v>English</v>
      </c>
      <c r="Q2977" t="str">
        <f>VLOOKUP(A2977,Sheet2!$A$1:G6701,6,0)</f>
        <v>USA</v>
      </c>
      <c r="R2977" t="str">
        <f>VLOOKUP(A2977,Sheet2!$A$1:G6701,7,0)</f>
        <v>R</v>
      </c>
      <c r="S2977" t="str">
        <f>IF(Table19[[#This Row],[Language]]="English","English","Other language")</f>
        <v>English</v>
      </c>
      <c r="T2977">
        <f>Table19[[#This Row],[Gross Revenue]]-Table19[[#This Row],[Budget]]</f>
        <v>1727544</v>
      </c>
      <c r="U2977" s="1">
        <f>(Table19[[#This Row],[Gross Revenue]]/Table19[[#This Row],[Budget]])-1</f>
        <v>6.9101759999999999</v>
      </c>
      <c r="V2977" t="str">
        <f t="shared" si="106"/>
        <v>90-110 minutes</v>
      </c>
      <c r="W2977">
        <f>Table19[[#This Row],[Profit]]/Table19[[#This Row],[Budget]]*100</f>
        <v>691.01760000000002</v>
      </c>
      <c r="X2977">
        <v>1637763</v>
      </c>
      <c r="Y2977">
        <v>0.19178668286445014</v>
      </c>
      <c r="Z2977" t="str">
        <f t="shared" si="107"/>
        <v>Low</v>
      </c>
    </row>
    <row r="2978" spans="1:26" x14ac:dyDescent="0.2">
      <c r="A2978" t="s">
        <v>4241</v>
      </c>
      <c r="B2978" t="s">
        <v>1369</v>
      </c>
      <c r="C2978" t="s">
        <v>709</v>
      </c>
      <c r="D2978">
        <v>1000</v>
      </c>
      <c r="E2978">
        <v>2965</v>
      </c>
      <c r="F2978">
        <v>0</v>
      </c>
      <c r="G2978">
        <v>0</v>
      </c>
      <c r="H2978">
        <v>5.9</v>
      </c>
      <c r="I2978">
        <v>25</v>
      </c>
      <c r="J2978">
        <v>96</v>
      </c>
      <c r="K2978">
        <v>35617599</v>
      </c>
      <c r="L2978">
        <v>45000000</v>
      </c>
      <c r="M2978" s="2">
        <f>VLOOKUP(A2978,Sheet2!$A$1:G6702,2,0)</f>
        <v>35051</v>
      </c>
      <c r="N2978" t="str">
        <f>VLOOKUP(A2978,Sheet2!$A$1:G6702,3,0)</f>
        <v>Color</v>
      </c>
      <c r="O2978" t="str">
        <f>VLOOKUP(A2978,Sheet2!$A$1:G6702,4,0)</f>
        <v>Drama</v>
      </c>
      <c r="P2978" t="str">
        <f>VLOOKUP(A2978,Sheet2!$A$1:G6702,5,0)</f>
        <v>English</v>
      </c>
      <c r="Q2978" t="str">
        <f>VLOOKUP(A2978,Sheet2!$A$1:G6702,6,0)</f>
        <v>USA</v>
      </c>
      <c r="R2978" t="str">
        <f>VLOOKUP(A2978,Sheet2!$A$1:G6702,7,0)</f>
        <v>PG</v>
      </c>
      <c r="S2978" t="str">
        <f>IF(Table19[[#This Row],[Language]]="English","English","Other language")</f>
        <v>English</v>
      </c>
      <c r="T2978">
        <f>Table19[[#This Row],[Gross Revenue]]-Table19[[#This Row],[Budget]]</f>
        <v>-9382401</v>
      </c>
      <c r="U2978" s="1">
        <f>(Table19[[#This Row],[Gross Revenue]]/Table19[[#This Row],[Budget]])-1</f>
        <v>-0.20849779999999996</v>
      </c>
      <c r="V2978" t="str">
        <f t="shared" si="106"/>
        <v>90-110 minutes</v>
      </c>
      <c r="W2978">
        <f>Table19[[#This Row],[Profit]]/Table19[[#This Row],[Budget]]*100</f>
        <v>-20.849780000000003</v>
      </c>
      <c r="X2978">
        <v>-434215.5</v>
      </c>
      <c r="Y2978">
        <v>-0.10115100772200772</v>
      </c>
      <c r="Z2978" t="str">
        <f t="shared" si="107"/>
        <v>High</v>
      </c>
    </row>
    <row r="2979" spans="1:26" x14ac:dyDescent="0.2">
      <c r="A2979" t="s">
        <v>5080</v>
      </c>
      <c r="B2979" t="s">
        <v>1241</v>
      </c>
      <c r="C2979" t="s">
        <v>90</v>
      </c>
      <c r="D2979">
        <v>13000</v>
      </c>
      <c r="E2979">
        <v>16031</v>
      </c>
      <c r="F2979">
        <v>0</v>
      </c>
      <c r="G2979">
        <v>0</v>
      </c>
      <c r="H2979">
        <v>6.5</v>
      </c>
      <c r="I2979">
        <v>248</v>
      </c>
      <c r="J2979">
        <v>108</v>
      </c>
      <c r="K2979">
        <v>33313582</v>
      </c>
      <c r="L2979">
        <v>21000000</v>
      </c>
      <c r="M2979" s="2">
        <f>VLOOKUP(A2979,Sheet2!$A$1:G6703,2,0)</f>
        <v>39861</v>
      </c>
      <c r="N2979" t="str">
        <f>VLOOKUP(A2979,Sheet2!$A$1:G6703,3,0)</f>
        <v>Color</v>
      </c>
      <c r="O2979" t="str">
        <f>VLOOKUP(A2979,Sheet2!$A$1:G6703,4,0)</f>
        <v>Comedy</v>
      </c>
      <c r="P2979" t="str">
        <f>VLOOKUP(A2979,Sheet2!$A$1:G6703,5,0)</f>
        <v>English</v>
      </c>
      <c r="Q2979" t="str">
        <f>VLOOKUP(A2979,Sheet2!$A$1:G6703,6,0)</f>
        <v>USA</v>
      </c>
      <c r="R2979" t="str">
        <f>VLOOKUP(A2979,Sheet2!$A$1:G6703,7,0)</f>
        <v>R</v>
      </c>
      <c r="S2979" t="str">
        <f>IF(Table19[[#This Row],[Language]]="English","English","Other language")</f>
        <v>English</v>
      </c>
      <c r="T2979">
        <f>Table19[[#This Row],[Gross Revenue]]-Table19[[#This Row],[Budget]]</f>
        <v>12313582</v>
      </c>
      <c r="U2979" s="1">
        <f>(Table19[[#This Row],[Gross Revenue]]/Table19[[#This Row],[Budget]])-1</f>
        <v>0.58636104761904773</v>
      </c>
      <c r="V2979" t="str">
        <f t="shared" si="106"/>
        <v>90-110 minutes</v>
      </c>
      <c r="W2979">
        <f>Table19[[#This Row],[Profit]]/Table19[[#This Row],[Budget]]*100</f>
        <v>58.636104761904761</v>
      </c>
      <c r="X2979">
        <v>1637763</v>
      </c>
      <c r="Y2979">
        <v>0.19178668286445014</v>
      </c>
      <c r="Z2979" t="str">
        <f t="shared" si="107"/>
        <v>Medium</v>
      </c>
    </row>
    <row r="2980" spans="1:26" x14ac:dyDescent="0.2">
      <c r="A2980" t="s">
        <v>3852</v>
      </c>
      <c r="B2980" t="s">
        <v>940</v>
      </c>
      <c r="C2980" t="s">
        <v>941</v>
      </c>
      <c r="D2980">
        <v>969</v>
      </c>
      <c r="E2980">
        <v>1252</v>
      </c>
      <c r="F2980">
        <v>243</v>
      </c>
      <c r="G2980">
        <v>0</v>
      </c>
      <c r="H2980">
        <v>5.5</v>
      </c>
      <c r="I2980">
        <v>292</v>
      </c>
      <c r="J2980">
        <v>101</v>
      </c>
      <c r="K2980">
        <v>77501</v>
      </c>
      <c r="L2980">
        <v>750000</v>
      </c>
      <c r="M2980" s="2">
        <f>VLOOKUP(A2980,Sheet2!$A$1:G6704,2,0)</f>
        <v>40704</v>
      </c>
      <c r="N2980" t="str">
        <f>VLOOKUP(A2980,Sheet2!$A$1:G6704,3,0)</f>
        <v>Color</v>
      </c>
      <c r="O2980" t="str">
        <f>VLOOKUP(A2980,Sheet2!$A$1:G6704,4,0)</f>
        <v>Horror</v>
      </c>
      <c r="P2980" t="str">
        <f>VLOOKUP(A2980,Sheet2!$A$1:G6704,5,0)</f>
        <v>English</v>
      </c>
      <c r="Q2980" t="str">
        <f>VLOOKUP(A2980,Sheet2!$A$1:G6704,6,0)</f>
        <v>USA</v>
      </c>
      <c r="R2980" t="str">
        <f>VLOOKUP(A2980,Sheet2!$A$1:G6704,7,0)</f>
        <v>R</v>
      </c>
      <c r="S2980" t="str">
        <f>IF(Table19[[#This Row],[Language]]="English","English","Other language")</f>
        <v>English</v>
      </c>
      <c r="T2980">
        <f>Table19[[#This Row],[Gross Revenue]]-Table19[[#This Row],[Budget]]</f>
        <v>-672499</v>
      </c>
      <c r="U2980" s="1">
        <f>(Table19[[#This Row],[Gross Revenue]]/Table19[[#This Row],[Budget]])-1</f>
        <v>-0.89666533333333331</v>
      </c>
      <c r="V2980" t="str">
        <f t="shared" si="106"/>
        <v>90-110 minutes</v>
      </c>
      <c r="W2980">
        <f>Table19[[#This Row],[Profit]]/Table19[[#This Row],[Budget]]*100</f>
        <v>-89.666533333333334</v>
      </c>
      <c r="X2980">
        <v>16235088</v>
      </c>
      <c r="Y2980">
        <v>1.1909079499999999</v>
      </c>
      <c r="Z2980" t="str">
        <f t="shared" si="107"/>
        <v>Low</v>
      </c>
    </row>
    <row r="2981" spans="1:26" x14ac:dyDescent="0.2">
      <c r="A2981" t="s">
        <v>6777</v>
      </c>
      <c r="B2981" t="s">
        <v>101</v>
      </c>
      <c r="C2981" t="s">
        <v>851</v>
      </c>
      <c r="D2981">
        <v>14000</v>
      </c>
      <c r="E2981">
        <v>18216</v>
      </c>
      <c r="F2981">
        <v>0</v>
      </c>
      <c r="G2981">
        <v>0</v>
      </c>
      <c r="H2981">
        <v>7.9</v>
      </c>
      <c r="I2981">
        <v>209</v>
      </c>
      <c r="J2981">
        <v>157</v>
      </c>
      <c r="K2981">
        <v>28965197</v>
      </c>
      <c r="L2981">
        <v>68000000</v>
      </c>
      <c r="M2981" s="2">
        <f>VLOOKUP(A2981,Sheet2!$A$1:G6705,2,0)</f>
        <v>36398</v>
      </c>
      <c r="N2981" t="str">
        <f>VLOOKUP(A2981,Sheet2!$A$1:G6705,3,0)</f>
        <v>Color</v>
      </c>
      <c r="O2981" t="str">
        <f>VLOOKUP(A2981,Sheet2!$A$1:G6705,4,0)</f>
        <v>Biography</v>
      </c>
      <c r="P2981" t="str">
        <f>VLOOKUP(A2981,Sheet2!$A$1:G6705,5,0)</f>
        <v>English</v>
      </c>
      <c r="Q2981" t="str">
        <f>VLOOKUP(A2981,Sheet2!$A$1:G6705,6,0)</f>
        <v>USA</v>
      </c>
      <c r="R2981" t="str">
        <f>VLOOKUP(A2981,Sheet2!$A$1:G6705,7,0)</f>
        <v>R</v>
      </c>
      <c r="S2981" t="str">
        <f>IF(Table19[[#This Row],[Language]]="English","English","Other language")</f>
        <v>English</v>
      </c>
      <c r="T2981">
        <f>Table19[[#This Row],[Gross Revenue]]-Table19[[#This Row],[Budget]]</f>
        <v>-39034803</v>
      </c>
      <c r="U2981" s="1">
        <f>(Table19[[#This Row],[Gross Revenue]]/Table19[[#This Row],[Budget]])-1</f>
        <v>-0.57404122058823526</v>
      </c>
      <c r="V2981" t="str">
        <f t="shared" si="106"/>
        <v>&gt;150 minutes</v>
      </c>
      <c r="W2981">
        <f>Table19[[#This Row],[Profit]]/Table19[[#This Row],[Budget]]*100</f>
        <v>-57.404122058823525</v>
      </c>
      <c r="X2981">
        <v>-1289919.5</v>
      </c>
      <c r="Y2981">
        <v>-4.8151417500000002E-2</v>
      </c>
      <c r="Z2981" t="str">
        <f t="shared" si="107"/>
        <v>High</v>
      </c>
    </row>
    <row r="2982" spans="1:26" x14ac:dyDescent="0.2">
      <c r="A2982" t="s">
        <v>6120</v>
      </c>
      <c r="B2982" t="s">
        <v>211</v>
      </c>
      <c r="C2982" t="s">
        <v>1967</v>
      </c>
      <c r="D2982">
        <v>22000</v>
      </c>
      <c r="E2982">
        <v>36010</v>
      </c>
      <c r="F2982">
        <v>278</v>
      </c>
      <c r="G2982">
        <v>54000</v>
      </c>
      <c r="H2982">
        <v>7.2</v>
      </c>
      <c r="I2982">
        <v>241</v>
      </c>
      <c r="J2982">
        <v>121</v>
      </c>
      <c r="K2982">
        <v>75274748</v>
      </c>
      <c r="L2982">
        <v>35000000</v>
      </c>
      <c r="M2982" s="2">
        <f>VLOOKUP(A2982,Sheet2!$A$1:G6706,2,0)</f>
        <v>42345</v>
      </c>
      <c r="N2982" t="str">
        <f>VLOOKUP(A2982,Sheet2!$A$1:G6706,3,0)</f>
        <v>Color</v>
      </c>
      <c r="O2982" t="str">
        <f>VLOOKUP(A2982,Sheet2!$A$1:G6706,4,0)</f>
        <v>Comedy</v>
      </c>
      <c r="P2982" t="str">
        <f>VLOOKUP(A2982,Sheet2!$A$1:G6706,5,0)</f>
        <v>English</v>
      </c>
      <c r="Q2982" t="str">
        <f>VLOOKUP(A2982,Sheet2!$A$1:G6706,6,0)</f>
        <v>USA</v>
      </c>
      <c r="R2982" t="str">
        <f>VLOOKUP(A2982,Sheet2!$A$1:G6706,7,0)</f>
        <v>PG-13</v>
      </c>
      <c r="S2982" t="str">
        <f>IF(Table19[[#This Row],[Language]]="English","English","Other language")</f>
        <v>English</v>
      </c>
      <c r="T2982">
        <f>Table19[[#This Row],[Gross Revenue]]-Table19[[#This Row],[Budget]]</f>
        <v>40274748</v>
      </c>
      <c r="U2982" s="1">
        <f>(Table19[[#This Row],[Gross Revenue]]/Table19[[#This Row],[Budget]])-1</f>
        <v>1.1507070857142856</v>
      </c>
      <c r="V2982" t="str">
        <f t="shared" si="106"/>
        <v>111-130 minutes</v>
      </c>
      <c r="W2982">
        <f>Table19[[#This Row],[Profit]]/Table19[[#This Row],[Budget]]*100</f>
        <v>115.07070857142858</v>
      </c>
      <c r="X2982">
        <v>1637763</v>
      </c>
      <c r="Y2982">
        <v>0.19178668286445014</v>
      </c>
      <c r="Z2982" t="str">
        <f t="shared" si="107"/>
        <v>Medium</v>
      </c>
    </row>
    <row r="2983" spans="1:26" x14ac:dyDescent="0.2">
      <c r="A2983" t="s">
        <v>5022</v>
      </c>
      <c r="B2983" t="s">
        <v>695</v>
      </c>
      <c r="C2983" t="s">
        <v>2021</v>
      </c>
      <c r="D2983">
        <v>6000</v>
      </c>
      <c r="E2983">
        <v>7654</v>
      </c>
      <c r="F2983">
        <v>670</v>
      </c>
      <c r="G2983">
        <v>0</v>
      </c>
      <c r="H2983">
        <v>6.5</v>
      </c>
      <c r="I2983">
        <v>245</v>
      </c>
      <c r="J2983">
        <v>118</v>
      </c>
      <c r="K2983">
        <v>25450527</v>
      </c>
      <c r="L2983">
        <v>50000000</v>
      </c>
      <c r="M2983" s="2">
        <f>VLOOKUP(A2983,Sheet2!$A$1:G6707,2,0)</f>
        <v>39863</v>
      </c>
      <c r="N2983" t="str">
        <f>VLOOKUP(A2983,Sheet2!$A$1:G6707,3,0)</f>
        <v>Color</v>
      </c>
      <c r="O2983" t="str">
        <f>VLOOKUP(A2983,Sheet2!$A$1:G6707,4,0)</f>
        <v>Action</v>
      </c>
      <c r="P2983" t="str">
        <f>VLOOKUP(A2983,Sheet2!$A$1:G6707,5,0)</f>
        <v>English</v>
      </c>
      <c r="Q2983" t="str">
        <f>VLOOKUP(A2983,Sheet2!$A$1:G6707,6,0)</f>
        <v>USA</v>
      </c>
      <c r="R2983" t="str">
        <f>VLOOKUP(A2983,Sheet2!$A$1:G6707,7,0)</f>
        <v>R</v>
      </c>
      <c r="S2983" t="str">
        <f>IF(Table19[[#This Row],[Language]]="English","English","Other language")</f>
        <v>English</v>
      </c>
      <c r="T2983">
        <f>Table19[[#This Row],[Gross Revenue]]-Table19[[#This Row],[Budget]]</f>
        <v>-24549473</v>
      </c>
      <c r="U2983" s="1">
        <f>(Table19[[#This Row],[Gross Revenue]]/Table19[[#This Row],[Budget]])-1</f>
        <v>-0.49098945999999999</v>
      </c>
      <c r="V2983" t="str">
        <f t="shared" si="106"/>
        <v>111-130 minutes</v>
      </c>
      <c r="W2983">
        <f>Table19[[#This Row],[Profit]]/Table19[[#This Row],[Budget]]*100</f>
        <v>-49.098945999999998</v>
      </c>
      <c r="X2983">
        <v>-1289919.5</v>
      </c>
      <c r="Y2983">
        <v>-4.8151417500000002E-2</v>
      </c>
      <c r="Z2983" t="str">
        <f t="shared" si="107"/>
        <v>High</v>
      </c>
    </row>
    <row r="2984" spans="1:26" x14ac:dyDescent="0.2">
      <c r="A2984" t="s">
        <v>4748</v>
      </c>
      <c r="B2984" t="s">
        <v>1822</v>
      </c>
      <c r="C2984" t="s">
        <v>922</v>
      </c>
      <c r="D2984">
        <v>1000</v>
      </c>
      <c r="E2984">
        <v>5081</v>
      </c>
      <c r="F2984">
        <v>189</v>
      </c>
      <c r="G2984">
        <v>22000</v>
      </c>
      <c r="H2984">
        <v>6.3</v>
      </c>
      <c r="I2984">
        <v>246</v>
      </c>
      <c r="J2984">
        <v>125</v>
      </c>
      <c r="K2984">
        <v>44665963</v>
      </c>
      <c r="L2984">
        <v>58000000</v>
      </c>
      <c r="M2984" s="2">
        <f>VLOOKUP(A2984,Sheet2!$A$1:G6708,2,0)</f>
        <v>41375</v>
      </c>
      <c r="N2984" t="str">
        <f>VLOOKUP(A2984,Sheet2!$A$1:G6708,3,0)</f>
        <v>Color</v>
      </c>
      <c r="O2984" t="str">
        <f>VLOOKUP(A2984,Sheet2!$A$1:G6708,4,0)</f>
        <v>Comedy</v>
      </c>
      <c r="P2984" t="str">
        <f>VLOOKUP(A2984,Sheet2!$A$1:G6708,5,0)</f>
        <v>English</v>
      </c>
      <c r="Q2984" t="str">
        <f>VLOOKUP(A2984,Sheet2!$A$1:G6708,6,0)</f>
        <v>USA</v>
      </c>
      <c r="R2984" t="str">
        <f>VLOOKUP(A2984,Sheet2!$A$1:G6708,7,0)</f>
        <v>PG-13</v>
      </c>
      <c r="S2984" t="str">
        <f>IF(Table19[[#This Row],[Language]]="English","English","Other language")</f>
        <v>English</v>
      </c>
      <c r="T2984">
        <f>Table19[[#This Row],[Gross Revenue]]-Table19[[#This Row],[Budget]]</f>
        <v>-13334037</v>
      </c>
      <c r="U2984" s="1">
        <f>(Table19[[#This Row],[Gross Revenue]]/Table19[[#This Row],[Budget]])-1</f>
        <v>-0.22989718965517236</v>
      </c>
      <c r="V2984" t="str">
        <f t="shared" si="106"/>
        <v>111-130 minutes</v>
      </c>
      <c r="W2984">
        <f>Table19[[#This Row],[Profit]]/Table19[[#This Row],[Budget]]*100</f>
        <v>-22.989718965517241</v>
      </c>
      <c r="X2984">
        <v>1637763</v>
      </c>
      <c r="Y2984">
        <v>0.19178668286445014</v>
      </c>
      <c r="Z2984" t="str">
        <f t="shared" si="107"/>
        <v>High</v>
      </c>
    </row>
    <row r="2985" spans="1:26" x14ac:dyDescent="0.2">
      <c r="A2985" t="s">
        <v>4428</v>
      </c>
      <c r="B2985" t="s">
        <v>1536</v>
      </c>
      <c r="C2985" t="s">
        <v>629</v>
      </c>
      <c r="D2985">
        <v>591</v>
      </c>
      <c r="E2985">
        <v>2100</v>
      </c>
      <c r="F2985">
        <v>521</v>
      </c>
      <c r="G2985">
        <v>0</v>
      </c>
      <c r="H2985">
        <v>6.4</v>
      </c>
      <c r="I2985">
        <v>227</v>
      </c>
      <c r="J2985">
        <v>128</v>
      </c>
      <c r="K2985">
        <v>72515360</v>
      </c>
      <c r="L2985">
        <v>80000000</v>
      </c>
      <c r="M2985" s="2">
        <f>VLOOKUP(A2985,Sheet2!$A$1:G6709,2,0)</f>
        <v>38673</v>
      </c>
      <c r="N2985" t="str">
        <f>VLOOKUP(A2985,Sheet2!$A$1:G6709,3,0)</f>
        <v>Color</v>
      </c>
      <c r="O2985" t="str">
        <f>VLOOKUP(A2985,Sheet2!$A$1:G6709,4,0)</f>
        <v>Crime</v>
      </c>
      <c r="P2985" t="str">
        <f>VLOOKUP(A2985,Sheet2!$A$1:G6709,5,0)</f>
        <v>Aboriginal</v>
      </c>
      <c r="Q2985" t="str">
        <f>VLOOKUP(A2985,Sheet2!$A$1:G6709,6,0)</f>
        <v>UK</v>
      </c>
      <c r="R2985" t="str">
        <f>VLOOKUP(A2985,Sheet2!$A$1:G6709,7,0)</f>
        <v>PG-13</v>
      </c>
      <c r="S2985" t="str">
        <f>IF(Table19[[#This Row],[Language]]="English","English","Other language")</f>
        <v>Other language</v>
      </c>
      <c r="T2985">
        <f>Table19[[#This Row],[Gross Revenue]]-Table19[[#This Row],[Budget]]</f>
        <v>-7484640</v>
      </c>
      <c r="U2985" s="1">
        <f>(Table19[[#This Row],[Gross Revenue]]/Table19[[#This Row],[Budget]])-1</f>
        <v>-9.355800000000003E-2</v>
      </c>
      <c r="V2985" t="str">
        <f t="shared" si="106"/>
        <v>111-130 minutes</v>
      </c>
      <c r="W2985">
        <f>Table19[[#This Row],[Profit]]/Table19[[#This Row],[Budget]]*100</f>
        <v>-9.3558000000000003</v>
      </c>
      <c r="X2985">
        <v>-74533.5</v>
      </c>
      <c r="Y2985">
        <v>-7.4856785714285719E-3</v>
      </c>
      <c r="Z2985" t="str">
        <f t="shared" si="107"/>
        <v>High</v>
      </c>
    </row>
    <row r="2986" spans="1:26" x14ac:dyDescent="0.2">
      <c r="A2986" t="s">
        <v>5151</v>
      </c>
      <c r="B2986" t="s">
        <v>963</v>
      </c>
      <c r="C2986" t="s">
        <v>2124</v>
      </c>
      <c r="D2986">
        <v>11000</v>
      </c>
      <c r="E2986">
        <v>12239</v>
      </c>
      <c r="F2986">
        <v>133</v>
      </c>
      <c r="G2986">
        <v>50000</v>
      </c>
      <c r="H2986">
        <v>6.6</v>
      </c>
      <c r="I2986">
        <v>293</v>
      </c>
      <c r="J2986">
        <v>112</v>
      </c>
      <c r="K2986">
        <v>6105175</v>
      </c>
      <c r="L2986">
        <v>44000000</v>
      </c>
      <c r="M2986" s="2">
        <f>VLOOKUP(A2986,Sheet2!$A$1:G6710,2,0)</f>
        <v>41765</v>
      </c>
      <c r="N2986" t="str">
        <f>VLOOKUP(A2986,Sheet2!$A$1:G6710,3,0)</f>
        <v>Color</v>
      </c>
      <c r="O2986" t="str">
        <f>VLOOKUP(A2986,Sheet2!$A$1:G6710,4,0)</f>
        <v>Comedy</v>
      </c>
      <c r="P2986" t="str">
        <f>VLOOKUP(A2986,Sheet2!$A$1:G6710,5,0)</f>
        <v>English</v>
      </c>
      <c r="Q2986" t="str">
        <f>VLOOKUP(A2986,Sheet2!$A$1:G6710,6,0)</f>
        <v>USA</v>
      </c>
      <c r="R2986" t="str">
        <f>VLOOKUP(A2986,Sheet2!$A$1:G6710,7,0)</f>
        <v>R</v>
      </c>
      <c r="S2986" t="str">
        <f>IF(Table19[[#This Row],[Language]]="English","English","Other language")</f>
        <v>English</v>
      </c>
      <c r="T2986">
        <f>Table19[[#This Row],[Gross Revenue]]-Table19[[#This Row],[Budget]]</f>
        <v>-37894825</v>
      </c>
      <c r="U2986" s="1">
        <f>(Table19[[#This Row],[Gross Revenue]]/Table19[[#This Row],[Budget]])-1</f>
        <v>-0.86124602272727269</v>
      </c>
      <c r="V2986" t="str">
        <f t="shared" si="106"/>
        <v>111-130 minutes</v>
      </c>
      <c r="W2986">
        <f>Table19[[#This Row],[Profit]]/Table19[[#This Row],[Budget]]*100</f>
        <v>-86.124602272727273</v>
      </c>
      <c r="X2986">
        <v>1637763</v>
      </c>
      <c r="Y2986">
        <v>0.19178668286445014</v>
      </c>
      <c r="Z2986" t="str">
        <f t="shared" si="107"/>
        <v>High</v>
      </c>
    </row>
    <row r="2987" spans="1:26" x14ac:dyDescent="0.2">
      <c r="A2987" t="s">
        <v>4205</v>
      </c>
      <c r="B2987" t="s">
        <v>1084</v>
      </c>
      <c r="C2987" t="s">
        <v>1331</v>
      </c>
      <c r="D2987">
        <v>1000</v>
      </c>
      <c r="E2987">
        <v>2323</v>
      </c>
      <c r="F2987">
        <v>101</v>
      </c>
      <c r="G2987">
        <v>0</v>
      </c>
      <c r="H2987">
        <v>5.9</v>
      </c>
      <c r="I2987">
        <v>232</v>
      </c>
      <c r="J2987">
        <v>99</v>
      </c>
      <c r="K2987">
        <v>15071514</v>
      </c>
      <c r="L2987">
        <v>80000000</v>
      </c>
      <c r="M2987" s="2">
        <f>VLOOKUP(A2987,Sheet2!$A$1:G6711,2,0)</f>
        <v>39177</v>
      </c>
      <c r="N2987" t="str">
        <f>VLOOKUP(A2987,Sheet2!$A$1:G6711,3,0)</f>
        <v>Color</v>
      </c>
      <c r="O2987" t="str">
        <f>VLOOKUP(A2987,Sheet2!$A$1:G6711,4,0)</f>
        <v>Sci-Fi</v>
      </c>
      <c r="P2987" t="str">
        <f>VLOOKUP(A2987,Sheet2!$A$1:G6711,5,0)</f>
        <v>English</v>
      </c>
      <c r="Q2987" t="str">
        <f>VLOOKUP(A2987,Sheet2!$A$1:G6711,6,0)</f>
        <v>USA</v>
      </c>
      <c r="R2987" t="str">
        <f>VLOOKUP(A2987,Sheet2!$A$1:G6711,7,0)</f>
        <v>PG-13</v>
      </c>
      <c r="S2987" t="str">
        <f>IF(Table19[[#This Row],[Language]]="English","English","Other language")</f>
        <v>English</v>
      </c>
      <c r="T2987">
        <f>Table19[[#This Row],[Gross Revenue]]-Table19[[#This Row],[Budget]]</f>
        <v>-64928486</v>
      </c>
      <c r="U2987" s="1">
        <f>(Table19[[#This Row],[Gross Revenue]]/Table19[[#This Row],[Budget]])-1</f>
        <v>-0.81160607500000004</v>
      </c>
      <c r="V2987" t="str">
        <f t="shared" si="106"/>
        <v>90-110 minutes</v>
      </c>
      <c r="W2987">
        <f>Table19[[#This Row],[Profit]]/Table19[[#This Row],[Budget]]*100</f>
        <v>-81.160607499999998</v>
      </c>
      <c r="Z2987" t="str">
        <f t="shared" si="107"/>
        <v>High</v>
      </c>
    </row>
    <row r="2988" spans="1:26" x14ac:dyDescent="0.2">
      <c r="A2988" t="s">
        <v>4897</v>
      </c>
      <c r="B2988" t="s">
        <v>461</v>
      </c>
      <c r="C2988" t="s">
        <v>1934</v>
      </c>
      <c r="D2988">
        <v>3000</v>
      </c>
      <c r="E2988">
        <v>7252</v>
      </c>
      <c r="F2988">
        <v>0</v>
      </c>
      <c r="G2988">
        <v>13000</v>
      </c>
      <c r="H2988">
        <v>6.4</v>
      </c>
      <c r="I2988">
        <v>192</v>
      </c>
      <c r="J2988">
        <v>100</v>
      </c>
      <c r="K2988">
        <v>18439082</v>
      </c>
      <c r="L2988">
        <v>18500000</v>
      </c>
      <c r="M2988" s="2">
        <f>VLOOKUP(A2988,Sheet2!$A$1:G6712,2,0)</f>
        <v>39951</v>
      </c>
      <c r="N2988" t="str">
        <f>VLOOKUP(A2988,Sheet2!$A$1:G6712,3,0)</f>
        <v>Color</v>
      </c>
      <c r="O2988" t="str">
        <f>VLOOKUP(A2988,Sheet2!$A$1:G6712,4,0)</f>
        <v>Comedy</v>
      </c>
      <c r="P2988" t="str">
        <f>VLOOKUP(A2988,Sheet2!$A$1:G6712,5,0)</f>
        <v>English</v>
      </c>
      <c r="Q2988" t="str">
        <f>VLOOKUP(A2988,Sheet2!$A$1:G6712,6,0)</f>
        <v>USA</v>
      </c>
      <c r="R2988" t="str">
        <f>VLOOKUP(A2988,Sheet2!$A$1:G6712,7,0)</f>
        <v>PG-13</v>
      </c>
      <c r="S2988" t="str">
        <f>IF(Table19[[#This Row],[Language]]="English","English","Other language")</f>
        <v>English</v>
      </c>
      <c r="T2988">
        <f>Table19[[#This Row],[Gross Revenue]]-Table19[[#This Row],[Budget]]</f>
        <v>-60918</v>
      </c>
      <c r="U2988" s="1">
        <f>(Table19[[#This Row],[Gross Revenue]]/Table19[[#This Row],[Budget]])-1</f>
        <v>-3.2928648648649084E-3</v>
      </c>
      <c r="V2988" t="str">
        <f t="shared" si="106"/>
        <v>90-110 minutes</v>
      </c>
      <c r="W2988">
        <f>Table19[[#This Row],[Profit]]/Table19[[#This Row],[Budget]]*100</f>
        <v>-0.32928648648648651</v>
      </c>
      <c r="X2988">
        <v>1637763</v>
      </c>
      <c r="Y2988">
        <v>0.19178668286445014</v>
      </c>
      <c r="Z2988" t="str">
        <f t="shared" si="107"/>
        <v>Medium</v>
      </c>
    </row>
    <row r="2989" spans="1:26" x14ac:dyDescent="0.2">
      <c r="A2989" t="s">
        <v>6824</v>
      </c>
      <c r="B2989" t="s">
        <v>994</v>
      </c>
      <c r="C2989" t="s">
        <v>2017</v>
      </c>
      <c r="D2989">
        <v>14000</v>
      </c>
      <c r="E2989">
        <v>16358</v>
      </c>
      <c r="F2989">
        <v>663</v>
      </c>
      <c r="G2989">
        <v>0</v>
      </c>
      <c r="H2989">
        <v>8</v>
      </c>
      <c r="I2989">
        <v>162</v>
      </c>
      <c r="J2989">
        <v>90</v>
      </c>
      <c r="K2989">
        <v>23159305</v>
      </c>
      <c r="L2989">
        <v>70000000</v>
      </c>
      <c r="M2989" s="2">
        <f>VLOOKUP(A2989,Sheet2!$A$1:G6713,2,0)</f>
        <v>36402</v>
      </c>
      <c r="N2989" t="str">
        <f>VLOOKUP(A2989,Sheet2!$A$1:G6713,3,0)</f>
        <v>Color</v>
      </c>
      <c r="O2989" t="str">
        <f>VLOOKUP(A2989,Sheet2!$A$1:G6713,4,0)</f>
        <v>Action</v>
      </c>
      <c r="P2989" t="str">
        <f>VLOOKUP(A2989,Sheet2!$A$1:G6713,5,0)</f>
        <v>English</v>
      </c>
      <c r="Q2989" t="str">
        <f>VLOOKUP(A2989,Sheet2!$A$1:G6713,6,0)</f>
        <v>USA</v>
      </c>
      <c r="R2989" t="str">
        <f>VLOOKUP(A2989,Sheet2!$A$1:G6713,7,0)</f>
        <v>PG</v>
      </c>
      <c r="S2989" t="str">
        <f>IF(Table19[[#This Row],[Language]]="English","English","Other language")</f>
        <v>English</v>
      </c>
      <c r="T2989">
        <f>Table19[[#This Row],[Gross Revenue]]-Table19[[#This Row],[Budget]]</f>
        <v>-46840695</v>
      </c>
      <c r="U2989" s="1">
        <f>(Table19[[#This Row],[Gross Revenue]]/Table19[[#This Row],[Budget]])-1</f>
        <v>-0.66915278571428571</v>
      </c>
      <c r="V2989" t="str">
        <f t="shared" si="106"/>
        <v>90-110 minutes</v>
      </c>
      <c r="W2989">
        <f>Table19[[#This Row],[Profit]]/Table19[[#This Row],[Budget]]*100</f>
        <v>-66.915278571428573</v>
      </c>
      <c r="X2989">
        <v>-1289919.5</v>
      </c>
      <c r="Y2989">
        <v>-4.8151417500000002E-2</v>
      </c>
      <c r="Z2989" t="str">
        <f t="shared" si="107"/>
        <v>High</v>
      </c>
    </row>
    <row r="2990" spans="1:26" x14ac:dyDescent="0.2">
      <c r="A2990" t="s">
        <v>4947</v>
      </c>
      <c r="B2990" t="s">
        <v>1685</v>
      </c>
      <c r="C2990" t="s">
        <v>1866</v>
      </c>
      <c r="D2990">
        <v>11000</v>
      </c>
      <c r="E2990">
        <v>12894</v>
      </c>
      <c r="F2990">
        <v>58</v>
      </c>
      <c r="G2990">
        <v>18000</v>
      </c>
      <c r="H2990">
        <v>6.4</v>
      </c>
      <c r="I2990">
        <v>331</v>
      </c>
      <c r="J2990">
        <v>105</v>
      </c>
      <c r="K2990">
        <v>29959436</v>
      </c>
      <c r="L2990">
        <v>13000000</v>
      </c>
      <c r="M2990" s="2">
        <f>VLOOKUP(A2990,Sheet2!$A$1:G6714,2,0)</f>
        <v>40647</v>
      </c>
      <c r="N2990" t="str">
        <f>VLOOKUP(A2990,Sheet2!$A$1:G6714,3,0)</f>
        <v>Color</v>
      </c>
      <c r="O2990" t="str">
        <f>VLOOKUP(A2990,Sheet2!$A$1:G6714,4,0)</f>
        <v>Biography</v>
      </c>
      <c r="P2990" t="str">
        <f>VLOOKUP(A2990,Sheet2!$A$1:G6714,5,0)</f>
        <v>English</v>
      </c>
      <c r="Q2990" t="str">
        <f>VLOOKUP(A2990,Sheet2!$A$1:G6714,6,0)</f>
        <v>UK</v>
      </c>
      <c r="R2990" t="str">
        <f>VLOOKUP(A2990,Sheet2!$A$1:G6714,7,0)</f>
        <v>PG-13</v>
      </c>
      <c r="S2990" t="str">
        <f>IF(Table19[[#This Row],[Language]]="English","English","Other language")</f>
        <v>English</v>
      </c>
      <c r="T2990">
        <f>Table19[[#This Row],[Gross Revenue]]-Table19[[#This Row],[Budget]]</f>
        <v>16959436</v>
      </c>
      <c r="U2990" s="1">
        <f>(Table19[[#This Row],[Gross Revenue]]/Table19[[#This Row],[Budget]])-1</f>
        <v>1.3045719999999998</v>
      </c>
      <c r="V2990" t="str">
        <f t="shared" si="106"/>
        <v>90-110 minutes</v>
      </c>
      <c r="W2990">
        <f>Table19[[#This Row],[Profit]]/Table19[[#This Row],[Budget]]*100</f>
        <v>130.4572</v>
      </c>
      <c r="X2990">
        <v>-1289919.5</v>
      </c>
      <c r="Y2990">
        <v>-4.8151417500000002E-2</v>
      </c>
      <c r="Z2990" t="str">
        <f t="shared" si="107"/>
        <v>Low</v>
      </c>
    </row>
    <row r="2991" spans="1:26" x14ac:dyDescent="0.2">
      <c r="A2991" t="s">
        <v>5629</v>
      </c>
      <c r="B2991" t="s">
        <v>456</v>
      </c>
      <c r="C2991" t="s">
        <v>1176</v>
      </c>
      <c r="D2991">
        <v>19000</v>
      </c>
      <c r="E2991">
        <v>34839</v>
      </c>
      <c r="F2991">
        <v>0</v>
      </c>
      <c r="G2991">
        <v>0</v>
      </c>
      <c r="H2991">
        <v>6.9</v>
      </c>
      <c r="I2991">
        <v>257</v>
      </c>
      <c r="J2991">
        <v>136</v>
      </c>
      <c r="K2991">
        <v>35799026</v>
      </c>
      <c r="L2991">
        <v>126000000</v>
      </c>
      <c r="M2991" s="2">
        <f>VLOOKUP(A2991,Sheet2!$A$1:G6715,2,0)</f>
        <v>38375</v>
      </c>
      <c r="N2991" t="str">
        <f>VLOOKUP(A2991,Sheet2!$A$1:G6715,3,0)</f>
        <v>Color</v>
      </c>
      <c r="O2991" t="str">
        <f>VLOOKUP(A2991,Sheet2!$A$1:G6715,4,0)</f>
        <v>Action</v>
      </c>
      <c r="P2991" t="str">
        <f>VLOOKUP(A2991,Sheet2!$A$1:G6715,5,0)</f>
        <v>English</v>
      </c>
      <c r="Q2991" t="str">
        <f>VLOOKUP(A2991,Sheet2!$A$1:G6715,6,0)</f>
        <v>USA</v>
      </c>
      <c r="R2991" t="str">
        <f>VLOOKUP(A2991,Sheet2!$A$1:G6715,7,0)</f>
        <v>PG-13</v>
      </c>
      <c r="S2991" t="str">
        <f>IF(Table19[[#This Row],[Language]]="English","English","Other language")</f>
        <v>English</v>
      </c>
      <c r="T2991">
        <f>Table19[[#This Row],[Gross Revenue]]-Table19[[#This Row],[Budget]]</f>
        <v>-90200974</v>
      </c>
      <c r="U2991" s="1">
        <f>(Table19[[#This Row],[Gross Revenue]]/Table19[[#This Row],[Budget]])-1</f>
        <v>-0.71588074603174601</v>
      </c>
      <c r="V2991" t="str">
        <f t="shared" si="106"/>
        <v>131-150 minutes</v>
      </c>
      <c r="W2991">
        <f>Table19[[#This Row],[Profit]]/Table19[[#This Row],[Budget]]*100</f>
        <v>-71.588074603174604</v>
      </c>
      <c r="X2991">
        <v>-1289919.5</v>
      </c>
      <c r="Y2991">
        <v>-4.8151417500000002E-2</v>
      </c>
      <c r="Z2991" t="str">
        <f t="shared" si="107"/>
        <v>High</v>
      </c>
    </row>
    <row r="2992" spans="1:26" x14ac:dyDescent="0.2">
      <c r="A2992" t="s">
        <v>3417</v>
      </c>
      <c r="B2992" t="s">
        <v>304</v>
      </c>
      <c r="C2992" t="s">
        <v>305</v>
      </c>
      <c r="D2992">
        <v>10000</v>
      </c>
      <c r="E2992">
        <v>10469</v>
      </c>
      <c r="F2992">
        <v>287</v>
      </c>
      <c r="G2992">
        <v>0</v>
      </c>
      <c r="H2992">
        <v>4.4000000000000004</v>
      </c>
      <c r="I2992">
        <v>70</v>
      </c>
      <c r="J2992">
        <v>99</v>
      </c>
      <c r="K2992">
        <v>27663982</v>
      </c>
      <c r="L2992">
        <v>40000000</v>
      </c>
      <c r="M2992" s="2">
        <f>VLOOKUP(A2992,Sheet2!$A$1:G6716,2,0)</f>
        <v>35323</v>
      </c>
      <c r="N2992" t="str">
        <f>VLOOKUP(A2992,Sheet2!$A$1:G6716,3,0)</f>
        <v>Color</v>
      </c>
      <c r="O2992" t="str">
        <f>VLOOKUP(A2992,Sheet2!$A$1:G6716,4,0)</f>
        <v>Horror</v>
      </c>
      <c r="P2992" t="str">
        <f>VLOOKUP(A2992,Sheet2!$A$1:G6716,5,0)</f>
        <v>English</v>
      </c>
      <c r="Q2992" t="str">
        <f>VLOOKUP(A2992,Sheet2!$A$1:G6716,6,0)</f>
        <v>USA</v>
      </c>
      <c r="R2992" t="str">
        <f>VLOOKUP(A2992,Sheet2!$A$1:G6716,7,0)</f>
        <v>PG-13</v>
      </c>
      <c r="S2992" t="str">
        <f>IF(Table19[[#This Row],[Language]]="English","English","Other language")</f>
        <v>English</v>
      </c>
      <c r="T2992">
        <f>Table19[[#This Row],[Gross Revenue]]-Table19[[#This Row],[Budget]]</f>
        <v>-12336018</v>
      </c>
      <c r="U2992" s="1">
        <f>(Table19[[#This Row],[Gross Revenue]]/Table19[[#This Row],[Budget]])-1</f>
        <v>-0.30840045000000005</v>
      </c>
      <c r="V2992" t="str">
        <f t="shared" si="106"/>
        <v>90-110 minutes</v>
      </c>
      <c r="W2992">
        <f>Table19[[#This Row],[Profit]]/Table19[[#This Row],[Budget]]*100</f>
        <v>-30.840045</v>
      </c>
      <c r="X2992">
        <v>16235088</v>
      </c>
      <c r="Y2992">
        <v>1.1909079499999999</v>
      </c>
      <c r="Z2992" t="str">
        <f t="shared" si="107"/>
        <v>High</v>
      </c>
    </row>
    <row r="2993" spans="1:26" x14ac:dyDescent="0.2">
      <c r="A2993" t="s">
        <v>5830</v>
      </c>
      <c r="B2993" t="s">
        <v>150</v>
      </c>
      <c r="C2993" t="s">
        <v>1174</v>
      </c>
      <c r="D2993">
        <v>26000</v>
      </c>
      <c r="E2993">
        <v>35084</v>
      </c>
      <c r="F2993">
        <v>473</v>
      </c>
      <c r="G2993">
        <v>0</v>
      </c>
      <c r="H2993">
        <v>7</v>
      </c>
      <c r="I2993">
        <v>155</v>
      </c>
      <c r="J2993">
        <v>111</v>
      </c>
      <c r="K2993">
        <v>106126012</v>
      </c>
      <c r="L2993">
        <v>60000000</v>
      </c>
      <c r="M2993" s="2">
        <f>VLOOKUP(A2993,Sheet2!$A$1:G6717,2,0)</f>
        <v>37949</v>
      </c>
      <c r="N2993" t="str">
        <f>VLOOKUP(A2993,Sheet2!$A$1:G6717,3,0)</f>
        <v>Color</v>
      </c>
      <c r="O2993" t="str">
        <f>VLOOKUP(A2993,Sheet2!$A$1:G6717,4,0)</f>
        <v>Action</v>
      </c>
      <c r="P2993" t="str">
        <f>VLOOKUP(A2993,Sheet2!$A$1:G6717,5,0)</f>
        <v>English</v>
      </c>
      <c r="Q2993" t="str">
        <f>VLOOKUP(A2993,Sheet2!$A$1:G6717,6,0)</f>
        <v>USA</v>
      </c>
      <c r="R2993" t="str">
        <f>VLOOKUP(A2993,Sheet2!$A$1:G6717,7,0)</f>
        <v>PG-13</v>
      </c>
      <c r="S2993" t="str">
        <f>IF(Table19[[#This Row],[Language]]="English","English","Other language")</f>
        <v>English</v>
      </c>
      <c r="T2993">
        <f>Table19[[#This Row],[Gross Revenue]]-Table19[[#This Row],[Budget]]</f>
        <v>46126012</v>
      </c>
      <c r="U2993" s="1">
        <f>(Table19[[#This Row],[Gross Revenue]]/Table19[[#This Row],[Budget]])-1</f>
        <v>0.76876686666666671</v>
      </c>
      <c r="V2993" t="str">
        <f t="shared" si="106"/>
        <v>111-130 minutes</v>
      </c>
      <c r="W2993">
        <f>Table19[[#This Row],[Profit]]/Table19[[#This Row],[Budget]]*100</f>
        <v>76.876686666666671</v>
      </c>
      <c r="X2993">
        <v>-1289919.5</v>
      </c>
      <c r="Y2993">
        <v>-4.8151417500000002E-2</v>
      </c>
      <c r="Z2993" t="str">
        <f t="shared" si="107"/>
        <v>High</v>
      </c>
    </row>
    <row r="2994" spans="1:26" x14ac:dyDescent="0.2">
      <c r="A2994" t="s">
        <v>4757</v>
      </c>
      <c r="B2994" t="s">
        <v>661</v>
      </c>
      <c r="C2994" t="s">
        <v>1831</v>
      </c>
      <c r="D2994">
        <v>24000</v>
      </c>
      <c r="E2994">
        <v>38227</v>
      </c>
      <c r="F2994">
        <v>105</v>
      </c>
      <c r="G2994">
        <v>0</v>
      </c>
      <c r="H2994">
        <v>6.3</v>
      </c>
      <c r="I2994">
        <v>83</v>
      </c>
      <c r="J2994">
        <v>124</v>
      </c>
      <c r="K2994">
        <v>54910560</v>
      </c>
      <c r="L2994">
        <v>60000000</v>
      </c>
      <c r="M2994" s="2">
        <f>VLOOKUP(A2994,Sheet2!$A$1:G6718,2,0)</f>
        <v>35679</v>
      </c>
      <c r="N2994" t="str">
        <f>VLOOKUP(A2994,Sheet2!$A$1:G6718,3,0)</f>
        <v>Color</v>
      </c>
      <c r="O2994" t="str">
        <f>VLOOKUP(A2994,Sheet2!$A$1:G6718,4,0)</f>
        <v>Action</v>
      </c>
      <c r="P2994" t="str">
        <f>VLOOKUP(A2994,Sheet2!$A$1:G6718,5,0)</f>
        <v>English</v>
      </c>
      <c r="Q2994" t="str">
        <f>VLOOKUP(A2994,Sheet2!$A$1:G6718,6,0)</f>
        <v>USA</v>
      </c>
      <c r="R2994" t="str">
        <f>VLOOKUP(A2994,Sheet2!$A$1:G6718,7,0)</f>
        <v>R</v>
      </c>
      <c r="S2994" t="str">
        <f>IF(Table19[[#This Row],[Language]]="English","English","Other language")</f>
        <v>English</v>
      </c>
      <c r="T2994">
        <f>Table19[[#This Row],[Gross Revenue]]-Table19[[#This Row],[Budget]]</f>
        <v>-5089440</v>
      </c>
      <c r="U2994" s="1">
        <f>(Table19[[#This Row],[Gross Revenue]]/Table19[[#This Row],[Budget]])-1</f>
        <v>-8.4824000000000011E-2</v>
      </c>
      <c r="V2994" t="str">
        <f t="shared" si="106"/>
        <v>111-130 minutes</v>
      </c>
      <c r="W2994">
        <f>Table19[[#This Row],[Profit]]/Table19[[#This Row],[Budget]]*100</f>
        <v>-8.4824000000000002</v>
      </c>
      <c r="X2994">
        <v>-1289919.5</v>
      </c>
      <c r="Y2994">
        <v>-4.8151417500000002E-2</v>
      </c>
      <c r="Z2994" t="str">
        <f t="shared" si="107"/>
        <v>High</v>
      </c>
    </row>
    <row r="2995" spans="1:26" x14ac:dyDescent="0.2">
      <c r="A2995" t="s">
        <v>5902</v>
      </c>
      <c r="B2995" t="s">
        <v>777</v>
      </c>
      <c r="C2995" t="s">
        <v>2617</v>
      </c>
      <c r="D2995">
        <v>1000</v>
      </c>
      <c r="E2995">
        <v>5085</v>
      </c>
      <c r="F2995">
        <v>11</v>
      </c>
      <c r="G2995">
        <v>0</v>
      </c>
      <c r="H2995">
        <v>7.1</v>
      </c>
      <c r="I2995">
        <v>161</v>
      </c>
      <c r="J2995">
        <v>94</v>
      </c>
      <c r="K2995">
        <v>6301131</v>
      </c>
      <c r="L2995">
        <v>29000000</v>
      </c>
      <c r="M2995" s="2">
        <f>VLOOKUP(A2995,Sheet2!$A$1:G6719,2,0)</f>
        <v>38636</v>
      </c>
      <c r="N2995" t="str">
        <f>VLOOKUP(A2995,Sheet2!$A$1:G6719,3,0)</f>
        <v>Color</v>
      </c>
      <c r="O2995" t="str">
        <f>VLOOKUP(A2995,Sheet2!$A$1:G6719,4,0)</f>
        <v>Drama</v>
      </c>
      <c r="P2995" t="str">
        <f>VLOOKUP(A2995,Sheet2!$A$1:G6719,5,0)</f>
        <v>English</v>
      </c>
      <c r="Q2995" t="str">
        <f>VLOOKUP(A2995,Sheet2!$A$1:G6719,6,0)</f>
        <v>USA</v>
      </c>
      <c r="R2995" t="str">
        <f>VLOOKUP(A2995,Sheet2!$A$1:G6719,7,0)</f>
        <v>R</v>
      </c>
      <c r="S2995" t="str">
        <f>IF(Table19[[#This Row],[Language]]="English","English","Other language")</f>
        <v>English</v>
      </c>
      <c r="T2995">
        <f>Table19[[#This Row],[Gross Revenue]]-Table19[[#This Row],[Budget]]</f>
        <v>-22698869</v>
      </c>
      <c r="U2995" s="1">
        <f>(Table19[[#This Row],[Gross Revenue]]/Table19[[#This Row],[Budget]])-1</f>
        <v>-0.78271962068965517</v>
      </c>
      <c r="V2995" t="str">
        <f t="shared" si="106"/>
        <v>90-110 minutes</v>
      </c>
      <c r="W2995">
        <f>Table19[[#This Row],[Profit]]/Table19[[#This Row],[Budget]]*100</f>
        <v>-78.271962068965522</v>
      </c>
      <c r="X2995">
        <v>-434215.5</v>
      </c>
      <c r="Y2995">
        <v>-0.10115100772200772</v>
      </c>
      <c r="Z2995" t="str">
        <f t="shared" si="107"/>
        <v>Medium</v>
      </c>
    </row>
    <row r="2996" spans="1:26" x14ac:dyDescent="0.2">
      <c r="A2996" t="s">
        <v>3773</v>
      </c>
      <c r="B2996" t="s">
        <v>843</v>
      </c>
      <c r="C2996" t="s">
        <v>844</v>
      </c>
      <c r="D2996">
        <v>474</v>
      </c>
      <c r="E2996">
        <v>920</v>
      </c>
      <c r="F2996">
        <v>436</v>
      </c>
      <c r="G2996">
        <v>47</v>
      </c>
      <c r="H2996">
        <v>5.4</v>
      </c>
      <c r="I2996">
        <v>9</v>
      </c>
      <c r="J2996">
        <v>96</v>
      </c>
      <c r="K2996">
        <v>703</v>
      </c>
      <c r="L2996">
        <v>1500000</v>
      </c>
      <c r="M2996" s="2">
        <f>VLOOKUP(A2996,Sheet2!$A$1:G6720,2,0)</f>
        <v>37076</v>
      </c>
      <c r="N2996" t="str">
        <f>VLOOKUP(A2996,Sheet2!$A$1:G6720,3,0)</f>
        <v>Color</v>
      </c>
      <c r="O2996" t="str">
        <f>VLOOKUP(A2996,Sheet2!$A$1:G6720,4,0)</f>
        <v>Comedy</v>
      </c>
      <c r="P2996" t="str">
        <f>VLOOKUP(A2996,Sheet2!$A$1:G6720,5,0)</f>
        <v>English</v>
      </c>
      <c r="Q2996" t="str">
        <f>VLOOKUP(A2996,Sheet2!$A$1:G6720,6,0)</f>
        <v>USA</v>
      </c>
      <c r="R2996" t="str">
        <f>VLOOKUP(A2996,Sheet2!$A$1:G6720,7,0)</f>
        <v>R</v>
      </c>
      <c r="S2996" t="str">
        <f>IF(Table19[[#This Row],[Language]]="English","English","Other language")</f>
        <v>English</v>
      </c>
      <c r="T2996">
        <f>Table19[[#This Row],[Gross Revenue]]-Table19[[#This Row],[Budget]]</f>
        <v>-1499297</v>
      </c>
      <c r="U2996" s="1">
        <f>(Table19[[#This Row],[Gross Revenue]]/Table19[[#This Row],[Budget]])-1</f>
        <v>-0.99953133333333333</v>
      </c>
      <c r="V2996" t="str">
        <f t="shared" si="106"/>
        <v>90-110 minutes</v>
      </c>
      <c r="W2996">
        <f>Table19[[#This Row],[Profit]]/Table19[[#This Row],[Budget]]*100</f>
        <v>-99.953133333333327</v>
      </c>
      <c r="X2996">
        <v>1637763</v>
      </c>
      <c r="Y2996">
        <v>0.19178668286445014</v>
      </c>
      <c r="Z2996" t="str">
        <f t="shared" si="107"/>
        <v>Low</v>
      </c>
    </row>
    <row r="2997" spans="1:26" x14ac:dyDescent="0.2">
      <c r="A2997" t="s">
        <v>5003</v>
      </c>
      <c r="B2997" t="s">
        <v>272</v>
      </c>
      <c r="C2997" t="s">
        <v>2008</v>
      </c>
      <c r="D2997">
        <v>2000</v>
      </c>
      <c r="E2997">
        <v>4607</v>
      </c>
      <c r="F2997">
        <v>17</v>
      </c>
      <c r="G2997">
        <v>0</v>
      </c>
      <c r="H2997">
        <v>6.5</v>
      </c>
      <c r="I2997">
        <v>144</v>
      </c>
      <c r="J2997">
        <v>96</v>
      </c>
      <c r="K2997">
        <v>1474508</v>
      </c>
      <c r="L2997">
        <v>5000000</v>
      </c>
      <c r="M2997" s="2">
        <f>VLOOKUP(A2997,Sheet2!$A$1:G6721,2,0)</f>
        <v>40142</v>
      </c>
      <c r="N2997" t="str">
        <f>VLOOKUP(A2997,Sheet2!$A$1:G6721,3,0)</f>
        <v>Color</v>
      </c>
      <c r="O2997" t="str">
        <f>VLOOKUP(A2997,Sheet2!$A$1:G6721,4,0)</f>
        <v>Comedy</v>
      </c>
      <c r="P2997" t="str">
        <f>VLOOKUP(A2997,Sheet2!$A$1:G6721,5,0)</f>
        <v>English</v>
      </c>
      <c r="Q2997" t="str">
        <f>VLOOKUP(A2997,Sheet2!$A$1:G6721,6,0)</f>
        <v>USA</v>
      </c>
      <c r="R2997" t="str">
        <f>VLOOKUP(A2997,Sheet2!$A$1:G6721,7,0)</f>
        <v>R</v>
      </c>
      <c r="S2997" t="str">
        <f>IF(Table19[[#This Row],[Language]]="English","English","Other language")</f>
        <v>English</v>
      </c>
      <c r="T2997">
        <f>Table19[[#This Row],[Gross Revenue]]-Table19[[#This Row],[Budget]]</f>
        <v>-3525492</v>
      </c>
      <c r="U2997" s="1">
        <f>(Table19[[#This Row],[Gross Revenue]]/Table19[[#This Row],[Budget]])-1</f>
        <v>-0.70509840000000001</v>
      </c>
      <c r="V2997" t="str">
        <f t="shared" si="106"/>
        <v>90-110 minutes</v>
      </c>
      <c r="W2997">
        <f>Table19[[#This Row],[Profit]]/Table19[[#This Row],[Budget]]*100</f>
        <v>-70.509839999999997</v>
      </c>
      <c r="X2997">
        <v>1637763</v>
      </c>
      <c r="Y2997">
        <v>0.19178668286445014</v>
      </c>
      <c r="Z2997" t="str">
        <f t="shared" si="107"/>
        <v>Low</v>
      </c>
    </row>
    <row r="2998" spans="1:26" x14ac:dyDescent="0.2">
      <c r="A2998" t="s">
        <v>4837</v>
      </c>
      <c r="B2998" t="s">
        <v>315</v>
      </c>
      <c r="C2998" t="s">
        <v>1721</v>
      </c>
      <c r="D2998">
        <v>21000</v>
      </c>
      <c r="E2998">
        <v>30183</v>
      </c>
      <c r="F2998">
        <v>71</v>
      </c>
      <c r="G2998">
        <v>47000</v>
      </c>
      <c r="H2998">
        <v>7.4</v>
      </c>
      <c r="I2998">
        <v>276</v>
      </c>
      <c r="J2998">
        <v>141</v>
      </c>
      <c r="K2998">
        <v>47105085</v>
      </c>
      <c r="L2998">
        <v>50000000</v>
      </c>
      <c r="M2998" s="2">
        <f>VLOOKUP(A2998,Sheet2!$A$1:G6722,2,0)</f>
        <v>41995</v>
      </c>
      <c r="N2998" t="str">
        <f>VLOOKUP(A2998,Sheet2!$A$1:G6722,3,0)</f>
        <v>Color</v>
      </c>
      <c r="O2998" t="str">
        <f>VLOOKUP(A2998,Sheet2!$A$1:G6722,4,0)</f>
        <v>Crime</v>
      </c>
      <c r="P2998" t="str">
        <f>VLOOKUP(A2998,Sheet2!$A$1:G6722,5,0)</f>
        <v>English</v>
      </c>
      <c r="Q2998" t="str">
        <f>VLOOKUP(A2998,Sheet2!$A$1:G6722,6,0)</f>
        <v>USA</v>
      </c>
      <c r="R2998" t="str">
        <f>VLOOKUP(A2998,Sheet2!$A$1:G6722,7,0)</f>
        <v>R</v>
      </c>
      <c r="S2998" t="str">
        <f>IF(Table19[[#This Row],[Language]]="English","English","Other language")</f>
        <v>English</v>
      </c>
      <c r="T2998">
        <f>Table19[[#This Row],[Gross Revenue]]-Table19[[#This Row],[Budget]]</f>
        <v>-2894915</v>
      </c>
      <c r="U2998" s="1">
        <f>(Table19[[#This Row],[Gross Revenue]]/Table19[[#This Row],[Budget]])-1</f>
        <v>-5.7898299999999958E-2</v>
      </c>
      <c r="V2998" t="str">
        <f t="shared" si="106"/>
        <v>131-150 minutes</v>
      </c>
      <c r="W2998">
        <f>Table19[[#This Row],[Profit]]/Table19[[#This Row],[Budget]]*100</f>
        <v>-5.7898300000000003</v>
      </c>
      <c r="X2998">
        <v>-74533.5</v>
      </c>
      <c r="Y2998">
        <v>-7.4856785714285719E-3</v>
      </c>
      <c r="Z2998" t="str">
        <f t="shared" si="107"/>
        <v>High</v>
      </c>
    </row>
    <row r="2999" spans="1:26" x14ac:dyDescent="0.2">
      <c r="A2999" t="s">
        <v>3836</v>
      </c>
      <c r="B2999" t="s">
        <v>183</v>
      </c>
      <c r="C2999" t="s">
        <v>919</v>
      </c>
      <c r="D2999">
        <v>3000</v>
      </c>
      <c r="E2999">
        <v>4480</v>
      </c>
      <c r="F2999">
        <v>0</v>
      </c>
      <c r="G2999">
        <v>227</v>
      </c>
      <c r="H2999">
        <v>5.4</v>
      </c>
      <c r="I2999">
        <v>85</v>
      </c>
      <c r="J2999">
        <v>72</v>
      </c>
      <c r="K2999">
        <v>47887943</v>
      </c>
      <c r="L2999">
        <v>20000000</v>
      </c>
      <c r="M2999" s="2">
        <f>VLOOKUP(A2999,Sheet2!$A$1:G6723,2,0)</f>
        <v>37763</v>
      </c>
      <c r="N2999" t="str">
        <f>VLOOKUP(A2999,Sheet2!$A$1:G6723,3,0)</f>
        <v>Color</v>
      </c>
      <c r="O2999" t="str">
        <f>VLOOKUP(A2999,Sheet2!$A$1:G6723,4,0)</f>
        <v>Adventure</v>
      </c>
      <c r="P2999" t="str">
        <f>VLOOKUP(A2999,Sheet2!$A$1:G6723,5,0)</f>
        <v>English</v>
      </c>
      <c r="Q2999" t="str">
        <f>VLOOKUP(A2999,Sheet2!$A$1:G6723,6,0)</f>
        <v>USA</v>
      </c>
      <c r="R2999" t="str">
        <f>VLOOKUP(A2999,Sheet2!$A$1:G6723,7,0)</f>
        <v>G</v>
      </c>
      <c r="S2999" t="str">
        <f>IF(Table19[[#This Row],[Language]]="English","English","Other language")</f>
        <v>English</v>
      </c>
      <c r="T2999">
        <f>Table19[[#This Row],[Gross Revenue]]-Table19[[#This Row],[Budget]]</f>
        <v>27887943</v>
      </c>
      <c r="U2999" s="1">
        <f>(Table19[[#This Row],[Gross Revenue]]/Table19[[#This Row],[Budget]])-1</f>
        <v>1.3943971500000001</v>
      </c>
      <c r="V2999" t="str">
        <f t="shared" si="106"/>
        <v>&lt;90 minutes</v>
      </c>
      <c r="W2999">
        <f>Table19[[#This Row],[Profit]]/Table19[[#This Row],[Budget]]*100</f>
        <v>139.43971500000001</v>
      </c>
      <c r="X2999">
        <v>3892693.5</v>
      </c>
      <c r="Y2999">
        <v>0.11726928571428571</v>
      </c>
      <c r="Z2999" t="str">
        <f t="shared" si="107"/>
        <v>Medium</v>
      </c>
    </row>
    <row r="3000" spans="1:26" x14ac:dyDescent="0.2">
      <c r="A3000" t="s">
        <v>3974</v>
      </c>
      <c r="B3000" t="s">
        <v>1079</v>
      </c>
      <c r="C3000" t="s">
        <v>1080</v>
      </c>
      <c r="D3000">
        <v>23000</v>
      </c>
      <c r="E3000">
        <v>26907</v>
      </c>
      <c r="F3000">
        <v>13</v>
      </c>
      <c r="G3000">
        <v>353</v>
      </c>
      <c r="H3000">
        <v>5.6</v>
      </c>
      <c r="I3000">
        <v>28</v>
      </c>
      <c r="J3000">
        <v>118</v>
      </c>
      <c r="K3000">
        <v>44834712</v>
      </c>
      <c r="L3000">
        <v>44000000</v>
      </c>
      <c r="M3000" s="2">
        <f>VLOOKUP(A3000,Sheet2!$A$1:G6724,2,0)</f>
        <v>35336</v>
      </c>
      <c r="N3000" t="str">
        <f>VLOOKUP(A3000,Sheet2!$A$1:G6724,3,0)</f>
        <v>Color</v>
      </c>
      <c r="O3000" t="str">
        <f>VLOOKUP(A3000,Sheet2!$A$1:G6724,4,0)</f>
        <v>Drama</v>
      </c>
      <c r="P3000" t="str">
        <f>VLOOKUP(A3000,Sheet2!$A$1:G6724,5,0)</f>
        <v>English</v>
      </c>
      <c r="Q3000" t="str">
        <f>VLOOKUP(A3000,Sheet2!$A$1:G6724,6,0)</f>
        <v>USA</v>
      </c>
      <c r="R3000" t="str">
        <f>VLOOKUP(A3000,Sheet2!$A$1:G6724,7,0)</f>
        <v>R</v>
      </c>
      <c r="S3000" t="str">
        <f>IF(Table19[[#This Row],[Language]]="English","English","Other language")</f>
        <v>English</v>
      </c>
      <c r="T3000">
        <f>Table19[[#This Row],[Gross Revenue]]-Table19[[#This Row],[Budget]]</f>
        <v>834712</v>
      </c>
      <c r="U3000" s="1">
        <f>(Table19[[#This Row],[Gross Revenue]]/Table19[[#This Row],[Budget]])-1</f>
        <v>1.8970727272727306E-2</v>
      </c>
      <c r="V3000" t="str">
        <f t="shared" si="106"/>
        <v>111-130 minutes</v>
      </c>
      <c r="W3000">
        <f>Table19[[#This Row],[Profit]]/Table19[[#This Row],[Budget]]*100</f>
        <v>1.897072727272727</v>
      </c>
      <c r="X3000">
        <v>-434215.5</v>
      </c>
      <c r="Y3000">
        <v>-0.10115100772200772</v>
      </c>
      <c r="Z3000" t="str">
        <f t="shared" si="107"/>
        <v>High</v>
      </c>
    </row>
    <row r="3001" spans="1:26" x14ac:dyDescent="0.2">
      <c r="A3001" t="s">
        <v>6156</v>
      </c>
      <c r="B3001" t="s">
        <v>2770</v>
      </c>
      <c r="C3001" t="s">
        <v>2771</v>
      </c>
      <c r="D3001">
        <v>668</v>
      </c>
      <c r="E3001">
        <v>2004</v>
      </c>
      <c r="F3001">
        <v>80</v>
      </c>
      <c r="G3001">
        <v>0</v>
      </c>
      <c r="H3001">
        <v>7.2</v>
      </c>
      <c r="I3001">
        <v>81</v>
      </c>
      <c r="J3001">
        <v>126</v>
      </c>
      <c r="K3001">
        <v>90800000</v>
      </c>
      <c r="L3001">
        <v>8000000</v>
      </c>
      <c r="M3001" s="2">
        <f>VLOOKUP(A3001,Sheet2!$A$1:G6725,2,0)</f>
        <v>30972</v>
      </c>
      <c r="N3001" t="str">
        <f>VLOOKUP(A3001,Sheet2!$A$1:G6725,3,0)</f>
        <v>Color</v>
      </c>
      <c r="O3001" t="str">
        <f>VLOOKUP(A3001,Sheet2!$A$1:G6725,4,0)</f>
        <v>Action</v>
      </c>
      <c r="P3001" t="str">
        <f>VLOOKUP(A3001,Sheet2!$A$1:G6725,5,0)</f>
        <v>English</v>
      </c>
      <c r="Q3001" t="str">
        <f>VLOOKUP(A3001,Sheet2!$A$1:G6725,6,0)</f>
        <v>USA</v>
      </c>
      <c r="R3001" t="str">
        <f>VLOOKUP(A3001,Sheet2!$A$1:G6725,7,0)</f>
        <v>PG</v>
      </c>
      <c r="S3001" t="str">
        <f>IF(Table19[[#This Row],[Language]]="English","English","Other language")</f>
        <v>English</v>
      </c>
      <c r="T3001">
        <f>Table19[[#This Row],[Gross Revenue]]-Table19[[#This Row],[Budget]]</f>
        <v>82800000</v>
      </c>
      <c r="U3001" s="1">
        <f>(Table19[[#This Row],[Gross Revenue]]/Table19[[#This Row],[Budget]])-1</f>
        <v>10.35</v>
      </c>
      <c r="V3001" t="str">
        <f t="shared" si="106"/>
        <v>111-130 minutes</v>
      </c>
      <c r="W3001">
        <f>Table19[[#This Row],[Profit]]/Table19[[#This Row],[Budget]]*100</f>
        <v>1035</v>
      </c>
      <c r="X3001">
        <v>-1289919.5</v>
      </c>
      <c r="Y3001">
        <v>-4.8151417500000002E-2</v>
      </c>
      <c r="Z3001" t="str">
        <f t="shared" si="107"/>
        <v>Low</v>
      </c>
    </row>
    <row r="3002" spans="1:26" x14ac:dyDescent="0.2">
      <c r="A3002" t="s">
        <v>4494</v>
      </c>
      <c r="B3002" t="s">
        <v>362</v>
      </c>
      <c r="C3002" t="s">
        <v>1555</v>
      </c>
      <c r="D3002">
        <v>13000</v>
      </c>
      <c r="E3002">
        <v>16452</v>
      </c>
      <c r="F3002">
        <v>226</v>
      </c>
      <c r="G3002">
        <v>0</v>
      </c>
      <c r="H3002">
        <v>6.1</v>
      </c>
      <c r="I3002">
        <v>86</v>
      </c>
      <c r="J3002">
        <v>104</v>
      </c>
      <c r="K3002">
        <v>69688384</v>
      </c>
      <c r="L3002">
        <v>60000000</v>
      </c>
      <c r="M3002" s="2">
        <f>VLOOKUP(A3002,Sheet2!$A$1:G6726,2,0)</f>
        <v>36543</v>
      </c>
      <c r="N3002" t="str">
        <f>VLOOKUP(A3002,Sheet2!$A$1:G6726,3,0)</f>
        <v>Color</v>
      </c>
      <c r="O3002" t="str">
        <f>VLOOKUP(A3002,Sheet2!$A$1:G6726,4,0)</f>
        <v>Comedy</v>
      </c>
      <c r="P3002" t="str">
        <f>VLOOKUP(A3002,Sheet2!$A$1:G6726,5,0)</f>
        <v>English</v>
      </c>
      <c r="Q3002" t="str">
        <f>VLOOKUP(A3002,Sheet2!$A$1:G6726,6,0)</f>
        <v>USA</v>
      </c>
      <c r="R3002" t="str">
        <f>VLOOKUP(A3002,Sheet2!$A$1:G6726,7,0)</f>
        <v>PG</v>
      </c>
      <c r="S3002" t="str">
        <f>IF(Table19[[#This Row],[Language]]="English","English","Other language")</f>
        <v>English</v>
      </c>
      <c r="T3002">
        <f>Table19[[#This Row],[Gross Revenue]]-Table19[[#This Row],[Budget]]</f>
        <v>9688384</v>
      </c>
      <c r="U3002" s="1">
        <f>(Table19[[#This Row],[Gross Revenue]]/Table19[[#This Row],[Budget]])-1</f>
        <v>0.16147306666666661</v>
      </c>
      <c r="V3002" t="str">
        <f t="shared" si="106"/>
        <v>90-110 minutes</v>
      </c>
      <c r="W3002">
        <f>Table19[[#This Row],[Profit]]/Table19[[#This Row],[Budget]]*100</f>
        <v>16.147306666666665</v>
      </c>
      <c r="X3002">
        <v>1637763</v>
      </c>
      <c r="Y3002">
        <v>0.19178668286445014</v>
      </c>
      <c r="Z3002" t="str">
        <f t="shared" si="107"/>
        <v>High</v>
      </c>
    </row>
    <row r="3003" spans="1:26" x14ac:dyDescent="0.2">
      <c r="A3003" t="s">
        <v>6009</v>
      </c>
      <c r="B3003" t="s">
        <v>1082</v>
      </c>
      <c r="C3003" t="s">
        <v>2671</v>
      </c>
      <c r="D3003">
        <v>14000</v>
      </c>
      <c r="E3003">
        <v>18645</v>
      </c>
      <c r="F3003">
        <v>450</v>
      </c>
      <c r="G3003">
        <v>16000</v>
      </c>
      <c r="H3003">
        <v>7.1</v>
      </c>
      <c r="I3003">
        <v>323</v>
      </c>
      <c r="J3003">
        <v>106</v>
      </c>
      <c r="K3003">
        <v>20803237</v>
      </c>
      <c r="L3003">
        <v>3500000</v>
      </c>
      <c r="M3003" s="2">
        <f>VLOOKUP(A3003,Sheet2!$A$1:G6727,2,0)</f>
        <v>40394</v>
      </c>
      <c r="N3003" t="str">
        <f>VLOOKUP(A3003,Sheet2!$A$1:G6727,3,0)</f>
        <v>Color</v>
      </c>
      <c r="O3003" t="str">
        <f>VLOOKUP(A3003,Sheet2!$A$1:G6727,4,0)</f>
        <v>Comedy</v>
      </c>
      <c r="P3003" t="str">
        <f>VLOOKUP(A3003,Sheet2!$A$1:G6727,5,0)</f>
        <v>English</v>
      </c>
      <c r="Q3003" t="str">
        <f>VLOOKUP(A3003,Sheet2!$A$1:G6727,6,0)</f>
        <v>USA</v>
      </c>
      <c r="R3003" t="str">
        <f>VLOOKUP(A3003,Sheet2!$A$1:G6727,7,0)</f>
        <v>R</v>
      </c>
      <c r="S3003" t="str">
        <f>IF(Table19[[#This Row],[Language]]="English","English","Other language")</f>
        <v>English</v>
      </c>
      <c r="T3003">
        <f>Table19[[#This Row],[Gross Revenue]]-Table19[[#This Row],[Budget]]</f>
        <v>17303237</v>
      </c>
      <c r="U3003" s="1">
        <f>(Table19[[#This Row],[Gross Revenue]]/Table19[[#This Row],[Budget]])-1</f>
        <v>4.9437819999999997</v>
      </c>
      <c r="V3003" t="str">
        <f t="shared" si="106"/>
        <v>90-110 minutes</v>
      </c>
      <c r="W3003">
        <f>Table19[[#This Row],[Profit]]/Table19[[#This Row],[Budget]]*100</f>
        <v>494.37819999999999</v>
      </c>
      <c r="X3003">
        <v>1637763</v>
      </c>
      <c r="Y3003">
        <v>0.19178668286445014</v>
      </c>
      <c r="Z3003" t="str">
        <f t="shared" si="107"/>
        <v>Low</v>
      </c>
    </row>
    <row r="3004" spans="1:26" x14ac:dyDescent="0.2">
      <c r="A3004" t="s">
        <v>6816</v>
      </c>
      <c r="B3004" t="s">
        <v>675</v>
      </c>
      <c r="C3004" t="s">
        <v>1765</v>
      </c>
      <c r="D3004">
        <v>818</v>
      </c>
      <c r="E3004">
        <v>1813</v>
      </c>
      <c r="F3004">
        <v>187</v>
      </c>
      <c r="G3004">
        <v>0</v>
      </c>
      <c r="H3004">
        <v>6.1</v>
      </c>
      <c r="I3004">
        <v>225</v>
      </c>
      <c r="J3004">
        <v>109</v>
      </c>
      <c r="K3004">
        <v>214966</v>
      </c>
      <c r="L3004">
        <v>13000000</v>
      </c>
      <c r="M3004" s="2">
        <f>VLOOKUP(A3004,Sheet2!$A$1:G6728,2,0)</f>
        <v>40497</v>
      </c>
      <c r="N3004" t="str">
        <f>VLOOKUP(A3004,Sheet2!$A$1:G6728,3,0)</f>
        <v>Color</v>
      </c>
      <c r="O3004" t="str">
        <f>VLOOKUP(A3004,Sheet2!$A$1:G6728,4,0)</f>
        <v>Crime</v>
      </c>
      <c r="P3004" t="str">
        <f>VLOOKUP(A3004,Sheet2!$A$1:G6728,5,0)</f>
        <v>English</v>
      </c>
      <c r="Q3004" t="str">
        <f>VLOOKUP(A3004,Sheet2!$A$1:G6728,6,0)</f>
        <v>USA</v>
      </c>
      <c r="R3004" t="str">
        <f>VLOOKUP(A3004,Sheet2!$A$1:G6728,7,0)</f>
        <v>R</v>
      </c>
      <c r="S3004" t="str">
        <f>IF(Table19[[#This Row],[Language]]="English","English","Other language")</f>
        <v>English</v>
      </c>
      <c r="T3004">
        <f>Table19[[#This Row],[Gross Revenue]]-Table19[[#This Row],[Budget]]</f>
        <v>-12785034</v>
      </c>
      <c r="U3004" s="1">
        <f>(Table19[[#This Row],[Gross Revenue]]/Table19[[#This Row],[Budget]])-1</f>
        <v>-0.98346415384615382</v>
      </c>
      <c r="V3004" t="str">
        <f t="shared" si="106"/>
        <v>90-110 minutes</v>
      </c>
      <c r="W3004">
        <f>Table19[[#This Row],[Profit]]/Table19[[#This Row],[Budget]]*100</f>
        <v>-98.346415384615383</v>
      </c>
      <c r="X3004">
        <v>-74533.5</v>
      </c>
      <c r="Y3004">
        <v>-7.4856785714285719E-3</v>
      </c>
      <c r="Z3004" t="str">
        <f t="shared" si="107"/>
        <v>Low</v>
      </c>
    </row>
    <row r="3005" spans="1:26" x14ac:dyDescent="0.2">
      <c r="A3005" t="s">
        <v>5933</v>
      </c>
      <c r="B3005" t="s">
        <v>461</v>
      </c>
      <c r="C3005" t="s">
        <v>1335</v>
      </c>
      <c r="D3005">
        <v>3000</v>
      </c>
      <c r="E3005">
        <v>5187</v>
      </c>
      <c r="F3005">
        <v>532</v>
      </c>
      <c r="G3005">
        <v>0</v>
      </c>
      <c r="H3005">
        <v>7.1</v>
      </c>
      <c r="I3005">
        <v>234</v>
      </c>
      <c r="J3005">
        <v>110</v>
      </c>
      <c r="K3005">
        <v>47456450</v>
      </c>
      <c r="L3005">
        <v>70000000</v>
      </c>
      <c r="M3005" s="2">
        <f>VLOOKUP(A3005,Sheet2!$A$1:G6729,2,0)</f>
        <v>39388</v>
      </c>
      <c r="N3005" t="str">
        <f>VLOOKUP(A3005,Sheet2!$A$1:G6729,3,0)</f>
        <v>Color</v>
      </c>
      <c r="O3005" t="str">
        <f>VLOOKUP(A3005,Sheet2!$A$1:G6729,4,0)</f>
        <v>Action</v>
      </c>
      <c r="P3005" t="str">
        <f>VLOOKUP(A3005,Sheet2!$A$1:G6729,5,0)</f>
        <v>English</v>
      </c>
      <c r="Q3005" t="str">
        <f>VLOOKUP(A3005,Sheet2!$A$1:G6729,6,0)</f>
        <v>USA</v>
      </c>
      <c r="R3005" t="str">
        <f>VLOOKUP(A3005,Sheet2!$A$1:G6729,7,0)</f>
        <v>R</v>
      </c>
      <c r="S3005" t="str">
        <f>IF(Table19[[#This Row],[Language]]="English","English","Other language")</f>
        <v>English</v>
      </c>
      <c r="T3005">
        <f>Table19[[#This Row],[Gross Revenue]]-Table19[[#This Row],[Budget]]</f>
        <v>-22543550</v>
      </c>
      <c r="U3005" s="1">
        <f>(Table19[[#This Row],[Gross Revenue]]/Table19[[#This Row],[Budget]])-1</f>
        <v>-0.3220507142857143</v>
      </c>
      <c r="V3005" t="str">
        <f t="shared" si="106"/>
        <v>90-110 minutes</v>
      </c>
      <c r="W3005">
        <f>Table19[[#This Row],[Profit]]/Table19[[#This Row],[Budget]]*100</f>
        <v>-32.205071428571429</v>
      </c>
      <c r="X3005">
        <v>-1289919.5</v>
      </c>
      <c r="Y3005">
        <v>-4.8151417500000002E-2</v>
      </c>
      <c r="Z3005" t="str">
        <f t="shared" si="107"/>
        <v>High</v>
      </c>
    </row>
    <row r="3006" spans="1:26" x14ac:dyDescent="0.2">
      <c r="A3006" t="s">
        <v>6865</v>
      </c>
      <c r="B3006" t="s">
        <v>856</v>
      </c>
      <c r="C3006" t="s">
        <v>2966</v>
      </c>
      <c r="D3006">
        <v>14000</v>
      </c>
      <c r="E3006">
        <v>15732</v>
      </c>
      <c r="F3006">
        <v>0</v>
      </c>
      <c r="G3006">
        <v>64000</v>
      </c>
      <c r="H3006">
        <v>8</v>
      </c>
      <c r="I3006">
        <v>479</v>
      </c>
      <c r="J3006">
        <v>118</v>
      </c>
      <c r="K3006">
        <v>138795342</v>
      </c>
      <c r="L3006">
        <v>15000000</v>
      </c>
      <c r="M3006" s="2">
        <f>VLOOKUP(A3006,Sheet2!$A$1:G6730,2,0)</f>
        <v>40220</v>
      </c>
      <c r="N3006" t="str">
        <f>VLOOKUP(A3006,Sheet2!$A$1:G6730,3,0)</f>
        <v>Color</v>
      </c>
      <c r="O3006" t="str">
        <f>VLOOKUP(A3006,Sheet2!$A$1:G6730,4,0)</f>
        <v>Biography</v>
      </c>
      <c r="P3006" t="str">
        <f>VLOOKUP(A3006,Sheet2!$A$1:G6730,5,0)</f>
        <v>English</v>
      </c>
      <c r="Q3006" t="str">
        <f>VLOOKUP(A3006,Sheet2!$A$1:G6730,6,0)</f>
        <v>UK</v>
      </c>
      <c r="R3006" t="str">
        <f>VLOOKUP(A3006,Sheet2!$A$1:G6730,7,0)</f>
        <v>R</v>
      </c>
      <c r="S3006" t="str">
        <f>IF(Table19[[#This Row],[Language]]="English","English","Other language")</f>
        <v>English</v>
      </c>
      <c r="T3006">
        <f>Table19[[#This Row],[Gross Revenue]]-Table19[[#This Row],[Budget]]</f>
        <v>123795342</v>
      </c>
      <c r="U3006" s="1">
        <f>(Table19[[#This Row],[Gross Revenue]]/Table19[[#This Row],[Budget]])-1</f>
        <v>8.2530228000000001</v>
      </c>
      <c r="V3006" t="str">
        <f t="shared" si="106"/>
        <v>111-130 minutes</v>
      </c>
      <c r="W3006">
        <f>Table19[[#This Row],[Profit]]/Table19[[#This Row],[Budget]]*100</f>
        <v>825.30228</v>
      </c>
      <c r="X3006">
        <v>-1289919.5</v>
      </c>
      <c r="Y3006">
        <v>-4.8151417500000002E-2</v>
      </c>
      <c r="Z3006" t="str">
        <f t="shared" si="107"/>
        <v>Medium</v>
      </c>
    </row>
    <row r="3007" spans="1:26" x14ac:dyDescent="0.2">
      <c r="A3007" t="s">
        <v>6518</v>
      </c>
      <c r="B3007" t="s">
        <v>2975</v>
      </c>
      <c r="C3007" t="s">
        <v>2262</v>
      </c>
      <c r="D3007">
        <v>283</v>
      </c>
      <c r="E3007">
        <v>904</v>
      </c>
      <c r="F3007">
        <v>395</v>
      </c>
      <c r="G3007">
        <v>0</v>
      </c>
      <c r="H3007">
        <v>7.6</v>
      </c>
      <c r="I3007">
        <v>201</v>
      </c>
      <c r="J3007">
        <v>128</v>
      </c>
      <c r="K3007">
        <v>15797907</v>
      </c>
      <c r="L3007">
        <v>20000000</v>
      </c>
      <c r="M3007" s="2">
        <f>VLOOKUP(A3007,Sheet2!$A$1:G6731,2,0)</f>
        <v>39250</v>
      </c>
      <c r="N3007" t="str">
        <f>VLOOKUP(A3007,Sheet2!$A$1:G6731,3,0)</f>
        <v>Color</v>
      </c>
      <c r="O3007" t="str">
        <f>VLOOKUP(A3007,Sheet2!$A$1:G6731,4,0)</f>
        <v>Drama</v>
      </c>
      <c r="P3007" t="str">
        <f>VLOOKUP(A3007,Sheet2!$A$1:G6731,5,0)</f>
        <v>Dari</v>
      </c>
      <c r="Q3007" t="str">
        <f>VLOOKUP(A3007,Sheet2!$A$1:G6731,6,0)</f>
        <v>USA</v>
      </c>
      <c r="R3007" t="str">
        <f>VLOOKUP(A3007,Sheet2!$A$1:G6731,7,0)</f>
        <v>PG-13</v>
      </c>
      <c r="S3007" t="str">
        <f>IF(Table19[[#This Row],[Language]]="English","English","Other language")</f>
        <v>Other language</v>
      </c>
      <c r="T3007">
        <f>Table19[[#This Row],[Gross Revenue]]-Table19[[#This Row],[Budget]]</f>
        <v>-4202093</v>
      </c>
      <c r="U3007" s="1">
        <f>(Table19[[#This Row],[Gross Revenue]]/Table19[[#This Row],[Budget]])-1</f>
        <v>-0.21010465</v>
      </c>
      <c r="V3007" t="str">
        <f t="shared" si="106"/>
        <v>111-130 minutes</v>
      </c>
      <c r="W3007">
        <f>Table19[[#This Row],[Profit]]/Table19[[#This Row],[Budget]]*100</f>
        <v>-21.010465</v>
      </c>
      <c r="X3007">
        <v>-434215.5</v>
      </c>
      <c r="Y3007">
        <v>-0.10115100772200772</v>
      </c>
      <c r="Z3007" t="str">
        <f t="shared" si="107"/>
        <v>Medium</v>
      </c>
    </row>
    <row r="3008" spans="1:26" x14ac:dyDescent="0.2">
      <c r="A3008" t="s">
        <v>6024</v>
      </c>
      <c r="B3008" t="s">
        <v>2683</v>
      </c>
      <c r="C3008" t="s">
        <v>2684</v>
      </c>
      <c r="D3008">
        <v>3</v>
      </c>
      <c r="E3008">
        <v>5</v>
      </c>
      <c r="F3008">
        <v>0</v>
      </c>
      <c r="G3008">
        <v>75</v>
      </c>
      <c r="H3008">
        <v>7.2</v>
      </c>
      <c r="I3008">
        <v>1</v>
      </c>
      <c r="J3008">
        <v>110</v>
      </c>
      <c r="K3008">
        <v>3830</v>
      </c>
      <c r="L3008">
        <v>1200000</v>
      </c>
      <c r="M3008" s="2">
        <f>VLOOKUP(A3008,Sheet2!$A$1:G6732,2,0)</f>
        <v>41388</v>
      </c>
      <c r="N3008" t="str">
        <f>VLOOKUP(A3008,Sheet2!$A$1:G6732,3,0)</f>
        <v>Color</v>
      </c>
      <c r="O3008" t="str">
        <f>VLOOKUP(A3008,Sheet2!$A$1:G6732,4,0)</f>
        <v>Comedy</v>
      </c>
      <c r="P3008" t="str">
        <f>VLOOKUP(A3008,Sheet2!$A$1:G6732,5,0)</f>
        <v>Spanish</v>
      </c>
      <c r="Q3008" t="str">
        <f>VLOOKUP(A3008,Sheet2!$A$1:G6732,6,0)</f>
        <v>USA</v>
      </c>
      <c r="R3008">
        <f>VLOOKUP(A3008,Sheet2!$A$1:G6732,7,0)</f>
        <v>0</v>
      </c>
      <c r="S3008" t="str">
        <f>IF(Table19[[#This Row],[Language]]="English","English","Other language")</f>
        <v>Other language</v>
      </c>
      <c r="T3008">
        <f>Table19[[#This Row],[Gross Revenue]]-Table19[[#This Row],[Budget]]</f>
        <v>-1196170</v>
      </c>
      <c r="U3008" s="1">
        <f>(Table19[[#This Row],[Gross Revenue]]/Table19[[#This Row],[Budget]])-1</f>
        <v>-0.9968083333333333</v>
      </c>
      <c r="V3008" t="str">
        <f t="shared" si="106"/>
        <v>90-110 minutes</v>
      </c>
      <c r="W3008">
        <f>Table19[[#This Row],[Profit]]/Table19[[#This Row],[Budget]]*100</f>
        <v>-99.680833333333325</v>
      </c>
      <c r="X3008">
        <v>1637763</v>
      </c>
      <c r="Y3008">
        <v>0.19178668286445014</v>
      </c>
      <c r="Z3008" t="str">
        <f t="shared" si="107"/>
        <v>Low</v>
      </c>
    </row>
    <row r="3009" spans="1:26" x14ac:dyDescent="0.2">
      <c r="A3009" t="s">
        <v>3642</v>
      </c>
      <c r="B3009" t="s">
        <v>589</v>
      </c>
      <c r="C3009" t="s">
        <v>665</v>
      </c>
      <c r="D3009">
        <v>8000</v>
      </c>
      <c r="E3009">
        <v>10982</v>
      </c>
      <c r="F3009">
        <v>71</v>
      </c>
      <c r="G3009">
        <v>671</v>
      </c>
      <c r="H3009">
        <v>5.0999999999999996</v>
      </c>
      <c r="I3009">
        <v>58</v>
      </c>
      <c r="J3009">
        <v>84</v>
      </c>
      <c r="K3009">
        <v>13592872</v>
      </c>
      <c r="L3009">
        <v>11000000</v>
      </c>
      <c r="M3009" s="2">
        <f>VLOOKUP(A3009,Sheet2!$A$1:G6733,2,0)</f>
        <v>36826</v>
      </c>
      <c r="N3009" t="str">
        <f>VLOOKUP(A3009,Sheet2!$A$1:G6733,3,0)</f>
        <v>Color</v>
      </c>
      <c r="O3009" t="str">
        <f>VLOOKUP(A3009,Sheet2!$A$1:G6733,4,0)</f>
        <v>Comedy</v>
      </c>
      <c r="P3009" t="str">
        <f>VLOOKUP(A3009,Sheet2!$A$1:G6733,5,0)</f>
        <v>English</v>
      </c>
      <c r="Q3009" t="str">
        <f>VLOOKUP(A3009,Sheet2!$A$1:G6733,6,0)</f>
        <v>USA</v>
      </c>
      <c r="R3009" t="str">
        <f>VLOOKUP(A3009,Sheet2!$A$1:G6733,7,0)</f>
        <v>R</v>
      </c>
      <c r="S3009" t="str">
        <f>IF(Table19[[#This Row],[Language]]="English","English","Other language")</f>
        <v>English</v>
      </c>
      <c r="T3009">
        <f>Table19[[#This Row],[Gross Revenue]]-Table19[[#This Row],[Budget]]</f>
        <v>2592872</v>
      </c>
      <c r="U3009" s="1">
        <f>(Table19[[#This Row],[Gross Revenue]]/Table19[[#This Row],[Budget]])-1</f>
        <v>0.23571563636363635</v>
      </c>
      <c r="V3009" t="str">
        <f t="shared" si="106"/>
        <v>&lt;90 minutes</v>
      </c>
      <c r="W3009">
        <f>Table19[[#This Row],[Profit]]/Table19[[#This Row],[Budget]]*100</f>
        <v>23.571563636363638</v>
      </c>
      <c r="X3009">
        <v>1637763</v>
      </c>
      <c r="Y3009">
        <v>0.19178668286445014</v>
      </c>
      <c r="Z3009" t="str">
        <f t="shared" si="107"/>
        <v>Low</v>
      </c>
    </row>
    <row r="3010" spans="1:26" x14ac:dyDescent="0.2">
      <c r="A3010" t="s">
        <v>7016</v>
      </c>
      <c r="B3010" t="s">
        <v>3240</v>
      </c>
      <c r="C3010" t="s">
        <v>3241</v>
      </c>
      <c r="D3010">
        <v>1000</v>
      </c>
      <c r="E3010">
        <v>1055</v>
      </c>
      <c r="F3010">
        <v>0</v>
      </c>
      <c r="G3010">
        <v>0</v>
      </c>
      <c r="H3010">
        <v>7.7</v>
      </c>
      <c r="I3010">
        <v>90</v>
      </c>
      <c r="J3010">
        <v>92</v>
      </c>
      <c r="K3010">
        <v>7927</v>
      </c>
      <c r="L3010">
        <v>2300000</v>
      </c>
      <c r="M3010" s="2">
        <f>VLOOKUP(A3010,Sheet2!$A$1:G6734,2,0)</f>
        <v>17508</v>
      </c>
      <c r="N3010" t="str">
        <f>VLOOKUP(A3010,Sheet2!$A$1:G6734,3,0)</f>
        <v>Black and White</v>
      </c>
      <c r="O3010" t="str">
        <f>VLOOKUP(A3010,Sheet2!$A$1:G6734,4,0)</f>
        <v>Crime</v>
      </c>
      <c r="P3010" t="str">
        <f>VLOOKUP(A3010,Sheet2!$A$1:G6734,5,0)</f>
        <v>English</v>
      </c>
      <c r="Q3010" t="str">
        <f>VLOOKUP(A3010,Sheet2!$A$1:G6734,6,0)</f>
        <v>USA</v>
      </c>
      <c r="R3010" t="str">
        <f>VLOOKUP(A3010,Sheet2!$A$1:G6734,7,0)</f>
        <v>Not Rated</v>
      </c>
      <c r="S3010" t="str">
        <f>IF(Table19[[#This Row],[Language]]="English","English","Other language")</f>
        <v>English</v>
      </c>
      <c r="T3010">
        <f>Table19[[#This Row],[Gross Revenue]]-Table19[[#This Row],[Budget]]</f>
        <v>-2292073</v>
      </c>
      <c r="U3010" s="1">
        <f>(Table19[[#This Row],[Gross Revenue]]/Table19[[#This Row],[Budget]])-1</f>
        <v>-0.9965534782608696</v>
      </c>
      <c r="V3010" t="str">
        <f t="shared" ref="V3010:V3073" si="108">IF(J3010="","",IF(J3010&lt;90,"&lt;90 minutes",IF(J3010&lt;=110,"90-110 minutes",IF(J3010&lt;=130,"111-130 minutes",IF(J3010&lt;=150,"131-150 minutes","&gt;150 minutes")))))</f>
        <v>90-110 minutes</v>
      </c>
      <c r="W3010">
        <f>Table19[[#This Row],[Profit]]/Table19[[#This Row],[Budget]]*100</f>
        <v>-99.655347826086967</v>
      </c>
      <c r="X3010">
        <v>-74533.5</v>
      </c>
      <c r="Y3010">
        <v>-7.4856785714285719E-3</v>
      </c>
      <c r="Z3010" t="str">
        <f t="shared" ref="Z3010:Z3073" si="109">IF(L3010="","",IF(L3010&lt;=$AA$26,"Low",IF(L3010&lt;=$AA$28,"Medium","High")))</f>
        <v>Low</v>
      </c>
    </row>
    <row r="3011" spans="1:26" x14ac:dyDescent="0.2">
      <c r="A3011" t="s">
        <v>4639</v>
      </c>
      <c r="B3011" t="s">
        <v>661</v>
      </c>
      <c r="C3011" t="s">
        <v>1497</v>
      </c>
      <c r="D3011">
        <v>24000</v>
      </c>
      <c r="E3011">
        <v>41701</v>
      </c>
      <c r="F3011">
        <v>1000</v>
      </c>
      <c r="G3011">
        <v>0</v>
      </c>
      <c r="H3011">
        <v>6.2</v>
      </c>
      <c r="I3011">
        <v>193</v>
      </c>
      <c r="J3011">
        <v>104</v>
      </c>
      <c r="K3011">
        <v>39692139</v>
      </c>
      <c r="L3011">
        <v>35000000</v>
      </c>
      <c r="M3011" s="2">
        <f>VLOOKUP(A3011,Sheet2!$A$1:G6735,2,0)</f>
        <v>38084</v>
      </c>
      <c r="N3011" t="str">
        <f>VLOOKUP(A3011,Sheet2!$A$1:G6735,3,0)</f>
        <v>Color</v>
      </c>
      <c r="O3011" t="str">
        <f>VLOOKUP(A3011,Sheet2!$A$1:G6735,4,0)</f>
        <v>Comedy</v>
      </c>
      <c r="P3011" t="str">
        <f>VLOOKUP(A3011,Sheet2!$A$1:G6735,5,0)</f>
        <v>English</v>
      </c>
      <c r="Q3011" t="str">
        <f>VLOOKUP(A3011,Sheet2!$A$1:G6735,6,0)</f>
        <v>USA</v>
      </c>
      <c r="R3011" t="str">
        <f>VLOOKUP(A3011,Sheet2!$A$1:G6735,7,0)</f>
        <v>R</v>
      </c>
      <c r="S3011" t="str">
        <f>IF(Table19[[#This Row],[Language]]="English","English","Other language")</f>
        <v>English</v>
      </c>
      <c r="T3011">
        <f>Table19[[#This Row],[Gross Revenue]]-Table19[[#This Row],[Budget]]</f>
        <v>4692139</v>
      </c>
      <c r="U3011" s="1">
        <f>(Table19[[#This Row],[Gross Revenue]]/Table19[[#This Row],[Budget]])-1</f>
        <v>0.13406111428571421</v>
      </c>
      <c r="V3011" t="str">
        <f t="shared" si="108"/>
        <v>90-110 minutes</v>
      </c>
      <c r="W3011">
        <f>Table19[[#This Row],[Profit]]/Table19[[#This Row],[Budget]]*100</f>
        <v>13.40611142857143</v>
      </c>
      <c r="X3011">
        <v>1637763</v>
      </c>
      <c r="Y3011">
        <v>0.19178668286445014</v>
      </c>
      <c r="Z3011" t="str">
        <f t="shared" si="109"/>
        <v>Medium</v>
      </c>
    </row>
    <row r="3012" spans="1:26" x14ac:dyDescent="0.2">
      <c r="A3012" t="s">
        <v>5542</v>
      </c>
      <c r="B3012" t="s">
        <v>976</v>
      </c>
      <c r="C3012" t="s">
        <v>2371</v>
      </c>
      <c r="D3012">
        <v>18000</v>
      </c>
      <c r="E3012">
        <v>18693</v>
      </c>
      <c r="F3012">
        <v>18</v>
      </c>
      <c r="G3012">
        <v>0</v>
      </c>
      <c r="H3012">
        <v>6.8</v>
      </c>
      <c r="I3012">
        <v>175</v>
      </c>
      <c r="J3012">
        <v>99</v>
      </c>
      <c r="K3012">
        <v>52320979</v>
      </c>
      <c r="L3012">
        <v>40000000</v>
      </c>
      <c r="M3012" s="2">
        <f>VLOOKUP(A3012,Sheet2!$A$1:G6736,2,0)</f>
        <v>38776</v>
      </c>
      <c r="N3012" t="str">
        <f>VLOOKUP(A3012,Sheet2!$A$1:G6736,3,0)</f>
        <v>Color</v>
      </c>
      <c r="O3012" t="str">
        <f>VLOOKUP(A3012,Sheet2!$A$1:G6736,4,0)</f>
        <v>Drama</v>
      </c>
      <c r="P3012" t="str">
        <f>VLOOKUP(A3012,Sheet2!$A$1:G6736,5,0)</f>
        <v>English</v>
      </c>
      <c r="Q3012" t="str">
        <f>VLOOKUP(A3012,Sheet2!$A$1:G6736,6,0)</f>
        <v>USA</v>
      </c>
      <c r="R3012" t="str">
        <f>VLOOKUP(A3012,Sheet2!$A$1:G6736,7,0)</f>
        <v>PG</v>
      </c>
      <c r="S3012" t="str">
        <f>IF(Table19[[#This Row],[Language]]="English","English","Other language")</f>
        <v>English</v>
      </c>
      <c r="T3012">
        <f>Table19[[#This Row],[Gross Revenue]]-Table19[[#This Row],[Budget]]</f>
        <v>12320979</v>
      </c>
      <c r="U3012" s="1">
        <f>(Table19[[#This Row],[Gross Revenue]]/Table19[[#This Row],[Budget]])-1</f>
        <v>0.30802447500000008</v>
      </c>
      <c r="V3012" t="str">
        <f t="shared" si="108"/>
        <v>90-110 minutes</v>
      </c>
      <c r="W3012">
        <f>Table19[[#This Row],[Profit]]/Table19[[#This Row],[Budget]]*100</f>
        <v>30.802447500000003</v>
      </c>
      <c r="X3012">
        <v>-434215.5</v>
      </c>
      <c r="Y3012">
        <v>-0.10115100772200772</v>
      </c>
      <c r="Z3012" t="str">
        <f t="shared" si="109"/>
        <v>High</v>
      </c>
    </row>
    <row r="3013" spans="1:26" x14ac:dyDescent="0.2">
      <c r="A3013" t="s">
        <v>6277</v>
      </c>
      <c r="B3013" t="s">
        <v>60</v>
      </c>
      <c r="C3013" t="s">
        <v>2132</v>
      </c>
      <c r="D3013">
        <v>912</v>
      </c>
      <c r="E3013">
        <v>1833</v>
      </c>
      <c r="F3013">
        <v>383</v>
      </c>
      <c r="G3013">
        <v>5000</v>
      </c>
      <c r="H3013">
        <v>7.3</v>
      </c>
      <c r="I3013">
        <v>24</v>
      </c>
      <c r="J3013">
        <v>69</v>
      </c>
      <c r="K3013">
        <v>48092846</v>
      </c>
      <c r="L3013">
        <v>12500000</v>
      </c>
      <c r="M3013" s="2">
        <f>VLOOKUP(A3013,Sheet2!$A$1:G6737,2,0)</f>
        <v>32195</v>
      </c>
      <c r="N3013" t="str">
        <f>VLOOKUP(A3013,Sheet2!$A$1:G6737,3,0)</f>
        <v>Color</v>
      </c>
      <c r="O3013" t="str">
        <f>VLOOKUP(A3013,Sheet2!$A$1:G6737,4,0)</f>
        <v>Adventure</v>
      </c>
      <c r="P3013" t="str">
        <f>VLOOKUP(A3013,Sheet2!$A$1:G6737,5,0)</f>
        <v>English</v>
      </c>
      <c r="Q3013" t="str">
        <f>VLOOKUP(A3013,Sheet2!$A$1:G6737,6,0)</f>
        <v>USA</v>
      </c>
      <c r="R3013" t="str">
        <f>VLOOKUP(A3013,Sheet2!$A$1:G6737,7,0)</f>
        <v>G</v>
      </c>
      <c r="S3013" t="str">
        <f>IF(Table19[[#This Row],[Language]]="English","English","Other language")</f>
        <v>English</v>
      </c>
      <c r="T3013">
        <f>Table19[[#This Row],[Gross Revenue]]-Table19[[#This Row],[Budget]]</f>
        <v>35592846</v>
      </c>
      <c r="U3013" s="1">
        <f>(Table19[[#This Row],[Gross Revenue]]/Table19[[#This Row],[Budget]])-1</f>
        <v>2.84742768</v>
      </c>
      <c r="V3013" t="str">
        <f t="shared" si="108"/>
        <v>&lt;90 minutes</v>
      </c>
      <c r="W3013">
        <f>Table19[[#This Row],[Profit]]/Table19[[#This Row],[Budget]]*100</f>
        <v>284.74276800000001</v>
      </c>
      <c r="X3013">
        <v>3892693.5</v>
      </c>
      <c r="Y3013">
        <v>0.11726928571428571</v>
      </c>
      <c r="Z3013" t="str">
        <f t="shared" si="109"/>
        <v>Low</v>
      </c>
    </row>
    <row r="3014" spans="1:26" x14ac:dyDescent="0.2">
      <c r="A3014" t="s">
        <v>3386</v>
      </c>
      <c r="B3014" t="s">
        <v>249</v>
      </c>
      <c r="C3014" t="s">
        <v>250</v>
      </c>
      <c r="D3014">
        <v>1000</v>
      </c>
      <c r="E3014">
        <v>2857</v>
      </c>
      <c r="F3014">
        <v>0</v>
      </c>
      <c r="G3014">
        <v>18000</v>
      </c>
      <c r="H3014">
        <v>4.2</v>
      </c>
      <c r="I3014">
        <v>280</v>
      </c>
      <c r="J3014">
        <v>103</v>
      </c>
      <c r="K3014">
        <v>131564731</v>
      </c>
      <c r="L3014">
        <v>150000000</v>
      </c>
      <c r="M3014" s="2">
        <f>VLOOKUP(A3014,Sheet2!$A$1:G6738,2,0)</f>
        <v>40369</v>
      </c>
      <c r="N3014" t="str">
        <f>VLOOKUP(A3014,Sheet2!$A$1:G6738,3,0)</f>
        <v>Color</v>
      </c>
      <c r="O3014" t="str">
        <f>VLOOKUP(A3014,Sheet2!$A$1:G6738,4,0)</f>
        <v>Action</v>
      </c>
      <c r="P3014" t="str">
        <f>VLOOKUP(A3014,Sheet2!$A$1:G6738,5,0)</f>
        <v>English</v>
      </c>
      <c r="Q3014" t="str">
        <f>VLOOKUP(A3014,Sheet2!$A$1:G6738,6,0)</f>
        <v>USA</v>
      </c>
      <c r="R3014" t="str">
        <f>VLOOKUP(A3014,Sheet2!$A$1:G6738,7,0)</f>
        <v>PG</v>
      </c>
      <c r="S3014" t="str">
        <f>IF(Table19[[#This Row],[Language]]="English","English","Other language")</f>
        <v>English</v>
      </c>
      <c r="T3014">
        <f>Table19[[#This Row],[Gross Revenue]]-Table19[[#This Row],[Budget]]</f>
        <v>-18435269</v>
      </c>
      <c r="U3014" s="1">
        <f>(Table19[[#This Row],[Gross Revenue]]/Table19[[#This Row],[Budget]])-1</f>
        <v>-0.12290179333333329</v>
      </c>
      <c r="V3014" t="str">
        <f t="shared" si="108"/>
        <v>90-110 minutes</v>
      </c>
      <c r="W3014">
        <f>Table19[[#This Row],[Profit]]/Table19[[#This Row],[Budget]]*100</f>
        <v>-12.290179333333333</v>
      </c>
      <c r="X3014">
        <v>-1289919.5</v>
      </c>
      <c r="Y3014">
        <v>-4.8151417500000002E-2</v>
      </c>
      <c r="Z3014" t="str">
        <f t="shared" si="109"/>
        <v>High</v>
      </c>
    </row>
    <row r="3015" spans="1:26" x14ac:dyDescent="0.2">
      <c r="A3015" t="s">
        <v>5631</v>
      </c>
      <c r="B3015" t="s">
        <v>1064</v>
      </c>
      <c r="C3015" t="s">
        <v>1249</v>
      </c>
      <c r="D3015">
        <v>968</v>
      </c>
      <c r="E3015">
        <v>3012</v>
      </c>
      <c r="F3015">
        <v>37</v>
      </c>
      <c r="G3015">
        <v>0</v>
      </c>
      <c r="H3015">
        <v>6.9</v>
      </c>
      <c r="I3015">
        <v>110</v>
      </c>
      <c r="J3015">
        <v>131</v>
      </c>
      <c r="K3015">
        <v>18208078</v>
      </c>
      <c r="L3015">
        <v>60000000</v>
      </c>
      <c r="M3015" s="2">
        <f>VLOOKUP(A3015,Sheet2!$A$1:G6739,2,0)</f>
        <v>37024</v>
      </c>
      <c r="N3015" t="str">
        <f>VLOOKUP(A3015,Sheet2!$A$1:G6739,3,0)</f>
        <v>Color</v>
      </c>
      <c r="O3015" t="str">
        <f>VLOOKUP(A3015,Sheet2!$A$1:G6739,4,0)</f>
        <v>Action</v>
      </c>
      <c r="P3015" t="str">
        <f>VLOOKUP(A3015,Sheet2!$A$1:G6739,5,0)</f>
        <v>English</v>
      </c>
      <c r="Q3015" t="str">
        <f>VLOOKUP(A3015,Sheet2!$A$1:G6739,6,0)</f>
        <v>USA</v>
      </c>
      <c r="R3015" t="str">
        <f>VLOOKUP(A3015,Sheet2!$A$1:G6739,7,0)</f>
        <v>R</v>
      </c>
      <c r="S3015" t="str">
        <f>IF(Table19[[#This Row],[Language]]="English","English","Other language")</f>
        <v>English</v>
      </c>
      <c r="T3015">
        <f>Table19[[#This Row],[Gross Revenue]]-Table19[[#This Row],[Budget]]</f>
        <v>-41791922</v>
      </c>
      <c r="U3015" s="1">
        <f>(Table19[[#This Row],[Gross Revenue]]/Table19[[#This Row],[Budget]])-1</f>
        <v>-0.69653203333333336</v>
      </c>
      <c r="V3015" t="str">
        <f t="shared" si="108"/>
        <v>131-150 minutes</v>
      </c>
      <c r="W3015">
        <f>Table19[[#This Row],[Profit]]/Table19[[#This Row],[Budget]]*100</f>
        <v>-69.653203333333337</v>
      </c>
      <c r="X3015">
        <v>-1289919.5</v>
      </c>
      <c r="Y3015">
        <v>-4.8151417500000002E-2</v>
      </c>
      <c r="Z3015" t="str">
        <f t="shared" si="109"/>
        <v>High</v>
      </c>
    </row>
    <row r="3016" spans="1:26" x14ac:dyDescent="0.2">
      <c r="A3016" t="s">
        <v>3846</v>
      </c>
      <c r="B3016" t="s">
        <v>932</v>
      </c>
      <c r="C3016" t="s">
        <v>933</v>
      </c>
      <c r="D3016">
        <v>805</v>
      </c>
      <c r="E3016">
        <v>2271</v>
      </c>
      <c r="F3016">
        <v>7</v>
      </c>
      <c r="G3016">
        <v>0</v>
      </c>
      <c r="H3016">
        <v>5.5</v>
      </c>
      <c r="I3016">
        <v>120</v>
      </c>
      <c r="J3016">
        <v>98</v>
      </c>
      <c r="K3016">
        <v>23838</v>
      </c>
      <c r="L3016">
        <v>7000000</v>
      </c>
      <c r="M3016" s="2">
        <f>VLOOKUP(A3016,Sheet2!$A$1:G6740,2,0)</f>
        <v>41420</v>
      </c>
      <c r="N3016" t="str">
        <f>VLOOKUP(A3016,Sheet2!$A$1:G6740,3,0)</f>
        <v>Color</v>
      </c>
      <c r="O3016" t="str">
        <f>VLOOKUP(A3016,Sheet2!$A$1:G6740,4,0)</f>
        <v>Horror</v>
      </c>
      <c r="P3016" t="str">
        <f>VLOOKUP(A3016,Sheet2!$A$1:G6740,5,0)</f>
        <v>English</v>
      </c>
      <c r="Q3016" t="str">
        <f>VLOOKUP(A3016,Sheet2!$A$1:G6740,6,0)</f>
        <v>UK</v>
      </c>
      <c r="R3016" t="str">
        <f>VLOOKUP(A3016,Sheet2!$A$1:G6740,7,0)</f>
        <v>R</v>
      </c>
      <c r="S3016" t="str">
        <f>IF(Table19[[#This Row],[Language]]="English","English","Other language")</f>
        <v>English</v>
      </c>
      <c r="T3016">
        <f>Table19[[#This Row],[Gross Revenue]]-Table19[[#This Row],[Budget]]</f>
        <v>-6976162</v>
      </c>
      <c r="U3016" s="1">
        <f>(Table19[[#This Row],[Gross Revenue]]/Table19[[#This Row],[Budget]])-1</f>
        <v>-0.99659457142857144</v>
      </c>
      <c r="V3016" t="str">
        <f t="shared" si="108"/>
        <v>90-110 minutes</v>
      </c>
      <c r="W3016">
        <f>Table19[[#This Row],[Profit]]/Table19[[#This Row],[Budget]]*100</f>
        <v>-99.65945714285715</v>
      </c>
      <c r="X3016">
        <v>16235088</v>
      </c>
      <c r="Y3016">
        <v>1.1909079499999999</v>
      </c>
      <c r="Z3016" t="str">
        <f t="shared" si="109"/>
        <v>Low</v>
      </c>
    </row>
    <row r="3017" spans="1:26" x14ac:dyDescent="0.2">
      <c r="A3017" t="s">
        <v>5710</v>
      </c>
      <c r="B3017" t="s">
        <v>306</v>
      </c>
      <c r="C3017" t="s">
        <v>2477</v>
      </c>
      <c r="D3017">
        <v>854</v>
      </c>
      <c r="E3017">
        <v>3394</v>
      </c>
      <c r="F3017">
        <v>78</v>
      </c>
      <c r="G3017">
        <v>0</v>
      </c>
      <c r="H3017">
        <v>6.9</v>
      </c>
      <c r="I3017">
        <v>55</v>
      </c>
      <c r="J3017">
        <v>109</v>
      </c>
      <c r="K3017">
        <v>33000000</v>
      </c>
      <c r="L3017">
        <v>10000000</v>
      </c>
      <c r="M3017" s="2">
        <f>VLOOKUP(A3017,Sheet2!$A$1:G6741,2,0)</f>
        <v>31254</v>
      </c>
      <c r="N3017" t="str">
        <f>VLOOKUP(A3017,Sheet2!$A$1:G6741,3,0)</f>
        <v>Color</v>
      </c>
      <c r="O3017" t="str">
        <f>VLOOKUP(A3017,Sheet2!$A$1:G6741,4,0)</f>
        <v>Action</v>
      </c>
      <c r="P3017" t="str">
        <f>VLOOKUP(A3017,Sheet2!$A$1:G6741,5,0)</f>
        <v>English</v>
      </c>
      <c r="Q3017" t="str">
        <f>VLOOKUP(A3017,Sheet2!$A$1:G6741,6,0)</f>
        <v>USA</v>
      </c>
      <c r="R3017" t="str">
        <f>VLOOKUP(A3017,Sheet2!$A$1:G6741,7,0)</f>
        <v>PG-13</v>
      </c>
      <c r="S3017" t="str">
        <f>IF(Table19[[#This Row],[Language]]="English","English","Other language")</f>
        <v>English</v>
      </c>
      <c r="T3017">
        <f>Table19[[#This Row],[Gross Revenue]]-Table19[[#This Row],[Budget]]</f>
        <v>23000000</v>
      </c>
      <c r="U3017" s="1">
        <f>(Table19[[#This Row],[Gross Revenue]]/Table19[[#This Row],[Budget]])-1</f>
        <v>2.2999999999999998</v>
      </c>
      <c r="V3017" t="str">
        <f t="shared" si="108"/>
        <v>90-110 minutes</v>
      </c>
      <c r="W3017">
        <f>Table19[[#This Row],[Profit]]/Table19[[#This Row],[Budget]]*100</f>
        <v>229.99999999999997</v>
      </c>
      <c r="X3017">
        <v>-1289919.5</v>
      </c>
      <c r="Y3017">
        <v>-4.8151417500000002E-2</v>
      </c>
      <c r="Z3017" t="str">
        <f t="shared" si="109"/>
        <v>Low</v>
      </c>
    </row>
    <row r="3018" spans="1:26" x14ac:dyDescent="0.2">
      <c r="A3018" t="s">
        <v>6734</v>
      </c>
      <c r="B3018" t="s">
        <v>510</v>
      </c>
      <c r="C3018" t="s">
        <v>3103</v>
      </c>
      <c r="D3018">
        <v>1000</v>
      </c>
      <c r="E3018">
        <v>2451</v>
      </c>
      <c r="F3018">
        <v>973</v>
      </c>
      <c r="G3018">
        <v>0</v>
      </c>
      <c r="H3018">
        <v>7.8</v>
      </c>
      <c r="I3018">
        <v>75</v>
      </c>
      <c r="J3018">
        <v>219</v>
      </c>
      <c r="K3018">
        <v>43984230</v>
      </c>
      <c r="L3018">
        <v>23000000</v>
      </c>
      <c r="M3018" s="2">
        <f>VLOOKUP(A3018,Sheet2!$A$1:G6742,2,0)</f>
        <v>32090</v>
      </c>
      <c r="N3018" t="str">
        <f>VLOOKUP(A3018,Sheet2!$A$1:G6742,3,0)</f>
        <v>Color</v>
      </c>
      <c r="O3018" t="str">
        <f>VLOOKUP(A3018,Sheet2!$A$1:G6742,4,0)</f>
        <v>Biography</v>
      </c>
      <c r="P3018" t="str">
        <f>VLOOKUP(A3018,Sheet2!$A$1:G6742,5,0)</f>
        <v>English</v>
      </c>
      <c r="Q3018" t="str">
        <f>VLOOKUP(A3018,Sheet2!$A$1:G6742,6,0)</f>
        <v>China</v>
      </c>
      <c r="R3018" t="str">
        <f>VLOOKUP(A3018,Sheet2!$A$1:G6742,7,0)</f>
        <v>PG-13</v>
      </c>
      <c r="S3018" t="str">
        <f>IF(Table19[[#This Row],[Language]]="English","English","Other language")</f>
        <v>English</v>
      </c>
      <c r="T3018">
        <f>Table19[[#This Row],[Gross Revenue]]-Table19[[#This Row],[Budget]]</f>
        <v>20984230</v>
      </c>
      <c r="U3018" s="1">
        <f>(Table19[[#This Row],[Gross Revenue]]/Table19[[#This Row],[Budget]])-1</f>
        <v>0.91235782608695648</v>
      </c>
      <c r="V3018" t="str">
        <f t="shared" si="108"/>
        <v>&gt;150 minutes</v>
      </c>
      <c r="W3018">
        <f>Table19[[#This Row],[Profit]]/Table19[[#This Row],[Budget]]*100</f>
        <v>91.235782608695644</v>
      </c>
      <c r="X3018">
        <v>-1289919.5</v>
      </c>
      <c r="Y3018">
        <v>-4.8151417500000002E-2</v>
      </c>
      <c r="Z3018" t="str">
        <f t="shared" si="109"/>
        <v>Medium</v>
      </c>
    </row>
    <row r="3019" spans="1:26" x14ac:dyDescent="0.2">
      <c r="A3019" t="s">
        <v>4011</v>
      </c>
      <c r="B3019" t="s">
        <v>1116</v>
      </c>
      <c r="C3019" t="s">
        <v>1117</v>
      </c>
      <c r="D3019">
        <v>463</v>
      </c>
      <c r="E3019">
        <v>1958</v>
      </c>
      <c r="F3019">
        <v>13</v>
      </c>
      <c r="G3019">
        <v>0</v>
      </c>
      <c r="H3019">
        <v>5.6</v>
      </c>
      <c r="I3019">
        <v>311</v>
      </c>
      <c r="J3019">
        <v>87</v>
      </c>
      <c r="K3019">
        <v>40990055</v>
      </c>
      <c r="L3019">
        <v>1800000</v>
      </c>
      <c r="M3019" s="2">
        <f>VLOOKUP(A3019,Sheet2!$A$1:G6743,2,0)</f>
        <v>40497</v>
      </c>
      <c r="N3019" t="str">
        <f>VLOOKUP(A3019,Sheet2!$A$1:G6743,3,0)</f>
        <v>Color</v>
      </c>
      <c r="O3019" t="str">
        <f>VLOOKUP(A3019,Sheet2!$A$1:G6743,4,0)</f>
        <v>Drama</v>
      </c>
      <c r="P3019" t="str">
        <f>VLOOKUP(A3019,Sheet2!$A$1:G6743,5,0)</f>
        <v>English</v>
      </c>
      <c r="Q3019" t="str">
        <f>VLOOKUP(A3019,Sheet2!$A$1:G6743,6,0)</f>
        <v>France</v>
      </c>
      <c r="R3019" t="str">
        <f>VLOOKUP(A3019,Sheet2!$A$1:G6743,7,0)</f>
        <v>PG-13</v>
      </c>
      <c r="S3019" t="str">
        <f>IF(Table19[[#This Row],[Language]]="English","English","Other language")</f>
        <v>English</v>
      </c>
      <c r="T3019">
        <f>Table19[[#This Row],[Gross Revenue]]-Table19[[#This Row],[Budget]]</f>
        <v>39190055</v>
      </c>
      <c r="U3019" s="1">
        <f>(Table19[[#This Row],[Gross Revenue]]/Table19[[#This Row],[Budget]])-1</f>
        <v>21.772252777777776</v>
      </c>
      <c r="V3019" t="str">
        <f t="shared" si="108"/>
        <v>&lt;90 minutes</v>
      </c>
      <c r="W3019">
        <f>Table19[[#This Row],[Profit]]/Table19[[#This Row],[Budget]]*100</f>
        <v>2177.2252777777776</v>
      </c>
      <c r="X3019">
        <v>-434215.5</v>
      </c>
      <c r="Y3019">
        <v>-0.10115100772200772</v>
      </c>
      <c r="Z3019" t="str">
        <f t="shared" si="109"/>
        <v>Low</v>
      </c>
    </row>
    <row r="3020" spans="1:26" x14ac:dyDescent="0.2">
      <c r="A3020" t="s">
        <v>3357</v>
      </c>
      <c r="B3020" t="s">
        <v>197</v>
      </c>
      <c r="C3020" t="s">
        <v>198</v>
      </c>
      <c r="D3020">
        <v>45000</v>
      </c>
      <c r="E3020">
        <v>46868</v>
      </c>
      <c r="F3020">
        <v>8</v>
      </c>
      <c r="G3020">
        <v>0</v>
      </c>
      <c r="H3020">
        <v>4</v>
      </c>
      <c r="I3020">
        <v>161</v>
      </c>
      <c r="J3020">
        <v>93</v>
      </c>
      <c r="K3020">
        <v>15152879</v>
      </c>
      <c r="L3020">
        <v>5000000</v>
      </c>
      <c r="M3020" s="2">
        <f>VLOOKUP(A3020,Sheet2!$A$1:G6744,2,0)</f>
        <v>41590</v>
      </c>
      <c r="N3020" t="str">
        <f>VLOOKUP(A3020,Sheet2!$A$1:G6744,3,0)</f>
        <v>Color</v>
      </c>
      <c r="O3020" t="str">
        <f>VLOOKUP(A3020,Sheet2!$A$1:G6744,4,0)</f>
        <v>Drama</v>
      </c>
      <c r="P3020" t="str">
        <f>VLOOKUP(A3020,Sheet2!$A$1:G6744,5,0)</f>
        <v>English</v>
      </c>
      <c r="Q3020" t="str">
        <f>VLOOKUP(A3020,Sheet2!$A$1:G6744,6,0)</f>
        <v>France</v>
      </c>
      <c r="R3020" t="str">
        <f>VLOOKUP(A3020,Sheet2!$A$1:G6744,7,0)</f>
        <v>PG-13</v>
      </c>
      <c r="S3020" t="str">
        <f>IF(Table19[[#This Row],[Language]]="English","English","Other language")</f>
        <v>English</v>
      </c>
      <c r="T3020">
        <f>Table19[[#This Row],[Gross Revenue]]-Table19[[#This Row],[Budget]]</f>
        <v>10152879</v>
      </c>
      <c r="U3020" s="1">
        <f>(Table19[[#This Row],[Gross Revenue]]/Table19[[#This Row],[Budget]])-1</f>
        <v>2.0305757999999998</v>
      </c>
      <c r="V3020" t="str">
        <f t="shared" si="108"/>
        <v>90-110 minutes</v>
      </c>
      <c r="W3020">
        <f>Table19[[#This Row],[Profit]]/Table19[[#This Row],[Budget]]*100</f>
        <v>203.05757999999997</v>
      </c>
      <c r="X3020">
        <v>-434215.5</v>
      </c>
      <c r="Y3020">
        <v>-0.10115100772200772</v>
      </c>
      <c r="Z3020" t="str">
        <f t="shared" si="109"/>
        <v>Low</v>
      </c>
    </row>
    <row r="3021" spans="1:26" x14ac:dyDescent="0.2">
      <c r="A3021" t="s">
        <v>3316</v>
      </c>
      <c r="B3021" t="s">
        <v>121</v>
      </c>
      <c r="C3021" t="s">
        <v>122</v>
      </c>
      <c r="D3021">
        <v>898</v>
      </c>
      <c r="E3021">
        <v>2895</v>
      </c>
      <c r="F3021">
        <v>26</v>
      </c>
      <c r="G3021">
        <v>502</v>
      </c>
      <c r="H3021">
        <v>3.6</v>
      </c>
      <c r="I3021">
        <v>4</v>
      </c>
      <c r="J3021">
        <v>100</v>
      </c>
      <c r="K3021">
        <v>163591</v>
      </c>
      <c r="L3021">
        <v>13400000</v>
      </c>
      <c r="M3021" s="2">
        <f>VLOOKUP(A3021,Sheet2!$A$1:G6745,2,0)</f>
        <v>40446</v>
      </c>
      <c r="N3021" t="str">
        <f>VLOOKUP(A3021,Sheet2!$A$1:G6745,3,0)</f>
        <v>Color</v>
      </c>
      <c r="O3021" t="str">
        <f>VLOOKUP(A3021,Sheet2!$A$1:G6745,4,0)</f>
        <v>Comedy</v>
      </c>
      <c r="P3021" t="str">
        <f>VLOOKUP(A3021,Sheet2!$A$1:G6745,5,0)</f>
        <v>English</v>
      </c>
      <c r="Q3021" t="str">
        <f>VLOOKUP(A3021,Sheet2!$A$1:G6745,6,0)</f>
        <v>South Korea</v>
      </c>
      <c r="R3021" t="str">
        <f>VLOOKUP(A3021,Sheet2!$A$1:G6745,7,0)</f>
        <v>PG-13</v>
      </c>
      <c r="S3021" t="str">
        <f>IF(Table19[[#This Row],[Language]]="English","English","Other language")</f>
        <v>English</v>
      </c>
      <c r="T3021">
        <f>Table19[[#This Row],[Gross Revenue]]-Table19[[#This Row],[Budget]]</f>
        <v>-13236409</v>
      </c>
      <c r="U3021" s="1">
        <f>(Table19[[#This Row],[Gross Revenue]]/Table19[[#This Row],[Budget]])-1</f>
        <v>-0.98779171641791041</v>
      </c>
      <c r="V3021" t="str">
        <f t="shared" si="108"/>
        <v>90-110 minutes</v>
      </c>
      <c r="W3021">
        <f>Table19[[#This Row],[Profit]]/Table19[[#This Row],[Budget]]*100</f>
        <v>-98.779171641791038</v>
      </c>
      <c r="X3021">
        <v>1637763</v>
      </c>
      <c r="Y3021">
        <v>0.19178668286445014</v>
      </c>
      <c r="Z3021" t="str">
        <f t="shared" si="109"/>
        <v>Medium</v>
      </c>
    </row>
    <row r="3022" spans="1:26" x14ac:dyDescent="0.2">
      <c r="A3022" t="s">
        <v>5180</v>
      </c>
      <c r="B3022" t="s">
        <v>1424</v>
      </c>
      <c r="C3022" t="s">
        <v>2145</v>
      </c>
      <c r="D3022">
        <v>956</v>
      </c>
      <c r="E3022">
        <v>3861</v>
      </c>
      <c r="F3022">
        <v>29</v>
      </c>
      <c r="G3022">
        <v>0</v>
      </c>
      <c r="H3022">
        <v>6.6</v>
      </c>
      <c r="I3022">
        <v>241</v>
      </c>
      <c r="J3022">
        <v>114</v>
      </c>
      <c r="K3022">
        <v>32721635</v>
      </c>
      <c r="L3022">
        <v>15000000</v>
      </c>
      <c r="M3022" s="2">
        <f>VLOOKUP(A3022,Sheet2!$A$1:G6746,2,0)</f>
        <v>39974</v>
      </c>
      <c r="N3022" t="str">
        <f>VLOOKUP(A3022,Sheet2!$A$1:G6746,3,0)</f>
        <v>Color</v>
      </c>
      <c r="O3022" t="str">
        <f>VLOOKUP(A3022,Sheet2!$A$1:G6746,4,0)</f>
        <v>Crime</v>
      </c>
      <c r="P3022" t="str">
        <f>VLOOKUP(A3022,Sheet2!$A$1:G6746,5,0)</f>
        <v>English</v>
      </c>
      <c r="Q3022" t="str">
        <f>VLOOKUP(A3022,Sheet2!$A$1:G6746,6,0)</f>
        <v>USA</v>
      </c>
      <c r="R3022" t="str">
        <f>VLOOKUP(A3022,Sheet2!$A$1:G6746,7,0)</f>
        <v>R</v>
      </c>
      <c r="S3022" t="str">
        <f>IF(Table19[[#This Row],[Language]]="English","English","Other language")</f>
        <v>English</v>
      </c>
      <c r="T3022">
        <f>Table19[[#This Row],[Gross Revenue]]-Table19[[#This Row],[Budget]]</f>
        <v>17721635</v>
      </c>
      <c r="U3022" s="1">
        <f>(Table19[[#This Row],[Gross Revenue]]/Table19[[#This Row],[Budget]])-1</f>
        <v>1.1814423333333335</v>
      </c>
      <c r="V3022" t="str">
        <f t="shared" si="108"/>
        <v>111-130 minutes</v>
      </c>
      <c r="W3022">
        <f>Table19[[#This Row],[Profit]]/Table19[[#This Row],[Budget]]*100</f>
        <v>118.14423333333333</v>
      </c>
      <c r="X3022">
        <v>-74533.5</v>
      </c>
      <c r="Y3022">
        <v>-7.4856785714285719E-3</v>
      </c>
      <c r="Z3022" t="str">
        <f t="shared" si="109"/>
        <v>Medium</v>
      </c>
    </row>
    <row r="3023" spans="1:26" x14ac:dyDescent="0.2">
      <c r="A3023" t="s">
        <v>6661</v>
      </c>
      <c r="B3023" t="s">
        <v>233</v>
      </c>
      <c r="C3023" t="s">
        <v>3059</v>
      </c>
      <c r="D3023">
        <v>1000</v>
      </c>
      <c r="E3023">
        <v>1184</v>
      </c>
      <c r="F3023">
        <v>162</v>
      </c>
      <c r="G3023">
        <v>0</v>
      </c>
      <c r="H3023">
        <v>7.7</v>
      </c>
      <c r="I3023">
        <v>252</v>
      </c>
      <c r="J3023">
        <v>121</v>
      </c>
      <c r="K3023">
        <v>17605861</v>
      </c>
      <c r="L3023">
        <v>6000000</v>
      </c>
      <c r="M3023" s="2">
        <f>VLOOKUP(A3023,Sheet2!$A$1:G6747,2,0)</f>
        <v>38837</v>
      </c>
      <c r="N3023" t="str">
        <f>VLOOKUP(A3023,Sheet2!$A$1:G6747,3,0)</f>
        <v>Color</v>
      </c>
      <c r="O3023" t="str">
        <f>VLOOKUP(A3023,Sheet2!$A$1:G6747,4,0)</f>
        <v>Biography</v>
      </c>
      <c r="P3023" t="str">
        <f>VLOOKUP(A3023,Sheet2!$A$1:G6747,5,0)</f>
        <v>English</v>
      </c>
      <c r="Q3023" t="str">
        <f>VLOOKUP(A3023,Sheet2!$A$1:G6747,6,0)</f>
        <v>UK</v>
      </c>
      <c r="R3023" t="str">
        <f>VLOOKUP(A3023,Sheet2!$A$1:G6747,7,0)</f>
        <v>R</v>
      </c>
      <c r="S3023" t="str">
        <f>IF(Table19[[#This Row],[Language]]="English","English","Other language")</f>
        <v>English</v>
      </c>
      <c r="T3023">
        <f>Table19[[#This Row],[Gross Revenue]]-Table19[[#This Row],[Budget]]</f>
        <v>11605861</v>
      </c>
      <c r="U3023" s="1">
        <f>(Table19[[#This Row],[Gross Revenue]]/Table19[[#This Row],[Budget]])-1</f>
        <v>1.9343101666666667</v>
      </c>
      <c r="V3023" t="str">
        <f t="shared" si="108"/>
        <v>111-130 minutes</v>
      </c>
      <c r="W3023">
        <f>Table19[[#This Row],[Profit]]/Table19[[#This Row],[Budget]]*100</f>
        <v>193.43101666666666</v>
      </c>
      <c r="X3023">
        <v>-1289919.5</v>
      </c>
      <c r="Y3023">
        <v>-4.8151417500000002E-2</v>
      </c>
      <c r="Z3023" t="str">
        <f t="shared" si="109"/>
        <v>Low</v>
      </c>
    </row>
    <row r="3024" spans="1:26" x14ac:dyDescent="0.2">
      <c r="A3024" t="s">
        <v>3781</v>
      </c>
      <c r="B3024" t="s">
        <v>856</v>
      </c>
      <c r="C3024" t="s">
        <v>857</v>
      </c>
      <c r="D3024">
        <v>14000</v>
      </c>
      <c r="E3024">
        <v>14625</v>
      </c>
      <c r="F3024">
        <v>4</v>
      </c>
      <c r="G3024">
        <v>0</v>
      </c>
      <c r="H3024">
        <v>5.4</v>
      </c>
      <c r="I3024">
        <v>90</v>
      </c>
      <c r="J3024">
        <v>102</v>
      </c>
      <c r="K3024">
        <v>5932060</v>
      </c>
      <c r="L3024">
        <v>35000000</v>
      </c>
      <c r="M3024" s="2">
        <f>VLOOKUP(A3024,Sheet2!$A$1:G6748,2,0)</f>
        <v>39190</v>
      </c>
      <c r="N3024" t="str">
        <f>VLOOKUP(A3024,Sheet2!$A$1:G6748,3,0)</f>
        <v>Color</v>
      </c>
      <c r="O3024" t="str">
        <f>VLOOKUP(A3024,Sheet2!$A$1:G6748,4,0)</f>
        <v>Action</v>
      </c>
      <c r="P3024" t="str">
        <f>VLOOKUP(A3024,Sheet2!$A$1:G6748,5,0)</f>
        <v>English</v>
      </c>
      <c r="Q3024" t="str">
        <f>VLOOKUP(A3024,Sheet2!$A$1:G6748,6,0)</f>
        <v>UK</v>
      </c>
      <c r="R3024" t="str">
        <f>VLOOKUP(A3024,Sheet2!$A$1:G6748,7,0)</f>
        <v>PG-13</v>
      </c>
      <c r="S3024" t="str">
        <f>IF(Table19[[#This Row],[Language]]="English","English","Other language")</f>
        <v>English</v>
      </c>
      <c r="T3024">
        <f>Table19[[#This Row],[Gross Revenue]]-Table19[[#This Row],[Budget]]</f>
        <v>-29067940</v>
      </c>
      <c r="U3024" s="1">
        <f>(Table19[[#This Row],[Gross Revenue]]/Table19[[#This Row],[Budget]])-1</f>
        <v>-0.83051257142857149</v>
      </c>
      <c r="V3024" t="str">
        <f t="shared" si="108"/>
        <v>90-110 minutes</v>
      </c>
      <c r="W3024">
        <f>Table19[[#This Row],[Profit]]/Table19[[#This Row],[Budget]]*100</f>
        <v>-83.051257142857139</v>
      </c>
      <c r="X3024">
        <v>-1289919.5</v>
      </c>
      <c r="Y3024">
        <v>-4.8151417500000002E-2</v>
      </c>
      <c r="Z3024" t="str">
        <f t="shared" si="109"/>
        <v>Medium</v>
      </c>
    </row>
    <row r="3025" spans="1:26" x14ac:dyDescent="0.2">
      <c r="A3025" t="s">
        <v>6733</v>
      </c>
      <c r="B3025" t="s">
        <v>3102</v>
      </c>
      <c r="C3025" t="s">
        <v>851</v>
      </c>
      <c r="D3025">
        <v>855</v>
      </c>
      <c r="E3025">
        <v>2144</v>
      </c>
      <c r="F3025">
        <v>0</v>
      </c>
      <c r="G3025">
        <v>0</v>
      </c>
      <c r="H3025">
        <v>7.8</v>
      </c>
      <c r="I3025">
        <v>89</v>
      </c>
      <c r="J3025">
        <v>117</v>
      </c>
      <c r="K3025">
        <v>72455275</v>
      </c>
      <c r="L3025">
        <v>40000000</v>
      </c>
      <c r="M3025" s="2">
        <f>VLOOKUP(A3025,Sheet2!$A$1:G6749,2,0)</f>
        <v>33861</v>
      </c>
      <c r="N3025" t="str">
        <f>VLOOKUP(A3025,Sheet2!$A$1:G6749,3,0)</f>
        <v>Color</v>
      </c>
      <c r="O3025" t="str">
        <f>VLOOKUP(A3025,Sheet2!$A$1:G6749,4,0)</f>
        <v>Action</v>
      </c>
      <c r="P3025" t="str">
        <f>VLOOKUP(A3025,Sheet2!$A$1:G6749,5,0)</f>
        <v>English</v>
      </c>
      <c r="Q3025" t="str">
        <f>VLOOKUP(A3025,Sheet2!$A$1:G6749,6,0)</f>
        <v>USA</v>
      </c>
      <c r="R3025" t="str">
        <f>VLOOKUP(A3025,Sheet2!$A$1:G6749,7,0)</f>
        <v>R</v>
      </c>
      <c r="S3025" t="str">
        <f>IF(Table19[[#This Row],[Language]]="English","English","Other language")</f>
        <v>English</v>
      </c>
      <c r="T3025">
        <f>Table19[[#This Row],[Gross Revenue]]-Table19[[#This Row],[Budget]]</f>
        <v>32455275</v>
      </c>
      <c r="U3025" s="1">
        <f>(Table19[[#This Row],[Gross Revenue]]/Table19[[#This Row],[Budget]])-1</f>
        <v>0.81138187499999992</v>
      </c>
      <c r="V3025" t="str">
        <f t="shared" si="108"/>
        <v>111-130 minutes</v>
      </c>
      <c r="W3025">
        <f>Table19[[#This Row],[Profit]]/Table19[[#This Row],[Budget]]*100</f>
        <v>81.138187500000001</v>
      </c>
      <c r="X3025">
        <v>-1289919.5</v>
      </c>
      <c r="Y3025">
        <v>-4.8151417500000002E-2</v>
      </c>
      <c r="Z3025" t="str">
        <f t="shared" si="109"/>
        <v>High</v>
      </c>
    </row>
    <row r="3026" spans="1:26" x14ac:dyDescent="0.2">
      <c r="A3026" t="s">
        <v>6627</v>
      </c>
      <c r="B3026" t="s">
        <v>1137</v>
      </c>
      <c r="C3026" t="s">
        <v>1811</v>
      </c>
      <c r="D3026">
        <v>10000</v>
      </c>
      <c r="E3026">
        <v>11945</v>
      </c>
      <c r="F3026">
        <v>380</v>
      </c>
      <c r="G3026">
        <v>0</v>
      </c>
      <c r="H3026">
        <v>7.7</v>
      </c>
      <c r="I3026">
        <v>190</v>
      </c>
      <c r="J3026">
        <v>154</v>
      </c>
      <c r="K3026">
        <v>111110575</v>
      </c>
      <c r="L3026">
        <v>140000000</v>
      </c>
      <c r="M3026" s="2">
        <f>VLOOKUP(A3026,Sheet2!$A$1:G6750,2,0)</f>
        <v>37634</v>
      </c>
      <c r="N3026" t="str">
        <f>VLOOKUP(A3026,Sheet2!$A$1:G6750,3,0)</f>
        <v>Color</v>
      </c>
      <c r="O3026" t="str">
        <f>VLOOKUP(A3026,Sheet2!$A$1:G6750,4,0)</f>
        <v>Action</v>
      </c>
      <c r="P3026" t="str">
        <f>VLOOKUP(A3026,Sheet2!$A$1:G6750,5,0)</f>
        <v>English</v>
      </c>
      <c r="Q3026" t="str">
        <f>VLOOKUP(A3026,Sheet2!$A$1:G6750,6,0)</f>
        <v>USA</v>
      </c>
      <c r="R3026" t="str">
        <f>VLOOKUP(A3026,Sheet2!$A$1:G6750,7,0)</f>
        <v>R</v>
      </c>
      <c r="S3026" t="str">
        <f>IF(Table19[[#This Row],[Language]]="English","English","Other language")</f>
        <v>English</v>
      </c>
      <c r="T3026">
        <f>Table19[[#This Row],[Gross Revenue]]-Table19[[#This Row],[Budget]]</f>
        <v>-28889425</v>
      </c>
      <c r="U3026" s="1">
        <f>(Table19[[#This Row],[Gross Revenue]]/Table19[[#This Row],[Budget]])-1</f>
        <v>-0.20635303571428576</v>
      </c>
      <c r="V3026" t="str">
        <f t="shared" si="108"/>
        <v>&gt;150 minutes</v>
      </c>
      <c r="W3026">
        <f>Table19[[#This Row],[Profit]]/Table19[[#This Row],[Budget]]*100</f>
        <v>-20.635303571428569</v>
      </c>
      <c r="X3026">
        <v>-1289919.5</v>
      </c>
      <c r="Y3026">
        <v>-4.8151417500000002E-2</v>
      </c>
      <c r="Z3026" t="str">
        <f t="shared" si="109"/>
        <v>High</v>
      </c>
    </row>
    <row r="3027" spans="1:26" x14ac:dyDescent="0.2">
      <c r="A3027" t="s">
        <v>4204</v>
      </c>
      <c r="B3027" t="s">
        <v>1329</v>
      </c>
      <c r="C3027" t="s">
        <v>1330</v>
      </c>
      <c r="D3027">
        <v>861</v>
      </c>
      <c r="E3027">
        <v>2161</v>
      </c>
      <c r="F3027">
        <v>84</v>
      </c>
      <c r="G3027">
        <v>285</v>
      </c>
      <c r="H3027">
        <v>5.9</v>
      </c>
      <c r="I3027">
        <v>18</v>
      </c>
      <c r="J3027">
        <v>117</v>
      </c>
      <c r="K3027">
        <v>379643</v>
      </c>
      <c r="L3027">
        <v>2200000</v>
      </c>
      <c r="M3027" s="2">
        <f>VLOOKUP(A3027,Sheet2!$A$1:G6751,2,0)</f>
        <v>39370</v>
      </c>
      <c r="N3027" t="str">
        <f>VLOOKUP(A3027,Sheet2!$A$1:G6751,3,0)</f>
        <v>Color</v>
      </c>
      <c r="O3027" t="str">
        <f>VLOOKUP(A3027,Sheet2!$A$1:G6751,4,0)</f>
        <v>Drama</v>
      </c>
      <c r="P3027" t="str">
        <f>VLOOKUP(A3027,Sheet2!$A$1:G6751,5,0)</f>
        <v>English</v>
      </c>
      <c r="Q3027" t="str">
        <f>VLOOKUP(A3027,Sheet2!$A$1:G6751,6,0)</f>
        <v>USA</v>
      </c>
      <c r="R3027" t="str">
        <f>VLOOKUP(A3027,Sheet2!$A$1:G6751,7,0)</f>
        <v>PG-13</v>
      </c>
      <c r="S3027" t="str">
        <f>IF(Table19[[#This Row],[Language]]="English","English","Other language")</f>
        <v>English</v>
      </c>
      <c r="T3027">
        <f>Table19[[#This Row],[Gross Revenue]]-Table19[[#This Row],[Budget]]</f>
        <v>-1820357</v>
      </c>
      <c r="U3027" s="1">
        <f>(Table19[[#This Row],[Gross Revenue]]/Table19[[#This Row],[Budget]])-1</f>
        <v>-0.82743500000000003</v>
      </c>
      <c r="V3027" t="str">
        <f t="shared" si="108"/>
        <v>111-130 minutes</v>
      </c>
      <c r="W3027">
        <f>Table19[[#This Row],[Profit]]/Table19[[#This Row],[Budget]]*100</f>
        <v>-82.743499999999997</v>
      </c>
      <c r="X3027">
        <v>-434215.5</v>
      </c>
      <c r="Y3027">
        <v>-0.10115100772200772</v>
      </c>
      <c r="Z3027" t="str">
        <f t="shared" si="109"/>
        <v>Low</v>
      </c>
    </row>
    <row r="3028" spans="1:26" x14ac:dyDescent="0.2">
      <c r="A3028" t="s">
        <v>4184</v>
      </c>
      <c r="B3028" t="s">
        <v>503</v>
      </c>
      <c r="C3028" t="s">
        <v>797</v>
      </c>
      <c r="D3028">
        <v>742</v>
      </c>
      <c r="E3028">
        <v>2341</v>
      </c>
      <c r="F3028">
        <v>30</v>
      </c>
      <c r="G3028">
        <v>10000</v>
      </c>
      <c r="H3028">
        <v>5.8</v>
      </c>
      <c r="I3028">
        <v>123</v>
      </c>
      <c r="J3028">
        <v>107</v>
      </c>
      <c r="K3028">
        <v>62933793</v>
      </c>
      <c r="L3028">
        <v>20000000</v>
      </c>
      <c r="M3028" s="2">
        <f>VLOOKUP(A3028,Sheet2!$A$1:G6752,2,0)</f>
        <v>40477</v>
      </c>
      <c r="N3028" t="str">
        <f>VLOOKUP(A3028,Sheet2!$A$1:G6752,3,0)</f>
        <v>Color</v>
      </c>
      <c r="O3028" t="str">
        <f>VLOOKUP(A3028,Sheet2!$A$1:G6752,4,0)</f>
        <v>Drama</v>
      </c>
      <c r="P3028" t="str">
        <f>VLOOKUP(A3028,Sheet2!$A$1:G6752,5,0)</f>
        <v>English</v>
      </c>
      <c r="Q3028" t="str">
        <f>VLOOKUP(A3028,Sheet2!$A$1:G6752,6,0)</f>
        <v>USA</v>
      </c>
      <c r="R3028" t="str">
        <f>VLOOKUP(A3028,Sheet2!$A$1:G6752,7,0)</f>
        <v>PG</v>
      </c>
      <c r="S3028" t="str">
        <f>IF(Table19[[#This Row],[Language]]="English","English","Other language")</f>
        <v>English</v>
      </c>
      <c r="T3028">
        <f>Table19[[#This Row],[Gross Revenue]]-Table19[[#This Row],[Budget]]</f>
        <v>42933793</v>
      </c>
      <c r="U3028" s="1">
        <f>(Table19[[#This Row],[Gross Revenue]]/Table19[[#This Row],[Budget]])-1</f>
        <v>2.1466896499999999</v>
      </c>
      <c r="V3028" t="str">
        <f t="shared" si="108"/>
        <v>90-110 minutes</v>
      </c>
      <c r="W3028">
        <f>Table19[[#This Row],[Profit]]/Table19[[#This Row],[Budget]]*100</f>
        <v>214.66896499999999</v>
      </c>
      <c r="X3028">
        <v>-434215.5</v>
      </c>
      <c r="Y3028">
        <v>-0.10115100772200772</v>
      </c>
      <c r="Z3028" t="str">
        <f t="shared" si="109"/>
        <v>Medium</v>
      </c>
    </row>
    <row r="3029" spans="1:26" x14ac:dyDescent="0.2">
      <c r="A3029" t="s">
        <v>4854</v>
      </c>
      <c r="B3029" t="s">
        <v>194</v>
      </c>
      <c r="C3029" t="s">
        <v>1905</v>
      </c>
      <c r="D3029">
        <v>971</v>
      </c>
      <c r="E3029">
        <v>1643</v>
      </c>
      <c r="F3029">
        <v>419</v>
      </c>
      <c r="G3029">
        <v>24000</v>
      </c>
      <c r="H3029">
        <v>6.4</v>
      </c>
      <c r="I3029">
        <v>376</v>
      </c>
      <c r="J3029">
        <v>107</v>
      </c>
      <c r="K3029">
        <v>12026670</v>
      </c>
      <c r="L3029">
        <v>45000000</v>
      </c>
      <c r="M3029" s="2">
        <f>VLOOKUP(A3029,Sheet2!$A$1:G6753,2,0)</f>
        <v>41433</v>
      </c>
      <c r="N3029" t="str">
        <f>VLOOKUP(A3029,Sheet2!$A$1:G6753,3,0)</f>
        <v>Color</v>
      </c>
      <c r="O3029" t="str">
        <f>VLOOKUP(A3029,Sheet2!$A$1:G6753,4,0)</f>
        <v>Action</v>
      </c>
      <c r="P3029" t="str">
        <f>VLOOKUP(A3029,Sheet2!$A$1:G6753,5,0)</f>
        <v>English</v>
      </c>
      <c r="Q3029" t="str">
        <f>VLOOKUP(A3029,Sheet2!$A$1:G6753,6,0)</f>
        <v>USA</v>
      </c>
      <c r="R3029" t="str">
        <f>VLOOKUP(A3029,Sheet2!$A$1:G6753,7,0)</f>
        <v>R</v>
      </c>
      <c r="S3029" t="str">
        <f>IF(Table19[[#This Row],[Language]]="English","English","Other language")</f>
        <v>English</v>
      </c>
      <c r="T3029">
        <f>Table19[[#This Row],[Gross Revenue]]-Table19[[#This Row],[Budget]]</f>
        <v>-32973330</v>
      </c>
      <c r="U3029" s="1">
        <f>(Table19[[#This Row],[Gross Revenue]]/Table19[[#This Row],[Budget]])-1</f>
        <v>-0.73274066666666671</v>
      </c>
      <c r="V3029" t="str">
        <f t="shared" si="108"/>
        <v>90-110 minutes</v>
      </c>
      <c r="W3029">
        <f>Table19[[#This Row],[Profit]]/Table19[[#This Row],[Budget]]*100</f>
        <v>-73.27406666666667</v>
      </c>
      <c r="X3029">
        <v>-1289919.5</v>
      </c>
      <c r="Y3029">
        <v>-4.8151417500000002E-2</v>
      </c>
      <c r="Z3029" t="str">
        <f t="shared" si="109"/>
        <v>High</v>
      </c>
    </row>
    <row r="3030" spans="1:26" x14ac:dyDescent="0.2">
      <c r="A3030" t="s">
        <v>5777</v>
      </c>
      <c r="B3030" t="s">
        <v>2529</v>
      </c>
      <c r="C3030" t="s">
        <v>2268</v>
      </c>
      <c r="D3030">
        <v>577</v>
      </c>
      <c r="E3030">
        <v>1341</v>
      </c>
      <c r="F3030">
        <v>97</v>
      </c>
      <c r="G3030">
        <v>0</v>
      </c>
      <c r="H3030">
        <v>7</v>
      </c>
      <c r="I3030">
        <v>184</v>
      </c>
      <c r="J3030">
        <v>112</v>
      </c>
      <c r="K3030">
        <v>6615578</v>
      </c>
      <c r="L3030">
        <v>13000000</v>
      </c>
      <c r="M3030" s="2">
        <f>VLOOKUP(A3030,Sheet2!$A$1:G6754,2,0)</f>
        <v>39904</v>
      </c>
      <c r="N3030" t="str">
        <f>VLOOKUP(A3030,Sheet2!$A$1:G6754,3,0)</f>
        <v>Color</v>
      </c>
      <c r="O3030" t="str">
        <f>VLOOKUP(A3030,Sheet2!$A$1:G6754,4,0)</f>
        <v>Biography</v>
      </c>
      <c r="P3030" t="str">
        <f>VLOOKUP(A3030,Sheet2!$A$1:G6754,5,0)</f>
        <v>English</v>
      </c>
      <c r="Q3030" t="str">
        <f>VLOOKUP(A3030,Sheet2!$A$1:G6754,6,0)</f>
        <v>Germany</v>
      </c>
      <c r="R3030" t="str">
        <f>VLOOKUP(A3030,Sheet2!$A$1:G6754,7,0)</f>
        <v>R</v>
      </c>
      <c r="S3030" t="str">
        <f>IF(Table19[[#This Row],[Language]]="English","English","Other language")</f>
        <v>English</v>
      </c>
      <c r="T3030">
        <f>Table19[[#This Row],[Gross Revenue]]-Table19[[#This Row],[Budget]]</f>
        <v>-6384422</v>
      </c>
      <c r="U3030" s="1">
        <f>(Table19[[#This Row],[Gross Revenue]]/Table19[[#This Row],[Budget]])-1</f>
        <v>-0.49110938461538467</v>
      </c>
      <c r="V3030" t="str">
        <f t="shared" si="108"/>
        <v>111-130 minutes</v>
      </c>
      <c r="W3030">
        <f>Table19[[#This Row],[Profit]]/Table19[[#This Row],[Budget]]*100</f>
        <v>-49.11093846153846</v>
      </c>
      <c r="X3030">
        <v>-1289919.5</v>
      </c>
      <c r="Y3030">
        <v>-4.8151417500000002E-2</v>
      </c>
      <c r="Z3030" t="str">
        <f t="shared" si="109"/>
        <v>Low</v>
      </c>
    </row>
    <row r="3031" spans="1:26" x14ac:dyDescent="0.2">
      <c r="A3031" t="s">
        <v>6529</v>
      </c>
      <c r="B3031" t="s">
        <v>1731</v>
      </c>
      <c r="C3031" t="s">
        <v>692</v>
      </c>
      <c r="D3031">
        <v>883</v>
      </c>
      <c r="E3031">
        <v>1934</v>
      </c>
      <c r="F3031">
        <v>17000</v>
      </c>
      <c r="G3031">
        <v>0</v>
      </c>
      <c r="H3031">
        <v>7.6</v>
      </c>
      <c r="I3031">
        <v>114</v>
      </c>
      <c r="J3031">
        <v>164</v>
      </c>
      <c r="K3031">
        <v>8373585</v>
      </c>
      <c r="L3031">
        <v>7000000</v>
      </c>
      <c r="M3031" s="2">
        <f>VLOOKUP(A3031,Sheet2!$A$1:G6755,2,0)</f>
        <v>32235</v>
      </c>
      <c r="N3031" t="str">
        <f>VLOOKUP(A3031,Sheet2!$A$1:G6755,3,0)</f>
        <v>Color</v>
      </c>
      <c r="O3031" t="str">
        <f>VLOOKUP(A3031,Sheet2!$A$1:G6755,4,0)</f>
        <v>Drama</v>
      </c>
      <c r="P3031" t="str">
        <f>VLOOKUP(A3031,Sheet2!$A$1:G6755,5,0)</f>
        <v>English</v>
      </c>
      <c r="Q3031" t="str">
        <f>VLOOKUP(A3031,Sheet2!$A$1:G6755,6,0)</f>
        <v>USA</v>
      </c>
      <c r="R3031" t="str">
        <f>VLOOKUP(A3031,Sheet2!$A$1:G6755,7,0)</f>
        <v>R</v>
      </c>
      <c r="S3031" t="str">
        <f>IF(Table19[[#This Row],[Language]]="English","English","Other language")</f>
        <v>English</v>
      </c>
      <c r="T3031">
        <f>Table19[[#This Row],[Gross Revenue]]-Table19[[#This Row],[Budget]]</f>
        <v>1373585</v>
      </c>
      <c r="U3031" s="1">
        <f>(Table19[[#This Row],[Gross Revenue]]/Table19[[#This Row],[Budget]])-1</f>
        <v>0.19622642857142858</v>
      </c>
      <c r="V3031" t="str">
        <f t="shared" si="108"/>
        <v>&gt;150 minutes</v>
      </c>
      <c r="W3031">
        <f>Table19[[#This Row],[Profit]]/Table19[[#This Row],[Budget]]*100</f>
        <v>19.622642857142857</v>
      </c>
      <c r="X3031">
        <v>-434215.5</v>
      </c>
      <c r="Y3031">
        <v>-0.10115100772200772</v>
      </c>
      <c r="Z3031" t="str">
        <f t="shared" si="109"/>
        <v>Low</v>
      </c>
    </row>
    <row r="3032" spans="1:26" x14ac:dyDescent="0.2">
      <c r="A3032" t="s">
        <v>4098</v>
      </c>
      <c r="B3032" t="s">
        <v>976</v>
      </c>
      <c r="C3032" t="s">
        <v>223</v>
      </c>
      <c r="D3032">
        <v>18000</v>
      </c>
      <c r="E3032">
        <v>20135</v>
      </c>
      <c r="F3032">
        <v>19</v>
      </c>
      <c r="G3032">
        <v>161</v>
      </c>
      <c r="H3032">
        <v>5.8</v>
      </c>
      <c r="I3032">
        <v>12</v>
      </c>
      <c r="J3032">
        <v>92</v>
      </c>
      <c r="K3032">
        <v>12836</v>
      </c>
      <c r="L3032">
        <v>4000000</v>
      </c>
      <c r="M3032" s="2">
        <f>VLOOKUP(A3032,Sheet2!$A$1:G6756,2,0)</f>
        <v>35677</v>
      </c>
      <c r="N3032" t="str">
        <f>VLOOKUP(A3032,Sheet2!$A$1:G6756,3,0)</f>
        <v>Color</v>
      </c>
      <c r="O3032" t="str">
        <f>VLOOKUP(A3032,Sheet2!$A$1:G6756,4,0)</f>
        <v>Biography</v>
      </c>
      <c r="P3032" t="str">
        <f>VLOOKUP(A3032,Sheet2!$A$1:G6756,5,0)</f>
        <v>English</v>
      </c>
      <c r="Q3032" t="str">
        <f>VLOOKUP(A3032,Sheet2!$A$1:G6756,6,0)</f>
        <v>USA</v>
      </c>
      <c r="R3032" t="str">
        <f>VLOOKUP(A3032,Sheet2!$A$1:G6756,7,0)</f>
        <v>R</v>
      </c>
      <c r="S3032" t="str">
        <f>IF(Table19[[#This Row],[Language]]="English","English","Other language")</f>
        <v>English</v>
      </c>
      <c r="T3032">
        <f>Table19[[#This Row],[Gross Revenue]]-Table19[[#This Row],[Budget]]</f>
        <v>-3987164</v>
      </c>
      <c r="U3032" s="1">
        <f>(Table19[[#This Row],[Gross Revenue]]/Table19[[#This Row],[Budget]])-1</f>
        <v>-0.99679099999999998</v>
      </c>
      <c r="V3032" t="str">
        <f t="shared" si="108"/>
        <v>90-110 minutes</v>
      </c>
      <c r="W3032">
        <f>Table19[[#This Row],[Profit]]/Table19[[#This Row],[Budget]]*100</f>
        <v>-99.679100000000005</v>
      </c>
      <c r="X3032">
        <v>-1289919.5</v>
      </c>
      <c r="Y3032">
        <v>-4.8151417500000002E-2</v>
      </c>
      <c r="Z3032" t="str">
        <f t="shared" si="109"/>
        <v>Low</v>
      </c>
    </row>
    <row r="3033" spans="1:26" x14ac:dyDescent="0.2">
      <c r="A3033" t="s">
        <v>4340</v>
      </c>
      <c r="B3033" t="s">
        <v>994</v>
      </c>
      <c r="C3033" t="s">
        <v>1456</v>
      </c>
      <c r="D3033">
        <v>14000</v>
      </c>
      <c r="E3033">
        <v>16922</v>
      </c>
      <c r="F3033">
        <v>42</v>
      </c>
      <c r="G3033">
        <v>21000</v>
      </c>
      <c r="H3033">
        <v>6</v>
      </c>
      <c r="I3033">
        <v>202</v>
      </c>
      <c r="J3033">
        <v>106</v>
      </c>
      <c r="K3033">
        <v>27356090</v>
      </c>
      <c r="L3033">
        <v>90000000</v>
      </c>
      <c r="M3033" s="2">
        <f>VLOOKUP(A3033,Sheet2!$A$1:G6757,2,0)</f>
        <v>42059</v>
      </c>
      <c r="N3033" t="str">
        <f>VLOOKUP(A3033,Sheet2!$A$1:G6757,3,0)</f>
        <v>Color</v>
      </c>
      <c r="O3033" t="str">
        <f>VLOOKUP(A3033,Sheet2!$A$1:G6757,4,0)</f>
        <v>Action</v>
      </c>
      <c r="P3033" t="str">
        <f>VLOOKUP(A3033,Sheet2!$A$1:G6757,5,0)</f>
        <v>English</v>
      </c>
      <c r="Q3033" t="str">
        <f>VLOOKUP(A3033,Sheet2!$A$1:G6757,6,0)</f>
        <v>USA</v>
      </c>
      <c r="R3033" t="str">
        <f>VLOOKUP(A3033,Sheet2!$A$1:G6757,7,0)</f>
        <v>PG-13</v>
      </c>
      <c r="S3033" t="str">
        <f>IF(Table19[[#This Row],[Language]]="English","English","Other language")</f>
        <v>English</v>
      </c>
      <c r="T3033">
        <f>Table19[[#This Row],[Gross Revenue]]-Table19[[#This Row],[Budget]]</f>
        <v>-62643910</v>
      </c>
      <c r="U3033" s="1">
        <f>(Table19[[#This Row],[Gross Revenue]]/Table19[[#This Row],[Budget]])-1</f>
        <v>-0.69604344444444444</v>
      </c>
      <c r="V3033" t="str">
        <f t="shared" si="108"/>
        <v>90-110 minutes</v>
      </c>
      <c r="W3033">
        <f>Table19[[#This Row],[Profit]]/Table19[[#This Row],[Budget]]*100</f>
        <v>-69.60434444444445</v>
      </c>
      <c r="X3033">
        <v>-1289919.5</v>
      </c>
      <c r="Y3033">
        <v>-4.8151417500000002E-2</v>
      </c>
      <c r="Z3033" t="str">
        <f t="shared" si="109"/>
        <v>High</v>
      </c>
    </row>
    <row r="3034" spans="1:26" x14ac:dyDescent="0.2">
      <c r="A3034" t="s">
        <v>3840</v>
      </c>
      <c r="B3034" t="s">
        <v>924</v>
      </c>
      <c r="C3034" t="s">
        <v>925</v>
      </c>
      <c r="D3034">
        <v>535</v>
      </c>
      <c r="E3034">
        <v>1109</v>
      </c>
      <c r="F3034">
        <v>32</v>
      </c>
      <c r="G3034">
        <v>0</v>
      </c>
      <c r="H3034">
        <v>5.4</v>
      </c>
      <c r="I3034">
        <v>48</v>
      </c>
      <c r="J3034">
        <v>140</v>
      </c>
      <c r="K3034">
        <v>32101000</v>
      </c>
      <c r="L3034">
        <v>10000000</v>
      </c>
      <c r="M3034" s="2">
        <f>VLOOKUP(A3034,Sheet2!$A$1:G6758,2,0)</f>
        <v>33752</v>
      </c>
      <c r="N3034" t="str">
        <f>VLOOKUP(A3034,Sheet2!$A$1:G6758,3,0)</f>
        <v>Color</v>
      </c>
      <c r="O3034" t="str">
        <f>VLOOKUP(A3034,Sheet2!$A$1:G6758,4,0)</f>
        <v>Horror</v>
      </c>
      <c r="P3034" t="str">
        <f>VLOOKUP(A3034,Sheet2!$A$1:G6758,5,0)</f>
        <v>English</v>
      </c>
      <c r="Q3034" t="str">
        <f>VLOOKUP(A3034,Sheet2!$A$1:G6758,6,0)</f>
        <v>UK</v>
      </c>
      <c r="R3034" t="str">
        <f>VLOOKUP(A3034,Sheet2!$A$1:G6758,7,0)</f>
        <v>R</v>
      </c>
      <c r="S3034" t="str">
        <f>IF(Table19[[#This Row],[Language]]="English","English","Other language")</f>
        <v>English</v>
      </c>
      <c r="T3034">
        <f>Table19[[#This Row],[Gross Revenue]]-Table19[[#This Row],[Budget]]</f>
        <v>22101000</v>
      </c>
      <c r="U3034" s="1">
        <f>(Table19[[#This Row],[Gross Revenue]]/Table19[[#This Row],[Budget]])-1</f>
        <v>2.2101000000000002</v>
      </c>
      <c r="V3034" t="str">
        <f t="shared" si="108"/>
        <v>131-150 minutes</v>
      </c>
      <c r="W3034">
        <f>Table19[[#This Row],[Profit]]/Table19[[#This Row],[Budget]]*100</f>
        <v>221.01000000000002</v>
      </c>
      <c r="X3034">
        <v>16235088</v>
      </c>
      <c r="Y3034">
        <v>1.1909079499999999</v>
      </c>
      <c r="Z3034" t="str">
        <f t="shared" si="109"/>
        <v>Low</v>
      </c>
    </row>
    <row r="3035" spans="1:26" x14ac:dyDescent="0.2">
      <c r="A3035" t="s">
        <v>3704</v>
      </c>
      <c r="B3035" t="s">
        <v>522</v>
      </c>
      <c r="C3035" t="s">
        <v>751</v>
      </c>
      <c r="D3035">
        <v>10000</v>
      </c>
      <c r="E3035">
        <v>11771</v>
      </c>
      <c r="F3035">
        <v>26</v>
      </c>
      <c r="G3035">
        <v>0</v>
      </c>
      <c r="H3035">
        <v>5.2</v>
      </c>
      <c r="I3035">
        <v>152</v>
      </c>
      <c r="J3035">
        <v>83</v>
      </c>
      <c r="K3035">
        <v>25799043</v>
      </c>
      <c r="L3035">
        <v>3300000</v>
      </c>
      <c r="M3035" s="2">
        <f>VLOOKUP(A3035,Sheet2!$A$1:G6759,2,0)</f>
        <v>42050</v>
      </c>
      <c r="N3035" t="str">
        <f>VLOOKUP(A3035,Sheet2!$A$1:G6759,3,0)</f>
        <v>Color</v>
      </c>
      <c r="O3035" t="str">
        <f>VLOOKUP(A3035,Sheet2!$A$1:G6759,4,0)</f>
        <v>Horror</v>
      </c>
      <c r="P3035" t="str">
        <f>VLOOKUP(A3035,Sheet2!$A$1:G6759,5,0)</f>
        <v>English</v>
      </c>
      <c r="Q3035" t="str">
        <f>VLOOKUP(A3035,Sheet2!$A$1:G6759,6,0)</f>
        <v>USA</v>
      </c>
      <c r="R3035" t="str">
        <f>VLOOKUP(A3035,Sheet2!$A$1:G6759,7,0)</f>
        <v>PG-13</v>
      </c>
      <c r="S3035" t="str">
        <f>IF(Table19[[#This Row],[Language]]="English","English","Other language")</f>
        <v>English</v>
      </c>
      <c r="T3035">
        <f>Table19[[#This Row],[Gross Revenue]]-Table19[[#This Row],[Budget]]</f>
        <v>22499043</v>
      </c>
      <c r="U3035" s="1">
        <f>(Table19[[#This Row],[Gross Revenue]]/Table19[[#This Row],[Budget]])-1</f>
        <v>6.8178918181818178</v>
      </c>
      <c r="V3035" t="str">
        <f t="shared" si="108"/>
        <v>&lt;90 minutes</v>
      </c>
      <c r="W3035">
        <f>Table19[[#This Row],[Profit]]/Table19[[#This Row],[Budget]]*100</f>
        <v>681.78918181818176</v>
      </c>
      <c r="X3035">
        <v>16235088</v>
      </c>
      <c r="Y3035">
        <v>1.1909079499999999</v>
      </c>
      <c r="Z3035" t="str">
        <f t="shared" si="109"/>
        <v>Low</v>
      </c>
    </row>
    <row r="3036" spans="1:26" x14ac:dyDescent="0.2">
      <c r="A3036" t="s">
        <v>4143</v>
      </c>
      <c r="B3036" t="s">
        <v>95</v>
      </c>
      <c r="C3036" t="s">
        <v>1267</v>
      </c>
      <c r="D3036">
        <v>1000</v>
      </c>
      <c r="E3036">
        <v>4714</v>
      </c>
      <c r="F3036">
        <v>45</v>
      </c>
      <c r="G3036">
        <v>0</v>
      </c>
      <c r="H3036">
        <v>5.8</v>
      </c>
      <c r="I3036">
        <v>202</v>
      </c>
      <c r="J3036">
        <v>110</v>
      </c>
      <c r="K3036">
        <v>66462600</v>
      </c>
      <c r="L3036">
        <v>78000000</v>
      </c>
      <c r="M3036" s="2">
        <f>VLOOKUP(A3036,Sheet2!$A$1:G6760,2,0)</f>
        <v>37763</v>
      </c>
      <c r="N3036" t="str">
        <f>VLOOKUP(A3036,Sheet2!$A$1:G6760,3,0)</f>
        <v>Black and White</v>
      </c>
      <c r="O3036" t="str">
        <f>VLOOKUP(A3036,Sheet2!$A$1:G6760,4,0)</f>
        <v>Action</v>
      </c>
      <c r="P3036" t="str">
        <f>VLOOKUP(A3036,Sheet2!$A$1:G6760,5,0)</f>
        <v>English</v>
      </c>
      <c r="Q3036" t="str">
        <f>VLOOKUP(A3036,Sheet2!$A$1:G6760,6,0)</f>
        <v>USA</v>
      </c>
      <c r="R3036" t="str">
        <f>VLOOKUP(A3036,Sheet2!$A$1:G6760,7,0)</f>
        <v>PG-13</v>
      </c>
      <c r="S3036" t="str">
        <f>IF(Table19[[#This Row],[Language]]="English","English","Other language")</f>
        <v>English</v>
      </c>
      <c r="T3036">
        <f>Table19[[#This Row],[Gross Revenue]]-Table19[[#This Row],[Budget]]</f>
        <v>-11537400</v>
      </c>
      <c r="U3036" s="1">
        <f>(Table19[[#This Row],[Gross Revenue]]/Table19[[#This Row],[Budget]])-1</f>
        <v>-0.14791538461538467</v>
      </c>
      <c r="V3036" t="str">
        <f t="shared" si="108"/>
        <v>90-110 minutes</v>
      </c>
      <c r="W3036">
        <f>Table19[[#This Row],[Profit]]/Table19[[#This Row],[Budget]]*100</f>
        <v>-14.791538461538462</v>
      </c>
      <c r="X3036">
        <v>-1289919.5</v>
      </c>
      <c r="Y3036">
        <v>-4.8151417500000002E-2</v>
      </c>
      <c r="Z3036" t="str">
        <f t="shared" si="109"/>
        <v>High</v>
      </c>
    </row>
    <row r="3037" spans="1:26" x14ac:dyDescent="0.2">
      <c r="A3037" t="s">
        <v>5338</v>
      </c>
      <c r="B3037" t="s">
        <v>1241</v>
      </c>
      <c r="C3037" t="s">
        <v>1686</v>
      </c>
      <c r="D3037">
        <v>13000</v>
      </c>
      <c r="E3037">
        <v>34774</v>
      </c>
      <c r="F3037">
        <v>0</v>
      </c>
      <c r="G3037">
        <v>0</v>
      </c>
      <c r="H3037">
        <v>6.7</v>
      </c>
      <c r="I3037">
        <v>125</v>
      </c>
      <c r="J3037">
        <v>126</v>
      </c>
      <c r="K3037">
        <v>30695227</v>
      </c>
      <c r="L3037">
        <v>60000000</v>
      </c>
      <c r="M3037" s="2">
        <f>VLOOKUP(A3037,Sheet2!$A$1:G6761,2,0)</f>
        <v>36812</v>
      </c>
      <c r="N3037" t="str">
        <f>VLOOKUP(A3037,Sheet2!$A$1:G6761,3,0)</f>
        <v>Color</v>
      </c>
      <c r="O3037" t="str">
        <f>VLOOKUP(A3037,Sheet2!$A$1:G6761,4,0)</f>
        <v>Drama</v>
      </c>
      <c r="P3037" t="str">
        <f>VLOOKUP(A3037,Sheet2!$A$1:G6761,5,0)</f>
        <v>English</v>
      </c>
      <c r="Q3037" t="str">
        <f>VLOOKUP(A3037,Sheet2!$A$1:G6761,6,0)</f>
        <v>USA</v>
      </c>
      <c r="R3037" t="str">
        <f>VLOOKUP(A3037,Sheet2!$A$1:G6761,7,0)</f>
        <v>PG-13</v>
      </c>
      <c r="S3037" t="str">
        <f>IF(Table19[[#This Row],[Language]]="English","English","Other language")</f>
        <v>English</v>
      </c>
      <c r="T3037">
        <f>Table19[[#This Row],[Gross Revenue]]-Table19[[#This Row],[Budget]]</f>
        <v>-29304773</v>
      </c>
      <c r="U3037" s="1">
        <f>(Table19[[#This Row],[Gross Revenue]]/Table19[[#This Row],[Budget]])-1</f>
        <v>-0.48841288333333333</v>
      </c>
      <c r="V3037" t="str">
        <f t="shared" si="108"/>
        <v>111-130 minutes</v>
      </c>
      <c r="W3037">
        <f>Table19[[#This Row],[Profit]]/Table19[[#This Row],[Budget]]*100</f>
        <v>-48.841288333333331</v>
      </c>
      <c r="X3037">
        <v>-434215.5</v>
      </c>
      <c r="Y3037">
        <v>-0.10115100772200772</v>
      </c>
      <c r="Z3037" t="str">
        <f t="shared" si="109"/>
        <v>High</v>
      </c>
    </row>
    <row r="3038" spans="1:26" x14ac:dyDescent="0.2">
      <c r="A3038" t="s">
        <v>6586</v>
      </c>
      <c r="B3038" t="s">
        <v>3003</v>
      </c>
      <c r="C3038" t="s">
        <v>3004</v>
      </c>
      <c r="D3038">
        <v>483</v>
      </c>
      <c r="E3038">
        <v>768</v>
      </c>
      <c r="F3038">
        <v>32</v>
      </c>
      <c r="G3038">
        <v>0</v>
      </c>
      <c r="H3038">
        <v>7.6</v>
      </c>
      <c r="I3038">
        <v>77</v>
      </c>
      <c r="J3038">
        <v>102</v>
      </c>
      <c r="K3038">
        <v>11546543</v>
      </c>
      <c r="L3038">
        <v>2000000</v>
      </c>
      <c r="M3038" s="2">
        <f>VLOOKUP(A3038,Sheet2!$A$1:G6762,2,0)</f>
        <v>34473</v>
      </c>
      <c r="N3038" t="str">
        <f>VLOOKUP(A3038,Sheet2!$A$1:G6762,3,0)</f>
        <v>Color</v>
      </c>
      <c r="O3038" t="str">
        <f>VLOOKUP(A3038,Sheet2!$A$1:G6762,4,0)</f>
        <v>Action</v>
      </c>
      <c r="P3038" t="str">
        <f>VLOOKUP(A3038,Sheet2!$A$1:G6762,5,0)</f>
        <v>Cantonese</v>
      </c>
      <c r="Q3038" t="str">
        <f>VLOOKUP(A3038,Sheet2!$A$1:G6762,6,0)</f>
        <v>Hong Kong</v>
      </c>
      <c r="R3038" t="str">
        <f>VLOOKUP(A3038,Sheet2!$A$1:G6762,7,0)</f>
        <v>R</v>
      </c>
      <c r="S3038" t="str">
        <f>IF(Table19[[#This Row],[Language]]="English","English","Other language")</f>
        <v>Other language</v>
      </c>
      <c r="T3038">
        <f>Table19[[#This Row],[Gross Revenue]]-Table19[[#This Row],[Budget]]</f>
        <v>9546543</v>
      </c>
      <c r="U3038" s="1">
        <f>(Table19[[#This Row],[Gross Revenue]]/Table19[[#This Row],[Budget]])-1</f>
        <v>4.7732714999999999</v>
      </c>
      <c r="V3038" t="str">
        <f t="shared" si="108"/>
        <v>90-110 minutes</v>
      </c>
      <c r="W3038">
        <f>Table19[[#This Row],[Profit]]/Table19[[#This Row],[Budget]]*100</f>
        <v>477.32714999999996</v>
      </c>
      <c r="X3038">
        <v>-1289919.5</v>
      </c>
      <c r="Y3038">
        <v>-4.8151417500000002E-2</v>
      </c>
      <c r="Z3038" t="str">
        <f t="shared" si="109"/>
        <v>Low</v>
      </c>
    </row>
    <row r="3039" spans="1:26" x14ac:dyDescent="0.2">
      <c r="A3039" t="s">
        <v>3376</v>
      </c>
      <c r="B3039" t="s">
        <v>231</v>
      </c>
      <c r="C3039" t="s">
        <v>232</v>
      </c>
      <c r="D3039">
        <v>32</v>
      </c>
      <c r="E3039">
        <v>72</v>
      </c>
      <c r="F3039">
        <v>6</v>
      </c>
      <c r="G3039">
        <v>13</v>
      </c>
      <c r="H3039">
        <v>4.0999999999999996</v>
      </c>
      <c r="I3039">
        <v>3</v>
      </c>
      <c r="J3039">
        <v>78</v>
      </c>
      <c r="K3039">
        <v>243768</v>
      </c>
      <c r="L3039">
        <v>30000</v>
      </c>
      <c r="M3039" s="2">
        <f>VLOOKUP(A3039,Sheet2!$A$1:G6763,2,0)</f>
        <v>39307</v>
      </c>
      <c r="N3039" t="str">
        <f>VLOOKUP(A3039,Sheet2!$A$1:G6763,3,0)</f>
        <v>Color</v>
      </c>
      <c r="O3039" t="str">
        <f>VLOOKUP(A3039,Sheet2!$A$1:G6763,4,0)</f>
        <v>Western</v>
      </c>
      <c r="P3039" t="str">
        <f>VLOOKUP(A3039,Sheet2!$A$1:G6763,5,0)</f>
        <v>English</v>
      </c>
      <c r="Q3039" t="str">
        <f>VLOOKUP(A3039,Sheet2!$A$1:G6763,6,0)</f>
        <v>USA</v>
      </c>
      <c r="R3039" t="str">
        <f>VLOOKUP(A3039,Sheet2!$A$1:G6763,7,0)</f>
        <v>R</v>
      </c>
      <c r="S3039" t="str">
        <f>IF(Table19[[#This Row],[Language]]="English","English","Other language")</f>
        <v>English</v>
      </c>
      <c r="T3039">
        <f>Table19[[#This Row],[Gross Revenue]]-Table19[[#This Row],[Budget]]</f>
        <v>213768</v>
      </c>
      <c r="U3039" s="1">
        <f>(Table19[[#This Row],[Gross Revenue]]/Table19[[#This Row],[Budget]])-1</f>
        <v>7.1256000000000004</v>
      </c>
      <c r="V3039" t="str">
        <f t="shared" si="108"/>
        <v>&lt;90 minutes</v>
      </c>
      <c r="W3039">
        <f>Table19[[#This Row],[Profit]]/Table19[[#This Row],[Budget]]*100</f>
        <v>712.56000000000006</v>
      </c>
      <c r="Z3039" t="str">
        <f t="shared" si="109"/>
        <v>Low</v>
      </c>
    </row>
    <row r="3040" spans="1:26" x14ac:dyDescent="0.2">
      <c r="A3040" t="s">
        <v>3382</v>
      </c>
      <c r="B3040" t="s">
        <v>241</v>
      </c>
      <c r="C3040" t="s">
        <v>242</v>
      </c>
      <c r="D3040">
        <v>576</v>
      </c>
      <c r="E3040">
        <v>1520</v>
      </c>
      <c r="F3040">
        <v>212</v>
      </c>
      <c r="G3040">
        <v>12000</v>
      </c>
      <c r="H3040">
        <v>4.2</v>
      </c>
      <c r="I3040">
        <v>156</v>
      </c>
      <c r="J3040">
        <v>99</v>
      </c>
      <c r="K3040">
        <v>18821279</v>
      </c>
      <c r="L3040">
        <v>70000000</v>
      </c>
      <c r="M3040" s="2">
        <f>VLOOKUP(A3040,Sheet2!$A$1:G6764,2,0)</f>
        <v>41941</v>
      </c>
      <c r="N3040" t="str">
        <f>VLOOKUP(A3040,Sheet2!$A$1:G6764,3,0)</f>
        <v>Color</v>
      </c>
      <c r="O3040" t="str">
        <f>VLOOKUP(A3040,Sheet2!$A$1:G6764,4,0)</f>
        <v>Action</v>
      </c>
      <c r="P3040" t="str">
        <f>VLOOKUP(A3040,Sheet2!$A$1:G6764,5,0)</f>
        <v>English</v>
      </c>
      <c r="Q3040" t="str">
        <f>VLOOKUP(A3040,Sheet2!$A$1:G6764,6,0)</f>
        <v>USA</v>
      </c>
      <c r="R3040" t="str">
        <f>VLOOKUP(A3040,Sheet2!$A$1:G6764,7,0)</f>
        <v>PG-13</v>
      </c>
      <c r="S3040" t="str">
        <f>IF(Table19[[#This Row],[Language]]="English","English","Other language")</f>
        <v>English</v>
      </c>
      <c r="T3040">
        <f>Table19[[#This Row],[Gross Revenue]]-Table19[[#This Row],[Budget]]</f>
        <v>-51178721</v>
      </c>
      <c r="U3040" s="1">
        <f>(Table19[[#This Row],[Gross Revenue]]/Table19[[#This Row],[Budget]])-1</f>
        <v>-0.73112458571428574</v>
      </c>
      <c r="V3040" t="str">
        <f t="shared" si="108"/>
        <v>90-110 minutes</v>
      </c>
      <c r="W3040">
        <f>Table19[[#This Row],[Profit]]/Table19[[#This Row],[Budget]]*100</f>
        <v>-73.112458571428576</v>
      </c>
      <c r="X3040">
        <v>-1289919.5</v>
      </c>
      <c r="Y3040">
        <v>-4.8151417500000002E-2</v>
      </c>
      <c r="Z3040" t="str">
        <f t="shared" si="109"/>
        <v>High</v>
      </c>
    </row>
    <row r="3041" spans="1:26" x14ac:dyDescent="0.2">
      <c r="A3041" t="s">
        <v>5132</v>
      </c>
      <c r="B3041" t="s">
        <v>2095</v>
      </c>
      <c r="C3041" t="s">
        <v>2096</v>
      </c>
      <c r="D3041">
        <v>7</v>
      </c>
      <c r="E3041">
        <v>32</v>
      </c>
      <c r="F3041">
        <v>6</v>
      </c>
      <c r="G3041">
        <v>124</v>
      </c>
      <c r="H3041">
        <v>6.6</v>
      </c>
      <c r="I3041">
        <v>31</v>
      </c>
      <c r="J3041">
        <v>300</v>
      </c>
      <c r="K3041">
        <v>454255</v>
      </c>
      <c r="L3041">
        <v>400000000</v>
      </c>
      <c r="M3041" s="2">
        <f>VLOOKUP(A3041,Sheet2!$A$1:G6765,2,0)</f>
        <v>37109</v>
      </c>
      <c r="N3041" t="str">
        <f>VLOOKUP(A3041,Sheet2!$A$1:G6765,3,0)</f>
        <v>Color</v>
      </c>
      <c r="O3041" t="str">
        <f>VLOOKUP(A3041,Sheet2!$A$1:G6765,4,0)</f>
        <v>Action</v>
      </c>
      <c r="P3041" t="str">
        <f>VLOOKUP(A3041,Sheet2!$A$1:G6765,5,0)</f>
        <v>Thai</v>
      </c>
      <c r="Q3041" t="str">
        <f>VLOOKUP(A3041,Sheet2!$A$1:G6765,6,0)</f>
        <v>Thailand</v>
      </c>
      <c r="R3041" t="str">
        <f>VLOOKUP(A3041,Sheet2!$A$1:G6765,7,0)</f>
        <v>R</v>
      </c>
      <c r="S3041" t="str">
        <f>IF(Table19[[#This Row],[Language]]="English","English","Other language")</f>
        <v>Other language</v>
      </c>
      <c r="T3041">
        <f>Table19[[#This Row],[Gross Revenue]]-Table19[[#This Row],[Budget]]</f>
        <v>-399545745</v>
      </c>
      <c r="U3041" s="1">
        <f>(Table19[[#This Row],[Gross Revenue]]/Table19[[#This Row],[Budget]])-1</f>
        <v>-0.99886436249999999</v>
      </c>
      <c r="V3041" t="str">
        <f t="shared" si="108"/>
        <v>&gt;150 minutes</v>
      </c>
      <c r="W3041">
        <f>Table19[[#This Row],[Profit]]/Table19[[#This Row],[Budget]]*100</f>
        <v>-99.886436250000003</v>
      </c>
      <c r="X3041">
        <v>-1289919.5</v>
      </c>
      <c r="Y3041">
        <v>-4.8151417500000002E-2</v>
      </c>
      <c r="Z3041" t="str">
        <f t="shared" si="109"/>
        <v>High</v>
      </c>
    </row>
    <row r="3042" spans="1:26" x14ac:dyDescent="0.2">
      <c r="A3042" t="s">
        <v>3577</v>
      </c>
      <c r="B3042" t="s">
        <v>565</v>
      </c>
      <c r="C3042" t="s">
        <v>566</v>
      </c>
      <c r="D3042">
        <v>372</v>
      </c>
      <c r="E3042">
        <v>927</v>
      </c>
      <c r="F3042">
        <v>28</v>
      </c>
      <c r="G3042">
        <v>346</v>
      </c>
      <c r="H3042">
        <v>5</v>
      </c>
      <c r="I3042">
        <v>25</v>
      </c>
      <c r="J3042">
        <v>98</v>
      </c>
      <c r="K3042">
        <v>8000000</v>
      </c>
      <c r="L3042">
        <v>18000000</v>
      </c>
      <c r="M3042" s="2">
        <f>VLOOKUP(A3042,Sheet2!$A$1:G6766,2,0)</f>
        <v>29614</v>
      </c>
      <c r="N3042" t="str">
        <f>VLOOKUP(A3042,Sheet2!$A$1:G6766,3,0)</f>
        <v>Color</v>
      </c>
      <c r="O3042" t="str">
        <f>VLOOKUP(A3042,Sheet2!$A$1:G6766,4,0)</f>
        <v>Action</v>
      </c>
      <c r="P3042" t="str">
        <f>VLOOKUP(A3042,Sheet2!$A$1:G6766,5,0)</f>
        <v>English</v>
      </c>
      <c r="Q3042" t="str">
        <f>VLOOKUP(A3042,Sheet2!$A$1:G6766,6,0)</f>
        <v>USA</v>
      </c>
      <c r="R3042" t="str">
        <f>VLOOKUP(A3042,Sheet2!$A$1:G6766,7,0)</f>
        <v>PG</v>
      </c>
      <c r="S3042" t="str">
        <f>IF(Table19[[#This Row],[Language]]="English","English","Other language")</f>
        <v>English</v>
      </c>
      <c r="T3042">
        <f>Table19[[#This Row],[Gross Revenue]]-Table19[[#This Row],[Budget]]</f>
        <v>-10000000</v>
      </c>
      <c r="U3042" s="1">
        <f>(Table19[[#This Row],[Gross Revenue]]/Table19[[#This Row],[Budget]])-1</f>
        <v>-0.55555555555555558</v>
      </c>
      <c r="V3042" t="str">
        <f t="shared" si="108"/>
        <v>90-110 minutes</v>
      </c>
      <c r="W3042">
        <f>Table19[[#This Row],[Profit]]/Table19[[#This Row],[Budget]]*100</f>
        <v>-55.555555555555557</v>
      </c>
      <c r="X3042">
        <v>-1289919.5</v>
      </c>
      <c r="Y3042">
        <v>-4.8151417500000002E-2</v>
      </c>
      <c r="Z3042" t="str">
        <f t="shared" si="109"/>
        <v>Medium</v>
      </c>
    </row>
    <row r="3043" spans="1:26" x14ac:dyDescent="0.2">
      <c r="A3043" t="s">
        <v>4232</v>
      </c>
      <c r="B3043" t="s">
        <v>1357</v>
      </c>
      <c r="C3043" t="s">
        <v>1053</v>
      </c>
      <c r="D3043">
        <v>2000</v>
      </c>
      <c r="E3043">
        <v>2864</v>
      </c>
      <c r="F3043">
        <v>258</v>
      </c>
      <c r="G3043">
        <v>951</v>
      </c>
      <c r="H3043">
        <v>5.9</v>
      </c>
      <c r="I3043">
        <v>137</v>
      </c>
      <c r="J3043">
        <v>129</v>
      </c>
      <c r="K3043">
        <v>45356386</v>
      </c>
      <c r="L3043">
        <v>75000000</v>
      </c>
      <c r="M3043" s="2">
        <f>VLOOKUP(A3043,Sheet2!$A$1:G6767,2,0)</f>
        <v>38642</v>
      </c>
      <c r="N3043" t="str">
        <f>VLOOKUP(A3043,Sheet2!$A$1:G6767,3,0)</f>
        <v>Color</v>
      </c>
      <c r="O3043" t="str">
        <f>VLOOKUP(A3043,Sheet2!$A$1:G6767,4,0)</f>
        <v>Action</v>
      </c>
      <c r="P3043" t="str">
        <f>VLOOKUP(A3043,Sheet2!$A$1:G6767,5,0)</f>
        <v>Spanish</v>
      </c>
      <c r="Q3043" t="str">
        <f>VLOOKUP(A3043,Sheet2!$A$1:G6767,6,0)</f>
        <v>USA</v>
      </c>
      <c r="R3043" t="str">
        <f>VLOOKUP(A3043,Sheet2!$A$1:G6767,7,0)</f>
        <v>PG</v>
      </c>
      <c r="S3043" t="str">
        <f>IF(Table19[[#This Row],[Language]]="English","English","Other language")</f>
        <v>Other language</v>
      </c>
      <c r="T3043">
        <f>Table19[[#This Row],[Gross Revenue]]-Table19[[#This Row],[Budget]]</f>
        <v>-29643614</v>
      </c>
      <c r="U3043" s="1">
        <f>(Table19[[#This Row],[Gross Revenue]]/Table19[[#This Row],[Budget]])-1</f>
        <v>-0.39524818666666661</v>
      </c>
      <c r="V3043" t="str">
        <f t="shared" si="108"/>
        <v>111-130 minutes</v>
      </c>
      <c r="W3043">
        <f>Table19[[#This Row],[Profit]]/Table19[[#This Row],[Budget]]*100</f>
        <v>-39.524818666666668</v>
      </c>
      <c r="X3043">
        <v>-1289919.5</v>
      </c>
      <c r="Y3043">
        <v>-4.8151417500000002E-2</v>
      </c>
      <c r="Z3043" t="str">
        <f t="shared" si="109"/>
        <v>High</v>
      </c>
    </row>
    <row r="3044" spans="1:26" x14ac:dyDescent="0.2">
      <c r="A3044" t="s">
        <v>6754</v>
      </c>
      <c r="B3044" t="s">
        <v>498</v>
      </c>
      <c r="C3044" t="s">
        <v>2550</v>
      </c>
      <c r="D3044">
        <v>11000</v>
      </c>
      <c r="E3044">
        <v>22128</v>
      </c>
      <c r="F3044">
        <v>97</v>
      </c>
      <c r="G3044">
        <v>64000</v>
      </c>
      <c r="H3044">
        <v>7.8</v>
      </c>
      <c r="I3044">
        <v>435</v>
      </c>
      <c r="J3044">
        <v>100</v>
      </c>
      <c r="K3044">
        <v>257756197</v>
      </c>
      <c r="L3044">
        <v>60000000</v>
      </c>
      <c r="M3044" s="2">
        <f>VLOOKUP(A3044,Sheet2!$A$1:G6768,2,0)</f>
        <v>41672</v>
      </c>
      <c r="N3044" t="str">
        <f>VLOOKUP(A3044,Sheet2!$A$1:G6768,3,0)</f>
        <v>Color</v>
      </c>
      <c r="O3044" t="str">
        <f>VLOOKUP(A3044,Sheet2!$A$1:G6768,4,0)</f>
        <v>Action</v>
      </c>
      <c r="P3044" t="str">
        <f>VLOOKUP(A3044,Sheet2!$A$1:G6768,5,0)</f>
        <v>English</v>
      </c>
      <c r="Q3044" t="str">
        <f>VLOOKUP(A3044,Sheet2!$A$1:G6768,6,0)</f>
        <v>Australia</v>
      </c>
      <c r="R3044" t="str">
        <f>VLOOKUP(A3044,Sheet2!$A$1:G6768,7,0)</f>
        <v>PG</v>
      </c>
      <c r="S3044" t="str">
        <f>IF(Table19[[#This Row],[Language]]="English","English","Other language")</f>
        <v>English</v>
      </c>
      <c r="T3044">
        <f>Table19[[#This Row],[Gross Revenue]]-Table19[[#This Row],[Budget]]</f>
        <v>197756197</v>
      </c>
      <c r="U3044" s="1">
        <f>(Table19[[#This Row],[Gross Revenue]]/Table19[[#This Row],[Budget]])-1</f>
        <v>3.2959366166666664</v>
      </c>
      <c r="V3044" t="str">
        <f t="shared" si="108"/>
        <v>90-110 minutes</v>
      </c>
      <c r="W3044">
        <f>Table19[[#This Row],[Profit]]/Table19[[#This Row],[Budget]]*100</f>
        <v>329.59366166666666</v>
      </c>
      <c r="X3044">
        <v>-1289919.5</v>
      </c>
      <c r="Y3044">
        <v>-4.8151417500000002E-2</v>
      </c>
      <c r="Z3044" t="str">
        <f t="shared" si="109"/>
        <v>High</v>
      </c>
    </row>
    <row r="3045" spans="1:26" x14ac:dyDescent="0.2">
      <c r="A3045" t="s">
        <v>6196</v>
      </c>
      <c r="B3045" t="s">
        <v>588</v>
      </c>
      <c r="C3045" t="s">
        <v>2610</v>
      </c>
      <c r="D3045">
        <v>13000</v>
      </c>
      <c r="E3045">
        <v>15757</v>
      </c>
      <c r="F3045">
        <v>0</v>
      </c>
      <c r="G3045">
        <v>0</v>
      </c>
      <c r="H3045">
        <v>7.3</v>
      </c>
      <c r="I3045">
        <v>259</v>
      </c>
      <c r="J3045">
        <v>119</v>
      </c>
      <c r="K3045">
        <v>24006726</v>
      </c>
      <c r="L3045">
        <v>50000000</v>
      </c>
      <c r="M3045" s="2">
        <f>VLOOKUP(A3045,Sheet2!$A$1:G6769,2,0)</f>
        <v>38303</v>
      </c>
      <c r="N3045" t="str">
        <f>VLOOKUP(A3045,Sheet2!$A$1:G6769,3,0)</f>
        <v>Color</v>
      </c>
      <c r="O3045" t="str">
        <f>VLOOKUP(A3045,Sheet2!$A$1:G6769,4,0)</f>
        <v>Adventure</v>
      </c>
      <c r="P3045" t="str">
        <f>VLOOKUP(A3045,Sheet2!$A$1:G6769,5,0)</f>
        <v>English</v>
      </c>
      <c r="Q3045" t="str">
        <f>VLOOKUP(A3045,Sheet2!$A$1:G6769,6,0)</f>
        <v>USA</v>
      </c>
      <c r="R3045" t="str">
        <f>VLOOKUP(A3045,Sheet2!$A$1:G6769,7,0)</f>
        <v>R</v>
      </c>
      <c r="S3045" t="str">
        <f>IF(Table19[[#This Row],[Language]]="English","English","Other language")</f>
        <v>English</v>
      </c>
      <c r="T3045">
        <f>Table19[[#This Row],[Gross Revenue]]-Table19[[#This Row],[Budget]]</f>
        <v>-25993274</v>
      </c>
      <c r="U3045" s="1">
        <f>(Table19[[#This Row],[Gross Revenue]]/Table19[[#This Row],[Budget]])-1</f>
        <v>-0.51986547999999999</v>
      </c>
      <c r="V3045" t="str">
        <f t="shared" si="108"/>
        <v>111-130 minutes</v>
      </c>
      <c r="W3045">
        <f>Table19[[#This Row],[Profit]]/Table19[[#This Row],[Budget]]*100</f>
        <v>-51.986547999999999</v>
      </c>
      <c r="X3045">
        <v>3892693.5</v>
      </c>
      <c r="Y3045">
        <v>0.11726928571428571</v>
      </c>
      <c r="Z3045" t="str">
        <f t="shared" si="109"/>
        <v>High</v>
      </c>
    </row>
    <row r="3046" spans="1:26" x14ac:dyDescent="0.2">
      <c r="A3046" t="s">
        <v>4838</v>
      </c>
      <c r="B3046" t="s">
        <v>1892</v>
      </c>
      <c r="C3046" t="s">
        <v>1893</v>
      </c>
      <c r="D3046">
        <v>797</v>
      </c>
      <c r="E3046">
        <v>2073</v>
      </c>
      <c r="F3046">
        <v>26</v>
      </c>
      <c r="G3046">
        <v>1000</v>
      </c>
      <c r="H3046">
        <v>6.4</v>
      </c>
      <c r="I3046">
        <v>78</v>
      </c>
      <c r="J3046">
        <v>90</v>
      </c>
      <c r="K3046">
        <v>303439</v>
      </c>
      <c r="L3046">
        <v>8000000</v>
      </c>
      <c r="M3046" s="2">
        <f>VLOOKUP(A3046,Sheet2!$A$1:G6770,2,0)</f>
        <v>39276</v>
      </c>
      <c r="N3046" t="str">
        <f>VLOOKUP(A3046,Sheet2!$A$1:G6770,3,0)</f>
        <v>Color</v>
      </c>
      <c r="O3046" t="str">
        <f>VLOOKUP(A3046,Sheet2!$A$1:G6770,4,0)</f>
        <v>Drama</v>
      </c>
      <c r="P3046" t="str">
        <f>VLOOKUP(A3046,Sheet2!$A$1:G6770,5,0)</f>
        <v>English</v>
      </c>
      <c r="Q3046" t="str">
        <f>VLOOKUP(A3046,Sheet2!$A$1:G6770,6,0)</f>
        <v>USA</v>
      </c>
      <c r="R3046" t="str">
        <f>VLOOKUP(A3046,Sheet2!$A$1:G6770,7,0)</f>
        <v>R</v>
      </c>
      <c r="S3046" t="str">
        <f>IF(Table19[[#This Row],[Language]]="English","English","Other language")</f>
        <v>English</v>
      </c>
      <c r="T3046">
        <f>Table19[[#This Row],[Gross Revenue]]-Table19[[#This Row],[Budget]]</f>
        <v>-7696561</v>
      </c>
      <c r="U3046" s="1">
        <f>(Table19[[#This Row],[Gross Revenue]]/Table19[[#This Row],[Budget]])-1</f>
        <v>-0.962070125</v>
      </c>
      <c r="V3046" t="str">
        <f t="shared" si="108"/>
        <v>90-110 minutes</v>
      </c>
      <c r="W3046">
        <f>Table19[[#This Row],[Profit]]/Table19[[#This Row],[Budget]]*100</f>
        <v>-96.207012500000005</v>
      </c>
      <c r="X3046">
        <v>-434215.5</v>
      </c>
      <c r="Y3046">
        <v>-0.10115100772200772</v>
      </c>
      <c r="Z3046" t="str">
        <f t="shared" si="109"/>
        <v>Low</v>
      </c>
    </row>
    <row r="3047" spans="1:26" x14ac:dyDescent="0.2">
      <c r="A3047" t="s">
        <v>5773</v>
      </c>
      <c r="B3047" t="s">
        <v>971</v>
      </c>
      <c r="C3047" t="s">
        <v>1830</v>
      </c>
      <c r="D3047">
        <v>18000</v>
      </c>
      <c r="E3047">
        <v>32637</v>
      </c>
      <c r="F3047">
        <v>317</v>
      </c>
      <c r="G3047">
        <v>0</v>
      </c>
      <c r="H3047">
        <v>7.5</v>
      </c>
      <c r="I3047">
        <v>141</v>
      </c>
      <c r="J3047">
        <v>130</v>
      </c>
      <c r="K3047">
        <v>19593740</v>
      </c>
      <c r="L3047">
        <v>50000000</v>
      </c>
      <c r="M3047" s="2">
        <f>VLOOKUP(A3047,Sheet2!$A$1:G6771,2,0)</f>
        <v>37756</v>
      </c>
      <c r="N3047" t="str">
        <f>VLOOKUP(A3047,Sheet2!$A$1:G6771,3,0)</f>
        <v>Color</v>
      </c>
      <c r="O3047" t="str">
        <f>VLOOKUP(A3047,Sheet2!$A$1:G6771,4,0)</f>
        <v>Crime</v>
      </c>
      <c r="P3047" t="str">
        <f>VLOOKUP(A3047,Sheet2!$A$1:G6771,5,0)</f>
        <v>English</v>
      </c>
      <c r="Q3047" t="str">
        <f>VLOOKUP(A3047,Sheet2!$A$1:G6771,6,0)</f>
        <v>USA</v>
      </c>
      <c r="R3047" t="str">
        <f>VLOOKUP(A3047,Sheet2!$A$1:G6771,7,0)</f>
        <v>R</v>
      </c>
      <c r="S3047" t="str">
        <f>IF(Table19[[#This Row],[Language]]="English","English","Other language")</f>
        <v>English</v>
      </c>
      <c r="T3047">
        <f>Table19[[#This Row],[Gross Revenue]]-Table19[[#This Row],[Budget]]</f>
        <v>-30406260</v>
      </c>
      <c r="U3047" s="1">
        <f>(Table19[[#This Row],[Gross Revenue]]/Table19[[#This Row],[Budget]])-1</f>
        <v>-0.60812519999999992</v>
      </c>
      <c r="V3047" t="str">
        <f t="shared" si="108"/>
        <v>111-130 minutes</v>
      </c>
      <c r="W3047">
        <f>Table19[[#This Row],[Profit]]/Table19[[#This Row],[Budget]]*100</f>
        <v>-60.812520000000006</v>
      </c>
      <c r="X3047">
        <v>-74533.5</v>
      </c>
      <c r="Y3047">
        <v>-7.4856785714285719E-3</v>
      </c>
      <c r="Z3047" t="str">
        <f t="shared" si="109"/>
        <v>High</v>
      </c>
    </row>
    <row r="3048" spans="1:26" x14ac:dyDescent="0.2">
      <c r="A3048" t="s">
        <v>6389</v>
      </c>
      <c r="B3048" t="s">
        <v>2663</v>
      </c>
      <c r="C3048" t="s">
        <v>90</v>
      </c>
      <c r="D3048">
        <v>402</v>
      </c>
      <c r="E3048">
        <v>1335</v>
      </c>
      <c r="F3048">
        <v>0</v>
      </c>
      <c r="G3048">
        <v>944</v>
      </c>
      <c r="H3048">
        <v>7.1</v>
      </c>
      <c r="I3048">
        <v>111</v>
      </c>
      <c r="J3048">
        <v>89</v>
      </c>
      <c r="K3048">
        <v>3193102</v>
      </c>
      <c r="L3048">
        <v>9000000</v>
      </c>
      <c r="M3048" s="2">
        <f>VLOOKUP(A3048,Sheet2!$A$1:G6772,2,0)</f>
        <v>36407</v>
      </c>
      <c r="N3048" t="str">
        <f>VLOOKUP(A3048,Sheet2!$A$1:G6772,3,0)</f>
        <v>Color</v>
      </c>
      <c r="O3048" t="str">
        <f>VLOOKUP(A3048,Sheet2!$A$1:G6772,4,0)</f>
        <v>Crime</v>
      </c>
      <c r="P3048" t="str">
        <f>VLOOKUP(A3048,Sheet2!$A$1:G6772,5,0)</f>
        <v>English</v>
      </c>
      <c r="Q3048" t="str">
        <f>VLOOKUP(A3048,Sheet2!$A$1:G6772,6,0)</f>
        <v>USA</v>
      </c>
      <c r="R3048" t="str">
        <f>VLOOKUP(A3048,Sheet2!$A$1:G6772,7,0)</f>
        <v>R</v>
      </c>
      <c r="S3048" t="str">
        <f>IF(Table19[[#This Row],[Language]]="English","English","Other language")</f>
        <v>English</v>
      </c>
      <c r="T3048">
        <f>Table19[[#This Row],[Gross Revenue]]-Table19[[#This Row],[Budget]]</f>
        <v>-5806898</v>
      </c>
      <c r="U3048" s="1">
        <f>(Table19[[#This Row],[Gross Revenue]]/Table19[[#This Row],[Budget]])-1</f>
        <v>-0.64521088888888889</v>
      </c>
      <c r="V3048" t="str">
        <f t="shared" si="108"/>
        <v>&lt;90 minutes</v>
      </c>
      <c r="W3048">
        <f>Table19[[#This Row],[Profit]]/Table19[[#This Row],[Budget]]*100</f>
        <v>-64.521088888888883</v>
      </c>
      <c r="X3048">
        <v>-74533.5</v>
      </c>
      <c r="Y3048">
        <v>-7.4856785714285719E-3</v>
      </c>
      <c r="Z3048" t="str">
        <f t="shared" si="109"/>
        <v>Low</v>
      </c>
    </row>
    <row r="3049" spans="1:26" x14ac:dyDescent="0.2">
      <c r="A3049" t="s">
        <v>4632</v>
      </c>
      <c r="B3049" t="s">
        <v>408</v>
      </c>
      <c r="C3049" t="s">
        <v>1715</v>
      </c>
      <c r="D3049">
        <v>11000</v>
      </c>
      <c r="E3049">
        <v>13943</v>
      </c>
      <c r="F3049">
        <v>65</v>
      </c>
      <c r="G3049">
        <v>25000</v>
      </c>
      <c r="H3049">
        <v>7.3</v>
      </c>
      <c r="I3049">
        <v>274</v>
      </c>
      <c r="J3049">
        <v>118</v>
      </c>
      <c r="K3049">
        <v>57981889</v>
      </c>
      <c r="L3049">
        <v>40000000</v>
      </c>
      <c r="M3049" s="2">
        <f>VLOOKUP(A3049,Sheet2!$A$1:G6773,2,0)</f>
        <v>40608</v>
      </c>
      <c r="N3049" t="str">
        <f>VLOOKUP(A3049,Sheet2!$A$1:G6773,3,0)</f>
        <v>Color</v>
      </c>
      <c r="O3049" t="str">
        <f>VLOOKUP(A3049,Sheet2!$A$1:G6773,4,0)</f>
        <v>Crime</v>
      </c>
      <c r="P3049" t="str">
        <f>VLOOKUP(A3049,Sheet2!$A$1:G6773,5,0)</f>
        <v>English</v>
      </c>
      <c r="Q3049" t="str">
        <f>VLOOKUP(A3049,Sheet2!$A$1:G6773,6,0)</f>
        <v>USA</v>
      </c>
      <c r="R3049" t="str">
        <f>VLOOKUP(A3049,Sheet2!$A$1:G6773,7,0)</f>
        <v>R</v>
      </c>
      <c r="S3049" t="str">
        <f>IF(Table19[[#This Row],[Language]]="English","English","Other language")</f>
        <v>English</v>
      </c>
      <c r="T3049">
        <f>Table19[[#This Row],[Gross Revenue]]-Table19[[#This Row],[Budget]]</f>
        <v>17981889</v>
      </c>
      <c r="U3049" s="1">
        <f>(Table19[[#This Row],[Gross Revenue]]/Table19[[#This Row],[Budget]])-1</f>
        <v>0.44954722500000011</v>
      </c>
      <c r="V3049" t="str">
        <f t="shared" si="108"/>
        <v>111-130 minutes</v>
      </c>
      <c r="W3049">
        <f>Table19[[#This Row],[Profit]]/Table19[[#This Row],[Budget]]*100</f>
        <v>44.954722500000003</v>
      </c>
      <c r="X3049">
        <v>-74533.5</v>
      </c>
      <c r="Y3049">
        <v>-7.4856785714285719E-3</v>
      </c>
      <c r="Z3049" t="str">
        <f t="shared" si="109"/>
        <v>High</v>
      </c>
    </row>
    <row r="3050" spans="1:26" x14ac:dyDescent="0.2">
      <c r="A3050" t="s">
        <v>7002</v>
      </c>
      <c r="B3050" t="s">
        <v>217</v>
      </c>
      <c r="C3050" t="s">
        <v>1714</v>
      </c>
      <c r="D3050">
        <v>2000</v>
      </c>
      <c r="E3050">
        <v>6458</v>
      </c>
      <c r="F3050">
        <v>28</v>
      </c>
      <c r="G3050">
        <v>17000</v>
      </c>
      <c r="H3050">
        <v>8.5</v>
      </c>
      <c r="I3050">
        <v>186</v>
      </c>
      <c r="J3050">
        <v>73</v>
      </c>
      <c r="K3050">
        <v>422783777</v>
      </c>
      <c r="L3050">
        <v>45000000</v>
      </c>
      <c r="M3050" s="2">
        <f>VLOOKUP(A3050,Sheet2!$A$1:G6774,2,0)</f>
        <v>34484</v>
      </c>
      <c r="N3050" t="str">
        <f>VLOOKUP(A3050,Sheet2!$A$1:G6774,3,0)</f>
        <v>Color</v>
      </c>
      <c r="O3050" t="str">
        <f>VLOOKUP(A3050,Sheet2!$A$1:G6774,4,0)</f>
        <v>Adventure</v>
      </c>
      <c r="P3050" t="str">
        <f>VLOOKUP(A3050,Sheet2!$A$1:G6774,5,0)</f>
        <v>English</v>
      </c>
      <c r="Q3050" t="str">
        <f>VLOOKUP(A3050,Sheet2!$A$1:G6774,6,0)</f>
        <v>USA</v>
      </c>
      <c r="R3050" t="str">
        <f>VLOOKUP(A3050,Sheet2!$A$1:G6774,7,0)</f>
        <v>G</v>
      </c>
      <c r="S3050" t="str">
        <f>IF(Table19[[#This Row],[Language]]="English","English","Other language")</f>
        <v>English</v>
      </c>
      <c r="T3050">
        <f>Table19[[#This Row],[Gross Revenue]]-Table19[[#This Row],[Budget]]</f>
        <v>377783777</v>
      </c>
      <c r="U3050" s="1">
        <f>(Table19[[#This Row],[Gross Revenue]]/Table19[[#This Row],[Budget]])-1</f>
        <v>8.3951950444444439</v>
      </c>
      <c r="V3050" t="str">
        <f t="shared" si="108"/>
        <v>&lt;90 minutes</v>
      </c>
      <c r="W3050">
        <f>Table19[[#This Row],[Profit]]/Table19[[#This Row],[Budget]]*100</f>
        <v>839.51950444444435</v>
      </c>
      <c r="X3050">
        <v>3892693.5</v>
      </c>
      <c r="Y3050">
        <v>0.11726928571428571</v>
      </c>
      <c r="Z3050" t="str">
        <f t="shared" si="109"/>
        <v>High</v>
      </c>
    </row>
    <row r="3051" spans="1:26" x14ac:dyDescent="0.2">
      <c r="A3051" t="s">
        <v>6691</v>
      </c>
      <c r="B3051" t="s">
        <v>930</v>
      </c>
      <c r="C3051" t="s">
        <v>2983</v>
      </c>
      <c r="D3051">
        <v>12000</v>
      </c>
      <c r="E3051">
        <v>30230</v>
      </c>
      <c r="F3051">
        <v>54</v>
      </c>
      <c r="G3051">
        <v>31000</v>
      </c>
      <c r="H3051">
        <v>7.8</v>
      </c>
      <c r="I3051">
        <v>119</v>
      </c>
      <c r="J3051">
        <v>108</v>
      </c>
      <c r="K3051">
        <v>1339152</v>
      </c>
      <c r="L3051">
        <v>81200000</v>
      </c>
      <c r="M3051" s="2">
        <f>VLOOKUP(A3051,Sheet2!$A$1:G6775,2,0)</f>
        <v>42173</v>
      </c>
      <c r="N3051" t="str">
        <f>VLOOKUP(A3051,Sheet2!$A$1:G6775,3,0)</f>
        <v>Color</v>
      </c>
      <c r="O3051" t="str">
        <f>VLOOKUP(A3051,Sheet2!$A$1:G6775,4,0)</f>
        <v>Adventure</v>
      </c>
      <c r="P3051" t="str">
        <f>VLOOKUP(A3051,Sheet2!$A$1:G6775,5,0)</f>
        <v>English</v>
      </c>
      <c r="Q3051" t="str">
        <f>VLOOKUP(A3051,Sheet2!$A$1:G6775,6,0)</f>
        <v>France</v>
      </c>
      <c r="R3051" t="str">
        <f>VLOOKUP(A3051,Sheet2!$A$1:G6775,7,0)</f>
        <v>PG</v>
      </c>
      <c r="S3051" t="str">
        <f>IF(Table19[[#This Row],[Language]]="English","English","Other language")</f>
        <v>English</v>
      </c>
      <c r="T3051">
        <f>Table19[[#This Row],[Gross Revenue]]-Table19[[#This Row],[Budget]]</f>
        <v>-79860848</v>
      </c>
      <c r="U3051" s="1">
        <f>(Table19[[#This Row],[Gross Revenue]]/Table19[[#This Row],[Budget]])-1</f>
        <v>-0.98350798029556652</v>
      </c>
      <c r="V3051" t="str">
        <f t="shared" si="108"/>
        <v>90-110 minutes</v>
      </c>
      <c r="W3051">
        <f>Table19[[#This Row],[Profit]]/Table19[[#This Row],[Budget]]*100</f>
        <v>-98.350798029556657</v>
      </c>
      <c r="X3051">
        <v>3892693.5</v>
      </c>
      <c r="Y3051">
        <v>0.11726928571428571</v>
      </c>
      <c r="Z3051" t="str">
        <f t="shared" si="109"/>
        <v>High</v>
      </c>
    </row>
    <row r="3052" spans="1:26" x14ac:dyDescent="0.2">
      <c r="A3052" t="s">
        <v>4040</v>
      </c>
      <c r="B3052" t="s">
        <v>1156</v>
      </c>
      <c r="C3052" t="s">
        <v>1157</v>
      </c>
      <c r="D3052">
        <v>554</v>
      </c>
      <c r="E3052">
        <v>2216</v>
      </c>
      <c r="F3052">
        <v>34</v>
      </c>
      <c r="G3052">
        <v>0</v>
      </c>
      <c r="H3052">
        <v>5.7</v>
      </c>
      <c r="I3052">
        <v>38</v>
      </c>
      <c r="J3052">
        <v>95</v>
      </c>
      <c r="K3052">
        <v>13555988</v>
      </c>
      <c r="L3052">
        <v>22000000</v>
      </c>
      <c r="M3052" s="2">
        <f>VLOOKUP(A3052,Sheet2!$A$1:G6776,2,0)</f>
        <v>36724</v>
      </c>
      <c r="N3052" t="str">
        <f>VLOOKUP(A3052,Sheet2!$A$1:G6776,3,0)</f>
        <v>Color</v>
      </c>
      <c r="O3052" t="str">
        <f>VLOOKUP(A3052,Sheet2!$A$1:G6776,4,0)</f>
        <v>Adventure</v>
      </c>
      <c r="P3052" t="str">
        <f>VLOOKUP(A3052,Sheet2!$A$1:G6776,5,0)</f>
        <v>English</v>
      </c>
      <c r="Q3052" t="str">
        <f>VLOOKUP(A3052,Sheet2!$A$1:G6776,6,0)</f>
        <v>Germany</v>
      </c>
      <c r="R3052" t="str">
        <f>VLOOKUP(A3052,Sheet2!$A$1:G6776,7,0)</f>
        <v>PG</v>
      </c>
      <c r="S3052" t="str">
        <f>IF(Table19[[#This Row],[Language]]="English","English","Other language")</f>
        <v>English</v>
      </c>
      <c r="T3052">
        <f>Table19[[#This Row],[Gross Revenue]]-Table19[[#This Row],[Budget]]</f>
        <v>-8444012</v>
      </c>
      <c r="U3052" s="1">
        <f>(Table19[[#This Row],[Gross Revenue]]/Table19[[#This Row],[Budget]])-1</f>
        <v>-0.38381872727272726</v>
      </c>
      <c r="V3052" t="str">
        <f t="shared" si="108"/>
        <v>90-110 minutes</v>
      </c>
      <c r="W3052">
        <f>Table19[[#This Row],[Profit]]/Table19[[#This Row],[Budget]]*100</f>
        <v>-38.381872727272729</v>
      </c>
      <c r="X3052">
        <v>3892693.5</v>
      </c>
      <c r="Y3052">
        <v>0.11726928571428571</v>
      </c>
      <c r="Z3052" t="str">
        <f t="shared" si="109"/>
        <v>Medium</v>
      </c>
    </row>
    <row r="3053" spans="1:26" x14ac:dyDescent="0.2">
      <c r="A3053" t="s">
        <v>7000</v>
      </c>
      <c r="B3053" t="s">
        <v>2780</v>
      </c>
      <c r="C3053" t="s">
        <v>1479</v>
      </c>
      <c r="D3053">
        <v>380</v>
      </c>
      <c r="E3053">
        <v>927</v>
      </c>
      <c r="F3053">
        <v>207</v>
      </c>
      <c r="G3053">
        <v>39000</v>
      </c>
      <c r="H3053">
        <v>8.5</v>
      </c>
      <c r="I3053">
        <v>215</v>
      </c>
      <c r="J3053">
        <v>137</v>
      </c>
      <c r="K3053">
        <v>11284657</v>
      </c>
      <c r="L3053">
        <v>2000000</v>
      </c>
      <c r="M3053" s="2">
        <f>VLOOKUP(A3053,Sheet2!$A$1:G6777,2,0)</f>
        <v>38883</v>
      </c>
      <c r="N3053" t="str">
        <f>VLOOKUP(A3053,Sheet2!$A$1:G6777,3,0)</f>
        <v>Color</v>
      </c>
      <c r="O3053" t="str">
        <f>VLOOKUP(A3053,Sheet2!$A$1:G6777,4,0)</f>
        <v>Drama</v>
      </c>
      <c r="P3053" t="str">
        <f>VLOOKUP(A3053,Sheet2!$A$1:G6777,5,0)</f>
        <v>German</v>
      </c>
      <c r="Q3053" t="str">
        <f>VLOOKUP(A3053,Sheet2!$A$1:G6777,6,0)</f>
        <v>Germany</v>
      </c>
      <c r="R3053" t="str">
        <f>VLOOKUP(A3053,Sheet2!$A$1:G6777,7,0)</f>
        <v>R</v>
      </c>
      <c r="S3053" t="str">
        <f>IF(Table19[[#This Row],[Language]]="English","English","Other language")</f>
        <v>Other language</v>
      </c>
      <c r="T3053">
        <f>Table19[[#This Row],[Gross Revenue]]-Table19[[#This Row],[Budget]]</f>
        <v>9284657</v>
      </c>
      <c r="U3053" s="1">
        <f>(Table19[[#This Row],[Gross Revenue]]/Table19[[#This Row],[Budget]])-1</f>
        <v>4.6423284999999996</v>
      </c>
      <c r="V3053" t="str">
        <f t="shared" si="108"/>
        <v>131-150 minutes</v>
      </c>
      <c r="W3053">
        <f>Table19[[#This Row],[Profit]]/Table19[[#This Row],[Budget]]*100</f>
        <v>464.23284999999998</v>
      </c>
      <c r="X3053">
        <v>-434215.5</v>
      </c>
      <c r="Y3053">
        <v>-0.10115100772200772</v>
      </c>
      <c r="Z3053" t="str">
        <f t="shared" si="109"/>
        <v>Low</v>
      </c>
    </row>
    <row r="3054" spans="1:26" x14ac:dyDescent="0.2">
      <c r="A3054" t="s">
        <v>5411</v>
      </c>
      <c r="B3054" t="s">
        <v>2281</v>
      </c>
      <c r="C3054" t="s">
        <v>1858</v>
      </c>
      <c r="D3054">
        <v>387</v>
      </c>
      <c r="E3054">
        <v>1233</v>
      </c>
      <c r="F3054">
        <v>46</v>
      </c>
      <c r="G3054">
        <v>0</v>
      </c>
      <c r="H3054">
        <v>6.7</v>
      </c>
      <c r="I3054">
        <v>105</v>
      </c>
      <c r="J3054">
        <v>130</v>
      </c>
      <c r="K3054">
        <v>51185897</v>
      </c>
      <c r="L3054">
        <v>30000000</v>
      </c>
      <c r="M3054" s="2">
        <f>VLOOKUP(A3054,Sheet2!$A$1:G6778,2,0)</f>
        <v>31950</v>
      </c>
      <c r="N3054" t="str">
        <f>VLOOKUP(A3054,Sheet2!$A$1:G6778,3,0)</f>
        <v>Color</v>
      </c>
      <c r="O3054" t="str">
        <f>VLOOKUP(A3054,Sheet2!$A$1:G6778,4,0)</f>
        <v>Action</v>
      </c>
      <c r="P3054" t="str">
        <f>VLOOKUP(A3054,Sheet2!$A$1:G6778,5,0)</f>
        <v>English</v>
      </c>
      <c r="Q3054" t="str">
        <f>VLOOKUP(A3054,Sheet2!$A$1:G6778,6,0)</f>
        <v>UK</v>
      </c>
      <c r="R3054" t="str">
        <f>VLOOKUP(A3054,Sheet2!$A$1:G6778,7,0)</f>
        <v>PG</v>
      </c>
      <c r="S3054" t="str">
        <f>IF(Table19[[#This Row],[Language]]="English","English","Other language")</f>
        <v>English</v>
      </c>
      <c r="T3054">
        <f>Table19[[#This Row],[Gross Revenue]]-Table19[[#This Row],[Budget]]</f>
        <v>21185897</v>
      </c>
      <c r="U3054" s="1">
        <f>(Table19[[#This Row],[Gross Revenue]]/Table19[[#This Row],[Budget]])-1</f>
        <v>0.70619656666666675</v>
      </c>
      <c r="V3054" t="str">
        <f t="shared" si="108"/>
        <v>111-130 minutes</v>
      </c>
      <c r="W3054">
        <f>Table19[[#This Row],[Profit]]/Table19[[#This Row],[Budget]]*100</f>
        <v>70.619656666666657</v>
      </c>
      <c r="X3054">
        <v>-1289919.5</v>
      </c>
      <c r="Y3054">
        <v>-4.8151417500000002E-2</v>
      </c>
      <c r="Z3054" t="str">
        <f t="shared" si="109"/>
        <v>Medium</v>
      </c>
    </row>
    <row r="3055" spans="1:26" x14ac:dyDescent="0.2">
      <c r="A3055" t="s">
        <v>4980</v>
      </c>
      <c r="B3055" t="s">
        <v>659</v>
      </c>
      <c r="C3055" t="s">
        <v>1986</v>
      </c>
      <c r="D3055">
        <v>472</v>
      </c>
      <c r="E3055">
        <v>1047</v>
      </c>
      <c r="F3055">
        <v>0</v>
      </c>
      <c r="G3055">
        <v>339</v>
      </c>
      <c r="H3055">
        <v>6.5</v>
      </c>
      <c r="I3055">
        <v>28</v>
      </c>
      <c r="J3055">
        <v>91</v>
      </c>
      <c r="K3055">
        <v>12055</v>
      </c>
      <c r="L3055">
        <v>500000</v>
      </c>
      <c r="M3055" s="2">
        <f>VLOOKUP(A3055,Sheet2!$A$1:G6779,2,0)</f>
        <v>39316</v>
      </c>
      <c r="N3055" t="str">
        <f>VLOOKUP(A3055,Sheet2!$A$1:G6779,3,0)</f>
        <v>Color</v>
      </c>
      <c r="O3055" t="str">
        <f>VLOOKUP(A3055,Sheet2!$A$1:G6779,4,0)</f>
        <v>Comedy</v>
      </c>
      <c r="P3055" t="str">
        <f>VLOOKUP(A3055,Sheet2!$A$1:G6779,5,0)</f>
        <v>English</v>
      </c>
      <c r="Q3055" t="str">
        <f>VLOOKUP(A3055,Sheet2!$A$1:G6779,6,0)</f>
        <v>USA</v>
      </c>
      <c r="R3055" t="str">
        <f>VLOOKUP(A3055,Sheet2!$A$1:G6779,7,0)</f>
        <v>PG-13</v>
      </c>
      <c r="S3055" t="str">
        <f>IF(Table19[[#This Row],[Language]]="English","English","Other language")</f>
        <v>English</v>
      </c>
      <c r="T3055">
        <f>Table19[[#This Row],[Gross Revenue]]-Table19[[#This Row],[Budget]]</f>
        <v>-487945</v>
      </c>
      <c r="U3055" s="1">
        <f>(Table19[[#This Row],[Gross Revenue]]/Table19[[#This Row],[Budget]])-1</f>
        <v>-0.97589000000000004</v>
      </c>
      <c r="V3055" t="str">
        <f t="shared" si="108"/>
        <v>90-110 minutes</v>
      </c>
      <c r="W3055">
        <f>Table19[[#This Row],[Profit]]/Table19[[#This Row],[Budget]]*100</f>
        <v>-97.588999999999999</v>
      </c>
      <c r="X3055">
        <v>1637763</v>
      </c>
      <c r="Y3055">
        <v>0.19178668286445014</v>
      </c>
      <c r="Z3055" t="str">
        <f t="shared" si="109"/>
        <v>Low</v>
      </c>
    </row>
    <row r="3056" spans="1:26" x14ac:dyDescent="0.2">
      <c r="A3056" t="s">
        <v>3766</v>
      </c>
      <c r="B3056" t="s">
        <v>833</v>
      </c>
      <c r="C3056" t="s">
        <v>834</v>
      </c>
      <c r="D3056">
        <v>925</v>
      </c>
      <c r="E3056">
        <v>3423</v>
      </c>
      <c r="F3056">
        <v>13</v>
      </c>
      <c r="G3056">
        <v>0</v>
      </c>
      <c r="H3056">
        <v>5.3</v>
      </c>
      <c r="I3056">
        <v>66</v>
      </c>
      <c r="J3056">
        <v>94</v>
      </c>
      <c r="K3056">
        <v>42672630</v>
      </c>
      <c r="L3056">
        <v>17000000</v>
      </c>
      <c r="M3056" s="2">
        <f>VLOOKUP(A3056,Sheet2!$A$1:G6780,2,0)</f>
        <v>37718</v>
      </c>
      <c r="N3056" t="str">
        <f>VLOOKUP(A3056,Sheet2!$A$1:G6780,3,0)</f>
        <v>Color</v>
      </c>
      <c r="O3056" t="str">
        <f>VLOOKUP(A3056,Sheet2!$A$1:G6780,4,0)</f>
        <v>Adventure</v>
      </c>
      <c r="P3056" t="str">
        <f>VLOOKUP(A3056,Sheet2!$A$1:G6780,5,0)</f>
        <v>English</v>
      </c>
      <c r="Q3056" t="str">
        <f>VLOOKUP(A3056,Sheet2!$A$1:G6780,6,0)</f>
        <v>USA</v>
      </c>
      <c r="R3056" t="str">
        <f>VLOOKUP(A3056,Sheet2!$A$1:G6780,7,0)</f>
        <v>PG</v>
      </c>
      <c r="S3056" t="str">
        <f>IF(Table19[[#This Row],[Language]]="English","English","Other language")</f>
        <v>English</v>
      </c>
      <c r="T3056">
        <f>Table19[[#This Row],[Gross Revenue]]-Table19[[#This Row],[Budget]]</f>
        <v>25672630</v>
      </c>
      <c r="U3056" s="1">
        <f>(Table19[[#This Row],[Gross Revenue]]/Table19[[#This Row],[Budget]])-1</f>
        <v>1.510154705882353</v>
      </c>
      <c r="V3056" t="str">
        <f t="shared" si="108"/>
        <v>90-110 minutes</v>
      </c>
      <c r="W3056">
        <f>Table19[[#This Row],[Profit]]/Table19[[#This Row],[Budget]]*100</f>
        <v>151.0154705882353</v>
      </c>
      <c r="X3056">
        <v>3892693.5</v>
      </c>
      <c r="Y3056">
        <v>0.11726928571428571</v>
      </c>
      <c r="Z3056" t="str">
        <f t="shared" si="109"/>
        <v>Medium</v>
      </c>
    </row>
    <row r="3057" spans="1:26" x14ac:dyDescent="0.2">
      <c r="A3057" t="s">
        <v>5011</v>
      </c>
      <c r="B3057" t="s">
        <v>546</v>
      </c>
      <c r="C3057" t="s">
        <v>1607</v>
      </c>
      <c r="D3057">
        <v>40000</v>
      </c>
      <c r="E3057">
        <v>45757</v>
      </c>
      <c r="F3057">
        <v>563</v>
      </c>
      <c r="G3057">
        <v>48000</v>
      </c>
      <c r="H3057">
        <v>6.5</v>
      </c>
      <c r="I3057">
        <v>450</v>
      </c>
      <c r="J3057">
        <v>150</v>
      </c>
      <c r="K3057">
        <v>89289910</v>
      </c>
      <c r="L3057">
        <v>215000000</v>
      </c>
      <c r="M3057" s="2">
        <f>VLOOKUP(A3057,Sheet2!$A$1:G6781,2,0)</f>
        <v>41630</v>
      </c>
      <c r="N3057" t="str">
        <f>VLOOKUP(A3057,Sheet2!$A$1:G6781,3,0)</f>
        <v>Color</v>
      </c>
      <c r="O3057" t="str">
        <f>VLOOKUP(A3057,Sheet2!$A$1:G6781,4,0)</f>
        <v>Action</v>
      </c>
      <c r="P3057" t="str">
        <f>VLOOKUP(A3057,Sheet2!$A$1:G6781,5,0)</f>
        <v>English</v>
      </c>
      <c r="Q3057" t="str">
        <f>VLOOKUP(A3057,Sheet2!$A$1:G6781,6,0)</f>
        <v>USA</v>
      </c>
      <c r="R3057" t="str">
        <f>VLOOKUP(A3057,Sheet2!$A$1:G6781,7,0)</f>
        <v>PG-13</v>
      </c>
      <c r="S3057" t="str">
        <f>IF(Table19[[#This Row],[Language]]="English","English","Other language")</f>
        <v>English</v>
      </c>
      <c r="T3057">
        <f>Table19[[#This Row],[Gross Revenue]]-Table19[[#This Row],[Budget]]</f>
        <v>-125710090</v>
      </c>
      <c r="U3057" s="1">
        <f>(Table19[[#This Row],[Gross Revenue]]/Table19[[#This Row],[Budget]])-1</f>
        <v>-0.58469809302325582</v>
      </c>
      <c r="V3057" t="str">
        <f t="shared" si="108"/>
        <v>131-150 minutes</v>
      </c>
      <c r="W3057">
        <f>Table19[[#This Row],[Profit]]/Table19[[#This Row],[Budget]]*100</f>
        <v>-58.469809302325579</v>
      </c>
      <c r="X3057">
        <v>-1289919.5</v>
      </c>
      <c r="Y3057">
        <v>-4.8151417500000002E-2</v>
      </c>
      <c r="Z3057" t="str">
        <f t="shared" si="109"/>
        <v>High</v>
      </c>
    </row>
    <row r="3058" spans="1:26" x14ac:dyDescent="0.2">
      <c r="A3058" t="s">
        <v>5339</v>
      </c>
      <c r="B3058" t="s">
        <v>2243</v>
      </c>
      <c r="C3058" t="s">
        <v>242</v>
      </c>
      <c r="D3058">
        <v>394</v>
      </c>
      <c r="E3058">
        <v>1531</v>
      </c>
      <c r="F3058">
        <v>212</v>
      </c>
      <c r="G3058">
        <v>4000</v>
      </c>
      <c r="H3058">
        <v>6.7</v>
      </c>
      <c r="I3058">
        <v>94</v>
      </c>
      <c r="J3058">
        <v>121</v>
      </c>
      <c r="K3058">
        <v>33328051</v>
      </c>
      <c r="L3058">
        <v>65000000</v>
      </c>
      <c r="M3058" s="2">
        <f>VLOOKUP(A3058,Sheet2!$A$1:G6782,2,0)</f>
        <v>35107</v>
      </c>
      <c r="N3058" t="str">
        <f>VLOOKUP(A3058,Sheet2!$A$1:G6782,3,0)</f>
        <v>Color</v>
      </c>
      <c r="O3058" t="str">
        <f>VLOOKUP(A3058,Sheet2!$A$1:G6782,4,0)</f>
        <v>Action</v>
      </c>
      <c r="P3058" t="str">
        <f>VLOOKUP(A3058,Sheet2!$A$1:G6782,5,0)</f>
        <v>English</v>
      </c>
      <c r="Q3058" t="str">
        <f>VLOOKUP(A3058,Sheet2!$A$1:G6782,6,0)</f>
        <v>USA</v>
      </c>
      <c r="R3058" t="str">
        <f>VLOOKUP(A3058,Sheet2!$A$1:G6782,7,0)</f>
        <v>R</v>
      </c>
      <c r="S3058" t="str">
        <f>IF(Table19[[#This Row],[Language]]="English","English","Other language")</f>
        <v>English</v>
      </c>
      <c r="T3058">
        <f>Table19[[#This Row],[Gross Revenue]]-Table19[[#This Row],[Budget]]</f>
        <v>-31671949</v>
      </c>
      <c r="U3058" s="1">
        <f>(Table19[[#This Row],[Gross Revenue]]/Table19[[#This Row],[Budget]])-1</f>
        <v>-0.48726075384615386</v>
      </c>
      <c r="V3058" t="str">
        <f t="shared" si="108"/>
        <v>111-130 minutes</v>
      </c>
      <c r="W3058">
        <f>Table19[[#This Row],[Profit]]/Table19[[#This Row],[Budget]]*100</f>
        <v>-48.726075384615385</v>
      </c>
      <c r="X3058">
        <v>-1289919.5</v>
      </c>
      <c r="Y3058">
        <v>-4.8151417500000002E-2</v>
      </c>
      <c r="Z3058" t="str">
        <f t="shared" si="109"/>
        <v>High</v>
      </c>
    </row>
    <row r="3059" spans="1:26" x14ac:dyDescent="0.2">
      <c r="A3059" t="s">
        <v>5953</v>
      </c>
      <c r="B3059" t="s">
        <v>2641</v>
      </c>
      <c r="C3059" t="s">
        <v>2036</v>
      </c>
      <c r="D3059">
        <v>989</v>
      </c>
      <c r="E3059">
        <v>3386</v>
      </c>
      <c r="F3059">
        <v>88</v>
      </c>
      <c r="G3059">
        <v>23000</v>
      </c>
      <c r="H3059">
        <v>7.1</v>
      </c>
      <c r="I3059">
        <v>117</v>
      </c>
      <c r="J3059">
        <v>128</v>
      </c>
      <c r="K3059">
        <v>37432299</v>
      </c>
      <c r="L3059">
        <v>34000000</v>
      </c>
      <c r="M3059" s="2">
        <f>VLOOKUP(A3059,Sheet2!$A$1:G6783,2,0)</f>
        <v>42016</v>
      </c>
      <c r="N3059" t="str">
        <f>VLOOKUP(A3059,Sheet2!$A$1:G6783,3,0)</f>
        <v>Color</v>
      </c>
      <c r="O3059" t="str">
        <f>VLOOKUP(A3059,Sheet2!$A$1:G6783,4,0)</f>
        <v>Drama</v>
      </c>
      <c r="P3059" t="str">
        <f>VLOOKUP(A3059,Sheet2!$A$1:G6783,5,0)</f>
        <v>English</v>
      </c>
      <c r="Q3059" t="str">
        <f>VLOOKUP(A3059,Sheet2!$A$1:G6783,6,0)</f>
        <v>USA</v>
      </c>
      <c r="R3059" t="str">
        <f>VLOOKUP(A3059,Sheet2!$A$1:G6783,7,0)</f>
        <v>PG-13</v>
      </c>
      <c r="S3059" t="str">
        <f>IF(Table19[[#This Row],[Language]]="English","English","Other language")</f>
        <v>English</v>
      </c>
      <c r="T3059">
        <f>Table19[[#This Row],[Gross Revenue]]-Table19[[#This Row],[Budget]]</f>
        <v>3432299</v>
      </c>
      <c r="U3059" s="1">
        <f>(Table19[[#This Row],[Gross Revenue]]/Table19[[#This Row],[Budget]])-1</f>
        <v>0.10094997058823529</v>
      </c>
      <c r="V3059" t="str">
        <f t="shared" si="108"/>
        <v>111-130 minutes</v>
      </c>
      <c r="W3059">
        <f>Table19[[#This Row],[Profit]]/Table19[[#This Row],[Budget]]*100</f>
        <v>10.09499705882353</v>
      </c>
      <c r="X3059">
        <v>-434215.5</v>
      </c>
      <c r="Y3059">
        <v>-0.10115100772200772</v>
      </c>
      <c r="Z3059" t="str">
        <f t="shared" si="109"/>
        <v>Medium</v>
      </c>
    </row>
    <row r="3060" spans="1:26" x14ac:dyDescent="0.2">
      <c r="A3060" t="s">
        <v>4940</v>
      </c>
      <c r="B3060" t="s">
        <v>786</v>
      </c>
      <c r="C3060" t="s">
        <v>284</v>
      </c>
      <c r="D3060">
        <v>11000</v>
      </c>
      <c r="E3060">
        <v>13693</v>
      </c>
      <c r="F3060">
        <v>88</v>
      </c>
      <c r="G3060">
        <v>0</v>
      </c>
      <c r="H3060">
        <v>6.4</v>
      </c>
      <c r="I3060">
        <v>134</v>
      </c>
      <c r="J3060">
        <v>113</v>
      </c>
      <c r="K3060">
        <v>158115031</v>
      </c>
      <c r="L3060">
        <v>82000000</v>
      </c>
      <c r="M3060" s="2">
        <f>VLOOKUP(A3060,Sheet2!$A$1:G6784,2,0)</f>
        <v>38585</v>
      </c>
      <c r="N3060" t="str">
        <f>VLOOKUP(A3060,Sheet2!$A$1:G6784,3,0)</f>
        <v>Color</v>
      </c>
      <c r="O3060" t="str">
        <f>VLOOKUP(A3060,Sheet2!$A$1:G6784,4,0)</f>
        <v>Comedy</v>
      </c>
      <c r="P3060" t="str">
        <f>VLOOKUP(A3060,Sheet2!$A$1:G6784,5,0)</f>
        <v>English</v>
      </c>
      <c r="Q3060" t="str">
        <f>VLOOKUP(A3060,Sheet2!$A$1:G6784,6,0)</f>
        <v>USA</v>
      </c>
      <c r="R3060" t="str">
        <f>VLOOKUP(A3060,Sheet2!$A$1:G6784,7,0)</f>
        <v>PG-13</v>
      </c>
      <c r="S3060" t="str">
        <f>IF(Table19[[#This Row],[Language]]="English","English","Other language")</f>
        <v>English</v>
      </c>
      <c r="T3060">
        <f>Table19[[#This Row],[Gross Revenue]]-Table19[[#This Row],[Budget]]</f>
        <v>76115031</v>
      </c>
      <c r="U3060" s="1">
        <f>(Table19[[#This Row],[Gross Revenue]]/Table19[[#This Row],[Budget]])-1</f>
        <v>0.92823208536585367</v>
      </c>
      <c r="V3060" t="str">
        <f t="shared" si="108"/>
        <v>111-130 minutes</v>
      </c>
      <c r="W3060">
        <f>Table19[[#This Row],[Profit]]/Table19[[#This Row],[Budget]]*100</f>
        <v>92.823208536585369</v>
      </c>
      <c r="X3060">
        <v>1637763</v>
      </c>
      <c r="Y3060">
        <v>0.19178668286445014</v>
      </c>
      <c r="Z3060" t="str">
        <f t="shared" si="109"/>
        <v>High</v>
      </c>
    </row>
    <row r="3061" spans="1:26" x14ac:dyDescent="0.2">
      <c r="A3061" t="s">
        <v>3621</v>
      </c>
      <c r="B3061" t="s">
        <v>631</v>
      </c>
      <c r="C3061" t="s">
        <v>632</v>
      </c>
      <c r="D3061">
        <v>721</v>
      </c>
      <c r="E3061">
        <v>2453</v>
      </c>
      <c r="F3061">
        <v>258</v>
      </c>
      <c r="G3061">
        <v>376</v>
      </c>
      <c r="H3061">
        <v>5.0999999999999996</v>
      </c>
      <c r="I3061">
        <v>47</v>
      </c>
      <c r="J3061">
        <v>94</v>
      </c>
      <c r="K3061">
        <v>11508423</v>
      </c>
      <c r="L3061">
        <v>23000000</v>
      </c>
      <c r="M3061" s="2">
        <f>VLOOKUP(A3061,Sheet2!$A$1:G6785,2,0)</f>
        <v>39525</v>
      </c>
      <c r="N3061" t="str">
        <f>VLOOKUP(A3061,Sheet2!$A$1:G6785,3,0)</f>
        <v>Color</v>
      </c>
      <c r="O3061" t="str">
        <f>VLOOKUP(A3061,Sheet2!$A$1:G6785,4,0)</f>
        <v>Biography</v>
      </c>
      <c r="P3061" t="str">
        <f>VLOOKUP(A3061,Sheet2!$A$1:G6785,5,0)</f>
        <v>English</v>
      </c>
      <c r="Q3061" t="str">
        <f>VLOOKUP(A3061,Sheet2!$A$1:G6785,6,0)</f>
        <v>USA</v>
      </c>
      <c r="R3061" t="str">
        <f>VLOOKUP(A3061,Sheet2!$A$1:G6785,7,0)</f>
        <v>PG</v>
      </c>
      <c r="S3061" t="str">
        <f>IF(Table19[[#This Row],[Language]]="English","English","Other language")</f>
        <v>English</v>
      </c>
      <c r="T3061">
        <f>Table19[[#This Row],[Gross Revenue]]-Table19[[#This Row],[Budget]]</f>
        <v>-11491577</v>
      </c>
      <c r="U3061" s="1">
        <f>(Table19[[#This Row],[Gross Revenue]]/Table19[[#This Row],[Budget]])-1</f>
        <v>-0.49963378260869562</v>
      </c>
      <c r="V3061" t="str">
        <f t="shared" si="108"/>
        <v>90-110 minutes</v>
      </c>
      <c r="W3061">
        <f>Table19[[#This Row],[Profit]]/Table19[[#This Row],[Budget]]*100</f>
        <v>-49.963378260869568</v>
      </c>
      <c r="X3061">
        <v>-1289919.5</v>
      </c>
      <c r="Y3061">
        <v>-4.8151417500000002E-2</v>
      </c>
      <c r="Z3061" t="str">
        <f t="shared" si="109"/>
        <v>Medium</v>
      </c>
    </row>
    <row r="3062" spans="1:26" x14ac:dyDescent="0.2">
      <c r="A3062" t="s">
        <v>7023</v>
      </c>
      <c r="B3062" t="s">
        <v>82</v>
      </c>
      <c r="C3062" t="s">
        <v>2256</v>
      </c>
      <c r="D3062">
        <v>16000</v>
      </c>
      <c r="E3062">
        <v>22342</v>
      </c>
      <c r="F3062">
        <v>0</v>
      </c>
      <c r="G3062">
        <v>21000</v>
      </c>
      <c r="H3062">
        <v>8.8000000000000007</v>
      </c>
      <c r="I3062">
        <v>297</v>
      </c>
      <c r="J3062">
        <v>171</v>
      </c>
      <c r="K3062">
        <v>313837577</v>
      </c>
      <c r="L3062">
        <v>93000000</v>
      </c>
      <c r="M3062" s="2">
        <f>VLOOKUP(A3062,Sheet2!$A$1:G6786,2,0)</f>
        <v>37201</v>
      </c>
      <c r="N3062" t="str">
        <f>VLOOKUP(A3062,Sheet2!$A$1:G6786,3,0)</f>
        <v>Color</v>
      </c>
      <c r="O3062" t="str">
        <f>VLOOKUP(A3062,Sheet2!$A$1:G6786,4,0)</f>
        <v>Action</v>
      </c>
      <c r="P3062" t="str">
        <f>VLOOKUP(A3062,Sheet2!$A$1:G6786,5,0)</f>
        <v>English</v>
      </c>
      <c r="Q3062" t="str">
        <f>VLOOKUP(A3062,Sheet2!$A$1:G6786,6,0)</f>
        <v>New Zealand</v>
      </c>
      <c r="R3062" t="str">
        <f>VLOOKUP(A3062,Sheet2!$A$1:G6786,7,0)</f>
        <v>PG-13</v>
      </c>
      <c r="S3062" t="str">
        <f>IF(Table19[[#This Row],[Language]]="English","English","Other language")</f>
        <v>English</v>
      </c>
      <c r="T3062">
        <f>Table19[[#This Row],[Gross Revenue]]-Table19[[#This Row],[Budget]]</f>
        <v>220837577</v>
      </c>
      <c r="U3062" s="1">
        <f>(Table19[[#This Row],[Gross Revenue]]/Table19[[#This Row],[Budget]])-1</f>
        <v>2.3745976021505375</v>
      </c>
      <c r="V3062" t="str">
        <f t="shared" si="108"/>
        <v>&gt;150 minutes</v>
      </c>
      <c r="W3062">
        <f>Table19[[#This Row],[Profit]]/Table19[[#This Row],[Budget]]*100</f>
        <v>237.45976021505376</v>
      </c>
      <c r="X3062">
        <v>-1289919.5</v>
      </c>
      <c r="Y3062">
        <v>-4.8151417500000002E-2</v>
      </c>
      <c r="Z3062" t="str">
        <f t="shared" si="109"/>
        <v>High</v>
      </c>
    </row>
    <row r="3063" spans="1:26" x14ac:dyDescent="0.2">
      <c r="A3063" t="s">
        <v>7026</v>
      </c>
      <c r="B3063" t="s">
        <v>1912</v>
      </c>
      <c r="C3063" t="s">
        <v>2256</v>
      </c>
      <c r="D3063">
        <v>5000</v>
      </c>
      <c r="E3063">
        <v>6434</v>
      </c>
      <c r="F3063">
        <v>0</v>
      </c>
      <c r="G3063">
        <v>16000</v>
      </c>
      <c r="H3063">
        <v>8.9</v>
      </c>
      <c r="I3063">
        <v>328</v>
      </c>
      <c r="J3063">
        <v>192</v>
      </c>
      <c r="K3063">
        <v>377019252</v>
      </c>
      <c r="L3063">
        <v>94000000</v>
      </c>
      <c r="M3063" s="2">
        <f>VLOOKUP(A3063,Sheet2!$A$1:G6787,2,0)</f>
        <v>37885</v>
      </c>
      <c r="N3063" t="str">
        <f>VLOOKUP(A3063,Sheet2!$A$1:G6787,3,0)</f>
        <v>Color</v>
      </c>
      <c r="O3063" t="str">
        <f>VLOOKUP(A3063,Sheet2!$A$1:G6787,4,0)</f>
        <v>Action</v>
      </c>
      <c r="P3063" t="str">
        <f>VLOOKUP(A3063,Sheet2!$A$1:G6787,5,0)</f>
        <v>English</v>
      </c>
      <c r="Q3063" t="str">
        <f>VLOOKUP(A3063,Sheet2!$A$1:G6787,6,0)</f>
        <v>USA</v>
      </c>
      <c r="R3063" t="str">
        <f>VLOOKUP(A3063,Sheet2!$A$1:G6787,7,0)</f>
        <v>PG-13</v>
      </c>
      <c r="S3063" t="str">
        <f>IF(Table19[[#This Row],[Language]]="English","English","Other language")</f>
        <v>English</v>
      </c>
      <c r="T3063">
        <f>Table19[[#This Row],[Gross Revenue]]-Table19[[#This Row],[Budget]]</f>
        <v>283019252</v>
      </c>
      <c r="U3063" s="1">
        <f>(Table19[[#This Row],[Gross Revenue]]/Table19[[#This Row],[Budget]])-1</f>
        <v>3.0108431063829784</v>
      </c>
      <c r="V3063" t="str">
        <f t="shared" si="108"/>
        <v>&gt;150 minutes</v>
      </c>
      <c r="W3063">
        <f>Table19[[#This Row],[Profit]]/Table19[[#This Row],[Budget]]*100</f>
        <v>301.08431063829789</v>
      </c>
      <c r="X3063">
        <v>-1289919.5</v>
      </c>
      <c r="Y3063">
        <v>-4.8151417500000002E-2</v>
      </c>
      <c r="Z3063" t="str">
        <f t="shared" si="109"/>
        <v>High</v>
      </c>
    </row>
    <row r="3064" spans="1:26" x14ac:dyDescent="0.2">
      <c r="A3064" t="s">
        <v>7018</v>
      </c>
      <c r="B3064" t="s">
        <v>82</v>
      </c>
      <c r="C3064" t="s">
        <v>2256</v>
      </c>
      <c r="D3064">
        <v>16000</v>
      </c>
      <c r="E3064">
        <v>23052</v>
      </c>
      <c r="F3064">
        <v>0</v>
      </c>
      <c r="G3064">
        <v>10000</v>
      </c>
      <c r="H3064">
        <v>8.6999999999999993</v>
      </c>
      <c r="I3064">
        <v>294</v>
      </c>
      <c r="J3064">
        <v>172</v>
      </c>
      <c r="K3064">
        <v>340478898</v>
      </c>
      <c r="L3064">
        <v>94000000</v>
      </c>
      <c r="M3064" s="2">
        <f>VLOOKUP(A3064,Sheet2!$A$1:G6788,2,0)</f>
        <v>37321</v>
      </c>
      <c r="N3064" t="str">
        <f>VLOOKUP(A3064,Sheet2!$A$1:G6788,3,0)</f>
        <v>Color</v>
      </c>
      <c r="O3064" t="str">
        <f>VLOOKUP(A3064,Sheet2!$A$1:G6788,4,0)</f>
        <v>Action</v>
      </c>
      <c r="P3064" t="str">
        <f>VLOOKUP(A3064,Sheet2!$A$1:G6788,5,0)</f>
        <v>English</v>
      </c>
      <c r="Q3064" t="str">
        <f>VLOOKUP(A3064,Sheet2!$A$1:G6788,6,0)</f>
        <v>USA</v>
      </c>
      <c r="R3064" t="str">
        <f>VLOOKUP(A3064,Sheet2!$A$1:G6788,7,0)</f>
        <v>PG-13</v>
      </c>
      <c r="S3064" t="str">
        <f>IF(Table19[[#This Row],[Language]]="English","English","Other language")</f>
        <v>English</v>
      </c>
      <c r="T3064">
        <f>Table19[[#This Row],[Gross Revenue]]-Table19[[#This Row],[Budget]]</f>
        <v>246478898</v>
      </c>
      <c r="U3064" s="1">
        <f>(Table19[[#This Row],[Gross Revenue]]/Table19[[#This Row],[Budget]])-1</f>
        <v>2.6221159361702129</v>
      </c>
      <c r="V3064" t="str">
        <f t="shared" si="108"/>
        <v>&gt;150 minutes</v>
      </c>
      <c r="W3064">
        <f>Table19[[#This Row],[Profit]]/Table19[[#This Row],[Budget]]*100</f>
        <v>262.21159361702126</v>
      </c>
      <c r="X3064">
        <v>-1289919.5</v>
      </c>
      <c r="Y3064">
        <v>-4.8151417500000002E-2</v>
      </c>
      <c r="Z3064" t="str">
        <f t="shared" si="109"/>
        <v>High</v>
      </c>
    </row>
    <row r="3065" spans="1:26" x14ac:dyDescent="0.2">
      <c r="A3065" t="s">
        <v>3618</v>
      </c>
      <c r="B3065" t="s">
        <v>627</v>
      </c>
      <c r="C3065" t="s">
        <v>540</v>
      </c>
      <c r="D3065">
        <v>1000</v>
      </c>
      <c r="E3065">
        <v>5158</v>
      </c>
      <c r="F3065">
        <v>0</v>
      </c>
      <c r="G3065">
        <v>15000</v>
      </c>
      <c r="H3065">
        <v>5.0999999999999996</v>
      </c>
      <c r="I3065">
        <v>234</v>
      </c>
      <c r="J3065">
        <v>101</v>
      </c>
      <c r="K3065">
        <v>1163508</v>
      </c>
      <c r="L3065">
        <v>2500000</v>
      </c>
      <c r="M3065" s="2">
        <f>VLOOKUP(A3065,Sheet2!$A$1:G6789,2,0)</f>
        <v>41220</v>
      </c>
      <c r="N3065" t="str">
        <f>VLOOKUP(A3065,Sheet2!$A$1:G6789,3,0)</f>
        <v>Color</v>
      </c>
      <c r="O3065" t="str">
        <f>VLOOKUP(A3065,Sheet2!$A$1:G6789,4,0)</f>
        <v>Drama</v>
      </c>
      <c r="P3065" t="str">
        <f>VLOOKUP(A3065,Sheet2!$A$1:G6789,5,0)</f>
        <v>English</v>
      </c>
      <c r="Q3065" t="str">
        <f>VLOOKUP(A3065,Sheet2!$A$1:G6789,6,0)</f>
        <v>USA</v>
      </c>
      <c r="R3065" t="str">
        <f>VLOOKUP(A3065,Sheet2!$A$1:G6789,7,0)</f>
        <v>R</v>
      </c>
      <c r="S3065" t="str">
        <f>IF(Table19[[#This Row],[Language]]="English","English","Other language")</f>
        <v>English</v>
      </c>
      <c r="T3065">
        <f>Table19[[#This Row],[Gross Revenue]]-Table19[[#This Row],[Budget]]</f>
        <v>-1336492</v>
      </c>
      <c r="U3065" s="1">
        <f>(Table19[[#This Row],[Gross Revenue]]/Table19[[#This Row],[Budget]])-1</f>
        <v>-0.53459679999999998</v>
      </c>
      <c r="V3065" t="str">
        <f t="shared" si="108"/>
        <v>90-110 minutes</v>
      </c>
      <c r="W3065">
        <f>Table19[[#This Row],[Profit]]/Table19[[#This Row],[Budget]]*100</f>
        <v>-53.459679999999999</v>
      </c>
      <c r="X3065">
        <v>-434215.5</v>
      </c>
      <c r="Y3065">
        <v>-0.10115100772200772</v>
      </c>
      <c r="Z3065" t="str">
        <f t="shared" si="109"/>
        <v>Low</v>
      </c>
    </row>
    <row r="3066" spans="1:26" x14ac:dyDescent="0.2">
      <c r="A3066" t="s">
        <v>4893</v>
      </c>
      <c r="B3066" t="s">
        <v>1077</v>
      </c>
      <c r="C3066" t="s">
        <v>749</v>
      </c>
      <c r="D3066">
        <v>11000</v>
      </c>
      <c r="E3066">
        <v>12841</v>
      </c>
      <c r="F3066">
        <v>41</v>
      </c>
      <c r="G3066">
        <v>0</v>
      </c>
      <c r="H3066">
        <v>6.4</v>
      </c>
      <c r="I3066">
        <v>213</v>
      </c>
      <c r="J3066">
        <v>97</v>
      </c>
      <c r="K3066">
        <v>23527955</v>
      </c>
      <c r="L3066">
        <v>25000000</v>
      </c>
      <c r="M3066" s="2">
        <f>VLOOKUP(A3066,Sheet2!$A$1:G6790,2,0)</f>
        <v>40309</v>
      </c>
      <c r="N3066" t="str">
        <f>VLOOKUP(A3066,Sheet2!$A$1:G6790,3,0)</f>
        <v>Color</v>
      </c>
      <c r="O3066" t="str">
        <f>VLOOKUP(A3066,Sheet2!$A$1:G6790,4,0)</f>
        <v>Action</v>
      </c>
      <c r="P3066" t="str">
        <f>VLOOKUP(A3066,Sheet2!$A$1:G6790,5,0)</f>
        <v>English</v>
      </c>
      <c r="Q3066" t="str">
        <f>VLOOKUP(A3066,Sheet2!$A$1:G6790,6,0)</f>
        <v>USA</v>
      </c>
      <c r="R3066" t="str">
        <f>VLOOKUP(A3066,Sheet2!$A$1:G6790,7,0)</f>
        <v>PG-13</v>
      </c>
      <c r="S3066" t="str">
        <f>IF(Table19[[#This Row],[Language]]="English","English","Other language")</f>
        <v>English</v>
      </c>
      <c r="T3066">
        <f>Table19[[#This Row],[Gross Revenue]]-Table19[[#This Row],[Budget]]</f>
        <v>-1472045</v>
      </c>
      <c r="U3066" s="1">
        <f>(Table19[[#This Row],[Gross Revenue]]/Table19[[#This Row],[Budget]])-1</f>
        <v>-5.8881799999999984E-2</v>
      </c>
      <c r="V3066" t="str">
        <f t="shared" si="108"/>
        <v>90-110 minutes</v>
      </c>
      <c r="W3066">
        <f>Table19[[#This Row],[Profit]]/Table19[[#This Row],[Budget]]*100</f>
        <v>-5.8881800000000002</v>
      </c>
      <c r="X3066">
        <v>-1289919.5</v>
      </c>
      <c r="Y3066">
        <v>-4.8151417500000002E-2</v>
      </c>
      <c r="Z3066" t="str">
        <f t="shared" si="109"/>
        <v>Medium</v>
      </c>
    </row>
    <row r="3067" spans="1:26" x14ac:dyDescent="0.2">
      <c r="A3067" t="s">
        <v>3777</v>
      </c>
      <c r="B3067" t="s">
        <v>848</v>
      </c>
      <c r="C3067" t="s">
        <v>849</v>
      </c>
      <c r="D3067">
        <v>2000</v>
      </c>
      <c r="E3067">
        <v>4343</v>
      </c>
      <c r="F3067">
        <v>81</v>
      </c>
      <c r="G3067">
        <v>111</v>
      </c>
      <c r="H3067">
        <v>5.4</v>
      </c>
      <c r="I3067">
        <v>31</v>
      </c>
      <c r="J3067">
        <v>106</v>
      </c>
      <c r="K3067">
        <v>399793</v>
      </c>
      <c r="L3067">
        <v>4000000</v>
      </c>
      <c r="M3067" s="2">
        <f>VLOOKUP(A3067,Sheet2!$A$1:G6791,2,0)</f>
        <v>36220</v>
      </c>
      <c r="N3067" t="str">
        <f>VLOOKUP(A3067,Sheet2!$A$1:G6791,3,0)</f>
        <v>Color</v>
      </c>
      <c r="O3067" t="str">
        <f>VLOOKUP(A3067,Sheet2!$A$1:G6791,4,0)</f>
        <v>Drama</v>
      </c>
      <c r="P3067" t="str">
        <f>VLOOKUP(A3067,Sheet2!$A$1:G6791,5,0)</f>
        <v>English</v>
      </c>
      <c r="Q3067" t="str">
        <f>VLOOKUP(A3067,Sheet2!$A$1:G6791,6,0)</f>
        <v>USA</v>
      </c>
      <c r="R3067" t="str">
        <f>VLOOKUP(A3067,Sheet2!$A$1:G6791,7,0)</f>
        <v>R</v>
      </c>
      <c r="S3067" t="str">
        <f>IF(Table19[[#This Row],[Language]]="English","English","Other language")</f>
        <v>English</v>
      </c>
      <c r="T3067">
        <f>Table19[[#This Row],[Gross Revenue]]-Table19[[#This Row],[Budget]]</f>
        <v>-3600207</v>
      </c>
      <c r="U3067" s="1">
        <f>(Table19[[#This Row],[Gross Revenue]]/Table19[[#This Row],[Budget]])-1</f>
        <v>-0.90005175000000004</v>
      </c>
      <c r="V3067" t="str">
        <f t="shared" si="108"/>
        <v>90-110 minutes</v>
      </c>
      <c r="W3067">
        <f>Table19[[#This Row],[Profit]]/Table19[[#This Row],[Budget]]*100</f>
        <v>-90.005175000000008</v>
      </c>
      <c r="X3067">
        <v>-434215.5</v>
      </c>
      <c r="Y3067">
        <v>-0.10115100772200772</v>
      </c>
      <c r="Z3067" t="str">
        <f t="shared" si="109"/>
        <v>Low</v>
      </c>
    </row>
    <row r="3068" spans="1:26" x14ac:dyDescent="0.2">
      <c r="A3068" t="s">
        <v>5314</v>
      </c>
      <c r="B3068" t="s">
        <v>2217</v>
      </c>
      <c r="C3068" t="s">
        <v>2218</v>
      </c>
      <c r="D3068">
        <v>786</v>
      </c>
      <c r="E3068">
        <v>1674</v>
      </c>
      <c r="F3068">
        <v>0</v>
      </c>
      <c r="G3068">
        <v>957</v>
      </c>
      <c r="H3068">
        <v>6.7</v>
      </c>
      <c r="I3068">
        <v>52</v>
      </c>
      <c r="J3068">
        <v>144</v>
      </c>
      <c r="K3068">
        <v>2483955</v>
      </c>
      <c r="L3068">
        <v>9600000</v>
      </c>
      <c r="M3068" s="2">
        <f>VLOOKUP(A3068,Sheet2!$A$1:G6792,2,0)</f>
        <v>38436</v>
      </c>
      <c r="N3068" t="str">
        <f>VLOOKUP(A3068,Sheet2!$A$1:G6792,3,0)</f>
        <v>Color</v>
      </c>
      <c r="O3068" t="str">
        <f>VLOOKUP(A3068,Sheet2!$A$1:G6792,4,0)</f>
        <v>Drama</v>
      </c>
      <c r="P3068" t="str">
        <f>VLOOKUP(A3068,Sheet2!$A$1:G6792,5,0)</f>
        <v>English</v>
      </c>
      <c r="Q3068" t="str">
        <f>VLOOKUP(A3068,Sheet2!$A$1:G6792,6,0)</f>
        <v>USA</v>
      </c>
      <c r="R3068" t="str">
        <f>VLOOKUP(A3068,Sheet2!$A$1:G6792,7,0)</f>
        <v>R</v>
      </c>
      <c r="S3068" t="str">
        <f>IF(Table19[[#This Row],[Language]]="English","English","Other language")</f>
        <v>English</v>
      </c>
      <c r="T3068">
        <f>Table19[[#This Row],[Gross Revenue]]-Table19[[#This Row],[Budget]]</f>
        <v>-7116045</v>
      </c>
      <c r="U3068" s="1">
        <f>(Table19[[#This Row],[Gross Revenue]]/Table19[[#This Row],[Budget]])-1</f>
        <v>-0.74125468750000001</v>
      </c>
      <c r="V3068" t="str">
        <f t="shared" si="108"/>
        <v>131-150 minutes</v>
      </c>
      <c r="W3068">
        <f>Table19[[#This Row],[Profit]]/Table19[[#This Row],[Budget]]*100</f>
        <v>-74.125468749999996</v>
      </c>
      <c r="X3068">
        <v>-434215.5</v>
      </c>
      <c r="Y3068">
        <v>-0.10115100772200772</v>
      </c>
      <c r="Z3068" t="str">
        <f t="shared" si="109"/>
        <v>Low</v>
      </c>
    </row>
    <row r="3069" spans="1:26" x14ac:dyDescent="0.2">
      <c r="A3069" t="s">
        <v>5850</v>
      </c>
      <c r="B3069" t="s">
        <v>2571</v>
      </c>
      <c r="C3069" t="s">
        <v>2572</v>
      </c>
      <c r="D3069">
        <v>126</v>
      </c>
      <c r="E3069">
        <v>284</v>
      </c>
      <c r="F3069">
        <v>56</v>
      </c>
      <c r="G3069">
        <v>0</v>
      </c>
      <c r="H3069">
        <v>7</v>
      </c>
      <c r="I3069">
        <v>88</v>
      </c>
      <c r="J3069">
        <v>90</v>
      </c>
      <c r="K3069">
        <v>110536</v>
      </c>
      <c r="L3069">
        <v>40000</v>
      </c>
      <c r="M3069" s="2">
        <f>VLOOKUP(A3069,Sheet2!$A$1:G6793,2,0)</f>
        <v>37015</v>
      </c>
      <c r="N3069" t="str">
        <f>VLOOKUP(A3069,Sheet2!$A$1:G6793,3,0)</f>
        <v>Black and White</v>
      </c>
      <c r="O3069" t="str">
        <f>VLOOKUP(A3069,Sheet2!$A$1:G6793,4,0)</f>
        <v>Comedy</v>
      </c>
      <c r="P3069" t="str">
        <f>VLOOKUP(A3069,Sheet2!$A$1:G6793,5,0)</f>
        <v>English</v>
      </c>
      <c r="Q3069" t="str">
        <f>VLOOKUP(A3069,Sheet2!$A$1:G6793,6,0)</f>
        <v>USA</v>
      </c>
      <c r="R3069" t="str">
        <f>VLOOKUP(A3069,Sheet2!$A$1:G6793,7,0)</f>
        <v>PG</v>
      </c>
      <c r="S3069" t="str">
        <f>IF(Table19[[#This Row],[Language]]="English","English","Other language")</f>
        <v>English</v>
      </c>
      <c r="T3069">
        <f>Table19[[#This Row],[Gross Revenue]]-Table19[[#This Row],[Budget]]</f>
        <v>70536</v>
      </c>
      <c r="U3069" s="1">
        <f>(Table19[[#This Row],[Gross Revenue]]/Table19[[#This Row],[Budget]])-1</f>
        <v>1.7633999999999999</v>
      </c>
      <c r="V3069" t="str">
        <f t="shared" si="108"/>
        <v>90-110 minutes</v>
      </c>
      <c r="W3069">
        <f>Table19[[#This Row],[Profit]]/Table19[[#This Row],[Budget]]*100</f>
        <v>176.34</v>
      </c>
      <c r="X3069">
        <v>1637763</v>
      </c>
      <c r="Y3069">
        <v>0.19178668286445014</v>
      </c>
      <c r="Z3069" t="str">
        <f t="shared" si="109"/>
        <v>Low</v>
      </c>
    </row>
    <row r="3070" spans="1:26" x14ac:dyDescent="0.2">
      <c r="A3070" t="s">
        <v>5111</v>
      </c>
      <c r="B3070" t="s">
        <v>835</v>
      </c>
      <c r="C3070" t="s">
        <v>1734</v>
      </c>
      <c r="D3070">
        <v>610</v>
      </c>
      <c r="E3070">
        <v>1635</v>
      </c>
      <c r="F3070">
        <v>14000</v>
      </c>
      <c r="G3070">
        <v>0</v>
      </c>
      <c r="H3070">
        <v>6.5</v>
      </c>
      <c r="I3070">
        <v>177</v>
      </c>
      <c r="J3070">
        <v>129</v>
      </c>
      <c r="K3070">
        <v>229074524</v>
      </c>
      <c r="L3070">
        <v>73000000</v>
      </c>
      <c r="M3070" s="2">
        <f>VLOOKUP(A3070,Sheet2!$A$1:G6794,2,0)</f>
        <v>35771</v>
      </c>
      <c r="N3070" t="str">
        <f>VLOOKUP(A3070,Sheet2!$A$1:G6794,3,0)</f>
        <v>Color</v>
      </c>
      <c r="O3070" t="str">
        <f>VLOOKUP(A3070,Sheet2!$A$1:G6794,4,0)</f>
        <v>Action</v>
      </c>
      <c r="P3070" t="str">
        <f>VLOOKUP(A3070,Sheet2!$A$1:G6794,5,0)</f>
        <v>English</v>
      </c>
      <c r="Q3070" t="str">
        <f>VLOOKUP(A3070,Sheet2!$A$1:G6794,6,0)</f>
        <v>USA</v>
      </c>
      <c r="R3070" t="str">
        <f>VLOOKUP(A3070,Sheet2!$A$1:G6794,7,0)</f>
        <v>PG-13</v>
      </c>
      <c r="S3070" t="str">
        <f>IF(Table19[[#This Row],[Language]]="English","English","Other language")</f>
        <v>English</v>
      </c>
      <c r="T3070">
        <f>Table19[[#This Row],[Gross Revenue]]-Table19[[#This Row],[Budget]]</f>
        <v>156074524</v>
      </c>
      <c r="U3070" s="1">
        <f>(Table19[[#This Row],[Gross Revenue]]/Table19[[#This Row],[Budget]])-1</f>
        <v>2.1380071780821917</v>
      </c>
      <c r="V3070" t="str">
        <f t="shared" si="108"/>
        <v>111-130 minutes</v>
      </c>
      <c r="W3070">
        <f>Table19[[#This Row],[Profit]]/Table19[[#This Row],[Budget]]*100</f>
        <v>213.80071780821916</v>
      </c>
      <c r="X3070">
        <v>-1289919.5</v>
      </c>
      <c r="Y3070">
        <v>-4.8151417500000002E-2</v>
      </c>
      <c r="Z3070" t="str">
        <f t="shared" si="109"/>
        <v>High</v>
      </c>
    </row>
    <row r="3071" spans="1:26" x14ac:dyDescent="0.2">
      <c r="A3071" t="s">
        <v>3336</v>
      </c>
      <c r="B3071" t="s">
        <v>156</v>
      </c>
      <c r="C3071" t="s">
        <v>157</v>
      </c>
      <c r="D3071">
        <v>3000</v>
      </c>
      <c r="E3071">
        <v>6658</v>
      </c>
      <c r="F3071">
        <v>12</v>
      </c>
      <c r="G3071">
        <v>0</v>
      </c>
      <c r="H3071">
        <v>3.8</v>
      </c>
      <c r="I3071">
        <v>150</v>
      </c>
      <c r="J3071">
        <v>87</v>
      </c>
      <c r="K3071">
        <v>32178777</v>
      </c>
      <c r="L3071">
        <v>62000000</v>
      </c>
      <c r="M3071" s="2">
        <f>VLOOKUP(A3071,Sheet2!$A$1:G6795,2,0)</f>
        <v>39756</v>
      </c>
      <c r="N3071" t="str">
        <f>VLOOKUP(A3071,Sheet2!$A$1:G6795,3,0)</f>
        <v>Color</v>
      </c>
      <c r="O3071" t="str">
        <f>VLOOKUP(A3071,Sheet2!$A$1:G6795,4,0)</f>
        <v>Comedy</v>
      </c>
      <c r="P3071" t="str">
        <f>VLOOKUP(A3071,Sheet2!$A$1:G6795,5,0)</f>
        <v>English</v>
      </c>
      <c r="Q3071" t="str">
        <f>VLOOKUP(A3071,Sheet2!$A$1:G6795,6,0)</f>
        <v>USA</v>
      </c>
      <c r="R3071" t="str">
        <f>VLOOKUP(A3071,Sheet2!$A$1:G6795,7,0)</f>
        <v>PG-13</v>
      </c>
      <c r="S3071" t="str">
        <f>IF(Table19[[#This Row],[Language]]="English","English","Other language")</f>
        <v>English</v>
      </c>
      <c r="T3071">
        <f>Table19[[#This Row],[Gross Revenue]]-Table19[[#This Row],[Budget]]</f>
        <v>-29821223</v>
      </c>
      <c r="U3071" s="1">
        <f>(Table19[[#This Row],[Gross Revenue]]/Table19[[#This Row],[Budget]])-1</f>
        <v>-0.48098746774193546</v>
      </c>
      <c r="V3071" t="str">
        <f t="shared" si="108"/>
        <v>&lt;90 minutes</v>
      </c>
      <c r="W3071">
        <f>Table19[[#This Row],[Profit]]/Table19[[#This Row],[Budget]]*100</f>
        <v>-48.098746774193543</v>
      </c>
      <c r="X3071">
        <v>1637763</v>
      </c>
      <c r="Y3071">
        <v>0.19178668286445014</v>
      </c>
      <c r="Z3071" t="str">
        <f t="shared" si="109"/>
        <v>High</v>
      </c>
    </row>
    <row r="3072" spans="1:26" x14ac:dyDescent="0.2">
      <c r="A3072" t="s">
        <v>5362</v>
      </c>
      <c r="B3072" t="s">
        <v>561</v>
      </c>
      <c r="C3072" t="s">
        <v>2256</v>
      </c>
      <c r="D3072">
        <v>873</v>
      </c>
      <c r="E3072">
        <v>2370</v>
      </c>
      <c r="F3072">
        <v>0</v>
      </c>
      <c r="G3072">
        <v>16000</v>
      </c>
      <c r="H3072">
        <v>6.7</v>
      </c>
      <c r="I3072">
        <v>308</v>
      </c>
      <c r="J3072">
        <v>135</v>
      </c>
      <c r="K3072">
        <v>43982842</v>
      </c>
      <c r="L3072">
        <v>65000000</v>
      </c>
      <c r="M3072" s="2">
        <f>VLOOKUP(A3072,Sheet2!$A$1:G6796,2,0)</f>
        <v>40043</v>
      </c>
      <c r="N3072" t="str">
        <f>VLOOKUP(A3072,Sheet2!$A$1:G6796,3,0)</f>
        <v>Color</v>
      </c>
      <c r="O3072" t="str">
        <f>VLOOKUP(A3072,Sheet2!$A$1:G6796,4,0)</f>
        <v>Drama</v>
      </c>
      <c r="P3072" t="str">
        <f>VLOOKUP(A3072,Sheet2!$A$1:G6796,5,0)</f>
        <v>English</v>
      </c>
      <c r="Q3072" t="str">
        <f>VLOOKUP(A3072,Sheet2!$A$1:G6796,6,0)</f>
        <v>USA</v>
      </c>
      <c r="R3072" t="str">
        <f>VLOOKUP(A3072,Sheet2!$A$1:G6796,7,0)</f>
        <v>PG-13</v>
      </c>
      <c r="S3072" t="str">
        <f>IF(Table19[[#This Row],[Language]]="English","English","Other language")</f>
        <v>English</v>
      </c>
      <c r="T3072">
        <f>Table19[[#This Row],[Gross Revenue]]-Table19[[#This Row],[Budget]]</f>
        <v>-21017158</v>
      </c>
      <c r="U3072" s="1">
        <f>(Table19[[#This Row],[Gross Revenue]]/Table19[[#This Row],[Budget]])-1</f>
        <v>-0.32334089230769236</v>
      </c>
      <c r="V3072" t="str">
        <f t="shared" si="108"/>
        <v>131-150 minutes</v>
      </c>
      <c r="W3072">
        <f>Table19[[#This Row],[Profit]]/Table19[[#This Row],[Budget]]*100</f>
        <v>-32.33408923076923</v>
      </c>
      <c r="X3072">
        <v>-434215.5</v>
      </c>
      <c r="Y3072">
        <v>-0.10115100772200772</v>
      </c>
      <c r="Z3072" t="str">
        <f t="shared" si="109"/>
        <v>High</v>
      </c>
    </row>
    <row r="3073" spans="1:26" x14ac:dyDescent="0.2">
      <c r="A3073" t="s">
        <v>5103</v>
      </c>
      <c r="B3073" t="s">
        <v>2069</v>
      </c>
      <c r="C3073" t="s">
        <v>1854</v>
      </c>
      <c r="D3073">
        <v>713</v>
      </c>
      <c r="E3073">
        <v>1852</v>
      </c>
      <c r="F3073">
        <v>96</v>
      </c>
      <c r="G3073">
        <v>29000</v>
      </c>
      <c r="H3073">
        <v>6.5</v>
      </c>
      <c r="I3073">
        <v>170</v>
      </c>
      <c r="J3073">
        <v>101</v>
      </c>
      <c r="K3073">
        <v>60443237</v>
      </c>
      <c r="L3073">
        <v>25000000</v>
      </c>
      <c r="M3073" s="2">
        <f>VLOOKUP(A3073,Sheet2!$A$1:G6797,2,0)</f>
        <v>41048</v>
      </c>
      <c r="N3073" t="str">
        <f>VLOOKUP(A3073,Sheet2!$A$1:G6797,3,0)</f>
        <v>Color</v>
      </c>
      <c r="O3073" t="str">
        <f>VLOOKUP(A3073,Sheet2!$A$1:G6797,4,0)</f>
        <v>Drama</v>
      </c>
      <c r="P3073" t="str">
        <f>VLOOKUP(A3073,Sheet2!$A$1:G6797,5,0)</f>
        <v>English</v>
      </c>
      <c r="Q3073" t="str">
        <f>VLOOKUP(A3073,Sheet2!$A$1:G6797,6,0)</f>
        <v>USA</v>
      </c>
      <c r="R3073" t="str">
        <f>VLOOKUP(A3073,Sheet2!$A$1:G6797,7,0)</f>
        <v>PG-13</v>
      </c>
      <c r="S3073" t="str">
        <f>IF(Table19[[#This Row],[Language]]="English","English","Other language")</f>
        <v>English</v>
      </c>
      <c r="T3073">
        <f>Table19[[#This Row],[Gross Revenue]]-Table19[[#This Row],[Budget]]</f>
        <v>35443237</v>
      </c>
      <c r="U3073" s="1">
        <f>(Table19[[#This Row],[Gross Revenue]]/Table19[[#This Row],[Budget]])-1</f>
        <v>1.4177294800000002</v>
      </c>
      <c r="V3073" t="str">
        <f t="shared" si="108"/>
        <v>90-110 minutes</v>
      </c>
      <c r="W3073">
        <f>Table19[[#This Row],[Profit]]/Table19[[#This Row],[Budget]]*100</f>
        <v>141.77294799999999</v>
      </c>
      <c r="X3073">
        <v>-434215.5</v>
      </c>
      <c r="Y3073">
        <v>-0.10115100772200772</v>
      </c>
      <c r="Z3073" t="str">
        <f t="shared" si="109"/>
        <v>Medium</v>
      </c>
    </row>
    <row r="3074" spans="1:26" x14ac:dyDescent="0.2">
      <c r="A3074" t="s">
        <v>5745</v>
      </c>
      <c r="B3074" t="s">
        <v>2500</v>
      </c>
      <c r="C3074" t="s">
        <v>2113</v>
      </c>
      <c r="D3074">
        <v>697</v>
      </c>
      <c r="E3074">
        <v>2243</v>
      </c>
      <c r="F3074">
        <v>168</v>
      </c>
      <c r="G3074">
        <v>702</v>
      </c>
      <c r="H3074">
        <v>7</v>
      </c>
      <c r="I3074">
        <v>57</v>
      </c>
      <c r="J3074">
        <v>115</v>
      </c>
      <c r="K3074">
        <v>183088</v>
      </c>
      <c r="L3074">
        <v>15000000</v>
      </c>
      <c r="M3074" s="2">
        <f>VLOOKUP(A3074,Sheet2!$A$1:G6798,2,0)</f>
        <v>39637</v>
      </c>
      <c r="N3074" t="str">
        <f>VLOOKUP(A3074,Sheet2!$A$1:G6798,3,0)</f>
        <v>Color</v>
      </c>
      <c r="O3074" t="str">
        <f>VLOOKUP(A3074,Sheet2!$A$1:G6798,4,0)</f>
        <v>Comedy</v>
      </c>
      <c r="P3074" t="str">
        <f>VLOOKUP(A3074,Sheet2!$A$1:G6798,5,0)</f>
        <v>English</v>
      </c>
      <c r="Q3074" t="str">
        <f>VLOOKUP(A3074,Sheet2!$A$1:G6798,6,0)</f>
        <v>USA</v>
      </c>
      <c r="R3074" t="str">
        <f>VLOOKUP(A3074,Sheet2!$A$1:G6798,7,0)</f>
        <v>R</v>
      </c>
      <c r="S3074" t="str">
        <f>IF(Table19[[#This Row],[Language]]="English","English","Other language")</f>
        <v>English</v>
      </c>
      <c r="T3074">
        <f>Table19[[#This Row],[Gross Revenue]]-Table19[[#This Row],[Budget]]</f>
        <v>-14816912</v>
      </c>
      <c r="U3074" s="1">
        <f>(Table19[[#This Row],[Gross Revenue]]/Table19[[#This Row],[Budget]])-1</f>
        <v>-0.98779413333333332</v>
      </c>
      <c r="V3074" t="str">
        <f t="shared" ref="V3074:V3137" si="110">IF(J3074="","",IF(J3074&lt;90,"&lt;90 minutes",IF(J3074&lt;=110,"90-110 minutes",IF(J3074&lt;=130,"111-130 minutes",IF(J3074&lt;=150,"131-150 minutes","&gt;150 minutes")))))</f>
        <v>111-130 minutes</v>
      </c>
      <c r="W3074">
        <f>Table19[[#This Row],[Profit]]/Table19[[#This Row],[Budget]]*100</f>
        <v>-98.779413333333338</v>
      </c>
      <c r="X3074">
        <v>1637763</v>
      </c>
      <c r="Y3074">
        <v>0.19178668286445014</v>
      </c>
      <c r="Z3074" t="str">
        <f t="shared" ref="Z3074" si="111">IF(L3074="","",IF(L3074&lt;=$AA$26,"Low",IF(L3074&lt;=$AA$28,"Medium","High")))</f>
        <v>Medium</v>
      </c>
    </row>
    <row r="3075" spans="1:26" x14ac:dyDescent="0.2">
      <c r="A3075" t="s">
        <v>6753</v>
      </c>
      <c r="B3075" t="s">
        <v>3108</v>
      </c>
      <c r="C3075" t="s">
        <v>3109</v>
      </c>
      <c r="D3075">
        <v>638</v>
      </c>
      <c r="E3075">
        <v>822</v>
      </c>
      <c r="F3075">
        <v>25</v>
      </c>
      <c r="G3075">
        <v>16000</v>
      </c>
      <c r="H3075">
        <v>7.8</v>
      </c>
      <c r="I3075">
        <v>195</v>
      </c>
      <c r="J3075">
        <v>104</v>
      </c>
      <c r="K3075">
        <v>4231500</v>
      </c>
      <c r="L3075">
        <v>1000000</v>
      </c>
      <c r="M3075" s="2">
        <f>VLOOKUP(A3075,Sheet2!$A$1:G6799,2,0)</f>
        <v>41428</v>
      </c>
      <c r="N3075" t="str">
        <f>VLOOKUP(A3075,Sheet2!$A$1:G6799,3,0)</f>
        <v>Color</v>
      </c>
      <c r="O3075" t="str">
        <f>VLOOKUP(A3075,Sheet2!$A$1:G6799,4,0)</f>
        <v>Drama</v>
      </c>
      <c r="P3075" t="str">
        <f>VLOOKUP(A3075,Sheet2!$A$1:G6799,5,0)</f>
        <v>Hindi</v>
      </c>
      <c r="Q3075" t="str">
        <f>VLOOKUP(A3075,Sheet2!$A$1:G6799,6,0)</f>
        <v>India</v>
      </c>
      <c r="R3075" t="str">
        <f>VLOOKUP(A3075,Sheet2!$A$1:G6799,7,0)</f>
        <v>PG</v>
      </c>
      <c r="S3075" t="str">
        <f>IF(Table19[[#This Row],[Language]]="English","English","Other language")</f>
        <v>Other language</v>
      </c>
      <c r="T3075">
        <f>Table19[[#This Row],[Gross Revenue]]-Table19[[#This Row],[Budget]]</f>
        <v>3231500</v>
      </c>
      <c r="U3075" s="1">
        <f>(Table19[[#This Row],[Gross Revenue]]/Table19[[#This Row],[Budget]])-1</f>
        <v>3.2314999999999996</v>
      </c>
      <c r="V3075" t="str">
        <f t="shared" si="110"/>
        <v>90-110 minutes</v>
      </c>
      <c r="W3075">
        <f>Table19[[#This Row],[Profit]]/Table19[[#This Row],[Budget]]*100</f>
        <v>323.14999999999998</v>
      </c>
      <c r="X3075">
        <v>-434215.5</v>
      </c>
      <c r="Y3075">
        <v>-0.10115100772200772</v>
      </c>
      <c r="Z3075" t="str">
        <f t="shared" ref="Z3075:Z3137" si="112">IF(L3075="","",IF(L3075&lt;=$AA$26,"Low",IF(L3075&lt;=$AA$28,"Medium","High")))</f>
        <v>Low</v>
      </c>
    </row>
    <row r="3076" spans="1:26" x14ac:dyDescent="0.2">
      <c r="A3076" t="s">
        <v>6610</v>
      </c>
      <c r="B3076" t="s">
        <v>1347</v>
      </c>
      <c r="C3076" t="s">
        <v>1881</v>
      </c>
      <c r="D3076">
        <v>23000</v>
      </c>
      <c r="E3076">
        <v>24994</v>
      </c>
      <c r="F3076">
        <v>122</v>
      </c>
      <c r="G3076">
        <v>21000</v>
      </c>
      <c r="H3076">
        <v>7.7</v>
      </c>
      <c r="I3076">
        <v>204</v>
      </c>
      <c r="J3076">
        <v>94</v>
      </c>
      <c r="K3076">
        <v>1082044</v>
      </c>
      <c r="L3076">
        <v>5000000</v>
      </c>
      <c r="M3076" s="2">
        <f>VLOOKUP(A3076,Sheet2!$A$1:G6800,2,0)</f>
        <v>38078</v>
      </c>
      <c r="N3076" t="str">
        <f>VLOOKUP(A3076,Sheet2!$A$1:G6800,3,0)</f>
        <v>Color</v>
      </c>
      <c r="O3076" t="str">
        <f>VLOOKUP(A3076,Sheet2!$A$1:G6800,4,0)</f>
        <v>Drama</v>
      </c>
      <c r="P3076" t="str">
        <f>VLOOKUP(A3076,Sheet2!$A$1:G6800,5,0)</f>
        <v>English</v>
      </c>
      <c r="Q3076" t="str">
        <f>VLOOKUP(A3076,Sheet2!$A$1:G6800,6,0)</f>
        <v>Spain</v>
      </c>
      <c r="R3076" t="str">
        <f>VLOOKUP(A3076,Sheet2!$A$1:G6800,7,0)</f>
        <v>R</v>
      </c>
      <c r="S3076" t="str">
        <f>IF(Table19[[#This Row],[Language]]="English","English","Other language")</f>
        <v>English</v>
      </c>
      <c r="T3076">
        <f>Table19[[#This Row],[Gross Revenue]]-Table19[[#This Row],[Budget]]</f>
        <v>-3917956</v>
      </c>
      <c r="U3076" s="1">
        <f>(Table19[[#This Row],[Gross Revenue]]/Table19[[#This Row],[Budget]])-1</f>
        <v>-0.78359120000000004</v>
      </c>
      <c r="V3076" t="str">
        <f t="shared" si="110"/>
        <v>90-110 minutes</v>
      </c>
      <c r="W3076">
        <f>Table19[[#This Row],[Profit]]/Table19[[#This Row],[Budget]]*100</f>
        <v>-78.359120000000004</v>
      </c>
      <c r="X3076">
        <v>-434215.5</v>
      </c>
      <c r="Y3076">
        <v>-0.10115100772200772</v>
      </c>
      <c r="Z3076" t="str">
        <f t="shared" si="112"/>
        <v>Low</v>
      </c>
    </row>
    <row r="3077" spans="1:26" x14ac:dyDescent="0.2">
      <c r="A3077" t="s">
        <v>4603</v>
      </c>
      <c r="B3077" t="s">
        <v>487</v>
      </c>
      <c r="C3077" t="s">
        <v>1691</v>
      </c>
      <c r="D3077">
        <v>10000</v>
      </c>
      <c r="E3077">
        <v>14275</v>
      </c>
      <c r="F3077">
        <v>7</v>
      </c>
      <c r="G3077">
        <v>0</v>
      </c>
      <c r="H3077">
        <v>6.2</v>
      </c>
      <c r="I3077">
        <v>34</v>
      </c>
      <c r="J3077">
        <v>86</v>
      </c>
      <c r="K3077">
        <v>22717758</v>
      </c>
      <c r="L3077">
        <v>40000000</v>
      </c>
      <c r="M3077" s="2">
        <f>VLOOKUP(A3077,Sheet2!$A$1:G6801,2,0)</f>
        <v>36155</v>
      </c>
      <c r="N3077" t="str">
        <f>VLOOKUP(A3077,Sheet2!$A$1:G6801,3,0)</f>
        <v>Color</v>
      </c>
      <c r="O3077" t="str">
        <f>VLOOKUP(A3077,Sheet2!$A$1:G6801,4,0)</f>
        <v>Adventure</v>
      </c>
      <c r="P3077" t="str">
        <f>VLOOKUP(A3077,Sheet2!$A$1:G6801,5,0)</f>
        <v>English</v>
      </c>
      <c r="Q3077" t="str">
        <f>VLOOKUP(A3077,Sheet2!$A$1:G6801,6,0)</f>
        <v>USA</v>
      </c>
      <c r="R3077" t="str">
        <f>VLOOKUP(A3077,Sheet2!$A$1:G6801,7,0)</f>
        <v>G</v>
      </c>
      <c r="S3077" t="str">
        <f>IF(Table19[[#This Row],[Language]]="English","English","Other language")</f>
        <v>English</v>
      </c>
      <c r="T3077">
        <f>Table19[[#This Row],[Gross Revenue]]-Table19[[#This Row],[Budget]]</f>
        <v>-17282242</v>
      </c>
      <c r="U3077" s="1">
        <f>(Table19[[#This Row],[Gross Revenue]]/Table19[[#This Row],[Budget]])-1</f>
        <v>-0.43205605000000002</v>
      </c>
      <c r="V3077" t="str">
        <f t="shared" si="110"/>
        <v>&lt;90 minutes</v>
      </c>
      <c r="W3077">
        <f>Table19[[#This Row],[Profit]]/Table19[[#This Row],[Budget]]*100</f>
        <v>-43.205605000000006</v>
      </c>
      <c r="X3077">
        <v>3892693.5</v>
      </c>
      <c r="Y3077">
        <v>0.11726928571428571</v>
      </c>
      <c r="Z3077" t="str">
        <f t="shared" si="112"/>
        <v>High</v>
      </c>
    </row>
    <row r="3078" spans="1:26" x14ac:dyDescent="0.2">
      <c r="A3078" t="s">
        <v>5635</v>
      </c>
      <c r="B3078" t="s">
        <v>790</v>
      </c>
      <c r="C3078" t="s">
        <v>607</v>
      </c>
      <c r="D3078">
        <v>940</v>
      </c>
      <c r="E3078">
        <v>4310</v>
      </c>
      <c r="F3078">
        <v>0</v>
      </c>
      <c r="G3078">
        <v>0</v>
      </c>
      <c r="H3078">
        <v>6.9</v>
      </c>
      <c r="I3078">
        <v>128</v>
      </c>
      <c r="J3078">
        <v>152</v>
      </c>
      <c r="K3078">
        <v>27796042</v>
      </c>
      <c r="L3078">
        <v>72000000</v>
      </c>
      <c r="M3078" s="2">
        <f>VLOOKUP(A3078,Sheet2!$A$1:G6802,2,0)</f>
        <v>37225</v>
      </c>
      <c r="N3078" t="str">
        <f>VLOOKUP(A3078,Sheet2!$A$1:G6802,3,0)</f>
        <v>Color</v>
      </c>
      <c r="O3078" t="str">
        <f>VLOOKUP(A3078,Sheet2!$A$1:G6802,4,0)</f>
        <v>Drama</v>
      </c>
      <c r="P3078" t="str">
        <f>VLOOKUP(A3078,Sheet2!$A$1:G6802,5,0)</f>
        <v>English</v>
      </c>
      <c r="Q3078" t="str">
        <f>VLOOKUP(A3078,Sheet2!$A$1:G6802,6,0)</f>
        <v>USA</v>
      </c>
      <c r="R3078" t="str">
        <f>VLOOKUP(A3078,Sheet2!$A$1:G6802,7,0)</f>
        <v>PG</v>
      </c>
      <c r="S3078" t="str">
        <f>IF(Table19[[#This Row],[Language]]="English","English","Other language")</f>
        <v>English</v>
      </c>
      <c r="T3078">
        <f>Table19[[#This Row],[Gross Revenue]]-Table19[[#This Row],[Budget]]</f>
        <v>-44203958</v>
      </c>
      <c r="U3078" s="1">
        <f>(Table19[[#This Row],[Gross Revenue]]/Table19[[#This Row],[Budget]])-1</f>
        <v>-0.6139438611111111</v>
      </c>
      <c r="V3078" t="str">
        <f t="shared" si="110"/>
        <v>&gt;150 minutes</v>
      </c>
      <c r="W3078">
        <f>Table19[[#This Row],[Profit]]/Table19[[#This Row],[Budget]]*100</f>
        <v>-61.39438611111111</v>
      </c>
      <c r="X3078">
        <v>-434215.5</v>
      </c>
      <c r="Y3078">
        <v>-0.10115100772200772</v>
      </c>
      <c r="Z3078" t="str">
        <f t="shared" si="112"/>
        <v>High</v>
      </c>
    </row>
    <row r="3079" spans="1:26" x14ac:dyDescent="0.2">
      <c r="A3079" t="s">
        <v>3858</v>
      </c>
      <c r="B3079" t="s">
        <v>947</v>
      </c>
      <c r="C3079" t="s">
        <v>339</v>
      </c>
      <c r="D3079">
        <v>688</v>
      </c>
      <c r="E3079">
        <v>1019</v>
      </c>
      <c r="F3079">
        <v>10</v>
      </c>
      <c r="G3079">
        <v>676</v>
      </c>
      <c r="H3079">
        <v>5.5</v>
      </c>
      <c r="I3079">
        <v>72</v>
      </c>
      <c r="J3079">
        <v>83</v>
      </c>
      <c r="K3079">
        <v>8326035</v>
      </c>
      <c r="L3079">
        <v>33000000</v>
      </c>
      <c r="M3079" s="2">
        <f>VLOOKUP(A3079,Sheet2!$A$1:G6803,2,0)</f>
        <v>38557</v>
      </c>
      <c r="N3079" t="str">
        <f>VLOOKUP(A3079,Sheet2!$A$1:G6803,3,0)</f>
        <v>Color</v>
      </c>
      <c r="O3079" t="str">
        <f>VLOOKUP(A3079,Sheet2!$A$1:G6803,4,0)</f>
        <v>Action</v>
      </c>
      <c r="P3079" t="str">
        <f>VLOOKUP(A3079,Sheet2!$A$1:G6803,5,0)</f>
        <v>English</v>
      </c>
      <c r="Q3079" t="str">
        <f>VLOOKUP(A3079,Sheet2!$A$1:G6803,6,0)</f>
        <v>Germany</v>
      </c>
      <c r="R3079" t="str">
        <f>VLOOKUP(A3079,Sheet2!$A$1:G6803,7,0)</f>
        <v>PG-13</v>
      </c>
      <c r="S3079" t="str">
        <f>IF(Table19[[#This Row],[Language]]="English","English","Other language")</f>
        <v>English</v>
      </c>
      <c r="T3079">
        <f>Table19[[#This Row],[Gross Revenue]]-Table19[[#This Row],[Budget]]</f>
        <v>-24673965</v>
      </c>
      <c r="U3079" s="1">
        <f>(Table19[[#This Row],[Gross Revenue]]/Table19[[#This Row],[Budget]])-1</f>
        <v>-0.74769590909090911</v>
      </c>
      <c r="V3079" t="str">
        <f t="shared" si="110"/>
        <v>&lt;90 minutes</v>
      </c>
      <c r="W3079">
        <f>Table19[[#This Row],[Profit]]/Table19[[#This Row],[Budget]]*100</f>
        <v>-74.769590909090908</v>
      </c>
      <c r="X3079">
        <v>-1289919.5</v>
      </c>
      <c r="Y3079">
        <v>-4.8151417500000002E-2</v>
      </c>
      <c r="Z3079" t="str">
        <f t="shared" si="112"/>
        <v>Medium</v>
      </c>
    </row>
    <row r="3080" spans="1:26" x14ac:dyDescent="0.2">
      <c r="A3080" t="s">
        <v>6201</v>
      </c>
      <c r="B3080" t="s">
        <v>500</v>
      </c>
      <c r="C3080" t="s">
        <v>124</v>
      </c>
      <c r="D3080">
        <v>15000</v>
      </c>
      <c r="E3080">
        <v>15735</v>
      </c>
      <c r="F3080">
        <v>0</v>
      </c>
      <c r="G3080">
        <v>43000</v>
      </c>
      <c r="H3080">
        <v>7.3</v>
      </c>
      <c r="I3080">
        <v>362</v>
      </c>
      <c r="J3080">
        <v>116</v>
      </c>
      <c r="K3080">
        <v>45434443</v>
      </c>
      <c r="L3080">
        <v>75000000</v>
      </c>
      <c r="M3080" s="2">
        <f>VLOOKUP(A3080,Sheet2!$A$1:G6804,2,0)</f>
        <v>42183</v>
      </c>
      <c r="N3080" t="str">
        <f>VLOOKUP(A3080,Sheet2!$A$1:G6804,3,0)</f>
        <v>Color</v>
      </c>
      <c r="O3080" t="str">
        <f>VLOOKUP(A3080,Sheet2!$A$1:G6804,4,0)</f>
        <v>Action</v>
      </c>
      <c r="P3080" t="str">
        <f>VLOOKUP(A3080,Sheet2!$A$1:G6804,5,0)</f>
        <v>English</v>
      </c>
      <c r="Q3080" t="str">
        <f>VLOOKUP(A3080,Sheet2!$A$1:G6804,6,0)</f>
        <v>USA</v>
      </c>
      <c r="R3080" t="str">
        <f>VLOOKUP(A3080,Sheet2!$A$1:G6804,7,0)</f>
        <v>PG-13</v>
      </c>
      <c r="S3080" t="str">
        <f>IF(Table19[[#This Row],[Language]]="English","English","Other language")</f>
        <v>English</v>
      </c>
      <c r="T3080">
        <f>Table19[[#This Row],[Gross Revenue]]-Table19[[#This Row],[Budget]]</f>
        <v>-29565557</v>
      </c>
      <c r="U3080" s="1">
        <f>(Table19[[#This Row],[Gross Revenue]]/Table19[[#This Row],[Budget]])-1</f>
        <v>-0.39420742666666664</v>
      </c>
      <c r="V3080" t="str">
        <f t="shared" si="110"/>
        <v>111-130 minutes</v>
      </c>
      <c r="W3080">
        <f>Table19[[#This Row],[Profit]]/Table19[[#This Row],[Budget]]*100</f>
        <v>-39.420742666666669</v>
      </c>
      <c r="X3080">
        <v>-1289919.5</v>
      </c>
      <c r="Y3080">
        <v>-4.8151417500000002E-2</v>
      </c>
      <c r="Z3080" t="str">
        <f t="shared" si="112"/>
        <v>High</v>
      </c>
    </row>
    <row r="3081" spans="1:26" x14ac:dyDescent="0.2">
      <c r="A3081" t="s">
        <v>4932</v>
      </c>
      <c r="B3081" t="s">
        <v>691</v>
      </c>
      <c r="C3081" t="s">
        <v>1306</v>
      </c>
      <c r="D3081">
        <v>29000</v>
      </c>
      <c r="E3081">
        <v>29265</v>
      </c>
      <c r="F3081">
        <v>130</v>
      </c>
      <c r="G3081">
        <v>0</v>
      </c>
      <c r="H3081">
        <v>6.4</v>
      </c>
      <c r="I3081">
        <v>83</v>
      </c>
      <c r="J3081">
        <v>132</v>
      </c>
      <c r="K3081">
        <v>56876365</v>
      </c>
      <c r="L3081">
        <v>35000000</v>
      </c>
      <c r="M3081" s="2">
        <f>VLOOKUP(A3081,Sheet2!$A$1:G6805,2,0)</f>
        <v>35899</v>
      </c>
      <c r="N3081" t="str">
        <f>VLOOKUP(A3081,Sheet2!$A$1:G6805,3,0)</f>
        <v>Color</v>
      </c>
      <c r="O3081" t="str">
        <f>VLOOKUP(A3081,Sheet2!$A$1:G6805,4,0)</f>
        <v>Action</v>
      </c>
      <c r="P3081" t="str">
        <f>VLOOKUP(A3081,Sheet2!$A$1:G6805,5,0)</f>
        <v>English</v>
      </c>
      <c r="Q3081" t="str">
        <f>VLOOKUP(A3081,Sheet2!$A$1:G6805,6,0)</f>
        <v>USA</v>
      </c>
      <c r="R3081" t="str">
        <f>VLOOKUP(A3081,Sheet2!$A$1:G6805,7,0)</f>
        <v>PG-13</v>
      </c>
      <c r="S3081" t="str">
        <f>IF(Table19[[#This Row],[Language]]="English","English","Other language")</f>
        <v>English</v>
      </c>
      <c r="T3081">
        <f>Table19[[#This Row],[Gross Revenue]]-Table19[[#This Row],[Budget]]</f>
        <v>21876365</v>
      </c>
      <c r="U3081" s="1">
        <f>(Table19[[#This Row],[Gross Revenue]]/Table19[[#This Row],[Budget]])-1</f>
        <v>0.6250389999999999</v>
      </c>
      <c r="V3081" t="str">
        <f t="shared" si="110"/>
        <v>131-150 minutes</v>
      </c>
      <c r="W3081">
        <f>Table19[[#This Row],[Profit]]/Table19[[#This Row],[Budget]]*100</f>
        <v>62.503900000000002</v>
      </c>
      <c r="X3081">
        <v>-1289919.5</v>
      </c>
      <c r="Y3081">
        <v>-4.8151417500000002E-2</v>
      </c>
      <c r="Z3081" t="str">
        <f t="shared" si="112"/>
        <v>Medium</v>
      </c>
    </row>
    <row r="3082" spans="1:26" x14ac:dyDescent="0.2">
      <c r="A3082" t="s">
        <v>5193</v>
      </c>
      <c r="B3082" t="s">
        <v>588</v>
      </c>
      <c r="C3082" t="s">
        <v>869</v>
      </c>
      <c r="D3082">
        <v>13000</v>
      </c>
      <c r="E3082">
        <v>15183</v>
      </c>
      <c r="F3082">
        <v>36</v>
      </c>
      <c r="G3082">
        <v>0</v>
      </c>
      <c r="H3082">
        <v>6.6</v>
      </c>
      <c r="I3082">
        <v>34</v>
      </c>
      <c r="J3082">
        <v>94</v>
      </c>
      <c r="K3082">
        <v>13801755</v>
      </c>
      <c r="L3082">
        <v>20000000</v>
      </c>
      <c r="M3082" s="2">
        <f>VLOOKUP(A3082,Sheet2!$A$1:G6806,2,0)</f>
        <v>35567</v>
      </c>
      <c r="N3082" t="str">
        <f>VLOOKUP(A3082,Sheet2!$A$1:G6806,3,0)</f>
        <v>Color</v>
      </c>
      <c r="O3082" t="str">
        <f>VLOOKUP(A3082,Sheet2!$A$1:G6806,4,0)</f>
        <v>Action</v>
      </c>
      <c r="P3082" t="str">
        <f>VLOOKUP(A3082,Sheet2!$A$1:G6806,5,0)</f>
        <v>English</v>
      </c>
      <c r="Q3082" t="str">
        <f>VLOOKUP(A3082,Sheet2!$A$1:G6806,6,0)</f>
        <v>USA</v>
      </c>
      <c r="R3082" t="str">
        <f>VLOOKUP(A3082,Sheet2!$A$1:G6806,7,0)</f>
        <v>PG</v>
      </c>
      <c r="S3082" t="str">
        <f>IF(Table19[[#This Row],[Language]]="English","English","Other language")</f>
        <v>English</v>
      </c>
      <c r="T3082">
        <f>Table19[[#This Row],[Gross Revenue]]-Table19[[#This Row],[Budget]]</f>
        <v>-6198245</v>
      </c>
      <c r="U3082" s="1">
        <f>(Table19[[#This Row],[Gross Revenue]]/Table19[[#This Row],[Budget]])-1</f>
        <v>-0.30991225</v>
      </c>
      <c r="V3082" t="str">
        <f t="shared" si="110"/>
        <v>90-110 minutes</v>
      </c>
      <c r="W3082">
        <f>Table19[[#This Row],[Profit]]/Table19[[#This Row],[Budget]]*100</f>
        <v>-30.991225</v>
      </c>
      <c r="X3082">
        <v>-1289919.5</v>
      </c>
      <c r="Y3082">
        <v>-4.8151417500000002E-2</v>
      </c>
      <c r="Z3082" t="str">
        <f t="shared" si="112"/>
        <v>Medium</v>
      </c>
    </row>
    <row r="3083" spans="1:26" x14ac:dyDescent="0.2">
      <c r="A3083" t="s">
        <v>5552</v>
      </c>
      <c r="B3083" t="s">
        <v>82</v>
      </c>
      <c r="C3083" t="s">
        <v>2309</v>
      </c>
      <c r="D3083">
        <v>16000</v>
      </c>
      <c r="E3083">
        <v>17611</v>
      </c>
      <c r="F3083">
        <v>82</v>
      </c>
      <c r="G3083">
        <v>2000</v>
      </c>
      <c r="H3083">
        <v>6.8</v>
      </c>
      <c r="I3083">
        <v>118</v>
      </c>
      <c r="J3083">
        <v>125</v>
      </c>
      <c r="K3083">
        <v>21000000</v>
      </c>
      <c r="L3083">
        <v>13000000</v>
      </c>
      <c r="M3083" s="2">
        <f>VLOOKUP(A3083,Sheet2!$A$1:G6807,2,0)</f>
        <v>27088</v>
      </c>
      <c r="N3083" t="str">
        <f>VLOOKUP(A3083,Sheet2!$A$1:G6807,3,0)</f>
        <v>Color</v>
      </c>
      <c r="O3083" t="str">
        <f>VLOOKUP(A3083,Sheet2!$A$1:G6807,4,0)</f>
        <v>Action</v>
      </c>
      <c r="P3083" t="str">
        <f>VLOOKUP(A3083,Sheet2!$A$1:G6807,5,0)</f>
        <v>English</v>
      </c>
      <c r="Q3083" t="str">
        <f>VLOOKUP(A3083,Sheet2!$A$1:G6807,6,0)</f>
        <v>UK</v>
      </c>
      <c r="R3083" t="str">
        <f>VLOOKUP(A3083,Sheet2!$A$1:G6807,7,0)</f>
        <v>PG</v>
      </c>
      <c r="S3083" t="str">
        <f>IF(Table19[[#This Row],[Language]]="English","English","Other language")</f>
        <v>English</v>
      </c>
      <c r="T3083">
        <f>Table19[[#This Row],[Gross Revenue]]-Table19[[#This Row],[Budget]]</f>
        <v>8000000</v>
      </c>
      <c r="U3083" s="1">
        <f>(Table19[[#This Row],[Gross Revenue]]/Table19[[#This Row],[Budget]])-1</f>
        <v>0.61538461538461542</v>
      </c>
      <c r="V3083" t="str">
        <f t="shared" si="110"/>
        <v>111-130 minutes</v>
      </c>
      <c r="W3083">
        <f>Table19[[#This Row],[Profit]]/Table19[[#This Row],[Budget]]*100</f>
        <v>61.53846153846154</v>
      </c>
      <c r="X3083">
        <v>-1289919.5</v>
      </c>
      <c r="Y3083">
        <v>-4.8151417500000002E-2</v>
      </c>
      <c r="Z3083" t="str">
        <f t="shared" si="112"/>
        <v>Low</v>
      </c>
    </row>
    <row r="3084" spans="1:26" x14ac:dyDescent="0.2">
      <c r="A3084" t="s">
        <v>3814</v>
      </c>
      <c r="B3084" t="s">
        <v>896</v>
      </c>
      <c r="C3084" t="s">
        <v>897</v>
      </c>
      <c r="D3084">
        <v>746</v>
      </c>
      <c r="E3084">
        <v>2377</v>
      </c>
      <c r="F3084">
        <v>561</v>
      </c>
      <c r="G3084">
        <v>29000</v>
      </c>
      <c r="H3084">
        <v>5.4</v>
      </c>
      <c r="I3084">
        <v>208</v>
      </c>
      <c r="J3084">
        <v>107</v>
      </c>
      <c r="K3084">
        <v>15608545</v>
      </c>
      <c r="L3084">
        <v>15000000</v>
      </c>
      <c r="M3084" s="2">
        <f>VLOOKUP(A3084,Sheet2!$A$1:G6808,2,0)</f>
        <v>41098</v>
      </c>
      <c r="N3084" t="str">
        <f>VLOOKUP(A3084,Sheet2!$A$1:G6808,3,0)</f>
        <v>Color</v>
      </c>
      <c r="O3084" t="str">
        <f>VLOOKUP(A3084,Sheet2!$A$1:G6808,4,0)</f>
        <v>Action</v>
      </c>
      <c r="P3084" t="str">
        <f>VLOOKUP(A3084,Sheet2!$A$1:G6808,5,0)</f>
        <v>English</v>
      </c>
      <c r="Q3084" t="str">
        <f>VLOOKUP(A3084,Sheet2!$A$1:G6808,6,0)</f>
        <v>USA</v>
      </c>
      <c r="R3084" t="str">
        <f>VLOOKUP(A3084,Sheet2!$A$1:G6808,7,0)</f>
        <v>R</v>
      </c>
      <c r="S3084" t="str">
        <f>IF(Table19[[#This Row],[Language]]="English","English","Other language")</f>
        <v>English</v>
      </c>
      <c r="T3084">
        <f>Table19[[#This Row],[Gross Revenue]]-Table19[[#This Row],[Budget]]</f>
        <v>608545</v>
      </c>
      <c r="U3084" s="1">
        <f>(Table19[[#This Row],[Gross Revenue]]/Table19[[#This Row],[Budget]])-1</f>
        <v>4.0569666666666615E-2</v>
      </c>
      <c r="V3084" t="str">
        <f t="shared" si="110"/>
        <v>90-110 minutes</v>
      </c>
      <c r="W3084">
        <f>Table19[[#This Row],[Profit]]/Table19[[#This Row],[Budget]]*100</f>
        <v>4.0569666666666659</v>
      </c>
      <c r="X3084">
        <v>-1289919.5</v>
      </c>
      <c r="Y3084">
        <v>-4.8151417500000002E-2</v>
      </c>
      <c r="Z3084" t="str">
        <f t="shared" si="112"/>
        <v>Medium</v>
      </c>
    </row>
    <row r="3085" spans="1:26" x14ac:dyDescent="0.2">
      <c r="A3085" t="s">
        <v>5204</v>
      </c>
      <c r="B3085" t="s">
        <v>968</v>
      </c>
      <c r="C3085" t="s">
        <v>785</v>
      </c>
      <c r="D3085">
        <v>18000</v>
      </c>
      <c r="E3085">
        <v>20056</v>
      </c>
      <c r="F3085">
        <v>438</v>
      </c>
      <c r="G3085">
        <v>0</v>
      </c>
      <c r="H3085">
        <v>6.6</v>
      </c>
      <c r="I3085">
        <v>209</v>
      </c>
      <c r="J3085">
        <v>129</v>
      </c>
      <c r="K3085">
        <v>65948711</v>
      </c>
      <c r="L3085">
        <v>80000000</v>
      </c>
      <c r="M3085" s="2">
        <f>VLOOKUP(A3085,Sheet2!$A$1:G6809,2,0)</f>
        <v>38099</v>
      </c>
      <c r="N3085" t="str">
        <f>VLOOKUP(A3085,Sheet2!$A$1:G6809,3,0)</f>
        <v>Color</v>
      </c>
      <c r="O3085" t="str">
        <f>VLOOKUP(A3085,Sheet2!$A$1:G6809,4,0)</f>
        <v>Drama</v>
      </c>
      <c r="P3085" t="str">
        <f>VLOOKUP(A3085,Sheet2!$A$1:G6809,5,0)</f>
        <v>English</v>
      </c>
      <c r="Q3085" t="str">
        <f>VLOOKUP(A3085,Sheet2!$A$1:G6809,6,0)</f>
        <v>USA</v>
      </c>
      <c r="R3085" t="str">
        <f>VLOOKUP(A3085,Sheet2!$A$1:G6809,7,0)</f>
        <v>R</v>
      </c>
      <c r="S3085" t="str">
        <f>IF(Table19[[#This Row],[Language]]="English","English","Other language")</f>
        <v>English</v>
      </c>
      <c r="T3085">
        <f>Table19[[#This Row],[Gross Revenue]]-Table19[[#This Row],[Budget]]</f>
        <v>-14051289</v>
      </c>
      <c r="U3085" s="1">
        <f>(Table19[[#This Row],[Gross Revenue]]/Table19[[#This Row],[Budget]])-1</f>
        <v>-0.17564111250000003</v>
      </c>
      <c r="V3085" t="str">
        <f t="shared" si="110"/>
        <v>111-130 minutes</v>
      </c>
      <c r="W3085">
        <f>Table19[[#This Row],[Profit]]/Table19[[#This Row],[Budget]]*100</f>
        <v>-17.56411125</v>
      </c>
      <c r="X3085">
        <v>-434215.5</v>
      </c>
      <c r="Y3085">
        <v>-0.10115100772200772</v>
      </c>
      <c r="Z3085" t="str">
        <f t="shared" si="112"/>
        <v>High</v>
      </c>
    </row>
    <row r="3086" spans="1:26" x14ac:dyDescent="0.2">
      <c r="A3086" t="s">
        <v>3492</v>
      </c>
      <c r="B3086" t="s">
        <v>428</v>
      </c>
      <c r="C3086" t="s">
        <v>429</v>
      </c>
      <c r="D3086">
        <v>472</v>
      </c>
      <c r="E3086">
        <v>1045</v>
      </c>
      <c r="F3086">
        <v>8</v>
      </c>
      <c r="G3086">
        <v>0</v>
      </c>
      <c r="H3086">
        <v>4.7</v>
      </c>
      <c r="I3086">
        <v>78</v>
      </c>
      <c r="J3086">
        <v>92</v>
      </c>
      <c r="K3086">
        <v>18843314</v>
      </c>
      <c r="L3086">
        <v>20000000</v>
      </c>
      <c r="M3086" s="2">
        <f>VLOOKUP(A3086,Sheet2!$A$1:G6810,2,0)</f>
        <v>39059</v>
      </c>
      <c r="N3086" t="str">
        <f>VLOOKUP(A3086,Sheet2!$A$1:G6810,3,0)</f>
        <v>Color</v>
      </c>
      <c r="O3086" t="str">
        <f>VLOOKUP(A3086,Sheet2!$A$1:G6810,4,0)</f>
        <v>Action</v>
      </c>
      <c r="P3086" t="str">
        <f>VLOOKUP(A3086,Sheet2!$A$1:G6810,5,0)</f>
        <v>English</v>
      </c>
      <c r="Q3086" t="str">
        <f>VLOOKUP(A3086,Sheet2!$A$1:G6810,6,0)</f>
        <v>USA</v>
      </c>
      <c r="R3086" t="str">
        <f>VLOOKUP(A3086,Sheet2!$A$1:G6810,7,0)</f>
        <v>PG-13</v>
      </c>
      <c r="S3086" t="str">
        <f>IF(Table19[[#This Row],[Language]]="English","English","Other language")</f>
        <v>English</v>
      </c>
      <c r="T3086">
        <f>Table19[[#This Row],[Gross Revenue]]-Table19[[#This Row],[Budget]]</f>
        <v>-1156686</v>
      </c>
      <c r="U3086" s="1">
        <f>(Table19[[#This Row],[Gross Revenue]]/Table19[[#This Row],[Budget]])-1</f>
        <v>-5.7834300000000005E-2</v>
      </c>
      <c r="V3086" t="str">
        <f t="shared" si="110"/>
        <v>90-110 minutes</v>
      </c>
      <c r="W3086">
        <f>Table19[[#This Row],[Profit]]/Table19[[#This Row],[Budget]]*100</f>
        <v>-5.7834300000000001</v>
      </c>
      <c r="X3086">
        <v>-1289919.5</v>
      </c>
      <c r="Y3086">
        <v>-4.8151417500000002E-2</v>
      </c>
      <c r="Z3086" t="str">
        <f t="shared" si="112"/>
        <v>Medium</v>
      </c>
    </row>
    <row r="3087" spans="1:26" x14ac:dyDescent="0.2">
      <c r="A3087" t="s">
        <v>6894</v>
      </c>
      <c r="B3087" t="s">
        <v>1241</v>
      </c>
      <c r="C3087" t="s">
        <v>1275</v>
      </c>
      <c r="D3087">
        <v>13000</v>
      </c>
      <c r="E3087">
        <v>14831</v>
      </c>
      <c r="F3087">
        <v>0</v>
      </c>
      <c r="G3087">
        <v>153000</v>
      </c>
      <c r="H3087">
        <v>8.1</v>
      </c>
      <c r="I3087">
        <v>568</v>
      </c>
      <c r="J3087">
        <v>151</v>
      </c>
      <c r="K3087">
        <v>228430993</v>
      </c>
      <c r="L3087">
        <v>108000000</v>
      </c>
      <c r="M3087" s="2">
        <f>VLOOKUP(A3087,Sheet2!$A$1:G6811,2,0)</f>
        <v>42152</v>
      </c>
      <c r="N3087" t="str">
        <f>VLOOKUP(A3087,Sheet2!$A$1:G6811,3,0)</f>
        <v>Color</v>
      </c>
      <c r="O3087" t="str">
        <f>VLOOKUP(A3087,Sheet2!$A$1:G6811,4,0)</f>
        <v>Adventure</v>
      </c>
      <c r="P3087" t="str">
        <f>VLOOKUP(A3087,Sheet2!$A$1:G6811,5,0)</f>
        <v>English</v>
      </c>
      <c r="Q3087" t="str">
        <f>VLOOKUP(A3087,Sheet2!$A$1:G6811,6,0)</f>
        <v>USA</v>
      </c>
      <c r="R3087" t="str">
        <f>VLOOKUP(A3087,Sheet2!$A$1:G6811,7,0)</f>
        <v>PG-13</v>
      </c>
      <c r="S3087" t="str">
        <f>IF(Table19[[#This Row],[Language]]="English","English","Other language")</f>
        <v>English</v>
      </c>
      <c r="T3087">
        <f>Table19[[#This Row],[Gross Revenue]]-Table19[[#This Row],[Budget]]</f>
        <v>120430993</v>
      </c>
      <c r="U3087" s="1">
        <f>(Table19[[#This Row],[Gross Revenue]]/Table19[[#This Row],[Budget]])-1</f>
        <v>1.115101787037037</v>
      </c>
      <c r="V3087" t="str">
        <f t="shared" si="110"/>
        <v>&gt;150 minutes</v>
      </c>
      <c r="W3087">
        <f>Table19[[#This Row],[Profit]]/Table19[[#This Row],[Budget]]*100</f>
        <v>111.5101787037037</v>
      </c>
      <c r="X3087">
        <v>3892693.5</v>
      </c>
      <c r="Y3087">
        <v>0.11726928571428571</v>
      </c>
      <c r="Z3087" t="str">
        <f t="shared" si="112"/>
        <v>High</v>
      </c>
    </row>
    <row r="3088" spans="1:26" x14ac:dyDescent="0.2">
      <c r="A3088" t="s">
        <v>5726</v>
      </c>
      <c r="B3088" t="s">
        <v>888</v>
      </c>
      <c r="C3088" t="s">
        <v>984</v>
      </c>
      <c r="D3088">
        <v>789</v>
      </c>
      <c r="E3088">
        <v>2085</v>
      </c>
      <c r="F3088">
        <v>55</v>
      </c>
      <c r="G3088">
        <v>0</v>
      </c>
      <c r="H3088">
        <v>6.9</v>
      </c>
      <c r="I3088">
        <v>57</v>
      </c>
      <c r="J3088">
        <v>114</v>
      </c>
      <c r="K3088">
        <v>119938730</v>
      </c>
      <c r="L3088">
        <v>18000000</v>
      </c>
      <c r="M3088" s="2">
        <f>VLOOKUP(A3088,Sheet2!$A$1:G6812,2,0)</f>
        <v>34352</v>
      </c>
      <c r="N3088" t="str">
        <f>VLOOKUP(A3088,Sheet2!$A$1:G6812,3,0)</f>
        <v>Color</v>
      </c>
      <c r="O3088" t="str">
        <f>VLOOKUP(A3088,Sheet2!$A$1:G6812,4,0)</f>
        <v>Action</v>
      </c>
      <c r="P3088" t="str">
        <f>VLOOKUP(A3088,Sheet2!$A$1:G6812,5,0)</f>
        <v>English</v>
      </c>
      <c r="Q3088" t="str">
        <f>VLOOKUP(A3088,Sheet2!$A$1:G6812,6,0)</f>
        <v>USA</v>
      </c>
      <c r="R3088" t="str">
        <f>VLOOKUP(A3088,Sheet2!$A$1:G6812,7,0)</f>
        <v>PG-13</v>
      </c>
      <c r="S3088" t="str">
        <f>IF(Table19[[#This Row],[Language]]="English","English","Other language")</f>
        <v>English</v>
      </c>
      <c r="T3088">
        <f>Table19[[#This Row],[Gross Revenue]]-Table19[[#This Row],[Budget]]</f>
        <v>101938730</v>
      </c>
      <c r="U3088" s="1">
        <f>(Table19[[#This Row],[Gross Revenue]]/Table19[[#This Row],[Budget]])-1</f>
        <v>5.6632627777777778</v>
      </c>
      <c r="V3088" t="str">
        <f t="shared" si="110"/>
        <v>111-130 minutes</v>
      </c>
      <c r="W3088">
        <f>Table19[[#This Row],[Profit]]/Table19[[#This Row],[Budget]]*100</f>
        <v>566.32627777777782</v>
      </c>
      <c r="X3088">
        <v>-1289919.5</v>
      </c>
      <c r="Y3088">
        <v>-4.8151417500000002E-2</v>
      </c>
      <c r="Z3088" t="str">
        <f t="shared" si="112"/>
        <v>Medium</v>
      </c>
    </row>
    <row r="3089" spans="1:26" x14ac:dyDescent="0.2">
      <c r="A3089" t="s">
        <v>5404</v>
      </c>
      <c r="B3089" t="s">
        <v>784</v>
      </c>
      <c r="C3089" t="s">
        <v>1053</v>
      </c>
      <c r="D3089">
        <v>12000</v>
      </c>
      <c r="E3089">
        <v>12396</v>
      </c>
      <c r="F3089">
        <v>258</v>
      </c>
      <c r="G3089">
        <v>0</v>
      </c>
      <c r="H3089">
        <v>6.7</v>
      </c>
      <c r="I3089">
        <v>156</v>
      </c>
      <c r="J3089">
        <v>136</v>
      </c>
      <c r="K3089">
        <v>93771072</v>
      </c>
      <c r="L3089">
        <v>65000000</v>
      </c>
      <c r="M3089" s="2">
        <f>VLOOKUP(A3089,Sheet2!$A$1:G6813,2,0)</f>
        <v>35986</v>
      </c>
      <c r="N3089" t="str">
        <f>VLOOKUP(A3089,Sheet2!$A$1:G6813,3,0)</f>
        <v>Color</v>
      </c>
      <c r="O3089" t="str">
        <f>VLOOKUP(A3089,Sheet2!$A$1:G6813,4,0)</f>
        <v>Action</v>
      </c>
      <c r="P3089" t="str">
        <f>VLOOKUP(A3089,Sheet2!$A$1:G6813,5,0)</f>
        <v>English</v>
      </c>
      <c r="Q3089" t="str">
        <f>VLOOKUP(A3089,Sheet2!$A$1:G6813,6,0)</f>
        <v>USA</v>
      </c>
      <c r="R3089" t="str">
        <f>VLOOKUP(A3089,Sheet2!$A$1:G6813,7,0)</f>
        <v>PG-13</v>
      </c>
      <c r="S3089" t="str">
        <f>IF(Table19[[#This Row],[Language]]="English","English","Other language")</f>
        <v>English</v>
      </c>
      <c r="T3089">
        <f>Table19[[#This Row],[Gross Revenue]]-Table19[[#This Row],[Budget]]</f>
        <v>28771072</v>
      </c>
      <c r="U3089" s="1">
        <f>(Table19[[#This Row],[Gross Revenue]]/Table19[[#This Row],[Budget]])-1</f>
        <v>0.44263187692307682</v>
      </c>
      <c r="V3089" t="str">
        <f t="shared" si="110"/>
        <v>131-150 minutes</v>
      </c>
      <c r="W3089">
        <f>Table19[[#This Row],[Profit]]/Table19[[#This Row],[Budget]]*100</f>
        <v>44.263187692307696</v>
      </c>
      <c r="X3089">
        <v>-1289919.5</v>
      </c>
      <c r="Y3089">
        <v>-4.8151417500000002E-2</v>
      </c>
      <c r="Z3089" t="str">
        <f t="shared" si="112"/>
        <v>High</v>
      </c>
    </row>
    <row r="3090" spans="1:26" x14ac:dyDescent="0.2">
      <c r="A3090" t="s">
        <v>5925</v>
      </c>
      <c r="B3090" t="s">
        <v>2632</v>
      </c>
      <c r="C3090" t="s">
        <v>2235</v>
      </c>
      <c r="D3090">
        <v>378</v>
      </c>
      <c r="E3090">
        <v>427</v>
      </c>
      <c r="F3090">
        <v>0</v>
      </c>
      <c r="G3090">
        <v>27000</v>
      </c>
      <c r="H3090">
        <v>7.1</v>
      </c>
      <c r="I3090">
        <v>546</v>
      </c>
      <c r="J3090">
        <v>144</v>
      </c>
      <c r="K3090">
        <v>16377274</v>
      </c>
      <c r="L3090">
        <v>32000000</v>
      </c>
      <c r="M3090" s="2">
        <f>VLOOKUP(A3090,Sheet2!$A$1:G6814,2,0)</f>
        <v>40965</v>
      </c>
      <c r="N3090" t="str">
        <f>VLOOKUP(A3090,Sheet2!$A$1:G6814,3,0)</f>
        <v>Color</v>
      </c>
      <c r="O3090" t="str">
        <f>VLOOKUP(A3090,Sheet2!$A$1:G6814,4,0)</f>
        <v>Drama</v>
      </c>
      <c r="P3090" t="str">
        <f>VLOOKUP(A3090,Sheet2!$A$1:G6814,5,0)</f>
        <v>English</v>
      </c>
      <c r="Q3090" t="str">
        <f>VLOOKUP(A3090,Sheet2!$A$1:G6814,6,0)</f>
        <v>USA</v>
      </c>
      <c r="R3090" t="str">
        <f>VLOOKUP(A3090,Sheet2!$A$1:G6814,7,0)</f>
        <v>R</v>
      </c>
      <c r="S3090" t="str">
        <f>IF(Table19[[#This Row],[Language]]="English","English","Other language")</f>
        <v>English</v>
      </c>
      <c r="T3090">
        <f>Table19[[#This Row],[Gross Revenue]]-Table19[[#This Row],[Budget]]</f>
        <v>-15622726</v>
      </c>
      <c r="U3090" s="1">
        <f>(Table19[[#This Row],[Gross Revenue]]/Table19[[#This Row],[Budget]])-1</f>
        <v>-0.4882101875</v>
      </c>
      <c r="V3090" t="str">
        <f t="shared" si="110"/>
        <v>131-150 minutes</v>
      </c>
      <c r="W3090">
        <f>Table19[[#This Row],[Profit]]/Table19[[#This Row],[Budget]]*100</f>
        <v>-48.82101875</v>
      </c>
      <c r="X3090">
        <v>-434215.5</v>
      </c>
      <c r="Y3090">
        <v>-0.10115100772200772</v>
      </c>
      <c r="Z3090" t="str">
        <f t="shared" si="112"/>
        <v>Medium</v>
      </c>
    </row>
    <row r="3091" spans="1:26" x14ac:dyDescent="0.2">
      <c r="A3091" t="s">
        <v>3304</v>
      </c>
      <c r="B3091" t="s">
        <v>97</v>
      </c>
      <c r="C3091" t="s">
        <v>98</v>
      </c>
      <c r="D3091">
        <v>911</v>
      </c>
      <c r="E3091">
        <v>3058</v>
      </c>
      <c r="F3091">
        <v>11</v>
      </c>
      <c r="G3091">
        <v>1000</v>
      </c>
      <c r="H3091">
        <v>3.3</v>
      </c>
      <c r="I3091">
        <v>56</v>
      </c>
      <c r="J3091">
        <v>80</v>
      </c>
      <c r="K3091">
        <v>40363530</v>
      </c>
      <c r="L3091">
        <v>16000000</v>
      </c>
      <c r="M3091" s="2">
        <f>VLOOKUP(A3091,Sheet2!$A$1:G6815,2,0)</f>
        <v>37532</v>
      </c>
      <c r="N3091" t="str">
        <f>VLOOKUP(A3091,Sheet2!$A$1:G6815,3,0)</f>
        <v>Color</v>
      </c>
      <c r="O3091" t="str">
        <f>VLOOKUP(A3091,Sheet2!$A$1:G6815,4,0)</f>
        <v>Comedy</v>
      </c>
      <c r="P3091" t="str">
        <f>VLOOKUP(A3091,Sheet2!$A$1:G6815,5,0)</f>
        <v>English</v>
      </c>
      <c r="Q3091" t="str">
        <f>VLOOKUP(A3091,Sheet2!$A$1:G6815,6,0)</f>
        <v>USA</v>
      </c>
      <c r="R3091" t="str">
        <f>VLOOKUP(A3091,Sheet2!$A$1:G6815,7,0)</f>
        <v>PG</v>
      </c>
      <c r="S3091" t="str">
        <f>IF(Table19[[#This Row],[Language]]="English","English","Other language")</f>
        <v>English</v>
      </c>
      <c r="T3091">
        <f>Table19[[#This Row],[Gross Revenue]]-Table19[[#This Row],[Budget]]</f>
        <v>24363530</v>
      </c>
      <c r="U3091" s="1">
        <f>(Table19[[#This Row],[Gross Revenue]]/Table19[[#This Row],[Budget]])-1</f>
        <v>1.5227206249999998</v>
      </c>
      <c r="V3091" t="str">
        <f t="shared" si="110"/>
        <v>&lt;90 minutes</v>
      </c>
      <c r="W3091">
        <f>Table19[[#This Row],[Profit]]/Table19[[#This Row],[Budget]]*100</f>
        <v>152.2720625</v>
      </c>
      <c r="X3091">
        <v>1637763</v>
      </c>
      <c r="Y3091">
        <v>0.19178668286445014</v>
      </c>
      <c r="Z3091" t="str">
        <f t="shared" si="112"/>
        <v>Medium</v>
      </c>
    </row>
    <row r="3092" spans="1:26" x14ac:dyDescent="0.2">
      <c r="A3092" t="s">
        <v>5540</v>
      </c>
      <c r="B3092" t="s">
        <v>655</v>
      </c>
      <c r="C3092" t="s">
        <v>2370</v>
      </c>
      <c r="D3092">
        <v>3000</v>
      </c>
      <c r="E3092">
        <v>4053</v>
      </c>
      <c r="F3092">
        <v>47</v>
      </c>
      <c r="G3092">
        <v>808</v>
      </c>
      <c r="H3092">
        <v>6.8</v>
      </c>
      <c r="I3092">
        <v>191</v>
      </c>
      <c r="J3092">
        <v>96</v>
      </c>
      <c r="K3092">
        <v>12570442</v>
      </c>
      <c r="L3092">
        <v>10000000</v>
      </c>
      <c r="M3092" s="2">
        <f>VLOOKUP(A3092,Sheet2!$A$1:G6816,2,0)</f>
        <v>38497</v>
      </c>
      <c r="N3092" t="str">
        <f>VLOOKUP(A3092,Sheet2!$A$1:G6816,3,0)</f>
        <v>Color</v>
      </c>
      <c r="O3092" t="str">
        <f>VLOOKUP(A3092,Sheet2!$A$1:G6816,4,0)</f>
        <v>Comedy</v>
      </c>
      <c r="P3092" t="str">
        <f>VLOOKUP(A3092,Sheet2!$A$1:G6816,5,0)</f>
        <v>English</v>
      </c>
      <c r="Q3092" t="str">
        <f>VLOOKUP(A3092,Sheet2!$A$1:G6816,6,0)</f>
        <v>USA</v>
      </c>
      <c r="R3092" t="str">
        <f>VLOOKUP(A3092,Sheet2!$A$1:G6816,7,0)</f>
        <v>R</v>
      </c>
      <c r="S3092" t="str">
        <f>IF(Table19[[#This Row],[Language]]="English","English","Other language")</f>
        <v>English</v>
      </c>
      <c r="T3092">
        <f>Table19[[#This Row],[Gross Revenue]]-Table19[[#This Row],[Budget]]</f>
        <v>2570442</v>
      </c>
      <c r="U3092" s="1">
        <f>(Table19[[#This Row],[Gross Revenue]]/Table19[[#This Row],[Budget]])-1</f>
        <v>0.25704419999999994</v>
      </c>
      <c r="V3092" t="str">
        <f t="shared" si="110"/>
        <v>90-110 minutes</v>
      </c>
      <c r="W3092">
        <f>Table19[[#This Row],[Profit]]/Table19[[#This Row],[Budget]]*100</f>
        <v>25.704419999999999</v>
      </c>
      <c r="X3092">
        <v>1637763</v>
      </c>
      <c r="Y3092">
        <v>0.19178668286445014</v>
      </c>
      <c r="Z3092" t="str">
        <f t="shared" si="112"/>
        <v>Low</v>
      </c>
    </row>
    <row r="3093" spans="1:26" x14ac:dyDescent="0.2">
      <c r="A3093" t="s">
        <v>7017</v>
      </c>
      <c r="B3093" t="s">
        <v>976</v>
      </c>
      <c r="C3093" t="s">
        <v>858</v>
      </c>
      <c r="D3093">
        <v>18000</v>
      </c>
      <c r="E3093">
        <v>18563</v>
      </c>
      <c r="F3093">
        <v>0</v>
      </c>
      <c r="G3093">
        <v>25000</v>
      </c>
      <c r="H3093">
        <v>8.6999999999999993</v>
      </c>
      <c r="I3093">
        <v>313</v>
      </c>
      <c r="J3093">
        <v>136</v>
      </c>
      <c r="K3093">
        <v>171383253</v>
      </c>
      <c r="L3093">
        <v>63000000</v>
      </c>
      <c r="M3093" s="2">
        <f>VLOOKUP(A3093,Sheet2!$A$1:G6817,2,0)</f>
        <v>36521</v>
      </c>
      <c r="N3093" t="str">
        <f>VLOOKUP(A3093,Sheet2!$A$1:G6817,3,0)</f>
        <v>Color</v>
      </c>
      <c r="O3093" t="str">
        <f>VLOOKUP(A3093,Sheet2!$A$1:G6817,4,0)</f>
        <v>Action</v>
      </c>
      <c r="P3093" t="str">
        <f>VLOOKUP(A3093,Sheet2!$A$1:G6817,5,0)</f>
        <v>English</v>
      </c>
      <c r="Q3093" t="str">
        <f>VLOOKUP(A3093,Sheet2!$A$1:G6817,6,0)</f>
        <v>USA</v>
      </c>
      <c r="R3093" t="str">
        <f>VLOOKUP(A3093,Sheet2!$A$1:G6817,7,0)</f>
        <v>R</v>
      </c>
      <c r="S3093" t="str">
        <f>IF(Table19[[#This Row],[Language]]="English","English","Other language")</f>
        <v>English</v>
      </c>
      <c r="T3093">
        <f>Table19[[#This Row],[Gross Revenue]]-Table19[[#This Row],[Budget]]</f>
        <v>108383253</v>
      </c>
      <c r="U3093" s="1">
        <f>(Table19[[#This Row],[Gross Revenue]]/Table19[[#This Row],[Budget]])-1</f>
        <v>1.7203690952380954</v>
      </c>
      <c r="V3093" t="str">
        <f t="shared" si="110"/>
        <v>131-150 minutes</v>
      </c>
      <c r="W3093">
        <f>Table19[[#This Row],[Profit]]/Table19[[#This Row],[Budget]]*100</f>
        <v>172.03690952380953</v>
      </c>
      <c r="X3093">
        <v>-1289919.5</v>
      </c>
      <c r="Y3093">
        <v>-4.8151417500000002E-2</v>
      </c>
      <c r="Z3093" t="str">
        <f t="shared" si="112"/>
        <v>High</v>
      </c>
    </row>
    <row r="3094" spans="1:26" x14ac:dyDescent="0.2">
      <c r="A3094" t="s">
        <v>6115</v>
      </c>
      <c r="B3094" t="s">
        <v>2745</v>
      </c>
      <c r="C3094" t="s">
        <v>858</v>
      </c>
      <c r="D3094">
        <v>234</v>
      </c>
      <c r="E3094">
        <v>534</v>
      </c>
      <c r="F3094">
        <v>0</v>
      </c>
      <c r="G3094">
        <v>0</v>
      </c>
      <c r="H3094">
        <v>7.2</v>
      </c>
      <c r="I3094">
        <v>275</v>
      </c>
      <c r="J3094">
        <v>138</v>
      </c>
      <c r="K3094">
        <v>281492479</v>
      </c>
      <c r="L3094">
        <v>150000000</v>
      </c>
      <c r="M3094" s="2">
        <f>VLOOKUP(A3094,Sheet2!$A$1:G6818,2,0)</f>
        <v>37921</v>
      </c>
      <c r="N3094" t="str">
        <f>VLOOKUP(A3094,Sheet2!$A$1:G6818,3,0)</f>
        <v>Color</v>
      </c>
      <c r="O3094" t="str">
        <f>VLOOKUP(A3094,Sheet2!$A$1:G6818,4,0)</f>
        <v>Action</v>
      </c>
      <c r="P3094" t="str">
        <f>VLOOKUP(A3094,Sheet2!$A$1:G6818,5,0)</f>
        <v>English</v>
      </c>
      <c r="Q3094" t="str">
        <f>VLOOKUP(A3094,Sheet2!$A$1:G6818,6,0)</f>
        <v>USA</v>
      </c>
      <c r="R3094" t="str">
        <f>VLOOKUP(A3094,Sheet2!$A$1:G6818,7,0)</f>
        <v>R</v>
      </c>
      <c r="S3094" t="str">
        <f>IF(Table19[[#This Row],[Language]]="English","English","Other language")</f>
        <v>English</v>
      </c>
      <c r="T3094">
        <f>Table19[[#This Row],[Gross Revenue]]-Table19[[#This Row],[Budget]]</f>
        <v>131492479</v>
      </c>
      <c r="U3094" s="1">
        <f>(Table19[[#This Row],[Gross Revenue]]/Table19[[#This Row],[Budget]])-1</f>
        <v>0.87661652666666656</v>
      </c>
      <c r="V3094" t="str">
        <f t="shared" si="110"/>
        <v>131-150 minutes</v>
      </c>
      <c r="W3094">
        <f>Table19[[#This Row],[Profit]]/Table19[[#This Row],[Budget]]*100</f>
        <v>87.661652666666669</v>
      </c>
      <c r="X3094">
        <v>-1289919.5</v>
      </c>
      <c r="Y3094">
        <v>-4.8151417500000002E-2</v>
      </c>
      <c r="Z3094" t="str">
        <f t="shared" si="112"/>
        <v>High</v>
      </c>
    </row>
    <row r="3095" spans="1:26" x14ac:dyDescent="0.2">
      <c r="A3095" t="s">
        <v>5374</v>
      </c>
      <c r="B3095" t="s">
        <v>2138</v>
      </c>
      <c r="C3095" t="s">
        <v>858</v>
      </c>
      <c r="D3095">
        <v>309</v>
      </c>
      <c r="E3095">
        <v>1062</v>
      </c>
      <c r="F3095">
        <v>0</v>
      </c>
      <c r="G3095">
        <v>0</v>
      </c>
      <c r="H3095">
        <v>6.7</v>
      </c>
      <c r="I3095">
        <v>245</v>
      </c>
      <c r="J3095">
        <v>129</v>
      </c>
      <c r="K3095">
        <v>139259759</v>
      </c>
      <c r="L3095">
        <v>150000000</v>
      </c>
      <c r="M3095" s="2">
        <f>VLOOKUP(A3095,Sheet2!$A$1:G6819,2,0)</f>
        <v>37662</v>
      </c>
      <c r="N3095" t="str">
        <f>VLOOKUP(A3095,Sheet2!$A$1:G6819,3,0)</f>
        <v>Color</v>
      </c>
      <c r="O3095" t="str">
        <f>VLOOKUP(A3095,Sheet2!$A$1:G6819,4,0)</f>
        <v>Action</v>
      </c>
      <c r="P3095" t="str">
        <f>VLOOKUP(A3095,Sheet2!$A$1:G6819,5,0)</f>
        <v>English</v>
      </c>
      <c r="Q3095" t="str">
        <f>VLOOKUP(A3095,Sheet2!$A$1:G6819,6,0)</f>
        <v>Australia</v>
      </c>
      <c r="R3095" t="str">
        <f>VLOOKUP(A3095,Sheet2!$A$1:G6819,7,0)</f>
        <v>R</v>
      </c>
      <c r="S3095" t="str">
        <f>IF(Table19[[#This Row],[Language]]="English","English","Other language")</f>
        <v>English</v>
      </c>
      <c r="T3095">
        <f>Table19[[#This Row],[Gross Revenue]]-Table19[[#This Row],[Budget]]</f>
        <v>-10740241</v>
      </c>
      <c r="U3095" s="1">
        <f>(Table19[[#This Row],[Gross Revenue]]/Table19[[#This Row],[Budget]])-1</f>
        <v>-7.1601606666666706E-2</v>
      </c>
      <c r="V3095" t="str">
        <f t="shared" si="110"/>
        <v>111-130 minutes</v>
      </c>
      <c r="W3095">
        <f>Table19[[#This Row],[Profit]]/Table19[[#This Row],[Budget]]*100</f>
        <v>-7.1601606666666662</v>
      </c>
      <c r="X3095">
        <v>-1289919.5</v>
      </c>
      <c r="Y3095">
        <v>-4.8151417500000002E-2</v>
      </c>
      <c r="Z3095" t="str">
        <f t="shared" si="112"/>
        <v>High</v>
      </c>
    </row>
    <row r="3096" spans="1:26" x14ac:dyDescent="0.2">
      <c r="A3096" t="s">
        <v>5574</v>
      </c>
      <c r="B3096" t="s">
        <v>1951</v>
      </c>
      <c r="C3096" t="s">
        <v>1952</v>
      </c>
      <c r="D3096">
        <v>988</v>
      </c>
      <c r="E3096">
        <v>1783</v>
      </c>
      <c r="F3096">
        <v>47</v>
      </c>
      <c r="G3096">
        <v>38000</v>
      </c>
      <c r="H3096">
        <v>6.8</v>
      </c>
      <c r="I3096">
        <v>297</v>
      </c>
      <c r="J3096">
        <v>113</v>
      </c>
      <c r="K3096">
        <v>102413606</v>
      </c>
      <c r="L3096">
        <v>34000000</v>
      </c>
      <c r="M3096" s="2">
        <f>VLOOKUP(A3096,Sheet2!$A$1:G6820,2,0)</f>
        <v>41898</v>
      </c>
      <c r="N3096" t="str">
        <f>VLOOKUP(A3096,Sheet2!$A$1:G6820,3,0)</f>
        <v>Color</v>
      </c>
      <c r="O3096" t="str">
        <f>VLOOKUP(A3096,Sheet2!$A$1:G6820,4,0)</f>
        <v>Action</v>
      </c>
      <c r="P3096" t="str">
        <f>VLOOKUP(A3096,Sheet2!$A$1:G6820,5,0)</f>
        <v>English</v>
      </c>
      <c r="Q3096" t="str">
        <f>VLOOKUP(A3096,Sheet2!$A$1:G6820,6,0)</f>
        <v>USA</v>
      </c>
      <c r="R3096" t="str">
        <f>VLOOKUP(A3096,Sheet2!$A$1:G6820,7,0)</f>
        <v>PG-13</v>
      </c>
      <c r="S3096" t="str">
        <f>IF(Table19[[#This Row],[Language]]="English","English","Other language")</f>
        <v>English</v>
      </c>
      <c r="T3096">
        <f>Table19[[#This Row],[Gross Revenue]]-Table19[[#This Row],[Budget]]</f>
        <v>68413606</v>
      </c>
      <c r="U3096" s="1">
        <f>(Table19[[#This Row],[Gross Revenue]]/Table19[[#This Row],[Budget]])-1</f>
        <v>2.0121648823529412</v>
      </c>
      <c r="V3096" t="str">
        <f t="shared" si="110"/>
        <v>111-130 minutes</v>
      </c>
      <c r="W3096">
        <f>Table19[[#This Row],[Profit]]/Table19[[#This Row],[Budget]]*100</f>
        <v>201.21648823529412</v>
      </c>
      <c r="X3096">
        <v>-1289919.5</v>
      </c>
      <c r="Y3096">
        <v>-4.8151417500000002E-2</v>
      </c>
      <c r="Z3096" t="str">
        <f t="shared" si="112"/>
        <v>Medium</v>
      </c>
    </row>
    <row r="3097" spans="1:26" x14ac:dyDescent="0.2">
      <c r="A3097" t="s">
        <v>5197</v>
      </c>
      <c r="B3097" t="s">
        <v>150</v>
      </c>
      <c r="C3097" t="s">
        <v>593</v>
      </c>
      <c r="D3097">
        <v>26000</v>
      </c>
      <c r="E3097">
        <v>27834</v>
      </c>
      <c r="F3097">
        <v>165</v>
      </c>
      <c r="G3097">
        <v>16000</v>
      </c>
      <c r="H3097">
        <v>6.6</v>
      </c>
      <c r="I3097">
        <v>252</v>
      </c>
      <c r="J3097">
        <v>93</v>
      </c>
      <c r="K3097">
        <v>29113588</v>
      </c>
      <c r="L3097">
        <v>40000000</v>
      </c>
      <c r="M3097" s="2">
        <f>VLOOKUP(A3097,Sheet2!$A$1:G6821,2,0)</f>
        <v>40690</v>
      </c>
      <c r="N3097" t="str">
        <f>VLOOKUP(A3097,Sheet2!$A$1:G6821,3,0)</f>
        <v>Color</v>
      </c>
      <c r="O3097" t="str">
        <f>VLOOKUP(A3097,Sheet2!$A$1:G6821,4,0)</f>
        <v>Action</v>
      </c>
      <c r="P3097" t="str">
        <f>VLOOKUP(A3097,Sheet2!$A$1:G6821,5,0)</f>
        <v>English</v>
      </c>
      <c r="Q3097" t="str">
        <f>VLOOKUP(A3097,Sheet2!$A$1:G6821,6,0)</f>
        <v>USA</v>
      </c>
      <c r="R3097" t="str">
        <f>VLOOKUP(A3097,Sheet2!$A$1:G6821,7,0)</f>
        <v>R</v>
      </c>
      <c r="S3097" t="str">
        <f>IF(Table19[[#This Row],[Language]]="English","English","Other language")</f>
        <v>English</v>
      </c>
      <c r="T3097">
        <f>Table19[[#This Row],[Gross Revenue]]-Table19[[#This Row],[Budget]]</f>
        <v>-10886412</v>
      </c>
      <c r="U3097" s="1">
        <f>(Table19[[#This Row],[Gross Revenue]]/Table19[[#This Row],[Budget]])-1</f>
        <v>-0.27216030000000002</v>
      </c>
      <c r="V3097" t="str">
        <f t="shared" si="110"/>
        <v>90-110 minutes</v>
      </c>
      <c r="W3097">
        <f>Table19[[#This Row],[Profit]]/Table19[[#This Row],[Budget]]*100</f>
        <v>-27.216030000000003</v>
      </c>
      <c r="X3097">
        <v>-1289919.5</v>
      </c>
      <c r="Y3097">
        <v>-4.8151417500000002E-2</v>
      </c>
      <c r="Z3097" t="str">
        <f t="shared" si="112"/>
        <v>High</v>
      </c>
    </row>
    <row r="3098" spans="1:26" x14ac:dyDescent="0.2">
      <c r="A3098" t="s">
        <v>3667</v>
      </c>
      <c r="B3098" t="s">
        <v>702</v>
      </c>
      <c r="C3098" t="s">
        <v>703</v>
      </c>
      <c r="D3098">
        <v>687</v>
      </c>
      <c r="E3098">
        <v>1134</v>
      </c>
      <c r="F3098">
        <v>4</v>
      </c>
      <c r="G3098">
        <v>505</v>
      </c>
      <c r="H3098">
        <v>5.2</v>
      </c>
      <c r="I3098">
        <v>98</v>
      </c>
      <c r="J3098">
        <v>108</v>
      </c>
      <c r="K3098">
        <v>22108977</v>
      </c>
      <c r="L3098">
        <v>41000000</v>
      </c>
      <c r="M3098" s="2">
        <f>VLOOKUP(A3098,Sheet2!$A$1:G6822,2,0)</f>
        <v>37758</v>
      </c>
      <c r="N3098" t="str">
        <f>VLOOKUP(A3098,Sheet2!$A$1:G6822,3,0)</f>
        <v>Color</v>
      </c>
      <c r="O3098" t="str">
        <f>VLOOKUP(A3098,Sheet2!$A$1:G6822,4,0)</f>
        <v>Action</v>
      </c>
      <c r="P3098" t="str">
        <f>VLOOKUP(A3098,Sheet2!$A$1:G6822,5,0)</f>
        <v>English</v>
      </c>
      <c r="Q3098" t="str">
        <f>VLOOKUP(A3098,Sheet2!$A$1:G6822,6,0)</f>
        <v>Hong Kong</v>
      </c>
      <c r="R3098" t="str">
        <f>VLOOKUP(A3098,Sheet2!$A$1:G6822,7,0)</f>
        <v>PG-13</v>
      </c>
      <c r="S3098" t="str">
        <f>IF(Table19[[#This Row],[Language]]="English","English","Other language")</f>
        <v>English</v>
      </c>
      <c r="T3098">
        <f>Table19[[#This Row],[Gross Revenue]]-Table19[[#This Row],[Budget]]</f>
        <v>-18891023</v>
      </c>
      <c r="U3098" s="1">
        <f>(Table19[[#This Row],[Gross Revenue]]/Table19[[#This Row],[Budget]])-1</f>
        <v>-0.46075665853658532</v>
      </c>
      <c r="V3098" t="str">
        <f t="shared" si="110"/>
        <v>90-110 minutes</v>
      </c>
      <c r="W3098">
        <f>Table19[[#This Row],[Profit]]/Table19[[#This Row],[Budget]]*100</f>
        <v>-46.075665853658535</v>
      </c>
      <c r="X3098">
        <v>-1289919.5</v>
      </c>
      <c r="Y3098">
        <v>-4.8151417500000002E-2</v>
      </c>
      <c r="Z3098" t="str">
        <f t="shared" si="112"/>
        <v>High</v>
      </c>
    </row>
    <row r="3099" spans="1:26" x14ac:dyDescent="0.2">
      <c r="A3099" t="s">
        <v>4642</v>
      </c>
      <c r="B3099" t="s">
        <v>971</v>
      </c>
      <c r="C3099" t="s">
        <v>1722</v>
      </c>
      <c r="D3099">
        <v>18000</v>
      </c>
      <c r="E3099">
        <v>32474</v>
      </c>
      <c r="F3099">
        <v>293</v>
      </c>
      <c r="G3099">
        <v>15000</v>
      </c>
      <c r="H3099">
        <v>6.2</v>
      </c>
      <c r="I3099">
        <v>271</v>
      </c>
      <c r="J3099">
        <v>94</v>
      </c>
      <c r="K3099">
        <v>32416109</v>
      </c>
      <c r="L3099">
        <v>25000000</v>
      </c>
      <c r="M3099" s="2">
        <f>VLOOKUP(A3099,Sheet2!$A$1:G6823,2,0)</f>
        <v>39860</v>
      </c>
      <c r="N3099" t="str">
        <f>VLOOKUP(A3099,Sheet2!$A$1:G6823,3,0)</f>
        <v>Color</v>
      </c>
      <c r="O3099" t="str">
        <f>VLOOKUP(A3099,Sheet2!$A$1:G6823,4,0)</f>
        <v>Comedy</v>
      </c>
      <c r="P3099" t="str">
        <f>VLOOKUP(A3099,Sheet2!$A$1:G6823,5,0)</f>
        <v>English</v>
      </c>
      <c r="Q3099" t="str">
        <f>VLOOKUP(A3099,Sheet2!$A$1:G6823,6,0)</f>
        <v>USA</v>
      </c>
      <c r="R3099" t="str">
        <f>VLOOKUP(A3099,Sheet2!$A$1:G6823,7,0)</f>
        <v>R</v>
      </c>
      <c r="S3099" t="str">
        <f>IF(Table19[[#This Row],[Language]]="English","English","Other language")</f>
        <v>English</v>
      </c>
      <c r="T3099">
        <f>Table19[[#This Row],[Gross Revenue]]-Table19[[#This Row],[Budget]]</f>
        <v>7416109</v>
      </c>
      <c r="U3099" s="1">
        <f>(Table19[[#This Row],[Gross Revenue]]/Table19[[#This Row],[Budget]])-1</f>
        <v>0.29664435999999994</v>
      </c>
      <c r="V3099" t="str">
        <f t="shared" si="110"/>
        <v>90-110 minutes</v>
      </c>
      <c r="W3099">
        <f>Table19[[#This Row],[Profit]]/Table19[[#This Row],[Budget]]*100</f>
        <v>29.664435999999998</v>
      </c>
      <c r="X3099">
        <v>1637763</v>
      </c>
      <c r="Y3099">
        <v>0.19178668286445014</v>
      </c>
      <c r="Z3099" t="str">
        <f t="shared" si="112"/>
        <v>Medium</v>
      </c>
    </row>
    <row r="3100" spans="1:26" x14ac:dyDescent="0.2">
      <c r="A3100" t="s">
        <v>5901</v>
      </c>
      <c r="B3100" t="s">
        <v>101</v>
      </c>
      <c r="C3100" t="s">
        <v>2616</v>
      </c>
      <c r="D3100">
        <v>14000</v>
      </c>
      <c r="E3100">
        <v>16252</v>
      </c>
      <c r="F3100">
        <v>53</v>
      </c>
      <c r="G3100">
        <v>0</v>
      </c>
      <c r="H3100">
        <v>7.1</v>
      </c>
      <c r="I3100">
        <v>117</v>
      </c>
      <c r="J3100">
        <v>131</v>
      </c>
      <c r="K3100">
        <v>3752725</v>
      </c>
      <c r="L3100">
        <v>18000000</v>
      </c>
      <c r="M3100" s="2">
        <f>VLOOKUP(A3100,Sheet2!$A$1:G6824,2,0)</f>
        <v>38059</v>
      </c>
      <c r="N3100" t="str">
        <f>VLOOKUP(A3100,Sheet2!$A$1:G6824,3,0)</f>
        <v>Color</v>
      </c>
      <c r="O3100" t="str">
        <f>VLOOKUP(A3100,Sheet2!$A$1:G6824,4,0)</f>
        <v>Drama</v>
      </c>
      <c r="P3100" t="str">
        <f>VLOOKUP(A3100,Sheet2!$A$1:G6824,5,0)</f>
        <v>English</v>
      </c>
      <c r="Q3100" t="str">
        <f>VLOOKUP(A3100,Sheet2!$A$1:G6824,6,0)</f>
        <v>USA</v>
      </c>
      <c r="R3100" t="str">
        <f>VLOOKUP(A3100,Sheet2!$A$1:G6824,7,0)</f>
        <v>R</v>
      </c>
      <c r="S3100" t="str">
        <f>IF(Table19[[#This Row],[Language]]="English","English","Other language")</f>
        <v>English</v>
      </c>
      <c r="T3100">
        <f>Table19[[#This Row],[Gross Revenue]]-Table19[[#This Row],[Budget]]</f>
        <v>-14247275</v>
      </c>
      <c r="U3100" s="1">
        <f>(Table19[[#This Row],[Gross Revenue]]/Table19[[#This Row],[Budget]])-1</f>
        <v>-0.79151527777777775</v>
      </c>
      <c r="V3100" t="str">
        <f t="shared" si="110"/>
        <v>131-150 minutes</v>
      </c>
      <c r="W3100">
        <f>Table19[[#This Row],[Profit]]/Table19[[#This Row],[Budget]]*100</f>
        <v>-79.151527777777773</v>
      </c>
      <c r="X3100">
        <v>-434215.5</v>
      </c>
      <c r="Y3100">
        <v>-0.10115100772200772</v>
      </c>
      <c r="Z3100" t="str">
        <f t="shared" si="112"/>
        <v>Medium</v>
      </c>
    </row>
    <row r="3101" spans="1:26" x14ac:dyDescent="0.2">
      <c r="A3101" t="s">
        <v>6027</v>
      </c>
      <c r="B3101" t="s">
        <v>677</v>
      </c>
      <c r="C3101" t="s">
        <v>2687</v>
      </c>
      <c r="D3101">
        <v>12000</v>
      </c>
      <c r="E3101">
        <v>14462</v>
      </c>
      <c r="F3101">
        <v>38</v>
      </c>
      <c r="G3101">
        <v>0</v>
      </c>
      <c r="H3101">
        <v>7.2</v>
      </c>
      <c r="I3101">
        <v>217</v>
      </c>
      <c r="J3101">
        <v>105</v>
      </c>
      <c r="K3101">
        <v>66637</v>
      </c>
      <c r="L3101">
        <v>6500000</v>
      </c>
      <c r="M3101" s="2">
        <f>VLOOKUP(A3101,Sheet2!$A$1:G6825,2,0)</f>
        <v>40162</v>
      </c>
      <c r="N3101" t="str">
        <f>VLOOKUP(A3101,Sheet2!$A$1:G6825,3,0)</f>
        <v>Color</v>
      </c>
      <c r="O3101" t="str">
        <f>VLOOKUP(A3101,Sheet2!$A$1:G6825,4,0)</f>
        <v>Drama</v>
      </c>
      <c r="P3101" t="str">
        <f>VLOOKUP(A3101,Sheet2!$A$1:G6825,5,0)</f>
        <v>English</v>
      </c>
      <c r="Q3101" t="str">
        <f>VLOOKUP(A3101,Sheet2!$A$1:G6825,6,0)</f>
        <v>USA</v>
      </c>
      <c r="R3101" t="str">
        <f>VLOOKUP(A3101,Sheet2!$A$1:G6825,7,0)</f>
        <v>R</v>
      </c>
      <c r="S3101" t="str">
        <f>IF(Table19[[#This Row],[Language]]="English","English","Other language")</f>
        <v>English</v>
      </c>
      <c r="T3101">
        <f>Table19[[#This Row],[Gross Revenue]]-Table19[[#This Row],[Budget]]</f>
        <v>-6433363</v>
      </c>
      <c r="U3101" s="1">
        <f>(Table19[[#This Row],[Gross Revenue]]/Table19[[#This Row],[Budget]])-1</f>
        <v>-0.98974815384615389</v>
      </c>
      <c r="V3101" t="str">
        <f t="shared" si="110"/>
        <v>90-110 minutes</v>
      </c>
      <c r="W3101">
        <f>Table19[[#This Row],[Profit]]/Table19[[#This Row],[Budget]]*100</f>
        <v>-98.974815384615383</v>
      </c>
      <c r="X3101">
        <v>-434215.5</v>
      </c>
      <c r="Y3101">
        <v>-0.10115100772200772</v>
      </c>
      <c r="Z3101" t="str">
        <f t="shared" si="112"/>
        <v>Low</v>
      </c>
    </row>
    <row r="3102" spans="1:26" x14ac:dyDescent="0.2">
      <c r="A3102" t="s">
        <v>4836</v>
      </c>
      <c r="B3102" t="s">
        <v>1891</v>
      </c>
      <c r="C3102" t="s">
        <v>1447</v>
      </c>
      <c r="D3102">
        <v>51</v>
      </c>
      <c r="E3102">
        <v>144</v>
      </c>
      <c r="F3102">
        <v>0</v>
      </c>
      <c r="G3102">
        <v>0</v>
      </c>
      <c r="H3102">
        <v>6.4</v>
      </c>
      <c r="I3102">
        <v>111</v>
      </c>
      <c r="J3102">
        <v>158</v>
      </c>
      <c r="K3102">
        <v>14131298</v>
      </c>
      <c r="L3102">
        <v>390000000</v>
      </c>
      <c r="M3102" s="2">
        <f>VLOOKUP(A3102,Sheet2!$A$1:G6826,2,0)</f>
        <v>36257</v>
      </c>
      <c r="N3102" t="str">
        <f>VLOOKUP(A3102,Sheet2!$A$1:G6826,3,0)</f>
        <v>Color</v>
      </c>
      <c r="O3102" t="str">
        <f>VLOOKUP(A3102,Sheet2!$A$1:G6826,4,0)</f>
        <v>Adventure</v>
      </c>
      <c r="P3102" t="str">
        <f>VLOOKUP(A3102,Sheet2!$A$1:G6826,5,0)</f>
        <v>English</v>
      </c>
      <c r="Q3102" t="str">
        <f>VLOOKUP(A3102,Sheet2!$A$1:G6826,6,0)</f>
        <v>France</v>
      </c>
      <c r="R3102" t="str">
        <f>VLOOKUP(A3102,Sheet2!$A$1:G6826,7,0)</f>
        <v>R</v>
      </c>
      <c r="S3102" t="str">
        <f>IF(Table19[[#This Row],[Language]]="English","English","Other language")</f>
        <v>English</v>
      </c>
      <c r="T3102">
        <f>Table19[[#This Row],[Gross Revenue]]-Table19[[#This Row],[Budget]]</f>
        <v>-375868702</v>
      </c>
      <c r="U3102" s="1">
        <f>(Table19[[#This Row],[Gross Revenue]]/Table19[[#This Row],[Budget]])-1</f>
        <v>-0.96376590256410255</v>
      </c>
      <c r="V3102" t="str">
        <f t="shared" si="110"/>
        <v>&gt;150 minutes</v>
      </c>
      <c r="W3102">
        <f>Table19[[#This Row],[Profit]]/Table19[[#This Row],[Budget]]*100</f>
        <v>-96.376590256410253</v>
      </c>
      <c r="X3102">
        <v>3892693.5</v>
      </c>
      <c r="Y3102">
        <v>0.11726928571428571</v>
      </c>
      <c r="Z3102" t="str">
        <f t="shared" si="112"/>
        <v>High</v>
      </c>
    </row>
    <row r="3103" spans="1:26" x14ac:dyDescent="0.2">
      <c r="A3103" t="s">
        <v>4515</v>
      </c>
      <c r="B3103" t="s">
        <v>661</v>
      </c>
      <c r="C3103" t="s">
        <v>1607</v>
      </c>
      <c r="D3103">
        <v>24000</v>
      </c>
      <c r="E3103">
        <v>43917</v>
      </c>
      <c r="F3103">
        <v>563</v>
      </c>
      <c r="G3103">
        <v>2000</v>
      </c>
      <c r="H3103">
        <v>6.1</v>
      </c>
      <c r="I3103">
        <v>125</v>
      </c>
      <c r="J3103">
        <v>123</v>
      </c>
      <c r="K3103">
        <v>66808615</v>
      </c>
      <c r="L3103">
        <v>34000000</v>
      </c>
      <c r="M3103" s="2">
        <f>VLOOKUP(A3103,Sheet2!$A$1:G6827,2,0)</f>
        <v>36930</v>
      </c>
      <c r="N3103" t="str">
        <f>VLOOKUP(A3103,Sheet2!$A$1:G6827,3,0)</f>
        <v>Color</v>
      </c>
      <c r="O3103" t="str">
        <f>VLOOKUP(A3103,Sheet2!$A$1:G6827,4,0)</f>
        <v>Adventure</v>
      </c>
      <c r="P3103" t="str">
        <f>VLOOKUP(A3103,Sheet2!$A$1:G6827,5,0)</f>
        <v>English</v>
      </c>
      <c r="Q3103" t="str">
        <f>VLOOKUP(A3103,Sheet2!$A$1:G6827,6,0)</f>
        <v>USA</v>
      </c>
      <c r="R3103" t="str">
        <f>VLOOKUP(A3103,Sheet2!$A$1:G6827,7,0)</f>
        <v>R</v>
      </c>
      <c r="S3103" t="str">
        <f>IF(Table19[[#This Row],[Language]]="English","English","Other language")</f>
        <v>English</v>
      </c>
      <c r="T3103">
        <f>Table19[[#This Row],[Gross Revenue]]-Table19[[#This Row],[Budget]]</f>
        <v>32808615</v>
      </c>
      <c r="U3103" s="1">
        <f>(Table19[[#This Row],[Gross Revenue]]/Table19[[#This Row],[Budget]])-1</f>
        <v>0.96495926470588245</v>
      </c>
      <c r="V3103" t="str">
        <f t="shared" si="110"/>
        <v>111-130 minutes</v>
      </c>
      <c r="W3103">
        <f>Table19[[#This Row],[Profit]]/Table19[[#This Row],[Budget]]*100</f>
        <v>96.49592647058823</v>
      </c>
      <c r="X3103">
        <v>3892693.5</v>
      </c>
      <c r="Y3103">
        <v>0.11726928571428571</v>
      </c>
      <c r="Z3103" t="str">
        <f t="shared" si="112"/>
        <v>Medium</v>
      </c>
    </row>
    <row r="3104" spans="1:26" x14ac:dyDescent="0.2">
      <c r="A3104" t="s">
        <v>4417</v>
      </c>
      <c r="B3104" t="s">
        <v>479</v>
      </c>
      <c r="C3104" t="s">
        <v>1524</v>
      </c>
      <c r="D3104">
        <v>14000</v>
      </c>
      <c r="E3104">
        <v>18639</v>
      </c>
      <c r="F3104">
        <v>129</v>
      </c>
      <c r="G3104">
        <v>0</v>
      </c>
      <c r="H3104">
        <v>6.1</v>
      </c>
      <c r="I3104">
        <v>177</v>
      </c>
      <c r="J3104">
        <v>103</v>
      </c>
      <c r="K3104">
        <v>73548</v>
      </c>
      <c r="L3104">
        <v>15000000</v>
      </c>
      <c r="M3104" s="2">
        <f>VLOOKUP(A3104,Sheet2!$A$1:G6828,2,0)</f>
        <v>39621</v>
      </c>
      <c r="N3104" t="str">
        <f>VLOOKUP(A3104,Sheet2!$A$1:G6828,3,0)</f>
        <v>Color</v>
      </c>
      <c r="O3104" t="str">
        <f>VLOOKUP(A3104,Sheet2!$A$1:G6828,4,0)</f>
        <v>Fantasy</v>
      </c>
      <c r="P3104" t="str">
        <f>VLOOKUP(A3104,Sheet2!$A$1:G6828,5,0)</f>
        <v>English</v>
      </c>
      <c r="Q3104" t="str">
        <f>VLOOKUP(A3104,Sheet2!$A$1:G6828,6,0)</f>
        <v>USA</v>
      </c>
      <c r="R3104" t="str">
        <f>VLOOKUP(A3104,Sheet2!$A$1:G6828,7,0)</f>
        <v>R</v>
      </c>
      <c r="S3104" t="str">
        <f>IF(Table19[[#This Row],[Language]]="English","English","Other language")</f>
        <v>English</v>
      </c>
      <c r="T3104">
        <f>Table19[[#This Row],[Gross Revenue]]-Table19[[#This Row],[Budget]]</f>
        <v>-14926452</v>
      </c>
      <c r="U3104" s="1">
        <f>(Table19[[#This Row],[Gross Revenue]]/Table19[[#This Row],[Budget]])-1</f>
        <v>-0.9950968</v>
      </c>
      <c r="V3104" t="str">
        <f t="shared" si="110"/>
        <v>90-110 minutes</v>
      </c>
      <c r="W3104">
        <f>Table19[[#This Row],[Profit]]/Table19[[#This Row],[Budget]]*100</f>
        <v>-99.509680000000003</v>
      </c>
      <c r="Z3104" t="str">
        <f t="shared" si="112"/>
        <v>Medium</v>
      </c>
    </row>
    <row r="3105" spans="1:26" x14ac:dyDescent="0.2">
      <c r="A3105" t="s">
        <v>4967</v>
      </c>
      <c r="B3105" t="s">
        <v>1973</v>
      </c>
      <c r="C3105" t="s">
        <v>504</v>
      </c>
      <c r="D3105">
        <v>633</v>
      </c>
      <c r="E3105">
        <v>3362</v>
      </c>
      <c r="F3105">
        <v>65</v>
      </c>
      <c r="G3105">
        <v>0</v>
      </c>
      <c r="H3105">
        <v>6.4</v>
      </c>
      <c r="I3105">
        <v>22</v>
      </c>
      <c r="J3105">
        <v>100</v>
      </c>
      <c r="K3105">
        <v>50752337</v>
      </c>
      <c r="L3105">
        <v>10000000</v>
      </c>
      <c r="M3105" s="2">
        <f>VLOOKUP(A3105,Sheet2!$A$1:G6829,2,0)</f>
        <v>33752</v>
      </c>
      <c r="N3105" t="str">
        <f>VLOOKUP(A3105,Sheet2!$A$1:G6829,3,0)</f>
        <v>Color</v>
      </c>
      <c r="O3105" t="str">
        <f>VLOOKUP(A3105,Sheet2!$A$1:G6829,4,0)</f>
        <v>Comedy</v>
      </c>
      <c r="P3105" t="str">
        <f>VLOOKUP(A3105,Sheet2!$A$1:G6829,5,0)</f>
        <v>English</v>
      </c>
      <c r="Q3105" t="str">
        <f>VLOOKUP(A3105,Sheet2!$A$1:G6829,6,0)</f>
        <v>USA</v>
      </c>
      <c r="R3105" t="str">
        <f>VLOOKUP(A3105,Sheet2!$A$1:G6829,7,0)</f>
        <v>PG</v>
      </c>
      <c r="S3105" t="str">
        <f>IF(Table19[[#This Row],[Language]]="English","English","Other language")</f>
        <v>English</v>
      </c>
      <c r="T3105">
        <f>Table19[[#This Row],[Gross Revenue]]-Table19[[#This Row],[Budget]]</f>
        <v>40752337</v>
      </c>
      <c r="U3105" s="1">
        <f>(Table19[[#This Row],[Gross Revenue]]/Table19[[#This Row],[Budget]])-1</f>
        <v>4.0752337000000001</v>
      </c>
      <c r="V3105" t="str">
        <f t="shared" si="110"/>
        <v>90-110 minutes</v>
      </c>
      <c r="W3105">
        <f>Table19[[#This Row],[Profit]]/Table19[[#This Row],[Budget]]*100</f>
        <v>407.52337</v>
      </c>
      <c r="X3105">
        <v>1637763</v>
      </c>
      <c r="Y3105">
        <v>0.19178668286445014</v>
      </c>
      <c r="Z3105" t="str">
        <f t="shared" si="112"/>
        <v>Low</v>
      </c>
    </row>
    <row r="3106" spans="1:26" x14ac:dyDescent="0.2">
      <c r="A3106" t="s">
        <v>5001</v>
      </c>
      <c r="B3106" t="s">
        <v>1509</v>
      </c>
      <c r="C3106" t="s">
        <v>2007</v>
      </c>
      <c r="D3106">
        <v>1000</v>
      </c>
      <c r="E3106">
        <v>2589</v>
      </c>
      <c r="F3106">
        <v>2</v>
      </c>
      <c r="G3106">
        <v>797</v>
      </c>
      <c r="H3106">
        <v>6.5</v>
      </c>
      <c r="I3106">
        <v>34</v>
      </c>
      <c r="J3106">
        <v>99</v>
      </c>
      <c r="K3106">
        <v>1889522</v>
      </c>
      <c r="L3106">
        <v>7000000</v>
      </c>
      <c r="M3106" s="2">
        <f>VLOOKUP(A3106,Sheet2!$A$1:G6830,2,0)</f>
        <v>40153</v>
      </c>
      <c r="N3106" t="str">
        <f>VLOOKUP(A3106,Sheet2!$A$1:G6830,3,0)</f>
        <v>Color</v>
      </c>
      <c r="O3106" t="str">
        <f>VLOOKUP(A3106,Sheet2!$A$1:G6830,4,0)</f>
        <v>Drama</v>
      </c>
      <c r="P3106" t="str">
        <f>VLOOKUP(A3106,Sheet2!$A$1:G6830,5,0)</f>
        <v>English</v>
      </c>
      <c r="Q3106" t="str">
        <f>VLOOKUP(A3106,Sheet2!$A$1:G6830,6,0)</f>
        <v>USA</v>
      </c>
      <c r="R3106" t="str">
        <f>VLOOKUP(A3106,Sheet2!$A$1:G6830,7,0)</f>
        <v>G</v>
      </c>
      <c r="S3106" t="str">
        <f>IF(Table19[[#This Row],[Language]]="English","English","Other language")</f>
        <v>English</v>
      </c>
      <c r="T3106">
        <f>Table19[[#This Row],[Gross Revenue]]-Table19[[#This Row],[Budget]]</f>
        <v>-5110478</v>
      </c>
      <c r="U3106" s="1">
        <f>(Table19[[#This Row],[Gross Revenue]]/Table19[[#This Row],[Budget]])-1</f>
        <v>-0.73006828571428573</v>
      </c>
      <c r="V3106" t="str">
        <f t="shared" si="110"/>
        <v>90-110 minutes</v>
      </c>
      <c r="W3106">
        <f>Table19[[#This Row],[Profit]]/Table19[[#This Row],[Budget]]*100</f>
        <v>-73.006828571428571</v>
      </c>
      <c r="X3106">
        <v>-434215.5</v>
      </c>
      <c r="Y3106">
        <v>-0.10115100772200772</v>
      </c>
      <c r="Z3106" t="str">
        <f t="shared" si="112"/>
        <v>Low</v>
      </c>
    </row>
    <row r="3107" spans="1:26" x14ac:dyDescent="0.2">
      <c r="A3107" t="s">
        <v>5050</v>
      </c>
      <c r="B3107" t="s">
        <v>930</v>
      </c>
      <c r="C3107" t="s">
        <v>2038</v>
      </c>
      <c r="D3107">
        <v>12000</v>
      </c>
      <c r="E3107">
        <v>13716</v>
      </c>
      <c r="F3107">
        <v>0</v>
      </c>
      <c r="G3107">
        <v>0</v>
      </c>
      <c r="H3107">
        <v>6.5</v>
      </c>
      <c r="I3107">
        <v>27</v>
      </c>
      <c r="J3107">
        <v>122</v>
      </c>
      <c r="K3107">
        <v>41252428</v>
      </c>
      <c r="L3107">
        <v>42000000</v>
      </c>
      <c r="M3107" s="2">
        <f>VLOOKUP(A3107,Sheet2!$A$1:G6831,2,0)</f>
        <v>35414</v>
      </c>
      <c r="N3107" t="str">
        <f>VLOOKUP(A3107,Sheet2!$A$1:G6831,3,0)</f>
        <v>Color</v>
      </c>
      <c r="O3107" t="str">
        <f>VLOOKUP(A3107,Sheet2!$A$1:G6831,4,0)</f>
        <v>Comedy</v>
      </c>
      <c r="P3107" t="str">
        <f>VLOOKUP(A3107,Sheet2!$A$1:G6831,5,0)</f>
        <v>English</v>
      </c>
      <c r="Q3107" t="str">
        <f>VLOOKUP(A3107,Sheet2!$A$1:G6831,6,0)</f>
        <v>USA</v>
      </c>
      <c r="R3107" t="str">
        <f>VLOOKUP(A3107,Sheet2!$A$1:G6831,7,0)</f>
        <v>PG-13</v>
      </c>
      <c r="S3107" t="str">
        <f>IF(Table19[[#This Row],[Language]]="English","English","Other language")</f>
        <v>English</v>
      </c>
      <c r="T3107">
        <f>Table19[[#This Row],[Gross Revenue]]-Table19[[#This Row],[Budget]]</f>
        <v>-747572</v>
      </c>
      <c r="U3107" s="1">
        <f>(Table19[[#This Row],[Gross Revenue]]/Table19[[#This Row],[Budget]])-1</f>
        <v>-1.7799333333333278E-2</v>
      </c>
      <c r="V3107" t="str">
        <f t="shared" si="110"/>
        <v>111-130 minutes</v>
      </c>
      <c r="W3107">
        <f>Table19[[#This Row],[Profit]]/Table19[[#This Row],[Budget]]*100</f>
        <v>-1.7799333333333334</v>
      </c>
      <c r="X3107">
        <v>1637763</v>
      </c>
      <c r="Y3107">
        <v>0.19178668286445014</v>
      </c>
      <c r="Z3107" t="str">
        <f t="shared" si="112"/>
        <v>High</v>
      </c>
    </row>
    <row r="3108" spans="1:26" x14ac:dyDescent="0.2">
      <c r="A3108" t="s">
        <v>4558</v>
      </c>
      <c r="B3108" t="s">
        <v>1643</v>
      </c>
      <c r="C3108" t="s">
        <v>1644</v>
      </c>
      <c r="D3108">
        <v>529</v>
      </c>
      <c r="E3108">
        <v>2749</v>
      </c>
      <c r="F3108">
        <v>8</v>
      </c>
      <c r="G3108">
        <v>195</v>
      </c>
      <c r="H3108">
        <v>6.2</v>
      </c>
      <c r="I3108">
        <v>66</v>
      </c>
      <c r="J3108">
        <v>95</v>
      </c>
      <c r="K3108">
        <v>17580</v>
      </c>
      <c r="L3108">
        <v>1500000</v>
      </c>
      <c r="M3108" s="2">
        <f>VLOOKUP(A3108,Sheet2!$A$1:G6832,2,0)</f>
        <v>40165</v>
      </c>
      <c r="N3108" t="str">
        <f>VLOOKUP(A3108,Sheet2!$A$1:G6832,3,0)</f>
        <v>Color</v>
      </c>
      <c r="O3108" t="str">
        <f>VLOOKUP(A3108,Sheet2!$A$1:G6832,4,0)</f>
        <v>Drama</v>
      </c>
      <c r="P3108" t="str">
        <f>VLOOKUP(A3108,Sheet2!$A$1:G6832,5,0)</f>
        <v>English</v>
      </c>
      <c r="Q3108" t="str">
        <f>VLOOKUP(A3108,Sheet2!$A$1:G6832,6,0)</f>
        <v>USA</v>
      </c>
      <c r="R3108">
        <f>VLOOKUP(A3108,Sheet2!$A$1:G6832,7,0)</f>
        <v>0</v>
      </c>
      <c r="S3108" t="str">
        <f>IF(Table19[[#This Row],[Language]]="English","English","Other language")</f>
        <v>English</v>
      </c>
      <c r="T3108">
        <f>Table19[[#This Row],[Gross Revenue]]-Table19[[#This Row],[Budget]]</f>
        <v>-1482420</v>
      </c>
      <c r="U3108" s="1">
        <f>(Table19[[#This Row],[Gross Revenue]]/Table19[[#This Row],[Budget]])-1</f>
        <v>-0.98828000000000005</v>
      </c>
      <c r="V3108" t="str">
        <f t="shared" si="110"/>
        <v>90-110 minutes</v>
      </c>
      <c r="W3108">
        <f>Table19[[#This Row],[Profit]]/Table19[[#This Row],[Budget]]*100</f>
        <v>-98.828000000000003</v>
      </c>
      <c r="X3108">
        <v>-434215.5</v>
      </c>
      <c r="Y3108">
        <v>-0.10115100772200772</v>
      </c>
      <c r="Z3108" t="str">
        <f t="shared" si="112"/>
        <v>Low</v>
      </c>
    </row>
    <row r="3109" spans="1:26" x14ac:dyDescent="0.2">
      <c r="A3109" t="s">
        <v>6100</v>
      </c>
      <c r="B3109" t="s">
        <v>1935</v>
      </c>
      <c r="C3109" t="s">
        <v>607</v>
      </c>
      <c r="D3109">
        <v>2000</v>
      </c>
      <c r="E3109">
        <v>5371</v>
      </c>
      <c r="F3109">
        <v>0</v>
      </c>
      <c r="G3109">
        <v>20000</v>
      </c>
      <c r="H3109">
        <v>7.2</v>
      </c>
      <c r="I3109">
        <v>330</v>
      </c>
      <c r="J3109">
        <v>126</v>
      </c>
      <c r="K3109">
        <v>25592632</v>
      </c>
      <c r="L3109">
        <v>18000000</v>
      </c>
      <c r="M3109" s="2">
        <f>VLOOKUP(A3109,Sheet2!$A$1:G6833,2,0)</f>
        <v>39235</v>
      </c>
      <c r="N3109" t="str">
        <f>VLOOKUP(A3109,Sheet2!$A$1:G6833,3,0)</f>
        <v>Color</v>
      </c>
      <c r="O3109" t="str">
        <f>VLOOKUP(A3109,Sheet2!$A$1:G6833,4,0)</f>
        <v>Horror</v>
      </c>
      <c r="P3109" t="str">
        <f>VLOOKUP(A3109,Sheet2!$A$1:G6833,5,0)</f>
        <v>English</v>
      </c>
      <c r="Q3109" t="str">
        <f>VLOOKUP(A3109,Sheet2!$A$1:G6833,6,0)</f>
        <v>USA</v>
      </c>
      <c r="R3109" t="str">
        <f>VLOOKUP(A3109,Sheet2!$A$1:G6833,7,0)</f>
        <v>R</v>
      </c>
      <c r="S3109" t="str">
        <f>IF(Table19[[#This Row],[Language]]="English","English","Other language")</f>
        <v>English</v>
      </c>
      <c r="T3109">
        <f>Table19[[#This Row],[Gross Revenue]]-Table19[[#This Row],[Budget]]</f>
        <v>7592632</v>
      </c>
      <c r="U3109" s="1">
        <f>(Table19[[#This Row],[Gross Revenue]]/Table19[[#This Row],[Budget]])-1</f>
        <v>0.42181288888888879</v>
      </c>
      <c r="V3109" t="str">
        <f t="shared" si="110"/>
        <v>111-130 minutes</v>
      </c>
      <c r="W3109">
        <f>Table19[[#This Row],[Profit]]/Table19[[#This Row],[Budget]]*100</f>
        <v>42.181288888888893</v>
      </c>
      <c r="X3109">
        <v>16235088</v>
      </c>
      <c r="Y3109">
        <v>1.1909079499999999</v>
      </c>
      <c r="Z3109" t="str">
        <f t="shared" si="112"/>
        <v>Medium</v>
      </c>
    </row>
    <row r="3110" spans="1:26" x14ac:dyDescent="0.2">
      <c r="A3110" t="s">
        <v>4491</v>
      </c>
      <c r="B3110" t="s">
        <v>588</v>
      </c>
      <c r="C3110" t="s">
        <v>1473</v>
      </c>
      <c r="D3110">
        <v>13000</v>
      </c>
      <c r="E3110">
        <v>27674</v>
      </c>
      <c r="F3110">
        <v>0</v>
      </c>
      <c r="G3110">
        <v>34000</v>
      </c>
      <c r="H3110">
        <v>6.1</v>
      </c>
      <c r="I3110">
        <v>371</v>
      </c>
      <c r="J3110">
        <v>118</v>
      </c>
      <c r="K3110">
        <v>78031620</v>
      </c>
      <c r="L3110">
        <v>70000000</v>
      </c>
      <c r="M3110" s="2">
        <f>VLOOKUP(A3110,Sheet2!$A$1:G6834,2,0)</f>
        <v>41955</v>
      </c>
      <c r="N3110" t="str">
        <f>VLOOKUP(A3110,Sheet2!$A$1:G6834,3,0)</f>
        <v>Color</v>
      </c>
      <c r="O3110" t="str">
        <f>VLOOKUP(A3110,Sheet2!$A$1:G6834,4,0)</f>
        <v>Drama</v>
      </c>
      <c r="P3110" t="str">
        <f>VLOOKUP(A3110,Sheet2!$A$1:G6834,5,0)</f>
        <v>English</v>
      </c>
      <c r="Q3110" t="str">
        <f>VLOOKUP(A3110,Sheet2!$A$1:G6834,6,0)</f>
        <v>USA</v>
      </c>
      <c r="R3110" t="str">
        <f>VLOOKUP(A3110,Sheet2!$A$1:G6834,7,0)</f>
        <v>PG-13</v>
      </c>
      <c r="S3110" t="str">
        <f>IF(Table19[[#This Row],[Language]]="English","English","Other language")</f>
        <v>English</v>
      </c>
      <c r="T3110">
        <f>Table19[[#This Row],[Gross Revenue]]-Table19[[#This Row],[Budget]]</f>
        <v>8031620</v>
      </c>
      <c r="U3110" s="1">
        <f>(Table19[[#This Row],[Gross Revenue]]/Table19[[#This Row],[Budget]])-1</f>
        <v>0.11473742857142866</v>
      </c>
      <c r="V3110" t="str">
        <f t="shared" si="110"/>
        <v>111-130 minutes</v>
      </c>
      <c r="W3110">
        <f>Table19[[#This Row],[Profit]]/Table19[[#This Row],[Budget]]*100</f>
        <v>11.473742857142858</v>
      </c>
      <c r="X3110">
        <v>-434215.5</v>
      </c>
      <c r="Y3110">
        <v>-0.10115100772200772</v>
      </c>
      <c r="Z3110" t="str">
        <f t="shared" si="112"/>
        <v>High</v>
      </c>
    </row>
    <row r="3111" spans="1:26" x14ac:dyDescent="0.2">
      <c r="A3111" t="s">
        <v>4355</v>
      </c>
      <c r="B3111" t="s">
        <v>1471</v>
      </c>
      <c r="C3111" t="s">
        <v>586</v>
      </c>
      <c r="D3111">
        <v>5000</v>
      </c>
      <c r="E3111">
        <v>10247</v>
      </c>
      <c r="F3111">
        <v>91</v>
      </c>
      <c r="G3111">
        <v>44000</v>
      </c>
      <c r="H3111">
        <v>6</v>
      </c>
      <c r="I3111">
        <v>212</v>
      </c>
      <c r="J3111">
        <v>130</v>
      </c>
      <c r="K3111">
        <v>31165421</v>
      </c>
      <c r="L3111">
        <v>60000000</v>
      </c>
      <c r="M3111" s="2">
        <f>VLOOKUP(A3111,Sheet2!$A$1:G6835,2,0)</f>
        <v>41366</v>
      </c>
      <c r="N3111" t="str">
        <f>VLOOKUP(A3111,Sheet2!$A$1:G6835,3,0)</f>
        <v>Color</v>
      </c>
      <c r="O3111" t="str">
        <f>VLOOKUP(A3111,Sheet2!$A$1:G6835,4,0)</f>
        <v>Fantasy</v>
      </c>
      <c r="P3111" t="str">
        <f>VLOOKUP(A3111,Sheet2!$A$1:G6835,5,0)</f>
        <v>English</v>
      </c>
      <c r="Q3111" t="str">
        <f>VLOOKUP(A3111,Sheet2!$A$1:G6835,6,0)</f>
        <v>USA</v>
      </c>
      <c r="R3111" t="str">
        <f>VLOOKUP(A3111,Sheet2!$A$1:G6835,7,0)</f>
        <v>PG-13</v>
      </c>
      <c r="S3111" t="str">
        <f>IF(Table19[[#This Row],[Language]]="English","English","Other language")</f>
        <v>English</v>
      </c>
      <c r="T3111">
        <f>Table19[[#This Row],[Gross Revenue]]-Table19[[#This Row],[Budget]]</f>
        <v>-28834579</v>
      </c>
      <c r="U3111" s="1">
        <f>(Table19[[#This Row],[Gross Revenue]]/Table19[[#This Row],[Budget]])-1</f>
        <v>-0.48057631666666667</v>
      </c>
      <c r="V3111" t="str">
        <f t="shared" si="110"/>
        <v>111-130 minutes</v>
      </c>
      <c r="W3111">
        <f>Table19[[#This Row],[Profit]]/Table19[[#This Row],[Budget]]*100</f>
        <v>-48.057631666666666</v>
      </c>
      <c r="Z3111" t="str">
        <f t="shared" si="112"/>
        <v>High</v>
      </c>
    </row>
    <row r="3112" spans="1:26" x14ac:dyDescent="0.2">
      <c r="A3112" t="s">
        <v>5059</v>
      </c>
      <c r="B3112" t="s">
        <v>2047</v>
      </c>
      <c r="C3112" t="s">
        <v>2048</v>
      </c>
      <c r="D3112">
        <v>650</v>
      </c>
      <c r="E3112">
        <v>1651</v>
      </c>
      <c r="F3112">
        <v>89</v>
      </c>
      <c r="G3112">
        <v>0</v>
      </c>
      <c r="H3112">
        <v>6.5</v>
      </c>
      <c r="I3112">
        <v>166</v>
      </c>
      <c r="J3112">
        <v>119</v>
      </c>
      <c r="K3112">
        <v>35228696</v>
      </c>
      <c r="L3112">
        <v>32000000</v>
      </c>
      <c r="M3112" s="2">
        <f>VLOOKUP(A3112,Sheet2!$A$1:G6836,2,0)</f>
        <v>37434</v>
      </c>
      <c r="N3112" t="str">
        <f>VLOOKUP(A3112,Sheet2!$A$1:G6836,3,0)</f>
        <v>Color</v>
      </c>
      <c r="O3112" t="str">
        <f>VLOOKUP(A3112,Sheet2!$A$1:G6836,4,0)</f>
        <v>Drama</v>
      </c>
      <c r="P3112" t="str">
        <f>VLOOKUP(A3112,Sheet2!$A$1:G6836,5,0)</f>
        <v>English</v>
      </c>
      <c r="Q3112" t="str">
        <f>VLOOKUP(A3112,Sheet2!$A$1:G6836,6,0)</f>
        <v>USA</v>
      </c>
      <c r="R3112" t="str">
        <f>VLOOKUP(A3112,Sheet2!$A$1:G6836,7,0)</f>
        <v>PG-13</v>
      </c>
      <c r="S3112" t="str">
        <f>IF(Table19[[#This Row],[Language]]="English","English","Other language")</f>
        <v>English</v>
      </c>
      <c r="T3112">
        <f>Table19[[#This Row],[Gross Revenue]]-Table19[[#This Row],[Budget]]</f>
        <v>3228696</v>
      </c>
      <c r="U3112" s="1">
        <f>(Table19[[#This Row],[Gross Revenue]]/Table19[[#This Row],[Budget]])-1</f>
        <v>0.10089674999999998</v>
      </c>
      <c r="V3112" t="str">
        <f t="shared" si="110"/>
        <v>111-130 minutes</v>
      </c>
      <c r="W3112">
        <f>Table19[[#This Row],[Profit]]/Table19[[#This Row],[Budget]]*100</f>
        <v>10.089675</v>
      </c>
      <c r="X3112">
        <v>-434215.5</v>
      </c>
      <c r="Y3112">
        <v>-0.10115100772200772</v>
      </c>
      <c r="Z3112" t="str">
        <f t="shared" si="112"/>
        <v>Medium</v>
      </c>
    </row>
    <row r="3113" spans="1:26" x14ac:dyDescent="0.2">
      <c r="A3113" t="s">
        <v>4803</v>
      </c>
      <c r="B3113" t="s">
        <v>700</v>
      </c>
      <c r="C3113" t="s">
        <v>1268</v>
      </c>
      <c r="D3113">
        <v>12000</v>
      </c>
      <c r="E3113">
        <v>15972</v>
      </c>
      <c r="F3113">
        <v>208</v>
      </c>
      <c r="G3113">
        <v>0</v>
      </c>
      <c r="H3113">
        <v>6.3</v>
      </c>
      <c r="I3113">
        <v>202</v>
      </c>
      <c r="J3113">
        <v>130</v>
      </c>
      <c r="K3113">
        <v>202007640</v>
      </c>
      <c r="L3113">
        <v>98000000</v>
      </c>
      <c r="M3113" s="2">
        <f>VLOOKUP(A3113,Sheet2!$A$1:G6837,2,0)</f>
        <v>36897</v>
      </c>
      <c r="N3113" t="str">
        <f>VLOOKUP(A3113,Sheet2!$A$1:G6837,3,0)</f>
        <v>Color</v>
      </c>
      <c r="O3113" t="str">
        <f>VLOOKUP(A3113,Sheet2!$A$1:G6837,4,0)</f>
        <v>Action</v>
      </c>
      <c r="P3113" t="str">
        <f>VLOOKUP(A3113,Sheet2!$A$1:G6837,5,0)</f>
        <v>English</v>
      </c>
      <c r="Q3113" t="str">
        <f>VLOOKUP(A3113,Sheet2!$A$1:G6837,6,0)</f>
        <v>USA</v>
      </c>
      <c r="R3113" t="str">
        <f>VLOOKUP(A3113,Sheet2!$A$1:G6837,7,0)</f>
        <v>PG-13</v>
      </c>
      <c r="S3113" t="str">
        <f>IF(Table19[[#This Row],[Language]]="English","English","Other language")</f>
        <v>English</v>
      </c>
      <c r="T3113">
        <f>Table19[[#This Row],[Gross Revenue]]-Table19[[#This Row],[Budget]]</f>
        <v>104007640</v>
      </c>
      <c r="U3113" s="1">
        <f>(Table19[[#This Row],[Gross Revenue]]/Table19[[#This Row],[Budget]])-1</f>
        <v>1.0613024489795917</v>
      </c>
      <c r="V3113" t="str">
        <f t="shared" si="110"/>
        <v>111-130 minutes</v>
      </c>
      <c r="W3113">
        <f>Table19[[#This Row],[Profit]]/Table19[[#This Row],[Budget]]*100</f>
        <v>106.13024489795919</v>
      </c>
      <c r="X3113">
        <v>-1289919.5</v>
      </c>
      <c r="Y3113">
        <v>-4.8151417500000002E-2</v>
      </c>
      <c r="Z3113" t="str">
        <f t="shared" si="112"/>
        <v>High</v>
      </c>
    </row>
    <row r="3114" spans="1:26" x14ac:dyDescent="0.2">
      <c r="A3114" t="s">
        <v>3673</v>
      </c>
      <c r="B3114" t="s">
        <v>710</v>
      </c>
      <c r="C3114" t="s">
        <v>405</v>
      </c>
      <c r="D3114">
        <v>5000</v>
      </c>
      <c r="E3114">
        <v>9131</v>
      </c>
      <c r="F3114">
        <v>357</v>
      </c>
      <c r="G3114">
        <v>0</v>
      </c>
      <c r="H3114">
        <v>5.2</v>
      </c>
      <c r="I3114">
        <v>264</v>
      </c>
      <c r="J3114">
        <v>112</v>
      </c>
      <c r="K3114">
        <v>102176165</v>
      </c>
      <c r="L3114">
        <v>145000000</v>
      </c>
      <c r="M3114" s="2">
        <f>VLOOKUP(A3114,Sheet2!$A$1:G6838,2,0)</f>
        <v>39511</v>
      </c>
      <c r="N3114" t="str">
        <f>VLOOKUP(A3114,Sheet2!$A$1:G6838,3,0)</f>
        <v>Color</v>
      </c>
      <c r="O3114" t="str">
        <f>VLOOKUP(A3114,Sheet2!$A$1:G6838,4,0)</f>
        <v>Action</v>
      </c>
      <c r="P3114" t="str">
        <f>VLOOKUP(A3114,Sheet2!$A$1:G6838,5,0)</f>
        <v>English</v>
      </c>
      <c r="Q3114" t="str">
        <f>VLOOKUP(A3114,Sheet2!$A$1:G6838,6,0)</f>
        <v>USA</v>
      </c>
      <c r="R3114" t="str">
        <f>VLOOKUP(A3114,Sheet2!$A$1:G6838,7,0)</f>
        <v>PG-13</v>
      </c>
      <c r="S3114" t="str">
        <f>IF(Table19[[#This Row],[Language]]="English","English","Other language")</f>
        <v>English</v>
      </c>
      <c r="T3114">
        <f>Table19[[#This Row],[Gross Revenue]]-Table19[[#This Row],[Budget]]</f>
        <v>-42823835</v>
      </c>
      <c r="U3114" s="1">
        <f>(Table19[[#This Row],[Gross Revenue]]/Table19[[#This Row],[Budget]])-1</f>
        <v>-0.29533679310344829</v>
      </c>
      <c r="V3114" t="str">
        <f t="shared" si="110"/>
        <v>111-130 minutes</v>
      </c>
      <c r="W3114">
        <f>Table19[[#This Row],[Profit]]/Table19[[#This Row],[Budget]]*100</f>
        <v>-29.53367931034483</v>
      </c>
      <c r="X3114">
        <v>-1289919.5</v>
      </c>
      <c r="Y3114">
        <v>-4.8151417500000002E-2</v>
      </c>
      <c r="Z3114" t="str">
        <f t="shared" si="112"/>
        <v>High</v>
      </c>
    </row>
    <row r="3115" spans="1:26" x14ac:dyDescent="0.2">
      <c r="A3115" t="s">
        <v>6655</v>
      </c>
      <c r="B3115" t="s">
        <v>3056</v>
      </c>
      <c r="C3115" t="s">
        <v>3057</v>
      </c>
      <c r="D3115">
        <v>227</v>
      </c>
      <c r="E3115">
        <v>534</v>
      </c>
      <c r="F3115">
        <v>53</v>
      </c>
      <c r="G3115">
        <v>0</v>
      </c>
      <c r="H3115">
        <v>7.7</v>
      </c>
      <c r="I3115">
        <v>75</v>
      </c>
      <c r="J3115">
        <v>89</v>
      </c>
      <c r="K3115">
        <v>27281507</v>
      </c>
      <c r="L3115">
        <v>12000000</v>
      </c>
      <c r="M3115" s="2">
        <f>VLOOKUP(A3115,Sheet2!$A$1:G6839,2,0)</f>
        <v>33638</v>
      </c>
      <c r="N3115" t="str">
        <f>VLOOKUP(A3115,Sheet2!$A$1:G6839,3,0)</f>
        <v>Color</v>
      </c>
      <c r="O3115" t="str">
        <f>VLOOKUP(A3115,Sheet2!$A$1:G6839,4,0)</f>
        <v>Comedy</v>
      </c>
      <c r="P3115" t="str">
        <f>VLOOKUP(A3115,Sheet2!$A$1:G6839,5,0)</f>
        <v>English</v>
      </c>
      <c r="Q3115" t="str">
        <f>VLOOKUP(A3115,Sheet2!$A$1:G6839,6,0)</f>
        <v>USA</v>
      </c>
      <c r="R3115" t="str">
        <f>VLOOKUP(A3115,Sheet2!$A$1:G6839,7,0)</f>
        <v>G</v>
      </c>
      <c r="S3115" t="str">
        <f>IF(Table19[[#This Row],[Language]]="English","English","Other language")</f>
        <v>English</v>
      </c>
      <c r="T3115">
        <f>Table19[[#This Row],[Gross Revenue]]-Table19[[#This Row],[Budget]]</f>
        <v>15281507</v>
      </c>
      <c r="U3115" s="1">
        <f>(Table19[[#This Row],[Gross Revenue]]/Table19[[#This Row],[Budget]])-1</f>
        <v>1.2734589166666668</v>
      </c>
      <c r="V3115" t="str">
        <f t="shared" si="110"/>
        <v>&lt;90 minutes</v>
      </c>
      <c r="W3115">
        <f>Table19[[#This Row],[Profit]]/Table19[[#This Row],[Budget]]*100</f>
        <v>127.34589166666667</v>
      </c>
      <c r="X3115">
        <v>1637763</v>
      </c>
      <c r="Y3115">
        <v>0.19178668286445014</v>
      </c>
      <c r="Z3115" t="str">
        <f t="shared" si="112"/>
        <v>Low</v>
      </c>
    </row>
    <row r="3116" spans="1:26" x14ac:dyDescent="0.2">
      <c r="A3116" t="s">
        <v>5981</v>
      </c>
      <c r="B3116" t="s">
        <v>1401</v>
      </c>
      <c r="C3116" t="s">
        <v>1937</v>
      </c>
      <c r="D3116">
        <v>970</v>
      </c>
      <c r="E3116">
        <v>1336</v>
      </c>
      <c r="F3116">
        <v>33</v>
      </c>
      <c r="G3116">
        <v>26000</v>
      </c>
      <c r="H3116">
        <v>7.1</v>
      </c>
      <c r="I3116">
        <v>398</v>
      </c>
      <c r="J3116">
        <v>103</v>
      </c>
      <c r="K3116">
        <v>88625922</v>
      </c>
      <c r="L3116">
        <v>45000000</v>
      </c>
      <c r="M3116" s="2">
        <f>VLOOKUP(A3116,Sheet2!$A$1:G6840,2,0)</f>
        <v>40782</v>
      </c>
      <c r="N3116" t="str">
        <f>VLOOKUP(A3116,Sheet2!$A$1:G6840,3,0)</f>
        <v>Color</v>
      </c>
      <c r="O3116" t="str">
        <f>VLOOKUP(A3116,Sheet2!$A$1:G6840,4,0)</f>
        <v>Adventure</v>
      </c>
      <c r="P3116" t="str">
        <f>VLOOKUP(A3116,Sheet2!$A$1:G6840,5,0)</f>
        <v>English</v>
      </c>
      <c r="Q3116" t="str">
        <f>VLOOKUP(A3116,Sheet2!$A$1:G6840,6,0)</f>
        <v>USA</v>
      </c>
      <c r="R3116" t="str">
        <f>VLOOKUP(A3116,Sheet2!$A$1:G6840,7,0)</f>
        <v>PG</v>
      </c>
      <c r="S3116" t="str">
        <f>IF(Table19[[#This Row],[Language]]="English","English","Other language")</f>
        <v>English</v>
      </c>
      <c r="T3116">
        <f>Table19[[#This Row],[Gross Revenue]]-Table19[[#This Row],[Budget]]</f>
        <v>43625922</v>
      </c>
      <c r="U3116" s="1">
        <f>(Table19[[#This Row],[Gross Revenue]]/Table19[[#This Row],[Budget]])-1</f>
        <v>0.96946493333333339</v>
      </c>
      <c r="V3116" t="str">
        <f t="shared" si="110"/>
        <v>90-110 minutes</v>
      </c>
      <c r="W3116">
        <f>Table19[[#This Row],[Profit]]/Table19[[#This Row],[Budget]]*100</f>
        <v>96.946493333333322</v>
      </c>
      <c r="X3116">
        <v>3892693.5</v>
      </c>
      <c r="Y3116">
        <v>0.11726928571428571</v>
      </c>
      <c r="Z3116" t="str">
        <f t="shared" si="112"/>
        <v>High</v>
      </c>
    </row>
    <row r="3117" spans="1:26" x14ac:dyDescent="0.2">
      <c r="A3117" t="s">
        <v>3966</v>
      </c>
      <c r="B3117" t="s">
        <v>930</v>
      </c>
      <c r="C3117" t="s">
        <v>1070</v>
      </c>
      <c r="D3117">
        <v>12000</v>
      </c>
      <c r="E3117">
        <v>15209</v>
      </c>
      <c r="F3117">
        <v>745</v>
      </c>
      <c r="G3117">
        <v>251</v>
      </c>
      <c r="H3117">
        <v>5.6</v>
      </c>
      <c r="I3117">
        <v>97</v>
      </c>
      <c r="J3117">
        <v>97</v>
      </c>
      <c r="K3117">
        <v>11614236</v>
      </c>
      <c r="L3117">
        <v>15000000</v>
      </c>
      <c r="M3117" s="2">
        <f>VLOOKUP(A3117,Sheet2!$A$1:G6841,2,0)</f>
        <v>36492</v>
      </c>
      <c r="N3117" t="str">
        <f>VLOOKUP(A3117,Sheet2!$A$1:G6841,3,0)</f>
        <v>Color</v>
      </c>
      <c r="O3117" t="str">
        <f>VLOOKUP(A3117,Sheet2!$A$1:G6841,4,0)</f>
        <v>Comedy</v>
      </c>
      <c r="P3117" t="str">
        <f>VLOOKUP(A3117,Sheet2!$A$1:G6841,5,0)</f>
        <v>English</v>
      </c>
      <c r="Q3117" t="str">
        <f>VLOOKUP(A3117,Sheet2!$A$1:G6841,6,0)</f>
        <v>USA</v>
      </c>
      <c r="R3117" t="str">
        <f>VLOOKUP(A3117,Sheet2!$A$1:G6841,7,0)</f>
        <v>PG-13</v>
      </c>
      <c r="S3117" t="str">
        <f>IF(Table19[[#This Row],[Language]]="English","English","Other language")</f>
        <v>English</v>
      </c>
      <c r="T3117">
        <f>Table19[[#This Row],[Gross Revenue]]-Table19[[#This Row],[Budget]]</f>
        <v>-3385764</v>
      </c>
      <c r="U3117" s="1">
        <f>(Table19[[#This Row],[Gross Revenue]]/Table19[[#This Row],[Budget]])-1</f>
        <v>-0.22571759999999996</v>
      </c>
      <c r="V3117" t="str">
        <f t="shared" si="110"/>
        <v>90-110 minutes</v>
      </c>
      <c r="W3117">
        <f>Table19[[#This Row],[Profit]]/Table19[[#This Row],[Budget]]*100</f>
        <v>-22.571759999999998</v>
      </c>
      <c r="X3117">
        <v>1637763</v>
      </c>
      <c r="Y3117">
        <v>0.19178668286445014</v>
      </c>
      <c r="Z3117" t="str">
        <f t="shared" si="112"/>
        <v>Medium</v>
      </c>
    </row>
    <row r="3118" spans="1:26" x14ac:dyDescent="0.2">
      <c r="A3118" t="s">
        <v>3491</v>
      </c>
      <c r="B3118" t="s">
        <v>427</v>
      </c>
      <c r="C3118" t="s">
        <v>234</v>
      </c>
      <c r="D3118">
        <v>964</v>
      </c>
      <c r="E3118">
        <v>2888</v>
      </c>
      <c r="F3118">
        <v>0</v>
      </c>
      <c r="G3118">
        <v>299</v>
      </c>
      <c r="H3118">
        <v>4.7</v>
      </c>
      <c r="I3118">
        <v>107</v>
      </c>
      <c r="J3118">
        <v>104</v>
      </c>
      <c r="K3118">
        <v>27053815</v>
      </c>
      <c r="L3118">
        <v>40000000</v>
      </c>
      <c r="M3118" s="2">
        <f>VLOOKUP(A3118,Sheet2!$A$1:G6842,2,0)</f>
        <v>36935</v>
      </c>
      <c r="N3118" t="str">
        <f>VLOOKUP(A3118,Sheet2!$A$1:G6842,3,0)</f>
        <v>Color</v>
      </c>
      <c r="O3118" t="str">
        <f>VLOOKUP(A3118,Sheet2!$A$1:G6842,4,0)</f>
        <v>Action</v>
      </c>
      <c r="P3118" t="str">
        <f>VLOOKUP(A3118,Sheet2!$A$1:G6842,5,0)</f>
        <v>English</v>
      </c>
      <c r="Q3118" t="str">
        <f>VLOOKUP(A3118,Sheet2!$A$1:G6842,6,0)</f>
        <v>Germany</v>
      </c>
      <c r="R3118" t="str">
        <f>VLOOKUP(A3118,Sheet2!$A$1:G6842,7,0)</f>
        <v>PG-13</v>
      </c>
      <c r="S3118" t="str">
        <f>IF(Table19[[#This Row],[Language]]="English","English","Other language")</f>
        <v>English</v>
      </c>
      <c r="T3118">
        <f>Table19[[#This Row],[Gross Revenue]]-Table19[[#This Row],[Budget]]</f>
        <v>-12946185</v>
      </c>
      <c r="U3118" s="1">
        <f>(Table19[[#This Row],[Gross Revenue]]/Table19[[#This Row],[Budget]])-1</f>
        <v>-0.32365462499999997</v>
      </c>
      <c r="V3118" t="str">
        <f t="shared" si="110"/>
        <v>90-110 minutes</v>
      </c>
      <c r="W3118">
        <f>Table19[[#This Row],[Profit]]/Table19[[#This Row],[Budget]]*100</f>
        <v>-32.3654625</v>
      </c>
      <c r="X3118">
        <v>-1289919.5</v>
      </c>
      <c r="Y3118">
        <v>-4.8151417500000002E-2</v>
      </c>
      <c r="Z3118" t="str">
        <f t="shared" si="112"/>
        <v>High</v>
      </c>
    </row>
    <row r="3119" spans="1:26" x14ac:dyDescent="0.2">
      <c r="A3119" t="s">
        <v>5585</v>
      </c>
      <c r="B3119" t="s">
        <v>1515</v>
      </c>
      <c r="C3119" t="s">
        <v>270</v>
      </c>
      <c r="D3119">
        <v>3000</v>
      </c>
      <c r="E3119">
        <v>3847</v>
      </c>
      <c r="F3119">
        <v>119</v>
      </c>
      <c r="G3119">
        <v>0</v>
      </c>
      <c r="H3119">
        <v>6.8</v>
      </c>
      <c r="I3119">
        <v>43</v>
      </c>
      <c r="J3119">
        <v>85</v>
      </c>
      <c r="K3119">
        <v>86930411</v>
      </c>
      <c r="L3119">
        <v>23000000</v>
      </c>
      <c r="M3119" s="2">
        <f>VLOOKUP(A3119,Sheet2!$A$1:G6843,2,0)</f>
        <v>33362</v>
      </c>
      <c r="N3119" t="str">
        <f>VLOOKUP(A3119,Sheet2!$A$1:G6843,3,0)</f>
        <v>Color</v>
      </c>
      <c r="O3119" t="str">
        <f>VLOOKUP(A3119,Sheet2!$A$1:G6843,4,0)</f>
        <v>Comedy</v>
      </c>
      <c r="P3119" t="str">
        <f>VLOOKUP(A3119,Sheet2!$A$1:G6843,5,0)</f>
        <v>English</v>
      </c>
      <c r="Q3119" t="str">
        <f>VLOOKUP(A3119,Sheet2!$A$1:G6843,6,0)</f>
        <v>USA</v>
      </c>
      <c r="R3119" t="str">
        <f>VLOOKUP(A3119,Sheet2!$A$1:G6843,7,0)</f>
        <v>PG-13</v>
      </c>
      <c r="S3119" t="str">
        <f>IF(Table19[[#This Row],[Language]]="English","English","Other language")</f>
        <v>English</v>
      </c>
      <c r="T3119">
        <f>Table19[[#This Row],[Gross Revenue]]-Table19[[#This Row],[Budget]]</f>
        <v>63930411</v>
      </c>
      <c r="U3119" s="1">
        <f>(Table19[[#This Row],[Gross Revenue]]/Table19[[#This Row],[Budget]])-1</f>
        <v>2.7795830869565217</v>
      </c>
      <c r="V3119" t="str">
        <f t="shared" si="110"/>
        <v>&lt;90 minutes</v>
      </c>
      <c r="W3119">
        <f>Table19[[#This Row],[Profit]]/Table19[[#This Row],[Budget]]*100</f>
        <v>277.95830869565219</v>
      </c>
      <c r="X3119">
        <v>1637763</v>
      </c>
      <c r="Y3119">
        <v>0.19178668286445014</v>
      </c>
      <c r="Z3119" t="str">
        <f t="shared" si="112"/>
        <v>Medium</v>
      </c>
    </row>
    <row r="3120" spans="1:26" x14ac:dyDescent="0.2">
      <c r="A3120" t="s">
        <v>6041</v>
      </c>
      <c r="B3120" t="s">
        <v>2703</v>
      </c>
      <c r="C3120" t="s">
        <v>2704</v>
      </c>
      <c r="D3120">
        <v>74</v>
      </c>
      <c r="E3120">
        <v>143</v>
      </c>
      <c r="F3120">
        <v>3</v>
      </c>
      <c r="G3120">
        <v>0</v>
      </c>
      <c r="H3120">
        <v>7.2</v>
      </c>
      <c r="I3120">
        <v>87</v>
      </c>
      <c r="J3120">
        <v>100</v>
      </c>
      <c r="K3120">
        <v>513836</v>
      </c>
      <c r="L3120">
        <v>4600000</v>
      </c>
      <c r="M3120" s="2">
        <f>VLOOKUP(A3120,Sheet2!$A$1:G6844,2,0)</f>
        <v>40532</v>
      </c>
      <c r="N3120" t="str">
        <f>VLOOKUP(A3120,Sheet2!$A$1:G6844,3,0)</f>
        <v>Color</v>
      </c>
      <c r="O3120" t="str">
        <f>VLOOKUP(A3120,Sheet2!$A$1:G6844,4,0)</f>
        <v>Comedy</v>
      </c>
      <c r="P3120" t="str">
        <f>VLOOKUP(A3120,Sheet2!$A$1:G6844,5,0)</f>
        <v>French</v>
      </c>
      <c r="Q3120" t="str">
        <f>VLOOKUP(A3120,Sheet2!$A$1:G6844,6,0)</f>
        <v>France</v>
      </c>
      <c r="R3120" t="str">
        <f>VLOOKUP(A3120,Sheet2!$A$1:G6844,7,0)</f>
        <v>R</v>
      </c>
      <c r="S3120" t="str">
        <f>IF(Table19[[#This Row],[Language]]="English","English","Other language")</f>
        <v>Other language</v>
      </c>
      <c r="T3120">
        <f>Table19[[#This Row],[Gross Revenue]]-Table19[[#This Row],[Budget]]</f>
        <v>-4086164</v>
      </c>
      <c r="U3120" s="1">
        <f>(Table19[[#This Row],[Gross Revenue]]/Table19[[#This Row],[Budget]])-1</f>
        <v>-0.88829652173913043</v>
      </c>
      <c r="V3120" t="str">
        <f t="shared" si="110"/>
        <v>90-110 minutes</v>
      </c>
      <c r="W3120">
        <f>Table19[[#This Row],[Profit]]/Table19[[#This Row],[Budget]]*100</f>
        <v>-88.829652173913047</v>
      </c>
      <c r="X3120">
        <v>1637763</v>
      </c>
      <c r="Y3120">
        <v>0.19178668286445014</v>
      </c>
      <c r="Z3120" t="str">
        <f t="shared" si="112"/>
        <v>Low</v>
      </c>
    </row>
    <row r="3121" spans="1:26" x14ac:dyDescent="0.2">
      <c r="A3121" t="s">
        <v>5539</v>
      </c>
      <c r="B3121" t="s">
        <v>2369</v>
      </c>
      <c r="C3121" t="s">
        <v>750</v>
      </c>
      <c r="D3121">
        <v>446</v>
      </c>
      <c r="E3121">
        <v>966</v>
      </c>
      <c r="F3121">
        <v>308</v>
      </c>
      <c r="G3121">
        <v>0</v>
      </c>
      <c r="H3121">
        <v>6.8</v>
      </c>
      <c r="I3121">
        <v>122</v>
      </c>
      <c r="J3121">
        <v>101</v>
      </c>
      <c r="K3121">
        <v>37617947</v>
      </c>
      <c r="L3121">
        <v>30000000</v>
      </c>
      <c r="M3121" s="2">
        <f>VLOOKUP(A3121,Sheet2!$A$1:G6845,2,0)</f>
        <v>39029</v>
      </c>
      <c r="N3121" t="str">
        <f>VLOOKUP(A3121,Sheet2!$A$1:G6845,3,0)</f>
        <v>Color</v>
      </c>
      <c r="O3121" t="str">
        <f>VLOOKUP(A3121,Sheet2!$A$1:G6845,4,0)</f>
        <v>Drama</v>
      </c>
      <c r="P3121" t="str">
        <f>VLOOKUP(A3121,Sheet2!$A$1:G6845,5,0)</f>
        <v>English</v>
      </c>
      <c r="Q3121" t="str">
        <f>VLOOKUP(A3121,Sheet2!$A$1:G6845,6,0)</f>
        <v>USA</v>
      </c>
      <c r="R3121" t="str">
        <f>VLOOKUP(A3121,Sheet2!$A$1:G6845,7,0)</f>
        <v>PG</v>
      </c>
      <c r="S3121" t="str">
        <f>IF(Table19[[#This Row],[Language]]="English","English","Other language")</f>
        <v>English</v>
      </c>
      <c r="T3121">
        <f>Table19[[#This Row],[Gross Revenue]]-Table19[[#This Row],[Budget]]</f>
        <v>7617947</v>
      </c>
      <c r="U3121" s="1">
        <f>(Table19[[#This Row],[Gross Revenue]]/Table19[[#This Row],[Budget]])-1</f>
        <v>0.25393156666666661</v>
      </c>
      <c r="V3121" t="str">
        <f t="shared" si="110"/>
        <v>90-110 minutes</v>
      </c>
      <c r="W3121">
        <f>Table19[[#This Row],[Profit]]/Table19[[#This Row],[Budget]]*100</f>
        <v>25.393156666666666</v>
      </c>
      <c r="X3121">
        <v>-434215.5</v>
      </c>
      <c r="Y3121">
        <v>-0.10115100772200772</v>
      </c>
      <c r="Z3121" t="str">
        <f t="shared" si="112"/>
        <v>Medium</v>
      </c>
    </row>
    <row r="3122" spans="1:26" x14ac:dyDescent="0.2">
      <c r="A3122" t="s">
        <v>6214</v>
      </c>
      <c r="B3122" t="s">
        <v>971</v>
      </c>
      <c r="C3122" t="s">
        <v>1174</v>
      </c>
      <c r="D3122">
        <v>18000</v>
      </c>
      <c r="E3122">
        <v>20152</v>
      </c>
      <c r="F3122">
        <v>473</v>
      </c>
      <c r="G3122">
        <v>3000</v>
      </c>
      <c r="H3122">
        <v>7.3</v>
      </c>
      <c r="I3122">
        <v>68</v>
      </c>
      <c r="J3122">
        <v>140</v>
      </c>
      <c r="K3122">
        <v>44484065</v>
      </c>
      <c r="L3122">
        <v>50000000</v>
      </c>
      <c r="M3122" s="2">
        <f>VLOOKUP(A3122,Sheet2!$A$1:G6846,2,0)</f>
        <v>36091</v>
      </c>
      <c r="N3122" t="str">
        <f>VLOOKUP(A3122,Sheet2!$A$1:G6846,3,0)</f>
        <v>Color</v>
      </c>
      <c r="O3122" t="str">
        <f>VLOOKUP(A3122,Sheet2!$A$1:G6846,4,0)</f>
        <v>Action</v>
      </c>
      <c r="P3122" t="str">
        <f>VLOOKUP(A3122,Sheet2!$A$1:G6846,5,0)</f>
        <v>English</v>
      </c>
      <c r="Q3122" t="str">
        <f>VLOOKUP(A3122,Sheet2!$A$1:G6846,6,0)</f>
        <v>Germany</v>
      </c>
      <c r="R3122" t="str">
        <f>VLOOKUP(A3122,Sheet2!$A$1:G6846,7,0)</f>
        <v>R</v>
      </c>
      <c r="S3122" t="str">
        <f>IF(Table19[[#This Row],[Language]]="English","English","Other language")</f>
        <v>English</v>
      </c>
      <c r="T3122">
        <f>Table19[[#This Row],[Gross Revenue]]-Table19[[#This Row],[Budget]]</f>
        <v>-5515935</v>
      </c>
      <c r="U3122" s="1">
        <f>(Table19[[#This Row],[Gross Revenue]]/Table19[[#This Row],[Budget]])-1</f>
        <v>-0.11031869999999999</v>
      </c>
      <c r="V3122" t="str">
        <f t="shared" si="110"/>
        <v>131-150 minutes</v>
      </c>
      <c r="W3122">
        <f>Table19[[#This Row],[Profit]]/Table19[[#This Row],[Budget]]*100</f>
        <v>-11.031870000000001</v>
      </c>
      <c r="X3122">
        <v>-1289919.5</v>
      </c>
      <c r="Y3122">
        <v>-4.8151417500000002E-2</v>
      </c>
      <c r="Z3122" t="str">
        <f t="shared" si="112"/>
        <v>High</v>
      </c>
    </row>
    <row r="3123" spans="1:26" x14ac:dyDescent="0.2">
      <c r="A3123" t="s">
        <v>4178</v>
      </c>
      <c r="B3123" t="s">
        <v>1297</v>
      </c>
      <c r="C3123" t="s">
        <v>1298</v>
      </c>
      <c r="D3123">
        <v>649</v>
      </c>
      <c r="E3123">
        <v>1725</v>
      </c>
      <c r="F3123">
        <v>34</v>
      </c>
      <c r="G3123">
        <v>0</v>
      </c>
      <c r="H3123">
        <v>5.8</v>
      </c>
      <c r="I3123">
        <v>53</v>
      </c>
      <c r="J3123">
        <v>114</v>
      </c>
      <c r="K3123">
        <v>50728000</v>
      </c>
      <c r="L3123">
        <v>22000000</v>
      </c>
      <c r="M3123" s="2">
        <f>VLOOKUP(A3123,Sheet2!$A$1:G6847,2,0)</f>
        <v>34896</v>
      </c>
      <c r="N3123" t="str">
        <f>VLOOKUP(A3123,Sheet2!$A$1:G6847,3,0)</f>
        <v>Color</v>
      </c>
      <c r="O3123" t="str">
        <f>VLOOKUP(A3123,Sheet2!$A$1:G6847,4,0)</f>
        <v>Action</v>
      </c>
      <c r="P3123" t="str">
        <f>VLOOKUP(A3123,Sheet2!$A$1:G6847,5,0)</f>
        <v>English</v>
      </c>
      <c r="Q3123" t="str">
        <f>VLOOKUP(A3123,Sheet2!$A$1:G6847,6,0)</f>
        <v>USA</v>
      </c>
      <c r="R3123" t="str">
        <f>VLOOKUP(A3123,Sheet2!$A$1:G6847,7,0)</f>
        <v>PG-13</v>
      </c>
      <c r="S3123" t="str">
        <f>IF(Table19[[#This Row],[Language]]="English","English","Other language")</f>
        <v>English</v>
      </c>
      <c r="T3123">
        <f>Table19[[#This Row],[Gross Revenue]]-Table19[[#This Row],[Budget]]</f>
        <v>28728000</v>
      </c>
      <c r="U3123" s="1">
        <f>(Table19[[#This Row],[Gross Revenue]]/Table19[[#This Row],[Budget]])-1</f>
        <v>1.3058181818181818</v>
      </c>
      <c r="V3123" t="str">
        <f t="shared" si="110"/>
        <v>111-130 minutes</v>
      </c>
      <c r="W3123">
        <f>Table19[[#This Row],[Profit]]/Table19[[#This Row],[Budget]]*100</f>
        <v>130.58181818181816</v>
      </c>
      <c r="X3123">
        <v>-1289919.5</v>
      </c>
      <c r="Y3123">
        <v>-4.8151417500000002E-2</v>
      </c>
      <c r="Z3123" t="str">
        <f t="shared" si="112"/>
        <v>Medium</v>
      </c>
    </row>
    <row r="3124" spans="1:26" x14ac:dyDescent="0.2">
      <c r="A3124" t="s">
        <v>4291</v>
      </c>
      <c r="B3124" t="s">
        <v>583</v>
      </c>
      <c r="C3124" t="s">
        <v>1413</v>
      </c>
      <c r="D3124">
        <v>11000</v>
      </c>
      <c r="E3124">
        <v>12687</v>
      </c>
      <c r="F3124">
        <v>13</v>
      </c>
      <c r="G3124">
        <v>1000</v>
      </c>
      <c r="H3124">
        <v>5.9</v>
      </c>
      <c r="I3124">
        <v>49</v>
      </c>
      <c r="J3124">
        <v>92</v>
      </c>
      <c r="K3124">
        <v>28972187</v>
      </c>
      <c r="L3124">
        <v>13000000</v>
      </c>
      <c r="M3124" s="2">
        <f>VLOOKUP(A3124,Sheet2!$A$1:G6848,2,0)</f>
        <v>37327</v>
      </c>
      <c r="N3124" t="str">
        <f>VLOOKUP(A3124,Sheet2!$A$1:G6848,3,0)</f>
        <v>Color</v>
      </c>
      <c r="O3124" t="str">
        <f>VLOOKUP(A3124,Sheet2!$A$1:G6848,4,0)</f>
        <v>Comedy</v>
      </c>
      <c r="P3124" t="str">
        <f>VLOOKUP(A3124,Sheet2!$A$1:G6848,5,0)</f>
        <v>English</v>
      </c>
      <c r="Q3124" t="str">
        <f>VLOOKUP(A3124,Sheet2!$A$1:G6848,6,0)</f>
        <v>USA</v>
      </c>
      <c r="R3124" t="str">
        <f>VLOOKUP(A3124,Sheet2!$A$1:G6848,7,0)</f>
        <v>PG-13</v>
      </c>
      <c r="S3124" t="str">
        <f>IF(Table19[[#This Row],[Language]]="English","English","Other language")</f>
        <v>English</v>
      </c>
      <c r="T3124">
        <f>Table19[[#This Row],[Gross Revenue]]-Table19[[#This Row],[Budget]]</f>
        <v>15972187</v>
      </c>
      <c r="U3124" s="1">
        <f>(Table19[[#This Row],[Gross Revenue]]/Table19[[#This Row],[Budget]])-1</f>
        <v>1.2286297692307691</v>
      </c>
      <c r="V3124" t="str">
        <f t="shared" si="110"/>
        <v>90-110 minutes</v>
      </c>
      <c r="W3124">
        <f>Table19[[#This Row],[Profit]]/Table19[[#This Row],[Budget]]*100</f>
        <v>122.86297692307693</v>
      </c>
      <c r="X3124">
        <v>1637763</v>
      </c>
      <c r="Y3124">
        <v>0.19178668286445014</v>
      </c>
      <c r="Z3124" t="str">
        <f t="shared" si="112"/>
        <v>Low</v>
      </c>
    </row>
    <row r="3125" spans="1:26" x14ac:dyDescent="0.2">
      <c r="A3125" t="s">
        <v>5330</v>
      </c>
      <c r="B3125" t="s">
        <v>1347</v>
      </c>
      <c r="C3125" t="s">
        <v>2236</v>
      </c>
      <c r="D3125">
        <v>23000</v>
      </c>
      <c r="E3125">
        <v>27829</v>
      </c>
      <c r="F3125">
        <v>0</v>
      </c>
      <c r="G3125">
        <v>0</v>
      </c>
      <c r="H3125">
        <v>6.7</v>
      </c>
      <c r="I3125">
        <v>222</v>
      </c>
      <c r="J3125">
        <v>150</v>
      </c>
      <c r="K3125">
        <v>12712093</v>
      </c>
      <c r="L3125">
        <v>30000000</v>
      </c>
      <c r="M3125" s="2">
        <f>VLOOKUP(A3125,Sheet2!$A$1:G6849,2,0)</f>
        <v>38545</v>
      </c>
      <c r="N3125" t="str">
        <f>VLOOKUP(A3125,Sheet2!$A$1:G6849,3,0)</f>
        <v>Color</v>
      </c>
      <c r="O3125" t="str">
        <f>VLOOKUP(A3125,Sheet2!$A$1:G6849,4,0)</f>
        <v>Biography</v>
      </c>
      <c r="P3125" t="str">
        <f>VLOOKUP(A3125,Sheet2!$A$1:G6849,5,0)</f>
        <v>English</v>
      </c>
      <c r="Q3125" t="str">
        <f>VLOOKUP(A3125,Sheet2!$A$1:G6849,6,0)</f>
        <v>USA</v>
      </c>
      <c r="R3125" t="str">
        <f>VLOOKUP(A3125,Sheet2!$A$1:G6849,7,0)</f>
        <v>PG-13</v>
      </c>
      <c r="S3125" t="str">
        <f>IF(Table19[[#This Row],[Language]]="English","English","Other language")</f>
        <v>English</v>
      </c>
      <c r="T3125">
        <f>Table19[[#This Row],[Gross Revenue]]-Table19[[#This Row],[Budget]]</f>
        <v>-17287907</v>
      </c>
      <c r="U3125" s="1">
        <f>(Table19[[#This Row],[Gross Revenue]]/Table19[[#This Row],[Budget]])-1</f>
        <v>-0.57626356666666667</v>
      </c>
      <c r="V3125" t="str">
        <f t="shared" si="110"/>
        <v>131-150 minutes</v>
      </c>
      <c r="W3125">
        <f>Table19[[#This Row],[Profit]]/Table19[[#This Row],[Budget]]*100</f>
        <v>-57.626356666666666</v>
      </c>
      <c r="X3125">
        <v>-1289919.5</v>
      </c>
      <c r="Y3125">
        <v>-4.8151417500000002E-2</v>
      </c>
      <c r="Z3125" t="str">
        <f t="shared" si="112"/>
        <v>Medium</v>
      </c>
    </row>
    <row r="3126" spans="1:26" x14ac:dyDescent="0.2">
      <c r="A3126" t="s">
        <v>4346</v>
      </c>
      <c r="B3126" t="s">
        <v>408</v>
      </c>
      <c r="C3126" t="s">
        <v>1461</v>
      </c>
      <c r="D3126">
        <v>11000</v>
      </c>
      <c r="E3126">
        <v>11969</v>
      </c>
      <c r="F3126">
        <v>0</v>
      </c>
      <c r="G3126">
        <v>315</v>
      </c>
      <c r="H3126">
        <v>6</v>
      </c>
      <c r="I3126">
        <v>63</v>
      </c>
      <c r="J3126">
        <v>123</v>
      </c>
      <c r="K3126">
        <v>10297897</v>
      </c>
      <c r="L3126">
        <v>27000000</v>
      </c>
      <c r="M3126" s="2">
        <f>VLOOKUP(A3126,Sheet2!$A$1:G6850,2,0)</f>
        <v>35846</v>
      </c>
      <c r="N3126" t="str">
        <f>VLOOKUP(A3126,Sheet2!$A$1:G6850,3,0)</f>
        <v>Color</v>
      </c>
      <c r="O3126" t="str">
        <f>VLOOKUP(A3126,Sheet2!$A$1:G6850,4,0)</f>
        <v>Action</v>
      </c>
      <c r="P3126" t="str">
        <f>VLOOKUP(A3126,Sheet2!$A$1:G6850,5,0)</f>
        <v>English</v>
      </c>
      <c r="Q3126" t="str">
        <f>VLOOKUP(A3126,Sheet2!$A$1:G6850,6,0)</f>
        <v>USA</v>
      </c>
      <c r="R3126" t="str">
        <f>VLOOKUP(A3126,Sheet2!$A$1:G6850,7,0)</f>
        <v>PG-13</v>
      </c>
      <c r="S3126" t="str">
        <f>IF(Table19[[#This Row],[Language]]="English","English","Other language")</f>
        <v>English</v>
      </c>
      <c r="T3126">
        <f>Table19[[#This Row],[Gross Revenue]]-Table19[[#This Row],[Budget]]</f>
        <v>-16702103</v>
      </c>
      <c r="U3126" s="1">
        <f>(Table19[[#This Row],[Gross Revenue]]/Table19[[#This Row],[Budget]])-1</f>
        <v>-0.6185964074074074</v>
      </c>
      <c r="V3126" t="str">
        <f t="shared" si="110"/>
        <v>111-130 minutes</v>
      </c>
      <c r="W3126">
        <f>Table19[[#This Row],[Profit]]/Table19[[#This Row],[Budget]]*100</f>
        <v>-61.859640740740737</v>
      </c>
      <c r="X3126">
        <v>-1289919.5</v>
      </c>
      <c r="Y3126">
        <v>-4.8151417500000002E-2</v>
      </c>
      <c r="Z3126" t="str">
        <f t="shared" si="112"/>
        <v>Medium</v>
      </c>
    </row>
    <row r="3127" spans="1:26" x14ac:dyDescent="0.2">
      <c r="A3127" t="s">
        <v>3489</v>
      </c>
      <c r="B3127" t="s">
        <v>423</v>
      </c>
      <c r="C3127" t="s">
        <v>424</v>
      </c>
      <c r="D3127">
        <v>774</v>
      </c>
      <c r="E3127">
        <v>2498</v>
      </c>
      <c r="F3127">
        <v>154</v>
      </c>
      <c r="G3127">
        <v>378</v>
      </c>
      <c r="H3127">
        <v>4.7</v>
      </c>
      <c r="I3127">
        <v>86</v>
      </c>
      <c r="J3127">
        <v>99</v>
      </c>
      <c r="K3127">
        <v>14983572</v>
      </c>
      <c r="L3127">
        <v>25000000</v>
      </c>
      <c r="M3127" s="2">
        <f>VLOOKUP(A3127,Sheet2!$A$1:G6851,2,0)</f>
        <v>36627</v>
      </c>
      <c r="N3127" t="str">
        <f>VLOOKUP(A3127,Sheet2!$A$1:G6851,3,0)</f>
        <v>Color</v>
      </c>
      <c r="O3127" t="str">
        <f>VLOOKUP(A3127,Sheet2!$A$1:G6851,4,0)</f>
        <v>Comedy</v>
      </c>
      <c r="P3127" t="str">
        <f>VLOOKUP(A3127,Sheet2!$A$1:G6851,5,0)</f>
        <v>English</v>
      </c>
      <c r="Q3127" t="str">
        <f>VLOOKUP(A3127,Sheet2!$A$1:G6851,6,0)</f>
        <v>USA</v>
      </c>
      <c r="R3127" t="str">
        <f>VLOOKUP(A3127,Sheet2!$A$1:G6851,7,0)</f>
        <v>PG-13</v>
      </c>
      <c r="S3127" t="str">
        <f>IF(Table19[[#This Row],[Language]]="English","English","Other language")</f>
        <v>English</v>
      </c>
      <c r="T3127">
        <f>Table19[[#This Row],[Gross Revenue]]-Table19[[#This Row],[Budget]]</f>
        <v>-10016428</v>
      </c>
      <c r="U3127" s="1">
        <f>(Table19[[#This Row],[Gross Revenue]]/Table19[[#This Row],[Budget]])-1</f>
        <v>-0.40065711999999998</v>
      </c>
      <c r="V3127" t="str">
        <f t="shared" si="110"/>
        <v>90-110 minutes</v>
      </c>
      <c r="W3127">
        <f>Table19[[#This Row],[Profit]]/Table19[[#This Row],[Budget]]*100</f>
        <v>-40.065711999999998</v>
      </c>
      <c r="X3127">
        <v>1637763</v>
      </c>
      <c r="Y3127">
        <v>0.19178668286445014</v>
      </c>
      <c r="Z3127" t="str">
        <f t="shared" si="112"/>
        <v>Medium</v>
      </c>
    </row>
    <row r="3128" spans="1:26" x14ac:dyDescent="0.2">
      <c r="A3128" t="s">
        <v>5719</v>
      </c>
      <c r="B3128" t="s">
        <v>522</v>
      </c>
      <c r="C3128" t="s">
        <v>1786</v>
      </c>
      <c r="D3128">
        <v>10000</v>
      </c>
      <c r="E3128">
        <v>11799</v>
      </c>
      <c r="F3128">
        <v>549</v>
      </c>
      <c r="G3128">
        <v>27000</v>
      </c>
      <c r="H3128">
        <v>7.4</v>
      </c>
      <c r="I3128">
        <v>239</v>
      </c>
      <c r="J3128">
        <v>133</v>
      </c>
      <c r="K3128">
        <v>21129348</v>
      </c>
      <c r="L3128">
        <v>35000000</v>
      </c>
      <c r="M3128" s="2">
        <f>VLOOKUP(A3128,Sheet2!$A$1:G6852,2,0)</f>
        <v>40402</v>
      </c>
      <c r="N3128" t="str">
        <f>VLOOKUP(A3128,Sheet2!$A$1:G6852,3,0)</f>
        <v>Color</v>
      </c>
      <c r="O3128" t="str">
        <f>VLOOKUP(A3128,Sheet2!$A$1:G6852,4,0)</f>
        <v>Crime</v>
      </c>
      <c r="P3128" t="str">
        <f>VLOOKUP(A3128,Sheet2!$A$1:G6852,5,0)</f>
        <v>English</v>
      </c>
      <c r="Q3128" t="str">
        <f>VLOOKUP(A3128,Sheet2!$A$1:G6852,6,0)</f>
        <v>USA</v>
      </c>
      <c r="R3128" t="str">
        <f>VLOOKUP(A3128,Sheet2!$A$1:G6852,7,0)</f>
        <v>PG-13</v>
      </c>
      <c r="S3128" t="str">
        <f>IF(Table19[[#This Row],[Language]]="English","English","Other language")</f>
        <v>English</v>
      </c>
      <c r="T3128">
        <f>Table19[[#This Row],[Gross Revenue]]-Table19[[#This Row],[Budget]]</f>
        <v>-13870652</v>
      </c>
      <c r="U3128" s="1">
        <f>(Table19[[#This Row],[Gross Revenue]]/Table19[[#This Row],[Budget]])-1</f>
        <v>-0.39630434285714289</v>
      </c>
      <c r="V3128" t="str">
        <f t="shared" si="110"/>
        <v>131-150 minutes</v>
      </c>
      <c r="W3128">
        <f>Table19[[#This Row],[Profit]]/Table19[[#This Row],[Budget]]*100</f>
        <v>-39.63043428571428</v>
      </c>
      <c r="X3128">
        <v>-74533.5</v>
      </c>
      <c r="Y3128">
        <v>-7.4856785714285719E-3</v>
      </c>
      <c r="Z3128" t="str">
        <f t="shared" si="112"/>
        <v>Medium</v>
      </c>
    </row>
    <row r="3129" spans="1:26" x14ac:dyDescent="0.2">
      <c r="A3129" t="s">
        <v>6255</v>
      </c>
      <c r="B3129" t="s">
        <v>725</v>
      </c>
      <c r="C3129" t="s">
        <v>2837</v>
      </c>
      <c r="D3129">
        <v>49000</v>
      </c>
      <c r="E3129">
        <v>50831</v>
      </c>
      <c r="F3129">
        <v>5</v>
      </c>
      <c r="G3129">
        <v>576</v>
      </c>
      <c r="H3129">
        <v>5.9</v>
      </c>
      <c r="I3129">
        <v>125</v>
      </c>
      <c r="J3129">
        <v>81</v>
      </c>
      <c r="K3129">
        <v>7825820</v>
      </c>
      <c r="L3129">
        <v>4000000</v>
      </c>
      <c r="M3129" s="2">
        <f>VLOOKUP(A3129,Sheet2!$A$1:G6853,2,0)</f>
        <v>38728</v>
      </c>
      <c r="N3129" t="str">
        <f>VLOOKUP(A3129,Sheet2!$A$1:G6853,3,0)</f>
        <v>Color</v>
      </c>
      <c r="O3129" t="str">
        <f>VLOOKUP(A3129,Sheet2!$A$1:G6853,4,0)</f>
        <v>Crime</v>
      </c>
      <c r="P3129" t="str">
        <f>VLOOKUP(A3129,Sheet2!$A$1:G6853,5,0)</f>
        <v>English</v>
      </c>
      <c r="Q3129" t="str">
        <f>VLOOKUP(A3129,Sheet2!$A$1:G6853,6,0)</f>
        <v>USA</v>
      </c>
      <c r="R3129" t="str">
        <f>VLOOKUP(A3129,Sheet2!$A$1:G6853,7,0)</f>
        <v>R</v>
      </c>
      <c r="S3129" t="str">
        <f>IF(Table19[[#This Row],[Language]]="English","English","Other language")</f>
        <v>English</v>
      </c>
      <c r="T3129">
        <f>Table19[[#This Row],[Gross Revenue]]-Table19[[#This Row],[Budget]]</f>
        <v>3825820</v>
      </c>
      <c r="U3129" s="1">
        <f>(Table19[[#This Row],[Gross Revenue]]/Table19[[#This Row],[Budget]])-1</f>
        <v>0.95645500000000006</v>
      </c>
      <c r="V3129" t="str">
        <f t="shared" si="110"/>
        <v>&lt;90 minutes</v>
      </c>
      <c r="W3129">
        <f>Table19[[#This Row],[Profit]]/Table19[[#This Row],[Budget]]*100</f>
        <v>95.645499999999998</v>
      </c>
      <c r="X3129">
        <v>-74533.5</v>
      </c>
      <c r="Y3129">
        <v>-7.4856785714285719E-3</v>
      </c>
      <c r="Z3129" t="str">
        <f t="shared" si="112"/>
        <v>Low</v>
      </c>
    </row>
    <row r="3130" spans="1:26" x14ac:dyDescent="0.2">
      <c r="A3130" t="s">
        <v>5336</v>
      </c>
      <c r="B3130" t="s">
        <v>546</v>
      </c>
      <c r="C3130" t="s">
        <v>2242</v>
      </c>
      <c r="D3130">
        <v>40000</v>
      </c>
      <c r="E3130">
        <v>42344</v>
      </c>
      <c r="F3130">
        <v>2000</v>
      </c>
      <c r="G3130">
        <v>0</v>
      </c>
      <c r="H3130">
        <v>6.7</v>
      </c>
      <c r="I3130">
        <v>172</v>
      </c>
      <c r="J3130">
        <v>133</v>
      </c>
      <c r="K3130">
        <v>18653746</v>
      </c>
      <c r="L3130">
        <v>38000000</v>
      </c>
      <c r="M3130" s="2">
        <f>VLOOKUP(A3130,Sheet2!$A$1:G6854,2,0)</f>
        <v>36356</v>
      </c>
      <c r="N3130" t="str">
        <f>VLOOKUP(A3130,Sheet2!$A$1:G6854,3,0)</f>
        <v>Color</v>
      </c>
      <c r="O3130" t="str">
        <f>VLOOKUP(A3130,Sheet2!$A$1:G6854,4,0)</f>
        <v>Mystery</v>
      </c>
      <c r="P3130" t="str">
        <f>VLOOKUP(A3130,Sheet2!$A$1:G6854,5,0)</f>
        <v>English</v>
      </c>
      <c r="Q3130" t="str">
        <f>VLOOKUP(A3130,Sheet2!$A$1:G6854,6,0)</f>
        <v>Spain</v>
      </c>
      <c r="R3130" t="str">
        <f>VLOOKUP(A3130,Sheet2!$A$1:G6854,7,0)</f>
        <v>R</v>
      </c>
      <c r="S3130" t="str">
        <f>IF(Table19[[#This Row],[Language]]="English","English","Other language")</f>
        <v>English</v>
      </c>
      <c r="T3130">
        <f>Table19[[#This Row],[Gross Revenue]]-Table19[[#This Row],[Budget]]</f>
        <v>-19346254</v>
      </c>
      <c r="U3130" s="1">
        <f>(Table19[[#This Row],[Gross Revenue]]/Table19[[#This Row],[Budget]])-1</f>
        <v>-0.50911194736842103</v>
      </c>
      <c r="V3130" t="str">
        <f t="shared" si="110"/>
        <v>131-150 minutes</v>
      </c>
      <c r="W3130">
        <f>Table19[[#This Row],[Profit]]/Table19[[#This Row],[Budget]]*100</f>
        <v>-50.911194736842106</v>
      </c>
      <c r="Z3130" t="str">
        <f t="shared" si="112"/>
        <v>Medium</v>
      </c>
    </row>
    <row r="3131" spans="1:26" x14ac:dyDescent="0.2">
      <c r="A3131" t="s">
        <v>6769</v>
      </c>
      <c r="B3131" t="s">
        <v>1531</v>
      </c>
      <c r="C3131" t="s">
        <v>1501</v>
      </c>
      <c r="D3131">
        <v>33000</v>
      </c>
      <c r="E3131">
        <v>34495</v>
      </c>
      <c r="F3131">
        <v>415</v>
      </c>
      <c r="G3131">
        <v>57000</v>
      </c>
      <c r="H3131">
        <v>7.9</v>
      </c>
      <c r="I3131">
        <v>177</v>
      </c>
      <c r="J3131">
        <v>123</v>
      </c>
      <c r="K3131">
        <v>64286</v>
      </c>
      <c r="L3131">
        <v>29000000</v>
      </c>
      <c r="M3131" s="2">
        <f>VLOOKUP(A3131,Sheet2!$A$1:G6855,2,0)</f>
        <v>38239</v>
      </c>
      <c r="N3131" t="str">
        <f>VLOOKUP(A3131,Sheet2!$A$1:G6855,3,0)</f>
        <v>Color</v>
      </c>
      <c r="O3131" t="str">
        <f>VLOOKUP(A3131,Sheet2!$A$1:G6855,4,0)</f>
        <v>Drama</v>
      </c>
      <c r="P3131" t="str">
        <f>VLOOKUP(A3131,Sheet2!$A$1:G6855,5,0)</f>
        <v>English</v>
      </c>
      <c r="Q3131" t="str">
        <f>VLOOKUP(A3131,Sheet2!$A$1:G6855,6,0)</f>
        <v>USA</v>
      </c>
      <c r="R3131" t="str">
        <f>VLOOKUP(A3131,Sheet2!$A$1:G6855,7,0)</f>
        <v>PG-13</v>
      </c>
      <c r="S3131" t="str">
        <f>IF(Table19[[#This Row],[Language]]="English","English","Other language")</f>
        <v>English</v>
      </c>
      <c r="T3131">
        <f>Table19[[#This Row],[Gross Revenue]]-Table19[[#This Row],[Budget]]</f>
        <v>-28935714</v>
      </c>
      <c r="U3131" s="1">
        <f>(Table19[[#This Row],[Gross Revenue]]/Table19[[#This Row],[Budget]])-1</f>
        <v>-0.99778324137931029</v>
      </c>
      <c r="V3131" t="str">
        <f t="shared" si="110"/>
        <v>111-130 minutes</v>
      </c>
      <c r="W3131">
        <f>Table19[[#This Row],[Profit]]/Table19[[#This Row],[Budget]]*100</f>
        <v>-99.778324137931023</v>
      </c>
      <c r="X3131">
        <v>-434215.5</v>
      </c>
      <c r="Y3131">
        <v>-0.10115100772200772</v>
      </c>
      <c r="Z3131" t="str">
        <f t="shared" si="112"/>
        <v>Medium</v>
      </c>
    </row>
    <row r="3132" spans="1:26" x14ac:dyDescent="0.2">
      <c r="A3132" t="s">
        <v>4789</v>
      </c>
      <c r="B3132" t="s">
        <v>1856</v>
      </c>
      <c r="C3132" t="s">
        <v>1252</v>
      </c>
      <c r="D3132">
        <v>775</v>
      </c>
      <c r="E3132">
        <v>3033</v>
      </c>
      <c r="F3132">
        <v>79</v>
      </c>
      <c r="G3132">
        <v>0</v>
      </c>
      <c r="H3132">
        <v>6.3</v>
      </c>
      <c r="I3132">
        <v>172</v>
      </c>
      <c r="J3132">
        <v>108</v>
      </c>
      <c r="K3132">
        <v>24984868</v>
      </c>
      <c r="L3132">
        <v>15000000</v>
      </c>
      <c r="M3132" s="2">
        <f>VLOOKUP(A3132,Sheet2!$A$1:G6856,2,0)</f>
        <v>41689</v>
      </c>
      <c r="N3132" t="str">
        <f>VLOOKUP(A3132,Sheet2!$A$1:G6856,3,0)</f>
        <v>Color</v>
      </c>
      <c r="O3132" t="str">
        <f>VLOOKUP(A3132,Sheet2!$A$1:G6856,4,0)</f>
        <v>Action</v>
      </c>
      <c r="P3132" t="str">
        <f>VLOOKUP(A3132,Sheet2!$A$1:G6856,5,0)</f>
        <v>English</v>
      </c>
      <c r="Q3132" t="str">
        <f>VLOOKUP(A3132,Sheet2!$A$1:G6856,6,0)</f>
        <v>USA</v>
      </c>
      <c r="R3132" t="str">
        <f>VLOOKUP(A3132,Sheet2!$A$1:G6856,7,0)</f>
        <v>R</v>
      </c>
      <c r="S3132" t="str">
        <f>IF(Table19[[#This Row],[Language]]="English","English","Other language")</f>
        <v>English</v>
      </c>
      <c r="T3132">
        <f>Table19[[#This Row],[Gross Revenue]]-Table19[[#This Row],[Budget]]</f>
        <v>9984868</v>
      </c>
      <c r="U3132" s="1">
        <f>(Table19[[#This Row],[Gross Revenue]]/Table19[[#This Row],[Budget]])-1</f>
        <v>0.6656578666666666</v>
      </c>
      <c r="V3132" t="str">
        <f t="shared" si="110"/>
        <v>90-110 minutes</v>
      </c>
      <c r="W3132">
        <f>Table19[[#This Row],[Profit]]/Table19[[#This Row],[Budget]]*100</f>
        <v>66.565786666666668</v>
      </c>
      <c r="X3132">
        <v>-1289919.5</v>
      </c>
      <c r="Y3132">
        <v>-4.8151417500000002E-2</v>
      </c>
      <c r="Z3132" t="str">
        <f t="shared" si="112"/>
        <v>Medium</v>
      </c>
    </row>
    <row r="3133" spans="1:26" x14ac:dyDescent="0.2">
      <c r="A3133" t="s">
        <v>4905</v>
      </c>
      <c r="B3133" t="s">
        <v>1047</v>
      </c>
      <c r="C3133" t="s">
        <v>143</v>
      </c>
      <c r="D3133">
        <v>8000</v>
      </c>
      <c r="E3133">
        <v>10938</v>
      </c>
      <c r="F3133">
        <v>541</v>
      </c>
      <c r="G3133">
        <v>10000</v>
      </c>
      <c r="H3133">
        <v>6.4</v>
      </c>
      <c r="I3133">
        <v>224</v>
      </c>
      <c r="J3133">
        <v>98</v>
      </c>
      <c r="K3133">
        <v>35063732</v>
      </c>
      <c r="L3133">
        <v>32000000</v>
      </c>
      <c r="M3133" s="2">
        <f>VLOOKUP(A3133,Sheet2!$A$1:G6857,2,0)</f>
        <v>39422</v>
      </c>
      <c r="N3133" t="str">
        <f>VLOOKUP(A3133,Sheet2!$A$1:G6857,3,0)</f>
        <v>Color</v>
      </c>
      <c r="O3133" t="str">
        <f>VLOOKUP(A3133,Sheet2!$A$1:G6857,4,0)</f>
        <v>Mystery</v>
      </c>
      <c r="P3133" t="str">
        <f>VLOOKUP(A3133,Sheet2!$A$1:G6857,5,0)</f>
        <v>English</v>
      </c>
      <c r="Q3133" t="str">
        <f>VLOOKUP(A3133,Sheet2!$A$1:G6857,6,0)</f>
        <v>USA</v>
      </c>
      <c r="R3133" t="str">
        <f>VLOOKUP(A3133,Sheet2!$A$1:G6857,7,0)</f>
        <v>R</v>
      </c>
      <c r="S3133" t="str">
        <f>IF(Table19[[#This Row],[Language]]="English","English","Other language")</f>
        <v>English</v>
      </c>
      <c r="T3133">
        <f>Table19[[#This Row],[Gross Revenue]]-Table19[[#This Row],[Budget]]</f>
        <v>3063732</v>
      </c>
      <c r="U3133" s="1">
        <f>(Table19[[#This Row],[Gross Revenue]]/Table19[[#This Row],[Budget]])-1</f>
        <v>9.5741625000000052E-2</v>
      </c>
      <c r="V3133" t="str">
        <f t="shared" si="110"/>
        <v>90-110 minutes</v>
      </c>
      <c r="W3133">
        <f>Table19[[#This Row],[Profit]]/Table19[[#This Row],[Budget]]*100</f>
        <v>9.5741624999999999</v>
      </c>
      <c r="Z3133" t="str">
        <f t="shared" si="112"/>
        <v>Medium</v>
      </c>
    </row>
    <row r="3134" spans="1:26" x14ac:dyDescent="0.2">
      <c r="A3134" t="s">
        <v>4166</v>
      </c>
      <c r="B3134" t="s">
        <v>528</v>
      </c>
      <c r="C3134" t="s">
        <v>1288</v>
      </c>
      <c r="D3134">
        <v>14000</v>
      </c>
      <c r="E3134">
        <v>18795</v>
      </c>
      <c r="F3134">
        <v>7</v>
      </c>
      <c r="G3134">
        <v>0</v>
      </c>
      <c r="H3134">
        <v>5.8</v>
      </c>
      <c r="I3134">
        <v>121</v>
      </c>
      <c r="J3134">
        <v>85</v>
      </c>
      <c r="K3134">
        <v>64238770</v>
      </c>
      <c r="L3134">
        <v>42000000</v>
      </c>
      <c r="M3134" s="2">
        <f>VLOOKUP(A3134,Sheet2!$A$1:G6858,2,0)</f>
        <v>41874</v>
      </c>
      <c r="N3134" t="str">
        <f>VLOOKUP(A3134,Sheet2!$A$1:G6858,3,0)</f>
        <v>Color</v>
      </c>
      <c r="O3134" t="str">
        <f>VLOOKUP(A3134,Sheet2!$A$1:G6858,4,0)</f>
        <v>Adventure</v>
      </c>
      <c r="P3134" t="str">
        <f>VLOOKUP(A3134,Sheet2!$A$1:G6858,5,0)</f>
        <v>English</v>
      </c>
      <c r="Q3134" t="str">
        <f>VLOOKUP(A3134,Sheet2!$A$1:G6858,6,0)</f>
        <v>Canada</v>
      </c>
      <c r="R3134" t="str">
        <f>VLOOKUP(A3134,Sheet2!$A$1:G6858,7,0)</f>
        <v>PG</v>
      </c>
      <c r="S3134" t="str">
        <f>IF(Table19[[#This Row],[Language]]="English","English","Other language")</f>
        <v>English</v>
      </c>
      <c r="T3134">
        <f>Table19[[#This Row],[Gross Revenue]]-Table19[[#This Row],[Budget]]</f>
        <v>22238770</v>
      </c>
      <c r="U3134" s="1">
        <f>(Table19[[#This Row],[Gross Revenue]]/Table19[[#This Row],[Budget]])-1</f>
        <v>0.52949452380952389</v>
      </c>
      <c r="V3134" t="str">
        <f t="shared" si="110"/>
        <v>&lt;90 minutes</v>
      </c>
      <c r="W3134">
        <f>Table19[[#This Row],[Profit]]/Table19[[#This Row],[Budget]]*100</f>
        <v>52.94945238095238</v>
      </c>
      <c r="X3134">
        <v>3892693.5</v>
      </c>
      <c r="Y3134">
        <v>0.11726928571428571</v>
      </c>
      <c r="Z3134" t="str">
        <f t="shared" si="112"/>
        <v>High</v>
      </c>
    </row>
    <row r="3135" spans="1:26" x14ac:dyDescent="0.2">
      <c r="A3135" t="s">
        <v>4022</v>
      </c>
      <c r="B3135" t="s">
        <v>1135</v>
      </c>
      <c r="C3135" t="s">
        <v>1136</v>
      </c>
      <c r="D3135">
        <v>2</v>
      </c>
      <c r="E3135">
        <v>2</v>
      </c>
      <c r="F3135">
        <v>22</v>
      </c>
      <c r="G3135">
        <v>238</v>
      </c>
      <c r="H3135">
        <v>5.7</v>
      </c>
      <c r="I3135">
        <v>10</v>
      </c>
      <c r="J3135">
        <v>92</v>
      </c>
      <c r="K3135">
        <v>2119994</v>
      </c>
      <c r="L3135">
        <v>19000000</v>
      </c>
      <c r="M3135" s="2">
        <f>VLOOKUP(A3135,Sheet2!$A$1:G6859,2,0)</f>
        <v>34025</v>
      </c>
      <c r="N3135" t="str">
        <f>VLOOKUP(A3135,Sheet2!$A$1:G6859,3,0)</f>
        <v>Color</v>
      </c>
      <c r="O3135" t="str">
        <f>VLOOKUP(A3135,Sheet2!$A$1:G6859,4,0)</f>
        <v>Family</v>
      </c>
      <c r="P3135" t="str">
        <f>VLOOKUP(A3135,Sheet2!$A$1:G6859,5,0)</f>
        <v>English</v>
      </c>
      <c r="Q3135" t="str">
        <f>VLOOKUP(A3135,Sheet2!$A$1:G6859,6,0)</f>
        <v>USA</v>
      </c>
      <c r="R3135" t="str">
        <f>VLOOKUP(A3135,Sheet2!$A$1:G6859,7,0)</f>
        <v>G</v>
      </c>
      <c r="S3135" t="str">
        <f>IF(Table19[[#This Row],[Language]]="English","English","Other language")</f>
        <v>English</v>
      </c>
      <c r="T3135">
        <f>Table19[[#This Row],[Gross Revenue]]-Table19[[#This Row],[Budget]]</f>
        <v>-16880006</v>
      </c>
      <c r="U3135" s="1">
        <f>(Table19[[#This Row],[Gross Revenue]]/Table19[[#This Row],[Budget]])-1</f>
        <v>-0.88842136842105268</v>
      </c>
      <c r="V3135" t="str">
        <f t="shared" si="110"/>
        <v>90-110 minutes</v>
      </c>
      <c r="W3135">
        <f>Table19[[#This Row],[Profit]]/Table19[[#This Row],[Budget]]*100</f>
        <v>-88.842136842105262</v>
      </c>
      <c r="Z3135" t="str">
        <f t="shared" si="112"/>
        <v>Medium</v>
      </c>
    </row>
    <row r="3136" spans="1:26" x14ac:dyDescent="0.2">
      <c r="A3136" t="s">
        <v>3410</v>
      </c>
      <c r="B3136" t="s">
        <v>291</v>
      </c>
      <c r="C3136" t="s">
        <v>292</v>
      </c>
      <c r="D3136">
        <v>887</v>
      </c>
      <c r="E3136">
        <v>2728</v>
      </c>
      <c r="F3136">
        <v>96</v>
      </c>
      <c r="G3136">
        <v>788</v>
      </c>
      <c r="H3136">
        <v>4.4000000000000004</v>
      </c>
      <c r="I3136">
        <v>47</v>
      </c>
      <c r="J3136">
        <v>110</v>
      </c>
      <c r="K3136">
        <v>190562</v>
      </c>
      <c r="L3136">
        <v>90000000</v>
      </c>
      <c r="M3136" s="2">
        <f>VLOOKUP(A3136,Sheet2!$A$1:G6860,2,0)</f>
        <v>40369</v>
      </c>
      <c r="N3136" t="str">
        <f>VLOOKUP(A3136,Sheet2!$A$1:G6860,3,0)</f>
        <v>Color</v>
      </c>
      <c r="O3136" t="str">
        <f>VLOOKUP(A3136,Sheet2!$A$1:G6860,4,0)</f>
        <v>Action</v>
      </c>
      <c r="P3136" t="str">
        <f>VLOOKUP(A3136,Sheet2!$A$1:G6860,5,0)</f>
        <v>English</v>
      </c>
      <c r="Q3136" t="str">
        <f>VLOOKUP(A3136,Sheet2!$A$1:G6860,6,0)</f>
        <v>UK</v>
      </c>
      <c r="R3136" t="str">
        <f>VLOOKUP(A3136,Sheet2!$A$1:G6860,7,0)</f>
        <v>PG</v>
      </c>
      <c r="S3136" t="str">
        <f>IF(Table19[[#This Row],[Language]]="English","English","Other language")</f>
        <v>English</v>
      </c>
      <c r="T3136">
        <f>Table19[[#This Row],[Gross Revenue]]-Table19[[#This Row],[Budget]]</f>
        <v>-89809438</v>
      </c>
      <c r="U3136" s="1">
        <f>(Table19[[#This Row],[Gross Revenue]]/Table19[[#This Row],[Budget]])-1</f>
        <v>-0.99788264444444441</v>
      </c>
      <c r="V3136" t="str">
        <f t="shared" si="110"/>
        <v>90-110 minutes</v>
      </c>
      <c r="W3136">
        <f>Table19[[#This Row],[Profit]]/Table19[[#This Row],[Budget]]*100</f>
        <v>-99.788264444444437</v>
      </c>
      <c r="X3136">
        <v>-1289919.5</v>
      </c>
      <c r="Y3136">
        <v>-4.8151417500000002E-2</v>
      </c>
      <c r="Z3136" t="str">
        <f t="shared" si="112"/>
        <v>High</v>
      </c>
    </row>
    <row r="3137" spans="1:26" x14ac:dyDescent="0.2">
      <c r="A3137" t="s">
        <v>4001</v>
      </c>
      <c r="B3137" t="s">
        <v>537</v>
      </c>
      <c r="C3137" t="s">
        <v>877</v>
      </c>
      <c r="D3137">
        <v>851</v>
      </c>
      <c r="E3137">
        <v>3155</v>
      </c>
      <c r="F3137">
        <v>293</v>
      </c>
      <c r="G3137">
        <v>960</v>
      </c>
      <c r="H3137">
        <v>5.6</v>
      </c>
      <c r="I3137">
        <v>57</v>
      </c>
      <c r="J3137">
        <v>95</v>
      </c>
      <c r="K3137">
        <v>128769345</v>
      </c>
      <c r="L3137">
        <v>54000000</v>
      </c>
      <c r="M3137" s="2">
        <f>VLOOKUP(A3137,Sheet2!$A$1:G6861,2,0)</f>
        <v>35322</v>
      </c>
      <c r="N3137" t="str">
        <f>VLOOKUP(A3137,Sheet2!$A$1:G6861,3,0)</f>
        <v>Color</v>
      </c>
      <c r="O3137" t="str">
        <f>VLOOKUP(A3137,Sheet2!$A$1:G6861,4,0)</f>
        <v>Comedy</v>
      </c>
      <c r="P3137" t="str">
        <f>VLOOKUP(A3137,Sheet2!$A$1:G6861,5,0)</f>
        <v>English</v>
      </c>
      <c r="Q3137" t="str">
        <f>VLOOKUP(A3137,Sheet2!$A$1:G6861,6,0)</f>
        <v>USA</v>
      </c>
      <c r="R3137" t="str">
        <f>VLOOKUP(A3137,Sheet2!$A$1:G6861,7,0)</f>
        <v>PG-13</v>
      </c>
      <c r="S3137" t="str">
        <f>IF(Table19[[#This Row],[Language]]="English","English","Other language")</f>
        <v>English</v>
      </c>
      <c r="T3137">
        <f>Table19[[#This Row],[Gross Revenue]]-Table19[[#This Row],[Budget]]</f>
        <v>74769345</v>
      </c>
      <c r="U3137" s="1">
        <f>(Table19[[#This Row],[Gross Revenue]]/Table19[[#This Row],[Budget]])-1</f>
        <v>1.3846175000000001</v>
      </c>
      <c r="V3137" t="str">
        <f t="shared" si="110"/>
        <v>90-110 minutes</v>
      </c>
      <c r="W3137">
        <f>Table19[[#This Row],[Profit]]/Table19[[#This Row],[Budget]]*100</f>
        <v>138.46174999999999</v>
      </c>
      <c r="X3137">
        <v>1637763</v>
      </c>
      <c r="Y3137">
        <v>0.19178668286445014</v>
      </c>
      <c r="Z3137" t="str">
        <f t="shared" si="112"/>
        <v>High</v>
      </c>
    </row>
    <row r="3138" spans="1:26" x14ac:dyDescent="0.2">
      <c r="A3138" t="s">
        <v>4389</v>
      </c>
      <c r="B3138" t="s">
        <v>675</v>
      </c>
      <c r="C3138" t="s">
        <v>1499</v>
      </c>
      <c r="D3138">
        <v>818</v>
      </c>
      <c r="E3138">
        <v>1450</v>
      </c>
      <c r="F3138">
        <v>13</v>
      </c>
      <c r="G3138">
        <v>849</v>
      </c>
      <c r="H3138">
        <v>6</v>
      </c>
      <c r="I3138">
        <v>65</v>
      </c>
      <c r="J3138">
        <v>111</v>
      </c>
      <c r="K3138">
        <v>29106737</v>
      </c>
      <c r="L3138">
        <v>15000000</v>
      </c>
      <c r="M3138" s="2">
        <f>VLOOKUP(A3138,Sheet2!$A$1:G6862,2,0)</f>
        <v>35925</v>
      </c>
      <c r="N3138" t="str">
        <f>VLOOKUP(A3138,Sheet2!$A$1:G6862,3,0)</f>
        <v>Color</v>
      </c>
      <c r="O3138" t="str">
        <f>VLOOKUP(A3138,Sheet2!$A$1:G6862,4,0)</f>
        <v>Comedy</v>
      </c>
      <c r="P3138" t="str">
        <f>VLOOKUP(A3138,Sheet2!$A$1:G6862,5,0)</f>
        <v>English</v>
      </c>
      <c r="Q3138" t="str">
        <f>VLOOKUP(A3138,Sheet2!$A$1:G6862,6,0)</f>
        <v>USA</v>
      </c>
      <c r="R3138" t="str">
        <f>VLOOKUP(A3138,Sheet2!$A$1:G6862,7,0)</f>
        <v>R</v>
      </c>
      <c r="S3138" t="str">
        <f>IF(Table19[[#This Row],[Language]]="English","English","Other language")</f>
        <v>English</v>
      </c>
      <c r="T3138">
        <f>Table19[[#This Row],[Gross Revenue]]-Table19[[#This Row],[Budget]]</f>
        <v>14106737</v>
      </c>
      <c r="U3138" s="1">
        <f>(Table19[[#This Row],[Gross Revenue]]/Table19[[#This Row],[Budget]])-1</f>
        <v>0.94044913333333335</v>
      </c>
      <c r="V3138" t="str">
        <f t="shared" ref="V3138:V3201" si="113">IF(J3138="","",IF(J3138&lt;90,"&lt;90 minutes",IF(J3138&lt;=110,"90-110 minutes",IF(J3138&lt;=130,"111-130 minutes",IF(J3138&lt;=150,"131-150 minutes","&gt;150 minutes")))))</f>
        <v>111-130 minutes</v>
      </c>
      <c r="W3138">
        <f>Table19[[#This Row],[Profit]]/Table19[[#This Row],[Budget]]*100</f>
        <v>94.044913333333341</v>
      </c>
      <c r="X3138">
        <v>1637763</v>
      </c>
      <c r="Y3138">
        <v>0.19178668286445014</v>
      </c>
      <c r="Z3138" t="str">
        <f t="shared" ref="Z3138:Z3201" si="114">IF(L3138="","",IF(L3138&lt;=$AA$26,"Low",IF(L3138&lt;=$AA$28,"Medium","High")))</f>
        <v>Medium</v>
      </c>
    </row>
    <row r="3139" spans="1:26" x14ac:dyDescent="0.2">
      <c r="A3139" t="s">
        <v>5258</v>
      </c>
      <c r="B3139" t="s">
        <v>461</v>
      </c>
      <c r="C3139" t="s">
        <v>2183</v>
      </c>
      <c r="D3139">
        <v>3000</v>
      </c>
      <c r="E3139">
        <v>9069</v>
      </c>
      <c r="F3139">
        <v>54</v>
      </c>
      <c r="G3139">
        <v>11000</v>
      </c>
      <c r="H3139">
        <v>6.6</v>
      </c>
      <c r="I3139">
        <v>169</v>
      </c>
      <c r="J3139">
        <v>105</v>
      </c>
      <c r="K3139">
        <v>51853450</v>
      </c>
      <c r="L3139">
        <v>25000000</v>
      </c>
      <c r="M3139" s="2">
        <f>VLOOKUP(A3139,Sheet2!$A$1:G6863,2,0)</f>
        <v>40955</v>
      </c>
      <c r="N3139" t="str">
        <f>VLOOKUP(A3139,Sheet2!$A$1:G6863,3,0)</f>
        <v>Color</v>
      </c>
      <c r="O3139" t="str">
        <f>VLOOKUP(A3139,Sheet2!$A$1:G6863,4,0)</f>
        <v>Comedy</v>
      </c>
      <c r="P3139" t="str">
        <f>VLOOKUP(A3139,Sheet2!$A$1:G6863,5,0)</f>
        <v>English</v>
      </c>
      <c r="Q3139" t="str">
        <f>VLOOKUP(A3139,Sheet2!$A$1:G6863,6,0)</f>
        <v>USA</v>
      </c>
      <c r="R3139" t="str">
        <f>VLOOKUP(A3139,Sheet2!$A$1:G6863,7,0)</f>
        <v>PG</v>
      </c>
      <c r="S3139" t="str">
        <f>IF(Table19[[#This Row],[Language]]="English","English","Other language")</f>
        <v>English</v>
      </c>
      <c r="T3139">
        <f>Table19[[#This Row],[Gross Revenue]]-Table19[[#This Row],[Budget]]</f>
        <v>26853450</v>
      </c>
      <c r="U3139" s="1">
        <f>(Table19[[#This Row],[Gross Revenue]]/Table19[[#This Row],[Budget]])-1</f>
        <v>1.074138</v>
      </c>
      <c r="V3139" t="str">
        <f t="shared" si="113"/>
        <v>90-110 minutes</v>
      </c>
      <c r="W3139">
        <f>Table19[[#This Row],[Profit]]/Table19[[#This Row],[Budget]]*100</f>
        <v>107.41380000000001</v>
      </c>
      <c r="X3139">
        <v>1637763</v>
      </c>
      <c r="Y3139">
        <v>0.19178668286445014</v>
      </c>
      <c r="Z3139" t="str">
        <f t="shared" si="114"/>
        <v>Medium</v>
      </c>
    </row>
    <row r="3140" spans="1:26" x14ac:dyDescent="0.2">
      <c r="A3140" t="s">
        <v>3313</v>
      </c>
      <c r="B3140" t="s">
        <v>115</v>
      </c>
      <c r="C3140" t="s">
        <v>116</v>
      </c>
      <c r="D3140">
        <v>488</v>
      </c>
      <c r="E3140">
        <v>2428</v>
      </c>
      <c r="F3140">
        <v>0</v>
      </c>
      <c r="G3140">
        <v>129</v>
      </c>
      <c r="H3140">
        <v>3.5</v>
      </c>
      <c r="I3140">
        <v>39</v>
      </c>
      <c r="J3140">
        <v>100</v>
      </c>
      <c r="K3140">
        <v>12610552</v>
      </c>
      <c r="L3140">
        <v>7500000</v>
      </c>
      <c r="M3140" s="2">
        <f>VLOOKUP(A3140,Sheet2!$A$1:G6864,2,0)</f>
        <v>36453</v>
      </c>
      <c r="N3140" t="str">
        <f>VLOOKUP(A3140,Sheet2!$A$1:G6864,3,0)</f>
        <v>Color</v>
      </c>
      <c r="O3140" t="str">
        <f>VLOOKUP(A3140,Sheet2!$A$1:G6864,4,0)</f>
        <v>Action</v>
      </c>
      <c r="P3140" t="str">
        <f>VLOOKUP(A3140,Sheet2!$A$1:G6864,5,0)</f>
        <v>English</v>
      </c>
      <c r="Q3140" t="str">
        <f>VLOOKUP(A3140,Sheet2!$A$1:G6864,6,0)</f>
        <v>USA</v>
      </c>
      <c r="R3140" t="str">
        <f>VLOOKUP(A3140,Sheet2!$A$1:G6864,7,0)</f>
        <v>PG-13</v>
      </c>
      <c r="S3140" t="str">
        <f>IF(Table19[[#This Row],[Language]]="English","English","Other language")</f>
        <v>English</v>
      </c>
      <c r="T3140">
        <f>Table19[[#This Row],[Gross Revenue]]-Table19[[#This Row],[Budget]]</f>
        <v>5110552</v>
      </c>
      <c r="U3140" s="1">
        <f>(Table19[[#This Row],[Gross Revenue]]/Table19[[#This Row],[Budget]])-1</f>
        <v>0.68140693333333324</v>
      </c>
      <c r="V3140" t="str">
        <f t="shared" si="113"/>
        <v>90-110 minutes</v>
      </c>
      <c r="W3140">
        <f>Table19[[#This Row],[Profit]]/Table19[[#This Row],[Budget]]*100</f>
        <v>68.140693333333331</v>
      </c>
      <c r="X3140">
        <v>-1289919.5</v>
      </c>
      <c r="Y3140">
        <v>-4.8151417500000002E-2</v>
      </c>
      <c r="Z3140" t="str">
        <f t="shared" si="114"/>
        <v>Low</v>
      </c>
    </row>
    <row r="3141" spans="1:26" x14ac:dyDescent="0.2">
      <c r="A3141" t="s">
        <v>4249</v>
      </c>
      <c r="B3141" t="s">
        <v>150</v>
      </c>
      <c r="C3141" t="s">
        <v>47</v>
      </c>
      <c r="D3141">
        <v>26000</v>
      </c>
      <c r="E3141">
        <v>32831</v>
      </c>
      <c r="F3141">
        <v>70</v>
      </c>
      <c r="G3141">
        <v>0</v>
      </c>
      <c r="H3141">
        <v>5.9</v>
      </c>
      <c r="I3141">
        <v>98</v>
      </c>
      <c r="J3141">
        <v>85</v>
      </c>
      <c r="K3141">
        <v>43905746</v>
      </c>
      <c r="L3141">
        <v>49000000</v>
      </c>
      <c r="M3141" s="2">
        <f>VLOOKUP(A3141,Sheet2!$A$1:G6865,2,0)</f>
        <v>37021</v>
      </c>
      <c r="N3141" t="str">
        <f>VLOOKUP(A3141,Sheet2!$A$1:G6865,3,0)</f>
        <v>Color</v>
      </c>
      <c r="O3141" t="str">
        <f>VLOOKUP(A3141,Sheet2!$A$1:G6865,4,0)</f>
        <v>Action</v>
      </c>
      <c r="P3141" t="str">
        <f>VLOOKUP(A3141,Sheet2!$A$1:G6865,5,0)</f>
        <v>English</v>
      </c>
      <c r="Q3141" t="str">
        <f>VLOOKUP(A3141,Sheet2!$A$1:G6865,6,0)</f>
        <v>USA</v>
      </c>
      <c r="R3141" t="str">
        <f>VLOOKUP(A3141,Sheet2!$A$1:G6865,7,0)</f>
        <v>PG-13</v>
      </c>
      <c r="S3141" t="str">
        <f>IF(Table19[[#This Row],[Language]]="English","English","Other language")</f>
        <v>English</v>
      </c>
      <c r="T3141">
        <f>Table19[[#This Row],[Gross Revenue]]-Table19[[#This Row],[Budget]]</f>
        <v>-5094254</v>
      </c>
      <c r="U3141" s="1">
        <f>(Table19[[#This Row],[Gross Revenue]]/Table19[[#This Row],[Budget]])-1</f>
        <v>-0.10396436734693881</v>
      </c>
      <c r="V3141" t="str">
        <f t="shared" si="113"/>
        <v>&lt;90 minutes</v>
      </c>
      <c r="W3141">
        <f>Table19[[#This Row],[Profit]]/Table19[[#This Row],[Budget]]*100</f>
        <v>-10.396436734693877</v>
      </c>
      <c r="X3141">
        <v>-1289919.5</v>
      </c>
      <c r="Y3141">
        <v>-4.8151417500000002E-2</v>
      </c>
      <c r="Z3141" t="str">
        <f t="shared" si="114"/>
        <v>High</v>
      </c>
    </row>
    <row r="3142" spans="1:26" x14ac:dyDescent="0.2">
      <c r="A3142" t="s">
        <v>5302</v>
      </c>
      <c r="B3142" t="s">
        <v>275</v>
      </c>
      <c r="C3142" t="s">
        <v>2208</v>
      </c>
      <c r="D3142">
        <v>979</v>
      </c>
      <c r="E3142">
        <v>1978</v>
      </c>
      <c r="F3142">
        <v>12</v>
      </c>
      <c r="G3142">
        <v>831</v>
      </c>
      <c r="H3142">
        <v>6.7</v>
      </c>
      <c r="I3142">
        <v>28</v>
      </c>
      <c r="J3142">
        <v>88</v>
      </c>
      <c r="K3142">
        <v>1064277</v>
      </c>
      <c r="L3142">
        <v>20000000</v>
      </c>
      <c r="M3142" s="2">
        <f>VLOOKUP(A3142,Sheet2!$A$1:G6866,2,0)</f>
        <v>41214</v>
      </c>
      <c r="N3142" t="str">
        <f>VLOOKUP(A3142,Sheet2!$A$1:G6866,3,0)</f>
        <v>Color</v>
      </c>
      <c r="O3142" t="str">
        <f>VLOOKUP(A3142,Sheet2!$A$1:G6866,4,0)</f>
        <v>Adventure</v>
      </c>
      <c r="P3142" t="str">
        <f>VLOOKUP(A3142,Sheet2!$A$1:G6866,5,0)</f>
        <v>English</v>
      </c>
      <c r="Q3142" t="str">
        <f>VLOOKUP(A3142,Sheet2!$A$1:G6866,6,0)</f>
        <v>USA</v>
      </c>
      <c r="R3142" t="str">
        <f>VLOOKUP(A3142,Sheet2!$A$1:G6866,7,0)</f>
        <v>G</v>
      </c>
      <c r="S3142" t="str">
        <f>IF(Table19[[#This Row],[Language]]="English","English","Other language")</f>
        <v>English</v>
      </c>
      <c r="T3142">
        <f>Table19[[#This Row],[Gross Revenue]]-Table19[[#This Row],[Budget]]</f>
        <v>-18935723</v>
      </c>
      <c r="U3142" s="1">
        <f>(Table19[[#This Row],[Gross Revenue]]/Table19[[#This Row],[Budget]])-1</f>
        <v>-0.94678614999999999</v>
      </c>
      <c r="V3142" t="str">
        <f t="shared" si="113"/>
        <v>&lt;90 minutes</v>
      </c>
      <c r="W3142">
        <f>Table19[[#This Row],[Profit]]/Table19[[#This Row],[Budget]]*100</f>
        <v>-94.678614999999994</v>
      </c>
      <c r="X3142">
        <v>3892693.5</v>
      </c>
      <c r="Y3142">
        <v>0.11726928571428571</v>
      </c>
      <c r="Z3142" t="str">
        <f t="shared" si="114"/>
        <v>Medium</v>
      </c>
    </row>
    <row r="3143" spans="1:26" x14ac:dyDescent="0.2">
      <c r="A3143" t="s">
        <v>3845</v>
      </c>
      <c r="B3143" t="s">
        <v>930</v>
      </c>
      <c r="C3143" t="s">
        <v>931</v>
      </c>
      <c r="D3143">
        <v>12000</v>
      </c>
      <c r="E3143">
        <v>16118</v>
      </c>
      <c r="F3143">
        <v>7</v>
      </c>
      <c r="G3143">
        <v>370</v>
      </c>
      <c r="H3143">
        <v>5.5</v>
      </c>
      <c r="I3143">
        <v>23</v>
      </c>
      <c r="J3143">
        <v>91</v>
      </c>
      <c r="K3143">
        <v>19348</v>
      </c>
      <c r="L3143">
        <v>10000000</v>
      </c>
      <c r="M3143" s="2">
        <f>VLOOKUP(A3143,Sheet2!$A$1:G6867,2,0)</f>
        <v>40004</v>
      </c>
      <c r="N3143" t="str">
        <f>VLOOKUP(A3143,Sheet2!$A$1:G6867,3,0)</f>
        <v>Color</v>
      </c>
      <c r="O3143" t="str">
        <f>VLOOKUP(A3143,Sheet2!$A$1:G6867,4,0)</f>
        <v>Comedy</v>
      </c>
      <c r="P3143" t="str">
        <f>VLOOKUP(A3143,Sheet2!$A$1:G6867,5,0)</f>
        <v>English</v>
      </c>
      <c r="Q3143" t="str">
        <f>VLOOKUP(A3143,Sheet2!$A$1:G6867,6,0)</f>
        <v>USA</v>
      </c>
      <c r="R3143" t="str">
        <f>VLOOKUP(A3143,Sheet2!$A$1:G6867,7,0)</f>
        <v>PG-13</v>
      </c>
      <c r="S3143" t="str">
        <f>IF(Table19[[#This Row],[Language]]="English","English","Other language")</f>
        <v>English</v>
      </c>
      <c r="T3143">
        <f>Table19[[#This Row],[Gross Revenue]]-Table19[[#This Row],[Budget]]</f>
        <v>-9980652</v>
      </c>
      <c r="U3143" s="1">
        <f>(Table19[[#This Row],[Gross Revenue]]/Table19[[#This Row],[Budget]])-1</f>
        <v>-0.99806519999999999</v>
      </c>
      <c r="V3143" t="str">
        <f t="shared" si="113"/>
        <v>90-110 minutes</v>
      </c>
      <c r="W3143">
        <f>Table19[[#This Row],[Profit]]/Table19[[#This Row],[Budget]]*100</f>
        <v>-99.806519999999992</v>
      </c>
      <c r="X3143">
        <v>1637763</v>
      </c>
      <c r="Y3143">
        <v>0.19178668286445014</v>
      </c>
      <c r="Z3143" t="str">
        <f t="shared" si="114"/>
        <v>Low</v>
      </c>
    </row>
    <row r="3144" spans="1:26" x14ac:dyDescent="0.2">
      <c r="A3144" t="s">
        <v>3610</v>
      </c>
      <c r="B3144" t="s">
        <v>615</v>
      </c>
      <c r="C3144" t="s">
        <v>616</v>
      </c>
      <c r="D3144">
        <v>13000</v>
      </c>
      <c r="E3144">
        <v>14165</v>
      </c>
      <c r="F3144">
        <v>241</v>
      </c>
      <c r="G3144">
        <v>704</v>
      </c>
      <c r="H3144">
        <v>5.0999999999999996</v>
      </c>
      <c r="I3144">
        <v>112</v>
      </c>
      <c r="J3144">
        <v>102</v>
      </c>
      <c r="K3144">
        <v>7659747</v>
      </c>
      <c r="L3144">
        <v>38000000</v>
      </c>
      <c r="M3144" s="2">
        <f>VLOOKUP(A3144,Sheet2!$A$1:G6868,2,0)</f>
        <v>37738</v>
      </c>
      <c r="N3144" t="str">
        <f>VLOOKUP(A3144,Sheet2!$A$1:G6868,3,0)</f>
        <v>Color</v>
      </c>
      <c r="O3144" t="str">
        <f>VLOOKUP(A3144,Sheet2!$A$1:G6868,4,0)</f>
        <v>Action</v>
      </c>
      <c r="P3144" t="str">
        <f>VLOOKUP(A3144,Sheet2!$A$1:G6868,5,0)</f>
        <v>English</v>
      </c>
      <c r="Q3144" t="str">
        <f>VLOOKUP(A3144,Sheet2!$A$1:G6868,6,0)</f>
        <v>USA</v>
      </c>
      <c r="R3144" t="str">
        <f>VLOOKUP(A3144,Sheet2!$A$1:G6868,7,0)</f>
        <v>R</v>
      </c>
      <c r="S3144" t="str">
        <f>IF(Table19[[#This Row],[Language]]="English","English","Other language")</f>
        <v>English</v>
      </c>
      <c r="T3144">
        <f>Table19[[#This Row],[Gross Revenue]]-Table19[[#This Row],[Budget]]</f>
        <v>-30340253</v>
      </c>
      <c r="U3144" s="1">
        <f>(Table19[[#This Row],[Gross Revenue]]/Table19[[#This Row],[Budget]])-1</f>
        <v>-0.79842771052631578</v>
      </c>
      <c r="V3144" t="str">
        <f t="shared" si="113"/>
        <v>90-110 minutes</v>
      </c>
      <c r="W3144">
        <f>Table19[[#This Row],[Profit]]/Table19[[#This Row],[Budget]]*100</f>
        <v>-79.842771052631576</v>
      </c>
      <c r="X3144">
        <v>-1289919.5</v>
      </c>
      <c r="Y3144">
        <v>-4.8151417500000002E-2</v>
      </c>
      <c r="Z3144" t="str">
        <f t="shared" si="114"/>
        <v>Medium</v>
      </c>
    </row>
    <row r="3145" spans="1:26" x14ac:dyDescent="0.2">
      <c r="A3145" t="s">
        <v>5284</v>
      </c>
      <c r="B3145" t="s">
        <v>898</v>
      </c>
      <c r="C3145" t="s">
        <v>562</v>
      </c>
      <c r="D3145">
        <v>1000</v>
      </c>
      <c r="E3145">
        <v>1964</v>
      </c>
      <c r="F3145">
        <v>0</v>
      </c>
      <c r="G3145">
        <v>290</v>
      </c>
      <c r="H3145">
        <v>6.6</v>
      </c>
      <c r="I3145">
        <v>53</v>
      </c>
      <c r="J3145">
        <v>115</v>
      </c>
      <c r="K3145">
        <v>38168022</v>
      </c>
      <c r="L3145">
        <v>3000000</v>
      </c>
      <c r="M3145" s="2">
        <f>VLOOKUP(A3145,Sheet2!$A$1:G6869,2,0)</f>
        <v>36825</v>
      </c>
      <c r="N3145" t="str">
        <f>VLOOKUP(A3145,Sheet2!$A$1:G6869,3,0)</f>
        <v>Color</v>
      </c>
      <c r="O3145" t="str">
        <f>VLOOKUP(A3145,Sheet2!$A$1:G6869,4,0)</f>
        <v>Comedy</v>
      </c>
      <c r="P3145" t="str">
        <f>VLOOKUP(A3145,Sheet2!$A$1:G6869,5,0)</f>
        <v>English</v>
      </c>
      <c r="Q3145" t="str">
        <f>VLOOKUP(A3145,Sheet2!$A$1:G6869,6,0)</f>
        <v>USA</v>
      </c>
      <c r="R3145" t="str">
        <f>VLOOKUP(A3145,Sheet2!$A$1:G6869,7,0)</f>
        <v>R</v>
      </c>
      <c r="S3145" t="str">
        <f>IF(Table19[[#This Row],[Language]]="English","English","Other language")</f>
        <v>English</v>
      </c>
      <c r="T3145">
        <f>Table19[[#This Row],[Gross Revenue]]-Table19[[#This Row],[Budget]]</f>
        <v>35168022</v>
      </c>
      <c r="U3145" s="1">
        <f>(Table19[[#This Row],[Gross Revenue]]/Table19[[#This Row],[Budget]])-1</f>
        <v>11.722674</v>
      </c>
      <c r="V3145" t="str">
        <f t="shared" si="113"/>
        <v>111-130 minutes</v>
      </c>
      <c r="W3145">
        <f>Table19[[#This Row],[Profit]]/Table19[[#This Row],[Budget]]*100</f>
        <v>1172.2674</v>
      </c>
      <c r="X3145">
        <v>1637763</v>
      </c>
      <c r="Y3145">
        <v>0.19178668286445014</v>
      </c>
      <c r="Z3145" t="str">
        <f t="shared" si="114"/>
        <v>Low</v>
      </c>
    </row>
    <row r="3146" spans="1:26" x14ac:dyDescent="0.2">
      <c r="A3146" t="s">
        <v>6457</v>
      </c>
      <c r="B3146" t="s">
        <v>2941</v>
      </c>
      <c r="C3146" t="s">
        <v>2942</v>
      </c>
      <c r="D3146">
        <v>382</v>
      </c>
      <c r="E3146">
        <v>954</v>
      </c>
      <c r="F3146">
        <v>171</v>
      </c>
      <c r="G3146">
        <v>11000</v>
      </c>
      <c r="H3146">
        <v>7.5</v>
      </c>
      <c r="I3146">
        <v>300</v>
      </c>
      <c r="J3146">
        <v>105</v>
      </c>
      <c r="K3146">
        <v>7159147</v>
      </c>
      <c r="L3146">
        <v>3400000</v>
      </c>
      <c r="M3146" s="2">
        <f>VLOOKUP(A3146,Sheet2!$A$1:G6870,2,0)</f>
        <v>39240</v>
      </c>
      <c r="N3146" t="str">
        <f>VLOOKUP(A3146,Sheet2!$A$1:G6870,3,0)</f>
        <v>Color</v>
      </c>
      <c r="O3146" t="str">
        <f>VLOOKUP(A3146,Sheet2!$A$1:G6870,4,0)</f>
        <v>Drama</v>
      </c>
      <c r="P3146" t="str">
        <f>VLOOKUP(A3146,Sheet2!$A$1:G6870,5,0)</f>
        <v>Spanish</v>
      </c>
      <c r="Q3146" t="str">
        <f>VLOOKUP(A3146,Sheet2!$A$1:G6870,6,0)</f>
        <v>Spain</v>
      </c>
      <c r="R3146" t="str">
        <f>VLOOKUP(A3146,Sheet2!$A$1:G6870,7,0)</f>
        <v>R</v>
      </c>
      <c r="S3146" t="str">
        <f>IF(Table19[[#This Row],[Language]]="English","English","Other language")</f>
        <v>Other language</v>
      </c>
      <c r="T3146">
        <f>Table19[[#This Row],[Gross Revenue]]-Table19[[#This Row],[Budget]]</f>
        <v>3759147</v>
      </c>
      <c r="U3146" s="1">
        <f>(Table19[[#This Row],[Gross Revenue]]/Table19[[#This Row],[Budget]])-1</f>
        <v>1.1056314705882353</v>
      </c>
      <c r="V3146" t="str">
        <f t="shared" si="113"/>
        <v>90-110 minutes</v>
      </c>
      <c r="W3146">
        <f>Table19[[#This Row],[Profit]]/Table19[[#This Row],[Budget]]*100</f>
        <v>110.56314705882353</v>
      </c>
      <c r="X3146">
        <v>-434215.5</v>
      </c>
      <c r="Y3146">
        <v>-0.10115100772200772</v>
      </c>
      <c r="Z3146" t="str">
        <f t="shared" si="114"/>
        <v>Low</v>
      </c>
    </row>
    <row r="3147" spans="1:26" x14ac:dyDescent="0.2">
      <c r="A3147" t="s">
        <v>5364</v>
      </c>
      <c r="B3147" t="s">
        <v>1041</v>
      </c>
      <c r="C3147" t="s">
        <v>2259</v>
      </c>
      <c r="D3147">
        <v>20000</v>
      </c>
      <c r="E3147">
        <v>77823</v>
      </c>
      <c r="F3147">
        <v>56</v>
      </c>
      <c r="G3147">
        <v>0</v>
      </c>
      <c r="H3147">
        <v>6.7</v>
      </c>
      <c r="I3147">
        <v>169</v>
      </c>
      <c r="J3147">
        <v>115</v>
      </c>
      <c r="K3147">
        <v>26814957</v>
      </c>
      <c r="L3147">
        <v>35000000</v>
      </c>
      <c r="M3147" s="2">
        <f>VLOOKUP(A3147,Sheet2!$A$1:G6871,2,0)</f>
        <v>39810</v>
      </c>
      <c r="N3147" t="str">
        <f>VLOOKUP(A3147,Sheet2!$A$1:G6871,3,0)</f>
        <v>Color</v>
      </c>
      <c r="O3147" t="str">
        <f>VLOOKUP(A3147,Sheet2!$A$1:G6871,4,0)</f>
        <v>Biography</v>
      </c>
      <c r="P3147" t="str">
        <f>VLOOKUP(A3147,Sheet2!$A$1:G6871,5,0)</f>
        <v>English</v>
      </c>
      <c r="Q3147" t="str">
        <f>VLOOKUP(A3147,Sheet2!$A$1:G6871,6,0)</f>
        <v>UK</v>
      </c>
      <c r="R3147" t="str">
        <f>VLOOKUP(A3147,Sheet2!$A$1:G6871,7,0)</f>
        <v>PG-13</v>
      </c>
      <c r="S3147" t="str">
        <f>IF(Table19[[#This Row],[Language]]="English","English","Other language")</f>
        <v>English</v>
      </c>
      <c r="T3147">
        <f>Table19[[#This Row],[Gross Revenue]]-Table19[[#This Row],[Budget]]</f>
        <v>-8185043</v>
      </c>
      <c r="U3147" s="1">
        <f>(Table19[[#This Row],[Gross Revenue]]/Table19[[#This Row],[Budget]])-1</f>
        <v>-0.23385837142857147</v>
      </c>
      <c r="V3147" t="str">
        <f t="shared" si="113"/>
        <v>111-130 minutes</v>
      </c>
      <c r="W3147">
        <f>Table19[[#This Row],[Profit]]/Table19[[#This Row],[Budget]]*100</f>
        <v>-23.385837142857145</v>
      </c>
      <c r="X3147">
        <v>-1289919.5</v>
      </c>
      <c r="Y3147">
        <v>-4.8151417500000002E-2</v>
      </c>
      <c r="Z3147" t="str">
        <f t="shared" si="114"/>
        <v>Medium</v>
      </c>
    </row>
    <row r="3148" spans="1:26" x14ac:dyDescent="0.2">
      <c r="A3148" t="s">
        <v>6971</v>
      </c>
      <c r="B3148" t="s">
        <v>3209</v>
      </c>
      <c r="C3148" t="s">
        <v>3210</v>
      </c>
      <c r="D3148">
        <v>14</v>
      </c>
      <c r="E3148">
        <v>44</v>
      </c>
      <c r="F3148">
        <v>6</v>
      </c>
      <c r="G3148">
        <v>0</v>
      </c>
      <c r="H3148">
        <v>8.4</v>
      </c>
      <c r="I3148">
        <v>26</v>
      </c>
      <c r="J3148">
        <v>89</v>
      </c>
      <c r="K3148">
        <v>133778</v>
      </c>
      <c r="L3148">
        <v>500000</v>
      </c>
      <c r="M3148" s="2">
        <f>VLOOKUP(A3148,Sheet2!$A$1:G6872,2,0)</f>
        <v>41096</v>
      </c>
      <c r="N3148" t="str">
        <f>VLOOKUP(A3148,Sheet2!$A$1:G6872,3,0)</f>
        <v>Color</v>
      </c>
      <c r="O3148" t="str">
        <f>VLOOKUP(A3148,Sheet2!$A$1:G6872,4,0)</f>
        <v>Documentary</v>
      </c>
      <c r="P3148" t="str">
        <f>VLOOKUP(A3148,Sheet2!$A$1:G6872,5,0)</f>
        <v>English</v>
      </c>
      <c r="Q3148" t="str">
        <f>VLOOKUP(A3148,Sheet2!$A$1:G6872,6,0)</f>
        <v>USA</v>
      </c>
      <c r="R3148" t="str">
        <f>VLOOKUP(A3148,Sheet2!$A$1:G6872,7,0)</f>
        <v>Not Rated</v>
      </c>
      <c r="S3148" t="str">
        <f>IF(Table19[[#This Row],[Language]]="English","English","Other language")</f>
        <v>English</v>
      </c>
      <c r="T3148">
        <f>Table19[[#This Row],[Gross Revenue]]-Table19[[#This Row],[Budget]]</f>
        <v>-366222</v>
      </c>
      <c r="U3148" s="1">
        <f>(Table19[[#This Row],[Gross Revenue]]/Table19[[#This Row],[Budget]])-1</f>
        <v>-0.73244399999999998</v>
      </c>
      <c r="V3148" t="str">
        <f t="shared" si="113"/>
        <v>&lt;90 minutes</v>
      </c>
      <c r="W3148">
        <f>Table19[[#This Row],[Profit]]/Table19[[#This Row],[Budget]]*100</f>
        <v>-73.244399999999999</v>
      </c>
      <c r="Z3148" t="str">
        <f t="shared" si="114"/>
        <v>Low</v>
      </c>
    </row>
    <row r="3149" spans="1:26" x14ac:dyDescent="0.2">
      <c r="A3149" t="s">
        <v>4556</v>
      </c>
      <c r="B3149" t="s">
        <v>283</v>
      </c>
      <c r="C3149" t="s">
        <v>1640</v>
      </c>
      <c r="D3149">
        <v>611</v>
      </c>
      <c r="E3149">
        <v>1739</v>
      </c>
      <c r="F3149">
        <v>8</v>
      </c>
      <c r="G3149">
        <v>0</v>
      </c>
      <c r="H3149">
        <v>6.2</v>
      </c>
      <c r="I3149">
        <v>22</v>
      </c>
      <c r="J3149">
        <v>106</v>
      </c>
      <c r="K3149">
        <v>115504</v>
      </c>
      <c r="L3149">
        <v>14000000</v>
      </c>
      <c r="M3149" s="2">
        <f>VLOOKUP(A3149,Sheet2!$A$1:G6873,2,0)</f>
        <v>39806</v>
      </c>
      <c r="N3149" t="str">
        <f>VLOOKUP(A3149,Sheet2!$A$1:G6873,3,0)</f>
        <v>Color</v>
      </c>
      <c r="O3149" t="str">
        <f>VLOOKUP(A3149,Sheet2!$A$1:G6873,4,0)</f>
        <v>Comedy</v>
      </c>
      <c r="P3149" t="str">
        <f>VLOOKUP(A3149,Sheet2!$A$1:G6873,5,0)</f>
        <v>English</v>
      </c>
      <c r="Q3149" t="str">
        <f>VLOOKUP(A3149,Sheet2!$A$1:G6873,6,0)</f>
        <v>UK</v>
      </c>
      <c r="R3149" t="str">
        <f>VLOOKUP(A3149,Sheet2!$A$1:G6873,7,0)</f>
        <v>PG-13</v>
      </c>
      <c r="S3149" t="str">
        <f>IF(Table19[[#This Row],[Language]]="English","English","Other language")</f>
        <v>English</v>
      </c>
      <c r="T3149">
        <f>Table19[[#This Row],[Gross Revenue]]-Table19[[#This Row],[Budget]]</f>
        <v>-13884496</v>
      </c>
      <c r="U3149" s="1">
        <f>(Table19[[#This Row],[Gross Revenue]]/Table19[[#This Row],[Budget]])-1</f>
        <v>-0.99174971428571423</v>
      </c>
      <c r="V3149" t="str">
        <f t="shared" si="113"/>
        <v>90-110 minutes</v>
      </c>
      <c r="W3149">
        <f>Table19[[#This Row],[Profit]]/Table19[[#This Row],[Budget]]*100</f>
        <v>-99.174971428571425</v>
      </c>
      <c r="X3149">
        <v>1637763</v>
      </c>
      <c r="Y3149">
        <v>0.19178668286445014</v>
      </c>
      <c r="Z3149" t="str">
        <f t="shared" si="114"/>
        <v>Medium</v>
      </c>
    </row>
    <row r="3150" spans="1:26" x14ac:dyDescent="0.2">
      <c r="A3150" t="s">
        <v>5391</v>
      </c>
      <c r="B3150" t="s">
        <v>700</v>
      </c>
      <c r="C3150" t="s">
        <v>1766</v>
      </c>
      <c r="D3150">
        <v>12000</v>
      </c>
      <c r="E3150">
        <v>20233</v>
      </c>
      <c r="F3150">
        <v>285</v>
      </c>
      <c r="G3150">
        <v>16000</v>
      </c>
      <c r="H3150">
        <v>6.7</v>
      </c>
      <c r="I3150">
        <v>265</v>
      </c>
      <c r="J3150">
        <v>116</v>
      </c>
      <c r="K3150">
        <v>119219978</v>
      </c>
      <c r="L3150">
        <v>100000000</v>
      </c>
      <c r="M3150" s="2">
        <f>VLOOKUP(A3150,Sheet2!$A$1:G6874,2,0)</f>
        <v>40513</v>
      </c>
      <c r="N3150" t="str">
        <f>VLOOKUP(A3150,Sheet2!$A$1:G6874,3,0)</f>
        <v>Color</v>
      </c>
      <c r="O3150" t="str">
        <f>VLOOKUP(A3150,Sheet2!$A$1:G6874,4,0)</f>
        <v>Action</v>
      </c>
      <c r="P3150" t="str">
        <f>VLOOKUP(A3150,Sheet2!$A$1:G6874,5,0)</f>
        <v>English</v>
      </c>
      <c r="Q3150" t="str">
        <f>VLOOKUP(A3150,Sheet2!$A$1:G6874,6,0)</f>
        <v>USA</v>
      </c>
      <c r="R3150" t="str">
        <f>VLOOKUP(A3150,Sheet2!$A$1:G6874,7,0)</f>
        <v>PG-13</v>
      </c>
      <c r="S3150" t="str">
        <f>IF(Table19[[#This Row],[Language]]="English","English","Other language")</f>
        <v>English</v>
      </c>
      <c r="T3150">
        <f>Table19[[#This Row],[Gross Revenue]]-Table19[[#This Row],[Budget]]</f>
        <v>19219978</v>
      </c>
      <c r="U3150" s="1">
        <f>(Table19[[#This Row],[Gross Revenue]]/Table19[[#This Row],[Budget]])-1</f>
        <v>0.19219977999999993</v>
      </c>
      <c r="V3150" t="str">
        <f t="shared" si="113"/>
        <v>111-130 minutes</v>
      </c>
      <c r="W3150">
        <f>Table19[[#This Row],[Profit]]/Table19[[#This Row],[Budget]]*100</f>
        <v>19.219977999999998</v>
      </c>
      <c r="X3150">
        <v>-1289919.5</v>
      </c>
      <c r="Y3150">
        <v>-4.8151417500000002E-2</v>
      </c>
      <c r="Z3150" t="str">
        <f t="shared" si="114"/>
        <v>High</v>
      </c>
    </row>
    <row r="3151" spans="1:26" x14ac:dyDescent="0.2">
      <c r="A3151" t="s">
        <v>5035</v>
      </c>
      <c r="B3151" t="s">
        <v>908</v>
      </c>
      <c r="C3151" t="s">
        <v>2029</v>
      </c>
      <c r="D3151">
        <v>11000</v>
      </c>
      <c r="E3151">
        <v>11116</v>
      </c>
      <c r="F3151">
        <v>7</v>
      </c>
      <c r="G3151">
        <v>650</v>
      </c>
      <c r="H3151">
        <v>6.5</v>
      </c>
      <c r="I3151">
        <v>27</v>
      </c>
      <c r="J3151">
        <v>113</v>
      </c>
      <c r="K3151">
        <v>4720371</v>
      </c>
      <c r="L3151">
        <v>7000000</v>
      </c>
      <c r="M3151" s="2">
        <f>VLOOKUP(A3151,Sheet2!$A$1:G6875,2,0)</f>
        <v>37052</v>
      </c>
      <c r="N3151" t="str">
        <f>VLOOKUP(A3151,Sheet2!$A$1:G6875,3,0)</f>
        <v>Color</v>
      </c>
      <c r="O3151" t="str">
        <f>VLOOKUP(A3151,Sheet2!$A$1:G6875,4,0)</f>
        <v>Adventure</v>
      </c>
      <c r="P3151" t="str">
        <f>VLOOKUP(A3151,Sheet2!$A$1:G6875,5,0)</f>
        <v>English</v>
      </c>
      <c r="Q3151" t="str">
        <f>VLOOKUP(A3151,Sheet2!$A$1:G6875,6,0)</f>
        <v>USA</v>
      </c>
      <c r="R3151" t="str">
        <f>VLOOKUP(A3151,Sheet2!$A$1:G6875,7,0)</f>
        <v>PG</v>
      </c>
      <c r="S3151" t="str">
        <f>IF(Table19[[#This Row],[Language]]="English","English","Other language")</f>
        <v>English</v>
      </c>
      <c r="T3151">
        <f>Table19[[#This Row],[Gross Revenue]]-Table19[[#This Row],[Budget]]</f>
        <v>-2279629</v>
      </c>
      <c r="U3151" s="1">
        <f>(Table19[[#This Row],[Gross Revenue]]/Table19[[#This Row],[Budget]])-1</f>
        <v>-0.32566128571428576</v>
      </c>
      <c r="V3151" t="str">
        <f t="shared" si="113"/>
        <v>111-130 minutes</v>
      </c>
      <c r="W3151">
        <f>Table19[[#This Row],[Profit]]/Table19[[#This Row],[Budget]]*100</f>
        <v>-32.566128571428571</v>
      </c>
      <c r="X3151">
        <v>3892693.5</v>
      </c>
      <c r="Y3151">
        <v>0.11726928571428571</v>
      </c>
      <c r="Z3151" t="str">
        <f t="shared" si="114"/>
        <v>Low</v>
      </c>
    </row>
    <row r="3152" spans="1:26" x14ac:dyDescent="0.2">
      <c r="A3152" t="s">
        <v>4394</v>
      </c>
      <c r="B3152" t="s">
        <v>87</v>
      </c>
      <c r="C3152" t="s">
        <v>1501</v>
      </c>
      <c r="D3152">
        <v>982</v>
      </c>
      <c r="E3152">
        <v>2357</v>
      </c>
      <c r="F3152">
        <v>415</v>
      </c>
      <c r="G3152">
        <v>16000</v>
      </c>
      <c r="H3152">
        <v>6</v>
      </c>
      <c r="I3152">
        <v>191</v>
      </c>
      <c r="J3152">
        <v>109</v>
      </c>
      <c r="K3152">
        <v>83906114</v>
      </c>
      <c r="L3152">
        <v>40000000</v>
      </c>
      <c r="M3152" s="2">
        <f>VLOOKUP(A3152,Sheet2!$A$1:G6876,2,0)</f>
        <v>41727</v>
      </c>
      <c r="N3152" t="str">
        <f>VLOOKUP(A3152,Sheet2!$A$1:G6876,3,0)</f>
        <v>Color</v>
      </c>
      <c r="O3152" t="str">
        <f>VLOOKUP(A3152,Sheet2!$A$1:G6876,4,0)</f>
        <v>Comedy</v>
      </c>
      <c r="P3152" t="str">
        <f>VLOOKUP(A3152,Sheet2!$A$1:G6876,5,0)</f>
        <v>English</v>
      </c>
      <c r="Q3152" t="str">
        <f>VLOOKUP(A3152,Sheet2!$A$1:G6876,6,0)</f>
        <v>USA</v>
      </c>
      <c r="R3152" t="str">
        <f>VLOOKUP(A3152,Sheet2!$A$1:G6876,7,0)</f>
        <v>PG-13</v>
      </c>
      <c r="S3152" t="str">
        <f>IF(Table19[[#This Row],[Language]]="English","English","Other language")</f>
        <v>English</v>
      </c>
      <c r="T3152">
        <f>Table19[[#This Row],[Gross Revenue]]-Table19[[#This Row],[Budget]]</f>
        <v>43906114</v>
      </c>
      <c r="U3152" s="1">
        <f>(Table19[[#This Row],[Gross Revenue]]/Table19[[#This Row],[Budget]])-1</f>
        <v>1.0976528499999998</v>
      </c>
      <c r="V3152" t="str">
        <f t="shared" si="113"/>
        <v>90-110 minutes</v>
      </c>
      <c r="W3152">
        <f>Table19[[#This Row],[Profit]]/Table19[[#This Row],[Budget]]*100</f>
        <v>109.76528500000001</v>
      </c>
      <c r="X3152">
        <v>1637763</v>
      </c>
      <c r="Y3152">
        <v>0.19178668286445014</v>
      </c>
      <c r="Z3152" t="str">
        <f t="shared" si="114"/>
        <v>High</v>
      </c>
    </row>
    <row r="3153" spans="1:26" x14ac:dyDescent="0.2">
      <c r="A3153" t="s">
        <v>6583</v>
      </c>
      <c r="B3153" t="s">
        <v>3001</v>
      </c>
      <c r="C3153" t="s">
        <v>2686</v>
      </c>
      <c r="D3153">
        <v>482</v>
      </c>
      <c r="E3153">
        <v>956</v>
      </c>
      <c r="F3153">
        <v>448</v>
      </c>
      <c r="G3153">
        <v>20000</v>
      </c>
      <c r="H3153">
        <v>7.6</v>
      </c>
      <c r="I3153">
        <v>239</v>
      </c>
      <c r="J3153">
        <v>101</v>
      </c>
      <c r="K3153">
        <v>96471845</v>
      </c>
      <c r="L3153">
        <v>17000000</v>
      </c>
      <c r="M3153" s="2">
        <f>VLOOKUP(A3153,Sheet2!$A$1:G6877,2,0)</f>
        <v>36903</v>
      </c>
      <c r="N3153" t="str">
        <f>VLOOKUP(A3153,Sheet2!$A$1:G6877,3,0)</f>
        <v>Color</v>
      </c>
      <c r="O3153" t="str">
        <f>VLOOKUP(A3153,Sheet2!$A$1:G6877,4,0)</f>
        <v>Fantasy</v>
      </c>
      <c r="P3153" t="str">
        <f>VLOOKUP(A3153,Sheet2!$A$1:G6877,5,0)</f>
        <v>English</v>
      </c>
      <c r="Q3153" t="str">
        <f>VLOOKUP(A3153,Sheet2!$A$1:G6877,6,0)</f>
        <v>USA</v>
      </c>
      <c r="R3153" t="str">
        <f>VLOOKUP(A3153,Sheet2!$A$1:G6877,7,0)</f>
        <v>PG-13</v>
      </c>
      <c r="S3153" t="str">
        <f>IF(Table19[[#This Row],[Language]]="English","English","Other language")</f>
        <v>English</v>
      </c>
      <c r="T3153">
        <f>Table19[[#This Row],[Gross Revenue]]-Table19[[#This Row],[Budget]]</f>
        <v>79471845</v>
      </c>
      <c r="U3153" s="1">
        <f>(Table19[[#This Row],[Gross Revenue]]/Table19[[#This Row],[Budget]])-1</f>
        <v>4.6748144117647055</v>
      </c>
      <c r="V3153" t="str">
        <f t="shared" si="113"/>
        <v>90-110 minutes</v>
      </c>
      <c r="W3153">
        <f>Table19[[#This Row],[Profit]]/Table19[[#This Row],[Budget]]*100</f>
        <v>467.48144117647053</v>
      </c>
      <c r="Z3153" t="str">
        <f t="shared" si="114"/>
        <v>Medium</v>
      </c>
    </row>
    <row r="3154" spans="1:26" x14ac:dyDescent="0.2">
      <c r="A3154" t="s">
        <v>3740</v>
      </c>
      <c r="B3154" t="s">
        <v>353</v>
      </c>
      <c r="C3154" t="s">
        <v>801</v>
      </c>
      <c r="D3154">
        <v>607</v>
      </c>
      <c r="E3154">
        <v>1335</v>
      </c>
      <c r="F3154">
        <v>39</v>
      </c>
      <c r="G3154">
        <v>279</v>
      </c>
      <c r="H3154">
        <v>5.3</v>
      </c>
      <c r="I3154">
        <v>62</v>
      </c>
      <c r="J3154">
        <v>90</v>
      </c>
      <c r="K3154">
        <v>28535768</v>
      </c>
      <c r="L3154">
        <v>40000000</v>
      </c>
      <c r="M3154" s="2">
        <f>VLOOKUP(A3154,Sheet2!$A$1:G6878,2,0)</f>
        <v>36206</v>
      </c>
      <c r="N3154" t="str">
        <f>VLOOKUP(A3154,Sheet2!$A$1:G6878,3,0)</f>
        <v>Color</v>
      </c>
      <c r="O3154" t="str">
        <f>VLOOKUP(A3154,Sheet2!$A$1:G6878,4,0)</f>
        <v>Comedy</v>
      </c>
      <c r="P3154" t="str">
        <f>VLOOKUP(A3154,Sheet2!$A$1:G6878,5,0)</f>
        <v>English</v>
      </c>
      <c r="Q3154" t="str">
        <f>VLOOKUP(A3154,Sheet2!$A$1:G6878,6,0)</f>
        <v>USA</v>
      </c>
      <c r="R3154" t="str">
        <f>VLOOKUP(A3154,Sheet2!$A$1:G6878,7,0)</f>
        <v>PG-13</v>
      </c>
      <c r="S3154" t="str">
        <f>IF(Table19[[#This Row],[Language]]="English","English","Other language")</f>
        <v>English</v>
      </c>
      <c r="T3154">
        <f>Table19[[#This Row],[Gross Revenue]]-Table19[[#This Row],[Budget]]</f>
        <v>-11464232</v>
      </c>
      <c r="U3154" s="1">
        <f>(Table19[[#This Row],[Gross Revenue]]/Table19[[#This Row],[Budget]])-1</f>
        <v>-0.28660580000000002</v>
      </c>
      <c r="V3154" t="str">
        <f t="shared" si="113"/>
        <v>90-110 minutes</v>
      </c>
      <c r="W3154">
        <f>Table19[[#This Row],[Profit]]/Table19[[#This Row],[Budget]]*100</f>
        <v>-28.660580000000003</v>
      </c>
      <c r="X3154">
        <v>1637763</v>
      </c>
      <c r="Y3154">
        <v>0.19178668286445014</v>
      </c>
      <c r="Z3154" t="str">
        <f t="shared" si="114"/>
        <v>High</v>
      </c>
    </row>
    <row r="3155" spans="1:26" x14ac:dyDescent="0.2">
      <c r="A3155" t="s">
        <v>5503</v>
      </c>
      <c r="B3155" t="s">
        <v>1137</v>
      </c>
      <c r="C3155" t="s">
        <v>642</v>
      </c>
      <c r="D3155">
        <v>10000</v>
      </c>
      <c r="E3155">
        <v>12097</v>
      </c>
      <c r="F3155">
        <v>0</v>
      </c>
      <c r="G3155">
        <v>10000</v>
      </c>
      <c r="H3155">
        <v>7.2</v>
      </c>
      <c r="I3155">
        <v>60</v>
      </c>
      <c r="J3155">
        <v>114</v>
      </c>
      <c r="K3155">
        <v>25600000</v>
      </c>
      <c r="L3155">
        <v>10000000</v>
      </c>
      <c r="M3155" s="2">
        <f>VLOOKUP(A3155,Sheet2!$A$1:G6879,2,0)</f>
        <v>30368</v>
      </c>
      <c r="N3155" t="str">
        <f>VLOOKUP(A3155,Sheet2!$A$1:G6879,3,0)</f>
        <v>Color</v>
      </c>
      <c r="O3155" t="str">
        <f>VLOOKUP(A3155,Sheet2!$A$1:G6879,4,0)</f>
        <v>Crime</v>
      </c>
      <c r="P3155" t="str">
        <f>VLOOKUP(A3155,Sheet2!$A$1:G6879,5,0)</f>
        <v>English</v>
      </c>
      <c r="Q3155" t="str">
        <f>VLOOKUP(A3155,Sheet2!$A$1:G6879,6,0)</f>
        <v>USA</v>
      </c>
      <c r="R3155" t="str">
        <f>VLOOKUP(A3155,Sheet2!$A$1:G6879,7,0)</f>
        <v>PG-13</v>
      </c>
      <c r="S3155" t="str">
        <f>IF(Table19[[#This Row],[Language]]="English","English","Other language")</f>
        <v>English</v>
      </c>
      <c r="T3155">
        <f>Table19[[#This Row],[Gross Revenue]]-Table19[[#This Row],[Budget]]</f>
        <v>15600000</v>
      </c>
      <c r="U3155" s="1">
        <f>(Table19[[#This Row],[Gross Revenue]]/Table19[[#This Row],[Budget]])-1</f>
        <v>1.56</v>
      </c>
      <c r="V3155" t="str">
        <f t="shared" si="113"/>
        <v>111-130 minutes</v>
      </c>
      <c r="W3155">
        <f>Table19[[#This Row],[Profit]]/Table19[[#This Row],[Budget]]*100</f>
        <v>156</v>
      </c>
      <c r="X3155">
        <v>-74533.5</v>
      </c>
      <c r="Y3155">
        <v>-7.4856785714285719E-3</v>
      </c>
      <c r="Z3155" t="str">
        <f t="shared" si="114"/>
        <v>Low</v>
      </c>
    </row>
    <row r="3156" spans="1:26" x14ac:dyDescent="0.2">
      <c r="A3156" t="s">
        <v>7031</v>
      </c>
      <c r="B3156" t="s">
        <v>3243</v>
      </c>
      <c r="C3156" t="s">
        <v>3244</v>
      </c>
      <c r="D3156">
        <v>439</v>
      </c>
      <c r="E3156">
        <v>940</v>
      </c>
      <c r="F3156">
        <v>275</v>
      </c>
      <c r="G3156">
        <v>0</v>
      </c>
      <c r="H3156">
        <v>6.1</v>
      </c>
      <c r="I3156">
        <v>71</v>
      </c>
      <c r="J3156">
        <v>104</v>
      </c>
      <c r="K3156">
        <v>3607</v>
      </c>
      <c r="L3156">
        <v>10000000</v>
      </c>
      <c r="M3156" s="2">
        <f>VLOOKUP(A3156,Sheet2!$A$1:G6880,2,0)</f>
        <v>39806</v>
      </c>
      <c r="N3156" t="str">
        <f>VLOOKUP(A3156,Sheet2!$A$1:G6880,3,0)</f>
        <v>Color</v>
      </c>
      <c r="O3156" t="str">
        <f>VLOOKUP(A3156,Sheet2!$A$1:G6880,4,0)</f>
        <v>Crime</v>
      </c>
      <c r="P3156" t="str">
        <f>VLOOKUP(A3156,Sheet2!$A$1:G6880,5,0)</f>
        <v>English</v>
      </c>
      <c r="Q3156" t="str">
        <f>VLOOKUP(A3156,Sheet2!$A$1:G6880,6,0)</f>
        <v>Spain</v>
      </c>
      <c r="R3156" t="str">
        <f>VLOOKUP(A3156,Sheet2!$A$1:G6880,7,0)</f>
        <v>R</v>
      </c>
      <c r="S3156" t="str">
        <f>IF(Table19[[#This Row],[Language]]="English","English","Other language")</f>
        <v>English</v>
      </c>
      <c r="T3156">
        <f>Table19[[#This Row],[Gross Revenue]]-Table19[[#This Row],[Budget]]</f>
        <v>-9996393</v>
      </c>
      <c r="U3156" s="1">
        <f>(Table19[[#This Row],[Gross Revenue]]/Table19[[#This Row],[Budget]])-1</f>
        <v>-0.99963930000000001</v>
      </c>
      <c r="V3156" t="str">
        <f t="shared" si="113"/>
        <v>90-110 minutes</v>
      </c>
      <c r="W3156">
        <f>Table19[[#This Row],[Profit]]/Table19[[#This Row],[Budget]]*100</f>
        <v>-99.963930000000005</v>
      </c>
      <c r="X3156">
        <v>-74533.5</v>
      </c>
      <c r="Y3156">
        <v>-7.4856785714285719E-3</v>
      </c>
      <c r="Z3156" t="str">
        <f t="shared" si="114"/>
        <v>Low</v>
      </c>
    </row>
    <row r="3157" spans="1:26" x14ac:dyDescent="0.2">
      <c r="A3157" t="s">
        <v>3903</v>
      </c>
      <c r="B3157" t="s">
        <v>994</v>
      </c>
      <c r="C3157" t="s">
        <v>737</v>
      </c>
      <c r="D3157">
        <v>14000</v>
      </c>
      <c r="E3157">
        <v>16884</v>
      </c>
      <c r="F3157">
        <v>163</v>
      </c>
      <c r="G3157">
        <v>0</v>
      </c>
      <c r="H3157">
        <v>5.5</v>
      </c>
      <c r="I3157">
        <v>125</v>
      </c>
      <c r="J3157">
        <v>95</v>
      </c>
      <c r="K3157">
        <v>113006880</v>
      </c>
      <c r="L3157">
        <v>56000000</v>
      </c>
      <c r="M3157" s="2">
        <f>VLOOKUP(A3157,Sheet2!$A$1:G6881,2,0)</f>
        <v>38596</v>
      </c>
      <c r="N3157" t="str">
        <f>VLOOKUP(A3157,Sheet2!$A$1:G6881,3,0)</f>
        <v>Color</v>
      </c>
      <c r="O3157" t="str">
        <f>VLOOKUP(A3157,Sheet2!$A$1:G6881,4,0)</f>
        <v>Action</v>
      </c>
      <c r="P3157" t="str">
        <f>VLOOKUP(A3157,Sheet2!$A$1:G6881,5,0)</f>
        <v>English</v>
      </c>
      <c r="Q3157" t="str">
        <f>VLOOKUP(A3157,Sheet2!$A$1:G6881,6,0)</f>
        <v>Canada</v>
      </c>
      <c r="R3157" t="str">
        <f>VLOOKUP(A3157,Sheet2!$A$1:G6881,7,0)</f>
        <v>PG</v>
      </c>
      <c r="S3157" t="str">
        <f>IF(Table19[[#This Row],[Language]]="English","English","Other language")</f>
        <v>English</v>
      </c>
      <c r="T3157">
        <f>Table19[[#This Row],[Gross Revenue]]-Table19[[#This Row],[Budget]]</f>
        <v>57006880</v>
      </c>
      <c r="U3157" s="1">
        <f>(Table19[[#This Row],[Gross Revenue]]/Table19[[#This Row],[Budget]])-1</f>
        <v>1.0179800000000001</v>
      </c>
      <c r="V3157" t="str">
        <f t="shared" si="113"/>
        <v>90-110 minutes</v>
      </c>
      <c r="W3157">
        <f>Table19[[#This Row],[Profit]]/Table19[[#This Row],[Budget]]*100</f>
        <v>101.79800000000002</v>
      </c>
      <c r="X3157">
        <v>-1289919.5</v>
      </c>
      <c r="Y3157">
        <v>-4.8151417500000002E-2</v>
      </c>
      <c r="Z3157" t="str">
        <f t="shared" si="114"/>
        <v>High</v>
      </c>
    </row>
    <row r="3158" spans="1:26" x14ac:dyDescent="0.2">
      <c r="A3158" t="s">
        <v>6417</v>
      </c>
      <c r="B3158" t="s">
        <v>1935</v>
      </c>
      <c r="C3158" t="s">
        <v>847</v>
      </c>
      <c r="D3158">
        <v>2000</v>
      </c>
      <c r="E3158">
        <v>2608</v>
      </c>
      <c r="F3158">
        <v>43</v>
      </c>
      <c r="G3158">
        <v>0</v>
      </c>
      <c r="H3158">
        <v>7.5</v>
      </c>
      <c r="I3158">
        <v>143</v>
      </c>
      <c r="J3158">
        <v>125</v>
      </c>
      <c r="K3158">
        <v>8047690</v>
      </c>
      <c r="L3158">
        <v>19400000</v>
      </c>
      <c r="M3158" s="2">
        <f>VLOOKUP(A3158,Sheet2!$A$1:G6882,2,0)</f>
        <v>38886</v>
      </c>
      <c r="N3158" t="str">
        <f>VLOOKUP(A3158,Sheet2!$A$1:G6882,3,0)</f>
        <v>Color</v>
      </c>
      <c r="O3158" t="str">
        <f>VLOOKUP(A3158,Sheet2!$A$1:G6882,4,0)</f>
        <v>Drama</v>
      </c>
      <c r="P3158" t="str">
        <f>VLOOKUP(A3158,Sheet2!$A$1:G6882,5,0)</f>
        <v>Mandarin</v>
      </c>
      <c r="Q3158" t="str">
        <f>VLOOKUP(A3158,Sheet2!$A$1:G6882,6,0)</f>
        <v>China</v>
      </c>
      <c r="R3158" t="str">
        <f>VLOOKUP(A3158,Sheet2!$A$1:G6882,7,0)</f>
        <v>PG-13</v>
      </c>
      <c r="S3158" t="str">
        <f>IF(Table19[[#This Row],[Language]]="English","English","Other language")</f>
        <v>Other language</v>
      </c>
      <c r="T3158">
        <f>Table19[[#This Row],[Gross Revenue]]-Table19[[#This Row],[Budget]]</f>
        <v>-11352310</v>
      </c>
      <c r="U3158" s="1">
        <f>(Table19[[#This Row],[Gross Revenue]]/Table19[[#This Row],[Budget]])-1</f>
        <v>-0.58517061855670105</v>
      </c>
      <c r="V3158" t="str">
        <f t="shared" si="113"/>
        <v>111-130 minutes</v>
      </c>
      <c r="W3158">
        <f>Table19[[#This Row],[Profit]]/Table19[[#This Row],[Budget]]*100</f>
        <v>-58.517061855670107</v>
      </c>
      <c r="X3158">
        <v>-434215.5</v>
      </c>
      <c r="Y3158">
        <v>-0.10115100772200772</v>
      </c>
      <c r="Z3158" t="str">
        <f t="shared" si="114"/>
        <v>Medium</v>
      </c>
    </row>
    <row r="3159" spans="1:26" x14ac:dyDescent="0.2">
      <c r="A3159" t="s">
        <v>5884</v>
      </c>
      <c r="B3159" t="s">
        <v>2595</v>
      </c>
      <c r="C3159" t="s">
        <v>2596</v>
      </c>
      <c r="D3159">
        <v>260</v>
      </c>
      <c r="E3159">
        <v>705</v>
      </c>
      <c r="F3159">
        <v>0</v>
      </c>
      <c r="G3159">
        <v>13000</v>
      </c>
      <c r="H3159">
        <v>7.1</v>
      </c>
      <c r="I3159">
        <v>406</v>
      </c>
      <c r="J3159">
        <v>120</v>
      </c>
      <c r="K3159">
        <v>499263</v>
      </c>
      <c r="L3159">
        <v>30000000</v>
      </c>
      <c r="M3159" s="2">
        <f>VLOOKUP(A3159,Sheet2!$A$1:G6883,2,0)</f>
        <v>38338</v>
      </c>
      <c r="N3159" t="str">
        <f>VLOOKUP(A3159,Sheet2!$A$1:G6883,3,0)</f>
        <v>Color</v>
      </c>
      <c r="O3159" t="str">
        <f>VLOOKUP(A3159,Sheet2!$A$1:G6883,4,0)</f>
        <v>Drama</v>
      </c>
      <c r="P3159" t="str">
        <f>VLOOKUP(A3159,Sheet2!$A$1:G6883,5,0)</f>
        <v>Aramaic</v>
      </c>
      <c r="Q3159" t="str">
        <f>VLOOKUP(A3159,Sheet2!$A$1:G6883,6,0)</f>
        <v>USA</v>
      </c>
      <c r="R3159" t="str">
        <f>VLOOKUP(A3159,Sheet2!$A$1:G6883,7,0)</f>
        <v>R</v>
      </c>
      <c r="S3159" t="str">
        <f>IF(Table19[[#This Row],[Language]]="English","English","Other language")</f>
        <v>Other language</v>
      </c>
      <c r="T3159">
        <f>Table19[[#This Row],[Gross Revenue]]-Table19[[#This Row],[Budget]]</f>
        <v>-29500737</v>
      </c>
      <c r="U3159" s="1">
        <f>(Table19[[#This Row],[Gross Revenue]]/Table19[[#This Row],[Budget]])-1</f>
        <v>-0.98335790000000001</v>
      </c>
      <c r="V3159" t="str">
        <f t="shared" si="113"/>
        <v>111-130 minutes</v>
      </c>
      <c r="W3159">
        <f>Table19[[#This Row],[Profit]]/Table19[[#This Row],[Budget]]*100</f>
        <v>-98.335790000000003</v>
      </c>
      <c r="X3159">
        <v>-434215.5</v>
      </c>
      <c r="Y3159">
        <v>-0.10115100772200772</v>
      </c>
      <c r="Z3159" t="str">
        <f t="shared" si="114"/>
        <v>Medium</v>
      </c>
    </row>
    <row r="3160" spans="1:26" x14ac:dyDescent="0.2">
      <c r="A3160" t="s">
        <v>5946</v>
      </c>
      <c r="B3160" t="s">
        <v>615</v>
      </c>
      <c r="C3160" t="s">
        <v>330</v>
      </c>
      <c r="D3160">
        <v>13000</v>
      </c>
      <c r="E3160">
        <v>19454</v>
      </c>
      <c r="F3160">
        <v>776</v>
      </c>
      <c r="G3160">
        <v>4000</v>
      </c>
      <c r="H3160">
        <v>7.1</v>
      </c>
      <c r="I3160">
        <v>192</v>
      </c>
      <c r="J3160">
        <v>142</v>
      </c>
      <c r="K3160">
        <v>113330342</v>
      </c>
      <c r="L3160">
        <v>110000000</v>
      </c>
      <c r="M3160" s="2">
        <f>VLOOKUP(A3160,Sheet2!$A$1:G6884,2,0)</f>
        <v>36714</v>
      </c>
      <c r="N3160" t="str">
        <f>VLOOKUP(A3160,Sheet2!$A$1:G6884,3,0)</f>
        <v>Color</v>
      </c>
      <c r="O3160" t="str">
        <f>VLOOKUP(A3160,Sheet2!$A$1:G6884,4,0)</f>
        <v>Action</v>
      </c>
      <c r="P3160" t="str">
        <f>VLOOKUP(A3160,Sheet2!$A$1:G6884,5,0)</f>
        <v>English</v>
      </c>
      <c r="Q3160" t="str">
        <f>VLOOKUP(A3160,Sheet2!$A$1:G6884,6,0)</f>
        <v>USA</v>
      </c>
      <c r="R3160" t="str">
        <f>VLOOKUP(A3160,Sheet2!$A$1:G6884,7,0)</f>
        <v>R</v>
      </c>
      <c r="S3160" t="str">
        <f>IF(Table19[[#This Row],[Language]]="English","English","Other language")</f>
        <v>English</v>
      </c>
      <c r="T3160">
        <f>Table19[[#This Row],[Gross Revenue]]-Table19[[#This Row],[Budget]]</f>
        <v>3330342</v>
      </c>
      <c r="U3160" s="1">
        <f>(Table19[[#This Row],[Gross Revenue]]/Table19[[#This Row],[Budget]])-1</f>
        <v>3.0275836363636399E-2</v>
      </c>
      <c r="V3160" t="str">
        <f t="shared" si="113"/>
        <v>131-150 minutes</v>
      </c>
      <c r="W3160">
        <f>Table19[[#This Row],[Profit]]/Table19[[#This Row],[Budget]]*100</f>
        <v>3.0275836363636364</v>
      </c>
      <c r="X3160">
        <v>-1289919.5</v>
      </c>
      <c r="Y3160">
        <v>-4.8151417500000002E-2</v>
      </c>
      <c r="Z3160" t="str">
        <f t="shared" si="114"/>
        <v>High</v>
      </c>
    </row>
    <row r="3161" spans="1:26" x14ac:dyDescent="0.2">
      <c r="A3161" t="s">
        <v>4244</v>
      </c>
      <c r="B3161" t="s">
        <v>1370</v>
      </c>
      <c r="C3161" t="s">
        <v>1371</v>
      </c>
      <c r="D3161">
        <v>294</v>
      </c>
      <c r="E3161">
        <v>1289</v>
      </c>
      <c r="F3161">
        <v>75</v>
      </c>
      <c r="G3161">
        <v>0</v>
      </c>
      <c r="H3161">
        <v>5.9</v>
      </c>
      <c r="I3161">
        <v>93</v>
      </c>
      <c r="J3161">
        <v>124</v>
      </c>
      <c r="K3161">
        <v>41256277</v>
      </c>
      <c r="L3161">
        <v>50000000</v>
      </c>
      <c r="M3161" s="2">
        <f>VLOOKUP(A3161,Sheet2!$A$1:G6885,2,0)</f>
        <v>35471</v>
      </c>
      <c r="N3161" t="str">
        <f>VLOOKUP(A3161,Sheet2!$A$1:G6885,3,0)</f>
        <v>Color</v>
      </c>
      <c r="O3161" t="str">
        <f>VLOOKUP(A3161,Sheet2!$A$1:G6885,4,0)</f>
        <v>Action</v>
      </c>
      <c r="P3161" t="str">
        <f>VLOOKUP(A3161,Sheet2!$A$1:G6885,5,0)</f>
        <v>English</v>
      </c>
      <c r="Q3161" t="str">
        <f>VLOOKUP(A3161,Sheet2!$A$1:G6885,6,0)</f>
        <v>USA</v>
      </c>
      <c r="R3161" t="str">
        <f>VLOOKUP(A3161,Sheet2!$A$1:G6885,7,0)</f>
        <v>R</v>
      </c>
      <c r="S3161" t="str">
        <f>IF(Table19[[#This Row],[Language]]="English","English","Other language")</f>
        <v>English</v>
      </c>
      <c r="T3161">
        <f>Table19[[#This Row],[Gross Revenue]]-Table19[[#This Row],[Budget]]</f>
        <v>-8743723</v>
      </c>
      <c r="U3161" s="1">
        <f>(Table19[[#This Row],[Gross Revenue]]/Table19[[#This Row],[Budget]])-1</f>
        <v>-0.17487445999999995</v>
      </c>
      <c r="V3161" t="str">
        <f t="shared" si="113"/>
        <v>111-130 minutes</v>
      </c>
      <c r="W3161">
        <f>Table19[[#This Row],[Profit]]/Table19[[#This Row],[Budget]]*100</f>
        <v>-17.487446000000002</v>
      </c>
      <c r="X3161">
        <v>-1289919.5</v>
      </c>
      <c r="Y3161">
        <v>-4.8151417500000002E-2</v>
      </c>
      <c r="Z3161" t="str">
        <f t="shared" si="114"/>
        <v>High</v>
      </c>
    </row>
    <row r="3162" spans="1:26" x14ac:dyDescent="0.2">
      <c r="A3162" t="s">
        <v>6096</v>
      </c>
      <c r="B3162" t="s">
        <v>2735</v>
      </c>
      <c r="C3162" t="s">
        <v>2179</v>
      </c>
      <c r="D3162">
        <v>144</v>
      </c>
      <c r="E3162">
        <v>309</v>
      </c>
      <c r="F3162">
        <v>20</v>
      </c>
      <c r="G3162">
        <v>33000</v>
      </c>
      <c r="H3162">
        <v>7.2</v>
      </c>
      <c r="I3162">
        <v>208</v>
      </c>
      <c r="J3162">
        <v>88</v>
      </c>
      <c r="K3162">
        <v>130174897</v>
      </c>
      <c r="L3162">
        <v>99000000</v>
      </c>
      <c r="M3162" s="2">
        <f>VLOOKUP(A3162,Sheet2!$A$1:G6886,2,0)</f>
        <v>42109</v>
      </c>
      <c r="N3162" t="str">
        <f>VLOOKUP(A3162,Sheet2!$A$1:G6886,3,0)</f>
        <v>Color</v>
      </c>
      <c r="O3162" t="str">
        <f>VLOOKUP(A3162,Sheet2!$A$1:G6886,4,0)</f>
        <v>Adventure</v>
      </c>
      <c r="P3162" t="str">
        <f>VLOOKUP(A3162,Sheet2!$A$1:G6886,5,0)</f>
        <v>English</v>
      </c>
      <c r="Q3162" t="str">
        <f>VLOOKUP(A3162,Sheet2!$A$1:G6886,6,0)</f>
        <v>USA</v>
      </c>
      <c r="R3162" t="str">
        <f>VLOOKUP(A3162,Sheet2!$A$1:G6886,7,0)</f>
        <v>G</v>
      </c>
      <c r="S3162" t="str">
        <f>IF(Table19[[#This Row],[Language]]="English","English","Other language")</f>
        <v>English</v>
      </c>
      <c r="T3162">
        <f>Table19[[#This Row],[Gross Revenue]]-Table19[[#This Row],[Budget]]</f>
        <v>31174897</v>
      </c>
      <c r="U3162" s="1">
        <f>(Table19[[#This Row],[Gross Revenue]]/Table19[[#This Row],[Budget]])-1</f>
        <v>0.31489794949494954</v>
      </c>
      <c r="V3162" t="str">
        <f t="shared" si="113"/>
        <v>&lt;90 minutes</v>
      </c>
      <c r="W3162">
        <f>Table19[[#This Row],[Profit]]/Table19[[#This Row],[Budget]]*100</f>
        <v>31.489794949494947</v>
      </c>
      <c r="X3162">
        <v>3892693.5</v>
      </c>
      <c r="Y3162">
        <v>0.11726928571428571</v>
      </c>
      <c r="Z3162" t="str">
        <f t="shared" si="114"/>
        <v>High</v>
      </c>
    </row>
    <row r="3163" spans="1:26" x14ac:dyDescent="0.2">
      <c r="A3163" t="s">
        <v>3976</v>
      </c>
      <c r="B3163" t="s">
        <v>968</v>
      </c>
      <c r="C3163" t="s">
        <v>1081</v>
      </c>
      <c r="D3163">
        <v>18000</v>
      </c>
      <c r="E3163">
        <v>30063</v>
      </c>
      <c r="F3163">
        <v>79</v>
      </c>
      <c r="G3163">
        <v>0</v>
      </c>
      <c r="H3163">
        <v>6.5</v>
      </c>
      <c r="I3163">
        <v>43</v>
      </c>
      <c r="J3163">
        <v>141</v>
      </c>
      <c r="K3163">
        <v>100768056</v>
      </c>
      <c r="L3163">
        <v>45000000</v>
      </c>
      <c r="M3163" s="2">
        <f>VLOOKUP(A3163,Sheet2!$A$1:G6887,2,0)</f>
        <v>34311</v>
      </c>
      <c r="N3163" t="str">
        <f>VLOOKUP(A3163,Sheet2!$A$1:G6887,3,0)</f>
        <v>Color</v>
      </c>
      <c r="O3163" t="str">
        <f>VLOOKUP(A3163,Sheet2!$A$1:G6887,4,0)</f>
        <v>Crime</v>
      </c>
      <c r="P3163" t="str">
        <f>VLOOKUP(A3163,Sheet2!$A$1:G6887,5,0)</f>
        <v>English</v>
      </c>
      <c r="Q3163" t="str">
        <f>VLOOKUP(A3163,Sheet2!$A$1:G6887,6,0)</f>
        <v>USA</v>
      </c>
      <c r="R3163" t="str">
        <f>VLOOKUP(A3163,Sheet2!$A$1:G6887,7,0)</f>
        <v>PG-13</v>
      </c>
      <c r="S3163" t="str">
        <f>IF(Table19[[#This Row],[Language]]="English","English","Other language")</f>
        <v>English</v>
      </c>
      <c r="T3163">
        <f>Table19[[#This Row],[Gross Revenue]]-Table19[[#This Row],[Budget]]</f>
        <v>55768056</v>
      </c>
      <c r="U3163" s="1">
        <f>(Table19[[#This Row],[Gross Revenue]]/Table19[[#This Row],[Budget]])-1</f>
        <v>1.2392901333333333</v>
      </c>
      <c r="V3163" t="str">
        <f t="shared" si="113"/>
        <v>131-150 minutes</v>
      </c>
      <c r="W3163">
        <f>Table19[[#This Row],[Profit]]/Table19[[#This Row],[Budget]]*100</f>
        <v>123.92901333333333</v>
      </c>
      <c r="X3163">
        <v>-74533.5</v>
      </c>
      <c r="Y3163">
        <v>-7.4856785714285719E-3</v>
      </c>
      <c r="Z3163" t="str">
        <f t="shared" si="114"/>
        <v>High</v>
      </c>
    </row>
    <row r="3164" spans="1:26" x14ac:dyDescent="0.2">
      <c r="A3164" t="s">
        <v>4586</v>
      </c>
      <c r="B3164" t="s">
        <v>987</v>
      </c>
      <c r="C3164" t="s">
        <v>1680</v>
      </c>
      <c r="D3164">
        <v>1000</v>
      </c>
      <c r="E3164">
        <v>3072</v>
      </c>
      <c r="F3164">
        <v>300</v>
      </c>
      <c r="G3164">
        <v>174</v>
      </c>
      <c r="H3164">
        <v>6.2</v>
      </c>
      <c r="I3164">
        <v>15</v>
      </c>
      <c r="J3164">
        <v>113</v>
      </c>
      <c r="K3164">
        <v>2832826</v>
      </c>
      <c r="L3164">
        <v>11000000</v>
      </c>
      <c r="M3164" s="2">
        <f>VLOOKUP(A3164,Sheet2!$A$1:G6888,2,0)</f>
        <v>34709</v>
      </c>
      <c r="N3164" t="str">
        <f>VLOOKUP(A3164,Sheet2!$A$1:G6888,3,0)</f>
        <v>Color</v>
      </c>
      <c r="O3164" t="str">
        <f>VLOOKUP(A3164,Sheet2!$A$1:G6888,4,0)</f>
        <v>Comedy</v>
      </c>
      <c r="P3164" t="str">
        <f>VLOOKUP(A3164,Sheet2!$A$1:G6888,5,0)</f>
        <v>English</v>
      </c>
      <c r="Q3164" t="str">
        <f>VLOOKUP(A3164,Sheet2!$A$1:G6888,6,0)</f>
        <v>USA</v>
      </c>
      <c r="R3164" t="str">
        <f>VLOOKUP(A3164,Sheet2!$A$1:G6888,7,0)</f>
        <v>R</v>
      </c>
      <c r="S3164" t="str">
        <f>IF(Table19[[#This Row],[Language]]="English","English","Other language")</f>
        <v>English</v>
      </c>
      <c r="T3164">
        <f>Table19[[#This Row],[Gross Revenue]]-Table19[[#This Row],[Budget]]</f>
        <v>-8167174</v>
      </c>
      <c r="U3164" s="1">
        <f>(Table19[[#This Row],[Gross Revenue]]/Table19[[#This Row],[Budget]])-1</f>
        <v>-0.74247036363636365</v>
      </c>
      <c r="V3164" t="str">
        <f t="shared" si="113"/>
        <v>111-130 minutes</v>
      </c>
      <c r="W3164">
        <f>Table19[[#This Row],[Profit]]/Table19[[#This Row],[Budget]]*100</f>
        <v>-74.247036363636369</v>
      </c>
      <c r="X3164">
        <v>1637763</v>
      </c>
      <c r="Y3164">
        <v>0.19178668286445014</v>
      </c>
      <c r="Z3164" t="str">
        <f t="shared" si="114"/>
        <v>Low</v>
      </c>
    </row>
    <row r="3165" spans="1:26" x14ac:dyDescent="0.2">
      <c r="A3165" t="s">
        <v>5752</v>
      </c>
      <c r="B3165" t="s">
        <v>1064</v>
      </c>
      <c r="C3165" t="s">
        <v>2508</v>
      </c>
      <c r="D3165">
        <v>968</v>
      </c>
      <c r="E3165">
        <v>4270</v>
      </c>
      <c r="F3165">
        <v>50</v>
      </c>
      <c r="G3165">
        <v>0</v>
      </c>
      <c r="H3165">
        <v>7</v>
      </c>
      <c r="I3165">
        <v>41</v>
      </c>
      <c r="J3165">
        <v>118</v>
      </c>
      <c r="K3165">
        <v>1089445</v>
      </c>
      <c r="L3165">
        <v>12500000</v>
      </c>
      <c r="M3165" s="2">
        <f>VLOOKUP(A3165,Sheet2!$A$1:G6889,2,0)</f>
        <v>39929</v>
      </c>
      <c r="N3165" t="str">
        <f>VLOOKUP(A3165,Sheet2!$A$1:G6889,3,0)</f>
        <v>Black and White</v>
      </c>
      <c r="O3165" t="str">
        <f>VLOOKUP(A3165,Sheet2!$A$1:G6889,4,0)</f>
        <v>Comedy</v>
      </c>
      <c r="P3165" t="str">
        <f>VLOOKUP(A3165,Sheet2!$A$1:G6889,5,0)</f>
        <v>English</v>
      </c>
      <c r="Q3165" t="str">
        <f>VLOOKUP(A3165,Sheet2!$A$1:G6889,6,0)</f>
        <v>Canada</v>
      </c>
      <c r="R3165" t="str">
        <f>VLOOKUP(A3165,Sheet2!$A$1:G6889,7,0)</f>
        <v>PG</v>
      </c>
      <c r="S3165" t="str">
        <f>IF(Table19[[#This Row],[Language]]="English","English","Other language")</f>
        <v>English</v>
      </c>
      <c r="T3165">
        <f>Table19[[#This Row],[Gross Revenue]]-Table19[[#This Row],[Budget]]</f>
        <v>-11410555</v>
      </c>
      <c r="U3165" s="1">
        <f>(Table19[[#This Row],[Gross Revenue]]/Table19[[#This Row],[Budget]])-1</f>
        <v>-0.9128444</v>
      </c>
      <c r="V3165" t="str">
        <f t="shared" si="113"/>
        <v>111-130 minutes</v>
      </c>
      <c r="W3165">
        <f>Table19[[#This Row],[Profit]]/Table19[[#This Row],[Budget]]*100</f>
        <v>-91.284440000000004</v>
      </c>
      <c r="X3165">
        <v>1637763</v>
      </c>
      <c r="Y3165">
        <v>0.19178668286445014</v>
      </c>
      <c r="Z3165" t="str">
        <f t="shared" si="114"/>
        <v>Low</v>
      </c>
    </row>
    <row r="3166" spans="1:26" x14ac:dyDescent="0.2">
      <c r="A3166" t="s">
        <v>5478</v>
      </c>
      <c r="B3166" t="s">
        <v>1707</v>
      </c>
      <c r="C3166" t="s">
        <v>2335</v>
      </c>
      <c r="D3166">
        <v>443</v>
      </c>
      <c r="E3166">
        <v>1452</v>
      </c>
      <c r="F3166">
        <v>11</v>
      </c>
      <c r="G3166">
        <v>0</v>
      </c>
      <c r="H3166">
        <v>6.8</v>
      </c>
      <c r="I3166">
        <v>112</v>
      </c>
      <c r="J3166">
        <v>93</v>
      </c>
      <c r="K3166">
        <v>48430</v>
      </c>
      <c r="L3166">
        <v>500000</v>
      </c>
      <c r="M3166" s="2">
        <f>VLOOKUP(A3166,Sheet2!$A$1:G6890,2,0)</f>
        <v>40274</v>
      </c>
      <c r="N3166" t="str">
        <f>VLOOKUP(A3166,Sheet2!$A$1:G6890,3,0)</f>
        <v>Color</v>
      </c>
      <c r="O3166" t="str">
        <f>VLOOKUP(A3166,Sheet2!$A$1:G6890,4,0)</f>
        <v>Comedy</v>
      </c>
      <c r="P3166" t="str">
        <f>VLOOKUP(A3166,Sheet2!$A$1:G6890,5,0)</f>
        <v>English</v>
      </c>
      <c r="Q3166" t="str">
        <f>VLOOKUP(A3166,Sheet2!$A$1:G6890,6,0)</f>
        <v>USA</v>
      </c>
      <c r="R3166" t="str">
        <f>VLOOKUP(A3166,Sheet2!$A$1:G6890,7,0)</f>
        <v>R</v>
      </c>
      <c r="S3166" t="str">
        <f>IF(Table19[[#This Row],[Language]]="English","English","Other language")</f>
        <v>English</v>
      </c>
      <c r="T3166">
        <f>Table19[[#This Row],[Gross Revenue]]-Table19[[#This Row],[Budget]]</f>
        <v>-451570</v>
      </c>
      <c r="U3166" s="1">
        <f>(Table19[[#This Row],[Gross Revenue]]/Table19[[#This Row],[Budget]])-1</f>
        <v>-0.90314000000000005</v>
      </c>
      <c r="V3166" t="str">
        <f t="shared" si="113"/>
        <v>90-110 minutes</v>
      </c>
      <c r="W3166">
        <f>Table19[[#This Row],[Profit]]/Table19[[#This Row],[Budget]]*100</f>
        <v>-90.314000000000007</v>
      </c>
      <c r="X3166">
        <v>1637763</v>
      </c>
      <c r="Y3166">
        <v>0.19178668286445014</v>
      </c>
      <c r="Z3166" t="str">
        <f t="shared" si="114"/>
        <v>Low</v>
      </c>
    </row>
    <row r="3167" spans="1:26" x14ac:dyDescent="0.2">
      <c r="A3167" t="s">
        <v>3872</v>
      </c>
      <c r="B3167" t="s">
        <v>964</v>
      </c>
      <c r="C3167" t="s">
        <v>965</v>
      </c>
      <c r="D3167">
        <v>1000</v>
      </c>
      <c r="E3167">
        <v>4789</v>
      </c>
      <c r="F3167">
        <v>15</v>
      </c>
      <c r="G3167">
        <v>767</v>
      </c>
      <c r="H3167">
        <v>5.5</v>
      </c>
      <c r="I3167">
        <v>65</v>
      </c>
      <c r="J3167">
        <v>100</v>
      </c>
      <c r="K3167">
        <v>16247775</v>
      </c>
      <c r="L3167">
        <v>25000000</v>
      </c>
      <c r="M3167" s="2">
        <f>VLOOKUP(A3167,Sheet2!$A$1:G6891,2,0)</f>
        <v>38376</v>
      </c>
      <c r="N3167" t="str">
        <f>VLOOKUP(A3167,Sheet2!$A$1:G6891,3,0)</f>
        <v>Color</v>
      </c>
      <c r="O3167" t="str">
        <f>VLOOKUP(A3167,Sheet2!$A$1:G6891,4,0)</f>
        <v>Comedy</v>
      </c>
      <c r="P3167" t="str">
        <f>VLOOKUP(A3167,Sheet2!$A$1:G6891,5,0)</f>
        <v>English</v>
      </c>
      <c r="Q3167" t="str">
        <f>VLOOKUP(A3167,Sheet2!$A$1:G6891,6,0)</f>
        <v>USA</v>
      </c>
      <c r="R3167" t="str">
        <f>VLOOKUP(A3167,Sheet2!$A$1:G6891,7,0)</f>
        <v>PG</v>
      </c>
      <c r="S3167" t="str">
        <f>IF(Table19[[#This Row],[Language]]="English","English","Other language")</f>
        <v>English</v>
      </c>
      <c r="T3167">
        <f>Table19[[#This Row],[Gross Revenue]]-Table19[[#This Row],[Budget]]</f>
        <v>-8752225</v>
      </c>
      <c r="U3167" s="1">
        <f>(Table19[[#This Row],[Gross Revenue]]/Table19[[#This Row],[Budget]])-1</f>
        <v>-0.35008899999999998</v>
      </c>
      <c r="V3167" t="str">
        <f t="shared" si="113"/>
        <v>90-110 minutes</v>
      </c>
      <c r="W3167">
        <f>Table19[[#This Row],[Profit]]/Table19[[#This Row],[Budget]]*100</f>
        <v>-35.008899999999997</v>
      </c>
      <c r="X3167">
        <v>1637763</v>
      </c>
      <c r="Y3167">
        <v>0.19178668286445014</v>
      </c>
      <c r="Z3167" t="str">
        <f t="shared" si="114"/>
        <v>Medium</v>
      </c>
    </row>
    <row r="3168" spans="1:26" x14ac:dyDescent="0.2">
      <c r="A3168" t="s">
        <v>4922</v>
      </c>
      <c r="B3168" t="s">
        <v>1950</v>
      </c>
      <c r="C3168" t="s">
        <v>1036</v>
      </c>
      <c r="D3168">
        <v>784</v>
      </c>
      <c r="E3168">
        <v>2684</v>
      </c>
      <c r="F3168">
        <v>249</v>
      </c>
      <c r="G3168">
        <v>0</v>
      </c>
      <c r="H3168">
        <v>6.4</v>
      </c>
      <c r="I3168">
        <v>231</v>
      </c>
      <c r="J3168">
        <v>130</v>
      </c>
      <c r="K3168">
        <v>182618434</v>
      </c>
      <c r="L3168">
        <v>140000000</v>
      </c>
      <c r="M3168" s="2">
        <f>VLOOKUP(A3168,Sheet2!$A$1:G6892,2,0)</f>
        <v>36542</v>
      </c>
      <c r="N3168" t="str">
        <f>VLOOKUP(A3168,Sheet2!$A$1:G6892,3,0)</f>
        <v>Color</v>
      </c>
      <c r="O3168" t="str">
        <f>VLOOKUP(A3168,Sheet2!$A$1:G6892,4,0)</f>
        <v>Action</v>
      </c>
      <c r="P3168" t="str">
        <f>VLOOKUP(A3168,Sheet2!$A$1:G6892,5,0)</f>
        <v>English</v>
      </c>
      <c r="Q3168" t="str">
        <f>VLOOKUP(A3168,Sheet2!$A$1:G6892,6,0)</f>
        <v>USA</v>
      </c>
      <c r="R3168" t="str">
        <f>VLOOKUP(A3168,Sheet2!$A$1:G6892,7,0)</f>
        <v>PG-13</v>
      </c>
      <c r="S3168" t="str">
        <f>IF(Table19[[#This Row],[Language]]="English","English","Other language")</f>
        <v>English</v>
      </c>
      <c r="T3168">
        <f>Table19[[#This Row],[Gross Revenue]]-Table19[[#This Row],[Budget]]</f>
        <v>42618434</v>
      </c>
      <c r="U3168" s="1">
        <f>(Table19[[#This Row],[Gross Revenue]]/Table19[[#This Row],[Budget]])-1</f>
        <v>0.30441738571428578</v>
      </c>
      <c r="V3168" t="str">
        <f t="shared" si="113"/>
        <v>111-130 minutes</v>
      </c>
      <c r="W3168">
        <f>Table19[[#This Row],[Profit]]/Table19[[#This Row],[Budget]]*100</f>
        <v>30.441738571428573</v>
      </c>
      <c r="X3168">
        <v>-1289919.5</v>
      </c>
      <c r="Y3168">
        <v>-4.8151417500000002E-2</v>
      </c>
      <c r="Z3168" t="str">
        <f t="shared" si="114"/>
        <v>High</v>
      </c>
    </row>
    <row r="3169" spans="1:26" x14ac:dyDescent="0.2">
      <c r="A3169" t="s">
        <v>6840</v>
      </c>
      <c r="B3169" t="s">
        <v>1047</v>
      </c>
      <c r="C3169" t="s">
        <v>3148</v>
      </c>
      <c r="D3169">
        <v>8000</v>
      </c>
      <c r="E3169">
        <v>13631</v>
      </c>
      <c r="F3169">
        <v>139</v>
      </c>
      <c r="G3169">
        <v>131000</v>
      </c>
      <c r="H3169">
        <v>8</v>
      </c>
      <c r="I3169">
        <v>364</v>
      </c>
      <c r="J3169">
        <v>102</v>
      </c>
      <c r="K3169">
        <v>17738570</v>
      </c>
      <c r="L3169">
        <v>13000000</v>
      </c>
      <c r="M3169" s="2">
        <f>VLOOKUP(A3169,Sheet2!$A$1:G6893,2,0)</f>
        <v>41051</v>
      </c>
      <c r="N3169" t="str">
        <f>VLOOKUP(A3169,Sheet2!$A$1:G6893,3,0)</f>
        <v>Color</v>
      </c>
      <c r="O3169" t="str">
        <f>VLOOKUP(A3169,Sheet2!$A$1:G6893,4,0)</f>
        <v>Drama</v>
      </c>
      <c r="P3169" t="str">
        <f>VLOOKUP(A3169,Sheet2!$A$1:G6893,5,0)</f>
        <v>English</v>
      </c>
      <c r="Q3169" t="str">
        <f>VLOOKUP(A3169,Sheet2!$A$1:G6893,6,0)</f>
        <v>USA</v>
      </c>
      <c r="R3169" t="str">
        <f>VLOOKUP(A3169,Sheet2!$A$1:G6893,7,0)</f>
        <v>PG-13</v>
      </c>
      <c r="S3169" t="str">
        <f>IF(Table19[[#This Row],[Language]]="English","English","Other language")</f>
        <v>English</v>
      </c>
      <c r="T3169">
        <f>Table19[[#This Row],[Gross Revenue]]-Table19[[#This Row],[Budget]]</f>
        <v>4738570</v>
      </c>
      <c r="U3169" s="1">
        <f>(Table19[[#This Row],[Gross Revenue]]/Table19[[#This Row],[Budget]])-1</f>
        <v>0.36450538461538451</v>
      </c>
      <c r="V3169" t="str">
        <f t="shared" si="113"/>
        <v>90-110 minutes</v>
      </c>
      <c r="W3169">
        <f>Table19[[#This Row],[Profit]]/Table19[[#This Row],[Budget]]*100</f>
        <v>36.450538461538464</v>
      </c>
      <c r="X3169">
        <v>-434215.5</v>
      </c>
      <c r="Y3169">
        <v>-0.10115100772200772</v>
      </c>
      <c r="Z3169" t="str">
        <f t="shared" si="114"/>
        <v>Low</v>
      </c>
    </row>
    <row r="3170" spans="1:26" x14ac:dyDescent="0.2">
      <c r="A3170" t="s">
        <v>3542</v>
      </c>
      <c r="B3170" t="s">
        <v>510</v>
      </c>
      <c r="C3170" t="s">
        <v>478</v>
      </c>
      <c r="D3170">
        <v>1000</v>
      </c>
      <c r="E3170">
        <v>3855</v>
      </c>
      <c r="F3170">
        <v>23</v>
      </c>
      <c r="G3170">
        <v>0</v>
      </c>
      <c r="H3170">
        <v>4.9000000000000004</v>
      </c>
      <c r="I3170">
        <v>60</v>
      </c>
      <c r="J3170">
        <v>100</v>
      </c>
      <c r="K3170">
        <v>17300889</v>
      </c>
      <c r="L3170">
        <v>45000000</v>
      </c>
      <c r="M3170" s="2">
        <f>VLOOKUP(A3170,Sheet2!$A$1:G6894,2,0)</f>
        <v>35113</v>
      </c>
      <c r="N3170" t="str">
        <f>VLOOKUP(A3170,Sheet2!$A$1:G6894,3,0)</f>
        <v>Color</v>
      </c>
      <c r="O3170" t="str">
        <f>VLOOKUP(A3170,Sheet2!$A$1:G6894,4,0)</f>
        <v>Action</v>
      </c>
      <c r="P3170" t="str">
        <f>VLOOKUP(A3170,Sheet2!$A$1:G6894,5,0)</f>
        <v>English</v>
      </c>
      <c r="Q3170" t="str">
        <f>VLOOKUP(A3170,Sheet2!$A$1:G6894,6,0)</f>
        <v>Australia</v>
      </c>
      <c r="R3170" t="str">
        <f>VLOOKUP(A3170,Sheet2!$A$1:G6894,7,0)</f>
        <v>PG</v>
      </c>
      <c r="S3170" t="str">
        <f>IF(Table19[[#This Row],[Language]]="English","English","Other language")</f>
        <v>English</v>
      </c>
      <c r="T3170">
        <f>Table19[[#This Row],[Gross Revenue]]-Table19[[#This Row],[Budget]]</f>
        <v>-27699111</v>
      </c>
      <c r="U3170" s="1">
        <f>(Table19[[#This Row],[Gross Revenue]]/Table19[[#This Row],[Budget]])-1</f>
        <v>-0.61553579999999997</v>
      </c>
      <c r="V3170" t="str">
        <f t="shared" si="113"/>
        <v>90-110 minutes</v>
      </c>
      <c r="W3170">
        <f>Table19[[#This Row],[Profit]]/Table19[[#This Row],[Budget]]*100</f>
        <v>-61.553579999999997</v>
      </c>
      <c r="X3170">
        <v>-1289919.5</v>
      </c>
      <c r="Y3170">
        <v>-4.8151417500000002E-2</v>
      </c>
      <c r="Z3170" t="str">
        <f t="shared" si="114"/>
        <v>High</v>
      </c>
    </row>
    <row r="3171" spans="1:26" x14ac:dyDescent="0.2">
      <c r="A3171" t="s">
        <v>6330</v>
      </c>
      <c r="B3171" t="s">
        <v>529</v>
      </c>
      <c r="C3171" t="s">
        <v>143</v>
      </c>
      <c r="D3171">
        <v>18000</v>
      </c>
      <c r="E3171">
        <v>20660</v>
      </c>
      <c r="F3171">
        <v>541</v>
      </c>
      <c r="G3171">
        <v>0</v>
      </c>
      <c r="H3171">
        <v>7.4</v>
      </c>
      <c r="I3171">
        <v>153</v>
      </c>
      <c r="J3171">
        <v>143</v>
      </c>
      <c r="K3171">
        <v>51225796</v>
      </c>
      <c r="L3171">
        <v>70000000</v>
      </c>
      <c r="M3171" s="2">
        <f>VLOOKUP(A3171,Sheet2!$A$1:G6895,2,0)</f>
        <v>38336</v>
      </c>
      <c r="N3171" t="str">
        <f>VLOOKUP(A3171,Sheet2!$A$1:G6895,3,0)</f>
        <v>Black and White</v>
      </c>
      <c r="O3171" t="str">
        <f>VLOOKUP(A3171,Sheet2!$A$1:G6895,4,0)</f>
        <v>Drama</v>
      </c>
      <c r="P3171" t="str">
        <f>VLOOKUP(A3171,Sheet2!$A$1:G6895,5,0)</f>
        <v>English</v>
      </c>
      <c r="Q3171" t="str">
        <f>VLOOKUP(A3171,Sheet2!$A$1:G6895,6,0)</f>
        <v>UK</v>
      </c>
      <c r="R3171" t="str">
        <f>VLOOKUP(A3171,Sheet2!$A$1:G6895,7,0)</f>
        <v>PG-13</v>
      </c>
      <c r="S3171" t="str">
        <f>IF(Table19[[#This Row],[Language]]="English","English","Other language")</f>
        <v>English</v>
      </c>
      <c r="T3171">
        <f>Table19[[#This Row],[Gross Revenue]]-Table19[[#This Row],[Budget]]</f>
        <v>-18774204</v>
      </c>
      <c r="U3171" s="1">
        <f>(Table19[[#This Row],[Gross Revenue]]/Table19[[#This Row],[Budget]])-1</f>
        <v>-0.2682029142857143</v>
      </c>
      <c r="V3171" t="str">
        <f t="shared" si="113"/>
        <v>131-150 minutes</v>
      </c>
      <c r="W3171">
        <f>Table19[[#This Row],[Profit]]/Table19[[#This Row],[Budget]]*100</f>
        <v>-26.82029142857143</v>
      </c>
      <c r="X3171">
        <v>-434215.5</v>
      </c>
      <c r="Y3171">
        <v>-0.10115100772200772</v>
      </c>
      <c r="Z3171" t="str">
        <f t="shared" si="114"/>
        <v>High</v>
      </c>
    </row>
    <row r="3172" spans="1:26" x14ac:dyDescent="0.2">
      <c r="A3172" t="s">
        <v>6988</v>
      </c>
      <c r="B3172" t="s">
        <v>3222</v>
      </c>
      <c r="C3172" t="s">
        <v>2242</v>
      </c>
      <c r="D3172">
        <v>396</v>
      </c>
      <c r="E3172">
        <v>1075</v>
      </c>
      <c r="F3172">
        <v>2000</v>
      </c>
      <c r="G3172">
        <v>21000</v>
      </c>
      <c r="H3172">
        <v>8.5</v>
      </c>
      <c r="I3172">
        <v>193</v>
      </c>
      <c r="J3172">
        <v>150</v>
      </c>
      <c r="K3172">
        <v>32519322</v>
      </c>
      <c r="L3172">
        <v>35000000</v>
      </c>
      <c r="M3172" s="2">
        <f>VLOOKUP(A3172,Sheet2!$A$1:G6896,2,0)</f>
        <v>37447</v>
      </c>
      <c r="N3172" t="str">
        <f>VLOOKUP(A3172,Sheet2!$A$1:G6896,3,0)</f>
        <v>Black and White</v>
      </c>
      <c r="O3172" t="str">
        <f>VLOOKUP(A3172,Sheet2!$A$1:G6896,4,0)</f>
        <v>Biography</v>
      </c>
      <c r="P3172" t="str">
        <f>VLOOKUP(A3172,Sheet2!$A$1:G6896,5,0)</f>
        <v>English</v>
      </c>
      <c r="Q3172" t="str">
        <f>VLOOKUP(A3172,Sheet2!$A$1:G6896,6,0)</f>
        <v>France</v>
      </c>
      <c r="R3172" t="str">
        <f>VLOOKUP(A3172,Sheet2!$A$1:G6896,7,0)</f>
        <v>R</v>
      </c>
      <c r="S3172" t="str">
        <f>IF(Table19[[#This Row],[Language]]="English","English","Other language")</f>
        <v>English</v>
      </c>
      <c r="T3172">
        <f>Table19[[#This Row],[Gross Revenue]]-Table19[[#This Row],[Budget]]</f>
        <v>-2480678</v>
      </c>
      <c r="U3172" s="1">
        <f>(Table19[[#This Row],[Gross Revenue]]/Table19[[#This Row],[Budget]])-1</f>
        <v>-7.0876514285714287E-2</v>
      </c>
      <c r="V3172" t="str">
        <f t="shared" si="113"/>
        <v>131-150 minutes</v>
      </c>
      <c r="W3172">
        <f>Table19[[#This Row],[Profit]]/Table19[[#This Row],[Budget]]*100</f>
        <v>-7.0876514285714283</v>
      </c>
      <c r="X3172">
        <v>-1289919.5</v>
      </c>
      <c r="Y3172">
        <v>-4.8151417500000002E-2</v>
      </c>
      <c r="Z3172" t="str">
        <f t="shared" si="114"/>
        <v>Medium</v>
      </c>
    </row>
    <row r="3173" spans="1:26" x14ac:dyDescent="0.2">
      <c r="A3173" t="s">
        <v>6584</v>
      </c>
      <c r="B3173" t="s">
        <v>706</v>
      </c>
      <c r="C3173" t="s">
        <v>778</v>
      </c>
      <c r="D3173">
        <v>1000</v>
      </c>
      <c r="E3173">
        <v>1051</v>
      </c>
      <c r="F3173">
        <v>319</v>
      </c>
      <c r="G3173">
        <v>0</v>
      </c>
      <c r="H3173">
        <v>7.6</v>
      </c>
      <c r="I3173">
        <v>83</v>
      </c>
      <c r="J3173">
        <v>121</v>
      </c>
      <c r="K3173">
        <v>40158000</v>
      </c>
      <c r="L3173">
        <v>7000000</v>
      </c>
      <c r="M3173" s="2">
        <f>VLOOKUP(A3173,Sheet2!$A$1:G6897,2,0)</f>
        <v>34240</v>
      </c>
      <c r="N3173" t="str">
        <f>VLOOKUP(A3173,Sheet2!$A$1:G6897,3,0)</f>
        <v>Color</v>
      </c>
      <c r="O3173" t="str">
        <f>VLOOKUP(A3173,Sheet2!$A$1:G6897,4,0)</f>
        <v>Drama</v>
      </c>
      <c r="P3173" t="str">
        <f>VLOOKUP(A3173,Sheet2!$A$1:G6897,5,0)</f>
        <v>English</v>
      </c>
      <c r="Q3173" t="str">
        <f>VLOOKUP(A3173,Sheet2!$A$1:G6897,6,0)</f>
        <v>New Zealand</v>
      </c>
      <c r="R3173" t="str">
        <f>VLOOKUP(A3173,Sheet2!$A$1:G6897,7,0)</f>
        <v>R</v>
      </c>
      <c r="S3173" t="str">
        <f>IF(Table19[[#This Row],[Language]]="English","English","Other language")</f>
        <v>English</v>
      </c>
      <c r="T3173">
        <f>Table19[[#This Row],[Gross Revenue]]-Table19[[#This Row],[Budget]]</f>
        <v>33158000</v>
      </c>
      <c r="U3173" s="1">
        <f>(Table19[[#This Row],[Gross Revenue]]/Table19[[#This Row],[Budget]])-1</f>
        <v>4.7368571428571427</v>
      </c>
      <c r="V3173" t="str">
        <f t="shared" si="113"/>
        <v>111-130 minutes</v>
      </c>
      <c r="W3173">
        <f>Table19[[#This Row],[Profit]]/Table19[[#This Row],[Budget]]*100</f>
        <v>473.68571428571425</v>
      </c>
      <c r="X3173">
        <v>-434215.5</v>
      </c>
      <c r="Y3173">
        <v>-0.10115100772200772</v>
      </c>
      <c r="Z3173" t="str">
        <f t="shared" si="114"/>
        <v>Low</v>
      </c>
    </row>
    <row r="3174" spans="1:26" x14ac:dyDescent="0.2">
      <c r="A3174" t="s">
        <v>3980</v>
      </c>
      <c r="B3174" t="s">
        <v>1084</v>
      </c>
      <c r="C3174" t="s">
        <v>922</v>
      </c>
      <c r="D3174">
        <v>1000</v>
      </c>
      <c r="E3174">
        <v>1267</v>
      </c>
      <c r="F3174">
        <v>189</v>
      </c>
      <c r="G3174">
        <v>0</v>
      </c>
      <c r="H3174">
        <v>5.6</v>
      </c>
      <c r="I3174">
        <v>147</v>
      </c>
      <c r="J3174">
        <v>93</v>
      </c>
      <c r="K3174">
        <v>82226474</v>
      </c>
      <c r="L3174">
        <v>65000000</v>
      </c>
      <c r="M3174" s="2">
        <f>VLOOKUP(A3174,Sheet2!$A$1:G6898,2,0)</f>
        <v>38876</v>
      </c>
      <c r="N3174" t="str">
        <f>VLOOKUP(A3174,Sheet2!$A$1:G6898,3,0)</f>
        <v>Color</v>
      </c>
      <c r="O3174" t="str">
        <f>VLOOKUP(A3174,Sheet2!$A$1:G6898,4,0)</f>
        <v>Adventure</v>
      </c>
      <c r="P3174" t="str">
        <f>VLOOKUP(A3174,Sheet2!$A$1:G6898,5,0)</f>
        <v>English</v>
      </c>
      <c r="Q3174" t="str">
        <f>VLOOKUP(A3174,Sheet2!$A$1:G6898,6,0)</f>
        <v>USA</v>
      </c>
      <c r="R3174" t="str">
        <f>VLOOKUP(A3174,Sheet2!$A$1:G6898,7,0)</f>
        <v>PG</v>
      </c>
      <c r="S3174" t="str">
        <f>IF(Table19[[#This Row],[Language]]="English","English","Other language")</f>
        <v>English</v>
      </c>
      <c r="T3174">
        <f>Table19[[#This Row],[Gross Revenue]]-Table19[[#This Row],[Budget]]</f>
        <v>17226474</v>
      </c>
      <c r="U3174" s="1">
        <f>(Table19[[#This Row],[Gross Revenue]]/Table19[[#This Row],[Budget]])-1</f>
        <v>0.26502267692307702</v>
      </c>
      <c r="V3174" t="str">
        <f t="shared" si="113"/>
        <v>90-110 minutes</v>
      </c>
      <c r="W3174">
        <f>Table19[[#This Row],[Profit]]/Table19[[#This Row],[Budget]]*100</f>
        <v>26.50226769230769</v>
      </c>
      <c r="X3174">
        <v>3892693.5</v>
      </c>
      <c r="Y3174">
        <v>0.11726928571428571</v>
      </c>
      <c r="Z3174" t="str">
        <f t="shared" si="114"/>
        <v>High</v>
      </c>
    </row>
    <row r="3175" spans="1:26" x14ac:dyDescent="0.2">
      <c r="A3175" t="s">
        <v>5938</v>
      </c>
      <c r="B3175" t="s">
        <v>2635</v>
      </c>
      <c r="C3175" t="s">
        <v>2636</v>
      </c>
      <c r="D3175">
        <v>89</v>
      </c>
      <c r="E3175">
        <v>282</v>
      </c>
      <c r="F3175">
        <v>136</v>
      </c>
      <c r="G3175">
        <v>359</v>
      </c>
      <c r="H3175">
        <v>7.1</v>
      </c>
      <c r="I3175">
        <v>41</v>
      </c>
      <c r="J3175">
        <v>102</v>
      </c>
      <c r="K3175">
        <v>2956000</v>
      </c>
      <c r="L3175">
        <v>3700000</v>
      </c>
      <c r="M3175" s="2">
        <f>VLOOKUP(A3175,Sheet2!$A$1:G6899,2,0)</f>
        <v>17630</v>
      </c>
      <c r="N3175" t="str">
        <f>VLOOKUP(A3175,Sheet2!$A$1:G6899,3,0)</f>
        <v>Color</v>
      </c>
      <c r="O3175" t="str">
        <f>VLOOKUP(A3175,Sheet2!$A$1:G6899,4,0)</f>
        <v>Adventure</v>
      </c>
      <c r="P3175" t="str">
        <f>VLOOKUP(A3175,Sheet2!$A$1:G6899,5,0)</f>
        <v>English</v>
      </c>
      <c r="Q3175" t="str">
        <f>VLOOKUP(A3175,Sheet2!$A$1:G6899,6,0)</f>
        <v>USA</v>
      </c>
      <c r="R3175" t="str">
        <f>VLOOKUP(A3175,Sheet2!$A$1:G6899,7,0)</f>
        <v>Approved</v>
      </c>
      <c r="S3175" t="str">
        <f>IF(Table19[[#This Row],[Language]]="English","English","Other language")</f>
        <v>English</v>
      </c>
      <c r="T3175">
        <f>Table19[[#This Row],[Gross Revenue]]-Table19[[#This Row],[Budget]]</f>
        <v>-744000</v>
      </c>
      <c r="U3175" s="1">
        <f>(Table19[[#This Row],[Gross Revenue]]/Table19[[#This Row],[Budget]])-1</f>
        <v>-0.20108108108108103</v>
      </c>
      <c r="V3175" t="str">
        <f t="shared" si="113"/>
        <v>90-110 minutes</v>
      </c>
      <c r="W3175">
        <f>Table19[[#This Row],[Profit]]/Table19[[#This Row],[Budget]]*100</f>
        <v>-20.108108108108109</v>
      </c>
      <c r="X3175">
        <v>3892693.5</v>
      </c>
      <c r="Y3175">
        <v>0.11726928571428571</v>
      </c>
      <c r="Z3175" t="str">
        <f t="shared" si="114"/>
        <v>Low</v>
      </c>
    </row>
    <row r="3176" spans="1:26" x14ac:dyDescent="0.2">
      <c r="A3176" t="s">
        <v>4051</v>
      </c>
      <c r="B3176" t="s">
        <v>1165</v>
      </c>
      <c r="C3176" t="s">
        <v>1166</v>
      </c>
      <c r="D3176">
        <v>354</v>
      </c>
      <c r="E3176">
        <v>568</v>
      </c>
      <c r="F3176">
        <v>12</v>
      </c>
      <c r="G3176">
        <v>175</v>
      </c>
      <c r="H3176">
        <v>5.7</v>
      </c>
      <c r="I3176">
        <v>37</v>
      </c>
      <c r="J3176">
        <v>85</v>
      </c>
      <c r="K3176">
        <v>12701880</v>
      </c>
      <c r="L3176">
        <v>15000000</v>
      </c>
      <c r="M3176" s="2">
        <f>VLOOKUP(A3176,Sheet2!$A$1:G6900,2,0)</f>
        <v>39700</v>
      </c>
      <c r="N3176" t="str">
        <f>VLOOKUP(A3176,Sheet2!$A$1:G6900,3,0)</f>
        <v>Color</v>
      </c>
      <c r="O3176" t="str">
        <f>VLOOKUP(A3176,Sheet2!$A$1:G6900,4,0)</f>
        <v>Adventure</v>
      </c>
      <c r="P3176" t="str">
        <f>VLOOKUP(A3176,Sheet2!$A$1:G6900,5,0)</f>
        <v>English</v>
      </c>
      <c r="Q3176" t="str">
        <f>VLOOKUP(A3176,Sheet2!$A$1:G6900,6,0)</f>
        <v>USA</v>
      </c>
      <c r="R3176" t="str">
        <f>VLOOKUP(A3176,Sheet2!$A$1:G6900,7,0)</f>
        <v>G</v>
      </c>
      <c r="S3176" t="str">
        <f>IF(Table19[[#This Row],[Language]]="English","English","Other language")</f>
        <v>English</v>
      </c>
      <c r="T3176">
        <f>Table19[[#This Row],[Gross Revenue]]-Table19[[#This Row],[Budget]]</f>
        <v>-2298120</v>
      </c>
      <c r="U3176" s="1">
        <f>(Table19[[#This Row],[Gross Revenue]]/Table19[[#This Row],[Budget]])-1</f>
        <v>-0.15320800000000001</v>
      </c>
      <c r="V3176" t="str">
        <f t="shared" si="113"/>
        <v>&lt;90 minutes</v>
      </c>
      <c r="W3176">
        <f>Table19[[#This Row],[Profit]]/Table19[[#This Row],[Budget]]*100</f>
        <v>-15.320800000000002</v>
      </c>
      <c r="X3176">
        <v>3892693.5</v>
      </c>
      <c r="Y3176">
        <v>0.11726928571428571</v>
      </c>
      <c r="Z3176" t="str">
        <f t="shared" si="114"/>
        <v>Medium</v>
      </c>
    </row>
    <row r="3177" spans="1:26" x14ac:dyDescent="0.2">
      <c r="A3177" t="s">
        <v>5350</v>
      </c>
      <c r="B3177" t="s">
        <v>798</v>
      </c>
      <c r="C3177" t="s">
        <v>2249</v>
      </c>
      <c r="D3177">
        <v>4000</v>
      </c>
      <c r="E3177">
        <v>6254</v>
      </c>
      <c r="F3177">
        <v>91</v>
      </c>
      <c r="G3177">
        <v>0</v>
      </c>
      <c r="H3177">
        <v>6.7</v>
      </c>
      <c r="I3177">
        <v>238</v>
      </c>
      <c r="J3177">
        <v>88</v>
      </c>
      <c r="K3177">
        <v>31051126</v>
      </c>
      <c r="L3177">
        <v>55000000</v>
      </c>
      <c r="M3177" s="2">
        <f>VLOOKUP(A3177,Sheet2!$A$1:G6901,2,0)</f>
        <v>41094</v>
      </c>
      <c r="N3177" t="str">
        <f>VLOOKUP(A3177,Sheet2!$A$1:G6901,3,0)</f>
        <v>Color</v>
      </c>
      <c r="O3177" t="str">
        <f>VLOOKUP(A3177,Sheet2!$A$1:G6901,4,0)</f>
        <v>Adventure</v>
      </c>
      <c r="P3177" t="str">
        <f>VLOOKUP(A3177,Sheet2!$A$1:G6901,5,0)</f>
        <v>English</v>
      </c>
      <c r="Q3177" t="str">
        <f>VLOOKUP(A3177,Sheet2!$A$1:G6901,6,0)</f>
        <v>UK</v>
      </c>
      <c r="R3177" t="str">
        <f>VLOOKUP(A3177,Sheet2!$A$1:G6901,7,0)</f>
        <v>PG</v>
      </c>
      <c r="S3177" t="str">
        <f>IF(Table19[[#This Row],[Language]]="English","English","Other language")</f>
        <v>English</v>
      </c>
      <c r="T3177">
        <f>Table19[[#This Row],[Gross Revenue]]-Table19[[#This Row],[Budget]]</f>
        <v>-23948874</v>
      </c>
      <c r="U3177" s="1">
        <f>(Table19[[#This Row],[Gross Revenue]]/Table19[[#This Row],[Budget]])-1</f>
        <v>-0.43543407272727275</v>
      </c>
      <c r="V3177" t="str">
        <f t="shared" si="113"/>
        <v>&lt;90 minutes</v>
      </c>
      <c r="W3177">
        <f>Table19[[#This Row],[Profit]]/Table19[[#This Row],[Budget]]*100</f>
        <v>-43.543407272727272</v>
      </c>
      <c r="X3177">
        <v>3892693.5</v>
      </c>
      <c r="Y3177">
        <v>0.11726928571428571</v>
      </c>
      <c r="Z3177" t="str">
        <f t="shared" si="114"/>
        <v>High</v>
      </c>
    </row>
    <row r="3178" spans="1:26" x14ac:dyDescent="0.2">
      <c r="A3178" t="s">
        <v>5677</v>
      </c>
      <c r="B3178" t="s">
        <v>1531</v>
      </c>
      <c r="C3178" t="s">
        <v>2462</v>
      </c>
      <c r="D3178">
        <v>33000</v>
      </c>
      <c r="E3178">
        <v>34413</v>
      </c>
      <c r="F3178">
        <v>310</v>
      </c>
      <c r="G3178">
        <v>47000</v>
      </c>
      <c r="H3178">
        <v>7.3</v>
      </c>
      <c r="I3178">
        <v>417</v>
      </c>
      <c r="J3178">
        <v>140</v>
      </c>
      <c r="K3178">
        <v>21383298</v>
      </c>
      <c r="L3178">
        <v>15000000</v>
      </c>
      <c r="M3178" s="2">
        <f>VLOOKUP(A3178,Sheet2!$A$1:G6902,2,0)</f>
        <v>41182</v>
      </c>
      <c r="N3178" t="str">
        <f>VLOOKUP(A3178,Sheet2!$A$1:G6902,3,0)</f>
        <v>Color</v>
      </c>
      <c r="O3178" t="str">
        <f>VLOOKUP(A3178,Sheet2!$A$1:G6902,4,0)</f>
        <v>Crime</v>
      </c>
      <c r="P3178" t="str">
        <f>VLOOKUP(A3178,Sheet2!$A$1:G6902,5,0)</f>
        <v>English</v>
      </c>
      <c r="Q3178" t="str">
        <f>VLOOKUP(A3178,Sheet2!$A$1:G6902,6,0)</f>
        <v>USA</v>
      </c>
      <c r="R3178" t="str">
        <f>VLOOKUP(A3178,Sheet2!$A$1:G6902,7,0)</f>
        <v>R</v>
      </c>
      <c r="S3178" t="str">
        <f>IF(Table19[[#This Row],[Language]]="English","English","Other language")</f>
        <v>English</v>
      </c>
      <c r="T3178">
        <f>Table19[[#This Row],[Gross Revenue]]-Table19[[#This Row],[Budget]]</f>
        <v>6383298</v>
      </c>
      <c r="U3178" s="1">
        <f>(Table19[[#This Row],[Gross Revenue]]/Table19[[#This Row],[Budget]])-1</f>
        <v>0.42555319999999996</v>
      </c>
      <c r="V3178" t="str">
        <f t="shared" si="113"/>
        <v>131-150 minutes</v>
      </c>
      <c r="W3178">
        <f>Table19[[#This Row],[Profit]]/Table19[[#This Row],[Budget]]*100</f>
        <v>42.555320000000002</v>
      </c>
      <c r="X3178">
        <v>-74533.5</v>
      </c>
      <c r="Y3178">
        <v>-7.4856785714285719E-3</v>
      </c>
      <c r="Z3178" t="str">
        <f t="shared" si="114"/>
        <v>Medium</v>
      </c>
    </row>
    <row r="3179" spans="1:26" x14ac:dyDescent="0.2">
      <c r="A3179" t="s">
        <v>4009</v>
      </c>
      <c r="B3179" t="s">
        <v>898</v>
      </c>
      <c r="C3179" t="s">
        <v>1114</v>
      </c>
      <c r="D3179">
        <v>1000</v>
      </c>
      <c r="E3179">
        <v>2868</v>
      </c>
      <c r="F3179">
        <v>0</v>
      </c>
      <c r="G3179">
        <v>575</v>
      </c>
      <c r="H3179">
        <v>5.6</v>
      </c>
      <c r="I3179">
        <v>22</v>
      </c>
      <c r="J3179">
        <v>104</v>
      </c>
      <c r="K3179">
        <v>23031390</v>
      </c>
      <c r="L3179">
        <v>4500000</v>
      </c>
      <c r="M3179" s="2">
        <f>VLOOKUP(A3179,Sheet2!$A$1:G6903,2,0)</f>
        <v>35995</v>
      </c>
      <c r="N3179" t="str">
        <f>VLOOKUP(A3179,Sheet2!$A$1:G6903,3,0)</f>
        <v>Color</v>
      </c>
      <c r="O3179" t="str">
        <f>VLOOKUP(A3179,Sheet2!$A$1:G6903,4,0)</f>
        <v>Comedy</v>
      </c>
      <c r="P3179" t="str">
        <f>VLOOKUP(A3179,Sheet2!$A$1:G6903,5,0)</f>
        <v>English</v>
      </c>
      <c r="Q3179" t="str">
        <f>VLOOKUP(A3179,Sheet2!$A$1:G6903,6,0)</f>
        <v>USA</v>
      </c>
      <c r="R3179" t="str">
        <f>VLOOKUP(A3179,Sheet2!$A$1:G6903,7,0)</f>
        <v>R</v>
      </c>
      <c r="S3179" t="str">
        <f>IF(Table19[[#This Row],[Language]]="English","English","Other language")</f>
        <v>English</v>
      </c>
      <c r="T3179">
        <f>Table19[[#This Row],[Gross Revenue]]-Table19[[#This Row],[Budget]]</f>
        <v>18531390</v>
      </c>
      <c r="U3179" s="1">
        <f>(Table19[[#This Row],[Gross Revenue]]/Table19[[#This Row],[Budget]])-1</f>
        <v>4.1180866666666667</v>
      </c>
      <c r="V3179" t="str">
        <f t="shared" si="113"/>
        <v>90-110 minutes</v>
      </c>
      <c r="W3179">
        <f>Table19[[#This Row],[Profit]]/Table19[[#This Row],[Budget]]*100</f>
        <v>411.80866666666668</v>
      </c>
      <c r="X3179">
        <v>1637763</v>
      </c>
      <c r="Y3179">
        <v>0.19178668286445014</v>
      </c>
      <c r="Z3179" t="str">
        <f t="shared" si="114"/>
        <v>Low</v>
      </c>
    </row>
    <row r="3180" spans="1:26" x14ac:dyDescent="0.2">
      <c r="A3180" t="s">
        <v>5741</v>
      </c>
      <c r="B3180" t="s">
        <v>1106</v>
      </c>
      <c r="C3180" t="s">
        <v>2494</v>
      </c>
      <c r="D3180">
        <v>723</v>
      </c>
      <c r="E3180">
        <v>793</v>
      </c>
      <c r="F3180">
        <v>0</v>
      </c>
      <c r="G3180">
        <v>0</v>
      </c>
      <c r="H3180">
        <v>6.8</v>
      </c>
      <c r="I3180">
        <v>150</v>
      </c>
      <c r="J3180">
        <v>124</v>
      </c>
      <c r="K3180">
        <v>19719930</v>
      </c>
      <c r="L3180">
        <v>45000000</v>
      </c>
      <c r="M3180" s="2">
        <f>VLOOKUP(A3180,Sheet2!$A$1:G6904,2,0)</f>
        <v>36933</v>
      </c>
      <c r="N3180" t="str">
        <f>VLOOKUP(A3180,Sheet2!$A$1:G6904,3,0)</f>
        <v>Color</v>
      </c>
      <c r="O3180" t="str">
        <f>VLOOKUP(A3180,Sheet2!$A$1:G6904,4,0)</f>
        <v>Crime</v>
      </c>
      <c r="P3180" t="str">
        <f>VLOOKUP(A3180,Sheet2!$A$1:G6904,5,0)</f>
        <v>English</v>
      </c>
      <c r="Q3180" t="str">
        <f>VLOOKUP(A3180,Sheet2!$A$1:G6904,6,0)</f>
        <v>USA</v>
      </c>
      <c r="R3180" t="str">
        <f>VLOOKUP(A3180,Sheet2!$A$1:G6904,7,0)</f>
        <v>R</v>
      </c>
      <c r="S3180" t="str">
        <f>IF(Table19[[#This Row],[Language]]="English","English","Other language")</f>
        <v>English</v>
      </c>
      <c r="T3180">
        <f>Table19[[#This Row],[Gross Revenue]]-Table19[[#This Row],[Budget]]</f>
        <v>-25280070</v>
      </c>
      <c r="U3180" s="1">
        <f>(Table19[[#This Row],[Gross Revenue]]/Table19[[#This Row],[Budget]])-1</f>
        <v>-0.56177933333333341</v>
      </c>
      <c r="V3180" t="str">
        <f t="shared" si="113"/>
        <v>111-130 minutes</v>
      </c>
      <c r="W3180">
        <f>Table19[[#This Row],[Profit]]/Table19[[#This Row],[Budget]]*100</f>
        <v>-56.177933333333328</v>
      </c>
      <c r="X3180">
        <v>-74533.5</v>
      </c>
      <c r="Y3180">
        <v>-7.4856785714285719E-3</v>
      </c>
      <c r="Z3180" t="str">
        <f t="shared" si="114"/>
        <v>High</v>
      </c>
    </row>
    <row r="3181" spans="1:26" x14ac:dyDescent="0.2">
      <c r="A3181" t="s">
        <v>5135</v>
      </c>
      <c r="B3181" t="s">
        <v>606</v>
      </c>
      <c r="C3181" t="s">
        <v>1808</v>
      </c>
      <c r="D3181">
        <v>15000</v>
      </c>
      <c r="E3181">
        <v>16264</v>
      </c>
      <c r="F3181">
        <v>0</v>
      </c>
      <c r="G3181">
        <v>10000</v>
      </c>
      <c r="H3181">
        <v>6.6</v>
      </c>
      <c r="I3181">
        <v>188</v>
      </c>
      <c r="J3181">
        <v>100</v>
      </c>
      <c r="K3181">
        <v>665426</v>
      </c>
      <c r="L3181">
        <v>165000000</v>
      </c>
      <c r="M3181" s="2">
        <f>VLOOKUP(A3181,Sheet2!$A$1:G6905,2,0)</f>
        <v>38066</v>
      </c>
      <c r="N3181" t="str">
        <f>VLOOKUP(A3181,Sheet2!$A$1:G6905,3,0)</f>
        <v>Color</v>
      </c>
      <c r="O3181" t="str">
        <f>VLOOKUP(A3181,Sheet2!$A$1:G6905,4,0)</f>
        <v>Adventure</v>
      </c>
      <c r="P3181" t="str">
        <f>VLOOKUP(A3181,Sheet2!$A$1:G6905,5,0)</f>
        <v>English</v>
      </c>
      <c r="Q3181" t="str">
        <f>VLOOKUP(A3181,Sheet2!$A$1:G6905,6,0)</f>
        <v>USA</v>
      </c>
      <c r="R3181" t="str">
        <f>VLOOKUP(A3181,Sheet2!$A$1:G6905,7,0)</f>
        <v>G</v>
      </c>
      <c r="S3181" t="str">
        <f>IF(Table19[[#This Row],[Language]]="English","English","Other language")</f>
        <v>English</v>
      </c>
      <c r="T3181">
        <f>Table19[[#This Row],[Gross Revenue]]-Table19[[#This Row],[Budget]]</f>
        <v>-164334574</v>
      </c>
      <c r="U3181" s="1">
        <f>(Table19[[#This Row],[Gross Revenue]]/Table19[[#This Row],[Budget]])-1</f>
        <v>-0.99596711515151515</v>
      </c>
      <c r="V3181" t="str">
        <f t="shared" si="113"/>
        <v>90-110 minutes</v>
      </c>
      <c r="W3181">
        <f>Table19[[#This Row],[Profit]]/Table19[[#This Row],[Budget]]*100</f>
        <v>-99.596711515151512</v>
      </c>
      <c r="X3181">
        <v>3892693.5</v>
      </c>
      <c r="Y3181">
        <v>0.11726928571428571</v>
      </c>
      <c r="Z3181" t="str">
        <f t="shared" si="114"/>
        <v>High</v>
      </c>
    </row>
    <row r="3182" spans="1:26" x14ac:dyDescent="0.2">
      <c r="A3182" t="s">
        <v>4299</v>
      </c>
      <c r="B3182" t="s">
        <v>1419</v>
      </c>
      <c r="C3182" t="s">
        <v>1420</v>
      </c>
      <c r="D3182">
        <v>941</v>
      </c>
      <c r="E3182">
        <v>2348</v>
      </c>
      <c r="F3182">
        <v>30</v>
      </c>
      <c r="G3182">
        <v>17000</v>
      </c>
      <c r="H3182">
        <v>5.9</v>
      </c>
      <c r="I3182">
        <v>264</v>
      </c>
      <c r="J3182">
        <v>92</v>
      </c>
      <c r="K3182">
        <v>49122319</v>
      </c>
      <c r="L3182">
        <v>14000000</v>
      </c>
      <c r="M3182" s="2">
        <f>VLOOKUP(A3182,Sheet2!$A$1:G6906,2,0)</f>
        <v>41185</v>
      </c>
      <c r="N3182" t="str">
        <f>VLOOKUP(A3182,Sheet2!$A$1:G6906,3,0)</f>
        <v>Color</v>
      </c>
      <c r="O3182" t="str">
        <f>VLOOKUP(A3182,Sheet2!$A$1:G6906,4,0)</f>
        <v>Horror</v>
      </c>
      <c r="P3182" t="str">
        <f>VLOOKUP(A3182,Sheet2!$A$1:G6906,5,0)</f>
        <v>English</v>
      </c>
      <c r="Q3182" t="str">
        <f>VLOOKUP(A3182,Sheet2!$A$1:G6906,6,0)</f>
        <v>USA</v>
      </c>
      <c r="R3182" t="str">
        <f>VLOOKUP(A3182,Sheet2!$A$1:G6906,7,0)</f>
        <v>PG-13</v>
      </c>
      <c r="S3182" t="str">
        <f>IF(Table19[[#This Row],[Language]]="English","English","Other language")</f>
        <v>English</v>
      </c>
      <c r="T3182">
        <f>Table19[[#This Row],[Gross Revenue]]-Table19[[#This Row],[Budget]]</f>
        <v>35122319</v>
      </c>
      <c r="U3182" s="1">
        <f>(Table19[[#This Row],[Gross Revenue]]/Table19[[#This Row],[Budget]])-1</f>
        <v>2.5087370714285715</v>
      </c>
      <c r="V3182" t="str">
        <f t="shared" si="113"/>
        <v>90-110 minutes</v>
      </c>
      <c r="W3182">
        <f>Table19[[#This Row],[Profit]]/Table19[[#This Row],[Budget]]*100</f>
        <v>250.87370714285714</v>
      </c>
      <c r="X3182">
        <v>16235088</v>
      </c>
      <c r="Y3182">
        <v>1.1909079499999999</v>
      </c>
      <c r="Z3182" t="str">
        <f t="shared" si="114"/>
        <v>Medium</v>
      </c>
    </row>
    <row r="3183" spans="1:26" x14ac:dyDescent="0.2">
      <c r="A3183" t="s">
        <v>4335</v>
      </c>
      <c r="B3183" t="s">
        <v>1451</v>
      </c>
      <c r="C3183" t="s">
        <v>1452</v>
      </c>
      <c r="D3183">
        <v>766</v>
      </c>
      <c r="E3183">
        <v>4346</v>
      </c>
      <c r="F3183">
        <v>0</v>
      </c>
      <c r="G3183">
        <v>0</v>
      </c>
      <c r="H3183">
        <v>6</v>
      </c>
      <c r="I3183">
        <v>79</v>
      </c>
      <c r="J3183">
        <v>177</v>
      </c>
      <c r="K3183">
        <v>17593391</v>
      </c>
      <c r="L3183">
        <v>80000000</v>
      </c>
      <c r="M3183" s="2">
        <f>VLOOKUP(A3183,Sheet2!$A$1:G6907,2,0)</f>
        <v>35670</v>
      </c>
      <c r="N3183" t="str">
        <f>VLOOKUP(A3183,Sheet2!$A$1:G6907,3,0)</f>
        <v>Color</v>
      </c>
      <c r="O3183" t="str">
        <f>VLOOKUP(A3183,Sheet2!$A$1:G6907,4,0)</f>
        <v>Action</v>
      </c>
      <c r="P3183" t="str">
        <f>VLOOKUP(A3183,Sheet2!$A$1:G6907,5,0)</f>
        <v>English</v>
      </c>
      <c r="Q3183" t="str">
        <f>VLOOKUP(A3183,Sheet2!$A$1:G6907,6,0)</f>
        <v>USA</v>
      </c>
      <c r="R3183" t="str">
        <f>VLOOKUP(A3183,Sheet2!$A$1:G6907,7,0)</f>
        <v>R</v>
      </c>
      <c r="S3183" t="str">
        <f>IF(Table19[[#This Row],[Language]]="English","English","Other language")</f>
        <v>English</v>
      </c>
      <c r="T3183">
        <f>Table19[[#This Row],[Gross Revenue]]-Table19[[#This Row],[Budget]]</f>
        <v>-62406609</v>
      </c>
      <c r="U3183" s="1">
        <f>(Table19[[#This Row],[Gross Revenue]]/Table19[[#This Row],[Budget]])-1</f>
        <v>-0.78008261249999999</v>
      </c>
      <c r="V3183" t="str">
        <f t="shared" si="113"/>
        <v>&gt;150 minutes</v>
      </c>
      <c r="W3183">
        <f>Table19[[#This Row],[Profit]]/Table19[[#This Row],[Budget]]*100</f>
        <v>-78.008261250000004</v>
      </c>
      <c r="X3183">
        <v>-1289919.5</v>
      </c>
      <c r="Y3183">
        <v>-4.8151417500000002E-2</v>
      </c>
      <c r="Z3183" t="str">
        <f t="shared" si="114"/>
        <v>High</v>
      </c>
    </row>
    <row r="3184" spans="1:26" x14ac:dyDescent="0.2">
      <c r="A3184" t="s">
        <v>6989</v>
      </c>
      <c r="B3184" t="s">
        <v>1347</v>
      </c>
      <c r="C3184" t="s">
        <v>2739</v>
      </c>
      <c r="D3184">
        <v>23000</v>
      </c>
      <c r="E3184">
        <v>63986</v>
      </c>
      <c r="F3184">
        <v>22000</v>
      </c>
      <c r="G3184">
        <v>49000</v>
      </c>
      <c r="H3184">
        <v>8.5</v>
      </c>
      <c r="I3184">
        <v>341</v>
      </c>
      <c r="J3184">
        <v>130</v>
      </c>
      <c r="K3184">
        <v>53082743</v>
      </c>
      <c r="L3184">
        <v>40000000</v>
      </c>
      <c r="M3184" s="2">
        <f>VLOOKUP(A3184,Sheet2!$A$1:G6908,2,0)</f>
        <v>38900</v>
      </c>
      <c r="N3184" t="str">
        <f>VLOOKUP(A3184,Sheet2!$A$1:G6908,3,0)</f>
        <v>Color</v>
      </c>
      <c r="O3184" t="str">
        <f>VLOOKUP(A3184,Sheet2!$A$1:G6908,4,0)</f>
        <v>Drama</v>
      </c>
      <c r="P3184" t="str">
        <f>VLOOKUP(A3184,Sheet2!$A$1:G6908,5,0)</f>
        <v>English</v>
      </c>
      <c r="Q3184" t="str">
        <f>VLOOKUP(A3184,Sheet2!$A$1:G6908,6,0)</f>
        <v>USA</v>
      </c>
      <c r="R3184" t="str">
        <f>VLOOKUP(A3184,Sheet2!$A$1:G6908,7,0)</f>
        <v>PG-13</v>
      </c>
      <c r="S3184" t="str">
        <f>IF(Table19[[#This Row],[Language]]="English","English","Other language")</f>
        <v>English</v>
      </c>
      <c r="T3184">
        <f>Table19[[#This Row],[Gross Revenue]]-Table19[[#This Row],[Budget]]</f>
        <v>13082743</v>
      </c>
      <c r="U3184" s="1">
        <f>(Table19[[#This Row],[Gross Revenue]]/Table19[[#This Row],[Budget]])-1</f>
        <v>0.32706857499999997</v>
      </c>
      <c r="V3184" t="str">
        <f t="shared" si="113"/>
        <v>111-130 minutes</v>
      </c>
      <c r="W3184">
        <f>Table19[[#This Row],[Profit]]/Table19[[#This Row],[Budget]]*100</f>
        <v>32.706857499999998</v>
      </c>
      <c r="X3184">
        <v>-434215.5</v>
      </c>
      <c r="Y3184">
        <v>-0.10115100772200772</v>
      </c>
      <c r="Z3184" t="str">
        <f t="shared" si="114"/>
        <v>High</v>
      </c>
    </row>
    <row r="3185" spans="1:26" x14ac:dyDescent="0.2">
      <c r="A3185" t="s">
        <v>5820</v>
      </c>
      <c r="B3185" t="s">
        <v>1511</v>
      </c>
      <c r="C3185" t="s">
        <v>2557</v>
      </c>
      <c r="D3185">
        <v>770</v>
      </c>
      <c r="E3185">
        <v>1195</v>
      </c>
      <c r="F3185">
        <v>59</v>
      </c>
      <c r="G3185">
        <v>0</v>
      </c>
      <c r="H3185">
        <v>7</v>
      </c>
      <c r="I3185">
        <v>120</v>
      </c>
      <c r="J3185">
        <v>99</v>
      </c>
      <c r="K3185">
        <v>101217900</v>
      </c>
      <c r="L3185">
        <v>70000000</v>
      </c>
      <c r="M3185" s="2">
        <f>VLOOKUP(A3185,Sheet2!$A$1:G6909,2,0)</f>
        <v>35964</v>
      </c>
      <c r="N3185" t="str">
        <f>VLOOKUP(A3185,Sheet2!$A$1:G6909,3,0)</f>
        <v>Color</v>
      </c>
      <c r="O3185" t="str">
        <f>VLOOKUP(A3185,Sheet2!$A$1:G6909,4,0)</f>
        <v>Adventure</v>
      </c>
      <c r="P3185" t="str">
        <f>VLOOKUP(A3185,Sheet2!$A$1:G6909,5,0)</f>
        <v>English</v>
      </c>
      <c r="Q3185" t="str">
        <f>VLOOKUP(A3185,Sheet2!$A$1:G6909,6,0)</f>
        <v>USA</v>
      </c>
      <c r="R3185" t="str">
        <f>VLOOKUP(A3185,Sheet2!$A$1:G6909,7,0)</f>
        <v>PG</v>
      </c>
      <c r="S3185" t="str">
        <f>IF(Table19[[#This Row],[Language]]="English","English","Other language")</f>
        <v>English</v>
      </c>
      <c r="T3185">
        <f>Table19[[#This Row],[Gross Revenue]]-Table19[[#This Row],[Budget]]</f>
        <v>31217900</v>
      </c>
      <c r="U3185" s="1">
        <f>(Table19[[#This Row],[Gross Revenue]]/Table19[[#This Row],[Budget]])-1</f>
        <v>0.44596999999999998</v>
      </c>
      <c r="V3185" t="str">
        <f t="shared" si="113"/>
        <v>90-110 minutes</v>
      </c>
      <c r="W3185">
        <f>Table19[[#This Row],[Profit]]/Table19[[#This Row],[Budget]]*100</f>
        <v>44.596999999999994</v>
      </c>
      <c r="X3185">
        <v>3892693.5</v>
      </c>
      <c r="Y3185">
        <v>0.11726928571428571</v>
      </c>
      <c r="Z3185" t="str">
        <f t="shared" si="114"/>
        <v>High</v>
      </c>
    </row>
    <row r="3186" spans="1:26" x14ac:dyDescent="0.2">
      <c r="A3186" t="s">
        <v>5266</v>
      </c>
      <c r="B3186" t="s">
        <v>2188</v>
      </c>
      <c r="C3186" t="s">
        <v>2038</v>
      </c>
      <c r="D3186">
        <v>769</v>
      </c>
      <c r="E3186">
        <v>1936</v>
      </c>
      <c r="F3186">
        <v>0</v>
      </c>
      <c r="G3186">
        <v>883</v>
      </c>
      <c r="H3186">
        <v>6.6</v>
      </c>
      <c r="I3186">
        <v>30</v>
      </c>
      <c r="J3186">
        <v>132</v>
      </c>
      <c r="K3186">
        <v>74787599</v>
      </c>
      <c r="L3186">
        <v>30000000</v>
      </c>
      <c r="M3186" s="2">
        <f>VLOOKUP(A3186,Sheet2!$A$1:G6910,2,0)</f>
        <v>33322</v>
      </c>
      <c r="N3186" t="str">
        <f>VLOOKUP(A3186,Sheet2!$A$1:G6910,3,0)</f>
        <v>Color</v>
      </c>
      <c r="O3186" t="str">
        <f>VLOOKUP(A3186,Sheet2!$A$1:G6910,4,0)</f>
        <v>Drama</v>
      </c>
      <c r="P3186" t="str">
        <f>VLOOKUP(A3186,Sheet2!$A$1:G6910,5,0)</f>
        <v>English</v>
      </c>
      <c r="Q3186" t="str">
        <f>VLOOKUP(A3186,Sheet2!$A$1:G6910,6,0)</f>
        <v>USA</v>
      </c>
      <c r="R3186" t="str">
        <f>VLOOKUP(A3186,Sheet2!$A$1:G6910,7,0)</f>
        <v>R</v>
      </c>
      <c r="S3186" t="str">
        <f>IF(Table19[[#This Row],[Language]]="English","English","Other language")</f>
        <v>English</v>
      </c>
      <c r="T3186">
        <f>Table19[[#This Row],[Gross Revenue]]-Table19[[#This Row],[Budget]]</f>
        <v>44787599</v>
      </c>
      <c r="U3186" s="1">
        <f>(Table19[[#This Row],[Gross Revenue]]/Table19[[#This Row],[Budget]])-1</f>
        <v>1.4929199666666668</v>
      </c>
      <c r="V3186" t="str">
        <f t="shared" si="113"/>
        <v>131-150 minutes</v>
      </c>
      <c r="W3186">
        <f>Table19[[#This Row],[Profit]]/Table19[[#This Row],[Budget]]*100</f>
        <v>149.29199666666665</v>
      </c>
      <c r="X3186">
        <v>-434215.5</v>
      </c>
      <c r="Y3186">
        <v>-0.10115100772200772</v>
      </c>
      <c r="Z3186" t="str">
        <f t="shared" si="114"/>
        <v>Medium</v>
      </c>
    </row>
    <row r="3187" spans="1:26" x14ac:dyDescent="0.2">
      <c r="A3187" t="s">
        <v>6030</v>
      </c>
      <c r="B3187" t="s">
        <v>544</v>
      </c>
      <c r="C3187" t="s">
        <v>2690</v>
      </c>
      <c r="D3187">
        <v>742</v>
      </c>
      <c r="E3187">
        <v>1088</v>
      </c>
      <c r="F3187">
        <v>18</v>
      </c>
      <c r="G3187">
        <v>408</v>
      </c>
      <c r="H3187">
        <v>7.2</v>
      </c>
      <c r="I3187">
        <v>10</v>
      </c>
      <c r="J3187">
        <v>80</v>
      </c>
      <c r="K3187">
        <v>669276</v>
      </c>
      <c r="L3187">
        <v>28000000</v>
      </c>
      <c r="M3187" s="2">
        <f>VLOOKUP(A3187,Sheet2!$A$1:G6911,2,0)</f>
        <v>34137</v>
      </c>
      <c r="N3187" t="str">
        <f>VLOOKUP(A3187,Sheet2!$A$1:G6911,3,0)</f>
        <v>Color</v>
      </c>
      <c r="O3187" t="str">
        <f>VLOOKUP(A3187,Sheet2!$A$1:G6911,4,0)</f>
        <v>Action</v>
      </c>
      <c r="P3187" t="str">
        <f>VLOOKUP(A3187,Sheet2!$A$1:G6911,5,0)</f>
        <v>English</v>
      </c>
      <c r="Q3187" t="str">
        <f>VLOOKUP(A3187,Sheet2!$A$1:G6911,6,0)</f>
        <v>UK</v>
      </c>
      <c r="R3187" t="str">
        <f>VLOOKUP(A3187,Sheet2!$A$1:G6911,7,0)</f>
        <v>G</v>
      </c>
      <c r="S3187" t="str">
        <f>IF(Table19[[#This Row],[Language]]="English","English","Other language")</f>
        <v>English</v>
      </c>
      <c r="T3187">
        <f>Table19[[#This Row],[Gross Revenue]]-Table19[[#This Row],[Budget]]</f>
        <v>-27330724</v>
      </c>
      <c r="U3187" s="1">
        <f>(Table19[[#This Row],[Gross Revenue]]/Table19[[#This Row],[Budget]])-1</f>
        <v>-0.97609728571428567</v>
      </c>
      <c r="V3187" t="str">
        <f t="shared" si="113"/>
        <v>&lt;90 minutes</v>
      </c>
      <c r="W3187">
        <f>Table19[[#This Row],[Profit]]/Table19[[#This Row],[Budget]]*100</f>
        <v>-97.609728571428562</v>
      </c>
      <c r="X3187">
        <v>-1289919.5</v>
      </c>
      <c r="Y3187">
        <v>-4.8151417500000002E-2</v>
      </c>
      <c r="Z3187" t="str">
        <f t="shared" si="114"/>
        <v>Medium</v>
      </c>
    </row>
    <row r="3188" spans="1:26" x14ac:dyDescent="0.2">
      <c r="A3188" t="s">
        <v>5944</v>
      </c>
      <c r="B3188" t="s">
        <v>1343</v>
      </c>
      <c r="C3188" t="s">
        <v>2622</v>
      </c>
      <c r="D3188">
        <v>852</v>
      </c>
      <c r="E3188">
        <v>2480</v>
      </c>
      <c r="F3188">
        <v>63</v>
      </c>
      <c r="G3188">
        <v>5000</v>
      </c>
      <c r="H3188">
        <v>7.1</v>
      </c>
      <c r="I3188">
        <v>228</v>
      </c>
      <c r="J3188">
        <v>97</v>
      </c>
      <c r="K3188">
        <v>104374107</v>
      </c>
      <c r="L3188">
        <v>105000000</v>
      </c>
      <c r="M3188" s="2">
        <f>VLOOKUP(A3188,Sheet2!$A$1:G6912,2,0)</f>
        <v>40171</v>
      </c>
      <c r="N3188" t="str">
        <f>VLOOKUP(A3188,Sheet2!$A$1:G6912,3,0)</f>
        <v>Color</v>
      </c>
      <c r="O3188" t="str">
        <f>VLOOKUP(A3188,Sheet2!$A$1:G6912,4,0)</f>
        <v>Animation</v>
      </c>
      <c r="P3188" t="str">
        <f>VLOOKUP(A3188,Sheet2!$A$1:G6912,5,0)</f>
        <v>English</v>
      </c>
      <c r="Q3188" t="str">
        <f>VLOOKUP(A3188,Sheet2!$A$1:G6912,6,0)</f>
        <v>USA</v>
      </c>
      <c r="R3188" t="str">
        <f>VLOOKUP(A3188,Sheet2!$A$1:G6912,7,0)</f>
        <v>G</v>
      </c>
      <c r="S3188" t="str">
        <f>IF(Table19[[#This Row],[Language]]="English","English","Other language")</f>
        <v>English</v>
      </c>
      <c r="T3188">
        <f>Table19[[#This Row],[Gross Revenue]]-Table19[[#This Row],[Budget]]</f>
        <v>-625893</v>
      </c>
      <c r="U3188" s="1">
        <f>(Table19[[#This Row],[Gross Revenue]]/Table19[[#This Row],[Budget]])-1</f>
        <v>-5.9608857142857685E-3</v>
      </c>
      <c r="V3188" t="str">
        <f t="shared" si="113"/>
        <v>90-110 minutes</v>
      </c>
      <c r="W3188">
        <f>Table19[[#This Row],[Profit]]/Table19[[#This Row],[Budget]]*100</f>
        <v>-0.59608857142857141</v>
      </c>
      <c r="Z3188" t="str">
        <f t="shared" si="114"/>
        <v>High</v>
      </c>
    </row>
    <row r="3189" spans="1:26" x14ac:dyDescent="0.2">
      <c r="A3189" t="s">
        <v>6890</v>
      </c>
      <c r="B3189" t="s">
        <v>1061</v>
      </c>
      <c r="C3189" t="s">
        <v>1044</v>
      </c>
      <c r="D3189">
        <v>18000</v>
      </c>
      <c r="E3189">
        <v>20060</v>
      </c>
      <c r="F3189">
        <v>0</v>
      </c>
      <c r="G3189">
        <v>33000</v>
      </c>
      <c r="H3189">
        <v>8.1</v>
      </c>
      <c r="I3189">
        <v>185</v>
      </c>
      <c r="J3189">
        <v>98</v>
      </c>
      <c r="K3189">
        <v>30857814</v>
      </c>
      <c r="L3189">
        <v>16000000</v>
      </c>
      <c r="M3189" s="2">
        <f>VLOOKUP(A3189,Sheet2!$A$1:G6913,2,0)</f>
        <v>31975</v>
      </c>
      <c r="N3189" t="str">
        <f>VLOOKUP(A3189,Sheet2!$A$1:G6913,3,0)</f>
        <v>Color</v>
      </c>
      <c r="O3189" t="str">
        <f>VLOOKUP(A3189,Sheet2!$A$1:G6913,4,0)</f>
        <v>Adventure</v>
      </c>
      <c r="P3189" t="str">
        <f>VLOOKUP(A3189,Sheet2!$A$1:G6913,5,0)</f>
        <v>English</v>
      </c>
      <c r="Q3189" t="str">
        <f>VLOOKUP(A3189,Sheet2!$A$1:G6913,6,0)</f>
        <v>USA</v>
      </c>
      <c r="R3189" t="str">
        <f>VLOOKUP(A3189,Sheet2!$A$1:G6913,7,0)</f>
        <v>PG</v>
      </c>
      <c r="S3189" t="str">
        <f>IF(Table19[[#This Row],[Language]]="English","English","Other language")</f>
        <v>English</v>
      </c>
      <c r="T3189">
        <f>Table19[[#This Row],[Gross Revenue]]-Table19[[#This Row],[Budget]]</f>
        <v>14857814</v>
      </c>
      <c r="U3189" s="1">
        <f>(Table19[[#This Row],[Gross Revenue]]/Table19[[#This Row],[Budget]])-1</f>
        <v>0.92861337500000007</v>
      </c>
      <c r="V3189" t="str">
        <f t="shared" si="113"/>
        <v>90-110 minutes</v>
      </c>
      <c r="W3189">
        <f>Table19[[#This Row],[Profit]]/Table19[[#This Row],[Budget]]*100</f>
        <v>92.861337499999991</v>
      </c>
      <c r="X3189">
        <v>3892693.5</v>
      </c>
      <c r="Y3189">
        <v>0.11726928571428571</v>
      </c>
      <c r="Z3189" t="str">
        <f t="shared" si="114"/>
        <v>Medium</v>
      </c>
    </row>
    <row r="3190" spans="1:26" x14ac:dyDescent="0.2">
      <c r="A3190" t="s">
        <v>4673</v>
      </c>
      <c r="B3190" t="s">
        <v>908</v>
      </c>
      <c r="C3190" t="s">
        <v>995</v>
      </c>
      <c r="D3190">
        <v>11000</v>
      </c>
      <c r="E3190">
        <v>13645</v>
      </c>
      <c r="F3190">
        <v>0</v>
      </c>
      <c r="G3190">
        <v>0</v>
      </c>
      <c r="H3190">
        <v>6.2</v>
      </c>
      <c r="I3190">
        <v>108</v>
      </c>
      <c r="J3190">
        <v>111</v>
      </c>
      <c r="K3190">
        <v>108244774</v>
      </c>
      <c r="L3190">
        <v>37000000</v>
      </c>
      <c r="M3190" s="2">
        <f>VLOOKUP(A3190,Sheet2!$A$1:G6914,2,0)</f>
        <v>37136</v>
      </c>
      <c r="N3190" t="str">
        <f>VLOOKUP(A3190,Sheet2!$A$1:G6914,3,0)</f>
        <v>Color</v>
      </c>
      <c r="O3190" t="str">
        <f>VLOOKUP(A3190,Sheet2!$A$1:G6914,4,0)</f>
        <v>Comedy</v>
      </c>
      <c r="P3190" t="str">
        <f>VLOOKUP(A3190,Sheet2!$A$1:G6914,5,0)</f>
        <v>English</v>
      </c>
      <c r="Q3190" t="str">
        <f>VLOOKUP(A3190,Sheet2!$A$1:G6914,6,0)</f>
        <v>USA</v>
      </c>
      <c r="R3190" t="str">
        <f>VLOOKUP(A3190,Sheet2!$A$1:G6914,7,0)</f>
        <v>G</v>
      </c>
      <c r="S3190" t="str">
        <f>IF(Table19[[#This Row],[Language]]="English","English","Other language")</f>
        <v>English</v>
      </c>
      <c r="T3190">
        <f>Table19[[#This Row],[Gross Revenue]]-Table19[[#This Row],[Budget]]</f>
        <v>71244774</v>
      </c>
      <c r="U3190" s="1">
        <f>(Table19[[#This Row],[Gross Revenue]]/Table19[[#This Row],[Budget]])-1</f>
        <v>1.9255344324324324</v>
      </c>
      <c r="V3190" t="str">
        <f t="shared" si="113"/>
        <v>111-130 minutes</v>
      </c>
      <c r="W3190">
        <f>Table19[[#This Row],[Profit]]/Table19[[#This Row],[Budget]]*100</f>
        <v>192.55344324324324</v>
      </c>
      <c r="X3190">
        <v>1637763</v>
      </c>
      <c r="Y3190">
        <v>0.19178668286445014</v>
      </c>
      <c r="Z3190" t="str">
        <f t="shared" si="114"/>
        <v>Medium</v>
      </c>
    </row>
    <row r="3191" spans="1:26" x14ac:dyDescent="0.2">
      <c r="A3191" t="s">
        <v>4076</v>
      </c>
      <c r="B3191" t="s">
        <v>908</v>
      </c>
      <c r="C3191" t="s">
        <v>995</v>
      </c>
      <c r="D3191">
        <v>11000</v>
      </c>
      <c r="E3191">
        <v>15362</v>
      </c>
      <c r="F3191">
        <v>0</v>
      </c>
      <c r="G3191">
        <v>1000</v>
      </c>
      <c r="H3191">
        <v>5.7</v>
      </c>
      <c r="I3191">
        <v>77</v>
      </c>
      <c r="J3191">
        <v>113</v>
      </c>
      <c r="K3191">
        <v>95149435</v>
      </c>
      <c r="L3191">
        <v>40000000</v>
      </c>
      <c r="M3191" s="2">
        <f>VLOOKUP(A3191,Sheet2!$A$1:G6915,2,0)</f>
        <v>38216</v>
      </c>
      <c r="N3191" t="str">
        <f>VLOOKUP(A3191,Sheet2!$A$1:G6915,3,0)</f>
        <v>Color</v>
      </c>
      <c r="O3191" t="str">
        <f>VLOOKUP(A3191,Sheet2!$A$1:G6915,4,0)</f>
        <v>Comedy</v>
      </c>
      <c r="P3191" t="str">
        <f>VLOOKUP(A3191,Sheet2!$A$1:G6915,5,0)</f>
        <v>English</v>
      </c>
      <c r="Q3191" t="str">
        <f>VLOOKUP(A3191,Sheet2!$A$1:G6915,6,0)</f>
        <v>USA</v>
      </c>
      <c r="R3191" t="str">
        <f>VLOOKUP(A3191,Sheet2!$A$1:G6915,7,0)</f>
        <v>G</v>
      </c>
      <c r="S3191" t="str">
        <f>IF(Table19[[#This Row],[Language]]="English","English","Other language")</f>
        <v>English</v>
      </c>
      <c r="T3191">
        <f>Table19[[#This Row],[Gross Revenue]]-Table19[[#This Row],[Budget]]</f>
        <v>55149435</v>
      </c>
      <c r="U3191" s="1">
        <f>(Table19[[#This Row],[Gross Revenue]]/Table19[[#This Row],[Budget]])-1</f>
        <v>1.3787358749999998</v>
      </c>
      <c r="V3191" t="str">
        <f t="shared" si="113"/>
        <v>111-130 minutes</v>
      </c>
      <c r="W3191">
        <f>Table19[[#This Row],[Profit]]/Table19[[#This Row],[Budget]]*100</f>
        <v>137.87358750000001</v>
      </c>
      <c r="X3191">
        <v>1637763</v>
      </c>
      <c r="Y3191">
        <v>0.19178668286445014</v>
      </c>
      <c r="Z3191" t="str">
        <f t="shared" si="114"/>
        <v>High</v>
      </c>
    </row>
    <row r="3192" spans="1:26" x14ac:dyDescent="0.2">
      <c r="A3192" t="s">
        <v>4860</v>
      </c>
      <c r="B3192" t="s">
        <v>708</v>
      </c>
      <c r="C3192" t="s">
        <v>1911</v>
      </c>
      <c r="D3192">
        <v>11000</v>
      </c>
      <c r="E3192">
        <v>24351</v>
      </c>
      <c r="F3192">
        <v>38</v>
      </c>
      <c r="G3192">
        <v>0</v>
      </c>
      <c r="H3192">
        <v>6.4</v>
      </c>
      <c r="I3192">
        <v>168</v>
      </c>
      <c r="J3192">
        <v>134</v>
      </c>
      <c r="K3192">
        <v>19377727</v>
      </c>
      <c r="L3192">
        <v>45000000</v>
      </c>
      <c r="M3192" s="2">
        <f>VLOOKUP(A3192,Sheet2!$A$1:G6916,2,0)</f>
        <v>38401</v>
      </c>
      <c r="N3192" t="str">
        <f>VLOOKUP(A3192,Sheet2!$A$1:G6916,3,0)</f>
        <v>Color</v>
      </c>
      <c r="O3192" t="str">
        <f>VLOOKUP(A3192,Sheet2!$A$1:G6916,4,0)</f>
        <v>Comedy</v>
      </c>
      <c r="P3192" t="str">
        <f>VLOOKUP(A3192,Sheet2!$A$1:G6916,5,0)</f>
        <v>English</v>
      </c>
      <c r="Q3192" t="str">
        <f>VLOOKUP(A3192,Sheet2!$A$1:G6916,6,0)</f>
        <v>USA</v>
      </c>
      <c r="R3192" t="str">
        <f>VLOOKUP(A3192,Sheet2!$A$1:G6916,7,0)</f>
        <v>PG-13</v>
      </c>
      <c r="S3192" t="str">
        <f>IF(Table19[[#This Row],[Language]]="English","English","Other language")</f>
        <v>English</v>
      </c>
      <c r="T3192">
        <f>Table19[[#This Row],[Gross Revenue]]-Table19[[#This Row],[Budget]]</f>
        <v>-25622273</v>
      </c>
      <c r="U3192" s="1">
        <f>(Table19[[#This Row],[Gross Revenue]]/Table19[[#This Row],[Budget]])-1</f>
        <v>-0.56938384444444445</v>
      </c>
      <c r="V3192" t="str">
        <f t="shared" si="113"/>
        <v>131-150 minutes</v>
      </c>
      <c r="W3192">
        <f>Table19[[#This Row],[Profit]]/Table19[[#This Row],[Budget]]*100</f>
        <v>-56.938384444444445</v>
      </c>
      <c r="X3192">
        <v>1637763</v>
      </c>
      <c r="Y3192">
        <v>0.19178668286445014</v>
      </c>
      <c r="Z3192" t="str">
        <f t="shared" si="114"/>
        <v>High</v>
      </c>
    </row>
    <row r="3193" spans="1:26" x14ac:dyDescent="0.2">
      <c r="A3193" t="s">
        <v>3919</v>
      </c>
      <c r="B3193" t="s">
        <v>1011</v>
      </c>
      <c r="C3193" t="s">
        <v>1012</v>
      </c>
      <c r="D3193">
        <v>489</v>
      </c>
      <c r="E3193">
        <v>949</v>
      </c>
      <c r="F3193">
        <v>45</v>
      </c>
      <c r="G3193">
        <v>445</v>
      </c>
      <c r="H3193">
        <v>5.6</v>
      </c>
      <c r="I3193">
        <v>90</v>
      </c>
      <c r="J3193">
        <v>103</v>
      </c>
      <c r="K3193">
        <v>668171</v>
      </c>
      <c r="L3193">
        <v>60000000</v>
      </c>
      <c r="M3193" s="2">
        <f>VLOOKUP(A3193,Sheet2!$A$1:G6917,2,0)</f>
        <v>38546</v>
      </c>
      <c r="N3193" t="str">
        <f>VLOOKUP(A3193,Sheet2!$A$1:G6917,3,0)</f>
        <v>Color</v>
      </c>
      <c r="O3193" t="str">
        <f>VLOOKUP(A3193,Sheet2!$A$1:G6917,4,0)</f>
        <v>Action</v>
      </c>
      <c r="P3193" t="str">
        <f>VLOOKUP(A3193,Sheet2!$A$1:G6917,5,0)</f>
        <v>Mandarin</v>
      </c>
      <c r="Q3193" t="str">
        <f>VLOOKUP(A3193,Sheet2!$A$1:G6917,6,0)</f>
        <v>China</v>
      </c>
      <c r="R3193" t="str">
        <f>VLOOKUP(A3193,Sheet2!$A$1:G6917,7,0)</f>
        <v>PG-13</v>
      </c>
      <c r="S3193" t="str">
        <f>IF(Table19[[#This Row],[Language]]="English","English","Other language")</f>
        <v>Other language</v>
      </c>
      <c r="T3193">
        <f>Table19[[#This Row],[Gross Revenue]]-Table19[[#This Row],[Budget]]</f>
        <v>-59331829</v>
      </c>
      <c r="U3193" s="1">
        <f>(Table19[[#This Row],[Gross Revenue]]/Table19[[#This Row],[Budget]])-1</f>
        <v>-0.98886381666666667</v>
      </c>
      <c r="V3193" t="str">
        <f t="shared" si="113"/>
        <v>90-110 minutes</v>
      </c>
      <c r="W3193">
        <f>Table19[[#This Row],[Profit]]/Table19[[#This Row],[Budget]]*100</f>
        <v>-98.886381666666665</v>
      </c>
      <c r="X3193">
        <v>-1289919.5</v>
      </c>
      <c r="Y3193">
        <v>-4.8151417500000002E-2</v>
      </c>
      <c r="Z3193" t="str">
        <f t="shared" si="114"/>
        <v>High</v>
      </c>
    </row>
    <row r="3194" spans="1:26" x14ac:dyDescent="0.2">
      <c r="A3194" t="s">
        <v>5256</v>
      </c>
      <c r="B3194" t="s">
        <v>1274</v>
      </c>
      <c r="C3194" t="s">
        <v>2182</v>
      </c>
      <c r="D3194">
        <v>10000</v>
      </c>
      <c r="E3194">
        <v>13433</v>
      </c>
      <c r="F3194">
        <v>10</v>
      </c>
      <c r="G3194">
        <v>0</v>
      </c>
      <c r="H3194">
        <v>6.6</v>
      </c>
      <c r="I3194">
        <v>56</v>
      </c>
      <c r="J3194">
        <v>98</v>
      </c>
      <c r="K3194">
        <v>16115878</v>
      </c>
      <c r="L3194">
        <v>8000000</v>
      </c>
      <c r="M3194" s="2">
        <f>VLOOKUP(A3194,Sheet2!$A$1:G6918,2,0)</f>
        <v>34722</v>
      </c>
      <c r="N3194" t="str">
        <f>VLOOKUP(A3194,Sheet2!$A$1:G6918,3,0)</f>
        <v>Color</v>
      </c>
      <c r="O3194" t="str">
        <f>VLOOKUP(A3194,Sheet2!$A$1:G6918,4,0)</f>
        <v>Action</v>
      </c>
      <c r="P3194" t="str">
        <f>VLOOKUP(A3194,Sheet2!$A$1:G6918,5,0)</f>
        <v>English</v>
      </c>
      <c r="Q3194" t="str">
        <f>VLOOKUP(A3194,Sheet2!$A$1:G6918,6,0)</f>
        <v>USA</v>
      </c>
      <c r="R3194" t="str">
        <f>VLOOKUP(A3194,Sheet2!$A$1:G6918,7,0)</f>
        <v>R</v>
      </c>
      <c r="S3194" t="str">
        <f>IF(Table19[[#This Row],[Language]]="English","English","Other language")</f>
        <v>English</v>
      </c>
      <c r="T3194">
        <f>Table19[[#This Row],[Gross Revenue]]-Table19[[#This Row],[Budget]]</f>
        <v>8115878</v>
      </c>
      <c r="U3194" s="1">
        <f>(Table19[[#This Row],[Gross Revenue]]/Table19[[#This Row],[Budget]])-1</f>
        <v>1.0144847499999998</v>
      </c>
      <c r="V3194" t="str">
        <f t="shared" si="113"/>
        <v>90-110 minutes</v>
      </c>
      <c r="W3194">
        <f>Table19[[#This Row],[Profit]]/Table19[[#This Row],[Budget]]*100</f>
        <v>101.448475</v>
      </c>
      <c r="X3194">
        <v>-1289919.5</v>
      </c>
      <c r="Y3194">
        <v>-4.8151417500000002E-2</v>
      </c>
      <c r="Z3194" t="str">
        <f t="shared" si="114"/>
        <v>Low</v>
      </c>
    </row>
    <row r="3195" spans="1:26" x14ac:dyDescent="0.2">
      <c r="A3195" t="s">
        <v>5447</v>
      </c>
      <c r="B3195" t="s">
        <v>1026</v>
      </c>
      <c r="C3195" t="s">
        <v>660</v>
      </c>
      <c r="D3195">
        <v>16000</v>
      </c>
      <c r="E3195">
        <v>18656</v>
      </c>
      <c r="F3195">
        <v>98</v>
      </c>
      <c r="G3195">
        <v>10000</v>
      </c>
      <c r="H3195">
        <v>6.7</v>
      </c>
      <c r="I3195">
        <v>224</v>
      </c>
      <c r="J3195">
        <v>108</v>
      </c>
      <c r="K3195">
        <v>163947053</v>
      </c>
      <c r="L3195">
        <v>40000000</v>
      </c>
      <c r="M3195" s="2">
        <f>VLOOKUP(A3195,Sheet2!$A$1:G6919,2,0)</f>
        <v>40140</v>
      </c>
      <c r="N3195" t="str">
        <f>VLOOKUP(A3195,Sheet2!$A$1:G6919,3,0)</f>
        <v>Color</v>
      </c>
      <c r="O3195" t="str">
        <f>VLOOKUP(A3195,Sheet2!$A$1:G6919,4,0)</f>
        <v>Comedy</v>
      </c>
      <c r="P3195" t="str">
        <f>VLOOKUP(A3195,Sheet2!$A$1:G6919,5,0)</f>
        <v>English</v>
      </c>
      <c r="Q3195" t="str">
        <f>VLOOKUP(A3195,Sheet2!$A$1:G6919,6,0)</f>
        <v>USA</v>
      </c>
      <c r="R3195" t="str">
        <f>VLOOKUP(A3195,Sheet2!$A$1:G6919,7,0)</f>
        <v>PG-13</v>
      </c>
      <c r="S3195" t="str">
        <f>IF(Table19[[#This Row],[Language]]="English","English","Other language")</f>
        <v>English</v>
      </c>
      <c r="T3195">
        <f>Table19[[#This Row],[Gross Revenue]]-Table19[[#This Row],[Budget]]</f>
        <v>123947053</v>
      </c>
      <c r="U3195" s="1">
        <f>(Table19[[#This Row],[Gross Revenue]]/Table19[[#This Row],[Budget]])-1</f>
        <v>3.0986763249999996</v>
      </c>
      <c r="V3195" t="str">
        <f t="shared" si="113"/>
        <v>90-110 minutes</v>
      </c>
      <c r="W3195">
        <f>Table19[[#This Row],[Profit]]/Table19[[#This Row],[Budget]]*100</f>
        <v>309.86763250000001</v>
      </c>
      <c r="X3195">
        <v>1637763</v>
      </c>
      <c r="Y3195">
        <v>0.19178668286445014</v>
      </c>
      <c r="Z3195" t="str">
        <f t="shared" si="114"/>
        <v>High</v>
      </c>
    </row>
    <row r="3196" spans="1:26" x14ac:dyDescent="0.2">
      <c r="A3196" t="s">
        <v>6512</v>
      </c>
      <c r="B3196" t="s">
        <v>772</v>
      </c>
      <c r="C3196" t="s">
        <v>2779</v>
      </c>
      <c r="D3196">
        <v>1000</v>
      </c>
      <c r="E3196">
        <v>2129</v>
      </c>
      <c r="F3196">
        <v>214</v>
      </c>
      <c r="G3196">
        <v>0</v>
      </c>
      <c r="H3196">
        <v>7.4</v>
      </c>
      <c r="I3196">
        <v>168</v>
      </c>
      <c r="J3196">
        <v>104</v>
      </c>
      <c r="K3196">
        <v>1900725</v>
      </c>
      <c r="L3196">
        <v>2000000</v>
      </c>
      <c r="M3196" s="2">
        <f>VLOOKUP(A3196,Sheet2!$A$1:G6920,2,0)</f>
        <v>38563</v>
      </c>
      <c r="N3196" t="str">
        <f>VLOOKUP(A3196,Sheet2!$A$1:G6920,3,0)</f>
        <v>Color</v>
      </c>
      <c r="O3196" t="str">
        <f>VLOOKUP(A3196,Sheet2!$A$1:G6920,4,0)</f>
        <v>Crime</v>
      </c>
      <c r="P3196" t="str">
        <f>VLOOKUP(A3196,Sheet2!$A$1:G6920,5,0)</f>
        <v>English</v>
      </c>
      <c r="Q3196" t="str">
        <f>VLOOKUP(A3196,Sheet2!$A$1:G6920,6,0)</f>
        <v>Australia</v>
      </c>
      <c r="R3196" t="str">
        <f>VLOOKUP(A3196,Sheet2!$A$1:G6920,7,0)</f>
        <v>R</v>
      </c>
      <c r="S3196" t="str">
        <f>IF(Table19[[#This Row],[Language]]="English","English","Other language")</f>
        <v>English</v>
      </c>
      <c r="T3196">
        <f>Table19[[#This Row],[Gross Revenue]]-Table19[[#This Row],[Budget]]</f>
        <v>-99275</v>
      </c>
      <c r="U3196" s="1">
        <f>(Table19[[#This Row],[Gross Revenue]]/Table19[[#This Row],[Budget]])-1</f>
        <v>-4.9637500000000001E-2</v>
      </c>
      <c r="V3196" t="str">
        <f t="shared" si="113"/>
        <v>90-110 minutes</v>
      </c>
      <c r="W3196">
        <f>Table19[[#This Row],[Profit]]/Table19[[#This Row],[Budget]]*100</f>
        <v>-4.9637500000000001</v>
      </c>
      <c r="X3196">
        <v>-74533.5</v>
      </c>
      <c r="Y3196">
        <v>-7.4856785714285719E-3</v>
      </c>
      <c r="Z3196" t="str">
        <f t="shared" si="114"/>
        <v>Low</v>
      </c>
    </row>
    <row r="3197" spans="1:26" x14ac:dyDescent="0.2">
      <c r="A3197" t="s">
        <v>5891</v>
      </c>
      <c r="B3197" t="s">
        <v>2603</v>
      </c>
      <c r="C3197" t="s">
        <v>2604</v>
      </c>
      <c r="D3197">
        <v>778</v>
      </c>
      <c r="E3197">
        <v>2205</v>
      </c>
      <c r="F3197">
        <v>64</v>
      </c>
      <c r="G3197">
        <v>0</v>
      </c>
      <c r="H3197">
        <v>7.1</v>
      </c>
      <c r="I3197">
        <v>112</v>
      </c>
      <c r="J3197">
        <v>111</v>
      </c>
      <c r="K3197">
        <v>11905519</v>
      </c>
      <c r="L3197">
        <v>200000000</v>
      </c>
      <c r="M3197" s="2">
        <f>VLOOKUP(A3197,Sheet2!$A$1:G6921,2,0)</f>
        <v>38701</v>
      </c>
      <c r="N3197" t="str">
        <f>VLOOKUP(A3197,Sheet2!$A$1:G6921,3,0)</f>
        <v>Color</v>
      </c>
      <c r="O3197" t="str">
        <f>VLOOKUP(A3197,Sheet2!$A$1:G6921,4,0)</f>
        <v>Action</v>
      </c>
      <c r="P3197" t="str">
        <f>VLOOKUP(A3197,Sheet2!$A$1:G6921,5,0)</f>
        <v>Thai</v>
      </c>
      <c r="Q3197" t="str">
        <f>VLOOKUP(A3197,Sheet2!$A$1:G6921,6,0)</f>
        <v>Thailand</v>
      </c>
      <c r="R3197" t="str">
        <f>VLOOKUP(A3197,Sheet2!$A$1:G6921,7,0)</f>
        <v>R</v>
      </c>
      <c r="S3197" t="str">
        <f>IF(Table19[[#This Row],[Language]]="English","English","Other language")</f>
        <v>Other language</v>
      </c>
      <c r="T3197">
        <f>Table19[[#This Row],[Gross Revenue]]-Table19[[#This Row],[Budget]]</f>
        <v>-188094481</v>
      </c>
      <c r="U3197" s="1">
        <f>(Table19[[#This Row],[Gross Revenue]]/Table19[[#This Row],[Budget]])-1</f>
        <v>-0.94047240499999996</v>
      </c>
      <c r="V3197" t="str">
        <f t="shared" si="113"/>
        <v>111-130 minutes</v>
      </c>
      <c r="W3197">
        <f>Table19[[#This Row],[Profit]]/Table19[[#This Row],[Budget]]*100</f>
        <v>-94.047240500000001</v>
      </c>
      <c r="X3197">
        <v>-1289919.5</v>
      </c>
      <c r="Y3197">
        <v>-4.8151417500000002E-2</v>
      </c>
      <c r="Z3197" t="str">
        <f t="shared" si="114"/>
        <v>High</v>
      </c>
    </row>
    <row r="3198" spans="1:26" x14ac:dyDescent="0.2">
      <c r="A3198" t="s">
        <v>5285</v>
      </c>
      <c r="B3198" t="s">
        <v>2197</v>
      </c>
      <c r="C3198" t="s">
        <v>1837</v>
      </c>
      <c r="D3198">
        <v>830</v>
      </c>
      <c r="E3198">
        <v>1064</v>
      </c>
      <c r="F3198">
        <v>157</v>
      </c>
      <c r="G3198">
        <v>297</v>
      </c>
      <c r="H3198">
        <v>6.6</v>
      </c>
      <c r="I3198">
        <v>51</v>
      </c>
      <c r="J3198">
        <v>85</v>
      </c>
      <c r="K3198">
        <v>192467</v>
      </c>
      <c r="L3198">
        <v>15000</v>
      </c>
      <c r="M3198" s="2">
        <f>VLOOKUP(A3198,Sheet2!$A$1:G6922,2,0)</f>
        <v>38648</v>
      </c>
      <c r="N3198" t="str">
        <f>VLOOKUP(A3198,Sheet2!$A$1:G6922,3,0)</f>
        <v>Color</v>
      </c>
      <c r="O3198" t="str">
        <f>VLOOKUP(A3198,Sheet2!$A$1:G6922,4,0)</f>
        <v>Comedy</v>
      </c>
      <c r="P3198" t="str">
        <f>VLOOKUP(A3198,Sheet2!$A$1:G6922,5,0)</f>
        <v>English</v>
      </c>
      <c r="Q3198" t="str">
        <f>VLOOKUP(A3198,Sheet2!$A$1:G6922,6,0)</f>
        <v>USA</v>
      </c>
      <c r="R3198" t="str">
        <f>VLOOKUP(A3198,Sheet2!$A$1:G6922,7,0)</f>
        <v>R</v>
      </c>
      <c r="S3198" t="str">
        <f>IF(Table19[[#This Row],[Language]]="English","English","Other language")</f>
        <v>English</v>
      </c>
      <c r="T3198">
        <f>Table19[[#This Row],[Gross Revenue]]-Table19[[#This Row],[Budget]]</f>
        <v>177467</v>
      </c>
      <c r="U3198" s="1">
        <f>(Table19[[#This Row],[Gross Revenue]]/Table19[[#This Row],[Budget]])-1</f>
        <v>11.831133333333334</v>
      </c>
      <c r="V3198" t="str">
        <f t="shared" si="113"/>
        <v>&lt;90 minutes</v>
      </c>
      <c r="W3198">
        <f>Table19[[#This Row],[Profit]]/Table19[[#This Row],[Budget]]*100</f>
        <v>1183.1133333333335</v>
      </c>
      <c r="X3198">
        <v>1637763</v>
      </c>
      <c r="Y3198">
        <v>0.19178668286445014</v>
      </c>
      <c r="Z3198" t="str">
        <f t="shared" si="114"/>
        <v>Low</v>
      </c>
    </row>
    <row r="3199" spans="1:26" x14ac:dyDescent="0.2">
      <c r="A3199" t="s">
        <v>5052</v>
      </c>
      <c r="B3199" t="s">
        <v>1682</v>
      </c>
      <c r="C3199" t="s">
        <v>2041</v>
      </c>
      <c r="D3199">
        <v>669</v>
      </c>
      <c r="E3199">
        <v>2114</v>
      </c>
      <c r="F3199">
        <v>36</v>
      </c>
      <c r="G3199">
        <v>4000</v>
      </c>
      <c r="H3199">
        <v>6.5</v>
      </c>
      <c r="I3199">
        <v>192</v>
      </c>
      <c r="J3199">
        <v>140</v>
      </c>
      <c r="K3199">
        <v>33682273</v>
      </c>
      <c r="L3199">
        <v>33000000</v>
      </c>
      <c r="M3199" s="2">
        <f>VLOOKUP(A3199,Sheet2!$A$1:G6923,2,0)</f>
        <v>38254</v>
      </c>
      <c r="N3199" t="str">
        <f>VLOOKUP(A3199,Sheet2!$A$1:G6923,3,0)</f>
        <v>Color</v>
      </c>
      <c r="O3199" t="str">
        <f>VLOOKUP(A3199,Sheet2!$A$1:G6923,4,0)</f>
        <v>Action</v>
      </c>
      <c r="P3199" t="str">
        <f>VLOOKUP(A3199,Sheet2!$A$1:G6923,5,0)</f>
        <v>English</v>
      </c>
      <c r="Q3199" t="str">
        <f>VLOOKUP(A3199,Sheet2!$A$1:G6923,6,0)</f>
        <v>USA</v>
      </c>
      <c r="R3199" t="str">
        <f>VLOOKUP(A3199,Sheet2!$A$1:G6923,7,0)</f>
        <v>R</v>
      </c>
      <c r="S3199" t="str">
        <f>IF(Table19[[#This Row],[Language]]="English","English","Other language")</f>
        <v>English</v>
      </c>
      <c r="T3199">
        <f>Table19[[#This Row],[Gross Revenue]]-Table19[[#This Row],[Budget]]</f>
        <v>682273</v>
      </c>
      <c r="U3199" s="1">
        <f>(Table19[[#This Row],[Gross Revenue]]/Table19[[#This Row],[Budget]])-1</f>
        <v>2.0674939393939384E-2</v>
      </c>
      <c r="V3199" t="str">
        <f t="shared" si="113"/>
        <v>131-150 minutes</v>
      </c>
      <c r="W3199">
        <f>Table19[[#This Row],[Profit]]/Table19[[#This Row],[Budget]]*100</f>
        <v>2.0674939393939393</v>
      </c>
      <c r="X3199">
        <v>-1289919.5</v>
      </c>
      <c r="Y3199">
        <v>-4.8151417500000002E-2</v>
      </c>
      <c r="Z3199" t="str">
        <f t="shared" si="114"/>
        <v>Medium</v>
      </c>
    </row>
    <row r="3200" spans="1:26" x14ac:dyDescent="0.2">
      <c r="A3200" t="s">
        <v>4092</v>
      </c>
      <c r="B3200" t="s">
        <v>1209</v>
      </c>
      <c r="C3200" t="s">
        <v>1210</v>
      </c>
      <c r="D3200">
        <v>942</v>
      </c>
      <c r="E3200">
        <v>3708</v>
      </c>
      <c r="F3200">
        <v>65</v>
      </c>
      <c r="G3200">
        <v>31000</v>
      </c>
      <c r="H3200">
        <v>5.7</v>
      </c>
      <c r="I3200">
        <v>361</v>
      </c>
      <c r="J3200">
        <v>85</v>
      </c>
      <c r="K3200">
        <v>64423650</v>
      </c>
      <c r="L3200">
        <v>3000000</v>
      </c>
      <c r="M3200" s="2">
        <f>VLOOKUP(A3200,Sheet2!$A$1:G6924,2,0)</f>
        <v>41611</v>
      </c>
      <c r="N3200" t="str">
        <f>VLOOKUP(A3200,Sheet2!$A$1:G6924,3,0)</f>
        <v>Color</v>
      </c>
      <c r="O3200" t="str">
        <f>VLOOKUP(A3200,Sheet2!$A$1:G6924,4,0)</f>
        <v>Horror</v>
      </c>
      <c r="P3200" t="str">
        <f>VLOOKUP(A3200,Sheet2!$A$1:G6924,5,0)</f>
        <v>English</v>
      </c>
      <c r="Q3200" t="str">
        <f>VLOOKUP(A3200,Sheet2!$A$1:G6924,6,0)</f>
        <v>USA</v>
      </c>
      <c r="R3200" t="str">
        <f>VLOOKUP(A3200,Sheet2!$A$1:G6924,7,0)</f>
        <v>R</v>
      </c>
      <c r="S3200" t="str">
        <f>IF(Table19[[#This Row],[Language]]="English","English","Other language")</f>
        <v>English</v>
      </c>
      <c r="T3200">
        <f>Table19[[#This Row],[Gross Revenue]]-Table19[[#This Row],[Budget]]</f>
        <v>61423650</v>
      </c>
      <c r="U3200" s="1">
        <f>(Table19[[#This Row],[Gross Revenue]]/Table19[[#This Row],[Budget]])-1</f>
        <v>20.474550000000001</v>
      </c>
      <c r="V3200" t="str">
        <f t="shared" si="113"/>
        <v>&lt;90 minutes</v>
      </c>
      <c r="W3200">
        <f>Table19[[#This Row],[Profit]]/Table19[[#This Row],[Budget]]*100</f>
        <v>2047.4550000000002</v>
      </c>
      <c r="X3200">
        <v>16235088</v>
      </c>
      <c r="Y3200">
        <v>1.1909079499999999</v>
      </c>
      <c r="Z3200" t="str">
        <f t="shared" si="114"/>
        <v>Low</v>
      </c>
    </row>
    <row r="3201" spans="1:26" x14ac:dyDescent="0.2">
      <c r="A3201" t="s">
        <v>5126</v>
      </c>
      <c r="B3201" t="s">
        <v>1205</v>
      </c>
      <c r="C3201" t="s">
        <v>1210</v>
      </c>
      <c r="D3201">
        <v>2000</v>
      </c>
      <c r="E3201">
        <v>6807</v>
      </c>
      <c r="F3201">
        <v>65</v>
      </c>
      <c r="G3201">
        <v>15000</v>
      </c>
      <c r="H3201">
        <v>6.5</v>
      </c>
      <c r="I3201">
        <v>285</v>
      </c>
      <c r="J3201">
        <v>103</v>
      </c>
      <c r="K3201">
        <v>71519230</v>
      </c>
      <c r="L3201">
        <v>9000000</v>
      </c>
      <c r="M3201" s="2">
        <f>VLOOKUP(A3201,Sheet2!$A$1:G6925,2,0)</f>
        <v>41710</v>
      </c>
      <c r="N3201" t="str">
        <f>VLOOKUP(A3201,Sheet2!$A$1:G6925,3,0)</f>
        <v>Color</v>
      </c>
      <c r="O3201" t="str">
        <f>VLOOKUP(A3201,Sheet2!$A$1:G6925,4,0)</f>
        <v>Action</v>
      </c>
      <c r="P3201" t="str">
        <f>VLOOKUP(A3201,Sheet2!$A$1:G6925,5,0)</f>
        <v>English</v>
      </c>
      <c r="Q3201" t="str">
        <f>VLOOKUP(A3201,Sheet2!$A$1:G6925,6,0)</f>
        <v>USA</v>
      </c>
      <c r="R3201" t="str">
        <f>VLOOKUP(A3201,Sheet2!$A$1:G6925,7,0)</f>
        <v>R</v>
      </c>
      <c r="S3201" t="str">
        <f>IF(Table19[[#This Row],[Language]]="English","English","Other language")</f>
        <v>English</v>
      </c>
      <c r="T3201">
        <f>Table19[[#This Row],[Gross Revenue]]-Table19[[#This Row],[Budget]]</f>
        <v>62519230</v>
      </c>
      <c r="U3201" s="1">
        <f>(Table19[[#This Row],[Gross Revenue]]/Table19[[#This Row],[Budget]])-1</f>
        <v>6.9465811111111115</v>
      </c>
      <c r="V3201" t="str">
        <f t="shared" si="113"/>
        <v>90-110 minutes</v>
      </c>
      <c r="W3201">
        <f>Table19[[#This Row],[Profit]]/Table19[[#This Row],[Budget]]*100</f>
        <v>694.65811111111111</v>
      </c>
      <c r="X3201">
        <v>-1289919.5</v>
      </c>
      <c r="Y3201">
        <v>-4.8151417500000002E-2</v>
      </c>
      <c r="Z3201" t="str">
        <f t="shared" si="114"/>
        <v>Low</v>
      </c>
    </row>
    <row r="3202" spans="1:26" x14ac:dyDescent="0.2">
      <c r="A3202" t="s">
        <v>6850</v>
      </c>
      <c r="B3202" t="s">
        <v>469</v>
      </c>
      <c r="C3202" t="s">
        <v>1147</v>
      </c>
      <c r="D3202">
        <v>10000</v>
      </c>
      <c r="E3202">
        <v>11036</v>
      </c>
      <c r="F3202">
        <v>125</v>
      </c>
      <c r="G3202">
        <v>32000</v>
      </c>
      <c r="H3202">
        <v>8</v>
      </c>
      <c r="I3202">
        <v>201</v>
      </c>
      <c r="J3202">
        <v>117</v>
      </c>
      <c r="K3202">
        <v>162586036</v>
      </c>
      <c r="L3202">
        <v>55000000</v>
      </c>
      <c r="M3202" s="2">
        <f>VLOOKUP(A3202,Sheet2!$A$1:G6926,2,0)</f>
        <v>38766</v>
      </c>
      <c r="N3202" t="str">
        <f>VLOOKUP(A3202,Sheet2!$A$1:G6926,3,0)</f>
        <v>Color</v>
      </c>
      <c r="O3202" t="str">
        <f>VLOOKUP(A3202,Sheet2!$A$1:G6926,4,0)</f>
        <v>Biography</v>
      </c>
      <c r="P3202" t="str">
        <f>VLOOKUP(A3202,Sheet2!$A$1:G6926,5,0)</f>
        <v>English</v>
      </c>
      <c r="Q3202" t="str">
        <f>VLOOKUP(A3202,Sheet2!$A$1:G6926,6,0)</f>
        <v>USA</v>
      </c>
      <c r="R3202" t="str">
        <f>VLOOKUP(A3202,Sheet2!$A$1:G6926,7,0)</f>
        <v>PG-13</v>
      </c>
      <c r="S3202" t="str">
        <f>IF(Table19[[#This Row],[Language]]="English","English","Other language")</f>
        <v>English</v>
      </c>
      <c r="T3202">
        <f>Table19[[#This Row],[Gross Revenue]]-Table19[[#This Row],[Budget]]</f>
        <v>107586036</v>
      </c>
      <c r="U3202" s="1">
        <f>(Table19[[#This Row],[Gross Revenue]]/Table19[[#This Row],[Budget]])-1</f>
        <v>1.9561097454545453</v>
      </c>
      <c r="V3202" t="str">
        <f t="shared" ref="V3202:V3265" si="115">IF(J3202="","",IF(J3202&lt;90,"&lt;90 minutes",IF(J3202&lt;=110,"90-110 minutes",IF(J3202&lt;=130,"111-130 minutes",IF(J3202&lt;=150,"131-150 minutes","&gt;150 minutes")))))</f>
        <v>111-130 minutes</v>
      </c>
      <c r="W3202">
        <f>Table19[[#This Row],[Profit]]/Table19[[#This Row],[Budget]]*100</f>
        <v>195.61097454545455</v>
      </c>
      <c r="X3202">
        <v>-1289919.5</v>
      </c>
      <c r="Y3202">
        <v>-4.8151417500000002E-2</v>
      </c>
      <c r="Z3202" t="str">
        <f t="shared" ref="Z3202" si="116">IF(L3202="","",IF(L3202&lt;=$AA$26,"Low",IF(L3202&lt;=$AA$28,"Medium","High")))</f>
        <v>High</v>
      </c>
    </row>
    <row r="3203" spans="1:26" x14ac:dyDescent="0.2">
      <c r="A3203" t="s">
        <v>6284</v>
      </c>
      <c r="B3203" t="s">
        <v>2844</v>
      </c>
      <c r="C3203" t="s">
        <v>1229</v>
      </c>
      <c r="D3203">
        <v>326</v>
      </c>
      <c r="E3203">
        <v>486</v>
      </c>
      <c r="F3203">
        <v>350</v>
      </c>
      <c r="G3203">
        <v>0</v>
      </c>
      <c r="H3203">
        <v>7.3</v>
      </c>
      <c r="I3203">
        <v>280</v>
      </c>
      <c r="J3203">
        <v>94</v>
      </c>
      <c r="K3203">
        <v>56437947</v>
      </c>
      <c r="L3203">
        <v>9800000</v>
      </c>
      <c r="M3203" s="2">
        <f>VLOOKUP(A3203,Sheet2!$A$1:G6927,2,0)</f>
        <v>38873</v>
      </c>
      <c r="N3203" t="str">
        <f>VLOOKUP(A3203,Sheet2!$A$1:G6927,3,0)</f>
        <v>Color</v>
      </c>
      <c r="O3203" t="str">
        <f>VLOOKUP(A3203,Sheet2!$A$1:G6927,4,0)</f>
        <v>Biography</v>
      </c>
      <c r="P3203" t="str">
        <f>VLOOKUP(A3203,Sheet2!$A$1:G6927,5,0)</f>
        <v>English</v>
      </c>
      <c r="Q3203" t="str">
        <f>VLOOKUP(A3203,Sheet2!$A$1:G6927,6,0)</f>
        <v>UK</v>
      </c>
      <c r="R3203" t="str">
        <f>VLOOKUP(A3203,Sheet2!$A$1:G6927,7,0)</f>
        <v>PG-13</v>
      </c>
      <c r="S3203" t="str">
        <f>IF(Table19[[#This Row],[Language]]="English","English","Other language")</f>
        <v>English</v>
      </c>
      <c r="T3203">
        <f>Table19[[#This Row],[Gross Revenue]]-Table19[[#This Row],[Budget]]</f>
        <v>46637947</v>
      </c>
      <c r="U3203" s="1">
        <f>(Table19[[#This Row],[Gross Revenue]]/Table19[[#This Row],[Budget]])-1</f>
        <v>4.7589741836734696</v>
      </c>
      <c r="V3203" t="str">
        <f t="shared" si="115"/>
        <v>90-110 minutes</v>
      </c>
      <c r="W3203">
        <f>Table19[[#This Row],[Profit]]/Table19[[#This Row],[Budget]]*100</f>
        <v>475.89741836734697</v>
      </c>
      <c r="X3203">
        <v>-1289919.5</v>
      </c>
      <c r="Y3203">
        <v>-4.8151417500000002E-2</v>
      </c>
      <c r="Z3203" t="str">
        <f t="shared" ref="Z3203:Z3265" si="117">IF(L3203="","",IF(L3203&lt;=$AA$26,"Low",IF(L3203&lt;=$AA$28,"Medium","High")))</f>
        <v>Low</v>
      </c>
    </row>
    <row r="3204" spans="1:26" x14ac:dyDescent="0.2">
      <c r="A3204" t="s">
        <v>4869</v>
      </c>
      <c r="B3204" t="s">
        <v>691</v>
      </c>
      <c r="C3204" t="s">
        <v>1723</v>
      </c>
      <c r="D3204">
        <v>29000</v>
      </c>
      <c r="E3204">
        <v>29743</v>
      </c>
      <c r="F3204">
        <v>0</v>
      </c>
      <c r="G3204">
        <v>0</v>
      </c>
      <c r="H3204">
        <v>6.4</v>
      </c>
      <c r="I3204">
        <v>63</v>
      </c>
      <c r="J3204">
        <v>107</v>
      </c>
      <c r="K3204">
        <v>18636537</v>
      </c>
      <c r="L3204">
        <v>32000000</v>
      </c>
      <c r="M3204" s="2">
        <f>VLOOKUP(A3204,Sheet2!$A$1:G6928,2,0)</f>
        <v>34800</v>
      </c>
      <c r="N3204" t="str">
        <f>VLOOKUP(A3204,Sheet2!$A$1:G6928,3,0)</f>
        <v>Black and White</v>
      </c>
      <c r="O3204" t="str">
        <f>VLOOKUP(A3204,Sheet2!$A$1:G6928,4,0)</f>
        <v>Action</v>
      </c>
      <c r="P3204" t="str">
        <f>VLOOKUP(A3204,Sheet2!$A$1:G6928,5,0)</f>
        <v>English</v>
      </c>
      <c r="Q3204" t="str">
        <f>VLOOKUP(A3204,Sheet2!$A$1:G6928,6,0)</f>
        <v>Japan</v>
      </c>
      <c r="R3204" t="str">
        <f>VLOOKUP(A3204,Sheet2!$A$1:G6928,7,0)</f>
        <v>R</v>
      </c>
      <c r="S3204" t="str">
        <f>IF(Table19[[#This Row],[Language]]="English","English","Other language")</f>
        <v>English</v>
      </c>
      <c r="T3204">
        <f>Table19[[#This Row],[Gross Revenue]]-Table19[[#This Row],[Budget]]</f>
        <v>-13363463</v>
      </c>
      <c r="U3204" s="1">
        <f>(Table19[[#This Row],[Gross Revenue]]/Table19[[#This Row],[Budget]])-1</f>
        <v>-0.41760821874999998</v>
      </c>
      <c r="V3204" t="str">
        <f t="shared" si="115"/>
        <v>90-110 minutes</v>
      </c>
      <c r="W3204">
        <f>Table19[[#This Row],[Profit]]/Table19[[#This Row],[Budget]]*100</f>
        <v>-41.760821874999998</v>
      </c>
      <c r="X3204">
        <v>-1289919.5</v>
      </c>
      <c r="Y3204">
        <v>-4.8151417500000002E-2</v>
      </c>
      <c r="Z3204" t="str">
        <f t="shared" si="117"/>
        <v>Medium</v>
      </c>
    </row>
    <row r="3205" spans="1:26" x14ac:dyDescent="0.2">
      <c r="A3205" t="s">
        <v>4859</v>
      </c>
      <c r="B3205" t="s">
        <v>1909</v>
      </c>
      <c r="C3205" t="s">
        <v>1910</v>
      </c>
      <c r="D3205">
        <v>982</v>
      </c>
      <c r="E3205">
        <v>3299</v>
      </c>
      <c r="F3205">
        <v>91</v>
      </c>
      <c r="G3205">
        <v>698</v>
      </c>
      <c r="H3205">
        <v>6.4</v>
      </c>
      <c r="I3205">
        <v>65</v>
      </c>
      <c r="J3205">
        <v>91</v>
      </c>
      <c r="K3205">
        <v>381186</v>
      </c>
      <c r="L3205">
        <v>900000</v>
      </c>
      <c r="M3205" s="2">
        <f>VLOOKUP(A3205,Sheet2!$A$1:G6929,2,0)</f>
        <v>38476</v>
      </c>
      <c r="N3205" t="str">
        <f>VLOOKUP(A3205,Sheet2!$A$1:G6929,3,0)</f>
        <v>Color</v>
      </c>
      <c r="O3205" t="str">
        <f>VLOOKUP(A3205,Sheet2!$A$1:G6929,4,0)</f>
        <v>Drama</v>
      </c>
      <c r="P3205" t="str">
        <f>VLOOKUP(A3205,Sheet2!$A$1:G6929,5,0)</f>
        <v>English</v>
      </c>
      <c r="Q3205" t="str">
        <f>VLOOKUP(A3205,Sheet2!$A$1:G6929,6,0)</f>
        <v>USA</v>
      </c>
      <c r="R3205" t="str">
        <f>VLOOKUP(A3205,Sheet2!$A$1:G6929,7,0)</f>
        <v>R</v>
      </c>
      <c r="S3205" t="str">
        <f>IF(Table19[[#This Row],[Language]]="English","English","Other language")</f>
        <v>English</v>
      </c>
      <c r="T3205">
        <f>Table19[[#This Row],[Gross Revenue]]-Table19[[#This Row],[Budget]]</f>
        <v>-518814</v>
      </c>
      <c r="U3205" s="1">
        <f>(Table19[[#This Row],[Gross Revenue]]/Table19[[#This Row],[Budget]])-1</f>
        <v>-0.57645999999999997</v>
      </c>
      <c r="V3205" t="str">
        <f t="shared" si="115"/>
        <v>90-110 minutes</v>
      </c>
      <c r="W3205">
        <f>Table19[[#This Row],[Profit]]/Table19[[#This Row],[Budget]]*100</f>
        <v>-57.646000000000001</v>
      </c>
      <c r="X3205">
        <v>-434215.5</v>
      </c>
      <c r="Y3205">
        <v>-0.10115100772200772</v>
      </c>
      <c r="Z3205" t="str">
        <f t="shared" si="117"/>
        <v>Low</v>
      </c>
    </row>
    <row r="3206" spans="1:26" x14ac:dyDescent="0.2">
      <c r="A3206" t="s">
        <v>5921</v>
      </c>
      <c r="B3206" t="s">
        <v>153</v>
      </c>
      <c r="C3206" t="s">
        <v>1617</v>
      </c>
      <c r="D3206">
        <v>3000</v>
      </c>
      <c r="E3206">
        <v>3431</v>
      </c>
      <c r="F3206">
        <v>176</v>
      </c>
      <c r="G3206">
        <v>983</v>
      </c>
      <c r="H3206">
        <v>7.1</v>
      </c>
      <c r="I3206">
        <v>149</v>
      </c>
      <c r="J3206">
        <v>101</v>
      </c>
      <c r="K3206">
        <v>12987647</v>
      </c>
      <c r="L3206">
        <v>30000000</v>
      </c>
      <c r="M3206" s="2">
        <f>VLOOKUP(A3206,Sheet2!$A$1:G6930,2,0)</f>
        <v>37443</v>
      </c>
      <c r="N3206" t="str">
        <f>VLOOKUP(A3206,Sheet2!$A$1:G6930,3,0)</f>
        <v>Color</v>
      </c>
      <c r="O3206" t="str">
        <f>VLOOKUP(A3206,Sheet2!$A$1:G6930,4,0)</f>
        <v>Drama</v>
      </c>
      <c r="P3206" t="str">
        <f>VLOOKUP(A3206,Sheet2!$A$1:G6930,5,0)</f>
        <v>English</v>
      </c>
      <c r="Q3206" t="str">
        <f>VLOOKUP(A3206,Sheet2!$A$1:G6930,6,0)</f>
        <v>UK</v>
      </c>
      <c r="R3206" t="str">
        <f>VLOOKUP(A3206,Sheet2!$A$1:G6930,7,0)</f>
        <v>R</v>
      </c>
      <c r="S3206" t="str">
        <f>IF(Table19[[#This Row],[Language]]="English","English","Other language")</f>
        <v>English</v>
      </c>
      <c r="T3206">
        <f>Table19[[#This Row],[Gross Revenue]]-Table19[[#This Row],[Budget]]</f>
        <v>-17012353</v>
      </c>
      <c r="U3206" s="1">
        <f>(Table19[[#This Row],[Gross Revenue]]/Table19[[#This Row],[Budget]])-1</f>
        <v>-0.56707843333333341</v>
      </c>
      <c r="V3206" t="str">
        <f t="shared" si="115"/>
        <v>90-110 minutes</v>
      </c>
      <c r="W3206">
        <f>Table19[[#This Row],[Profit]]/Table19[[#This Row],[Budget]]*100</f>
        <v>-56.707843333333329</v>
      </c>
      <c r="X3206">
        <v>-434215.5</v>
      </c>
      <c r="Y3206">
        <v>-0.10115100772200772</v>
      </c>
      <c r="Z3206" t="str">
        <f t="shared" si="117"/>
        <v>Medium</v>
      </c>
    </row>
    <row r="3207" spans="1:26" x14ac:dyDescent="0.2">
      <c r="A3207" t="s">
        <v>4398</v>
      </c>
      <c r="B3207" t="s">
        <v>1505</v>
      </c>
      <c r="C3207" t="s">
        <v>1506</v>
      </c>
      <c r="D3207">
        <v>69</v>
      </c>
      <c r="E3207">
        <v>155</v>
      </c>
      <c r="F3207">
        <v>0</v>
      </c>
      <c r="G3207">
        <v>44</v>
      </c>
      <c r="H3207">
        <v>6</v>
      </c>
      <c r="I3207">
        <v>3</v>
      </c>
      <c r="J3207">
        <v>101</v>
      </c>
      <c r="K3207">
        <v>1111615</v>
      </c>
      <c r="L3207">
        <v>500000</v>
      </c>
      <c r="M3207" s="2">
        <f>VLOOKUP(A3207,Sheet2!$A$1:G6931,2,0)</f>
        <v>37894</v>
      </c>
      <c r="N3207" t="str">
        <f>VLOOKUP(A3207,Sheet2!$A$1:G6931,3,0)</f>
        <v>Color</v>
      </c>
      <c r="O3207" t="str">
        <f>VLOOKUP(A3207,Sheet2!$A$1:G6931,4,0)</f>
        <v>Comedy</v>
      </c>
      <c r="P3207" t="str">
        <f>VLOOKUP(A3207,Sheet2!$A$1:G6931,5,0)</f>
        <v>English</v>
      </c>
      <c r="Q3207" t="str">
        <f>VLOOKUP(A3207,Sheet2!$A$1:G6931,6,0)</f>
        <v>USA</v>
      </c>
      <c r="R3207" t="str">
        <f>VLOOKUP(A3207,Sheet2!$A$1:G6931,7,0)</f>
        <v>PG</v>
      </c>
      <c r="S3207" t="str">
        <f>IF(Table19[[#This Row],[Language]]="English","English","Other language")</f>
        <v>English</v>
      </c>
      <c r="T3207">
        <f>Table19[[#This Row],[Gross Revenue]]-Table19[[#This Row],[Budget]]</f>
        <v>611615</v>
      </c>
      <c r="U3207" s="1">
        <f>(Table19[[#This Row],[Gross Revenue]]/Table19[[#This Row],[Budget]])-1</f>
        <v>1.22323</v>
      </c>
      <c r="V3207" t="str">
        <f t="shared" si="115"/>
        <v>90-110 minutes</v>
      </c>
      <c r="W3207">
        <f>Table19[[#This Row],[Profit]]/Table19[[#This Row],[Budget]]*100</f>
        <v>122.32300000000001</v>
      </c>
      <c r="X3207">
        <v>1637763</v>
      </c>
      <c r="Y3207">
        <v>0.19178668286445014</v>
      </c>
      <c r="Z3207" t="str">
        <f t="shared" si="117"/>
        <v>Low</v>
      </c>
    </row>
    <row r="3208" spans="1:26" x14ac:dyDescent="0.2">
      <c r="A3208" t="s">
        <v>3460</v>
      </c>
      <c r="B3208" t="s">
        <v>376</v>
      </c>
      <c r="C3208" t="s">
        <v>377</v>
      </c>
      <c r="D3208">
        <v>711</v>
      </c>
      <c r="E3208">
        <v>3162</v>
      </c>
      <c r="F3208">
        <v>52</v>
      </c>
      <c r="G3208">
        <v>897</v>
      </c>
      <c r="H3208">
        <v>4.5999999999999996</v>
      </c>
      <c r="I3208">
        <v>85</v>
      </c>
      <c r="J3208">
        <v>104</v>
      </c>
      <c r="K3208">
        <v>17757087</v>
      </c>
      <c r="L3208">
        <v>21000000</v>
      </c>
      <c r="M3208" s="2">
        <f>VLOOKUP(A3208,Sheet2!$A$1:G6932,2,0)</f>
        <v>36325</v>
      </c>
      <c r="N3208" t="str">
        <f>VLOOKUP(A3208,Sheet2!$A$1:G6932,3,0)</f>
        <v>Black and White</v>
      </c>
      <c r="O3208" t="str">
        <f>VLOOKUP(A3208,Sheet2!$A$1:G6932,4,0)</f>
        <v>Horror</v>
      </c>
      <c r="P3208" t="str">
        <f>VLOOKUP(A3208,Sheet2!$A$1:G6932,5,0)</f>
        <v>English</v>
      </c>
      <c r="Q3208" t="str">
        <f>VLOOKUP(A3208,Sheet2!$A$1:G6932,6,0)</f>
        <v>USA</v>
      </c>
      <c r="R3208" t="str">
        <f>VLOOKUP(A3208,Sheet2!$A$1:G6932,7,0)</f>
        <v>R</v>
      </c>
      <c r="S3208" t="str">
        <f>IF(Table19[[#This Row],[Language]]="English","English","Other language")</f>
        <v>English</v>
      </c>
      <c r="T3208">
        <f>Table19[[#This Row],[Gross Revenue]]-Table19[[#This Row],[Budget]]</f>
        <v>-3242913</v>
      </c>
      <c r="U3208" s="1">
        <f>(Table19[[#This Row],[Gross Revenue]]/Table19[[#This Row],[Budget]])-1</f>
        <v>-0.15442442857142857</v>
      </c>
      <c r="V3208" t="str">
        <f t="shared" si="115"/>
        <v>90-110 minutes</v>
      </c>
      <c r="W3208">
        <f>Table19[[#This Row],[Profit]]/Table19[[#This Row],[Budget]]*100</f>
        <v>-15.442442857142858</v>
      </c>
      <c r="X3208">
        <v>16235088</v>
      </c>
      <c r="Y3208">
        <v>1.1909079499999999</v>
      </c>
      <c r="Z3208" t="str">
        <f t="shared" si="117"/>
        <v>Medium</v>
      </c>
    </row>
    <row r="3209" spans="1:26" x14ac:dyDescent="0.2">
      <c r="A3209" t="s">
        <v>6574</v>
      </c>
      <c r="B3209" t="s">
        <v>2993</v>
      </c>
      <c r="C3209" t="s">
        <v>2994</v>
      </c>
      <c r="D3209">
        <v>1000</v>
      </c>
      <c r="E3209">
        <v>1445</v>
      </c>
      <c r="F3209">
        <v>338</v>
      </c>
      <c r="G3209">
        <v>51000</v>
      </c>
      <c r="H3209">
        <v>7.6</v>
      </c>
      <c r="I3209">
        <v>481</v>
      </c>
      <c r="J3209">
        <v>102</v>
      </c>
      <c r="K3209">
        <v>4105123</v>
      </c>
      <c r="L3209">
        <v>1100000</v>
      </c>
      <c r="M3209" s="2">
        <f>VLOOKUP(A3209,Sheet2!$A$1:G6933,2,0)</f>
        <v>40652</v>
      </c>
      <c r="N3209" t="str">
        <f>VLOOKUP(A3209,Sheet2!$A$1:G6933,3,0)</f>
        <v>Color</v>
      </c>
      <c r="O3209" t="str">
        <f>VLOOKUP(A3209,Sheet2!$A$1:G6933,4,0)</f>
        <v>Action</v>
      </c>
      <c r="P3209" t="str">
        <f>VLOOKUP(A3209,Sheet2!$A$1:G6933,5,0)</f>
        <v>Indonesian</v>
      </c>
      <c r="Q3209" t="str">
        <f>VLOOKUP(A3209,Sheet2!$A$1:G6933,6,0)</f>
        <v>Indonesia</v>
      </c>
      <c r="R3209" t="str">
        <f>VLOOKUP(A3209,Sheet2!$A$1:G6933,7,0)</f>
        <v>R</v>
      </c>
      <c r="S3209" t="str">
        <f>IF(Table19[[#This Row],[Language]]="English","English","Other language")</f>
        <v>Other language</v>
      </c>
      <c r="T3209">
        <f>Table19[[#This Row],[Gross Revenue]]-Table19[[#This Row],[Budget]]</f>
        <v>3005123</v>
      </c>
      <c r="U3209" s="1">
        <f>(Table19[[#This Row],[Gross Revenue]]/Table19[[#This Row],[Budget]])-1</f>
        <v>2.7319300000000002</v>
      </c>
      <c r="V3209" t="str">
        <f t="shared" si="115"/>
        <v>90-110 minutes</v>
      </c>
      <c r="W3209">
        <f>Table19[[#This Row],[Profit]]/Table19[[#This Row],[Budget]]*100</f>
        <v>273.19300000000004</v>
      </c>
      <c r="X3209">
        <v>-1289919.5</v>
      </c>
      <c r="Y3209">
        <v>-4.8151417500000002E-2</v>
      </c>
      <c r="Z3209" t="str">
        <f t="shared" si="117"/>
        <v>Low</v>
      </c>
    </row>
    <row r="3210" spans="1:26" x14ac:dyDescent="0.2">
      <c r="A3210" t="s">
        <v>5906</v>
      </c>
      <c r="B3210" t="s">
        <v>329</v>
      </c>
      <c r="C3210" t="s">
        <v>2619</v>
      </c>
      <c r="D3210">
        <v>25000</v>
      </c>
      <c r="E3210">
        <v>39463</v>
      </c>
      <c r="F3210">
        <v>6</v>
      </c>
      <c r="G3210">
        <v>18000</v>
      </c>
      <c r="H3210">
        <v>7.1</v>
      </c>
      <c r="I3210">
        <v>186</v>
      </c>
      <c r="J3210">
        <v>116</v>
      </c>
      <c r="K3210">
        <v>4435083</v>
      </c>
      <c r="L3210">
        <v>18000000</v>
      </c>
      <c r="M3210" s="2">
        <f>VLOOKUP(A3210,Sheet2!$A$1:G6934,2,0)</f>
        <v>41341</v>
      </c>
      <c r="N3210" t="str">
        <f>VLOOKUP(A3210,Sheet2!$A$1:G6934,3,0)</f>
        <v>Color</v>
      </c>
      <c r="O3210" t="str">
        <f>VLOOKUP(A3210,Sheet2!$A$1:G6934,4,0)</f>
        <v>Biography</v>
      </c>
      <c r="P3210" t="str">
        <f>VLOOKUP(A3210,Sheet2!$A$1:G6934,5,0)</f>
        <v>English</v>
      </c>
      <c r="Q3210" t="str">
        <f>VLOOKUP(A3210,Sheet2!$A$1:G6934,6,0)</f>
        <v>Australia</v>
      </c>
      <c r="R3210" t="str">
        <f>VLOOKUP(A3210,Sheet2!$A$1:G6934,7,0)</f>
        <v>R</v>
      </c>
      <c r="S3210" t="str">
        <f>IF(Table19[[#This Row],[Language]]="English","English","Other language")</f>
        <v>English</v>
      </c>
      <c r="T3210">
        <f>Table19[[#This Row],[Gross Revenue]]-Table19[[#This Row],[Budget]]</f>
        <v>-13564917</v>
      </c>
      <c r="U3210" s="1">
        <f>(Table19[[#This Row],[Gross Revenue]]/Table19[[#This Row],[Budget]])-1</f>
        <v>-0.75360650000000007</v>
      </c>
      <c r="V3210" t="str">
        <f t="shared" si="115"/>
        <v>111-130 minutes</v>
      </c>
      <c r="W3210">
        <f>Table19[[#This Row],[Profit]]/Table19[[#This Row],[Budget]]*100</f>
        <v>-75.360649999999993</v>
      </c>
      <c r="X3210">
        <v>-1289919.5</v>
      </c>
      <c r="Y3210">
        <v>-4.8151417500000002E-2</v>
      </c>
      <c r="Z3210" t="str">
        <f t="shared" si="117"/>
        <v>Medium</v>
      </c>
    </row>
    <row r="3211" spans="1:26" x14ac:dyDescent="0.2">
      <c r="A3211" t="s">
        <v>4848</v>
      </c>
      <c r="B3211" t="s">
        <v>1241</v>
      </c>
      <c r="C3211" t="s">
        <v>642</v>
      </c>
      <c r="D3211">
        <v>13000</v>
      </c>
      <c r="E3211">
        <v>16762</v>
      </c>
      <c r="F3211">
        <v>0</v>
      </c>
      <c r="G3211">
        <v>0</v>
      </c>
      <c r="H3211">
        <v>7.1</v>
      </c>
      <c r="I3211">
        <v>91</v>
      </c>
      <c r="J3211">
        <v>135</v>
      </c>
      <c r="K3211">
        <v>45856732</v>
      </c>
      <c r="L3211">
        <v>40000000</v>
      </c>
      <c r="M3211" s="2">
        <f>VLOOKUP(A3211,Sheet2!$A$1:G6935,2,0)</f>
        <v>35452</v>
      </c>
      <c r="N3211" t="str">
        <f>VLOOKUP(A3211,Sheet2!$A$1:G6935,3,0)</f>
        <v>Color</v>
      </c>
      <c r="O3211" t="str">
        <f>VLOOKUP(A3211,Sheet2!$A$1:G6935,4,0)</f>
        <v>Crime</v>
      </c>
      <c r="P3211" t="str">
        <f>VLOOKUP(A3211,Sheet2!$A$1:G6935,5,0)</f>
        <v>English</v>
      </c>
      <c r="Q3211" t="str">
        <f>VLOOKUP(A3211,Sheet2!$A$1:G6935,6,0)</f>
        <v>USA</v>
      </c>
      <c r="R3211" t="str">
        <f>VLOOKUP(A3211,Sheet2!$A$1:G6935,7,0)</f>
        <v>PG-13</v>
      </c>
      <c r="S3211" t="str">
        <f>IF(Table19[[#This Row],[Language]]="English","English","Other language")</f>
        <v>English</v>
      </c>
      <c r="T3211">
        <f>Table19[[#This Row],[Gross Revenue]]-Table19[[#This Row],[Budget]]</f>
        <v>5856732</v>
      </c>
      <c r="U3211" s="1">
        <f>(Table19[[#This Row],[Gross Revenue]]/Table19[[#This Row],[Budget]])-1</f>
        <v>0.14641829999999989</v>
      </c>
      <c r="V3211" t="str">
        <f t="shared" si="115"/>
        <v>131-150 minutes</v>
      </c>
      <c r="W3211">
        <f>Table19[[#This Row],[Profit]]/Table19[[#This Row],[Budget]]*100</f>
        <v>14.641830000000001</v>
      </c>
      <c r="X3211">
        <v>-74533.5</v>
      </c>
      <c r="Y3211">
        <v>-7.4856785714285719E-3</v>
      </c>
      <c r="Z3211" t="str">
        <f t="shared" si="117"/>
        <v>High</v>
      </c>
    </row>
    <row r="3212" spans="1:26" x14ac:dyDescent="0.2">
      <c r="A3212" t="s">
        <v>6022</v>
      </c>
      <c r="B3212" t="s">
        <v>2681</v>
      </c>
      <c r="C3212" t="s">
        <v>1933</v>
      </c>
      <c r="D3212">
        <v>771</v>
      </c>
      <c r="E3212">
        <v>2356</v>
      </c>
      <c r="F3212">
        <v>160</v>
      </c>
      <c r="G3212">
        <v>35000</v>
      </c>
      <c r="H3212">
        <v>6.4</v>
      </c>
      <c r="I3212">
        <v>265</v>
      </c>
      <c r="J3212">
        <v>110</v>
      </c>
      <c r="K3212">
        <v>16005978</v>
      </c>
      <c r="L3212">
        <v>26000000</v>
      </c>
      <c r="M3212" s="2">
        <f>VLOOKUP(A3212,Sheet2!$A$1:G6936,2,0)</f>
        <v>41176</v>
      </c>
      <c r="N3212" t="str">
        <f>VLOOKUP(A3212,Sheet2!$A$1:G6936,3,0)</f>
        <v>Color</v>
      </c>
      <c r="O3212" t="str">
        <f>VLOOKUP(A3212,Sheet2!$A$1:G6936,4,0)</f>
        <v>Crime</v>
      </c>
      <c r="P3212" t="str">
        <f>VLOOKUP(A3212,Sheet2!$A$1:G6936,5,0)</f>
        <v>English</v>
      </c>
      <c r="Q3212" t="str">
        <f>VLOOKUP(A3212,Sheet2!$A$1:G6936,6,0)</f>
        <v>USA</v>
      </c>
      <c r="R3212" t="str">
        <f>VLOOKUP(A3212,Sheet2!$A$1:G6936,7,0)</f>
        <v>R</v>
      </c>
      <c r="S3212" t="str">
        <f>IF(Table19[[#This Row],[Language]]="English","English","Other language")</f>
        <v>English</v>
      </c>
      <c r="T3212">
        <f>Table19[[#This Row],[Gross Revenue]]-Table19[[#This Row],[Budget]]</f>
        <v>-9994022</v>
      </c>
      <c r="U3212" s="1">
        <f>(Table19[[#This Row],[Gross Revenue]]/Table19[[#This Row],[Budget]])-1</f>
        <v>-0.38438546153846154</v>
      </c>
      <c r="V3212" t="str">
        <f t="shared" si="115"/>
        <v>90-110 minutes</v>
      </c>
      <c r="W3212">
        <f>Table19[[#This Row],[Profit]]/Table19[[#This Row],[Budget]]*100</f>
        <v>-38.438546153846154</v>
      </c>
      <c r="X3212">
        <v>-74533.5</v>
      </c>
      <c r="Y3212">
        <v>-7.4856785714285719E-3</v>
      </c>
      <c r="Z3212" t="str">
        <f t="shared" si="117"/>
        <v>Medium</v>
      </c>
    </row>
    <row r="3213" spans="1:26" x14ac:dyDescent="0.2">
      <c r="A3213" t="s">
        <v>6525</v>
      </c>
      <c r="B3213" t="s">
        <v>1671</v>
      </c>
      <c r="C3213" t="s">
        <v>2444</v>
      </c>
      <c r="D3213">
        <v>14000</v>
      </c>
      <c r="E3213">
        <v>14504</v>
      </c>
      <c r="F3213">
        <v>335</v>
      </c>
      <c r="G3213">
        <v>15000</v>
      </c>
      <c r="H3213">
        <v>7.6</v>
      </c>
      <c r="I3213">
        <v>299</v>
      </c>
      <c r="J3213">
        <v>124</v>
      </c>
      <c r="K3213">
        <v>34180954</v>
      </c>
      <c r="L3213">
        <v>32000000</v>
      </c>
      <c r="M3213" s="2">
        <f>VLOOKUP(A3213,Sheet2!$A$1:G6937,2,0)</f>
        <v>39693</v>
      </c>
      <c r="N3213" t="str">
        <f>VLOOKUP(A3213,Sheet2!$A$1:G6937,3,0)</f>
        <v>Color</v>
      </c>
      <c r="O3213" t="str">
        <f>VLOOKUP(A3213,Sheet2!$A$1:G6937,4,0)</f>
        <v>Drama</v>
      </c>
      <c r="P3213" t="str">
        <f>VLOOKUP(A3213,Sheet2!$A$1:G6937,5,0)</f>
        <v>English</v>
      </c>
      <c r="Q3213" t="str">
        <f>VLOOKUP(A3213,Sheet2!$A$1:G6937,6,0)</f>
        <v>USA</v>
      </c>
      <c r="R3213" t="str">
        <f>VLOOKUP(A3213,Sheet2!$A$1:G6937,7,0)</f>
        <v>R</v>
      </c>
      <c r="S3213" t="str">
        <f>IF(Table19[[#This Row],[Language]]="English","English","Other language")</f>
        <v>English</v>
      </c>
      <c r="T3213">
        <f>Table19[[#This Row],[Gross Revenue]]-Table19[[#This Row],[Budget]]</f>
        <v>2180954</v>
      </c>
      <c r="U3213" s="1">
        <f>(Table19[[#This Row],[Gross Revenue]]/Table19[[#This Row],[Budget]])-1</f>
        <v>6.8154812499999995E-2</v>
      </c>
      <c r="V3213" t="str">
        <f t="shared" si="115"/>
        <v>111-130 minutes</v>
      </c>
      <c r="W3213">
        <f>Table19[[#This Row],[Profit]]/Table19[[#This Row],[Budget]]*100</f>
        <v>6.8154812499999995</v>
      </c>
      <c r="X3213">
        <v>-434215.5</v>
      </c>
      <c r="Y3213">
        <v>-0.10115100772200772</v>
      </c>
      <c r="Z3213" t="str">
        <f t="shared" si="117"/>
        <v>Medium</v>
      </c>
    </row>
    <row r="3214" spans="1:26" x14ac:dyDescent="0.2">
      <c r="A3214" t="s">
        <v>3277</v>
      </c>
      <c r="B3214" t="s">
        <v>48</v>
      </c>
      <c r="C3214" t="s">
        <v>49</v>
      </c>
      <c r="D3214">
        <v>960</v>
      </c>
      <c r="E3214">
        <v>972</v>
      </c>
      <c r="F3214">
        <v>2</v>
      </c>
      <c r="G3214">
        <v>131</v>
      </c>
      <c r="H3214">
        <v>2.7</v>
      </c>
      <c r="I3214">
        <v>52</v>
      </c>
      <c r="J3214">
        <v>96</v>
      </c>
      <c r="K3214">
        <v>3713002</v>
      </c>
      <c r="L3214">
        <v>8000000</v>
      </c>
      <c r="M3214" s="2">
        <f>VLOOKUP(A3214,Sheet2!$A$1:G6938,2,0)</f>
        <v>37803</v>
      </c>
      <c r="N3214" t="str">
        <f>VLOOKUP(A3214,Sheet2!$A$1:G6938,3,0)</f>
        <v>Color</v>
      </c>
      <c r="O3214" t="str">
        <f>VLOOKUP(A3214,Sheet2!$A$1:G6938,4,0)</f>
        <v>Documentary</v>
      </c>
      <c r="P3214" t="str">
        <f>VLOOKUP(A3214,Sheet2!$A$1:G6938,5,0)</f>
        <v>English</v>
      </c>
      <c r="Q3214" t="str">
        <f>VLOOKUP(A3214,Sheet2!$A$1:G6938,6,0)</f>
        <v>USA</v>
      </c>
      <c r="R3214" t="str">
        <f>VLOOKUP(A3214,Sheet2!$A$1:G6938,7,0)</f>
        <v>R</v>
      </c>
      <c r="S3214" t="str">
        <f>IF(Table19[[#This Row],[Language]]="English","English","Other language")</f>
        <v>English</v>
      </c>
      <c r="T3214">
        <f>Table19[[#This Row],[Gross Revenue]]-Table19[[#This Row],[Budget]]</f>
        <v>-4286998</v>
      </c>
      <c r="U3214" s="1">
        <f>(Table19[[#This Row],[Gross Revenue]]/Table19[[#This Row],[Budget]])-1</f>
        <v>-0.53587475000000007</v>
      </c>
      <c r="V3214" t="str">
        <f t="shared" si="115"/>
        <v>90-110 minutes</v>
      </c>
      <c r="W3214">
        <f>Table19[[#This Row],[Profit]]/Table19[[#This Row],[Budget]]*100</f>
        <v>-53.587474999999998</v>
      </c>
      <c r="Z3214" t="str">
        <f t="shared" si="117"/>
        <v>Low</v>
      </c>
    </row>
    <row r="3215" spans="1:26" x14ac:dyDescent="0.2">
      <c r="A3215" t="s">
        <v>4041</v>
      </c>
      <c r="B3215" t="s">
        <v>1158</v>
      </c>
      <c r="C3215" t="s">
        <v>654</v>
      </c>
      <c r="D3215">
        <v>327</v>
      </c>
      <c r="E3215">
        <v>960</v>
      </c>
      <c r="F3215">
        <v>81</v>
      </c>
      <c r="G3215">
        <v>0</v>
      </c>
      <c r="H3215">
        <v>5.7</v>
      </c>
      <c r="I3215">
        <v>190</v>
      </c>
      <c r="J3215">
        <v>99</v>
      </c>
      <c r="K3215">
        <v>25117498</v>
      </c>
      <c r="L3215">
        <v>40000000</v>
      </c>
      <c r="M3215" s="2">
        <f>VLOOKUP(A3215,Sheet2!$A$1:G6939,2,0)</f>
        <v>39316</v>
      </c>
      <c r="N3215" t="str">
        <f>VLOOKUP(A3215,Sheet2!$A$1:G6939,3,0)</f>
        <v>Color</v>
      </c>
      <c r="O3215" t="str">
        <f>VLOOKUP(A3215,Sheet2!$A$1:G6939,4,0)</f>
        <v>Horror</v>
      </c>
      <c r="P3215" t="str">
        <f>VLOOKUP(A3215,Sheet2!$A$1:G6939,5,0)</f>
        <v>English</v>
      </c>
      <c r="Q3215" t="str">
        <f>VLOOKUP(A3215,Sheet2!$A$1:G6939,6,0)</f>
        <v>USA</v>
      </c>
      <c r="R3215" t="str">
        <f>VLOOKUP(A3215,Sheet2!$A$1:G6939,7,0)</f>
        <v>R</v>
      </c>
      <c r="S3215" t="str">
        <f>IF(Table19[[#This Row],[Language]]="English","English","Other language")</f>
        <v>English</v>
      </c>
      <c r="T3215">
        <f>Table19[[#This Row],[Gross Revenue]]-Table19[[#This Row],[Budget]]</f>
        <v>-14882502</v>
      </c>
      <c r="U3215" s="1">
        <f>(Table19[[#This Row],[Gross Revenue]]/Table19[[#This Row],[Budget]])-1</f>
        <v>-0.37206254999999999</v>
      </c>
      <c r="V3215" t="str">
        <f t="shared" si="115"/>
        <v>90-110 minutes</v>
      </c>
      <c r="W3215">
        <f>Table19[[#This Row],[Profit]]/Table19[[#This Row],[Budget]]*100</f>
        <v>-37.206254999999999</v>
      </c>
      <c r="X3215">
        <v>16235088</v>
      </c>
      <c r="Y3215">
        <v>1.1909079499999999</v>
      </c>
      <c r="Z3215" t="str">
        <f t="shared" si="117"/>
        <v>High</v>
      </c>
    </row>
    <row r="3216" spans="1:26" x14ac:dyDescent="0.2">
      <c r="A3216" t="s">
        <v>6635</v>
      </c>
      <c r="B3216" t="s">
        <v>3045</v>
      </c>
      <c r="C3216" t="s">
        <v>3046</v>
      </c>
      <c r="D3216">
        <v>24</v>
      </c>
      <c r="E3216">
        <v>29</v>
      </c>
      <c r="F3216">
        <v>63</v>
      </c>
      <c r="G3216">
        <v>0</v>
      </c>
      <c r="H3216">
        <v>7.7</v>
      </c>
      <c r="I3216">
        <v>94</v>
      </c>
      <c r="J3216">
        <v>130</v>
      </c>
      <c r="K3216">
        <v>9473382</v>
      </c>
      <c r="L3216">
        <v>10000000</v>
      </c>
      <c r="M3216" s="2">
        <f>VLOOKUP(A3216,Sheet2!$A$1:G6940,2,0)</f>
        <v>35941</v>
      </c>
      <c r="N3216" t="str">
        <f>VLOOKUP(A3216,Sheet2!$A$1:G6940,3,0)</f>
        <v>Color</v>
      </c>
      <c r="O3216" t="str">
        <f>VLOOKUP(A3216,Sheet2!$A$1:G6940,4,0)</f>
        <v>Drama</v>
      </c>
      <c r="P3216" t="str">
        <f>VLOOKUP(A3216,Sheet2!$A$1:G6940,5,0)</f>
        <v>French</v>
      </c>
      <c r="Q3216" t="str">
        <f>VLOOKUP(A3216,Sheet2!$A$1:G6940,6,0)</f>
        <v>Canada</v>
      </c>
      <c r="R3216" t="str">
        <f>VLOOKUP(A3216,Sheet2!$A$1:G6940,7,0)</f>
        <v>R</v>
      </c>
      <c r="S3216" t="str">
        <f>IF(Table19[[#This Row],[Language]]="English","English","Other language")</f>
        <v>Other language</v>
      </c>
      <c r="T3216">
        <f>Table19[[#This Row],[Gross Revenue]]-Table19[[#This Row],[Budget]]</f>
        <v>-526618</v>
      </c>
      <c r="U3216" s="1">
        <f>(Table19[[#This Row],[Gross Revenue]]/Table19[[#This Row],[Budget]])-1</f>
        <v>-5.2661799999999981E-2</v>
      </c>
      <c r="V3216" t="str">
        <f t="shared" si="115"/>
        <v>111-130 minutes</v>
      </c>
      <c r="W3216">
        <f>Table19[[#This Row],[Profit]]/Table19[[#This Row],[Budget]]*100</f>
        <v>-5.2661800000000003</v>
      </c>
      <c r="X3216">
        <v>-434215.5</v>
      </c>
      <c r="Y3216">
        <v>-0.10115100772200772</v>
      </c>
      <c r="Z3216" t="str">
        <f t="shared" si="117"/>
        <v>Low</v>
      </c>
    </row>
    <row r="3217" spans="1:26" x14ac:dyDescent="0.2">
      <c r="A3217" t="s">
        <v>4052</v>
      </c>
      <c r="B3217" t="s">
        <v>1167</v>
      </c>
      <c r="C3217" t="s">
        <v>234</v>
      </c>
      <c r="D3217">
        <v>510</v>
      </c>
      <c r="E3217">
        <v>1976</v>
      </c>
      <c r="F3217">
        <v>0</v>
      </c>
      <c r="G3217">
        <v>956</v>
      </c>
      <c r="H3217">
        <v>5.7</v>
      </c>
      <c r="I3217">
        <v>95</v>
      </c>
      <c r="J3217">
        <v>110</v>
      </c>
      <c r="K3217">
        <v>33927476</v>
      </c>
      <c r="L3217">
        <v>40000000</v>
      </c>
      <c r="M3217" s="2">
        <f>VLOOKUP(A3217,Sheet2!$A$1:G6941,2,0)</f>
        <v>35715</v>
      </c>
      <c r="N3217" t="str">
        <f>VLOOKUP(A3217,Sheet2!$A$1:G6941,3,0)</f>
        <v>Color</v>
      </c>
      <c r="O3217" t="str">
        <f>VLOOKUP(A3217,Sheet2!$A$1:G6941,4,0)</f>
        <v>Horror</v>
      </c>
      <c r="P3217" t="str">
        <f>VLOOKUP(A3217,Sheet2!$A$1:G6941,5,0)</f>
        <v>English</v>
      </c>
      <c r="Q3217" t="str">
        <f>VLOOKUP(A3217,Sheet2!$A$1:G6941,6,0)</f>
        <v>UK</v>
      </c>
      <c r="R3217" t="str">
        <f>VLOOKUP(A3217,Sheet2!$A$1:G6941,7,0)</f>
        <v>R</v>
      </c>
      <c r="S3217" t="str">
        <f>IF(Table19[[#This Row],[Language]]="English","English","Other language")</f>
        <v>English</v>
      </c>
      <c r="T3217">
        <f>Table19[[#This Row],[Gross Revenue]]-Table19[[#This Row],[Budget]]</f>
        <v>-6072524</v>
      </c>
      <c r="U3217" s="1">
        <f>(Table19[[#This Row],[Gross Revenue]]/Table19[[#This Row],[Budget]])-1</f>
        <v>-0.15181310000000003</v>
      </c>
      <c r="V3217" t="str">
        <f t="shared" si="115"/>
        <v>90-110 minutes</v>
      </c>
      <c r="W3217">
        <f>Table19[[#This Row],[Profit]]/Table19[[#This Row],[Budget]]*100</f>
        <v>-15.18131</v>
      </c>
      <c r="X3217">
        <v>16235088</v>
      </c>
      <c r="Y3217">
        <v>1.1909079499999999</v>
      </c>
      <c r="Z3217" t="str">
        <f t="shared" si="117"/>
        <v>High</v>
      </c>
    </row>
    <row r="3218" spans="1:26" x14ac:dyDescent="0.2">
      <c r="A3218" t="s">
        <v>6794</v>
      </c>
      <c r="B3218" t="s">
        <v>784</v>
      </c>
      <c r="C3218" t="s">
        <v>1141</v>
      </c>
      <c r="D3218">
        <v>12000</v>
      </c>
      <c r="E3218">
        <v>12749</v>
      </c>
      <c r="F3218">
        <v>133</v>
      </c>
      <c r="G3218">
        <v>0</v>
      </c>
      <c r="H3218">
        <v>7.9</v>
      </c>
      <c r="I3218">
        <v>58</v>
      </c>
      <c r="J3218">
        <v>134</v>
      </c>
      <c r="K3218">
        <v>22954968</v>
      </c>
      <c r="L3218">
        <v>11500000</v>
      </c>
      <c r="M3218" s="2">
        <f>VLOOKUP(A3218,Sheet2!$A$1:G6942,2,0)</f>
        <v>34180</v>
      </c>
      <c r="N3218" t="str">
        <f>VLOOKUP(A3218,Sheet2!$A$1:G6942,3,0)</f>
        <v>Color</v>
      </c>
      <c r="O3218" t="str">
        <f>VLOOKUP(A3218,Sheet2!$A$1:G6942,4,0)</f>
        <v>Drama</v>
      </c>
      <c r="P3218" t="str">
        <f>VLOOKUP(A3218,Sheet2!$A$1:G6942,5,0)</f>
        <v>English</v>
      </c>
      <c r="Q3218" t="str">
        <f>VLOOKUP(A3218,Sheet2!$A$1:G6942,6,0)</f>
        <v>UK</v>
      </c>
      <c r="R3218" t="str">
        <f>VLOOKUP(A3218,Sheet2!$A$1:G6942,7,0)</f>
        <v>PG</v>
      </c>
      <c r="S3218" t="str">
        <f>IF(Table19[[#This Row],[Language]]="English","English","Other language")</f>
        <v>English</v>
      </c>
      <c r="T3218">
        <f>Table19[[#This Row],[Gross Revenue]]-Table19[[#This Row],[Budget]]</f>
        <v>11454968</v>
      </c>
      <c r="U3218" s="1">
        <f>(Table19[[#This Row],[Gross Revenue]]/Table19[[#This Row],[Budget]])-1</f>
        <v>0.99608417391304349</v>
      </c>
      <c r="V3218" t="str">
        <f t="shared" si="115"/>
        <v>131-150 minutes</v>
      </c>
      <c r="W3218">
        <f>Table19[[#This Row],[Profit]]/Table19[[#This Row],[Budget]]*100</f>
        <v>99.608417391304343</v>
      </c>
      <c r="X3218">
        <v>-434215.5</v>
      </c>
      <c r="Y3218">
        <v>-0.10115100772200772</v>
      </c>
      <c r="Z3218" t="str">
        <f t="shared" si="117"/>
        <v>Low</v>
      </c>
    </row>
    <row r="3219" spans="1:26" x14ac:dyDescent="0.2">
      <c r="A3219" t="s">
        <v>4465</v>
      </c>
      <c r="B3219" t="s">
        <v>1338</v>
      </c>
      <c r="C3219" t="s">
        <v>1492</v>
      </c>
      <c r="D3219">
        <v>978</v>
      </c>
      <c r="E3219">
        <v>3072</v>
      </c>
      <c r="F3219">
        <v>845</v>
      </c>
      <c r="G3219">
        <v>629</v>
      </c>
      <c r="H3219">
        <v>6.1</v>
      </c>
      <c r="I3219">
        <v>105</v>
      </c>
      <c r="J3219">
        <v>96</v>
      </c>
      <c r="K3219">
        <v>18967571</v>
      </c>
      <c r="L3219">
        <v>30000000</v>
      </c>
      <c r="M3219" s="2">
        <f>VLOOKUP(A3219,Sheet2!$A$1:G6943,2,0)</f>
        <v>35870</v>
      </c>
      <c r="N3219" t="str">
        <f>VLOOKUP(A3219,Sheet2!$A$1:G6943,3,0)</f>
        <v>Color</v>
      </c>
      <c r="O3219" t="str">
        <f>VLOOKUP(A3219,Sheet2!$A$1:G6943,4,0)</f>
        <v>Action</v>
      </c>
      <c r="P3219" t="str">
        <f>VLOOKUP(A3219,Sheet2!$A$1:G6943,5,0)</f>
        <v>English</v>
      </c>
      <c r="Q3219" t="str">
        <f>VLOOKUP(A3219,Sheet2!$A$1:G6943,6,0)</f>
        <v>USA</v>
      </c>
      <c r="R3219" t="str">
        <f>VLOOKUP(A3219,Sheet2!$A$1:G6943,7,0)</f>
        <v>R</v>
      </c>
      <c r="S3219" t="str">
        <f>IF(Table19[[#This Row],[Language]]="English","English","Other language")</f>
        <v>English</v>
      </c>
      <c r="T3219">
        <f>Table19[[#This Row],[Gross Revenue]]-Table19[[#This Row],[Budget]]</f>
        <v>-11032429</v>
      </c>
      <c r="U3219" s="1">
        <f>(Table19[[#This Row],[Gross Revenue]]/Table19[[#This Row],[Budget]])-1</f>
        <v>-0.36774763333333338</v>
      </c>
      <c r="V3219" t="str">
        <f t="shared" si="115"/>
        <v>90-110 minutes</v>
      </c>
      <c r="W3219">
        <f>Table19[[#This Row],[Profit]]/Table19[[#This Row],[Budget]]*100</f>
        <v>-36.774763333333333</v>
      </c>
      <c r="X3219">
        <v>-1289919.5</v>
      </c>
      <c r="Y3219">
        <v>-4.8151417500000002E-2</v>
      </c>
      <c r="Z3219" t="str">
        <f t="shared" si="117"/>
        <v>Medium</v>
      </c>
    </row>
    <row r="3220" spans="1:26" x14ac:dyDescent="0.2">
      <c r="A3220" t="s">
        <v>5043</v>
      </c>
      <c r="B3220" t="s">
        <v>976</v>
      </c>
      <c r="C3220" t="s">
        <v>955</v>
      </c>
      <c r="D3220">
        <v>18000</v>
      </c>
      <c r="E3220">
        <v>24024</v>
      </c>
      <c r="F3220">
        <v>41</v>
      </c>
      <c r="G3220">
        <v>0</v>
      </c>
      <c r="H3220">
        <v>6.5</v>
      </c>
      <c r="I3220">
        <v>118</v>
      </c>
      <c r="J3220">
        <v>118</v>
      </c>
      <c r="K3220">
        <v>44737059</v>
      </c>
      <c r="L3220">
        <v>50000000</v>
      </c>
      <c r="M3220" s="2">
        <f>VLOOKUP(A3220,Sheet2!$A$1:G6944,2,0)</f>
        <v>36784</v>
      </c>
      <c r="N3220" t="str">
        <f>VLOOKUP(A3220,Sheet2!$A$1:G6944,3,0)</f>
        <v>Color</v>
      </c>
      <c r="O3220" t="str">
        <f>VLOOKUP(A3220,Sheet2!$A$1:G6944,4,0)</f>
        <v>Comedy</v>
      </c>
      <c r="P3220" t="str">
        <f>VLOOKUP(A3220,Sheet2!$A$1:G6944,5,0)</f>
        <v>English</v>
      </c>
      <c r="Q3220" t="str">
        <f>VLOOKUP(A3220,Sheet2!$A$1:G6944,6,0)</f>
        <v>USA</v>
      </c>
      <c r="R3220" t="str">
        <f>VLOOKUP(A3220,Sheet2!$A$1:G6944,7,0)</f>
        <v>PG-13</v>
      </c>
      <c r="S3220" t="str">
        <f>IF(Table19[[#This Row],[Language]]="English","English","Other language")</f>
        <v>English</v>
      </c>
      <c r="T3220">
        <f>Table19[[#This Row],[Gross Revenue]]-Table19[[#This Row],[Budget]]</f>
        <v>-5262941</v>
      </c>
      <c r="U3220" s="1">
        <f>(Table19[[#This Row],[Gross Revenue]]/Table19[[#This Row],[Budget]])-1</f>
        <v>-0.10525881999999998</v>
      </c>
      <c r="V3220" t="str">
        <f t="shared" si="115"/>
        <v>111-130 minutes</v>
      </c>
      <c r="W3220">
        <f>Table19[[#This Row],[Profit]]/Table19[[#This Row],[Budget]]*100</f>
        <v>-10.525882000000001</v>
      </c>
      <c r="X3220">
        <v>1637763</v>
      </c>
      <c r="Y3220">
        <v>0.19178668286445014</v>
      </c>
      <c r="Z3220" t="str">
        <f t="shared" si="117"/>
        <v>High</v>
      </c>
    </row>
    <row r="3221" spans="1:26" x14ac:dyDescent="0.2">
      <c r="A3221" t="s">
        <v>6886</v>
      </c>
      <c r="B3221" t="s">
        <v>691</v>
      </c>
      <c r="C3221" t="s">
        <v>2933</v>
      </c>
      <c r="D3221">
        <v>29000</v>
      </c>
      <c r="E3221">
        <v>57108</v>
      </c>
      <c r="F3221">
        <v>0</v>
      </c>
      <c r="G3221">
        <v>190000</v>
      </c>
      <c r="H3221">
        <v>8.1</v>
      </c>
      <c r="I3221">
        <v>556</v>
      </c>
      <c r="J3221">
        <v>156</v>
      </c>
      <c r="K3221">
        <v>183635922</v>
      </c>
      <c r="L3221">
        <v>135000000</v>
      </c>
      <c r="M3221" s="2">
        <f>VLOOKUP(A3221,Sheet2!$A$1:G6945,2,0)</f>
        <v>42171</v>
      </c>
      <c r="N3221" t="str">
        <f>VLOOKUP(A3221,Sheet2!$A$1:G6945,3,0)</f>
        <v>Color</v>
      </c>
      <c r="O3221" t="str">
        <f>VLOOKUP(A3221,Sheet2!$A$1:G6945,4,0)</f>
        <v>Adventure</v>
      </c>
      <c r="P3221" t="str">
        <f>VLOOKUP(A3221,Sheet2!$A$1:G6945,5,0)</f>
        <v>English</v>
      </c>
      <c r="Q3221" t="str">
        <f>VLOOKUP(A3221,Sheet2!$A$1:G6945,6,0)</f>
        <v>USA</v>
      </c>
      <c r="R3221" t="str">
        <f>VLOOKUP(A3221,Sheet2!$A$1:G6945,7,0)</f>
        <v>R</v>
      </c>
      <c r="S3221" t="str">
        <f>IF(Table19[[#This Row],[Language]]="English","English","Other language")</f>
        <v>English</v>
      </c>
      <c r="T3221">
        <f>Table19[[#This Row],[Gross Revenue]]-Table19[[#This Row],[Budget]]</f>
        <v>48635922</v>
      </c>
      <c r="U3221" s="1">
        <f>(Table19[[#This Row],[Gross Revenue]]/Table19[[#This Row],[Budget]])-1</f>
        <v>0.36026608888888889</v>
      </c>
      <c r="V3221" t="str">
        <f t="shared" si="115"/>
        <v>&gt;150 minutes</v>
      </c>
      <c r="W3221">
        <f>Table19[[#This Row],[Profit]]/Table19[[#This Row],[Budget]]*100</f>
        <v>36.026608888888887</v>
      </c>
      <c r="X3221">
        <v>3892693.5</v>
      </c>
      <c r="Y3221">
        <v>0.11726928571428571</v>
      </c>
      <c r="Z3221" t="str">
        <f t="shared" si="117"/>
        <v>High</v>
      </c>
    </row>
    <row r="3222" spans="1:26" x14ac:dyDescent="0.2">
      <c r="A3222" t="s">
        <v>6783</v>
      </c>
      <c r="B3222" t="s">
        <v>730</v>
      </c>
      <c r="C3222" t="s">
        <v>2867</v>
      </c>
      <c r="D3222">
        <v>2000</v>
      </c>
      <c r="E3222">
        <v>6341</v>
      </c>
      <c r="F3222">
        <v>133</v>
      </c>
      <c r="G3222">
        <v>0</v>
      </c>
      <c r="H3222">
        <v>7.9</v>
      </c>
      <c r="I3222">
        <v>80</v>
      </c>
      <c r="J3222">
        <v>193</v>
      </c>
      <c r="K3222">
        <v>21500000</v>
      </c>
      <c r="L3222">
        <v>27000000</v>
      </c>
      <c r="M3222" s="2">
        <f>VLOOKUP(A3222,Sheet2!$A$1:G6946,2,0)</f>
        <v>30398</v>
      </c>
      <c r="N3222" t="str">
        <f>VLOOKUP(A3222,Sheet2!$A$1:G6946,3,0)</f>
        <v>Color</v>
      </c>
      <c r="O3222" t="str">
        <f>VLOOKUP(A3222,Sheet2!$A$1:G6946,4,0)</f>
        <v>Adventure</v>
      </c>
      <c r="P3222" t="str">
        <f>VLOOKUP(A3222,Sheet2!$A$1:G6946,5,0)</f>
        <v>English</v>
      </c>
      <c r="Q3222" t="str">
        <f>VLOOKUP(A3222,Sheet2!$A$1:G6946,6,0)</f>
        <v>USA</v>
      </c>
      <c r="R3222" t="str">
        <f>VLOOKUP(A3222,Sheet2!$A$1:G6946,7,0)</f>
        <v>PG</v>
      </c>
      <c r="S3222" t="str">
        <f>IF(Table19[[#This Row],[Language]]="English","English","Other language")</f>
        <v>English</v>
      </c>
      <c r="T3222">
        <f>Table19[[#This Row],[Gross Revenue]]-Table19[[#This Row],[Budget]]</f>
        <v>-5500000</v>
      </c>
      <c r="U3222" s="1">
        <f>(Table19[[#This Row],[Gross Revenue]]/Table19[[#This Row],[Budget]])-1</f>
        <v>-0.20370370370370372</v>
      </c>
      <c r="V3222" t="str">
        <f t="shared" si="115"/>
        <v>&gt;150 minutes</v>
      </c>
      <c r="W3222">
        <f>Table19[[#This Row],[Profit]]/Table19[[#This Row],[Budget]]*100</f>
        <v>-20.37037037037037</v>
      </c>
      <c r="X3222">
        <v>3892693.5</v>
      </c>
      <c r="Y3222">
        <v>0.11726928571428571</v>
      </c>
      <c r="Z3222" t="str">
        <f t="shared" si="117"/>
        <v>Medium</v>
      </c>
    </row>
    <row r="3223" spans="1:26" x14ac:dyDescent="0.2">
      <c r="A3223" t="s">
        <v>4371</v>
      </c>
      <c r="B3223" t="s">
        <v>784</v>
      </c>
      <c r="C3223" t="s">
        <v>1485</v>
      </c>
      <c r="D3223">
        <v>12000</v>
      </c>
      <c r="E3223">
        <v>19904</v>
      </c>
      <c r="F3223">
        <v>101</v>
      </c>
      <c r="G3223">
        <v>23000</v>
      </c>
      <c r="H3223">
        <v>6</v>
      </c>
      <c r="I3223">
        <v>267</v>
      </c>
      <c r="J3223">
        <v>114</v>
      </c>
      <c r="K3223">
        <v>33037754</v>
      </c>
      <c r="L3223">
        <v>37000000</v>
      </c>
      <c r="M3223" s="2">
        <f>VLOOKUP(A3223,Sheet2!$A$1:G6947,2,0)</f>
        <v>40720</v>
      </c>
      <c r="N3223" t="str">
        <f>VLOOKUP(A3223,Sheet2!$A$1:G6947,3,0)</f>
        <v>Color</v>
      </c>
      <c r="O3223" t="str">
        <f>VLOOKUP(A3223,Sheet2!$A$1:G6947,4,0)</f>
        <v>Drama</v>
      </c>
      <c r="P3223" t="str">
        <f>VLOOKUP(A3223,Sheet2!$A$1:G6947,5,0)</f>
        <v>English</v>
      </c>
      <c r="Q3223" t="str">
        <f>VLOOKUP(A3223,Sheet2!$A$1:G6947,6,0)</f>
        <v>USA</v>
      </c>
      <c r="R3223" t="str">
        <f>VLOOKUP(A3223,Sheet2!$A$1:G6947,7,0)</f>
        <v>PG-13</v>
      </c>
      <c r="S3223" t="str">
        <f>IF(Table19[[#This Row],[Language]]="English","English","Other language")</f>
        <v>English</v>
      </c>
      <c r="T3223">
        <f>Table19[[#This Row],[Gross Revenue]]-Table19[[#This Row],[Budget]]</f>
        <v>-3962246</v>
      </c>
      <c r="U3223" s="1">
        <f>(Table19[[#This Row],[Gross Revenue]]/Table19[[#This Row],[Budget]])-1</f>
        <v>-0.10708772972972969</v>
      </c>
      <c r="V3223" t="str">
        <f t="shared" si="115"/>
        <v>111-130 minutes</v>
      </c>
      <c r="W3223">
        <f>Table19[[#This Row],[Profit]]/Table19[[#This Row],[Budget]]*100</f>
        <v>-10.708772972972973</v>
      </c>
      <c r="X3223">
        <v>-434215.5</v>
      </c>
      <c r="Y3223">
        <v>-0.10115100772200772</v>
      </c>
      <c r="Z3223" t="str">
        <f t="shared" si="117"/>
        <v>Medium</v>
      </c>
    </row>
    <row r="3224" spans="1:26" x14ac:dyDescent="0.2">
      <c r="A3224" t="s">
        <v>4763</v>
      </c>
      <c r="B3224" t="s">
        <v>1685</v>
      </c>
      <c r="C3224" t="s">
        <v>1327</v>
      </c>
      <c r="D3224">
        <v>11000</v>
      </c>
      <c r="E3224">
        <v>12161</v>
      </c>
      <c r="F3224">
        <v>161</v>
      </c>
      <c r="G3224">
        <v>0</v>
      </c>
      <c r="H3224">
        <v>6.3</v>
      </c>
      <c r="I3224">
        <v>42</v>
      </c>
      <c r="J3224">
        <v>111</v>
      </c>
      <c r="K3224">
        <v>46815748</v>
      </c>
      <c r="L3224">
        <v>45000000</v>
      </c>
      <c r="M3224" s="2">
        <f>VLOOKUP(A3224,Sheet2!$A$1:G6948,2,0)</f>
        <v>34429</v>
      </c>
      <c r="N3224" t="str">
        <f>VLOOKUP(A3224,Sheet2!$A$1:G6948,3,0)</f>
        <v>Color</v>
      </c>
      <c r="O3224" t="str">
        <f>VLOOKUP(A3224,Sheet2!$A$1:G6948,4,0)</f>
        <v>Action</v>
      </c>
      <c r="P3224" t="str">
        <f>VLOOKUP(A3224,Sheet2!$A$1:G6948,5,0)</f>
        <v>English</v>
      </c>
      <c r="Q3224" t="str">
        <f>VLOOKUP(A3224,Sheet2!$A$1:G6948,6,0)</f>
        <v>USA</v>
      </c>
      <c r="R3224" t="str">
        <f>VLOOKUP(A3224,Sheet2!$A$1:G6948,7,0)</f>
        <v>PG-13</v>
      </c>
      <c r="S3224" t="str">
        <f>IF(Table19[[#This Row],[Language]]="English","English","Other language")</f>
        <v>English</v>
      </c>
      <c r="T3224">
        <f>Table19[[#This Row],[Gross Revenue]]-Table19[[#This Row],[Budget]]</f>
        <v>1815748</v>
      </c>
      <c r="U3224" s="1">
        <f>(Table19[[#This Row],[Gross Revenue]]/Table19[[#This Row],[Budget]])-1</f>
        <v>4.0349955555555539E-2</v>
      </c>
      <c r="V3224" t="str">
        <f t="shared" si="115"/>
        <v>111-130 minutes</v>
      </c>
      <c r="W3224">
        <f>Table19[[#This Row],[Profit]]/Table19[[#This Row],[Budget]]*100</f>
        <v>4.0349955555555557</v>
      </c>
      <c r="X3224">
        <v>-1289919.5</v>
      </c>
      <c r="Y3224">
        <v>-4.8151417500000002E-2</v>
      </c>
      <c r="Z3224" t="str">
        <f t="shared" si="117"/>
        <v>High</v>
      </c>
    </row>
    <row r="3225" spans="1:26" x14ac:dyDescent="0.2">
      <c r="A3225" t="s">
        <v>6164</v>
      </c>
      <c r="B3225" t="s">
        <v>1274</v>
      </c>
      <c r="C3225" t="s">
        <v>2779</v>
      </c>
      <c r="D3225">
        <v>10000</v>
      </c>
      <c r="E3225">
        <v>23566</v>
      </c>
      <c r="F3225">
        <v>214</v>
      </c>
      <c r="G3225">
        <v>32000</v>
      </c>
      <c r="H3225">
        <v>7.3</v>
      </c>
      <c r="I3225">
        <v>355</v>
      </c>
      <c r="J3225">
        <v>111</v>
      </c>
      <c r="K3225">
        <v>56692</v>
      </c>
      <c r="L3225">
        <v>25000000</v>
      </c>
      <c r="M3225" s="2">
        <f>VLOOKUP(A3225,Sheet2!$A$1:G6949,2,0)</f>
        <v>39916</v>
      </c>
      <c r="N3225" t="str">
        <f>VLOOKUP(A3225,Sheet2!$A$1:G6949,3,0)</f>
        <v>Color</v>
      </c>
      <c r="O3225" t="str">
        <f>VLOOKUP(A3225,Sheet2!$A$1:G6949,4,0)</f>
        <v>Adventure</v>
      </c>
      <c r="P3225" t="str">
        <f>VLOOKUP(A3225,Sheet2!$A$1:G6949,5,0)</f>
        <v>English</v>
      </c>
      <c r="Q3225" t="str">
        <f>VLOOKUP(A3225,Sheet2!$A$1:G6949,6,0)</f>
        <v>USA</v>
      </c>
      <c r="R3225" t="str">
        <f>VLOOKUP(A3225,Sheet2!$A$1:G6949,7,0)</f>
        <v>R</v>
      </c>
      <c r="S3225" t="str">
        <f>IF(Table19[[#This Row],[Language]]="English","English","Other language")</f>
        <v>English</v>
      </c>
      <c r="T3225">
        <f>Table19[[#This Row],[Gross Revenue]]-Table19[[#This Row],[Budget]]</f>
        <v>-24943308</v>
      </c>
      <c r="U3225" s="1">
        <f>(Table19[[#This Row],[Gross Revenue]]/Table19[[#This Row],[Budget]])-1</f>
        <v>-0.99773232000000001</v>
      </c>
      <c r="V3225" t="str">
        <f t="shared" si="115"/>
        <v>111-130 minutes</v>
      </c>
      <c r="W3225">
        <f>Table19[[#This Row],[Profit]]/Table19[[#This Row],[Budget]]*100</f>
        <v>-99.773232000000007</v>
      </c>
      <c r="X3225">
        <v>3892693.5</v>
      </c>
      <c r="Y3225">
        <v>0.11726928571428571</v>
      </c>
      <c r="Z3225" t="str">
        <f t="shared" si="117"/>
        <v>Medium</v>
      </c>
    </row>
    <row r="3226" spans="1:26" x14ac:dyDescent="0.2">
      <c r="A3226" t="s">
        <v>5640</v>
      </c>
      <c r="B3226" t="s">
        <v>387</v>
      </c>
      <c r="C3226" t="s">
        <v>1502</v>
      </c>
      <c r="D3226">
        <v>2000</v>
      </c>
      <c r="E3226">
        <v>3372</v>
      </c>
      <c r="F3226">
        <v>10</v>
      </c>
      <c r="G3226">
        <v>0</v>
      </c>
      <c r="H3226">
        <v>6.9</v>
      </c>
      <c r="I3226">
        <v>82</v>
      </c>
      <c r="J3226">
        <v>89</v>
      </c>
      <c r="K3226">
        <v>50802661</v>
      </c>
      <c r="L3226">
        <v>95000000</v>
      </c>
      <c r="M3226" s="2">
        <f>VLOOKUP(A3226,Sheet2!$A$1:G6950,2,0)</f>
        <v>36854</v>
      </c>
      <c r="N3226" t="str">
        <f>VLOOKUP(A3226,Sheet2!$A$1:G6950,3,0)</f>
        <v>Color</v>
      </c>
      <c r="O3226" t="str">
        <f>VLOOKUP(A3226,Sheet2!$A$1:G6950,4,0)</f>
        <v>Adventure</v>
      </c>
      <c r="P3226" t="str">
        <f>VLOOKUP(A3226,Sheet2!$A$1:G6950,5,0)</f>
        <v>English</v>
      </c>
      <c r="Q3226" t="str">
        <f>VLOOKUP(A3226,Sheet2!$A$1:G6950,6,0)</f>
        <v>USA</v>
      </c>
      <c r="R3226" t="str">
        <f>VLOOKUP(A3226,Sheet2!$A$1:G6950,7,0)</f>
        <v>PG</v>
      </c>
      <c r="S3226" t="str">
        <f>IF(Table19[[#This Row],[Language]]="English","English","Other language")</f>
        <v>English</v>
      </c>
      <c r="T3226">
        <f>Table19[[#This Row],[Gross Revenue]]-Table19[[#This Row],[Budget]]</f>
        <v>-44197339</v>
      </c>
      <c r="U3226" s="1">
        <f>(Table19[[#This Row],[Gross Revenue]]/Table19[[#This Row],[Budget]])-1</f>
        <v>-0.46523514736842109</v>
      </c>
      <c r="V3226" t="str">
        <f t="shared" si="115"/>
        <v>&lt;90 minutes</v>
      </c>
      <c r="W3226">
        <f>Table19[[#This Row],[Profit]]/Table19[[#This Row],[Budget]]*100</f>
        <v>-46.523514736842102</v>
      </c>
      <c r="X3226">
        <v>3892693.5</v>
      </c>
      <c r="Y3226">
        <v>0.11726928571428571</v>
      </c>
      <c r="Z3226" t="str">
        <f t="shared" si="117"/>
        <v>High</v>
      </c>
    </row>
    <row r="3227" spans="1:26" x14ac:dyDescent="0.2">
      <c r="A3227" t="s">
        <v>5597</v>
      </c>
      <c r="B3227" t="s">
        <v>2402</v>
      </c>
      <c r="C3227" t="s">
        <v>2403</v>
      </c>
      <c r="D3227">
        <v>726</v>
      </c>
      <c r="E3227">
        <v>1920</v>
      </c>
      <c r="F3227">
        <v>28</v>
      </c>
      <c r="G3227">
        <v>0</v>
      </c>
      <c r="H3227">
        <v>6.8</v>
      </c>
      <c r="I3227">
        <v>42</v>
      </c>
      <c r="J3227">
        <v>135</v>
      </c>
      <c r="K3227">
        <v>36000000</v>
      </c>
      <c r="L3227">
        <v>5000000</v>
      </c>
      <c r="M3227" s="2">
        <f>VLOOKUP(A3227,Sheet2!$A$1:G6951,2,0)</f>
        <v>19494</v>
      </c>
      <c r="N3227" t="str">
        <f>VLOOKUP(A3227,Sheet2!$A$1:G6951,3,0)</f>
        <v>Color</v>
      </c>
      <c r="O3227" t="str">
        <f>VLOOKUP(A3227,Sheet2!$A$1:G6951,4,0)</f>
        <v>Drama</v>
      </c>
      <c r="P3227" t="str">
        <f>VLOOKUP(A3227,Sheet2!$A$1:G6951,5,0)</f>
        <v>English</v>
      </c>
      <c r="Q3227" t="str">
        <f>VLOOKUP(A3227,Sheet2!$A$1:G6951,6,0)</f>
        <v>USA</v>
      </c>
      <c r="R3227" t="str">
        <f>VLOOKUP(A3227,Sheet2!$A$1:G6951,7,0)</f>
        <v>Unrated</v>
      </c>
      <c r="S3227" t="str">
        <f>IF(Table19[[#This Row],[Language]]="English","English","Other language")</f>
        <v>English</v>
      </c>
      <c r="T3227">
        <f>Table19[[#This Row],[Gross Revenue]]-Table19[[#This Row],[Budget]]</f>
        <v>31000000</v>
      </c>
      <c r="U3227" s="1">
        <f>(Table19[[#This Row],[Gross Revenue]]/Table19[[#This Row],[Budget]])-1</f>
        <v>6.2</v>
      </c>
      <c r="V3227" t="str">
        <f t="shared" si="115"/>
        <v>131-150 minutes</v>
      </c>
      <c r="W3227">
        <f>Table19[[#This Row],[Profit]]/Table19[[#This Row],[Budget]]*100</f>
        <v>620</v>
      </c>
      <c r="X3227">
        <v>-434215.5</v>
      </c>
      <c r="Y3227">
        <v>-0.10115100772200772</v>
      </c>
      <c r="Z3227" t="str">
        <f t="shared" si="117"/>
        <v>Low</v>
      </c>
    </row>
    <row r="3228" spans="1:26" x14ac:dyDescent="0.2">
      <c r="A3228" t="s">
        <v>6354</v>
      </c>
      <c r="B3228" t="s">
        <v>74</v>
      </c>
      <c r="C3228" t="s">
        <v>1176</v>
      </c>
      <c r="D3228">
        <v>12000</v>
      </c>
      <c r="E3228">
        <v>15999</v>
      </c>
      <c r="F3228">
        <v>0</v>
      </c>
      <c r="G3228">
        <v>51000</v>
      </c>
      <c r="H3228">
        <v>7.4</v>
      </c>
      <c r="I3228">
        <v>122</v>
      </c>
      <c r="J3228">
        <v>136</v>
      </c>
      <c r="K3228">
        <v>134006721</v>
      </c>
      <c r="L3228">
        <v>75000000</v>
      </c>
      <c r="M3228" s="2">
        <f>VLOOKUP(A3228,Sheet2!$A$1:G6952,2,0)</f>
        <v>35402</v>
      </c>
      <c r="N3228" t="str">
        <f>VLOOKUP(A3228,Sheet2!$A$1:G6952,3,0)</f>
        <v>Color</v>
      </c>
      <c r="O3228" t="str">
        <f>VLOOKUP(A3228,Sheet2!$A$1:G6952,4,0)</f>
        <v>Action</v>
      </c>
      <c r="P3228" t="str">
        <f>VLOOKUP(A3228,Sheet2!$A$1:G6952,5,0)</f>
        <v>English</v>
      </c>
      <c r="Q3228" t="str">
        <f>VLOOKUP(A3228,Sheet2!$A$1:G6952,6,0)</f>
        <v>USA</v>
      </c>
      <c r="R3228" t="str">
        <f>VLOOKUP(A3228,Sheet2!$A$1:G6952,7,0)</f>
        <v>R</v>
      </c>
      <c r="S3228" t="str">
        <f>IF(Table19[[#This Row],[Language]]="English","English","Other language")</f>
        <v>English</v>
      </c>
      <c r="T3228">
        <f>Table19[[#This Row],[Gross Revenue]]-Table19[[#This Row],[Budget]]</f>
        <v>59006721</v>
      </c>
      <c r="U3228" s="1">
        <f>(Table19[[#This Row],[Gross Revenue]]/Table19[[#This Row],[Budget]])-1</f>
        <v>0.78675628000000009</v>
      </c>
      <c r="V3228" t="str">
        <f t="shared" si="115"/>
        <v>131-150 minutes</v>
      </c>
      <c r="W3228">
        <f>Table19[[#This Row],[Profit]]/Table19[[#This Row],[Budget]]*100</f>
        <v>78.675628000000003</v>
      </c>
      <c r="X3228">
        <v>-1289919.5</v>
      </c>
      <c r="Y3228">
        <v>-4.8151417500000002E-2</v>
      </c>
      <c r="Z3228" t="str">
        <f t="shared" si="117"/>
        <v>High</v>
      </c>
    </row>
    <row r="3229" spans="1:26" x14ac:dyDescent="0.2">
      <c r="A3229" t="s">
        <v>4594</v>
      </c>
      <c r="B3229" t="s">
        <v>247</v>
      </c>
      <c r="C3229" t="s">
        <v>1642</v>
      </c>
      <c r="D3229">
        <v>15000</v>
      </c>
      <c r="E3229">
        <v>33153</v>
      </c>
      <c r="F3229">
        <v>11</v>
      </c>
      <c r="G3229">
        <v>0</v>
      </c>
      <c r="H3229">
        <v>6.2</v>
      </c>
      <c r="I3229">
        <v>132</v>
      </c>
      <c r="J3229">
        <v>102</v>
      </c>
      <c r="K3229">
        <v>6409206</v>
      </c>
      <c r="L3229">
        <v>15000000</v>
      </c>
      <c r="M3229" s="2">
        <f>VLOOKUP(A3229,Sheet2!$A$1:G6953,2,0)</f>
        <v>39790</v>
      </c>
      <c r="N3229" t="str">
        <f>VLOOKUP(A3229,Sheet2!$A$1:G6953,3,0)</f>
        <v>Color</v>
      </c>
      <c r="O3229" t="str">
        <f>VLOOKUP(A3229,Sheet2!$A$1:G6953,4,0)</f>
        <v>Comedy</v>
      </c>
      <c r="P3229" t="str">
        <f>VLOOKUP(A3229,Sheet2!$A$1:G6953,5,0)</f>
        <v>English</v>
      </c>
      <c r="Q3229" t="str">
        <f>VLOOKUP(A3229,Sheet2!$A$1:G6953,6,0)</f>
        <v>USA</v>
      </c>
      <c r="R3229" t="str">
        <f>VLOOKUP(A3229,Sheet2!$A$1:G6953,7,0)</f>
        <v>PG-13</v>
      </c>
      <c r="S3229" t="str">
        <f>IF(Table19[[#This Row],[Language]]="English","English","Other language")</f>
        <v>English</v>
      </c>
      <c r="T3229">
        <f>Table19[[#This Row],[Gross Revenue]]-Table19[[#This Row],[Budget]]</f>
        <v>-8590794</v>
      </c>
      <c r="U3229" s="1">
        <f>(Table19[[#This Row],[Gross Revenue]]/Table19[[#This Row],[Budget]])-1</f>
        <v>-0.5727196</v>
      </c>
      <c r="V3229" t="str">
        <f t="shared" si="115"/>
        <v>90-110 minutes</v>
      </c>
      <c r="W3229">
        <f>Table19[[#This Row],[Profit]]/Table19[[#This Row],[Budget]]*100</f>
        <v>-57.27196</v>
      </c>
      <c r="X3229">
        <v>1637763</v>
      </c>
      <c r="Y3229">
        <v>0.19178668286445014</v>
      </c>
      <c r="Z3229" t="str">
        <f t="shared" si="117"/>
        <v>Medium</v>
      </c>
    </row>
    <row r="3230" spans="1:26" x14ac:dyDescent="0.2">
      <c r="A3230" t="s">
        <v>5858</v>
      </c>
      <c r="B3230" t="s">
        <v>730</v>
      </c>
      <c r="C3230" t="s">
        <v>1450</v>
      </c>
      <c r="D3230">
        <v>2000</v>
      </c>
      <c r="E3230">
        <v>6657</v>
      </c>
      <c r="F3230">
        <v>102</v>
      </c>
      <c r="G3230">
        <v>0</v>
      </c>
      <c r="H3230">
        <v>7</v>
      </c>
      <c r="I3230">
        <v>92</v>
      </c>
      <c r="J3230">
        <v>127</v>
      </c>
      <c r="K3230">
        <v>75597042</v>
      </c>
      <c r="L3230">
        <v>20000000</v>
      </c>
      <c r="M3230" s="2">
        <f>VLOOKUP(A3230,Sheet2!$A$1:G6954,2,0)</f>
        <v>37552</v>
      </c>
      <c r="N3230" t="str">
        <f>VLOOKUP(A3230,Sheet2!$A$1:G6954,3,0)</f>
        <v>Color</v>
      </c>
      <c r="O3230" t="str">
        <f>VLOOKUP(A3230,Sheet2!$A$1:G6954,4,0)</f>
        <v>Drama</v>
      </c>
      <c r="P3230" t="str">
        <f>VLOOKUP(A3230,Sheet2!$A$1:G6954,5,0)</f>
        <v>English</v>
      </c>
      <c r="Q3230" t="str">
        <f>VLOOKUP(A3230,Sheet2!$A$1:G6954,6,0)</f>
        <v>USA</v>
      </c>
      <c r="R3230" t="str">
        <f>VLOOKUP(A3230,Sheet2!$A$1:G6954,7,0)</f>
        <v>G</v>
      </c>
      <c r="S3230" t="str">
        <f>IF(Table19[[#This Row],[Language]]="English","English","Other language")</f>
        <v>English</v>
      </c>
      <c r="T3230">
        <f>Table19[[#This Row],[Gross Revenue]]-Table19[[#This Row],[Budget]]</f>
        <v>55597042</v>
      </c>
      <c r="U3230" s="1">
        <f>(Table19[[#This Row],[Gross Revenue]]/Table19[[#This Row],[Budget]])-1</f>
        <v>2.7798520999999998</v>
      </c>
      <c r="V3230" t="str">
        <f t="shared" si="115"/>
        <v>111-130 minutes</v>
      </c>
      <c r="W3230">
        <f>Table19[[#This Row],[Profit]]/Table19[[#This Row],[Budget]]*100</f>
        <v>277.98521</v>
      </c>
      <c r="X3230">
        <v>-434215.5</v>
      </c>
      <c r="Y3230">
        <v>-0.10115100772200772</v>
      </c>
      <c r="Z3230" t="str">
        <f t="shared" si="117"/>
        <v>Medium</v>
      </c>
    </row>
    <row r="3231" spans="1:26" x14ac:dyDescent="0.2">
      <c r="A3231" t="s">
        <v>3525</v>
      </c>
      <c r="B3231" t="s">
        <v>481</v>
      </c>
      <c r="C3231" t="s">
        <v>482</v>
      </c>
      <c r="D3231">
        <v>3000</v>
      </c>
      <c r="E3231">
        <v>5349</v>
      </c>
      <c r="F3231">
        <v>26</v>
      </c>
      <c r="G3231">
        <v>0</v>
      </c>
      <c r="H3231">
        <v>4.8</v>
      </c>
      <c r="I3231">
        <v>138</v>
      </c>
      <c r="J3231">
        <v>91</v>
      </c>
      <c r="K3231">
        <v>37300107</v>
      </c>
      <c r="L3231">
        <v>16000000</v>
      </c>
      <c r="M3231" s="2">
        <f>VLOOKUP(A3231,Sheet2!$A$1:G6955,2,0)</f>
        <v>40545</v>
      </c>
      <c r="N3231" t="str">
        <f>VLOOKUP(A3231,Sheet2!$A$1:G6955,3,0)</f>
        <v>Color</v>
      </c>
      <c r="O3231" t="str">
        <f>VLOOKUP(A3231,Sheet2!$A$1:G6955,4,0)</f>
        <v>Drama</v>
      </c>
      <c r="P3231" t="str">
        <f>VLOOKUP(A3231,Sheet2!$A$1:G6955,5,0)</f>
        <v>English</v>
      </c>
      <c r="Q3231" t="str">
        <f>VLOOKUP(A3231,Sheet2!$A$1:G6955,6,0)</f>
        <v>USA</v>
      </c>
      <c r="R3231" t="str">
        <f>VLOOKUP(A3231,Sheet2!$A$1:G6955,7,0)</f>
        <v>PG-13</v>
      </c>
      <c r="S3231" t="str">
        <f>IF(Table19[[#This Row],[Language]]="English","English","Other language")</f>
        <v>English</v>
      </c>
      <c r="T3231">
        <f>Table19[[#This Row],[Gross Revenue]]-Table19[[#This Row],[Budget]]</f>
        <v>21300107</v>
      </c>
      <c r="U3231" s="1">
        <f>(Table19[[#This Row],[Gross Revenue]]/Table19[[#This Row],[Budget]])-1</f>
        <v>1.3312566874999998</v>
      </c>
      <c r="V3231" t="str">
        <f t="shared" si="115"/>
        <v>90-110 minutes</v>
      </c>
      <c r="W3231">
        <f>Table19[[#This Row],[Profit]]/Table19[[#This Row],[Budget]]*100</f>
        <v>133.12566875000002</v>
      </c>
      <c r="X3231">
        <v>-434215.5</v>
      </c>
      <c r="Y3231">
        <v>-0.10115100772200772</v>
      </c>
      <c r="Z3231" t="str">
        <f t="shared" si="117"/>
        <v>Medium</v>
      </c>
    </row>
    <row r="3232" spans="1:26" x14ac:dyDescent="0.2">
      <c r="A3232" t="s">
        <v>5712</v>
      </c>
      <c r="B3232" t="s">
        <v>199</v>
      </c>
      <c r="C3232" t="s">
        <v>2478</v>
      </c>
      <c r="D3232">
        <v>563</v>
      </c>
      <c r="E3232">
        <v>1097</v>
      </c>
      <c r="F3232">
        <v>43</v>
      </c>
      <c r="G3232">
        <v>1000</v>
      </c>
      <c r="H3232">
        <v>6.9</v>
      </c>
      <c r="I3232">
        <v>32</v>
      </c>
      <c r="J3232">
        <v>125</v>
      </c>
      <c r="K3232">
        <v>29200000</v>
      </c>
      <c r="L3232">
        <v>8500000</v>
      </c>
      <c r="M3232" s="2">
        <f>VLOOKUP(A3232,Sheet2!$A$1:G6956,2,0)</f>
        <v>28983</v>
      </c>
      <c r="N3232" t="str">
        <f>VLOOKUP(A3232,Sheet2!$A$1:G6956,3,0)</f>
        <v>Color</v>
      </c>
      <c r="O3232" t="str">
        <f>VLOOKUP(A3232,Sheet2!$A$1:G6956,4,0)</f>
        <v>Drama</v>
      </c>
      <c r="P3232" t="str">
        <f>VLOOKUP(A3232,Sheet2!$A$1:G6956,5,0)</f>
        <v>English</v>
      </c>
      <c r="Q3232" t="str">
        <f>VLOOKUP(A3232,Sheet2!$A$1:G6956,6,0)</f>
        <v>USA</v>
      </c>
      <c r="R3232" t="str">
        <f>VLOOKUP(A3232,Sheet2!$A$1:G6956,7,0)</f>
        <v>R</v>
      </c>
      <c r="S3232" t="str">
        <f>IF(Table19[[#This Row],[Language]]="English","English","Other language")</f>
        <v>English</v>
      </c>
      <c r="T3232">
        <f>Table19[[#This Row],[Gross Revenue]]-Table19[[#This Row],[Budget]]</f>
        <v>20700000</v>
      </c>
      <c r="U3232" s="1">
        <f>(Table19[[#This Row],[Gross Revenue]]/Table19[[#This Row],[Budget]])-1</f>
        <v>2.4352941176470586</v>
      </c>
      <c r="V3232" t="str">
        <f t="shared" si="115"/>
        <v>111-130 minutes</v>
      </c>
      <c r="W3232">
        <f>Table19[[#This Row],[Profit]]/Table19[[#This Row],[Budget]]*100</f>
        <v>243.52941176470586</v>
      </c>
      <c r="X3232">
        <v>-434215.5</v>
      </c>
      <c r="Y3232">
        <v>-0.10115100772200772</v>
      </c>
      <c r="Z3232" t="str">
        <f t="shared" si="117"/>
        <v>Low</v>
      </c>
    </row>
    <row r="3233" spans="1:26" x14ac:dyDescent="0.2">
      <c r="A3233" t="s">
        <v>6561</v>
      </c>
      <c r="B3233" t="s">
        <v>588</v>
      </c>
      <c r="C3233" t="s">
        <v>2610</v>
      </c>
      <c r="D3233">
        <v>13000</v>
      </c>
      <c r="E3233">
        <v>14609</v>
      </c>
      <c r="F3233">
        <v>0</v>
      </c>
      <c r="G3233">
        <v>0</v>
      </c>
      <c r="H3233">
        <v>7.6</v>
      </c>
      <c r="I3233">
        <v>220</v>
      </c>
      <c r="J3233">
        <v>110</v>
      </c>
      <c r="K3233">
        <v>52353636</v>
      </c>
      <c r="L3233">
        <v>21000000</v>
      </c>
      <c r="M3233" s="2">
        <f>VLOOKUP(A3233,Sheet2!$A$1:G6957,2,0)</f>
        <v>37109</v>
      </c>
      <c r="N3233" t="str">
        <f>VLOOKUP(A3233,Sheet2!$A$1:G6957,3,0)</f>
        <v>Color</v>
      </c>
      <c r="O3233" t="str">
        <f>VLOOKUP(A3233,Sheet2!$A$1:G6957,4,0)</f>
        <v>Comedy</v>
      </c>
      <c r="P3233" t="str">
        <f>VLOOKUP(A3233,Sheet2!$A$1:G6957,5,0)</f>
        <v>English</v>
      </c>
      <c r="Q3233" t="str">
        <f>VLOOKUP(A3233,Sheet2!$A$1:G6957,6,0)</f>
        <v>USA</v>
      </c>
      <c r="R3233" t="str">
        <f>VLOOKUP(A3233,Sheet2!$A$1:G6957,7,0)</f>
        <v>R</v>
      </c>
      <c r="S3233" t="str">
        <f>IF(Table19[[#This Row],[Language]]="English","English","Other language")</f>
        <v>English</v>
      </c>
      <c r="T3233">
        <f>Table19[[#This Row],[Gross Revenue]]-Table19[[#This Row],[Budget]]</f>
        <v>31353636</v>
      </c>
      <c r="U3233" s="1">
        <f>(Table19[[#This Row],[Gross Revenue]]/Table19[[#This Row],[Budget]])-1</f>
        <v>1.4930302857142856</v>
      </c>
      <c r="V3233" t="str">
        <f t="shared" si="115"/>
        <v>90-110 minutes</v>
      </c>
      <c r="W3233">
        <f>Table19[[#This Row],[Profit]]/Table19[[#This Row],[Budget]]*100</f>
        <v>149.30302857142857</v>
      </c>
      <c r="X3233">
        <v>1637763</v>
      </c>
      <c r="Y3233">
        <v>0.19178668286445014</v>
      </c>
      <c r="Z3233" t="str">
        <f t="shared" si="117"/>
        <v>Medium</v>
      </c>
    </row>
    <row r="3234" spans="1:26" x14ac:dyDescent="0.2">
      <c r="A3234" t="s">
        <v>4301</v>
      </c>
      <c r="B3234" t="s">
        <v>1096</v>
      </c>
      <c r="C3234" t="s">
        <v>1421</v>
      </c>
      <c r="D3234">
        <v>971</v>
      </c>
      <c r="E3234">
        <v>3438</v>
      </c>
      <c r="F3234">
        <v>5</v>
      </c>
      <c r="G3234">
        <v>418</v>
      </c>
      <c r="H3234">
        <v>5.9</v>
      </c>
      <c r="I3234">
        <v>45</v>
      </c>
      <c r="J3234">
        <v>83</v>
      </c>
      <c r="K3234">
        <v>100491683</v>
      </c>
      <c r="L3234">
        <v>24000000</v>
      </c>
      <c r="M3234" s="2">
        <f>VLOOKUP(A3234,Sheet2!$A$1:G6958,2,0)</f>
        <v>36146</v>
      </c>
      <c r="N3234" t="str">
        <f>VLOOKUP(A3234,Sheet2!$A$1:G6958,3,0)</f>
        <v>Color</v>
      </c>
      <c r="O3234" t="str">
        <f>VLOOKUP(A3234,Sheet2!$A$1:G6958,4,0)</f>
        <v>Adventure</v>
      </c>
      <c r="P3234" t="str">
        <f>VLOOKUP(A3234,Sheet2!$A$1:G6958,5,0)</f>
        <v>English</v>
      </c>
      <c r="Q3234" t="str">
        <f>VLOOKUP(A3234,Sheet2!$A$1:G6958,6,0)</f>
        <v>USA</v>
      </c>
      <c r="R3234" t="str">
        <f>VLOOKUP(A3234,Sheet2!$A$1:G6958,7,0)</f>
        <v>G</v>
      </c>
      <c r="S3234" t="str">
        <f>IF(Table19[[#This Row],[Language]]="English","English","Other language")</f>
        <v>English</v>
      </c>
      <c r="T3234">
        <f>Table19[[#This Row],[Gross Revenue]]-Table19[[#This Row],[Budget]]</f>
        <v>76491683</v>
      </c>
      <c r="U3234" s="1">
        <f>(Table19[[#This Row],[Gross Revenue]]/Table19[[#This Row],[Budget]])-1</f>
        <v>3.1871534583333334</v>
      </c>
      <c r="V3234" t="str">
        <f t="shared" si="115"/>
        <v>&lt;90 minutes</v>
      </c>
      <c r="W3234">
        <f>Table19[[#This Row],[Profit]]/Table19[[#This Row],[Budget]]*100</f>
        <v>318.71534583333334</v>
      </c>
      <c r="X3234">
        <v>3892693.5</v>
      </c>
      <c r="Y3234">
        <v>0.11726928571428571</v>
      </c>
      <c r="Z3234" t="str">
        <f t="shared" si="117"/>
        <v>Medium</v>
      </c>
    </row>
    <row r="3235" spans="1:26" x14ac:dyDescent="0.2">
      <c r="A3235" t="s">
        <v>4289</v>
      </c>
      <c r="B3235" t="s">
        <v>48</v>
      </c>
      <c r="C3235" t="s">
        <v>1412</v>
      </c>
      <c r="D3235">
        <v>960</v>
      </c>
      <c r="E3235">
        <v>1749</v>
      </c>
      <c r="F3235">
        <v>27</v>
      </c>
      <c r="G3235">
        <v>0</v>
      </c>
      <c r="H3235">
        <v>5.9</v>
      </c>
      <c r="I3235">
        <v>233</v>
      </c>
      <c r="J3235">
        <v>93</v>
      </c>
      <c r="K3235">
        <v>17427926</v>
      </c>
      <c r="L3235">
        <v>8000000</v>
      </c>
      <c r="M3235" s="2">
        <f>VLOOKUP(A3235,Sheet2!$A$1:G6959,2,0)</f>
        <v>39463</v>
      </c>
      <c r="N3235" t="str">
        <f>VLOOKUP(A3235,Sheet2!$A$1:G6959,3,0)</f>
        <v>Color</v>
      </c>
      <c r="O3235" t="str">
        <f>VLOOKUP(A3235,Sheet2!$A$1:G6959,4,0)</f>
        <v>Horror</v>
      </c>
      <c r="P3235" t="str">
        <f>VLOOKUP(A3235,Sheet2!$A$1:G6959,5,0)</f>
        <v>English</v>
      </c>
      <c r="Q3235" t="str">
        <f>VLOOKUP(A3235,Sheet2!$A$1:G6959,6,0)</f>
        <v>USA</v>
      </c>
      <c r="R3235" t="str">
        <f>VLOOKUP(A3235,Sheet2!$A$1:G6959,7,0)</f>
        <v>R</v>
      </c>
      <c r="S3235" t="str">
        <f>IF(Table19[[#This Row],[Language]]="English","English","Other language")</f>
        <v>English</v>
      </c>
      <c r="T3235">
        <f>Table19[[#This Row],[Gross Revenue]]-Table19[[#This Row],[Budget]]</f>
        <v>9427926</v>
      </c>
      <c r="U3235" s="1">
        <f>(Table19[[#This Row],[Gross Revenue]]/Table19[[#This Row],[Budget]])-1</f>
        <v>1.1784907499999999</v>
      </c>
      <c r="V3235" t="str">
        <f t="shared" si="115"/>
        <v>90-110 minutes</v>
      </c>
      <c r="W3235">
        <f>Table19[[#This Row],[Profit]]/Table19[[#This Row],[Budget]]*100</f>
        <v>117.849075</v>
      </c>
      <c r="X3235">
        <v>16235088</v>
      </c>
      <c r="Y3235">
        <v>1.1909079499999999</v>
      </c>
      <c r="Z3235" t="str">
        <f t="shared" si="117"/>
        <v>Low</v>
      </c>
    </row>
    <row r="3236" spans="1:26" x14ac:dyDescent="0.2">
      <c r="A3236" t="s">
        <v>5410</v>
      </c>
      <c r="B3236" t="s">
        <v>430</v>
      </c>
      <c r="C3236" t="s">
        <v>2280</v>
      </c>
      <c r="D3236">
        <v>16000</v>
      </c>
      <c r="E3236">
        <v>19928</v>
      </c>
      <c r="F3236">
        <v>675</v>
      </c>
      <c r="G3236">
        <v>0</v>
      </c>
      <c r="H3236">
        <v>6.7</v>
      </c>
      <c r="I3236">
        <v>143</v>
      </c>
      <c r="J3236">
        <v>110</v>
      </c>
      <c r="K3236">
        <v>6525762</v>
      </c>
      <c r="L3236">
        <v>4000000</v>
      </c>
      <c r="M3236" s="2">
        <f>VLOOKUP(A3236,Sheet2!$A$1:G6960,2,0)</f>
        <v>37438</v>
      </c>
      <c r="N3236" t="str">
        <f>VLOOKUP(A3236,Sheet2!$A$1:G6960,3,0)</f>
        <v>Color</v>
      </c>
      <c r="O3236" t="str">
        <f>VLOOKUP(A3236,Sheet2!$A$1:G6960,4,0)</f>
        <v>Comedy</v>
      </c>
      <c r="P3236" t="str">
        <f>VLOOKUP(A3236,Sheet2!$A$1:G6960,5,0)</f>
        <v>English</v>
      </c>
      <c r="Q3236" t="str">
        <f>VLOOKUP(A3236,Sheet2!$A$1:G6960,6,0)</f>
        <v>USA</v>
      </c>
      <c r="R3236" t="str">
        <f>VLOOKUP(A3236,Sheet2!$A$1:G6960,7,0)</f>
        <v>R</v>
      </c>
      <c r="S3236" t="str">
        <f>IF(Table19[[#This Row],[Language]]="English","English","Other language")</f>
        <v>English</v>
      </c>
      <c r="T3236">
        <f>Table19[[#This Row],[Gross Revenue]]-Table19[[#This Row],[Budget]]</f>
        <v>2525762</v>
      </c>
      <c r="U3236" s="1">
        <f>(Table19[[#This Row],[Gross Revenue]]/Table19[[#This Row],[Budget]])-1</f>
        <v>0.63144050000000007</v>
      </c>
      <c r="V3236" t="str">
        <f t="shared" si="115"/>
        <v>90-110 minutes</v>
      </c>
      <c r="W3236">
        <f>Table19[[#This Row],[Profit]]/Table19[[#This Row],[Budget]]*100</f>
        <v>63.144049999999993</v>
      </c>
      <c r="X3236">
        <v>1637763</v>
      </c>
      <c r="Y3236">
        <v>0.19178668286445014</v>
      </c>
      <c r="Z3236" t="str">
        <f t="shared" si="117"/>
        <v>Low</v>
      </c>
    </row>
    <row r="3237" spans="1:26" x14ac:dyDescent="0.2">
      <c r="A3237" t="s">
        <v>5168</v>
      </c>
      <c r="B3237" t="s">
        <v>718</v>
      </c>
      <c r="C3237" t="s">
        <v>2137</v>
      </c>
      <c r="D3237">
        <v>17000</v>
      </c>
      <c r="E3237">
        <v>21711</v>
      </c>
      <c r="F3237">
        <v>50</v>
      </c>
      <c r="G3237">
        <v>0</v>
      </c>
      <c r="H3237">
        <v>6.6</v>
      </c>
      <c r="I3237">
        <v>259</v>
      </c>
      <c r="J3237">
        <v>106</v>
      </c>
      <c r="K3237">
        <v>3571735</v>
      </c>
      <c r="L3237">
        <v>10000000</v>
      </c>
      <c r="M3237" s="2">
        <f>VLOOKUP(A3237,Sheet2!$A$1:G6961,2,0)</f>
        <v>40202</v>
      </c>
      <c r="N3237" t="str">
        <f>VLOOKUP(A3237,Sheet2!$A$1:G6961,3,0)</f>
        <v>Color</v>
      </c>
      <c r="O3237" t="str">
        <f>VLOOKUP(A3237,Sheet2!$A$1:G6961,4,0)</f>
        <v>Biography</v>
      </c>
      <c r="P3237" t="str">
        <f>VLOOKUP(A3237,Sheet2!$A$1:G6961,5,0)</f>
        <v>English</v>
      </c>
      <c r="Q3237" t="str">
        <f>VLOOKUP(A3237,Sheet2!$A$1:G6961,6,0)</f>
        <v>USA</v>
      </c>
      <c r="R3237" t="str">
        <f>VLOOKUP(A3237,Sheet2!$A$1:G6961,7,0)</f>
        <v>R</v>
      </c>
      <c r="S3237" t="str">
        <f>IF(Table19[[#This Row],[Language]]="English","English","Other language")</f>
        <v>English</v>
      </c>
      <c r="T3237">
        <f>Table19[[#This Row],[Gross Revenue]]-Table19[[#This Row],[Budget]]</f>
        <v>-6428265</v>
      </c>
      <c r="U3237" s="1">
        <f>(Table19[[#This Row],[Gross Revenue]]/Table19[[#This Row],[Budget]])-1</f>
        <v>-0.64282649999999997</v>
      </c>
      <c r="V3237" t="str">
        <f t="shared" si="115"/>
        <v>90-110 minutes</v>
      </c>
      <c r="W3237">
        <f>Table19[[#This Row],[Profit]]/Table19[[#This Row],[Budget]]*100</f>
        <v>-64.28264999999999</v>
      </c>
      <c r="X3237">
        <v>-1289919.5</v>
      </c>
      <c r="Y3237">
        <v>-4.8151417500000002E-2</v>
      </c>
      <c r="Z3237" t="str">
        <f t="shared" si="117"/>
        <v>Low</v>
      </c>
    </row>
    <row r="3238" spans="1:26" x14ac:dyDescent="0.2">
      <c r="A3238" t="s">
        <v>5348</v>
      </c>
      <c r="B3238" t="s">
        <v>700</v>
      </c>
      <c r="C3238" t="s">
        <v>1335</v>
      </c>
      <c r="D3238">
        <v>12000</v>
      </c>
      <c r="E3238">
        <v>16930</v>
      </c>
      <c r="F3238">
        <v>532</v>
      </c>
      <c r="G3238">
        <v>0</v>
      </c>
      <c r="H3238">
        <v>6.7</v>
      </c>
      <c r="I3238">
        <v>151</v>
      </c>
      <c r="J3238">
        <v>104</v>
      </c>
      <c r="K3238">
        <v>47592825</v>
      </c>
      <c r="L3238">
        <v>85000000</v>
      </c>
      <c r="M3238" s="2">
        <f>VLOOKUP(A3238,Sheet2!$A$1:G6962,2,0)</f>
        <v>37673</v>
      </c>
      <c r="N3238" t="str">
        <f>VLOOKUP(A3238,Sheet2!$A$1:G6962,3,0)</f>
        <v>Color</v>
      </c>
      <c r="O3238" t="str">
        <f>VLOOKUP(A3238,Sheet2!$A$1:G6962,4,0)</f>
        <v>Action</v>
      </c>
      <c r="P3238" t="str">
        <f>VLOOKUP(A3238,Sheet2!$A$1:G6962,5,0)</f>
        <v>English</v>
      </c>
      <c r="Q3238" t="str">
        <f>VLOOKUP(A3238,Sheet2!$A$1:G6962,6,0)</f>
        <v>USA</v>
      </c>
      <c r="R3238" t="str">
        <f>VLOOKUP(A3238,Sheet2!$A$1:G6962,7,0)</f>
        <v>PG-13</v>
      </c>
      <c r="S3238" t="str">
        <f>IF(Table19[[#This Row],[Language]]="English","English","Other language")</f>
        <v>English</v>
      </c>
      <c r="T3238">
        <f>Table19[[#This Row],[Gross Revenue]]-Table19[[#This Row],[Budget]]</f>
        <v>-37407175</v>
      </c>
      <c r="U3238" s="1">
        <f>(Table19[[#This Row],[Gross Revenue]]/Table19[[#This Row],[Budget]])-1</f>
        <v>-0.44008441176470592</v>
      </c>
      <c r="V3238" t="str">
        <f t="shared" si="115"/>
        <v>90-110 minutes</v>
      </c>
      <c r="W3238">
        <f>Table19[[#This Row],[Profit]]/Table19[[#This Row],[Budget]]*100</f>
        <v>-44.008441176470583</v>
      </c>
      <c r="X3238">
        <v>-1289919.5</v>
      </c>
      <c r="Y3238">
        <v>-4.8151417500000002E-2</v>
      </c>
      <c r="Z3238" t="str">
        <f t="shared" si="117"/>
        <v>High</v>
      </c>
    </row>
    <row r="3239" spans="1:26" x14ac:dyDescent="0.2">
      <c r="A3239" t="s">
        <v>5236</v>
      </c>
      <c r="B3239" t="s">
        <v>2175</v>
      </c>
      <c r="C3239" t="s">
        <v>2176</v>
      </c>
      <c r="D3239">
        <v>581</v>
      </c>
      <c r="E3239">
        <v>2373</v>
      </c>
      <c r="F3239">
        <v>343</v>
      </c>
      <c r="G3239">
        <v>0</v>
      </c>
      <c r="H3239">
        <v>6.6</v>
      </c>
      <c r="I3239">
        <v>120</v>
      </c>
      <c r="J3239">
        <v>101</v>
      </c>
      <c r="K3239">
        <v>38122105</v>
      </c>
      <c r="L3239">
        <v>27000000</v>
      </c>
      <c r="M3239" s="2">
        <f>VLOOKUP(A3239,Sheet2!$A$1:G6963,2,0)</f>
        <v>31865</v>
      </c>
      <c r="N3239" t="str">
        <f>VLOOKUP(A3239,Sheet2!$A$1:G6963,3,0)</f>
        <v>Color</v>
      </c>
      <c r="O3239" t="str">
        <f>VLOOKUP(A3239,Sheet2!$A$1:G6963,4,0)</f>
        <v>Action</v>
      </c>
      <c r="P3239" t="str">
        <f>VLOOKUP(A3239,Sheet2!$A$1:G6963,5,0)</f>
        <v>English</v>
      </c>
      <c r="Q3239" t="str">
        <f>VLOOKUP(A3239,Sheet2!$A$1:G6963,6,0)</f>
        <v>USA</v>
      </c>
      <c r="R3239" t="str">
        <f>VLOOKUP(A3239,Sheet2!$A$1:G6963,7,0)</f>
        <v>R</v>
      </c>
      <c r="S3239" t="str">
        <f>IF(Table19[[#This Row],[Language]]="English","English","Other language")</f>
        <v>English</v>
      </c>
      <c r="T3239">
        <f>Table19[[#This Row],[Gross Revenue]]-Table19[[#This Row],[Budget]]</f>
        <v>11122105</v>
      </c>
      <c r="U3239" s="1">
        <f>(Table19[[#This Row],[Gross Revenue]]/Table19[[#This Row],[Budget]])-1</f>
        <v>0.41192981481481472</v>
      </c>
      <c r="V3239" t="str">
        <f t="shared" si="115"/>
        <v>90-110 minutes</v>
      </c>
      <c r="W3239">
        <f>Table19[[#This Row],[Profit]]/Table19[[#This Row],[Budget]]*100</f>
        <v>41.192981481481482</v>
      </c>
      <c r="X3239">
        <v>-1289919.5</v>
      </c>
      <c r="Y3239">
        <v>-4.8151417500000002E-2</v>
      </c>
      <c r="Z3239" t="str">
        <f t="shared" si="117"/>
        <v>Medium</v>
      </c>
    </row>
    <row r="3240" spans="1:26" x14ac:dyDescent="0.2">
      <c r="A3240" t="s">
        <v>4624</v>
      </c>
      <c r="B3240" t="s">
        <v>1705</v>
      </c>
      <c r="C3240" t="s">
        <v>1617</v>
      </c>
      <c r="D3240">
        <v>192</v>
      </c>
      <c r="E3240">
        <v>475</v>
      </c>
      <c r="F3240">
        <v>176</v>
      </c>
      <c r="G3240">
        <v>0</v>
      </c>
      <c r="H3240">
        <v>6.2</v>
      </c>
      <c r="I3240">
        <v>64</v>
      </c>
      <c r="J3240">
        <v>116</v>
      </c>
      <c r="K3240">
        <v>61355436</v>
      </c>
      <c r="L3240">
        <v>68000000</v>
      </c>
      <c r="M3240" s="2">
        <f>VLOOKUP(A3240,Sheet2!$A$1:G6964,2,0)</f>
        <v>35616</v>
      </c>
      <c r="N3240" t="str">
        <f>VLOOKUP(A3240,Sheet2!$A$1:G6964,3,0)</f>
        <v>Color</v>
      </c>
      <c r="O3240" t="str">
        <f>VLOOKUP(A3240,Sheet2!$A$1:G6964,4,0)</f>
        <v>Action</v>
      </c>
      <c r="P3240" t="str">
        <f>VLOOKUP(A3240,Sheet2!$A$1:G6964,5,0)</f>
        <v>English</v>
      </c>
      <c r="Q3240" t="str">
        <f>VLOOKUP(A3240,Sheet2!$A$1:G6964,6,0)</f>
        <v>USA</v>
      </c>
      <c r="R3240" t="str">
        <f>VLOOKUP(A3240,Sheet2!$A$1:G6964,7,0)</f>
        <v>PG-13</v>
      </c>
      <c r="S3240" t="str">
        <f>IF(Table19[[#This Row],[Language]]="English","English","Other language")</f>
        <v>English</v>
      </c>
      <c r="T3240">
        <f>Table19[[#This Row],[Gross Revenue]]-Table19[[#This Row],[Budget]]</f>
        <v>-6644564</v>
      </c>
      <c r="U3240" s="1">
        <f>(Table19[[#This Row],[Gross Revenue]]/Table19[[#This Row],[Budget]])-1</f>
        <v>-9.7714176470588221E-2</v>
      </c>
      <c r="V3240" t="str">
        <f t="shared" si="115"/>
        <v>111-130 minutes</v>
      </c>
      <c r="W3240">
        <f>Table19[[#This Row],[Profit]]/Table19[[#This Row],[Budget]]*100</f>
        <v>-9.7714176470588239</v>
      </c>
      <c r="X3240">
        <v>-1289919.5</v>
      </c>
      <c r="Y3240">
        <v>-4.8151417500000002E-2</v>
      </c>
      <c r="Z3240" t="str">
        <f t="shared" si="117"/>
        <v>High</v>
      </c>
    </row>
    <row r="3241" spans="1:26" x14ac:dyDescent="0.2">
      <c r="A3241" t="s">
        <v>3392</v>
      </c>
      <c r="B3241" t="s">
        <v>259</v>
      </c>
      <c r="C3241" t="s">
        <v>260</v>
      </c>
      <c r="D3241">
        <v>890</v>
      </c>
      <c r="E3241">
        <v>3138</v>
      </c>
      <c r="F3241">
        <v>7</v>
      </c>
      <c r="G3241">
        <v>68</v>
      </c>
      <c r="H3241">
        <v>4.3</v>
      </c>
      <c r="I3241">
        <v>14</v>
      </c>
      <c r="J3241">
        <v>90</v>
      </c>
      <c r="K3241">
        <v>92362</v>
      </c>
      <c r="L3241">
        <v>1500000</v>
      </c>
      <c r="M3241" s="2">
        <f>VLOOKUP(A3241,Sheet2!$A$1:G6965,2,0)</f>
        <v>38628</v>
      </c>
      <c r="N3241" t="str">
        <f>VLOOKUP(A3241,Sheet2!$A$1:G6965,3,0)</f>
        <v>Color</v>
      </c>
      <c r="O3241" t="str">
        <f>VLOOKUP(A3241,Sheet2!$A$1:G6965,4,0)</f>
        <v>Comedy</v>
      </c>
      <c r="P3241" t="str">
        <f>VLOOKUP(A3241,Sheet2!$A$1:G6965,5,0)</f>
        <v>English</v>
      </c>
      <c r="Q3241" t="str">
        <f>VLOOKUP(A3241,Sheet2!$A$1:G6965,6,0)</f>
        <v>USA</v>
      </c>
      <c r="R3241" t="str">
        <f>VLOOKUP(A3241,Sheet2!$A$1:G6965,7,0)</f>
        <v>PG-13</v>
      </c>
      <c r="S3241" t="str">
        <f>IF(Table19[[#This Row],[Language]]="English","English","Other language")</f>
        <v>English</v>
      </c>
      <c r="T3241">
        <f>Table19[[#This Row],[Gross Revenue]]-Table19[[#This Row],[Budget]]</f>
        <v>-1407638</v>
      </c>
      <c r="U3241" s="1">
        <f>(Table19[[#This Row],[Gross Revenue]]/Table19[[#This Row],[Budget]])-1</f>
        <v>-0.93842533333333333</v>
      </c>
      <c r="V3241" t="str">
        <f t="shared" si="115"/>
        <v>90-110 minutes</v>
      </c>
      <c r="W3241">
        <f>Table19[[#This Row],[Profit]]/Table19[[#This Row],[Budget]]*100</f>
        <v>-93.842533333333336</v>
      </c>
      <c r="X3241">
        <v>1637763</v>
      </c>
      <c r="Y3241">
        <v>0.19178668286445014</v>
      </c>
      <c r="Z3241" t="str">
        <f t="shared" si="117"/>
        <v>Low</v>
      </c>
    </row>
    <row r="3242" spans="1:26" x14ac:dyDescent="0.2">
      <c r="A3242" t="s">
        <v>6678</v>
      </c>
      <c r="B3242" t="s">
        <v>679</v>
      </c>
      <c r="C3242" t="s">
        <v>1584</v>
      </c>
      <c r="D3242">
        <v>1000</v>
      </c>
      <c r="E3242">
        <v>4094</v>
      </c>
      <c r="F3242">
        <v>154</v>
      </c>
      <c r="G3242">
        <v>2000</v>
      </c>
      <c r="H3242">
        <v>7.2</v>
      </c>
      <c r="I3242">
        <v>79</v>
      </c>
      <c r="J3242">
        <v>103</v>
      </c>
      <c r="K3242">
        <v>676698</v>
      </c>
      <c r="L3242">
        <v>18000000</v>
      </c>
      <c r="M3242" s="2">
        <f>VLOOKUP(A3242,Sheet2!$A$1:G6966,2,0)</f>
        <v>37411</v>
      </c>
      <c r="N3242" t="str">
        <f>VLOOKUP(A3242,Sheet2!$A$1:G6966,3,0)</f>
        <v>Color</v>
      </c>
      <c r="O3242" t="str">
        <f>VLOOKUP(A3242,Sheet2!$A$1:G6966,4,0)</f>
        <v>Crime</v>
      </c>
      <c r="P3242" t="str">
        <f>VLOOKUP(A3242,Sheet2!$A$1:G6966,5,0)</f>
        <v>English</v>
      </c>
      <c r="Q3242" t="str">
        <f>VLOOKUP(A3242,Sheet2!$A$1:G6966,6,0)</f>
        <v>USA</v>
      </c>
      <c r="R3242" t="str">
        <f>VLOOKUP(A3242,Sheet2!$A$1:G6966,7,0)</f>
        <v>R</v>
      </c>
      <c r="S3242" t="str">
        <f>IF(Table19[[#This Row],[Language]]="English","English","Other language")</f>
        <v>English</v>
      </c>
      <c r="T3242">
        <f>Table19[[#This Row],[Gross Revenue]]-Table19[[#This Row],[Budget]]</f>
        <v>-17323302</v>
      </c>
      <c r="U3242" s="1">
        <f>(Table19[[#This Row],[Gross Revenue]]/Table19[[#This Row],[Budget]])-1</f>
        <v>-0.96240566666666671</v>
      </c>
      <c r="V3242" t="str">
        <f t="shared" si="115"/>
        <v>90-110 minutes</v>
      </c>
      <c r="W3242">
        <f>Table19[[#This Row],[Profit]]/Table19[[#This Row],[Budget]]*100</f>
        <v>-96.240566666666666</v>
      </c>
      <c r="X3242">
        <v>-74533.5</v>
      </c>
      <c r="Y3242">
        <v>-7.4856785714285719E-3</v>
      </c>
      <c r="Z3242" t="str">
        <f t="shared" si="117"/>
        <v>Medium</v>
      </c>
    </row>
    <row r="3243" spans="1:26" x14ac:dyDescent="0.2">
      <c r="A3243" t="s">
        <v>4969</v>
      </c>
      <c r="B3243" t="s">
        <v>998</v>
      </c>
      <c r="C3243" t="s">
        <v>579</v>
      </c>
      <c r="D3243">
        <v>901</v>
      </c>
      <c r="E3243">
        <v>2790</v>
      </c>
      <c r="F3243">
        <v>11</v>
      </c>
      <c r="G3243">
        <v>0</v>
      </c>
      <c r="H3243">
        <v>6.4</v>
      </c>
      <c r="I3243">
        <v>64</v>
      </c>
      <c r="J3243">
        <v>97</v>
      </c>
      <c r="K3243">
        <v>144833357</v>
      </c>
      <c r="L3243">
        <v>22000000</v>
      </c>
      <c r="M3243" s="2">
        <f>VLOOKUP(A3243,Sheet2!$A$1:G6967,2,0)</f>
        <v>34350</v>
      </c>
      <c r="N3243" t="str">
        <f>VLOOKUP(A3243,Sheet2!$A$1:G6967,3,0)</f>
        <v>Color</v>
      </c>
      <c r="O3243" t="str">
        <f>VLOOKUP(A3243,Sheet2!$A$1:G6967,4,0)</f>
        <v>Comedy</v>
      </c>
      <c r="P3243" t="str">
        <f>VLOOKUP(A3243,Sheet2!$A$1:G6967,5,0)</f>
        <v>English</v>
      </c>
      <c r="Q3243" t="str">
        <f>VLOOKUP(A3243,Sheet2!$A$1:G6967,6,0)</f>
        <v>USA</v>
      </c>
      <c r="R3243" t="str">
        <f>VLOOKUP(A3243,Sheet2!$A$1:G6967,7,0)</f>
        <v>PG</v>
      </c>
      <c r="S3243" t="str">
        <f>IF(Table19[[#This Row],[Language]]="English","English","Other language")</f>
        <v>English</v>
      </c>
      <c r="T3243">
        <f>Table19[[#This Row],[Gross Revenue]]-Table19[[#This Row],[Budget]]</f>
        <v>122833357</v>
      </c>
      <c r="U3243" s="1">
        <f>(Table19[[#This Row],[Gross Revenue]]/Table19[[#This Row],[Budget]])-1</f>
        <v>5.5833344090909094</v>
      </c>
      <c r="V3243" t="str">
        <f t="shared" si="115"/>
        <v>90-110 minutes</v>
      </c>
      <c r="W3243">
        <f>Table19[[#This Row],[Profit]]/Table19[[#This Row],[Budget]]*100</f>
        <v>558.333440909091</v>
      </c>
      <c r="X3243">
        <v>1637763</v>
      </c>
      <c r="Y3243">
        <v>0.19178668286445014</v>
      </c>
      <c r="Z3243" t="str">
        <f t="shared" si="117"/>
        <v>Medium</v>
      </c>
    </row>
    <row r="3244" spans="1:26" x14ac:dyDescent="0.2">
      <c r="A3244" t="s">
        <v>3908</v>
      </c>
      <c r="B3244" t="s">
        <v>998</v>
      </c>
      <c r="C3244" t="s">
        <v>999</v>
      </c>
      <c r="D3244">
        <v>901</v>
      </c>
      <c r="E3244">
        <v>5265</v>
      </c>
      <c r="F3244">
        <v>54</v>
      </c>
      <c r="G3244">
        <v>1000</v>
      </c>
      <c r="H3244">
        <v>5.5</v>
      </c>
      <c r="I3244">
        <v>80</v>
      </c>
      <c r="J3244">
        <v>104</v>
      </c>
      <c r="K3244">
        <v>139225854</v>
      </c>
      <c r="L3244">
        <v>60000000</v>
      </c>
      <c r="M3244" s="2">
        <f>VLOOKUP(A3244,Sheet2!$A$1:G6968,2,0)</f>
        <v>37276</v>
      </c>
      <c r="N3244" t="str">
        <f>VLOOKUP(A3244,Sheet2!$A$1:G6968,3,0)</f>
        <v>Color</v>
      </c>
      <c r="O3244" t="str">
        <f>VLOOKUP(A3244,Sheet2!$A$1:G6968,4,0)</f>
        <v>Comedy</v>
      </c>
      <c r="P3244" t="str">
        <f>VLOOKUP(A3244,Sheet2!$A$1:G6968,5,0)</f>
        <v>English</v>
      </c>
      <c r="Q3244" t="str">
        <f>VLOOKUP(A3244,Sheet2!$A$1:G6968,6,0)</f>
        <v>USA</v>
      </c>
      <c r="R3244" t="str">
        <f>VLOOKUP(A3244,Sheet2!$A$1:G6968,7,0)</f>
        <v>G</v>
      </c>
      <c r="S3244" t="str">
        <f>IF(Table19[[#This Row],[Language]]="English","English","Other language")</f>
        <v>English</v>
      </c>
      <c r="T3244">
        <f>Table19[[#This Row],[Gross Revenue]]-Table19[[#This Row],[Budget]]</f>
        <v>79225854</v>
      </c>
      <c r="U3244" s="1">
        <f>(Table19[[#This Row],[Gross Revenue]]/Table19[[#This Row],[Budget]])-1</f>
        <v>1.3204308999999999</v>
      </c>
      <c r="V3244" t="str">
        <f t="shared" si="115"/>
        <v>90-110 minutes</v>
      </c>
      <c r="W3244">
        <f>Table19[[#This Row],[Profit]]/Table19[[#This Row],[Budget]]*100</f>
        <v>132.04309000000001</v>
      </c>
      <c r="X3244">
        <v>1637763</v>
      </c>
      <c r="Y3244">
        <v>0.19178668286445014</v>
      </c>
      <c r="Z3244" t="str">
        <f t="shared" si="117"/>
        <v>High</v>
      </c>
    </row>
    <row r="3245" spans="1:26" x14ac:dyDescent="0.2">
      <c r="A3245" t="s">
        <v>3611</v>
      </c>
      <c r="B3245" t="s">
        <v>487</v>
      </c>
      <c r="C3245" t="s">
        <v>617</v>
      </c>
      <c r="D3245">
        <v>10000</v>
      </c>
      <c r="E3245">
        <v>15820</v>
      </c>
      <c r="F3245">
        <v>596</v>
      </c>
      <c r="G3245">
        <v>943</v>
      </c>
      <c r="H3245">
        <v>5.0999999999999996</v>
      </c>
      <c r="I3245">
        <v>34</v>
      </c>
      <c r="J3245">
        <v>135</v>
      </c>
      <c r="K3245">
        <v>10400000</v>
      </c>
      <c r="L3245">
        <v>50000000</v>
      </c>
      <c r="M3245" s="2">
        <f>VLOOKUP(A3245,Sheet2!$A$1:G6969,2,0)</f>
        <v>34775</v>
      </c>
      <c r="N3245" t="str">
        <f>VLOOKUP(A3245,Sheet2!$A$1:G6969,3,0)</f>
        <v>Color</v>
      </c>
      <c r="O3245" t="str">
        <f>VLOOKUP(A3245,Sheet2!$A$1:G6969,4,0)</f>
        <v>Drama</v>
      </c>
      <c r="P3245" t="str">
        <f>VLOOKUP(A3245,Sheet2!$A$1:G6969,5,0)</f>
        <v>English</v>
      </c>
      <c r="Q3245" t="str">
        <f>VLOOKUP(A3245,Sheet2!$A$1:G6969,6,0)</f>
        <v>USA</v>
      </c>
      <c r="R3245" t="str">
        <f>VLOOKUP(A3245,Sheet2!$A$1:G6969,7,0)</f>
        <v>R</v>
      </c>
      <c r="S3245" t="str">
        <f>IF(Table19[[#This Row],[Language]]="English","English","Other language")</f>
        <v>English</v>
      </c>
      <c r="T3245">
        <f>Table19[[#This Row],[Gross Revenue]]-Table19[[#This Row],[Budget]]</f>
        <v>-39600000</v>
      </c>
      <c r="U3245" s="1">
        <f>(Table19[[#This Row],[Gross Revenue]]/Table19[[#This Row],[Budget]])-1</f>
        <v>-0.79200000000000004</v>
      </c>
      <c r="V3245" t="str">
        <f t="shared" si="115"/>
        <v>131-150 minutes</v>
      </c>
      <c r="W3245">
        <f>Table19[[#This Row],[Profit]]/Table19[[#This Row],[Budget]]*100</f>
        <v>-79.2</v>
      </c>
      <c r="X3245">
        <v>-434215.5</v>
      </c>
      <c r="Y3245">
        <v>-0.10115100772200772</v>
      </c>
      <c r="Z3245" t="str">
        <f t="shared" si="117"/>
        <v>High</v>
      </c>
    </row>
    <row r="3246" spans="1:26" x14ac:dyDescent="0.2">
      <c r="A3246" t="s">
        <v>4923</v>
      </c>
      <c r="B3246" t="s">
        <v>1951</v>
      </c>
      <c r="C3246" t="s">
        <v>1952</v>
      </c>
      <c r="D3246">
        <v>988</v>
      </c>
      <c r="E3246">
        <v>2517</v>
      </c>
      <c r="F3246">
        <v>47</v>
      </c>
      <c r="G3246">
        <v>24000</v>
      </c>
      <c r="H3246">
        <v>6.4</v>
      </c>
      <c r="I3246">
        <v>249</v>
      </c>
      <c r="J3246">
        <v>132</v>
      </c>
      <c r="K3246">
        <v>81687587</v>
      </c>
      <c r="L3246">
        <v>61000000</v>
      </c>
      <c r="M3246" s="2">
        <f>VLOOKUP(A3246,Sheet2!$A$1:G6970,2,0)</f>
        <v>42172</v>
      </c>
      <c r="N3246" t="str">
        <f>VLOOKUP(A3246,Sheet2!$A$1:G6970,3,0)</f>
        <v>Color</v>
      </c>
      <c r="O3246" t="str">
        <f>VLOOKUP(A3246,Sheet2!$A$1:G6970,4,0)</f>
        <v>Action</v>
      </c>
      <c r="P3246" t="str">
        <f>VLOOKUP(A3246,Sheet2!$A$1:G6970,5,0)</f>
        <v>English</v>
      </c>
      <c r="Q3246" t="str">
        <f>VLOOKUP(A3246,Sheet2!$A$1:G6970,6,0)</f>
        <v>USA</v>
      </c>
      <c r="R3246" t="str">
        <f>VLOOKUP(A3246,Sheet2!$A$1:G6970,7,0)</f>
        <v>PG-13</v>
      </c>
      <c r="S3246" t="str">
        <f>IF(Table19[[#This Row],[Language]]="English","English","Other language")</f>
        <v>English</v>
      </c>
      <c r="T3246">
        <f>Table19[[#This Row],[Gross Revenue]]-Table19[[#This Row],[Budget]]</f>
        <v>20687587</v>
      </c>
      <c r="U3246" s="1">
        <f>(Table19[[#This Row],[Gross Revenue]]/Table19[[#This Row],[Budget]])-1</f>
        <v>0.33914077049180325</v>
      </c>
      <c r="V3246" t="str">
        <f t="shared" si="115"/>
        <v>131-150 minutes</v>
      </c>
      <c r="W3246">
        <f>Table19[[#This Row],[Profit]]/Table19[[#This Row],[Budget]]*100</f>
        <v>33.914077049180328</v>
      </c>
      <c r="X3246">
        <v>-1289919.5</v>
      </c>
      <c r="Y3246">
        <v>-4.8151417500000002E-2</v>
      </c>
      <c r="Z3246" t="str">
        <f t="shared" si="117"/>
        <v>High</v>
      </c>
    </row>
    <row r="3247" spans="1:26" x14ac:dyDescent="0.2">
      <c r="A3247" t="s">
        <v>4449</v>
      </c>
      <c r="B3247" t="s">
        <v>211</v>
      </c>
      <c r="C3247" t="s">
        <v>709</v>
      </c>
      <c r="D3247">
        <v>22000</v>
      </c>
      <c r="E3247">
        <v>32871</v>
      </c>
      <c r="F3247">
        <v>0</v>
      </c>
      <c r="G3247">
        <v>0</v>
      </c>
      <c r="H3247">
        <v>6.8</v>
      </c>
      <c r="I3247">
        <v>141</v>
      </c>
      <c r="J3247">
        <v>124</v>
      </c>
      <c r="K3247">
        <v>71069884</v>
      </c>
      <c r="L3247">
        <v>68000000</v>
      </c>
      <c r="M3247" s="2">
        <f>VLOOKUP(A3247,Sheet2!$A$1:G6971,2,0)</f>
        <v>37164</v>
      </c>
      <c r="N3247" t="str">
        <f>VLOOKUP(A3247,Sheet2!$A$1:G6971,3,0)</f>
        <v>Color</v>
      </c>
      <c r="O3247" t="str">
        <f>VLOOKUP(A3247,Sheet2!$A$1:G6971,4,0)</f>
        <v>Crime</v>
      </c>
      <c r="P3247" t="str">
        <f>VLOOKUP(A3247,Sheet2!$A$1:G6971,5,0)</f>
        <v>English</v>
      </c>
      <c r="Q3247" t="str">
        <f>VLOOKUP(A3247,Sheet2!$A$1:G6971,6,0)</f>
        <v>USA</v>
      </c>
      <c r="R3247" t="str">
        <f>VLOOKUP(A3247,Sheet2!$A$1:G6971,7,0)</f>
        <v>R</v>
      </c>
      <c r="S3247" t="str">
        <f>IF(Table19[[#This Row],[Language]]="English","English","Other language")</f>
        <v>English</v>
      </c>
      <c r="T3247">
        <f>Table19[[#This Row],[Gross Revenue]]-Table19[[#This Row],[Budget]]</f>
        <v>3069884</v>
      </c>
      <c r="U3247" s="1">
        <f>(Table19[[#This Row],[Gross Revenue]]/Table19[[#This Row],[Budget]])-1</f>
        <v>4.5145352941176498E-2</v>
      </c>
      <c r="V3247" t="str">
        <f t="shared" si="115"/>
        <v>111-130 minutes</v>
      </c>
      <c r="W3247">
        <f>Table19[[#This Row],[Profit]]/Table19[[#This Row],[Budget]]*100</f>
        <v>4.5145352941176471</v>
      </c>
      <c r="X3247">
        <v>-74533.5</v>
      </c>
      <c r="Y3247">
        <v>-7.4856785714285719E-3</v>
      </c>
      <c r="Z3247" t="str">
        <f t="shared" si="117"/>
        <v>High</v>
      </c>
    </row>
    <row r="3248" spans="1:26" x14ac:dyDescent="0.2">
      <c r="A3248" t="s">
        <v>3893</v>
      </c>
      <c r="B3248" t="s">
        <v>700</v>
      </c>
      <c r="C3248" t="s">
        <v>984</v>
      </c>
      <c r="D3248">
        <v>12000</v>
      </c>
      <c r="E3248">
        <v>14611</v>
      </c>
      <c r="F3248">
        <v>55</v>
      </c>
      <c r="G3248">
        <v>0</v>
      </c>
      <c r="H3248">
        <v>5.5</v>
      </c>
      <c r="I3248">
        <v>167</v>
      </c>
      <c r="J3248">
        <v>100</v>
      </c>
      <c r="K3248">
        <v>90341670</v>
      </c>
      <c r="L3248">
        <v>60000000</v>
      </c>
      <c r="M3248" s="2">
        <f>VLOOKUP(A3248,Sheet2!$A$1:G6972,2,0)</f>
        <v>37388</v>
      </c>
      <c r="N3248" t="str">
        <f>VLOOKUP(A3248,Sheet2!$A$1:G6972,3,0)</f>
        <v>Color</v>
      </c>
      <c r="O3248" t="str">
        <f>VLOOKUP(A3248,Sheet2!$A$1:G6972,4,0)</f>
        <v>Action</v>
      </c>
      <c r="P3248" t="str">
        <f>VLOOKUP(A3248,Sheet2!$A$1:G6972,5,0)</f>
        <v>English</v>
      </c>
      <c r="Q3248" t="str">
        <f>VLOOKUP(A3248,Sheet2!$A$1:G6972,6,0)</f>
        <v>USA</v>
      </c>
      <c r="R3248" t="str">
        <f>VLOOKUP(A3248,Sheet2!$A$1:G6972,7,0)</f>
        <v>PG-13</v>
      </c>
      <c r="S3248" t="str">
        <f>IF(Table19[[#This Row],[Language]]="English","English","Other language")</f>
        <v>English</v>
      </c>
      <c r="T3248">
        <f>Table19[[#This Row],[Gross Revenue]]-Table19[[#This Row],[Budget]]</f>
        <v>30341670</v>
      </c>
      <c r="U3248" s="1">
        <f>(Table19[[#This Row],[Gross Revenue]]/Table19[[#This Row],[Budget]])-1</f>
        <v>0.50569449999999994</v>
      </c>
      <c r="V3248" t="str">
        <f t="shared" si="115"/>
        <v>90-110 minutes</v>
      </c>
      <c r="W3248">
        <f>Table19[[#This Row],[Profit]]/Table19[[#This Row],[Budget]]*100</f>
        <v>50.569450000000003</v>
      </c>
      <c r="X3248">
        <v>-1289919.5</v>
      </c>
      <c r="Y3248">
        <v>-4.8151417500000002E-2</v>
      </c>
      <c r="Z3248" t="str">
        <f t="shared" si="117"/>
        <v>High</v>
      </c>
    </row>
    <row r="3249" spans="1:26" x14ac:dyDescent="0.2">
      <c r="A3249" t="s">
        <v>6879</v>
      </c>
      <c r="B3249" t="s">
        <v>3167</v>
      </c>
      <c r="C3249" t="s">
        <v>2686</v>
      </c>
      <c r="D3249">
        <v>273</v>
      </c>
      <c r="E3249">
        <v>529</v>
      </c>
      <c r="F3249">
        <v>448</v>
      </c>
      <c r="G3249">
        <v>0</v>
      </c>
      <c r="H3249">
        <v>8.1</v>
      </c>
      <c r="I3249">
        <v>157</v>
      </c>
      <c r="J3249">
        <v>125</v>
      </c>
      <c r="K3249">
        <v>2086345</v>
      </c>
      <c r="L3249">
        <v>10000000</v>
      </c>
      <c r="M3249" s="2">
        <f>VLOOKUP(A3249,Sheet2!$A$1:G6973,2,0)</f>
        <v>38348</v>
      </c>
      <c r="N3249" t="str">
        <f>VLOOKUP(A3249,Sheet2!$A$1:G6973,3,0)</f>
        <v>Color</v>
      </c>
      <c r="O3249" t="str">
        <f>VLOOKUP(A3249,Sheet2!$A$1:G6973,4,0)</f>
        <v>Biography</v>
      </c>
      <c r="P3249" t="str">
        <f>VLOOKUP(A3249,Sheet2!$A$1:G6973,5,0)</f>
        <v>Spanish</v>
      </c>
      <c r="Q3249" t="str">
        <f>VLOOKUP(A3249,Sheet2!$A$1:G6973,6,0)</f>
        <v>Spain</v>
      </c>
      <c r="R3249" t="str">
        <f>VLOOKUP(A3249,Sheet2!$A$1:G6973,7,0)</f>
        <v>PG-13</v>
      </c>
      <c r="S3249" t="str">
        <f>IF(Table19[[#This Row],[Language]]="English","English","Other language")</f>
        <v>Other language</v>
      </c>
      <c r="T3249">
        <f>Table19[[#This Row],[Gross Revenue]]-Table19[[#This Row],[Budget]]</f>
        <v>-7913655</v>
      </c>
      <c r="U3249" s="1">
        <f>(Table19[[#This Row],[Gross Revenue]]/Table19[[#This Row],[Budget]])-1</f>
        <v>-0.79136549999999994</v>
      </c>
      <c r="V3249" t="str">
        <f t="shared" si="115"/>
        <v>111-130 minutes</v>
      </c>
      <c r="W3249">
        <f>Table19[[#This Row],[Profit]]/Table19[[#This Row],[Budget]]*100</f>
        <v>-79.13655</v>
      </c>
      <c r="X3249">
        <v>-1289919.5</v>
      </c>
      <c r="Y3249">
        <v>-4.8151417500000002E-2</v>
      </c>
      <c r="Z3249" t="str">
        <f t="shared" si="117"/>
        <v>Low</v>
      </c>
    </row>
    <row r="3250" spans="1:26" x14ac:dyDescent="0.2">
      <c r="A3250" t="s">
        <v>5273</v>
      </c>
      <c r="B3250" t="s">
        <v>2192</v>
      </c>
      <c r="C3250" t="s">
        <v>1348</v>
      </c>
      <c r="D3250">
        <v>220</v>
      </c>
      <c r="E3250">
        <v>583</v>
      </c>
      <c r="F3250">
        <v>108</v>
      </c>
      <c r="G3250">
        <v>21000</v>
      </c>
      <c r="H3250">
        <v>6.6</v>
      </c>
      <c r="I3250">
        <v>158</v>
      </c>
      <c r="J3250">
        <v>122</v>
      </c>
      <c r="K3250">
        <v>33071558</v>
      </c>
      <c r="L3250">
        <v>10000000</v>
      </c>
      <c r="M3250" s="2">
        <f>VLOOKUP(A3250,Sheet2!$A$1:G6974,2,0)</f>
        <v>42149</v>
      </c>
      <c r="N3250" t="str">
        <f>VLOOKUP(A3250,Sheet2!$A$1:G6974,3,0)</f>
        <v>Color</v>
      </c>
      <c r="O3250" t="str">
        <f>VLOOKUP(A3250,Sheet2!$A$1:G6974,4,0)</f>
        <v>Comedy</v>
      </c>
      <c r="P3250" t="str">
        <f>VLOOKUP(A3250,Sheet2!$A$1:G6974,5,0)</f>
        <v>English</v>
      </c>
      <c r="Q3250" t="str">
        <f>VLOOKUP(A3250,Sheet2!$A$1:G6974,6,0)</f>
        <v>UK</v>
      </c>
      <c r="R3250" t="str">
        <f>VLOOKUP(A3250,Sheet2!$A$1:G6974,7,0)</f>
        <v>PG</v>
      </c>
      <c r="S3250" t="str">
        <f>IF(Table19[[#This Row],[Language]]="English","English","Other language")</f>
        <v>English</v>
      </c>
      <c r="T3250">
        <f>Table19[[#This Row],[Gross Revenue]]-Table19[[#This Row],[Budget]]</f>
        <v>23071558</v>
      </c>
      <c r="U3250" s="1">
        <f>(Table19[[#This Row],[Gross Revenue]]/Table19[[#This Row],[Budget]])-1</f>
        <v>2.3071557999999999</v>
      </c>
      <c r="V3250" t="str">
        <f t="shared" si="115"/>
        <v>111-130 minutes</v>
      </c>
      <c r="W3250">
        <f>Table19[[#This Row],[Profit]]/Table19[[#This Row],[Budget]]*100</f>
        <v>230.71557999999999</v>
      </c>
      <c r="X3250">
        <v>1637763</v>
      </c>
      <c r="Y3250">
        <v>0.19178668286445014</v>
      </c>
      <c r="Z3250" t="str">
        <f t="shared" si="117"/>
        <v>Low</v>
      </c>
    </row>
    <row r="3251" spans="1:26" x14ac:dyDescent="0.2">
      <c r="A3251" t="s">
        <v>6773</v>
      </c>
      <c r="B3251" t="s">
        <v>3120</v>
      </c>
      <c r="C3251" t="s">
        <v>3121</v>
      </c>
      <c r="D3251">
        <v>61</v>
      </c>
      <c r="E3251">
        <v>76</v>
      </c>
      <c r="F3251">
        <v>9</v>
      </c>
      <c r="G3251">
        <v>0</v>
      </c>
      <c r="H3251">
        <v>7.9</v>
      </c>
      <c r="I3251">
        <v>111</v>
      </c>
      <c r="J3251">
        <v>112</v>
      </c>
      <c r="K3251">
        <v>375723</v>
      </c>
      <c r="L3251">
        <v>4000000</v>
      </c>
      <c r="M3251" s="2">
        <f>VLOOKUP(A3251,Sheet2!$A$1:G6975,2,0)</f>
        <v>42038</v>
      </c>
      <c r="N3251" t="str">
        <f>VLOOKUP(A3251,Sheet2!$A$1:G6975,3,0)</f>
        <v>Color</v>
      </c>
      <c r="O3251" t="str">
        <f>VLOOKUP(A3251,Sheet2!$A$1:G6975,4,0)</f>
        <v>Comedy</v>
      </c>
      <c r="P3251" t="str">
        <f>VLOOKUP(A3251,Sheet2!$A$1:G6975,5,0)</f>
        <v>Portuguese</v>
      </c>
      <c r="Q3251" t="str">
        <f>VLOOKUP(A3251,Sheet2!$A$1:G6975,6,0)</f>
        <v>Brazil</v>
      </c>
      <c r="R3251" t="str">
        <f>VLOOKUP(A3251,Sheet2!$A$1:G6975,7,0)</f>
        <v>R</v>
      </c>
      <c r="S3251" t="str">
        <f>IF(Table19[[#This Row],[Language]]="English","English","Other language")</f>
        <v>Other language</v>
      </c>
      <c r="T3251">
        <f>Table19[[#This Row],[Gross Revenue]]-Table19[[#This Row],[Budget]]</f>
        <v>-3624277</v>
      </c>
      <c r="U3251" s="1">
        <f>(Table19[[#This Row],[Gross Revenue]]/Table19[[#This Row],[Budget]])-1</f>
        <v>-0.90606925000000005</v>
      </c>
      <c r="V3251" t="str">
        <f t="shared" si="115"/>
        <v>111-130 minutes</v>
      </c>
      <c r="W3251">
        <f>Table19[[#This Row],[Profit]]/Table19[[#This Row],[Budget]]*100</f>
        <v>-90.606925000000004</v>
      </c>
      <c r="X3251">
        <v>1637763</v>
      </c>
      <c r="Y3251">
        <v>0.19178668286445014</v>
      </c>
      <c r="Z3251" t="str">
        <f t="shared" si="117"/>
        <v>Low</v>
      </c>
    </row>
    <row r="3252" spans="1:26" x14ac:dyDescent="0.2">
      <c r="A3252" t="s">
        <v>6941</v>
      </c>
      <c r="B3252" t="s">
        <v>2988</v>
      </c>
      <c r="C3252" t="s">
        <v>3194</v>
      </c>
      <c r="D3252">
        <v>827</v>
      </c>
      <c r="E3252">
        <v>1044</v>
      </c>
      <c r="F3252">
        <v>195</v>
      </c>
      <c r="G3252">
        <v>33000</v>
      </c>
      <c r="H3252">
        <v>8.1999999999999993</v>
      </c>
      <c r="I3252">
        <v>262</v>
      </c>
      <c r="J3252">
        <v>129</v>
      </c>
      <c r="K3252">
        <v>20167424</v>
      </c>
      <c r="L3252">
        <v>2000000</v>
      </c>
      <c r="M3252" s="2">
        <f>VLOOKUP(A3252,Sheet2!$A$1:G6976,2,0)</f>
        <v>39979</v>
      </c>
      <c r="N3252" t="str">
        <f>VLOOKUP(A3252,Sheet2!$A$1:G6976,3,0)</f>
        <v>Color</v>
      </c>
      <c r="O3252" t="str">
        <f>VLOOKUP(A3252,Sheet2!$A$1:G6976,4,0)</f>
        <v>Drama</v>
      </c>
      <c r="P3252" t="str">
        <f>VLOOKUP(A3252,Sheet2!$A$1:G6976,5,0)</f>
        <v>Spanish</v>
      </c>
      <c r="Q3252" t="str">
        <f>VLOOKUP(A3252,Sheet2!$A$1:G6976,6,0)</f>
        <v>Argentina</v>
      </c>
      <c r="R3252" t="str">
        <f>VLOOKUP(A3252,Sheet2!$A$1:G6976,7,0)</f>
        <v>R</v>
      </c>
      <c r="S3252" t="str">
        <f>IF(Table19[[#This Row],[Language]]="English","English","Other language")</f>
        <v>Other language</v>
      </c>
      <c r="T3252">
        <f>Table19[[#This Row],[Gross Revenue]]-Table19[[#This Row],[Budget]]</f>
        <v>18167424</v>
      </c>
      <c r="U3252" s="1">
        <f>(Table19[[#This Row],[Gross Revenue]]/Table19[[#This Row],[Budget]])-1</f>
        <v>9.0837120000000002</v>
      </c>
      <c r="V3252" t="str">
        <f t="shared" si="115"/>
        <v>111-130 minutes</v>
      </c>
      <c r="W3252">
        <f>Table19[[#This Row],[Profit]]/Table19[[#This Row],[Budget]]*100</f>
        <v>908.37120000000004</v>
      </c>
      <c r="X3252">
        <v>-434215.5</v>
      </c>
      <c r="Y3252">
        <v>-0.10115100772200772</v>
      </c>
      <c r="Z3252" t="str">
        <f t="shared" si="117"/>
        <v>Low</v>
      </c>
    </row>
    <row r="3253" spans="1:26" x14ac:dyDescent="0.2">
      <c r="A3253" t="s">
        <v>6275</v>
      </c>
      <c r="B3253" t="s">
        <v>2151</v>
      </c>
      <c r="C3253" t="s">
        <v>2471</v>
      </c>
      <c r="D3253">
        <v>664</v>
      </c>
      <c r="E3253">
        <v>3376</v>
      </c>
      <c r="F3253">
        <v>107</v>
      </c>
      <c r="G3253">
        <v>0</v>
      </c>
      <c r="H3253">
        <v>7.3</v>
      </c>
      <c r="I3253">
        <v>109</v>
      </c>
      <c r="J3253">
        <v>110</v>
      </c>
      <c r="K3253">
        <v>37766350</v>
      </c>
      <c r="L3253">
        <v>11000000</v>
      </c>
      <c r="M3253" s="2">
        <f>VLOOKUP(A3253,Sheet2!$A$1:G6977,2,0)</f>
        <v>39564</v>
      </c>
      <c r="N3253" t="str">
        <f>VLOOKUP(A3253,Sheet2!$A$1:G6977,3,0)</f>
        <v>Color</v>
      </c>
      <c r="O3253" t="str">
        <f>VLOOKUP(A3253,Sheet2!$A$1:G6977,4,0)</f>
        <v>Drama</v>
      </c>
      <c r="P3253" t="str">
        <f>VLOOKUP(A3253,Sheet2!$A$1:G6977,5,0)</f>
        <v>English</v>
      </c>
      <c r="Q3253" t="str">
        <f>VLOOKUP(A3253,Sheet2!$A$1:G6977,6,0)</f>
        <v>USA</v>
      </c>
      <c r="R3253" t="str">
        <f>VLOOKUP(A3253,Sheet2!$A$1:G6977,7,0)</f>
        <v>PG-13</v>
      </c>
      <c r="S3253" t="str">
        <f>IF(Table19[[#This Row],[Language]]="English","English","Other language")</f>
        <v>English</v>
      </c>
      <c r="T3253">
        <f>Table19[[#This Row],[Gross Revenue]]-Table19[[#This Row],[Budget]]</f>
        <v>26766350</v>
      </c>
      <c r="U3253" s="1">
        <f>(Table19[[#This Row],[Gross Revenue]]/Table19[[#This Row],[Budget]])-1</f>
        <v>2.4333045454545457</v>
      </c>
      <c r="V3253" t="str">
        <f t="shared" si="115"/>
        <v>90-110 minutes</v>
      </c>
      <c r="W3253">
        <f>Table19[[#This Row],[Profit]]/Table19[[#This Row],[Budget]]*100</f>
        <v>243.33045454545456</v>
      </c>
      <c r="X3253">
        <v>-434215.5</v>
      </c>
      <c r="Y3253">
        <v>-0.10115100772200772</v>
      </c>
      <c r="Z3253" t="str">
        <f t="shared" si="117"/>
        <v>Low</v>
      </c>
    </row>
    <row r="3254" spans="1:26" x14ac:dyDescent="0.2">
      <c r="A3254" t="s">
        <v>6203</v>
      </c>
      <c r="B3254" t="s">
        <v>655</v>
      </c>
      <c r="C3254" t="s">
        <v>1489</v>
      </c>
      <c r="D3254">
        <v>3000</v>
      </c>
      <c r="E3254">
        <v>5095</v>
      </c>
      <c r="F3254">
        <v>0</v>
      </c>
      <c r="G3254">
        <v>70000</v>
      </c>
      <c r="H3254">
        <v>7.3</v>
      </c>
      <c r="I3254">
        <v>362</v>
      </c>
      <c r="J3254">
        <v>114</v>
      </c>
      <c r="K3254">
        <v>58229120</v>
      </c>
      <c r="L3254">
        <v>90000000</v>
      </c>
      <c r="M3254" s="2">
        <f>VLOOKUP(A3254,Sheet2!$A$1:G6978,2,0)</f>
        <v>41616</v>
      </c>
      <c r="N3254" t="str">
        <f>VLOOKUP(A3254,Sheet2!$A$1:G6978,3,0)</f>
        <v>Color</v>
      </c>
      <c r="O3254" t="str">
        <f>VLOOKUP(A3254,Sheet2!$A$1:G6978,4,0)</f>
        <v>Adventure</v>
      </c>
      <c r="P3254" t="str">
        <f>VLOOKUP(A3254,Sheet2!$A$1:G6978,5,0)</f>
        <v>English</v>
      </c>
      <c r="Q3254" t="str">
        <f>VLOOKUP(A3254,Sheet2!$A$1:G6978,6,0)</f>
        <v>USA</v>
      </c>
      <c r="R3254" t="str">
        <f>VLOOKUP(A3254,Sheet2!$A$1:G6978,7,0)</f>
        <v>PG</v>
      </c>
      <c r="S3254" t="str">
        <f>IF(Table19[[#This Row],[Language]]="English","English","Other language")</f>
        <v>English</v>
      </c>
      <c r="T3254">
        <f>Table19[[#This Row],[Gross Revenue]]-Table19[[#This Row],[Budget]]</f>
        <v>-31770880</v>
      </c>
      <c r="U3254" s="1">
        <f>(Table19[[#This Row],[Gross Revenue]]/Table19[[#This Row],[Budget]])-1</f>
        <v>-0.35300977777777776</v>
      </c>
      <c r="V3254" t="str">
        <f t="shared" si="115"/>
        <v>111-130 minutes</v>
      </c>
      <c r="W3254">
        <f>Table19[[#This Row],[Profit]]/Table19[[#This Row],[Budget]]*100</f>
        <v>-35.300977777777774</v>
      </c>
      <c r="X3254">
        <v>3892693.5</v>
      </c>
      <c r="Y3254">
        <v>0.11726928571428571</v>
      </c>
      <c r="Z3254" t="str">
        <f t="shared" si="117"/>
        <v>High</v>
      </c>
    </row>
    <row r="3255" spans="1:26" x14ac:dyDescent="0.2">
      <c r="A3255" t="s">
        <v>6606</v>
      </c>
      <c r="B3255" t="s">
        <v>3025</v>
      </c>
      <c r="C3255" t="s">
        <v>3026</v>
      </c>
      <c r="D3255">
        <v>61</v>
      </c>
      <c r="E3255">
        <v>75</v>
      </c>
      <c r="F3255">
        <v>45</v>
      </c>
      <c r="G3255">
        <v>11000</v>
      </c>
      <c r="H3255">
        <v>7.7</v>
      </c>
      <c r="I3255">
        <v>118</v>
      </c>
      <c r="J3255">
        <v>75</v>
      </c>
      <c r="K3255">
        <v>686383</v>
      </c>
      <c r="L3255">
        <v>6500000</v>
      </c>
      <c r="M3255" s="2">
        <f>VLOOKUP(A3255,Sheet2!$A$1:G6979,2,0)</f>
        <v>40102</v>
      </c>
      <c r="N3255" t="str">
        <f>VLOOKUP(A3255,Sheet2!$A$1:G6979,3,0)</f>
        <v>Color</v>
      </c>
      <c r="O3255" t="str">
        <f>VLOOKUP(A3255,Sheet2!$A$1:G6979,4,0)</f>
        <v>Adventure</v>
      </c>
      <c r="P3255" t="str">
        <f>VLOOKUP(A3255,Sheet2!$A$1:G6979,5,0)</f>
        <v>English</v>
      </c>
      <c r="Q3255" t="str">
        <f>VLOOKUP(A3255,Sheet2!$A$1:G6979,6,0)</f>
        <v>France</v>
      </c>
      <c r="R3255" t="str">
        <f>VLOOKUP(A3255,Sheet2!$A$1:G6979,7,0)</f>
        <v>Not Rated</v>
      </c>
      <c r="S3255" t="str">
        <f>IF(Table19[[#This Row],[Language]]="English","English","Other language")</f>
        <v>English</v>
      </c>
      <c r="T3255">
        <f>Table19[[#This Row],[Gross Revenue]]-Table19[[#This Row],[Budget]]</f>
        <v>-5813617</v>
      </c>
      <c r="U3255" s="1">
        <f>(Table19[[#This Row],[Gross Revenue]]/Table19[[#This Row],[Budget]])-1</f>
        <v>-0.89440261538461541</v>
      </c>
      <c r="V3255" t="str">
        <f t="shared" si="115"/>
        <v>&lt;90 minutes</v>
      </c>
      <c r="W3255">
        <f>Table19[[#This Row],[Profit]]/Table19[[#This Row],[Budget]]*100</f>
        <v>-89.440261538461542</v>
      </c>
      <c r="X3255">
        <v>3892693.5</v>
      </c>
      <c r="Y3255">
        <v>0.11726928571428571</v>
      </c>
      <c r="Z3255" t="str">
        <f t="shared" si="117"/>
        <v>Low</v>
      </c>
    </row>
    <row r="3256" spans="1:26" x14ac:dyDescent="0.2">
      <c r="A3256" t="s">
        <v>4462</v>
      </c>
      <c r="B3256" t="s">
        <v>1567</v>
      </c>
      <c r="C3256" t="s">
        <v>1494</v>
      </c>
      <c r="D3256">
        <v>310</v>
      </c>
      <c r="E3256">
        <v>1352</v>
      </c>
      <c r="F3256">
        <v>69</v>
      </c>
      <c r="G3256">
        <v>690</v>
      </c>
      <c r="H3256">
        <v>6.1</v>
      </c>
      <c r="I3256">
        <v>161</v>
      </c>
      <c r="J3256">
        <v>107</v>
      </c>
      <c r="K3256">
        <v>36279230</v>
      </c>
      <c r="L3256">
        <v>60000000</v>
      </c>
      <c r="M3256" s="2">
        <f>VLOOKUP(A3256,Sheet2!$A$1:G6980,2,0)</f>
        <v>38771</v>
      </c>
      <c r="N3256" t="str">
        <f>VLOOKUP(A3256,Sheet2!$A$1:G6980,3,0)</f>
        <v>Color</v>
      </c>
      <c r="O3256" t="str">
        <f>VLOOKUP(A3256,Sheet2!$A$1:G6980,4,0)</f>
        <v>Action</v>
      </c>
      <c r="P3256" t="str">
        <f>VLOOKUP(A3256,Sheet2!$A$1:G6980,5,0)</f>
        <v>English</v>
      </c>
      <c r="Q3256" t="str">
        <f>VLOOKUP(A3256,Sheet2!$A$1:G6980,6,0)</f>
        <v>USA</v>
      </c>
      <c r="R3256" t="str">
        <f>VLOOKUP(A3256,Sheet2!$A$1:G6980,7,0)</f>
        <v>PG-13</v>
      </c>
      <c r="S3256" t="str">
        <f>IF(Table19[[#This Row],[Language]]="English","English","Other language")</f>
        <v>English</v>
      </c>
      <c r="T3256">
        <f>Table19[[#This Row],[Gross Revenue]]-Table19[[#This Row],[Budget]]</f>
        <v>-23720770</v>
      </c>
      <c r="U3256" s="1">
        <f>(Table19[[#This Row],[Gross Revenue]]/Table19[[#This Row],[Budget]])-1</f>
        <v>-0.39534616666666667</v>
      </c>
      <c r="V3256" t="str">
        <f t="shared" si="115"/>
        <v>90-110 minutes</v>
      </c>
      <c r="W3256">
        <f>Table19[[#This Row],[Profit]]/Table19[[#This Row],[Budget]]*100</f>
        <v>-39.534616666666665</v>
      </c>
      <c r="X3256">
        <v>-1289919.5</v>
      </c>
      <c r="Y3256">
        <v>-4.8151417500000002E-2</v>
      </c>
      <c r="Z3256" t="str">
        <f t="shared" si="117"/>
        <v>High</v>
      </c>
    </row>
    <row r="3257" spans="1:26" x14ac:dyDescent="0.2">
      <c r="A3257" t="s">
        <v>6152</v>
      </c>
      <c r="B3257" t="s">
        <v>2766</v>
      </c>
      <c r="C3257" t="s">
        <v>2767</v>
      </c>
      <c r="D3257">
        <v>422</v>
      </c>
      <c r="E3257">
        <v>1899</v>
      </c>
      <c r="F3257">
        <v>20</v>
      </c>
      <c r="G3257">
        <v>11000</v>
      </c>
      <c r="H3257">
        <v>7.2</v>
      </c>
      <c r="I3257">
        <v>337</v>
      </c>
      <c r="J3257">
        <v>95</v>
      </c>
      <c r="K3257">
        <v>5997134</v>
      </c>
      <c r="L3257">
        <v>1000000</v>
      </c>
      <c r="M3257" s="2">
        <f>VLOOKUP(A3257,Sheet2!$A$1:G6981,2,0)</f>
        <v>40998</v>
      </c>
      <c r="N3257" t="str">
        <f>VLOOKUP(A3257,Sheet2!$A$1:G6981,3,0)</f>
        <v>Color</v>
      </c>
      <c r="O3257" t="str">
        <f>VLOOKUP(A3257,Sheet2!$A$1:G6981,4,0)</f>
        <v>Biography</v>
      </c>
      <c r="P3257" t="str">
        <f>VLOOKUP(A3257,Sheet2!$A$1:G6981,5,0)</f>
        <v>English</v>
      </c>
      <c r="Q3257" t="str">
        <f>VLOOKUP(A3257,Sheet2!$A$1:G6981,6,0)</f>
        <v>USA</v>
      </c>
      <c r="R3257" t="str">
        <f>VLOOKUP(A3257,Sheet2!$A$1:G6981,7,0)</f>
        <v>R</v>
      </c>
      <c r="S3257" t="str">
        <f>IF(Table19[[#This Row],[Language]]="English","English","Other language")</f>
        <v>English</v>
      </c>
      <c r="T3257">
        <f>Table19[[#This Row],[Gross Revenue]]-Table19[[#This Row],[Budget]]</f>
        <v>4997134</v>
      </c>
      <c r="U3257" s="1">
        <f>(Table19[[#This Row],[Gross Revenue]]/Table19[[#This Row],[Budget]])-1</f>
        <v>4.997134</v>
      </c>
      <c r="V3257" t="str">
        <f t="shared" si="115"/>
        <v>90-110 minutes</v>
      </c>
      <c r="W3257">
        <f>Table19[[#This Row],[Profit]]/Table19[[#This Row],[Budget]]*100</f>
        <v>499.71339999999998</v>
      </c>
      <c r="X3257">
        <v>-1289919.5</v>
      </c>
      <c r="Y3257">
        <v>-4.8151417500000002E-2</v>
      </c>
      <c r="Z3257" t="str">
        <f t="shared" si="117"/>
        <v>Low</v>
      </c>
    </row>
    <row r="3258" spans="1:26" x14ac:dyDescent="0.2">
      <c r="A3258" t="s">
        <v>4378</v>
      </c>
      <c r="B3258" t="s">
        <v>489</v>
      </c>
      <c r="C3258" t="s">
        <v>1490</v>
      </c>
      <c r="D3258">
        <v>924</v>
      </c>
      <c r="E3258">
        <v>2711</v>
      </c>
      <c r="F3258">
        <v>85</v>
      </c>
      <c r="G3258">
        <v>0</v>
      </c>
      <c r="H3258">
        <v>6</v>
      </c>
      <c r="I3258">
        <v>70</v>
      </c>
      <c r="J3258">
        <v>93</v>
      </c>
      <c r="K3258">
        <v>32055248</v>
      </c>
      <c r="L3258">
        <v>25000000</v>
      </c>
      <c r="M3258" s="2">
        <f>VLOOKUP(A3258,Sheet2!$A$1:G6982,2,0)</f>
        <v>34602</v>
      </c>
      <c r="N3258" t="str">
        <f>VLOOKUP(A3258,Sheet2!$A$1:G6982,3,0)</f>
        <v>Color</v>
      </c>
      <c r="O3258" t="str">
        <f>VLOOKUP(A3258,Sheet2!$A$1:G6982,4,0)</f>
        <v>Action</v>
      </c>
      <c r="P3258" t="str">
        <f>VLOOKUP(A3258,Sheet2!$A$1:G6982,5,0)</f>
        <v>English</v>
      </c>
      <c r="Q3258" t="str">
        <f>VLOOKUP(A3258,Sheet2!$A$1:G6982,6,0)</f>
        <v>USA</v>
      </c>
      <c r="R3258" t="str">
        <f>VLOOKUP(A3258,Sheet2!$A$1:G6982,7,0)</f>
        <v>PG-13</v>
      </c>
      <c r="S3258" t="str">
        <f>IF(Table19[[#This Row],[Language]]="English","English","Other language")</f>
        <v>English</v>
      </c>
      <c r="T3258">
        <f>Table19[[#This Row],[Gross Revenue]]-Table19[[#This Row],[Budget]]</f>
        <v>7055248</v>
      </c>
      <c r="U3258" s="1">
        <f>(Table19[[#This Row],[Gross Revenue]]/Table19[[#This Row],[Budget]])-1</f>
        <v>0.28220991999999989</v>
      </c>
      <c r="V3258" t="str">
        <f t="shared" si="115"/>
        <v>90-110 minutes</v>
      </c>
      <c r="W3258">
        <f>Table19[[#This Row],[Profit]]/Table19[[#This Row],[Budget]]*100</f>
        <v>28.220991999999999</v>
      </c>
      <c r="X3258">
        <v>-1289919.5</v>
      </c>
      <c r="Y3258">
        <v>-4.8151417500000002E-2</v>
      </c>
      <c r="Z3258" t="str">
        <f t="shared" si="117"/>
        <v>Medium</v>
      </c>
    </row>
    <row r="3259" spans="1:26" x14ac:dyDescent="0.2">
      <c r="A3259" t="s">
        <v>3423</v>
      </c>
      <c r="B3259" t="s">
        <v>315</v>
      </c>
      <c r="C3259" t="s">
        <v>316</v>
      </c>
      <c r="D3259">
        <v>21000</v>
      </c>
      <c r="E3259">
        <v>24664</v>
      </c>
      <c r="F3259">
        <v>48</v>
      </c>
      <c r="G3259">
        <v>747</v>
      </c>
      <c r="H3259">
        <v>4.4000000000000004</v>
      </c>
      <c r="I3259">
        <v>76</v>
      </c>
      <c r="J3259">
        <v>98</v>
      </c>
      <c r="K3259">
        <v>61112916</v>
      </c>
      <c r="L3259">
        <v>50000000</v>
      </c>
      <c r="M3259" s="2">
        <f>VLOOKUP(A3259,Sheet2!$A$1:G6983,2,0)</f>
        <v>38725</v>
      </c>
      <c r="N3259" t="str">
        <f>VLOOKUP(A3259,Sheet2!$A$1:G6983,3,0)</f>
        <v>Color</v>
      </c>
      <c r="O3259" t="str">
        <f>VLOOKUP(A3259,Sheet2!$A$1:G6983,4,0)</f>
        <v>Comedy</v>
      </c>
      <c r="P3259" t="str">
        <f>VLOOKUP(A3259,Sheet2!$A$1:G6983,5,0)</f>
        <v>English</v>
      </c>
      <c r="Q3259" t="str">
        <f>VLOOKUP(A3259,Sheet2!$A$1:G6983,6,0)</f>
        <v>USA</v>
      </c>
      <c r="R3259" t="str">
        <f>VLOOKUP(A3259,Sheet2!$A$1:G6983,7,0)</f>
        <v>PG</v>
      </c>
      <c r="S3259" t="str">
        <f>IF(Table19[[#This Row],[Language]]="English","English","Other language")</f>
        <v>English</v>
      </c>
      <c r="T3259">
        <f>Table19[[#This Row],[Gross Revenue]]-Table19[[#This Row],[Budget]]</f>
        <v>11112916</v>
      </c>
      <c r="U3259" s="1">
        <f>(Table19[[#This Row],[Gross Revenue]]/Table19[[#This Row],[Budget]])-1</f>
        <v>0.2222583199999999</v>
      </c>
      <c r="V3259" t="str">
        <f t="shared" si="115"/>
        <v>90-110 minutes</v>
      </c>
      <c r="W3259">
        <f>Table19[[#This Row],[Profit]]/Table19[[#This Row],[Budget]]*100</f>
        <v>22.225832</v>
      </c>
      <c r="X3259">
        <v>1637763</v>
      </c>
      <c r="Y3259">
        <v>0.19178668286445014</v>
      </c>
      <c r="Z3259" t="str">
        <f t="shared" si="117"/>
        <v>High</v>
      </c>
    </row>
    <row r="3260" spans="1:26" x14ac:dyDescent="0.2">
      <c r="A3260" t="s">
        <v>5367</v>
      </c>
      <c r="B3260" t="s">
        <v>498</v>
      </c>
      <c r="C3260" t="s">
        <v>607</v>
      </c>
      <c r="D3260">
        <v>11000</v>
      </c>
      <c r="E3260">
        <v>13495</v>
      </c>
      <c r="F3260">
        <v>0</v>
      </c>
      <c r="G3260">
        <v>108000</v>
      </c>
      <c r="H3260">
        <v>9.3000000000000007</v>
      </c>
      <c r="I3260">
        <v>199</v>
      </c>
      <c r="J3260">
        <v>142</v>
      </c>
      <c r="K3260">
        <v>28341469</v>
      </c>
      <c r="L3260">
        <v>25000000</v>
      </c>
      <c r="M3260" s="2">
        <f>VLOOKUP(A3260,Sheet2!$A$1:G6984,2,0)</f>
        <v>34427</v>
      </c>
      <c r="N3260" t="str">
        <f>VLOOKUP(A3260,Sheet2!$A$1:G6984,3,0)</f>
        <v>Color</v>
      </c>
      <c r="O3260" t="str">
        <f>VLOOKUP(A3260,Sheet2!$A$1:G6984,4,0)</f>
        <v>Crime</v>
      </c>
      <c r="P3260" t="str">
        <f>VLOOKUP(A3260,Sheet2!$A$1:G6984,5,0)</f>
        <v>English</v>
      </c>
      <c r="Q3260" t="str">
        <f>VLOOKUP(A3260,Sheet2!$A$1:G6984,6,0)</f>
        <v>USA</v>
      </c>
      <c r="R3260" t="str">
        <f>VLOOKUP(A3260,Sheet2!$A$1:G6984,7,0)</f>
        <v>R</v>
      </c>
      <c r="S3260" t="str">
        <f>IF(Table19[[#This Row],[Language]]="English","English","Other language")</f>
        <v>English</v>
      </c>
      <c r="T3260">
        <f>Table19[[#This Row],[Gross Revenue]]-Table19[[#This Row],[Budget]]</f>
        <v>3341469</v>
      </c>
      <c r="U3260" s="1">
        <f>(Table19[[#This Row],[Gross Revenue]]/Table19[[#This Row],[Budget]])-1</f>
        <v>0.1336587600000001</v>
      </c>
      <c r="V3260" t="str">
        <f t="shared" si="115"/>
        <v>131-150 minutes</v>
      </c>
      <c r="W3260">
        <f>Table19[[#This Row],[Profit]]/Table19[[#This Row],[Budget]]*100</f>
        <v>13.365875999999998</v>
      </c>
      <c r="X3260">
        <v>-74533.5</v>
      </c>
      <c r="Y3260">
        <v>-7.4856785714285719E-3</v>
      </c>
      <c r="Z3260" t="str">
        <f t="shared" si="117"/>
        <v>Medium</v>
      </c>
    </row>
    <row r="3261" spans="1:26" x14ac:dyDescent="0.2">
      <c r="A3261" t="s">
        <v>5496</v>
      </c>
      <c r="B3261" t="s">
        <v>971</v>
      </c>
      <c r="C3261" t="s">
        <v>1868</v>
      </c>
      <c r="D3261">
        <v>18000</v>
      </c>
      <c r="E3261">
        <v>19805</v>
      </c>
      <c r="F3261">
        <v>529</v>
      </c>
      <c r="G3261">
        <v>0</v>
      </c>
      <c r="H3261">
        <v>6.8</v>
      </c>
      <c r="I3261">
        <v>119</v>
      </c>
      <c r="J3261">
        <v>111</v>
      </c>
      <c r="K3261">
        <v>11405825</v>
      </c>
      <c r="L3261">
        <v>35000000</v>
      </c>
      <c r="M3261" s="2">
        <f>VLOOKUP(A3261,Sheet2!$A$1:G6985,2,0)</f>
        <v>36948</v>
      </c>
      <c r="N3261" t="str">
        <f>VLOOKUP(A3261,Sheet2!$A$1:G6985,3,0)</f>
        <v>Color</v>
      </c>
      <c r="O3261" t="str">
        <f>VLOOKUP(A3261,Sheet2!$A$1:G6985,4,0)</f>
        <v>Drama</v>
      </c>
      <c r="P3261" t="str">
        <f>VLOOKUP(A3261,Sheet2!$A$1:G6985,5,0)</f>
        <v>English</v>
      </c>
      <c r="Q3261" t="str">
        <f>VLOOKUP(A3261,Sheet2!$A$1:G6985,6,0)</f>
        <v>USA</v>
      </c>
      <c r="R3261" t="str">
        <f>VLOOKUP(A3261,Sheet2!$A$1:G6985,7,0)</f>
        <v>R</v>
      </c>
      <c r="S3261" t="str">
        <f>IF(Table19[[#This Row],[Language]]="English","English","Other language")</f>
        <v>English</v>
      </c>
      <c r="T3261">
        <f>Table19[[#This Row],[Gross Revenue]]-Table19[[#This Row],[Budget]]</f>
        <v>-23594175</v>
      </c>
      <c r="U3261" s="1">
        <f>(Table19[[#This Row],[Gross Revenue]]/Table19[[#This Row],[Budget]])-1</f>
        <v>-0.6741192857142857</v>
      </c>
      <c r="V3261" t="str">
        <f t="shared" si="115"/>
        <v>111-130 minutes</v>
      </c>
      <c r="W3261">
        <f>Table19[[#This Row],[Profit]]/Table19[[#This Row],[Budget]]*100</f>
        <v>-67.411928571428575</v>
      </c>
      <c r="X3261">
        <v>-434215.5</v>
      </c>
      <c r="Y3261">
        <v>-0.10115100772200772</v>
      </c>
      <c r="Z3261" t="str">
        <f t="shared" si="117"/>
        <v>Medium</v>
      </c>
    </row>
    <row r="3262" spans="1:26" x14ac:dyDescent="0.2">
      <c r="A3262" t="s">
        <v>4737</v>
      </c>
      <c r="B3262" t="s">
        <v>968</v>
      </c>
      <c r="C3262" t="s">
        <v>1811</v>
      </c>
      <c r="D3262">
        <v>18000</v>
      </c>
      <c r="E3262">
        <v>32563</v>
      </c>
      <c r="F3262">
        <v>380</v>
      </c>
      <c r="G3262">
        <v>0</v>
      </c>
      <c r="H3262">
        <v>6.3</v>
      </c>
      <c r="I3262">
        <v>120</v>
      </c>
      <c r="J3262">
        <v>116</v>
      </c>
      <c r="K3262">
        <v>40932372</v>
      </c>
      <c r="L3262">
        <v>70000000</v>
      </c>
      <c r="M3262" s="2">
        <f>VLOOKUP(A3262,Sheet2!$A$1:G6986,2,0)</f>
        <v>36158</v>
      </c>
      <c r="N3262" t="str">
        <f>VLOOKUP(A3262,Sheet2!$A$1:G6986,3,0)</f>
        <v>Color</v>
      </c>
      <c r="O3262" t="str">
        <f>VLOOKUP(A3262,Sheet2!$A$1:G6986,4,0)</f>
        <v>Action</v>
      </c>
      <c r="P3262" t="str">
        <f>VLOOKUP(A3262,Sheet2!$A$1:G6986,5,0)</f>
        <v>English</v>
      </c>
      <c r="Q3262" t="str">
        <f>VLOOKUP(A3262,Sheet2!$A$1:G6986,6,0)</f>
        <v>USA</v>
      </c>
      <c r="R3262" t="str">
        <f>VLOOKUP(A3262,Sheet2!$A$1:G6986,7,0)</f>
        <v>R</v>
      </c>
      <c r="S3262" t="str">
        <f>IF(Table19[[#This Row],[Language]]="English","English","Other language")</f>
        <v>English</v>
      </c>
      <c r="T3262">
        <f>Table19[[#This Row],[Gross Revenue]]-Table19[[#This Row],[Budget]]</f>
        <v>-29067628</v>
      </c>
      <c r="U3262" s="1">
        <f>(Table19[[#This Row],[Gross Revenue]]/Table19[[#This Row],[Budget]])-1</f>
        <v>-0.41525182857142862</v>
      </c>
      <c r="V3262" t="str">
        <f t="shared" si="115"/>
        <v>111-130 minutes</v>
      </c>
      <c r="W3262">
        <f>Table19[[#This Row],[Profit]]/Table19[[#This Row],[Budget]]*100</f>
        <v>-41.525182857142859</v>
      </c>
      <c r="X3262">
        <v>-1289919.5</v>
      </c>
      <c r="Y3262">
        <v>-4.8151417500000002E-2</v>
      </c>
      <c r="Z3262" t="str">
        <f t="shared" si="117"/>
        <v>High</v>
      </c>
    </row>
    <row r="3263" spans="1:26" x14ac:dyDescent="0.2">
      <c r="A3263" t="s">
        <v>3726</v>
      </c>
      <c r="B3263" t="s">
        <v>784</v>
      </c>
      <c r="C3263" t="s">
        <v>785</v>
      </c>
      <c r="D3263">
        <v>12000</v>
      </c>
      <c r="E3263">
        <v>13184</v>
      </c>
      <c r="F3263">
        <v>438</v>
      </c>
      <c r="G3263">
        <v>40000</v>
      </c>
      <c r="H3263">
        <v>8.6</v>
      </c>
      <c r="I3263">
        <v>185</v>
      </c>
      <c r="J3263">
        <v>138</v>
      </c>
      <c r="K3263">
        <v>130727000</v>
      </c>
      <c r="L3263">
        <v>19000000</v>
      </c>
      <c r="M3263" s="2">
        <f>VLOOKUP(A3263,Sheet2!$A$1:G6987,2,0)</f>
        <v>33391</v>
      </c>
      <c r="N3263" t="str">
        <f>VLOOKUP(A3263,Sheet2!$A$1:G6987,3,0)</f>
        <v>Color</v>
      </c>
      <c r="O3263" t="str">
        <f>VLOOKUP(A3263,Sheet2!$A$1:G6987,4,0)</f>
        <v>Crime</v>
      </c>
      <c r="P3263" t="str">
        <f>VLOOKUP(A3263,Sheet2!$A$1:G6987,5,0)</f>
        <v>English</v>
      </c>
      <c r="Q3263" t="str">
        <f>VLOOKUP(A3263,Sheet2!$A$1:G6987,6,0)</f>
        <v>USA</v>
      </c>
      <c r="R3263" t="str">
        <f>VLOOKUP(A3263,Sheet2!$A$1:G6987,7,0)</f>
        <v>R</v>
      </c>
      <c r="S3263" t="str">
        <f>IF(Table19[[#This Row],[Language]]="English","English","Other language")</f>
        <v>English</v>
      </c>
      <c r="T3263">
        <f>Table19[[#This Row],[Gross Revenue]]-Table19[[#This Row],[Budget]]</f>
        <v>111727000</v>
      </c>
      <c r="U3263" s="1">
        <f>(Table19[[#This Row],[Gross Revenue]]/Table19[[#This Row],[Budget]])-1</f>
        <v>5.8803684210526317</v>
      </c>
      <c r="V3263" t="str">
        <f t="shared" si="115"/>
        <v>131-150 minutes</v>
      </c>
      <c r="W3263">
        <f>Table19[[#This Row],[Profit]]/Table19[[#This Row],[Budget]]*100</f>
        <v>588.03684210526319</v>
      </c>
      <c r="X3263">
        <v>-74533.5</v>
      </c>
      <c r="Y3263">
        <v>-7.4856785714285719E-3</v>
      </c>
      <c r="Z3263" t="str">
        <f t="shared" si="117"/>
        <v>Medium</v>
      </c>
    </row>
    <row r="3264" spans="1:26" x14ac:dyDescent="0.2">
      <c r="A3264" t="s">
        <v>6369</v>
      </c>
      <c r="B3264" t="s">
        <v>1070</v>
      </c>
      <c r="C3264" t="s">
        <v>2889</v>
      </c>
      <c r="D3264">
        <v>745</v>
      </c>
      <c r="E3264">
        <v>3086</v>
      </c>
      <c r="F3264">
        <v>30</v>
      </c>
      <c r="G3264">
        <v>0</v>
      </c>
      <c r="H3264">
        <v>7.4</v>
      </c>
      <c r="I3264">
        <v>299</v>
      </c>
      <c r="J3264">
        <v>87</v>
      </c>
      <c r="K3264">
        <v>183132370</v>
      </c>
      <c r="L3264">
        <v>75000000</v>
      </c>
      <c r="M3264" s="2">
        <f>VLOOKUP(A3264,Sheet2!$A$1:G6988,2,0)</f>
        <v>39316</v>
      </c>
      <c r="N3264" t="str">
        <f>VLOOKUP(A3264,Sheet2!$A$1:G6988,3,0)</f>
        <v>Color</v>
      </c>
      <c r="O3264" t="str">
        <f>VLOOKUP(A3264,Sheet2!$A$1:G6988,4,0)</f>
        <v>Adventure</v>
      </c>
      <c r="P3264" t="str">
        <f>VLOOKUP(A3264,Sheet2!$A$1:G6988,5,0)</f>
        <v>English</v>
      </c>
      <c r="Q3264" t="str">
        <f>VLOOKUP(A3264,Sheet2!$A$1:G6988,6,0)</f>
        <v>USA</v>
      </c>
      <c r="R3264" t="str">
        <f>VLOOKUP(A3264,Sheet2!$A$1:G6988,7,0)</f>
        <v>PG-13</v>
      </c>
      <c r="S3264" t="str">
        <f>IF(Table19[[#This Row],[Language]]="English","English","Other language")</f>
        <v>English</v>
      </c>
      <c r="T3264">
        <f>Table19[[#This Row],[Gross Revenue]]-Table19[[#This Row],[Budget]]</f>
        <v>108132370</v>
      </c>
      <c r="U3264" s="1">
        <f>(Table19[[#This Row],[Gross Revenue]]/Table19[[#This Row],[Budget]])-1</f>
        <v>1.4417649333333333</v>
      </c>
      <c r="V3264" t="str">
        <f t="shared" si="115"/>
        <v>&lt;90 minutes</v>
      </c>
      <c r="W3264">
        <f>Table19[[#This Row],[Profit]]/Table19[[#This Row],[Budget]]*100</f>
        <v>144.17649333333333</v>
      </c>
      <c r="X3264">
        <v>3892693.5</v>
      </c>
      <c r="Y3264">
        <v>0.11726928571428571</v>
      </c>
      <c r="Z3264" t="str">
        <f t="shared" si="117"/>
        <v>High</v>
      </c>
    </row>
    <row r="3265" spans="1:26" x14ac:dyDescent="0.2">
      <c r="A3265" t="s">
        <v>3924</v>
      </c>
      <c r="B3265" t="s">
        <v>315</v>
      </c>
      <c r="C3265" t="s">
        <v>1019</v>
      </c>
      <c r="D3265">
        <v>21000</v>
      </c>
      <c r="E3265">
        <v>41645</v>
      </c>
      <c r="F3265">
        <v>200</v>
      </c>
      <c r="G3265">
        <v>494</v>
      </c>
      <c r="H3265">
        <v>5.6</v>
      </c>
      <c r="I3265">
        <v>66</v>
      </c>
      <c r="J3265">
        <v>109</v>
      </c>
      <c r="K3265">
        <v>336456</v>
      </c>
      <c r="L3265">
        <v>8000000</v>
      </c>
      <c r="M3265" s="2">
        <f>VLOOKUP(A3265,Sheet2!$A$1:G6989,2,0)</f>
        <v>37636</v>
      </c>
      <c r="N3265" t="str">
        <f>VLOOKUP(A3265,Sheet2!$A$1:G6989,3,0)</f>
        <v>Color</v>
      </c>
      <c r="O3265" t="str">
        <f>VLOOKUP(A3265,Sheet2!$A$1:G6989,4,0)</f>
        <v>Comedy</v>
      </c>
      <c r="P3265" t="str">
        <f>VLOOKUP(A3265,Sheet2!$A$1:G6989,5,0)</f>
        <v>English</v>
      </c>
      <c r="Q3265" t="str">
        <f>VLOOKUP(A3265,Sheet2!$A$1:G6989,6,0)</f>
        <v>USA</v>
      </c>
      <c r="R3265" t="str">
        <f>VLOOKUP(A3265,Sheet2!$A$1:G6989,7,0)</f>
        <v>R</v>
      </c>
      <c r="S3265" t="str">
        <f>IF(Table19[[#This Row],[Language]]="English","English","Other language")</f>
        <v>English</v>
      </c>
      <c r="T3265">
        <f>Table19[[#This Row],[Gross Revenue]]-Table19[[#This Row],[Budget]]</f>
        <v>-7663544</v>
      </c>
      <c r="U3265" s="1">
        <f>(Table19[[#This Row],[Gross Revenue]]/Table19[[#This Row],[Budget]])-1</f>
        <v>-0.95794299999999999</v>
      </c>
      <c r="V3265" t="str">
        <f t="shared" si="115"/>
        <v>90-110 minutes</v>
      </c>
      <c r="W3265">
        <f>Table19[[#This Row],[Profit]]/Table19[[#This Row],[Budget]]*100</f>
        <v>-95.794299999999993</v>
      </c>
      <c r="X3265">
        <v>1637763</v>
      </c>
      <c r="Y3265">
        <v>0.19178668286445014</v>
      </c>
      <c r="Z3265" t="str">
        <f t="shared" si="117"/>
        <v>Low</v>
      </c>
    </row>
    <row r="3266" spans="1:26" x14ac:dyDescent="0.2">
      <c r="A3266" t="s">
        <v>4951</v>
      </c>
      <c r="B3266" t="s">
        <v>1505</v>
      </c>
      <c r="C3266" t="s">
        <v>1506</v>
      </c>
      <c r="D3266">
        <v>69</v>
      </c>
      <c r="E3266">
        <v>161</v>
      </c>
      <c r="F3266">
        <v>0</v>
      </c>
      <c r="G3266">
        <v>43</v>
      </c>
      <c r="H3266">
        <v>6.4</v>
      </c>
      <c r="I3266">
        <v>5</v>
      </c>
      <c r="J3266">
        <v>102</v>
      </c>
      <c r="K3266">
        <v>1250798</v>
      </c>
      <c r="L3266">
        <v>500000</v>
      </c>
      <c r="M3266" s="2">
        <f>VLOOKUP(A3266,Sheet2!$A$1:G6990,2,0)</f>
        <v>37352</v>
      </c>
      <c r="N3266" t="str">
        <f>VLOOKUP(A3266,Sheet2!$A$1:G6990,3,0)</f>
        <v>Color</v>
      </c>
      <c r="O3266" t="str">
        <f>VLOOKUP(A3266,Sheet2!$A$1:G6990,4,0)</f>
        <v>Comedy</v>
      </c>
      <c r="P3266" t="str">
        <f>VLOOKUP(A3266,Sheet2!$A$1:G6990,5,0)</f>
        <v>English</v>
      </c>
      <c r="Q3266" t="str">
        <f>VLOOKUP(A3266,Sheet2!$A$1:G6990,6,0)</f>
        <v>USA</v>
      </c>
      <c r="R3266" t="str">
        <f>VLOOKUP(A3266,Sheet2!$A$1:G6990,7,0)</f>
        <v>PG</v>
      </c>
      <c r="S3266" t="str">
        <f>IF(Table19[[#This Row],[Language]]="English","English","Other language")</f>
        <v>English</v>
      </c>
      <c r="T3266">
        <f>Table19[[#This Row],[Gross Revenue]]-Table19[[#This Row],[Budget]]</f>
        <v>750798</v>
      </c>
      <c r="U3266" s="1">
        <f>(Table19[[#This Row],[Gross Revenue]]/Table19[[#This Row],[Budget]])-1</f>
        <v>1.5015960000000002</v>
      </c>
      <c r="V3266" t="str">
        <f t="shared" ref="V3266:V3329" si="118">IF(J3266="","",IF(J3266&lt;90,"&lt;90 minutes",IF(J3266&lt;=110,"90-110 minutes",IF(J3266&lt;=130,"111-130 minutes",IF(J3266&lt;=150,"131-150 minutes","&gt;150 minutes")))))</f>
        <v>90-110 minutes</v>
      </c>
      <c r="W3266">
        <f>Table19[[#This Row],[Profit]]/Table19[[#This Row],[Budget]]*100</f>
        <v>150.15959999999998</v>
      </c>
      <c r="X3266">
        <v>1637763</v>
      </c>
      <c r="Y3266">
        <v>0.19178668286445014</v>
      </c>
      <c r="Z3266" t="str">
        <f t="shared" ref="Z3266:Z3329" si="119">IF(L3266="","",IF(L3266&lt;=$AA$26,"Low",IF(L3266&lt;=$AA$28,"Medium","High")))</f>
        <v>Low</v>
      </c>
    </row>
    <row r="3267" spans="1:26" x14ac:dyDescent="0.2">
      <c r="A3267" t="s">
        <v>5242</v>
      </c>
      <c r="B3267" t="s">
        <v>1955</v>
      </c>
      <c r="C3267" t="s">
        <v>820</v>
      </c>
      <c r="D3267">
        <v>2000</v>
      </c>
      <c r="E3267">
        <v>6862</v>
      </c>
      <c r="F3267">
        <v>42</v>
      </c>
      <c r="G3267">
        <v>0</v>
      </c>
      <c r="H3267">
        <v>6.6</v>
      </c>
      <c r="I3267">
        <v>88</v>
      </c>
      <c r="J3267">
        <v>119</v>
      </c>
      <c r="K3267">
        <v>39008741</v>
      </c>
      <c r="L3267">
        <v>25000000</v>
      </c>
      <c r="M3267" s="2">
        <f>VLOOKUP(A3267,Sheet2!$A$1:G6991,2,0)</f>
        <v>38458</v>
      </c>
      <c r="N3267" t="str">
        <f>VLOOKUP(A3267,Sheet2!$A$1:G6991,3,0)</f>
        <v>Color</v>
      </c>
      <c r="O3267" t="str">
        <f>VLOOKUP(A3267,Sheet2!$A$1:G6991,4,0)</f>
        <v>Comedy</v>
      </c>
      <c r="P3267" t="str">
        <f>VLOOKUP(A3267,Sheet2!$A$1:G6991,5,0)</f>
        <v>English</v>
      </c>
      <c r="Q3267" t="str">
        <f>VLOOKUP(A3267,Sheet2!$A$1:G6991,6,0)</f>
        <v>USA</v>
      </c>
      <c r="R3267" t="str">
        <f>VLOOKUP(A3267,Sheet2!$A$1:G6991,7,0)</f>
        <v>PG</v>
      </c>
      <c r="S3267" t="str">
        <f>IF(Table19[[#This Row],[Language]]="English","English","Other language")</f>
        <v>English</v>
      </c>
      <c r="T3267">
        <f>Table19[[#This Row],[Gross Revenue]]-Table19[[#This Row],[Budget]]</f>
        <v>14008741</v>
      </c>
      <c r="U3267" s="1">
        <f>(Table19[[#This Row],[Gross Revenue]]/Table19[[#This Row],[Budget]])-1</f>
        <v>0.56034964000000009</v>
      </c>
      <c r="V3267" t="str">
        <f t="shared" si="118"/>
        <v>111-130 minutes</v>
      </c>
      <c r="W3267">
        <f>Table19[[#This Row],[Profit]]/Table19[[#This Row],[Budget]]*100</f>
        <v>56.034963999999995</v>
      </c>
      <c r="X3267">
        <v>1637763</v>
      </c>
      <c r="Y3267">
        <v>0.19178668286445014</v>
      </c>
      <c r="Z3267" t="str">
        <f t="shared" si="119"/>
        <v>Medium</v>
      </c>
    </row>
    <row r="3268" spans="1:26" x14ac:dyDescent="0.2">
      <c r="A3268" t="s">
        <v>6913</v>
      </c>
      <c r="B3268" t="s">
        <v>362</v>
      </c>
      <c r="C3268" t="s">
        <v>250</v>
      </c>
      <c r="D3268">
        <v>13000</v>
      </c>
      <c r="E3268">
        <v>17540</v>
      </c>
      <c r="F3268">
        <v>0</v>
      </c>
      <c r="G3268">
        <v>14000</v>
      </c>
      <c r="H3268">
        <v>8.1</v>
      </c>
      <c r="I3268">
        <v>234</v>
      </c>
      <c r="J3268">
        <v>107</v>
      </c>
      <c r="K3268">
        <v>293501675</v>
      </c>
      <c r="L3268">
        <v>40000000</v>
      </c>
      <c r="M3268" s="2">
        <f>VLOOKUP(A3268,Sheet2!$A$1:G6992,2,0)</f>
        <v>36448</v>
      </c>
      <c r="N3268" t="str">
        <f>VLOOKUP(A3268,Sheet2!$A$1:G6992,3,0)</f>
        <v>Color</v>
      </c>
      <c r="O3268" t="str">
        <f>VLOOKUP(A3268,Sheet2!$A$1:G6992,4,0)</f>
        <v>Drama</v>
      </c>
      <c r="P3268" t="str">
        <f>VLOOKUP(A3268,Sheet2!$A$1:G6992,5,0)</f>
        <v>English</v>
      </c>
      <c r="Q3268" t="str">
        <f>VLOOKUP(A3268,Sheet2!$A$1:G6992,6,0)</f>
        <v>USA</v>
      </c>
      <c r="R3268" t="str">
        <f>VLOOKUP(A3268,Sheet2!$A$1:G6992,7,0)</f>
        <v>PG-13</v>
      </c>
      <c r="S3268" t="str">
        <f>IF(Table19[[#This Row],[Language]]="English","English","Other language")</f>
        <v>English</v>
      </c>
      <c r="T3268">
        <f>Table19[[#This Row],[Gross Revenue]]-Table19[[#This Row],[Budget]]</f>
        <v>253501675</v>
      </c>
      <c r="U3268" s="1">
        <f>(Table19[[#This Row],[Gross Revenue]]/Table19[[#This Row],[Budget]])-1</f>
        <v>6.3375418750000003</v>
      </c>
      <c r="V3268" t="str">
        <f t="shared" si="118"/>
        <v>90-110 minutes</v>
      </c>
      <c r="W3268">
        <f>Table19[[#This Row],[Profit]]/Table19[[#This Row],[Budget]]*100</f>
        <v>633.75418750000006</v>
      </c>
      <c r="X3268">
        <v>-434215.5</v>
      </c>
      <c r="Y3268">
        <v>-0.10115100772200772</v>
      </c>
      <c r="Z3268" t="str">
        <f t="shared" si="119"/>
        <v>High</v>
      </c>
    </row>
    <row r="3269" spans="1:26" x14ac:dyDescent="0.2">
      <c r="A3269" t="s">
        <v>5062</v>
      </c>
      <c r="B3269" t="s">
        <v>2050</v>
      </c>
      <c r="C3269" t="s">
        <v>1550</v>
      </c>
      <c r="D3269">
        <v>545</v>
      </c>
      <c r="E3269">
        <v>1274</v>
      </c>
      <c r="F3269">
        <v>34</v>
      </c>
      <c r="G3269">
        <v>0</v>
      </c>
      <c r="H3269">
        <v>6.5</v>
      </c>
      <c r="I3269">
        <v>193</v>
      </c>
      <c r="J3269">
        <v>104</v>
      </c>
      <c r="K3269">
        <v>47806295</v>
      </c>
      <c r="L3269">
        <v>43000000</v>
      </c>
      <c r="M3269" s="2">
        <f>VLOOKUP(A3269,Sheet2!$A$1:G6993,2,0)</f>
        <v>38376</v>
      </c>
      <c r="N3269" t="str">
        <f>VLOOKUP(A3269,Sheet2!$A$1:G6993,3,0)</f>
        <v>Black and White</v>
      </c>
      <c r="O3269" t="str">
        <f>VLOOKUP(A3269,Sheet2!$A$1:G6993,4,0)</f>
        <v>Horror</v>
      </c>
      <c r="P3269" t="str">
        <f>VLOOKUP(A3269,Sheet2!$A$1:G6993,5,0)</f>
        <v>English</v>
      </c>
      <c r="Q3269" t="str">
        <f>VLOOKUP(A3269,Sheet2!$A$1:G6993,6,0)</f>
        <v>USA</v>
      </c>
      <c r="R3269" t="str">
        <f>VLOOKUP(A3269,Sheet2!$A$1:G6993,7,0)</f>
        <v>PG-13</v>
      </c>
      <c r="S3269" t="str">
        <f>IF(Table19[[#This Row],[Language]]="English","English","Other language")</f>
        <v>English</v>
      </c>
      <c r="T3269">
        <f>Table19[[#This Row],[Gross Revenue]]-Table19[[#This Row],[Budget]]</f>
        <v>4806295</v>
      </c>
      <c r="U3269" s="1">
        <f>(Table19[[#This Row],[Gross Revenue]]/Table19[[#This Row],[Budget]])-1</f>
        <v>0.1117743023255815</v>
      </c>
      <c r="V3269" t="str">
        <f t="shared" si="118"/>
        <v>90-110 minutes</v>
      </c>
      <c r="W3269">
        <f>Table19[[#This Row],[Profit]]/Table19[[#This Row],[Budget]]*100</f>
        <v>11.177430232558141</v>
      </c>
      <c r="X3269">
        <v>16235088</v>
      </c>
      <c r="Y3269">
        <v>1.1909079499999999</v>
      </c>
      <c r="Z3269" t="str">
        <f t="shared" si="119"/>
        <v>High</v>
      </c>
    </row>
    <row r="3270" spans="1:26" x14ac:dyDescent="0.2">
      <c r="A3270" t="s">
        <v>4000</v>
      </c>
      <c r="B3270" t="s">
        <v>170</v>
      </c>
      <c r="C3270" t="s">
        <v>405</v>
      </c>
      <c r="D3270">
        <v>23000</v>
      </c>
      <c r="E3270">
        <v>26652</v>
      </c>
      <c r="F3270">
        <v>357</v>
      </c>
      <c r="G3270">
        <v>0</v>
      </c>
      <c r="H3270">
        <v>5.6</v>
      </c>
      <c r="I3270">
        <v>102</v>
      </c>
      <c r="J3270">
        <v>106</v>
      </c>
      <c r="K3270">
        <v>35007180</v>
      </c>
      <c r="L3270">
        <v>15000000</v>
      </c>
      <c r="M3270" s="2">
        <f>VLOOKUP(A3270,Sheet2!$A$1:G6994,2,0)</f>
        <v>36766</v>
      </c>
      <c r="N3270" t="str">
        <f>VLOOKUP(A3270,Sheet2!$A$1:G6994,3,0)</f>
        <v>Color</v>
      </c>
      <c r="O3270" t="str">
        <f>VLOOKUP(A3270,Sheet2!$A$1:G6994,4,0)</f>
        <v>Action</v>
      </c>
      <c r="P3270" t="str">
        <f>VLOOKUP(A3270,Sheet2!$A$1:G6994,5,0)</f>
        <v>English</v>
      </c>
      <c r="Q3270" t="str">
        <f>VLOOKUP(A3270,Sheet2!$A$1:G6994,6,0)</f>
        <v>USA</v>
      </c>
      <c r="R3270" t="str">
        <f>VLOOKUP(A3270,Sheet2!$A$1:G6994,7,0)</f>
        <v>PG-13</v>
      </c>
      <c r="S3270" t="str">
        <f>IF(Table19[[#This Row],[Language]]="English","English","Other language")</f>
        <v>English</v>
      </c>
      <c r="T3270">
        <f>Table19[[#This Row],[Gross Revenue]]-Table19[[#This Row],[Budget]]</f>
        <v>20007180</v>
      </c>
      <c r="U3270" s="1">
        <f>(Table19[[#This Row],[Gross Revenue]]/Table19[[#This Row],[Budget]])-1</f>
        <v>1.333812</v>
      </c>
      <c r="V3270" t="str">
        <f t="shared" si="118"/>
        <v>90-110 minutes</v>
      </c>
      <c r="W3270">
        <f>Table19[[#This Row],[Profit]]/Table19[[#This Row],[Budget]]*100</f>
        <v>133.38120000000001</v>
      </c>
      <c r="X3270">
        <v>-1289919.5</v>
      </c>
      <c r="Y3270">
        <v>-4.8151417500000002E-2</v>
      </c>
      <c r="Z3270" t="str">
        <f t="shared" si="119"/>
        <v>Medium</v>
      </c>
    </row>
    <row r="3271" spans="1:26" x14ac:dyDescent="0.2">
      <c r="A3271" t="s">
        <v>4424</v>
      </c>
      <c r="B3271" t="s">
        <v>1531</v>
      </c>
      <c r="C3271" t="s">
        <v>1532</v>
      </c>
      <c r="D3271">
        <v>33000</v>
      </c>
      <c r="E3271">
        <v>35294</v>
      </c>
      <c r="F3271">
        <v>12</v>
      </c>
      <c r="G3271">
        <v>183</v>
      </c>
      <c r="H3271">
        <v>6.1</v>
      </c>
      <c r="I3271">
        <v>17</v>
      </c>
      <c r="J3271">
        <v>112</v>
      </c>
      <c r="K3271">
        <v>13134</v>
      </c>
      <c r="L3271">
        <v>500000</v>
      </c>
      <c r="M3271" s="2">
        <f>VLOOKUP(A3271,Sheet2!$A$1:G6995,2,0)</f>
        <v>37483</v>
      </c>
      <c r="N3271" t="str">
        <f>VLOOKUP(A3271,Sheet2!$A$1:G6995,3,0)</f>
        <v>Color</v>
      </c>
      <c r="O3271" t="str">
        <f>VLOOKUP(A3271,Sheet2!$A$1:G6995,4,0)</f>
        <v>Drama</v>
      </c>
      <c r="P3271" t="str">
        <f>VLOOKUP(A3271,Sheet2!$A$1:G6995,5,0)</f>
        <v>English</v>
      </c>
      <c r="Q3271" t="str">
        <f>VLOOKUP(A3271,Sheet2!$A$1:G6995,6,0)</f>
        <v>USA</v>
      </c>
      <c r="R3271" t="str">
        <f>VLOOKUP(A3271,Sheet2!$A$1:G6995,7,0)</f>
        <v>R</v>
      </c>
      <c r="S3271" t="str">
        <f>IF(Table19[[#This Row],[Language]]="English","English","Other language")</f>
        <v>English</v>
      </c>
      <c r="T3271">
        <f>Table19[[#This Row],[Gross Revenue]]-Table19[[#This Row],[Budget]]</f>
        <v>-486866</v>
      </c>
      <c r="U3271" s="1">
        <f>(Table19[[#This Row],[Gross Revenue]]/Table19[[#This Row],[Budget]])-1</f>
        <v>-0.97373200000000004</v>
      </c>
      <c r="V3271" t="str">
        <f t="shared" si="118"/>
        <v>111-130 minutes</v>
      </c>
      <c r="W3271">
        <f>Table19[[#This Row],[Profit]]/Table19[[#This Row],[Budget]]*100</f>
        <v>-97.373199999999997</v>
      </c>
      <c r="X3271">
        <v>-434215.5</v>
      </c>
      <c r="Y3271">
        <v>-0.10115100772200772</v>
      </c>
      <c r="Z3271" t="str">
        <f t="shared" si="119"/>
        <v>Low</v>
      </c>
    </row>
    <row r="3272" spans="1:26" x14ac:dyDescent="0.2">
      <c r="A3272" t="s">
        <v>3888</v>
      </c>
      <c r="B3272" t="s">
        <v>982</v>
      </c>
      <c r="C3272" t="s">
        <v>147</v>
      </c>
      <c r="D3272">
        <v>383</v>
      </c>
      <c r="E3272">
        <v>692</v>
      </c>
      <c r="F3272">
        <v>67</v>
      </c>
      <c r="G3272">
        <v>31000</v>
      </c>
      <c r="H3272">
        <v>5.5</v>
      </c>
      <c r="I3272">
        <v>172</v>
      </c>
      <c r="J3272">
        <v>103</v>
      </c>
      <c r="K3272">
        <v>142614158</v>
      </c>
      <c r="L3272">
        <v>110000000</v>
      </c>
      <c r="M3272" s="2">
        <f>VLOOKUP(A3272,Sheet2!$A$1:G6996,2,0)</f>
        <v>40816</v>
      </c>
      <c r="N3272" t="str">
        <f>VLOOKUP(A3272,Sheet2!$A$1:G6996,3,0)</f>
        <v>Color</v>
      </c>
      <c r="O3272" t="str">
        <f>VLOOKUP(A3272,Sheet2!$A$1:G6996,4,0)</f>
        <v>Adventure</v>
      </c>
      <c r="P3272" t="str">
        <f>VLOOKUP(A3272,Sheet2!$A$1:G6996,5,0)</f>
        <v>English</v>
      </c>
      <c r="Q3272" t="str">
        <f>VLOOKUP(A3272,Sheet2!$A$1:G6996,6,0)</f>
        <v>USA</v>
      </c>
      <c r="R3272" t="str">
        <f>VLOOKUP(A3272,Sheet2!$A$1:G6996,7,0)</f>
        <v>PG</v>
      </c>
      <c r="S3272" t="str">
        <f>IF(Table19[[#This Row],[Language]]="English","English","Other language")</f>
        <v>English</v>
      </c>
      <c r="T3272">
        <f>Table19[[#This Row],[Gross Revenue]]-Table19[[#This Row],[Budget]]</f>
        <v>32614158</v>
      </c>
      <c r="U3272" s="1">
        <f>(Table19[[#This Row],[Gross Revenue]]/Table19[[#This Row],[Budget]])-1</f>
        <v>0.29649234545454539</v>
      </c>
      <c r="V3272" t="str">
        <f t="shared" si="118"/>
        <v>90-110 minutes</v>
      </c>
      <c r="W3272">
        <f>Table19[[#This Row],[Profit]]/Table19[[#This Row],[Budget]]*100</f>
        <v>29.649234545454544</v>
      </c>
      <c r="X3272">
        <v>3892693.5</v>
      </c>
      <c r="Y3272">
        <v>0.11726928571428571</v>
      </c>
      <c r="Z3272" t="str">
        <f t="shared" si="119"/>
        <v>High</v>
      </c>
    </row>
    <row r="3273" spans="1:26" x14ac:dyDescent="0.2">
      <c r="A3273" t="s">
        <v>3805</v>
      </c>
      <c r="B3273" t="s">
        <v>885</v>
      </c>
      <c r="C3273" t="s">
        <v>147</v>
      </c>
      <c r="D3273">
        <v>681</v>
      </c>
      <c r="E3273">
        <v>914</v>
      </c>
      <c r="F3273">
        <v>67</v>
      </c>
      <c r="G3273">
        <v>0</v>
      </c>
      <c r="H3273">
        <v>5.4</v>
      </c>
      <c r="I3273">
        <v>125</v>
      </c>
      <c r="J3273">
        <v>105</v>
      </c>
      <c r="K3273">
        <v>71017784</v>
      </c>
      <c r="L3273">
        <v>105000000</v>
      </c>
      <c r="M3273" s="2">
        <f>VLOOKUP(A3273,Sheet2!$A$1:G6997,2,0)</f>
        <v>41437</v>
      </c>
      <c r="N3273" t="str">
        <f>VLOOKUP(A3273,Sheet2!$A$1:G6997,3,0)</f>
        <v>Color</v>
      </c>
      <c r="O3273" t="str">
        <f>VLOOKUP(A3273,Sheet2!$A$1:G6997,4,0)</f>
        <v>Adventure</v>
      </c>
      <c r="P3273" t="str">
        <f>VLOOKUP(A3273,Sheet2!$A$1:G6997,5,0)</f>
        <v>English</v>
      </c>
      <c r="Q3273" t="str">
        <f>VLOOKUP(A3273,Sheet2!$A$1:G6997,6,0)</f>
        <v>USA</v>
      </c>
      <c r="R3273" t="str">
        <f>VLOOKUP(A3273,Sheet2!$A$1:G6997,7,0)</f>
        <v>PG</v>
      </c>
      <c r="S3273" t="str">
        <f>IF(Table19[[#This Row],[Language]]="English","English","Other language")</f>
        <v>English</v>
      </c>
      <c r="T3273">
        <f>Table19[[#This Row],[Gross Revenue]]-Table19[[#This Row],[Budget]]</f>
        <v>-33982216</v>
      </c>
      <c r="U3273" s="1">
        <f>(Table19[[#This Row],[Gross Revenue]]/Table19[[#This Row],[Budget]])-1</f>
        <v>-0.32364015238095234</v>
      </c>
      <c r="V3273" t="str">
        <f t="shared" si="118"/>
        <v>90-110 minutes</v>
      </c>
      <c r="W3273">
        <f>Table19[[#This Row],[Profit]]/Table19[[#This Row],[Budget]]*100</f>
        <v>-32.364015238095242</v>
      </c>
      <c r="X3273">
        <v>3892693.5</v>
      </c>
      <c r="Y3273">
        <v>0.11726928571428571</v>
      </c>
      <c r="Z3273" t="str">
        <f t="shared" si="119"/>
        <v>High</v>
      </c>
    </row>
    <row r="3274" spans="1:26" x14ac:dyDescent="0.2">
      <c r="A3274" t="s">
        <v>6657</v>
      </c>
      <c r="B3274" t="s">
        <v>2339</v>
      </c>
      <c r="C3274" t="s">
        <v>236</v>
      </c>
      <c r="D3274">
        <v>10000</v>
      </c>
      <c r="E3274">
        <v>10555</v>
      </c>
      <c r="F3274">
        <v>21000</v>
      </c>
      <c r="G3274">
        <v>74000</v>
      </c>
      <c r="H3274">
        <v>7.7</v>
      </c>
      <c r="I3274">
        <v>556</v>
      </c>
      <c r="J3274">
        <v>120</v>
      </c>
      <c r="K3274">
        <v>96917897</v>
      </c>
      <c r="L3274">
        <v>40000000</v>
      </c>
      <c r="M3274" s="2">
        <f>VLOOKUP(A3274,Sheet2!$A$1:G6998,2,0)</f>
        <v>40350</v>
      </c>
      <c r="N3274" t="str">
        <f>VLOOKUP(A3274,Sheet2!$A$1:G6998,3,0)</f>
        <v>Color</v>
      </c>
      <c r="O3274" t="str">
        <f>VLOOKUP(A3274,Sheet2!$A$1:G6998,4,0)</f>
        <v>Biography</v>
      </c>
      <c r="P3274" t="str">
        <f>VLOOKUP(A3274,Sheet2!$A$1:G6998,5,0)</f>
        <v>English</v>
      </c>
      <c r="Q3274" t="str">
        <f>VLOOKUP(A3274,Sheet2!$A$1:G6998,6,0)</f>
        <v>USA</v>
      </c>
      <c r="R3274" t="str">
        <f>VLOOKUP(A3274,Sheet2!$A$1:G6998,7,0)</f>
        <v>PG-13</v>
      </c>
      <c r="S3274" t="str">
        <f>IF(Table19[[#This Row],[Language]]="English","English","Other language")</f>
        <v>English</v>
      </c>
      <c r="T3274">
        <f>Table19[[#This Row],[Gross Revenue]]-Table19[[#This Row],[Budget]]</f>
        <v>56917897</v>
      </c>
      <c r="U3274" s="1">
        <f>(Table19[[#This Row],[Gross Revenue]]/Table19[[#This Row],[Budget]])-1</f>
        <v>1.4229474249999998</v>
      </c>
      <c r="V3274" t="str">
        <f t="shared" si="118"/>
        <v>111-130 minutes</v>
      </c>
      <c r="W3274">
        <f>Table19[[#This Row],[Profit]]/Table19[[#This Row],[Budget]]*100</f>
        <v>142.29474250000001</v>
      </c>
      <c r="X3274">
        <v>-1289919.5</v>
      </c>
      <c r="Y3274">
        <v>-4.8151417500000002E-2</v>
      </c>
      <c r="Z3274" t="str">
        <f t="shared" si="119"/>
        <v>High</v>
      </c>
    </row>
    <row r="3275" spans="1:26" x14ac:dyDescent="0.2">
      <c r="A3275" t="s">
        <v>5344</v>
      </c>
      <c r="B3275" t="s">
        <v>315</v>
      </c>
      <c r="C3275" t="s">
        <v>1235</v>
      </c>
      <c r="D3275">
        <v>21000</v>
      </c>
      <c r="E3275">
        <v>23745</v>
      </c>
      <c r="F3275">
        <v>456</v>
      </c>
      <c r="G3275">
        <v>0</v>
      </c>
      <c r="H3275">
        <v>6.7</v>
      </c>
      <c r="I3275">
        <v>210</v>
      </c>
      <c r="J3275">
        <v>117</v>
      </c>
      <c r="K3275">
        <v>31670931</v>
      </c>
      <c r="L3275">
        <v>60000000</v>
      </c>
      <c r="M3275" s="2">
        <f>VLOOKUP(A3275,Sheet2!$A$1:G6999,2,0)</f>
        <v>39945</v>
      </c>
      <c r="N3275" t="str">
        <f>VLOOKUP(A3275,Sheet2!$A$1:G6999,3,0)</f>
        <v>Color</v>
      </c>
      <c r="O3275" t="str">
        <f>VLOOKUP(A3275,Sheet2!$A$1:G6999,4,0)</f>
        <v>Biography</v>
      </c>
      <c r="P3275" t="str">
        <f>VLOOKUP(A3275,Sheet2!$A$1:G6999,5,0)</f>
        <v>English</v>
      </c>
      <c r="Q3275" t="str">
        <f>VLOOKUP(A3275,Sheet2!$A$1:G6999,6,0)</f>
        <v>UK</v>
      </c>
      <c r="R3275" t="str">
        <f>VLOOKUP(A3275,Sheet2!$A$1:G6999,7,0)</f>
        <v>PG-13</v>
      </c>
      <c r="S3275" t="str">
        <f>IF(Table19[[#This Row],[Language]]="English","English","Other language")</f>
        <v>English</v>
      </c>
      <c r="T3275">
        <f>Table19[[#This Row],[Gross Revenue]]-Table19[[#This Row],[Budget]]</f>
        <v>-28329069</v>
      </c>
      <c r="U3275" s="1">
        <f>(Table19[[#This Row],[Gross Revenue]]/Table19[[#This Row],[Budget]])-1</f>
        <v>-0.47215114999999996</v>
      </c>
      <c r="V3275" t="str">
        <f t="shared" si="118"/>
        <v>111-130 minutes</v>
      </c>
      <c r="W3275">
        <f>Table19[[#This Row],[Profit]]/Table19[[#This Row],[Budget]]*100</f>
        <v>-47.215115000000004</v>
      </c>
      <c r="X3275">
        <v>-1289919.5</v>
      </c>
      <c r="Y3275">
        <v>-4.8151417500000002E-2</v>
      </c>
      <c r="Z3275" t="str">
        <f t="shared" si="119"/>
        <v>High</v>
      </c>
    </row>
    <row r="3276" spans="1:26" x14ac:dyDescent="0.2">
      <c r="A3276" t="s">
        <v>6990</v>
      </c>
      <c r="B3276" t="s">
        <v>800</v>
      </c>
      <c r="C3276" t="s">
        <v>3223</v>
      </c>
      <c r="D3276">
        <v>17000</v>
      </c>
      <c r="E3276">
        <v>32814</v>
      </c>
      <c r="F3276">
        <v>68</v>
      </c>
      <c r="G3276">
        <v>0</v>
      </c>
      <c r="H3276">
        <v>5.0999999999999996</v>
      </c>
      <c r="I3276">
        <v>62</v>
      </c>
      <c r="J3276">
        <v>90</v>
      </c>
      <c r="K3276">
        <v>28870</v>
      </c>
      <c r="L3276">
        <v>15000000</v>
      </c>
      <c r="M3276" s="2">
        <f>VLOOKUP(A3276,Sheet2!$A$1:G7000,2,0)</f>
        <v>40652</v>
      </c>
      <c r="N3276" t="str">
        <f>VLOOKUP(A3276,Sheet2!$A$1:G7000,3,0)</f>
        <v>Color</v>
      </c>
      <c r="O3276" t="str">
        <f>VLOOKUP(A3276,Sheet2!$A$1:G7000,4,0)</f>
        <v>Crime</v>
      </c>
      <c r="P3276" t="str">
        <f>VLOOKUP(A3276,Sheet2!$A$1:G7000,5,0)</f>
        <v>English</v>
      </c>
      <c r="Q3276" t="str">
        <f>VLOOKUP(A3276,Sheet2!$A$1:G7000,6,0)</f>
        <v>USA</v>
      </c>
      <c r="R3276" t="str">
        <f>VLOOKUP(A3276,Sheet2!$A$1:G7000,7,0)</f>
        <v>R</v>
      </c>
      <c r="S3276" t="str">
        <f>IF(Table19[[#This Row],[Language]]="English","English","Other language")</f>
        <v>English</v>
      </c>
      <c r="T3276">
        <f>Table19[[#This Row],[Gross Revenue]]-Table19[[#This Row],[Budget]]</f>
        <v>-14971130</v>
      </c>
      <c r="U3276" s="1">
        <f>(Table19[[#This Row],[Gross Revenue]]/Table19[[#This Row],[Budget]])-1</f>
        <v>-0.99807533333333331</v>
      </c>
      <c r="V3276" t="str">
        <f t="shared" si="118"/>
        <v>90-110 minutes</v>
      </c>
      <c r="W3276">
        <f>Table19[[#This Row],[Profit]]/Table19[[#This Row],[Budget]]*100</f>
        <v>-99.807533333333325</v>
      </c>
      <c r="X3276">
        <v>-74533.5</v>
      </c>
      <c r="Y3276">
        <v>-7.4856785714285719E-3</v>
      </c>
      <c r="Z3276" t="str">
        <f t="shared" si="119"/>
        <v>Medium</v>
      </c>
    </row>
    <row r="3277" spans="1:26" x14ac:dyDescent="0.2">
      <c r="A3277" t="s">
        <v>4445</v>
      </c>
      <c r="B3277" t="s">
        <v>74</v>
      </c>
      <c r="C3277" t="s">
        <v>1555</v>
      </c>
      <c r="D3277">
        <v>12000</v>
      </c>
      <c r="E3277">
        <v>13388</v>
      </c>
      <c r="F3277">
        <v>226</v>
      </c>
      <c r="G3277">
        <v>11000</v>
      </c>
      <c r="H3277">
        <v>6.1</v>
      </c>
      <c r="I3277">
        <v>235</v>
      </c>
      <c r="J3277">
        <v>109</v>
      </c>
      <c r="K3277">
        <v>63143812</v>
      </c>
      <c r="L3277">
        <v>150000000</v>
      </c>
      <c r="M3277" s="2">
        <f>VLOOKUP(A3277,Sheet2!$A$1:G7001,2,0)</f>
        <v>40281</v>
      </c>
      <c r="N3277" t="str">
        <f>VLOOKUP(A3277,Sheet2!$A$1:G7001,3,0)</f>
        <v>Color</v>
      </c>
      <c r="O3277" t="str">
        <f>VLOOKUP(A3277,Sheet2!$A$1:G7001,4,0)</f>
        <v>Action</v>
      </c>
      <c r="P3277" t="str">
        <f>VLOOKUP(A3277,Sheet2!$A$1:G7001,5,0)</f>
        <v>English</v>
      </c>
      <c r="Q3277" t="str">
        <f>VLOOKUP(A3277,Sheet2!$A$1:G7001,6,0)</f>
        <v>USA</v>
      </c>
      <c r="R3277" t="str">
        <f>VLOOKUP(A3277,Sheet2!$A$1:G7001,7,0)</f>
        <v>PG</v>
      </c>
      <c r="S3277" t="str">
        <f>IF(Table19[[#This Row],[Language]]="English","English","Other language")</f>
        <v>English</v>
      </c>
      <c r="T3277">
        <f>Table19[[#This Row],[Gross Revenue]]-Table19[[#This Row],[Budget]]</f>
        <v>-86856188</v>
      </c>
      <c r="U3277" s="1">
        <f>(Table19[[#This Row],[Gross Revenue]]/Table19[[#This Row],[Budget]])-1</f>
        <v>-0.57904125333333334</v>
      </c>
      <c r="V3277" t="str">
        <f t="shared" si="118"/>
        <v>90-110 minutes</v>
      </c>
      <c r="W3277">
        <f>Table19[[#This Row],[Profit]]/Table19[[#This Row],[Budget]]*100</f>
        <v>-57.904125333333333</v>
      </c>
      <c r="X3277">
        <v>-1289919.5</v>
      </c>
      <c r="Y3277">
        <v>-4.8151417500000002E-2</v>
      </c>
      <c r="Z3277" t="str">
        <f t="shared" si="119"/>
        <v>High</v>
      </c>
    </row>
    <row r="3278" spans="1:26" x14ac:dyDescent="0.2">
      <c r="A3278" t="s">
        <v>6869</v>
      </c>
      <c r="B3278" t="s">
        <v>3163</v>
      </c>
      <c r="C3278" t="s">
        <v>1966</v>
      </c>
      <c r="D3278">
        <v>354</v>
      </c>
      <c r="E3278">
        <v>1495</v>
      </c>
      <c r="F3278">
        <v>338</v>
      </c>
      <c r="G3278">
        <v>15000</v>
      </c>
      <c r="H3278">
        <v>8</v>
      </c>
      <c r="I3278">
        <v>119</v>
      </c>
      <c r="J3278">
        <v>174</v>
      </c>
      <c r="K3278">
        <v>163214286</v>
      </c>
      <c r="L3278">
        <v>8200000</v>
      </c>
      <c r="M3278" s="2">
        <f>VLOOKUP(A3278,Sheet2!$A$1:G7002,2,0)</f>
        <v>23941</v>
      </c>
      <c r="N3278" t="str">
        <f>VLOOKUP(A3278,Sheet2!$A$1:G7002,3,0)</f>
        <v>Color</v>
      </c>
      <c r="O3278" t="str">
        <f>VLOOKUP(A3278,Sheet2!$A$1:G7002,4,0)</f>
        <v>Biography</v>
      </c>
      <c r="P3278" t="str">
        <f>VLOOKUP(A3278,Sheet2!$A$1:G7002,5,0)</f>
        <v>English</v>
      </c>
      <c r="Q3278" t="str">
        <f>VLOOKUP(A3278,Sheet2!$A$1:G7002,6,0)</f>
        <v>USA</v>
      </c>
      <c r="R3278" t="str">
        <f>VLOOKUP(A3278,Sheet2!$A$1:G7002,7,0)</f>
        <v>G</v>
      </c>
      <c r="S3278" t="str">
        <f>IF(Table19[[#This Row],[Language]]="English","English","Other language")</f>
        <v>English</v>
      </c>
      <c r="T3278">
        <f>Table19[[#This Row],[Gross Revenue]]-Table19[[#This Row],[Budget]]</f>
        <v>155014286</v>
      </c>
      <c r="U3278" s="1">
        <f>(Table19[[#This Row],[Gross Revenue]]/Table19[[#This Row],[Budget]])-1</f>
        <v>18.904181219512196</v>
      </c>
      <c r="V3278" t="str">
        <f t="shared" si="118"/>
        <v>&gt;150 minutes</v>
      </c>
      <c r="W3278">
        <f>Table19[[#This Row],[Profit]]/Table19[[#This Row],[Budget]]*100</f>
        <v>1890.4181219512197</v>
      </c>
      <c r="X3278">
        <v>-1289919.5</v>
      </c>
      <c r="Y3278">
        <v>-4.8151417500000002E-2</v>
      </c>
      <c r="Z3278" t="str">
        <f t="shared" si="119"/>
        <v>Low</v>
      </c>
    </row>
    <row r="3279" spans="1:26" x14ac:dyDescent="0.2">
      <c r="A3279" t="s">
        <v>6219</v>
      </c>
      <c r="B3279" t="s">
        <v>2062</v>
      </c>
      <c r="C3279" t="s">
        <v>2349</v>
      </c>
      <c r="D3279">
        <v>623</v>
      </c>
      <c r="E3279">
        <v>1722</v>
      </c>
      <c r="F3279">
        <v>342</v>
      </c>
      <c r="G3279">
        <v>578</v>
      </c>
      <c r="H3279">
        <v>7.3</v>
      </c>
      <c r="I3279">
        <v>97</v>
      </c>
      <c r="J3279">
        <v>110</v>
      </c>
      <c r="K3279">
        <v>10200000</v>
      </c>
      <c r="L3279">
        <v>10000000</v>
      </c>
      <c r="M3279" s="2">
        <f>VLOOKUP(A3279,Sheet2!$A$1:G7003,2,0)</f>
        <v>35772</v>
      </c>
      <c r="N3279" t="str">
        <f>VLOOKUP(A3279,Sheet2!$A$1:G7003,3,0)</f>
        <v>Color</v>
      </c>
      <c r="O3279" t="str">
        <f>VLOOKUP(A3279,Sheet2!$A$1:G7003,4,0)</f>
        <v>Drama</v>
      </c>
      <c r="P3279" t="str">
        <f>VLOOKUP(A3279,Sheet2!$A$1:G7003,5,0)</f>
        <v>English</v>
      </c>
      <c r="Q3279" t="str">
        <f>VLOOKUP(A3279,Sheet2!$A$1:G7003,6,0)</f>
        <v>USA</v>
      </c>
      <c r="R3279" t="str">
        <f>VLOOKUP(A3279,Sheet2!$A$1:G7003,7,0)</f>
        <v>PG</v>
      </c>
      <c r="S3279" t="str">
        <f>IF(Table19[[#This Row],[Language]]="English","English","Other language")</f>
        <v>English</v>
      </c>
      <c r="T3279">
        <f>Table19[[#This Row],[Gross Revenue]]-Table19[[#This Row],[Budget]]</f>
        <v>200000</v>
      </c>
      <c r="U3279" s="1">
        <f>(Table19[[#This Row],[Gross Revenue]]/Table19[[#This Row],[Budget]])-1</f>
        <v>2.0000000000000018E-2</v>
      </c>
      <c r="V3279" t="str">
        <f t="shared" si="118"/>
        <v>90-110 minutes</v>
      </c>
      <c r="W3279">
        <f>Table19[[#This Row],[Profit]]/Table19[[#This Row],[Budget]]*100</f>
        <v>2</v>
      </c>
      <c r="X3279">
        <v>-434215.5</v>
      </c>
      <c r="Y3279">
        <v>-0.10115100772200772</v>
      </c>
      <c r="Z3279" t="str">
        <f t="shared" si="119"/>
        <v>Low</v>
      </c>
    </row>
    <row r="3280" spans="1:26" x14ac:dyDescent="0.2">
      <c r="A3280" t="s">
        <v>3819</v>
      </c>
      <c r="B3280" t="s">
        <v>226</v>
      </c>
      <c r="C3280" t="s">
        <v>388</v>
      </c>
      <c r="D3280">
        <v>13000</v>
      </c>
      <c r="E3280">
        <v>13331</v>
      </c>
      <c r="F3280">
        <v>49</v>
      </c>
      <c r="G3280">
        <v>0</v>
      </c>
      <c r="H3280">
        <v>5.4</v>
      </c>
      <c r="I3280">
        <v>38</v>
      </c>
      <c r="J3280">
        <v>110</v>
      </c>
      <c r="K3280">
        <v>57362581</v>
      </c>
      <c r="L3280">
        <v>45000000</v>
      </c>
      <c r="M3280" s="2">
        <f>VLOOKUP(A3280,Sheet2!$A$1:G7004,2,0)</f>
        <v>34513</v>
      </c>
      <c r="N3280" t="str">
        <f>VLOOKUP(A3280,Sheet2!$A$1:G7004,3,0)</f>
        <v>Color</v>
      </c>
      <c r="O3280" t="str">
        <f>VLOOKUP(A3280,Sheet2!$A$1:G7004,4,0)</f>
        <v>Action</v>
      </c>
      <c r="P3280" t="str">
        <f>VLOOKUP(A3280,Sheet2!$A$1:G7004,5,0)</f>
        <v>English</v>
      </c>
      <c r="Q3280" t="str">
        <f>VLOOKUP(A3280,Sheet2!$A$1:G7004,6,0)</f>
        <v>Peru</v>
      </c>
      <c r="R3280" t="str">
        <f>VLOOKUP(A3280,Sheet2!$A$1:G7004,7,0)</f>
        <v>R</v>
      </c>
      <c r="S3280" t="str">
        <f>IF(Table19[[#This Row],[Language]]="English","English","Other language")</f>
        <v>English</v>
      </c>
      <c r="T3280">
        <f>Table19[[#This Row],[Gross Revenue]]-Table19[[#This Row],[Budget]]</f>
        <v>12362581</v>
      </c>
      <c r="U3280" s="1">
        <f>(Table19[[#This Row],[Gross Revenue]]/Table19[[#This Row],[Budget]])-1</f>
        <v>0.27472402222222225</v>
      </c>
      <c r="V3280" t="str">
        <f t="shared" si="118"/>
        <v>90-110 minutes</v>
      </c>
      <c r="W3280">
        <f>Table19[[#This Row],[Profit]]/Table19[[#This Row],[Budget]]*100</f>
        <v>27.472402222222218</v>
      </c>
      <c r="X3280">
        <v>-1289919.5</v>
      </c>
      <c r="Y3280">
        <v>-4.8151417500000002E-2</v>
      </c>
      <c r="Z3280" t="str">
        <f t="shared" si="119"/>
        <v>High</v>
      </c>
    </row>
    <row r="3281" spans="1:26" x14ac:dyDescent="0.2">
      <c r="A3281" t="s">
        <v>4324</v>
      </c>
      <c r="B3281" t="s">
        <v>845</v>
      </c>
      <c r="C3281" t="s">
        <v>341</v>
      </c>
      <c r="D3281">
        <v>2000</v>
      </c>
      <c r="E3281">
        <v>3905</v>
      </c>
      <c r="F3281">
        <v>82</v>
      </c>
      <c r="G3281">
        <v>210</v>
      </c>
      <c r="H3281">
        <v>6</v>
      </c>
      <c r="I3281">
        <v>29</v>
      </c>
      <c r="J3281">
        <v>82</v>
      </c>
      <c r="K3281">
        <v>12996</v>
      </c>
      <c r="L3281">
        <v>1000000</v>
      </c>
      <c r="M3281" s="2">
        <f>VLOOKUP(A3281,Sheet2!$A$1:G7005,2,0)</f>
        <v>36705</v>
      </c>
      <c r="N3281" t="str">
        <f>VLOOKUP(A3281,Sheet2!$A$1:G7005,3,0)</f>
        <v>Color</v>
      </c>
      <c r="O3281" t="str">
        <f>VLOOKUP(A3281,Sheet2!$A$1:G7005,4,0)</f>
        <v>Action</v>
      </c>
      <c r="P3281" t="str">
        <f>VLOOKUP(A3281,Sheet2!$A$1:G7005,5,0)</f>
        <v>English</v>
      </c>
      <c r="Q3281" t="str">
        <f>VLOOKUP(A3281,Sheet2!$A$1:G7005,6,0)</f>
        <v>USA</v>
      </c>
      <c r="R3281" t="str">
        <f>VLOOKUP(A3281,Sheet2!$A$1:G7005,7,0)</f>
        <v>R</v>
      </c>
      <c r="S3281" t="str">
        <f>IF(Table19[[#This Row],[Language]]="English","English","Other language")</f>
        <v>English</v>
      </c>
      <c r="T3281">
        <f>Table19[[#This Row],[Gross Revenue]]-Table19[[#This Row],[Budget]]</f>
        <v>-987004</v>
      </c>
      <c r="U3281" s="1">
        <f>(Table19[[#This Row],[Gross Revenue]]/Table19[[#This Row],[Budget]])-1</f>
        <v>-0.98700399999999999</v>
      </c>
      <c r="V3281" t="str">
        <f t="shared" si="118"/>
        <v>&lt;90 minutes</v>
      </c>
      <c r="W3281">
        <f>Table19[[#This Row],[Profit]]/Table19[[#This Row],[Budget]]*100</f>
        <v>-98.700400000000002</v>
      </c>
      <c r="X3281">
        <v>-1289919.5</v>
      </c>
      <c r="Y3281">
        <v>-4.8151417500000002E-2</v>
      </c>
      <c r="Z3281" t="str">
        <f t="shared" si="119"/>
        <v>Low</v>
      </c>
    </row>
    <row r="3282" spans="1:26" x14ac:dyDescent="0.2">
      <c r="A3282" t="s">
        <v>5993</v>
      </c>
      <c r="B3282" t="s">
        <v>2659</v>
      </c>
      <c r="C3282" t="s">
        <v>2660</v>
      </c>
      <c r="D3282">
        <v>8000</v>
      </c>
      <c r="E3282">
        <v>10040</v>
      </c>
      <c r="F3282">
        <v>53</v>
      </c>
      <c r="G3282">
        <v>10000</v>
      </c>
      <c r="H3282">
        <v>7.1</v>
      </c>
      <c r="I3282">
        <v>220</v>
      </c>
      <c r="J3282">
        <v>95</v>
      </c>
      <c r="K3282">
        <v>6851969</v>
      </c>
      <c r="L3282">
        <v>2500000</v>
      </c>
      <c r="M3282" s="2">
        <f>VLOOKUP(A3282,Sheet2!$A$1:G7006,2,0)</f>
        <v>41519</v>
      </c>
      <c r="N3282" t="str">
        <f>VLOOKUP(A3282,Sheet2!$A$1:G7006,3,0)</f>
        <v>Color</v>
      </c>
      <c r="O3282" t="str">
        <f>VLOOKUP(A3282,Sheet2!$A$1:G7006,4,0)</f>
        <v>Comedy</v>
      </c>
      <c r="P3282" t="str">
        <f>VLOOKUP(A3282,Sheet2!$A$1:G7006,5,0)</f>
        <v>English</v>
      </c>
      <c r="Q3282" t="str">
        <f>VLOOKUP(A3282,Sheet2!$A$1:G7006,6,0)</f>
        <v>USA</v>
      </c>
      <c r="R3282" t="str">
        <f>VLOOKUP(A3282,Sheet2!$A$1:G7006,7,0)</f>
        <v>R</v>
      </c>
      <c r="S3282" t="str">
        <f>IF(Table19[[#This Row],[Language]]="English","English","Other language")</f>
        <v>English</v>
      </c>
      <c r="T3282">
        <f>Table19[[#This Row],[Gross Revenue]]-Table19[[#This Row],[Budget]]</f>
        <v>4351969</v>
      </c>
      <c r="U3282" s="1">
        <f>(Table19[[#This Row],[Gross Revenue]]/Table19[[#This Row],[Budget]])-1</f>
        <v>1.7407876</v>
      </c>
      <c r="V3282" t="str">
        <f t="shared" si="118"/>
        <v>90-110 minutes</v>
      </c>
      <c r="W3282">
        <f>Table19[[#This Row],[Profit]]/Table19[[#This Row],[Budget]]*100</f>
        <v>174.07875999999999</v>
      </c>
      <c r="X3282">
        <v>1637763</v>
      </c>
      <c r="Y3282">
        <v>0.19178668286445014</v>
      </c>
      <c r="Z3282" t="str">
        <f t="shared" si="119"/>
        <v>Low</v>
      </c>
    </row>
    <row r="3283" spans="1:26" x14ac:dyDescent="0.2">
      <c r="A3283" t="s">
        <v>5201</v>
      </c>
      <c r="B3283" t="s">
        <v>1511</v>
      </c>
      <c r="C3283" t="s">
        <v>887</v>
      </c>
      <c r="D3283">
        <v>770</v>
      </c>
      <c r="E3283">
        <v>1614</v>
      </c>
      <c r="F3283">
        <v>70</v>
      </c>
      <c r="G3283">
        <v>0</v>
      </c>
      <c r="H3283">
        <v>6.6</v>
      </c>
      <c r="I3283">
        <v>198</v>
      </c>
      <c r="J3283">
        <v>107</v>
      </c>
      <c r="K3283">
        <v>71148699</v>
      </c>
      <c r="L3283">
        <v>90000000</v>
      </c>
      <c r="M3283" s="2">
        <f>VLOOKUP(A3283,Sheet2!$A$1:G7007,2,0)</f>
        <v>39465</v>
      </c>
      <c r="N3283" t="str">
        <f>VLOOKUP(A3283,Sheet2!$A$1:G7007,3,0)</f>
        <v>Color</v>
      </c>
      <c r="O3283" t="str">
        <f>VLOOKUP(A3283,Sheet2!$A$1:G7007,4,0)</f>
        <v>Adventure</v>
      </c>
      <c r="P3283" t="str">
        <f>VLOOKUP(A3283,Sheet2!$A$1:G7007,5,0)</f>
        <v>English</v>
      </c>
      <c r="Q3283" t="str">
        <f>VLOOKUP(A3283,Sheet2!$A$1:G7007,6,0)</f>
        <v>USA</v>
      </c>
      <c r="R3283" t="str">
        <f>VLOOKUP(A3283,Sheet2!$A$1:G7007,7,0)</f>
        <v>PG</v>
      </c>
      <c r="S3283" t="str">
        <f>IF(Table19[[#This Row],[Language]]="English","English","Other language")</f>
        <v>English</v>
      </c>
      <c r="T3283">
        <f>Table19[[#This Row],[Gross Revenue]]-Table19[[#This Row],[Budget]]</f>
        <v>-18851301</v>
      </c>
      <c r="U3283" s="1">
        <f>(Table19[[#This Row],[Gross Revenue]]/Table19[[#This Row],[Budget]])-1</f>
        <v>-0.2094589</v>
      </c>
      <c r="V3283" t="str">
        <f t="shared" si="118"/>
        <v>90-110 minutes</v>
      </c>
      <c r="W3283">
        <f>Table19[[#This Row],[Profit]]/Table19[[#This Row],[Budget]]*100</f>
        <v>-20.945889999999999</v>
      </c>
      <c r="X3283">
        <v>3892693.5</v>
      </c>
      <c r="Y3283">
        <v>0.11726928571428571</v>
      </c>
      <c r="Z3283" t="str">
        <f t="shared" si="119"/>
        <v>High</v>
      </c>
    </row>
    <row r="3284" spans="1:26" x14ac:dyDescent="0.2">
      <c r="A3284" t="s">
        <v>3511</v>
      </c>
      <c r="B3284" t="s">
        <v>456</v>
      </c>
      <c r="C3284" t="s">
        <v>457</v>
      </c>
      <c r="D3284">
        <v>19000</v>
      </c>
      <c r="E3284">
        <v>20881</v>
      </c>
      <c r="F3284">
        <v>436</v>
      </c>
      <c r="G3284">
        <v>2000</v>
      </c>
      <c r="H3284">
        <v>4.8</v>
      </c>
      <c r="I3284">
        <v>223</v>
      </c>
      <c r="J3284">
        <v>103</v>
      </c>
      <c r="K3284">
        <v>19781879</v>
      </c>
      <c r="L3284">
        <v>60000000</v>
      </c>
      <c r="M3284" s="2">
        <f>VLOOKUP(A3284,Sheet2!$A$1:G7008,2,0)</f>
        <v>39452</v>
      </c>
      <c r="N3284" t="str">
        <f>VLOOKUP(A3284,Sheet2!$A$1:G7008,3,0)</f>
        <v>Color</v>
      </c>
      <c r="O3284" t="str">
        <f>VLOOKUP(A3284,Sheet2!$A$1:G7008,4,0)</f>
        <v>Action</v>
      </c>
      <c r="P3284" t="str">
        <f>VLOOKUP(A3284,Sheet2!$A$1:G7008,5,0)</f>
        <v>English</v>
      </c>
      <c r="Q3284" t="str">
        <f>VLOOKUP(A3284,Sheet2!$A$1:G7008,6,0)</f>
        <v>USA</v>
      </c>
      <c r="R3284" t="str">
        <f>VLOOKUP(A3284,Sheet2!$A$1:G7008,7,0)</f>
        <v>PG-13</v>
      </c>
      <c r="S3284" t="str">
        <f>IF(Table19[[#This Row],[Language]]="English","English","Other language")</f>
        <v>English</v>
      </c>
      <c r="T3284">
        <f>Table19[[#This Row],[Gross Revenue]]-Table19[[#This Row],[Budget]]</f>
        <v>-40218121</v>
      </c>
      <c r="U3284" s="1">
        <f>(Table19[[#This Row],[Gross Revenue]]/Table19[[#This Row],[Budget]])-1</f>
        <v>-0.67030201666666667</v>
      </c>
      <c r="V3284" t="str">
        <f t="shared" si="118"/>
        <v>90-110 minutes</v>
      </c>
      <c r="W3284">
        <f>Table19[[#This Row],[Profit]]/Table19[[#This Row],[Budget]]*100</f>
        <v>-67.03020166666667</v>
      </c>
      <c r="X3284">
        <v>-1289919.5</v>
      </c>
      <c r="Y3284">
        <v>-4.8151417500000002E-2</v>
      </c>
      <c r="Z3284" t="str">
        <f t="shared" si="119"/>
        <v>High</v>
      </c>
    </row>
    <row r="3285" spans="1:26" x14ac:dyDescent="0.2">
      <c r="A3285" t="s">
        <v>4397</v>
      </c>
      <c r="B3285" t="s">
        <v>1503</v>
      </c>
      <c r="C3285" t="s">
        <v>1504</v>
      </c>
      <c r="D3285">
        <v>870</v>
      </c>
      <c r="E3285">
        <v>5217</v>
      </c>
      <c r="F3285">
        <v>5</v>
      </c>
      <c r="G3285">
        <v>16000</v>
      </c>
      <c r="H3285">
        <v>6</v>
      </c>
      <c r="I3285">
        <v>147</v>
      </c>
      <c r="J3285">
        <v>92</v>
      </c>
      <c r="K3285">
        <v>162495848</v>
      </c>
      <c r="L3285">
        <v>74000000</v>
      </c>
      <c r="M3285" s="2">
        <f>VLOOKUP(A3285,Sheet2!$A$1:G7009,2,0)</f>
        <v>42119</v>
      </c>
      <c r="N3285" t="str">
        <f>VLOOKUP(A3285,Sheet2!$A$1:G7009,3,0)</f>
        <v>Color</v>
      </c>
      <c r="O3285" t="str">
        <f>VLOOKUP(A3285,Sheet2!$A$1:G7009,4,0)</f>
        <v>Adventure</v>
      </c>
      <c r="P3285" t="str">
        <f>VLOOKUP(A3285,Sheet2!$A$1:G7009,5,0)</f>
        <v>English</v>
      </c>
      <c r="Q3285" t="str">
        <f>VLOOKUP(A3285,Sheet2!$A$1:G7009,6,0)</f>
        <v>USA</v>
      </c>
      <c r="R3285" t="str">
        <f>VLOOKUP(A3285,Sheet2!$A$1:G7009,7,0)</f>
        <v>PG</v>
      </c>
      <c r="S3285" t="str">
        <f>IF(Table19[[#This Row],[Language]]="English","English","Other language")</f>
        <v>English</v>
      </c>
      <c r="T3285">
        <f>Table19[[#This Row],[Gross Revenue]]-Table19[[#This Row],[Budget]]</f>
        <v>88495848</v>
      </c>
      <c r="U3285" s="1">
        <f>(Table19[[#This Row],[Gross Revenue]]/Table19[[#This Row],[Budget]])-1</f>
        <v>1.195889837837838</v>
      </c>
      <c r="V3285" t="str">
        <f t="shared" si="118"/>
        <v>90-110 minutes</v>
      </c>
      <c r="W3285">
        <f>Table19[[#This Row],[Profit]]/Table19[[#This Row],[Budget]]*100</f>
        <v>119.58898378378377</v>
      </c>
      <c r="X3285">
        <v>3892693.5</v>
      </c>
      <c r="Y3285">
        <v>0.11726928571428571</v>
      </c>
      <c r="Z3285" t="str">
        <f t="shared" si="119"/>
        <v>High</v>
      </c>
    </row>
    <row r="3286" spans="1:26" x14ac:dyDescent="0.2">
      <c r="A3286" t="s">
        <v>5852</v>
      </c>
      <c r="B3286" t="s">
        <v>456</v>
      </c>
      <c r="C3286" t="s">
        <v>2573</v>
      </c>
      <c r="D3286">
        <v>19000</v>
      </c>
      <c r="E3286">
        <v>20097</v>
      </c>
      <c r="F3286">
        <v>47</v>
      </c>
      <c r="G3286">
        <v>0</v>
      </c>
      <c r="H3286">
        <v>7</v>
      </c>
      <c r="I3286">
        <v>89</v>
      </c>
      <c r="J3286">
        <v>87</v>
      </c>
      <c r="K3286">
        <v>85416609</v>
      </c>
      <c r="L3286">
        <v>30000000</v>
      </c>
      <c r="M3286" s="2">
        <f>VLOOKUP(A3286,Sheet2!$A$1:G7010,2,0)</f>
        <v>38196</v>
      </c>
      <c r="N3286" t="str">
        <f>VLOOKUP(A3286,Sheet2!$A$1:G7010,3,0)</f>
        <v>Color</v>
      </c>
      <c r="O3286" t="str">
        <f>VLOOKUP(A3286,Sheet2!$A$1:G7010,4,0)</f>
        <v>Adventure</v>
      </c>
      <c r="P3286" t="str">
        <f>VLOOKUP(A3286,Sheet2!$A$1:G7010,5,0)</f>
        <v>English</v>
      </c>
      <c r="Q3286" t="str">
        <f>VLOOKUP(A3286,Sheet2!$A$1:G7010,6,0)</f>
        <v>USA</v>
      </c>
      <c r="R3286" t="str">
        <f>VLOOKUP(A3286,Sheet2!$A$1:G7010,7,0)</f>
        <v>PG</v>
      </c>
      <c r="S3286" t="str">
        <f>IF(Table19[[#This Row],[Language]]="English","English","Other language")</f>
        <v>English</v>
      </c>
      <c r="T3286">
        <f>Table19[[#This Row],[Gross Revenue]]-Table19[[#This Row],[Budget]]</f>
        <v>55416609</v>
      </c>
      <c r="U3286" s="1">
        <f>(Table19[[#This Row],[Gross Revenue]]/Table19[[#This Row],[Budget]])-1</f>
        <v>1.8472203</v>
      </c>
      <c r="V3286" t="str">
        <f t="shared" si="118"/>
        <v>&lt;90 minutes</v>
      </c>
      <c r="W3286">
        <f>Table19[[#This Row],[Profit]]/Table19[[#This Row],[Budget]]*100</f>
        <v>184.72203000000002</v>
      </c>
      <c r="X3286">
        <v>3892693.5</v>
      </c>
      <c r="Y3286">
        <v>0.11726928571428571</v>
      </c>
      <c r="Z3286" t="str">
        <f t="shared" si="119"/>
        <v>Medium</v>
      </c>
    </row>
    <row r="3287" spans="1:26" x14ac:dyDescent="0.2">
      <c r="A3287" t="s">
        <v>3809</v>
      </c>
      <c r="B3287" t="s">
        <v>592</v>
      </c>
      <c r="C3287" t="s">
        <v>130</v>
      </c>
      <c r="D3287">
        <v>1000</v>
      </c>
      <c r="E3287">
        <v>3436</v>
      </c>
      <c r="F3287">
        <v>32</v>
      </c>
      <c r="G3287">
        <v>0</v>
      </c>
      <c r="H3287">
        <v>5.4</v>
      </c>
      <c r="I3287">
        <v>97</v>
      </c>
      <c r="J3287">
        <v>94</v>
      </c>
      <c r="K3287">
        <v>24268828</v>
      </c>
      <c r="L3287">
        <v>28000000</v>
      </c>
      <c r="M3287" s="2">
        <f>VLOOKUP(A3287,Sheet2!$A$1:G7011,2,0)</f>
        <v>40449</v>
      </c>
      <c r="N3287" t="str">
        <f>VLOOKUP(A3287,Sheet2!$A$1:G7011,3,0)</f>
        <v>Color</v>
      </c>
      <c r="O3287" t="str">
        <f>VLOOKUP(A3287,Sheet2!$A$1:G7011,4,0)</f>
        <v>Action</v>
      </c>
      <c r="P3287" t="str">
        <f>VLOOKUP(A3287,Sheet2!$A$1:G7011,5,0)</f>
        <v>English</v>
      </c>
      <c r="Q3287" t="str">
        <f>VLOOKUP(A3287,Sheet2!$A$1:G7011,6,0)</f>
        <v>USA</v>
      </c>
      <c r="R3287" t="str">
        <f>VLOOKUP(A3287,Sheet2!$A$1:G7011,7,0)</f>
        <v>PG</v>
      </c>
      <c r="S3287" t="str">
        <f>IF(Table19[[#This Row],[Language]]="English","English","Other language")</f>
        <v>English</v>
      </c>
      <c r="T3287">
        <f>Table19[[#This Row],[Gross Revenue]]-Table19[[#This Row],[Budget]]</f>
        <v>-3731172</v>
      </c>
      <c r="U3287" s="1">
        <f>(Table19[[#This Row],[Gross Revenue]]/Table19[[#This Row],[Budget]])-1</f>
        <v>-0.13325614285714282</v>
      </c>
      <c r="V3287" t="str">
        <f t="shared" si="118"/>
        <v>90-110 minutes</v>
      </c>
      <c r="W3287">
        <f>Table19[[#This Row],[Profit]]/Table19[[#This Row],[Budget]]*100</f>
        <v>-13.325614285714286</v>
      </c>
      <c r="X3287">
        <v>-1289919.5</v>
      </c>
      <c r="Y3287">
        <v>-4.8151417500000002E-2</v>
      </c>
      <c r="Z3287" t="str">
        <f t="shared" si="119"/>
        <v>Medium</v>
      </c>
    </row>
    <row r="3288" spans="1:26" x14ac:dyDescent="0.2">
      <c r="A3288" t="s">
        <v>5997</v>
      </c>
      <c r="B3288" t="s">
        <v>2662</v>
      </c>
      <c r="C3288" t="s">
        <v>1863</v>
      </c>
      <c r="D3288">
        <v>456</v>
      </c>
      <c r="E3288">
        <v>1326</v>
      </c>
      <c r="F3288">
        <v>43</v>
      </c>
      <c r="G3288">
        <v>0</v>
      </c>
      <c r="H3288">
        <v>7.1</v>
      </c>
      <c r="I3288">
        <v>112</v>
      </c>
      <c r="J3288">
        <v>123</v>
      </c>
      <c r="K3288">
        <v>46800000</v>
      </c>
      <c r="L3288">
        <v>14000000</v>
      </c>
      <c r="M3288" s="2">
        <f>VLOOKUP(A3288,Sheet2!$A$1:G7012,2,0)</f>
        <v>28338</v>
      </c>
      <c r="N3288" t="str">
        <f>VLOOKUP(A3288,Sheet2!$A$1:G7012,3,0)</f>
        <v>Color</v>
      </c>
      <c r="O3288" t="str">
        <f>VLOOKUP(A3288,Sheet2!$A$1:G7012,4,0)</f>
        <v>Action</v>
      </c>
      <c r="P3288" t="str">
        <f>VLOOKUP(A3288,Sheet2!$A$1:G7012,5,0)</f>
        <v>English</v>
      </c>
      <c r="Q3288" t="str">
        <f>VLOOKUP(A3288,Sheet2!$A$1:G7012,6,0)</f>
        <v>UK</v>
      </c>
      <c r="R3288" t="str">
        <f>VLOOKUP(A3288,Sheet2!$A$1:G7012,7,0)</f>
        <v>PG</v>
      </c>
      <c r="S3288" t="str">
        <f>IF(Table19[[#This Row],[Language]]="English","English","Other language")</f>
        <v>English</v>
      </c>
      <c r="T3288">
        <f>Table19[[#This Row],[Gross Revenue]]-Table19[[#This Row],[Budget]]</f>
        <v>32800000</v>
      </c>
      <c r="U3288" s="1">
        <f>(Table19[[#This Row],[Gross Revenue]]/Table19[[#This Row],[Budget]])-1</f>
        <v>2.342857142857143</v>
      </c>
      <c r="V3288" t="str">
        <f t="shared" si="118"/>
        <v>111-130 minutes</v>
      </c>
      <c r="W3288">
        <f>Table19[[#This Row],[Profit]]/Table19[[#This Row],[Budget]]*100</f>
        <v>234.28571428571431</v>
      </c>
      <c r="X3288">
        <v>-1289919.5</v>
      </c>
      <c r="Y3288">
        <v>-4.8151417500000002E-2</v>
      </c>
      <c r="Z3288" t="str">
        <f t="shared" si="119"/>
        <v>Medium</v>
      </c>
    </row>
    <row r="3289" spans="1:26" x14ac:dyDescent="0.2">
      <c r="A3289" t="s">
        <v>6387</v>
      </c>
      <c r="B3289" t="s">
        <v>2899</v>
      </c>
      <c r="C3289" t="s">
        <v>1821</v>
      </c>
      <c r="D3289">
        <v>436</v>
      </c>
      <c r="E3289">
        <v>479</v>
      </c>
      <c r="F3289">
        <v>387</v>
      </c>
      <c r="G3289">
        <v>0</v>
      </c>
      <c r="H3289">
        <v>7.4</v>
      </c>
      <c r="I3289">
        <v>110</v>
      </c>
      <c r="J3289">
        <v>88</v>
      </c>
      <c r="K3289">
        <v>7362100</v>
      </c>
      <c r="L3289">
        <v>1500000</v>
      </c>
      <c r="M3289" s="2">
        <f>VLOOKUP(A3289,Sheet2!$A$1:G7013,2,0)</f>
        <v>38471</v>
      </c>
      <c r="N3289" t="str">
        <f>VLOOKUP(A3289,Sheet2!$A$1:G7013,3,0)</f>
        <v>Color</v>
      </c>
      <c r="O3289" t="str">
        <f>VLOOKUP(A3289,Sheet2!$A$1:G7013,4,0)</f>
        <v>Comedy</v>
      </c>
      <c r="P3289" t="str">
        <f>VLOOKUP(A3289,Sheet2!$A$1:G7013,5,0)</f>
        <v>English</v>
      </c>
      <c r="Q3289" t="str">
        <f>VLOOKUP(A3289,Sheet2!$A$1:G7013,6,0)</f>
        <v>USA</v>
      </c>
      <c r="R3289" t="str">
        <f>VLOOKUP(A3289,Sheet2!$A$1:G7013,7,0)</f>
        <v>R</v>
      </c>
      <c r="S3289" t="str">
        <f>IF(Table19[[#This Row],[Language]]="English","English","Other language")</f>
        <v>English</v>
      </c>
      <c r="T3289">
        <f>Table19[[#This Row],[Gross Revenue]]-Table19[[#This Row],[Budget]]</f>
        <v>5862100</v>
      </c>
      <c r="U3289" s="1">
        <f>(Table19[[#This Row],[Gross Revenue]]/Table19[[#This Row],[Budget]])-1</f>
        <v>3.9080666666666666</v>
      </c>
      <c r="V3289" t="str">
        <f t="shared" si="118"/>
        <v>&lt;90 minutes</v>
      </c>
      <c r="W3289">
        <f>Table19[[#This Row],[Profit]]/Table19[[#This Row],[Budget]]*100</f>
        <v>390.80666666666667</v>
      </c>
      <c r="X3289">
        <v>1637763</v>
      </c>
      <c r="Y3289">
        <v>0.19178668286445014</v>
      </c>
      <c r="Z3289" t="str">
        <f t="shared" si="119"/>
        <v>Low</v>
      </c>
    </row>
    <row r="3290" spans="1:26" x14ac:dyDescent="0.2">
      <c r="A3290" t="s">
        <v>4567</v>
      </c>
      <c r="B3290" t="s">
        <v>1657</v>
      </c>
      <c r="C3290" t="s">
        <v>767</v>
      </c>
      <c r="D3290">
        <v>844</v>
      </c>
      <c r="E3290">
        <v>3286</v>
      </c>
      <c r="F3290">
        <v>278</v>
      </c>
      <c r="G3290">
        <v>188</v>
      </c>
      <c r="H3290">
        <v>6.2</v>
      </c>
      <c r="I3290">
        <v>54</v>
      </c>
      <c r="J3290">
        <v>120</v>
      </c>
      <c r="K3290">
        <v>763044</v>
      </c>
      <c r="L3290">
        <v>23000000</v>
      </c>
      <c r="M3290" s="2">
        <f>VLOOKUP(A3290,Sheet2!$A$1:G7014,2,0)</f>
        <v>37762</v>
      </c>
      <c r="N3290" t="str">
        <f>VLOOKUP(A3290,Sheet2!$A$1:G7014,3,0)</f>
        <v>Black and White</v>
      </c>
      <c r="O3290" t="str">
        <f>VLOOKUP(A3290,Sheet2!$A$1:G7014,4,0)</f>
        <v>Drama</v>
      </c>
      <c r="P3290" t="str">
        <f>VLOOKUP(A3290,Sheet2!$A$1:G7014,5,0)</f>
        <v>English</v>
      </c>
      <c r="Q3290" t="str">
        <f>VLOOKUP(A3290,Sheet2!$A$1:G7014,6,0)</f>
        <v>Canada</v>
      </c>
      <c r="R3290" t="str">
        <f>VLOOKUP(A3290,Sheet2!$A$1:G7014,7,0)</f>
        <v>R</v>
      </c>
      <c r="S3290" t="str">
        <f>IF(Table19[[#This Row],[Language]]="English","English","Other language")</f>
        <v>English</v>
      </c>
      <c r="T3290">
        <f>Table19[[#This Row],[Gross Revenue]]-Table19[[#This Row],[Budget]]</f>
        <v>-22236956</v>
      </c>
      <c r="U3290" s="1">
        <f>(Table19[[#This Row],[Gross Revenue]]/Table19[[#This Row],[Budget]])-1</f>
        <v>-0.96682417391304343</v>
      </c>
      <c r="V3290" t="str">
        <f t="shared" si="118"/>
        <v>111-130 minutes</v>
      </c>
      <c r="W3290">
        <f>Table19[[#This Row],[Profit]]/Table19[[#This Row],[Budget]]*100</f>
        <v>-96.682417391304341</v>
      </c>
      <c r="X3290">
        <v>-434215.5</v>
      </c>
      <c r="Y3290">
        <v>-0.10115100772200772</v>
      </c>
      <c r="Z3290" t="str">
        <f t="shared" si="119"/>
        <v>Medium</v>
      </c>
    </row>
    <row r="3291" spans="1:26" x14ac:dyDescent="0.2">
      <c r="A3291" t="s">
        <v>6686</v>
      </c>
      <c r="B3291" t="s">
        <v>1073</v>
      </c>
      <c r="C3291" t="s">
        <v>3070</v>
      </c>
      <c r="D3291">
        <v>22000</v>
      </c>
      <c r="E3291">
        <v>24419</v>
      </c>
      <c r="F3291">
        <v>310</v>
      </c>
      <c r="G3291">
        <v>0</v>
      </c>
      <c r="H3291">
        <v>7.7</v>
      </c>
      <c r="I3291">
        <v>154</v>
      </c>
      <c r="J3291">
        <v>89</v>
      </c>
      <c r="K3291">
        <v>5739376</v>
      </c>
      <c r="L3291">
        <v>500000</v>
      </c>
      <c r="M3291" s="2">
        <f>VLOOKUP(A3291,Sheet2!$A$1:G7015,2,0)</f>
        <v>37878</v>
      </c>
      <c r="N3291" t="str">
        <f>VLOOKUP(A3291,Sheet2!$A$1:G7015,3,0)</f>
        <v>Color</v>
      </c>
      <c r="O3291" t="str">
        <f>VLOOKUP(A3291,Sheet2!$A$1:G7015,4,0)</f>
        <v>Comedy</v>
      </c>
      <c r="P3291" t="str">
        <f>VLOOKUP(A3291,Sheet2!$A$1:G7015,5,0)</f>
        <v>English</v>
      </c>
      <c r="Q3291" t="str">
        <f>VLOOKUP(A3291,Sheet2!$A$1:G7015,6,0)</f>
        <v>USA</v>
      </c>
      <c r="R3291" t="str">
        <f>VLOOKUP(A3291,Sheet2!$A$1:G7015,7,0)</f>
        <v>R</v>
      </c>
      <c r="S3291" t="str">
        <f>IF(Table19[[#This Row],[Language]]="English","English","Other language")</f>
        <v>English</v>
      </c>
      <c r="T3291">
        <f>Table19[[#This Row],[Gross Revenue]]-Table19[[#This Row],[Budget]]</f>
        <v>5239376</v>
      </c>
      <c r="U3291" s="1">
        <f>(Table19[[#This Row],[Gross Revenue]]/Table19[[#This Row],[Budget]])-1</f>
        <v>10.478752</v>
      </c>
      <c r="V3291" t="str">
        <f t="shared" si="118"/>
        <v>&lt;90 minutes</v>
      </c>
      <c r="W3291">
        <f>Table19[[#This Row],[Profit]]/Table19[[#This Row],[Budget]]*100</f>
        <v>1047.8751999999999</v>
      </c>
      <c r="X3291">
        <v>1637763</v>
      </c>
      <c r="Y3291">
        <v>0.19178668286445014</v>
      </c>
      <c r="Z3291" t="str">
        <f t="shared" si="119"/>
        <v>Low</v>
      </c>
    </row>
    <row r="3292" spans="1:26" x14ac:dyDescent="0.2">
      <c r="A3292" t="s">
        <v>3671</v>
      </c>
      <c r="B3292" t="s">
        <v>708</v>
      </c>
      <c r="C3292" t="s">
        <v>709</v>
      </c>
      <c r="D3292">
        <v>11000</v>
      </c>
      <c r="E3292">
        <v>13748</v>
      </c>
      <c r="F3292">
        <v>0</v>
      </c>
      <c r="G3292">
        <v>0</v>
      </c>
      <c r="H3292">
        <v>5.2</v>
      </c>
      <c r="I3292">
        <v>169</v>
      </c>
      <c r="J3292">
        <v>93</v>
      </c>
      <c r="K3292">
        <v>59475623</v>
      </c>
      <c r="L3292">
        <v>90000000</v>
      </c>
      <c r="M3292" s="2">
        <f>VLOOKUP(A3292,Sheet2!$A$1:G7016,2,0)</f>
        <v>38054</v>
      </c>
      <c r="N3292" t="str">
        <f>VLOOKUP(A3292,Sheet2!$A$1:G7016,3,0)</f>
        <v>Color</v>
      </c>
      <c r="O3292" t="str">
        <f>VLOOKUP(A3292,Sheet2!$A$1:G7016,4,0)</f>
        <v>Comedy</v>
      </c>
      <c r="P3292" t="str">
        <f>VLOOKUP(A3292,Sheet2!$A$1:G7016,5,0)</f>
        <v>English</v>
      </c>
      <c r="Q3292" t="str">
        <f>VLOOKUP(A3292,Sheet2!$A$1:G7016,6,0)</f>
        <v>USA</v>
      </c>
      <c r="R3292" t="str">
        <f>VLOOKUP(A3292,Sheet2!$A$1:G7016,7,0)</f>
        <v>PG-13</v>
      </c>
      <c r="S3292" t="str">
        <f>IF(Table19[[#This Row],[Language]]="English","English","Other language")</f>
        <v>English</v>
      </c>
      <c r="T3292">
        <f>Table19[[#This Row],[Gross Revenue]]-Table19[[#This Row],[Budget]]</f>
        <v>-30524377</v>
      </c>
      <c r="U3292" s="1">
        <f>(Table19[[#This Row],[Gross Revenue]]/Table19[[#This Row],[Budget]])-1</f>
        <v>-0.33915974444444441</v>
      </c>
      <c r="V3292" t="str">
        <f t="shared" si="118"/>
        <v>90-110 minutes</v>
      </c>
      <c r="W3292">
        <f>Table19[[#This Row],[Profit]]/Table19[[#This Row],[Budget]]*100</f>
        <v>-33.915974444444444</v>
      </c>
      <c r="X3292">
        <v>1637763</v>
      </c>
      <c r="Y3292">
        <v>0.19178668286445014</v>
      </c>
      <c r="Z3292" t="str">
        <f t="shared" si="119"/>
        <v>High</v>
      </c>
    </row>
    <row r="3293" spans="1:26" x14ac:dyDescent="0.2">
      <c r="A3293" t="s">
        <v>4702</v>
      </c>
      <c r="B3293" t="s">
        <v>1771</v>
      </c>
      <c r="C3293" t="s">
        <v>1772</v>
      </c>
      <c r="D3293">
        <v>119</v>
      </c>
      <c r="E3293">
        <v>154</v>
      </c>
      <c r="F3293">
        <v>0</v>
      </c>
      <c r="G3293">
        <v>67</v>
      </c>
      <c r="H3293">
        <v>6.3</v>
      </c>
      <c r="I3293">
        <v>8</v>
      </c>
      <c r="J3293">
        <v>81</v>
      </c>
      <c r="K3293">
        <v>18195</v>
      </c>
      <c r="L3293">
        <v>250000</v>
      </c>
      <c r="M3293" s="2">
        <f>VLOOKUP(A3293,Sheet2!$A$1:G7017,2,0)</f>
        <v>35781</v>
      </c>
      <c r="N3293" t="str">
        <f>VLOOKUP(A3293,Sheet2!$A$1:G7017,3,0)</f>
        <v>Black and White</v>
      </c>
      <c r="O3293" t="str">
        <f>VLOOKUP(A3293,Sheet2!$A$1:G7017,4,0)</f>
        <v>Sci-Fi</v>
      </c>
      <c r="P3293" t="str">
        <f>VLOOKUP(A3293,Sheet2!$A$1:G7017,5,0)</f>
        <v>English</v>
      </c>
      <c r="Q3293" t="str">
        <f>VLOOKUP(A3293,Sheet2!$A$1:G7017,6,0)</f>
        <v>USA</v>
      </c>
      <c r="R3293">
        <f>VLOOKUP(A3293,Sheet2!$A$1:G7017,7,0)</f>
        <v>0</v>
      </c>
      <c r="S3293" t="str">
        <f>IF(Table19[[#This Row],[Language]]="English","English","Other language")</f>
        <v>English</v>
      </c>
      <c r="T3293">
        <f>Table19[[#This Row],[Gross Revenue]]-Table19[[#This Row],[Budget]]</f>
        <v>-231805</v>
      </c>
      <c r="U3293" s="1">
        <f>(Table19[[#This Row],[Gross Revenue]]/Table19[[#This Row],[Budget]])-1</f>
        <v>-0.92722000000000004</v>
      </c>
      <c r="V3293" t="str">
        <f t="shared" si="118"/>
        <v>&lt;90 minutes</v>
      </c>
      <c r="W3293">
        <f>Table19[[#This Row],[Profit]]/Table19[[#This Row],[Budget]]*100</f>
        <v>-92.722000000000008</v>
      </c>
      <c r="Z3293" t="str">
        <f t="shared" si="119"/>
        <v>Low</v>
      </c>
    </row>
    <row r="3294" spans="1:26" x14ac:dyDescent="0.2">
      <c r="A3294" t="s">
        <v>6968</v>
      </c>
      <c r="B3294" t="s">
        <v>578</v>
      </c>
      <c r="C3294" t="s">
        <v>3186</v>
      </c>
      <c r="D3294">
        <v>1000</v>
      </c>
      <c r="E3294">
        <v>2387</v>
      </c>
      <c r="F3294">
        <v>131</v>
      </c>
      <c r="G3294">
        <v>0</v>
      </c>
      <c r="H3294">
        <v>8.3000000000000007</v>
      </c>
      <c r="I3294">
        <v>119</v>
      </c>
      <c r="J3294">
        <v>129</v>
      </c>
      <c r="K3294">
        <v>159600000</v>
      </c>
      <c r="L3294">
        <v>5500000</v>
      </c>
      <c r="M3294" s="2">
        <f>VLOOKUP(A3294,Sheet2!$A$1:G7018,2,0)</f>
        <v>26911</v>
      </c>
      <c r="N3294" t="str">
        <f>VLOOKUP(A3294,Sheet2!$A$1:G7018,3,0)</f>
        <v>Color</v>
      </c>
      <c r="O3294" t="str">
        <f>VLOOKUP(A3294,Sheet2!$A$1:G7018,4,0)</f>
        <v>Comedy</v>
      </c>
      <c r="P3294" t="str">
        <f>VLOOKUP(A3294,Sheet2!$A$1:G7018,5,0)</f>
        <v>English</v>
      </c>
      <c r="Q3294" t="str">
        <f>VLOOKUP(A3294,Sheet2!$A$1:G7018,6,0)</f>
        <v>USA</v>
      </c>
      <c r="R3294" t="str">
        <f>VLOOKUP(A3294,Sheet2!$A$1:G7018,7,0)</f>
        <v>PG</v>
      </c>
      <c r="S3294" t="str">
        <f>IF(Table19[[#This Row],[Language]]="English","English","Other language")</f>
        <v>English</v>
      </c>
      <c r="T3294">
        <f>Table19[[#This Row],[Gross Revenue]]-Table19[[#This Row],[Budget]]</f>
        <v>154100000</v>
      </c>
      <c r="U3294" s="1">
        <f>(Table19[[#This Row],[Gross Revenue]]/Table19[[#This Row],[Budget]])-1</f>
        <v>28.018181818181819</v>
      </c>
      <c r="V3294" t="str">
        <f t="shared" si="118"/>
        <v>111-130 minutes</v>
      </c>
      <c r="W3294">
        <f>Table19[[#This Row],[Profit]]/Table19[[#This Row],[Budget]]*100</f>
        <v>2801.818181818182</v>
      </c>
      <c r="X3294">
        <v>1637763</v>
      </c>
      <c r="Y3294">
        <v>0.19178668286445014</v>
      </c>
      <c r="Z3294" t="str">
        <f t="shared" si="119"/>
        <v>Low</v>
      </c>
    </row>
    <row r="3295" spans="1:26" x14ac:dyDescent="0.2">
      <c r="A3295" t="s">
        <v>4227</v>
      </c>
      <c r="B3295" t="s">
        <v>362</v>
      </c>
      <c r="C3295" t="s">
        <v>1044</v>
      </c>
      <c r="D3295">
        <v>13000</v>
      </c>
      <c r="E3295">
        <v>14706</v>
      </c>
      <c r="F3295">
        <v>0</v>
      </c>
      <c r="G3295">
        <v>0</v>
      </c>
      <c r="H3295">
        <v>5.9</v>
      </c>
      <c r="I3295">
        <v>99</v>
      </c>
      <c r="J3295">
        <v>95</v>
      </c>
      <c r="K3295">
        <v>27067160</v>
      </c>
      <c r="L3295">
        <v>50000000</v>
      </c>
      <c r="M3295" s="2">
        <f>VLOOKUP(A3295,Sheet2!$A$1:G7019,2,0)</f>
        <v>36478</v>
      </c>
      <c r="N3295" t="str">
        <f>VLOOKUP(A3295,Sheet2!$A$1:G7019,3,0)</f>
        <v>Color</v>
      </c>
      <c r="O3295" t="str">
        <f>VLOOKUP(A3295,Sheet2!$A$1:G7019,4,0)</f>
        <v>Comedy</v>
      </c>
      <c r="P3295" t="str">
        <f>VLOOKUP(A3295,Sheet2!$A$1:G7019,5,0)</f>
        <v>English</v>
      </c>
      <c r="Q3295" t="str">
        <f>VLOOKUP(A3295,Sheet2!$A$1:G7019,6,0)</f>
        <v>USA</v>
      </c>
      <c r="R3295" t="str">
        <f>VLOOKUP(A3295,Sheet2!$A$1:G7019,7,0)</f>
        <v>R</v>
      </c>
      <c r="S3295" t="str">
        <f>IF(Table19[[#This Row],[Language]]="English","English","Other language")</f>
        <v>English</v>
      </c>
      <c r="T3295">
        <f>Table19[[#This Row],[Gross Revenue]]-Table19[[#This Row],[Budget]]</f>
        <v>-22932840</v>
      </c>
      <c r="U3295" s="1">
        <f>(Table19[[#This Row],[Gross Revenue]]/Table19[[#This Row],[Budget]])-1</f>
        <v>-0.45865679999999998</v>
      </c>
      <c r="V3295" t="str">
        <f t="shared" si="118"/>
        <v>90-110 minutes</v>
      </c>
      <c r="W3295">
        <f>Table19[[#This Row],[Profit]]/Table19[[#This Row],[Budget]]*100</f>
        <v>-45.865679999999998</v>
      </c>
      <c r="X3295">
        <v>1637763</v>
      </c>
      <c r="Y3295">
        <v>0.19178668286445014</v>
      </c>
      <c r="Z3295" t="str">
        <f t="shared" si="119"/>
        <v>High</v>
      </c>
    </row>
    <row r="3296" spans="1:26" x14ac:dyDescent="0.2">
      <c r="A3296" t="s">
        <v>6831</v>
      </c>
      <c r="B3296" t="s">
        <v>580</v>
      </c>
      <c r="C3296" t="s">
        <v>2156</v>
      </c>
      <c r="D3296">
        <v>874</v>
      </c>
      <c r="E3296">
        <v>1351</v>
      </c>
      <c r="F3296">
        <v>0</v>
      </c>
      <c r="G3296">
        <v>0</v>
      </c>
      <c r="H3296">
        <v>8</v>
      </c>
      <c r="I3296">
        <v>143</v>
      </c>
      <c r="J3296">
        <v>112</v>
      </c>
      <c r="K3296">
        <v>6197866</v>
      </c>
      <c r="L3296">
        <v>10000000</v>
      </c>
      <c r="M3296" s="2">
        <f>VLOOKUP(A3296,Sheet2!$A$1:G7020,2,0)</f>
        <v>36432</v>
      </c>
      <c r="N3296" t="str">
        <f>VLOOKUP(A3296,Sheet2!$A$1:G7020,3,0)</f>
        <v>Color</v>
      </c>
      <c r="O3296" t="str">
        <f>VLOOKUP(A3296,Sheet2!$A$1:G7020,4,0)</f>
        <v>Biography</v>
      </c>
      <c r="P3296" t="str">
        <f>VLOOKUP(A3296,Sheet2!$A$1:G7020,5,0)</f>
        <v>English</v>
      </c>
      <c r="Q3296" t="str">
        <f>VLOOKUP(A3296,Sheet2!$A$1:G7020,6,0)</f>
        <v>France</v>
      </c>
      <c r="R3296" t="str">
        <f>VLOOKUP(A3296,Sheet2!$A$1:G7020,7,0)</f>
        <v>G</v>
      </c>
      <c r="S3296" t="str">
        <f>IF(Table19[[#This Row],[Language]]="English","English","Other language")</f>
        <v>English</v>
      </c>
      <c r="T3296">
        <f>Table19[[#This Row],[Gross Revenue]]-Table19[[#This Row],[Budget]]</f>
        <v>-3802134</v>
      </c>
      <c r="U3296" s="1">
        <f>(Table19[[#This Row],[Gross Revenue]]/Table19[[#This Row],[Budget]])-1</f>
        <v>-0.38021340000000003</v>
      </c>
      <c r="V3296" t="str">
        <f t="shared" si="118"/>
        <v>111-130 minutes</v>
      </c>
      <c r="W3296">
        <f>Table19[[#This Row],[Profit]]/Table19[[#This Row],[Budget]]*100</f>
        <v>-38.021339999999995</v>
      </c>
      <c r="X3296">
        <v>-1289919.5</v>
      </c>
      <c r="Y3296">
        <v>-4.8151417500000002E-2</v>
      </c>
      <c r="Z3296" t="str">
        <f t="shared" si="119"/>
        <v>Low</v>
      </c>
    </row>
    <row r="3297" spans="1:26" x14ac:dyDescent="0.2">
      <c r="A3297" t="s">
        <v>4936</v>
      </c>
      <c r="B3297" t="s">
        <v>498</v>
      </c>
      <c r="C3297" t="s">
        <v>1958</v>
      </c>
      <c r="D3297">
        <v>11000</v>
      </c>
      <c r="E3297">
        <v>12556</v>
      </c>
      <c r="F3297">
        <v>31</v>
      </c>
      <c r="G3297">
        <v>0</v>
      </c>
      <c r="H3297">
        <v>6.4</v>
      </c>
      <c r="I3297">
        <v>176</v>
      </c>
      <c r="J3297">
        <v>124</v>
      </c>
      <c r="K3297">
        <v>118471320</v>
      </c>
      <c r="L3297">
        <v>68000000</v>
      </c>
      <c r="M3297" s="2">
        <f>VLOOKUP(A3297,Sheet2!$A$1:G7021,2,0)</f>
        <v>37583</v>
      </c>
      <c r="N3297" t="str">
        <f>VLOOKUP(A3297,Sheet2!$A$1:G7021,3,0)</f>
        <v>Color</v>
      </c>
      <c r="O3297" t="str">
        <f>VLOOKUP(A3297,Sheet2!$A$1:G7021,4,0)</f>
        <v>Action</v>
      </c>
      <c r="P3297" t="str">
        <f>VLOOKUP(A3297,Sheet2!$A$1:G7021,5,0)</f>
        <v>English</v>
      </c>
      <c r="Q3297" t="str">
        <f>VLOOKUP(A3297,Sheet2!$A$1:G7021,6,0)</f>
        <v>USA</v>
      </c>
      <c r="R3297" t="str">
        <f>VLOOKUP(A3297,Sheet2!$A$1:G7021,7,0)</f>
        <v>PG-13</v>
      </c>
      <c r="S3297" t="str">
        <f>IF(Table19[[#This Row],[Language]]="English","English","Other language")</f>
        <v>English</v>
      </c>
      <c r="T3297">
        <f>Table19[[#This Row],[Gross Revenue]]-Table19[[#This Row],[Budget]]</f>
        <v>50471320</v>
      </c>
      <c r="U3297" s="1">
        <f>(Table19[[#This Row],[Gross Revenue]]/Table19[[#This Row],[Budget]])-1</f>
        <v>0.74222529411764704</v>
      </c>
      <c r="V3297" t="str">
        <f t="shared" si="118"/>
        <v>111-130 minutes</v>
      </c>
      <c r="W3297">
        <f>Table19[[#This Row],[Profit]]/Table19[[#This Row],[Budget]]*100</f>
        <v>74.222529411764697</v>
      </c>
      <c r="X3297">
        <v>-1289919.5</v>
      </c>
      <c r="Y3297">
        <v>-4.8151417500000002E-2</v>
      </c>
      <c r="Z3297" t="str">
        <f t="shared" si="119"/>
        <v>High</v>
      </c>
    </row>
    <row r="3298" spans="1:26" x14ac:dyDescent="0.2">
      <c r="A3298" t="s">
        <v>4420</v>
      </c>
      <c r="B3298" t="s">
        <v>1528</v>
      </c>
      <c r="C3298" t="s">
        <v>1529</v>
      </c>
      <c r="D3298">
        <v>2000</v>
      </c>
      <c r="E3298">
        <v>4810</v>
      </c>
      <c r="F3298">
        <v>63</v>
      </c>
      <c r="G3298">
        <v>0</v>
      </c>
      <c r="H3298">
        <v>6.1</v>
      </c>
      <c r="I3298">
        <v>111</v>
      </c>
      <c r="J3298">
        <v>112</v>
      </c>
      <c r="K3298">
        <v>26345</v>
      </c>
      <c r="L3298">
        <v>3000000</v>
      </c>
      <c r="M3298" s="2">
        <f>VLOOKUP(A3298,Sheet2!$A$1:G7022,2,0)</f>
        <v>41101</v>
      </c>
      <c r="N3298" t="str">
        <f>VLOOKUP(A3298,Sheet2!$A$1:G7022,3,0)</f>
        <v>Color</v>
      </c>
      <c r="O3298" t="str">
        <f>VLOOKUP(A3298,Sheet2!$A$1:G7022,4,0)</f>
        <v>Action</v>
      </c>
      <c r="P3298" t="str">
        <f>VLOOKUP(A3298,Sheet2!$A$1:G7022,5,0)</f>
        <v>English</v>
      </c>
      <c r="Q3298" t="str">
        <f>VLOOKUP(A3298,Sheet2!$A$1:G7022,6,0)</f>
        <v>UK</v>
      </c>
      <c r="R3298" t="str">
        <f>VLOOKUP(A3298,Sheet2!$A$1:G7022,7,0)</f>
        <v>R</v>
      </c>
      <c r="S3298" t="str">
        <f>IF(Table19[[#This Row],[Language]]="English","English","Other language")</f>
        <v>English</v>
      </c>
      <c r="T3298">
        <f>Table19[[#This Row],[Gross Revenue]]-Table19[[#This Row],[Budget]]</f>
        <v>-2973655</v>
      </c>
      <c r="U3298" s="1">
        <f>(Table19[[#This Row],[Gross Revenue]]/Table19[[#This Row],[Budget]])-1</f>
        <v>-0.99121833333333331</v>
      </c>
      <c r="V3298" t="str">
        <f t="shared" si="118"/>
        <v>111-130 minutes</v>
      </c>
      <c r="W3298">
        <f>Table19[[#This Row],[Profit]]/Table19[[#This Row],[Budget]]*100</f>
        <v>-99.121833333333328</v>
      </c>
      <c r="X3298">
        <v>-1289919.5</v>
      </c>
      <c r="Y3298">
        <v>-4.8151417500000002E-2</v>
      </c>
      <c r="Z3298" t="str">
        <f t="shared" si="119"/>
        <v>Low</v>
      </c>
    </row>
    <row r="3299" spans="1:26" x14ac:dyDescent="0.2">
      <c r="A3299" t="s">
        <v>6631</v>
      </c>
      <c r="B3299" t="s">
        <v>123</v>
      </c>
      <c r="C3299" t="s">
        <v>1793</v>
      </c>
      <c r="D3299">
        <v>990</v>
      </c>
      <c r="E3299">
        <v>2820</v>
      </c>
      <c r="F3299">
        <v>460</v>
      </c>
      <c r="G3299">
        <v>920</v>
      </c>
      <c r="H3299">
        <v>7.7</v>
      </c>
      <c r="I3299">
        <v>120</v>
      </c>
      <c r="J3299">
        <v>112</v>
      </c>
      <c r="K3299">
        <v>4306697</v>
      </c>
      <c r="L3299">
        <v>5000000</v>
      </c>
      <c r="M3299" s="2">
        <f>VLOOKUP(A3299,Sheet2!$A$1:G7023,2,0)</f>
        <v>35598</v>
      </c>
      <c r="N3299" t="str">
        <f>VLOOKUP(A3299,Sheet2!$A$1:G7023,3,0)</f>
        <v>Color</v>
      </c>
      <c r="O3299" t="str">
        <f>VLOOKUP(A3299,Sheet2!$A$1:G7023,4,0)</f>
        <v>Drama</v>
      </c>
      <c r="P3299" t="str">
        <f>VLOOKUP(A3299,Sheet2!$A$1:G7023,5,0)</f>
        <v>English</v>
      </c>
      <c r="Q3299" t="str">
        <f>VLOOKUP(A3299,Sheet2!$A$1:G7023,6,0)</f>
        <v>Canada</v>
      </c>
      <c r="R3299" t="str">
        <f>VLOOKUP(A3299,Sheet2!$A$1:G7023,7,0)</f>
        <v>R</v>
      </c>
      <c r="S3299" t="str">
        <f>IF(Table19[[#This Row],[Language]]="English","English","Other language")</f>
        <v>English</v>
      </c>
      <c r="T3299">
        <f>Table19[[#This Row],[Gross Revenue]]-Table19[[#This Row],[Budget]]</f>
        <v>-693303</v>
      </c>
      <c r="U3299" s="1">
        <f>(Table19[[#This Row],[Gross Revenue]]/Table19[[#This Row],[Budget]])-1</f>
        <v>-0.13866060000000002</v>
      </c>
      <c r="V3299" t="str">
        <f t="shared" si="118"/>
        <v>111-130 minutes</v>
      </c>
      <c r="W3299">
        <f>Table19[[#This Row],[Profit]]/Table19[[#This Row],[Budget]]*100</f>
        <v>-13.866059999999999</v>
      </c>
      <c r="X3299">
        <v>-434215.5</v>
      </c>
      <c r="Y3299">
        <v>-0.10115100772200772</v>
      </c>
      <c r="Z3299" t="str">
        <f t="shared" si="119"/>
        <v>Low</v>
      </c>
    </row>
    <row r="3300" spans="1:26" x14ac:dyDescent="0.2">
      <c r="A3300" t="s">
        <v>3623</v>
      </c>
      <c r="B3300" t="s">
        <v>634</v>
      </c>
      <c r="C3300" t="s">
        <v>155</v>
      </c>
      <c r="D3300">
        <v>44</v>
      </c>
      <c r="E3300">
        <v>132</v>
      </c>
      <c r="F3300">
        <v>16</v>
      </c>
      <c r="G3300">
        <v>0</v>
      </c>
      <c r="H3300">
        <v>5.0999999999999996</v>
      </c>
      <c r="I3300">
        <v>99</v>
      </c>
      <c r="J3300">
        <v>90</v>
      </c>
      <c r="K3300">
        <v>24430272</v>
      </c>
      <c r="L3300">
        <v>43000000</v>
      </c>
      <c r="M3300" s="2">
        <f>VLOOKUP(A3300,Sheet2!$A$1:G7024,2,0)</f>
        <v>37465</v>
      </c>
      <c r="N3300" t="str">
        <f>VLOOKUP(A3300,Sheet2!$A$1:G7024,3,0)</f>
        <v>Color</v>
      </c>
      <c r="O3300" t="str">
        <f>VLOOKUP(A3300,Sheet2!$A$1:G7024,4,0)</f>
        <v>Comedy</v>
      </c>
      <c r="P3300" t="str">
        <f>VLOOKUP(A3300,Sheet2!$A$1:G7024,5,0)</f>
        <v>English</v>
      </c>
      <c r="Q3300" t="str">
        <f>VLOOKUP(A3300,Sheet2!$A$1:G7024,6,0)</f>
        <v>USA</v>
      </c>
      <c r="R3300" t="str">
        <f>VLOOKUP(A3300,Sheet2!$A$1:G7024,7,0)</f>
        <v>R</v>
      </c>
      <c r="S3300" t="str">
        <f>IF(Table19[[#This Row],[Language]]="English","English","Other language")</f>
        <v>English</v>
      </c>
      <c r="T3300">
        <f>Table19[[#This Row],[Gross Revenue]]-Table19[[#This Row],[Budget]]</f>
        <v>-18569728</v>
      </c>
      <c r="U3300" s="1">
        <f>(Table19[[#This Row],[Gross Revenue]]/Table19[[#This Row],[Budget]])-1</f>
        <v>-0.43185413953488372</v>
      </c>
      <c r="V3300" t="str">
        <f t="shared" si="118"/>
        <v>90-110 minutes</v>
      </c>
      <c r="W3300">
        <f>Table19[[#This Row],[Profit]]/Table19[[#This Row],[Budget]]*100</f>
        <v>-43.185413953488371</v>
      </c>
      <c r="X3300">
        <v>1637763</v>
      </c>
      <c r="Y3300">
        <v>0.19178668286445014</v>
      </c>
      <c r="Z3300" t="str">
        <f t="shared" si="119"/>
        <v>High</v>
      </c>
    </row>
    <row r="3301" spans="1:26" x14ac:dyDescent="0.2">
      <c r="A3301" t="s">
        <v>5134</v>
      </c>
      <c r="B3301" t="s">
        <v>2098</v>
      </c>
      <c r="C3301" t="s">
        <v>2099</v>
      </c>
      <c r="D3301">
        <v>678</v>
      </c>
      <c r="E3301">
        <v>1256</v>
      </c>
      <c r="F3301">
        <v>324</v>
      </c>
      <c r="G3301">
        <v>33</v>
      </c>
      <c r="H3301">
        <v>6.6</v>
      </c>
      <c r="I3301">
        <v>34</v>
      </c>
      <c r="J3301">
        <v>101</v>
      </c>
      <c r="K3301">
        <v>231417</v>
      </c>
      <c r="L3301">
        <v>60000000</v>
      </c>
      <c r="M3301" s="2">
        <f>VLOOKUP(A3301,Sheet2!$A$1:G7025,2,0)</f>
        <v>35791</v>
      </c>
      <c r="N3301" t="str">
        <f>VLOOKUP(A3301,Sheet2!$A$1:G7025,3,0)</f>
        <v>Color</v>
      </c>
      <c r="O3301" t="str">
        <f>VLOOKUP(A3301,Sheet2!$A$1:G7025,4,0)</f>
        <v>Comedy</v>
      </c>
      <c r="P3301" t="str">
        <f>VLOOKUP(A3301,Sheet2!$A$1:G7025,5,0)</f>
        <v>French</v>
      </c>
      <c r="Q3301" t="str">
        <f>VLOOKUP(A3301,Sheet2!$A$1:G7025,6,0)</f>
        <v>France</v>
      </c>
      <c r="R3301">
        <f>VLOOKUP(A3301,Sheet2!$A$1:G7025,7,0)</f>
        <v>0</v>
      </c>
      <c r="S3301" t="str">
        <f>IF(Table19[[#This Row],[Language]]="English","English","Other language")</f>
        <v>Other language</v>
      </c>
      <c r="T3301">
        <f>Table19[[#This Row],[Gross Revenue]]-Table19[[#This Row],[Budget]]</f>
        <v>-59768583</v>
      </c>
      <c r="U3301" s="1">
        <f>(Table19[[#This Row],[Gross Revenue]]/Table19[[#This Row],[Budget]])-1</f>
        <v>-0.99614305000000003</v>
      </c>
      <c r="V3301" t="str">
        <f t="shared" si="118"/>
        <v>90-110 minutes</v>
      </c>
      <c r="W3301">
        <f>Table19[[#This Row],[Profit]]/Table19[[#This Row],[Budget]]*100</f>
        <v>-99.614305000000002</v>
      </c>
      <c r="X3301">
        <v>1637763</v>
      </c>
      <c r="Y3301">
        <v>0.19178668286445014</v>
      </c>
      <c r="Z3301" t="str">
        <f t="shared" si="119"/>
        <v>High</v>
      </c>
    </row>
    <row r="3302" spans="1:26" x14ac:dyDescent="0.2">
      <c r="A3302" t="s">
        <v>4505</v>
      </c>
      <c r="B3302" t="s">
        <v>1599</v>
      </c>
      <c r="C3302" t="s">
        <v>1600</v>
      </c>
      <c r="D3302">
        <v>544</v>
      </c>
      <c r="E3302">
        <v>1292</v>
      </c>
      <c r="F3302">
        <v>8</v>
      </c>
      <c r="G3302">
        <v>0</v>
      </c>
      <c r="H3302">
        <v>6.1</v>
      </c>
      <c r="I3302">
        <v>181</v>
      </c>
      <c r="J3302">
        <v>101</v>
      </c>
      <c r="K3302">
        <v>27758465</v>
      </c>
      <c r="L3302">
        <v>19000000</v>
      </c>
      <c r="M3302" s="2">
        <f>VLOOKUP(A3302,Sheet2!$A$1:G7026,2,0)</f>
        <v>40331</v>
      </c>
      <c r="N3302" t="str">
        <f>VLOOKUP(A3302,Sheet2!$A$1:G7026,3,0)</f>
        <v>Color</v>
      </c>
      <c r="O3302" t="str">
        <f>VLOOKUP(A3302,Sheet2!$A$1:G7026,4,0)</f>
        <v>Comedy</v>
      </c>
      <c r="P3302" t="str">
        <f>VLOOKUP(A3302,Sheet2!$A$1:G7026,5,0)</f>
        <v>English</v>
      </c>
      <c r="Q3302" t="str">
        <f>VLOOKUP(A3302,Sheet2!$A$1:G7026,6,0)</f>
        <v>USA</v>
      </c>
      <c r="R3302" t="str">
        <f>VLOOKUP(A3302,Sheet2!$A$1:G7026,7,0)</f>
        <v>PG-13</v>
      </c>
      <c r="S3302" t="str">
        <f>IF(Table19[[#This Row],[Language]]="English","English","Other language")</f>
        <v>English</v>
      </c>
      <c r="T3302">
        <f>Table19[[#This Row],[Gross Revenue]]-Table19[[#This Row],[Budget]]</f>
        <v>8758465</v>
      </c>
      <c r="U3302" s="1">
        <f>(Table19[[#This Row],[Gross Revenue]]/Table19[[#This Row],[Budget]])-1</f>
        <v>0.4609718421052631</v>
      </c>
      <c r="V3302" t="str">
        <f t="shared" si="118"/>
        <v>90-110 minutes</v>
      </c>
      <c r="W3302">
        <f>Table19[[#This Row],[Profit]]/Table19[[#This Row],[Budget]]*100</f>
        <v>46.097184210526315</v>
      </c>
      <c r="X3302">
        <v>1637763</v>
      </c>
      <c r="Y3302">
        <v>0.19178668286445014</v>
      </c>
      <c r="Z3302" t="str">
        <f t="shared" si="119"/>
        <v>Medium</v>
      </c>
    </row>
    <row r="3303" spans="1:26" x14ac:dyDescent="0.2">
      <c r="A3303" t="s">
        <v>4471</v>
      </c>
      <c r="B3303" t="s">
        <v>1442</v>
      </c>
      <c r="C3303" t="s">
        <v>1576</v>
      </c>
      <c r="D3303">
        <v>11000</v>
      </c>
      <c r="E3303">
        <v>14995</v>
      </c>
      <c r="F3303">
        <v>128</v>
      </c>
      <c r="G3303">
        <v>813</v>
      </c>
      <c r="H3303">
        <v>6.1</v>
      </c>
      <c r="I3303">
        <v>104</v>
      </c>
      <c r="J3303">
        <v>109</v>
      </c>
      <c r="K3303">
        <v>13491653</v>
      </c>
      <c r="L3303">
        <v>18000000</v>
      </c>
      <c r="M3303" s="2">
        <f>VLOOKUP(A3303,Sheet2!$A$1:G7027,2,0)</f>
        <v>37004</v>
      </c>
      <c r="N3303" t="str">
        <f>VLOOKUP(A3303,Sheet2!$A$1:G7027,3,0)</f>
        <v>Color</v>
      </c>
      <c r="O3303" t="str">
        <f>VLOOKUP(A3303,Sheet2!$A$1:G7027,4,0)</f>
        <v>Drama</v>
      </c>
      <c r="P3303" t="str">
        <f>VLOOKUP(A3303,Sheet2!$A$1:G7027,5,0)</f>
        <v>English</v>
      </c>
      <c r="Q3303" t="str">
        <f>VLOOKUP(A3303,Sheet2!$A$1:G7027,6,0)</f>
        <v>USA</v>
      </c>
      <c r="R3303" t="str">
        <f>VLOOKUP(A3303,Sheet2!$A$1:G7027,7,0)</f>
        <v>R</v>
      </c>
      <c r="S3303" t="str">
        <f>IF(Table19[[#This Row],[Language]]="English","English","Other language")</f>
        <v>English</v>
      </c>
      <c r="T3303">
        <f>Table19[[#This Row],[Gross Revenue]]-Table19[[#This Row],[Budget]]</f>
        <v>-4508347</v>
      </c>
      <c r="U3303" s="1">
        <f>(Table19[[#This Row],[Gross Revenue]]/Table19[[#This Row],[Budget]])-1</f>
        <v>-0.25046372222222224</v>
      </c>
      <c r="V3303" t="str">
        <f t="shared" si="118"/>
        <v>90-110 minutes</v>
      </c>
      <c r="W3303">
        <f>Table19[[#This Row],[Profit]]/Table19[[#This Row],[Budget]]*100</f>
        <v>-25.046372222222224</v>
      </c>
      <c r="X3303">
        <v>-434215.5</v>
      </c>
      <c r="Y3303">
        <v>-0.10115100772200772</v>
      </c>
      <c r="Z3303" t="str">
        <f t="shared" si="119"/>
        <v>Medium</v>
      </c>
    </row>
    <row r="3304" spans="1:26" x14ac:dyDescent="0.2">
      <c r="A3304" t="s">
        <v>4873</v>
      </c>
      <c r="B3304" t="s">
        <v>968</v>
      </c>
      <c r="C3304" t="s">
        <v>1246</v>
      </c>
      <c r="D3304">
        <v>18000</v>
      </c>
      <c r="E3304">
        <v>19906</v>
      </c>
      <c r="F3304">
        <v>12000</v>
      </c>
      <c r="G3304">
        <v>0</v>
      </c>
      <c r="H3304">
        <v>6.4</v>
      </c>
      <c r="I3304">
        <v>267</v>
      </c>
      <c r="J3304">
        <v>106</v>
      </c>
      <c r="K3304">
        <v>65452312</v>
      </c>
      <c r="L3304">
        <v>100000000</v>
      </c>
      <c r="M3304" s="2">
        <f>VLOOKUP(A3304,Sheet2!$A$1:G7028,2,0)</f>
        <v>40115</v>
      </c>
      <c r="N3304" t="str">
        <f>VLOOKUP(A3304,Sheet2!$A$1:G7028,3,0)</f>
        <v>Color</v>
      </c>
      <c r="O3304" t="str">
        <f>VLOOKUP(A3304,Sheet2!$A$1:G7028,4,0)</f>
        <v>Action</v>
      </c>
      <c r="P3304" t="str">
        <f>VLOOKUP(A3304,Sheet2!$A$1:G7028,5,0)</f>
        <v>English</v>
      </c>
      <c r="Q3304" t="str">
        <f>VLOOKUP(A3304,Sheet2!$A$1:G7028,6,0)</f>
        <v>USA</v>
      </c>
      <c r="R3304" t="str">
        <f>VLOOKUP(A3304,Sheet2!$A$1:G7028,7,0)</f>
        <v>R</v>
      </c>
      <c r="S3304" t="str">
        <f>IF(Table19[[#This Row],[Language]]="English","English","Other language")</f>
        <v>English</v>
      </c>
      <c r="T3304">
        <f>Table19[[#This Row],[Gross Revenue]]-Table19[[#This Row],[Budget]]</f>
        <v>-34547688</v>
      </c>
      <c r="U3304" s="1">
        <f>(Table19[[#This Row],[Gross Revenue]]/Table19[[#This Row],[Budget]])-1</f>
        <v>-0.34547687999999999</v>
      </c>
      <c r="V3304" t="str">
        <f t="shared" si="118"/>
        <v>90-110 minutes</v>
      </c>
      <c r="W3304">
        <f>Table19[[#This Row],[Profit]]/Table19[[#This Row],[Budget]]*100</f>
        <v>-34.547688000000001</v>
      </c>
      <c r="X3304">
        <v>-1289919.5</v>
      </c>
      <c r="Y3304">
        <v>-4.8151417500000002E-2</v>
      </c>
      <c r="Z3304" t="str">
        <f t="shared" si="119"/>
        <v>High</v>
      </c>
    </row>
    <row r="3305" spans="1:26" x14ac:dyDescent="0.2">
      <c r="A3305" t="s">
        <v>4476</v>
      </c>
      <c r="B3305" t="s">
        <v>1581</v>
      </c>
      <c r="C3305" t="s">
        <v>1582</v>
      </c>
      <c r="D3305">
        <v>9000</v>
      </c>
      <c r="E3305">
        <v>13403</v>
      </c>
      <c r="F3305">
        <v>18</v>
      </c>
      <c r="G3305">
        <v>0</v>
      </c>
      <c r="H3305">
        <v>6.1</v>
      </c>
      <c r="I3305">
        <v>118</v>
      </c>
      <c r="J3305">
        <v>93</v>
      </c>
      <c r="K3305">
        <v>50818750</v>
      </c>
      <c r="L3305">
        <v>60000000</v>
      </c>
      <c r="M3305" s="2">
        <f>VLOOKUP(A3305,Sheet2!$A$1:G7029,2,0)</f>
        <v>39560</v>
      </c>
      <c r="N3305" t="str">
        <f>VLOOKUP(A3305,Sheet2!$A$1:G7029,3,0)</f>
        <v>Color</v>
      </c>
      <c r="O3305" t="str">
        <f>VLOOKUP(A3305,Sheet2!$A$1:G7029,4,0)</f>
        <v>Adventure</v>
      </c>
      <c r="P3305" t="str">
        <f>VLOOKUP(A3305,Sheet2!$A$1:G7029,5,0)</f>
        <v>English</v>
      </c>
      <c r="Q3305" t="str">
        <f>VLOOKUP(A3305,Sheet2!$A$1:G7029,6,0)</f>
        <v>UK</v>
      </c>
      <c r="R3305" t="str">
        <f>VLOOKUP(A3305,Sheet2!$A$1:G7029,7,0)</f>
        <v>G</v>
      </c>
      <c r="S3305" t="str">
        <f>IF(Table19[[#This Row],[Language]]="English","English","Other language")</f>
        <v>English</v>
      </c>
      <c r="T3305">
        <f>Table19[[#This Row],[Gross Revenue]]-Table19[[#This Row],[Budget]]</f>
        <v>-9181250</v>
      </c>
      <c r="U3305" s="1">
        <f>(Table19[[#This Row],[Gross Revenue]]/Table19[[#This Row],[Budget]])-1</f>
        <v>-0.15302083333333338</v>
      </c>
      <c r="V3305" t="str">
        <f t="shared" si="118"/>
        <v>90-110 minutes</v>
      </c>
      <c r="W3305">
        <f>Table19[[#This Row],[Profit]]/Table19[[#This Row],[Budget]]*100</f>
        <v>-15.302083333333332</v>
      </c>
      <c r="X3305">
        <v>3892693.5</v>
      </c>
      <c r="Y3305">
        <v>0.11726928571428571</v>
      </c>
      <c r="Z3305" t="str">
        <f t="shared" si="119"/>
        <v>High</v>
      </c>
    </row>
    <row r="3306" spans="1:26" x14ac:dyDescent="0.2">
      <c r="A3306" t="s">
        <v>4280</v>
      </c>
      <c r="B3306" t="s">
        <v>1276</v>
      </c>
      <c r="C3306" t="s">
        <v>1398</v>
      </c>
      <c r="D3306">
        <v>22000</v>
      </c>
      <c r="E3306">
        <v>36810</v>
      </c>
      <c r="F3306">
        <v>333</v>
      </c>
      <c r="G3306">
        <v>0</v>
      </c>
      <c r="H3306">
        <v>7.3</v>
      </c>
      <c r="I3306">
        <v>203</v>
      </c>
      <c r="J3306">
        <v>139</v>
      </c>
      <c r="K3306">
        <v>81292135</v>
      </c>
      <c r="L3306">
        <v>40000000</v>
      </c>
      <c r="M3306" s="2">
        <f>VLOOKUP(A3306,Sheet2!$A$1:G7030,2,0)</f>
        <v>36371</v>
      </c>
      <c r="N3306" t="str">
        <f>VLOOKUP(A3306,Sheet2!$A$1:G7030,3,0)</f>
        <v>Color</v>
      </c>
      <c r="O3306" t="str">
        <f>VLOOKUP(A3306,Sheet2!$A$1:G7030,4,0)</f>
        <v>Crime</v>
      </c>
      <c r="P3306" t="str">
        <f>VLOOKUP(A3306,Sheet2!$A$1:G7030,5,0)</f>
        <v>English</v>
      </c>
      <c r="Q3306" t="str">
        <f>VLOOKUP(A3306,Sheet2!$A$1:G7030,6,0)</f>
        <v>USA</v>
      </c>
      <c r="R3306" t="str">
        <f>VLOOKUP(A3306,Sheet2!$A$1:G7030,7,0)</f>
        <v>R</v>
      </c>
      <c r="S3306" t="str">
        <f>IF(Table19[[#This Row],[Language]]="English","English","Other language")</f>
        <v>English</v>
      </c>
      <c r="T3306">
        <f>Table19[[#This Row],[Gross Revenue]]-Table19[[#This Row],[Budget]]</f>
        <v>41292135</v>
      </c>
      <c r="U3306" s="1">
        <f>(Table19[[#This Row],[Gross Revenue]]/Table19[[#This Row],[Budget]])-1</f>
        <v>1.0323033750000001</v>
      </c>
      <c r="V3306" t="str">
        <f t="shared" si="118"/>
        <v>131-150 minutes</v>
      </c>
      <c r="W3306">
        <f>Table19[[#This Row],[Profit]]/Table19[[#This Row],[Budget]]*100</f>
        <v>103.23033749999999</v>
      </c>
      <c r="X3306">
        <v>-74533.5</v>
      </c>
      <c r="Y3306">
        <v>-7.4856785714285719E-3</v>
      </c>
      <c r="Z3306" t="str">
        <f t="shared" si="119"/>
        <v>High</v>
      </c>
    </row>
    <row r="3307" spans="1:26" x14ac:dyDescent="0.2">
      <c r="A3307" t="s">
        <v>3775</v>
      </c>
      <c r="B3307" t="s">
        <v>335</v>
      </c>
      <c r="C3307" t="s">
        <v>846</v>
      </c>
      <c r="D3307">
        <v>3000</v>
      </c>
      <c r="E3307">
        <v>3785</v>
      </c>
      <c r="F3307">
        <v>278</v>
      </c>
      <c r="G3307">
        <v>0</v>
      </c>
      <c r="H3307">
        <v>5.4</v>
      </c>
      <c r="I3307">
        <v>92</v>
      </c>
      <c r="J3307">
        <v>110</v>
      </c>
      <c r="K3307">
        <v>263365</v>
      </c>
      <c r="L3307">
        <v>20000000</v>
      </c>
      <c r="M3307" s="2">
        <f>VLOOKUP(A3307,Sheet2!$A$1:G7031,2,0)</f>
        <v>40525</v>
      </c>
      <c r="N3307" t="str">
        <f>VLOOKUP(A3307,Sheet2!$A$1:G7031,3,0)</f>
        <v>Color</v>
      </c>
      <c r="O3307" t="str">
        <f>VLOOKUP(A3307,Sheet2!$A$1:G7031,4,0)</f>
        <v>Comedy</v>
      </c>
      <c r="P3307" t="str">
        <f>VLOOKUP(A3307,Sheet2!$A$1:G7031,5,0)</f>
        <v>English</v>
      </c>
      <c r="Q3307" t="str">
        <f>VLOOKUP(A3307,Sheet2!$A$1:G7031,6,0)</f>
        <v>USA</v>
      </c>
      <c r="R3307" t="str">
        <f>VLOOKUP(A3307,Sheet2!$A$1:G7031,7,0)</f>
        <v>PG-13</v>
      </c>
      <c r="S3307" t="str">
        <f>IF(Table19[[#This Row],[Language]]="English","English","Other language")</f>
        <v>English</v>
      </c>
      <c r="T3307">
        <f>Table19[[#This Row],[Gross Revenue]]-Table19[[#This Row],[Budget]]</f>
        <v>-19736635</v>
      </c>
      <c r="U3307" s="1">
        <f>(Table19[[#This Row],[Gross Revenue]]/Table19[[#This Row],[Budget]])-1</f>
        <v>-0.98683175000000001</v>
      </c>
      <c r="V3307" t="str">
        <f t="shared" si="118"/>
        <v>90-110 minutes</v>
      </c>
      <c r="W3307">
        <f>Table19[[#This Row],[Profit]]/Table19[[#This Row],[Budget]]*100</f>
        <v>-98.683175000000006</v>
      </c>
      <c r="X3307">
        <v>1637763</v>
      </c>
      <c r="Y3307">
        <v>0.19178668286445014</v>
      </c>
      <c r="Z3307" t="str">
        <f t="shared" si="119"/>
        <v>Medium</v>
      </c>
    </row>
    <row r="3308" spans="1:26" x14ac:dyDescent="0.2">
      <c r="A3308" t="s">
        <v>3572</v>
      </c>
      <c r="B3308" t="s">
        <v>556</v>
      </c>
      <c r="C3308" t="s">
        <v>557</v>
      </c>
      <c r="D3308">
        <v>4000</v>
      </c>
      <c r="E3308">
        <v>4883</v>
      </c>
      <c r="F3308">
        <v>136</v>
      </c>
      <c r="G3308">
        <v>915</v>
      </c>
      <c r="H3308">
        <v>5</v>
      </c>
      <c r="I3308">
        <v>65</v>
      </c>
      <c r="J3308">
        <v>96</v>
      </c>
      <c r="K3308">
        <v>766487</v>
      </c>
      <c r="L3308">
        <v>5250000</v>
      </c>
      <c r="M3308" s="2">
        <f>VLOOKUP(A3308,Sheet2!$A$1:G7032,2,0)</f>
        <v>39228</v>
      </c>
      <c r="N3308" t="str">
        <f>VLOOKUP(A3308,Sheet2!$A$1:G7032,3,0)</f>
        <v>Color</v>
      </c>
      <c r="O3308" t="str">
        <f>VLOOKUP(A3308,Sheet2!$A$1:G7032,4,0)</f>
        <v>Comedy</v>
      </c>
      <c r="P3308" t="str">
        <f>VLOOKUP(A3308,Sheet2!$A$1:G7032,5,0)</f>
        <v>English</v>
      </c>
      <c r="Q3308" t="str">
        <f>VLOOKUP(A3308,Sheet2!$A$1:G7032,6,0)</f>
        <v>USA</v>
      </c>
      <c r="R3308" t="str">
        <f>VLOOKUP(A3308,Sheet2!$A$1:G7032,7,0)</f>
        <v>R</v>
      </c>
      <c r="S3308" t="str">
        <f>IF(Table19[[#This Row],[Language]]="English","English","Other language")</f>
        <v>English</v>
      </c>
      <c r="T3308">
        <f>Table19[[#This Row],[Gross Revenue]]-Table19[[#This Row],[Budget]]</f>
        <v>-4483513</v>
      </c>
      <c r="U3308" s="1">
        <f>(Table19[[#This Row],[Gross Revenue]]/Table19[[#This Row],[Budget]])-1</f>
        <v>-0.8540024761904762</v>
      </c>
      <c r="V3308" t="str">
        <f t="shared" si="118"/>
        <v>90-110 minutes</v>
      </c>
      <c r="W3308">
        <f>Table19[[#This Row],[Profit]]/Table19[[#This Row],[Budget]]*100</f>
        <v>-85.400247619047619</v>
      </c>
      <c r="X3308">
        <v>1637763</v>
      </c>
      <c r="Y3308">
        <v>0.19178668286445014</v>
      </c>
      <c r="Z3308" t="str">
        <f t="shared" si="119"/>
        <v>Low</v>
      </c>
    </row>
    <row r="3309" spans="1:26" x14ac:dyDescent="0.2">
      <c r="A3309" t="s">
        <v>6229</v>
      </c>
      <c r="B3309" t="s">
        <v>606</v>
      </c>
      <c r="C3309" t="s">
        <v>1734</v>
      </c>
      <c r="D3309">
        <v>15000</v>
      </c>
      <c r="E3309">
        <v>16199</v>
      </c>
      <c r="F3309">
        <v>14000</v>
      </c>
      <c r="G3309">
        <v>16000</v>
      </c>
      <c r="H3309">
        <v>7.3</v>
      </c>
      <c r="I3309">
        <v>151</v>
      </c>
      <c r="J3309">
        <v>128</v>
      </c>
      <c r="K3309">
        <v>77032279</v>
      </c>
      <c r="L3309">
        <v>60000000</v>
      </c>
      <c r="M3309" s="2">
        <f>VLOOKUP(A3309,Sheet2!$A$1:G7033,2,0)</f>
        <v>38109</v>
      </c>
      <c r="N3309" t="str">
        <f>VLOOKUP(A3309,Sheet2!$A$1:G7033,3,0)</f>
        <v>Color</v>
      </c>
      <c r="O3309" t="str">
        <f>VLOOKUP(A3309,Sheet2!$A$1:G7033,4,0)</f>
        <v>Comedy</v>
      </c>
      <c r="P3309" t="str">
        <f>VLOOKUP(A3309,Sheet2!$A$1:G7033,5,0)</f>
        <v>English</v>
      </c>
      <c r="Q3309" t="str">
        <f>VLOOKUP(A3309,Sheet2!$A$1:G7033,6,0)</f>
        <v>USA</v>
      </c>
      <c r="R3309" t="str">
        <f>VLOOKUP(A3309,Sheet2!$A$1:G7033,7,0)</f>
        <v>PG-13</v>
      </c>
      <c r="S3309" t="str">
        <f>IF(Table19[[#This Row],[Language]]="English","English","Other language")</f>
        <v>English</v>
      </c>
      <c r="T3309">
        <f>Table19[[#This Row],[Gross Revenue]]-Table19[[#This Row],[Budget]]</f>
        <v>17032279</v>
      </c>
      <c r="U3309" s="1">
        <f>(Table19[[#This Row],[Gross Revenue]]/Table19[[#This Row],[Budget]])-1</f>
        <v>0.28387131666666665</v>
      </c>
      <c r="V3309" t="str">
        <f t="shared" si="118"/>
        <v>111-130 minutes</v>
      </c>
      <c r="W3309">
        <f>Table19[[#This Row],[Profit]]/Table19[[#This Row],[Budget]]*100</f>
        <v>28.387131666666665</v>
      </c>
      <c r="X3309">
        <v>1637763</v>
      </c>
      <c r="Y3309">
        <v>0.19178668286445014</v>
      </c>
      <c r="Z3309" t="str">
        <f t="shared" si="119"/>
        <v>High</v>
      </c>
    </row>
    <row r="3310" spans="1:26" x14ac:dyDescent="0.2">
      <c r="A3310" t="s">
        <v>6909</v>
      </c>
      <c r="B3310" t="s">
        <v>206</v>
      </c>
      <c r="C3310" t="s">
        <v>2732</v>
      </c>
      <c r="D3310">
        <v>2000</v>
      </c>
      <c r="E3310">
        <v>3582</v>
      </c>
      <c r="F3310">
        <v>0</v>
      </c>
      <c r="G3310">
        <v>13000</v>
      </c>
      <c r="H3310">
        <v>8.1</v>
      </c>
      <c r="I3310">
        <v>204</v>
      </c>
      <c r="J3310">
        <v>107</v>
      </c>
      <c r="K3310">
        <v>38400000</v>
      </c>
      <c r="L3310">
        <v>6500000</v>
      </c>
      <c r="M3310" s="2">
        <f>VLOOKUP(A3310,Sheet2!$A$1:G7034,2,0)</f>
        <v>30932</v>
      </c>
      <c r="N3310" t="str">
        <f>VLOOKUP(A3310,Sheet2!$A$1:G7034,3,0)</f>
        <v>Color</v>
      </c>
      <c r="O3310" t="str">
        <f>VLOOKUP(A3310,Sheet2!$A$1:G7034,4,0)</f>
        <v>Action</v>
      </c>
      <c r="P3310" t="str">
        <f>VLOOKUP(A3310,Sheet2!$A$1:G7034,5,0)</f>
        <v>English</v>
      </c>
      <c r="Q3310" t="str">
        <f>VLOOKUP(A3310,Sheet2!$A$1:G7034,6,0)</f>
        <v>UK</v>
      </c>
      <c r="R3310" t="str">
        <f>VLOOKUP(A3310,Sheet2!$A$1:G7034,7,0)</f>
        <v>R</v>
      </c>
      <c r="S3310" t="str">
        <f>IF(Table19[[#This Row],[Language]]="English","English","Other language")</f>
        <v>English</v>
      </c>
      <c r="T3310">
        <f>Table19[[#This Row],[Gross Revenue]]-Table19[[#This Row],[Budget]]</f>
        <v>31900000</v>
      </c>
      <c r="U3310" s="1">
        <f>(Table19[[#This Row],[Gross Revenue]]/Table19[[#This Row],[Budget]])-1</f>
        <v>4.907692307692308</v>
      </c>
      <c r="V3310" t="str">
        <f t="shared" si="118"/>
        <v>90-110 minutes</v>
      </c>
      <c r="W3310">
        <f>Table19[[#This Row],[Profit]]/Table19[[#This Row],[Budget]]*100</f>
        <v>490.76923076923083</v>
      </c>
      <c r="X3310">
        <v>-1289919.5</v>
      </c>
      <c r="Y3310">
        <v>-4.8151417500000002E-2</v>
      </c>
      <c r="Z3310" t="str">
        <f t="shared" si="119"/>
        <v>Low</v>
      </c>
    </row>
    <row r="3311" spans="1:26" x14ac:dyDescent="0.2">
      <c r="A3311" t="s">
        <v>6494</v>
      </c>
      <c r="B3311" t="s">
        <v>490</v>
      </c>
      <c r="C3311" t="s">
        <v>954</v>
      </c>
      <c r="D3311">
        <v>383</v>
      </c>
      <c r="E3311">
        <v>1094</v>
      </c>
      <c r="F3311">
        <v>365</v>
      </c>
      <c r="G3311">
        <v>0</v>
      </c>
      <c r="H3311">
        <v>7.5</v>
      </c>
      <c r="I3311">
        <v>277</v>
      </c>
      <c r="J3311">
        <v>88</v>
      </c>
      <c r="K3311">
        <v>30859000</v>
      </c>
      <c r="L3311">
        <v>83532</v>
      </c>
      <c r="M3311" s="2">
        <f>VLOOKUP(A3311,Sheet2!$A$1:G7035,2,0)</f>
        <v>27131</v>
      </c>
      <c r="N3311" t="str">
        <f>VLOOKUP(A3311,Sheet2!$A$1:G7035,3,0)</f>
        <v>Color</v>
      </c>
      <c r="O3311" t="str">
        <f>VLOOKUP(A3311,Sheet2!$A$1:G7035,4,0)</f>
        <v>Horror</v>
      </c>
      <c r="P3311" t="str">
        <f>VLOOKUP(A3311,Sheet2!$A$1:G7035,5,0)</f>
        <v>English</v>
      </c>
      <c r="Q3311" t="str">
        <f>VLOOKUP(A3311,Sheet2!$A$1:G7035,6,0)</f>
        <v>USA</v>
      </c>
      <c r="R3311" t="str">
        <f>VLOOKUP(A3311,Sheet2!$A$1:G7035,7,0)</f>
        <v>R</v>
      </c>
      <c r="S3311" t="str">
        <f>IF(Table19[[#This Row],[Language]]="English","English","Other language")</f>
        <v>English</v>
      </c>
      <c r="T3311">
        <f>Table19[[#This Row],[Gross Revenue]]-Table19[[#This Row],[Budget]]</f>
        <v>30775468</v>
      </c>
      <c r="U3311" s="1">
        <f>(Table19[[#This Row],[Gross Revenue]]/Table19[[#This Row],[Budget]])-1</f>
        <v>368.42728535172148</v>
      </c>
      <c r="V3311" t="str">
        <f t="shared" si="118"/>
        <v>&lt;90 minutes</v>
      </c>
      <c r="W3311">
        <f>Table19[[#This Row],[Profit]]/Table19[[#This Row],[Budget]]*100</f>
        <v>36842.728535172151</v>
      </c>
      <c r="X3311">
        <v>16235088</v>
      </c>
      <c r="Y3311">
        <v>1.1909079499999999</v>
      </c>
      <c r="Z3311" t="str">
        <f t="shared" si="119"/>
        <v>Low</v>
      </c>
    </row>
    <row r="3312" spans="1:26" x14ac:dyDescent="0.2">
      <c r="A3312" t="s">
        <v>3896</v>
      </c>
      <c r="B3312" t="s">
        <v>986</v>
      </c>
      <c r="C3312" t="s">
        <v>954</v>
      </c>
      <c r="D3312">
        <v>237</v>
      </c>
      <c r="E3312">
        <v>302</v>
      </c>
      <c r="F3312">
        <v>365</v>
      </c>
      <c r="G3312">
        <v>0</v>
      </c>
      <c r="H3312">
        <v>5.5</v>
      </c>
      <c r="I3312">
        <v>159</v>
      </c>
      <c r="J3312">
        <v>101</v>
      </c>
      <c r="K3312">
        <v>8025872</v>
      </c>
      <c r="L3312">
        <v>4700000</v>
      </c>
      <c r="M3312" s="2">
        <f>VLOOKUP(A3312,Sheet2!$A$1:G7036,2,0)</f>
        <v>31766</v>
      </c>
      <c r="N3312" t="str">
        <f>VLOOKUP(A3312,Sheet2!$A$1:G7036,3,0)</f>
        <v>Color</v>
      </c>
      <c r="O3312" t="str">
        <f>VLOOKUP(A3312,Sheet2!$A$1:G7036,4,0)</f>
        <v>Comedy</v>
      </c>
      <c r="P3312" t="str">
        <f>VLOOKUP(A3312,Sheet2!$A$1:G7036,5,0)</f>
        <v>English</v>
      </c>
      <c r="Q3312" t="str">
        <f>VLOOKUP(A3312,Sheet2!$A$1:G7036,6,0)</f>
        <v>USA</v>
      </c>
      <c r="R3312" t="str">
        <f>VLOOKUP(A3312,Sheet2!$A$1:G7036,7,0)</f>
        <v>X</v>
      </c>
      <c r="S3312" t="str">
        <f>IF(Table19[[#This Row],[Language]]="English","English","Other language")</f>
        <v>English</v>
      </c>
      <c r="T3312">
        <f>Table19[[#This Row],[Gross Revenue]]-Table19[[#This Row],[Budget]]</f>
        <v>3325872</v>
      </c>
      <c r="U3312" s="1">
        <f>(Table19[[#This Row],[Gross Revenue]]/Table19[[#This Row],[Budget]])-1</f>
        <v>0.70763234042553202</v>
      </c>
      <c r="V3312" t="str">
        <f t="shared" si="118"/>
        <v>90-110 minutes</v>
      </c>
      <c r="W3312">
        <f>Table19[[#This Row],[Profit]]/Table19[[#This Row],[Budget]]*100</f>
        <v>70.763234042553194</v>
      </c>
      <c r="X3312">
        <v>1637763</v>
      </c>
      <c r="Y3312">
        <v>0.19178668286445014</v>
      </c>
      <c r="Z3312" t="str">
        <f t="shared" si="119"/>
        <v>Low</v>
      </c>
    </row>
    <row r="3313" spans="1:26" x14ac:dyDescent="0.2">
      <c r="A3313" t="s">
        <v>4293</v>
      </c>
      <c r="B3313" t="s">
        <v>1200</v>
      </c>
      <c r="C3313" t="s">
        <v>543</v>
      </c>
      <c r="D3313">
        <v>20000</v>
      </c>
      <c r="E3313">
        <v>26402</v>
      </c>
      <c r="F3313">
        <v>473</v>
      </c>
      <c r="G3313">
        <v>0</v>
      </c>
      <c r="H3313">
        <v>5.9</v>
      </c>
      <c r="I3313">
        <v>196</v>
      </c>
      <c r="J3313">
        <v>83</v>
      </c>
      <c r="K3313">
        <v>39511038</v>
      </c>
      <c r="L3313">
        <v>16000000</v>
      </c>
      <c r="M3313" s="2">
        <f>VLOOKUP(A3313,Sheet2!$A$1:G7037,2,0)</f>
        <v>38924</v>
      </c>
      <c r="N3313" t="str">
        <f>VLOOKUP(A3313,Sheet2!$A$1:G7037,3,0)</f>
        <v>Color</v>
      </c>
      <c r="O3313" t="str">
        <f>VLOOKUP(A3313,Sheet2!$A$1:G7037,4,0)</f>
        <v>Horror</v>
      </c>
      <c r="P3313" t="str">
        <f>VLOOKUP(A3313,Sheet2!$A$1:G7037,5,0)</f>
        <v>English</v>
      </c>
      <c r="Q3313" t="str">
        <f>VLOOKUP(A3313,Sheet2!$A$1:G7037,6,0)</f>
        <v>USA</v>
      </c>
      <c r="R3313" t="str">
        <f>VLOOKUP(A3313,Sheet2!$A$1:G7037,7,0)</f>
        <v>R</v>
      </c>
      <c r="S3313" t="str">
        <f>IF(Table19[[#This Row],[Language]]="English","English","Other language")</f>
        <v>English</v>
      </c>
      <c r="T3313">
        <f>Table19[[#This Row],[Gross Revenue]]-Table19[[#This Row],[Budget]]</f>
        <v>23511038</v>
      </c>
      <c r="U3313" s="1">
        <f>(Table19[[#This Row],[Gross Revenue]]/Table19[[#This Row],[Budget]])-1</f>
        <v>1.469439875</v>
      </c>
      <c r="V3313" t="str">
        <f t="shared" si="118"/>
        <v>&lt;90 minutes</v>
      </c>
      <c r="W3313">
        <f>Table19[[#This Row],[Profit]]/Table19[[#This Row],[Budget]]*100</f>
        <v>146.94398749999999</v>
      </c>
      <c r="X3313">
        <v>16235088</v>
      </c>
      <c r="Y3313">
        <v>1.1909079499999999</v>
      </c>
      <c r="Z3313" t="str">
        <f t="shared" si="119"/>
        <v>Medium</v>
      </c>
    </row>
    <row r="3314" spans="1:26" x14ac:dyDescent="0.2">
      <c r="A3314" t="s">
        <v>6656</v>
      </c>
      <c r="B3314" t="s">
        <v>1325</v>
      </c>
      <c r="C3314" t="s">
        <v>3058</v>
      </c>
      <c r="D3314">
        <v>13000</v>
      </c>
      <c r="E3314">
        <v>14100</v>
      </c>
      <c r="F3314">
        <v>120</v>
      </c>
      <c r="G3314">
        <v>90000</v>
      </c>
      <c r="H3314">
        <v>7.7</v>
      </c>
      <c r="I3314">
        <v>419</v>
      </c>
      <c r="J3314">
        <v>123</v>
      </c>
      <c r="K3314">
        <v>35887263</v>
      </c>
      <c r="L3314">
        <v>15000000</v>
      </c>
      <c r="M3314" s="2">
        <f>VLOOKUP(A3314,Sheet2!$A$1:G7038,2,0)</f>
        <v>41662</v>
      </c>
      <c r="N3314" t="str">
        <f>VLOOKUP(A3314,Sheet2!$A$1:G7038,3,0)</f>
        <v>Color</v>
      </c>
      <c r="O3314" t="str">
        <f>VLOOKUP(A3314,Sheet2!$A$1:G7038,4,0)</f>
        <v>Biography</v>
      </c>
      <c r="P3314" t="str">
        <f>VLOOKUP(A3314,Sheet2!$A$1:G7038,5,0)</f>
        <v>English</v>
      </c>
      <c r="Q3314" t="str">
        <f>VLOOKUP(A3314,Sheet2!$A$1:G7038,6,0)</f>
        <v>UK</v>
      </c>
      <c r="R3314" t="str">
        <f>VLOOKUP(A3314,Sheet2!$A$1:G7038,7,0)</f>
        <v>PG-13</v>
      </c>
      <c r="S3314" t="str">
        <f>IF(Table19[[#This Row],[Language]]="English","English","Other language")</f>
        <v>English</v>
      </c>
      <c r="T3314">
        <f>Table19[[#This Row],[Gross Revenue]]-Table19[[#This Row],[Budget]]</f>
        <v>20887263</v>
      </c>
      <c r="U3314" s="1">
        <f>(Table19[[#This Row],[Gross Revenue]]/Table19[[#This Row],[Budget]])-1</f>
        <v>1.3924842000000002</v>
      </c>
      <c r="V3314" t="str">
        <f t="shared" si="118"/>
        <v>111-130 minutes</v>
      </c>
      <c r="W3314">
        <f>Table19[[#This Row],[Profit]]/Table19[[#This Row],[Budget]]*100</f>
        <v>139.24841999999998</v>
      </c>
      <c r="X3314">
        <v>-1289919.5</v>
      </c>
      <c r="Y3314">
        <v>-4.8151417500000002E-2</v>
      </c>
      <c r="Z3314" t="str">
        <f t="shared" si="119"/>
        <v>Medium</v>
      </c>
    </row>
    <row r="3315" spans="1:26" x14ac:dyDescent="0.2">
      <c r="A3315" t="s">
        <v>6514</v>
      </c>
      <c r="B3315" t="s">
        <v>1923</v>
      </c>
      <c r="C3315" t="s">
        <v>2236</v>
      </c>
      <c r="D3315">
        <v>648</v>
      </c>
      <c r="E3315">
        <v>1937</v>
      </c>
      <c r="F3315">
        <v>0</v>
      </c>
      <c r="G3315">
        <v>0</v>
      </c>
      <c r="H3315">
        <v>7.6</v>
      </c>
      <c r="I3315">
        <v>156</v>
      </c>
      <c r="J3315">
        <v>215</v>
      </c>
      <c r="K3315">
        <v>36385763</v>
      </c>
      <c r="L3315">
        <v>52000000</v>
      </c>
      <c r="M3315" s="2">
        <f>VLOOKUP(A3315,Sheet2!$A$1:G7039,2,0)</f>
        <v>35796</v>
      </c>
      <c r="N3315" t="str">
        <f>VLOOKUP(A3315,Sheet2!$A$1:G7039,3,0)</f>
        <v>Color</v>
      </c>
      <c r="O3315" t="str">
        <f>VLOOKUP(A3315,Sheet2!$A$1:G7039,4,0)</f>
        <v>Drama</v>
      </c>
      <c r="P3315" t="str">
        <f>VLOOKUP(A3315,Sheet2!$A$1:G7039,5,0)</f>
        <v>English</v>
      </c>
      <c r="Q3315" t="str">
        <f>VLOOKUP(A3315,Sheet2!$A$1:G7039,6,0)</f>
        <v>USA</v>
      </c>
      <c r="R3315" t="str">
        <f>VLOOKUP(A3315,Sheet2!$A$1:G7039,7,0)</f>
        <v>R</v>
      </c>
      <c r="S3315" t="str">
        <f>IF(Table19[[#This Row],[Language]]="English","English","Other language")</f>
        <v>English</v>
      </c>
      <c r="T3315">
        <f>Table19[[#This Row],[Gross Revenue]]-Table19[[#This Row],[Budget]]</f>
        <v>-15614237</v>
      </c>
      <c r="U3315" s="1">
        <f>(Table19[[#This Row],[Gross Revenue]]/Table19[[#This Row],[Budget]])-1</f>
        <v>-0.30027378846153852</v>
      </c>
      <c r="V3315" t="str">
        <f t="shared" si="118"/>
        <v>&gt;150 minutes</v>
      </c>
      <c r="W3315">
        <f>Table19[[#This Row],[Profit]]/Table19[[#This Row],[Budget]]*100</f>
        <v>-30.027378846153844</v>
      </c>
      <c r="X3315">
        <v>-434215.5</v>
      </c>
      <c r="Y3315">
        <v>-0.10115100772200772</v>
      </c>
      <c r="Z3315" t="str">
        <f t="shared" si="119"/>
        <v>High</v>
      </c>
    </row>
    <row r="3316" spans="1:26" x14ac:dyDescent="0.2">
      <c r="A3316" t="s">
        <v>6925</v>
      </c>
      <c r="B3316" t="s">
        <v>2042</v>
      </c>
      <c r="C3316" t="s">
        <v>507</v>
      </c>
      <c r="D3316">
        <v>957</v>
      </c>
      <c r="E3316">
        <v>1757</v>
      </c>
      <c r="F3316">
        <v>0</v>
      </c>
      <c r="G3316">
        <v>23000</v>
      </c>
      <c r="H3316">
        <v>8.1999999999999993</v>
      </c>
      <c r="I3316">
        <v>297</v>
      </c>
      <c r="J3316">
        <v>109</v>
      </c>
      <c r="K3316">
        <v>13782838</v>
      </c>
      <c r="L3316">
        <v>15000000</v>
      </c>
      <c r="M3316" s="2">
        <f>VLOOKUP(A3316,Sheet2!$A$1:G7040,2,0)</f>
        <v>30006</v>
      </c>
      <c r="N3316" t="str">
        <f>VLOOKUP(A3316,Sheet2!$A$1:G7040,3,0)</f>
        <v>Color</v>
      </c>
      <c r="O3316" t="str">
        <f>VLOOKUP(A3316,Sheet2!$A$1:G7040,4,0)</f>
        <v>Horror</v>
      </c>
      <c r="P3316" t="str">
        <f>VLOOKUP(A3316,Sheet2!$A$1:G7040,5,0)</f>
        <v>English</v>
      </c>
      <c r="Q3316" t="str">
        <f>VLOOKUP(A3316,Sheet2!$A$1:G7040,6,0)</f>
        <v>USA</v>
      </c>
      <c r="R3316" t="str">
        <f>VLOOKUP(A3316,Sheet2!$A$1:G7040,7,0)</f>
        <v>R</v>
      </c>
      <c r="S3316" t="str">
        <f>IF(Table19[[#This Row],[Language]]="English","English","Other language")</f>
        <v>English</v>
      </c>
      <c r="T3316">
        <f>Table19[[#This Row],[Gross Revenue]]-Table19[[#This Row],[Budget]]</f>
        <v>-1217162</v>
      </c>
      <c r="U3316" s="1">
        <f>(Table19[[#This Row],[Gross Revenue]]/Table19[[#This Row],[Budget]])-1</f>
        <v>-8.1144133333333368E-2</v>
      </c>
      <c r="V3316" t="str">
        <f t="shared" si="118"/>
        <v>90-110 minutes</v>
      </c>
      <c r="W3316">
        <f>Table19[[#This Row],[Profit]]/Table19[[#This Row],[Budget]]*100</f>
        <v>-8.1144133333333333</v>
      </c>
      <c r="X3316">
        <v>16235088</v>
      </c>
      <c r="Y3316">
        <v>1.1909079499999999</v>
      </c>
      <c r="Z3316" t="str">
        <f t="shared" si="119"/>
        <v>Medium</v>
      </c>
    </row>
    <row r="3317" spans="1:26" x14ac:dyDescent="0.2">
      <c r="A3317" t="s">
        <v>5801</v>
      </c>
      <c r="B3317" t="s">
        <v>2205</v>
      </c>
      <c r="C3317" t="s">
        <v>2543</v>
      </c>
      <c r="D3317">
        <v>599</v>
      </c>
      <c r="E3317">
        <v>2389</v>
      </c>
      <c r="F3317">
        <v>9</v>
      </c>
      <c r="G3317">
        <v>0</v>
      </c>
      <c r="H3317">
        <v>7</v>
      </c>
      <c r="I3317">
        <v>111</v>
      </c>
      <c r="J3317">
        <v>100</v>
      </c>
      <c r="K3317">
        <v>15500000</v>
      </c>
      <c r="L3317">
        <v>16000000</v>
      </c>
      <c r="M3317" s="2">
        <f>VLOOKUP(A3317,Sheet2!$A$1:G7041,2,0)</f>
        <v>36506</v>
      </c>
      <c r="N3317" t="str">
        <f>VLOOKUP(A3317,Sheet2!$A$1:G7041,3,0)</f>
        <v>Color</v>
      </c>
      <c r="O3317" t="str">
        <f>VLOOKUP(A3317,Sheet2!$A$1:G7041,4,0)</f>
        <v>Mystery</v>
      </c>
      <c r="P3317" t="str">
        <f>VLOOKUP(A3317,Sheet2!$A$1:G7041,5,0)</f>
        <v>English</v>
      </c>
      <c r="Q3317" t="str">
        <f>VLOOKUP(A3317,Sheet2!$A$1:G7041,6,0)</f>
        <v>Germany</v>
      </c>
      <c r="R3317" t="str">
        <f>VLOOKUP(A3317,Sheet2!$A$1:G7041,7,0)</f>
        <v>R</v>
      </c>
      <c r="S3317" t="str">
        <f>IF(Table19[[#This Row],[Language]]="English","English","Other language")</f>
        <v>English</v>
      </c>
      <c r="T3317">
        <f>Table19[[#This Row],[Gross Revenue]]-Table19[[#This Row],[Budget]]</f>
        <v>-500000</v>
      </c>
      <c r="U3317" s="1">
        <f>(Table19[[#This Row],[Gross Revenue]]/Table19[[#This Row],[Budget]])-1</f>
        <v>-3.125E-2</v>
      </c>
      <c r="V3317" t="str">
        <f t="shared" si="118"/>
        <v>90-110 minutes</v>
      </c>
      <c r="W3317">
        <f>Table19[[#This Row],[Profit]]/Table19[[#This Row],[Budget]]*100</f>
        <v>-3.125</v>
      </c>
      <c r="Z3317" t="str">
        <f t="shared" si="119"/>
        <v>Medium</v>
      </c>
    </row>
    <row r="3318" spans="1:26" x14ac:dyDescent="0.2">
      <c r="A3318" t="s">
        <v>4511</v>
      </c>
      <c r="B3318" t="s">
        <v>1603</v>
      </c>
      <c r="C3318" t="s">
        <v>69</v>
      </c>
      <c r="D3318">
        <v>1000</v>
      </c>
      <c r="E3318">
        <v>4660</v>
      </c>
      <c r="F3318">
        <v>323</v>
      </c>
      <c r="G3318">
        <v>0</v>
      </c>
      <c r="H3318">
        <v>6.8</v>
      </c>
      <c r="I3318">
        <v>152</v>
      </c>
      <c r="J3318">
        <v>113</v>
      </c>
      <c r="K3318">
        <v>69304264</v>
      </c>
      <c r="L3318">
        <v>48000000</v>
      </c>
      <c r="M3318" s="2">
        <f>VLOOKUP(A3318,Sheet2!$A$1:G7042,2,0)</f>
        <v>36236</v>
      </c>
      <c r="N3318" t="str">
        <f>VLOOKUP(A3318,Sheet2!$A$1:G7042,3,0)</f>
        <v>Color</v>
      </c>
      <c r="O3318" t="str">
        <f>VLOOKUP(A3318,Sheet2!$A$1:G7042,4,0)</f>
        <v>Crime</v>
      </c>
      <c r="P3318" t="str">
        <f>VLOOKUP(A3318,Sheet2!$A$1:G7042,5,0)</f>
        <v>English</v>
      </c>
      <c r="Q3318" t="str">
        <f>VLOOKUP(A3318,Sheet2!$A$1:G7042,6,0)</f>
        <v>USA</v>
      </c>
      <c r="R3318" t="str">
        <f>VLOOKUP(A3318,Sheet2!$A$1:G7042,7,0)</f>
        <v>R</v>
      </c>
      <c r="S3318" t="str">
        <f>IF(Table19[[#This Row],[Language]]="English","English","Other language")</f>
        <v>English</v>
      </c>
      <c r="T3318">
        <f>Table19[[#This Row],[Gross Revenue]]-Table19[[#This Row],[Budget]]</f>
        <v>21304264</v>
      </c>
      <c r="U3318" s="1">
        <f>(Table19[[#This Row],[Gross Revenue]]/Table19[[#This Row],[Budget]])-1</f>
        <v>0.4438388333333334</v>
      </c>
      <c r="V3318" t="str">
        <f t="shared" si="118"/>
        <v>111-130 minutes</v>
      </c>
      <c r="W3318">
        <f>Table19[[#This Row],[Profit]]/Table19[[#This Row],[Budget]]*100</f>
        <v>44.383883333333337</v>
      </c>
      <c r="X3318">
        <v>-74533.5</v>
      </c>
      <c r="Y3318">
        <v>-7.4856785714285719E-3</v>
      </c>
      <c r="Z3318" t="str">
        <f t="shared" si="119"/>
        <v>High</v>
      </c>
    </row>
    <row r="3319" spans="1:26" x14ac:dyDescent="0.2">
      <c r="A3319" t="s">
        <v>4115</v>
      </c>
      <c r="B3319" t="s">
        <v>302</v>
      </c>
      <c r="C3319" t="s">
        <v>882</v>
      </c>
      <c r="D3319">
        <v>14000</v>
      </c>
      <c r="E3319">
        <v>27694</v>
      </c>
      <c r="F3319">
        <v>545</v>
      </c>
      <c r="G3319">
        <v>19000</v>
      </c>
      <c r="H3319">
        <v>5.8</v>
      </c>
      <c r="I3319">
        <v>228</v>
      </c>
      <c r="J3319">
        <v>110</v>
      </c>
      <c r="K3319">
        <v>20315324</v>
      </c>
      <c r="L3319">
        <v>75000000</v>
      </c>
      <c r="M3319" s="2">
        <f>VLOOKUP(A3319,Sheet2!$A$1:G7043,2,0)</f>
        <v>40679</v>
      </c>
      <c r="N3319" t="str">
        <f>VLOOKUP(A3319,Sheet2!$A$1:G7043,3,0)</f>
        <v>Color</v>
      </c>
      <c r="O3319" t="str">
        <f>VLOOKUP(A3319,Sheet2!$A$1:G7043,4,0)</f>
        <v>Action</v>
      </c>
      <c r="P3319" t="str">
        <f>VLOOKUP(A3319,Sheet2!$A$1:G7043,5,0)</f>
        <v>English</v>
      </c>
      <c r="Q3319" t="str">
        <f>VLOOKUP(A3319,Sheet2!$A$1:G7043,6,0)</f>
        <v>Germany</v>
      </c>
      <c r="R3319" t="str">
        <f>VLOOKUP(A3319,Sheet2!$A$1:G7043,7,0)</f>
        <v>PG-13</v>
      </c>
      <c r="S3319" t="str">
        <f>IF(Table19[[#This Row],[Language]]="English","English","Other language")</f>
        <v>English</v>
      </c>
      <c r="T3319">
        <f>Table19[[#This Row],[Gross Revenue]]-Table19[[#This Row],[Budget]]</f>
        <v>-54684676</v>
      </c>
      <c r="U3319" s="1">
        <f>(Table19[[#This Row],[Gross Revenue]]/Table19[[#This Row],[Budget]])-1</f>
        <v>-0.72912901333333335</v>
      </c>
      <c r="V3319" t="str">
        <f t="shared" si="118"/>
        <v>90-110 minutes</v>
      </c>
      <c r="W3319">
        <f>Table19[[#This Row],[Profit]]/Table19[[#This Row],[Budget]]*100</f>
        <v>-72.912901333333338</v>
      </c>
      <c r="X3319">
        <v>-1289919.5</v>
      </c>
      <c r="Y3319">
        <v>-4.8151417500000002E-2</v>
      </c>
      <c r="Z3319" t="str">
        <f t="shared" si="119"/>
        <v>High</v>
      </c>
    </row>
    <row r="3320" spans="1:26" x14ac:dyDescent="0.2">
      <c r="A3320" t="s">
        <v>4785</v>
      </c>
      <c r="B3320" t="s">
        <v>1851</v>
      </c>
      <c r="C3320" t="s">
        <v>1852</v>
      </c>
      <c r="D3320">
        <v>304</v>
      </c>
      <c r="E3320">
        <v>575</v>
      </c>
      <c r="F3320">
        <v>25</v>
      </c>
      <c r="G3320">
        <v>347</v>
      </c>
      <c r="H3320">
        <v>6.3</v>
      </c>
      <c r="I3320">
        <v>89</v>
      </c>
      <c r="J3320">
        <v>77</v>
      </c>
      <c r="K3320">
        <v>45542421</v>
      </c>
      <c r="L3320">
        <v>30000000</v>
      </c>
      <c r="M3320" s="2">
        <f>VLOOKUP(A3320,Sheet2!$A$1:G7044,2,0)</f>
        <v>36544</v>
      </c>
      <c r="N3320" t="str">
        <f>VLOOKUP(A3320,Sheet2!$A$1:G7044,3,0)</f>
        <v>Color</v>
      </c>
      <c r="O3320" t="str">
        <f>VLOOKUP(A3320,Sheet2!$A$1:G7044,4,0)</f>
        <v>Animation</v>
      </c>
      <c r="P3320" t="str">
        <f>VLOOKUP(A3320,Sheet2!$A$1:G7044,5,0)</f>
        <v>English</v>
      </c>
      <c r="Q3320" t="str">
        <f>VLOOKUP(A3320,Sheet2!$A$1:G7044,6,0)</f>
        <v>USA</v>
      </c>
      <c r="R3320" t="str">
        <f>VLOOKUP(A3320,Sheet2!$A$1:G7044,7,0)</f>
        <v>G</v>
      </c>
      <c r="S3320" t="str">
        <f>IF(Table19[[#This Row],[Language]]="English","English","Other language")</f>
        <v>English</v>
      </c>
      <c r="T3320">
        <f>Table19[[#This Row],[Gross Revenue]]-Table19[[#This Row],[Budget]]</f>
        <v>15542421</v>
      </c>
      <c r="U3320" s="1">
        <f>(Table19[[#This Row],[Gross Revenue]]/Table19[[#This Row],[Budget]])-1</f>
        <v>0.51808070000000006</v>
      </c>
      <c r="V3320" t="str">
        <f t="shared" si="118"/>
        <v>&lt;90 minutes</v>
      </c>
      <c r="W3320">
        <f>Table19[[#This Row],[Profit]]/Table19[[#This Row],[Budget]]*100</f>
        <v>51.808069999999994</v>
      </c>
      <c r="Z3320" t="str">
        <f t="shared" si="119"/>
        <v>Medium</v>
      </c>
    </row>
    <row r="3321" spans="1:26" x14ac:dyDescent="0.2">
      <c r="A3321" t="s">
        <v>4237</v>
      </c>
      <c r="B3321" t="s">
        <v>1366</v>
      </c>
      <c r="C3321" t="s">
        <v>853</v>
      </c>
      <c r="D3321">
        <v>891</v>
      </c>
      <c r="E3321">
        <v>1919</v>
      </c>
      <c r="F3321">
        <v>25</v>
      </c>
      <c r="G3321">
        <v>3000</v>
      </c>
      <c r="H3321">
        <v>5.9</v>
      </c>
      <c r="I3321">
        <v>124</v>
      </c>
      <c r="J3321">
        <v>96</v>
      </c>
      <c r="K3321">
        <v>56684819</v>
      </c>
      <c r="L3321">
        <v>80000000</v>
      </c>
      <c r="M3321" s="2">
        <f>VLOOKUP(A3321,Sheet2!$A$1:G7045,2,0)</f>
        <v>37333</v>
      </c>
      <c r="N3321" t="str">
        <f>VLOOKUP(A3321,Sheet2!$A$1:G7045,3,0)</f>
        <v>Color</v>
      </c>
      <c r="O3321" t="str">
        <f>VLOOKUP(A3321,Sheet2!$A$1:G7045,4,0)</f>
        <v>Action</v>
      </c>
      <c r="P3321" t="str">
        <f>VLOOKUP(A3321,Sheet2!$A$1:G7045,5,0)</f>
        <v>English</v>
      </c>
      <c r="Q3321" t="str">
        <f>VLOOKUP(A3321,Sheet2!$A$1:G7045,6,0)</f>
        <v>USA</v>
      </c>
      <c r="R3321" t="str">
        <f>VLOOKUP(A3321,Sheet2!$A$1:G7045,7,0)</f>
        <v>PG-13</v>
      </c>
      <c r="S3321" t="str">
        <f>IF(Table19[[#This Row],[Language]]="English","English","Other language")</f>
        <v>English</v>
      </c>
      <c r="T3321">
        <f>Table19[[#This Row],[Gross Revenue]]-Table19[[#This Row],[Budget]]</f>
        <v>-23315181</v>
      </c>
      <c r="U3321" s="1">
        <f>(Table19[[#This Row],[Gross Revenue]]/Table19[[#This Row],[Budget]])-1</f>
        <v>-0.29143976250000003</v>
      </c>
      <c r="V3321" t="str">
        <f t="shared" si="118"/>
        <v>90-110 minutes</v>
      </c>
      <c r="W3321">
        <f>Table19[[#This Row],[Profit]]/Table19[[#This Row],[Budget]]*100</f>
        <v>-29.143976249999998</v>
      </c>
      <c r="X3321">
        <v>-1289919.5</v>
      </c>
      <c r="Y3321">
        <v>-4.8151417500000002E-2</v>
      </c>
      <c r="Z3321" t="str">
        <f t="shared" si="119"/>
        <v>High</v>
      </c>
    </row>
    <row r="3322" spans="1:26" x14ac:dyDescent="0.2">
      <c r="A3322" t="s">
        <v>5972</v>
      </c>
      <c r="B3322" t="s">
        <v>2649</v>
      </c>
      <c r="C3322" t="s">
        <v>1027</v>
      </c>
      <c r="D3322">
        <v>152</v>
      </c>
      <c r="E3322">
        <v>568</v>
      </c>
      <c r="F3322">
        <v>124</v>
      </c>
      <c r="G3322">
        <v>13000</v>
      </c>
      <c r="H3322">
        <v>7.1</v>
      </c>
      <c r="I3322">
        <v>214</v>
      </c>
      <c r="J3322">
        <v>107</v>
      </c>
      <c r="K3322">
        <v>63411478</v>
      </c>
      <c r="L3322">
        <v>39000000</v>
      </c>
      <c r="M3322" s="2">
        <f>VLOOKUP(A3322,Sheet2!$A$1:G7046,2,0)</f>
        <v>39832</v>
      </c>
      <c r="N3322" t="str">
        <f>VLOOKUP(A3322,Sheet2!$A$1:G7046,3,0)</f>
        <v>Color</v>
      </c>
      <c r="O3322" t="str">
        <f>VLOOKUP(A3322,Sheet2!$A$1:G7046,4,0)</f>
        <v>Drama</v>
      </c>
      <c r="P3322" t="str">
        <f>VLOOKUP(A3322,Sheet2!$A$1:G7046,5,0)</f>
        <v>English</v>
      </c>
      <c r="Q3322" t="str">
        <f>VLOOKUP(A3322,Sheet2!$A$1:G7046,6,0)</f>
        <v>USA</v>
      </c>
      <c r="R3322" t="str">
        <f>VLOOKUP(A3322,Sheet2!$A$1:G7046,7,0)</f>
        <v>PG-13</v>
      </c>
      <c r="S3322" t="str">
        <f>IF(Table19[[#This Row],[Language]]="English","English","Other language")</f>
        <v>English</v>
      </c>
      <c r="T3322">
        <f>Table19[[#This Row],[Gross Revenue]]-Table19[[#This Row],[Budget]]</f>
        <v>24411478</v>
      </c>
      <c r="U3322" s="1">
        <f>(Table19[[#This Row],[Gross Revenue]]/Table19[[#This Row],[Budget]])-1</f>
        <v>0.62593533333333329</v>
      </c>
      <c r="V3322" t="str">
        <f t="shared" si="118"/>
        <v>90-110 minutes</v>
      </c>
      <c r="W3322">
        <f>Table19[[#This Row],[Profit]]/Table19[[#This Row],[Budget]]*100</f>
        <v>62.593533333333326</v>
      </c>
      <c r="X3322">
        <v>-434215.5</v>
      </c>
      <c r="Y3322">
        <v>-0.10115100772200772</v>
      </c>
      <c r="Z3322" t="str">
        <f t="shared" si="119"/>
        <v>High</v>
      </c>
    </row>
    <row r="3323" spans="1:26" x14ac:dyDescent="0.2">
      <c r="A3323" t="s">
        <v>4177</v>
      </c>
      <c r="B3323" t="s">
        <v>1295</v>
      </c>
      <c r="C3323" t="s">
        <v>1296</v>
      </c>
      <c r="D3323">
        <v>801</v>
      </c>
      <c r="E3323">
        <v>2667</v>
      </c>
      <c r="F3323">
        <v>38</v>
      </c>
      <c r="G3323">
        <v>0</v>
      </c>
      <c r="H3323">
        <v>5.8</v>
      </c>
      <c r="I3323">
        <v>97</v>
      </c>
      <c r="J3323">
        <v>104</v>
      </c>
      <c r="K3323">
        <v>3447339</v>
      </c>
      <c r="L3323">
        <v>1500000</v>
      </c>
      <c r="M3323" s="2">
        <f>VLOOKUP(A3323,Sheet2!$A$1:G7047,2,0)</f>
        <v>41409</v>
      </c>
      <c r="N3323" t="str">
        <f>VLOOKUP(A3323,Sheet2!$A$1:G7047,3,0)</f>
        <v>Color</v>
      </c>
      <c r="O3323" t="str">
        <f>VLOOKUP(A3323,Sheet2!$A$1:G7047,4,0)</f>
        <v>Comedy</v>
      </c>
      <c r="P3323" t="str">
        <f>VLOOKUP(A3323,Sheet2!$A$1:G7047,5,0)</f>
        <v>English</v>
      </c>
      <c r="Q3323" t="str">
        <f>VLOOKUP(A3323,Sheet2!$A$1:G7047,6,0)</f>
        <v>USA</v>
      </c>
      <c r="R3323" t="str">
        <f>VLOOKUP(A3323,Sheet2!$A$1:G7047,7,0)</f>
        <v>R</v>
      </c>
      <c r="S3323" t="str">
        <f>IF(Table19[[#This Row],[Language]]="English","English","Other language")</f>
        <v>English</v>
      </c>
      <c r="T3323">
        <f>Table19[[#This Row],[Gross Revenue]]-Table19[[#This Row],[Budget]]</f>
        <v>1947339</v>
      </c>
      <c r="U3323" s="1">
        <f>(Table19[[#This Row],[Gross Revenue]]/Table19[[#This Row],[Budget]])-1</f>
        <v>1.2982260000000001</v>
      </c>
      <c r="V3323" t="str">
        <f t="shared" si="118"/>
        <v>90-110 minutes</v>
      </c>
      <c r="W3323">
        <f>Table19[[#This Row],[Profit]]/Table19[[#This Row],[Budget]]*100</f>
        <v>129.82260000000002</v>
      </c>
      <c r="X3323">
        <v>1637763</v>
      </c>
      <c r="Y3323">
        <v>0.19178668286445014</v>
      </c>
      <c r="Z3323" t="str">
        <f t="shared" si="119"/>
        <v>Low</v>
      </c>
    </row>
    <row r="3324" spans="1:26" x14ac:dyDescent="0.2">
      <c r="A3324" t="s">
        <v>4363</v>
      </c>
      <c r="B3324" t="s">
        <v>546</v>
      </c>
      <c r="C3324" t="s">
        <v>1479</v>
      </c>
      <c r="D3324">
        <v>40000</v>
      </c>
      <c r="E3324">
        <v>55175</v>
      </c>
      <c r="F3324">
        <v>207</v>
      </c>
      <c r="G3324">
        <v>25000</v>
      </c>
      <c r="H3324">
        <v>6</v>
      </c>
      <c r="I3324">
        <v>321</v>
      </c>
      <c r="J3324">
        <v>103</v>
      </c>
      <c r="K3324">
        <v>67631157</v>
      </c>
      <c r="L3324">
        <v>100000000</v>
      </c>
      <c r="M3324" s="2">
        <f>VLOOKUP(A3324,Sheet2!$A$1:G7048,2,0)</f>
        <v>40538</v>
      </c>
      <c r="N3324" t="str">
        <f>VLOOKUP(A3324,Sheet2!$A$1:G7048,3,0)</f>
        <v>Color</v>
      </c>
      <c r="O3324" t="str">
        <f>VLOOKUP(A3324,Sheet2!$A$1:G7048,4,0)</f>
        <v>Action</v>
      </c>
      <c r="P3324" t="str">
        <f>VLOOKUP(A3324,Sheet2!$A$1:G7048,5,0)</f>
        <v>English</v>
      </c>
      <c r="Q3324" t="str">
        <f>VLOOKUP(A3324,Sheet2!$A$1:G7048,6,0)</f>
        <v>USA</v>
      </c>
      <c r="R3324" t="str">
        <f>VLOOKUP(A3324,Sheet2!$A$1:G7048,7,0)</f>
        <v>PG-13</v>
      </c>
      <c r="S3324" t="str">
        <f>IF(Table19[[#This Row],[Language]]="English","English","Other language")</f>
        <v>English</v>
      </c>
      <c r="T3324">
        <f>Table19[[#This Row],[Gross Revenue]]-Table19[[#This Row],[Budget]]</f>
        <v>-32368843</v>
      </c>
      <c r="U3324" s="1">
        <f>(Table19[[#This Row],[Gross Revenue]]/Table19[[#This Row],[Budget]])-1</f>
        <v>-0.32368843000000003</v>
      </c>
      <c r="V3324" t="str">
        <f t="shared" si="118"/>
        <v>90-110 minutes</v>
      </c>
      <c r="W3324">
        <f>Table19[[#This Row],[Profit]]/Table19[[#This Row],[Budget]]*100</f>
        <v>-32.368843000000005</v>
      </c>
      <c r="X3324">
        <v>-1289919.5</v>
      </c>
      <c r="Y3324">
        <v>-4.8151417500000002E-2</v>
      </c>
      <c r="Z3324" t="str">
        <f t="shared" si="119"/>
        <v>High</v>
      </c>
    </row>
    <row r="3325" spans="1:26" x14ac:dyDescent="0.2">
      <c r="A3325" t="s">
        <v>4207</v>
      </c>
      <c r="B3325" t="s">
        <v>1333</v>
      </c>
      <c r="C3325" t="s">
        <v>1334</v>
      </c>
      <c r="D3325">
        <v>10000</v>
      </c>
      <c r="E3325">
        <v>14296</v>
      </c>
      <c r="F3325">
        <v>0</v>
      </c>
      <c r="G3325">
        <v>29000</v>
      </c>
      <c r="H3325">
        <v>7.6</v>
      </c>
      <c r="I3325">
        <v>378</v>
      </c>
      <c r="J3325">
        <v>150</v>
      </c>
      <c r="K3325">
        <v>92173235</v>
      </c>
      <c r="L3325">
        <v>37000000</v>
      </c>
      <c r="M3325" s="2">
        <f>VLOOKUP(A3325,Sheet2!$A$1:G7049,2,0)</f>
        <v>40405</v>
      </c>
      <c r="N3325" t="str">
        <f>VLOOKUP(A3325,Sheet2!$A$1:G7049,3,0)</f>
        <v>Color</v>
      </c>
      <c r="O3325" t="str">
        <f>VLOOKUP(A3325,Sheet2!$A$1:G7049,4,0)</f>
        <v>Crime</v>
      </c>
      <c r="P3325" t="str">
        <f>VLOOKUP(A3325,Sheet2!$A$1:G7049,5,0)</f>
        <v>English</v>
      </c>
      <c r="Q3325" t="str">
        <f>VLOOKUP(A3325,Sheet2!$A$1:G7049,6,0)</f>
        <v>USA</v>
      </c>
      <c r="R3325" t="str">
        <f>VLOOKUP(A3325,Sheet2!$A$1:G7049,7,0)</f>
        <v>R</v>
      </c>
      <c r="S3325" t="str">
        <f>IF(Table19[[#This Row],[Language]]="English","English","Other language")</f>
        <v>English</v>
      </c>
      <c r="T3325">
        <f>Table19[[#This Row],[Gross Revenue]]-Table19[[#This Row],[Budget]]</f>
        <v>55173235</v>
      </c>
      <c r="U3325" s="1">
        <f>(Table19[[#This Row],[Gross Revenue]]/Table19[[#This Row],[Budget]])-1</f>
        <v>1.4911685135135135</v>
      </c>
      <c r="V3325" t="str">
        <f t="shared" si="118"/>
        <v>131-150 minutes</v>
      </c>
      <c r="W3325">
        <f>Table19[[#This Row],[Profit]]/Table19[[#This Row],[Budget]]*100</f>
        <v>149.11685135135136</v>
      </c>
      <c r="X3325">
        <v>-74533.5</v>
      </c>
      <c r="Y3325">
        <v>-7.4856785714285719E-3</v>
      </c>
      <c r="Z3325" t="str">
        <f t="shared" si="119"/>
        <v>Medium</v>
      </c>
    </row>
    <row r="3326" spans="1:26" x14ac:dyDescent="0.2">
      <c r="A3326" t="s">
        <v>3614</v>
      </c>
      <c r="B3326" t="s">
        <v>621</v>
      </c>
      <c r="C3326" t="s">
        <v>622</v>
      </c>
      <c r="D3326">
        <v>40</v>
      </c>
      <c r="E3326">
        <v>99</v>
      </c>
      <c r="F3326">
        <v>6</v>
      </c>
      <c r="G3326">
        <v>321</v>
      </c>
      <c r="H3326">
        <v>5.0999999999999996</v>
      </c>
      <c r="I3326">
        <v>49</v>
      </c>
      <c r="J3326">
        <v>96</v>
      </c>
      <c r="K3326">
        <v>792966</v>
      </c>
      <c r="L3326">
        <v>2300000</v>
      </c>
      <c r="M3326" s="2">
        <f>VLOOKUP(A3326,Sheet2!$A$1:G7050,2,0)</f>
        <v>32789</v>
      </c>
      <c r="N3326" t="str">
        <f>VLOOKUP(A3326,Sheet2!$A$1:G7050,3,0)</f>
        <v>Color</v>
      </c>
      <c r="O3326" t="str">
        <f>VLOOKUP(A3326,Sheet2!$A$1:G7050,4,0)</f>
        <v>Action</v>
      </c>
      <c r="P3326" t="str">
        <f>VLOOKUP(A3326,Sheet2!$A$1:G7050,5,0)</f>
        <v>English</v>
      </c>
      <c r="Q3326" t="str">
        <f>VLOOKUP(A3326,Sheet2!$A$1:G7050,6,0)</f>
        <v>USA</v>
      </c>
      <c r="R3326" t="str">
        <f>VLOOKUP(A3326,Sheet2!$A$1:G7050,7,0)</f>
        <v>R</v>
      </c>
      <c r="S3326" t="str">
        <f>IF(Table19[[#This Row],[Language]]="English","English","Other language")</f>
        <v>English</v>
      </c>
      <c r="T3326">
        <f>Table19[[#This Row],[Gross Revenue]]-Table19[[#This Row],[Budget]]</f>
        <v>-1507034</v>
      </c>
      <c r="U3326" s="1">
        <f>(Table19[[#This Row],[Gross Revenue]]/Table19[[#This Row],[Budget]])-1</f>
        <v>-0.65523217391304356</v>
      </c>
      <c r="V3326" t="str">
        <f t="shared" si="118"/>
        <v>90-110 minutes</v>
      </c>
      <c r="W3326">
        <f>Table19[[#This Row],[Profit]]/Table19[[#This Row],[Budget]]*100</f>
        <v>-65.523217391304343</v>
      </c>
      <c r="X3326">
        <v>-1289919.5</v>
      </c>
      <c r="Y3326">
        <v>-4.8151417500000002E-2</v>
      </c>
      <c r="Z3326" t="str">
        <f t="shared" si="119"/>
        <v>Low</v>
      </c>
    </row>
    <row r="3327" spans="1:26" x14ac:dyDescent="0.2">
      <c r="A3327" t="s">
        <v>5537</v>
      </c>
      <c r="B3327" t="s">
        <v>150</v>
      </c>
      <c r="C3327" t="s">
        <v>823</v>
      </c>
      <c r="D3327">
        <v>26000</v>
      </c>
      <c r="E3327">
        <v>27572</v>
      </c>
      <c r="F3327">
        <v>255</v>
      </c>
      <c r="G3327">
        <v>0</v>
      </c>
      <c r="H3327">
        <v>6.8</v>
      </c>
      <c r="I3327">
        <v>171</v>
      </c>
      <c r="J3327">
        <v>92</v>
      </c>
      <c r="K3327">
        <v>25296447</v>
      </c>
      <c r="L3327">
        <v>21000000</v>
      </c>
      <c r="M3327" s="2">
        <f>VLOOKUP(A3327,Sheet2!$A$1:G7051,2,0)</f>
        <v>37415</v>
      </c>
      <c r="N3327" t="str">
        <f>VLOOKUP(A3327,Sheet2!$A$1:G7051,3,0)</f>
        <v>Color</v>
      </c>
      <c r="O3327" t="str">
        <f>VLOOKUP(A3327,Sheet2!$A$1:G7051,4,0)</f>
        <v>Action</v>
      </c>
      <c r="P3327" t="str">
        <f>VLOOKUP(A3327,Sheet2!$A$1:G7051,5,0)</f>
        <v>English</v>
      </c>
      <c r="Q3327" t="str">
        <f>VLOOKUP(A3327,Sheet2!$A$1:G7051,6,0)</f>
        <v>France</v>
      </c>
      <c r="R3327" t="str">
        <f>VLOOKUP(A3327,Sheet2!$A$1:G7051,7,0)</f>
        <v>PG-13</v>
      </c>
      <c r="S3327" t="str">
        <f>IF(Table19[[#This Row],[Language]]="English","English","Other language")</f>
        <v>English</v>
      </c>
      <c r="T3327">
        <f>Table19[[#This Row],[Gross Revenue]]-Table19[[#This Row],[Budget]]</f>
        <v>4296447</v>
      </c>
      <c r="U3327" s="1">
        <f>(Table19[[#This Row],[Gross Revenue]]/Table19[[#This Row],[Budget]])-1</f>
        <v>0.20459271428571424</v>
      </c>
      <c r="V3327" t="str">
        <f t="shared" si="118"/>
        <v>90-110 minutes</v>
      </c>
      <c r="W3327">
        <f>Table19[[#This Row],[Profit]]/Table19[[#This Row],[Budget]]*100</f>
        <v>20.45927142857143</v>
      </c>
      <c r="X3327">
        <v>-1289919.5</v>
      </c>
      <c r="Y3327">
        <v>-4.8151417500000002E-2</v>
      </c>
      <c r="Z3327" t="str">
        <f t="shared" si="119"/>
        <v>Medium</v>
      </c>
    </row>
    <row r="3328" spans="1:26" x14ac:dyDescent="0.2">
      <c r="A3328" t="s">
        <v>3626</v>
      </c>
      <c r="B3328" t="s">
        <v>639</v>
      </c>
      <c r="C3328" t="s">
        <v>640</v>
      </c>
      <c r="D3328">
        <v>805</v>
      </c>
      <c r="E3328">
        <v>1411</v>
      </c>
      <c r="F3328">
        <v>11</v>
      </c>
      <c r="G3328">
        <v>0</v>
      </c>
      <c r="H3328">
        <v>5.0999999999999996</v>
      </c>
      <c r="I3328">
        <v>148</v>
      </c>
      <c r="J3328">
        <v>96</v>
      </c>
      <c r="K3328">
        <v>16027866</v>
      </c>
      <c r="L3328">
        <v>25000000</v>
      </c>
      <c r="M3328" s="2">
        <f>VLOOKUP(A3328,Sheet2!$A$1:G7052,2,0)</f>
        <v>42064</v>
      </c>
      <c r="N3328" t="str">
        <f>VLOOKUP(A3328,Sheet2!$A$1:G7052,3,0)</f>
        <v>Color</v>
      </c>
      <c r="O3328" t="str">
        <f>VLOOKUP(A3328,Sheet2!$A$1:G7052,4,0)</f>
        <v>Action</v>
      </c>
      <c r="P3328" t="str">
        <f>VLOOKUP(A3328,Sheet2!$A$1:G7052,5,0)</f>
        <v>English</v>
      </c>
      <c r="Q3328" t="str">
        <f>VLOOKUP(A3328,Sheet2!$A$1:G7052,6,0)</f>
        <v>France</v>
      </c>
      <c r="R3328" t="str">
        <f>VLOOKUP(A3328,Sheet2!$A$1:G7052,7,0)</f>
        <v>PG-13</v>
      </c>
      <c r="S3328" t="str">
        <f>IF(Table19[[#This Row],[Language]]="English","English","Other language")</f>
        <v>English</v>
      </c>
      <c r="T3328">
        <f>Table19[[#This Row],[Gross Revenue]]-Table19[[#This Row],[Budget]]</f>
        <v>-8972134</v>
      </c>
      <c r="U3328" s="1">
        <f>(Table19[[#This Row],[Gross Revenue]]/Table19[[#This Row],[Budget]])-1</f>
        <v>-0.35888536000000004</v>
      </c>
      <c r="V3328" t="str">
        <f t="shared" si="118"/>
        <v>90-110 minutes</v>
      </c>
      <c r="W3328">
        <f>Table19[[#This Row],[Profit]]/Table19[[#This Row],[Budget]]*100</f>
        <v>-35.888536000000002</v>
      </c>
      <c r="X3328">
        <v>-1289919.5</v>
      </c>
      <c r="Y3328">
        <v>-4.8151417500000002E-2</v>
      </c>
      <c r="Z3328" t="str">
        <f t="shared" si="119"/>
        <v>Medium</v>
      </c>
    </row>
    <row r="3329" spans="1:26" x14ac:dyDescent="0.2">
      <c r="A3329" t="s">
        <v>5329</v>
      </c>
      <c r="B3329" t="s">
        <v>89</v>
      </c>
      <c r="C3329" t="s">
        <v>2236</v>
      </c>
      <c r="D3329">
        <v>11000</v>
      </c>
      <c r="E3329">
        <v>13021</v>
      </c>
      <c r="F3329">
        <v>0</v>
      </c>
      <c r="G3329">
        <v>39000</v>
      </c>
      <c r="H3329">
        <v>6.7</v>
      </c>
      <c r="I3329">
        <v>584</v>
      </c>
      <c r="J3329">
        <v>139</v>
      </c>
      <c r="K3329">
        <v>13303319</v>
      </c>
      <c r="L3329">
        <v>32000000</v>
      </c>
      <c r="M3329" s="2">
        <f>VLOOKUP(A3329,Sheet2!$A$1:G7053,2,0)</f>
        <v>40895</v>
      </c>
      <c r="N3329" t="str">
        <f>VLOOKUP(A3329,Sheet2!$A$1:G7053,3,0)</f>
        <v>Color</v>
      </c>
      <c r="O3329" t="str">
        <f>VLOOKUP(A3329,Sheet2!$A$1:G7053,4,0)</f>
        <v>Drama</v>
      </c>
      <c r="P3329" t="str">
        <f>VLOOKUP(A3329,Sheet2!$A$1:G7053,5,0)</f>
        <v>English</v>
      </c>
      <c r="Q3329" t="str">
        <f>VLOOKUP(A3329,Sheet2!$A$1:G7053,6,0)</f>
        <v>USA</v>
      </c>
      <c r="R3329" t="str">
        <f>VLOOKUP(A3329,Sheet2!$A$1:G7053,7,0)</f>
        <v>PG-13</v>
      </c>
      <c r="S3329" t="str">
        <f>IF(Table19[[#This Row],[Language]]="English","English","Other language")</f>
        <v>English</v>
      </c>
      <c r="T3329">
        <f>Table19[[#This Row],[Gross Revenue]]-Table19[[#This Row],[Budget]]</f>
        <v>-18696681</v>
      </c>
      <c r="U3329" s="1">
        <f>(Table19[[#This Row],[Gross Revenue]]/Table19[[#This Row],[Budget]])-1</f>
        <v>-0.58427128124999994</v>
      </c>
      <c r="V3329" t="str">
        <f t="shared" si="118"/>
        <v>131-150 minutes</v>
      </c>
      <c r="W3329">
        <f>Table19[[#This Row],[Profit]]/Table19[[#This Row],[Budget]]*100</f>
        <v>-58.427128125000003</v>
      </c>
      <c r="X3329">
        <v>-434215.5</v>
      </c>
      <c r="Y3329">
        <v>-0.10115100772200772</v>
      </c>
      <c r="Z3329" t="str">
        <f t="shared" si="119"/>
        <v>Medium</v>
      </c>
    </row>
    <row r="3330" spans="1:26" x14ac:dyDescent="0.2">
      <c r="A3330" t="s">
        <v>7033</v>
      </c>
      <c r="B3330" t="s">
        <v>3247</v>
      </c>
      <c r="C3330" t="s">
        <v>3248</v>
      </c>
      <c r="D3330">
        <v>2</v>
      </c>
      <c r="E3330">
        <v>2</v>
      </c>
      <c r="F3330">
        <v>15</v>
      </c>
      <c r="G3330">
        <v>246</v>
      </c>
      <c r="H3330">
        <v>7.7</v>
      </c>
      <c r="I3330">
        <v>11</v>
      </c>
      <c r="J3330">
        <v>106</v>
      </c>
      <c r="K3330">
        <v>1111</v>
      </c>
      <c r="L3330">
        <v>200000</v>
      </c>
      <c r="M3330" s="2">
        <f>VLOOKUP(A3330,Sheet2!$A$1:G7054,2,0)</f>
        <v>38774</v>
      </c>
      <c r="N3330" t="str">
        <f>VLOOKUP(A3330,Sheet2!$A$1:G7054,3,0)</f>
        <v>Color</v>
      </c>
      <c r="O3330" t="str">
        <f>VLOOKUP(A3330,Sheet2!$A$1:G7054,4,0)</f>
        <v>Crime</v>
      </c>
      <c r="P3330" t="str">
        <f>VLOOKUP(A3330,Sheet2!$A$1:G7054,5,0)</f>
        <v>English</v>
      </c>
      <c r="Q3330" t="str">
        <f>VLOOKUP(A3330,Sheet2!$A$1:G7054,6,0)</f>
        <v>USA</v>
      </c>
      <c r="R3330" t="str">
        <f>VLOOKUP(A3330,Sheet2!$A$1:G7054,7,0)</f>
        <v>PG-13</v>
      </c>
      <c r="S3330" t="str">
        <f>IF(Table19[[#This Row],[Language]]="English","English","Other language")</f>
        <v>English</v>
      </c>
      <c r="T3330">
        <f>Table19[[#This Row],[Gross Revenue]]-Table19[[#This Row],[Budget]]</f>
        <v>-198889</v>
      </c>
      <c r="U3330" s="1">
        <f>(Table19[[#This Row],[Gross Revenue]]/Table19[[#This Row],[Budget]])-1</f>
        <v>-0.99444500000000002</v>
      </c>
      <c r="V3330" t="str">
        <f t="shared" ref="V3330:V3393" si="120">IF(J3330="","",IF(J3330&lt;90,"&lt;90 minutes",IF(J3330&lt;=110,"90-110 minutes",IF(J3330&lt;=130,"111-130 minutes",IF(J3330&lt;=150,"131-150 minutes","&gt;150 minutes")))))</f>
        <v>90-110 minutes</v>
      </c>
      <c r="W3330">
        <f>Table19[[#This Row],[Profit]]/Table19[[#This Row],[Budget]]*100</f>
        <v>-99.444500000000005</v>
      </c>
      <c r="X3330">
        <v>-74533.5</v>
      </c>
      <c r="Y3330">
        <v>-7.4856785714285719E-3</v>
      </c>
      <c r="Z3330" t="str">
        <f t="shared" ref="Z3330" si="121">IF(L3330="","",IF(L3330&lt;=$AA$26,"Low",IF(L3330&lt;=$AA$28,"Medium","High")))</f>
        <v>Low</v>
      </c>
    </row>
    <row r="3331" spans="1:26" x14ac:dyDescent="0.2">
      <c r="A3331" t="s">
        <v>6703</v>
      </c>
      <c r="B3331" t="s">
        <v>3086</v>
      </c>
      <c r="C3331" t="s">
        <v>3087</v>
      </c>
      <c r="D3331">
        <v>23</v>
      </c>
      <c r="E3331">
        <v>29</v>
      </c>
      <c r="F3331">
        <v>162</v>
      </c>
      <c r="G3331">
        <v>0</v>
      </c>
      <c r="H3331">
        <v>7.8</v>
      </c>
      <c r="I3331">
        <v>167</v>
      </c>
      <c r="J3331">
        <v>80</v>
      </c>
      <c r="K3331">
        <v>7002255</v>
      </c>
      <c r="L3331">
        <v>9500000</v>
      </c>
      <c r="M3331" s="2">
        <f>VLOOKUP(A3331,Sheet2!$A$1:G7055,2,0)</f>
        <v>37693</v>
      </c>
      <c r="N3331" t="str">
        <f>VLOOKUP(A3331,Sheet2!$A$1:G7055,3,0)</f>
        <v>Color</v>
      </c>
      <c r="O3331" t="str">
        <f>VLOOKUP(A3331,Sheet2!$A$1:G7055,4,0)</f>
        <v>Animation</v>
      </c>
      <c r="P3331" t="str">
        <f>VLOOKUP(A3331,Sheet2!$A$1:G7055,5,0)</f>
        <v>French</v>
      </c>
      <c r="Q3331" t="str">
        <f>VLOOKUP(A3331,Sheet2!$A$1:G7055,6,0)</f>
        <v>France</v>
      </c>
      <c r="R3331" t="str">
        <f>VLOOKUP(A3331,Sheet2!$A$1:G7055,7,0)</f>
        <v>PG-13</v>
      </c>
      <c r="S3331" t="str">
        <f>IF(Table19[[#This Row],[Language]]="English","English","Other language")</f>
        <v>Other language</v>
      </c>
      <c r="T3331">
        <f>Table19[[#This Row],[Gross Revenue]]-Table19[[#This Row],[Budget]]</f>
        <v>-2497745</v>
      </c>
      <c r="U3331" s="1">
        <f>(Table19[[#This Row],[Gross Revenue]]/Table19[[#This Row],[Budget]])-1</f>
        <v>-0.26292052631578944</v>
      </c>
      <c r="V3331" t="str">
        <f t="shared" si="120"/>
        <v>&lt;90 minutes</v>
      </c>
      <c r="W3331">
        <f>Table19[[#This Row],[Profit]]/Table19[[#This Row],[Budget]]*100</f>
        <v>-26.292052631578951</v>
      </c>
      <c r="Z3331" t="str">
        <f t="shared" ref="Z3331:Z3393" si="122">IF(L3331="","",IF(L3331&lt;=$AA$26,"Low",IF(L3331&lt;=$AA$28,"Medium","High")))</f>
        <v>Low</v>
      </c>
    </row>
    <row r="3332" spans="1:26" x14ac:dyDescent="0.2">
      <c r="A3332" t="s">
        <v>6893</v>
      </c>
      <c r="B3332" t="s">
        <v>2738</v>
      </c>
      <c r="C3332" t="s">
        <v>1645</v>
      </c>
      <c r="D3332">
        <v>2000</v>
      </c>
      <c r="E3332">
        <v>3698</v>
      </c>
      <c r="F3332">
        <v>608</v>
      </c>
      <c r="G3332">
        <v>18000</v>
      </c>
      <c r="H3332">
        <v>8.1</v>
      </c>
      <c r="I3332">
        <v>213</v>
      </c>
      <c r="J3332">
        <v>103</v>
      </c>
      <c r="K3332">
        <v>125603360</v>
      </c>
      <c r="L3332">
        <v>60000000</v>
      </c>
      <c r="M3332" s="2">
        <f>VLOOKUP(A3332,Sheet2!$A$1:G7056,2,0)</f>
        <v>35920</v>
      </c>
      <c r="N3332" t="str">
        <f>VLOOKUP(A3332,Sheet2!$A$1:G7056,3,0)</f>
        <v>Color</v>
      </c>
      <c r="O3332" t="str">
        <f>VLOOKUP(A3332,Sheet2!$A$1:G7056,4,0)</f>
        <v>Comedy</v>
      </c>
      <c r="P3332" t="str">
        <f>VLOOKUP(A3332,Sheet2!$A$1:G7056,5,0)</f>
        <v>English</v>
      </c>
      <c r="Q3332" t="str">
        <f>VLOOKUP(A3332,Sheet2!$A$1:G7056,6,0)</f>
        <v>USA</v>
      </c>
      <c r="R3332" t="str">
        <f>VLOOKUP(A3332,Sheet2!$A$1:G7056,7,0)</f>
        <v>PG</v>
      </c>
      <c r="S3332" t="str">
        <f>IF(Table19[[#This Row],[Language]]="English","English","Other language")</f>
        <v>English</v>
      </c>
      <c r="T3332">
        <f>Table19[[#This Row],[Gross Revenue]]-Table19[[#This Row],[Budget]]</f>
        <v>65603360</v>
      </c>
      <c r="U3332" s="1">
        <f>(Table19[[#This Row],[Gross Revenue]]/Table19[[#This Row],[Budget]])-1</f>
        <v>1.0933893333333335</v>
      </c>
      <c r="V3332" t="str">
        <f t="shared" si="120"/>
        <v>90-110 minutes</v>
      </c>
      <c r="W3332">
        <f>Table19[[#This Row],[Profit]]/Table19[[#This Row],[Budget]]*100</f>
        <v>109.33893333333333</v>
      </c>
      <c r="X3332">
        <v>1637763</v>
      </c>
      <c r="Y3332">
        <v>0.19178668286445014</v>
      </c>
      <c r="Z3332" t="str">
        <f t="shared" si="122"/>
        <v>High</v>
      </c>
    </row>
    <row r="3333" spans="1:26" x14ac:dyDescent="0.2">
      <c r="A3333" t="s">
        <v>3746</v>
      </c>
      <c r="B3333" t="s">
        <v>809</v>
      </c>
      <c r="C3333" t="s">
        <v>810</v>
      </c>
      <c r="D3333">
        <v>966</v>
      </c>
      <c r="E3333">
        <v>2018</v>
      </c>
      <c r="F3333">
        <v>11</v>
      </c>
      <c r="G3333">
        <v>797</v>
      </c>
      <c r="H3333">
        <v>5.3</v>
      </c>
      <c r="I3333">
        <v>81</v>
      </c>
      <c r="J3333">
        <v>98</v>
      </c>
      <c r="K3333">
        <v>50189179</v>
      </c>
      <c r="L3333">
        <v>60000000</v>
      </c>
      <c r="M3333" s="2">
        <f>VLOOKUP(A3333,Sheet2!$A$1:G7057,2,0)</f>
        <v>37417</v>
      </c>
      <c r="N3333" t="str">
        <f>VLOOKUP(A3333,Sheet2!$A$1:G7057,3,0)</f>
        <v>Color</v>
      </c>
      <c r="O3333" t="str">
        <f>VLOOKUP(A3333,Sheet2!$A$1:G7057,4,0)</f>
        <v>Action</v>
      </c>
      <c r="P3333" t="str">
        <f>VLOOKUP(A3333,Sheet2!$A$1:G7057,5,0)</f>
        <v>English</v>
      </c>
      <c r="Q3333" t="str">
        <f>VLOOKUP(A3333,Sheet2!$A$1:G7057,6,0)</f>
        <v>USA</v>
      </c>
      <c r="R3333" t="str">
        <f>VLOOKUP(A3333,Sheet2!$A$1:G7057,7,0)</f>
        <v>PG-13</v>
      </c>
      <c r="S3333" t="str">
        <f>IF(Table19[[#This Row],[Language]]="English","English","Other language")</f>
        <v>English</v>
      </c>
      <c r="T3333">
        <f>Table19[[#This Row],[Gross Revenue]]-Table19[[#This Row],[Budget]]</f>
        <v>-9810821</v>
      </c>
      <c r="U3333" s="1">
        <f>(Table19[[#This Row],[Gross Revenue]]/Table19[[#This Row],[Budget]])-1</f>
        <v>-0.16351368333333338</v>
      </c>
      <c r="V3333" t="str">
        <f t="shared" si="120"/>
        <v>90-110 minutes</v>
      </c>
      <c r="W3333">
        <f>Table19[[#This Row],[Profit]]/Table19[[#This Row],[Budget]]*100</f>
        <v>-16.351368333333333</v>
      </c>
      <c r="X3333">
        <v>-1289919.5</v>
      </c>
      <c r="Y3333">
        <v>-4.8151417500000002E-2</v>
      </c>
      <c r="Z3333" t="str">
        <f t="shared" si="122"/>
        <v>High</v>
      </c>
    </row>
    <row r="3334" spans="1:26" x14ac:dyDescent="0.2">
      <c r="A3334" t="s">
        <v>3910</v>
      </c>
      <c r="B3334" t="s">
        <v>402</v>
      </c>
      <c r="C3334" t="s">
        <v>1001</v>
      </c>
      <c r="D3334">
        <v>21000</v>
      </c>
      <c r="E3334">
        <v>59177</v>
      </c>
      <c r="F3334">
        <v>386</v>
      </c>
      <c r="G3334">
        <v>65000</v>
      </c>
      <c r="H3334">
        <v>5.5</v>
      </c>
      <c r="I3334">
        <v>322</v>
      </c>
      <c r="J3334">
        <v>115</v>
      </c>
      <c r="K3334">
        <v>292298923</v>
      </c>
      <c r="L3334">
        <v>120000000</v>
      </c>
      <c r="M3334" s="2">
        <f>VLOOKUP(A3334,Sheet2!$A$1:G7058,2,0)</f>
        <v>41045</v>
      </c>
      <c r="N3334" t="str">
        <f>VLOOKUP(A3334,Sheet2!$A$1:G7058,3,0)</f>
        <v>Color</v>
      </c>
      <c r="O3334" t="str">
        <f>VLOOKUP(A3334,Sheet2!$A$1:G7058,4,0)</f>
        <v>Adventure</v>
      </c>
      <c r="P3334" t="str">
        <f>VLOOKUP(A3334,Sheet2!$A$1:G7058,5,0)</f>
        <v>English</v>
      </c>
      <c r="Q3334" t="str">
        <f>VLOOKUP(A3334,Sheet2!$A$1:G7058,6,0)</f>
        <v>USA</v>
      </c>
      <c r="R3334" t="str">
        <f>VLOOKUP(A3334,Sheet2!$A$1:G7058,7,0)</f>
        <v>PG-13</v>
      </c>
      <c r="S3334" t="str">
        <f>IF(Table19[[#This Row],[Language]]="English","English","Other language")</f>
        <v>English</v>
      </c>
      <c r="T3334">
        <f>Table19[[#This Row],[Gross Revenue]]-Table19[[#This Row],[Budget]]</f>
        <v>172298923</v>
      </c>
      <c r="U3334" s="1">
        <f>(Table19[[#This Row],[Gross Revenue]]/Table19[[#This Row],[Budget]])-1</f>
        <v>1.4358243583333334</v>
      </c>
      <c r="V3334" t="str">
        <f t="shared" si="120"/>
        <v>111-130 minutes</v>
      </c>
      <c r="W3334">
        <f>Table19[[#This Row],[Profit]]/Table19[[#This Row],[Budget]]*100</f>
        <v>143.58243583333334</v>
      </c>
      <c r="X3334">
        <v>3892693.5</v>
      </c>
      <c r="Y3334">
        <v>0.11726928571428571</v>
      </c>
      <c r="Z3334" t="str">
        <f t="shared" si="122"/>
        <v>High</v>
      </c>
    </row>
    <row r="3335" spans="1:26" x14ac:dyDescent="0.2">
      <c r="A3335" t="s">
        <v>3568</v>
      </c>
      <c r="B3335" t="s">
        <v>402</v>
      </c>
      <c r="C3335" t="s">
        <v>550</v>
      </c>
      <c r="D3335">
        <v>21000</v>
      </c>
      <c r="E3335">
        <v>52547</v>
      </c>
      <c r="F3335">
        <v>171</v>
      </c>
      <c r="G3335">
        <v>29000</v>
      </c>
      <c r="H3335">
        <v>4.9000000000000004</v>
      </c>
      <c r="I3335">
        <v>293</v>
      </c>
      <c r="J3335">
        <v>124</v>
      </c>
      <c r="K3335">
        <v>300523113</v>
      </c>
      <c r="L3335">
        <v>68000000</v>
      </c>
      <c r="M3335" s="2">
        <f>VLOOKUP(A3335,Sheet2!$A$1:G7059,2,0)</f>
        <v>40483</v>
      </c>
      <c r="N3335" t="str">
        <f>VLOOKUP(A3335,Sheet2!$A$1:G7059,3,0)</f>
        <v>Color</v>
      </c>
      <c r="O3335" t="str">
        <f>VLOOKUP(A3335,Sheet2!$A$1:G7059,4,0)</f>
        <v>Adventure</v>
      </c>
      <c r="P3335" t="str">
        <f>VLOOKUP(A3335,Sheet2!$A$1:G7059,5,0)</f>
        <v>English</v>
      </c>
      <c r="Q3335" t="str">
        <f>VLOOKUP(A3335,Sheet2!$A$1:G7059,6,0)</f>
        <v>USA</v>
      </c>
      <c r="R3335" t="str">
        <f>VLOOKUP(A3335,Sheet2!$A$1:G7059,7,0)</f>
        <v>PG-13</v>
      </c>
      <c r="S3335" t="str">
        <f>IF(Table19[[#This Row],[Language]]="English","English","Other language")</f>
        <v>English</v>
      </c>
      <c r="T3335">
        <f>Table19[[#This Row],[Gross Revenue]]-Table19[[#This Row],[Budget]]</f>
        <v>232523113</v>
      </c>
      <c r="U3335" s="1">
        <f>(Table19[[#This Row],[Gross Revenue]]/Table19[[#This Row],[Budget]])-1</f>
        <v>3.4194575441176474</v>
      </c>
      <c r="V3335" t="str">
        <f t="shared" si="120"/>
        <v>111-130 minutes</v>
      </c>
      <c r="W3335">
        <f>Table19[[#This Row],[Profit]]/Table19[[#This Row],[Budget]]*100</f>
        <v>341.94575441176471</v>
      </c>
      <c r="X3335">
        <v>3892693.5</v>
      </c>
      <c r="Y3335">
        <v>0.11726928571428571</v>
      </c>
      <c r="Z3335" t="str">
        <f t="shared" si="122"/>
        <v>High</v>
      </c>
    </row>
    <row r="3336" spans="1:26" x14ac:dyDescent="0.2">
      <c r="A3336" t="s">
        <v>3478</v>
      </c>
      <c r="B3336" t="s">
        <v>402</v>
      </c>
      <c r="C3336" t="s">
        <v>403</v>
      </c>
      <c r="D3336">
        <v>21000</v>
      </c>
      <c r="E3336">
        <v>64040</v>
      </c>
      <c r="F3336">
        <v>129</v>
      </c>
      <c r="G3336">
        <v>13000</v>
      </c>
      <c r="H3336">
        <v>4.5999999999999996</v>
      </c>
      <c r="I3336">
        <v>299</v>
      </c>
      <c r="J3336">
        <v>130</v>
      </c>
      <c r="K3336">
        <v>296623634</v>
      </c>
      <c r="L3336">
        <v>50000000</v>
      </c>
      <c r="M3336" s="2">
        <f>VLOOKUP(A3336,Sheet2!$A$1:G7060,2,0)</f>
        <v>40083</v>
      </c>
      <c r="N3336" t="str">
        <f>VLOOKUP(A3336,Sheet2!$A$1:G7060,3,0)</f>
        <v>Color</v>
      </c>
      <c r="O3336" t="str">
        <f>VLOOKUP(A3336,Sheet2!$A$1:G7060,4,0)</f>
        <v>Adventure</v>
      </c>
      <c r="P3336" t="str">
        <f>VLOOKUP(A3336,Sheet2!$A$1:G7060,5,0)</f>
        <v>English</v>
      </c>
      <c r="Q3336" t="str">
        <f>VLOOKUP(A3336,Sheet2!$A$1:G7060,6,0)</f>
        <v>USA</v>
      </c>
      <c r="R3336" t="str">
        <f>VLOOKUP(A3336,Sheet2!$A$1:G7060,7,0)</f>
        <v>PG-13</v>
      </c>
      <c r="S3336" t="str">
        <f>IF(Table19[[#This Row],[Language]]="English","English","Other language")</f>
        <v>English</v>
      </c>
      <c r="T3336">
        <f>Table19[[#This Row],[Gross Revenue]]-Table19[[#This Row],[Budget]]</f>
        <v>246623634</v>
      </c>
      <c r="U3336" s="1">
        <f>(Table19[[#This Row],[Gross Revenue]]/Table19[[#This Row],[Budget]])-1</f>
        <v>4.9324726800000001</v>
      </c>
      <c r="V3336" t="str">
        <f t="shared" si="120"/>
        <v>111-130 minutes</v>
      </c>
      <c r="W3336">
        <f>Table19[[#This Row],[Profit]]/Table19[[#This Row],[Budget]]*100</f>
        <v>493.24726800000002</v>
      </c>
      <c r="X3336">
        <v>3892693.5</v>
      </c>
      <c r="Y3336">
        <v>0.11726928571428571</v>
      </c>
      <c r="Z3336" t="str">
        <f t="shared" si="122"/>
        <v>High</v>
      </c>
    </row>
    <row r="3337" spans="1:26" x14ac:dyDescent="0.2">
      <c r="A3337" t="s">
        <v>5102</v>
      </c>
      <c r="B3337" t="s">
        <v>529</v>
      </c>
      <c r="C3337" t="s">
        <v>881</v>
      </c>
      <c r="D3337">
        <v>18000</v>
      </c>
      <c r="E3337">
        <v>22436</v>
      </c>
      <c r="F3337">
        <v>126</v>
      </c>
      <c r="G3337">
        <v>9000</v>
      </c>
      <c r="H3337">
        <v>6.5</v>
      </c>
      <c r="I3337">
        <v>174</v>
      </c>
      <c r="J3337">
        <v>96</v>
      </c>
      <c r="K3337">
        <v>88915214</v>
      </c>
      <c r="L3337">
        <v>38000000</v>
      </c>
      <c r="M3337" s="2">
        <f>VLOOKUP(A3337,Sheet2!$A$1:G7061,2,0)</f>
        <v>39829</v>
      </c>
      <c r="N3337" t="str">
        <f>VLOOKUP(A3337,Sheet2!$A$1:G7061,3,0)</f>
        <v>Color</v>
      </c>
      <c r="O3337" t="str">
        <f>VLOOKUP(A3337,Sheet2!$A$1:G7061,4,0)</f>
        <v>Comedy</v>
      </c>
      <c r="P3337" t="str">
        <f>VLOOKUP(A3337,Sheet2!$A$1:G7061,5,0)</f>
        <v>English</v>
      </c>
      <c r="Q3337" t="str">
        <f>VLOOKUP(A3337,Sheet2!$A$1:G7061,6,0)</f>
        <v>USA</v>
      </c>
      <c r="R3337" t="str">
        <f>VLOOKUP(A3337,Sheet2!$A$1:G7061,7,0)</f>
        <v>R</v>
      </c>
      <c r="S3337" t="str">
        <f>IF(Table19[[#This Row],[Language]]="English","English","Other language")</f>
        <v>English</v>
      </c>
      <c r="T3337">
        <f>Table19[[#This Row],[Gross Revenue]]-Table19[[#This Row],[Budget]]</f>
        <v>50915214</v>
      </c>
      <c r="U3337" s="1">
        <f>(Table19[[#This Row],[Gross Revenue]]/Table19[[#This Row],[Budget]])-1</f>
        <v>1.3398740526315791</v>
      </c>
      <c r="V3337" t="str">
        <f t="shared" si="120"/>
        <v>90-110 minutes</v>
      </c>
      <c r="W3337">
        <f>Table19[[#This Row],[Profit]]/Table19[[#This Row],[Budget]]*100</f>
        <v>133.98740526315788</v>
      </c>
      <c r="X3337">
        <v>1637763</v>
      </c>
      <c r="Y3337">
        <v>0.19178668286445014</v>
      </c>
      <c r="Z3337" t="str">
        <f t="shared" si="122"/>
        <v>Medium</v>
      </c>
    </row>
    <row r="3338" spans="1:26" x14ac:dyDescent="0.2">
      <c r="A3338" t="s">
        <v>3528</v>
      </c>
      <c r="B3338" t="s">
        <v>487</v>
      </c>
      <c r="C3338" t="s">
        <v>488</v>
      </c>
      <c r="D3338">
        <v>10000</v>
      </c>
      <c r="E3338">
        <v>12183</v>
      </c>
      <c r="F3338">
        <v>687</v>
      </c>
      <c r="G3338">
        <v>0</v>
      </c>
      <c r="H3338">
        <v>4.8</v>
      </c>
      <c r="I3338">
        <v>178</v>
      </c>
      <c r="J3338">
        <v>89</v>
      </c>
      <c r="K3338">
        <v>42638165</v>
      </c>
      <c r="L3338">
        <v>16000000</v>
      </c>
      <c r="M3338" s="2">
        <f>VLOOKUP(A3338,Sheet2!$A$1:G7062,2,0)</f>
        <v>39919</v>
      </c>
      <c r="N3338" t="str">
        <f>VLOOKUP(A3338,Sheet2!$A$1:G7062,3,0)</f>
        <v>Color</v>
      </c>
      <c r="O3338" t="str">
        <f>VLOOKUP(A3338,Sheet2!$A$1:G7062,4,0)</f>
        <v>Drama</v>
      </c>
      <c r="P3338" t="str">
        <f>VLOOKUP(A3338,Sheet2!$A$1:G7062,5,0)</f>
        <v>English</v>
      </c>
      <c r="Q3338" t="str">
        <f>VLOOKUP(A3338,Sheet2!$A$1:G7062,6,0)</f>
        <v>USA</v>
      </c>
      <c r="R3338" t="str">
        <f>VLOOKUP(A3338,Sheet2!$A$1:G7062,7,0)</f>
        <v>PG-13</v>
      </c>
      <c r="S3338" t="str">
        <f>IF(Table19[[#This Row],[Language]]="English","English","Other language")</f>
        <v>English</v>
      </c>
      <c r="T3338">
        <f>Table19[[#This Row],[Gross Revenue]]-Table19[[#This Row],[Budget]]</f>
        <v>26638165</v>
      </c>
      <c r="U3338" s="1">
        <f>(Table19[[#This Row],[Gross Revenue]]/Table19[[#This Row],[Budget]])-1</f>
        <v>1.6648853125</v>
      </c>
      <c r="V3338" t="str">
        <f t="shared" si="120"/>
        <v>&lt;90 minutes</v>
      </c>
      <c r="W3338">
        <f>Table19[[#This Row],[Profit]]/Table19[[#This Row],[Budget]]*100</f>
        <v>166.48853124999999</v>
      </c>
      <c r="X3338">
        <v>-434215.5</v>
      </c>
      <c r="Y3338">
        <v>-0.10115100772200772</v>
      </c>
      <c r="Z3338" t="str">
        <f t="shared" si="122"/>
        <v>Medium</v>
      </c>
    </row>
    <row r="3339" spans="1:26" x14ac:dyDescent="0.2">
      <c r="A3339" t="s">
        <v>4380</v>
      </c>
      <c r="B3339" t="s">
        <v>211</v>
      </c>
      <c r="C3339" t="s">
        <v>1066</v>
      </c>
      <c r="D3339">
        <v>22000</v>
      </c>
      <c r="E3339">
        <v>22767</v>
      </c>
      <c r="F3339">
        <v>0</v>
      </c>
      <c r="G3339">
        <v>0</v>
      </c>
      <c r="H3339">
        <v>7.9</v>
      </c>
      <c r="I3339">
        <v>123</v>
      </c>
      <c r="J3339">
        <v>119</v>
      </c>
      <c r="K3339">
        <v>76270454</v>
      </c>
      <c r="L3339">
        <v>25000000</v>
      </c>
      <c r="M3339" s="2">
        <f>VLOOKUP(A3339,Sheet2!$A$1:G7063,2,0)</f>
        <v>32065</v>
      </c>
      <c r="N3339" t="str">
        <f>VLOOKUP(A3339,Sheet2!$A$1:G7063,3,0)</f>
        <v>Color</v>
      </c>
      <c r="O3339" t="str">
        <f>VLOOKUP(A3339,Sheet2!$A$1:G7063,4,0)</f>
        <v>Crime</v>
      </c>
      <c r="P3339" t="str">
        <f>VLOOKUP(A3339,Sheet2!$A$1:G7063,5,0)</f>
        <v>English</v>
      </c>
      <c r="Q3339" t="str">
        <f>VLOOKUP(A3339,Sheet2!$A$1:G7063,6,0)</f>
        <v>USA</v>
      </c>
      <c r="R3339" t="str">
        <f>VLOOKUP(A3339,Sheet2!$A$1:G7063,7,0)</f>
        <v>R</v>
      </c>
      <c r="S3339" t="str">
        <f>IF(Table19[[#This Row],[Language]]="English","English","Other language")</f>
        <v>English</v>
      </c>
      <c r="T3339">
        <f>Table19[[#This Row],[Gross Revenue]]-Table19[[#This Row],[Budget]]</f>
        <v>51270454</v>
      </c>
      <c r="U3339" s="1">
        <f>(Table19[[#This Row],[Gross Revenue]]/Table19[[#This Row],[Budget]])-1</f>
        <v>2.0508181599999999</v>
      </c>
      <c r="V3339" t="str">
        <f t="shared" si="120"/>
        <v>111-130 minutes</v>
      </c>
      <c r="W3339">
        <f>Table19[[#This Row],[Profit]]/Table19[[#This Row],[Budget]]*100</f>
        <v>205.081816</v>
      </c>
      <c r="X3339">
        <v>-74533.5</v>
      </c>
      <c r="Y3339">
        <v>-7.4856785714285719E-3</v>
      </c>
      <c r="Z3339" t="str">
        <f t="shared" si="122"/>
        <v>Medium</v>
      </c>
    </row>
    <row r="3340" spans="1:26" x14ac:dyDescent="0.2">
      <c r="A3340" t="s">
        <v>5701</v>
      </c>
      <c r="B3340" t="s">
        <v>437</v>
      </c>
      <c r="C3340" t="s">
        <v>2186</v>
      </c>
      <c r="D3340">
        <v>975</v>
      </c>
      <c r="E3340">
        <v>2944</v>
      </c>
      <c r="F3340">
        <v>57</v>
      </c>
      <c r="G3340">
        <v>549</v>
      </c>
      <c r="H3340">
        <v>6.9</v>
      </c>
      <c r="I3340">
        <v>125</v>
      </c>
      <c r="J3340">
        <v>118</v>
      </c>
      <c r="K3340">
        <v>18761993</v>
      </c>
      <c r="L3340">
        <v>9000000</v>
      </c>
      <c r="M3340" s="2">
        <f>VLOOKUP(A3340,Sheet2!$A$1:G7064,2,0)</f>
        <v>38584</v>
      </c>
      <c r="N3340" t="str">
        <f>VLOOKUP(A3340,Sheet2!$A$1:G7064,3,0)</f>
        <v>Color</v>
      </c>
      <c r="O3340" t="str">
        <f>VLOOKUP(A3340,Sheet2!$A$1:G7064,4,0)</f>
        <v>Comedy</v>
      </c>
      <c r="P3340" t="str">
        <f>VLOOKUP(A3340,Sheet2!$A$1:G7064,5,0)</f>
        <v>English</v>
      </c>
      <c r="Q3340" t="str">
        <f>VLOOKUP(A3340,Sheet2!$A$1:G7064,6,0)</f>
        <v>USA</v>
      </c>
      <c r="R3340" t="str">
        <f>VLOOKUP(A3340,Sheet2!$A$1:G7064,7,0)</f>
        <v>R</v>
      </c>
      <c r="S3340" t="str">
        <f>IF(Table19[[#This Row],[Language]]="English","English","Other language")</f>
        <v>English</v>
      </c>
      <c r="T3340">
        <f>Table19[[#This Row],[Gross Revenue]]-Table19[[#This Row],[Budget]]</f>
        <v>9761993</v>
      </c>
      <c r="U3340" s="1">
        <f>(Table19[[#This Row],[Gross Revenue]]/Table19[[#This Row],[Budget]])-1</f>
        <v>1.0846658888888889</v>
      </c>
      <c r="V3340" t="str">
        <f t="shared" si="120"/>
        <v>111-130 minutes</v>
      </c>
      <c r="W3340">
        <f>Table19[[#This Row],[Profit]]/Table19[[#This Row],[Budget]]*100</f>
        <v>108.46658888888889</v>
      </c>
      <c r="X3340">
        <v>1637763</v>
      </c>
      <c r="Y3340">
        <v>0.19178668286445014</v>
      </c>
      <c r="Z3340" t="str">
        <f t="shared" si="122"/>
        <v>Low</v>
      </c>
    </row>
    <row r="3341" spans="1:26" x14ac:dyDescent="0.2">
      <c r="A3341" t="s">
        <v>5549</v>
      </c>
      <c r="B3341" t="s">
        <v>971</v>
      </c>
      <c r="C3341" t="s">
        <v>1586</v>
      </c>
      <c r="D3341">
        <v>18000</v>
      </c>
      <c r="E3341">
        <v>20821</v>
      </c>
      <c r="F3341">
        <v>0</v>
      </c>
      <c r="G3341">
        <v>28000</v>
      </c>
      <c r="H3341">
        <v>8.6</v>
      </c>
      <c r="I3341">
        <v>162</v>
      </c>
      <c r="J3341">
        <v>106</v>
      </c>
      <c r="K3341">
        <v>23272306</v>
      </c>
      <c r="L3341">
        <v>6000000</v>
      </c>
      <c r="M3341" s="2">
        <f>VLOOKUP(A3341,Sheet2!$A$1:G7065,2,0)</f>
        <v>34868</v>
      </c>
      <c r="N3341" t="str">
        <f>VLOOKUP(A3341,Sheet2!$A$1:G7065,3,0)</f>
        <v>Color</v>
      </c>
      <c r="O3341" t="str">
        <f>VLOOKUP(A3341,Sheet2!$A$1:G7065,4,0)</f>
        <v>Crime</v>
      </c>
      <c r="P3341" t="str">
        <f>VLOOKUP(A3341,Sheet2!$A$1:G7065,5,0)</f>
        <v>English</v>
      </c>
      <c r="Q3341" t="str">
        <f>VLOOKUP(A3341,Sheet2!$A$1:G7065,6,0)</f>
        <v>USA</v>
      </c>
      <c r="R3341" t="str">
        <f>VLOOKUP(A3341,Sheet2!$A$1:G7065,7,0)</f>
        <v>R</v>
      </c>
      <c r="S3341" t="str">
        <f>IF(Table19[[#This Row],[Language]]="English","English","Other language")</f>
        <v>English</v>
      </c>
      <c r="T3341">
        <f>Table19[[#This Row],[Gross Revenue]]-Table19[[#This Row],[Budget]]</f>
        <v>17272306</v>
      </c>
      <c r="U3341" s="1">
        <f>(Table19[[#This Row],[Gross Revenue]]/Table19[[#This Row],[Budget]])-1</f>
        <v>2.8787176666666667</v>
      </c>
      <c r="V3341" t="str">
        <f t="shared" si="120"/>
        <v>90-110 minutes</v>
      </c>
      <c r="W3341">
        <f>Table19[[#This Row],[Profit]]/Table19[[#This Row],[Budget]]*100</f>
        <v>287.87176666666664</v>
      </c>
      <c r="X3341">
        <v>-74533.5</v>
      </c>
      <c r="Y3341">
        <v>-7.4856785714285719E-3</v>
      </c>
      <c r="Z3341" t="str">
        <f t="shared" si="122"/>
        <v>Low</v>
      </c>
    </row>
    <row r="3342" spans="1:26" x14ac:dyDescent="0.2">
      <c r="A3342" t="s">
        <v>3435</v>
      </c>
      <c r="B3342" t="s">
        <v>335</v>
      </c>
      <c r="C3342" t="s">
        <v>274</v>
      </c>
      <c r="D3342">
        <v>3000</v>
      </c>
      <c r="E3342">
        <v>7875</v>
      </c>
      <c r="F3342">
        <v>83</v>
      </c>
      <c r="G3342">
        <v>0</v>
      </c>
      <c r="H3342">
        <v>4.5</v>
      </c>
      <c r="I3342">
        <v>93</v>
      </c>
      <c r="J3342">
        <v>91</v>
      </c>
      <c r="K3342">
        <v>1712111</v>
      </c>
      <c r="L3342">
        <v>8495000</v>
      </c>
      <c r="M3342" s="2">
        <f>VLOOKUP(A3342,Sheet2!$A$1:G7066,2,0)</f>
        <v>42196</v>
      </c>
      <c r="N3342" t="str">
        <f>VLOOKUP(A3342,Sheet2!$A$1:G7066,3,0)</f>
        <v>Color</v>
      </c>
      <c r="O3342" t="str">
        <f>VLOOKUP(A3342,Sheet2!$A$1:G7066,4,0)</f>
        <v>Horror</v>
      </c>
      <c r="P3342" t="str">
        <f>VLOOKUP(A3342,Sheet2!$A$1:G7066,5,0)</f>
        <v>English</v>
      </c>
      <c r="Q3342" t="str">
        <f>VLOOKUP(A3342,Sheet2!$A$1:G7066,6,0)</f>
        <v>USA</v>
      </c>
      <c r="R3342" t="str">
        <f>VLOOKUP(A3342,Sheet2!$A$1:G7066,7,0)</f>
        <v>PG-13</v>
      </c>
      <c r="S3342" t="str">
        <f>IF(Table19[[#This Row],[Language]]="English","English","Other language")</f>
        <v>English</v>
      </c>
      <c r="T3342">
        <f>Table19[[#This Row],[Gross Revenue]]-Table19[[#This Row],[Budget]]</f>
        <v>-6782889</v>
      </c>
      <c r="U3342" s="1">
        <f>(Table19[[#This Row],[Gross Revenue]]/Table19[[#This Row],[Budget]])-1</f>
        <v>-0.79845662154208363</v>
      </c>
      <c r="V3342" t="str">
        <f t="shared" si="120"/>
        <v>90-110 minutes</v>
      </c>
      <c r="W3342">
        <f>Table19[[#This Row],[Profit]]/Table19[[#This Row],[Budget]]*100</f>
        <v>-79.84566215420837</v>
      </c>
      <c r="X3342">
        <v>16235088</v>
      </c>
      <c r="Y3342">
        <v>1.1909079499999999</v>
      </c>
      <c r="Z3342" t="str">
        <f t="shared" si="122"/>
        <v>Low</v>
      </c>
    </row>
    <row r="3343" spans="1:26" x14ac:dyDescent="0.2">
      <c r="A3343" t="s">
        <v>6749</v>
      </c>
      <c r="B3343" t="s">
        <v>1657</v>
      </c>
      <c r="C3343" t="s">
        <v>705</v>
      </c>
      <c r="D3343">
        <v>844</v>
      </c>
      <c r="E3343">
        <v>2330</v>
      </c>
      <c r="F3343">
        <v>0</v>
      </c>
      <c r="G3343">
        <v>0</v>
      </c>
      <c r="H3343">
        <v>7.8</v>
      </c>
      <c r="I3343">
        <v>79</v>
      </c>
      <c r="J3343">
        <v>129</v>
      </c>
      <c r="K3343">
        <v>54000000</v>
      </c>
      <c r="L3343">
        <v>16000000</v>
      </c>
      <c r="M3343" s="2">
        <f>VLOOKUP(A3343,Sheet2!$A$1:G7067,2,0)</f>
        <v>29993</v>
      </c>
      <c r="N3343" t="str">
        <f>VLOOKUP(A3343,Sheet2!$A$1:G7067,3,0)</f>
        <v>Color</v>
      </c>
      <c r="O3343" t="str">
        <f>VLOOKUP(A3343,Sheet2!$A$1:G7067,4,0)</f>
        <v>Drama</v>
      </c>
      <c r="P3343" t="str">
        <f>VLOOKUP(A3343,Sheet2!$A$1:G7067,5,0)</f>
        <v>English</v>
      </c>
      <c r="Q3343" t="str">
        <f>VLOOKUP(A3343,Sheet2!$A$1:G7067,6,0)</f>
        <v>USA</v>
      </c>
      <c r="R3343" t="str">
        <f>VLOOKUP(A3343,Sheet2!$A$1:G7067,7,0)</f>
        <v>R</v>
      </c>
      <c r="S3343" t="str">
        <f>IF(Table19[[#This Row],[Language]]="English","English","Other language")</f>
        <v>English</v>
      </c>
      <c r="T3343">
        <f>Table19[[#This Row],[Gross Revenue]]-Table19[[#This Row],[Budget]]</f>
        <v>38000000</v>
      </c>
      <c r="U3343" s="1">
        <f>(Table19[[#This Row],[Gross Revenue]]/Table19[[#This Row],[Budget]])-1</f>
        <v>2.375</v>
      </c>
      <c r="V3343" t="str">
        <f t="shared" si="120"/>
        <v>111-130 minutes</v>
      </c>
      <c r="W3343">
        <f>Table19[[#This Row],[Profit]]/Table19[[#This Row],[Budget]]*100</f>
        <v>237.5</v>
      </c>
      <c r="X3343">
        <v>-434215.5</v>
      </c>
      <c r="Y3343">
        <v>-0.10115100772200772</v>
      </c>
      <c r="Z3343" t="str">
        <f t="shared" si="122"/>
        <v>Medium</v>
      </c>
    </row>
    <row r="3344" spans="1:26" x14ac:dyDescent="0.2">
      <c r="A3344" t="s">
        <v>5093</v>
      </c>
      <c r="B3344" t="s">
        <v>1055</v>
      </c>
      <c r="C3344" t="s">
        <v>250</v>
      </c>
      <c r="D3344">
        <v>3000</v>
      </c>
      <c r="E3344">
        <v>7273</v>
      </c>
      <c r="F3344">
        <v>0</v>
      </c>
      <c r="G3344">
        <v>0</v>
      </c>
      <c r="H3344">
        <v>6.5</v>
      </c>
      <c r="I3344">
        <v>261</v>
      </c>
      <c r="J3344">
        <v>108</v>
      </c>
      <c r="K3344">
        <v>114195633</v>
      </c>
      <c r="L3344">
        <v>60000000</v>
      </c>
      <c r="M3344" s="2">
        <f>VLOOKUP(A3344,Sheet2!$A$1:G7068,2,0)</f>
        <v>38315</v>
      </c>
      <c r="N3344" t="str">
        <f>VLOOKUP(A3344,Sheet2!$A$1:G7068,3,0)</f>
        <v>Color</v>
      </c>
      <c r="O3344" t="str">
        <f>VLOOKUP(A3344,Sheet2!$A$1:G7068,4,0)</f>
        <v>Drama</v>
      </c>
      <c r="P3344" t="str">
        <f>VLOOKUP(A3344,Sheet2!$A$1:G7068,5,0)</f>
        <v>English</v>
      </c>
      <c r="Q3344" t="str">
        <f>VLOOKUP(A3344,Sheet2!$A$1:G7068,6,0)</f>
        <v>USA</v>
      </c>
      <c r="R3344" t="str">
        <f>VLOOKUP(A3344,Sheet2!$A$1:G7068,7,0)</f>
        <v>PG-13</v>
      </c>
      <c r="S3344" t="str">
        <f>IF(Table19[[#This Row],[Language]]="English","English","Other language")</f>
        <v>English</v>
      </c>
      <c r="T3344">
        <f>Table19[[#This Row],[Gross Revenue]]-Table19[[#This Row],[Budget]]</f>
        <v>54195633</v>
      </c>
      <c r="U3344" s="1">
        <f>(Table19[[#This Row],[Gross Revenue]]/Table19[[#This Row],[Budget]])-1</f>
        <v>0.90326054999999994</v>
      </c>
      <c r="V3344" t="str">
        <f t="shared" si="120"/>
        <v>90-110 minutes</v>
      </c>
      <c r="W3344">
        <f>Table19[[#This Row],[Profit]]/Table19[[#This Row],[Budget]]*100</f>
        <v>90.326055000000011</v>
      </c>
      <c r="X3344">
        <v>-434215.5</v>
      </c>
      <c r="Y3344">
        <v>-0.10115100772200772</v>
      </c>
      <c r="Z3344" t="str">
        <f t="shared" si="122"/>
        <v>High</v>
      </c>
    </row>
    <row r="3345" spans="1:26" x14ac:dyDescent="0.2">
      <c r="A3345" t="s">
        <v>6069</v>
      </c>
      <c r="B3345" t="s">
        <v>765</v>
      </c>
      <c r="C3345" t="s">
        <v>1792</v>
      </c>
      <c r="D3345">
        <v>4000</v>
      </c>
      <c r="E3345">
        <v>7103</v>
      </c>
      <c r="F3345">
        <v>0</v>
      </c>
      <c r="G3345">
        <v>0</v>
      </c>
      <c r="H3345">
        <v>7.2</v>
      </c>
      <c r="I3345">
        <v>152</v>
      </c>
      <c r="J3345">
        <v>90</v>
      </c>
      <c r="K3345">
        <v>4859475</v>
      </c>
      <c r="L3345">
        <v>6000000</v>
      </c>
      <c r="M3345" s="2">
        <f>VLOOKUP(A3345,Sheet2!$A$1:G7069,2,0)</f>
        <v>36378</v>
      </c>
      <c r="N3345" t="str">
        <f>VLOOKUP(A3345,Sheet2!$A$1:G7069,3,0)</f>
        <v>Color</v>
      </c>
      <c r="O3345" t="str">
        <f>VLOOKUP(A3345,Sheet2!$A$1:G7069,4,0)</f>
        <v>Drama</v>
      </c>
      <c r="P3345" t="str">
        <f>VLOOKUP(A3345,Sheet2!$A$1:G7069,5,0)</f>
        <v>English</v>
      </c>
      <c r="Q3345" t="str">
        <f>VLOOKUP(A3345,Sheet2!$A$1:G7069,6,0)</f>
        <v>USA</v>
      </c>
      <c r="R3345" t="str">
        <f>VLOOKUP(A3345,Sheet2!$A$1:G7069,7,0)</f>
        <v>R</v>
      </c>
      <c r="S3345" t="str">
        <f>IF(Table19[[#This Row],[Language]]="English","English","Other language")</f>
        <v>English</v>
      </c>
      <c r="T3345">
        <f>Table19[[#This Row],[Gross Revenue]]-Table19[[#This Row],[Budget]]</f>
        <v>-1140525</v>
      </c>
      <c r="U3345" s="1">
        <f>(Table19[[#This Row],[Gross Revenue]]/Table19[[#This Row],[Budget]])-1</f>
        <v>-0.19008749999999996</v>
      </c>
      <c r="V3345" t="str">
        <f t="shared" si="120"/>
        <v>90-110 minutes</v>
      </c>
      <c r="W3345">
        <f>Table19[[#This Row],[Profit]]/Table19[[#This Row],[Budget]]*100</f>
        <v>-19.008749999999999</v>
      </c>
      <c r="X3345">
        <v>-434215.5</v>
      </c>
      <c r="Y3345">
        <v>-0.10115100772200772</v>
      </c>
      <c r="Z3345" t="str">
        <f t="shared" si="122"/>
        <v>Low</v>
      </c>
    </row>
    <row r="3346" spans="1:26" x14ac:dyDescent="0.2">
      <c r="A3346" t="s">
        <v>3453</v>
      </c>
      <c r="B3346" t="s">
        <v>364</v>
      </c>
      <c r="C3346" t="s">
        <v>365</v>
      </c>
      <c r="D3346">
        <v>189</v>
      </c>
      <c r="E3346">
        <v>768</v>
      </c>
      <c r="F3346">
        <v>10</v>
      </c>
      <c r="G3346">
        <v>974</v>
      </c>
      <c r="H3346">
        <v>4.5999999999999996</v>
      </c>
      <c r="I3346">
        <v>46</v>
      </c>
      <c r="J3346">
        <v>86</v>
      </c>
      <c r="K3346">
        <v>535249</v>
      </c>
      <c r="L3346">
        <v>3400000</v>
      </c>
      <c r="M3346" s="2">
        <f>VLOOKUP(A3346,Sheet2!$A$1:G7070,2,0)</f>
        <v>40472</v>
      </c>
      <c r="N3346" t="str">
        <f>VLOOKUP(A3346,Sheet2!$A$1:G7070,3,0)</f>
        <v>Color</v>
      </c>
      <c r="O3346" t="str">
        <f>VLOOKUP(A3346,Sheet2!$A$1:G7070,4,0)</f>
        <v>Comedy</v>
      </c>
      <c r="P3346" t="str">
        <f>VLOOKUP(A3346,Sheet2!$A$1:G7070,5,0)</f>
        <v>English</v>
      </c>
      <c r="Q3346" t="str">
        <f>VLOOKUP(A3346,Sheet2!$A$1:G7070,6,0)</f>
        <v>USA</v>
      </c>
      <c r="R3346" t="str">
        <f>VLOOKUP(A3346,Sheet2!$A$1:G7070,7,0)</f>
        <v>R</v>
      </c>
      <c r="S3346" t="str">
        <f>IF(Table19[[#This Row],[Language]]="English","English","Other language")</f>
        <v>English</v>
      </c>
      <c r="T3346">
        <f>Table19[[#This Row],[Gross Revenue]]-Table19[[#This Row],[Budget]]</f>
        <v>-2864751</v>
      </c>
      <c r="U3346" s="1">
        <f>(Table19[[#This Row],[Gross Revenue]]/Table19[[#This Row],[Budget]])-1</f>
        <v>-0.84257382352941179</v>
      </c>
      <c r="V3346" t="str">
        <f t="shared" si="120"/>
        <v>&lt;90 minutes</v>
      </c>
      <c r="W3346">
        <f>Table19[[#This Row],[Profit]]/Table19[[#This Row],[Budget]]*100</f>
        <v>-84.257382352941178</v>
      </c>
      <c r="X3346">
        <v>1637763</v>
      </c>
      <c r="Y3346">
        <v>0.19178668286445014</v>
      </c>
      <c r="Z3346" t="str">
        <f t="shared" si="122"/>
        <v>Low</v>
      </c>
    </row>
    <row r="3347" spans="1:26" x14ac:dyDescent="0.2">
      <c r="A3347" t="s">
        <v>4688</v>
      </c>
      <c r="B3347" t="s">
        <v>1755</v>
      </c>
      <c r="C3347" t="s">
        <v>250</v>
      </c>
      <c r="D3347">
        <v>432</v>
      </c>
      <c r="E3347">
        <v>1010</v>
      </c>
      <c r="F3347">
        <v>0</v>
      </c>
      <c r="G3347">
        <v>27000</v>
      </c>
      <c r="H3347">
        <v>6.2</v>
      </c>
      <c r="I3347">
        <v>371</v>
      </c>
      <c r="J3347">
        <v>94</v>
      </c>
      <c r="K3347">
        <v>65069140</v>
      </c>
      <c r="L3347">
        <v>5000000</v>
      </c>
      <c r="M3347" s="2">
        <f>VLOOKUP(A3347,Sheet2!$A$1:G7071,2,0)</f>
        <v>42088</v>
      </c>
      <c r="N3347" t="str">
        <f>VLOOKUP(A3347,Sheet2!$A$1:G7071,3,0)</f>
        <v>Color</v>
      </c>
      <c r="O3347" t="str">
        <f>VLOOKUP(A3347,Sheet2!$A$1:G7071,4,0)</f>
        <v>Horror</v>
      </c>
      <c r="P3347" t="str">
        <f>VLOOKUP(A3347,Sheet2!$A$1:G7071,5,0)</f>
        <v>English</v>
      </c>
      <c r="Q3347" t="str">
        <f>VLOOKUP(A3347,Sheet2!$A$1:G7071,6,0)</f>
        <v>USA</v>
      </c>
      <c r="R3347" t="str">
        <f>VLOOKUP(A3347,Sheet2!$A$1:G7071,7,0)</f>
        <v>PG-13</v>
      </c>
      <c r="S3347" t="str">
        <f>IF(Table19[[#This Row],[Language]]="English","English","Other language")</f>
        <v>English</v>
      </c>
      <c r="T3347">
        <f>Table19[[#This Row],[Gross Revenue]]-Table19[[#This Row],[Budget]]</f>
        <v>60069140</v>
      </c>
      <c r="U3347" s="1">
        <f>(Table19[[#This Row],[Gross Revenue]]/Table19[[#This Row],[Budget]])-1</f>
        <v>12.013828</v>
      </c>
      <c r="V3347" t="str">
        <f t="shared" si="120"/>
        <v>90-110 minutes</v>
      </c>
      <c r="W3347">
        <f>Table19[[#This Row],[Profit]]/Table19[[#This Row],[Budget]]*100</f>
        <v>1201.3828000000001</v>
      </c>
      <c r="X3347">
        <v>16235088</v>
      </c>
      <c r="Y3347">
        <v>1.1909079499999999</v>
      </c>
      <c r="Z3347" t="str">
        <f t="shared" si="122"/>
        <v>Low</v>
      </c>
    </row>
    <row r="3348" spans="1:26" x14ac:dyDescent="0.2">
      <c r="A3348" t="s">
        <v>6612</v>
      </c>
      <c r="B3348" t="s">
        <v>1855</v>
      </c>
      <c r="C3348" t="s">
        <v>3030</v>
      </c>
      <c r="D3348">
        <v>866</v>
      </c>
      <c r="E3348">
        <v>1281</v>
      </c>
      <c r="F3348">
        <v>10</v>
      </c>
      <c r="G3348">
        <v>0</v>
      </c>
      <c r="H3348">
        <v>7.7</v>
      </c>
      <c r="I3348">
        <v>25</v>
      </c>
      <c r="J3348">
        <v>125</v>
      </c>
      <c r="K3348">
        <v>4068087</v>
      </c>
      <c r="L3348">
        <v>17000000</v>
      </c>
      <c r="M3348" s="2">
        <f>VLOOKUP(A3348,Sheet2!$A$1:G7072,2,0)</f>
        <v>37759</v>
      </c>
      <c r="N3348" t="str">
        <f>VLOOKUP(A3348,Sheet2!$A$1:G7072,3,0)</f>
        <v>Color</v>
      </c>
      <c r="O3348" t="str">
        <f>VLOOKUP(A3348,Sheet2!$A$1:G7072,4,0)</f>
        <v>Biography</v>
      </c>
      <c r="P3348" t="str">
        <f>VLOOKUP(A3348,Sheet2!$A$1:G7072,5,0)</f>
        <v>English</v>
      </c>
      <c r="Q3348" t="str">
        <f>VLOOKUP(A3348,Sheet2!$A$1:G7072,6,0)</f>
        <v>Canada</v>
      </c>
      <c r="R3348" t="str">
        <f>VLOOKUP(A3348,Sheet2!$A$1:G7072,7,0)</f>
        <v>PG-13</v>
      </c>
      <c r="S3348" t="str">
        <f>IF(Table19[[#This Row],[Language]]="English","English","Other language")</f>
        <v>English</v>
      </c>
      <c r="T3348">
        <f>Table19[[#This Row],[Gross Revenue]]-Table19[[#This Row],[Budget]]</f>
        <v>-12931913</v>
      </c>
      <c r="U3348" s="1">
        <f>(Table19[[#This Row],[Gross Revenue]]/Table19[[#This Row],[Budget]])-1</f>
        <v>-0.76070076470588233</v>
      </c>
      <c r="V3348" t="str">
        <f t="shared" si="120"/>
        <v>111-130 minutes</v>
      </c>
      <c r="W3348">
        <f>Table19[[#This Row],[Profit]]/Table19[[#This Row],[Budget]]*100</f>
        <v>-76.070076470588234</v>
      </c>
      <c r="X3348">
        <v>-1289919.5</v>
      </c>
      <c r="Y3348">
        <v>-4.8151417500000002E-2</v>
      </c>
      <c r="Z3348" t="str">
        <f t="shared" si="122"/>
        <v>Medium</v>
      </c>
    </row>
    <row r="3349" spans="1:26" x14ac:dyDescent="0.2">
      <c r="A3349" t="s">
        <v>5588</v>
      </c>
      <c r="B3349" t="s">
        <v>800</v>
      </c>
      <c r="C3349" t="s">
        <v>2396</v>
      </c>
      <c r="D3349">
        <v>17000</v>
      </c>
      <c r="E3349">
        <v>18322</v>
      </c>
      <c r="F3349">
        <v>23</v>
      </c>
      <c r="G3349">
        <v>32000</v>
      </c>
      <c r="H3349">
        <v>6.8</v>
      </c>
      <c r="I3349">
        <v>214</v>
      </c>
      <c r="J3349">
        <v>104</v>
      </c>
      <c r="K3349">
        <v>125014030</v>
      </c>
      <c r="L3349">
        <v>30000000</v>
      </c>
      <c r="M3349" s="2">
        <f>VLOOKUP(A3349,Sheet2!$A$1:G7073,2,0)</f>
        <v>41162</v>
      </c>
      <c r="N3349" t="str">
        <f>VLOOKUP(A3349,Sheet2!$A$1:G7073,3,0)</f>
        <v>Color</v>
      </c>
      <c r="O3349" t="str">
        <f>VLOOKUP(A3349,Sheet2!$A$1:G7073,4,0)</f>
        <v>Drama</v>
      </c>
      <c r="P3349" t="str">
        <f>VLOOKUP(A3349,Sheet2!$A$1:G7073,5,0)</f>
        <v>English</v>
      </c>
      <c r="Q3349" t="str">
        <f>VLOOKUP(A3349,Sheet2!$A$1:G7073,6,0)</f>
        <v>USA</v>
      </c>
      <c r="R3349" t="str">
        <f>VLOOKUP(A3349,Sheet2!$A$1:G7073,7,0)</f>
        <v>PG-13</v>
      </c>
      <c r="S3349" t="str">
        <f>IF(Table19[[#This Row],[Language]]="English","English","Other language")</f>
        <v>English</v>
      </c>
      <c r="T3349">
        <f>Table19[[#This Row],[Gross Revenue]]-Table19[[#This Row],[Budget]]</f>
        <v>95014030</v>
      </c>
      <c r="U3349" s="1">
        <f>(Table19[[#This Row],[Gross Revenue]]/Table19[[#This Row],[Budget]])-1</f>
        <v>3.1671343333333333</v>
      </c>
      <c r="V3349" t="str">
        <f t="shared" si="120"/>
        <v>90-110 minutes</v>
      </c>
      <c r="W3349">
        <f>Table19[[#This Row],[Profit]]/Table19[[#This Row],[Budget]]*100</f>
        <v>316.71343333333334</v>
      </c>
      <c r="X3349">
        <v>-434215.5</v>
      </c>
      <c r="Y3349">
        <v>-0.10115100772200772</v>
      </c>
      <c r="Z3349" t="str">
        <f t="shared" si="122"/>
        <v>Medium</v>
      </c>
    </row>
    <row r="3350" spans="1:26" x14ac:dyDescent="0.2">
      <c r="A3350" t="s">
        <v>5769</v>
      </c>
      <c r="B3350" t="s">
        <v>459</v>
      </c>
      <c r="C3350" t="s">
        <v>2470</v>
      </c>
      <c r="D3350">
        <v>976</v>
      </c>
      <c r="E3350">
        <v>2748</v>
      </c>
      <c r="F3350">
        <v>129</v>
      </c>
      <c r="G3350">
        <v>0</v>
      </c>
      <c r="H3350">
        <v>7</v>
      </c>
      <c r="I3350">
        <v>147</v>
      </c>
      <c r="J3350">
        <v>99</v>
      </c>
      <c r="K3350">
        <v>2077046</v>
      </c>
      <c r="L3350">
        <v>6000000</v>
      </c>
      <c r="M3350" s="2">
        <f>VLOOKUP(A3350,Sheet2!$A$1:G7074,2,0)</f>
        <v>39789</v>
      </c>
      <c r="N3350" t="str">
        <f>VLOOKUP(A3350,Sheet2!$A$1:G7074,3,0)</f>
        <v>Color</v>
      </c>
      <c r="O3350" t="str">
        <f>VLOOKUP(A3350,Sheet2!$A$1:G7074,4,0)</f>
        <v>Comedy</v>
      </c>
      <c r="P3350" t="str">
        <f>VLOOKUP(A3350,Sheet2!$A$1:G7074,5,0)</f>
        <v>English</v>
      </c>
      <c r="Q3350" t="str">
        <f>VLOOKUP(A3350,Sheet2!$A$1:G7074,6,0)</f>
        <v>USA</v>
      </c>
      <c r="R3350" t="str">
        <f>VLOOKUP(A3350,Sheet2!$A$1:G7074,7,0)</f>
        <v>R</v>
      </c>
      <c r="S3350" t="str">
        <f>IF(Table19[[#This Row],[Language]]="English","English","Other language")</f>
        <v>English</v>
      </c>
      <c r="T3350">
        <f>Table19[[#This Row],[Gross Revenue]]-Table19[[#This Row],[Budget]]</f>
        <v>-3922954</v>
      </c>
      <c r="U3350" s="1">
        <f>(Table19[[#This Row],[Gross Revenue]]/Table19[[#This Row],[Budget]])-1</f>
        <v>-0.65382566666666664</v>
      </c>
      <c r="V3350" t="str">
        <f t="shared" si="120"/>
        <v>90-110 minutes</v>
      </c>
      <c r="W3350">
        <f>Table19[[#This Row],[Profit]]/Table19[[#This Row],[Budget]]*100</f>
        <v>-65.382566666666662</v>
      </c>
      <c r="X3350">
        <v>1637763</v>
      </c>
      <c r="Y3350">
        <v>0.19178668286445014</v>
      </c>
      <c r="Z3350" t="str">
        <f t="shared" si="122"/>
        <v>Low</v>
      </c>
    </row>
    <row r="3351" spans="1:26" x14ac:dyDescent="0.2">
      <c r="A3351" t="s">
        <v>6311</v>
      </c>
      <c r="B3351" t="s">
        <v>1079</v>
      </c>
      <c r="C3351" t="s">
        <v>1808</v>
      </c>
      <c r="D3351">
        <v>23000</v>
      </c>
      <c r="E3351">
        <v>23031</v>
      </c>
      <c r="F3351">
        <v>0</v>
      </c>
      <c r="G3351">
        <v>24000</v>
      </c>
      <c r="H3351">
        <v>7.4</v>
      </c>
      <c r="I3351">
        <v>335</v>
      </c>
      <c r="J3351">
        <v>123</v>
      </c>
      <c r="K3351">
        <v>10137502</v>
      </c>
      <c r="L3351">
        <v>35000000</v>
      </c>
      <c r="M3351" s="2">
        <f>VLOOKUP(A3351,Sheet2!$A$1:G7075,2,0)</f>
        <v>42192</v>
      </c>
      <c r="N3351" t="str">
        <f>VLOOKUP(A3351,Sheet2!$A$1:G7075,3,0)</f>
        <v>Color</v>
      </c>
      <c r="O3351" t="str">
        <f>VLOOKUP(A3351,Sheet2!$A$1:G7075,4,0)</f>
        <v>Adventure</v>
      </c>
      <c r="P3351" t="str">
        <f>VLOOKUP(A3351,Sheet2!$A$1:G7075,5,0)</f>
        <v>English</v>
      </c>
      <c r="Q3351" t="str">
        <f>VLOOKUP(A3351,Sheet2!$A$1:G7075,6,0)</f>
        <v>USA</v>
      </c>
      <c r="R3351" t="str">
        <f>VLOOKUP(A3351,Sheet2!$A$1:G7075,7,0)</f>
        <v>PG</v>
      </c>
      <c r="S3351" t="str">
        <f>IF(Table19[[#This Row],[Language]]="English","English","Other language")</f>
        <v>English</v>
      </c>
      <c r="T3351">
        <f>Table19[[#This Row],[Gross Revenue]]-Table19[[#This Row],[Budget]]</f>
        <v>-24862498</v>
      </c>
      <c r="U3351" s="1">
        <f>(Table19[[#This Row],[Gross Revenue]]/Table19[[#This Row],[Budget]])-1</f>
        <v>-0.7103570857142858</v>
      </c>
      <c r="V3351" t="str">
        <f t="shared" si="120"/>
        <v>111-130 minutes</v>
      </c>
      <c r="W3351">
        <f>Table19[[#This Row],[Profit]]/Table19[[#This Row],[Budget]]*100</f>
        <v>-71.035708571428572</v>
      </c>
      <c r="X3351">
        <v>3892693.5</v>
      </c>
      <c r="Y3351">
        <v>0.11726928571428571</v>
      </c>
      <c r="Z3351" t="str">
        <f t="shared" si="122"/>
        <v>Medium</v>
      </c>
    </row>
    <row r="3352" spans="1:26" x14ac:dyDescent="0.2">
      <c r="A3352" t="s">
        <v>5882</v>
      </c>
      <c r="B3352" t="s">
        <v>710</v>
      </c>
      <c r="C3352" t="s">
        <v>2592</v>
      </c>
      <c r="D3352">
        <v>5000</v>
      </c>
      <c r="E3352">
        <v>6267</v>
      </c>
      <c r="F3352">
        <v>31</v>
      </c>
      <c r="G3352">
        <v>0</v>
      </c>
      <c r="H3352">
        <v>7.1</v>
      </c>
      <c r="I3352">
        <v>106</v>
      </c>
      <c r="J3352">
        <v>113</v>
      </c>
      <c r="K3352">
        <v>128978</v>
      </c>
      <c r="L3352">
        <v>40000000</v>
      </c>
      <c r="M3352" s="2">
        <f>VLOOKUP(A3352,Sheet2!$A$1:G7076,2,0)</f>
        <v>39187</v>
      </c>
      <c r="N3352" t="str">
        <f>VLOOKUP(A3352,Sheet2!$A$1:G7076,3,0)</f>
        <v>Color</v>
      </c>
      <c r="O3352" t="str">
        <f>VLOOKUP(A3352,Sheet2!$A$1:G7076,4,0)</f>
        <v>Action</v>
      </c>
      <c r="P3352" t="str">
        <f>VLOOKUP(A3352,Sheet2!$A$1:G7076,5,0)</f>
        <v>Mandarin</v>
      </c>
      <c r="Q3352" t="str">
        <f>VLOOKUP(A3352,Sheet2!$A$1:G7076,6,0)</f>
        <v>Hong Kong</v>
      </c>
      <c r="R3352" t="str">
        <f>VLOOKUP(A3352,Sheet2!$A$1:G7076,7,0)</f>
        <v>R</v>
      </c>
      <c r="S3352" t="str">
        <f>IF(Table19[[#This Row],[Language]]="English","English","Other language")</f>
        <v>Other language</v>
      </c>
      <c r="T3352">
        <f>Table19[[#This Row],[Gross Revenue]]-Table19[[#This Row],[Budget]]</f>
        <v>-39871022</v>
      </c>
      <c r="U3352" s="1">
        <f>(Table19[[#This Row],[Gross Revenue]]/Table19[[#This Row],[Budget]])-1</f>
        <v>-0.99677554999999995</v>
      </c>
      <c r="V3352" t="str">
        <f t="shared" si="120"/>
        <v>111-130 minutes</v>
      </c>
      <c r="W3352">
        <f>Table19[[#This Row],[Profit]]/Table19[[#This Row],[Budget]]*100</f>
        <v>-99.677554999999998</v>
      </c>
      <c r="X3352">
        <v>-1289919.5</v>
      </c>
      <c r="Y3352">
        <v>-4.8151417500000002E-2</v>
      </c>
      <c r="Z3352" t="str">
        <f t="shared" si="122"/>
        <v>High</v>
      </c>
    </row>
    <row r="3353" spans="1:26" x14ac:dyDescent="0.2">
      <c r="A3353" t="s">
        <v>4706</v>
      </c>
      <c r="B3353" t="s">
        <v>1777</v>
      </c>
      <c r="C3353" t="s">
        <v>1778</v>
      </c>
      <c r="D3353">
        <v>624</v>
      </c>
      <c r="E3353">
        <v>2056</v>
      </c>
      <c r="F3353">
        <v>19</v>
      </c>
      <c r="G3353">
        <v>0</v>
      </c>
      <c r="H3353">
        <v>6.3</v>
      </c>
      <c r="I3353">
        <v>95</v>
      </c>
      <c r="J3353">
        <v>100</v>
      </c>
      <c r="K3353">
        <v>5664251</v>
      </c>
      <c r="L3353">
        <v>45000000</v>
      </c>
      <c r="M3353" s="2">
        <f>VLOOKUP(A3353,Sheet2!$A$1:G7077,2,0)</f>
        <v>40439</v>
      </c>
      <c r="N3353" t="str">
        <f>VLOOKUP(A3353,Sheet2!$A$1:G7077,3,0)</f>
        <v>Color</v>
      </c>
      <c r="O3353" t="str">
        <f>VLOOKUP(A3353,Sheet2!$A$1:G7077,4,0)</f>
        <v>Action</v>
      </c>
      <c r="P3353" t="str">
        <f>VLOOKUP(A3353,Sheet2!$A$1:G7077,5,0)</f>
        <v>English</v>
      </c>
      <c r="Q3353" t="str">
        <f>VLOOKUP(A3353,Sheet2!$A$1:G7077,6,0)</f>
        <v>New Zealand</v>
      </c>
      <c r="R3353" t="str">
        <f>VLOOKUP(A3353,Sheet2!$A$1:G7077,7,0)</f>
        <v>R</v>
      </c>
      <c r="S3353" t="str">
        <f>IF(Table19[[#This Row],[Language]]="English","English","Other language")</f>
        <v>English</v>
      </c>
      <c r="T3353">
        <f>Table19[[#This Row],[Gross Revenue]]-Table19[[#This Row],[Budget]]</f>
        <v>-39335749</v>
      </c>
      <c r="U3353" s="1">
        <f>(Table19[[#This Row],[Gross Revenue]]/Table19[[#This Row],[Budget]])-1</f>
        <v>-0.87412775555555555</v>
      </c>
      <c r="V3353" t="str">
        <f t="shared" si="120"/>
        <v>90-110 minutes</v>
      </c>
      <c r="W3353">
        <f>Table19[[#This Row],[Profit]]/Table19[[#This Row],[Budget]]*100</f>
        <v>-87.412775555555555</v>
      </c>
      <c r="X3353">
        <v>-1289919.5</v>
      </c>
      <c r="Y3353">
        <v>-4.8151417500000002E-2</v>
      </c>
      <c r="Z3353" t="str">
        <f t="shared" si="122"/>
        <v>High</v>
      </c>
    </row>
    <row r="3354" spans="1:26" x14ac:dyDescent="0.2">
      <c r="A3354" t="s">
        <v>3475</v>
      </c>
      <c r="B3354" t="s">
        <v>398</v>
      </c>
      <c r="C3354" t="s">
        <v>191</v>
      </c>
      <c r="D3354">
        <v>522</v>
      </c>
      <c r="E3354">
        <v>955</v>
      </c>
      <c r="F3354">
        <v>69</v>
      </c>
      <c r="G3354">
        <v>842</v>
      </c>
      <c r="H3354">
        <v>4.5999999999999996</v>
      </c>
      <c r="I3354">
        <v>27</v>
      </c>
      <c r="J3354">
        <v>93</v>
      </c>
      <c r="K3354">
        <v>10097096</v>
      </c>
      <c r="L3354">
        <v>4000000</v>
      </c>
      <c r="M3354" s="2">
        <f>VLOOKUP(A3354,Sheet2!$A$1:G7078,2,0)</f>
        <v>37142</v>
      </c>
      <c r="N3354" t="str">
        <f>VLOOKUP(A3354,Sheet2!$A$1:G7078,3,0)</f>
        <v>Color</v>
      </c>
      <c r="O3354" t="str">
        <f>VLOOKUP(A3354,Sheet2!$A$1:G7078,4,0)</f>
        <v>Comedy</v>
      </c>
      <c r="P3354" t="str">
        <f>VLOOKUP(A3354,Sheet2!$A$1:G7078,5,0)</f>
        <v>English</v>
      </c>
      <c r="Q3354" t="str">
        <f>VLOOKUP(A3354,Sheet2!$A$1:G7078,6,0)</f>
        <v>USA</v>
      </c>
      <c r="R3354" t="str">
        <f>VLOOKUP(A3354,Sheet2!$A$1:G7078,7,0)</f>
        <v>R</v>
      </c>
      <c r="S3354" t="str">
        <f>IF(Table19[[#This Row],[Language]]="English","English","Other language")</f>
        <v>English</v>
      </c>
      <c r="T3354">
        <f>Table19[[#This Row],[Gross Revenue]]-Table19[[#This Row],[Budget]]</f>
        <v>6097096</v>
      </c>
      <c r="U3354" s="1">
        <f>(Table19[[#This Row],[Gross Revenue]]/Table19[[#This Row],[Budget]])-1</f>
        <v>1.5242740000000001</v>
      </c>
      <c r="V3354" t="str">
        <f t="shared" si="120"/>
        <v>90-110 minutes</v>
      </c>
      <c r="W3354">
        <f>Table19[[#This Row],[Profit]]/Table19[[#This Row],[Budget]]*100</f>
        <v>152.42739999999998</v>
      </c>
      <c r="X3354">
        <v>1637763</v>
      </c>
      <c r="Y3354">
        <v>0.19178668286445014</v>
      </c>
      <c r="Z3354" t="str">
        <f t="shared" si="122"/>
        <v>Low</v>
      </c>
    </row>
    <row r="3355" spans="1:26" x14ac:dyDescent="0.2">
      <c r="A3355" t="s">
        <v>4037</v>
      </c>
      <c r="B3355" t="s">
        <v>1152</v>
      </c>
      <c r="C3355" t="s">
        <v>1153</v>
      </c>
      <c r="D3355">
        <v>622</v>
      </c>
      <c r="E3355">
        <v>2488</v>
      </c>
      <c r="F3355">
        <v>82</v>
      </c>
      <c r="G3355">
        <v>15000</v>
      </c>
      <c r="H3355">
        <v>5.7</v>
      </c>
      <c r="I3355">
        <v>265</v>
      </c>
      <c r="J3355">
        <v>102</v>
      </c>
      <c r="K3355">
        <v>34350553</v>
      </c>
      <c r="L3355">
        <v>68000000</v>
      </c>
      <c r="M3355" s="2">
        <f>VLOOKUP(A3355,Sheet2!$A$1:G7079,2,0)</f>
        <v>41128</v>
      </c>
      <c r="N3355" t="str">
        <f>VLOOKUP(A3355,Sheet2!$A$1:G7079,3,0)</f>
        <v>Color</v>
      </c>
      <c r="O3355" t="str">
        <f>VLOOKUP(A3355,Sheet2!$A$1:G7079,4,0)</f>
        <v>Action</v>
      </c>
      <c r="P3355" t="str">
        <f>VLOOKUP(A3355,Sheet2!$A$1:G7079,5,0)</f>
        <v>English</v>
      </c>
      <c r="Q3355" t="str">
        <f>VLOOKUP(A3355,Sheet2!$A$1:G7079,6,0)</f>
        <v>USA</v>
      </c>
      <c r="R3355" t="str">
        <f>VLOOKUP(A3355,Sheet2!$A$1:G7079,7,0)</f>
        <v>R</v>
      </c>
      <c r="S3355" t="str">
        <f>IF(Table19[[#This Row],[Language]]="English","English","Other language")</f>
        <v>English</v>
      </c>
      <c r="T3355">
        <f>Table19[[#This Row],[Gross Revenue]]-Table19[[#This Row],[Budget]]</f>
        <v>-33649447</v>
      </c>
      <c r="U3355" s="1">
        <f>(Table19[[#This Row],[Gross Revenue]]/Table19[[#This Row],[Budget]])-1</f>
        <v>-0.49484480882352944</v>
      </c>
      <c r="V3355" t="str">
        <f t="shared" si="120"/>
        <v>90-110 minutes</v>
      </c>
      <c r="W3355">
        <f>Table19[[#This Row],[Profit]]/Table19[[#This Row],[Budget]]*100</f>
        <v>-49.484480882352941</v>
      </c>
      <c r="X3355">
        <v>-1289919.5</v>
      </c>
      <c r="Y3355">
        <v>-4.8151417500000002E-2</v>
      </c>
      <c r="Z3355" t="str">
        <f t="shared" si="122"/>
        <v>High</v>
      </c>
    </row>
    <row r="3356" spans="1:26" x14ac:dyDescent="0.2">
      <c r="A3356" t="s">
        <v>5304</v>
      </c>
      <c r="B3356" t="s">
        <v>976</v>
      </c>
      <c r="C3356" t="s">
        <v>2211</v>
      </c>
      <c r="D3356">
        <v>18000</v>
      </c>
      <c r="E3356">
        <v>18688</v>
      </c>
      <c r="F3356">
        <v>10</v>
      </c>
      <c r="G3356">
        <v>463</v>
      </c>
      <c r="H3356">
        <v>5.3</v>
      </c>
      <c r="I3356">
        <v>103</v>
      </c>
      <c r="J3356">
        <v>97</v>
      </c>
      <c r="K3356">
        <v>28927720</v>
      </c>
      <c r="L3356">
        <v>33000000</v>
      </c>
      <c r="M3356" s="2">
        <f>VLOOKUP(A3356,Sheet2!$A$1:G7080,2,0)</f>
        <v>36819</v>
      </c>
      <c r="N3356" t="str">
        <f>VLOOKUP(A3356,Sheet2!$A$1:G7080,3,0)</f>
        <v>Color</v>
      </c>
      <c r="O3356" t="str">
        <f>VLOOKUP(A3356,Sheet2!$A$1:G7080,4,0)</f>
        <v>Crime</v>
      </c>
      <c r="P3356" t="str">
        <f>VLOOKUP(A3356,Sheet2!$A$1:G7080,5,0)</f>
        <v>English</v>
      </c>
      <c r="Q3356" t="str">
        <f>VLOOKUP(A3356,Sheet2!$A$1:G7080,6,0)</f>
        <v>USA</v>
      </c>
      <c r="R3356" t="str">
        <f>VLOOKUP(A3356,Sheet2!$A$1:G7080,7,0)</f>
        <v>R</v>
      </c>
      <c r="S3356" t="str">
        <f>IF(Table19[[#This Row],[Language]]="English","English","Other language")</f>
        <v>English</v>
      </c>
      <c r="T3356">
        <f>Table19[[#This Row],[Gross Revenue]]-Table19[[#This Row],[Budget]]</f>
        <v>-4072280</v>
      </c>
      <c r="U3356" s="1">
        <f>(Table19[[#This Row],[Gross Revenue]]/Table19[[#This Row],[Budget]])-1</f>
        <v>-0.1234024242424242</v>
      </c>
      <c r="V3356" t="str">
        <f t="shared" si="120"/>
        <v>90-110 minutes</v>
      </c>
      <c r="W3356">
        <f>Table19[[#This Row],[Profit]]/Table19[[#This Row],[Budget]]*100</f>
        <v>-12.340242424242424</v>
      </c>
      <c r="X3356">
        <v>-74533.5</v>
      </c>
      <c r="Y3356">
        <v>-7.4856785714285719E-3</v>
      </c>
      <c r="Z3356" t="str">
        <f t="shared" si="122"/>
        <v>Medium</v>
      </c>
    </row>
    <row r="3357" spans="1:26" x14ac:dyDescent="0.2">
      <c r="A3357" t="s">
        <v>5900</v>
      </c>
      <c r="B3357" t="s">
        <v>2614</v>
      </c>
      <c r="C3357" t="s">
        <v>2615</v>
      </c>
      <c r="D3357">
        <v>523</v>
      </c>
      <c r="E3357">
        <v>1795</v>
      </c>
      <c r="F3357">
        <v>0</v>
      </c>
      <c r="G3357">
        <v>18000</v>
      </c>
      <c r="H3357">
        <v>7.1</v>
      </c>
      <c r="I3357">
        <v>183</v>
      </c>
      <c r="J3357">
        <v>111</v>
      </c>
      <c r="K3357">
        <v>4190530</v>
      </c>
      <c r="L3357">
        <v>22500000</v>
      </c>
      <c r="M3357" s="2">
        <f>VLOOKUP(A3357,Sheet2!$A$1:G7081,2,0)</f>
        <v>41892</v>
      </c>
      <c r="N3357" t="str">
        <f>VLOOKUP(A3357,Sheet2!$A$1:G7081,3,0)</f>
        <v>Color</v>
      </c>
      <c r="O3357" t="str">
        <f>VLOOKUP(A3357,Sheet2!$A$1:G7081,4,0)</f>
        <v>Drama</v>
      </c>
      <c r="P3357" t="str">
        <f>VLOOKUP(A3357,Sheet2!$A$1:G7081,5,0)</f>
        <v>English</v>
      </c>
      <c r="Q3357" t="str">
        <f>VLOOKUP(A3357,Sheet2!$A$1:G7081,6,0)</f>
        <v>Australia</v>
      </c>
      <c r="R3357" t="str">
        <f>VLOOKUP(A3357,Sheet2!$A$1:G7081,7,0)</f>
        <v>R</v>
      </c>
      <c r="S3357" t="str">
        <f>IF(Table19[[#This Row],[Language]]="English","English","Other language")</f>
        <v>English</v>
      </c>
      <c r="T3357">
        <f>Table19[[#This Row],[Gross Revenue]]-Table19[[#This Row],[Budget]]</f>
        <v>-18309470</v>
      </c>
      <c r="U3357" s="1">
        <f>(Table19[[#This Row],[Gross Revenue]]/Table19[[#This Row],[Budget]])-1</f>
        <v>-0.81375422222222227</v>
      </c>
      <c r="V3357" t="str">
        <f t="shared" si="120"/>
        <v>111-130 minutes</v>
      </c>
      <c r="W3357">
        <f>Table19[[#This Row],[Profit]]/Table19[[#This Row],[Budget]]*100</f>
        <v>-81.375422222222227</v>
      </c>
      <c r="X3357">
        <v>-434215.5</v>
      </c>
      <c r="Y3357">
        <v>-0.10115100772200772</v>
      </c>
      <c r="Z3357" t="str">
        <f t="shared" si="122"/>
        <v>Medium</v>
      </c>
    </row>
    <row r="3358" spans="1:26" x14ac:dyDescent="0.2">
      <c r="A3358" t="s">
        <v>4545</v>
      </c>
      <c r="B3358" t="s">
        <v>786</v>
      </c>
      <c r="C3358" t="s">
        <v>721</v>
      </c>
      <c r="D3358">
        <v>11000</v>
      </c>
      <c r="E3358">
        <v>13823</v>
      </c>
      <c r="F3358">
        <v>153</v>
      </c>
      <c r="G3358">
        <v>0</v>
      </c>
      <c r="H3358">
        <v>6.1</v>
      </c>
      <c r="I3358">
        <v>108</v>
      </c>
      <c r="J3358">
        <v>90</v>
      </c>
      <c r="K3358">
        <v>161487252</v>
      </c>
      <c r="L3358">
        <v>20000000</v>
      </c>
      <c r="M3358" s="2">
        <f>VLOOKUP(A3358,Sheet2!$A$1:G7082,2,0)</f>
        <v>35938</v>
      </c>
      <c r="N3358" t="str">
        <f>VLOOKUP(A3358,Sheet2!$A$1:G7082,3,0)</f>
        <v>Black and White</v>
      </c>
      <c r="O3358" t="str">
        <f>VLOOKUP(A3358,Sheet2!$A$1:G7082,4,0)</f>
        <v>Comedy</v>
      </c>
      <c r="P3358" t="str">
        <f>VLOOKUP(A3358,Sheet2!$A$1:G7082,5,0)</f>
        <v>English</v>
      </c>
      <c r="Q3358" t="str">
        <f>VLOOKUP(A3358,Sheet2!$A$1:G7082,6,0)</f>
        <v>USA</v>
      </c>
      <c r="R3358" t="str">
        <f>VLOOKUP(A3358,Sheet2!$A$1:G7082,7,0)</f>
        <v>PG-13</v>
      </c>
      <c r="S3358" t="str">
        <f>IF(Table19[[#This Row],[Language]]="English","English","Other language")</f>
        <v>English</v>
      </c>
      <c r="T3358">
        <f>Table19[[#This Row],[Gross Revenue]]-Table19[[#This Row],[Budget]]</f>
        <v>141487252</v>
      </c>
      <c r="U3358" s="1">
        <f>(Table19[[#This Row],[Gross Revenue]]/Table19[[#This Row],[Budget]])-1</f>
        <v>7.0743626000000006</v>
      </c>
      <c r="V3358" t="str">
        <f t="shared" si="120"/>
        <v>90-110 minutes</v>
      </c>
      <c r="W3358">
        <f>Table19[[#This Row],[Profit]]/Table19[[#This Row],[Budget]]*100</f>
        <v>707.43625999999995</v>
      </c>
      <c r="X3358">
        <v>1637763</v>
      </c>
      <c r="Y3358">
        <v>0.19178668286445014</v>
      </c>
      <c r="Z3358" t="str">
        <f t="shared" si="122"/>
        <v>Medium</v>
      </c>
    </row>
    <row r="3359" spans="1:26" x14ac:dyDescent="0.2">
      <c r="A3359" t="s">
        <v>5363</v>
      </c>
      <c r="B3359" t="s">
        <v>2257</v>
      </c>
      <c r="C3359" t="s">
        <v>2258</v>
      </c>
      <c r="D3359">
        <v>187</v>
      </c>
      <c r="E3359">
        <v>358</v>
      </c>
      <c r="F3359">
        <v>188</v>
      </c>
      <c r="G3359">
        <v>1000</v>
      </c>
      <c r="H3359">
        <v>6.7</v>
      </c>
      <c r="I3359">
        <v>117</v>
      </c>
      <c r="J3359">
        <v>119</v>
      </c>
      <c r="K3359">
        <v>6047856</v>
      </c>
      <c r="L3359">
        <v>8500000</v>
      </c>
      <c r="M3359" s="2">
        <f>VLOOKUP(A3359,Sheet2!$A$1:G7083,2,0)</f>
        <v>36785</v>
      </c>
      <c r="N3359" t="str">
        <f>VLOOKUP(A3359,Sheet2!$A$1:G7083,3,0)</f>
        <v>Color</v>
      </c>
      <c r="O3359" t="str">
        <f>VLOOKUP(A3359,Sheet2!$A$1:G7083,4,0)</f>
        <v>Action</v>
      </c>
      <c r="P3359" t="str">
        <f>VLOOKUP(A3359,Sheet2!$A$1:G7083,5,0)</f>
        <v>English</v>
      </c>
      <c r="Q3359" t="str">
        <f>VLOOKUP(A3359,Sheet2!$A$1:G7083,6,0)</f>
        <v>USA</v>
      </c>
      <c r="R3359" t="str">
        <f>VLOOKUP(A3359,Sheet2!$A$1:G7083,7,0)</f>
        <v>R</v>
      </c>
      <c r="S3359" t="str">
        <f>IF(Table19[[#This Row],[Language]]="English","English","Other language")</f>
        <v>English</v>
      </c>
      <c r="T3359">
        <f>Table19[[#This Row],[Gross Revenue]]-Table19[[#This Row],[Budget]]</f>
        <v>-2452144</v>
      </c>
      <c r="U3359" s="1">
        <f>(Table19[[#This Row],[Gross Revenue]]/Table19[[#This Row],[Budget]])-1</f>
        <v>-0.2884875294117647</v>
      </c>
      <c r="V3359" t="str">
        <f t="shared" si="120"/>
        <v>111-130 minutes</v>
      </c>
      <c r="W3359">
        <f>Table19[[#This Row],[Profit]]/Table19[[#This Row],[Budget]]*100</f>
        <v>-28.848752941176471</v>
      </c>
      <c r="X3359">
        <v>-1289919.5</v>
      </c>
      <c r="Y3359">
        <v>-4.8151417500000002E-2</v>
      </c>
      <c r="Z3359" t="str">
        <f t="shared" si="122"/>
        <v>Low</v>
      </c>
    </row>
    <row r="3360" spans="1:26" x14ac:dyDescent="0.2">
      <c r="A3360" t="s">
        <v>6385</v>
      </c>
      <c r="B3360" t="s">
        <v>805</v>
      </c>
      <c r="C3360" t="s">
        <v>2898</v>
      </c>
      <c r="D3360">
        <v>7000</v>
      </c>
      <c r="E3360">
        <v>8375</v>
      </c>
      <c r="F3360">
        <v>214</v>
      </c>
      <c r="G3360">
        <v>22000</v>
      </c>
      <c r="H3360">
        <v>7.4</v>
      </c>
      <c r="I3360">
        <v>276</v>
      </c>
      <c r="J3360">
        <v>103</v>
      </c>
      <c r="K3360">
        <v>21501098</v>
      </c>
      <c r="L3360">
        <v>5000000</v>
      </c>
      <c r="M3360" s="2">
        <f>VLOOKUP(A3360,Sheet2!$A$1:G7084,2,0)</f>
        <v>41403</v>
      </c>
      <c r="N3360" t="str">
        <f>VLOOKUP(A3360,Sheet2!$A$1:G7084,3,0)</f>
        <v>Color</v>
      </c>
      <c r="O3360" t="str">
        <f>VLOOKUP(A3360,Sheet2!$A$1:G7084,4,0)</f>
        <v>Comedy</v>
      </c>
      <c r="P3360" t="str">
        <f>VLOOKUP(A3360,Sheet2!$A$1:G7084,5,0)</f>
        <v>English</v>
      </c>
      <c r="Q3360" t="str">
        <f>VLOOKUP(A3360,Sheet2!$A$1:G7084,6,0)</f>
        <v>USA</v>
      </c>
      <c r="R3360" t="str">
        <f>VLOOKUP(A3360,Sheet2!$A$1:G7084,7,0)</f>
        <v>PG-13</v>
      </c>
      <c r="S3360" t="str">
        <f>IF(Table19[[#This Row],[Language]]="English","English","Other language")</f>
        <v>English</v>
      </c>
      <c r="T3360">
        <f>Table19[[#This Row],[Gross Revenue]]-Table19[[#This Row],[Budget]]</f>
        <v>16501098</v>
      </c>
      <c r="U3360" s="1">
        <f>(Table19[[#This Row],[Gross Revenue]]/Table19[[#This Row],[Budget]])-1</f>
        <v>3.3002196000000001</v>
      </c>
      <c r="V3360" t="str">
        <f t="shared" si="120"/>
        <v>90-110 minutes</v>
      </c>
      <c r="W3360">
        <f>Table19[[#This Row],[Profit]]/Table19[[#This Row],[Budget]]*100</f>
        <v>330.02196000000004</v>
      </c>
      <c r="X3360">
        <v>1637763</v>
      </c>
      <c r="Y3360">
        <v>0.19178668286445014</v>
      </c>
      <c r="Z3360" t="str">
        <f t="shared" si="122"/>
        <v>Low</v>
      </c>
    </row>
    <row r="3361" spans="1:26" x14ac:dyDescent="0.2">
      <c r="A3361" t="s">
        <v>5181</v>
      </c>
      <c r="B3361" t="s">
        <v>74</v>
      </c>
      <c r="C3361" t="s">
        <v>1607</v>
      </c>
      <c r="D3361">
        <v>12000</v>
      </c>
      <c r="E3361">
        <v>13156</v>
      </c>
      <c r="F3361">
        <v>563</v>
      </c>
      <c r="G3361">
        <v>0</v>
      </c>
      <c r="H3361">
        <v>6.6</v>
      </c>
      <c r="I3361">
        <v>156</v>
      </c>
      <c r="J3361">
        <v>102</v>
      </c>
      <c r="K3361">
        <v>12469811</v>
      </c>
      <c r="L3361">
        <v>22000000</v>
      </c>
      <c r="M3361" s="2">
        <f>VLOOKUP(A3361,Sheet2!$A$1:G7085,2,0)</f>
        <v>38402</v>
      </c>
      <c r="N3361" t="str">
        <f>VLOOKUP(A3361,Sheet2!$A$1:G7085,3,0)</f>
        <v>Color</v>
      </c>
      <c r="O3361" t="str">
        <f>VLOOKUP(A3361,Sheet2!$A$1:G7085,4,0)</f>
        <v>Comedy</v>
      </c>
      <c r="P3361" t="str">
        <f>VLOOKUP(A3361,Sheet2!$A$1:G7085,5,0)</f>
        <v>English</v>
      </c>
      <c r="Q3361" t="str">
        <f>VLOOKUP(A3361,Sheet2!$A$1:G7085,6,0)</f>
        <v>USA</v>
      </c>
      <c r="R3361" t="str">
        <f>VLOOKUP(A3361,Sheet2!$A$1:G7085,7,0)</f>
        <v>R</v>
      </c>
      <c r="S3361" t="str">
        <f>IF(Table19[[#This Row],[Language]]="English","English","Other language")</f>
        <v>English</v>
      </c>
      <c r="T3361">
        <f>Table19[[#This Row],[Gross Revenue]]-Table19[[#This Row],[Budget]]</f>
        <v>-9530189</v>
      </c>
      <c r="U3361" s="1">
        <f>(Table19[[#This Row],[Gross Revenue]]/Table19[[#This Row],[Budget]])-1</f>
        <v>-0.43319040909090911</v>
      </c>
      <c r="V3361" t="str">
        <f t="shared" si="120"/>
        <v>90-110 minutes</v>
      </c>
      <c r="W3361">
        <f>Table19[[#This Row],[Profit]]/Table19[[#This Row],[Budget]]*100</f>
        <v>-43.319040909090909</v>
      </c>
      <c r="X3361">
        <v>1637763</v>
      </c>
      <c r="Y3361">
        <v>0.19178668286445014</v>
      </c>
      <c r="Z3361" t="str">
        <f t="shared" si="122"/>
        <v>Medium</v>
      </c>
    </row>
    <row r="3362" spans="1:26" x14ac:dyDescent="0.2">
      <c r="A3362" t="s">
        <v>4520</v>
      </c>
      <c r="B3362" t="s">
        <v>1613</v>
      </c>
      <c r="C3362" t="s">
        <v>1170</v>
      </c>
      <c r="D3362">
        <v>1000</v>
      </c>
      <c r="E3362">
        <v>2666</v>
      </c>
      <c r="F3362">
        <v>6</v>
      </c>
      <c r="G3362">
        <v>0</v>
      </c>
      <c r="H3362">
        <v>6.1</v>
      </c>
      <c r="I3362">
        <v>103</v>
      </c>
      <c r="J3362">
        <v>90</v>
      </c>
      <c r="K3362">
        <v>31585300</v>
      </c>
      <c r="L3362">
        <v>15000000</v>
      </c>
      <c r="M3362" s="2">
        <f>VLOOKUP(A3362,Sheet2!$A$1:G7086,2,0)</f>
        <v>38512</v>
      </c>
      <c r="N3362" t="str">
        <f>VLOOKUP(A3362,Sheet2!$A$1:G7086,3,0)</f>
        <v>Color</v>
      </c>
      <c r="O3362" t="str">
        <f>VLOOKUP(A3362,Sheet2!$A$1:G7086,4,0)</f>
        <v>Comedy</v>
      </c>
      <c r="P3362" t="str">
        <f>VLOOKUP(A3362,Sheet2!$A$1:G7086,5,0)</f>
        <v>English</v>
      </c>
      <c r="Q3362" t="str">
        <f>VLOOKUP(A3362,Sheet2!$A$1:G7086,6,0)</f>
        <v>USA</v>
      </c>
      <c r="R3362" t="str">
        <f>VLOOKUP(A3362,Sheet2!$A$1:G7086,7,0)</f>
        <v>PG-13</v>
      </c>
      <c r="S3362" t="str">
        <f>IF(Table19[[#This Row],[Language]]="English","English","Other language")</f>
        <v>English</v>
      </c>
      <c r="T3362">
        <f>Table19[[#This Row],[Gross Revenue]]-Table19[[#This Row],[Budget]]</f>
        <v>16585300</v>
      </c>
      <c r="U3362" s="1">
        <f>(Table19[[#This Row],[Gross Revenue]]/Table19[[#This Row],[Budget]])-1</f>
        <v>1.1056866666666667</v>
      </c>
      <c r="V3362" t="str">
        <f t="shared" si="120"/>
        <v>90-110 minutes</v>
      </c>
      <c r="W3362">
        <f>Table19[[#This Row],[Profit]]/Table19[[#This Row],[Budget]]*100</f>
        <v>110.56866666666667</v>
      </c>
      <c r="X3362">
        <v>1637763</v>
      </c>
      <c r="Y3362">
        <v>0.19178668286445014</v>
      </c>
      <c r="Z3362" t="str">
        <f t="shared" si="122"/>
        <v>Medium</v>
      </c>
    </row>
    <row r="3363" spans="1:26" x14ac:dyDescent="0.2">
      <c r="A3363" t="s">
        <v>3693</v>
      </c>
      <c r="B3363" t="s">
        <v>408</v>
      </c>
      <c r="C3363" t="s">
        <v>737</v>
      </c>
      <c r="D3363">
        <v>11000</v>
      </c>
      <c r="E3363">
        <v>17533</v>
      </c>
      <c r="F3363">
        <v>163</v>
      </c>
      <c r="G3363">
        <v>0</v>
      </c>
      <c r="H3363">
        <v>5.2</v>
      </c>
      <c r="I3363">
        <v>108</v>
      </c>
      <c r="J3363">
        <v>103</v>
      </c>
      <c r="K3363">
        <v>60400856</v>
      </c>
      <c r="L3363">
        <v>35000000</v>
      </c>
      <c r="M3363" s="2">
        <f>VLOOKUP(A3363,Sheet2!$A$1:G7087,2,0)</f>
        <v>37148</v>
      </c>
      <c r="N3363" t="str">
        <f>VLOOKUP(A3363,Sheet2!$A$1:G7087,3,0)</f>
        <v>Color</v>
      </c>
      <c r="O3363" t="str">
        <f>VLOOKUP(A3363,Sheet2!$A$1:G7087,4,0)</f>
        <v>Comedy</v>
      </c>
      <c r="P3363" t="str">
        <f>VLOOKUP(A3363,Sheet2!$A$1:G7087,5,0)</f>
        <v>English</v>
      </c>
      <c r="Q3363" t="str">
        <f>VLOOKUP(A3363,Sheet2!$A$1:G7087,6,0)</f>
        <v>Germany</v>
      </c>
      <c r="R3363" t="str">
        <f>VLOOKUP(A3363,Sheet2!$A$1:G7087,7,0)</f>
        <v>PG-13</v>
      </c>
      <c r="S3363" t="str">
        <f>IF(Table19[[#This Row],[Language]]="English","English","Other language")</f>
        <v>English</v>
      </c>
      <c r="T3363">
        <f>Table19[[#This Row],[Gross Revenue]]-Table19[[#This Row],[Budget]]</f>
        <v>25400856</v>
      </c>
      <c r="U3363" s="1">
        <f>(Table19[[#This Row],[Gross Revenue]]/Table19[[#This Row],[Budget]])-1</f>
        <v>0.7257387428571429</v>
      </c>
      <c r="V3363" t="str">
        <f t="shared" si="120"/>
        <v>90-110 minutes</v>
      </c>
      <c r="W3363">
        <f>Table19[[#This Row],[Profit]]/Table19[[#This Row],[Budget]]*100</f>
        <v>72.573874285714297</v>
      </c>
      <c r="X3363">
        <v>1637763</v>
      </c>
      <c r="Y3363">
        <v>0.19178668286445014</v>
      </c>
      <c r="Z3363" t="str">
        <f t="shared" si="122"/>
        <v>Medium</v>
      </c>
    </row>
    <row r="3364" spans="1:26" x14ac:dyDescent="0.2">
      <c r="A3364" t="s">
        <v>3849</v>
      </c>
      <c r="B3364" t="s">
        <v>589</v>
      </c>
      <c r="C3364" t="s">
        <v>935</v>
      </c>
      <c r="D3364">
        <v>8000</v>
      </c>
      <c r="E3364">
        <v>9608</v>
      </c>
      <c r="F3364">
        <v>387</v>
      </c>
      <c r="G3364">
        <v>143</v>
      </c>
      <c r="H3364">
        <v>5.5</v>
      </c>
      <c r="I3364">
        <v>32</v>
      </c>
      <c r="J3364">
        <v>99</v>
      </c>
      <c r="K3364">
        <v>127144</v>
      </c>
      <c r="L3364">
        <v>8000000</v>
      </c>
      <c r="M3364" s="2">
        <f>VLOOKUP(A3364,Sheet2!$A$1:G7088,2,0)</f>
        <v>38604</v>
      </c>
      <c r="N3364" t="str">
        <f>VLOOKUP(A3364,Sheet2!$A$1:G7088,3,0)</f>
        <v>Color</v>
      </c>
      <c r="O3364" t="str">
        <f>VLOOKUP(A3364,Sheet2!$A$1:G7088,4,0)</f>
        <v>Comedy</v>
      </c>
      <c r="P3364" t="str">
        <f>VLOOKUP(A3364,Sheet2!$A$1:G7088,5,0)</f>
        <v>English</v>
      </c>
      <c r="Q3364" t="str">
        <f>VLOOKUP(A3364,Sheet2!$A$1:G7088,6,0)</f>
        <v>USA</v>
      </c>
      <c r="R3364" t="str">
        <f>VLOOKUP(A3364,Sheet2!$A$1:G7088,7,0)</f>
        <v>PG-13</v>
      </c>
      <c r="S3364" t="str">
        <f>IF(Table19[[#This Row],[Language]]="English","English","Other language")</f>
        <v>English</v>
      </c>
      <c r="T3364">
        <f>Table19[[#This Row],[Gross Revenue]]-Table19[[#This Row],[Budget]]</f>
        <v>-7872856</v>
      </c>
      <c r="U3364" s="1">
        <f>(Table19[[#This Row],[Gross Revenue]]/Table19[[#This Row],[Budget]])-1</f>
        <v>-0.98410699999999995</v>
      </c>
      <c r="V3364" t="str">
        <f t="shared" si="120"/>
        <v>90-110 minutes</v>
      </c>
      <c r="W3364">
        <f>Table19[[#This Row],[Profit]]/Table19[[#This Row],[Budget]]*100</f>
        <v>-98.410699999999991</v>
      </c>
      <c r="X3364">
        <v>1637763</v>
      </c>
      <c r="Y3364">
        <v>0.19178668286445014</v>
      </c>
      <c r="Z3364" t="str">
        <f t="shared" si="122"/>
        <v>Low</v>
      </c>
    </row>
    <row r="3365" spans="1:26" x14ac:dyDescent="0.2">
      <c r="A3365" t="s">
        <v>5307</v>
      </c>
      <c r="B3365" t="s">
        <v>2061</v>
      </c>
      <c r="C3365" t="s">
        <v>1141</v>
      </c>
      <c r="D3365">
        <v>898</v>
      </c>
      <c r="E3365">
        <v>2096</v>
      </c>
      <c r="F3365">
        <v>133</v>
      </c>
      <c r="G3365">
        <v>356</v>
      </c>
      <c r="H3365">
        <v>6.7</v>
      </c>
      <c r="I3365">
        <v>64</v>
      </c>
      <c r="J3365">
        <v>135</v>
      </c>
      <c r="K3365">
        <v>1666262</v>
      </c>
      <c r="L3365">
        <v>16000000</v>
      </c>
      <c r="M3365" s="2">
        <f>VLOOKUP(A3365,Sheet2!$A$1:G7089,2,0)</f>
        <v>38511</v>
      </c>
      <c r="N3365" t="str">
        <f>VLOOKUP(A3365,Sheet2!$A$1:G7089,3,0)</f>
        <v>Color</v>
      </c>
      <c r="O3365" t="str">
        <f>VLOOKUP(A3365,Sheet2!$A$1:G7089,4,0)</f>
        <v>Drama</v>
      </c>
      <c r="P3365" t="str">
        <f>VLOOKUP(A3365,Sheet2!$A$1:G7089,5,0)</f>
        <v>English</v>
      </c>
      <c r="Q3365" t="str">
        <f>VLOOKUP(A3365,Sheet2!$A$1:G7089,6,0)</f>
        <v>UK</v>
      </c>
      <c r="R3365" t="str">
        <f>VLOOKUP(A3365,Sheet2!$A$1:G7089,7,0)</f>
        <v>PG-13</v>
      </c>
      <c r="S3365" t="str">
        <f>IF(Table19[[#This Row],[Language]]="English","English","Other language")</f>
        <v>English</v>
      </c>
      <c r="T3365">
        <f>Table19[[#This Row],[Gross Revenue]]-Table19[[#This Row],[Budget]]</f>
        <v>-14333738</v>
      </c>
      <c r="U3365" s="1">
        <f>(Table19[[#This Row],[Gross Revenue]]/Table19[[#This Row],[Budget]])-1</f>
        <v>-0.89585862500000002</v>
      </c>
      <c r="V3365" t="str">
        <f t="shared" si="120"/>
        <v>131-150 minutes</v>
      </c>
      <c r="W3365">
        <f>Table19[[#This Row],[Profit]]/Table19[[#This Row],[Budget]]*100</f>
        <v>-89.585862500000005</v>
      </c>
      <c r="X3365">
        <v>-434215.5</v>
      </c>
      <c r="Y3365">
        <v>-0.10115100772200772</v>
      </c>
      <c r="Z3365" t="str">
        <f t="shared" si="122"/>
        <v>Medium</v>
      </c>
    </row>
    <row r="3366" spans="1:26" x14ac:dyDescent="0.2">
      <c r="A3366" t="s">
        <v>6694</v>
      </c>
      <c r="B3366" t="s">
        <v>3078</v>
      </c>
      <c r="C3366" t="s">
        <v>2985</v>
      </c>
      <c r="D3366">
        <v>63</v>
      </c>
      <c r="E3366">
        <v>167</v>
      </c>
      <c r="F3366">
        <v>0</v>
      </c>
      <c r="G3366">
        <v>0</v>
      </c>
      <c r="H3366">
        <v>7.8</v>
      </c>
      <c r="I3366">
        <v>292</v>
      </c>
      <c r="J3366">
        <v>144</v>
      </c>
      <c r="K3366">
        <v>2222647</v>
      </c>
      <c r="L3366">
        <v>12000000</v>
      </c>
      <c r="M3366" s="2">
        <f>VLOOKUP(A3366,Sheet2!$A$1:G7090,2,0)</f>
        <v>39967</v>
      </c>
      <c r="N3366" t="str">
        <f>VLOOKUP(A3366,Sheet2!$A$1:G7090,3,0)</f>
        <v>Black and White</v>
      </c>
      <c r="O3366" t="str">
        <f>VLOOKUP(A3366,Sheet2!$A$1:G7090,4,0)</f>
        <v>Drama</v>
      </c>
      <c r="P3366" t="str">
        <f>VLOOKUP(A3366,Sheet2!$A$1:G7090,5,0)</f>
        <v>German</v>
      </c>
      <c r="Q3366" t="str">
        <f>VLOOKUP(A3366,Sheet2!$A$1:G7090,6,0)</f>
        <v>Germany</v>
      </c>
      <c r="R3366" t="str">
        <f>VLOOKUP(A3366,Sheet2!$A$1:G7090,7,0)</f>
        <v>R</v>
      </c>
      <c r="S3366" t="str">
        <f>IF(Table19[[#This Row],[Language]]="English","English","Other language")</f>
        <v>Other language</v>
      </c>
      <c r="T3366">
        <f>Table19[[#This Row],[Gross Revenue]]-Table19[[#This Row],[Budget]]</f>
        <v>-9777353</v>
      </c>
      <c r="U3366" s="1">
        <f>(Table19[[#This Row],[Gross Revenue]]/Table19[[#This Row],[Budget]])-1</f>
        <v>-0.81477941666666664</v>
      </c>
      <c r="V3366" t="str">
        <f t="shared" si="120"/>
        <v>131-150 minutes</v>
      </c>
      <c r="W3366">
        <f>Table19[[#This Row],[Profit]]/Table19[[#This Row],[Budget]]*100</f>
        <v>-81.477941666666666</v>
      </c>
      <c r="X3366">
        <v>-434215.5</v>
      </c>
      <c r="Y3366">
        <v>-0.10115100772200772</v>
      </c>
      <c r="Z3366" t="str">
        <f t="shared" si="122"/>
        <v>Low</v>
      </c>
    </row>
    <row r="3367" spans="1:26" x14ac:dyDescent="0.2">
      <c r="A3367" t="s">
        <v>5426</v>
      </c>
      <c r="B3367" t="s">
        <v>362</v>
      </c>
      <c r="C3367" t="s">
        <v>1162</v>
      </c>
      <c r="D3367">
        <v>13000</v>
      </c>
      <c r="E3367">
        <v>17582</v>
      </c>
      <c r="F3367">
        <v>36</v>
      </c>
      <c r="G3367">
        <v>0</v>
      </c>
      <c r="H3367">
        <v>6.7</v>
      </c>
      <c r="I3367">
        <v>129</v>
      </c>
      <c r="J3367">
        <v>98</v>
      </c>
      <c r="K3367">
        <v>57262492</v>
      </c>
      <c r="L3367">
        <v>24000000</v>
      </c>
      <c r="M3367" s="2">
        <f>VLOOKUP(A3367,Sheet2!$A$1:G7091,2,0)</f>
        <v>36531</v>
      </c>
      <c r="N3367" t="str">
        <f>VLOOKUP(A3367,Sheet2!$A$1:G7091,3,0)</f>
        <v>Color</v>
      </c>
      <c r="O3367" t="str">
        <f>VLOOKUP(A3367,Sheet2!$A$1:G7091,4,0)</f>
        <v>Comedy</v>
      </c>
      <c r="P3367" t="str">
        <f>VLOOKUP(A3367,Sheet2!$A$1:G7091,5,0)</f>
        <v>English</v>
      </c>
      <c r="Q3367" t="str">
        <f>VLOOKUP(A3367,Sheet2!$A$1:G7091,6,0)</f>
        <v>USA</v>
      </c>
      <c r="R3367" t="str">
        <f>VLOOKUP(A3367,Sheet2!$A$1:G7091,7,0)</f>
        <v>R</v>
      </c>
      <c r="S3367" t="str">
        <f>IF(Table19[[#This Row],[Language]]="English","English","Other language")</f>
        <v>English</v>
      </c>
      <c r="T3367">
        <f>Table19[[#This Row],[Gross Revenue]]-Table19[[#This Row],[Budget]]</f>
        <v>33262492</v>
      </c>
      <c r="U3367" s="1">
        <f>(Table19[[#This Row],[Gross Revenue]]/Table19[[#This Row],[Budget]])-1</f>
        <v>1.3859371666666669</v>
      </c>
      <c r="V3367" t="str">
        <f t="shared" si="120"/>
        <v>90-110 minutes</v>
      </c>
      <c r="W3367">
        <f>Table19[[#This Row],[Profit]]/Table19[[#This Row],[Budget]]*100</f>
        <v>138.59371666666667</v>
      </c>
      <c r="X3367">
        <v>1637763</v>
      </c>
      <c r="Y3367">
        <v>0.19178668286445014</v>
      </c>
      <c r="Z3367" t="str">
        <f t="shared" si="122"/>
        <v>Medium</v>
      </c>
    </row>
    <row r="3368" spans="1:26" x14ac:dyDescent="0.2">
      <c r="A3368" t="s">
        <v>3864</v>
      </c>
      <c r="B3368" t="s">
        <v>362</v>
      </c>
      <c r="C3368" t="s">
        <v>955</v>
      </c>
      <c r="D3368">
        <v>13000</v>
      </c>
      <c r="E3368">
        <v>18085</v>
      </c>
      <c r="F3368">
        <v>41</v>
      </c>
      <c r="G3368">
        <v>462</v>
      </c>
      <c r="H3368">
        <v>5.5</v>
      </c>
      <c r="I3368">
        <v>74</v>
      </c>
      <c r="J3368">
        <v>98</v>
      </c>
      <c r="K3368">
        <v>16323969</v>
      </c>
      <c r="L3368">
        <v>40000000</v>
      </c>
      <c r="M3368" s="2">
        <f>VLOOKUP(A3368,Sheet2!$A$1:G7092,2,0)</f>
        <v>38204</v>
      </c>
      <c r="N3368" t="str">
        <f>VLOOKUP(A3368,Sheet2!$A$1:G7092,3,0)</f>
        <v>Color</v>
      </c>
      <c r="O3368" t="str">
        <f>VLOOKUP(A3368,Sheet2!$A$1:G7092,4,0)</f>
        <v>Comedy</v>
      </c>
      <c r="P3368" t="str">
        <f>VLOOKUP(A3368,Sheet2!$A$1:G7092,5,0)</f>
        <v>English</v>
      </c>
      <c r="Q3368" t="str">
        <f>VLOOKUP(A3368,Sheet2!$A$1:G7092,6,0)</f>
        <v>USA</v>
      </c>
      <c r="R3368" t="str">
        <f>VLOOKUP(A3368,Sheet2!$A$1:G7092,7,0)</f>
        <v>PG-13</v>
      </c>
      <c r="S3368" t="str">
        <f>IF(Table19[[#This Row],[Language]]="English","English","Other language")</f>
        <v>English</v>
      </c>
      <c r="T3368">
        <f>Table19[[#This Row],[Gross Revenue]]-Table19[[#This Row],[Budget]]</f>
        <v>-23676031</v>
      </c>
      <c r="U3368" s="1">
        <f>(Table19[[#This Row],[Gross Revenue]]/Table19[[#This Row],[Budget]])-1</f>
        <v>-0.59190077500000005</v>
      </c>
      <c r="V3368" t="str">
        <f t="shared" si="120"/>
        <v>90-110 minutes</v>
      </c>
      <c r="W3368">
        <f>Table19[[#This Row],[Profit]]/Table19[[#This Row],[Budget]]*100</f>
        <v>-59.190077500000001</v>
      </c>
      <c r="X3368">
        <v>1637763</v>
      </c>
      <c r="Y3368">
        <v>0.19178668286445014</v>
      </c>
      <c r="Z3368" t="str">
        <f t="shared" si="122"/>
        <v>High</v>
      </c>
    </row>
    <row r="3369" spans="1:26" x14ac:dyDescent="0.2">
      <c r="A3369" t="s">
        <v>6172</v>
      </c>
      <c r="B3369" t="s">
        <v>2125</v>
      </c>
      <c r="C3369" t="s">
        <v>2789</v>
      </c>
      <c r="D3369">
        <v>2000</v>
      </c>
      <c r="E3369">
        <v>2389</v>
      </c>
      <c r="F3369">
        <v>83</v>
      </c>
      <c r="G3369">
        <v>186</v>
      </c>
      <c r="H3369">
        <v>7.3</v>
      </c>
      <c r="I3369">
        <v>61</v>
      </c>
      <c r="J3369">
        <v>112</v>
      </c>
      <c r="K3369">
        <v>3058380</v>
      </c>
      <c r="L3369">
        <v>100000000</v>
      </c>
      <c r="M3369" s="2">
        <f>VLOOKUP(A3369,Sheet2!$A$1:G7093,2,0)</f>
        <v>36619</v>
      </c>
      <c r="N3369" t="str">
        <f>VLOOKUP(A3369,Sheet2!$A$1:G7093,3,0)</f>
        <v>Color</v>
      </c>
      <c r="O3369" t="str">
        <f>VLOOKUP(A3369,Sheet2!$A$1:G7093,4,0)</f>
        <v>Drama</v>
      </c>
      <c r="P3369" t="str">
        <f>VLOOKUP(A3369,Sheet2!$A$1:G7093,5,0)</f>
        <v>French</v>
      </c>
      <c r="Q3369" t="str">
        <f>VLOOKUP(A3369,Sheet2!$A$1:G7093,6,0)</f>
        <v>France</v>
      </c>
      <c r="R3369" t="str">
        <f>VLOOKUP(A3369,Sheet2!$A$1:G7093,7,0)</f>
        <v>R</v>
      </c>
      <c r="S3369" t="str">
        <f>IF(Table19[[#This Row],[Language]]="English","English","Other language")</f>
        <v>Other language</v>
      </c>
      <c r="T3369">
        <f>Table19[[#This Row],[Gross Revenue]]-Table19[[#This Row],[Budget]]</f>
        <v>-96941620</v>
      </c>
      <c r="U3369" s="1">
        <f>(Table19[[#This Row],[Gross Revenue]]/Table19[[#This Row],[Budget]])-1</f>
        <v>-0.96941619999999995</v>
      </c>
      <c r="V3369" t="str">
        <f t="shared" si="120"/>
        <v>111-130 minutes</v>
      </c>
      <c r="W3369">
        <f>Table19[[#This Row],[Profit]]/Table19[[#This Row],[Budget]]*100</f>
        <v>-96.94162</v>
      </c>
      <c r="X3369">
        <v>-434215.5</v>
      </c>
      <c r="Y3369">
        <v>-0.10115100772200772</v>
      </c>
      <c r="Z3369" t="str">
        <f t="shared" si="122"/>
        <v>High</v>
      </c>
    </row>
    <row r="3370" spans="1:26" x14ac:dyDescent="0.2">
      <c r="A3370" t="s">
        <v>3691</v>
      </c>
      <c r="B3370" t="s">
        <v>734</v>
      </c>
      <c r="C3370" t="s">
        <v>735</v>
      </c>
      <c r="D3370">
        <v>1000</v>
      </c>
      <c r="E3370">
        <v>2908</v>
      </c>
      <c r="F3370">
        <v>0</v>
      </c>
      <c r="G3370">
        <v>187</v>
      </c>
      <c r="H3370">
        <v>5.2</v>
      </c>
      <c r="I3370">
        <v>38</v>
      </c>
      <c r="J3370">
        <v>85</v>
      </c>
      <c r="K3370">
        <v>39880476</v>
      </c>
      <c r="L3370">
        <v>25000000</v>
      </c>
      <c r="M3370" s="2">
        <f>VLOOKUP(A3370,Sheet2!$A$1:G7094,2,0)</f>
        <v>37588</v>
      </c>
      <c r="N3370" t="str">
        <f>VLOOKUP(A3370,Sheet2!$A$1:G7094,3,0)</f>
        <v>Color</v>
      </c>
      <c r="O3370" t="str">
        <f>VLOOKUP(A3370,Sheet2!$A$1:G7094,4,0)</f>
        <v>Adventure</v>
      </c>
      <c r="P3370" t="str">
        <f>VLOOKUP(A3370,Sheet2!$A$1:G7094,5,0)</f>
        <v>English</v>
      </c>
      <c r="Q3370" t="str">
        <f>VLOOKUP(A3370,Sheet2!$A$1:G7094,6,0)</f>
        <v>USA</v>
      </c>
      <c r="R3370" t="str">
        <f>VLOOKUP(A3370,Sheet2!$A$1:G7094,7,0)</f>
        <v>PG</v>
      </c>
      <c r="S3370" t="str">
        <f>IF(Table19[[#This Row],[Language]]="English","English","Other language")</f>
        <v>English</v>
      </c>
      <c r="T3370">
        <f>Table19[[#This Row],[Gross Revenue]]-Table19[[#This Row],[Budget]]</f>
        <v>14880476</v>
      </c>
      <c r="U3370" s="1">
        <f>(Table19[[#This Row],[Gross Revenue]]/Table19[[#This Row],[Budget]])-1</f>
        <v>0.59521903999999992</v>
      </c>
      <c r="V3370" t="str">
        <f t="shared" si="120"/>
        <v>&lt;90 minutes</v>
      </c>
      <c r="W3370">
        <f>Table19[[#This Row],[Profit]]/Table19[[#This Row],[Budget]]*100</f>
        <v>59.521904000000006</v>
      </c>
      <c r="X3370">
        <v>3892693.5</v>
      </c>
      <c r="Y3370">
        <v>0.11726928571428571</v>
      </c>
      <c r="Z3370" t="str">
        <f t="shared" si="122"/>
        <v>Medium</v>
      </c>
    </row>
    <row r="3371" spans="1:26" x14ac:dyDescent="0.2">
      <c r="A3371" t="s">
        <v>5596</v>
      </c>
      <c r="B3371" t="s">
        <v>553</v>
      </c>
      <c r="C3371" t="s">
        <v>2401</v>
      </c>
      <c r="D3371">
        <v>648</v>
      </c>
      <c r="E3371">
        <v>1122</v>
      </c>
      <c r="F3371">
        <v>22</v>
      </c>
      <c r="G3371">
        <v>43000</v>
      </c>
      <c r="H3371">
        <v>6.8</v>
      </c>
      <c r="I3371">
        <v>425</v>
      </c>
      <c r="J3371">
        <v>92</v>
      </c>
      <c r="K3371">
        <v>25138292</v>
      </c>
      <c r="L3371">
        <v>3500000</v>
      </c>
      <c r="M3371" s="2">
        <f>VLOOKUP(A3371,Sheet2!$A$1:G7095,2,0)</f>
        <v>42356</v>
      </c>
      <c r="N3371" t="str">
        <f>VLOOKUP(A3371,Sheet2!$A$1:G7095,3,0)</f>
        <v>Color</v>
      </c>
      <c r="O3371" t="str">
        <f>VLOOKUP(A3371,Sheet2!$A$1:G7095,4,0)</f>
        <v>Horror</v>
      </c>
      <c r="P3371" t="str">
        <f>VLOOKUP(A3371,Sheet2!$A$1:G7095,5,0)</f>
        <v>English</v>
      </c>
      <c r="Q3371" t="str">
        <f>VLOOKUP(A3371,Sheet2!$A$1:G7095,6,0)</f>
        <v>USA</v>
      </c>
      <c r="R3371" t="str">
        <f>VLOOKUP(A3371,Sheet2!$A$1:G7095,7,0)</f>
        <v>R</v>
      </c>
      <c r="S3371" t="str">
        <f>IF(Table19[[#This Row],[Language]]="English","English","Other language")</f>
        <v>English</v>
      </c>
      <c r="T3371">
        <f>Table19[[#This Row],[Gross Revenue]]-Table19[[#This Row],[Budget]]</f>
        <v>21638292</v>
      </c>
      <c r="U3371" s="1">
        <f>(Table19[[#This Row],[Gross Revenue]]/Table19[[#This Row],[Budget]])-1</f>
        <v>6.1823691428571426</v>
      </c>
      <c r="V3371" t="str">
        <f t="shared" si="120"/>
        <v>90-110 minutes</v>
      </c>
      <c r="W3371">
        <f>Table19[[#This Row],[Profit]]/Table19[[#This Row],[Budget]]*100</f>
        <v>618.23691428571431</v>
      </c>
      <c r="X3371">
        <v>16235088</v>
      </c>
      <c r="Y3371">
        <v>1.1909079499999999</v>
      </c>
      <c r="Z3371" t="str">
        <f t="shared" si="122"/>
        <v>Low</v>
      </c>
    </row>
    <row r="3372" spans="1:26" x14ac:dyDescent="0.2">
      <c r="A3372" t="s">
        <v>3668</v>
      </c>
      <c r="B3372" t="s">
        <v>704</v>
      </c>
      <c r="C3372" t="s">
        <v>705</v>
      </c>
      <c r="D3372">
        <v>738</v>
      </c>
      <c r="E3372">
        <v>1458</v>
      </c>
      <c r="F3372">
        <v>0</v>
      </c>
      <c r="G3372">
        <v>0</v>
      </c>
      <c r="H3372">
        <v>5.2</v>
      </c>
      <c r="I3372">
        <v>32</v>
      </c>
      <c r="J3372">
        <v>118</v>
      </c>
      <c r="K3372">
        <v>13000000</v>
      </c>
      <c r="L3372">
        <v>24000000</v>
      </c>
      <c r="M3372" s="2">
        <f>VLOOKUP(A3372,Sheet2!$A$1:G7096,2,0)</f>
        <v>28688</v>
      </c>
      <c r="N3372" t="str">
        <f>VLOOKUP(A3372,Sheet2!$A$1:G7096,3,0)</f>
        <v>Color</v>
      </c>
      <c r="O3372" t="str">
        <f>VLOOKUP(A3372,Sheet2!$A$1:G7096,4,0)</f>
        <v>Adventure</v>
      </c>
      <c r="P3372" t="str">
        <f>VLOOKUP(A3372,Sheet2!$A$1:G7096,5,0)</f>
        <v>English</v>
      </c>
      <c r="Q3372" t="str">
        <f>VLOOKUP(A3372,Sheet2!$A$1:G7096,6,0)</f>
        <v>USA</v>
      </c>
      <c r="R3372" t="str">
        <f>VLOOKUP(A3372,Sheet2!$A$1:G7096,7,0)</f>
        <v>G</v>
      </c>
      <c r="S3372" t="str">
        <f>IF(Table19[[#This Row],[Language]]="English","English","Other language")</f>
        <v>English</v>
      </c>
      <c r="T3372">
        <f>Table19[[#This Row],[Gross Revenue]]-Table19[[#This Row],[Budget]]</f>
        <v>-11000000</v>
      </c>
      <c r="U3372" s="1">
        <f>(Table19[[#This Row],[Gross Revenue]]/Table19[[#This Row],[Budget]])-1</f>
        <v>-0.45833333333333337</v>
      </c>
      <c r="V3372" t="str">
        <f t="shared" si="120"/>
        <v>111-130 minutes</v>
      </c>
      <c r="W3372">
        <f>Table19[[#This Row],[Profit]]/Table19[[#This Row],[Budget]]*100</f>
        <v>-45.833333333333329</v>
      </c>
      <c r="X3372">
        <v>3892693.5</v>
      </c>
      <c r="Y3372">
        <v>0.11726928571428571</v>
      </c>
      <c r="Z3372" t="str">
        <f t="shared" si="122"/>
        <v>Medium</v>
      </c>
    </row>
    <row r="3373" spans="1:26" x14ac:dyDescent="0.2">
      <c r="A3373" t="s">
        <v>6914</v>
      </c>
      <c r="B3373" t="s">
        <v>3182</v>
      </c>
      <c r="C3373" t="s">
        <v>3183</v>
      </c>
      <c r="D3373">
        <v>695</v>
      </c>
      <c r="E3373">
        <v>2509</v>
      </c>
      <c r="F3373">
        <v>149</v>
      </c>
      <c r="G3373">
        <v>14000</v>
      </c>
      <c r="H3373">
        <v>8.1</v>
      </c>
      <c r="I3373">
        <v>213</v>
      </c>
      <c r="J3373">
        <v>102</v>
      </c>
      <c r="K3373">
        <v>22202612</v>
      </c>
      <c r="L3373">
        <v>2800000</v>
      </c>
      <c r="M3373" s="2">
        <f>VLOOKUP(A3373,Sheet2!$A$1:G7097,2,0)</f>
        <v>14344</v>
      </c>
      <c r="N3373" t="str">
        <f>VLOOKUP(A3373,Sheet2!$A$1:G7097,3,0)</f>
        <v>Black and White</v>
      </c>
      <c r="O3373" t="str">
        <f>VLOOKUP(A3373,Sheet2!$A$1:G7097,4,0)</f>
        <v>Adventure</v>
      </c>
      <c r="P3373" t="str">
        <f>VLOOKUP(A3373,Sheet2!$A$1:G7097,5,0)</f>
        <v>English</v>
      </c>
      <c r="Q3373" t="str">
        <f>VLOOKUP(A3373,Sheet2!$A$1:G7097,6,0)</f>
        <v>USA</v>
      </c>
      <c r="R3373" t="str">
        <f>VLOOKUP(A3373,Sheet2!$A$1:G7097,7,0)</f>
        <v>Passed</v>
      </c>
      <c r="S3373" t="str">
        <f>IF(Table19[[#This Row],[Language]]="English","English","Other language")</f>
        <v>English</v>
      </c>
      <c r="T3373">
        <f>Table19[[#This Row],[Gross Revenue]]-Table19[[#This Row],[Budget]]</f>
        <v>19402612</v>
      </c>
      <c r="U3373" s="1">
        <f>(Table19[[#This Row],[Gross Revenue]]/Table19[[#This Row],[Budget]])-1</f>
        <v>6.9295042857142857</v>
      </c>
      <c r="V3373" t="str">
        <f t="shared" si="120"/>
        <v>90-110 minutes</v>
      </c>
      <c r="W3373">
        <f>Table19[[#This Row],[Profit]]/Table19[[#This Row],[Budget]]*100</f>
        <v>692.95042857142857</v>
      </c>
      <c r="X3373">
        <v>3892693.5</v>
      </c>
      <c r="Y3373">
        <v>0.11726928571428571</v>
      </c>
      <c r="Z3373" t="str">
        <f t="shared" si="122"/>
        <v>Low</v>
      </c>
    </row>
    <row r="3374" spans="1:26" x14ac:dyDescent="0.2">
      <c r="A3374" t="s">
        <v>6929</v>
      </c>
      <c r="B3374" t="s">
        <v>691</v>
      </c>
      <c r="C3374" t="s">
        <v>692</v>
      </c>
      <c r="D3374">
        <v>29000</v>
      </c>
      <c r="E3374">
        <v>46057</v>
      </c>
      <c r="F3374">
        <v>17000</v>
      </c>
      <c r="G3374">
        <v>138000</v>
      </c>
      <c r="H3374">
        <v>8.1999999999999993</v>
      </c>
      <c r="I3374">
        <v>606</v>
      </c>
      <c r="J3374">
        <v>240</v>
      </c>
      <c r="K3374">
        <v>116866727</v>
      </c>
      <c r="L3374">
        <v>100000000</v>
      </c>
      <c r="M3374" s="2">
        <f>VLOOKUP(A3374,Sheet2!$A$1:G7098,2,0)</f>
        <v>41354</v>
      </c>
      <c r="N3374" t="str">
        <f>VLOOKUP(A3374,Sheet2!$A$1:G7098,3,0)</f>
        <v>Color</v>
      </c>
      <c r="O3374" t="str">
        <f>VLOOKUP(A3374,Sheet2!$A$1:G7098,4,0)</f>
        <v>Biography</v>
      </c>
      <c r="P3374" t="str">
        <f>VLOOKUP(A3374,Sheet2!$A$1:G7098,5,0)</f>
        <v>English</v>
      </c>
      <c r="Q3374" t="str">
        <f>VLOOKUP(A3374,Sheet2!$A$1:G7098,6,0)</f>
        <v>USA</v>
      </c>
      <c r="R3374" t="str">
        <f>VLOOKUP(A3374,Sheet2!$A$1:G7098,7,0)</f>
        <v>R</v>
      </c>
      <c r="S3374" t="str">
        <f>IF(Table19[[#This Row],[Language]]="English","English","Other language")</f>
        <v>English</v>
      </c>
      <c r="T3374">
        <f>Table19[[#This Row],[Gross Revenue]]-Table19[[#This Row],[Budget]]</f>
        <v>16866727</v>
      </c>
      <c r="U3374" s="1">
        <f>(Table19[[#This Row],[Gross Revenue]]/Table19[[#This Row],[Budget]])-1</f>
        <v>0.16866727000000004</v>
      </c>
      <c r="V3374" t="str">
        <f t="shared" si="120"/>
        <v>&gt;150 minutes</v>
      </c>
      <c r="W3374">
        <f>Table19[[#This Row],[Profit]]/Table19[[#This Row],[Budget]]*100</f>
        <v>16.866727000000001</v>
      </c>
      <c r="X3374">
        <v>-1289919.5</v>
      </c>
      <c r="Y3374">
        <v>-4.8151417500000002E-2</v>
      </c>
      <c r="Z3374" t="str">
        <f t="shared" si="122"/>
        <v>High</v>
      </c>
    </row>
    <row r="3375" spans="1:26" x14ac:dyDescent="0.2">
      <c r="A3375" t="s">
        <v>4124</v>
      </c>
      <c r="B3375" t="s">
        <v>784</v>
      </c>
      <c r="C3375" t="s">
        <v>1247</v>
      </c>
      <c r="D3375">
        <v>12000</v>
      </c>
      <c r="E3375">
        <v>13071</v>
      </c>
      <c r="F3375">
        <v>394</v>
      </c>
      <c r="G3375">
        <v>0</v>
      </c>
      <c r="H3375">
        <v>5.8</v>
      </c>
      <c r="I3375">
        <v>357</v>
      </c>
      <c r="J3375">
        <v>119</v>
      </c>
      <c r="K3375">
        <v>61937495</v>
      </c>
      <c r="L3375">
        <v>150000000</v>
      </c>
      <c r="M3375" s="2">
        <f>VLOOKUP(A3375,Sheet2!$A$1:G7099,2,0)</f>
        <v>40488</v>
      </c>
      <c r="N3375" t="str">
        <f>VLOOKUP(A3375,Sheet2!$A$1:G7099,3,0)</f>
        <v>Color</v>
      </c>
      <c r="O3375" t="str">
        <f>VLOOKUP(A3375,Sheet2!$A$1:G7099,4,0)</f>
        <v>Drama</v>
      </c>
      <c r="P3375" t="str">
        <f>VLOOKUP(A3375,Sheet2!$A$1:G7099,5,0)</f>
        <v>English</v>
      </c>
      <c r="Q3375" t="str">
        <f>VLOOKUP(A3375,Sheet2!$A$1:G7099,6,0)</f>
        <v>USA</v>
      </c>
      <c r="R3375" t="str">
        <f>VLOOKUP(A3375,Sheet2!$A$1:G7099,7,0)</f>
        <v>R</v>
      </c>
      <c r="S3375" t="str">
        <f>IF(Table19[[#This Row],[Language]]="English","English","Other language")</f>
        <v>English</v>
      </c>
      <c r="T3375">
        <f>Table19[[#This Row],[Gross Revenue]]-Table19[[#This Row],[Budget]]</f>
        <v>-88062505</v>
      </c>
      <c r="U3375" s="1">
        <f>(Table19[[#This Row],[Gross Revenue]]/Table19[[#This Row],[Budget]])-1</f>
        <v>-0.58708336666666661</v>
      </c>
      <c r="V3375" t="str">
        <f t="shared" si="120"/>
        <v>111-130 minutes</v>
      </c>
      <c r="W3375">
        <f>Table19[[#This Row],[Profit]]/Table19[[#This Row],[Budget]]*100</f>
        <v>-58.708336666666675</v>
      </c>
      <c r="X3375">
        <v>-434215.5</v>
      </c>
      <c r="Y3375">
        <v>-0.10115100772200772</v>
      </c>
      <c r="Z3375" t="str">
        <f t="shared" si="122"/>
        <v>High</v>
      </c>
    </row>
    <row r="3376" spans="1:26" x14ac:dyDescent="0.2">
      <c r="A3376" t="s">
        <v>5387</v>
      </c>
      <c r="B3376" t="s">
        <v>279</v>
      </c>
      <c r="C3376" t="s">
        <v>1815</v>
      </c>
      <c r="D3376">
        <v>20000</v>
      </c>
      <c r="E3376">
        <v>23755</v>
      </c>
      <c r="F3376">
        <v>446</v>
      </c>
      <c r="G3376">
        <v>68000</v>
      </c>
      <c r="H3376">
        <v>6.7</v>
      </c>
      <c r="I3376">
        <v>440</v>
      </c>
      <c r="J3376">
        <v>138</v>
      </c>
      <c r="K3376">
        <v>132550960</v>
      </c>
      <c r="L3376">
        <v>120000000</v>
      </c>
      <c r="M3376" s="2">
        <f>VLOOKUP(A3376,Sheet2!$A$1:G7100,2,0)</f>
        <v>41293</v>
      </c>
      <c r="N3376" t="str">
        <f>VLOOKUP(A3376,Sheet2!$A$1:G7100,3,0)</f>
        <v>Color</v>
      </c>
      <c r="O3376" t="str">
        <f>VLOOKUP(A3376,Sheet2!$A$1:G7100,4,0)</f>
        <v>Action</v>
      </c>
      <c r="P3376" t="str">
        <f>VLOOKUP(A3376,Sheet2!$A$1:G7100,5,0)</f>
        <v>English</v>
      </c>
      <c r="Q3376" t="str">
        <f>VLOOKUP(A3376,Sheet2!$A$1:G7100,6,0)</f>
        <v>USA</v>
      </c>
      <c r="R3376" t="str">
        <f>VLOOKUP(A3376,Sheet2!$A$1:G7100,7,0)</f>
        <v>PG-13</v>
      </c>
      <c r="S3376" t="str">
        <f>IF(Table19[[#This Row],[Language]]="English","English","Other language")</f>
        <v>English</v>
      </c>
      <c r="T3376">
        <f>Table19[[#This Row],[Gross Revenue]]-Table19[[#This Row],[Budget]]</f>
        <v>12550960</v>
      </c>
      <c r="U3376" s="1">
        <f>(Table19[[#This Row],[Gross Revenue]]/Table19[[#This Row],[Budget]])-1</f>
        <v>0.10459133333333326</v>
      </c>
      <c r="V3376" t="str">
        <f t="shared" si="120"/>
        <v>131-150 minutes</v>
      </c>
      <c r="W3376">
        <f>Table19[[#This Row],[Profit]]/Table19[[#This Row],[Budget]]*100</f>
        <v>10.459133333333332</v>
      </c>
      <c r="X3376">
        <v>-1289919.5</v>
      </c>
      <c r="Y3376">
        <v>-4.8151417500000002E-2</v>
      </c>
      <c r="Z3376" t="str">
        <f t="shared" si="122"/>
        <v>High</v>
      </c>
    </row>
    <row r="3377" spans="1:26" x14ac:dyDescent="0.2">
      <c r="A3377" t="s">
        <v>6179</v>
      </c>
      <c r="B3377" t="s">
        <v>2802</v>
      </c>
      <c r="C3377" t="s">
        <v>2803</v>
      </c>
      <c r="D3377">
        <v>142</v>
      </c>
      <c r="E3377">
        <v>168</v>
      </c>
      <c r="F3377">
        <v>14</v>
      </c>
      <c r="G3377">
        <v>73</v>
      </c>
      <c r="H3377">
        <v>7.3</v>
      </c>
      <c r="I3377">
        <v>18</v>
      </c>
      <c r="J3377">
        <v>88</v>
      </c>
      <c r="K3377">
        <v>110720</v>
      </c>
      <c r="L3377">
        <v>1200000</v>
      </c>
      <c r="M3377" s="2">
        <f>VLOOKUP(A3377,Sheet2!$A$1:G7101,2,0)</f>
        <v>36210</v>
      </c>
      <c r="N3377" t="str">
        <f>VLOOKUP(A3377,Sheet2!$A$1:G7101,3,0)</f>
        <v>Black and White</v>
      </c>
      <c r="O3377" t="str">
        <f>VLOOKUP(A3377,Sheet2!$A$1:G7101,4,0)</f>
        <v>Comedy</v>
      </c>
      <c r="P3377" t="str">
        <f>VLOOKUP(A3377,Sheet2!$A$1:G7101,5,0)</f>
        <v>English</v>
      </c>
      <c r="Q3377" t="str">
        <f>VLOOKUP(A3377,Sheet2!$A$1:G7101,6,0)</f>
        <v>USA</v>
      </c>
      <c r="R3377">
        <f>VLOOKUP(A3377,Sheet2!$A$1:G7101,7,0)</f>
        <v>0</v>
      </c>
      <c r="S3377" t="str">
        <f>IF(Table19[[#This Row],[Language]]="English","English","Other language")</f>
        <v>English</v>
      </c>
      <c r="T3377">
        <f>Table19[[#This Row],[Gross Revenue]]-Table19[[#This Row],[Budget]]</f>
        <v>-1089280</v>
      </c>
      <c r="U3377" s="1">
        <f>(Table19[[#This Row],[Gross Revenue]]/Table19[[#This Row],[Budget]])-1</f>
        <v>-0.90773333333333328</v>
      </c>
      <c r="V3377" t="str">
        <f t="shared" si="120"/>
        <v>&lt;90 minutes</v>
      </c>
      <c r="W3377">
        <f>Table19[[#This Row],[Profit]]/Table19[[#This Row],[Budget]]*100</f>
        <v>-90.773333333333326</v>
      </c>
      <c r="X3377">
        <v>1637763</v>
      </c>
      <c r="Y3377">
        <v>0.19178668286445014</v>
      </c>
      <c r="Z3377" t="str">
        <f t="shared" si="122"/>
        <v>Low</v>
      </c>
    </row>
    <row r="3378" spans="1:26" x14ac:dyDescent="0.2">
      <c r="A3378" t="s">
        <v>4957</v>
      </c>
      <c r="B3378" t="s">
        <v>1442</v>
      </c>
      <c r="C3378" t="s">
        <v>1970</v>
      </c>
      <c r="D3378">
        <v>11000</v>
      </c>
      <c r="E3378">
        <v>11946</v>
      </c>
      <c r="F3378">
        <v>43</v>
      </c>
      <c r="G3378">
        <v>29000</v>
      </c>
      <c r="H3378">
        <v>6.4</v>
      </c>
      <c r="I3378">
        <v>462</v>
      </c>
      <c r="J3378">
        <v>95</v>
      </c>
      <c r="K3378">
        <v>54322273</v>
      </c>
      <c r="L3378">
        <v>17000000</v>
      </c>
      <c r="M3378" s="2">
        <f>VLOOKUP(A3378,Sheet2!$A$1:G7102,2,0)</f>
        <v>40916</v>
      </c>
      <c r="N3378" t="str">
        <f>VLOOKUP(A3378,Sheet2!$A$1:G7102,3,0)</f>
        <v>Color</v>
      </c>
      <c r="O3378" t="str">
        <f>VLOOKUP(A3378,Sheet2!$A$1:G7102,4,0)</f>
        <v>Drama</v>
      </c>
      <c r="P3378" t="str">
        <f>VLOOKUP(A3378,Sheet2!$A$1:G7102,5,0)</f>
        <v>English</v>
      </c>
      <c r="Q3378" t="str">
        <f>VLOOKUP(A3378,Sheet2!$A$1:G7102,6,0)</f>
        <v>UK</v>
      </c>
      <c r="R3378" t="str">
        <f>VLOOKUP(A3378,Sheet2!$A$1:G7102,7,0)</f>
        <v>PG-13</v>
      </c>
      <c r="S3378" t="str">
        <f>IF(Table19[[#This Row],[Language]]="English","English","Other language")</f>
        <v>English</v>
      </c>
      <c r="T3378">
        <f>Table19[[#This Row],[Gross Revenue]]-Table19[[#This Row],[Budget]]</f>
        <v>37322273</v>
      </c>
      <c r="U3378" s="1">
        <f>(Table19[[#This Row],[Gross Revenue]]/Table19[[#This Row],[Budget]])-1</f>
        <v>2.1954278235294118</v>
      </c>
      <c r="V3378" t="str">
        <f t="shared" si="120"/>
        <v>90-110 minutes</v>
      </c>
      <c r="W3378">
        <f>Table19[[#This Row],[Profit]]/Table19[[#This Row],[Budget]]*100</f>
        <v>219.54278235294117</v>
      </c>
      <c r="X3378">
        <v>-434215.5</v>
      </c>
      <c r="Y3378">
        <v>-0.10115100772200772</v>
      </c>
      <c r="Z3378" t="str">
        <f t="shared" si="122"/>
        <v>Medium</v>
      </c>
    </row>
    <row r="3379" spans="1:26" x14ac:dyDescent="0.2">
      <c r="A3379" t="s">
        <v>3560</v>
      </c>
      <c r="B3379" t="s">
        <v>537</v>
      </c>
      <c r="C3379" t="s">
        <v>538</v>
      </c>
      <c r="D3379">
        <v>851</v>
      </c>
      <c r="E3379">
        <v>3485</v>
      </c>
      <c r="F3379">
        <v>15</v>
      </c>
      <c r="G3379">
        <v>0</v>
      </c>
      <c r="H3379">
        <v>4.9000000000000004</v>
      </c>
      <c r="I3379">
        <v>124</v>
      </c>
      <c r="J3379">
        <v>114</v>
      </c>
      <c r="K3379">
        <v>26896744</v>
      </c>
      <c r="L3379">
        <v>16500000</v>
      </c>
      <c r="M3379" s="2">
        <f>VLOOKUP(A3379,Sheet2!$A$1:G7103,2,0)</f>
        <v>39566</v>
      </c>
      <c r="N3379" t="str">
        <f>VLOOKUP(A3379,Sheet2!$A$1:G7103,3,0)</f>
        <v>Color</v>
      </c>
      <c r="O3379" t="str">
        <f>VLOOKUP(A3379,Sheet2!$A$1:G7103,4,0)</f>
        <v>Comedy</v>
      </c>
      <c r="P3379" t="str">
        <f>VLOOKUP(A3379,Sheet2!$A$1:G7103,5,0)</f>
        <v>English</v>
      </c>
      <c r="Q3379" t="str">
        <f>VLOOKUP(A3379,Sheet2!$A$1:G7103,6,0)</f>
        <v>USA</v>
      </c>
      <c r="R3379" t="str">
        <f>VLOOKUP(A3379,Sheet2!$A$1:G7103,7,0)</f>
        <v>PG-13</v>
      </c>
      <c r="S3379" t="str">
        <f>IF(Table19[[#This Row],[Language]]="English","English","Other language")</f>
        <v>English</v>
      </c>
      <c r="T3379">
        <f>Table19[[#This Row],[Gross Revenue]]-Table19[[#This Row],[Budget]]</f>
        <v>10396744</v>
      </c>
      <c r="U3379" s="1">
        <f>(Table19[[#This Row],[Gross Revenue]]/Table19[[#This Row],[Budget]])-1</f>
        <v>0.63010569696969698</v>
      </c>
      <c r="V3379" t="str">
        <f t="shared" si="120"/>
        <v>111-130 minutes</v>
      </c>
      <c r="W3379">
        <f>Table19[[#This Row],[Profit]]/Table19[[#This Row],[Budget]]*100</f>
        <v>63.010569696969696</v>
      </c>
      <c r="X3379">
        <v>1637763</v>
      </c>
      <c r="Y3379">
        <v>0.19178668286445014</v>
      </c>
      <c r="Z3379" t="str">
        <f t="shared" si="122"/>
        <v>Medium</v>
      </c>
    </row>
    <row r="3380" spans="1:26" x14ac:dyDescent="0.2">
      <c r="A3380" t="s">
        <v>5718</v>
      </c>
      <c r="B3380" t="s">
        <v>768</v>
      </c>
      <c r="C3380" t="s">
        <v>534</v>
      </c>
      <c r="D3380">
        <v>865</v>
      </c>
      <c r="E3380">
        <v>2724</v>
      </c>
      <c r="F3380">
        <v>44</v>
      </c>
      <c r="G3380">
        <v>990</v>
      </c>
      <c r="H3380">
        <v>6.9</v>
      </c>
      <c r="I3380">
        <v>18</v>
      </c>
      <c r="J3380">
        <v>106</v>
      </c>
      <c r="K3380">
        <v>25047631</v>
      </c>
      <c r="L3380">
        <v>6000000</v>
      </c>
      <c r="M3380" s="2">
        <f>VLOOKUP(A3380,Sheet2!$A$1:G7104,2,0)</f>
        <v>36236</v>
      </c>
      <c r="N3380" t="str">
        <f>VLOOKUP(A3380,Sheet2!$A$1:G7104,3,0)</f>
        <v>Color</v>
      </c>
      <c r="O3380" t="str">
        <f>VLOOKUP(A3380,Sheet2!$A$1:G7104,4,0)</f>
        <v>Comedy</v>
      </c>
      <c r="P3380" t="str">
        <f>VLOOKUP(A3380,Sheet2!$A$1:G7104,5,0)</f>
        <v>English</v>
      </c>
      <c r="Q3380" t="str">
        <f>VLOOKUP(A3380,Sheet2!$A$1:G7104,6,0)</f>
        <v>USA</v>
      </c>
      <c r="R3380" t="str">
        <f>VLOOKUP(A3380,Sheet2!$A$1:G7104,7,0)</f>
        <v>R</v>
      </c>
      <c r="S3380" t="str">
        <f>IF(Table19[[#This Row],[Language]]="English","English","Other language")</f>
        <v>English</v>
      </c>
      <c r="T3380">
        <f>Table19[[#This Row],[Gross Revenue]]-Table19[[#This Row],[Budget]]</f>
        <v>19047631</v>
      </c>
      <c r="U3380" s="1">
        <f>(Table19[[#This Row],[Gross Revenue]]/Table19[[#This Row],[Budget]])-1</f>
        <v>3.1746051666666668</v>
      </c>
      <c r="V3380" t="str">
        <f t="shared" si="120"/>
        <v>90-110 minutes</v>
      </c>
      <c r="W3380">
        <f>Table19[[#This Row],[Profit]]/Table19[[#This Row],[Budget]]*100</f>
        <v>317.46051666666671</v>
      </c>
      <c r="X3380">
        <v>1637763</v>
      </c>
      <c r="Y3380">
        <v>0.19178668286445014</v>
      </c>
      <c r="Z3380" t="str">
        <f t="shared" si="122"/>
        <v>Low</v>
      </c>
    </row>
    <row r="3381" spans="1:26" x14ac:dyDescent="0.2">
      <c r="A3381" t="s">
        <v>5980</v>
      </c>
      <c r="B3381" t="s">
        <v>661</v>
      </c>
      <c r="C3381" t="s">
        <v>2652</v>
      </c>
      <c r="D3381">
        <v>24000</v>
      </c>
      <c r="E3381">
        <v>51355</v>
      </c>
      <c r="F3381">
        <v>49</v>
      </c>
      <c r="G3381">
        <v>21000</v>
      </c>
      <c r="H3381">
        <v>7.1</v>
      </c>
      <c r="I3381">
        <v>216</v>
      </c>
      <c r="J3381">
        <v>102</v>
      </c>
      <c r="K3381">
        <v>11434867</v>
      </c>
      <c r="L3381">
        <v>6000000</v>
      </c>
      <c r="M3381" s="2">
        <f>VLOOKUP(A3381,Sheet2!$A$1:G7105,2,0)</f>
        <v>41216</v>
      </c>
      <c r="N3381" t="str">
        <f>VLOOKUP(A3381,Sheet2!$A$1:G7105,3,0)</f>
        <v>Color</v>
      </c>
      <c r="O3381" t="str">
        <f>VLOOKUP(A3381,Sheet2!$A$1:G7105,4,0)</f>
        <v>Drama</v>
      </c>
      <c r="P3381" t="str">
        <f>VLOOKUP(A3381,Sheet2!$A$1:G7105,5,0)</f>
        <v>English</v>
      </c>
      <c r="Q3381" t="str">
        <f>VLOOKUP(A3381,Sheet2!$A$1:G7105,6,0)</f>
        <v>USA</v>
      </c>
      <c r="R3381" t="str">
        <f>VLOOKUP(A3381,Sheet2!$A$1:G7105,7,0)</f>
        <v>PG-13</v>
      </c>
      <c r="S3381" t="str">
        <f>IF(Table19[[#This Row],[Language]]="English","English","Other language")</f>
        <v>English</v>
      </c>
      <c r="T3381">
        <f>Table19[[#This Row],[Gross Revenue]]-Table19[[#This Row],[Budget]]</f>
        <v>5434867</v>
      </c>
      <c r="U3381" s="1">
        <f>(Table19[[#This Row],[Gross Revenue]]/Table19[[#This Row],[Budget]])-1</f>
        <v>0.90581116666666661</v>
      </c>
      <c r="V3381" t="str">
        <f t="shared" si="120"/>
        <v>90-110 minutes</v>
      </c>
      <c r="W3381">
        <f>Table19[[#This Row],[Profit]]/Table19[[#This Row],[Budget]]*100</f>
        <v>90.581116666666659</v>
      </c>
      <c r="X3381">
        <v>-434215.5</v>
      </c>
      <c r="Y3381">
        <v>-0.10115100772200772</v>
      </c>
      <c r="Z3381" t="str">
        <f t="shared" si="122"/>
        <v>Low</v>
      </c>
    </row>
    <row r="3382" spans="1:26" x14ac:dyDescent="0.2">
      <c r="A3382" t="s">
        <v>5638</v>
      </c>
      <c r="B3382" t="s">
        <v>2436</v>
      </c>
      <c r="C3382" t="s">
        <v>2437</v>
      </c>
      <c r="D3382">
        <v>373</v>
      </c>
      <c r="E3382">
        <v>1233</v>
      </c>
      <c r="F3382">
        <v>0</v>
      </c>
      <c r="G3382">
        <v>31</v>
      </c>
      <c r="H3382">
        <v>6.9</v>
      </c>
      <c r="I3382">
        <v>6</v>
      </c>
      <c r="J3382">
        <v>118</v>
      </c>
      <c r="K3382">
        <v>3347439</v>
      </c>
      <c r="L3382">
        <v>7500000</v>
      </c>
      <c r="M3382" s="2">
        <f>VLOOKUP(A3382,Sheet2!$A$1:G7106,2,0)</f>
        <v>38134</v>
      </c>
      <c r="N3382" t="str">
        <f>VLOOKUP(A3382,Sheet2!$A$1:G7106,3,0)</f>
        <v>Color</v>
      </c>
      <c r="O3382" t="str">
        <f>VLOOKUP(A3382,Sheet2!$A$1:G7106,4,0)</f>
        <v>Drama</v>
      </c>
      <c r="P3382" t="str">
        <f>VLOOKUP(A3382,Sheet2!$A$1:G7106,5,0)</f>
        <v>English</v>
      </c>
      <c r="Q3382" t="str">
        <f>VLOOKUP(A3382,Sheet2!$A$1:G7106,6,0)</f>
        <v>USA</v>
      </c>
      <c r="R3382" t="str">
        <f>VLOOKUP(A3382,Sheet2!$A$1:G7106,7,0)</f>
        <v>PG</v>
      </c>
      <c r="S3382" t="str">
        <f>IF(Table19[[#This Row],[Language]]="English","English","Other language")</f>
        <v>English</v>
      </c>
      <c r="T3382">
        <f>Table19[[#This Row],[Gross Revenue]]-Table19[[#This Row],[Budget]]</f>
        <v>-4152561</v>
      </c>
      <c r="U3382" s="1">
        <f>(Table19[[#This Row],[Gross Revenue]]/Table19[[#This Row],[Budget]])-1</f>
        <v>-0.55367480000000002</v>
      </c>
      <c r="V3382" t="str">
        <f t="shared" si="120"/>
        <v>111-130 minutes</v>
      </c>
      <c r="W3382">
        <f>Table19[[#This Row],[Profit]]/Table19[[#This Row],[Budget]]*100</f>
        <v>-55.36748</v>
      </c>
      <c r="X3382">
        <v>-434215.5</v>
      </c>
      <c r="Y3382">
        <v>-0.10115100772200772</v>
      </c>
      <c r="Z3382" t="str">
        <f t="shared" si="122"/>
        <v>Low</v>
      </c>
    </row>
    <row r="3383" spans="1:26" x14ac:dyDescent="0.2">
      <c r="A3383" t="s">
        <v>5165</v>
      </c>
      <c r="B3383" t="s">
        <v>2134</v>
      </c>
      <c r="C3383" t="s">
        <v>2135</v>
      </c>
      <c r="D3383">
        <v>1000</v>
      </c>
      <c r="E3383">
        <v>1942</v>
      </c>
      <c r="F3383">
        <v>0</v>
      </c>
      <c r="G3383">
        <v>19</v>
      </c>
      <c r="H3383">
        <v>6.6</v>
      </c>
      <c r="I3383">
        <v>4</v>
      </c>
      <c r="J3383">
        <v>100</v>
      </c>
      <c r="K3383">
        <v>2024854</v>
      </c>
      <c r="L3383">
        <v>6500000</v>
      </c>
      <c r="M3383" s="2">
        <f>VLOOKUP(A3383,Sheet2!$A$1:G7107,2,0)</f>
        <v>38420</v>
      </c>
      <c r="N3383" t="str">
        <f>VLOOKUP(A3383,Sheet2!$A$1:G7107,3,0)</f>
        <v>Color</v>
      </c>
      <c r="O3383" t="str">
        <f>VLOOKUP(A3383,Sheet2!$A$1:G7107,4,0)</f>
        <v>Drama</v>
      </c>
      <c r="P3383" t="str">
        <f>VLOOKUP(A3383,Sheet2!$A$1:G7107,5,0)</f>
        <v>English</v>
      </c>
      <c r="Q3383" t="str">
        <f>VLOOKUP(A3383,Sheet2!$A$1:G7107,6,0)</f>
        <v>USA</v>
      </c>
      <c r="R3383" t="str">
        <f>VLOOKUP(A3383,Sheet2!$A$1:G7107,7,0)</f>
        <v>PG-13</v>
      </c>
      <c r="S3383" t="str">
        <f>IF(Table19[[#This Row],[Language]]="English","English","Other language")</f>
        <v>English</v>
      </c>
      <c r="T3383">
        <f>Table19[[#This Row],[Gross Revenue]]-Table19[[#This Row],[Budget]]</f>
        <v>-4475146</v>
      </c>
      <c r="U3383" s="1">
        <f>(Table19[[#This Row],[Gross Revenue]]/Table19[[#This Row],[Budget]])-1</f>
        <v>-0.68848399999999998</v>
      </c>
      <c r="V3383" t="str">
        <f t="shared" si="120"/>
        <v>90-110 minutes</v>
      </c>
      <c r="W3383">
        <f>Table19[[#This Row],[Profit]]/Table19[[#This Row],[Budget]]*100</f>
        <v>-68.848399999999998</v>
      </c>
      <c r="X3383">
        <v>-434215.5</v>
      </c>
      <c r="Y3383">
        <v>-0.10115100772200772</v>
      </c>
      <c r="Z3383" t="str">
        <f t="shared" si="122"/>
        <v>Low</v>
      </c>
    </row>
    <row r="3384" spans="1:26" x14ac:dyDescent="0.2">
      <c r="A3384" t="s">
        <v>4892</v>
      </c>
      <c r="B3384" t="s">
        <v>1931</v>
      </c>
      <c r="C3384" t="s">
        <v>1819</v>
      </c>
      <c r="D3384">
        <v>766</v>
      </c>
      <c r="E3384">
        <v>2037</v>
      </c>
      <c r="F3384">
        <v>150</v>
      </c>
      <c r="G3384">
        <v>2000</v>
      </c>
      <c r="H3384">
        <v>6.4</v>
      </c>
      <c r="I3384">
        <v>197</v>
      </c>
      <c r="J3384">
        <v>128</v>
      </c>
      <c r="K3384">
        <v>126930660</v>
      </c>
      <c r="L3384">
        <v>135000000</v>
      </c>
      <c r="M3384" s="2">
        <f>VLOOKUP(A3384,Sheet2!$A$1:G7108,2,0)</f>
        <v>36299</v>
      </c>
      <c r="N3384" t="str">
        <f>VLOOKUP(A3384,Sheet2!$A$1:G7108,3,0)</f>
        <v>Color</v>
      </c>
      <c r="O3384" t="str">
        <f>VLOOKUP(A3384,Sheet2!$A$1:G7108,4,0)</f>
        <v>Action</v>
      </c>
      <c r="P3384" t="str">
        <f>VLOOKUP(A3384,Sheet2!$A$1:G7108,5,0)</f>
        <v>English</v>
      </c>
      <c r="Q3384" t="str">
        <f>VLOOKUP(A3384,Sheet2!$A$1:G7108,6,0)</f>
        <v>UK</v>
      </c>
      <c r="R3384" t="str">
        <f>VLOOKUP(A3384,Sheet2!$A$1:G7108,7,0)</f>
        <v>PG-13</v>
      </c>
      <c r="S3384" t="str">
        <f>IF(Table19[[#This Row],[Language]]="English","English","Other language")</f>
        <v>English</v>
      </c>
      <c r="T3384">
        <f>Table19[[#This Row],[Gross Revenue]]-Table19[[#This Row],[Budget]]</f>
        <v>-8069340</v>
      </c>
      <c r="U3384" s="1">
        <f>(Table19[[#This Row],[Gross Revenue]]/Table19[[#This Row],[Budget]])-1</f>
        <v>-5.9772888888888875E-2</v>
      </c>
      <c r="V3384" t="str">
        <f t="shared" si="120"/>
        <v>111-130 minutes</v>
      </c>
      <c r="W3384">
        <f>Table19[[#This Row],[Profit]]/Table19[[#This Row],[Budget]]*100</f>
        <v>-5.9772888888888893</v>
      </c>
      <c r="X3384">
        <v>-1289919.5</v>
      </c>
      <c r="Y3384">
        <v>-4.8151417500000002E-2</v>
      </c>
      <c r="Z3384" t="str">
        <f t="shared" si="122"/>
        <v>High</v>
      </c>
    </row>
    <row r="3385" spans="1:26" x14ac:dyDescent="0.2">
      <c r="A3385" t="s">
        <v>5814</v>
      </c>
      <c r="B3385" t="s">
        <v>2551</v>
      </c>
      <c r="C3385" t="s">
        <v>2552</v>
      </c>
      <c r="D3385">
        <v>177</v>
      </c>
      <c r="E3385">
        <v>278</v>
      </c>
      <c r="F3385">
        <v>1000</v>
      </c>
      <c r="G3385">
        <v>49000</v>
      </c>
      <c r="H3385">
        <v>7</v>
      </c>
      <c r="I3385">
        <v>427</v>
      </c>
      <c r="J3385">
        <v>109</v>
      </c>
      <c r="K3385">
        <v>26003149</v>
      </c>
      <c r="L3385">
        <v>20000000</v>
      </c>
      <c r="M3385" s="2">
        <f>VLOOKUP(A3385,Sheet2!$A$1:G7109,2,0)</f>
        <v>41347</v>
      </c>
      <c r="N3385" t="str">
        <f>VLOOKUP(A3385,Sheet2!$A$1:G7109,3,0)</f>
        <v>Color</v>
      </c>
      <c r="O3385" t="str">
        <f>VLOOKUP(A3385,Sheet2!$A$1:G7109,4,0)</f>
        <v>Action</v>
      </c>
      <c r="P3385" t="str">
        <f>VLOOKUP(A3385,Sheet2!$A$1:G7109,5,0)</f>
        <v>English</v>
      </c>
      <c r="Q3385" t="str">
        <f>VLOOKUP(A3385,Sheet2!$A$1:G7109,6,0)</f>
        <v>UK</v>
      </c>
      <c r="R3385" t="str">
        <f>VLOOKUP(A3385,Sheet2!$A$1:G7109,7,0)</f>
        <v>R</v>
      </c>
      <c r="S3385" t="str">
        <f>IF(Table19[[#This Row],[Language]]="English","English","Other language")</f>
        <v>English</v>
      </c>
      <c r="T3385">
        <f>Table19[[#This Row],[Gross Revenue]]-Table19[[#This Row],[Budget]]</f>
        <v>6003149</v>
      </c>
      <c r="U3385" s="1">
        <f>(Table19[[#This Row],[Gross Revenue]]/Table19[[#This Row],[Budget]])-1</f>
        <v>0.30015744999999994</v>
      </c>
      <c r="V3385" t="str">
        <f t="shared" si="120"/>
        <v>90-110 minutes</v>
      </c>
      <c r="W3385">
        <f>Table19[[#This Row],[Profit]]/Table19[[#This Row],[Budget]]*100</f>
        <v>30.015744999999999</v>
      </c>
      <c r="X3385">
        <v>-1289919.5</v>
      </c>
      <c r="Y3385">
        <v>-4.8151417500000002E-2</v>
      </c>
      <c r="Z3385" t="str">
        <f t="shared" si="122"/>
        <v>Medium</v>
      </c>
    </row>
    <row r="3386" spans="1:26" x14ac:dyDescent="0.2">
      <c r="A3386" t="s">
        <v>6774</v>
      </c>
      <c r="B3386" t="s">
        <v>784</v>
      </c>
      <c r="C3386" t="s">
        <v>1252</v>
      </c>
      <c r="D3386">
        <v>12000</v>
      </c>
      <c r="E3386">
        <v>12574</v>
      </c>
      <c r="F3386">
        <v>79</v>
      </c>
      <c r="G3386">
        <v>11000</v>
      </c>
      <c r="H3386">
        <v>7.9</v>
      </c>
      <c r="I3386">
        <v>126</v>
      </c>
      <c r="J3386">
        <v>127</v>
      </c>
      <c r="K3386">
        <v>5128124</v>
      </c>
      <c r="L3386">
        <v>25000000</v>
      </c>
      <c r="M3386" s="2">
        <f>VLOOKUP(A3386,Sheet2!$A$1:G7110,2,0)</f>
        <v>38462</v>
      </c>
      <c r="N3386" t="str">
        <f>VLOOKUP(A3386,Sheet2!$A$1:G7110,3,0)</f>
        <v>Color</v>
      </c>
      <c r="O3386" t="str">
        <f>VLOOKUP(A3386,Sheet2!$A$1:G7110,4,0)</f>
        <v>Biography</v>
      </c>
      <c r="P3386" t="str">
        <f>VLOOKUP(A3386,Sheet2!$A$1:G7110,5,0)</f>
        <v>English</v>
      </c>
      <c r="Q3386" t="str">
        <f>VLOOKUP(A3386,Sheet2!$A$1:G7110,6,0)</f>
        <v>New Zealand</v>
      </c>
      <c r="R3386" t="str">
        <f>VLOOKUP(A3386,Sheet2!$A$1:G7110,7,0)</f>
        <v>PG-13</v>
      </c>
      <c r="S3386" t="str">
        <f>IF(Table19[[#This Row],[Language]]="English","English","Other language")</f>
        <v>English</v>
      </c>
      <c r="T3386">
        <f>Table19[[#This Row],[Gross Revenue]]-Table19[[#This Row],[Budget]]</f>
        <v>-19871876</v>
      </c>
      <c r="U3386" s="1">
        <f>(Table19[[#This Row],[Gross Revenue]]/Table19[[#This Row],[Budget]])-1</f>
        <v>-0.79487503999999998</v>
      </c>
      <c r="V3386" t="str">
        <f t="shared" si="120"/>
        <v>111-130 minutes</v>
      </c>
      <c r="W3386">
        <f>Table19[[#This Row],[Profit]]/Table19[[#This Row],[Budget]]*100</f>
        <v>-79.487504000000001</v>
      </c>
      <c r="X3386">
        <v>-1289919.5</v>
      </c>
      <c r="Y3386">
        <v>-4.8151417500000002E-2</v>
      </c>
      <c r="Z3386" t="str">
        <f t="shared" si="122"/>
        <v>Medium</v>
      </c>
    </row>
    <row r="3387" spans="1:26" x14ac:dyDescent="0.2">
      <c r="A3387" t="s">
        <v>4266</v>
      </c>
      <c r="B3387" t="s">
        <v>1388</v>
      </c>
      <c r="C3387" t="s">
        <v>1389</v>
      </c>
      <c r="D3387">
        <v>1000</v>
      </c>
      <c r="E3387">
        <v>2319</v>
      </c>
      <c r="F3387">
        <v>28</v>
      </c>
      <c r="G3387">
        <v>0</v>
      </c>
      <c r="H3387">
        <v>5.9</v>
      </c>
      <c r="I3387">
        <v>70</v>
      </c>
      <c r="J3387">
        <v>93</v>
      </c>
      <c r="K3387">
        <v>3500000</v>
      </c>
      <c r="L3387">
        <v>2700000</v>
      </c>
      <c r="M3387" s="2">
        <f>VLOOKUP(A3387,Sheet2!$A$1:G7111,2,0)</f>
        <v>31773</v>
      </c>
      <c r="N3387" t="str">
        <f>VLOOKUP(A3387,Sheet2!$A$1:G7111,3,0)</f>
        <v>Color</v>
      </c>
      <c r="O3387" t="str">
        <f>VLOOKUP(A3387,Sheet2!$A$1:G7111,4,0)</f>
        <v>Action</v>
      </c>
      <c r="P3387" t="str">
        <f>VLOOKUP(A3387,Sheet2!$A$1:G7111,5,0)</f>
        <v>English</v>
      </c>
      <c r="Q3387" t="str">
        <f>VLOOKUP(A3387,Sheet2!$A$1:G7111,6,0)</f>
        <v>USA</v>
      </c>
      <c r="R3387" t="str">
        <f>VLOOKUP(A3387,Sheet2!$A$1:G7111,7,0)</f>
        <v>R</v>
      </c>
      <c r="S3387" t="str">
        <f>IF(Table19[[#This Row],[Language]]="English","English","Other language")</f>
        <v>English</v>
      </c>
      <c r="T3387">
        <f>Table19[[#This Row],[Gross Revenue]]-Table19[[#This Row],[Budget]]</f>
        <v>800000</v>
      </c>
      <c r="U3387" s="1">
        <f>(Table19[[#This Row],[Gross Revenue]]/Table19[[#This Row],[Budget]])-1</f>
        <v>0.29629629629629628</v>
      </c>
      <c r="V3387" t="str">
        <f t="shared" si="120"/>
        <v>90-110 minutes</v>
      </c>
      <c r="W3387">
        <f>Table19[[#This Row],[Profit]]/Table19[[#This Row],[Budget]]*100</f>
        <v>29.629629629629626</v>
      </c>
      <c r="X3387">
        <v>-1289919.5</v>
      </c>
      <c r="Y3387">
        <v>-4.8151417500000002E-2</v>
      </c>
      <c r="Z3387" t="str">
        <f t="shared" si="122"/>
        <v>Low</v>
      </c>
    </row>
    <row r="3388" spans="1:26" x14ac:dyDescent="0.2">
      <c r="A3388" t="s">
        <v>6811</v>
      </c>
      <c r="B3388" t="s">
        <v>1603</v>
      </c>
      <c r="C3388" t="s">
        <v>1261</v>
      </c>
      <c r="D3388">
        <v>1000</v>
      </c>
      <c r="E3388">
        <v>1582</v>
      </c>
      <c r="F3388">
        <v>0</v>
      </c>
      <c r="G3388">
        <v>10000</v>
      </c>
      <c r="H3388">
        <v>7.9</v>
      </c>
      <c r="I3388">
        <v>391</v>
      </c>
      <c r="J3388">
        <v>109</v>
      </c>
      <c r="K3388">
        <v>26236603</v>
      </c>
      <c r="L3388">
        <v>6000000</v>
      </c>
      <c r="M3388" s="2">
        <f>VLOOKUP(A3388,Sheet2!$A$1:G7112,2,0)</f>
        <v>39768</v>
      </c>
      <c r="N3388" t="str">
        <f>VLOOKUP(A3388,Sheet2!$A$1:G7112,3,0)</f>
        <v>Color</v>
      </c>
      <c r="O3388" t="str">
        <f>VLOOKUP(A3388,Sheet2!$A$1:G7112,4,0)</f>
        <v>Drama</v>
      </c>
      <c r="P3388" t="str">
        <f>VLOOKUP(A3388,Sheet2!$A$1:G7112,5,0)</f>
        <v>English</v>
      </c>
      <c r="Q3388" t="str">
        <f>VLOOKUP(A3388,Sheet2!$A$1:G7112,6,0)</f>
        <v>USA</v>
      </c>
      <c r="R3388" t="str">
        <f>VLOOKUP(A3388,Sheet2!$A$1:G7112,7,0)</f>
        <v>R</v>
      </c>
      <c r="S3388" t="str">
        <f>IF(Table19[[#This Row],[Language]]="English","English","Other language")</f>
        <v>English</v>
      </c>
      <c r="T3388">
        <f>Table19[[#This Row],[Gross Revenue]]-Table19[[#This Row],[Budget]]</f>
        <v>20236603</v>
      </c>
      <c r="U3388" s="1">
        <f>(Table19[[#This Row],[Gross Revenue]]/Table19[[#This Row],[Budget]])-1</f>
        <v>3.3727671666666668</v>
      </c>
      <c r="V3388" t="str">
        <f t="shared" si="120"/>
        <v>90-110 minutes</v>
      </c>
      <c r="W3388">
        <f>Table19[[#This Row],[Profit]]/Table19[[#This Row],[Budget]]*100</f>
        <v>337.27671666666669</v>
      </c>
      <c r="X3388">
        <v>-434215.5</v>
      </c>
      <c r="Y3388">
        <v>-0.10115100772200772</v>
      </c>
      <c r="Z3388" t="str">
        <f t="shared" si="122"/>
        <v>Low</v>
      </c>
    </row>
    <row r="3389" spans="1:26" x14ac:dyDescent="0.2">
      <c r="A3389" t="s">
        <v>5813</v>
      </c>
      <c r="B3389" t="s">
        <v>790</v>
      </c>
      <c r="C3389" t="s">
        <v>462</v>
      </c>
      <c r="D3389">
        <v>940</v>
      </c>
      <c r="E3389">
        <v>4230</v>
      </c>
      <c r="F3389">
        <v>38</v>
      </c>
      <c r="G3389">
        <v>0</v>
      </c>
      <c r="H3389">
        <v>7</v>
      </c>
      <c r="I3389">
        <v>142</v>
      </c>
      <c r="J3389">
        <v>121</v>
      </c>
      <c r="K3389">
        <v>83892374</v>
      </c>
      <c r="L3389">
        <v>66000000</v>
      </c>
      <c r="M3389" s="2">
        <f>VLOOKUP(A3389,Sheet2!$A$1:G7113,2,0)</f>
        <v>36082</v>
      </c>
      <c r="N3389" t="str">
        <f>VLOOKUP(A3389,Sheet2!$A$1:G7113,3,0)</f>
        <v>Color</v>
      </c>
      <c r="O3389" t="str">
        <f>VLOOKUP(A3389,Sheet2!$A$1:G7113,4,0)</f>
        <v>Drama</v>
      </c>
      <c r="P3389" t="str">
        <f>VLOOKUP(A3389,Sheet2!$A$1:G7113,5,0)</f>
        <v>English</v>
      </c>
      <c r="Q3389" t="str">
        <f>VLOOKUP(A3389,Sheet2!$A$1:G7113,6,0)</f>
        <v>USA</v>
      </c>
      <c r="R3389" t="str">
        <f>VLOOKUP(A3389,Sheet2!$A$1:G7113,7,0)</f>
        <v>PG-13</v>
      </c>
      <c r="S3389" t="str">
        <f>IF(Table19[[#This Row],[Language]]="English","English","Other language")</f>
        <v>English</v>
      </c>
      <c r="T3389">
        <f>Table19[[#This Row],[Gross Revenue]]-Table19[[#This Row],[Budget]]</f>
        <v>17892374</v>
      </c>
      <c r="U3389" s="1">
        <f>(Table19[[#This Row],[Gross Revenue]]/Table19[[#This Row],[Budget]])-1</f>
        <v>0.27109657575757584</v>
      </c>
      <c r="V3389" t="str">
        <f t="shared" si="120"/>
        <v>111-130 minutes</v>
      </c>
      <c r="W3389">
        <f>Table19[[#This Row],[Profit]]/Table19[[#This Row],[Budget]]*100</f>
        <v>27.109657575757574</v>
      </c>
      <c r="X3389">
        <v>-434215.5</v>
      </c>
      <c r="Y3389">
        <v>-0.10115100772200772</v>
      </c>
      <c r="Z3389" t="str">
        <f t="shared" si="122"/>
        <v>High</v>
      </c>
    </row>
    <row r="3390" spans="1:26" x14ac:dyDescent="0.2">
      <c r="A3390" t="s">
        <v>4236</v>
      </c>
      <c r="B3390" t="s">
        <v>1364</v>
      </c>
      <c r="C3390" t="s">
        <v>1365</v>
      </c>
      <c r="D3390">
        <v>826</v>
      </c>
      <c r="E3390">
        <v>2351</v>
      </c>
      <c r="F3390">
        <v>251</v>
      </c>
      <c r="G3390">
        <v>0</v>
      </c>
      <c r="H3390">
        <v>5.9</v>
      </c>
      <c r="I3390">
        <v>270</v>
      </c>
      <c r="J3390">
        <v>108</v>
      </c>
      <c r="K3390">
        <v>20981633</v>
      </c>
      <c r="L3390">
        <v>30000000</v>
      </c>
      <c r="M3390" s="2">
        <f>VLOOKUP(A3390,Sheet2!$A$1:G7114,2,0)</f>
        <v>39793</v>
      </c>
      <c r="N3390" t="str">
        <f>VLOOKUP(A3390,Sheet2!$A$1:G7114,3,0)</f>
        <v>Color</v>
      </c>
      <c r="O3390" t="str">
        <f>VLOOKUP(A3390,Sheet2!$A$1:G7114,4,0)</f>
        <v>Drama</v>
      </c>
      <c r="P3390" t="str">
        <f>VLOOKUP(A3390,Sheet2!$A$1:G7114,5,0)</f>
        <v>English</v>
      </c>
      <c r="Q3390" t="str">
        <f>VLOOKUP(A3390,Sheet2!$A$1:G7114,6,0)</f>
        <v>USA</v>
      </c>
      <c r="R3390" t="str">
        <f>VLOOKUP(A3390,Sheet2!$A$1:G7114,7,0)</f>
        <v>PG-13</v>
      </c>
      <c r="S3390" t="str">
        <f>IF(Table19[[#This Row],[Language]]="English","English","Other language")</f>
        <v>English</v>
      </c>
      <c r="T3390">
        <f>Table19[[#This Row],[Gross Revenue]]-Table19[[#This Row],[Budget]]</f>
        <v>-9018367</v>
      </c>
      <c r="U3390" s="1">
        <f>(Table19[[#This Row],[Gross Revenue]]/Table19[[#This Row],[Budget]])-1</f>
        <v>-0.30061223333333331</v>
      </c>
      <c r="V3390" t="str">
        <f t="shared" si="120"/>
        <v>90-110 minutes</v>
      </c>
      <c r="W3390">
        <f>Table19[[#This Row],[Profit]]/Table19[[#This Row],[Budget]]*100</f>
        <v>-30.061223333333331</v>
      </c>
      <c r="X3390">
        <v>-434215.5</v>
      </c>
      <c r="Y3390">
        <v>-0.10115100772200772</v>
      </c>
      <c r="Z3390" t="str">
        <f t="shared" si="122"/>
        <v>Medium</v>
      </c>
    </row>
    <row r="3391" spans="1:26" x14ac:dyDescent="0.2">
      <c r="A3391" t="s">
        <v>6615</v>
      </c>
      <c r="B3391" t="s">
        <v>956</v>
      </c>
      <c r="C3391" t="s">
        <v>2123</v>
      </c>
      <c r="D3391">
        <v>9000</v>
      </c>
      <c r="E3391">
        <v>11433</v>
      </c>
      <c r="F3391">
        <v>115</v>
      </c>
      <c r="G3391">
        <v>401</v>
      </c>
      <c r="H3391">
        <v>6.4</v>
      </c>
      <c r="I3391">
        <v>93</v>
      </c>
      <c r="J3391">
        <v>115</v>
      </c>
      <c r="K3391">
        <v>882710</v>
      </c>
      <c r="L3391">
        <v>24000000</v>
      </c>
      <c r="M3391" s="2">
        <f>VLOOKUP(A3391,Sheet2!$A$1:G7115,2,0)</f>
        <v>36530</v>
      </c>
      <c r="N3391" t="str">
        <f>VLOOKUP(A3391,Sheet2!$A$1:G7115,3,0)</f>
        <v>Color</v>
      </c>
      <c r="O3391" t="str">
        <f>VLOOKUP(A3391,Sheet2!$A$1:G7115,4,0)</f>
        <v>Crime</v>
      </c>
      <c r="P3391" t="str">
        <f>VLOOKUP(A3391,Sheet2!$A$1:G7115,5,0)</f>
        <v>English</v>
      </c>
      <c r="Q3391" t="str">
        <f>VLOOKUP(A3391,Sheet2!$A$1:G7115,6,0)</f>
        <v>USA</v>
      </c>
      <c r="R3391" t="str">
        <f>VLOOKUP(A3391,Sheet2!$A$1:G7115,7,0)</f>
        <v>R</v>
      </c>
      <c r="S3391" t="str">
        <f>IF(Table19[[#This Row],[Language]]="English","English","Other language")</f>
        <v>English</v>
      </c>
      <c r="T3391">
        <f>Table19[[#This Row],[Gross Revenue]]-Table19[[#This Row],[Budget]]</f>
        <v>-23117290</v>
      </c>
      <c r="U3391" s="1">
        <f>(Table19[[#This Row],[Gross Revenue]]/Table19[[#This Row],[Budget]])-1</f>
        <v>-0.96322041666666669</v>
      </c>
      <c r="V3391" t="str">
        <f t="shared" si="120"/>
        <v>111-130 minutes</v>
      </c>
      <c r="W3391">
        <f>Table19[[#This Row],[Profit]]/Table19[[#This Row],[Budget]]*100</f>
        <v>-96.322041666666664</v>
      </c>
      <c r="X3391">
        <v>-74533.5</v>
      </c>
      <c r="Y3391">
        <v>-7.4856785714285719E-3</v>
      </c>
      <c r="Z3391" t="str">
        <f t="shared" si="122"/>
        <v>Medium</v>
      </c>
    </row>
    <row r="3392" spans="1:26" x14ac:dyDescent="0.2">
      <c r="A3392" t="s">
        <v>5468</v>
      </c>
      <c r="B3392" t="s">
        <v>718</v>
      </c>
      <c r="C3392" t="s">
        <v>2324</v>
      </c>
      <c r="D3392">
        <v>17000</v>
      </c>
      <c r="E3392">
        <v>30978</v>
      </c>
      <c r="F3392">
        <v>4</v>
      </c>
      <c r="G3392">
        <v>1000</v>
      </c>
      <c r="H3392">
        <v>6.8</v>
      </c>
      <c r="I3392">
        <v>60</v>
      </c>
      <c r="J3392">
        <v>102</v>
      </c>
      <c r="K3392">
        <v>317040</v>
      </c>
      <c r="L3392">
        <v>15500000</v>
      </c>
      <c r="M3392" s="2">
        <f>VLOOKUP(A3392,Sheet2!$A$1:G7116,2,0)</f>
        <v>39794</v>
      </c>
      <c r="N3392" t="str">
        <f>VLOOKUP(A3392,Sheet2!$A$1:G7116,3,0)</f>
        <v>Color</v>
      </c>
      <c r="O3392" t="str">
        <f>VLOOKUP(A3392,Sheet2!$A$1:G7116,4,0)</f>
        <v>Drama</v>
      </c>
      <c r="P3392" t="str">
        <f>VLOOKUP(A3392,Sheet2!$A$1:G7116,5,0)</f>
        <v>English</v>
      </c>
      <c r="Q3392" t="str">
        <f>VLOOKUP(A3392,Sheet2!$A$1:G7116,6,0)</f>
        <v>USA</v>
      </c>
      <c r="R3392" t="str">
        <f>VLOOKUP(A3392,Sheet2!$A$1:G7116,7,0)</f>
        <v>PG-13</v>
      </c>
      <c r="S3392" t="str">
        <f>IF(Table19[[#This Row],[Language]]="English","English","Other language")</f>
        <v>English</v>
      </c>
      <c r="T3392">
        <f>Table19[[#This Row],[Gross Revenue]]-Table19[[#This Row],[Budget]]</f>
        <v>-15182960</v>
      </c>
      <c r="U3392" s="1">
        <f>(Table19[[#This Row],[Gross Revenue]]/Table19[[#This Row],[Budget]])-1</f>
        <v>-0.97954580645161293</v>
      </c>
      <c r="V3392" t="str">
        <f t="shared" si="120"/>
        <v>90-110 minutes</v>
      </c>
      <c r="W3392">
        <f>Table19[[#This Row],[Profit]]/Table19[[#This Row],[Budget]]*100</f>
        <v>-97.954580645161286</v>
      </c>
      <c r="X3392">
        <v>-434215.5</v>
      </c>
      <c r="Y3392">
        <v>-0.10115100772200772</v>
      </c>
      <c r="Z3392" t="str">
        <f t="shared" si="122"/>
        <v>Medium</v>
      </c>
    </row>
    <row r="3393" spans="1:26" x14ac:dyDescent="0.2">
      <c r="A3393" t="s">
        <v>5881</v>
      </c>
      <c r="B3393" t="s">
        <v>338</v>
      </c>
      <c r="C3393" t="s">
        <v>1814</v>
      </c>
      <c r="D3393">
        <v>716</v>
      </c>
      <c r="E3393">
        <v>1843</v>
      </c>
      <c r="F3393">
        <v>0</v>
      </c>
      <c r="G3393">
        <v>5000</v>
      </c>
      <c r="H3393">
        <v>7.1</v>
      </c>
      <c r="I3393">
        <v>122</v>
      </c>
      <c r="J3393">
        <v>105</v>
      </c>
      <c r="K3393">
        <v>99462</v>
      </c>
      <c r="L3393">
        <v>33000000</v>
      </c>
      <c r="M3393" s="2">
        <f>VLOOKUP(A3393,Sheet2!$A$1:G7117,2,0)</f>
        <v>41478</v>
      </c>
      <c r="N3393" t="str">
        <f>VLOOKUP(A3393,Sheet2!$A$1:G7117,3,0)</f>
        <v>Color</v>
      </c>
      <c r="O3393" t="str">
        <f>VLOOKUP(A3393,Sheet2!$A$1:G7117,4,0)</f>
        <v>Action</v>
      </c>
      <c r="P3393" t="str">
        <f>VLOOKUP(A3393,Sheet2!$A$1:G7117,5,0)</f>
        <v>English</v>
      </c>
      <c r="Q3393" t="str">
        <f>VLOOKUP(A3393,Sheet2!$A$1:G7117,6,0)</f>
        <v>France</v>
      </c>
      <c r="R3393" t="str">
        <f>VLOOKUP(A3393,Sheet2!$A$1:G7117,7,0)</f>
        <v>PG</v>
      </c>
      <c r="S3393" t="str">
        <f>IF(Table19[[#This Row],[Language]]="English","English","Other language")</f>
        <v>English</v>
      </c>
      <c r="T3393">
        <f>Table19[[#This Row],[Gross Revenue]]-Table19[[#This Row],[Budget]]</f>
        <v>-32900538</v>
      </c>
      <c r="U3393" s="1">
        <f>(Table19[[#This Row],[Gross Revenue]]/Table19[[#This Row],[Budget]])-1</f>
        <v>-0.99698600000000004</v>
      </c>
      <c r="V3393" t="str">
        <f t="shared" si="120"/>
        <v>90-110 minutes</v>
      </c>
      <c r="W3393">
        <f>Table19[[#This Row],[Profit]]/Table19[[#This Row],[Budget]]*100</f>
        <v>-99.698599999999999</v>
      </c>
      <c r="X3393">
        <v>-1289919.5</v>
      </c>
      <c r="Y3393">
        <v>-4.8151417500000002E-2</v>
      </c>
      <c r="Z3393" t="str">
        <f t="shared" si="122"/>
        <v>Medium</v>
      </c>
    </row>
    <row r="3394" spans="1:26" x14ac:dyDescent="0.2">
      <c r="A3394" t="s">
        <v>6189</v>
      </c>
      <c r="B3394" t="s">
        <v>2656</v>
      </c>
      <c r="C3394" t="s">
        <v>2657</v>
      </c>
      <c r="D3394">
        <v>2000</v>
      </c>
      <c r="E3394">
        <v>5890</v>
      </c>
      <c r="F3394">
        <v>212</v>
      </c>
      <c r="G3394">
        <v>0</v>
      </c>
      <c r="H3394">
        <v>7.3</v>
      </c>
      <c r="I3394">
        <v>188</v>
      </c>
      <c r="J3394">
        <v>100</v>
      </c>
      <c r="K3394">
        <v>10991381</v>
      </c>
      <c r="L3394">
        <v>35000000</v>
      </c>
      <c r="M3394" s="2">
        <f>VLOOKUP(A3394,Sheet2!$A$1:G7118,2,0)</f>
        <v>40174</v>
      </c>
      <c r="N3394" t="str">
        <f>VLOOKUP(A3394,Sheet2!$A$1:G7118,3,0)</f>
        <v>Color</v>
      </c>
      <c r="O3394" t="str">
        <f>VLOOKUP(A3394,Sheet2!$A$1:G7118,4,0)</f>
        <v>Biography</v>
      </c>
      <c r="P3394" t="str">
        <f>VLOOKUP(A3394,Sheet2!$A$1:G7118,5,0)</f>
        <v>English</v>
      </c>
      <c r="Q3394" t="str">
        <f>VLOOKUP(A3394,Sheet2!$A$1:G7118,6,0)</f>
        <v>UK</v>
      </c>
      <c r="R3394" t="str">
        <f>VLOOKUP(A3394,Sheet2!$A$1:G7118,7,0)</f>
        <v>PG</v>
      </c>
      <c r="S3394" t="str">
        <f>IF(Table19[[#This Row],[Language]]="English","English","Other language")</f>
        <v>English</v>
      </c>
      <c r="T3394">
        <f>Table19[[#This Row],[Gross Revenue]]-Table19[[#This Row],[Budget]]</f>
        <v>-24008619</v>
      </c>
      <c r="U3394" s="1">
        <f>(Table19[[#This Row],[Gross Revenue]]/Table19[[#This Row],[Budget]])-1</f>
        <v>-0.68596054285714292</v>
      </c>
      <c r="V3394" t="str">
        <f t="shared" ref="V3394:V3457" si="123">IF(J3394="","",IF(J3394&lt;90,"&lt;90 minutes",IF(J3394&lt;=110,"90-110 minutes",IF(J3394&lt;=130,"111-130 minutes",IF(J3394&lt;=150,"131-150 minutes","&gt;150 minutes")))))</f>
        <v>90-110 minutes</v>
      </c>
      <c r="W3394">
        <f>Table19[[#This Row],[Profit]]/Table19[[#This Row],[Budget]]*100</f>
        <v>-68.596054285714274</v>
      </c>
      <c r="X3394">
        <v>-1289919.5</v>
      </c>
      <c r="Y3394">
        <v>-4.8151417500000002E-2</v>
      </c>
      <c r="Z3394" t="str">
        <f t="shared" ref="Z3394:Z3457" si="124">IF(L3394="","",IF(L3394&lt;=$AA$26,"Low",IF(L3394&lt;=$AA$28,"Medium","High")))</f>
        <v>Medium</v>
      </c>
    </row>
    <row r="3395" spans="1:26" x14ac:dyDescent="0.2">
      <c r="A3395" t="s">
        <v>4197</v>
      </c>
      <c r="B3395" t="s">
        <v>1319</v>
      </c>
      <c r="C3395" t="s">
        <v>617</v>
      </c>
      <c r="D3395">
        <v>877</v>
      </c>
      <c r="E3395">
        <v>3497</v>
      </c>
      <c r="F3395">
        <v>596</v>
      </c>
      <c r="G3395">
        <v>2000</v>
      </c>
      <c r="H3395">
        <v>5.9</v>
      </c>
      <c r="I3395">
        <v>77</v>
      </c>
      <c r="J3395">
        <v>102</v>
      </c>
      <c r="K3395">
        <v>1068392</v>
      </c>
      <c r="L3395">
        <v>36000000</v>
      </c>
      <c r="M3395" s="2">
        <f>VLOOKUP(A3395,Sheet2!$A$1:G7119,2,0)</f>
        <v>40551</v>
      </c>
      <c r="N3395" t="str">
        <f>VLOOKUP(A3395,Sheet2!$A$1:G7119,3,0)</f>
        <v>Color</v>
      </c>
      <c r="O3395" t="str">
        <f>VLOOKUP(A3395,Sheet2!$A$1:G7119,4,0)</f>
        <v>Biography</v>
      </c>
      <c r="P3395" t="str">
        <f>VLOOKUP(A3395,Sheet2!$A$1:G7119,5,0)</f>
        <v>English</v>
      </c>
      <c r="Q3395" t="str">
        <f>VLOOKUP(A3395,Sheet2!$A$1:G7119,6,0)</f>
        <v>Spain</v>
      </c>
      <c r="R3395" t="str">
        <f>VLOOKUP(A3395,Sheet2!$A$1:G7119,7,0)</f>
        <v>PG-13</v>
      </c>
      <c r="S3395" t="str">
        <f>IF(Table19[[#This Row],[Language]]="English","English","Other language")</f>
        <v>English</v>
      </c>
      <c r="T3395">
        <f>Table19[[#This Row],[Gross Revenue]]-Table19[[#This Row],[Budget]]</f>
        <v>-34931608</v>
      </c>
      <c r="U3395" s="1">
        <f>(Table19[[#This Row],[Gross Revenue]]/Table19[[#This Row],[Budget]])-1</f>
        <v>-0.97032244444444449</v>
      </c>
      <c r="V3395" t="str">
        <f t="shared" si="123"/>
        <v>90-110 minutes</v>
      </c>
      <c r="W3395">
        <f>Table19[[#This Row],[Profit]]/Table19[[#This Row],[Budget]]*100</f>
        <v>-97.032244444444444</v>
      </c>
      <c r="X3395">
        <v>-1289919.5</v>
      </c>
      <c r="Y3395">
        <v>-4.8151417500000002E-2</v>
      </c>
      <c r="Z3395" t="str">
        <f t="shared" si="124"/>
        <v>Medium</v>
      </c>
    </row>
    <row r="3396" spans="1:26" x14ac:dyDescent="0.2">
      <c r="A3396" t="s">
        <v>4829</v>
      </c>
      <c r="B3396" t="s">
        <v>1884</v>
      </c>
      <c r="C3396" t="s">
        <v>1885</v>
      </c>
      <c r="D3396">
        <v>665</v>
      </c>
      <c r="E3396">
        <v>2272</v>
      </c>
      <c r="F3396">
        <v>11</v>
      </c>
      <c r="G3396">
        <v>119</v>
      </c>
      <c r="H3396">
        <v>6.4</v>
      </c>
      <c r="I3396">
        <v>5</v>
      </c>
      <c r="J3396">
        <v>99</v>
      </c>
      <c r="K3396">
        <v>125169</v>
      </c>
      <c r="L3396">
        <v>10500000</v>
      </c>
      <c r="M3396" s="2">
        <f>VLOOKUP(A3396,Sheet2!$A$1:G7120,2,0)</f>
        <v>34421</v>
      </c>
      <c r="N3396" t="str">
        <f>VLOOKUP(A3396,Sheet2!$A$1:G7120,3,0)</f>
        <v>Color</v>
      </c>
      <c r="O3396" t="str">
        <f>VLOOKUP(A3396,Sheet2!$A$1:G7120,4,0)</f>
        <v>Comedy</v>
      </c>
      <c r="P3396" t="str">
        <f>VLOOKUP(A3396,Sheet2!$A$1:G7120,5,0)</f>
        <v>English</v>
      </c>
      <c r="Q3396" t="str">
        <f>VLOOKUP(A3396,Sheet2!$A$1:G7120,6,0)</f>
        <v>USA</v>
      </c>
      <c r="R3396" t="str">
        <f>VLOOKUP(A3396,Sheet2!$A$1:G7120,7,0)</f>
        <v>R</v>
      </c>
      <c r="S3396" t="str">
        <f>IF(Table19[[#This Row],[Language]]="English","English","Other language")</f>
        <v>English</v>
      </c>
      <c r="T3396">
        <f>Table19[[#This Row],[Gross Revenue]]-Table19[[#This Row],[Budget]]</f>
        <v>-10374831</v>
      </c>
      <c r="U3396" s="1">
        <f>(Table19[[#This Row],[Gross Revenue]]/Table19[[#This Row],[Budget]])-1</f>
        <v>-0.98807914285714282</v>
      </c>
      <c r="V3396" t="str">
        <f t="shared" si="123"/>
        <v>90-110 minutes</v>
      </c>
      <c r="W3396">
        <f>Table19[[#This Row],[Profit]]/Table19[[#This Row],[Budget]]*100</f>
        <v>-98.807914285714276</v>
      </c>
      <c r="X3396">
        <v>1637763</v>
      </c>
      <c r="Y3396">
        <v>0.19178668286445014</v>
      </c>
      <c r="Z3396" t="str">
        <f t="shared" si="124"/>
        <v>Low</v>
      </c>
    </row>
    <row r="3397" spans="1:26" x14ac:dyDescent="0.2">
      <c r="A3397" t="s">
        <v>6888</v>
      </c>
      <c r="B3397" t="s">
        <v>3173</v>
      </c>
      <c r="C3397" t="s">
        <v>2235</v>
      </c>
      <c r="D3397">
        <v>272</v>
      </c>
      <c r="E3397">
        <v>533</v>
      </c>
      <c r="F3397">
        <v>0</v>
      </c>
      <c r="G3397">
        <v>16000</v>
      </c>
      <c r="H3397">
        <v>8.1</v>
      </c>
      <c r="I3397">
        <v>398</v>
      </c>
      <c r="J3397">
        <v>158</v>
      </c>
      <c r="K3397">
        <v>40218903</v>
      </c>
      <c r="L3397">
        <v>25000000</v>
      </c>
      <c r="M3397" s="2">
        <f>VLOOKUP(A3397,Sheet2!$A$1:G7121,2,0)</f>
        <v>39313</v>
      </c>
      <c r="N3397" t="str">
        <f>VLOOKUP(A3397,Sheet2!$A$1:G7121,3,0)</f>
        <v>Color</v>
      </c>
      <c r="O3397" t="str">
        <f>VLOOKUP(A3397,Sheet2!$A$1:G7121,4,0)</f>
        <v>Drama</v>
      </c>
      <c r="P3397" t="str">
        <f>VLOOKUP(A3397,Sheet2!$A$1:G7121,5,0)</f>
        <v>English</v>
      </c>
      <c r="Q3397" t="str">
        <f>VLOOKUP(A3397,Sheet2!$A$1:G7121,6,0)</f>
        <v>USA</v>
      </c>
      <c r="R3397" t="str">
        <f>VLOOKUP(A3397,Sheet2!$A$1:G7121,7,0)</f>
        <v>R</v>
      </c>
      <c r="S3397" t="str">
        <f>IF(Table19[[#This Row],[Language]]="English","English","Other language")</f>
        <v>English</v>
      </c>
      <c r="T3397">
        <f>Table19[[#This Row],[Gross Revenue]]-Table19[[#This Row],[Budget]]</f>
        <v>15218903</v>
      </c>
      <c r="U3397" s="1">
        <f>(Table19[[#This Row],[Gross Revenue]]/Table19[[#This Row],[Budget]])-1</f>
        <v>0.60875612000000001</v>
      </c>
      <c r="V3397" t="str">
        <f t="shared" si="123"/>
        <v>&gt;150 minutes</v>
      </c>
      <c r="W3397">
        <f>Table19[[#This Row],[Profit]]/Table19[[#This Row],[Budget]]*100</f>
        <v>60.875612000000004</v>
      </c>
      <c r="X3397">
        <v>-434215.5</v>
      </c>
      <c r="Y3397">
        <v>-0.10115100772200772</v>
      </c>
      <c r="Z3397" t="str">
        <f t="shared" si="124"/>
        <v>Medium</v>
      </c>
    </row>
    <row r="3398" spans="1:26" x14ac:dyDescent="0.2">
      <c r="A3398" t="s">
        <v>6012</v>
      </c>
      <c r="B3398" t="s">
        <v>1159</v>
      </c>
      <c r="C3398" t="s">
        <v>1193</v>
      </c>
      <c r="D3398">
        <v>931</v>
      </c>
      <c r="E3398">
        <v>4664</v>
      </c>
      <c r="F3398">
        <v>101</v>
      </c>
      <c r="G3398">
        <v>0</v>
      </c>
      <c r="H3398">
        <v>7.1</v>
      </c>
      <c r="I3398">
        <v>171</v>
      </c>
      <c r="J3398">
        <v>107</v>
      </c>
      <c r="K3398">
        <v>176483808</v>
      </c>
      <c r="L3398">
        <v>23000000</v>
      </c>
      <c r="M3398" s="2">
        <f>VLOOKUP(A3398,Sheet2!$A$1:G7122,2,0)</f>
        <v>36055</v>
      </c>
      <c r="N3398" t="str">
        <f>VLOOKUP(A3398,Sheet2!$A$1:G7122,3,0)</f>
        <v>Color</v>
      </c>
      <c r="O3398" t="str">
        <f>VLOOKUP(A3398,Sheet2!$A$1:G7122,4,0)</f>
        <v>Comedy</v>
      </c>
      <c r="P3398" t="str">
        <f>VLOOKUP(A3398,Sheet2!$A$1:G7122,5,0)</f>
        <v>English</v>
      </c>
      <c r="Q3398" t="str">
        <f>VLOOKUP(A3398,Sheet2!$A$1:G7122,6,0)</f>
        <v>USA</v>
      </c>
      <c r="R3398" t="str">
        <f>VLOOKUP(A3398,Sheet2!$A$1:G7122,7,0)</f>
        <v>R</v>
      </c>
      <c r="S3398" t="str">
        <f>IF(Table19[[#This Row],[Language]]="English","English","Other language")</f>
        <v>English</v>
      </c>
      <c r="T3398">
        <f>Table19[[#This Row],[Gross Revenue]]-Table19[[#This Row],[Budget]]</f>
        <v>153483808</v>
      </c>
      <c r="U3398" s="1">
        <f>(Table19[[#This Row],[Gross Revenue]]/Table19[[#This Row],[Budget]])-1</f>
        <v>6.6732090434782609</v>
      </c>
      <c r="V3398" t="str">
        <f t="shared" si="123"/>
        <v>90-110 minutes</v>
      </c>
      <c r="W3398">
        <f>Table19[[#This Row],[Profit]]/Table19[[#This Row],[Budget]]*100</f>
        <v>667.32090434782606</v>
      </c>
      <c r="X3398">
        <v>1637763</v>
      </c>
      <c r="Y3398">
        <v>0.19178668286445014</v>
      </c>
      <c r="Z3398" t="str">
        <f t="shared" si="124"/>
        <v>Medium</v>
      </c>
    </row>
    <row r="3399" spans="1:26" x14ac:dyDescent="0.2">
      <c r="A3399" t="s">
        <v>3520</v>
      </c>
      <c r="B3399" t="s">
        <v>471</v>
      </c>
      <c r="C3399" t="s">
        <v>472</v>
      </c>
      <c r="D3399">
        <v>1000</v>
      </c>
      <c r="E3399">
        <v>4060</v>
      </c>
      <c r="F3399">
        <v>11</v>
      </c>
      <c r="G3399">
        <v>814</v>
      </c>
      <c r="H3399">
        <v>4.8</v>
      </c>
      <c r="I3399">
        <v>81</v>
      </c>
      <c r="J3399">
        <v>89</v>
      </c>
      <c r="K3399">
        <v>12693621</v>
      </c>
      <c r="L3399">
        <v>17000000</v>
      </c>
      <c r="M3399" s="2">
        <f>VLOOKUP(A3399,Sheet2!$A$1:G7123,2,0)</f>
        <v>37559</v>
      </c>
      <c r="N3399" t="str">
        <f>VLOOKUP(A3399,Sheet2!$A$1:G7123,3,0)</f>
        <v>Color</v>
      </c>
      <c r="O3399" t="str">
        <f>VLOOKUP(A3399,Sheet2!$A$1:G7123,4,0)</f>
        <v>Horror</v>
      </c>
      <c r="P3399" t="str">
        <f>VLOOKUP(A3399,Sheet2!$A$1:G7123,5,0)</f>
        <v>English</v>
      </c>
      <c r="Q3399" t="str">
        <f>VLOOKUP(A3399,Sheet2!$A$1:G7123,6,0)</f>
        <v>USA</v>
      </c>
      <c r="R3399" t="str">
        <f>VLOOKUP(A3399,Sheet2!$A$1:G7123,7,0)</f>
        <v>PG-13</v>
      </c>
      <c r="S3399" t="str">
        <f>IF(Table19[[#This Row],[Language]]="English","English","Other language")</f>
        <v>English</v>
      </c>
      <c r="T3399">
        <f>Table19[[#This Row],[Gross Revenue]]-Table19[[#This Row],[Budget]]</f>
        <v>-4306379</v>
      </c>
      <c r="U3399" s="1">
        <f>(Table19[[#This Row],[Gross Revenue]]/Table19[[#This Row],[Budget]])-1</f>
        <v>-0.25331641176470587</v>
      </c>
      <c r="V3399" t="str">
        <f t="shared" si="123"/>
        <v>&lt;90 minutes</v>
      </c>
      <c r="W3399">
        <f>Table19[[#This Row],[Profit]]/Table19[[#This Row],[Budget]]*100</f>
        <v>-25.331641176470587</v>
      </c>
      <c r="X3399">
        <v>16235088</v>
      </c>
      <c r="Y3399">
        <v>1.1909079499999999</v>
      </c>
      <c r="Z3399" t="str">
        <f t="shared" si="124"/>
        <v>Medium</v>
      </c>
    </row>
    <row r="3400" spans="1:26" x14ac:dyDescent="0.2">
      <c r="A3400" t="s">
        <v>6272</v>
      </c>
      <c r="B3400" t="s">
        <v>2841</v>
      </c>
      <c r="C3400" t="s">
        <v>507</v>
      </c>
      <c r="D3400">
        <v>355</v>
      </c>
      <c r="E3400">
        <v>837</v>
      </c>
      <c r="F3400">
        <v>0</v>
      </c>
      <c r="G3400">
        <v>27000</v>
      </c>
      <c r="H3400">
        <v>7.3</v>
      </c>
      <c r="I3400">
        <v>172</v>
      </c>
      <c r="J3400">
        <v>93</v>
      </c>
      <c r="K3400">
        <v>13008928</v>
      </c>
      <c r="L3400">
        <v>4000000</v>
      </c>
      <c r="M3400" s="2">
        <f>VLOOKUP(A3400,Sheet2!$A$1:G7124,2,0)</f>
        <v>32425</v>
      </c>
      <c r="N3400" t="str">
        <f>VLOOKUP(A3400,Sheet2!$A$1:G7124,3,0)</f>
        <v>Color</v>
      </c>
      <c r="O3400" t="str">
        <f>VLOOKUP(A3400,Sheet2!$A$1:G7124,4,0)</f>
        <v>Horror</v>
      </c>
      <c r="P3400" t="str">
        <f>VLOOKUP(A3400,Sheet2!$A$1:G7124,5,0)</f>
        <v>English</v>
      </c>
      <c r="Q3400" t="str">
        <f>VLOOKUP(A3400,Sheet2!$A$1:G7124,6,0)</f>
        <v>USA</v>
      </c>
      <c r="R3400" t="str">
        <f>VLOOKUP(A3400,Sheet2!$A$1:G7124,7,0)</f>
        <v>R</v>
      </c>
      <c r="S3400" t="str">
        <f>IF(Table19[[#This Row],[Language]]="English","English","Other language")</f>
        <v>English</v>
      </c>
      <c r="T3400">
        <f>Table19[[#This Row],[Gross Revenue]]-Table19[[#This Row],[Budget]]</f>
        <v>9008928</v>
      </c>
      <c r="U3400" s="1">
        <f>(Table19[[#This Row],[Gross Revenue]]/Table19[[#This Row],[Budget]])-1</f>
        <v>2.2522319999999998</v>
      </c>
      <c r="V3400" t="str">
        <f t="shared" si="123"/>
        <v>90-110 minutes</v>
      </c>
      <c r="W3400">
        <f>Table19[[#This Row],[Profit]]/Table19[[#This Row],[Budget]]*100</f>
        <v>225.22319999999999</v>
      </c>
      <c r="X3400">
        <v>16235088</v>
      </c>
      <c r="Y3400">
        <v>1.1909079499999999</v>
      </c>
      <c r="Z3400" t="str">
        <f t="shared" si="124"/>
        <v>Low</v>
      </c>
    </row>
    <row r="3401" spans="1:26" x14ac:dyDescent="0.2">
      <c r="A3401" t="s">
        <v>6693</v>
      </c>
      <c r="B3401" t="s">
        <v>677</v>
      </c>
      <c r="C3401" t="s">
        <v>1673</v>
      </c>
      <c r="D3401">
        <v>12000</v>
      </c>
      <c r="E3401">
        <v>14889</v>
      </c>
      <c r="F3401">
        <v>39</v>
      </c>
      <c r="G3401">
        <v>0</v>
      </c>
      <c r="H3401">
        <v>6.8</v>
      </c>
      <c r="I3401">
        <v>52</v>
      </c>
      <c r="J3401">
        <v>115</v>
      </c>
      <c r="K3401">
        <v>529766</v>
      </c>
      <c r="L3401">
        <v>7000000</v>
      </c>
      <c r="M3401" s="2">
        <f>VLOOKUP(A3401,Sheet2!$A$1:G7125,2,0)</f>
        <v>34843</v>
      </c>
      <c r="N3401" t="str">
        <f>VLOOKUP(A3401,Sheet2!$A$1:G7125,3,0)</f>
        <v>Color</v>
      </c>
      <c r="O3401" t="str">
        <f>VLOOKUP(A3401,Sheet2!$A$1:G7125,4,0)</f>
        <v>Crime</v>
      </c>
      <c r="P3401" t="str">
        <f>VLOOKUP(A3401,Sheet2!$A$1:G7125,5,0)</f>
        <v>English</v>
      </c>
      <c r="Q3401" t="str">
        <f>VLOOKUP(A3401,Sheet2!$A$1:G7125,6,0)</f>
        <v>USA</v>
      </c>
      <c r="R3401" t="str">
        <f>VLOOKUP(A3401,Sheet2!$A$1:G7125,7,0)</f>
        <v>R</v>
      </c>
      <c r="S3401" t="str">
        <f>IF(Table19[[#This Row],[Language]]="English","English","Other language")</f>
        <v>English</v>
      </c>
      <c r="T3401">
        <f>Table19[[#This Row],[Gross Revenue]]-Table19[[#This Row],[Budget]]</f>
        <v>-6470234</v>
      </c>
      <c r="U3401" s="1">
        <f>(Table19[[#This Row],[Gross Revenue]]/Table19[[#This Row],[Budget]])-1</f>
        <v>-0.92431914285714289</v>
      </c>
      <c r="V3401" t="str">
        <f t="shared" si="123"/>
        <v>111-130 minutes</v>
      </c>
      <c r="W3401">
        <f>Table19[[#This Row],[Profit]]/Table19[[#This Row],[Budget]]*100</f>
        <v>-92.431914285714285</v>
      </c>
      <c r="X3401">
        <v>-74533.5</v>
      </c>
      <c r="Y3401">
        <v>-7.4856785714285719E-3</v>
      </c>
      <c r="Z3401" t="str">
        <f t="shared" si="124"/>
        <v>Low</v>
      </c>
    </row>
    <row r="3402" spans="1:26" x14ac:dyDescent="0.2">
      <c r="A3402" t="s">
        <v>6047</v>
      </c>
      <c r="B3402" t="s">
        <v>1727</v>
      </c>
      <c r="C3402" t="s">
        <v>2708</v>
      </c>
      <c r="D3402">
        <v>1000</v>
      </c>
      <c r="E3402">
        <v>1889</v>
      </c>
      <c r="F3402">
        <v>369</v>
      </c>
      <c r="G3402">
        <v>0</v>
      </c>
      <c r="H3402">
        <v>7.2</v>
      </c>
      <c r="I3402">
        <v>146</v>
      </c>
      <c r="J3402">
        <v>118</v>
      </c>
      <c r="K3402">
        <v>2849142</v>
      </c>
      <c r="L3402">
        <v>16000000</v>
      </c>
      <c r="M3402" s="2">
        <f>VLOOKUP(A3402,Sheet2!$A$1:G7126,2,0)</f>
        <v>39149</v>
      </c>
      <c r="N3402" t="str">
        <f>VLOOKUP(A3402,Sheet2!$A$1:G7126,3,0)</f>
        <v>Color</v>
      </c>
      <c r="O3402" t="str">
        <f>VLOOKUP(A3402,Sheet2!$A$1:G7126,4,0)</f>
        <v>Drama</v>
      </c>
      <c r="P3402" t="str">
        <f>VLOOKUP(A3402,Sheet2!$A$1:G7126,5,0)</f>
        <v>English</v>
      </c>
      <c r="Q3402" t="str">
        <f>VLOOKUP(A3402,Sheet2!$A$1:G7126,6,0)</f>
        <v>USA</v>
      </c>
      <c r="R3402" t="str">
        <f>VLOOKUP(A3402,Sheet2!$A$1:G7126,7,0)</f>
        <v>R</v>
      </c>
      <c r="S3402" t="str">
        <f>IF(Table19[[#This Row],[Language]]="English","English","Other language")</f>
        <v>English</v>
      </c>
      <c r="T3402">
        <f>Table19[[#This Row],[Gross Revenue]]-Table19[[#This Row],[Budget]]</f>
        <v>-13150858</v>
      </c>
      <c r="U3402" s="1">
        <f>(Table19[[#This Row],[Gross Revenue]]/Table19[[#This Row],[Budget]])-1</f>
        <v>-0.82192862499999997</v>
      </c>
      <c r="V3402" t="str">
        <f t="shared" si="123"/>
        <v>111-130 minutes</v>
      </c>
      <c r="W3402">
        <f>Table19[[#This Row],[Profit]]/Table19[[#This Row],[Budget]]*100</f>
        <v>-82.19286249999999</v>
      </c>
      <c r="X3402">
        <v>-434215.5</v>
      </c>
      <c r="Y3402">
        <v>-0.10115100772200772</v>
      </c>
      <c r="Z3402" t="str">
        <f t="shared" si="124"/>
        <v>Medium</v>
      </c>
    </row>
    <row r="3403" spans="1:26" x14ac:dyDescent="0.2">
      <c r="A3403" t="s">
        <v>5280</v>
      </c>
      <c r="B3403" t="s">
        <v>563</v>
      </c>
      <c r="C3403" t="s">
        <v>1078</v>
      </c>
      <c r="D3403">
        <v>997</v>
      </c>
      <c r="E3403">
        <v>5165</v>
      </c>
      <c r="F3403">
        <v>167</v>
      </c>
      <c r="G3403">
        <v>0</v>
      </c>
      <c r="H3403">
        <v>6.6</v>
      </c>
      <c r="I3403">
        <v>77</v>
      </c>
      <c r="J3403">
        <v>122</v>
      </c>
      <c r="K3403">
        <v>91547205</v>
      </c>
      <c r="L3403">
        <v>12000000</v>
      </c>
      <c r="M3403" s="2">
        <f>VLOOKUP(A3403,Sheet2!$A$1:G7127,2,0)</f>
        <v>41119</v>
      </c>
      <c r="N3403" t="str">
        <f>VLOOKUP(A3403,Sheet2!$A$1:G7127,3,0)</f>
        <v>Color</v>
      </c>
      <c r="O3403" t="str">
        <f>VLOOKUP(A3403,Sheet2!$A$1:G7127,4,0)</f>
        <v>Comedy</v>
      </c>
      <c r="P3403" t="str">
        <f>VLOOKUP(A3403,Sheet2!$A$1:G7127,5,0)</f>
        <v>English</v>
      </c>
      <c r="Q3403" t="str">
        <f>VLOOKUP(A3403,Sheet2!$A$1:G7127,6,0)</f>
        <v>USA</v>
      </c>
      <c r="R3403" t="str">
        <f>VLOOKUP(A3403,Sheet2!$A$1:G7127,7,0)</f>
        <v>PG-13</v>
      </c>
      <c r="S3403" t="str">
        <f>IF(Table19[[#This Row],[Language]]="English","English","Other language")</f>
        <v>English</v>
      </c>
      <c r="T3403">
        <f>Table19[[#This Row],[Gross Revenue]]-Table19[[#This Row],[Budget]]</f>
        <v>79547205</v>
      </c>
      <c r="U3403" s="1">
        <f>(Table19[[#This Row],[Gross Revenue]]/Table19[[#This Row],[Budget]])-1</f>
        <v>6.6289337499999998</v>
      </c>
      <c r="V3403" t="str">
        <f t="shared" si="123"/>
        <v>111-130 minutes</v>
      </c>
      <c r="W3403">
        <f>Table19[[#This Row],[Profit]]/Table19[[#This Row],[Budget]]*100</f>
        <v>662.89337499999999</v>
      </c>
      <c r="X3403">
        <v>1637763</v>
      </c>
      <c r="Y3403">
        <v>0.19178668286445014</v>
      </c>
      <c r="Z3403" t="str">
        <f t="shared" si="124"/>
        <v>Low</v>
      </c>
    </row>
    <row r="3404" spans="1:26" x14ac:dyDescent="0.2">
      <c r="A3404" t="s">
        <v>4079</v>
      </c>
      <c r="B3404" t="s">
        <v>809</v>
      </c>
      <c r="C3404" t="s">
        <v>1078</v>
      </c>
      <c r="D3404">
        <v>966</v>
      </c>
      <c r="E3404">
        <v>4830</v>
      </c>
      <c r="F3404">
        <v>167</v>
      </c>
      <c r="G3404">
        <v>3000</v>
      </c>
      <c r="H3404">
        <v>5.7</v>
      </c>
      <c r="I3404">
        <v>52</v>
      </c>
      <c r="J3404">
        <v>106</v>
      </c>
      <c r="K3404">
        <v>65182182</v>
      </c>
      <c r="L3404">
        <v>24000000</v>
      </c>
      <c r="M3404" s="2">
        <f>VLOOKUP(A3404,Sheet2!$A$1:G7128,2,0)</f>
        <v>41927</v>
      </c>
      <c r="N3404" t="str">
        <f>VLOOKUP(A3404,Sheet2!$A$1:G7128,3,0)</f>
        <v>Color</v>
      </c>
      <c r="O3404" t="str">
        <f>VLOOKUP(A3404,Sheet2!$A$1:G7128,4,0)</f>
        <v>Comedy</v>
      </c>
      <c r="P3404" t="str">
        <f>VLOOKUP(A3404,Sheet2!$A$1:G7128,5,0)</f>
        <v>English</v>
      </c>
      <c r="Q3404" t="str">
        <f>VLOOKUP(A3404,Sheet2!$A$1:G7128,6,0)</f>
        <v>USA</v>
      </c>
      <c r="R3404" t="str">
        <f>VLOOKUP(A3404,Sheet2!$A$1:G7128,7,0)</f>
        <v>PG-13</v>
      </c>
      <c r="S3404" t="str">
        <f>IF(Table19[[#This Row],[Language]]="English","English","Other language")</f>
        <v>English</v>
      </c>
      <c r="T3404">
        <f>Table19[[#This Row],[Gross Revenue]]-Table19[[#This Row],[Budget]]</f>
        <v>41182182</v>
      </c>
      <c r="U3404" s="1">
        <f>(Table19[[#This Row],[Gross Revenue]]/Table19[[#This Row],[Budget]])-1</f>
        <v>1.71592425</v>
      </c>
      <c r="V3404" t="str">
        <f t="shared" si="123"/>
        <v>90-110 minutes</v>
      </c>
      <c r="W3404">
        <f>Table19[[#This Row],[Profit]]/Table19[[#This Row],[Budget]]*100</f>
        <v>171.59242499999999</v>
      </c>
      <c r="X3404">
        <v>1637763</v>
      </c>
      <c r="Y3404">
        <v>0.19178668286445014</v>
      </c>
      <c r="Z3404" t="str">
        <f t="shared" si="124"/>
        <v>Medium</v>
      </c>
    </row>
    <row r="3405" spans="1:26" x14ac:dyDescent="0.2">
      <c r="A3405" t="s">
        <v>4068</v>
      </c>
      <c r="B3405" t="s">
        <v>1184</v>
      </c>
      <c r="C3405" t="s">
        <v>1185</v>
      </c>
      <c r="D3405">
        <v>1000</v>
      </c>
      <c r="E3405">
        <v>2777</v>
      </c>
      <c r="F3405">
        <v>85</v>
      </c>
      <c r="G3405">
        <v>0</v>
      </c>
      <c r="H3405">
        <v>5.7</v>
      </c>
      <c r="I3405">
        <v>73</v>
      </c>
      <c r="J3405">
        <v>93</v>
      </c>
      <c r="K3405">
        <v>15171475</v>
      </c>
      <c r="L3405">
        <v>8500000</v>
      </c>
      <c r="M3405" s="2">
        <f>VLOOKUP(A3405,Sheet2!$A$1:G7129,2,0)</f>
        <v>35386</v>
      </c>
      <c r="N3405" t="str">
        <f>VLOOKUP(A3405,Sheet2!$A$1:G7129,3,0)</f>
        <v>Color</v>
      </c>
      <c r="O3405" t="str">
        <f>VLOOKUP(A3405,Sheet2!$A$1:G7129,4,0)</f>
        <v>Fantasy</v>
      </c>
      <c r="P3405" t="str">
        <f>VLOOKUP(A3405,Sheet2!$A$1:G7129,5,0)</f>
        <v>English</v>
      </c>
      <c r="Q3405" t="str">
        <f>VLOOKUP(A3405,Sheet2!$A$1:G7129,6,0)</f>
        <v>USA</v>
      </c>
      <c r="R3405" t="str">
        <f>VLOOKUP(A3405,Sheet2!$A$1:G7129,7,0)</f>
        <v>R</v>
      </c>
      <c r="S3405" t="str">
        <f>IF(Table19[[#This Row],[Language]]="English","English","Other language")</f>
        <v>English</v>
      </c>
      <c r="T3405">
        <f>Table19[[#This Row],[Gross Revenue]]-Table19[[#This Row],[Budget]]</f>
        <v>6671475</v>
      </c>
      <c r="U3405" s="1">
        <f>(Table19[[#This Row],[Gross Revenue]]/Table19[[#This Row],[Budget]])-1</f>
        <v>0.78487941176470599</v>
      </c>
      <c r="V3405" t="str">
        <f t="shared" si="123"/>
        <v>90-110 minutes</v>
      </c>
      <c r="W3405">
        <f>Table19[[#This Row],[Profit]]/Table19[[#This Row],[Budget]]*100</f>
        <v>78.487941176470585</v>
      </c>
      <c r="Z3405" t="str">
        <f t="shared" si="124"/>
        <v>Low</v>
      </c>
    </row>
    <row r="3406" spans="1:26" x14ac:dyDescent="0.2">
      <c r="A3406" t="s">
        <v>3904</v>
      </c>
      <c r="B3406" t="s">
        <v>567</v>
      </c>
      <c r="C3406" t="s">
        <v>973</v>
      </c>
      <c r="D3406">
        <v>1000</v>
      </c>
      <c r="E3406">
        <v>3023</v>
      </c>
      <c r="F3406">
        <v>17</v>
      </c>
      <c r="G3406">
        <v>0</v>
      </c>
      <c r="H3406">
        <v>5.5</v>
      </c>
      <c r="I3406">
        <v>149</v>
      </c>
      <c r="J3406">
        <v>91</v>
      </c>
      <c r="K3406">
        <v>41867960</v>
      </c>
      <c r="L3406">
        <v>20000000</v>
      </c>
      <c r="M3406" s="2">
        <f>VLOOKUP(A3406,Sheet2!$A$1:G7130,2,0)</f>
        <v>36956</v>
      </c>
      <c r="N3406" t="str">
        <f>VLOOKUP(A3406,Sheet2!$A$1:G7130,3,0)</f>
        <v>Color</v>
      </c>
      <c r="O3406" t="str">
        <f>VLOOKUP(A3406,Sheet2!$A$1:G7130,4,0)</f>
        <v>Horror</v>
      </c>
      <c r="P3406" t="str">
        <f>VLOOKUP(A3406,Sheet2!$A$1:G7130,5,0)</f>
        <v>English</v>
      </c>
      <c r="Q3406" t="str">
        <f>VLOOKUP(A3406,Sheet2!$A$1:G7130,6,0)</f>
        <v>USA</v>
      </c>
      <c r="R3406" t="str">
        <f>VLOOKUP(A3406,Sheet2!$A$1:G7130,7,0)</f>
        <v>R</v>
      </c>
      <c r="S3406" t="str">
        <f>IF(Table19[[#This Row],[Language]]="English","English","Other language")</f>
        <v>English</v>
      </c>
      <c r="T3406">
        <f>Table19[[#This Row],[Gross Revenue]]-Table19[[#This Row],[Budget]]</f>
        <v>21867960</v>
      </c>
      <c r="U3406" s="1">
        <f>(Table19[[#This Row],[Gross Revenue]]/Table19[[#This Row],[Budget]])-1</f>
        <v>1.0933980000000001</v>
      </c>
      <c r="V3406" t="str">
        <f t="shared" si="123"/>
        <v>90-110 minutes</v>
      </c>
      <c r="W3406">
        <f>Table19[[#This Row],[Profit]]/Table19[[#This Row],[Budget]]*100</f>
        <v>109.33980000000001</v>
      </c>
      <c r="X3406">
        <v>16235088</v>
      </c>
      <c r="Y3406">
        <v>1.1909079499999999</v>
      </c>
      <c r="Z3406" t="str">
        <f t="shared" si="124"/>
        <v>Medium</v>
      </c>
    </row>
    <row r="3407" spans="1:26" x14ac:dyDescent="0.2">
      <c r="A3407" t="s">
        <v>5575</v>
      </c>
      <c r="B3407" t="s">
        <v>706</v>
      </c>
      <c r="C3407" t="s">
        <v>750</v>
      </c>
      <c r="D3407">
        <v>1000</v>
      </c>
      <c r="E3407">
        <v>2186</v>
      </c>
      <c r="F3407">
        <v>308</v>
      </c>
      <c r="G3407">
        <v>0</v>
      </c>
      <c r="H3407">
        <v>6.8</v>
      </c>
      <c r="I3407">
        <v>126</v>
      </c>
      <c r="J3407">
        <v>100</v>
      </c>
      <c r="K3407">
        <v>4599680</v>
      </c>
      <c r="L3407">
        <v>1500000</v>
      </c>
      <c r="M3407" s="2">
        <f>VLOOKUP(A3407,Sheet2!$A$1:G7131,2,0)</f>
        <v>37698</v>
      </c>
      <c r="N3407" t="str">
        <f>VLOOKUP(A3407,Sheet2!$A$1:G7131,3,0)</f>
        <v>Color</v>
      </c>
      <c r="O3407" t="str">
        <f>VLOOKUP(A3407,Sheet2!$A$1:G7131,4,0)</f>
        <v>Drama</v>
      </c>
      <c r="P3407" t="str">
        <f>VLOOKUP(A3407,Sheet2!$A$1:G7131,5,0)</f>
        <v>English</v>
      </c>
      <c r="Q3407" t="str">
        <f>VLOOKUP(A3407,Sheet2!$A$1:G7131,6,0)</f>
        <v>USA</v>
      </c>
      <c r="R3407" t="str">
        <f>VLOOKUP(A3407,Sheet2!$A$1:G7131,7,0)</f>
        <v>R</v>
      </c>
      <c r="S3407" t="str">
        <f>IF(Table19[[#This Row],[Language]]="English","English","Other language")</f>
        <v>English</v>
      </c>
      <c r="T3407">
        <f>Table19[[#This Row],[Gross Revenue]]-Table19[[#This Row],[Budget]]</f>
        <v>3099680</v>
      </c>
      <c r="U3407" s="1">
        <f>(Table19[[#This Row],[Gross Revenue]]/Table19[[#This Row],[Budget]])-1</f>
        <v>2.0664533333333335</v>
      </c>
      <c r="V3407" t="str">
        <f t="shared" si="123"/>
        <v>90-110 minutes</v>
      </c>
      <c r="W3407">
        <f>Table19[[#This Row],[Profit]]/Table19[[#This Row],[Budget]]*100</f>
        <v>206.64533333333335</v>
      </c>
      <c r="X3407">
        <v>-434215.5</v>
      </c>
      <c r="Y3407">
        <v>-0.10115100772200772</v>
      </c>
      <c r="Z3407" t="str">
        <f t="shared" si="124"/>
        <v>Low</v>
      </c>
    </row>
    <row r="3408" spans="1:26" x14ac:dyDescent="0.2">
      <c r="A3408" t="s">
        <v>5934</v>
      </c>
      <c r="B3408" t="s">
        <v>408</v>
      </c>
      <c r="C3408" t="s">
        <v>2634</v>
      </c>
      <c r="D3408">
        <v>11000</v>
      </c>
      <c r="E3408">
        <v>12250</v>
      </c>
      <c r="F3408">
        <v>11</v>
      </c>
      <c r="G3408">
        <v>430</v>
      </c>
      <c r="H3408">
        <v>7.1</v>
      </c>
      <c r="I3408">
        <v>79</v>
      </c>
      <c r="J3408">
        <v>104</v>
      </c>
      <c r="K3408">
        <v>3287435</v>
      </c>
      <c r="L3408">
        <v>4500000</v>
      </c>
      <c r="M3408" s="2">
        <f>VLOOKUP(A3408,Sheet2!$A$1:G7132,2,0)</f>
        <v>37135</v>
      </c>
      <c r="N3408" t="str">
        <f>VLOOKUP(A3408,Sheet2!$A$1:G7132,3,0)</f>
        <v>Color</v>
      </c>
      <c r="O3408" t="str">
        <f>VLOOKUP(A3408,Sheet2!$A$1:G7132,4,0)</f>
        <v>Drama</v>
      </c>
      <c r="P3408" t="str">
        <f>VLOOKUP(A3408,Sheet2!$A$1:G7132,5,0)</f>
        <v>English</v>
      </c>
      <c r="Q3408" t="str">
        <f>VLOOKUP(A3408,Sheet2!$A$1:G7132,6,0)</f>
        <v>USA</v>
      </c>
      <c r="R3408" t="str">
        <f>VLOOKUP(A3408,Sheet2!$A$1:G7132,7,0)</f>
        <v>R</v>
      </c>
      <c r="S3408" t="str">
        <f>IF(Table19[[#This Row],[Language]]="English","English","Other language")</f>
        <v>English</v>
      </c>
      <c r="T3408">
        <f>Table19[[#This Row],[Gross Revenue]]-Table19[[#This Row],[Budget]]</f>
        <v>-1212565</v>
      </c>
      <c r="U3408" s="1">
        <f>(Table19[[#This Row],[Gross Revenue]]/Table19[[#This Row],[Budget]])-1</f>
        <v>-0.26945888888888891</v>
      </c>
      <c r="V3408" t="str">
        <f t="shared" si="123"/>
        <v>90-110 minutes</v>
      </c>
      <c r="W3408">
        <f>Table19[[#This Row],[Profit]]/Table19[[#This Row],[Budget]]*100</f>
        <v>-26.945888888888891</v>
      </c>
      <c r="X3408">
        <v>-434215.5</v>
      </c>
      <c r="Y3408">
        <v>-0.10115100772200772</v>
      </c>
      <c r="Z3408" t="str">
        <f t="shared" si="124"/>
        <v>Low</v>
      </c>
    </row>
    <row r="3409" spans="1:26" x14ac:dyDescent="0.2">
      <c r="A3409" t="s">
        <v>6194</v>
      </c>
      <c r="B3409" t="s">
        <v>123</v>
      </c>
      <c r="C3409" t="s">
        <v>1252</v>
      </c>
      <c r="D3409">
        <v>981</v>
      </c>
      <c r="E3409">
        <v>1825</v>
      </c>
      <c r="F3409">
        <v>79</v>
      </c>
      <c r="G3409">
        <v>0</v>
      </c>
      <c r="H3409">
        <v>7.3</v>
      </c>
      <c r="I3409">
        <v>162</v>
      </c>
      <c r="J3409">
        <v>145</v>
      </c>
      <c r="K3409">
        <v>34566746</v>
      </c>
      <c r="L3409">
        <v>80000000</v>
      </c>
      <c r="M3409" s="2">
        <f>VLOOKUP(A3409,Sheet2!$A$1:G7133,2,0)</f>
        <v>36832</v>
      </c>
      <c r="N3409" t="str">
        <f>VLOOKUP(A3409,Sheet2!$A$1:G7133,3,0)</f>
        <v>Color</v>
      </c>
      <c r="O3409" t="str">
        <f>VLOOKUP(A3409,Sheet2!$A$1:G7133,4,0)</f>
        <v>Drama</v>
      </c>
      <c r="P3409" t="str">
        <f>VLOOKUP(A3409,Sheet2!$A$1:G7133,5,0)</f>
        <v>English</v>
      </c>
      <c r="Q3409" t="str">
        <f>VLOOKUP(A3409,Sheet2!$A$1:G7133,6,0)</f>
        <v>USA</v>
      </c>
      <c r="R3409" t="str">
        <f>VLOOKUP(A3409,Sheet2!$A$1:G7133,7,0)</f>
        <v>PG-13</v>
      </c>
      <c r="S3409" t="str">
        <f>IF(Table19[[#This Row],[Language]]="English","English","Other language")</f>
        <v>English</v>
      </c>
      <c r="T3409">
        <f>Table19[[#This Row],[Gross Revenue]]-Table19[[#This Row],[Budget]]</f>
        <v>-45433254</v>
      </c>
      <c r="U3409" s="1">
        <f>(Table19[[#This Row],[Gross Revenue]]/Table19[[#This Row],[Budget]])-1</f>
        <v>-0.56791567500000006</v>
      </c>
      <c r="V3409" t="str">
        <f t="shared" si="123"/>
        <v>131-150 minutes</v>
      </c>
      <c r="W3409">
        <f>Table19[[#This Row],[Profit]]/Table19[[#This Row],[Budget]]*100</f>
        <v>-56.791567499999992</v>
      </c>
      <c r="X3409">
        <v>-434215.5</v>
      </c>
      <c r="Y3409">
        <v>-0.10115100772200772</v>
      </c>
      <c r="Z3409" t="str">
        <f t="shared" si="124"/>
        <v>High</v>
      </c>
    </row>
    <row r="3410" spans="1:26" x14ac:dyDescent="0.2">
      <c r="A3410" t="s">
        <v>4534</v>
      </c>
      <c r="B3410" t="s">
        <v>1323</v>
      </c>
      <c r="C3410" t="s">
        <v>31</v>
      </c>
      <c r="D3410">
        <v>1000</v>
      </c>
      <c r="E3410">
        <v>6554</v>
      </c>
      <c r="F3410">
        <v>17</v>
      </c>
      <c r="G3410">
        <v>0</v>
      </c>
      <c r="H3410">
        <v>6.1</v>
      </c>
      <c r="I3410">
        <v>37</v>
      </c>
      <c r="J3410">
        <v>117</v>
      </c>
      <c r="K3410">
        <v>49121934</v>
      </c>
      <c r="L3410">
        <v>13000000</v>
      </c>
      <c r="M3410" s="2">
        <f>VLOOKUP(A3410,Sheet2!$A$1:G7134,2,0)</f>
        <v>39133</v>
      </c>
      <c r="N3410" t="str">
        <f>VLOOKUP(A3410,Sheet2!$A$1:G7134,3,0)</f>
        <v>Color</v>
      </c>
      <c r="O3410" t="str">
        <f>VLOOKUP(A3410,Sheet2!$A$1:G7134,4,0)</f>
        <v>Comedy</v>
      </c>
      <c r="P3410" t="str">
        <f>VLOOKUP(A3410,Sheet2!$A$1:G7134,5,0)</f>
        <v>English</v>
      </c>
      <c r="Q3410" t="str">
        <f>VLOOKUP(A3410,Sheet2!$A$1:G7134,6,0)</f>
        <v>USA</v>
      </c>
      <c r="R3410" t="str">
        <f>VLOOKUP(A3410,Sheet2!$A$1:G7134,7,0)</f>
        <v>PG-13</v>
      </c>
      <c r="S3410" t="str">
        <f>IF(Table19[[#This Row],[Language]]="English","English","Other language")</f>
        <v>English</v>
      </c>
      <c r="T3410">
        <f>Table19[[#This Row],[Gross Revenue]]-Table19[[#This Row],[Budget]]</f>
        <v>36121934</v>
      </c>
      <c r="U3410" s="1">
        <f>(Table19[[#This Row],[Gross Revenue]]/Table19[[#This Row],[Budget]])-1</f>
        <v>2.7786103076923077</v>
      </c>
      <c r="V3410" t="str">
        <f t="shared" si="123"/>
        <v>111-130 minutes</v>
      </c>
      <c r="W3410">
        <f>Table19[[#This Row],[Profit]]/Table19[[#This Row],[Budget]]*100</f>
        <v>277.86103076923075</v>
      </c>
      <c r="X3410">
        <v>1637763</v>
      </c>
      <c r="Y3410">
        <v>0.19178668286445014</v>
      </c>
      <c r="Z3410" t="str">
        <f t="shared" si="124"/>
        <v>Low</v>
      </c>
    </row>
    <row r="3411" spans="1:26" x14ac:dyDescent="0.2">
      <c r="A3411" t="s">
        <v>4663</v>
      </c>
      <c r="B3411" t="s">
        <v>1739</v>
      </c>
      <c r="C3411" t="s">
        <v>1740</v>
      </c>
      <c r="D3411">
        <v>529</v>
      </c>
      <c r="E3411">
        <v>1050</v>
      </c>
      <c r="F3411">
        <v>0</v>
      </c>
      <c r="G3411">
        <v>18000</v>
      </c>
      <c r="H3411">
        <v>6.2</v>
      </c>
      <c r="I3411">
        <v>285</v>
      </c>
      <c r="J3411">
        <v>134</v>
      </c>
      <c r="K3411">
        <v>67523385</v>
      </c>
      <c r="L3411">
        <v>35000000</v>
      </c>
      <c r="M3411" s="2">
        <f>VLOOKUP(A3411,Sheet2!$A$1:G7135,2,0)</f>
        <v>41123</v>
      </c>
      <c r="N3411" t="str">
        <f>VLOOKUP(A3411,Sheet2!$A$1:G7135,3,0)</f>
        <v>Color</v>
      </c>
      <c r="O3411" t="str">
        <f>VLOOKUP(A3411,Sheet2!$A$1:G7135,4,0)</f>
        <v>Comedy</v>
      </c>
      <c r="P3411" t="str">
        <f>VLOOKUP(A3411,Sheet2!$A$1:G7135,5,0)</f>
        <v>English</v>
      </c>
      <c r="Q3411" t="str">
        <f>VLOOKUP(A3411,Sheet2!$A$1:G7135,6,0)</f>
        <v>USA</v>
      </c>
      <c r="R3411" t="str">
        <f>VLOOKUP(A3411,Sheet2!$A$1:G7135,7,0)</f>
        <v>R</v>
      </c>
      <c r="S3411" t="str">
        <f>IF(Table19[[#This Row],[Language]]="English","English","Other language")</f>
        <v>English</v>
      </c>
      <c r="T3411">
        <f>Table19[[#This Row],[Gross Revenue]]-Table19[[#This Row],[Budget]]</f>
        <v>32523385</v>
      </c>
      <c r="U3411" s="1">
        <f>(Table19[[#This Row],[Gross Revenue]]/Table19[[#This Row],[Budget]])-1</f>
        <v>0.9292395714285715</v>
      </c>
      <c r="V3411" t="str">
        <f t="shared" si="123"/>
        <v>131-150 minutes</v>
      </c>
      <c r="W3411">
        <f>Table19[[#This Row],[Profit]]/Table19[[#This Row],[Budget]]*100</f>
        <v>92.923957142857134</v>
      </c>
      <c r="X3411">
        <v>1637763</v>
      </c>
      <c r="Y3411">
        <v>0.19178668286445014</v>
      </c>
      <c r="Z3411" t="str">
        <f t="shared" si="124"/>
        <v>Medium</v>
      </c>
    </row>
    <row r="3412" spans="1:26" x14ac:dyDescent="0.2">
      <c r="A3412" t="s">
        <v>6740</v>
      </c>
      <c r="B3412" t="s">
        <v>1308</v>
      </c>
      <c r="C3412" t="s">
        <v>3105</v>
      </c>
      <c r="D3412">
        <v>1000</v>
      </c>
      <c r="E3412">
        <v>3282</v>
      </c>
      <c r="F3412">
        <v>222</v>
      </c>
      <c r="G3412">
        <v>11000</v>
      </c>
      <c r="H3412">
        <v>7.7</v>
      </c>
      <c r="I3412">
        <v>172</v>
      </c>
      <c r="J3412">
        <v>101</v>
      </c>
      <c r="K3412">
        <v>327919</v>
      </c>
      <c r="L3412">
        <v>1500000</v>
      </c>
      <c r="M3412" s="2">
        <f>VLOOKUP(A3412,Sheet2!$A$1:G7136,2,0)</f>
        <v>38936</v>
      </c>
      <c r="N3412" t="str">
        <f>VLOOKUP(A3412,Sheet2!$A$1:G7136,3,0)</f>
        <v>Color</v>
      </c>
      <c r="O3412" t="str">
        <f>VLOOKUP(A3412,Sheet2!$A$1:G7136,4,0)</f>
        <v>Crime</v>
      </c>
      <c r="P3412" t="str">
        <f>VLOOKUP(A3412,Sheet2!$A$1:G7136,5,0)</f>
        <v>English</v>
      </c>
      <c r="Q3412" t="str">
        <f>VLOOKUP(A3412,Sheet2!$A$1:G7136,6,0)</f>
        <v>UK</v>
      </c>
      <c r="R3412" t="str">
        <f>VLOOKUP(A3412,Sheet2!$A$1:G7136,7,0)</f>
        <v>Unrated</v>
      </c>
      <c r="S3412" t="str">
        <f>IF(Table19[[#This Row],[Language]]="English","English","Other language")</f>
        <v>English</v>
      </c>
      <c r="T3412">
        <f>Table19[[#This Row],[Gross Revenue]]-Table19[[#This Row],[Budget]]</f>
        <v>-1172081</v>
      </c>
      <c r="U3412" s="1">
        <f>(Table19[[#This Row],[Gross Revenue]]/Table19[[#This Row],[Budget]])-1</f>
        <v>-0.78138733333333332</v>
      </c>
      <c r="V3412" t="str">
        <f t="shared" si="123"/>
        <v>90-110 minutes</v>
      </c>
      <c r="W3412">
        <f>Table19[[#This Row],[Profit]]/Table19[[#This Row],[Budget]]*100</f>
        <v>-78.138733333333334</v>
      </c>
      <c r="X3412">
        <v>-74533.5</v>
      </c>
      <c r="Y3412">
        <v>-7.4856785714285719E-3</v>
      </c>
      <c r="Z3412" t="str">
        <f t="shared" si="124"/>
        <v>Low</v>
      </c>
    </row>
    <row r="3413" spans="1:26" x14ac:dyDescent="0.2">
      <c r="A3413" t="s">
        <v>6223</v>
      </c>
      <c r="B3413" t="s">
        <v>2825</v>
      </c>
      <c r="C3413" t="s">
        <v>358</v>
      </c>
      <c r="D3413">
        <v>433</v>
      </c>
      <c r="E3413">
        <v>679</v>
      </c>
      <c r="F3413">
        <v>197</v>
      </c>
      <c r="G3413">
        <v>0</v>
      </c>
      <c r="H3413">
        <v>7.3</v>
      </c>
      <c r="I3413">
        <v>136</v>
      </c>
      <c r="J3413">
        <v>111</v>
      </c>
      <c r="K3413">
        <v>71844424</v>
      </c>
      <c r="L3413">
        <v>60000000</v>
      </c>
      <c r="M3413" s="2">
        <f>VLOOKUP(A3413,Sheet2!$A$1:G7137,2,0)</f>
        <v>39962</v>
      </c>
      <c r="N3413" t="str">
        <f>VLOOKUP(A3413,Sheet2!$A$1:G7137,3,0)</f>
        <v>Color</v>
      </c>
      <c r="O3413" t="str">
        <f>VLOOKUP(A3413,Sheet2!$A$1:G7137,4,0)</f>
        <v>Documentary</v>
      </c>
      <c r="P3413" t="str">
        <f>VLOOKUP(A3413,Sheet2!$A$1:G7137,5,0)</f>
        <v>English</v>
      </c>
      <c r="Q3413" t="str">
        <f>VLOOKUP(A3413,Sheet2!$A$1:G7137,6,0)</f>
        <v>USA</v>
      </c>
      <c r="R3413" t="str">
        <f>VLOOKUP(A3413,Sheet2!$A$1:G7137,7,0)</f>
        <v>PG</v>
      </c>
      <c r="S3413" t="str">
        <f>IF(Table19[[#This Row],[Language]]="English","English","Other language")</f>
        <v>English</v>
      </c>
      <c r="T3413">
        <f>Table19[[#This Row],[Gross Revenue]]-Table19[[#This Row],[Budget]]</f>
        <v>11844424</v>
      </c>
      <c r="U3413" s="1">
        <f>(Table19[[#This Row],[Gross Revenue]]/Table19[[#This Row],[Budget]])-1</f>
        <v>0.19740706666666674</v>
      </c>
      <c r="V3413" t="str">
        <f t="shared" si="123"/>
        <v>111-130 minutes</v>
      </c>
      <c r="W3413">
        <f>Table19[[#This Row],[Profit]]/Table19[[#This Row],[Budget]]*100</f>
        <v>19.740706666666664</v>
      </c>
      <c r="Z3413" t="str">
        <f t="shared" si="124"/>
        <v>High</v>
      </c>
    </row>
    <row r="3414" spans="1:26" x14ac:dyDescent="0.2">
      <c r="A3414" t="s">
        <v>5438</v>
      </c>
      <c r="B3414" t="s">
        <v>800</v>
      </c>
      <c r="C3414" t="s">
        <v>2124</v>
      </c>
      <c r="D3414">
        <v>17000</v>
      </c>
      <c r="E3414">
        <v>38751</v>
      </c>
      <c r="F3414">
        <v>133</v>
      </c>
      <c r="G3414">
        <v>97000</v>
      </c>
      <c r="H3414">
        <v>6.7</v>
      </c>
      <c r="I3414">
        <v>418</v>
      </c>
      <c r="J3414">
        <v>107</v>
      </c>
      <c r="K3414">
        <v>101470202</v>
      </c>
      <c r="L3414">
        <v>32000000</v>
      </c>
      <c r="M3414" s="2">
        <f>VLOOKUP(A3414,Sheet2!$A$1:G7138,2,0)</f>
        <v>41515</v>
      </c>
      <c r="N3414" t="str">
        <f>VLOOKUP(A3414,Sheet2!$A$1:G7138,3,0)</f>
        <v>Color</v>
      </c>
      <c r="O3414" t="str">
        <f>VLOOKUP(A3414,Sheet2!$A$1:G7138,4,0)</f>
        <v>Comedy</v>
      </c>
      <c r="P3414" t="str">
        <f>VLOOKUP(A3414,Sheet2!$A$1:G7138,5,0)</f>
        <v>English</v>
      </c>
      <c r="Q3414" t="str">
        <f>VLOOKUP(A3414,Sheet2!$A$1:G7138,6,0)</f>
        <v>USA</v>
      </c>
      <c r="R3414" t="str">
        <f>VLOOKUP(A3414,Sheet2!$A$1:G7138,7,0)</f>
        <v>R</v>
      </c>
      <c r="S3414" t="str">
        <f>IF(Table19[[#This Row],[Language]]="English","English","Other language")</f>
        <v>English</v>
      </c>
      <c r="T3414">
        <f>Table19[[#This Row],[Gross Revenue]]-Table19[[#This Row],[Budget]]</f>
        <v>69470202</v>
      </c>
      <c r="U3414" s="1">
        <f>(Table19[[#This Row],[Gross Revenue]]/Table19[[#This Row],[Budget]])-1</f>
        <v>2.1709438125</v>
      </c>
      <c r="V3414" t="str">
        <f t="shared" si="123"/>
        <v>90-110 minutes</v>
      </c>
      <c r="W3414">
        <f>Table19[[#This Row],[Profit]]/Table19[[#This Row],[Budget]]*100</f>
        <v>217.09438125</v>
      </c>
      <c r="X3414">
        <v>1637763</v>
      </c>
      <c r="Y3414">
        <v>0.19178668286445014</v>
      </c>
      <c r="Z3414" t="str">
        <f t="shared" si="124"/>
        <v>Medium</v>
      </c>
    </row>
    <row r="3415" spans="1:26" x14ac:dyDescent="0.2">
      <c r="A3415" t="s">
        <v>5249</v>
      </c>
      <c r="B3415" t="s">
        <v>1180</v>
      </c>
      <c r="C3415" t="s">
        <v>922</v>
      </c>
      <c r="D3415">
        <v>2000</v>
      </c>
      <c r="E3415">
        <v>4662</v>
      </c>
      <c r="F3415">
        <v>189</v>
      </c>
      <c r="G3415">
        <v>14000</v>
      </c>
      <c r="H3415">
        <v>6.6</v>
      </c>
      <c r="I3415">
        <v>156</v>
      </c>
      <c r="J3415">
        <v>103</v>
      </c>
      <c r="K3415">
        <v>34290142</v>
      </c>
      <c r="L3415">
        <v>19800000</v>
      </c>
      <c r="M3415" s="2">
        <f>VLOOKUP(A3415,Sheet2!$A$1:G7139,2,0)</f>
        <v>41883</v>
      </c>
      <c r="N3415" t="str">
        <f>VLOOKUP(A3415,Sheet2!$A$1:G7139,3,0)</f>
        <v>Color</v>
      </c>
      <c r="O3415" t="str">
        <f>VLOOKUP(A3415,Sheet2!$A$1:G7139,4,0)</f>
        <v>Comedy</v>
      </c>
      <c r="P3415" t="str">
        <f>VLOOKUP(A3415,Sheet2!$A$1:G7139,5,0)</f>
        <v>English</v>
      </c>
      <c r="Q3415" t="str">
        <f>VLOOKUP(A3415,Sheet2!$A$1:G7139,6,0)</f>
        <v>USA</v>
      </c>
      <c r="R3415" t="str">
        <f>VLOOKUP(A3415,Sheet2!$A$1:G7139,7,0)</f>
        <v>R</v>
      </c>
      <c r="S3415" t="str">
        <f>IF(Table19[[#This Row],[Language]]="English","English","Other language")</f>
        <v>English</v>
      </c>
      <c r="T3415">
        <f>Table19[[#This Row],[Gross Revenue]]-Table19[[#This Row],[Budget]]</f>
        <v>14490142</v>
      </c>
      <c r="U3415" s="1">
        <f>(Table19[[#This Row],[Gross Revenue]]/Table19[[#This Row],[Budget]])-1</f>
        <v>0.73182535353535361</v>
      </c>
      <c r="V3415" t="str">
        <f t="shared" si="123"/>
        <v>90-110 minutes</v>
      </c>
      <c r="W3415">
        <f>Table19[[#This Row],[Profit]]/Table19[[#This Row],[Budget]]*100</f>
        <v>73.182535353535343</v>
      </c>
      <c r="X3415">
        <v>1637763</v>
      </c>
      <c r="Y3415">
        <v>0.19178668286445014</v>
      </c>
      <c r="Z3415" t="str">
        <f t="shared" si="124"/>
        <v>Medium</v>
      </c>
    </row>
    <row r="3416" spans="1:26" x14ac:dyDescent="0.2">
      <c r="A3416" t="s">
        <v>4752</v>
      </c>
      <c r="B3416" t="s">
        <v>1827</v>
      </c>
      <c r="C3416" t="s">
        <v>475</v>
      </c>
      <c r="D3416">
        <v>27000</v>
      </c>
      <c r="E3416">
        <v>29808</v>
      </c>
      <c r="F3416">
        <v>368</v>
      </c>
      <c r="G3416">
        <v>18000</v>
      </c>
      <c r="H3416">
        <v>6.3</v>
      </c>
      <c r="I3416">
        <v>241</v>
      </c>
      <c r="J3416">
        <v>103</v>
      </c>
      <c r="K3416">
        <v>54758461</v>
      </c>
      <c r="L3416">
        <v>65000000</v>
      </c>
      <c r="M3416" s="2">
        <f>VLOOKUP(A3416,Sheet2!$A$1:G7140,2,0)</f>
        <v>41258</v>
      </c>
      <c r="N3416" t="str">
        <f>VLOOKUP(A3416,Sheet2!$A$1:G7140,3,0)</f>
        <v>Color</v>
      </c>
      <c r="O3416" t="str">
        <f>VLOOKUP(A3416,Sheet2!$A$1:G7140,4,0)</f>
        <v>Action</v>
      </c>
      <c r="P3416" t="str">
        <f>VLOOKUP(A3416,Sheet2!$A$1:G7140,5,0)</f>
        <v>English</v>
      </c>
      <c r="Q3416" t="str">
        <f>VLOOKUP(A3416,Sheet2!$A$1:G7140,6,0)</f>
        <v>USA</v>
      </c>
      <c r="R3416" t="str">
        <f>VLOOKUP(A3416,Sheet2!$A$1:G7140,7,0)</f>
        <v>PG-13</v>
      </c>
      <c r="S3416" t="str">
        <f>IF(Table19[[#This Row],[Language]]="English","English","Other language")</f>
        <v>English</v>
      </c>
      <c r="T3416">
        <f>Table19[[#This Row],[Gross Revenue]]-Table19[[#This Row],[Budget]]</f>
        <v>-10241539</v>
      </c>
      <c r="U3416" s="1">
        <f>(Table19[[#This Row],[Gross Revenue]]/Table19[[#This Row],[Budget]])-1</f>
        <v>-0.15756213846153844</v>
      </c>
      <c r="V3416" t="str">
        <f t="shared" si="123"/>
        <v>90-110 minutes</v>
      </c>
      <c r="W3416">
        <f>Table19[[#This Row],[Profit]]/Table19[[#This Row],[Budget]]*100</f>
        <v>-15.756213846153846</v>
      </c>
      <c r="X3416">
        <v>-1289919.5</v>
      </c>
      <c r="Y3416">
        <v>-4.8151417500000002E-2</v>
      </c>
      <c r="Z3416" t="str">
        <f t="shared" si="124"/>
        <v>High</v>
      </c>
    </row>
    <row r="3417" spans="1:26" x14ac:dyDescent="0.2">
      <c r="A3417" t="s">
        <v>3322</v>
      </c>
      <c r="B3417" t="s">
        <v>131</v>
      </c>
      <c r="C3417" t="s">
        <v>132</v>
      </c>
      <c r="D3417">
        <v>1000</v>
      </c>
      <c r="E3417">
        <v>2429</v>
      </c>
      <c r="F3417">
        <v>2</v>
      </c>
      <c r="G3417">
        <v>663</v>
      </c>
      <c r="H3417">
        <v>3.6</v>
      </c>
      <c r="I3417">
        <v>47</v>
      </c>
      <c r="J3417">
        <v>85</v>
      </c>
      <c r="K3417">
        <v>15911333</v>
      </c>
      <c r="L3417">
        <v>19000000</v>
      </c>
      <c r="M3417" s="2">
        <f>VLOOKUP(A3417,Sheet2!$A$1:G7141,2,0)</f>
        <v>36565</v>
      </c>
      <c r="N3417" t="str">
        <f>VLOOKUP(A3417,Sheet2!$A$1:G7141,3,0)</f>
        <v>Color</v>
      </c>
      <c r="O3417" t="str">
        <f>VLOOKUP(A3417,Sheet2!$A$1:G7141,4,0)</f>
        <v>Adventure</v>
      </c>
      <c r="P3417" t="str">
        <f>VLOOKUP(A3417,Sheet2!$A$1:G7141,5,0)</f>
        <v>English</v>
      </c>
      <c r="Q3417" t="str">
        <f>VLOOKUP(A3417,Sheet2!$A$1:G7141,6,0)</f>
        <v>UK</v>
      </c>
      <c r="R3417" t="str">
        <f>VLOOKUP(A3417,Sheet2!$A$1:G7141,7,0)</f>
        <v>G</v>
      </c>
      <c r="S3417" t="str">
        <f>IF(Table19[[#This Row],[Language]]="English","English","Other language")</f>
        <v>English</v>
      </c>
      <c r="T3417">
        <f>Table19[[#This Row],[Gross Revenue]]-Table19[[#This Row],[Budget]]</f>
        <v>-3088667</v>
      </c>
      <c r="U3417" s="1">
        <f>(Table19[[#This Row],[Gross Revenue]]/Table19[[#This Row],[Budget]])-1</f>
        <v>-0.16256142105263161</v>
      </c>
      <c r="V3417" t="str">
        <f t="shared" si="123"/>
        <v>&lt;90 minutes</v>
      </c>
      <c r="W3417">
        <f>Table19[[#This Row],[Profit]]/Table19[[#This Row],[Budget]]*100</f>
        <v>-16.256142105263159</v>
      </c>
      <c r="X3417">
        <v>3892693.5</v>
      </c>
      <c r="Y3417">
        <v>0.11726928571428571</v>
      </c>
      <c r="Z3417" t="str">
        <f t="shared" si="124"/>
        <v>Medium</v>
      </c>
    </row>
    <row r="3418" spans="1:26" x14ac:dyDescent="0.2">
      <c r="A3418" t="s">
        <v>5810</v>
      </c>
      <c r="B3418" t="s">
        <v>850</v>
      </c>
      <c r="C3418" t="s">
        <v>1702</v>
      </c>
      <c r="D3418">
        <v>26000</v>
      </c>
      <c r="E3418">
        <v>60059</v>
      </c>
      <c r="F3418">
        <v>0</v>
      </c>
      <c r="G3418">
        <v>63000</v>
      </c>
      <c r="H3418">
        <v>7</v>
      </c>
      <c r="I3418">
        <v>516</v>
      </c>
      <c r="J3418">
        <v>115</v>
      </c>
      <c r="K3418">
        <v>181015141</v>
      </c>
      <c r="L3418">
        <v>150000000</v>
      </c>
      <c r="M3418" s="2">
        <f>VLOOKUP(A3418,Sheet2!$A$1:G7142,2,0)</f>
        <v>40562</v>
      </c>
      <c r="N3418" t="str">
        <f>VLOOKUP(A3418,Sheet2!$A$1:G7142,3,0)</f>
        <v>Color</v>
      </c>
      <c r="O3418" t="str">
        <f>VLOOKUP(A3418,Sheet2!$A$1:G7142,4,0)</f>
        <v>Action</v>
      </c>
      <c r="P3418" t="str">
        <f>VLOOKUP(A3418,Sheet2!$A$1:G7142,5,0)</f>
        <v>English</v>
      </c>
      <c r="Q3418" t="str">
        <f>VLOOKUP(A3418,Sheet2!$A$1:G7142,6,0)</f>
        <v>USA</v>
      </c>
      <c r="R3418" t="str">
        <f>VLOOKUP(A3418,Sheet2!$A$1:G7142,7,0)</f>
        <v>PG-13</v>
      </c>
      <c r="S3418" t="str">
        <f>IF(Table19[[#This Row],[Language]]="English","English","Other language")</f>
        <v>English</v>
      </c>
      <c r="T3418">
        <f>Table19[[#This Row],[Gross Revenue]]-Table19[[#This Row],[Budget]]</f>
        <v>31015141</v>
      </c>
      <c r="U3418" s="1">
        <f>(Table19[[#This Row],[Gross Revenue]]/Table19[[#This Row],[Budget]])-1</f>
        <v>0.2067676066666666</v>
      </c>
      <c r="V3418" t="str">
        <f t="shared" si="123"/>
        <v>111-130 minutes</v>
      </c>
      <c r="W3418">
        <f>Table19[[#This Row],[Profit]]/Table19[[#This Row],[Budget]]*100</f>
        <v>20.676760666666667</v>
      </c>
      <c r="X3418">
        <v>-1289919.5</v>
      </c>
      <c r="Y3418">
        <v>-4.8151417500000002E-2</v>
      </c>
      <c r="Z3418" t="str">
        <f t="shared" si="124"/>
        <v>High</v>
      </c>
    </row>
    <row r="3419" spans="1:26" x14ac:dyDescent="0.2">
      <c r="A3419" t="s">
        <v>5961</v>
      </c>
      <c r="B3419" t="s">
        <v>850</v>
      </c>
      <c r="C3419" t="s">
        <v>2146</v>
      </c>
      <c r="D3419">
        <v>26000</v>
      </c>
      <c r="E3419">
        <v>59803</v>
      </c>
      <c r="F3419">
        <v>230</v>
      </c>
      <c r="G3419">
        <v>63000</v>
      </c>
      <c r="H3419">
        <v>7.1</v>
      </c>
      <c r="I3419">
        <v>486</v>
      </c>
      <c r="J3419">
        <v>112</v>
      </c>
      <c r="K3419">
        <v>206360018</v>
      </c>
      <c r="L3419">
        <v>170000000</v>
      </c>
      <c r="M3419" s="2">
        <f>VLOOKUP(A3419,Sheet2!$A$1:G7143,2,0)</f>
        <v>41561</v>
      </c>
      <c r="N3419" t="str">
        <f>VLOOKUP(A3419,Sheet2!$A$1:G7143,3,0)</f>
        <v>Color</v>
      </c>
      <c r="O3419" t="str">
        <f>VLOOKUP(A3419,Sheet2!$A$1:G7143,4,0)</f>
        <v>Action</v>
      </c>
      <c r="P3419" t="str">
        <f>VLOOKUP(A3419,Sheet2!$A$1:G7143,5,0)</f>
        <v>English</v>
      </c>
      <c r="Q3419" t="str">
        <f>VLOOKUP(A3419,Sheet2!$A$1:G7143,6,0)</f>
        <v>USA</v>
      </c>
      <c r="R3419" t="str">
        <f>VLOOKUP(A3419,Sheet2!$A$1:G7143,7,0)</f>
        <v>PG-13</v>
      </c>
      <c r="S3419" t="str">
        <f>IF(Table19[[#This Row],[Language]]="English","English","Other language")</f>
        <v>English</v>
      </c>
      <c r="T3419">
        <f>Table19[[#This Row],[Gross Revenue]]-Table19[[#This Row],[Budget]]</f>
        <v>36360018</v>
      </c>
      <c r="U3419" s="1">
        <f>(Table19[[#This Row],[Gross Revenue]]/Table19[[#This Row],[Budget]])-1</f>
        <v>0.21388245882352952</v>
      </c>
      <c r="V3419" t="str">
        <f t="shared" si="123"/>
        <v>111-130 minutes</v>
      </c>
      <c r="W3419">
        <f>Table19[[#This Row],[Profit]]/Table19[[#This Row],[Budget]]*100</f>
        <v>21.38824588235294</v>
      </c>
      <c r="X3419">
        <v>-1289919.5</v>
      </c>
      <c r="Y3419">
        <v>-4.8151417500000002E-2</v>
      </c>
      <c r="Z3419" t="str">
        <f t="shared" si="124"/>
        <v>High</v>
      </c>
    </row>
    <row r="3420" spans="1:26" x14ac:dyDescent="0.2">
      <c r="A3420" t="s">
        <v>3617</v>
      </c>
      <c r="B3420" t="s">
        <v>502</v>
      </c>
      <c r="C3420" t="s">
        <v>626</v>
      </c>
      <c r="D3420">
        <v>973</v>
      </c>
      <c r="E3420">
        <v>2306</v>
      </c>
      <c r="F3420">
        <v>9</v>
      </c>
      <c r="G3420">
        <v>250</v>
      </c>
      <c r="H3420">
        <v>5.0999999999999996</v>
      </c>
      <c r="I3420">
        <v>25</v>
      </c>
      <c r="J3420">
        <v>101</v>
      </c>
      <c r="K3420">
        <v>978908</v>
      </c>
      <c r="L3420">
        <v>2400000</v>
      </c>
      <c r="M3420" s="2">
        <f>VLOOKUP(A3420,Sheet2!$A$1:G7144,2,0)</f>
        <v>39013</v>
      </c>
      <c r="N3420" t="str">
        <f>VLOOKUP(A3420,Sheet2!$A$1:G7144,3,0)</f>
        <v>Color</v>
      </c>
      <c r="O3420" t="str">
        <f>VLOOKUP(A3420,Sheet2!$A$1:G7144,4,0)</f>
        <v>Drama</v>
      </c>
      <c r="P3420" t="str">
        <f>VLOOKUP(A3420,Sheet2!$A$1:G7144,5,0)</f>
        <v>English</v>
      </c>
      <c r="Q3420" t="str">
        <f>VLOOKUP(A3420,Sheet2!$A$1:G7144,6,0)</f>
        <v>Poland</v>
      </c>
      <c r="R3420" t="str">
        <f>VLOOKUP(A3420,Sheet2!$A$1:G7144,7,0)</f>
        <v>PG-13</v>
      </c>
      <c r="S3420" t="str">
        <f>IF(Table19[[#This Row],[Language]]="English","English","Other language")</f>
        <v>English</v>
      </c>
      <c r="T3420">
        <f>Table19[[#This Row],[Gross Revenue]]-Table19[[#This Row],[Budget]]</f>
        <v>-1421092</v>
      </c>
      <c r="U3420" s="1">
        <f>(Table19[[#This Row],[Gross Revenue]]/Table19[[#This Row],[Budget]])-1</f>
        <v>-0.59212166666666666</v>
      </c>
      <c r="V3420" t="str">
        <f t="shared" si="123"/>
        <v>90-110 minutes</v>
      </c>
      <c r="W3420">
        <f>Table19[[#This Row],[Profit]]/Table19[[#This Row],[Budget]]*100</f>
        <v>-59.212166666666668</v>
      </c>
      <c r="X3420">
        <v>-434215.5</v>
      </c>
      <c r="Y3420">
        <v>-0.10115100772200772</v>
      </c>
      <c r="Z3420" t="str">
        <f t="shared" si="124"/>
        <v>Low</v>
      </c>
    </row>
    <row r="3421" spans="1:26" x14ac:dyDescent="0.2">
      <c r="A3421" t="s">
        <v>6415</v>
      </c>
      <c r="B3421" t="s">
        <v>2917</v>
      </c>
      <c r="C3421" t="s">
        <v>2126</v>
      </c>
      <c r="D3421">
        <v>572</v>
      </c>
      <c r="E3421">
        <v>1627</v>
      </c>
      <c r="F3421">
        <v>0</v>
      </c>
      <c r="G3421">
        <v>0</v>
      </c>
      <c r="H3421">
        <v>7.5</v>
      </c>
      <c r="I3421">
        <v>172</v>
      </c>
      <c r="J3421">
        <v>107</v>
      </c>
      <c r="K3421">
        <v>5023275</v>
      </c>
      <c r="L3421">
        <v>15000000</v>
      </c>
      <c r="M3421" s="2">
        <f>VLOOKUP(A3421,Sheet2!$A$1:G7145,2,0)</f>
        <v>38688</v>
      </c>
      <c r="N3421" t="str">
        <f>VLOOKUP(A3421,Sheet2!$A$1:G7145,3,0)</f>
        <v>Color</v>
      </c>
      <c r="O3421" t="str">
        <f>VLOOKUP(A3421,Sheet2!$A$1:G7145,4,0)</f>
        <v>Adventure</v>
      </c>
      <c r="P3421" t="str">
        <f>VLOOKUP(A3421,Sheet2!$A$1:G7145,5,0)</f>
        <v>English</v>
      </c>
      <c r="Q3421" t="str">
        <f>VLOOKUP(A3421,Sheet2!$A$1:G7145,6,0)</f>
        <v>France</v>
      </c>
      <c r="R3421" t="str">
        <f>VLOOKUP(A3421,Sheet2!$A$1:G7145,7,0)</f>
        <v>R</v>
      </c>
      <c r="S3421" t="str">
        <f>IF(Table19[[#This Row],[Language]]="English","English","Other language")</f>
        <v>English</v>
      </c>
      <c r="T3421">
        <f>Table19[[#This Row],[Gross Revenue]]-Table19[[#This Row],[Budget]]</f>
        <v>-9976725</v>
      </c>
      <c r="U3421" s="1">
        <f>(Table19[[#This Row],[Gross Revenue]]/Table19[[#This Row],[Budget]])-1</f>
        <v>-0.66511500000000001</v>
      </c>
      <c r="V3421" t="str">
        <f t="shared" si="123"/>
        <v>90-110 minutes</v>
      </c>
      <c r="W3421">
        <f>Table19[[#This Row],[Profit]]/Table19[[#This Row],[Budget]]*100</f>
        <v>-66.511499999999998</v>
      </c>
      <c r="X3421">
        <v>3892693.5</v>
      </c>
      <c r="Y3421">
        <v>0.11726928571428571</v>
      </c>
      <c r="Z3421" t="str">
        <f t="shared" si="124"/>
        <v>Medium</v>
      </c>
    </row>
    <row r="3422" spans="1:26" x14ac:dyDescent="0.2">
      <c r="A3422" t="s">
        <v>5964</v>
      </c>
      <c r="B3422" t="s">
        <v>845</v>
      </c>
      <c r="C3422" t="s">
        <v>494</v>
      </c>
      <c r="D3422">
        <v>2000</v>
      </c>
      <c r="E3422">
        <v>3743</v>
      </c>
      <c r="F3422">
        <v>737</v>
      </c>
      <c r="G3422">
        <v>3000</v>
      </c>
      <c r="H3422">
        <v>7.1</v>
      </c>
      <c r="I3422">
        <v>150</v>
      </c>
      <c r="J3422">
        <v>114</v>
      </c>
      <c r="K3422">
        <v>60652036</v>
      </c>
      <c r="L3422">
        <v>48000000</v>
      </c>
      <c r="M3422" s="2">
        <f>VLOOKUP(A3422,Sheet2!$A$1:G7146,2,0)</f>
        <v>36275</v>
      </c>
      <c r="N3422" t="str">
        <f>VLOOKUP(A3422,Sheet2!$A$1:G7146,3,0)</f>
        <v>Color</v>
      </c>
      <c r="O3422" t="str">
        <f>VLOOKUP(A3422,Sheet2!$A$1:G7146,4,0)</f>
        <v>Action</v>
      </c>
      <c r="P3422" t="str">
        <f>VLOOKUP(A3422,Sheet2!$A$1:G7146,5,0)</f>
        <v>English</v>
      </c>
      <c r="Q3422" t="str">
        <f>VLOOKUP(A3422,Sheet2!$A$1:G7146,6,0)</f>
        <v>USA</v>
      </c>
      <c r="R3422" t="str">
        <f>VLOOKUP(A3422,Sheet2!$A$1:G7146,7,0)</f>
        <v>R</v>
      </c>
      <c r="S3422" t="str">
        <f>IF(Table19[[#This Row],[Language]]="English","English","Other language")</f>
        <v>English</v>
      </c>
      <c r="T3422">
        <f>Table19[[#This Row],[Gross Revenue]]-Table19[[#This Row],[Budget]]</f>
        <v>12652036</v>
      </c>
      <c r="U3422" s="1">
        <f>(Table19[[#This Row],[Gross Revenue]]/Table19[[#This Row],[Budget]])-1</f>
        <v>0.26358408333333339</v>
      </c>
      <c r="V3422" t="str">
        <f t="shared" si="123"/>
        <v>111-130 minutes</v>
      </c>
      <c r="W3422">
        <f>Table19[[#This Row],[Profit]]/Table19[[#This Row],[Budget]]*100</f>
        <v>26.358408333333333</v>
      </c>
      <c r="X3422">
        <v>-1289919.5</v>
      </c>
      <c r="Y3422">
        <v>-4.8151417500000002E-2</v>
      </c>
      <c r="Z3422" t="str">
        <f t="shared" si="124"/>
        <v>High</v>
      </c>
    </row>
    <row r="3423" spans="1:26" x14ac:dyDescent="0.2">
      <c r="A3423" t="s">
        <v>4456</v>
      </c>
      <c r="B3423" t="s">
        <v>789</v>
      </c>
      <c r="C3423" t="s">
        <v>1560</v>
      </c>
      <c r="D3423">
        <v>2000</v>
      </c>
      <c r="E3423">
        <v>4843</v>
      </c>
      <c r="F3423">
        <v>4</v>
      </c>
      <c r="G3423">
        <v>311</v>
      </c>
      <c r="H3423">
        <v>6.1</v>
      </c>
      <c r="I3423">
        <v>81</v>
      </c>
      <c r="J3423">
        <v>98</v>
      </c>
      <c r="K3423">
        <v>10544143</v>
      </c>
      <c r="L3423">
        <v>20000000</v>
      </c>
      <c r="M3423" s="2">
        <f>VLOOKUP(A3423,Sheet2!$A$1:G7147,2,0)</f>
        <v>36522</v>
      </c>
      <c r="N3423" t="str">
        <f>VLOOKUP(A3423,Sheet2!$A$1:G7147,3,0)</f>
        <v>Color</v>
      </c>
      <c r="O3423" t="str">
        <f>VLOOKUP(A3423,Sheet2!$A$1:G7147,4,0)</f>
        <v>Comedy</v>
      </c>
      <c r="P3423" t="str">
        <f>VLOOKUP(A3423,Sheet2!$A$1:G7147,5,0)</f>
        <v>English</v>
      </c>
      <c r="Q3423" t="str">
        <f>VLOOKUP(A3423,Sheet2!$A$1:G7147,6,0)</f>
        <v>Australia</v>
      </c>
      <c r="R3423" t="str">
        <f>VLOOKUP(A3423,Sheet2!$A$1:G7147,7,0)</f>
        <v>PG-13</v>
      </c>
      <c r="S3423" t="str">
        <f>IF(Table19[[#This Row],[Language]]="English","English","Other language")</f>
        <v>English</v>
      </c>
      <c r="T3423">
        <f>Table19[[#This Row],[Gross Revenue]]-Table19[[#This Row],[Budget]]</f>
        <v>-9455857</v>
      </c>
      <c r="U3423" s="1">
        <f>(Table19[[#This Row],[Gross Revenue]]/Table19[[#This Row],[Budget]])-1</f>
        <v>-0.47279285000000004</v>
      </c>
      <c r="V3423" t="str">
        <f t="shared" si="123"/>
        <v>90-110 minutes</v>
      </c>
      <c r="W3423">
        <f>Table19[[#This Row],[Profit]]/Table19[[#This Row],[Budget]]*100</f>
        <v>-47.279285000000002</v>
      </c>
      <c r="X3423">
        <v>1637763</v>
      </c>
      <c r="Y3423">
        <v>0.19178668286445014</v>
      </c>
      <c r="Z3423" t="str">
        <f t="shared" si="124"/>
        <v>Medium</v>
      </c>
    </row>
    <row r="3424" spans="1:26" x14ac:dyDescent="0.2">
      <c r="A3424" t="s">
        <v>5166</v>
      </c>
      <c r="B3424" t="s">
        <v>651</v>
      </c>
      <c r="C3424" t="s">
        <v>2136</v>
      </c>
      <c r="D3424">
        <v>730</v>
      </c>
      <c r="E3424">
        <v>1208</v>
      </c>
      <c r="F3424">
        <v>101</v>
      </c>
      <c r="G3424">
        <v>708</v>
      </c>
      <c r="H3424">
        <v>6.6</v>
      </c>
      <c r="I3424">
        <v>114</v>
      </c>
      <c r="J3424">
        <v>96</v>
      </c>
      <c r="K3424">
        <v>1325073</v>
      </c>
      <c r="L3424">
        <v>4000000</v>
      </c>
      <c r="M3424" s="2">
        <f>VLOOKUP(A3424,Sheet2!$A$1:G7148,2,0)</f>
        <v>38669</v>
      </c>
      <c r="N3424" t="str">
        <f>VLOOKUP(A3424,Sheet2!$A$1:G7148,3,0)</f>
        <v>Color</v>
      </c>
      <c r="O3424" t="str">
        <f>VLOOKUP(A3424,Sheet2!$A$1:G7148,4,0)</f>
        <v>Comedy</v>
      </c>
      <c r="P3424" t="str">
        <f>VLOOKUP(A3424,Sheet2!$A$1:G7148,5,0)</f>
        <v>English</v>
      </c>
      <c r="Q3424" t="str">
        <f>VLOOKUP(A3424,Sheet2!$A$1:G7148,6,0)</f>
        <v>USA</v>
      </c>
      <c r="R3424" t="str">
        <f>VLOOKUP(A3424,Sheet2!$A$1:G7148,7,0)</f>
        <v>R</v>
      </c>
      <c r="S3424" t="str">
        <f>IF(Table19[[#This Row],[Language]]="English","English","Other language")</f>
        <v>English</v>
      </c>
      <c r="T3424">
        <f>Table19[[#This Row],[Gross Revenue]]-Table19[[#This Row],[Budget]]</f>
        <v>-2674927</v>
      </c>
      <c r="U3424" s="1">
        <f>(Table19[[#This Row],[Gross Revenue]]/Table19[[#This Row],[Budget]])-1</f>
        <v>-0.66873175000000007</v>
      </c>
      <c r="V3424" t="str">
        <f t="shared" si="123"/>
        <v>90-110 minutes</v>
      </c>
      <c r="W3424">
        <f>Table19[[#This Row],[Profit]]/Table19[[#This Row],[Budget]]*100</f>
        <v>-66.873174999999989</v>
      </c>
      <c r="X3424">
        <v>1637763</v>
      </c>
      <c r="Y3424">
        <v>0.19178668286445014</v>
      </c>
      <c r="Z3424" t="str">
        <f t="shared" si="124"/>
        <v>Low</v>
      </c>
    </row>
    <row r="3425" spans="1:26" x14ac:dyDescent="0.2">
      <c r="A3425" t="s">
        <v>4690</v>
      </c>
      <c r="B3425" t="s">
        <v>1758</v>
      </c>
      <c r="C3425" t="s">
        <v>1759</v>
      </c>
      <c r="D3425">
        <v>324</v>
      </c>
      <c r="E3425">
        <v>369</v>
      </c>
      <c r="F3425">
        <v>0</v>
      </c>
      <c r="G3425">
        <v>0</v>
      </c>
      <c r="H3425">
        <v>6.3</v>
      </c>
      <c r="I3425">
        <v>60</v>
      </c>
      <c r="J3425">
        <v>85</v>
      </c>
      <c r="K3425">
        <v>4091</v>
      </c>
      <c r="L3425">
        <v>34000000</v>
      </c>
      <c r="M3425" s="2">
        <f>VLOOKUP(A3425,Sheet2!$A$1:G7149,2,0)</f>
        <v>41449</v>
      </c>
      <c r="N3425" t="str">
        <f>VLOOKUP(A3425,Sheet2!$A$1:G7149,3,0)</f>
        <v>Color</v>
      </c>
      <c r="O3425" t="str">
        <f>VLOOKUP(A3425,Sheet2!$A$1:G7149,4,0)</f>
        <v>Adventure</v>
      </c>
      <c r="P3425" t="str">
        <f>VLOOKUP(A3425,Sheet2!$A$1:G7149,5,0)</f>
        <v>English</v>
      </c>
      <c r="Q3425" t="str">
        <f>VLOOKUP(A3425,Sheet2!$A$1:G7149,6,0)</f>
        <v>Belgium</v>
      </c>
      <c r="R3425">
        <f>VLOOKUP(A3425,Sheet2!$A$1:G7149,7,0)</f>
        <v>0</v>
      </c>
      <c r="S3425" t="str">
        <f>IF(Table19[[#This Row],[Language]]="English","English","Other language")</f>
        <v>English</v>
      </c>
      <c r="T3425">
        <f>Table19[[#This Row],[Gross Revenue]]-Table19[[#This Row],[Budget]]</f>
        <v>-33995909</v>
      </c>
      <c r="U3425" s="1">
        <f>(Table19[[#This Row],[Gross Revenue]]/Table19[[#This Row],[Budget]])-1</f>
        <v>-0.99987967647058829</v>
      </c>
      <c r="V3425" t="str">
        <f t="shared" si="123"/>
        <v>&lt;90 minutes</v>
      </c>
      <c r="W3425">
        <f>Table19[[#This Row],[Profit]]/Table19[[#This Row],[Budget]]*100</f>
        <v>-99.987967647058824</v>
      </c>
      <c r="X3425">
        <v>3892693.5</v>
      </c>
      <c r="Y3425">
        <v>0.11726928571428571</v>
      </c>
      <c r="Z3425" t="str">
        <f t="shared" si="124"/>
        <v>Medium</v>
      </c>
    </row>
    <row r="3426" spans="1:26" x14ac:dyDescent="0.2">
      <c r="A3426" t="s">
        <v>5870</v>
      </c>
      <c r="B3426" t="s">
        <v>1862</v>
      </c>
      <c r="C3426" t="s">
        <v>2581</v>
      </c>
      <c r="D3426">
        <v>244</v>
      </c>
      <c r="E3426">
        <v>1164</v>
      </c>
      <c r="F3426">
        <v>92</v>
      </c>
      <c r="G3426">
        <v>0</v>
      </c>
      <c r="H3426">
        <v>7</v>
      </c>
      <c r="I3426">
        <v>129</v>
      </c>
      <c r="J3426">
        <v>130</v>
      </c>
      <c r="K3426">
        <v>63600000</v>
      </c>
      <c r="L3426">
        <v>9000000</v>
      </c>
      <c r="M3426" s="2">
        <f>VLOOKUP(A3426,Sheet2!$A$1:G7150,2,0)</f>
        <v>23860</v>
      </c>
      <c r="N3426" t="str">
        <f>VLOOKUP(A3426,Sheet2!$A$1:G7150,3,0)</f>
        <v>Color</v>
      </c>
      <c r="O3426" t="str">
        <f>VLOOKUP(A3426,Sheet2!$A$1:G7150,4,0)</f>
        <v>Action</v>
      </c>
      <c r="P3426" t="str">
        <f>VLOOKUP(A3426,Sheet2!$A$1:G7150,5,0)</f>
        <v>English</v>
      </c>
      <c r="Q3426" t="str">
        <f>VLOOKUP(A3426,Sheet2!$A$1:G7150,6,0)</f>
        <v>UK</v>
      </c>
      <c r="R3426" t="str">
        <f>VLOOKUP(A3426,Sheet2!$A$1:G7150,7,0)</f>
        <v>Approved</v>
      </c>
      <c r="S3426" t="str">
        <f>IF(Table19[[#This Row],[Language]]="English","English","Other language")</f>
        <v>English</v>
      </c>
      <c r="T3426">
        <f>Table19[[#This Row],[Gross Revenue]]-Table19[[#This Row],[Budget]]</f>
        <v>54600000</v>
      </c>
      <c r="U3426" s="1">
        <f>(Table19[[#This Row],[Gross Revenue]]/Table19[[#This Row],[Budget]])-1</f>
        <v>6.0666666666666664</v>
      </c>
      <c r="V3426" t="str">
        <f t="shared" si="123"/>
        <v>111-130 minutes</v>
      </c>
      <c r="W3426">
        <f>Table19[[#This Row],[Profit]]/Table19[[#This Row],[Budget]]*100</f>
        <v>606.66666666666663</v>
      </c>
      <c r="X3426">
        <v>-1289919.5</v>
      </c>
      <c r="Y3426">
        <v>-4.8151417500000002E-2</v>
      </c>
      <c r="Z3426" t="str">
        <f t="shared" si="124"/>
        <v>Low</v>
      </c>
    </row>
    <row r="3427" spans="1:26" x14ac:dyDescent="0.2">
      <c r="A3427" t="s">
        <v>3381</v>
      </c>
      <c r="B3427" t="s">
        <v>239</v>
      </c>
      <c r="C3427" t="s">
        <v>240</v>
      </c>
      <c r="D3427">
        <v>956</v>
      </c>
      <c r="E3427">
        <v>2260</v>
      </c>
      <c r="F3427">
        <v>906</v>
      </c>
      <c r="G3427">
        <v>437</v>
      </c>
      <c r="H3427">
        <v>4.2</v>
      </c>
      <c r="I3427">
        <v>76</v>
      </c>
      <c r="J3427">
        <v>95</v>
      </c>
      <c r="K3427">
        <v>6768055</v>
      </c>
      <c r="L3427">
        <v>57000000</v>
      </c>
      <c r="M3427" s="2">
        <f>VLOOKUP(A3427,Sheet2!$A$1:G7151,2,0)</f>
        <v>38164</v>
      </c>
      <c r="N3427" t="str">
        <f>VLOOKUP(A3427,Sheet2!$A$1:G7151,3,0)</f>
        <v>Color</v>
      </c>
      <c r="O3427" t="str">
        <f>VLOOKUP(A3427,Sheet2!$A$1:G7151,4,0)</f>
        <v>Action</v>
      </c>
      <c r="P3427" t="str">
        <f>VLOOKUP(A3427,Sheet2!$A$1:G7151,5,0)</f>
        <v>English</v>
      </c>
      <c r="Q3427" t="str">
        <f>VLOOKUP(A3427,Sheet2!$A$1:G7151,6,0)</f>
        <v>UK</v>
      </c>
      <c r="R3427" t="str">
        <f>VLOOKUP(A3427,Sheet2!$A$1:G7151,7,0)</f>
        <v>PG</v>
      </c>
      <c r="S3427" t="str">
        <f>IF(Table19[[#This Row],[Language]]="English","English","Other language")</f>
        <v>English</v>
      </c>
      <c r="T3427">
        <f>Table19[[#This Row],[Gross Revenue]]-Table19[[#This Row],[Budget]]</f>
        <v>-50231945</v>
      </c>
      <c r="U3427" s="1">
        <f>(Table19[[#This Row],[Gross Revenue]]/Table19[[#This Row],[Budget]])-1</f>
        <v>-0.88126219298245612</v>
      </c>
      <c r="V3427" t="str">
        <f t="shared" si="123"/>
        <v>90-110 minutes</v>
      </c>
      <c r="W3427">
        <f>Table19[[#This Row],[Profit]]/Table19[[#This Row],[Budget]]*100</f>
        <v>-88.126219298245616</v>
      </c>
      <c r="X3427">
        <v>-1289919.5</v>
      </c>
      <c r="Y3427">
        <v>-4.8151417500000002E-2</v>
      </c>
      <c r="Z3427" t="str">
        <f t="shared" si="124"/>
        <v>High</v>
      </c>
    </row>
    <row r="3428" spans="1:26" x14ac:dyDescent="0.2">
      <c r="A3428" t="s">
        <v>3710</v>
      </c>
      <c r="B3428" t="s">
        <v>758</v>
      </c>
      <c r="C3428" t="s">
        <v>759</v>
      </c>
      <c r="D3428">
        <v>536</v>
      </c>
      <c r="E3428">
        <v>1467</v>
      </c>
      <c r="F3428">
        <v>78</v>
      </c>
      <c r="G3428">
        <v>0</v>
      </c>
      <c r="H3428">
        <v>5.3</v>
      </c>
      <c r="I3428">
        <v>82</v>
      </c>
      <c r="J3428">
        <v>93</v>
      </c>
      <c r="K3428">
        <v>200803</v>
      </c>
      <c r="L3428">
        <v>3000000</v>
      </c>
      <c r="M3428" s="2">
        <f>VLOOKUP(A3428,Sheet2!$A$1:G7152,2,0)</f>
        <v>40997</v>
      </c>
      <c r="N3428" t="str">
        <f>VLOOKUP(A3428,Sheet2!$A$1:G7152,3,0)</f>
        <v>Color</v>
      </c>
      <c r="O3428" t="str">
        <f>VLOOKUP(A3428,Sheet2!$A$1:G7152,4,0)</f>
        <v>Comedy</v>
      </c>
      <c r="P3428" t="str">
        <f>VLOOKUP(A3428,Sheet2!$A$1:G7152,5,0)</f>
        <v>English</v>
      </c>
      <c r="Q3428" t="str">
        <f>VLOOKUP(A3428,Sheet2!$A$1:G7152,6,0)</f>
        <v>USA</v>
      </c>
      <c r="R3428" t="str">
        <f>VLOOKUP(A3428,Sheet2!$A$1:G7152,7,0)</f>
        <v>R</v>
      </c>
      <c r="S3428" t="str">
        <f>IF(Table19[[#This Row],[Language]]="English","English","Other language")</f>
        <v>English</v>
      </c>
      <c r="T3428">
        <f>Table19[[#This Row],[Gross Revenue]]-Table19[[#This Row],[Budget]]</f>
        <v>-2799197</v>
      </c>
      <c r="U3428" s="1">
        <f>(Table19[[#This Row],[Gross Revenue]]/Table19[[#This Row],[Budget]])-1</f>
        <v>-0.93306566666666668</v>
      </c>
      <c r="V3428" t="str">
        <f t="shared" si="123"/>
        <v>90-110 minutes</v>
      </c>
      <c r="W3428">
        <f>Table19[[#This Row],[Profit]]/Table19[[#This Row],[Budget]]*100</f>
        <v>-93.306566666666669</v>
      </c>
      <c r="X3428">
        <v>1637763</v>
      </c>
      <c r="Y3428">
        <v>0.19178668286445014</v>
      </c>
      <c r="Z3428" t="str">
        <f t="shared" si="124"/>
        <v>Low</v>
      </c>
    </row>
    <row r="3429" spans="1:26" x14ac:dyDescent="0.2">
      <c r="A3429" t="s">
        <v>5871</v>
      </c>
      <c r="B3429" t="s">
        <v>2582</v>
      </c>
      <c r="C3429" t="s">
        <v>1346</v>
      </c>
      <c r="D3429">
        <v>629</v>
      </c>
      <c r="E3429">
        <v>2730</v>
      </c>
      <c r="F3429">
        <v>0</v>
      </c>
      <c r="G3429">
        <v>0</v>
      </c>
      <c r="H3429">
        <v>7</v>
      </c>
      <c r="I3429">
        <v>139</v>
      </c>
      <c r="J3429">
        <v>103</v>
      </c>
      <c r="K3429">
        <v>42365600</v>
      </c>
      <c r="L3429">
        <v>5000000</v>
      </c>
      <c r="M3429" s="2">
        <f>VLOOKUP(A3429,Sheet2!$A$1:G7153,2,0)</f>
        <v>29680</v>
      </c>
      <c r="N3429" t="str">
        <f>VLOOKUP(A3429,Sheet2!$A$1:G7153,3,0)</f>
        <v>Color</v>
      </c>
      <c r="O3429" t="str">
        <f>VLOOKUP(A3429,Sheet2!$A$1:G7153,4,0)</f>
        <v>Adventure</v>
      </c>
      <c r="P3429" t="str">
        <f>VLOOKUP(A3429,Sheet2!$A$1:G7153,5,0)</f>
        <v>English</v>
      </c>
      <c r="Q3429" t="str">
        <f>VLOOKUP(A3429,Sheet2!$A$1:G7153,6,0)</f>
        <v>UK</v>
      </c>
      <c r="R3429" t="str">
        <f>VLOOKUP(A3429,Sheet2!$A$1:G7153,7,0)</f>
        <v>PG</v>
      </c>
      <c r="S3429" t="str">
        <f>IF(Table19[[#This Row],[Language]]="English","English","Other language")</f>
        <v>English</v>
      </c>
      <c r="T3429">
        <f>Table19[[#This Row],[Gross Revenue]]-Table19[[#This Row],[Budget]]</f>
        <v>37365600</v>
      </c>
      <c r="U3429" s="1">
        <f>(Table19[[#This Row],[Gross Revenue]]/Table19[[#This Row],[Budget]])-1</f>
        <v>7.4731199999999998</v>
      </c>
      <c r="V3429" t="str">
        <f t="shared" si="123"/>
        <v>90-110 minutes</v>
      </c>
      <c r="W3429">
        <f>Table19[[#This Row],[Profit]]/Table19[[#This Row],[Budget]]*100</f>
        <v>747.31200000000001</v>
      </c>
      <c r="X3429">
        <v>3892693.5</v>
      </c>
      <c r="Y3429">
        <v>0.11726928571428571</v>
      </c>
      <c r="Z3429" t="str">
        <f t="shared" si="124"/>
        <v>Low</v>
      </c>
    </row>
    <row r="3430" spans="1:26" x14ac:dyDescent="0.2">
      <c r="A3430" t="s">
        <v>3922</v>
      </c>
      <c r="B3430" t="s">
        <v>1015</v>
      </c>
      <c r="C3430" t="s">
        <v>1016</v>
      </c>
      <c r="D3430">
        <v>284</v>
      </c>
      <c r="E3430">
        <v>1185</v>
      </c>
      <c r="F3430">
        <v>14</v>
      </c>
      <c r="G3430">
        <v>409</v>
      </c>
      <c r="H3430">
        <v>5.6</v>
      </c>
      <c r="I3430">
        <v>16</v>
      </c>
      <c r="J3430">
        <v>95</v>
      </c>
      <c r="K3430">
        <v>15278</v>
      </c>
      <c r="L3430">
        <v>825000</v>
      </c>
      <c r="M3430" s="2">
        <f>VLOOKUP(A3430,Sheet2!$A$1:G7154,2,0)</f>
        <v>37542</v>
      </c>
      <c r="N3430" t="str">
        <f>VLOOKUP(A3430,Sheet2!$A$1:G7154,3,0)</f>
        <v>Color</v>
      </c>
      <c r="O3430" t="str">
        <f>VLOOKUP(A3430,Sheet2!$A$1:G7154,4,0)</f>
        <v>Drama</v>
      </c>
      <c r="P3430" t="str">
        <f>VLOOKUP(A3430,Sheet2!$A$1:G7154,5,0)</f>
        <v>English</v>
      </c>
      <c r="Q3430" t="str">
        <f>VLOOKUP(A3430,Sheet2!$A$1:G7154,6,0)</f>
        <v>USA</v>
      </c>
      <c r="R3430" t="str">
        <f>VLOOKUP(A3430,Sheet2!$A$1:G7154,7,0)</f>
        <v>PG</v>
      </c>
      <c r="S3430" t="str">
        <f>IF(Table19[[#This Row],[Language]]="English","English","Other language")</f>
        <v>English</v>
      </c>
      <c r="T3430">
        <f>Table19[[#This Row],[Gross Revenue]]-Table19[[#This Row],[Budget]]</f>
        <v>-809722</v>
      </c>
      <c r="U3430" s="1">
        <f>(Table19[[#This Row],[Gross Revenue]]/Table19[[#This Row],[Budget]])-1</f>
        <v>-0.98148121212121209</v>
      </c>
      <c r="V3430" t="str">
        <f t="shared" si="123"/>
        <v>90-110 minutes</v>
      </c>
      <c r="W3430">
        <f>Table19[[#This Row],[Profit]]/Table19[[#This Row],[Budget]]*100</f>
        <v>-98.148121212121211</v>
      </c>
      <c r="X3430">
        <v>-434215.5</v>
      </c>
      <c r="Y3430">
        <v>-0.10115100772200772</v>
      </c>
      <c r="Z3430" t="str">
        <f t="shared" si="124"/>
        <v>Low</v>
      </c>
    </row>
    <row r="3431" spans="1:26" x14ac:dyDescent="0.2">
      <c r="A3431" t="s">
        <v>5743</v>
      </c>
      <c r="B3431" t="s">
        <v>2496</v>
      </c>
      <c r="C3431" t="s">
        <v>2497</v>
      </c>
      <c r="D3431">
        <v>21</v>
      </c>
      <c r="E3431">
        <v>24</v>
      </c>
      <c r="F3431">
        <v>117</v>
      </c>
      <c r="G3431">
        <v>121</v>
      </c>
      <c r="H3431">
        <v>7</v>
      </c>
      <c r="I3431">
        <v>6</v>
      </c>
      <c r="J3431">
        <v>100</v>
      </c>
      <c r="K3431">
        <v>29233</v>
      </c>
      <c r="L3431">
        <v>3500000</v>
      </c>
      <c r="M3431" s="2">
        <f>VLOOKUP(A3431,Sheet2!$A$1:G7155,2,0)</f>
        <v>42121</v>
      </c>
      <c r="N3431" t="str">
        <f>VLOOKUP(A3431,Sheet2!$A$1:G7155,3,0)</f>
        <v>Color</v>
      </c>
      <c r="O3431" t="str">
        <f>VLOOKUP(A3431,Sheet2!$A$1:G7155,4,0)</f>
        <v>Documentary</v>
      </c>
      <c r="P3431" t="str">
        <f>VLOOKUP(A3431,Sheet2!$A$1:G7155,5,0)</f>
        <v>English</v>
      </c>
      <c r="Q3431" t="str">
        <f>VLOOKUP(A3431,Sheet2!$A$1:G7155,6,0)</f>
        <v>USA</v>
      </c>
      <c r="R3431">
        <f>VLOOKUP(A3431,Sheet2!$A$1:G7155,7,0)</f>
        <v>0</v>
      </c>
      <c r="S3431" t="str">
        <f>IF(Table19[[#This Row],[Language]]="English","English","Other language")</f>
        <v>English</v>
      </c>
      <c r="T3431">
        <f>Table19[[#This Row],[Gross Revenue]]-Table19[[#This Row],[Budget]]</f>
        <v>-3470767</v>
      </c>
      <c r="U3431" s="1">
        <f>(Table19[[#This Row],[Gross Revenue]]/Table19[[#This Row],[Budget]])-1</f>
        <v>-0.9916477142857143</v>
      </c>
      <c r="V3431" t="str">
        <f t="shared" si="123"/>
        <v>90-110 minutes</v>
      </c>
      <c r="W3431">
        <f>Table19[[#This Row],[Profit]]/Table19[[#This Row],[Budget]]*100</f>
        <v>-99.164771428571427</v>
      </c>
      <c r="Z3431" t="str">
        <f t="shared" si="124"/>
        <v>Low</v>
      </c>
    </row>
    <row r="3432" spans="1:26" x14ac:dyDescent="0.2">
      <c r="A3432" t="s">
        <v>4167</v>
      </c>
      <c r="B3432" t="s">
        <v>1289</v>
      </c>
      <c r="C3432" t="s">
        <v>234</v>
      </c>
      <c r="D3432">
        <v>664</v>
      </c>
      <c r="E3432">
        <v>2010</v>
      </c>
      <c r="F3432">
        <v>0</v>
      </c>
      <c r="G3432">
        <v>0</v>
      </c>
      <c r="H3432">
        <v>5.8</v>
      </c>
      <c r="I3432">
        <v>62</v>
      </c>
      <c r="J3432">
        <v>99</v>
      </c>
      <c r="K3432">
        <v>44450000</v>
      </c>
      <c r="L3432">
        <v>27000000</v>
      </c>
      <c r="M3432" s="2">
        <f>VLOOKUP(A3432,Sheet2!$A$1:G7156,2,0)</f>
        <v>34418</v>
      </c>
      <c r="N3432" t="str">
        <f>VLOOKUP(A3432,Sheet2!$A$1:G7156,3,0)</f>
        <v>Color</v>
      </c>
      <c r="O3432" t="str">
        <f>VLOOKUP(A3432,Sheet2!$A$1:G7156,4,0)</f>
        <v>Action</v>
      </c>
      <c r="P3432" t="str">
        <f>VLOOKUP(A3432,Sheet2!$A$1:G7156,5,0)</f>
        <v>English</v>
      </c>
      <c r="Q3432" t="str">
        <f>VLOOKUP(A3432,Sheet2!$A$1:G7156,6,0)</f>
        <v>Canada</v>
      </c>
      <c r="R3432" t="str">
        <f>VLOOKUP(A3432,Sheet2!$A$1:G7156,7,0)</f>
        <v>R</v>
      </c>
      <c r="S3432" t="str">
        <f>IF(Table19[[#This Row],[Language]]="English","English","Other language")</f>
        <v>English</v>
      </c>
      <c r="T3432">
        <f>Table19[[#This Row],[Gross Revenue]]-Table19[[#This Row],[Budget]]</f>
        <v>17450000</v>
      </c>
      <c r="U3432" s="1">
        <f>(Table19[[#This Row],[Gross Revenue]]/Table19[[#This Row],[Budget]])-1</f>
        <v>0.64629629629629637</v>
      </c>
      <c r="V3432" t="str">
        <f t="shared" si="123"/>
        <v>90-110 minutes</v>
      </c>
      <c r="W3432">
        <f>Table19[[#This Row],[Profit]]/Table19[[#This Row],[Budget]]*100</f>
        <v>64.629629629629619</v>
      </c>
      <c r="X3432">
        <v>-1289919.5</v>
      </c>
      <c r="Y3432">
        <v>-4.8151417500000002E-2</v>
      </c>
      <c r="Z3432" t="str">
        <f t="shared" si="124"/>
        <v>Medium</v>
      </c>
    </row>
    <row r="3433" spans="1:26" x14ac:dyDescent="0.2">
      <c r="A3433" t="s">
        <v>6028</v>
      </c>
      <c r="B3433" t="s">
        <v>2688</v>
      </c>
      <c r="C3433" t="s">
        <v>2689</v>
      </c>
      <c r="D3433">
        <v>123</v>
      </c>
      <c r="E3433">
        <v>239</v>
      </c>
      <c r="F3433">
        <v>76</v>
      </c>
      <c r="G3433">
        <v>0</v>
      </c>
      <c r="H3433">
        <v>7.2</v>
      </c>
      <c r="I3433">
        <v>173</v>
      </c>
      <c r="J3433">
        <v>66</v>
      </c>
      <c r="K3433">
        <v>38108</v>
      </c>
      <c r="L3433">
        <v>2600000</v>
      </c>
      <c r="M3433" s="2">
        <f>VLOOKUP(A3433,Sheet2!$A$1:G7157,2,0)</f>
        <v>39253</v>
      </c>
      <c r="N3433" t="str">
        <f>VLOOKUP(A3433,Sheet2!$A$1:G7157,3,0)</f>
        <v>Color</v>
      </c>
      <c r="O3433" t="str">
        <f>VLOOKUP(A3433,Sheet2!$A$1:G7157,4,0)</f>
        <v>Horror</v>
      </c>
      <c r="P3433" t="str">
        <f>VLOOKUP(A3433,Sheet2!$A$1:G7157,5,0)</f>
        <v>Spanish</v>
      </c>
      <c r="Q3433" t="str">
        <f>VLOOKUP(A3433,Sheet2!$A$1:G7157,6,0)</f>
        <v>Spain</v>
      </c>
      <c r="R3433" t="str">
        <f>VLOOKUP(A3433,Sheet2!$A$1:G7157,7,0)</f>
        <v>R</v>
      </c>
      <c r="S3433" t="str">
        <f>IF(Table19[[#This Row],[Language]]="English","English","Other language")</f>
        <v>Other language</v>
      </c>
      <c r="T3433">
        <f>Table19[[#This Row],[Gross Revenue]]-Table19[[#This Row],[Budget]]</f>
        <v>-2561892</v>
      </c>
      <c r="U3433" s="1">
        <f>(Table19[[#This Row],[Gross Revenue]]/Table19[[#This Row],[Budget]])-1</f>
        <v>-0.98534307692307688</v>
      </c>
      <c r="V3433" t="str">
        <f t="shared" si="123"/>
        <v>&lt;90 minutes</v>
      </c>
      <c r="W3433">
        <f>Table19[[#This Row],[Profit]]/Table19[[#This Row],[Budget]]*100</f>
        <v>-98.534307692307692</v>
      </c>
      <c r="X3433">
        <v>16235088</v>
      </c>
      <c r="Y3433">
        <v>1.1909079499999999</v>
      </c>
      <c r="Z3433" t="str">
        <f t="shared" si="124"/>
        <v>Low</v>
      </c>
    </row>
    <row r="3434" spans="1:26" x14ac:dyDescent="0.2">
      <c r="A3434" t="s">
        <v>3930</v>
      </c>
      <c r="B3434" t="s">
        <v>170</v>
      </c>
      <c r="C3434" t="s">
        <v>1025</v>
      </c>
      <c r="D3434">
        <v>23000</v>
      </c>
      <c r="E3434">
        <v>43887</v>
      </c>
      <c r="F3434">
        <v>503</v>
      </c>
      <c r="G3434">
        <v>0</v>
      </c>
      <c r="H3434">
        <v>5.6</v>
      </c>
      <c r="I3434">
        <v>123</v>
      </c>
      <c r="J3434">
        <v>116</v>
      </c>
      <c r="K3434">
        <v>19480739</v>
      </c>
      <c r="L3434">
        <v>80000000</v>
      </c>
      <c r="M3434" s="2">
        <f>VLOOKUP(A3434,Sheet2!$A$1:G7158,2,0)</f>
        <v>37878</v>
      </c>
      <c r="N3434" t="str">
        <f>VLOOKUP(A3434,Sheet2!$A$1:G7158,3,0)</f>
        <v>Color</v>
      </c>
      <c r="O3434" t="str">
        <f>VLOOKUP(A3434,Sheet2!$A$1:G7158,4,0)</f>
        <v>Action</v>
      </c>
      <c r="P3434" t="str">
        <f>VLOOKUP(A3434,Sheet2!$A$1:G7158,5,0)</f>
        <v>English</v>
      </c>
      <c r="Q3434" t="str">
        <f>VLOOKUP(A3434,Sheet2!$A$1:G7158,6,0)</f>
        <v>USA</v>
      </c>
      <c r="R3434" t="str">
        <f>VLOOKUP(A3434,Sheet2!$A$1:G7158,7,0)</f>
        <v>PG-13</v>
      </c>
      <c r="S3434" t="str">
        <f>IF(Table19[[#This Row],[Language]]="English","English","Other language")</f>
        <v>English</v>
      </c>
      <c r="T3434">
        <f>Table19[[#This Row],[Gross Revenue]]-Table19[[#This Row],[Budget]]</f>
        <v>-60519261</v>
      </c>
      <c r="U3434" s="1">
        <f>(Table19[[#This Row],[Gross Revenue]]/Table19[[#This Row],[Budget]])-1</f>
        <v>-0.75649076250000002</v>
      </c>
      <c r="V3434" t="str">
        <f t="shared" si="123"/>
        <v>111-130 minutes</v>
      </c>
      <c r="W3434">
        <f>Table19[[#This Row],[Profit]]/Table19[[#This Row],[Budget]]*100</f>
        <v>-75.649076250000007</v>
      </c>
      <c r="X3434">
        <v>-1289919.5</v>
      </c>
      <c r="Y3434">
        <v>-4.8151417500000002E-2</v>
      </c>
      <c r="Z3434" t="str">
        <f t="shared" si="124"/>
        <v>High</v>
      </c>
    </row>
    <row r="3435" spans="1:26" x14ac:dyDescent="0.2">
      <c r="A3435" t="s">
        <v>4776</v>
      </c>
      <c r="B3435" t="s">
        <v>87</v>
      </c>
      <c r="C3435" t="s">
        <v>779</v>
      </c>
      <c r="D3435">
        <v>982</v>
      </c>
      <c r="E3435">
        <v>3648</v>
      </c>
      <c r="F3435">
        <v>41</v>
      </c>
      <c r="G3435">
        <v>1000</v>
      </c>
      <c r="H3435">
        <v>6.3</v>
      </c>
      <c r="I3435">
        <v>48</v>
      </c>
      <c r="J3435">
        <v>135</v>
      </c>
      <c r="K3435">
        <v>53854588</v>
      </c>
      <c r="L3435">
        <v>45000000</v>
      </c>
      <c r="M3435" s="2">
        <f>VLOOKUP(A3435,Sheet2!$A$1:G7159,2,0)</f>
        <v>35190</v>
      </c>
      <c r="N3435" t="str">
        <f>VLOOKUP(A3435,Sheet2!$A$1:G7159,3,0)</f>
        <v>Color</v>
      </c>
      <c r="O3435" t="str">
        <f>VLOOKUP(A3435,Sheet2!$A$1:G7159,4,0)</f>
        <v>Comedy</v>
      </c>
      <c r="P3435" t="str">
        <f>VLOOKUP(A3435,Sheet2!$A$1:G7159,5,0)</f>
        <v>English</v>
      </c>
      <c r="Q3435" t="str">
        <f>VLOOKUP(A3435,Sheet2!$A$1:G7159,6,0)</f>
        <v>USA</v>
      </c>
      <c r="R3435" t="str">
        <f>VLOOKUP(A3435,Sheet2!$A$1:G7159,7,0)</f>
        <v>R</v>
      </c>
      <c r="S3435" t="str">
        <f>IF(Table19[[#This Row],[Language]]="English","English","Other language")</f>
        <v>English</v>
      </c>
      <c r="T3435">
        <f>Table19[[#This Row],[Gross Revenue]]-Table19[[#This Row],[Budget]]</f>
        <v>8854588</v>
      </c>
      <c r="U3435" s="1">
        <f>(Table19[[#This Row],[Gross Revenue]]/Table19[[#This Row],[Budget]])-1</f>
        <v>0.19676862222222224</v>
      </c>
      <c r="V3435" t="str">
        <f t="shared" si="123"/>
        <v>131-150 minutes</v>
      </c>
      <c r="W3435">
        <f>Table19[[#This Row],[Profit]]/Table19[[#This Row],[Budget]]*100</f>
        <v>19.676862222222223</v>
      </c>
      <c r="X3435">
        <v>1637763</v>
      </c>
      <c r="Y3435">
        <v>0.19178668286445014</v>
      </c>
      <c r="Z3435" t="str">
        <f t="shared" si="124"/>
        <v>High</v>
      </c>
    </row>
    <row r="3436" spans="1:26" x14ac:dyDescent="0.2">
      <c r="A3436" t="s">
        <v>5959</v>
      </c>
      <c r="B3436" t="s">
        <v>1667</v>
      </c>
      <c r="C3436" t="s">
        <v>2643</v>
      </c>
      <c r="D3436">
        <v>19000</v>
      </c>
      <c r="E3436">
        <v>46241</v>
      </c>
      <c r="F3436">
        <v>140</v>
      </c>
      <c r="G3436">
        <v>24000</v>
      </c>
      <c r="H3436">
        <v>7.1</v>
      </c>
      <c r="I3436">
        <v>466</v>
      </c>
      <c r="J3436">
        <v>127</v>
      </c>
      <c r="K3436">
        <v>24104113</v>
      </c>
      <c r="L3436">
        <v>20000000</v>
      </c>
      <c r="M3436" s="2">
        <f>VLOOKUP(A3436,Sheet2!$A$1:G7160,2,0)</f>
        <v>40806</v>
      </c>
      <c r="N3436" t="str">
        <f>VLOOKUP(A3436,Sheet2!$A$1:G7160,3,0)</f>
        <v>Color</v>
      </c>
      <c r="O3436" t="str">
        <f>VLOOKUP(A3436,Sheet2!$A$1:G7160,4,0)</f>
        <v>Drama</v>
      </c>
      <c r="P3436" t="str">
        <f>VLOOKUP(A3436,Sheet2!$A$1:G7160,5,0)</f>
        <v>English</v>
      </c>
      <c r="Q3436" t="str">
        <f>VLOOKUP(A3436,Sheet2!$A$1:G7160,6,0)</f>
        <v>France</v>
      </c>
      <c r="R3436" t="str">
        <f>VLOOKUP(A3436,Sheet2!$A$1:G7160,7,0)</f>
        <v>R</v>
      </c>
      <c r="S3436" t="str">
        <f>IF(Table19[[#This Row],[Language]]="English","English","Other language")</f>
        <v>English</v>
      </c>
      <c r="T3436">
        <f>Table19[[#This Row],[Gross Revenue]]-Table19[[#This Row],[Budget]]</f>
        <v>4104113</v>
      </c>
      <c r="U3436" s="1">
        <f>(Table19[[#This Row],[Gross Revenue]]/Table19[[#This Row],[Budget]])-1</f>
        <v>0.20520564999999991</v>
      </c>
      <c r="V3436" t="str">
        <f t="shared" si="123"/>
        <v>111-130 minutes</v>
      </c>
      <c r="W3436">
        <f>Table19[[#This Row],[Profit]]/Table19[[#This Row],[Budget]]*100</f>
        <v>20.520564999999998</v>
      </c>
      <c r="X3436">
        <v>-434215.5</v>
      </c>
      <c r="Y3436">
        <v>-0.10115100772200772</v>
      </c>
      <c r="Z3436" t="str">
        <f t="shared" si="124"/>
        <v>Medium</v>
      </c>
    </row>
    <row r="3437" spans="1:26" x14ac:dyDescent="0.2">
      <c r="A3437" t="s">
        <v>4817</v>
      </c>
      <c r="B3437" t="s">
        <v>940</v>
      </c>
      <c r="C3437" t="s">
        <v>940</v>
      </c>
      <c r="D3437">
        <v>969</v>
      </c>
      <c r="E3437">
        <v>2530</v>
      </c>
      <c r="F3437">
        <v>969</v>
      </c>
      <c r="G3437">
        <v>0</v>
      </c>
      <c r="H3437">
        <v>6.3</v>
      </c>
      <c r="I3437">
        <v>113</v>
      </c>
      <c r="J3437">
        <v>98</v>
      </c>
      <c r="K3437">
        <v>389804</v>
      </c>
      <c r="L3437">
        <v>65000</v>
      </c>
      <c r="M3437" s="2">
        <f>VLOOKUP(A3437,Sheet2!$A$1:G7161,2,0)</f>
        <v>40519</v>
      </c>
      <c r="N3437" t="str">
        <f>VLOOKUP(A3437,Sheet2!$A$1:G7161,3,0)</f>
        <v>Color</v>
      </c>
      <c r="O3437" t="str">
        <f>VLOOKUP(A3437,Sheet2!$A$1:G7161,4,0)</f>
        <v>Comedy</v>
      </c>
      <c r="P3437" t="str">
        <f>VLOOKUP(A3437,Sheet2!$A$1:G7161,5,0)</f>
        <v>English</v>
      </c>
      <c r="Q3437" t="str">
        <f>VLOOKUP(A3437,Sheet2!$A$1:G7161,6,0)</f>
        <v>USA</v>
      </c>
      <c r="R3437" t="str">
        <f>VLOOKUP(A3437,Sheet2!$A$1:G7161,7,0)</f>
        <v>Not Rated</v>
      </c>
      <c r="S3437" t="str">
        <f>IF(Table19[[#This Row],[Language]]="English","English","Other language")</f>
        <v>English</v>
      </c>
      <c r="T3437">
        <f>Table19[[#This Row],[Gross Revenue]]-Table19[[#This Row],[Budget]]</f>
        <v>324804</v>
      </c>
      <c r="U3437" s="1">
        <f>(Table19[[#This Row],[Gross Revenue]]/Table19[[#This Row],[Budget]])-1</f>
        <v>4.9969846153846156</v>
      </c>
      <c r="V3437" t="str">
        <f t="shared" si="123"/>
        <v>90-110 minutes</v>
      </c>
      <c r="W3437">
        <f>Table19[[#This Row],[Profit]]/Table19[[#This Row],[Budget]]*100</f>
        <v>499.69846153846157</v>
      </c>
      <c r="X3437">
        <v>1637763</v>
      </c>
      <c r="Y3437">
        <v>0.19178668286445014</v>
      </c>
      <c r="Z3437" t="str">
        <f t="shared" si="124"/>
        <v>Low</v>
      </c>
    </row>
    <row r="3438" spans="1:26" x14ac:dyDescent="0.2">
      <c r="A3438" t="s">
        <v>5163</v>
      </c>
      <c r="B3438" t="s">
        <v>1241</v>
      </c>
      <c r="C3438" t="s">
        <v>2132</v>
      </c>
      <c r="D3438">
        <v>13000</v>
      </c>
      <c r="E3438">
        <v>15857</v>
      </c>
      <c r="F3438">
        <v>383</v>
      </c>
      <c r="G3438">
        <v>0</v>
      </c>
      <c r="H3438">
        <v>6.6</v>
      </c>
      <c r="I3438">
        <v>131</v>
      </c>
      <c r="J3438">
        <v>94</v>
      </c>
      <c r="K3438">
        <v>22751979</v>
      </c>
      <c r="L3438">
        <v>75000000</v>
      </c>
      <c r="M3438" s="2">
        <f>VLOOKUP(A3438,Sheet2!$A$1:G7162,2,0)</f>
        <v>36636</v>
      </c>
      <c r="N3438" t="str">
        <f>VLOOKUP(A3438,Sheet2!$A$1:G7162,3,0)</f>
        <v>Color</v>
      </c>
      <c r="O3438" t="str">
        <f>VLOOKUP(A3438,Sheet2!$A$1:G7162,4,0)</f>
        <v>Action</v>
      </c>
      <c r="P3438" t="str">
        <f>VLOOKUP(A3438,Sheet2!$A$1:G7162,5,0)</f>
        <v>English</v>
      </c>
      <c r="Q3438" t="str">
        <f>VLOOKUP(A3438,Sheet2!$A$1:G7162,6,0)</f>
        <v>USA</v>
      </c>
      <c r="R3438" t="str">
        <f>VLOOKUP(A3438,Sheet2!$A$1:G7162,7,0)</f>
        <v>PG</v>
      </c>
      <c r="S3438" t="str">
        <f>IF(Table19[[#This Row],[Language]]="English","English","Other language")</f>
        <v>English</v>
      </c>
      <c r="T3438">
        <f>Table19[[#This Row],[Gross Revenue]]-Table19[[#This Row],[Budget]]</f>
        <v>-52248021</v>
      </c>
      <c r="U3438" s="1">
        <f>(Table19[[#This Row],[Gross Revenue]]/Table19[[#This Row],[Budget]])-1</f>
        <v>-0.69664028</v>
      </c>
      <c r="V3438" t="str">
        <f t="shared" si="123"/>
        <v>90-110 minutes</v>
      </c>
      <c r="W3438">
        <f>Table19[[#This Row],[Profit]]/Table19[[#This Row],[Budget]]*100</f>
        <v>-69.664028000000002</v>
      </c>
      <c r="X3438">
        <v>-1289919.5</v>
      </c>
      <c r="Y3438">
        <v>-4.8151417500000002E-2</v>
      </c>
      <c r="Z3438" t="str">
        <f t="shared" si="124"/>
        <v>High</v>
      </c>
    </row>
    <row r="3439" spans="1:26" x14ac:dyDescent="0.2">
      <c r="A3439" t="s">
        <v>6668</v>
      </c>
      <c r="B3439" t="s">
        <v>691</v>
      </c>
      <c r="C3439" t="s">
        <v>2732</v>
      </c>
      <c r="D3439">
        <v>29000</v>
      </c>
      <c r="E3439">
        <v>45223</v>
      </c>
      <c r="F3439">
        <v>0</v>
      </c>
      <c r="G3439">
        <v>26000</v>
      </c>
      <c r="H3439">
        <v>7.7</v>
      </c>
      <c r="I3439">
        <v>315</v>
      </c>
      <c r="J3439">
        <v>194</v>
      </c>
      <c r="K3439">
        <v>658672302</v>
      </c>
      <c r="L3439">
        <v>200000000</v>
      </c>
      <c r="M3439" s="2">
        <f>VLOOKUP(A3439,Sheet2!$A$1:G7163,2,0)</f>
        <v>35500</v>
      </c>
      <c r="N3439" t="str">
        <f>VLOOKUP(A3439,Sheet2!$A$1:G7163,3,0)</f>
        <v>Color</v>
      </c>
      <c r="O3439" t="str">
        <f>VLOOKUP(A3439,Sheet2!$A$1:G7163,4,0)</f>
        <v>Drama</v>
      </c>
      <c r="P3439" t="str">
        <f>VLOOKUP(A3439,Sheet2!$A$1:G7163,5,0)</f>
        <v>English</v>
      </c>
      <c r="Q3439" t="str">
        <f>VLOOKUP(A3439,Sheet2!$A$1:G7163,6,0)</f>
        <v>USA</v>
      </c>
      <c r="R3439" t="str">
        <f>VLOOKUP(A3439,Sheet2!$A$1:G7163,7,0)</f>
        <v>PG-13</v>
      </c>
      <c r="S3439" t="str">
        <f>IF(Table19[[#This Row],[Language]]="English","English","Other language")</f>
        <v>English</v>
      </c>
      <c r="T3439">
        <f>Table19[[#This Row],[Gross Revenue]]-Table19[[#This Row],[Budget]]</f>
        <v>458672302</v>
      </c>
      <c r="U3439" s="1">
        <f>(Table19[[#This Row],[Gross Revenue]]/Table19[[#This Row],[Budget]])-1</f>
        <v>2.29336151</v>
      </c>
      <c r="V3439" t="str">
        <f t="shared" si="123"/>
        <v>&gt;150 minutes</v>
      </c>
      <c r="W3439">
        <f>Table19[[#This Row],[Profit]]/Table19[[#This Row],[Budget]]*100</f>
        <v>229.336151</v>
      </c>
      <c r="X3439">
        <v>-434215.5</v>
      </c>
      <c r="Y3439">
        <v>-0.10115100772200772</v>
      </c>
      <c r="Z3439" t="str">
        <f t="shared" si="124"/>
        <v>High</v>
      </c>
    </row>
    <row r="3440" spans="1:26" x14ac:dyDescent="0.2">
      <c r="A3440" t="s">
        <v>4787</v>
      </c>
      <c r="B3440" t="s">
        <v>1077</v>
      </c>
      <c r="C3440" t="s">
        <v>611</v>
      </c>
      <c r="D3440">
        <v>11000</v>
      </c>
      <c r="E3440">
        <v>16571</v>
      </c>
      <c r="F3440">
        <v>14</v>
      </c>
      <c r="G3440">
        <v>0</v>
      </c>
      <c r="H3440">
        <v>6.3</v>
      </c>
      <c r="I3440">
        <v>191</v>
      </c>
      <c r="J3440">
        <v>87</v>
      </c>
      <c r="K3440">
        <v>54132596</v>
      </c>
      <c r="L3440">
        <v>34000000</v>
      </c>
      <c r="M3440" s="2">
        <f>VLOOKUP(A3440,Sheet2!$A$1:G7164,2,0)</f>
        <v>39361</v>
      </c>
      <c r="N3440" t="str">
        <f>VLOOKUP(A3440,Sheet2!$A$1:G7164,3,0)</f>
        <v>Color</v>
      </c>
      <c r="O3440" t="str">
        <f>VLOOKUP(A3440,Sheet2!$A$1:G7164,4,0)</f>
        <v>Action</v>
      </c>
      <c r="P3440" t="str">
        <f>VLOOKUP(A3440,Sheet2!$A$1:G7164,5,0)</f>
        <v>English</v>
      </c>
      <c r="Q3440" t="str">
        <f>VLOOKUP(A3440,Sheet2!$A$1:G7164,6,0)</f>
        <v>Hong Kong</v>
      </c>
      <c r="R3440" t="str">
        <f>VLOOKUP(A3440,Sheet2!$A$1:G7164,7,0)</f>
        <v>PG</v>
      </c>
      <c r="S3440" t="str">
        <f>IF(Table19[[#This Row],[Language]]="English","English","Other language")</f>
        <v>English</v>
      </c>
      <c r="T3440">
        <f>Table19[[#This Row],[Gross Revenue]]-Table19[[#This Row],[Budget]]</f>
        <v>20132596</v>
      </c>
      <c r="U3440" s="1">
        <f>(Table19[[#This Row],[Gross Revenue]]/Table19[[#This Row],[Budget]])-1</f>
        <v>0.59213517647058822</v>
      </c>
      <c r="V3440" t="str">
        <f t="shared" si="123"/>
        <v>&lt;90 minutes</v>
      </c>
      <c r="W3440">
        <f>Table19[[#This Row],[Profit]]/Table19[[#This Row],[Budget]]*100</f>
        <v>59.213517647058822</v>
      </c>
      <c r="X3440">
        <v>-1289919.5</v>
      </c>
      <c r="Y3440">
        <v>-4.8151417500000002E-2</v>
      </c>
      <c r="Z3440" t="str">
        <f t="shared" si="124"/>
        <v>Medium</v>
      </c>
    </row>
    <row r="3441" spans="1:26" x14ac:dyDescent="0.2">
      <c r="A3441" t="s">
        <v>5532</v>
      </c>
      <c r="B3441" t="s">
        <v>2333</v>
      </c>
      <c r="C3441" t="s">
        <v>1662</v>
      </c>
      <c r="D3441">
        <v>1000</v>
      </c>
      <c r="E3441">
        <v>3598</v>
      </c>
      <c r="F3441">
        <v>835</v>
      </c>
      <c r="G3441">
        <v>1000</v>
      </c>
      <c r="H3441">
        <v>6.8</v>
      </c>
      <c r="I3441">
        <v>59</v>
      </c>
      <c r="J3441">
        <v>106</v>
      </c>
      <c r="K3441">
        <v>21200000</v>
      </c>
      <c r="L3441">
        <v>20000000</v>
      </c>
      <c r="M3441" s="2">
        <f>VLOOKUP(A3441,Sheet2!$A$1:G7165,2,0)</f>
        <v>34883</v>
      </c>
      <c r="N3441" t="str">
        <f>VLOOKUP(A3441,Sheet2!$A$1:G7165,3,0)</f>
        <v>Color</v>
      </c>
      <c r="O3441" t="str">
        <f>VLOOKUP(A3441,Sheet2!$A$1:G7165,4,0)</f>
        <v>Comedy</v>
      </c>
      <c r="P3441" t="str">
        <f>VLOOKUP(A3441,Sheet2!$A$1:G7165,5,0)</f>
        <v>English</v>
      </c>
      <c r="Q3441" t="str">
        <f>VLOOKUP(A3441,Sheet2!$A$1:G7165,6,0)</f>
        <v>USA</v>
      </c>
      <c r="R3441" t="str">
        <f>VLOOKUP(A3441,Sheet2!$A$1:G7165,7,0)</f>
        <v>R</v>
      </c>
      <c r="S3441" t="str">
        <f>IF(Table19[[#This Row],[Language]]="English","English","Other language")</f>
        <v>English</v>
      </c>
      <c r="T3441">
        <f>Table19[[#This Row],[Gross Revenue]]-Table19[[#This Row],[Budget]]</f>
        <v>1200000</v>
      </c>
      <c r="U3441" s="1">
        <f>(Table19[[#This Row],[Gross Revenue]]/Table19[[#This Row],[Budget]])-1</f>
        <v>6.0000000000000053E-2</v>
      </c>
      <c r="V3441" t="str">
        <f t="shared" si="123"/>
        <v>90-110 minutes</v>
      </c>
      <c r="W3441">
        <f>Table19[[#This Row],[Profit]]/Table19[[#This Row],[Budget]]*100</f>
        <v>6</v>
      </c>
      <c r="X3441">
        <v>1637763</v>
      </c>
      <c r="Y3441">
        <v>0.19178668286445014</v>
      </c>
      <c r="Z3441" t="str">
        <f t="shared" si="124"/>
        <v>Medium</v>
      </c>
    </row>
    <row r="3442" spans="1:26" x14ac:dyDescent="0.2">
      <c r="A3442" t="s">
        <v>4760</v>
      </c>
      <c r="B3442" t="s">
        <v>1833</v>
      </c>
      <c r="C3442" t="s">
        <v>1781</v>
      </c>
      <c r="D3442">
        <v>385</v>
      </c>
      <c r="E3442">
        <v>1205</v>
      </c>
      <c r="F3442">
        <v>11000</v>
      </c>
      <c r="G3442">
        <v>18000</v>
      </c>
      <c r="H3442">
        <v>6.3</v>
      </c>
      <c r="I3442">
        <v>275</v>
      </c>
      <c r="J3442">
        <v>112</v>
      </c>
      <c r="K3442">
        <v>16684352</v>
      </c>
      <c r="L3442">
        <v>17000000</v>
      </c>
      <c r="M3442" s="2">
        <f>VLOOKUP(A3442,Sheet2!$A$1:G7166,2,0)</f>
        <v>41226</v>
      </c>
      <c r="N3442" t="str">
        <f>VLOOKUP(A3442,Sheet2!$A$1:G7166,3,0)</f>
        <v>Color</v>
      </c>
      <c r="O3442" t="str">
        <f>VLOOKUP(A3442,Sheet2!$A$1:G7166,4,0)</f>
        <v>Comedy</v>
      </c>
      <c r="P3442" t="str">
        <f>VLOOKUP(A3442,Sheet2!$A$1:G7166,5,0)</f>
        <v>English</v>
      </c>
      <c r="Q3442" t="str">
        <f>VLOOKUP(A3442,Sheet2!$A$1:G7166,6,0)</f>
        <v>USA</v>
      </c>
      <c r="R3442" t="str">
        <f>VLOOKUP(A3442,Sheet2!$A$1:G7166,7,0)</f>
        <v>R</v>
      </c>
      <c r="S3442" t="str">
        <f>IF(Table19[[#This Row],[Language]]="English","English","Other language")</f>
        <v>English</v>
      </c>
      <c r="T3442">
        <f>Table19[[#This Row],[Gross Revenue]]-Table19[[#This Row],[Budget]]</f>
        <v>-315648</v>
      </c>
      <c r="U3442" s="1">
        <f>(Table19[[#This Row],[Gross Revenue]]/Table19[[#This Row],[Budget]])-1</f>
        <v>-1.856752941176476E-2</v>
      </c>
      <c r="V3442" t="str">
        <f t="shared" si="123"/>
        <v>111-130 minutes</v>
      </c>
      <c r="W3442">
        <f>Table19[[#This Row],[Profit]]/Table19[[#This Row],[Budget]]*100</f>
        <v>-1.8567529411764705</v>
      </c>
      <c r="X3442">
        <v>1637763</v>
      </c>
      <c r="Y3442">
        <v>0.19178668286445014</v>
      </c>
      <c r="Z3442" t="str">
        <f t="shared" si="124"/>
        <v>Medium</v>
      </c>
    </row>
    <row r="3443" spans="1:26" x14ac:dyDescent="0.2">
      <c r="A3443" t="s">
        <v>6001</v>
      </c>
      <c r="B3443" t="s">
        <v>2665</v>
      </c>
      <c r="C3443" t="s">
        <v>2666</v>
      </c>
      <c r="D3443">
        <v>984</v>
      </c>
      <c r="E3443">
        <v>2563</v>
      </c>
      <c r="F3443">
        <v>3</v>
      </c>
      <c r="G3443">
        <v>0</v>
      </c>
      <c r="H3443">
        <v>7.1</v>
      </c>
      <c r="I3443">
        <v>20</v>
      </c>
      <c r="J3443">
        <v>120</v>
      </c>
      <c r="K3443">
        <v>3773863</v>
      </c>
      <c r="L3443">
        <v>1000000</v>
      </c>
      <c r="M3443" s="2">
        <f>VLOOKUP(A3443,Sheet2!$A$1:G7167,2,0)</f>
        <v>39908</v>
      </c>
      <c r="N3443" t="str">
        <f>VLOOKUP(A3443,Sheet2!$A$1:G7167,3,0)</f>
        <v>Color</v>
      </c>
      <c r="O3443" t="str">
        <f>VLOOKUP(A3443,Sheet2!$A$1:G7167,4,0)</f>
        <v>Drama</v>
      </c>
      <c r="P3443" t="str">
        <f>VLOOKUP(A3443,Sheet2!$A$1:G7167,5,0)</f>
        <v>English</v>
      </c>
      <c r="Q3443" t="str">
        <f>VLOOKUP(A3443,Sheet2!$A$1:G7167,6,0)</f>
        <v>USA</v>
      </c>
      <c r="R3443" t="str">
        <f>VLOOKUP(A3443,Sheet2!$A$1:G7167,7,0)</f>
        <v>PG-13</v>
      </c>
      <c r="S3443" t="str">
        <f>IF(Table19[[#This Row],[Language]]="English","English","Other language")</f>
        <v>English</v>
      </c>
      <c r="T3443">
        <f>Table19[[#This Row],[Gross Revenue]]-Table19[[#This Row],[Budget]]</f>
        <v>2773863</v>
      </c>
      <c r="U3443" s="1">
        <f>(Table19[[#This Row],[Gross Revenue]]/Table19[[#This Row],[Budget]])-1</f>
        <v>2.773863</v>
      </c>
      <c r="V3443" t="str">
        <f t="shared" si="123"/>
        <v>111-130 minutes</v>
      </c>
      <c r="W3443">
        <f>Table19[[#This Row],[Profit]]/Table19[[#This Row],[Budget]]*100</f>
        <v>277.38630000000001</v>
      </c>
      <c r="X3443">
        <v>-434215.5</v>
      </c>
      <c r="Y3443">
        <v>-0.10115100772200772</v>
      </c>
      <c r="Z3443" t="str">
        <f t="shared" si="124"/>
        <v>Low</v>
      </c>
    </row>
    <row r="3444" spans="1:26" x14ac:dyDescent="0.2">
      <c r="A3444" t="s">
        <v>6739</v>
      </c>
      <c r="B3444" t="s">
        <v>206</v>
      </c>
      <c r="C3444" t="s">
        <v>497</v>
      </c>
      <c r="D3444">
        <v>2000</v>
      </c>
      <c r="E3444">
        <v>4453</v>
      </c>
      <c r="F3444">
        <v>170</v>
      </c>
      <c r="G3444">
        <v>11000</v>
      </c>
      <c r="H3444">
        <v>7.8</v>
      </c>
      <c r="I3444">
        <v>84</v>
      </c>
      <c r="J3444">
        <v>134</v>
      </c>
      <c r="K3444">
        <v>56505065</v>
      </c>
      <c r="L3444">
        <v>25000000</v>
      </c>
      <c r="M3444" s="2">
        <f>VLOOKUP(A3444,Sheet2!$A$1:G7168,2,0)</f>
        <v>33988</v>
      </c>
      <c r="N3444" t="str">
        <f>VLOOKUP(A3444,Sheet2!$A$1:G7168,3,0)</f>
        <v>Color</v>
      </c>
      <c r="O3444" t="str">
        <f>VLOOKUP(A3444,Sheet2!$A$1:G7168,4,0)</f>
        <v>Action</v>
      </c>
      <c r="P3444" t="str">
        <f>VLOOKUP(A3444,Sheet2!$A$1:G7168,5,0)</f>
        <v>English</v>
      </c>
      <c r="Q3444" t="str">
        <f>VLOOKUP(A3444,Sheet2!$A$1:G7168,6,0)</f>
        <v>USA</v>
      </c>
      <c r="R3444" t="str">
        <f>VLOOKUP(A3444,Sheet2!$A$1:G7168,7,0)</f>
        <v>R</v>
      </c>
      <c r="S3444" t="str">
        <f>IF(Table19[[#This Row],[Language]]="English","English","Other language")</f>
        <v>English</v>
      </c>
      <c r="T3444">
        <f>Table19[[#This Row],[Gross Revenue]]-Table19[[#This Row],[Budget]]</f>
        <v>31505065</v>
      </c>
      <c r="U3444" s="1">
        <f>(Table19[[#This Row],[Gross Revenue]]/Table19[[#This Row],[Budget]])-1</f>
        <v>1.2602026</v>
      </c>
      <c r="V3444" t="str">
        <f t="shared" si="123"/>
        <v>131-150 minutes</v>
      </c>
      <c r="W3444">
        <f>Table19[[#This Row],[Profit]]/Table19[[#This Row],[Budget]]*100</f>
        <v>126.02025999999999</v>
      </c>
      <c r="X3444">
        <v>-1289919.5</v>
      </c>
      <c r="Y3444">
        <v>-4.8151417500000002E-2</v>
      </c>
      <c r="Z3444" t="str">
        <f t="shared" si="124"/>
        <v>Medium</v>
      </c>
    </row>
    <row r="3445" spans="1:26" x14ac:dyDescent="0.2">
      <c r="A3445" t="s">
        <v>3754</v>
      </c>
      <c r="B3445" t="s">
        <v>567</v>
      </c>
      <c r="C3445" t="s">
        <v>819</v>
      </c>
      <c r="D3445">
        <v>1000</v>
      </c>
      <c r="E3445">
        <v>2729</v>
      </c>
      <c r="F3445">
        <v>5</v>
      </c>
      <c r="G3445">
        <v>449</v>
      </c>
      <c r="H3445">
        <v>5.3</v>
      </c>
      <c r="I3445">
        <v>75</v>
      </c>
      <c r="J3445">
        <v>95</v>
      </c>
      <c r="K3445">
        <v>13558739</v>
      </c>
      <c r="L3445">
        <v>11000000</v>
      </c>
      <c r="M3445" s="2">
        <f>VLOOKUP(A3445,Sheet2!$A$1:G7169,2,0)</f>
        <v>37114</v>
      </c>
      <c r="N3445" t="str">
        <f>VLOOKUP(A3445,Sheet2!$A$1:G7169,3,0)</f>
        <v>Color</v>
      </c>
      <c r="O3445" t="str">
        <f>VLOOKUP(A3445,Sheet2!$A$1:G7169,4,0)</f>
        <v>Comedy</v>
      </c>
      <c r="P3445" t="str">
        <f>VLOOKUP(A3445,Sheet2!$A$1:G7169,5,0)</f>
        <v>English</v>
      </c>
      <c r="Q3445" t="str">
        <f>VLOOKUP(A3445,Sheet2!$A$1:G7169,6,0)</f>
        <v>USA</v>
      </c>
      <c r="R3445" t="str">
        <f>VLOOKUP(A3445,Sheet2!$A$1:G7169,7,0)</f>
        <v>R</v>
      </c>
      <c r="S3445" t="str">
        <f>IF(Table19[[#This Row],[Language]]="English","English","Other language")</f>
        <v>English</v>
      </c>
      <c r="T3445">
        <f>Table19[[#This Row],[Gross Revenue]]-Table19[[#This Row],[Budget]]</f>
        <v>2558739</v>
      </c>
      <c r="U3445" s="1">
        <f>(Table19[[#This Row],[Gross Revenue]]/Table19[[#This Row],[Budget]])-1</f>
        <v>0.23261263636363627</v>
      </c>
      <c r="V3445" t="str">
        <f t="shared" si="123"/>
        <v>90-110 minutes</v>
      </c>
      <c r="W3445">
        <f>Table19[[#This Row],[Profit]]/Table19[[#This Row],[Budget]]*100</f>
        <v>23.261263636363637</v>
      </c>
      <c r="X3445">
        <v>1637763</v>
      </c>
      <c r="Y3445">
        <v>0.19178668286445014</v>
      </c>
      <c r="Z3445" t="str">
        <f t="shared" si="124"/>
        <v>Low</v>
      </c>
    </row>
    <row r="3446" spans="1:26" x14ac:dyDescent="0.2">
      <c r="A3446" t="s">
        <v>5065</v>
      </c>
      <c r="B3446" t="s">
        <v>2051</v>
      </c>
      <c r="C3446" t="s">
        <v>1345</v>
      </c>
      <c r="D3446">
        <v>811</v>
      </c>
      <c r="E3446">
        <v>2958</v>
      </c>
      <c r="F3446">
        <v>55</v>
      </c>
      <c r="G3446">
        <v>0</v>
      </c>
      <c r="H3446">
        <v>6.5</v>
      </c>
      <c r="I3446">
        <v>160</v>
      </c>
      <c r="J3446">
        <v>119</v>
      </c>
      <c r="K3446">
        <v>125332007</v>
      </c>
      <c r="L3446">
        <v>110000000</v>
      </c>
      <c r="M3446" s="2">
        <f>VLOOKUP(A3446,Sheet2!$A$1:G7170,2,0)</f>
        <v>35462</v>
      </c>
      <c r="N3446" t="str">
        <f>VLOOKUP(A3446,Sheet2!$A$1:G7170,3,0)</f>
        <v>Color</v>
      </c>
      <c r="O3446" t="str">
        <f>VLOOKUP(A3446,Sheet2!$A$1:G7170,4,0)</f>
        <v>Action</v>
      </c>
      <c r="P3446" t="str">
        <f>VLOOKUP(A3446,Sheet2!$A$1:G7170,5,0)</f>
        <v>English</v>
      </c>
      <c r="Q3446" t="str">
        <f>VLOOKUP(A3446,Sheet2!$A$1:G7170,6,0)</f>
        <v>UK</v>
      </c>
      <c r="R3446" t="str">
        <f>VLOOKUP(A3446,Sheet2!$A$1:G7170,7,0)</f>
        <v>PG-13</v>
      </c>
      <c r="S3446" t="str">
        <f>IF(Table19[[#This Row],[Language]]="English","English","Other language")</f>
        <v>English</v>
      </c>
      <c r="T3446">
        <f>Table19[[#This Row],[Gross Revenue]]-Table19[[#This Row],[Budget]]</f>
        <v>15332007</v>
      </c>
      <c r="U3446" s="1">
        <f>(Table19[[#This Row],[Gross Revenue]]/Table19[[#This Row],[Budget]])-1</f>
        <v>0.13938188181818179</v>
      </c>
      <c r="V3446" t="str">
        <f t="shared" si="123"/>
        <v>111-130 minutes</v>
      </c>
      <c r="W3446">
        <f>Table19[[#This Row],[Profit]]/Table19[[#This Row],[Budget]]*100</f>
        <v>13.938188181818182</v>
      </c>
      <c r="X3446">
        <v>-1289919.5</v>
      </c>
      <c r="Y3446">
        <v>-4.8151417500000002E-2</v>
      </c>
      <c r="Z3446" t="str">
        <f t="shared" si="124"/>
        <v>High</v>
      </c>
    </row>
    <row r="3447" spans="1:26" x14ac:dyDescent="0.2">
      <c r="A3447" t="s">
        <v>5019</v>
      </c>
      <c r="B3447" t="s">
        <v>845</v>
      </c>
      <c r="C3447" t="s">
        <v>2017</v>
      </c>
      <c r="D3447">
        <v>2000</v>
      </c>
      <c r="E3447">
        <v>5046</v>
      </c>
      <c r="F3447">
        <v>663</v>
      </c>
      <c r="G3447">
        <v>37000</v>
      </c>
      <c r="H3447">
        <v>6.5</v>
      </c>
      <c r="I3447">
        <v>443</v>
      </c>
      <c r="J3447">
        <v>130</v>
      </c>
      <c r="K3447">
        <v>93417865</v>
      </c>
      <c r="L3447">
        <v>190000000</v>
      </c>
      <c r="M3447" s="2">
        <f>VLOOKUP(A3447,Sheet2!$A$1:G7171,2,0)</f>
        <v>42315</v>
      </c>
      <c r="N3447" t="str">
        <f>VLOOKUP(A3447,Sheet2!$A$1:G7171,3,0)</f>
        <v>Color</v>
      </c>
      <c r="O3447" t="str">
        <f>VLOOKUP(A3447,Sheet2!$A$1:G7171,4,0)</f>
        <v>Action</v>
      </c>
      <c r="P3447" t="str">
        <f>VLOOKUP(A3447,Sheet2!$A$1:G7171,5,0)</f>
        <v>English</v>
      </c>
      <c r="Q3447" t="str">
        <f>VLOOKUP(A3447,Sheet2!$A$1:G7171,6,0)</f>
        <v>USA</v>
      </c>
      <c r="R3447" t="str">
        <f>VLOOKUP(A3447,Sheet2!$A$1:G7171,7,0)</f>
        <v>PG</v>
      </c>
      <c r="S3447" t="str">
        <f>IF(Table19[[#This Row],[Language]]="English","English","Other language")</f>
        <v>English</v>
      </c>
      <c r="T3447">
        <f>Table19[[#This Row],[Gross Revenue]]-Table19[[#This Row],[Budget]]</f>
        <v>-96582135</v>
      </c>
      <c r="U3447" s="1">
        <f>(Table19[[#This Row],[Gross Revenue]]/Table19[[#This Row],[Budget]])-1</f>
        <v>-0.50832702631578952</v>
      </c>
      <c r="V3447" t="str">
        <f t="shared" si="123"/>
        <v>111-130 minutes</v>
      </c>
      <c r="W3447">
        <f>Table19[[#This Row],[Profit]]/Table19[[#This Row],[Budget]]*100</f>
        <v>-50.832702631578954</v>
      </c>
      <c r="X3447">
        <v>-1289919.5</v>
      </c>
      <c r="Y3447">
        <v>-4.8151417500000002E-2</v>
      </c>
      <c r="Z3447" t="str">
        <f t="shared" si="124"/>
        <v>High</v>
      </c>
    </row>
    <row r="3448" spans="1:26" x14ac:dyDescent="0.2">
      <c r="A3448" t="s">
        <v>6393</v>
      </c>
      <c r="B3448" t="s">
        <v>588</v>
      </c>
      <c r="C3448" t="s">
        <v>629</v>
      </c>
      <c r="D3448">
        <v>13000</v>
      </c>
      <c r="E3448">
        <v>14701</v>
      </c>
      <c r="F3448">
        <v>521</v>
      </c>
      <c r="G3448">
        <v>0</v>
      </c>
      <c r="H3448">
        <v>7.4</v>
      </c>
      <c r="I3448">
        <v>94</v>
      </c>
      <c r="J3448">
        <v>116</v>
      </c>
      <c r="K3448">
        <v>177200000</v>
      </c>
      <c r="L3448">
        <v>22000000</v>
      </c>
      <c r="M3448" s="2">
        <f>VLOOKUP(A3448,Sheet2!$A$1:G7172,2,0)</f>
        <v>30243</v>
      </c>
      <c r="N3448" t="str">
        <f>VLOOKUP(A3448,Sheet2!$A$1:G7172,3,0)</f>
        <v>Color</v>
      </c>
      <c r="O3448" t="str">
        <f>VLOOKUP(A3448,Sheet2!$A$1:G7172,4,0)</f>
        <v>Comedy</v>
      </c>
      <c r="P3448" t="str">
        <f>VLOOKUP(A3448,Sheet2!$A$1:G7172,5,0)</f>
        <v>English</v>
      </c>
      <c r="Q3448" t="str">
        <f>VLOOKUP(A3448,Sheet2!$A$1:G7172,6,0)</f>
        <v>USA</v>
      </c>
      <c r="R3448" t="str">
        <f>VLOOKUP(A3448,Sheet2!$A$1:G7172,7,0)</f>
        <v>PG</v>
      </c>
      <c r="S3448" t="str">
        <f>IF(Table19[[#This Row],[Language]]="English","English","Other language")</f>
        <v>English</v>
      </c>
      <c r="T3448">
        <f>Table19[[#This Row],[Gross Revenue]]-Table19[[#This Row],[Budget]]</f>
        <v>155200000</v>
      </c>
      <c r="U3448" s="1">
        <f>(Table19[[#This Row],[Gross Revenue]]/Table19[[#This Row],[Budget]])-1</f>
        <v>7.0545454545454547</v>
      </c>
      <c r="V3448" t="str">
        <f t="shared" si="123"/>
        <v>111-130 minutes</v>
      </c>
      <c r="W3448">
        <f>Table19[[#This Row],[Profit]]/Table19[[#This Row],[Budget]]*100</f>
        <v>705.4545454545455</v>
      </c>
      <c r="X3448">
        <v>1637763</v>
      </c>
      <c r="Y3448">
        <v>0.19178668286445014</v>
      </c>
      <c r="Z3448" t="str">
        <f t="shared" si="124"/>
        <v>Medium</v>
      </c>
    </row>
    <row r="3449" spans="1:26" x14ac:dyDescent="0.2">
      <c r="A3449" t="s">
        <v>5098</v>
      </c>
      <c r="B3449" t="s">
        <v>148</v>
      </c>
      <c r="C3449" t="s">
        <v>899</v>
      </c>
      <c r="D3449">
        <v>3000</v>
      </c>
      <c r="E3449">
        <v>5592</v>
      </c>
      <c r="F3449">
        <v>0</v>
      </c>
      <c r="G3449">
        <v>0</v>
      </c>
      <c r="H3449">
        <v>6.5</v>
      </c>
      <c r="I3449">
        <v>161</v>
      </c>
      <c r="J3449">
        <v>102</v>
      </c>
      <c r="K3449">
        <v>25277561</v>
      </c>
      <c r="L3449">
        <v>12000000</v>
      </c>
      <c r="M3449" s="2">
        <f>VLOOKUP(A3449,Sheet2!$A$1:G7173,2,0)</f>
        <v>41763</v>
      </c>
      <c r="N3449" t="str">
        <f>VLOOKUP(A3449,Sheet2!$A$1:G7173,3,0)</f>
        <v>Color</v>
      </c>
      <c r="O3449" t="str">
        <f>VLOOKUP(A3449,Sheet2!$A$1:G7173,4,0)</f>
        <v>Comedy</v>
      </c>
      <c r="P3449" t="str">
        <f>VLOOKUP(A3449,Sheet2!$A$1:G7173,5,0)</f>
        <v>English</v>
      </c>
      <c r="Q3449" t="str">
        <f>VLOOKUP(A3449,Sheet2!$A$1:G7173,6,0)</f>
        <v>USA</v>
      </c>
      <c r="R3449" t="str">
        <f>VLOOKUP(A3449,Sheet2!$A$1:G7173,7,0)</f>
        <v>R</v>
      </c>
      <c r="S3449" t="str">
        <f>IF(Table19[[#This Row],[Language]]="English","English","Other language")</f>
        <v>English</v>
      </c>
      <c r="T3449">
        <f>Table19[[#This Row],[Gross Revenue]]-Table19[[#This Row],[Budget]]</f>
        <v>13277561</v>
      </c>
      <c r="U3449" s="1">
        <f>(Table19[[#This Row],[Gross Revenue]]/Table19[[#This Row],[Budget]])-1</f>
        <v>1.1064634166666667</v>
      </c>
      <c r="V3449" t="str">
        <f t="shared" si="123"/>
        <v>90-110 minutes</v>
      </c>
      <c r="W3449">
        <f>Table19[[#This Row],[Profit]]/Table19[[#This Row],[Budget]]*100</f>
        <v>110.64634166666667</v>
      </c>
      <c r="X3449">
        <v>1637763</v>
      </c>
      <c r="Y3449">
        <v>0.19178668286445014</v>
      </c>
      <c r="Z3449" t="str">
        <f t="shared" si="124"/>
        <v>Low</v>
      </c>
    </row>
    <row r="3450" spans="1:26" x14ac:dyDescent="0.2">
      <c r="A3450" t="s">
        <v>5732</v>
      </c>
      <c r="B3450" t="s">
        <v>1137</v>
      </c>
      <c r="C3450" t="s">
        <v>1246</v>
      </c>
      <c r="D3450">
        <v>10000</v>
      </c>
      <c r="E3450">
        <v>13069</v>
      </c>
      <c r="F3450">
        <v>12000</v>
      </c>
      <c r="G3450">
        <v>19000</v>
      </c>
      <c r="H3450">
        <v>6.9</v>
      </c>
      <c r="I3450">
        <v>173</v>
      </c>
      <c r="J3450">
        <v>110</v>
      </c>
      <c r="K3450">
        <v>176781728</v>
      </c>
      <c r="L3450">
        <v>15000000</v>
      </c>
      <c r="M3450" s="2">
        <f>VLOOKUP(A3450,Sheet2!$A$1:G7174,2,0)</f>
        <v>31702</v>
      </c>
      <c r="N3450" t="str">
        <f>VLOOKUP(A3450,Sheet2!$A$1:G7174,3,0)</f>
        <v>Color</v>
      </c>
      <c r="O3450" t="str">
        <f>VLOOKUP(A3450,Sheet2!$A$1:G7174,4,0)</f>
        <v>Action</v>
      </c>
      <c r="P3450" t="str">
        <f>VLOOKUP(A3450,Sheet2!$A$1:G7174,5,0)</f>
        <v>English</v>
      </c>
      <c r="Q3450" t="str">
        <f>VLOOKUP(A3450,Sheet2!$A$1:G7174,6,0)</f>
        <v>USA</v>
      </c>
      <c r="R3450" t="str">
        <f>VLOOKUP(A3450,Sheet2!$A$1:G7174,7,0)</f>
        <v>PG</v>
      </c>
      <c r="S3450" t="str">
        <f>IF(Table19[[#This Row],[Language]]="English","English","Other language")</f>
        <v>English</v>
      </c>
      <c r="T3450">
        <f>Table19[[#This Row],[Gross Revenue]]-Table19[[#This Row],[Budget]]</f>
        <v>161781728</v>
      </c>
      <c r="U3450" s="1">
        <f>(Table19[[#This Row],[Gross Revenue]]/Table19[[#This Row],[Budget]])-1</f>
        <v>10.785448533333334</v>
      </c>
      <c r="V3450" t="str">
        <f t="shared" si="123"/>
        <v>90-110 minutes</v>
      </c>
      <c r="W3450">
        <f>Table19[[#This Row],[Profit]]/Table19[[#This Row],[Budget]]*100</f>
        <v>1078.5448533333333</v>
      </c>
      <c r="X3450">
        <v>-1289919.5</v>
      </c>
      <c r="Y3450">
        <v>-4.8151417500000002E-2</v>
      </c>
      <c r="Z3450" t="str">
        <f t="shared" si="124"/>
        <v>Medium</v>
      </c>
    </row>
    <row r="3451" spans="1:26" x14ac:dyDescent="0.2">
      <c r="A3451" t="s">
        <v>6755</v>
      </c>
      <c r="B3451" t="s">
        <v>3063</v>
      </c>
      <c r="C3451" t="s">
        <v>3110</v>
      </c>
      <c r="D3451">
        <v>610</v>
      </c>
      <c r="E3451">
        <v>824</v>
      </c>
      <c r="F3451">
        <v>10</v>
      </c>
      <c r="G3451">
        <v>1000</v>
      </c>
      <c r="H3451">
        <v>7.8</v>
      </c>
      <c r="I3451">
        <v>66</v>
      </c>
      <c r="J3451">
        <v>81</v>
      </c>
      <c r="K3451">
        <v>3000000</v>
      </c>
      <c r="L3451">
        <v>609000</v>
      </c>
      <c r="M3451" s="2">
        <f>VLOOKUP(A3451,Sheet2!$A$1:G7175,2,0)</f>
        <v>12889</v>
      </c>
      <c r="N3451" t="str">
        <f>VLOOKUP(A3451,Sheet2!$A$1:G7175,3,0)</f>
        <v>Black and White</v>
      </c>
      <c r="O3451" t="str">
        <f>VLOOKUP(A3451,Sheet2!$A$1:G7175,4,0)</f>
        <v>Comedy</v>
      </c>
      <c r="P3451" t="str">
        <f>VLOOKUP(A3451,Sheet2!$A$1:G7175,5,0)</f>
        <v>English</v>
      </c>
      <c r="Q3451" t="str">
        <f>VLOOKUP(A3451,Sheet2!$A$1:G7175,6,0)</f>
        <v>USA</v>
      </c>
      <c r="R3451" t="str">
        <f>VLOOKUP(A3451,Sheet2!$A$1:G7175,7,0)</f>
        <v>Approved</v>
      </c>
      <c r="S3451" t="str">
        <f>IF(Table19[[#This Row],[Language]]="English","English","Other language")</f>
        <v>English</v>
      </c>
      <c r="T3451">
        <f>Table19[[#This Row],[Gross Revenue]]-Table19[[#This Row],[Budget]]</f>
        <v>2391000</v>
      </c>
      <c r="U3451" s="1">
        <f>(Table19[[#This Row],[Gross Revenue]]/Table19[[#This Row],[Budget]])-1</f>
        <v>3.9261083743842367</v>
      </c>
      <c r="V3451" t="str">
        <f t="shared" si="123"/>
        <v>&lt;90 minutes</v>
      </c>
      <c r="W3451">
        <f>Table19[[#This Row],[Profit]]/Table19[[#This Row],[Budget]]*100</f>
        <v>392.61083743842369</v>
      </c>
      <c r="X3451">
        <v>1637763</v>
      </c>
      <c r="Y3451">
        <v>0.19178668286445014</v>
      </c>
      <c r="Z3451" t="str">
        <f t="shared" si="124"/>
        <v>Low</v>
      </c>
    </row>
    <row r="3452" spans="1:26" x14ac:dyDescent="0.2">
      <c r="A3452" t="s">
        <v>5887</v>
      </c>
      <c r="B3452" t="s">
        <v>2597</v>
      </c>
      <c r="C3452" t="s">
        <v>2598</v>
      </c>
      <c r="D3452">
        <v>0</v>
      </c>
      <c r="E3452">
        <v>0</v>
      </c>
      <c r="F3452">
        <v>0</v>
      </c>
      <c r="G3452">
        <v>116</v>
      </c>
      <c r="H3452">
        <v>7.1</v>
      </c>
      <c r="I3452">
        <v>18</v>
      </c>
      <c r="J3452">
        <v>80</v>
      </c>
      <c r="K3452">
        <v>5858</v>
      </c>
      <c r="L3452">
        <v>150000</v>
      </c>
      <c r="M3452" s="2">
        <f>VLOOKUP(A3452,Sheet2!$A$1:G7176,2,0)</f>
        <v>41713</v>
      </c>
      <c r="N3452" t="str">
        <f>VLOOKUP(A3452,Sheet2!$A$1:G7176,3,0)</f>
        <v>Color</v>
      </c>
      <c r="O3452" t="str">
        <f>VLOOKUP(A3452,Sheet2!$A$1:G7176,4,0)</f>
        <v>Documentary</v>
      </c>
      <c r="P3452" t="str">
        <f>VLOOKUP(A3452,Sheet2!$A$1:G7176,5,0)</f>
        <v>English</v>
      </c>
      <c r="Q3452" t="str">
        <f>VLOOKUP(A3452,Sheet2!$A$1:G7176,6,0)</f>
        <v>USA</v>
      </c>
      <c r="R3452">
        <f>VLOOKUP(A3452,Sheet2!$A$1:G7176,7,0)</f>
        <v>0</v>
      </c>
      <c r="S3452" t="str">
        <f>IF(Table19[[#This Row],[Language]]="English","English","Other language")</f>
        <v>English</v>
      </c>
      <c r="T3452">
        <f>Table19[[#This Row],[Gross Revenue]]-Table19[[#This Row],[Budget]]</f>
        <v>-144142</v>
      </c>
      <c r="U3452" s="1">
        <f>(Table19[[#This Row],[Gross Revenue]]/Table19[[#This Row],[Budget]])-1</f>
        <v>-0.96094666666666662</v>
      </c>
      <c r="V3452" t="str">
        <f t="shared" si="123"/>
        <v>&lt;90 minutes</v>
      </c>
      <c r="W3452">
        <f>Table19[[#This Row],[Profit]]/Table19[[#This Row],[Budget]]*100</f>
        <v>-96.094666666666654</v>
      </c>
      <c r="Z3452" t="str">
        <f t="shared" si="124"/>
        <v>Low</v>
      </c>
    </row>
    <row r="3453" spans="1:26" x14ac:dyDescent="0.2">
      <c r="A3453" t="s">
        <v>6326</v>
      </c>
      <c r="B3453" t="s">
        <v>133</v>
      </c>
      <c r="C3453" t="s">
        <v>2352</v>
      </c>
      <c r="D3453">
        <v>1000</v>
      </c>
      <c r="E3453">
        <v>1690</v>
      </c>
      <c r="F3453">
        <v>608</v>
      </c>
      <c r="G3453">
        <v>608</v>
      </c>
      <c r="H3453">
        <v>7.4</v>
      </c>
      <c r="I3453">
        <v>103</v>
      </c>
      <c r="J3453">
        <v>154</v>
      </c>
      <c r="K3453">
        <v>6201757</v>
      </c>
      <c r="L3453">
        <v>10000000</v>
      </c>
      <c r="M3453" s="2">
        <f>VLOOKUP(A3453,Sheet2!$A$1:G7177,2,0)</f>
        <v>36173</v>
      </c>
      <c r="N3453" t="str">
        <f>VLOOKUP(A3453,Sheet2!$A$1:G7177,3,0)</f>
        <v>Color</v>
      </c>
      <c r="O3453" t="str">
        <f>VLOOKUP(A3453,Sheet2!$A$1:G7177,4,0)</f>
        <v>Biography</v>
      </c>
      <c r="P3453" t="str">
        <f>VLOOKUP(A3453,Sheet2!$A$1:G7177,5,0)</f>
        <v>English</v>
      </c>
      <c r="Q3453" t="str">
        <f>VLOOKUP(A3453,Sheet2!$A$1:G7177,6,0)</f>
        <v>UK</v>
      </c>
      <c r="R3453" t="str">
        <f>VLOOKUP(A3453,Sheet2!$A$1:G7177,7,0)</f>
        <v>R</v>
      </c>
      <c r="S3453" t="str">
        <f>IF(Table19[[#This Row],[Language]]="English","English","Other language")</f>
        <v>English</v>
      </c>
      <c r="T3453">
        <f>Table19[[#This Row],[Gross Revenue]]-Table19[[#This Row],[Budget]]</f>
        <v>-3798243</v>
      </c>
      <c r="U3453" s="1">
        <f>(Table19[[#This Row],[Gross Revenue]]/Table19[[#This Row],[Budget]])-1</f>
        <v>-0.3798243</v>
      </c>
      <c r="V3453" t="str">
        <f t="shared" si="123"/>
        <v>&gt;150 minutes</v>
      </c>
      <c r="W3453">
        <f>Table19[[#This Row],[Profit]]/Table19[[#This Row],[Budget]]*100</f>
        <v>-37.982430000000001</v>
      </c>
      <c r="X3453">
        <v>-1289919.5</v>
      </c>
      <c r="Y3453">
        <v>-4.8151417500000002E-2</v>
      </c>
      <c r="Z3453" t="str">
        <f t="shared" si="124"/>
        <v>Low</v>
      </c>
    </row>
    <row r="3454" spans="1:26" x14ac:dyDescent="0.2">
      <c r="A3454" t="s">
        <v>6423</v>
      </c>
      <c r="B3454" t="s">
        <v>2475</v>
      </c>
      <c r="C3454" t="s">
        <v>1286</v>
      </c>
      <c r="D3454">
        <v>469</v>
      </c>
      <c r="E3454">
        <v>1548</v>
      </c>
      <c r="F3454">
        <v>130</v>
      </c>
      <c r="G3454">
        <v>0</v>
      </c>
      <c r="H3454">
        <v>7.5</v>
      </c>
      <c r="I3454">
        <v>79</v>
      </c>
      <c r="J3454">
        <v>160</v>
      </c>
      <c r="K3454">
        <v>14500000</v>
      </c>
      <c r="L3454">
        <v>25000000</v>
      </c>
      <c r="M3454" s="2">
        <f>VLOOKUP(A3454,Sheet2!$A$1:G7178,2,0)</f>
        <v>25742</v>
      </c>
      <c r="N3454" t="str">
        <f>VLOOKUP(A3454,Sheet2!$A$1:G7178,3,0)</f>
        <v>Color</v>
      </c>
      <c r="O3454" t="str">
        <f>VLOOKUP(A3454,Sheet2!$A$1:G7178,4,0)</f>
        <v>Action</v>
      </c>
      <c r="P3454" t="str">
        <f>VLOOKUP(A3454,Sheet2!$A$1:G7178,5,0)</f>
        <v>English</v>
      </c>
      <c r="Q3454" t="str">
        <f>VLOOKUP(A3454,Sheet2!$A$1:G7178,6,0)</f>
        <v>Japan</v>
      </c>
      <c r="R3454" t="str">
        <f>VLOOKUP(A3454,Sheet2!$A$1:G7178,7,0)</f>
        <v>G</v>
      </c>
      <c r="S3454" t="str">
        <f>IF(Table19[[#This Row],[Language]]="English","English","Other language")</f>
        <v>English</v>
      </c>
      <c r="T3454">
        <f>Table19[[#This Row],[Gross Revenue]]-Table19[[#This Row],[Budget]]</f>
        <v>-10500000</v>
      </c>
      <c r="U3454" s="1">
        <f>(Table19[[#This Row],[Gross Revenue]]/Table19[[#This Row],[Budget]])-1</f>
        <v>-0.42000000000000004</v>
      </c>
      <c r="V3454" t="str">
        <f t="shared" si="123"/>
        <v>&gt;150 minutes</v>
      </c>
      <c r="W3454">
        <f>Table19[[#This Row],[Profit]]/Table19[[#This Row],[Budget]]*100</f>
        <v>-42</v>
      </c>
      <c r="X3454">
        <v>-1289919.5</v>
      </c>
      <c r="Y3454">
        <v>-4.8151417500000002E-2</v>
      </c>
      <c r="Z3454" t="str">
        <f t="shared" si="124"/>
        <v>Medium</v>
      </c>
    </row>
    <row r="3455" spans="1:26" x14ac:dyDescent="0.2">
      <c r="A3455" t="s">
        <v>3352</v>
      </c>
      <c r="B3455" t="s">
        <v>187</v>
      </c>
      <c r="C3455" t="s">
        <v>188</v>
      </c>
      <c r="D3455">
        <v>1000</v>
      </c>
      <c r="E3455">
        <v>5039</v>
      </c>
      <c r="F3455">
        <v>33</v>
      </c>
      <c r="G3455">
        <v>0</v>
      </c>
      <c r="H3455">
        <v>4</v>
      </c>
      <c r="I3455">
        <v>86</v>
      </c>
      <c r="J3455">
        <v>84</v>
      </c>
      <c r="K3455">
        <v>21176322</v>
      </c>
      <c r="L3455">
        <v>40000000</v>
      </c>
      <c r="M3455" s="2">
        <f>VLOOKUP(A3455,Sheet2!$A$1:G7179,2,0)</f>
        <v>38029</v>
      </c>
      <c r="N3455" t="str">
        <f>VLOOKUP(A3455,Sheet2!$A$1:G7179,3,0)</f>
        <v>Color</v>
      </c>
      <c r="O3455" t="str">
        <f>VLOOKUP(A3455,Sheet2!$A$1:G7179,4,0)</f>
        <v>Action</v>
      </c>
      <c r="P3455" t="str">
        <f>VLOOKUP(A3455,Sheet2!$A$1:G7179,5,0)</f>
        <v>English</v>
      </c>
      <c r="Q3455" t="str">
        <f>VLOOKUP(A3455,Sheet2!$A$1:G7179,6,0)</f>
        <v>USA</v>
      </c>
      <c r="R3455" t="str">
        <f>VLOOKUP(A3455,Sheet2!$A$1:G7179,7,0)</f>
        <v>PG-13</v>
      </c>
      <c r="S3455" t="str">
        <f>IF(Table19[[#This Row],[Language]]="English","English","Other language")</f>
        <v>English</v>
      </c>
      <c r="T3455">
        <f>Table19[[#This Row],[Gross Revenue]]-Table19[[#This Row],[Budget]]</f>
        <v>-18823678</v>
      </c>
      <c r="U3455" s="1">
        <f>(Table19[[#This Row],[Gross Revenue]]/Table19[[#This Row],[Budget]])-1</f>
        <v>-0.47059194999999998</v>
      </c>
      <c r="V3455" t="str">
        <f t="shared" si="123"/>
        <v>&lt;90 minutes</v>
      </c>
      <c r="W3455">
        <f>Table19[[#This Row],[Profit]]/Table19[[#This Row],[Budget]]*100</f>
        <v>-47.059194999999995</v>
      </c>
      <c r="X3455">
        <v>-1289919.5</v>
      </c>
      <c r="Y3455">
        <v>-4.8151417500000002E-2</v>
      </c>
      <c r="Z3455" t="str">
        <f t="shared" si="124"/>
        <v>High</v>
      </c>
    </row>
    <row r="3456" spans="1:26" x14ac:dyDescent="0.2">
      <c r="A3456" t="s">
        <v>6451</v>
      </c>
      <c r="B3456" t="s">
        <v>2939</v>
      </c>
      <c r="C3456" t="s">
        <v>372</v>
      </c>
      <c r="D3456">
        <v>605</v>
      </c>
      <c r="E3456">
        <v>1441</v>
      </c>
      <c r="F3456">
        <v>719</v>
      </c>
      <c r="G3456">
        <v>0</v>
      </c>
      <c r="H3456">
        <v>7.5</v>
      </c>
      <c r="I3456">
        <v>196</v>
      </c>
      <c r="J3456">
        <v>113</v>
      </c>
      <c r="K3456">
        <v>119412921</v>
      </c>
      <c r="L3456">
        <v>65000000</v>
      </c>
      <c r="M3456" s="2">
        <f>VLOOKUP(A3456,Sheet2!$A$1:G7180,2,0)</f>
        <v>33163</v>
      </c>
      <c r="N3456" t="str">
        <f>VLOOKUP(A3456,Sheet2!$A$1:G7180,3,0)</f>
        <v>Color</v>
      </c>
      <c r="O3456" t="str">
        <f>VLOOKUP(A3456,Sheet2!$A$1:G7180,4,0)</f>
        <v>Action</v>
      </c>
      <c r="P3456" t="str">
        <f>VLOOKUP(A3456,Sheet2!$A$1:G7180,5,0)</f>
        <v>English</v>
      </c>
      <c r="Q3456" t="str">
        <f>VLOOKUP(A3456,Sheet2!$A$1:G7180,6,0)</f>
        <v>USA</v>
      </c>
      <c r="R3456" t="str">
        <f>VLOOKUP(A3456,Sheet2!$A$1:G7180,7,0)</f>
        <v>R</v>
      </c>
      <c r="S3456" t="str">
        <f>IF(Table19[[#This Row],[Language]]="English","English","Other language")</f>
        <v>English</v>
      </c>
      <c r="T3456">
        <f>Table19[[#This Row],[Gross Revenue]]-Table19[[#This Row],[Budget]]</f>
        <v>54412921</v>
      </c>
      <c r="U3456" s="1">
        <f>(Table19[[#This Row],[Gross Revenue]]/Table19[[#This Row],[Budget]])-1</f>
        <v>0.83712186153846146</v>
      </c>
      <c r="V3456" t="str">
        <f t="shared" si="123"/>
        <v>111-130 minutes</v>
      </c>
      <c r="W3456">
        <f>Table19[[#This Row],[Profit]]/Table19[[#This Row],[Budget]]*100</f>
        <v>83.712186153846162</v>
      </c>
      <c r="X3456">
        <v>-1289919.5</v>
      </c>
      <c r="Y3456">
        <v>-4.8151417500000002E-2</v>
      </c>
      <c r="Z3456" t="str">
        <f t="shared" si="124"/>
        <v>High</v>
      </c>
    </row>
    <row r="3457" spans="1:26" x14ac:dyDescent="0.2">
      <c r="A3457" t="s">
        <v>4635</v>
      </c>
      <c r="B3457" t="s">
        <v>217</v>
      </c>
      <c r="C3457" t="s">
        <v>1277</v>
      </c>
      <c r="D3457">
        <v>2000</v>
      </c>
      <c r="E3457">
        <v>3768</v>
      </c>
      <c r="F3457">
        <v>420</v>
      </c>
      <c r="G3457">
        <v>0</v>
      </c>
      <c r="H3457">
        <v>6.2</v>
      </c>
      <c r="I3457">
        <v>236</v>
      </c>
      <c r="J3457">
        <v>104</v>
      </c>
      <c r="K3457">
        <v>78009155</v>
      </c>
      <c r="L3457">
        <v>75000000</v>
      </c>
      <c r="M3457" s="2">
        <f>VLOOKUP(A3457,Sheet2!$A$1:G7181,2,0)</f>
        <v>40891</v>
      </c>
      <c r="N3457" t="str">
        <f>VLOOKUP(A3457,Sheet2!$A$1:G7181,3,0)</f>
        <v>Color</v>
      </c>
      <c r="O3457" t="str">
        <f>VLOOKUP(A3457,Sheet2!$A$1:G7181,4,0)</f>
        <v>Action</v>
      </c>
      <c r="P3457" t="str">
        <f>VLOOKUP(A3457,Sheet2!$A$1:G7181,5,0)</f>
        <v>English</v>
      </c>
      <c r="Q3457" t="str">
        <f>VLOOKUP(A3457,Sheet2!$A$1:G7181,6,0)</f>
        <v>USA</v>
      </c>
      <c r="R3457" t="str">
        <f>VLOOKUP(A3457,Sheet2!$A$1:G7181,7,0)</f>
        <v>PG-13</v>
      </c>
      <c r="S3457" t="str">
        <f>IF(Table19[[#This Row],[Language]]="English","English","Other language")</f>
        <v>English</v>
      </c>
      <c r="T3457">
        <f>Table19[[#This Row],[Gross Revenue]]-Table19[[#This Row],[Budget]]</f>
        <v>3009155</v>
      </c>
      <c r="U3457" s="1">
        <f>(Table19[[#This Row],[Gross Revenue]]/Table19[[#This Row],[Budget]])-1</f>
        <v>4.0122066666666623E-2</v>
      </c>
      <c r="V3457" t="str">
        <f t="shared" si="123"/>
        <v>90-110 minutes</v>
      </c>
      <c r="W3457">
        <f>Table19[[#This Row],[Profit]]/Table19[[#This Row],[Budget]]*100</f>
        <v>4.0122066666666667</v>
      </c>
      <c r="X3457">
        <v>-1289919.5</v>
      </c>
      <c r="Y3457">
        <v>-4.8151417500000002E-2</v>
      </c>
      <c r="Z3457" t="str">
        <f t="shared" si="124"/>
        <v>High</v>
      </c>
    </row>
    <row r="3458" spans="1:26" x14ac:dyDescent="0.2">
      <c r="A3458" t="s">
        <v>3412</v>
      </c>
      <c r="B3458" t="s">
        <v>295</v>
      </c>
      <c r="C3458" t="s">
        <v>252</v>
      </c>
      <c r="D3458">
        <v>752</v>
      </c>
      <c r="E3458">
        <v>3133</v>
      </c>
      <c r="F3458">
        <v>23</v>
      </c>
      <c r="G3458">
        <v>53</v>
      </c>
      <c r="H3458">
        <v>4.4000000000000004</v>
      </c>
      <c r="I3458">
        <v>62</v>
      </c>
      <c r="J3458">
        <v>104</v>
      </c>
      <c r="K3458">
        <v>6712451</v>
      </c>
      <c r="L3458">
        <v>90000000</v>
      </c>
      <c r="M3458" s="2">
        <f>VLOOKUP(A3458,Sheet2!$A$1:G7182,2,0)</f>
        <v>36961</v>
      </c>
      <c r="N3458" t="str">
        <f>VLOOKUP(A3458,Sheet2!$A$1:G7182,3,0)</f>
        <v>Color</v>
      </c>
      <c r="O3458" t="str">
        <f>VLOOKUP(A3458,Sheet2!$A$1:G7182,4,0)</f>
        <v>Comedy</v>
      </c>
      <c r="P3458" t="str">
        <f>VLOOKUP(A3458,Sheet2!$A$1:G7182,5,0)</f>
        <v>English</v>
      </c>
      <c r="Q3458" t="str">
        <f>VLOOKUP(A3458,Sheet2!$A$1:G7182,6,0)</f>
        <v>New Line</v>
      </c>
      <c r="R3458" t="str">
        <f>VLOOKUP(A3458,Sheet2!$A$1:G7182,7,0)</f>
        <v>R</v>
      </c>
      <c r="S3458" t="str">
        <f>IF(Table19[[#This Row],[Language]]="English","English","Other language")</f>
        <v>English</v>
      </c>
      <c r="T3458">
        <f>Table19[[#This Row],[Gross Revenue]]-Table19[[#This Row],[Budget]]</f>
        <v>-83287549</v>
      </c>
      <c r="U3458" s="1">
        <f>(Table19[[#This Row],[Gross Revenue]]/Table19[[#This Row],[Budget]])-1</f>
        <v>-0.92541721111111108</v>
      </c>
      <c r="V3458" t="str">
        <f t="shared" ref="V3458:V3521" si="125">IF(J3458="","",IF(J3458&lt;90,"&lt;90 minutes",IF(J3458&lt;=110,"90-110 minutes",IF(J3458&lt;=130,"111-130 minutes",IF(J3458&lt;=150,"131-150 minutes","&gt;150 minutes")))))</f>
        <v>90-110 minutes</v>
      </c>
      <c r="W3458">
        <f>Table19[[#This Row],[Profit]]/Table19[[#This Row],[Budget]]*100</f>
        <v>-92.541721111111102</v>
      </c>
      <c r="X3458">
        <v>1637763</v>
      </c>
      <c r="Y3458">
        <v>0.19178668286445014</v>
      </c>
      <c r="Z3458" t="str">
        <f t="shared" ref="Z3458:Z3521" si="126">IF(L3458="","",IF(L3458&lt;=$AA$26,"Low",IF(L3458&lt;=$AA$28,"Medium","High")))</f>
        <v>High</v>
      </c>
    </row>
    <row r="3459" spans="1:26" x14ac:dyDescent="0.2">
      <c r="A3459" t="s">
        <v>6963</v>
      </c>
      <c r="B3459" t="s">
        <v>606</v>
      </c>
      <c r="C3459" t="s">
        <v>1832</v>
      </c>
      <c r="D3459">
        <v>15000</v>
      </c>
      <c r="E3459">
        <v>19046</v>
      </c>
      <c r="F3459">
        <v>487</v>
      </c>
      <c r="G3459">
        <v>0</v>
      </c>
      <c r="H3459">
        <v>8.3000000000000007</v>
      </c>
      <c r="I3459">
        <v>166</v>
      </c>
      <c r="J3459">
        <v>74</v>
      </c>
      <c r="K3459">
        <v>191796233</v>
      </c>
      <c r="L3459">
        <v>30000000</v>
      </c>
      <c r="M3459" s="2">
        <f>VLOOKUP(A3459,Sheet2!$A$1:G7183,2,0)</f>
        <v>34828</v>
      </c>
      <c r="N3459" t="str">
        <f>VLOOKUP(A3459,Sheet2!$A$1:G7183,3,0)</f>
        <v>Color</v>
      </c>
      <c r="O3459" t="str">
        <f>VLOOKUP(A3459,Sheet2!$A$1:G7183,4,0)</f>
        <v>Adventure</v>
      </c>
      <c r="P3459" t="str">
        <f>VLOOKUP(A3459,Sheet2!$A$1:G7183,5,0)</f>
        <v>English</v>
      </c>
      <c r="Q3459" t="str">
        <f>VLOOKUP(A3459,Sheet2!$A$1:G7183,6,0)</f>
        <v>USA</v>
      </c>
      <c r="R3459" t="str">
        <f>VLOOKUP(A3459,Sheet2!$A$1:G7183,7,0)</f>
        <v>G</v>
      </c>
      <c r="S3459" t="str">
        <f>IF(Table19[[#This Row],[Language]]="English","English","Other language")</f>
        <v>English</v>
      </c>
      <c r="T3459">
        <f>Table19[[#This Row],[Gross Revenue]]-Table19[[#This Row],[Budget]]</f>
        <v>161796233</v>
      </c>
      <c r="U3459" s="1">
        <f>(Table19[[#This Row],[Gross Revenue]]/Table19[[#This Row],[Budget]])-1</f>
        <v>5.3932077666666665</v>
      </c>
      <c r="V3459" t="str">
        <f t="shared" si="125"/>
        <v>&lt;90 minutes</v>
      </c>
      <c r="W3459">
        <f>Table19[[#This Row],[Profit]]/Table19[[#This Row],[Budget]]*100</f>
        <v>539.32077666666669</v>
      </c>
      <c r="X3459">
        <v>3892693.5</v>
      </c>
      <c r="Y3459">
        <v>0.11726928571428571</v>
      </c>
      <c r="Z3459" t="str">
        <f t="shared" si="126"/>
        <v>Medium</v>
      </c>
    </row>
    <row r="3460" spans="1:26" x14ac:dyDescent="0.2">
      <c r="A3460" t="s">
        <v>6801</v>
      </c>
      <c r="B3460" t="s">
        <v>606</v>
      </c>
      <c r="C3460" t="s">
        <v>1832</v>
      </c>
      <c r="D3460">
        <v>15000</v>
      </c>
      <c r="E3460">
        <v>21275</v>
      </c>
      <c r="F3460">
        <v>487</v>
      </c>
      <c r="G3460">
        <v>0</v>
      </c>
      <c r="H3460">
        <v>7.9</v>
      </c>
      <c r="I3460">
        <v>191</v>
      </c>
      <c r="J3460">
        <v>82</v>
      </c>
      <c r="K3460">
        <v>245823397</v>
      </c>
      <c r="L3460">
        <v>90000000</v>
      </c>
      <c r="M3460" s="2">
        <f>VLOOKUP(A3460,Sheet2!$A$1:G7184,2,0)</f>
        <v>36318</v>
      </c>
      <c r="N3460" t="str">
        <f>VLOOKUP(A3460,Sheet2!$A$1:G7184,3,0)</f>
        <v>Color</v>
      </c>
      <c r="O3460" t="str">
        <f>VLOOKUP(A3460,Sheet2!$A$1:G7184,4,0)</f>
        <v>Adventure</v>
      </c>
      <c r="P3460" t="str">
        <f>VLOOKUP(A3460,Sheet2!$A$1:G7184,5,0)</f>
        <v>English</v>
      </c>
      <c r="Q3460" t="str">
        <f>VLOOKUP(A3460,Sheet2!$A$1:G7184,6,0)</f>
        <v>USA</v>
      </c>
      <c r="R3460" t="str">
        <f>VLOOKUP(A3460,Sheet2!$A$1:G7184,7,0)</f>
        <v>G</v>
      </c>
      <c r="S3460" t="str">
        <f>IF(Table19[[#This Row],[Language]]="English","English","Other language")</f>
        <v>English</v>
      </c>
      <c r="T3460">
        <f>Table19[[#This Row],[Gross Revenue]]-Table19[[#This Row],[Budget]]</f>
        <v>155823397</v>
      </c>
      <c r="U3460" s="1">
        <f>(Table19[[#This Row],[Gross Revenue]]/Table19[[#This Row],[Budget]])-1</f>
        <v>1.7313710777777778</v>
      </c>
      <c r="V3460" t="str">
        <f t="shared" si="125"/>
        <v>&lt;90 minutes</v>
      </c>
      <c r="W3460">
        <f>Table19[[#This Row],[Profit]]/Table19[[#This Row],[Budget]]*100</f>
        <v>173.13710777777777</v>
      </c>
      <c r="X3460">
        <v>3892693.5</v>
      </c>
      <c r="Y3460">
        <v>0.11726928571428571</v>
      </c>
      <c r="Z3460" t="str">
        <f t="shared" si="126"/>
        <v>High</v>
      </c>
    </row>
    <row r="3461" spans="1:26" x14ac:dyDescent="0.2">
      <c r="A3461" t="s">
        <v>6957</v>
      </c>
      <c r="B3461" t="s">
        <v>606</v>
      </c>
      <c r="C3461" t="s">
        <v>3204</v>
      </c>
      <c r="D3461">
        <v>15000</v>
      </c>
      <c r="E3461">
        <v>19085</v>
      </c>
      <c r="F3461">
        <v>125</v>
      </c>
      <c r="G3461">
        <v>30000</v>
      </c>
      <c r="H3461">
        <v>8.3000000000000007</v>
      </c>
      <c r="I3461">
        <v>453</v>
      </c>
      <c r="J3461">
        <v>103</v>
      </c>
      <c r="K3461">
        <v>414984497</v>
      </c>
      <c r="L3461">
        <v>200000000</v>
      </c>
      <c r="M3461" s="2">
        <f>VLOOKUP(A3461,Sheet2!$A$1:G7185,2,0)</f>
        <v>40216</v>
      </c>
      <c r="N3461" t="str">
        <f>VLOOKUP(A3461,Sheet2!$A$1:G7185,3,0)</f>
        <v>Color</v>
      </c>
      <c r="O3461" t="str">
        <f>VLOOKUP(A3461,Sheet2!$A$1:G7185,4,0)</f>
        <v>Adventure</v>
      </c>
      <c r="P3461" t="str">
        <f>VLOOKUP(A3461,Sheet2!$A$1:G7185,5,0)</f>
        <v>English</v>
      </c>
      <c r="Q3461" t="str">
        <f>VLOOKUP(A3461,Sheet2!$A$1:G7185,6,0)</f>
        <v>USA</v>
      </c>
      <c r="R3461" t="str">
        <f>VLOOKUP(A3461,Sheet2!$A$1:G7185,7,0)</f>
        <v>G</v>
      </c>
      <c r="S3461" t="str">
        <f>IF(Table19[[#This Row],[Language]]="English","English","Other language")</f>
        <v>English</v>
      </c>
      <c r="T3461">
        <f>Table19[[#This Row],[Gross Revenue]]-Table19[[#This Row],[Budget]]</f>
        <v>214984497</v>
      </c>
      <c r="U3461" s="1">
        <f>(Table19[[#This Row],[Gross Revenue]]/Table19[[#This Row],[Budget]])-1</f>
        <v>1.0749224850000001</v>
      </c>
      <c r="V3461" t="str">
        <f t="shared" si="125"/>
        <v>90-110 minutes</v>
      </c>
      <c r="W3461">
        <f>Table19[[#This Row],[Profit]]/Table19[[#This Row],[Budget]]*100</f>
        <v>107.49224850000002</v>
      </c>
      <c r="X3461">
        <v>3892693.5</v>
      </c>
      <c r="Y3461">
        <v>0.11726928571428571</v>
      </c>
      <c r="Z3461" t="str">
        <f t="shared" si="126"/>
        <v>High</v>
      </c>
    </row>
    <row r="3462" spans="1:26" x14ac:dyDescent="0.2">
      <c r="A3462" t="s">
        <v>6822</v>
      </c>
      <c r="B3462" t="s">
        <v>2653</v>
      </c>
      <c r="C3462" t="s">
        <v>2858</v>
      </c>
      <c r="D3462">
        <v>662</v>
      </c>
      <c r="E3462">
        <v>1952</v>
      </c>
      <c r="F3462">
        <v>7</v>
      </c>
      <c r="G3462">
        <v>0</v>
      </c>
      <c r="H3462">
        <v>7.5</v>
      </c>
      <c r="I3462">
        <v>69</v>
      </c>
      <c r="J3462">
        <v>120</v>
      </c>
      <c r="K3462">
        <v>214202</v>
      </c>
      <c r="L3462">
        <v>12000000</v>
      </c>
      <c r="M3462" s="2">
        <f>VLOOKUP(A3462,Sheet2!$A$1:G7186,2,0)</f>
        <v>39138</v>
      </c>
      <c r="N3462" t="str">
        <f>VLOOKUP(A3462,Sheet2!$A$1:G7186,3,0)</f>
        <v>Color</v>
      </c>
      <c r="O3462" t="str">
        <f>VLOOKUP(A3462,Sheet2!$A$1:G7186,4,0)</f>
        <v>Crime</v>
      </c>
      <c r="P3462" t="str">
        <f>VLOOKUP(A3462,Sheet2!$A$1:G7186,5,0)</f>
        <v>English</v>
      </c>
      <c r="Q3462" t="str">
        <f>VLOOKUP(A3462,Sheet2!$A$1:G7186,6,0)</f>
        <v>Germany</v>
      </c>
      <c r="R3462" t="str">
        <f>VLOOKUP(A3462,Sheet2!$A$1:G7186,7,0)</f>
        <v>R</v>
      </c>
      <c r="S3462" t="str">
        <f>IF(Table19[[#This Row],[Language]]="English","English","Other language")</f>
        <v>English</v>
      </c>
      <c r="T3462">
        <f>Table19[[#This Row],[Gross Revenue]]-Table19[[#This Row],[Budget]]</f>
        <v>-11785798</v>
      </c>
      <c r="U3462" s="1">
        <f>(Table19[[#This Row],[Gross Revenue]]/Table19[[#This Row],[Budget]])-1</f>
        <v>-0.98214983333333339</v>
      </c>
      <c r="V3462" t="str">
        <f t="shared" si="125"/>
        <v>111-130 minutes</v>
      </c>
      <c r="W3462">
        <f>Table19[[#This Row],[Profit]]/Table19[[#This Row],[Budget]]*100</f>
        <v>-98.214983333333336</v>
      </c>
      <c r="X3462">
        <v>-74533.5</v>
      </c>
      <c r="Y3462">
        <v>-7.4856785714285719E-3</v>
      </c>
      <c r="Z3462" t="str">
        <f t="shared" si="126"/>
        <v>Low</v>
      </c>
    </row>
    <row r="3463" spans="1:26" x14ac:dyDescent="0.2">
      <c r="A3463" t="s">
        <v>3747</v>
      </c>
      <c r="B3463" t="s">
        <v>811</v>
      </c>
      <c r="C3463" t="s">
        <v>90</v>
      </c>
      <c r="D3463">
        <v>599</v>
      </c>
      <c r="E3463">
        <v>1418</v>
      </c>
      <c r="F3463">
        <v>0</v>
      </c>
      <c r="G3463">
        <v>0</v>
      </c>
      <c r="H3463">
        <v>7.6</v>
      </c>
      <c r="I3463">
        <v>223</v>
      </c>
      <c r="J3463">
        <v>190</v>
      </c>
      <c r="K3463">
        <v>124107476</v>
      </c>
      <c r="L3463">
        <v>48000000</v>
      </c>
      <c r="M3463" s="2">
        <f>VLOOKUP(A3463,Sheet2!$A$1:G7187,2,0)</f>
        <v>36757</v>
      </c>
      <c r="N3463" t="str">
        <f>VLOOKUP(A3463,Sheet2!$A$1:G7187,3,0)</f>
        <v>Color</v>
      </c>
      <c r="O3463" t="str">
        <f>VLOOKUP(A3463,Sheet2!$A$1:G7187,4,0)</f>
        <v>Crime</v>
      </c>
      <c r="P3463" t="str">
        <f>VLOOKUP(A3463,Sheet2!$A$1:G7187,5,0)</f>
        <v>English</v>
      </c>
      <c r="Q3463" t="str">
        <f>VLOOKUP(A3463,Sheet2!$A$1:G7187,6,0)</f>
        <v>USA</v>
      </c>
      <c r="R3463" t="str">
        <f>VLOOKUP(A3463,Sheet2!$A$1:G7187,7,0)</f>
        <v>R</v>
      </c>
      <c r="S3463" t="str">
        <f>IF(Table19[[#This Row],[Language]]="English","English","Other language")</f>
        <v>English</v>
      </c>
      <c r="T3463">
        <f>Table19[[#This Row],[Gross Revenue]]-Table19[[#This Row],[Budget]]</f>
        <v>76107476</v>
      </c>
      <c r="U3463" s="1">
        <f>(Table19[[#This Row],[Gross Revenue]]/Table19[[#This Row],[Budget]])-1</f>
        <v>1.5855724166666665</v>
      </c>
      <c r="V3463" t="str">
        <f t="shared" si="125"/>
        <v>&gt;150 minutes</v>
      </c>
      <c r="W3463">
        <f>Table19[[#This Row],[Profit]]/Table19[[#This Row],[Budget]]*100</f>
        <v>158.55724166666667</v>
      </c>
      <c r="X3463">
        <v>-74533.5</v>
      </c>
      <c r="Y3463">
        <v>-7.4856785714285719E-3</v>
      </c>
      <c r="Z3463" t="str">
        <f t="shared" si="126"/>
        <v>High</v>
      </c>
    </row>
    <row r="3464" spans="1:26" x14ac:dyDescent="0.2">
      <c r="A3464" t="s">
        <v>4381</v>
      </c>
      <c r="B3464" t="s">
        <v>968</v>
      </c>
      <c r="C3464" t="s">
        <v>1492</v>
      </c>
      <c r="D3464">
        <v>18000</v>
      </c>
      <c r="E3464">
        <v>22370</v>
      </c>
      <c r="F3464">
        <v>845</v>
      </c>
      <c r="G3464">
        <v>0</v>
      </c>
      <c r="H3464">
        <v>7.7</v>
      </c>
      <c r="I3464">
        <v>109</v>
      </c>
      <c r="J3464">
        <v>122</v>
      </c>
      <c r="K3464">
        <v>76261036</v>
      </c>
      <c r="L3464">
        <v>45000000</v>
      </c>
      <c r="M3464" s="2">
        <f>VLOOKUP(A3464,Sheet2!$A$1:G7188,2,0)</f>
        <v>37033</v>
      </c>
      <c r="N3464" t="str">
        <f>VLOOKUP(A3464,Sheet2!$A$1:G7188,3,0)</f>
        <v>Color</v>
      </c>
      <c r="O3464" t="str">
        <f>VLOOKUP(A3464,Sheet2!$A$1:G7188,4,0)</f>
        <v>Crime</v>
      </c>
      <c r="P3464" t="str">
        <f>VLOOKUP(A3464,Sheet2!$A$1:G7188,5,0)</f>
        <v>English</v>
      </c>
      <c r="Q3464" t="str">
        <f>VLOOKUP(A3464,Sheet2!$A$1:G7188,6,0)</f>
        <v>USA</v>
      </c>
      <c r="R3464" t="str">
        <f>VLOOKUP(A3464,Sheet2!$A$1:G7188,7,0)</f>
        <v>R</v>
      </c>
      <c r="S3464" t="str">
        <f>IF(Table19[[#This Row],[Language]]="English","English","Other language")</f>
        <v>English</v>
      </c>
      <c r="T3464">
        <f>Table19[[#This Row],[Gross Revenue]]-Table19[[#This Row],[Budget]]</f>
        <v>31261036</v>
      </c>
      <c r="U3464" s="1">
        <f>(Table19[[#This Row],[Gross Revenue]]/Table19[[#This Row],[Budget]])-1</f>
        <v>0.69468968888888893</v>
      </c>
      <c r="V3464" t="str">
        <f t="shared" si="125"/>
        <v>111-130 minutes</v>
      </c>
      <c r="W3464">
        <f>Table19[[#This Row],[Profit]]/Table19[[#This Row],[Budget]]*100</f>
        <v>69.468968888888895</v>
      </c>
      <c r="X3464">
        <v>-74533.5</v>
      </c>
      <c r="Y3464">
        <v>-7.4856785714285719E-3</v>
      </c>
      <c r="Z3464" t="str">
        <f t="shared" si="126"/>
        <v>High</v>
      </c>
    </row>
    <row r="3465" spans="1:26" x14ac:dyDescent="0.2">
      <c r="A3465" t="s">
        <v>6939</v>
      </c>
      <c r="B3465" t="s">
        <v>848</v>
      </c>
      <c r="C3465" t="s">
        <v>2160</v>
      </c>
      <c r="D3465">
        <v>2000</v>
      </c>
      <c r="E3465">
        <v>3559</v>
      </c>
      <c r="F3465">
        <v>0</v>
      </c>
      <c r="G3465">
        <v>21000</v>
      </c>
      <c r="H3465">
        <v>8.1999999999999993</v>
      </c>
      <c r="I3465">
        <v>134</v>
      </c>
      <c r="J3465">
        <v>94</v>
      </c>
      <c r="K3465">
        <v>16501785</v>
      </c>
      <c r="L3465">
        <v>3500000</v>
      </c>
      <c r="M3465" s="2">
        <f>VLOOKUP(A3465,Sheet2!$A$1:G7189,2,0)</f>
        <v>35318</v>
      </c>
      <c r="N3465" t="str">
        <f>VLOOKUP(A3465,Sheet2!$A$1:G7189,3,0)</f>
        <v>Color</v>
      </c>
      <c r="O3465" t="str">
        <f>VLOOKUP(A3465,Sheet2!$A$1:G7189,4,0)</f>
        <v>Drama</v>
      </c>
      <c r="P3465" t="str">
        <f>VLOOKUP(A3465,Sheet2!$A$1:G7189,5,0)</f>
        <v>English</v>
      </c>
      <c r="Q3465" t="str">
        <f>VLOOKUP(A3465,Sheet2!$A$1:G7189,6,0)</f>
        <v>UK</v>
      </c>
      <c r="R3465" t="str">
        <f>VLOOKUP(A3465,Sheet2!$A$1:G7189,7,0)</f>
        <v>R</v>
      </c>
      <c r="S3465" t="str">
        <f>IF(Table19[[#This Row],[Language]]="English","English","Other language")</f>
        <v>English</v>
      </c>
      <c r="T3465">
        <f>Table19[[#This Row],[Gross Revenue]]-Table19[[#This Row],[Budget]]</f>
        <v>13001785</v>
      </c>
      <c r="U3465" s="1">
        <f>(Table19[[#This Row],[Gross Revenue]]/Table19[[#This Row],[Budget]])-1</f>
        <v>3.7147957142857146</v>
      </c>
      <c r="V3465" t="str">
        <f t="shared" si="125"/>
        <v>90-110 minutes</v>
      </c>
      <c r="W3465">
        <f>Table19[[#This Row],[Profit]]/Table19[[#This Row],[Budget]]*100</f>
        <v>371.47957142857143</v>
      </c>
      <c r="X3465">
        <v>-434215.5</v>
      </c>
      <c r="Y3465">
        <v>-0.10115100772200772</v>
      </c>
      <c r="Z3465" t="str">
        <f t="shared" si="126"/>
        <v>Low</v>
      </c>
    </row>
    <row r="3466" spans="1:26" x14ac:dyDescent="0.2">
      <c r="A3466" t="s">
        <v>4811</v>
      </c>
      <c r="B3466" t="s">
        <v>1867</v>
      </c>
      <c r="C3466" t="s">
        <v>1740</v>
      </c>
      <c r="D3466">
        <v>492</v>
      </c>
      <c r="E3466">
        <v>1450</v>
      </c>
      <c r="F3466">
        <v>0</v>
      </c>
      <c r="G3466">
        <v>25000</v>
      </c>
      <c r="H3466">
        <v>6.3</v>
      </c>
      <c r="I3466">
        <v>332</v>
      </c>
      <c r="J3466">
        <v>129</v>
      </c>
      <c r="K3466">
        <v>110008260</v>
      </c>
      <c r="L3466">
        <v>35000000</v>
      </c>
      <c r="M3466" s="2">
        <f>VLOOKUP(A3466,Sheet2!$A$1:G7190,2,0)</f>
        <v>42072</v>
      </c>
      <c r="N3466" t="str">
        <f>VLOOKUP(A3466,Sheet2!$A$1:G7190,3,0)</f>
        <v>Color</v>
      </c>
      <c r="O3466" t="str">
        <f>VLOOKUP(A3466,Sheet2!$A$1:G7190,4,0)</f>
        <v>Comedy</v>
      </c>
      <c r="P3466" t="str">
        <f>VLOOKUP(A3466,Sheet2!$A$1:G7190,5,0)</f>
        <v>English</v>
      </c>
      <c r="Q3466" t="str">
        <f>VLOOKUP(A3466,Sheet2!$A$1:G7190,6,0)</f>
        <v>Japan</v>
      </c>
      <c r="R3466" t="str">
        <f>VLOOKUP(A3466,Sheet2!$A$1:G7190,7,0)</f>
        <v>R</v>
      </c>
      <c r="S3466" t="str">
        <f>IF(Table19[[#This Row],[Language]]="English","English","Other language")</f>
        <v>English</v>
      </c>
      <c r="T3466">
        <f>Table19[[#This Row],[Gross Revenue]]-Table19[[#This Row],[Budget]]</f>
        <v>75008260</v>
      </c>
      <c r="U3466" s="1">
        <f>(Table19[[#This Row],[Gross Revenue]]/Table19[[#This Row],[Budget]])-1</f>
        <v>2.1430931428571429</v>
      </c>
      <c r="V3466" t="str">
        <f t="shared" si="125"/>
        <v>111-130 minutes</v>
      </c>
      <c r="W3466">
        <f>Table19[[#This Row],[Profit]]/Table19[[#This Row],[Budget]]*100</f>
        <v>214.30931428571429</v>
      </c>
      <c r="X3466">
        <v>1637763</v>
      </c>
      <c r="Y3466">
        <v>0.19178668286445014</v>
      </c>
      <c r="Z3466" t="str">
        <f t="shared" si="126"/>
        <v>Medium</v>
      </c>
    </row>
    <row r="3467" spans="1:26" x14ac:dyDescent="0.2">
      <c r="A3467" t="s">
        <v>6458</v>
      </c>
      <c r="B3467" t="s">
        <v>148</v>
      </c>
      <c r="C3467" t="s">
        <v>2160</v>
      </c>
      <c r="D3467">
        <v>3000</v>
      </c>
      <c r="E3467">
        <v>5056</v>
      </c>
      <c r="F3467">
        <v>0</v>
      </c>
      <c r="G3467">
        <v>23000</v>
      </c>
      <c r="H3467">
        <v>7</v>
      </c>
      <c r="I3467">
        <v>393</v>
      </c>
      <c r="J3467">
        <v>101</v>
      </c>
      <c r="K3467">
        <v>2319187</v>
      </c>
      <c r="L3467">
        <v>20000000</v>
      </c>
      <c r="M3467" s="2">
        <f>VLOOKUP(A3467,Sheet2!$A$1:G7191,2,0)</f>
        <v>41512</v>
      </c>
      <c r="N3467" t="str">
        <f>VLOOKUP(A3467,Sheet2!$A$1:G7191,3,0)</f>
        <v>Color</v>
      </c>
      <c r="O3467" t="str">
        <f>VLOOKUP(A3467,Sheet2!$A$1:G7191,4,0)</f>
        <v>Crime</v>
      </c>
      <c r="P3467" t="str">
        <f>VLOOKUP(A3467,Sheet2!$A$1:G7191,5,0)</f>
        <v>English</v>
      </c>
      <c r="Q3467" t="str">
        <f>VLOOKUP(A3467,Sheet2!$A$1:G7191,6,0)</f>
        <v>UK</v>
      </c>
      <c r="R3467" t="str">
        <f>VLOOKUP(A3467,Sheet2!$A$1:G7191,7,0)</f>
        <v>R</v>
      </c>
      <c r="S3467" t="str">
        <f>IF(Table19[[#This Row],[Language]]="English","English","Other language")</f>
        <v>English</v>
      </c>
      <c r="T3467">
        <f>Table19[[#This Row],[Gross Revenue]]-Table19[[#This Row],[Budget]]</f>
        <v>-17680813</v>
      </c>
      <c r="U3467" s="1">
        <f>(Table19[[#This Row],[Gross Revenue]]/Table19[[#This Row],[Budget]])-1</f>
        <v>-0.88404064999999998</v>
      </c>
      <c r="V3467" t="str">
        <f t="shared" si="125"/>
        <v>90-110 minutes</v>
      </c>
      <c r="W3467">
        <f>Table19[[#This Row],[Profit]]/Table19[[#This Row],[Budget]]*100</f>
        <v>-88.404065000000003</v>
      </c>
      <c r="X3467">
        <v>-74533.5</v>
      </c>
      <c r="Y3467">
        <v>-7.4856785714285719E-3</v>
      </c>
      <c r="Z3467" t="str">
        <f t="shared" si="126"/>
        <v>Medium</v>
      </c>
    </row>
    <row r="3468" spans="1:26" x14ac:dyDescent="0.2">
      <c r="A3468" t="s">
        <v>6395</v>
      </c>
      <c r="B3468" t="s">
        <v>245</v>
      </c>
      <c r="C3468" t="s">
        <v>2903</v>
      </c>
      <c r="D3468">
        <v>2000</v>
      </c>
      <c r="E3468">
        <v>3192</v>
      </c>
      <c r="F3468">
        <v>2</v>
      </c>
      <c r="G3468">
        <v>0</v>
      </c>
      <c r="H3468">
        <v>7.4</v>
      </c>
      <c r="I3468">
        <v>169</v>
      </c>
      <c r="J3468">
        <v>103</v>
      </c>
      <c r="K3468">
        <v>9013113</v>
      </c>
      <c r="L3468">
        <v>1000000</v>
      </c>
      <c r="M3468" s="2">
        <f>VLOOKUP(A3468,Sheet2!$A$1:G7192,2,0)</f>
        <v>38554</v>
      </c>
      <c r="N3468" t="str">
        <f>VLOOKUP(A3468,Sheet2!$A$1:G7192,3,0)</f>
        <v>Color</v>
      </c>
      <c r="O3468" t="str">
        <f>VLOOKUP(A3468,Sheet2!$A$1:G7192,4,0)</f>
        <v>Adventure</v>
      </c>
      <c r="P3468" t="str">
        <f>VLOOKUP(A3468,Sheet2!$A$1:G7192,5,0)</f>
        <v>English</v>
      </c>
      <c r="Q3468" t="str">
        <f>VLOOKUP(A3468,Sheet2!$A$1:G7192,6,0)</f>
        <v>USA</v>
      </c>
      <c r="R3468" t="str">
        <f>VLOOKUP(A3468,Sheet2!$A$1:G7192,7,0)</f>
        <v>R</v>
      </c>
      <c r="S3468" t="str">
        <f>IF(Table19[[#This Row],[Language]]="English","English","Other language")</f>
        <v>English</v>
      </c>
      <c r="T3468">
        <f>Table19[[#This Row],[Gross Revenue]]-Table19[[#This Row],[Budget]]</f>
        <v>8013113</v>
      </c>
      <c r="U3468" s="1">
        <f>(Table19[[#This Row],[Gross Revenue]]/Table19[[#This Row],[Budget]])-1</f>
        <v>8.0131130000000006</v>
      </c>
      <c r="V3468" t="str">
        <f t="shared" si="125"/>
        <v>90-110 minutes</v>
      </c>
      <c r="W3468">
        <f>Table19[[#This Row],[Profit]]/Table19[[#This Row],[Budget]]*100</f>
        <v>801.31130000000007</v>
      </c>
      <c r="X3468">
        <v>3892693.5</v>
      </c>
      <c r="Y3468">
        <v>0.11726928571428571</v>
      </c>
      <c r="Z3468" t="str">
        <f t="shared" si="126"/>
        <v>Low</v>
      </c>
    </row>
    <row r="3469" spans="1:26" x14ac:dyDescent="0.2">
      <c r="A3469" t="s">
        <v>4716</v>
      </c>
      <c r="B3469" t="s">
        <v>546</v>
      </c>
      <c r="C3469" t="s">
        <v>1790</v>
      </c>
      <c r="D3469">
        <v>40000</v>
      </c>
      <c r="E3469">
        <v>54031</v>
      </c>
      <c r="F3469">
        <v>0</v>
      </c>
      <c r="G3469">
        <v>37000</v>
      </c>
      <c r="H3469">
        <v>6.3</v>
      </c>
      <c r="I3469">
        <v>355</v>
      </c>
      <c r="J3469">
        <v>119</v>
      </c>
      <c r="K3469">
        <v>23014504</v>
      </c>
      <c r="L3469">
        <v>100000000</v>
      </c>
      <c r="M3469" s="2">
        <f>VLOOKUP(A3469,Sheet2!$A$1:G7193,2,0)</f>
        <v>41691</v>
      </c>
      <c r="N3469" t="str">
        <f>VLOOKUP(A3469,Sheet2!$A$1:G7193,3,0)</f>
        <v>Color</v>
      </c>
      <c r="O3469" t="str">
        <f>VLOOKUP(A3469,Sheet2!$A$1:G7193,4,0)</f>
        <v>Drama</v>
      </c>
      <c r="P3469" t="str">
        <f>VLOOKUP(A3469,Sheet2!$A$1:G7193,5,0)</f>
        <v>English</v>
      </c>
      <c r="Q3469" t="str">
        <f>VLOOKUP(A3469,Sheet2!$A$1:G7193,6,0)</f>
        <v>UK</v>
      </c>
      <c r="R3469" t="str">
        <f>VLOOKUP(A3469,Sheet2!$A$1:G7193,7,0)</f>
        <v>PG-13</v>
      </c>
      <c r="S3469" t="str">
        <f>IF(Table19[[#This Row],[Language]]="English","English","Other language")</f>
        <v>English</v>
      </c>
      <c r="T3469">
        <f>Table19[[#This Row],[Gross Revenue]]-Table19[[#This Row],[Budget]]</f>
        <v>-76985496</v>
      </c>
      <c r="U3469" s="1">
        <f>(Table19[[#This Row],[Gross Revenue]]/Table19[[#This Row],[Budget]])-1</f>
        <v>-0.76985495999999998</v>
      </c>
      <c r="V3469" t="str">
        <f t="shared" si="125"/>
        <v>111-130 minutes</v>
      </c>
      <c r="W3469">
        <f>Table19[[#This Row],[Profit]]/Table19[[#This Row],[Budget]]*100</f>
        <v>-76.985495999999998</v>
      </c>
      <c r="X3469">
        <v>-434215.5</v>
      </c>
      <c r="Y3469">
        <v>-0.10115100772200772</v>
      </c>
      <c r="Z3469" t="str">
        <f t="shared" si="126"/>
        <v>High</v>
      </c>
    </row>
    <row r="3470" spans="1:26" x14ac:dyDescent="0.2">
      <c r="A3470" t="s">
        <v>5983</v>
      </c>
      <c r="B3470" t="s">
        <v>2653</v>
      </c>
      <c r="C3470" t="s">
        <v>1176</v>
      </c>
      <c r="D3470">
        <v>662</v>
      </c>
      <c r="E3470">
        <v>2333</v>
      </c>
      <c r="F3470">
        <v>0</v>
      </c>
      <c r="G3470">
        <v>8000</v>
      </c>
      <c r="H3470">
        <v>7.1</v>
      </c>
      <c r="I3470">
        <v>396</v>
      </c>
      <c r="J3470">
        <v>144</v>
      </c>
      <c r="K3470">
        <v>318759914</v>
      </c>
      <c r="L3470">
        <v>150000000</v>
      </c>
      <c r="M3470" s="2">
        <f>VLOOKUP(A3470,Sheet2!$A$1:G7194,2,0)</f>
        <v>39338</v>
      </c>
      <c r="N3470" t="str">
        <f>VLOOKUP(A3470,Sheet2!$A$1:G7194,3,0)</f>
        <v>Color</v>
      </c>
      <c r="O3470" t="str">
        <f>VLOOKUP(A3470,Sheet2!$A$1:G7194,4,0)</f>
        <v>Action</v>
      </c>
      <c r="P3470" t="str">
        <f>VLOOKUP(A3470,Sheet2!$A$1:G7194,5,0)</f>
        <v>English</v>
      </c>
      <c r="Q3470" t="str">
        <f>VLOOKUP(A3470,Sheet2!$A$1:G7194,6,0)</f>
        <v>USA</v>
      </c>
      <c r="R3470" t="str">
        <f>VLOOKUP(A3470,Sheet2!$A$1:G7194,7,0)</f>
        <v>PG-13</v>
      </c>
      <c r="S3470" t="str">
        <f>IF(Table19[[#This Row],[Language]]="English","English","Other language")</f>
        <v>English</v>
      </c>
      <c r="T3470">
        <f>Table19[[#This Row],[Gross Revenue]]-Table19[[#This Row],[Budget]]</f>
        <v>168759914</v>
      </c>
      <c r="U3470" s="1">
        <f>(Table19[[#This Row],[Gross Revenue]]/Table19[[#This Row],[Budget]])-1</f>
        <v>1.1250660933333334</v>
      </c>
      <c r="V3470" t="str">
        <f t="shared" si="125"/>
        <v>131-150 minutes</v>
      </c>
      <c r="W3470">
        <f>Table19[[#This Row],[Profit]]/Table19[[#This Row],[Budget]]*100</f>
        <v>112.50660933333334</v>
      </c>
      <c r="X3470">
        <v>-1289919.5</v>
      </c>
      <c r="Y3470">
        <v>-4.8151417500000002E-2</v>
      </c>
      <c r="Z3470" t="str">
        <f t="shared" si="126"/>
        <v>High</v>
      </c>
    </row>
    <row r="3471" spans="1:26" x14ac:dyDescent="0.2">
      <c r="A3471" t="s">
        <v>4062</v>
      </c>
      <c r="B3471" t="s">
        <v>1175</v>
      </c>
      <c r="C3471" t="s">
        <v>1176</v>
      </c>
      <c r="D3471">
        <v>974</v>
      </c>
      <c r="E3471">
        <v>3988</v>
      </c>
      <c r="F3471">
        <v>0</v>
      </c>
      <c r="G3471">
        <v>56000</v>
      </c>
      <c r="H3471">
        <v>5.7</v>
      </c>
      <c r="I3471">
        <v>378</v>
      </c>
      <c r="J3471">
        <v>165</v>
      </c>
      <c r="K3471">
        <v>245428137</v>
      </c>
      <c r="L3471">
        <v>210000000</v>
      </c>
      <c r="M3471" s="2">
        <f>VLOOKUP(A3471,Sheet2!$A$1:G7195,2,0)</f>
        <v>41752</v>
      </c>
      <c r="N3471" t="str">
        <f>VLOOKUP(A3471,Sheet2!$A$1:G7195,3,0)</f>
        <v>Color</v>
      </c>
      <c r="O3471" t="str">
        <f>VLOOKUP(A3471,Sheet2!$A$1:G7195,4,0)</f>
        <v>Action</v>
      </c>
      <c r="P3471" t="str">
        <f>VLOOKUP(A3471,Sheet2!$A$1:G7195,5,0)</f>
        <v>English</v>
      </c>
      <c r="Q3471" t="str">
        <f>VLOOKUP(A3471,Sheet2!$A$1:G7195,6,0)</f>
        <v>USA</v>
      </c>
      <c r="R3471" t="str">
        <f>VLOOKUP(A3471,Sheet2!$A$1:G7195,7,0)</f>
        <v>PG-13</v>
      </c>
      <c r="S3471" t="str">
        <f>IF(Table19[[#This Row],[Language]]="English","English","Other language")</f>
        <v>English</v>
      </c>
      <c r="T3471">
        <f>Table19[[#This Row],[Gross Revenue]]-Table19[[#This Row],[Budget]]</f>
        <v>35428137</v>
      </c>
      <c r="U3471" s="1">
        <f>(Table19[[#This Row],[Gross Revenue]]/Table19[[#This Row],[Budget]])-1</f>
        <v>0.16870541428571428</v>
      </c>
      <c r="V3471" t="str">
        <f t="shared" si="125"/>
        <v>&gt;150 minutes</v>
      </c>
      <c r="W3471">
        <f>Table19[[#This Row],[Profit]]/Table19[[#This Row],[Budget]]*100</f>
        <v>16.870541428571428</v>
      </c>
      <c r="X3471">
        <v>-1289919.5</v>
      </c>
      <c r="Y3471">
        <v>-4.8151417500000002E-2</v>
      </c>
      <c r="Z3471" t="str">
        <f t="shared" si="126"/>
        <v>High</v>
      </c>
    </row>
    <row r="3472" spans="1:26" x14ac:dyDescent="0.2">
      <c r="A3472" t="s">
        <v>4795</v>
      </c>
      <c r="B3472" t="s">
        <v>868</v>
      </c>
      <c r="C3472" t="s">
        <v>1176</v>
      </c>
      <c r="D3472">
        <v>894</v>
      </c>
      <c r="E3472">
        <v>2593</v>
      </c>
      <c r="F3472">
        <v>0</v>
      </c>
      <c r="G3472">
        <v>46000</v>
      </c>
      <c r="H3472">
        <v>6.3</v>
      </c>
      <c r="I3472">
        <v>428</v>
      </c>
      <c r="J3472">
        <v>154</v>
      </c>
      <c r="K3472">
        <v>352358779</v>
      </c>
      <c r="L3472">
        <v>195000000</v>
      </c>
      <c r="M3472" s="2">
        <f>VLOOKUP(A3472,Sheet2!$A$1:G7196,2,0)</f>
        <v>40588</v>
      </c>
      <c r="N3472" t="str">
        <f>VLOOKUP(A3472,Sheet2!$A$1:G7196,3,0)</f>
        <v>Color</v>
      </c>
      <c r="O3472" t="str">
        <f>VLOOKUP(A3472,Sheet2!$A$1:G7196,4,0)</f>
        <v>Action</v>
      </c>
      <c r="P3472" t="str">
        <f>VLOOKUP(A3472,Sheet2!$A$1:G7196,5,0)</f>
        <v>English</v>
      </c>
      <c r="Q3472" t="str">
        <f>VLOOKUP(A3472,Sheet2!$A$1:G7196,6,0)</f>
        <v>USA</v>
      </c>
      <c r="R3472" t="str">
        <f>VLOOKUP(A3472,Sheet2!$A$1:G7196,7,0)</f>
        <v>PG-13</v>
      </c>
      <c r="S3472" t="str">
        <f>IF(Table19[[#This Row],[Language]]="English","English","Other language")</f>
        <v>English</v>
      </c>
      <c r="T3472">
        <f>Table19[[#This Row],[Gross Revenue]]-Table19[[#This Row],[Budget]]</f>
        <v>157358779</v>
      </c>
      <c r="U3472" s="1">
        <f>(Table19[[#This Row],[Gross Revenue]]/Table19[[#This Row],[Budget]])-1</f>
        <v>0.80696809743589748</v>
      </c>
      <c r="V3472" t="str">
        <f t="shared" si="125"/>
        <v>&gt;150 minutes</v>
      </c>
      <c r="W3472">
        <f>Table19[[#This Row],[Profit]]/Table19[[#This Row],[Budget]]*100</f>
        <v>80.696809743589753</v>
      </c>
      <c r="X3472">
        <v>-1289919.5</v>
      </c>
      <c r="Y3472">
        <v>-4.8151417500000002E-2</v>
      </c>
      <c r="Z3472" t="str">
        <f t="shared" si="126"/>
        <v>High</v>
      </c>
    </row>
    <row r="3473" spans="1:26" x14ac:dyDescent="0.2">
      <c r="A3473" t="s">
        <v>4392</v>
      </c>
      <c r="B3473" t="s">
        <v>868</v>
      </c>
      <c r="C3473" t="s">
        <v>1176</v>
      </c>
      <c r="D3473">
        <v>894</v>
      </c>
      <c r="E3473">
        <v>3218</v>
      </c>
      <c r="F3473">
        <v>0</v>
      </c>
      <c r="G3473">
        <v>0</v>
      </c>
      <c r="H3473">
        <v>6</v>
      </c>
      <c r="I3473">
        <v>366</v>
      </c>
      <c r="J3473">
        <v>150</v>
      </c>
      <c r="K3473">
        <v>402076689</v>
      </c>
      <c r="L3473">
        <v>200000000</v>
      </c>
      <c r="M3473" s="2">
        <f>VLOOKUP(A3473,Sheet2!$A$1:G7197,2,0)</f>
        <v>39868</v>
      </c>
      <c r="N3473" t="str">
        <f>VLOOKUP(A3473,Sheet2!$A$1:G7197,3,0)</f>
        <v>Color</v>
      </c>
      <c r="O3473" t="str">
        <f>VLOOKUP(A3473,Sheet2!$A$1:G7197,4,0)</f>
        <v>Action</v>
      </c>
      <c r="P3473" t="str">
        <f>VLOOKUP(A3473,Sheet2!$A$1:G7197,5,0)</f>
        <v>English</v>
      </c>
      <c r="Q3473" t="str">
        <f>VLOOKUP(A3473,Sheet2!$A$1:G7197,6,0)</f>
        <v>USA</v>
      </c>
      <c r="R3473" t="str">
        <f>VLOOKUP(A3473,Sheet2!$A$1:G7197,7,0)</f>
        <v>PG-13</v>
      </c>
      <c r="S3473" t="str">
        <f>IF(Table19[[#This Row],[Language]]="English","English","Other language")</f>
        <v>English</v>
      </c>
      <c r="T3473">
        <f>Table19[[#This Row],[Gross Revenue]]-Table19[[#This Row],[Budget]]</f>
        <v>202076689</v>
      </c>
      <c r="U3473" s="1">
        <f>(Table19[[#This Row],[Gross Revenue]]/Table19[[#This Row],[Budget]])-1</f>
        <v>1.010383445</v>
      </c>
      <c r="V3473" t="str">
        <f t="shared" si="125"/>
        <v>131-150 minutes</v>
      </c>
      <c r="W3473">
        <f>Table19[[#This Row],[Profit]]/Table19[[#This Row],[Budget]]*100</f>
        <v>101.03834449999999</v>
      </c>
      <c r="X3473">
        <v>-1289919.5</v>
      </c>
      <c r="Y3473">
        <v>-4.8151417500000002E-2</v>
      </c>
      <c r="Z3473" t="str">
        <f t="shared" si="126"/>
        <v>High</v>
      </c>
    </row>
    <row r="3474" spans="1:26" x14ac:dyDescent="0.2">
      <c r="A3474" t="s">
        <v>4782</v>
      </c>
      <c r="B3474" t="s">
        <v>150</v>
      </c>
      <c r="C3474" t="s">
        <v>823</v>
      </c>
      <c r="D3474">
        <v>26000</v>
      </c>
      <c r="E3474">
        <v>29050</v>
      </c>
      <c r="F3474">
        <v>255</v>
      </c>
      <c r="G3474">
        <v>0</v>
      </c>
      <c r="H3474">
        <v>6.3</v>
      </c>
      <c r="I3474">
        <v>163</v>
      </c>
      <c r="J3474">
        <v>87</v>
      </c>
      <c r="K3474">
        <v>43095600</v>
      </c>
      <c r="L3474">
        <v>32000000</v>
      </c>
      <c r="M3474" s="2">
        <f>VLOOKUP(A3474,Sheet2!$A$1:G7198,2,0)</f>
        <v>38539</v>
      </c>
      <c r="N3474" t="str">
        <f>VLOOKUP(A3474,Sheet2!$A$1:G7198,3,0)</f>
        <v>Color</v>
      </c>
      <c r="O3474" t="str">
        <f>VLOOKUP(A3474,Sheet2!$A$1:G7198,4,0)</f>
        <v>Action</v>
      </c>
      <c r="P3474" t="str">
        <f>VLOOKUP(A3474,Sheet2!$A$1:G7198,5,0)</f>
        <v>English</v>
      </c>
      <c r="Q3474" t="str">
        <f>VLOOKUP(A3474,Sheet2!$A$1:G7198,6,0)</f>
        <v>France</v>
      </c>
      <c r="R3474" t="str">
        <f>VLOOKUP(A3474,Sheet2!$A$1:G7198,7,0)</f>
        <v>PG-13</v>
      </c>
      <c r="S3474" t="str">
        <f>IF(Table19[[#This Row],[Language]]="English","English","Other language")</f>
        <v>English</v>
      </c>
      <c r="T3474">
        <f>Table19[[#This Row],[Gross Revenue]]-Table19[[#This Row],[Budget]]</f>
        <v>11095600</v>
      </c>
      <c r="U3474" s="1">
        <f>(Table19[[#This Row],[Gross Revenue]]/Table19[[#This Row],[Budget]])-1</f>
        <v>0.34673749999999992</v>
      </c>
      <c r="V3474" t="str">
        <f t="shared" si="125"/>
        <v>&lt;90 minutes</v>
      </c>
      <c r="W3474">
        <f>Table19[[#This Row],[Profit]]/Table19[[#This Row],[Budget]]*100</f>
        <v>34.673749999999998</v>
      </c>
      <c r="X3474">
        <v>-1289919.5</v>
      </c>
      <c r="Y3474">
        <v>-4.8151417500000002E-2</v>
      </c>
      <c r="Z3474" t="str">
        <f t="shared" si="126"/>
        <v>Medium</v>
      </c>
    </row>
    <row r="3475" spans="1:26" x14ac:dyDescent="0.2">
      <c r="A3475" t="s">
        <v>6479</v>
      </c>
      <c r="B3475" t="s">
        <v>2949</v>
      </c>
      <c r="C3475" t="s">
        <v>1881</v>
      </c>
      <c r="D3475">
        <v>918</v>
      </c>
      <c r="E3475">
        <v>1252</v>
      </c>
      <c r="F3475">
        <v>122</v>
      </c>
      <c r="G3475">
        <v>0</v>
      </c>
      <c r="H3475">
        <v>6.7</v>
      </c>
      <c r="I3475">
        <v>150</v>
      </c>
      <c r="J3475">
        <v>111</v>
      </c>
      <c r="K3475">
        <v>2203641</v>
      </c>
      <c r="L3475">
        <v>15000000</v>
      </c>
      <c r="M3475" s="2">
        <f>VLOOKUP(A3475,Sheet2!$A$1:G7199,2,0)</f>
        <v>39697</v>
      </c>
      <c r="N3475" t="str">
        <f>VLOOKUP(A3475,Sheet2!$A$1:G7199,3,0)</f>
        <v>Color</v>
      </c>
      <c r="O3475" t="str">
        <f>VLOOKUP(A3475,Sheet2!$A$1:G7199,4,0)</f>
        <v>Crime</v>
      </c>
      <c r="P3475" t="str">
        <f>VLOOKUP(A3475,Sheet2!$A$1:G7199,5,0)</f>
        <v>English</v>
      </c>
      <c r="Q3475" t="str">
        <f>VLOOKUP(A3475,Sheet2!$A$1:G7199,6,0)</f>
        <v>Spain</v>
      </c>
      <c r="R3475" t="str">
        <f>VLOOKUP(A3475,Sheet2!$A$1:G7199,7,0)</f>
        <v>R</v>
      </c>
      <c r="S3475" t="str">
        <f>IF(Table19[[#This Row],[Language]]="English","English","Other language")</f>
        <v>English</v>
      </c>
      <c r="T3475">
        <f>Table19[[#This Row],[Gross Revenue]]-Table19[[#This Row],[Budget]]</f>
        <v>-12796359</v>
      </c>
      <c r="U3475" s="1">
        <f>(Table19[[#This Row],[Gross Revenue]]/Table19[[#This Row],[Budget]])-1</f>
        <v>-0.85309060000000003</v>
      </c>
      <c r="V3475" t="str">
        <f t="shared" si="125"/>
        <v>111-130 minutes</v>
      </c>
      <c r="W3475">
        <f>Table19[[#This Row],[Profit]]/Table19[[#This Row],[Budget]]*100</f>
        <v>-85.309060000000002</v>
      </c>
      <c r="X3475">
        <v>-74533.5</v>
      </c>
      <c r="Y3475">
        <v>-7.4856785714285719E-3</v>
      </c>
      <c r="Z3475" t="str">
        <f t="shared" si="126"/>
        <v>Medium</v>
      </c>
    </row>
    <row r="3476" spans="1:26" x14ac:dyDescent="0.2">
      <c r="A3476" t="s">
        <v>6413</v>
      </c>
      <c r="B3476" t="s">
        <v>2915</v>
      </c>
      <c r="C3476" t="s">
        <v>2916</v>
      </c>
      <c r="D3476">
        <v>0</v>
      </c>
      <c r="E3476">
        <v>0</v>
      </c>
      <c r="F3476">
        <v>28</v>
      </c>
      <c r="G3476">
        <v>353</v>
      </c>
      <c r="H3476">
        <v>7.5</v>
      </c>
      <c r="I3476">
        <v>44</v>
      </c>
      <c r="J3476">
        <v>108</v>
      </c>
      <c r="K3476">
        <v>505295</v>
      </c>
      <c r="L3476">
        <v>1800000</v>
      </c>
      <c r="M3476" s="2">
        <f>VLOOKUP(A3476,Sheet2!$A$1:G7200,2,0)</f>
        <v>37771</v>
      </c>
      <c r="N3476" t="str">
        <f>VLOOKUP(A3476,Sheet2!$A$1:G7200,3,0)</f>
        <v>Color</v>
      </c>
      <c r="O3476" t="str">
        <f>VLOOKUP(A3476,Sheet2!$A$1:G7200,4,0)</f>
        <v>Adventure</v>
      </c>
      <c r="P3476" t="str">
        <f>VLOOKUP(A3476,Sheet2!$A$1:G7200,5,0)</f>
        <v>Dzongkha</v>
      </c>
      <c r="Q3476" t="str">
        <f>VLOOKUP(A3476,Sheet2!$A$1:G7200,6,0)</f>
        <v>Australia</v>
      </c>
      <c r="R3476">
        <f>VLOOKUP(A3476,Sheet2!$A$1:G7200,7,0)</f>
        <v>0</v>
      </c>
      <c r="S3476" t="str">
        <f>IF(Table19[[#This Row],[Language]]="English","English","Other language")</f>
        <v>Other language</v>
      </c>
      <c r="T3476">
        <f>Table19[[#This Row],[Gross Revenue]]-Table19[[#This Row],[Budget]]</f>
        <v>-1294705</v>
      </c>
      <c r="U3476" s="1">
        <f>(Table19[[#This Row],[Gross Revenue]]/Table19[[#This Row],[Budget]])-1</f>
        <v>-0.71928055555555548</v>
      </c>
      <c r="V3476" t="str">
        <f t="shared" si="125"/>
        <v>90-110 minutes</v>
      </c>
      <c r="W3476">
        <f>Table19[[#This Row],[Profit]]/Table19[[#This Row],[Budget]]*100</f>
        <v>-71.928055555555559</v>
      </c>
      <c r="X3476">
        <v>3892693.5</v>
      </c>
      <c r="Y3476">
        <v>0.11726928571428571</v>
      </c>
      <c r="Z3476" t="str">
        <f t="shared" si="126"/>
        <v>Low</v>
      </c>
    </row>
    <row r="3477" spans="1:26" x14ac:dyDescent="0.2">
      <c r="A3477" t="s">
        <v>5910</v>
      </c>
      <c r="B3477" t="s">
        <v>1079</v>
      </c>
      <c r="C3477" t="s">
        <v>2622</v>
      </c>
      <c r="D3477">
        <v>23000</v>
      </c>
      <c r="E3477">
        <v>26940</v>
      </c>
      <c r="F3477">
        <v>63</v>
      </c>
      <c r="G3477">
        <v>0</v>
      </c>
      <c r="H3477">
        <v>7.1</v>
      </c>
      <c r="I3477">
        <v>127</v>
      </c>
      <c r="J3477">
        <v>95</v>
      </c>
      <c r="K3477">
        <v>38120554</v>
      </c>
      <c r="L3477">
        <v>140000000</v>
      </c>
      <c r="M3477" s="2">
        <f>VLOOKUP(A3477,Sheet2!$A$1:G7201,2,0)</f>
        <v>37431</v>
      </c>
      <c r="N3477" t="str">
        <f>VLOOKUP(A3477,Sheet2!$A$1:G7201,3,0)</f>
        <v>Color</v>
      </c>
      <c r="O3477" t="str">
        <f>VLOOKUP(A3477,Sheet2!$A$1:G7201,4,0)</f>
        <v>Adventure</v>
      </c>
      <c r="P3477" t="str">
        <f>VLOOKUP(A3477,Sheet2!$A$1:G7201,5,0)</f>
        <v>English</v>
      </c>
      <c r="Q3477" t="str">
        <f>VLOOKUP(A3477,Sheet2!$A$1:G7201,6,0)</f>
        <v>USA</v>
      </c>
      <c r="R3477" t="str">
        <f>VLOOKUP(A3477,Sheet2!$A$1:G7201,7,0)</f>
        <v>PG</v>
      </c>
      <c r="S3477" t="str">
        <f>IF(Table19[[#This Row],[Language]]="English","English","Other language")</f>
        <v>English</v>
      </c>
      <c r="T3477">
        <f>Table19[[#This Row],[Gross Revenue]]-Table19[[#This Row],[Budget]]</f>
        <v>-101879446</v>
      </c>
      <c r="U3477" s="1">
        <f>(Table19[[#This Row],[Gross Revenue]]/Table19[[#This Row],[Budget]])-1</f>
        <v>-0.72771032857142859</v>
      </c>
      <c r="V3477" t="str">
        <f t="shared" si="125"/>
        <v>90-110 minutes</v>
      </c>
      <c r="W3477">
        <f>Table19[[#This Row],[Profit]]/Table19[[#This Row],[Budget]]*100</f>
        <v>-72.771032857142856</v>
      </c>
      <c r="X3477">
        <v>3892693.5</v>
      </c>
      <c r="Y3477">
        <v>0.11726928571428571</v>
      </c>
      <c r="Z3477" t="str">
        <f t="shared" si="126"/>
        <v>High</v>
      </c>
    </row>
    <row r="3478" spans="1:26" x14ac:dyDescent="0.2">
      <c r="A3478" t="s">
        <v>6062</v>
      </c>
      <c r="B3478" t="s">
        <v>677</v>
      </c>
      <c r="C3478" t="s">
        <v>677</v>
      </c>
      <c r="D3478">
        <v>12000</v>
      </c>
      <c r="E3478">
        <v>14420</v>
      </c>
      <c r="F3478">
        <v>12000</v>
      </c>
      <c r="G3478">
        <v>872</v>
      </c>
      <c r="H3478">
        <v>7.2</v>
      </c>
      <c r="I3478">
        <v>43</v>
      </c>
      <c r="J3478">
        <v>95</v>
      </c>
      <c r="K3478">
        <v>695229</v>
      </c>
      <c r="L3478">
        <v>1300000</v>
      </c>
      <c r="M3478" s="2">
        <f>VLOOKUP(A3478,Sheet2!$A$1:G7202,2,0)</f>
        <v>35065</v>
      </c>
      <c r="N3478" t="str">
        <f>VLOOKUP(A3478,Sheet2!$A$1:G7202,3,0)</f>
        <v>Color</v>
      </c>
      <c r="O3478" t="str">
        <f>VLOOKUP(A3478,Sheet2!$A$1:G7202,4,0)</f>
        <v>Comedy</v>
      </c>
      <c r="P3478" t="str">
        <f>VLOOKUP(A3478,Sheet2!$A$1:G7202,5,0)</f>
        <v>English</v>
      </c>
      <c r="Q3478" t="str">
        <f>VLOOKUP(A3478,Sheet2!$A$1:G7202,6,0)</f>
        <v>USA</v>
      </c>
      <c r="R3478" t="str">
        <f>VLOOKUP(A3478,Sheet2!$A$1:G7202,7,0)</f>
        <v>R</v>
      </c>
      <c r="S3478" t="str">
        <f>IF(Table19[[#This Row],[Language]]="English","English","Other language")</f>
        <v>English</v>
      </c>
      <c r="T3478">
        <f>Table19[[#This Row],[Gross Revenue]]-Table19[[#This Row],[Budget]]</f>
        <v>-604771</v>
      </c>
      <c r="U3478" s="1">
        <f>(Table19[[#This Row],[Gross Revenue]]/Table19[[#This Row],[Budget]])-1</f>
        <v>-0.46520846153846152</v>
      </c>
      <c r="V3478" t="str">
        <f t="shared" si="125"/>
        <v>90-110 minutes</v>
      </c>
      <c r="W3478">
        <f>Table19[[#This Row],[Profit]]/Table19[[#This Row],[Budget]]*100</f>
        <v>-46.520846153846151</v>
      </c>
      <c r="X3478">
        <v>1637763</v>
      </c>
      <c r="Y3478">
        <v>0.19178668286445014</v>
      </c>
      <c r="Z3478" t="str">
        <f t="shared" si="126"/>
        <v>Low</v>
      </c>
    </row>
    <row r="3479" spans="1:26" x14ac:dyDescent="0.2">
      <c r="A3479" t="s">
        <v>5826</v>
      </c>
      <c r="B3479" t="s">
        <v>2558</v>
      </c>
      <c r="C3479" t="s">
        <v>2559</v>
      </c>
      <c r="D3479">
        <v>643</v>
      </c>
      <c r="E3479">
        <v>2864</v>
      </c>
      <c r="F3479">
        <v>3</v>
      </c>
      <c r="G3479">
        <v>672</v>
      </c>
      <c r="H3479">
        <v>7</v>
      </c>
      <c r="I3479">
        <v>43</v>
      </c>
      <c r="J3479">
        <v>86</v>
      </c>
      <c r="K3479">
        <v>617172</v>
      </c>
      <c r="L3479">
        <v>375000</v>
      </c>
      <c r="M3479" s="2">
        <f>VLOOKUP(A3479,Sheet2!$A$1:G7203,2,0)</f>
        <v>35729</v>
      </c>
      <c r="N3479" t="str">
        <f>VLOOKUP(A3479,Sheet2!$A$1:G7203,3,0)</f>
        <v>Color</v>
      </c>
      <c r="O3479" t="str">
        <f>VLOOKUP(A3479,Sheet2!$A$1:G7203,4,0)</f>
        <v>Documentary</v>
      </c>
      <c r="P3479" t="str">
        <f>VLOOKUP(A3479,Sheet2!$A$1:G7203,5,0)</f>
        <v>English</v>
      </c>
      <c r="Q3479" t="str">
        <f>VLOOKUP(A3479,Sheet2!$A$1:G7203,6,0)</f>
        <v>USA</v>
      </c>
      <c r="R3479" t="str">
        <f>VLOOKUP(A3479,Sheet2!$A$1:G7203,7,0)</f>
        <v>PG</v>
      </c>
      <c r="S3479" t="str">
        <f>IF(Table19[[#This Row],[Language]]="English","English","Other language")</f>
        <v>English</v>
      </c>
      <c r="T3479">
        <f>Table19[[#This Row],[Gross Revenue]]-Table19[[#This Row],[Budget]]</f>
        <v>242172</v>
      </c>
      <c r="U3479" s="1">
        <f>(Table19[[#This Row],[Gross Revenue]]/Table19[[#This Row],[Budget]])-1</f>
        <v>0.64579199999999992</v>
      </c>
      <c r="V3479" t="str">
        <f t="shared" si="125"/>
        <v>&lt;90 minutes</v>
      </c>
      <c r="W3479">
        <f>Table19[[#This Row],[Profit]]/Table19[[#This Row],[Budget]]*100</f>
        <v>64.5792</v>
      </c>
      <c r="Z3479" t="str">
        <f t="shared" si="126"/>
        <v>Low</v>
      </c>
    </row>
    <row r="3480" spans="1:26" x14ac:dyDescent="0.2">
      <c r="A3480" t="s">
        <v>5968</v>
      </c>
      <c r="B3480" t="s">
        <v>2648</v>
      </c>
      <c r="C3480" t="s">
        <v>149</v>
      </c>
      <c r="D3480">
        <v>651</v>
      </c>
      <c r="E3480">
        <v>3119</v>
      </c>
      <c r="F3480">
        <v>31</v>
      </c>
      <c r="G3480">
        <v>11000</v>
      </c>
      <c r="H3480">
        <v>7.1</v>
      </c>
      <c r="I3480">
        <v>132</v>
      </c>
      <c r="J3480">
        <v>96</v>
      </c>
      <c r="K3480">
        <v>16667084</v>
      </c>
      <c r="L3480">
        <v>11000000</v>
      </c>
      <c r="M3480" s="2">
        <f>VLOOKUP(A3480,Sheet2!$A$1:G7204,2,0)</f>
        <v>33023</v>
      </c>
      <c r="N3480" t="str">
        <f>VLOOKUP(A3480,Sheet2!$A$1:G7204,3,0)</f>
        <v>Color</v>
      </c>
      <c r="O3480" t="str">
        <f>VLOOKUP(A3480,Sheet2!$A$1:G7204,4,0)</f>
        <v>Comedy</v>
      </c>
      <c r="P3480" t="str">
        <f>VLOOKUP(A3480,Sheet2!$A$1:G7204,5,0)</f>
        <v>English</v>
      </c>
      <c r="Q3480" t="str">
        <f>VLOOKUP(A3480,Sheet2!$A$1:G7204,6,0)</f>
        <v>USA</v>
      </c>
      <c r="R3480" t="str">
        <f>VLOOKUP(A3480,Sheet2!$A$1:G7204,7,0)</f>
        <v>PG-13</v>
      </c>
      <c r="S3480" t="str">
        <f>IF(Table19[[#This Row],[Language]]="English","English","Other language")</f>
        <v>English</v>
      </c>
      <c r="T3480">
        <f>Table19[[#This Row],[Gross Revenue]]-Table19[[#This Row],[Budget]]</f>
        <v>5667084</v>
      </c>
      <c r="U3480" s="1">
        <f>(Table19[[#This Row],[Gross Revenue]]/Table19[[#This Row],[Budget]])-1</f>
        <v>0.51518945454545451</v>
      </c>
      <c r="V3480" t="str">
        <f t="shared" si="125"/>
        <v>90-110 minutes</v>
      </c>
      <c r="W3480">
        <f>Table19[[#This Row],[Profit]]/Table19[[#This Row],[Budget]]*100</f>
        <v>51.518945454545452</v>
      </c>
      <c r="X3480">
        <v>1637763</v>
      </c>
      <c r="Y3480">
        <v>0.19178668286445014</v>
      </c>
      <c r="Z3480" t="str">
        <f t="shared" si="126"/>
        <v>Low</v>
      </c>
    </row>
    <row r="3481" spans="1:26" x14ac:dyDescent="0.2">
      <c r="A3481" t="s">
        <v>5504</v>
      </c>
      <c r="B3481" t="s">
        <v>1369</v>
      </c>
      <c r="C3481" t="s">
        <v>1765</v>
      </c>
      <c r="D3481">
        <v>1000</v>
      </c>
      <c r="E3481">
        <v>3690</v>
      </c>
      <c r="F3481">
        <v>187</v>
      </c>
      <c r="G3481">
        <v>750</v>
      </c>
      <c r="H3481">
        <v>6.8</v>
      </c>
      <c r="I3481">
        <v>122</v>
      </c>
      <c r="J3481">
        <v>94</v>
      </c>
      <c r="K3481">
        <v>1247453</v>
      </c>
      <c r="L3481">
        <v>2800000</v>
      </c>
      <c r="M3481" s="2">
        <f>VLOOKUP(A3481,Sheet2!$A$1:G7205,2,0)</f>
        <v>38592</v>
      </c>
      <c r="N3481" t="str">
        <f>VLOOKUP(A3481,Sheet2!$A$1:G7205,3,0)</f>
        <v>Color</v>
      </c>
      <c r="O3481" t="str">
        <f>VLOOKUP(A3481,Sheet2!$A$1:G7205,4,0)</f>
        <v>Comedy</v>
      </c>
      <c r="P3481" t="str">
        <f>VLOOKUP(A3481,Sheet2!$A$1:G7205,5,0)</f>
        <v>English</v>
      </c>
      <c r="Q3481" t="str">
        <f>VLOOKUP(A3481,Sheet2!$A$1:G7205,6,0)</f>
        <v>UK</v>
      </c>
      <c r="R3481" t="str">
        <f>VLOOKUP(A3481,Sheet2!$A$1:G7205,7,0)</f>
        <v>R</v>
      </c>
      <c r="S3481" t="str">
        <f>IF(Table19[[#This Row],[Language]]="English","English","Other language")</f>
        <v>English</v>
      </c>
      <c r="T3481">
        <f>Table19[[#This Row],[Gross Revenue]]-Table19[[#This Row],[Budget]]</f>
        <v>-1552547</v>
      </c>
      <c r="U3481" s="1">
        <f>(Table19[[#This Row],[Gross Revenue]]/Table19[[#This Row],[Budget]])-1</f>
        <v>-0.5544810714285715</v>
      </c>
      <c r="V3481" t="str">
        <f t="shared" si="125"/>
        <v>90-110 minutes</v>
      </c>
      <c r="W3481">
        <f>Table19[[#This Row],[Profit]]/Table19[[#This Row],[Budget]]*100</f>
        <v>-55.44810714285714</v>
      </c>
      <c r="X3481">
        <v>1637763</v>
      </c>
      <c r="Y3481">
        <v>0.19178668286445014</v>
      </c>
      <c r="Z3481" t="str">
        <f t="shared" si="126"/>
        <v>Low</v>
      </c>
    </row>
    <row r="3482" spans="1:26" x14ac:dyDescent="0.2">
      <c r="A3482" t="s">
        <v>5746</v>
      </c>
      <c r="B3482" t="s">
        <v>2501</v>
      </c>
      <c r="C3482" t="s">
        <v>2502</v>
      </c>
      <c r="D3482">
        <v>29</v>
      </c>
      <c r="E3482">
        <v>44</v>
      </c>
      <c r="F3482">
        <v>12</v>
      </c>
      <c r="G3482">
        <v>38000</v>
      </c>
      <c r="H3482">
        <v>7</v>
      </c>
      <c r="I3482">
        <v>337</v>
      </c>
      <c r="J3482">
        <v>103</v>
      </c>
      <c r="K3482">
        <v>252652</v>
      </c>
      <c r="L3482">
        <v>19900000</v>
      </c>
      <c r="M3482" s="2">
        <f>VLOOKUP(A3482,Sheet2!$A$1:G7206,2,0)</f>
        <v>40285</v>
      </c>
      <c r="N3482" t="str">
        <f>VLOOKUP(A3482,Sheet2!$A$1:G7206,3,0)</f>
        <v>Color</v>
      </c>
      <c r="O3482" t="str">
        <f>VLOOKUP(A3482,Sheet2!$A$1:G7206,4,0)</f>
        <v>Comedy</v>
      </c>
      <c r="P3482" t="str">
        <f>VLOOKUP(A3482,Sheet2!$A$1:G7206,5,0)</f>
        <v>Norwegian</v>
      </c>
      <c r="Q3482" t="str">
        <f>VLOOKUP(A3482,Sheet2!$A$1:G7206,6,0)</f>
        <v>Norway</v>
      </c>
      <c r="R3482" t="str">
        <f>VLOOKUP(A3482,Sheet2!$A$1:G7206,7,0)</f>
        <v>PG-13</v>
      </c>
      <c r="S3482" t="str">
        <f>IF(Table19[[#This Row],[Language]]="English","English","Other language")</f>
        <v>Other language</v>
      </c>
      <c r="T3482">
        <f>Table19[[#This Row],[Gross Revenue]]-Table19[[#This Row],[Budget]]</f>
        <v>-19647348</v>
      </c>
      <c r="U3482" s="1">
        <f>(Table19[[#This Row],[Gross Revenue]]/Table19[[#This Row],[Budget]])-1</f>
        <v>-0.98730391959798991</v>
      </c>
      <c r="V3482" t="str">
        <f t="shared" si="125"/>
        <v>90-110 minutes</v>
      </c>
      <c r="W3482">
        <f>Table19[[#This Row],[Profit]]/Table19[[#This Row],[Budget]]*100</f>
        <v>-98.730391959798993</v>
      </c>
      <c r="X3482">
        <v>1637763</v>
      </c>
      <c r="Y3482">
        <v>0.19178668286445014</v>
      </c>
      <c r="Z3482" t="str">
        <f t="shared" si="126"/>
        <v>Medium</v>
      </c>
    </row>
    <row r="3483" spans="1:26" x14ac:dyDescent="0.2">
      <c r="A3483" t="s">
        <v>5528</v>
      </c>
      <c r="B3483" t="s">
        <v>930</v>
      </c>
      <c r="C3483" t="s">
        <v>2365</v>
      </c>
      <c r="D3483">
        <v>12000</v>
      </c>
      <c r="E3483">
        <v>25550</v>
      </c>
      <c r="F3483">
        <v>364</v>
      </c>
      <c r="G3483">
        <v>30000</v>
      </c>
      <c r="H3483">
        <v>6.8</v>
      </c>
      <c r="I3483">
        <v>469</v>
      </c>
      <c r="J3483">
        <v>125</v>
      </c>
      <c r="K3483">
        <v>172051787</v>
      </c>
      <c r="L3483">
        <v>170000000</v>
      </c>
      <c r="M3483" s="2">
        <f>VLOOKUP(A3483,Sheet2!$A$1:G7207,2,0)</f>
        <v>40183</v>
      </c>
      <c r="N3483" t="str">
        <f>VLOOKUP(A3483,Sheet2!$A$1:G7207,3,0)</f>
        <v>Color</v>
      </c>
      <c r="O3483" t="str">
        <f>VLOOKUP(A3483,Sheet2!$A$1:G7207,4,0)</f>
        <v>Action</v>
      </c>
      <c r="P3483" t="str">
        <f>VLOOKUP(A3483,Sheet2!$A$1:G7207,5,0)</f>
        <v>English</v>
      </c>
      <c r="Q3483" t="str">
        <f>VLOOKUP(A3483,Sheet2!$A$1:G7207,6,0)</f>
        <v>USA</v>
      </c>
      <c r="R3483" t="str">
        <f>VLOOKUP(A3483,Sheet2!$A$1:G7207,7,0)</f>
        <v>PG</v>
      </c>
      <c r="S3483" t="str">
        <f>IF(Table19[[#This Row],[Language]]="English","English","Other language")</f>
        <v>English</v>
      </c>
      <c r="T3483">
        <f>Table19[[#This Row],[Gross Revenue]]-Table19[[#This Row],[Budget]]</f>
        <v>2051787</v>
      </c>
      <c r="U3483" s="1">
        <f>(Table19[[#This Row],[Gross Revenue]]/Table19[[#This Row],[Budget]])-1</f>
        <v>1.2069335294117689E-2</v>
      </c>
      <c r="V3483" t="str">
        <f t="shared" si="125"/>
        <v>111-130 minutes</v>
      </c>
      <c r="W3483">
        <f>Table19[[#This Row],[Profit]]/Table19[[#This Row],[Budget]]*100</f>
        <v>1.2069335294117647</v>
      </c>
      <c r="X3483">
        <v>-1289919.5</v>
      </c>
      <c r="Y3483">
        <v>-4.8151417500000002E-2</v>
      </c>
      <c r="Z3483" t="str">
        <f t="shared" si="126"/>
        <v>High</v>
      </c>
    </row>
    <row r="3484" spans="1:26" x14ac:dyDescent="0.2">
      <c r="A3484" t="s">
        <v>3868</v>
      </c>
      <c r="B3484" t="s">
        <v>960</v>
      </c>
      <c r="C3484" t="s">
        <v>961</v>
      </c>
      <c r="D3484">
        <v>723</v>
      </c>
      <c r="E3484">
        <v>2368</v>
      </c>
      <c r="F3484">
        <v>6</v>
      </c>
      <c r="G3484">
        <v>0</v>
      </c>
      <c r="H3484">
        <v>5.5</v>
      </c>
      <c r="I3484">
        <v>11</v>
      </c>
      <c r="J3484">
        <v>105</v>
      </c>
      <c r="K3484">
        <v>8508843</v>
      </c>
      <c r="L3484">
        <v>18000000</v>
      </c>
      <c r="M3484" s="2">
        <f>VLOOKUP(A3484,Sheet2!$A$1:G7208,2,0)</f>
        <v>32596</v>
      </c>
      <c r="N3484" t="str">
        <f>VLOOKUP(A3484,Sheet2!$A$1:G7208,3,0)</f>
        <v>Color</v>
      </c>
      <c r="O3484" t="str">
        <f>VLOOKUP(A3484,Sheet2!$A$1:G7208,4,0)</f>
        <v>Adventure</v>
      </c>
      <c r="P3484" t="str">
        <f>VLOOKUP(A3484,Sheet2!$A$1:G7208,5,0)</f>
        <v>English</v>
      </c>
      <c r="Q3484" t="str">
        <f>VLOOKUP(A3484,Sheet2!$A$1:G7208,6,0)</f>
        <v>USA</v>
      </c>
      <c r="R3484" t="str">
        <f>VLOOKUP(A3484,Sheet2!$A$1:G7208,7,0)</f>
        <v>PG</v>
      </c>
      <c r="S3484" t="str">
        <f>IF(Table19[[#This Row],[Language]]="English","English","Other language")</f>
        <v>English</v>
      </c>
      <c r="T3484">
        <f>Table19[[#This Row],[Gross Revenue]]-Table19[[#This Row],[Budget]]</f>
        <v>-9491157</v>
      </c>
      <c r="U3484" s="1">
        <f>(Table19[[#This Row],[Gross Revenue]]/Table19[[#This Row],[Budget]])-1</f>
        <v>-0.52728649999999999</v>
      </c>
      <c r="V3484" t="str">
        <f t="shared" si="125"/>
        <v>90-110 minutes</v>
      </c>
      <c r="W3484">
        <f>Table19[[#This Row],[Profit]]/Table19[[#This Row],[Budget]]*100</f>
        <v>-52.728650000000002</v>
      </c>
      <c r="X3484">
        <v>3892693.5</v>
      </c>
      <c r="Y3484">
        <v>0.11726928571428571</v>
      </c>
      <c r="Z3484" t="str">
        <f t="shared" si="126"/>
        <v>Medium</v>
      </c>
    </row>
    <row r="3485" spans="1:26" x14ac:dyDescent="0.2">
      <c r="A3485" t="s">
        <v>5809</v>
      </c>
      <c r="B3485" t="s">
        <v>315</v>
      </c>
      <c r="C3485" t="s">
        <v>1489</v>
      </c>
      <c r="D3485">
        <v>21000</v>
      </c>
      <c r="E3485">
        <v>23484</v>
      </c>
      <c r="F3485">
        <v>0</v>
      </c>
      <c r="G3485">
        <v>0</v>
      </c>
      <c r="H3485">
        <v>7</v>
      </c>
      <c r="I3485">
        <v>308</v>
      </c>
      <c r="J3485">
        <v>121</v>
      </c>
      <c r="K3485">
        <v>110416702</v>
      </c>
      <c r="L3485">
        <v>92000000</v>
      </c>
      <c r="M3485" s="2">
        <f>VLOOKUP(A3485,Sheet2!$A$1:G7209,2,0)</f>
        <v>39511</v>
      </c>
      <c r="N3485" t="str">
        <f>VLOOKUP(A3485,Sheet2!$A$1:G7209,3,0)</f>
        <v>Color</v>
      </c>
      <c r="O3485" t="str">
        <f>VLOOKUP(A3485,Sheet2!$A$1:G7209,4,0)</f>
        <v>Action</v>
      </c>
      <c r="P3485" t="str">
        <f>VLOOKUP(A3485,Sheet2!$A$1:G7209,5,0)</f>
        <v>English</v>
      </c>
      <c r="Q3485" t="str">
        <f>VLOOKUP(A3485,Sheet2!$A$1:G7209,6,0)</f>
        <v>USA</v>
      </c>
      <c r="R3485" t="str">
        <f>VLOOKUP(A3485,Sheet2!$A$1:G7209,7,0)</f>
        <v>R</v>
      </c>
      <c r="S3485" t="str">
        <f>IF(Table19[[#This Row],[Language]]="English","English","Other language")</f>
        <v>English</v>
      </c>
      <c r="T3485">
        <f>Table19[[#This Row],[Gross Revenue]]-Table19[[#This Row],[Budget]]</f>
        <v>18416702</v>
      </c>
      <c r="U3485" s="1">
        <f>(Table19[[#This Row],[Gross Revenue]]/Table19[[#This Row],[Budget]])-1</f>
        <v>0.20018154347826078</v>
      </c>
      <c r="V3485" t="str">
        <f t="shared" si="125"/>
        <v>111-130 minutes</v>
      </c>
      <c r="W3485">
        <f>Table19[[#This Row],[Profit]]/Table19[[#This Row],[Budget]]*100</f>
        <v>20.018154347826087</v>
      </c>
      <c r="X3485">
        <v>-1289919.5</v>
      </c>
      <c r="Y3485">
        <v>-4.8151417500000002E-2</v>
      </c>
      <c r="Z3485" t="str">
        <f t="shared" si="126"/>
        <v>High</v>
      </c>
    </row>
    <row r="3486" spans="1:26" x14ac:dyDescent="0.2">
      <c r="A3486" t="s">
        <v>6065</v>
      </c>
      <c r="B3486" t="s">
        <v>89</v>
      </c>
      <c r="C3486" t="s">
        <v>1036</v>
      </c>
      <c r="D3486">
        <v>11000</v>
      </c>
      <c r="E3486">
        <v>17944</v>
      </c>
      <c r="F3486">
        <v>249</v>
      </c>
      <c r="G3486">
        <v>0</v>
      </c>
      <c r="H3486">
        <v>7.2</v>
      </c>
      <c r="I3486">
        <v>220</v>
      </c>
      <c r="J3486">
        <v>196</v>
      </c>
      <c r="K3486">
        <v>133228348</v>
      </c>
      <c r="L3486">
        <v>175000000</v>
      </c>
      <c r="M3486" s="2">
        <f>VLOOKUP(A3486,Sheet2!$A$1:G7210,2,0)</f>
        <v>38293</v>
      </c>
      <c r="N3486" t="str">
        <f>VLOOKUP(A3486,Sheet2!$A$1:G7210,3,0)</f>
        <v>Color</v>
      </c>
      <c r="O3486" t="str">
        <f>VLOOKUP(A3486,Sheet2!$A$1:G7210,4,0)</f>
        <v>Adventure</v>
      </c>
      <c r="P3486" t="str">
        <f>VLOOKUP(A3486,Sheet2!$A$1:G7210,5,0)</f>
        <v>English</v>
      </c>
      <c r="Q3486" t="str">
        <f>VLOOKUP(A3486,Sheet2!$A$1:G7210,6,0)</f>
        <v>USA</v>
      </c>
      <c r="R3486" t="str">
        <f>VLOOKUP(A3486,Sheet2!$A$1:G7210,7,0)</f>
        <v>R</v>
      </c>
      <c r="S3486" t="str">
        <f>IF(Table19[[#This Row],[Language]]="English","English","Other language")</f>
        <v>English</v>
      </c>
      <c r="T3486">
        <f>Table19[[#This Row],[Gross Revenue]]-Table19[[#This Row],[Budget]]</f>
        <v>-41771652</v>
      </c>
      <c r="U3486" s="1">
        <f>(Table19[[#This Row],[Gross Revenue]]/Table19[[#This Row],[Budget]])-1</f>
        <v>-0.23869515428571431</v>
      </c>
      <c r="V3486" t="str">
        <f t="shared" si="125"/>
        <v>&gt;150 minutes</v>
      </c>
      <c r="W3486">
        <f>Table19[[#This Row],[Profit]]/Table19[[#This Row],[Budget]]*100</f>
        <v>-23.869515428571429</v>
      </c>
      <c r="X3486">
        <v>3892693.5</v>
      </c>
      <c r="Y3486">
        <v>0.11726928571428571</v>
      </c>
      <c r="Z3486" t="str">
        <f t="shared" si="126"/>
        <v>High</v>
      </c>
    </row>
    <row r="3487" spans="1:26" x14ac:dyDescent="0.2">
      <c r="A3487" t="s">
        <v>5299</v>
      </c>
      <c r="B3487" t="s">
        <v>516</v>
      </c>
      <c r="C3487" t="s">
        <v>2206</v>
      </c>
      <c r="D3487">
        <v>87000</v>
      </c>
      <c r="E3487">
        <v>89263</v>
      </c>
      <c r="F3487">
        <v>7</v>
      </c>
      <c r="G3487">
        <v>371</v>
      </c>
      <c r="H3487">
        <v>6.7</v>
      </c>
      <c r="I3487">
        <v>46</v>
      </c>
      <c r="J3487">
        <v>90</v>
      </c>
      <c r="K3487">
        <v>52166</v>
      </c>
      <c r="L3487">
        <v>2000000</v>
      </c>
      <c r="M3487" s="2">
        <f>VLOOKUP(A3487,Sheet2!$A$1:G7211,2,0)</f>
        <v>39619</v>
      </c>
      <c r="N3487" t="str">
        <f>VLOOKUP(A3487,Sheet2!$A$1:G7211,3,0)</f>
        <v>Color</v>
      </c>
      <c r="O3487" t="str">
        <f>VLOOKUP(A3487,Sheet2!$A$1:G7211,4,0)</f>
        <v>Drama</v>
      </c>
      <c r="P3487" t="str">
        <f>VLOOKUP(A3487,Sheet2!$A$1:G7211,5,0)</f>
        <v>English</v>
      </c>
      <c r="Q3487" t="str">
        <f>VLOOKUP(A3487,Sheet2!$A$1:G7211,6,0)</f>
        <v>USA</v>
      </c>
      <c r="R3487" t="str">
        <f>VLOOKUP(A3487,Sheet2!$A$1:G7211,7,0)</f>
        <v>R</v>
      </c>
      <c r="S3487" t="str">
        <f>IF(Table19[[#This Row],[Language]]="English","English","Other language")</f>
        <v>English</v>
      </c>
      <c r="T3487">
        <f>Table19[[#This Row],[Gross Revenue]]-Table19[[#This Row],[Budget]]</f>
        <v>-1947834</v>
      </c>
      <c r="U3487" s="1">
        <f>(Table19[[#This Row],[Gross Revenue]]/Table19[[#This Row],[Budget]])-1</f>
        <v>-0.97391700000000003</v>
      </c>
      <c r="V3487" t="str">
        <f t="shared" si="125"/>
        <v>90-110 minutes</v>
      </c>
      <c r="W3487">
        <f>Table19[[#This Row],[Profit]]/Table19[[#This Row],[Budget]]*100</f>
        <v>-97.3917</v>
      </c>
      <c r="X3487">
        <v>-434215.5</v>
      </c>
      <c r="Y3487">
        <v>-0.10115100772200772</v>
      </c>
      <c r="Z3487" t="str">
        <f t="shared" si="126"/>
        <v>Low</v>
      </c>
    </row>
    <row r="3488" spans="1:26" x14ac:dyDescent="0.2">
      <c r="A3488" t="s">
        <v>6675</v>
      </c>
      <c r="B3488" t="s">
        <v>1241</v>
      </c>
      <c r="C3488" t="s">
        <v>1497</v>
      </c>
      <c r="D3488">
        <v>13000</v>
      </c>
      <c r="E3488">
        <v>25964</v>
      </c>
      <c r="F3488">
        <v>1000</v>
      </c>
      <c r="G3488">
        <v>36000</v>
      </c>
      <c r="H3488">
        <v>7.7</v>
      </c>
      <c r="I3488">
        <v>493</v>
      </c>
      <c r="J3488">
        <v>110</v>
      </c>
      <c r="K3488">
        <v>171031347</v>
      </c>
      <c r="L3488">
        <v>38000000</v>
      </c>
      <c r="M3488" s="2">
        <f>VLOOKUP(A3488,Sheet2!$A$1:G7212,2,0)</f>
        <v>40257</v>
      </c>
      <c r="N3488" t="str">
        <f>VLOOKUP(A3488,Sheet2!$A$1:G7212,3,0)</f>
        <v>Color</v>
      </c>
      <c r="O3488" t="str">
        <f>VLOOKUP(A3488,Sheet2!$A$1:G7212,4,0)</f>
        <v>Adventure</v>
      </c>
      <c r="P3488" t="str">
        <f>VLOOKUP(A3488,Sheet2!$A$1:G7212,5,0)</f>
        <v>English</v>
      </c>
      <c r="Q3488" t="str">
        <f>VLOOKUP(A3488,Sheet2!$A$1:G7212,6,0)</f>
        <v>USA</v>
      </c>
      <c r="R3488" t="str">
        <f>VLOOKUP(A3488,Sheet2!$A$1:G7212,7,0)</f>
        <v>PG-13</v>
      </c>
      <c r="S3488" t="str">
        <f>IF(Table19[[#This Row],[Language]]="English","English","Other language")</f>
        <v>English</v>
      </c>
      <c r="T3488">
        <f>Table19[[#This Row],[Gross Revenue]]-Table19[[#This Row],[Budget]]</f>
        <v>133031347</v>
      </c>
      <c r="U3488" s="1">
        <f>(Table19[[#This Row],[Gross Revenue]]/Table19[[#This Row],[Budget]])-1</f>
        <v>3.5008249210526312</v>
      </c>
      <c r="V3488" t="str">
        <f t="shared" si="125"/>
        <v>90-110 minutes</v>
      </c>
      <c r="W3488">
        <f>Table19[[#This Row],[Profit]]/Table19[[#This Row],[Budget]]*100</f>
        <v>350.08249210526316</v>
      </c>
      <c r="X3488">
        <v>3892693.5</v>
      </c>
      <c r="Y3488">
        <v>0.11726928571428571</v>
      </c>
      <c r="Z3488" t="str">
        <f t="shared" si="126"/>
        <v>Medium</v>
      </c>
    </row>
    <row r="3489" spans="1:26" x14ac:dyDescent="0.2">
      <c r="A3489" t="s">
        <v>6092</v>
      </c>
      <c r="B3489" t="s">
        <v>146</v>
      </c>
      <c r="C3489" t="s">
        <v>2732</v>
      </c>
      <c r="D3489">
        <v>2000</v>
      </c>
      <c r="E3489">
        <v>4528</v>
      </c>
      <c r="F3489">
        <v>0</v>
      </c>
      <c r="G3489">
        <v>0</v>
      </c>
      <c r="H3489">
        <v>7.2</v>
      </c>
      <c r="I3489">
        <v>94</v>
      </c>
      <c r="J3489">
        <v>141</v>
      </c>
      <c r="K3489">
        <v>146282411</v>
      </c>
      <c r="L3489">
        <v>115000000</v>
      </c>
      <c r="M3489" s="2">
        <f>VLOOKUP(A3489,Sheet2!$A$1:G7213,2,0)</f>
        <v>34349</v>
      </c>
      <c r="N3489" t="str">
        <f>VLOOKUP(A3489,Sheet2!$A$1:G7213,3,0)</f>
        <v>Color</v>
      </c>
      <c r="O3489" t="str">
        <f>VLOOKUP(A3489,Sheet2!$A$1:G7213,4,0)</f>
        <v>Action</v>
      </c>
      <c r="P3489" t="str">
        <f>VLOOKUP(A3489,Sheet2!$A$1:G7213,5,0)</f>
        <v>English</v>
      </c>
      <c r="Q3489" t="str">
        <f>VLOOKUP(A3489,Sheet2!$A$1:G7213,6,0)</f>
        <v>USA</v>
      </c>
      <c r="R3489" t="str">
        <f>VLOOKUP(A3489,Sheet2!$A$1:G7213,7,0)</f>
        <v>R</v>
      </c>
      <c r="S3489" t="str">
        <f>IF(Table19[[#This Row],[Language]]="English","English","Other language")</f>
        <v>English</v>
      </c>
      <c r="T3489">
        <f>Table19[[#This Row],[Gross Revenue]]-Table19[[#This Row],[Budget]]</f>
        <v>31282411</v>
      </c>
      <c r="U3489" s="1">
        <f>(Table19[[#This Row],[Gross Revenue]]/Table19[[#This Row],[Budget]])-1</f>
        <v>0.27202096521739128</v>
      </c>
      <c r="V3489" t="str">
        <f t="shared" si="125"/>
        <v>131-150 minutes</v>
      </c>
      <c r="W3489">
        <f>Table19[[#This Row],[Profit]]/Table19[[#This Row],[Budget]]*100</f>
        <v>27.202096521739133</v>
      </c>
      <c r="X3489">
        <v>-1289919.5</v>
      </c>
      <c r="Y3489">
        <v>-4.8151417500000002E-2</v>
      </c>
      <c r="Z3489" t="str">
        <f t="shared" si="126"/>
        <v>High</v>
      </c>
    </row>
    <row r="3490" spans="1:26" x14ac:dyDescent="0.2">
      <c r="A3490" t="s">
        <v>6834</v>
      </c>
      <c r="B3490" t="s">
        <v>89</v>
      </c>
      <c r="C3490" t="s">
        <v>1246</v>
      </c>
      <c r="D3490">
        <v>11000</v>
      </c>
      <c r="E3490">
        <v>23602</v>
      </c>
      <c r="F3490">
        <v>12000</v>
      </c>
      <c r="G3490">
        <v>15000</v>
      </c>
      <c r="H3490">
        <v>8</v>
      </c>
      <c r="I3490">
        <v>122</v>
      </c>
      <c r="J3490">
        <v>121</v>
      </c>
      <c r="K3490">
        <v>12281500</v>
      </c>
      <c r="L3490">
        <v>13000000</v>
      </c>
      <c r="M3490" s="2">
        <f>VLOOKUP(A3490,Sheet2!$A$1:G7214,2,0)</f>
        <v>34093</v>
      </c>
      <c r="N3490" t="str">
        <f>VLOOKUP(A3490,Sheet2!$A$1:G7214,3,0)</f>
        <v>Color</v>
      </c>
      <c r="O3490" t="str">
        <f>VLOOKUP(A3490,Sheet2!$A$1:G7214,4,0)</f>
        <v>Action</v>
      </c>
      <c r="P3490" t="str">
        <f>VLOOKUP(A3490,Sheet2!$A$1:G7214,5,0)</f>
        <v>English</v>
      </c>
      <c r="Q3490" t="str">
        <f>VLOOKUP(A3490,Sheet2!$A$1:G7214,6,0)</f>
        <v>USA</v>
      </c>
      <c r="R3490" t="str">
        <f>VLOOKUP(A3490,Sheet2!$A$1:G7214,7,0)</f>
        <v>R</v>
      </c>
      <c r="S3490" t="str">
        <f>IF(Table19[[#This Row],[Language]]="English","English","Other language")</f>
        <v>English</v>
      </c>
      <c r="T3490">
        <f>Table19[[#This Row],[Gross Revenue]]-Table19[[#This Row],[Budget]]</f>
        <v>-718500</v>
      </c>
      <c r="U3490" s="1">
        <f>(Table19[[#This Row],[Gross Revenue]]/Table19[[#This Row],[Budget]])-1</f>
        <v>-5.5269230769230737E-2</v>
      </c>
      <c r="V3490" t="str">
        <f t="shared" si="125"/>
        <v>111-130 minutes</v>
      </c>
      <c r="W3490">
        <f>Table19[[#This Row],[Profit]]/Table19[[#This Row],[Budget]]*100</f>
        <v>-5.5269230769230768</v>
      </c>
      <c r="X3490">
        <v>-1289919.5</v>
      </c>
      <c r="Y3490">
        <v>-4.8151417500000002E-2</v>
      </c>
      <c r="Z3490" t="str">
        <f t="shared" si="126"/>
        <v>Low</v>
      </c>
    </row>
    <row r="3491" spans="1:26" x14ac:dyDescent="0.2">
      <c r="A3491" t="s">
        <v>6954</v>
      </c>
      <c r="B3491" t="s">
        <v>3201</v>
      </c>
      <c r="C3491" t="s">
        <v>3202</v>
      </c>
      <c r="D3491">
        <v>617</v>
      </c>
      <c r="E3491">
        <v>916</v>
      </c>
      <c r="F3491">
        <v>0</v>
      </c>
      <c r="G3491">
        <v>10000</v>
      </c>
      <c r="H3491">
        <v>7</v>
      </c>
      <c r="I3491">
        <v>109</v>
      </c>
      <c r="J3491">
        <v>106</v>
      </c>
      <c r="K3491">
        <v>58214</v>
      </c>
      <c r="L3491">
        <v>9500000</v>
      </c>
      <c r="M3491" s="2">
        <f>VLOOKUP(A3491,Sheet2!$A$1:G7215,2,0)</f>
        <v>40237</v>
      </c>
      <c r="N3491" t="str">
        <f>VLOOKUP(A3491,Sheet2!$A$1:G7215,3,0)</f>
        <v>Color</v>
      </c>
      <c r="O3491" t="str">
        <f>VLOOKUP(A3491,Sheet2!$A$1:G7215,4,0)</f>
        <v>Crime</v>
      </c>
      <c r="P3491" t="str">
        <f>VLOOKUP(A3491,Sheet2!$A$1:G7215,5,0)</f>
        <v>English</v>
      </c>
      <c r="Q3491" t="str">
        <f>VLOOKUP(A3491,Sheet2!$A$1:G7215,6,0)</f>
        <v>USA</v>
      </c>
      <c r="R3491" t="str">
        <f>VLOOKUP(A3491,Sheet2!$A$1:G7215,7,0)</f>
        <v>R</v>
      </c>
      <c r="S3491" t="str">
        <f>IF(Table19[[#This Row],[Language]]="English","English","Other language")</f>
        <v>English</v>
      </c>
      <c r="T3491">
        <f>Table19[[#This Row],[Gross Revenue]]-Table19[[#This Row],[Budget]]</f>
        <v>-9441786</v>
      </c>
      <c r="U3491" s="1">
        <f>(Table19[[#This Row],[Gross Revenue]]/Table19[[#This Row],[Budget]])-1</f>
        <v>-0.9938722105263158</v>
      </c>
      <c r="V3491" t="str">
        <f t="shared" si="125"/>
        <v>90-110 minutes</v>
      </c>
      <c r="W3491">
        <f>Table19[[#This Row],[Profit]]/Table19[[#This Row],[Budget]]*100</f>
        <v>-99.387221052631574</v>
      </c>
      <c r="X3491">
        <v>-74533.5</v>
      </c>
      <c r="Y3491">
        <v>-7.4856785714285719E-3</v>
      </c>
      <c r="Z3491" t="str">
        <f t="shared" si="126"/>
        <v>Low</v>
      </c>
    </row>
    <row r="3492" spans="1:26" x14ac:dyDescent="0.2">
      <c r="A3492" t="s">
        <v>4026</v>
      </c>
      <c r="B3492" t="s">
        <v>1139</v>
      </c>
      <c r="C3492" t="s">
        <v>719</v>
      </c>
      <c r="D3492">
        <v>745</v>
      </c>
      <c r="E3492">
        <v>1721</v>
      </c>
      <c r="F3492">
        <v>38</v>
      </c>
      <c r="G3492">
        <v>215</v>
      </c>
      <c r="H3492">
        <v>5.7</v>
      </c>
      <c r="I3492">
        <v>100</v>
      </c>
      <c r="J3492">
        <v>103</v>
      </c>
      <c r="K3492">
        <v>1530535</v>
      </c>
      <c r="L3492">
        <v>9000000</v>
      </c>
      <c r="M3492" s="2">
        <f>VLOOKUP(A3492,Sheet2!$A$1:G7216,2,0)</f>
        <v>38534</v>
      </c>
      <c r="N3492" t="str">
        <f>VLOOKUP(A3492,Sheet2!$A$1:G7216,3,0)</f>
        <v>Color</v>
      </c>
      <c r="O3492" t="str">
        <f>VLOOKUP(A3492,Sheet2!$A$1:G7216,4,0)</f>
        <v>Comedy</v>
      </c>
      <c r="P3492" t="str">
        <f>VLOOKUP(A3492,Sheet2!$A$1:G7216,5,0)</f>
        <v>English</v>
      </c>
      <c r="Q3492" t="str">
        <f>VLOOKUP(A3492,Sheet2!$A$1:G7216,6,0)</f>
        <v>USA</v>
      </c>
      <c r="R3492" t="str">
        <f>VLOOKUP(A3492,Sheet2!$A$1:G7216,7,0)</f>
        <v>R</v>
      </c>
      <c r="S3492" t="str">
        <f>IF(Table19[[#This Row],[Language]]="English","English","Other language")</f>
        <v>English</v>
      </c>
      <c r="T3492">
        <f>Table19[[#This Row],[Gross Revenue]]-Table19[[#This Row],[Budget]]</f>
        <v>-7469465</v>
      </c>
      <c r="U3492" s="1">
        <f>(Table19[[#This Row],[Gross Revenue]]/Table19[[#This Row],[Budget]])-1</f>
        <v>-0.82994055555555557</v>
      </c>
      <c r="V3492" t="str">
        <f t="shared" si="125"/>
        <v>90-110 minutes</v>
      </c>
      <c r="W3492">
        <f>Table19[[#This Row],[Profit]]/Table19[[#This Row],[Budget]]*100</f>
        <v>-82.994055555555562</v>
      </c>
      <c r="X3492">
        <v>1637763</v>
      </c>
      <c r="Y3492">
        <v>0.19178668286445014</v>
      </c>
      <c r="Z3492" t="str">
        <f t="shared" si="126"/>
        <v>Low</v>
      </c>
    </row>
    <row r="3493" spans="1:26" x14ac:dyDescent="0.2">
      <c r="A3493" t="s">
        <v>6405</v>
      </c>
      <c r="B3493" t="s">
        <v>2618</v>
      </c>
      <c r="C3493" t="s">
        <v>2248</v>
      </c>
      <c r="D3493">
        <v>113</v>
      </c>
      <c r="E3493">
        <v>278</v>
      </c>
      <c r="F3493">
        <v>151</v>
      </c>
      <c r="G3493">
        <v>0</v>
      </c>
      <c r="H3493">
        <v>7.3</v>
      </c>
      <c r="I3493">
        <v>152</v>
      </c>
      <c r="J3493">
        <v>94</v>
      </c>
      <c r="K3493">
        <v>2912363</v>
      </c>
      <c r="L3493">
        <v>3000000</v>
      </c>
      <c r="M3493" s="2">
        <f>VLOOKUP(A3493,Sheet2!$A$1:G7217,2,0)</f>
        <v>38688</v>
      </c>
      <c r="N3493" t="str">
        <f>VLOOKUP(A3493,Sheet2!$A$1:G7217,3,0)</f>
        <v>Color</v>
      </c>
      <c r="O3493" t="str">
        <f>VLOOKUP(A3493,Sheet2!$A$1:G7217,4,0)</f>
        <v>Crime</v>
      </c>
      <c r="P3493" t="str">
        <f>VLOOKUP(A3493,Sheet2!$A$1:G7217,5,0)</f>
        <v>Zulu</v>
      </c>
      <c r="Q3493" t="str">
        <f>VLOOKUP(A3493,Sheet2!$A$1:G7217,6,0)</f>
        <v>UK</v>
      </c>
      <c r="R3493" t="str">
        <f>VLOOKUP(A3493,Sheet2!$A$1:G7217,7,0)</f>
        <v>R</v>
      </c>
      <c r="S3493" t="str">
        <f>IF(Table19[[#This Row],[Language]]="English","English","Other language")</f>
        <v>Other language</v>
      </c>
      <c r="T3493">
        <f>Table19[[#This Row],[Gross Revenue]]-Table19[[#This Row],[Budget]]</f>
        <v>-87637</v>
      </c>
      <c r="U3493" s="1">
        <f>(Table19[[#This Row],[Gross Revenue]]/Table19[[#This Row],[Budget]])-1</f>
        <v>-2.9212333333333285E-2</v>
      </c>
      <c r="V3493" t="str">
        <f t="shared" si="125"/>
        <v>90-110 minutes</v>
      </c>
      <c r="W3493">
        <f>Table19[[#This Row],[Profit]]/Table19[[#This Row],[Budget]]*100</f>
        <v>-2.9212333333333333</v>
      </c>
      <c r="X3493">
        <v>-74533.5</v>
      </c>
      <c r="Y3493">
        <v>-7.4856785714285719E-3</v>
      </c>
      <c r="Z3493" t="str">
        <f t="shared" si="126"/>
        <v>Low</v>
      </c>
    </row>
    <row r="3494" spans="1:26" x14ac:dyDescent="0.2">
      <c r="A3494" t="s">
        <v>5398</v>
      </c>
      <c r="B3494" t="s">
        <v>2272</v>
      </c>
      <c r="C3494" t="s">
        <v>2055</v>
      </c>
      <c r="D3494">
        <v>882</v>
      </c>
      <c r="E3494">
        <v>2661</v>
      </c>
      <c r="F3494">
        <v>13</v>
      </c>
      <c r="G3494">
        <v>0</v>
      </c>
      <c r="H3494">
        <v>6.7</v>
      </c>
      <c r="I3494">
        <v>69</v>
      </c>
      <c r="J3494">
        <v>90</v>
      </c>
      <c r="K3494">
        <v>19158074</v>
      </c>
      <c r="L3494">
        <v>15000000</v>
      </c>
      <c r="M3494" s="2">
        <f>VLOOKUP(A3494,Sheet2!$A$1:G7218,2,0)</f>
        <v>37555</v>
      </c>
      <c r="N3494" t="str">
        <f>VLOOKUP(A3494,Sheet2!$A$1:G7218,3,0)</f>
        <v>Color</v>
      </c>
      <c r="O3494" t="str">
        <f>VLOOKUP(A3494,Sheet2!$A$1:G7218,4,0)</f>
        <v>Drama</v>
      </c>
      <c r="P3494" t="str">
        <f>VLOOKUP(A3494,Sheet2!$A$1:G7218,5,0)</f>
        <v>English</v>
      </c>
      <c r="Q3494" t="str">
        <f>VLOOKUP(A3494,Sheet2!$A$1:G7218,6,0)</f>
        <v>USA</v>
      </c>
      <c r="R3494" t="str">
        <f>VLOOKUP(A3494,Sheet2!$A$1:G7218,7,0)</f>
        <v>PG</v>
      </c>
      <c r="S3494" t="str">
        <f>IF(Table19[[#This Row],[Language]]="English","English","Other language")</f>
        <v>English</v>
      </c>
      <c r="T3494">
        <f>Table19[[#This Row],[Gross Revenue]]-Table19[[#This Row],[Budget]]</f>
        <v>4158074</v>
      </c>
      <c r="U3494" s="1">
        <f>(Table19[[#This Row],[Gross Revenue]]/Table19[[#This Row],[Budget]])-1</f>
        <v>0.27720493333333329</v>
      </c>
      <c r="V3494" t="str">
        <f t="shared" si="125"/>
        <v>90-110 minutes</v>
      </c>
      <c r="W3494">
        <f>Table19[[#This Row],[Profit]]/Table19[[#This Row],[Budget]]*100</f>
        <v>27.720493333333334</v>
      </c>
      <c r="X3494">
        <v>-434215.5</v>
      </c>
      <c r="Y3494">
        <v>-0.10115100772200772</v>
      </c>
      <c r="Z3494" t="str">
        <f t="shared" si="126"/>
        <v>Medium</v>
      </c>
    </row>
    <row r="3495" spans="1:26" x14ac:dyDescent="0.2">
      <c r="A3495" t="s">
        <v>5448</v>
      </c>
      <c r="B3495" t="s">
        <v>2300</v>
      </c>
      <c r="C3495" t="s">
        <v>2301</v>
      </c>
      <c r="D3495">
        <v>409</v>
      </c>
      <c r="E3495">
        <v>1986</v>
      </c>
      <c r="F3495">
        <v>149</v>
      </c>
      <c r="G3495">
        <v>121</v>
      </c>
      <c r="H3495">
        <v>6.7</v>
      </c>
      <c r="I3495">
        <v>64</v>
      </c>
      <c r="J3495">
        <v>102</v>
      </c>
      <c r="K3495">
        <v>1281176</v>
      </c>
      <c r="L3495">
        <v>312000</v>
      </c>
      <c r="M3495" s="2">
        <f>VLOOKUP(A3495,Sheet2!$A$1:G7219,2,0)</f>
        <v>36378</v>
      </c>
      <c r="N3495" t="str">
        <f>VLOOKUP(A3495,Sheet2!$A$1:G7219,3,0)</f>
        <v>Color</v>
      </c>
      <c r="O3495" t="str">
        <f>VLOOKUP(A3495,Sheet2!$A$1:G7219,4,0)</f>
        <v>Comedy</v>
      </c>
      <c r="P3495" t="str">
        <f>VLOOKUP(A3495,Sheet2!$A$1:G7219,5,0)</f>
        <v>English</v>
      </c>
      <c r="Q3495" t="str">
        <f>VLOOKUP(A3495,Sheet2!$A$1:G7219,6,0)</f>
        <v>USA</v>
      </c>
      <c r="R3495" t="str">
        <f>VLOOKUP(A3495,Sheet2!$A$1:G7219,7,0)</f>
        <v>PG-13</v>
      </c>
      <c r="S3495" t="str">
        <f>IF(Table19[[#This Row],[Language]]="English","English","Other language")</f>
        <v>English</v>
      </c>
      <c r="T3495">
        <f>Table19[[#This Row],[Gross Revenue]]-Table19[[#This Row],[Budget]]</f>
        <v>969176</v>
      </c>
      <c r="U3495" s="1">
        <f>(Table19[[#This Row],[Gross Revenue]]/Table19[[#This Row],[Budget]])-1</f>
        <v>3.1063333333333336</v>
      </c>
      <c r="V3495" t="str">
        <f t="shared" si="125"/>
        <v>90-110 minutes</v>
      </c>
      <c r="W3495">
        <f>Table19[[#This Row],[Profit]]/Table19[[#This Row],[Budget]]*100</f>
        <v>310.63333333333333</v>
      </c>
      <c r="X3495">
        <v>1637763</v>
      </c>
      <c r="Y3495">
        <v>0.19178668286445014</v>
      </c>
      <c r="Z3495" t="str">
        <f t="shared" si="126"/>
        <v>Low</v>
      </c>
    </row>
    <row r="3496" spans="1:26" x14ac:dyDescent="0.2">
      <c r="A3496" t="s">
        <v>5030</v>
      </c>
      <c r="B3496" t="s">
        <v>1026</v>
      </c>
      <c r="C3496" t="s">
        <v>2026</v>
      </c>
      <c r="D3496">
        <v>16000</v>
      </c>
      <c r="E3496">
        <v>17416</v>
      </c>
      <c r="F3496">
        <v>13</v>
      </c>
      <c r="G3496">
        <v>13000</v>
      </c>
      <c r="H3496">
        <v>6.5</v>
      </c>
      <c r="I3496">
        <v>166</v>
      </c>
      <c r="J3496">
        <v>96</v>
      </c>
      <c r="K3496">
        <v>83024900</v>
      </c>
      <c r="L3496">
        <v>135000000</v>
      </c>
      <c r="M3496" s="2">
        <f>VLOOKUP(A3496,Sheet2!$A$1:G7220,2,0)</f>
        <v>41449</v>
      </c>
      <c r="N3496" t="str">
        <f>VLOOKUP(A3496,Sheet2!$A$1:G7220,3,0)</f>
        <v>Color</v>
      </c>
      <c r="O3496" t="str">
        <f>VLOOKUP(A3496,Sheet2!$A$1:G7220,4,0)</f>
        <v>Adventure</v>
      </c>
      <c r="P3496" t="str">
        <f>VLOOKUP(A3496,Sheet2!$A$1:G7220,5,0)</f>
        <v>English</v>
      </c>
      <c r="Q3496" t="str">
        <f>VLOOKUP(A3496,Sheet2!$A$1:G7220,6,0)</f>
        <v>USA</v>
      </c>
      <c r="R3496" t="str">
        <f>VLOOKUP(A3496,Sheet2!$A$1:G7220,7,0)</f>
        <v>PG</v>
      </c>
      <c r="S3496" t="str">
        <f>IF(Table19[[#This Row],[Language]]="English","English","Other language")</f>
        <v>English</v>
      </c>
      <c r="T3496">
        <f>Table19[[#This Row],[Gross Revenue]]-Table19[[#This Row],[Budget]]</f>
        <v>-51975100</v>
      </c>
      <c r="U3496" s="1">
        <f>(Table19[[#This Row],[Gross Revenue]]/Table19[[#This Row],[Budget]])-1</f>
        <v>-0.38500074074074075</v>
      </c>
      <c r="V3496" t="str">
        <f t="shared" si="125"/>
        <v>90-110 minutes</v>
      </c>
      <c r="W3496">
        <f>Table19[[#This Row],[Profit]]/Table19[[#This Row],[Budget]]*100</f>
        <v>-38.500074074074078</v>
      </c>
      <c r="X3496">
        <v>3892693.5</v>
      </c>
      <c r="Y3496">
        <v>0.11726928571428571</v>
      </c>
      <c r="Z3496" t="str">
        <f t="shared" si="126"/>
        <v>High</v>
      </c>
    </row>
    <row r="3497" spans="1:26" x14ac:dyDescent="0.2">
      <c r="A3497" t="s">
        <v>3485</v>
      </c>
      <c r="B3497" t="s">
        <v>415</v>
      </c>
      <c r="C3497" t="s">
        <v>416</v>
      </c>
      <c r="D3497">
        <v>995</v>
      </c>
      <c r="E3497">
        <v>3952</v>
      </c>
      <c r="F3497">
        <v>0</v>
      </c>
      <c r="G3497">
        <v>316</v>
      </c>
      <c r="H3497">
        <v>4.7</v>
      </c>
      <c r="I3497">
        <v>44</v>
      </c>
      <c r="J3497">
        <v>100</v>
      </c>
      <c r="K3497">
        <v>11466088</v>
      </c>
      <c r="L3497">
        <v>71000000</v>
      </c>
      <c r="M3497" s="2">
        <f>VLOOKUP(A3497,Sheet2!$A$1:G7221,2,0)</f>
        <v>35451</v>
      </c>
      <c r="N3497" t="str">
        <f>VLOOKUP(A3497,Sheet2!$A$1:G7221,3,0)</f>
        <v>Color</v>
      </c>
      <c r="O3497" t="str">
        <f>VLOOKUP(A3497,Sheet2!$A$1:G7221,4,0)</f>
        <v>Action</v>
      </c>
      <c r="P3497" t="str">
        <f>VLOOKUP(A3497,Sheet2!$A$1:G7221,5,0)</f>
        <v>English</v>
      </c>
      <c r="Q3497" t="str">
        <f>VLOOKUP(A3497,Sheet2!$A$1:G7221,6,0)</f>
        <v>USA</v>
      </c>
      <c r="R3497" t="str">
        <f>VLOOKUP(A3497,Sheet2!$A$1:G7221,7,0)</f>
        <v>R</v>
      </c>
      <c r="S3497" t="str">
        <f>IF(Table19[[#This Row],[Language]]="English","English","Other language")</f>
        <v>English</v>
      </c>
      <c r="T3497">
        <f>Table19[[#This Row],[Gross Revenue]]-Table19[[#This Row],[Budget]]</f>
        <v>-59533912</v>
      </c>
      <c r="U3497" s="1">
        <f>(Table19[[#This Row],[Gross Revenue]]/Table19[[#This Row],[Budget]])-1</f>
        <v>-0.83850580281690146</v>
      </c>
      <c r="V3497" t="str">
        <f t="shared" si="125"/>
        <v>90-110 minutes</v>
      </c>
      <c r="W3497">
        <f>Table19[[#This Row],[Profit]]/Table19[[#This Row],[Budget]]*100</f>
        <v>-83.850580281690142</v>
      </c>
      <c r="X3497">
        <v>-1289919.5</v>
      </c>
      <c r="Y3497">
        <v>-4.8151417500000002E-2</v>
      </c>
      <c r="Z3497" t="str">
        <f t="shared" si="126"/>
        <v>High</v>
      </c>
    </row>
    <row r="3498" spans="1:26" x14ac:dyDescent="0.2">
      <c r="A3498" t="s">
        <v>3801</v>
      </c>
      <c r="B3498" t="s">
        <v>546</v>
      </c>
      <c r="C3498" t="s">
        <v>879</v>
      </c>
      <c r="D3498">
        <v>40000</v>
      </c>
      <c r="E3498">
        <v>43810</v>
      </c>
      <c r="F3498">
        <v>0</v>
      </c>
      <c r="G3498">
        <v>20000</v>
      </c>
      <c r="H3498">
        <v>5.4</v>
      </c>
      <c r="I3498">
        <v>254</v>
      </c>
      <c r="J3498">
        <v>102</v>
      </c>
      <c r="K3498">
        <v>1821983</v>
      </c>
      <c r="L3498">
        <v>3000000</v>
      </c>
      <c r="M3498" s="2">
        <f>VLOOKUP(A3498,Sheet2!$A$1:G7222,2,0)</f>
        <v>41860</v>
      </c>
      <c r="N3498" t="str">
        <f>VLOOKUP(A3498,Sheet2!$A$1:G7222,3,0)</f>
        <v>Color</v>
      </c>
      <c r="O3498" t="str">
        <f>VLOOKUP(A3498,Sheet2!$A$1:G7222,4,0)</f>
        <v>Comedy</v>
      </c>
      <c r="P3498" t="str">
        <f>VLOOKUP(A3498,Sheet2!$A$1:G7222,5,0)</f>
        <v>English</v>
      </c>
      <c r="Q3498" t="str">
        <f>VLOOKUP(A3498,Sheet2!$A$1:G7222,6,0)</f>
        <v>USA</v>
      </c>
      <c r="R3498" t="str">
        <f>VLOOKUP(A3498,Sheet2!$A$1:G7222,7,0)</f>
        <v>R</v>
      </c>
      <c r="S3498" t="str">
        <f>IF(Table19[[#This Row],[Language]]="English","English","Other language")</f>
        <v>English</v>
      </c>
      <c r="T3498">
        <f>Table19[[#This Row],[Gross Revenue]]-Table19[[#This Row],[Budget]]</f>
        <v>-1178017</v>
      </c>
      <c r="U3498" s="1">
        <f>(Table19[[#This Row],[Gross Revenue]]/Table19[[#This Row],[Budget]])-1</f>
        <v>-0.39267233333333329</v>
      </c>
      <c r="V3498" t="str">
        <f t="shared" si="125"/>
        <v>90-110 minutes</v>
      </c>
      <c r="W3498">
        <f>Table19[[#This Row],[Profit]]/Table19[[#This Row],[Budget]]*100</f>
        <v>-39.267233333333337</v>
      </c>
      <c r="X3498">
        <v>1637763</v>
      </c>
      <c r="Y3498">
        <v>0.19178668286445014</v>
      </c>
      <c r="Z3498" t="str">
        <f t="shared" si="126"/>
        <v>Low</v>
      </c>
    </row>
    <row r="3499" spans="1:26" x14ac:dyDescent="0.2">
      <c r="A3499" t="s">
        <v>3703</v>
      </c>
      <c r="B3499" t="s">
        <v>718</v>
      </c>
      <c r="C3499" t="s">
        <v>750</v>
      </c>
      <c r="D3499">
        <v>17000</v>
      </c>
      <c r="E3499">
        <v>44060</v>
      </c>
      <c r="F3499">
        <v>308</v>
      </c>
      <c r="G3499">
        <v>19000</v>
      </c>
      <c r="H3499">
        <v>5.2</v>
      </c>
      <c r="I3499">
        <v>350</v>
      </c>
      <c r="J3499">
        <v>122</v>
      </c>
      <c r="K3499">
        <v>191449475</v>
      </c>
      <c r="L3499">
        <v>37000000</v>
      </c>
      <c r="M3499" s="2">
        <f>VLOOKUP(A3499,Sheet2!$A$1:G7223,2,0)</f>
        <v>39515</v>
      </c>
      <c r="N3499" t="str">
        <f>VLOOKUP(A3499,Sheet2!$A$1:G7223,3,0)</f>
        <v>Color</v>
      </c>
      <c r="O3499" t="str">
        <f>VLOOKUP(A3499,Sheet2!$A$1:G7223,4,0)</f>
        <v>Drama</v>
      </c>
      <c r="P3499" t="str">
        <f>VLOOKUP(A3499,Sheet2!$A$1:G7223,5,0)</f>
        <v>English</v>
      </c>
      <c r="Q3499" t="str">
        <f>VLOOKUP(A3499,Sheet2!$A$1:G7223,6,0)</f>
        <v>USA</v>
      </c>
      <c r="R3499" t="str">
        <f>VLOOKUP(A3499,Sheet2!$A$1:G7223,7,0)</f>
        <v>PG-13</v>
      </c>
      <c r="S3499" t="str">
        <f>IF(Table19[[#This Row],[Language]]="English","English","Other language")</f>
        <v>English</v>
      </c>
      <c r="T3499">
        <f>Table19[[#This Row],[Gross Revenue]]-Table19[[#This Row],[Budget]]</f>
        <v>154449475</v>
      </c>
      <c r="U3499" s="1">
        <f>(Table19[[#This Row],[Gross Revenue]]/Table19[[#This Row],[Budget]])-1</f>
        <v>4.1743101351351353</v>
      </c>
      <c r="V3499" t="str">
        <f t="shared" si="125"/>
        <v>111-130 minutes</v>
      </c>
      <c r="W3499">
        <f>Table19[[#This Row],[Profit]]/Table19[[#This Row],[Budget]]*100</f>
        <v>417.43101351351351</v>
      </c>
      <c r="X3499">
        <v>-434215.5</v>
      </c>
      <c r="Y3499">
        <v>-0.10115100772200772</v>
      </c>
      <c r="Z3499" t="str">
        <f t="shared" si="126"/>
        <v>Medium</v>
      </c>
    </row>
    <row r="3500" spans="1:26" x14ac:dyDescent="0.2">
      <c r="A3500" t="s">
        <v>5110</v>
      </c>
      <c r="B3500" t="s">
        <v>1070</v>
      </c>
      <c r="C3500" t="s">
        <v>1144</v>
      </c>
      <c r="D3500">
        <v>745</v>
      </c>
      <c r="E3500">
        <v>1954</v>
      </c>
      <c r="F3500">
        <v>287</v>
      </c>
      <c r="G3500">
        <v>0</v>
      </c>
      <c r="H3500">
        <v>6.5</v>
      </c>
      <c r="I3500">
        <v>78</v>
      </c>
      <c r="J3500">
        <v>101</v>
      </c>
      <c r="K3500">
        <v>29500000</v>
      </c>
      <c r="L3500">
        <v>10000000</v>
      </c>
      <c r="M3500" s="2">
        <f>VLOOKUP(A3500,Sheet2!$A$1:G7224,2,0)</f>
        <v>30328</v>
      </c>
      <c r="N3500" t="str">
        <f>VLOOKUP(A3500,Sheet2!$A$1:G7224,3,0)</f>
        <v>Color</v>
      </c>
      <c r="O3500" t="str">
        <f>VLOOKUP(A3500,Sheet2!$A$1:G7224,4,0)</f>
        <v>Fantasy</v>
      </c>
      <c r="P3500" t="str">
        <f>VLOOKUP(A3500,Sheet2!$A$1:G7224,5,0)</f>
        <v>English</v>
      </c>
      <c r="Q3500" t="str">
        <f>VLOOKUP(A3500,Sheet2!$A$1:G7224,6,0)</f>
        <v>USA</v>
      </c>
      <c r="R3500" t="str">
        <f>VLOOKUP(A3500,Sheet2!$A$1:G7224,7,0)</f>
        <v>PG</v>
      </c>
      <c r="S3500" t="str">
        <f>IF(Table19[[#This Row],[Language]]="English","English","Other language")</f>
        <v>English</v>
      </c>
      <c r="T3500">
        <f>Table19[[#This Row],[Gross Revenue]]-Table19[[#This Row],[Budget]]</f>
        <v>19500000</v>
      </c>
      <c r="U3500" s="1">
        <f>(Table19[[#This Row],[Gross Revenue]]/Table19[[#This Row],[Budget]])-1</f>
        <v>1.9500000000000002</v>
      </c>
      <c r="V3500" t="str">
        <f t="shared" si="125"/>
        <v>90-110 minutes</v>
      </c>
      <c r="W3500">
        <f>Table19[[#This Row],[Profit]]/Table19[[#This Row],[Budget]]*100</f>
        <v>195</v>
      </c>
      <c r="Z3500" t="str">
        <f t="shared" si="126"/>
        <v>Low</v>
      </c>
    </row>
    <row r="3501" spans="1:26" x14ac:dyDescent="0.2">
      <c r="A3501" t="s">
        <v>6254</v>
      </c>
      <c r="B3501" t="s">
        <v>2836</v>
      </c>
      <c r="C3501" t="s">
        <v>380</v>
      </c>
      <c r="D3501">
        <v>980</v>
      </c>
      <c r="E3501">
        <v>3166</v>
      </c>
      <c r="F3501">
        <v>35</v>
      </c>
      <c r="G3501">
        <v>180</v>
      </c>
      <c r="H3501">
        <v>7.3</v>
      </c>
      <c r="I3501">
        <v>54</v>
      </c>
      <c r="J3501">
        <v>111</v>
      </c>
      <c r="K3501">
        <v>985341</v>
      </c>
      <c r="L3501">
        <v>500000</v>
      </c>
      <c r="M3501" s="2">
        <f>VLOOKUP(A3501,Sheet2!$A$1:G7225,2,0)</f>
        <v>36286</v>
      </c>
      <c r="N3501" t="str">
        <f>VLOOKUP(A3501,Sheet2!$A$1:G7225,3,0)</f>
        <v>Color</v>
      </c>
      <c r="O3501" t="str">
        <f>VLOOKUP(A3501,Sheet2!$A$1:G7225,4,0)</f>
        <v>Drama</v>
      </c>
      <c r="P3501" t="str">
        <f>VLOOKUP(A3501,Sheet2!$A$1:G7225,5,0)</f>
        <v>English</v>
      </c>
      <c r="Q3501" t="str">
        <f>VLOOKUP(A3501,Sheet2!$A$1:G7225,6,0)</f>
        <v>USA</v>
      </c>
      <c r="R3501" t="str">
        <f>VLOOKUP(A3501,Sheet2!$A$1:G7225,7,0)</f>
        <v>R</v>
      </c>
      <c r="S3501" t="str">
        <f>IF(Table19[[#This Row],[Language]]="English","English","Other language")</f>
        <v>English</v>
      </c>
      <c r="T3501">
        <f>Table19[[#This Row],[Gross Revenue]]-Table19[[#This Row],[Budget]]</f>
        <v>485341</v>
      </c>
      <c r="U3501" s="1">
        <f>(Table19[[#This Row],[Gross Revenue]]/Table19[[#This Row],[Budget]])-1</f>
        <v>0.97068200000000004</v>
      </c>
      <c r="V3501" t="str">
        <f t="shared" si="125"/>
        <v>111-130 minutes</v>
      </c>
      <c r="W3501">
        <f>Table19[[#This Row],[Profit]]/Table19[[#This Row],[Budget]]*100</f>
        <v>97.068200000000004</v>
      </c>
      <c r="X3501">
        <v>-434215.5</v>
      </c>
      <c r="Y3501">
        <v>-0.10115100772200772</v>
      </c>
      <c r="Z3501" t="str">
        <f t="shared" si="126"/>
        <v>Low</v>
      </c>
    </row>
    <row r="3502" spans="1:26" x14ac:dyDescent="0.2">
      <c r="A3502" t="s">
        <v>4410</v>
      </c>
      <c r="B3502" t="s">
        <v>503</v>
      </c>
      <c r="C3502" t="s">
        <v>648</v>
      </c>
      <c r="D3502">
        <v>742</v>
      </c>
      <c r="E3502">
        <v>2151</v>
      </c>
      <c r="F3502">
        <v>425</v>
      </c>
      <c r="G3502">
        <v>0</v>
      </c>
      <c r="H3502">
        <v>6</v>
      </c>
      <c r="I3502">
        <v>27</v>
      </c>
      <c r="J3502">
        <v>107</v>
      </c>
      <c r="K3502">
        <v>111936400</v>
      </c>
      <c r="L3502">
        <v>15000000</v>
      </c>
      <c r="M3502" s="2">
        <f>VLOOKUP(A3502,Sheet2!$A$1:G7226,2,0)</f>
        <v>32479</v>
      </c>
      <c r="N3502" t="str">
        <f>VLOOKUP(A3502,Sheet2!$A$1:G7226,3,0)</f>
        <v>Color</v>
      </c>
      <c r="O3502" t="str">
        <f>VLOOKUP(A3502,Sheet2!$A$1:G7226,4,0)</f>
        <v>Comedy</v>
      </c>
      <c r="P3502" t="str">
        <f>VLOOKUP(A3502,Sheet2!$A$1:G7226,5,0)</f>
        <v>English</v>
      </c>
      <c r="Q3502" t="str">
        <f>VLOOKUP(A3502,Sheet2!$A$1:G7226,6,0)</f>
        <v>USA</v>
      </c>
      <c r="R3502" t="str">
        <f>VLOOKUP(A3502,Sheet2!$A$1:G7226,7,0)</f>
        <v>PG</v>
      </c>
      <c r="S3502" t="str">
        <f>IF(Table19[[#This Row],[Language]]="English","English","Other language")</f>
        <v>English</v>
      </c>
      <c r="T3502">
        <f>Table19[[#This Row],[Gross Revenue]]-Table19[[#This Row],[Budget]]</f>
        <v>96936400</v>
      </c>
      <c r="U3502" s="1">
        <f>(Table19[[#This Row],[Gross Revenue]]/Table19[[#This Row],[Budget]])-1</f>
        <v>6.4624266666666665</v>
      </c>
      <c r="V3502" t="str">
        <f t="shared" si="125"/>
        <v>90-110 minutes</v>
      </c>
      <c r="W3502">
        <f>Table19[[#This Row],[Profit]]/Table19[[#This Row],[Budget]]*100</f>
        <v>646.24266666666665</v>
      </c>
      <c r="X3502">
        <v>1637763</v>
      </c>
      <c r="Y3502">
        <v>0.19178668286445014</v>
      </c>
      <c r="Z3502" t="str">
        <f t="shared" si="126"/>
        <v>Medium</v>
      </c>
    </row>
    <row r="3503" spans="1:26" x14ac:dyDescent="0.2">
      <c r="A3503" t="s">
        <v>4807</v>
      </c>
      <c r="B3503" t="s">
        <v>1276</v>
      </c>
      <c r="C3503" t="s">
        <v>139</v>
      </c>
      <c r="D3503">
        <v>22000</v>
      </c>
      <c r="E3503">
        <v>26239</v>
      </c>
      <c r="F3503">
        <v>101</v>
      </c>
      <c r="G3503">
        <v>0</v>
      </c>
      <c r="H3503">
        <v>6.3</v>
      </c>
      <c r="I3503">
        <v>114</v>
      </c>
      <c r="J3503">
        <v>113</v>
      </c>
      <c r="K3503">
        <v>241688385</v>
      </c>
      <c r="L3503">
        <v>92000000</v>
      </c>
      <c r="M3503" s="2">
        <f>VLOOKUP(A3503,Sheet2!$A$1:G7227,2,0)</f>
        <v>35261</v>
      </c>
      <c r="N3503" t="str">
        <f>VLOOKUP(A3503,Sheet2!$A$1:G7227,3,0)</f>
        <v>Color</v>
      </c>
      <c r="O3503" t="str">
        <f>VLOOKUP(A3503,Sheet2!$A$1:G7227,4,0)</f>
        <v>Action</v>
      </c>
      <c r="P3503" t="str">
        <f>VLOOKUP(A3503,Sheet2!$A$1:G7227,5,0)</f>
        <v>English</v>
      </c>
      <c r="Q3503" t="str">
        <f>VLOOKUP(A3503,Sheet2!$A$1:G7227,6,0)</f>
        <v>USA</v>
      </c>
      <c r="R3503" t="str">
        <f>VLOOKUP(A3503,Sheet2!$A$1:G7227,7,0)</f>
        <v>PG-13</v>
      </c>
      <c r="S3503" t="str">
        <f>IF(Table19[[#This Row],[Language]]="English","English","Other language")</f>
        <v>English</v>
      </c>
      <c r="T3503">
        <f>Table19[[#This Row],[Gross Revenue]]-Table19[[#This Row],[Budget]]</f>
        <v>149688385</v>
      </c>
      <c r="U3503" s="1">
        <f>(Table19[[#This Row],[Gross Revenue]]/Table19[[#This Row],[Budget]])-1</f>
        <v>1.6270476630434785</v>
      </c>
      <c r="V3503" t="str">
        <f t="shared" si="125"/>
        <v>111-130 minutes</v>
      </c>
      <c r="W3503">
        <f>Table19[[#This Row],[Profit]]/Table19[[#This Row],[Budget]]*100</f>
        <v>162.70476630434783</v>
      </c>
      <c r="X3503">
        <v>-1289919.5</v>
      </c>
      <c r="Y3503">
        <v>-4.8151417500000002E-2</v>
      </c>
      <c r="Z3503" t="str">
        <f t="shared" si="126"/>
        <v>High</v>
      </c>
    </row>
    <row r="3504" spans="1:26" x14ac:dyDescent="0.2">
      <c r="A3504" t="s">
        <v>5913</v>
      </c>
      <c r="B3504" t="s">
        <v>2626</v>
      </c>
      <c r="C3504" t="s">
        <v>2532</v>
      </c>
      <c r="D3504">
        <v>21</v>
      </c>
      <c r="E3504">
        <v>55</v>
      </c>
      <c r="F3504">
        <v>218</v>
      </c>
      <c r="G3504">
        <v>2000</v>
      </c>
      <c r="H3504">
        <v>7.1</v>
      </c>
      <c r="I3504">
        <v>88</v>
      </c>
      <c r="J3504">
        <v>109</v>
      </c>
      <c r="K3504">
        <v>18947630</v>
      </c>
      <c r="L3504">
        <v>59660000</v>
      </c>
      <c r="M3504" s="2">
        <f>VLOOKUP(A3504,Sheet2!$A$1:G7228,2,0)</f>
        <v>38005</v>
      </c>
      <c r="N3504" t="str">
        <f>VLOOKUP(A3504,Sheet2!$A$1:G7228,3,0)</f>
        <v>Color</v>
      </c>
      <c r="O3504" t="str">
        <f>VLOOKUP(A3504,Sheet2!$A$1:G7228,4,0)</f>
        <v>Adventure</v>
      </c>
      <c r="P3504" t="str">
        <f>VLOOKUP(A3504,Sheet2!$A$1:G7228,5,0)</f>
        <v>English</v>
      </c>
      <c r="Q3504" t="str">
        <f>VLOOKUP(A3504,Sheet2!$A$1:G7228,6,0)</f>
        <v>France</v>
      </c>
      <c r="R3504" t="str">
        <f>VLOOKUP(A3504,Sheet2!$A$1:G7228,7,0)</f>
        <v>PG</v>
      </c>
      <c r="S3504" t="str">
        <f>IF(Table19[[#This Row],[Language]]="English","English","Other language")</f>
        <v>English</v>
      </c>
      <c r="T3504">
        <f>Table19[[#This Row],[Gross Revenue]]-Table19[[#This Row],[Budget]]</f>
        <v>-40712370</v>
      </c>
      <c r="U3504" s="1">
        <f>(Table19[[#This Row],[Gross Revenue]]/Table19[[#This Row],[Budget]])-1</f>
        <v>-0.68240646999664767</v>
      </c>
      <c r="V3504" t="str">
        <f t="shared" si="125"/>
        <v>90-110 minutes</v>
      </c>
      <c r="W3504">
        <f>Table19[[#This Row],[Profit]]/Table19[[#This Row],[Budget]]*100</f>
        <v>-68.240646999664762</v>
      </c>
      <c r="X3504">
        <v>3892693.5</v>
      </c>
      <c r="Y3504">
        <v>0.11726928571428571</v>
      </c>
      <c r="Z3504" t="str">
        <f t="shared" si="126"/>
        <v>High</v>
      </c>
    </row>
    <row r="3505" spans="1:26" x14ac:dyDescent="0.2">
      <c r="A3505" t="s">
        <v>4532</v>
      </c>
      <c r="B3505" t="s">
        <v>70</v>
      </c>
      <c r="C3505" t="s">
        <v>260</v>
      </c>
      <c r="D3505">
        <v>939</v>
      </c>
      <c r="E3505">
        <v>2815</v>
      </c>
      <c r="F3505">
        <v>7</v>
      </c>
      <c r="G3505">
        <v>593</v>
      </c>
      <c r="H3505">
        <v>6.1</v>
      </c>
      <c r="I3505">
        <v>40</v>
      </c>
      <c r="J3505">
        <v>90</v>
      </c>
      <c r="K3505">
        <v>22235901</v>
      </c>
      <c r="L3505">
        <v>6000000</v>
      </c>
      <c r="M3505" s="2">
        <f>VLOOKUP(A3505,Sheet2!$A$1:G7229,2,0)</f>
        <v>36934</v>
      </c>
      <c r="N3505" t="str">
        <f>VLOOKUP(A3505,Sheet2!$A$1:G7229,3,0)</f>
        <v>Color</v>
      </c>
      <c r="O3505" t="str">
        <f>VLOOKUP(A3505,Sheet2!$A$1:G7229,4,0)</f>
        <v>Comedy</v>
      </c>
      <c r="P3505" t="str">
        <f>VLOOKUP(A3505,Sheet2!$A$1:G7229,5,0)</f>
        <v>English</v>
      </c>
      <c r="Q3505" t="str">
        <f>VLOOKUP(A3505,Sheet2!$A$1:G7229,6,0)</f>
        <v>USA</v>
      </c>
      <c r="R3505" t="str">
        <f>VLOOKUP(A3505,Sheet2!$A$1:G7229,7,0)</f>
        <v>R</v>
      </c>
      <c r="S3505" t="str">
        <f>IF(Table19[[#This Row],[Language]]="English","English","Other language")</f>
        <v>English</v>
      </c>
      <c r="T3505">
        <f>Table19[[#This Row],[Gross Revenue]]-Table19[[#This Row],[Budget]]</f>
        <v>16235901</v>
      </c>
      <c r="U3505" s="1">
        <f>(Table19[[#This Row],[Gross Revenue]]/Table19[[#This Row],[Budget]])-1</f>
        <v>2.7059834999999999</v>
      </c>
      <c r="V3505" t="str">
        <f t="shared" si="125"/>
        <v>90-110 minutes</v>
      </c>
      <c r="W3505">
        <f>Table19[[#This Row],[Profit]]/Table19[[#This Row],[Budget]]*100</f>
        <v>270.59834999999998</v>
      </c>
      <c r="X3505">
        <v>1637763</v>
      </c>
      <c r="Y3505">
        <v>0.19178668286445014</v>
      </c>
      <c r="Z3505" t="str">
        <f t="shared" si="126"/>
        <v>Low</v>
      </c>
    </row>
    <row r="3506" spans="1:26" x14ac:dyDescent="0.2">
      <c r="A3506" t="s">
        <v>4426</v>
      </c>
      <c r="B3506" t="s">
        <v>492</v>
      </c>
      <c r="C3506" t="s">
        <v>1534</v>
      </c>
      <c r="D3506">
        <v>982</v>
      </c>
      <c r="E3506">
        <v>2942</v>
      </c>
      <c r="F3506">
        <v>930</v>
      </c>
      <c r="G3506">
        <v>375</v>
      </c>
      <c r="H3506">
        <v>6.1</v>
      </c>
      <c r="I3506">
        <v>76</v>
      </c>
      <c r="J3506">
        <v>120</v>
      </c>
      <c r="K3506">
        <v>349618</v>
      </c>
      <c r="L3506">
        <v>9000000</v>
      </c>
      <c r="M3506" s="2">
        <f>VLOOKUP(A3506,Sheet2!$A$1:G7230,2,0)</f>
        <v>33152</v>
      </c>
      <c r="N3506" t="str">
        <f>VLOOKUP(A3506,Sheet2!$A$1:G7230,3,0)</f>
        <v>Color</v>
      </c>
      <c r="O3506" t="str">
        <f>VLOOKUP(A3506,Sheet2!$A$1:G7230,4,0)</f>
        <v>Horror</v>
      </c>
      <c r="P3506" t="str">
        <f>VLOOKUP(A3506,Sheet2!$A$1:G7230,5,0)</f>
        <v>English</v>
      </c>
      <c r="Q3506" t="str">
        <f>VLOOKUP(A3506,Sheet2!$A$1:G7230,6,0)</f>
        <v>Italy</v>
      </c>
      <c r="R3506" t="str">
        <f>VLOOKUP(A3506,Sheet2!$A$1:G7230,7,0)</f>
        <v>R</v>
      </c>
      <c r="S3506" t="str">
        <f>IF(Table19[[#This Row],[Language]]="English","English","Other language")</f>
        <v>English</v>
      </c>
      <c r="T3506">
        <f>Table19[[#This Row],[Gross Revenue]]-Table19[[#This Row],[Budget]]</f>
        <v>-8650382</v>
      </c>
      <c r="U3506" s="1">
        <f>(Table19[[#This Row],[Gross Revenue]]/Table19[[#This Row],[Budget]])-1</f>
        <v>-0.96115355555555559</v>
      </c>
      <c r="V3506" t="str">
        <f t="shared" si="125"/>
        <v>111-130 minutes</v>
      </c>
      <c r="W3506">
        <f>Table19[[#This Row],[Profit]]/Table19[[#This Row],[Budget]]*100</f>
        <v>-96.115355555555553</v>
      </c>
      <c r="X3506">
        <v>16235088</v>
      </c>
      <c r="Y3506">
        <v>1.1909079499999999</v>
      </c>
      <c r="Z3506" t="str">
        <f t="shared" si="126"/>
        <v>Low</v>
      </c>
    </row>
    <row r="3507" spans="1:26" x14ac:dyDescent="0.2">
      <c r="A3507" t="s">
        <v>3994</v>
      </c>
      <c r="B3507" t="s">
        <v>315</v>
      </c>
      <c r="C3507" t="s">
        <v>495</v>
      </c>
      <c r="D3507">
        <v>21000</v>
      </c>
      <c r="E3507">
        <v>21124</v>
      </c>
      <c r="F3507">
        <v>56</v>
      </c>
      <c r="G3507">
        <v>387</v>
      </c>
      <c r="H3507">
        <v>5.6</v>
      </c>
      <c r="I3507">
        <v>54</v>
      </c>
      <c r="J3507">
        <v>84</v>
      </c>
      <c r="K3507">
        <v>1950218</v>
      </c>
      <c r="L3507">
        <v>1000000</v>
      </c>
      <c r="M3507" s="2">
        <f>VLOOKUP(A3507,Sheet2!$A$1:G7231,2,0)</f>
        <v>35618</v>
      </c>
      <c r="N3507" t="str">
        <f>VLOOKUP(A3507,Sheet2!$A$1:G7231,3,0)</f>
        <v>Color</v>
      </c>
      <c r="O3507" t="str">
        <f>VLOOKUP(A3507,Sheet2!$A$1:G7231,4,0)</f>
        <v>Comedy</v>
      </c>
      <c r="P3507" t="str">
        <f>VLOOKUP(A3507,Sheet2!$A$1:G7231,5,0)</f>
        <v>English</v>
      </c>
      <c r="Q3507" t="str">
        <f>VLOOKUP(A3507,Sheet2!$A$1:G7231,6,0)</f>
        <v>USA</v>
      </c>
      <c r="R3507" t="str">
        <f>VLOOKUP(A3507,Sheet2!$A$1:G7231,7,0)</f>
        <v>R</v>
      </c>
      <c r="S3507" t="str">
        <f>IF(Table19[[#This Row],[Language]]="English","English","Other language")</f>
        <v>English</v>
      </c>
      <c r="T3507">
        <f>Table19[[#This Row],[Gross Revenue]]-Table19[[#This Row],[Budget]]</f>
        <v>950218</v>
      </c>
      <c r="U3507" s="1">
        <f>(Table19[[#This Row],[Gross Revenue]]/Table19[[#This Row],[Budget]])-1</f>
        <v>0.95021800000000001</v>
      </c>
      <c r="V3507" t="str">
        <f t="shared" si="125"/>
        <v>&lt;90 minutes</v>
      </c>
      <c r="W3507">
        <f>Table19[[#This Row],[Profit]]/Table19[[#This Row],[Budget]]*100</f>
        <v>95.021799999999999</v>
      </c>
      <c r="X3507">
        <v>1637763</v>
      </c>
      <c r="Y3507">
        <v>0.19178668286445014</v>
      </c>
      <c r="Z3507" t="str">
        <f t="shared" si="126"/>
        <v>Low</v>
      </c>
    </row>
    <row r="3508" spans="1:26" x14ac:dyDescent="0.2">
      <c r="A3508" t="s">
        <v>5908</v>
      </c>
      <c r="B3508" t="s">
        <v>2621</v>
      </c>
      <c r="C3508" t="s">
        <v>2123</v>
      </c>
      <c r="D3508">
        <v>812</v>
      </c>
      <c r="E3508">
        <v>1540</v>
      </c>
      <c r="F3508">
        <v>115</v>
      </c>
      <c r="G3508">
        <v>0</v>
      </c>
      <c r="H3508">
        <v>7.1</v>
      </c>
      <c r="I3508">
        <v>190</v>
      </c>
      <c r="J3508">
        <v>110</v>
      </c>
      <c r="K3508">
        <v>3148482</v>
      </c>
      <c r="L3508">
        <v>12000000</v>
      </c>
      <c r="M3508" s="2">
        <f>VLOOKUP(A3508,Sheet2!$A$1:G7232,2,0)</f>
        <v>39719</v>
      </c>
      <c r="N3508" t="str">
        <f>VLOOKUP(A3508,Sheet2!$A$1:G7232,3,0)</f>
        <v>Color</v>
      </c>
      <c r="O3508" t="str">
        <f>VLOOKUP(A3508,Sheet2!$A$1:G7232,4,0)</f>
        <v>Drama</v>
      </c>
      <c r="P3508" t="str">
        <f>VLOOKUP(A3508,Sheet2!$A$1:G7232,5,0)</f>
        <v>English</v>
      </c>
      <c r="Q3508" t="str">
        <f>VLOOKUP(A3508,Sheet2!$A$1:G7232,6,0)</f>
        <v>USA</v>
      </c>
      <c r="R3508" t="str">
        <f>VLOOKUP(A3508,Sheet2!$A$1:G7232,7,0)</f>
        <v>R</v>
      </c>
      <c r="S3508" t="str">
        <f>IF(Table19[[#This Row],[Language]]="English","English","Other language")</f>
        <v>English</v>
      </c>
      <c r="T3508">
        <f>Table19[[#This Row],[Gross Revenue]]-Table19[[#This Row],[Budget]]</f>
        <v>-8851518</v>
      </c>
      <c r="U3508" s="1">
        <f>(Table19[[#This Row],[Gross Revenue]]/Table19[[#This Row],[Budget]])-1</f>
        <v>-0.73762649999999996</v>
      </c>
      <c r="V3508" t="str">
        <f t="shared" si="125"/>
        <v>90-110 minutes</v>
      </c>
      <c r="W3508">
        <f>Table19[[#This Row],[Profit]]/Table19[[#This Row],[Budget]]*100</f>
        <v>-73.762649999999994</v>
      </c>
      <c r="X3508">
        <v>-434215.5</v>
      </c>
      <c r="Y3508">
        <v>-0.10115100772200772</v>
      </c>
      <c r="Z3508" t="str">
        <f t="shared" si="126"/>
        <v>Low</v>
      </c>
    </row>
    <row r="3509" spans="1:26" x14ac:dyDescent="0.2">
      <c r="A3509" t="s">
        <v>4508</v>
      </c>
      <c r="B3509" t="s">
        <v>1602</v>
      </c>
      <c r="C3509" t="s">
        <v>422</v>
      </c>
      <c r="D3509">
        <v>1000</v>
      </c>
      <c r="E3509">
        <v>2636</v>
      </c>
      <c r="F3509">
        <v>30</v>
      </c>
      <c r="G3509">
        <v>0</v>
      </c>
      <c r="H3509">
        <v>6.1</v>
      </c>
      <c r="I3509">
        <v>118</v>
      </c>
      <c r="J3509">
        <v>101</v>
      </c>
      <c r="K3509">
        <v>93307796</v>
      </c>
      <c r="L3509">
        <v>60000000</v>
      </c>
      <c r="M3509" s="2">
        <f>VLOOKUP(A3509,Sheet2!$A$1:G7233,2,0)</f>
        <v>37261</v>
      </c>
      <c r="N3509" t="str">
        <f>VLOOKUP(A3509,Sheet2!$A$1:G7233,3,0)</f>
        <v>Color</v>
      </c>
      <c r="O3509" t="str">
        <f>VLOOKUP(A3509,Sheet2!$A$1:G7233,4,0)</f>
        <v>Comedy</v>
      </c>
      <c r="P3509" t="str">
        <f>VLOOKUP(A3509,Sheet2!$A$1:G7233,5,0)</f>
        <v>English</v>
      </c>
      <c r="Q3509" t="str">
        <f>VLOOKUP(A3509,Sheet2!$A$1:G7233,6,0)</f>
        <v>USA</v>
      </c>
      <c r="R3509" t="str">
        <f>VLOOKUP(A3509,Sheet2!$A$1:G7233,7,0)</f>
        <v>PG-13</v>
      </c>
      <c r="S3509" t="str">
        <f>IF(Table19[[#This Row],[Language]]="English","English","Other language")</f>
        <v>English</v>
      </c>
      <c r="T3509">
        <f>Table19[[#This Row],[Gross Revenue]]-Table19[[#This Row],[Budget]]</f>
        <v>33307796</v>
      </c>
      <c r="U3509" s="1">
        <f>(Table19[[#This Row],[Gross Revenue]]/Table19[[#This Row],[Budget]])-1</f>
        <v>0.55512993333333327</v>
      </c>
      <c r="V3509" t="str">
        <f t="shared" si="125"/>
        <v>90-110 minutes</v>
      </c>
      <c r="W3509">
        <f>Table19[[#This Row],[Profit]]/Table19[[#This Row],[Budget]]*100</f>
        <v>55.512993333333341</v>
      </c>
      <c r="X3509">
        <v>1637763</v>
      </c>
      <c r="Y3509">
        <v>0.19178668286445014</v>
      </c>
      <c r="Z3509" t="str">
        <f t="shared" si="126"/>
        <v>High</v>
      </c>
    </row>
    <row r="3510" spans="1:26" x14ac:dyDescent="0.2">
      <c r="A3510" t="s">
        <v>5227</v>
      </c>
      <c r="B3510" t="s">
        <v>408</v>
      </c>
      <c r="C3510" t="s">
        <v>1805</v>
      </c>
      <c r="D3510">
        <v>11000</v>
      </c>
      <c r="E3510">
        <v>14931</v>
      </c>
      <c r="F3510">
        <v>84</v>
      </c>
      <c r="G3510">
        <v>0</v>
      </c>
      <c r="H3510">
        <v>6.6</v>
      </c>
      <c r="I3510">
        <v>178</v>
      </c>
      <c r="J3510">
        <v>116</v>
      </c>
      <c r="K3510">
        <v>77086030</v>
      </c>
      <c r="L3510">
        <v>62000000</v>
      </c>
      <c r="M3510" s="2">
        <f>VLOOKUP(A3510,Sheet2!$A$1:G7234,2,0)</f>
        <v>36872</v>
      </c>
      <c r="N3510" t="str">
        <f>VLOOKUP(A3510,Sheet2!$A$1:G7234,3,0)</f>
        <v>Color</v>
      </c>
      <c r="O3510" t="str">
        <f>VLOOKUP(A3510,Sheet2!$A$1:G7234,4,0)</f>
        <v>Action</v>
      </c>
      <c r="P3510" t="str">
        <f>VLOOKUP(A3510,Sheet2!$A$1:G7234,5,0)</f>
        <v>English</v>
      </c>
      <c r="Q3510" t="str">
        <f>VLOOKUP(A3510,Sheet2!$A$1:G7234,6,0)</f>
        <v>France</v>
      </c>
      <c r="R3510" t="str">
        <f>VLOOKUP(A3510,Sheet2!$A$1:G7234,7,0)</f>
        <v>PG-13</v>
      </c>
      <c r="S3510" t="str">
        <f>IF(Table19[[#This Row],[Language]]="English","English","Other language")</f>
        <v>English</v>
      </c>
      <c r="T3510">
        <f>Table19[[#This Row],[Gross Revenue]]-Table19[[#This Row],[Budget]]</f>
        <v>15086030</v>
      </c>
      <c r="U3510" s="1">
        <f>(Table19[[#This Row],[Gross Revenue]]/Table19[[#This Row],[Budget]])-1</f>
        <v>0.24332306451612906</v>
      </c>
      <c r="V3510" t="str">
        <f t="shared" si="125"/>
        <v>111-130 minutes</v>
      </c>
      <c r="W3510">
        <f>Table19[[#This Row],[Profit]]/Table19[[#This Row],[Budget]]*100</f>
        <v>24.332306451612904</v>
      </c>
      <c r="X3510">
        <v>-1289919.5</v>
      </c>
      <c r="Y3510">
        <v>-4.8151417500000002E-2</v>
      </c>
      <c r="Z3510" t="str">
        <f t="shared" si="126"/>
        <v>High</v>
      </c>
    </row>
    <row r="3511" spans="1:26" x14ac:dyDescent="0.2">
      <c r="A3511" t="s">
        <v>5811</v>
      </c>
      <c r="B3511" t="s">
        <v>2548</v>
      </c>
      <c r="C3511" t="s">
        <v>2549</v>
      </c>
      <c r="D3511">
        <v>859</v>
      </c>
      <c r="E3511">
        <v>3942</v>
      </c>
      <c r="F3511">
        <v>3</v>
      </c>
      <c r="G3511">
        <v>0</v>
      </c>
      <c r="H3511">
        <v>7</v>
      </c>
      <c r="I3511">
        <v>59</v>
      </c>
      <c r="J3511">
        <v>150</v>
      </c>
      <c r="K3511">
        <v>6157157</v>
      </c>
      <c r="L3511">
        <v>5000000</v>
      </c>
      <c r="M3511" s="2">
        <f>VLOOKUP(A3511,Sheet2!$A$1:G7235,2,0)</f>
        <v>32597</v>
      </c>
      <c r="N3511" t="str">
        <f>VLOOKUP(A3511,Sheet2!$A$1:G7235,3,0)</f>
        <v>Color</v>
      </c>
      <c r="O3511" t="str">
        <f>VLOOKUP(A3511,Sheet2!$A$1:G7235,4,0)</f>
        <v>Comedy</v>
      </c>
      <c r="P3511" t="str">
        <f>VLOOKUP(A3511,Sheet2!$A$1:G7235,5,0)</f>
        <v>English</v>
      </c>
      <c r="Q3511" t="str">
        <f>VLOOKUP(A3511,Sheet2!$A$1:G7235,6,0)</f>
        <v>USA</v>
      </c>
      <c r="R3511" t="str">
        <f>VLOOKUP(A3511,Sheet2!$A$1:G7235,7,0)</f>
        <v>PG-13</v>
      </c>
      <c r="S3511" t="str">
        <f>IF(Table19[[#This Row],[Language]]="English","English","Other language")</f>
        <v>English</v>
      </c>
      <c r="T3511">
        <f>Table19[[#This Row],[Gross Revenue]]-Table19[[#This Row],[Budget]]</f>
        <v>1157157</v>
      </c>
      <c r="U3511" s="1">
        <f>(Table19[[#This Row],[Gross Revenue]]/Table19[[#This Row],[Budget]])-1</f>
        <v>0.23143139999999995</v>
      </c>
      <c r="V3511" t="str">
        <f t="shared" si="125"/>
        <v>131-150 minutes</v>
      </c>
      <c r="W3511">
        <f>Table19[[#This Row],[Profit]]/Table19[[#This Row],[Budget]]*100</f>
        <v>23.143140000000002</v>
      </c>
      <c r="X3511">
        <v>1637763</v>
      </c>
      <c r="Y3511">
        <v>0.19178668286445014</v>
      </c>
      <c r="Z3511" t="str">
        <f t="shared" si="126"/>
        <v>Low</v>
      </c>
    </row>
    <row r="3512" spans="1:26" x14ac:dyDescent="0.2">
      <c r="A3512" t="s">
        <v>5998</v>
      </c>
      <c r="B3512" t="s">
        <v>2663</v>
      </c>
      <c r="C3512" t="s">
        <v>2664</v>
      </c>
      <c r="D3512">
        <v>402</v>
      </c>
      <c r="E3512">
        <v>787</v>
      </c>
      <c r="F3512">
        <v>9</v>
      </c>
      <c r="G3512">
        <v>381</v>
      </c>
      <c r="H3512">
        <v>7.1</v>
      </c>
      <c r="I3512">
        <v>61</v>
      </c>
      <c r="J3512">
        <v>113</v>
      </c>
      <c r="K3512">
        <v>9054736</v>
      </c>
      <c r="L3512">
        <v>2700000</v>
      </c>
      <c r="M3512" s="2">
        <f>VLOOKUP(A3512,Sheet2!$A$1:G7236,2,0)</f>
        <v>35525</v>
      </c>
      <c r="N3512" t="str">
        <f>VLOOKUP(A3512,Sheet2!$A$1:G7236,3,0)</f>
        <v>Color</v>
      </c>
      <c r="O3512" t="str">
        <f>VLOOKUP(A3512,Sheet2!$A$1:G7236,4,0)</f>
        <v>Drama</v>
      </c>
      <c r="P3512" t="str">
        <f>VLOOKUP(A3512,Sheet2!$A$1:G7236,5,0)</f>
        <v>English</v>
      </c>
      <c r="Q3512" t="str">
        <f>VLOOKUP(A3512,Sheet2!$A$1:G7236,6,0)</f>
        <v>USA</v>
      </c>
      <c r="R3512" t="str">
        <f>VLOOKUP(A3512,Sheet2!$A$1:G7236,7,0)</f>
        <v>R</v>
      </c>
      <c r="S3512" t="str">
        <f>IF(Table19[[#This Row],[Language]]="English","English","Other language")</f>
        <v>English</v>
      </c>
      <c r="T3512">
        <f>Table19[[#This Row],[Gross Revenue]]-Table19[[#This Row],[Budget]]</f>
        <v>6354736</v>
      </c>
      <c r="U3512" s="1">
        <f>(Table19[[#This Row],[Gross Revenue]]/Table19[[#This Row],[Budget]])-1</f>
        <v>2.3536059259259261</v>
      </c>
      <c r="V3512" t="str">
        <f t="shared" si="125"/>
        <v>111-130 minutes</v>
      </c>
      <c r="W3512">
        <f>Table19[[#This Row],[Profit]]/Table19[[#This Row],[Budget]]*100</f>
        <v>235.36059259259261</v>
      </c>
      <c r="X3512">
        <v>-434215.5</v>
      </c>
      <c r="Y3512">
        <v>-0.10115100772200772</v>
      </c>
      <c r="Z3512" t="str">
        <f t="shared" si="126"/>
        <v>Low</v>
      </c>
    </row>
    <row r="3513" spans="1:26" x14ac:dyDescent="0.2">
      <c r="A3513" t="s">
        <v>3416</v>
      </c>
      <c r="B3513" t="s">
        <v>302</v>
      </c>
      <c r="C3513" t="s">
        <v>303</v>
      </c>
      <c r="D3513">
        <v>14000</v>
      </c>
      <c r="E3513">
        <v>15271</v>
      </c>
      <c r="F3513">
        <v>110</v>
      </c>
      <c r="G3513">
        <v>0</v>
      </c>
      <c r="H3513">
        <v>4.4000000000000004</v>
      </c>
      <c r="I3513">
        <v>158</v>
      </c>
      <c r="J3513">
        <v>94</v>
      </c>
      <c r="K3513">
        <v>18500966</v>
      </c>
      <c r="L3513">
        <v>30000000</v>
      </c>
      <c r="M3513" s="2">
        <f>VLOOKUP(A3513,Sheet2!$A$1:G7237,2,0)</f>
        <v>38732</v>
      </c>
      <c r="N3513" t="str">
        <f>VLOOKUP(A3513,Sheet2!$A$1:G7237,3,0)</f>
        <v>Color</v>
      </c>
      <c r="O3513" t="str">
        <f>VLOOKUP(A3513,Sheet2!$A$1:G7237,4,0)</f>
        <v>Action</v>
      </c>
      <c r="P3513" t="str">
        <f>VLOOKUP(A3513,Sheet2!$A$1:G7237,5,0)</f>
        <v>English</v>
      </c>
      <c r="Q3513" t="str">
        <f>VLOOKUP(A3513,Sheet2!$A$1:G7237,6,0)</f>
        <v>USA</v>
      </c>
      <c r="R3513" t="str">
        <f>VLOOKUP(A3513,Sheet2!$A$1:G7237,7,0)</f>
        <v>PG-13</v>
      </c>
      <c r="S3513" t="str">
        <f>IF(Table19[[#This Row],[Language]]="English","English","Other language")</f>
        <v>English</v>
      </c>
      <c r="T3513">
        <f>Table19[[#This Row],[Gross Revenue]]-Table19[[#This Row],[Budget]]</f>
        <v>-11499034</v>
      </c>
      <c r="U3513" s="1">
        <f>(Table19[[#This Row],[Gross Revenue]]/Table19[[#This Row],[Budget]])-1</f>
        <v>-0.38330113333333338</v>
      </c>
      <c r="V3513" t="str">
        <f t="shared" si="125"/>
        <v>90-110 minutes</v>
      </c>
      <c r="W3513">
        <f>Table19[[#This Row],[Profit]]/Table19[[#This Row],[Budget]]*100</f>
        <v>-38.33011333333333</v>
      </c>
      <c r="X3513">
        <v>-1289919.5</v>
      </c>
      <c r="Y3513">
        <v>-4.8151417500000002E-2</v>
      </c>
      <c r="Z3513" t="str">
        <f t="shared" si="126"/>
        <v>Medium</v>
      </c>
    </row>
    <row r="3514" spans="1:26" x14ac:dyDescent="0.2">
      <c r="A3514" t="s">
        <v>3625</v>
      </c>
      <c r="B3514" t="s">
        <v>637</v>
      </c>
      <c r="C3514" t="s">
        <v>638</v>
      </c>
      <c r="D3514">
        <v>931</v>
      </c>
      <c r="E3514">
        <v>4431</v>
      </c>
      <c r="F3514">
        <v>176</v>
      </c>
      <c r="G3514">
        <v>498</v>
      </c>
      <c r="H3514">
        <v>5.0999999999999996</v>
      </c>
      <c r="I3514">
        <v>73</v>
      </c>
      <c r="J3514">
        <v>90</v>
      </c>
      <c r="K3514">
        <v>16647384</v>
      </c>
      <c r="L3514">
        <v>26000000</v>
      </c>
      <c r="M3514" s="2">
        <f>VLOOKUP(A3514,Sheet2!$A$1:G7238,2,0)</f>
        <v>38920</v>
      </c>
      <c r="N3514" t="str">
        <f>VLOOKUP(A3514,Sheet2!$A$1:G7238,3,0)</f>
        <v>Color</v>
      </c>
      <c r="O3514" t="str">
        <f>VLOOKUP(A3514,Sheet2!$A$1:G7238,4,0)</f>
        <v>Adventure</v>
      </c>
      <c r="P3514" t="str">
        <f>VLOOKUP(A3514,Sheet2!$A$1:G7238,5,0)</f>
        <v>English</v>
      </c>
      <c r="Q3514" t="str">
        <f>VLOOKUP(A3514,Sheet2!$A$1:G7238,6,0)</f>
        <v>USA</v>
      </c>
      <c r="R3514" t="str">
        <f>VLOOKUP(A3514,Sheet2!$A$1:G7238,7,0)</f>
        <v>PG</v>
      </c>
      <c r="S3514" t="str">
        <f>IF(Table19[[#This Row],[Language]]="English","English","Other language")</f>
        <v>English</v>
      </c>
      <c r="T3514">
        <f>Table19[[#This Row],[Gross Revenue]]-Table19[[#This Row],[Budget]]</f>
        <v>-9352616</v>
      </c>
      <c r="U3514" s="1">
        <f>(Table19[[#This Row],[Gross Revenue]]/Table19[[#This Row],[Budget]])-1</f>
        <v>-0.35971600000000004</v>
      </c>
      <c r="V3514" t="str">
        <f t="shared" si="125"/>
        <v>90-110 minutes</v>
      </c>
      <c r="W3514">
        <f>Table19[[#This Row],[Profit]]/Table19[[#This Row],[Budget]]*100</f>
        <v>-35.971599999999995</v>
      </c>
      <c r="X3514">
        <v>3892693.5</v>
      </c>
      <c r="Y3514">
        <v>0.11726928571428571</v>
      </c>
      <c r="Z3514" t="str">
        <f t="shared" si="126"/>
        <v>Medium</v>
      </c>
    </row>
    <row r="3515" spans="1:26" x14ac:dyDescent="0.2">
      <c r="A3515" t="s">
        <v>6091</v>
      </c>
      <c r="B3515" t="s">
        <v>1061</v>
      </c>
      <c r="C3515" t="s">
        <v>250</v>
      </c>
      <c r="D3515">
        <v>18000</v>
      </c>
      <c r="E3515">
        <v>33645</v>
      </c>
      <c r="F3515">
        <v>0</v>
      </c>
      <c r="G3515">
        <v>0</v>
      </c>
      <c r="H3515">
        <v>7.2</v>
      </c>
      <c r="I3515">
        <v>294</v>
      </c>
      <c r="J3515">
        <v>106</v>
      </c>
      <c r="K3515">
        <v>94999143</v>
      </c>
      <c r="L3515">
        <v>75000000</v>
      </c>
      <c r="M3515" s="2">
        <f>VLOOKUP(A3515,Sheet2!$A$1:G7239,2,0)</f>
        <v>36572</v>
      </c>
      <c r="N3515" t="str">
        <f>VLOOKUP(A3515,Sheet2!$A$1:G7239,3,0)</f>
        <v>Color</v>
      </c>
      <c r="O3515" t="str">
        <f>VLOOKUP(A3515,Sheet2!$A$1:G7239,4,0)</f>
        <v>Drama</v>
      </c>
      <c r="P3515" t="str">
        <f>VLOOKUP(A3515,Sheet2!$A$1:G7239,5,0)</f>
        <v>English</v>
      </c>
      <c r="Q3515" t="str">
        <f>VLOOKUP(A3515,Sheet2!$A$1:G7239,6,0)</f>
        <v>USA</v>
      </c>
      <c r="R3515" t="str">
        <f>VLOOKUP(A3515,Sheet2!$A$1:G7239,7,0)</f>
        <v>PG-13</v>
      </c>
      <c r="S3515" t="str">
        <f>IF(Table19[[#This Row],[Language]]="English","English","Other language")</f>
        <v>English</v>
      </c>
      <c r="T3515">
        <f>Table19[[#This Row],[Gross Revenue]]-Table19[[#This Row],[Budget]]</f>
        <v>19999143</v>
      </c>
      <c r="U3515" s="1">
        <f>(Table19[[#This Row],[Gross Revenue]]/Table19[[#This Row],[Budget]])-1</f>
        <v>0.26665523999999996</v>
      </c>
      <c r="V3515" t="str">
        <f t="shared" si="125"/>
        <v>90-110 minutes</v>
      </c>
      <c r="W3515">
        <f>Table19[[#This Row],[Profit]]/Table19[[#This Row],[Budget]]*100</f>
        <v>26.665524000000001</v>
      </c>
      <c r="X3515">
        <v>-434215.5</v>
      </c>
      <c r="Y3515">
        <v>-0.10115100772200772</v>
      </c>
      <c r="Z3515" t="str">
        <f t="shared" si="126"/>
        <v>High</v>
      </c>
    </row>
    <row r="3516" spans="1:26" x14ac:dyDescent="0.2">
      <c r="A3516" t="s">
        <v>6108</v>
      </c>
      <c r="B3516" t="s">
        <v>2742</v>
      </c>
      <c r="C3516" t="s">
        <v>258</v>
      </c>
      <c r="D3516">
        <v>769</v>
      </c>
      <c r="E3516">
        <v>2938</v>
      </c>
      <c r="F3516">
        <v>11000</v>
      </c>
      <c r="G3516">
        <v>35000</v>
      </c>
      <c r="H3516">
        <v>7.2</v>
      </c>
      <c r="I3516">
        <v>322</v>
      </c>
      <c r="J3516">
        <v>137</v>
      </c>
      <c r="K3516">
        <v>115603980</v>
      </c>
      <c r="L3516">
        <v>65000000</v>
      </c>
      <c r="M3516" s="2">
        <f>VLOOKUP(A3516,Sheet2!$A$1:G7240,2,0)</f>
        <v>41767</v>
      </c>
      <c r="N3516" t="str">
        <f>VLOOKUP(A3516,Sheet2!$A$1:G7240,3,0)</f>
        <v>Color</v>
      </c>
      <c r="O3516" t="str">
        <f>VLOOKUP(A3516,Sheet2!$A$1:G7240,4,0)</f>
        <v>Biography</v>
      </c>
      <c r="P3516" t="str">
        <f>VLOOKUP(A3516,Sheet2!$A$1:G7240,5,0)</f>
        <v>English</v>
      </c>
      <c r="Q3516" t="str">
        <f>VLOOKUP(A3516,Sheet2!$A$1:G7240,6,0)</f>
        <v>USA</v>
      </c>
      <c r="R3516" t="str">
        <f>VLOOKUP(A3516,Sheet2!$A$1:G7240,7,0)</f>
        <v>PG-13</v>
      </c>
      <c r="S3516" t="str">
        <f>IF(Table19[[#This Row],[Language]]="English","English","Other language")</f>
        <v>English</v>
      </c>
      <c r="T3516">
        <f>Table19[[#This Row],[Gross Revenue]]-Table19[[#This Row],[Budget]]</f>
        <v>50603980</v>
      </c>
      <c r="U3516" s="1">
        <f>(Table19[[#This Row],[Gross Revenue]]/Table19[[#This Row],[Budget]])-1</f>
        <v>0.77852276923076924</v>
      </c>
      <c r="V3516" t="str">
        <f t="shared" si="125"/>
        <v>131-150 minutes</v>
      </c>
      <c r="W3516">
        <f>Table19[[#This Row],[Profit]]/Table19[[#This Row],[Budget]]*100</f>
        <v>77.852276923076928</v>
      </c>
      <c r="X3516">
        <v>-1289919.5</v>
      </c>
      <c r="Y3516">
        <v>-4.8151417500000002E-2</v>
      </c>
      <c r="Z3516" t="str">
        <f t="shared" si="126"/>
        <v>High</v>
      </c>
    </row>
    <row r="3517" spans="1:26" x14ac:dyDescent="0.2">
      <c r="A3517" t="s">
        <v>3807</v>
      </c>
      <c r="B3517" t="s">
        <v>888</v>
      </c>
      <c r="C3517" t="s">
        <v>889</v>
      </c>
      <c r="D3517">
        <v>789</v>
      </c>
      <c r="E3517">
        <v>2318</v>
      </c>
      <c r="F3517">
        <v>14</v>
      </c>
      <c r="G3517">
        <v>1000</v>
      </c>
      <c r="H3517">
        <v>5.4</v>
      </c>
      <c r="I3517">
        <v>47</v>
      </c>
      <c r="J3517">
        <v>92</v>
      </c>
      <c r="K3517">
        <v>50024083</v>
      </c>
      <c r="L3517">
        <v>60000000</v>
      </c>
      <c r="M3517" s="2">
        <f>VLOOKUP(A3517,Sheet2!$A$1:G7241,2,0)</f>
        <v>34745</v>
      </c>
      <c r="N3517" t="str">
        <f>VLOOKUP(A3517,Sheet2!$A$1:G7241,3,0)</f>
        <v>Color</v>
      </c>
      <c r="O3517" t="str">
        <f>VLOOKUP(A3517,Sheet2!$A$1:G7241,4,0)</f>
        <v>Action</v>
      </c>
      <c r="P3517" t="str">
        <f>VLOOKUP(A3517,Sheet2!$A$1:G7241,5,0)</f>
        <v>English</v>
      </c>
      <c r="Q3517" t="str">
        <f>VLOOKUP(A3517,Sheet2!$A$1:G7241,6,0)</f>
        <v>USA</v>
      </c>
      <c r="R3517" t="str">
        <f>VLOOKUP(A3517,Sheet2!$A$1:G7241,7,0)</f>
        <v>R</v>
      </c>
      <c r="S3517" t="str">
        <f>IF(Table19[[#This Row],[Language]]="English","English","Other language")</f>
        <v>English</v>
      </c>
      <c r="T3517">
        <f>Table19[[#This Row],[Gross Revenue]]-Table19[[#This Row],[Budget]]</f>
        <v>-9975917</v>
      </c>
      <c r="U3517" s="1">
        <f>(Table19[[#This Row],[Gross Revenue]]/Table19[[#This Row],[Budget]])-1</f>
        <v>-0.16626528333333335</v>
      </c>
      <c r="V3517" t="str">
        <f t="shared" si="125"/>
        <v>90-110 minutes</v>
      </c>
      <c r="W3517">
        <f>Table19[[#This Row],[Profit]]/Table19[[#This Row],[Budget]]*100</f>
        <v>-16.626528333333333</v>
      </c>
      <c r="X3517">
        <v>-1289919.5</v>
      </c>
      <c r="Y3517">
        <v>-4.8151417500000002E-2</v>
      </c>
      <c r="Z3517" t="str">
        <f t="shared" si="126"/>
        <v>High</v>
      </c>
    </row>
    <row r="3518" spans="1:26" x14ac:dyDescent="0.2">
      <c r="A3518" t="s">
        <v>3788</v>
      </c>
      <c r="B3518" t="s">
        <v>864</v>
      </c>
      <c r="C3518" t="s">
        <v>636</v>
      </c>
      <c r="D3518">
        <v>691</v>
      </c>
      <c r="E3518">
        <v>1761</v>
      </c>
      <c r="F3518">
        <v>15</v>
      </c>
      <c r="G3518">
        <v>501</v>
      </c>
      <c r="H3518">
        <v>5.4</v>
      </c>
      <c r="I3518">
        <v>13</v>
      </c>
      <c r="J3518">
        <v>98</v>
      </c>
      <c r="K3518">
        <v>8500000</v>
      </c>
      <c r="L3518">
        <v>20000000</v>
      </c>
      <c r="M3518" s="2">
        <f>VLOOKUP(A3518,Sheet2!$A$1:G7242,2,0)</f>
        <v>29776</v>
      </c>
      <c r="N3518" t="str">
        <f>VLOOKUP(A3518,Sheet2!$A$1:G7242,3,0)</f>
        <v>Color</v>
      </c>
      <c r="O3518" t="str">
        <f>VLOOKUP(A3518,Sheet2!$A$1:G7242,4,0)</f>
        <v>Comedy</v>
      </c>
      <c r="P3518" t="str">
        <f>VLOOKUP(A3518,Sheet2!$A$1:G7242,5,0)</f>
        <v>English</v>
      </c>
      <c r="Q3518" t="str">
        <f>VLOOKUP(A3518,Sheet2!$A$1:G7242,6,0)</f>
        <v>USA</v>
      </c>
      <c r="R3518" t="str">
        <f>VLOOKUP(A3518,Sheet2!$A$1:G7242,7,0)</f>
        <v>PG</v>
      </c>
      <c r="S3518" t="str">
        <f>IF(Table19[[#This Row],[Language]]="English","English","Other language")</f>
        <v>English</v>
      </c>
      <c r="T3518">
        <f>Table19[[#This Row],[Gross Revenue]]-Table19[[#This Row],[Budget]]</f>
        <v>-11500000</v>
      </c>
      <c r="U3518" s="1">
        <f>(Table19[[#This Row],[Gross Revenue]]/Table19[[#This Row],[Budget]])-1</f>
        <v>-0.57499999999999996</v>
      </c>
      <c r="V3518" t="str">
        <f t="shared" si="125"/>
        <v>90-110 minutes</v>
      </c>
      <c r="W3518">
        <f>Table19[[#This Row],[Profit]]/Table19[[#This Row],[Budget]]*100</f>
        <v>-57.499999999999993</v>
      </c>
      <c r="X3518">
        <v>1637763</v>
      </c>
      <c r="Y3518">
        <v>0.19178668286445014</v>
      </c>
      <c r="Z3518" t="str">
        <f t="shared" si="126"/>
        <v>Medium</v>
      </c>
    </row>
    <row r="3519" spans="1:26" x14ac:dyDescent="0.2">
      <c r="A3519" t="s">
        <v>5427</v>
      </c>
      <c r="B3519" t="s">
        <v>2289</v>
      </c>
      <c r="C3519" t="s">
        <v>2290</v>
      </c>
      <c r="D3519">
        <v>727</v>
      </c>
      <c r="E3519">
        <v>1310</v>
      </c>
      <c r="F3519">
        <v>22</v>
      </c>
      <c r="G3519">
        <v>0</v>
      </c>
      <c r="H3519">
        <v>6.7</v>
      </c>
      <c r="I3519">
        <v>111</v>
      </c>
      <c r="J3519">
        <v>113</v>
      </c>
      <c r="K3519">
        <v>43601508</v>
      </c>
      <c r="L3519">
        <v>18000000</v>
      </c>
      <c r="M3519" s="2">
        <f>VLOOKUP(A3519,Sheet2!$A$1:G7243,2,0)</f>
        <v>37818</v>
      </c>
      <c r="N3519" t="str">
        <f>VLOOKUP(A3519,Sheet2!$A$1:G7243,3,0)</f>
        <v>Color</v>
      </c>
      <c r="O3519" t="str">
        <f>VLOOKUP(A3519,Sheet2!$A$1:G7243,4,0)</f>
        <v>Comedy</v>
      </c>
      <c r="P3519" t="str">
        <f>VLOOKUP(A3519,Sheet2!$A$1:G7243,5,0)</f>
        <v>English</v>
      </c>
      <c r="Q3519" t="str">
        <f>VLOOKUP(A3519,Sheet2!$A$1:G7243,6,0)</f>
        <v>USA</v>
      </c>
      <c r="R3519" t="str">
        <f>VLOOKUP(A3519,Sheet2!$A$1:G7243,7,0)</f>
        <v>PG-13</v>
      </c>
      <c r="S3519" t="str">
        <f>IF(Table19[[#This Row],[Language]]="English","English","Other language")</f>
        <v>English</v>
      </c>
      <c r="T3519">
        <f>Table19[[#This Row],[Gross Revenue]]-Table19[[#This Row],[Budget]]</f>
        <v>25601508</v>
      </c>
      <c r="U3519" s="1">
        <f>(Table19[[#This Row],[Gross Revenue]]/Table19[[#This Row],[Budget]])-1</f>
        <v>1.4223059999999998</v>
      </c>
      <c r="V3519" t="str">
        <f t="shared" si="125"/>
        <v>111-130 minutes</v>
      </c>
      <c r="W3519">
        <f>Table19[[#This Row],[Profit]]/Table19[[#This Row],[Budget]]*100</f>
        <v>142.23060000000001</v>
      </c>
      <c r="X3519">
        <v>1637763</v>
      </c>
      <c r="Y3519">
        <v>0.19178668286445014</v>
      </c>
      <c r="Z3519" t="str">
        <f t="shared" si="126"/>
        <v>Medium</v>
      </c>
    </row>
    <row r="3520" spans="1:26" x14ac:dyDescent="0.2">
      <c r="A3520" t="s">
        <v>3360</v>
      </c>
      <c r="B3520" t="s">
        <v>128</v>
      </c>
      <c r="C3520" t="s">
        <v>203</v>
      </c>
      <c r="D3520">
        <v>843</v>
      </c>
      <c r="E3520">
        <v>2165</v>
      </c>
      <c r="F3520">
        <v>32</v>
      </c>
      <c r="G3520">
        <v>206</v>
      </c>
      <c r="H3520">
        <v>4.0999999999999996</v>
      </c>
      <c r="I3520">
        <v>31</v>
      </c>
      <c r="J3520">
        <v>95</v>
      </c>
      <c r="K3520">
        <v>5654777</v>
      </c>
      <c r="L3520">
        <v>25000000</v>
      </c>
      <c r="M3520" s="2">
        <f>VLOOKUP(A3520,Sheet2!$A$1:G7244,2,0)</f>
        <v>38616</v>
      </c>
      <c r="N3520" t="str">
        <f>VLOOKUP(A3520,Sheet2!$A$1:G7244,3,0)</f>
        <v>Color</v>
      </c>
      <c r="O3520" t="str">
        <f>VLOOKUP(A3520,Sheet2!$A$1:G7244,4,0)</f>
        <v>Action</v>
      </c>
      <c r="P3520" t="str">
        <f>VLOOKUP(A3520,Sheet2!$A$1:G7244,5,0)</f>
        <v>English</v>
      </c>
      <c r="Q3520" t="str">
        <f>VLOOKUP(A3520,Sheet2!$A$1:G7244,6,0)</f>
        <v>USA</v>
      </c>
      <c r="R3520" t="str">
        <f>VLOOKUP(A3520,Sheet2!$A$1:G7244,7,0)</f>
        <v>PG-13</v>
      </c>
      <c r="S3520" t="str">
        <f>IF(Table19[[#This Row],[Language]]="English","English","Other language")</f>
        <v>English</v>
      </c>
      <c r="T3520">
        <f>Table19[[#This Row],[Gross Revenue]]-Table19[[#This Row],[Budget]]</f>
        <v>-19345223</v>
      </c>
      <c r="U3520" s="1">
        <f>(Table19[[#This Row],[Gross Revenue]]/Table19[[#This Row],[Budget]])-1</f>
        <v>-0.77380892000000001</v>
      </c>
      <c r="V3520" t="str">
        <f t="shared" si="125"/>
        <v>90-110 minutes</v>
      </c>
      <c r="W3520">
        <f>Table19[[#This Row],[Profit]]/Table19[[#This Row],[Budget]]*100</f>
        <v>-77.380892000000003</v>
      </c>
      <c r="X3520">
        <v>-1289919.5</v>
      </c>
      <c r="Y3520">
        <v>-4.8151417500000002E-2</v>
      </c>
      <c r="Z3520" t="str">
        <f t="shared" si="126"/>
        <v>Medium</v>
      </c>
    </row>
    <row r="3521" spans="1:26" x14ac:dyDescent="0.2">
      <c r="A3521" t="s">
        <v>4165</v>
      </c>
      <c r="B3521" t="s">
        <v>1287</v>
      </c>
      <c r="C3521" t="s">
        <v>114</v>
      </c>
      <c r="D3521">
        <v>744</v>
      </c>
      <c r="E3521">
        <v>3001</v>
      </c>
      <c r="F3521">
        <v>92</v>
      </c>
      <c r="G3521">
        <v>0</v>
      </c>
      <c r="H3521">
        <v>5.8</v>
      </c>
      <c r="I3521">
        <v>81</v>
      </c>
      <c r="J3521">
        <v>86</v>
      </c>
      <c r="K3521">
        <v>38230435</v>
      </c>
      <c r="L3521">
        <v>25000000</v>
      </c>
      <c r="M3521" s="2">
        <f>VLOOKUP(A3521,Sheet2!$A$1:G7245,2,0)</f>
        <v>37490</v>
      </c>
      <c r="N3521" t="str">
        <f>VLOOKUP(A3521,Sheet2!$A$1:G7245,3,0)</f>
        <v>Color</v>
      </c>
      <c r="O3521" t="str">
        <f>VLOOKUP(A3521,Sheet2!$A$1:G7245,4,0)</f>
        <v>Action</v>
      </c>
      <c r="P3521" t="str">
        <f>VLOOKUP(A3521,Sheet2!$A$1:G7245,5,0)</f>
        <v>English</v>
      </c>
      <c r="Q3521" t="str">
        <f>VLOOKUP(A3521,Sheet2!$A$1:G7245,6,0)</f>
        <v>USA</v>
      </c>
      <c r="R3521" t="str">
        <f>VLOOKUP(A3521,Sheet2!$A$1:G7245,7,0)</f>
        <v>PG-13</v>
      </c>
      <c r="S3521" t="str">
        <f>IF(Table19[[#This Row],[Language]]="English","English","Other language")</f>
        <v>English</v>
      </c>
      <c r="T3521">
        <f>Table19[[#This Row],[Gross Revenue]]-Table19[[#This Row],[Budget]]</f>
        <v>13230435</v>
      </c>
      <c r="U3521" s="1">
        <f>(Table19[[#This Row],[Gross Revenue]]/Table19[[#This Row],[Budget]])-1</f>
        <v>0.52921740000000006</v>
      </c>
      <c r="V3521" t="str">
        <f t="shared" si="125"/>
        <v>&lt;90 minutes</v>
      </c>
      <c r="W3521">
        <f>Table19[[#This Row],[Profit]]/Table19[[#This Row],[Budget]]*100</f>
        <v>52.921739999999993</v>
      </c>
      <c r="X3521">
        <v>-1289919.5</v>
      </c>
      <c r="Y3521">
        <v>-4.8151417500000002E-2</v>
      </c>
      <c r="Z3521" t="str">
        <f t="shared" si="126"/>
        <v>Medium</v>
      </c>
    </row>
    <row r="3522" spans="1:26" x14ac:dyDescent="0.2">
      <c r="A3522" t="s">
        <v>5844</v>
      </c>
      <c r="B3522" t="s">
        <v>239</v>
      </c>
      <c r="C3522" t="s">
        <v>2368</v>
      </c>
      <c r="D3522">
        <v>955</v>
      </c>
      <c r="E3522">
        <v>1777</v>
      </c>
      <c r="F3522">
        <v>235</v>
      </c>
      <c r="G3522">
        <v>0</v>
      </c>
      <c r="H3522">
        <v>7</v>
      </c>
      <c r="I3522">
        <v>226</v>
      </c>
      <c r="J3522">
        <v>133</v>
      </c>
      <c r="K3522">
        <v>51483949</v>
      </c>
      <c r="L3522">
        <v>22000000</v>
      </c>
      <c r="M3522" s="2">
        <f>VLOOKUP(A3522,Sheet2!$A$1:G7246,2,0)</f>
        <v>37861</v>
      </c>
      <c r="N3522" t="str">
        <f>VLOOKUP(A3522,Sheet2!$A$1:G7246,3,0)</f>
        <v>Color</v>
      </c>
      <c r="O3522" t="str">
        <f>VLOOKUP(A3522,Sheet2!$A$1:G7246,4,0)</f>
        <v>Action</v>
      </c>
      <c r="P3522" t="str">
        <f>VLOOKUP(A3522,Sheet2!$A$1:G7246,5,0)</f>
        <v>English</v>
      </c>
      <c r="Q3522" t="str">
        <f>VLOOKUP(A3522,Sheet2!$A$1:G7246,6,0)</f>
        <v>UK</v>
      </c>
      <c r="R3522" t="str">
        <f>VLOOKUP(A3522,Sheet2!$A$1:G7246,7,0)</f>
        <v>R</v>
      </c>
      <c r="S3522" t="str">
        <f>IF(Table19[[#This Row],[Language]]="English","English","Other language")</f>
        <v>English</v>
      </c>
      <c r="T3522">
        <f>Table19[[#This Row],[Gross Revenue]]-Table19[[#This Row],[Budget]]</f>
        <v>29483949</v>
      </c>
      <c r="U3522" s="1">
        <f>(Table19[[#This Row],[Gross Revenue]]/Table19[[#This Row],[Budget]])-1</f>
        <v>1.3401795000000001</v>
      </c>
      <c r="V3522" t="str">
        <f t="shared" ref="V3522:V3585" si="127">IF(J3522="","",IF(J3522&lt;90,"&lt;90 minutes",IF(J3522&lt;=110,"90-110 minutes",IF(J3522&lt;=130,"111-130 minutes",IF(J3522&lt;=150,"131-150 minutes","&gt;150 minutes")))))</f>
        <v>131-150 minutes</v>
      </c>
      <c r="W3522">
        <f>Table19[[#This Row],[Profit]]/Table19[[#This Row],[Budget]]*100</f>
        <v>134.01795000000001</v>
      </c>
      <c r="X3522">
        <v>-1289919.5</v>
      </c>
      <c r="Y3522">
        <v>-4.8151417500000002E-2</v>
      </c>
      <c r="Z3522" t="str">
        <f t="shared" ref="Z3522:Z3585" si="128">IF(L3522="","",IF(L3522&lt;=$AA$26,"Low",IF(L3522&lt;=$AA$28,"Medium","High")))</f>
        <v>Medium</v>
      </c>
    </row>
    <row r="3523" spans="1:26" x14ac:dyDescent="0.2">
      <c r="A3523" t="s">
        <v>4886</v>
      </c>
      <c r="B3523" t="s">
        <v>1927</v>
      </c>
      <c r="C3523" t="s">
        <v>1928</v>
      </c>
      <c r="D3523">
        <v>5000</v>
      </c>
      <c r="E3523">
        <v>5861</v>
      </c>
      <c r="F3523">
        <v>24</v>
      </c>
      <c r="G3523">
        <v>24000</v>
      </c>
      <c r="H3523">
        <v>6.4</v>
      </c>
      <c r="I3523">
        <v>242</v>
      </c>
      <c r="J3523">
        <v>88</v>
      </c>
      <c r="K3523">
        <v>62321039</v>
      </c>
      <c r="L3523">
        <v>70000000</v>
      </c>
      <c r="M3523" s="2">
        <f>VLOOKUP(A3523,Sheet2!$A$1:G7247,2,0)</f>
        <v>40963</v>
      </c>
      <c r="N3523" t="str">
        <f>VLOOKUP(A3523,Sheet2!$A$1:G7247,3,0)</f>
        <v>Color</v>
      </c>
      <c r="O3523" t="str">
        <f>VLOOKUP(A3523,Sheet2!$A$1:G7247,4,0)</f>
        <v>Action</v>
      </c>
      <c r="P3523" t="str">
        <f>VLOOKUP(A3523,Sheet2!$A$1:G7247,5,0)</f>
        <v>English</v>
      </c>
      <c r="Q3523" t="str">
        <f>VLOOKUP(A3523,Sheet2!$A$1:G7247,6,0)</f>
        <v>USA</v>
      </c>
      <c r="R3523" t="str">
        <f>VLOOKUP(A3523,Sheet2!$A$1:G7247,7,0)</f>
        <v>R</v>
      </c>
      <c r="S3523" t="str">
        <f>IF(Table19[[#This Row],[Language]]="English","English","Other language")</f>
        <v>English</v>
      </c>
      <c r="T3523">
        <f>Table19[[#This Row],[Gross Revenue]]-Table19[[#This Row],[Budget]]</f>
        <v>-7678961</v>
      </c>
      <c r="U3523" s="1">
        <f>(Table19[[#This Row],[Gross Revenue]]/Table19[[#This Row],[Budget]])-1</f>
        <v>-0.10969944285714284</v>
      </c>
      <c r="V3523" t="str">
        <f t="shared" si="127"/>
        <v>&lt;90 minutes</v>
      </c>
      <c r="W3523">
        <f>Table19[[#This Row],[Profit]]/Table19[[#This Row],[Budget]]*100</f>
        <v>-10.969944285714286</v>
      </c>
      <c r="X3523">
        <v>-1289919.5</v>
      </c>
      <c r="Y3523">
        <v>-4.8151417500000002E-2</v>
      </c>
      <c r="Z3523" t="str">
        <f t="shared" si="128"/>
        <v>High</v>
      </c>
    </row>
    <row r="3524" spans="1:26" x14ac:dyDescent="0.2">
      <c r="A3524" t="s">
        <v>5538</v>
      </c>
      <c r="B3524" t="s">
        <v>239</v>
      </c>
      <c r="C3524" t="s">
        <v>2368</v>
      </c>
      <c r="D3524">
        <v>956</v>
      </c>
      <c r="E3524">
        <v>2998</v>
      </c>
      <c r="F3524">
        <v>235</v>
      </c>
      <c r="G3524">
        <v>0</v>
      </c>
      <c r="H3524">
        <v>6.8</v>
      </c>
      <c r="I3524">
        <v>206</v>
      </c>
      <c r="J3524">
        <v>102</v>
      </c>
      <c r="K3524">
        <v>62318875</v>
      </c>
      <c r="L3524">
        <v>50000000</v>
      </c>
      <c r="M3524" s="2">
        <f>VLOOKUP(A3524,Sheet2!$A$1:G7248,2,0)</f>
        <v>38790</v>
      </c>
      <c r="N3524" t="str">
        <f>VLOOKUP(A3524,Sheet2!$A$1:G7248,3,0)</f>
        <v>Color</v>
      </c>
      <c r="O3524" t="str">
        <f>VLOOKUP(A3524,Sheet2!$A$1:G7248,4,0)</f>
        <v>Action</v>
      </c>
      <c r="P3524" t="str">
        <f>VLOOKUP(A3524,Sheet2!$A$1:G7248,5,0)</f>
        <v>English</v>
      </c>
      <c r="Q3524" t="str">
        <f>VLOOKUP(A3524,Sheet2!$A$1:G7248,6,0)</f>
        <v>USA</v>
      </c>
      <c r="R3524" t="str">
        <f>VLOOKUP(A3524,Sheet2!$A$1:G7248,7,0)</f>
        <v>R</v>
      </c>
      <c r="S3524" t="str">
        <f>IF(Table19[[#This Row],[Language]]="English","English","Other language")</f>
        <v>English</v>
      </c>
      <c r="T3524">
        <f>Table19[[#This Row],[Gross Revenue]]-Table19[[#This Row],[Budget]]</f>
        <v>12318875</v>
      </c>
      <c r="U3524" s="1">
        <f>(Table19[[#This Row],[Gross Revenue]]/Table19[[#This Row],[Budget]])-1</f>
        <v>0.24637749999999992</v>
      </c>
      <c r="V3524" t="str">
        <f t="shared" si="127"/>
        <v>90-110 minutes</v>
      </c>
      <c r="W3524">
        <f>Table19[[#This Row],[Profit]]/Table19[[#This Row],[Budget]]*100</f>
        <v>24.63775</v>
      </c>
      <c r="X3524">
        <v>-1289919.5</v>
      </c>
      <c r="Y3524">
        <v>-4.8151417500000002E-2</v>
      </c>
      <c r="Z3524" t="str">
        <f t="shared" si="128"/>
        <v>High</v>
      </c>
    </row>
    <row r="3525" spans="1:26" x14ac:dyDescent="0.2">
      <c r="A3525" t="s">
        <v>5231</v>
      </c>
      <c r="B3525" t="s">
        <v>2172</v>
      </c>
      <c r="C3525" t="s">
        <v>2173</v>
      </c>
      <c r="D3525">
        <v>978</v>
      </c>
      <c r="E3525">
        <v>2184</v>
      </c>
      <c r="F3525">
        <v>148</v>
      </c>
      <c r="G3525">
        <v>0</v>
      </c>
      <c r="H3525">
        <v>6.6</v>
      </c>
      <c r="I3525">
        <v>164</v>
      </c>
      <c r="J3525">
        <v>92</v>
      </c>
      <c r="K3525">
        <v>45802315</v>
      </c>
      <c r="L3525">
        <v>35000000</v>
      </c>
      <c r="M3525" s="2">
        <f>VLOOKUP(A3525,Sheet2!$A$1:G7249,2,0)</f>
        <v>39847</v>
      </c>
      <c r="N3525" t="str">
        <f>VLOOKUP(A3525,Sheet2!$A$1:G7249,3,0)</f>
        <v>Color</v>
      </c>
      <c r="O3525" t="str">
        <f>VLOOKUP(A3525,Sheet2!$A$1:G7249,4,0)</f>
        <v>Action</v>
      </c>
      <c r="P3525" t="str">
        <f>VLOOKUP(A3525,Sheet2!$A$1:G7249,5,0)</f>
        <v>English</v>
      </c>
      <c r="Q3525" t="str">
        <f>VLOOKUP(A3525,Sheet2!$A$1:G7249,6,0)</f>
        <v>USA</v>
      </c>
      <c r="R3525" t="str">
        <f>VLOOKUP(A3525,Sheet2!$A$1:G7249,7,0)</f>
        <v>R</v>
      </c>
      <c r="S3525" t="str">
        <f>IF(Table19[[#This Row],[Language]]="English","English","Other language")</f>
        <v>English</v>
      </c>
      <c r="T3525">
        <f>Table19[[#This Row],[Gross Revenue]]-Table19[[#This Row],[Budget]]</f>
        <v>10802315</v>
      </c>
      <c r="U3525" s="1">
        <f>(Table19[[#This Row],[Gross Revenue]]/Table19[[#This Row],[Budget]])-1</f>
        <v>0.3086375714285714</v>
      </c>
      <c r="V3525" t="str">
        <f t="shared" si="127"/>
        <v>90-110 minutes</v>
      </c>
      <c r="W3525">
        <f>Table19[[#This Row],[Profit]]/Table19[[#This Row],[Budget]]*100</f>
        <v>30.863757142857146</v>
      </c>
      <c r="X3525">
        <v>-1289919.5</v>
      </c>
      <c r="Y3525">
        <v>-4.8151417500000002E-2</v>
      </c>
      <c r="Z3525" t="str">
        <f t="shared" si="128"/>
        <v>Medium</v>
      </c>
    </row>
    <row r="3526" spans="1:26" x14ac:dyDescent="0.2">
      <c r="A3526" t="s">
        <v>3380</v>
      </c>
      <c r="B3526" t="s">
        <v>237</v>
      </c>
      <c r="C3526" t="s">
        <v>238</v>
      </c>
      <c r="D3526">
        <v>922</v>
      </c>
      <c r="E3526">
        <v>1835</v>
      </c>
      <c r="F3526">
        <v>0</v>
      </c>
      <c r="G3526">
        <v>128</v>
      </c>
      <c r="H3526">
        <v>4.2</v>
      </c>
      <c r="I3526">
        <v>41</v>
      </c>
      <c r="J3526">
        <v>97</v>
      </c>
      <c r="K3526">
        <v>1046166</v>
      </c>
      <c r="L3526">
        <v>9000000</v>
      </c>
      <c r="M3526" s="2">
        <f>VLOOKUP(A3526,Sheet2!$A$1:G7250,2,0)</f>
        <v>38397</v>
      </c>
      <c r="N3526" t="str">
        <f>VLOOKUP(A3526,Sheet2!$A$1:G7250,3,0)</f>
        <v>Color</v>
      </c>
      <c r="O3526" t="str">
        <f>VLOOKUP(A3526,Sheet2!$A$1:G7250,4,0)</f>
        <v>Comedy</v>
      </c>
      <c r="P3526" t="str">
        <f>VLOOKUP(A3526,Sheet2!$A$1:G7250,5,0)</f>
        <v>English</v>
      </c>
      <c r="Q3526" t="str">
        <f>VLOOKUP(A3526,Sheet2!$A$1:G7250,6,0)</f>
        <v>Germany</v>
      </c>
      <c r="R3526" t="str">
        <f>VLOOKUP(A3526,Sheet2!$A$1:G7250,7,0)</f>
        <v>PG-13</v>
      </c>
      <c r="S3526" t="str">
        <f>IF(Table19[[#This Row],[Language]]="English","English","Other language")</f>
        <v>English</v>
      </c>
      <c r="T3526">
        <f>Table19[[#This Row],[Gross Revenue]]-Table19[[#This Row],[Budget]]</f>
        <v>-7953834</v>
      </c>
      <c r="U3526" s="1">
        <f>(Table19[[#This Row],[Gross Revenue]]/Table19[[#This Row],[Budget]])-1</f>
        <v>-0.88375933333333334</v>
      </c>
      <c r="V3526" t="str">
        <f t="shared" si="127"/>
        <v>90-110 minutes</v>
      </c>
      <c r="W3526">
        <f>Table19[[#This Row],[Profit]]/Table19[[#This Row],[Budget]]*100</f>
        <v>-88.375933333333336</v>
      </c>
      <c r="X3526">
        <v>1637763</v>
      </c>
      <c r="Y3526">
        <v>0.19178668286445014</v>
      </c>
      <c r="Z3526" t="str">
        <f t="shared" si="128"/>
        <v>Low</v>
      </c>
    </row>
    <row r="3527" spans="1:26" x14ac:dyDescent="0.2">
      <c r="A3527" t="s">
        <v>4464</v>
      </c>
      <c r="B3527" t="s">
        <v>237</v>
      </c>
      <c r="C3527" t="s">
        <v>451</v>
      </c>
      <c r="D3527">
        <v>922</v>
      </c>
      <c r="E3527">
        <v>2880</v>
      </c>
      <c r="F3527">
        <v>394</v>
      </c>
      <c r="G3527">
        <v>977</v>
      </c>
      <c r="H3527">
        <v>6.1</v>
      </c>
      <c r="I3527">
        <v>64</v>
      </c>
      <c r="J3527">
        <v>94</v>
      </c>
      <c r="K3527">
        <v>12398628</v>
      </c>
      <c r="L3527">
        <v>20000000</v>
      </c>
      <c r="M3527" s="2">
        <f>VLOOKUP(A3527,Sheet2!$A$1:G7251,2,0)</f>
        <v>37431</v>
      </c>
      <c r="N3527" t="str">
        <f>VLOOKUP(A3527,Sheet2!$A$1:G7251,3,0)</f>
        <v>Black and White</v>
      </c>
      <c r="O3527" t="str">
        <f>VLOOKUP(A3527,Sheet2!$A$1:G7251,4,0)</f>
        <v>Action</v>
      </c>
      <c r="P3527" t="str">
        <f>VLOOKUP(A3527,Sheet2!$A$1:G7251,5,0)</f>
        <v>English</v>
      </c>
      <c r="Q3527" t="str">
        <f>VLOOKUP(A3527,Sheet2!$A$1:G7251,6,0)</f>
        <v>USA</v>
      </c>
      <c r="R3527" t="str">
        <f>VLOOKUP(A3527,Sheet2!$A$1:G7251,7,0)</f>
        <v>R</v>
      </c>
      <c r="S3527" t="str">
        <f>IF(Table19[[#This Row],[Language]]="English","English","Other language")</f>
        <v>English</v>
      </c>
      <c r="T3527">
        <f>Table19[[#This Row],[Gross Revenue]]-Table19[[#This Row],[Budget]]</f>
        <v>-7601372</v>
      </c>
      <c r="U3527" s="1">
        <f>(Table19[[#This Row],[Gross Revenue]]/Table19[[#This Row],[Budget]])-1</f>
        <v>-0.38006859999999998</v>
      </c>
      <c r="V3527" t="str">
        <f t="shared" si="127"/>
        <v>90-110 minutes</v>
      </c>
      <c r="W3527">
        <f>Table19[[#This Row],[Profit]]/Table19[[#This Row],[Budget]]*100</f>
        <v>-38.006859999999996</v>
      </c>
      <c r="X3527">
        <v>-1289919.5</v>
      </c>
      <c r="Y3527">
        <v>-4.8151417500000002E-2</v>
      </c>
      <c r="Z3527" t="str">
        <f t="shared" si="128"/>
        <v>Medium</v>
      </c>
    </row>
    <row r="3528" spans="1:26" x14ac:dyDescent="0.2">
      <c r="A3528" t="s">
        <v>5383</v>
      </c>
      <c r="B3528" t="s">
        <v>2269</v>
      </c>
      <c r="C3528" t="s">
        <v>1342</v>
      </c>
      <c r="D3528">
        <v>838</v>
      </c>
      <c r="E3528">
        <v>2583</v>
      </c>
      <c r="F3528">
        <v>213</v>
      </c>
      <c r="G3528">
        <v>0</v>
      </c>
      <c r="H3528">
        <v>6.7</v>
      </c>
      <c r="I3528">
        <v>152</v>
      </c>
      <c r="J3528">
        <v>124</v>
      </c>
      <c r="K3528">
        <v>52752475</v>
      </c>
      <c r="L3528">
        <v>50000000</v>
      </c>
      <c r="M3528" s="2">
        <f>VLOOKUP(A3528,Sheet2!$A$1:G7252,2,0)</f>
        <v>37553</v>
      </c>
      <c r="N3528" t="str">
        <f>VLOOKUP(A3528,Sheet2!$A$1:G7252,3,0)</f>
        <v>Color</v>
      </c>
      <c r="O3528" t="str">
        <f>VLOOKUP(A3528,Sheet2!$A$1:G7252,4,0)</f>
        <v>Drama</v>
      </c>
      <c r="P3528" t="str">
        <f>VLOOKUP(A3528,Sheet2!$A$1:G7252,5,0)</f>
        <v>English</v>
      </c>
      <c r="Q3528" t="str">
        <f>VLOOKUP(A3528,Sheet2!$A$1:G7252,6,0)</f>
        <v>USA</v>
      </c>
      <c r="R3528" t="str">
        <f>VLOOKUP(A3528,Sheet2!$A$1:G7252,7,0)</f>
        <v>R</v>
      </c>
      <c r="S3528" t="str">
        <f>IF(Table19[[#This Row],[Language]]="English","English","Other language")</f>
        <v>English</v>
      </c>
      <c r="T3528">
        <f>Table19[[#This Row],[Gross Revenue]]-Table19[[#This Row],[Budget]]</f>
        <v>2752475</v>
      </c>
      <c r="U3528" s="1">
        <f>(Table19[[#This Row],[Gross Revenue]]/Table19[[#This Row],[Budget]])-1</f>
        <v>5.5049499999999973E-2</v>
      </c>
      <c r="V3528" t="str">
        <f t="shared" si="127"/>
        <v>111-130 minutes</v>
      </c>
      <c r="W3528">
        <f>Table19[[#This Row],[Profit]]/Table19[[#This Row],[Budget]]*100</f>
        <v>5.50495</v>
      </c>
      <c r="X3528">
        <v>-434215.5</v>
      </c>
      <c r="Y3528">
        <v>-0.10115100772200772</v>
      </c>
      <c r="Z3528" t="str">
        <f t="shared" si="128"/>
        <v>High</v>
      </c>
    </row>
    <row r="3529" spans="1:26" x14ac:dyDescent="0.2">
      <c r="A3529" t="s">
        <v>3785</v>
      </c>
      <c r="B3529" t="s">
        <v>467</v>
      </c>
      <c r="C3529" t="s">
        <v>861</v>
      </c>
      <c r="D3529">
        <v>1000</v>
      </c>
      <c r="E3529">
        <v>1564</v>
      </c>
      <c r="F3529">
        <v>31</v>
      </c>
      <c r="G3529">
        <v>0</v>
      </c>
      <c r="H3529">
        <v>5.4</v>
      </c>
      <c r="I3529">
        <v>90</v>
      </c>
      <c r="J3529">
        <v>91</v>
      </c>
      <c r="K3529">
        <v>10214013</v>
      </c>
      <c r="L3529">
        <v>35000000</v>
      </c>
      <c r="M3529" s="2">
        <f>VLOOKUP(A3529,Sheet2!$A$1:G7253,2,0)</f>
        <v>42060</v>
      </c>
      <c r="N3529" t="str">
        <f>VLOOKUP(A3529,Sheet2!$A$1:G7253,3,0)</f>
        <v>Color</v>
      </c>
      <c r="O3529" t="str">
        <f>VLOOKUP(A3529,Sheet2!$A$1:G7253,4,0)</f>
        <v>Comedy</v>
      </c>
      <c r="P3529" t="str">
        <f>VLOOKUP(A3529,Sheet2!$A$1:G7253,5,0)</f>
        <v>English</v>
      </c>
      <c r="Q3529" t="str">
        <f>VLOOKUP(A3529,Sheet2!$A$1:G7253,6,0)</f>
        <v>USA</v>
      </c>
      <c r="R3529" t="str">
        <f>VLOOKUP(A3529,Sheet2!$A$1:G7253,7,0)</f>
        <v>R</v>
      </c>
      <c r="S3529" t="str">
        <f>IF(Table19[[#This Row],[Language]]="English","English","Other language")</f>
        <v>English</v>
      </c>
      <c r="T3529">
        <f>Table19[[#This Row],[Gross Revenue]]-Table19[[#This Row],[Budget]]</f>
        <v>-24785987</v>
      </c>
      <c r="U3529" s="1">
        <f>(Table19[[#This Row],[Gross Revenue]]/Table19[[#This Row],[Budget]])-1</f>
        <v>-0.70817105714285722</v>
      </c>
      <c r="V3529" t="str">
        <f t="shared" si="127"/>
        <v>90-110 minutes</v>
      </c>
      <c r="W3529">
        <f>Table19[[#This Row],[Profit]]/Table19[[#This Row],[Budget]]*100</f>
        <v>-70.817105714285717</v>
      </c>
      <c r="X3529">
        <v>1637763</v>
      </c>
      <c r="Y3529">
        <v>0.19178668286445014</v>
      </c>
      <c r="Z3529" t="str">
        <f t="shared" si="128"/>
        <v>Medium</v>
      </c>
    </row>
    <row r="3530" spans="1:26" x14ac:dyDescent="0.2">
      <c r="A3530" t="s">
        <v>6964</v>
      </c>
      <c r="B3530" t="s">
        <v>1356</v>
      </c>
      <c r="C3530" t="s">
        <v>1356</v>
      </c>
      <c r="D3530">
        <v>16000</v>
      </c>
      <c r="E3530">
        <v>28544</v>
      </c>
      <c r="F3530">
        <v>16000</v>
      </c>
      <c r="G3530">
        <v>10000</v>
      </c>
      <c r="H3530">
        <v>8.3000000000000007</v>
      </c>
      <c r="I3530">
        <v>131</v>
      </c>
      <c r="J3530">
        <v>131</v>
      </c>
      <c r="K3530">
        <v>101157447</v>
      </c>
      <c r="L3530">
        <v>14400000</v>
      </c>
      <c r="M3530" s="2">
        <f>VLOOKUP(A3530,Sheet2!$A$1:G7254,2,0)</f>
        <v>33820</v>
      </c>
      <c r="N3530" t="str">
        <f>VLOOKUP(A3530,Sheet2!$A$1:G7254,3,0)</f>
        <v>Color</v>
      </c>
      <c r="O3530" t="str">
        <f>VLOOKUP(A3530,Sheet2!$A$1:G7254,4,0)</f>
        <v>Drama</v>
      </c>
      <c r="P3530" t="str">
        <f>VLOOKUP(A3530,Sheet2!$A$1:G7254,5,0)</f>
        <v>English</v>
      </c>
      <c r="Q3530" t="str">
        <f>VLOOKUP(A3530,Sheet2!$A$1:G7254,6,0)</f>
        <v>USA</v>
      </c>
      <c r="R3530" t="str">
        <f>VLOOKUP(A3530,Sheet2!$A$1:G7254,7,0)</f>
        <v>R</v>
      </c>
      <c r="S3530" t="str">
        <f>IF(Table19[[#This Row],[Language]]="English","English","Other language")</f>
        <v>English</v>
      </c>
      <c r="T3530">
        <f>Table19[[#This Row],[Gross Revenue]]-Table19[[#This Row],[Budget]]</f>
        <v>86757447</v>
      </c>
      <c r="U3530" s="1">
        <f>(Table19[[#This Row],[Gross Revenue]]/Table19[[#This Row],[Budget]])-1</f>
        <v>6.0248227083333337</v>
      </c>
      <c r="V3530" t="str">
        <f t="shared" si="127"/>
        <v>131-150 minutes</v>
      </c>
      <c r="W3530">
        <f>Table19[[#This Row],[Profit]]/Table19[[#This Row],[Budget]]*100</f>
        <v>602.48227083333336</v>
      </c>
      <c r="X3530">
        <v>-434215.5</v>
      </c>
      <c r="Y3530">
        <v>-0.10115100772200772</v>
      </c>
      <c r="Z3530" t="str">
        <f t="shared" si="128"/>
        <v>Medium</v>
      </c>
    </row>
    <row r="3531" spans="1:26" x14ac:dyDescent="0.2">
      <c r="A3531" t="s">
        <v>4094</v>
      </c>
      <c r="B3531" t="s">
        <v>1213</v>
      </c>
      <c r="C3531" t="s">
        <v>1214</v>
      </c>
      <c r="D3531">
        <v>707</v>
      </c>
      <c r="E3531">
        <v>1565</v>
      </c>
      <c r="F3531">
        <v>6</v>
      </c>
      <c r="G3531">
        <v>13000</v>
      </c>
      <c r="H3531">
        <v>5.7</v>
      </c>
      <c r="I3531">
        <v>270</v>
      </c>
      <c r="J3531">
        <v>83</v>
      </c>
      <c r="K3531">
        <v>31537320</v>
      </c>
      <c r="L3531">
        <v>1000000</v>
      </c>
      <c r="M3531" s="2">
        <f>VLOOKUP(A3531,Sheet2!$A$1:G7255,2,0)</f>
        <v>41830</v>
      </c>
      <c r="N3531" t="str">
        <f>VLOOKUP(A3531,Sheet2!$A$1:G7255,3,0)</f>
        <v>Color</v>
      </c>
      <c r="O3531" t="str">
        <f>VLOOKUP(A3531,Sheet2!$A$1:G7255,4,0)</f>
        <v>Horror</v>
      </c>
      <c r="P3531" t="str">
        <f>VLOOKUP(A3531,Sheet2!$A$1:G7255,5,0)</f>
        <v>English</v>
      </c>
      <c r="Q3531" t="str">
        <f>VLOOKUP(A3531,Sheet2!$A$1:G7255,6,0)</f>
        <v>USA</v>
      </c>
      <c r="R3531" t="str">
        <f>VLOOKUP(A3531,Sheet2!$A$1:G7255,7,0)</f>
        <v>R</v>
      </c>
      <c r="S3531" t="str">
        <f>IF(Table19[[#This Row],[Language]]="English","English","Other language")</f>
        <v>English</v>
      </c>
      <c r="T3531">
        <f>Table19[[#This Row],[Gross Revenue]]-Table19[[#This Row],[Budget]]</f>
        <v>30537320</v>
      </c>
      <c r="U3531" s="1">
        <f>(Table19[[#This Row],[Gross Revenue]]/Table19[[#This Row],[Budget]])-1</f>
        <v>30.537320000000001</v>
      </c>
      <c r="V3531" t="str">
        <f t="shared" si="127"/>
        <v>&lt;90 minutes</v>
      </c>
      <c r="W3531">
        <f>Table19[[#This Row],[Profit]]/Table19[[#This Row],[Budget]]*100</f>
        <v>3053.732</v>
      </c>
      <c r="X3531">
        <v>16235088</v>
      </c>
      <c r="Y3531">
        <v>1.1909079499999999</v>
      </c>
      <c r="Z3531" t="str">
        <f t="shared" si="128"/>
        <v>Low</v>
      </c>
    </row>
    <row r="3532" spans="1:26" x14ac:dyDescent="0.2">
      <c r="A3532" t="s">
        <v>6554</v>
      </c>
      <c r="B3532" t="s">
        <v>2986</v>
      </c>
      <c r="C3532" t="s">
        <v>2433</v>
      </c>
      <c r="D3532">
        <v>97</v>
      </c>
      <c r="E3532">
        <v>313</v>
      </c>
      <c r="F3532">
        <v>521</v>
      </c>
      <c r="G3532">
        <v>0</v>
      </c>
      <c r="H3532">
        <v>7.6</v>
      </c>
      <c r="I3532">
        <v>279</v>
      </c>
      <c r="J3532">
        <v>111</v>
      </c>
      <c r="K3532">
        <v>31471430</v>
      </c>
      <c r="L3532">
        <v>15000000</v>
      </c>
      <c r="M3532" s="2">
        <f>VLOOKUP(A3532,Sheet2!$A$1:G7256,2,0)</f>
        <v>39000</v>
      </c>
      <c r="N3532" t="str">
        <f>VLOOKUP(A3532,Sheet2!$A$1:G7256,3,0)</f>
        <v>Color</v>
      </c>
      <c r="O3532" t="str">
        <f>VLOOKUP(A3532,Sheet2!$A$1:G7256,4,0)</f>
        <v>Drama</v>
      </c>
      <c r="P3532" t="str">
        <f>VLOOKUP(A3532,Sheet2!$A$1:G7256,5,0)</f>
        <v>English</v>
      </c>
      <c r="Q3532" t="str">
        <f>VLOOKUP(A3532,Sheet2!$A$1:G7256,6,0)</f>
        <v>USA</v>
      </c>
      <c r="R3532" t="str">
        <f>VLOOKUP(A3532,Sheet2!$A$1:G7256,7,0)</f>
        <v>R</v>
      </c>
      <c r="S3532" t="str">
        <f>IF(Table19[[#This Row],[Language]]="English","English","Other language")</f>
        <v>English</v>
      </c>
      <c r="T3532">
        <f>Table19[[#This Row],[Gross Revenue]]-Table19[[#This Row],[Budget]]</f>
        <v>16471430</v>
      </c>
      <c r="U3532" s="1">
        <f>(Table19[[#This Row],[Gross Revenue]]/Table19[[#This Row],[Budget]])-1</f>
        <v>1.0980953333333332</v>
      </c>
      <c r="V3532" t="str">
        <f t="shared" si="127"/>
        <v>111-130 minutes</v>
      </c>
      <c r="W3532">
        <f>Table19[[#This Row],[Profit]]/Table19[[#This Row],[Budget]]*100</f>
        <v>109.80953333333335</v>
      </c>
      <c r="X3532">
        <v>-434215.5</v>
      </c>
      <c r="Y3532">
        <v>-0.10115100772200772</v>
      </c>
      <c r="Z3532" t="str">
        <f t="shared" si="128"/>
        <v>Medium</v>
      </c>
    </row>
    <row r="3533" spans="1:26" x14ac:dyDescent="0.2">
      <c r="A3533" t="s">
        <v>3367</v>
      </c>
      <c r="B3533" t="s">
        <v>215</v>
      </c>
      <c r="C3533" t="s">
        <v>216</v>
      </c>
      <c r="D3533">
        <v>2000</v>
      </c>
      <c r="E3533">
        <v>4024</v>
      </c>
      <c r="F3533">
        <v>7</v>
      </c>
      <c r="G3533">
        <v>401</v>
      </c>
      <c r="H3533">
        <v>4.0999999999999996</v>
      </c>
      <c r="I3533">
        <v>75</v>
      </c>
      <c r="J3533">
        <v>83</v>
      </c>
      <c r="K3533">
        <v>10431220</v>
      </c>
      <c r="L3533">
        <v>24000000</v>
      </c>
      <c r="M3533" s="2">
        <f>VLOOKUP(A3533,Sheet2!$A$1:G7257,2,0)</f>
        <v>36218</v>
      </c>
      <c r="N3533" t="str">
        <f>VLOOKUP(A3533,Sheet2!$A$1:G7257,3,0)</f>
        <v>Color</v>
      </c>
      <c r="O3533" t="str">
        <f>VLOOKUP(A3533,Sheet2!$A$1:G7257,4,0)</f>
        <v>Action</v>
      </c>
      <c r="P3533" t="str">
        <f>VLOOKUP(A3533,Sheet2!$A$1:G7257,5,0)</f>
        <v>English</v>
      </c>
      <c r="Q3533" t="str">
        <f>VLOOKUP(A3533,Sheet2!$A$1:G7257,6,0)</f>
        <v>USA</v>
      </c>
      <c r="R3533" t="str">
        <f>VLOOKUP(A3533,Sheet2!$A$1:G7257,7,0)</f>
        <v>R</v>
      </c>
      <c r="S3533" t="str">
        <f>IF(Table19[[#This Row],[Language]]="English","English","Other language")</f>
        <v>English</v>
      </c>
      <c r="T3533">
        <f>Table19[[#This Row],[Gross Revenue]]-Table19[[#This Row],[Budget]]</f>
        <v>-13568780</v>
      </c>
      <c r="U3533" s="1">
        <f>(Table19[[#This Row],[Gross Revenue]]/Table19[[#This Row],[Budget]])-1</f>
        <v>-0.56536583333333335</v>
      </c>
      <c r="V3533" t="str">
        <f t="shared" si="127"/>
        <v>&lt;90 minutes</v>
      </c>
      <c r="W3533">
        <f>Table19[[#This Row],[Profit]]/Table19[[#This Row],[Budget]]*100</f>
        <v>-56.536583333333333</v>
      </c>
      <c r="X3533">
        <v>-1289919.5</v>
      </c>
      <c r="Y3533">
        <v>-4.8151417500000002E-2</v>
      </c>
      <c r="Z3533" t="str">
        <f t="shared" si="128"/>
        <v>Medium</v>
      </c>
    </row>
    <row r="3534" spans="1:26" x14ac:dyDescent="0.2">
      <c r="A3534" t="s">
        <v>5700</v>
      </c>
      <c r="B3534" t="s">
        <v>528</v>
      </c>
      <c r="C3534" t="s">
        <v>813</v>
      </c>
      <c r="D3534">
        <v>14000</v>
      </c>
      <c r="E3534">
        <v>17152</v>
      </c>
      <c r="F3534">
        <v>174</v>
      </c>
      <c r="G3534">
        <v>29000</v>
      </c>
      <c r="H3534">
        <v>6.9</v>
      </c>
      <c r="I3534">
        <v>349</v>
      </c>
      <c r="J3534">
        <v>113</v>
      </c>
      <c r="K3534">
        <v>61094903</v>
      </c>
      <c r="L3534">
        <v>30000000</v>
      </c>
      <c r="M3534" s="2">
        <f>VLOOKUP(A3534,Sheet2!$A$1:G7258,2,0)</f>
        <v>40608</v>
      </c>
      <c r="N3534" t="str">
        <f>VLOOKUP(A3534,Sheet2!$A$1:G7258,3,0)</f>
        <v>Color</v>
      </c>
      <c r="O3534" t="str">
        <f>VLOOKUP(A3534,Sheet2!$A$1:G7258,4,0)</f>
        <v>Action</v>
      </c>
      <c r="P3534" t="str">
        <f>VLOOKUP(A3534,Sheet2!$A$1:G7258,5,0)</f>
        <v>English</v>
      </c>
      <c r="Q3534" t="str">
        <f>VLOOKUP(A3534,Sheet2!$A$1:G7258,6,0)</f>
        <v>UK</v>
      </c>
      <c r="R3534" t="str">
        <f>VLOOKUP(A3534,Sheet2!$A$1:G7258,7,0)</f>
        <v>PG-13</v>
      </c>
      <c r="S3534" t="str">
        <f>IF(Table19[[#This Row],[Language]]="English","English","Other language")</f>
        <v>English</v>
      </c>
      <c r="T3534">
        <f>Table19[[#This Row],[Gross Revenue]]-Table19[[#This Row],[Budget]]</f>
        <v>31094903</v>
      </c>
      <c r="U3534" s="1">
        <f>(Table19[[#This Row],[Gross Revenue]]/Table19[[#This Row],[Budget]])-1</f>
        <v>1.0364967666666667</v>
      </c>
      <c r="V3534" t="str">
        <f t="shared" si="127"/>
        <v>111-130 minutes</v>
      </c>
      <c r="W3534">
        <f>Table19[[#This Row],[Profit]]/Table19[[#This Row],[Budget]]*100</f>
        <v>103.64967666666666</v>
      </c>
      <c r="X3534">
        <v>-1289919.5</v>
      </c>
      <c r="Y3534">
        <v>-4.8151417500000002E-2</v>
      </c>
      <c r="Z3534" t="str">
        <f t="shared" si="128"/>
        <v>Medium</v>
      </c>
    </row>
    <row r="3535" spans="1:26" x14ac:dyDescent="0.2">
      <c r="A3535" t="s">
        <v>5783</v>
      </c>
      <c r="B3535" t="s">
        <v>498</v>
      </c>
      <c r="C3535" t="s">
        <v>823</v>
      </c>
      <c r="D3535">
        <v>11000</v>
      </c>
      <c r="E3535">
        <v>22383</v>
      </c>
      <c r="F3535">
        <v>255</v>
      </c>
      <c r="G3535">
        <v>0</v>
      </c>
      <c r="H3535">
        <v>7</v>
      </c>
      <c r="I3535">
        <v>177</v>
      </c>
      <c r="J3535">
        <v>103</v>
      </c>
      <c r="K3535">
        <v>24520892</v>
      </c>
      <c r="L3535">
        <v>45000000</v>
      </c>
      <c r="M3535" s="2">
        <f>VLOOKUP(A3535,Sheet2!$A$1:G7259,2,0)</f>
        <v>38708</v>
      </c>
      <c r="N3535" t="str">
        <f>VLOOKUP(A3535,Sheet2!$A$1:G7259,3,0)</f>
        <v>Color</v>
      </c>
      <c r="O3535" t="str">
        <f>VLOOKUP(A3535,Sheet2!$A$1:G7259,4,0)</f>
        <v>Action</v>
      </c>
      <c r="P3535" t="str">
        <f>VLOOKUP(A3535,Sheet2!$A$1:G7259,5,0)</f>
        <v>English</v>
      </c>
      <c r="Q3535" t="str">
        <f>VLOOKUP(A3535,Sheet2!$A$1:G7259,6,0)</f>
        <v>France</v>
      </c>
      <c r="R3535" t="str">
        <f>VLOOKUP(A3535,Sheet2!$A$1:G7259,7,0)</f>
        <v>R</v>
      </c>
      <c r="S3535" t="str">
        <f>IF(Table19[[#This Row],[Language]]="English","English","Other language")</f>
        <v>English</v>
      </c>
      <c r="T3535">
        <f>Table19[[#This Row],[Gross Revenue]]-Table19[[#This Row],[Budget]]</f>
        <v>-20479108</v>
      </c>
      <c r="U3535" s="1">
        <f>(Table19[[#This Row],[Gross Revenue]]/Table19[[#This Row],[Budget]])-1</f>
        <v>-0.45509128888888883</v>
      </c>
      <c r="V3535" t="str">
        <f t="shared" si="127"/>
        <v>90-110 minutes</v>
      </c>
      <c r="W3535">
        <f>Table19[[#This Row],[Profit]]/Table19[[#This Row],[Budget]]*100</f>
        <v>-45.509128888888888</v>
      </c>
      <c r="X3535">
        <v>-1289919.5</v>
      </c>
      <c r="Y3535">
        <v>-4.8151417500000002E-2</v>
      </c>
      <c r="Z3535" t="str">
        <f t="shared" si="128"/>
        <v>High</v>
      </c>
    </row>
    <row r="3536" spans="1:26" x14ac:dyDescent="0.2">
      <c r="A3536" t="s">
        <v>5520</v>
      </c>
      <c r="B3536" t="s">
        <v>968</v>
      </c>
      <c r="C3536" t="s">
        <v>1246</v>
      </c>
      <c r="D3536">
        <v>18000</v>
      </c>
      <c r="E3536">
        <v>25780</v>
      </c>
      <c r="F3536">
        <v>12000</v>
      </c>
      <c r="G3536">
        <v>18000</v>
      </c>
      <c r="H3536">
        <v>6.8</v>
      </c>
      <c r="I3536">
        <v>316</v>
      </c>
      <c r="J3536">
        <v>98</v>
      </c>
      <c r="K3536">
        <v>81557479</v>
      </c>
      <c r="L3536">
        <v>100000000</v>
      </c>
      <c r="M3536" s="2">
        <f>VLOOKUP(A3536,Sheet2!$A$1:G7260,2,0)</f>
        <v>40211</v>
      </c>
      <c r="N3536" t="str">
        <f>VLOOKUP(A3536,Sheet2!$A$1:G7260,3,0)</f>
        <v>Color</v>
      </c>
      <c r="O3536" t="str">
        <f>VLOOKUP(A3536,Sheet2!$A$1:G7260,4,0)</f>
        <v>Action</v>
      </c>
      <c r="P3536" t="str">
        <f>VLOOKUP(A3536,Sheet2!$A$1:G7260,5,0)</f>
        <v>English</v>
      </c>
      <c r="Q3536" t="str">
        <f>VLOOKUP(A3536,Sheet2!$A$1:G7260,6,0)</f>
        <v>USA</v>
      </c>
      <c r="R3536" t="str">
        <f>VLOOKUP(A3536,Sheet2!$A$1:G7260,7,0)</f>
        <v>PG-13</v>
      </c>
      <c r="S3536" t="str">
        <f>IF(Table19[[#This Row],[Language]]="English","English","Other language")</f>
        <v>English</v>
      </c>
      <c r="T3536">
        <f>Table19[[#This Row],[Gross Revenue]]-Table19[[#This Row],[Budget]]</f>
        <v>-18442521</v>
      </c>
      <c r="U3536" s="1">
        <f>(Table19[[#This Row],[Gross Revenue]]/Table19[[#This Row],[Budget]])-1</f>
        <v>-0.18442521000000001</v>
      </c>
      <c r="V3536" t="str">
        <f t="shared" si="127"/>
        <v>90-110 minutes</v>
      </c>
      <c r="W3536">
        <f>Table19[[#This Row],[Profit]]/Table19[[#This Row],[Budget]]*100</f>
        <v>-18.442520999999999</v>
      </c>
      <c r="X3536">
        <v>-1289919.5</v>
      </c>
      <c r="Y3536">
        <v>-4.8151417500000002E-2</v>
      </c>
      <c r="Z3536" t="str">
        <f t="shared" si="128"/>
        <v>High</v>
      </c>
    </row>
    <row r="3537" spans="1:26" x14ac:dyDescent="0.2">
      <c r="A3537" t="s">
        <v>5311</v>
      </c>
      <c r="B3537" t="s">
        <v>2054</v>
      </c>
      <c r="C3537" t="s">
        <v>1797</v>
      </c>
      <c r="D3537">
        <v>2000</v>
      </c>
      <c r="E3537">
        <v>3612</v>
      </c>
      <c r="F3537">
        <v>40</v>
      </c>
      <c r="G3537">
        <v>0</v>
      </c>
      <c r="H3537">
        <v>6.2</v>
      </c>
      <c r="I3537">
        <v>195</v>
      </c>
      <c r="J3537">
        <v>101</v>
      </c>
      <c r="K3537">
        <v>28687835</v>
      </c>
      <c r="L3537">
        <v>35000000</v>
      </c>
      <c r="M3537" s="2">
        <f>VLOOKUP(A3537,Sheet2!$A$1:G7261,2,0)</f>
        <v>39565</v>
      </c>
      <c r="N3537" t="str">
        <f>VLOOKUP(A3537,Sheet2!$A$1:G7261,3,0)</f>
        <v>Color</v>
      </c>
      <c r="O3537" t="str">
        <f>VLOOKUP(A3537,Sheet2!$A$1:G7261,4,0)</f>
        <v>Crime</v>
      </c>
      <c r="P3537" t="str">
        <f>VLOOKUP(A3537,Sheet2!$A$1:G7261,5,0)</f>
        <v>English</v>
      </c>
      <c r="Q3537" t="str">
        <f>VLOOKUP(A3537,Sheet2!$A$1:G7261,6,0)</f>
        <v>USA</v>
      </c>
      <c r="R3537" t="str">
        <f>VLOOKUP(A3537,Sheet2!$A$1:G7261,7,0)</f>
        <v>R</v>
      </c>
      <c r="S3537" t="str">
        <f>IF(Table19[[#This Row],[Language]]="English","English","Other language")</f>
        <v>English</v>
      </c>
      <c r="T3537">
        <f>Table19[[#This Row],[Gross Revenue]]-Table19[[#This Row],[Budget]]</f>
        <v>-6312165</v>
      </c>
      <c r="U3537" s="1">
        <f>(Table19[[#This Row],[Gross Revenue]]/Table19[[#This Row],[Budget]])-1</f>
        <v>-0.18034757142857138</v>
      </c>
      <c r="V3537" t="str">
        <f t="shared" si="127"/>
        <v>90-110 minutes</v>
      </c>
      <c r="W3537">
        <f>Table19[[#This Row],[Profit]]/Table19[[#This Row],[Budget]]*100</f>
        <v>-18.034757142857146</v>
      </c>
      <c r="X3537">
        <v>-74533.5</v>
      </c>
      <c r="Y3537">
        <v>-7.4856785714285719E-3</v>
      </c>
      <c r="Z3537" t="str">
        <f t="shared" si="128"/>
        <v>Medium</v>
      </c>
    </row>
    <row r="3538" spans="1:26" x14ac:dyDescent="0.2">
      <c r="A3538" t="s">
        <v>6952</v>
      </c>
      <c r="B3538" t="s">
        <v>2748</v>
      </c>
      <c r="C3538" t="s">
        <v>3177</v>
      </c>
      <c r="D3538">
        <v>1000</v>
      </c>
      <c r="E3538">
        <v>2635</v>
      </c>
      <c r="F3538">
        <v>0</v>
      </c>
      <c r="G3538">
        <v>27000</v>
      </c>
      <c r="H3538">
        <v>8.3000000000000007</v>
      </c>
      <c r="I3538">
        <v>408</v>
      </c>
      <c r="J3538">
        <v>96</v>
      </c>
      <c r="K3538">
        <v>292979556</v>
      </c>
      <c r="L3538">
        <v>175000000</v>
      </c>
      <c r="M3538" s="2">
        <f>VLOOKUP(A3538,Sheet2!$A$1:G7262,2,0)</f>
        <v>40109</v>
      </c>
      <c r="N3538" t="str">
        <f>VLOOKUP(A3538,Sheet2!$A$1:G7262,3,0)</f>
        <v>Color</v>
      </c>
      <c r="O3538" t="str">
        <f>VLOOKUP(A3538,Sheet2!$A$1:G7262,4,0)</f>
        <v>Adventure</v>
      </c>
      <c r="P3538" t="str">
        <f>VLOOKUP(A3538,Sheet2!$A$1:G7262,5,0)</f>
        <v>English</v>
      </c>
      <c r="Q3538" t="str">
        <f>VLOOKUP(A3538,Sheet2!$A$1:G7262,6,0)</f>
        <v>USA</v>
      </c>
      <c r="R3538" t="str">
        <f>VLOOKUP(A3538,Sheet2!$A$1:G7262,7,0)</f>
        <v>PG</v>
      </c>
      <c r="S3538" t="str">
        <f>IF(Table19[[#This Row],[Language]]="English","English","Other language")</f>
        <v>English</v>
      </c>
      <c r="T3538">
        <f>Table19[[#This Row],[Gross Revenue]]-Table19[[#This Row],[Budget]]</f>
        <v>117979556</v>
      </c>
      <c r="U3538" s="1">
        <f>(Table19[[#This Row],[Gross Revenue]]/Table19[[#This Row],[Budget]])-1</f>
        <v>0.6741688914285715</v>
      </c>
      <c r="V3538" t="str">
        <f t="shared" si="127"/>
        <v>90-110 minutes</v>
      </c>
      <c r="W3538">
        <f>Table19[[#This Row],[Profit]]/Table19[[#This Row],[Budget]]*100</f>
        <v>67.416889142857144</v>
      </c>
      <c r="X3538">
        <v>3892693.5</v>
      </c>
      <c r="Y3538">
        <v>0.11726928571428571</v>
      </c>
      <c r="Z3538" t="str">
        <f t="shared" si="128"/>
        <v>High</v>
      </c>
    </row>
    <row r="3539" spans="1:26" x14ac:dyDescent="0.2">
      <c r="A3539" t="s">
        <v>4477</v>
      </c>
      <c r="B3539" t="s">
        <v>1184</v>
      </c>
      <c r="C3539" t="s">
        <v>1478</v>
      </c>
      <c r="D3539">
        <v>1000</v>
      </c>
      <c r="E3539">
        <v>3653</v>
      </c>
      <c r="F3539">
        <v>50</v>
      </c>
      <c r="G3539">
        <v>829</v>
      </c>
      <c r="H3539">
        <v>6.1</v>
      </c>
      <c r="I3539">
        <v>34</v>
      </c>
      <c r="J3539">
        <v>124</v>
      </c>
      <c r="K3539">
        <v>51045801</v>
      </c>
      <c r="L3539">
        <v>60000000</v>
      </c>
      <c r="M3539" s="2">
        <f>VLOOKUP(A3539,Sheet2!$A$1:G7263,2,0)</f>
        <v>35235</v>
      </c>
      <c r="N3539" t="str">
        <f>VLOOKUP(A3539,Sheet2!$A$1:G7263,3,0)</f>
        <v>Color</v>
      </c>
      <c r="O3539" t="str">
        <f>VLOOKUP(A3539,Sheet2!$A$1:G7263,4,0)</f>
        <v>Drama</v>
      </c>
      <c r="P3539" t="str">
        <f>VLOOKUP(A3539,Sheet2!$A$1:G7263,5,0)</f>
        <v>English</v>
      </c>
      <c r="Q3539" t="str">
        <f>VLOOKUP(A3539,Sheet2!$A$1:G7263,6,0)</f>
        <v>USA</v>
      </c>
      <c r="R3539" t="str">
        <f>VLOOKUP(A3539,Sheet2!$A$1:G7263,7,0)</f>
        <v>PG-13</v>
      </c>
      <c r="S3539" t="str">
        <f>IF(Table19[[#This Row],[Language]]="English","English","Other language")</f>
        <v>English</v>
      </c>
      <c r="T3539">
        <f>Table19[[#This Row],[Gross Revenue]]-Table19[[#This Row],[Budget]]</f>
        <v>-8954199</v>
      </c>
      <c r="U3539" s="1">
        <f>(Table19[[#This Row],[Gross Revenue]]/Table19[[#This Row],[Budget]])-1</f>
        <v>-0.14923664999999997</v>
      </c>
      <c r="V3539" t="str">
        <f t="shared" si="127"/>
        <v>111-130 minutes</v>
      </c>
      <c r="W3539">
        <f>Table19[[#This Row],[Profit]]/Table19[[#This Row],[Budget]]*100</f>
        <v>-14.923665</v>
      </c>
      <c r="X3539">
        <v>-434215.5</v>
      </c>
      <c r="Y3539">
        <v>-0.10115100772200772</v>
      </c>
      <c r="Z3539" t="str">
        <f t="shared" si="128"/>
        <v>High</v>
      </c>
    </row>
    <row r="3540" spans="1:26" x14ac:dyDescent="0.2">
      <c r="A3540" t="s">
        <v>6381</v>
      </c>
      <c r="B3540" t="s">
        <v>661</v>
      </c>
      <c r="C3540" t="s">
        <v>1850</v>
      </c>
      <c r="D3540">
        <v>24000</v>
      </c>
      <c r="E3540">
        <v>35209</v>
      </c>
      <c r="F3540">
        <v>655</v>
      </c>
      <c r="G3540">
        <v>19000</v>
      </c>
      <c r="H3540">
        <v>7.4</v>
      </c>
      <c r="I3540">
        <v>391</v>
      </c>
      <c r="J3540">
        <v>108</v>
      </c>
      <c r="K3540">
        <v>83813460</v>
      </c>
      <c r="L3540">
        <v>25000000</v>
      </c>
      <c r="M3540" s="2">
        <f>VLOOKUP(A3540,Sheet2!$A$1:G7264,2,0)</f>
        <v>39931</v>
      </c>
      <c r="N3540" t="str">
        <f>VLOOKUP(A3540,Sheet2!$A$1:G7264,3,0)</f>
        <v>Color</v>
      </c>
      <c r="O3540" t="str">
        <f>VLOOKUP(A3540,Sheet2!$A$1:G7264,4,0)</f>
        <v>Drama</v>
      </c>
      <c r="P3540" t="str">
        <f>VLOOKUP(A3540,Sheet2!$A$1:G7264,5,0)</f>
        <v>English</v>
      </c>
      <c r="Q3540" t="str">
        <f>VLOOKUP(A3540,Sheet2!$A$1:G7264,6,0)</f>
        <v>USA</v>
      </c>
      <c r="R3540" t="str">
        <f>VLOOKUP(A3540,Sheet2!$A$1:G7264,7,0)</f>
        <v>R</v>
      </c>
      <c r="S3540" t="str">
        <f>IF(Table19[[#This Row],[Language]]="English","English","Other language")</f>
        <v>English</v>
      </c>
      <c r="T3540">
        <f>Table19[[#This Row],[Gross Revenue]]-Table19[[#This Row],[Budget]]</f>
        <v>58813460</v>
      </c>
      <c r="U3540" s="1">
        <f>(Table19[[#This Row],[Gross Revenue]]/Table19[[#This Row],[Budget]])-1</f>
        <v>2.3525383999999998</v>
      </c>
      <c r="V3540" t="str">
        <f t="shared" si="127"/>
        <v>90-110 minutes</v>
      </c>
      <c r="W3540">
        <f>Table19[[#This Row],[Profit]]/Table19[[#This Row],[Budget]]*100</f>
        <v>235.25383999999997</v>
      </c>
      <c r="X3540">
        <v>-434215.5</v>
      </c>
      <c r="Y3540">
        <v>-0.10115100772200772</v>
      </c>
      <c r="Z3540" t="str">
        <f t="shared" si="128"/>
        <v>Medium</v>
      </c>
    </row>
    <row r="3541" spans="1:26" x14ac:dyDescent="0.2">
      <c r="A3541" t="s">
        <v>3911</v>
      </c>
      <c r="B3541" t="s">
        <v>437</v>
      </c>
      <c r="C3541" t="s">
        <v>436</v>
      </c>
      <c r="D3541">
        <v>975</v>
      </c>
      <c r="E3541">
        <v>3500</v>
      </c>
      <c r="F3541">
        <v>9</v>
      </c>
      <c r="G3541">
        <v>0</v>
      </c>
      <c r="H3541">
        <v>5.5</v>
      </c>
      <c r="I3541">
        <v>101</v>
      </c>
      <c r="J3541">
        <v>99</v>
      </c>
      <c r="K3541">
        <v>38048637</v>
      </c>
      <c r="L3541">
        <v>14000000</v>
      </c>
      <c r="M3541" s="2">
        <f>VLOOKUP(A3541,Sheet2!$A$1:G7265,2,0)</f>
        <v>35815</v>
      </c>
      <c r="N3541" t="str">
        <f>VLOOKUP(A3541,Sheet2!$A$1:G7265,3,0)</f>
        <v>Color</v>
      </c>
      <c r="O3541" t="str">
        <f>VLOOKUP(A3541,Sheet2!$A$1:G7265,4,0)</f>
        <v>Horror</v>
      </c>
      <c r="P3541" t="str">
        <f>VLOOKUP(A3541,Sheet2!$A$1:G7265,5,0)</f>
        <v>English</v>
      </c>
      <c r="Q3541" t="str">
        <f>VLOOKUP(A3541,Sheet2!$A$1:G7265,6,0)</f>
        <v>USA</v>
      </c>
      <c r="R3541" t="str">
        <f>VLOOKUP(A3541,Sheet2!$A$1:G7265,7,0)</f>
        <v>R</v>
      </c>
      <c r="S3541" t="str">
        <f>IF(Table19[[#This Row],[Language]]="English","English","Other language")</f>
        <v>English</v>
      </c>
      <c r="T3541">
        <f>Table19[[#This Row],[Gross Revenue]]-Table19[[#This Row],[Budget]]</f>
        <v>24048637</v>
      </c>
      <c r="U3541" s="1">
        <f>(Table19[[#This Row],[Gross Revenue]]/Table19[[#This Row],[Budget]])-1</f>
        <v>1.7177597857142857</v>
      </c>
      <c r="V3541" t="str">
        <f t="shared" si="127"/>
        <v>90-110 minutes</v>
      </c>
      <c r="W3541">
        <f>Table19[[#This Row],[Profit]]/Table19[[#This Row],[Budget]]*100</f>
        <v>171.77597857142857</v>
      </c>
      <c r="X3541">
        <v>16235088</v>
      </c>
      <c r="Y3541">
        <v>1.1909079499999999</v>
      </c>
      <c r="Z3541" t="str">
        <f t="shared" si="128"/>
        <v>Medium</v>
      </c>
    </row>
    <row r="3542" spans="1:26" x14ac:dyDescent="0.2">
      <c r="A3542" t="s">
        <v>3369</v>
      </c>
      <c r="B3542" t="s">
        <v>219</v>
      </c>
      <c r="C3542" t="s">
        <v>220</v>
      </c>
      <c r="D3542">
        <v>912</v>
      </c>
      <c r="E3542">
        <v>2682</v>
      </c>
      <c r="F3542">
        <v>83</v>
      </c>
      <c r="G3542">
        <v>243</v>
      </c>
      <c r="H3542">
        <v>4.0999999999999996</v>
      </c>
      <c r="I3542">
        <v>108</v>
      </c>
      <c r="J3542">
        <v>97</v>
      </c>
      <c r="K3542">
        <v>21468807</v>
      </c>
      <c r="L3542">
        <v>14000000</v>
      </c>
      <c r="M3542" s="2">
        <f>VLOOKUP(A3542,Sheet2!$A$1:G7266,2,0)</f>
        <v>36527</v>
      </c>
      <c r="N3542" t="str">
        <f>VLOOKUP(A3542,Sheet2!$A$1:G7266,3,0)</f>
        <v>Color</v>
      </c>
      <c r="O3542" t="str">
        <f>VLOOKUP(A3542,Sheet2!$A$1:G7266,4,0)</f>
        <v>Horror</v>
      </c>
      <c r="P3542" t="str">
        <f>VLOOKUP(A3542,Sheet2!$A$1:G7266,5,0)</f>
        <v>English</v>
      </c>
      <c r="Q3542" t="str">
        <f>VLOOKUP(A3542,Sheet2!$A$1:G7266,6,0)</f>
        <v>USA</v>
      </c>
      <c r="R3542" t="str">
        <f>VLOOKUP(A3542,Sheet2!$A$1:G7266,7,0)</f>
        <v>R</v>
      </c>
      <c r="S3542" t="str">
        <f>IF(Table19[[#This Row],[Language]]="English","English","Other language")</f>
        <v>English</v>
      </c>
      <c r="T3542">
        <f>Table19[[#This Row],[Gross Revenue]]-Table19[[#This Row],[Budget]]</f>
        <v>7468807</v>
      </c>
      <c r="U3542" s="1">
        <f>(Table19[[#This Row],[Gross Revenue]]/Table19[[#This Row],[Budget]])-1</f>
        <v>0.53348621428571419</v>
      </c>
      <c r="V3542" t="str">
        <f t="shared" si="127"/>
        <v>90-110 minutes</v>
      </c>
      <c r="W3542">
        <f>Table19[[#This Row],[Profit]]/Table19[[#This Row],[Budget]]*100</f>
        <v>53.348621428571427</v>
      </c>
      <c r="X3542">
        <v>16235088</v>
      </c>
      <c r="Y3542">
        <v>1.1909079499999999</v>
      </c>
      <c r="Z3542" t="str">
        <f t="shared" si="128"/>
        <v>Medium</v>
      </c>
    </row>
    <row r="3543" spans="1:26" x14ac:dyDescent="0.2">
      <c r="A3543" t="s">
        <v>5863</v>
      </c>
      <c r="B3543" t="s">
        <v>2577</v>
      </c>
      <c r="C3543" t="s">
        <v>2578</v>
      </c>
      <c r="D3543">
        <v>254</v>
      </c>
      <c r="E3543">
        <v>964</v>
      </c>
      <c r="F3543">
        <v>0</v>
      </c>
      <c r="G3543">
        <v>72</v>
      </c>
      <c r="H3543">
        <v>7</v>
      </c>
      <c r="I3543">
        <v>38</v>
      </c>
      <c r="J3543">
        <v>106</v>
      </c>
      <c r="K3543">
        <v>1027119</v>
      </c>
      <c r="L3543">
        <v>225000</v>
      </c>
      <c r="M3543" s="2">
        <f>VLOOKUP(A3543,Sheet2!$A$1:G7267,2,0)</f>
        <v>36781</v>
      </c>
      <c r="N3543" t="str">
        <f>VLOOKUP(A3543,Sheet2!$A$1:G7267,3,0)</f>
        <v>Color</v>
      </c>
      <c r="O3543" t="str">
        <f>VLOOKUP(A3543,Sheet2!$A$1:G7267,4,0)</f>
        <v>Drama</v>
      </c>
      <c r="P3543" t="str">
        <f>VLOOKUP(A3543,Sheet2!$A$1:G7267,5,0)</f>
        <v>English</v>
      </c>
      <c r="Q3543" t="str">
        <f>VLOOKUP(A3543,Sheet2!$A$1:G7267,6,0)</f>
        <v>USA</v>
      </c>
      <c r="R3543" t="str">
        <f>VLOOKUP(A3543,Sheet2!$A$1:G7267,7,0)</f>
        <v>R</v>
      </c>
      <c r="S3543" t="str">
        <f>IF(Table19[[#This Row],[Language]]="English","English","Other language")</f>
        <v>English</v>
      </c>
      <c r="T3543">
        <f>Table19[[#This Row],[Gross Revenue]]-Table19[[#This Row],[Budget]]</f>
        <v>802119</v>
      </c>
      <c r="U3543" s="1">
        <f>(Table19[[#This Row],[Gross Revenue]]/Table19[[#This Row],[Budget]])-1</f>
        <v>3.5649733333333335</v>
      </c>
      <c r="V3543" t="str">
        <f t="shared" si="127"/>
        <v>90-110 minutes</v>
      </c>
      <c r="W3543">
        <f>Table19[[#This Row],[Profit]]/Table19[[#This Row],[Budget]]*100</f>
        <v>356.49733333333336</v>
      </c>
      <c r="X3543">
        <v>-434215.5</v>
      </c>
      <c r="Y3543">
        <v>-0.10115100772200772</v>
      </c>
      <c r="Z3543" t="str">
        <f t="shared" si="128"/>
        <v>Low</v>
      </c>
    </row>
    <row r="3544" spans="1:26" x14ac:dyDescent="0.2">
      <c r="A3544" t="s">
        <v>6931</v>
      </c>
      <c r="B3544" t="s">
        <v>1041</v>
      </c>
      <c r="C3544" t="s">
        <v>1933</v>
      </c>
      <c r="D3544">
        <v>20000</v>
      </c>
      <c r="E3544">
        <v>22417</v>
      </c>
      <c r="F3544">
        <v>160</v>
      </c>
      <c r="G3544">
        <v>48000</v>
      </c>
      <c r="H3544">
        <v>8.1999999999999993</v>
      </c>
      <c r="I3544">
        <v>525</v>
      </c>
      <c r="J3544">
        <v>132</v>
      </c>
      <c r="K3544">
        <v>70496802</v>
      </c>
      <c r="L3544">
        <v>54000000</v>
      </c>
      <c r="M3544" s="2">
        <f>VLOOKUP(A3544,Sheet2!$A$1:G7268,2,0)</f>
        <v>38678</v>
      </c>
      <c r="N3544" t="str">
        <f>VLOOKUP(A3544,Sheet2!$A$1:G7268,3,0)</f>
        <v>Color</v>
      </c>
      <c r="O3544" t="str">
        <f>VLOOKUP(A3544,Sheet2!$A$1:G7268,4,0)</f>
        <v>Action</v>
      </c>
      <c r="P3544" t="str">
        <f>VLOOKUP(A3544,Sheet2!$A$1:G7268,5,0)</f>
        <v>English</v>
      </c>
      <c r="Q3544" t="str">
        <f>VLOOKUP(A3544,Sheet2!$A$1:G7268,6,0)</f>
        <v>USA</v>
      </c>
      <c r="R3544" t="str">
        <f>VLOOKUP(A3544,Sheet2!$A$1:G7268,7,0)</f>
        <v>R</v>
      </c>
      <c r="S3544" t="str">
        <f>IF(Table19[[#This Row],[Language]]="English","English","Other language")</f>
        <v>English</v>
      </c>
      <c r="T3544">
        <f>Table19[[#This Row],[Gross Revenue]]-Table19[[#This Row],[Budget]]</f>
        <v>16496802</v>
      </c>
      <c r="U3544" s="1">
        <f>(Table19[[#This Row],[Gross Revenue]]/Table19[[#This Row],[Budget]])-1</f>
        <v>0.30549633333333337</v>
      </c>
      <c r="V3544" t="str">
        <f t="shared" si="127"/>
        <v>131-150 minutes</v>
      </c>
      <c r="W3544">
        <f>Table19[[#This Row],[Profit]]/Table19[[#This Row],[Budget]]*100</f>
        <v>30.549633333333333</v>
      </c>
      <c r="X3544">
        <v>-1289919.5</v>
      </c>
      <c r="Y3544">
        <v>-4.8151417500000002E-2</v>
      </c>
      <c r="Z3544" t="str">
        <f t="shared" si="128"/>
        <v>High</v>
      </c>
    </row>
    <row r="3545" spans="1:26" x14ac:dyDescent="0.2">
      <c r="A3545" t="s">
        <v>4514</v>
      </c>
      <c r="B3545" t="s">
        <v>850</v>
      </c>
      <c r="C3545" t="s">
        <v>1606</v>
      </c>
      <c r="D3545">
        <v>26000</v>
      </c>
      <c r="E3545">
        <v>40312</v>
      </c>
      <c r="F3545">
        <v>0</v>
      </c>
      <c r="G3545">
        <v>28000</v>
      </c>
      <c r="H3545">
        <v>6.1</v>
      </c>
      <c r="I3545">
        <v>204</v>
      </c>
      <c r="J3545">
        <v>99</v>
      </c>
      <c r="K3545">
        <v>58879132</v>
      </c>
      <c r="L3545">
        <v>31000000</v>
      </c>
      <c r="M3545" s="2">
        <f>VLOOKUP(A3545,Sheet2!$A$1:G7269,2,0)</f>
        <v>42219</v>
      </c>
      <c r="N3545" t="str">
        <f>VLOOKUP(A3545,Sheet2!$A$1:G7269,3,0)</f>
        <v>Color</v>
      </c>
      <c r="O3545" t="str">
        <f>VLOOKUP(A3545,Sheet2!$A$1:G7269,4,0)</f>
        <v>Adventure</v>
      </c>
      <c r="P3545" t="str">
        <f>VLOOKUP(A3545,Sheet2!$A$1:G7269,5,0)</f>
        <v>English</v>
      </c>
      <c r="Q3545" t="str">
        <f>VLOOKUP(A3545,Sheet2!$A$1:G7269,6,0)</f>
        <v>USA</v>
      </c>
      <c r="R3545" t="str">
        <f>VLOOKUP(A3545,Sheet2!$A$1:G7269,7,0)</f>
        <v>R</v>
      </c>
      <c r="S3545" t="str">
        <f>IF(Table19[[#This Row],[Language]]="English","English","Other language")</f>
        <v>English</v>
      </c>
      <c r="T3545">
        <f>Table19[[#This Row],[Gross Revenue]]-Table19[[#This Row],[Budget]]</f>
        <v>27879132</v>
      </c>
      <c r="U3545" s="1">
        <f>(Table19[[#This Row],[Gross Revenue]]/Table19[[#This Row],[Budget]])-1</f>
        <v>0.89932683870967733</v>
      </c>
      <c r="V3545" t="str">
        <f t="shared" si="127"/>
        <v>90-110 minutes</v>
      </c>
      <c r="W3545">
        <f>Table19[[#This Row],[Profit]]/Table19[[#This Row],[Budget]]*100</f>
        <v>89.93268387096775</v>
      </c>
      <c r="X3545">
        <v>3892693.5</v>
      </c>
      <c r="Y3545">
        <v>0.11726928571428571</v>
      </c>
      <c r="Z3545" t="str">
        <f t="shared" si="128"/>
        <v>Medium</v>
      </c>
    </row>
    <row r="3546" spans="1:26" x14ac:dyDescent="0.2">
      <c r="A3546" t="s">
        <v>3497</v>
      </c>
      <c r="B3546" t="s">
        <v>366</v>
      </c>
      <c r="C3546" t="s">
        <v>436</v>
      </c>
      <c r="D3546">
        <v>690</v>
      </c>
      <c r="E3546">
        <v>2402</v>
      </c>
      <c r="F3546">
        <v>9</v>
      </c>
      <c r="G3546">
        <v>0</v>
      </c>
      <c r="H3546">
        <v>4.7</v>
      </c>
      <c r="I3546">
        <v>120</v>
      </c>
      <c r="J3546">
        <v>96</v>
      </c>
      <c r="K3546">
        <v>20384136</v>
      </c>
      <c r="L3546">
        <v>10000000</v>
      </c>
      <c r="M3546" s="2">
        <f>VLOOKUP(A3546,Sheet2!$A$1:G7270,2,0)</f>
        <v>36895</v>
      </c>
      <c r="N3546" t="str">
        <f>VLOOKUP(A3546,Sheet2!$A$1:G7270,3,0)</f>
        <v>Color</v>
      </c>
      <c r="O3546" t="str">
        <f>VLOOKUP(A3546,Sheet2!$A$1:G7270,4,0)</f>
        <v>Horror</v>
      </c>
      <c r="P3546" t="str">
        <f>VLOOKUP(A3546,Sheet2!$A$1:G7270,5,0)</f>
        <v>English</v>
      </c>
      <c r="Q3546" t="str">
        <f>VLOOKUP(A3546,Sheet2!$A$1:G7270,6,0)</f>
        <v>USA</v>
      </c>
      <c r="R3546" t="str">
        <f>VLOOKUP(A3546,Sheet2!$A$1:G7270,7,0)</f>
        <v>R</v>
      </c>
      <c r="S3546" t="str">
        <f>IF(Table19[[#This Row],[Language]]="English","English","Other language")</f>
        <v>English</v>
      </c>
      <c r="T3546">
        <f>Table19[[#This Row],[Gross Revenue]]-Table19[[#This Row],[Budget]]</f>
        <v>10384136</v>
      </c>
      <c r="U3546" s="1">
        <f>(Table19[[#This Row],[Gross Revenue]]/Table19[[#This Row],[Budget]])-1</f>
        <v>1.0384136000000002</v>
      </c>
      <c r="V3546" t="str">
        <f t="shared" si="127"/>
        <v>90-110 minutes</v>
      </c>
      <c r="W3546">
        <f>Table19[[#This Row],[Profit]]/Table19[[#This Row],[Budget]]*100</f>
        <v>103.84135999999999</v>
      </c>
      <c r="X3546">
        <v>16235088</v>
      </c>
      <c r="Y3546">
        <v>1.1909079499999999</v>
      </c>
      <c r="Z3546" t="str">
        <f t="shared" si="128"/>
        <v>Low</v>
      </c>
    </row>
    <row r="3547" spans="1:26" x14ac:dyDescent="0.2">
      <c r="A3547" t="s">
        <v>4072</v>
      </c>
      <c r="B3547" t="s">
        <v>479</v>
      </c>
      <c r="C3547" t="s">
        <v>995</v>
      </c>
      <c r="D3547">
        <v>14000</v>
      </c>
      <c r="E3547">
        <v>45696</v>
      </c>
      <c r="F3547">
        <v>0</v>
      </c>
      <c r="G3547">
        <v>9000</v>
      </c>
      <c r="H3547">
        <v>5.7</v>
      </c>
      <c r="I3547">
        <v>186</v>
      </c>
      <c r="J3547">
        <v>125</v>
      </c>
      <c r="K3547">
        <v>110476776</v>
      </c>
      <c r="L3547">
        <v>52000000</v>
      </c>
      <c r="M3547" s="2">
        <f>VLOOKUP(A3547,Sheet2!$A$1:G7271,2,0)</f>
        <v>40290</v>
      </c>
      <c r="N3547" t="str">
        <f>VLOOKUP(A3547,Sheet2!$A$1:G7271,3,0)</f>
        <v>Color</v>
      </c>
      <c r="O3547" t="str">
        <f>VLOOKUP(A3547,Sheet2!$A$1:G7271,4,0)</f>
        <v>Comedy</v>
      </c>
      <c r="P3547" t="str">
        <f>VLOOKUP(A3547,Sheet2!$A$1:G7271,5,0)</f>
        <v>English</v>
      </c>
      <c r="Q3547" t="str">
        <f>VLOOKUP(A3547,Sheet2!$A$1:G7271,6,0)</f>
        <v>USA</v>
      </c>
      <c r="R3547" t="str">
        <f>VLOOKUP(A3547,Sheet2!$A$1:G7271,7,0)</f>
        <v>PG-13</v>
      </c>
      <c r="S3547" t="str">
        <f>IF(Table19[[#This Row],[Language]]="English","English","Other language")</f>
        <v>English</v>
      </c>
      <c r="T3547">
        <f>Table19[[#This Row],[Gross Revenue]]-Table19[[#This Row],[Budget]]</f>
        <v>58476776</v>
      </c>
      <c r="U3547" s="1">
        <f>(Table19[[#This Row],[Gross Revenue]]/Table19[[#This Row],[Budget]])-1</f>
        <v>1.1245533846153846</v>
      </c>
      <c r="V3547" t="str">
        <f t="shared" si="127"/>
        <v>111-130 minutes</v>
      </c>
      <c r="W3547">
        <f>Table19[[#This Row],[Profit]]/Table19[[#This Row],[Budget]]*100</f>
        <v>112.45533846153846</v>
      </c>
      <c r="X3547">
        <v>1637763</v>
      </c>
      <c r="Y3547">
        <v>0.19178668286445014</v>
      </c>
      <c r="Z3547" t="str">
        <f t="shared" si="128"/>
        <v>High</v>
      </c>
    </row>
    <row r="3548" spans="1:26" x14ac:dyDescent="0.2">
      <c r="A3548" t="s">
        <v>3949</v>
      </c>
      <c r="B3548" t="s">
        <v>133</v>
      </c>
      <c r="C3548" t="s">
        <v>1049</v>
      </c>
      <c r="D3548">
        <v>1000</v>
      </c>
      <c r="E3548">
        <v>1908</v>
      </c>
      <c r="F3548">
        <v>2</v>
      </c>
      <c r="G3548">
        <v>538</v>
      </c>
      <c r="H3548">
        <v>5.6</v>
      </c>
      <c r="I3548">
        <v>93</v>
      </c>
      <c r="J3548">
        <v>76</v>
      </c>
      <c r="K3548">
        <v>19447478</v>
      </c>
      <c r="L3548">
        <v>35000000</v>
      </c>
      <c r="M3548" s="2">
        <f>VLOOKUP(A3548,Sheet2!$A$1:G7272,2,0)</f>
        <v>38527</v>
      </c>
      <c r="N3548" t="str">
        <f>VLOOKUP(A3548,Sheet2!$A$1:G7272,3,0)</f>
        <v>Color</v>
      </c>
      <c r="O3548" t="str">
        <f>VLOOKUP(A3548,Sheet2!$A$1:G7272,4,0)</f>
        <v>Adventure</v>
      </c>
      <c r="P3548" t="str">
        <f>VLOOKUP(A3548,Sheet2!$A$1:G7272,5,0)</f>
        <v>English</v>
      </c>
      <c r="Q3548" t="str">
        <f>VLOOKUP(A3548,Sheet2!$A$1:G7272,6,0)</f>
        <v>UK</v>
      </c>
      <c r="R3548" t="str">
        <f>VLOOKUP(A3548,Sheet2!$A$1:G7272,7,0)</f>
        <v>G</v>
      </c>
      <c r="S3548" t="str">
        <f>IF(Table19[[#This Row],[Language]]="English","English","Other language")</f>
        <v>English</v>
      </c>
      <c r="T3548">
        <f>Table19[[#This Row],[Gross Revenue]]-Table19[[#This Row],[Budget]]</f>
        <v>-15552522</v>
      </c>
      <c r="U3548" s="1">
        <f>(Table19[[#This Row],[Gross Revenue]]/Table19[[#This Row],[Budget]])-1</f>
        <v>-0.44435777142857147</v>
      </c>
      <c r="V3548" t="str">
        <f t="shared" si="127"/>
        <v>&lt;90 minutes</v>
      </c>
      <c r="W3548">
        <f>Table19[[#This Row],[Profit]]/Table19[[#This Row],[Budget]]*100</f>
        <v>-44.435777142857141</v>
      </c>
      <c r="X3548">
        <v>3892693.5</v>
      </c>
      <c r="Y3548">
        <v>0.11726928571428571</v>
      </c>
      <c r="Z3548" t="str">
        <f t="shared" si="128"/>
        <v>Medium</v>
      </c>
    </row>
    <row r="3549" spans="1:26" x14ac:dyDescent="0.2">
      <c r="A3549" t="s">
        <v>5954</v>
      </c>
      <c r="B3549" t="s">
        <v>1137</v>
      </c>
      <c r="C3549" t="s">
        <v>1586</v>
      </c>
      <c r="D3549">
        <v>10000</v>
      </c>
      <c r="E3549">
        <v>14165</v>
      </c>
      <c r="F3549">
        <v>0</v>
      </c>
      <c r="G3549">
        <v>0</v>
      </c>
      <c r="H3549">
        <v>7.1</v>
      </c>
      <c r="I3549">
        <v>269</v>
      </c>
      <c r="J3549">
        <v>121</v>
      </c>
      <c r="K3549">
        <v>83077470</v>
      </c>
      <c r="L3549">
        <v>75000000</v>
      </c>
      <c r="M3549" s="2">
        <f>VLOOKUP(A3549,Sheet2!$A$1:G7273,2,0)</f>
        <v>39554</v>
      </c>
      <c r="N3549" t="str">
        <f>VLOOKUP(A3549,Sheet2!$A$1:G7273,3,0)</f>
        <v>Color</v>
      </c>
      <c r="O3549" t="str">
        <f>VLOOKUP(A3549,Sheet2!$A$1:G7273,4,0)</f>
        <v>Drama</v>
      </c>
      <c r="P3549" t="str">
        <f>VLOOKUP(A3549,Sheet2!$A$1:G7273,5,0)</f>
        <v>English</v>
      </c>
      <c r="Q3549" t="str">
        <f>VLOOKUP(A3549,Sheet2!$A$1:G7273,6,0)</f>
        <v>USA</v>
      </c>
      <c r="R3549" t="str">
        <f>VLOOKUP(A3549,Sheet2!$A$1:G7273,7,0)</f>
        <v>PG-13</v>
      </c>
      <c r="S3549" t="str">
        <f>IF(Table19[[#This Row],[Language]]="English","English","Other language")</f>
        <v>English</v>
      </c>
      <c r="T3549">
        <f>Table19[[#This Row],[Gross Revenue]]-Table19[[#This Row],[Budget]]</f>
        <v>8077470</v>
      </c>
      <c r="U3549" s="1">
        <f>(Table19[[#This Row],[Gross Revenue]]/Table19[[#This Row],[Budget]])-1</f>
        <v>0.1076995999999999</v>
      </c>
      <c r="V3549" t="str">
        <f t="shared" si="127"/>
        <v>111-130 minutes</v>
      </c>
      <c r="W3549">
        <f>Table19[[#This Row],[Profit]]/Table19[[#This Row],[Budget]]*100</f>
        <v>10.769960000000001</v>
      </c>
      <c r="X3549">
        <v>-434215.5</v>
      </c>
      <c r="Y3549">
        <v>-0.10115100772200772</v>
      </c>
      <c r="Z3549" t="str">
        <f t="shared" si="128"/>
        <v>High</v>
      </c>
    </row>
    <row r="3550" spans="1:26" x14ac:dyDescent="0.2">
      <c r="A3550" t="s">
        <v>5143</v>
      </c>
      <c r="B3550" t="s">
        <v>1753</v>
      </c>
      <c r="C3550" t="s">
        <v>2111</v>
      </c>
      <c r="D3550">
        <v>655</v>
      </c>
      <c r="E3550">
        <v>1064</v>
      </c>
      <c r="F3550">
        <v>10</v>
      </c>
      <c r="G3550">
        <v>144</v>
      </c>
      <c r="H3550">
        <v>6.6</v>
      </c>
      <c r="I3550">
        <v>3</v>
      </c>
      <c r="J3550">
        <v>100</v>
      </c>
      <c r="K3550">
        <v>118666</v>
      </c>
      <c r="L3550">
        <v>2500000</v>
      </c>
      <c r="M3550" s="2">
        <f>VLOOKUP(A3550,Sheet2!$A$1:G7274,2,0)</f>
        <v>38976</v>
      </c>
      <c r="N3550" t="str">
        <f>VLOOKUP(A3550,Sheet2!$A$1:G7274,3,0)</f>
        <v>Color</v>
      </c>
      <c r="O3550" t="str">
        <f>VLOOKUP(A3550,Sheet2!$A$1:G7274,4,0)</f>
        <v>Drama</v>
      </c>
      <c r="P3550" t="str">
        <f>VLOOKUP(A3550,Sheet2!$A$1:G7274,5,0)</f>
        <v>English</v>
      </c>
      <c r="Q3550" t="str">
        <f>VLOOKUP(A3550,Sheet2!$A$1:G7274,6,0)</f>
        <v>USA</v>
      </c>
      <c r="R3550">
        <f>VLOOKUP(A3550,Sheet2!$A$1:G7274,7,0)</f>
        <v>0</v>
      </c>
      <c r="S3550" t="str">
        <f>IF(Table19[[#This Row],[Language]]="English","English","Other language")</f>
        <v>English</v>
      </c>
      <c r="T3550">
        <f>Table19[[#This Row],[Gross Revenue]]-Table19[[#This Row],[Budget]]</f>
        <v>-2381334</v>
      </c>
      <c r="U3550" s="1">
        <f>(Table19[[#This Row],[Gross Revenue]]/Table19[[#This Row],[Budget]])-1</f>
        <v>-0.95253359999999998</v>
      </c>
      <c r="V3550" t="str">
        <f t="shared" si="127"/>
        <v>90-110 minutes</v>
      </c>
      <c r="W3550">
        <f>Table19[[#This Row],[Profit]]/Table19[[#This Row],[Budget]]*100</f>
        <v>-95.253360000000001</v>
      </c>
      <c r="X3550">
        <v>-434215.5</v>
      </c>
      <c r="Y3550">
        <v>-0.10115100772200772</v>
      </c>
      <c r="Z3550" t="str">
        <f t="shared" si="128"/>
        <v>Low</v>
      </c>
    </row>
    <row r="3551" spans="1:26" x14ac:dyDescent="0.2">
      <c r="A3551" t="s">
        <v>3444</v>
      </c>
      <c r="B3551" t="s">
        <v>349</v>
      </c>
      <c r="C3551" t="s">
        <v>350</v>
      </c>
      <c r="D3551">
        <v>723</v>
      </c>
      <c r="E3551">
        <v>2348</v>
      </c>
      <c r="F3551">
        <v>0</v>
      </c>
      <c r="G3551">
        <v>1000</v>
      </c>
      <c r="H3551">
        <v>4.5</v>
      </c>
      <c r="I3551">
        <v>34</v>
      </c>
      <c r="J3551">
        <v>100</v>
      </c>
      <c r="K3551">
        <v>19900000</v>
      </c>
      <c r="L3551">
        <v>20000000</v>
      </c>
      <c r="M3551" s="2">
        <f>VLOOKUP(A3551,Sheet2!$A$1:G7275,2,0)</f>
        <v>34918</v>
      </c>
      <c r="N3551" t="str">
        <f>VLOOKUP(A3551,Sheet2!$A$1:G7275,3,0)</f>
        <v>Color</v>
      </c>
      <c r="O3551" t="str">
        <f>VLOOKUP(A3551,Sheet2!$A$1:G7275,4,0)</f>
        <v>Comedy</v>
      </c>
      <c r="P3551" t="str">
        <f>VLOOKUP(A3551,Sheet2!$A$1:G7275,5,0)</f>
        <v>English</v>
      </c>
      <c r="Q3551" t="str">
        <f>VLOOKUP(A3551,Sheet2!$A$1:G7275,6,0)</f>
        <v>USA</v>
      </c>
      <c r="R3551" t="str">
        <f>VLOOKUP(A3551,Sheet2!$A$1:G7275,7,0)</f>
        <v>R</v>
      </c>
      <c r="S3551" t="str">
        <f>IF(Table19[[#This Row],[Language]]="English","English","Other language")</f>
        <v>English</v>
      </c>
      <c r="T3551">
        <f>Table19[[#This Row],[Gross Revenue]]-Table19[[#This Row],[Budget]]</f>
        <v>-100000</v>
      </c>
      <c r="U3551" s="1">
        <f>(Table19[[#This Row],[Gross Revenue]]/Table19[[#This Row],[Budget]])-1</f>
        <v>-5.0000000000000044E-3</v>
      </c>
      <c r="V3551" t="str">
        <f t="shared" si="127"/>
        <v>90-110 minutes</v>
      </c>
      <c r="W3551">
        <f>Table19[[#This Row],[Profit]]/Table19[[#This Row],[Budget]]*100</f>
        <v>-0.5</v>
      </c>
      <c r="X3551">
        <v>1637763</v>
      </c>
      <c r="Y3551">
        <v>0.19178668286445014</v>
      </c>
      <c r="Z3551" t="str">
        <f t="shared" si="128"/>
        <v>Medium</v>
      </c>
    </row>
    <row r="3552" spans="1:26" x14ac:dyDescent="0.2">
      <c r="A3552" t="s">
        <v>4484</v>
      </c>
      <c r="B3552" t="s">
        <v>1589</v>
      </c>
      <c r="C3552" t="s">
        <v>507</v>
      </c>
      <c r="D3552">
        <v>2000</v>
      </c>
      <c r="E3552">
        <v>5123</v>
      </c>
      <c r="F3552">
        <v>0</v>
      </c>
      <c r="G3552">
        <v>0</v>
      </c>
      <c r="H3552">
        <v>6.1</v>
      </c>
      <c r="I3552">
        <v>114</v>
      </c>
      <c r="J3552">
        <v>104</v>
      </c>
      <c r="K3552">
        <v>20241395</v>
      </c>
      <c r="L3552">
        <v>20000000</v>
      </c>
      <c r="M3552" s="2">
        <f>VLOOKUP(A3552,Sheet2!$A$1:G7276,2,0)</f>
        <v>35800</v>
      </c>
      <c r="N3552" t="str">
        <f>VLOOKUP(A3552,Sheet2!$A$1:G7276,3,0)</f>
        <v>Color</v>
      </c>
      <c r="O3552" t="str">
        <f>VLOOKUP(A3552,Sheet2!$A$1:G7276,4,0)</f>
        <v>Action</v>
      </c>
      <c r="P3552" t="str">
        <f>VLOOKUP(A3552,Sheet2!$A$1:G7276,5,0)</f>
        <v>English</v>
      </c>
      <c r="Q3552" t="str">
        <f>VLOOKUP(A3552,Sheet2!$A$1:G7276,6,0)</f>
        <v>USA</v>
      </c>
      <c r="R3552" t="str">
        <f>VLOOKUP(A3552,Sheet2!$A$1:G7276,7,0)</f>
        <v>R</v>
      </c>
      <c r="S3552" t="str">
        <f>IF(Table19[[#This Row],[Language]]="English","English","Other language")</f>
        <v>English</v>
      </c>
      <c r="T3552">
        <f>Table19[[#This Row],[Gross Revenue]]-Table19[[#This Row],[Budget]]</f>
        <v>241395</v>
      </c>
      <c r="U3552" s="1">
        <f>(Table19[[#This Row],[Gross Revenue]]/Table19[[#This Row],[Budget]])-1</f>
        <v>1.206974999999999E-2</v>
      </c>
      <c r="V3552" t="str">
        <f t="shared" si="127"/>
        <v>90-110 minutes</v>
      </c>
      <c r="W3552">
        <f>Table19[[#This Row],[Profit]]/Table19[[#This Row],[Budget]]*100</f>
        <v>1.2069750000000001</v>
      </c>
      <c r="X3552">
        <v>-1289919.5</v>
      </c>
      <c r="Y3552">
        <v>-4.8151417500000002E-2</v>
      </c>
      <c r="Z3552" t="str">
        <f t="shared" si="128"/>
        <v>Medium</v>
      </c>
    </row>
    <row r="3553" spans="1:26" x14ac:dyDescent="0.2">
      <c r="A3553" t="s">
        <v>3314</v>
      </c>
      <c r="B3553" t="s">
        <v>117</v>
      </c>
      <c r="C3553" t="s">
        <v>23</v>
      </c>
      <c r="D3553">
        <v>759</v>
      </c>
      <c r="E3553">
        <v>2898</v>
      </c>
      <c r="F3553">
        <v>82</v>
      </c>
      <c r="G3553">
        <v>16000</v>
      </c>
      <c r="H3553">
        <v>3.5</v>
      </c>
      <c r="I3553">
        <v>122</v>
      </c>
      <c r="J3553">
        <v>82</v>
      </c>
      <c r="K3553">
        <v>36658108</v>
      </c>
      <c r="L3553">
        <v>20000000</v>
      </c>
      <c r="M3553" s="2">
        <f>VLOOKUP(A3553,Sheet2!$A$1:G7277,2,0)</f>
        <v>40528</v>
      </c>
      <c r="N3553" t="str">
        <f>VLOOKUP(A3553,Sheet2!$A$1:G7277,3,0)</f>
        <v>Color</v>
      </c>
      <c r="O3553" t="str">
        <f>VLOOKUP(A3553,Sheet2!$A$1:G7277,4,0)</f>
        <v>Comedy</v>
      </c>
      <c r="P3553" t="str">
        <f>VLOOKUP(A3553,Sheet2!$A$1:G7277,5,0)</f>
        <v>English</v>
      </c>
      <c r="Q3553" t="str">
        <f>VLOOKUP(A3553,Sheet2!$A$1:G7277,6,0)</f>
        <v>USA</v>
      </c>
      <c r="R3553" t="str">
        <f>VLOOKUP(A3553,Sheet2!$A$1:G7277,7,0)</f>
        <v>PG-13</v>
      </c>
      <c r="S3553" t="str">
        <f>IF(Table19[[#This Row],[Language]]="English","English","Other language")</f>
        <v>English</v>
      </c>
      <c r="T3553">
        <f>Table19[[#This Row],[Gross Revenue]]-Table19[[#This Row],[Budget]]</f>
        <v>16658108</v>
      </c>
      <c r="U3553" s="1">
        <f>(Table19[[#This Row],[Gross Revenue]]/Table19[[#This Row],[Budget]])-1</f>
        <v>0.83290540000000002</v>
      </c>
      <c r="V3553" t="str">
        <f t="shared" si="127"/>
        <v>&lt;90 minutes</v>
      </c>
      <c r="W3553">
        <f>Table19[[#This Row],[Profit]]/Table19[[#This Row],[Budget]]*100</f>
        <v>83.290540000000007</v>
      </c>
      <c r="X3553">
        <v>1637763</v>
      </c>
      <c r="Y3553">
        <v>0.19178668286445014</v>
      </c>
      <c r="Z3553" t="str">
        <f t="shared" si="128"/>
        <v>Medium</v>
      </c>
    </row>
    <row r="3554" spans="1:26" x14ac:dyDescent="0.2">
      <c r="A3554" t="s">
        <v>3601</v>
      </c>
      <c r="B3554" t="s">
        <v>34</v>
      </c>
      <c r="C3554" t="s">
        <v>602</v>
      </c>
      <c r="D3554">
        <v>1000</v>
      </c>
      <c r="E3554">
        <v>3086</v>
      </c>
      <c r="F3554">
        <v>143</v>
      </c>
      <c r="G3554">
        <v>0</v>
      </c>
      <c r="H3554">
        <v>5.0999999999999996</v>
      </c>
      <c r="I3554">
        <v>54</v>
      </c>
      <c r="J3554">
        <v>92</v>
      </c>
      <c r="K3554">
        <v>2964</v>
      </c>
      <c r="L3554">
        <v>16000000</v>
      </c>
      <c r="M3554" s="2">
        <f>VLOOKUP(A3554,Sheet2!$A$1:G7278,2,0)</f>
        <v>41072</v>
      </c>
      <c r="N3554" t="str">
        <f>VLOOKUP(A3554,Sheet2!$A$1:G7278,3,0)</f>
        <v>Color</v>
      </c>
      <c r="O3554" t="str">
        <f>VLOOKUP(A3554,Sheet2!$A$1:G7278,4,0)</f>
        <v>Comedy</v>
      </c>
      <c r="P3554" t="str">
        <f>VLOOKUP(A3554,Sheet2!$A$1:G7278,5,0)</f>
        <v>English</v>
      </c>
      <c r="Q3554" t="str">
        <f>VLOOKUP(A3554,Sheet2!$A$1:G7278,6,0)</f>
        <v>USA</v>
      </c>
      <c r="R3554" t="str">
        <f>VLOOKUP(A3554,Sheet2!$A$1:G7278,7,0)</f>
        <v>PG-13</v>
      </c>
      <c r="S3554" t="str">
        <f>IF(Table19[[#This Row],[Language]]="English","English","Other language")</f>
        <v>English</v>
      </c>
      <c r="T3554">
        <f>Table19[[#This Row],[Gross Revenue]]-Table19[[#This Row],[Budget]]</f>
        <v>-15997036</v>
      </c>
      <c r="U3554" s="1">
        <f>(Table19[[#This Row],[Gross Revenue]]/Table19[[#This Row],[Budget]])-1</f>
        <v>-0.99981474999999997</v>
      </c>
      <c r="V3554" t="str">
        <f t="shared" si="127"/>
        <v>90-110 minutes</v>
      </c>
      <c r="W3554">
        <f>Table19[[#This Row],[Profit]]/Table19[[#This Row],[Budget]]*100</f>
        <v>-99.981475000000003</v>
      </c>
      <c r="X3554">
        <v>1637763</v>
      </c>
      <c r="Y3554">
        <v>0.19178668286445014</v>
      </c>
      <c r="Z3554" t="str">
        <f t="shared" si="128"/>
        <v>Medium</v>
      </c>
    </row>
    <row r="3555" spans="1:26" x14ac:dyDescent="0.2">
      <c r="A3555" t="s">
        <v>4962</v>
      </c>
      <c r="B3555" t="s">
        <v>1026</v>
      </c>
      <c r="C3555" t="s">
        <v>577</v>
      </c>
      <c r="D3555">
        <v>16000</v>
      </c>
      <c r="E3555">
        <v>19341</v>
      </c>
      <c r="F3555">
        <v>12</v>
      </c>
      <c r="G3555">
        <v>0</v>
      </c>
      <c r="H3555">
        <v>6.4</v>
      </c>
      <c r="I3555">
        <v>96</v>
      </c>
      <c r="J3555">
        <v>94</v>
      </c>
      <c r="K3555">
        <v>21005329</v>
      </c>
      <c r="L3555">
        <v>6000000</v>
      </c>
      <c r="M3555" s="2">
        <f>VLOOKUP(A3555,Sheet2!$A$1:G7279,2,0)</f>
        <v>37364</v>
      </c>
      <c r="N3555" t="str">
        <f>VLOOKUP(A3555,Sheet2!$A$1:G7279,3,0)</f>
        <v>Color</v>
      </c>
      <c r="O3555" t="str">
        <f>VLOOKUP(A3555,Sheet2!$A$1:G7279,4,0)</f>
        <v>Comedy</v>
      </c>
      <c r="P3555" t="str">
        <f>VLOOKUP(A3555,Sheet2!$A$1:G7279,5,0)</f>
        <v>English</v>
      </c>
      <c r="Q3555" t="str">
        <f>VLOOKUP(A3555,Sheet2!$A$1:G7279,6,0)</f>
        <v>Germany</v>
      </c>
      <c r="R3555" t="str">
        <f>VLOOKUP(A3555,Sheet2!$A$1:G7279,7,0)</f>
        <v>R</v>
      </c>
      <c r="S3555" t="str">
        <f>IF(Table19[[#This Row],[Language]]="English","English","Other language")</f>
        <v>English</v>
      </c>
      <c r="T3555">
        <f>Table19[[#This Row],[Gross Revenue]]-Table19[[#This Row],[Budget]]</f>
        <v>15005329</v>
      </c>
      <c r="U3555" s="1">
        <f>(Table19[[#This Row],[Gross Revenue]]/Table19[[#This Row],[Budget]])-1</f>
        <v>2.5008881666666665</v>
      </c>
      <c r="V3555" t="str">
        <f t="shared" si="127"/>
        <v>90-110 minutes</v>
      </c>
      <c r="W3555">
        <f>Table19[[#This Row],[Profit]]/Table19[[#This Row],[Budget]]*100</f>
        <v>250.08881666666665</v>
      </c>
      <c r="X3555">
        <v>1637763</v>
      </c>
      <c r="Y3555">
        <v>0.19178668286445014</v>
      </c>
      <c r="Z3555" t="str">
        <f t="shared" si="128"/>
        <v>Low</v>
      </c>
    </row>
    <row r="3556" spans="1:26" x14ac:dyDescent="0.2">
      <c r="A3556" t="s">
        <v>5682</v>
      </c>
      <c r="B3556" t="s">
        <v>1137</v>
      </c>
      <c r="C3556" t="s">
        <v>876</v>
      </c>
      <c r="D3556">
        <v>10000</v>
      </c>
      <c r="E3556">
        <v>11458</v>
      </c>
      <c r="F3556">
        <v>488</v>
      </c>
      <c r="G3556">
        <v>0</v>
      </c>
      <c r="H3556">
        <v>6.9</v>
      </c>
      <c r="I3556">
        <v>153</v>
      </c>
      <c r="J3556">
        <v>141</v>
      </c>
      <c r="K3556">
        <v>100614858</v>
      </c>
      <c r="L3556">
        <v>68000000</v>
      </c>
      <c r="M3556" s="2">
        <f>VLOOKUP(A3556,Sheet2!$A$1:G7280,2,0)</f>
        <v>37070</v>
      </c>
      <c r="N3556" t="str">
        <f>VLOOKUP(A3556,Sheet2!$A$1:G7280,3,0)</f>
        <v>Color</v>
      </c>
      <c r="O3556" t="str">
        <f>VLOOKUP(A3556,Sheet2!$A$1:G7280,4,0)</f>
        <v>Fantasy</v>
      </c>
      <c r="P3556" t="str">
        <f>VLOOKUP(A3556,Sheet2!$A$1:G7280,5,0)</f>
        <v>English</v>
      </c>
      <c r="Q3556" t="str">
        <f>VLOOKUP(A3556,Sheet2!$A$1:G7280,6,0)</f>
        <v>USA</v>
      </c>
      <c r="R3556" t="str">
        <f>VLOOKUP(A3556,Sheet2!$A$1:G7280,7,0)</f>
        <v>R</v>
      </c>
      <c r="S3556" t="str">
        <f>IF(Table19[[#This Row],[Language]]="English","English","Other language")</f>
        <v>English</v>
      </c>
      <c r="T3556">
        <f>Table19[[#This Row],[Gross Revenue]]-Table19[[#This Row],[Budget]]</f>
        <v>32614858</v>
      </c>
      <c r="U3556" s="1">
        <f>(Table19[[#This Row],[Gross Revenue]]/Table19[[#This Row],[Budget]])-1</f>
        <v>0.47963026470588233</v>
      </c>
      <c r="V3556" t="str">
        <f t="shared" si="127"/>
        <v>131-150 minutes</v>
      </c>
      <c r="W3556">
        <f>Table19[[#This Row],[Profit]]/Table19[[#This Row],[Budget]]*100</f>
        <v>47.963026470588233</v>
      </c>
      <c r="Z3556" t="str">
        <f t="shared" si="128"/>
        <v>High</v>
      </c>
    </row>
    <row r="3557" spans="1:26" x14ac:dyDescent="0.2">
      <c r="A3557" t="s">
        <v>4610</v>
      </c>
      <c r="B3557" t="s">
        <v>932</v>
      </c>
      <c r="C3557" t="s">
        <v>1680</v>
      </c>
      <c r="D3557">
        <v>805</v>
      </c>
      <c r="E3557">
        <v>1618</v>
      </c>
      <c r="F3557">
        <v>300</v>
      </c>
      <c r="G3557">
        <v>767</v>
      </c>
      <c r="H3557">
        <v>6.2</v>
      </c>
      <c r="I3557">
        <v>118</v>
      </c>
      <c r="J3557">
        <v>141</v>
      </c>
      <c r="K3557">
        <v>16123851</v>
      </c>
      <c r="L3557">
        <v>23000000</v>
      </c>
      <c r="M3557" s="2">
        <f>VLOOKUP(A3557,Sheet2!$A$1:G7281,2,0)</f>
        <v>38209</v>
      </c>
      <c r="N3557" t="str">
        <f>VLOOKUP(A3557,Sheet2!$A$1:G7281,3,0)</f>
        <v>Color</v>
      </c>
      <c r="O3557" t="str">
        <f>VLOOKUP(A3557,Sheet2!$A$1:G7281,4,0)</f>
        <v>Drama</v>
      </c>
      <c r="P3557" t="str">
        <f>VLOOKUP(A3557,Sheet2!$A$1:G7281,5,0)</f>
        <v>English</v>
      </c>
      <c r="Q3557" t="str">
        <f>VLOOKUP(A3557,Sheet2!$A$1:G7281,6,0)</f>
        <v>USA</v>
      </c>
      <c r="R3557" t="str">
        <f>VLOOKUP(A3557,Sheet2!$A$1:G7281,7,0)</f>
        <v>PG-13</v>
      </c>
      <c r="S3557" t="str">
        <f>IF(Table19[[#This Row],[Language]]="English","English","Other language")</f>
        <v>English</v>
      </c>
      <c r="T3557">
        <f>Table19[[#This Row],[Gross Revenue]]-Table19[[#This Row],[Budget]]</f>
        <v>-6876149</v>
      </c>
      <c r="U3557" s="1">
        <f>(Table19[[#This Row],[Gross Revenue]]/Table19[[#This Row],[Budget]])-1</f>
        <v>-0.29896299999999998</v>
      </c>
      <c r="V3557" t="str">
        <f t="shared" si="127"/>
        <v>131-150 minutes</v>
      </c>
      <c r="W3557">
        <f>Table19[[#This Row],[Profit]]/Table19[[#This Row],[Budget]]*100</f>
        <v>-29.896299999999997</v>
      </c>
      <c r="X3557">
        <v>-434215.5</v>
      </c>
      <c r="Y3557">
        <v>-0.10115100772200772</v>
      </c>
      <c r="Z3557" t="str">
        <f t="shared" si="128"/>
        <v>Medium</v>
      </c>
    </row>
    <row r="3558" spans="1:26" x14ac:dyDescent="0.2">
      <c r="A3558" t="s">
        <v>4432</v>
      </c>
      <c r="B3558" t="s">
        <v>730</v>
      </c>
      <c r="C3558" t="s">
        <v>1541</v>
      </c>
      <c r="D3558">
        <v>2000</v>
      </c>
      <c r="E3558">
        <v>6775</v>
      </c>
      <c r="F3558">
        <v>38</v>
      </c>
      <c r="G3558">
        <v>0</v>
      </c>
      <c r="H3558">
        <v>6.6</v>
      </c>
      <c r="I3558">
        <v>235</v>
      </c>
      <c r="J3558">
        <v>90</v>
      </c>
      <c r="K3558">
        <v>72266306</v>
      </c>
      <c r="L3558">
        <v>40000000</v>
      </c>
      <c r="M3558" s="2">
        <f>VLOOKUP(A3558,Sheet2!$A$1:G7282,2,0)</f>
        <v>39692</v>
      </c>
      <c r="N3558" t="str">
        <f>VLOOKUP(A3558,Sheet2!$A$1:G7282,3,0)</f>
        <v>Color</v>
      </c>
      <c r="O3558" t="str">
        <f>VLOOKUP(A3558,Sheet2!$A$1:G7282,4,0)</f>
        <v>Crime</v>
      </c>
      <c r="P3558" t="str">
        <f>VLOOKUP(A3558,Sheet2!$A$1:G7282,5,0)</f>
        <v>English</v>
      </c>
      <c r="Q3558" t="str">
        <f>VLOOKUP(A3558,Sheet2!$A$1:G7282,6,0)</f>
        <v>USA</v>
      </c>
      <c r="R3558" t="str">
        <f>VLOOKUP(A3558,Sheet2!$A$1:G7282,7,0)</f>
        <v>PG-13</v>
      </c>
      <c r="S3558" t="str">
        <f>IF(Table19[[#This Row],[Language]]="English","English","Other language")</f>
        <v>English</v>
      </c>
      <c r="T3558">
        <f>Table19[[#This Row],[Gross Revenue]]-Table19[[#This Row],[Budget]]</f>
        <v>32266306</v>
      </c>
      <c r="U3558" s="1">
        <f>(Table19[[#This Row],[Gross Revenue]]/Table19[[#This Row],[Budget]])-1</f>
        <v>0.80665765</v>
      </c>
      <c r="V3558" t="str">
        <f t="shared" si="127"/>
        <v>90-110 minutes</v>
      </c>
      <c r="W3558">
        <f>Table19[[#This Row],[Profit]]/Table19[[#This Row],[Budget]]*100</f>
        <v>80.665764999999993</v>
      </c>
      <c r="X3558">
        <v>-74533.5</v>
      </c>
      <c r="Y3558">
        <v>-7.4856785714285719E-3</v>
      </c>
      <c r="Z3558" t="str">
        <f t="shared" si="128"/>
        <v>High</v>
      </c>
    </row>
    <row r="3559" spans="1:26" x14ac:dyDescent="0.2">
      <c r="A3559" t="s">
        <v>4960</v>
      </c>
      <c r="B3559" t="s">
        <v>170</v>
      </c>
      <c r="C3559" t="s">
        <v>316</v>
      </c>
      <c r="D3559">
        <v>23000</v>
      </c>
      <c r="E3559">
        <v>23369</v>
      </c>
      <c r="F3559">
        <v>48</v>
      </c>
      <c r="G3559">
        <v>0</v>
      </c>
      <c r="H3559">
        <v>6.4</v>
      </c>
      <c r="I3559">
        <v>67</v>
      </c>
      <c r="J3559">
        <v>106</v>
      </c>
      <c r="K3559">
        <v>52885587</v>
      </c>
      <c r="L3559">
        <v>16000000</v>
      </c>
      <c r="M3559" s="2">
        <f>VLOOKUP(A3559,Sheet2!$A$1:G7283,2,0)</f>
        <v>36491</v>
      </c>
      <c r="N3559" t="str">
        <f>VLOOKUP(A3559,Sheet2!$A$1:G7283,3,0)</f>
        <v>Color</v>
      </c>
      <c r="O3559" t="str">
        <f>VLOOKUP(A3559,Sheet2!$A$1:G7283,4,0)</f>
        <v>Comedy</v>
      </c>
      <c r="P3559" t="str">
        <f>VLOOKUP(A3559,Sheet2!$A$1:G7283,5,0)</f>
        <v>English</v>
      </c>
      <c r="Q3559" t="str">
        <f>VLOOKUP(A3559,Sheet2!$A$1:G7283,6,0)</f>
        <v>USA</v>
      </c>
      <c r="R3559" t="str">
        <f>VLOOKUP(A3559,Sheet2!$A$1:G7283,7,0)</f>
        <v>R</v>
      </c>
      <c r="S3559" t="str">
        <f>IF(Table19[[#This Row],[Language]]="English","English","Other language")</f>
        <v>English</v>
      </c>
      <c r="T3559">
        <f>Table19[[#This Row],[Gross Revenue]]-Table19[[#This Row],[Budget]]</f>
        <v>36885587</v>
      </c>
      <c r="U3559" s="1">
        <f>(Table19[[#This Row],[Gross Revenue]]/Table19[[#This Row],[Budget]])-1</f>
        <v>2.3053491875000001</v>
      </c>
      <c r="V3559" t="str">
        <f t="shared" si="127"/>
        <v>90-110 minutes</v>
      </c>
      <c r="W3559">
        <f>Table19[[#This Row],[Profit]]/Table19[[#This Row],[Budget]]*100</f>
        <v>230.53491875</v>
      </c>
      <c r="X3559">
        <v>1637763</v>
      </c>
      <c r="Y3559">
        <v>0.19178668286445014</v>
      </c>
      <c r="Z3559" t="str">
        <f t="shared" si="128"/>
        <v>Medium</v>
      </c>
    </row>
    <row r="3560" spans="1:26" x14ac:dyDescent="0.2">
      <c r="A3560" t="s">
        <v>6776</v>
      </c>
      <c r="B3560" t="s">
        <v>1434</v>
      </c>
      <c r="C3560" t="s">
        <v>2435</v>
      </c>
      <c r="D3560">
        <v>8000</v>
      </c>
      <c r="E3560">
        <v>9984</v>
      </c>
      <c r="F3560">
        <v>147</v>
      </c>
      <c r="G3560">
        <v>2000</v>
      </c>
      <c r="H3560">
        <v>7.9</v>
      </c>
      <c r="I3560">
        <v>29</v>
      </c>
      <c r="J3560">
        <v>192</v>
      </c>
      <c r="K3560">
        <v>2921738</v>
      </c>
      <c r="L3560">
        <v>7000000</v>
      </c>
      <c r="M3560" s="2">
        <f>VLOOKUP(A3560,Sheet2!$A$1:G7284,2,0)</f>
        <v>38180</v>
      </c>
      <c r="N3560" t="str">
        <f>VLOOKUP(A3560,Sheet2!$A$1:G7284,3,0)</f>
        <v>Color</v>
      </c>
      <c r="O3560" t="str">
        <f>VLOOKUP(A3560,Sheet2!$A$1:G7284,4,0)</f>
        <v>Drama</v>
      </c>
      <c r="P3560" t="str">
        <f>VLOOKUP(A3560,Sheet2!$A$1:G7284,5,0)</f>
        <v>Hindi</v>
      </c>
      <c r="Q3560" t="str">
        <f>VLOOKUP(A3560,Sheet2!$A$1:G7284,6,0)</f>
        <v>India</v>
      </c>
      <c r="R3560">
        <f>VLOOKUP(A3560,Sheet2!$A$1:G7284,7,0)</f>
        <v>0</v>
      </c>
      <c r="S3560" t="str">
        <f>IF(Table19[[#This Row],[Language]]="English","English","Other language")</f>
        <v>Other language</v>
      </c>
      <c r="T3560">
        <f>Table19[[#This Row],[Gross Revenue]]-Table19[[#This Row],[Budget]]</f>
        <v>-4078262</v>
      </c>
      <c r="U3560" s="1">
        <f>(Table19[[#This Row],[Gross Revenue]]/Table19[[#This Row],[Budget]])-1</f>
        <v>-0.58260885714285715</v>
      </c>
      <c r="V3560" t="str">
        <f t="shared" si="127"/>
        <v>&gt;150 minutes</v>
      </c>
      <c r="W3560">
        <f>Table19[[#This Row],[Profit]]/Table19[[#This Row],[Budget]]*100</f>
        <v>-58.260885714285713</v>
      </c>
      <c r="X3560">
        <v>-434215.5</v>
      </c>
      <c r="Y3560">
        <v>-0.10115100772200772</v>
      </c>
      <c r="Z3560" t="str">
        <f t="shared" si="128"/>
        <v>Low</v>
      </c>
    </row>
    <row r="3561" spans="1:26" x14ac:dyDescent="0.2">
      <c r="A3561" t="s">
        <v>6375</v>
      </c>
      <c r="B3561" t="s">
        <v>1798</v>
      </c>
      <c r="C3561" t="s">
        <v>2352</v>
      </c>
      <c r="D3561">
        <v>979</v>
      </c>
      <c r="E3561">
        <v>3133</v>
      </c>
      <c r="F3561">
        <v>608</v>
      </c>
      <c r="G3561">
        <v>0</v>
      </c>
      <c r="H3561">
        <v>7.7</v>
      </c>
      <c r="I3561">
        <v>169</v>
      </c>
      <c r="J3561">
        <v>125</v>
      </c>
      <c r="K3561">
        <v>3753806</v>
      </c>
      <c r="L3561">
        <v>11000000</v>
      </c>
      <c r="M3561" s="2">
        <f>VLOOKUP(A3561,Sheet2!$A$1:G7285,2,0)</f>
        <v>38163</v>
      </c>
      <c r="N3561" t="str">
        <f>VLOOKUP(A3561,Sheet2!$A$1:G7285,3,0)</f>
        <v>Color</v>
      </c>
      <c r="O3561" t="str">
        <f>VLOOKUP(A3561,Sheet2!$A$1:G7285,4,0)</f>
        <v>Crime</v>
      </c>
      <c r="P3561" t="str">
        <f>VLOOKUP(A3561,Sheet2!$A$1:G7285,5,0)</f>
        <v>English</v>
      </c>
      <c r="Q3561" t="str">
        <f>VLOOKUP(A3561,Sheet2!$A$1:G7285,6,0)</f>
        <v>UK</v>
      </c>
      <c r="R3561" t="str">
        <f>VLOOKUP(A3561,Sheet2!$A$1:G7285,7,0)</f>
        <v>R</v>
      </c>
      <c r="S3561" t="str">
        <f>IF(Table19[[#This Row],[Language]]="English","English","Other language")</f>
        <v>English</v>
      </c>
      <c r="T3561">
        <f>Table19[[#This Row],[Gross Revenue]]-Table19[[#This Row],[Budget]]</f>
        <v>-7246194</v>
      </c>
      <c r="U3561" s="1">
        <f>(Table19[[#This Row],[Gross Revenue]]/Table19[[#This Row],[Budget]])-1</f>
        <v>-0.6587449090909091</v>
      </c>
      <c r="V3561" t="str">
        <f t="shared" si="127"/>
        <v>111-130 minutes</v>
      </c>
      <c r="W3561">
        <f>Table19[[#This Row],[Profit]]/Table19[[#This Row],[Budget]]*100</f>
        <v>-65.874490909090909</v>
      </c>
      <c r="X3561">
        <v>-74533.5</v>
      </c>
      <c r="Y3561">
        <v>-7.4856785714285719E-3</v>
      </c>
      <c r="Z3561" t="str">
        <f t="shared" si="128"/>
        <v>Low</v>
      </c>
    </row>
    <row r="3562" spans="1:26" x14ac:dyDescent="0.2">
      <c r="A3562" t="s">
        <v>5616</v>
      </c>
      <c r="B3562" t="s">
        <v>2423</v>
      </c>
      <c r="C3562" t="s">
        <v>143</v>
      </c>
      <c r="D3562">
        <v>214</v>
      </c>
      <c r="E3562">
        <v>409</v>
      </c>
      <c r="F3562">
        <v>541</v>
      </c>
      <c r="G3562">
        <v>0</v>
      </c>
      <c r="H3562">
        <v>6.9</v>
      </c>
      <c r="I3562">
        <v>106</v>
      </c>
      <c r="J3562">
        <v>98</v>
      </c>
      <c r="K3562">
        <v>1569918</v>
      </c>
      <c r="L3562">
        <v>17000000</v>
      </c>
      <c r="M3562" s="2">
        <f>VLOOKUP(A3562,Sheet2!$A$1:G7286,2,0)</f>
        <v>37847</v>
      </c>
      <c r="N3562" t="str">
        <f>VLOOKUP(A3562,Sheet2!$A$1:G7286,3,0)</f>
        <v>Color</v>
      </c>
      <c r="O3562" t="str">
        <f>VLOOKUP(A3562,Sheet2!$A$1:G7286,4,0)</f>
        <v>Biography</v>
      </c>
      <c r="P3562" t="str">
        <f>VLOOKUP(A3562,Sheet2!$A$1:G7286,5,0)</f>
        <v>English</v>
      </c>
      <c r="Q3562" t="str">
        <f>VLOOKUP(A3562,Sheet2!$A$1:G7286,6,0)</f>
        <v>Ireland</v>
      </c>
      <c r="R3562" t="str">
        <f>VLOOKUP(A3562,Sheet2!$A$1:G7286,7,0)</f>
        <v>R</v>
      </c>
      <c r="S3562" t="str">
        <f>IF(Table19[[#This Row],[Language]]="English","English","Other language")</f>
        <v>English</v>
      </c>
      <c r="T3562">
        <f>Table19[[#This Row],[Gross Revenue]]-Table19[[#This Row],[Budget]]</f>
        <v>-15430082</v>
      </c>
      <c r="U3562" s="1">
        <f>(Table19[[#This Row],[Gross Revenue]]/Table19[[#This Row],[Budget]])-1</f>
        <v>-0.90765188235294114</v>
      </c>
      <c r="V3562" t="str">
        <f t="shared" si="127"/>
        <v>90-110 minutes</v>
      </c>
      <c r="W3562">
        <f>Table19[[#This Row],[Profit]]/Table19[[#This Row],[Budget]]*100</f>
        <v>-90.765188235294119</v>
      </c>
      <c r="X3562">
        <v>-1289919.5</v>
      </c>
      <c r="Y3562">
        <v>-4.8151417500000002E-2</v>
      </c>
      <c r="Z3562" t="str">
        <f t="shared" si="128"/>
        <v>Medium</v>
      </c>
    </row>
    <row r="3563" spans="1:26" x14ac:dyDescent="0.2">
      <c r="A3563" t="s">
        <v>4250</v>
      </c>
      <c r="B3563" t="s">
        <v>1377</v>
      </c>
      <c r="C3563" t="s">
        <v>1053</v>
      </c>
      <c r="D3563">
        <v>867</v>
      </c>
      <c r="E3563">
        <v>3424</v>
      </c>
      <c r="F3563">
        <v>258</v>
      </c>
      <c r="G3563">
        <v>0</v>
      </c>
      <c r="H3563">
        <v>5.9</v>
      </c>
      <c r="I3563">
        <v>134</v>
      </c>
      <c r="J3563">
        <v>124</v>
      </c>
      <c r="K3563">
        <v>68473360</v>
      </c>
      <c r="L3563">
        <v>75000000</v>
      </c>
      <c r="M3563" s="2">
        <f>VLOOKUP(A3563,Sheet2!$A$1:G7287,2,0)</f>
        <v>36800</v>
      </c>
      <c r="N3563" t="str">
        <f>VLOOKUP(A3563,Sheet2!$A$1:G7287,3,0)</f>
        <v>Color</v>
      </c>
      <c r="O3563" t="str">
        <f>VLOOKUP(A3563,Sheet2!$A$1:G7287,4,0)</f>
        <v>Action</v>
      </c>
      <c r="P3563" t="str">
        <f>VLOOKUP(A3563,Sheet2!$A$1:G7287,5,0)</f>
        <v>English</v>
      </c>
      <c r="Q3563" t="str">
        <f>VLOOKUP(A3563,Sheet2!$A$1:G7287,6,0)</f>
        <v>USA</v>
      </c>
      <c r="R3563" t="str">
        <f>VLOOKUP(A3563,Sheet2!$A$1:G7287,7,0)</f>
        <v>PG-13</v>
      </c>
      <c r="S3563" t="str">
        <f>IF(Table19[[#This Row],[Language]]="English","English","Other language")</f>
        <v>English</v>
      </c>
      <c r="T3563">
        <f>Table19[[#This Row],[Gross Revenue]]-Table19[[#This Row],[Budget]]</f>
        <v>-6526640</v>
      </c>
      <c r="U3563" s="1">
        <f>(Table19[[#This Row],[Gross Revenue]]/Table19[[#This Row],[Budget]])-1</f>
        <v>-8.702186666666667E-2</v>
      </c>
      <c r="V3563" t="str">
        <f t="shared" si="127"/>
        <v>111-130 minutes</v>
      </c>
      <c r="W3563">
        <f>Table19[[#This Row],[Profit]]/Table19[[#This Row],[Budget]]*100</f>
        <v>-8.7021866666666661</v>
      </c>
      <c r="X3563">
        <v>-1289919.5</v>
      </c>
      <c r="Y3563">
        <v>-4.8151417500000002E-2</v>
      </c>
      <c r="Z3563" t="str">
        <f t="shared" si="128"/>
        <v>High</v>
      </c>
    </row>
    <row r="3564" spans="1:26" x14ac:dyDescent="0.2">
      <c r="A3564" t="s">
        <v>4759</v>
      </c>
      <c r="B3564" t="s">
        <v>988</v>
      </c>
      <c r="C3564" t="s">
        <v>1335</v>
      </c>
      <c r="D3564">
        <v>4000</v>
      </c>
      <c r="E3564">
        <v>6046</v>
      </c>
      <c r="F3564">
        <v>532</v>
      </c>
      <c r="G3564">
        <v>0</v>
      </c>
      <c r="H3564">
        <v>6.3</v>
      </c>
      <c r="I3564">
        <v>100</v>
      </c>
      <c r="J3564">
        <v>100</v>
      </c>
      <c r="K3564">
        <v>9801782</v>
      </c>
      <c r="L3564">
        <v>10000000</v>
      </c>
      <c r="M3564" s="2">
        <f>VLOOKUP(A3564,Sheet2!$A$1:G7288,2,0)</f>
        <v>35984</v>
      </c>
      <c r="N3564" t="str">
        <f>VLOOKUP(A3564,Sheet2!$A$1:G7288,3,0)</f>
        <v>Color</v>
      </c>
      <c r="O3564" t="str">
        <f>VLOOKUP(A3564,Sheet2!$A$1:G7288,4,0)</f>
        <v>Comedy</v>
      </c>
      <c r="P3564" t="str">
        <f>VLOOKUP(A3564,Sheet2!$A$1:G7288,5,0)</f>
        <v>English</v>
      </c>
      <c r="Q3564" t="str">
        <f>VLOOKUP(A3564,Sheet2!$A$1:G7288,6,0)</f>
        <v>USA</v>
      </c>
      <c r="R3564" t="str">
        <f>VLOOKUP(A3564,Sheet2!$A$1:G7288,7,0)</f>
        <v>R</v>
      </c>
      <c r="S3564" t="str">
        <f>IF(Table19[[#This Row],[Language]]="English","English","Other language")</f>
        <v>English</v>
      </c>
      <c r="T3564">
        <f>Table19[[#This Row],[Gross Revenue]]-Table19[[#This Row],[Budget]]</f>
        <v>-198218</v>
      </c>
      <c r="U3564" s="1">
        <f>(Table19[[#This Row],[Gross Revenue]]/Table19[[#This Row],[Budget]])-1</f>
        <v>-1.9821800000000001E-2</v>
      </c>
      <c r="V3564" t="str">
        <f t="shared" si="127"/>
        <v>90-110 minutes</v>
      </c>
      <c r="W3564">
        <f>Table19[[#This Row],[Profit]]/Table19[[#This Row],[Budget]]*100</f>
        <v>-1.9821800000000001</v>
      </c>
      <c r="X3564">
        <v>1637763</v>
      </c>
      <c r="Y3564">
        <v>0.19178668286445014</v>
      </c>
      <c r="Z3564" t="str">
        <f t="shared" si="128"/>
        <v>Low</v>
      </c>
    </row>
    <row r="3565" spans="1:26" x14ac:dyDescent="0.2">
      <c r="A3565" t="s">
        <v>6102</v>
      </c>
      <c r="B3565" t="s">
        <v>456</v>
      </c>
      <c r="C3565" t="s">
        <v>1781</v>
      </c>
      <c r="D3565">
        <v>19000</v>
      </c>
      <c r="E3565">
        <v>19894</v>
      </c>
      <c r="F3565">
        <v>11000</v>
      </c>
      <c r="G3565">
        <v>14000</v>
      </c>
      <c r="H3565">
        <v>7.2</v>
      </c>
      <c r="I3565">
        <v>275</v>
      </c>
      <c r="J3565">
        <v>96</v>
      </c>
      <c r="K3565">
        <v>23213577</v>
      </c>
      <c r="L3565">
        <v>15500000</v>
      </c>
      <c r="M3565" s="2">
        <f>VLOOKUP(A3565,Sheet2!$A$1:G7289,2,0)</f>
        <v>39686</v>
      </c>
      <c r="N3565" t="str">
        <f>VLOOKUP(A3565,Sheet2!$A$1:G7289,3,0)</f>
        <v>Color</v>
      </c>
      <c r="O3565" t="str">
        <f>VLOOKUP(A3565,Sheet2!$A$1:G7289,4,0)</f>
        <v>Drama</v>
      </c>
      <c r="P3565" t="str">
        <f>VLOOKUP(A3565,Sheet2!$A$1:G7289,5,0)</f>
        <v>English</v>
      </c>
      <c r="Q3565" t="str">
        <f>VLOOKUP(A3565,Sheet2!$A$1:G7289,6,0)</f>
        <v>Spain</v>
      </c>
      <c r="R3565" t="str">
        <f>VLOOKUP(A3565,Sheet2!$A$1:G7289,7,0)</f>
        <v>PG-13</v>
      </c>
      <c r="S3565" t="str">
        <f>IF(Table19[[#This Row],[Language]]="English","English","Other language")</f>
        <v>English</v>
      </c>
      <c r="T3565">
        <f>Table19[[#This Row],[Gross Revenue]]-Table19[[#This Row],[Budget]]</f>
        <v>7713577</v>
      </c>
      <c r="U3565" s="1">
        <f>(Table19[[#This Row],[Gross Revenue]]/Table19[[#This Row],[Budget]])-1</f>
        <v>0.49765012903225814</v>
      </c>
      <c r="V3565" t="str">
        <f t="shared" si="127"/>
        <v>90-110 minutes</v>
      </c>
      <c r="W3565">
        <f>Table19[[#This Row],[Profit]]/Table19[[#This Row],[Budget]]*100</f>
        <v>49.765012903225809</v>
      </c>
      <c r="X3565">
        <v>-434215.5</v>
      </c>
      <c r="Y3565">
        <v>-0.10115100772200772</v>
      </c>
      <c r="Z3565" t="str">
        <f t="shared" si="128"/>
        <v>Medium</v>
      </c>
    </row>
    <row r="3566" spans="1:26" x14ac:dyDescent="0.2">
      <c r="A3566" t="s">
        <v>4328</v>
      </c>
      <c r="B3566" t="s">
        <v>1442</v>
      </c>
      <c r="C3566" t="s">
        <v>1443</v>
      </c>
      <c r="D3566">
        <v>11000</v>
      </c>
      <c r="E3566">
        <v>12876</v>
      </c>
      <c r="F3566">
        <v>118</v>
      </c>
      <c r="G3566">
        <v>11000</v>
      </c>
      <c r="H3566">
        <v>6</v>
      </c>
      <c r="I3566">
        <v>159</v>
      </c>
      <c r="J3566">
        <v>110</v>
      </c>
      <c r="K3566">
        <v>5773519</v>
      </c>
      <c r="L3566">
        <v>40000000</v>
      </c>
      <c r="M3566" s="2">
        <f>VLOOKUP(A3566,Sheet2!$A$1:G7290,2,0)</f>
        <v>42071</v>
      </c>
      <c r="N3566" t="str">
        <f>VLOOKUP(A3566,Sheet2!$A$1:G7290,3,0)</f>
        <v>Color</v>
      </c>
      <c r="O3566" t="str">
        <f>VLOOKUP(A3566,Sheet2!$A$1:G7290,4,0)</f>
        <v>Drama</v>
      </c>
      <c r="P3566" t="str">
        <f>VLOOKUP(A3566,Sheet2!$A$1:G7290,5,0)</f>
        <v>English</v>
      </c>
      <c r="Q3566" t="str">
        <f>VLOOKUP(A3566,Sheet2!$A$1:G7290,6,0)</f>
        <v>USA</v>
      </c>
      <c r="R3566" t="str">
        <f>VLOOKUP(A3566,Sheet2!$A$1:G7290,7,0)</f>
        <v>PG-13</v>
      </c>
      <c r="S3566" t="str">
        <f>IF(Table19[[#This Row],[Language]]="English","English","Other language")</f>
        <v>English</v>
      </c>
      <c r="T3566">
        <f>Table19[[#This Row],[Gross Revenue]]-Table19[[#This Row],[Budget]]</f>
        <v>-34226481</v>
      </c>
      <c r="U3566" s="1">
        <f>(Table19[[#This Row],[Gross Revenue]]/Table19[[#This Row],[Budget]])-1</f>
        <v>-0.85566202499999999</v>
      </c>
      <c r="V3566" t="str">
        <f t="shared" si="127"/>
        <v>90-110 minutes</v>
      </c>
      <c r="W3566">
        <f>Table19[[#This Row],[Profit]]/Table19[[#This Row],[Budget]]*100</f>
        <v>-85.566202500000003</v>
      </c>
      <c r="X3566">
        <v>-434215.5</v>
      </c>
      <c r="Y3566">
        <v>-0.10115100772200772</v>
      </c>
      <c r="Z3566" t="str">
        <f t="shared" si="128"/>
        <v>High</v>
      </c>
    </row>
    <row r="3567" spans="1:26" x14ac:dyDescent="0.2">
      <c r="A3567" t="s">
        <v>3877</v>
      </c>
      <c r="B3567" t="s">
        <v>968</v>
      </c>
      <c r="C3567" t="s">
        <v>925</v>
      </c>
      <c r="D3567">
        <v>18000</v>
      </c>
      <c r="E3567">
        <v>20772</v>
      </c>
      <c r="F3567">
        <v>32</v>
      </c>
      <c r="G3567">
        <v>0</v>
      </c>
      <c r="H3567">
        <v>5.5</v>
      </c>
      <c r="I3567">
        <v>44</v>
      </c>
      <c r="J3567">
        <v>106</v>
      </c>
      <c r="K3567">
        <v>24048000</v>
      </c>
      <c r="L3567">
        <v>30000000</v>
      </c>
      <c r="M3567" s="2">
        <f>VLOOKUP(A3567,Sheet2!$A$1:G7291,2,0)</f>
        <v>34951</v>
      </c>
      <c r="N3567" t="str">
        <f>VLOOKUP(A3567,Sheet2!$A$1:G7291,3,0)</f>
        <v>Color</v>
      </c>
      <c r="O3567" t="str">
        <f>VLOOKUP(A3567,Sheet2!$A$1:G7291,4,0)</f>
        <v>Action</v>
      </c>
      <c r="P3567" t="str">
        <f>VLOOKUP(A3567,Sheet2!$A$1:G7291,5,0)</f>
        <v>English</v>
      </c>
      <c r="Q3567" t="str">
        <f>VLOOKUP(A3567,Sheet2!$A$1:G7291,6,0)</f>
        <v>USA</v>
      </c>
      <c r="R3567" t="str">
        <f>VLOOKUP(A3567,Sheet2!$A$1:G7291,7,0)</f>
        <v>R</v>
      </c>
      <c r="S3567" t="str">
        <f>IF(Table19[[#This Row],[Language]]="English","English","Other language")</f>
        <v>English</v>
      </c>
      <c r="T3567">
        <f>Table19[[#This Row],[Gross Revenue]]-Table19[[#This Row],[Budget]]</f>
        <v>-5952000</v>
      </c>
      <c r="U3567" s="1">
        <f>(Table19[[#This Row],[Gross Revenue]]/Table19[[#This Row],[Budget]])-1</f>
        <v>-0.19840000000000002</v>
      </c>
      <c r="V3567" t="str">
        <f t="shared" si="127"/>
        <v>90-110 minutes</v>
      </c>
      <c r="W3567">
        <f>Table19[[#This Row],[Profit]]/Table19[[#This Row],[Budget]]*100</f>
        <v>-19.84</v>
      </c>
      <c r="X3567">
        <v>-1289919.5</v>
      </c>
      <c r="Y3567">
        <v>-4.8151417500000002E-2</v>
      </c>
      <c r="Z3567" t="str">
        <f t="shared" si="128"/>
        <v>Medium</v>
      </c>
    </row>
    <row r="3568" spans="1:26" x14ac:dyDescent="0.2">
      <c r="A3568" t="s">
        <v>3794</v>
      </c>
      <c r="B3568" t="s">
        <v>870</v>
      </c>
      <c r="C3568" t="s">
        <v>871</v>
      </c>
      <c r="D3568">
        <v>3000</v>
      </c>
      <c r="E3568">
        <v>5062</v>
      </c>
      <c r="F3568">
        <v>81</v>
      </c>
      <c r="G3568">
        <v>2000</v>
      </c>
      <c r="H3568">
        <v>5.4</v>
      </c>
      <c r="I3568">
        <v>84</v>
      </c>
      <c r="J3568">
        <v>104</v>
      </c>
      <c r="K3568">
        <v>47474112</v>
      </c>
      <c r="L3568">
        <v>90000000</v>
      </c>
      <c r="M3568" s="2">
        <f>VLOOKUP(A3568,Sheet2!$A$1:G7292,2,0)</f>
        <v>35705</v>
      </c>
      <c r="N3568" t="str">
        <f>VLOOKUP(A3568,Sheet2!$A$1:G7292,3,0)</f>
        <v>Color</v>
      </c>
      <c r="O3568" t="str">
        <f>VLOOKUP(A3568,Sheet2!$A$1:G7292,4,0)</f>
        <v>Action</v>
      </c>
      <c r="P3568" t="str">
        <f>VLOOKUP(A3568,Sheet2!$A$1:G7292,5,0)</f>
        <v>English</v>
      </c>
      <c r="Q3568" t="str">
        <f>VLOOKUP(A3568,Sheet2!$A$1:G7292,6,0)</f>
        <v>USA</v>
      </c>
      <c r="R3568" t="str">
        <f>VLOOKUP(A3568,Sheet2!$A$1:G7292,7,0)</f>
        <v>PG-13</v>
      </c>
      <c r="S3568" t="str">
        <f>IF(Table19[[#This Row],[Language]]="English","English","Other language")</f>
        <v>English</v>
      </c>
      <c r="T3568">
        <f>Table19[[#This Row],[Gross Revenue]]-Table19[[#This Row],[Budget]]</f>
        <v>-42525888</v>
      </c>
      <c r="U3568" s="1">
        <f>(Table19[[#This Row],[Gross Revenue]]/Table19[[#This Row],[Budget]])-1</f>
        <v>-0.47250986666666661</v>
      </c>
      <c r="V3568" t="str">
        <f t="shared" si="127"/>
        <v>90-110 minutes</v>
      </c>
      <c r="W3568">
        <f>Table19[[#This Row],[Profit]]/Table19[[#This Row],[Budget]]*100</f>
        <v>-47.25098666666667</v>
      </c>
      <c r="X3568">
        <v>-1289919.5</v>
      </c>
      <c r="Y3568">
        <v>-4.8151417500000002E-2</v>
      </c>
      <c r="Z3568" t="str">
        <f t="shared" si="128"/>
        <v>High</v>
      </c>
    </row>
    <row r="3569" spans="1:26" x14ac:dyDescent="0.2">
      <c r="A3569" t="s">
        <v>4898</v>
      </c>
      <c r="B3569" t="s">
        <v>1935</v>
      </c>
      <c r="C3569" t="s">
        <v>946</v>
      </c>
      <c r="D3569">
        <v>2000</v>
      </c>
      <c r="E3569">
        <v>4264</v>
      </c>
      <c r="F3569">
        <v>0</v>
      </c>
      <c r="G3569">
        <v>0</v>
      </c>
      <c r="H3569">
        <v>6.4</v>
      </c>
      <c r="I3569">
        <v>242</v>
      </c>
      <c r="J3569">
        <v>129</v>
      </c>
      <c r="K3569">
        <v>25517500</v>
      </c>
      <c r="L3569">
        <v>25100000</v>
      </c>
      <c r="M3569" s="2">
        <f>VLOOKUP(A3569,Sheet2!$A$1:G7293,2,0)</f>
        <v>39773</v>
      </c>
      <c r="N3569" t="str">
        <f>VLOOKUP(A3569,Sheet2!$A$1:G7293,3,0)</f>
        <v>Color</v>
      </c>
      <c r="O3569" t="str">
        <f>VLOOKUP(A3569,Sheet2!$A$1:G7293,4,0)</f>
        <v>Biography</v>
      </c>
      <c r="P3569" t="str">
        <f>VLOOKUP(A3569,Sheet2!$A$1:G7293,5,0)</f>
        <v>English</v>
      </c>
      <c r="Q3569" t="str">
        <f>VLOOKUP(A3569,Sheet2!$A$1:G7293,6,0)</f>
        <v>USA</v>
      </c>
      <c r="R3569" t="str">
        <f>VLOOKUP(A3569,Sheet2!$A$1:G7293,7,0)</f>
        <v>PG-13</v>
      </c>
      <c r="S3569" t="str">
        <f>IF(Table19[[#This Row],[Language]]="English","English","Other language")</f>
        <v>English</v>
      </c>
      <c r="T3569">
        <f>Table19[[#This Row],[Gross Revenue]]-Table19[[#This Row],[Budget]]</f>
        <v>417500</v>
      </c>
      <c r="U3569" s="1">
        <f>(Table19[[#This Row],[Gross Revenue]]/Table19[[#This Row],[Budget]])-1</f>
        <v>1.663346613545813E-2</v>
      </c>
      <c r="V3569" t="str">
        <f t="shared" si="127"/>
        <v>111-130 minutes</v>
      </c>
      <c r="W3569">
        <f>Table19[[#This Row],[Profit]]/Table19[[#This Row],[Budget]]*100</f>
        <v>1.6633466135458168</v>
      </c>
      <c r="X3569">
        <v>-1289919.5</v>
      </c>
      <c r="Y3569">
        <v>-4.8151417500000002E-2</v>
      </c>
      <c r="Z3569" t="str">
        <f t="shared" si="128"/>
        <v>Medium</v>
      </c>
    </row>
    <row r="3570" spans="1:26" x14ac:dyDescent="0.2">
      <c r="A3570" t="s">
        <v>5994</v>
      </c>
      <c r="B3570" t="s">
        <v>211</v>
      </c>
      <c r="C3570" t="s">
        <v>455</v>
      </c>
      <c r="D3570">
        <v>22000</v>
      </c>
      <c r="E3570">
        <v>29252</v>
      </c>
      <c r="F3570">
        <v>272</v>
      </c>
      <c r="G3570">
        <v>12000</v>
      </c>
      <c r="H3570">
        <v>7.1</v>
      </c>
      <c r="I3570">
        <v>130</v>
      </c>
      <c r="J3570">
        <v>97</v>
      </c>
      <c r="K3570">
        <v>43022524</v>
      </c>
      <c r="L3570">
        <v>15000000</v>
      </c>
      <c r="M3570" s="2">
        <f>VLOOKUP(A3570,Sheet2!$A$1:G7294,2,0)</f>
        <v>35554</v>
      </c>
      <c r="N3570" t="str">
        <f>VLOOKUP(A3570,Sheet2!$A$1:G7294,3,0)</f>
        <v>Color</v>
      </c>
      <c r="O3570" t="str">
        <f>VLOOKUP(A3570,Sheet2!$A$1:G7294,4,0)</f>
        <v>Comedy</v>
      </c>
      <c r="P3570" t="str">
        <f>VLOOKUP(A3570,Sheet2!$A$1:G7294,5,0)</f>
        <v>English</v>
      </c>
      <c r="Q3570" t="str">
        <f>VLOOKUP(A3570,Sheet2!$A$1:G7294,6,0)</f>
        <v>USA</v>
      </c>
      <c r="R3570" t="str">
        <f>VLOOKUP(A3570,Sheet2!$A$1:G7294,7,0)</f>
        <v>R</v>
      </c>
      <c r="S3570" t="str">
        <f>IF(Table19[[#This Row],[Language]]="English","English","Other language")</f>
        <v>English</v>
      </c>
      <c r="T3570">
        <f>Table19[[#This Row],[Gross Revenue]]-Table19[[#This Row],[Budget]]</f>
        <v>28022524</v>
      </c>
      <c r="U3570" s="1">
        <f>(Table19[[#This Row],[Gross Revenue]]/Table19[[#This Row],[Budget]])-1</f>
        <v>1.8681682666666668</v>
      </c>
      <c r="V3570" t="str">
        <f t="shared" si="127"/>
        <v>90-110 minutes</v>
      </c>
      <c r="W3570">
        <f>Table19[[#This Row],[Profit]]/Table19[[#This Row],[Budget]]*100</f>
        <v>186.81682666666666</v>
      </c>
      <c r="X3570">
        <v>1637763</v>
      </c>
      <c r="Y3570">
        <v>0.19178668286445014</v>
      </c>
      <c r="Z3570" t="str">
        <f t="shared" si="128"/>
        <v>Medium</v>
      </c>
    </row>
    <row r="3571" spans="1:26" x14ac:dyDescent="0.2">
      <c r="A3571" t="s">
        <v>5611</v>
      </c>
      <c r="B3571" t="s">
        <v>2419</v>
      </c>
      <c r="C3571" t="s">
        <v>1156</v>
      </c>
      <c r="D3571">
        <v>876</v>
      </c>
      <c r="E3571">
        <v>2544</v>
      </c>
      <c r="F3571">
        <v>554</v>
      </c>
      <c r="G3571">
        <v>311</v>
      </c>
      <c r="H3571">
        <v>6.9</v>
      </c>
      <c r="I3571">
        <v>49</v>
      </c>
      <c r="J3571">
        <v>97</v>
      </c>
      <c r="K3571">
        <v>233103</v>
      </c>
      <c r="L3571">
        <v>7000000</v>
      </c>
      <c r="M3571" s="2">
        <f>VLOOKUP(A3571,Sheet2!$A$1:G7295,2,0)</f>
        <v>38421</v>
      </c>
      <c r="N3571" t="str">
        <f>VLOOKUP(A3571,Sheet2!$A$1:G7295,3,0)</f>
        <v>Color</v>
      </c>
      <c r="O3571" t="str">
        <f>VLOOKUP(A3571,Sheet2!$A$1:G7295,4,0)</f>
        <v>Drama</v>
      </c>
      <c r="P3571" t="str">
        <f>VLOOKUP(A3571,Sheet2!$A$1:G7295,5,0)</f>
        <v>English</v>
      </c>
      <c r="Q3571" t="str">
        <f>VLOOKUP(A3571,Sheet2!$A$1:G7295,6,0)</f>
        <v>UK</v>
      </c>
      <c r="R3571" t="str">
        <f>VLOOKUP(A3571,Sheet2!$A$1:G7295,7,0)</f>
        <v>R</v>
      </c>
      <c r="S3571" t="str">
        <f>IF(Table19[[#This Row],[Language]]="English","English","Other language")</f>
        <v>English</v>
      </c>
      <c r="T3571">
        <f>Table19[[#This Row],[Gross Revenue]]-Table19[[#This Row],[Budget]]</f>
        <v>-6766897</v>
      </c>
      <c r="U3571" s="1">
        <f>(Table19[[#This Row],[Gross Revenue]]/Table19[[#This Row],[Budget]])-1</f>
        <v>-0.96669957142857144</v>
      </c>
      <c r="V3571" t="str">
        <f t="shared" si="127"/>
        <v>90-110 minutes</v>
      </c>
      <c r="W3571">
        <f>Table19[[#This Row],[Profit]]/Table19[[#This Row],[Budget]]*100</f>
        <v>-96.669957142857143</v>
      </c>
      <c r="X3571">
        <v>-434215.5</v>
      </c>
      <c r="Y3571">
        <v>-0.10115100772200772</v>
      </c>
      <c r="Z3571" t="str">
        <f t="shared" si="128"/>
        <v>Low</v>
      </c>
    </row>
    <row r="3572" spans="1:26" x14ac:dyDescent="0.2">
      <c r="A3572" t="s">
        <v>6515</v>
      </c>
      <c r="B3572" t="s">
        <v>568</v>
      </c>
      <c r="C3572" t="s">
        <v>1804</v>
      </c>
      <c r="D3572">
        <v>925</v>
      </c>
      <c r="E3572">
        <v>3559</v>
      </c>
      <c r="F3572">
        <v>378</v>
      </c>
      <c r="G3572">
        <v>0</v>
      </c>
      <c r="H3572">
        <v>7.6</v>
      </c>
      <c r="I3572">
        <v>50</v>
      </c>
      <c r="J3572">
        <v>84</v>
      </c>
      <c r="K3572">
        <v>2892582</v>
      </c>
      <c r="L3572">
        <v>4000000</v>
      </c>
      <c r="M3572" s="2">
        <f>VLOOKUP(A3572,Sheet2!$A$1:G7296,2,0)</f>
        <v>35428</v>
      </c>
      <c r="N3572" t="str">
        <f>VLOOKUP(A3572,Sheet2!$A$1:G7296,3,0)</f>
        <v>Color</v>
      </c>
      <c r="O3572" t="str">
        <f>VLOOKUP(A3572,Sheet2!$A$1:G7296,4,0)</f>
        <v>Comedy</v>
      </c>
      <c r="P3572" t="str">
        <f>VLOOKUP(A3572,Sheet2!$A$1:G7296,5,0)</f>
        <v>English</v>
      </c>
      <c r="Q3572" t="str">
        <f>VLOOKUP(A3572,Sheet2!$A$1:G7296,6,0)</f>
        <v>USA</v>
      </c>
      <c r="R3572" t="str">
        <f>VLOOKUP(A3572,Sheet2!$A$1:G7296,7,0)</f>
        <v>R</v>
      </c>
      <c r="S3572" t="str">
        <f>IF(Table19[[#This Row],[Language]]="English","English","Other language")</f>
        <v>English</v>
      </c>
      <c r="T3572">
        <f>Table19[[#This Row],[Gross Revenue]]-Table19[[#This Row],[Budget]]</f>
        <v>-1107418</v>
      </c>
      <c r="U3572" s="1">
        <f>(Table19[[#This Row],[Gross Revenue]]/Table19[[#This Row],[Budget]])-1</f>
        <v>-0.2768545</v>
      </c>
      <c r="V3572" t="str">
        <f t="shared" si="127"/>
        <v>&lt;90 minutes</v>
      </c>
      <c r="W3572">
        <f>Table19[[#This Row],[Profit]]/Table19[[#This Row],[Budget]]*100</f>
        <v>-27.685449999999999</v>
      </c>
      <c r="X3572">
        <v>1637763</v>
      </c>
      <c r="Y3572">
        <v>0.19178668286445014</v>
      </c>
      <c r="Z3572" t="str">
        <f t="shared" si="128"/>
        <v>Low</v>
      </c>
    </row>
    <row r="3573" spans="1:26" x14ac:dyDescent="0.2">
      <c r="A3573" t="s">
        <v>5594</v>
      </c>
      <c r="B3573" t="s">
        <v>1026</v>
      </c>
      <c r="C3573" t="s">
        <v>2399</v>
      </c>
      <c r="D3573">
        <v>16000</v>
      </c>
      <c r="E3573">
        <v>19957</v>
      </c>
      <c r="F3573">
        <v>6</v>
      </c>
      <c r="G3573">
        <v>0</v>
      </c>
      <c r="H3573">
        <v>6.8</v>
      </c>
      <c r="I3573">
        <v>91</v>
      </c>
      <c r="J3573">
        <v>94</v>
      </c>
      <c r="K3573">
        <v>16101109</v>
      </c>
      <c r="L3573">
        <v>3000000</v>
      </c>
      <c r="M3573" s="2">
        <f>VLOOKUP(A3573,Sheet2!$A$1:G7297,2,0)</f>
        <v>38538</v>
      </c>
      <c r="N3573" t="str">
        <f>VLOOKUP(A3573,Sheet2!$A$1:G7297,3,0)</f>
        <v>Color</v>
      </c>
      <c r="O3573" t="str">
        <f>VLOOKUP(A3573,Sheet2!$A$1:G7297,4,0)</f>
        <v>Comedy</v>
      </c>
      <c r="P3573" t="str">
        <f>VLOOKUP(A3573,Sheet2!$A$1:G7297,5,0)</f>
        <v>English</v>
      </c>
      <c r="Q3573" t="str">
        <f>VLOOKUP(A3573,Sheet2!$A$1:G7297,6,0)</f>
        <v>USA</v>
      </c>
      <c r="R3573" t="str">
        <f>VLOOKUP(A3573,Sheet2!$A$1:G7297,7,0)</f>
        <v>R</v>
      </c>
      <c r="S3573" t="str">
        <f>IF(Table19[[#This Row],[Language]]="English","English","Other language")</f>
        <v>English</v>
      </c>
      <c r="T3573">
        <f>Table19[[#This Row],[Gross Revenue]]-Table19[[#This Row],[Budget]]</f>
        <v>13101109</v>
      </c>
      <c r="U3573" s="1">
        <f>(Table19[[#This Row],[Gross Revenue]]/Table19[[#This Row],[Budget]])-1</f>
        <v>4.3670363333333331</v>
      </c>
      <c r="V3573" t="str">
        <f t="shared" si="127"/>
        <v>90-110 minutes</v>
      </c>
      <c r="W3573">
        <f>Table19[[#This Row],[Profit]]/Table19[[#This Row],[Budget]]*100</f>
        <v>436.7036333333333</v>
      </c>
      <c r="X3573">
        <v>1637763</v>
      </c>
      <c r="Y3573">
        <v>0.19178668286445014</v>
      </c>
      <c r="Z3573" t="str">
        <f t="shared" si="128"/>
        <v>Low</v>
      </c>
    </row>
    <row r="3574" spans="1:26" x14ac:dyDescent="0.2">
      <c r="A3574" t="s">
        <v>6016</v>
      </c>
      <c r="B3574" t="s">
        <v>2674</v>
      </c>
      <c r="C3574" t="s">
        <v>2675</v>
      </c>
      <c r="D3574">
        <v>597</v>
      </c>
      <c r="E3574">
        <v>1981</v>
      </c>
      <c r="F3574">
        <v>191</v>
      </c>
      <c r="G3574">
        <v>0</v>
      </c>
      <c r="H3574">
        <v>7.1</v>
      </c>
      <c r="I3574">
        <v>173</v>
      </c>
      <c r="J3574">
        <v>108</v>
      </c>
      <c r="K3574">
        <v>19067631</v>
      </c>
      <c r="L3574">
        <v>2000000</v>
      </c>
      <c r="M3574" s="2">
        <f>VLOOKUP(A3574,Sheet2!$A$1:G7298,2,0)</f>
        <v>39437</v>
      </c>
      <c r="N3574" t="str">
        <f>VLOOKUP(A3574,Sheet2!$A$1:G7298,3,0)</f>
        <v>Color</v>
      </c>
      <c r="O3574" t="str">
        <f>VLOOKUP(A3574,Sheet2!$A$1:G7298,4,0)</f>
        <v>Comedy</v>
      </c>
      <c r="P3574" t="str">
        <f>VLOOKUP(A3574,Sheet2!$A$1:G7298,5,0)</f>
        <v>English</v>
      </c>
      <c r="Q3574" t="str">
        <f>VLOOKUP(A3574,Sheet2!$A$1:G7298,6,0)</f>
        <v>USA</v>
      </c>
      <c r="R3574" t="str">
        <f>VLOOKUP(A3574,Sheet2!$A$1:G7298,7,0)</f>
        <v>PG-13</v>
      </c>
      <c r="S3574" t="str">
        <f>IF(Table19[[#This Row],[Language]]="English","English","Other language")</f>
        <v>English</v>
      </c>
      <c r="T3574">
        <f>Table19[[#This Row],[Gross Revenue]]-Table19[[#This Row],[Budget]]</f>
        <v>17067631</v>
      </c>
      <c r="U3574" s="1">
        <f>(Table19[[#This Row],[Gross Revenue]]/Table19[[#This Row],[Budget]])-1</f>
        <v>8.5338154999999993</v>
      </c>
      <c r="V3574" t="str">
        <f t="shared" si="127"/>
        <v>90-110 minutes</v>
      </c>
      <c r="W3574">
        <f>Table19[[#This Row],[Profit]]/Table19[[#This Row],[Budget]]*100</f>
        <v>853.38154999999995</v>
      </c>
      <c r="X3574">
        <v>1637763</v>
      </c>
      <c r="Y3574">
        <v>0.19178668286445014</v>
      </c>
      <c r="Z3574" t="str">
        <f t="shared" si="128"/>
        <v>Low</v>
      </c>
    </row>
    <row r="3575" spans="1:26" x14ac:dyDescent="0.2">
      <c r="A3575" t="s">
        <v>6394</v>
      </c>
      <c r="B3575" t="s">
        <v>1641</v>
      </c>
      <c r="C3575" t="s">
        <v>1173</v>
      </c>
      <c r="D3575">
        <v>773</v>
      </c>
      <c r="E3575">
        <v>1965</v>
      </c>
      <c r="F3575">
        <v>52</v>
      </c>
      <c r="G3575">
        <v>0</v>
      </c>
      <c r="H3575">
        <v>7.4</v>
      </c>
      <c r="I3575">
        <v>94</v>
      </c>
      <c r="J3575">
        <v>91</v>
      </c>
      <c r="K3575">
        <v>24788807</v>
      </c>
      <c r="L3575">
        <v>3000000</v>
      </c>
      <c r="M3575" s="2">
        <f>VLOOKUP(A3575,Sheet2!$A$1:G7299,2,0)</f>
        <v>36139</v>
      </c>
      <c r="N3575" t="str">
        <f>VLOOKUP(A3575,Sheet2!$A$1:G7299,3,0)</f>
        <v>Color</v>
      </c>
      <c r="O3575" t="str">
        <f>VLOOKUP(A3575,Sheet2!$A$1:G7299,4,0)</f>
        <v>Comedy</v>
      </c>
      <c r="P3575" t="str">
        <f>VLOOKUP(A3575,Sheet2!$A$1:G7299,5,0)</f>
        <v>English</v>
      </c>
      <c r="Q3575" t="str">
        <f>VLOOKUP(A3575,Sheet2!$A$1:G7299,6,0)</f>
        <v>UK</v>
      </c>
      <c r="R3575" t="str">
        <f>VLOOKUP(A3575,Sheet2!$A$1:G7299,7,0)</f>
        <v>PG</v>
      </c>
      <c r="S3575" t="str">
        <f>IF(Table19[[#This Row],[Language]]="English","English","Other language")</f>
        <v>English</v>
      </c>
      <c r="T3575">
        <f>Table19[[#This Row],[Gross Revenue]]-Table19[[#This Row],[Budget]]</f>
        <v>21788807</v>
      </c>
      <c r="U3575" s="1">
        <f>(Table19[[#This Row],[Gross Revenue]]/Table19[[#This Row],[Budget]])-1</f>
        <v>7.2629356666666673</v>
      </c>
      <c r="V3575" t="str">
        <f t="shared" si="127"/>
        <v>90-110 minutes</v>
      </c>
      <c r="W3575">
        <f>Table19[[#This Row],[Profit]]/Table19[[#This Row],[Budget]]*100</f>
        <v>726.29356666666661</v>
      </c>
      <c r="X3575">
        <v>1637763</v>
      </c>
      <c r="Y3575">
        <v>0.19178668286445014</v>
      </c>
      <c r="Z3575" t="str">
        <f t="shared" si="128"/>
        <v>Low</v>
      </c>
    </row>
    <row r="3576" spans="1:26" x14ac:dyDescent="0.2">
      <c r="A3576" t="s">
        <v>5340</v>
      </c>
      <c r="B3576" t="s">
        <v>2244</v>
      </c>
      <c r="C3576" t="s">
        <v>658</v>
      </c>
      <c r="D3576">
        <v>553</v>
      </c>
      <c r="E3576">
        <v>1082</v>
      </c>
      <c r="F3576">
        <v>52</v>
      </c>
      <c r="G3576">
        <v>0</v>
      </c>
      <c r="H3576">
        <v>6.7</v>
      </c>
      <c r="I3576">
        <v>171</v>
      </c>
      <c r="J3576">
        <v>120</v>
      </c>
      <c r="K3576">
        <v>18317151</v>
      </c>
      <c r="L3576">
        <v>35000000</v>
      </c>
      <c r="M3576" s="2">
        <f>VLOOKUP(A3576,Sheet2!$A$1:G7300,2,0)</f>
        <v>39324</v>
      </c>
      <c r="N3576" t="str">
        <f>VLOOKUP(A3576,Sheet2!$A$1:G7300,3,0)</f>
        <v>Color</v>
      </c>
      <c r="O3576" t="str">
        <f>VLOOKUP(A3576,Sheet2!$A$1:G7300,4,0)</f>
        <v>Comedy</v>
      </c>
      <c r="P3576" t="str">
        <f>VLOOKUP(A3576,Sheet2!$A$1:G7300,5,0)</f>
        <v>English</v>
      </c>
      <c r="Q3576" t="str">
        <f>VLOOKUP(A3576,Sheet2!$A$1:G7300,6,0)</f>
        <v>USA</v>
      </c>
      <c r="R3576" t="str">
        <f>VLOOKUP(A3576,Sheet2!$A$1:G7300,7,0)</f>
        <v>R</v>
      </c>
      <c r="S3576" t="str">
        <f>IF(Table19[[#This Row],[Language]]="English","English","Other language")</f>
        <v>English</v>
      </c>
      <c r="T3576">
        <f>Table19[[#This Row],[Gross Revenue]]-Table19[[#This Row],[Budget]]</f>
        <v>-16682849</v>
      </c>
      <c r="U3576" s="1">
        <f>(Table19[[#This Row],[Gross Revenue]]/Table19[[#This Row],[Budget]])-1</f>
        <v>-0.47665282857142854</v>
      </c>
      <c r="V3576" t="str">
        <f t="shared" si="127"/>
        <v>111-130 minutes</v>
      </c>
      <c r="W3576">
        <f>Table19[[#This Row],[Profit]]/Table19[[#This Row],[Budget]]*100</f>
        <v>-47.665282857142856</v>
      </c>
      <c r="X3576">
        <v>1637763</v>
      </c>
      <c r="Y3576">
        <v>0.19178668286445014</v>
      </c>
      <c r="Z3576" t="str">
        <f t="shared" si="128"/>
        <v>Medium</v>
      </c>
    </row>
    <row r="3577" spans="1:26" x14ac:dyDescent="0.2">
      <c r="A3577" t="s">
        <v>6810</v>
      </c>
      <c r="B3577" t="s">
        <v>3138</v>
      </c>
      <c r="C3577" t="s">
        <v>1815</v>
      </c>
      <c r="D3577">
        <v>523</v>
      </c>
      <c r="E3577">
        <v>1383</v>
      </c>
      <c r="F3577">
        <v>446</v>
      </c>
      <c r="G3577">
        <v>11000</v>
      </c>
      <c r="H3577">
        <v>7.9</v>
      </c>
      <c r="I3577">
        <v>291</v>
      </c>
      <c r="J3577">
        <v>153</v>
      </c>
      <c r="K3577">
        <v>119518352</v>
      </c>
      <c r="L3577">
        <v>28000000</v>
      </c>
      <c r="M3577" s="2">
        <f>VLOOKUP(A3577,Sheet2!$A$1:G7301,2,0)</f>
        <v>38673</v>
      </c>
      <c r="N3577" t="str">
        <f>VLOOKUP(A3577,Sheet2!$A$1:G7301,3,0)</f>
        <v>Color</v>
      </c>
      <c r="O3577" t="str">
        <f>VLOOKUP(A3577,Sheet2!$A$1:G7301,4,0)</f>
        <v>Biography</v>
      </c>
      <c r="P3577" t="str">
        <f>VLOOKUP(A3577,Sheet2!$A$1:G7301,5,0)</f>
        <v>English</v>
      </c>
      <c r="Q3577" t="str">
        <f>VLOOKUP(A3577,Sheet2!$A$1:G7301,6,0)</f>
        <v>USA</v>
      </c>
      <c r="R3577" t="str">
        <f>VLOOKUP(A3577,Sheet2!$A$1:G7301,7,0)</f>
        <v>PG-13</v>
      </c>
      <c r="S3577" t="str">
        <f>IF(Table19[[#This Row],[Language]]="English","English","Other language")</f>
        <v>English</v>
      </c>
      <c r="T3577">
        <f>Table19[[#This Row],[Gross Revenue]]-Table19[[#This Row],[Budget]]</f>
        <v>91518352</v>
      </c>
      <c r="U3577" s="1">
        <f>(Table19[[#This Row],[Gross Revenue]]/Table19[[#This Row],[Budget]])-1</f>
        <v>3.2685125714285714</v>
      </c>
      <c r="V3577" t="str">
        <f t="shared" si="127"/>
        <v>&gt;150 minutes</v>
      </c>
      <c r="W3577">
        <f>Table19[[#This Row],[Profit]]/Table19[[#This Row],[Budget]]*100</f>
        <v>326.85125714285715</v>
      </c>
      <c r="X3577">
        <v>-1289919.5</v>
      </c>
      <c r="Y3577">
        <v>-4.8151417500000002E-2</v>
      </c>
      <c r="Z3577" t="str">
        <f t="shared" si="128"/>
        <v>Medium</v>
      </c>
    </row>
    <row r="3578" spans="1:26" x14ac:dyDescent="0.2">
      <c r="A3578" t="s">
        <v>5541</v>
      </c>
      <c r="B3578" t="s">
        <v>2133</v>
      </c>
      <c r="C3578" t="s">
        <v>1408</v>
      </c>
      <c r="D3578">
        <v>778</v>
      </c>
      <c r="E3578">
        <v>2400</v>
      </c>
      <c r="F3578">
        <v>132</v>
      </c>
      <c r="G3578">
        <v>227</v>
      </c>
      <c r="H3578">
        <v>6.8</v>
      </c>
      <c r="I3578">
        <v>18</v>
      </c>
      <c r="J3578">
        <v>86</v>
      </c>
      <c r="K3578">
        <v>1277257</v>
      </c>
      <c r="L3578">
        <v>1000000</v>
      </c>
      <c r="M3578" s="2">
        <f>VLOOKUP(A3578,Sheet2!$A$1:G7302,2,0)</f>
        <v>35375</v>
      </c>
      <c r="N3578" t="str">
        <f>VLOOKUP(A3578,Sheet2!$A$1:G7302,3,0)</f>
        <v>Color</v>
      </c>
      <c r="O3578" t="str">
        <f>VLOOKUP(A3578,Sheet2!$A$1:G7302,4,0)</f>
        <v>Comedy</v>
      </c>
      <c r="P3578" t="str">
        <f>VLOOKUP(A3578,Sheet2!$A$1:G7302,5,0)</f>
        <v>English</v>
      </c>
      <c r="Q3578" t="str">
        <f>VLOOKUP(A3578,Sheet2!$A$1:G7302,6,0)</f>
        <v>UK</v>
      </c>
      <c r="R3578" t="str">
        <f>VLOOKUP(A3578,Sheet2!$A$1:G7302,7,0)</f>
        <v>R</v>
      </c>
      <c r="S3578" t="str">
        <f>IF(Table19[[#This Row],[Language]]="English","English","Other language")</f>
        <v>English</v>
      </c>
      <c r="T3578">
        <f>Table19[[#This Row],[Gross Revenue]]-Table19[[#This Row],[Budget]]</f>
        <v>277257</v>
      </c>
      <c r="U3578" s="1">
        <f>(Table19[[#This Row],[Gross Revenue]]/Table19[[#This Row],[Budget]])-1</f>
        <v>0.27725700000000009</v>
      </c>
      <c r="V3578" t="str">
        <f t="shared" si="127"/>
        <v>&lt;90 minutes</v>
      </c>
      <c r="W3578">
        <f>Table19[[#This Row],[Profit]]/Table19[[#This Row],[Budget]]*100</f>
        <v>27.725699999999996</v>
      </c>
      <c r="X3578">
        <v>1637763</v>
      </c>
      <c r="Y3578">
        <v>0.19178668286445014</v>
      </c>
      <c r="Z3578" t="str">
        <f t="shared" si="128"/>
        <v>Low</v>
      </c>
    </row>
    <row r="3579" spans="1:26" x14ac:dyDescent="0.2">
      <c r="A3579" t="s">
        <v>4616</v>
      </c>
      <c r="B3579" t="s">
        <v>700</v>
      </c>
      <c r="C3579" t="s">
        <v>1188</v>
      </c>
      <c r="D3579">
        <v>12000</v>
      </c>
      <c r="E3579">
        <v>14146</v>
      </c>
      <c r="F3579">
        <v>10</v>
      </c>
      <c r="G3579">
        <v>0</v>
      </c>
      <c r="H3579">
        <v>6.2</v>
      </c>
      <c r="I3579">
        <v>117</v>
      </c>
      <c r="J3579">
        <v>86</v>
      </c>
      <c r="K3579">
        <v>45860039</v>
      </c>
      <c r="L3579">
        <v>56000000</v>
      </c>
      <c r="M3579" s="2">
        <f>VLOOKUP(A3579,Sheet2!$A$1:G7303,2,0)</f>
        <v>38216</v>
      </c>
      <c r="N3579" t="str">
        <f>VLOOKUP(A3579,Sheet2!$A$1:G7303,3,0)</f>
        <v>Color</v>
      </c>
      <c r="O3579" t="str">
        <f>VLOOKUP(A3579,Sheet2!$A$1:G7303,4,0)</f>
        <v>Action</v>
      </c>
      <c r="P3579" t="str">
        <f>VLOOKUP(A3579,Sheet2!$A$1:G7303,5,0)</f>
        <v>English</v>
      </c>
      <c r="Q3579" t="str">
        <f>VLOOKUP(A3579,Sheet2!$A$1:G7303,6,0)</f>
        <v>USA</v>
      </c>
      <c r="R3579" t="str">
        <f>VLOOKUP(A3579,Sheet2!$A$1:G7303,7,0)</f>
        <v>PG-13</v>
      </c>
      <c r="S3579" t="str">
        <f>IF(Table19[[#This Row],[Language]]="English","English","Other language")</f>
        <v>English</v>
      </c>
      <c r="T3579">
        <f>Table19[[#This Row],[Gross Revenue]]-Table19[[#This Row],[Budget]]</f>
        <v>-10139961</v>
      </c>
      <c r="U3579" s="1">
        <f>(Table19[[#This Row],[Gross Revenue]]/Table19[[#This Row],[Budget]])-1</f>
        <v>-0.18107073214285718</v>
      </c>
      <c r="V3579" t="str">
        <f t="shared" si="127"/>
        <v>&lt;90 minutes</v>
      </c>
      <c r="W3579">
        <f>Table19[[#This Row],[Profit]]/Table19[[#This Row],[Budget]]*100</f>
        <v>-18.107073214285716</v>
      </c>
      <c r="X3579">
        <v>-1289919.5</v>
      </c>
      <c r="Y3579">
        <v>-4.8151417500000002E-2</v>
      </c>
      <c r="Z3579" t="str">
        <f t="shared" si="128"/>
        <v>High</v>
      </c>
    </row>
    <row r="3580" spans="1:26" x14ac:dyDescent="0.2">
      <c r="A3580" t="s">
        <v>3665</v>
      </c>
      <c r="B3580" t="s">
        <v>698</v>
      </c>
      <c r="C3580" t="s">
        <v>699</v>
      </c>
      <c r="D3580">
        <v>882</v>
      </c>
      <c r="E3580">
        <v>1971</v>
      </c>
      <c r="F3580">
        <v>43</v>
      </c>
      <c r="G3580">
        <v>0</v>
      </c>
      <c r="H3580">
        <v>5.2</v>
      </c>
      <c r="I3580">
        <v>113</v>
      </c>
      <c r="J3580">
        <v>87</v>
      </c>
      <c r="K3580">
        <v>36073232</v>
      </c>
      <c r="L3580">
        <v>80000000</v>
      </c>
      <c r="M3580" s="2">
        <f>VLOOKUP(A3580,Sheet2!$A$1:G7304,2,0)</f>
        <v>41584</v>
      </c>
      <c r="N3580" t="str">
        <f>VLOOKUP(A3580,Sheet2!$A$1:G7304,3,0)</f>
        <v>Color</v>
      </c>
      <c r="O3580" t="str">
        <f>VLOOKUP(A3580,Sheet2!$A$1:G7304,4,0)</f>
        <v>Adventure</v>
      </c>
      <c r="P3580" t="str">
        <f>VLOOKUP(A3580,Sheet2!$A$1:G7304,5,0)</f>
        <v>English</v>
      </c>
      <c r="Q3580" t="str">
        <f>VLOOKUP(A3580,Sheet2!$A$1:G7304,6,0)</f>
        <v>USA</v>
      </c>
      <c r="R3580" t="str">
        <f>VLOOKUP(A3580,Sheet2!$A$1:G7304,7,0)</f>
        <v>PG</v>
      </c>
      <c r="S3580" t="str">
        <f>IF(Table19[[#This Row],[Language]]="English","English","Other language")</f>
        <v>English</v>
      </c>
      <c r="T3580">
        <f>Table19[[#This Row],[Gross Revenue]]-Table19[[#This Row],[Budget]]</f>
        <v>-43926768</v>
      </c>
      <c r="U3580" s="1">
        <f>(Table19[[#This Row],[Gross Revenue]]/Table19[[#This Row],[Budget]])-1</f>
        <v>-0.54908460000000003</v>
      </c>
      <c r="V3580" t="str">
        <f t="shared" si="127"/>
        <v>&lt;90 minutes</v>
      </c>
      <c r="W3580">
        <f>Table19[[#This Row],[Profit]]/Table19[[#This Row],[Budget]]*100</f>
        <v>-54.908460000000005</v>
      </c>
      <c r="X3580">
        <v>3892693.5</v>
      </c>
      <c r="Y3580">
        <v>0.11726928571428571</v>
      </c>
      <c r="Z3580" t="str">
        <f t="shared" si="128"/>
        <v>High</v>
      </c>
    </row>
    <row r="3581" spans="1:26" x14ac:dyDescent="0.2">
      <c r="A3581" t="s">
        <v>4933</v>
      </c>
      <c r="B3581" t="s">
        <v>1957</v>
      </c>
      <c r="C3581" t="s">
        <v>946</v>
      </c>
      <c r="D3581">
        <v>826</v>
      </c>
      <c r="E3581">
        <v>1607</v>
      </c>
      <c r="F3581">
        <v>0</v>
      </c>
      <c r="G3581">
        <v>0</v>
      </c>
      <c r="H3581">
        <v>7.4</v>
      </c>
      <c r="I3581">
        <v>114</v>
      </c>
      <c r="J3581">
        <v>126</v>
      </c>
      <c r="K3581">
        <v>43848100</v>
      </c>
      <c r="L3581">
        <v>15000000</v>
      </c>
      <c r="M3581" s="2">
        <f>VLOOKUP(A3581,Sheet2!$A$1:G7305,2,0)</f>
        <v>31870</v>
      </c>
      <c r="N3581" t="str">
        <f>VLOOKUP(A3581,Sheet2!$A$1:G7305,3,0)</f>
        <v>Color</v>
      </c>
      <c r="O3581" t="str">
        <f>VLOOKUP(A3581,Sheet2!$A$1:G7305,4,0)</f>
        <v>Crime</v>
      </c>
      <c r="P3581" t="str">
        <f>VLOOKUP(A3581,Sheet2!$A$1:G7305,5,0)</f>
        <v>English</v>
      </c>
      <c r="Q3581" t="str">
        <f>VLOOKUP(A3581,Sheet2!$A$1:G7305,6,0)</f>
        <v>USA</v>
      </c>
      <c r="R3581" t="str">
        <f>VLOOKUP(A3581,Sheet2!$A$1:G7305,7,0)</f>
        <v>R</v>
      </c>
      <c r="S3581" t="str">
        <f>IF(Table19[[#This Row],[Language]]="English","English","Other language")</f>
        <v>English</v>
      </c>
      <c r="T3581">
        <f>Table19[[#This Row],[Gross Revenue]]-Table19[[#This Row],[Budget]]</f>
        <v>28848100</v>
      </c>
      <c r="U3581" s="1">
        <f>(Table19[[#This Row],[Gross Revenue]]/Table19[[#This Row],[Budget]])-1</f>
        <v>1.9232066666666667</v>
      </c>
      <c r="V3581" t="str">
        <f t="shared" si="127"/>
        <v>111-130 minutes</v>
      </c>
      <c r="W3581">
        <f>Table19[[#This Row],[Profit]]/Table19[[#This Row],[Budget]]*100</f>
        <v>192.32066666666668</v>
      </c>
      <c r="X3581">
        <v>-74533.5</v>
      </c>
      <c r="Y3581">
        <v>-7.4856785714285719E-3</v>
      </c>
      <c r="Z3581" t="str">
        <f t="shared" si="128"/>
        <v>Medium</v>
      </c>
    </row>
    <row r="3582" spans="1:26" x14ac:dyDescent="0.2">
      <c r="A3582" t="s">
        <v>4746</v>
      </c>
      <c r="B3582" t="s">
        <v>693</v>
      </c>
      <c r="C3582" t="s">
        <v>946</v>
      </c>
      <c r="D3582">
        <v>903</v>
      </c>
      <c r="E3582">
        <v>1579</v>
      </c>
      <c r="F3582">
        <v>0</v>
      </c>
      <c r="G3582">
        <v>13000</v>
      </c>
      <c r="H3582">
        <v>6.3</v>
      </c>
      <c r="I3582">
        <v>297</v>
      </c>
      <c r="J3582">
        <v>136</v>
      </c>
      <c r="K3582">
        <v>52474616</v>
      </c>
      <c r="L3582">
        <v>70000000</v>
      </c>
      <c r="M3582" s="2">
        <f>VLOOKUP(A3582,Sheet2!$A$1:G7306,2,0)</f>
        <v>40256</v>
      </c>
      <c r="N3582" t="str">
        <f>VLOOKUP(A3582,Sheet2!$A$1:G7306,3,0)</f>
        <v>Color</v>
      </c>
      <c r="O3582" t="str">
        <f>VLOOKUP(A3582,Sheet2!$A$1:G7306,4,0)</f>
        <v>Drama</v>
      </c>
      <c r="P3582" t="str">
        <f>VLOOKUP(A3582,Sheet2!$A$1:G7306,5,0)</f>
        <v>English</v>
      </c>
      <c r="Q3582" t="str">
        <f>VLOOKUP(A3582,Sheet2!$A$1:G7306,6,0)</f>
        <v>USA</v>
      </c>
      <c r="R3582" t="str">
        <f>VLOOKUP(A3582,Sheet2!$A$1:G7306,7,0)</f>
        <v>PG-13</v>
      </c>
      <c r="S3582" t="str">
        <f>IF(Table19[[#This Row],[Language]]="English","English","Other language")</f>
        <v>English</v>
      </c>
      <c r="T3582">
        <f>Table19[[#This Row],[Gross Revenue]]-Table19[[#This Row],[Budget]]</f>
        <v>-17525384</v>
      </c>
      <c r="U3582" s="1">
        <f>(Table19[[#This Row],[Gross Revenue]]/Table19[[#This Row],[Budget]])-1</f>
        <v>-0.25036262857142855</v>
      </c>
      <c r="V3582" t="str">
        <f t="shared" si="127"/>
        <v>131-150 minutes</v>
      </c>
      <c r="W3582">
        <f>Table19[[#This Row],[Profit]]/Table19[[#This Row],[Budget]]*100</f>
        <v>-25.036262857142855</v>
      </c>
      <c r="X3582">
        <v>-434215.5</v>
      </c>
      <c r="Y3582">
        <v>-0.10115100772200772</v>
      </c>
      <c r="Z3582" t="str">
        <f t="shared" si="128"/>
        <v>High</v>
      </c>
    </row>
    <row r="3583" spans="1:26" x14ac:dyDescent="0.2">
      <c r="A3583" t="s">
        <v>6980</v>
      </c>
      <c r="B3583" t="s">
        <v>2748</v>
      </c>
      <c r="C3583" t="s">
        <v>2130</v>
      </c>
      <c r="D3583">
        <v>1000</v>
      </c>
      <c r="E3583">
        <v>2975</v>
      </c>
      <c r="F3583">
        <v>475</v>
      </c>
      <c r="G3583">
        <v>16000</v>
      </c>
      <c r="H3583">
        <v>8.4</v>
      </c>
      <c r="I3583">
        <v>421</v>
      </c>
      <c r="J3583">
        <v>98</v>
      </c>
      <c r="K3583">
        <v>223806889</v>
      </c>
      <c r="L3583">
        <v>180000000</v>
      </c>
      <c r="M3583" s="2">
        <f>VLOOKUP(A3583,Sheet2!$A$1:G7307,2,0)</f>
        <v>39649</v>
      </c>
      <c r="N3583" t="str">
        <f>VLOOKUP(A3583,Sheet2!$A$1:G7307,3,0)</f>
        <v>Color</v>
      </c>
      <c r="O3583" t="str">
        <f>VLOOKUP(A3583,Sheet2!$A$1:G7307,4,0)</f>
        <v>Adventure</v>
      </c>
      <c r="P3583" t="str">
        <f>VLOOKUP(A3583,Sheet2!$A$1:G7307,5,0)</f>
        <v>English</v>
      </c>
      <c r="Q3583" t="str">
        <f>VLOOKUP(A3583,Sheet2!$A$1:G7307,6,0)</f>
        <v>USA</v>
      </c>
      <c r="R3583" t="str">
        <f>VLOOKUP(A3583,Sheet2!$A$1:G7307,7,0)</f>
        <v>G</v>
      </c>
      <c r="S3583" t="str">
        <f>IF(Table19[[#This Row],[Language]]="English","English","Other language")</f>
        <v>English</v>
      </c>
      <c r="T3583">
        <f>Table19[[#This Row],[Gross Revenue]]-Table19[[#This Row],[Budget]]</f>
        <v>43806889</v>
      </c>
      <c r="U3583" s="1">
        <f>(Table19[[#This Row],[Gross Revenue]]/Table19[[#This Row],[Budget]])-1</f>
        <v>0.24337160555555548</v>
      </c>
      <c r="V3583" t="str">
        <f t="shared" si="127"/>
        <v>90-110 minutes</v>
      </c>
      <c r="W3583">
        <f>Table19[[#This Row],[Profit]]/Table19[[#This Row],[Budget]]*100</f>
        <v>24.337160555555556</v>
      </c>
      <c r="X3583">
        <v>3892693.5</v>
      </c>
      <c r="Y3583">
        <v>0.11726928571428571</v>
      </c>
      <c r="Z3583" t="str">
        <f t="shared" si="128"/>
        <v>High</v>
      </c>
    </row>
    <row r="3584" spans="1:26" x14ac:dyDescent="0.2">
      <c r="A3584" t="s">
        <v>6842</v>
      </c>
      <c r="B3584" t="s">
        <v>3149</v>
      </c>
      <c r="C3584" t="s">
        <v>3149</v>
      </c>
      <c r="D3584">
        <v>56</v>
      </c>
      <c r="E3584">
        <v>56</v>
      </c>
      <c r="F3584">
        <v>56</v>
      </c>
      <c r="G3584">
        <v>0</v>
      </c>
      <c r="H3584">
        <v>8</v>
      </c>
      <c r="I3584">
        <v>231</v>
      </c>
      <c r="J3584">
        <v>90</v>
      </c>
      <c r="K3584">
        <v>2283276</v>
      </c>
      <c r="L3584">
        <v>1500000</v>
      </c>
      <c r="M3584" s="2">
        <f>VLOOKUP(A3584,Sheet2!$A$1:G7308,2,0)</f>
        <v>39580</v>
      </c>
      <c r="N3584" t="str">
        <f>VLOOKUP(A3584,Sheet2!$A$1:G7308,3,0)</f>
        <v>Color</v>
      </c>
      <c r="O3584" t="str">
        <f>VLOOKUP(A3584,Sheet2!$A$1:G7308,4,0)</f>
        <v>Animation</v>
      </c>
      <c r="P3584" t="str">
        <f>VLOOKUP(A3584,Sheet2!$A$1:G7308,5,0)</f>
        <v>Hebrew</v>
      </c>
      <c r="Q3584" t="str">
        <f>VLOOKUP(A3584,Sheet2!$A$1:G7308,6,0)</f>
        <v>Israel</v>
      </c>
      <c r="R3584" t="str">
        <f>VLOOKUP(A3584,Sheet2!$A$1:G7308,7,0)</f>
        <v>R</v>
      </c>
      <c r="S3584" t="str">
        <f>IF(Table19[[#This Row],[Language]]="English","English","Other language")</f>
        <v>Other language</v>
      </c>
      <c r="T3584">
        <f>Table19[[#This Row],[Gross Revenue]]-Table19[[#This Row],[Budget]]</f>
        <v>783276</v>
      </c>
      <c r="U3584" s="1">
        <f>(Table19[[#This Row],[Gross Revenue]]/Table19[[#This Row],[Budget]])-1</f>
        <v>0.52218399999999998</v>
      </c>
      <c r="V3584" t="str">
        <f t="shared" si="127"/>
        <v>90-110 minutes</v>
      </c>
      <c r="W3584">
        <f>Table19[[#This Row],[Profit]]/Table19[[#This Row],[Budget]]*100</f>
        <v>52.218399999999995</v>
      </c>
      <c r="Z3584" t="str">
        <f t="shared" si="128"/>
        <v>Low</v>
      </c>
    </row>
    <row r="3585" spans="1:28" x14ac:dyDescent="0.2">
      <c r="A3585" t="s">
        <v>5418</v>
      </c>
      <c r="B3585" t="s">
        <v>258</v>
      </c>
      <c r="C3585" t="s">
        <v>1352</v>
      </c>
      <c r="D3585">
        <v>11000</v>
      </c>
      <c r="E3585">
        <v>25763</v>
      </c>
      <c r="F3585">
        <v>335</v>
      </c>
      <c r="G3585">
        <v>0</v>
      </c>
      <c r="H3585">
        <v>6.7</v>
      </c>
      <c r="I3585">
        <v>316</v>
      </c>
      <c r="J3585">
        <v>110</v>
      </c>
      <c r="K3585">
        <v>134568845</v>
      </c>
      <c r="L3585">
        <v>75000000</v>
      </c>
      <c r="M3585" s="2">
        <f>VLOOKUP(A3585,Sheet2!$A$1:G7309,2,0)</f>
        <v>39807</v>
      </c>
      <c r="N3585" t="str">
        <f>VLOOKUP(A3585,Sheet2!$A$1:G7309,3,0)</f>
        <v>Color</v>
      </c>
      <c r="O3585" t="str">
        <f>VLOOKUP(A3585,Sheet2!$A$1:G7309,4,0)</f>
        <v>Action</v>
      </c>
      <c r="P3585" t="str">
        <f>VLOOKUP(A3585,Sheet2!$A$1:G7309,5,0)</f>
        <v>English</v>
      </c>
      <c r="Q3585" t="str">
        <f>VLOOKUP(A3585,Sheet2!$A$1:G7309,6,0)</f>
        <v>USA</v>
      </c>
      <c r="R3585" t="str">
        <f>VLOOKUP(A3585,Sheet2!$A$1:G7309,7,0)</f>
        <v>R</v>
      </c>
      <c r="S3585" t="str">
        <f>IF(Table19[[#This Row],[Language]]="English","English","Other language")</f>
        <v>English</v>
      </c>
      <c r="T3585">
        <f>Table19[[#This Row],[Gross Revenue]]-Table19[[#This Row],[Budget]]</f>
        <v>59568845</v>
      </c>
      <c r="U3585" s="1">
        <f>(Table19[[#This Row],[Gross Revenue]]/Table19[[#This Row],[Budget]])-1</f>
        <v>0.79425126666666657</v>
      </c>
      <c r="V3585" t="str">
        <f t="shared" si="127"/>
        <v>90-110 minutes</v>
      </c>
      <c r="W3585">
        <f>Table19[[#This Row],[Profit]]/Table19[[#This Row],[Budget]]*100</f>
        <v>79.425126666666671</v>
      </c>
      <c r="X3585">
        <v>-1289919.5</v>
      </c>
      <c r="Y3585">
        <v>-4.8151417500000002E-2</v>
      </c>
      <c r="Z3585" t="str">
        <f t="shared" si="128"/>
        <v>High</v>
      </c>
    </row>
    <row r="3586" spans="1:28" x14ac:dyDescent="0.2">
      <c r="A3586" t="s">
        <v>4755</v>
      </c>
      <c r="B3586" t="s">
        <v>150</v>
      </c>
      <c r="C3586" t="s">
        <v>1828</v>
      </c>
      <c r="D3586">
        <v>26000</v>
      </c>
      <c r="E3586">
        <v>33565</v>
      </c>
      <c r="F3586">
        <v>5</v>
      </c>
      <c r="G3586">
        <v>0</v>
      </c>
      <c r="H3586">
        <v>6.3</v>
      </c>
      <c r="I3586">
        <v>119</v>
      </c>
      <c r="J3586">
        <v>103</v>
      </c>
      <c r="K3586">
        <v>22466994</v>
      </c>
      <c r="L3586">
        <v>25000000</v>
      </c>
      <c r="M3586" s="2">
        <f>VLOOKUP(A3586,Sheet2!$A$1:G7310,2,0)</f>
        <v>39146</v>
      </c>
      <c r="N3586" t="str">
        <f>VLOOKUP(A3586,Sheet2!$A$1:G7310,3,0)</f>
        <v>Color</v>
      </c>
      <c r="O3586" t="str">
        <f>VLOOKUP(A3586,Sheet2!$A$1:G7310,4,0)</f>
        <v>Action</v>
      </c>
      <c r="P3586" t="str">
        <f>VLOOKUP(A3586,Sheet2!$A$1:G7310,5,0)</f>
        <v>English</v>
      </c>
      <c r="Q3586" t="str">
        <f>VLOOKUP(A3586,Sheet2!$A$1:G7310,6,0)</f>
        <v>USA</v>
      </c>
      <c r="R3586" t="str">
        <f>VLOOKUP(A3586,Sheet2!$A$1:G7310,7,0)</f>
        <v>R</v>
      </c>
      <c r="S3586" t="str">
        <f>IF(Table19[[#This Row],[Language]]="English","English","Other language")</f>
        <v>English</v>
      </c>
      <c r="T3586">
        <f>Table19[[#This Row],[Gross Revenue]]-Table19[[#This Row],[Budget]]</f>
        <v>-2533006</v>
      </c>
      <c r="U3586" s="1">
        <f>(Table19[[#This Row],[Gross Revenue]]/Table19[[#This Row],[Budget]])-1</f>
        <v>-0.10132023999999995</v>
      </c>
      <c r="V3586" t="str">
        <f t="shared" ref="V3586:V3649" si="129">IF(J3586="","",IF(J3586&lt;90,"&lt;90 minutes",IF(J3586&lt;=110,"90-110 minutes",IF(J3586&lt;=130,"111-130 minutes",IF(J3586&lt;=150,"131-150 minutes","&gt;150 minutes")))))</f>
        <v>90-110 minutes</v>
      </c>
      <c r="W3586">
        <f>Table19[[#This Row],[Profit]]/Table19[[#This Row],[Budget]]*100</f>
        <v>-10.132024000000001</v>
      </c>
      <c r="X3586">
        <v>-1289919.5</v>
      </c>
      <c r="Y3586">
        <v>-4.8151417500000002E-2</v>
      </c>
      <c r="Z3586" t="str">
        <f t="shared" ref="Z3586:Z3589" si="130">IF(L3586="","",IF(L3586&lt;=$AA$26,"Low",IF(L3586&lt;=$AA$28,"Medium","High")))</f>
        <v>Medium</v>
      </c>
    </row>
    <row r="3587" spans="1:28" x14ac:dyDescent="0.2">
      <c r="A3587" t="s">
        <v>6086</v>
      </c>
      <c r="B3587" t="s">
        <v>329</v>
      </c>
      <c r="C3587" t="s">
        <v>1734</v>
      </c>
      <c r="D3587">
        <v>25000</v>
      </c>
      <c r="E3587">
        <v>46726</v>
      </c>
      <c r="F3587">
        <v>14000</v>
      </c>
      <c r="G3587">
        <v>28000</v>
      </c>
      <c r="H3587">
        <v>7.2</v>
      </c>
      <c r="I3587">
        <v>388</v>
      </c>
      <c r="J3587">
        <v>146</v>
      </c>
      <c r="K3587">
        <v>79883359</v>
      </c>
      <c r="L3587">
        <v>66000000</v>
      </c>
      <c r="M3587" s="2">
        <f>VLOOKUP(A3587,Sheet2!$A$1:G7311,2,0)</f>
        <v>40642</v>
      </c>
      <c r="N3587" t="str">
        <f>VLOOKUP(A3587,Sheet2!$A$1:G7311,3,0)</f>
        <v>Black and White</v>
      </c>
      <c r="O3587" t="str">
        <f>VLOOKUP(A3587,Sheet2!$A$1:G7311,4,0)</f>
        <v>Drama</v>
      </c>
      <c r="P3587" t="str">
        <f>VLOOKUP(A3587,Sheet2!$A$1:G7311,5,0)</f>
        <v>English</v>
      </c>
      <c r="Q3587" t="str">
        <f>VLOOKUP(A3587,Sheet2!$A$1:G7311,6,0)</f>
        <v>USA</v>
      </c>
      <c r="R3587" t="str">
        <f>VLOOKUP(A3587,Sheet2!$A$1:G7311,7,0)</f>
        <v>PG-13</v>
      </c>
      <c r="S3587" t="str">
        <f>IF(Table19[[#This Row],[Language]]="English","English","Other language")</f>
        <v>English</v>
      </c>
      <c r="T3587">
        <f>Table19[[#This Row],[Gross Revenue]]-Table19[[#This Row],[Budget]]</f>
        <v>13883359</v>
      </c>
      <c r="U3587" s="1">
        <f>(Table19[[#This Row],[Gross Revenue]]/Table19[[#This Row],[Budget]])-1</f>
        <v>0.21035392424242416</v>
      </c>
      <c r="V3587" t="str">
        <f t="shared" si="129"/>
        <v>131-150 minutes</v>
      </c>
      <c r="W3587">
        <f>Table19[[#This Row],[Profit]]/Table19[[#This Row],[Budget]]*100</f>
        <v>21.035392424242424</v>
      </c>
      <c r="X3587">
        <v>-434215.5</v>
      </c>
      <c r="Y3587">
        <v>-0.10115100772200772</v>
      </c>
      <c r="Z3587" t="str">
        <f t="shared" si="130"/>
        <v>High</v>
      </c>
    </row>
    <row r="3588" spans="1:28" x14ac:dyDescent="0.2">
      <c r="A3588" t="s">
        <v>5089</v>
      </c>
      <c r="B3588" t="s">
        <v>1137</v>
      </c>
      <c r="C3588" t="s">
        <v>1734</v>
      </c>
      <c r="D3588">
        <v>10000</v>
      </c>
      <c r="E3588">
        <v>12758</v>
      </c>
      <c r="F3588">
        <v>14000</v>
      </c>
      <c r="G3588">
        <v>0</v>
      </c>
      <c r="H3588">
        <v>6.5</v>
      </c>
      <c r="I3588">
        <v>401</v>
      </c>
      <c r="J3588">
        <v>116</v>
      </c>
      <c r="K3588">
        <v>234277056</v>
      </c>
      <c r="L3588">
        <v>132000000</v>
      </c>
      <c r="M3588" s="2">
        <f>VLOOKUP(A3588,Sheet2!$A$1:G7312,2,0)</f>
        <v>38378</v>
      </c>
      <c r="N3588" t="str">
        <f>VLOOKUP(A3588,Sheet2!$A$1:G7312,3,0)</f>
        <v>Color</v>
      </c>
      <c r="O3588" t="str">
        <f>VLOOKUP(A3588,Sheet2!$A$1:G7312,4,0)</f>
        <v>Adventure</v>
      </c>
      <c r="P3588" t="str">
        <f>VLOOKUP(A3588,Sheet2!$A$1:G7312,5,0)</f>
        <v>English</v>
      </c>
      <c r="Q3588" t="str">
        <f>VLOOKUP(A3588,Sheet2!$A$1:G7312,6,0)</f>
        <v>USA</v>
      </c>
      <c r="R3588" t="str">
        <f>VLOOKUP(A3588,Sheet2!$A$1:G7312,7,0)</f>
        <v>PG-13</v>
      </c>
      <c r="S3588" t="str">
        <f>IF(Table19[[#This Row],[Language]]="English","English","Other language")</f>
        <v>English</v>
      </c>
      <c r="T3588">
        <f>Table19[[#This Row],[Gross Revenue]]-Table19[[#This Row],[Budget]]</f>
        <v>102277056</v>
      </c>
      <c r="U3588" s="1">
        <f>(Table19[[#This Row],[Gross Revenue]]/Table19[[#This Row],[Budget]])-1</f>
        <v>0.77482618181818186</v>
      </c>
      <c r="V3588" t="str">
        <f t="shared" si="129"/>
        <v>111-130 minutes</v>
      </c>
      <c r="W3588">
        <f>Table19[[#This Row],[Profit]]/Table19[[#This Row],[Budget]]*100</f>
        <v>77.482618181818182</v>
      </c>
      <c r="X3588">
        <v>3892693.5</v>
      </c>
      <c r="Y3588">
        <v>0.11726928571428571</v>
      </c>
      <c r="Z3588" t="str">
        <f t="shared" si="130"/>
        <v>High</v>
      </c>
    </row>
    <row r="3589" spans="1:28" x14ac:dyDescent="0.2">
      <c r="A3589" t="s">
        <v>4019</v>
      </c>
      <c r="B3589" t="s">
        <v>1129</v>
      </c>
      <c r="C3589" t="s">
        <v>1130</v>
      </c>
      <c r="D3589">
        <v>603</v>
      </c>
      <c r="E3589">
        <v>988</v>
      </c>
      <c r="F3589">
        <v>0</v>
      </c>
      <c r="G3589">
        <v>883</v>
      </c>
      <c r="H3589">
        <v>5.7</v>
      </c>
      <c r="I3589">
        <v>79</v>
      </c>
      <c r="J3589">
        <v>107</v>
      </c>
      <c r="K3589">
        <v>578527</v>
      </c>
      <c r="L3589">
        <v>10000000</v>
      </c>
      <c r="M3589" s="2">
        <f>VLOOKUP(A3589,Sheet2!$A$1:G7313,2,0)</f>
        <v>39613</v>
      </c>
      <c r="N3589" t="str">
        <f>VLOOKUP(A3589,Sheet2!$A$1:G7313,3,0)</f>
        <v>Color</v>
      </c>
      <c r="O3589" t="str">
        <f>VLOOKUP(A3589,Sheet2!$A$1:G7313,4,0)</f>
        <v>Action</v>
      </c>
      <c r="P3589" t="str">
        <f>VLOOKUP(A3589,Sheet2!$A$1:G7313,5,0)</f>
        <v>English</v>
      </c>
      <c r="Q3589" t="str">
        <f>VLOOKUP(A3589,Sheet2!$A$1:G7313,6,0)</f>
        <v>USA</v>
      </c>
      <c r="R3589" t="str">
        <f>VLOOKUP(A3589,Sheet2!$A$1:G7313,7,0)</f>
        <v>R</v>
      </c>
      <c r="S3589" t="str">
        <f>IF(Table19[[#This Row],[Language]]="English","English","Other language")</f>
        <v>English</v>
      </c>
      <c r="T3589">
        <f>Table19[[#This Row],[Gross Revenue]]-Table19[[#This Row],[Budget]]</f>
        <v>-9421473</v>
      </c>
      <c r="U3589" s="1">
        <f>(Table19[[#This Row],[Gross Revenue]]/Table19[[#This Row],[Budget]])-1</f>
        <v>-0.94214730000000002</v>
      </c>
      <c r="V3589" t="str">
        <f t="shared" si="129"/>
        <v>90-110 minutes</v>
      </c>
      <c r="W3589">
        <f>Table19[[#This Row],[Profit]]/Table19[[#This Row],[Budget]]*100</f>
        <v>-94.214730000000003</v>
      </c>
      <c r="X3589">
        <v>-1289919.5</v>
      </c>
      <c r="Y3589">
        <v>-4.8151417500000002E-2</v>
      </c>
      <c r="Z3589" t="str">
        <f t="shared" si="130"/>
        <v>Low</v>
      </c>
    </row>
    <row r="3590" spans="1:28" x14ac:dyDescent="0.2">
      <c r="A3590" t="s">
        <v>6010</v>
      </c>
      <c r="B3590" t="s">
        <v>217</v>
      </c>
      <c r="C3590" t="s">
        <v>2672</v>
      </c>
      <c r="D3590">
        <v>2000</v>
      </c>
      <c r="E3590">
        <v>4537</v>
      </c>
      <c r="F3590">
        <v>139</v>
      </c>
      <c r="G3590">
        <v>0</v>
      </c>
      <c r="H3590">
        <v>7.1</v>
      </c>
      <c r="I3590">
        <v>84</v>
      </c>
      <c r="J3590">
        <v>114</v>
      </c>
      <c r="K3590">
        <v>79568000</v>
      </c>
      <c r="L3590">
        <v>12000000</v>
      </c>
      <c r="M3590" s="2">
        <f>VLOOKUP(A3590,Sheet2!$A$1:G7314,2,0)</f>
        <v>30495</v>
      </c>
      <c r="N3590" t="str">
        <f>VLOOKUP(A3590,Sheet2!$A$1:G7314,3,0)</f>
        <v>Color</v>
      </c>
      <c r="O3590" t="str">
        <f>VLOOKUP(A3590,Sheet2!$A$1:G7314,4,0)</f>
        <v>Sci-Fi</v>
      </c>
      <c r="P3590" t="str">
        <f>VLOOKUP(A3590,Sheet2!$A$1:G7314,5,0)</f>
        <v>English</v>
      </c>
      <c r="Q3590" t="str">
        <f>VLOOKUP(A3590,Sheet2!$A$1:G7314,6,0)</f>
        <v>USA</v>
      </c>
      <c r="R3590" t="str">
        <f>VLOOKUP(A3590,Sheet2!$A$1:G7314,7,0)</f>
        <v>PG</v>
      </c>
      <c r="S3590" t="str">
        <f>IF(Table19[[#This Row],[Language]]="English","English","Other language")</f>
        <v>English</v>
      </c>
      <c r="T3590">
        <f>Table19[[#This Row],[Gross Revenue]]-Table19[[#This Row],[Budget]]</f>
        <v>67568000</v>
      </c>
      <c r="U3590" s="1">
        <f>(Table19[[#This Row],[Gross Revenue]]/Table19[[#This Row],[Budget]])-1</f>
        <v>5.6306666666666665</v>
      </c>
      <c r="V3590" t="str">
        <f t="shared" si="129"/>
        <v>111-130 minutes</v>
      </c>
      <c r="W3590">
        <f>Table19[[#This Row],[Profit]]/Table19[[#This Row],[Budget]]*100</f>
        <v>563.06666666666661</v>
      </c>
      <c r="Z3590" t="str">
        <f t="shared" ref="Z3590:Z3649" si="131">IF(L3590="","",IF(L3590&lt;=$AA$26,"Low",IF(L3590&lt;=$AA$28,"Medium","High")))</f>
        <v>Low</v>
      </c>
      <c r="AA3590" t="s">
        <v>7097</v>
      </c>
      <c r="AB3590" t="s">
        <v>7098</v>
      </c>
    </row>
    <row r="3591" spans="1:28" x14ac:dyDescent="0.2">
      <c r="A3591" t="s">
        <v>4643</v>
      </c>
      <c r="B3591" t="s">
        <v>702</v>
      </c>
      <c r="C3591" t="s">
        <v>690</v>
      </c>
      <c r="D3591">
        <v>687</v>
      </c>
      <c r="E3591">
        <v>1990</v>
      </c>
      <c r="F3591">
        <v>49</v>
      </c>
      <c r="G3591">
        <v>0</v>
      </c>
      <c r="H3591">
        <v>6.2</v>
      </c>
      <c r="I3591">
        <v>31</v>
      </c>
      <c r="J3591">
        <v>103</v>
      </c>
      <c r="K3591">
        <v>9094451</v>
      </c>
      <c r="L3591">
        <v>7000000</v>
      </c>
      <c r="M3591" s="2">
        <f>VLOOKUP(A3591,Sheet2!$A$1:G7315,2,0)</f>
        <v>32695</v>
      </c>
      <c r="N3591" t="str">
        <f>VLOOKUP(A3591,Sheet2!$A$1:G7315,3,0)</f>
        <v>Color</v>
      </c>
      <c r="O3591" t="str">
        <f>VLOOKUP(A3591,Sheet2!$A$1:G7315,4,0)</f>
        <v>Action</v>
      </c>
      <c r="P3591" t="str">
        <f>VLOOKUP(A3591,Sheet2!$A$1:G7315,5,0)</f>
        <v>English</v>
      </c>
      <c r="Q3591" t="str">
        <f>VLOOKUP(A3591,Sheet2!$A$1:G7315,6,0)</f>
        <v>USA</v>
      </c>
      <c r="R3591" t="str">
        <f>VLOOKUP(A3591,Sheet2!$A$1:G7315,7,0)</f>
        <v>R</v>
      </c>
      <c r="S3591" t="str">
        <f>IF(Table19[[#This Row],[Language]]="English","English","Other language")</f>
        <v>English</v>
      </c>
      <c r="T3591">
        <f>Table19[[#This Row],[Gross Revenue]]-Table19[[#This Row],[Budget]]</f>
        <v>2094451</v>
      </c>
      <c r="U3591" s="1">
        <f>(Table19[[#This Row],[Gross Revenue]]/Table19[[#This Row],[Budget]])-1</f>
        <v>0.29920728571428579</v>
      </c>
      <c r="V3591" t="str">
        <f t="shared" si="129"/>
        <v>90-110 minutes</v>
      </c>
      <c r="W3591">
        <f>Table19[[#This Row],[Profit]]/Table19[[#This Row],[Budget]]*100</f>
        <v>29.920728571428572</v>
      </c>
      <c r="X3591">
        <v>-1289919.5</v>
      </c>
      <c r="Y3591">
        <v>-4.8151417500000002E-2</v>
      </c>
      <c r="Z3591" t="str">
        <f t="shared" si="131"/>
        <v>Low</v>
      </c>
      <c r="AA3591" s="12">
        <f>CORREL(D:D,K:K)</f>
        <v>0.14308133197058873</v>
      </c>
      <c r="AB3591" s="12">
        <f>CORREL(F:F,K:K)</f>
        <v>0.14335889176909047</v>
      </c>
    </row>
    <row r="3592" spans="1:28" x14ac:dyDescent="0.2">
      <c r="A3592" t="s">
        <v>3760</v>
      </c>
      <c r="B3592" t="s">
        <v>702</v>
      </c>
      <c r="C3592" t="s">
        <v>825</v>
      </c>
      <c r="D3592">
        <v>687</v>
      </c>
      <c r="E3592">
        <v>1806</v>
      </c>
      <c r="F3592">
        <v>16</v>
      </c>
      <c r="G3592">
        <v>217</v>
      </c>
      <c r="H3592">
        <v>5.3</v>
      </c>
      <c r="I3592">
        <v>22</v>
      </c>
      <c r="J3592">
        <v>98</v>
      </c>
      <c r="K3592">
        <v>3902679</v>
      </c>
      <c r="L3592">
        <v>3000000</v>
      </c>
      <c r="M3592" s="2">
        <f>VLOOKUP(A3592,Sheet2!$A$1:G7316,2,0)</f>
        <v>34007</v>
      </c>
      <c r="N3592" t="str">
        <f>VLOOKUP(A3592,Sheet2!$A$1:G7316,3,0)</f>
        <v>Color</v>
      </c>
      <c r="O3592" t="str">
        <f>VLOOKUP(A3592,Sheet2!$A$1:G7316,4,0)</f>
        <v>Fantasy</v>
      </c>
      <c r="P3592" t="str">
        <f>VLOOKUP(A3592,Sheet2!$A$1:G7316,5,0)</f>
        <v>English</v>
      </c>
      <c r="Q3592" t="str">
        <f>VLOOKUP(A3592,Sheet2!$A$1:G7316,6,0)</f>
        <v>USA</v>
      </c>
      <c r="R3592" t="str">
        <f>VLOOKUP(A3592,Sheet2!$A$1:G7316,7,0)</f>
        <v>R</v>
      </c>
      <c r="S3592" t="str">
        <f>IF(Table19[[#This Row],[Language]]="English","English","Other language")</f>
        <v>English</v>
      </c>
      <c r="T3592">
        <f>Table19[[#This Row],[Gross Revenue]]-Table19[[#This Row],[Budget]]</f>
        <v>902679</v>
      </c>
      <c r="U3592" s="1">
        <f>(Table19[[#This Row],[Gross Revenue]]/Table19[[#This Row],[Budget]])-1</f>
        <v>0.30089300000000008</v>
      </c>
      <c r="V3592" t="str">
        <f t="shared" si="129"/>
        <v>90-110 minutes</v>
      </c>
      <c r="W3592">
        <f>Table19[[#This Row],[Profit]]/Table19[[#This Row],[Budget]]*100</f>
        <v>30.089300000000001</v>
      </c>
      <c r="Z3592" t="str">
        <f t="shared" si="131"/>
        <v>Low</v>
      </c>
    </row>
    <row r="3593" spans="1:28" x14ac:dyDescent="0.2">
      <c r="A3593" t="s">
        <v>5697</v>
      </c>
      <c r="B3593" t="s">
        <v>2469</v>
      </c>
      <c r="C3593" t="s">
        <v>2470</v>
      </c>
      <c r="D3593">
        <v>303</v>
      </c>
      <c r="E3593">
        <v>337</v>
      </c>
      <c r="F3593">
        <v>129</v>
      </c>
      <c r="G3593">
        <v>81000</v>
      </c>
      <c r="H3593">
        <v>6.9</v>
      </c>
      <c r="I3593">
        <v>452</v>
      </c>
      <c r="J3593">
        <v>98</v>
      </c>
      <c r="K3593">
        <v>66359959</v>
      </c>
      <c r="L3593">
        <v>35000000</v>
      </c>
      <c r="M3593" s="2">
        <f>VLOOKUP(A3593,Sheet2!$A$1:G7317,2,0)</f>
        <v>41634</v>
      </c>
      <c r="N3593" t="str">
        <f>VLOOKUP(A3593,Sheet2!$A$1:G7317,3,0)</f>
        <v>Color</v>
      </c>
      <c r="O3593" t="str">
        <f>VLOOKUP(A3593,Sheet2!$A$1:G7317,4,0)</f>
        <v>Comedy</v>
      </c>
      <c r="P3593" t="str">
        <f>VLOOKUP(A3593,Sheet2!$A$1:G7317,5,0)</f>
        <v>English</v>
      </c>
      <c r="Q3593" t="str">
        <f>VLOOKUP(A3593,Sheet2!$A$1:G7317,6,0)</f>
        <v>USA</v>
      </c>
      <c r="R3593" t="str">
        <f>VLOOKUP(A3593,Sheet2!$A$1:G7317,7,0)</f>
        <v>PG-13</v>
      </c>
      <c r="S3593" t="str">
        <f>IF(Table19[[#This Row],[Language]]="English","English","Other language")</f>
        <v>English</v>
      </c>
      <c r="T3593">
        <f>Table19[[#This Row],[Gross Revenue]]-Table19[[#This Row],[Budget]]</f>
        <v>31359959</v>
      </c>
      <c r="U3593" s="1">
        <f>(Table19[[#This Row],[Gross Revenue]]/Table19[[#This Row],[Budget]])-1</f>
        <v>0.89599882857142865</v>
      </c>
      <c r="V3593" t="str">
        <f t="shared" si="129"/>
        <v>90-110 minutes</v>
      </c>
      <c r="W3593">
        <f>Table19[[#This Row],[Profit]]/Table19[[#This Row],[Budget]]*100</f>
        <v>89.599882857142859</v>
      </c>
      <c r="X3593">
        <v>1637763</v>
      </c>
      <c r="Y3593">
        <v>0.19178668286445014</v>
      </c>
      <c r="Z3593" t="str">
        <f t="shared" si="131"/>
        <v>Medium</v>
      </c>
    </row>
    <row r="3594" spans="1:28" x14ac:dyDescent="0.2">
      <c r="A3594" t="s">
        <v>6923</v>
      </c>
      <c r="B3594" t="s">
        <v>1827</v>
      </c>
      <c r="C3594" t="s">
        <v>2301</v>
      </c>
      <c r="D3594">
        <v>27000</v>
      </c>
      <c r="E3594">
        <v>29692</v>
      </c>
      <c r="F3594">
        <v>149</v>
      </c>
      <c r="G3594">
        <v>77000</v>
      </c>
      <c r="H3594">
        <v>8.1999999999999993</v>
      </c>
      <c r="I3594">
        <v>317</v>
      </c>
      <c r="J3594">
        <v>140</v>
      </c>
      <c r="K3594">
        <v>13651662</v>
      </c>
      <c r="L3594">
        <v>25000000</v>
      </c>
      <c r="M3594" s="2">
        <f>VLOOKUP(A3594,Sheet2!$A$1:G7318,2,0)</f>
        <v>40797</v>
      </c>
      <c r="N3594" t="str">
        <f>VLOOKUP(A3594,Sheet2!$A$1:G7318,3,0)</f>
        <v>Color</v>
      </c>
      <c r="O3594" t="str">
        <f>VLOOKUP(A3594,Sheet2!$A$1:G7318,4,0)</f>
        <v>Drama</v>
      </c>
      <c r="P3594" t="str">
        <f>VLOOKUP(A3594,Sheet2!$A$1:G7318,5,0)</f>
        <v>English</v>
      </c>
      <c r="Q3594" t="str">
        <f>VLOOKUP(A3594,Sheet2!$A$1:G7318,6,0)</f>
        <v>USA</v>
      </c>
      <c r="R3594" t="str">
        <f>VLOOKUP(A3594,Sheet2!$A$1:G7318,7,0)</f>
        <v>PG-13</v>
      </c>
      <c r="S3594" t="str">
        <f>IF(Table19[[#This Row],[Language]]="English","English","Other language")</f>
        <v>English</v>
      </c>
      <c r="T3594">
        <f>Table19[[#This Row],[Gross Revenue]]-Table19[[#This Row],[Budget]]</f>
        <v>-11348338</v>
      </c>
      <c r="U3594" s="1">
        <f>(Table19[[#This Row],[Gross Revenue]]/Table19[[#This Row],[Budget]])-1</f>
        <v>-0.45393351999999998</v>
      </c>
      <c r="V3594" t="str">
        <f t="shared" si="129"/>
        <v>131-150 minutes</v>
      </c>
      <c r="W3594">
        <f>Table19[[#This Row],[Profit]]/Table19[[#This Row],[Budget]]*100</f>
        <v>-45.393352</v>
      </c>
      <c r="X3594">
        <v>-434215.5</v>
      </c>
      <c r="Y3594">
        <v>-0.10115100772200772</v>
      </c>
      <c r="Z3594" t="str">
        <f t="shared" si="131"/>
        <v>Medium</v>
      </c>
    </row>
    <row r="3595" spans="1:28" x14ac:dyDescent="0.2">
      <c r="A3595" t="s">
        <v>3454</v>
      </c>
      <c r="B3595" t="s">
        <v>366</v>
      </c>
      <c r="C3595" t="s">
        <v>367</v>
      </c>
      <c r="D3595">
        <v>690</v>
      </c>
      <c r="E3595">
        <v>1993</v>
      </c>
      <c r="F3595">
        <v>31</v>
      </c>
      <c r="G3595">
        <v>0</v>
      </c>
      <c r="H3595">
        <v>4.5999999999999996</v>
      </c>
      <c r="I3595">
        <v>24</v>
      </c>
      <c r="J3595">
        <v>101</v>
      </c>
      <c r="K3595">
        <v>6448817</v>
      </c>
      <c r="L3595">
        <v>35000000</v>
      </c>
      <c r="M3595" s="2">
        <f>VLOOKUP(A3595,Sheet2!$A$1:G7319,2,0)</f>
        <v>35431</v>
      </c>
      <c r="N3595" t="str">
        <f>VLOOKUP(A3595,Sheet2!$A$1:G7319,3,0)</f>
        <v>Color</v>
      </c>
      <c r="O3595" t="str">
        <f>VLOOKUP(A3595,Sheet2!$A$1:G7319,4,0)</f>
        <v>Action</v>
      </c>
      <c r="P3595" t="str">
        <f>VLOOKUP(A3595,Sheet2!$A$1:G7319,5,0)</f>
        <v>English</v>
      </c>
      <c r="Q3595" t="str">
        <f>VLOOKUP(A3595,Sheet2!$A$1:G7319,6,0)</f>
        <v>USA</v>
      </c>
      <c r="R3595" t="str">
        <f>VLOOKUP(A3595,Sheet2!$A$1:G7319,7,0)</f>
        <v>PG</v>
      </c>
      <c r="S3595" t="str">
        <f>IF(Table19[[#This Row],[Language]]="English","English","Other language")</f>
        <v>English</v>
      </c>
      <c r="T3595">
        <f>Table19[[#This Row],[Gross Revenue]]-Table19[[#This Row],[Budget]]</f>
        <v>-28551183</v>
      </c>
      <c r="U3595" s="1">
        <f>(Table19[[#This Row],[Gross Revenue]]/Table19[[#This Row],[Budget]])-1</f>
        <v>-0.8157480857142857</v>
      </c>
      <c r="V3595" t="str">
        <f t="shared" si="129"/>
        <v>90-110 minutes</v>
      </c>
      <c r="W3595">
        <f>Table19[[#This Row],[Profit]]/Table19[[#This Row],[Budget]]*100</f>
        <v>-81.574808571428576</v>
      </c>
      <c r="X3595">
        <v>-1289919.5</v>
      </c>
      <c r="Y3595">
        <v>-4.8151417500000002E-2</v>
      </c>
      <c r="Z3595" t="str">
        <f t="shared" si="131"/>
        <v>Medium</v>
      </c>
    </row>
    <row r="3596" spans="1:28" x14ac:dyDescent="0.2">
      <c r="A3596" t="s">
        <v>5137</v>
      </c>
      <c r="B3596" t="s">
        <v>2101</v>
      </c>
      <c r="C3596" t="s">
        <v>2102</v>
      </c>
      <c r="D3596">
        <v>235</v>
      </c>
      <c r="E3596">
        <v>303</v>
      </c>
      <c r="F3596">
        <v>7</v>
      </c>
      <c r="G3596">
        <v>0</v>
      </c>
      <c r="H3596">
        <v>6.6</v>
      </c>
      <c r="I3596">
        <v>40</v>
      </c>
      <c r="J3596">
        <v>94</v>
      </c>
      <c r="K3596">
        <v>81525</v>
      </c>
      <c r="L3596">
        <v>15300000</v>
      </c>
      <c r="M3596" s="2">
        <f>VLOOKUP(A3596,Sheet2!$A$1:G7320,2,0)</f>
        <v>36895</v>
      </c>
      <c r="N3596" t="str">
        <f>VLOOKUP(A3596,Sheet2!$A$1:G7320,3,0)</f>
        <v>Color</v>
      </c>
      <c r="O3596" t="str">
        <f>VLOOKUP(A3596,Sheet2!$A$1:G7320,4,0)</f>
        <v>Action</v>
      </c>
      <c r="P3596" t="str">
        <f>VLOOKUP(A3596,Sheet2!$A$1:G7320,5,0)</f>
        <v>French</v>
      </c>
      <c r="Q3596" t="str">
        <f>VLOOKUP(A3596,Sheet2!$A$1:G7320,6,0)</f>
        <v>France</v>
      </c>
      <c r="R3596" t="str">
        <f>VLOOKUP(A3596,Sheet2!$A$1:G7320,7,0)</f>
        <v>R</v>
      </c>
      <c r="S3596" t="str">
        <f>IF(Table19[[#This Row],[Language]]="English","English","Other language")</f>
        <v>Other language</v>
      </c>
      <c r="T3596">
        <f>Table19[[#This Row],[Gross Revenue]]-Table19[[#This Row],[Budget]]</f>
        <v>-15218475</v>
      </c>
      <c r="U3596" s="1">
        <f>(Table19[[#This Row],[Gross Revenue]]/Table19[[#This Row],[Budget]])-1</f>
        <v>-0.99467156862745099</v>
      </c>
      <c r="V3596" t="str">
        <f t="shared" si="129"/>
        <v>90-110 minutes</v>
      </c>
      <c r="W3596">
        <f>Table19[[#This Row],[Profit]]/Table19[[#This Row],[Budget]]*100</f>
        <v>-99.467156862745099</v>
      </c>
      <c r="X3596">
        <v>-1289919.5</v>
      </c>
      <c r="Y3596">
        <v>-4.8151417500000002E-2</v>
      </c>
      <c r="Z3596" t="str">
        <f t="shared" si="131"/>
        <v>Medium</v>
      </c>
    </row>
    <row r="3597" spans="1:28" x14ac:dyDescent="0.2">
      <c r="A3597" t="s">
        <v>6629</v>
      </c>
      <c r="B3597" t="s">
        <v>3039</v>
      </c>
      <c r="C3597" t="s">
        <v>1557</v>
      </c>
      <c r="D3597">
        <v>986</v>
      </c>
      <c r="E3597">
        <v>2530</v>
      </c>
      <c r="F3597">
        <v>0</v>
      </c>
      <c r="G3597">
        <v>18000</v>
      </c>
      <c r="H3597">
        <v>7.7</v>
      </c>
      <c r="I3597">
        <v>451</v>
      </c>
      <c r="J3597">
        <v>215</v>
      </c>
      <c r="K3597">
        <v>107503316</v>
      </c>
      <c r="L3597">
        <v>130000000</v>
      </c>
      <c r="M3597" s="2">
        <f>VLOOKUP(A3597,Sheet2!$A$1:G7321,2,0)</f>
        <v>39839</v>
      </c>
      <c r="N3597" t="str">
        <f>VLOOKUP(A3597,Sheet2!$A$1:G7321,3,0)</f>
        <v>Color</v>
      </c>
      <c r="O3597" t="str">
        <f>VLOOKUP(A3597,Sheet2!$A$1:G7321,4,0)</f>
        <v>Action</v>
      </c>
      <c r="P3597" t="str">
        <f>VLOOKUP(A3597,Sheet2!$A$1:G7321,5,0)</f>
        <v>English</v>
      </c>
      <c r="Q3597" t="str">
        <f>VLOOKUP(A3597,Sheet2!$A$1:G7321,6,0)</f>
        <v>USA</v>
      </c>
      <c r="R3597" t="str">
        <f>VLOOKUP(A3597,Sheet2!$A$1:G7321,7,0)</f>
        <v>R</v>
      </c>
      <c r="S3597" t="str">
        <f>IF(Table19[[#This Row],[Language]]="English","English","Other language")</f>
        <v>English</v>
      </c>
      <c r="T3597">
        <f>Table19[[#This Row],[Gross Revenue]]-Table19[[#This Row],[Budget]]</f>
        <v>-22496684</v>
      </c>
      <c r="U3597" s="1">
        <f>(Table19[[#This Row],[Gross Revenue]]/Table19[[#This Row],[Budget]])-1</f>
        <v>-0.17305141538461544</v>
      </c>
      <c r="V3597" t="str">
        <f t="shared" si="129"/>
        <v>&gt;150 minutes</v>
      </c>
      <c r="W3597">
        <f>Table19[[#This Row],[Profit]]/Table19[[#This Row],[Budget]]*100</f>
        <v>-17.305141538461537</v>
      </c>
      <c r="X3597">
        <v>-1289919.5</v>
      </c>
      <c r="Y3597">
        <v>-4.8151417500000002E-2</v>
      </c>
      <c r="Z3597" t="str">
        <f t="shared" si="131"/>
        <v>High</v>
      </c>
    </row>
    <row r="3598" spans="1:28" x14ac:dyDescent="0.2">
      <c r="A3598" t="s">
        <v>5686</v>
      </c>
      <c r="B3598" t="s">
        <v>402</v>
      </c>
      <c r="C3598" t="s">
        <v>2180</v>
      </c>
      <c r="D3598">
        <v>21000</v>
      </c>
      <c r="E3598">
        <v>36062</v>
      </c>
      <c r="F3598">
        <v>508</v>
      </c>
      <c r="G3598">
        <v>33000</v>
      </c>
      <c r="H3598">
        <v>6.9</v>
      </c>
      <c r="I3598">
        <v>279</v>
      </c>
      <c r="J3598">
        <v>120</v>
      </c>
      <c r="K3598">
        <v>58700247</v>
      </c>
      <c r="L3598">
        <v>38000000</v>
      </c>
      <c r="M3598" s="2">
        <f>VLOOKUP(A3598,Sheet2!$A$1:G7322,2,0)</f>
        <v>40784</v>
      </c>
      <c r="N3598" t="str">
        <f>VLOOKUP(A3598,Sheet2!$A$1:G7322,3,0)</f>
        <v>Color</v>
      </c>
      <c r="O3598" t="str">
        <f>VLOOKUP(A3598,Sheet2!$A$1:G7322,4,0)</f>
        <v>Drama</v>
      </c>
      <c r="P3598" t="str">
        <f>VLOOKUP(A3598,Sheet2!$A$1:G7322,5,0)</f>
        <v>English</v>
      </c>
      <c r="Q3598" t="str">
        <f>VLOOKUP(A3598,Sheet2!$A$1:G7322,6,0)</f>
        <v>USA</v>
      </c>
      <c r="R3598" t="str">
        <f>VLOOKUP(A3598,Sheet2!$A$1:G7322,7,0)</f>
        <v>PG-13</v>
      </c>
      <c r="S3598" t="str">
        <f>IF(Table19[[#This Row],[Language]]="English","English","Other language")</f>
        <v>English</v>
      </c>
      <c r="T3598">
        <f>Table19[[#This Row],[Gross Revenue]]-Table19[[#This Row],[Budget]]</f>
        <v>20700247</v>
      </c>
      <c r="U3598" s="1">
        <f>(Table19[[#This Row],[Gross Revenue]]/Table19[[#This Row],[Budget]])-1</f>
        <v>0.54474334210526321</v>
      </c>
      <c r="V3598" t="str">
        <f t="shared" si="129"/>
        <v>111-130 minutes</v>
      </c>
      <c r="W3598">
        <f>Table19[[#This Row],[Profit]]/Table19[[#This Row],[Budget]]*100</f>
        <v>54.474334210526322</v>
      </c>
      <c r="X3598">
        <v>-434215.5</v>
      </c>
      <c r="Y3598">
        <v>-0.10115100772200772</v>
      </c>
      <c r="Z3598" t="str">
        <f t="shared" si="131"/>
        <v>Medium</v>
      </c>
    </row>
    <row r="3599" spans="1:28" x14ac:dyDescent="0.2">
      <c r="A3599" t="s">
        <v>4455</v>
      </c>
      <c r="B3599" t="s">
        <v>1265</v>
      </c>
      <c r="C3599" t="s">
        <v>1559</v>
      </c>
      <c r="D3599">
        <v>711</v>
      </c>
      <c r="E3599">
        <v>1004</v>
      </c>
      <c r="F3599">
        <v>58</v>
      </c>
      <c r="G3599">
        <v>0</v>
      </c>
      <c r="H3599">
        <v>6.1</v>
      </c>
      <c r="I3599">
        <v>91</v>
      </c>
      <c r="J3599">
        <v>176</v>
      </c>
      <c r="K3599">
        <v>88246220</v>
      </c>
      <c r="L3599">
        <v>175000000</v>
      </c>
      <c r="M3599" s="2">
        <f>VLOOKUP(A3599,Sheet2!$A$1:G7323,2,0)</f>
        <v>34979</v>
      </c>
      <c r="N3599" t="str">
        <f>VLOOKUP(A3599,Sheet2!$A$1:G7323,3,0)</f>
        <v>Color</v>
      </c>
      <c r="O3599" t="str">
        <f>VLOOKUP(A3599,Sheet2!$A$1:G7323,4,0)</f>
        <v>Action</v>
      </c>
      <c r="P3599" t="str">
        <f>VLOOKUP(A3599,Sheet2!$A$1:G7323,5,0)</f>
        <v>English</v>
      </c>
      <c r="Q3599" t="str">
        <f>VLOOKUP(A3599,Sheet2!$A$1:G7323,6,0)</f>
        <v>USA</v>
      </c>
      <c r="R3599" t="str">
        <f>VLOOKUP(A3599,Sheet2!$A$1:G7323,7,0)</f>
        <v>PG-13</v>
      </c>
      <c r="S3599" t="str">
        <f>IF(Table19[[#This Row],[Language]]="English","English","Other language")</f>
        <v>English</v>
      </c>
      <c r="T3599">
        <f>Table19[[#This Row],[Gross Revenue]]-Table19[[#This Row],[Budget]]</f>
        <v>-86753780</v>
      </c>
      <c r="U3599" s="1">
        <f>(Table19[[#This Row],[Gross Revenue]]/Table19[[#This Row],[Budget]])-1</f>
        <v>-0.49573588571428573</v>
      </c>
      <c r="V3599" t="str">
        <f t="shared" si="129"/>
        <v>&gt;150 minutes</v>
      </c>
      <c r="W3599">
        <f>Table19[[#This Row],[Profit]]/Table19[[#This Row],[Budget]]*100</f>
        <v>-49.573588571428573</v>
      </c>
      <c r="X3599">
        <v>-1289919.5</v>
      </c>
      <c r="Y3599">
        <v>-4.8151417500000002E-2</v>
      </c>
      <c r="Z3599" t="str">
        <f t="shared" si="131"/>
        <v>High</v>
      </c>
    </row>
    <row r="3600" spans="1:28" x14ac:dyDescent="0.2">
      <c r="A3600" t="s">
        <v>5868</v>
      </c>
      <c r="B3600" t="s">
        <v>840</v>
      </c>
      <c r="C3600" t="s">
        <v>2580</v>
      </c>
      <c r="D3600">
        <v>1000</v>
      </c>
      <c r="E3600">
        <v>4263</v>
      </c>
      <c r="F3600">
        <v>122</v>
      </c>
      <c r="G3600">
        <v>0</v>
      </c>
      <c r="H3600">
        <v>7</v>
      </c>
      <c r="I3600">
        <v>61</v>
      </c>
      <c r="J3600">
        <v>94</v>
      </c>
      <c r="K3600">
        <v>121697350</v>
      </c>
      <c r="L3600">
        <v>20000000</v>
      </c>
      <c r="M3600" s="2">
        <f>VLOOKUP(A3600,Sheet2!$A$1:G7324,2,0)</f>
        <v>33799</v>
      </c>
      <c r="N3600" t="str">
        <f>VLOOKUP(A3600,Sheet2!$A$1:G7324,3,0)</f>
        <v>Color</v>
      </c>
      <c r="O3600" t="str">
        <f>VLOOKUP(A3600,Sheet2!$A$1:G7324,4,0)</f>
        <v>Comedy</v>
      </c>
      <c r="P3600" t="str">
        <f>VLOOKUP(A3600,Sheet2!$A$1:G7324,5,0)</f>
        <v>English</v>
      </c>
      <c r="Q3600" t="str">
        <f>VLOOKUP(A3600,Sheet2!$A$1:G7324,6,0)</f>
        <v>USA</v>
      </c>
      <c r="R3600" t="str">
        <f>VLOOKUP(A3600,Sheet2!$A$1:G7324,7,0)</f>
        <v>PG-13</v>
      </c>
      <c r="S3600" t="str">
        <f>IF(Table19[[#This Row],[Language]]="English","English","Other language")</f>
        <v>English</v>
      </c>
      <c r="T3600">
        <f>Table19[[#This Row],[Gross Revenue]]-Table19[[#This Row],[Budget]]</f>
        <v>101697350</v>
      </c>
      <c r="U3600" s="1">
        <f>(Table19[[#This Row],[Gross Revenue]]/Table19[[#This Row],[Budget]])-1</f>
        <v>5.0848674999999997</v>
      </c>
      <c r="V3600" t="str">
        <f t="shared" si="129"/>
        <v>90-110 minutes</v>
      </c>
      <c r="W3600">
        <f>Table19[[#This Row],[Profit]]/Table19[[#This Row],[Budget]]*100</f>
        <v>508.48674999999997</v>
      </c>
      <c r="X3600">
        <v>1637763</v>
      </c>
      <c r="Y3600">
        <v>0.19178668286445014</v>
      </c>
      <c r="Z3600" t="str">
        <f t="shared" si="131"/>
        <v>Medium</v>
      </c>
    </row>
    <row r="3601" spans="1:26" x14ac:dyDescent="0.2">
      <c r="A3601" t="s">
        <v>5932</v>
      </c>
      <c r="B3601" t="s">
        <v>408</v>
      </c>
      <c r="C3601" t="s">
        <v>475</v>
      </c>
      <c r="D3601">
        <v>11000</v>
      </c>
      <c r="E3601">
        <v>12088</v>
      </c>
      <c r="F3601">
        <v>368</v>
      </c>
      <c r="G3601">
        <v>0</v>
      </c>
      <c r="H3601">
        <v>7.1</v>
      </c>
      <c r="I3601">
        <v>96</v>
      </c>
      <c r="J3601">
        <v>131</v>
      </c>
      <c r="K3601">
        <v>43532294</v>
      </c>
      <c r="L3601">
        <v>65000000</v>
      </c>
      <c r="M3601" s="2">
        <f>VLOOKUP(A3601,Sheet2!$A$1:G7325,2,0)</f>
        <v>38918</v>
      </c>
      <c r="N3601" t="str">
        <f>VLOOKUP(A3601,Sheet2!$A$1:G7325,3,0)</f>
        <v>Color</v>
      </c>
      <c r="O3601" t="str">
        <f>VLOOKUP(A3601,Sheet2!$A$1:G7325,4,0)</f>
        <v>Drama</v>
      </c>
      <c r="P3601" t="str">
        <f>VLOOKUP(A3601,Sheet2!$A$1:G7325,5,0)</f>
        <v>English</v>
      </c>
      <c r="Q3601" t="str">
        <f>VLOOKUP(A3601,Sheet2!$A$1:G7325,6,0)</f>
        <v>USA</v>
      </c>
      <c r="R3601" t="str">
        <f>VLOOKUP(A3601,Sheet2!$A$1:G7325,7,0)</f>
        <v>PG</v>
      </c>
      <c r="S3601" t="str">
        <f>IF(Table19[[#This Row],[Language]]="English","English","Other language")</f>
        <v>English</v>
      </c>
      <c r="T3601">
        <f>Table19[[#This Row],[Gross Revenue]]-Table19[[#This Row],[Budget]]</f>
        <v>-21467706</v>
      </c>
      <c r="U3601" s="1">
        <f>(Table19[[#This Row],[Gross Revenue]]/Table19[[#This Row],[Budget]])-1</f>
        <v>-0.33027240000000002</v>
      </c>
      <c r="V3601" t="str">
        <f t="shared" si="129"/>
        <v>131-150 minutes</v>
      </c>
      <c r="W3601">
        <f>Table19[[#This Row],[Profit]]/Table19[[#This Row],[Budget]]*100</f>
        <v>-33.027239999999999</v>
      </c>
      <c r="X3601">
        <v>-434215.5</v>
      </c>
      <c r="Y3601">
        <v>-0.10115100772200772</v>
      </c>
      <c r="Z3601" t="str">
        <f t="shared" si="131"/>
        <v>High</v>
      </c>
    </row>
    <row r="3602" spans="1:26" x14ac:dyDescent="0.2">
      <c r="A3602" t="s">
        <v>4512</v>
      </c>
      <c r="B3602" t="s">
        <v>1604</v>
      </c>
      <c r="C3602" t="s">
        <v>1605</v>
      </c>
      <c r="D3602">
        <v>804</v>
      </c>
      <c r="E3602">
        <v>3013</v>
      </c>
      <c r="F3602">
        <v>31</v>
      </c>
      <c r="G3602">
        <v>0</v>
      </c>
      <c r="H3602">
        <v>6.1</v>
      </c>
      <c r="I3602">
        <v>158</v>
      </c>
      <c r="J3602">
        <v>96</v>
      </c>
      <c r="K3602">
        <v>3590010</v>
      </c>
      <c r="L3602">
        <v>2000000</v>
      </c>
      <c r="M3602" s="2">
        <f>VLOOKUP(A3602,Sheet2!$A$1:G7326,2,0)</f>
        <v>42138</v>
      </c>
      <c r="N3602" t="str">
        <f>VLOOKUP(A3602,Sheet2!$A$1:G7326,3,0)</f>
        <v>Color</v>
      </c>
      <c r="O3602" t="str">
        <f>VLOOKUP(A3602,Sheet2!$A$1:G7326,4,0)</f>
        <v>Drama</v>
      </c>
      <c r="P3602" t="str">
        <f>VLOOKUP(A3602,Sheet2!$A$1:G7326,5,0)</f>
        <v>English</v>
      </c>
      <c r="Q3602" t="str">
        <f>VLOOKUP(A3602,Sheet2!$A$1:G7326,6,0)</f>
        <v>UK</v>
      </c>
      <c r="R3602" t="str">
        <f>VLOOKUP(A3602,Sheet2!$A$1:G7326,7,0)</f>
        <v>R</v>
      </c>
      <c r="S3602" t="str">
        <f>IF(Table19[[#This Row],[Language]]="English","English","Other language")</f>
        <v>English</v>
      </c>
      <c r="T3602">
        <f>Table19[[#This Row],[Gross Revenue]]-Table19[[#This Row],[Budget]]</f>
        <v>1590010</v>
      </c>
      <c r="U3602" s="1">
        <f>(Table19[[#This Row],[Gross Revenue]]/Table19[[#This Row],[Budget]])-1</f>
        <v>0.79500499999999996</v>
      </c>
      <c r="V3602" t="str">
        <f t="shared" si="129"/>
        <v>90-110 minutes</v>
      </c>
      <c r="W3602">
        <f>Table19[[#This Row],[Profit]]/Table19[[#This Row],[Budget]]*100</f>
        <v>79.500500000000002</v>
      </c>
      <c r="X3602">
        <v>-434215.5</v>
      </c>
      <c r="Y3602">
        <v>-0.10115100772200772</v>
      </c>
      <c r="Z3602" t="str">
        <f t="shared" si="131"/>
        <v>Low</v>
      </c>
    </row>
    <row r="3603" spans="1:26" x14ac:dyDescent="0.2">
      <c r="A3603" t="s">
        <v>6411</v>
      </c>
      <c r="B3603" t="s">
        <v>2877</v>
      </c>
      <c r="C3603" t="s">
        <v>2914</v>
      </c>
      <c r="D3603">
        <v>3000</v>
      </c>
      <c r="E3603">
        <v>3547</v>
      </c>
      <c r="F3603">
        <v>159</v>
      </c>
      <c r="G3603">
        <v>38000</v>
      </c>
      <c r="H3603">
        <v>7.5</v>
      </c>
      <c r="I3603">
        <v>389</v>
      </c>
      <c r="J3603">
        <v>112</v>
      </c>
      <c r="K3603">
        <v>1738692</v>
      </c>
      <c r="L3603">
        <v>7000000</v>
      </c>
      <c r="M3603" s="2">
        <f>VLOOKUP(A3603,Sheet2!$A$1:G7327,2,0)</f>
        <v>40644</v>
      </c>
      <c r="N3603" t="str">
        <f>VLOOKUP(A3603,Sheet2!$A$1:G7327,3,0)</f>
        <v>Color</v>
      </c>
      <c r="O3603" t="str">
        <f>VLOOKUP(A3603,Sheet2!$A$1:G7327,4,0)</f>
        <v>Drama</v>
      </c>
      <c r="P3603" t="str">
        <f>VLOOKUP(A3603,Sheet2!$A$1:G7327,5,0)</f>
        <v>English</v>
      </c>
      <c r="Q3603" t="str">
        <f>VLOOKUP(A3603,Sheet2!$A$1:G7327,6,0)</f>
        <v>UK</v>
      </c>
      <c r="R3603" t="str">
        <f>VLOOKUP(A3603,Sheet2!$A$1:G7327,7,0)</f>
        <v>R</v>
      </c>
      <c r="S3603" t="str">
        <f>IF(Table19[[#This Row],[Language]]="English","English","Other language")</f>
        <v>English</v>
      </c>
      <c r="T3603">
        <f>Table19[[#This Row],[Gross Revenue]]-Table19[[#This Row],[Budget]]</f>
        <v>-5261308</v>
      </c>
      <c r="U3603" s="1">
        <f>(Table19[[#This Row],[Gross Revenue]]/Table19[[#This Row],[Budget]])-1</f>
        <v>-0.7516154285714286</v>
      </c>
      <c r="V3603" t="str">
        <f t="shared" si="129"/>
        <v>111-130 minutes</v>
      </c>
      <c r="W3603">
        <f>Table19[[#This Row],[Profit]]/Table19[[#This Row],[Budget]]*100</f>
        <v>-75.161542857142862</v>
      </c>
      <c r="X3603">
        <v>-434215.5</v>
      </c>
      <c r="Y3603">
        <v>-0.10115100772200772</v>
      </c>
      <c r="Z3603" t="str">
        <f t="shared" si="131"/>
        <v>Low</v>
      </c>
    </row>
    <row r="3604" spans="1:26" x14ac:dyDescent="0.2">
      <c r="A3604" t="s">
        <v>5342</v>
      </c>
      <c r="B3604" t="s">
        <v>1344</v>
      </c>
      <c r="C3604" t="s">
        <v>2123</v>
      </c>
      <c r="D3604">
        <v>3000</v>
      </c>
      <c r="E3604">
        <v>3681</v>
      </c>
      <c r="F3604">
        <v>115</v>
      </c>
      <c r="G3604">
        <v>0</v>
      </c>
      <c r="H3604">
        <v>6.9</v>
      </c>
      <c r="I3604">
        <v>222</v>
      </c>
      <c r="J3604">
        <v>117</v>
      </c>
      <c r="K3604">
        <v>28563179</v>
      </c>
      <c r="L3604">
        <v>21000000</v>
      </c>
      <c r="M3604" s="2">
        <f>VLOOKUP(A3604,Sheet2!$A$1:G7328,2,0)</f>
        <v>39185</v>
      </c>
      <c r="N3604" t="str">
        <f>VLOOKUP(A3604,Sheet2!$A$1:G7328,3,0)</f>
        <v>Color</v>
      </c>
      <c r="O3604" t="str">
        <f>VLOOKUP(A3604,Sheet2!$A$1:G7328,4,0)</f>
        <v>Crime</v>
      </c>
      <c r="P3604" t="str">
        <f>VLOOKUP(A3604,Sheet2!$A$1:G7328,5,0)</f>
        <v>English</v>
      </c>
      <c r="Q3604" t="str">
        <f>VLOOKUP(A3604,Sheet2!$A$1:G7328,6,0)</f>
        <v>USA</v>
      </c>
      <c r="R3604" t="str">
        <f>VLOOKUP(A3604,Sheet2!$A$1:G7328,7,0)</f>
        <v>R</v>
      </c>
      <c r="S3604" t="str">
        <f>IF(Table19[[#This Row],[Language]]="English","English","Other language")</f>
        <v>English</v>
      </c>
      <c r="T3604">
        <f>Table19[[#This Row],[Gross Revenue]]-Table19[[#This Row],[Budget]]</f>
        <v>7563179</v>
      </c>
      <c r="U3604" s="1">
        <f>(Table19[[#This Row],[Gross Revenue]]/Table19[[#This Row],[Budget]])-1</f>
        <v>0.36015138095238086</v>
      </c>
      <c r="V3604" t="str">
        <f t="shared" si="129"/>
        <v>111-130 minutes</v>
      </c>
      <c r="W3604">
        <f>Table19[[#This Row],[Profit]]/Table19[[#This Row],[Budget]]*100</f>
        <v>36.0151380952381</v>
      </c>
      <c r="X3604">
        <v>-74533.5</v>
      </c>
      <c r="Y3604">
        <v>-7.4856785714285719E-3</v>
      </c>
      <c r="Z3604" t="str">
        <f t="shared" si="131"/>
        <v>Medium</v>
      </c>
    </row>
    <row r="3605" spans="1:26" x14ac:dyDescent="0.2">
      <c r="A3605" t="s">
        <v>5948</v>
      </c>
      <c r="B3605" t="s">
        <v>556</v>
      </c>
      <c r="C3605" t="s">
        <v>1306</v>
      </c>
      <c r="D3605">
        <v>4000</v>
      </c>
      <c r="E3605">
        <v>6181</v>
      </c>
      <c r="F3605">
        <v>130</v>
      </c>
      <c r="G3605">
        <v>5000</v>
      </c>
      <c r="H3605">
        <v>7.1</v>
      </c>
      <c r="I3605">
        <v>141</v>
      </c>
      <c r="J3605">
        <v>124</v>
      </c>
      <c r="K3605">
        <v>78120196</v>
      </c>
      <c r="L3605">
        <v>75000000</v>
      </c>
      <c r="M3605" s="2">
        <f>VLOOKUP(A3605,Sheet2!$A$1:G7329,2,0)</f>
        <v>37306</v>
      </c>
      <c r="N3605" t="str">
        <f>VLOOKUP(A3605,Sheet2!$A$1:G7329,3,0)</f>
        <v>Color</v>
      </c>
      <c r="O3605" t="str">
        <f>VLOOKUP(A3605,Sheet2!$A$1:G7329,4,0)</f>
        <v>Action</v>
      </c>
      <c r="P3605" t="str">
        <f>VLOOKUP(A3605,Sheet2!$A$1:G7329,5,0)</f>
        <v>English</v>
      </c>
      <c r="Q3605" t="str">
        <f>VLOOKUP(A3605,Sheet2!$A$1:G7329,6,0)</f>
        <v>USA</v>
      </c>
      <c r="R3605" t="str">
        <f>VLOOKUP(A3605,Sheet2!$A$1:G7329,7,0)</f>
        <v>R</v>
      </c>
      <c r="S3605" t="str">
        <f>IF(Table19[[#This Row],[Language]]="English","English","Other language")</f>
        <v>English</v>
      </c>
      <c r="T3605">
        <f>Table19[[#This Row],[Gross Revenue]]-Table19[[#This Row],[Budget]]</f>
        <v>3120196</v>
      </c>
      <c r="U3605" s="1">
        <f>(Table19[[#This Row],[Gross Revenue]]/Table19[[#This Row],[Budget]])-1</f>
        <v>4.1602613333333371E-2</v>
      </c>
      <c r="V3605" t="str">
        <f t="shared" si="129"/>
        <v>111-130 minutes</v>
      </c>
      <c r="W3605">
        <f>Table19[[#This Row],[Profit]]/Table19[[#This Row],[Budget]]*100</f>
        <v>4.1602613333333336</v>
      </c>
      <c r="X3605">
        <v>-1289919.5</v>
      </c>
      <c r="Y3605">
        <v>-4.8151417500000002E-2</v>
      </c>
      <c r="Z3605" t="str">
        <f t="shared" si="131"/>
        <v>High</v>
      </c>
    </row>
    <row r="3606" spans="1:26" x14ac:dyDescent="0.2">
      <c r="A3606" t="s">
        <v>6671</v>
      </c>
      <c r="B3606" t="s">
        <v>1440</v>
      </c>
      <c r="C3606" t="s">
        <v>3061</v>
      </c>
      <c r="D3606">
        <v>507</v>
      </c>
      <c r="E3606">
        <v>654</v>
      </c>
      <c r="F3606">
        <v>131</v>
      </c>
      <c r="G3606">
        <v>0</v>
      </c>
      <c r="H3606">
        <v>7.7</v>
      </c>
      <c r="I3606">
        <v>143</v>
      </c>
      <c r="J3606">
        <v>97</v>
      </c>
      <c r="K3606">
        <v>469947</v>
      </c>
      <c r="L3606">
        <v>120000</v>
      </c>
      <c r="M3606" s="2">
        <f>VLOOKUP(A3606,Sheet2!$A$1:G7330,2,0)</f>
        <v>40856</v>
      </c>
      <c r="N3606" t="str">
        <f>VLOOKUP(A3606,Sheet2!$A$1:G7330,3,0)</f>
        <v>Color</v>
      </c>
      <c r="O3606" t="str">
        <f>VLOOKUP(A3606,Sheet2!$A$1:G7330,4,0)</f>
        <v>Drama</v>
      </c>
      <c r="P3606" t="str">
        <f>VLOOKUP(A3606,Sheet2!$A$1:G7330,5,0)</f>
        <v>English</v>
      </c>
      <c r="Q3606" t="str">
        <f>VLOOKUP(A3606,Sheet2!$A$1:G7330,6,0)</f>
        <v>UK</v>
      </c>
      <c r="R3606" t="str">
        <f>VLOOKUP(A3606,Sheet2!$A$1:G7330,7,0)</f>
        <v>Not Rated</v>
      </c>
      <c r="S3606" t="str">
        <f>IF(Table19[[#This Row],[Language]]="English","English","Other language")</f>
        <v>English</v>
      </c>
      <c r="T3606">
        <f>Table19[[#This Row],[Gross Revenue]]-Table19[[#This Row],[Budget]]</f>
        <v>349947</v>
      </c>
      <c r="U3606" s="1">
        <f>(Table19[[#This Row],[Gross Revenue]]/Table19[[#This Row],[Budget]])-1</f>
        <v>2.9162249999999998</v>
      </c>
      <c r="V3606" t="str">
        <f t="shared" si="129"/>
        <v>90-110 minutes</v>
      </c>
      <c r="W3606">
        <f>Table19[[#This Row],[Profit]]/Table19[[#This Row],[Budget]]*100</f>
        <v>291.6225</v>
      </c>
      <c r="X3606">
        <v>-434215.5</v>
      </c>
      <c r="Y3606">
        <v>-0.10115100772200772</v>
      </c>
      <c r="Z3606" t="str">
        <f t="shared" si="131"/>
        <v>Low</v>
      </c>
    </row>
    <row r="3607" spans="1:26" x14ac:dyDescent="0.2">
      <c r="A3607" t="s">
        <v>3752</v>
      </c>
      <c r="B3607" t="s">
        <v>70</v>
      </c>
      <c r="C3607" t="s">
        <v>114</v>
      </c>
      <c r="D3607">
        <v>940</v>
      </c>
      <c r="E3607">
        <v>3565</v>
      </c>
      <c r="F3607">
        <v>92</v>
      </c>
      <c r="G3607">
        <v>464</v>
      </c>
      <c r="H3607">
        <v>5.3</v>
      </c>
      <c r="I3607">
        <v>76</v>
      </c>
      <c r="J3607">
        <v>114</v>
      </c>
      <c r="K3607">
        <v>42168445</v>
      </c>
      <c r="L3607">
        <v>35000000</v>
      </c>
      <c r="M3607" s="2">
        <f>VLOOKUP(A3607,Sheet2!$A$1:G7331,2,0)</f>
        <v>39467</v>
      </c>
      <c r="N3607" t="str">
        <f>VLOOKUP(A3607,Sheet2!$A$1:G7331,3,0)</f>
        <v>Color</v>
      </c>
      <c r="O3607" t="str">
        <f>VLOOKUP(A3607,Sheet2!$A$1:G7331,4,0)</f>
        <v>Comedy</v>
      </c>
      <c r="P3607" t="str">
        <f>VLOOKUP(A3607,Sheet2!$A$1:G7331,5,0)</f>
        <v>English</v>
      </c>
      <c r="Q3607" t="str">
        <f>VLOOKUP(A3607,Sheet2!$A$1:G7331,6,0)</f>
        <v>USA</v>
      </c>
      <c r="R3607" t="str">
        <f>VLOOKUP(A3607,Sheet2!$A$1:G7331,7,0)</f>
        <v>PG-13</v>
      </c>
      <c r="S3607" t="str">
        <f>IF(Table19[[#This Row],[Language]]="English","English","Other language")</f>
        <v>English</v>
      </c>
      <c r="T3607">
        <f>Table19[[#This Row],[Gross Revenue]]-Table19[[#This Row],[Budget]]</f>
        <v>7168445</v>
      </c>
      <c r="U3607" s="1">
        <f>(Table19[[#This Row],[Gross Revenue]]/Table19[[#This Row],[Budget]])-1</f>
        <v>0.20481271428571435</v>
      </c>
      <c r="V3607" t="str">
        <f t="shared" si="129"/>
        <v>111-130 minutes</v>
      </c>
      <c r="W3607">
        <f>Table19[[#This Row],[Profit]]/Table19[[#This Row],[Budget]]*100</f>
        <v>20.481271428571429</v>
      </c>
      <c r="X3607">
        <v>1637763</v>
      </c>
      <c r="Y3607">
        <v>0.19178668286445014</v>
      </c>
      <c r="Z3607" t="str">
        <f t="shared" si="131"/>
        <v>Medium</v>
      </c>
    </row>
    <row r="3608" spans="1:26" x14ac:dyDescent="0.2">
      <c r="A3608" t="s">
        <v>4833</v>
      </c>
      <c r="B3608" t="s">
        <v>1397</v>
      </c>
      <c r="C3608" t="s">
        <v>1092</v>
      </c>
      <c r="D3608">
        <v>693</v>
      </c>
      <c r="E3608">
        <v>1373</v>
      </c>
      <c r="F3608">
        <v>94</v>
      </c>
      <c r="G3608">
        <v>423</v>
      </c>
      <c r="H3608">
        <v>6.4</v>
      </c>
      <c r="I3608">
        <v>72</v>
      </c>
      <c r="J3608">
        <v>86</v>
      </c>
      <c r="K3608">
        <v>333976</v>
      </c>
      <c r="L3608">
        <v>12000000</v>
      </c>
      <c r="M3608" s="2">
        <f>VLOOKUP(A3608,Sheet2!$A$1:G7332,2,0)</f>
        <v>37290</v>
      </c>
      <c r="N3608" t="str">
        <f>VLOOKUP(A3608,Sheet2!$A$1:G7332,3,0)</f>
        <v>Color</v>
      </c>
      <c r="O3608" t="str">
        <f>VLOOKUP(A3608,Sheet2!$A$1:G7332,4,0)</f>
        <v>Comedy</v>
      </c>
      <c r="P3608" t="str">
        <f>VLOOKUP(A3608,Sheet2!$A$1:G7332,5,0)</f>
        <v>English</v>
      </c>
      <c r="Q3608" t="str">
        <f>VLOOKUP(A3608,Sheet2!$A$1:G7332,6,0)</f>
        <v>USA</v>
      </c>
      <c r="R3608" t="str">
        <f>VLOOKUP(A3608,Sheet2!$A$1:G7332,7,0)</f>
        <v>R</v>
      </c>
      <c r="S3608" t="str">
        <f>IF(Table19[[#This Row],[Language]]="English","English","Other language")</f>
        <v>English</v>
      </c>
      <c r="T3608">
        <f>Table19[[#This Row],[Gross Revenue]]-Table19[[#This Row],[Budget]]</f>
        <v>-11666024</v>
      </c>
      <c r="U3608" s="1">
        <f>(Table19[[#This Row],[Gross Revenue]]/Table19[[#This Row],[Budget]])-1</f>
        <v>-0.97216866666666668</v>
      </c>
      <c r="V3608" t="str">
        <f t="shared" si="129"/>
        <v>&lt;90 minutes</v>
      </c>
      <c r="W3608">
        <f>Table19[[#This Row],[Profit]]/Table19[[#This Row],[Budget]]*100</f>
        <v>-97.216866666666675</v>
      </c>
      <c r="X3608">
        <v>1637763</v>
      </c>
      <c r="Y3608">
        <v>0.19178668286445014</v>
      </c>
      <c r="Z3608" t="str">
        <f t="shared" si="131"/>
        <v>Low</v>
      </c>
    </row>
    <row r="3609" spans="1:26" x14ac:dyDescent="0.2">
      <c r="A3609" t="s">
        <v>3669</v>
      </c>
      <c r="B3609" t="s">
        <v>347</v>
      </c>
      <c r="C3609" t="s">
        <v>518</v>
      </c>
      <c r="D3609">
        <v>826</v>
      </c>
      <c r="E3609">
        <v>2466</v>
      </c>
      <c r="F3609">
        <v>80</v>
      </c>
      <c r="G3609">
        <v>260</v>
      </c>
      <c r="H3609">
        <v>5.2</v>
      </c>
      <c r="I3609">
        <v>82</v>
      </c>
      <c r="J3609">
        <v>110</v>
      </c>
      <c r="K3609">
        <v>14469428</v>
      </c>
      <c r="L3609">
        <v>26000000</v>
      </c>
      <c r="M3609" s="2">
        <f>VLOOKUP(A3609,Sheet2!$A$1:G7333,2,0)</f>
        <v>38218</v>
      </c>
      <c r="N3609" t="str">
        <f>VLOOKUP(A3609,Sheet2!$A$1:G7333,3,0)</f>
        <v>Color</v>
      </c>
      <c r="O3609" t="str">
        <f>VLOOKUP(A3609,Sheet2!$A$1:G7333,4,0)</f>
        <v>Comedy</v>
      </c>
      <c r="P3609" t="str">
        <f>VLOOKUP(A3609,Sheet2!$A$1:G7333,5,0)</f>
        <v>English</v>
      </c>
      <c r="Q3609" t="str">
        <f>VLOOKUP(A3609,Sheet2!$A$1:G7333,6,0)</f>
        <v>USA</v>
      </c>
      <c r="R3609" t="str">
        <f>VLOOKUP(A3609,Sheet2!$A$1:G7333,7,0)</f>
        <v>PG-13</v>
      </c>
      <c r="S3609" t="str">
        <f>IF(Table19[[#This Row],[Language]]="English","English","Other language")</f>
        <v>English</v>
      </c>
      <c r="T3609">
        <f>Table19[[#This Row],[Gross Revenue]]-Table19[[#This Row],[Budget]]</f>
        <v>-11530572</v>
      </c>
      <c r="U3609" s="1">
        <f>(Table19[[#This Row],[Gross Revenue]]/Table19[[#This Row],[Budget]])-1</f>
        <v>-0.44348353846153843</v>
      </c>
      <c r="V3609" t="str">
        <f t="shared" si="129"/>
        <v>90-110 minutes</v>
      </c>
      <c r="W3609">
        <f>Table19[[#This Row],[Profit]]/Table19[[#This Row],[Budget]]*100</f>
        <v>-44.348353846153849</v>
      </c>
      <c r="X3609">
        <v>1637763</v>
      </c>
      <c r="Y3609">
        <v>0.19178668286445014</v>
      </c>
      <c r="Z3609" t="str">
        <f t="shared" si="131"/>
        <v>Medium</v>
      </c>
    </row>
    <row r="3610" spans="1:26" x14ac:dyDescent="0.2">
      <c r="A3610" t="s">
        <v>6477</v>
      </c>
      <c r="B3610" t="s">
        <v>890</v>
      </c>
      <c r="C3610" t="s">
        <v>2947</v>
      </c>
      <c r="D3610">
        <v>529</v>
      </c>
      <c r="E3610">
        <v>1502</v>
      </c>
      <c r="F3610">
        <v>377</v>
      </c>
      <c r="G3610">
        <v>0</v>
      </c>
      <c r="H3610">
        <v>7.5</v>
      </c>
      <c r="I3610">
        <v>74</v>
      </c>
      <c r="J3610">
        <v>88</v>
      </c>
      <c r="K3610">
        <v>4771000</v>
      </c>
      <c r="L3610">
        <v>800000</v>
      </c>
      <c r="M3610" s="2">
        <f>VLOOKUP(A3610,Sheet2!$A$1:G7334,2,0)</f>
        <v>34709</v>
      </c>
      <c r="N3610" t="str">
        <f>VLOOKUP(A3610,Sheet2!$A$1:G7334,3,0)</f>
        <v>Color</v>
      </c>
      <c r="O3610" t="str">
        <f>VLOOKUP(A3610,Sheet2!$A$1:G7334,4,0)</f>
        <v>Comedy</v>
      </c>
      <c r="P3610" t="str">
        <f>VLOOKUP(A3610,Sheet2!$A$1:G7334,5,0)</f>
        <v>English</v>
      </c>
      <c r="Q3610" t="str">
        <f>VLOOKUP(A3610,Sheet2!$A$1:G7334,6,0)</f>
        <v>USA</v>
      </c>
      <c r="R3610" t="str">
        <f>VLOOKUP(A3610,Sheet2!$A$1:G7334,7,0)</f>
        <v>R</v>
      </c>
      <c r="S3610" t="str">
        <f>IF(Table19[[#This Row],[Language]]="English","English","Other language")</f>
        <v>English</v>
      </c>
      <c r="T3610">
        <f>Table19[[#This Row],[Gross Revenue]]-Table19[[#This Row],[Budget]]</f>
        <v>3971000</v>
      </c>
      <c r="U3610" s="1">
        <f>(Table19[[#This Row],[Gross Revenue]]/Table19[[#This Row],[Budget]])-1</f>
        <v>4.9637500000000001</v>
      </c>
      <c r="V3610" t="str">
        <f t="shared" si="129"/>
        <v>&lt;90 minutes</v>
      </c>
      <c r="W3610">
        <f>Table19[[#This Row],[Profit]]/Table19[[#This Row],[Budget]]*100</f>
        <v>496.375</v>
      </c>
      <c r="X3610">
        <v>1637763</v>
      </c>
      <c r="Y3610">
        <v>0.19178668286445014</v>
      </c>
      <c r="Z3610" t="str">
        <f t="shared" si="131"/>
        <v>Low</v>
      </c>
    </row>
    <row r="3611" spans="1:26" x14ac:dyDescent="0.2">
      <c r="A3611" t="s">
        <v>6005</v>
      </c>
      <c r="B3611" t="s">
        <v>2669</v>
      </c>
      <c r="C3611" t="s">
        <v>2264</v>
      </c>
      <c r="D3611">
        <v>375</v>
      </c>
      <c r="E3611">
        <v>460</v>
      </c>
      <c r="F3611">
        <v>129</v>
      </c>
      <c r="G3611">
        <v>0</v>
      </c>
      <c r="H3611">
        <v>7.1</v>
      </c>
      <c r="I3611">
        <v>189</v>
      </c>
      <c r="J3611">
        <v>80</v>
      </c>
      <c r="K3611">
        <v>856942</v>
      </c>
      <c r="L3611">
        <v>200000</v>
      </c>
      <c r="M3611" s="2">
        <f>VLOOKUP(A3611,Sheet2!$A$1:G7335,2,0)</f>
        <v>39756</v>
      </c>
      <c r="N3611" t="str">
        <f>VLOOKUP(A3611,Sheet2!$A$1:G7335,3,0)</f>
        <v>Color</v>
      </c>
      <c r="O3611" t="str">
        <f>VLOOKUP(A3611,Sheet2!$A$1:G7335,4,0)</f>
        <v>Drama</v>
      </c>
      <c r="P3611" t="str">
        <f>VLOOKUP(A3611,Sheet2!$A$1:G7335,5,0)</f>
        <v>English</v>
      </c>
      <c r="Q3611" t="str">
        <f>VLOOKUP(A3611,Sheet2!$A$1:G7335,6,0)</f>
        <v>USA</v>
      </c>
      <c r="R3611" t="str">
        <f>VLOOKUP(A3611,Sheet2!$A$1:G7335,7,0)</f>
        <v>R</v>
      </c>
      <c r="S3611" t="str">
        <f>IF(Table19[[#This Row],[Language]]="English","English","Other language")</f>
        <v>English</v>
      </c>
      <c r="T3611">
        <f>Table19[[#This Row],[Gross Revenue]]-Table19[[#This Row],[Budget]]</f>
        <v>656942</v>
      </c>
      <c r="U3611" s="1">
        <f>(Table19[[#This Row],[Gross Revenue]]/Table19[[#This Row],[Budget]])-1</f>
        <v>3.2847099999999996</v>
      </c>
      <c r="V3611" t="str">
        <f t="shared" si="129"/>
        <v>&lt;90 minutes</v>
      </c>
      <c r="W3611">
        <f>Table19[[#This Row],[Profit]]/Table19[[#This Row],[Budget]]*100</f>
        <v>328.471</v>
      </c>
      <c r="X3611">
        <v>-434215.5</v>
      </c>
      <c r="Y3611">
        <v>-0.10115100772200772</v>
      </c>
      <c r="Z3611" t="str">
        <f t="shared" si="131"/>
        <v>Low</v>
      </c>
    </row>
    <row r="3612" spans="1:26" x14ac:dyDescent="0.2">
      <c r="A3612" t="s">
        <v>4356</v>
      </c>
      <c r="B3612" t="s">
        <v>211</v>
      </c>
      <c r="C3612" t="s">
        <v>952</v>
      </c>
      <c r="D3612">
        <v>22000</v>
      </c>
      <c r="E3612">
        <v>24887</v>
      </c>
      <c r="F3612">
        <v>277</v>
      </c>
      <c r="G3612">
        <v>855</v>
      </c>
      <c r="H3612">
        <v>6</v>
      </c>
      <c r="I3612">
        <v>20</v>
      </c>
      <c r="J3612">
        <v>106</v>
      </c>
      <c r="K3612">
        <v>10555348</v>
      </c>
      <c r="L3612">
        <v>20000000</v>
      </c>
      <c r="M3612" s="2">
        <f>VLOOKUP(A3612,Sheet2!$A$1:G7336,2,0)</f>
        <v>32717</v>
      </c>
      <c r="N3612" t="str">
        <f>VLOOKUP(A3612,Sheet2!$A$1:G7336,3,0)</f>
        <v>Color</v>
      </c>
      <c r="O3612" t="str">
        <f>VLOOKUP(A3612,Sheet2!$A$1:G7336,4,0)</f>
        <v>Comedy</v>
      </c>
      <c r="P3612" t="str">
        <f>VLOOKUP(A3612,Sheet2!$A$1:G7336,5,0)</f>
        <v>English</v>
      </c>
      <c r="Q3612" t="str">
        <f>VLOOKUP(A3612,Sheet2!$A$1:G7336,6,0)</f>
        <v>USA</v>
      </c>
      <c r="R3612" t="str">
        <f>VLOOKUP(A3612,Sheet2!$A$1:G7336,7,0)</f>
        <v>PG-13</v>
      </c>
      <c r="S3612" t="str">
        <f>IF(Table19[[#This Row],[Language]]="English","English","Other language")</f>
        <v>English</v>
      </c>
      <c r="T3612">
        <f>Table19[[#This Row],[Gross Revenue]]-Table19[[#This Row],[Budget]]</f>
        <v>-9444652</v>
      </c>
      <c r="U3612" s="1">
        <f>(Table19[[#This Row],[Gross Revenue]]/Table19[[#This Row],[Budget]])-1</f>
        <v>-0.4722326</v>
      </c>
      <c r="V3612" t="str">
        <f t="shared" si="129"/>
        <v>90-110 minutes</v>
      </c>
      <c r="W3612">
        <f>Table19[[#This Row],[Profit]]/Table19[[#This Row],[Budget]]*100</f>
        <v>-47.223260000000003</v>
      </c>
      <c r="X3612">
        <v>1637763</v>
      </c>
      <c r="Y3612">
        <v>0.19178668286445014</v>
      </c>
      <c r="Z3612" t="str">
        <f t="shared" si="131"/>
        <v>Medium</v>
      </c>
    </row>
    <row r="3613" spans="1:26" x14ac:dyDescent="0.2">
      <c r="A3613" t="s">
        <v>5860</v>
      </c>
      <c r="B3613" t="s">
        <v>2575</v>
      </c>
      <c r="C3613" t="s">
        <v>2307</v>
      </c>
      <c r="D3613">
        <v>740</v>
      </c>
      <c r="E3613">
        <v>3425</v>
      </c>
      <c r="F3613">
        <v>43</v>
      </c>
      <c r="G3613">
        <v>35000</v>
      </c>
      <c r="H3613">
        <v>7</v>
      </c>
      <c r="I3613">
        <v>289</v>
      </c>
      <c r="J3613">
        <v>118</v>
      </c>
      <c r="K3613">
        <v>150368971</v>
      </c>
      <c r="L3613">
        <v>37000000</v>
      </c>
      <c r="M3613" s="2">
        <f>VLOOKUP(A3613,Sheet2!$A$1:G7337,2,0)</f>
        <v>41508</v>
      </c>
      <c r="N3613" t="str">
        <f>VLOOKUP(A3613,Sheet2!$A$1:G7337,3,0)</f>
        <v>Color</v>
      </c>
      <c r="O3613" t="str">
        <f>VLOOKUP(A3613,Sheet2!$A$1:G7337,4,0)</f>
        <v>Comedy</v>
      </c>
      <c r="P3613" t="str">
        <f>VLOOKUP(A3613,Sheet2!$A$1:G7337,5,0)</f>
        <v>English</v>
      </c>
      <c r="Q3613" t="str">
        <f>VLOOKUP(A3613,Sheet2!$A$1:G7337,6,0)</f>
        <v>USA</v>
      </c>
      <c r="R3613" t="str">
        <f>VLOOKUP(A3613,Sheet2!$A$1:G7337,7,0)</f>
        <v>R</v>
      </c>
      <c r="S3613" t="str">
        <f>IF(Table19[[#This Row],[Language]]="English","English","Other language")</f>
        <v>English</v>
      </c>
      <c r="T3613">
        <f>Table19[[#This Row],[Gross Revenue]]-Table19[[#This Row],[Budget]]</f>
        <v>113368971</v>
      </c>
      <c r="U3613" s="1">
        <f>(Table19[[#This Row],[Gross Revenue]]/Table19[[#This Row],[Budget]])-1</f>
        <v>3.0640262432432435</v>
      </c>
      <c r="V3613" t="str">
        <f t="shared" si="129"/>
        <v>111-130 minutes</v>
      </c>
      <c r="W3613">
        <f>Table19[[#This Row],[Profit]]/Table19[[#This Row],[Budget]]*100</f>
        <v>306.40262432432434</v>
      </c>
      <c r="X3613">
        <v>1637763</v>
      </c>
      <c r="Y3613">
        <v>0.19178668286445014</v>
      </c>
      <c r="Z3613" t="str">
        <f t="shared" si="131"/>
        <v>Medium</v>
      </c>
    </row>
    <row r="3614" spans="1:26" x14ac:dyDescent="0.2">
      <c r="A3614" t="s">
        <v>4937</v>
      </c>
      <c r="B3614" t="s">
        <v>1959</v>
      </c>
      <c r="C3614" t="s">
        <v>1960</v>
      </c>
      <c r="D3614">
        <v>804</v>
      </c>
      <c r="E3614">
        <v>1802</v>
      </c>
      <c r="F3614">
        <v>34</v>
      </c>
      <c r="G3614">
        <v>0</v>
      </c>
      <c r="H3614">
        <v>7.6</v>
      </c>
      <c r="I3614">
        <v>120</v>
      </c>
      <c r="J3614">
        <v>152</v>
      </c>
      <c r="K3614">
        <v>43650000</v>
      </c>
      <c r="L3614">
        <v>6000000</v>
      </c>
      <c r="M3614" s="2">
        <f>VLOOKUP(A3614,Sheet2!$A$1:G7338,2,0)</f>
        <v>22404</v>
      </c>
      <c r="N3614" t="str">
        <f>VLOOKUP(A3614,Sheet2!$A$1:G7338,3,0)</f>
        <v>Color</v>
      </c>
      <c r="O3614" t="str">
        <f>VLOOKUP(A3614,Sheet2!$A$1:G7338,4,0)</f>
        <v>Crime</v>
      </c>
      <c r="P3614" t="str">
        <f>VLOOKUP(A3614,Sheet2!$A$1:G7338,5,0)</f>
        <v>English</v>
      </c>
      <c r="Q3614" t="str">
        <f>VLOOKUP(A3614,Sheet2!$A$1:G7338,6,0)</f>
        <v>USA</v>
      </c>
      <c r="R3614" t="str">
        <f>VLOOKUP(A3614,Sheet2!$A$1:G7338,7,0)</f>
        <v>Unrated</v>
      </c>
      <c r="S3614" t="str">
        <f>IF(Table19[[#This Row],[Language]]="English","English","Other language")</f>
        <v>English</v>
      </c>
      <c r="T3614">
        <f>Table19[[#This Row],[Gross Revenue]]-Table19[[#This Row],[Budget]]</f>
        <v>37650000</v>
      </c>
      <c r="U3614" s="1">
        <f>(Table19[[#This Row],[Gross Revenue]]/Table19[[#This Row],[Budget]])-1</f>
        <v>6.2750000000000004</v>
      </c>
      <c r="V3614" t="str">
        <f t="shared" si="129"/>
        <v>&gt;150 minutes</v>
      </c>
      <c r="W3614">
        <f>Table19[[#This Row],[Profit]]/Table19[[#This Row],[Budget]]*100</f>
        <v>627.5</v>
      </c>
      <c r="X3614">
        <v>-74533.5</v>
      </c>
      <c r="Y3614">
        <v>-7.4856785714285719E-3</v>
      </c>
      <c r="Z3614" t="str">
        <f t="shared" si="131"/>
        <v>Low</v>
      </c>
    </row>
    <row r="3615" spans="1:26" x14ac:dyDescent="0.2">
      <c r="A3615" t="s">
        <v>6571</v>
      </c>
      <c r="B3615" t="s">
        <v>2369</v>
      </c>
      <c r="C3615" t="s">
        <v>2812</v>
      </c>
      <c r="D3615">
        <v>446</v>
      </c>
      <c r="E3615">
        <v>497</v>
      </c>
      <c r="F3615">
        <v>51</v>
      </c>
      <c r="G3615">
        <v>0</v>
      </c>
      <c r="H3615">
        <v>7.6</v>
      </c>
      <c r="I3615">
        <v>149</v>
      </c>
      <c r="J3615">
        <v>101</v>
      </c>
      <c r="K3615">
        <v>20772796</v>
      </c>
      <c r="L3615">
        <v>6000000</v>
      </c>
      <c r="M3615" s="2">
        <f>VLOOKUP(A3615,Sheet2!$A$1:G7339,2,0)</f>
        <v>37374</v>
      </c>
      <c r="N3615" t="str">
        <f>VLOOKUP(A3615,Sheet2!$A$1:G7339,3,0)</f>
        <v>Color</v>
      </c>
      <c r="O3615" t="str">
        <f>VLOOKUP(A3615,Sheet2!$A$1:G7339,4,0)</f>
        <v>Drama</v>
      </c>
      <c r="P3615" t="str">
        <f>VLOOKUP(A3615,Sheet2!$A$1:G7339,5,0)</f>
        <v>English</v>
      </c>
      <c r="Q3615" t="str">
        <f>VLOOKUP(A3615,Sheet2!$A$1:G7339,6,0)</f>
        <v>New Zealand</v>
      </c>
      <c r="R3615" t="str">
        <f>VLOOKUP(A3615,Sheet2!$A$1:G7339,7,0)</f>
        <v>PG-13</v>
      </c>
      <c r="S3615" t="str">
        <f>IF(Table19[[#This Row],[Language]]="English","English","Other language")</f>
        <v>English</v>
      </c>
      <c r="T3615">
        <f>Table19[[#This Row],[Gross Revenue]]-Table19[[#This Row],[Budget]]</f>
        <v>14772796</v>
      </c>
      <c r="U3615" s="1">
        <f>(Table19[[#This Row],[Gross Revenue]]/Table19[[#This Row],[Budget]])-1</f>
        <v>2.4621326666666667</v>
      </c>
      <c r="V3615" t="str">
        <f t="shared" si="129"/>
        <v>90-110 minutes</v>
      </c>
      <c r="W3615">
        <f>Table19[[#This Row],[Profit]]/Table19[[#This Row],[Budget]]*100</f>
        <v>246.21326666666667</v>
      </c>
      <c r="X3615">
        <v>-434215.5</v>
      </c>
      <c r="Y3615">
        <v>-0.10115100772200772</v>
      </c>
      <c r="Z3615" t="str">
        <f t="shared" si="131"/>
        <v>Low</v>
      </c>
    </row>
    <row r="3616" spans="1:26" x14ac:dyDescent="0.2">
      <c r="A3616" t="s">
        <v>4170</v>
      </c>
      <c r="B3616" t="s">
        <v>856</v>
      </c>
      <c r="C3616" t="s">
        <v>460</v>
      </c>
      <c r="D3616">
        <v>14000</v>
      </c>
      <c r="E3616">
        <v>16400</v>
      </c>
      <c r="F3616">
        <v>29</v>
      </c>
      <c r="G3616">
        <v>0</v>
      </c>
      <c r="H3616">
        <v>5.8</v>
      </c>
      <c r="I3616">
        <v>66</v>
      </c>
      <c r="J3616">
        <v>105</v>
      </c>
      <c r="K3616">
        <v>35990505</v>
      </c>
      <c r="L3616">
        <v>20000000</v>
      </c>
      <c r="M3616" s="2">
        <f>VLOOKUP(A3616,Sheet2!$A$1:G7340,2,0)</f>
        <v>37881</v>
      </c>
      <c r="N3616" t="str">
        <f>VLOOKUP(A3616,Sheet2!$A$1:G7340,3,0)</f>
        <v>Color</v>
      </c>
      <c r="O3616" t="str">
        <f>VLOOKUP(A3616,Sheet2!$A$1:G7340,4,0)</f>
        <v>Comedy</v>
      </c>
      <c r="P3616" t="str">
        <f>VLOOKUP(A3616,Sheet2!$A$1:G7340,5,0)</f>
        <v>English</v>
      </c>
      <c r="Q3616" t="str">
        <f>VLOOKUP(A3616,Sheet2!$A$1:G7340,6,0)</f>
        <v>USA</v>
      </c>
      <c r="R3616" t="str">
        <f>VLOOKUP(A3616,Sheet2!$A$1:G7340,7,0)</f>
        <v>PG</v>
      </c>
      <c r="S3616" t="str">
        <f>IF(Table19[[#This Row],[Language]]="English","English","Other language")</f>
        <v>English</v>
      </c>
      <c r="T3616">
        <f>Table19[[#This Row],[Gross Revenue]]-Table19[[#This Row],[Budget]]</f>
        <v>15990505</v>
      </c>
      <c r="U3616" s="1">
        <f>(Table19[[#This Row],[Gross Revenue]]/Table19[[#This Row],[Budget]])-1</f>
        <v>0.79952525000000008</v>
      </c>
      <c r="V3616" t="str">
        <f t="shared" si="129"/>
        <v>90-110 minutes</v>
      </c>
      <c r="W3616">
        <f>Table19[[#This Row],[Profit]]/Table19[[#This Row],[Budget]]*100</f>
        <v>79.952524999999994</v>
      </c>
      <c r="X3616">
        <v>1637763</v>
      </c>
      <c r="Y3616">
        <v>0.19178668286445014</v>
      </c>
      <c r="Z3616" t="str">
        <f t="shared" si="131"/>
        <v>Medium</v>
      </c>
    </row>
    <row r="3617" spans="1:26" x14ac:dyDescent="0.2">
      <c r="A3617" t="s">
        <v>5785</v>
      </c>
      <c r="B3617" t="s">
        <v>725</v>
      </c>
      <c r="C3617" t="s">
        <v>2533</v>
      </c>
      <c r="D3617">
        <v>49000</v>
      </c>
      <c r="E3617">
        <v>49631</v>
      </c>
      <c r="F3617">
        <v>25</v>
      </c>
      <c r="G3617">
        <v>32000</v>
      </c>
      <c r="H3617">
        <v>7</v>
      </c>
      <c r="I3617">
        <v>121</v>
      </c>
      <c r="J3617">
        <v>113</v>
      </c>
      <c r="K3617">
        <v>55350897</v>
      </c>
      <c r="L3617">
        <v>85000000</v>
      </c>
      <c r="M3617" s="2">
        <f>VLOOKUP(A3617,Sheet2!$A$1:G7341,2,0)</f>
        <v>35874</v>
      </c>
      <c r="N3617" t="str">
        <f>VLOOKUP(A3617,Sheet2!$A$1:G7341,3,0)</f>
        <v>Color</v>
      </c>
      <c r="O3617" t="str">
        <f>VLOOKUP(A3617,Sheet2!$A$1:G7341,4,0)</f>
        <v>Drama</v>
      </c>
      <c r="P3617" t="str">
        <f>VLOOKUP(A3617,Sheet2!$A$1:G7341,5,0)</f>
        <v>English</v>
      </c>
      <c r="Q3617" t="str">
        <f>VLOOKUP(A3617,Sheet2!$A$1:G7341,6,0)</f>
        <v>USA</v>
      </c>
      <c r="R3617" t="str">
        <f>VLOOKUP(A3617,Sheet2!$A$1:G7341,7,0)</f>
        <v>PG-13</v>
      </c>
      <c r="S3617" t="str">
        <f>IF(Table19[[#This Row],[Language]]="English","English","Other language")</f>
        <v>English</v>
      </c>
      <c r="T3617">
        <f>Table19[[#This Row],[Gross Revenue]]-Table19[[#This Row],[Budget]]</f>
        <v>-29649103</v>
      </c>
      <c r="U3617" s="1">
        <f>(Table19[[#This Row],[Gross Revenue]]/Table19[[#This Row],[Budget]])-1</f>
        <v>-0.34881297647058829</v>
      </c>
      <c r="V3617" t="str">
        <f t="shared" si="129"/>
        <v>111-130 minutes</v>
      </c>
      <c r="W3617">
        <f>Table19[[#This Row],[Profit]]/Table19[[#This Row],[Budget]]*100</f>
        <v>-34.881297647058823</v>
      </c>
      <c r="X3617">
        <v>-434215.5</v>
      </c>
      <c r="Y3617">
        <v>-0.10115100772200772</v>
      </c>
      <c r="Z3617" t="str">
        <f t="shared" si="131"/>
        <v>High</v>
      </c>
    </row>
    <row r="3618" spans="1:26" x14ac:dyDescent="0.2">
      <c r="A3618" t="s">
        <v>4522</v>
      </c>
      <c r="B3618" t="s">
        <v>1614</v>
      </c>
      <c r="C3618" t="s">
        <v>1615</v>
      </c>
      <c r="D3618">
        <v>642</v>
      </c>
      <c r="E3618">
        <v>1026</v>
      </c>
      <c r="F3618">
        <v>12</v>
      </c>
      <c r="G3618">
        <v>0</v>
      </c>
      <c r="H3618">
        <v>6.1</v>
      </c>
      <c r="I3618">
        <v>148</v>
      </c>
      <c r="J3618">
        <v>101</v>
      </c>
      <c r="K3618">
        <v>80276912</v>
      </c>
      <c r="L3618">
        <v>35000000</v>
      </c>
      <c r="M3618" s="2">
        <f>VLOOKUP(A3618,Sheet2!$A$1:G7342,2,0)</f>
        <v>39528</v>
      </c>
      <c r="N3618" t="str">
        <f>VLOOKUP(A3618,Sheet2!$A$1:G7342,3,0)</f>
        <v>Color</v>
      </c>
      <c r="O3618" t="str">
        <f>VLOOKUP(A3618,Sheet2!$A$1:G7342,4,0)</f>
        <v>Comedy</v>
      </c>
      <c r="P3618" t="str">
        <f>VLOOKUP(A3618,Sheet2!$A$1:G7342,5,0)</f>
        <v>English</v>
      </c>
      <c r="Q3618" t="str">
        <f>VLOOKUP(A3618,Sheet2!$A$1:G7342,6,0)</f>
        <v>USA</v>
      </c>
      <c r="R3618" t="str">
        <f>VLOOKUP(A3618,Sheet2!$A$1:G7342,7,0)</f>
        <v>PG-13</v>
      </c>
      <c r="S3618" t="str">
        <f>IF(Table19[[#This Row],[Language]]="English","English","Other language")</f>
        <v>English</v>
      </c>
      <c r="T3618">
        <f>Table19[[#This Row],[Gross Revenue]]-Table19[[#This Row],[Budget]]</f>
        <v>45276912</v>
      </c>
      <c r="U3618" s="1">
        <f>(Table19[[#This Row],[Gross Revenue]]/Table19[[#This Row],[Budget]])-1</f>
        <v>1.2936260571428573</v>
      </c>
      <c r="V3618" t="str">
        <f t="shared" si="129"/>
        <v>90-110 minutes</v>
      </c>
      <c r="W3618">
        <f>Table19[[#This Row],[Profit]]/Table19[[#This Row],[Budget]]*100</f>
        <v>129.36260571428571</v>
      </c>
      <c r="X3618">
        <v>1637763</v>
      </c>
      <c r="Y3618">
        <v>0.19178668286445014</v>
      </c>
      <c r="Z3618" t="str">
        <f t="shared" si="131"/>
        <v>Medium</v>
      </c>
    </row>
    <row r="3619" spans="1:26" x14ac:dyDescent="0.2">
      <c r="A3619" t="s">
        <v>4018</v>
      </c>
      <c r="B3619" t="s">
        <v>211</v>
      </c>
      <c r="C3619" t="s">
        <v>455</v>
      </c>
      <c r="D3619">
        <v>22000</v>
      </c>
      <c r="E3619">
        <v>71973</v>
      </c>
      <c r="F3619">
        <v>272</v>
      </c>
      <c r="G3619">
        <v>845</v>
      </c>
      <c r="H3619">
        <v>5.7</v>
      </c>
      <c r="I3619">
        <v>137</v>
      </c>
      <c r="J3619">
        <v>104</v>
      </c>
      <c r="K3619">
        <v>1089365</v>
      </c>
      <c r="L3619">
        <v>25000000</v>
      </c>
      <c r="M3619" s="2">
        <f>VLOOKUP(A3619,Sheet2!$A$1:G7343,2,0)</f>
        <v>39744</v>
      </c>
      <c r="N3619" t="str">
        <f>VLOOKUP(A3619,Sheet2!$A$1:G7343,3,0)</f>
        <v>Color</v>
      </c>
      <c r="O3619" t="str">
        <f>VLOOKUP(A3619,Sheet2!$A$1:G7343,4,0)</f>
        <v>Comedy</v>
      </c>
      <c r="P3619" t="str">
        <f>VLOOKUP(A3619,Sheet2!$A$1:G7343,5,0)</f>
        <v>English</v>
      </c>
      <c r="Q3619" t="str">
        <f>VLOOKUP(A3619,Sheet2!$A$1:G7343,6,0)</f>
        <v>USA</v>
      </c>
      <c r="R3619" t="str">
        <f>VLOOKUP(A3619,Sheet2!$A$1:G7343,7,0)</f>
        <v>R</v>
      </c>
      <c r="S3619" t="str">
        <f>IF(Table19[[#This Row],[Language]]="English","English","Other language")</f>
        <v>English</v>
      </c>
      <c r="T3619">
        <f>Table19[[#This Row],[Gross Revenue]]-Table19[[#This Row],[Budget]]</f>
        <v>-23910635</v>
      </c>
      <c r="U3619" s="1">
        <f>(Table19[[#This Row],[Gross Revenue]]/Table19[[#This Row],[Budget]])-1</f>
        <v>-0.95642539999999998</v>
      </c>
      <c r="V3619" t="str">
        <f t="shared" si="129"/>
        <v>90-110 minutes</v>
      </c>
      <c r="W3619">
        <f>Table19[[#This Row],[Profit]]/Table19[[#This Row],[Budget]]*100</f>
        <v>-95.642539999999997</v>
      </c>
      <c r="X3619">
        <v>1637763</v>
      </c>
      <c r="Y3619">
        <v>0.19178668286445014</v>
      </c>
      <c r="Z3619" t="str">
        <f t="shared" si="131"/>
        <v>Medium</v>
      </c>
    </row>
    <row r="3620" spans="1:26" x14ac:dyDescent="0.2">
      <c r="A3620" t="s">
        <v>5241</v>
      </c>
      <c r="B3620" t="s">
        <v>628</v>
      </c>
      <c r="C3620" t="s">
        <v>1808</v>
      </c>
      <c r="D3620">
        <v>11000</v>
      </c>
      <c r="E3620">
        <v>12890</v>
      </c>
      <c r="F3620">
        <v>0</v>
      </c>
      <c r="G3620">
        <v>0</v>
      </c>
      <c r="H3620">
        <v>6.6</v>
      </c>
      <c r="I3620">
        <v>185</v>
      </c>
      <c r="J3620">
        <v>130</v>
      </c>
      <c r="K3620">
        <v>155370362</v>
      </c>
      <c r="L3620">
        <v>100000000</v>
      </c>
      <c r="M3620" s="2">
        <f>VLOOKUP(A3620,Sheet2!$A$1:G7344,2,0)</f>
        <v>36621</v>
      </c>
      <c r="N3620" t="str">
        <f>VLOOKUP(A3620,Sheet2!$A$1:G7344,3,0)</f>
        <v>Color</v>
      </c>
      <c r="O3620" t="str">
        <f>VLOOKUP(A3620,Sheet2!$A$1:G7344,4,0)</f>
        <v>Drama</v>
      </c>
      <c r="P3620" t="str">
        <f>VLOOKUP(A3620,Sheet2!$A$1:G7344,5,0)</f>
        <v>English</v>
      </c>
      <c r="Q3620" t="str">
        <f>VLOOKUP(A3620,Sheet2!$A$1:G7344,6,0)</f>
        <v>USA</v>
      </c>
      <c r="R3620" t="str">
        <f>VLOOKUP(A3620,Sheet2!$A$1:G7344,7,0)</f>
        <v>PG-13</v>
      </c>
      <c r="S3620" t="str">
        <f>IF(Table19[[#This Row],[Language]]="English","English","Other language")</f>
        <v>English</v>
      </c>
      <c r="T3620">
        <f>Table19[[#This Row],[Gross Revenue]]-Table19[[#This Row],[Budget]]</f>
        <v>55370362</v>
      </c>
      <c r="U3620" s="1">
        <f>(Table19[[#This Row],[Gross Revenue]]/Table19[[#This Row],[Budget]])-1</f>
        <v>0.55370362000000006</v>
      </c>
      <c r="V3620" t="str">
        <f t="shared" si="129"/>
        <v>111-130 minutes</v>
      </c>
      <c r="W3620">
        <f>Table19[[#This Row],[Profit]]/Table19[[#This Row],[Budget]]*100</f>
        <v>55.370361999999993</v>
      </c>
      <c r="X3620">
        <v>-434215.5</v>
      </c>
      <c r="Y3620">
        <v>-0.10115100772200772</v>
      </c>
      <c r="Z3620" t="str">
        <f t="shared" si="131"/>
        <v>High</v>
      </c>
    </row>
    <row r="3621" spans="1:26" x14ac:dyDescent="0.2">
      <c r="A3621" t="s">
        <v>3928</v>
      </c>
      <c r="B3621" t="s">
        <v>845</v>
      </c>
      <c r="C3621" t="s">
        <v>1023</v>
      </c>
      <c r="D3621">
        <v>2000</v>
      </c>
      <c r="E3621">
        <v>3954</v>
      </c>
      <c r="F3621">
        <v>0</v>
      </c>
      <c r="G3621">
        <v>255</v>
      </c>
      <c r="H3621">
        <v>5.6</v>
      </c>
      <c r="I3621">
        <v>82</v>
      </c>
      <c r="J3621">
        <v>87</v>
      </c>
      <c r="K3621">
        <v>6291602</v>
      </c>
      <c r="L3621">
        <v>50000000</v>
      </c>
      <c r="M3621" s="2">
        <f>VLOOKUP(A3621,Sheet2!$A$1:G7345,2,0)</f>
        <v>36782</v>
      </c>
      <c r="N3621" t="str">
        <f>VLOOKUP(A3621,Sheet2!$A$1:G7345,3,0)</f>
        <v>Color</v>
      </c>
      <c r="O3621" t="str">
        <f>VLOOKUP(A3621,Sheet2!$A$1:G7345,4,0)</f>
        <v>Comedy</v>
      </c>
      <c r="P3621" t="str">
        <f>VLOOKUP(A3621,Sheet2!$A$1:G7345,5,0)</f>
        <v>English</v>
      </c>
      <c r="Q3621" t="str">
        <f>VLOOKUP(A3621,Sheet2!$A$1:G7345,6,0)</f>
        <v>USA</v>
      </c>
      <c r="R3621" t="str">
        <f>VLOOKUP(A3621,Sheet2!$A$1:G7345,7,0)</f>
        <v>R</v>
      </c>
      <c r="S3621" t="str">
        <f>IF(Table19[[#This Row],[Language]]="English","English","Other language")</f>
        <v>English</v>
      </c>
      <c r="T3621">
        <f>Table19[[#This Row],[Gross Revenue]]-Table19[[#This Row],[Budget]]</f>
        <v>-43708398</v>
      </c>
      <c r="U3621" s="1">
        <f>(Table19[[#This Row],[Gross Revenue]]/Table19[[#This Row],[Budget]])-1</f>
        <v>-0.87416795999999997</v>
      </c>
      <c r="V3621" t="str">
        <f t="shared" si="129"/>
        <v>&lt;90 minutes</v>
      </c>
      <c r="W3621">
        <f>Table19[[#This Row],[Profit]]/Table19[[#This Row],[Budget]]*100</f>
        <v>-87.416795999999991</v>
      </c>
      <c r="X3621">
        <v>1637763</v>
      </c>
      <c r="Y3621">
        <v>0.19178668286445014</v>
      </c>
      <c r="Z3621" t="str">
        <f t="shared" si="131"/>
        <v>High</v>
      </c>
    </row>
    <row r="3622" spans="1:26" x14ac:dyDescent="0.2">
      <c r="A3622" t="s">
        <v>4057</v>
      </c>
      <c r="B3622" t="s">
        <v>1039</v>
      </c>
      <c r="C3622" t="s">
        <v>1173</v>
      </c>
      <c r="D3622">
        <v>10000</v>
      </c>
      <c r="E3622">
        <v>13396</v>
      </c>
      <c r="F3622">
        <v>52</v>
      </c>
      <c r="G3622">
        <v>14000</v>
      </c>
      <c r="H3622">
        <v>5.7</v>
      </c>
      <c r="I3622">
        <v>170</v>
      </c>
      <c r="J3622">
        <v>110</v>
      </c>
      <c r="K3622">
        <v>41102171</v>
      </c>
      <c r="L3622">
        <v>40000000</v>
      </c>
      <c r="M3622" s="2">
        <f>VLOOKUP(A3622,Sheet2!$A$1:G7346,2,0)</f>
        <v>40986</v>
      </c>
      <c r="N3622" t="str">
        <f>VLOOKUP(A3622,Sheet2!$A$1:G7346,3,0)</f>
        <v>Color</v>
      </c>
      <c r="O3622" t="str">
        <f>VLOOKUP(A3622,Sheet2!$A$1:G7346,4,0)</f>
        <v>Comedy</v>
      </c>
      <c r="P3622" t="str">
        <f>VLOOKUP(A3622,Sheet2!$A$1:G7346,5,0)</f>
        <v>English</v>
      </c>
      <c r="Q3622" t="str">
        <f>VLOOKUP(A3622,Sheet2!$A$1:G7346,6,0)</f>
        <v>USA</v>
      </c>
      <c r="R3622" t="str">
        <f>VLOOKUP(A3622,Sheet2!$A$1:G7346,7,0)</f>
        <v>PG-13</v>
      </c>
      <c r="S3622" t="str">
        <f>IF(Table19[[#This Row],[Language]]="English","English","Other language")</f>
        <v>English</v>
      </c>
      <c r="T3622">
        <f>Table19[[#This Row],[Gross Revenue]]-Table19[[#This Row],[Budget]]</f>
        <v>1102171</v>
      </c>
      <c r="U3622" s="1">
        <f>(Table19[[#This Row],[Gross Revenue]]/Table19[[#This Row],[Budget]])-1</f>
        <v>2.7554274999999961E-2</v>
      </c>
      <c r="V3622" t="str">
        <f t="shared" si="129"/>
        <v>90-110 minutes</v>
      </c>
      <c r="W3622">
        <f>Table19[[#This Row],[Profit]]/Table19[[#This Row],[Budget]]*100</f>
        <v>2.7554275000000001</v>
      </c>
      <c r="X3622">
        <v>1637763</v>
      </c>
      <c r="Y3622">
        <v>0.19178668286445014</v>
      </c>
      <c r="Z3622" t="str">
        <f t="shared" si="131"/>
        <v>High</v>
      </c>
    </row>
    <row r="3623" spans="1:26" x14ac:dyDescent="0.2">
      <c r="A3623" t="s">
        <v>4952</v>
      </c>
      <c r="B3623" t="s">
        <v>845</v>
      </c>
      <c r="C3623" t="s">
        <v>1967</v>
      </c>
      <c r="D3623">
        <v>2000</v>
      </c>
      <c r="E3623">
        <v>5838</v>
      </c>
      <c r="F3623">
        <v>278</v>
      </c>
      <c r="G3623">
        <v>0</v>
      </c>
      <c r="H3623">
        <v>6.4</v>
      </c>
      <c r="I3623">
        <v>149</v>
      </c>
      <c r="J3623">
        <v>127</v>
      </c>
      <c r="K3623">
        <v>182805123</v>
      </c>
      <c r="L3623">
        <v>70000000</v>
      </c>
      <c r="M3623" s="2">
        <f>VLOOKUP(A3623,Sheet2!$A$1:G7347,2,0)</f>
        <v>36623</v>
      </c>
      <c r="N3623" t="str">
        <f>VLOOKUP(A3623,Sheet2!$A$1:G7347,3,0)</f>
        <v>Color</v>
      </c>
      <c r="O3623" t="str">
        <f>VLOOKUP(A3623,Sheet2!$A$1:G7347,4,0)</f>
        <v>Comedy</v>
      </c>
      <c r="P3623" t="str">
        <f>VLOOKUP(A3623,Sheet2!$A$1:G7347,5,0)</f>
        <v>English</v>
      </c>
      <c r="Q3623" t="str">
        <f>VLOOKUP(A3623,Sheet2!$A$1:G7347,6,0)</f>
        <v>USA</v>
      </c>
      <c r="R3623" t="str">
        <f>VLOOKUP(A3623,Sheet2!$A$1:G7347,7,0)</f>
        <v>PG-13</v>
      </c>
      <c r="S3623" t="str">
        <f>IF(Table19[[#This Row],[Language]]="English","English","Other language")</f>
        <v>English</v>
      </c>
      <c r="T3623">
        <f>Table19[[#This Row],[Gross Revenue]]-Table19[[#This Row],[Budget]]</f>
        <v>112805123</v>
      </c>
      <c r="U3623" s="1">
        <f>(Table19[[#This Row],[Gross Revenue]]/Table19[[#This Row],[Budget]])-1</f>
        <v>1.6115017571428569</v>
      </c>
      <c r="V3623" t="str">
        <f t="shared" si="129"/>
        <v>111-130 minutes</v>
      </c>
      <c r="W3623">
        <f>Table19[[#This Row],[Profit]]/Table19[[#This Row],[Budget]]*100</f>
        <v>161.15017571428572</v>
      </c>
      <c r="X3623">
        <v>1637763</v>
      </c>
      <c r="Y3623">
        <v>0.19178668286445014</v>
      </c>
      <c r="Z3623" t="str">
        <f t="shared" si="131"/>
        <v>High</v>
      </c>
    </row>
    <row r="3624" spans="1:26" x14ac:dyDescent="0.2">
      <c r="A3624" t="s">
        <v>3870</v>
      </c>
      <c r="B3624" t="s">
        <v>963</v>
      </c>
      <c r="C3624" t="s">
        <v>927</v>
      </c>
      <c r="D3624">
        <v>11000</v>
      </c>
      <c r="E3624">
        <v>13524</v>
      </c>
      <c r="F3624">
        <v>9</v>
      </c>
      <c r="G3624">
        <v>816</v>
      </c>
      <c r="H3624">
        <v>5.5</v>
      </c>
      <c r="I3624">
        <v>50</v>
      </c>
      <c r="J3624">
        <v>94</v>
      </c>
      <c r="K3624">
        <v>8735529</v>
      </c>
      <c r="L3624">
        <v>15000000</v>
      </c>
      <c r="M3624" s="2">
        <f>VLOOKUP(A3624,Sheet2!$A$1:G7348,2,0)</f>
        <v>36855</v>
      </c>
      <c r="N3624" t="str">
        <f>VLOOKUP(A3624,Sheet2!$A$1:G7348,3,0)</f>
        <v>Color</v>
      </c>
      <c r="O3624" t="str">
        <f>VLOOKUP(A3624,Sheet2!$A$1:G7348,4,0)</f>
        <v>Comedy</v>
      </c>
      <c r="P3624" t="str">
        <f>VLOOKUP(A3624,Sheet2!$A$1:G7348,5,0)</f>
        <v>English</v>
      </c>
      <c r="Q3624" t="str">
        <f>VLOOKUP(A3624,Sheet2!$A$1:G7348,6,0)</f>
        <v>USA</v>
      </c>
      <c r="R3624" t="str">
        <f>VLOOKUP(A3624,Sheet2!$A$1:G7348,7,0)</f>
        <v>PG-13</v>
      </c>
      <c r="S3624" t="str">
        <f>IF(Table19[[#This Row],[Language]]="English","English","Other language")</f>
        <v>English</v>
      </c>
      <c r="T3624">
        <f>Table19[[#This Row],[Gross Revenue]]-Table19[[#This Row],[Budget]]</f>
        <v>-6264471</v>
      </c>
      <c r="U3624" s="1">
        <f>(Table19[[#This Row],[Gross Revenue]]/Table19[[#This Row],[Budget]])-1</f>
        <v>-0.41763139999999999</v>
      </c>
      <c r="V3624" t="str">
        <f t="shared" si="129"/>
        <v>90-110 minutes</v>
      </c>
      <c r="W3624">
        <f>Table19[[#This Row],[Profit]]/Table19[[#This Row],[Budget]]*100</f>
        <v>-41.76314</v>
      </c>
      <c r="X3624">
        <v>1637763</v>
      </c>
      <c r="Y3624">
        <v>0.19178668286445014</v>
      </c>
      <c r="Z3624" t="str">
        <f t="shared" si="131"/>
        <v>Medium</v>
      </c>
    </row>
    <row r="3625" spans="1:26" x14ac:dyDescent="0.2">
      <c r="A3625" t="s">
        <v>6055</v>
      </c>
      <c r="B3625" t="s">
        <v>2713</v>
      </c>
      <c r="C3625" t="s">
        <v>1781</v>
      </c>
      <c r="D3625">
        <v>860</v>
      </c>
      <c r="E3625">
        <v>2717</v>
      </c>
      <c r="F3625">
        <v>11000</v>
      </c>
      <c r="G3625">
        <v>10000</v>
      </c>
      <c r="H3625">
        <v>7.2</v>
      </c>
      <c r="I3625">
        <v>218</v>
      </c>
      <c r="J3625">
        <v>92</v>
      </c>
      <c r="K3625">
        <v>5306447</v>
      </c>
      <c r="L3625">
        <v>15000000</v>
      </c>
      <c r="M3625" s="2">
        <f>VLOOKUP(A3625,Sheet2!$A$1:G7349,2,0)</f>
        <v>39966</v>
      </c>
      <c r="N3625" t="str">
        <f>VLOOKUP(A3625,Sheet2!$A$1:G7349,3,0)</f>
        <v>Color</v>
      </c>
      <c r="O3625" t="str">
        <f>VLOOKUP(A3625,Sheet2!$A$1:G7349,4,0)</f>
        <v>Comedy</v>
      </c>
      <c r="P3625" t="str">
        <f>VLOOKUP(A3625,Sheet2!$A$1:G7349,5,0)</f>
        <v>English</v>
      </c>
      <c r="Q3625" t="str">
        <f>VLOOKUP(A3625,Sheet2!$A$1:G7349,6,0)</f>
        <v>USA</v>
      </c>
      <c r="R3625" t="str">
        <f>VLOOKUP(A3625,Sheet2!$A$1:G7349,7,0)</f>
        <v>PG-13</v>
      </c>
      <c r="S3625" t="str">
        <f>IF(Table19[[#This Row],[Language]]="English","English","Other language")</f>
        <v>English</v>
      </c>
      <c r="T3625">
        <f>Table19[[#This Row],[Gross Revenue]]-Table19[[#This Row],[Budget]]</f>
        <v>-9693553</v>
      </c>
      <c r="U3625" s="1">
        <f>(Table19[[#This Row],[Gross Revenue]]/Table19[[#This Row],[Budget]])-1</f>
        <v>-0.64623686666666669</v>
      </c>
      <c r="V3625" t="str">
        <f t="shared" si="129"/>
        <v>90-110 minutes</v>
      </c>
      <c r="W3625">
        <f>Table19[[#This Row],[Profit]]/Table19[[#This Row],[Budget]]*100</f>
        <v>-64.623686666666671</v>
      </c>
      <c r="X3625">
        <v>1637763</v>
      </c>
      <c r="Y3625">
        <v>0.19178668286445014</v>
      </c>
      <c r="Z3625" t="str">
        <f t="shared" si="131"/>
        <v>Medium</v>
      </c>
    </row>
    <row r="3626" spans="1:26" x14ac:dyDescent="0.2">
      <c r="A3626" t="s">
        <v>6706</v>
      </c>
      <c r="B3626" t="s">
        <v>546</v>
      </c>
      <c r="C3626" t="s">
        <v>1868</v>
      </c>
      <c r="D3626">
        <v>40000</v>
      </c>
      <c r="E3626">
        <v>69746</v>
      </c>
      <c r="F3626">
        <v>529</v>
      </c>
      <c r="G3626">
        <v>14000</v>
      </c>
      <c r="H3626">
        <v>7.8</v>
      </c>
      <c r="I3626">
        <v>80</v>
      </c>
      <c r="J3626">
        <v>118</v>
      </c>
      <c r="K3626">
        <v>9170214</v>
      </c>
      <c r="L3626">
        <v>11000000</v>
      </c>
      <c r="M3626" s="2">
        <f>VLOOKUP(A3626,Sheet2!$A$1:G7350,2,0)</f>
        <v>34090</v>
      </c>
      <c r="N3626" t="str">
        <f>VLOOKUP(A3626,Sheet2!$A$1:G7350,3,0)</f>
        <v>Color</v>
      </c>
      <c r="O3626" t="str">
        <f>VLOOKUP(A3626,Sheet2!$A$1:G7350,4,0)</f>
        <v>Drama</v>
      </c>
      <c r="P3626" t="str">
        <f>VLOOKUP(A3626,Sheet2!$A$1:G7350,5,0)</f>
        <v>English</v>
      </c>
      <c r="Q3626" t="str">
        <f>VLOOKUP(A3626,Sheet2!$A$1:G7350,6,0)</f>
        <v>USA</v>
      </c>
      <c r="R3626" t="str">
        <f>VLOOKUP(A3626,Sheet2!$A$1:G7350,7,0)</f>
        <v>PG-13</v>
      </c>
      <c r="S3626" t="str">
        <f>IF(Table19[[#This Row],[Language]]="English","English","Other language")</f>
        <v>English</v>
      </c>
      <c r="T3626">
        <f>Table19[[#This Row],[Gross Revenue]]-Table19[[#This Row],[Budget]]</f>
        <v>-1829786</v>
      </c>
      <c r="U3626" s="1">
        <f>(Table19[[#This Row],[Gross Revenue]]/Table19[[#This Row],[Budget]])-1</f>
        <v>-0.16634418181818178</v>
      </c>
      <c r="V3626" t="str">
        <f t="shared" si="129"/>
        <v>111-130 minutes</v>
      </c>
      <c r="W3626">
        <f>Table19[[#This Row],[Profit]]/Table19[[#This Row],[Budget]]*100</f>
        <v>-16.63441818181818</v>
      </c>
      <c r="X3626">
        <v>-434215.5</v>
      </c>
      <c r="Y3626">
        <v>-0.10115100772200772</v>
      </c>
      <c r="Z3626" t="str">
        <f t="shared" si="131"/>
        <v>Low</v>
      </c>
    </row>
    <row r="3627" spans="1:26" x14ac:dyDescent="0.2">
      <c r="A3627" t="s">
        <v>3874</v>
      </c>
      <c r="B3627" t="s">
        <v>898</v>
      </c>
      <c r="C3627" t="s">
        <v>801</v>
      </c>
      <c r="D3627">
        <v>1000</v>
      </c>
      <c r="E3627">
        <v>3664</v>
      </c>
      <c r="F3627">
        <v>39</v>
      </c>
      <c r="G3627">
        <v>304</v>
      </c>
      <c r="H3627">
        <v>5.5</v>
      </c>
      <c r="I3627">
        <v>64</v>
      </c>
      <c r="J3627">
        <v>94</v>
      </c>
      <c r="K3627">
        <v>32095318</v>
      </c>
      <c r="L3627">
        <v>45000000</v>
      </c>
      <c r="M3627" s="2">
        <f>VLOOKUP(A3627,Sheet2!$A$1:G7351,2,0)</f>
        <v>37185</v>
      </c>
      <c r="N3627" t="str">
        <f>VLOOKUP(A3627,Sheet2!$A$1:G7351,3,0)</f>
        <v>Color</v>
      </c>
      <c r="O3627" t="str">
        <f>VLOOKUP(A3627,Sheet2!$A$1:G7351,4,0)</f>
        <v>Comedy</v>
      </c>
      <c r="P3627" t="str">
        <f>VLOOKUP(A3627,Sheet2!$A$1:G7351,5,0)</f>
        <v>English</v>
      </c>
      <c r="Q3627" t="str">
        <f>VLOOKUP(A3627,Sheet2!$A$1:G7351,6,0)</f>
        <v>USA</v>
      </c>
      <c r="R3627" t="str">
        <f>VLOOKUP(A3627,Sheet2!$A$1:G7351,7,0)</f>
        <v>PG-13</v>
      </c>
      <c r="S3627" t="str">
        <f>IF(Table19[[#This Row],[Language]]="English","English","Other language")</f>
        <v>English</v>
      </c>
      <c r="T3627">
        <f>Table19[[#This Row],[Gross Revenue]]-Table19[[#This Row],[Budget]]</f>
        <v>-12904682</v>
      </c>
      <c r="U3627" s="1">
        <f>(Table19[[#This Row],[Gross Revenue]]/Table19[[#This Row],[Budget]])-1</f>
        <v>-0.28677071111111108</v>
      </c>
      <c r="V3627" t="str">
        <f t="shared" si="129"/>
        <v>90-110 minutes</v>
      </c>
      <c r="W3627">
        <f>Table19[[#This Row],[Profit]]/Table19[[#This Row],[Budget]]*100</f>
        <v>-28.677071111111115</v>
      </c>
      <c r="X3627">
        <v>1637763</v>
      </c>
      <c r="Y3627">
        <v>0.19178668286445014</v>
      </c>
      <c r="Z3627" t="str">
        <f t="shared" si="131"/>
        <v>High</v>
      </c>
    </row>
    <row r="3628" spans="1:26" x14ac:dyDescent="0.2">
      <c r="A3628" t="s">
        <v>4365</v>
      </c>
      <c r="B3628" t="s">
        <v>1077</v>
      </c>
      <c r="C3628" t="s">
        <v>1481</v>
      </c>
      <c r="D3628">
        <v>11000</v>
      </c>
      <c r="E3628">
        <v>15713</v>
      </c>
      <c r="F3628">
        <v>20</v>
      </c>
      <c r="G3628">
        <v>0</v>
      </c>
      <c r="H3628">
        <v>6</v>
      </c>
      <c r="I3628">
        <v>151</v>
      </c>
      <c r="J3628">
        <v>117</v>
      </c>
      <c r="K3628">
        <v>13987482</v>
      </c>
      <c r="L3628">
        <v>20000000</v>
      </c>
      <c r="M3628" s="2">
        <f>VLOOKUP(A3628,Sheet2!$A$1:G7352,2,0)</f>
        <v>40580</v>
      </c>
      <c r="N3628" t="str">
        <f>VLOOKUP(A3628,Sheet2!$A$1:G7352,3,0)</f>
        <v>Color</v>
      </c>
      <c r="O3628" t="str">
        <f>VLOOKUP(A3628,Sheet2!$A$1:G7352,4,0)</f>
        <v>Comedy</v>
      </c>
      <c r="P3628" t="str">
        <f>VLOOKUP(A3628,Sheet2!$A$1:G7352,5,0)</f>
        <v>English</v>
      </c>
      <c r="Q3628" t="str">
        <f>VLOOKUP(A3628,Sheet2!$A$1:G7352,6,0)</f>
        <v>USA</v>
      </c>
      <c r="R3628" t="str">
        <f>VLOOKUP(A3628,Sheet2!$A$1:G7352,7,0)</f>
        <v>R</v>
      </c>
      <c r="S3628" t="str">
        <f>IF(Table19[[#This Row],[Language]]="English","English","Other language")</f>
        <v>English</v>
      </c>
      <c r="T3628">
        <f>Table19[[#This Row],[Gross Revenue]]-Table19[[#This Row],[Budget]]</f>
        <v>-6012518</v>
      </c>
      <c r="U3628" s="1">
        <f>(Table19[[#This Row],[Gross Revenue]]/Table19[[#This Row],[Budget]])-1</f>
        <v>-0.3006259</v>
      </c>
      <c r="V3628" t="str">
        <f t="shared" si="129"/>
        <v>111-130 minutes</v>
      </c>
      <c r="W3628">
        <f>Table19[[#This Row],[Profit]]/Table19[[#This Row],[Budget]]*100</f>
        <v>-30.06259</v>
      </c>
      <c r="X3628">
        <v>1637763</v>
      </c>
      <c r="Y3628">
        <v>0.19178668286445014</v>
      </c>
      <c r="Z3628" t="str">
        <f t="shared" si="131"/>
        <v>Medium</v>
      </c>
    </row>
    <row r="3629" spans="1:26" x14ac:dyDescent="0.2">
      <c r="A3629" t="s">
        <v>3595</v>
      </c>
      <c r="B3629" t="s">
        <v>592</v>
      </c>
      <c r="C3629" t="s">
        <v>593</v>
      </c>
      <c r="D3629">
        <v>1000</v>
      </c>
      <c r="E3629">
        <v>2452</v>
      </c>
      <c r="F3629">
        <v>165</v>
      </c>
      <c r="G3629">
        <v>0</v>
      </c>
      <c r="H3629">
        <v>5</v>
      </c>
      <c r="I3629">
        <v>152</v>
      </c>
      <c r="J3629">
        <v>87</v>
      </c>
      <c r="K3629">
        <v>47860214</v>
      </c>
      <c r="L3629">
        <v>15000000</v>
      </c>
      <c r="M3629" s="2">
        <f>VLOOKUP(A3629,Sheet2!$A$1:G7353,2,0)</f>
        <v>38786</v>
      </c>
      <c r="N3629" t="str">
        <f>VLOOKUP(A3629,Sheet2!$A$1:G7353,3,0)</f>
        <v>Color</v>
      </c>
      <c r="O3629" t="str">
        <f>VLOOKUP(A3629,Sheet2!$A$1:G7353,4,0)</f>
        <v>Horror</v>
      </c>
      <c r="P3629" t="str">
        <f>VLOOKUP(A3629,Sheet2!$A$1:G7353,5,0)</f>
        <v>English</v>
      </c>
      <c r="Q3629" t="str">
        <f>VLOOKUP(A3629,Sheet2!$A$1:G7353,6,0)</f>
        <v>USA</v>
      </c>
      <c r="R3629" t="str">
        <f>VLOOKUP(A3629,Sheet2!$A$1:G7353,7,0)</f>
        <v>PG-13</v>
      </c>
      <c r="S3629" t="str">
        <f>IF(Table19[[#This Row],[Language]]="English","English","Other language")</f>
        <v>English</v>
      </c>
      <c r="T3629">
        <f>Table19[[#This Row],[Gross Revenue]]-Table19[[#This Row],[Budget]]</f>
        <v>32860214</v>
      </c>
      <c r="U3629" s="1">
        <f>(Table19[[#This Row],[Gross Revenue]]/Table19[[#This Row],[Budget]])-1</f>
        <v>2.1906809333333332</v>
      </c>
      <c r="V3629" t="str">
        <f t="shared" si="129"/>
        <v>&lt;90 minutes</v>
      </c>
      <c r="W3629">
        <f>Table19[[#This Row],[Profit]]/Table19[[#This Row],[Budget]]*100</f>
        <v>219.06809333333334</v>
      </c>
      <c r="X3629">
        <v>16235088</v>
      </c>
      <c r="Y3629">
        <v>1.1909079499999999</v>
      </c>
      <c r="Z3629" t="str">
        <f t="shared" si="131"/>
        <v>Medium</v>
      </c>
    </row>
    <row r="3630" spans="1:26" x14ac:dyDescent="0.2">
      <c r="A3630" t="s">
        <v>5621</v>
      </c>
      <c r="B3630" t="s">
        <v>856</v>
      </c>
      <c r="C3630" t="s">
        <v>1880</v>
      </c>
      <c r="D3630">
        <v>14000</v>
      </c>
      <c r="E3630">
        <v>15848</v>
      </c>
      <c r="F3630">
        <v>14</v>
      </c>
      <c r="G3630">
        <v>429</v>
      </c>
      <c r="H3630">
        <v>6.9</v>
      </c>
      <c r="I3630">
        <v>90</v>
      </c>
      <c r="J3630">
        <v>92</v>
      </c>
      <c r="K3630">
        <v>1071240</v>
      </c>
      <c r="L3630">
        <v>8000000</v>
      </c>
      <c r="M3630" s="2">
        <f>VLOOKUP(A3630,Sheet2!$A$1:G7354,2,0)</f>
        <v>39411</v>
      </c>
      <c r="N3630" t="str">
        <f>VLOOKUP(A3630,Sheet2!$A$1:G7354,3,0)</f>
        <v>Color</v>
      </c>
      <c r="O3630" t="str">
        <f>VLOOKUP(A3630,Sheet2!$A$1:G7354,4,0)</f>
        <v>Biography</v>
      </c>
      <c r="P3630" t="str">
        <f>VLOOKUP(A3630,Sheet2!$A$1:G7354,5,0)</f>
        <v>English</v>
      </c>
      <c r="Q3630" t="str">
        <f>VLOOKUP(A3630,Sheet2!$A$1:G7354,6,0)</f>
        <v>UK</v>
      </c>
      <c r="R3630" t="str">
        <f>VLOOKUP(A3630,Sheet2!$A$1:G7354,7,0)</f>
        <v>PG-13</v>
      </c>
      <c r="S3630" t="str">
        <f>IF(Table19[[#This Row],[Language]]="English","English","Other language")</f>
        <v>English</v>
      </c>
      <c r="T3630">
        <f>Table19[[#This Row],[Gross Revenue]]-Table19[[#This Row],[Budget]]</f>
        <v>-6928760</v>
      </c>
      <c r="U3630" s="1">
        <f>(Table19[[#This Row],[Gross Revenue]]/Table19[[#This Row],[Budget]])-1</f>
        <v>-0.86609500000000006</v>
      </c>
      <c r="V3630" t="str">
        <f t="shared" si="129"/>
        <v>90-110 minutes</v>
      </c>
      <c r="W3630">
        <f>Table19[[#This Row],[Profit]]/Table19[[#This Row],[Budget]]*100</f>
        <v>-86.609499999999997</v>
      </c>
      <c r="X3630">
        <v>-1289919.5</v>
      </c>
      <c r="Y3630">
        <v>-4.8151417500000002E-2</v>
      </c>
      <c r="Z3630" t="str">
        <f t="shared" si="131"/>
        <v>Low</v>
      </c>
    </row>
    <row r="3631" spans="1:26" x14ac:dyDescent="0.2">
      <c r="A3631" t="s">
        <v>6587</v>
      </c>
      <c r="B3631" t="s">
        <v>3005</v>
      </c>
      <c r="C3631" t="s">
        <v>1044</v>
      </c>
      <c r="D3631">
        <v>227</v>
      </c>
      <c r="E3631">
        <v>485</v>
      </c>
      <c r="F3631">
        <v>0</v>
      </c>
      <c r="G3631">
        <v>0</v>
      </c>
      <c r="H3631">
        <v>7.6</v>
      </c>
      <c r="I3631">
        <v>114</v>
      </c>
      <c r="J3631">
        <v>89</v>
      </c>
      <c r="K3631">
        <v>92823600</v>
      </c>
      <c r="L3631">
        <v>16000000</v>
      </c>
      <c r="M3631" s="2">
        <f>VLOOKUP(A3631,Sheet2!$A$1:G7355,2,0)</f>
        <v>32631</v>
      </c>
      <c r="N3631" t="str">
        <f>VLOOKUP(A3631,Sheet2!$A$1:G7355,3,0)</f>
        <v>Color</v>
      </c>
      <c r="O3631" t="str">
        <f>VLOOKUP(A3631,Sheet2!$A$1:G7355,4,0)</f>
        <v>Comedy</v>
      </c>
      <c r="P3631" t="str">
        <f>VLOOKUP(A3631,Sheet2!$A$1:G7355,5,0)</f>
        <v>English</v>
      </c>
      <c r="Q3631" t="str">
        <f>VLOOKUP(A3631,Sheet2!$A$1:G7355,6,0)</f>
        <v>USA</v>
      </c>
      <c r="R3631" t="str">
        <f>VLOOKUP(A3631,Sheet2!$A$1:G7355,7,0)</f>
        <v>R</v>
      </c>
      <c r="S3631" t="str">
        <f>IF(Table19[[#This Row],[Language]]="English","English","Other language")</f>
        <v>English</v>
      </c>
      <c r="T3631">
        <f>Table19[[#This Row],[Gross Revenue]]-Table19[[#This Row],[Budget]]</f>
        <v>76823600</v>
      </c>
      <c r="U3631" s="1">
        <f>(Table19[[#This Row],[Gross Revenue]]/Table19[[#This Row],[Budget]])-1</f>
        <v>4.8014749999999999</v>
      </c>
      <c r="V3631" t="str">
        <f t="shared" si="129"/>
        <v>&lt;90 minutes</v>
      </c>
      <c r="W3631">
        <f>Table19[[#This Row],[Profit]]/Table19[[#This Row],[Budget]]*100</f>
        <v>480.14749999999998</v>
      </c>
      <c r="X3631">
        <v>1637763</v>
      </c>
      <c r="Y3631">
        <v>0.19178668286445014</v>
      </c>
      <c r="Z3631" t="str">
        <f t="shared" si="131"/>
        <v>Medium</v>
      </c>
    </row>
    <row r="3632" spans="1:26" x14ac:dyDescent="0.2">
      <c r="A3632" t="s">
        <v>5723</v>
      </c>
      <c r="B3632" t="s">
        <v>2481</v>
      </c>
      <c r="C3632" t="s">
        <v>2482</v>
      </c>
      <c r="D3632">
        <v>75</v>
      </c>
      <c r="E3632">
        <v>102</v>
      </c>
      <c r="F3632">
        <v>82</v>
      </c>
      <c r="G3632">
        <v>166</v>
      </c>
      <c r="H3632">
        <v>6.9</v>
      </c>
      <c r="I3632">
        <v>29</v>
      </c>
      <c r="J3632">
        <v>91</v>
      </c>
      <c r="K3632">
        <v>1652472</v>
      </c>
      <c r="L3632">
        <v>300000</v>
      </c>
      <c r="M3632" s="2">
        <f>VLOOKUP(A3632,Sheet2!$A$1:G7356,2,0)</f>
        <v>35083</v>
      </c>
      <c r="N3632" t="str">
        <f>VLOOKUP(A3632,Sheet2!$A$1:G7356,3,0)</f>
        <v>Color</v>
      </c>
      <c r="O3632" t="str">
        <f>VLOOKUP(A3632,Sheet2!$A$1:G7356,4,0)</f>
        <v>Comedy</v>
      </c>
      <c r="P3632" t="str">
        <f>VLOOKUP(A3632,Sheet2!$A$1:G7356,5,0)</f>
        <v>French</v>
      </c>
      <c r="Q3632" t="str">
        <f>VLOOKUP(A3632,Sheet2!$A$1:G7356,6,0)</f>
        <v>France</v>
      </c>
      <c r="R3632" t="str">
        <f>VLOOKUP(A3632,Sheet2!$A$1:G7356,7,0)</f>
        <v>R</v>
      </c>
      <c r="S3632" t="str">
        <f>IF(Table19[[#This Row],[Language]]="English","English","Other language")</f>
        <v>Other language</v>
      </c>
      <c r="T3632">
        <f>Table19[[#This Row],[Gross Revenue]]-Table19[[#This Row],[Budget]]</f>
        <v>1352472</v>
      </c>
      <c r="U3632" s="1">
        <f>(Table19[[#This Row],[Gross Revenue]]/Table19[[#This Row],[Budget]])-1</f>
        <v>4.5082399999999998</v>
      </c>
      <c r="V3632" t="str">
        <f t="shared" si="129"/>
        <v>90-110 minutes</v>
      </c>
      <c r="W3632">
        <f>Table19[[#This Row],[Profit]]/Table19[[#This Row],[Budget]]*100</f>
        <v>450.82399999999996</v>
      </c>
      <c r="X3632">
        <v>1637763</v>
      </c>
      <c r="Y3632">
        <v>0.19178668286445014</v>
      </c>
      <c r="Z3632" t="str">
        <f t="shared" si="131"/>
        <v>Low</v>
      </c>
    </row>
    <row r="3633" spans="1:26" x14ac:dyDescent="0.2">
      <c r="A3633" t="s">
        <v>5420</v>
      </c>
      <c r="B3633" t="s">
        <v>2286</v>
      </c>
      <c r="C3633" t="s">
        <v>1628</v>
      </c>
      <c r="D3633">
        <v>116</v>
      </c>
      <c r="E3633">
        <v>525</v>
      </c>
      <c r="F3633">
        <v>49</v>
      </c>
      <c r="G3633">
        <v>0</v>
      </c>
      <c r="H3633">
        <v>6.7</v>
      </c>
      <c r="I3633">
        <v>50</v>
      </c>
      <c r="J3633">
        <v>115</v>
      </c>
      <c r="K3633">
        <v>30127963</v>
      </c>
      <c r="L3633">
        <v>15000000</v>
      </c>
      <c r="M3633" s="2">
        <f>VLOOKUP(A3633,Sheet2!$A$1:G7357,2,0)</f>
        <v>41793</v>
      </c>
      <c r="N3633" t="str">
        <f>VLOOKUP(A3633,Sheet2!$A$1:G7357,3,0)</f>
        <v>Color</v>
      </c>
      <c r="O3633" t="str">
        <f>VLOOKUP(A3633,Sheet2!$A$1:G7357,4,0)</f>
        <v>Drama</v>
      </c>
      <c r="P3633" t="str">
        <f>VLOOKUP(A3633,Sheet2!$A$1:G7357,5,0)</f>
        <v>English</v>
      </c>
      <c r="Q3633" t="str">
        <f>VLOOKUP(A3633,Sheet2!$A$1:G7357,6,0)</f>
        <v>USA</v>
      </c>
      <c r="R3633" t="str">
        <f>VLOOKUP(A3633,Sheet2!$A$1:G7357,7,0)</f>
        <v>PG</v>
      </c>
      <c r="S3633" t="str">
        <f>IF(Table19[[#This Row],[Language]]="English","English","Other language")</f>
        <v>English</v>
      </c>
      <c r="T3633">
        <f>Table19[[#This Row],[Gross Revenue]]-Table19[[#This Row],[Budget]]</f>
        <v>15127963</v>
      </c>
      <c r="U3633" s="1">
        <f>(Table19[[#This Row],[Gross Revenue]]/Table19[[#This Row],[Budget]])-1</f>
        <v>1.0085308666666668</v>
      </c>
      <c r="V3633" t="str">
        <f t="shared" si="129"/>
        <v>111-130 minutes</v>
      </c>
      <c r="W3633">
        <f>Table19[[#This Row],[Profit]]/Table19[[#This Row],[Budget]]*100</f>
        <v>100.85308666666666</v>
      </c>
      <c r="X3633">
        <v>-434215.5</v>
      </c>
      <c r="Y3633">
        <v>-0.10115100772200772</v>
      </c>
      <c r="Z3633" t="str">
        <f t="shared" si="131"/>
        <v>Medium</v>
      </c>
    </row>
    <row r="3634" spans="1:26" x14ac:dyDescent="0.2">
      <c r="A3634" t="s">
        <v>5567</v>
      </c>
      <c r="B3634" t="s">
        <v>1041</v>
      </c>
      <c r="C3634" t="s">
        <v>2385</v>
      </c>
      <c r="D3634">
        <v>20000</v>
      </c>
      <c r="E3634">
        <v>22383</v>
      </c>
      <c r="F3634">
        <v>18</v>
      </c>
      <c r="G3634">
        <v>0</v>
      </c>
      <c r="H3634">
        <v>6.8</v>
      </c>
      <c r="I3634">
        <v>78</v>
      </c>
      <c r="J3634">
        <v>120</v>
      </c>
      <c r="K3634">
        <v>33771174</v>
      </c>
      <c r="L3634">
        <v>15000000</v>
      </c>
      <c r="M3634" s="2">
        <f>VLOOKUP(A3634,Sheet2!$A$1:G7358,2,0)</f>
        <v>36711</v>
      </c>
      <c r="N3634" t="str">
        <f>VLOOKUP(A3634,Sheet2!$A$1:G7358,3,0)</f>
        <v>Color</v>
      </c>
      <c r="O3634" t="str">
        <f>VLOOKUP(A3634,Sheet2!$A$1:G7358,4,0)</f>
        <v>Comedy</v>
      </c>
      <c r="P3634" t="str">
        <f>VLOOKUP(A3634,Sheet2!$A$1:G7358,5,0)</f>
        <v>English</v>
      </c>
      <c r="Q3634" t="str">
        <f>VLOOKUP(A3634,Sheet2!$A$1:G7358,6,0)</f>
        <v>USA</v>
      </c>
      <c r="R3634" t="str">
        <f>VLOOKUP(A3634,Sheet2!$A$1:G7358,7,0)</f>
        <v>PG-13</v>
      </c>
      <c r="S3634" t="str">
        <f>IF(Table19[[#This Row],[Language]]="English","English","Other language")</f>
        <v>English</v>
      </c>
      <c r="T3634">
        <f>Table19[[#This Row],[Gross Revenue]]-Table19[[#This Row],[Budget]]</f>
        <v>18771174</v>
      </c>
      <c r="U3634" s="1">
        <f>(Table19[[#This Row],[Gross Revenue]]/Table19[[#This Row],[Budget]])-1</f>
        <v>1.2514116</v>
      </c>
      <c r="V3634" t="str">
        <f t="shared" si="129"/>
        <v>111-130 minutes</v>
      </c>
      <c r="W3634">
        <f>Table19[[#This Row],[Profit]]/Table19[[#This Row],[Budget]]*100</f>
        <v>125.14116</v>
      </c>
      <c r="X3634">
        <v>1637763</v>
      </c>
      <c r="Y3634">
        <v>0.19178668286445014</v>
      </c>
      <c r="Z3634" t="str">
        <f t="shared" si="131"/>
        <v>Medium</v>
      </c>
    </row>
    <row r="3635" spans="1:26" x14ac:dyDescent="0.2">
      <c r="A3635" t="s">
        <v>6619</v>
      </c>
      <c r="B3635" t="s">
        <v>856</v>
      </c>
      <c r="C3635" t="s">
        <v>1793</v>
      </c>
      <c r="D3635">
        <v>14000</v>
      </c>
      <c r="E3635">
        <v>16090</v>
      </c>
      <c r="F3635">
        <v>460</v>
      </c>
      <c r="G3635">
        <v>507</v>
      </c>
      <c r="H3635">
        <v>6.5</v>
      </c>
      <c r="I3635">
        <v>97</v>
      </c>
      <c r="J3635">
        <v>107</v>
      </c>
      <c r="K3635">
        <v>871527</v>
      </c>
      <c r="L3635">
        <v>25000000</v>
      </c>
      <c r="M3635" s="2">
        <f>VLOOKUP(A3635,Sheet2!$A$1:G7359,2,0)</f>
        <v>38600</v>
      </c>
      <c r="N3635" t="str">
        <f>VLOOKUP(A3635,Sheet2!$A$1:G7359,3,0)</f>
        <v>Color</v>
      </c>
      <c r="O3635" t="str">
        <f>VLOOKUP(A3635,Sheet2!$A$1:G7359,4,0)</f>
        <v>Crime</v>
      </c>
      <c r="P3635" t="str">
        <f>VLOOKUP(A3635,Sheet2!$A$1:G7359,5,0)</f>
        <v>English</v>
      </c>
      <c r="Q3635" t="str">
        <f>VLOOKUP(A3635,Sheet2!$A$1:G7359,6,0)</f>
        <v>Canada</v>
      </c>
      <c r="R3635" t="str">
        <f>VLOOKUP(A3635,Sheet2!$A$1:G7359,7,0)</f>
        <v>R</v>
      </c>
      <c r="S3635" t="str">
        <f>IF(Table19[[#This Row],[Language]]="English","English","Other language")</f>
        <v>English</v>
      </c>
      <c r="T3635">
        <f>Table19[[#This Row],[Gross Revenue]]-Table19[[#This Row],[Budget]]</f>
        <v>-24128473</v>
      </c>
      <c r="U3635" s="1">
        <f>(Table19[[#This Row],[Gross Revenue]]/Table19[[#This Row],[Budget]])-1</f>
        <v>-0.96513892000000001</v>
      </c>
      <c r="V3635" t="str">
        <f t="shared" si="129"/>
        <v>90-110 minutes</v>
      </c>
      <c r="W3635">
        <f>Table19[[#This Row],[Profit]]/Table19[[#This Row],[Budget]]*100</f>
        <v>-96.513891999999998</v>
      </c>
      <c r="X3635">
        <v>-74533.5</v>
      </c>
      <c r="Y3635">
        <v>-7.4856785714285719E-3</v>
      </c>
      <c r="Z3635" t="str">
        <f t="shared" si="131"/>
        <v>Medium</v>
      </c>
    </row>
    <row r="3636" spans="1:26" x14ac:dyDescent="0.2">
      <c r="A3636" t="s">
        <v>5517</v>
      </c>
      <c r="B3636" t="s">
        <v>568</v>
      </c>
      <c r="C3636" t="s">
        <v>2358</v>
      </c>
      <c r="D3636">
        <v>925</v>
      </c>
      <c r="E3636">
        <v>1738</v>
      </c>
      <c r="F3636">
        <v>0</v>
      </c>
      <c r="G3636">
        <v>11000</v>
      </c>
      <c r="H3636">
        <v>6.8</v>
      </c>
      <c r="I3636">
        <v>333</v>
      </c>
      <c r="J3636">
        <v>101</v>
      </c>
      <c r="K3636">
        <v>77222184</v>
      </c>
      <c r="L3636">
        <v>100000000</v>
      </c>
      <c r="M3636" s="2">
        <f>VLOOKUP(A3636,Sheet2!$A$1:G7360,2,0)</f>
        <v>39895</v>
      </c>
      <c r="N3636" t="str">
        <f>VLOOKUP(A3636,Sheet2!$A$1:G7360,3,0)</f>
        <v>Color</v>
      </c>
      <c r="O3636" t="str">
        <f>VLOOKUP(A3636,Sheet2!$A$1:G7360,4,0)</f>
        <v>Adventure</v>
      </c>
      <c r="P3636" t="str">
        <f>VLOOKUP(A3636,Sheet2!$A$1:G7360,5,0)</f>
        <v>English</v>
      </c>
      <c r="Q3636" t="str">
        <f>VLOOKUP(A3636,Sheet2!$A$1:G7360,6,0)</f>
        <v>Germany</v>
      </c>
      <c r="R3636" t="str">
        <f>VLOOKUP(A3636,Sheet2!$A$1:G7360,7,0)</f>
        <v>PG</v>
      </c>
      <c r="S3636" t="str">
        <f>IF(Table19[[#This Row],[Language]]="English","English","Other language")</f>
        <v>English</v>
      </c>
      <c r="T3636">
        <f>Table19[[#This Row],[Gross Revenue]]-Table19[[#This Row],[Budget]]</f>
        <v>-22777816</v>
      </c>
      <c r="U3636" s="1">
        <f>(Table19[[#This Row],[Gross Revenue]]/Table19[[#This Row],[Budget]])-1</f>
        <v>-0.22777815999999995</v>
      </c>
      <c r="V3636" t="str">
        <f t="shared" si="129"/>
        <v>90-110 minutes</v>
      </c>
      <c r="W3636">
        <f>Table19[[#This Row],[Profit]]/Table19[[#This Row],[Budget]]*100</f>
        <v>-22.777816000000001</v>
      </c>
      <c r="X3636">
        <v>3892693.5</v>
      </c>
      <c r="Y3636">
        <v>0.11726928571428571</v>
      </c>
      <c r="Z3636" t="str">
        <f t="shared" si="131"/>
        <v>High</v>
      </c>
    </row>
    <row r="3637" spans="1:26" x14ac:dyDescent="0.2">
      <c r="A3637" t="s">
        <v>4747</v>
      </c>
      <c r="B3637" t="s">
        <v>695</v>
      </c>
      <c r="C3637" t="s">
        <v>1821</v>
      </c>
      <c r="D3637">
        <v>6000</v>
      </c>
      <c r="E3637">
        <v>6322</v>
      </c>
      <c r="F3637">
        <v>387</v>
      </c>
      <c r="G3637">
        <v>0</v>
      </c>
      <c r="H3637">
        <v>6.3</v>
      </c>
      <c r="I3637">
        <v>270</v>
      </c>
      <c r="J3637">
        <v>97</v>
      </c>
      <c r="K3637">
        <v>7574066</v>
      </c>
      <c r="L3637">
        <v>10000000</v>
      </c>
      <c r="M3637" s="2">
        <f>VLOOKUP(A3637,Sheet2!$A$1:G7361,2,0)</f>
        <v>41990</v>
      </c>
      <c r="N3637" t="str">
        <f>VLOOKUP(A3637,Sheet2!$A$1:G7361,3,0)</f>
        <v>Color</v>
      </c>
      <c r="O3637" t="str">
        <f>VLOOKUP(A3637,Sheet2!$A$1:G7361,4,0)</f>
        <v>Comedy</v>
      </c>
      <c r="P3637" t="str">
        <f>VLOOKUP(A3637,Sheet2!$A$1:G7361,5,0)</f>
        <v>English</v>
      </c>
      <c r="Q3637" t="str">
        <f>VLOOKUP(A3637,Sheet2!$A$1:G7361,6,0)</f>
        <v>USA</v>
      </c>
      <c r="R3637" t="str">
        <f>VLOOKUP(A3637,Sheet2!$A$1:G7361,7,0)</f>
        <v>R</v>
      </c>
      <c r="S3637" t="str">
        <f>IF(Table19[[#This Row],[Language]]="English","English","Other language")</f>
        <v>English</v>
      </c>
      <c r="T3637">
        <f>Table19[[#This Row],[Gross Revenue]]-Table19[[#This Row],[Budget]]</f>
        <v>-2425934</v>
      </c>
      <c r="U3637" s="1">
        <f>(Table19[[#This Row],[Gross Revenue]]/Table19[[#This Row],[Budget]])-1</f>
        <v>-0.24259339999999996</v>
      </c>
      <c r="V3637" t="str">
        <f t="shared" si="129"/>
        <v>90-110 minutes</v>
      </c>
      <c r="W3637">
        <f>Table19[[#This Row],[Profit]]/Table19[[#This Row],[Budget]]*100</f>
        <v>-24.259339999999998</v>
      </c>
      <c r="X3637">
        <v>1637763</v>
      </c>
      <c r="Y3637">
        <v>0.19178668286445014</v>
      </c>
      <c r="Z3637" t="str">
        <f t="shared" si="131"/>
        <v>Low</v>
      </c>
    </row>
    <row r="3638" spans="1:26" x14ac:dyDescent="0.2">
      <c r="A3638" t="s">
        <v>5656</v>
      </c>
      <c r="B3638" t="s">
        <v>2447</v>
      </c>
      <c r="C3638" t="s">
        <v>2448</v>
      </c>
      <c r="D3638">
        <v>796</v>
      </c>
      <c r="E3638">
        <v>2633</v>
      </c>
      <c r="F3638">
        <v>0</v>
      </c>
      <c r="G3638">
        <v>10000</v>
      </c>
      <c r="H3638">
        <v>6.9</v>
      </c>
      <c r="I3638">
        <v>230</v>
      </c>
      <c r="J3638">
        <v>111</v>
      </c>
      <c r="K3638">
        <v>13034417</v>
      </c>
      <c r="L3638">
        <v>15000000</v>
      </c>
      <c r="M3638" s="2">
        <f>VLOOKUP(A3638,Sheet2!$A$1:G7362,2,0)</f>
        <v>39899</v>
      </c>
      <c r="N3638" t="str">
        <f>VLOOKUP(A3638,Sheet2!$A$1:G7362,3,0)</f>
        <v>Color</v>
      </c>
      <c r="O3638" t="str">
        <f>VLOOKUP(A3638,Sheet2!$A$1:G7362,4,0)</f>
        <v>Drama</v>
      </c>
      <c r="P3638" t="str">
        <f>VLOOKUP(A3638,Sheet2!$A$1:G7362,5,0)</f>
        <v>English</v>
      </c>
      <c r="Q3638" t="str">
        <f>VLOOKUP(A3638,Sheet2!$A$1:G7362,6,0)</f>
        <v>USA</v>
      </c>
      <c r="R3638" t="str">
        <f>VLOOKUP(A3638,Sheet2!$A$1:G7362,7,0)</f>
        <v>PG-13</v>
      </c>
      <c r="S3638" t="str">
        <f>IF(Table19[[#This Row],[Language]]="English","English","Other language")</f>
        <v>English</v>
      </c>
      <c r="T3638">
        <f>Table19[[#This Row],[Gross Revenue]]-Table19[[#This Row],[Budget]]</f>
        <v>-1965583</v>
      </c>
      <c r="U3638" s="1">
        <f>(Table19[[#This Row],[Gross Revenue]]/Table19[[#This Row],[Budget]])-1</f>
        <v>-0.13103886666666664</v>
      </c>
      <c r="V3638" t="str">
        <f t="shared" si="129"/>
        <v>111-130 minutes</v>
      </c>
      <c r="W3638">
        <f>Table19[[#This Row],[Profit]]/Table19[[#This Row],[Budget]]*100</f>
        <v>-13.103886666666668</v>
      </c>
      <c r="X3638">
        <v>-434215.5</v>
      </c>
      <c r="Y3638">
        <v>-0.10115100772200772</v>
      </c>
      <c r="Z3638" t="str">
        <f t="shared" si="131"/>
        <v>Medium</v>
      </c>
    </row>
    <row r="3639" spans="1:26" x14ac:dyDescent="0.2">
      <c r="A3639" t="s">
        <v>6998</v>
      </c>
      <c r="B3639" t="s">
        <v>661</v>
      </c>
      <c r="C3639" t="s">
        <v>3225</v>
      </c>
      <c r="D3639">
        <v>24000</v>
      </c>
      <c r="E3639">
        <v>26495</v>
      </c>
      <c r="F3639">
        <v>141</v>
      </c>
      <c r="G3639">
        <v>129000</v>
      </c>
      <c r="H3639">
        <v>8.5</v>
      </c>
      <c r="I3639">
        <v>535</v>
      </c>
      <c r="J3639">
        <v>107</v>
      </c>
      <c r="K3639">
        <v>13092000</v>
      </c>
      <c r="L3639">
        <v>3300000</v>
      </c>
      <c r="M3639" s="2">
        <f>VLOOKUP(A3639,Sheet2!$A$1:G7363,2,0)</f>
        <v>41756</v>
      </c>
      <c r="N3639" t="str">
        <f>VLOOKUP(A3639,Sheet2!$A$1:G7363,3,0)</f>
        <v>Color</v>
      </c>
      <c r="O3639" t="str">
        <f>VLOOKUP(A3639,Sheet2!$A$1:G7363,4,0)</f>
        <v>Drama</v>
      </c>
      <c r="P3639" t="str">
        <f>VLOOKUP(A3639,Sheet2!$A$1:G7363,5,0)</f>
        <v>English</v>
      </c>
      <c r="Q3639" t="str">
        <f>VLOOKUP(A3639,Sheet2!$A$1:G7363,6,0)</f>
        <v>USA</v>
      </c>
      <c r="R3639" t="str">
        <f>VLOOKUP(A3639,Sheet2!$A$1:G7363,7,0)</f>
        <v>R</v>
      </c>
      <c r="S3639" t="str">
        <f>IF(Table19[[#This Row],[Language]]="English","English","Other language")</f>
        <v>English</v>
      </c>
      <c r="T3639">
        <f>Table19[[#This Row],[Gross Revenue]]-Table19[[#This Row],[Budget]]</f>
        <v>9792000</v>
      </c>
      <c r="U3639" s="1">
        <f>(Table19[[#This Row],[Gross Revenue]]/Table19[[#This Row],[Budget]])-1</f>
        <v>2.9672727272727273</v>
      </c>
      <c r="V3639" t="str">
        <f t="shared" si="129"/>
        <v>90-110 minutes</v>
      </c>
      <c r="W3639">
        <f>Table19[[#This Row],[Profit]]/Table19[[#This Row],[Budget]]*100</f>
        <v>296.72727272727275</v>
      </c>
      <c r="X3639">
        <v>-434215.5</v>
      </c>
      <c r="Y3639">
        <v>-0.10115100772200772</v>
      </c>
      <c r="Z3639" t="str">
        <f t="shared" si="131"/>
        <v>Low</v>
      </c>
    </row>
    <row r="3640" spans="1:26" x14ac:dyDescent="0.2">
      <c r="A3640" t="s">
        <v>3424</v>
      </c>
      <c r="B3640" t="s">
        <v>317</v>
      </c>
      <c r="C3640" t="s">
        <v>318</v>
      </c>
      <c r="D3640">
        <v>472</v>
      </c>
      <c r="E3640">
        <v>858</v>
      </c>
      <c r="F3640">
        <v>0</v>
      </c>
      <c r="G3640">
        <v>131</v>
      </c>
      <c r="H3640">
        <v>4.4000000000000004</v>
      </c>
      <c r="I3640">
        <v>48</v>
      </c>
      <c r="J3640">
        <v>82</v>
      </c>
      <c r="K3640">
        <v>4142507</v>
      </c>
      <c r="L3640">
        <v>3000000</v>
      </c>
      <c r="M3640" s="2">
        <f>VLOOKUP(A3640,Sheet2!$A$1:G7364,2,0)</f>
        <v>36743</v>
      </c>
      <c r="N3640" t="str">
        <f>VLOOKUP(A3640,Sheet2!$A$1:G7364,3,0)</f>
        <v>Color</v>
      </c>
      <c r="O3640" t="str">
        <f>VLOOKUP(A3640,Sheet2!$A$1:G7364,4,0)</f>
        <v>Comedy</v>
      </c>
      <c r="P3640" t="str">
        <f>VLOOKUP(A3640,Sheet2!$A$1:G7364,5,0)</f>
        <v>English</v>
      </c>
      <c r="Q3640" t="str">
        <f>VLOOKUP(A3640,Sheet2!$A$1:G7364,6,0)</f>
        <v>USA</v>
      </c>
      <c r="R3640" t="str">
        <f>VLOOKUP(A3640,Sheet2!$A$1:G7364,7,0)</f>
        <v>R</v>
      </c>
      <c r="S3640" t="str">
        <f>IF(Table19[[#This Row],[Language]]="English","English","Other language")</f>
        <v>English</v>
      </c>
      <c r="T3640">
        <f>Table19[[#This Row],[Gross Revenue]]-Table19[[#This Row],[Budget]]</f>
        <v>1142507</v>
      </c>
      <c r="U3640" s="1">
        <f>(Table19[[#This Row],[Gross Revenue]]/Table19[[#This Row],[Budget]])-1</f>
        <v>0.38083566666666657</v>
      </c>
      <c r="V3640" t="str">
        <f t="shared" si="129"/>
        <v>&lt;90 minutes</v>
      </c>
      <c r="W3640">
        <f>Table19[[#This Row],[Profit]]/Table19[[#This Row],[Budget]]*100</f>
        <v>38.08356666666667</v>
      </c>
      <c r="X3640">
        <v>1637763</v>
      </c>
      <c r="Y3640">
        <v>0.19178668286445014</v>
      </c>
      <c r="Z3640" t="str">
        <f t="shared" si="131"/>
        <v>Low</v>
      </c>
    </row>
    <row r="3641" spans="1:26" x14ac:dyDescent="0.2">
      <c r="A3641" t="s">
        <v>3827</v>
      </c>
      <c r="B3641" t="s">
        <v>907</v>
      </c>
      <c r="C3641" t="s">
        <v>276</v>
      </c>
      <c r="D3641">
        <v>1000</v>
      </c>
      <c r="E3641">
        <v>6313</v>
      </c>
      <c r="F3641">
        <v>322</v>
      </c>
      <c r="G3641">
        <v>0</v>
      </c>
      <c r="H3641">
        <v>5.4</v>
      </c>
      <c r="I3641">
        <v>62</v>
      </c>
      <c r="J3641">
        <v>109</v>
      </c>
      <c r="K3641">
        <v>69148997</v>
      </c>
      <c r="L3641">
        <v>37000000</v>
      </c>
      <c r="M3641" s="2">
        <f>VLOOKUP(A3641,Sheet2!$A$1:G7365,2,0)</f>
        <v>38247</v>
      </c>
      <c r="N3641" t="str">
        <f>VLOOKUP(A3641,Sheet2!$A$1:G7365,3,0)</f>
        <v>Color</v>
      </c>
      <c r="O3641" t="str">
        <f>VLOOKUP(A3641,Sheet2!$A$1:G7365,4,0)</f>
        <v>Comedy</v>
      </c>
      <c r="P3641" t="str">
        <f>VLOOKUP(A3641,Sheet2!$A$1:G7365,5,0)</f>
        <v>English</v>
      </c>
      <c r="Q3641" t="str">
        <f>VLOOKUP(A3641,Sheet2!$A$1:G7365,6,0)</f>
        <v>USA</v>
      </c>
      <c r="R3641" t="str">
        <f>VLOOKUP(A3641,Sheet2!$A$1:G7365,7,0)</f>
        <v>PG-13</v>
      </c>
      <c r="S3641" t="str">
        <f>IF(Table19[[#This Row],[Language]]="English","English","Other language")</f>
        <v>English</v>
      </c>
      <c r="T3641">
        <f>Table19[[#This Row],[Gross Revenue]]-Table19[[#This Row],[Budget]]</f>
        <v>32148997</v>
      </c>
      <c r="U3641" s="1">
        <f>(Table19[[#This Row],[Gross Revenue]]/Table19[[#This Row],[Budget]])-1</f>
        <v>0.86889181081081079</v>
      </c>
      <c r="V3641" t="str">
        <f t="shared" si="129"/>
        <v>90-110 minutes</v>
      </c>
      <c r="W3641">
        <f>Table19[[#This Row],[Profit]]/Table19[[#This Row],[Budget]]*100</f>
        <v>86.889181081081077</v>
      </c>
      <c r="X3641">
        <v>1637763</v>
      </c>
      <c r="Y3641">
        <v>0.19178668286445014</v>
      </c>
      <c r="Z3641" t="str">
        <f t="shared" si="131"/>
        <v>Medium</v>
      </c>
    </row>
    <row r="3642" spans="1:26" x14ac:dyDescent="0.2">
      <c r="A3642" t="s">
        <v>5428</v>
      </c>
      <c r="B3642" t="s">
        <v>1051</v>
      </c>
      <c r="C3642" t="s">
        <v>2291</v>
      </c>
      <c r="D3642">
        <v>327</v>
      </c>
      <c r="E3642">
        <v>552</v>
      </c>
      <c r="F3642">
        <v>116</v>
      </c>
      <c r="G3642">
        <v>0</v>
      </c>
      <c r="H3642">
        <v>6.7</v>
      </c>
      <c r="I3642">
        <v>10</v>
      </c>
      <c r="J3642">
        <v>107</v>
      </c>
      <c r="K3642">
        <v>34793160</v>
      </c>
      <c r="L3642">
        <v>14000000</v>
      </c>
      <c r="M3642" s="2">
        <f>VLOOKUP(A3642,Sheet2!$A$1:G7366,2,0)</f>
        <v>33440</v>
      </c>
      <c r="N3642" t="str">
        <f>VLOOKUP(A3642,Sheet2!$A$1:G7366,3,0)</f>
        <v>Color</v>
      </c>
      <c r="O3642" t="str">
        <f>VLOOKUP(A3642,Sheet2!$A$1:G7366,4,0)</f>
        <v>Adventure</v>
      </c>
      <c r="P3642" t="str">
        <f>VLOOKUP(A3642,Sheet2!$A$1:G7366,5,0)</f>
        <v>English</v>
      </c>
      <c r="Q3642" t="str">
        <f>VLOOKUP(A3642,Sheet2!$A$1:G7366,6,0)</f>
        <v>USA</v>
      </c>
      <c r="R3642" t="str">
        <f>VLOOKUP(A3642,Sheet2!$A$1:G7366,7,0)</f>
        <v>PG</v>
      </c>
      <c r="S3642" t="str">
        <f>IF(Table19[[#This Row],[Language]]="English","English","Other language")</f>
        <v>English</v>
      </c>
      <c r="T3642">
        <f>Table19[[#This Row],[Gross Revenue]]-Table19[[#This Row],[Budget]]</f>
        <v>20793160</v>
      </c>
      <c r="U3642" s="1">
        <f>(Table19[[#This Row],[Gross Revenue]]/Table19[[#This Row],[Budget]])-1</f>
        <v>1.4852257142857144</v>
      </c>
      <c r="V3642" t="str">
        <f t="shared" si="129"/>
        <v>90-110 minutes</v>
      </c>
      <c r="W3642">
        <f>Table19[[#This Row],[Profit]]/Table19[[#This Row],[Budget]]*100</f>
        <v>148.52257142857144</v>
      </c>
      <c r="X3642">
        <v>3892693.5</v>
      </c>
      <c r="Y3642">
        <v>0.11726928571428571</v>
      </c>
      <c r="Z3642" t="str">
        <f t="shared" si="131"/>
        <v>Medium</v>
      </c>
    </row>
    <row r="3643" spans="1:26" x14ac:dyDescent="0.2">
      <c r="A3643" t="s">
        <v>4863</v>
      </c>
      <c r="B3643" t="s">
        <v>800</v>
      </c>
      <c r="C3643" t="s">
        <v>330</v>
      </c>
      <c r="D3643">
        <v>17000</v>
      </c>
      <c r="E3643">
        <v>18204</v>
      </c>
      <c r="F3643">
        <v>776</v>
      </c>
      <c r="G3643">
        <v>33000</v>
      </c>
      <c r="H3643">
        <v>6.4</v>
      </c>
      <c r="I3643">
        <v>339</v>
      </c>
      <c r="J3643">
        <v>131</v>
      </c>
      <c r="K3643">
        <v>73103784</v>
      </c>
      <c r="L3643">
        <v>150000000</v>
      </c>
      <c r="M3643" s="2">
        <f>VLOOKUP(A3643,Sheet2!$A$1:G7367,2,0)</f>
        <v>41345</v>
      </c>
      <c r="N3643" t="str">
        <f>VLOOKUP(A3643,Sheet2!$A$1:G7367,3,0)</f>
        <v>Color</v>
      </c>
      <c r="O3643" t="str">
        <f>VLOOKUP(A3643,Sheet2!$A$1:G7367,4,0)</f>
        <v>Action</v>
      </c>
      <c r="P3643" t="str">
        <f>VLOOKUP(A3643,Sheet2!$A$1:G7367,5,0)</f>
        <v>English</v>
      </c>
      <c r="Q3643" t="str">
        <f>VLOOKUP(A3643,Sheet2!$A$1:G7367,6,0)</f>
        <v>USA</v>
      </c>
      <c r="R3643" t="str">
        <f>VLOOKUP(A3643,Sheet2!$A$1:G7367,7,0)</f>
        <v>PG-13</v>
      </c>
      <c r="S3643" t="str">
        <f>IF(Table19[[#This Row],[Language]]="English","English","Other language")</f>
        <v>English</v>
      </c>
      <c r="T3643">
        <f>Table19[[#This Row],[Gross Revenue]]-Table19[[#This Row],[Budget]]</f>
        <v>-76896216</v>
      </c>
      <c r="U3643" s="1">
        <f>(Table19[[#This Row],[Gross Revenue]]/Table19[[#This Row],[Budget]])-1</f>
        <v>-0.51264144</v>
      </c>
      <c r="V3643" t="str">
        <f t="shared" si="129"/>
        <v>131-150 minutes</v>
      </c>
      <c r="W3643">
        <f>Table19[[#This Row],[Profit]]/Table19[[#This Row],[Budget]]*100</f>
        <v>-51.264144000000002</v>
      </c>
      <c r="X3643">
        <v>-1289919.5</v>
      </c>
      <c r="Y3643">
        <v>-4.8151417500000002E-2</v>
      </c>
      <c r="Z3643" t="str">
        <f t="shared" si="131"/>
        <v>High</v>
      </c>
    </row>
    <row r="3644" spans="1:26" x14ac:dyDescent="0.2">
      <c r="A3644" t="s">
        <v>3915</v>
      </c>
      <c r="B3644" t="s">
        <v>1005</v>
      </c>
      <c r="C3644" t="s">
        <v>609</v>
      </c>
      <c r="D3644">
        <v>494</v>
      </c>
      <c r="E3644">
        <v>2013</v>
      </c>
      <c r="F3644">
        <v>13</v>
      </c>
      <c r="G3644">
        <v>0</v>
      </c>
      <c r="H3644">
        <v>5.5</v>
      </c>
      <c r="I3644">
        <v>173</v>
      </c>
      <c r="J3644">
        <v>101</v>
      </c>
      <c r="K3644">
        <v>55865715</v>
      </c>
      <c r="L3644">
        <v>10000000</v>
      </c>
      <c r="M3644" s="2">
        <f>VLOOKUP(A3644,Sheet2!$A$1:G7368,2,0)</f>
        <v>38620</v>
      </c>
      <c r="N3644" t="str">
        <f>VLOOKUP(A3644,Sheet2!$A$1:G7368,3,0)</f>
        <v>Color</v>
      </c>
      <c r="O3644" t="str">
        <f>VLOOKUP(A3644,Sheet2!$A$1:G7368,4,0)</f>
        <v>Drama</v>
      </c>
      <c r="P3644" t="str">
        <f>VLOOKUP(A3644,Sheet2!$A$1:G7368,5,0)</f>
        <v>English</v>
      </c>
      <c r="Q3644" t="str">
        <f>VLOOKUP(A3644,Sheet2!$A$1:G7368,6,0)</f>
        <v>UK</v>
      </c>
      <c r="R3644" t="str">
        <f>VLOOKUP(A3644,Sheet2!$A$1:G7368,7,0)</f>
        <v>PG-13</v>
      </c>
      <c r="S3644" t="str">
        <f>IF(Table19[[#This Row],[Language]]="English","English","Other language")</f>
        <v>English</v>
      </c>
      <c r="T3644">
        <f>Table19[[#This Row],[Gross Revenue]]-Table19[[#This Row],[Budget]]</f>
        <v>45865715</v>
      </c>
      <c r="U3644" s="1">
        <f>(Table19[[#This Row],[Gross Revenue]]/Table19[[#This Row],[Budget]])-1</f>
        <v>4.5865714999999998</v>
      </c>
      <c r="V3644" t="str">
        <f t="shared" si="129"/>
        <v>90-110 minutes</v>
      </c>
      <c r="W3644">
        <f>Table19[[#This Row],[Profit]]/Table19[[#This Row],[Budget]]*100</f>
        <v>458.65715</v>
      </c>
      <c r="X3644">
        <v>-434215.5</v>
      </c>
      <c r="Y3644">
        <v>-0.10115100772200772</v>
      </c>
      <c r="Z3644" t="str">
        <f t="shared" si="131"/>
        <v>Low</v>
      </c>
    </row>
    <row r="3645" spans="1:26" x14ac:dyDescent="0.2">
      <c r="A3645" t="s">
        <v>6079</v>
      </c>
      <c r="B3645" t="s">
        <v>235</v>
      </c>
      <c r="C3645" t="s">
        <v>2727</v>
      </c>
      <c r="D3645">
        <v>835</v>
      </c>
      <c r="E3645">
        <v>2572</v>
      </c>
      <c r="F3645">
        <v>7</v>
      </c>
      <c r="G3645">
        <v>0</v>
      </c>
      <c r="H3645">
        <v>7.2</v>
      </c>
      <c r="I3645">
        <v>103</v>
      </c>
      <c r="J3645">
        <v>109</v>
      </c>
      <c r="K3645">
        <v>16346122</v>
      </c>
      <c r="L3645">
        <v>16000000</v>
      </c>
      <c r="M3645" s="2">
        <f>VLOOKUP(A3645,Sheet2!$A$1:G7369,2,0)</f>
        <v>37443</v>
      </c>
      <c r="N3645" t="str">
        <f>VLOOKUP(A3645,Sheet2!$A$1:G7369,3,0)</f>
        <v>Color</v>
      </c>
      <c r="O3645" t="str">
        <f>VLOOKUP(A3645,Sheet2!$A$1:G7369,4,0)</f>
        <v>Drama</v>
      </c>
      <c r="P3645" t="str">
        <f>VLOOKUP(A3645,Sheet2!$A$1:G7369,5,0)</f>
        <v>English</v>
      </c>
      <c r="Q3645" t="str">
        <f>VLOOKUP(A3645,Sheet2!$A$1:G7369,6,0)</f>
        <v>USA</v>
      </c>
      <c r="R3645" t="str">
        <f>VLOOKUP(A3645,Sheet2!$A$1:G7369,7,0)</f>
        <v>PG-13</v>
      </c>
      <c r="S3645" t="str">
        <f>IF(Table19[[#This Row],[Language]]="English","English","Other language")</f>
        <v>English</v>
      </c>
      <c r="T3645">
        <f>Table19[[#This Row],[Gross Revenue]]-Table19[[#This Row],[Budget]]</f>
        <v>346122</v>
      </c>
      <c r="U3645" s="1">
        <f>(Table19[[#This Row],[Gross Revenue]]/Table19[[#This Row],[Budget]])-1</f>
        <v>2.1632625000000072E-2</v>
      </c>
      <c r="V3645" t="str">
        <f t="shared" si="129"/>
        <v>90-110 minutes</v>
      </c>
      <c r="W3645">
        <f>Table19[[#This Row],[Profit]]/Table19[[#This Row],[Budget]]*100</f>
        <v>2.1632625000000001</v>
      </c>
      <c r="X3645">
        <v>-434215.5</v>
      </c>
      <c r="Y3645">
        <v>-0.10115100772200772</v>
      </c>
      <c r="Z3645" t="str">
        <f t="shared" si="131"/>
        <v>Medium</v>
      </c>
    </row>
    <row r="3646" spans="1:26" x14ac:dyDescent="0.2">
      <c r="A3646" t="s">
        <v>5158</v>
      </c>
      <c r="B3646" t="s">
        <v>930</v>
      </c>
      <c r="C3646" t="s">
        <v>1275</v>
      </c>
      <c r="D3646">
        <v>12000</v>
      </c>
      <c r="E3646">
        <v>16237</v>
      </c>
      <c r="F3646">
        <v>0</v>
      </c>
      <c r="G3646">
        <v>911</v>
      </c>
      <c r="H3646">
        <v>6.6</v>
      </c>
      <c r="I3646">
        <v>37</v>
      </c>
      <c r="J3646">
        <v>129</v>
      </c>
      <c r="K3646">
        <v>10300000</v>
      </c>
      <c r="L3646">
        <v>38000000</v>
      </c>
      <c r="M3646" s="2">
        <f>VLOOKUP(A3646,Sheet2!$A$1:G7370,2,0)</f>
        <v>35343</v>
      </c>
      <c r="N3646" t="str">
        <f>VLOOKUP(A3646,Sheet2!$A$1:G7370,3,0)</f>
        <v>Color</v>
      </c>
      <c r="O3646" t="str">
        <f>VLOOKUP(A3646,Sheet2!$A$1:G7370,4,0)</f>
        <v>Adventure</v>
      </c>
      <c r="P3646" t="str">
        <f>VLOOKUP(A3646,Sheet2!$A$1:G7370,5,0)</f>
        <v>English</v>
      </c>
      <c r="Q3646" t="str">
        <f>VLOOKUP(A3646,Sheet2!$A$1:G7370,6,0)</f>
        <v>USA</v>
      </c>
      <c r="R3646" t="str">
        <f>VLOOKUP(A3646,Sheet2!$A$1:G7370,7,0)</f>
        <v>PG-13</v>
      </c>
      <c r="S3646" t="str">
        <f>IF(Table19[[#This Row],[Language]]="English","English","Other language")</f>
        <v>English</v>
      </c>
      <c r="T3646">
        <f>Table19[[#This Row],[Gross Revenue]]-Table19[[#This Row],[Budget]]</f>
        <v>-27700000</v>
      </c>
      <c r="U3646" s="1">
        <f>(Table19[[#This Row],[Gross Revenue]]/Table19[[#This Row],[Budget]])-1</f>
        <v>-0.72894736842105257</v>
      </c>
      <c r="V3646" t="str">
        <f t="shared" si="129"/>
        <v>111-130 minutes</v>
      </c>
      <c r="W3646">
        <f>Table19[[#This Row],[Profit]]/Table19[[#This Row],[Budget]]*100</f>
        <v>-72.894736842105274</v>
      </c>
      <c r="X3646">
        <v>3892693.5</v>
      </c>
      <c r="Y3646">
        <v>0.11726928571428571</v>
      </c>
      <c r="Z3646" t="str">
        <f t="shared" si="131"/>
        <v>Medium</v>
      </c>
    </row>
    <row r="3647" spans="1:26" x14ac:dyDescent="0.2">
      <c r="A3647" t="s">
        <v>3859</v>
      </c>
      <c r="B3647" t="s">
        <v>351</v>
      </c>
      <c r="C3647" t="s">
        <v>948</v>
      </c>
      <c r="D3647">
        <v>1000</v>
      </c>
      <c r="E3647">
        <v>1947</v>
      </c>
      <c r="F3647">
        <v>57</v>
      </c>
      <c r="G3647">
        <v>0</v>
      </c>
      <c r="H3647">
        <v>5.5</v>
      </c>
      <c r="I3647">
        <v>166</v>
      </c>
      <c r="J3647">
        <v>101</v>
      </c>
      <c r="K3647">
        <v>10268846</v>
      </c>
      <c r="L3647">
        <v>35000000</v>
      </c>
      <c r="M3647" s="2">
        <f>VLOOKUP(A3647,Sheet2!$A$1:G7371,2,0)</f>
        <v>40171</v>
      </c>
      <c r="N3647" t="str">
        <f>VLOOKUP(A3647,Sheet2!$A$1:G7371,3,0)</f>
        <v>Color</v>
      </c>
      <c r="O3647" t="str">
        <f>VLOOKUP(A3647,Sheet2!$A$1:G7371,4,0)</f>
        <v>Action</v>
      </c>
      <c r="P3647" t="str">
        <f>VLOOKUP(A3647,Sheet2!$A$1:G7371,5,0)</f>
        <v>English</v>
      </c>
      <c r="Q3647" t="str">
        <f>VLOOKUP(A3647,Sheet2!$A$1:G7371,6,0)</f>
        <v>USA</v>
      </c>
      <c r="R3647" t="str">
        <f>VLOOKUP(A3647,Sheet2!$A$1:G7371,7,0)</f>
        <v>R</v>
      </c>
      <c r="S3647" t="str">
        <f>IF(Table19[[#This Row],[Language]]="English","English","Other language")</f>
        <v>English</v>
      </c>
      <c r="T3647">
        <f>Table19[[#This Row],[Gross Revenue]]-Table19[[#This Row],[Budget]]</f>
        <v>-24731154</v>
      </c>
      <c r="U3647" s="1">
        <f>(Table19[[#This Row],[Gross Revenue]]/Table19[[#This Row],[Budget]])-1</f>
        <v>-0.70660440000000002</v>
      </c>
      <c r="V3647" t="str">
        <f t="shared" si="129"/>
        <v>90-110 minutes</v>
      </c>
      <c r="W3647">
        <f>Table19[[#This Row],[Profit]]/Table19[[#This Row],[Budget]]*100</f>
        <v>-70.660440000000008</v>
      </c>
      <c r="X3647">
        <v>-1289919.5</v>
      </c>
      <c r="Y3647">
        <v>-4.8151417500000002E-2</v>
      </c>
      <c r="Z3647" t="str">
        <f t="shared" si="131"/>
        <v>Medium</v>
      </c>
    </row>
    <row r="3648" spans="1:26" x14ac:dyDescent="0.2">
      <c r="A3648" t="s">
        <v>6650</v>
      </c>
      <c r="B3648" t="s">
        <v>1568</v>
      </c>
      <c r="C3648" t="s">
        <v>3051</v>
      </c>
      <c r="D3648">
        <v>783</v>
      </c>
      <c r="E3648">
        <v>1447</v>
      </c>
      <c r="F3648">
        <v>2</v>
      </c>
      <c r="G3648">
        <v>0</v>
      </c>
      <c r="H3648">
        <v>7.7</v>
      </c>
      <c r="I3648">
        <v>87</v>
      </c>
      <c r="J3648">
        <v>92</v>
      </c>
      <c r="K3648">
        <v>1677838</v>
      </c>
      <c r="L3648">
        <v>1000000</v>
      </c>
      <c r="M3648" s="2">
        <f>VLOOKUP(A3648,Sheet2!$A$1:G7372,2,0)</f>
        <v>38860</v>
      </c>
      <c r="N3648" t="str">
        <f>VLOOKUP(A3648,Sheet2!$A$1:G7372,3,0)</f>
        <v>Color</v>
      </c>
      <c r="O3648" t="str">
        <f>VLOOKUP(A3648,Sheet2!$A$1:G7372,4,0)</f>
        <v>Documentary</v>
      </c>
      <c r="P3648" t="str">
        <f>VLOOKUP(A3648,Sheet2!$A$1:G7372,5,0)</f>
        <v>English</v>
      </c>
      <c r="Q3648" t="str">
        <f>VLOOKUP(A3648,Sheet2!$A$1:G7372,6,0)</f>
        <v>USA</v>
      </c>
      <c r="R3648" t="str">
        <f>VLOOKUP(A3648,Sheet2!$A$1:G7372,7,0)</f>
        <v>PG</v>
      </c>
      <c r="S3648" t="str">
        <f>IF(Table19[[#This Row],[Language]]="English","English","Other language")</f>
        <v>English</v>
      </c>
      <c r="T3648">
        <f>Table19[[#This Row],[Gross Revenue]]-Table19[[#This Row],[Budget]]</f>
        <v>677838</v>
      </c>
      <c r="U3648" s="1">
        <f>(Table19[[#This Row],[Gross Revenue]]/Table19[[#This Row],[Budget]])-1</f>
        <v>0.67783799999999994</v>
      </c>
      <c r="V3648" t="str">
        <f t="shared" si="129"/>
        <v>90-110 minutes</v>
      </c>
      <c r="W3648">
        <f>Table19[[#This Row],[Profit]]/Table19[[#This Row],[Budget]]*100</f>
        <v>67.783799999999999</v>
      </c>
      <c r="Z3648" t="str">
        <f t="shared" si="131"/>
        <v>Low</v>
      </c>
    </row>
    <row r="3649" spans="1:26" x14ac:dyDescent="0.2">
      <c r="A3649" t="s">
        <v>3261</v>
      </c>
      <c r="B3649" t="s">
        <v>24</v>
      </c>
      <c r="C3649" t="s">
        <v>25</v>
      </c>
      <c r="D3649">
        <v>692</v>
      </c>
      <c r="E3649">
        <v>3128</v>
      </c>
      <c r="F3649">
        <v>70</v>
      </c>
      <c r="G3649">
        <v>446</v>
      </c>
      <c r="H3649">
        <v>2</v>
      </c>
      <c r="I3649">
        <v>25</v>
      </c>
      <c r="J3649">
        <v>93</v>
      </c>
      <c r="K3649">
        <v>5694308</v>
      </c>
      <c r="L3649">
        <v>7000000</v>
      </c>
      <c r="M3649" s="2">
        <f>VLOOKUP(A3649,Sheet2!$A$1:G7373,2,0)</f>
        <v>39417</v>
      </c>
      <c r="N3649" t="str">
        <f>VLOOKUP(A3649,Sheet2!$A$1:G7373,3,0)</f>
        <v>Color</v>
      </c>
      <c r="O3649" t="str">
        <f>VLOOKUP(A3649,Sheet2!$A$1:G7373,4,0)</f>
        <v>Comedy</v>
      </c>
      <c r="P3649" t="str">
        <f>VLOOKUP(A3649,Sheet2!$A$1:G7373,5,0)</f>
        <v>English</v>
      </c>
      <c r="Q3649" t="str">
        <f>VLOOKUP(A3649,Sheet2!$A$1:G7373,6,0)</f>
        <v>USA</v>
      </c>
      <c r="R3649" t="str">
        <f>VLOOKUP(A3649,Sheet2!$A$1:G7373,7,0)</f>
        <v>PG-13</v>
      </c>
      <c r="S3649" t="str">
        <f>IF(Table19[[#This Row],[Language]]="English","English","Other language")</f>
        <v>English</v>
      </c>
      <c r="T3649">
        <f>Table19[[#This Row],[Gross Revenue]]-Table19[[#This Row],[Budget]]</f>
        <v>-1305692</v>
      </c>
      <c r="U3649" s="1">
        <f>(Table19[[#This Row],[Gross Revenue]]/Table19[[#This Row],[Budget]])-1</f>
        <v>-0.18652742857142857</v>
      </c>
      <c r="V3649" t="str">
        <f t="shared" si="129"/>
        <v>90-110 minutes</v>
      </c>
      <c r="W3649">
        <f>Table19[[#This Row],[Profit]]/Table19[[#This Row],[Budget]]*100</f>
        <v>-18.652742857142858</v>
      </c>
      <c r="X3649">
        <v>1637763</v>
      </c>
      <c r="Y3649">
        <v>0.19178668286445014</v>
      </c>
      <c r="Z3649" t="str">
        <f t="shared" si="131"/>
        <v>Low</v>
      </c>
    </row>
    <row r="3650" spans="1:26" x14ac:dyDescent="0.2">
      <c r="A3650" t="s">
        <v>3428</v>
      </c>
      <c r="B3650" t="s">
        <v>215</v>
      </c>
      <c r="C3650" t="s">
        <v>228</v>
      </c>
      <c r="D3650">
        <v>2000</v>
      </c>
      <c r="E3650">
        <v>6657</v>
      </c>
      <c r="F3650">
        <v>0</v>
      </c>
      <c r="G3650">
        <v>0</v>
      </c>
      <c r="H3650">
        <v>4.4000000000000004</v>
      </c>
      <c r="I3650">
        <v>40</v>
      </c>
      <c r="J3650">
        <v>121</v>
      </c>
      <c r="K3650">
        <v>60072596</v>
      </c>
      <c r="L3650">
        <v>20000000</v>
      </c>
      <c r="M3650" s="2">
        <f>VLOOKUP(A3650,Sheet2!$A$1:G7374,2,0)</f>
        <v>40439</v>
      </c>
      <c r="N3650" t="str">
        <f>VLOOKUP(A3650,Sheet2!$A$1:G7374,3,0)</f>
        <v>Color</v>
      </c>
      <c r="O3650" t="str">
        <f>VLOOKUP(A3650,Sheet2!$A$1:G7374,4,0)</f>
        <v>Comedy</v>
      </c>
      <c r="P3650" t="str">
        <f>VLOOKUP(A3650,Sheet2!$A$1:G7374,5,0)</f>
        <v>English</v>
      </c>
      <c r="Q3650" t="str">
        <f>VLOOKUP(A3650,Sheet2!$A$1:G7374,6,0)</f>
        <v>USA</v>
      </c>
      <c r="R3650" t="str">
        <f>VLOOKUP(A3650,Sheet2!$A$1:G7374,7,0)</f>
        <v>PG-13</v>
      </c>
      <c r="S3650" t="str">
        <f>IF(Table19[[#This Row],[Language]]="English","English","Other language")</f>
        <v>English</v>
      </c>
      <c r="T3650">
        <f>Table19[[#This Row],[Gross Revenue]]-Table19[[#This Row],[Budget]]</f>
        <v>40072596</v>
      </c>
      <c r="U3650" s="1">
        <f>(Table19[[#This Row],[Gross Revenue]]/Table19[[#This Row],[Budget]])-1</f>
        <v>2.0036298000000001</v>
      </c>
      <c r="V3650" t="str">
        <f t="shared" ref="V3650:V3713" si="132">IF(J3650="","",IF(J3650&lt;90,"&lt;90 minutes",IF(J3650&lt;=110,"90-110 minutes",IF(J3650&lt;=130,"111-130 minutes",IF(J3650&lt;=150,"131-150 minutes","&gt;150 minutes")))))</f>
        <v>111-130 minutes</v>
      </c>
      <c r="W3650">
        <f>Table19[[#This Row],[Profit]]/Table19[[#This Row],[Budget]]*100</f>
        <v>200.36298000000002</v>
      </c>
      <c r="X3650">
        <v>1637763</v>
      </c>
      <c r="Y3650">
        <v>0.19178668286445014</v>
      </c>
      <c r="Z3650" t="str">
        <f t="shared" ref="Z3650:Z3651" si="133">IF(L3650="","",IF(L3650&lt;=$AA$26,"Low",IF(L3650&lt;=$AA$28,"Medium","High")))</f>
        <v>Medium</v>
      </c>
    </row>
    <row r="3651" spans="1:26" x14ac:dyDescent="0.2">
      <c r="A3651" t="s">
        <v>4004</v>
      </c>
      <c r="B3651" t="s">
        <v>215</v>
      </c>
      <c r="C3651" t="s">
        <v>228</v>
      </c>
      <c r="D3651">
        <v>2000</v>
      </c>
      <c r="E3651">
        <v>6510</v>
      </c>
      <c r="F3651">
        <v>0</v>
      </c>
      <c r="G3651">
        <v>1000</v>
      </c>
      <c r="H3651">
        <v>5.6</v>
      </c>
      <c r="I3651">
        <v>41</v>
      </c>
      <c r="J3651">
        <v>113</v>
      </c>
      <c r="K3651">
        <v>55184721</v>
      </c>
      <c r="L3651">
        <v>15000000</v>
      </c>
      <c r="M3651" s="2">
        <f>VLOOKUP(A3651,Sheet2!$A$1:G7375,2,0)</f>
        <v>39346</v>
      </c>
      <c r="N3651" t="str">
        <f>VLOOKUP(A3651,Sheet2!$A$1:G7375,3,0)</f>
        <v>Color</v>
      </c>
      <c r="O3651" t="str">
        <f>VLOOKUP(A3651,Sheet2!$A$1:G7375,4,0)</f>
        <v>Comedy</v>
      </c>
      <c r="P3651" t="str">
        <f>VLOOKUP(A3651,Sheet2!$A$1:G7375,5,0)</f>
        <v>English</v>
      </c>
      <c r="Q3651" t="str">
        <f>VLOOKUP(A3651,Sheet2!$A$1:G7375,6,0)</f>
        <v>USA</v>
      </c>
      <c r="R3651" t="str">
        <f>VLOOKUP(A3651,Sheet2!$A$1:G7375,7,0)</f>
        <v>PG-13</v>
      </c>
      <c r="S3651" t="str">
        <f>IF(Table19[[#This Row],[Language]]="English","English","Other language")</f>
        <v>English</v>
      </c>
      <c r="T3651">
        <f>Table19[[#This Row],[Gross Revenue]]-Table19[[#This Row],[Budget]]</f>
        <v>40184721</v>
      </c>
      <c r="U3651" s="1">
        <f>(Table19[[#This Row],[Gross Revenue]]/Table19[[#This Row],[Budget]])-1</f>
        <v>2.6789814000000001</v>
      </c>
      <c r="V3651" t="str">
        <f t="shared" si="132"/>
        <v>111-130 minutes</v>
      </c>
      <c r="W3651">
        <f>Table19[[#This Row],[Profit]]/Table19[[#This Row],[Budget]]*100</f>
        <v>267.89814000000001</v>
      </c>
      <c r="X3651">
        <v>1637763</v>
      </c>
      <c r="Y3651">
        <v>0.19178668286445014</v>
      </c>
      <c r="Z3651" t="str">
        <f t="shared" si="133"/>
        <v>Medium</v>
      </c>
    </row>
    <row r="3652" spans="1:26" x14ac:dyDescent="0.2">
      <c r="A3652" t="s">
        <v>5771</v>
      </c>
      <c r="B3652" t="s">
        <v>2523</v>
      </c>
      <c r="C3652" t="s">
        <v>1443</v>
      </c>
      <c r="D3652">
        <v>489</v>
      </c>
      <c r="E3652">
        <v>679</v>
      </c>
      <c r="F3652">
        <v>118</v>
      </c>
      <c r="G3652">
        <v>0</v>
      </c>
      <c r="H3652">
        <v>7</v>
      </c>
      <c r="I3652">
        <v>98</v>
      </c>
      <c r="J3652">
        <v>114</v>
      </c>
      <c r="K3652">
        <v>12831121</v>
      </c>
      <c r="L3652">
        <v>30000000</v>
      </c>
      <c r="M3652" s="2">
        <f>VLOOKUP(A3652,Sheet2!$A$1:G7376,2,0)</f>
        <v>38143</v>
      </c>
      <c r="N3652" t="str">
        <f>VLOOKUP(A3652,Sheet2!$A$1:G7376,3,0)</f>
        <v>Color</v>
      </c>
      <c r="O3652" t="str">
        <f>VLOOKUP(A3652,Sheet2!$A$1:G7376,4,0)</f>
        <v>Drama</v>
      </c>
      <c r="P3652" t="str">
        <f>VLOOKUP(A3652,Sheet2!$A$1:G7376,5,0)</f>
        <v>English</v>
      </c>
      <c r="Q3652" t="str">
        <f>VLOOKUP(A3652,Sheet2!$A$1:G7376,6,0)</f>
        <v>USA</v>
      </c>
      <c r="R3652" t="str">
        <f>VLOOKUP(A3652,Sheet2!$A$1:G7376,7,0)</f>
        <v>PG-13</v>
      </c>
      <c r="S3652" t="str">
        <f>IF(Table19[[#This Row],[Language]]="English","English","Other language")</f>
        <v>English</v>
      </c>
      <c r="T3652">
        <f>Table19[[#This Row],[Gross Revenue]]-Table19[[#This Row],[Budget]]</f>
        <v>-17168879</v>
      </c>
      <c r="U3652" s="1">
        <f>(Table19[[#This Row],[Gross Revenue]]/Table19[[#This Row],[Budget]])-1</f>
        <v>-0.57229596666666671</v>
      </c>
      <c r="V3652" t="str">
        <f t="shared" si="132"/>
        <v>111-130 minutes</v>
      </c>
      <c r="W3652">
        <f>Table19[[#This Row],[Profit]]/Table19[[#This Row],[Budget]]*100</f>
        <v>-57.229596666666673</v>
      </c>
      <c r="X3652">
        <v>-434215.5</v>
      </c>
      <c r="Y3652">
        <v>-0.10115100772200772</v>
      </c>
      <c r="Z3652" t="str">
        <f t="shared" ref="Z3652:Z3713" si="134">IF(L3652="","",IF(L3652&lt;=$AA$26,"Low",IF(L3652&lt;=$AA$28,"Medium","High")))</f>
        <v>Medium</v>
      </c>
    </row>
    <row r="3653" spans="1:26" x14ac:dyDescent="0.2">
      <c r="A3653" t="s">
        <v>5990</v>
      </c>
      <c r="B3653" t="s">
        <v>2656</v>
      </c>
      <c r="C3653" t="s">
        <v>2657</v>
      </c>
      <c r="D3653">
        <v>2000</v>
      </c>
      <c r="E3653">
        <v>4896</v>
      </c>
      <c r="F3653">
        <v>212</v>
      </c>
      <c r="G3653">
        <v>38000</v>
      </c>
      <c r="H3653">
        <v>7.1</v>
      </c>
      <c r="I3653">
        <v>349</v>
      </c>
      <c r="J3653">
        <v>115</v>
      </c>
      <c r="K3653">
        <v>37877959</v>
      </c>
      <c r="L3653">
        <v>15000000</v>
      </c>
      <c r="M3653" s="2">
        <f>VLOOKUP(A3653,Sheet2!$A$1:G7377,2,0)</f>
        <v>41802</v>
      </c>
      <c r="N3653" t="str">
        <f>VLOOKUP(A3653,Sheet2!$A$1:G7377,3,0)</f>
        <v>Color</v>
      </c>
      <c r="O3653" t="str">
        <f>VLOOKUP(A3653,Sheet2!$A$1:G7377,4,0)</f>
        <v>Adventure</v>
      </c>
      <c r="P3653" t="str">
        <f>VLOOKUP(A3653,Sheet2!$A$1:G7377,5,0)</f>
        <v>English</v>
      </c>
      <c r="Q3653" t="str">
        <f>VLOOKUP(A3653,Sheet2!$A$1:G7377,6,0)</f>
        <v>USA</v>
      </c>
      <c r="R3653" t="str">
        <f>VLOOKUP(A3653,Sheet2!$A$1:G7377,7,0)</f>
        <v>R</v>
      </c>
      <c r="S3653" t="str">
        <f>IF(Table19[[#This Row],[Language]]="English","English","Other language")</f>
        <v>English</v>
      </c>
      <c r="T3653">
        <f>Table19[[#This Row],[Gross Revenue]]-Table19[[#This Row],[Budget]]</f>
        <v>22877959</v>
      </c>
      <c r="U3653" s="1">
        <f>(Table19[[#This Row],[Gross Revenue]]/Table19[[#This Row],[Budget]])-1</f>
        <v>1.5251972666666669</v>
      </c>
      <c r="V3653" t="str">
        <f t="shared" si="132"/>
        <v>111-130 minutes</v>
      </c>
      <c r="W3653">
        <f>Table19[[#This Row],[Profit]]/Table19[[#This Row],[Budget]]*100</f>
        <v>152.51972666666666</v>
      </c>
      <c r="X3653">
        <v>3892693.5</v>
      </c>
      <c r="Y3653">
        <v>0.11726928571428571</v>
      </c>
      <c r="Z3653" t="str">
        <f t="shared" si="134"/>
        <v>Medium</v>
      </c>
    </row>
    <row r="3654" spans="1:26" x14ac:dyDescent="0.2">
      <c r="A3654" t="s">
        <v>5609</v>
      </c>
      <c r="B3654" t="s">
        <v>2417</v>
      </c>
      <c r="C3654" t="s">
        <v>1162</v>
      </c>
      <c r="D3654">
        <v>10000</v>
      </c>
      <c r="E3654">
        <v>11770</v>
      </c>
      <c r="F3654">
        <v>36</v>
      </c>
      <c r="G3654">
        <v>0</v>
      </c>
      <c r="H3654">
        <v>6.9</v>
      </c>
      <c r="I3654">
        <v>68</v>
      </c>
      <c r="J3654">
        <v>98</v>
      </c>
      <c r="K3654">
        <v>117190</v>
      </c>
      <c r="L3654">
        <v>8000000</v>
      </c>
      <c r="M3654" s="2">
        <f>VLOOKUP(A3654,Sheet2!$A$1:G7378,2,0)</f>
        <v>40321</v>
      </c>
      <c r="N3654" t="str">
        <f>VLOOKUP(A3654,Sheet2!$A$1:G7378,3,0)</f>
        <v>Color</v>
      </c>
      <c r="O3654" t="str">
        <f>VLOOKUP(A3654,Sheet2!$A$1:G7378,4,0)</f>
        <v>Action</v>
      </c>
      <c r="P3654" t="str">
        <f>VLOOKUP(A3654,Sheet2!$A$1:G7378,5,0)</f>
        <v>English</v>
      </c>
      <c r="Q3654" t="str">
        <f>VLOOKUP(A3654,Sheet2!$A$1:G7378,6,0)</f>
        <v>UK</v>
      </c>
      <c r="R3654" t="str">
        <f>VLOOKUP(A3654,Sheet2!$A$1:G7378,7,0)</f>
        <v>PG-13</v>
      </c>
      <c r="S3654" t="str">
        <f>IF(Table19[[#This Row],[Language]]="English","English","Other language")</f>
        <v>English</v>
      </c>
      <c r="T3654">
        <f>Table19[[#This Row],[Gross Revenue]]-Table19[[#This Row],[Budget]]</f>
        <v>-7882810</v>
      </c>
      <c r="U3654" s="1">
        <f>(Table19[[#This Row],[Gross Revenue]]/Table19[[#This Row],[Budget]])-1</f>
        <v>-0.98535125000000001</v>
      </c>
      <c r="V3654" t="str">
        <f t="shared" si="132"/>
        <v>90-110 minutes</v>
      </c>
      <c r="W3654">
        <f>Table19[[#This Row],[Profit]]/Table19[[#This Row],[Budget]]*100</f>
        <v>-98.535125000000008</v>
      </c>
      <c r="X3654">
        <v>-1289919.5</v>
      </c>
      <c r="Y3654">
        <v>-4.8151417500000002E-2</v>
      </c>
      <c r="Z3654" t="str">
        <f t="shared" si="134"/>
        <v>Low</v>
      </c>
    </row>
    <row r="3655" spans="1:26" x14ac:dyDescent="0.2">
      <c r="A3655" t="s">
        <v>5260</v>
      </c>
      <c r="B3655" t="s">
        <v>588</v>
      </c>
      <c r="C3655" t="s">
        <v>2185</v>
      </c>
      <c r="D3655">
        <v>13000</v>
      </c>
      <c r="E3655">
        <v>14275</v>
      </c>
      <c r="F3655">
        <v>39</v>
      </c>
      <c r="G3655">
        <v>0</v>
      </c>
      <c r="H3655">
        <v>6.5</v>
      </c>
      <c r="I3655">
        <v>69</v>
      </c>
      <c r="J3655">
        <v>115</v>
      </c>
      <c r="K3655">
        <v>29753944</v>
      </c>
      <c r="L3655">
        <v>20000000</v>
      </c>
      <c r="M3655" s="2">
        <f>VLOOKUP(A3655,Sheet2!$A$1:G7379,2,0)</f>
        <v>35883</v>
      </c>
      <c r="N3655" t="str">
        <f>VLOOKUP(A3655,Sheet2!$A$1:G7379,3,0)</f>
        <v>Color</v>
      </c>
      <c r="O3655" t="str">
        <f>VLOOKUP(A3655,Sheet2!$A$1:G7379,4,0)</f>
        <v>Crime</v>
      </c>
      <c r="P3655" t="str">
        <f>VLOOKUP(A3655,Sheet2!$A$1:G7379,5,0)</f>
        <v>English</v>
      </c>
      <c r="Q3655" t="str">
        <f>VLOOKUP(A3655,Sheet2!$A$1:G7379,6,0)</f>
        <v>USA</v>
      </c>
      <c r="R3655" t="str">
        <f>VLOOKUP(A3655,Sheet2!$A$1:G7379,7,0)</f>
        <v>R</v>
      </c>
      <c r="S3655" t="str">
        <f>IF(Table19[[#This Row],[Language]]="English","English","Other language")</f>
        <v>English</v>
      </c>
      <c r="T3655">
        <f>Table19[[#This Row],[Gross Revenue]]-Table19[[#This Row],[Budget]]</f>
        <v>9753944</v>
      </c>
      <c r="U3655" s="1">
        <f>(Table19[[#This Row],[Gross Revenue]]/Table19[[#This Row],[Budget]])-1</f>
        <v>0.48769719999999994</v>
      </c>
      <c r="V3655" t="str">
        <f t="shared" si="132"/>
        <v>111-130 minutes</v>
      </c>
      <c r="W3655">
        <f>Table19[[#This Row],[Profit]]/Table19[[#This Row],[Budget]]*100</f>
        <v>48.76972</v>
      </c>
      <c r="X3655">
        <v>-74533.5</v>
      </c>
      <c r="Y3655">
        <v>-7.4856785714285719E-3</v>
      </c>
      <c r="Z3655" t="str">
        <f t="shared" si="134"/>
        <v>Medium</v>
      </c>
    </row>
    <row r="3656" spans="1:26" x14ac:dyDescent="0.2">
      <c r="A3656" t="s">
        <v>3519</v>
      </c>
      <c r="B3656" t="s">
        <v>469</v>
      </c>
      <c r="C3656" t="s">
        <v>470</v>
      </c>
      <c r="D3656">
        <v>10000</v>
      </c>
      <c r="E3656">
        <v>15870</v>
      </c>
      <c r="F3656">
        <v>188</v>
      </c>
      <c r="G3656">
        <v>0</v>
      </c>
      <c r="H3656">
        <v>4.8</v>
      </c>
      <c r="I3656">
        <v>85</v>
      </c>
      <c r="J3656">
        <v>106</v>
      </c>
      <c r="K3656">
        <v>113745408</v>
      </c>
      <c r="L3656">
        <v>170000000</v>
      </c>
      <c r="M3656" s="2">
        <f>VLOOKUP(A3656,Sheet2!$A$1:G7380,2,0)</f>
        <v>36178</v>
      </c>
      <c r="N3656" t="str">
        <f>VLOOKUP(A3656,Sheet2!$A$1:G7380,3,0)</f>
        <v>Color</v>
      </c>
      <c r="O3656" t="str">
        <f>VLOOKUP(A3656,Sheet2!$A$1:G7380,4,0)</f>
        <v>Action</v>
      </c>
      <c r="P3656" t="str">
        <f>VLOOKUP(A3656,Sheet2!$A$1:G7380,5,0)</f>
        <v>English</v>
      </c>
      <c r="Q3656" t="str">
        <f>VLOOKUP(A3656,Sheet2!$A$1:G7380,6,0)</f>
        <v>USA</v>
      </c>
      <c r="R3656" t="str">
        <f>VLOOKUP(A3656,Sheet2!$A$1:G7380,7,0)</f>
        <v>PG-13</v>
      </c>
      <c r="S3656" t="str">
        <f>IF(Table19[[#This Row],[Language]]="English","English","Other language")</f>
        <v>English</v>
      </c>
      <c r="T3656">
        <f>Table19[[#This Row],[Gross Revenue]]-Table19[[#This Row],[Budget]]</f>
        <v>-56254592</v>
      </c>
      <c r="U3656" s="1">
        <f>(Table19[[#This Row],[Gross Revenue]]/Table19[[#This Row],[Budget]])-1</f>
        <v>-0.33090936470588239</v>
      </c>
      <c r="V3656" t="str">
        <f t="shared" si="132"/>
        <v>90-110 minutes</v>
      </c>
      <c r="W3656">
        <f>Table19[[#This Row],[Profit]]/Table19[[#This Row],[Budget]]*100</f>
        <v>-33.090936470588233</v>
      </c>
      <c r="X3656">
        <v>-1289919.5</v>
      </c>
      <c r="Y3656">
        <v>-4.8151417500000002E-2</v>
      </c>
      <c r="Z3656" t="str">
        <f t="shared" si="134"/>
        <v>High</v>
      </c>
    </row>
    <row r="3657" spans="1:26" x14ac:dyDescent="0.2">
      <c r="A3657" t="s">
        <v>4588</v>
      </c>
      <c r="B3657" t="s">
        <v>1682</v>
      </c>
      <c r="C3657" t="s">
        <v>354</v>
      </c>
      <c r="D3657">
        <v>669</v>
      </c>
      <c r="E3657">
        <v>1267</v>
      </c>
      <c r="F3657">
        <v>17</v>
      </c>
      <c r="G3657">
        <v>0</v>
      </c>
      <c r="H3657">
        <v>6.2</v>
      </c>
      <c r="I3657">
        <v>129</v>
      </c>
      <c r="J3657">
        <v>100</v>
      </c>
      <c r="K3657">
        <v>6852144</v>
      </c>
      <c r="L3657">
        <v>22000000</v>
      </c>
      <c r="M3657" s="2">
        <f>VLOOKUP(A3657,Sheet2!$A$1:G7381,2,0)</f>
        <v>37738</v>
      </c>
      <c r="N3657" t="str">
        <f>VLOOKUP(A3657,Sheet2!$A$1:G7381,3,0)</f>
        <v>Color</v>
      </c>
      <c r="O3657" t="str">
        <f>VLOOKUP(A3657,Sheet2!$A$1:G7381,4,0)</f>
        <v>Drama</v>
      </c>
      <c r="P3657" t="str">
        <f>VLOOKUP(A3657,Sheet2!$A$1:G7381,5,0)</f>
        <v>English</v>
      </c>
      <c r="Q3657" t="str">
        <f>VLOOKUP(A3657,Sheet2!$A$1:G7381,6,0)</f>
        <v>Canada</v>
      </c>
      <c r="R3657" t="str">
        <f>VLOOKUP(A3657,Sheet2!$A$1:G7381,7,0)</f>
        <v>PG-13</v>
      </c>
      <c r="S3657" t="str">
        <f>IF(Table19[[#This Row],[Language]]="English","English","Other language")</f>
        <v>English</v>
      </c>
      <c r="T3657">
        <f>Table19[[#This Row],[Gross Revenue]]-Table19[[#This Row],[Budget]]</f>
        <v>-15147856</v>
      </c>
      <c r="U3657" s="1">
        <f>(Table19[[#This Row],[Gross Revenue]]/Table19[[#This Row],[Budget]])-1</f>
        <v>-0.68853890909090909</v>
      </c>
      <c r="V3657" t="str">
        <f t="shared" si="132"/>
        <v>90-110 minutes</v>
      </c>
      <c r="W3657">
        <f>Table19[[#This Row],[Profit]]/Table19[[#This Row],[Budget]]*100</f>
        <v>-68.853890909090907</v>
      </c>
      <c r="X3657">
        <v>-434215.5</v>
      </c>
      <c r="Y3657">
        <v>-0.10115100772200772</v>
      </c>
      <c r="Z3657" t="str">
        <f t="shared" si="134"/>
        <v>Medium</v>
      </c>
    </row>
    <row r="3658" spans="1:26" x14ac:dyDescent="0.2">
      <c r="A3658" t="s">
        <v>4734</v>
      </c>
      <c r="B3658" t="s">
        <v>765</v>
      </c>
      <c r="C3658" t="s">
        <v>1807</v>
      </c>
      <c r="D3658">
        <v>4000</v>
      </c>
      <c r="E3658">
        <v>9330</v>
      </c>
      <c r="F3658">
        <v>12</v>
      </c>
      <c r="G3658">
        <v>0</v>
      </c>
      <c r="H3658">
        <v>6.3</v>
      </c>
      <c r="I3658">
        <v>129</v>
      </c>
      <c r="J3658">
        <v>98</v>
      </c>
      <c r="K3658">
        <v>16831505</v>
      </c>
      <c r="L3658">
        <v>31000000</v>
      </c>
      <c r="M3658" s="2">
        <f>VLOOKUP(A3658,Sheet2!$A$1:G7382,2,0)</f>
        <v>38068</v>
      </c>
      <c r="N3658" t="str">
        <f>VLOOKUP(A3658,Sheet2!$A$1:G7382,3,0)</f>
        <v>Color</v>
      </c>
      <c r="O3658" t="str">
        <f>VLOOKUP(A3658,Sheet2!$A$1:G7382,4,0)</f>
        <v>Comedy</v>
      </c>
      <c r="P3658" t="str">
        <f>VLOOKUP(A3658,Sheet2!$A$1:G7382,5,0)</f>
        <v>English</v>
      </c>
      <c r="Q3658" t="str">
        <f>VLOOKUP(A3658,Sheet2!$A$1:G7382,6,0)</f>
        <v>UK</v>
      </c>
      <c r="R3658" t="str">
        <f>VLOOKUP(A3658,Sheet2!$A$1:G7382,7,0)</f>
        <v>PG-13</v>
      </c>
      <c r="S3658" t="str">
        <f>IF(Table19[[#This Row],[Language]]="English","English","Other language")</f>
        <v>English</v>
      </c>
      <c r="T3658">
        <f>Table19[[#This Row],[Gross Revenue]]-Table19[[#This Row],[Budget]]</f>
        <v>-14168495</v>
      </c>
      <c r="U3658" s="1">
        <f>(Table19[[#This Row],[Gross Revenue]]/Table19[[#This Row],[Budget]])-1</f>
        <v>-0.45704822580645166</v>
      </c>
      <c r="V3658" t="str">
        <f t="shared" si="132"/>
        <v>90-110 minutes</v>
      </c>
      <c r="W3658">
        <f>Table19[[#This Row],[Profit]]/Table19[[#This Row],[Budget]]*100</f>
        <v>-45.704822580645157</v>
      </c>
      <c r="X3658">
        <v>1637763</v>
      </c>
      <c r="Y3658">
        <v>0.19178668286445014</v>
      </c>
      <c r="Z3658" t="str">
        <f t="shared" si="134"/>
        <v>Medium</v>
      </c>
    </row>
    <row r="3659" spans="1:26" x14ac:dyDescent="0.2">
      <c r="A3659" t="s">
        <v>3963</v>
      </c>
      <c r="B3659" t="s">
        <v>1067</v>
      </c>
      <c r="C3659" t="s">
        <v>881</v>
      </c>
      <c r="D3659">
        <v>2000</v>
      </c>
      <c r="E3659">
        <v>4681</v>
      </c>
      <c r="F3659">
        <v>126</v>
      </c>
      <c r="G3659">
        <v>876</v>
      </c>
      <c r="H3659">
        <v>5.6</v>
      </c>
      <c r="I3659">
        <v>84</v>
      </c>
      <c r="J3659">
        <v>95</v>
      </c>
      <c r="K3659">
        <v>16964743</v>
      </c>
      <c r="L3659">
        <v>24000000</v>
      </c>
      <c r="M3659" s="2">
        <f>VLOOKUP(A3659,Sheet2!$A$1:G7383,2,0)</f>
        <v>38187</v>
      </c>
      <c r="N3659" t="str">
        <f>VLOOKUP(A3659,Sheet2!$A$1:G7383,3,0)</f>
        <v>Color</v>
      </c>
      <c r="O3659" t="str">
        <f>VLOOKUP(A3659,Sheet2!$A$1:G7383,4,0)</f>
        <v>Comedy</v>
      </c>
      <c r="P3659" t="str">
        <f>VLOOKUP(A3659,Sheet2!$A$1:G7383,5,0)</f>
        <v>English</v>
      </c>
      <c r="Q3659" t="str">
        <f>VLOOKUP(A3659,Sheet2!$A$1:G7383,6,0)</f>
        <v>USA</v>
      </c>
      <c r="R3659" t="str">
        <f>VLOOKUP(A3659,Sheet2!$A$1:G7383,7,0)</f>
        <v>PG-13</v>
      </c>
      <c r="S3659" t="str">
        <f>IF(Table19[[#This Row],[Language]]="English","English","Other language")</f>
        <v>English</v>
      </c>
      <c r="T3659">
        <f>Table19[[#This Row],[Gross Revenue]]-Table19[[#This Row],[Budget]]</f>
        <v>-7035257</v>
      </c>
      <c r="U3659" s="1">
        <f>(Table19[[#This Row],[Gross Revenue]]/Table19[[#This Row],[Budget]])-1</f>
        <v>-0.29313570833333336</v>
      </c>
      <c r="V3659" t="str">
        <f t="shared" si="132"/>
        <v>90-110 minutes</v>
      </c>
      <c r="W3659">
        <f>Table19[[#This Row],[Profit]]/Table19[[#This Row],[Budget]]*100</f>
        <v>-29.313570833333337</v>
      </c>
      <c r="X3659">
        <v>1637763</v>
      </c>
      <c r="Y3659">
        <v>0.19178668286445014</v>
      </c>
      <c r="Z3659" t="str">
        <f t="shared" si="134"/>
        <v>Medium</v>
      </c>
    </row>
    <row r="3660" spans="1:26" x14ac:dyDescent="0.2">
      <c r="A3660" t="s">
        <v>4343</v>
      </c>
      <c r="B3660" t="s">
        <v>74</v>
      </c>
      <c r="C3660" t="s">
        <v>1458</v>
      </c>
      <c r="D3660">
        <v>12000</v>
      </c>
      <c r="E3660">
        <v>15046</v>
      </c>
      <c r="F3660">
        <v>610</v>
      </c>
      <c r="G3660">
        <v>0</v>
      </c>
      <c r="H3660">
        <v>6</v>
      </c>
      <c r="I3660">
        <v>152</v>
      </c>
      <c r="J3660">
        <v>153</v>
      </c>
      <c r="K3660">
        <v>40911830</v>
      </c>
      <c r="L3660">
        <v>115000000</v>
      </c>
      <c r="M3660" s="2">
        <f>VLOOKUP(A3660,Sheet2!$A$1:G7384,2,0)</f>
        <v>37616</v>
      </c>
      <c r="N3660" t="str">
        <f>VLOOKUP(A3660,Sheet2!$A$1:G7384,3,0)</f>
        <v>Color</v>
      </c>
      <c r="O3660" t="str">
        <f>VLOOKUP(A3660,Sheet2!$A$1:G7384,4,0)</f>
        <v>Action</v>
      </c>
      <c r="P3660" t="str">
        <f>VLOOKUP(A3660,Sheet2!$A$1:G7384,5,0)</f>
        <v>English</v>
      </c>
      <c r="Q3660" t="str">
        <f>VLOOKUP(A3660,Sheet2!$A$1:G7384,6,0)</f>
        <v>USA</v>
      </c>
      <c r="R3660" t="str">
        <f>VLOOKUP(A3660,Sheet2!$A$1:G7384,7,0)</f>
        <v>R</v>
      </c>
      <c r="S3660" t="str">
        <f>IF(Table19[[#This Row],[Language]]="English","English","Other language")</f>
        <v>English</v>
      </c>
      <c r="T3660">
        <f>Table19[[#This Row],[Gross Revenue]]-Table19[[#This Row],[Budget]]</f>
        <v>-74088170</v>
      </c>
      <c r="U3660" s="1">
        <f>(Table19[[#This Row],[Gross Revenue]]/Table19[[#This Row],[Budget]])-1</f>
        <v>-0.64424495652173919</v>
      </c>
      <c r="V3660" t="str">
        <f t="shared" si="132"/>
        <v>&gt;150 minutes</v>
      </c>
      <c r="W3660">
        <f>Table19[[#This Row],[Profit]]/Table19[[#This Row],[Budget]]*100</f>
        <v>-64.424495652173903</v>
      </c>
      <c r="X3660">
        <v>-1289919.5</v>
      </c>
      <c r="Y3660">
        <v>-4.8151417500000002E-2</v>
      </c>
      <c r="Z3660" t="str">
        <f t="shared" si="134"/>
        <v>High</v>
      </c>
    </row>
    <row r="3661" spans="1:26" x14ac:dyDescent="0.2">
      <c r="A3661" t="s">
        <v>3366</v>
      </c>
      <c r="B3661" t="s">
        <v>213</v>
      </c>
      <c r="C3661" t="s">
        <v>214</v>
      </c>
      <c r="D3661">
        <v>811</v>
      </c>
      <c r="E3661">
        <v>2497</v>
      </c>
      <c r="F3661">
        <v>38</v>
      </c>
      <c r="G3661">
        <v>858</v>
      </c>
      <c r="H3661">
        <v>4.0999999999999996</v>
      </c>
      <c r="I3661">
        <v>85</v>
      </c>
      <c r="J3661">
        <v>100</v>
      </c>
      <c r="K3661">
        <v>11576087</v>
      </c>
      <c r="L3661">
        <v>30000000</v>
      </c>
      <c r="M3661" s="2">
        <f>VLOOKUP(A3661,Sheet2!$A$1:G7385,2,0)</f>
        <v>36477</v>
      </c>
      <c r="N3661" t="str">
        <f>VLOOKUP(A3661,Sheet2!$A$1:G7385,3,0)</f>
        <v>Color</v>
      </c>
      <c r="O3661" t="str">
        <f>VLOOKUP(A3661,Sheet2!$A$1:G7385,4,0)</f>
        <v>Action</v>
      </c>
      <c r="P3661" t="str">
        <f>VLOOKUP(A3661,Sheet2!$A$1:G7385,5,0)</f>
        <v>English</v>
      </c>
      <c r="Q3661" t="str">
        <f>VLOOKUP(A3661,Sheet2!$A$1:G7385,6,0)</f>
        <v>USA</v>
      </c>
      <c r="R3661" t="str">
        <f>VLOOKUP(A3661,Sheet2!$A$1:G7385,7,0)</f>
        <v>PG-13</v>
      </c>
      <c r="S3661" t="str">
        <f>IF(Table19[[#This Row],[Language]]="English","English","Other language")</f>
        <v>English</v>
      </c>
      <c r="T3661">
        <f>Table19[[#This Row],[Gross Revenue]]-Table19[[#This Row],[Budget]]</f>
        <v>-18423913</v>
      </c>
      <c r="U3661" s="1">
        <f>(Table19[[#This Row],[Gross Revenue]]/Table19[[#This Row],[Budget]])-1</f>
        <v>-0.61413043333333328</v>
      </c>
      <c r="V3661" t="str">
        <f t="shared" si="132"/>
        <v>90-110 minutes</v>
      </c>
      <c r="W3661">
        <f>Table19[[#This Row],[Profit]]/Table19[[#This Row],[Budget]]*100</f>
        <v>-61.413043333333327</v>
      </c>
      <c r="X3661">
        <v>-1289919.5</v>
      </c>
      <c r="Y3661">
        <v>-4.8151417500000002E-2</v>
      </c>
      <c r="Z3661" t="str">
        <f t="shared" si="134"/>
        <v>Medium</v>
      </c>
    </row>
    <row r="3662" spans="1:26" x14ac:dyDescent="0.2">
      <c r="A3662" t="s">
        <v>6821</v>
      </c>
      <c r="B3662" t="s">
        <v>3082</v>
      </c>
      <c r="C3662" t="s">
        <v>3082</v>
      </c>
      <c r="D3662">
        <v>63</v>
      </c>
      <c r="E3662">
        <v>66</v>
      </c>
      <c r="F3662">
        <v>63</v>
      </c>
      <c r="G3662">
        <v>1000</v>
      </c>
      <c r="H3662">
        <v>8</v>
      </c>
      <c r="I3662">
        <v>100</v>
      </c>
      <c r="J3662">
        <v>81</v>
      </c>
      <c r="K3662">
        <v>10762178</v>
      </c>
      <c r="L3662">
        <v>160000000</v>
      </c>
      <c r="M3662" s="2">
        <f>VLOOKUP(A3662,Sheet2!$A$1:G7386,2,0)</f>
        <v>37247</v>
      </c>
      <c r="N3662" t="str">
        <f>VLOOKUP(A3662,Sheet2!$A$1:G7386,3,0)</f>
        <v>Color</v>
      </c>
      <c r="O3662" t="str">
        <f>VLOOKUP(A3662,Sheet2!$A$1:G7386,4,0)</f>
        <v>Documentary</v>
      </c>
      <c r="P3662" t="str">
        <f>VLOOKUP(A3662,Sheet2!$A$1:G7386,5,0)</f>
        <v>English</v>
      </c>
      <c r="Q3662" t="str">
        <f>VLOOKUP(A3662,Sheet2!$A$1:G7386,6,0)</f>
        <v>France</v>
      </c>
      <c r="R3662" t="str">
        <f>VLOOKUP(A3662,Sheet2!$A$1:G7386,7,0)</f>
        <v>G</v>
      </c>
      <c r="S3662" t="str">
        <f>IF(Table19[[#This Row],[Language]]="English","English","Other language")</f>
        <v>English</v>
      </c>
      <c r="T3662">
        <f>Table19[[#This Row],[Gross Revenue]]-Table19[[#This Row],[Budget]]</f>
        <v>-149237822</v>
      </c>
      <c r="U3662" s="1">
        <f>(Table19[[#This Row],[Gross Revenue]]/Table19[[#This Row],[Budget]])-1</f>
        <v>-0.93273638749999999</v>
      </c>
      <c r="V3662" t="str">
        <f t="shared" si="132"/>
        <v>&lt;90 minutes</v>
      </c>
      <c r="W3662">
        <f>Table19[[#This Row],[Profit]]/Table19[[#This Row],[Budget]]*100</f>
        <v>-93.273638750000003</v>
      </c>
      <c r="Z3662" t="str">
        <f t="shared" si="134"/>
        <v>High</v>
      </c>
    </row>
    <row r="3663" spans="1:26" x14ac:dyDescent="0.2">
      <c r="A3663" t="s">
        <v>6213</v>
      </c>
      <c r="B3663" t="s">
        <v>1769</v>
      </c>
      <c r="C3663" t="s">
        <v>2819</v>
      </c>
      <c r="D3663">
        <v>759</v>
      </c>
      <c r="E3663">
        <v>1002</v>
      </c>
      <c r="F3663">
        <v>15</v>
      </c>
      <c r="G3663">
        <v>0</v>
      </c>
      <c r="H3663">
        <v>7.3</v>
      </c>
      <c r="I3663">
        <v>162</v>
      </c>
      <c r="J3663">
        <v>63</v>
      </c>
      <c r="K3663">
        <v>26687172</v>
      </c>
      <c r="L3663">
        <v>30000000</v>
      </c>
      <c r="M3663" s="2">
        <f>VLOOKUP(A3663,Sheet2!$A$1:G7387,2,0)</f>
        <v>40774</v>
      </c>
      <c r="N3663" t="str">
        <f>VLOOKUP(A3663,Sheet2!$A$1:G7387,3,0)</f>
        <v>Color</v>
      </c>
      <c r="O3663" t="str">
        <f>VLOOKUP(A3663,Sheet2!$A$1:G7387,4,0)</f>
        <v>Adventure</v>
      </c>
      <c r="P3663" t="str">
        <f>VLOOKUP(A3663,Sheet2!$A$1:G7387,5,0)</f>
        <v>English</v>
      </c>
      <c r="Q3663" t="str">
        <f>VLOOKUP(A3663,Sheet2!$A$1:G7387,6,0)</f>
        <v>USA</v>
      </c>
      <c r="R3663" t="str">
        <f>VLOOKUP(A3663,Sheet2!$A$1:G7387,7,0)</f>
        <v>G</v>
      </c>
      <c r="S3663" t="str">
        <f>IF(Table19[[#This Row],[Language]]="English","English","Other language")</f>
        <v>English</v>
      </c>
      <c r="T3663">
        <f>Table19[[#This Row],[Gross Revenue]]-Table19[[#This Row],[Budget]]</f>
        <v>-3312828</v>
      </c>
      <c r="U3663" s="1">
        <f>(Table19[[#This Row],[Gross Revenue]]/Table19[[#This Row],[Budget]])-1</f>
        <v>-0.11042759999999996</v>
      </c>
      <c r="V3663" t="str">
        <f t="shared" si="132"/>
        <v>&lt;90 minutes</v>
      </c>
      <c r="W3663">
        <f>Table19[[#This Row],[Profit]]/Table19[[#This Row],[Budget]]*100</f>
        <v>-11.042759999999999</v>
      </c>
      <c r="X3663">
        <v>3892693.5</v>
      </c>
      <c r="Y3663">
        <v>0.11726928571428571</v>
      </c>
      <c r="Z3663" t="str">
        <f t="shared" si="134"/>
        <v>Medium</v>
      </c>
    </row>
    <row r="3664" spans="1:26" x14ac:dyDescent="0.2">
      <c r="A3664" t="s">
        <v>5895</v>
      </c>
      <c r="B3664" t="s">
        <v>2607</v>
      </c>
      <c r="C3664" t="s">
        <v>2608</v>
      </c>
      <c r="D3664">
        <v>163</v>
      </c>
      <c r="E3664">
        <v>219</v>
      </c>
      <c r="F3664">
        <v>12</v>
      </c>
      <c r="G3664">
        <v>0</v>
      </c>
      <c r="H3664">
        <v>7.1</v>
      </c>
      <c r="I3664">
        <v>111</v>
      </c>
      <c r="J3664">
        <v>103</v>
      </c>
      <c r="K3664">
        <v>542860</v>
      </c>
      <c r="L3664">
        <v>4000000</v>
      </c>
      <c r="M3664" s="2">
        <f>VLOOKUP(A3664,Sheet2!$A$1:G7388,2,0)</f>
        <v>39739</v>
      </c>
      <c r="N3664" t="str">
        <f>VLOOKUP(A3664,Sheet2!$A$1:G7388,3,0)</f>
        <v>Color</v>
      </c>
      <c r="O3664" t="str">
        <f>VLOOKUP(A3664,Sheet2!$A$1:G7388,4,0)</f>
        <v>Drama</v>
      </c>
      <c r="P3664" t="str">
        <f>VLOOKUP(A3664,Sheet2!$A$1:G7388,5,0)</f>
        <v>Dutch</v>
      </c>
      <c r="Q3664" t="str">
        <f>VLOOKUP(A3664,Sheet2!$A$1:G7388,6,0)</f>
        <v>Netherlands</v>
      </c>
      <c r="R3664" t="str">
        <f>VLOOKUP(A3664,Sheet2!$A$1:G7388,7,0)</f>
        <v>R</v>
      </c>
      <c r="S3664" t="str">
        <f>IF(Table19[[#This Row],[Language]]="English","English","Other language")</f>
        <v>Other language</v>
      </c>
      <c r="T3664">
        <f>Table19[[#This Row],[Gross Revenue]]-Table19[[#This Row],[Budget]]</f>
        <v>-3457140</v>
      </c>
      <c r="U3664" s="1">
        <f>(Table19[[#This Row],[Gross Revenue]]/Table19[[#This Row],[Budget]])-1</f>
        <v>-0.86428499999999997</v>
      </c>
      <c r="V3664" t="str">
        <f t="shared" si="132"/>
        <v>90-110 minutes</v>
      </c>
      <c r="W3664">
        <f>Table19[[#This Row],[Profit]]/Table19[[#This Row],[Budget]]*100</f>
        <v>-86.4285</v>
      </c>
      <c r="X3664">
        <v>-434215.5</v>
      </c>
      <c r="Y3664">
        <v>-0.10115100772200772</v>
      </c>
      <c r="Z3664" t="str">
        <f t="shared" si="134"/>
        <v>Low</v>
      </c>
    </row>
    <row r="3665" spans="1:26" x14ac:dyDescent="0.2">
      <c r="A3665" t="s">
        <v>4834</v>
      </c>
      <c r="B3665" t="s">
        <v>583</v>
      </c>
      <c r="C3665" t="s">
        <v>1888</v>
      </c>
      <c r="D3665">
        <v>11000</v>
      </c>
      <c r="E3665">
        <v>20009</v>
      </c>
      <c r="F3665">
        <v>9</v>
      </c>
      <c r="G3665">
        <v>414</v>
      </c>
      <c r="H3665">
        <v>6.4</v>
      </c>
      <c r="I3665">
        <v>50</v>
      </c>
      <c r="J3665">
        <v>98</v>
      </c>
      <c r="K3665">
        <v>101228</v>
      </c>
      <c r="L3665">
        <v>3500000</v>
      </c>
      <c r="M3665" s="2">
        <f>VLOOKUP(A3665,Sheet2!$A$1:G7389,2,0)</f>
        <v>38510</v>
      </c>
      <c r="N3665" t="str">
        <f>VLOOKUP(A3665,Sheet2!$A$1:G7389,3,0)</f>
        <v>Color</v>
      </c>
      <c r="O3665" t="str">
        <f>VLOOKUP(A3665,Sheet2!$A$1:G7389,4,0)</f>
        <v>Comedy</v>
      </c>
      <c r="P3665" t="str">
        <f>VLOOKUP(A3665,Sheet2!$A$1:G7389,5,0)</f>
        <v>English</v>
      </c>
      <c r="Q3665" t="str">
        <f>VLOOKUP(A3665,Sheet2!$A$1:G7389,6,0)</f>
        <v>USA</v>
      </c>
      <c r="R3665" t="str">
        <f>VLOOKUP(A3665,Sheet2!$A$1:G7389,7,0)</f>
        <v>R</v>
      </c>
      <c r="S3665" t="str">
        <f>IF(Table19[[#This Row],[Language]]="English","English","Other language")</f>
        <v>English</v>
      </c>
      <c r="T3665">
        <f>Table19[[#This Row],[Gross Revenue]]-Table19[[#This Row],[Budget]]</f>
        <v>-3398772</v>
      </c>
      <c r="U3665" s="1">
        <f>(Table19[[#This Row],[Gross Revenue]]/Table19[[#This Row],[Budget]])-1</f>
        <v>-0.97107771428571432</v>
      </c>
      <c r="V3665" t="str">
        <f t="shared" si="132"/>
        <v>90-110 minutes</v>
      </c>
      <c r="W3665">
        <f>Table19[[#This Row],[Profit]]/Table19[[#This Row],[Budget]]*100</f>
        <v>-97.107771428571425</v>
      </c>
      <c r="X3665">
        <v>1637763</v>
      </c>
      <c r="Y3665">
        <v>0.19178668286445014</v>
      </c>
      <c r="Z3665" t="str">
        <f t="shared" si="134"/>
        <v>Low</v>
      </c>
    </row>
    <row r="3666" spans="1:26" x14ac:dyDescent="0.2">
      <c r="A3666" t="s">
        <v>6136</v>
      </c>
      <c r="B3666" t="s">
        <v>493</v>
      </c>
      <c r="C3666" t="s">
        <v>2756</v>
      </c>
      <c r="D3666">
        <v>34000</v>
      </c>
      <c r="E3666">
        <v>34446</v>
      </c>
      <c r="F3666">
        <v>81</v>
      </c>
      <c r="G3666">
        <v>20000</v>
      </c>
      <c r="H3666">
        <v>7.2</v>
      </c>
      <c r="I3666">
        <v>365</v>
      </c>
      <c r="J3666">
        <v>100</v>
      </c>
      <c r="K3666">
        <v>6531491</v>
      </c>
      <c r="L3666">
        <v>2000000</v>
      </c>
      <c r="M3666" s="2">
        <f>VLOOKUP(A3666,Sheet2!$A$1:G7390,2,0)</f>
        <v>40186</v>
      </c>
      <c r="N3666" t="str">
        <f>VLOOKUP(A3666,Sheet2!$A$1:G7390,3,0)</f>
        <v>Color</v>
      </c>
      <c r="O3666" t="str">
        <f>VLOOKUP(A3666,Sheet2!$A$1:G7390,4,0)</f>
        <v>Drama</v>
      </c>
      <c r="P3666" t="str">
        <f>VLOOKUP(A3666,Sheet2!$A$1:G7390,5,0)</f>
        <v>English</v>
      </c>
      <c r="Q3666" t="str">
        <f>VLOOKUP(A3666,Sheet2!$A$1:G7390,6,0)</f>
        <v>USA</v>
      </c>
      <c r="R3666" t="str">
        <f>VLOOKUP(A3666,Sheet2!$A$1:G7390,7,0)</f>
        <v>R</v>
      </c>
      <c r="S3666" t="str">
        <f>IF(Table19[[#This Row],[Language]]="English","English","Other language")</f>
        <v>English</v>
      </c>
      <c r="T3666">
        <f>Table19[[#This Row],[Gross Revenue]]-Table19[[#This Row],[Budget]]</f>
        <v>4531491</v>
      </c>
      <c r="U3666" s="1">
        <f>(Table19[[#This Row],[Gross Revenue]]/Table19[[#This Row],[Budget]])-1</f>
        <v>2.2657455</v>
      </c>
      <c r="V3666" t="str">
        <f t="shared" si="132"/>
        <v>90-110 minutes</v>
      </c>
      <c r="W3666">
        <f>Table19[[#This Row],[Profit]]/Table19[[#This Row],[Budget]]*100</f>
        <v>226.57454999999999</v>
      </c>
      <c r="X3666">
        <v>-434215.5</v>
      </c>
      <c r="Y3666">
        <v>-0.10115100772200772</v>
      </c>
      <c r="Z3666" t="str">
        <f t="shared" si="134"/>
        <v>Low</v>
      </c>
    </row>
    <row r="3667" spans="1:26" x14ac:dyDescent="0.2">
      <c r="A3667" t="s">
        <v>4553</v>
      </c>
      <c r="B3667" t="s">
        <v>1200</v>
      </c>
      <c r="C3667" t="s">
        <v>1637</v>
      </c>
      <c r="D3667">
        <v>20000</v>
      </c>
      <c r="E3667">
        <v>22447</v>
      </c>
      <c r="F3667">
        <v>167</v>
      </c>
      <c r="G3667">
        <v>17000</v>
      </c>
      <c r="H3667">
        <v>6.2</v>
      </c>
      <c r="I3667">
        <v>189</v>
      </c>
      <c r="J3667">
        <v>118</v>
      </c>
      <c r="K3667">
        <v>22451</v>
      </c>
      <c r="L3667">
        <v>60000000</v>
      </c>
      <c r="M3667" s="2">
        <f>VLOOKUP(A3667,Sheet2!$A$1:G7391,2,0)</f>
        <v>41733</v>
      </c>
      <c r="N3667" t="str">
        <f>VLOOKUP(A3667,Sheet2!$A$1:G7391,3,0)</f>
        <v>Color</v>
      </c>
      <c r="O3667" t="str">
        <f>VLOOKUP(A3667,Sheet2!$A$1:G7391,4,0)</f>
        <v>Drama</v>
      </c>
      <c r="P3667" t="str">
        <f>VLOOKUP(A3667,Sheet2!$A$1:G7391,5,0)</f>
        <v>English</v>
      </c>
      <c r="Q3667" t="str">
        <f>VLOOKUP(A3667,Sheet2!$A$1:G7391,6,0)</f>
        <v>USA</v>
      </c>
      <c r="R3667" t="str">
        <f>VLOOKUP(A3667,Sheet2!$A$1:G7391,7,0)</f>
        <v>PG-13</v>
      </c>
      <c r="S3667" t="str">
        <f>IF(Table19[[#This Row],[Language]]="English","English","Other language")</f>
        <v>English</v>
      </c>
      <c r="T3667">
        <f>Table19[[#This Row],[Gross Revenue]]-Table19[[#This Row],[Budget]]</f>
        <v>-59977549</v>
      </c>
      <c r="U3667" s="1">
        <f>(Table19[[#This Row],[Gross Revenue]]/Table19[[#This Row],[Budget]])-1</f>
        <v>-0.99962581666666672</v>
      </c>
      <c r="V3667" t="str">
        <f t="shared" si="132"/>
        <v>111-130 minutes</v>
      </c>
      <c r="W3667">
        <f>Table19[[#This Row],[Profit]]/Table19[[#This Row],[Budget]]*100</f>
        <v>-99.962581666666665</v>
      </c>
      <c r="X3667">
        <v>-434215.5</v>
      </c>
      <c r="Y3667">
        <v>-0.10115100772200772</v>
      </c>
      <c r="Z3667" t="str">
        <f t="shared" si="134"/>
        <v>High</v>
      </c>
    </row>
    <row r="3668" spans="1:26" x14ac:dyDescent="0.2">
      <c r="A3668" t="s">
        <v>5353</v>
      </c>
      <c r="B3668" t="s">
        <v>2250</v>
      </c>
      <c r="C3668" t="s">
        <v>2251</v>
      </c>
      <c r="D3668">
        <v>17000</v>
      </c>
      <c r="E3668">
        <v>18947</v>
      </c>
      <c r="F3668">
        <v>0</v>
      </c>
      <c r="G3668">
        <v>0</v>
      </c>
      <c r="H3668">
        <v>6.7</v>
      </c>
      <c r="I3668">
        <v>149</v>
      </c>
      <c r="J3668">
        <v>106</v>
      </c>
      <c r="K3668">
        <v>3588432</v>
      </c>
      <c r="L3668">
        <v>6000000</v>
      </c>
      <c r="M3668" s="2">
        <f>VLOOKUP(A3668,Sheet2!$A$1:G7392,2,0)</f>
        <v>41674</v>
      </c>
      <c r="N3668" t="str">
        <f>VLOOKUP(A3668,Sheet2!$A$1:G7392,3,0)</f>
        <v>Color</v>
      </c>
      <c r="O3668" t="str">
        <f>VLOOKUP(A3668,Sheet2!$A$1:G7392,4,0)</f>
        <v>Comedy</v>
      </c>
      <c r="P3668" t="str">
        <f>VLOOKUP(A3668,Sheet2!$A$1:G7392,5,0)</f>
        <v>English</v>
      </c>
      <c r="Q3668" t="str">
        <f>VLOOKUP(A3668,Sheet2!$A$1:G7392,6,0)</f>
        <v>USA</v>
      </c>
      <c r="R3668" t="str">
        <f>VLOOKUP(A3668,Sheet2!$A$1:G7392,7,0)</f>
        <v>R</v>
      </c>
      <c r="S3668" t="str">
        <f>IF(Table19[[#This Row],[Language]]="English","English","Other language")</f>
        <v>English</v>
      </c>
      <c r="T3668">
        <f>Table19[[#This Row],[Gross Revenue]]-Table19[[#This Row],[Budget]]</f>
        <v>-2411568</v>
      </c>
      <c r="U3668" s="1">
        <f>(Table19[[#This Row],[Gross Revenue]]/Table19[[#This Row],[Budget]])-1</f>
        <v>-0.40192799999999995</v>
      </c>
      <c r="V3668" t="str">
        <f t="shared" si="132"/>
        <v>90-110 minutes</v>
      </c>
      <c r="W3668">
        <f>Table19[[#This Row],[Profit]]/Table19[[#This Row],[Budget]]*100</f>
        <v>-40.192799999999998</v>
      </c>
      <c r="X3668">
        <v>1637763</v>
      </c>
      <c r="Y3668">
        <v>0.19178668286445014</v>
      </c>
      <c r="Z3668" t="str">
        <f t="shared" si="134"/>
        <v>Low</v>
      </c>
    </row>
    <row r="3669" spans="1:26" x14ac:dyDescent="0.2">
      <c r="A3669" t="s">
        <v>4082</v>
      </c>
      <c r="B3669" t="s">
        <v>1198</v>
      </c>
      <c r="C3669" t="s">
        <v>1199</v>
      </c>
      <c r="D3669">
        <v>265</v>
      </c>
      <c r="E3669">
        <v>901</v>
      </c>
      <c r="F3669">
        <v>85</v>
      </c>
      <c r="G3669">
        <v>0</v>
      </c>
      <c r="H3669">
        <v>5.7</v>
      </c>
      <c r="I3669">
        <v>65</v>
      </c>
      <c r="J3669">
        <v>98</v>
      </c>
      <c r="K3669">
        <v>7369373</v>
      </c>
      <c r="L3669">
        <v>2000000</v>
      </c>
      <c r="M3669" s="2">
        <f>VLOOKUP(A3669,Sheet2!$A$1:G7393,2,0)</f>
        <v>31663</v>
      </c>
      <c r="N3669" t="str">
        <f>VLOOKUP(A3669,Sheet2!$A$1:G7393,3,0)</f>
        <v>Color</v>
      </c>
      <c r="O3669" t="str">
        <f>VLOOKUP(A3669,Sheet2!$A$1:G7393,4,0)</f>
        <v>Horror</v>
      </c>
      <c r="P3669" t="str">
        <f>VLOOKUP(A3669,Sheet2!$A$1:G7393,5,0)</f>
        <v>English</v>
      </c>
      <c r="Q3669" t="str">
        <f>VLOOKUP(A3669,Sheet2!$A$1:G7393,6,0)</f>
        <v>UK</v>
      </c>
      <c r="R3669" t="str">
        <f>VLOOKUP(A3669,Sheet2!$A$1:G7393,7,0)</f>
        <v>R</v>
      </c>
      <c r="S3669" t="str">
        <f>IF(Table19[[#This Row],[Language]]="English","English","Other language")</f>
        <v>English</v>
      </c>
      <c r="T3669">
        <f>Table19[[#This Row],[Gross Revenue]]-Table19[[#This Row],[Budget]]</f>
        <v>5369373</v>
      </c>
      <c r="U3669" s="1">
        <f>(Table19[[#This Row],[Gross Revenue]]/Table19[[#This Row],[Budget]])-1</f>
        <v>2.6846865000000002</v>
      </c>
      <c r="V3669" t="str">
        <f t="shared" si="132"/>
        <v>90-110 minutes</v>
      </c>
      <c r="W3669">
        <f>Table19[[#This Row],[Profit]]/Table19[[#This Row],[Budget]]*100</f>
        <v>268.46865000000003</v>
      </c>
      <c r="X3669">
        <v>16235088</v>
      </c>
      <c r="Y3669">
        <v>1.1909079499999999</v>
      </c>
      <c r="Z3669" t="str">
        <f t="shared" si="134"/>
        <v>Low</v>
      </c>
    </row>
    <row r="3670" spans="1:26" x14ac:dyDescent="0.2">
      <c r="A3670" t="s">
        <v>4296</v>
      </c>
      <c r="B3670" t="s">
        <v>1417</v>
      </c>
      <c r="C3670" t="s">
        <v>787</v>
      </c>
      <c r="D3670">
        <v>506</v>
      </c>
      <c r="E3670">
        <v>1266</v>
      </c>
      <c r="F3670">
        <v>65</v>
      </c>
      <c r="G3670">
        <v>0</v>
      </c>
      <c r="H3670">
        <v>5.9</v>
      </c>
      <c r="I3670">
        <v>94</v>
      </c>
      <c r="J3670">
        <v>95</v>
      </c>
      <c r="K3670">
        <v>58156435</v>
      </c>
      <c r="L3670">
        <v>19000000</v>
      </c>
      <c r="M3670" s="2">
        <f>VLOOKUP(A3670,Sheet2!$A$1:G7394,2,0)</f>
        <v>38234</v>
      </c>
      <c r="N3670" t="str">
        <f>VLOOKUP(A3670,Sheet2!$A$1:G7394,3,0)</f>
        <v>Color</v>
      </c>
      <c r="O3670" t="str">
        <f>VLOOKUP(A3670,Sheet2!$A$1:G7394,4,0)</f>
        <v>Adventure</v>
      </c>
      <c r="P3670" t="str">
        <f>VLOOKUP(A3670,Sheet2!$A$1:G7394,5,0)</f>
        <v>English</v>
      </c>
      <c r="Q3670" t="str">
        <f>VLOOKUP(A3670,Sheet2!$A$1:G7394,6,0)</f>
        <v>USA</v>
      </c>
      <c r="R3670" t="str">
        <f>VLOOKUP(A3670,Sheet2!$A$1:G7394,7,0)</f>
        <v>PG-13</v>
      </c>
      <c r="S3670" t="str">
        <f>IF(Table19[[#This Row],[Language]]="English","English","Other language")</f>
        <v>English</v>
      </c>
      <c r="T3670">
        <f>Table19[[#This Row],[Gross Revenue]]-Table19[[#This Row],[Budget]]</f>
        <v>39156435</v>
      </c>
      <c r="U3670" s="1">
        <f>(Table19[[#This Row],[Gross Revenue]]/Table19[[#This Row],[Budget]])-1</f>
        <v>2.0608650000000002</v>
      </c>
      <c r="V3670" t="str">
        <f t="shared" si="132"/>
        <v>90-110 minutes</v>
      </c>
      <c r="W3670">
        <f>Table19[[#This Row],[Profit]]/Table19[[#This Row],[Budget]]*100</f>
        <v>206.08650000000003</v>
      </c>
      <c r="X3670">
        <v>3892693.5</v>
      </c>
      <c r="Y3670">
        <v>0.11726928571428571</v>
      </c>
      <c r="Z3670" t="str">
        <f t="shared" si="134"/>
        <v>Medium</v>
      </c>
    </row>
    <row r="3671" spans="1:26" x14ac:dyDescent="0.2">
      <c r="A3671" t="s">
        <v>6031</v>
      </c>
      <c r="B3671" t="s">
        <v>2054</v>
      </c>
      <c r="C3671" t="s">
        <v>2691</v>
      </c>
      <c r="D3671">
        <v>2000</v>
      </c>
      <c r="E3671">
        <v>4351</v>
      </c>
      <c r="F3671">
        <v>162</v>
      </c>
      <c r="G3671">
        <v>942</v>
      </c>
      <c r="H3671">
        <v>7.2</v>
      </c>
      <c r="I3671">
        <v>28</v>
      </c>
      <c r="J3671">
        <v>117</v>
      </c>
      <c r="K3671">
        <v>777423</v>
      </c>
      <c r="L3671">
        <v>25000000</v>
      </c>
      <c r="M3671" s="2">
        <f>VLOOKUP(A3671,Sheet2!$A$1:G7395,2,0)</f>
        <v>35942</v>
      </c>
      <c r="N3671" t="str">
        <f>VLOOKUP(A3671,Sheet2!$A$1:G7395,3,0)</f>
        <v>Color</v>
      </c>
      <c r="O3671" t="str">
        <f>VLOOKUP(A3671,Sheet2!$A$1:G7395,4,0)</f>
        <v>Biography</v>
      </c>
      <c r="P3671" t="str">
        <f>VLOOKUP(A3671,Sheet2!$A$1:G7395,5,0)</f>
        <v>English</v>
      </c>
      <c r="Q3671" t="str">
        <f>VLOOKUP(A3671,Sheet2!$A$1:G7395,6,0)</f>
        <v>USA</v>
      </c>
      <c r="R3671" t="str">
        <f>VLOOKUP(A3671,Sheet2!$A$1:G7395,7,0)</f>
        <v>PG-13</v>
      </c>
      <c r="S3671" t="str">
        <f>IF(Table19[[#This Row],[Language]]="English","English","Other language")</f>
        <v>English</v>
      </c>
      <c r="T3671">
        <f>Table19[[#This Row],[Gross Revenue]]-Table19[[#This Row],[Budget]]</f>
        <v>-24222577</v>
      </c>
      <c r="U3671" s="1">
        <f>(Table19[[#This Row],[Gross Revenue]]/Table19[[#This Row],[Budget]])-1</f>
        <v>-0.96890308000000003</v>
      </c>
      <c r="V3671" t="str">
        <f t="shared" si="132"/>
        <v>111-130 minutes</v>
      </c>
      <c r="W3671">
        <f>Table19[[#This Row],[Profit]]/Table19[[#This Row],[Budget]]*100</f>
        <v>-96.890308000000005</v>
      </c>
      <c r="X3671">
        <v>-1289919.5</v>
      </c>
      <c r="Y3671">
        <v>-4.8151417500000002E-2</v>
      </c>
      <c r="Z3671" t="str">
        <f t="shared" si="134"/>
        <v>Medium</v>
      </c>
    </row>
    <row r="3672" spans="1:26" x14ac:dyDescent="0.2">
      <c r="A3672" t="s">
        <v>3290</v>
      </c>
      <c r="B3672" t="s">
        <v>72</v>
      </c>
      <c r="C3672" t="s">
        <v>73</v>
      </c>
      <c r="D3672">
        <v>834</v>
      </c>
      <c r="E3672">
        <v>4091</v>
      </c>
      <c r="F3672">
        <v>18</v>
      </c>
      <c r="G3672">
        <v>140</v>
      </c>
      <c r="H3672">
        <v>3.1</v>
      </c>
      <c r="I3672">
        <v>35</v>
      </c>
      <c r="J3672">
        <v>97</v>
      </c>
      <c r="K3672">
        <v>4131640</v>
      </c>
      <c r="L3672">
        <v>7500000</v>
      </c>
      <c r="M3672" s="2">
        <f>VLOOKUP(A3672,Sheet2!$A$1:G7396,2,0)</f>
        <v>39489</v>
      </c>
      <c r="N3672" t="str">
        <f>VLOOKUP(A3672,Sheet2!$A$1:G7396,3,0)</f>
        <v>Color</v>
      </c>
      <c r="O3672" t="str">
        <f>VLOOKUP(A3672,Sheet2!$A$1:G7396,4,0)</f>
        <v>Comedy</v>
      </c>
      <c r="P3672" t="str">
        <f>VLOOKUP(A3672,Sheet2!$A$1:G7396,5,0)</f>
        <v>English</v>
      </c>
      <c r="Q3672" t="str">
        <f>VLOOKUP(A3672,Sheet2!$A$1:G7396,6,0)</f>
        <v>USA</v>
      </c>
      <c r="R3672" t="str">
        <f>VLOOKUP(A3672,Sheet2!$A$1:G7396,7,0)</f>
        <v>PG-13</v>
      </c>
      <c r="S3672" t="str">
        <f>IF(Table19[[#This Row],[Language]]="English","English","Other language")</f>
        <v>English</v>
      </c>
      <c r="T3672">
        <f>Table19[[#This Row],[Gross Revenue]]-Table19[[#This Row],[Budget]]</f>
        <v>-3368360</v>
      </c>
      <c r="U3672" s="1">
        <f>(Table19[[#This Row],[Gross Revenue]]/Table19[[#This Row],[Budget]])-1</f>
        <v>-0.44911466666666666</v>
      </c>
      <c r="V3672" t="str">
        <f t="shared" si="132"/>
        <v>90-110 minutes</v>
      </c>
      <c r="W3672">
        <f>Table19[[#This Row],[Profit]]/Table19[[#This Row],[Budget]]*100</f>
        <v>-44.911466666666669</v>
      </c>
      <c r="X3672">
        <v>1637763</v>
      </c>
      <c r="Y3672">
        <v>0.19178668286445014</v>
      </c>
      <c r="Z3672" t="str">
        <f t="shared" si="134"/>
        <v>Low</v>
      </c>
    </row>
    <row r="3673" spans="1:26" x14ac:dyDescent="0.2">
      <c r="A3673" t="s">
        <v>4559</v>
      </c>
      <c r="B3673" t="s">
        <v>628</v>
      </c>
      <c r="C3673" t="s">
        <v>1645</v>
      </c>
      <c r="D3673">
        <v>11000</v>
      </c>
      <c r="E3673">
        <v>22479</v>
      </c>
      <c r="F3673">
        <v>608</v>
      </c>
      <c r="G3673">
        <v>0</v>
      </c>
      <c r="H3673">
        <v>7.4</v>
      </c>
      <c r="I3673">
        <v>83</v>
      </c>
      <c r="J3673">
        <v>112</v>
      </c>
      <c r="K3673">
        <v>65500000</v>
      </c>
      <c r="L3673">
        <v>12000000</v>
      </c>
      <c r="M3673" s="2">
        <f>VLOOKUP(A3673,Sheet2!$A$1:G7397,2,0)</f>
        <v>31069</v>
      </c>
      <c r="N3673" t="str">
        <f>VLOOKUP(A3673,Sheet2!$A$1:G7397,3,0)</f>
        <v>Color</v>
      </c>
      <c r="O3673" t="str">
        <f>VLOOKUP(A3673,Sheet2!$A$1:G7397,4,0)</f>
        <v>Crime</v>
      </c>
      <c r="P3673" t="str">
        <f>VLOOKUP(A3673,Sheet2!$A$1:G7397,5,0)</f>
        <v>English</v>
      </c>
      <c r="Q3673" t="str">
        <f>VLOOKUP(A3673,Sheet2!$A$1:G7397,6,0)</f>
        <v>USA</v>
      </c>
      <c r="R3673" t="str">
        <f>VLOOKUP(A3673,Sheet2!$A$1:G7397,7,0)</f>
        <v>R</v>
      </c>
      <c r="S3673" t="str">
        <f>IF(Table19[[#This Row],[Language]]="English","English","Other language")</f>
        <v>English</v>
      </c>
      <c r="T3673">
        <f>Table19[[#This Row],[Gross Revenue]]-Table19[[#This Row],[Budget]]</f>
        <v>53500000</v>
      </c>
      <c r="U3673" s="1">
        <f>(Table19[[#This Row],[Gross Revenue]]/Table19[[#This Row],[Budget]])-1</f>
        <v>4.458333333333333</v>
      </c>
      <c r="V3673" t="str">
        <f t="shared" si="132"/>
        <v>111-130 minutes</v>
      </c>
      <c r="W3673">
        <f>Table19[[#This Row],[Profit]]/Table19[[#This Row],[Budget]]*100</f>
        <v>445.83333333333331</v>
      </c>
      <c r="X3673">
        <v>-74533.5</v>
      </c>
      <c r="Y3673">
        <v>-7.4856785714285719E-3</v>
      </c>
      <c r="Z3673" t="str">
        <f t="shared" si="134"/>
        <v>Low</v>
      </c>
    </row>
    <row r="3674" spans="1:26" x14ac:dyDescent="0.2">
      <c r="A3674" t="s">
        <v>4626</v>
      </c>
      <c r="B3674" t="s">
        <v>1707</v>
      </c>
      <c r="C3674" t="s">
        <v>1023</v>
      </c>
      <c r="D3674">
        <v>443</v>
      </c>
      <c r="E3674">
        <v>1439</v>
      </c>
      <c r="F3674">
        <v>0</v>
      </c>
      <c r="G3674">
        <v>0</v>
      </c>
      <c r="H3674">
        <v>6.2</v>
      </c>
      <c r="I3674">
        <v>59</v>
      </c>
      <c r="J3674">
        <v>125</v>
      </c>
      <c r="K3674">
        <v>65012000</v>
      </c>
      <c r="L3674">
        <v>70000000</v>
      </c>
      <c r="M3674" s="2">
        <f>VLOOKUP(A3674,Sheet2!$A$1:G7398,2,0)</f>
        <v>34353</v>
      </c>
      <c r="N3674" t="str">
        <f>VLOOKUP(A3674,Sheet2!$A$1:G7398,3,0)</f>
        <v>Color</v>
      </c>
      <c r="O3674" t="str">
        <f>VLOOKUP(A3674,Sheet2!$A$1:G7398,4,0)</f>
        <v>Drama</v>
      </c>
      <c r="P3674" t="str">
        <f>VLOOKUP(A3674,Sheet2!$A$1:G7398,5,0)</f>
        <v>English</v>
      </c>
      <c r="Q3674" t="str">
        <f>VLOOKUP(A3674,Sheet2!$A$1:G7398,6,0)</f>
        <v>USA</v>
      </c>
      <c r="R3674" t="str">
        <f>VLOOKUP(A3674,Sheet2!$A$1:G7398,7,0)</f>
        <v>R</v>
      </c>
      <c r="S3674" t="str">
        <f>IF(Table19[[#This Row],[Language]]="English","English","Other language")</f>
        <v>English</v>
      </c>
      <c r="T3674">
        <f>Table19[[#This Row],[Gross Revenue]]-Table19[[#This Row],[Budget]]</f>
        <v>-4988000</v>
      </c>
      <c r="U3674" s="1">
        <f>(Table19[[#This Row],[Gross Revenue]]/Table19[[#This Row],[Budget]])-1</f>
        <v>-7.1257142857142908E-2</v>
      </c>
      <c r="V3674" t="str">
        <f t="shared" si="132"/>
        <v>111-130 minutes</v>
      </c>
      <c r="W3674">
        <f>Table19[[#This Row],[Profit]]/Table19[[#This Row],[Budget]]*100</f>
        <v>-7.1257142857142854</v>
      </c>
      <c r="X3674">
        <v>-434215.5</v>
      </c>
      <c r="Y3674">
        <v>-0.10115100772200772</v>
      </c>
      <c r="Z3674" t="str">
        <f t="shared" si="134"/>
        <v>High</v>
      </c>
    </row>
    <row r="3675" spans="1:26" x14ac:dyDescent="0.2">
      <c r="A3675" t="s">
        <v>6270</v>
      </c>
      <c r="B3675" t="s">
        <v>1026</v>
      </c>
      <c r="C3675" t="s">
        <v>2568</v>
      </c>
      <c r="D3675">
        <v>16000</v>
      </c>
      <c r="E3675">
        <v>17866</v>
      </c>
      <c r="F3675">
        <v>64</v>
      </c>
      <c r="G3675">
        <v>34000</v>
      </c>
      <c r="H3675">
        <v>7.3</v>
      </c>
      <c r="I3675">
        <v>203</v>
      </c>
      <c r="J3675">
        <v>109</v>
      </c>
      <c r="K3675">
        <v>33305037</v>
      </c>
      <c r="L3675">
        <v>11000000</v>
      </c>
      <c r="M3675" s="2">
        <f>VLOOKUP(A3675,Sheet2!$A$1:G7399,2,0)</f>
        <v>42052</v>
      </c>
      <c r="N3675" t="str">
        <f>VLOOKUP(A3675,Sheet2!$A$1:G7399,3,0)</f>
        <v>Color</v>
      </c>
      <c r="O3675" t="str">
        <f>VLOOKUP(A3675,Sheet2!$A$1:G7399,4,0)</f>
        <v>Biography</v>
      </c>
      <c r="P3675" t="str">
        <f>VLOOKUP(A3675,Sheet2!$A$1:G7399,5,0)</f>
        <v>English</v>
      </c>
      <c r="Q3675" t="str">
        <f>VLOOKUP(A3675,Sheet2!$A$1:G7399,6,0)</f>
        <v>UK</v>
      </c>
      <c r="R3675" t="str">
        <f>VLOOKUP(A3675,Sheet2!$A$1:G7399,7,0)</f>
        <v>PG-13</v>
      </c>
      <c r="S3675" t="str">
        <f>IF(Table19[[#This Row],[Language]]="English","English","Other language")</f>
        <v>English</v>
      </c>
      <c r="T3675">
        <f>Table19[[#This Row],[Gross Revenue]]-Table19[[#This Row],[Budget]]</f>
        <v>22305037</v>
      </c>
      <c r="U3675" s="1">
        <f>(Table19[[#This Row],[Gross Revenue]]/Table19[[#This Row],[Budget]])-1</f>
        <v>2.0277306363636365</v>
      </c>
      <c r="V3675" t="str">
        <f t="shared" si="132"/>
        <v>90-110 minutes</v>
      </c>
      <c r="W3675">
        <f>Table19[[#This Row],[Profit]]/Table19[[#This Row],[Budget]]*100</f>
        <v>202.77306363636364</v>
      </c>
      <c r="X3675">
        <v>-1289919.5</v>
      </c>
      <c r="Y3675">
        <v>-4.8151417500000002E-2</v>
      </c>
      <c r="Z3675" t="str">
        <f t="shared" si="134"/>
        <v>Low</v>
      </c>
    </row>
    <row r="3676" spans="1:26" x14ac:dyDescent="0.2">
      <c r="A3676" t="s">
        <v>3734</v>
      </c>
      <c r="B3676" t="s">
        <v>794</v>
      </c>
      <c r="C3676" t="s">
        <v>795</v>
      </c>
      <c r="D3676">
        <v>1000</v>
      </c>
      <c r="E3676">
        <v>2687</v>
      </c>
      <c r="F3676">
        <v>26</v>
      </c>
      <c r="G3676">
        <v>859</v>
      </c>
      <c r="H3676">
        <v>5.3</v>
      </c>
      <c r="I3676">
        <v>72</v>
      </c>
      <c r="J3676">
        <v>92</v>
      </c>
      <c r="K3676">
        <v>5018450</v>
      </c>
      <c r="L3676">
        <v>8000000</v>
      </c>
      <c r="M3676" s="2">
        <f>VLOOKUP(A3676,Sheet2!$A$1:G7400,2,0)</f>
        <v>36851</v>
      </c>
      <c r="N3676" t="str">
        <f>VLOOKUP(A3676,Sheet2!$A$1:G7400,3,0)</f>
        <v>Color</v>
      </c>
      <c r="O3676" t="str">
        <f>VLOOKUP(A3676,Sheet2!$A$1:G7400,4,0)</f>
        <v>Comedy</v>
      </c>
      <c r="P3676" t="str">
        <f>VLOOKUP(A3676,Sheet2!$A$1:G7400,5,0)</f>
        <v>English</v>
      </c>
      <c r="Q3676" t="str">
        <f>VLOOKUP(A3676,Sheet2!$A$1:G7400,6,0)</f>
        <v>USA</v>
      </c>
      <c r="R3676" t="str">
        <f>VLOOKUP(A3676,Sheet2!$A$1:G7400,7,0)</f>
        <v>R</v>
      </c>
      <c r="S3676" t="str">
        <f>IF(Table19[[#This Row],[Language]]="English","English","Other language")</f>
        <v>English</v>
      </c>
      <c r="T3676">
        <f>Table19[[#This Row],[Gross Revenue]]-Table19[[#This Row],[Budget]]</f>
        <v>-2981550</v>
      </c>
      <c r="U3676" s="1">
        <f>(Table19[[#This Row],[Gross Revenue]]/Table19[[#This Row],[Budget]])-1</f>
        <v>-0.37269375000000005</v>
      </c>
      <c r="V3676" t="str">
        <f t="shared" si="132"/>
        <v>90-110 minutes</v>
      </c>
      <c r="W3676">
        <f>Table19[[#This Row],[Profit]]/Table19[[#This Row],[Budget]]*100</f>
        <v>-37.269374999999997</v>
      </c>
      <c r="X3676">
        <v>1637763</v>
      </c>
      <c r="Y3676">
        <v>0.19178668286445014</v>
      </c>
      <c r="Z3676" t="str">
        <f t="shared" si="134"/>
        <v>Low</v>
      </c>
    </row>
    <row r="3677" spans="1:26" x14ac:dyDescent="0.2">
      <c r="A3677" t="s">
        <v>6314</v>
      </c>
      <c r="B3677" t="s">
        <v>315</v>
      </c>
      <c r="C3677" t="s">
        <v>1327</v>
      </c>
      <c r="D3677">
        <v>21000</v>
      </c>
      <c r="E3677">
        <v>22974</v>
      </c>
      <c r="F3677">
        <v>161</v>
      </c>
      <c r="G3677">
        <v>0</v>
      </c>
      <c r="H3677">
        <v>7.4</v>
      </c>
      <c r="I3677">
        <v>173</v>
      </c>
      <c r="J3677">
        <v>107</v>
      </c>
      <c r="K3677">
        <v>19389454</v>
      </c>
      <c r="L3677">
        <v>55000000</v>
      </c>
      <c r="M3677" s="2">
        <f>VLOOKUP(A3677,Sheet2!$A$1:G7401,2,0)</f>
        <v>36584</v>
      </c>
      <c r="N3677" t="str">
        <f>VLOOKUP(A3677,Sheet2!$A$1:G7401,3,0)</f>
        <v>Color</v>
      </c>
      <c r="O3677" t="str">
        <f>VLOOKUP(A3677,Sheet2!$A$1:G7401,4,0)</f>
        <v>Comedy</v>
      </c>
      <c r="P3677" t="str">
        <f>VLOOKUP(A3677,Sheet2!$A$1:G7401,5,0)</f>
        <v>English</v>
      </c>
      <c r="Q3677" t="str">
        <f>VLOOKUP(A3677,Sheet2!$A$1:G7401,6,0)</f>
        <v>USA</v>
      </c>
      <c r="R3677" t="str">
        <f>VLOOKUP(A3677,Sheet2!$A$1:G7401,7,0)</f>
        <v>R</v>
      </c>
      <c r="S3677" t="str">
        <f>IF(Table19[[#This Row],[Language]]="English","English","Other language")</f>
        <v>English</v>
      </c>
      <c r="T3677">
        <f>Table19[[#This Row],[Gross Revenue]]-Table19[[#This Row],[Budget]]</f>
        <v>-35610546</v>
      </c>
      <c r="U3677" s="1">
        <f>(Table19[[#This Row],[Gross Revenue]]/Table19[[#This Row],[Budget]])-1</f>
        <v>-0.6474644727272727</v>
      </c>
      <c r="V3677" t="str">
        <f t="shared" si="132"/>
        <v>90-110 minutes</v>
      </c>
      <c r="W3677">
        <f>Table19[[#This Row],[Profit]]/Table19[[#This Row],[Budget]]*100</f>
        <v>-64.746447272727266</v>
      </c>
      <c r="X3677">
        <v>1637763</v>
      </c>
      <c r="Y3677">
        <v>0.19178668286445014</v>
      </c>
      <c r="Z3677" t="str">
        <f t="shared" si="134"/>
        <v>High</v>
      </c>
    </row>
    <row r="3678" spans="1:26" x14ac:dyDescent="0.2">
      <c r="A3678" t="s">
        <v>6602</v>
      </c>
      <c r="B3678" t="s">
        <v>3017</v>
      </c>
      <c r="C3678" t="s">
        <v>3018</v>
      </c>
      <c r="D3678">
        <v>715</v>
      </c>
      <c r="E3678">
        <v>1315</v>
      </c>
      <c r="F3678">
        <v>10</v>
      </c>
      <c r="G3678">
        <v>1000</v>
      </c>
      <c r="H3678">
        <v>6.6</v>
      </c>
      <c r="I3678">
        <v>91</v>
      </c>
      <c r="J3678">
        <v>104</v>
      </c>
      <c r="K3678">
        <v>1056102</v>
      </c>
      <c r="L3678">
        <v>5000000</v>
      </c>
      <c r="M3678" s="2">
        <f>VLOOKUP(A3678,Sheet2!$A$1:G7402,2,0)</f>
        <v>37771</v>
      </c>
      <c r="N3678" t="str">
        <f>VLOOKUP(A3678,Sheet2!$A$1:G7402,3,0)</f>
        <v>Color</v>
      </c>
      <c r="O3678" t="str">
        <f>VLOOKUP(A3678,Sheet2!$A$1:G7402,4,0)</f>
        <v>Crime</v>
      </c>
      <c r="P3678" t="str">
        <f>VLOOKUP(A3678,Sheet2!$A$1:G7402,5,0)</f>
        <v>English</v>
      </c>
      <c r="Q3678" t="str">
        <f>VLOOKUP(A3678,Sheet2!$A$1:G7402,6,0)</f>
        <v>USA</v>
      </c>
      <c r="R3678" t="str">
        <f>VLOOKUP(A3678,Sheet2!$A$1:G7402,7,0)</f>
        <v>R</v>
      </c>
      <c r="S3678" t="str">
        <f>IF(Table19[[#This Row],[Language]]="English","English","Other language")</f>
        <v>English</v>
      </c>
      <c r="T3678">
        <f>Table19[[#This Row],[Gross Revenue]]-Table19[[#This Row],[Budget]]</f>
        <v>-3943898</v>
      </c>
      <c r="U3678" s="1">
        <f>(Table19[[#This Row],[Gross Revenue]]/Table19[[#This Row],[Budget]])-1</f>
        <v>-0.78877960000000003</v>
      </c>
      <c r="V3678" t="str">
        <f t="shared" si="132"/>
        <v>90-110 minutes</v>
      </c>
      <c r="W3678">
        <f>Table19[[#This Row],[Profit]]/Table19[[#This Row],[Budget]]*100</f>
        <v>-78.877960000000002</v>
      </c>
      <c r="X3678">
        <v>-74533.5</v>
      </c>
      <c r="Y3678">
        <v>-7.4856785714285719E-3</v>
      </c>
      <c r="Z3678" t="str">
        <f t="shared" si="134"/>
        <v>Low</v>
      </c>
    </row>
    <row r="3679" spans="1:26" x14ac:dyDescent="0.2">
      <c r="A3679" t="s">
        <v>3337</v>
      </c>
      <c r="B3679" t="s">
        <v>68</v>
      </c>
      <c r="C3679" t="s">
        <v>158</v>
      </c>
      <c r="D3679">
        <v>1000</v>
      </c>
      <c r="E3679">
        <v>3352</v>
      </c>
      <c r="F3679">
        <v>18</v>
      </c>
      <c r="G3679">
        <v>204</v>
      </c>
      <c r="H3679">
        <v>3.8</v>
      </c>
      <c r="I3679">
        <v>23</v>
      </c>
      <c r="J3679">
        <v>84</v>
      </c>
      <c r="K3679">
        <v>8026971</v>
      </c>
      <c r="L3679">
        <v>13000000</v>
      </c>
      <c r="M3679" s="2">
        <f>VLOOKUP(A3679,Sheet2!$A$1:G7403,2,0)</f>
        <v>35969</v>
      </c>
      <c r="N3679" t="str">
        <f>VLOOKUP(A3679,Sheet2!$A$1:G7403,3,0)</f>
        <v>Color</v>
      </c>
      <c r="O3679" t="str">
        <f>VLOOKUP(A3679,Sheet2!$A$1:G7403,4,0)</f>
        <v>Comedy</v>
      </c>
      <c r="P3679" t="str">
        <f>VLOOKUP(A3679,Sheet2!$A$1:G7403,5,0)</f>
        <v>English</v>
      </c>
      <c r="Q3679" t="str">
        <f>VLOOKUP(A3679,Sheet2!$A$1:G7403,6,0)</f>
        <v>USA</v>
      </c>
      <c r="R3679" t="str">
        <f>VLOOKUP(A3679,Sheet2!$A$1:G7403,7,0)</f>
        <v>R</v>
      </c>
      <c r="S3679" t="str">
        <f>IF(Table19[[#This Row],[Language]]="English","English","Other language")</f>
        <v>English</v>
      </c>
      <c r="T3679">
        <f>Table19[[#This Row],[Gross Revenue]]-Table19[[#This Row],[Budget]]</f>
        <v>-4973029</v>
      </c>
      <c r="U3679" s="1">
        <f>(Table19[[#This Row],[Gross Revenue]]/Table19[[#This Row],[Budget]])-1</f>
        <v>-0.38254069230769228</v>
      </c>
      <c r="V3679" t="str">
        <f t="shared" si="132"/>
        <v>&lt;90 minutes</v>
      </c>
      <c r="W3679">
        <f>Table19[[#This Row],[Profit]]/Table19[[#This Row],[Budget]]*100</f>
        <v>-38.254069230769232</v>
      </c>
      <c r="X3679">
        <v>1637763</v>
      </c>
      <c r="Y3679">
        <v>0.19178668286445014</v>
      </c>
      <c r="Z3679" t="str">
        <f t="shared" si="134"/>
        <v>Low</v>
      </c>
    </row>
    <row r="3680" spans="1:26" x14ac:dyDescent="0.2">
      <c r="A3680" t="s">
        <v>6918</v>
      </c>
      <c r="B3680" t="s">
        <v>3187</v>
      </c>
      <c r="C3680" t="s">
        <v>3188</v>
      </c>
      <c r="D3680">
        <v>262</v>
      </c>
      <c r="E3680">
        <v>778</v>
      </c>
      <c r="F3680">
        <v>14</v>
      </c>
      <c r="G3680">
        <v>0</v>
      </c>
      <c r="H3680">
        <v>8.1</v>
      </c>
      <c r="I3680">
        <v>53</v>
      </c>
      <c r="J3680">
        <v>215</v>
      </c>
      <c r="K3680">
        <v>13300000</v>
      </c>
      <c r="L3680">
        <v>600000</v>
      </c>
      <c r="M3680" s="2">
        <f>VLOOKUP(A3680,Sheet2!$A$1:G7404,2,0)</f>
        <v>25805</v>
      </c>
      <c r="N3680" t="str">
        <f>VLOOKUP(A3680,Sheet2!$A$1:G7404,3,0)</f>
        <v>Color</v>
      </c>
      <c r="O3680" t="str">
        <f>VLOOKUP(A3680,Sheet2!$A$1:G7404,4,0)</f>
        <v>Documentary</v>
      </c>
      <c r="P3680" t="str">
        <f>VLOOKUP(A3680,Sheet2!$A$1:G7404,5,0)</f>
        <v>English</v>
      </c>
      <c r="Q3680" t="str">
        <f>VLOOKUP(A3680,Sheet2!$A$1:G7404,6,0)</f>
        <v>USA</v>
      </c>
      <c r="R3680" t="str">
        <f>VLOOKUP(A3680,Sheet2!$A$1:G7404,7,0)</f>
        <v>R</v>
      </c>
      <c r="S3680" t="str">
        <f>IF(Table19[[#This Row],[Language]]="English","English","Other language")</f>
        <v>English</v>
      </c>
      <c r="T3680">
        <f>Table19[[#This Row],[Gross Revenue]]-Table19[[#This Row],[Budget]]</f>
        <v>12700000</v>
      </c>
      <c r="U3680" s="1">
        <f>(Table19[[#This Row],[Gross Revenue]]/Table19[[#This Row],[Budget]])-1</f>
        <v>21.166666666666668</v>
      </c>
      <c r="V3680" t="str">
        <f t="shared" si="132"/>
        <v>&gt;150 minutes</v>
      </c>
      <c r="W3680">
        <f>Table19[[#This Row],[Profit]]/Table19[[#This Row],[Budget]]*100</f>
        <v>2116.666666666667</v>
      </c>
      <c r="Z3680" t="str">
        <f t="shared" si="134"/>
        <v>Low</v>
      </c>
    </row>
    <row r="3681" spans="1:26" x14ac:dyDescent="0.2">
      <c r="A3681" t="s">
        <v>4374</v>
      </c>
      <c r="B3681" t="s">
        <v>74</v>
      </c>
      <c r="C3681" t="s">
        <v>946</v>
      </c>
      <c r="D3681">
        <v>12000</v>
      </c>
      <c r="E3681">
        <v>14421</v>
      </c>
      <c r="F3681">
        <v>0</v>
      </c>
      <c r="G3681">
        <v>0</v>
      </c>
      <c r="H3681">
        <v>6</v>
      </c>
      <c r="I3681">
        <v>242</v>
      </c>
      <c r="J3681">
        <v>129</v>
      </c>
      <c r="K3681">
        <v>70236496</v>
      </c>
      <c r="L3681">
        <v>63000000</v>
      </c>
      <c r="M3681" s="2">
        <f>VLOOKUP(A3681,Sheet2!$A$1:G7405,2,0)</f>
        <v>38825</v>
      </c>
      <c r="N3681" t="str">
        <f>VLOOKUP(A3681,Sheet2!$A$1:G7405,3,0)</f>
        <v>Color</v>
      </c>
      <c r="O3681" t="str">
        <f>VLOOKUP(A3681,Sheet2!$A$1:G7405,4,0)</f>
        <v>Drama</v>
      </c>
      <c r="P3681" t="str">
        <f>VLOOKUP(A3681,Sheet2!$A$1:G7405,5,0)</f>
        <v>English</v>
      </c>
      <c r="Q3681" t="str">
        <f>VLOOKUP(A3681,Sheet2!$A$1:G7405,6,0)</f>
        <v>USA</v>
      </c>
      <c r="R3681" t="str">
        <f>VLOOKUP(A3681,Sheet2!$A$1:G7405,7,0)</f>
        <v>PG-13</v>
      </c>
      <c r="S3681" t="str">
        <f>IF(Table19[[#This Row],[Language]]="English","English","Other language")</f>
        <v>English</v>
      </c>
      <c r="T3681">
        <f>Table19[[#This Row],[Gross Revenue]]-Table19[[#This Row],[Budget]]</f>
        <v>7236496</v>
      </c>
      <c r="U3681" s="1">
        <f>(Table19[[#This Row],[Gross Revenue]]/Table19[[#This Row],[Budget]])-1</f>
        <v>0.11486501587301579</v>
      </c>
      <c r="V3681" t="str">
        <f t="shared" si="132"/>
        <v>111-130 minutes</v>
      </c>
      <c r="W3681">
        <f>Table19[[#This Row],[Profit]]/Table19[[#This Row],[Budget]]*100</f>
        <v>11.486501587301587</v>
      </c>
      <c r="X3681">
        <v>-434215.5</v>
      </c>
      <c r="Y3681">
        <v>-0.10115100772200772</v>
      </c>
      <c r="Z3681" t="str">
        <f t="shared" si="134"/>
        <v>High</v>
      </c>
    </row>
    <row r="3682" spans="1:26" x14ac:dyDescent="0.2">
      <c r="A3682" t="s">
        <v>5805</v>
      </c>
      <c r="B3682" t="s">
        <v>2544</v>
      </c>
      <c r="C3682" t="s">
        <v>2262</v>
      </c>
      <c r="D3682">
        <v>17000</v>
      </c>
      <c r="E3682">
        <v>32392</v>
      </c>
      <c r="F3682">
        <v>395</v>
      </c>
      <c r="G3682">
        <v>129000</v>
      </c>
      <c r="H3682">
        <v>7</v>
      </c>
      <c r="I3682">
        <v>654</v>
      </c>
      <c r="J3682">
        <v>123</v>
      </c>
      <c r="K3682">
        <v>202351611</v>
      </c>
      <c r="L3682">
        <v>190000000</v>
      </c>
      <c r="M3682" s="2">
        <f>VLOOKUP(A3682,Sheet2!$A$1:G7406,2,0)</f>
        <v>41589</v>
      </c>
      <c r="N3682" t="str">
        <f>VLOOKUP(A3682,Sheet2!$A$1:G7406,3,0)</f>
        <v>Color</v>
      </c>
      <c r="O3682" t="str">
        <f>VLOOKUP(A3682,Sheet2!$A$1:G7406,4,0)</f>
        <v>Action</v>
      </c>
      <c r="P3682" t="str">
        <f>VLOOKUP(A3682,Sheet2!$A$1:G7406,5,0)</f>
        <v>English</v>
      </c>
      <c r="Q3682" t="str">
        <f>VLOOKUP(A3682,Sheet2!$A$1:G7406,6,0)</f>
        <v>USA</v>
      </c>
      <c r="R3682" t="str">
        <f>VLOOKUP(A3682,Sheet2!$A$1:G7406,7,0)</f>
        <v>PG-13</v>
      </c>
      <c r="S3682" t="str">
        <f>IF(Table19[[#This Row],[Language]]="English","English","Other language")</f>
        <v>English</v>
      </c>
      <c r="T3682">
        <f>Table19[[#This Row],[Gross Revenue]]-Table19[[#This Row],[Budget]]</f>
        <v>12351611</v>
      </c>
      <c r="U3682" s="1">
        <f>(Table19[[#This Row],[Gross Revenue]]/Table19[[#This Row],[Budget]])-1</f>
        <v>6.5008478947368387E-2</v>
      </c>
      <c r="V3682" t="str">
        <f t="shared" si="132"/>
        <v>111-130 minutes</v>
      </c>
      <c r="W3682">
        <f>Table19[[#This Row],[Profit]]/Table19[[#This Row],[Budget]]*100</f>
        <v>6.5008478947368413</v>
      </c>
      <c r="X3682">
        <v>-1289919.5</v>
      </c>
      <c r="Y3682">
        <v>-4.8151417500000002E-2</v>
      </c>
      <c r="Z3682" t="str">
        <f t="shared" si="134"/>
        <v>High</v>
      </c>
    </row>
    <row r="3683" spans="1:26" x14ac:dyDescent="0.2">
      <c r="A3683" t="s">
        <v>4127</v>
      </c>
      <c r="B3683" t="s">
        <v>528</v>
      </c>
      <c r="C3683" t="s">
        <v>543</v>
      </c>
      <c r="D3683">
        <v>14000</v>
      </c>
      <c r="E3683">
        <v>16184</v>
      </c>
      <c r="F3683">
        <v>473</v>
      </c>
      <c r="G3683">
        <v>19000</v>
      </c>
      <c r="H3683">
        <v>5.8</v>
      </c>
      <c r="I3683">
        <v>310</v>
      </c>
      <c r="J3683">
        <v>99</v>
      </c>
      <c r="K3683">
        <v>83640426</v>
      </c>
      <c r="L3683">
        <v>150000000</v>
      </c>
      <c r="M3683" s="2">
        <f>VLOOKUP(A3683,Sheet2!$A$1:G7407,2,0)</f>
        <v>41234</v>
      </c>
      <c r="N3683" t="str">
        <f>VLOOKUP(A3683,Sheet2!$A$1:G7407,3,0)</f>
        <v>Color</v>
      </c>
      <c r="O3683" t="str">
        <f>VLOOKUP(A3683,Sheet2!$A$1:G7407,4,0)</f>
        <v>Action</v>
      </c>
      <c r="P3683" t="str">
        <f>VLOOKUP(A3683,Sheet2!$A$1:G7407,5,0)</f>
        <v>English</v>
      </c>
      <c r="Q3683" t="str">
        <f>VLOOKUP(A3683,Sheet2!$A$1:G7407,6,0)</f>
        <v>USA</v>
      </c>
      <c r="R3683" t="str">
        <f>VLOOKUP(A3683,Sheet2!$A$1:G7407,7,0)</f>
        <v>PG-13</v>
      </c>
      <c r="S3683" t="str">
        <f>IF(Table19[[#This Row],[Language]]="English","English","Other language")</f>
        <v>English</v>
      </c>
      <c r="T3683">
        <f>Table19[[#This Row],[Gross Revenue]]-Table19[[#This Row],[Budget]]</f>
        <v>-66359574</v>
      </c>
      <c r="U3683" s="1">
        <f>(Table19[[#This Row],[Gross Revenue]]/Table19[[#This Row],[Budget]])-1</f>
        <v>-0.44239715999999996</v>
      </c>
      <c r="V3683" t="str">
        <f t="shared" si="132"/>
        <v>90-110 minutes</v>
      </c>
      <c r="W3683">
        <f>Table19[[#This Row],[Profit]]/Table19[[#This Row],[Budget]]*100</f>
        <v>-44.239716000000001</v>
      </c>
      <c r="X3683">
        <v>-1289919.5</v>
      </c>
      <c r="Y3683">
        <v>-4.8151417500000002E-2</v>
      </c>
      <c r="Z3683" t="str">
        <f t="shared" si="134"/>
        <v>High</v>
      </c>
    </row>
    <row r="3684" spans="1:26" x14ac:dyDescent="0.2">
      <c r="A3684" t="s">
        <v>6717</v>
      </c>
      <c r="B3684" t="s">
        <v>265</v>
      </c>
      <c r="C3684" t="s">
        <v>3095</v>
      </c>
      <c r="D3684">
        <v>975</v>
      </c>
      <c r="E3684">
        <v>4451</v>
      </c>
      <c r="F3684">
        <v>66</v>
      </c>
      <c r="G3684">
        <v>40000</v>
      </c>
      <c r="H3684">
        <v>7.8</v>
      </c>
      <c r="I3684">
        <v>377</v>
      </c>
      <c r="J3684">
        <v>101</v>
      </c>
      <c r="K3684">
        <v>189412677</v>
      </c>
      <c r="L3684">
        <v>165000000</v>
      </c>
      <c r="M3684" s="2">
        <f>VLOOKUP(A3684,Sheet2!$A$1:G7408,2,0)</f>
        <v>41177</v>
      </c>
      <c r="N3684" t="str">
        <f>VLOOKUP(A3684,Sheet2!$A$1:G7408,3,0)</f>
        <v>Color</v>
      </c>
      <c r="O3684" t="str">
        <f>VLOOKUP(A3684,Sheet2!$A$1:G7408,4,0)</f>
        <v>Adventure</v>
      </c>
      <c r="P3684" t="str">
        <f>VLOOKUP(A3684,Sheet2!$A$1:G7408,5,0)</f>
        <v>English</v>
      </c>
      <c r="Q3684" t="str">
        <f>VLOOKUP(A3684,Sheet2!$A$1:G7408,6,0)</f>
        <v>USA</v>
      </c>
      <c r="R3684" t="str">
        <f>VLOOKUP(A3684,Sheet2!$A$1:G7408,7,0)</f>
        <v>PG</v>
      </c>
      <c r="S3684" t="str">
        <f>IF(Table19[[#This Row],[Language]]="English","English","Other language")</f>
        <v>English</v>
      </c>
      <c r="T3684">
        <f>Table19[[#This Row],[Gross Revenue]]-Table19[[#This Row],[Budget]]</f>
        <v>24412677</v>
      </c>
      <c r="U3684" s="1">
        <f>(Table19[[#This Row],[Gross Revenue]]/Table19[[#This Row],[Budget]])-1</f>
        <v>0.14795561818181824</v>
      </c>
      <c r="V3684" t="str">
        <f t="shared" si="132"/>
        <v>90-110 minutes</v>
      </c>
      <c r="W3684">
        <f>Table19[[#This Row],[Profit]]/Table19[[#This Row],[Budget]]*100</f>
        <v>14.795561818181818</v>
      </c>
      <c r="X3684">
        <v>3892693.5</v>
      </c>
      <c r="Y3684">
        <v>0.11726928571428571</v>
      </c>
      <c r="Z3684" t="str">
        <f t="shared" si="134"/>
        <v>High</v>
      </c>
    </row>
    <row r="3685" spans="1:26" x14ac:dyDescent="0.2">
      <c r="A3685" t="s">
        <v>6310</v>
      </c>
      <c r="B3685" t="s">
        <v>894</v>
      </c>
      <c r="C3685" t="s">
        <v>2862</v>
      </c>
      <c r="D3685">
        <v>1000</v>
      </c>
      <c r="E3685">
        <v>4720</v>
      </c>
      <c r="F3685">
        <v>21</v>
      </c>
      <c r="G3685">
        <v>11000</v>
      </c>
      <c r="H3685">
        <v>7.4</v>
      </c>
      <c r="I3685">
        <v>117</v>
      </c>
      <c r="J3685">
        <v>88</v>
      </c>
      <c r="K3685">
        <v>104077</v>
      </c>
      <c r="L3685">
        <v>1000000</v>
      </c>
      <c r="M3685" s="2">
        <f>VLOOKUP(A3685,Sheet2!$A$1:G7409,2,0)</f>
        <v>38781</v>
      </c>
      <c r="N3685" t="str">
        <f>VLOOKUP(A3685,Sheet2!$A$1:G7409,3,0)</f>
        <v>Color</v>
      </c>
      <c r="O3685" t="str">
        <f>VLOOKUP(A3685,Sheet2!$A$1:G7409,4,0)</f>
        <v>Comedy</v>
      </c>
      <c r="P3685" t="str">
        <f>VLOOKUP(A3685,Sheet2!$A$1:G7409,5,0)</f>
        <v>English</v>
      </c>
      <c r="Q3685" t="str">
        <f>VLOOKUP(A3685,Sheet2!$A$1:G7409,6,0)</f>
        <v>USA</v>
      </c>
      <c r="R3685" t="str">
        <f>VLOOKUP(A3685,Sheet2!$A$1:G7409,7,0)</f>
        <v>R</v>
      </c>
      <c r="S3685" t="str">
        <f>IF(Table19[[#This Row],[Language]]="English","English","Other language")</f>
        <v>English</v>
      </c>
      <c r="T3685">
        <f>Table19[[#This Row],[Gross Revenue]]-Table19[[#This Row],[Budget]]</f>
        <v>-895923</v>
      </c>
      <c r="U3685" s="1">
        <f>(Table19[[#This Row],[Gross Revenue]]/Table19[[#This Row],[Budget]])-1</f>
        <v>-0.89592300000000002</v>
      </c>
      <c r="V3685" t="str">
        <f t="shared" si="132"/>
        <v>&lt;90 minutes</v>
      </c>
      <c r="W3685">
        <f>Table19[[#This Row],[Profit]]/Table19[[#This Row],[Budget]]*100</f>
        <v>-89.592300000000009</v>
      </c>
      <c r="X3685">
        <v>1637763</v>
      </c>
      <c r="Y3685">
        <v>0.19178668286445014</v>
      </c>
      <c r="Z3685" t="str">
        <f t="shared" si="134"/>
        <v>Low</v>
      </c>
    </row>
    <row r="3686" spans="1:26" x14ac:dyDescent="0.2">
      <c r="A3686" t="s">
        <v>4497</v>
      </c>
      <c r="B3686" t="s">
        <v>245</v>
      </c>
      <c r="C3686" t="s">
        <v>1596</v>
      </c>
      <c r="D3686">
        <v>2000</v>
      </c>
      <c r="E3686">
        <v>3416</v>
      </c>
      <c r="F3686">
        <v>36</v>
      </c>
      <c r="G3686">
        <v>0</v>
      </c>
      <c r="H3686">
        <v>6.1</v>
      </c>
      <c r="I3686">
        <v>191</v>
      </c>
      <c r="J3686">
        <v>84</v>
      </c>
      <c r="K3686">
        <v>15417771</v>
      </c>
      <c r="L3686">
        <v>12600000</v>
      </c>
      <c r="M3686" s="2">
        <f>VLOOKUP(A3686,Sheet2!$A$1:G7410,2,0)</f>
        <v>37904</v>
      </c>
      <c r="N3686" t="str">
        <f>VLOOKUP(A3686,Sheet2!$A$1:G7410,3,0)</f>
        <v>Color</v>
      </c>
      <c r="O3686" t="str">
        <f>VLOOKUP(A3686,Sheet2!$A$1:G7410,4,0)</f>
        <v>Horror</v>
      </c>
      <c r="P3686" t="str">
        <f>VLOOKUP(A3686,Sheet2!$A$1:G7410,5,0)</f>
        <v>English</v>
      </c>
      <c r="Q3686" t="str">
        <f>VLOOKUP(A3686,Sheet2!$A$1:G7410,6,0)</f>
        <v>USA</v>
      </c>
      <c r="R3686" t="str">
        <f>VLOOKUP(A3686,Sheet2!$A$1:G7410,7,0)</f>
        <v>R</v>
      </c>
      <c r="S3686" t="str">
        <f>IF(Table19[[#This Row],[Language]]="English","English","Other language")</f>
        <v>English</v>
      </c>
      <c r="T3686">
        <f>Table19[[#This Row],[Gross Revenue]]-Table19[[#This Row],[Budget]]</f>
        <v>2817771</v>
      </c>
      <c r="U3686" s="1">
        <f>(Table19[[#This Row],[Gross Revenue]]/Table19[[#This Row],[Budget]])-1</f>
        <v>0.223632619047619</v>
      </c>
      <c r="V3686" t="str">
        <f t="shared" si="132"/>
        <v>&lt;90 minutes</v>
      </c>
      <c r="W3686">
        <f>Table19[[#This Row],[Profit]]/Table19[[#This Row],[Budget]]*100</f>
        <v>22.363261904761906</v>
      </c>
      <c r="X3686">
        <v>16235088</v>
      </c>
      <c r="Y3686">
        <v>1.1909079499999999</v>
      </c>
      <c r="Z3686" t="str">
        <f t="shared" si="134"/>
        <v>Low</v>
      </c>
    </row>
    <row r="3687" spans="1:26" x14ac:dyDescent="0.2">
      <c r="A3687" t="s">
        <v>5170</v>
      </c>
      <c r="B3687" t="s">
        <v>730</v>
      </c>
      <c r="C3687" t="s">
        <v>962</v>
      </c>
      <c r="D3687">
        <v>2000</v>
      </c>
      <c r="E3687">
        <v>5708</v>
      </c>
      <c r="F3687">
        <v>759</v>
      </c>
      <c r="G3687">
        <v>0</v>
      </c>
      <c r="H3687">
        <v>6.6</v>
      </c>
      <c r="I3687">
        <v>40</v>
      </c>
      <c r="J3687">
        <v>212</v>
      </c>
      <c r="K3687">
        <v>25052000</v>
      </c>
      <c r="L3687">
        <v>63000000</v>
      </c>
      <c r="M3687" s="2">
        <f>VLOOKUP(A3687,Sheet2!$A$1:G7411,2,0)</f>
        <v>34337</v>
      </c>
      <c r="N3687" t="str">
        <f>VLOOKUP(A3687,Sheet2!$A$1:G7411,3,0)</f>
        <v>Color</v>
      </c>
      <c r="O3687" t="str">
        <f>VLOOKUP(A3687,Sheet2!$A$1:G7411,4,0)</f>
        <v>Adventure</v>
      </c>
      <c r="P3687" t="str">
        <f>VLOOKUP(A3687,Sheet2!$A$1:G7411,5,0)</f>
        <v>English</v>
      </c>
      <c r="Q3687" t="str">
        <f>VLOOKUP(A3687,Sheet2!$A$1:G7411,6,0)</f>
        <v>USA</v>
      </c>
      <c r="R3687" t="str">
        <f>VLOOKUP(A3687,Sheet2!$A$1:G7411,7,0)</f>
        <v>PG-13</v>
      </c>
      <c r="S3687" t="str">
        <f>IF(Table19[[#This Row],[Language]]="English","English","Other language")</f>
        <v>English</v>
      </c>
      <c r="T3687">
        <f>Table19[[#This Row],[Gross Revenue]]-Table19[[#This Row],[Budget]]</f>
        <v>-37948000</v>
      </c>
      <c r="U3687" s="1">
        <f>(Table19[[#This Row],[Gross Revenue]]/Table19[[#This Row],[Budget]])-1</f>
        <v>-0.60234920634920641</v>
      </c>
      <c r="V3687" t="str">
        <f t="shared" si="132"/>
        <v>&gt;150 minutes</v>
      </c>
      <c r="W3687">
        <f>Table19[[#This Row],[Profit]]/Table19[[#This Row],[Budget]]*100</f>
        <v>-60.234920634920627</v>
      </c>
      <c r="X3687">
        <v>3892693.5</v>
      </c>
      <c r="Y3687">
        <v>0.11726928571428571</v>
      </c>
      <c r="Z3687" t="str">
        <f t="shared" si="134"/>
        <v>High</v>
      </c>
    </row>
    <row r="3688" spans="1:26" x14ac:dyDescent="0.2">
      <c r="A3688" t="s">
        <v>6362</v>
      </c>
      <c r="B3688" t="s">
        <v>279</v>
      </c>
      <c r="C3688" t="s">
        <v>1586</v>
      </c>
      <c r="D3688">
        <v>20000</v>
      </c>
      <c r="E3688">
        <v>21397</v>
      </c>
      <c r="F3688">
        <v>0</v>
      </c>
      <c r="G3688">
        <v>0</v>
      </c>
      <c r="H3688">
        <v>7.4</v>
      </c>
      <c r="I3688">
        <v>290</v>
      </c>
      <c r="J3688">
        <v>104</v>
      </c>
      <c r="K3688">
        <v>157299717</v>
      </c>
      <c r="L3688">
        <v>75000000</v>
      </c>
      <c r="M3688" s="2">
        <f>VLOOKUP(A3688,Sheet2!$A$1:G7412,2,0)</f>
        <v>36856</v>
      </c>
      <c r="N3688" t="str">
        <f>VLOOKUP(A3688,Sheet2!$A$1:G7412,3,0)</f>
        <v>Color</v>
      </c>
      <c r="O3688" t="str">
        <f>VLOOKUP(A3688,Sheet2!$A$1:G7412,4,0)</f>
        <v>Action</v>
      </c>
      <c r="P3688" t="str">
        <f>VLOOKUP(A3688,Sheet2!$A$1:G7412,5,0)</f>
        <v>English</v>
      </c>
      <c r="Q3688" t="str">
        <f>VLOOKUP(A3688,Sheet2!$A$1:G7412,6,0)</f>
        <v>USA</v>
      </c>
      <c r="R3688" t="str">
        <f>VLOOKUP(A3688,Sheet2!$A$1:G7412,7,0)</f>
        <v>PG-13</v>
      </c>
      <c r="S3688" t="str">
        <f>IF(Table19[[#This Row],[Language]]="English","English","Other language")</f>
        <v>English</v>
      </c>
      <c r="T3688">
        <f>Table19[[#This Row],[Gross Revenue]]-Table19[[#This Row],[Budget]]</f>
        <v>82299717</v>
      </c>
      <c r="U3688" s="1">
        <f>(Table19[[#This Row],[Gross Revenue]]/Table19[[#This Row],[Budget]])-1</f>
        <v>1.0973295599999999</v>
      </c>
      <c r="V3688" t="str">
        <f t="shared" si="132"/>
        <v>90-110 minutes</v>
      </c>
      <c r="W3688">
        <f>Table19[[#This Row],[Profit]]/Table19[[#This Row],[Budget]]*100</f>
        <v>109.73295599999999</v>
      </c>
      <c r="X3688">
        <v>-1289919.5</v>
      </c>
      <c r="Y3688">
        <v>-4.8151417500000002E-2</v>
      </c>
      <c r="Z3688" t="str">
        <f t="shared" si="134"/>
        <v>High</v>
      </c>
    </row>
    <row r="3689" spans="1:26" x14ac:dyDescent="0.2">
      <c r="A3689" t="s">
        <v>6454</v>
      </c>
      <c r="B3689" t="s">
        <v>279</v>
      </c>
      <c r="C3689" t="s">
        <v>1586</v>
      </c>
      <c r="D3689">
        <v>20000</v>
      </c>
      <c r="E3689">
        <v>20952</v>
      </c>
      <c r="F3689">
        <v>0</v>
      </c>
      <c r="G3689">
        <v>0</v>
      </c>
      <c r="H3689">
        <v>7.5</v>
      </c>
      <c r="I3689">
        <v>289</v>
      </c>
      <c r="J3689">
        <v>134</v>
      </c>
      <c r="K3689">
        <v>214948780</v>
      </c>
      <c r="L3689">
        <v>110000000</v>
      </c>
      <c r="M3689" s="2">
        <f>VLOOKUP(A3689,Sheet2!$A$1:G7413,2,0)</f>
        <v>37941</v>
      </c>
      <c r="N3689" t="str">
        <f>VLOOKUP(A3689,Sheet2!$A$1:G7413,3,0)</f>
        <v>Color</v>
      </c>
      <c r="O3689" t="str">
        <f>VLOOKUP(A3689,Sheet2!$A$1:G7413,4,0)</f>
        <v>Action</v>
      </c>
      <c r="P3689" t="str">
        <f>VLOOKUP(A3689,Sheet2!$A$1:G7413,5,0)</f>
        <v>English</v>
      </c>
      <c r="Q3689" t="str">
        <f>VLOOKUP(A3689,Sheet2!$A$1:G7413,6,0)</f>
        <v>Canada</v>
      </c>
      <c r="R3689" t="str">
        <f>VLOOKUP(A3689,Sheet2!$A$1:G7413,7,0)</f>
        <v>PG-13</v>
      </c>
      <c r="S3689" t="str">
        <f>IF(Table19[[#This Row],[Language]]="English","English","Other language")</f>
        <v>English</v>
      </c>
      <c r="T3689">
        <f>Table19[[#This Row],[Gross Revenue]]-Table19[[#This Row],[Budget]]</f>
        <v>104948780</v>
      </c>
      <c r="U3689" s="1">
        <f>(Table19[[#This Row],[Gross Revenue]]/Table19[[#This Row],[Budget]])-1</f>
        <v>0.9540798181818182</v>
      </c>
      <c r="V3689" t="str">
        <f t="shared" si="132"/>
        <v>131-150 minutes</v>
      </c>
      <c r="W3689">
        <f>Table19[[#This Row],[Profit]]/Table19[[#This Row],[Budget]]*100</f>
        <v>95.407981818181824</v>
      </c>
      <c r="X3689">
        <v>-1289919.5</v>
      </c>
      <c r="Y3689">
        <v>-4.8151417500000002E-2</v>
      </c>
      <c r="Z3689" t="str">
        <f t="shared" si="134"/>
        <v>High</v>
      </c>
    </row>
    <row r="3690" spans="1:26" x14ac:dyDescent="0.2">
      <c r="A3690" t="s">
        <v>5393</v>
      </c>
      <c r="B3690" t="s">
        <v>279</v>
      </c>
      <c r="C3690" t="s">
        <v>2248</v>
      </c>
      <c r="D3690">
        <v>20000</v>
      </c>
      <c r="E3690">
        <v>40054</v>
      </c>
      <c r="F3690">
        <v>151</v>
      </c>
      <c r="G3690">
        <v>0</v>
      </c>
      <c r="H3690">
        <v>6.7</v>
      </c>
      <c r="I3690">
        <v>350</v>
      </c>
      <c r="J3690">
        <v>119</v>
      </c>
      <c r="K3690">
        <v>179883016</v>
      </c>
      <c r="L3690">
        <v>150000000</v>
      </c>
      <c r="M3690" s="2">
        <f>VLOOKUP(A3690,Sheet2!$A$1:G7414,2,0)</f>
        <v>40023</v>
      </c>
      <c r="N3690" t="str">
        <f>VLOOKUP(A3690,Sheet2!$A$1:G7414,3,0)</f>
        <v>Color</v>
      </c>
      <c r="O3690" t="str">
        <f>VLOOKUP(A3690,Sheet2!$A$1:G7414,4,0)</f>
        <v>Action</v>
      </c>
      <c r="P3690" t="str">
        <f>VLOOKUP(A3690,Sheet2!$A$1:G7414,5,0)</f>
        <v>English</v>
      </c>
      <c r="Q3690" t="str">
        <f>VLOOKUP(A3690,Sheet2!$A$1:G7414,6,0)</f>
        <v>USA</v>
      </c>
      <c r="R3690" t="str">
        <f>VLOOKUP(A3690,Sheet2!$A$1:G7414,7,0)</f>
        <v>PG-13</v>
      </c>
      <c r="S3690" t="str">
        <f>IF(Table19[[#This Row],[Language]]="English","English","Other language")</f>
        <v>English</v>
      </c>
      <c r="T3690">
        <f>Table19[[#This Row],[Gross Revenue]]-Table19[[#This Row],[Budget]]</f>
        <v>29883016</v>
      </c>
      <c r="U3690" s="1">
        <f>(Table19[[#This Row],[Gross Revenue]]/Table19[[#This Row],[Budget]])-1</f>
        <v>0.19922010666666656</v>
      </c>
      <c r="V3690" t="str">
        <f t="shared" si="132"/>
        <v>111-130 minutes</v>
      </c>
      <c r="W3690">
        <f>Table19[[#This Row],[Profit]]/Table19[[#This Row],[Budget]]*100</f>
        <v>19.922010666666669</v>
      </c>
      <c r="X3690">
        <v>-1289919.5</v>
      </c>
      <c r="Y3690">
        <v>-4.8151417500000002E-2</v>
      </c>
      <c r="Z3690" t="str">
        <f t="shared" si="134"/>
        <v>High</v>
      </c>
    </row>
    <row r="3691" spans="1:26" x14ac:dyDescent="0.2">
      <c r="A3691" t="s">
        <v>6839</v>
      </c>
      <c r="B3691" t="s">
        <v>493</v>
      </c>
      <c r="C3691" t="s">
        <v>1586</v>
      </c>
      <c r="D3691">
        <v>34000</v>
      </c>
      <c r="E3691">
        <v>91434</v>
      </c>
      <c r="F3691">
        <v>0</v>
      </c>
      <c r="G3691">
        <v>82000</v>
      </c>
      <c r="H3691">
        <v>8</v>
      </c>
      <c r="I3691">
        <v>539</v>
      </c>
      <c r="J3691">
        <v>149</v>
      </c>
      <c r="K3691">
        <v>233914986</v>
      </c>
      <c r="L3691">
        <v>200000000</v>
      </c>
      <c r="M3691" s="2">
        <f>VLOOKUP(A3691,Sheet2!$A$1:G7415,2,0)</f>
        <v>41940</v>
      </c>
      <c r="N3691" t="str">
        <f>VLOOKUP(A3691,Sheet2!$A$1:G7415,3,0)</f>
        <v>Color</v>
      </c>
      <c r="O3691" t="str">
        <f>VLOOKUP(A3691,Sheet2!$A$1:G7415,4,0)</f>
        <v>Action</v>
      </c>
      <c r="P3691" t="str">
        <f>VLOOKUP(A3691,Sheet2!$A$1:G7415,5,0)</f>
        <v>English</v>
      </c>
      <c r="Q3691" t="str">
        <f>VLOOKUP(A3691,Sheet2!$A$1:G7415,6,0)</f>
        <v>USA</v>
      </c>
      <c r="R3691" t="str">
        <f>VLOOKUP(A3691,Sheet2!$A$1:G7415,7,0)</f>
        <v>PG-13</v>
      </c>
      <c r="S3691" t="str">
        <f>IF(Table19[[#This Row],[Language]]="English","English","Other language")</f>
        <v>English</v>
      </c>
      <c r="T3691">
        <f>Table19[[#This Row],[Gross Revenue]]-Table19[[#This Row],[Budget]]</f>
        <v>33914986</v>
      </c>
      <c r="U3691" s="1">
        <f>(Table19[[#This Row],[Gross Revenue]]/Table19[[#This Row],[Budget]])-1</f>
        <v>0.16957493000000001</v>
      </c>
      <c r="V3691" t="str">
        <f t="shared" si="132"/>
        <v>131-150 minutes</v>
      </c>
      <c r="W3691">
        <f>Table19[[#This Row],[Profit]]/Table19[[#This Row],[Budget]]*100</f>
        <v>16.957492999999999</v>
      </c>
      <c r="X3691">
        <v>-1289919.5</v>
      </c>
      <c r="Y3691">
        <v>-4.8151417500000002E-2</v>
      </c>
      <c r="Z3691" t="str">
        <f t="shared" si="134"/>
        <v>High</v>
      </c>
    </row>
    <row r="3692" spans="1:26" x14ac:dyDescent="0.2">
      <c r="A3692" t="s">
        <v>6711</v>
      </c>
      <c r="B3692" t="s">
        <v>493</v>
      </c>
      <c r="C3692" t="s">
        <v>2931</v>
      </c>
      <c r="D3692">
        <v>34000</v>
      </c>
      <c r="E3692">
        <v>50983</v>
      </c>
      <c r="F3692">
        <v>905</v>
      </c>
      <c r="G3692">
        <v>54000</v>
      </c>
      <c r="H3692">
        <v>7.8</v>
      </c>
      <c r="I3692">
        <v>500</v>
      </c>
      <c r="J3692">
        <v>132</v>
      </c>
      <c r="K3692">
        <v>146405371</v>
      </c>
      <c r="L3692">
        <v>160000000</v>
      </c>
      <c r="M3692" s="2">
        <f>VLOOKUP(A3692,Sheet2!$A$1:G7416,2,0)</f>
        <v>40895</v>
      </c>
      <c r="N3692" t="str">
        <f>VLOOKUP(A3692,Sheet2!$A$1:G7416,3,0)</f>
        <v>Color</v>
      </c>
      <c r="O3692" t="str">
        <f>VLOOKUP(A3692,Sheet2!$A$1:G7416,4,0)</f>
        <v>Action</v>
      </c>
      <c r="P3692" t="str">
        <f>VLOOKUP(A3692,Sheet2!$A$1:G7416,5,0)</f>
        <v>English</v>
      </c>
      <c r="Q3692" t="str">
        <f>VLOOKUP(A3692,Sheet2!$A$1:G7416,6,0)</f>
        <v>USA</v>
      </c>
      <c r="R3692" t="str">
        <f>VLOOKUP(A3692,Sheet2!$A$1:G7416,7,0)</f>
        <v>PG-13</v>
      </c>
      <c r="S3692" t="str">
        <f>IF(Table19[[#This Row],[Language]]="English","English","Other language")</f>
        <v>English</v>
      </c>
      <c r="T3692">
        <f>Table19[[#This Row],[Gross Revenue]]-Table19[[#This Row],[Budget]]</f>
        <v>-13594629</v>
      </c>
      <c r="U3692" s="1">
        <f>(Table19[[#This Row],[Gross Revenue]]/Table19[[#This Row],[Budget]])-1</f>
        <v>-8.496643125000003E-2</v>
      </c>
      <c r="V3692" t="str">
        <f t="shared" si="132"/>
        <v>131-150 minutes</v>
      </c>
      <c r="W3692">
        <f>Table19[[#This Row],[Profit]]/Table19[[#This Row],[Budget]]*100</f>
        <v>-8.4966431250000003</v>
      </c>
      <c r="X3692">
        <v>-1289919.5</v>
      </c>
      <c r="Y3692">
        <v>-4.8151417500000002E-2</v>
      </c>
      <c r="Z3692" t="str">
        <f t="shared" si="134"/>
        <v>High</v>
      </c>
    </row>
    <row r="3693" spans="1:26" x14ac:dyDescent="0.2">
      <c r="A3693" t="s">
        <v>5534</v>
      </c>
      <c r="B3693" t="s">
        <v>279</v>
      </c>
      <c r="C3693" t="s">
        <v>1277</v>
      </c>
      <c r="D3693">
        <v>20000</v>
      </c>
      <c r="E3693">
        <v>21714</v>
      </c>
      <c r="F3693">
        <v>420</v>
      </c>
      <c r="G3693">
        <v>0</v>
      </c>
      <c r="H3693">
        <v>6.8</v>
      </c>
      <c r="I3693">
        <v>334</v>
      </c>
      <c r="J3693">
        <v>104</v>
      </c>
      <c r="K3693">
        <v>234360014</v>
      </c>
      <c r="L3693">
        <v>210000000</v>
      </c>
      <c r="M3693" s="2">
        <f>VLOOKUP(A3693,Sheet2!$A$1:G7417,2,0)</f>
        <v>38870</v>
      </c>
      <c r="N3693" t="str">
        <f>VLOOKUP(A3693,Sheet2!$A$1:G7417,3,0)</f>
        <v>Color</v>
      </c>
      <c r="O3693" t="str">
        <f>VLOOKUP(A3693,Sheet2!$A$1:G7417,4,0)</f>
        <v>Action</v>
      </c>
      <c r="P3693" t="str">
        <f>VLOOKUP(A3693,Sheet2!$A$1:G7417,5,0)</f>
        <v>English</v>
      </c>
      <c r="Q3693" t="str">
        <f>VLOOKUP(A3693,Sheet2!$A$1:G7417,6,0)</f>
        <v>Canada</v>
      </c>
      <c r="R3693" t="str">
        <f>VLOOKUP(A3693,Sheet2!$A$1:G7417,7,0)</f>
        <v>PG-13</v>
      </c>
      <c r="S3693" t="str">
        <f>IF(Table19[[#This Row],[Language]]="English","English","Other language")</f>
        <v>English</v>
      </c>
      <c r="T3693">
        <f>Table19[[#This Row],[Gross Revenue]]-Table19[[#This Row],[Budget]]</f>
        <v>24360014</v>
      </c>
      <c r="U3693" s="1">
        <f>(Table19[[#This Row],[Gross Revenue]]/Table19[[#This Row],[Budget]])-1</f>
        <v>0.11600006666666673</v>
      </c>
      <c r="V3693" t="str">
        <f t="shared" si="132"/>
        <v>90-110 minutes</v>
      </c>
      <c r="W3693">
        <f>Table19[[#This Row],[Profit]]/Table19[[#This Row],[Budget]]*100</f>
        <v>11.600006666666667</v>
      </c>
      <c r="X3693">
        <v>-1289919.5</v>
      </c>
      <c r="Y3693">
        <v>-4.8151417500000002E-2</v>
      </c>
      <c r="Z3693" t="str">
        <f t="shared" si="134"/>
        <v>High</v>
      </c>
    </row>
    <row r="3694" spans="1:26" x14ac:dyDescent="0.2">
      <c r="A3694" t="s">
        <v>4172</v>
      </c>
      <c r="B3694" t="s">
        <v>994</v>
      </c>
      <c r="C3694" t="s">
        <v>405</v>
      </c>
      <c r="D3694">
        <v>14000</v>
      </c>
      <c r="E3694">
        <v>14790</v>
      </c>
      <c r="F3694">
        <v>357</v>
      </c>
      <c r="G3694">
        <v>10000</v>
      </c>
      <c r="H3694">
        <v>5.8</v>
      </c>
      <c r="I3694">
        <v>191</v>
      </c>
      <c r="J3694">
        <v>132</v>
      </c>
      <c r="K3694">
        <v>141204016</v>
      </c>
      <c r="L3694">
        <v>70000000</v>
      </c>
      <c r="M3694" s="2">
        <f>VLOOKUP(A3694,Sheet2!$A$1:G7418,2,0)</f>
        <v>37478</v>
      </c>
      <c r="N3694" t="str">
        <f>VLOOKUP(A3694,Sheet2!$A$1:G7418,3,0)</f>
        <v>Color</v>
      </c>
      <c r="O3694" t="str">
        <f>VLOOKUP(A3694,Sheet2!$A$1:G7418,4,0)</f>
        <v>Action</v>
      </c>
      <c r="P3694" t="str">
        <f>VLOOKUP(A3694,Sheet2!$A$1:G7418,5,0)</f>
        <v>English</v>
      </c>
      <c r="Q3694" t="str">
        <f>VLOOKUP(A3694,Sheet2!$A$1:G7418,6,0)</f>
        <v>USA</v>
      </c>
      <c r="R3694" t="str">
        <f>VLOOKUP(A3694,Sheet2!$A$1:G7418,7,0)</f>
        <v>PG-13</v>
      </c>
      <c r="S3694" t="str">
        <f>IF(Table19[[#This Row],[Language]]="English","English","Other language")</f>
        <v>English</v>
      </c>
      <c r="T3694">
        <f>Table19[[#This Row],[Gross Revenue]]-Table19[[#This Row],[Budget]]</f>
        <v>71204016</v>
      </c>
      <c r="U3694" s="1">
        <f>(Table19[[#This Row],[Gross Revenue]]/Table19[[#This Row],[Budget]])-1</f>
        <v>1.0172002285714288</v>
      </c>
      <c r="V3694" t="str">
        <f t="shared" si="132"/>
        <v>131-150 minutes</v>
      </c>
      <c r="W3694">
        <f>Table19[[#This Row],[Profit]]/Table19[[#This Row],[Budget]]*100</f>
        <v>101.72002285714285</v>
      </c>
      <c r="X3694">
        <v>-1289919.5</v>
      </c>
      <c r="Y3694">
        <v>-4.8151417500000002E-2</v>
      </c>
      <c r="Z3694" t="str">
        <f t="shared" si="134"/>
        <v>High</v>
      </c>
    </row>
    <row r="3695" spans="1:26" x14ac:dyDescent="0.2">
      <c r="A3695" t="s">
        <v>3393</v>
      </c>
      <c r="B3695" t="s">
        <v>261</v>
      </c>
      <c r="C3695" t="s">
        <v>262</v>
      </c>
      <c r="D3695">
        <v>287</v>
      </c>
      <c r="E3695">
        <v>993</v>
      </c>
      <c r="F3695">
        <v>93</v>
      </c>
      <c r="G3695">
        <v>0</v>
      </c>
      <c r="H3695">
        <v>4.3</v>
      </c>
      <c r="I3695">
        <v>77</v>
      </c>
      <c r="J3695">
        <v>101</v>
      </c>
      <c r="K3695">
        <v>26082914</v>
      </c>
      <c r="L3695">
        <v>87000000</v>
      </c>
      <c r="M3695" s="2">
        <f>VLOOKUP(A3695,Sheet2!$A$1:G7419,2,0)</f>
        <v>38569</v>
      </c>
      <c r="N3695" t="str">
        <f>VLOOKUP(A3695,Sheet2!$A$1:G7419,3,0)</f>
        <v>Color</v>
      </c>
      <c r="O3695" t="str">
        <f>VLOOKUP(A3695,Sheet2!$A$1:G7419,4,0)</f>
        <v>Action</v>
      </c>
      <c r="P3695" t="str">
        <f>VLOOKUP(A3695,Sheet2!$A$1:G7419,5,0)</f>
        <v>English</v>
      </c>
      <c r="Q3695" t="str">
        <f>VLOOKUP(A3695,Sheet2!$A$1:G7419,6,0)</f>
        <v>USA</v>
      </c>
      <c r="R3695" t="str">
        <f>VLOOKUP(A3695,Sheet2!$A$1:G7419,7,0)</f>
        <v>PG-13</v>
      </c>
      <c r="S3695" t="str">
        <f>IF(Table19[[#This Row],[Language]]="English","English","Other language")</f>
        <v>English</v>
      </c>
      <c r="T3695">
        <f>Table19[[#This Row],[Gross Revenue]]-Table19[[#This Row],[Budget]]</f>
        <v>-60917086</v>
      </c>
      <c r="U3695" s="1">
        <f>(Table19[[#This Row],[Gross Revenue]]/Table19[[#This Row],[Budget]])-1</f>
        <v>-0.70019639080459772</v>
      </c>
      <c r="V3695" t="str">
        <f t="shared" si="132"/>
        <v>90-110 minutes</v>
      </c>
      <c r="W3695">
        <f>Table19[[#This Row],[Profit]]/Table19[[#This Row],[Budget]]*100</f>
        <v>-70.019639080459768</v>
      </c>
      <c r="X3695">
        <v>-1289919.5</v>
      </c>
      <c r="Y3695">
        <v>-4.8151417500000002E-2</v>
      </c>
      <c r="Z3695" t="str">
        <f t="shared" si="134"/>
        <v>High</v>
      </c>
    </row>
    <row r="3696" spans="1:26" x14ac:dyDescent="0.2">
      <c r="A3696" t="s">
        <v>6682</v>
      </c>
      <c r="B3696" t="s">
        <v>3067</v>
      </c>
      <c r="C3696" t="s">
        <v>3068</v>
      </c>
      <c r="D3696">
        <v>269</v>
      </c>
      <c r="E3696">
        <v>361</v>
      </c>
      <c r="F3696">
        <v>0</v>
      </c>
      <c r="G3696">
        <v>0</v>
      </c>
      <c r="H3696">
        <v>7.7</v>
      </c>
      <c r="I3696">
        <v>173</v>
      </c>
      <c r="J3696">
        <v>106</v>
      </c>
      <c r="K3696">
        <v>13622333</v>
      </c>
      <c r="L3696">
        <v>2000000</v>
      </c>
      <c r="M3696" s="2">
        <f>VLOOKUP(A3696,Sheet2!$A$1:G7420,2,0)</f>
        <v>37214</v>
      </c>
      <c r="N3696" t="str">
        <f>VLOOKUP(A3696,Sheet2!$A$1:G7420,3,0)</f>
        <v>Color</v>
      </c>
      <c r="O3696" t="str">
        <f>VLOOKUP(A3696,Sheet2!$A$1:G7420,4,0)</f>
        <v>Adventure</v>
      </c>
      <c r="P3696" t="str">
        <f>VLOOKUP(A3696,Sheet2!$A$1:G7420,5,0)</f>
        <v>Spanish</v>
      </c>
      <c r="Q3696" t="str">
        <f>VLOOKUP(A3696,Sheet2!$A$1:G7420,6,0)</f>
        <v>Mexico</v>
      </c>
      <c r="R3696" t="str">
        <f>VLOOKUP(A3696,Sheet2!$A$1:G7420,7,0)</f>
        <v>R</v>
      </c>
      <c r="S3696" t="str">
        <f>IF(Table19[[#This Row],[Language]]="English","English","Other language")</f>
        <v>Other language</v>
      </c>
      <c r="T3696">
        <f>Table19[[#This Row],[Gross Revenue]]-Table19[[#This Row],[Budget]]</f>
        <v>11622333</v>
      </c>
      <c r="U3696" s="1">
        <f>(Table19[[#This Row],[Gross Revenue]]/Table19[[#This Row],[Budget]])-1</f>
        <v>5.8111664999999997</v>
      </c>
      <c r="V3696" t="str">
        <f t="shared" si="132"/>
        <v>90-110 minutes</v>
      </c>
      <c r="W3696">
        <f>Table19[[#This Row],[Profit]]/Table19[[#This Row],[Budget]]*100</f>
        <v>581.11664999999994</v>
      </c>
      <c r="X3696">
        <v>3892693.5</v>
      </c>
      <c r="Y3696">
        <v>0.11726928571428571</v>
      </c>
      <c r="Z3696" t="str">
        <f t="shared" si="134"/>
        <v>Low</v>
      </c>
    </row>
    <row r="3697" spans="1:26" x14ac:dyDescent="0.2">
      <c r="A3697" t="s">
        <v>3551</v>
      </c>
      <c r="B3697" t="s">
        <v>522</v>
      </c>
      <c r="C3697" t="s">
        <v>523</v>
      </c>
      <c r="D3697">
        <v>10000</v>
      </c>
      <c r="E3697">
        <v>12258</v>
      </c>
      <c r="F3697">
        <v>11000</v>
      </c>
      <c r="G3697">
        <v>0</v>
      </c>
      <c r="H3697">
        <v>4.9000000000000004</v>
      </c>
      <c r="I3697">
        <v>170</v>
      </c>
      <c r="J3697">
        <v>100</v>
      </c>
      <c r="K3697">
        <v>43337279</v>
      </c>
      <c r="L3697">
        <v>60000000</v>
      </c>
      <c r="M3697" s="2">
        <f>VLOOKUP(A3697,Sheet2!$A$1:G7421,2,0)</f>
        <v>40091</v>
      </c>
      <c r="N3697" t="str">
        <f>VLOOKUP(A3697,Sheet2!$A$1:G7421,3,0)</f>
        <v>Color</v>
      </c>
      <c r="O3697" t="str">
        <f>VLOOKUP(A3697,Sheet2!$A$1:G7421,4,0)</f>
        <v>Adventure</v>
      </c>
      <c r="P3697" t="str">
        <f>VLOOKUP(A3697,Sheet2!$A$1:G7421,5,0)</f>
        <v>English</v>
      </c>
      <c r="Q3697" t="str">
        <f>VLOOKUP(A3697,Sheet2!$A$1:G7421,6,0)</f>
        <v>USA</v>
      </c>
      <c r="R3697" t="str">
        <f>VLOOKUP(A3697,Sheet2!$A$1:G7421,7,0)</f>
        <v>PG-13</v>
      </c>
      <c r="S3697" t="str">
        <f>IF(Table19[[#This Row],[Language]]="English","English","Other language")</f>
        <v>English</v>
      </c>
      <c r="T3697">
        <f>Table19[[#This Row],[Gross Revenue]]-Table19[[#This Row],[Budget]]</f>
        <v>-16662721</v>
      </c>
      <c r="U3697" s="1">
        <f>(Table19[[#This Row],[Gross Revenue]]/Table19[[#This Row],[Budget]])-1</f>
        <v>-0.27771201666666667</v>
      </c>
      <c r="V3697" t="str">
        <f t="shared" si="132"/>
        <v>90-110 minutes</v>
      </c>
      <c r="W3697">
        <f>Table19[[#This Row],[Profit]]/Table19[[#This Row],[Budget]]*100</f>
        <v>-27.771201666666666</v>
      </c>
      <c r="X3697">
        <v>3892693.5</v>
      </c>
      <c r="Y3697">
        <v>0.11726928571428571</v>
      </c>
      <c r="Z3697" t="str">
        <f t="shared" si="134"/>
        <v>High</v>
      </c>
    </row>
    <row r="3698" spans="1:26" x14ac:dyDescent="0.2">
      <c r="A3698" t="s">
        <v>5269</v>
      </c>
      <c r="B3698" t="s">
        <v>1270</v>
      </c>
      <c r="C3698" t="s">
        <v>2038</v>
      </c>
      <c r="D3698">
        <v>405</v>
      </c>
      <c r="E3698">
        <v>914</v>
      </c>
      <c r="F3698">
        <v>0</v>
      </c>
      <c r="G3698">
        <v>0</v>
      </c>
      <c r="H3698">
        <v>6.6</v>
      </c>
      <c r="I3698">
        <v>16</v>
      </c>
      <c r="J3698">
        <v>132</v>
      </c>
      <c r="K3698">
        <v>30400000</v>
      </c>
      <c r="L3698">
        <v>12000000</v>
      </c>
      <c r="M3698" s="2">
        <f>VLOOKUP(A3698,Sheet2!$A$1:G7422,2,0)</f>
        <v>30619</v>
      </c>
      <c r="N3698" t="str">
        <f>VLOOKUP(A3698,Sheet2!$A$1:G7422,3,0)</f>
        <v>Color</v>
      </c>
      <c r="O3698" t="str">
        <f>VLOOKUP(A3698,Sheet2!$A$1:G7422,4,0)</f>
        <v>Drama</v>
      </c>
      <c r="P3698" t="str">
        <f>VLOOKUP(A3698,Sheet2!$A$1:G7422,5,0)</f>
        <v>English</v>
      </c>
      <c r="Q3698" t="str">
        <f>VLOOKUP(A3698,Sheet2!$A$1:G7422,6,0)</f>
        <v>UK</v>
      </c>
      <c r="R3698" t="str">
        <f>VLOOKUP(A3698,Sheet2!$A$1:G7422,7,0)</f>
        <v>PG</v>
      </c>
      <c r="S3698" t="str">
        <f>IF(Table19[[#This Row],[Language]]="English","English","Other language")</f>
        <v>English</v>
      </c>
      <c r="T3698">
        <f>Table19[[#This Row],[Gross Revenue]]-Table19[[#This Row],[Budget]]</f>
        <v>18400000</v>
      </c>
      <c r="U3698" s="1">
        <f>(Table19[[#This Row],[Gross Revenue]]/Table19[[#This Row],[Budget]])-1</f>
        <v>1.5333333333333332</v>
      </c>
      <c r="V3698" t="str">
        <f t="shared" si="132"/>
        <v>131-150 minutes</v>
      </c>
      <c r="W3698">
        <f>Table19[[#This Row],[Profit]]/Table19[[#This Row],[Budget]]*100</f>
        <v>153.33333333333334</v>
      </c>
      <c r="X3698">
        <v>-434215.5</v>
      </c>
      <c r="Y3698">
        <v>-0.10115100772200772</v>
      </c>
      <c r="Z3698" t="str">
        <f t="shared" si="134"/>
        <v>Low</v>
      </c>
    </row>
    <row r="3699" spans="1:26" x14ac:dyDescent="0.2">
      <c r="A3699" t="s">
        <v>5636</v>
      </c>
      <c r="B3699" t="s">
        <v>291</v>
      </c>
      <c r="C3699" t="s">
        <v>2434</v>
      </c>
      <c r="D3699">
        <v>887</v>
      </c>
      <c r="E3699">
        <v>2721</v>
      </c>
      <c r="F3699">
        <v>87</v>
      </c>
      <c r="G3699">
        <v>305</v>
      </c>
      <c r="H3699">
        <v>6.9</v>
      </c>
      <c r="I3699">
        <v>76</v>
      </c>
      <c r="J3699">
        <v>100</v>
      </c>
      <c r="K3699">
        <v>396035</v>
      </c>
      <c r="L3699">
        <v>1000000</v>
      </c>
      <c r="M3699" s="2">
        <f>VLOOKUP(A3699,Sheet2!$A$1:G7423,2,0)</f>
        <v>38065</v>
      </c>
      <c r="N3699" t="str">
        <f>VLOOKUP(A3699,Sheet2!$A$1:G7423,3,0)</f>
        <v>Color</v>
      </c>
      <c r="O3699" t="str">
        <f>VLOOKUP(A3699,Sheet2!$A$1:G7423,4,0)</f>
        <v>Drama</v>
      </c>
      <c r="P3699" t="str">
        <f>VLOOKUP(A3699,Sheet2!$A$1:G7423,5,0)</f>
        <v>English</v>
      </c>
      <c r="Q3699" t="str">
        <f>VLOOKUP(A3699,Sheet2!$A$1:G7423,6,0)</f>
        <v>UK</v>
      </c>
      <c r="R3699" t="str">
        <f>VLOOKUP(A3699,Sheet2!$A$1:G7423,7,0)</f>
        <v>R</v>
      </c>
      <c r="S3699" t="str">
        <f>IF(Table19[[#This Row],[Language]]="English","English","Other language")</f>
        <v>English</v>
      </c>
      <c r="T3699">
        <f>Table19[[#This Row],[Gross Revenue]]-Table19[[#This Row],[Budget]]</f>
        <v>-603965</v>
      </c>
      <c r="U3699" s="1">
        <f>(Table19[[#This Row],[Gross Revenue]]/Table19[[#This Row],[Budget]])-1</f>
        <v>-0.60396499999999997</v>
      </c>
      <c r="V3699" t="str">
        <f t="shared" si="132"/>
        <v>90-110 minutes</v>
      </c>
      <c r="W3699">
        <f>Table19[[#This Row],[Profit]]/Table19[[#This Row],[Budget]]*100</f>
        <v>-60.396499999999996</v>
      </c>
      <c r="X3699">
        <v>-434215.5</v>
      </c>
      <c r="Y3699">
        <v>-0.10115100772200772</v>
      </c>
      <c r="Z3699" t="str">
        <f t="shared" si="134"/>
        <v>Low</v>
      </c>
    </row>
    <row r="3700" spans="1:26" x14ac:dyDescent="0.2">
      <c r="A3700" t="s">
        <v>5548</v>
      </c>
      <c r="B3700" t="s">
        <v>479</v>
      </c>
      <c r="C3700" t="s">
        <v>1294</v>
      </c>
      <c r="D3700">
        <v>14000</v>
      </c>
      <c r="E3700">
        <v>29505</v>
      </c>
      <c r="F3700">
        <v>235</v>
      </c>
      <c r="G3700">
        <v>0</v>
      </c>
      <c r="H3700">
        <v>6.8</v>
      </c>
      <c r="I3700">
        <v>190</v>
      </c>
      <c r="J3700">
        <v>104</v>
      </c>
      <c r="K3700">
        <v>97680195</v>
      </c>
      <c r="L3700">
        <v>70000000</v>
      </c>
      <c r="M3700" s="2">
        <f>VLOOKUP(A3700,Sheet2!$A$1:G7424,2,0)</f>
        <v>39463</v>
      </c>
      <c r="N3700" t="str">
        <f>VLOOKUP(A3700,Sheet2!$A$1:G7424,3,0)</f>
        <v>Color</v>
      </c>
      <c r="O3700" t="str">
        <f>VLOOKUP(A3700,Sheet2!$A$1:G7424,4,0)</f>
        <v>Comedy</v>
      </c>
      <c r="P3700" t="str">
        <f>VLOOKUP(A3700,Sheet2!$A$1:G7424,5,0)</f>
        <v>English</v>
      </c>
      <c r="Q3700" t="str">
        <f>VLOOKUP(A3700,Sheet2!$A$1:G7424,6,0)</f>
        <v>USA</v>
      </c>
      <c r="R3700" t="str">
        <f>VLOOKUP(A3700,Sheet2!$A$1:G7424,7,0)</f>
        <v>PG-13</v>
      </c>
      <c r="S3700" t="str">
        <f>IF(Table19[[#This Row],[Language]]="English","English","Other language")</f>
        <v>English</v>
      </c>
      <c r="T3700">
        <f>Table19[[#This Row],[Gross Revenue]]-Table19[[#This Row],[Budget]]</f>
        <v>27680195</v>
      </c>
      <c r="U3700" s="1">
        <f>(Table19[[#This Row],[Gross Revenue]]/Table19[[#This Row],[Budget]])-1</f>
        <v>0.39543135714285715</v>
      </c>
      <c r="V3700" t="str">
        <f t="shared" si="132"/>
        <v>90-110 minutes</v>
      </c>
      <c r="W3700">
        <f>Table19[[#This Row],[Profit]]/Table19[[#This Row],[Budget]]*100</f>
        <v>39.543135714285718</v>
      </c>
      <c r="X3700">
        <v>1637763</v>
      </c>
      <c r="Y3700">
        <v>0.19178668286445014</v>
      </c>
      <c r="Z3700" t="str">
        <f t="shared" si="134"/>
        <v>High</v>
      </c>
    </row>
    <row r="3701" spans="1:26" x14ac:dyDescent="0.2">
      <c r="A3701" t="s">
        <v>3466</v>
      </c>
      <c r="B3701" t="s">
        <v>156</v>
      </c>
      <c r="C3701" t="s">
        <v>384</v>
      </c>
      <c r="D3701">
        <v>3000</v>
      </c>
      <c r="E3701">
        <v>4394</v>
      </c>
      <c r="F3701">
        <v>40</v>
      </c>
      <c r="G3701">
        <v>0</v>
      </c>
      <c r="H3701">
        <v>4.5999999999999996</v>
      </c>
      <c r="I3701">
        <v>143</v>
      </c>
      <c r="J3701">
        <v>80</v>
      </c>
      <c r="K3701">
        <v>100169068</v>
      </c>
      <c r="L3701">
        <v>80000000</v>
      </c>
      <c r="M3701" s="2">
        <f>VLOOKUP(A3701,Sheet2!$A$1:G7425,2,0)</f>
        <v>40509</v>
      </c>
      <c r="N3701" t="str">
        <f>VLOOKUP(A3701,Sheet2!$A$1:G7425,3,0)</f>
        <v>Color</v>
      </c>
      <c r="O3701" t="str">
        <f>VLOOKUP(A3701,Sheet2!$A$1:G7425,4,0)</f>
        <v>Adventure</v>
      </c>
      <c r="P3701" t="str">
        <f>VLOOKUP(A3701,Sheet2!$A$1:G7425,5,0)</f>
        <v>English</v>
      </c>
      <c r="Q3701" t="str">
        <f>VLOOKUP(A3701,Sheet2!$A$1:G7425,6,0)</f>
        <v>USA</v>
      </c>
      <c r="R3701" t="str">
        <f>VLOOKUP(A3701,Sheet2!$A$1:G7425,7,0)</f>
        <v>PG</v>
      </c>
      <c r="S3701" t="str">
        <f>IF(Table19[[#This Row],[Language]]="English","English","Other language")</f>
        <v>English</v>
      </c>
      <c r="T3701">
        <f>Table19[[#This Row],[Gross Revenue]]-Table19[[#This Row],[Budget]]</f>
        <v>20169068</v>
      </c>
      <c r="U3701" s="1">
        <f>(Table19[[#This Row],[Gross Revenue]]/Table19[[#This Row],[Budget]])-1</f>
        <v>0.2521133499999999</v>
      </c>
      <c r="V3701" t="str">
        <f t="shared" si="132"/>
        <v>&lt;90 minutes</v>
      </c>
      <c r="W3701">
        <f>Table19[[#This Row],[Profit]]/Table19[[#This Row],[Budget]]*100</f>
        <v>25.211335000000002</v>
      </c>
      <c r="X3701">
        <v>3892693.5</v>
      </c>
      <c r="Y3701">
        <v>0.11726928571428571</v>
      </c>
      <c r="Z3701" t="str">
        <f t="shared" si="134"/>
        <v>High</v>
      </c>
    </row>
    <row r="3702" spans="1:26" x14ac:dyDescent="0.2">
      <c r="A3702" t="s">
        <v>4158</v>
      </c>
      <c r="B3702" t="s">
        <v>146</v>
      </c>
      <c r="C3702" t="s">
        <v>324</v>
      </c>
      <c r="D3702">
        <v>2000</v>
      </c>
      <c r="E3702">
        <v>4813</v>
      </c>
      <c r="F3702">
        <v>99</v>
      </c>
      <c r="G3702">
        <v>0</v>
      </c>
      <c r="H3702">
        <v>5.8</v>
      </c>
      <c r="I3702">
        <v>91</v>
      </c>
      <c r="J3702">
        <v>105</v>
      </c>
      <c r="K3702">
        <v>25677801</v>
      </c>
      <c r="L3702">
        <v>20000000</v>
      </c>
      <c r="M3702" s="2">
        <f>VLOOKUP(A3702,Sheet2!$A$1:G7426,2,0)</f>
        <v>40459</v>
      </c>
      <c r="N3702" t="str">
        <f>VLOOKUP(A3702,Sheet2!$A$1:G7426,3,0)</f>
        <v>Color</v>
      </c>
      <c r="O3702" t="str">
        <f>VLOOKUP(A3702,Sheet2!$A$1:G7426,4,0)</f>
        <v>Comedy</v>
      </c>
      <c r="P3702" t="str">
        <f>VLOOKUP(A3702,Sheet2!$A$1:G7426,5,0)</f>
        <v>English</v>
      </c>
      <c r="Q3702" t="str">
        <f>VLOOKUP(A3702,Sheet2!$A$1:G7426,6,0)</f>
        <v>USA</v>
      </c>
      <c r="R3702" t="str">
        <f>VLOOKUP(A3702,Sheet2!$A$1:G7426,7,0)</f>
        <v>PG</v>
      </c>
      <c r="S3702" t="str">
        <f>IF(Table19[[#This Row],[Language]]="English","English","Other language")</f>
        <v>English</v>
      </c>
      <c r="T3702">
        <f>Table19[[#This Row],[Gross Revenue]]-Table19[[#This Row],[Budget]]</f>
        <v>5677801</v>
      </c>
      <c r="U3702" s="1">
        <f>(Table19[[#This Row],[Gross Revenue]]/Table19[[#This Row],[Budget]])-1</f>
        <v>0.28389004999999989</v>
      </c>
      <c r="V3702" t="str">
        <f t="shared" si="132"/>
        <v>90-110 minutes</v>
      </c>
      <c r="W3702">
        <f>Table19[[#This Row],[Profit]]/Table19[[#This Row],[Budget]]*100</f>
        <v>28.389005000000001</v>
      </c>
      <c r="X3702">
        <v>1637763</v>
      </c>
      <c r="Y3702">
        <v>0.19178668286445014</v>
      </c>
      <c r="Z3702" t="str">
        <f t="shared" si="134"/>
        <v>Medium</v>
      </c>
    </row>
    <row r="3703" spans="1:26" x14ac:dyDescent="0.2">
      <c r="A3703" t="s">
        <v>6684</v>
      </c>
      <c r="B3703" t="s">
        <v>217</v>
      </c>
      <c r="C3703" t="s">
        <v>1980</v>
      </c>
      <c r="D3703">
        <v>2000</v>
      </c>
      <c r="E3703">
        <v>4288</v>
      </c>
      <c r="F3703">
        <v>50</v>
      </c>
      <c r="G3703">
        <v>756</v>
      </c>
      <c r="H3703">
        <v>7.7</v>
      </c>
      <c r="I3703">
        <v>122</v>
      </c>
      <c r="J3703">
        <v>111</v>
      </c>
      <c r="K3703">
        <v>9180275</v>
      </c>
      <c r="L3703">
        <v>1200000</v>
      </c>
      <c r="M3703" s="2">
        <f>VLOOKUP(A3703,Sheet2!$A$1:G7427,2,0)</f>
        <v>36794</v>
      </c>
      <c r="N3703" t="str">
        <f>VLOOKUP(A3703,Sheet2!$A$1:G7427,3,0)</f>
        <v>Color</v>
      </c>
      <c r="O3703" t="str">
        <f>VLOOKUP(A3703,Sheet2!$A$1:G7427,4,0)</f>
        <v>Drama</v>
      </c>
      <c r="P3703" t="str">
        <f>VLOOKUP(A3703,Sheet2!$A$1:G7427,5,0)</f>
        <v>English</v>
      </c>
      <c r="Q3703" t="str">
        <f>VLOOKUP(A3703,Sheet2!$A$1:G7427,6,0)</f>
        <v>USA</v>
      </c>
      <c r="R3703" t="str">
        <f>VLOOKUP(A3703,Sheet2!$A$1:G7427,7,0)</f>
        <v>R</v>
      </c>
      <c r="S3703" t="str">
        <f>IF(Table19[[#This Row],[Language]]="English","English","Other language")</f>
        <v>English</v>
      </c>
      <c r="T3703">
        <f>Table19[[#This Row],[Gross Revenue]]-Table19[[#This Row],[Budget]]</f>
        <v>7980275</v>
      </c>
      <c r="U3703" s="1">
        <f>(Table19[[#This Row],[Gross Revenue]]/Table19[[#This Row],[Budget]])-1</f>
        <v>6.6502291666666666</v>
      </c>
      <c r="V3703" t="str">
        <f t="shared" si="132"/>
        <v>111-130 minutes</v>
      </c>
      <c r="W3703">
        <f>Table19[[#This Row],[Profit]]/Table19[[#This Row],[Budget]]*100</f>
        <v>665.02291666666667</v>
      </c>
      <c r="X3703">
        <v>-434215.5</v>
      </c>
      <c r="Y3703">
        <v>-0.10115100772200772</v>
      </c>
      <c r="Z3703" t="str">
        <f t="shared" si="134"/>
        <v>Low</v>
      </c>
    </row>
    <row r="3704" spans="1:26" x14ac:dyDescent="0.2">
      <c r="A3704" t="s">
        <v>3885</v>
      </c>
      <c r="B3704" t="s">
        <v>786</v>
      </c>
      <c r="C3704" t="s">
        <v>102</v>
      </c>
      <c r="D3704">
        <v>11000</v>
      </c>
      <c r="E3704">
        <v>13446</v>
      </c>
      <c r="F3704">
        <v>221</v>
      </c>
      <c r="G3704">
        <v>0</v>
      </c>
      <c r="H3704">
        <v>5.5</v>
      </c>
      <c r="I3704">
        <v>198</v>
      </c>
      <c r="J3704">
        <v>113</v>
      </c>
      <c r="K3704">
        <v>100018837</v>
      </c>
      <c r="L3704">
        <v>90000000</v>
      </c>
      <c r="M3704" s="2">
        <f>VLOOKUP(A3704,Sheet2!$A$1:G7428,2,0)</f>
        <v>39636</v>
      </c>
      <c r="N3704" t="str">
        <f>VLOOKUP(A3704,Sheet2!$A$1:G7428,3,0)</f>
        <v>Color</v>
      </c>
      <c r="O3704" t="str">
        <f>VLOOKUP(A3704,Sheet2!$A$1:G7428,4,0)</f>
        <v>Action</v>
      </c>
      <c r="P3704" t="str">
        <f>VLOOKUP(A3704,Sheet2!$A$1:G7428,5,0)</f>
        <v>English</v>
      </c>
      <c r="Q3704" t="str">
        <f>VLOOKUP(A3704,Sheet2!$A$1:G7428,6,0)</f>
        <v>USA</v>
      </c>
      <c r="R3704" t="str">
        <f>VLOOKUP(A3704,Sheet2!$A$1:G7428,7,0)</f>
        <v>PG-13</v>
      </c>
      <c r="S3704" t="str">
        <f>IF(Table19[[#This Row],[Language]]="English","English","Other language")</f>
        <v>English</v>
      </c>
      <c r="T3704">
        <f>Table19[[#This Row],[Gross Revenue]]-Table19[[#This Row],[Budget]]</f>
        <v>10018837</v>
      </c>
      <c r="U3704" s="1">
        <f>(Table19[[#This Row],[Gross Revenue]]/Table19[[#This Row],[Budget]])-1</f>
        <v>0.11132041111111102</v>
      </c>
      <c r="V3704" t="str">
        <f t="shared" si="132"/>
        <v>111-130 minutes</v>
      </c>
      <c r="W3704">
        <f>Table19[[#This Row],[Profit]]/Table19[[#This Row],[Budget]]*100</f>
        <v>11.132041111111111</v>
      </c>
      <c r="X3704">
        <v>-1289919.5</v>
      </c>
      <c r="Y3704">
        <v>-4.8151417500000002E-2</v>
      </c>
      <c r="Z3704" t="str">
        <f t="shared" si="134"/>
        <v>High</v>
      </c>
    </row>
    <row r="3705" spans="1:26" x14ac:dyDescent="0.2">
      <c r="A3705" t="s">
        <v>3315</v>
      </c>
      <c r="B3705" t="s">
        <v>118</v>
      </c>
      <c r="C3705" t="s">
        <v>119</v>
      </c>
      <c r="D3705">
        <v>389</v>
      </c>
      <c r="E3705">
        <v>1792</v>
      </c>
      <c r="F3705">
        <v>548</v>
      </c>
      <c r="G3705">
        <v>0</v>
      </c>
      <c r="H3705">
        <v>3.5</v>
      </c>
      <c r="I3705">
        <v>58</v>
      </c>
      <c r="J3705">
        <v>95</v>
      </c>
      <c r="K3705">
        <v>40066497</v>
      </c>
      <c r="L3705">
        <v>8000000</v>
      </c>
      <c r="M3705" s="2">
        <f>VLOOKUP(A3705,Sheet2!$A$1:G7429,2,0)</f>
        <v>38048</v>
      </c>
      <c r="N3705" t="str">
        <f>VLOOKUP(A3705,Sheet2!$A$1:G7429,3,0)</f>
        <v>Color</v>
      </c>
      <c r="O3705" t="str">
        <f>VLOOKUP(A3705,Sheet2!$A$1:G7429,4,0)</f>
        <v>Drama</v>
      </c>
      <c r="P3705" t="str">
        <f>VLOOKUP(A3705,Sheet2!$A$1:G7429,5,0)</f>
        <v>English</v>
      </c>
      <c r="Q3705" t="str">
        <f>VLOOKUP(A3705,Sheet2!$A$1:G7429,6,0)</f>
        <v>USA</v>
      </c>
      <c r="R3705" t="str">
        <f>VLOOKUP(A3705,Sheet2!$A$1:G7429,7,0)</f>
        <v>PG-13</v>
      </c>
      <c r="S3705" t="str">
        <f>IF(Table19[[#This Row],[Language]]="English","English","Other language")</f>
        <v>English</v>
      </c>
      <c r="T3705">
        <f>Table19[[#This Row],[Gross Revenue]]-Table19[[#This Row],[Budget]]</f>
        <v>32066497</v>
      </c>
      <c r="U3705" s="1">
        <f>(Table19[[#This Row],[Gross Revenue]]/Table19[[#This Row],[Budget]])-1</f>
        <v>4.0083121249999998</v>
      </c>
      <c r="V3705" t="str">
        <f t="shared" si="132"/>
        <v>90-110 minutes</v>
      </c>
      <c r="W3705">
        <f>Table19[[#This Row],[Profit]]/Table19[[#This Row],[Budget]]*100</f>
        <v>400.83121249999999</v>
      </c>
      <c r="X3705">
        <v>-434215.5</v>
      </c>
      <c r="Y3705">
        <v>-0.10115100772200772</v>
      </c>
      <c r="Z3705" t="str">
        <f t="shared" si="134"/>
        <v>Low</v>
      </c>
    </row>
    <row r="3706" spans="1:26" x14ac:dyDescent="0.2">
      <c r="A3706" t="s">
        <v>5029</v>
      </c>
      <c r="B3706" t="s">
        <v>465</v>
      </c>
      <c r="C3706" t="s">
        <v>2025</v>
      </c>
      <c r="D3706">
        <v>497</v>
      </c>
      <c r="E3706">
        <v>776</v>
      </c>
      <c r="F3706">
        <v>131</v>
      </c>
      <c r="G3706">
        <v>830</v>
      </c>
      <c r="H3706">
        <v>6.5</v>
      </c>
      <c r="I3706">
        <v>121</v>
      </c>
      <c r="J3706">
        <v>93</v>
      </c>
      <c r="K3706">
        <v>2426851</v>
      </c>
      <c r="L3706">
        <v>4000000</v>
      </c>
      <c r="M3706" s="2">
        <f>VLOOKUP(A3706,Sheet2!$A$1:G7430,2,0)</f>
        <v>39118</v>
      </c>
      <c r="N3706" t="str">
        <f>VLOOKUP(A3706,Sheet2!$A$1:G7430,3,0)</f>
        <v>Color</v>
      </c>
      <c r="O3706" t="str">
        <f>VLOOKUP(A3706,Sheet2!$A$1:G7430,4,0)</f>
        <v>Comedy</v>
      </c>
      <c r="P3706" t="str">
        <f>VLOOKUP(A3706,Sheet2!$A$1:G7430,5,0)</f>
        <v>English</v>
      </c>
      <c r="Q3706" t="str">
        <f>VLOOKUP(A3706,Sheet2!$A$1:G7430,6,0)</f>
        <v>USA</v>
      </c>
      <c r="R3706" t="str">
        <f>VLOOKUP(A3706,Sheet2!$A$1:G7430,7,0)</f>
        <v>R</v>
      </c>
      <c r="S3706" t="str">
        <f>IF(Table19[[#This Row],[Language]]="English","English","Other language")</f>
        <v>English</v>
      </c>
      <c r="T3706">
        <f>Table19[[#This Row],[Gross Revenue]]-Table19[[#This Row],[Budget]]</f>
        <v>-1573149</v>
      </c>
      <c r="U3706" s="1">
        <f>(Table19[[#This Row],[Gross Revenue]]/Table19[[#This Row],[Budget]])-1</f>
        <v>-0.39328724999999998</v>
      </c>
      <c r="V3706" t="str">
        <f t="shared" si="132"/>
        <v>90-110 minutes</v>
      </c>
      <c r="W3706">
        <f>Table19[[#This Row],[Profit]]/Table19[[#This Row],[Budget]]*100</f>
        <v>-39.328724999999999</v>
      </c>
      <c r="X3706">
        <v>1637763</v>
      </c>
      <c r="Y3706">
        <v>0.19178668286445014</v>
      </c>
      <c r="Z3706" t="str">
        <f t="shared" si="134"/>
        <v>Low</v>
      </c>
    </row>
    <row r="3707" spans="1:26" x14ac:dyDescent="0.2">
      <c r="A3707" t="s">
        <v>5720</v>
      </c>
      <c r="B3707" t="s">
        <v>544</v>
      </c>
      <c r="C3707" t="s">
        <v>1863</v>
      </c>
      <c r="D3707">
        <v>742</v>
      </c>
      <c r="E3707">
        <v>2127</v>
      </c>
      <c r="F3707">
        <v>43</v>
      </c>
      <c r="G3707">
        <v>0</v>
      </c>
      <c r="H3707">
        <v>6.9</v>
      </c>
      <c r="I3707">
        <v>130</v>
      </c>
      <c r="J3707">
        <v>117</v>
      </c>
      <c r="K3707">
        <v>43100000</v>
      </c>
      <c r="L3707">
        <v>9500000</v>
      </c>
      <c r="M3707" s="2">
        <f>VLOOKUP(A3707,Sheet2!$A$1:G7431,2,0)</f>
        <v>24526</v>
      </c>
      <c r="N3707" t="str">
        <f>VLOOKUP(A3707,Sheet2!$A$1:G7431,3,0)</f>
        <v>Color</v>
      </c>
      <c r="O3707" t="str">
        <f>VLOOKUP(A3707,Sheet2!$A$1:G7431,4,0)</f>
        <v>Action</v>
      </c>
      <c r="P3707" t="str">
        <f>VLOOKUP(A3707,Sheet2!$A$1:G7431,5,0)</f>
        <v>English</v>
      </c>
      <c r="Q3707" t="str">
        <f>VLOOKUP(A3707,Sheet2!$A$1:G7431,6,0)</f>
        <v>UK</v>
      </c>
      <c r="R3707" t="str">
        <f>VLOOKUP(A3707,Sheet2!$A$1:G7431,7,0)</f>
        <v>Approved</v>
      </c>
      <c r="S3707" t="str">
        <f>IF(Table19[[#This Row],[Language]]="English","English","Other language")</f>
        <v>English</v>
      </c>
      <c r="T3707">
        <f>Table19[[#This Row],[Gross Revenue]]-Table19[[#This Row],[Budget]]</f>
        <v>33600000</v>
      </c>
      <c r="U3707" s="1">
        <f>(Table19[[#This Row],[Gross Revenue]]/Table19[[#This Row],[Budget]])-1</f>
        <v>3.5368421052631582</v>
      </c>
      <c r="V3707" t="str">
        <f t="shared" si="132"/>
        <v>111-130 minutes</v>
      </c>
      <c r="W3707">
        <f>Table19[[#This Row],[Profit]]/Table19[[#This Row],[Budget]]*100</f>
        <v>353.68421052631578</v>
      </c>
      <c r="X3707">
        <v>-1289919.5</v>
      </c>
      <c r="Y3707">
        <v>-4.8151417500000002E-2</v>
      </c>
      <c r="Z3707" t="str">
        <f t="shared" si="134"/>
        <v>Low</v>
      </c>
    </row>
    <row r="3708" spans="1:26" x14ac:dyDescent="0.2">
      <c r="A3708" t="s">
        <v>4709</v>
      </c>
      <c r="B3708" t="s">
        <v>784</v>
      </c>
      <c r="C3708" t="s">
        <v>1781</v>
      </c>
      <c r="D3708">
        <v>12000</v>
      </c>
      <c r="E3708">
        <v>19310</v>
      </c>
      <c r="F3708">
        <v>11000</v>
      </c>
      <c r="G3708">
        <v>0</v>
      </c>
      <c r="H3708">
        <v>6.3</v>
      </c>
      <c r="I3708">
        <v>223</v>
      </c>
      <c r="J3708">
        <v>98</v>
      </c>
      <c r="K3708">
        <v>3247816</v>
      </c>
      <c r="L3708">
        <v>22000000</v>
      </c>
      <c r="M3708" s="2">
        <f>VLOOKUP(A3708,Sheet2!$A$1:G7432,2,0)</f>
        <v>40347</v>
      </c>
      <c r="N3708" t="str">
        <f>VLOOKUP(A3708,Sheet2!$A$1:G7432,3,0)</f>
        <v>Color</v>
      </c>
      <c r="O3708" t="str">
        <f>VLOOKUP(A3708,Sheet2!$A$1:G7432,4,0)</f>
        <v>Comedy</v>
      </c>
      <c r="P3708" t="str">
        <f>VLOOKUP(A3708,Sheet2!$A$1:G7432,5,0)</f>
        <v>English</v>
      </c>
      <c r="Q3708" t="str">
        <f>VLOOKUP(A3708,Sheet2!$A$1:G7432,6,0)</f>
        <v>USA</v>
      </c>
      <c r="R3708" t="str">
        <f>VLOOKUP(A3708,Sheet2!$A$1:G7432,7,0)</f>
        <v>R</v>
      </c>
      <c r="S3708" t="str">
        <f>IF(Table19[[#This Row],[Language]]="English","English","Other language")</f>
        <v>English</v>
      </c>
      <c r="T3708">
        <f>Table19[[#This Row],[Gross Revenue]]-Table19[[#This Row],[Budget]]</f>
        <v>-18752184</v>
      </c>
      <c r="U3708" s="1">
        <f>(Table19[[#This Row],[Gross Revenue]]/Table19[[#This Row],[Budget]])-1</f>
        <v>-0.85237200000000002</v>
      </c>
      <c r="V3708" t="str">
        <f t="shared" si="132"/>
        <v>90-110 minutes</v>
      </c>
      <c r="W3708">
        <f>Table19[[#This Row],[Profit]]/Table19[[#This Row],[Budget]]*100</f>
        <v>-85.237200000000001</v>
      </c>
      <c r="X3708">
        <v>1637763</v>
      </c>
      <c r="Y3708">
        <v>0.19178668286445014</v>
      </c>
      <c r="Z3708" t="str">
        <f t="shared" si="134"/>
        <v>Medium</v>
      </c>
    </row>
    <row r="3709" spans="1:26" x14ac:dyDescent="0.2">
      <c r="A3709" t="s">
        <v>3987</v>
      </c>
      <c r="B3709" t="s">
        <v>1091</v>
      </c>
      <c r="C3709" t="s">
        <v>1092</v>
      </c>
      <c r="D3709">
        <v>277</v>
      </c>
      <c r="E3709">
        <v>847</v>
      </c>
      <c r="F3709">
        <v>94</v>
      </c>
      <c r="G3709">
        <v>0</v>
      </c>
      <c r="H3709">
        <v>5.6</v>
      </c>
      <c r="I3709">
        <v>136</v>
      </c>
      <c r="J3709">
        <v>110</v>
      </c>
      <c r="K3709">
        <v>75604320</v>
      </c>
      <c r="L3709">
        <v>54000000</v>
      </c>
      <c r="M3709" s="2">
        <f>VLOOKUP(A3709,Sheet2!$A$1:G7433,2,0)</f>
        <v>39032</v>
      </c>
      <c r="N3709" t="str">
        <f>VLOOKUP(A3709,Sheet2!$A$1:G7433,3,0)</f>
        <v>Color</v>
      </c>
      <c r="O3709" t="str">
        <f>VLOOKUP(A3709,Sheet2!$A$1:G7433,4,0)</f>
        <v>Comedy</v>
      </c>
      <c r="P3709" t="str">
        <f>VLOOKUP(A3709,Sheet2!$A$1:G7433,5,0)</f>
        <v>English</v>
      </c>
      <c r="Q3709" t="str">
        <f>VLOOKUP(A3709,Sheet2!$A$1:G7433,6,0)</f>
        <v>USA</v>
      </c>
      <c r="R3709" t="str">
        <f>VLOOKUP(A3709,Sheet2!$A$1:G7433,7,0)</f>
        <v>PG-13</v>
      </c>
      <c r="S3709" t="str">
        <f>IF(Table19[[#This Row],[Language]]="English","English","Other language")</f>
        <v>English</v>
      </c>
      <c r="T3709">
        <f>Table19[[#This Row],[Gross Revenue]]-Table19[[#This Row],[Budget]]</f>
        <v>21604320</v>
      </c>
      <c r="U3709" s="1">
        <f>(Table19[[#This Row],[Gross Revenue]]/Table19[[#This Row],[Budget]])-1</f>
        <v>0.40007999999999999</v>
      </c>
      <c r="V3709" t="str">
        <f t="shared" si="132"/>
        <v>90-110 minutes</v>
      </c>
      <c r="W3709">
        <f>Table19[[#This Row],[Profit]]/Table19[[#This Row],[Budget]]*100</f>
        <v>40.007999999999996</v>
      </c>
      <c r="X3709">
        <v>1637763</v>
      </c>
      <c r="Y3709">
        <v>0.19178668286445014</v>
      </c>
      <c r="Z3709" t="str">
        <f t="shared" si="134"/>
        <v>High</v>
      </c>
    </row>
    <row r="3710" spans="1:26" x14ac:dyDescent="0.2">
      <c r="A3710" t="s">
        <v>4784</v>
      </c>
      <c r="B3710" t="s">
        <v>956</v>
      </c>
      <c r="C3710" t="s">
        <v>1850</v>
      </c>
      <c r="D3710">
        <v>9000</v>
      </c>
      <c r="E3710">
        <v>10575</v>
      </c>
      <c r="F3710">
        <v>655</v>
      </c>
      <c r="G3710">
        <v>0</v>
      </c>
      <c r="H3710">
        <v>6.3</v>
      </c>
      <c r="I3710">
        <v>325</v>
      </c>
      <c r="J3710">
        <v>94</v>
      </c>
      <c r="K3710">
        <v>16300302</v>
      </c>
      <c r="L3710">
        <v>12000000</v>
      </c>
      <c r="M3710" s="2">
        <f>VLOOKUP(A3710,Sheet2!$A$1:G7434,2,0)</f>
        <v>40557</v>
      </c>
      <c r="N3710" t="str">
        <f>VLOOKUP(A3710,Sheet2!$A$1:G7434,3,0)</f>
        <v>Color</v>
      </c>
      <c r="O3710" t="str">
        <f>VLOOKUP(A3710,Sheet2!$A$1:G7434,4,0)</f>
        <v>Comedy</v>
      </c>
      <c r="P3710" t="str">
        <f>VLOOKUP(A3710,Sheet2!$A$1:G7434,5,0)</f>
        <v>English</v>
      </c>
      <c r="Q3710" t="str">
        <f>VLOOKUP(A3710,Sheet2!$A$1:G7434,6,0)</f>
        <v>USA</v>
      </c>
      <c r="R3710" t="str">
        <f>VLOOKUP(A3710,Sheet2!$A$1:G7434,7,0)</f>
        <v>R</v>
      </c>
      <c r="S3710" t="str">
        <f>IF(Table19[[#This Row],[Language]]="English","English","Other language")</f>
        <v>English</v>
      </c>
      <c r="T3710">
        <f>Table19[[#This Row],[Gross Revenue]]-Table19[[#This Row],[Budget]]</f>
        <v>4300302</v>
      </c>
      <c r="U3710" s="1">
        <f>(Table19[[#This Row],[Gross Revenue]]/Table19[[#This Row],[Budget]])-1</f>
        <v>0.35835850000000002</v>
      </c>
      <c r="V3710" t="str">
        <f t="shared" si="132"/>
        <v>90-110 minutes</v>
      </c>
      <c r="W3710">
        <f>Table19[[#This Row],[Profit]]/Table19[[#This Row],[Budget]]*100</f>
        <v>35.835850000000001</v>
      </c>
      <c r="X3710">
        <v>1637763</v>
      </c>
      <c r="Y3710">
        <v>0.19178668286445014</v>
      </c>
      <c r="Z3710" t="str">
        <f t="shared" si="134"/>
        <v>Low</v>
      </c>
    </row>
    <row r="3711" spans="1:26" x14ac:dyDescent="0.2">
      <c r="A3711" t="s">
        <v>6872</v>
      </c>
      <c r="B3711" t="s">
        <v>3118</v>
      </c>
      <c r="C3711" t="s">
        <v>2651</v>
      </c>
      <c r="D3711">
        <v>1000</v>
      </c>
      <c r="E3711">
        <v>2703</v>
      </c>
      <c r="F3711">
        <v>0</v>
      </c>
      <c r="G3711">
        <v>14000</v>
      </c>
      <c r="H3711">
        <v>8</v>
      </c>
      <c r="I3711">
        <v>129</v>
      </c>
      <c r="J3711">
        <v>106</v>
      </c>
      <c r="K3711">
        <v>86300000</v>
      </c>
      <c r="L3711">
        <v>2800000</v>
      </c>
      <c r="M3711" s="2">
        <f>VLOOKUP(A3711,Sheet2!$A$1:G7435,2,0)</f>
        <v>27197</v>
      </c>
      <c r="N3711" t="str">
        <f>VLOOKUP(A3711,Sheet2!$A$1:G7435,3,0)</f>
        <v>Black and White</v>
      </c>
      <c r="O3711" t="str">
        <f>VLOOKUP(A3711,Sheet2!$A$1:G7435,4,0)</f>
        <v>Comedy</v>
      </c>
      <c r="P3711" t="str">
        <f>VLOOKUP(A3711,Sheet2!$A$1:G7435,5,0)</f>
        <v>English</v>
      </c>
      <c r="Q3711" t="str">
        <f>VLOOKUP(A3711,Sheet2!$A$1:G7435,6,0)</f>
        <v>USA</v>
      </c>
      <c r="R3711" t="str">
        <f>VLOOKUP(A3711,Sheet2!$A$1:G7435,7,0)</f>
        <v>PG</v>
      </c>
      <c r="S3711" t="str">
        <f>IF(Table19[[#This Row],[Language]]="English","English","Other language")</f>
        <v>English</v>
      </c>
      <c r="T3711">
        <f>Table19[[#This Row],[Gross Revenue]]-Table19[[#This Row],[Budget]]</f>
        <v>83500000</v>
      </c>
      <c r="U3711" s="1">
        <f>(Table19[[#This Row],[Gross Revenue]]/Table19[[#This Row],[Budget]])-1</f>
        <v>29.821428571428573</v>
      </c>
      <c r="V3711" t="str">
        <f t="shared" si="132"/>
        <v>90-110 minutes</v>
      </c>
      <c r="W3711">
        <f>Table19[[#This Row],[Profit]]/Table19[[#This Row],[Budget]]*100</f>
        <v>2982.1428571428573</v>
      </c>
      <c r="X3711">
        <v>1637763</v>
      </c>
      <c r="Y3711">
        <v>0.19178668286445014</v>
      </c>
      <c r="Z3711" t="str">
        <f t="shared" si="134"/>
        <v>Low</v>
      </c>
    </row>
    <row r="3712" spans="1:26" x14ac:dyDescent="0.2">
      <c r="A3712" t="s">
        <v>5580</v>
      </c>
      <c r="B3712" t="s">
        <v>2395</v>
      </c>
      <c r="C3712" t="s">
        <v>1226</v>
      </c>
      <c r="D3712">
        <v>549</v>
      </c>
      <c r="E3712">
        <v>1747</v>
      </c>
      <c r="F3712">
        <v>58</v>
      </c>
      <c r="G3712">
        <v>0</v>
      </c>
      <c r="H3712">
        <v>6.8</v>
      </c>
      <c r="I3712">
        <v>50</v>
      </c>
      <c r="J3712">
        <v>107</v>
      </c>
      <c r="K3712">
        <v>44726644</v>
      </c>
      <c r="L3712">
        <v>13000000</v>
      </c>
      <c r="M3712" s="2">
        <f>VLOOKUP(A3712,Sheet2!$A$1:G7436,2,0)</f>
        <v>32319</v>
      </c>
      <c r="N3712" t="str">
        <f>VLOOKUP(A3712,Sheet2!$A$1:G7436,3,0)</f>
        <v>Color</v>
      </c>
      <c r="O3712" t="str">
        <f>VLOOKUP(A3712,Sheet2!$A$1:G7436,4,0)</f>
        <v>Action</v>
      </c>
      <c r="P3712" t="str">
        <f>VLOOKUP(A3712,Sheet2!$A$1:G7436,5,0)</f>
        <v>English</v>
      </c>
      <c r="Q3712" t="str">
        <f>VLOOKUP(A3712,Sheet2!$A$1:G7436,6,0)</f>
        <v>USA</v>
      </c>
      <c r="R3712" t="str">
        <f>VLOOKUP(A3712,Sheet2!$A$1:G7436,7,0)</f>
        <v>R</v>
      </c>
      <c r="S3712" t="str">
        <f>IF(Table19[[#This Row],[Language]]="English","English","Other language")</f>
        <v>English</v>
      </c>
      <c r="T3712">
        <f>Table19[[#This Row],[Gross Revenue]]-Table19[[#This Row],[Budget]]</f>
        <v>31726644</v>
      </c>
      <c r="U3712" s="1">
        <f>(Table19[[#This Row],[Gross Revenue]]/Table19[[#This Row],[Budget]])-1</f>
        <v>2.4405110769230771</v>
      </c>
      <c r="V3712" t="str">
        <f t="shared" si="132"/>
        <v>90-110 minutes</v>
      </c>
      <c r="W3712">
        <f>Table19[[#This Row],[Profit]]/Table19[[#This Row],[Budget]]*100</f>
        <v>244.05110769230771</v>
      </c>
      <c r="X3712">
        <v>-1289919.5</v>
      </c>
      <c r="Y3712">
        <v>-4.8151417500000002E-2</v>
      </c>
      <c r="Z3712" t="str">
        <f t="shared" si="134"/>
        <v>Low</v>
      </c>
    </row>
    <row r="3713" spans="1:26" x14ac:dyDescent="0.2">
      <c r="A3713" t="s">
        <v>5487</v>
      </c>
      <c r="B3713" t="s">
        <v>2342</v>
      </c>
      <c r="C3713" t="s">
        <v>455</v>
      </c>
      <c r="D3713">
        <v>155</v>
      </c>
      <c r="E3713">
        <v>605</v>
      </c>
      <c r="F3713">
        <v>272</v>
      </c>
      <c r="G3713">
        <v>0</v>
      </c>
      <c r="H3713">
        <v>6.8</v>
      </c>
      <c r="I3713">
        <v>64</v>
      </c>
      <c r="J3713">
        <v>109</v>
      </c>
      <c r="K3713">
        <v>4250320</v>
      </c>
      <c r="L3713">
        <v>18000000</v>
      </c>
      <c r="M3713" s="2">
        <f>VLOOKUP(A3713,Sheet2!$A$1:G7437,2,0)</f>
        <v>31185</v>
      </c>
      <c r="N3713" t="str">
        <f>VLOOKUP(A3713,Sheet2!$A$1:G7437,3,0)</f>
        <v>Color</v>
      </c>
      <c r="O3713" t="str">
        <f>VLOOKUP(A3713,Sheet2!$A$1:G7437,4,0)</f>
        <v>Adventure</v>
      </c>
      <c r="P3713" t="str">
        <f>VLOOKUP(A3713,Sheet2!$A$1:G7437,5,0)</f>
        <v>English</v>
      </c>
      <c r="Q3713" t="str">
        <f>VLOOKUP(A3713,Sheet2!$A$1:G7437,6,0)</f>
        <v>USA</v>
      </c>
      <c r="R3713" t="str">
        <f>VLOOKUP(A3713,Sheet2!$A$1:G7437,7,0)</f>
        <v>PG-13</v>
      </c>
      <c r="S3713" t="str">
        <f>IF(Table19[[#This Row],[Language]]="English","English","Other language")</f>
        <v>English</v>
      </c>
      <c r="T3713">
        <f>Table19[[#This Row],[Gross Revenue]]-Table19[[#This Row],[Budget]]</f>
        <v>-13749680</v>
      </c>
      <c r="U3713" s="1">
        <f>(Table19[[#This Row],[Gross Revenue]]/Table19[[#This Row],[Budget]])-1</f>
        <v>-0.76387111111111117</v>
      </c>
      <c r="V3713" t="str">
        <f t="shared" si="132"/>
        <v>90-110 minutes</v>
      </c>
      <c r="W3713">
        <f>Table19[[#This Row],[Profit]]/Table19[[#This Row],[Budget]]*100</f>
        <v>-76.387111111111111</v>
      </c>
      <c r="X3713">
        <v>3892693.5</v>
      </c>
      <c r="Y3713">
        <v>0.11726928571428571</v>
      </c>
      <c r="Z3713" t="str">
        <f t="shared" si="134"/>
        <v>Medium</v>
      </c>
    </row>
    <row r="3714" spans="1:26" x14ac:dyDescent="0.2">
      <c r="A3714" t="s">
        <v>3943</v>
      </c>
      <c r="B3714" t="s">
        <v>1041</v>
      </c>
      <c r="C3714" t="s">
        <v>1042</v>
      </c>
      <c r="D3714">
        <v>20000</v>
      </c>
      <c r="E3714">
        <v>45202</v>
      </c>
      <c r="F3714">
        <v>234</v>
      </c>
      <c r="G3714">
        <v>18000</v>
      </c>
      <c r="H3714">
        <v>5.6</v>
      </c>
      <c r="I3714">
        <v>208</v>
      </c>
      <c r="J3714">
        <v>102</v>
      </c>
      <c r="K3714">
        <v>21557240</v>
      </c>
      <c r="L3714">
        <v>49900000</v>
      </c>
      <c r="M3714" s="2">
        <f>VLOOKUP(A3714,Sheet2!$A$1:G7438,2,0)</f>
        <v>40591</v>
      </c>
      <c r="N3714" t="str">
        <f>VLOOKUP(A3714,Sheet2!$A$1:G7438,3,0)</f>
        <v>Color</v>
      </c>
      <c r="O3714" t="str">
        <f>VLOOKUP(A3714,Sheet2!$A$1:G7438,4,0)</f>
        <v>Adventure</v>
      </c>
      <c r="P3714" t="str">
        <f>VLOOKUP(A3714,Sheet2!$A$1:G7438,5,0)</f>
        <v>English</v>
      </c>
      <c r="Q3714" t="str">
        <f>VLOOKUP(A3714,Sheet2!$A$1:G7438,6,0)</f>
        <v>USA</v>
      </c>
      <c r="R3714" t="str">
        <f>VLOOKUP(A3714,Sheet2!$A$1:G7438,7,0)</f>
        <v>R</v>
      </c>
      <c r="S3714" t="str">
        <f>IF(Table19[[#This Row],[Language]]="English","English","Other language")</f>
        <v>English</v>
      </c>
      <c r="T3714">
        <f>Table19[[#This Row],[Gross Revenue]]-Table19[[#This Row],[Budget]]</f>
        <v>-28342760</v>
      </c>
      <c r="U3714" s="1">
        <f>(Table19[[#This Row],[Gross Revenue]]/Table19[[#This Row],[Budget]])-1</f>
        <v>-0.56799118236472945</v>
      </c>
      <c r="V3714" t="str">
        <f t="shared" ref="V3714:V3726" si="135">IF(J3714="","",IF(J3714&lt;90,"&lt;90 minutes",IF(J3714&lt;=110,"90-110 minutes",IF(J3714&lt;=130,"111-130 minutes",IF(J3714&lt;=150,"131-150 minutes","&gt;150 minutes")))))</f>
        <v>90-110 minutes</v>
      </c>
      <c r="W3714">
        <f>Table19[[#This Row],[Profit]]/Table19[[#This Row],[Budget]]*100</f>
        <v>-56.799118236472943</v>
      </c>
      <c r="X3714">
        <v>3892693.5</v>
      </c>
      <c r="Y3714">
        <v>0.11726928571428571</v>
      </c>
      <c r="Z3714" t="str">
        <f t="shared" ref="Z3714:Z3716" si="136">IF(L3714="","",IF(L3714&lt;=$AA$26,"Low",IF(L3714&lt;=$AA$28,"Medium","High")))</f>
        <v>High</v>
      </c>
    </row>
    <row r="3715" spans="1:26" x14ac:dyDescent="0.2">
      <c r="A3715" t="s">
        <v>5458</v>
      </c>
      <c r="B3715" t="s">
        <v>2197</v>
      </c>
      <c r="C3715" t="s">
        <v>2314</v>
      </c>
      <c r="D3715">
        <v>830</v>
      </c>
      <c r="E3715">
        <v>973</v>
      </c>
      <c r="F3715">
        <v>100</v>
      </c>
      <c r="G3715">
        <v>3000</v>
      </c>
      <c r="H3715">
        <v>6.7</v>
      </c>
      <c r="I3715">
        <v>171</v>
      </c>
      <c r="J3715">
        <v>90</v>
      </c>
      <c r="K3715">
        <v>1573712</v>
      </c>
      <c r="L3715">
        <v>125000</v>
      </c>
      <c r="M3715" s="2">
        <f>VLOOKUP(A3715,Sheet2!$A$1:G7439,2,0)</f>
        <v>40596</v>
      </c>
      <c r="N3715" t="str">
        <f>VLOOKUP(A3715,Sheet2!$A$1:G7439,3,0)</f>
        <v>Color</v>
      </c>
      <c r="O3715" t="str">
        <f>VLOOKUP(A3715,Sheet2!$A$1:G7439,4,0)</f>
        <v>Comedy</v>
      </c>
      <c r="P3715" t="str">
        <f>VLOOKUP(A3715,Sheet2!$A$1:G7439,5,0)</f>
        <v>English</v>
      </c>
      <c r="Q3715" t="str">
        <f>VLOOKUP(A3715,Sheet2!$A$1:G7439,6,0)</f>
        <v>USA</v>
      </c>
      <c r="R3715" t="str">
        <f>VLOOKUP(A3715,Sheet2!$A$1:G7439,7,0)</f>
        <v>R</v>
      </c>
      <c r="S3715" t="str">
        <f>IF(Table19[[#This Row],[Language]]="English","English","Other language")</f>
        <v>English</v>
      </c>
      <c r="T3715">
        <f>Table19[[#This Row],[Gross Revenue]]-Table19[[#This Row],[Budget]]</f>
        <v>1448712</v>
      </c>
      <c r="U3715" s="1">
        <f>(Table19[[#This Row],[Gross Revenue]]/Table19[[#This Row],[Budget]])-1</f>
        <v>11.589696</v>
      </c>
      <c r="V3715" t="str">
        <f t="shared" si="135"/>
        <v>90-110 minutes</v>
      </c>
      <c r="W3715">
        <f>Table19[[#This Row],[Profit]]/Table19[[#This Row],[Budget]]*100</f>
        <v>1158.9695999999999</v>
      </c>
      <c r="X3715">
        <v>1637763</v>
      </c>
      <c r="Y3715">
        <v>0.19178668286445014</v>
      </c>
      <c r="Z3715" t="str">
        <f t="shared" si="136"/>
        <v>Low</v>
      </c>
    </row>
    <row r="3716" spans="1:26" x14ac:dyDescent="0.2">
      <c r="A3716" t="s">
        <v>5041</v>
      </c>
      <c r="B3716" t="s">
        <v>677</v>
      </c>
      <c r="C3716" t="s">
        <v>1742</v>
      </c>
      <c r="D3716">
        <v>12000</v>
      </c>
      <c r="E3716">
        <v>16004</v>
      </c>
      <c r="F3716">
        <v>44</v>
      </c>
      <c r="G3716">
        <v>0</v>
      </c>
      <c r="H3716">
        <v>6.5</v>
      </c>
      <c r="I3716">
        <v>192</v>
      </c>
      <c r="J3716">
        <v>90</v>
      </c>
      <c r="K3716">
        <v>15281286</v>
      </c>
      <c r="L3716">
        <v>18000000</v>
      </c>
      <c r="M3716" s="2">
        <f>VLOOKUP(A3716,Sheet2!$A$1:G7440,2,0)</f>
        <v>40163</v>
      </c>
      <c r="N3716" t="str">
        <f>VLOOKUP(A3716,Sheet2!$A$1:G7440,3,0)</f>
        <v>Color</v>
      </c>
      <c r="O3716" t="str">
        <f>VLOOKUP(A3716,Sheet2!$A$1:G7440,4,0)</f>
        <v>Comedy</v>
      </c>
      <c r="P3716" t="str">
        <f>VLOOKUP(A3716,Sheet2!$A$1:G7440,5,0)</f>
        <v>English</v>
      </c>
      <c r="Q3716" t="str">
        <f>VLOOKUP(A3716,Sheet2!$A$1:G7440,6,0)</f>
        <v>USA</v>
      </c>
      <c r="R3716" t="str">
        <f>VLOOKUP(A3716,Sheet2!$A$1:G7440,7,0)</f>
        <v>R</v>
      </c>
      <c r="S3716" t="str">
        <f>IF(Table19[[#This Row],[Language]]="English","English","Other language")</f>
        <v>English</v>
      </c>
      <c r="T3716">
        <f>Table19[[#This Row],[Gross Revenue]]-Table19[[#This Row],[Budget]]</f>
        <v>-2718714</v>
      </c>
      <c r="U3716" s="1">
        <f>(Table19[[#This Row],[Gross Revenue]]/Table19[[#This Row],[Budget]])-1</f>
        <v>-0.15103966666666668</v>
      </c>
      <c r="V3716" t="str">
        <f t="shared" si="135"/>
        <v>90-110 minutes</v>
      </c>
      <c r="W3716">
        <f>Table19[[#This Row],[Profit]]/Table19[[#This Row],[Budget]]*100</f>
        <v>-15.103966666666665</v>
      </c>
      <c r="X3716">
        <v>1637763</v>
      </c>
      <c r="Y3716">
        <v>0.19178668286445014</v>
      </c>
      <c r="Z3716" t="str">
        <f t="shared" si="136"/>
        <v>Medium</v>
      </c>
    </row>
    <row r="3717" spans="1:26" x14ac:dyDescent="0.2">
      <c r="A3717" t="s">
        <v>5091</v>
      </c>
      <c r="B3717" t="s">
        <v>606</v>
      </c>
      <c r="C3717" t="s">
        <v>559</v>
      </c>
      <c r="D3717">
        <v>15000</v>
      </c>
      <c r="E3717">
        <v>17768</v>
      </c>
      <c r="F3717">
        <v>0</v>
      </c>
      <c r="G3717">
        <v>0</v>
      </c>
      <c r="H3717">
        <v>6.5</v>
      </c>
      <c r="I3717">
        <v>153</v>
      </c>
      <c r="J3717">
        <v>119</v>
      </c>
      <c r="K3717">
        <v>115731542</v>
      </c>
      <c r="L3717">
        <v>65000000</v>
      </c>
      <c r="M3717" s="2">
        <f>VLOOKUP(A3717,Sheet2!$A$1:G7441,2,0)</f>
        <v>36143</v>
      </c>
      <c r="N3717" t="str">
        <f>VLOOKUP(A3717,Sheet2!$A$1:G7441,3,0)</f>
        <v>Color</v>
      </c>
      <c r="O3717" t="str">
        <f>VLOOKUP(A3717,Sheet2!$A$1:G7441,4,0)</f>
        <v>Comedy</v>
      </c>
      <c r="P3717" t="str">
        <f>VLOOKUP(A3717,Sheet2!$A$1:G7441,5,0)</f>
        <v>English</v>
      </c>
      <c r="Q3717" t="str">
        <f>VLOOKUP(A3717,Sheet2!$A$1:G7441,6,0)</f>
        <v>USA</v>
      </c>
      <c r="R3717" t="str">
        <f>VLOOKUP(A3717,Sheet2!$A$1:G7441,7,0)</f>
        <v>PG</v>
      </c>
      <c r="S3717" t="str">
        <f>IF(Table19[[#This Row],[Language]]="English","English","Other language")</f>
        <v>English</v>
      </c>
      <c r="T3717">
        <f>Table19[[#This Row],[Gross Revenue]]-Table19[[#This Row],[Budget]]</f>
        <v>50731542</v>
      </c>
      <c r="U3717" s="1">
        <f>(Table19[[#This Row],[Gross Revenue]]/Table19[[#This Row],[Budget]])-1</f>
        <v>0.78048526153846143</v>
      </c>
      <c r="V3717" t="str">
        <f t="shared" si="135"/>
        <v>111-130 minutes</v>
      </c>
      <c r="W3717">
        <f>Table19[[#This Row],[Profit]]/Table19[[#This Row],[Budget]]*100</f>
        <v>78.048526153846154</v>
      </c>
      <c r="X3717">
        <v>1637763</v>
      </c>
      <c r="Y3717">
        <v>0.19178668286445014</v>
      </c>
      <c r="Z3717" t="str">
        <f t="shared" ref="Z3717:Z3726" si="137">IF(L3717="","",IF(L3717&lt;=$AA$26,"Low",IF(L3717&lt;=$AA$28,"Medium","High")))</f>
        <v>High</v>
      </c>
    </row>
    <row r="3718" spans="1:26" x14ac:dyDescent="0.2">
      <c r="A3718" t="s">
        <v>5232</v>
      </c>
      <c r="B3718" t="s">
        <v>2174</v>
      </c>
      <c r="C3718" t="s">
        <v>879</v>
      </c>
      <c r="D3718">
        <v>218</v>
      </c>
      <c r="E3718">
        <v>638</v>
      </c>
      <c r="F3718">
        <v>0</v>
      </c>
      <c r="G3718">
        <v>0</v>
      </c>
      <c r="H3718">
        <v>6.6</v>
      </c>
      <c r="I3718">
        <v>247</v>
      </c>
      <c r="J3718">
        <v>101</v>
      </c>
      <c r="K3718">
        <v>31452765</v>
      </c>
      <c r="L3718">
        <v>24000000</v>
      </c>
      <c r="M3718" s="2">
        <f>VLOOKUP(A3718,Sheet2!$A$1:G7442,2,0)</f>
        <v>39573</v>
      </c>
      <c r="N3718" t="str">
        <f>VLOOKUP(A3718,Sheet2!$A$1:G7442,3,0)</f>
        <v>Color</v>
      </c>
      <c r="O3718" t="str">
        <f>VLOOKUP(A3718,Sheet2!$A$1:G7442,4,0)</f>
        <v>Comedy</v>
      </c>
      <c r="P3718" t="str">
        <f>VLOOKUP(A3718,Sheet2!$A$1:G7442,5,0)</f>
        <v>English</v>
      </c>
      <c r="Q3718" t="str">
        <f>VLOOKUP(A3718,Sheet2!$A$1:G7442,6,0)</f>
        <v>USA</v>
      </c>
      <c r="R3718" t="str">
        <f>VLOOKUP(A3718,Sheet2!$A$1:G7442,7,0)</f>
        <v>R</v>
      </c>
      <c r="S3718" t="str">
        <f>IF(Table19[[#This Row],[Language]]="English","English","Other language")</f>
        <v>English</v>
      </c>
      <c r="T3718">
        <f>Table19[[#This Row],[Gross Revenue]]-Table19[[#This Row],[Budget]]</f>
        <v>7452765</v>
      </c>
      <c r="U3718" s="1">
        <f>(Table19[[#This Row],[Gross Revenue]]/Table19[[#This Row],[Budget]])-1</f>
        <v>0.3105318749999999</v>
      </c>
      <c r="V3718" t="str">
        <f t="shared" si="135"/>
        <v>90-110 minutes</v>
      </c>
      <c r="W3718">
        <f>Table19[[#This Row],[Profit]]/Table19[[#This Row],[Budget]]*100</f>
        <v>31.0531875</v>
      </c>
      <c r="X3718">
        <v>1637763</v>
      </c>
      <c r="Y3718">
        <v>0.19178668286445014</v>
      </c>
      <c r="Z3718" t="str">
        <f t="shared" si="137"/>
        <v>Medium</v>
      </c>
    </row>
    <row r="3719" spans="1:26" x14ac:dyDescent="0.2">
      <c r="A3719" t="s">
        <v>4446</v>
      </c>
      <c r="B3719" t="s">
        <v>718</v>
      </c>
      <c r="C3719" t="s">
        <v>988</v>
      </c>
      <c r="D3719">
        <v>17000</v>
      </c>
      <c r="E3719">
        <v>32232</v>
      </c>
      <c r="F3719">
        <v>4000</v>
      </c>
      <c r="G3719">
        <v>0</v>
      </c>
      <c r="H3719">
        <v>6.1</v>
      </c>
      <c r="I3719">
        <v>136</v>
      </c>
      <c r="J3719">
        <v>101</v>
      </c>
      <c r="K3719">
        <v>28045540</v>
      </c>
      <c r="L3719">
        <v>65000000</v>
      </c>
      <c r="M3719" s="2">
        <f>VLOOKUP(A3719,Sheet2!$A$1:G7443,2,0)</f>
        <v>38622</v>
      </c>
      <c r="N3719" t="str">
        <f>VLOOKUP(A3719,Sheet2!$A$1:G7443,3,0)</f>
        <v>Color</v>
      </c>
      <c r="O3719" t="str">
        <f>VLOOKUP(A3719,Sheet2!$A$1:G7443,4,0)</f>
        <v>Action</v>
      </c>
      <c r="P3719" t="str">
        <f>VLOOKUP(A3719,Sheet2!$A$1:G7443,5,0)</f>
        <v>English</v>
      </c>
      <c r="Q3719" t="str">
        <f>VLOOKUP(A3719,Sheet2!$A$1:G7443,6,0)</f>
        <v>USA</v>
      </c>
      <c r="R3719" t="str">
        <f>VLOOKUP(A3719,Sheet2!$A$1:G7443,7,0)</f>
        <v>PG</v>
      </c>
      <c r="S3719" t="str">
        <f>IF(Table19[[#This Row],[Language]]="English","English","Other language")</f>
        <v>English</v>
      </c>
      <c r="T3719">
        <f>Table19[[#This Row],[Gross Revenue]]-Table19[[#This Row],[Budget]]</f>
        <v>-36954460</v>
      </c>
      <c r="U3719" s="1">
        <f>(Table19[[#This Row],[Gross Revenue]]/Table19[[#This Row],[Budget]])-1</f>
        <v>-0.5685301538461538</v>
      </c>
      <c r="V3719" t="str">
        <f t="shared" si="135"/>
        <v>90-110 minutes</v>
      </c>
      <c r="W3719">
        <f>Table19[[#This Row],[Profit]]/Table19[[#This Row],[Budget]]*100</f>
        <v>-56.853015384615382</v>
      </c>
      <c r="X3719">
        <v>-1289919.5</v>
      </c>
      <c r="Y3719">
        <v>-4.8151417500000002E-2</v>
      </c>
      <c r="Z3719" t="str">
        <f t="shared" si="137"/>
        <v>High</v>
      </c>
    </row>
    <row r="3720" spans="1:26" x14ac:dyDescent="0.2">
      <c r="A3720" t="s">
        <v>6368</v>
      </c>
      <c r="B3720" t="s">
        <v>229</v>
      </c>
      <c r="C3720" t="s">
        <v>2229</v>
      </c>
      <c r="D3720">
        <v>1000</v>
      </c>
      <c r="E3720">
        <v>2759</v>
      </c>
      <c r="F3720">
        <v>0</v>
      </c>
      <c r="G3720">
        <v>39000</v>
      </c>
      <c r="H3720">
        <v>7.4</v>
      </c>
      <c r="I3720">
        <v>558</v>
      </c>
      <c r="J3720">
        <v>157</v>
      </c>
      <c r="K3720">
        <v>95720716</v>
      </c>
      <c r="L3720">
        <v>40000000</v>
      </c>
      <c r="M3720" s="2">
        <f>VLOOKUP(A3720,Sheet2!$A$1:G7444,2,0)</f>
        <v>41123</v>
      </c>
      <c r="N3720" t="str">
        <f>VLOOKUP(A3720,Sheet2!$A$1:G7444,3,0)</f>
        <v>Color</v>
      </c>
      <c r="O3720" t="str">
        <f>VLOOKUP(A3720,Sheet2!$A$1:G7444,4,0)</f>
        <v>Drama</v>
      </c>
      <c r="P3720" t="str">
        <f>VLOOKUP(A3720,Sheet2!$A$1:G7444,5,0)</f>
        <v>English</v>
      </c>
      <c r="Q3720" t="str">
        <f>VLOOKUP(A3720,Sheet2!$A$1:G7444,6,0)</f>
        <v>USA</v>
      </c>
      <c r="R3720" t="str">
        <f>VLOOKUP(A3720,Sheet2!$A$1:G7444,7,0)</f>
        <v>R</v>
      </c>
      <c r="S3720" t="str">
        <f>IF(Table19[[#This Row],[Language]]="English","English","Other language")</f>
        <v>English</v>
      </c>
      <c r="T3720">
        <f>Table19[[#This Row],[Gross Revenue]]-Table19[[#This Row],[Budget]]</f>
        <v>55720716</v>
      </c>
      <c r="U3720" s="1">
        <f>(Table19[[#This Row],[Gross Revenue]]/Table19[[#This Row],[Budget]])-1</f>
        <v>1.3930178999999998</v>
      </c>
      <c r="V3720" t="str">
        <f t="shared" si="135"/>
        <v>&gt;150 minutes</v>
      </c>
      <c r="W3720">
        <f>Table19[[#This Row],[Profit]]/Table19[[#This Row],[Budget]]*100</f>
        <v>139.30179000000001</v>
      </c>
      <c r="X3720">
        <v>-434215.5</v>
      </c>
      <c r="Y3720">
        <v>-0.10115100772200772</v>
      </c>
      <c r="Z3720" t="str">
        <f t="shared" si="137"/>
        <v>High</v>
      </c>
    </row>
    <row r="3721" spans="1:26" x14ac:dyDescent="0.2">
      <c r="A3721" t="s">
        <v>5770</v>
      </c>
      <c r="B3721" t="s">
        <v>2522</v>
      </c>
      <c r="C3721" t="s">
        <v>658</v>
      </c>
      <c r="D3721">
        <v>624</v>
      </c>
      <c r="E3721">
        <v>1209</v>
      </c>
      <c r="F3721">
        <v>52</v>
      </c>
      <c r="G3721">
        <v>507</v>
      </c>
      <c r="H3721">
        <v>7</v>
      </c>
      <c r="I3721">
        <v>81</v>
      </c>
      <c r="J3721">
        <v>116</v>
      </c>
      <c r="K3721">
        <v>1980338</v>
      </c>
      <c r="L3721">
        <v>5000000</v>
      </c>
      <c r="M3721" s="2">
        <f>VLOOKUP(A3721,Sheet2!$A$1:G7445,2,0)</f>
        <v>35876</v>
      </c>
      <c r="N3721" t="str">
        <f>VLOOKUP(A3721,Sheet2!$A$1:G7445,3,0)</f>
        <v>Color</v>
      </c>
      <c r="O3721" t="str">
        <f>VLOOKUP(A3721,Sheet2!$A$1:G7445,4,0)</f>
        <v>Comedy</v>
      </c>
      <c r="P3721" t="str">
        <f>VLOOKUP(A3721,Sheet2!$A$1:G7445,5,0)</f>
        <v>English</v>
      </c>
      <c r="Q3721" t="str">
        <f>VLOOKUP(A3721,Sheet2!$A$1:G7445,6,0)</f>
        <v>USA</v>
      </c>
      <c r="R3721" t="str">
        <f>VLOOKUP(A3721,Sheet2!$A$1:G7445,7,0)</f>
        <v>R</v>
      </c>
      <c r="S3721" t="str">
        <f>IF(Table19[[#This Row],[Language]]="English","English","Other language")</f>
        <v>English</v>
      </c>
      <c r="T3721">
        <f>Table19[[#This Row],[Gross Revenue]]-Table19[[#This Row],[Budget]]</f>
        <v>-3019662</v>
      </c>
      <c r="U3721" s="1">
        <f>(Table19[[#This Row],[Gross Revenue]]/Table19[[#This Row],[Budget]])-1</f>
        <v>-0.60393239999999992</v>
      </c>
      <c r="V3721" t="str">
        <f t="shared" si="135"/>
        <v>111-130 minutes</v>
      </c>
      <c r="W3721">
        <f>Table19[[#This Row],[Profit]]/Table19[[#This Row],[Budget]]*100</f>
        <v>-60.393240000000006</v>
      </c>
      <c r="X3721">
        <v>1637763</v>
      </c>
      <c r="Y3721">
        <v>0.19178668286445014</v>
      </c>
      <c r="Z3721" t="str">
        <f t="shared" si="137"/>
        <v>Low</v>
      </c>
    </row>
    <row r="3722" spans="1:26" x14ac:dyDescent="0.2">
      <c r="A3722" t="s">
        <v>5155</v>
      </c>
      <c r="B3722" t="s">
        <v>315</v>
      </c>
      <c r="C3722" t="s">
        <v>236</v>
      </c>
      <c r="D3722">
        <v>21000</v>
      </c>
      <c r="E3722">
        <v>36928</v>
      </c>
      <c r="F3722">
        <v>21000</v>
      </c>
      <c r="G3722">
        <v>12000</v>
      </c>
      <c r="H3722">
        <v>7.7</v>
      </c>
      <c r="I3722">
        <v>377</v>
      </c>
      <c r="J3722">
        <v>162</v>
      </c>
      <c r="K3722">
        <v>33048353</v>
      </c>
      <c r="L3722">
        <v>65000000</v>
      </c>
      <c r="M3722" s="2">
        <f>VLOOKUP(A3722,Sheet2!$A$1:G7446,2,0)</f>
        <v>39187</v>
      </c>
      <c r="N3722" t="str">
        <f>VLOOKUP(A3722,Sheet2!$A$1:G7446,3,0)</f>
        <v>Color</v>
      </c>
      <c r="O3722" t="str">
        <f>VLOOKUP(A3722,Sheet2!$A$1:G7446,4,0)</f>
        <v>Crime</v>
      </c>
      <c r="P3722" t="str">
        <f>VLOOKUP(A3722,Sheet2!$A$1:G7446,5,0)</f>
        <v>English</v>
      </c>
      <c r="Q3722" t="str">
        <f>VLOOKUP(A3722,Sheet2!$A$1:G7446,6,0)</f>
        <v>USA</v>
      </c>
      <c r="R3722" t="str">
        <f>VLOOKUP(A3722,Sheet2!$A$1:G7446,7,0)</f>
        <v>R</v>
      </c>
      <c r="S3722" t="str">
        <f>IF(Table19[[#This Row],[Language]]="English","English","Other language")</f>
        <v>English</v>
      </c>
      <c r="T3722">
        <f>Table19[[#This Row],[Gross Revenue]]-Table19[[#This Row],[Budget]]</f>
        <v>-31951647</v>
      </c>
      <c r="U3722" s="1">
        <f>(Table19[[#This Row],[Gross Revenue]]/Table19[[#This Row],[Budget]])-1</f>
        <v>-0.4915638</v>
      </c>
      <c r="V3722" t="str">
        <f t="shared" si="135"/>
        <v>&gt;150 minutes</v>
      </c>
      <c r="W3722">
        <f>Table19[[#This Row],[Profit]]/Table19[[#This Row],[Budget]]*100</f>
        <v>-49.156379999999999</v>
      </c>
      <c r="X3722">
        <v>-74533.5</v>
      </c>
      <c r="Y3722">
        <v>-7.4856785714285719E-3</v>
      </c>
      <c r="Z3722" t="str">
        <f t="shared" si="137"/>
        <v>High</v>
      </c>
    </row>
    <row r="3723" spans="1:26" x14ac:dyDescent="0.2">
      <c r="A3723" t="s">
        <v>6666</v>
      </c>
      <c r="B3723" t="s">
        <v>247</v>
      </c>
      <c r="C3723" t="s">
        <v>1598</v>
      </c>
      <c r="D3723">
        <v>15000</v>
      </c>
      <c r="E3723">
        <v>28011</v>
      </c>
      <c r="F3723">
        <v>181</v>
      </c>
      <c r="G3723">
        <v>26000</v>
      </c>
      <c r="H3723">
        <v>7.7</v>
      </c>
      <c r="I3723">
        <v>445</v>
      </c>
      <c r="J3723">
        <v>88</v>
      </c>
      <c r="K3723">
        <v>75590286</v>
      </c>
      <c r="L3723">
        <v>23600000</v>
      </c>
      <c r="M3723" s="2">
        <f>VLOOKUP(A3723,Sheet2!$A$1:G7447,2,0)</f>
        <v>39933</v>
      </c>
      <c r="N3723" t="str">
        <f>VLOOKUP(A3723,Sheet2!$A$1:G7447,3,0)</f>
        <v>Color</v>
      </c>
      <c r="O3723" t="str">
        <f>VLOOKUP(A3723,Sheet2!$A$1:G7447,4,0)</f>
        <v>Adventure</v>
      </c>
      <c r="P3723" t="str">
        <f>VLOOKUP(A3723,Sheet2!$A$1:G7447,5,0)</f>
        <v>English</v>
      </c>
      <c r="Q3723" t="str">
        <f>VLOOKUP(A3723,Sheet2!$A$1:G7447,6,0)</f>
        <v>USA</v>
      </c>
      <c r="R3723" t="str">
        <f>VLOOKUP(A3723,Sheet2!$A$1:G7447,7,0)</f>
        <v>R</v>
      </c>
      <c r="S3723" t="str">
        <f>IF(Table19[[#This Row],[Language]]="English","English","Other language")</f>
        <v>English</v>
      </c>
      <c r="T3723">
        <f>Table19[[#This Row],[Gross Revenue]]-Table19[[#This Row],[Budget]]</f>
        <v>51990286</v>
      </c>
      <c r="U3723" s="1">
        <f>(Table19[[#This Row],[Gross Revenue]]/Table19[[#This Row],[Budget]])-1</f>
        <v>2.2029782203389829</v>
      </c>
      <c r="V3723" t="str">
        <f t="shared" si="135"/>
        <v>&lt;90 minutes</v>
      </c>
      <c r="W3723">
        <f>Table19[[#This Row],[Profit]]/Table19[[#This Row],[Budget]]*100</f>
        <v>220.29782203389829</v>
      </c>
      <c r="X3723">
        <v>3892693.5</v>
      </c>
      <c r="Y3723">
        <v>0.11726928571428571</v>
      </c>
      <c r="Z3723" t="str">
        <f t="shared" si="137"/>
        <v>Medium</v>
      </c>
    </row>
    <row r="3724" spans="1:26" x14ac:dyDescent="0.2">
      <c r="A3724" t="s">
        <v>3680</v>
      </c>
      <c r="B3724" t="s">
        <v>148</v>
      </c>
      <c r="C3724" t="s">
        <v>721</v>
      </c>
      <c r="D3724">
        <v>3000</v>
      </c>
      <c r="E3724">
        <v>5392</v>
      </c>
      <c r="F3724">
        <v>153</v>
      </c>
      <c r="G3724">
        <v>0</v>
      </c>
      <c r="H3724">
        <v>5.2</v>
      </c>
      <c r="I3724">
        <v>178</v>
      </c>
      <c r="J3724">
        <v>102</v>
      </c>
      <c r="K3724">
        <v>80360866</v>
      </c>
      <c r="L3724">
        <v>80000000</v>
      </c>
      <c r="M3724" s="2">
        <f>VLOOKUP(A3724,Sheet2!$A$1:G7448,2,0)</f>
        <v>40638</v>
      </c>
      <c r="N3724" t="str">
        <f>VLOOKUP(A3724,Sheet2!$A$1:G7448,3,0)</f>
        <v>Color</v>
      </c>
      <c r="O3724" t="str">
        <f>VLOOKUP(A3724,Sheet2!$A$1:G7448,4,0)</f>
        <v>Comedy</v>
      </c>
      <c r="P3724" t="str">
        <f>VLOOKUP(A3724,Sheet2!$A$1:G7448,5,0)</f>
        <v>English</v>
      </c>
      <c r="Q3724" t="str">
        <f>VLOOKUP(A3724,Sheet2!$A$1:G7448,6,0)</f>
        <v>USA</v>
      </c>
      <c r="R3724" t="str">
        <f>VLOOKUP(A3724,Sheet2!$A$1:G7448,7,0)</f>
        <v>PG</v>
      </c>
      <c r="S3724" t="str">
        <f>IF(Table19[[#This Row],[Language]]="English","English","Other language")</f>
        <v>English</v>
      </c>
      <c r="T3724">
        <f>Table19[[#This Row],[Gross Revenue]]-Table19[[#This Row],[Budget]]</f>
        <v>360866</v>
      </c>
      <c r="U3724" s="1">
        <f>(Table19[[#This Row],[Gross Revenue]]/Table19[[#This Row],[Budget]])-1</f>
        <v>4.5108250000001071E-3</v>
      </c>
      <c r="V3724" t="str">
        <f t="shared" si="135"/>
        <v>90-110 minutes</v>
      </c>
      <c r="W3724">
        <f>Table19[[#This Row],[Profit]]/Table19[[#This Row],[Budget]]*100</f>
        <v>0.45108250000000005</v>
      </c>
      <c r="X3724">
        <v>1637763</v>
      </c>
      <c r="Y3724">
        <v>0.19178668286445014</v>
      </c>
      <c r="Z3724" t="str">
        <f t="shared" si="137"/>
        <v>High</v>
      </c>
    </row>
    <row r="3725" spans="1:26" x14ac:dyDescent="0.2">
      <c r="A3725" t="s">
        <v>5245</v>
      </c>
      <c r="B3725" t="s">
        <v>302</v>
      </c>
      <c r="C3725" t="s">
        <v>1489</v>
      </c>
      <c r="D3725">
        <v>14000</v>
      </c>
      <c r="E3725">
        <v>34565</v>
      </c>
      <c r="F3725">
        <v>0</v>
      </c>
      <c r="G3725">
        <v>0</v>
      </c>
      <c r="H3725">
        <v>6.6</v>
      </c>
      <c r="I3725">
        <v>135</v>
      </c>
      <c r="J3725">
        <v>90</v>
      </c>
      <c r="K3725">
        <v>45162741</v>
      </c>
      <c r="L3725">
        <v>28000000</v>
      </c>
      <c r="M3725" s="2">
        <f>VLOOKUP(A3725,Sheet2!$A$1:G7449,2,0)</f>
        <v>37086</v>
      </c>
      <c r="N3725" t="str">
        <f>VLOOKUP(A3725,Sheet2!$A$1:G7449,3,0)</f>
        <v>Color</v>
      </c>
      <c r="O3725" t="str">
        <f>VLOOKUP(A3725,Sheet2!$A$1:G7449,4,0)</f>
        <v>Comedy</v>
      </c>
      <c r="P3725" t="str">
        <f>VLOOKUP(A3725,Sheet2!$A$1:G7449,5,0)</f>
        <v>English</v>
      </c>
      <c r="Q3725" t="str">
        <f>VLOOKUP(A3725,Sheet2!$A$1:G7449,6,0)</f>
        <v>Germany</v>
      </c>
      <c r="R3725" t="str">
        <f>VLOOKUP(A3725,Sheet2!$A$1:G7449,7,0)</f>
        <v>PG-13</v>
      </c>
      <c r="S3725" t="str">
        <f>IF(Table19[[#This Row],[Language]]="English","English","Other language")</f>
        <v>English</v>
      </c>
      <c r="T3725">
        <f>Table19[[#This Row],[Gross Revenue]]-Table19[[#This Row],[Budget]]</f>
        <v>17162741</v>
      </c>
      <c r="U3725" s="1">
        <f>(Table19[[#This Row],[Gross Revenue]]/Table19[[#This Row],[Budget]])-1</f>
        <v>0.61295503571428567</v>
      </c>
      <c r="V3725" t="str">
        <f t="shared" si="135"/>
        <v>90-110 minutes</v>
      </c>
      <c r="W3725">
        <f>Table19[[#This Row],[Profit]]/Table19[[#This Row],[Budget]]*100</f>
        <v>61.295503571428569</v>
      </c>
      <c r="X3725">
        <v>1637763</v>
      </c>
      <c r="Y3725">
        <v>0.19178668286445014</v>
      </c>
      <c r="Z3725" t="str">
        <f t="shared" si="137"/>
        <v>Medium</v>
      </c>
    </row>
    <row r="3726" spans="1:26" x14ac:dyDescent="0.2">
      <c r="A3726" t="s">
        <v>3384</v>
      </c>
      <c r="B3726" t="s">
        <v>245</v>
      </c>
      <c r="C3726" t="s">
        <v>246</v>
      </c>
      <c r="D3726">
        <v>2000</v>
      </c>
      <c r="E3726">
        <v>5022</v>
      </c>
      <c r="F3726">
        <v>12</v>
      </c>
      <c r="G3726">
        <v>494</v>
      </c>
      <c r="H3726">
        <v>4.2</v>
      </c>
      <c r="I3726">
        <v>63</v>
      </c>
      <c r="J3726">
        <v>83</v>
      </c>
      <c r="K3726">
        <v>11631245</v>
      </c>
      <c r="L3726">
        <v>35000000</v>
      </c>
      <c r="M3726" s="2">
        <f>VLOOKUP(A3726,Sheet2!$A$1:G7450,2,0)</f>
        <v>38810</v>
      </c>
      <c r="N3726" t="str">
        <f>VLOOKUP(A3726,Sheet2!$A$1:G7450,3,0)</f>
        <v>Color</v>
      </c>
      <c r="O3726" t="str">
        <f>VLOOKUP(A3726,Sheet2!$A$1:G7450,4,0)</f>
        <v>Action</v>
      </c>
      <c r="P3726" t="str">
        <f>VLOOKUP(A3726,Sheet2!$A$1:G7450,5,0)</f>
        <v>English</v>
      </c>
      <c r="Q3726" t="str">
        <f>VLOOKUP(A3726,Sheet2!$A$1:G7450,6,0)</f>
        <v>USA</v>
      </c>
      <c r="R3726" t="str">
        <f>VLOOKUP(A3726,Sheet2!$A$1:G7450,7,0)</f>
        <v>PG</v>
      </c>
      <c r="S3726" t="str">
        <f>IF(Table19[[#This Row],[Language]]="English","English","Other language")</f>
        <v>English</v>
      </c>
      <c r="T3726">
        <f>Table19[[#This Row],[Gross Revenue]]-Table19[[#This Row],[Budget]]</f>
        <v>-23368755</v>
      </c>
      <c r="U3726" s="1">
        <f>(Table19[[#This Row],[Gross Revenue]]/Table19[[#This Row],[Budget]])-1</f>
        <v>-0.66767871428571435</v>
      </c>
      <c r="V3726" t="str">
        <f t="shared" si="135"/>
        <v>&lt;90 minutes</v>
      </c>
      <c r="W3726">
        <f>Table19[[#This Row],[Profit]]/Table19[[#This Row],[Budget]]*100</f>
        <v>-66.767871428571425</v>
      </c>
      <c r="X3726">
        <v>-1289919.5</v>
      </c>
      <c r="Y3726">
        <v>-4.8151417500000002E-2</v>
      </c>
      <c r="Z3726" t="str">
        <f t="shared" si="137"/>
        <v>Medium</v>
      </c>
    </row>
  </sheetData>
  <autoFilter ref="AA4:AC11" xr:uid="{E0092C91-BE6C-CC4E-BDA6-E6C6E6960114}"/>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9BA26-237F-B543-93E5-05039B05307C}">
  <dimension ref="A1:C21"/>
  <sheetViews>
    <sheetView topLeftCell="A2" zoomScale="150" zoomScaleNormal="150" workbookViewId="0">
      <selection activeCell="C17" sqref="C17"/>
    </sheetView>
  </sheetViews>
  <sheetFormatPr baseColWidth="10" defaultColWidth="10.6640625" defaultRowHeight="15" x14ac:dyDescent="0.2"/>
  <cols>
    <col min="1" max="1" width="11.5" bestFit="1" customWidth="1"/>
    <col min="2" max="2" width="12.83203125" bestFit="1" customWidth="1"/>
    <col min="3" max="3" width="15.6640625" bestFit="1" customWidth="1"/>
    <col min="4" max="4" width="12.1640625" bestFit="1" customWidth="1"/>
  </cols>
  <sheetData>
    <row r="1" spans="1:3" x14ac:dyDescent="0.2">
      <c r="A1" s="3" t="s">
        <v>0</v>
      </c>
      <c r="B1" t="s">
        <v>13</v>
      </c>
    </row>
    <row r="3" spans="1:3" x14ac:dyDescent="0.2">
      <c r="A3" s="3" t="s">
        <v>3252</v>
      </c>
      <c r="B3" t="s">
        <v>7058</v>
      </c>
      <c r="C3" t="s">
        <v>7043</v>
      </c>
    </row>
    <row r="4" spans="1:3" x14ac:dyDescent="0.2">
      <c r="A4" t="s">
        <v>3259</v>
      </c>
      <c r="B4" s="5">
        <v>2.6596482751184465</v>
      </c>
      <c r="C4" s="4">
        <v>865</v>
      </c>
    </row>
    <row r="5" spans="1:3" x14ac:dyDescent="0.2">
      <c r="A5" t="s">
        <v>3266</v>
      </c>
      <c r="B5" s="5">
        <v>0.94601056964451546</v>
      </c>
      <c r="C5" s="4">
        <v>702</v>
      </c>
    </row>
    <row r="6" spans="1:3" x14ac:dyDescent="0.2">
      <c r="A6" t="s">
        <v>3263</v>
      </c>
      <c r="B6" s="5">
        <v>1.91823206971736</v>
      </c>
      <c r="C6" s="4">
        <v>497</v>
      </c>
    </row>
    <row r="7" spans="1:3" x14ac:dyDescent="0.2">
      <c r="A7" t="s">
        <v>3272</v>
      </c>
      <c r="B7" s="5">
        <v>1.4112101516983657</v>
      </c>
      <c r="C7" s="4">
        <v>285</v>
      </c>
    </row>
    <row r="8" spans="1:3" x14ac:dyDescent="0.2">
      <c r="A8" t="s">
        <v>3300</v>
      </c>
      <c r="B8" s="5">
        <v>1.185313283232531</v>
      </c>
      <c r="C8" s="4">
        <v>199</v>
      </c>
    </row>
    <row r="9" spans="1:3" x14ac:dyDescent="0.2">
      <c r="A9" t="s">
        <v>3433</v>
      </c>
      <c r="B9" s="5">
        <v>21.02829080767243</v>
      </c>
      <c r="C9" s="4">
        <v>137</v>
      </c>
    </row>
    <row r="10" spans="1:3" x14ac:dyDescent="0.2">
      <c r="A10" t="s">
        <v>3270</v>
      </c>
      <c r="B10" s="5">
        <v>85.808287383592912</v>
      </c>
      <c r="C10" s="4">
        <v>127</v>
      </c>
    </row>
    <row r="11" spans="1:3" x14ac:dyDescent="0.2">
      <c r="A11" t="s">
        <v>3449</v>
      </c>
      <c r="B11" s="5">
        <v>4.6615200592233244</v>
      </c>
      <c r="C11" s="4">
        <v>37</v>
      </c>
    </row>
    <row r="12" spans="1:3" x14ac:dyDescent="0.2">
      <c r="A12" t="s">
        <v>3256</v>
      </c>
      <c r="B12" s="5">
        <v>5.6921448459629316</v>
      </c>
      <c r="C12" s="4">
        <v>33</v>
      </c>
    </row>
    <row r="13" spans="1:3" x14ac:dyDescent="0.2">
      <c r="A13" t="s">
        <v>3409</v>
      </c>
      <c r="B13" s="5">
        <v>4.7626553571846246</v>
      </c>
      <c r="C13" s="4">
        <v>29</v>
      </c>
    </row>
    <row r="14" spans="1:3" x14ac:dyDescent="0.2">
      <c r="A14" t="s">
        <v>3295</v>
      </c>
      <c r="B14" s="5">
        <v>1.724715952970759</v>
      </c>
      <c r="C14" s="4">
        <v>16</v>
      </c>
    </row>
    <row r="15" spans="1:3" x14ac:dyDescent="0.2">
      <c r="A15" t="s">
        <v>3588</v>
      </c>
      <c r="B15" s="5">
        <v>0.58039436422030344</v>
      </c>
      <c r="C15" s="4">
        <v>7</v>
      </c>
    </row>
    <row r="16" spans="1:3" x14ac:dyDescent="0.2">
      <c r="A16" t="s">
        <v>4023</v>
      </c>
      <c r="B16" s="5">
        <v>13.076489543859651</v>
      </c>
      <c r="C16" s="4">
        <v>3</v>
      </c>
    </row>
    <row r="17" spans="1:3" x14ac:dyDescent="0.2">
      <c r="A17" t="s">
        <v>3604</v>
      </c>
      <c r="B17" s="5">
        <v>2.1681116367861883</v>
      </c>
      <c r="C17" s="4">
        <v>2</v>
      </c>
    </row>
    <row r="18" spans="1:3" x14ac:dyDescent="0.2">
      <c r="A18" t="s">
        <v>3377</v>
      </c>
      <c r="B18" s="5">
        <v>6.0628000000000002</v>
      </c>
      <c r="C18" s="4">
        <v>2</v>
      </c>
    </row>
    <row r="19" spans="1:3" x14ac:dyDescent="0.2">
      <c r="A19" t="s">
        <v>4820</v>
      </c>
      <c r="B19" s="5">
        <v>17.817818821459984</v>
      </c>
      <c r="C19" s="4">
        <v>2</v>
      </c>
    </row>
    <row r="20" spans="1:3" x14ac:dyDescent="0.2">
      <c r="A20" t="s">
        <v>3503</v>
      </c>
      <c r="B20" s="5">
        <v>-0.99177333333333328</v>
      </c>
      <c r="C20" s="4">
        <v>1</v>
      </c>
    </row>
    <row r="21" spans="1:3" x14ac:dyDescent="0.2">
      <c r="A21" t="s">
        <v>7038</v>
      </c>
      <c r="B21" s="22">
        <v>6.4385477211142499</v>
      </c>
      <c r="C21" s="22">
        <v>2944</v>
      </c>
    </row>
  </sheetData>
  <conditionalFormatting pivot="1" sqref="B4:B20">
    <cfRule type="dataBar" priority="1">
      <dataBar>
        <cfvo type="min"/>
        <cfvo type="max"/>
        <color rgb="FF63C384"/>
      </dataBar>
      <extLst>
        <ext xmlns:x14="http://schemas.microsoft.com/office/spreadsheetml/2009/9/main" uri="{B025F937-C7B1-47D3-B67F-A62EFF666E3E}">
          <x14:id>{CB479609-03CF-234A-9FF8-E220411B7D57}</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B479609-03CF-234A-9FF8-E220411B7D57}">
            <x14:dataBar minLength="0" maxLength="100" border="1" negativeBarBorderColorSameAsPositive="0">
              <x14:cfvo type="autoMin"/>
              <x14:cfvo type="autoMax"/>
              <x14:borderColor rgb="FF63C384"/>
              <x14:negativeFillColor rgb="FFFF0000"/>
              <x14:negativeBorderColor rgb="FFFF0000"/>
              <x14:axisColor rgb="FF000000"/>
            </x14:dataBar>
          </x14:cfRule>
          <xm:sqref>B4:B20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32ACC-7973-4B41-8909-88840472CD25}">
  <dimension ref="A3:D11"/>
  <sheetViews>
    <sheetView topLeftCell="A3" zoomScale="150" zoomScaleNormal="150" workbookViewId="0">
      <selection activeCell="B18" sqref="B18"/>
    </sheetView>
  </sheetViews>
  <sheetFormatPr baseColWidth="10" defaultColWidth="10.6640625" defaultRowHeight="15" x14ac:dyDescent="0.2"/>
  <cols>
    <col min="1" max="1" width="10.1640625" bestFit="1" customWidth="1"/>
    <col min="2" max="2" width="14.33203125" bestFit="1" customWidth="1"/>
    <col min="3" max="4" width="15.6640625" bestFit="1" customWidth="1"/>
  </cols>
  <sheetData>
    <row r="3" spans="1:4" x14ac:dyDescent="0.2">
      <c r="A3" s="3" t="s">
        <v>3252</v>
      </c>
      <c r="B3" t="s">
        <v>7039</v>
      </c>
      <c r="C3" t="s">
        <v>7043</v>
      </c>
      <c r="D3" t="s">
        <v>7042</v>
      </c>
    </row>
    <row r="4" spans="1:4" x14ac:dyDescent="0.2">
      <c r="A4" t="s">
        <v>3270</v>
      </c>
      <c r="B4" s="4">
        <v>20457688.132450331</v>
      </c>
      <c r="C4" s="4">
        <v>151</v>
      </c>
      <c r="D4" s="4">
        <v>13972585.953642383</v>
      </c>
    </row>
    <row r="5" spans="1:4" x14ac:dyDescent="0.2">
      <c r="A5" t="s">
        <v>3272</v>
      </c>
      <c r="B5" s="4">
        <v>16698636.46961326</v>
      </c>
      <c r="C5" s="4">
        <v>362</v>
      </c>
      <c r="D5" s="4">
        <v>68857540.262430936</v>
      </c>
    </row>
    <row r="6" spans="1:4" x14ac:dyDescent="0.2">
      <c r="A6" t="s">
        <v>3433</v>
      </c>
      <c r="B6" s="4">
        <v>11239505.333333334</v>
      </c>
      <c r="C6" s="4">
        <v>204</v>
      </c>
      <c r="D6" s="4">
        <v>25500215.700980391</v>
      </c>
    </row>
    <row r="7" spans="1:4" x14ac:dyDescent="0.2">
      <c r="A7" t="s">
        <v>3266</v>
      </c>
      <c r="B7" s="4">
        <v>5103633.6100000003</v>
      </c>
      <c r="C7" s="4">
        <v>900</v>
      </c>
      <c r="D7" s="4">
        <v>69941800.63222222</v>
      </c>
    </row>
    <row r="8" spans="1:4" x14ac:dyDescent="0.2">
      <c r="A8" t="s">
        <v>3259</v>
      </c>
      <c r="B8" s="4">
        <v>2282024.1043307087</v>
      </c>
      <c r="C8" s="4">
        <v>1016</v>
      </c>
      <c r="D8" s="4">
        <v>35147103.35334646</v>
      </c>
    </row>
    <row r="9" spans="1:4" x14ac:dyDescent="0.2">
      <c r="A9" t="s">
        <v>3263</v>
      </c>
      <c r="B9" s="4">
        <v>1183734.6681547619</v>
      </c>
      <c r="C9" s="4">
        <v>672</v>
      </c>
      <c r="D9" s="4">
        <v>28645757.061011903</v>
      </c>
    </row>
    <row r="10" spans="1:4" x14ac:dyDescent="0.2">
      <c r="A10" t="s">
        <v>3300</v>
      </c>
      <c r="B10" s="4">
        <v>-9582994.1706349198</v>
      </c>
      <c r="C10" s="4">
        <v>252</v>
      </c>
      <c r="D10" s="4">
        <v>41804053.809523806</v>
      </c>
    </row>
    <row r="11" spans="1:4" x14ac:dyDescent="0.2">
      <c r="A11" t="s">
        <v>7038</v>
      </c>
      <c r="B11" s="22">
        <v>4700376.2448692722</v>
      </c>
      <c r="C11" s="22">
        <v>3557</v>
      </c>
      <c r="D11" s="22">
        <v>45172893.432105705</v>
      </c>
    </row>
  </sheetData>
  <conditionalFormatting pivot="1" sqref="B4:B10">
    <cfRule type="dataBar" priority="2">
      <dataBar>
        <cfvo type="min"/>
        <cfvo type="max"/>
        <color rgb="FF638EC6"/>
      </dataBar>
      <extLst>
        <ext xmlns:x14="http://schemas.microsoft.com/office/spreadsheetml/2009/9/main" uri="{B025F937-C7B1-47D3-B67F-A62EFF666E3E}">
          <x14:id>{5EB0A540-16BB-0146-B07B-32F8CD82B53E}</x14:id>
        </ext>
      </extLst>
    </cfRule>
  </conditionalFormatting>
  <conditionalFormatting pivot="1" sqref="D4:D10">
    <cfRule type="dataBar" priority="1">
      <dataBar>
        <cfvo type="min"/>
        <cfvo type="max"/>
        <color rgb="FF63C384"/>
      </dataBar>
      <extLst>
        <ext xmlns:x14="http://schemas.microsoft.com/office/spreadsheetml/2009/9/main" uri="{B025F937-C7B1-47D3-B67F-A62EFF666E3E}">
          <x14:id>{64158B29-7EA2-E148-97DE-631276493933}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EB0A540-16BB-0146-B07B-32F8CD82B53E}">
            <x14:dataBar minLength="0" maxLength="100" border="1" negativeBarBorderColorSameAsPositive="0">
              <x14:cfvo type="autoMin"/>
              <x14:cfvo type="autoMax"/>
              <x14:borderColor rgb="FF638EC6"/>
              <x14:negativeFillColor rgb="FFFF0000"/>
              <x14:negativeBorderColor rgb="FFFF0000"/>
              <x14:axisColor rgb="FF000000"/>
            </x14:dataBar>
          </x14:cfRule>
          <xm:sqref>B4:B10</xm:sqref>
        </x14:conditionalFormatting>
        <x14:conditionalFormatting xmlns:xm="http://schemas.microsoft.com/office/excel/2006/main" pivot="1">
          <x14:cfRule type="dataBar" id="{64158B29-7EA2-E148-97DE-631276493933}">
            <x14:dataBar minLength="0" maxLength="100" border="1" negativeBarBorderColorSameAsPositive="0">
              <x14:cfvo type="autoMin"/>
              <x14:cfvo type="autoMax"/>
              <x14:borderColor rgb="FF63C384"/>
              <x14:negativeFillColor rgb="FFFF0000"/>
              <x14:negativeBorderColor rgb="FFFF0000"/>
              <x14:axisColor rgb="FF000000"/>
            </x14:dataBar>
          </x14:cfRule>
          <xm:sqref>D4:D10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16A4C-095A-134D-87CC-14D09024B06F}">
  <dimension ref="A3:L11"/>
  <sheetViews>
    <sheetView zoomScaleNormal="100" workbookViewId="0">
      <selection activeCell="B8" sqref="B8"/>
    </sheetView>
  </sheetViews>
  <sheetFormatPr baseColWidth="10" defaultColWidth="10.6640625" defaultRowHeight="15" x14ac:dyDescent="0.2"/>
  <cols>
    <col min="1" max="1" width="10.83203125" bestFit="1" customWidth="1"/>
    <col min="2" max="2" width="15.1640625" bestFit="1" customWidth="1"/>
    <col min="3" max="3" width="21.83203125" bestFit="1" customWidth="1"/>
    <col min="4" max="4" width="13.6640625" bestFit="1" customWidth="1"/>
    <col min="5" max="5" width="20.33203125" bestFit="1" customWidth="1"/>
    <col min="6" max="6" width="13" bestFit="1" customWidth="1"/>
    <col min="7" max="7" width="16.6640625" bestFit="1" customWidth="1"/>
    <col min="8" max="8" width="16.33203125" bestFit="1" customWidth="1"/>
  </cols>
  <sheetData>
    <row r="3" spans="1:12" x14ac:dyDescent="0.2">
      <c r="A3" s="3" t="s">
        <v>3252</v>
      </c>
      <c r="B3" t="s">
        <v>7039</v>
      </c>
      <c r="C3" t="s">
        <v>7081</v>
      </c>
      <c r="D3" t="s">
        <v>7058</v>
      </c>
      <c r="E3" t="s">
        <v>7080</v>
      </c>
      <c r="F3" t="s">
        <v>7059</v>
      </c>
      <c r="G3" t="s">
        <v>7042</v>
      </c>
      <c r="H3" t="s">
        <v>7043</v>
      </c>
    </row>
    <row r="4" spans="1:12" x14ac:dyDescent="0.2">
      <c r="A4" t="s">
        <v>3270</v>
      </c>
      <c r="B4" s="4">
        <v>20457688.132450331</v>
      </c>
      <c r="C4" s="4">
        <v>16235088</v>
      </c>
      <c r="D4" s="5">
        <v>72.237472590547029</v>
      </c>
      <c r="E4" s="8">
        <v>1.1909079499999979</v>
      </c>
      <c r="F4" s="4">
        <v>614.62365218518823</v>
      </c>
      <c r="G4" s="4">
        <v>13972585.953642383</v>
      </c>
      <c r="H4" s="4">
        <v>151</v>
      </c>
    </row>
    <row r="5" spans="1:12" x14ac:dyDescent="0.2">
      <c r="A5" t="s">
        <v>3272</v>
      </c>
      <c r="B5" s="4">
        <v>16698636.46961326</v>
      </c>
      <c r="C5" s="4">
        <v>3892693.5</v>
      </c>
      <c r="D5" s="5">
        <v>1.2208696649299799</v>
      </c>
      <c r="E5" s="8">
        <v>0.11726928571428616</v>
      </c>
      <c r="F5" s="4">
        <v>5.839883489171986</v>
      </c>
      <c r="G5" s="4">
        <v>68857540.262430936</v>
      </c>
      <c r="H5" s="4">
        <v>362</v>
      </c>
    </row>
    <row r="6" spans="1:12" x14ac:dyDescent="0.2">
      <c r="A6" t="s">
        <v>3433</v>
      </c>
      <c r="B6" s="4">
        <v>11239505.333333334</v>
      </c>
      <c r="C6" s="4">
        <v>-1289919.5</v>
      </c>
      <c r="D6" s="5">
        <v>14.235576083851278</v>
      </c>
      <c r="E6" s="8">
        <v>-4.8151417499999877E-2</v>
      </c>
      <c r="F6" s="4">
        <v>190.02064935170355</v>
      </c>
      <c r="G6" s="4">
        <v>25500215.700980391</v>
      </c>
      <c r="H6" s="4">
        <v>204</v>
      </c>
    </row>
    <row r="7" spans="1:12" x14ac:dyDescent="0.2">
      <c r="A7" t="s">
        <v>3266</v>
      </c>
      <c r="B7" s="4">
        <v>5103633.6100000003</v>
      </c>
      <c r="C7" s="4">
        <v>-1289919.5</v>
      </c>
      <c r="D7" s="5">
        <v>0.82472862137264558</v>
      </c>
      <c r="E7" s="8">
        <v>-4.815141750000089E-2</v>
      </c>
      <c r="F7" s="4">
        <v>9.9544496956734125</v>
      </c>
      <c r="G7" s="4">
        <v>69941800.63222222</v>
      </c>
      <c r="H7" s="4">
        <v>900</v>
      </c>
    </row>
    <row r="8" spans="1:12" x14ac:dyDescent="0.2">
      <c r="A8" t="s">
        <v>3259</v>
      </c>
      <c r="B8" s="4">
        <v>2282024.1043307087</v>
      </c>
      <c r="C8" s="4">
        <v>1637763</v>
      </c>
      <c r="D8" s="5">
        <v>2.4256113920544422</v>
      </c>
      <c r="E8" s="8">
        <v>0.19178668286445297</v>
      </c>
      <c r="F8" s="4">
        <v>16.204714652138303</v>
      </c>
      <c r="G8" s="4">
        <v>35147103.35334646</v>
      </c>
      <c r="H8" s="4">
        <v>1016</v>
      </c>
    </row>
    <row r="9" spans="1:12" x14ac:dyDescent="0.2">
      <c r="A9" t="s">
        <v>3263</v>
      </c>
      <c r="B9" s="4">
        <v>1183734.6681547619</v>
      </c>
      <c r="C9" s="4">
        <v>-434215.5</v>
      </c>
      <c r="D9" s="5">
        <v>1.7956095279665778</v>
      </c>
      <c r="E9" s="8">
        <v>-0.10115100772200905</v>
      </c>
      <c r="F9" s="4">
        <v>8.7444077231430946</v>
      </c>
      <c r="G9" s="4">
        <v>28645757.061011903</v>
      </c>
      <c r="H9" s="4">
        <v>672</v>
      </c>
    </row>
    <row r="10" spans="1:12" x14ac:dyDescent="0.2">
      <c r="A10" t="s">
        <v>3300</v>
      </c>
      <c r="B10" s="4">
        <v>-9582994.1706349198</v>
      </c>
      <c r="C10" s="4">
        <v>-74533.5</v>
      </c>
      <c r="D10" s="5">
        <v>0.99350952371627077</v>
      </c>
      <c r="E10" s="8">
        <v>-7.4856785714285676E-3</v>
      </c>
      <c r="F10" s="4">
        <v>4.0225512781426254</v>
      </c>
      <c r="G10" s="4">
        <v>41804053.809523806</v>
      </c>
      <c r="H10" s="4">
        <v>252</v>
      </c>
    </row>
    <row r="11" spans="1:12" x14ac:dyDescent="0.2">
      <c r="A11" t="s">
        <v>7038</v>
      </c>
      <c r="B11">
        <v>4700376.2448692722</v>
      </c>
      <c r="C11">
        <v>1065497.3733483274</v>
      </c>
      <c r="D11">
        <v>5.3184036090288567</v>
      </c>
      <c r="E11">
        <v>8.2686201450567279E-2</v>
      </c>
      <c r="F11">
        <v>135.36161013678799</v>
      </c>
      <c r="G11">
        <v>45172893.432105705</v>
      </c>
      <c r="H11">
        <v>3557</v>
      </c>
    </row>
  </sheetData>
  <conditionalFormatting pivot="1" sqref="B4:B10">
    <cfRule type="dataBar" priority="8">
      <dataBar>
        <cfvo type="min"/>
        <cfvo type="max"/>
        <color rgb="FF638EC6"/>
      </dataBar>
      <extLst>
        <ext xmlns:x14="http://schemas.microsoft.com/office/spreadsheetml/2009/9/main" uri="{B025F937-C7B1-47D3-B67F-A62EFF666E3E}">
          <x14:id>{FE358435-15ED-154B-B640-60859E8075A5}</x14:id>
        </ext>
      </extLst>
    </cfRule>
  </conditionalFormatting>
  <conditionalFormatting pivot="1" sqref="G4:G10">
    <cfRule type="dataBar" priority="7">
      <dataBar>
        <cfvo type="min"/>
        <cfvo type="max"/>
        <color rgb="FF63C384"/>
      </dataBar>
      <extLst>
        <ext xmlns:x14="http://schemas.microsoft.com/office/spreadsheetml/2009/9/main" uri="{B025F937-C7B1-47D3-B67F-A62EFF666E3E}">
          <x14:id>{2282E819-FE3B-824D-AAD0-4BD7648A6822}</x14:id>
        </ext>
      </extLst>
    </cfRule>
  </conditionalFormatting>
  <conditionalFormatting pivot="1" sqref="D4:D10">
    <cfRule type="dataBar" priority="6">
      <dataBar>
        <cfvo type="min"/>
        <cfvo type="max"/>
        <color rgb="FF638EC6"/>
      </dataBar>
      <extLst>
        <ext xmlns:x14="http://schemas.microsoft.com/office/spreadsheetml/2009/9/main" uri="{B025F937-C7B1-47D3-B67F-A62EFF666E3E}">
          <x14:id>{789F1592-AA7F-8549-A1A7-77356884597B}</x14:id>
        </ext>
      </extLst>
    </cfRule>
  </conditionalFormatting>
  <conditionalFormatting pivot="1" sqref="F4:F10">
    <cfRule type="dataBar" priority="5">
      <dataBar>
        <cfvo type="min"/>
        <cfvo type="max"/>
        <color rgb="FFFFB628"/>
      </dataBar>
      <extLst>
        <ext xmlns:x14="http://schemas.microsoft.com/office/spreadsheetml/2009/9/main" uri="{B025F937-C7B1-47D3-B67F-A62EFF666E3E}">
          <x14:id>{8ADB12E3-85C5-5A4A-A5CB-94619A2E21E8}</x14:id>
        </ext>
      </extLst>
    </cfRule>
  </conditionalFormatting>
  <conditionalFormatting pivot="1" sqref="E4:E10">
    <cfRule type="dataBar" priority="2">
      <dataBar>
        <cfvo type="min"/>
        <cfvo type="max"/>
        <color rgb="FF638EC6"/>
      </dataBar>
      <extLst>
        <ext xmlns:x14="http://schemas.microsoft.com/office/spreadsheetml/2009/9/main" uri="{B025F937-C7B1-47D3-B67F-A62EFF666E3E}">
          <x14:id>{52AB41B9-2AF5-B349-9565-115D91EE8033}</x14:id>
        </ext>
      </extLst>
    </cfRule>
  </conditionalFormatting>
  <conditionalFormatting pivot="1" sqref="C4:C10">
    <cfRule type="dataBar" priority="1">
      <dataBar>
        <cfvo type="min"/>
        <cfvo type="max"/>
        <color rgb="FF638EC6"/>
      </dataBar>
      <extLst>
        <ext xmlns:x14="http://schemas.microsoft.com/office/spreadsheetml/2009/9/main" uri="{B025F937-C7B1-47D3-B67F-A62EFF666E3E}">
          <x14:id>{ACE9C11D-ECFA-6D4E-949D-36B45E1A377D}</x14:id>
        </ext>
      </extLst>
    </cfRule>
  </conditionalFormatting>
  <pageMargins left="0.7" right="0.7" top="0.75" bottom="0.75" header="0.3" footer="0.3"/>
  <legacyDrawing r:id="rId2"/>
  <extLst>
    <ext xmlns:x14="http://schemas.microsoft.com/office/spreadsheetml/2009/9/main" uri="{78C0D931-6437-407d-A8EE-F0AAD7539E65}">
      <x14:conditionalFormattings>
        <x14:conditionalFormatting xmlns:xm="http://schemas.microsoft.com/office/excel/2006/main" pivot="1">
          <x14:cfRule type="dataBar" id="{FE358435-15ED-154B-B640-60859E8075A5}">
            <x14:dataBar minLength="0" maxLength="100" border="1" negativeBarBorderColorSameAsPositive="0">
              <x14:cfvo type="autoMin"/>
              <x14:cfvo type="autoMax"/>
              <x14:borderColor rgb="FF638EC6"/>
              <x14:negativeFillColor rgb="FFFF0000"/>
              <x14:negativeBorderColor rgb="FFFF0000"/>
              <x14:axisColor rgb="FF000000"/>
            </x14:dataBar>
          </x14:cfRule>
          <xm:sqref>B4:B10</xm:sqref>
        </x14:conditionalFormatting>
        <x14:conditionalFormatting xmlns:xm="http://schemas.microsoft.com/office/excel/2006/main" pivot="1">
          <x14:cfRule type="dataBar" id="{2282E819-FE3B-824D-AAD0-4BD7648A6822}">
            <x14:dataBar minLength="0" maxLength="100" border="1" negativeBarBorderColorSameAsPositive="0">
              <x14:cfvo type="autoMin"/>
              <x14:cfvo type="autoMax"/>
              <x14:borderColor rgb="FF63C384"/>
              <x14:negativeFillColor rgb="FFFF0000"/>
              <x14:negativeBorderColor rgb="FFFF0000"/>
              <x14:axisColor rgb="FF000000"/>
            </x14:dataBar>
          </x14:cfRule>
          <xm:sqref>G4:G10</xm:sqref>
        </x14:conditionalFormatting>
        <x14:conditionalFormatting xmlns:xm="http://schemas.microsoft.com/office/excel/2006/main" pivot="1">
          <x14:cfRule type="dataBar" id="{789F1592-AA7F-8549-A1A7-77356884597B}">
            <x14:dataBar minLength="0" maxLength="100" border="1" negativeBarBorderColorSameAsPositive="0">
              <x14:cfvo type="autoMin"/>
              <x14:cfvo type="autoMax"/>
              <x14:borderColor rgb="FF638EC6"/>
              <x14:negativeFillColor rgb="FFFF0000"/>
              <x14:negativeBorderColor rgb="FFFF0000"/>
              <x14:axisColor rgb="FF000000"/>
            </x14:dataBar>
          </x14:cfRule>
          <xm:sqref>D4:D10</xm:sqref>
        </x14:conditionalFormatting>
        <x14:conditionalFormatting xmlns:xm="http://schemas.microsoft.com/office/excel/2006/main" pivot="1">
          <x14:cfRule type="dataBar" id="{8ADB12E3-85C5-5A4A-A5CB-94619A2E21E8}">
            <x14:dataBar minLength="0" maxLength="100" border="1" negativeBarBorderColorSameAsPositive="0">
              <x14:cfvo type="autoMin"/>
              <x14:cfvo type="autoMax"/>
              <x14:borderColor rgb="FFFFB628"/>
              <x14:negativeFillColor rgb="FFFF0000"/>
              <x14:negativeBorderColor rgb="FFFF0000"/>
              <x14:axisColor rgb="FF000000"/>
            </x14:dataBar>
          </x14:cfRule>
          <xm:sqref>F4:F10</xm:sqref>
        </x14:conditionalFormatting>
        <x14:conditionalFormatting xmlns:xm="http://schemas.microsoft.com/office/excel/2006/main" pivot="1">
          <x14:cfRule type="dataBar" id="{52AB41B9-2AF5-B349-9565-115D91EE8033}">
            <x14:dataBar minLength="0" maxLength="100" border="1" negativeBarBorderColorSameAsPositive="0">
              <x14:cfvo type="autoMin"/>
              <x14:cfvo type="autoMax"/>
              <x14:borderColor rgb="FF638EC6"/>
              <x14:negativeFillColor rgb="FFFF0000"/>
              <x14:negativeBorderColor rgb="FFFF0000"/>
              <x14:axisColor rgb="FF000000"/>
            </x14:dataBar>
          </x14:cfRule>
          <xm:sqref>E4:E10</xm:sqref>
        </x14:conditionalFormatting>
        <x14:conditionalFormatting xmlns:xm="http://schemas.microsoft.com/office/excel/2006/main" pivot="1">
          <x14:cfRule type="dataBar" id="{ACE9C11D-ECFA-6D4E-949D-36B45E1A377D}">
            <x14:dataBar minLength="0" maxLength="100" border="1" negativeBarBorderColorSameAsPositive="0">
              <x14:cfvo type="autoMin"/>
              <x14:cfvo type="autoMax"/>
              <x14:borderColor rgb="FF638EC6"/>
              <x14:negativeFillColor rgb="FFFF0000"/>
              <x14:negativeBorderColor rgb="FFFF0000"/>
              <x14:axisColor rgb="FF000000"/>
            </x14:dataBar>
          </x14:cfRule>
          <xm:sqref>C4:C10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1FC72-EDDF-024F-A2F6-D247471FB6BE}">
  <dimension ref="A1:Z149"/>
  <sheetViews>
    <sheetView topLeftCell="K1" zoomScale="120" zoomScaleNormal="120" workbookViewId="0">
      <selection activeCell="Z4" sqref="Z4"/>
    </sheetView>
  </sheetViews>
  <sheetFormatPr baseColWidth="10" defaultColWidth="10.6640625" defaultRowHeight="15" x14ac:dyDescent="0.2"/>
  <cols>
    <col min="1" max="1" width="34.83203125" bestFit="1" customWidth="1"/>
    <col min="2" max="2" width="21.6640625" bestFit="1" customWidth="1"/>
    <col min="3" max="3" width="21.83203125" bestFit="1" customWidth="1"/>
    <col min="4" max="4" width="18.33203125" bestFit="1" customWidth="1"/>
    <col min="5" max="5" width="13.1640625" bestFit="1" customWidth="1"/>
    <col min="6" max="6" width="16.5" bestFit="1" customWidth="1"/>
    <col min="7" max="7" width="15" bestFit="1" customWidth="1"/>
    <col min="8" max="8" width="17.5" bestFit="1" customWidth="1"/>
    <col min="9" max="9" width="14.1640625" bestFit="1" customWidth="1"/>
    <col min="10" max="10" width="14.83203125" bestFit="1" customWidth="1"/>
    <col min="11" max="11" width="15" bestFit="1" customWidth="1"/>
    <col min="12" max="12" width="11" bestFit="1" customWidth="1"/>
    <col min="13" max="13" width="13.6640625" bestFit="1" customWidth="1"/>
    <col min="14" max="14" width="13.33203125" bestFit="1" customWidth="1"/>
    <col min="15" max="18" width="11" bestFit="1" customWidth="1"/>
    <col min="19" max="19" width="12.5" bestFit="1" customWidth="1"/>
    <col min="20" max="21" width="11" bestFit="1" customWidth="1"/>
    <col min="22" max="22" width="15" bestFit="1" customWidth="1"/>
    <col min="23" max="23" width="11" bestFit="1" customWidth="1"/>
    <col min="26" max="26" width="13.6640625" bestFit="1" customWidth="1"/>
  </cols>
  <sheetData>
    <row r="1" spans="1:26" x14ac:dyDescent="0.2">
      <c r="A1" s="6" t="s">
        <v>7065</v>
      </c>
    </row>
    <row r="3" spans="1:26" x14ac:dyDescent="0.2">
      <c r="A3" t="s">
        <v>3249</v>
      </c>
      <c r="B3" t="s">
        <v>2</v>
      </c>
      <c r="C3" t="s">
        <v>3</v>
      </c>
      <c r="D3" t="s">
        <v>4</v>
      </c>
      <c r="E3" t="s">
        <v>5</v>
      </c>
      <c r="F3" t="s">
        <v>6</v>
      </c>
      <c r="G3" t="s">
        <v>7</v>
      </c>
      <c r="H3" t="s">
        <v>8</v>
      </c>
      <c r="I3" t="s">
        <v>9</v>
      </c>
      <c r="J3" t="s">
        <v>10</v>
      </c>
      <c r="K3" t="s">
        <v>11</v>
      </c>
      <c r="L3" t="s">
        <v>12</v>
      </c>
      <c r="M3" t="s">
        <v>3250</v>
      </c>
      <c r="N3" t="s">
        <v>3251</v>
      </c>
      <c r="O3" t="s">
        <v>3252</v>
      </c>
      <c r="P3" t="s">
        <v>3253</v>
      </c>
      <c r="Q3" t="s">
        <v>0</v>
      </c>
      <c r="R3" t="s">
        <v>1</v>
      </c>
      <c r="S3" t="s">
        <v>7034</v>
      </c>
      <c r="T3" t="s">
        <v>7035</v>
      </c>
      <c r="U3" t="s">
        <v>7036</v>
      </c>
      <c r="V3" t="s">
        <v>7037</v>
      </c>
      <c r="W3" t="s">
        <v>7057</v>
      </c>
      <c r="X3" t="s">
        <v>7066</v>
      </c>
      <c r="Y3" t="s">
        <v>7067</v>
      </c>
      <c r="Z3" t="s">
        <v>7069</v>
      </c>
    </row>
    <row r="4" spans="1:26" x14ac:dyDescent="0.2">
      <c r="A4" t="s">
        <v>3388</v>
      </c>
      <c r="B4" t="s">
        <v>253</v>
      </c>
      <c r="C4" t="s">
        <v>254</v>
      </c>
      <c r="D4">
        <v>403</v>
      </c>
      <c r="E4">
        <v>988</v>
      </c>
      <c r="F4">
        <v>19</v>
      </c>
      <c r="G4">
        <v>12000</v>
      </c>
      <c r="H4">
        <v>4.2</v>
      </c>
      <c r="I4">
        <v>225</v>
      </c>
      <c r="J4">
        <v>83</v>
      </c>
      <c r="K4">
        <v>53245055</v>
      </c>
      <c r="L4">
        <v>1000000</v>
      </c>
      <c r="M4" s="2">
        <v>41209</v>
      </c>
      <c r="N4" t="s">
        <v>3255</v>
      </c>
      <c r="O4" t="s">
        <v>3270</v>
      </c>
      <c r="P4" t="s">
        <v>3257</v>
      </c>
      <c r="Q4" t="s">
        <v>13</v>
      </c>
      <c r="R4" t="s">
        <v>37</v>
      </c>
      <c r="S4" t="s">
        <v>3257</v>
      </c>
      <c r="T4">
        <v>52245055</v>
      </c>
      <c r="U4">
        <v>52.245055000000001</v>
      </c>
      <c r="V4" t="s">
        <v>7061</v>
      </c>
      <c r="W4">
        <v>52.245055000000001</v>
      </c>
      <c r="X4">
        <f>AVERAGE(Table3[ROI])</f>
        <v>4.2639186243439067</v>
      </c>
      <c r="Y4">
        <f>STDEV(Table3[ROI])</f>
        <v>8.7193558754885032</v>
      </c>
      <c r="Z4" s="7">
        <f>AVERAGE(Table3[Profit])</f>
        <v>18771268.657534245</v>
      </c>
    </row>
    <row r="5" spans="1:26" x14ac:dyDescent="0.2">
      <c r="A5" t="s">
        <v>6687</v>
      </c>
      <c r="B5" t="s">
        <v>1357</v>
      </c>
      <c r="C5" t="s">
        <v>2199</v>
      </c>
      <c r="D5">
        <v>2000</v>
      </c>
      <c r="E5">
        <v>5161</v>
      </c>
      <c r="F5">
        <v>0</v>
      </c>
      <c r="G5">
        <v>0</v>
      </c>
      <c r="H5">
        <v>7.7</v>
      </c>
      <c r="I5">
        <v>287</v>
      </c>
      <c r="J5">
        <v>103</v>
      </c>
      <c r="K5">
        <v>55153403</v>
      </c>
      <c r="L5">
        <v>1200000</v>
      </c>
      <c r="M5" s="2">
        <v>38127</v>
      </c>
      <c r="N5" t="s">
        <v>3255</v>
      </c>
      <c r="O5" t="s">
        <v>3270</v>
      </c>
      <c r="P5" t="s">
        <v>3257</v>
      </c>
      <c r="Q5" t="s">
        <v>13</v>
      </c>
      <c r="R5" t="s">
        <v>37</v>
      </c>
      <c r="S5" t="s">
        <v>3257</v>
      </c>
      <c r="T5">
        <v>53953403</v>
      </c>
      <c r="U5">
        <v>44.961169166666664</v>
      </c>
      <c r="V5" t="s">
        <v>7062</v>
      </c>
      <c r="W5">
        <v>44.961169166666664</v>
      </c>
      <c r="X5">
        <f>AVERAGE(Table3[ROI])</f>
        <v>4.2639186243439067</v>
      </c>
      <c r="Y5">
        <f>STDEV(Table3[ROI])</f>
        <v>8.7193558754885032</v>
      </c>
      <c r="Z5">
        <f>AVERAGE(Table3[Profit])</f>
        <v>18771268.657534245</v>
      </c>
    </row>
    <row r="6" spans="1:26" x14ac:dyDescent="0.2">
      <c r="A6" t="s">
        <v>7005</v>
      </c>
      <c r="B6" t="s">
        <v>3228</v>
      </c>
      <c r="C6" t="s">
        <v>3229</v>
      </c>
      <c r="D6">
        <v>606</v>
      </c>
      <c r="E6">
        <v>1885</v>
      </c>
      <c r="F6">
        <v>13000</v>
      </c>
      <c r="G6">
        <v>18000</v>
      </c>
      <c r="H6">
        <v>8.5</v>
      </c>
      <c r="I6">
        <v>290</v>
      </c>
      <c r="J6">
        <v>108</v>
      </c>
      <c r="K6">
        <v>32000000</v>
      </c>
      <c r="L6">
        <v>806947</v>
      </c>
      <c r="M6" s="2">
        <v>22224</v>
      </c>
      <c r="N6" t="s">
        <v>3456</v>
      </c>
      <c r="O6" t="s">
        <v>3270</v>
      </c>
      <c r="P6" t="s">
        <v>3257</v>
      </c>
      <c r="Q6" t="s">
        <v>13</v>
      </c>
      <c r="R6" t="s">
        <v>37</v>
      </c>
      <c r="S6" t="s">
        <v>3257</v>
      </c>
      <c r="T6">
        <v>31193053</v>
      </c>
      <c r="U6">
        <v>38.655640333256088</v>
      </c>
      <c r="V6" t="s">
        <v>7062</v>
      </c>
      <c r="W6">
        <v>38.655640333256088</v>
      </c>
      <c r="X6">
        <f>AVERAGE(Table3[ROI])</f>
        <v>4.2639186243439067</v>
      </c>
      <c r="Y6">
        <f>STDEV(Table3[ROI])</f>
        <v>8.7193558754885032</v>
      </c>
      <c r="Z6">
        <f>AVERAGE(Table3[Profit])</f>
        <v>18771268.657534245</v>
      </c>
    </row>
    <row r="7" spans="1:26" x14ac:dyDescent="0.2">
      <c r="A7" t="s">
        <v>4313</v>
      </c>
      <c r="B7" t="s">
        <v>1429</v>
      </c>
      <c r="C7" t="s">
        <v>1430</v>
      </c>
      <c r="D7">
        <v>423</v>
      </c>
      <c r="E7">
        <v>516</v>
      </c>
      <c r="F7">
        <v>8</v>
      </c>
      <c r="G7">
        <v>0</v>
      </c>
      <c r="H7">
        <v>5.9</v>
      </c>
      <c r="I7">
        <v>95</v>
      </c>
      <c r="J7">
        <v>97</v>
      </c>
      <c r="K7">
        <v>17000000</v>
      </c>
      <c r="L7">
        <v>500000</v>
      </c>
      <c r="M7" s="2">
        <v>28127</v>
      </c>
      <c r="N7" t="s">
        <v>3255</v>
      </c>
      <c r="O7" t="s">
        <v>3270</v>
      </c>
      <c r="P7" t="s">
        <v>3257</v>
      </c>
      <c r="Q7" t="s">
        <v>13</v>
      </c>
      <c r="R7" t="s">
        <v>18</v>
      </c>
      <c r="S7" t="s">
        <v>3257</v>
      </c>
      <c r="T7">
        <v>16500000</v>
      </c>
      <c r="U7">
        <v>33</v>
      </c>
      <c r="V7" t="s">
        <v>7062</v>
      </c>
      <c r="W7">
        <v>33</v>
      </c>
      <c r="X7">
        <f>AVERAGE(Table3[ROI])</f>
        <v>4.2639186243439067</v>
      </c>
      <c r="Y7">
        <f>STDEV(Table3[ROI])</f>
        <v>8.7193558754885032</v>
      </c>
      <c r="Z7">
        <f>AVERAGE(Table3[Profit])</f>
        <v>18771268.657534245</v>
      </c>
    </row>
    <row r="8" spans="1:26" x14ac:dyDescent="0.2">
      <c r="A8" t="s">
        <v>4094</v>
      </c>
      <c r="B8" t="s">
        <v>1213</v>
      </c>
      <c r="C8" t="s">
        <v>1214</v>
      </c>
      <c r="D8">
        <v>707</v>
      </c>
      <c r="E8">
        <v>1565</v>
      </c>
      <c r="F8">
        <v>6</v>
      </c>
      <c r="G8">
        <v>13000</v>
      </c>
      <c r="H8">
        <v>5.7</v>
      </c>
      <c r="I8">
        <v>270</v>
      </c>
      <c r="J8">
        <v>83</v>
      </c>
      <c r="K8">
        <v>31537320</v>
      </c>
      <c r="L8">
        <v>1000000</v>
      </c>
      <c r="M8" s="2">
        <v>41830</v>
      </c>
      <c r="N8" t="s">
        <v>3255</v>
      </c>
      <c r="O8" t="s">
        <v>3270</v>
      </c>
      <c r="P8" t="s">
        <v>3257</v>
      </c>
      <c r="Q8" t="s">
        <v>13</v>
      </c>
      <c r="R8" t="s">
        <v>37</v>
      </c>
      <c r="S8" t="s">
        <v>3257</v>
      </c>
      <c r="T8">
        <v>30537320</v>
      </c>
      <c r="U8">
        <v>30.537320000000001</v>
      </c>
      <c r="V8" t="s">
        <v>7061</v>
      </c>
      <c r="W8">
        <v>30.537320000000001</v>
      </c>
      <c r="X8">
        <f>AVERAGE(Table3[ROI])</f>
        <v>4.2639186243439067</v>
      </c>
      <c r="Y8">
        <f>STDEV(Table3[ROI])</f>
        <v>8.7193558754885032</v>
      </c>
      <c r="Z8">
        <f>AVERAGE(Table3[Profit])</f>
        <v>18771268.657534245</v>
      </c>
    </row>
    <row r="9" spans="1:26" x14ac:dyDescent="0.2">
      <c r="A9" t="s">
        <v>4093</v>
      </c>
      <c r="B9" t="s">
        <v>1211</v>
      </c>
      <c r="C9" t="s">
        <v>1212</v>
      </c>
      <c r="D9">
        <v>438</v>
      </c>
      <c r="E9">
        <v>1081</v>
      </c>
      <c r="F9">
        <v>21</v>
      </c>
      <c r="G9">
        <v>14000</v>
      </c>
      <c r="H9">
        <v>5.7</v>
      </c>
      <c r="I9">
        <v>264</v>
      </c>
      <c r="J9">
        <v>98</v>
      </c>
      <c r="K9">
        <v>84749884</v>
      </c>
      <c r="L9">
        <v>3000000</v>
      </c>
      <c r="M9" s="2">
        <v>40507</v>
      </c>
      <c r="N9" t="s">
        <v>3255</v>
      </c>
      <c r="O9" t="s">
        <v>3270</v>
      </c>
      <c r="P9" t="s">
        <v>3257</v>
      </c>
      <c r="Q9" t="s">
        <v>13</v>
      </c>
      <c r="R9" t="s">
        <v>37</v>
      </c>
      <c r="S9" t="s">
        <v>3257</v>
      </c>
      <c r="T9">
        <v>81749884</v>
      </c>
      <c r="U9">
        <v>27.249961333333335</v>
      </c>
      <c r="V9" t="s">
        <v>7062</v>
      </c>
      <c r="W9">
        <v>27.249961333333335</v>
      </c>
      <c r="X9">
        <f>AVERAGE(Table3[ROI])</f>
        <v>4.2639186243439067</v>
      </c>
      <c r="Y9">
        <f>STDEV(Table3[ROI])</f>
        <v>8.7193558754885032</v>
      </c>
      <c r="Z9">
        <f>AVERAGE(Table3[Profit])</f>
        <v>18771268.657534245</v>
      </c>
    </row>
    <row r="10" spans="1:26" x14ac:dyDescent="0.2">
      <c r="A10" t="s">
        <v>6870</v>
      </c>
      <c r="B10" t="s">
        <v>1509</v>
      </c>
      <c r="C10" t="s">
        <v>1477</v>
      </c>
      <c r="D10">
        <v>1000</v>
      </c>
      <c r="E10">
        <v>2466</v>
      </c>
      <c r="F10">
        <v>607</v>
      </c>
      <c r="G10">
        <v>18000</v>
      </c>
      <c r="H10">
        <v>8</v>
      </c>
      <c r="I10">
        <v>304</v>
      </c>
      <c r="J10">
        <v>132</v>
      </c>
      <c r="K10">
        <v>204565000</v>
      </c>
      <c r="L10">
        <v>8000000</v>
      </c>
      <c r="M10" s="2">
        <v>26986</v>
      </c>
      <c r="N10" t="s">
        <v>3255</v>
      </c>
      <c r="O10" t="s">
        <v>3270</v>
      </c>
      <c r="P10" t="s">
        <v>3257</v>
      </c>
      <c r="Q10" t="s">
        <v>13</v>
      </c>
      <c r="R10" t="s">
        <v>37</v>
      </c>
      <c r="S10" t="s">
        <v>3257</v>
      </c>
      <c r="T10">
        <v>196565000</v>
      </c>
      <c r="U10">
        <v>24.570625</v>
      </c>
      <c r="V10" t="s">
        <v>7064</v>
      </c>
      <c r="W10">
        <v>24.570625</v>
      </c>
      <c r="X10">
        <f>AVERAGE(Table3[ROI])</f>
        <v>4.2639186243439067</v>
      </c>
      <c r="Y10">
        <f>STDEV(Table3[ROI])</f>
        <v>8.7193558754885032</v>
      </c>
      <c r="Z10">
        <f>AVERAGE(Table3[Profit])</f>
        <v>18771268.657534245</v>
      </c>
    </row>
    <row r="11" spans="1:26" x14ac:dyDescent="0.2">
      <c r="A11" t="s">
        <v>5289</v>
      </c>
      <c r="B11" t="s">
        <v>1104</v>
      </c>
      <c r="C11" t="s">
        <v>1423</v>
      </c>
      <c r="D11">
        <v>1000</v>
      </c>
      <c r="E11">
        <v>4134</v>
      </c>
      <c r="F11">
        <v>163</v>
      </c>
      <c r="G11">
        <v>0</v>
      </c>
      <c r="H11">
        <v>6.6</v>
      </c>
      <c r="I11">
        <v>250</v>
      </c>
      <c r="J11">
        <v>95</v>
      </c>
      <c r="K11">
        <v>87025093</v>
      </c>
      <c r="L11">
        <v>4000000</v>
      </c>
      <c r="M11" s="2">
        <v>38679</v>
      </c>
      <c r="N11" t="s">
        <v>3255</v>
      </c>
      <c r="O11" t="s">
        <v>3270</v>
      </c>
      <c r="P11" t="s">
        <v>3257</v>
      </c>
      <c r="Q11" t="s">
        <v>13</v>
      </c>
      <c r="R11" t="s">
        <v>37</v>
      </c>
      <c r="S11" t="s">
        <v>3257</v>
      </c>
      <c r="T11">
        <v>83025093</v>
      </c>
      <c r="U11">
        <v>20.75627325</v>
      </c>
      <c r="V11" t="s">
        <v>7062</v>
      </c>
      <c r="W11">
        <v>20.75627325</v>
      </c>
      <c r="X11">
        <f>AVERAGE(Table3[ROI])</f>
        <v>4.2639186243439067</v>
      </c>
      <c r="Y11">
        <f>STDEV(Table3[ROI])</f>
        <v>8.7193558754885032</v>
      </c>
      <c r="Z11">
        <f>AVERAGE(Table3[Profit])</f>
        <v>18771268.657534245</v>
      </c>
    </row>
    <row r="12" spans="1:26" x14ac:dyDescent="0.2">
      <c r="A12" t="s">
        <v>4092</v>
      </c>
      <c r="B12" t="s">
        <v>1209</v>
      </c>
      <c r="C12" t="s">
        <v>1210</v>
      </c>
      <c r="D12">
        <v>942</v>
      </c>
      <c r="E12">
        <v>3708</v>
      </c>
      <c r="F12">
        <v>65</v>
      </c>
      <c r="G12">
        <v>31000</v>
      </c>
      <c r="H12">
        <v>5.7</v>
      </c>
      <c r="I12">
        <v>361</v>
      </c>
      <c r="J12">
        <v>85</v>
      </c>
      <c r="K12">
        <v>64423650</v>
      </c>
      <c r="L12">
        <v>3000000</v>
      </c>
      <c r="M12" s="2">
        <v>41611</v>
      </c>
      <c r="N12" t="s">
        <v>3255</v>
      </c>
      <c r="O12" t="s">
        <v>3270</v>
      </c>
      <c r="P12" t="s">
        <v>3257</v>
      </c>
      <c r="Q12" t="s">
        <v>13</v>
      </c>
      <c r="R12" t="s">
        <v>37</v>
      </c>
      <c r="S12" t="s">
        <v>3257</v>
      </c>
      <c r="T12">
        <v>61423650</v>
      </c>
      <c r="U12">
        <v>20.474550000000001</v>
      </c>
      <c r="V12" t="s">
        <v>7061</v>
      </c>
      <c r="W12">
        <v>20.474550000000001</v>
      </c>
      <c r="X12">
        <f>AVERAGE(Table3[ROI])</f>
        <v>4.2639186243439067</v>
      </c>
      <c r="Y12">
        <f>STDEV(Table3[ROI])</f>
        <v>8.7193558754885032</v>
      </c>
      <c r="Z12">
        <f>AVERAGE(Table3[Profit])</f>
        <v>18771268.657534245</v>
      </c>
    </row>
    <row r="13" spans="1:26" x14ac:dyDescent="0.2">
      <c r="A13" t="s">
        <v>4190</v>
      </c>
      <c r="B13" t="s">
        <v>1307</v>
      </c>
      <c r="C13" t="s">
        <v>407</v>
      </c>
      <c r="D13">
        <v>581</v>
      </c>
      <c r="E13">
        <v>2371</v>
      </c>
      <c r="F13">
        <v>24</v>
      </c>
      <c r="G13">
        <v>24000</v>
      </c>
      <c r="H13">
        <v>5.8</v>
      </c>
      <c r="I13">
        <v>251</v>
      </c>
      <c r="J13">
        <v>94</v>
      </c>
      <c r="K13">
        <v>104007828</v>
      </c>
      <c r="L13">
        <v>5000000</v>
      </c>
      <c r="M13" s="2">
        <v>40790</v>
      </c>
      <c r="N13" t="s">
        <v>3255</v>
      </c>
      <c r="O13" t="s">
        <v>3270</v>
      </c>
      <c r="P13" t="s">
        <v>3257</v>
      </c>
      <c r="Q13" t="s">
        <v>13</v>
      </c>
      <c r="R13" t="s">
        <v>37</v>
      </c>
      <c r="S13" t="s">
        <v>3257</v>
      </c>
      <c r="T13">
        <v>99007828</v>
      </c>
      <c r="U13">
        <v>19.8015656</v>
      </c>
      <c r="V13" t="s">
        <v>7062</v>
      </c>
      <c r="W13">
        <v>19.8015656</v>
      </c>
      <c r="X13">
        <f>AVERAGE(Table3[ROI])</f>
        <v>4.2639186243439067</v>
      </c>
      <c r="Y13">
        <f>STDEV(Table3[ROI])</f>
        <v>8.7193558754885032</v>
      </c>
      <c r="Z13">
        <f>AVERAGE(Table3[Profit])</f>
        <v>18771268.657534245</v>
      </c>
    </row>
    <row r="14" spans="1:26" x14ac:dyDescent="0.2">
      <c r="A14" t="s">
        <v>3600</v>
      </c>
      <c r="B14" t="s">
        <v>600</v>
      </c>
      <c r="C14" t="s">
        <v>601</v>
      </c>
      <c r="D14">
        <v>1000</v>
      </c>
      <c r="E14">
        <v>2665</v>
      </c>
      <c r="F14">
        <v>18</v>
      </c>
      <c r="G14">
        <v>24000</v>
      </c>
      <c r="H14">
        <v>5</v>
      </c>
      <c r="I14">
        <v>270</v>
      </c>
      <c r="J14">
        <v>86</v>
      </c>
      <c r="K14">
        <v>18112929</v>
      </c>
      <c r="L14">
        <v>1000000</v>
      </c>
      <c r="M14" s="2">
        <v>40998</v>
      </c>
      <c r="N14" t="s">
        <v>3255</v>
      </c>
      <c r="O14" t="s">
        <v>3270</v>
      </c>
      <c r="P14" t="s">
        <v>3257</v>
      </c>
      <c r="Q14" t="s">
        <v>13</v>
      </c>
      <c r="R14" t="s">
        <v>37</v>
      </c>
      <c r="S14" t="s">
        <v>3257</v>
      </c>
      <c r="T14">
        <v>17112929</v>
      </c>
      <c r="U14">
        <v>17.112929000000001</v>
      </c>
      <c r="V14" t="s">
        <v>7061</v>
      </c>
      <c r="W14">
        <v>17.112929000000001</v>
      </c>
      <c r="X14">
        <f>AVERAGE(Table3[ROI])</f>
        <v>4.2639186243439067</v>
      </c>
      <c r="Y14">
        <f>STDEV(Table3[ROI])</f>
        <v>8.7193558754885032</v>
      </c>
      <c r="Z14">
        <f>AVERAGE(Table3[Profit])</f>
        <v>18771268.657534245</v>
      </c>
    </row>
    <row r="15" spans="1:26" x14ac:dyDescent="0.2">
      <c r="A15" t="s">
        <v>4312</v>
      </c>
      <c r="B15" t="s">
        <v>1427</v>
      </c>
      <c r="C15" t="s">
        <v>1428</v>
      </c>
      <c r="D15">
        <v>158</v>
      </c>
      <c r="E15">
        <v>467</v>
      </c>
      <c r="F15">
        <v>17</v>
      </c>
      <c r="G15">
        <v>0</v>
      </c>
      <c r="H15">
        <v>5.9</v>
      </c>
      <c r="I15">
        <v>166</v>
      </c>
      <c r="J15">
        <v>97</v>
      </c>
      <c r="K15">
        <v>32600000</v>
      </c>
      <c r="L15">
        <v>1800000</v>
      </c>
      <c r="M15" s="2">
        <v>30733</v>
      </c>
      <c r="N15" t="s">
        <v>3255</v>
      </c>
      <c r="O15" t="s">
        <v>3270</v>
      </c>
      <c r="P15" t="s">
        <v>3257</v>
      </c>
      <c r="Q15" t="s">
        <v>13</v>
      </c>
      <c r="R15" t="s">
        <v>37</v>
      </c>
      <c r="S15" t="s">
        <v>3257</v>
      </c>
      <c r="T15">
        <v>30800000</v>
      </c>
      <c r="U15">
        <v>17.111111111111111</v>
      </c>
      <c r="V15" t="s">
        <v>7062</v>
      </c>
      <c r="W15">
        <v>17.111111111111111</v>
      </c>
      <c r="X15">
        <f>AVERAGE(Table3[ROI])</f>
        <v>4.2639186243439067</v>
      </c>
      <c r="Y15">
        <f>STDEV(Table3[ROI])</f>
        <v>8.7193558754885032</v>
      </c>
      <c r="Z15">
        <f>AVERAGE(Table3[Profit])</f>
        <v>18771268.657534245</v>
      </c>
    </row>
    <row r="16" spans="1:26" x14ac:dyDescent="0.2">
      <c r="A16" t="s">
        <v>5288</v>
      </c>
      <c r="B16" t="s">
        <v>1857</v>
      </c>
      <c r="C16" t="s">
        <v>1144</v>
      </c>
      <c r="D16">
        <v>1000</v>
      </c>
      <c r="E16">
        <v>4438</v>
      </c>
      <c r="F16">
        <v>287</v>
      </c>
      <c r="G16">
        <v>0</v>
      </c>
      <c r="H16">
        <v>6.6</v>
      </c>
      <c r="I16">
        <v>161</v>
      </c>
      <c r="J16">
        <v>91</v>
      </c>
      <c r="K16">
        <v>17986000</v>
      </c>
      <c r="L16">
        <v>1000000</v>
      </c>
      <c r="M16" s="2">
        <v>29752</v>
      </c>
      <c r="N16" t="s">
        <v>3255</v>
      </c>
      <c r="O16" t="s">
        <v>3270</v>
      </c>
      <c r="P16" t="s">
        <v>3257</v>
      </c>
      <c r="Q16" t="s">
        <v>13</v>
      </c>
      <c r="R16" t="s">
        <v>37</v>
      </c>
      <c r="S16" t="s">
        <v>3257</v>
      </c>
      <c r="T16">
        <v>16986000</v>
      </c>
      <c r="U16">
        <v>16.986000000000001</v>
      </c>
      <c r="V16" t="s">
        <v>7062</v>
      </c>
      <c r="W16">
        <v>16.986000000000001</v>
      </c>
      <c r="X16">
        <f>AVERAGE(Table3[ROI])</f>
        <v>4.2639186243439067</v>
      </c>
      <c r="Y16">
        <f>STDEV(Table3[ROI])</f>
        <v>8.7193558754885032</v>
      </c>
      <c r="Z16">
        <f>AVERAGE(Table3[Profit])</f>
        <v>18771268.657534245</v>
      </c>
    </row>
    <row r="17" spans="1:26" x14ac:dyDescent="0.2">
      <c r="A17" t="s">
        <v>5600</v>
      </c>
      <c r="B17" t="s">
        <v>2406</v>
      </c>
      <c r="C17" t="s">
        <v>977</v>
      </c>
      <c r="D17">
        <v>1000</v>
      </c>
      <c r="E17">
        <v>2239</v>
      </c>
      <c r="F17">
        <v>301</v>
      </c>
      <c r="G17">
        <v>58000</v>
      </c>
      <c r="H17">
        <v>6.8</v>
      </c>
      <c r="I17">
        <v>411</v>
      </c>
      <c r="J17">
        <v>110</v>
      </c>
      <c r="K17">
        <v>48056940</v>
      </c>
      <c r="L17">
        <v>3000000</v>
      </c>
      <c r="M17" s="2">
        <v>41257</v>
      </c>
      <c r="N17" t="s">
        <v>3255</v>
      </c>
      <c r="O17" t="s">
        <v>3270</v>
      </c>
      <c r="P17" t="s">
        <v>3257</v>
      </c>
      <c r="Q17" t="s">
        <v>13</v>
      </c>
      <c r="R17" t="s">
        <v>37</v>
      </c>
      <c r="S17" t="s">
        <v>3257</v>
      </c>
      <c r="T17">
        <v>45056940</v>
      </c>
      <c r="U17">
        <v>15.018979999999999</v>
      </c>
      <c r="V17" t="s">
        <v>7062</v>
      </c>
      <c r="W17">
        <v>15.018980000000001</v>
      </c>
      <c r="X17">
        <f>AVERAGE(Table3[ROI])</f>
        <v>4.2639186243439067</v>
      </c>
      <c r="Y17">
        <f>STDEV(Table3[ROI])</f>
        <v>8.7193558754885032</v>
      </c>
      <c r="Z17">
        <f>AVERAGE(Table3[Profit])</f>
        <v>18771268.657534245</v>
      </c>
    </row>
    <row r="18" spans="1:26" x14ac:dyDescent="0.2">
      <c r="A18" t="s">
        <v>4546</v>
      </c>
      <c r="B18" t="s">
        <v>1629</v>
      </c>
      <c r="C18" t="s">
        <v>690</v>
      </c>
      <c r="D18">
        <v>309</v>
      </c>
      <c r="E18">
        <v>707</v>
      </c>
      <c r="F18">
        <v>49</v>
      </c>
      <c r="G18">
        <v>0</v>
      </c>
      <c r="H18">
        <v>6.1</v>
      </c>
      <c r="I18">
        <v>242</v>
      </c>
      <c r="J18">
        <v>87</v>
      </c>
      <c r="K18">
        <v>19100000</v>
      </c>
      <c r="L18">
        <v>1250000</v>
      </c>
      <c r="M18" s="2">
        <v>29595</v>
      </c>
      <c r="N18" t="s">
        <v>3255</v>
      </c>
      <c r="O18" t="s">
        <v>3270</v>
      </c>
      <c r="P18" t="s">
        <v>3257</v>
      </c>
      <c r="Q18" t="s">
        <v>13</v>
      </c>
      <c r="R18" t="s">
        <v>37</v>
      </c>
      <c r="S18" t="s">
        <v>3257</v>
      </c>
      <c r="T18">
        <v>17850000</v>
      </c>
      <c r="U18">
        <v>14.28</v>
      </c>
      <c r="V18" t="s">
        <v>7061</v>
      </c>
      <c r="W18">
        <v>14.28</v>
      </c>
      <c r="X18">
        <f>AVERAGE(Table3[ROI])</f>
        <v>4.2639186243439067</v>
      </c>
      <c r="Y18">
        <f>STDEV(Table3[ROI])</f>
        <v>8.7193558754885032</v>
      </c>
      <c r="Z18">
        <f>AVERAGE(Table3[Profit])</f>
        <v>18771268.657534245</v>
      </c>
    </row>
    <row r="19" spans="1:26" x14ac:dyDescent="0.2">
      <c r="A19" t="s">
        <v>6482</v>
      </c>
      <c r="B19" t="s">
        <v>546</v>
      </c>
      <c r="C19" t="s">
        <v>350</v>
      </c>
      <c r="D19">
        <v>40000</v>
      </c>
      <c r="E19">
        <v>42918</v>
      </c>
      <c r="F19">
        <v>0</v>
      </c>
      <c r="G19">
        <v>10000</v>
      </c>
      <c r="H19">
        <v>7.5</v>
      </c>
      <c r="I19">
        <v>256</v>
      </c>
      <c r="J19">
        <v>101</v>
      </c>
      <c r="K19">
        <v>26505000</v>
      </c>
      <c r="L19">
        <v>1800000</v>
      </c>
      <c r="M19" s="2">
        <v>30785</v>
      </c>
      <c r="N19" t="s">
        <v>3255</v>
      </c>
      <c r="O19" t="s">
        <v>3270</v>
      </c>
      <c r="P19" t="s">
        <v>3257</v>
      </c>
      <c r="Q19" t="s">
        <v>13</v>
      </c>
      <c r="R19" t="s">
        <v>680</v>
      </c>
      <c r="S19" t="s">
        <v>3257</v>
      </c>
      <c r="T19">
        <v>24705000</v>
      </c>
      <c r="U19">
        <v>13.725</v>
      </c>
      <c r="V19" t="s">
        <v>7062</v>
      </c>
      <c r="W19">
        <v>13.725</v>
      </c>
      <c r="X19">
        <f>AVERAGE(Table3[ROI])</f>
        <v>4.2639186243439067</v>
      </c>
      <c r="Y19">
        <f>STDEV(Table3[ROI])</f>
        <v>8.7193558754885032</v>
      </c>
      <c r="Z19">
        <f>AVERAGE(Table3[Profit])</f>
        <v>18771268.657534245</v>
      </c>
    </row>
    <row r="20" spans="1:26" x14ac:dyDescent="0.2">
      <c r="A20" t="s">
        <v>4688</v>
      </c>
      <c r="B20" t="s">
        <v>1755</v>
      </c>
      <c r="C20" t="s">
        <v>250</v>
      </c>
      <c r="D20">
        <v>432</v>
      </c>
      <c r="E20">
        <v>1010</v>
      </c>
      <c r="F20">
        <v>0</v>
      </c>
      <c r="G20">
        <v>27000</v>
      </c>
      <c r="H20">
        <v>6.2</v>
      </c>
      <c r="I20">
        <v>371</v>
      </c>
      <c r="J20">
        <v>94</v>
      </c>
      <c r="K20">
        <v>65069140</v>
      </c>
      <c r="L20">
        <v>5000000</v>
      </c>
      <c r="M20" s="2">
        <v>42088</v>
      </c>
      <c r="N20" t="s">
        <v>3255</v>
      </c>
      <c r="O20" t="s">
        <v>3270</v>
      </c>
      <c r="P20" t="s">
        <v>3257</v>
      </c>
      <c r="Q20" t="s">
        <v>13</v>
      </c>
      <c r="R20" t="s">
        <v>21</v>
      </c>
      <c r="S20" t="s">
        <v>3257</v>
      </c>
      <c r="T20">
        <v>60069140</v>
      </c>
      <c r="U20">
        <v>12.013828</v>
      </c>
      <c r="V20" t="s">
        <v>7062</v>
      </c>
      <c r="W20">
        <v>12.013828</v>
      </c>
      <c r="X20">
        <f>AVERAGE(Table3[ROI])</f>
        <v>4.2639186243439067</v>
      </c>
      <c r="Y20">
        <f>STDEV(Table3[ROI])</f>
        <v>8.7193558754885032</v>
      </c>
      <c r="Z20">
        <f>AVERAGE(Table3[Profit])</f>
        <v>18771268.657534245</v>
      </c>
    </row>
    <row r="21" spans="1:26" x14ac:dyDescent="0.2">
      <c r="A21" t="s">
        <v>3843</v>
      </c>
      <c r="B21" t="s">
        <v>734</v>
      </c>
      <c r="C21" t="s">
        <v>145</v>
      </c>
      <c r="D21">
        <v>1000</v>
      </c>
      <c r="E21">
        <v>2323</v>
      </c>
      <c r="F21">
        <v>40</v>
      </c>
      <c r="G21">
        <v>45000</v>
      </c>
      <c r="H21">
        <v>5.4</v>
      </c>
      <c r="I21">
        <v>271</v>
      </c>
      <c r="J21">
        <v>99</v>
      </c>
      <c r="K21">
        <v>84263837</v>
      </c>
      <c r="L21">
        <v>6500000</v>
      </c>
      <c r="M21" s="2">
        <v>41959</v>
      </c>
      <c r="N21" t="s">
        <v>3255</v>
      </c>
      <c r="O21" t="s">
        <v>3270</v>
      </c>
      <c r="P21" t="s">
        <v>3257</v>
      </c>
      <c r="Q21" t="s">
        <v>13</v>
      </c>
      <c r="R21" t="s">
        <v>37</v>
      </c>
      <c r="S21" t="s">
        <v>3257</v>
      </c>
      <c r="T21">
        <v>77763837</v>
      </c>
      <c r="U21">
        <v>11.96366723076923</v>
      </c>
      <c r="V21" t="s">
        <v>7062</v>
      </c>
      <c r="W21">
        <v>11.96366723076923</v>
      </c>
      <c r="X21">
        <f>AVERAGE(Table3[ROI])</f>
        <v>4.2639186243439067</v>
      </c>
      <c r="Y21">
        <f>STDEV(Table3[ROI])</f>
        <v>8.7193558754885032</v>
      </c>
      <c r="Z21">
        <f>AVERAGE(Table3[Profit])</f>
        <v>18771268.657534245</v>
      </c>
    </row>
    <row r="22" spans="1:26" x14ac:dyDescent="0.2">
      <c r="A22" t="s">
        <v>4310</v>
      </c>
      <c r="B22" t="s">
        <v>336</v>
      </c>
      <c r="C22" t="s">
        <v>587</v>
      </c>
      <c r="D22">
        <v>4000</v>
      </c>
      <c r="E22">
        <v>7461</v>
      </c>
      <c r="F22">
        <v>70</v>
      </c>
      <c r="G22">
        <v>4000</v>
      </c>
      <c r="H22">
        <v>5.9</v>
      </c>
      <c r="I22">
        <v>203</v>
      </c>
      <c r="J22">
        <v>98</v>
      </c>
      <c r="K22">
        <v>110175871</v>
      </c>
      <c r="L22">
        <v>10000000</v>
      </c>
      <c r="M22" s="2">
        <v>38159</v>
      </c>
      <c r="N22" t="s">
        <v>3255</v>
      </c>
      <c r="O22" t="s">
        <v>3270</v>
      </c>
      <c r="P22" t="s">
        <v>3257</v>
      </c>
      <c r="Q22" t="s">
        <v>13</v>
      </c>
      <c r="R22" t="s">
        <v>21</v>
      </c>
      <c r="S22" t="s">
        <v>3257</v>
      </c>
      <c r="T22">
        <v>100175871</v>
      </c>
      <c r="U22">
        <v>10.0175871</v>
      </c>
      <c r="V22" t="s">
        <v>7062</v>
      </c>
      <c r="W22">
        <v>10.0175871</v>
      </c>
      <c r="X22">
        <f>AVERAGE(Table3[ROI])</f>
        <v>4.2639186243439067</v>
      </c>
      <c r="Y22">
        <f>STDEV(Table3[ROI])</f>
        <v>8.7193558754885032</v>
      </c>
      <c r="Z22">
        <f>AVERAGE(Table3[Profit])</f>
        <v>18771268.657534245</v>
      </c>
    </row>
    <row r="23" spans="1:26" x14ac:dyDescent="0.2">
      <c r="A23" t="s">
        <v>3480</v>
      </c>
      <c r="B23" t="s">
        <v>406</v>
      </c>
      <c r="C23" t="s">
        <v>407</v>
      </c>
      <c r="D23">
        <v>235</v>
      </c>
      <c r="E23">
        <v>799</v>
      </c>
      <c r="F23">
        <v>24</v>
      </c>
      <c r="G23">
        <v>26000</v>
      </c>
      <c r="H23">
        <v>4.5999999999999996</v>
      </c>
      <c r="I23">
        <v>248</v>
      </c>
      <c r="J23">
        <v>96</v>
      </c>
      <c r="K23">
        <v>53884821</v>
      </c>
      <c r="L23">
        <v>5000000</v>
      </c>
      <c r="M23" s="2">
        <v>40944</v>
      </c>
      <c r="N23" t="s">
        <v>3255</v>
      </c>
      <c r="O23" t="s">
        <v>3270</v>
      </c>
      <c r="P23" t="s">
        <v>3257</v>
      </c>
      <c r="Q23" t="s">
        <v>13</v>
      </c>
      <c r="R23" t="s">
        <v>37</v>
      </c>
      <c r="S23" t="s">
        <v>3257</v>
      </c>
      <c r="T23">
        <v>48884821</v>
      </c>
      <c r="U23">
        <v>9.7769642000000001</v>
      </c>
      <c r="V23" t="s">
        <v>7062</v>
      </c>
      <c r="W23">
        <v>9.7769642000000001</v>
      </c>
      <c r="X23">
        <f>AVERAGE(Table3[ROI])</f>
        <v>4.2639186243439067</v>
      </c>
      <c r="Y23">
        <f>STDEV(Table3[ROI])</f>
        <v>8.7193558754885032</v>
      </c>
      <c r="Z23">
        <f>AVERAGE(Table3[Profit])</f>
        <v>18771268.657534245</v>
      </c>
    </row>
    <row r="24" spans="1:26" x14ac:dyDescent="0.2">
      <c r="A24" t="s">
        <v>4308</v>
      </c>
      <c r="B24" t="s">
        <v>906</v>
      </c>
      <c r="C24" t="s">
        <v>902</v>
      </c>
      <c r="D24">
        <v>1000</v>
      </c>
      <c r="E24">
        <v>2990</v>
      </c>
      <c r="F24">
        <v>0</v>
      </c>
      <c r="G24">
        <v>0</v>
      </c>
      <c r="H24">
        <v>5.9</v>
      </c>
      <c r="I24">
        <v>303</v>
      </c>
      <c r="J24">
        <v>93</v>
      </c>
      <c r="K24">
        <v>47277326</v>
      </c>
      <c r="L24">
        <v>4800000</v>
      </c>
      <c r="M24" s="2">
        <v>38607</v>
      </c>
      <c r="N24" t="s">
        <v>3255</v>
      </c>
      <c r="O24" t="s">
        <v>3270</v>
      </c>
      <c r="P24" t="s">
        <v>3257</v>
      </c>
      <c r="Q24" t="s">
        <v>13</v>
      </c>
      <c r="R24" t="s">
        <v>37</v>
      </c>
      <c r="S24" t="s">
        <v>3257</v>
      </c>
      <c r="T24">
        <v>42477326</v>
      </c>
      <c r="U24">
        <v>8.8494429166666659</v>
      </c>
      <c r="V24" t="s">
        <v>7062</v>
      </c>
      <c r="W24">
        <v>8.8494429166666659</v>
      </c>
      <c r="X24">
        <f>AVERAGE(Table3[ROI])</f>
        <v>4.2639186243439067</v>
      </c>
      <c r="Y24">
        <f>STDEV(Table3[ROI])</f>
        <v>8.7193558754885032</v>
      </c>
      <c r="Z24">
        <f>AVERAGE(Table3[Profit])</f>
        <v>18771268.657534245</v>
      </c>
    </row>
    <row r="25" spans="1:26" x14ac:dyDescent="0.2">
      <c r="A25" t="s">
        <v>3500</v>
      </c>
      <c r="B25" t="s">
        <v>440</v>
      </c>
      <c r="C25" t="s">
        <v>441</v>
      </c>
      <c r="D25">
        <v>42</v>
      </c>
      <c r="E25">
        <v>170</v>
      </c>
      <c r="F25">
        <v>13</v>
      </c>
      <c r="G25">
        <v>1000</v>
      </c>
      <c r="H25">
        <v>4.7</v>
      </c>
      <c r="I25">
        <v>160</v>
      </c>
      <c r="J25">
        <v>92</v>
      </c>
      <c r="K25">
        <v>21300000</v>
      </c>
      <c r="L25">
        <v>2200000</v>
      </c>
      <c r="M25" s="2">
        <v>31252</v>
      </c>
      <c r="N25" t="s">
        <v>3255</v>
      </c>
      <c r="O25" t="s">
        <v>3270</v>
      </c>
      <c r="P25" t="s">
        <v>3257</v>
      </c>
      <c r="Q25" t="s">
        <v>13</v>
      </c>
      <c r="R25" t="s">
        <v>37</v>
      </c>
      <c r="S25" t="s">
        <v>3257</v>
      </c>
      <c r="T25">
        <v>19100000</v>
      </c>
      <c r="U25">
        <v>8.6818181818181817</v>
      </c>
      <c r="V25" t="s">
        <v>7062</v>
      </c>
      <c r="W25">
        <v>8.6818181818181817</v>
      </c>
      <c r="X25">
        <f>AVERAGE(Table3[ROI])</f>
        <v>4.2639186243439067</v>
      </c>
      <c r="Y25">
        <f>STDEV(Table3[ROI])</f>
        <v>8.7193558754885032</v>
      </c>
      <c r="Z25">
        <f>AVERAGE(Table3[Profit])</f>
        <v>18771268.657534245</v>
      </c>
    </row>
    <row r="26" spans="1:26" x14ac:dyDescent="0.2">
      <c r="A26" t="s">
        <v>4091</v>
      </c>
      <c r="B26" t="s">
        <v>1208</v>
      </c>
      <c r="C26" t="s">
        <v>690</v>
      </c>
      <c r="D26">
        <v>72</v>
      </c>
      <c r="E26">
        <v>174</v>
      </c>
      <c r="F26">
        <v>49</v>
      </c>
      <c r="G26">
        <v>0</v>
      </c>
      <c r="H26">
        <v>5.7</v>
      </c>
      <c r="I26">
        <v>235</v>
      </c>
      <c r="J26">
        <v>91</v>
      </c>
      <c r="K26">
        <v>36200000</v>
      </c>
      <c r="L26">
        <v>4000000</v>
      </c>
      <c r="M26" s="2">
        <v>29974</v>
      </c>
      <c r="N26" t="s">
        <v>3255</v>
      </c>
      <c r="O26" t="s">
        <v>3270</v>
      </c>
      <c r="P26" t="s">
        <v>3257</v>
      </c>
      <c r="Q26" t="s">
        <v>13</v>
      </c>
      <c r="R26" t="s">
        <v>37</v>
      </c>
      <c r="S26" t="s">
        <v>3257</v>
      </c>
      <c r="T26">
        <v>32200000</v>
      </c>
      <c r="U26">
        <v>8.0500000000000007</v>
      </c>
      <c r="V26" t="s">
        <v>7062</v>
      </c>
      <c r="W26">
        <v>8.0500000000000007</v>
      </c>
      <c r="X26">
        <f>AVERAGE(Table3[ROI])</f>
        <v>4.2639186243439067</v>
      </c>
      <c r="Y26">
        <f>STDEV(Table3[ROI])</f>
        <v>8.7193558754885032</v>
      </c>
      <c r="Z26">
        <f>AVERAGE(Table3[Profit])</f>
        <v>18771268.657534245</v>
      </c>
    </row>
    <row r="27" spans="1:26" x14ac:dyDescent="0.2">
      <c r="A27" t="s">
        <v>4685</v>
      </c>
      <c r="B27" t="s">
        <v>1106</v>
      </c>
      <c r="C27" t="s">
        <v>1423</v>
      </c>
      <c r="D27">
        <v>723</v>
      </c>
      <c r="E27">
        <v>3189</v>
      </c>
      <c r="F27">
        <v>163</v>
      </c>
      <c r="G27">
        <v>0</v>
      </c>
      <c r="H27">
        <v>6.2</v>
      </c>
      <c r="I27">
        <v>210</v>
      </c>
      <c r="J27">
        <v>121</v>
      </c>
      <c r="K27">
        <v>80150343</v>
      </c>
      <c r="L27">
        <v>10000000</v>
      </c>
      <c r="M27" s="2">
        <v>38787</v>
      </c>
      <c r="N27" t="s">
        <v>3255</v>
      </c>
      <c r="O27" t="s">
        <v>3270</v>
      </c>
      <c r="P27" t="s">
        <v>3257</v>
      </c>
      <c r="Q27" t="s">
        <v>13</v>
      </c>
      <c r="R27" t="s">
        <v>37</v>
      </c>
      <c r="S27" t="s">
        <v>3257</v>
      </c>
      <c r="T27">
        <v>70150343</v>
      </c>
      <c r="U27">
        <v>7.0150342999999999</v>
      </c>
      <c r="V27" t="s">
        <v>7063</v>
      </c>
      <c r="W27">
        <v>7.0150342999999999</v>
      </c>
      <c r="X27">
        <f>AVERAGE(Table3[ROI])</f>
        <v>4.2639186243439067</v>
      </c>
      <c r="Y27">
        <f>STDEV(Table3[ROI])</f>
        <v>8.7193558754885032</v>
      </c>
      <c r="Z27">
        <f>AVERAGE(Table3[Profit])</f>
        <v>18771268.657534245</v>
      </c>
    </row>
    <row r="28" spans="1:26" x14ac:dyDescent="0.2">
      <c r="A28" t="s">
        <v>3704</v>
      </c>
      <c r="B28" t="s">
        <v>522</v>
      </c>
      <c r="C28" t="s">
        <v>751</v>
      </c>
      <c r="D28">
        <v>10000</v>
      </c>
      <c r="E28">
        <v>11771</v>
      </c>
      <c r="F28">
        <v>26</v>
      </c>
      <c r="G28">
        <v>0</v>
      </c>
      <c r="H28">
        <v>5.2</v>
      </c>
      <c r="I28">
        <v>152</v>
      </c>
      <c r="J28">
        <v>83</v>
      </c>
      <c r="K28">
        <v>25799043</v>
      </c>
      <c r="L28">
        <v>3300000</v>
      </c>
      <c r="M28" s="2">
        <v>42050</v>
      </c>
      <c r="N28" t="s">
        <v>3255</v>
      </c>
      <c r="O28" t="s">
        <v>3270</v>
      </c>
      <c r="P28" t="s">
        <v>3257</v>
      </c>
      <c r="Q28" t="s">
        <v>13</v>
      </c>
      <c r="R28" t="s">
        <v>21</v>
      </c>
      <c r="S28" t="s">
        <v>3257</v>
      </c>
      <c r="T28">
        <v>22499043</v>
      </c>
      <c r="U28">
        <v>6.8178918181818178</v>
      </c>
      <c r="V28" t="s">
        <v>7061</v>
      </c>
      <c r="W28">
        <v>6.8178918181818178</v>
      </c>
      <c r="X28">
        <f>AVERAGE(Table3[ROI])</f>
        <v>4.2639186243439067</v>
      </c>
      <c r="Y28">
        <f>STDEV(Table3[ROI])</f>
        <v>8.7193558754885032</v>
      </c>
      <c r="Z28">
        <f>AVERAGE(Table3[Profit])</f>
        <v>18771268.657534245</v>
      </c>
    </row>
    <row r="29" spans="1:26" x14ac:dyDescent="0.2">
      <c r="A29" t="s">
        <v>5727</v>
      </c>
      <c r="B29" t="s">
        <v>2484</v>
      </c>
      <c r="C29" t="s">
        <v>2485</v>
      </c>
      <c r="D29">
        <v>314</v>
      </c>
      <c r="E29">
        <v>1062</v>
      </c>
      <c r="F29">
        <v>421</v>
      </c>
      <c r="G29">
        <v>45000</v>
      </c>
      <c r="H29">
        <v>6.9</v>
      </c>
      <c r="I29">
        <v>533</v>
      </c>
      <c r="J29">
        <v>100</v>
      </c>
      <c r="K29">
        <v>14673301</v>
      </c>
      <c r="L29">
        <v>2000000</v>
      </c>
      <c r="M29" s="2">
        <v>41940</v>
      </c>
      <c r="N29" t="s">
        <v>3255</v>
      </c>
      <c r="O29" t="s">
        <v>3270</v>
      </c>
      <c r="P29" t="s">
        <v>3257</v>
      </c>
      <c r="Q29" t="s">
        <v>13</v>
      </c>
      <c r="R29" t="s">
        <v>37</v>
      </c>
      <c r="S29" t="s">
        <v>3257</v>
      </c>
      <c r="T29">
        <v>12673301</v>
      </c>
      <c r="U29">
        <v>6.3366505000000002</v>
      </c>
      <c r="V29" t="s">
        <v>7062</v>
      </c>
      <c r="W29">
        <v>6.3366505000000002</v>
      </c>
      <c r="X29">
        <f>AVERAGE(Table3[ROI])</f>
        <v>4.2639186243439067</v>
      </c>
      <c r="Y29">
        <f>STDEV(Table3[ROI])</f>
        <v>8.7193558754885032</v>
      </c>
      <c r="Z29">
        <f>AVERAGE(Table3[Profit])</f>
        <v>18771268.657534245</v>
      </c>
    </row>
    <row r="30" spans="1:26" x14ac:dyDescent="0.2">
      <c r="A30" t="s">
        <v>5596</v>
      </c>
      <c r="B30" t="s">
        <v>553</v>
      </c>
      <c r="C30" t="s">
        <v>2401</v>
      </c>
      <c r="D30">
        <v>648</v>
      </c>
      <c r="E30">
        <v>1122</v>
      </c>
      <c r="F30">
        <v>22</v>
      </c>
      <c r="G30">
        <v>43000</v>
      </c>
      <c r="H30">
        <v>6.8</v>
      </c>
      <c r="I30">
        <v>425</v>
      </c>
      <c r="J30">
        <v>92</v>
      </c>
      <c r="K30">
        <v>25138292</v>
      </c>
      <c r="L30">
        <v>3500000</v>
      </c>
      <c r="M30" s="2">
        <v>42356</v>
      </c>
      <c r="N30" t="s">
        <v>3255</v>
      </c>
      <c r="O30" t="s">
        <v>3270</v>
      </c>
      <c r="P30" t="s">
        <v>3257</v>
      </c>
      <c r="Q30" t="s">
        <v>13</v>
      </c>
      <c r="R30" t="s">
        <v>37</v>
      </c>
      <c r="S30" t="s">
        <v>3257</v>
      </c>
      <c r="T30">
        <v>21638292</v>
      </c>
      <c r="U30">
        <v>6.1823691428571426</v>
      </c>
      <c r="V30" t="s">
        <v>7062</v>
      </c>
      <c r="W30">
        <v>6.1823691428571426</v>
      </c>
      <c r="X30">
        <f>AVERAGE(Table3[ROI])</f>
        <v>4.2639186243439067</v>
      </c>
      <c r="Y30">
        <f>STDEV(Table3[ROI])</f>
        <v>8.7193558754885032</v>
      </c>
      <c r="Z30">
        <f>AVERAGE(Table3[Profit])</f>
        <v>18771268.657534245</v>
      </c>
    </row>
    <row r="31" spans="1:26" x14ac:dyDescent="0.2">
      <c r="A31" t="s">
        <v>7001</v>
      </c>
      <c r="B31" t="s">
        <v>351</v>
      </c>
      <c r="C31" t="s">
        <v>1275</v>
      </c>
      <c r="D31">
        <v>1000</v>
      </c>
      <c r="E31">
        <v>2524</v>
      </c>
      <c r="F31">
        <v>0</v>
      </c>
      <c r="G31">
        <v>23000</v>
      </c>
      <c r="H31">
        <v>8.5</v>
      </c>
      <c r="I31">
        <v>392</v>
      </c>
      <c r="J31">
        <v>116</v>
      </c>
      <c r="K31">
        <v>78900000</v>
      </c>
      <c r="L31">
        <v>11000000</v>
      </c>
      <c r="M31" s="2">
        <v>29131</v>
      </c>
      <c r="N31" t="s">
        <v>3255</v>
      </c>
      <c r="O31" t="s">
        <v>3270</v>
      </c>
      <c r="P31" t="s">
        <v>3257</v>
      </c>
      <c r="Q31" t="s">
        <v>65</v>
      </c>
      <c r="R31" t="s">
        <v>37</v>
      </c>
      <c r="S31" t="s">
        <v>3257</v>
      </c>
      <c r="T31">
        <v>67900000</v>
      </c>
      <c r="U31">
        <v>6.1727272727272728</v>
      </c>
      <c r="V31" t="s">
        <v>7063</v>
      </c>
      <c r="W31">
        <v>6.1727272727272728</v>
      </c>
      <c r="X31">
        <f>AVERAGE(Table3[ROI])</f>
        <v>4.2639186243439067</v>
      </c>
      <c r="Y31">
        <f>STDEV(Table3[ROI])</f>
        <v>8.7193558754885032</v>
      </c>
      <c r="Z31">
        <f>AVERAGE(Table3[Profit])</f>
        <v>18771268.657534245</v>
      </c>
    </row>
    <row r="32" spans="1:26" x14ac:dyDescent="0.2">
      <c r="A32" t="s">
        <v>6478</v>
      </c>
      <c r="B32" t="s">
        <v>2948</v>
      </c>
      <c r="C32" t="s">
        <v>2199</v>
      </c>
      <c r="D32">
        <v>6000</v>
      </c>
      <c r="E32">
        <v>9049</v>
      </c>
      <c r="F32">
        <v>0</v>
      </c>
      <c r="G32">
        <v>131000</v>
      </c>
      <c r="H32">
        <v>7.5</v>
      </c>
      <c r="I32">
        <v>511</v>
      </c>
      <c r="J32">
        <v>112</v>
      </c>
      <c r="K32">
        <v>137387272</v>
      </c>
      <c r="L32">
        <v>20000000</v>
      </c>
      <c r="M32" s="2">
        <v>41573</v>
      </c>
      <c r="N32" t="s">
        <v>3255</v>
      </c>
      <c r="O32" t="s">
        <v>3270</v>
      </c>
      <c r="P32" t="s">
        <v>3257</v>
      </c>
      <c r="Q32" t="s">
        <v>13</v>
      </c>
      <c r="R32" t="s">
        <v>37</v>
      </c>
      <c r="S32" t="s">
        <v>3257</v>
      </c>
      <c r="T32">
        <v>117387272</v>
      </c>
      <c r="U32">
        <v>5.8693635999999998</v>
      </c>
      <c r="V32" t="s">
        <v>7063</v>
      </c>
      <c r="W32">
        <v>5.8693635999999998</v>
      </c>
      <c r="X32">
        <f>AVERAGE(Table3[ROI])</f>
        <v>4.2639186243439067</v>
      </c>
      <c r="Y32">
        <f>STDEV(Table3[ROI])</f>
        <v>8.7193558754885032</v>
      </c>
      <c r="Z32">
        <f>AVERAGE(Table3[Profit])</f>
        <v>18771268.657534245</v>
      </c>
    </row>
    <row r="33" spans="1:26" x14ac:dyDescent="0.2">
      <c r="A33" t="s">
        <v>6153</v>
      </c>
      <c r="B33" t="s">
        <v>2524</v>
      </c>
      <c r="C33" t="s">
        <v>350</v>
      </c>
      <c r="D33">
        <v>611</v>
      </c>
      <c r="E33">
        <v>1212</v>
      </c>
      <c r="F33">
        <v>0</v>
      </c>
      <c r="G33">
        <v>11000</v>
      </c>
      <c r="H33">
        <v>7.2</v>
      </c>
      <c r="I33">
        <v>242</v>
      </c>
      <c r="J33">
        <v>103</v>
      </c>
      <c r="K33">
        <v>103001286</v>
      </c>
      <c r="L33">
        <v>15000000</v>
      </c>
      <c r="M33" s="2">
        <v>35304</v>
      </c>
      <c r="N33" t="s">
        <v>3255</v>
      </c>
      <c r="O33" t="s">
        <v>3270</v>
      </c>
      <c r="P33" t="s">
        <v>3257</v>
      </c>
      <c r="Q33" t="s">
        <v>13</v>
      </c>
      <c r="R33" t="s">
        <v>37</v>
      </c>
      <c r="S33" t="s">
        <v>3257</v>
      </c>
      <c r="T33">
        <v>88001286</v>
      </c>
      <c r="U33">
        <v>5.8667524000000002</v>
      </c>
      <c r="V33" t="s">
        <v>7062</v>
      </c>
      <c r="W33">
        <v>5.8667524000000002</v>
      </c>
      <c r="X33">
        <f>AVERAGE(Table3[ROI])</f>
        <v>4.2639186243439067</v>
      </c>
      <c r="Y33">
        <f>STDEV(Table3[ROI])</f>
        <v>8.7193558754885032</v>
      </c>
      <c r="Z33">
        <f>AVERAGE(Table3[Profit])</f>
        <v>18771268.657534245</v>
      </c>
    </row>
    <row r="34" spans="1:26" x14ac:dyDescent="0.2">
      <c r="A34" t="s">
        <v>3770</v>
      </c>
      <c r="B34" t="s">
        <v>289</v>
      </c>
      <c r="C34" t="s">
        <v>839</v>
      </c>
      <c r="D34">
        <v>935</v>
      </c>
      <c r="E34">
        <v>1855</v>
      </c>
      <c r="F34">
        <v>152</v>
      </c>
      <c r="G34">
        <v>0</v>
      </c>
      <c r="H34">
        <v>5.3</v>
      </c>
      <c r="I34">
        <v>110</v>
      </c>
      <c r="J34">
        <v>88</v>
      </c>
      <c r="K34">
        <v>19170001</v>
      </c>
      <c r="L34">
        <v>2800000</v>
      </c>
      <c r="M34" s="2">
        <v>32309</v>
      </c>
      <c r="N34" t="s">
        <v>3255</v>
      </c>
      <c r="O34" t="s">
        <v>3270</v>
      </c>
      <c r="P34" t="s">
        <v>3257</v>
      </c>
      <c r="Q34" t="s">
        <v>13</v>
      </c>
      <c r="R34" t="s">
        <v>37</v>
      </c>
      <c r="S34" t="s">
        <v>3257</v>
      </c>
      <c r="T34">
        <v>16370001</v>
      </c>
      <c r="U34">
        <v>5.8464289285714282</v>
      </c>
      <c r="V34" t="s">
        <v>7061</v>
      </c>
      <c r="W34">
        <v>5.8464289285714282</v>
      </c>
      <c r="X34">
        <f>AVERAGE(Table3[ROI])</f>
        <v>4.2639186243439067</v>
      </c>
      <c r="Y34">
        <f>STDEV(Table3[ROI])</f>
        <v>8.7193558754885032</v>
      </c>
      <c r="Z34">
        <f>AVERAGE(Table3[Profit])</f>
        <v>18771268.657534245</v>
      </c>
    </row>
    <row r="35" spans="1:26" x14ac:dyDescent="0.2">
      <c r="A35" t="s">
        <v>4306</v>
      </c>
      <c r="B35" t="s">
        <v>1424</v>
      </c>
      <c r="C35" t="s">
        <v>1425</v>
      </c>
      <c r="D35">
        <v>956</v>
      </c>
      <c r="E35">
        <v>1862</v>
      </c>
      <c r="F35">
        <v>41</v>
      </c>
      <c r="G35">
        <v>0</v>
      </c>
      <c r="H35">
        <v>5.9</v>
      </c>
      <c r="I35">
        <v>158</v>
      </c>
      <c r="J35">
        <v>86</v>
      </c>
      <c r="K35">
        <v>19472057</v>
      </c>
      <c r="L35">
        <v>3000000</v>
      </c>
      <c r="M35" s="2">
        <v>31579</v>
      </c>
      <c r="N35" t="s">
        <v>3255</v>
      </c>
      <c r="O35" t="s">
        <v>3270</v>
      </c>
      <c r="P35" t="s">
        <v>3257</v>
      </c>
      <c r="Q35" t="s">
        <v>13</v>
      </c>
      <c r="R35" t="s">
        <v>37</v>
      </c>
      <c r="S35" t="s">
        <v>3257</v>
      </c>
      <c r="T35">
        <v>16472057</v>
      </c>
      <c r="U35">
        <v>5.4906856666666668</v>
      </c>
      <c r="V35" t="s">
        <v>7061</v>
      </c>
      <c r="W35">
        <v>5.4906856666666668</v>
      </c>
      <c r="X35">
        <f>AVERAGE(Table3[ROI])</f>
        <v>4.2639186243439067</v>
      </c>
      <c r="Y35">
        <f>STDEV(Table3[ROI])</f>
        <v>8.7193558754885032</v>
      </c>
      <c r="Z35">
        <f>AVERAGE(Table3[Profit])</f>
        <v>18771268.657534245</v>
      </c>
    </row>
    <row r="36" spans="1:26" x14ac:dyDescent="0.2">
      <c r="A36" t="s">
        <v>4305</v>
      </c>
      <c r="B36" t="s">
        <v>1106</v>
      </c>
      <c r="C36" t="s">
        <v>1423</v>
      </c>
      <c r="D36">
        <v>723</v>
      </c>
      <c r="E36">
        <v>3492</v>
      </c>
      <c r="F36">
        <v>163</v>
      </c>
      <c r="G36">
        <v>0</v>
      </c>
      <c r="H36">
        <v>5.9</v>
      </c>
      <c r="I36">
        <v>190</v>
      </c>
      <c r="J36">
        <v>96</v>
      </c>
      <c r="K36">
        <v>63270259</v>
      </c>
      <c r="L36">
        <v>10000000</v>
      </c>
      <c r="M36" s="2">
        <v>39290</v>
      </c>
      <c r="N36" t="s">
        <v>3255</v>
      </c>
      <c r="O36" t="s">
        <v>3270</v>
      </c>
      <c r="P36" t="s">
        <v>3257</v>
      </c>
      <c r="Q36" t="s">
        <v>13</v>
      </c>
      <c r="R36" t="s">
        <v>37</v>
      </c>
      <c r="S36" t="s">
        <v>3257</v>
      </c>
      <c r="T36">
        <v>53270259</v>
      </c>
      <c r="U36">
        <v>5.3270258999999998</v>
      </c>
      <c r="V36" t="s">
        <v>7062</v>
      </c>
      <c r="W36">
        <v>5.3270258999999998</v>
      </c>
      <c r="X36">
        <f>AVERAGE(Table3[ROI])</f>
        <v>4.2639186243439067</v>
      </c>
      <c r="Y36">
        <f>STDEV(Table3[ROI])</f>
        <v>8.7193558754885032</v>
      </c>
      <c r="Z36">
        <f>AVERAGE(Table3[Profit])</f>
        <v>18771268.657534245</v>
      </c>
    </row>
    <row r="37" spans="1:26" x14ac:dyDescent="0.2">
      <c r="A37" t="s">
        <v>3477</v>
      </c>
      <c r="B37" t="s">
        <v>400</v>
      </c>
      <c r="C37" t="s">
        <v>401</v>
      </c>
      <c r="D37">
        <v>381</v>
      </c>
      <c r="E37">
        <v>684</v>
      </c>
      <c r="F37">
        <v>24</v>
      </c>
      <c r="G37">
        <v>0</v>
      </c>
      <c r="H37">
        <v>4.5999999999999996</v>
      </c>
      <c r="I37">
        <v>162</v>
      </c>
      <c r="J37">
        <v>98</v>
      </c>
      <c r="K37">
        <v>14400000</v>
      </c>
      <c r="L37">
        <v>2500000</v>
      </c>
      <c r="M37" s="2">
        <v>30132</v>
      </c>
      <c r="N37" t="s">
        <v>3255</v>
      </c>
      <c r="O37" t="s">
        <v>3270</v>
      </c>
      <c r="P37" t="s">
        <v>3257</v>
      </c>
      <c r="Q37" t="s">
        <v>13</v>
      </c>
      <c r="R37" t="s">
        <v>37</v>
      </c>
      <c r="S37" t="s">
        <v>3257</v>
      </c>
      <c r="T37">
        <v>11900000</v>
      </c>
      <c r="U37">
        <v>4.76</v>
      </c>
      <c r="V37" t="s">
        <v>7062</v>
      </c>
      <c r="W37">
        <v>4.76</v>
      </c>
      <c r="X37">
        <f>AVERAGE(Table3[ROI])</f>
        <v>4.2639186243439067</v>
      </c>
      <c r="Y37">
        <f>STDEV(Table3[ROI])</f>
        <v>8.7193558754885032</v>
      </c>
      <c r="Z37">
        <f>AVERAGE(Table3[Profit])</f>
        <v>18771268.657534245</v>
      </c>
    </row>
    <row r="38" spans="1:26" x14ac:dyDescent="0.2">
      <c r="A38" t="s">
        <v>5122</v>
      </c>
      <c r="B38" t="s">
        <v>2084</v>
      </c>
      <c r="C38" t="s">
        <v>2085</v>
      </c>
      <c r="D38">
        <v>972</v>
      </c>
      <c r="E38">
        <v>2071</v>
      </c>
      <c r="F38">
        <v>59</v>
      </c>
      <c r="G38">
        <v>23000</v>
      </c>
      <c r="H38">
        <v>6.5</v>
      </c>
      <c r="I38">
        <v>336</v>
      </c>
      <c r="J38">
        <v>104</v>
      </c>
      <c r="K38">
        <v>27689474</v>
      </c>
      <c r="L38">
        <v>5000000</v>
      </c>
      <c r="M38" s="2">
        <v>41565</v>
      </c>
      <c r="N38" t="s">
        <v>3255</v>
      </c>
      <c r="O38" t="s">
        <v>3270</v>
      </c>
      <c r="P38" t="s">
        <v>3257</v>
      </c>
      <c r="Q38" t="s">
        <v>13</v>
      </c>
      <c r="R38" t="s">
        <v>37</v>
      </c>
      <c r="S38" t="s">
        <v>3257</v>
      </c>
      <c r="T38">
        <v>22689474</v>
      </c>
      <c r="U38">
        <v>4.5378948000000001</v>
      </c>
      <c r="V38" t="s">
        <v>7062</v>
      </c>
      <c r="W38">
        <v>4.5378948000000001</v>
      </c>
      <c r="X38">
        <f>AVERAGE(Table3[ROI])</f>
        <v>4.2639186243439067</v>
      </c>
      <c r="Y38">
        <f>STDEV(Table3[ROI])</f>
        <v>8.7193558754885032</v>
      </c>
      <c r="Z38">
        <f>AVERAGE(Table3[Profit])</f>
        <v>18771268.657534245</v>
      </c>
    </row>
    <row r="39" spans="1:26" x14ac:dyDescent="0.2">
      <c r="A39" t="s">
        <v>4187</v>
      </c>
      <c r="B39" t="s">
        <v>892</v>
      </c>
      <c r="C39" t="s">
        <v>1304</v>
      </c>
      <c r="D39">
        <v>3000</v>
      </c>
      <c r="E39">
        <v>5286</v>
      </c>
      <c r="F39">
        <v>43</v>
      </c>
      <c r="G39">
        <v>0</v>
      </c>
      <c r="H39">
        <v>5.8</v>
      </c>
      <c r="I39">
        <v>160</v>
      </c>
      <c r="J39">
        <v>95</v>
      </c>
      <c r="K39">
        <v>56729973</v>
      </c>
      <c r="L39">
        <v>10800000</v>
      </c>
      <c r="M39" s="2">
        <v>39474</v>
      </c>
      <c r="N39" t="s">
        <v>3255</v>
      </c>
      <c r="O39" t="s">
        <v>3270</v>
      </c>
      <c r="P39" t="s">
        <v>3257</v>
      </c>
      <c r="Q39" t="s">
        <v>13</v>
      </c>
      <c r="R39" t="s">
        <v>37</v>
      </c>
      <c r="S39" t="s">
        <v>3257</v>
      </c>
      <c r="T39">
        <v>45929973</v>
      </c>
      <c r="U39">
        <v>4.2527752777777774</v>
      </c>
      <c r="V39" t="s">
        <v>7062</v>
      </c>
      <c r="W39">
        <v>4.2527752777777774</v>
      </c>
      <c r="X39">
        <f>AVERAGE(Table3[ROI])</f>
        <v>4.2639186243439067</v>
      </c>
      <c r="Y39">
        <f>STDEV(Table3[ROI])</f>
        <v>8.7193558754885032</v>
      </c>
      <c r="Z39">
        <f>AVERAGE(Table3[Profit])</f>
        <v>18771268.657534245</v>
      </c>
    </row>
    <row r="40" spans="1:26" x14ac:dyDescent="0.2">
      <c r="A40" t="s">
        <v>4006</v>
      </c>
      <c r="B40" t="s">
        <v>197</v>
      </c>
      <c r="C40" t="s">
        <v>1111</v>
      </c>
      <c r="D40">
        <v>45000</v>
      </c>
      <c r="E40">
        <v>50284</v>
      </c>
      <c r="F40">
        <v>13</v>
      </c>
      <c r="G40">
        <v>0</v>
      </c>
      <c r="H40">
        <v>5.6</v>
      </c>
      <c r="I40">
        <v>140</v>
      </c>
      <c r="J40">
        <v>99</v>
      </c>
      <c r="K40">
        <v>72219395</v>
      </c>
      <c r="L40">
        <v>17000000</v>
      </c>
      <c r="M40" s="2">
        <v>35774</v>
      </c>
      <c r="N40" t="s">
        <v>3255</v>
      </c>
      <c r="O40" t="s">
        <v>3270</v>
      </c>
      <c r="P40" t="s">
        <v>3257</v>
      </c>
      <c r="Q40" t="s">
        <v>13</v>
      </c>
      <c r="R40" t="s">
        <v>37</v>
      </c>
      <c r="S40" t="s">
        <v>3257</v>
      </c>
      <c r="T40">
        <v>55219395</v>
      </c>
      <c r="U40">
        <v>3.2481997058823531</v>
      </c>
      <c r="V40" t="s">
        <v>7062</v>
      </c>
      <c r="W40">
        <v>3.2481997058823531</v>
      </c>
      <c r="X40">
        <f>AVERAGE(Table3[ROI])</f>
        <v>4.2639186243439067</v>
      </c>
      <c r="Y40">
        <f>STDEV(Table3[ROI])</f>
        <v>8.7193558754885032</v>
      </c>
      <c r="Z40">
        <f>AVERAGE(Table3[Profit])</f>
        <v>18771268.657534245</v>
      </c>
    </row>
    <row r="41" spans="1:26" x14ac:dyDescent="0.2">
      <c r="A41" t="s">
        <v>4538</v>
      </c>
      <c r="B41" t="s">
        <v>964</v>
      </c>
      <c r="C41" t="s">
        <v>1510</v>
      </c>
      <c r="D41">
        <v>1000</v>
      </c>
      <c r="E41">
        <v>1410</v>
      </c>
      <c r="F41">
        <v>66</v>
      </c>
      <c r="G41">
        <v>14000</v>
      </c>
      <c r="H41">
        <v>6.1</v>
      </c>
      <c r="I41">
        <v>196</v>
      </c>
      <c r="J41">
        <v>93</v>
      </c>
      <c r="K41">
        <v>21197315</v>
      </c>
      <c r="L41">
        <v>5000000</v>
      </c>
      <c r="M41" s="2">
        <v>41977</v>
      </c>
      <c r="N41" t="s">
        <v>3255</v>
      </c>
      <c r="O41" t="s">
        <v>3270</v>
      </c>
      <c r="P41" t="s">
        <v>3257</v>
      </c>
      <c r="Q41" t="s">
        <v>13</v>
      </c>
      <c r="R41" t="s">
        <v>37</v>
      </c>
      <c r="S41" t="s">
        <v>3257</v>
      </c>
      <c r="T41">
        <v>16197315</v>
      </c>
      <c r="U41">
        <v>3.2394629999999998</v>
      </c>
      <c r="V41" t="s">
        <v>7062</v>
      </c>
      <c r="W41">
        <v>3.2394630000000002</v>
      </c>
      <c r="X41">
        <f>AVERAGE(Table3[ROI])</f>
        <v>4.2639186243439067</v>
      </c>
      <c r="Y41">
        <f>STDEV(Table3[ROI])</f>
        <v>8.7193558754885032</v>
      </c>
      <c r="Z41">
        <f>AVERAGE(Table3[Profit])</f>
        <v>18771268.657534245</v>
      </c>
    </row>
    <row r="42" spans="1:26" x14ac:dyDescent="0.2">
      <c r="A42" t="s">
        <v>4536</v>
      </c>
      <c r="B42" t="s">
        <v>768</v>
      </c>
      <c r="C42" t="s">
        <v>350</v>
      </c>
      <c r="D42">
        <v>865</v>
      </c>
      <c r="E42">
        <v>2321</v>
      </c>
      <c r="F42">
        <v>0</v>
      </c>
      <c r="G42">
        <v>0</v>
      </c>
      <c r="H42">
        <v>6.1</v>
      </c>
      <c r="I42">
        <v>195</v>
      </c>
      <c r="J42">
        <v>120</v>
      </c>
      <c r="K42">
        <v>101334374</v>
      </c>
      <c r="L42">
        <v>24000000</v>
      </c>
      <c r="M42" s="2">
        <v>35652</v>
      </c>
      <c r="N42" t="s">
        <v>3255</v>
      </c>
      <c r="O42" t="s">
        <v>3270</v>
      </c>
      <c r="P42" t="s">
        <v>3257</v>
      </c>
      <c r="Q42" t="s">
        <v>13</v>
      </c>
      <c r="R42" t="s">
        <v>37</v>
      </c>
      <c r="S42" t="s">
        <v>3257</v>
      </c>
      <c r="T42">
        <v>77334374</v>
      </c>
      <c r="U42">
        <v>3.2222655833333329</v>
      </c>
      <c r="V42" t="s">
        <v>7063</v>
      </c>
      <c r="W42">
        <v>3.2222655833333333</v>
      </c>
      <c r="X42">
        <f>AVERAGE(Table3[ROI])</f>
        <v>4.2639186243439067</v>
      </c>
      <c r="Y42">
        <f>STDEV(Table3[ROI])</f>
        <v>8.7193558754885032</v>
      </c>
      <c r="Z42">
        <f>AVERAGE(Table3[Profit])</f>
        <v>18771268.657534245</v>
      </c>
    </row>
    <row r="43" spans="1:26" x14ac:dyDescent="0.2">
      <c r="A43" t="s">
        <v>3701</v>
      </c>
      <c r="B43" t="s">
        <v>544</v>
      </c>
      <c r="C43" t="s">
        <v>748</v>
      </c>
      <c r="D43">
        <v>742</v>
      </c>
      <c r="E43">
        <v>1308</v>
      </c>
      <c r="F43">
        <v>2</v>
      </c>
      <c r="G43">
        <v>926</v>
      </c>
      <c r="H43">
        <v>5.2</v>
      </c>
      <c r="I43">
        <v>137</v>
      </c>
      <c r="J43">
        <v>96</v>
      </c>
      <c r="K43">
        <v>11642254</v>
      </c>
      <c r="L43">
        <v>3000000</v>
      </c>
      <c r="M43" s="2">
        <v>32537</v>
      </c>
      <c r="N43" t="s">
        <v>3255</v>
      </c>
      <c r="O43" t="s">
        <v>3270</v>
      </c>
      <c r="P43" t="s">
        <v>3257</v>
      </c>
      <c r="Q43" t="s">
        <v>13</v>
      </c>
      <c r="R43" t="s">
        <v>680</v>
      </c>
      <c r="S43" t="s">
        <v>3257</v>
      </c>
      <c r="T43">
        <v>8642254</v>
      </c>
      <c r="U43">
        <v>2.8807513333333334</v>
      </c>
      <c r="V43" t="s">
        <v>7062</v>
      </c>
      <c r="W43">
        <v>2.8807513333333334</v>
      </c>
      <c r="X43">
        <f>AVERAGE(Table3[ROI])</f>
        <v>4.2639186243439067</v>
      </c>
      <c r="Y43">
        <f>STDEV(Table3[ROI])</f>
        <v>8.7193558754885032</v>
      </c>
      <c r="Z43">
        <f>AVERAGE(Table3[Profit])</f>
        <v>18771268.657534245</v>
      </c>
    </row>
    <row r="44" spans="1:26" x14ac:dyDescent="0.2">
      <c r="A44" t="s">
        <v>4533</v>
      </c>
      <c r="B44" t="s">
        <v>578</v>
      </c>
      <c r="C44" t="s">
        <v>1100</v>
      </c>
      <c r="D44">
        <v>1000</v>
      </c>
      <c r="E44">
        <v>1982</v>
      </c>
      <c r="F44">
        <v>108</v>
      </c>
      <c r="G44">
        <v>0</v>
      </c>
      <c r="H44">
        <v>6.1</v>
      </c>
      <c r="I44">
        <v>190</v>
      </c>
      <c r="J44">
        <v>90</v>
      </c>
      <c r="K44">
        <v>37470017</v>
      </c>
      <c r="L44">
        <v>10000000</v>
      </c>
      <c r="M44" s="2">
        <v>37063</v>
      </c>
      <c r="N44" t="s">
        <v>3255</v>
      </c>
      <c r="O44" t="s">
        <v>3270</v>
      </c>
      <c r="P44" t="s">
        <v>3257</v>
      </c>
      <c r="Q44" t="s">
        <v>17</v>
      </c>
      <c r="R44" t="s">
        <v>37</v>
      </c>
      <c r="S44" t="s">
        <v>3257</v>
      </c>
      <c r="T44">
        <v>27470017</v>
      </c>
      <c r="U44">
        <v>2.7470017000000002</v>
      </c>
      <c r="V44" t="s">
        <v>7062</v>
      </c>
      <c r="W44">
        <v>2.7470017000000002</v>
      </c>
      <c r="X44">
        <f>AVERAGE(Table3[ROI])</f>
        <v>4.2639186243439067</v>
      </c>
      <c r="Y44">
        <f>STDEV(Table3[ROI])</f>
        <v>8.7193558754885032</v>
      </c>
      <c r="Z44">
        <f>AVERAGE(Table3[Profit])</f>
        <v>18771268.657534245</v>
      </c>
    </row>
    <row r="45" spans="1:26" x14ac:dyDescent="0.2">
      <c r="A45" t="s">
        <v>4082</v>
      </c>
      <c r="B45" t="s">
        <v>1198</v>
      </c>
      <c r="C45" t="s">
        <v>1199</v>
      </c>
      <c r="D45">
        <v>265</v>
      </c>
      <c r="E45">
        <v>901</v>
      </c>
      <c r="F45">
        <v>85</v>
      </c>
      <c r="G45">
        <v>0</v>
      </c>
      <c r="H45">
        <v>5.7</v>
      </c>
      <c r="I45">
        <v>65</v>
      </c>
      <c r="J45">
        <v>98</v>
      </c>
      <c r="K45">
        <v>7369373</v>
      </c>
      <c r="L45">
        <v>2000000</v>
      </c>
      <c r="M45" s="2">
        <v>31663</v>
      </c>
      <c r="N45" t="s">
        <v>3255</v>
      </c>
      <c r="O45" t="s">
        <v>3270</v>
      </c>
      <c r="P45" t="s">
        <v>3257</v>
      </c>
      <c r="Q45" t="s">
        <v>65</v>
      </c>
      <c r="R45" t="s">
        <v>37</v>
      </c>
      <c r="S45" t="s">
        <v>3257</v>
      </c>
      <c r="T45">
        <v>5369373</v>
      </c>
      <c r="U45">
        <v>2.6846865000000002</v>
      </c>
      <c r="V45" t="s">
        <v>7062</v>
      </c>
      <c r="W45">
        <v>2.6846865000000002</v>
      </c>
      <c r="X45">
        <f>AVERAGE(Table3[ROI])</f>
        <v>4.2639186243439067</v>
      </c>
      <c r="Y45">
        <f>STDEV(Table3[ROI])</f>
        <v>8.7193558754885032</v>
      </c>
      <c r="Z45">
        <f>AVERAGE(Table3[Profit])</f>
        <v>18771268.657534245</v>
      </c>
    </row>
    <row r="46" spans="1:26" x14ac:dyDescent="0.2">
      <c r="A46" t="s">
        <v>4300</v>
      </c>
      <c r="B46" t="s">
        <v>544</v>
      </c>
      <c r="C46" t="s">
        <v>386</v>
      </c>
      <c r="D46">
        <v>742</v>
      </c>
      <c r="E46">
        <v>1136</v>
      </c>
      <c r="F46">
        <v>27</v>
      </c>
      <c r="G46">
        <v>0</v>
      </c>
      <c r="H46">
        <v>5.9</v>
      </c>
      <c r="I46">
        <v>144</v>
      </c>
      <c r="J46">
        <v>88</v>
      </c>
      <c r="K46">
        <v>17768000</v>
      </c>
      <c r="L46">
        <v>5000000</v>
      </c>
      <c r="M46" s="2">
        <v>32241</v>
      </c>
      <c r="N46" t="s">
        <v>3255</v>
      </c>
      <c r="O46" t="s">
        <v>3270</v>
      </c>
      <c r="P46" t="s">
        <v>3257</v>
      </c>
      <c r="Q46" t="s">
        <v>13</v>
      </c>
      <c r="R46" t="s">
        <v>37</v>
      </c>
      <c r="S46" t="s">
        <v>3257</v>
      </c>
      <c r="T46">
        <v>12768000</v>
      </c>
      <c r="U46">
        <v>2.5535999999999999</v>
      </c>
      <c r="V46" t="s">
        <v>7061</v>
      </c>
      <c r="W46">
        <v>2.5535999999999999</v>
      </c>
      <c r="X46">
        <f>AVERAGE(Table3[ROI])</f>
        <v>4.2639186243439067</v>
      </c>
      <c r="Y46">
        <f>STDEV(Table3[ROI])</f>
        <v>8.7193558754885032</v>
      </c>
      <c r="Z46">
        <f>AVERAGE(Table3[Profit])</f>
        <v>18771268.657534245</v>
      </c>
    </row>
    <row r="47" spans="1:26" x14ac:dyDescent="0.2">
      <c r="A47" t="s">
        <v>3699</v>
      </c>
      <c r="B47" t="s">
        <v>745</v>
      </c>
      <c r="C47" t="s">
        <v>746</v>
      </c>
      <c r="D47">
        <v>520</v>
      </c>
      <c r="E47">
        <v>1520</v>
      </c>
      <c r="F47">
        <v>17</v>
      </c>
      <c r="G47">
        <v>0</v>
      </c>
      <c r="H47">
        <v>5.2</v>
      </c>
      <c r="I47">
        <v>228</v>
      </c>
      <c r="J47">
        <v>86</v>
      </c>
      <c r="K47">
        <v>17683670</v>
      </c>
      <c r="L47">
        <v>5000000</v>
      </c>
      <c r="M47" s="2">
        <v>40773</v>
      </c>
      <c r="N47" t="s">
        <v>3255</v>
      </c>
      <c r="O47" t="s">
        <v>3270</v>
      </c>
      <c r="P47" t="s">
        <v>3257</v>
      </c>
      <c r="Q47" t="s">
        <v>13</v>
      </c>
      <c r="R47" t="s">
        <v>21</v>
      </c>
      <c r="S47" t="s">
        <v>3257</v>
      </c>
      <c r="T47">
        <v>12683670</v>
      </c>
      <c r="U47">
        <v>2.536734</v>
      </c>
      <c r="V47" t="s">
        <v>7061</v>
      </c>
      <c r="W47">
        <v>2.536734</v>
      </c>
      <c r="X47">
        <f>AVERAGE(Table3[ROI])</f>
        <v>4.2639186243439067</v>
      </c>
      <c r="Y47">
        <f>STDEV(Table3[ROI])</f>
        <v>8.7193558754885032</v>
      </c>
      <c r="Z47">
        <f>AVERAGE(Table3[Profit])</f>
        <v>18771268.657534245</v>
      </c>
    </row>
    <row r="48" spans="1:26" x14ac:dyDescent="0.2">
      <c r="A48" t="s">
        <v>4299</v>
      </c>
      <c r="B48" t="s">
        <v>1419</v>
      </c>
      <c r="C48" t="s">
        <v>1420</v>
      </c>
      <c r="D48">
        <v>941</v>
      </c>
      <c r="E48">
        <v>2348</v>
      </c>
      <c r="F48">
        <v>30</v>
      </c>
      <c r="G48">
        <v>17000</v>
      </c>
      <c r="H48">
        <v>5.9</v>
      </c>
      <c r="I48">
        <v>264</v>
      </c>
      <c r="J48">
        <v>92</v>
      </c>
      <c r="K48">
        <v>49122319</v>
      </c>
      <c r="L48">
        <v>14000000</v>
      </c>
      <c r="M48" s="2">
        <v>41185</v>
      </c>
      <c r="N48" t="s">
        <v>3255</v>
      </c>
      <c r="O48" t="s">
        <v>3270</v>
      </c>
      <c r="P48" t="s">
        <v>3257</v>
      </c>
      <c r="Q48" t="s">
        <v>13</v>
      </c>
      <c r="R48" t="s">
        <v>21</v>
      </c>
      <c r="S48" t="s">
        <v>3257</v>
      </c>
      <c r="T48">
        <v>35122319</v>
      </c>
      <c r="U48">
        <v>2.5087370714285715</v>
      </c>
      <c r="V48" t="s">
        <v>7062</v>
      </c>
      <c r="W48">
        <v>2.5087370714285715</v>
      </c>
      <c r="X48">
        <f>AVERAGE(Table3[ROI])</f>
        <v>4.2639186243439067</v>
      </c>
      <c r="Y48">
        <f>STDEV(Table3[ROI])</f>
        <v>8.7193558754885032</v>
      </c>
      <c r="Z48">
        <f>AVERAGE(Table3[Profit])</f>
        <v>18771268.657534245</v>
      </c>
    </row>
    <row r="49" spans="1:26" x14ac:dyDescent="0.2">
      <c r="A49" t="s">
        <v>3912</v>
      </c>
      <c r="B49" t="s">
        <v>1002</v>
      </c>
      <c r="C49" t="s">
        <v>530</v>
      </c>
      <c r="D49">
        <v>10000</v>
      </c>
      <c r="E49">
        <v>14159</v>
      </c>
      <c r="F49">
        <v>71</v>
      </c>
      <c r="G49">
        <v>0</v>
      </c>
      <c r="H49">
        <v>5.5</v>
      </c>
      <c r="I49">
        <v>264</v>
      </c>
      <c r="J49">
        <v>101</v>
      </c>
      <c r="K49">
        <v>51527787</v>
      </c>
      <c r="L49">
        <v>15000000</v>
      </c>
      <c r="M49" s="2">
        <v>39974</v>
      </c>
      <c r="N49" t="s">
        <v>3255</v>
      </c>
      <c r="O49" t="s">
        <v>3270</v>
      </c>
      <c r="P49" t="s">
        <v>3257</v>
      </c>
      <c r="Q49" t="s">
        <v>13</v>
      </c>
      <c r="R49" t="s">
        <v>37</v>
      </c>
      <c r="S49" t="s">
        <v>3257</v>
      </c>
      <c r="T49">
        <v>36527787</v>
      </c>
      <c r="U49">
        <v>2.4351858000000002</v>
      </c>
      <c r="V49" t="s">
        <v>7062</v>
      </c>
      <c r="W49">
        <v>2.4351858000000002</v>
      </c>
      <c r="X49">
        <f>AVERAGE(Table3[ROI])</f>
        <v>4.2639186243439067</v>
      </c>
      <c r="Y49">
        <f>STDEV(Table3[ROI])</f>
        <v>8.7193558754885032</v>
      </c>
      <c r="Z49">
        <f>AVERAGE(Table3[Profit])</f>
        <v>18771268.657534245</v>
      </c>
    </row>
    <row r="50" spans="1:26" x14ac:dyDescent="0.2">
      <c r="A50" t="s">
        <v>4813</v>
      </c>
      <c r="B50" t="s">
        <v>1869</v>
      </c>
      <c r="C50" t="s">
        <v>1510</v>
      </c>
      <c r="D50">
        <v>2000</v>
      </c>
      <c r="E50">
        <v>5628</v>
      </c>
      <c r="F50">
        <v>66</v>
      </c>
      <c r="G50">
        <v>16000</v>
      </c>
      <c r="H50">
        <v>6.3</v>
      </c>
      <c r="I50">
        <v>273</v>
      </c>
      <c r="J50">
        <v>80</v>
      </c>
      <c r="K50">
        <v>33583175</v>
      </c>
      <c r="L50">
        <v>10000000</v>
      </c>
      <c r="M50" s="2">
        <v>40530</v>
      </c>
      <c r="N50" t="s">
        <v>3255</v>
      </c>
      <c r="O50" t="s">
        <v>3270</v>
      </c>
      <c r="P50" t="s">
        <v>3257</v>
      </c>
      <c r="Q50" t="s">
        <v>13</v>
      </c>
      <c r="R50" t="s">
        <v>21</v>
      </c>
      <c r="S50" t="s">
        <v>3257</v>
      </c>
      <c r="T50">
        <v>23583175</v>
      </c>
      <c r="U50">
        <v>2.3583175000000001</v>
      </c>
      <c r="V50" t="s">
        <v>7061</v>
      </c>
      <c r="W50">
        <v>2.3583175000000001</v>
      </c>
      <c r="X50">
        <f>AVERAGE(Table3[ROI])</f>
        <v>4.2639186243439067</v>
      </c>
      <c r="Y50">
        <f>STDEV(Table3[ROI])</f>
        <v>8.7193558754885032</v>
      </c>
      <c r="Z50">
        <f>AVERAGE(Table3[Profit])</f>
        <v>18771268.657534245</v>
      </c>
    </row>
    <row r="51" spans="1:26" x14ac:dyDescent="0.2">
      <c r="A51" t="s">
        <v>6272</v>
      </c>
      <c r="B51" t="s">
        <v>2841</v>
      </c>
      <c r="C51" t="s">
        <v>507</v>
      </c>
      <c r="D51">
        <v>355</v>
      </c>
      <c r="E51">
        <v>837</v>
      </c>
      <c r="F51">
        <v>0</v>
      </c>
      <c r="G51">
        <v>27000</v>
      </c>
      <c r="H51">
        <v>7.3</v>
      </c>
      <c r="I51">
        <v>172</v>
      </c>
      <c r="J51">
        <v>93</v>
      </c>
      <c r="K51">
        <v>13008928</v>
      </c>
      <c r="L51">
        <v>4000000</v>
      </c>
      <c r="M51" s="2">
        <v>32425</v>
      </c>
      <c r="N51" t="s">
        <v>3255</v>
      </c>
      <c r="O51" t="s">
        <v>3270</v>
      </c>
      <c r="P51" t="s">
        <v>3257</v>
      </c>
      <c r="Q51" t="s">
        <v>13</v>
      </c>
      <c r="R51" t="s">
        <v>37</v>
      </c>
      <c r="S51" t="s">
        <v>3257</v>
      </c>
      <c r="T51">
        <v>9008928</v>
      </c>
      <c r="U51">
        <v>2.2522319999999998</v>
      </c>
      <c r="V51" t="s">
        <v>7062</v>
      </c>
      <c r="W51">
        <v>2.2522319999999998</v>
      </c>
      <c r="X51">
        <f>AVERAGE(Table3[ROI])</f>
        <v>4.2639186243439067</v>
      </c>
      <c r="Y51">
        <f>STDEV(Table3[ROI])</f>
        <v>8.7193558754885032</v>
      </c>
      <c r="Z51">
        <f>AVERAGE(Table3[Profit])</f>
        <v>18771268.657534245</v>
      </c>
    </row>
    <row r="52" spans="1:26" x14ac:dyDescent="0.2">
      <c r="A52" t="s">
        <v>3696</v>
      </c>
      <c r="B52" t="s">
        <v>742</v>
      </c>
      <c r="C52" t="s">
        <v>743</v>
      </c>
      <c r="D52">
        <v>449</v>
      </c>
      <c r="E52">
        <v>1534</v>
      </c>
      <c r="F52">
        <v>5</v>
      </c>
      <c r="G52">
        <v>0</v>
      </c>
      <c r="H52">
        <v>5.2</v>
      </c>
      <c r="I52">
        <v>135</v>
      </c>
      <c r="J52">
        <v>90</v>
      </c>
      <c r="K52">
        <v>25926543</v>
      </c>
      <c r="L52">
        <v>8000000</v>
      </c>
      <c r="M52" s="2">
        <v>39489</v>
      </c>
      <c r="N52" t="s">
        <v>3255</v>
      </c>
      <c r="O52" t="s">
        <v>3270</v>
      </c>
      <c r="P52" t="s">
        <v>3257</v>
      </c>
      <c r="Q52" t="s">
        <v>13</v>
      </c>
      <c r="R52" t="s">
        <v>21</v>
      </c>
      <c r="S52" t="s">
        <v>3257</v>
      </c>
      <c r="T52">
        <v>17926543</v>
      </c>
      <c r="U52">
        <v>2.2408178749999998</v>
      </c>
      <c r="V52" t="s">
        <v>7062</v>
      </c>
      <c r="W52">
        <v>2.2408178749999998</v>
      </c>
      <c r="X52">
        <f>AVERAGE(Table3[ROI])</f>
        <v>4.2639186243439067</v>
      </c>
      <c r="Y52">
        <f>STDEV(Table3[ROI])</f>
        <v>8.7193558754885032</v>
      </c>
      <c r="Z52">
        <f>AVERAGE(Table3[Profit])</f>
        <v>18771268.657534245</v>
      </c>
    </row>
    <row r="53" spans="1:26" x14ac:dyDescent="0.2">
      <c r="A53" t="s">
        <v>3840</v>
      </c>
      <c r="B53" t="s">
        <v>924</v>
      </c>
      <c r="C53" t="s">
        <v>925</v>
      </c>
      <c r="D53">
        <v>535</v>
      </c>
      <c r="E53">
        <v>1109</v>
      </c>
      <c r="F53">
        <v>32</v>
      </c>
      <c r="G53">
        <v>0</v>
      </c>
      <c r="H53">
        <v>5.4</v>
      </c>
      <c r="I53">
        <v>48</v>
      </c>
      <c r="J53">
        <v>140</v>
      </c>
      <c r="K53">
        <v>32101000</v>
      </c>
      <c r="L53">
        <v>10000000</v>
      </c>
      <c r="M53" s="2">
        <v>33752</v>
      </c>
      <c r="N53" t="s">
        <v>3255</v>
      </c>
      <c r="O53" t="s">
        <v>3270</v>
      </c>
      <c r="P53" t="s">
        <v>3257</v>
      </c>
      <c r="Q53" t="s">
        <v>65</v>
      </c>
      <c r="R53" t="s">
        <v>37</v>
      </c>
      <c r="S53" t="s">
        <v>3257</v>
      </c>
      <c r="T53">
        <v>22101000</v>
      </c>
      <c r="U53">
        <v>2.2101000000000002</v>
      </c>
      <c r="V53" t="s">
        <v>7064</v>
      </c>
      <c r="W53">
        <v>2.2101000000000002</v>
      </c>
      <c r="X53">
        <f>AVERAGE(Table3[ROI])</f>
        <v>4.2639186243439067</v>
      </c>
      <c r="Y53">
        <f>STDEV(Table3[ROI])</f>
        <v>8.7193558754885032</v>
      </c>
      <c r="Z53">
        <f>AVERAGE(Table3[Profit])</f>
        <v>18771268.657534245</v>
      </c>
    </row>
    <row r="54" spans="1:26" x14ac:dyDescent="0.2">
      <c r="A54" t="s">
        <v>3595</v>
      </c>
      <c r="B54" t="s">
        <v>592</v>
      </c>
      <c r="C54" t="s">
        <v>593</v>
      </c>
      <c r="D54">
        <v>1000</v>
      </c>
      <c r="E54">
        <v>2452</v>
      </c>
      <c r="F54">
        <v>165</v>
      </c>
      <c r="G54">
        <v>0</v>
      </c>
      <c r="H54">
        <v>5</v>
      </c>
      <c r="I54">
        <v>152</v>
      </c>
      <c r="J54">
        <v>87</v>
      </c>
      <c r="K54">
        <v>47860214</v>
      </c>
      <c r="L54">
        <v>15000000</v>
      </c>
      <c r="M54" s="2">
        <v>38786</v>
      </c>
      <c r="N54" t="s">
        <v>3255</v>
      </c>
      <c r="O54" t="s">
        <v>3270</v>
      </c>
      <c r="P54" t="s">
        <v>3257</v>
      </c>
      <c r="Q54" t="s">
        <v>13</v>
      </c>
      <c r="R54" t="s">
        <v>21</v>
      </c>
      <c r="S54" t="s">
        <v>3257</v>
      </c>
      <c r="T54">
        <v>32860214</v>
      </c>
      <c r="U54">
        <v>2.1906809333333332</v>
      </c>
      <c r="V54" t="s">
        <v>7061</v>
      </c>
      <c r="W54">
        <v>2.1906809333333332</v>
      </c>
      <c r="X54">
        <f>AVERAGE(Table3[ROI])</f>
        <v>4.2639186243439067</v>
      </c>
      <c r="Y54">
        <f>STDEV(Table3[ROI])</f>
        <v>8.7193558754885032</v>
      </c>
      <c r="Z54">
        <f>AVERAGE(Table3[Profit])</f>
        <v>18771268.657534245</v>
      </c>
    </row>
    <row r="55" spans="1:26" x14ac:dyDescent="0.2">
      <c r="A55" t="s">
        <v>5113</v>
      </c>
      <c r="B55" t="s">
        <v>2075</v>
      </c>
      <c r="C55" t="s">
        <v>2076</v>
      </c>
      <c r="D55">
        <v>394</v>
      </c>
      <c r="E55">
        <v>673</v>
      </c>
      <c r="F55">
        <v>201</v>
      </c>
      <c r="G55">
        <v>70000</v>
      </c>
      <c r="H55">
        <v>6.5</v>
      </c>
      <c r="I55">
        <v>543</v>
      </c>
      <c r="J55">
        <v>96</v>
      </c>
      <c r="K55">
        <v>54239856</v>
      </c>
      <c r="L55">
        <v>17000000</v>
      </c>
      <c r="M55" s="2">
        <v>41557</v>
      </c>
      <c r="N55" t="s">
        <v>3255</v>
      </c>
      <c r="O55" t="s">
        <v>3270</v>
      </c>
      <c r="P55" t="s">
        <v>3257</v>
      </c>
      <c r="Q55" t="s">
        <v>13</v>
      </c>
      <c r="R55" t="s">
        <v>37</v>
      </c>
      <c r="S55" t="s">
        <v>3257</v>
      </c>
      <c r="T55">
        <v>37239856</v>
      </c>
      <c r="U55">
        <v>2.1905797647058822</v>
      </c>
      <c r="V55" t="s">
        <v>7062</v>
      </c>
      <c r="W55">
        <v>2.1905797647058822</v>
      </c>
      <c r="X55">
        <f>AVERAGE(Table3[ROI])</f>
        <v>4.2639186243439067</v>
      </c>
      <c r="Y55">
        <f>STDEV(Table3[ROI])</f>
        <v>8.7193558754885032</v>
      </c>
      <c r="Z55">
        <f>AVERAGE(Table3[Profit])</f>
        <v>18771268.657534245</v>
      </c>
    </row>
    <row r="56" spans="1:26" x14ac:dyDescent="0.2">
      <c r="A56" t="s">
        <v>3530</v>
      </c>
      <c r="B56" t="s">
        <v>490</v>
      </c>
      <c r="C56" t="s">
        <v>491</v>
      </c>
      <c r="D56">
        <v>383</v>
      </c>
      <c r="E56">
        <v>1945</v>
      </c>
      <c r="F56">
        <v>34</v>
      </c>
      <c r="G56">
        <v>16000</v>
      </c>
      <c r="H56">
        <v>4.8</v>
      </c>
      <c r="I56">
        <v>282</v>
      </c>
      <c r="J56">
        <v>92</v>
      </c>
      <c r="K56">
        <v>34334256</v>
      </c>
      <c r="L56">
        <v>11000000</v>
      </c>
      <c r="M56" s="2">
        <v>41576</v>
      </c>
      <c r="N56" t="s">
        <v>3255</v>
      </c>
      <c r="O56" t="s">
        <v>3270</v>
      </c>
      <c r="P56" t="s">
        <v>3257</v>
      </c>
      <c r="Q56" t="s">
        <v>13</v>
      </c>
      <c r="R56" t="s">
        <v>37</v>
      </c>
      <c r="S56" t="s">
        <v>3257</v>
      </c>
      <c r="T56">
        <v>23334256</v>
      </c>
      <c r="U56">
        <v>2.1212960000000001</v>
      </c>
      <c r="V56" t="s">
        <v>7062</v>
      </c>
      <c r="W56">
        <v>2.1212960000000001</v>
      </c>
      <c r="X56">
        <f>AVERAGE(Table3[ROI])</f>
        <v>4.2639186243439067</v>
      </c>
      <c r="Y56">
        <f>STDEV(Table3[ROI])</f>
        <v>8.7193558754885032</v>
      </c>
      <c r="Z56">
        <f>AVERAGE(Table3[Profit])</f>
        <v>18771268.657534245</v>
      </c>
    </row>
    <row r="57" spans="1:26" x14ac:dyDescent="0.2">
      <c r="A57" t="s">
        <v>3565</v>
      </c>
      <c r="B57" t="s">
        <v>544</v>
      </c>
      <c r="C57" t="s">
        <v>545</v>
      </c>
      <c r="D57">
        <v>742</v>
      </c>
      <c r="E57">
        <v>1227</v>
      </c>
      <c r="F57">
        <v>13</v>
      </c>
      <c r="G57">
        <v>0</v>
      </c>
      <c r="H57">
        <v>4.9000000000000004</v>
      </c>
      <c r="I57">
        <v>123</v>
      </c>
      <c r="J57">
        <v>93</v>
      </c>
      <c r="K57">
        <v>15126948</v>
      </c>
      <c r="L57">
        <v>5000000</v>
      </c>
      <c r="M57" s="2">
        <v>34833</v>
      </c>
      <c r="N57" t="s">
        <v>3255</v>
      </c>
      <c r="O57" t="s">
        <v>3270</v>
      </c>
      <c r="P57" t="s">
        <v>3257</v>
      </c>
      <c r="Q57" t="s">
        <v>13</v>
      </c>
      <c r="R57" t="s">
        <v>37</v>
      </c>
      <c r="S57" t="s">
        <v>3257</v>
      </c>
      <c r="T57">
        <v>10126948</v>
      </c>
      <c r="U57">
        <v>2.0253896</v>
      </c>
      <c r="V57" t="s">
        <v>7062</v>
      </c>
      <c r="W57">
        <v>2.0253896</v>
      </c>
      <c r="X57">
        <f>AVERAGE(Table3[ROI])</f>
        <v>4.2639186243439067</v>
      </c>
      <c r="Y57">
        <f>STDEV(Table3[ROI])</f>
        <v>8.7193558754885032</v>
      </c>
      <c r="Z57">
        <f>AVERAGE(Table3[Profit])</f>
        <v>18771268.657534245</v>
      </c>
    </row>
    <row r="58" spans="1:26" x14ac:dyDescent="0.2">
      <c r="A58" t="s">
        <v>3564</v>
      </c>
      <c r="B58" t="s">
        <v>542</v>
      </c>
      <c r="C58" t="s">
        <v>543</v>
      </c>
      <c r="D58">
        <v>1000</v>
      </c>
      <c r="E58">
        <v>2212</v>
      </c>
      <c r="F58">
        <v>474</v>
      </c>
      <c r="G58">
        <v>2000</v>
      </c>
      <c r="H58">
        <v>4.9000000000000004</v>
      </c>
      <c r="I58">
        <v>140</v>
      </c>
      <c r="J58">
        <v>96</v>
      </c>
      <c r="K58">
        <v>32131483</v>
      </c>
      <c r="L58">
        <v>11000000</v>
      </c>
      <c r="M58" s="2">
        <v>37695</v>
      </c>
      <c r="N58" t="s">
        <v>3255</v>
      </c>
      <c r="O58" t="s">
        <v>3270</v>
      </c>
      <c r="P58" t="s">
        <v>3257</v>
      </c>
      <c r="Q58" t="s">
        <v>13</v>
      </c>
      <c r="R58" t="s">
        <v>21</v>
      </c>
      <c r="S58" t="s">
        <v>3257</v>
      </c>
      <c r="T58">
        <v>21131483</v>
      </c>
      <c r="U58">
        <v>1.9210439090909093</v>
      </c>
      <c r="V58" t="s">
        <v>7062</v>
      </c>
      <c r="W58">
        <v>1.9210439090909091</v>
      </c>
      <c r="X58">
        <f>AVERAGE(Table3[ROI])</f>
        <v>4.2639186243439067</v>
      </c>
      <c r="Y58">
        <f>STDEV(Table3[ROI])</f>
        <v>8.7193558754885032</v>
      </c>
      <c r="Z58">
        <f>AVERAGE(Table3[Profit])</f>
        <v>18771268.657534245</v>
      </c>
    </row>
    <row r="59" spans="1:26" x14ac:dyDescent="0.2">
      <c r="A59" t="s">
        <v>4955</v>
      </c>
      <c r="B59" t="s">
        <v>1416</v>
      </c>
      <c r="C59" t="s">
        <v>978</v>
      </c>
      <c r="D59">
        <v>1000</v>
      </c>
      <c r="E59">
        <v>4500</v>
      </c>
      <c r="F59">
        <v>192</v>
      </c>
      <c r="G59">
        <v>0</v>
      </c>
      <c r="H59">
        <v>6.4</v>
      </c>
      <c r="I59">
        <v>265</v>
      </c>
      <c r="J59">
        <v>108</v>
      </c>
      <c r="K59">
        <v>41777564</v>
      </c>
      <c r="L59">
        <v>15000000</v>
      </c>
      <c r="M59" s="2">
        <v>38912</v>
      </c>
      <c r="N59" t="s">
        <v>3255</v>
      </c>
      <c r="O59" t="s">
        <v>3270</v>
      </c>
      <c r="P59" t="s">
        <v>3257</v>
      </c>
      <c r="Q59" t="s">
        <v>13</v>
      </c>
      <c r="R59" t="s">
        <v>37</v>
      </c>
      <c r="S59" t="s">
        <v>3257</v>
      </c>
      <c r="T59">
        <v>26777564</v>
      </c>
      <c r="U59">
        <v>1.7851709333333332</v>
      </c>
      <c r="V59" t="s">
        <v>7062</v>
      </c>
      <c r="W59">
        <v>1.7851709333333334</v>
      </c>
      <c r="X59">
        <f>AVERAGE(Table3[ROI])</f>
        <v>4.2639186243439067</v>
      </c>
      <c r="Y59">
        <f>STDEV(Table3[ROI])</f>
        <v>8.7193558754885032</v>
      </c>
      <c r="Z59">
        <f>AVERAGE(Table3[Profit])</f>
        <v>18771268.657534245</v>
      </c>
    </row>
    <row r="60" spans="1:26" x14ac:dyDescent="0.2">
      <c r="A60" t="s">
        <v>3694</v>
      </c>
      <c r="B60" t="s">
        <v>738</v>
      </c>
      <c r="C60" t="s">
        <v>739</v>
      </c>
      <c r="D60">
        <v>1000</v>
      </c>
      <c r="E60">
        <v>2403</v>
      </c>
      <c r="F60">
        <v>11</v>
      </c>
      <c r="G60">
        <v>13000</v>
      </c>
      <c r="H60">
        <v>5.2</v>
      </c>
      <c r="I60">
        <v>189</v>
      </c>
      <c r="J60">
        <v>97</v>
      </c>
      <c r="K60">
        <v>27736779</v>
      </c>
      <c r="L60">
        <v>10000000</v>
      </c>
      <c r="M60" s="2">
        <v>42041</v>
      </c>
      <c r="N60" t="s">
        <v>3255</v>
      </c>
      <c r="O60" t="s">
        <v>3270</v>
      </c>
      <c r="P60" t="s">
        <v>3257</v>
      </c>
      <c r="Q60" t="s">
        <v>13</v>
      </c>
      <c r="R60" t="s">
        <v>37</v>
      </c>
      <c r="S60" t="s">
        <v>3257</v>
      </c>
      <c r="T60">
        <v>17736779</v>
      </c>
      <c r="U60">
        <v>1.7736779</v>
      </c>
      <c r="V60" t="s">
        <v>7062</v>
      </c>
      <c r="W60">
        <v>1.7736779</v>
      </c>
      <c r="X60">
        <f>AVERAGE(Table3[ROI])</f>
        <v>4.2639186243439067</v>
      </c>
      <c r="Y60">
        <f>STDEV(Table3[ROI])</f>
        <v>8.7193558754885032</v>
      </c>
      <c r="Z60">
        <f>AVERAGE(Table3[Profit])</f>
        <v>18771268.657534245</v>
      </c>
    </row>
    <row r="61" spans="1:26" x14ac:dyDescent="0.2">
      <c r="A61" t="s">
        <v>3911</v>
      </c>
      <c r="B61" t="s">
        <v>437</v>
      </c>
      <c r="C61" t="s">
        <v>436</v>
      </c>
      <c r="D61">
        <v>975</v>
      </c>
      <c r="E61">
        <v>3500</v>
      </c>
      <c r="F61">
        <v>9</v>
      </c>
      <c r="G61">
        <v>0</v>
      </c>
      <c r="H61">
        <v>5.5</v>
      </c>
      <c r="I61">
        <v>101</v>
      </c>
      <c r="J61">
        <v>99</v>
      </c>
      <c r="K61">
        <v>38048637</v>
      </c>
      <c r="L61">
        <v>14000000</v>
      </c>
      <c r="M61" s="2">
        <v>35815</v>
      </c>
      <c r="N61" t="s">
        <v>3255</v>
      </c>
      <c r="O61" t="s">
        <v>3270</v>
      </c>
      <c r="P61" t="s">
        <v>3257</v>
      </c>
      <c r="Q61" t="s">
        <v>13</v>
      </c>
      <c r="R61" t="s">
        <v>37</v>
      </c>
      <c r="S61" t="s">
        <v>3257</v>
      </c>
      <c r="T61">
        <v>24048637</v>
      </c>
      <c r="U61">
        <v>1.7177597857142857</v>
      </c>
      <c r="V61" t="s">
        <v>7062</v>
      </c>
      <c r="W61">
        <v>1.7177597857142857</v>
      </c>
      <c r="X61">
        <f>AVERAGE(Table3[ROI])</f>
        <v>4.2639186243439067</v>
      </c>
      <c r="Y61">
        <f>STDEV(Table3[ROI])</f>
        <v>8.7193558754885032</v>
      </c>
      <c r="Z61">
        <f>AVERAGE(Table3[Profit])</f>
        <v>18771268.657534245</v>
      </c>
    </row>
    <row r="62" spans="1:26" x14ac:dyDescent="0.2">
      <c r="A62" t="s">
        <v>4954</v>
      </c>
      <c r="B62" t="s">
        <v>757</v>
      </c>
      <c r="C62" t="s">
        <v>110</v>
      </c>
      <c r="D62">
        <v>4000</v>
      </c>
      <c r="E62">
        <v>12170</v>
      </c>
      <c r="F62">
        <v>0</v>
      </c>
      <c r="G62">
        <v>0</v>
      </c>
      <c r="H62">
        <v>6.4</v>
      </c>
      <c r="I62">
        <v>154</v>
      </c>
      <c r="J62">
        <v>104</v>
      </c>
      <c r="K62">
        <v>40064955</v>
      </c>
      <c r="L62">
        <v>15000000</v>
      </c>
      <c r="M62" s="2">
        <v>35905</v>
      </c>
      <c r="N62" t="s">
        <v>3255</v>
      </c>
      <c r="O62" t="s">
        <v>3270</v>
      </c>
      <c r="P62" t="s">
        <v>3257</v>
      </c>
      <c r="Q62" t="s">
        <v>13</v>
      </c>
      <c r="R62" t="s">
        <v>37</v>
      </c>
      <c r="S62" t="s">
        <v>3257</v>
      </c>
      <c r="T62">
        <v>25064955</v>
      </c>
      <c r="U62">
        <v>1.6709969999999998</v>
      </c>
      <c r="V62" t="s">
        <v>7062</v>
      </c>
      <c r="W62">
        <v>1.6709970000000001</v>
      </c>
      <c r="X62">
        <f>AVERAGE(Table3[ROI])</f>
        <v>4.2639186243439067</v>
      </c>
      <c r="Y62">
        <f>STDEV(Table3[ROI])</f>
        <v>8.7193558754885032</v>
      </c>
      <c r="Z62">
        <f>AVERAGE(Table3[Profit])</f>
        <v>18771268.657534245</v>
      </c>
    </row>
    <row r="63" spans="1:26" x14ac:dyDescent="0.2">
      <c r="A63" t="s">
        <v>4404</v>
      </c>
      <c r="B63" t="s">
        <v>1154</v>
      </c>
      <c r="C63" t="s">
        <v>1510</v>
      </c>
      <c r="D63">
        <v>137000</v>
      </c>
      <c r="E63">
        <v>140268</v>
      </c>
      <c r="F63">
        <v>66</v>
      </c>
      <c r="G63">
        <v>0</v>
      </c>
      <c r="H63">
        <v>6</v>
      </c>
      <c r="I63">
        <v>198</v>
      </c>
      <c r="J63">
        <v>89</v>
      </c>
      <c r="K63">
        <v>31691811</v>
      </c>
      <c r="L63">
        <v>12000000</v>
      </c>
      <c r="M63" s="2">
        <v>39762</v>
      </c>
      <c r="N63" t="s">
        <v>3255</v>
      </c>
      <c r="O63" t="s">
        <v>3270</v>
      </c>
      <c r="P63" t="s">
        <v>3257</v>
      </c>
      <c r="Q63" t="s">
        <v>13</v>
      </c>
      <c r="R63" t="s">
        <v>37</v>
      </c>
      <c r="S63" t="s">
        <v>3257</v>
      </c>
      <c r="T63">
        <v>19691811</v>
      </c>
      <c r="U63">
        <v>1.6409842499999998</v>
      </c>
      <c r="V63" t="s">
        <v>7061</v>
      </c>
      <c r="W63">
        <v>1.64098425</v>
      </c>
      <c r="X63">
        <f>AVERAGE(Table3[ROI])</f>
        <v>4.2639186243439067</v>
      </c>
      <c r="Y63">
        <f>STDEV(Table3[ROI])</f>
        <v>8.7193558754885032</v>
      </c>
      <c r="Z63">
        <f>AVERAGE(Table3[Profit])</f>
        <v>18771268.657534245</v>
      </c>
    </row>
    <row r="64" spans="1:26" x14ac:dyDescent="0.2">
      <c r="A64" t="s">
        <v>3837</v>
      </c>
      <c r="B64" t="s">
        <v>392</v>
      </c>
      <c r="C64" t="s">
        <v>920</v>
      </c>
      <c r="D64">
        <v>17000</v>
      </c>
      <c r="E64">
        <v>18765</v>
      </c>
      <c r="F64">
        <v>0</v>
      </c>
      <c r="G64">
        <v>0</v>
      </c>
      <c r="H64">
        <v>5.4</v>
      </c>
      <c r="I64">
        <v>172</v>
      </c>
      <c r="J64">
        <v>92</v>
      </c>
      <c r="K64">
        <v>31397498</v>
      </c>
      <c r="L64">
        <v>12000000</v>
      </c>
      <c r="M64" s="2">
        <v>39496</v>
      </c>
      <c r="N64" t="s">
        <v>3255</v>
      </c>
      <c r="O64" t="s">
        <v>3270</v>
      </c>
      <c r="P64" t="s">
        <v>3257</v>
      </c>
      <c r="Q64" t="s">
        <v>13</v>
      </c>
      <c r="R64" t="s">
        <v>21</v>
      </c>
      <c r="S64" t="s">
        <v>3257</v>
      </c>
      <c r="T64">
        <v>19397498</v>
      </c>
      <c r="U64">
        <v>1.6164581666666669</v>
      </c>
      <c r="V64" t="s">
        <v>7062</v>
      </c>
      <c r="W64">
        <v>1.6164581666666666</v>
      </c>
      <c r="X64">
        <f>AVERAGE(Table3[ROI])</f>
        <v>4.2639186243439067</v>
      </c>
      <c r="Y64">
        <f>STDEV(Table3[ROI])</f>
        <v>8.7193558754885032</v>
      </c>
      <c r="Z64">
        <f>AVERAGE(Table3[Profit])</f>
        <v>18771268.657534245</v>
      </c>
    </row>
    <row r="65" spans="1:26" x14ac:dyDescent="0.2">
      <c r="A65" t="s">
        <v>4668</v>
      </c>
      <c r="B65" t="s">
        <v>76</v>
      </c>
      <c r="C65" t="s">
        <v>1744</v>
      </c>
      <c r="D65">
        <v>690</v>
      </c>
      <c r="E65">
        <v>1160</v>
      </c>
      <c r="F65">
        <v>17</v>
      </c>
      <c r="G65">
        <v>0</v>
      </c>
      <c r="H65">
        <v>6.2</v>
      </c>
      <c r="I65">
        <v>96</v>
      </c>
      <c r="J65">
        <v>89</v>
      </c>
      <c r="K65">
        <v>12947763</v>
      </c>
      <c r="L65">
        <v>5000000</v>
      </c>
      <c r="M65" s="2">
        <v>31662</v>
      </c>
      <c r="N65" t="s">
        <v>3255</v>
      </c>
      <c r="O65" t="s">
        <v>3270</v>
      </c>
      <c r="P65" t="s">
        <v>3257</v>
      </c>
      <c r="Q65" t="s">
        <v>13</v>
      </c>
      <c r="R65" t="s">
        <v>37</v>
      </c>
      <c r="S65" t="s">
        <v>3257</v>
      </c>
      <c r="T65">
        <v>7947763</v>
      </c>
      <c r="U65">
        <v>1.5895526000000002</v>
      </c>
      <c r="V65" t="s">
        <v>7061</v>
      </c>
      <c r="W65">
        <v>1.5895526</v>
      </c>
      <c r="X65">
        <f>AVERAGE(Table3[ROI])</f>
        <v>4.2639186243439067</v>
      </c>
      <c r="Y65">
        <f>STDEV(Table3[ROI])</f>
        <v>8.7193558754885032</v>
      </c>
      <c r="Z65">
        <f>AVERAGE(Table3[Profit])</f>
        <v>18771268.657534245</v>
      </c>
    </row>
    <row r="66" spans="1:26" x14ac:dyDescent="0.2">
      <c r="A66" t="s">
        <v>3652</v>
      </c>
      <c r="B66" t="s">
        <v>679</v>
      </c>
      <c r="C66" t="s">
        <v>254</v>
      </c>
      <c r="D66">
        <v>1000</v>
      </c>
      <c r="E66">
        <v>3590</v>
      </c>
      <c r="F66">
        <v>19</v>
      </c>
      <c r="G66">
        <v>0</v>
      </c>
      <c r="H66">
        <v>5.0999999999999996</v>
      </c>
      <c r="I66">
        <v>112</v>
      </c>
      <c r="J66">
        <v>75</v>
      </c>
      <c r="K66">
        <v>23078294</v>
      </c>
      <c r="L66">
        <v>9000000</v>
      </c>
      <c r="M66" s="2">
        <v>38932</v>
      </c>
      <c r="N66" t="s">
        <v>3255</v>
      </c>
      <c r="O66" t="s">
        <v>3270</v>
      </c>
      <c r="P66" t="s">
        <v>3257</v>
      </c>
      <c r="Q66" t="s">
        <v>13</v>
      </c>
      <c r="R66" t="s">
        <v>21</v>
      </c>
      <c r="S66" t="s">
        <v>3257</v>
      </c>
      <c r="T66">
        <v>14078294</v>
      </c>
      <c r="U66">
        <v>1.5642548888888888</v>
      </c>
      <c r="V66" t="s">
        <v>7061</v>
      </c>
      <c r="W66">
        <v>1.564254888888889</v>
      </c>
      <c r="X66">
        <f>AVERAGE(Table3[ROI])</f>
        <v>4.2639186243439067</v>
      </c>
      <c r="Y66">
        <f>STDEV(Table3[ROI])</f>
        <v>8.7193558754885032</v>
      </c>
      <c r="Z66">
        <f>AVERAGE(Table3[Profit])</f>
        <v>18771268.657534245</v>
      </c>
    </row>
    <row r="67" spans="1:26" x14ac:dyDescent="0.2">
      <c r="A67" t="s">
        <v>4401</v>
      </c>
      <c r="B67" t="s">
        <v>1106</v>
      </c>
      <c r="C67" t="s">
        <v>1107</v>
      </c>
      <c r="D67">
        <v>723</v>
      </c>
      <c r="E67">
        <v>3101</v>
      </c>
      <c r="F67">
        <v>52</v>
      </c>
      <c r="G67">
        <v>0</v>
      </c>
      <c r="H67">
        <v>6</v>
      </c>
      <c r="I67">
        <v>156</v>
      </c>
      <c r="J67">
        <v>92</v>
      </c>
      <c r="K67">
        <v>27669413</v>
      </c>
      <c r="L67">
        <v>11000000</v>
      </c>
      <c r="M67" s="2">
        <v>40051</v>
      </c>
      <c r="N67" t="s">
        <v>3255</v>
      </c>
      <c r="O67" t="s">
        <v>3270</v>
      </c>
      <c r="P67" t="s">
        <v>3257</v>
      </c>
      <c r="Q67" t="s">
        <v>36</v>
      </c>
      <c r="R67" t="s">
        <v>37</v>
      </c>
      <c r="S67" t="s">
        <v>3257</v>
      </c>
      <c r="T67">
        <v>16669413</v>
      </c>
      <c r="U67">
        <v>1.5154011818181816</v>
      </c>
      <c r="V67" t="s">
        <v>7062</v>
      </c>
      <c r="W67">
        <v>1.5154011818181818</v>
      </c>
      <c r="X67">
        <f>AVERAGE(Table3[ROI])</f>
        <v>4.2639186243439067</v>
      </c>
      <c r="Y67">
        <f>STDEV(Table3[ROI])</f>
        <v>8.7193558754885032</v>
      </c>
      <c r="Z67">
        <f>AVERAGE(Table3[Profit])</f>
        <v>18771268.657534245</v>
      </c>
    </row>
    <row r="68" spans="1:26" x14ac:dyDescent="0.2">
      <c r="A68" t="s">
        <v>4293</v>
      </c>
      <c r="B68" t="s">
        <v>1200</v>
      </c>
      <c r="C68" t="s">
        <v>543</v>
      </c>
      <c r="D68">
        <v>20000</v>
      </c>
      <c r="E68">
        <v>26402</v>
      </c>
      <c r="F68">
        <v>473</v>
      </c>
      <c r="G68">
        <v>0</v>
      </c>
      <c r="H68">
        <v>5.9</v>
      </c>
      <c r="I68">
        <v>196</v>
      </c>
      <c r="J68">
        <v>83</v>
      </c>
      <c r="K68">
        <v>39511038</v>
      </c>
      <c r="L68">
        <v>16000000</v>
      </c>
      <c r="M68" s="2">
        <v>38924</v>
      </c>
      <c r="N68" t="s">
        <v>3255</v>
      </c>
      <c r="O68" t="s">
        <v>3270</v>
      </c>
      <c r="P68" t="s">
        <v>3257</v>
      </c>
      <c r="Q68" t="s">
        <v>13</v>
      </c>
      <c r="R68" t="s">
        <v>37</v>
      </c>
      <c r="S68" t="s">
        <v>3257</v>
      </c>
      <c r="T68">
        <v>23511038</v>
      </c>
      <c r="U68">
        <v>1.469439875</v>
      </c>
      <c r="V68" t="s">
        <v>7061</v>
      </c>
      <c r="W68">
        <v>1.469439875</v>
      </c>
      <c r="X68">
        <f>AVERAGE(Table3[ROI])</f>
        <v>4.2639186243439067</v>
      </c>
      <c r="Y68">
        <f>STDEV(Table3[ROI])</f>
        <v>8.7193558754885032</v>
      </c>
      <c r="Z68">
        <f>AVERAGE(Table3[Profit])</f>
        <v>18771268.657534245</v>
      </c>
    </row>
    <row r="69" spans="1:26" x14ac:dyDescent="0.2">
      <c r="A69" t="s">
        <v>5425</v>
      </c>
      <c r="B69" t="s">
        <v>345</v>
      </c>
      <c r="C69" t="s">
        <v>47</v>
      </c>
      <c r="D69">
        <v>1000</v>
      </c>
      <c r="E69">
        <v>3345</v>
      </c>
      <c r="F69">
        <v>70</v>
      </c>
      <c r="G69">
        <v>0</v>
      </c>
      <c r="H69">
        <v>6.7</v>
      </c>
      <c r="I69">
        <v>211</v>
      </c>
      <c r="J69">
        <v>98</v>
      </c>
      <c r="K69">
        <v>53302314</v>
      </c>
      <c r="L69">
        <v>23000000</v>
      </c>
      <c r="M69" s="2">
        <v>36611</v>
      </c>
      <c r="N69" t="s">
        <v>3255</v>
      </c>
      <c r="O69" t="s">
        <v>3270</v>
      </c>
      <c r="P69" t="s">
        <v>3257</v>
      </c>
      <c r="Q69" t="s">
        <v>13</v>
      </c>
      <c r="R69" t="s">
        <v>37</v>
      </c>
      <c r="S69" t="s">
        <v>3257</v>
      </c>
      <c r="T69">
        <v>30302314</v>
      </c>
      <c r="U69">
        <v>1.3174919130434781</v>
      </c>
      <c r="V69" t="s">
        <v>7062</v>
      </c>
      <c r="W69">
        <v>1.3174919130434783</v>
      </c>
      <c r="X69">
        <f>AVERAGE(Table3[ROI])</f>
        <v>4.2639186243439067</v>
      </c>
      <c r="Y69">
        <f>STDEV(Table3[ROI])</f>
        <v>8.7193558754885032</v>
      </c>
      <c r="Z69">
        <f>AVERAGE(Table3[Profit])</f>
        <v>18771268.657534245</v>
      </c>
    </row>
    <row r="70" spans="1:26" x14ac:dyDescent="0.2">
      <c r="A70" t="s">
        <v>3999</v>
      </c>
      <c r="B70" t="s">
        <v>1106</v>
      </c>
      <c r="C70" t="s">
        <v>1107</v>
      </c>
      <c r="D70">
        <v>723</v>
      </c>
      <c r="E70">
        <v>1978</v>
      </c>
      <c r="F70">
        <v>52</v>
      </c>
      <c r="G70">
        <v>12000</v>
      </c>
      <c r="H70">
        <v>5.6</v>
      </c>
      <c r="I70">
        <v>178</v>
      </c>
      <c r="J70">
        <v>90</v>
      </c>
      <c r="K70">
        <v>45670855</v>
      </c>
      <c r="L70">
        <v>20000000</v>
      </c>
      <c r="M70" s="2">
        <v>40444</v>
      </c>
      <c r="N70" t="s">
        <v>3255</v>
      </c>
      <c r="O70" t="s">
        <v>3270</v>
      </c>
      <c r="P70" t="s">
        <v>3257</v>
      </c>
      <c r="Q70" t="s">
        <v>36</v>
      </c>
      <c r="R70" t="s">
        <v>37</v>
      </c>
      <c r="S70" t="s">
        <v>3257</v>
      </c>
      <c r="T70">
        <v>25670855</v>
      </c>
      <c r="U70">
        <v>1.2835427500000001</v>
      </c>
      <c r="V70" t="s">
        <v>7062</v>
      </c>
      <c r="W70">
        <v>1.2835427500000001</v>
      </c>
      <c r="X70">
        <f>AVERAGE(Table3[ROI])</f>
        <v>4.2639186243439067</v>
      </c>
      <c r="Y70">
        <f>STDEV(Table3[ROI])</f>
        <v>8.7193558754885032</v>
      </c>
      <c r="Z70">
        <f>AVERAGE(Table3[Profit])</f>
        <v>18771268.657534245</v>
      </c>
    </row>
    <row r="71" spans="1:26" x14ac:dyDescent="0.2">
      <c r="A71" t="s">
        <v>3356</v>
      </c>
      <c r="B71" t="s">
        <v>194</v>
      </c>
      <c r="C71" t="s">
        <v>195</v>
      </c>
      <c r="D71">
        <v>971</v>
      </c>
      <c r="E71">
        <v>2517</v>
      </c>
      <c r="F71">
        <v>14</v>
      </c>
      <c r="G71">
        <v>0</v>
      </c>
      <c r="H71">
        <v>4</v>
      </c>
      <c r="I71">
        <v>137</v>
      </c>
      <c r="J71">
        <v>89</v>
      </c>
      <c r="K71">
        <v>15818967</v>
      </c>
      <c r="L71">
        <v>7000000</v>
      </c>
      <c r="M71" s="2">
        <v>41940</v>
      </c>
      <c r="N71" t="s">
        <v>3255</v>
      </c>
      <c r="O71" t="s">
        <v>3270</v>
      </c>
      <c r="P71" t="s">
        <v>3257</v>
      </c>
      <c r="Q71" t="s">
        <v>13</v>
      </c>
      <c r="R71" t="s">
        <v>37</v>
      </c>
      <c r="S71" t="s">
        <v>3257</v>
      </c>
      <c r="T71">
        <v>8818967</v>
      </c>
      <c r="U71">
        <v>1.2598524285714285</v>
      </c>
      <c r="V71" t="s">
        <v>7061</v>
      </c>
      <c r="W71">
        <v>1.2598524285714285</v>
      </c>
      <c r="X71">
        <f>AVERAGE(Table3[ROI])</f>
        <v>4.2639186243439067</v>
      </c>
      <c r="Y71">
        <f>STDEV(Table3[ROI])</f>
        <v>8.7193558754885032</v>
      </c>
      <c r="Z71">
        <f>AVERAGE(Table3[Profit])</f>
        <v>18771268.657534245</v>
      </c>
    </row>
    <row r="72" spans="1:26" x14ac:dyDescent="0.2">
      <c r="A72" t="s">
        <v>3906</v>
      </c>
      <c r="B72" t="s">
        <v>996</v>
      </c>
      <c r="C72" t="s">
        <v>350</v>
      </c>
      <c r="D72">
        <v>287</v>
      </c>
      <c r="E72">
        <v>600</v>
      </c>
      <c r="F72">
        <v>0</v>
      </c>
      <c r="G72">
        <v>0</v>
      </c>
      <c r="H72">
        <v>5.5</v>
      </c>
      <c r="I72">
        <v>212</v>
      </c>
      <c r="J72">
        <v>116</v>
      </c>
      <c r="K72">
        <v>89138076</v>
      </c>
      <c r="L72">
        <v>40000000</v>
      </c>
      <c r="M72" s="2">
        <v>36569</v>
      </c>
      <c r="N72" t="s">
        <v>3255</v>
      </c>
      <c r="O72" t="s">
        <v>3270</v>
      </c>
      <c r="P72" t="s">
        <v>3257</v>
      </c>
      <c r="Q72" t="s">
        <v>13</v>
      </c>
      <c r="R72" t="s">
        <v>37</v>
      </c>
      <c r="S72" t="s">
        <v>3257</v>
      </c>
      <c r="T72">
        <v>49138076</v>
      </c>
      <c r="U72">
        <v>1.2284519</v>
      </c>
      <c r="V72" t="s">
        <v>7063</v>
      </c>
      <c r="W72">
        <v>1.2284519</v>
      </c>
      <c r="X72">
        <f>AVERAGE(Table3[ROI])</f>
        <v>4.2639186243439067</v>
      </c>
      <c r="Y72">
        <f>STDEV(Table3[ROI])</f>
        <v>8.7193558754885032</v>
      </c>
      <c r="Z72">
        <f>AVERAGE(Table3[Profit])</f>
        <v>18771268.657534245</v>
      </c>
    </row>
    <row r="73" spans="1:26" x14ac:dyDescent="0.2">
      <c r="A73" t="s">
        <v>3562</v>
      </c>
      <c r="B73" t="s">
        <v>539</v>
      </c>
      <c r="C73" t="s">
        <v>540</v>
      </c>
      <c r="D73">
        <v>908</v>
      </c>
      <c r="E73">
        <v>3226</v>
      </c>
      <c r="F73">
        <v>0</v>
      </c>
      <c r="G73">
        <v>3000</v>
      </c>
      <c r="H73">
        <v>4.9000000000000004</v>
      </c>
      <c r="I73">
        <v>220</v>
      </c>
      <c r="J73">
        <v>119</v>
      </c>
      <c r="K73">
        <v>33386128</v>
      </c>
      <c r="L73">
        <v>15000000</v>
      </c>
      <c r="M73" s="2">
        <v>40063</v>
      </c>
      <c r="N73" t="s">
        <v>3255</v>
      </c>
      <c r="O73" t="s">
        <v>3270</v>
      </c>
      <c r="P73" t="s">
        <v>3257</v>
      </c>
      <c r="Q73" t="s">
        <v>13</v>
      </c>
      <c r="R73" t="s">
        <v>37</v>
      </c>
      <c r="S73" t="s">
        <v>3257</v>
      </c>
      <c r="T73">
        <v>18386128</v>
      </c>
      <c r="U73">
        <v>1.2257418666666666</v>
      </c>
      <c r="V73" t="s">
        <v>7063</v>
      </c>
      <c r="W73">
        <v>1.2257418666666666</v>
      </c>
      <c r="X73">
        <f>AVERAGE(Table3[ROI])</f>
        <v>4.2639186243439067</v>
      </c>
      <c r="Y73">
        <f>STDEV(Table3[ROI])</f>
        <v>8.7193558754885032</v>
      </c>
      <c r="Z73">
        <f>AVERAGE(Table3[Profit])</f>
        <v>18771268.657534245</v>
      </c>
    </row>
    <row r="74" spans="1:26" x14ac:dyDescent="0.2">
      <c r="A74" t="s">
        <v>3348</v>
      </c>
      <c r="B74" t="s">
        <v>162</v>
      </c>
      <c r="C74" t="s">
        <v>180</v>
      </c>
      <c r="D74">
        <v>2000</v>
      </c>
      <c r="E74">
        <v>4867</v>
      </c>
      <c r="F74">
        <v>29</v>
      </c>
      <c r="G74">
        <v>1000</v>
      </c>
      <c r="H74">
        <v>3.9</v>
      </c>
      <c r="I74">
        <v>146</v>
      </c>
      <c r="J74">
        <v>89</v>
      </c>
      <c r="K74">
        <v>43818159</v>
      </c>
      <c r="L74">
        <v>20000000</v>
      </c>
      <c r="M74" s="2">
        <v>39742</v>
      </c>
      <c r="N74" t="s">
        <v>3255</v>
      </c>
      <c r="O74" t="s">
        <v>3270</v>
      </c>
      <c r="P74" t="s">
        <v>3257</v>
      </c>
      <c r="Q74" t="s">
        <v>13</v>
      </c>
      <c r="R74" t="s">
        <v>21</v>
      </c>
      <c r="S74" t="s">
        <v>3257</v>
      </c>
      <c r="T74">
        <v>23818159</v>
      </c>
      <c r="U74">
        <v>1.1909079500000002</v>
      </c>
      <c r="V74" t="s">
        <v>7061</v>
      </c>
      <c r="W74">
        <v>1.1909079499999999</v>
      </c>
      <c r="X74">
        <f>AVERAGE(Table3[ROI])</f>
        <v>4.2639186243439067</v>
      </c>
      <c r="Y74">
        <f>STDEV(Table3[ROI])</f>
        <v>8.7193558754885032</v>
      </c>
      <c r="Z74">
        <f>AVERAGE(Table3[Profit])</f>
        <v>18771268.657534245</v>
      </c>
    </row>
    <row r="75" spans="1:26" x14ac:dyDescent="0.2">
      <c r="A75" t="s">
        <v>4289</v>
      </c>
      <c r="B75" t="s">
        <v>48</v>
      </c>
      <c r="C75" t="s">
        <v>1412</v>
      </c>
      <c r="D75">
        <v>960</v>
      </c>
      <c r="E75">
        <v>1749</v>
      </c>
      <c r="F75">
        <v>27</v>
      </c>
      <c r="G75">
        <v>0</v>
      </c>
      <c r="H75">
        <v>5.9</v>
      </c>
      <c r="I75">
        <v>233</v>
      </c>
      <c r="J75">
        <v>93</v>
      </c>
      <c r="K75">
        <v>17427926</v>
      </c>
      <c r="L75">
        <v>8000000</v>
      </c>
      <c r="M75" s="2">
        <v>39463</v>
      </c>
      <c r="N75" t="s">
        <v>3255</v>
      </c>
      <c r="O75" t="s">
        <v>3270</v>
      </c>
      <c r="P75" t="s">
        <v>3257</v>
      </c>
      <c r="Q75" t="s">
        <v>13</v>
      </c>
      <c r="R75" t="s">
        <v>37</v>
      </c>
      <c r="S75" t="s">
        <v>3257</v>
      </c>
      <c r="T75">
        <v>9427926</v>
      </c>
      <c r="U75">
        <v>1.1784907499999999</v>
      </c>
      <c r="V75" t="s">
        <v>7062</v>
      </c>
      <c r="W75">
        <v>1.1784907499999999</v>
      </c>
      <c r="X75">
        <f>AVERAGE(Table3[ROI])</f>
        <v>4.2639186243439067</v>
      </c>
      <c r="Y75">
        <f>STDEV(Table3[ROI])</f>
        <v>8.7193558754885032</v>
      </c>
      <c r="Z75">
        <f>AVERAGE(Table3[Profit])</f>
        <v>18771268.657534245</v>
      </c>
    </row>
    <row r="76" spans="1:26" x14ac:dyDescent="0.2">
      <c r="A76" t="s">
        <v>4173</v>
      </c>
      <c r="B76" t="s">
        <v>1292</v>
      </c>
      <c r="C76" t="s">
        <v>47</v>
      </c>
      <c r="D76">
        <v>440</v>
      </c>
      <c r="E76">
        <v>2420</v>
      </c>
      <c r="F76">
        <v>70</v>
      </c>
      <c r="G76">
        <v>0</v>
      </c>
      <c r="H76">
        <v>5.8</v>
      </c>
      <c r="I76">
        <v>216</v>
      </c>
      <c r="J76">
        <v>86</v>
      </c>
      <c r="K76">
        <v>54098051</v>
      </c>
      <c r="L76">
        <v>25000000</v>
      </c>
      <c r="M76" s="2">
        <v>38914</v>
      </c>
      <c r="N76" t="s">
        <v>3255</v>
      </c>
      <c r="O76" t="s">
        <v>3270</v>
      </c>
      <c r="P76" t="s">
        <v>3257</v>
      </c>
      <c r="Q76" t="s">
        <v>17</v>
      </c>
      <c r="R76" t="s">
        <v>37</v>
      </c>
      <c r="S76" t="s">
        <v>3257</v>
      </c>
      <c r="T76">
        <v>29098051</v>
      </c>
      <c r="U76">
        <v>1.1639220400000001</v>
      </c>
      <c r="V76" t="s">
        <v>7061</v>
      </c>
      <c r="W76">
        <v>1.1639220400000001</v>
      </c>
      <c r="X76">
        <f>AVERAGE(Table3[ROI])</f>
        <v>4.2639186243439067</v>
      </c>
      <c r="Y76">
        <f>STDEV(Table3[ROI])</f>
        <v>8.7193558754885032</v>
      </c>
      <c r="Z76">
        <f>AVERAGE(Table3[Profit])</f>
        <v>18771268.657534245</v>
      </c>
    </row>
    <row r="77" spans="1:26" x14ac:dyDescent="0.2">
      <c r="A77" t="s">
        <v>3997</v>
      </c>
      <c r="B77" t="s">
        <v>1102</v>
      </c>
      <c r="C77" t="s">
        <v>1103</v>
      </c>
      <c r="D77">
        <v>885</v>
      </c>
      <c r="E77">
        <v>2872</v>
      </c>
      <c r="F77">
        <v>37</v>
      </c>
      <c r="G77">
        <v>0</v>
      </c>
      <c r="H77">
        <v>5.6</v>
      </c>
      <c r="I77">
        <v>147</v>
      </c>
      <c r="J77">
        <v>93</v>
      </c>
      <c r="K77">
        <v>40846082</v>
      </c>
      <c r="L77">
        <v>19000000</v>
      </c>
      <c r="M77" s="2">
        <v>36249</v>
      </c>
      <c r="N77" t="s">
        <v>3255</v>
      </c>
      <c r="O77" t="s">
        <v>3270</v>
      </c>
      <c r="P77" t="s">
        <v>3257</v>
      </c>
      <c r="Q77" t="s">
        <v>13</v>
      </c>
      <c r="R77" t="s">
        <v>37</v>
      </c>
      <c r="S77" t="s">
        <v>3257</v>
      </c>
      <c r="T77">
        <v>21846082</v>
      </c>
      <c r="U77">
        <v>1.149793789473684</v>
      </c>
      <c r="V77" t="s">
        <v>7062</v>
      </c>
      <c r="W77">
        <v>1.1497937894736843</v>
      </c>
      <c r="X77">
        <f>AVERAGE(Table3[ROI])</f>
        <v>4.2639186243439067</v>
      </c>
      <c r="Y77">
        <f>STDEV(Table3[ROI])</f>
        <v>8.7193558754885032</v>
      </c>
      <c r="Z77">
        <f>AVERAGE(Table3[Profit])</f>
        <v>18771268.657534245</v>
      </c>
    </row>
    <row r="78" spans="1:26" x14ac:dyDescent="0.2">
      <c r="A78" t="s">
        <v>3904</v>
      </c>
      <c r="B78" t="s">
        <v>567</v>
      </c>
      <c r="C78" t="s">
        <v>973</v>
      </c>
      <c r="D78">
        <v>1000</v>
      </c>
      <c r="E78">
        <v>3023</v>
      </c>
      <c r="F78">
        <v>17</v>
      </c>
      <c r="G78">
        <v>0</v>
      </c>
      <c r="H78">
        <v>5.5</v>
      </c>
      <c r="I78">
        <v>149</v>
      </c>
      <c r="J78">
        <v>91</v>
      </c>
      <c r="K78">
        <v>41867960</v>
      </c>
      <c r="L78">
        <v>20000000</v>
      </c>
      <c r="M78" s="2">
        <v>36956</v>
      </c>
      <c r="N78" t="s">
        <v>3255</v>
      </c>
      <c r="O78" t="s">
        <v>3270</v>
      </c>
      <c r="P78" t="s">
        <v>3257</v>
      </c>
      <c r="Q78" t="s">
        <v>13</v>
      </c>
      <c r="R78" t="s">
        <v>37</v>
      </c>
      <c r="S78" t="s">
        <v>3257</v>
      </c>
      <c r="T78">
        <v>21867960</v>
      </c>
      <c r="U78">
        <v>1.0933980000000001</v>
      </c>
      <c r="V78" t="s">
        <v>7062</v>
      </c>
      <c r="W78">
        <v>1.0933980000000001</v>
      </c>
      <c r="X78">
        <f>AVERAGE(Table3[ROI])</f>
        <v>4.2639186243439067</v>
      </c>
      <c r="Y78">
        <f>STDEV(Table3[ROI])</f>
        <v>8.7193558754885032</v>
      </c>
      <c r="Z78">
        <f>AVERAGE(Table3[Profit])</f>
        <v>18771268.657534245</v>
      </c>
    </row>
    <row r="79" spans="1:26" x14ac:dyDescent="0.2">
      <c r="A79" t="s">
        <v>3833</v>
      </c>
      <c r="B79" t="s">
        <v>915</v>
      </c>
      <c r="C79" t="s">
        <v>916</v>
      </c>
      <c r="D79">
        <v>541</v>
      </c>
      <c r="E79">
        <v>1228</v>
      </c>
      <c r="F79">
        <v>57</v>
      </c>
      <c r="G79">
        <v>1000</v>
      </c>
      <c r="H79">
        <v>5.4</v>
      </c>
      <c r="I79">
        <v>108</v>
      </c>
      <c r="J79">
        <v>103</v>
      </c>
      <c r="K79">
        <v>22160085</v>
      </c>
      <c r="L79">
        <v>10600000</v>
      </c>
      <c r="M79" s="2">
        <v>37604</v>
      </c>
      <c r="N79" t="s">
        <v>3255</v>
      </c>
      <c r="O79" t="s">
        <v>3270</v>
      </c>
      <c r="P79" t="s">
        <v>3257</v>
      </c>
      <c r="Q79" t="s">
        <v>13</v>
      </c>
      <c r="R79" t="s">
        <v>21</v>
      </c>
      <c r="S79" t="s">
        <v>3257</v>
      </c>
      <c r="T79">
        <v>11560085</v>
      </c>
      <c r="U79">
        <v>1.0905740566037734</v>
      </c>
      <c r="V79" t="s">
        <v>7062</v>
      </c>
      <c r="W79">
        <v>1.0905740566037736</v>
      </c>
      <c r="X79">
        <f>AVERAGE(Table3[ROI])</f>
        <v>4.2639186243439067</v>
      </c>
      <c r="Y79">
        <f>STDEV(Table3[ROI])</f>
        <v>8.7193558754885032</v>
      </c>
      <c r="Z79">
        <f>AVERAGE(Table3[Profit])</f>
        <v>18771268.657534245</v>
      </c>
    </row>
    <row r="80" spans="1:26" x14ac:dyDescent="0.2">
      <c r="A80" t="s">
        <v>3995</v>
      </c>
      <c r="B80" t="s">
        <v>1099</v>
      </c>
      <c r="C80" t="s">
        <v>1100</v>
      </c>
      <c r="D80">
        <v>296</v>
      </c>
      <c r="E80">
        <v>1340</v>
      </c>
      <c r="F80">
        <v>108</v>
      </c>
      <c r="G80">
        <v>0</v>
      </c>
      <c r="H80">
        <v>5.6</v>
      </c>
      <c r="I80">
        <v>167</v>
      </c>
      <c r="J80">
        <v>104</v>
      </c>
      <c r="K80">
        <v>35143332</v>
      </c>
      <c r="L80">
        <v>17000000</v>
      </c>
      <c r="M80" s="2">
        <v>37893</v>
      </c>
      <c r="N80" t="s">
        <v>3255</v>
      </c>
      <c r="O80" t="s">
        <v>3270</v>
      </c>
      <c r="P80" t="s">
        <v>3257</v>
      </c>
      <c r="Q80" t="s">
        <v>13</v>
      </c>
      <c r="R80" t="s">
        <v>37</v>
      </c>
      <c r="S80" t="s">
        <v>3257</v>
      </c>
      <c r="T80">
        <v>18143332</v>
      </c>
      <c r="U80">
        <v>1.0672548235294119</v>
      </c>
      <c r="V80" t="s">
        <v>7062</v>
      </c>
      <c r="W80">
        <v>1.0672548235294117</v>
      </c>
      <c r="X80">
        <f>AVERAGE(Table3[ROI])</f>
        <v>4.2639186243439067</v>
      </c>
      <c r="Y80">
        <f>STDEV(Table3[ROI])</f>
        <v>8.7193558754885032</v>
      </c>
      <c r="Z80">
        <f>AVERAGE(Table3[Profit])</f>
        <v>18771268.657534245</v>
      </c>
    </row>
    <row r="81" spans="1:26" x14ac:dyDescent="0.2">
      <c r="A81" t="s">
        <v>3497</v>
      </c>
      <c r="B81" t="s">
        <v>366</v>
      </c>
      <c r="C81" t="s">
        <v>436</v>
      </c>
      <c r="D81">
        <v>690</v>
      </c>
      <c r="E81">
        <v>2402</v>
      </c>
      <c r="F81">
        <v>9</v>
      </c>
      <c r="G81">
        <v>0</v>
      </c>
      <c r="H81">
        <v>4.7</v>
      </c>
      <c r="I81">
        <v>120</v>
      </c>
      <c r="J81">
        <v>96</v>
      </c>
      <c r="K81">
        <v>20384136</v>
      </c>
      <c r="L81">
        <v>10000000</v>
      </c>
      <c r="M81" s="2">
        <v>36895</v>
      </c>
      <c r="N81" t="s">
        <v>3255</v>
      </c>
      <c r="O81" t="s">
        <v>3270</v>
      </c>
      <c r="P81" t="s">
        <v>3257</v>
      </c>
      <c r="Q81" t="s">
        <v>13</v>
      </c>
      <c r="R81" t="s">
        <v>37</v>
      </c>
      <c r="S81" t="s">
        <v>3257</v>
      </c>
      <c r="T81">
        <v>10384136</v>
      </c>
      <c r="U81">
        <v>1.0384136000000002</v>
      </c>
      <c r="V81" t="s">
        <v>7062</v>
      </c>
      <c r="W81">
        <v>1.0384135999999999</v>
      </c>
      <c r="X81">
        <f>AVERAGE(Table3[ROI])</f>
        <v>4.2639186243439067</v>
      </c>
      <c r="Y81">
        <f>STDEV(Table3[ROI])</f>
        <v>8.7193558754885032</v>
      </c>
      <c r="Z81">
        <f>AVERAGE(Table3[Profit])</f>
        <v>18771268.657534245</v>
      </c>
    </row>
    <row r="82" spans="1:26" x14ac:dyDescent="0.2">
      <c r="A82" t="s">
        <v>3591</v>
      </c>
      <c r="B82" t="s">
        <v>336</v>
      </c>
      <c r="C82" t="s">
        <v>587</v>
      </c>
      <c r="D82">
        <v>4000</v>
      </c>
      <c r="E82">
        <v>5746</v>
      </c>
      <c r="F82">
        <v>70</v>
      </c>
      <c r="G82">
        <v>930</v>
      </c>
      <c r="H82">
        <v>5</v>
      </c>
      <c r="I82">
        <v>131</v>
      </c>
      <c r="J82">
        <v>137</v>
      </c>
      <c r="K82">
        <v>39143839</v>
      </c>
      <c r="L82">
        <v>20000000</v>
      </c>
      <c r="M82" s="2">
        <v>38725</v>
      </c>
      <c r="N82" t="s">
        <v>3255</v>
      </c>
      <c r="O82" t="s">
        <v>3270</v>
      </c>
      <c r="P82" t="s">
        <v>3257</v>
      </c>
      <c r="Q82" t="s">
        <v>13</v>
      </c>
      <c r="R82" t="s">
        <v>21</v>
      </c>
      <c r="S82" t="s">
        <v>3257</v>
      </c>
      <c r="T82">
        <v>19143839</v>
      </c>
      <c r="U82">
        <v>0.9571919499999999</v>
      </c>
      <c r="V82" t="s">
        <v>7064</v>
      </c>
      <c r="W82">
        <v>0.95719195000000001</v>
      </c>
      <c r="X82">
        <f>AVERAGE(Table3[ROI])</f>
        <v>4.2639186243439067</v>
      </c>
      <c r="Y82">
        <f>STDEV(Table3[ROI])</f>
        <v>8.7193558754885032</v>
      </c>
      <c r="Z82">
        <f>AVERAGE(Table3[Profit])</f>
        <v>18771268.657534245</v>
      </c>
    </row>
    <row r="83" spans="1:26" x14ac:dyDescent="0.2">
      <c r="A83" t="s">
        <v>5095</v>
      </c>
      <c r="B83" t="s">
        <v>574</v>
      </c>
      <c r="C83" t="s">
        <v>1456</v>
      </c>
      <c r="D83">
        <v>991</v>
      </c>
      <c r="E83">
        <v>2609</v>
      </c>
      <c r="F83">
        <v>42</v>
      </c>
      <c r="G83">
        <v>0</v>
      </c>
      <c r="H83">
        <v>6.5</v>
      </c>
      <c r="I83">
        <v>308</v>
      </c>
      <c r="J83">
        <v>101</v>
      </c>
      <c r="K83">
        <v>39103378</v>
      </c>
      <c r="L83">
        <v>20000000</v>
      </c>
      <c r="M83" s="2">
        <v>40250</v>
      </c>
      <c r="N83" t="s">
        <v>3255</v>
      </c>
      <c r="O83" t="s">
        <v>3270</v>
      </c>
      <c r="P83" t="s">
        <v>3257</v>
      </c>
      <c r="Q83" t="s">
        <v>13</v>
      </c>
      <c r="R83" t="s">
        <v>37</v>
      </c>
      <c r="S83" t="s">
        <v>3257</v>
      </c>
      <c r="T83">
        <v>19103378</v>
      </c>
      <c r="U83">
        <v>0.9551689000000001</v>
      </c>
      <c r="V83" t="s">
        <v>7062</v>
      </c>
      <c r="W83">
        <v>0.95516889999999999</v>
      </c>
      <c r="X83">
        <f>AVERAGE(Table3[ROI])</f>
        <v>4.2639186243439067</v>
      </c>
      <c r="Y83">
        <f>STDEV(Table3[ROI])</f>
        <v>8.7193558754885032</v>
      </c>
      <c r="Z83">
        <f>AVERAGE(Table3[Profit])</f>
        <v>18771268.657534245</v>
      </c>
    </row>
    <row r="84" spans="1:26" x14ac:dyDescent="0.2">
      <c r="A84" t="s">
        <v>4799</v>
      </c>
      <c r="B84" t="s">
        <v>1169</v>
      </c>
      <c r="C84" t="s">
        <v>1068</v>
      </c>
      <c r="D84">
        <v>812</v>
      </c>
      <c r="E84">
        <v>2474</v>
      </c>
      <c r="F84">
        <v>763</v>
      </c>
      <c r="G84">
        <v>0</v>
      </c>
      <c r="H84">
        <v>6.3</v>
      </c>
      <c r="I84">
        <v>225</v>
      </c>
      <c r="J84">
        <v>109</v>
      </c>
      <c r="K84">
        <v>61280963</v>
      </c>
      <c r="L84">
        <v>33000000</v>
      </c>
      <c r="M84" s="2">
        <v>36676</v>
      </c>
      <c r="N84" t="s">
        <v>3255</v>
      </c>
      <c r="O84" t="s">
        <v>3270</v>
      </c>
      <c r="P84" t="s">
        <v>3257</v>
      </c>
      <c r="Q84" t="s">
        <v>13</v>
      </c>
      <c r="R84" t="s">
        <v>37</v>
      </c>
      <c r="S84" t="s">
        <v>3257</v>
      </c>
      <c r="T84">
        <v>28280963</v>
      </c>
      <c r="U84">
        <v>0.85699887878787884</v>
      </c>
      <c r="V84" t="s">
        <v>7062</v>
      </c>
      <c r="W84">
        <v>0.85699887878787884</v>
      </c>
      <c r="X84">
        <f>AVERAGE(Table3[ROI])</f>
        <v>4.2639186243439067</v>
      </c>
      <c r="Y84">
        <f>STDEV(Table3[ROI])</f>
        <v>8.7193558754885032</v>
      </c>
      <c r="Z84">
        <f>AVERAGE(Table3[Profit])</f>
        <v>18771268.657534245</v>
      </c>
    </row>
    <row r="85" spans="1:26" x14ac:dyDescent="0.2">
      <c r="A85" t="s">
        <v>3446</v>
      </c>
      <c r="B85" t="s">
        <v>353</v>
      </c>
      <c r="C85" t="s">
        <v>354</v>
      </c>
      <c r="D85">
        <v>607</v>
      </c>
      <c r="E85">
        <v>1611</v>
      </c>
      <c r="F85">
        <v>17</v>
      </c>
      <c r="G85">
        <v>0</v>
      </c>
      <c r="H85">
        <v>4.5</v>
      </c>
      <c r="I85">
        <v>186</v>
      </c>
      <c r="J85">
        <v>94</v>
      </c>
      <c r="K85">
        <v>16235293</v>
      </c>
      <c r="L85">
        <v>9000000</v>
      </c>
      <c r="M85" s="2">
        <v>38802</v>
      </c>
      <c r="N85" t="s">
        <v>3255</v>
      </c>
      <c r="O85" t="s">
        <v>3270</v>
      </c>
      <c r="P85" t="s">
        <v>3257</v>
      </c>
      <c r="Q85" t="s">
        <v>13</v>
      </c>
      <c r="R85" t="s">
        <v>37</v>
      </c>
      <c r="S85" t="s">
        <v>3257</v>
      </c>
      <c r="T85">
        <v>7235293</v>
      </c>
      <c r="U85">
        <v>0.80392144444444447</v>
      </c>
      <c r="V85" t="s">
        <v>7062</v>
      </c>
      <c r="W85">
        <v>0.80392144444444447</v>
      </c>
      <c r="X85">
        <f>AVERAGE(Table3[ROI])</f>
        <v>4.2639186243439067</v>
      </c>
      <c r="Y85">
        <f>STDEV(Table3[ROI])</f>
        <v>8.7193558754885032</v>
      </c>
      <c r="Z85">
        <f>AVERAGE(Table3[Profit])</f>
        <v>18771268.657534245</v>
      </c>
    </row>
    <row r="86" spans="1:26" x14ac:dyDescent="0.2">
      <c r="A86" t="s">
        <v>4387</v>
      </c>
      <c r="B86" t="s">
        <v>627</v>
      </c>
      <c r="C86" t="s">
        <v>540</v>
      </c>
      <c r="D86">
        <v>1000</v>
      </c>
      <c r="E86">
        <v>2444</v>
      </c>
      <c r="F86">
        <v>0</v>
      </c>
      <c r="G86">
        <v>0</v>
      </c>
      <c r="H86">
        <v>6</v>
      </c>
      <c r="I86">
        <v>202</v>
      </c>
      <c r="J86">
        <v>105</v>
      </c>
      <c r="K86">
        <v>12583510</v>
      </c>
      <c r="L86">
        <v>7000000</v>
      </c>
      <c r="M86" s="2">
        <v>37642</v>
      </c>
      <c r="N86" t="s">
        <v>3456</v>
      </c>
      <c r="O86" t="s">
        <v>3270</v>
      </c>
      <c r="P86" t="s">
        <v>3257</v>
      </c>
      <c r="Q86" t="s">
        <v>13</v>
      </c>
      <c r="R86" t="s">
        <v>37</v>
      </c>
      <c r="S86" t="s">
        <v>3257</v>
      </c>
      <c r="T86">
        <v>5583510</v>
      </c>
      <c r="U86">
        <v>0.79764428571428581</v>
      </c>
      <c r="V86" t="s">
        <v>7062</v>
      </c>
      <c r="W86">
        <v>0.79764428571428569</v>
      </c>
      <c r="X86">
        <f>AVERAGE(Table3[ROI])</f>
        <v>4.2639186243439067</v>
      </c>
      <c r="Y86">
        <f>STDEV(Table3[ROI])</f>
        <v>8.7193558754885032</v>
      </c>
      <c r="Z86">
        <f>AVERAGE(Table3[Profit])</f>
        <v>18771268.657534245</v>
      </c>
    </row>
    <row r="87" spans="1:26" x14ac:dyDescent="0.2">
      <c r="A87" t="s">
        <v>4659</v>
      </c>
      <c r="B87" t="s">
        <v>1737</v>
      </c>
      <c r="C87" t="s">
        <v>190</v>
      </c>
      <c r="D87">
        <v>748</v>
      </c>
      <c r="E87">
        <v>3172</v>
      </c>
      <c r="F87">
        <v>160</v>
      </c>
      <c r="G87">
        <v>0</v>
      </c>
      <c r="H87">
        <v>6.2</v>
      </c>
      <c r="I87">
        <v>175</v>
      </c>
      <c r="J87">
        <v>90</v>
      </c>
      <c r="K87">
        <v>46455802</v>
      </c>
      <c r="L87">
        <v>26000000</v>
      </c>
      <c r="M87" s="2">
        <v>37868</v>
      </c>
      <c r="N87" t="s">
        <v>3255</v>
      </c>
      <c r="O87" t="s">
        <v>3270</v>
      </c>
      <c r="P87" t="s">
        <v>3257</v>
      </c>
      <c r="Q87" t="s">
        <v>13</v>
      </c>
      <c r="R87" t="s">
        <v>37</v>
      </c>
      <c r="S87" t="s">
        <v>3257</v>
      </c>
      <c r="T87">
        <v>20455802</v>
      </c>
      <c r="U87">
        <v>0.78676161538461531</v>
      </c>
      <c r="V87" t="s">
        <v>7062</v>
      </c>
      <c r="W87">
        <v>0.78676161538461542</v>
      </c>
      <c r="X87">
        <f>AVERAGE(Table3[ROI])</f>
        <v>4.2639186243439067</v>
      </c>
      <c r="Y87">
        <f>STDEV(Table3[ROI])</f>
        <v>8.7193558754885032</v>
      </c>
      <c r="Z87">
        <f>AVERAGE(Table3[Profit])</f>
        <v>18771268.657534245</v>
      </c>
    </row>
    <row r="88" spans="1:26" x14ac:dyDescent="0.2">
      <c r="A88" t="s">
        <v>5829</v>
      </c>
      <c r="B88" t="s">
        <v>2561</v>
      </c>
      <c r="C88" t="s">
        <v>942</v>
      </c>
      <c r="D88">
        <v>347</v>
      </c>
      <c r="E88">
        <v>1254</v>
      </c>
      <c r="F88">
        <v>192</v>
      </c>
      <c r="G88">
        <v>0</v>
      </c>
      <c r="H88">
        <v>7</v>
      </c>
      <c r="I88">
        <v>164</v>
      </c>
      <c r="J88">
        <v>99</v>
      </c>
      <c r="K88">
        <v>21133087</v>
      </c>
      <c r="L88">
        <v>12000000</v>
      </c>
      <c r="M88" s="2">
        <v>36224</v>
      </c>
      <c r="N88" t="s">
        <v>3255</v>
      </c>
      <c r="O88" t="s">
        <v>3270</v>
      </c>
      <c r="P88" t="s">
        <v>3257</v>
      </c>
      <c r="Q88" t="s">
        <v>13</v>
      </c>
      <c r="R88" t="s">
        <v>37</v>
      </c>
      <c r="S88" t="s">
        <v>3257</v>
      </c>
      <c r="T88">
        <v>9133087</v>
      </c>
      <c r="U88">
        <v>0.76109058333333324</v>
      </c>
      <c r="V88" t="s">
        <v>7062</v>
      </c>
      <c r="W88">
        <v>0.76109058333333335</v>
      </c>
      <c r="X88">
        <f>AVERAGE(Table3[ROI])</f>
        <v>4.2639186243439067</v>
      </c>
      <c r="Y88">
        <f>STDEV(Table3[ROI])</f>
        <v>8.7193558754885032</v>
      </c>
      <c r="Z88">
        <f>AVERAGE(Table3[Profit])</f>
        <v>18771268.657534245</v>
      </c>
    </row>
    <row r="89" spans="1:26" x14ac:dyDescent="0.2">
      <c r="A89" t="s">
        <v>3825</v>
      </c>
      <c r="B89" t="s">
        <v>906</v>
      </c>
      <c r="C89" t="s">
        <v>902</v>
      </c>
      <c r="D89">
        <v>1000</v>
      </c>
      <c r="E89">
        <v>4707</v>
      </c>
      <c r="F89">
        <v>0</v>
      </c>
      <c r="G89">
        <v>0</v>
      </c>
      <c r="H89">
        <v>5.4</v>
      </c>
      <c r="I89">
        <v>252</v>
      </c>
      <c r="J89">
        <v>94</v>
      </c>
      <c r="K89">
        <v>17544812</v>
      </c>
      <c r="L89">
        <v>10000000</v>
      </c>
      <c r="M89" s="2">
        <v>39276</v>
      </c>
      <c r="N89" t="s">
        <v>3255</v>
      </c>
      <c r="O89" t="s">
        <v>3270</v>
      </c>
      <c r="P89" t="s">
        <v>3257</v>
      </c>
      <c r="Q89" t="s">
        <v>13</v>
      </c>
      <c r="R89" t="s">
        <v>37</v>
      </c>
      <c r="S89" t="s">
        <v>3257</v>
      </c>
      <c r="T89">
        <v>7544812</v>
      </c>
      <c r="U89">
        <v>0.75448120000000007</v>
      </c>
      <c r="V89" t="s">
        <v>7062</v>
      </c>
      <c r="W89">
        <v>0.75448119999999996</v>
      </c>
      <c r="X89">
        <f>AVERAGE(Table3[ROI])</f>
        <v>4.2639186243439067</v>
      </c>
      <c r="Y89">
        <f>STDEV(Table3[ROI])</f>
        <v>8.7193558754885032</v>
      </c>
      <c r="Z89">
        <f>AVERAGE(Table3[Profit])</f>
        <v>18771268.657534245</v>
      </c>
    </row>
    <row r="90" spans="1:26" x14ac:dyDescent="0.2">
      <c r="A90" t="s">
        <v>4657</v>
      </c>
      <c r="B90" t="s">
        <v>399</v>
      </c>
      <c r="C90" t="s">
        <v>1735</v>
      </c>
      <c r="D90">
        <v>826</v>
      </c>
      <c r="E90">
        <v>3004</v>
      </c>
      <c r="F90">
        <v>9</v>
      </c>
      <c r="G90">
        <v>0</v>
      </c>
      <c r="H90">
        <v>6.2</v>
      </c>
      <c r="I90">
        <v>131</v>
      </c>
      <c r="J90">
        <v>103</v>
      </c>
      <c r="K90">
        <v>50041732</v>
      </c>
      <c r="L90">
        <v>29000000</v>
      </c>
      <c r="M90" s="2">
        <v>36519</v>
      </c>
      <c r="N90" t="s">
        <v>3255</v>
      </c>
      <c r="O90" t="s">
        <v>3270</v>
      </c>
      <c r="P90" t="s">
        <v>3257</v>
      </c>
      <c r="Q90" t="s">
        <v>13</v>
      </c>
      <c r="R90" t="s">
        <v>37</v>
      </c>
      <c r="S90" t="s">
        <v>3257</v>
      </c>
      <c r="T90">
        <v>21041732</v>
      </c>
      <c r="U90">
        <v>0.72557696551724149</v>
      </c>
      <c r="V90" t="s">
        <v>7062</v>
      </c>
      <c r="W90">
        <v>0.72557696551724138</v>
      </c>
      <c r="X90">
        <f>AVERAGE(Table3[ROI])</f>
        <v>4.2639186243439067</v>
      </c>
      <c r="Y90">
        <f>STDEV(Table3[ROI])</f>
        <v>8.7193558754885032</v>
      </c>
      <c r="Z90">
        <f>AVERAGE(Table3[Profit])</f>
        <v>18771268.657534245</v>
      </c>
    </row>
    <row r="91" spans="1:26" x14ac:dyDescent="0.2">
      <c r="A91" t="s">
        <v>5976</v>
      </c>
      <c r="B91" t="s">
        <v>994</v>
      </c>
      <c r="C91" t="s">
        <v>1941</v>
      </c>
      <c r="D91">
        <v>14000</v>
      </c>
      <c r="E91">
        <v>16196</v>
      </c>
      <c r="F91">
        <v>123</v>
      </c>
      <c r="G91">
        <v>5000</v>
      </c>
      <c r="H91">
        <v>7.1</v>
      </c>
      <c r="I91">
        <v>214</v>
      </c>
      <c r="J91">
        <v>112</v>
      </c>
      <c r="K91">
        <v>39235088</v>
      </c>
      <c r="L91">
        <v>23000000</v>
      </c>
      <c r="M91" s="2">
        <v>36746</v>
      </c>
      <c r="N91" t="s">
        <v>3255</v>
      </c>
      <c r="O91" t="s">
        <v>3270</v>
      </c>
      <c r="P91" t="s">
        <v>3257</v>
      </c>
      <c r="Q91" t="s">
        <v>13</v>
      </c>
      <c r="R91" t="s">
        <v>37</v>
      </c>
      <c r="S91" t="s">
        <v>3257</v>
      </c>
      <c r="T91">
        <v>16235088</v>
      </c>
      <c r="U91">
        <v>0.70587339130434779</v>
      </c>
      <c r="V91" t="s">
        <v>7063</v>
      </c>
      <c r="W91">
        <v>0.70587339130434779</v>
      </c>
      <c r="X91">
        <f>AVERAGE(Table3[ROI])</f>
        <v>4.2639186243439067</v>
      </c>
      <c r="Y91">
        <f>STDEV(Table3[ROI])</f>
        <v>8.7193558754885032</v>
      </c>
      <c r="Z91">
        <f>AVERAGE(Table3[Profit])</f>
        <v>18771268.657534245</v>
      </c>
    </row>
    <row r="92" spans="1:26" x14ac:dyDescent="0.2">
      <c r="A92" t="s">
        <v>3470</v>
      </c>
      <c r="B92" t="s">
        <v>197</v>
      </c>
      <c r="C92" t="s">
        <v>391</v>
      </c>
      <c r="D92">
        <v>45000</v>
      </c>
      <c r="E92">
        <v>49847</v>
      </c>
      <c r="F92">
        <v>41</v>
      </c>
      <c r="G92">
        <v>891</v>
      </c>
      <c r="H92">
        <v>4.5999999999999996</v>
      </c>
      <c r="I92">
        <v>125</v>
      </c>
      <c r="J92">
        <v>100</v>
      </c>
      <c r="K92">
        <v>39989008</v>
      </c>
      <c r="L92">
        <v>24000000</v>
      </c>
      <c r="M92" s="2">
        <v>35959</v>
      </c>
      <c r="N92" t="s">
        <v>3255</v>
      </c>
      <c r="O92" t="s">
        <v>3270</v>
      </c>
      <c r="P92" t="s">
        <v>3257</v>
      </c>
      <c r="Q92" t="s">
        <v>13</v>
      </c>
      <c r="R92" t="s">
        <v>37</v>
      </c>
      <c r="S92" t="s">
        <v>3257</v>
      </c>
      <c r="T92">
        <v>15989008</v>
      </c>
      <c r="U92">
        <v>0.66620866666666667</v>
      </c>
      <c r="V92" t="s">
        <v>7062</v>
      </c>
      <c r="W92">
        <v>0.66620866666666667</v>
      </c>
      <c r="X92">
        <f>AVERAGE(Table3[ROI])</f>
        <v>4.2639186243439067</v>
      </c>
      <c r="Y92">
        <f>STDEV(Table3[ROI])</f>
        <v>8.7193558754885032</v>
      </c>
      <c r="Z92">
        <f>AVERAGE(Table3[Profit])</f>
        <v>18771268.657534245</v>
      </c>
    </row>
    <row r="93" spans="1:26" x14ac:dyDescent="0.2">
      <c r="A93" t="s">
        <v>3692</v>
      </c>
      <c r="B93" t="s">
        <v>736</v>
      </c>
      <c r="C93" t="s">
        <v>190</v>
      </c>
      <c r="D93">
        <v>164000</v>
      </c>
      <c r="E93">
        <v>303717</v>
      </c>
      <c r="F93">
        <v>160</v>
      </c>
      <c r="G93">
        <v>0</v>
      </c>
      <c r="H93">
        <v>5.2</v>
      </c>
      <c r="I93">
        <v>221</v>
      </c>
      <c r="J93">
        <v>82</v>
      </c>
      <c r="K93">
        <v>66466372</v>
      </c>
      <c r="L93">
        <v>40000000</v>
      </c>
      <c r="M93" s="2">
        <v>40064</v>
      </c>
      <c r="N93" t="s">
        <v>3255</v>
      </c>
      <c r="O93" t="s">
        <v>3270</v>
      </c>
      <c r="P93" t="s">
        <v>3257</v>
      </c>
      <c r="Q93" t="s">
        <v>13</v>
      </c>
      <c r="R93" t="s">
        <v>37</v>
      </c>
      <c r="S93" t="s">
        <v>3257</v>
      </c>
      <c r="T93">
        <v>26466372</v>
      </c>
      <c r="U93">
        <v>0.66165929999999995</v>
      </c>
      <c r="V93" t="s">
        <v>7061</v>
      </c>
      <c r="W93">
        <v>0.66165929999999995</v>
      </c>
      <c r="X93">
        <f>AVERAGE(Table3[ROI])</f>
        <v>4.2639186243439067</v>
      </c>
      <c r="Y93">
        <f>STDEV(Table3[ROI])</f>
        <v>8.7193558754885032</v>
      </c>
      <c r="Z93">
        <f>AVERAGE(Table3[Profit])</f>
        <v>18771268.657534245</v>
      </c>
    </row>
    <row r="94" spans="1:26" x14ac:dyDescent="0.2">
      <c r="A94" t="s">
        <v>5553</v>
      </c>
      <c r="B94" t="s">
        <v>2374</v>
      </c>
      <c r="C94" t="s">
        <v>978</v>
      </c>
      <c r="D94">
        <v>447</v>
      </c>
      <c r="E94">
        <v>923</v>
      </c>
      <c r="F94">
        <v>192</v>
      </c>
      <c r="G94">
        <v>0</v>
      </c>
      <c r="H94">
        <v>6.8</v>
      </c>
      <c r="I94">
        <v>251</v>
      </c>
      <c r="J94">
        <v>89</v>
      </c>
      <c r="K94">
        <v>3645438</v>
      </c>
      <c r="L94">
        <v>2200000</v>
      </c>
      <c r="M94" s="2">
        <v>37707</v>
      </c>
      <c r="N94" t="s">
        <v>3255</v>
      </c>
      <c r="O94" t="s">
        <v>3270</v>
      </c>
      <c r="P94" t="s">
        <v>4102</v>
      </c>
      <c r="Q94" t="s">
        <v>196</v>
      </c>
      <c r="R94" t="s">
        <v>1221</v>
      </c>
      <c r="S94" t="s">
        <v>7060</v>
      </c>
      <c r="T94">
        <v>1445438</v>
      </c>
      <c r="U94">
        <v>0.65701727272727273</v>
      </c>
      <c r="V94" t="s">
        <v>7061</v>
      </c>
      <c r="W94">
        <v>0.65701727272727273</v>
      </c>
      <c r="X94">
        <f>AVERAGE(Table3[ROI])</f>
        <v>4.2639186243439067</v>
      </c>
      <c r="Y94">
        <f>STDEV(Table3[ROI])</f>
        <v>8.7193558754885032</v>
      </c>
      <c r="Z94">
        <f>AVERAGE(Table3[Profit])</f>
        <v>18771268.657534245</v>
      </c>
    </row>
    <row r="95" spans="1:26" x14ac:dyDescent="0.2">
      <c r="A95" t="s">
        <v>3325</v>
      </c>
      <c r="B95" t="s">
        <v>136</v>
      </c>
      <c r="C95" t="s">
        <v>137</v>
      </c>
      <c r="D95">
        <v>730</v>
      </c>
      <c r="E95">
        <v>1405</v>
      </c>
      <c r="F95">
        <v>38</v>
      </c>
      <c r="G95">
        <v>342</v>
      </c>
      <c r="H95">
        <v>3.6</v>
      </c>
      <c r="I95">
        <v>97</v>
      </c>
      <c r="J95">
        <v>91</v>
      </c>
      <c r="K95">
        <v>10149779</v>
      </c>
      <c r="L95">
        <v>6500000</v>
      </c>
      <c r="M95" s="2">
        <v>36299</v>
      </c>
      <c r="N95" t="s">
        <v>3255</v>
      </c>
      <c r="O95" t="s">
        <v>3270</v>
      </c>
      <c r="P95" t="s">
        <v>3257</v>
      </c>
      <c r="Q95" t="s">
        <v>13</v>
      </c>
      <c r="R95" t="s">
        <v>21</v>
      </c>
      <c r="S95" t="s">
        <v>3257</v>
      </c>
      <c r="T95">
        <v>3649779</v>
      </c>
      <c r="U95">
        <v>0.56150446153846145</v>
      </c>
      <c r="V95" t="s">
        <v>7062</v>
      </c>
      <c r="W95">
        <v>0.56150446153846156</v>
      </c>
      <c r="X95">
        <f>AVERAGE(Table3[ROI])</f>
        <v>4.2639186243439067</v>
      </c>
      <c r="Y95">
        <f>STDEV(Table3[ROI])</f>
        <v>8.7193558754885032</v>
      </c>
      <c r="Z95">
        <f>AVERAGE(Table3[Profit])</f>
        <v>18771268.657534245</v>
      </c>
    </row>
    <row r="96" spans="1:26" x14ac:dyDescent="0.2">
      <c r="A96" t="s">
        <v>3369</v>
      </c>
      <c r="B96" t="s">
        <v>219</v>
      </c>
      <c r="C96" t="s">
        <v>220</v>
      </c>
      <c r="D96">
        <v>912</v>
      </c>
      <c r="E96">
        <v>2682</v>
      </c>
      <c r="F96">
        <v>83</v>
      </c>
      <c r="G96">
        <v>243</v>
      </c>
      <c r="H96">
        <v>4.0999999999999996</v>
      </c>
      <c r="I96">
        <v>108</v>
      </c>
      <c r="J96">
        <v>97</v>
      </c>
      <c r="K96">
        <v>21468807</v>
      </c>
      <c r="L96">
        <v>14000000</v>
      </c>
      <c r="M96" s="2">
        <v>36527</v>
      </c>
      <c r="N96" t="s">
        <v>3255</v>
      </c>
      <c r="O96" t="s">
        <v>3270</v>
      </c>
      <c r="P96" t="s">
        <v>3257</v>
      </c>
      <c r="Q96" t="s">
        <v>13</v>
      </c>
      <c r="R96" t="s">
        <v>37</v>
      </c>
      <c r="S96" t="s">
        <v>3257</v>
      </c>
      <c r="T96">
        <v>7468807</v>
      </c>
      <c r="U96">
        <v>0.53348621428571419</v>
      </c>
      <c r="V96" t="s">
        <v>7062</v>
      </c>
      <c r="W96">
        <v>0.5334862142857143</v>
      </c>
      <c r="X96">
        <f>AVERAGE(Table3[ROI])</f>
        <v>4.2639186243439067</v>
      </c>
      <c r="Y96">
        <f>STDEV(Table3[ROI])</f>
        <v>8.7193558754885032</v>
      </c>
      <c r="Z96">
        <f>AVERAGE(Table3[Profit])</f>
        <v>18771268.657534245</v>
      </c>
    </row>
    <row r="97" spans="1:26" x14ac:dyDescent="0.2">
      <c r="A97" t="s">
        <v>4164</v>
      </c>
      <c r="B97" t="s">
        <v>315</v>
      </c>
      <c r="C97" t="s">
        <v>1034</v>
      </c>
      <c r="D97">
        <v>21000</v>
      </c>
      <c r="E97">
        <v>22318</v>
      </c>
      <c r="F97">
        <v>326</v>
      </c>
      <c r="G97">
        <v>0</v>
      </c>
      <c r="H97">
        <v>5.8</v>
      </c>
      <c r="I97">
        <v>207</v>
      </c>
      <c r="J97">
        <v>98</v>
      </c>
      <c r="K97">
        <v>59588068</v>
      </c>
      <c r="L97">
        <v>40000000</v>
      </c>
      <c r="M97" s="2">
        <v>37730</v>
      </c>
      <c r="N97" t="s">
        <v>3255</v>
      </c>
      <c r="O97" t="s">
        <v>3270</v>
      </c>
      <c r="P97" t="s">
        <v>3257</v>
      </c>
      <c r="Q97" t="s">
        <v>13</v>
      </c>
      <c r="R97" t="s">
        <v>37</v>
      </c>
      <c r="S97" t="s">
        <v>3257</v>
      </c>
      <c r="T97">
        <v>19588068</v>
      </c>
      <c r="U97">
        <v>0.48970169999999991</v>
      </c>
      <c r="V97" t="s">
        <v>7062</v>
      </c>
      <c r="W97">
        <v>0.48970170000000002</v>
      </c>
      <c r="X97">
        <f>AVERAGE(Table3[ROI])</f>
        <v>4.2639186243439067</v>
      </c>
      <c r="Y97">
        <f>STDEV(Table3[ROI])</f>
        <v>8.7193558754885032</v>
      </c>
      <c r="Z97">
        <f>AVERAGE(Table3[Profit])</f>
        <v>18771268.657534245</v>
      </c>
    </row>
    <row r="98" spans="1:26" x14ac:dyDescent="0.2">
      <c r="A98" t="s">
        <v>6100</v>
      </c>
      <c r="B98" t="s">
        <v>1935</v>
      </c>
      <c r="C98" t="s">
        <v>607</v>
      </c>
      <c r="D98">
        <v>2000</v>
      </c>
      <c r="E98">
        <v>5371</v>
      </c>
      <c r="F98">
        <v>0</v>
      </c>
      <c r="G98">
        <v>20000</v>
      </c>
      <c r="H98">
        <v>7.2</v>
      </c>
      <c r="I98">
        <v>330</v>
      </c>
      <c r="J98">
        <v>126</v>
      </c>
      <c r="K98">
        <v>25592632</v>
      </c>
      <c r="L98">
        <v>18000000</v>
      </c>
      <c r="M98" s="2">
        <v>39235</v>
      </c>
      <c r="N98" t="s">
        <v>3255</v>
      </c>
      <c r="O98" t="s">
        <v>3270</v>
      </c>
      <c r="P98" t="s">
        <v>3257</v>
      </c>
      <c r="Q98" t="s">
        <v>13</v>
      </c>
      <c r="R98" t="s">
        <v>37</v>
      </c>
      <c r="S98" t="s">
        <v>3257</v>
      </c>
      <c r="T98">
        <v>7592632</v>
      </c>
      <c r="U98">
        <v>0.42181288888888879</v>
      </c>
      <c r="V98" t="s">
        <v>7063</v>
      </c>
      <c r="W98">
        <v>0.4218128888888889</v>
      </c>
      <c r="X98">
        <f>AVERAGE(Table3[ROI])</f>
        <v>4.2639186243439067</v>
      </c>
      <c r="Y98">
        <f>STDEV(Table3[ROI])</f>
        <v>8.7193558754885032</v>
      </c>
      <c r="Z98">
        <f>AVERAGE(Table3[Profit])</f>
        <v>18771268.657534245</v>
      </c>
    </row>
    <row r="99" spans="1:26" x14ac:dyDescent="0.2">
      <c r="A99" t="s">
        <v>5235</v>
      </c>
      <c r="B99" t="s">
        <v>1869</v>
      </c>
      <c r="C99" t="s">
        <v>1723</v>
      </c>
      <c r="D99">
        <v>2000</v>
      </c>
      <c r="E99">
        <v>5642</v>
      </c>
      <c r="F99">
        <v>0</v>
      </c>
      <c r="G99">
        <v>11000</v>
      </c>
      <c r="H99">
        <v>6.6</v>
      </c>
      <c r="I99">
        <v>397</v>
      </c>
      <c r="J99">
        <v>99</v>
      </c>
      <c r="K99">
        <v>42057340</v>
      </c>
      <c r="L99">
        <v>30000000</v>
      </c>
      <c r="M99" s="2">
        <v>40065</v>
      </c>
      <c r="N99" t="s">
        <v>3255</v>
      </c>
      <c r="O99" t="s">
        <v>3270</v>
      </c>
      <c r="P99" t="s">
        <v>3257</v>
      </c>
      <c r="Q99" t="s">
        <v>13</v>
      </c>
      <c r="R99" t="s">
        <v>21</v>
      </c>
      <c r="S99" t="s">
        <v>3257</v>
      </c>
      <c r="T99">
        <v>12057340</v>
      </c>
      <c r="U99">
        <v>0.40191133333333329</v>
      </c>
      <c r="V99" t="s">
        <v>7062</v>
      </c>
      <c r="W99">
        <v>0.40191133333333334</v>
      </c>
      <c r="X99">
        <f>AVERAGE(Table3[ROI])</f>
        <v>4.2639186243439067</v>
      </c>
      <c r="Y99">
        <f>STDEV(Table3[ROI])</f>
        <v>8.7193558754885032</v>
      </c>
      <c r="Z99">
        <f>AVERAGE(Table3[Profit])</f>
        <v>18771268.657534245</v>
      </c>
    </row>
    <row r="100" spans="1:26" x14ac:dyDescent="0.2">
      <c r="A100" t="s">
        <v>3643</v>
      </c>
      <c r="B100" t="s">
        <v>666</v>
      </c>
      <c r="C100" t="s">
        <v>667</v>
      </c>
      <c r="D100">
        <v>919</v>
      </c>
      <c r="E100">
        <v>2559</v>
      </c>
      <c r="F100">
        <v>7</v>
      </c>
      <c r="G100">
        <v>0</v>
      </c>
      <c r="H100">
        <v>5.0999999999999996</v>
      </c>
      <c r="I100">
        <v>161</v>
      </c>
      <c r="J100">
        <v>89</v>
      </c>
      <c r="K100">
        <v>20801344</v>
      </c>
      <c r="L100">
        <v>15000000</v>
      </c>
      <c r="M100" s="2">
        <v>39167</v>
      </c>
      <c r="N100" t="s">
        <v>3255</v>
      </c>
      <c r="O100" t="s">
        <v>3270</v>
      </c>
      <c r="P100" t="s">
        <v>3257</v>
      </c>
      <c r="Q100" t="s">
        <v>13</v>
      </c>
      <c r="R100" t="s">
        <v>37</v>
      </c>
      <c r="S100" t="s">
        <v>3257</v>
      </c>
      <c r="T100">
        <v>5801344</v>
      </c>
      <c r="U100">
        <v>0.38675626666666663</v>
      </c>
      <c r="V100" t="s">
        <v>7061</v>
      </c>
      <c r="W100">
        <v>0.38675626666666668</v>
      </c>
      <c r="X100">
        <f>AVERAGE(Table3[ROI])</f>
        <v>4.2639186243439067</v>
      </c>
      <c r="Y100">
        <f>STDEV(Table3[ROI])</f>
        <v>8.7193558754885032</v>
      </c>
      <c r="Z100">
        <f>AVERAGE(Table3[Profit])</f>
        <v>18771268.657534245</v>
      </c>
    </row>
    <row r="101" spans="1:26" x14ac:dyDescent="0.2">
      <c r="A101" t="s">
        <v>4647</v>
      </c>
      <c r="B101" t="s">
        <v>1726</v>
      </c>
      <c r="C101" t="s">
        <v>554</v>
      </c>
      <c r="D101">
        <v>654</v>
      </c>
      <c r="E101">
        <v>1876</v>
      </c>
      <c r="F101">
        <v>0</v>
      </c>
      <c r="G101">
        <v>0</v>
      </c>
      <c r="H101">
        <v>6.2</v>
      </c>
      <c r="I101">
        <v>252</v>
      </c>
      <c r="J101">
        <v>97</v>
      </c>
      <c r="K101">
        <v>20433940</v>
      </c>
      <c r="L101">
        <v>15000000</v>
      </c>
      <c r="M101" s="2">
        <v>38679</v>
      </c>
      <c r="N101" t="s">
        <v>3456</v>
      </c>
      <c r="O101" t="s">
        <v>3270</v>
      </c>
      <c r="P101" t="s">
        <v>3257</v>
      </c>
      <c r="Q101" t="s">
        <v>36</v>
      </c>
      <c r="R101" t="s">
        <v>37</v>
      </c>
      <c r="S101" t="s">
        <v>3257</v>
      </c>
      <c r="T101">
        <v>5433940</v>
      </c>
      <c r="U101">
        <v>0.36226266666666662</v>
      </c>
      <c r="V101" t="s">
        <v>7062</v>
      </c>
      <c r="W101">
        <v>0.36226266666666668</v>
      </c>
      <c r="X101">
        <f>AVERAGE(Table3[ROI])</f>
        <v>4.2639186243439067</v>
      </c>
      <c r="Y101">
        <f>STDEV(Table3[ROI])</f>
        <v>8.7193558754885032</v>
      </c>
      <c r="Z101">
        <f>AVERAGE(Table3[Profit])</f>
        <v>18771268.657534245</v>
      </c>
    </row>
    <row r="102" spans="1:26" x14ac:dyDescent="0.2">
      <c r="A102" t="s">
        <v>3761</v>
      </c>
      <c r="B102" t="s">
        <v>826</v>
      </c>
      <c r="C102" t="s">
        <v>827</v>
      </c>
      <c r="D102">
        <v>847</v>
      </c>
      <c r="E102">
        <v>3004</v>
      </c>
      <c r="F102">
        <v>23</v>
      </c>
      <c r="G102">
        <v>327</v>
      </c>
      <c r="H102">
        <v>5.3</v>
      </c>
      <c r="I102">
        <v>56</v>
      </c>
      <c r="J102">
        <v>90</v>
      </c>
      <c r="K102">
        <v>6755271</v>
      </c>
      <c r="L102">
        <v>5000000</v>
      </c>
      <c r="M102" s="2">
        <v>37070</v>
      </c>
      <c r="N102" t="s">
        <v>3255</v>
      </c>
      <c r="O102" t="s">
        <v>3270</v>
      </c>
      <c r="P102" t="s">
        <v>3257</v>
      </c>
      <c r="Q102" t="s">
        <v>13</v>
      </c>
      <c r="R102" t="s">
        <v>37</v>
      </c>
      <c r="S102" t="s">
        <v>3257</v>
      </c>
      <c r="T102">
        <v>1755271</v>
      </c>
      <c r="U102">
        <v>0.35105420000000009</v>
      </c>
      <c r="V102" t="s">
        <v>7062</v>
      </c>
      <c r="W102">
        <v>0.35105419999999998</v>
      </c>
      <c r="X102">
        <f>AVERAGE(Table3[ROI])</f>
        <v>4.2639186243439067</v>
      </c>
      <c r="Y102">
        <f>STDEV(Table3[ROI])</f>
        <v>8.7193558754885032</v>
      </c>
      <c r="Z102">
        <f>AVERAGE(Table3[Profit])</f>
        <v>18771268.657534245</v>
      </c>
    </row>
    <row r="103" spans="1:26" x14ac:dyDescent="0.2">
      <c r="A103" t="s">
        <v>3445</v>
      </c>
      <c r="B103" t="s">
        <v>351</v>
      </c>
      <c r="C103" t="s">
        <v>352</v>
      </c>
      <c r="D103">
        <v>1000</v>
      </c>
      <c r="E103">
        <v>3827</v>
      </c>
      <c r="F103">
        <v>17</v>
      </c>
      <c r="G103">
        <v>616</v>
      </c>
      <c r="H103">
        <v>4.5</v>
      </c>
      <c r="I103">
        <v>66</v>
      </c>
      <c r="J103">
        <v>98</v>
      </c>
      <c r="K103">
        <v>14114488</v>
      </c>
      <c r="L103">
        <v>10500000</v>
      </c>
      <c r="M103" s="2">
        <v>32475</v>
      </c>
      <c r="N103" t="s">
        <v>3255</v>
      </c>
      <c r="O103" t="s">
        <v>3270</v>
      </c>
      <c r="P103" t="s">
        <v>3257</v>
      </c>
      <c r="Q103" t="s">
        <v>13</v>
      </c>
      <c r="R103" t="s">
        <v>21</v>
      </c>
      <c r="S103" t="s">
        <v>3257</v>
      </c>
      <c r="T103">
        <v>3614488</v>
      </c>
      <c r="U103">
        <v>0.34423695238095231</v>
      </c>
      <c r="V103" t="s">
        <v>7062</v>
      </c>
      <c r="W103">
        <v>0.34423695238095237</v>
      </c>
      <c r="X103">
        <f>AVERAGE(Table3[ROI])</f>
        <v>4.2639186243439067</v>
      </c>
      <c r="Y103">
        <f>STDEV(Table3[ROI])</f>
        <v>8.7193558754885032</v>
      </c>
      <c r="Z103">
        <f>AVERAGE(Table3[Profit])</f>
        <v>18771268.657534245</v>
      </c>
    </row>
    <row r="104" spans="1:26" x14ac:dyDescent="0.2">
      <c r="A104" t="s">
        <v>5225</v>
      </c>
      <c r="B104" t="s">
        <v>2171</v>
      </c>
      <c r="C104" t="s">
        <v>550</v>
      </c>
      <c r="D104">
        <v>430</v>
      </c>
      <c r="E104">
        <v>814</v>
      </c>
      <c r="F104">
        <v>171</v>
      </c>
      <c r="G104">
        <v>0</v>
      </c>
      <c r="H104">
        <v>6.6</v>
      </c>
      <c r="I104">
        <v>304</v>
      </c>
      <c r="J104">
        <v>113</v>
      </c>
      <c r="K104">
        <v>39568996</v>
      </c>
      <c r="L104">
        <v>32000000</v>
      </c>
      <c r="M104" s="2">
        <v>39392</v>
      </c>
      <c r="N104" t="s">
        <v>3255</v>
      </c>
      <c r="O104" t="s">
        <v>3270</v>
      </c>
      <c r="P104" t="s">
        <v>3257</v>
      </c>
      <c r="Q104" t="s">
        <v>13</v>
      </c>
      <c r="R104" t="s">
        <v>37</v>
      </c>
      <c r="S104" t="s">
        <v>3257</v>
      </c>
      <c r="T104">
        <v>7568996</v>
      </c>
      <c r="U104">
        <v>0.23653112499999995</v>
      </c>
      <c r="V104" t="s">
        <v>7063</v>
      </c>
      <c r="W104">
        <v>0.23653112500000001</v>
      </c>
      <c r="X104">
        <f>AVERAGE(Table3[ROI])</f>
        <v>4.2639186243439067</v>
      </c>
      <c r="Y104">
        <f>STDEV(Table3[ROI])</f>
        <v>8.7193558754885032</v>
      </c>
      <c r="Z104">
        <f>AVERAGE(Table3[Profit])</f>
        <v>18771268.657534245</v>
      </c>
    </row>
    <row r="105" spans="1:26" x14ac:dyDescent="0.2">
      <c r="A105" t="s">
        <v>4497</v>
      </c>
      <c r="B105" t="s">
        <v>245</v>
      </c>
      <c r="C105" t="s">
        <v>1596</v>
      </c>
      <c r="D105">
        <v>2000</v>
      </c>
      <c r="E105">
        <v>3416</v>
      </c>
      <c r="F105">
        <v>36</v>
      </c>
      <c r="G105">
        <v>0</v>
      </c>
      <c r="H105">
        <v>6.1</v>
      </c>
      <c r="I105">
        <v>191</v>
      </c>
      <c r="J105">
        <v>84</v>
      </c>
      <c r="K105">
        <v>15417771</v>
      </c>
      <c r="L105">
        <v>12600000</v>
      </c>
      <c r="M105" s="2">
        <v>37904</v>
      </c>
      <c r="N105" t="s">
        <v>3255</v>
      </c>
      <c r="O105" t="s">
        <v>3270</v>
      </c>
      <c r="P105" t="s">
        <v>3257</v>
      </c>
      <c r="Q105" t="s">
        <v>13</v>
      </c>
      <c r="R105" t="s">
        <v>37</v>
      </c>
      <c r="S105" t="s">
        <v>3257</v>
      </c>
      <c r="T105">
        <v>2817771</v>
      </c>
      <c r="U105">
        <v>0.223632619047619</v>
      </c>
      <c r="V105" t="s">
        <v>7061</v>
      </c>
      <c r="W105">
        <v>0.22363261904761905</v>
      </c>
      <c r="X105">
        <f>AVERAGE(Table3[ROI])</f>
        <v>4.2639186243439067</v>
      </c>
      <c r="Y105">
        <f>STDEV(Table3[ROI])</f>
        <v>8.7193558754885032</v>
      </c>
      <c r="Z105">
        <f>AVERAGE(Table3[Profit])</f>
        <v>18771268.657534245</v>
      </c>
    </row>
    <row r="106" spans="1:26" x14ac:dyDescent="0.2">
      <c r="A106" t="s">
        <v>3585</v>
      </c>
      <c r="B106" t="s">
        <v>580</v>
      </c>
      <c r="C106" t="s">
        <v>301</v>
      </c>
      <c r="D106">
        <v>874</v>
      </c>
      <c r="E106">
        <v>1608</v>
      </c>
      <c r="F106">
        <v>31</v>
      </c>
      <c r="G106">
        <v>0</v>
      </c>
      <c r="H106">
        <v>5</v>
      </c>
      <c r="I106">
        <v>125</v>
      </c>
      <c r="J106">
        <v>91</v>
      </c>
      <c r="K106">
        <v>16298046</v>
      </c>
      <c r="L106">
        <v>14000000</v>
      </c>
      <c r="M106" s="2">
        <v>38684</v>
      </c>
      <c r="N106" t="s">
        <v>3255</v>
      </c>
      <c r="O106" t="s">
        <v>3270</v>
      </c>
      <c r="P106" t="s">
        <v>3257</v>
      </c>
      <c r="Q106" t="s">
        <v>65</v>
      </c>
      <c r="R106" t="s">
        <v>21</v>
      </c>
      <c r="S106" t="s">
        <v>3257</v>
      </c>
      <c r="T106">
        <v>2298046</v>
      </c>
      <c r="U106">
        <v>0.16414614285714291</v>
      </c>
      <c r="V106" t="s">
        <v>7062</v>
      </c>
      <c r="W106">
        <v>0.16414614285714285</v>
      </c>
      <c r="X106">
        <f>AVERAGE(Table3[ROI])</f>
        <v>4.2639186243439067</v>
      </c>
      <c r="Y106">
        <f>STDEV(Table3[ROI])</f>
        <v>8.7193558754885032</v>
      </c>
      <c r="Z106">
        <f>AVERAGE(Table3[Profit])</f>
        <v>18771268.657534245</v>
      </c>
    </row>
    <row r="107" spans="1:26" x14ac:dyDescent="0.2">
      <c r="A107" t="s">
        <v>3886</v>
      </c>
      <c r="B107" t="s">
        <v>123</v>
      </c>
      <c r="C107" t="s">
        <v>979</v>
      </c>
      <c r="D107">
        <v>989</v>
      </c>
      <c r="E107">
        <v>4660</v>
      </c>
      <c r="F107">
        <v>119</v>
      </c>
      <c r="G107">
        <v>673</v>
      </c>
      <c r="H107">
        <v>5.5</v>
      </c>
      <c r="I107">
        <v>96</v>
      </c>
      <c r="J107">
        <v>84</v>
      </c>
      <c r="K107">
        <v>17411331</v>
      </c>
      <c r="L107">
        <v>15000000</v>
      </c>
      <c r="M107" s="2">
        <v>36121</v>
      </c>
      <c r="N107" t="s">
        <v>3255</v>
      </c>
      <c r="O107" t="s">
        <v>3270</v>
      </c>
      <c r="P107" t="s">
        <v>3257</v>
      </c>
      <c r="Q107" t="s">
        <v>476</v>
      </c>
      <c r="R107" t="s">
        <v>37</v>
      </c>
      <c r="S107" t="s">
        <v>3257</v>
      </c>
      <c r="T107">
        <v>2411331</v>
      </c>
      <c r="U107">
        <v>0.16075539999999999</v>
      </c>
      <c r="V107" t="s">
        <v>7061</v>
      </c>
      <c r="W107">
        <v>0.16075539999999999</v>
      </c>
      <c r="X107">
        <f>AVERAGE(Table3[ROI])</f>
        <v>4.2639186243439067</v>
      </c>
      <c r="Y107">
        <f>STDEV(Table3[ROI])</f>
        <v>8.7193558754885032</v>
      </c>
      <c r="Z107">
        <f>AVERAGE(Table3[Profit])</f>
        <v>18771268.657534245</v>
      </c>
    </row>
    <row r="108" spans="1:26" x14ac:dyDescent="0.2">
      <c r="A108" t="s">
        <v>5062</v>
      </c>
      <c r="B108" t="s">
        <v>2050</v>
      </c>
      <c r="C108" t="s">
        <v>1550</v>
      </c>
      <c r="D108">
        <v>545</v>
      </c>
      <c r="E108">
        <v>1274</v>
      </c>
      <c r="F108">
        <v>34</v>
      </c>
      <c r="G108">
        <v>0</v>
      </c>
      <c r="H108">
        <v>6.5</v>
      </c>
      <c r="I108">
        <v>193</v>
      </c>
      <c r="J108">
        <v>104</v>
      </c>
      <c r="K108">
        <v>47806295</v>
      </c>
      <c r="L108">
        <v>43000000</v>
      </c>
      <c r="M108" s="2">
        <v>38376</v>
      </c>
      <c r="N108" t="s">
        <v>3456</v>
      </c>
      <c r="O108" t="s">
        <v>3270</v>
      </c>
      <c r="P108" t="s">
        <v>3257</v>
      </c>
      <c r="Q108" t="s">
        <v>13</v>
      </c>
      <c r="R108" t="s">
        <v>21</v>
      </c>
      <c r="S108" t="s">
        <v>3257</v>
      </c>
      <c r="T108">
        <v>4806295</v>
      </c>
      <c r="U108">
        <v>0.1117743023255815</v>
      </c>
      <c r="V108" t="s">
        <v>7062</v>
      </c>
      <c r="W108">
        <v>0.1117743023255814</v>
      </c>
      <c r="X108">
        <f>AVERAGE(Table3[ROI])</f>
        <v>4.2639186243439067</v>
      </c>
      <c r="Y108">
        <f>STDEV(Table3[ROI])</f>
        <v>8.7193558754885032</v>
      </c>
      <c r="Z108">
        <f>AVERAGE(Table3[Profit])</f>
        <v>18771268.657534245</v>
      </c>
    </row>
    <row r="109" spans="1:26" x14ac:dyDescent="0.2">
      <c r="A109" t="s">
        <v>3748</v>
      </c>
      <c r="B109" t="s">
        <v>812</v>
      </c>
      <c r="C109" t="s">
        <v>813</v>
      </c>
      <c r="D109">
        <v>730</v>
      </c>
      <c r="E109">
        <v>2178</v>
      </c>
      <c r="F109">
        <v>174</v>
      </c>
      <c r="G109">
        <v>0</v>
      </c>
      <c r="H109">
        <v>5.3</v>
      </c>
      <c r="I109">
        <v>228</v>
      </c>
      <c r="J109">
        <v>108</v>
      </c>
      <c r="K109">
        <v>32048809</v>
      </c>
      <c r="L109">
        <v>30000000</v>
      </c>
      <c r="M109" s="2">
        <v>38381</v>
      </c>
      <c r="N109" t="s">
        <v>3255</v>
      </c>
      <c r="O109" t="s">
        <v>3270</v>
      </c>
      <c r="P109" t="s">
        <v>3257</v>
      </c>
      <c r="Q109" t="s">
        <v>476</v>
      </c>
      <c r="R109" t="s">
        <v>37</v>
      </c>
      <c r="S109" t="s">
        <v>3257</v>
      </c>
      <c r="T109">
        <v>2048809</v>
      </c>
      <c r="U109">
        <v>6.829363333333327E-2</v>
      </c>
      <c r="V109" t="s">
        <v>7062</v>
      </c>
      <c r="W109">
        <v>6.829363333333334E-2</v>
      </c>
      <c r="X109">
        <f>AVERAGE(Table3[ROI])</f>
        <v>4.2639186243439067</v>
      </c>
      <c r="Y109">
        <f>STDEV(Table3[ROI])</f>
        <v>8.7193558754885032</v>
      </c>
      <c r="Z109">
        <f>AVERAGE(Table3[Profit])</f>
        <v>18771268.657534245</v>
      </c>
    </row>
    <row r="110" spans="1:26" x14ac:dyDescent="0.2">
      <c r="A110" t="s">
        <v>4257</v>
      </c>
      <c r="B110" t="s">
        <v>1379</v>
      </c>
      <c r="C110" t="s">
        <v>1273</v>
      </c>
      <c r="D110">
        <v>703</v>
      </c>
      <c r="E110">
        <v>3074</v>
      </c>
      <c r="F110">
        <v>77</v>
      </c>
      <c r="G110">
        <v>20000</v>
      </c>
      <c r="H110">
        <v>5.9</v>
      </c>
      <c r="I110">
        <v>277</v>
      </c>
      <c r="J110">
        <v>92</v>
      </c>
      <c r="K110">
        <v>42575718</v>
      </c>
      <c r="L110">
        <v>40000000</v>
      </c>
      <c r="M110" s="2">
        <v>40727</v>
      </c>
      <c r="N110" t="s">
        <v>3255</v>
      </c>
      <c r="O110" t="s">
        <v>3270</v>
      </c>
      <c r="P110" t="s">
        <v>3257</v>
      </c>
      <c r="Q110" t="s">
        <v>13</v>
      </c>
      <c r="R110" t="s">
        <v>37</v>
      </c>
      <c r="S110" t="s">
        <v>3257</v>
      </c>
      <c r="T110">
        <v>2575718</v>
      </c>
      <c r="U110">
        <v>6.4392950000000004E-2</v>
      </c>
      <c r="V110" t="s">
        <v>7062</v>
      </c>
      <c r="W110">
        <v>6.4392950000000004E-2</v>
      </c>
      <c r="X110">
        <f>AVERAGE(Table3[ROI])</f>
        <v>4.2639186243439067</v>
      </c>
      <c r="Y110">
        <f>STDEV(Table3[ROI])</f>
        <v>8.7193558754885032</v>
      </c>
      <c r="Z110">
        <f>AVERAGE(Table3[Profit])</f>
        <v>18771268.657534245</v>
      </c>
    </row>
    <row r="111" spans="1:26" x14ac:dyDescent="0.2">
      <c r="A111" t="s">
        <v>4634</v>
      </c>
      <c r="B111" t="s">
        <v>511</v>
      </c>
      <c r="C111" t="s">
        <v>977</v>
      </c>
      <c r="D111">
        <v>2000</v>
      </c>
      <c r="E111">
        <v>5697</v>
      </c>
      <c r="F111">
        <v>301</v>
      </c>
      <c r="G111">
        <v>18000</v>
      </c>
      <c r="H111">
        <v>6.2</v>
      </c>
      <c r="I111">
        <v>242</v>
      </c>
      <c r="J111">
        <v>118</v>
      </c>
      <c r="K111">
        <v>30523568</v>
      </c>
      <c r="L111">
        <v>30000000</v>
      </c>
      <c r="M111" s="2">
        <v>41668</v>
      </c>
      <c r="N111" t="s">
        <v>3255</v>
      </c>
      <c r="O111" t="s">
        <v>3270</v>
      </c>
      <c r="P111" t="s">
        <v>3257</v>
      </c>
      <c r="Q111" t="s">
        <v>13</v>
      </c>
      <c r="R111" t="s">
        <v>37</v>
      </c>
      <c r="S111" t="s">
        <v>3257</v>
      </c>
      <c r="T111">
        <v>523568</v>
      </c>
      <c r="U111">
        <v>1.7452266666666771E-2</v>
      </c>
      <c r="V111" t="s">
        <v>7063</v>
      </c>
      <c r="W111">
        <v>1.7452266666666667E-2</v>
      </c>
      <c r="X111">
        <f>AVERAGE(Table3[ROI])</f>
        <v>4.2639186243439067</v>
      </c>
      <c r="Y111">
        <f>STDEV(Table3[ROI])</f>
        <v>8.7193558754885032</v>
      </c>
      <c r="Z111">
        <f>AVERAGE(Table3[Profit])</f>
        <v>18771268.657534245</v>
      </c>
    </row>
    <row r="112" spans="1:26" x14ac:dyDescent="0.2">
      <c r="A112" t="s">
        <v>3347</v>
      </c>
      <c r="B112" t="s">
        <v>178</v>
      </c>
      <c r="C112" t="s">
        <v>179</v>
      </c>
      <c r="D112">
        <v>741</v>
      </c>
      <c r="E112">
        <v>1834</v>
      </c>
      <c r="F112">
        <v>2</v>
      </c>
      <c r="G112">
        <v>0</v>
      </c>
      <c r="H112">
        <v>3.9</v>
      </c>
      <c r="I112">
        <v>141</v>
      </c>
      <c r="J112">
        <v>87</v>
      </c>
      <c r="K112">
        <v>26876529</v>
      </c>
      <c r="L112">
        <v>27000000</v>
      </c>
      <c r="M112" s="2">
        <v>39687</v>
      </c>
      <c r="N112" t="s">
        <v>3255</v>
      </c>
      <c r="O112" t="s">
        <v>3270</v>
      </c>
      <c r="P112" t="s">
        <v>3257</v>
      </c>
      <c r="Q112" t="s">
        <v>161</v>
      </c>
      <c r="R112" t="s">
        <v>21</v>
      </c>
      <c r="S112" t="s">
        <v>3257</v>
      </c>
      <c r="T112">
        <v>-123471</v>
      </c>
      <c r="U112">
        <v>-4.5730000000000492E-3</v>
      </c>
      <c r="V112" t="s">
        <v>7061</v>
      </c>
      <c r="W112">
        <v>-4.5729999999999998E-3</v>
      </c>
      <c r="X112">
        <f>AVERAGE(Table3[ROI])</f>
        <v>4.2639186243439067</v>
      </c>
      <c r="Y112">
        <f>STDEV(Table3[ROI])</f>
        <v>8.7193558754885032</v>
      </c>
      <c r="Z112">
        <f>AVERAGE(Table3[Profit])</f>
        <v>18771268.657534245</v>
      </c>
    </row>
    <row r="113" spans="1:26" x14ac:dyDescent="0.2">
      <c r="A113" t="s">
        <v>4628</v>
      </c>
      <c r="B113" t="s">
        <v>1710</v>
      </c>
      <c r="C113" t="s">
        <v>350</v>
      </c>
      <c r="D113">
        <v>2000</v>
      </c>
      <c r="E113">
        <v>4486</v>
      </c>
      <c r="F113">
        <v>0</v>
      </c>
      <c r="G113">
        <v>26000</v>
      </c>
      <c r="H113">
        <v>6.2</v>
      </c>
      <c r="I113">
        <v>420</v>
      </c>
      <c r="J113">
        <v>111</v>
      </c>
      <c r="K113">
        <v>38176892</v>
      </c>
      <c r="L113">
        <v>40000000</v>
      </c>
      <c r="M113" s="2">
        <v>40587</v>
      </c>
      <c r="N113" t="s">
        <v>3255</v>
      </c>
      <c r="O113" t="s">
        <v>3270</v>
      </c>
      <c r="P113" t="s">
        <v>3257</v>
      </c>
      <c r="Q113" t="s">
        <v>13</v>
      </c>
      <c r="R113" t="s">
        <v>37</v>
      </c>
      <c r="S113" t="s">
        <v>3257</v>
      </c>
      <c r="T113">
        <v>-1823108</v>
      </c>
      <c r="U113">
        <v>-4.5577700000000054E-2</v>
      </c>
      <c r="V113" t="s">
        <v>7063</v>
      </c>
      <c r="W113">
        <v>-4.5577699999999999E-2</v>
      </c>
      <c r="X113">
        <f>AVERAGE(Table3[ROI])</f>
        <v>4.2639186243439067</v>
      </c>
      <c r="Y113">
        <f>STDEV(Table3[ROI])</f>
        <v>8.7193558754885032</v>
      </c>
      <c r="Z113">
        <f>AVERAGE(Table3[Profit])</f>
        <v>18771268.657534245</v>
      </c>
    </row>
    <row r="114" spans="1:26" x14ac:dyDescent="0.2">
      <c r="A114" t="s">
        <v>6925</v>
      </c>
      <c r="B114" t="s">
        <v>2042</v>
      </c>
      <c r="C114" t="s">
        <v>507</v>
      </c>
      <c r="D114">
        <v>957</v>
      </c>
      <c r="E114">
        <v>1757</v>
      </c>
      <c r="F114">
        <v>0</v>
      </c>
      <c r="G114">
        <v>23000</v>
      </c>
      <c r="H114">
        <v>8.1999999999999993</v>
      </c>
      <c r="I114">
        <v>297</v>
      </c>
      <c r="J114">
        <v>109</v>
      </c>
      <c r="K114">
        <v>13782838</v>
      </c>
      <c r="L114">
        <v>15000000</v>
      </c>
      <c r="M114" s="2">
        <v>30006</v>
      </c>
      <c r="N114" t="s">
        <v>3255</v>
      </c>
      <c r="O114" t="s">
        <v>3270</v>
      </c>
      <c r="P114" t="s">
        <v>3257</v>
      </c>
      <c r="Q114" t="s">
        <v>13</v>
      </c>
      <c r="R114" t="s">
        <v>37</v>
      </c>
      <c r="S114" t="s">
        <v>3257</v>
      </c>
      <c r="T114">
        <v>-1217162</v>
      </c>
      <c r="U114">
        <v>-8.1144133333333368E-2</v>
      </c>
      <c r="V114" t="s">
        <v>7062</v>
      </c>
      <c r="W114">
        <v>-8.1144133333333326E-2</v>
      </c>
      <c r="X114">
        <f>AVERAGE(Table3[ROI])</f>
        <v>4.2639186243439067</v>
      </c>
      <c r="Y114">
        <f>STDEV(Table3[ROI])</f>
        <v>8.7193558754885032</v>
      </c>
      <c r="Z114">
        <f>AVERAGE(Table3[Profit])</f>
        <v>18771268.657534245</v>
      </c>
    </row>
    <row r="115" spans="1:26" x14ac:dyDescent="0.2">
      <c r="A115" t="s">
        <v>5527</v>
      </c>
      <c r="B115" t="s">
        <v>546</v>
      </c>
      <c r="C115" t="s">
        <v>2274</v>
      </c>
      <c r="D115">
        <v>40000</v>
      </c>
      <c r="E115">
        <v>41636</v>
      </c>
      <c r="F115">
        <v>117</v>
      </c>
      <c r="G115">
        <v>0</v>
      </c>
      <c r="H115">
        <v>6.8</v>
      </c>
      <c r="I115">
        <v>208</v>
      </c>
      <c r="J115">
        <v>122</v>
      </c>
      <c r="K115">
        <v>31598308</v>
      </c>
      <c r="L115">
        <v>35000000</v>
      </c>
      <c r="M115" s="2">
        <v>37124</v>
      </c>
      <c r="N115" t="s">
        <v>3255</v>
      </c>
      <c r="O115" t="s">
        <v>3270</v>
      </c>
      <c r="P115" t="s">
        <v>3257</v>
      </c>
      <c r="Q115" t="s">
        <v>13</v>
      </c>
      <c r="R115" t="s">
        <v>37</v>
      </c>
      <c r="S115" t="s">
        <v>3257</v>
      </c>
      <c r="T115">
        <v>-3401692</v>
      </c>
      <c r="U115">
        <v>-9.7191200000000033E-2</v>
      </c>
      <c r="V115" t="s">
        <v>7063</v>
      </c>
      <c r="W115">
        <v>-9.7191200000000005E-2</v>
      </c>
      <c r="X115">
        <f>AVERAGE(Table3[ROI])</f>
        <v>4.2639186243439067</v>
      </c>
      <c r="Y115">
        <f>STDEV(Table3[ROI])</f>
        <v>8.7193558754885032</v>
      </c>
      <c r="Z115">
        <f>AVERAGE(Table3[Profit])</f>
        <v>18771268.657534245</v>
      </c>
    </row>
    <row r="116" spans="1:26" x14ac:dyDescent="0.2">
      <c r="A116" t="s">
        <v>4622</v>
      </c>
      <c r="B116" t="s">
        <v>95</v>
      </c>
      <c r="C116" t="s">
        <v>978</v>
      </c>
      <c r="D116">
        <v>1000</v>
      </c>
      <c r="E116">
        <v>3185</v>
      </c>
      <c r="F116">
        <v>192</v>
      </c>
      <c r="G116">
        <v>5000</v>
      </c>
      <c r="H116">
        <v>6.2</v>
      </c>
      <c r="I116">
        <v>208</v>
      </c>
      <c r="J116">
        <v>112</v>
      </c>
      <c r="K116">
        <v>30691439</v>
      </c>
      <c r="L116">
        <v>35000000</v>
      </c>
      <c r="M116" s="2">
        <v>39659</v>
      </c>
      <c r="N116" t="s">
        <v>3255</v>
      </c>
      <c r="O116" t="s">
        <v>3270</v>
      </c>
      <c r="P116" t="s">
        <v>3257</v>
      </c>
      <c r="Q116" t="s">
        <v>13</v>
      </c>
      <c r="R116" t="s">
        <v>37</v>
      </c>
      <c r="S116" t="s">
        <v>3257</v>
      </c>
      <c r="T116">
        <v>-4308561</v>
      </c>
      <c r="U116">
        <v>-0.12310174285714282</v>
      </c>
      <c r="V116" t="s">
        <v>7063</v>
      </c>
      <c r="W116">
        <v>-0.12310174285714286</v>
      </c>
      <c r="X116">
        <f>AVERAGE(Table3[ROI])</f>
        <v>4.2639186243439067</v>
      </c>
      <c r="Y116">
        <f>STDEV(Table3[ROI])</f>
        <v>8.7193558754885032</v>
      </c>
      <c r="Z116">
        <f>AVERAGE(Table3[Profit])</f>
        <v>18771268.657534245</v>
      </c>
    </row>
    <row r="117" spans="1:26" x14ac:dyDescent="0.2">
      <c r="A117" t="s">
        <v>3880</v>
      </c>
      <c r="B117" t="s">
        <v>972</v>
      </c>
      <c r="C117" t="s">
        <v>973</v>
      </c>
      <c r="D117">
        <v>534</v>
      </c>
      <c r="E117">
        <v>1083</v>
      </c>
      <c r="F117">
        <v>17</v>
      </c>
      <c r="G117">
        <v>0</v>
      </c>
      <c r="H117">
        <v>5.5</v>
      </c>
      <c r="I117">
        <v>156</v>
      </c>
      <c r="J117">
        <v>91</v>
      </c>
      <c r="K117">
        <v>30079316</v>
      </c>
      <c r="L117">
        <v>35000000</v>
      </c>
      <c r="M117" s="2">
        <v>37441</v>
      </c>
      <c r="N117" t="s">
        <v>3255</v>
      </c>
      <c r="O117" t="s">
        <v>3270</v>
      </c>
      <c r="P117" t="s">
        <v>3257</v>
      </c>
      <c r="Q117" t="s">
        <v>13</v>
      </c>
      <c r="R117" t="s">
        <v>37</v>
      </c>
      <c r="S117" t="s">
        <v>3257</v>
      </c>
      <c r="T117">
        <v>-4920684</v>
      </c>
      <c r="U117">
        <v>-0.14059097142857147</v>
      </c>
      <c r="V117" t="s">
        <v>7062</v>
      </c>
      <c r="W117">
        <v>-0.14059097142857144</v>
      </c>
      <c r="X117">
        <f>AVERAGE(Table3[ROI])</f>
        <v>4.2639186243439067</v>
      </c>
      <c r="Y117">
        <f>STDEV(Table3[ROI])</f>
        <v>8.7193558754885032</v>
      </c>
      <c r="Z117">
        <f>AVERAGE(Table3[Profit])</f>
        <v>18771268.657534245</v>
      </c>
    </row>
    <row r="118" spans="1:26" x14ac:dyDescent="0.2">
      <c r="A118" t="s">
        <v>4052</v>
      </c>
      <c r="B118" t="s">
        <v>1167</v>
      </c>
      <c r="C118" t="s">
        <v>234</v>
      </c>
      <c r="D118">
        <v>510</v>
      </c>
      <c r="E118">
        <v>1976</v>
      </c>
      <c r="F118">
        <v>0</v>
      </c>
      <c r="G118">
        <v>956</v>
      </c>
      <c r="H118">
        <v>5.7</v>
      </c>
      <c r="I118">
        <v>95</v>
      </c>
      <c r="J118">
        <v>110</v>
      </c>
      <c r="K118">
        <v>33927476</v>
      </c>
      <c r="L118">
        <v>40000000</v>
      </c>
      <c r="M118" s="2">
        <v>35715</v>
      </c>
      <c r="N118" t="s">
        <v>3255</v>
      </c>
      <c r="O118" t="s">
        <v>3270</v>
      </c>
      <c r="P118" t="s">
        <v>3257</v>
      </c>
      <c r="Q118" t="s">
        <v>65</v>
      </c>
      <c r="R118" t="s">
        <v>37</v>
      </c>
      <c r="S118" t="s">
        <v>3257</v>
      </c>
      <c r="T118">
        <v>-6072524</v>
      </c>
      <c r="U118">
        <v>-0.15181310000000003</v>
      </c>
      <c r="V118" t="s">
        <v>7062</v>
      </c>
      <c r="W118">
        <v>-0.15181310000000001</v>
      </c>
      <c r="X118">
        <f>AVERAGE(Table3[ROI])</f>
        <v>4.2639186243439067</v>
      </c>
      <c r="Y118">
        <f>STDEV(Table3[ROI])</f>
        <v>8.7193558754885032</v>
      </c>
      <c r="Z118">
        <f>AVERAGE(Table3[Profit])</f>
        <v>18771268.657534245</v>
      </c>
    </row>
    <row r="119" spans="1:26" x14ac:dyDescent="0.2">
      <c r="A119" t="s">
        <v>3460</v>
      </c>
      <c r="B119" t="s">
        <v>376</v>
      </c>
      <c r="C119" t="s">
        <v>377</v>
      </c>
      <c r="D119">
        <v>711</v>
      </c>
      <c r="E119">
        <v>3162</v>
      </c>
      <c r="F119">
        <v>52</v>
      </c>
      <c r="G119">
        <v>897</v>
      </c>
      <c r="H119">
        <v>4.5999999999999996</v>
      </c>
      <c r="I119">
        <v>85</v>
      </c>
      <c r="J119">
        <v>104</v>
      </c>
      <c r="K119">
        <v>17757087</v>
      </c>
      <c r="L119">
        <v>21000000</v>
      </c>
      <c r="M119" s="2">
        <v>36325</v>
      </c>
      <c r="N119" t="s">
        <v>3456</v>
      </c>
      <c r="O119" t="s">
        <v>3270</v>
      </c>
      <c r="P119" t="s">
        <v>3257</v>
      </c>
      <c r="Q119" t="s">
        <v>13</v>
      </c>
      <c r="R119" t="s">
        <v>37</v>
      </c>
      <c r="S119" t="s">
        <v>3257</v>
      </c>
      <c r="T119">
        <v>-3242913</v>
      </c>
      <c r="U119">
        <v>-0.15442442857142857</v>
      </c>
      <c r="V119" t="s">
        <v>7062</v>
      </c>
      <c r="W119">
        <v>-0.15442442857142857</v>
      </c>
      <c r="X119">
        <f>AVERAGE(Table3[ROI])</f>
        <v>4.2639186243439067</v>
      </c>
      <c r="Y119">
        <f>STDEV(Table3[ROI])</f>
        <v>8.7193558754885032</v>
      </c>
      <c r="Z119">
        <f>AVERAGE(Table3[Profit])</f>
        <v>18771268.657534245</v>
      </c>
    </row>
    <row r="120" spans="1:26" x14ac:dyDescent="0.2">
      <c r="A120" t="s">
        <v>3635</v>
      </c>
      <c r="B120" t="s">
        <v>653</v>
      </c>
      <c r="C120" t="s">
        <v>242</v>
      </c>
      <c r="D120">
        <v>613</v>
      </c>
      <c r="E120">
        <v>1970</v>
      </c>
      <c r="F120">
        <v>212</v>
      </c>
      <c r="G120">
        <v>893</v>
      </c>
      <c r="H120">
        <v>5.0999999999999996</v>
      </c>
      <c r="I120">
        <v>167</v>
      </c>
      <c r="J120">
        <v>125</v>
      </c>
      <c r="K120">
        <v>41814863</v>
      </c>
      <c r="L120">
        <v>50000000</v>
      </c>
      <c r="M120" s="2">
        <v>37997</v>
      </c>
      <c r="N120" t="s">
        <v>3255</v>
      </c>
      <c r="O120" t="s">
        <v>3270</v>
      </c>
      <c r="P120" t="s">
        <v>3257</v>
      </c>
      <c r="Q120" t="s">
        <v>13</v>
      </c>
      <c r="R120" t="s">
        <v>37</v>
      </c>
      <c r="S120" t="s">
        <v>3257</v>
      </c>
      <c r="T120">
        <v>-8185137</v>
      </c>
      <c r="U120">
        <v>-0.16370273999999996</v>
      </c>
      <c r="V120" t="s">
        <v>7063</v>
      </c>
      <c r="W120">
        <v>-0.16370274000000001</v>
      </c>
      <c r="X120">
        <f>AVERAGE(Table3[ROI])</f>
        <v>4.2639186243439067</v>
      </c>
      <c r="Y120">
        <f>STDEV(Table3[ROI])</f>
        <v>8.7193558754885032</v>
      </c>
      <c r="Z120">
        <f>AVERAGE(Table3[Profit])</f>
        <v>18771268.657534245</v>
      </c>
    </row>
    <row r="121" spans="1:26" x14ac:dyDescent="0.2">
      <c r="A121" t="s">
        <v>3353</v>
      </c>
      <c r="B121" t="s">
        <v>189</v>
      </c>
      <c r="C121" t="s">
        <v>190</v>
      </c>
      <c r="D121">
        <v>963</v>
      </c>
      <c r="E121">
        <v>4952</v>
      </c>
      <c r="F121">
        <v>160</v>
      </c>
      <c r="G121">
        <v>0</v>
      </c>
      <c r="H121">
        <v>4</v>
      </c>
      <c r="I121">
        <v>231</v>
      </c>
      <c r="J121">
        <v>90</v>
      </c>
      <c r="K121">
        <v>18860403</v>
      </c>
      <c r="L121">
        <v>25000000</v>
      </c>
      <c r="M121" s="2">
        <v>40622</v>
      </c>
      <c r="N121" t="s">
        <v>3255</v>
      </c>
      <c r="O121" t="s">
        <v>3270</v>
      </c>
      <c r="P121" t="s">
        <v>3257</v>
      </c>
      <c r="Q121" t="s">
        <v>13</v>
      </c>
      <c r="R121" t="s">
        <v>21</v>
      </c>
      <c r="S121" t="s">
        <v>3257</v>
      </c>
      <c r="T121">
        <v>-6139597</v>
      </c>
      <c r="U121">
        <v>-0.24558387999999998</v>
      </c>
      <c r="V121" t="s">
        <v>7062</v>
      </c>
      <c r="W121">
        <v>-0.24558388</v>
      </c>
      <c r="X121">
        <f>AVERAGE(Table3[ROI])</f>
        <v>4.2639186243439067</v>
      </c>
      <c r="Y121">
        <f>STDEV(Table3[ROI])</f>
        <v>8.7193558754885032</v>
      </c>
      <c r="Z121">
        <f>AVERAGE(Table3[Profit])</f>
        <v>18771268.657534245</v>
      </c>
    </row>
    <row r="122" spans="1:26" x14ac:dyDescent="0.2">
      <c r="A122" t="s">
        <v>3630</v>
      </c>
      <c r="B122" t="s">
        <v>644</v>
      </c>
      <c r="C122" t="s">
        <v>645</v>
      </c>
      <c r="D122">
        <v>1000</v>
      </c>
      <c r="E122">
        <v>3142</v>
      </c>
      <c r="F122">
        <v>10</v>
      </c>
      <c r="G122">
        <v>0</v>
      </c>
      <c r="H122">
        <v>5.0999999999999996</v>
      </c>
      <c r="I122">
        <v>167</v>
      </c>
      <c r="J122">
        <v>101</v>
      </c>
      <c r="K122">
        <v>11956207</v>
      </c>
      <c r="L122">
        <v>16000000</v>
      </c>
      <c r="M122" s="2">
        <v>40118</v>
      </c>
      <c r="N122" t="s">
        <v>3255</v>
      </c>
      <c r="O122" t="s">
        <v>3270</v>
      </c>
      <c r="P122" t="s">
        <v>3257</v>
      </c>
      <c r="Q122" t="s">
        <v>13</v>
      </c>
      <c r="R122" t="s">
        <v>37</v>
      </c>
      <c r="S122" t="s">
        <v>3257</v>
      </c>
      <c r="T122">
        <v>-4043793</v>
      </c>
      <c r="U122">
        <v>-0.25273706250000005</v>
      </c>
      <c r="V122" t="s">
        <v>7062</v>
      </c>
      <c r="W122">
        <v>-0.2527370625</v>
      </c>
      <c r="X122">
        <f>AVERAGE(Table3[ROI])</f>
        <v>4.2639186243439067</v>
      </c>
      <c r="Y122">
        <f>STDEV(Table3[ROI])</f>
        <v>8.7193558754885032</v>
      </c>
      <c r="Z122">
        <f>AVERAGE(Table3[Profit])</f>
        <v>18771268.657534245</v>
      </c>
    </row>
    <row r="123" spans="1:26" x14ac:dyDescent="0.2">
      <c r="A123" t="s">
        <v>3520</v>
      </c>
      <c r="B123" t="s">
        <v>471</v>
      </c>
      <c r="C123" t="s">
        <v>472</v>
      </c>
      <c r="D123">
        <v>1000</v>
      </c>
      <c r="E123">
        <v>4060</v>
      </c>
      <c r="F123">
        <v>11</v>
      </c>
      <c r="G123">
        <v>814</v>
      </c>
      <c r="H123">
        <v>4.8</v>
      </c>
      <c r="I123">
        <v>81</v>
      </c>
      <c r="J123">
        <v>89</v>
      </c>
      <c r="K123">
        <v>12693621</v>
      </c>
      <c r="L123">
        <v>17000000</v>
      </c>
      <c r="M123" s="2">
        <v>37559</v>
      </c>
      <c r="N123" t="s">
        <v>3255</v>
      </c>
      <c r="O123" t="s">
        <v>3270</v>
      </c>
      <c r="P123" t="s">
        <v>3257</v>
      </c>
      <c r="Q123" t="s">
        <v>13</v>
      </c>
      <c r="R123" t="s">
        <v>21</v>
      </c>
      <c r="S123" t="s">
        <v>3257</v>
      </c>
      <c r="T123">
        <v>-4306379</v>
      </c>
      <c r="U123">
        <v>-0.25331641176470587</v>
      </c>
      <c r="V123" t="s">
        <v>7061</v>
      </c>
      <c r="W123">
        <v>-0.25331641176470587</v>
      </c>
      <c r="X123">
        <f>AVERAGE(Table3[ROI])</f>
        <v>4.2639186243439067</v>
      </c>
      <c r="Y123">
        <f>STDEV(Table3[ROI])</f>
        <v>8.7193558754885032</v>
      </c>
      <c r="Z123">
        <f>AVERAGE(Table3[Profit])</f>
        <v>18771268.657534245</v>
      </c>
    </row>
    <row r="124" spans="1:26" x14ac:dyDescent="0.2">
      <c r="A124" t="s">
        <v>3417</v>
      </c>
      <c r="B124" t="s">
        <v>304</v>
      </c>
      <c r="C124" t="s">
        <v>305</v>
      </c>
      <c r="D124">
        <v>10000</v>
      </c>
      <c r="E124">
        <v>10469</v>
      </c>
      <c r="F124">
        <v>287</v>
      </c>
      <c r="G124">
        <v>0</v>
      </c>
      <c r="H124">
        <v>4.4000000000000004</v>
      </c>
      <c r="I124">
        <v>70</v>
      </c>
      <c r="J124">
        <v>99</v>
      </c>
      <c r="K124">
        <v>27663982</v>
      </c>
      <c r="L124">
        <v>40000000</v>
      </c>
      <c r="M124" s="2">
        <v>35323</v>
      </c>
      <c r="N124" t="s">
        <v>3255</v>
      </c>
      <c r="O124" t="s">
        <v>3270</v>
      </c>
      <c r="P124" t="s">
        <v>3257</v>
      </c>
      <c r="Q124" t="s">
        <v>13</v>
      </c>
      <c r="R124" t="s">
        <v>21</v>
      </c>
      <c r="S124" t="s">
        <v>3257</v>
      </c>
      <c r="T124">
        <v>-12336018</v>
      </c>
      <c r="U124">
        <v>-0.30840045000000005</v>
      </c>
      <c r="V124" t="s">
        <v>7062</v>
      </c>
      <c r="W124">
        <v>-0.30840044999999999</v>
      </c>
      <c r="X124">
        <f>AVERAGE(Table3[ROI])</f>
        <v>4.2639186243439067</v>
      </c>
      <c r="Y124">
        <f>STDEV(Table3[ROI])</f>
        <v>8.7193558754885032</v>
      </c>
      <c r="Z124">
        <f>AVERAGE(Table3[Profit])</f>
        <v>18771268.657534245</v>
      </c>
    </row>
    <row r="125" spans="1:26" x14ac:dyDescent="0.2">
      <c r="A125" t="s">
        <v>4041</v>
      </c>
      <c r="B125" t="s">
        <v>1158</v>
      </c>
      <c r="C125" t="s">
        <v>654</v>
      </c>
      <c r="D125">
        <v>327</v>
      </c>
      <c r="E125">
        <v>960</v>
      </c>
      <c r="F125">
        <v>81</v>
      </c>
      <c r="G125">
        <v>0</v>
      </c>
      <c r="H125">
        <v>5.7</v>
      </c>
      <c r="I125">
        <v>190</v>
      </c>
      <c r="J125">
        <v>99</v>
      </c>
      <c r="K125">
        <v>25117498</v>
      </c>
      <c r="L125">
        <v>40000000</v>
      </c>
      <c r="M125" s="2">
        <v>39316</v>
      </c>
      <c r="N125" t="s">
        <v>3255</v>
      </c>
      <c r="O125" t="s">
        <v>3270</v>
      </c>
      <c r="P125" t="s">
        <v>3257</v>
      </c>
      <c r="Q125" t="s">
        <v>13</v>
      </c>
      <c r="R125" t="s">
        <v>37</v>
      </c>
      <c r="S125" t="s">
        <v>3257</v>
      </c>
      <c r="T125">
        <v>-14882502</v>
      </c>
      <c r="U125">
        <v>-0.37206254999999999</v>
      </c>
      <c r="V125" t="s">
        <v>7062</v>
      </c>
      <c r="W125">
        <v>-0.37206254999999999</v>
      </c>
      <c r="X125">
        <f>AVERAGE(Table3[ROI])</f>
        <v>4.2639186243439067</v>
      </c>
      <c r="Y125">
        <f>STDEV(Table3[ROI])</f>
        <v>8.7193558754885032</v>
      </c>
      <c r="Z125">
        <f>AVERAGE(Table3[Profit])</f>
        <v>18771268.657534245</v>
      </c>
    </row>
    <row r="126" spans="1:26" x14ac:dyDescent="0.2">
      <c r="A126" t="s">
        <v>3516</v>
      </c>
      <c r="B126" t="s">
        <v>464</v>
      </c>
      <c r="C126" t="s">
        <v>350</v>
      </c>
      <c r="D126">
        <v>798</v>
      </c>
      <c r="E126">
        <v>2537</v>
      </c>
      <c r="F126">
        <v>0</v>
      </c>
      <c r="G126">
        <v>0</v>
      </c>
      <c r="H126">
        <v>4.8</v>
      </c>
      <c r="I126">
        <v>160</v>
      </c>
      <c r="J126">
        <v>107</v>
      </c>
      <c r="K126">
        <v>14637490</v>
      </c>
      <c r="L126">
        <v>25000000</v>
      </c>
      <c r="M126" s="2">
        <v>40476</v>
      </c>
      <c r="N126" t="s">
        <v>3255</v>
      </c>
      <c r="O126" t="s">
        <v>3270</v>
      </c>
      <c r="P126" t="s">
        <v>3257</v>
      </c>
      <c r="Q126" t="s">
        <v>13</v>
      </c>
      <c r="R126" t="s">
        <v>37</v>
      </c>
      <c r="S126" t="s">
        <v>3257</v>
      </c>
      <c r="T126">
        <v>-10362510</v>
      </c>
      <c r="U126">
        <v>-0.41450039999999999</v>
      </c>
      <c r="V126" t="s">
        <v>7062</v>
      </c>
      <c r="W126">
        <v>-0.41450039999999999</v>
      </c>
      <c r="X126">
        <f>AVERAGE(Table3[ROI])</f>
        <v>4.2639186243439067</v>
      </c>
      <c r="Y126">
        <f>STDEV(Table3[ROI])</f>
        <v>8.7193558754885032</v>
      </c>
      <c r="Z126">
        <f>AVERAGE(Table3[Profit])</f>
        <v>18771268.657534245</v>
      </c>
    </row>
    <row r="127" spans="1:26" x14ac:dyDescent="0.2">
      <c r="A127" t="s">
        <v>4596</v>
      </c>
      <c r="B127" t="s">
        <v>479</v>
      </c>
      <c r="C127" t="s">
        <v>1687</v>
      </c>
      <c r="D127">
        <v>14000</v>
      </c>
      <c r="E127">
        <v>15790</v>
      </c>
      <c r="F127">
        <v>22</v>
      </c>
      <c r="G127">
        <v>0</v>
      </c>
      <c r="H127">
        <v>6.2</v>
      </c>
      <c r="I127">
        <v>167</v>
      </c>
      <c r="J127">
        <v>109</v>
      </c>
      <c r="K127">
        <v>13248477</v>
      </c>
      <c r="L127">
        <v>27000000</v>
      </c>
      <c r="M127" s="2">
        <v>40054</v>
      </c>
      <c r="N127" t="s">
        <v>3255</v>
      </c>
      <c r="O127" t="s">
        <v>3270</v>
      </c>
      <c r="P127" t="s">
        <v>3257</v>
      </c>
      <c r="Q127" t="s">
        <v>13</v>
      </c>
      <c r="R127" t="s">
        <v>37</v>
      </c>
      <c r="S127" t="s">
        <v>3257</v>
      </c>
      <c r="T127">
        <v>-13751523</v>
      </c>
      <c r="U127">
        <v>-0.50931566666666672</v>
      </c>
      <c r="V127" t="s">
        <v>7062</v>
      </c>
      <c r="W127">
        <v>-0.50931566666666672</v>
      </c>
      <c r="X127">
        <f>AVERAGE(Table3[ROI])</f>
        <v>4.2639186243439067</v>
      </c>
      <c r="Y127">
        <f>STDEV(Table3[ROI])</f>
        <v>8.7193558754885032</v>
      </c>
      <c r="Z127">
        <f>AVERAGE(Table3[Profit])</f>
        <v>18771268.657534245</v>
      </c>
    </row>
    <row r="128" spans="1:26" x14ac:dyDescent="0.2">
      <c r="A128" t="s">
        <v>4035</v>
      </c>
      <c r="B128" t="s">
        <v>1150</v>
      </c>
      <c r="C128" t="s">
        <v>554</v>
      </c>
      <c r="D128">
        <v>569</v>
      </c>
      <c r="E128">
        <v>1797</v>
      </c>
      <c r="F128">
        <v>0</v>
      </c>
      <c r="G128">
        <v>0</v>
      </c>
      <c r="H128">
        <v>5.7</v>
      </c>
      <c r="I128">
        <v>280</v>
      </c>
      <c r="J128">
        <v>95</v>
      </c>
      <c r="K128">
        <v>952620</v>
      </c>
      <c r="L128">
        <v>2000000</v>
      </c>
      <c r="M128" s="2">
        <v>39377</v>
      </c>
      <c r="N128" t="s">
        <v>3255</v>
      </c>
      <c r="O128" t="s">
        <v>3270</v>
      </c>
      <c r="P128" t="s">
        <v>3257</v>
      </c>
      <c r="Q128" t="s">
        <v>13</v>
      </c>
      <c r="R128" t="s">
        <v>37</v>
      </c>
      <c r="S128" t="s">
        <v>3257</v>
      </c>
      <c r="T128">
        <v>-1047380</v>
      </c>
      <c r="U128">
        <v>-0.52368999999999999</v>
      </c>
      <c r="V128" t="s">
        <v>7062</v>
      </c>
      <c r="W128">
        <v>-0.52368999999999999</v>
      </c>
      <c r="X128">
        <f>AVERAGE(Table3[ROI])</f>
        <v>4.2639186243439067</v>
      </c>
      <c r="Y128">
        <f>STDEV(Table3[ROI])</f>
        <v>8.7193558754885032</v>
      </c>
      <c r="Z128">
        <f>AVERAGE(Table3[Profit])</f>
        <v>18771268.657534245</v>
      </c>
    </row>
    <row r="129" spans="1:26" x14ac:dyDescent="0.2">
      <c r="A129" t="s">
        <v>5333</v>
      </c>
      <c r="B129" t="s">
        <v>2238</v>
      </c>
      <c r="C129" t="s">
        <v>882</v>
      </c>
      <c r="D129">
        <v>722</v>
      </c>
      <c r="E129">
        <v>2525</v>
      </c>
      <c r="F129">
        <v>545</v>
      </c>
      <c r="G129">
        <v>10000</v>
      </c>
      <c r="H129">
        <v>6.7</v>
      </c>
      <c r="I129">
        <v>172</v>
      </c>
      <c r="J129">
        <v>130</v>
      </c>
      <c r="K129">
        <v>26616590</v>
      </c>
      <c r="L129">
        <v>60000000</v>
      </c>
      <c r="M129" s="2">
        <v>35643</v>
      </c>
      <c r="N129" t="s">
        <v>3255</v>
      </c>
      <c r="O129" t="s">
        <v>3270</v>
      </c>
      <c r="P129" t="s">
        <v>3257</v>
      </c>
      <c r="Q129" t="s">
        <v>65</v>
      </c>
      <c r="R129" t="s">
        <v>37</v>
      </c>
      <c r="S129" t="s">
        <v>3257</v>
      </c>
      <c r="T129">
        <v>-33383410</v>
      </c>
      <c r="U129">
        <v>-0.55639016666666663</v>
      </c>
      <c r="V129" t="s">
        <v>7063</v>
      </c>
      <c r="W129">
        <v>-0.55639016666666663</v>
      </c>
      <c r="X129">
        <f>AVERAGE(Table3[ROI])</f>
        <v>4.2639186243439067</v>
      </c>
      <c r="Y129">
        <f>STDEV(Table3[ROI])</f>
        <v>8.7193558754885032</v>
      </c>
      <c r="Z129">
        <f>AVERAGE(Table3[Profit])</f>
        <v>18771268.657534245</v>
      </c>
    </row>
    <row r="130" spans="1:26" x14ac:dyDescent="0.2">
      <c r="A130" t="s">
        <v>3863</v>
      </c>
      <c r="B130" t="s">
        <v>953</v>
      </c>
      <c r="C130" t="s">
        <v>954</v>
      </c>
      <c r="D130">
        <v>425</v>
      </c>
      <c r="E130">
        <v>1661</v>
      </c>
      <c r="F130">
        <v>365</v>
      </c>
      <c r="G130">
        <v>902</v>
      </c>
      <c r="H130">
        <v>5.5</v>
      </c>
      <c r="I130">
        <v>52</v>
      </c>
      <c r="J130">
        <v>100</v>
      </c>
      <c r="K130">
        <v>4884663</v>
      </c>
      <c r="L130">
        <v>12000000</v>
      </c>
      <c r="M130" s="2">
        <v>31663</v>
      </c>
      <c r="N130" t="s">
        <v>3255</v>
      </c>
      <c r="O130" t="s">
        <v>3270</v>
      </c>
      <c r="P130" t="s">
        <v>3257</v>
      </c>
      <c r="Q130" t="s">
        <v>13</v>
      </c>
      <c r="R130" t="s">
        <v>18</v>
      </c>
      <c r="S130" t="s">
        <v>3257</v>
      </c>
      <c r="T130">
        <v>-7115337</v>
      </c>
      <c r="U130">
        <v>-0.59294475000000002</v>
      </c>
      <c r="V130" t="s">
        <v>7062</v>
      </c>
      <c r="W130">
        <v>-0.59294475000000002</v>
      </c>
      <c r="X130">
        <f>AVERAGE(Table3[ROI])</f>
        <v>4.2639186243439067</v>
      </c>
      <c r="Y130">
        <f>STDEV(Table3[ROI])</f>
        <v>8.7193558754885032</v>
      </c>
      <c r="Z130">
        <f>AVERAGE(Table3[Profit])</f>
        <v>18771268.657534245</v>
      </c>
    </row>
    <row r="131" spans="1:26" x14ac:dyDescent="0.2">
      <c r="A131" t="s">
        <v>5632</v>
      </c>
      <c r="B131" t="s">
        <v>2430</v>
      </c>
      <c r="C131" t="s">
        <v>2431</v>
      </c>
      <c r="D131">
        <v>48</v>
      </c>
      <c r="E131">
        <v>123</v>
      </c>
      <c r="F131">
        <v>385</v>
      </c>
      <c r="G131">
        <v>2000</v>
      </c>
      <c r="H131">
        <v>6.9</v>
      </c>
      <c r="I131">
        <v>203</v>
      </c>
      <c r="J131">
        <v>82</v>
      </c>
      <c r="K131">
        <v>126387</v>
      </c>
      <c r="L131">
        <v>400000</v>
      </c>
      <c r="M131" s="2">
        <v>29927</v>
      </c>
      <c r="N131" t="s">
        <v>3456</v>
      </c>
      <c r="O131" t="s">
        <v>3270</v>
      </c>
      <c r="P131" t="s">
        <v>3731</v>
      </c>
      <c r="Q131" t="s">
        <v>1533</v>
      </c>
      <c r="R131" t="s">
        <v>680</v>
      </c>
      <c r="S131" t="s">
        <v>7060</v>
      </c>
      <c r="T131">
        <v>-273613</v>
      </c>
      <c r="U131">
        <v>-0.68403250000000004</v>
      </c>
      <c r="V131" t="s">
        <v>7061</v>
      </c>
      <c r="W131">
        <v>-0.68403250000000004</v>
      </c>
      <c r="X131">
        <f>AVERAGE(Table3[ROI])</f>
        <v>4.2639186243439067</v>
      </c>
      <c r="Y131">
        <f>STDEV(Table3[ROI])</f>
        <v>8.7193558754885032</v>
      </c>
      <c r="Z131">
        <f>AVERAGE(Table3[Profit])</f>
        <v>18771268.657534245</v>
      </c>
    </row>
    <row r="132" spans="1:26" x14ac:dyDescent="0.2">
      <c r="A132" t="s">
        <v>3364</v>
      </c>
      <c r="B132" t="s">
        <v>209</v>
      </c>
      <c r="C132" t="s">
        <v>210</v>
      </c>
      <c r="D132">
        <v>465</v>
      </c>
      <c r="E132">
        <v>730</v>
      </c>
      <c r="F132">
        <v>57</v>
      </c>
      <c r="G132">
        <v>0</v>
      </c>
      <c r="H132">
        <v>4.0999999999999996</v>
      </c>
      <c r="I132">
        <v>145</v>
      </c>
      <c r="J132">
        <v>83</v>
      </c>
      <c r="K132">
        <v>4930798</v>
      </c>
      <c r="L132">
        <v>17000000</v>
      </c>
      <c r="M132" s="2">
        <v>41047</v>
      </c>
      <c r="N132" t="s">
        <v>3255</v>
      </c>
      <c r="O132" t="s">
        <v>3270</v>
      </c>
      <c r="P132" t="s">
        <v>3257</v>
      </c>
      <c r="Q132" t="s">
        <v>13</v>
      </c>
      <c r="R132" t="s">
        <v>21</v>
      </c>
      <c r="S132" t="s">
        <v>3257</v>
      </c>
      <c r="T132">
        <v>-12069202</v>
      </c>
      <c r="U132">
        <v>-0.70995305882352944</v>
      </c>
      <c r="V132" t="s">
        <v>7061</v>
      </c>
      <c r="W132">
        <v>-0.70995305882352944</v>
      </c>
      <c r="X132">
        <f>AVERAGE(Table3[ROI])</f>
        <v>4.2639186243439067</v>
      </c>
      <c r="Y132">
        <f>STDEV(Table3[ROI])</f>
        <v>8.7193558754885032</v>
      </c>
      <c r="Z132">
        <f>AVERAGE(Table3[Profit])</f>
        <v>18771268.657534245</v>
      </c>
    </row>
    <row r="133" spans="1:26" x14ac:dyDescent="0.2">
      <c r="A133" t="s">
        <v>3269</v>
      </c>
      <c r="B133" t="s">
        <v>38</v>
      </c>
      <c r="C133" t="s">
        <v>39</v>
      </c>
      <c r="D133">
        <v>310</v>
      </c>
      <c r="E133">
        <v>838</v>
      </c>
      <c r="F133">
        <v>892</v>
      </c>
      <c r="G133">
        <v>1000</v>
      </c>
      <c r="H133">
        <v>2.2999999999999998</v>
      </c>
      <c r="I133">
        <v>148</v>
      </c>
      <c r="J133">
        <v>94</v>
      </c>
      <c r="K133">
        <v>5132655</v>
      </c>
      <c r="L133">
        <v>20000000</v>
      </c>
      <c r="M133" s="2">
        <v>38455</v>
      </c>
      <c r="N133" t="s">
        <v>3255</v>
      </c>
      <c r="O133" t="s">
        <v>3270</v>
      </c>
      <c r="P133" t="s">
        <v>3257</v>
      </c>
      <c r="Q133" t="s">
        <v>36</v>
      </c>
      <c r="R133" t="s">
        <v>37</v>
      </c>
      <c r="S133" t="s">
        <v>3257</v>
      </c>
      <c r="T133">
        <v>-14867345</v>
      </c>
      <c r="U133">
        <v>-0.74336724999999992</v>
      </c>
      <c r="V133" t="s">
        <v>7062</v>
      </c>
      <c r="W133">
        <v>-0.74336725000000003</v>
      </c>
      <c r="X133">
        <f>AVERAGE(Table3[ROI])</f>
        <v>4.2639186243439067</v>
      </c>
      <c r="Y133">
        <f>STDEV(Table3[ROI])</f>
        <v>8.7193558754885032</v>
      </c>
      <c r="Z133">
        <f>AVERAGE(Table3[Profit])</f>
        <v>18771268.657534245</v>
      </c>
    </row>
    <row r="134" spans="1:26" x14ac:dyDescent="0.2">
      <c r="A134" t="s">
        <v>5000</v>
      </c>
      <c r="B134" t="s">
        <v>2006</v>
      </c>
      <c r="C134" t="s">
        <v>1881</v>
      </c>
      <c r="D134">
        <v>210</v>
      </c>
      <c r="E134">
        <v>469</v>
      </c>
      <c r="F134">
        <v>122</v>
      </c>
      <c r="G134">
        <v>0</v>
      </c>
      <c r="H134">
        <v>6.5</v>
      </c>
      <c r="I134">
        <v>127</v>
      </c>
      <c r="J134">
        <v>100</v>
      </c>
      <c r="K134">
        <v>373967</v>
      </c>
      <c r="L134">
        <v>1500000</v>
      </c>
      <c r="M134" s="2">
        <v>37250</v>
      </c>
      <c r="N134" t="s">
        <v>3255</v>
      </c>
      <c r="O134" t="s">
        <v>3270</v>
      </c>
      <c r="P134" t="s">
        <v>3257</v>
      </c>
      <c r="Q134" t="s">
        <v>13</v>
      </c>
      <c r="R134" t="s">
        <v>37</v>
      </c>
      <c r="S134" t="s">
        <v>3257</v>
      </c>
      <c r="T134">
        <v>-1126033</v>
      </c>
      <c r="U134">
        <v>-0.75068866666666667</v>
      </c>
      <c r="V134" t="s">
        <v>7062</v>
      </c>
      <c r="W134">
        <v>-0.75068866666666667</v>
      </c>
      <c r="X134">
        <f>AVERAGE(Table3[ROI])</f>
        <v>4.2639186243439067</v>
      </c>
      <c r="Y134">
        <f>STDEV(Table3[ROI])</f>
        <v>8.7193558754885032</v>
      </c>
      <c r="Z134">
        <f>AVERAGE(Table3[Profit])</f>
        <v>18771268.657534245</v>
      </c>
    </row>
    <row r="135" spans="1:26" x14ac:dyDescent="0.2">
      <c r="A135" t="s">
        <v>3508</v>
      </c>
      <c r="B135" t="s">
        <v>127</v>
      </c>
      <c r="C135" t="s">
        <v>451</v>
      </c>
      <c r="D135">
        <v>889</v>
      </c>
      <c r="E135">
        <v>1262</v>
      </c>
      <c r="F135">
        <v>394</v>
      </c>
      <c r="G135">
        <v>589</v>
      </c>
      <c r="H135">
        <v>4.8</v>
      </c>
      <c r="I135">
        <v>100</v>
      </c>
      <c r="J135">
        <v>91</v>
      </c>
      <c r="K135">
        <v>14218868</v>
      </c>
      <c r="L135">
        <v>65000000</v>
      </c>
      <c r="M135" s="2">
        <v>36796</v>
      </c>
      <c r="N135" t="s">
        <v>3255</v>
      </c>
      <c r="O135" t="s">
        <v>3270</v>
      </c>
      <c r="P135" t="s">
        <v>3257</v>
      </c>
      <c r="Q135" t="s">
        <v>13</v>
      </c>
      <c r="R135" t="s">
        <v>21</v>
      </c>
      <c r="S135" t="s">
        <v>3257</v>
      </c>
      <c r="T135">
        <v>-50781132</v>
      </c>
      <c r="U135">
        <v>-0.78124818461538459</v>
      </c>
      <c r="V135" t="s">
        <v>7062</v>
      </c>
      <c r="W135">
        <v>-0.78124818461538459</v>
      </c>
      <c r="X135">
        <f>AVERAGE(Table3[ROI])</f>
        <v>4.2639186243439067</v>
      </c>
      <c r="Y135">
        <f>STDEV(Table3[ROI])</f>
        <v>8.7193558754885032</v>
      </c>
      <c r="Z135">
        <f>AVERAGE(Table3[Profit])</f>
        <v>18771268.657534245</v>
      </c>
    </row>
    <row r="136" spans="1:26" x14ac:dyDescent="0.2">
      <c r="A136" t="s">
        <v>3435</v>
      </c>
      <c r="B136" t="s">
        <v>335</v>
      </c>
      <c r="C136" t="s">
        <v>274</v>
      </c>
      <c r="D136">
        <v>3000</v>
      </c>
      <c r="E136">
        <v>7875</v>
      </c>
      <c r="F136">
        <v>83</v>
      </c>
      <c r="G136">
        <v>0</v>
      </c>
      <c r="H136">
        <v>4.5</v>
      </c>
      <c r="I136">
        <v>93</v>
      </c>
      <c r="J136">
        <v>91</v>
      </c>
      <c r="K136">
        <v>1712111</v>
      </c>
      <c r="L136">
        <v>8495000</v>
      </c>
      <c r="M136" s="2">
        <v>42196</v>
      </c>
      <c r="N136" t="s">
        <v>3255</v>
      </c>
      <c r="O136" t="s">
        <v>3270</v>
      </c>
      <c r="P136" t="s">
        <v>3257</v>
      </c>
      <c r="Q136" t="s">
        <v>13</v>
      </c>
      <c r="R136" t="s">
        <v>21</v>
      </c>
      <c r="S136" t="s">
        <v>3257</v>
      </c>
      <c r="T136">
        <v>-6782889</v>
      </c>
      <c r="U136">
        <v>-0.79845662154208363</v>
      </c>
      <c r="V136" t="s">
        <v>7062</v>
      </c>
      <c r="W136">
        <v>-0.79845662154208363</v>
      </c>
      <c r="X136">
        <f>AVERAGE(Table3[ROI])</f>
        <v>4.2639186243439067</v>
      </c>
      <c r="Y136">
        <f>STDEV(Table3[ROI])</f>
        <v>8.7193558754885032</v>
      </c>
      <c r="Z136">
        <f>AVERAGE(Table3[Profit])</f>
        <v>18771268.657534245</v>
      </c>
    </row>
    <row r="137" spans="1:26" x14ac:dyDescent="0.2">
      <c r="A137" t="s">
        <v>4845</v>
      </c>
      <c r="B137" t="s">
        <v>940</v>
      </c>
      <c r="C137" t="s">
        <v>941</v>
      </c>
      <c r="D137">
        <v>969</v>
      </c>
      <c r="E137">
        <v>3833</v>
      </c>
      <c r="F137">
        <v>243</v>
      </c>
      <c r="G137">
        <v>0</v>
      </c>
      <c r="H137">
        <v>6.4</v>
      </c>
      <c r="I137">
        <v>238</v>
      </c>
      <c r="J137">
        <v>95</v>
      </c>
      <c r="K137">
        <v>100659</v>
      </c>
      <c r="L137">
        <v>900000</v>
      </c>
      <c r="M137" s="2">
        <v>39958</v>
      </c>
      <c r="N137" t="s">
        <v>3255</v>
      </c>
      <c r="O137" t="s">
        <v>3270</v>
      </c>
      <c r="P137" t="s">
        <v>3257</v>
      </c>
      <c r="Q137" t="s">
        <v>13</v>
      </c>
      <c r="R137" t="s">
        <v>37</v>
      </c>
      <c r="S137" t="s">
        <v>3257</v>
      </c>
      <c r="T137">
        <v>-799341</v>
      </c>
      <c r="U137">
        <v>-0.88815666666666671</v>
      </c>
      <c r="V137" t="s">
        <v>7062</v>
      </c>
      <c r="W137">
        <v>-0.88815666666666671</v>
      </c>
      <c r="X137">
        <f>AVERAGE(Table3[ROI])</f>
        <v>4.2639186243439067</v>
      </c>
      <c r="Y137">
        <f>STDEV(Table3[ROI])</f>
        <v>8.7193558754885032</v>
      </c>
      <c r="Z137">
        <f>AVERAGE(Table3[Profit])</f>
        <v>18771268.657534245</v>
      </c>
    </row>
    <row r="138" spans="1:26" x14ac:dyDescent="0.2">
      <c r="A138" t="s">
        <v>3852</v>
      </c>
      <c r="B138" t="s">
        <v>940</v>
      </c>
      <c r="C138" t="s">
        <v>941</v>
      </c>
      <c r="D138">
        <v>969</v>
      </c>
      <c r="E138">
        <v>1252</v>
      </c>
      <c r="F138">
        <v>243</v>
      </c>
      <c r="G138">
        <v>0</v>
      </c>
      <c r="H138">
        <v>5.5</v>
      </c>
      <c r="I138">
        <v>292</v>
      </c>
      <c r="J138">
        <v>101</v>
      </c>
      <c r="K138">
        <v>77501</v>
      </c>
      <c r="L138">
        <v>750000</v>
      </c>
      <c r="M138" s="2">
        <v>40704</v>
      </c>
      <c r="N138" t="s">
        <v>3255</v>
      </c>
      <c r="O138" t="s">
        <v>3270</v>
      </c>
      <c r="P138" t="s">
        <v>3257</v>
      </c>
      <c r="Q138" t="s">
        <v>13</v>
      </c>
      <c r="R138" t="s">
        <v>37</v>
      </c>
      <c r="S138" t="s">
        <v>3257</v>
      </c>
      <c r="T138">
        <v>-672499</v>
      </c>
      <c r="U138">
        <v>-0.89666533333333331</v>
      </c>
      <c r="V138" t="s">
        <v>7062</v>
      </c>
      <c r="W138">
        <v>-0.89666533333333331</v>
      </c>
      <c r="X138">
        <f>AVERAGE(Table3[ROI])</f>
        <v>4.2639186243439067</v>
      </c>
      <c r="Y138">
        <f>STDEV(Table3[ROI])</f>
        <v>8.7193558754885032</v>
      </c>
      <c r="Z138">
        <f>AVERAGE(Table3[Profit])</f>
        <v>18771268.657534245</v>
      </c>
    </row>
    <row r="139" spans="1:26" x14ac:dyDescent="0.2">
      <c r="A139" t="s">
        <v>5477</v>
      </c>
      <c r="B139" t="s">
        <v>777</v>
      </c>
      <c r="C139" t="s">
        <v>2012</v>
      </c>
      <c r="D139">
        <v>1000</v>
      </c>
      <c r="E139">
        <v>2990</v>
      </c>
      <c r="F139">
        <v>0</v>
      </c>
      <c r="G139">
        <v>6000</v>
      </c>
      <c r="H139">
        <v>6.8</v>
      </c>
      <c r="I139">
        <v>196</v>
      </c>
      <c r="J139">
        <v>115</v>
      </c>
      <c r="K139">
        <v>2840417</v>
      </c>
      <c r="L139">
        <v>31000000</v>
      </c>
      <c r="M139" s="2">
        <v>36172</v>
      </c>
      <c r="N139" t="s">
        <v>3255</v>
      </c>
      <c r="O139" t="s">
        <v>3270</v>
      </c>
      <c r="P139" t="s">
        <v>3257</v>
      </c>
      <c r="Q139" t="s">
        <v>36</v>
      </c>
      <c r="R139" t="s">
        <v>37</v>
      </c>
      <c r="S139" t="s">
        <v>3257</v>
      </c>
      <c r="T139">
        <v>-28159583</v>
      </c>
      <c r="U139">
        <v>-0.90837364516129027</v>
      </c>
      <c r="V139" t="s">
        <v>7063</v>
      </c>
      <c r="W139">
        <v>-0.90837364516129038</v>
      </c>
      <c r="X139">
        <f>AVERAGE(Table3[ROI])</f>
        <v>4.2639186243439067</v>
      </c>
      <c r="Y139">
        <f>STDEV(Table3[ROI])</f>
        <v>8.7193558754885032</v>
      </c>
      <c r="Z139">
        <f>AVERAGE(Table3[Profit])</f>
        <v>18771268.657534245</v>
      </c>
    </row>
    <row r="140" spans="1:26" x14ac:dyDescent="0.2">
      <c r="A140" t="s">
        <v>4697</v>
      </c>
      <c r="B140" t="s">
        <v>1767</v>
      </c>
      <c r="C140" t="s">
        <v>1768</v>
      </c>
      <c r="D140">
        <v>635</v>
      </c>
      <c r="E140">
        <v>2423</v>
      </c>
      <c r="F140">
        <v>68</v>
      </c>
      <c r="G140">
        <v>17000</v>
      </c>
      <c r="H140">
        <v>6.3</v>
      </c>
      <c r="I140">
        <v>225</v>
      </c>
      <c r="J140">
        <v>105</v>
      </c>
      <c r="K140">
        <v>92401</v>
      </c>
      <c r="L140">
        <v>2000000</v>
      </c>
      <c r="M140" s="2">
        <v>40231</v>
      </c>
      <c r="N140" t="s">
        <v>3255</v>
      </c>
      <c r="O140" t="s">
        <v>3270</v>
      </c>
      <c r="P140" t="s">
        <v>3257</v>
      </c>
      <c r="Q140" t="s">
        <v>13</v>
      </c>
      <c r="R140" t="s">
        <v>37</v>
      </c>
      <c r="S140" t="s">
        <v>3257</v>
      </c>
      <c r="T140">
        <v>-1907599</v>
      </c>
      <c r="U140">
        <v>-0.95379950000000002</v>
      </c>
      <c r="V140" t="s">
        <v>7062</v>
      </c>
      <c r="W140">
        <v>-0.95379950000000002</v>
      </c>
      <c r="X140">
        <f>AVERAGE(Table3[ROI])</f>
        <v>4.2639186243439067</v>
      </c>
      <c r="Y140">
        <f>STDEV(Table3[ROI])</f>
        <v>8.7193558754885032</v>
      </c>
      <c r="Z140">
        <f>AVERAGE(Table3[Profit])</f>
        <v>18771268.657534245</v>
      </c>
    </row>
    <row r="141" spans="1:26" x14ac:dyDescent="0.2">
      <c r="A141" t="s">
        <v>4426</v>
      </c>
      <c r="B141" t="s">
        <v>492</v>
      </c>
      <c r="C141" t="s">
        <v>1534</v>
      </c>
      <c r="D141">
        <v>982</v>
      </c>
      <c r="E141">
        <v>2942</v>
      </c>
      <c r="F141">
        <v>930</v>
      </c>
      <c r="G141">
        <v>375</v>
      </c>
      <c r="H141">
        <v>6.1</v>
      </c>
      <c r="I141">
        <v>76</v>
      </c>
      <c r="J141">
        <v>120</v>
      </c>
      <c r="K141">
        <v>349618</v>
      </c>
      <c r="L141">
        <v>9000000</v>
      </c>
      <c r="M141" s="2">
        <v>33152</v>
      </c>
      <c r="N141" t="s">
        <v>3255</v>
      </c>
      <c r="O141" t="s">
        <v>3270</v>
      </c>
      <c r="P141" t="s">
        <v>3257</v>
      </c>
      <c r="Q141" t="s">
        <v>1533</v>
      </c>
      <c r="R141" t="s">
        <v>37</v>
      </c>
      <c r="S141" t="s">
        <v>3257</v>
      </c>
      <c r="T141">
        <v>-8650382</v>
      </c>
      <c r="U141">
        <v>-0.96115355555555559</v>
      </c>
      <c r="V141" t="s">
        <v>7063</v>
      </c>
      <c r="W141">
        <v>-0.96115355555555559</v>
      </c>
      <c r="X141">
        <f>AVERAGE(Table3[ROI])</f>
        <v>4.2639186243439067</v>
      </c>
      <c r="Y141">
        <f>STDEV(Table3[ROI])</f>
        <v>8.7193558754885032</v>
      </c>
      <c r="Z141">
        <f>AVERAGE(Table3[Profit])</f>
        <v>18771268.657534245</v>
      </c>
    </row>
    <row r="142" spans="1:26" x14ac:dyDescent="0.2">
      <c r="A142" t="s">
        <v>3359</v>
      </c>
      <c r="B142" t="s">
        <v>201</v>
      </c>
      <c r="C142" t="s">
        <v>202</v>
      </c>
      <c r="D142">
        <v>487</v>
      </c>
      <c r="E142">
        <v>1495</v>
      </c>
      <c r="F142">
        <v>26</v>
      </c>
      <c r="G142">
        <v>0</v>
      </c>
      <c r="H142">
        <v>4.0999999999999996</v>
      </c>
      <c r="I142">
        <v>63</v>
      </c>
      <c r="J142">
        <v>88</v>
      </c>
      <c r="K142">
        <v>143000</v>
      </c>
      <c r="L142">
        <v>5000000</v>
      </c>
      <c r="M142" s="2">
        <v>40162</v>
      </c>
      <c r="N142" t="s">
        <v>3255</v>
      </c>
      <c r="O142" t="s">
        <v>3270</v>
      </c>
      <c r="P142" t="s">
        <v>3257</v>
      </c>
      <c r="Q142" t="s">
        <v>13</v>
      </c>
      <c r="R142" t="s">
        <v>37</v>
      </c>
      <c r="S142" t="s">
        <v>3257</v>
      </c>
      <c r="T142">
        <v>-4857000</v>
      </c>
      <c r="U142">
        <v>-0.97140000000000004</v>
      </c>
      <c r="V142" t="s">
        <v>7061</v>
      </c>
      <c r="W142">
        <v>-0.97140000000000004</v>
      </c>
      <c r="X142">
        <f>AVERAGE(Table3[ROI])</f>
        <v>4.2639186243439067</v>
      </c>
      <c r="Y142">
        <f>STDEV(Table3[ROI])</f>
        <v>8.7193558754885032</v>
      </c>
      <c r="Z142">
        <f>AVERAGE(Table3[Profit])</f>
        <v>18771268.657534245</v>
      </c>
    </row>
    <row r="143" spans="1:26" x14ac:dyDescent="0.2">
      <c r="A143" t="s">
        <v>3570</v>
      </c>
      <c r="B143" t="s">
        <v>553</v>
      </c>
      <c r="C143" t="s">
        <v>554</v>
      </c>
      <c r="D143">
        <v>648</v>
      </c>
      <c r="E143">
        <v>1951</v>
      </c>
      <c r="F143">
        <v>0</v>
      </c>
      <c r="G143">
        <v>0</v>
      </c>
      <c r="H143">
        <v>5</v>
      </c>
      <c r="I143">
        <v>274</v>
      </c>
      <c r="J143">
        <v>90</v>
      </c>
      <c r="K143">
        <v>101055</v>
      </c>
      <c r="L143">
        <v>4000000</v>
      </c>
      <c r="M143" s="2">
        <v>39863</v>
      </c>
      <c r="N143" t="s">
        <v>3255</v>
      </c>
      <c r="O143" t="s">
        <v>3270</v>
      </c>
      <c r="P143" t="s">
        <v>3257</v>
      </c>
      <c r="Q143" t="s">
        <v>13</v>
      </c>
      <c r="R143" t="s">
        <v>37</v>
      </c>
      <c r="S143" t="s">
        <v>3257</v>
      </c>
      <c r="T143">
        <v>-3898945</v>
      </c>
      <c r="U143">
        <v>-0.97473624999999997</v>
      </c>
      <c r="V143" t="s">
        <v>7062</v>
      </c>
      <c r="W143">
        <v>-0.97473624999999997</v>
      </c>
      <c r="X143">
        <f>AVERAGE(Table3[ROI])</f>
        <v>4.2639186243439067</v>
      </c>
      <c r="Y143">
        <f>STDEV(Table3[ROI])</f>
        <v>8.7193558754885032</v>
      </c>
      <c r="Z143">
        <f>AVERAGE(Table3[Profit])</f>
        <v>18771268.657534245</v>
      </c>
    </row>
    <row r="144" spans="1:26" x14ac:dyDescent="0.2">
      <c r="A144" t="s">
        <v>5297</v>
      </c>
      <c r="B144" t="s">
        <v>135</v>
      </c>
      <c r="C144" t="s">
        <v>1423</v>
      </c>
      <c r="D144">
        <v>2000</v>
      </c>
      <c r="E144">
        <v>4168</v>
      </c>
      <c r="F144">
        <v>163</v>
      </c>
      <c r="G144">
        <v>8000</v>
      </c>
      <c r="H144">
        <v>6.7</v>
      </c>
      <c r="I144">
        <v>147</v>
      </c>
      <c r="J144">
        <v>150</v>
      </c>
      <c r="K144">
        <v>140244</v>
      </c>
      <c r="L144">
        <v>8500000</v>
      </c>
      <c r="M144" s="2">
        <v>39491</v>
      </c>
      <c r="N144" t="s">
        <v>3255</v>
      </c>
      <c r="O144" t="s">
        <v>3270</v>
      </c>
      <c r="P144" t="s">
        <v>3257</v>
      </c>
      <c r="Q144" t="s">
        <v>13</v>
      </c>
      <c r="R144" t="s">
        <v>37</v>
      </c>
      <c r="S144" t="s">
        <v>3257</v>
      </c>
      <c r="T144">
        <v>-8359756</v>
      </c>
      <c r="U144">
        <v>-0.98350070588235294</v>
      </c>
      <c r="V144" t="s">
        <v>7064</v>
      </c>
      <c r="W144">
        <v>-0.98350070588235294</v>
      </c>
      <c r="X144">
        <f>AVERAGE(Table3[ROI])</f>
        <v>4.2639186243439067</v>
      </c>
      <c r="Y144">
        <f>STDEV(Table3[ROI])</f>
        <v>8.7193558754885032</v>
      </c>
      <c r="Z144">
        <f>AVERAGE(Table3[Profit])</f>
        <v>18771268.657534245</v>
      </c>
    </row>
    <row r="145" spans="1:26" x14ac:dyDescent="0.2">
      <c r="A145" t="s">
        <v>6028</v>
      </c>
      <c r="B145" t="s">
        <v>2688</v>
      </c>
      <c r="C145" t="s">
        <v>2689</v>
      </c>
      <c r="D145">
        <v>123</v>
      </c>
      <c r="E145">
        <v>239</v>
      </c>
      <c r="F145">
        <v>76</v>
      </c>
      <c r="G145">
        <v>0</v>
      </c>
      <c r="H145">
        <v>7.2</v>
      </c>
      <c r="I145">
        <v>173</v>
      </c>
      <c r="J145">
        <v>66</v>
      </c>
      <c r="K145">
        <v>38108</v>
      </c>
      <c r="L145">
        <v>2600000</v>
      </c>
      <c r="M145" s="2">
        <v>39253</v>
      </c>
      <c r="N145" t="s">
        <v>3255</v>
      </c>
      <c r="O145" t="s">
        <v>3270</v>
      </c>
      <c r="P145" t="s">
        <v>3698</v>
      </c>
      <c r="Q145" t="s">
        <v>754</v>
      </c>
      <c r="R145" t="s">
        <v>37</v>
      </c>
      <c r="S145" t="s">
        <v>7060</v>
      </c>
      <c r="T145">
        <v>-2561892</v>
      </c>
      <c r="U145">
        <v>-0.98534307692307688</v>
      </c>
      <c r="V145" t="s">
        <v>7061</v>
      </c>
      <c r="W145">
        <v>-0.98534307692307688</v>
      </c>
      <c r="X145">
        <f>AVERAGE(Table3[ROI])</f>
        <v>4.2639186243439067</v>
      </c>
      <c r="Y145">
        <f>STDEV(Table3[ROI])</f>
        <v>8.7193558754885032</v>
      </c>
      <c r="Z145">
        <f>AVERAGE(Table3[Profit])</f>
        <v>18771268.657534245</v>
      </c>
    </row>
    <row r="146" spans="1:26" x14ac:dyDescent="0.2">
      <c r="A146" t="s">
        <v>5136</v>
      </c>
      <c r="B146" t="s">
        <v>2100</v>
      </c>
      <c r="C146" t="s">
        <v>916</v>
      </c>
      <c r="D146">
        <v>37</v>
      </c>
      <c r="E146">
        <v>73</v>
      </c>
      <c r="F146">
        <v>57</v>
      </c>
      <c r="G146">
        <v>4000</v>
      </c>
      <c r="H146">
        <v>6.6</v>
      </c>
      <c r="I146">
        <v>222</v>
      </c>
      <c r="J146">
        <v>85</v>
      </c>
      <c r="K146">
        <v>27024</v>
      </c>
      <c r="L146">
        <v>5600000</v>
      </c>
      <c r="M146" s="2">
        <v>39921</v>
      </c>
      <c r="N146" t="s">
        <v>3255</v>
      </c>
      <c r="O146" t="s">
        <v>3270</v>
      </c>
      <c r="P146" t="s">
        <v>3698</v>
      </c>
      <c r="Q146" t="s">
        <v>754</v>
      </c>
      <c r="R146" t="s">
        <v>37</v>
      </c>
      <c r="S146" t="s">
        <v>7060</v>
      </c>
      <c r="T146">
        <v>-5572976</v>
      </c>
      <c r="U146">
        <v>-0.99517428571428568</v>
      </c>
      <c r="V146" t="s">
        <v>7061</v>
      </c>
      <c r="W146">
        <v>-0.99517428571428568</v>
      </c>
      <c r="X146">
        <f>AVERAGE(Table3[ROI])</f>
        <v>4.2639186243439067</v>
      </c>
      <c r="Y146">
        <f>STDEV(Table3[ROI])</f>
        <v>8.7193558754885032</v>
      </c>
      <c r="Z146">
        <f>AVERAGE(Table3[Profit])</f>
        <v>18771268.657534245</v>
      </c>
    </row>
    <row r="147" spans="1:26" x14ac:dyDescent="0.2">
      <c r="A147" t="s">
        <v>3846</v>
      </c>
      <c r="B147" t="s">
        <v>932</v>
      </c>
      <c r="C147" t="s">
        <v>933</v>
      </c>
      <c r="D147">
        <v>805</v>
      </c>
      <c r="E147">
        <v>2271</v>
      </c>
      <c r="F147">
        <v>7</v>
      </c>
      <c r="G147">
        <v>0</v>
      </c>
      <c r="H147">
        <v>5.5</v>
      </c>
      <c r="I147">
        <v>120</v>
      </c>
      <c r="J147">
        <v>98</v>
      </c>
      <c r="K147">
        <v>23838</v>
      </c>
      <c r="L147">
        <v>7000000</v>
      </c>
      <c r="M147" s="2">
        <v>41420</v>
      </c>
      <c r="N147" t="s">
        <v>3255</v>
      </c>
      <c r="O147" t="s">
        <v>3270</v>
      </c>
      <c r="P147" t="s">
        <v>3257</v>
      </c>
      <c r="Q147" t="s">
        <v>65</v>
      </c>
      <c r="R147" t="s">
        <v>37</v>
      </c>
      <c r="S147" t="s">
        <v>3257</v>
      </c>
      <c r="T147">
        <v>-6976162</v>
      </c>
      <c r="U147">
        <v>-0.99659457142857144</v>
      </c>
      <c r="V147" t="s">
        <v>7062</v>
      </c>
      <c r="W147">
        <v>-0.99659457142857144</v>
      </c>
      <c r="X147">
        <f>AVERAGE(Table3[ROI])</f>
        <v>4.2639186243439067</v>
      </c>
      <c r="Y147">
        <f>STDEV(Table3[ROI])</f>
        <v>8.7193558754885032</v>
      </c>
      <c r="Z147">
        <f>AVERAGE(Table3[Profit])</f>
        <v>18771268.657534245</v>
      </c>
    </row>
    <row r="148" spans="1:26" x14ac:dyDescent="0.2">
      <c r="A148" t="s">
        <v>4415</v>
      </c>
      <c r="B148" t="s">
        <v>1520</v>
      </c>
      <c r="C148" t="s">
        <v>1521</v>
      </c>
      <c r="D148">
        <v>470</v>
      </c>
      <c r="E148">
        <v>1233</v>
      </c>
      <c r="F148">
        <v>33</v>
      </c>
      <c r="G148">
        <v>0</v>
      </c>
      <c r="H148">
        <v>6.1</v>
      </c>
      <c r="I148">
        <v>279</v>
      </c>
      <c r="J148">
        <v>89</v>
      </c>
      <c r="K148">
        <v>12843</v>
      </c>
      <c r="L148">
        <v>6000000</v>
      </c>
      <c r="M148" s="2">
        <v>40931</v>
      </c>
      <c r="N148" t="s">
        <v>3255</v>
      </c>
      <c r="O148" t="s">
        <v>3270</v>
      </c>
      <c r="P148" t="s">
        <v>3257</v>
      </c>
      <c r="Q148" t="s">
        <v>196</v>
      </c>
      <c r="R148" t="s">
        <v>359</v>
      </c>
      <c r="S148" t="s">
        <v>3257</v>
      </c>
      <c r="T148">
        <v>-5987157</v>
      </c>
      <c r="U148">
        <v>-0.99785950000000001</v>
      </c>
      <c r="V148" t="s">
        <v>7061</v>
      </c>
      <c r="W148">
        <v>-0.99785950000000001</v>
      </c>
      <c r="X148">
        <f>AVERAGE(Table3[ROI])</f>
        <v>4.2639186243439067</v>
      </c>
      <c r="Y148">
        <f>STDEV(Table3[ROI])</f>
        <v>8.7193558754885032</v>
      </c>
      <c r="Z148">
        <f>AVERAGE(Table3[Profit])</f>
        <v>18771268.657534245</v>
      </c>
    </row>
    <row r="149" spans="1:26" x14ac:dyDescent="0.2">
      <c r="A149" t="s">
        <v>4412</v>
      </c>
      <c r="B149" t="s">
        <v>1517</v>
      </c>
      <c r="C149" t="s">
        <v>328</v>
      </c>
      <c r="D149">
        <v>127</v>
      </c>
      <c r="E149">
        <v>163</v>
      </c>
      <c r="F149">
        <v>24</v>
      </c>
      <c r="G149">
        <v>560</v>
      </c>
      <c r="H149">
        <v>6.1</v>
      </c>
      <c r="I149">
        <v>62</v>
      </c>
      <c r="J149">
        <v>103</v>
      </c>
      <c r="K149">
        <v>5725</v>
      </c>
      <c r="L149">
        <v>8400000</v>
      </c>
      <c r="M149" s="2">
        <v>36709</v>
      </c>
      <c r="N149" t="s">
        <v>3255</v>
      </c>
      <c r="O149" t="s">
        <v>3270</v>
      </c>
      <c r="P149" t="s">
        <v>4413</v>
      </c>
      <c r="Q149" t="s">
        <v>17</v>
      </c>
      <c r="R149" t="s">
        <v>37</v>
      </c>
      <c r="S149" t="s">
        <v>7060</v>
      </c>
      <c r="T149">
        <v>-8394275</v>
      </c>
      <c r="U149">
        <v>-0.9993184523809524</v>
      </c>
      <c r="V149" t="s">
        <v>7062</v>
      </c>
      <c r="W149">
        <v>-0.9993184523809524</v>
      </c>
      <c r="X149">
        <f>AVERAGE(Table3[ROI])</f>
        <v>4.2639186243439067</v>
      </c>
      <c r="Y149">
        <f>STDEV(Table3[ROI])</f>
        <v>8.7193558754885032</v>
      </c>
      <c r="Z149">
        <f>AVERAGE(Table3[Profit])</f>
        <v>18771268.657534245</v>
      </c>
    </row>
  </sheetData>
  <phoneticPr fontId="3"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5C80-C7DF-EE46-90FD-CBA8B441E076}">
  <dimension ref="A1:W207"/>
  <sheetViews>
    <sheetView topLeftCell="G5" workbookViewId="0">
      <selection activeCell="W7" sqref="W7"/>
    </sheetView>
  </sheetViews>
  <sheetFormatPr baseColWidth="10" defaultColWidth="10.6640625" defaultRowHeight="15" x14ac:dyDescent="0.2"/>
  <cols>
    <col min="1" max="1" width="46.33203125" bestFit="1" customWidth="1"/>
    <col min="2" max="2" width="19.6640625" bestFit="1" customWidth="1"/>
    <col min="3" max="3" width="18.83203125" bestFit="1" customWidth="1"/>
    <col min="4" max="4" width="18.33203125" bestFit="1" customWidth="1"/>
    <col min="5" max="5" width="13.1640625" bestFit="1" customWidth="1"/>
    <col min="6" max="6" width="16.5" bestFit="1" customWidth="1"/>
    <col min="7" max="7" width="15" bestFit="1" customWidth="1"/>
    <col min="8" max="8" width="17.5" bestFit="1" customWidth="1"/>
    <col min="9" max="9" width="14.1640625" bestFit="1" customWidth="1"/>
    <col min="10" max="10" width="14.83203125" bestFit="1" customWidth="1"/>
    <col min="11" max="11" width="15" bestFit="1" customWidth="1"/>
    <col min="12" max="12" width="11" bestFit="1" customWidth="1"/>
    <col min="13" max="13" width="13.6640625" bestFit="1" customWidth="1"/>
    <col min="14" max="14" width="13.33203125" bestFit="1" customWidth="1"/>
    <col min="15" max="18" width="11" bestFit="1" customWidth="1"/>
    <col min="19" max="19" width="12.5" bestFit="1" customWidth="1"/>
    <col min="20" max="21" width="11" bestFit="1" customWidth="1"/>
    <col min="22" max="22" width="15" bestFit="1" customWidth="1"/>
    <col min="23" max="23" width="11" bestFit="1" customWidth="1"/>
  </cols>
  <sheetData>
    <row r="1" spans="1:23" x14ac:dyDescent="0.2">
      <c r="A1" s="6" t="s">
        <v>7070</v>
      </c>
    </row>
    <row r="3" spans="1:23" x14ac:dyDescent="0.2">
      <c r="A3" t="s">
        <v>3249</v>
      </c>
      <c r="B3" t="s">
        <v>2</v>
      </c>
      <c r="C3" t="s">
        <v>3</v>
      </c>
      <c r="D3" t="s">
        <v>4</v>
      </c>
      <c r="E3" t="s">
        <v>5</v>
      </c>
      <c r="F3" t="s">
        <v>6</v>
      </c>
      <c r="G3" t="s">
        <v>7</v>
      </c>
      <c r="H3" t="s">
        <v>8</v>
      </c>
      <c r="I3" t="s">
        <v>9</v>
      </c>
      <c r="J3" t="s">
        <v>10</v>
      </c>
      <c r="K3" t="s">
        <v>11</v>
      </c>
      <c r="L3" t="s">
        <v>12</v>
      </c>
      <c r="M3" t="s">
        <v>3250</v>
      </c>
      <c r="N3" t="s">
        <v>3251</v>
      </c>
      <c r="O3" t="s">
        <v>3252</v>
      </c>
      <c r="P3" t="s">
        <v>3253</v>
      </c>
      <c r="Q3" t="s">
        <v>0</v>
      </c>
      <c r="R3" t="s">
        <v>1</v>
      </c>
      <c r="S3" t="s">
        <v>7034</v>
      </c>
      <c r="T3" t="s">
        <v>7035</v>
      </c>
      <c r="U3" t="s">
        <v>7036</v>
      </c>
      <c r="V3" t="s">
        <v>7037</v>
      </c>
      <c r="W3" t="s">
        <v>7057</v>
      </c>
    </row>
    <row r="4" spans="1:23" x14ac:dyDescent="0.2">
      <c r="A4" t="s">
        <v>6162</v>
      </c>
      <c r="B4" t="s">
        <v>2775</v>
      </c>
      <c r="C4" t="s">
        <v>2776</v>
      </c>
      <c r="D4">
        <v>58</v>
      </c>
      <c r="E4">
        <v>78</v>
      </c>
      <c r="F4">
        <v>20</v>
      </c>
      <c r="G4">
        <v>754</v>
      </c>
      <c r="H4">
        <v>7.2</v>
      </c>
      <c r="I4">
        <v>72</v>
      </c>
      <c r="J4">
        <v>88</v>
      </c>
      <c r="K4">
        <v>592014</v>
      </c>
      <c r="L4">
        <v>218</v>
      </c>
      <c r="M4" s="2">
        <v>37951</v>
      </c>
      <c r="N4" t="s">
        <v>3255</v>
      </c>
      <c r="O4" t="s">
        <v>3433</v>
      </c>
      <c r="P4" t="s">
        <v>3257</v>
      </c>
      <c r="Q4" t="s">
        <v>13</v>
      </c>
      <c r="R4" t="s">
        <v>1221</v>
      </c>
      <c r="S4" t="s">
        <v>3257</v>
      </c>
      <c r="T4">
        <v>591796</v>
      </c>
      <c r="U4">
        <v>2714.6605504587155</v>
      </c>
      <c r="V4" t="s">
        <v>7061</v>
      </c>
      <c r="W4">
        <v>2714.6605504587155</v>
      </c>
    </row>
    <row r="5" spans="1:23" x14ac:dyDescent="0.2">
      <c r="A5" t="s">
        <v>6869</v>
      </c>
      <c r="B5" t="s">
        <v>3163</v>
      </c>
      <c r="C5" t="s">
        <v>1966</v>
      </c>
      <c r="D5">
        <v>354</v>
      </c>
      <c r="E5">
        <v>1495</v>
      </c>
      <c r="F5">
        <v>338</v>
      </c>
      <c r="G5">
        <v>15000</v>
      </c>
      <c r="H5">
        <v>8</v>
      </c>
      <c r="I5">
        <v>119</v>
      </c>
      <c r="J5">
        <v>174</v>
      </c>
      <c r="K5">
        <v>163214286</v>
      </c>
      <c r="L5">
        <v>8200000</v>
      </c>
      <c r="M5" s="2">
        <v>23941</v>
      </c>
      <c r="N5" t="s">
        <v>3255</v>
      </c>
      <c r="O5" t="s">
        <v>3433</v>
      </c>
      <c r="P5" t="s">
        <v>3257</v>
      </c>
      <c r="Q5" t="s">
        <v>13</v>
      </c>
      <c r="R5" t="s">
        <v>14</v>
      </c>
      <c r="S5" t="s">
        <v>3257</v>
      </c>
      <c r="T5">
        <v>155014286</v>
      </c>
      <c r="U5">
        <v>18.904181219512196</v>
      </c>
      <c r="V5" t="s">
        <v>7068</v>
      </c>
      <c r="W5">
        <v>18.904181219512196</v>
      </c>
    </row>
    <row r="6" spans="1:23" x14ac:dyDescent="0.2">
      <c r="A6" t="s">
        <v>6484</v>
      </c>
      <c r="B6" t="s">
        <v>2953</v>
      </c>
      <c r="C6" t="s">
        <v>2954</v>
      </c>
      <c r="D6">
        <v>282</v>
      </c>
      <c r="E6">
        <v>687</v>
      </c>
      <c r="F6">
        <v>0</v>
      </c>
      <c r="G6">
        <v>17000</v>
      </c>
      <c r="H6">
        <v>7.5</v>
      </c>
      <c r="I6">
        <v>327</v>
      </c>
      <c r="J6">
        <v>85</v>
      </c>
      <c r="K6">
        <v>16097842</v>
      </c>
      <c r="L6">
        <v>900000</v>
      </c>
      <c r="M6" s="2">
        <v>41407</v>
      </c>
      <c r="N6" t="s">
        <v>3255</v>
      </c>
      <c r="O6" t="s">
        <v>3433</v>
      </c>
      <c r="P6" t="s">
        <v>3257</v>
      </c>
      <c r="Q6" t="s">
        <v>13</v>
      </c>
      <c r="R6" t="s">
        <v>37</v>
      </c>
      <c r="S6" t="s">
        <v>3257</v>
      </c>
      <c r="T6">
        <v>15197842</v>
      </c>
      <c r="U6">
        <v>16.886491111111113</v>
      </c>
      <c r="V6" t="s">
        <v>7061</v>
      </c>
      <c r="W6">
        <v>16.886491111111113</v>
      </c>
    </row>
    <row r="7" spans="1:23" x14ac:dyDescent="0.2">
      <c r="A7" t="s">
        <v>6917</v>
      </c>
      <c r="B7" t="s">
        <v>1127</v>
      </c>
      <c r="C7" t="s">
        <v>3186</v>
      </c>
      <c r="D7">
        <v>640</v>
      </c>
      <c r="E7">
        <v>2169</v>
      </c>
      <c r="F7">
        <v>131</v>
      </c>
      <c r="G7">
        <v>0</v>
      </c>
      <c r="H7">
        <v>8.1</v>
      </c>
      <c r="I7">
        <v>130</v>
      </c>
      <c r="J7">
        <v>110</v>
      </c>
      <c r="K7">
        <v>102308900</v>
      </c>
      <c r="L7">
        <v>6000000</v>
      </c>
      <c r="M7" s="2">
        <v>25532</v>
      </c>
      <c r="N7" t="s">
        <v>3255</v>
      </c>
      <c r="O7" t="s">
        <v>3433</v>
      </c>
      <c r="P7" t="s">
        <v>3257</v>
      </c>
      <c r="Q7" t="s">
        <v>13</v>
      </c>
      <c r="R7" t="s">
        <v>2392</v>
      </c>
      <c r="S7" t="s">
        <v>3257</v>
      </c>
      <c r="T7">
        <v>96308900</v>
      </c>
      <c r="U7">
        <v>16.051483333333334</v>
      </c>
      <c r="V7" t="s">
        <v>7062</v>
      </c>
      <c r="W7">
        <v>16.051483333333334</v>
      </c>
    </row>
    <row r="8" spans="1:23" x14ac:dyDescent="0.2">
      <c r="A8" t="s">
        <v>6155</v>
      </c>
      <c r="B8" t="s">
        <v>2769</v>
      </c>
      <c r="C8" t="s">
        <v>1024</v>
      </c>
      <c r="D8">
        <v>368</v>
      </c>
      <c r="E8">
        <v>1651</v>
      </c>
      <c r="F8">
        <v>46</v>
      </c>
      <c r="G8">
        <v>0</v>
      </c>
      <c r="H8">
        <v>7.2</v>
      </c>
      <c r="I8">
        <v>90</v>
      </c>
      <c r="J8">
        <v>125</v>
      </c>
      <c r="K8">
        <v>58800000</v>
      </c>
      <c r="L8">
        <v>5500000</v>
      </c>
      <c r="M8" s="2">
        <v>29805</v>
      </c>
      <c r="N8" t="s">
        <v>3255</v>
      </c>
      <c r="O8" t="s">
        <v>3433</v>
      </c>
      <c r="P8" t="s">
        <v>3257</v>
      </c>
      <c r="Q8" t="s">
        <v>65</v>
      </c>
      <c r="R8" t="s">
        <v>18</v>
      </c>
      <c r="S8" t="s">
        <v>3257</v>
      </c>
      <c r="T8">
        <v>53300000</v>
      </c>
      <c r="U8">
        <v>9.6909090909090914</v>
      </c>
      <c r="V8" t="s">
        <v>7063</v>
      </c>
      <c r="W8">
        <v>9.6909090909090914</v>
      </c>
    </row>
    <row r="9" spans="1:23" x14ac:dyDescent="0.2">
      <c r="A9" t="s">
        <v>6293</v>
      </c>
      <c r="B9" t="s">
        <v>725</v>
      </c>
      <c r="C9" t="s">
        <v>455</v>
      </c>
      <c r="D9">
        <v>49000</v>
      </c>
      <c r="E9">
        <v>50141</v>
      </c>
      <c r="F9">
        <v>272</v>
      </c>
      <c r="G9">
        <v>0</v>
      </c>
      <c r="H9">
        <v>7.3</v>
      </c>
      <c r="I9">
        <v>62</v>
      </c>
      <c r="J9">
        <v>121</v>
      </c>
      <c r="K9">
        <v>123922370</v>
      </c>
      <c r="L9">
        <v>13000000</v>
      </c>
      <c r="M9" s="2">
        <v>31858</v>
      </c>
      <c r="N9" t="s">
        <v>3255</v>
      </c>
      <c r="O9" t="s">
        <v>3433</v>
      </c>
      <c r="P9" t="s">
        <v>3257</v>
      </c>
      <c r="Q9" t="s">
        <v>13</v>
      </c>
      <c r="R9" t="s">
        <v>37</v>
      </c>
      <c r="S9" t="s">
        <v>3257</v>
      </c>
      <c r="T9">
        <v>110922370</v>
      </c>
      <c r="U9">
        <v>8.5324899999999992</v>
      </c>
      <c r="V9" t="s">
        <v>7063</v>
      </c>
      <c r="W9">
        <v>8.5324899999999992</v>
      </c>
    </row>
    <row r="10" spans="1:23" x14ac:dyDescent="0.2">
      <c r="A10" t="s">
        <v>6865</v>
      </c>
      <c r="B10" t="s">
        <v>856</v>
      </c>
      <c r="C10" t="s">
        <v>2966</v>
      </c>
      <c r="D10">
        <v>14000</v>
      </c>
      <c r="E10">
        <v>15732</v>
      </c>
      <c r="F10">
        <v>0</v>
      </c>
      <c r="G10">
        <v>64000</v>
      </c>
      <c r="H10">
        <v>8</v>
      </c>
      <c r="I10">
        <v>479</v>
      </c>
      <c r="J10">
        <v>118</v>
      </c>
      <c r="K10">
        <v>138795342</v>
      </c>
      <c r="L10">
        <v>15000000</v>
      </c>
      <c r="M10" s="2">
        <v>40220</v>
      </c>
      <c r="N10" t="s">
        <v>3255</v>
      </c>
      <c r="O10" t="s">
        <v>3433</v>
      </c>
      <c r="P10" t="s">
        <v>3257</v>
      </c>
      <c r="Q10" t="s">
        <v>65</v>
      </c>
      <c r="R10" t="s">
        <v>37</v>
      </c>
      <c r="S10" t="s">
        <v>3257</v>
      </c>
      <c r="T10">
        <v>123795342</v>
      </c>
      <c r="U10">
        <v>8.2530228000000001</v>
      </c>
      <c r="V10" t="s">
        <v>7063</v>
      </c>
      <c r="W10">
        <v>8.2530228000000001</v>
      </c>
    </row>
    <row r="11" spans="1:23" x14ac:dyDescent="0.2">
      <c r="A11" t="s">
        <v>3771</v>
      </c>
      <c r="B11" t="s">
        <v>840</v>
      </c>
      <c r="C11" t="s">
        <v>841</v>
      </c>
      <c r="D11">
        <v>1000</v>
      </c>
      <c r="E11">
        <v>1362</v>
      </c>
      <c r="F11">
        <v>0</v>
      </c>
      <c r="G11">
        <v>30</v>
      </c>
      <c r="H11">
        <v>5.3</v>
      </c>
      <c r="I11">
        <v>32</v>
      </c>
      <c r="J11">
        <v>87</v>
      </c>
      <c r="K11">
        <v>536767</v>
      </c>
      <c r="L11">
        <v>60000</v>
      </c>
      <c r="M11" s="2">
        <v>35974</v>
      </c>
      <c r="N11" t="s">
        <v>3255</v>
      </c>
      <c r="O11" t="s">
        <v>3433</v>
      </c>
      <c r="P11" t="s">
        <v>3257</v>
      </c>
      <c r="Q11" t="s">
        <v>13</v>
      </c>
      <c r="R11" t="s">
        <v>37</v>
      </c>
      <c r="S11" t="s">
        <v>3257</v>
      </c>
      <c r="T11">
        <v>476767</v>
      </c>
      <c r="U11">
        <v>7.9461166666666667</v>
      </c>
      <c r="V11" t="s">
        <v>7061</v>
      </c>
      <c r="W11">
        <v>7.9461166666666667</v>
      </c>
    </row>
    <row r="12" spans="1:23" x14ac:dyDescent="0.2">
      <c r="A12" t="s">
        <v>6685</v>
      </c>
      <c r="B12" t="s">
        <v>3069</v>
      </c>
      <c r="C12" t="s">
        <v>1450</v>
      </c>
      <c r="D12">
        <v>768</v>
      </c>
      <c r="E12">
        <v>3389</v>
      </c>
      <c r="F12">
        <v>102</v>
      </c>
      <c r="G12">
        <v>38000</v>
      </c>
      <c r="H12">
        <v>7.7</v>
      </c>
      <c r="I12">
        <v>261</v>
      </c>
      <c r="J12">
        <v>129</v>
      </c>
      <c r="K12">
        <v>255950375</v>
      </c>
      <c r="L12">
        <v>29000000</v>
      </c>
      <c r="M12" s="2">
        <v>40069</v>
      </c>
      <c r="N12" t="s">
        <v>3255</v>
      </c>
      <c r="O12" t="s">
        <v>3433</v>
      </c>
      <c r="P12" t="s">
        <v>3257</v>
      </c>
      <c r="Q12" t="s">
        <v>13</v>
      </c>
      <c r="R12" t="s">
        <v>21</v>
      </c>
      <c r="S12" t="s">
        <v>3257</v>
      </c>
      <c r="T12">
        <v>226950375</v>
      </c>
      <c r="U12">
        <v>7.8258749999999999</v>
      </c>
      <c r="V12" t="s">
        <v>7063</v>
      </c>
      <c r="W12">
        <v>7.8258749999999999</v>
      </c>
    </row>
    <row r="13" spans="1:23" x14ac:dyDescent="0.2">
      <c r="A13" t="s">
        <v>5598</v>
      </c>
      <c r="B13" t="s">
        <v>1886</v>
      </c>
      <c r="C13" t="s">
        <v>2404</v>
      </c>
      <c r="D13">
        <v>699</v>
      </c>
      <c r="E13">
        <v>936</v>
      </c>
      <c r="F13">
        <v>7</v>
      </c>
      <c r="G13">
        <v>0</v>
      </c>
      <c r="H13">
        <v>6.8</v>
      </c>
      <c r="I13">
        <v>18</v>
      </c>
      <c r="J13">
        <v>108</v>
      </c>
      <c r="K13">
        <v>54215416</v>
      </c>
      <c r="L13">
        <v>6500000</v>
      </c>
      <c r="M13" s="2">
        <v>32086</v>
      </c>
      <c r="N13" t="s">
        <v>3255</v>
      </c>
      <c r="O13" t="s">
        <v>3433</v>
      </c>
      <c r="P13" t="s">
        <v>3257</v>
      </c>
      <c r="Q13" t="s">
        <v>13</v>
      </c>
      <c r="R13" t="s">
        <v>21</v>
      </c>
      <c r="S13" t="s">
        <v>3257</v>
      </c>
      <c r="T13">
        <v>47715416</v>
      </c>
      <c r="U13">
        <v>7.3408332307692312</v>
      </c>
      <c r="V13" t="s">
        <v>7062</v>
      </c>
      <c r="W13">
        <v>7.3408332307692303</v>
      </c>
    </row>
    <row r="14" spans="1:23" x14ac:dyDescent="0.2">
      <c r="A14" t="s">
        <v>6290</v>
      </c>
      <c r="B14" t="s">
        <v>956</v>
      </c>
      <c r="C14" t="s">
        <v>2847</v>
      </c>
      <c r="D14">
        <v>9000</v>
      </c>
      <c r="E14">
        <v>11736</v>
      </c>
      <c r="F14">
        <v>260</v>
      </c>
      <c r="G14">
        <v>0</v>
      </c>
      <c r="H14">
        <v>7.3</v>
      </c>
      <c r="I14">
        <v>185</v>
      </c>
      <c r="J14">
        <v>109</v>
      </c>
      <c r="K14">
        <v>34468224</v>
      </c>
      <c r="L14">
        <v>4500000</v>
      </c>
      <c r="M14" s="2">
        <v>37724</v>
      </c>
      <c r="N14" t="s">
        <v>3255</v>
      </c>
      <c r="O14" t="s">
        <v>3433</v>
      </c>
      <c r="P14" t="s">
        <v>3257</v>
      </c>
      <c r="Q14" t="s">
        <v>13</v>
      </c>
      <c r="R14" t="s">
        <v>37</v>
      </c>
      <c r="S14" t="s">
        <v>3257</v>
      </c>
      <c r="T14">
        <v>29968224</v>
      </c>
      <c r="U14">
        <v>6.6596053333333334</v>
      </c>
      <c r="V14" t="s">
        <v>7062</v>
      </c>
      <c r="W14">
        <v>6.6596053333333334</v>
      </c>
    </row>
    <row r="15" spans="1:23" x14ac:dyDescent="0.2">
      <c r="A15" t="s">
        <v>4189</v>
      </c>
      <c r="B15" t="s">
        <v>1305</v>
      </c>
      <c r="C15" t="s">
        <v>1306</v>
      </c>
      <c r="D15">
        <v>399</v>
      </c>
      <c r="E15">
        <v>663</v>
      </c>
      <c r="F15">
        <v>130</v>
      </c>
      <c r="G15">
        <v>23000</v>
      </c>
      <c r="H15">
        <v>5.8</v>
      </c>
      <c r="I15">
        <v>82</v>
      </c>
      <c r="J15">
        <v>99</v>
      </c>
      <c r="K15">
        <v>91443253</v>
      </c>
      <c r="L15">
        <v>12000000</v>
      </c>
      <c r="M15" s="2">
        <v>41672</v>
      </c>
      <c r="N15" t="s">
        <v>3255</v>
      </c>
      <c r="O15" t="s">
        <v>3433</v>
      </c>
      <c r="P15" t="s">
        <v>3257</v>
      </c>
      <c r="Q15" t="s">
        <v>13</v>
      </c>
      <c r="R15" t="s">
        <v>18</v>
      </c>
      <c r="S15" t="s">
        <v>3257</v>
      </c>
      <c r="T15">
        <v>79443253</v>
      </c>
      <c r="U15">
        <v>6.6202710833333329</v>
      </c>
      <c r="V15" t="s">
        <v>7062</v>
      </c>
      <c r="W15">
        <v>6.6202710833333329</v>
      </c>
    </row>
    <row r="16" spans="1:23" x14ac:dyDescent="0.2">
      <c r="A16" t="s">
        <v>6680</v>
      </c>
      <c r="B16" t="s">
        <v>3065</v>
      </c>
      <c r="C16" t="s">
        <v>1854</v>
      </c>
      <c r="D16">
        <v>509</v>
      </c>
      <c r="E16">
        <v>888</v>
      </c>
      <c r="F16">
        <v>96</v>
      </c>
      <c r="G16">
        <v>0</v>
      </c>
      <c r="H16">
        <v>7.7</v>
      </c>
      <c r="I16">
        <v>71</v>
      </c>
      <c r="J16">
        <v>105</v>
      </c>
      <c r="K16">
        <v>35811509</v>
      </c>
      <c r="L16">
        <v>5500000</v>
      </c>
      <c r="M16" s="2">
        <v>35284</v>
      </c>
      <c r="N16" t="s">
        <v>3255</v>
      </c>
      <c r="O16" t="s">
        <v>3433</v>
      </c>
      <c r="P16" t="s">
        <v>3257</v>
      </c>
      <c r="Q16" t="s">
        <v>476</v>
      </c>
      <c r="R16" t="s">
        <v>21</v>
      </c>
      <c r="S16" t="s">
        <v>3257</v>
      </c>
      <c r="T16">
        <v>30311509</v>
      </c>
      <c r="U16">
        <v>5.5111834545454546</v>
      </c>
      <c r="V16" t="s">
        <v>7062</v>
      </c>
      <c r="W16">
        <v>5.5111834545454546</v>
      </c>
    </row>
    <row r="17" spans="1:23" x14ac:dyDescent="0.2">
      <c r="A17" t="s">
        <v>6910</v>
      </c>
      <c r="B17" t="s">
        <v>1667</v>
      </c>
      <c r="C17" t="s">
        <v>3009</v>
      </c>
      <c r="D17">
        <v>19000</v>
      </c>
      <c r="E17">
        <v>20295</v>
      </c>
      <c r="F17">
        <v>77</v>
      </c>
      <c r="G17">
        <v>165000</v>
      </c>
      <c r="H17">
        <v>8.1</v>
      </c>
      <c r="I17">
        <v>454</v>
      </c>
      <c r="J17">
        <v>114</v>
      </c>
      <c r="K17">
        <v>91121452</v>
      </c>
      <c r="L17">
        <v>14000000</v>
      </c>
      <c r="M17" s="2">
        <v>41674</v>
      </c>
      <c r="N17" t="s">
        <v>3255</v>
      </c>
      <c r="O17" t="s">
        <v>3433</v>
      </c>
      <c r="P17" t="s">
        <v>3257</v>
      </c>
      <c r="Q17" t="s">
        <v>65</v>
      </c>
      <c r="R17" t="s">
        <v>21</v>
      </c>
      <c r="S17" t="s">
        <v>3257</v>
      </c>
      <c r="T17">
        <v>77121452</v>
      </c>
      <c r="U17">
        <v>5.5086751428571432</v>
      </c>
      <c r="V17" t="s">
        <v>7063</v>
      </c>
      <c r="W17">
        <v>5.5086751428571432</v>
      </c>
    </row>
    <row r="18" spans="1:23" x14ac:dyDescent="0.2">
      <c r="A18" t="s">
        <v>3842</v>
      </c>
      <c r="B18" t="s">
        <v>926</v>
      </c>
      <c r="C18" t="s">
        <v>927</v>
      </c>
      <c r="D18">
        <v>71</v>
      </c>
      <c r="E18">
        <v>159</v>
      </c>
      <c r="F18">
        <v>9</v>
      </c>
      <c r="G18">
        <v>63</v>
      </c>
      <c r="H18">
        <v>5.4</v>
      </c>
      <c r="I18">
        <v>24</v>
      </c>
      <c r="J18">
        <v>113</v>
      </c>
      <c r="K18">
        <v>19184015</v>
      </c>
      <c r="L18">
        <v>3000000</v>
      </c>
      <c r="M18" s="2">
        <v>37475</v>
      </c>
      <c r="N18" t="s">
        <v>3255</v>
      </c>
      <c r="O18" t="s">
        <v>3433</v>
      </c>
      <c r="P18" t="s">
        <v>3257</v>
      </c>
      <c r="Q18" t="s">
        <v>13</v>
      </c>
      <c r="R18" t="s">
        <v>37</v>
      </c>
      <c r="S18" t="s">
        <v>3257</v>
      </c>
      <c r="T18">
        <v>16184015</v>
      </c>
      <c r="U18">
        <v>5.3946716666666665</v>
      </c>
      <c r="V18" t="s">
        <v>7063</v>
      </c>
      <c r="W18">
        <v>5.3946716666666665</v>
      </c>
    </row>
    <row r="19" spans="1:23" x14ac:dyDescent="0.2">
      <c r="A19" t="s">
        <v>6152</v>
      </c>
      <c r="B19" t="s">
        <v>2766</v>
      </c>
      <c r="C19" t="s">
        <v>2767</v>
      </c>
      <c r="D19">
        <v>422</v>
      </c>
      <c r="E19">
        <v>1899</v>
      </c>
      <c r="F19">
        <v>20</v>
      </c>
      <c r="G19">
        <v>11000</v>
      </c>
      <c r="H19">
        <v>7.2</v>
      </c>
      <c r="I19">
        <v>337</v>
      </c>
      <c r="J19">
        <v>95</v>
      </c>
      <c r="K19">
        <v>5997134</v>
      </c>
      <c r="L19">
        <v>1000000</v>
      </c>
      <c r="M19" s="2">
        <v>40998</v>
      </c>
      <c r="N19" t="s">
        <v>3255</v>
      </c>
      <c r="O19" t="s">
        <v>3433</v>
      </c>
      <c r="P19" t="s">
        <v>3257</v>
      </c>
      <c r="Q19" t="s">
        <v>13</v>
      </c>
      <c r="R19" t="s">
        <v>37</v>
      </c>
      <c r="S19" t="s">
        <v>3257</v>
      </c>
      <c r="T19">
        <v>4997134</v>
      </c>
      <c r="U19">
        <v>4.997134</v>
      </c>
      <c r="V19" t="s">
        <v>7062</v>
      </c>
      <c r="W19">
        <v>4.997134</v>
      </c>
    </row>
    <row r="20" spans="1:23" x14ac:dyDescent="0.2">
      <c r="A20" t="s">
        <v>6585</v>
      </c>
      <c r="B20" t="s">
        <v>3002</v>
      </c>
      <c r="C20" t="s">
        <v>1382</v>
      </c>
      <c r="D20">
        <v>173</v>
      </c>
      <c r="E20">
        <v>563</v>
      </c>
      <c r="F20">
        <v>108</v>
      </c>
      <c r="G20">
        <v>0</v>
      </c>
      <c r="H20">
        <v>7.6</v>
      </c>
      <c r="I20">
        <v>123</v>
      </c>
      <c r="J20">
        <v>118</v>
      </c>
      <c r="K20">
        <v>11533945</v>
      </c>
      <c r="L20">
        <v>2000000</v>
      </c>
      <c r="M20" s="2">
        <v>36454</v>
      </c>
      <c r="N20" t="s">
        <v>3255</v>
      </c>
      <c r="O20" t="s">
        <v>3433</v>
      </c>
      <c r="P20" t="s">
        <v>3257</v>
      </c>
      <c r="Q20" t="s">
        <v>13</v>
      </c>
      <c r="R20" t="s">
        <v>37</v>
      </c>
      <c r="S20" t="s">
        <v>3257</v>
      </c>
      <c r="T20">
        <v>9533945</v>
      </c>
      <c r="U20">
        <v>4.7669724999999996</v>
      </c>
      <c r="V20" t="s">
        <v>7063</v>
      </c>
      <c r="W20">
        <v>4.7669724999999996</v>
      </c>
    </row>
    <row r="21" spans="1:23" x14ac:dyDescent="0.2">
      <c r="A21" t="s">
        <v>6284</v>
      </c>
      <c r="B21" t="s">
        <v>2844</v>
      </c>
      <c r="C21" t="s">
        <v>1229</v>
      </c>
      <c r="D21">
        <v>326</v>
      </c>
      <c r="E21">
        <v>486</v>
      </c>
      <c r="F21">
        <v>350</v>
      </c>
      <c r="G21">
        <v>0</v>
      </c>
      <c r="H21">
        <v>7.3</v>
      </c>
      <c r="I21">
        <v>280</v>
      </c>
      <c r="J21">
        <v>94</v>
      </c>
      <c r="K21">
        <v>56437947</v>
      </c>
      <c r="L21">
        <v>9800000</v>
      </c>
      <c r="M21" s="2">
        <v>38873</v>
      </c>
      <c r="N21" t="s">
        <v>3255</v>
      </c>
      <c r="O21" t="s">
        <v>3433</v>
      </c>
      <c r="P21" t="s">
        <v>3257</v>
      </c>
      <c r="Q21" t="s">
        <v>65</v>
      </c>
      <c r="R21" t="s">
        <v>21</v>
      </c>
      <c r="S21" t="s">
        <v>3257</v>
      </c>
      <c r="T21">
        <v>46637947</v>
      </c>
      <c r="U21">
        <v>4.7589741836734696</v>
      </c>
      <c r="V21" t="s">
        <v>7062</v>
      </c>
      <c r="W21">
        <v>4.7589741836734696</v>
      </c>
    </row>
    <row r="22" spans="1:23" x14ac:dyDescent="0.2">
      <c r="A22" t="s">
        <v>6813</v>
      </c>
      <c r="B22" t="s">
        <v>3140</v>
      </c>
      <c r="C22" t="s">
        <v>1174</v>
      </c>
      <c r="D22">
        <v>559</v>
      </c>
      <c r="E22">
        <v>2702</v>
      </c>
      <c r="F22">
        <v>473</v>
      </c>
      <c r="G22">
        <v>76000</v>
      </c>
      <c r="H22">
        <v>7.9</v>
      </c>
      <c r="I22">
        <v>349</v>
      </c>
      <c r="J22">
        <v>167</v>
      </c>
      <c r="K22">
        <v>161029270</v>
      </c>
      <c r="L22">
        <v>28000000</v>
      </c>
      <c r="M22" s="2">
        <v>42071</v>
      </c>
      <c r="N22" t="s">
        <v>3255</v>
      </c>
      <c r="O22" t="s">
        <v>3433</v>
      </c>
      <c r="P22" t="s">
        <v>3257</v>
      </c>
      <c r="Q22" t="s">
        <v>13</v>
      </c>
      <c r="R22" t="s">
        <v>37</v>
      </c>
      <c r="S22" t="s">
        <v>3257</v>
      </c>
      <c r="T22">
        <v>133029270</v>
      </c>
      <c r="U22">
        <v>4.751045357142857</v>
      </c>
      <c r="V22" t="s">
        <v>7068</v>
      </c>
      <c r="W22">
        <v>4.751045357142857</v>
      </c>
    </row>
    <row r="23" spans="1:23" x14ac:dyDescent="0.2">
      <c r="A23" t="s">
        <v>6857</v>
      </c>
      <c r="B23" t="s">
        <v>408</v>
      </c>
      <c r="C23" t="s">
        <v>2657</v>
      </c>
      <c r="D23">
        <v>11000</v>
      </c>
      <c r="E23">
        <v>17738</v>
      </c>
      <c r="F23">
        <v>212</v>
      </c>
      <c r="G23">
        <v>65000</v>
      </c>
      <c r="H23">
        <v>8</v>
      </c>
      <c r="I23">
        <v>471</v>
      </c>
      <c r="J23">
        <v>117</v>
      </c>
      <c r="K23">
        <v>27296514</v>
      </c>
      <c r="L23">
        <v>5000000</v>
      </c>
      <c r="M23" s="2">
        <v>41350</v>
      </c>
      <c r="N23" t="s">
        <v>3255</v>
      </c>
      <c r="O23" t="s">
        <v>3433</v>
      </c>
      <c r="P23" t="s">
        <v>3257</v>
      </c>
      <c r="Q23" t="s">
        <v>13</v>
      </c>
      <c r="R23" t="s">
        <v>37</v>
      </c>
      <c r="S23" t="s">
        <v>3257</v>
      </c>
      <c r="T23">
        <v>22296514</v>
      </c>
      <c r="U23">
        <v>4.4593027999999997</v>
      </c>
      <c r="V23" t="s">
        <v>7063</v>
      </c>
      <c r="W23">
        <v>4.4593027999999997</v>
      </c>
    </row>
    <row r="24" spans="1:23" x14ac:dyDescent="0.2">
      <c r="A24" t="s">
        <v>6151</v>
      </c>
      <c r="B24" t="s">
        <v>1137</v>
      </c>
      <c r="C24" t="s">
        <v>946</v>
      </c>
      <c r="D24">
        <v>10000</v>
      </c>
      <c r="E24">
        <v>12098</v>
      </c>
      <c r="F24">
        <v>0</v>
      </c>
      <c r="G24">
        <v>4000</v>
      </c>
      <c r="H24">
        <v>7.2</v>
      </c>
      <c r="I24">
        <v>72</v>
      </c>
      <c r="J24">
        <v>145</v>
      </c>
      <c r="K24">
        <v>70001698</v>
      </c>
      <c r="L24">
        <v>14000000</v>
      </c>
      <c r="M24" s="2">
        <v>32551</v>
      </c>
      <c r="N24" t="s">
        <v>3255</v>
      </c>
      <c r="O24" t="s">
        <v>3433</v>
      </c>
      <c r="P24" t="s">
        <v>3257</v>
      </c>
      <c r="Q24" t="s">
        <v>13</v>
      </c>
      <c r="R24" t="s">
        <v>37</v>
      </c>
      <c r="S24" t="s">
        <v>3257</v>
      </c>
      <c r="T24">
        <v>56001698</v>
      </c>
      <c r="U24">
        <v>4.000121285714286</v>
      </c>
      <c r="V24" t="s">
        <v>7064</v>
      </c>
      <c r="W24">
        <v>4.000121285714286</v>
      </c>
    </row>
    <row r="25" spans="1:23" x14ac:dyDescent="0.2">
      <c r="A25" t="s">
        <v>6580</v>
      </c>
      <c r="B25" t="s">
        <v>1356</v>
      </c>
      <c r="C25" t="s">
        <v>2998</v>
      </c>
      <c r="D25">
        <v>16000</v>
      </c>
      <c r="E25">
        <v>17568</v>
      </c>
      <c r="F25">
        <v>152</v>
      </c>
      <c r="G25">
        <v>0</v>
      </c>
      <c r="H25">
        <v>7.6</v>
      </c>
      <c r="I25">
        <v>53</v>
      </c>
      <c r="J25">
        <v>112</v>
      </c>
      <c r="K25">
        <v>36500000</v>
      </c>
      <c r="L25">
        <v>8000000</v>
      </c>
      <c r="M25" s="2">
        <v>28980</v>
      </c>
      <c r="N25" t="s">
        <v>3255</v>
      </c>
      <c r="O25" t="s">
        <v>3433</v>
      </c>
      <c r="P25" t="s">
        <v>3257</v>
      </c>
      <c r="Q25" t="s">
        <v>13</v>
      </c>
      <c r="R25" t="s">
        <v>18</v>
      </c>
      <c r="S25" t="s">
        <v>3257</v>
      </c>
      <c r="T25">
        <v>28500000</v>
      </c>
      <c r="U25">
        <v>3.5625</v>
      </c>
      <c r="V25" t="s">
        <v>7063</v>
      </c>
      <c r="W25">
        <v>3.5625</v>
      </c>
    </row>
    <row r="26" spans="1:23" x14ac:dyDescent="0.2">
      <c r="A26" t="s">
        <v>7027</v>
      </c>
      <c r="B26" t="s">
        <v>528</v>
      </c>
      <c r="C26" t="s">
        <v>1734</v>
      </c>
      <c r="D26">
        <v>14000</v>
      </c>
      <c r="E26">
        <v>15233</v>
      </c>
      <c r="F26">
        <v>14000</v>
      </c>
      <c r="G26">
        <v>41000</v>
      </c>
      <c r="H26">
        <v>8.9</v>
      </c>
      <c r="I26">
        <v>174</v>
      </c>
      <c r="J26">
        <v>185</v>
      </c>
      <c r="K26">
        <v>96067179</v>
      </c>
      <c r="L26">
        <v>22000000</v>
      </c>
      <c r="M26" s="2">
        <v>34305</v>
      </c>
      <c r="N26" t="s">
        <v>3456</v>
      </c>
      <c r="O26" t="s">
        <v>3433</v>
      </c>
      <c r="P26" t="s">
        <v>3257</v>
      </c>
      <c r="Q26" t="s">
        <v>13</v>
      </c>
      <c r="R26" t="s">
        <v>37</v>
      </c>
      <c r="S26" t="s">
        <v>3257</v>
      </c>
      <c r="T26">
        <v>74067179</v>
      </c>
      <c r="U26">
        <v>3.3666899545454543</v>
      </c>
      <c r="V26" t="s">
        <v>7068</v>
      </c>
      <c r="W26">
        <v>3.3666899545454547</v>
      </c>
    </row>
    <row r="27" spans="1:23" x14ac:dyDescent="0.2">
      <c r="A27" t="s">
        <v>6810</v>
      </c>
      <c r="B27" t="s">
        <v>3138</v>
      </c>
      <c r="C27" t="s">
        <v>1815</v>
      </c>
      <c r="D27">
        <v>523</v>
      </c>
      <c r="E27">
        <v>1383</v>
      </c>
      <c r="F27">
        <v>446</v>
      </c>
      <c r="G27">
        <v>11000</v>
      </c>
      <c r="H27">
        <v>7.9</v>
      </c>
      <c r="I27">
        <v>291</v>
      </c>
      <c r="J27">
        <v>153</v>
      </c>
      <c r="K27">
        <v>119518352</v>
      </c>
      <c r="L27">
        <v>28000000</v>
      </c>
      <c r="M27" s="2">
        <v>38673</v>
      </c>
      <c r="N27" t="s">
        <v>3255</v>
      </c>
      <c r="O27" t="s">
        <v>3433</v>
      </c>
      <c r="P27" t="s">
        <v>3257</v>
      </c>
      <c r="Q27" t="s">
        <v>13</v>
      </c>
      <c r="R27" t="s">
        <v>21</v>
      </c>
      <c r="S27" t="s">
        <v>3257</v>
      </c>
      <c r="T27">
        <v>91518352</v>
      </c>
      <c r="U27">
        <v>3.2685125714285714</v>
      </c>
      <c r="V27" t="s">
        <v>7068</v>
      </c>
      <c r="W27">
        <v>3.2685125714285714</v>
      </c>
    </row>
    <row r="28" spans="1:23" x14ac:dyDescent="0.2">
      <c r="A28" t="s">
        <v>6471</v>
      </c>
      <c r="B28" t="s">
        <v>315</v>
      </c>
      <c r="C28" t="s">
        <v>1473</v>
      </c>
      <c r="D28">
        <v>21000</v>
      </c>
      <c r="E28">
        <v>22745</v>
      </c>
      <c r="F28">
        <v>0</v>
      </c>
      <c r="G28">
        <v>0</v>
      </c>
      <c r="H28">
        <v>7.5</v>
      </c>
      <c r="I28">
        <v>351</v>
      </c>
      <c r="J28">
        <v>93</v>
      </c>
      <c r="K28">
        <v>31501218</v>
      </c>
      <c r="L28">
        <v>7500000</v>
      </c>
      <c r="M28" s="2">
        <v>38679</v>
      </c>
      <c r="N28" t="s">
        <v>3456</v>
      </c>
      <c r="O28" t="s">
        <v>3433</v>
      </c>
      <c r="P28" t="s">
        <v>3257</v>
      </c>
      <c r="Q28" t="s">
        <v>13</v>
      </c>
      <c r="R28" t="s">
        <v>18</v>
      </c>
      <c r="S28" t="s">
        <v>3257</v>
      </c>
      <c r="T28">
        <v>24001218</v>
      </c>
      <c r="U28">
        <v>3.2001624</v>
      </c>
      <c r="V28" t="s">
        <v>7062</v>
      </c>
      <c r="W28">
        <v>3.2001624</v>
      </c>
    </row>
    <row r="29" spans="1:23" x14ac:dyDescent="0.2">
      <c r="A29" t="s">
        <v>6384</v>
      </c>
      <c r="B29" t="s">
        <v>1276</v>
      </c>
      <c r="C29" t="s">
        <v>2897</v>
      </c>
      <c r="D29">
        <v>22000</v>
      </c>
      <c r="E29">
        <v>22140</v>
      </c>
      <c r="F29">
        <v>152</v>
      </c>
      <c r="G29">
        <v>0</v>
      </c>
      <c r="H29">
        <v>7.4</v>
      </c>
      <c r="I29">
        <v>271</v>
      </c>
      <c r="J29">
        <v>110</v>
      </c>
      <c r="K29">
        <v>28747570</v>
      </c>
      <c r="L29">
        <v>7000000</v>
      </c>
      <c r="M29" s="2">
        <v>38500</v>
      </c>
      <c r="N29" t="s">
        <v>3255</v>
      </c>
      <c r="O29" t="s">
        <v>3433</v>
      </c>
      <c r="P29" t="s">
        <v>3257</v>
      </c>
      <c r="Q29" t="s">
        <v>36</v>
      </c>
      <c r="R29" t="s">
        <v>37</v>
      </c>
      <c r="S29" t="s">
        <v>3257</v>
      </c>
      <c r="T29">
        <v>21747570</v>
      </c>
      <c r="U29">
        <v>3.1067957142857141</v>
      </c>
      <c r="V29" t="s">
        <v>7062</v>
      </c>
      <c r="W29">
        <v>3.1067957142857141</v>
      </c>
    </row>
    <row r="30" spans="1:23" x14ac:dyDescent="0.2">
      <c r="A30" t="s">
        <v>6578</v>
      </c>
      <c r="B30" t="s">
        <v>2995</v>
      </c>
      <c r="C30" t="s">
        <v>2996</v>
      </c>
      <c r="D30">
        <v>54</v>
      </c>
      <c r="E30">
        <v>194</v>
      </c>
      <c r="F30">
        <v>6</v>
      </c>
      <c r="G30">
        <v>491</v>
      </c>
      <c r="H30">
        <v>7.6</v>
      </c>
      <c r="I30">
        <v>70</v>
      </c>
      <c r="J30">
        <v>108</v>
      </c>
      <c r="K30">
        <v>2047570</v>
      </c>
      <c r="L30">
        <v>500000</v>
      </c>
      <c r="M30" s="2">
        <v>36354</v>
      </c>
      <c r="N30" t="s">
        <v>3255</v>
      </c>
      <c r="O30" t="s">
        <v>3433</v>
      </c>
      <c r="P30" t="s">
        <v>3257</v>
      </c>
      <c r="Q30" t="s">
        <v>13</v>
      </c>
      <c r="R30" t="s">
        <v>37</v>
      </c>
      <c r="S30" t="s">
        <v>3257</v>
      </c>
      <c r="T30">
        <v>1547570</v>
      </c>
      <c r="U30">
        <v>3.0951399999999998</v>
      </c>
      <c r="V30" t="s">
        <v>7062</v>
      </c>
      <c r="W30">
        <v>3.0951399999999998</v>
      </c>
    </row>
    <row r="31" spans="1:23" x14ac:dyDescent="0.2">
      <c r="A31" t="s">
        <v>6143</v>
      </c>
      <c r="B31" t="s">
        <v>608</v>
      </c>
      <c r="C31" t="s">
        <v>2761</v>
      </c>
      <c r="D31">
        <v>15000</v>
      </c>
      <c r="E31">
        <v>20035</v>
      </c>
      <c r="F31">
        <v>304</v>
      </c>
      <c r="G31">
        <v>41000</v>
      </c>
      <c r="H31">
        <v>7.2</v>
      </c>
      <c r="I31">
        <v>304</v>
      </c>
      <c r="J31">
        <v>132</v>
      </c>
      <c r="K31">
        <v>116631310</v>
      </c>
      <c r="L31">
        <v>30000000</v>
      </c>
      <c r="M31" s="2">
        <v>41351</v>
      </c>
      <c r="N31" t="s">
        <v>3255</v>
      </c>
      <c r="O31" t="s">
        <v>3433</v>
      </c>
      <c r="P31" t="s">
        <v>3257</v>
      </c>
      <c r="Q31" t="s">
        <v>13</v>
      </c>
      <c r="R31" t="s">
        <v>21</v>
      </c>
      <c r="S31" t="s">
        <v>3257</v>
      </c>
      <c r="T31">
        <v>86631310</v>
      </c>
      <c r="U31">
        <v>2.8877103333333332</v>
      </c>
      <c r="V31" t="s">
        <v>7064</v>
      </c>
      <c r="W31">
        <v>2.8877103333333332</v>
      </c>
    </row>
    <row r="32" spans="1:23" x14ac:dyDescent="0.2">
      <c r="A32" t="s">
        <v>6750</v>
      </c>
      <c r="B32" t="s">
        <v>1531</v>
      </c>
      <c r="C32" t="s">
        <v>2024</v>
      </c>
      <c r="D32">
        <v>33000</v>
      </c>
      <c r="E32">
        <v>54877</v>
      </c>
      <c r="F32">
        <v>132</v>
      </c>
      <c r="G32">
        <v>0</v>
      </c>
      <c r="H32">
        <v>7.8</v>
      </c>
      <c r="I32">
        <v>157</v>
      </c>
      <c r="J32">
        <v>120</v>
      </c>
      <c r="K32">
        <v>115648585</v>
      </c>
      <c r="L32">
        <v>30000000</v>
      </c>
      <c r="M32" s="2">
        <v>36544</v>
      </c>
      <c r="N32" t="s">
        <v>3255</v>
      </c>
      <c r="O32" t="s">
        <v>3433</v>
      </c>
      <c r="P32" t="s">
        <v>3257</v>
      </c>
      <c r="Q32" t="s">
        <v>13</v>
      </c>
      <c r="R32" t="s">
        <v>18</v>
      </c>
      <c r="S32" t="s">
        <v>3257</v>
      </c>
      <c r="T32">
        <v>85648585</v>
      </c>
      <c r="U32">
        <v>2.8549528333333334</v>
      </c>
      <c r="V32" t="s">
        <v>7063</v>
      </c>
      <c r="W32">
        <v>2.8549528333333334</v>
      </c>
    </row>
    <row r="33" spans="1:23" x14ac:dyDescent="0.2">
      <c r="A33" t="s">
        <v>6806</v>
      </c>
      <c r="B33" t="s">
        <v>1347</v>
      </c>
      <c r="C33" t="s">
        <v>494</v>
      </c>
      <c r="D33">
        <v>23000</v>
      </c>
      <c r="E33">
        <v>23811</v>
      </c>
      <c r="F33">
        <v>737</v>
      </c>
      <c r="G33">
        <v>36000</v>
      </c>
      <c r="H33">
        <v>7.9</v>
      </c>
      <c r="I33">
        <v>410</v>
      </c>
      <c r="J33">
        <v>116</v>
      </c>
      <c r="K33">
        <v>93571803</v>
      </c>
      <c r="L33">
        <v>25000000</v>
      </c>
      <c r="M33" s="2">
        <v>40502</v>
      </c>
      <c r="N33" t="s">
        <v>3255</v>
      </c>
      <c r="O33" t="s">
        <v>3433</v>
      </c>
      <c r="P33" t="s">
        <v>3257</v>
      </c>
      <c r="Q33" t="s">
        <v>13</v>
      </c>
      <c r="R33" t="s">
        <v>37</v>
      </c>
      <c r="S33" t="s">
        <v>3257</v>
      </c>
      <c r="T33">
        <v>68571803</v>
      </c>
      <c r="U33">
        <v>2.7428721199999999</v>
      </c>
      <c r="V33" t="s">
        <v>7063</v>
      </c>
      <c r="W33">
        <v>2.7428721199999999</v>
      </c>
    </row>
    <row r="34" spans="1:23" x14ac:dyDescent="0.2">
      <c r="A34" t="s">
        <v>6852</v>
      </c>
      <c r="B34" t="s">
        <v>691</v>
      </c>
      <c r="C34" t="s">
        <v>1734</v>
      </c>
      <c r="D34">
        <v>29000</v>
      </c>
      <c r="E34">
        <v>48153</v>
      </c>
      <c r="F34">
        <v>14000</v>
      </c>
      <c r="G34">
        <v>15000</v>
      </c>
      <c r="H34">
        <v>8</v>
      </c>
      <c r="I34">
        <v>194</v>
      </c>
      <c r="J34">
        <v>141</v>
      </c>
      <c r="K34">
        <v>164435221</v>
      </c>
      <c r="L34">
        <v>52000000</v>
      </c>
      <c r="M34" s="2">
        <v>37584</v>
      </c>
      <c r="N34" t="s">
        <v>3255</v>
      </c>
      <c r="O34" t="s">
        <v>3433</v>
      </c>
      <c r="P34" t="s">
        <v>3257</v>
      </c>
      <c r="Q34" t="s">
        <v>13</v>
      </c>
      <c r="R34" t="s">
        <v>21</v>
      </c>
      <c r="S34" t="s">
        <v>3257</v>
      </c>
      <c r="T34">
        <v>112435221</v>
      </c>
      <c r="U34">
        <v>2.1622157884615385</v>
      </c>
      <c r="V34" t="s">
        <v>7064</v>
      </c>
      <c r="W34">
        <v>2.1622157884615385</v>
      </c>
    </row>
    <row r="35" spans="1:23" x14ac:dyDescent="0.2">
      <c r="A35" t="s">
        <v>6568</v>
      </c>
      <c r="B35" t="s">
        <v>1369</v>
      </c>
      <c r="C35" t="s">
        <v>1229</v>
      </c>
      <c r="D35">
        <v>1000</v>
      </c>
      <c r="E35">
        <v>2376</v>
      </c>
      <c r="F35">
        <v>350</v>
      </c>
      <c r="G35">
        <v>37000</v>
      </c>
      <c r="H35">
        <v>7.6</v>
      </c>
      <c r="I35">
        <v>354</v>
      </c>
      <c r="J35">
        <v>98</v>
      </c>
      <c r="K35">
        <v>37707719</v>
      </c>
      <c r="L35">
        <v>12000000</v>
      </c>
      <c r="M35" s="2">
        <v>41577</v>
      </c>
      <c r="N35" t="s">
        <v>3255</v>
      </c>
      <c r="O35" t="s">
        <v>3433</v>
      </c>
      <c r="P35" t="s">
        <v>3257</v>
      </c>
      <c r="Q35" t="s">
        <v>65</v>
      </c>
      <c r="R35" t="s">
        <v>21</v>
      </c>
      <c r="S35" t="s">
        <v>3257</v>
      </c>
      <c r="T35">
        <v>25707719</v>
      </c>
      <c r="U35">
        <v>2.1423099166666666</v>
      </c>
      <c r="V35" t="s">
        <v>7062</v>
      </c>
      <c r="W35">
        <v>2.1423099166666666</v>
      </c>
    </row>
    <row r="36" spans="1:23" x14ac:dyDescent="0.2">
      <c r="A36" t="s">
        <v>6664</v>
      </c>
      <c r="B36" t="s">
        <v>2833</v>
      </c>
      <c r="C36" t="s">
        <v>1334</v>
      </c>
      <c r="D36">
        <v>1000</v>
      </c>
      <c r="E36">
        <v>3133</v>
      </c>
      <c r="F36">
        <v>0</v>
      </c>
      <c r="G36">
        <v>89000</v>
      </c>
      <c r="H36">
        <v>7.7</v>
      </c>
      <c r="I36">
        <v>656</v>
      </c>
      <c r="J36">
        <v>130</v>
      </c>
      <c r="K36">
        <v>136019448</v>
      </c>
      <c r="L36">
        <v>44500000</v>
      </c>
      <c r="M36" s="2">
        <v>40916</v>
      </c>
      <c r="N36" t="s">
        <v>3255</v>
      </c>
      <c r="O36" t="s">
        <v>3433</v>
      </c>
      <c r="P36" t="s">
        <v>3257</v>
      </c>
      <c r="Q36" t="s">
        <v>13</v>
      </c>
      <c r="R36" t="s">
        <v>37</v>
      </c>
      <c r="S36" t="s">
        <v>3257</v>
      </c>
      <c r="T36">
        <v>91519448</v>
      </c>
      <c r="U36">
        <v>2.056616808988764</v>
      </c>
      <c r="V36" t="s">
        <v>7063</v>
      </c>
      <c r="W36">
        <v>2.056616808988764</v>
      </c>
    </row>
    <row r="37" spans="1:23" x14ac:dyDescent="0.2">
      <c r="A37" t="s">
        <v>6270</v>
      </c>
      <c r="B37" t="s">
        <v>1026</v>
      </c>
      <c r="C37" t="s">
        <v>2568</v>
      </c>
      <c r="D37">
        <v>16000</v>
      </c>
      <c r="E37">
        <v>17866</v>
      </c>
      <c r="F37">
        <v>64</v>
      </c>
      <c r="G37">
        <v>34000</v>
      </c>
      <c r="H37">
        <v>7.3</v>
      </c>
      <c r="I37">
        <v>203</v>
      </c>
      <c r="J37">
        <v>109</v>
      </c>
      <c r="K37">
        <v>33305037</v>
      </c>
      <c r="L37">
        <v>11000000</v>
      </c>
      <c r="M37" s="2">
        <v>42052</v>
      </c>
      <c r="N37" t="s">
        <v>3255</v>
      </c>
      <c r="O37" t="s">
        <v>3433</v>
      </c>
      <c r="P37" t="s">
        <v>3257</v>
      </c>
      <c r="Q37" t="s">
        <v>65</v>
      </c>
      <c r="R37" t="s">
        <v>21</v>
      </c>
      <c r="S37" t="s">
        <v>3257</v>
      </c>
      <c r="T37">
        <v>22305037</v>
      </c>
      <c r="U37">
        <v>2.0277306363636365</v>
      </c>
      <c r="V37" t="s">
        <v>7062</v>
      </c>
      <c r="W37">
        <v>2.0277306363636365</v>
      </c>
    </row>
    <row r="38" spans="1:23" x14ac:dyDescent="0.2">
      <c r="A38" t="s">
        <v>6747</v>
      </c>
      <c r="B38" t="s">
        <v>3107</v>
      </c>
      <c r="C38" t="s">
        <v>3058</v>
      </c>
      <c r="D38">
        <v>41</v>
      </c>
      <c r="E38">
        <v>68</v>
      </c>
      <c r="F38">
        <v>120</v>
      </c>
      <c r="G38">
        <v>0</v>
      </c>
      <c r="H38">
        <v>7.8</v>
      </c>
      <c r="I38">
        <v>194</v>
      </c>
      <c r="J38">
        <v>90</v>
      </c>
      <c r="K38">
        <v>2957978</v>
      </c>
      <c r="L38">
        <v>1000000</v>
      </c>
      <c r="M38" s="2">
        <v>39762</v>
      </c>
      <c r="N38" t="s">
        <v>3255</v>
      </c>
      <c r="O38" t="s">
        <v>3433</v>
      </c>
      <c r="P38" t="s">
        <v>3257</v>
      </c>
      <c r="Q38" t="s">
        <v>65</v>
      </c>
      <c r="R38" t="s">
        <v>21</v>
      </c>
      <c r="S38" t="s">
        <v>3257</v>
      </c>
      <c r="T38">
        <v>1957978</v>
      </c>
      <c r="U38">
        <v>1.9579780000000002</v>
      </c>
      <c r="V38" t="s">
        <v>7062</v>
      </c>
      <c r="W38">
        <v>1.957978</v>
      </c>
    </row>
    <row r="39" spans="1:23" x14ac:dyDescent="0.2">
      <c r="A39" t="s">
        <v>6850</v>
      </c>
      <c r="B39" t="s">
        <v>469</v>
      </c>
      <c r="C39" t="s">
        <v>1147</v>
      </c>
      <c r="D39">
        <v>10000</v>
      </c>
      <c r="E39">
        <v>11036</v>
      </c>
      <c r="F39">
        <v>125</v>
      </c>
      <c r="G39">
        <v>32000</v>
      </c>
      <c r="H39">
        <v>8</v>
      </c>
      <c r="I39">
        <v>201</v>
      </c>
      <c r="J39">
        <v>117</v>
      </c>
      <c r="K39">
        <v>162586036</v>
      </c>
      <c r="L39">
        <v>55000000</v>
      </c>
      <c r="M39" s="2">
        <v>38766</v>
      </c>
      <c r="N39" t="s">
        <v>3255</v>
      </c>
      <c r="O39" t="s">
        <v>3433</v>
      </c>
      <c r="P39" t="s">
        <v>3257</v>
      </c>
      <c r="Q39" t="s">
        <v>13</v>
      </c>
      <c r="R39" t="s">
        <v>21</v>
      </c>
      <c r="S39" t="s">
        <v>3257</v>
      </c>
      <c r="T39">
        <v>107586036</v>
      </c>
      <c r="U39">
        <v>1.9561097454545453</v>
      </c>
      <c r="V39" t="s">
        <v>7063</v>
      </c>
      <c r="W39">
        <v>1.9561097454545455</v>
      </c>
    </row>
    <row r="40" spans="1:23" x14ac:dyDescent="0.2">
      <c r="A40" t="s">
        <v>6935</v>
      </c>
      <c r="B40" t="s">
        <v>679</v>
      </c>
      <c r="C40" t="s">
        <v>614</v>
      </c>
      <c r="D40">
        <v>1000</v>
      </c>
      <c r="E40">
        <v>2827</v>
      </c>
      <c r="F40">
        <v>2000</v>
      </c>
      <c r="G40">
        <v>29000</v>
      </c>
      <c r="H40">
        <v>8.1999999999999993</v>
      </c>
      <c r="I40">
        <v>205</v>
      </c>
      <c r="J40">
        <v>135</v>
      </c>
      <c r="K40">
        <v>170708996</v>
      </c>
      <c r="L40">
        <v>58000000</v>
      </c>
      <c r="M40" s="2">
        <v>37123</v>
      </c>
      <c r="N40" t="s">
        <v>3255</v>
      </c>
      <c r="O40" t="s">
        <v>3433</v>
      </c>
      <c r="P40" t="s">
        <v>3257</v>
      </c>
      <c r="Q40" t="s">
        <v>13</v>
      </c>
      <c r="R40" t="s">
        <v>21</v>
      </c>
      <c r="S40" t="s">
        <v>3257</v>
      </c>
      <c r="T40">
        <v>112708996</v>
      </c>
      <c r="U40">
        <v>1.9432585517241381</v>
      </c>
      <c r="V40" t="s">
        <v>7064</v>
      </c>
      <c r="W40">
        <v>1.9432585517241379</v>
      </c>
    </row>
    <row r="41" spans="1:23" x14ac:dyDescent="0.2">
      <c r="A41" t="s">
        <v>6661</v>
      </c>
      <c r="B41" t="s">
        <v>233</v>
      </c>
      <c r="C41" t="s">
        <v>3059</v>
      </c>
      <c r="D41">
        <v>1000</v>
      </c>
      <c r="E41">
        <v>1184</v>
      </c>
      <c r="F41">
        <v>162</v>
      </c>
      <c r="G41">
        <v>0</v>
      </c>
      <c r="H41">
        <v>7.7</v>
      </c>
      <c r="I41">
        <v>252</v>
      </c>
      <c r="J41">
        <v>121</v>
      </c>
      <c r="K41">
        <v>17605861</v>
      </c>
      <c r="L41">
        <v>6000000</v>
      </c>
      <c r="M41" s="2">
        <v>38837</v>
      </c>
      <c r="N41" t="s">
        <v>3255</v>
      </c>
      <c r="O41" t="s">
        <v>3433</v>
      </c>
      <c r="P41" t="s">
        <v>3257</v>
      </c>
      <c r="Q41" t="s">
        <v>65</v>
      </c>
      <c r="R41" t="s">
        <v>37</v>
      </c>
      <c r="S41" t="s">
        <v>3257</v>
      </c>
      <c r="T41">
        <v>11605861</v>
      </c>
      <c r="U41">
        <v>1.9343101666666667</v>
      </c>
      <c r="V41" t="s">
        <v>7063</v>
      </c>
      <c r="W41">
        <v>1.9343101666666667</v>
      </c>
    </row>
    <row r="42" spans="1:23" x14ac:dyDescent="0.2">
      <c r="A42" t="s">
        <v>6958</v>
      </c>
      <c r="B42" t="s">
        <v>24</v>
      </c>
      <c r="C42" t="s">
        <v>2872</v>
      </c>
      <c r="D42">
        <v>692</v>
      </c>
      <c r="E42">
        <v>3076</v>
      </c>
      <c r="F42">
        <v>869</v>
      </c>
      <c r="G42">
        <v>16000</v>
      </c>
      <c r="H42">
        <v>8.3000000000000007</v>
      </c>
      <c r="I42">
        <v>134</v>
      </c>
      <c r="J42">
        <v>180</v>
      </c>
      <c r="K42">
        <v>51600000</v>
      </c>
      <c r="L42">
        <v>18000000</v>
      </c>
      <c r="M42" s="2">
        <v>30731</v>
      </c>
      <c r="N42" t="s">
        <v>3255</v>
      </c>
      <c r="O42" t="s">
        <v>3433</v>
      </c>
      <c r="P42" t="s">
        <v>3257</v>
      </c>
      <c r="Q42" t="s">
        <v>13</v>
      </c>
      <c r="R42" t="s">
        <v>37</v>
      </c>
      <c r="S42" t="s">
        <v>3257</v>
      </c>
      <c r="T42">
        <v>33600000</v>
      </c>
      <c r="U42">
        <v>1.8666666666666667</v>
      </c>
      <c r="V42" t="s">
        <v>7068</v>
      </c>
      <c r="W42">
        <v>1.8666666666666667</v>
      </c>
    </row>
    <row r="43" spans="1:23" x14ac:dyDescent="0.2">
      <c r="A43" t="s">
        <v>6904</v>
      </c>
      <c r="B43" t="s">
        <v>727</v>
      </c>
      <c r="C43" t="s">
        <v>2814</v>
      </c>
      <c r="D43">
        <v>2000</v>
      </c>
      <c r="E43">
        <v>4251</v>
      </c>
      <c r="F43">
        <v>0</v>
      </c>
      <c r="G43">
        <v>83000</v>
      </c>
      <c r="H43">
        <v>8.1</v>
      </c>
      <c r="I43">
        <v>597</v>
      </c>
      <c r="J43">
        <v>134</v>
      </c>
      <c r="K43">
        <v>56667870</v>
      </c>
      <c r="L43">
        <v>20000000</v>
      </c>
      <c r="M43" s="2">
        <v>41587</v>
      </c>
      <c r="N43" t="s">
        <v>3255</v>
      </c>
      <c r="O43" t="s">
        <v>3433</v>
      </c>
      <c r="P43" t="s">
        <v>3257</v>
      </c>
      <c r="Q43" t="s">
        <v>13</v>
      </c>
      <c r="R43" t="s">
        <v>37</v>
      </c>
      <c r="S43" t="s">
        <v>3257</v>
      </c>
      <c r="T43">
        <v>36667870</v>
      </c>
      <c r="U43">
        <v>1.8333935000000001</v>
      </c>
      <c r="V43" t="s">
        <v>7064</v>
      </c>
      <c r="W43">
        <v>1.8333934999999999</v>
      </c>
    </row>
    <row r="44" spans="1:23" x14ac:dyDescent="0.2">
      <c r="A44" t="s">
        <v>6130</v>
      </c>
      <c r="B44" t="s">
        <v>1685</v>
      </c>
      <c r="C44" t="s">
        <v>629</v>
      </c>
      <c r="D44">
        <v>11000</v>
      </c>
      <c r="E44">
        <v>12518</v>
      </c>
      <c r="F44">
        <v>521</v>
      </c>
      <c r="G44">
        <v>0</v>
      </c>
      <c r="H44">
        <v>7.2</v>
      </c>
      <c r="I44">
        <v>66</v>
      </c>
      <c r="J44">
        <v>161</v>
      </c>
      <c r="K44">
        <v>87100000</v>
      </c>
      <c r="L44">
        <v>31000000</v>
      </c>
      <c r="M44" s="2">
        <v>31379</v>
      </c>
      <c r="N44" t="s">
        <v>3255</v>
      </c>
      <c r="O44" t="s">
        <v>3433</v>
      </c>
      <c r="P44" t="s">
        <v>3257</v>
      </c>
      <c r="Q44" t="s">
        <v>13</v>
      </c>
      <c r="R44" t="s">
        <v>18</v>
      </c>
      <c r="S44" t="s">
        <v>3257</v>
      </c>
      <c r="T44">
        <v>56100000</v>
      </c>
      <c r="U44">
        <v>1.8096774193548386</v>
      </c>
      <c r="V44" t="s">
        <v>7068</v>
      </c>
      <c r="W44">
        <v>1.8096774193548386</v>
      </c>
    </row>
    <row r="45" spans="1:23" x14ac:dyDescent="0.2">
      <c r="A45" t="s">
        <v>6376</v>
      </c>
      <c r="B45" t="s">
        <v>1079</v>
      </c>
      <c r="C45" t="s">
        <v>1734</v>
      </c>
      <c r="D45">
        <v>23000</v>
      </c>
      <c r="E45">
        <v>25517</v>
      </c>
      <c r="F45">
        <v>14000</v>
      </c>
      <c r="G45">
        <v>71000</v>
      </c>
      <c r="H45">
        <v>7.4</v>
      </c>
      <c r="I45">
        <v>538</v>
      </c>
      <c r="J45">
        <v>150</v>
      </c>
      <c r="K45">
        <v>182204440</v>
      </c>
      <c r="L45">
        <v>65000000</v>
      </c>
      <c r="M45" s="2">
        <v>41255</v>
      </c>
      <c r="N45" t="s">
        <v>3255</v>
      </c>
      <c r="O45" t="s">
        <v>3433</v>
      </c>
      <c r="P45" t="s">
        <v>3257</v>
      </c>
      <c r="Q45" t="s">
        <v>13</v>
      </c>
      <c r="R45" t="s">
        <v>21</v>
      </c>
      <c r="S45" t="s">
        <v>3257</v>
      </c>
      <c r="T45">
        <v>117204440</v>
      </c>
      <c r="U45">
        <v>1.8031452307692306</v>
      </c>
      <c r="V45" t="s">
        <v>7064</v>
      </c>
      <c r="W45">
        <v>1.8031452307692308</v>
      </c>
    </row>
    <row r="46" spans="1:23" x14ac:dyDescent="0.2">
      <c r="A46" t="s">
        <v>4002</v>
      </c>
      <c r="B46" t="s">
        <v>1108</v>
      </c>
      <c r="C46" t="s">
        <v>1109</v>
      </c>
      <c r="D46">
        <v>329</v>
      </c>
      <c r="E46">
        <v>775</v>
      </c>
      <c r="F46">
        <v>25</v>
      </c>
      <c r="G46">
        <v>15000</v>
      </c>
      <c r="H46">
        <v>5.6</v>
      </c>
      <c r="I46">
        <v>61</v>
      </c>
      <c r="J46">
        <v>170</v>
      </c>
      <c r="K46">
        <v>59696176</v>
      </c>
      <c r="L46">
        <v>22000000</v>
      </c>
      <c r="M46" s="2">
        <v>41815</v>
      </c>
      <c r="N46" t="s">
        <v>3255</v>
      </c>
      <c r="O46" t="s">
        <v>3433</v>
      </c>
      <c r="P46" t="s">
        <v>3257</v>
      </c>
      <c r="Q46" t="s">
        <v>13</v>
      </c>
      <c r="R46" t="s">
        <v>21</v>
      </c>
      <c r="S46" t="s">
        <v>3257</v>
      </c>
      <c r="T46">
        <v>37696176</v>
      </c>
      <c r="U46">
        <v>1.7134625454545453</v>
      </c>
      <c r="V46" t="s">
        <v>7068</v>
      </c>
      <c r="W46">
        <v>1.7134625454545453</v>
      </c>
    </row>
    <row r="47" spans="1:23" x14ac:dyDescent="0.2">
      <c r="A47" t="s">
        <v>5433</v>
      </c>
      <c r="B47" t="s">
        <v>725</v>
      </c>
      <c r="C47" t="s">
        <v>877</v>
      </c>
      <c r="D47">
        <v>49000</v>
      </c>
      <c r="E47">
        <v>74382</v>
      </c>
      <c r="F47">
        <v>293</v>
      </c>
      <c r="G47">
        <v>0</v>
      </c>
      <c r="H47">
        <v>6.7</v>
      </c>
      <c r="I47">
        <v>55</v>
      </c>
      <c r="J47">
        <v>115</v>
      </c>
      <c r="K47">
        <v>135014968</v>
      </c>
      <c r="L47">
        <v>50000000</v>
      </c>
      <c r="M47" s="2">
        <v>35803</v>
      </c>
      <c r="N47" t="s">
        <v>3255</v>
      </c>
      <c r="O47" t="s">
        <v>3433</v>
      </c>
      <c r="P47" t="s">
        <v>3257</v>
      </c>
      <c r="Q47" t="s">
        <v>13</v>
      </c>
      <c r="R47" t="s">
        <v>21</v>
      </c>
      <c r="S47" t="s">
        <v>3257</v>
      </c>
      <c r="T47">
        <v>85014968</v>
      </c>
      <c r="U47">
        <v>1.7002993599999998</v>
      </c>
      <c r="V47" t="s">
        <v>7063</v>
      </c>
      <c r="W47">
        <v>1.70029936</v>
      </c>
    </row>
    <row r="48" spans="1:23" x14ac:dyDescent="0.2">
      <c r="A48" t="s">
        <v>6371</v>
      </c>
      <c r="B48" t="s">
        <v>2891</v>
      </c>
      <c r="C48" t="s">
        <v>2812</v>
      </c>
      <c r="D48">
        <v>427</v>
      </c>
      <c r="E48">
        <v>952</v>
      </c>
      <c r="F48">
        <v>51</v>
      </c>
      <c r="G48">
        <v>21000</v>
      </c>
      <c r="H48">
        <v>7.4</v>
      </c>
      <c r="I48">
        <v>113</v>
      </c>
      <c r="J48">
        <v>129</v>
      </c>
      <c r="K48">
        <v>44469602</v>
      </c>
      <c r="L48">
        <v>17000000</v>
      </c>
      <c r="M48" s="2">
        <v>42194</v>
      </c>
      <c r="N48" t="s">
        <v>3255</v>
      </c>
      <c r="O48" t="s">
        <v>3433</v>
      </c>
      <c r="P48" t="s">
        <v>3257</v>
      </c>
      <c r="Q48" t="s">
        <v>13</v>
      </c>
      <c r="R48" t="s">
        <v>18</v>
      </c>
      <c r="S48" t="s">
        <v>3257</v>
      </c>
      <c r="T48">
        <v>27469602</v>
      </c>
      <c r="U48">
        <v>1.6158589411764708</v>
      </c>
      <c r="V48" t="s">
        <v>7063</v>
      </c>
      <c r="W48">
        <v>1.6158589411764706</v>
      </c>
    </row>
    <row r="49" spans="1:23" x14ac:dyDescent="0.2">
      <c r="A49" t="s">
        <v>6465</v>
      </c>
      <c r="B49" t="s">
        <v>233</v>
      </c>
      <c r="C49" t="s">
        <v>2013</v>
      </c>
      <c r="D49">
        <v>1000</v>
      </c>
      <c r="E49">
        <v>3869</v>
      </c>
      <c r="F49">
        <v>151</v>
      </c>
      <c r="G49">
        <v>22000</v>
      </c>
      <c r="H49">
        <v>7.5</v>
      </c>
      <c r="I49">
        <v>364</v>
      </c>
      <c r="J49">
        <v>128</v>
      </c>
      <c r="K49">
        <v>52066000</v>
      </c>
      <c r="L49">
        <v>20000000</v>
      </c>
      <c r="M49" s="2">
        <v>41810</v>
      </c>
      <c r="N49" t="s">
        <v>3255</v>
      </c>
      <c r="O49" t="s">
        <v>3433</v>
      </c>
      <c r="P49" t="s">
        <v>3257</v>
      </c>
      <c r="Q49" t="s">
        <v>65</v>
      </c>
      <c r="R49" t="s">
        <v>21</v>
      </c>
      <c r="S49" t="s">
        <v>3257</v>
      </c>
      <c r="T49">
        <v>32066000</v>
      </c>
      <c r="U49">
        <v>1.6032999999999999</v>
      </c>
      <c r="V49" t="s">
        <v>7063</v>
      </c>
      <c r="W49">
        <v>1.6032999999999999</v>
      </c>
    </row>
    <row r="50" spans="1:23" x14ac:dyDescent="0.2">
      <c r="A50" t="s">
        <v>6744</v>
      </c>
      <c r="B50" t="s">
        <v>1531</v>
      </c>
      <c r="C50" t="s">
        <v>1766</v>
      </c>
      <c r="D50">
        <v>33000</v>
      </c>
      <c r="E50">
        <v>57308</v>
      </c>
      <c r="F50">
        <v>285</v>
      </c>
      <c r="G50">
        <v>99000</v>
      </c>
      <c r="H50">
        <v>7.8</v>
      </c>
      <c r="I50">
        <v>426</v>
      </c>
      <c r="J50">
        <v>130</v>
      </c>
      <c r="K50">
        <v>70235322</v>
      </c>
      <c r="L50">
        <v>28000000</v>
      </c>
      <c r="M50" s="2">
        <v>42124</v>
      </c>
      <c r="N50" t="s">
        <v>3255</v>
      </c>
      <c r="O50" t="s">
        <v>3433</v>
      </c>
      <c r="P50" t="s">
        <v>3257</v>
      </c>
      <c r="Q50" t="s">
        <v>13</v>
      </c>
      <c r="R50" t="s">
        <v>37</v>
      </c>
      <c r="S50" t="s">
        <v>3257</v>
      </c>
      <c r="T50">
        <v>42235322</v>
      </c>
      <c r="U50">
        <v>1.5084043571428571</v>
      </c>
      <c r="V50" t="s">
        <v>7063</v>
      </c>
      <c r="W50">
        <v>1.5084043571428571</v>
      </c>
    </row>
    <row r="51" spans="1:23" x14ac:dyDescent="0.2">
      <c r="A51" t="s">
        <v>5989</v>
      </c>
      <c r="B51" t="s">
        <v>730</v>
      </c>
      <c r="C51" t="s">
        <v>1363</v>
      </c>
      <c r="D51">
        <v>2000</v>
      </c>
      <c r="E51">
        <v>5024</v>
      </c>
      <c r="F51">
        <v>80</v>
      </c>
      <c r="G51">
        <v>15000</v>
      </c>
      <c r="H51">
        <v>7.1</v>
      </c>
      <c r="I51">
        <v>110</v>
      </c>
      <c r="J51">
        <v>106</v>
      </c>
      <c r="K51">
        <v>43853424</v>
      </c>
      <c r="L51">
        <v>18000000</v>
      </c>
      <c r="M51" s="2">
        <v>40683</v>
      </c>
      <c r="N51" t="s">
        <v>3255</v>
      </c>
      <c r="O51" t="s">
        <v>3433</v>
      </c>
      <c r="P51" t="s">
        <v>3257</v>
      </c>
      <c r="Q51" t="s">
        <v>13</v>
      </c>
      <c r="R51" t="s">
        <v>18</v>
      </c>
      <c r="S51" t="s">
        <v>3257</v>
      </c>
      <c r="T51">
        <v>25853424</v>
      </c>
      <c r="U51">
        <v>1.4363013333333332</v>
      </c>
      <c r="V51" t="s">
        <v>7062</v>
      </c>
      <c r="W51">
        <v>1.4363013333333334</v>
      </c>
    </row>
    <row r="52" spans="1:23" x14ac:dyDescent="0.2">
      <c r="A52" t="s">
        <v>6657</v>
      </c>
      <c r="B52" t="s">
        <v>2339</v>
      </c>
      <c r="C52" t="s">
        <v>236</v>
      </c>
      <c r="D52">
        <v>10000</v>
      </c>
      <c r="E52">
        <v>10555</v>
      </c>
      <c r="F52">
        <v>21000</v>
      </c>
      <c r="G52">
        <v>74000</v>
      </c>
      <c r="H52">
        <v>7.7</v>
      </c>
      <c r="I52">
        <v>556</v>
      </c>
      <c r="J52">
        <v>120</v>
      </c>
      <c r="K52">
        <v>96917897</v>
      </c>
      <c r="L52">
        <v>40000000</v>
      </c>
      <c r="M52" s="2">
        <v>40350</v>
      </c>
      <c r="N52" t="s">
        <v>3255</v>
      </c>
      <c r="O52" t="s">
        <v>3433</v>
      </c>
      <c r="P52" t="s">
        <v>3257</v>
      </c>
      <c r="Q52" t="s">
        <v>13</v>
      </c>
      <c r="R52" t="s">
        <v>21</v>
      </c>
      <c r="S52" t="s">
        <v>3257</v>
      </c>
      <c r="T52">
        <v>56917897</v>
      </c>
      <c r="U52">
        <v>1.4229474249999998</v>
      </c>
      <c r="V52" t="s">
        <v>7063</v>
      </c>
      <c r="W52">
        <v>1.422947425</v>
      </c>
    </row>
    <row r="53" spans="1:23" x14ac:dyDescent="0.2">
      <c r="A53" t="s">
        <v>6259</v>
      </c>
      <c r="B53" t="s">
        <v>433</v>
      </c>
      <c r="C53" t="s">
        <v>90</v>
      </c>
      <c r="D53">
        <v>8000</v>
      </c>
      <c r="E53">
        <v>10003</v>
      </c>
      <c r="F53">
        <v>0</v>
      </c>
      <c r="G53">
        <v>0</v>
      </c>
      <c r="H53">
        <v>7.3</v>
      </c>
      <c r="I53">
        <v>169</v>
      </c>
      <c r="J53">
        <v>131</v>
      </c>
      <c r="K53">
        <v>125548685</v>
      </c>
      <c r="L53">
        <v>52000000</v>
      </c>
      <c r="M53" s="2">
        <v>36810</v>
      </c>
      <c r="N53" t="s">
        <v>3255</v>
      </c>
      <c r="O53" t="s">
        <v>3433</v>
      </c>
      <c r="P53" t="s">
        <v>3257</v>
      </c>
      <c r="Q53" t="s">
        <v>13</v>
      </c>
      <c r="R53" t="s">
        <v>37</v>
      </c>
      <c r="S53" t="s">
        <v>3257</v>
      </c>
      <c r="T53">
        <v>73548685</v>
      </c>
      <c r="U53">
        <v>1.4143977884615384</v>
      </c>
      <c r="V53" t="s">
        <v>7064</v>
      </c>
      <c r="W53">
        <v>1.4143977884615384</v>
      </c>
    </row>
    <row r="54" spans="1:23" x14ac:dyDescent="0.2">
      <c r="A54" t="s">
        <v>6656</v>
      </c>
      <c r="B54" t="s">
        <v>1325</v>
      </c>
      <c r="C54" t="s">
        <v>3058</v>
      </c>
      <c r="D54">
        <v>13000</v>
      </c>
      <c r="E54">
        <v>14100</v>
      </c>
      <c r="F54">
        <v>120</v>
      </c>
      <c r="G54">
        <v>90000</v>
      </c>
      <c r="H54">
        <v>7.7</v>
      </c>
      <c r="I54">
        <v>419</v>
      </c>
      <c r="J54">
        <v>123</v>
      </c>
      <c r="K54">
        <v>35887263</v>
      </c>
      <c r="L54">
        <v>15000000</v>
      </c>
      <c r="M54" s="2">
        <v>41662</v>
      </c>
      <c r="N54" t="s">
        <v>3255</v>
      </c>
      <c r="O54" t="s">
        <v>3433</v>
      </c>
      <c r="P54" t="s">
        <v>3257</v>
      </c>
      <c r="Q54" t="s">
        <v>65</v>
      </c>
      <c r="R54" t="s">
        <v>21</v>
      </c>
      <c r="S54" t="s">
        <v>3257</v>
      </c>
      <c r="T54">
        <v>20887263</v>
      </c>
      <c r="U54">
        <v>1.3924842000000002</v>
      </c>
      <c r="V54" t="s">
        <v>7063</v>
      </c>
      <c r="W54">
        <v>1.3924841999999999</v>
      </c>
    </row>
    <row r="55" spans="1:23" x14ac:dyDescent="0.2">
      <c r="A55" t="s">
        <v>6463</v>
      </c>
      <c r="B55" t="s">
        <v>606</v>
      </c>
      <c r="C55" t="s">
        <v>1450</v>
      </c>
      <c r="D55">
        <v>15000</v>
      </c>
      <c r="E55">
        <v>19809</v>
      </c>
      <c r="F55">
        <v>102</v>
      </c>
      <c r="G55">
        <v>39000</v>
      </c>
      <c r="H55">
        <v>7.5</v>
      </c>
      <c r="I55">
        <v>405</v>
      </c>
      <c r="J55">
        <v>125</v>
      </c>
      <c r="K55">
        <v>83299761</v>
      </c>
      <c r="L55">
        <v>35000000</v>
      </c>
      <c r="M55" s="2">
        <v>41629</v>
      </c>
      <c r="N55" t="s">
        <v>3255</v>
      </c>
      <c r="O55" t="s">
        <v>3433</v>
      </c>
      <c r="P55" t="s">
        <v>3257</v>
      </c>
      <c r="Q55" t="s">
        <v>13</v>
      </c>
      <c r="R55" t="s">
        <v>21</v>
      </c>
      <c r="S55" t="s">
        <v>3257</v>
      </c>
      <c r="T55">
        <v>48299761</v>
      </c>
      <c r="U55">
        <v>1.3799931714285716</v>
      </c>
      <c r="V55" t="s">
        <v>7063</v>
      </c>
      <c r="W55">
        <v>1.3799931714285714</v>
      </c>
    </row>
    <row r="56" spans="1:23" x14ac:dyDescent="0.2">
      <c r="A56" t="s">
        <v>6462</v>
      </c>
      <c r="B56" t="s">
        <v>628</v>
      </c>
      <c r="C56" t="s">
        <v>616</v>
      </c>
      <c r="D56">
        <v>11000</v>
      </c>
      <c r="E56">
        <v>16911</v>
      </c>
      <c r="F56">
        <v>241</v>
      </c>
      <c r="G56">
        <v>28000</v>
      </c>
      <c r="H56">
        <v>7.5</v>
      </c>
      <c r="I56">
        <v>216</v>
      </c>
      <c r="J56">
        <v>128</v>
      </c>
      <c r="K56">
        <v>95001343</v>
      </c>
      <c r="L56">
        <v>40000000</v>
      </c>
      <c r="M56" s="2">
        <v>41296</v>
      </c>
      <c r="N56" t="s">
        <v>3255</v>
      </c>
      <c r="O56" t="s">
        <v>3433</v>
      </c>
      <c r="P56" t="s">
        <v>3257</v>
      </c>
      <c r="Q56" t="s">
        <v>13</v>
      </c>
      <c r="R56" t="s">
        <v>21</v>
      </c>
      <c r="S56" t="s">
        <v>3257</v>
      </c>
      <c r="T56">
        <v>55001343</v>
      </c>
      <c r="U56">
        <v>1.3750335749999998</v>
      </c>
      <c r="V56" t="s">
        <v>7063</v>
      </c>
      <c r="W56">
        <v>1.375033575</v>
      </c>
    </row>
    <row r="57" spans="1:23" x14ac:dyDescent="0.2">
      <c r="A57" t="s">
        <v>5845</v>
      </c>
      <c r="B57" t="s">
        <v>1685</v>
      </c>
      <c r="C57" t="s">
        <v>559</v>
      </c>
      <c r="D57">
        <v>11000</v>
      </c>
      <c r="E57">
        <v>13321</v>
      </c>
      <c r="F57">
        <v>0</v>
      </c>
      <c r="G57">
        <v>13000</v>
      </c>
      <c r="H57">
        <v>7</v>
      </c>
      <c r="I57">
        <v>252</v>
      </c>
      <c r="J57">
        <v>123</v>
      </c>
      <c r="K57">
        <v>94125426</v>
      </c>
      <c r="L57">
        <v>40000000</v>
      </c>
      <c r="M57" s="2">
        <v>40032</v>
      </c>
      <c r="N57" t="s">
        <v>3255</v>
      </c>
      <c r="O57" t="s">
        <v>3433</v>
      </c>
      <c r="P57" t="s">
        <v>3257</v>
      </c>
      <c r="Q57" t="s">
        <v>13</v>
      </c>
      <c r="R57" t="s">
        <v>21</v>
      </c>
      <c r="S57" t="s">
        <v>3257</v>
      </c>
      <c r="T57">
        <v>54125426</v>
      </c>
      <c r="U57">
        <v>1.35313565</v>
      </c>
      <c r="V57" t="s">
        <v>7063</v>
      </c>
      <c r="W57">
        <v>1.35313565</v>
      </c>
    </row>
    <row r="58" spans="1:23" x14ac:dyDescent="0.2">
      <c r="A58" t="s">
        <v>4947</v>
      </c>
      <c r="B58" t="s">
        <v>1685</v>
      </c>
      <c r="C58" t="s">
        <v>1866</v>
      </c>
      <c r="D58">
        <v>11000</v>
      </c>
      <c r="E58">
        <v>12894</v>
      </c>
      <c r="F58">
        <v>58</v>
      </c>
      <c r="G58">
        <v>18000</v>
      </c>
      <c r="H58">
        <v>6.4</v>
      </c>
      <c r="I58">
        <v>331</v>
      </c>
      <c r="J58">
        <v>105</v>
      </c>
      <c r="K58">
        <v>29959436</v>
      </c>
      <c r="L58">
        <v>13000000</v>
      </c>
      <c r="M58" s="2">
        <v>40647</v>
      </c>
      <c r="N58" t="s">
        <v>3255</v>
      </c>
      <c r="O58" t="s">
        <v>3433</v>
      </c>
      <c r="P58" t="s">
        <v>3257</v>
      </c>
      <c r="Q58" t="s">
        <v>65</v>
      </c>
      <c r="R58" t="s">
        <v>21</v>
      </c>
      <c r="S58" t="s">
        <v>3257</v>
      </c>
      <c r="T58">
        <v>16959436</v>
      </c>
      <c r="U58">
        <v>1.3045719999999998</v>
      </c>
      <c r="V58" t="s">
        <v>7062</v>
      </c>
      <c r="W58">
        <v>1.3045720000000001</v>
      </c>
    </row>
    <row r="59" spans="1:23" x14ac:dyDescent="0.2">
      <c r="A59" t="s">
        <v>6461</v>
      </c>
      <c r="B59" t="s">
        <v>2943</v>
      </c>
      <c r="C59" t="s">
        <v>2301</v>
      </c>
      <c r="D59">
        <v>639</v>
      </c>
      <c r="E59">
        <v>1845</v>
      </c>
      <c r="F59">
        <v>149</v>
      </c>
      <c r="G59">
        <v>0</v>
      </c>
      <c r="H59">
        <v>7.5</v>
      </c>
      <c r="I59">
        <v>129</v>
      </c>
      <c r="J59">
        <v>135</v>
      </c>
      <c r="K59">
        <v>64371181</v>
      </c>
      <c r="L59">
        <v>28000000</v>
      </c>
      <c r="M59" s="2">
        <v>38275</v>
      </c>
      <c r="N59" t="s">
        <v>3255</v>
      </c>
      <c r="O59" t="s">
        <v>3433</v>
      </c>
      <c r="P59" t="s">
        <v>3257</v>
      </c>
      <c r="Q59" t="s">
        <v>13</v>
      </c>
      <c r="R59" t="s">
        <v>18</v>
      </c>
      <c r="S59" t="s">
        <v>3257</v>
      </c>
      <c r="T59">
        <v>36371181</v>
      </c>
      <c r="U59">
        <v>1.2989707500000001</v>
      </c>
      <c r="V59" t="s">
        <v>7064</v>
      </c>
      <c r="W59">
        <v>1.2989707500000001</v>
      </c>
    </row>
    <row r="60" spans="1:23" x14ac:dyDescent="0.2">
      <c r="A60" t="s">
        <v>5842</v>
      </c>
      <c r="B60" t="s">
        <v>1325</v>
      </c>
      <c r="C60" t="s">
        <v>2568</v>
      </c>
      <c r="D60">
        <v>13000</v>
      </c>
      <c r="E60">
        <v>17204</v>
      </c>
      <c r="F60">
        <v>64</v>
      </c>
      <c r="G60">
        <v>17000</v>
      </c>
      <c r="H60">
        <v>7</v>
      </c>
      <c r="I60">
        <v>386</v>
      </c>
      <c r="J60">
        <v>99</v>
      </c>
      <c r="K60">
        <v>14597405</v>
      </c>
      <c r="L60">
        <v>6400000</v>
      </c>
      <c r="M60" s="2">
        <v>40656</v>
      </c>
      <c r="N60" t="s">
        <v>3255</v>
      </c>
      <c r="O60" t="s">
        <v>3433</v>
      </c>
      <c r="P60" t="s">
        <v>3257</v>
      </c>
      <c r="Q60" t="s">
        <v>65</v>
      </c>
      <c r="R60" t="s">
        <v>37</v>
      </c>
      <c r="S60" t="s">
        <v>3257</v>
      </c>
      <c r="T60">
        <v>8197405</v>
      </c>
      <c r="U60">
        <v>1.2808445312500001</v>
      </c>
      <c r="V60" t="s">
        <v>7062</v>
      </c>
      <c r="W60">
        <v>1.2808445312500001</v>
      </c>
    </row>
    <row r="61" spans="1:23" x14ac:dyDescent="0.2">
      <c r="A61" t="s">
        <v>6897</v>
      </c>
      <c r="B61" t="s">
        <v>1139</v>
      </c>
      <c r="C61" t="s">
        <v>3070</v>
      </c>
      <c r="D61">
        <v>745</v>
      </c>
      <c r="E61">
        <v>1058</v>
      </c>
      <c r="F61">
        <v>310</v>
      </c>
      <c r="G61">
        <v>80000</v>
      </c>
      <c r="H61">
        <v>8.1</v>
      </c>
      <c r="I61">
        <v>474</v>
      </c>
      <c r="J61">
        <v>128</v>
      </c>
      <c r="K61">
        <v>44988180</v>
      </c>
      <c r="L61">
        <v>20000000</v>
      </c>
      <c r="M61" s="2">
        <v>42097</v>
      </c>
      <c r="N61" t="s">
        <v>3255</v>
      </c>
      <c r="O61" t="s">
        <v>3433</v>
      </c>
      <c r="P61" t="s">
        <v>3257</v>
      </c>
      <c r="Q61" t="s">
        <v>13</v>
      </c>
      <c r="R61" t="s">
        <v>37</v>
      </c>
      <c r="S61" t="s">
        <v>3257</v>
      </c>
      <c r="T61">
        <v>24988180</v>
      </c>
      <c r="U61">
        <v>1.249409</v>
      </c>
      <c r="V61" t="s">
        <v>7063</v>
      </c>
      <c r="W61">
        <v>1.249409</v>
      </c>
    </row>
    <row r="62" spans="1:23" x14ac:dyDescent="0.2">
      <c r="A62" t="s">
        <v>6363</v>
      </c>
      <c r="B62" t="s">
        <v>798</v>
      </c>
      <c r="C62" t="s">
        <v>846</v>
      </c>
      <c r="D62">
        <v>4000</v>
      </c>
      <c r="E62">
        <v>7072</v>
      </c>
      <c r="F62">
        <v>278</v>
      </c>
      <c r="G62">
        <v>0</v>
      </c>
      <c r="H62">
        <v>7.4</v>
      </c>
      <c r="I62">
        <v>128</v>
      </c>
      <c r="J62">
        <v>123</v>
      </c>
      <c r="K62">
        <v>25776062</v>
      </c>
      <c r="L62">
        <v>12000000</v>
      </c>
      <c r="M62" s="2">
        <v>37450</v>
      </c>
      <c r="N62" t="s">
        <v>3456</v>
      </c>
      <c r="O62" t="s">
        <v>3433</v>
      </c>
      <c r="P62" t="s">
        <v>3257</v>
      </c>
      <c r="Q62" t="s">
        <v>13</v>
      </c>
      <c r="R62" t="s">
        <v>37</v>
      </c>
      <c r="S62" t="s">
        <v>3257</v>
      </c>
      <c r="T62">
        <v>13776062</v>
      </c>
      <c r="U62">
        <v>1.1480051666666666</v>
      </c>
      <c r="V62" t="s">
        <v>7063</v>
      </c>
      <c r="W62">
        <v>1.1480051666666666</v>
      </c>
    </row>
    <row r="63" spans="1:23" x14ac:dyDescent="0.2">
      <c r="A63" t="s">
        <v>5840</v>
      </c>
      <c r="B63" t="s">
        <v>2566</v>
      </c>
      <c r="C63" t="s">
        <v>2567</v>
      </c>
      <c r="D63">
        <v>277</v>
      </c>
      <c r="E63">
        <v>731</v>
      </c>
      <c r="F63">
        <v>24</v>
      </c>
      <c r="G63">
        <v>456</v>
      </c>
      <c r="H63">
        <v>7</v>
      </c>
      <c r="I63">
        <v>21</v>
      </c>
      <c r="J63">
        <v>107</v>
      </c>
      <c r="K63">
        <v>8000000</v>
      </c>
      <c r="L63">
        <v>3768785</v>
      </c>
      <c r="M63" s="2">
        <v>18355</v>
      </c>
      <c r="N63" t="s">
        <v>3255</v>
      </c>
      <c r="O63" t="s">
        <v>3433</v>
      </c>
      <c r="P63" t="s">
        <v>3257</v>
      </c>
      <c r="Q63" t="s">
        <v>13</v>
      </c>
      <c r="R63" t="s">
        <v>1871</v>
      </c>
      <c r="S63" t="s">
        <v>3257</v>
      </c>
      <c r="T63">
        <v>4231215</v>
      </c>
      <c r="U63">
        <v>1.1227000213596692</v>
      </c>
      <c r="V63" t="s">
        <v>7062</v>
      </c>
      <c r="W63">
        <v>1.122700021359669</v>
      </c>
    </row>
    <row r="64" spans="1:23" x14ac:dyDescent="0.2">
      <c r="A64" t="s">
        <v>6736</v>
      </c>
      <c r="B64" t="s">
        <v>546</v>
      </c>
      <c r="C64" t="s">
        <v>2262</v>
      </c>
      <c r="D64">
        <v>40000</v>
      </c>
      <c r="E64">
        <v>58823</v>
      </c>
      <c r="F64">
        <v>395</v>
      </c>
      <c r="G64">
        <v>0</v>
      </c>
      <c r="H64">
        <v>7.8</v>
      </c>
      <c r="I64">
        <v>226</v>
      </c>
      <c r="J64">
        <v>101</v>
      </c>
      <c r="K64">
        <v>51676606</v>
      </c>
      <c r="L64">
        <v>25000000</v>
      </c>
      <c r="M64" s="2">
        <v>38233</v>
      </c>
      <c r="N64" t="s">
        <v>3255</v>
      </c>
      <c r="O64" t="s">
        <v>3433</v>
      </c>
      <c r="P64" t="s">
        <v>3257</v>
      </c>
      <c r="Q64" t="s">
        <v>13</v>
      </c>
      <c r="R64" t="s">
        <v>18</v>
      </c>
      <c r="S64" t="s">
        <v>3257</v>
      </c>
      <c r="T64">
        <v>26676606</v>
      </c>
      <c r="U64">
        <v>1.0670642400000001</v>
      </c>
      <c r="V64" t="s">
        <v>7062</v>
      </c>
      <c r="W64">
        <v>1.0670642400000001</v>
      </c>
    </row>
    <row r="65" spans="1:23" x14ac:dyDescent="0.2">
      <c r="A65" t="s">
        <v>6552</v>
      </c>
      <c r="B65" t="s">
        <v>968</v>
      </c>
      <c r="C65" t="s">
        <v>968</v>
      </c>
      <c r="D65">
        <v>18000</v>
      </c>
      <c r="E65">
        <v>22745</v>
      </c>
      <c r="F65">
        <v>18000</v>
      </c>
      <c r="G65">
        <v>0</v>
      </c>
      <c r="H65">
        <v>7.6</v>
      </c>
      <c r="I65">
        <v>112</v>
      </c>
      <c r="J65">
        <v>126</v>
      </c>
      <c r="K65">
        <v>30226144</v>
      </c>
      <c r="L65">
        <v>15000000</v>
      </c>
      <c r="M65" s="2">
        <v>39275</v>
      </c>
      <c r="N65" t="s">
        <v>3255</v>
      </c>
      <c r="O65" t="s">
        <v>3433</v>
      </c>
      <c r="P65" t="s">
        <v>3257</v>
      </c>
      <c r="Q65" t="s">
        <v>13</v>
      </c>
      <c r="R65" t="s">
        <v>21</v>
      </c>
      <c r="S65" t="s">
        <v>3257</v>
      </c>
      <c r="T65">
        <v>15226144</v>
      </c>
      <c r="U65">
        <v>1.0150762666666666</v>
      </c>
      <c r="V65" t="s">
        <v>7063</v>
      </c>
      <c r="W65">
        <v>1.0150762666666666</v>
      </c>
    </row>
    <row r="66" spans="1:23" x14ac:dyDescent="0.2">
      <c r="A66" t="s">
        <v>6793</v>
      </c>
      <c r="B66" t="s">
        <v>606</v>
      </c>
      <c r="C66" t="s">
        <v>2433</v>
      </c>
      <c r="D66">
        <v>15000</v>
      </c>
      <c r="E66">
        <v>16281</v>
      </c>
      <c r="F66">
        <v>521</v>
      </c>
      <c r="G66">
        <v>65000</v>
      </c>
      <c r="H66">
        <v>7.9</v>
      </c>
      <c r="I66">
        <v>491</v>
      </c>
      <c r="J66">
        <v>134</v>
      </c>
      <c r="K66">
        <v>107100855</v>
      </c>
      <c r="L66">
        <v>55000000</v>
      </c>
      <c r="M66" s="2">
        <v>41393</v>
      </c>
      <c r="N66" t="s">
        <v>3255</v>
      </c>
      <c r="O66" t="s">
        <v>3433</v>
      </c>
      <c r="P66" t="s">
        <v>3257</v>
      </c>
      <c r="Q66" t="s">
        <v>13</v>
      </c>
      <c r="R66" t="s">
        <v>21</v>
      </c>
      <c r="S66" t="s">
        <v>3257</v>
      </c>
      <c r="T66">
        <v>52100855</v>
      </c>
      <c r="U66">
        <v>0.94728827272727267</v>
      </c>
      <c r="V66" t="s">
        <v>7064</v>
      </c>
      <c r="W66">
        <v>0.94728827272727267</v>
      </c>
    </row>
    <row r="67" spans="1:23" x14ac:dyDescent="0.2">
      <c r="A67" t="s">
        <v>6734</v>
      </c>
      <c r="B67" t="s">
        <v>510</v>
      </c>
      <c r="C67" t="s">
        <v>3103</v>
      </c>
      <c r="D67">
        <v>1000</v>
      </c>
      <c r="E67">
        <v>2451</v>
      </c>
      <c r="F67">
        <v>973</v>
      </c>
      <c r="G67">
        <v>0</v>
      </c>
      <c r="H67">
        <v>7.8</v>
      </c>
      <c r="I67">
        <v>75</v>
      </c>
      <c r="J67">
        <v>219</v>
      </c>
      <c r="K67">
        <v>43984230</v>
      </c>
      <c r="L67">
        <v>23000000</v>
      </c>
      <c r="M67" s="2">
        <v>32090</v>
      </c>
      <c r="N67" t="s">
        <v>3255</v>
      </c>
      <c r="O67" t="s">
        <v>3433</v>
      </c>
      <c r="P67" t="s">
        <v>3257</v>
      </c>
      <c r="Q67" t="s">
        <v>1010</v>
      </c>
      <c r="R67" t="s">
        <v>21</v>
      </c>
      <c r="S67" t="s">
        <v>3257</v>
      </c>
      <c r="T67">
        <v>20984230</v>
      </c>
      <c r="U67">
        <v>0.91235782608695648</v>
      </c>
      <c r="V67" t="s">
        <v>7068</v>
      </c>
      <c r="W67">
        <v>0.91235782608695648</v>
      </c>
    </row>
    <row r="68" spans="1:23" x14ac:dyDescent="0.2">
      <c r="A68" t="s">
        <v>6653</v>
      </c>
      <c r="B68" t="s">
        <v>1611</v>
      </c>
      <c r="C68" t="s">
        <v>1124</v>
      </c>
      <c r="D68">
        <v>904</v>
      </c>
      <c r="E68">
        <v>5074</v>
      </c>
      <c r="F68">
        <v>138</v>
      </c>
      <c r="G68">
        <v>0</v>
      </c>
      <c r="H68">
        <v>7.7</v>
      </c>
      <c r="I68">
        <v>209</v>
      </c>
      <c r="J68">
        <v>178</v>
      </c>
      <c r="K68">
        <v>75305995</v>
      </c>
      <c r="L68">
        <v>40000000</v>
      </c>
      <c r="M68" s="2">
        <v>38146</v>
      </c>
      <c r="N68" t="s">
        <v>3255</v>
      </c>
      <c r="O68" t="s">
        <v>3433</v>
      </c>
      <c r="P68" t="s">
        <v>3257</v>
      </c>
      <c r="Q68" t="s">
        <v>13</v>
      </c>
      <c r="R68" t="s">
        <v>21</v>
      </c>
      <c r="S68" t="s">
        <v>3257</v>
      </c>
      <c r="T68">
        <v>35305995</v>
      </c>
      <c r="U68">
        <v>0.88264987500000003</v>
      </c>
      <c r="V68" t="s">
        <v>7068</v>
      </c>
      <c r="W68">
        <v>0.88264987500000003</v>
      </c>
    </row>
    <row r="69" spans="1:23" x14ac:dyDescent="0.2">
      <c r="A69" t="s">
        <v>7015</v>
      </c>
      <c r="B69" t="s">
        <v>211</v>
      </c>
      <c r="C69" t="s">
        <v>692</v>
      </c>
      <c r="D69">
        <v>22000</v>
      </c>
      <c r="E69">
        <v>24783</v>
      </c>
      <c r="F69">
        <v>17000</v>
      </c>
      <c r="G69">
        <v>25000</v>
      </c>
      <c r="H69">
        <v>8.6999999999999993</v>
      </c>
      <c r="I69">
        <v>192</v>
      </c>
      <c r="J69">
        <v>146</v>
      </c>
      <c r="K69">
        <v>46836394</v>
      </c>
      <c r="L69">
        <v>25000000</v>
      </c>
      <c r="M69" s="2">
        <v>33069</v>
      </c>
      <c r="N69" t="s">
        <v>3255</v>
      </c>
      <c r="O69" t="s">
        <v>3433</v>
      </c>
      <c r="P69" t="s">
        <v>3257</v>
      </c>
      <c r="Q69" t="s">
        <v>13</v>
      </c>
      <c r="R69" t="s">
        <v>37</v>
      </c>
      <c r="S69" t="s">
        <v>3257</v>
      </c>
      <c r="T69">
        <v>21836394</v>
      </c>
      <c r="U69">
        <v>0.87345575999999991</v>
      </c>
      <c r="V69" t="s">
        <v>7064</v>
      </c>
      <c r="W69">
        <v>0.87345576000000003</v>
      </c>
    </row>
    <row r="70" spans="1:23" x14ac:dyDescent="0.2">
      <c r="A70" t="s">
        <v>5832</v>
      </c>
      <c r="B70" t="s">
        <v>790</v>
      </c>
      <c r="C70" t="s">
        <v>2562</v>
      </c>
      <c r="D70">
        <v>940</v>
      </c>
      <c r="E70">
        <v>2957</v>
      </c>
      <c r="F70">
        <v>311</v>
      </c>
      <c r="G70">
        <v>0</v>
      </c>
      <c r="H70">
        <v>7</v>
      </c>
      <c r="I70">
        <v>72</v>
      </c>
      <c r="J70">
        <v>251</v>
      </c>
      <c r="K70">
        <v>57750000</v>
      </c>
      <c r="L70">
        <v>31115000</v>
      </c>
      <c r="M70" s="2">
        <v>23359</v>
      </c>
      <c r="N70" t="s">
        <v>3255</v>
      </c>
      <c r="O70" t="s">
        <v>3433</v>
      </c>
      <c r="P70" t="s">
        <v>3257</v>
      </c>
      <c r="Q70" t="s">
        <v>65</v>
      </c>
      <c r="R70" t="s">
        <v>2318</v>
      </c>
      <c r="S70" t="s">
        <v>3257</v>
      </c>
      <c r="T70">
        <v>26635000</v>
      </c>
      <c r="U70">
        <v>0.85601799775028131</v>
      </c>
      <c r="V70" t="s">
        <v>7068</v>
      </c>
      <c r="W70">
        <v>0.8560179977502812</v>
      </c>
    </row>
    <row r="71" spans="1:23" x14ac:dyDescent="0.2">
      <c r="A71" t="s">
        <v>6449</v>
      </c>
      <c r="B71" t="s">
        <v>153</v>
      </c>
      <c r="C71" t="s">
        <v>1001</v>
      </c>
      <c r="D71">
        <v>3000</v>
      </c>
      <c r="E71">
        <v>4238</v>
      </c>
      <c r="F71">
        <v>386</v>
      </c>
      <c r="G71">
        <v>0</v>
      </c>
      <c r="H71">
        <v>7.5</v>
      </c>
      <c r="I71">
        <v>127</v>
      </c>
      <c r="J71">
        <v>105</v>
      </c>
      <c r="K71">
        <v>6390032</v>
      </c>
      <c r="L71">
        <v>3500000</v>
      </c>
      <c r="M71" s="2">
        <v>36157</v>
      </c>
      <c r="N71" t="s">
        <v>3456</v>
      </c>
      <c r="O71" t="s">
        <v>3433</v>
      </c>
      <c r="P71" t="s">
        <v>3257</v>
      </c>
      <c r="Q71" t="s">
        <v>13</v>
      </c>
      <c r="R71" t="s">
        <v>37</v>
      </c>
      <c r="S71" t="s">
        <v>3257</v>
      </c>
      <c r="T71">
        <v>2890032</v>
      </c>
      <c r="U71">
        <v>0.82572342857142855</v>
      </c>
      <c r="V71" t="s">
        <v>7062</v>
      </c>
      <c r="W71">
        <v>0.82572342857142855</v>
      </c>
    </row>
    <row r="72" spans="1:23" x14ac:dyDescent="0.2">
      <c r="A72" t="s">
        <v>6108</v>
      </c>
      <c r="B72" t="s">
        <v>2742</v>
      </c>
      <c r="C72" t="s">
        <v>258</v>
      </c>
      <c r="D72">
        <v>769</v>
      </c>
      <c r="E72">
        <v>2938</v>
      </c>
      <c r="F72">
        <v>11000</v>
      </c>
      <c r="G72">
        <v>35000</v>
      </c>
      <c r="H72">
        <v>7.2</v>
      </c>
      <c r="I72">
        <v>322</v>
      </c>
      <c r="J72">
        <v>137</v>
      </c>
      <c r="K72">
        <v>115603980</v>
      </c>
      <c r="L72">
        <v>65000000</v>
      </c>
      <c r="M72" s="2">
        <v>41767</v>
      </c>
      <c r="N72" t="s">
        <v>3255</v>
      </c>
      <c r="O72" t="s">
        <v>3433</v>
      </c>
      <c r="P72" t="s">
        <v>3257</v>
      </c>
      <c r="Q72" t="s">
        <v>13</v>
      </c>
      <c r="R72" t="s">
        <v>21</v>
      </c>
      <c r="S72" t="s">
        <v>3257</v>
      </c>
      <c r="T72">
        <v>50603980</v>
      </c>
      <c r="U72">
        <v>0.77852276923076924</v>
      </c>
      <c r="V72" t="s">
        <v>7064</v>
      </c>
      <c r="W72">
        <v>0.77852276923076924</v>
      </c>
    </row>
    <row r="73" spans="1:23" x14ac:dyDescent="0.2">
      <c r="A73" t="s">
        <v>5415</v>
      </c>
      <c r="B73" t="s">
        <v>2284</v>
      </c>
      <c r="C73" t="s">
        <v>2285</v>
      </c>
      <c r="D73">
        <v>565</v>
      </c>
      <c r="E73">
        <v>1735</v>
      </c>
      <c r="F73">
        <v>16</v>
      </c>
      <c r="G73">
        <v>0</v>
      </c>
      <c r="H73">
        <v>6.7</v>
      </c>
      <c r="I73">
        <v>37</v>
      </c>
      <c r="J73">
        <v>127</v>
      </c>
      <c r="K73">
        <v>35422828</v>
      </c>
      <c r="L73">
        <v>20000000</v>
      </c>
      <c r="M73" s="2">
        <v>35647</v>
      </c>
      <c r="N73" t="s">
        <v>3255</v>
      </c>
      <c r="O73" t="s">
        <v>3433</v>
      </c>
      <c r="P73" t="s">
        <v>3257</v>
      </c>
      <c r="Q73" t="s">
        <v>13</v>
      </c>
      <c r="R73" t="s">
        <v>18</v>
      </c>
      <c r="S73" t="s">
        <v>3257</v>
      </c>
      <c r="T73">
        <v>15422828</v>
      </c>
      <c r="U73">
        <v>0.77114140000000009</v>
      </c>
      <c r="V73" t="s">
        <v>7063</v>
      </c>
      <c r="W73">
        <v>0.77114139999999998</v>
      </c>
    </row>
    <row r="74" spans="1:23" x14ac:dyDescent="0.2">
      <c r="A74" t="s">
        <v>6546</v>
      </c>
      <c r="B74" t="s">
        <v>546</v>
      </c>
      <c r="C74" t="s">
        <v>2984</v>
      </c>
      <c r="D74">
        <v>40000</v>
      </c>
      <c r="E74">
        <v>43453</v>
      </c>
      <c r="F74">
        <v>47</v>
      </c>
      <c r="G74">
        <v>13000</v>
      </c>
      <c r="H74">
        <v>7.6</v>
      </c>
      <c r="I74">
        <v>147</v>
      </c>
      <c r="J74">
        <v>124</v>
      </c>
      <c r="K74">
        <v>52937130</v>
      </c>
      <c r="L74">
        <v>30000000</v>
      </c>
      <c r="M74" s="2">
        <v>37071</v>
      </c>
      <c r="N74" t="s">
        <v>3255</v>
      </c>
      <c r="O74" t="s">
        <v>3433</v>
      </c>
      <c r="P74" t="s">
        <v>3257</v>
      </c>
      <c r="Q74" t="s">
        <v>13</v>
      </c>
      <c r="R74" t="s">
        <v>37</v>
      </c>
      <c r="S74" t="s">
        <v>3257</v>
      </c>
      <c r="T74">
        <v>22937130</v>
      </c>
      <c r="U74">
        <v>0.76457099999999989</v>
      </c>
      <c r="V74" t="s">
        <v>7063</v>
      </c>
      <c r="W74">
        <v>0.764571</v>
      </c>
    </row>
    <row r="75" spans="1:23" x14ac:dyDescent="0.2">
      <c r="A75" t="s">
        <v>6447</v>
      </c>
      <c r="B75" t="s">
        <v>1993</v>
      </c>
      <c r="C75" t="s">
        <v>1684</v>
      </c>
      <c r="D75">
        <v>2000</v>
      </c>
      <c r="E75">
        <v>3994</v>
      </c>
      <c r="F75">
        <v>98</v>
      </c>
      <c r="G75">
        <v>10000</v>
      </c>
      <c r="H75">
        <v>7.5</v>
      </c>
      <c r="I75">
        <v>84</v>
      </c>
      <c r="J75">
        <v>123</v>
      </c>
      <c r="K75">
        <v>36581633</v>
      </c>
      <c r="L75">
        <v>21000000</v>
      </c>
      <c r="M75" s="2">
        <v>39391</v>
      </c>
      <c r="N75" t="s">
        <v>3255</v>
      </c>
      <c r="O75" t="s">
        <v>3433</v>
      </c>
      <c r="P75" t="s">
        <v>3257</v>
      </c>
      <c r="Q75" t="s">
        <v>17</v>
      </c>
      <c r="R75" t="s">
        <v>21</v>
      </c>
      <c r="S75" t="s">
        <v>3257</v>
      </c>
      <c r="T75">
        <v>15581633</v>
      </c>
      <c r="U75">
        <v>0.7419825238095239</v>
      </c>
      <c r="V75" t="s">
        <v>7063</v>
      </c>
      <c r="W75">
        <v>0.74198252380952379</v>
      </c>
    </row>
    <row r="76" spans="1:23" x14ac:dyDescent="0.2">
      <c r="A76" t="s">
        <v>6106</v>
      </c>
      <c r="B76" t="s">
        <v>2733</v>
      </c>
      <c r="C76" t="s">
        <v>1306</v>
      </c>
      <c r="D76">
        <v>826</v>
      </c>
      <c r="E76">
        <v>2259</v>
      </c>
      <c r="F76">
        <v>130</v>
      </c>
      <c r="G76">
        <v>0</v>
      </c>
      <c r="H76">
        <v>7.2</v>
      </c>
      <c r="I76">
        <v>160</v>
      </c>
      <c r="J76">
        <v>123</v>
      </c>
      <c r="K76">
        <v>59699513</v>
      </c>
      <c r="L76">
        <v>35000000</v>
      </c>
      <c r="M76" s="2">
        <v>40459</v>
      </c>
      <c r="N76" t="s">
        <v>3255</v>
      </c>
      <c r="O76" t="s">
        <v>3433</v>
      </c>
      <c r="P76" t="s">
        <v>3257</v>
      </c>
      <c r="Q76" t="s">
        <v>13</v>
      </c>
      <c r="R76" t="s">
        <v>18</v>
      </c>
      <c r="S76" t="s">
        <v>3257</v>
      </c>
      <c r="T76">
        <v>24699513</v>
      </c>
      <c r="U76">
        <v>0.70570037142857145</v>
      </c>
      <c r="V76" t="s">
        <v>7063</v>
      </c>
      <c r="W76">
        <v>0.70570037142857145</v>
      </c>
    </row>
    <row r="77" spans="1:23" x14ac:dyDescent="0.2">
      <c r="A77" t="s">
        <v>6245</v>
      </c>
      <c r="B77" t="s">
        <v>968</v>
      </c>
      <c r="C77" t="s">
        <v>968</v>
      </c>
      <c r="D77">
        <v>18000</v>
      </c>
      <c r="E77">
        <v>20456</v>
      </c>
      <c r="F77">
        <v>18000</v>
      </c>
      <c r="G77">
        <v>0</v>
      </c>
      <c r="H77">
        <v>7.3</v>
      </c>
      <c r="I77">
        <v>121</v>
      </c>
      <c r="J77">
        <v>117</v>
      </c>
      <c r="K77">
        <v>21078145</v>
      </c>
      <c r="L77">
        <v>12500000</v>
      </c>
      <c r="M77" s="2">
        <v>37526</v>
      </c>
      <c r="N77" t="s">
        <v>3255</v>
      </c>
      <c r="O77" t="s">
        <v>3433</v>
      </c>
      <c r="P77" t="s">
        <v>3257</v>
      </c>
      <c r="Q77" t="s">
        <v>13</v>
      </c>
      <c r="R77" t="s">
        <v>21</v>
      </c>
      <c r="S77" t="s">
        <v>3257</v>
      </c>
      <c r="T77">
        <v>8578145</v>
      </c>
      <c r="U77">
        <v>0.68625160000000007</v>
      </c>
      <c r="V77" t="s">
        <v>7063</v>
      </c>
      <c r="W77">
        <v>0.68625159999999996</v>
      </c>
    </row>
    <row r="78" spans="1:23" x14ac:dyDescent="0.2">
      <c r="A78" t="s">
        <v>6541</v>
      </c>
      <c r="B78" t="s">
        <v>963</v>
      </c>
      <c r="C78" t="s">
        <v>1662</v>
      </c>
      <c r="D78">
        <v>11000</v>
      </c>
      <c r="E78">
        <v>13189</v>
      </c>
      <c r="F78">
        <v>835</v>
      </c>
      <c r="G78">
        <v>10000</v>
      </c>
      <c r="H78">
        <v>7.6</v>
      </c>
      <c r="I78">
        <v>324</v>
      </c>
      <c r="J78">
        <v>128</v>
      </c>
      <c r="K78">
        <v>31838002</v>
      </c>
      <c r="L78">
        <v>20000000</v>
      </c>
      <c r="M78" s="2">
        <v>39548</v>
      </c>
      <c r="N78" t="s">
        <v>3255</v>
      </c>
      <c r="O78" t="s">
        <v>3433</v>
      </c>
      <c r="P78" t="s">
        <v>3257</v>
      </c>
      <c r="Q78" t="s">
        <v>13</v>
      </c>
      <c r="R78" t="s">
        <v>37</v>
      </c>
      <c r="S78" t="s">
        <v>3257</v>
      </c>
      <c r="T78">
        <v>11838002</v>
      </c>
      <c r="U78">
        <v>0.59190009999999993</v>
      </c>
      <c r="V78" t="s">
        <v>7063</v>
      </c>
      <c r="W78">
        <v>0.59190010000000004</v>
      </c>
    </row>
    <row r="79" spans="1:23" x14ac:dyDescent="0.2">
      <c r="A79" t="s">
        <v>5969</v>
      </c>
      <c r="B79" t="s">
        <v>971</v>
      </c>
      <c r="C79" t="s">
        <v>2441</v>
      </c>
      <c r="D79">
        <v>18000</v>
      </c>
      <c r="E79">
        <v>22834</v>
      </c>
      <c r="F79">
        <v>78</v>
      </c>
      <c r="G79">
        <v>21000</v>
      </c>
      <c r="H79">
        <v>7.1</v>
      </c>
      <c r="I79">
        <v>290</v>
      </c>
      <c r="J79">
        <v>107</v>
      </c>
      <c r="K79">
        <v>5354039</v>
      </c>
      <c r="L79">
        <v>3500000</v>
      </c>
      <c r="M79" s="2">
        <v>40800</v>
      </c>
      <c r="N79" t="s">
        <v>3255</v>
      </c>
      <c r="O79" t="s">
        <v>3433</v>
      </c>
      <c r="P79" t="s">
        <v>3257</v>
      </c>
      <c r="Q79" t="s">
        <v>13</v>
      </c>
      <c r="R79" t="s">
        <v>37</v>
      </c>
      <c r="S79" t="s">
        <v>3257</v>
      </c>
      <c r="T79">
        <v>1854039</v>
      </c>
      <c r="U79">
        <v>0.52972542857142857</v>
      </c>
      <c r="V79" t="s">
        <v>7062</v>
      </c>
      <c r="W79">
        <v>0.52972542857142857</v>
      </c>
    </row>
    <row r="80" spans="1:23" x14ac:dyDescent="0.2">
      <c r="A80" t="s">
        <v>6103</v>
      </c>
      <c r="B80" t="s">
        <v>211</v>
      </c>
      <c r="C80" t="s">
        <v>2036</v>
      </c>
      <c r="D80">
        <v>22000</v>
      </c>
      <c r="E80">
        <v>36069</v>
      </c>
      <c r="F80">
        <v>88</v>
      </c>
      <c r="G80">
        <v>0</v>
      </c>
      <c r="H80">
        <v>7.2</v>
      </c>
      <c r="I80">
        <v>98</v>
      </c>
      <c r="J80">
        <v>129</v>
      </c>
      <c r="K80">
        <v>48814909</v>
      </c>
      <c r="L80">
        <v>32000000</v>
      </c>
      <c r="M80" s="2">
        <v>36788</v>
      </c>
      <c r="N80" t="s">
        <v>3255</v>
      </c>
      <c r="O80" t="s">
        <v>3433</v>
      </c>
      <c r="P80" t="s">
        <v>3257</v>
      </c>
      <c r="Q80" t="s">
        <v>13</v>
      </c>
      <c r="R80" t="s">
        <v>37</v>
      </c>
      <c r="S80" t="s">
        <v>3257</v>
      </c>
      <c r="T80">
        <v>16814909</v>
      </c>
      <c r="U80">
        <v>0.52546590625</v>
      </c>
      <c r="V80" t="s">
        <v>7063</v>
      </c>
      <c r="W80">
        <v>0.52546590625</v>
      </c>
    </row>
    <row r="81" spans="1:23" x14ac:dyDescent="0.2">
      <c r="A81" t="s">
        <v>6538</v>
      </c>
      <c r="B81" t="s">
        <v>1276</v>
      </c>
      <c r="C81" t="s">
        <v>2897</v>
      </c>
      <c r="D81">
        <v>22000</v>
      </c>
      <c r="E81">
        <v>53094</v>
      </c>
      <c r="F81">
        <v>152</v>
      </c>
      <c r="G81">
        <v>27000</v>
      </c>
      <c r="H81">
        <v>7.6</v>
      </c>
      <c r="I81">
        <v>419</v>
      </c>
      <c r="J81">
        <v>133</v>
      </c>
      <c r="K81">
        <v>75605492</v>
      </c>
      <c r="L81">
        <v>50000000</v>
      </c>
      <c r="M81" s="2">
        <v>40830</v>
      </c>
      <c r="N81" t="s">
        <v>3255</v>
      </c>
      <c r="O81" t="s">
        <v>3433</v>
      </c>
      <c r="P81" t="s">
        <v>3257</v>
      </c>
      <c r="Q81" t="s">
        <v>13</v>
      </c>
      <c r="R81" t="s">
        <v>21</v>
      </c>
      <c r="S81" t="s">
        <v>3257</v>
      </c>
      <c r="T81">
        <v>25605492</v>
      </c>
      <c r="U81">
        <v>0.51210983999999993</v>
      </c>
      <c r="V81" t="s">
        <v>7064</v>
      </c>
      <c r="W81">
        <v>0.51210984000000004</v>
      </c>
    </row>
    <row r="82" spans="1:23" x14ac:dyDescent="0.2">
      <c r="A82" t="s">
        <v>5684</v>
      </c>
      <c r="B82" t="s">
        <v>734</v>
      </c>
      <c r="C82" t="s">
        <v>519</v>
      </c>
      <c r="D82">
        <v>1000</v>
      </c>
      <c r="E82">
        <v>4231</v>
      </c>
      <c r="F82">
        <v>19</v>
      </c>
      <c r="G82">
        <v>0</v>
      </c>
      <c r="H82">
        <v>6.9</v>
      </c>
      <c r="I82">
        <v>74</v>
      </c>
      <c r="J82">
        <v>109</v>
      </c>
      <c r="K82">
        <v>52277485</v>
      </c>
      <c r="L82">
        <v>35000000</v>
      </c>
      <c r="M82" s="2">
        <v>37903</v>
      </c>
      <c r="N82" t="s">
        <v>3255</v>
      </c>
      <c r="O82" t="s">
        <v>3433</v>
      </c>
      <c r="P82" t="s">
        <v>3257</v>
      </c>
      <c r="Q82" t="s">
        <v>13</v>
      </c>
      <c r="R82" t="s">
        <v>18</v>
      </c>
      <c r="S82" t="s">
        <v>3257</v>
      </c>
      <c r="T82">
        <v>17277485</v>
      </c>
      <c r="U82">
        <v>0.49364242857142848</v>
      </c>
      <c r="V82" t="s">
        <v>7062</v>
      </c>
      <c r="W82">
        <v>0.49364242857142859</v>
      </c>
    </row>
    <row r="83" spans="1:23" x14ac:dyDescent="0.2">
      <c r="A83" t="s">
        <v>6646</v>
      </c>
      <c r="B83" t="s">
        <v>968</v>
      </c>
      <c r="C83" t="s">
        <v>562</v>
      </c>
      <c r="D83">
        <v>18000</v>
      </c>
      <c r="E83">
        <v>20143</v>
      </c>
      <c r="F83">
        <v>0</v>
      </c>
      <c r="G83">
        <v>0</v>
      </c>
      <c r="H83">
        <v>7.7</v>
      </c>
      <c r="I83">
        <v>61</v>
      </c>
      <c r="J83">
        <v>202</v>
      </c>
      <c r="K83">
        <v>48169908</v>
      </c>
      <c r="L83">
        <v>33000000</v>
      </c>
      <c r="M83" s="2">
        <v>33827</v>
      </c>
      <c r="N83" t="s">
        <v>3255</v>
      </c>
      <c r="O83" t="s">
        <v>3433</v>
      </c>
      <c r="P83" t="s">
        <v>3257</v>
      </c>
      <c r="Q83" t="s">
        <v>13</v>
      </c>
      <c r="R83" t="s">
        <v>21</v>
      </c>
      <c r="S83" t="s">
        <v>3257</v>
      </c>
      <c r="T83">
        <v>15169908</v>
      </c>
      <c r="U83">
        <v>0.45969418181818189</v>
      </c>
      <c r="V83" t="s">
        <v>7068</v>
      </c>
      <c r="W83">
        <v>0.45969418181818184</v>
      </c>
    </row>
    <row r="84" spans="1:23" x14ac:dyDescent="0.2">
      <c r="A84" t="s">
        <v>5822</v>
      </c>
      <c r="B84" t="s">
        <v>556</v>
      </c>
      <c r="C84" t="s">
        <v>1918</v>
      </c>
      <c r="D84">
        <v>4000</v>
      </c>
      <c r="E84">
        <v>6393</v>
      </c>
      <c r="F84">
        <v>44</v>
      </c>
      <c r="G84">
        <v>10000</v>
      </c>
      <c r="H84">
        <v>7</v>
      </c>
      <c r="I84">
        <v>151</v>
      </c>
      <c r="J84">
        <v>124</v>
      </c>
      <c r="K84">
        <v>36447959</v>
      </c>
      <c r="L84">
        <v>25000000</v>
      </c>
      <c r="M84" s="2">
        <v>41969</v>
      </c>
      <c r="N84" t="s">
        <v>3255</v>
      </c>
      <c r="O84" t="s">
        <v>3433</v>
      </c>
      <c r="P84" t="s">
        <v>3257</v>
      </c>
      <c r="Q84" t="s">
        <v>13</v>
      </c>
      <c r="R84" t="s">
        <v>18</v>
      </c>
      <c r="S84" t="s">
        <v>3257</v>
      </c>
      <c r="T84">
        <v>11447959</v>
      </c>
      <c r="U84">
        <v>0.45791836000000008</v>
      </c>
      <c r="V84" t="s">
        <v>7063</v>
      </c>
      <c r="W84">
        <v>0.45791836000000002</v>
      </c>
    </row>
    <row r="85" spans="1:23" x14ac:dyDescent="0.2">
      <c r="A85" t="s">
        <v>5821</v>
      </c>
      <c r="B85" t="s">
        <v>1262</v>
      </c>
      <c r="C85" t="s">
        <v>1186</v>
      </c>
      <c r="D85">
        <v>11000</v>
      </c>
      <c r="E85">
        <v>12418</v>
      </c>
      <c r="F85">
        <v>13000</v>
      </c>
      <c r="G85">
        <v>20000</v>
      </c>
      <c r="H85">
        <v>7</v>
      </c>
      <c r="I85">
        <v>325</v>
      </c>
      <c r="J85">
        <v>106</v>
      </c>
      <c r="K85">
        <v>14479776</v>
      </c>
      <c r="L85">
        <v>10000000</v>
      </c>
      <c r="M85" s="2">
        <v>41778</v>
      </c>
      <c r="N85" t="s">
        <v>3255</v>
      </c>
      <c r="O85" t="s">
        <v>3433</v>
      </c>
      <c r="P85" t="s">
        <v>3257</v>
      </c>
      <c r="Q85" t="s">
        <v>13</v>
      </c>
      <c r="R85" t="s">
        <v>21</v>
      </c>
      <c r="S85" t="s">
        <v>3257</v>
      </c>
      <c r="T85">
        <v>4479776</v>
      </c>
      <c r="U85">
        <v>0.44797759999999998</v>
      </c>
      <c r="V85" t="s">
        <v>7062</v>
      </c>
      <c r="W85">
        <v>0.44797759999999998</v>
      </c>
    </row>
    <row r="86" spans="1:23" x14ac:dyDescent="0.2">
      <c r="A86" t="s">
        <v>5819</v>
      </c>
      <c r="B86" t="s">
        <v>2500</v>
      </c>
      <c r="C86" t="s">
        <v>2556</v>
      </c>
      <c r="D86">
        <v>697</v>
      </c>
      <c r="E86">
        <v>1517</v>
      </c>
      <c r="F86">
        <v>0</v>
      </c>
      <c r="G86">
        <v>0</v>
      </c>
      <c r="H86">
        <v>7</v>
      </c>
      <c r="I86">
        <v>115</v>
      </c>
      <c r="J86">
        <v>122</v>
      </c>
      <c r="K86">
        <v>8596914</v>
      </c>
      <c r="L86">
        <v>6000000</v>
      </c>
      <c r="M86" s="2">
        <v>36885</v>
      </c>
      <c r="N86" t="s">
        <v>3255</v>
      </c>
      <c r="O86" t="s">
        <v>3433</v>
      </c>
      <c r="P86" t="s">
        <v>3257</v>
      </c>
      <c r="Q86" t="s">
        <v>13</v>
      </c>
      <c r="R86" t="s">
        <v>37</v>
      </c>
      <c r="S86" t="s">
        <v>3257</v>
      </c>
      <c r="T86">
        <v>2596914</v>
      </c>
      <c r="U86">
        <v>0.43281900000000006</v>
      </c>
      <c r="V86" t="s">
        <v>7063</v>
      </c>
      <c r="W86">
        <v>0.43281900000000001</v>
      </c>
    </row>
    <row r="87" spans="1:23" x14ac:dyDescent="0.2">
      <c r="A87" t="s">
        <v>6535</v>
      </c>
      <c r="B87" t="s">
        <v>968</v>
      </c>
      <c r="C87" t="s">
        <v>767</v>
      </c>
      <c r="D87">
        <v>18000</v>
      </c>
      <c r="E87">
        <v>20516</v>
      </c>
      <c r="F87">
        <v>278</v>
      </c>
      <c r="G87">
        <v>0</v>
      </c>
      <c r="H87">
        <v>7.6</v>
      </c>
      <c r="I87">
        <v>65</v>
      </c>
      <c r="J87">
        <v>146</v>
      </c>
      <c r="K87">
        <v>50668906</v>
      </c>
      <c r="L87">
        <v>38000000</v>
      </c>
      <c r="M87" s="2">
        <v>36367</v>
      </c>
      <c r="N87" t="s">
        <v>3456</v>
      </c>
      <c r="O87" t="s">
        <v>3433</v>
      </c>
      <c r="P87" t="s">
        <v>3257</v>
      </c>
      <c r="Q87" t="s">
        <v>13</v>
      </c>
      <c r="R87" t="s">
        <v>37</v>
      </c>
      <c r="S87" t="s">
        <v>3257</v>
      </c>
      <c r="T87">
        <v>12668906</v>
      </c>
      <c r="U87">
        <v>0.33339226315789472</v>
      </c>
      <c r="V87" t="s">
        <v>7064</v>
      </c>
      <c r="W87">
        <v>0.33339226315789472</v>
      </c>
    </row>
    <row r="88" spans="1:23" x14ac:dyDescent="0.2">
      <c r="A88" t="s">
        <v>6724</v>
      </c>
      <c r="B88" t="s">
        <v>968</v>
      </c>
      <c r="C88" t="s">
        <v>1275</v>
      </c>
      <c r="D88">
        <v>18000</v>
      </c>
      <c r="E88">
        <v>20354</v>
      </c>
      <c r="F88">
        <v>0</v>
      </c>
      <c r="G88">
        <v>0</v>
      </c>
      <c r="H88">
        <v>7.8</v>
      </c>
      <c r="I88">
        <v>300</v>
      </c>
      <c r="J88">
        <v>176</v>
      </c>
      <c r="K88">
        <v>130127620</v>
      </c>
      <c r="L88">
        <v>100000000</v>
      </c>
      <c r="M88" s="2">
        <v>39182</v>
      </c>
      <c r="N88" t="s">
        <v>3255</v>
      </c>
      <c r="O88" t="s">
        <v>3433</v>
      </c>
      <c r="P88" t="s">
        <v>3257</v>
      </c>
      <c r="Q88" t="s">
        <v>13</v>
      </c>
      <c r="R88" t="s">
        <v>37</v>
      </c>
      <c r="S88" t="s">
        <v>3257</v>
      </c>
      <c r="T88">
        <v>30127620</v>
      </c>
      <c r="U88">
        <v>0.30127619999999999</v>
      </c>
      <c r="V88" t="s">
        <v>7068</v>
      </c>
      <c r="W88">
        <v>0.30127619999999999</v>
      </c>
    </row>
    <row r="89" spans="1:23" x14ac:dyDescent="0.2">
      <c r="A89" t="s">
        <v>6224</v>
      </c>
      <c r="B89" t="s">
        <v>258</v>
      </c>
      <c r="C89" t="s">
        <v>1815</v>
      </c>
      <c r="D89">
        <v>11000</v>
      </c>
      <c r="E89">
        <v>13433</v>
      </c>
      <c r="F89">
        <v>446</v>
      </c>
      <c r="G89">
        <v>0</v>
      </c>
      <c r="H89">
        <v>7.3</v>
      </c>
      <c r="I89">
        <v>133</v>
      </c>
      <c r="J89">
        <v>127</v>
      </c>
      <c r="K89">
        <v>28871190</v>
      </c>
      <c r="L89">
        <v>24000000</v>
      </c>
      <c r="M89" s="2">
        <v>36343</v>
      </c>
      <c r="N89" t="s">
        <v>3255</v>
      </c>
      <c r="O89" t="s">
        <v>3433</v>
      </c>
      <c r="P89" t="s">
        <v>3257</v>
      </c>
      <c r="Q89" t="s">
        <v>13</v>
      </c>
      <c r="R89" t="s">
        <v>37</v>
      </c>
      <c r="S89" t="s">
        <v>3257</v>
      </c>
      <c r="T89">
        <v>4871190</v>
      </c>
      <c r="U89">
        <v>0.20296625000000001</v>
      </c>
      <c r="V89" t="s">
        <v>7063</v>
      </c>
      <c r="W89">
        <v>0.20296624999999999</v>
      </c>
    </row>
    <row r="90" spans="1:23" x14ac:dyDescent="0.2">
      <c r="A90" t="s">
        <v>6437</v>
      </c>
      <c r="B90" t="s">
        <v>2929</v>
      </c>
      <c r="C90" t="s">
        <v>2022</v>
      </c>
      <c r="D90">
        <v>288</v>
      </c>
      <c r="E90">
        <v>1006</v>
      </c>
      <c r="F90">
        <v>159</v>
      </c>
      <c r="G90">
        <v>0</v>
      </c>
      <c r="H90">
        <v>7.5</v>
      </c>
      <c r="I90">
        <v>141</v>
      </c>
      <c r="J90">
        <v>124</v>
      </c>
      <c r="K90">
        <v>30012990</v>
      </c>
      <c r="L90">
        <v>25000000</v>
      </c>
      <c r="M90" s="2">
        <v>35980</v>
      </c>
      <c r="N90" t="s">
        <v>3255</v>
      </c>
      <c r="O90" t="s">
        <v>3433</v>
      </c>
      <c r="P90" t="s">
        <v>3257</v>
      </c>
      <c r="Q90" t="s">
        <v>65</v>
      </c>
      <c r="R90" t="s">
        <v>37</v>
      </c>
      <c r="S90" t="s">
        <v>3257</v>
      </c>
      <c r="T90">
        <v>5012990</v>
      </c>
      <c r="U90">
        <v>0.20051960000000002</v>
      </c>
      <c r="V90" t="s">
        <v>7063</v>
      </c>
      <c r="W90">
        <v>0.20051959999999999</v>
      </c>
    </row>
    <row r="91" spans="1:23" x14ac:dyDescent="0.2">
      <c r="A91" t="s">
        <v>6718</v>
      </c>
      <c r="B91" t="s">
        <v>546</v>
      </c>
      <c r="C91" t="s">
        <v>1453</v>
      </c>
      <c r="D91">
        <v>40000</v>
      </c>
      <c r="E91">
        <v>56014</v>
      </c>
      <c r="F91">
        <v>179</v>
      </c>
      <c r="G91">
        <v>0</v>
      </c>
      <c r="H91">
        <v>7.8</v>
      </c>
      <c r="I91">
        <v>117</v>
      </c>
      <c r="J91">
        <v>147</v>
      </c>
      <c r="K91">
        <v>41954997</v>
      </c>
      <c r="L91">
        <v>35000000</v>
      </c>
      <c r="M91" s="2">
        <v>35445</v>
      </c>
      <c r="N91" t="s">
        <v>3255</v>
      </c>
      <c r="O91" t="s">
        <v>3433</v>
      </c>
      <c r="P91" t="s">
        <v>3257</v>
      </c>
      <c r="Q91" t="s">
        <v>13</v>
      </c>
      <c r="R91" t="s">
        <v>37</v>
      </c>
      <c r="S91" t="s">
        <v>3257</v>
      </c>
      <c r="T91">
        <v>6954997</v>
      </c>
      <c r="U91">
        <v>0.19871419999999995</v>
      </c>
      <c r="V91" t="s">
        <v>7064</v>
      </c>
      <c r="W91">
        <v>0.19871420000000001</v>
      </c>
    </row>
    <row r="92" spans="1:23" x14ac:dyDescent="0.2">
      <c r="A92" t="s">
        <v>5808</v>
      </c>
      <c r="B92" t="s">
        <v>546</v>
      </c>
      <c r="C92" t="s">
        <v>2547</v>
      </c>
      <c r="D92">
        <v>40000</v>
      </c>
      <c r="E92">
        <v>63769</v>
      </c>
      <c r="F92">
        <v>108</v>
      </c>
      <c r="G92">
        <v>44000</v>
      </c>
      <c r="H92">
        <v>7</v>
      </c>
      <c r="I92">
        <v>391</v>
      </c>
      <c r="J92">
        <v>123</v>
      </c>
      <c r="K92">
        <v>62563543</v>
      </c>
      <c r="L92">
        <v>53000000</v>
      </c>
      <c r="M92" s="2">
        <v>42115</v>
      </c>
      <c r="N92" t="s">
        <v>3255</v>
      </c>
      <c r="O92" t="s">
        <v>3433</v>
      </c>
      <c r="P92" t="s">
        <v>3257</v>
      </c>
      <c r="Q92" t="s">
        <v>13</v>
      </c>
      <c r="R92" t="s">
        <v>37</v>
      </c>
      <c r="S92" t="s">
        <v>3257</v>
      </c>
      <c r="T92">
        <v>9563543</v>
      </c>
      <c r="U92">
        <v>0.18044420754716972</v>
      </c>
      <c r="V92" t="s">
        <v>7063</v>
      </c>
      <c r="W92">
        <v>0.1804442075471698</v>
      </c>
    </row>
    <row r="93" spans="1:23" x14ac:dyDescent="0.2">
      <c r="A93" t="s">
        <v>4912</v>
      </c>
      <c r="B93" t="s">
        <v>1944</v>
      </c>
      <c r="C93" t="s">
        <v>1945</v>
      </c>
      <c r="D93">
        <v>601</v>
      </c>
      <c r="E93">
        <v>1734</v>
      </c>
      <c r="F93">
        <v>25</v>
      </c>
      <c r="G93">
        <v>0</v>
      </c>
      <c r="H93">
        <v>6.4</v>
      </c>
      <c r="I93">
        <v>286</v>
      </c>
      <c r="J93">
        <v>90</v>
      </c>
      <c r="K93">
        <v>318622</v>
      </c>
      <c r="L93">
        <v>270000</v>
      </c>
      <c r="M93" s="2">
        <v>41180</v>
      </c>
      <c r="N93" t="s">
        <v>3255</v>
      </c>
      <c r="O93" t="s">
        <v>3433</v>
      </c>
      <c r="P93" t="s">
        <v>3257</v>
      </c>
      <c r="Q93" t="s">
        <v>13</v>
      </c>
      <c r="R93" t="s">
        <v>37</v>
      </c>
      <c r="S93" t="s">
        <v>3257</v>
      </c>
      <c r="T93">
        <v>48622</v>
      </c>
      <c r="U93">
        <v>0.18008148148148151</v>
      </c>
      <c r="V93" t="s">
        <v>7062</v>
      </c>
      <c r="W93">
        <v>0.18008148148148148</v>
      </c>
    </row>
    <row r="94" spans="1:23" x14ac:dyDescent="0.2">
      <c r="A94" t="s">
        <v>5670</v>
      </c>
      <c r="B94" t="s">
        <v>2458</v>
      </c>
      <c r="C94" t="s">
        <v>1356</v>
      </c>
      <c r="D94">
        <v>880</v>
      </c>
      <c r="E94">
        <v>2281</v>
      </c>
      <c r="F94">
        <v>16000</v>
      </c>
      <c r="G94">
        <v>16000</v>
      </c>
      <c r="H94">
        <v>6.9</v>
      </c>
      <c r="I94">
        <v>249</v>
      </c>
      <c r="J94">
        <v>134</v>
      </c>
      <c r="K94">
        <v>47034272</v>
      </c>
      <c r="L94">
        <v>40000000</v>
      </c>
      <c r="M94" s="2">
        <v>41711</v>
      </c>
      <c r="N94" t="s">
        <v>3255</v>
      </c>
      <c r="O94" t="s">
        <v>3433</v>
      </c>
      <c r="P94" t="s">
        <v>3257</v>
      </c>
      <c r="Q94" t="s">
        <v>13</v>
      </c>
      <c r="R94" t="s">
        <v>37</v>
      </c>
      <c r="S94" t="s">
        <v>3257</v>
      </c>
      <c r="T94">
        <v>7034272</v>
      </c>
      <c r="U94">
        <v>0.17585680000000004</v>
      </c>
      <c r="V94" t="s">
        <v>7064</v>
      </c>
      <c r="W94">
        <v>0.17585680000000001</v>
      </c>
    </row>
    <row r="95" spans="1:23" x14ac:dyDescent="0.2">
      <c r="A95" t="s">
        <v>6343</v>
      </c>
      <c r="B95" t="s">
        <v>784</v>
      </c>
      <c r="C95" t="s">
        <v>2879</v>
      </c>
      <c r="D95">
        <v>12000</v>
      </c>
      <c r="E95">
        <v>13619</v>
      </c>
      <c r="F95">
        <v>0</v>
      </c>
      <c r="G95">
        <v>2000</v>
      </c>
      <c r="H95">
        <v>7.4</v>
      </c>
      <c r="I95">
        <v>23</v>
      </c>
      <c r="J95">
        <v>115</v>
      </c>
      <c r="K95">
        <v>25842000</v>
      </c>
      <c r="L95">
        <v>22000000</v>
      </c>
      <c r="M95" s="2">
        <v>34239</v>
      </c>
      <c r="N95" t="s">
        <v>3255</v>
      </c>
      <c r="O95" t="s">
        <v>3433</v>
      </c>
      <c r="P95" t="s">
        <v>3257</v>
      </c>
      <c r="Q95" t="s">
        <v>65</v>
      </c>
      <c r="R95" t="s">
        <v>18</v>
      </c>
      <c r="S95" t="s">
        <v>3257</v>
      </c>
      <c r="T95">
        <v>3842000</v>
      </c>
      <c r="U95">
        <v>0.1746363636363637</v>
      </c>
      <c r="V95" t="s">
        <v>7063</v>
      </c>
      <c r="W95">
        <v>0.17463636363636365</v>
      </c>
    </row>
    <row r="96" spans="1:23" x14ac:dyDescent="0.2">
      <c r="A96" t="s">
        <v>6929</v>
      </c>
      <c r="B96" t="s">
        <v>691</v>
      </c>
      <c r="C96" t="s">
        <v>692</v>
      </c>
      <c r="D96">
        <v>29000</v>
      </c>
      <c r="E96">
        <v>46057</v>
      </c>
      <c r="F96">
        <v>17000</v>
      </c>
      <c r="G96">
        <v>138000</v>
      </c>
      <c r="H96">
        <v>8.1999999999999993</v>
      </c>
      <c r="I96">
        <v>606</v>
      </c>
      <c r="J96">
        <v>240</v>
      </c>
      <c r="K96">
        <v>116866727</v>
      </c>
      <c r="L96">
        <v>100000000</v>
      </c>
      <c r="M96" s="2">
        <v>41354</v>
      </c>
      <c r="N96" t="s">
        <v>3255</v>
      </c>
      <c r="O96" t="s">
        <v>3433</v>
      </c>
      <c r="P96" t="s">
        <v>3257</v>
      </c>
      <c r="Q96" t="s">
        <v>13</v>
      </c>
      <c r="R96" t="s">
        <v>37</v>
      </c>
      <c r="S96" t="s">
        <v>3257</v>
      </c>
      <c r="T96">
        <v>16866727</v>
      </c>
      <c r="U96">
        <v>0.16866727000000004</v>
      </c>
      <c r="V96" t="s">
        <v>7068</v>
      </c>
      <c r="W96">
        <v>0.16866727000000001</v>
      </c>
    </row>
    <row r="97" spans="1:23" x14ac:dyDescent="0.2">
      <c r="A97" t="s">
        <v>5955</v>
      </c>
      <c r="B97" t="s">
        <v>908</v>
      </c>
      <c r="C97" t="s">
        <v>2642</v>
      </c>
      <c r="D97">
        <v>11000</v>
      </c>
      <c r="E97">
        <v>12554</v>
      </c>
      <c r="F97">
        <v>11</v>
      </c>
      <c r="G97">
        <v>0</v>
      </c>
      <c r="H97">
        <v>7.1</v>
      </c>
      <c r="I97">
        <v>150</v>
      </c>
      <c r="J97">
        <v>120</v>
      </c>
      <c r="K97">
        <v>18663911</v>
      </c>
      <c r="L97">
        <v>16500000</v>
      </c>
      <c r="M97" s="2">
        <v>39104</v>
      </c>
      <c r="N97" t="s">
        <v>3255</v>
      </c>
      <c r="O97" t="s">
        <v>3433</v>
      </c>
      <c r="P97" t="s">
        <v>3257</v>
      </c>
      <c r="Q97" t="s">
        <v>65</v>
      </c>
      <c r="R97" t="s">
        <v>18</v>
      </c>
      <c r="S97" t="s">
        <v>3257</v>
      </c>
      <c r="T97">
        <v>2163911</v>
      </c>
      <c r="U97">
        <v>0.13114612121212121</v>
      </c>
      <c r="V97" t="s">
        <v>7063</v>
      </c>
      <c r="W97">
        <v>0.13114612121212121</v>
      </c>
    </row>
    <row r="98" spans="1:23" x14ac:dyDescent="0.2">
      <c r="A98" t="s">
        <v>5218</v>
      </c>
      <c r="B98" t="s">
        <v>691</v>
      </c>
      <c r="C98" t="s">
        <v>1356</v>
      </c>
      <c r="D98">
        <v>29000</v>
      </c>
      <c r="E98">
        <v>36258</v>
      </c>
      <c r="F98">
        <v>16000</v>
      </c>
      <c r="G98">
        <v>16000</v>
      </c>
      <c r="H98">
        <v>6.6</v>
      </c>
      <c r="I98">
        <v>392</v>
      </c>
      <c r="J98">
        <v>137</v>
      </c>
      <c r="K98">
        <v>37304950</v>
      </c>
      <c r="L98">
        <v>35000000</v>
      </c>
      <c r="M98" s="2">
        <v>40601</v>
      </c>
      <c r="N98" t="s">
        <v>3255</v>
      </c>
      <c r="O98" t="s">
        <v>3433</v>
      </c>
      <c r="P98" t="s">
        <v>3257</v>
      </c>
      <c r="Q98" t="s">
        <v>13</v>
      </c>
      <c r="R98" t="s">
        <v>37</v>
      </c>
      <c r="S98" t="s">
        <v>3257</v>
      </c>
      <c r="T98">
        <v>2304950</v>
      </c>
      <c r="U98">
        <v>6.5855714285714351E-2</v>
      </c>
      <c r="V98" t="s">
        <v>7064</v>
      </c>
      <c r="W98">
        <v>6.5855714285714281E-2</v>
      </c>
    </row>
    <row r="99" spans="1:23" x14ac:dyDescent="0.2">
      <c r="A99" t="s">
        <v>6979</v>
      </c>
      <c r="B99" t="s">
        <v>3216</v>
      </c>
      <c r="C99" t="s">
        <v>2596</v>
      </c>
      <c r="D99">
        <v>906</v>
      </c>
      <c r="E99">
        <v>1976</v>
      </c>
      <c r="F99">
        <v>0</v>
      </c>
      <c r="G99">
        <v>17000</v>
      </c>
      <c r="H99">
        <v>8.4</v>
      </c>
      <c r="I99">
        <v>132</v>
      </c>
      <c r="J99">
        <v>178</v>
      </c>
      <c r="K99">
        <v>75600000</v>
      </c>
      <c r="L99">
        <v>72000000</v>
      </c>
      <c r="M99" s="2">
        <v>34755</v>
      </c>
      <c r="N99" t="s">
        <v>3255</v>
      </c>
      <c r="O99" t="s">
        <v>3433</v>
      </c>
      <c r="P99" t="s">
        <v>3257</v>
      </c>
      <c r="Q99" t="s">
        <v>13</v>
      </c>
      <c r="R99" t="s">
        <v>37</v>
      </c>
      <c r="S99" t="s">
        <v>3257</v>
      </c>
      <c r="T99">
        <v>3600000</v>
      </c>
      <c r="U99">
        <v>5.0000000000000044E-2</v>
      </c>
      <c r="V99" t="s">
        <v>7068</v>
      </c>
      <c r="W99">
        <v>0.05</v>
      </c>
    </row>
    <row r="100" spans="1:23" x14ac:dyDescent="0.2">
      <c r="A100" t="s">
        <v>5666</v>
      </c>
      <c r="B100" t="s">
        <v>1823</v>
      </c>
      <c r="C100" t="s">
        <v>2455</v>
      </c>
      <c r="D100">
        <v>3000</v>
      </c>
      <c r="E100">
        <v>6420</v>
      </c>
      <c r="F100">
        <v>10</v>
      </c>
      <c r="G100">
        <v>0</v>
      </c>
      <c r="H100">
        <v>6.9</v>
      </c>
      <c r="I100">
        <v>194</v>
      </c>
      <c r="J100">
        <v>110</v>
      </c>
      <c r="K100">
        <v>13823741</v>
      </c>
      <c r="L100">
        <v>13500000</v>
      </c>
      <c r="M100" s="2">
        <v>39537</v>
      </c>
      <c r="N100" t="s">
        <v>3255</v>
      </c>
      <c r="O100" t="s">
        <v>3433</v>
      </c>
      <c r="P100" t="s">
        <v>3257</v>
      </c>
      <c r="Q100" t="s">
        <v>65</v>
      </c>
      <c r="R100" t="s">
        <v>21</v>
      </c>
      <c r="S100" t="s">
        <v>3257</v>
      </c>
      <c r="T100">
        <v>323741</v>
      </c>
      <c r="U100">
        <v>2.3980814814814844E-2</v>
      </c>
      <c r="V100" t="s">
        <v>7062</v>
      </c>
      <c r="W100">
        <v>2.3980814814814816E-2</v>
      </c>
    </row>
    <row r="101" spans="1:23" x14ac:dyDescent="0.2">
      <c r="A101" t="s">
        <v>5664</v>
      </c>
      <c r="B101" t="s">
        <v>2453</v>
      </c>
      <c r="C101" t="s">
        <v>2454</v>
      </c>
      <c r="D101">
        <v>521</v>
      </c>
      <c r="E101">
        <v>2060</v>
      </c>
      <c r="F101">
        <v>150</v>
      </c>
      <c r="G101">
        <v>11000</v>
      </c>
      <c r="H101">
        <v>6.9</v>
      </c>
      <c r="I101">
        <v>165</v>
      </c>
      <c r="J101">
        <v>139</v>
      </c>
      <c r="K101">
        <v>30513940</v>
      </c>
      <c r="L101">
        <v>30000000</v>
      </c>
      <c r="M101" s="2">
        <v>41746</v>
      </c>
      <c r="N101" t="s">
        <v>3255</v>
      </c>
      <c r="O101" t="s">
        <v>3433</v>
      </c>
      <c r="P101" t="s">
        <v>3257</v>
      </c>
      <c r="Q101" t="s">
        <v>13</v>
      </c>
      <c r="R101" t="s">
        <v>21</v>
      </c>
      <c r="S101" t="s">
        <v>3257</v>
      </c>
      <c r="T101">
        <v>513940</v>
      </c>
      <c r="U101">
        <v>1.7131333333333387E-2</v>
      </c>
      <c r="V101" t="s">
        <v>7064</v>
      </c>
      <c r="W101">
        <v>1.7131333333333332E-2</v>
      </c>
    </row>
    <row r="102" spans="1:23" x14ac:dyDescent="0.2">
      <c r="A102" t="s">
        <v>4898</v>
      </c>
      <c r="B102" t="s">
        <v>1935</v>
      </c>
      <c r="C102" t="s">
        <v>946</v>
      </c>
      <c r="D102">
        <v>2000</v>
      </c>
      <c r="E102">
        <v>4264</v>
      </c>
      <c r="F102">
        <v>0</v>
      </c>
      <c r="G102">
        <v>0</v>
      </c>
      <c r="H102">
        <v>6.4</v>
      </c>
      <c r="I102">
        <v>242</v>
      </c>
      <c r="J102">
        <v>129</v>
      </c>
      <c r="K102">
        <v>25517500</v>
      </c>
      <c r="L102">
        <v>25100000</v>
      </c>
      <c r="M102" s="2">
        <v>39773</v>
      </c>
      <c r="N102" t="s">
        <v>3255</v>
      </c>
      <c r="O102" t="s">
        <v>3433</v>
      </c>
      <c r="P102" t="s">
        <v>3257</v>
      </c>
      <c r="Q102" t="s">
        <v>13</v>
      </c>
      <c r="R102" t="s">
        <v>21</v>
      </c>
      <c r="S102" t="s">
        <v>3257</v>
      </c>
      <c r="T102">
        <v>417500</v>
      </c>
      <c r="U102">
        <v>1.663346613545813E-2</v>
      </c>
      <c r="V102" t="s">
        <v>7063</v>
      </c>
      <c r="W102">
        <v>1.6633466135458169E-2</v>
      </c>
    </row>
    <row r="103" spans="1:23" x14ac:dyDescent="0.2">
      <c r="A103" t="s">
        <v>5943</v>
      </c>
      <c r="B103" t="s">
        <v>469</v>
      </c>
      <c r="C103" t="s">
        <v>2638</v>
      </c>
      <c r="D103">
        <v>10000</v>
      </c>
      <c r="E103">
        <v>13371</v>
      </c>
      <c r="F103">
        <v>15</v>
      </c>
      <c r="G103">
        <v>23000</v>
      </c>
      <c r="H103">
        <v>7.1</v>
      </c>
      <c r="I103">
        <v>219</v>
      </c>
      <c r="J103">
        <v>123</v>
      </c>
      <c r="K103">
        <v>34531832</v>
      </c>
      <c r="L103">
        <v>35000000</v>
      </c>
      <c r="M103" s="2">
        <v>42343</v>
      </c>
      <c r="N103" t="s">
        <v>3255</v>
      </c>
      <c r="O103" t="s">
        <v>3433</v>
      </c>
      <c r="P103" t="s">
        <v>3257</v>
      </c>
      <c r="Q103" t="s">
        <v>65</v>
      </c>
      <c r="R103" t="s">
        <v>21</v>
      </c>
      <c r="S103" t="s">
        <v>3257</v>
      </c>
      <c r="T103">
        <v>-468168</v>
      </c>
      <c r="U103">
        <v>-1.3376228571428617E-2</v>
      </c>
      <c r="V103" t="s">
        <v>7063</v>
      </c>
      <c r="W103">
        <v>-1.3376228571428572E-2</v>
      </c>
    </row>
    <row r="104" spans="1:23" x14ac:dyDescent="0.2">
      <c r="A104" t="s">
        <v>5802</v>
      </c>
      <c r="B104" t="s">
        <v>546</v>
      </c>
      <c r="C104" t="s">
        <v>851</v>
      </c>
      <c r="D104">
        <v>40000</v>
      </c>
      <c r="E104">
        <v>64599</v>
      </c>
      <c r="F104">
        <v>0</v>
      </c>
      <c r="G104">
        <v>0</v>
      </c>
      <c r="H104">
        <v>7</v>
      </c>
      <c r="I104">
        <v>357</v>
      </c>
      <c r="J104">
        <v>140</v>
      </c>
      <c r="K104">
        <v>97030725</v>
      </c>
      <c r="L104">
        <v>100000000</v>
      </c>
      <c r="M104" s="2">
        <v>40147</v>
      </c>
      <c r="N104" t="s">
        <v>3255</v>
      </c>
      <c r="O104" t="s">
        <v>3433</v>
      </c>
      <c r="P104" t="s">
        <v>3257</v>
      </c>
      <c r="Q104" t="s">
        <v>13</v>
      </c>
      <c r="R104" t="s">
        <v>37</v>
      </c>
      <c r="S104" t="s">
        <v>3257</v>
      </c>
      <c r="T104">
        <v>-2969275</v>
      </c>
      <c r="U104">
        <v>-2.9692750000000045E-2</v>
      </c>
      <c r="V104" t="s">
        <v>7064</v>
      </c>
      <c r="W104">
        <v>-2.969275E-2</v>
      </c>
    </row>
    <row r="105" spans="1:23" x14ac:dyDescent="0.2">
      <c r="A105" t="s">
        <v>5212</v>
      </c>
      <c r="B105" t="s">
        <v>493</v>
      </c>
      <c r="C105" t="s">
        <v>494</v>
      </c>
      <c r="D105">
        <v>34000</v>
      </c>
      <c r="E105">
        <v>75793</v>
      </c>
      <c r="F105">
        <v>737</v>
      </c>
      <c r="G105">
        <v>24000</v>
      </c>
      <c r="H105">
        <v>6.6</v>
      </c>
      <c r="I105">
        <v>315</v>
      </c>
      <c r="J105">
        <v>124</v>
      </c>
      <c r="K105">
        <v>56443482</v>
      </c>
      <c r="L105">
        <v>60000000</v>
      </c>
      <c r="M105" s="2">
        <v>42344</v>
      </c>
      <c r="N105" t="s">
        <v>3255</v>
      </c>
      <c r="O105" t="s">
        <v>3433</v>
      </c>
      <c r="P105" t="s">
        <v>3257</v>
      </c>
      <c r="Q105" t="s">
        <v>13</v>
      </c>
      <c r="R105" t="s">
        <v>21</v>
      </c>
      <c r="S105" t="s">
        <v>3257</v>
      </c>
      <c r="T105">
        <v>-3556518</v>
      </c>
      <c r="U105">
        <v>-5.9275300000000031E-2</v>
      </c>
      <c r="V105" t="s">
        <v>7063</v>
      </c>
      <c r="W105">
        <v>-5.9275300000000003E-2</v>
      </c>
    </row>
    <row r="106" spans="1:23" x14ac:dyDescent="0.2">
      <c r="A106" t="s">
        <v>6428</v>
      </c>
      <c r="B106" t="s">
        <v>691</v>
      </c>
      <c r="C106" t="s">
        <v>692</v>
      </c>
      <c r="D106">
        <v>29000</v>
      </c>
      <c r="E106">
        <v>34582</v>
      </c>
      <c r="F106">
        <v>17000</v>
      </c>
      <c r="G106">
        <v>0</v>
      </c>
      <c r="H106">
        <v>7.5</v>
      </c>
      <c r="I106">
        <v>267</v>
      </c>
      <c r="J106">
        <v>170</v>
      </c>
      <c r="K106">
        <v>102608827</v>
      </c>
      <c r="L106">
        <v>110000000</v>
      </c>
      <c r="M106" s="2">
        <v>38229</v>
      </c>
      <c r="N106" t="s">
        <v>3456</v>
      </c>
      <c r="O106" t="s">
        <v>3433</v>
      </c>
      <c r="P106" t="s">
        <v>3257</v>
      </c>
      <c r="Q106" t="s">
        <v>13</v>
      </c>
      <c r="R106" t="s">
        <v>21</v>
      </c>
      <c r="S106" t="s">
        <v>3257</v>
      </c>
      <c r="T106">
        <v>-7391173</v>
      </c>
      <c r="U106">
        <v>-6.7192481818181826E-2</v>
      </c>
      <c r="V106" t="s">
        <v>7068</v>
      </c>
      <c r="W106">
        <v>-6.7192481818181812E-2</v>
      </c>
    </row>
    <row r="107" spans="1:23" x14ac:dyDescent="0.2">
      <c r="A107" t="s">
        <v>6988</v>
      </c>
      <c r="B107" t="s">
        <v>3222</v>
      </c>
      <c r="C107" t="s">
        <v>2242</v>
      </c>
      <c r="D107">
        <v>396</v>
      </c>
      <c r="E107">
        <v>1075</v>
      </c>
      <c r="F107">
        <v>2000</v>
      </c>
      <c r="G107">
        <v>21000</v>
      </c>
      <c r="H107">
        <v>8.5</v>
      </c>
      <c r="I107">
        <v>193</v>
      </c>
      <c r="J107">
        <v>150</v>
      </c>
      <c r="K107">
        <v>32519322</v>
      </c>
      <c r="L107">
        <v>35000000</v>
      </c>
      <c r="M107" s="2">
        <v>37447</v>
      </c>
      <c r="N107" t="s">
        <v>3456</v>
      </c>
      <c r="O107" t="s">
        <v>3433</v>
      </c>
      <c r="P107" t="s">
        <v>3257</v>
      </c>
      <c r="Q107" t="s">
        <v>196</v>
      </c>
      <c r="R107" t="s">
        <v>37</v>
      </c>
      <c r="S107" t="s">
        <v>3257</v>
      </c>
      <c r="T107">
        <v>-2480678</v>
      </c>
      <c r="U107">
        <v>-7.0876514285714287E-2</v>
      </c>
      <c r="V107" t="s">
        <v>7064</v>
      </c>
      <c r="W107">
        <v>-7.0876514285714287E-2</v>
      </c>
    </row>
    <row r="108" spans="1:23" x14ac:dyDescent="0.2">
      <c r="A108" t="s">
        <v>5942</v>
      </c>
      <c r="B108" t="s">
        <v>528</v>
      </c>
      <c r="C108" t="s">
        <v>1001</v>
      </c>
      <c r="D108">
        <v>14000</v>
      </c>
      <c r="E108">
        <v>17490</v>
      </c>
      <c r="F108">
        <v>386</v>
      </c>
      <c r="G108">
        <v>0</v>
      </c>
      <c r="H108">
        <v>7.1</v>
      </c>
      <c r="I108">
        <v>188</v>
      </c>
      <c r="J108">
        <v>118</v>
      </c>
      <c r="K108">
        <v>10214647</v>
      </c>
      <c r="L108">
        <v>11000000</v>
      </c>
      <c r="M108" s="2">
        <v>38168</v>
      </c>
      <c r="N108" t="s">
        <v>3456</v>
      </c>
      <c r="O108" t="s">
        <v>3433</v>
      </c>
      <c r="P108" t="s">
        <v>3257</v>
      </c>
      <c r="Q108" t="s">
        <v>13</v>
      </c>
      <c r="R108" t="s">
        <v>37</v>
      </c>
      <c r="S108" t="s">
        <v>3257</v>
      </c>
      <c r="T108">
        <v>-785353</v>
      </c>
      <c r="U108">
        <v>-7.139572727272725E-2</v>
      </c>
      <c r="V108" t="s">
        <v>7063</v>
      </c>
      <c r="W108">
        <v>-7.1395727272727277E-2</v>
      </c>
    </row>
    <row r="109" spans="1:23" x14ac:dyDescent="0.2">
      <c r="A109" t="s">
        <v>6074</v>
      </c>
      <c r="B109" t="s">
        <v>2721</v>
      </c>
      <c r="C109" t="s">
        <v>946</v>
      </c>
      <c r="D109">
        <v>720</v>
      </c>
      <c r="E109">
        <v>3044</v>
      </c>
      <c r="F109">
        <v>0</v>
      </c>
      <c r="G109">
        <v>0</v>
      </c>
      <c r="H109">
        <v>7.2</v>
      </c>
      <c r="I109">
        <v>82</v>
      </c>
      <c r="J109">
        <v>140</v>
      </c>
      <c r="K109">
        <v>35183792</v>
      </c>
      <c r="L109">
        <v>38000000</v>
      </c>
      <c r="M109" s="2">
        <v>33420</v>
      </c>
      <c r="N109" t="s">
        <v>3255</v>
      </c>
      <c r="O109" t="s">
        <v>3433</v>
      </c>
      <c r="P109" t="s">
        <v>3257</v>
      </c>
      <c r="Q109" t="s">
        <v>13</v>
      </c>
      <c r="R109" t="s">
        <v>37</v>
      </c>
      <c r="S109" t="s">
        <v>3257</v>
      </c>
      <c r="T109">
        <v>-2816208</v>
      </c>
      <c r="U109">
        <v>-7.4110736842105229E-2</v>
      </c>
      <c r="V109" t="s">
        <v>7064</v>
      </c>
      <c r="W109">
        <v>-7.4110736842105257E-2</v>
      </c>
    </row>
    <row r="110" spans="1:23" x14ac:dyDescent="0.2">
      <c r="A110" t="s">
        <v>4756</v>
      </c>
      <c r="B110" t="s">
        <v>1829</v>
      </c>
      <c r="C110" t="s">
        <v>1830</v>
      </c>
      <c r="D110">
        <v>57</v>
      </c>
      <c r="E110">
        <v>164</v>
      </c>
      <c r="F110">
        <v>317</v>
      </c>
      <c r="G110">
        <v>0</v>
      </c>
      <c r="H110">
        <v>6.3</v>
      </c>
      <c r="I110">
        <v>76</v>
      </c>
      <c r="J110">
        <v>135</v>
      </c>
      <c r="K110">
        <v>49994804</v>
      </c>
      <c r="L110">
        <v>55000000</v>
      </c>
      <c r="M110" s="2">
        <v>35233</v>
      </c>
      <c r="N110" t="s">
        <v>3255</v>
      </c>
      <c r="O110" t="s">
        <v>3433</v>
      </c>
      <c r="P110" t="s">
        <v>3257</v>
      </c>
      <c r="Q110" t="s">
        <v>13</v>
      </c>
      <c r="R110" t="s">
        <v>18</v>
      </c>
      <c r="S110" t="s">
        <v>3257</v>
      </c>
      <c r="T110">
        <v>-5005196</v>
      </c>
      <c r="U110">
        <v>-9.1003563636363638E-2</v>
      </c>
      <c r="V110" t="s">
        <v>7064</v>
      </c>
      <c r="W110">
        <v>-9.1003563636363638E-2</v>
      </c>
    </row>
    <row r="111" spans="1:23" x14ac:dyDescent="0.2">
      <c r="A111" t="s">
        <v>5659</v>
      </c>
      <c r="B111" t="s">
        <v>487</v>
      </c>
      <c r="C111" t="s">
        <v>2452</v>
      </c>
      <c r="D111">
        <v>10000</v>
      </c>
      <c r="E111">
        <v>11459</v>
      </c>
      <c r="F111">
        <v>232</v>
      </c>
      <c r="G111">
        <v>0</v>
      </c>
      <c r="H111">
        <v>6.9</v>
      </c>
      <c r="I111">
        <v>42</v>
      </c>
      <c r="J111">
        <v>108</v>
      </c>
      <c r="K111">
        <v>2961991</v>
      </c>
      <c r="L111">
        <v>3300000</v>
      </c>
      <c r="M111" s="2">
        <v>35390</v>
      </c>
      <c r="N111" t="s">
        <v>3255</v>
      </c>
      <c r="O111" t="s">
        <v>3433</v>
      </c>
      <c r="P111" t="s">
        <v>3257</v>
      </c>
      <c r="Q111" t="s">
        <v>13</v>
      </c>
      <c r="R111" t="s">
        <v>37</v>
      </c>
      <c r="S111" t="s">
        <v>3257</v>
      </c>
      <c r="T111">
        <v>-338009</v>
      </c>
      <c r="U111">
        <v>-0.10242696969696974</v>
      </c>
      <c r="V111" t="s">
        <v>7062</v>
      </c>
      <c r="W111">
        <v>-0.1024269696969697</v>
      </c>
    </row>
    <row r="112" spans="1:23" x14ac:dyDescent="0.2">
      <c r="A112" t="s">
        <v>5940</v>
      </c>
      <c r="B112" t="s">
        <v>1276</v>
      </c>
      <c r="C112" t="s">
        <v>1023</v>
      </c>
      <c r="D112">
        <v>22000</v>
      </c>
      <c r="E112">
        <v>60646</v>
      </c>
      <c r="F112">
        <v>0</v>
      </c>
      <c r="G112">
        <v>0</v>
      </c>
      <c r="H112">
        <v>7.1</v>
      </c>
      <c r="I112">
        <v>269</v>
      </c>
      <c r="J112">
        <v>102</v>
      </c>
      <c r="K112">
        <v>66636385</v>
      </c>
      <c r="L112">
        <v>75000000</v>
      </c>
      <c r="M112" s="2">
        <v>39195</v>
      </c>
      <c r="N112" t="s">
        <v>3255</v>
      </c>
      <c r="O112" t="s">
        <v>3433</v>
      </c>
      <c r="P112" t="s">
        <v>3257</v>
      </c>
      <c r="Q112" t="s">
        <v>13</v>
      </c>
      <c r="R112" t="s">
        <v>37</v>
      </c>
      <c r="S112" t="s">
        <v>3257</v>
      </c>
      <c r="T112">
        <v>-8363615</v>
      </c>
      <c r="U112">
        <v>-0.11151486666666666</v>
      </c>
      <c r="V112" t="s">
        <v>7062</v>
      </c>
      <c r="W112">
        <v>-0.11151486666666667</v>
      </c>
    </row>
    <row r="113" spans="1:23" x14ac:dyDescent="0.2">
      <c r="A113" t="s">
        <v>6633</v>
      </c>
      <c r="B113" t="s">
        <v>3042</v>
      </c>
      <c r="C113" t="s">
        <v>3043</v>
      </c>
      <c r="D113">
        <v>56</v>
      </c>
      <c r="E113">
        <v>105</v>
      </c>
      <c r="F113">
        <v>11</v>
      </c>
      <c r="G113">
        <v>802</v>
      </c>
      <c r="H113">
        <v>7.7</v>
      </c>
      <c r="I113">
        <v>73</v>
      </c>
      <c r="J113">
        <v>141</v>
      </c>
      <c r="K113">
        <v>6173485</v>
      </c>
      <c r="L113">
        <v>7000000</v>
      </c>
      <c r="M113" s="2">
        <v>37192</v>
      </c>
      <c r="N113" t="s">
        <v>3255</v>
      </c>
      <c r="O113" t="s">
        <v>3433</v>
      </c>
      <c r="P113" t="s">
        <v>3257</v>
      </c>
      <c r="Q113" t="s">
        <v>17</v>
      </c>
      <c r="R113" t="s">
        <v>37</v>
      </c>
      <c r="S113" t="s">
        <v>3257</v>
      </c>
      <c r="T113">
        <v>-826515</v>
      </c>
      <c r="U113">
        <v>-0.11807357142857144</v>
      </c>
      <c r="V113" t="s">
        <v>7064</v>
      </c>
      <c r="W113">
        <v>-0.11807357142857143</v>
      </c>
    </row>
    <row r="114" spans="1:23" x14ac:dyDescent="0.2">
      <c r="A114" t="s">
        <v>6924</v>
      </c>
      <c r="B114" t="s">
        <v>211</v>
      </c>
      <c r="C114" t="s">
        <v>692</v>
      </c>
      <c r="D114">
        <v>22000</v>
      </c>
      <c r="E114">
        <v>24183</v>
      </c>
      <c r="F114">
        <v>17000</v>
      </c>
      <c r="G114">
        <v>11000</v>
      </c>
      <c r="H114">
        <v>8.1999999999999993</v>
      </c>
      <c r="I114">
        <v>133</v>
      </c>
      <c r="J114">
        <v>178</v>
      </c>
      <c r="K114">
        <v>42438300</v>
      </c>
      <c r="L114">
        <v>52000000</v>
      </c>
      <c r="M114" s="2">
        <v>34907</v>
      </c>
      <c r="N114" t="s">
        <v>3255</v>
      </c>
      <c r="O114" t="s">
        <v>3433</v>
      </c>
      <c r="P114" t="s">
        <v>3257</v>
      </c>
      <c r="Q114" t="s">
        <v>13</v>
      </c>
      <c r="R114" t="s">
        <v>37</v>
      </c>
      <c r="S114" t="s">
        <v>3257</v>
      </c>
      <c r="T114">
        <v>-9561700</v>
      </c>
      <c r="U114">
        <v>-0.1838788461538462</v>
      </c>
      <c r="V114" t="s">
        <v>7068</v>
      </c>
      <c r="W114">
        <v>-0.18387884615384614</v>
      </c>
    </row>
    <row r="115" spans="1:23" x14ac:dyDescent="0.2">
      <c r="A115" t="s">
        <v>3580</v>
      </c>
      <c r="B115" t="s">
        <v>570</v>
      </c>
      <c r="C115" t="s">
        <v>571</v>
      </c>
      <c r="D115">
        <v>1000</v>
      </c>
      <c r="E115">
        <v>3969</v>
      </c>
      <c r="F115">
        <v>260</v>
      </c>
      <c r="G115">
        <v>0</v>
      </c>
      <c r="H115">
        <v>5</v>
      </c>
      <c r="I115">
        <v>98</v>
      </c>
      <c r="J115">
        <v>117</v>
      </c>
      <c r="K115">
        <v>30981850</v>
      </c>
      <c r="L115">
        <v>40000000</v>
      </c>
      <c r="M115" s="2">
        <v>38609</v>
      </c>
      <c r="N115" t="s">
        <v>3255</v>
      </c>
      <c r="O115" t="s">
        <v>3433</v>
      </c>
      <c r="P115" t="s">
        <v>3257</v>
      </c>
      <c r="Q115" t="s">
        <v>13</v>
      </c>
      <c r="R115" t="s">
        <v>37</v>
      </c>
      <c r="S115" t="s">
        <v>3257</v>
      </c>
      <c r="T115">
        <v>-9018150</v>
      </c>
      <c r="U115">
        <v>-0.22545375000000001</v>
      </c>
      <c r="V115" t="s">
        <v>7063</v>
      </c>
      <c r="W115">
        <v>-0.22545375000000001</v>
      </c>
    </row>
    <row r="116" spans="1:23" x14ac:dyDescent="0.2">
      <c r="A116" t="s">
        <v>5364</v>
      </c>
      <c r="B116" t="s">
        <v>1041</v>
      </c>
      <c r="C116" t="s">
        <v>2259</v>
      </c>
      <c r="D116">
        <v>20000</v>
      </c>
      <c r="E116">
        <v>77823</v>
      </c>
      <c r="F116">
        <v>56</v>
      </c>
      <c r="G116">
        <v>0</v>
      </c>
      <c r="H116">
        <v>6.7</v>
      </c>
      <c r="I116">
        <v>169</v>
      </c>
      <c r="J116">
        <v>115</v>
      </c>
      <c r="K116">
        <v>26814957</v>
      </c>
      <c r="L116">
        <v>35000000</v>
      </c>
      <c r="M116" s="2">
        <v>39810</v>
      </c>
      <c r="N116" t="s">
        <v>3255</v>
      </c>
      <c r="O116" t="s">
        <v>3433</v>
      </c>
      <c r="P116" t="s">
        <v>3257</v>
      </c>
      <c r="Q116" t="s">
        <v>65</v>
      </c>
      <c r="R116" t="s">
        <v>21</v>
      </c>
      <c r="S116" t="s">
        <v>3257</v>
      </c>
      <c r="T116">
        <v>-8185043</v>
      </c>
      <c r="U116">
        <v>-0.23385837142857147</v>
      </c>
      <c r="V116" t="s">
        <v>7063</v>
      </c>
      <c r="W116">
        <v>-0.23385837142857144</v>
      </c>
    </row>
    <row r="117" spans="1:23" x14ac:dyDescent="0.2">
      <c r="A117" t="s">
        <v>6833</v>
      </c>
      <c r="B117" t="s">
        <v>2354</v>
      </c>
      <c r="C117" t="s">
        <v>614</v>
      </c>
      <c r="D117">
        <v>680</v>
      </c>
      <c r="E117">
        <v>2523</v>
      </c>
      <c r="F117">
        <v>2000</v>
      </c>
      <c r="G117">
        <v>0</v>
      </c>
      <c r="H117">
        <v>8</v>
      </c>
      <c r="I117">
        <v>201</v>
      </c>
      <c r="J117">
        <v>144</v>
      </c>
      <c r="K117">
        <v>61644321</v>
      </c>
      <c r="L117">
        <v>88000000</v>
      </c>
      <c r="M117" s="2">
        <v>38651</v>
      </c>
      <c r="N117" t="s">
        <v>3255</v>
      </c>
      <c r="O117" t="s">
        <v>3433</v>
      </c>
      <c r="P117" t="s">
        <v>3257</v>
      </c>
      <c r="Q117" t="s">
        <v>13</v>
      </c>
      <c r="R117" t="s">
        <v>21</v>
      </c>
      <c r="S117" t="s">
        <v>3257</v>
      </c>
      <c r="T117">
        <v>-26355679</v>
      </c>
      <c r="U117">
        <v>-0.29949635227272731</v>
      </c>
      <c r="V117" t="s">
        <v>7064</v>
      </c>
      <c r="W117">
        <v>-0.29949635227272725</v>
      </c>
    </row>
    <row r="118" spans="1:23" x14ac:dyDescent="0.2">
      <c r="A118" t="s">
        <v>5194</v>
      </c>
      <c r="B118" t="s">
        <v>844</v>
      </c>
      <c r="C118" t="s">
        <v>1237</v>
      </c>
      <c r="D118">
        <v>436</v>
      </c>
      <c r="E118">
        <v>1394</v>
      </c>
      <c r="F118">
        <v>0</v>
      </c>
      <c r="G118">
        <v>949</v>
      </c>
      <c r="H118">
        <v>6.6</v>
      </c>
      <c r="I118">
        <v>32</v>
      </c>
      <c r="J118">
        <v>140</v>
      </c>
      <c r="K118">
        <v>24276500</v>
      </c>
      <c r="L118">
        <v>35000000</v>
      </c>
      <c r="M118" s="2">
        <v>33795</v>
      </c>
      <c r="N118" t="s">
        <v>3255</v>
      </c>
      <c r="O118" t="s">
        <v>3433</v>
      </c>
      <c r="P118" t="s">
        <v>3257</v>
      </c>
      <c r="Q118" t="s">
        <v>13</v>
      </c>
      <c r="R118" t="s">
        <v>37</v>
      </c>
      <c r="S118" t="s">
        <v>3257</v>
      </c>
      <c r="T118">
        <v>-10723500</v>
      </c>
      <c r="U118">
        <v>-0.30638571428571426</v>
      </c>
      <c r="V118" t="s">
        <v>7064</v>
      </c>
      <c r="W118">
        <v>-0.30638571428571426</v>
      </c>
    </row>
    <row r="119" spans="1:23" x14ac:dyDescent="0.2">
      <c r="A119" t="s">
        <v>5786</v>
      </c>
      <c r="B119" t="s">
        <v>1812</v>
      </c>
      <c r="C119" t="s">
        <v>2534</v>
      </c>
      <c r="D119">
        <v>436</v>
      </c>
      <c r="E119">
        <v>1141</v>
      </c>
      <c r="F119">
        <v>67</v>
      </c>
      <c r="G119">
        <v>0</v>
      </c>
      <c r="H119">
        <v>7</v>
      </c>
      <c r="I119">
        <v>81</v>
      </c>
      <c r="J119">
        <v>109</v>
      </c>
      <c r="K119">
        <v>8134217</v>
      </c>
      <c r="L119">
        <v>12000000</v>
      </c>
      <c r="M119" s="2">
        <v>39804</v>
      </c>
      <c r="N119" t="s">
        <v>3255</v>
      </c>
      <c r="O119" t="s">
        <v>3433</v>
      </c>
      <c r="P119" t="s">
        <v>3257</v>
      </c>
      <c r="Q119" t="s">
        <v>13</v>
      </c>
      <c r="R119" t="s">
        <v>37</v>
      </c>
      <c r="S119" t="s">
        <v>3257</v>
      </c>
      <c r="T119">
        <v>-3865783</v>
      </c>
      <c r="U119">
        <v>-0.32214858333333329</v>
      </c>
      <c r="V119" t="s">
        <v>7062</v>
      </c>
      <c r="W119">
        <v>-0.32214858333333335</v>
      </c>
    </row>
    <row r="120" spans="1:23" x14ac:dyDescent="0.2">
      <c r="A120" t="s">
        <v>4743</v>
      </c>
      <c r="B120" t="s">
        <v>1816</v>
      </c>
      <c r="C120" t="s">
        <v>1817</v>
      </c>
      <c r="D120">
        <v>541</v>
      </c>
      <c r="E120">
        <v>908</v>
      </c>
      <c r="F120">
        <v>6</v>
      </c>
      <c r="G120">
        <v>0</v>
      </c>
      <c r="H120">
        <v>6.3</v>
      </c>
      <c r="I120">
        <v>36</v>
      </c>
      <c r="J120">
        <v>123</v>
      </c>
      <c r="K120">
        <v>13391174</v>
      </c>
      <c r="L120">
        <v>20000000</v>
      </c>
      <c r="M120" s="2">
        <v>38813</v>
      </c>
      <c r="N120" t="s">
        <v>3255</v>
      </c>
      <c r="O120" t="s">
        <v>3433</v>
      </c>
      <c r="P120" t="s">
        <v>3257</v>
      </c>
      <c r="Q120" t="s">
        <v>13</v>
      </c>
      <c r="R120" t="s">
        <v>18</v>
      </c>
      <c r="S120" t="s">
        <v>3257</v>
      </c>
      <c r="T120">
        <v>-6608826</v>
      </c>
      <c r="U120">
        <v>-0.33044130000000005</v>
      </c>
      <c r="V120" t="s">
        <v>7063</v>
      </c>
      <c r="W120">
        <v>-0.33044129999999999</v>
      </c>
    </row>
    <row r="121" spans="1:23" x14ac:dyDescent="0.2">
      <c r="A121" t="s">
        <v>5190</v>
      </c>
      <c r="B121" t="s">
        <v>1578</v>
      </c>
      <c r="C121" t="s">
        <v>1298</v>
      </c>
      <c r="D121">
        <v>427</v>
      </c>
      <c r="E121">
        <v>729</v>
      </c>
      <c r="F121">
        <v>34</v>
      </c>
      <c r="G121">
        <v>1000</v>
      </c>
      <c r="H121">
        <v>6.6</v>
      </c>
      <c r="I121">
        <v>119</v>
      </c>
      <c r="J121">
        <v>125</v>
      </c>
      <c r="K121">
        <v>13337299</v>
      </c>
      <c r="L121">
        <v>20000000</v>
      </c>
      <c r="M121" s="2">
        <v>38140</v>
      </c>
      <c r="N121" t="s">
        <v>3456</v>
      </c>
      <c r="O121" t="s">
        <v>3433</v>
      </c>
      <c r="P121" t="s">
        <v>3257</v>
      </c>
      <c r="Q121" t="s">
        <v>13</v>
      </c>
      <c r="R121" t="s">
        <v>21</v>
      </c>
      <c r="S121" t="s">
        <v>3257</v>
      </c>
      <c r="T121">
        <v>-6662701</v>
      </c>
      <c r="U121">
        <v>-0.33313504999999999</v>
      </c>
      <c r="V121" t="s">
        <v>7063</v>
      </c>
      <c r="W121">
        <v>-0.33313504999999999</v>
      </c>
    </row>
    <row r="122" spans="1:23" x14ac:dyDescent="0.2">
      <c r="A122" t="s">
        <v>6329</v>
      </c>
      <c r="B122" t="s">
        <v>2871</v>
      </c>
      <c r="C122" t="s">
        <v>2872</v>
      </c>
      <c r="D122">
        <v>134</v>
      </c>
      <c r="E122">
        <v>209</v>
      </c>
      <c r="F122">
        <v>869</v>
      </c>
      <c r="G122">
        <v>0</v>
      </c>
      <c r="H122">
        <v>7.4</v>
      </c>
      <c r="I122">
        <v>140</v>
      </c>
      <c r="J122">
        <v>118</v>
      </c>
      <c r="K122">
        <v>34580635</v>
      </c>
      <c r="L122">
        <v>52000000</v>
      </c>
      <c r="M122" s="2">
        <v>36315</v>
      </c>
      <c r="N122" t="s">
        <v>3255</v>
      </c>
      <c r="O122" t="s">
        <v>3433</v>
      </c>
      <c r="P122" t="s">
        <v>3257</v>
      </c>
      <c r="Q122" t="s">
        <v>65</v>
      </c>
      <c r="R122" t="s">
        <v>37</v>
      </c>
      <c r="S122" t="s">
        <v>3257</v>
      </c>
      <c r="T122">
        <v>-17419365</v>
      </c>
      <c r="U122">
        <v>-0.33498778846153843</v>
      </c>
      <c r="V122" t="s">
        <v>7063</v>
      </c>
      <c r="W122">
        <v>-0.33498778846153848</v>
      </c>
    </row>
    <row r="123" spans="1:23" x14ac:dyDescent="0.2">
      <c r="A123" t="s">
        <v>6327</v>
      </c>
      <c r="B123" t="s">
        <v>1241</v>
      </c>
      <c r="C123" t="s">
        <v>1356</v>
      </c>
      <c r="D123">
        <v>13000</v>
      </c>
      <c r="E123">
        <v>24458</v>
      </c>
      <c r="F123">
        <v>16000</v>
      </c>
      <c r="G123">
        <v>23000</v>
      </c>
      <c r="H123">
        <v>7.4</v>
      </c>
      <c r="I123">
        <v>306</v>
      </c>
      <c r="J123">
        <v>134</v>
      </c>
      <c r="K123">
        <v>37479778</v>
      </c>
      <c r="L123">
        <v>60000000</v>
      </c>
      <c r="M123" s="2">
        <v>39892</v>
      </c>
      <c r="N123" t="s">
        <v>3255</v>
      </c>
      <c r="O123" t="s">
        <v>3433</v>
      </c>
      <c r="P123" t="s">
        <v>3257</v>
      </c>
      <c r="Q123" t="s">
        <v>13</v>
      </c>
      <c r="R123" t="s">
        <v>21</v>
      </c>
      <c r="S123" t="s">
        <v>3257</v>
      </c>
      <c r="T123">
        <v>-22520222</v>
      </c>
      <c r="U123">
        <v>-0.37533703333333335</v>
      </c>
      <c r="V123" t="s">
        <v>7064</v>
      </c>
      <c r="W123">
        <v>-0.37533703333333335</v>
      </c>
    </row>
    <row r="124" spans="1:23" x14ac:dyDescent="0.2">
      <c r="A124" t="s">
        <v>4872</v>
      </c>
      <c r="B124" t="s">
        <v>1919</v>
      </c>
      <c r="C124" t="s">
        <v>1569</v>
      </c>
      <c r="D124">
        <v>919</v>
      </c>
      <c r="E124">
        <v>4796</v>
      </c>
      <c r="F124">
        <v>545</v>
      </c>
      <c r="G124">
        <v>0</v>
      </c>
      <c r="H124">
        <v>6.4</v>
      </c>
      <c r="I124">
        <v>89</v>
      </c>
      <c r="J124">
        <v>132</v>
      </c>
      <c r="K124">
        <v>29781453</v>
      </c>
      <c r="L124">
        <v>48000000</v>
      </c>
      <c r="M124" s="2">
        <v>37096</v>
      </c>
      <c r="N124" t="s">
        <v>3255</v>
      </c>
      <c r="O124" t="s">
        <v>3433</v>
      </c>
      <c r="P124" t="s">
        <v>3257</v>
      </c>
      <c r="Q124" t="s">
        <v>13</v>
      </c>
      <c r="R124" t="s">
        <v>21</v>
      </c>
      <c r="S124" t="s">
        <v>3257</v>
      </c>
      <c r="T124">
        <v>-18218547</v>
      </c>
      <c r="U124">
        <v>-0.37955306249999998</v>
      </c>
      <c r="V124" t="s">
        <v>7064</v>
      </c>
      <c r="W124">
        <v>-0.37955306249999998</v>
      </c>
    </row>
    <row r="125" spans="1:23" x14ac:dyDescent="0.2">
      <c r="A125" t="s">
        <v>6326</v>
      </c>
      <c r="B125" t="s">
        <v>133</v>
      </c>
      <c r="C125" t="s">
        <v>2352</v>
      </c>
      <c r="D125">
        <v>1000</v>
      </c>
      <c r="E125">
        <v>1690</v>
      </c>
      <c r="F125">
        <v>608</v>
      </c>
      <c r="G125">
        <v>608</v>
      </c>
      <c r="H125">
        <v>7.4</v>
      </c>
      <c r="I125">
        <v>103</v>
      </c>
      <c r="J125">
        <v>154</v>
      </c>
      <c r="K125">
        <v>6201757</v>
      </c>
      <c r="L125">
        <v>10000000</v>
      </c>
      <c r="M125" s="2">
        <v>36173</v>
      </c>
      <c r="N125" t="s">
        <v>3255</v>
      </c>
      <c r="O125" t="s">
        <v>3433</v>
      </c>
      <c r="P125" t="s">
        <v>3257</v>
      </c>
      <c r="Q125" t="s">
        <v>65</v>
      </c>
      <c r="R125" t="s">
        <v>37</v>
      </c>
      <c r="S125" t="s">
        <v>3257</v>
      </c>
      <c r="T125">
        <v>-3798243</v>
      </c>
      <c r="U125">
        <v>-0.3798243</v>
      </c>
      <c r="V125" t="s">
        <v>7068</v>
      </c>
      <c r="W125">
        <v>-0.3798243</v>
      </c>
    </row>
    <row r="126" spans="1:23" x14ac:dyDescent="0.2">
      <c r="A126" t="s">
        <v>6831</v>
      </c>
      <c r="B126" t="s">
        <v>580</v>
      </c>
      <c r="C126" t="s">
        <v>2156</v>
      </c>
      <c r="D126">
        <v>874</v>
      </c>
      <c r="E126">
        <v>1351</v>
      </c>
      <c r="F126">
        <v>0</v>
      </c>
      <c r="G126">
        <v>0</v>
      </c>
      <c r="H126">
        <v>8</v>
      </c>
      <c r="I126">
        <v>143</v>
      </c>
      <c r="J126">
        <v>112</v>
      </c>
      <c r="K126">
        <v>6197866</v>
      </c>
      <c r="L126">
        <v>10000000</v>
      </c>
      <c r="M126" s="2">
        <v>36432</v>
      </c>
      <c r="N126" t="s">
        <v>3255</v>
      </c>
      <c r="O126" t="s">
        <v>3433</v>
      </c>
      <c r="P126" t="s">
        <v>3257</v>
      </c>
      <c r="Q126" t="s">
        <v>196</v>
      </c>
      <c r="R126" t="s">
        <v>14</v>
      </c>
      <c r="S126" t="s">
        <v>3257</v>
      </c>
      <c r="T126">
        <v>-3802134</v>
      </c>
      <c r="U126">
        <v>-0.38021340000000003</v>
      </c>
      <c r="V126" t="s">
        <v>7063</v>
      </c>
      <c r="W126">
        <v>-0.38021339999999998</v>
      </c>
    </row>
    <row r="127" spans="1:23" x14ac:dyDescent="0.2">
      <c r="A127" t="s">
        <v>5184</v>
      </c>
      <c r="B127" t="s">
        <v>2148</v>
      </c>
      <c r="C127" t="s">
        <v>2149</v>
      </c>
      <c r="D127">
        <v>374</v>
      </c>
      <c r="E127">
        <v>1283</v>
      </c>
      <c r="F127">
        <v>593</v>
      </c>
      <c r="G127">
        <v>5000</v>
      </c>
      <c r="H127">
        <v>6.6</v>
      </c>
      <c r="I127">
        <v>129</v>
      </c>
      <c r="J127">
        <v>103</v>
      </c>
      <c r="K127">
        <v>3093491</v>
      </c>
      <c r="L127">
        <v>5000000</v>
      </c>
      <c r="M127" s="2">
        <v>41828</v>
      </c>
      <c r="N127" t="s">
        <v>3255</v>
      </c>
      <c r="O127" t="s">
        <v>3433</v>
      </c>
      <c r="P127" t="s">
        <v>3257</v>
      </c>
      <c r="Q127" t="s">
        <v>13</v>
      </c>
      <c r="R127" t="s">
        <v>37</v>
      </c>
      <c r="S127" t="s">
        <v>3257</v>
      </c>
      <c r="T127">
        <v>-1906509</v>
      </c>
      <c r="U127">
        <v>-0.38130180000000002</v>
      </c>
      <c r="V127" t="s">
        <v>7062</v>
      </c>
      <c r="W127">
        <v>-0.38130180000000002</v>
      </c>
    </row>
    <row r="128" spans="1:23" x14ac:dyDescent="0.2">
      <c r="A128" t="s">
        <v>6325</v>
      </c>
      <c r="B128" t="s">
        <v>1671</v>
      </c>
      <c r="C128" t="s">
        <v>2256</v>
      </c>
      <c r="D128">
        <v>14000</v>
      </c>
      <c r="E128">
        <v>14574</v>
      </c>
      <c r="F128">
        <v>0</v>
      </c>
      <c r="G128">
        <v>0</v>
      </c>
      <c r="H128">
        <v>7.4</v>
      </c>
      <c r="I128">
        <v>93</v>
      </c>
      <c r="J128">
        <v>108</v>
      </c>
      <c r="K128">
        <v>3049135</v>
      </c>
      <c r="L128">
        <v>5000000</v>
      </c>
      <c r="M128" s="2">
        <v>34502</v>
      </c>
      <c r="N128" t="s">
        <v>3255</v>
      </c>
      <c r="O128" t="s">
        <v>3433</v>
      </c>
      <c r="P128" t="s">
        <v>3257</v>
      </c>
      <c r="Q128" t="s">
        <v>1776</v>
      </c>
      <c r="R128" t="s">
        <v>37</v>
      </c>
      <c r="S128" t="s">
        <v>3257</v>
      </c>
      <c r="T128">
        <v>-1950865</v>
      </c>
      <c r="U128">
        <v>-0.39017299999999999</v>
      </c>
      <c r="V128" t="s">
        <v>7062</v>
      </c>
      <c r="W128">
        <v>-0.39017299999999999</v>
      </c>
    </row>
    <row r="129" spans="1:23" x14ac:dyDescent="0.2">
      <c r="A129" t="s">
        <v>6063</v>
      </c>
      <c r="B129" t="s">
        <v>1671</v>
      </c>
      <c r="C129" t="s">
        <v>2160</v>
      </c>
      <c r="D129">
        <v>14000</v>
      </c>
      <c r="E129">
        <v>28933</v>
      </c>
      <c r="F129">
        <v>0</v>
      </c>
      <c r="G129">
        <v>23000</v>
      </c>
      <c r="H129">
        <v>7.2</v>
      </c>
      <c r="I129">
        <v>412</v>
      </c>
      <c r="J129">
        <v>122</v>
      </c>
      <c r="K129">
        <v>17750583</v>
      </c>
      <c r="L129">
        <v>30000000</v>
      </c>
      <c r="M129" s="2">
        <v>42181</v>
      </c>
      <c r="N129" t="s">
        <v>3255</v>
      </c>
      <c r="O129" t="s">
        <v>3433</v>
      </c>
      <c r="P129" t="s">
        <v>3257</v>
      </c>
      <c r="Q129" t="s">
        <v>65</v>
      </c>
      <c r="R129" t="s">
        <v>37</v>
      </c>
      <c r="S129" t="s">
        <v>3257</v>
      </c>
      <c r="T129">
        <v>-12249417</v>
      </c>
      <c r="U129">
        <v>-0.40831390000000001</v>
      </c>
      <c r="V129" t="s">
        <v>7063</v>
      </c>
      <c r="W129">
        <v>-0.40831390000000001</v>
      </c>
    </row>
    <row r="130" spans="1:23" x14ac:dyDescent="0.2">
      <c r="A130" t="s">
        <v>5351</v>
      </c>
      <c r="B130" t="s">
        <v>258</v>
      </c>
      <c r="C130" t="s">
        <v>1765</v>
      </c>
      <c r="D130">
        <v>11000</v>
      </c>
      <c r="E130">
        <v>12178</v>
      </c>
      <c r="F130">
        <v>187</v>
      </c>
      <c r="G130">
        <v>923</v>
      </c>
      <c r="H130">
        <v>6.7</v>
      </c>
      <c r="I130">
        <v>190</v>
      </c>
      <c r="J130">
        <v>108</v>
      </c>
      <c r="K130">
        <v>9172810</v>
      </c>
      <c r="L130">
        <v>16000000</v>
      </c>
      <c r="M130" s="2">
        <v>39110</v>
      </c>
      <c r="N130" t="s">
        <v>3255</v>
      </c>
      <c r="O130" t="s">
        <v>3433</v>
      </c>
      <c r="P130" t="s">
        <v>3257</v>
      </c>
      <c r="Q130" t="s">
        <v>13</v>
      </c>
      <c r="R130" t="s">
        <v>37</v>
      </c>
      <c r="S130" t="s">
        <v>3257</v>
      </c>
      <c r="T130">
        <v>-6827190</v>
      </c>
      <c r="U130">
        <v>-0.42669937499999999</v>
      </c>
      <c r="V130" t="s">
        <v>7062</v>
      </c>
      <c r="W130">
        <v>-0.42669937499999999</v>
      </c>
    </row>
    <row r="131" spans="1:23" x14ac:dyDescent="0.2">
      <c r="A131" t="s">
        <v>5509</v>
      </c>
      <c r="B131" t="s">
        <v>469</v>
      </c>
      <c r="C131" t="s">
        <v>851</v>
      </c>
      <c r="D131">
        <v>10000</v>
      </c>
      <c r="E131">
        <v>14196</v>
      </c>
      <c r="F131">
        <v>0</v>
      </c>
      <c r="G131">
        <v>0</v>
      </c>
      <c r="H131">
        <v>6.8</v>
      </c>
      <c r="I131">
        <v>174</v>
      </c>
      <c r="J131">
        <v>165</v>
      </c>
      <c r="K131">
        <v>58183966</v>
      </c>
      <c r="L131">
        <v>107000000</v>
      </c>
      <c r="M131" s="2">
        <v>37172</v>
      </c>
      <c r="N131" t="s">
        <v>3456</v>
      </c>
      <c r="O131" t="s">
        <v>3433</v>
      </c>
      <c r="P131" t="s">
        <v>3257</v>
      </c>
      <c r="Q131" t="s">
        <v>13</v>
      </c>
      <c r="R131" t="s">
        <v>37</v>
      </c>
      <c r="S131" t="s">
        <v>3257</v>
      </c>
      <c r="T131">
        <v>-48816034</v>
      </c>
      <c r="U131">
        <v>-0.45622461682242987</v>
      </c>
      <c r="V131" t="s">
        <v>7068</v>
      </c>
      <c r="W131">
        <v>-0.45622461682242993</v>
      </c>
    </row>
    <row r="132" spans="1:23" x14ac:dyDescent="0.2">
      <c r="A132" t="s">
        <v>5344</v>
      </c>
      <c r="B132" t="s">
        <v>315</v>
      </c>
      <c r="C132" t="s">
        <v>1235</v>
      </c>
      <c r="D132">
        <v>21000</v>
      </c>
      <c r="E132">
        <v>23745</v>
      </c>
      <c r="F132">
        <v>456</v>
      </c>
      <c r="G132">
        <v>0</v>
      </c>
      <c r="H132">
        <v>6.7</v>
      </c>
      <c r="I132">
        <v>210</v>
      </c>
      <c r="J132">
        <v>117</v>
      </c>
      <c r="K132">
        <v>31670931</v>
      </c>
      <c r="L132">
        <v>60000000</v>
      </c>
      <c r="M132" s="2">
        <v>39945</v>
      </c>
      <c r="N132" t="s">
        <v>3255</v>
      </c>
      <c r="O132" t="s">
        <v>3433</v>
      </c>
      <c r="P132" t="s">
        <v>3257</v>
      </c>
      <c r="Q132" t="s">
        <v>65</v>
      </c>
      <c r="R132" t="s">
        <v>21</v>
      </c>
      <c r="S132" t="s">
        <v>3257</v>
      </c>
      <c r="T132">
        <v>-28329069</v>
      </c>
      <c r="U132">
        <v>-0.47215114999999996</v>
      </c>
      <c r="V132" t="s">
        <v>7063</v>
      </c>
      <c r="W132">
        <v>-0.47215115000000002</v>
      </c>
    </row>
    <row r="133" spans="1:23" x14ac:dyDescent="0.2">
      <c r="A133" t="s">
        <v>6319</v>
      </c>
      <c r="B133" t="s">
        <v>1671</v>
      </c>
      <c r="C133" t="s">
        <v>2867</v>
      </c>
      <c r="D133">
        <v>14000</v>
      </c>
      <c r="E133">
        <v>14726</v>
      </c>
      <c r="F133">
        <v>133</v>
      </c>
      <c r="G133">
        <v>0</v>
      </c>
      <c r="H133">
        <v>7.4</v>
      </c>
      <c r="I133">
        <v>132</v>
      </c>
      <c r="J133">
        <v>124</v>
      </c>
      <c r="K133">
        <v>7060876</v>
      </c>
      <c r="L133">
        <v>13500000</v>
      </c>
      <c r="M133" s="2">
        <v>36857</v>
      </c>
      <c r="N133" t="s">
        <v>3255</v>
      </c>
      <c r="O133" t="s">
        <v>3433</v>
      </c>
      <c r="P133" t="s">
        <v>3257</v>
      </c>
      <c r="Q133" t="s">
        <v>65</v>
      </c>
      <c r="R133" t="s">
        <v>37</v>
      </c>
      <c r="S133" t="s">
        <v>3257</v>
      </c>
      <c r="T133">
        <v>-6439124</v>
      </c>
      <c r="U133">
        <v>-0.47697214814814815</v>
      </c>
      <c r="V133" t="s">
        <v>7063</v>
      </c>
      <c r="W133">
        <v>-0.47697214814814815</v>
      </c>
    </row>
    <row r="134" spans="1:23" x14ac:dyDescent="0.2">
      <c r="A134" t="s">
        <v>5780</v>
      </c>
      <c r="B134" t="s">
        <v>2531</v>
      </c>
      <c r="C134" t="s">
        <v>778</v>
      </c>
      <c r="D134">
        <v>2000</v>
      </c>
      <c r="E134">
        <v>3279</v>
      </c>
      <c r="F134">
        <v>319</v>
      </c>
      <c r="G134">
        <v>0</v>
      </c>
      <c r="H134">
        <v>7</v>
      </c>
      <c r="I134">
        <v>222</v>
      </c>
      <c r="J134">
        <v>119</v>
      </c>
      <c r="K134">
        <v>4440055</v>
      </c>
      <c r="L134">
        <v>8500000</v>
      </c>
      <c r="M134" s="2">
        <v>40111</v>
      </c>
      <c r="N134" t="s">
        <v>3255</v>
      </c>
      <c r="O134" t="s">
        <v>3433</v>
      </c>
      <c r="P134" t="s">
        <v>3257</v>
      </c>
      <c r="Q134" t="s">
        <v>65</v>
      </c>
      <c r="R134" t="s">
        <v>18</v>
      </c>
      <c r="S134" t="s">
        <v>3257</v>
      </c>
      <c r="T134">
        <v>-4059945</v>
      </c>
      <c r="U134">
        <v>-0.47764058823529409</v>
      </c>
      <c r="V134" t="s">
        <v>7063</v>
      </c>
      <c r="W134">
        <v>-0.47764058823529409</v>
      </c>
    </row>
    <row r="135" spans="1:23" x14ac:dyDescent="0.2">
      <c r="A135" t="s">
        <v>5777</v>
      </c>
      <c r="B135" t="s">
        <v>2529</v>
      </c>
      <c r="C135" t="s">
        <v>2268</v>
      </c>
      <c r="D135">
        <v>577</v>
      </c>
      <c r="E135">
        <v>1341</v>
      </c>
      <c r="F135">
        <v>97</v>
      </c>
      <c r="G135">
        <v>0</v>
      </c>
      <c r="H135">
        <v>7</v>
      </c>
      <c r="I135">
        <v>184</v>
      </c>
      <c r="J135">
        <v>112</v>
      </c>
      <c r="K135">
        <v>6615578</v>
      </c>
      <c r="L135">
        <v>13000000</v>
      </c>
      <c r="M135" s="2">
        <v>39904</v>
      </c>
      <c r="N135" t="s">
        <v>3255</v>
      </c>
      <c r="O135" t="s">
        <v>3433</v>
      </c>
      <c r="P135" t="s">
        <v>3257</v>
      </c>
      <c r="Q135" t="s">
        <v>17</v>
      </c>
      <c r="R135" t="s">
        <v>37</v>
      </c>
      <c r="S135" t="s">
        <v>3257</v>
      </c>
      <c r="T135">
        <v>-6384422</v>
      </c>
      <c r="U135">
        <v>-0.49110938461538467</v>
      </c>
      <c r="V135" t="s">
        <v>7063</v>
      </c>
      <c r="W135">
        <v>-0.49110938461538461</v>
      </c>
    </row>
    <row r="136" spans="1:23" x14ac:dyDescent="0.2">
      <c r="A136" t="s">
        <v>5021</v>
      </c>
      <c r="B136" t="s">
        <v>2020</v>
      </c>
      <c r="C136" t="s">
        <v>820</v>
      </c>
      <c r="D136">
        <v>875</v>
      </c>
      <c r="E136">
        <v>1702</v>
      </c>
      <c r="F136">
        <v>42</v>
      </c>
      <c r="G136">
        <v>0</v>
      </c>
      <c r="H136">
        <v>6.5</v>
      </c>
      <c r="I136">
        <v>125</v>
      </c>
      <c r="J136">
        <v>107</v>
      </c>
      <c r="K136">
        <v>20113965</v>
      </c>
      <c r="L136">
        <v>40000000</v>
      </c>
      <c r="M136" s="2">
        <v>41269</v>
      </c>
      <c r="N136" t="s">
        <v>3255</v>
      </c>
      <c r="O136" t="s">
        <v>3433</v>
      </c>
      <c r="P136" t="s">
        <v>3257</v>
      </c>
      <c r="Q136" t="s">
        <v>13</v>
      </c>
      <c r="R136" t="s">
        <v>18</v>
      </c>
      <c r="S136" t="s">
        <v>3257</v>
      </c>
      <c r="T136">
        <v>-19886035</v>
      </c>
      <c r="U136">
        <v>-0.49715087499999999</v>
      </c>
      <c r="V136" t="s">
        <v>7062</v>
      </c>
      <c r="W136">
        <v>-0.49715087499999999</v>
      </c>
    </row>
    <row r="137" spans="1:23" x14ac:dyDescent="0.2">
      <c r="A137" t="s">
        <v>3621</v>
      </c>
      <c r="B137" t="s">
        <v>631</v>
      </c>
      <c r="C137" t="s">
        <v>632</v>
      </c>
      <c r="D137">
        <v>721</v>
      </c>
      <c r="E137">
        <v>2453</v>
      </c>
      <c r="F137">
        <v>258</v>
      </c>
      <c r="G137">
        <v>376</v>
      </c>
      <c r="H137">
        <v>5.0999999999999996</v>
      </c>
      <c r="I137">
        <v>47</v>
      </c>
      <c r="J137">
        <v>94</v>
      </c>
      <c r="K137">
        <v>11508423</v>
      </c>
      <c r="L137">
        <v>23000000</v>
      </c>
      <c r="M137" s="2">
        <v>39525</v>
      </c>
      <c r="N137" t="s">
        <v>3255</v>
      </c>
      <c r="O137" t="s">
        <v>3433</v>
      </c>
      <c r="P137" t="s">
        <v>3257</v>
      </c>
      <c r="Q137" t="s">
        <v>13</v>
      </c>
      <c r="R137" t="s">
        <v>18</v>
      </c>
      <c r="S137" t="s">
        <v>3257</v>
      </c>
      <c r="T137">
        <v>-11491577</v>
      </c>
      <c r="U137">
        <v>-0.49963378260869562</v>
      </c>
      <c r="V137" t="s">
        <v>7062</v>
      </c>
      <c r="W137">
        <v>-0.49963378260869568</v>
      </c>
    </row>
    <row r="138" spans="1:23" x14ac:dyDescent="0.2">
      <c r="A138" t="s">
        <v>5775</v>
      </c>
      <c r="B138" t="s">
        <v>1333</v>
      </c>
      <c r="C138" t="s">
        <v>2526</v>
      </c>
      <c r="D138">
        <v>10000</v>
      </c>
      <c r="E138">
        <v>12897</v>
      </c>
      <c r="F138">
        <v>52</v>
      </c>
      <c r="G138">
        <v>13000</v>
      </c>
      <c r="H138">
        <v>7</v>
      </c>
      <c r="I138">
        <v>163</v>
      </c>
      <c r="J138">
        <v>112</v>
      </c>
      <c r="K138">
        <v>2445646</v>
      </c>
      <c r="L138">
        <v>5000000</v>
      </c>
      <c r="M138" s="2">
        <v>41912</v>
      </c>
      <c r="N138" t="s">
        <v>3255</v>
      </c>
      <c r="O138" t="s">
        <v>3433</v>
      </c>
      <c r="P138" t="s">
        <v>3257</v>
      </c>
      <c r="Q138" t="s">
        <v>13</v>
      </c>
      <c r="R138" t="s">
        <v>37</v>
      </c>
      <c r="S138" t="s">
        <v>3257</v>
      </c>
      <c r="T138">
        <v>-2554354</v>
      </c>
      <c r="U138">
        <v>-0.51087079999999996</v>
      </c>
      <c r="V138" t="s">
        <v>7063</v>
      </c>
      <c r="W138">
        <v>-0.51087079999999996</v>
      </c>
    </row>
    <row r="139" spans="1:23" x14ac:dyDescent="0.2">
      <c r="A139" t="s">
        <v>6922</v>
      </c>
      <c r="B139" t="s">
        <v>3189</v>
      </c>
      <c r="C139" t="s">
        <v>3190</v>
      </c>
      <c r="D139">
        <v>3</v>
      </c>
      <c r="E139">
        <v>6</v>
      </c>
      <c r="F139">
        <v>50</v>
      </c>
      <c r="G139">
        <v>20000</v>
      </c>
      <c r="H139">
        <v>8.1999999999999993</v>
      </c>
      <c r="I139">
        <v>248</v>
      </c>
      <c r="J139">
        <v>96</v>
      </c>
      <c r="K139">
        <v>484221</v>
      </c>
      <c r="L139">
        <v>1000000</v>
      </c>
      <c r="M139" s="2">
        <v>41163</v>
      </c>
      <c r="N139" t="s">
        <v>3255</v>
      </c>
      <c r="O139" t="s">
        <v>3433</v>
      </c>
      <c r="P139" t="s">
        <v>6575</v>
      </c>
      <c r="Q139" t="s">
        <v>65</v>
      </c>
      <c r="R139" t="s">
        <v>359</v>
      </c>
      <c r="S139" t="s">
        <v>7060</v>
      </c>
      <c r="T139">
        <v>-515779</v>
      </c>
      <c r="U139">
        <v>-0.51577899999999999</v>
      </c>
      <c r="V139" t="s">
        <v>7062</v>
      </c>
      <c r="W139">
        <v>-0.51577899999999999</v>
      </c>
    </row>
    <row r="140" spans="1:23" x14ac:dyDescent="0.2">
      <c r="A140" t="s">
        <v>5506</v>
      </c>
      <c r="B140" t="s">
        <v>2351</v>
      </c>
      <c r="C140" t="s">
        <v>2352</v>
      </c>
      <c r="D140">
        <v>149</v>
      </c>
      <c r="E140">
        <v>390</v>
      </c>
      <c r="F140">
        <v>608</v>
      </c>
      <c r="G140">
        <v>0</v>
      </c>
      <c r="H140">
        <v>6.8</v>
      </c>
      <c r="I140">
        <v>262</v>
      </c>
      <c r="J140">
        <v>150</v>
      </c>
      <c r="K140">
        <v>3958500</v>
      </c>
      <c r="L140">
        <v>8200000</v>
      </c>
      <c r="M140" s="2">
        <v>41794</v>
      </c>
      <c r="N140" t="s">
        <v>3255</v>
      </c>
      <c r="O140" t="s">
        <v>3433</v>
      </c>
      <c r="P140" t="s">
        <v>3257</v>
      </c>
      <c r="Q140" t="s">
        <v>65</v>
      </c>
      <c r="R140" t="s">
        <v>37</v>
      </c>
      <c r="S140" t="s">
        <v>3257</v>
      </c>
      <c r="T140">
        <v>-4241500</v>
      </c>
      <c r="U140">
        <v>-0.51725609756097568</v>
      </c>
      <c r="V140" t="s">
        <v>7064</v>
      </c>
      <c r="W140">
        <v>-0.51725609756097557</v>
      </c>
    </row>
    <row r="141" spans="1:23" x14ac:dyDescent="0.2">
      <c r="A141" t="s">
        <v>5639</v>
      </c>
      <c r="B141" t="s">
        <v>2439</v>
      </c>
      <c r="C141" t="s">
        <v>2440</v>
      </c>
      <c r="D141">
        <v>562</v>
      </c>
      <c r="E141">
        <v>2230</v>
      </c>
      <c r="F141">
        <v>36</v>
      </c>
      <c r="G141">
        <v>0</v>
      </c>
      <c r="H141">
        <v>6.9</v>
      </c>
      <c r="I141">
        <v>120</v>
      </c>
      <c r="J141">
        <v>127</v>
      </c>
      <c r="K141">
        <v>12188642</v>
      </c>
      <c r="L141">
        <v>26000000</v>
      </c>
      <c r="M141" s="2">
        <v>42340</v>
      </c>
      <c r="N141" t="s">
        <v>3255</v>
      </c>
      <c r="O141" t="s">
        <v>3433</v>
      </c>
      <c r="P141" t="s">
        <v>3257</v>
      </c>
      <c r="Q141" t="s">
        <v>2438</v>
      </c>
      <c r="R141" t="s">
        <v>21</v>
      </c>
      <c r="S141" t="s">
        <v>3257</v>
      </c>
      <c r="T141">
        <v>-13811358</v>
      </c>
      <c r="U141">
        <v>-0.53120607692307686</v>
      </c>
      <c r="V141" t="s">
        <v>7063</v>
      </c>
      <c r="W141">
        <v>-0.53120607692307698</v>
      </c>
    </row>
    <row r="142" spans="1:23" x14ac:dyDescent="0.2">
      <c r="A142" t="s">
        <v>5922</v>
      </c>
      <c r="B142" t="s">
        <v>615</v>
      </c>
      <c r="C142" t="s">
        <v>750</v>
      </c>
      <c r="D142">
        <v>13000</v>
      </c>
      <c r="E142">
        <v>16651</v>
      </c>
      <c r="F142">
        <v>308</v>
      </c>
      <c r="G142">
        <v>5000</v>
      </c>
      <c r="H142">
        <v>7.1</v>
      </c>
      <c r="I142">
        <v>119</v>
      </c>
      <c r="J142">
        <v>107</v>
      </c>
      <c r="K142">
        <v>11008432</v>
      </c>
      <c r="L142">
        <v>25000000</v>
      </c>
      <c r="M142" s="2">
        <v>38653</v>
      </c>
      <c r="N142" t="s">
        <v>3255</v>
      </c>
      <c r="O142" t="s">
        <v>3433</v>
      </c>
      <c r="P142" t="s">
        <v>3257</v>
      </c>
      <c r="Q142" t="s">
        <v>13</v>
      </c>
      <c r="R142" t="s">
        <v>21</v>
      </c>
      <c r="S142" t="s">
        <v>3257</v>
      </c>
      <c r="T142">
        <v>-13991568</v>
      </c>
      <c r="U142">
        <v>-0.55966271999999995</v>
      </c>
      <c r="V142" t="s">
        <v>7062</v>
      </c>
      <c r="W142">
        <v>-0.55966271999999995</v>
      </c>
    </row>
    <row r="143" spans="1:23" x14ac:dyDescent="0.2">
      <c r="A143" t="s">
        <v>5502</v>
      </c>
      <c r="B143" t="s">
        <v>695</v>
      </c>
      <c r="C143" t="s">
        <v>1585</v>
      </c>
      <c r="D143">
        <v>6000</v>
      </c>
      <c r="E143">
        <v>10191</v>
      </c>
      <c r="F143">
        <v>218</v>
      </c>
      <c r="G143">
        <v>9000</v>
      </c>
      <c r="H143">
        <v>6.8</v>
      </c>
      <c r="I143">
        <v>214</v>
      </c>
      <c r="J143">
        <v>108</v>
      </c>
      <c r="K143">
        <v>9528092</v>
      </c>
      <c r="L143">
        <v>22000000</v>
      </c>
      <c r="M143" s="2">
        <v>40484</v>
      </c>
      <c r="N143" t="s">
        <v>3255</v>
      </c>
      <c r="O143" t="s">
        <v>3433</v>
      </c>
      <c r="P143" t="s">
        <v>3257</v>
      </c>
      <c r="Q143" t="s">
        <v>13</v>
      </c>
      <c r="R143" t="s">
        <v>21</v>
      </c>
      <c r="S143" t="s">
        <v>3257</v>
      </c>
      <c r="T143">
        <v>-12471908</v>
      </c>
      <c r="U143">
        <v>-0.56690490909090907</v>
      </c>
      <c r="V143" t="s">
        <v>7062</v>
      </c>
      <c r="W143">
        <v>-0.56690490909090907</v>
      </c>
    </row>
    <row r="144" spans="1:23" x14ac:dyDescent="0.2">
      <c r="A144" t="s">
        <v>6777</v>
      </c>
      <c r="B144" t="s">
        <v>101</v>
      </c>
      <c r="C144" t="s">
        <v>851</v>
      </c>
      <c r="D144">
        <v>14000</v>
      </c>
      <c r="E144">
        <v>18216</v>
      </c>
      <c r="F144">
        <v>0</v>
      </c>
      <c r="G144">
        <v>0</v>
      </c>
      <c r="H144">
        <v>7.9</v>
      </c>
      <c r="I144">
        <v>209</v>
      </c>
      <c r="J144">
        <v>157</v>
      </c>
      <c r="K144">
        <v>28965197</v>
      </c>
      <c r="L144">
        <v>68000000</v>
      </c>
      <c r="M144" s="2">
        <v>36398</v>
      </c>
      <c r="N144" t="s">
        <v>3255</v>
      </c>
      <c r="O144" t="s">
        <v>3433</v>
      </c>
      <c r="P144" t="s">
        <v>3257</v>
      </c>
      <c r="Q144" t="s">
        <v>13</v>
      </c>
      <c r="R144" t="s">
        <v>37</v>
      </c>
      <c r="S144" t="s">
        <v>3257</v>
      </c>
      <c r="T144">
        <v>-39034803</v>
      </c>
      <c r="U144">
        <v>-0.57404122058823526</v>
      </c>
      <c r="V144" t="s">
        <v>7068</v>
      </c>
      <c r="W144">
        <v>-0.57404122058823526</v>
      </c>
    </row>
    <row r="145" spans="1:23" x14ac:dyDescent="0.2">
      <c r="A145" t="s">
        <v>5330</v>
      </c>
      <c r="B145" t="s">
        <v>1347</v>
      </c>
      <c r="C145" t="s">
        <v>2236</v>
      </c>
      <c r="D145">
        <v>23000</v>
      </c>
      <c r="E145">
        <v>27829</v>
      </c>
      <c r="F145">
        <v>0</v>
      </c>
      <c r="G145">
        <v>0</v>
      </c>
      <c r="H145">
        <v>6.7</v>
      </c>
      <c r="I145">
        <v>222</v>
      </c>
      <c r="J145">
        <v>150</v>
      </c>
      <c r="K145">
        <v>12712093</v>
      </c>
      <c r="L145">
        <v>30000000</v>
      </c>
      <c r="M145" s="2">
        <v>38545</v>
      </c>
      <c r="N145" t="s">
        <v>3255</v>
      </c>
      <c r="O145" t="s">
        <v>3433</v>
      </c>
      <c r="P145" t="s">
        <v>3257</v>
      </c>
      <c r="Q145" t="s">
        <v>13</v>
      </c>
      <c r="R145" t="s">
        <v>21</v>
      </c>
      <c r="S145" t="s">
        <v>3257</v>
      </c>
      <c r="T145">
        <v>-17287907</v>
      </c>
      <c r="U145">
        <v>-0.57626356666666667</v>
      </c>
      <c r="V145" t="s">
        <v>7064</v>
      </c>
      <c r="W145">
        <v>-0.57626356666666667</v>
      </c>
    </row>
    <row r="146" spans="1:23" x14ac:dyDescent="0.2">
      <c r="A146" t="s">
        <v>6947</v>
      </c>
      <c r="B146" t="s">
        <v>2949</v>
      </c>
      <c r="C146" t="s">
        <v>1331</v>
      </c>
      <c r="D146">
        <v>918</v>
      </c>
      <c r="E146">
        <v>2334</v>
      </c>
      <c r="F146">
        <v>101</v>
      </c>
      <c r="G146">
        <v>14000</v>
      </c>
      <c r="H146">
        <v>8.3000000000000007</v>
      </c>
      <c r="I146">
        <v>192</v>
      </c>
      <c r="J146">
        <v>178</v>
      </c>
      <c r="K146">
        <v>5501940</v>
      </c>
      <c r="L146">
        <v>13500000</v>
      </c>
      <c r="M146" s="2">
        <v>38310</v>
      </c>
      <c r="N146" t="s">
        <v>3255</v>
      </c>
      <c r="O146" t="s">
        <v>3433</v>
      </c>
      <c r="P146" t="s">
        <v>4413</v>
      </c>
      <c r="Q146" t="s">
        <v>17</v>
      </c>
      <c r="R146" t="s">
        <v>37</v>
      </c>
      <c r="S146" t="s">
        <v>7060</v>
      </c>
      <c r="T146">
        <v>-7998060</v>
      </c>
      <c r="U146">
        <v>-0.59244888888888891</v>
      </c>
      <c r="V146" t="s">
        <v>7068</v>
      </c>
      <c r="W146">
        <v>-0.59244888888888891</v>
      </c>
    </row>
    <row r="147" spans="1:23" x14ac:dyDescent="0.2">
      <c r="A147" t="s">
        <v>5171</v>
      </c>
      <c r="B147" t="s">
        <v>790</v>
      </c>
      <c r="C147" t="s">
        <v>2140</v>
      </c>
      <c r="D147">
        <v>940</v>
      </c>
      <c r="E147">
        <v>1934</v>
      </c>
      <c r="F147">
        <v>126</v>
      </c>
      <c r="G147">
        <v>1000</v>
      </c>
      <c r="H147">
        <v>6.6</v>
      </c>
      <c r="I147">
        <v>27</v>
      </c>
      <c r="J147">
        <v>225</v>
      </c>
      <c r="K147">
        <v>8000000</v>
      </c>
      <c r="L147">
        <v>20000000</v>
      </c>
      <c r="M147" s="2">
        <v>23850</v>
      </c>
      <c r="N147" t="s">
        <v>3255</v>
      </c>
      <c r="O147" t="s">
        <v>3433</v>
      </c>
      <c r="P147" t="s">
        <v>3257</v>
      </c>
      <c r="Q147" t="s">
        <v>13</v>
      </c>
      <c r="R147" t="s">
        <v>14</v>
      </c>
      <c r="S147" t="s">
        <v>3257</v>
      </c>
      <c r="T147">
        <v>-12000000</v>
      </c>
      <c r="U147">
        <v>-0.6</v>
      </c>
      <c r="V147" t="s">
        <v>7068</v>
      </c>
      <c r="W147">
        <v>-0.6</v>
      </c>
    </row>
    <row r="148" spans="1:23" x14ac:dyDescent="0.2">
      <c r="A148" t="s">
        <v>4857</v>
      </c>
      <c r="B148" t="s">
        <v>765</v>
      </c>
      <c r="C148" t="s">
        <v>1792</v>
      </c>
      <c r="D148">
        <v>4000</v>
      </c>
      <c r="E148">
        <v>7243</v>
      </c>
      <c r="F148">
        <v>0</v>
      </c>
      <c r="G148">
        <v>0</v>
      </c>
      <c r="H148">
        <v>6.4</v>
      </c>
      <c r="I148">
        <v>260</v>
      </c>
      <c r="J148">
        <v>123</v>
      </c>
      <c r="K148">
        <v>15962471</v>
      </c>
      <c r="L148">
        <v>40000000</v>
      </c>
      <c r="M148" s="2">
        <v>38721</v>
      </c>
      <c r="N148" t="s">
        <v>3255</v>
      </c>
      <c r="O148" t="s">
        <v>3433</v>
      </c>
      <c r="P148" t="s">
        <v>3257</v>
      </c>
      <c r="Q148" t="s">
        <v>13</v>
      </c>
      <c r="R148" t="s">
        <v>21</v>
      </c>
      <c r="S148" t="s">
        <v>3257</v>
      </c>
      <c r="T148">
        <v>-24037529</v>
      </c>
      <c r="U148">
        <v>-0.60093822499999994</v>
      </c>
      <c r="V148" t="s">
        <v>7063</v>
      </c>
      <c r="W148">
        <v>-0.60093822500000005</v>
      </c>
    </row>
    <row r="149" spans="1:23" x14ac:dyDescent="0.2">
      <c r="A149" t="s">
        <v>5918</v>
      </c>
      <c r="B149" t="s">
        <v>2359</v>
      </c>
      <c r="C149" t="s">
        <v>952</v>
      </c>
      <c r="D149">
        <v>25000</v>
      </c>
      <c r="E149">
        <v>48482</v>
      </c>
      <c r="F149">
        <v>277</v>
      </c>
      <c r="G149">
        <v>0</v>
      </c>
      <c r="H149">
        <v>7.1</v>
      </c>
      <c r="I149">
        <v>44</v>
      </c>
      <c r="J149">
        <v>133</v>
      </c>
      <c r="K149">
        <v>11030963</v>
      </c>
      <c r="L149">
        <v>28000000</v>
      </c>
      <c r="M149" s="2">
        <v>35208</v>
      </c>
      <c r="N149" t="s">
        <v>3456</v>
      </c>
      <c r="O149" t="s">
        <v>3433</v>
      </c>
      <c r="P149" t="s">
        <v>3257</v>
      </c>
      <c r="Q149" t="s">
        <v>65</v>
      </c>
      <c r="R149" t="s">
        <v>37</v>
      </c>
      <c r="S149" t="s">
        <v>3257</v>
      </c>
      <c r="T149">
        <v>-16969037</v>
      </c>
      <c r="U149">
        <v>-0.60603703571428569</v>
      </c>
      <c r="V149" t="s">
        <v>7064</v>
      </c>
      <c r="W149">
        <v>-0.60603703571428569</v>
      </c>
    </row>
    <row r="150" spans="1:23" x14ac:dyDescent="0.2">
      <c r="A150" t="s">
        <v>5008</v>
      </c>
      <c r="B150" t="s">
        <v>419</v>
      </c>
      <c r="C150" t="s">
        <v>2012</v>
      </c>
      <c r="D150">
        <v>13000</v>
      </c>
      <c r="E150">
        <v>23755</v>
      </c>
      <c r="F150">
        <v>0</v>
      </c>
      <c r="G150">
        <v>36000</v>
      </c>
      <c r="H150">
        <v>6.5</v>
      </c>
      <c r="I150">
        <v>345</v>
      </c>
      <c r="J150">
        <v>99</v>
      </c>
      <c r="K150">
        <v>5702083</v>
      </c>
      <c r="L150">
        <v>15000000</v>
      </c>
      <c r="M150" s="2">
        <v>40691</v>
      </c>
      <c r="N150" t="s">
        <v>3255</v>
      </c>
      <c r="O150" t="s">
        <v>3433</v>
      </c>
      <c r="P150" t="s">
        <v>3257</v>
      </c>
      <c r="Q150" t="s">
        <v>65</v>
      </c>
      <c r="R150" t="s">
        <v>37</v>
      </c>
      <c r="S150" t="s">
        <v>3257</v>
      </c>
      <c r="T150">
        <v>-9297917</v>
      </c>
      <c r="U150">
        <v>-0.61986113333333326</v>
      </c>
      <c r="V150" t="s">
        <v>7062</v>
      </c>
      <c r="W150">
        <v>-0.61986113333333337</v>
      </c>
    </row>
    <row r="151" spans="1:23" x14ac:dyDescent="0.2">
      <c r="A151" t="s">
        <v>5168</v>
      </c>
      <c r="B151" t="s">
        <v>718</v>
      </c>
      <c r="C151" t="s">
        <v>2137</v>
      </c>
      <c r="D151">
        <v>17000</v>
      </c>
      <c r="E151">
        <v>21711</v>
      </c>
      <c r="F151">
        <v>50</v>
      </c>
      <c r="G151">
        <v>0</v>
      </c>
      <c r="H151">
        <v>6.6</v>
      </c>
      <c r="I151">
        <v>259</v>
      </c>
      <c r="J151">
        <v>106</v>
      </c>
      <c r="K151">
        <v>3571735</v>
      </c>
      <c r="L151">
        <v>10000000</v>
      </c>
      <c r="M151" s="2">
        <v>40202</v>
      </c>
      <c r="N151" t="s">
        <v>3255</v>
      </c>
      <c r="O151" t="s">
        <v>3433</v>
      </c>
      <c r="P151" t="s">
        <v>3257</v>
      </c>
      <c r="Q151" t="s">
        <v>13</v>
      </c>
      <c r="R151" t="s">
        <v>37</v>
      </c>
      <c r="S151" t="s">
        <v>3257</v>
      </c>
      <c r="T151">
        <v>-6428265</v>
      </c>
      <c r="U151">
        <v>-0.64282649999999997</v>
      </c>
      <c r="V151" t="s">
        <v>7062</v>
      </c>
      <c r="W151">
        <v>-0.64282649999999997</v>
      </c>
    </row>
    <row r="152" spans="1:23" x14ac:dyDescent="0.2">
      <c r="A152" t="s">
        <v>4590</v>
      </c>
      <c r="B152" t="s">
        <v>1379</v>
      </c>
      <c r="C152" t="s">
        <v>1332</v>
      </c>
      <c r="D152">
        <v>702</v>
      </c>
      <c r="E152">
        <v>2007</v>
      </c>
      <c r="F152">
        <v>49</v>
      </c>
      <c r="G152">
        <v>313</v>
      </c>
      <c r="H152">
        <v>6.2</v>
      </c>
      <c r="I152">
        <v>65</v>
      </c>
      <c r="J152">
        <v>95</v>
      </c>
      <c r="K152">
        <v>2955039</v>
      </c>
      <c r="L152">
        <v>9000000</v>
      </c>
      <c r="M152" s="2">
        <v>39086</v>
      </c>
      <c r="N152" t="s">
        <v>3255</v>
      </c>
      <c r="O152" t="s">
        <v>3433</v>
      </c>
      <c r="P152" t="s">
        <v>3257</v>
      </c>
      <c r="Q152" t="s">
        <v>13</v>
      </c>
      <c r="R152" t="s">
        <v>21</v>
      </c>
      <c r="S152" t="s">
        <v>3257</v>
      </c>
      <c r="T152">
        <v>-6044961</v>
      </c>
      <c r="U152">
        <v>-0.67166233333333336</v>
      </c>
      <c r="V152" t="s">
        <v>7062</v>
      </c>
      <c r="W152">
        <v>-0.67166233333333336</v>
      </c>
    </row>
    <row r="153" spans="1:23" x14ac:dyDescent="0.2">
      <c r="A153" t="s">
        <v>6775</v>
      </c>
      <c r="B153" t="s">
        <v>546</v>
      </c>
      <c r="C153" t="s">
        <v>1186</v>
      </c>
      <c r="D153">
        <v>40000</v>
      </c>
      <c r="E153">
        <v>56585</v>
      </c>
      <c r="F153">
        <v>13000</v>
      </c>
      <c r="G153">
        <v>0</v>
      </c>
      <c r="H153">
        <v>7.9</v>
      </c>
      <c r="I153">
        <v>148</v>
      </c>
      <c r="J153">
        <v>127</v>
      </c>
      <c r="K153">
        <v>5887457</v>
      </c>
      <c r="L153">
        <v>18000000</v>
      </c>
      <c r="M153" s="2">
        <v>34367</v>
      </c>
      <c r="N153" t="s">
        <v>3456</v>
      </c>
      <c r="O153" t="s">
        <v>3433</v>
      </c>
      <c r="P153" t="s">
        <v>3257</v>
      </c>
      <c r="Q153" t="s">
        <v>13</v>
      </c>
      <c r="R153" t="s">
        <v>37</v>
      </c>
      <c r="S153" t="s">
        <v>3257</v>
      </c>
      <c r="T153">
        <v>-12112543</v>
      </c>
      <c r="U153">
        <v>-0.67291905555555553</v>
      </c>
      <c r="V153" t="s">
        <v>7063</v>
      </c>
      <c r="W153">
        <v>-0.67291905555555553</v>
      </c>
    </row>
    <row r="154" spans="1:23" x14ac:dyDescent="0.2">
      <c r="A154" t="s">
        <v>5497</v>
      </c>
      <c r="B154" t="s">
        <v>649</v>
      </c>
      <c r="C154" t="s">
        <v>1770</v>
      </c>
      <c r="D154">
        <v>373</v>
      </c>
      <c r="E154">
        <v>1136</v>
      </c>
      <c r="F154">
        <v>13</v>
      </c>
      <c r="G154">
        <v>592</v>
      </c>
      <c r="H154">
        <v>6.8</v>
      </c>
      <c r="I154">
        <v>123</v>
      </c>
      <c r="J154">
        <v>89</v>
      </c>
      <c r="K154">
        <v>653621</v>
      </c>
      <c r="L154">
        <v>2000000</v>
      </c>
      <c r="M154" s="2">
        <v>38612</v>
      </c>
      <c r="N154" t="s">
        <v>3456</v>
      </c>
      <c r="O154" t="s">
        <v>3433</v>
      </c>
      <c r="P154" t="s">
        <v>3257</v>
      </c>
      <c r="Q154" t="s">
        <v>13</v>
      </c>
      <c r="R154" t="s">
        <v>370</v>
      </c>
      <c r="S154" t="s">
        <v>3257</v>
      </c>
      <c r="T154">
        <v>-1346379</v>
      </c>
      <c r="U154">
        <v>-0.6731895</v>
      </c>
      <c r="V154" t="s">
        <v>7061</v>
      </c>
      <c r="W154">
        <v>-0.6731895</v>
      </c>
    </row>
    <row r="155" spans="1:23" x14ac:dyDescent="0.2">
      <c r="A155" t="s">
        <v>5320</v>
      </c>
      <c r="B155" t="s">
        <v>2225</v>
      </c>
      <c r="C155" t="s">
        <v>1652</v>
      </c>
      <c r="D155">
        <v>527</v>
      </c>
      <c r="E155">
        <v>735</v>
      </c>
      <c r="F155">
        <v>105</v>
      </c>
      <c r="G155">
        <v>0</v>
      </c>
      <c r="H155">
        <v>6.7</v>
      </c>
      <c r="I155">
        <v>165</v>
      </c>
      <c r="J155">
        <v>111</v>
      </c>
      <c r="K155">
        <v>6109075</v>
      </c>
      <c r="L155">
        <v>19430000</v>
      </c>
      <c r="M155" s="2">
        <v>39918</v>
      </c>
      <c r="N155" t="s">
        <v>3255</v>
      </c>
      <c r="O155" t="s">
        <v>3433</v>
      </c>
      <c r="P155" t="s">
        <v>4102</v>
      </c>
      <c r="Q155" t="s">
        <v>196</v>
      </c>
      <c r="R155" t="s">
        <v>21</v>
      </c>
      <c r="S155" t="s">
        <v>7060</v>
      </c>
      <c r="T155">
        <v>-13320925</v>
      </c>
      <c r="U155">
        <v>-0.68558543489449297</v>
      </c>
      <c r="V155" t="s">
        <v>7063</v>
      </c>
      <c r="W155">
        <v>-0.68558543489449308</v>
      </c>
    </row>
    <row r="156" spans="1:23" x14ac:dyDescent="0.2">
      <c r="A156" t="s">
        <v>6189</v>
      </c>
      <c r="B156" t="s">
        <v>2656</v>
      </c>
      <c r="C156" t="s">
        <v>2657</v>
      </c>
      <c r="D156">
        <v>2000</v>
      </c>
      <c r="E156">
        <v>5890</v>
      </c>
      <c r="F156">
        <v>212</v>
      </c>
      <c r="G156">
        <v>0</v>
      </c>
      <c r="H156">
        <v>7.3</v>
      </c>
      <c r="I156">
        <v>188</v>
      </c>
      <c r="J156">
        <v>100</v>
      </c>
      <c r="K156">
        <v>10991381</v>
      </c>
      <c r="L156">
        <v>35000000</v>
      </c>
      <c r="M156" s="2">
        <v>40174</v>
      </c>
      <c r="N156" t="s">
        <v>3255</v>
      </c>
      <c r="O156" t="s">
        <v>3433</v>
      </c>
      <c r="P156" t="s">
        <v>3257</v>
      </c>
      <c r="Q156" t="s">
        <v>65</v>
      </c>
      <c r="R156" t="s">
        <v>18</v>
      </c>
      <c r="S156" t="s">
        <v>3257</v>
      </c>
      <c r="T156">
        <v>-24008619</v>
      </c>
      <c r="U156">
        <v>-0.68596054285714292</v>
      </c>
      <c r="V156" t="s">
        <v>7062</v>
      </c>
      <c r="W156">
        <v>-0.68596054285714281</v>
      </c>
    </row>
    <row r="157" spans="1:23" x14ac:dyDescent="0.2">
      <c r="A157" t="s">
        <v>5319</v>
      </c>
      <c r="B157" t="s">
        <v>2224</v>
      </c>
      <c r="C157" t="s">
        <v>1617</v>
      </c>
      <c r="D157">
        <v>543</v>
      </c>
      <c r="E157">
        <v>678</v>
      </c>
      <c r="F157">
        <v>176</v>
      </c>
      <c r="G157">
        <v>447</v>
      </c>
      <c r="H157">
        <v>6.7</v>
      </c>
      <c r="I157">
        <v>108</v>
      </c>
      <c r="J157">
        <v>98</v>
      </c>
      <c r="K157">
        <v>4291965</v>
      </c>
      <c r="L157">
        <v>14000000</v>
      </c>
      <c r="M157" s="2">
        <v>38939</v>
      </c>
      <c r="N157" t="s">
        <v>3255</v>
      </c>
      <c r="O157" t="s">
        <v>3433</v>
      </c>
      <c r="P157" t="s">
        <v>3257</v>
      </c>
      <c r="Q157" t="s">
        <v>196</v>
      </c>
      <c r="R157" t="s">
        <v>21</v>
      </c>
      <c r="S157" t="s">
        <v>3257</v>
      </c>
      <c r="T157">
        <v>-9708035</v>
      </c>
      <c r="U157">
        <v>-0.69343107142857141</v>
      </c>
      <c r="V157" t="s">
        <v>7062</v>
      </c>
      <c r="W157">
        <v>-0.69343107142857141</v>
      </c>
    </row>
    <row r="158" spans="1:23" x14ac:dyDescent="0.2">
      <c r="A158" t="s">
        <v>6052</v>
      </c>
      <c r="B158" t="s">
        <v>529</v>
      </c>
      <c r="C158" t="s">
        <v>1819</v>
      </c>
      <c r="D158">
        <v>18000</v>
      </c>
      <c r="E158">
        <v>21200</v>
      </c>
      <c r="F158">
        <v>150</v>
      </c>
      <c r="G158">
        <v>13000</v>
      </c>
      <c r="H158">
        <v>7.2</v>
      </c>
      <c r="I158">
        <v>116</v>
      </c>
      <c r="J158">
        <v>116</v>
      </c>
      <c r="K158">
        <v>6002756</v>
      </c>
      <c r="L158">
        <v>20000000</v>
      </c>
      <c r="M158" s="2">
        <v>40963</v>
      </c>
      <c r="N158" t="s">
        <v>3255</v>
      </c>
      <c r="O158" t="s">
        <v>3433</v>
      </c>
      <c r="P158" t="s">
        <v>3257</v>
      </c>
      <c r="Q158" t="s">
        <v>13</v>
      </c>
      <c r="R158" t="s">
        <v>18</v>
      </c>
      <c r="S158" t="s">
        <v>3257</v>
      </c>
      <c r="T158">
        <v>-13997244</v>
      </c>
      <c r="U158">
        <v>-0.69986219999999999</v>
      </c>
      <c r="V158" t="s">
        <v>7063</v>
      </c>
      <c r="W158">
        <v>-0.69986219999999999</v>
      </c>
    </row>
    <row r="159" spans="1:23" x14ac:dyDescent="0.2">
      <c r="A159" t="s">
        <v>5630</v>
      </c>
      <c r="B159" t="s">
        <v>1325</v>
      </c>
      <c r="C159" t="s">
        <v>2022</v>
      </c>
      <c r="D159">
        <v>13000</v>
      </c>
      <c r="E159">
        <v>16899</v>
      </c>
      <c r="F159">
        <v>159</v>
      </c>
      <c r="G159">
        <v>0</v>
      </c>
      <c r="H159">
        <v>6.9</v>
      </c>
      <c r="I159">
        <v>202</v>
      </c>
      <c r="J159">
        <v>114</v>
      </c>
      <c r="K159">
        <v>16264475</v>
      </c>
      <c r="L159">
        <v>55000000</v>
      </c>
      <c r="M159" s="2">
        <v>39249</v>
      </c>
      <c r="N159" t="s">
        <v>3255</v>
      </c>
      <c r="O159" t="s">
        <v>3433</v>
      </c>
      <c r="P159" t="s">
        <v>3257</v>
      </c>
      <c r="Q159" t="s">
        <v>65</v>
      </c>
      <c r="R159" t="s">
        <v>21</v>
      </c>
      <c r="S159" t="s">
        <v>3257</v>
      </c>
      <c r="T159">
        <v>-38735525</v>
      </c>
      <c r="U159">
        <v>-0.70428227272727273</v>
      </c>
      <c r="V159" t="s">
        <v>7063</v>
      </c>
      <c r="W159">
        <v>-0.70428227272727273</v>
      </c>
    </row>
    <row r="160" spans="1:23" x14ac:dyDescent="0.2">
      <c r="A160" t="s">
        <v>5161</v>
      </c>
      <c r="B160" t="s">
        <v>1568</v>
      </c>
      <c r="C160" t="s">
        <v>173</v>
      </c>
      <c r="D160">
        <v>783</v>
      </c>
      <c r="E160">
        <v>2684</v>
      </c>
      <c r="F160">
        <v>261</v>
      </c>
      <c r="G160">
        <v>357</v>
      </c>
      <c r="H160">
        <v>6.6</v>
      </c>
      <c r="I160">
        <v>97</v>
      </c>
      <c r="J160">
        <v>105</v>
      </c>
      <c r="K160">
        <v>2062066</v>
      </c>
      <c r="L160">
        <v>7000000</v>
      </c>
      <c r="M160" s="2">
        <v>37375</v>
      </c>
      <c r="N160" t="s">
        <v>3255</v>
      </c>
      <c r="O160" t="s">
        <v>3433</v>
      </c>
      <c r="P160" t="s">
        <v>3257</v>
      </c>
      <c r="Q160" t="s">
        <v>13</v>
      </c>
      <c r="R160" t="s">
        <v>37</v>
      </c>
      <c r="S160" t="s">
        <v>3257</v>
      </c>
      <c r="T160">
        <v>-4937934</v>
      </c>
      <c r="U160">
        <v>-0.7054191428571428</v>
      </c>
      <c r="V160" t="s">
        <v>7062</v>
      </c>
      <c r="W160">
        <v>-0.70541914285714291</v>
      </c>
    </row>
    <row r="161" spans="1:23" x14ac:dyDescent="0.2">
      <c r="A161" t="s">
        <v>5909</v>
      </c>
      <c r="B161" t="s">
        <v>784</v>
      </c>
      <c r="C161" t="s">
        <v>946</v>
      </c>
      <c r="D161">
        <v>12000</v>
      </c>
      <c r="E161">
        <v>21130</v>
      </c>
      <c r="F161">
        <v>0</v>
      </c>
      <c r="G161">
        <v>915</v>
      </c>
      <c r="H161">
        <v>7.1</v>
      </c>
      <c r="I161">
        <v>83</v>
      </c>
      <c r="J161">
        <v>212</v>
      </c>
      <c r="K161">
        <v>13560960</v>
      </c>
      <c r="L161">
        <v>50000000</v>
      </c>
      <c r="M161" s="2">
        <v>34882</v>
      </c>
      <c r="N161" t="s">
        <v>3456</v>
      </c>
      <c r="O161" t="s">
        <v>3433</v>
      </c>
      <c r="P161" t="s">
        <v>3257</v>
      </c>
      <c r="Q161" t="s">
        <v>13</v>
      </c>
      <c r="R161" t="s">
        <v>37</v>
      </c>
      <c r="S161" t="s">
        <v>3257</v>
      </c>
      <c r="T161">
        <v>-36439040</v>
      </c>
      <c r="U161">
        <v>-0.72878080000000001</v>
      </c>
      <c r="V161" t="s">
        <v>7068</v>
      </c>
      <c r="W161">
        <v>-0.72878080000000001</v>
      </c>
    </row>
    <row r="162" spans="1:23" x14ac:dyDescent="0.2">
      <c r="A162" t="s">
        <v>5315</v>
      </c>
      <c r="B162" t="s">
        <v>971</v>
      </c>
      <c r="C162" t="s">
        <v>971</v>
      </c>
      <c r="D162">
        <v>18000</v>
      </c>
      <c r="E162">
        <v>23689</v>
      </c>
      <c r="F162">
        <v>18000</v>
      </c>
      <c r="G162">
        <v>0</v>
      </c>
      <c r="H162">
        <v>6.7</v>
      </c>
      <c r="I162">
        <v>113</v>
      </c>
      <c r="J162">
        <v>118</v>
      </c>
      <c r="K162">
        <v>6144806</v>
      </c>
      <c r="L162">
        <v>23000000</v>
      </c>
      <c r="M162" s="2">
        <v>37993</v>
      </c>
      <c r="N162" t="s">
        <v>3456</v>
      </c>
      <c r="O162" t="s">
        <v>3433</v>
      </c>
      <c r="P162" t="s">
        <v>3257</v>
      </c>
      <c r="Q162" t="s">
        <v>13</v>
      </c>
      <c r="R162" t="s">
        <v>21</v>
      </c>
      <c r="S162" t="s">
        <v>3257</v>
      </c>
      <c r="T162">
        <v>-16855194</v>
      </c>
      <c r="U162">
        <v>-0.73283452173913044</v>
      </c>
      <c r="V162" t="s">
        <v>7063</v>
      </c>
      <c r="W162">
        <v>-0.73283452173913044</v>
      </c>
    </row>
    <row r="163" spans="1:23" x14ac:dyDescent="0.2">
      <c r="A163" t="s">
        <v>5906</v>
      </c>
      <c r="B163" t="s">
        <v>329</v>
      </c>
      <c r="C163" t="s">
        <v>2619</v>
      </c>
      <c r="D163">
        <v>25000</v>
      </c>
      <c r="E163">
        <v>39463</v>
      </c>
      <c r="F163">
        <v>6</v>
      </c>
      <c r="G163">
        <v>18000</v>
      </c>
      <c r="H163">
        <v>7.1</v>
      </c>
      <c r="I163">
        <v>186</v>
      </c>
      <c r="J163">
        <v>116</v>
      </c>
      <c r="K163">
        <v>4435083</v>
      </c>
      <c r="L163">
        <v>18000000</v>
      </c>
      <c r="M163" s="2">
        <v>41341</v>
      </c>
      <c r="N163" t="s">
        <v>3255</v>
      </c>
      <c r="O163" t="s">
        <v>3433</v>
      </c>
      <c r="P163" t="s">
        <v>3257</v>
      </c>
      <c r="Q163" t="s">
        <v>476</v>
      </c>
      <c r="R163" t="s">
        <v>37</v>
      </c>
      <c r="S163" t="s">
        <v>3257</v>
      </c>
      <c r="T163">
        <v>-13564917</v>
      </c>
      <c r="U163">
        <v>-0.75360650000000007</v>
      </c>
      <c r="V163" t="s">
        <v>7063</v>
      </c>
      <c r="W163">
        <v>-0.75360649999999996</v>
      </c>
    </row>
    <row r="164" spans="1:23" x14ac:dyDescent="0.2">
      <c r="A164" t="s">
        <v>6185</v>
      </c>
      <c r="B164" t="s">
        <v>730</v>
      </c>
      <c r="C164" t="s">
        <v>1673</v>
      </c>
      <c r="D164">
        <v>2000</v>
      </c>
      <c r="E164">
        <v>5162</v>
      </c>
      <c r="F164">
        <v>39</v>
      </c>
      <c r="G164">
        <v>0</v>
      </c>
      <c r="H164">
        <v>7.3</v>
      </c>
      <c r="I164">
        <v>86</v>
      </c>
      <c r="J164">
        <v>130</v>
      </c>
      <c r="K164">
        <v>9589875</v>
      </c>
      <c r="L164">
        <v>40000000</v>
      </c>
      <c r="M164" s="2">
        <v>39542</v>
      </c>
      <c r="N164" t="s">
        <v>3456</v>
      </c>
      <c r="O164" t="s">
        <v>3433</v>
      </c>
      <c r="P164" t="s">
        <v>3257</v>
      </c>
      <c r="Q164" t="s">
        <v>13</v>
      </c>
      <c r="R164" t="s">
        <v>18</v>
      </c>
      <c r="S164" t="s">
        <v>3257</v>
      </c>
      <c r="T164">
        <v>-30410125</v>
      </c>
      <c r="U164">
        <v>-0.76025312499999997</v>
      </c>
      <c r="V164" t="s">
        <v>7063</v>
      </c>
      <c r="W164">
        <v>-0.76025312499999997</v>
      </c>
    </row>
    <row r="165" spans="1:23" x14ac:dyDescent="0.2">
      <c r="A165" t="s">
        <v>6612</v>
      </c>
      <c r="B165" t="s">
        <v>1855</v>
      </c>
      <c r="C165" t="s">
        <v>3030</v>
      </c>
      <c r="D165">
        <v>866</v>
      </c>
      <c r="E165">
        <v>1281</v>
      </c>
      <c r="F165">
        <v>10</v>
      </c>
      <c r="G165">
        <v>0</v>
      </c>
      <c r="H165">
        <v>7.7</v>
      </c>
      <c r="I165">
        <v>25</v>
      </c>
      <c r="J165">
        <v>125</v>
      </c>
      <c r="K165">
        <v>4068087</v>
      </c>
      <c r="L165">
        <v>17000000</v>
      </c>
      <c r="M165" s="2">
        <v>37759</v>
      </c>
      <c r="N165" t="s">
        <v>3255</v>
      </c>
      <c r="O165" t="s">
        <v>3433</v>
      </c>
      <c r="P165" t="s">
        <v>3257</v>
      </c>
      <c r="Q165" t="s">
        <v>36</v>
      </c>
      <c r="R165" t="s">
        <v>21</v>
      </c>
      <c r="S165" t="s">
        <v>3257</v>
      </c>
      <c r="T165">
        <v>-12931913</v>
      </c>
      <c r="U165">
        <v>-0.76070076470588233</v>
      </c>
      <c r="V165" t="s">
        <v>7063</v>
      </c>
      <c r="W165">
        <v>-0.76070076470588233</v>
      </c>
    </row>
    <row r="166" spans="1:23" x14ac:dyDescent="0.2">
      <c r="A166" t="s">
        <v>5904</v>
      </c>
      <c r="B166" t="s">
        <v>2618</v>
      </c>
      <c r="C166" t="s">
        <v>2259</v>
      </c>
      <c r="D166">
        <v>113</v>
      </c>
      <c r="E166">
        <v>301</v>
      </c>
      <c r="F166">
        <v>56</v>
      </c>
      <c r="G166">
        <v>13000</v>
      </c>
      <c r="H166">
        <v>7.1</v>
      </c>
      <c r="I166">
        <v>211</v>
      </c>
      <c r="J166">
        <v>141</v>
      </c>
      <c r="K166">
        <v>8324748</v>
      </c>
      <c r="L166">
        <v>35000000</v>
      </c>
      <c r="M166" s="2">
        <v>41526</v>
      </c>
      <c r="N166" t="s">
        <v>3255</v>
      </c>
      <c r="O166" t="s">
        <v>3433</v>
      </c>
      <c r="P166" t="s">
        <v>3257</v>
      </c>
      <c r="Q166" t="s">
        <v>65</v>
      </c>
      <c r="R166" t="s">
        <v>21</v>
      </c>
      <c r="S166" t="s">
        <v>3257</v>
      </c>
      <c r="T166">
        <v>-26675252</v>
      </c>
      <c r="U166">
        <v>-0.76215005714285711</v>
      </c>
      <c r="V166" t="s">
        <v>7064</v>
      </c>
      <c r="W166">
        <v>-0.76215005714285711</v>
      </c>
    </row>
    <row r="167" spans="1:23" x14ac:dyDescent="0.2">
      <c r="A167" t="s">
        <v>4852</v>
      </c>
      <c r="B167" t="s">
        <v>379</v>
      </c>
      <c r="C167" t="s">
        <v>1663</v>
      </c>
      <c r="D167">
        <v>4000</v>
      </c>
      <c r="E167">
        <v>6526</v>
      </c>
      <c r="F167">
        <v>60</v>
      </c>
      <c r="G167">
        <v>3000</v>
      </c>
      <c r="H167">
        <v>6.4</v>
      </c>
      <c r="I167">
        <v>117</v>
      </c>
      <c r="J167">
        <v>99</v>
      </c>
      <c r="K167">
        <v>1654367</v>
      </c>
      <c r="L167">
        <v>7000000</v>
      </c>
      <c r="M167" s="2">
        <v>38794</v>
      </c>
      <c r="N167" t="s">
        <v>3255</v>
      </c>
      <c r="O167" t="s">
        <v>3433</v>
      </c>
      <c r="P167" t="s">
        <v>3257</v>
      </c>
      <c r="Q167" t="s">
        <v>13</v>
      </c>
      <c r="R167" t="s">
        <v>37</v>
      </c>
      <c r="S167" t="s">
        <v>3257</v>
      </c>
      <c r="T167">
        <v>-5345633</v>
      </c>
      <c r="U167">
        <v>-0.76366185714285717</v>
      </c>
      <c r="V167" t="s">
        <v>7062</v>
      </c>
      <c r="W167">
        <v>-0.76366185714285717</v>
      </c>
    </row>
    <row r="168" spans="1:23" x14ac:dyDescent="0.2">
      <c r="A168" t="s">
        <v>5903</v>
      </c>
      <c r="B168" t="s">
        <v>1671</v>
      </c>
      <c r="C168" t="s">
        <v>2570</v>
      </c>
      <c r="D168">
        <v>14000</v>
      </c>
      <c r="E168">
        <v>16768</v>
      </c>
      <c r="F168">
        <v>14</v>
      </c>
      <c r="G168">
        <v>0</v>
      </c>
      <c r="H168">
        <v>7.1</v>
      </c>
      <c r="I168">
        <v>100</v>
      </c>
      <c r="J168">
        <v>91</v>
      </c>
      <c r="K168">
        <v>1292119</v>
      </c>
      <c r="L168">
        <v>5500000</v>
      </c>
      <c r="M168" s="2">
        <v>37114</v>
      </c>
      <c r="N168" t="s">
        <v>3255</v>
      </c>
      <c r="O168" t="s">
        <v>3433</v>
      </c>
      <c r="P168" t="s">
        <v>3257</v>
      </c>
      <c r="Q168" t="s">
        <v>65</v>
      </c>
      <c r="R168" t="s">
        <v>37</v>
      </c>
      <c r="S168" t="s">
        <v>3257</v>
      </c>
      <c r="T168">
        <v>-4207881</v>
      </c>
      <c r="U168">
        <v>-0.76506927272727276</v>
      </c>
      <c r="V168" t="s">
        <v>7062</v>
      </c>
      <c r="W168">
        <v>-0.76506927272727276</v>
      </c>
    </row>
    <row r="169" spans="1:23" x14ac:dyDescent="0.2">
      <c r="A169" t="s">
        <v>5762</v>
      </c>
      <c r="B169" t="s">
        <v>2518</v>
      </c>
      <c r="C169" t="s">
        <v>2519</v>
      </c>
      <c r="D169">
        <v>20</v>
      </c>
      <c r="E169">
        <v>64</v>
      </c>
      <c r="F169">
        <v>18</v>
      </c>
      <c r="G169">
        <v>0</v>
      </c>
      <c r="H169">
        <v>7</v>
      </c>
      <c r="I169">
        <v>99</v>
      </c>
      <c r="J169">
        <v>119</v>
      </c>
      <c r="K169">
        <v>4234040</v>
      </c>
      <c r="L169">
        <v>20000000</v>
      </c>
      <c r="M169" s="2">
        <v>39460</v>
      </c>
      <c r="N169" t="s">
        <v>3255</v>
      </c>
      <c r="O169" t="s">
        <v>3433</v>
      </c>
      <c r="P169" t="s">
        <v>3257</v>
      </c>
      <c r="Q169" t="s">
        <v>13</v>
      </c>
      <c r="R169" t="s">
        <v>21</v>
      </c>
      <c r="S169" t="s">
        <v>3257</v>
      </c>
      <c r="T169">
        <v>-15765960</v>
      </c>
      <c r="U169">
        <v>-0.78829799999999994</v>
      </c>
      <c r="V169" t="s">
        <v>7063</v>
      </c>
      <c r="W169">
        <v>-0.78829800000000005</v>
      </c>
    </row>
    <row r="170" spans="1:23" x14ac:dyDescent="0.2">
      <c r="A170" t="s">
        <v>6879</v>
      </c>
      <c r="B170" t="s">
        <v>3167</v>
      </c>
      <c r="C170" t="s">
        <v>2686</v>
      </c>
      <c r="D170">
        <v>273</v>
      </c>
      <c r="E170">
        <v>529</v>
      </c>
      <c r="F170">
        <v>448</v>
      </c>
      <c r="G170">
        <v>0</v>
      </c>
      <c r="H170">
        <v>8.1</v>
      </c>
      <c r="I170">
        <v>157</v>
      </c>
      <c r="J170">
        <v>125</v>
      </c>
      <c r="K170">
        <v>2086345</v>
      </c>
      <c r="L170">
        <v>10000000</v>
      </c>
      <c r="M170" s="2">
        <v>38348</v>
      </c>
      <c r="N170" t="s">
        <v>3255</v>
      </c>
      <c r="O170" t="s">
        <v>3433</v>
      </c>
      <c r="P170" t="s">
        <v>3698</v>
      </c>
      <c r="Q170" t="s">
        <v>754</v>
      </c>
      <c r="R170" t="s">
        <v>21</v>
      </c>
      <c r="S170" t="s">
        <v>7060</v>
      </c>
      <c r="T170">
        <v>-7913655</v>
      </c>
      <c r="U170">
        <v>-0.79136549999999994</v>
      </c>
      <c r="V170" t="s">
        <v>7063</v>
      </c>
      <c r="W170">
        <v>-0.79136550000000006</v>
      </c>
    </row>
    <row r="171" spans="1:23" x14ac:dyDescent="0.2">
      <c r="A171" t="s">
        <v>6774</v>
      </c>
      <c r="B171" t="s">
        <v>784</v>
      </c>
      <c r="C171" t="s">
        <v>1252</v>
      </c>
      <c r="D171">
        <v>12000</v>
      </c>
      <c r="E171">
        <v>12574</v>
      </c>
      <c r="F171">
        <v>79</v>
      </c>
      <c r="G171">
        <v>11000</v>
      </c>
      <c r="H171">
        <v>7.9</v>
      </c>
      <c r="I171">
        <v>126</v>
      </c>
      <c r="J171">
        <v>127</v>
      </c>
      <c r="K171">
        <v>5128124</v>
      </c>
      <c r="L171">
        <v>25000000</v>
      </c>
      <c r="M171" s="2">
        <v>38462</v>
      </c>
      <c r="N171" t="s">
        <v>3255</v>
      </c>
      <c r="O171" t="s">
        <v>3433</v>
      </c>
      <c r="P171" t="s">
        <v>3257</v>
      </c>
      <c r="Q171" t="s">
        <v>1776</v>
      </c>
      <c r="R171" t="s">
        <v>21</v>
      </c>
      <c r="S171" t="s">
        <v>3257</v>
      </c>
      <c r="T171">
        <v>-19871876</v>
      </c>
      <c r="U171">
        <v>-0.79487503999999998</v>
      </c>
      <c r="V171" t="s">
        <v>7063</v>
      </c>
      <c r="W171">
        <v>-0.79487503999999998</v>
      </c>
    </row>
    <row r="172" spans="1:23" x14ac:dyDescent="0.2">
      <c r="A172" t="s">
        <v>6410</v>
      </c>
      <c r="B172" t="s">
        <v>968</v>
      </c>
      <c r="C172" t="s">
        <v>2879</v>
      </c>
      <c r="D172">
        <v>18000</v>
      </c>
      <c r="E172">
        <v>18855</v>
      </c>
      <c r="F172">
        <v>0</v>
      </c>
      <c r="G172">
        <v>0</v>
      </c>
      <c r="H172">
        <v>7.5</v>
      </c>
      <c r="I172">
        <v>17</v>
      </c>
      <c r="J172">
        <v>147</v>
      </c>
      <c r="K172">
        <v>5899797</v>
      </c>
      <c r="L172">
        <v>29000000</v>
      </c>
      <c r="M172" s="2">
        <v>32003</v>
      </c>
      <c r="N172" t="s">
        <v>3255</v>
      </c>
      <c r="O172" t="s">
        <v>3433</v>
      </c>
      <c r="P172" t="s">
        <v>3257</v>
      </c>
      <c r="Q172" t="s">
        <v>65</v>
      </c>
      <c r="R172" t="s">
        <v>18</v>
      </c>
      <c r="S172" t="s">
        <v>3257</v>
      </c>
      <c r="T172">
        <v>-23100203</v>
      </c>
      <c r="U172">
        <v>-0.79655872413793105</v>
      </c>
      <c r="V172" t="s">
        <v>7064</v>
      </c>
      <c r="W172">
        <v>-0.79655872413793105</v>
      </c>
    </row>
    <row r="173" spans="1:23" x14ac:dyDescent="0.2">
      <c r="A173" t="s">
        <v>5761</v>
      </c>
      <c r="B173" t="s">
        <v>1347</v>
      </c>
      <c r="C173" t="s">
        <v>2517</v>
      </c>
      <c r="D173">
        <v>23000</v>
      </c>
      <c r="E173">
        <v>36398</v>
      </c>
      <c r="F173">
        <v>162</v>
      </c>
      <c r="G173">
        <v>0</v>
      </c>
      <c r="H173">
        <v>7</v>
      </c>
      <c r="I173">
        <v>231</v>
      </c>
      <c r="J173">
        <v>135</v>
      </c>
      <c r="K173">
        <v>4001121</v>
      </c>
      <c r="L173">
        <v>20000000</v>
      </c>
      <c r="M173" s="2">
        <v>39177</v>
      </c>
      <c r="N173" t="s">
        <v>3456</v>
      </c>
      <c r="O173" t="s">
        <v>3433</v>
      </c>
      <c r="P173" t="s">
        <v>3257</v>
      </c>
      <c r="Q173" t="s">
        <v>13</v>
      </c>
      <c r="R173" t="s">
        <v>37</v>
      </c>
      <c r="S173" t="s">
        <v>3257</v>
      </c>
      <c r="T173">
        <v>-15998879</v>
      </c>
      <c r="U173">
        <v>-0.79994394999999996</v>
      </c>
      <c r="V173" t="s">
        <v>7064</v>
      </c>
      <c r="W173">
        <v>-0.79994394999999996</v>
      </c>
    </row>
    <row r="174" spans="1:23" x14ac:dyDescent="0.2">
      <c r="A174" t="s">
        <v>5760</v>
      </c>
      <c r="B174" t="s">
        <v>2516</v>
      </c>
      <c r="C174" t="s">
        <v>692</v>
      </c>
      <c r="D174">
        <v>2</v>
      </c>
      <c r="E174">
        <v>4</v>
      </c>
      <c r="F174">
        <v>17000</v>
      </c>
      <c r="G174">
        <v>0</v>
      </c>
      <c r="H174">
        <v>7</v>
      </c>
      <c r="I174">
        <v>85</v>
      </c>
      <c r="J174">
        <v>134</v>
      </c>
      <c r="K174">
        <v>5532301</v>
      </c>
      <c r="L174">
        <v>28000000</v>
      </c>
      <c r="M174" s="2">
        <v>35791</v>
      </c>
      <c r="N174" t="s">
        <v>3255</v>
      </c>
      <c r="O174" t="s">
        <v>3433</v>
      </c>
      <c r="P174" t="s">
        <v>3257</v>
      </c>
      <c r="Q174" t="s">
        <v>13</v>
      </c>
      <c r="R174" t="s">
        <v>21</v>
      </c>
      <c r="S174" t="s">
        <v>3257</v>
      </c>
      <c r="T174">
        <v>-22467699</v>
      </c>
      <c r="U174">
        <v>-0.80241782142857143</v>
      </c>
      <c r="V174" t="s">
        <v>7064</v>
      </c>
      <c r="W174">
        <v>-0.80241782142857143</v>
      </c>
    </row>
    <row r="175" spans="1:23" x14ac:dyDescent="0.2">
      <c r="A175" t="s">
        <v>5625</v>
      </c>
      <c r="B175" t="s">
        <v>1077</v>
      </c>
      <c r="C175" t="s">
        <v>2427</v>
      </c>
      <c r="D175">
        <v>11000</v>
      </c>
      <c r="E175">
        <v>23187</v>
      </c>
      <c r="F175">
        <v>34</v>
      </c>
      <c r="G175">
        <v>20000</v>
      </c>
      <c r="H175">
        <v>6.9</v>
      </c>
      <c r="I175">
        <v>221</v>
      </c>
      <c r="J175">
        <v>106</v>
      </c>
      <c r="K175">
        <v>1939441</v>
      </c>
      <c r="L175">
        <v>10000000</v>
      </c>
      <c r="M175" s="2">
        <v>41031</v>
      </c>
      <c r="N175" t="s">
        <v>3255</v>
      </c>
      <c r="O175" t="s">
        <v>3433</v>
      </c>
      <c r="P175" t="s">
        <v>3257</v>
      </c>
      <c r="Q175" t="s">
        <v>13</v>
      </c>
      <c r="R175" t="s">
        <v>37</v>
      </c>
      <c r="S175" t="s">
        <v>3257</v>
      </c>
      <c r="T175">
        <v>-8060559</v>
      </c>
      <c r="U175">
        <v>-0.80605590000000005</v>
      </c>
      <c r="V175" t="s">
        <v>7062</v>
      </c>
      <c r="W175">
        <v>-0.80605590000000005</v>
      </c>
    </row>
    <row r="176" spans="1:23" x14ac:dyDescent="0.2">
      <c r="A176" t="s">
        <v>6609</v>
      </c>
      <c r="B176" t="s">
        <v>3028</v>
      </c>
      <c r="C176" t="s">
        <v>2083</v>
      </c>
      <c r="D176">
        <v>845</v>
      </c>
      <c r="E176">
        <v>2614</v>
      </c>
      <c r="F176">
        <v>210</v>
      </c>
      <c r="G176">
        <v>13000</v>
      </c>
      <c r="H176">
        <v>7.7</v>
      </c>
      <c r="I176">
        <v>183</v>
      </c>
      <c r="J176">
        <v>122</v>
      </c>
      <c r="K176">
        <v>871577</v>
      </c>
      <c r="L176">
        <v>4500000</v>
      </c>
      <c r="M176" s="2">
        <v>39445</v>
      </c>
      <c r="N176" t="s">
        <v>3456</v>
      </c>
      <c r="O176" t="s">
        <v>3433</v>
      </c>
      <c r="P176" t="s">
        <v>3257</v>
      </c>
      <c r="Q176" t="s">
        <v>65</v>
      </c>
      <c r="R176" t="s">
        <v>37</v>
      </c>
      <c r="S176" t="s">
        <v>3257</v>
      </c>
      <c r="T176">
        <v>-3628423</v>
      </c>
      <c r="U176">
        <v>-0.80631622222222221</v>
      </c>
      <c r="V176" t="s">
        <v>7063</v>
      </c>
      <c r="W176">
        <v>-0.80631622222222221</v>
      </c>
    </row>
    <row r="177" spans="1:23" x14ac:dyDescent="0.2">
      <c r="A177" t="s">
        <v>4028</v>
      </c>
      <c r="B177" t="s">
        <v>1140</v>
      </c>
      <c r="C177" t="s">
        <v>1141</v>
      </c>
      <c r="D177">
        <v>423</v>
      </c>
      <c r="E177">
        <v>446</v>
      </c>
      <c r="F177">
        <v>133</v>
      </c>
      <c r="G177">
        <v>127</v>
      </c>
      <c r="H177">
        <v>5.7</v>
      </c>
      <c r="I177">
        <v>20</v>
      </c>
      <c r="J177">
        <v>139</v>
      </c>
      <c r="K177">
        <v>2474000</v>
      </c>
      <c r="L177">
        <v>14000000</v>
      </c>
      <c r="M177" s="2">
        <v>35016</v>
      </c>
      <c r="N177" t="s">
        <v>3255</v>
      </c>
      <c r="O177" t="s">
        <v>3433</v>
      </c>
      <c r="P177" t="s">
        <v>3257</v>
      </c>
      <c r="Q177" t="s">
        <v>196</v>
      </c>
      <c r="R177" t="s">
        <v>21</v>
      </c>
      <c r="S177" t="s">
        <v>3257</v>
      </c>
      <c r="T177">
        <v>-11526000</v>
      </c>
      <c r="U177">
        <v>-0.82328571428571429</v>
      </c>
      <c r="V177" t="s">
        <v>7064</v>
      </c>
      <c r="W177">
        <v>-0.82328571428571429</v>
      </c>
    </row>
    <row r="178" spans="1:23" x14ac:dyDescent="0.2">
      <c r="A178" t="s">
        <v>5154</v>
      </c>
      <c r="B178" t="s">
        <v>2127</v>
      </c>
      <c r="C178" t="s">
        <v>2128</v>
      </c>
      <c r="D178">
        <v>170</v>
      </c>
      <c r="E178">
        <v>931</v>
      </c>
      <c r="F178">
        <v>43</v>
      </c>
      <c r="G178">
        <v>11000</v>
      </c>
      <c r="H178">
        <v>6.6</v>
      </c>
      <c r="I178">
        <v>242</v>
      </c>
      <c r="J178">
        <v>102</v>
      </c>
      <c r="K178">
        <v>2035566</v>
      </c>
      <c r="L178">
        <v>13000000</v>
      </c>
      <c r="M178" s="2">
        <v>40044</v>
      </c>
      <c r="N178" t="s">
        <v>3255</v>
      </c>
      <c r="O178" t="s">
        <v>3433</v>
      </c>
      <c r="P178" t="s">
        <v>3257</v>
      </c>
      <c r="Q178" t="s">
        <v>196</v>
      </c>
      <c r="R178" t="s">
        <v>37</v>
      </c>
      <c r="S178" t="s">
        <v>3257</v>
      </c>
      <c r="T178">
        <v>-10964434</v>
      </c>
      <c r="U178">
        <v>-0.843418</v>
      </c>
      <c r="V178" t="s">
        <v>7062</v>
      </c>
      <c r="W178">
        <v>-0.843418</v>
      </c>
    </row>
    <row r="179" spans="1:23" x14ac:dyDescent="0.2">
      <c r="A179" t="s">
        <v>6043</v>
      </c>
      <c r="B179" t="s">
        <v>185</v>
      </c>
      <c r="C179" t="s">
        <v>2159</v>
      </c>
      <c r="D179">
        <v>5000</v>
      </c>
      <c r="E179">
        <v>7692</v>
      </c>
      <c r="F179">
        <v>13</v>
      </c>
      <c r="G179">
        <v>0</v>
      </c>
      <c r="H179">
        <v>7.2</v>
      </c>
      <c r="I179">
        <v>163</v>
      </c>
      <c r="J179">
        <v>113</v>
      </c>
      <c r="K179">
        <v>1094798</v>
      </c>
      <c r="L179">
        <v>7200000</v>
      </c>
      <c r="M179" s="2">
        <v>40516</v>
      </c>
      <c r="N179" t="s">
        <v>3255</v>
      </c>
      <c r="O179" t="s">
        <v>3433</v>
      </c>
      <c r="P179" t="s">
        <v>3257</v>
      </c>
      <c r="Q179" t="s">
        <v>65</v>
      </c>
      <c r="R179" t="s">
        <v>37</v>
      </c>
      <c r="S179" t="s">
        <v>3257</v>
      </c>
      <c r="T179">
        <v>-6105202</v>
      </c>
      <c r="U179">
        <v>-0.84794472222222228</v>
      </c>
      <c r="V179" t="s">
        <v>7063</v>
      </c>
      <c r="W179">
        <v>-0.84794472222222217</v>
      </c>
    </row>
    <row r="180" spans="1:23" x14ac:dyDescent="0.2">
      <c r="A180" t="s">
        <v>3716</v>
      </c>
      <c r="B180" t="s">
        <v>768</v>
      </c>
      <c r="C180" t="s">
        <v>769</v>
      </c>
      <c r="D180">
        <v>865</v>
      </c>
      <c r="E180">
        <v>2972</v>
      </c>
      <c r="F180">
        <v>534</v>
      </c>
      <c r="G180">
        <v>177</v>
      </c>
      <c r="H180">
        <v>5.3</v>
      </c>
      <c r="I180">
        <v>76</v>
      </c>
      <c r="J180">
        <v>110</v>
      </c>
      <c r="K180">
        <v>5881504</v>
      </c>
      <c r="L180">
        <v>39000000</v>
      </c>
      <c r="M180" s="2">
        <v>38072</v>
      </c>
      <c r="N180" t="s">
        <v>3255</v>
      </c>
      <c r="O180" t="s">
        <v>3433</v>
      </c>
      <c r="P180" t="s">
        <v>3257</v>
      </c>
      <c r="Q180" t="s">
        <v>13</v>
      </c>
      <c r="R180" t="s">
        <v>21</v>
      </c>
      <c r="S180" t="s">
        <v>3257</v>
      </c>
      <c r="T180">
        <v>-33118496</v>
      </c>
      <c r="U180">
        <v>-0.84919220512820515</v>
      </c>
      <c r="V180" t="s">
        <v>7062</v>
      </c>
      <c r="W180">
        <v>-0.84919220512820515</v>
      </c>
    </row>
    <row r="181" spans="1:23" x14ac:dyDescent="0.2">
      <c r="A181" t="s">
        <v>5621</v>
      </c>
      <c r="B181" t="s">
        <v>856</v>
      </c>
      <c r="C181" t="s">
        <v>1880</v>
      </c>
      <c r="D181">
        <v>14000</v>
      </c>
      <c r="E181">
        <v>15848</v>
      </c>
      <c r="F181">
        <v>14</v>
      </c>
      <c r="G181">
        <v>429</v>
      </c>
      <c r="H181">
        <v>6.9</v>
      </c>
      <c r="I181">
        <v>90</v>
      </c>
      <c r="J181">
        <v>92</v>
      </c>
      <c r="K181">
        <v>1071240</v>
      </c>
      <c r="L181">
        <v>8000000</v>
      </c>
      <c r="M181" s="2">
        <v>39411</v>
      </c>
      <c r="N181" t="s">
        <v>3255</v>
      </c>
      <c r="O181" t="s">
        <v>3433</v>
      </c>
      <c r="P181" t="s">
        <v>3257</v>
      </c>
      <c r="Q181" t="s">
        <v>65</v>
      </c>
      <c r="R181" t="s">
        <v>21</v>
      </c>
      <c r="S181" t="s">
        <v>3257</v>
      </c>
      <c r="T181">
        <v>-6928760</v>
      </c>
      <c r="U181">
        <v>-0.86609500000000006</v>
      </c>
      <c r="V181" t="s">
        <v>7062</v>
      </c>
      <c r="W181">
        <v>-0.86609499999999995</v>
      </c>
    </row>
    <row r="182" spans="1:23" x14ac:dyDescent="0.2">
      <c r="A182" t="s">
        <v>6408</v>
      </c>
      <c r="B182" t="s">
        <v>89</v>
      </c>
      <c r="C182" t="s">
        <v>2702</v>
      </c>
      <c r="D182">
        <v>11000</v>
      </c>
      <c r="E182">
        <v>22516</v>
      </c>
      <c r="F182">
        <v>181</v>
      </c>
      <c r="G182">
        <v>0</v>
      </c>
      <c r="H182">
        <v>7.5</v>
      </c>
      <c r="I182">
        <v>273</v>
      </c>
      <c r="J182">
        <v>160</v>
      </c>
      <c r="K182">
        <v>3904982</v>
      </c>
      <c r="L182">
        <v>30000000</v>
      </c>
      <c r="M182" s="2">
        <v>39190</v>
      </c>
      <c r="N182" t="s">
        <v>3255</v>
      </c>
      <c r="O182" t="s">
        <v>3433</v>
      </c>
      <c r="P182" t="s">
        <v>3257</v>
      </c>
      <c r="Q182" t="s">
        <v>13</v>
      </c>
      <c r="R182" t="s">
        <v>37</v>
      </c>
      <c r="S182" t="s">
        <v>3257</v>
      </c>
      <c r="T182">
        <v>-26095018</v>
      </c>
      <c r="U182">
        <v>-0.86983393333333336</v>
      </c>
      <c r="V182" t="s">
        <v>7068</v>
      </c>
      <c r="W182">
        <v>-0.86983393333333336</v>
      </c>
    </row>
    <row r="183" spans="1:23" x14ac:dyDescent="0.2">
      <c r="A183" t="s">
        <v>4574</v>
      </c>
      <c r="B183" t="s">
        <v>1667</v>
      </c>
      <c r="C183" t="s">
        <v>1001</v>
      </c>
      <c r="D183">
        <v>19000</v>
      </c>
      <c r="E183">
        <v>36337</v>
      </c>
      <c r="F183">
        <v>386</v>
      </c>
      <c r="G183">
        <v>11000</v>
      </c>
      <c r="H183">
        <v>6.2</v>
      </c>
      <c r="I183">
        <v>224</v>
      </c>
      <c r="J183">
        <v>128</v>
      </c>
      <c r="K183">
        <v>3254172</v>
      </c>
      <c r="L183">
        <v>28000000</v>
      </c>
      <c r="M183" s="2">
        <v>41356</v>
      </c>
      <c r="N183" t="s">
        <v>3255</v>
      </c>
      <c r="O183" t="s">
        <v>3433</v>
      </c>
      <c r="P183" t="s">
        <v>3257</v>
      </c>
      <c r="Q183" t="s">
        <v>13</v>
      </c>
      <c r="R183" t="s">
        <v>37</v>
      </c>
      <c r="S183" t="s">
        <v>3257</v>
      </c>
      <c r="T183">
        <v>-24745828</v>
      </c>
      <c r="U183">
        <v>-0.88377957142857144</v>
      </c>
      <c r="V183" t="s">
        <v>7063</v>
      </c>
      <c r="W183">
        <v>-0.88377957142857144</v>
      </c>
    </row>
    <row r="184" spans="1:23" x14ac:dyDescent="0.2">
      <c r="A184" t="s">
        <v>5754</v>
      </c>
      <c r="B184" t="s">
        <v>2509</v>
      </c>
      <c r="C184" t="s">
        <v>2510</v>
      </c>
      <c r="D184">
        <v>2000</v>
      </c>
      <c r="E184">
        <v>3384</v>
      </c>
      <c r="F184">
        <v>14</v>
      </c>
      <c r="G184">
        <v>0</v>
      </c>
      <c r="H184">
        <v>7</v>
      </c>
      <c r="I184">
        <v>27</v>
      </c>
      <c r="J184">
        <v>118</v>
      </c>
      <c r="K184">
        <v>2246000</v>
      </c>
      <c r="L184">
        <v>20000000</v>
      </c>
      <c r="M184" s="2">
        <v>42178</v>
      </c>
      <c r="N184" t="s">
        <v>3255</v>
      </c>
      <c r="O184" t="s">
        <v>3433</v>
      </c>
      <c r="P184" t="s">
        <v>3257</v>
      </c>
      <c r="Q184" t="s">
        <v>13</v>
      </c>
      <c r="R184" t="s">
        <v>18</v>
      </c>
      <c r="S184" t="s">
        <v>3257</v>
      </c>
      <c r="T184">
        <v>-17754000</v>
      </c>
      <c r="U184">
        <v>-0.88770000000000004</v>
      </c>
      <c r="V184" t="s">
        <v>7063</v>
      </c>
      <c r="W184">
        <v>-0.88770000000000004</v>
      </c>
    </row>
    <row r="185" spans="1:23" x14ac:dyDescent="0.2">
      <c r="A185" t="s">
        <v>3432</v>
      </c>
      <c r="B185" t="s">
        <v>331</v>
      </c>
      <c r="C185" t="s">
        <v>332</v>
      </c>
      <c r="D185">
        <v>801</v>
      </c>
      <c r="E185">
        <v>1462</v>
      </c>
      <c r="F185">
        <v>42</v>
      </c>
      <c r="G185">
        <v>1000</v>
      </c>
      <c r="H185">
        <v>4.5</v>
      </c>
      <c r="I185">
        <v>26</v>
      </c>
      <c r="J185">
        <v>124</v>
      </c>
      <c r="K185">
        <v>2000000</v>
      </c>
      <c r="L185">
        <v>20000000</v>
      </c>
      <c r="M185" s="2">
        <v>29535</v>
      </c>
      <c r="N185" t="s">
        <v>3255</v>
      </c>
      <c r="O185" t="s">
        <v>3433</v>
      </c>
      <c r="P185" t="s">
        <v>3257</v>
      </c>
      <c r="Q185" t="s">
        <v>13</v>
      </c>
      <c r="R185" t="s">
        <v>18</v>
      </c>
      <c r="S185" t="s">
        <v>3257</v>
      </c>
      <c r="T185">
        <v>-18000000</v>
      </c>
      <c r="U185">
        <v>-0.9</v>
      </c>
      <c r="V185" t="s">
        <v>7063</v>
      </c>
      <c r="W185">
        <v>-0.9</v>
      </c>
    </row>
    <row r="186" spans="1:23" x14ac:dyDescent="0.2">
      <c r="A186" t="s">
        <v>5753</v>
      </c>
      <c r="B186" t="s">
        <v>2419</v>
      </c>
      <c r="C186" t="s">
        <v>2383</v>
      </c>
      <c r="D186">
        <v>876</v>
      </c>
      <c r="E186">
        <v>1518</v>
      </c>
      <c r="F186">
        <v>108</v>
      </c>
      <c r="G186">
        <v>0</v>
      </c>
      <c r="H186">
        <v>7</v>
      </c>
      <c r="I186">
        <v>124</v>
      </c>
      <c r="J186">
        <v>88</v>
      </c>
      <c r="K186">
        <v>2975649</v>
      </c>
      <c r="L186">
        <v>30000000</v>
      </c>
      <c r="M186" s="2">
        <v>38745</v>
      </c>
      <c r="N186" t="s">
        <v>3255</v>
      </c>
      <c r="O186" t="s">
        <v>3433</v>
      </c>
      <c r="P186" t="s">
        <v>3257</v>
      </c>
      <c r="Q186" t="s">
        <v>65</v>
      </c>
      <c r="R186" t="s">
        <v>18</v>
      </c>
      <c r="S186" t="s">
        <v>3257</v>
      </c>
      <c r="T186">
        <v>-27024351</v>
      </c>
      <c r="U186">
        <v>-0.90081169999999999</v>
      </c>
      <c r="V186" t="s">
        <v>7061</v>
      </c>
      <c r="W186">
        <v>-0.90081169999999999</v>
      </c>
    </row>
    <row r="187" spans="1:23" x14ac:dyDescent="0.2">
      <c r="A187" t="s">
        <v>5616</v>
      </c>
      <c r="B187" t="s">
        <v>2423</v>
      </c>
      <c r="C187" t="s">
        <v>143</v>
      </c>
      <c r="D187">
        <v>214</v>
      </c>
      <c r="E187">
        <v>409</v>
      </c>
      <c r="F187">
        <v>541</v>
      </c>
      <c r="G187">
        <v>0</v>
      </c>
      <c r="H187">
        <v>6.9</v>
      </c>
      <c r="I187">
        <v>106</v>
      </c>
      <c r="J187">
        <v>98</v>
      </c>
      <c r="K187">
        <v>1569918</v>
      </c>
      <c r="L187">
        <v>17000000</v>
      </c>
      <c r="M187" s="2">
        <v>37847</v>
      </c>
      <c r="N187" t="s">
        <v>3255</v>
      </c>
      <c r="O187" t="s">
        <v>3433</v>
      </c>
      <c r="P187" t="s">
        <v>3257</v>
      </c>
      <c r="Q187" t="s">
        <v>1264</v>
      </c>
      <c r="R187" t="s">
        <v>37</v>
      </c>
      <c r="S187" t="s">
        <v>3257</v>
      </c>
      <c r="T187">
        <v>-15430082</v>
      </c>
      <c r="U187">
        <v>-0.90765188235294114</v>
      </c>
      <c r="V187" t="s">
        <v>7062</v>
      </c>
      <c r="W187">
        <v>-0.90765188235294114</v>
      </c>
    </row>
    <row r="188" spans="1:23" x14ac:dyDescent="0.2">
      <c r="A188" t="s">
        <v>5894</v>
      </c>
      <c r="B188" t="s">
        <v>2605</v>
      </c>
      <c r="C188" t="s">
        <v>262</v>
      </c>
      <c r="D188">
        <v>31000</v>
      </c>
      <c r="E188">
        <v>35561</v>
      </c>
      <c r="F188">
        <v>93</v>
      </c>
      <c r="G188">
        <v>14000</v>
      </c>
      <c r="H188">
        <v>7.1</v>
      </c>
      <c r="I188">
        <v>167</v>
      </c>
      <c r="J188">
        <v>109</v>
      </c>
      <c r="K188">
        <v>1357042</v>
      </c>
      <c r="L188">
        <v>15000000</v>
      </c>
      <c r="M188" s="2">
        <v>40597</v>
      </c>
      <c r="N188" t="s">
        <v>3255</v>
      </c>
      <c r="O188" t="s">
        <v>3433</v>
      </c>
      <c r="P188" t="s">
        <v>3257</v>
      </c>
      <c r="Q188" t="s">
        <v>1757</v>
      </c>
      <c r="R188" t="s">
        <v>37</v>
      </c>
      <c r="S188" t="s">
        <v>3257</v>
      </c>
      <c r="T188">
        <v>-13642958</v>
      </c>
      <c r="U188">
        <v>-0.90953053333333334</v>
      </c>
      <c r="V188" t="s">
        <v>7062</v>
      </c>
      <c r="W188">
        <v>-0.90953053333333334</v>
      </c>
    </row>
    <row r="189" spans="1:23" x14ac:dyDescent="0.2">
      <c r="A189" t="s">
        <v>5893</v>
      </c>
      <c r="B189" t="s">
        <v>1073</v>
      </c>
      <c r="C189" t="s">
        <v>705</v>
      </c>
      <c r="D189">
        <v>22000</v>
      </c>
      <c r="E189">
        <v>37606</v>
      </c>
      <c r="F189">
        <v>0</v>
      </c>
      <c r="G189">
        <v>0</v>
      </c>
      <c r="H189">
        <v>7.1</v>
      </c>
      <c r="I189">
        <v>94</v>
      </c>
      <c r="J189">
        <v>125</v>
      </c>
      <c r="K189">
        <v>1172769</v>
      </c>
      <c r="L189">
        <v>13000000</v>
      </c>
      <c r="M189" s="2">
        <v>38952</v>
      </c>
      <c r="N189" t="s">
        <v>3255</v>
      </c>
      <c r="O189" t="s">
        <v>3433</v>
      </c>
      <c r="P189" t="s">
        <v>3257</v>
      </c>
      <c r="Q189" t="s">
        <v>17</v>
      </c>
      <c r="R189" t="s">
        <v>37</v>
      </c>
      <c r="S189" t="s">
        <v>3257</v>
      </c>
      <c r="T189">
        <v>-11827231</v>
      </c>
      <c r="U189">
        <v>-0.90978700000000001</v>
      </c>
      <c r="V189" t="s">
        <v>7063</v>
      </c>
      <c r="W189">
        <v>-0.90978700000000001</v>
      </c>
    </row>
    <row r="190" spans="1:23" x14ac:dyDescent="0.2">
      <c r="A190" t="s">
        <v>5892</v>
      </c>
      <c r="B190" t="s">
        <v>1935</v>
      </c>
      <c r="C190" t="s">
        <v>512</v>
      </c>
      <c r="D190">
        <v>2000</v>
      </c>
      <c r="E190">
        <v>3474</v>
      </c>
      <c r="F190">
        <v>41</v>
      </c>
      <c r="G190">
        <v>0</v>
      </c>
      <c r="H190">
        <v>7.1</v>
      </c>
      <c r="I190">
        <v>129</v>
      </c>
      <c r="J190">
        <v>118</v>
      </c>
      <c r="K190">
        <v>1150403</v>
      </c>
      <c r="L190">
        <v>13000000</v>
      </c>
      <c r="M190" s="2">
        <v>38776</v>
      </c>
      <c r="N190" t="s">
        <v>3255</v>
      </c>
      <c r="O190" t="s">
        <v>3433</v>
      </c>
      <c r="P190" t="s">
        <v>3257</v>
      </c>
      <c r="Q190" t="s">
        <v>13</v>
      </c>
      <c r="R190" t="s">
        <v>37</v>
      </c>
      <c r="S190" t="s">
        <v>3257</v>
      </c>
      <c r="T190">
        <v>-11849597</v>
      </c>
      <c r="U190">
        <v>-0.91150746153846152</v>
      </c>
      <c r="V190" t="s">
        <v>7063</v>
      </c>
      <c r="W190">
        <v>-0.91150746153846152</v>
      </c>
    </row>
    <row r="191" spans="1:23" x14ac:dyDescent="0.2">
      <c r="A191" t="s">
        <v>3711</v>
      </c>
      <c r="B191" t="s">
        <v>760</v>
      </c>
      <c r="C191" t="s">
        <v>273</v>
      </c>
      <c r="D191">
        <v>944</v>
      </c>
      <c r="E191">
        <v>2928</v>
      </c>
      <c r="F191">
        <v>31</v>
      </c>
      <c r="G191">
        <v>133</v>
      </c>
      <c r="H191">
        <v>5.3</v>
      </c>
      <c r="I191">
        <v>63</v>
      </c>
      <c r="J191">
        <v>95</v>
      </c>
      <c r="K191">
        <v>2954405</v>
      </c>
      <c r="L191">
        <v>36000000</v>
      </c>
      <c r="M191" s="2">
        <v>36734</v>
      </c>
      <c r="N191" t="s">
        <v>3255</v>
      </c>
      <c r="O191" t="s">
        <v>3433</v>
      </c>
      <c r="P191" t="s">
        <v>3257</v>
      </c>
      <c r="Q191" t="s">
        <v>13</v>
      </c>
      <c r="R191" t="s">
        <v>37</v>
      </c>
      <c r="S191" t="s">
        <v>3257</v>
      </c>
      <c r="T191">
        <v>-33045595</v>
      </c>
      <c r="U191">
        <v>-0.91793319444444443</v>
      </c>
      <c r="V191" t="s">
        <v>7062</v>
      </c>
      <c r="W191">
        <v>-0.91793319444444443</v>
      </c>
    </row>
    <row r="192" spans="1:23" x14ac:dyDescent="0.2">
      <c r="A192" t="s">
        <v>4988</v>
      </c>
      <c r="B192" t="s">
        <v>805</v>
      </c>
      <c r="C192" t="s">
        <v>1997</v>
      </c>
      <c r="D192">
        <v>7000</v>
      </c>
      <c r="E192">
        <v>9660</v>
      </c>
      <c r="F192">
        <v>6</v>
      </c>
      <c r="G192">
        <v>0</v>
      </c>
      <c r="H192">
        <v>6.5</v>
      </c>
      <c r="I192">
        <v>133</v>
      </c>
      <c r="J192">
        <v>103</v>
      </c>
      <c r="K192">
        <v>532988</v>
      </c>
      <c r="L192">
        <v>7000000</v>
      </c>
      <c r="M192" s="2">
        <v>42272</v>
      </c>
      <c r="N192" t="s">
        <v>3255</v>
      </c>
      <c r="O192" t="s">
        <v>3433</v>
      </c>
      <c r="P192" t="s">
        <v>3257</v>
      </c>
      <c r="Q192" t="s">
        <v>13</v>
      </c>
      <c r="R192" t="s">
        <v>21</v>
      </c>
      <c r="S192" t="s">
        <v>3257</v>
      </c>
      <c r="T192">
        <v>-6467012</v>
      </c>
      <c r="U192">
        <v>-0.9238588571428572</v>
      </c>
      <c r="V192" t="s">
        <v>7062</v>
      </c>
      <c r="W192">
        <v>-0.92385885714285709</v>
      </c>
    </row>
    <row r="193" spans="1:23" x14ac:dyDescent="0.2">
      <c r="A193" t="s">
        <v>4571</v>
      </c>
      <c r="B193" t="s">
        <v>971</v>
      </c>
      <c r="C193" t="s">
        <v>1663</v>
      </c>
      <c r="D193">
        <v>18000</v>
      </c>
      <c r="E193">
        <v>18739</v>
      </c>
      <c r="F193">
        <v>60</v>
      </c>
      <c r="G193">
        <v>0</v>
      </c>
      <c r="H193">
        <v>6.2</v>
      </c>
      <c r="I193">
        <v>117</v>
      </c>
      <c r="J193">
        <v>108</v>
      </c>
      <c r="K193">
        <v>1039869</v>
      </c>
      <c r="L193">
        <v>15000000</v>
      </c>
      <c r="M193" s="2">
        <v>40371</v>
      </c>
      <c r="N193" t="s">
        <v>3255</v>
      </c>
      <c r="O193" t="s">
        <v>3433</v>
      </c>
      <c r="P193" t="s">
        <v>3257</v>
      </c>
      <c r="Q193" t="s">
        <v>36</v>
      </c>
      <c r="R193" t="s">
        <v>37</v>
      </c>
      <c r="S193" t="s">
        <v>3257</v>
      </c>
      <c r="T193">
        <v>-13960131</v>
      </c>
      <c r="U193">
        <v>-0.93067540000000004</v>
      </c>
      <c r="V193" t="s">
        <v>7062</v>
      </c>
      <c r="W193">
        <v>-0.93067540000000004</v>
      </c>
    </row>
    <row r="194" spans="1:23" x14ac:dyDescent="0.2">
      <c r="A194" t="s">
        <v>4021</v>
      </c>
      <c r="B194" t="s">
        <v>1133</v>
      </c>
      <c r="C194" t="s">
        <v>1134</v>
      </c>
      <c r="D194">
        <v>767</v>
      </c>
      <c r="E194">
        <v>2370</v>
      </c>
      <c r="F194">
        <v>11</v>
      </c>
      <c r="G194">
        <v>0</v>
      </c>
      <c r="H194">
        <v>5.7</v>
      </c>
      <c r="I194">
        <v>16</v>
      </c>
      <c r="J194">
        <v>90</v>
      </c>
      <c r="K194">
        <v>399611</v>
      </c>
      <c r="L194">
        <v>6000000</v>
      </c>
      <c r="M194" s="2">
        <v>40485</v>
      </c>
      <c r="N194" t="s">
        <v>3255</v>
      </c>
      <c r="O194" t="s">
        <v>3433</v>
      </c>
      <c r="P194" t="s">
        <v>3257</v>
      </c>
      <c r="Q194" t="s">
        <v>13</v>
      </c>
      <c r="R194" t="s">
        <v>18</v>
      </c>
      <c r="S194" t="s">
        <v>3257</v>
      </c>
      <c r="T194">
        <v>-5600389</v>
      </c>
      <c r="U194">
        <v>-0.93339816666666664</v>
      </c>
      <c r="V194" t="s">
        <v>7062</v>
      </c>
      <c r="W194">
        <v>-0.93339816666666664</v>
      </c>
    </row>
    <row r="195" spans="1:23" x14ac:dyDescent="0.2">
      <c r="A195" t="s">
        <v>5475</v>
      </c>
      <c r="B195" t="s">
        <v>2333</v>
      </c>
      <c r="C195" t="s">
        <v>2334</v>
      </c>
      <c r="D195">
        <v>1000</v>
      </c>
      <c r="E195">
        <v>1610</v>
      </c>
      <c r="F195">
        <v>23</v>
      </c>
      <c r="G195">
        <v>0</v>
      </c>
      <c r="H195">
        <v>6.8</v>
      </c>
      <c r="I195">
        <v>23</v>
      </c>
      <c r="J195">
        <v>106</v>
      </c>
      <c r="K195">
        <v>532190</v>
      </c>
      <c r="L195">
        <v>8000000</v>
      </c>
      <c r="M195" s="2">
        <v>35471</v>
      </c>
      <c r="N195" t="s">
        <v>3255</v>
      </c>
      <c r="O195" t="s">
        <v>3433</v>
      </c>
      <c r="P195" t="s">
        <v>3257</v>
      </c>
      <c r="Q195" t="s">
        <v>13</v>
      </c>
      <c r="R195" t="s">
        <v>21</v>
      </c>
      <c r="S195" t="s">
        <v>3257</v>
      </c>
      <c r="T195">
        <v>-7467810</v>
      </c>
      <c r="U195">
        <v>-0.93347625000000001</v>
      </c>
      <c r="V195" t="s">
        <v>7062</v>
      </c>
      <c r="W195">
        <v>-0.93347625000000001</v>
      </c>
    </row>
    <row r="196" spans="1:23" x14ac:dyDescent="0.2">
      <c r="A196" t="s">
        <v>5751</v>
      </c>
      <c r="B196" t="s">
        <v>1827</v>
      </c>
      <c r="C196" t="s">
        <v>616</v>
      </c>
      <c r="D196">
        <v>27000</v>
      </c>
      <c r="E196">
        <v>27659</v>
      </c>
      <c r="F196">
        <v>241</v>
      </c>
      <c r="G196">
        <v>43000</v>
      </c>
      <c r="H196">
        <v>7</v>
      </c>
      <c r="I196">
        <v>260</v>
      </c>
      <c r="J196">
        <v>132</v>
      </c>
      <c r="K196">
        <v>1865774</v>
      </c>
      <c r="L196">
        <v>30000000</v>
      </c>
      <c r="M196" s="2">
        <v>42255</v>
      </c>
      <c r="N196" t="s">
        <v>3255</v>
      </c>
      <c r="O196" t="s">
        <v>3433</v>
      </c>
      <c r="P196" t="s">
        <v>3257</v>
      </c>
      <c r="Q196" t="s">
        <v>65</v>
      </c>
      <c r="R196" t="s">
        <v>37</v>
      </c>
      <c r="S196" t="s">
        <v>3257</v>
      </c>
      <c r="T196">
        <v>-28134226</v>
      </c>
      <c r="U196">
        <v>-0.93780753333333333</v>
      </c>
      <c r="V196" t="s">
        <v>7064</v>
      </c>
      <c r="W196">
        <v>-0.93780753333333333</v>
      </c>
    </row>
    <row r="197" spans="1:23" x14ac:dyDescent="0.2">
      <c r="A197" t="s">
        <v>6176</v>
      </c>
      <c r="B197" t="s">
        <v>2796</v>
      </c>
      <c r="C197" t="s">
        <v>2797</v>
      </c>
      <c r="D197">
        <v>177</v>
      </c>
      <c r="E197">
        <v>333</v>
      </c>
      <c r="F197">
        <v>4</v>
      </c>
      <c r="G197">
        <v>687</v>
      </c>
      <c r="H197">
        <v>7.3</v>
      </c>
      <c r="I197">
        <v>63</v>
      </c>
      <c r="J197">
        <v>125</v>
      </c>
      <c r="K197">
        <v>927107</v>
      </c>
      <c r="L197">
        <v>15000000</v>
      </c>
      <c r="M197" s="2">
        <v>36455</v>
      </c>
      <c r="N197" t="s">
        <v>3255</v>
      </c>
      <c r="O197" t="s">
        <v>3433</v>
      </c>
      <c r="P197" t="s">
        <v>4413</v>
      </c>
      <c r="Q197" t="s">
        <v>17</v>
      </c>
      <c r="R197">
        <v>0</v>
      </c>
      <c r="S197" t="s">
        <v>7060</v>
      </c>
      <c r="T197">
        <v>-14072893</v>
      </c>
      <c r="U197">
        <v>-0.93819286666666668</v>
      </c>
      <c r="V197" t="s">
        <v>7063</v>
      </c>
      <c r="W197">
        <v>-0.93819286666666668</v>
      </c>
    </row>
    <row r="198" spans="1:23" x14ac:dyDescent="0.2">
      <c r="A198" t="s">
        <v>4700</v>
      </c>
      <c r="B198" t="s">
        <v>720</v>
      </c>
      <c r="C198" t="s">
        <v>1770</v>
      </c>
      <c r="D198">
        <v>3000</v>
      </c>
      <c r="E198">
        <v>5185</v>
      </c>
      <c r="F198">
        <v>13</v>
      </c>
      <c r="G198">
        <v>0</v>
      </c>
      <c r="H198">
        <v>6.3</v>
      </c>
      <c r="I198">
        <v>39</v>
      </c>
      <c r="J198">
        <v>98</v>
      </c>
      <c r="K198">
        <v>296665</v>
      </c>
      <c r="L198">
        <v>5000000</v>
      </c>
      <c r="M198" s="2">
        <v>37944</v>
      </c>
      <c r="N198" t="s">
        <v>3255</v>
      </c>
      <c r="O198" t="s">
        <v>3433</v>
      </c>
      <c r="P198" t="s">
        <v>3257</v>
      </c>
      <c r="Q198" t="s">
        <v>13</v>
      </c>
      <c r="R198" t="s">
        <v>37</v>
      </c>
      <c r="S198" t="s">
        <v>3257</v>
      </c>
      <c r="T198">
        <v>-4703335</v>
      </c>
      <c r="U198">
        <v>-0.94066700000000003</v>
      </c>
      <c r="V198" t="s">
        <v>7062</v>
      </c>
      <c r="W198">
        <v>-0.94066700000000003</v>
      </c>
    </row>
    <row r="199" spans="1:23" x14ac:dyDescent="0.2">
      <c r="A199" t="s">
        <v>6501</v>
      </c>
      <c r="B199" t="s">
        <v>1308</v>
      </c>
      <c r="C199" t="s">
        <v>2966</v>
      </c>
      <c r="D199">
        <v>1000</v>
      </c>
      <c r="E199">
        <v>1163</v>
      </c>
      <c r="F199">
        <v>0</v>
      </c>
      <c r="G199">
        <v>0</v>
      </c>
      <c r="H199">
        <v>7.6</v>
      </c>
      <c r="I199">
        <v>145</v>
      </c>
      <c r="J199">
        <v>98</v>
      </c>
      <c r="K199">
        <v>449558</v>
      </c>
      <c r="L199">
        <v>10000000</v>
      </c>
      <c r="M199" s="2">
        <v>40155</v>
      </c>
      <c r="N199" t="s">
        <v>3255</v>
      </c>
      <c r="O199" t="s">
        <v>3433</v>
      </c>
      <c r="P199" t="s">
        <v>3257</v>
      </c>
      <c r="Q199" t="s">
        <v>65</v>
      </c>
      <c r="R199" t="s">
        <v>37</v>
      </c>
      <c r="S199" t="s">
        <v>3257</v>
      </c>
      <c r="T199">
        <v>-9550442</v>
      </c>
      <c r="U199">
        <v>-0.95504420000000001</v>
      </c>
      <c r="V199" t="s">
        <v>7062</v>
      </c>
      <c r="W199">
        <v>-0.95504420000000001</v>
      </c>
    </row>
    <row r="200" spans="1:23" x14ac:dyDescent="0.2">
      <c r="A200" t="s">
        <v>4327</v>
      </c>
      <c r="B200" t="s">
        <v>1440</v>
      </c>
      <c r="C200" t="s">
        <v>1441</v>
      </c>
      <c r="D200">
        <v>507</v>
      </c>
      <c r="E200">
        <v>1281</v>
      </c>
      <c r="F200">
        <v>10</v>
      </c>
      <c r="G200">
        <v>0</v>
      </c>
      <c r="H200">
        <v>6</v>
      </c>
      <c r="I200">
        <v>31</v>
      </c>
      <c r="J200">
        <v>104</v>
      </c>
      <c r="K200">
        <v>143653</v>
      </c>
      <c r="L200">
        <v>4000000</v>
      </c>
      <c r="M200" s="2">
        <v>41914</v>
      </c>
      <c r="N200" t="s">
        <v>3255</v>
      </c>
      <c r="O200" t="s">
        <v>3433</v>
      </c>
      <c r="P200" t="s">
        <v>3257</v>
      </c>
      <c r="Q200" t="s">
        <v>65</v>
      </c>
      <c r="R200" t="s">
        <v>21</v>
      </c>
      <c r="S200" t="s">
        <v>3257</v>
      </c>
      <c r="T200">
        <v>-3856347</v>
      </c>
      <c r="U200">
        <v>-0.96408674999999999</v>
      </c>
      <c r="V200" t="s">
        <v>7062</v>
      </c>
      <c r="W200">
        <v>-0.96408674999999999</v>
      </c>
    </row>
    <row r="201" spans="1:23" x14ac:dyDescent="0.2">
      <c r="A201" t="s">
        <v>5469</v>
      </c>
      <c r="B201" t="s">
        <v>2325</v>
      </c>
      <c r="C201" t="s">
        <v>2326</v>
      </c>
      <c r="D201">
        <v>60</v>
      </c>
      <c r="E201">
        <v>150</v>
      </c>
      <c r="F201">
        <v>238</v>
      </c>
      <c r="G201">
        <v>0</v>
      </c>
      <c r="H201">
        <v>6.8</v>
      </c>
      <c r="I201">
        <v>78</v>
      </c>
      <c r="J201">
        <v>104</v>
      </c>
      <c r="K201">
        <v>352786</v>
      </c>
      <c r="L201">
        <v>11000000</v>
      </c>
      <c r="M201" s="2">
        <v>38750</v>
      </c>
      <c r="N201" t="s">
        <v>3255</v>
      </c>
      <c r="O201" t="s">
        <v>3433</v>
      </c>
      <c r="P201" t="s">
        <v>3257</v>
      </c>
      <c r="Q201" t="s">
        <v>13</v>
      </c>
      <c r="R201" t="s">
        <v>21</v>
      </c>
      <c r="S201" t="s">
        <v>3257</v>
      </c>
      <c r="T201">
        <v>-10647214</v>
      </c>
      <c r="U201">
        <v>-0.96792854545454543</v>
      </c>
      <c r="V201" t="s">
        <v>7062</v>
      </c>
      <c r="W201">
        <v>-0.96792854545454543</v>
      </c>
    </row>
    <row r="202" spans="1:23" x14ac:dyDescent="0.2">
      <c r="A202" t="s">
        <v>6031</v>
      </c>
      <c r="B202" t="s">
        <v>2054</v>
      </c>
      <c r="C202" t="s">
        <v>2691</v>
      </c>
      <c r="D202">
        <v>2000</v>
      </c>
      <c r="E202">
        <v>4351</v>
      </c>
      <c r="F202">
        <v>162</v>
      </c>
      <c r="G202">
        <v>942</v>
      </c>
      <c r="H202">
        <v>7.2</v>
      </c>
      <c r="I202">
        <v>28</v>
      </c>
      <c r="J202">
        <v>117</v>
      </c>
      <c r="K202">
        <v>777423</v>
      </c>
      <c r="L202">
        <v>25000000</v>
      </c>
      <c r="M202" s="2">
        <v>35942</v>
      </c>
      <c r="N202" t="s">
        <v>3255</v>
      </c>
      <c r="O202" t="s">
        <v>3433</v>
      </c>
      <c r="P202" t="s">
        <v>3257</v>
      </c>
      <c r="Q202" t="s">
        <v>13</v>
      </c>
      <c r="R202" t="s">
        <v>21</v>
      </c>
      <c r="S202" t="s">
        <v>3257</v>
      </c>
      <c r="T202">
        <v>-24222577</v>
      </c>
      <c r="U202">
        <v>-0.96890308000000003</v>
      </c>
      <c r="V202" t="s">
        <v>7063</v>
      </c>
      <c r="W202">
        <v>-0.96890308000000003</v>
      </c>
    </row>
    <row r="203" spans="1:23" x14ac:dyDescent="0.2">
      <c r="A203" t="s">
        <v>4197</v>
      </c>
      <c r="B203" t="s">
        <v>1319</v>
      </c>
      <c r="C203" t="s">
        <v>617</v>
      </c>
      <c r="D203">
        <v>877</v>
      </c>
      <c r="E203">
        <v>3497</v>
      </c>
      <c r="F203">
        <v>596</v>
      </c>
      <c r="G203">
        <v>2000</v>
      </c>
      <c r="H203">
        <v>5.9</v>
      </c>
      <c r="I203">
        <v>77</v>
      </c>
      <c r="J203">
        <v>102</v>
      </c>
      <c r="K203">
        <v>1068392</v>
      </c>
      <c r="L203">
        <v>36000000</v>
      </c>
      <c r="M203" s="2">
        <v>40551</v>
      </c>
      <c r="N203" t="s">
        <v>3255</v>
      </c>
      <c r="O203" t="s">
        <v>3433</v>
      </c>
      <c r="P203" t="s">
        <v>3257</v>
      </c>
      <c r="Q203" t="s">
        <v>754</v>
      </c>
      <c r="R203" t="s">
        <v>21</v>
      </c>
      <c r="S203" t="s">
        <v>3257</v>
      </c>
      <c r="T203">
        <v>-34931608</v>
      </c>
      <c r="U203">
        <v>-0.97032244444444449</v>
      </c>
      <c r="V203" t="s">
        <v>7062</v>
      </c>
      <c r="W203">
        <v>-0.97032244444444449</v>
      </c>
    </row>
    <row r="204" spans="1:23" x14ac:dyDescent="0.2">
      <c r="A204" t="s">
        <v>4977</v>
      </c>
      <c r="B204" t="s">
        <v>315</v>
      </c>
      <c r="C204" t="s">
        <v>1983</v>
      </c>
      <c r="D204">
        <v>21000</v>
      </c>
      <c r="E204">
        <v>25173</v>
      </c>
      <c r="F204">
        <v>30</v>
      </c>
      <c r="G204">
        <v>0</v>
      </c>
      <c r="H204">
        <v>6.5</v>
      </c>
      <c r="I204">
        <v>105</v>
      </c>
      <c r="J204">
        <v>122</v>
      </c>
      <c r="K204">
        <v>220914</v>
      </c>
      <c r="L204">
        <v>16800000</v>
      </c>
      <c r="M204" s="2">
        <v>38865</v>
      </c>
      <c r="N204" t="s">
        <v>3255</v>
      </c>
      <c r="O204" t="s">
        <v>3433</v>
      </c>
      <c r="P204" t="s">
        <v>3257</v>
      </c>
      <c r="Q204" t="s">
        <v>13</v>
      </c>
      <c r="R204" t="s">
        <v>37</v>
      </c>
      <c r="S204" t="s">
        <v>3257</v>
      </c>
      <c r="T204">
        <v>-16579086</v>
      </c>
      <c r="U204">
        <v>-0.98685035714285718</v>
      </c>
      <c r="V204" t="s">
        <v>7063</v>
      </c>
      <c r="W204">
        <v>-0.98685035714285718</v>
      </c>
    </row>
    <row r="205" spans="1:23" x14ac:dyDescent="0.2">
      <c r="A205" t="s">
        <v>4098</v>
      </c>
      <c r="B205" t="s">
        <v>976</v>
      </c>
      <c r="C205" t="s">
        <v>223</v>
      </c>
      <c r="D205">
        <v>18000</v>
      </c>
      <c r="E205">
        <v>20135</v>
      </c>
      <c r="F205">
        <v>19</v>
      </c>
      <c r="G205">
        <v>161</v>
      </c>
      <c r="H205">
        <v>5.8</v>
      </c>
      <c r="I205">
        <v>12</v>
      </c>
      <c r="J205">
        <v>92</v>
      </c>
      <c r="K205">
        <v>12836</v>
      </c>
      <c r="L205">
        <v>4000000</v>
      </c>
      <c r="M205" s="2">
        <v>35677</v>
      </c>
      <c r="N205" t="s">
        <v>3255</v>
      </c>
      <c r="O205" t="s">
        <v>3433</v>
      </c>
      <c r="P205" t="s">
        <v>3257</v>
      </c>
      <c r="Q205" t="s">
        <v>13</v>
      </c>
      <c r="R205" t="s">
        <v>37</v>
      </c>
      <c r="S205" t="s">
        <v>3257</v>
      </c>
      <c r="T205">
        <v>-3987164</v>
      </c>
      <c r="U205">
        <v>-0.99679099999999998</v>
      </c>
      <c r="V205" t="s">
        <v>7062</v>
      </c>
      <c r="W205">
        <v>-0.99679099999999998</v>
      </c>
    </row>
    <row r="206" spans="1:23" x14ac:dyDescent="0.2">
      <c r="A206" t="s">
        <v>6165</v>
      </c>
      <c r="B206" t="s">
        <v>2780</v>
      </c>
      <c r="C206" t="s">
        <v>2781</v>
      </c>
      <c r="D206">
        <v>380</v>
      </c>
      <c r="E206">
        <v>1429</v>
      </c>
      <c r="F206">
        <v>333</v>
      </c>
      <c r="G206">
        <v>0</v>
      </c>
      <c r="H206">
        <v>7.3</v>
      </c>
      <c r="I206">
        <v>69</v>
      </c>
      <c r="J206">
        <v>132</v>
      </c>
      <c r="K206">
        <v>274299</v>
      </c>
      <c r="L206">
        <v>103000000</v>
      </c>
      <c r="M206" s="2">
        <v>37533</v>
      </c>
      <c r="N206" t="s">
        <v>3255</v>
      </c>
      <c r="O206" t="s">
        <v>3433</v>
      </c>
      <c r="P206" t="s">
        <v>3257</v>
      </c>
      <c r="Q206" t="s">
        <v>196</v>
      </c>
      <c r="R206" t="s">
        <v>1221</v>
      </c>
      <c r="S206" t="s">
        <v>3257</v>
      </c>
      <c r="T206">
        <v>-102725701</v>
      </c>
      <c r="U206">
        <v>-0.99733690291262134</v>
      </c>
      <c r="V206" t="s">
        <v>7064</v>
      </c>
      <c r="W206">
        <v>-0.99733690291262134</v>
      </c>
    </row>
    <row r="207" spans="1:23" x14ac:dyDescent="0.2">
      <c r="A207" t="s">
        <v>6944</v>
      </c>
      <c r="B207" t="s">
        <v>211</v>
      </c>
      <c r="C207" t="s">
        <v>692</v>
      </c>
      <c r="D207">
        <v>22000</v>
      </c>
      <c r="E207">
        <v>23008</v>
      </c>
      <c r="F207">
        <v>17000</v>
      </c>
      <c r="G207">
        <v>0</v>
      </c>
      <c r="H207">
        <v>8.3000000000000007</v>
      </c>
      <c r="I207">
        <v>151</v>
      </c>
      <c r="J207">
        <v>121</v>
      </c>
      <c r="K207">
        <v>45250</v>
      </c>
      <c r="L207">
        <v>18000000</v>
      </c>
      <c r="M207" s="2">
        <v>29430</v>
      </c>
      <c r="N207" t="s">
        <v>3456</v>
      </c>
      <c r="O207" t="s">
        <v>3433</v>
      </c>
      <c r="P207" t="s">
        <v>3257</v>
      </c>
      <c r="Q207" t="s">
        <v>13</v>
      </c>
      <c r="R207" t="s">
        <v>37</v>
      </c>
      <c r="S207" t="s">
        <v>3257</v>
      </c>
      <c r="T207">
        <v>-17954750</v>
      </c>
      <c r="U207">
        <v>-0.99748611111111107</v>
      </c>
      <c r="V207" t="s">
        <v>7063</v>
      </c>
      <c r="W207">
        <v>-0.99748611111111107</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C7FD3-247F-0549-9123-E50A42101358}">
  <dimension ref="A3:F88"/>
  <sheetViews>
    <sheetView topLeftCell="A6" workbookViewId="0">
      <selection activeCell="F85" sqref="B85:F85"/>
    </sheetView>
  </sheetViews>
  <sheetFormatPr baseColWidth="10" defaultColWidth="10.6640625" defaultRowHeight="15" x14ac:dyDescent="0.2"/>
  <cols>
    <col min="1" max="1" width="12.1640625" bestFit="1" customWidth="1"/>
    <col min="2" max="2" width="19.33203125" bestFit="1" customWidth="1"/>
    <col min="3" max="3" width="21.1640625" bestFit="1" customWidth="1"/>
    <col min="4" max="4" width="18.1640625" bestFit="1" customWidth="1"/>
    <col min="5" max="6" width="19.1640625" bestFit="1" customWidth="1"/>
  </cols>
  <sheetData>
    <row r="3" spans="1:6" x14ac:dyDescent="0.2">
      <c r="A3" s="3" t="s">
        <v>3252</v>
      </c>
      <c r="B3" s="3" t="s">
        <v>7054</v>
      </c>
      <c r="C3" t="s">
        <v>7041</v>
      </c>
      <c r="D3" t="s">
        <v>7040</v>
      </c>
      <c r="E3" t="s">
        <v>7055</v>
      </c>
      <c r="F3" t="s">
        <v>7056</v>
      </c>
    </row>
    <row r="4" spans="1:6" x14ac:dyDescent="0.2">
      <c r="A4" t="s">
        <v>3266</v>
      </c>
      <c r="C4" s="22">
        <v>84522120.776744187</v>
      </c>
      <c r="D4" s="1">
        <v>0.39790347398532011</v>
      </c>
      <c r="E4" s="1">
        <v>1</v>
      </c>
      <c r="F4" s="1"/>
    </row>
    <row r="5" spans="1:6" x14ac:dyDescent="0.2">
      <c r="B5" t="s">
        <v>7044</v>
      </c>
      <c r="C5" s="22">
        <v>55579962.820512824</v>
      </c>
      <c r="D5" s="1">
        <v>2.3731311975967347E-2</v>
      </c>
      <c r="E5" s="1">
        <v>5.9640876563050227E-2</v>
      </c>
      <c r="F5" s="1"/>
    </row>
    <row r="6" spans="1:6" x14ac:dyDescent="0.2">
      <c r="B6" t="s">
        <v>7045</v>
      </c>
      <c r="C6" s="22">
        <v>82106870.645161286</v>
      </c>
      <c r="D6" s="1">
        <v>2.7866349751515206E-2</v>
      </c>
      <c r="E6" s="1">
        <v>7.0032939075428333E-2</v>
      </c>
      <c r="F6" s="1">
        <v>0.17424396003623424</v>
      </c>
    </row>
    <row r="7" spans="1:6" x14ac:dyDescent="0.2">
      <c r="B7" t="s">
        <v>7046</v>
      </c>
      <c r="C7" s="22">
        <v>84340045.65384616</v>
      </c>
      <c r="D7" s="1">
        <v>2.4007452013384712E-2</v>
      </c>
      <c r="E7" s="1">
        <v>6.0334864063716166E-2</v>
      </c>
      <c r="F7" s="1">
        <v>-0.13847876641685627</v>
      </c>
    </row>
    <row r="8" spans="1:6" x14ac:dyDescent="0.2">
      <c r="B8" t="s">
        <v>7047</v>
      </c>
      <c r="C8" s="22">
        <v>89764173.36363636</v>
      </c>
      <c r="D8" s="1">
        <v>4.3240887795373405E-2</v>
      </c>
      <c r="E8" s="1">
        <v>0.10867180264168463</v>
      </c>
      <c r="F8" s="1">
        <v>0.80114440179930824</v>
      </c>
    </row>
    <row r="9" spans="1:6" x14ac:dyDescent="0.2">
      <c r="B9" t="s">
        <v>7048</v>
      </c>
      <c r="C9" s="22">
        <v>95531977.270270273</v>
      </c>
      <c r="D9" s="1">
        <v>3.8698076643801919E-2</v>
      </c>
      <c r="E9" s="1">
        <v>9.7254935364624664E-2</v>
      </c>
      <c r="F9" s="1">
        <v>-0.10505823037374233</v>
      </c>
    </row>
    <row r="10" spans="1:6" x14ac:dyDescent="0.2">
      <c r="B10" t="s">
        <v>7049</v>
      </c>
      <c r="C10" s="22">
        <v>70773368.181818187</v>
      </c>
      <c r="D10" s="1">
        <v>3.4092702664940765E-2</v>
      </c>
      <c r="E10" s="1">
        <v>8.5680836921264353E-2</v>
      </c>
      <c r="F10" s="1">
        <v>-0.11900782618349527</v>
      </c>
    </row>
    <row r="11" spans="1:6" x14ac:dyDescent="0.2">
      <c r="B11" t="s">
        <v>7050</v>
      </c>
      <c r="C11" s="22">
        <v>75131170.936170205</v>
      </c>
      <c r="D11" s="1">
        <v>3.865955984759465E-2</v>
      </c>
      <c r="E11" s="1">
        <v>9.7158136018236724E-2</v>
      </c>
      <c r="F11" s="1">
        <v>0.13395409649790582</v>
      </c>
    </row>
    <row r="12" spans="1:6" x14ac:dyDescent="0.2">
      <c r="B12" t="s">
        <v>4141</v>
      </c>
      <c r="C12" s="22">
        <v>90131856.804878056</v>
      </c>
      <c r="D12" s="1">
        <v>4.0457688335062844E-2</v>
      </c>
      <c r="E12" s="1">
        <v>0.10167714277497222</v>
      </c>
      <c r="F12" s="1">
        <v>4.6511871696337144E-2</v>
      </c>
    </row>
    <row r="13" spans="1:6" x14ac:dyDescent="0.2">
      <c r="B13" t="s">
        <v>7051</v>
      </c>
      <c r="C13" s="22">
        <v>80037528.875</v>
      </c>
      <c r="D13" s="1">
        <v>3.5050365619322087E-2</v>
      </c>
      <c r="E13" s="1">
        <v>8.8087608957682029E-2</v>
      </c>
      <c r="F13" s="1">
        <v>-0.13365377356606101</v>
      </c>
    </row>
    <row r="14" spans="1:6" x14ac:dyDescent="0.2">
      <c r="B14" t="s">
        <v>7052</v>
      </c>
      <c r="C14" s="22">
        <v>103334503.65957446</v>
      </c>
      <c r="D14" s="1">
        <v>5.3171890957785795E-2</v>
      </c>
      <c r="E14" s="1">
        <v>0.13363012497786703</v>
      </c>
      <c r="F14" s="1">
        <v>0.51701387469903948</v>
      </c>
    </row>
    <row r="15" spans="1:6" x14ac:dyDescent="0.2">
      <c r="B15" t="s">
        <v>7053</v>
      </c>
      <c r="C15" s="22">
        <v>104576771.47058824</v>
      </c>
      <c r="D15" s="1">
        <v>3.8927188380571388E-2</v>
      </c>
      <c r="E15" s="1">
        <v>9.7830732641473586E-2</v>
      </c>
      <c r="F15" s="1">
        <v>-0.26789911587916915</v>
      </c>
    </row>
    <row r="16" spans="1:6" x14ac:dyDescent="0.2">
      <c r="A16" t="s">
        <v>3272</v>
      </c>
      <c r="C16" s="22">
        <v>98078326.815384611</v>
      </c>
      <c r="D16" s="1">
        <v>0.20938547397496268</v>
      </c>
      <c r="E16" s="1">
        <v>1</v>
      </c>
      <c r="F16" s="1"/>
    </row>
    <row r="17" spans="1:6" x14ac:dyDescent="0.2">
      <c r="B17" t="s">
        <v>7044</v>
      </c>
      <c r="C17" s="22">
        <v>95639682</v>
      </c>
      <c r="D17" s="1">
        <v>2.0941462517234027E-2</v>
      </c>
      <c r="E17" s="1">
        <v>0.10001392226348092</v>
      </c>
      <c r="F17" s="1"/>
    </row>
    <row r="18" spans="1:6" x14ac:dyDescent="0.2">
      <c r="B18" t="s">
        <v>7045</v>
      </c>
      <c r="C18" s="22">
        <v>54793420.368421055</v>
      </c>
      <c r="D18" s="1">
        <v>1.1397796585046362E-2</v>
      </c>
      <c r="E18" s="1">
        <v>5.4434514336984319E-2</v>
      </c>
      <c r="F18" s="1">
        <v>-0.45573063124572077</v>
      </c>
    </row>
    <row r="19" spans="1:6" x14ac:dyDescent="0.2">
      <c r="B19" t="s">
        <v>7046</v>
      </c>
      <c r="C19" s="22">
        <v>94890693.714285716</v>
      </c>
      <c r="D19" s="1">
        <v>1.4544223745499636E-2</v>
      </c>
      <c r="E19" s="1">
        <v>6.9461474425101546E-2</v>
      </c>
      <c r="F19" s="1">
        <v>0.27605573910498726</v>
      </c>
    </row>
    <row r="20" spans="1:6" x14ac:dyDescent="0.2">
      <c r="B20" t="s">
        <v>7047</v>
      </c>
      <c r="C20" s="22">
        <v>42701402.789473683</v>
      </c>
      <c r="D20" s="1">
        <v>8.8824880728024785E-3</v>
      </c>
      <c r="E20" s="1">
        <v>4.2421701487585541E-2</v>
      </c>
      <c r="F20" s="1">
        <v>-0.38927726716587724</v>
      </c>
    </row>
    <row r="21" spans="1:6" x14ac:dyDescent="0.2">
      <c r="B21" t="s">
        <v>7048</v>
      </c>
      <c r="C21" s="22">
        <v>86480663.444444448</v>
      </c>
      <c r="D21" s="1">
        <v>1.7042386389246128E-2</v>
      </c>
      <c r="E21" s="1">
        <v>8.1392400655663319E-2</v>
      </c>
      <c r="F21" s="1">
        <v>0.91865007299347279</v>
      </c>
    </row>
    <row r="22" spans="1:6" x14ac:dyDescent="0.2">
      <c r="B22" t="s">
        <v>7049</v>
      </c>
      <c r="C22" s="22">
        <v>152464641.59999999</v>
      </c>
      <c r="D22" s="1">
        <v>2.5037979872752397E-2</v>
      </c>
      <c r="E22" s="1">
        <v>0.11957839957773919</v>
      </c>
      <c r="F22" s="1">
        <v>0.4691592656619703</v>
      </c>
    </row>
    <row r="23" spans="1:6" x14ac:dyDescent="0.2">
      <c r="B23" t="s">
        <v>7050</v>
      </c>
      <c r="C23" s="22">
        <v>78101804.125</v>
      </c>
      <c r="D23" s="1">
        <v>1.3681066012846353E-2</v>
      </c>
      <c r="E23" s="1">
        <v>6.5339136250121485E-2</v>
      </c>
      <c r="F23" s="1">
        <v>-0.4535874666256608</v>
      </c>
    </row>
    <row r="24" spans="1:6" x14ac:dyDescent="0.2">
      <c r="B24" t="s">
        <v>4141</v>
      </c>
      <c r="C24" s="22">
        <v>126070517.26315789</v>
      </c>
      <c r="D24" s="1">
        <v>2.6224428069564158E-2</v>
      </c>
      <c r="E24" s="1">
        <v>0.12524473437302508</v>
      </c>
      <c r="F24" s="1">
        <v>0.91684098629008459</v>
      </c>
    </row>
    <row r="25" spans="1:6" x14ac:dyDescent="0.2">
      <c r="B25" t="s">
        <v>7051</v>
      </c>
      <c r="C25" s="22">
        <v>122013072.13636364</v>
      </c>
      <c r="D25" s="1">
        <v>2.9387858006803637E-2</v>
      </c>
      <c r="E25" s="1">
        <v>0.1403528976910676</v>
      </c>
      <c r="F25" s="1">
        <v>0.12062912978876081</v>
      </c>
    </row>
    <row r="26" spans="1:6" x14ac:dyDescent="0.2">
      <c r="B26" t="s">
        <v>7052</v>
      </c>
      <c r="C26" s="22">
        <v>115712631.0625</v>
      </c>
      <c r="D26" s="1">
        <v>2.0269341557751088E-2</v>
      </c>
      <c r="E26" s="1">
        <v>9.6803952886315311E-2</v>
      </c>
      <c r="F26" s="1">
        <v>-0.31028176490241322</v>
      </c>
    </row>
    <row r="27" spans="1:6" x14ac:dyDescent="0.2">
      <c r="B27" t="s">
        <v>7053</v>
      </c>
      <c r="C27" s="22">
        <v>118078164.29411764</v>
      </c>
      <c r="D27" s="1">
        <v>2.197644314541642E-2</v>
      </c>
      <c r="E27" s="1">
        <v>0.10495686605291567</v>
      </c>
      <c r="F27" s="1">
        <v>8.4220870362339231E-2</v>
      </c>
    </row>
    <row r="28" spans="1:6" x14ac:dyDescent="0.2">
      <c r="A28" t="s">
        <v>3433</v>
      </c>
      <c r="C28" s="22">
        <v>36887818.228813559</v>
      </c>
      <c r="D28" s="1">
        <v>4.7654494401281292E-2</v>
      </c>
      <c r="E28" s="1">
        <v>1</v>
      </c>
      <c r="F28" s="1"/>
    </row>
    <row r="29" spans="1:6" x14ac:dyDescent="0.2">
      <c r="B29" t="s">
        <v>7044</v>
      </c>
      <c r="C29" s="22">
        <v>33543953.444444444</v>
      </c>
      <c r="D29" s="1">
        <v>3.3051840310542278E-3</v>
      </c>
      <c r="E29" s="1">
        <v>6.935723634422529E-2</v>
      </c>
      <c r="F29" s="1"/>
    </row>
    <row r="30" spans="1:6" x14ac:dyDescent="0.2">
      <c r="B30" t="s">
        <v>7045</v>
      </c>
      <c r="C30" s="22">
        <v>23150195.166666668</v>
      </c>
      <c r="D30" s="1">
        <v>3.0414087596991528E-3</v>
      </c>
      <c r="E30" s="1">
        <v>6.3822075921917201E-2</v>
      </c>
      <c r="F30" s="1">
        <v>-7.9806530854785854E-2</v>
      </c>
    </row>
    <row r="31" spans="1:6" x14ac:dyDescent="0.2">
      <c r="B31" t="s">
        <v>7046</v>
      </c>
      <c r="C31" s="22">
        <v>26706411.416666668</v>
      </c>
      <c r="D31" s="1">
        <v>3.508614637501341E-3</v>
      </c>
      <c r="E31" s="1">
        <v>7.3626101411475769E-2</v>
      </c>
      <c r="F31" s="1">
        <v>0.1536149576449575</v>
      </c>
    </row>
    <row r="32" spans="1:6" x14ac:dyDescent="0.2">
      <c r="B32" t="s">
        <v>7047</v>
      </c>
      <c r="C32" s="22">
        <v>14935414.777777778</v>
      </c>
      <c r="D32" s="1">
        <v>1.4716301852266658E-3</v>
      </c>
      <c r="E32" s="1">
        <v>3.0881246432594572E-2</v>
      </c>
      <c r="F32" s="1">
        <v>-0.58056659471879568</v>
      </c>
    </row>
    <row r="33" spans="1:6" x14ac:dyDescent="0.2">
      <c r="B33" t="s">
        <v>7048</v>
      </c>
      <c r="C33" s="22">
        <v>49718040.727272727</v>
      </c>
      <c r="D33" s="1">
        <v>5.987500747610946E-3</v>
      </c>
      <c r="E33" s="1">
        <v>0.12564398852272701</v>
      </c>
      <c r="F33" s="1">
        <v>3.0686177870758535</v>
      </c>
    </row>
    <row r="34" spans="1:6" x14ac:dyDescent="0.2">
      <c r="B34" t="s">
        <v>7049</v>
      </c>
      <c r="C34" s="22">
        <v>44957628.888888888</v>
      </c>
      <c r="D34" s="1">
        <v>4.4298069195605749E-3</v>
      </c>
      <c r="E34" s="1">
        <v>9.2956749939654582E-2</v>
      </c>
      <c r="F34" s="1">
        <v>-0.26015760059352006</v>
      </c>
    </row>
    <row r="35" spans="1:6" x14ac:dyDescent="0.2">
      <c r="B35" t="s">
        <v>7050</v>
      </c>
      <c r="C35" s="22">
        <v>23866918.111111112</v>
      </c>
      <c r="D35" s="1">
        <v>2.3516773817961593E-3</v>
      </c>
      <c r="E35" s="1">
        <v>4.9348490868322582E-2</v>
      </c>
      <c r="F35" s="1">
        <v>-0.46912417978943433</v>
      </c>
    </row>
    <row r="36" spans="1:6" x14ac:dyDescent="0.2">
      <c r="B36" t="s">
        <v>4141</v>
      </c>
      <c r="C36" s="22">
        <v>44135003.375</v>
      </c>
      <c r="D36" s="1">
        <v>3.8655566373612987E-3</v>
      </c>
      <c r="E36" s="1">
        <v>8.1116307830502651E-2</v>
      </c>
      <c r="F36" s="1">
        <v>0.6437444469567809</v>
      </c>
    </row>
    <row r="37" spans="1:6" x14ac:dyDescent="0.2">
      <c r="B37" t="s">
        <v>7051</v>
      </c>
      <c r="C37" s="22">
        <v>56056995.333333336</v>
      </c>
      <c r="D37" s="1">
        <v>7.3646133616489615E-3</v>
      </c>
      <c r="E37" s="1">
        <v>0.15454184236295135</v>
      </c>
      <c r="F37" s="1">
        <v>0.9051883215132982</v>
      </c>
    </row>
    <row r="38" spans="1:6" x14ac:dyDescent="0.2">
      <c r="B38" t="s">
        <v>7052</v>
      </c>
      <c r="C38" s="22">
        <v>41709668.642857142</v>
      </c>
      <c r="D38" s="1">
        <v>6.3929847000479467E-3</v>
      </c>
      <c r="E38" s="1">
        <v>0.13415281770099019</v>
      </c>
      <c r="F38" s="1">
        <v>-0.1319320667478277</v>
      </c>
    </row>
    <row r="39" spans="1:6" x14ac:dyDescent="0.2">
      <c r="B39" t="s">
        <v>7053</v>
      </c>
      <c r="C39" s="22">
        <v>41703865.769230768</v>
      </c>
      <c r="D39" s="1">
        <v>5.9355170397740187E-3</v>
      </c>
      <c r="E39" s="1">
        <v>0.12455314266463877</v>
      </c>
      <c r="F39" s="1">
        <v>-7.1557759284250635E-2</v>
      </c>
    </row>
    <row r="40" spans="1:6" x14ac:dyDescent="0.2">
      <c r="A40" t="s">
        <v>3259</v>
      </c>
      <c r="C40" s="22">
        <v>36477772.34640523</v>
      </c>
      <c r="D40" s="1">
        <v>0.18330735204542944</v>
      </c>
      <c r="E40" s="1">
        <v>1</v>
      </c>
      <c r="F40" s="1"/>
    </row>
    <row r="41" spans="1:6" x14ac:dyDescent="0.2">
      <c r="B41" t="s">
        <v>7044</v>
      </c>
      <c r="C41" s="22">
        <v>29296727.693877552</v>
      </c>
      <c r="D41" s="1">
        <v>1.5716436572357325E-2</v>
      </c>
      <c r="E41" s="1">
        <v>8.5738168147572652E-2</v>
      </c>
      <c r="F41" s="1"/>
    </row>
    <row r="42" spans="1:6" x14ac:dyDescent="0.2">
      <c r="B42" t="s">
        <v>7045</v>
      </c>
      <c r="C42" s="22">
        <v>32243045.566037737</v>
      </c>
      <c r="D42" s="1">
        <v>1.8709010397284856E-2</v>
      </c>
      <c r="E42" s="1">
        <v>0.10206361168016961</v>
      </c>
      <c r="F42" s="1">
        <v>0.19041045412234126</v>
      </c>
    </row>
    <row r="43" spans="1:6" x14ac:dyDescent="0.2">
      <c r="B43" t="s">
        <v>7046</v>
      </c>
      <c r="C43" s="22">
        <v>31939656.274999999</v>
      </c>
      <c r="D43" s="1">
        <v>1.3987146354088695E-2</v>
      </c>
      <c r="E43" s="1">
        <v>7.6304339122318626E-2</v>
      </c>
      <c r="F43" s="1">
        <v>-0.25238448976870637</v>
      </c>
    </row>
    <row r="44" spans="1:6" x14ac:dyDescent="0.2">
      <c r="B44" t="s">
        <v>7047</v>
      </c>
      <c r="C44" s="22">
        <v>37212453.291666664</v>
      </c>
      <c r="D44" s="1">
        <v>1.9555477713489498E-2</v>
      </c>
      <c r="E44" s="1">
        <v>0.10668136054162751</v>
      </c>
      <c r="F44" s="1">
        <v>0.39810346002228542</v>
      </c>
    </row>
    <row r="45" spans="1:6" x14ac:dyDescent="0.2">
      <c r="B45" t="s">
        <v>7048</v>
      </c>
      <c r="C45" s="22">
        <v>35038267.584905662</v>
      </c>
      <c r="D45" s="1">
        <v>2.0330936517961366E-2</v>
      </c>
      <c r="E45" s="1">
        <v>0.11091173535103332</v>
      </c>
      <c r="F45" s="1">
        <v>3.9654301256826459E-2</v>
      </c>
    </row>
    <row r="46" spans="1:6" x14ac:dyDescent="0.2">
      <c r="B46" t="s">
        <v>7049</v>
      </c>
      <c r="C46" s="22">
        <v>30282403.729166668</v>
      </c>
      <c r="D46" s="1">
        <v>1.5913674559296632E-2</v>
      </c>
      <c r="E46" s="1">
        <v>8.6814164198677157E-2</v>
      </c>
      <c r="F46" s="1">
        <v>-0.21726800212879052</v>
      </c>
    </row>
    <row r="47" spans="1:6" x14ac:dyDescent="0.2">
      <c r="B47" t="s">
        <v>7050</v>
      </c>
      <c r="C47" s="22">
        <v>45813576.261904761</v>
      </c>
      <c r="D47" s="1">
        <v>2.1066014305078457E-2</v>
      </c>
      <c r="E47" s="1">
        <v>0.1149218188469474</v>
      </c>
      <c r="F47" s="1">
        <v>0.32376807296036292</v>
      </c>
    </row>
    <row r="48" spans="1:6" x14ac:dyDescent="0.2">
      <c r="B48" t="s">
        <v>4141</v>
      </c>
      <c r="C48" s="22">
        <v>42152727.974358976</v>
      </c>
      <c r="D48" s="1">
        <v>1.7998204522519129E-2</v>
      </c>
      <c r="E48" s="1">
        <v>9.8185939198219371E-2</v>
      </c>
      <c r="F48" s="1">
        <v>-0.1456283916896306</v>
      </c>
    </row>
    <row r="49" spans="1:6" x14ac:dyDescent="0.2">
      <c r="B49" t="s">
        <v>7051</v>
      </c>
      <c r="C49" s="22">
        <v>38620792.055555552</v>
      </c>
      <c r="D49" s="1">
        <v>1.5221679266887896E-2</v>
      </c>
      <c r="E49" s="1">
        <v>8.3039109435804156E-2</v>
      </c>
      <c r="F49" s="1">
        <v>-0.15426679101002991</v>
      </c>
    </row>
    <row r="50" spans="1:6" x14ac:dyDescent="0.2">
      <c r="B50" t="s">
        <v>7052</v>
      </c>
      <c r="C50" s="22">
        <v>41070776.866666667</v>
      </c>
      <c r="D50" s="1">
        <v>1.3489413332224103E-2</v>
      </c>
      <c r="E50" s="1">
        <v>7.3589046929667029E-2</v>
      </c>
      <c r="F50" s="1">
        <v>-0.11380255123572564</v>
      </c>
    </row>
    <row r="51" spans="1:6" x14ac:dyDescent="0.2">
      <c r="B51" t="s">
        <v>7053</v>
      </c>
      <c r="C51" s="22">
        <v>49233831</v>
      </c>
      <c r="D51" s="1">
        <v>1.1319358504241487E-2</v>
      </c>
      <c r="E51" s="1">
        <v>6.175070654796315E-2</v>
      </c>
      <c r="F51" s="1">
        <v>-0.16087095669303086</v>
      </c>
    </row>
    <row r="52" spans="1:6" x14ac:dyDescent="0.2">
      <c r="A52" t="s">
        <v>3300</v>
      </c>
      <c r="C52" s="22">
        <v>27950910.944444444</v>
      </c>
      <c r="D52" s="1">
        <v>3.3049021962185114E-2</v>
      </c>
      <c r="E52" s="1">
        <v>1</v>
      </c>
      <c r="F52" s="1"/>
    </row>
    <row r="53" spans="1:6" x14ac:dyDescent="0.2">
      <c r="B53" t="s">
        <v>7044</v>
      </c>
      <c r="C53" s="22">
        <v>20852516</v>
      </c>
      <c r="D53" s="1">
        <v>2.7395460110627898E-3</v>
      </c>
      <c r="E53" s="1">
        <v>8.2893406473492456E-2</v>
      </c>
      <c r="F53" s="1"/>
    </row>
    <row r="54" spans="1:6" x14ac:dyDescent="0.2">
      <c r="B54" t="s">
        <v>7045</v>
      </c>
      <c r="C54" s="22">
        <v>27357316.882352941</v>
      </c>
      <c r="D54" s="1">
        <v>5.0916824687299213E-3</v>
      </c>
      <c r="E54" s="1">
        <v>0.154064543106778</v>
      </c>
      <c r="F54" s="1">
        <v>0.85858622128220241</v>
      </c>
    </row>
    <row r="55" spans="1:6" x14ac:dyDescent="0.2">
      <c r="B55" t="s">
        <v>7046</v>
      </c>
      <c r="C55" s="22">
        <v>25459734.466666665</v>
      </c>
      <c r="D55" s="1">
        <v>4.1810370749070817E-3</v>
      </c>
      <c r="E55" s="1">
        <v>0.12651016056363329</v>
      </c>
      <c r="F55" s="1">
        <v>-0.17884960411720116</v>
      </c>
    </row>
    <row r="56" spans="1:6" x14ac:dyDescent="0.2">
      <c r="B56" t="s">
        <v>7047</v>
      </c>
      <c r="C56" s="22">
        <v>25638787.083333332</v>
      </c>
      <c r="D56" s="1">
        <v>3.3683530986205221E-3</v>
      </c>
      <c r="E56" s="1">
        <v>0.10191990257607658</v>
      </c>
      <c r="F56" s="1">
        <v>-0.1943737789755477</v>
      </c>
    </row>
    <row r="57" spans="1:6" x14ac:dyDescent="0.2">
      <c r="B57" t="s">
        <v>7048</v>
      </c>
      <c r="C57" s="22">
        <v>33729357.5</v>
      </c>
      <c r="D57" s="1">
        <v>1.4770899715384591E-3</v>
      </c>
      <c r="E57" s="1">
        <v>4.4693908740432747E-2</v>
      </c>
      <c r="F57" s="1">
        <v>-0.56148006806549233</v>
      </c>
    </row>
    <row r="58" spans="1:6" x14ac:dyDescent="0.2">
      <c r="B58" t="s">
        <v>7049</v>
      </c>
      <c r="C58" s="22">
        <v>29143024.428571429</v>
      </c>
      <c r="D58" s="1">
        <v>2.2334259099524973E-3</v>
      </c>
      <c r="E58" s="1">
        <v>6.75791832057238E-2</v>
      </c>
      <c r="F58" s="1">
        <v>0.51204459646170253</v>
      </c>
    </row>
    <row r="59" spans="1:6" x14ac:dyDescent="0.2">
      <c r="B59" t="s">
        <v>7050</v>
      </c>
      <c r="C59" s="22">
        <v>28398896</v>
      </c>
      <c r="D59" s="1">
        <v>2.1763983451993239E-3</v>
      </c>
      <c r="E59" s="1">
        <v>6.58536385037225E-2</v>
      </c>
      <c r="F59" s="1">
        <v>-2.5533672059166759E-2</v>
      </c>
    </row>
    <row r="60" spans="1:6" x14ac:dyDescent="0.2">
      <c r="B60" t="s">
        <v>4141</v>
      </c>
      <c r="C60" s="22">
        <v>22115424.857142858</v>
      </c>
      <c r="D60" s="1">
        <v>1.6948537035547336E-3</v>
      </c>
      <c r="E60" s="1">
        <v>5.1283021491346864E-2</v>
      </c>
      <c r="F60" s="1">
        <v>-0.22125758490249561</v>
      </c>
    </row>
    <row r="61" spans="1:6" x14ac:dyDescent="0.2">
      <c r="B61" t="s">
        <v>7051</v>
      </c>
      <c r="C61" s="22">
        <v>34542455.285714284</v>
      </c>
      <c r="D61" s="1">
        <v>5.2944412010206459E-3</v>
      </c>
      <c r="E61" s="1">
        <v>0.16019963335310125</v>
      </c>
      <c r="F61" s="1">
        <v>2.1238337503208977</v>
      </c>
    </row>
    <row r="62" spans="1:6" x14ac:dyDescent="0.2">
      <c r="B62" t="s">
        <v>7052</v>
      </c>
      <c r="C62" s="22">
        <v>47077095.875</v>
      </c>
      <c r="D62" s="1">
        <v>4.1232393001329514E-3</v>
      </c>
      <c r="E62" s="1">
        <v>0.1247613107840464</v>
      </c>
      <c r="F62" s="1">
        <v>-0.22121350609426238</v>
      </c>
    </row>
    <row r="63" spans="1:6" x14ac:dyDescent="0.2">
      <c r="B63" t="s">
        <v>7053</v>
      </c>
      <c r="C63" s="22">
        <v>12220470.6</v>
      </c>
      <c r="D63" s="1">
        <v>6.689548774661872E-4</v>
      </c>
      <c r="E63" s="1">
        <v>2.0241291201646128E-2</v>
      </c>
      <c r="F63" s="1">
        <v>-0.83775987063263169</v>
      </c>
    </row>
    <row r="64" spans="1:6" x14ac:dyDescent="0.2">
      <c r="A64" t="s">
        <v>3263</v>
      </c>
      <c r="C64" s="22">
        <v>25995673.083815031</v>
      </c>
      <c r="D64" s="1">
        <v>9.8472747467554175E-2</v>
      </c>
      <c r="E64" s="1">
        <v>1</v>
      </c>
      <c r="F64" s="1"/>
    </row>
    <row r="65" spans="1:6" x14ac:dyDescent="0.2">
      <c r="B65" t="s">
        <v>7044</v>
      </c>
      <c r="C65" s="22">
        <v>25389417.105263159</v>
      </c>
      <c r="D65" s="1">
        <v>1.0562706603563872E-2</v>
      </c>
      <c r="E65" s="1">
        <v>0.10726527770583615</v>
      </c>
      <c r="F65" s="1"/>
    </row>
    <row r="66" spans="1:6" x14ac:dyDescent="0.2">
      <c r="B66" t="s">
        <v>7045</v>
      </c>
      <c r="C66" s="22">
        <v>20430557.166666668</v>
      </c>
      <c r="D66" s="1">
        <v>9.3943857836657155E-3</v>
      </c>
      <c r="E66" s="1">
        <v>9.5400870040323327E-2</v>
      </c>
      <c r="F66" s="1">
        <v>-0.11060809163287418</v>
      </c>
    </row>
    <row r="67" spans="1:6" x14ac:dyDescent="0.2">
      <c r="B67" t="s">
        <v>7046</v>
      </c>
      <c r="C67" s="22">
        <v>29708372.5</v>
      </c>
      <c r="D67" s="1">
        <v>8.4565086686905645E-3</v>
      </c>
      <c r="E67" s="1">
        <v>8.5876639843697908E-2</v>
      </c>
      <c r="F67" s="1">
        <v>-9.9833787601725205E-2</v>
      </c>
    </row>
    <row r="68" spans="1:6" x14ac:dyDescent="0.2">
      <c r="B68" t="s">
        <v>7047</v>
      </c>
      <c r="C68" s="22">
        <v>35115296</v>
      </c>
      <c r="D68" s="1">
        <v>1.3455606180181165E-2</v>
      </c>
      <c r="E68" s="1">
        <v>0.13664294463414517</v>
      </c>
      <c r="F68" s="1">
        <v>0.59115383278672595</v>
      </c>
    </row>
    <row r="69" spans="1:6" x14ac:dyDescent="0.2">
      <c r="B69" t="s">
        <v>7048</v>
      </c>
      <c r="C69" s="22">
        <v>18114647.694444444</v>
      </c>
      <c r="D69" s="1">
        <v>7.1395572840883617E-3</v>
      </c>
      <c r="E69" s="1">
        <v>7.2502874832864564E-2</v>
      </c>
      <c r="F69" s="1">
        <v>-0.46939906025161066</v>
      </c>
    </row>
    <row r="70" spans="1:6" x14ac:dyDescent="0.2">
      <c r="B70" t="s">
        <v>7049</v>
      </c>
      <c r="C70" s="22">
        <v>24976868.516129032</v>
      </c>
      <c r="D70" s="1">
        <v>8.4769294980928337E-3</v>
      </c>
      <c r="E70" s="1">
        <v>8.608401528439022E-2</v>
      </c>
      <c r="F70" s="1">
        <v>0.18731864747202423</v>
      </c>
    </row>
    <row r="71" spans="1:6" x14ac:dyDescent="0.2">
      <c r="B71" t="s">
        <v>7050</v>
      </c>
      <c r="C71" s="22">
        <v>21813967.942857143</v>
      </c>
      <c r="D71" s="1">
        <v>8.3587551665855932E-3</v>
      </c>
      <c r="E71" s="1">
        <v>8.4883943847913076E-2</v>
      </c>
      <c r="F71" s="1">
        <v>-1.3940700053460046E-2</v>
      </c>
    </row>
    <row r="72" spans="1:6" x14ac:dyDescent="0.2">
      <c r="B72" t="s">
        <v>4141</v>
      </c>
      <c r="C72" s="22">
        <v>36376723.275862068</v>
      </c>
      <c r="D72" s="1">
        <v>1.1549427685495934E-2</v>
      </c>
      <c r="E72" s="1">
        <v>0.11728552297478405</v>
      </c>
      <c r="F72" s="1">
        <v>0.38171623110402403</v>
      </c>
    </row>
    <row r="73" spans="1:6" x14ac:dyDescent="0.2">
      <c r="B73" t="s">
        <v>7051</v>
      </c>
      <c r="C73" s="22">
        <v>18635473.777777776</v>
      </c>
      <c r="D73" s="1">
        <v>5.5086235237703082E-3</v>
      </c>
      <c r="E73" s="1">
        <v>5.5940589304521504E-2</v>
      </c>
      <c r="F73" s="1">
        <v>-0.52303926447470828</v>
      </c>
    </row>
    <row r="74" spans="1:6" x14ac:dyDescent="0.2">
      <c r="B74" t="s">
        <v>7052</v>
      </c>
      <c r="C74" s="22">
        <v>24741664.791666668</v>
      </c>
      <c r="D74" s="1">
        <v>6.5009832949715117E-3</v>
      </c>
      <c r="E74" s="1">
        <v>6.6018095992635153E-2</v>
      </c>
      <c r="F74" s="1">
        <v>0.18014659504666877</v>
      </c>
    </row>
    <row r="75" spans="1:6" x14ac:dyDescent="0.2">
      <c r="B75" t="s">
        <v>7053</v>
      </c>
      <c r="C75" s="22">
        <v>36016815.217391305</v>
      </c>
      <c r="D75" s="1">
        <v>9.069263778448319E-3</v>
      </c>
      <c r="E75" s="1">
        <v>9.2099225538888857E-2</v>
      </c>
      <c r="F75" s="1">
        <v>0.39506031117836649</v>
      </c>
    </row>
    <row r="76" spans="1:6" x14ac:dyDescent="0.2">
      <c r="A76" t="s">
        <v>3270</v>
      </c>
      <c r="C76" s="22">
        <v>34086107.086419754</v>
      </c>
      <c r="D76" s="1">
        <v>3.0227436163267167E-2</v>
      </c>
      <c r="E76" s="1">
        <v>1</v>
      </c>
      <c r="F76" s="1"/>
    </row>
    <row r="77" spans="1:6" x14ac:dyDescent="0.2">
      <c r="B77" t="s">
        <v>7044</v>
      </c>
      <c r="C77" s="22">
        <v>36574594.857142858</v>
      </c>
      <c r="D77" s="1">
        <v>2.8029571192986313E-3</v>
      </c>
      <c r="E77" s="1">
        <v>9.2728907081601142E-2</v>
      </c>
      <c r="F77" s="1"/>
    </row>
    <row r="78" spans="1:6" x14ac:dyDescent="0.2">
      <c r="B78" t="s">
        <v>7045</v>
      </c>
      <c r="C78" s="22">
        <v>42731829.5</v>
      </c>
      <c r="D78" s="1">
        <v>3.7426598962011825E-3</v>
      </c>
      <c r="E78" s="1">
        <v>0.12381665040944885</v>
      </c>
      <c r="F78" s="1">
        <v>0.33525406808138691</v>
      </c>
    </row>
    <row r="79" spans="1:6" x14ac:dyDescent="0.2">
      <c r="B79" t="s">
        <v>7046</v>
      </c>
      <c r="C79" s="22">
        <v>33422616.888888888</v>
      </c>
      <c r="D79" s="1">
        <v>3.2932283846671805E-3</v>
      </c>
      <c r="E79" s="1">
        <v>0.10894831989320884</v>
      </c>
      <c r="F79" s="1">
        <v>-0.1200834497385608</v>
      </c>
    </row>
    <row r="80" spans="1:6" x14ac:dyDescent="0.2">
      <c r="B80" t="s">
        <v>7047</v>
      </c>
      <c r="C80" s="22">
        <v>29411124.666666668</v>
      </c>
      <c r="D80" s="1">
        <v>2.8979643006185832E-3</v>
      </c>
      <c r="E80" s="1">
        <v>9.5871984807637534E-2</v>
      </c>
      <c r="F80" s="1">
        <v>-0.12002328350165227</v>
      </c>
    </row>
    <row r="81" spans="1:6" x14ac:dyDescent="0.2">
      <c r="B81" t="s">
        <v>7048</v>
      </c>
      <c r="C81" s="22">
        <v>22425769.272727273</v>
      </c>
      <c r="D81" s="1">
        <v>2.7007160443583054E-3</v>
      </c>
      <c r="E81" s="1">
        <v>8.9346513868094973E-2</v>
      </c>
      <c r="F81" s="1">
        <v>-6.8064418950286698E-2</v>
      </c>
    </row>
    <row r="82" spans="1:6" x14ac:dyDescent="0.2">
      <c r="B82" t="s">
        <v>7049</v>
      </c>
      <c r="C82" s="22">
        <v>36306197.166666664</v>
      </c>
      <c r="D82" s="1">
        <v>2.3849039997092154E-3</v>
      </c>
      <c r="E82" s="1">
        <v>7.8898653092100035E-2</v>
      </c>
      <c r="F82" s="1">
        <v>-0.11693641221882965</v>
      </c>
    </row>
    <row r="83" spans="1:6" x14ac:dyDescent="0.2">
      <c r="B83" t="s">
        <v>7050</v>
      </c>
      <c r="C83" s="22">
        <v>36897002</v>
      </c>
      <c r="D83" s="1">
        <v>2.4237131540691729E-3</v>
      </c>
      <c r="E83" s="1">
        <v>8.0182558023710437E-2</v>
      </c>
      <c r="F83" s="1">
        <v>1.6272837130840056E-2</v>
      </c>
    </row>
    <row r="84" spans="1:6" x14ac:dyDescent="0.2">
      <c r="B84" t="s">
        <v>4141</v>
      </c>
      <c r="C84" s="22">
        <v>32480815</v>
      </c>
      <c r="D84" s="1">
        <v>2.4892232436333223E-3</v>
      </c>
      <c r="E84" s="1">
        <v>8.2349797388978144E-2</v>
      </c>
      <c r="F84" s="1">
        <v>2.7028812982330289E-2</v>
      </c>
    </row>
    <row r="85" spans="1:6" x14ac:dyDescent="0.2">
      <c r="B85" t="s">
        <v>7051</v>
      </c>
      <c r="C85" s="22">
        <v>53016391</v>
      </c>
      <c r="D85" s="1">
        <v>3.4825735773322316E-3</v>
      </c>
      <c r="E85" s="1">
        <v>0.11521233751092351</v>
      </c>
      <c r="F85" s="1">
        <v>0.39906036400696404</v>
      </c>
    </row>
    <row r="86" spans="1:6" x14ac:dyDescent="0.2">
      <c r="B86" t="s">
        <v>7052</v>
      </c>
      <c r="C86" s="22">
        <v>33002384.666666668</v>
      </c>
      <c r="D86" s="1">
        <v>2.1678811149006298E-3</v>
      </c>
      <c r="E86" s="1">
        <v>7.1718987452037739E-2</v>
      </c>
      <c r="F86" s="1">
        <v>-0.37750601193003375</v>
      </c>
    </row>
    <row r="87" spans="1:6" x14ac:dyDescent="0.2">
      <c r="B87" t="s">
        <v>7053</v>
      </c>
      <c r="C87" s="22">
        <v>28035530.666666668</v>
      </c>
      <c r="D87" s="1">
        <v>1.8416153284787117E-3</v>
      </c>
      <c r="E87" s="1">
        <v>6.0925290472258781E-2</v>
      </c>
      <c r="F87" s="1">
        <v>-0.15049985175818709</v>
      </c>
    </row>
    <row r="88" spans="1:6" x14ac:dyDescent="0.2">
      <c r="A88" t="s">
        <v>7038</v>
      </c>
      <c r="C88" s="22">
        <v>52584928.99481865</v>
      </c>
      <c r="D88" s="1">
        <v>1</v>
      </c>
      <c r="E88" s="1"/>
      <c r="F88" s="1"/>
    </row>
  </sheetData>
  <conditionalFormatting pivot="1" sqref="F6:F15 F16 F17:F27 F28 F29:F39 F40 F41:F51 F52 F53:F63 F64 F65:F75 F76 F77:F87">
    <cfRule type="dataBar" priority="1">
      <dataBar>
        <cfvo type="min"/>
        <cfvo type="max"/>
        <color rgb="FFFFB628"/>
      </dataBar>
      <extLst>
        <ext xmlns:x14="http://schemas.microsoft.com/office/spreadsheetml/2009/9/main" uri="{B025F937-C7B1-47D3-B67F-A62EFF666E3E}">
          <x14:id>{DD1C6298-8978-7E43-828E-261E32307F93}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D1C6298-8978-7E43-828E-261E32307F93}">
            <x14:dataBar minLength="0" maxLength="100" border="1" negativeBarBorderColorSameAsPositive="0">
              <x14:cfvo type="autoMin"/>
              <x14:cfvo type="autoMax"/>
              <x14:borderColor rgb="FFFFB628"/>
              <x14:negativeFillColor rgb="FFFF0000"/>
              <x14:negativeBorderColor rgb="FFFF0000"/>
              <x14:axisColor rgb="FF000000"/>
            </x14:dataBar>
          </x14:cfRule>
          <xm:sqref>F6:F15 F16 F17:F27 F28 F29:F39 F40 F41:F51 F52 F53:F63 F64 F65:F75 F76 F77:F87</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1BCA4-EB26-494C-87C2-6AE936DCB4B4}">
  <dimension ref="A1:G3726"/>
  <sheetViews>
    <sheetView workbookViewId="0">
      <selection activeCell="B9" sqref="B9"/>
    </sheetView>
  </sheetViews>
  <sheetFormatPr baseColWidth="10" defaultColWidth="8.83203125" defaultRowHeight="15" x14ac:dyDescent="0.2"/>
  <cols>
    <col min="1" max="1" width="20.6640625" customWidth="1"/>
    <col min="2" max="2" width="10.5" style="2" bestFit="1" customWidth="1"/>
  </cols>
  <sheetData>
    <row r="1" spans="1:7" x14ac:dyDescent="0.2">
      <c r="A1" t="s">
        <v>3249</v>
      </c>
      <c r="B1" s="2" t="s">
        <v>3250</v>
      </c>
      <c r="C1" t="s">
        <v>3251</v>
      </c>
      <c r="D1" t="s">
        <v>3252</v>
      </c>
      <c r="E1" t="s">
        <v>3253</v>
      </c>
      <c r="F1" t="s">
        <v>0</v>
      </c>
      <c r="G1" t="s">
        <v>1</v>
      </c>
    </row>
    <row r="2" spans="1:7" x14ac:dyDescent="0.2">
      <c r="A2" t="s">
        <v>3254</v>
      </c>
      <c r="B2" s="2">
        <v>40795</v>
      </c>
      <c r="C2" t="s">
        <v>3255</v>
      </c>
      <c r="D2" t="s">
        <v>3256</v>
      </c>
      <c r="E2" t="s">
        <v>3257</v>
      </c>
      <c r="F2" t="s">
        <v>13</v>
      </c>
      <c r="G2" t="s">
        <v>14</v>
      </c>
    </row>
    <row r="3" spans="1:7" x14ac:dyDescent="0.2">
      <c r="A3" t="s">
        <v>3258</v>
      </c>
      <c r="B3" s="2">
        <v>37997</v>
      </c>
      <c r="C3" t="s">
        <v>3255</v>
      </c>
      <c r="D3" t="s">
        <v>3259</v>
      </c>
      <c r="E3" t="s">
        <v>3257</v>
      </c>
      <c r="F3" t="s">
        <v>17</v>
      </c>
      <c r="G3" t="s">
        <v>18</v>
      </c>
    </row>
    <row r="4" spans="1:7" x14ac:dyDescent="0.2">
      <c r="A4" t="s">
        <v>3260</v>
      </c>
      <c r="B4" s="2">
        <v>39500</v>
      </c>
      <c r="C4" t="s">
        <v>3255</v>
      </c>
      <c r="D4" t="s">
        <v>3259</v>
      </c>
      <c r="E4" t="s">
        <v>3257</v>
      </c>
      <c r="F4" t="s">
        <v>13</v>
      </c>
      <c r="G4" t="s">
        <v>21</v>
      </c>
    </row>
    <row r="5" spans="1:7" x14ac:dyDescent="0.2">
      <c r="A5" t="s">
        <v>3261</v>
      </c>
      <c r="B5" s="2">
        <v>39417</v>
      </c>
      <c r="C5" t="s">
        <v>3255</v>
      </c>
      <c r="D5" t="s">
        <v>3259</v>
      </c>
      <c r="E5" t="s">
        <v>3257</v>
      </c>
      <c r="F5" t="s">
        <v>13</v>
      </c>
      <c r="G5" t="s">
        <v>21</v>
      </c>
    </row>
    <row r="6" spans="1:7" x14ac:dyDescent="0.2">
      <c r="A6" t="s">
        <v>3262</v>
      </c>
      <c r="B6" s="2">
        <v>36928</v>
      </c>
      <c r="C6" t="s">
        <v>3255</v>
      </c>
      <c r="D6" t="s">
        <v>3263</v>
      </c>
      <c r="E6" t="s">
        <v>3257</v>
      </c>
      <c r="F6" t="s">
        <v>13</v>
      </c>
      <c r="G6" t="s">
        <v>21</v>
      </c>
    </row>
    <row r="7" spans="1:7" x14ac:dyDescent="0.2">
      <c r="A7" t="s">
        <v>3264</v>
      </c>
      <c r="B7" s="2">
        <v>37642</v>
      </c>
      <c r="C7" t="s">
        <v>3255</v>
      </c>
      <c r="D7" t="s">
        <v>3259</v>
      </c>
      <c r="E7" t="s">
        <v>3257</v>
      </c>
      <c r="F7" t="s">
        <v>13</v>
      </c>
      <c r="G7" t="s">
        <v>18</v>
      </c>
    </row>
    <row r="8" spans="1:7" x14ac:dyDescent="0.2">
      <c r="A8" t="s">
        <v>3265</v>
      </c>
      <c r="B8" s="2">
        <v>38816</v>
      </c>
      <c r="C8" t="s">
        <v>3255</v>
      </c>
      <c r="D8" t="s">
        <v>3266</v>
      </c>
      <c r="E8" t="s">
        <v>3257</v>
      </c>
      <c r="F8" t="s">
        <v>13</v>
      </c>
      <c r="G8" t="s">
        <v>21</v>
      </c>
    </row>
    <row r="9" spans="1:7" x14ac:dyDescent="0.2">
      <c r="A9" t="s">
        <v>3267</v>
      </c>
      <c r="B9" s="2">
        <v>38368</v>
      </c>
      <c r="C9" t="s">
        <v>3255</v>
      </c>
      <c r="D9" t="s">
        <v>3259</v>
      </c>
      <c r="E9" t="s">
        <v>3257</v>
      </c>
      <c r="F9" t="s">
        <v>13</v>
      </c>
      <c r="G9" t="s">
        <v>18</v>
      </c>
    </row>
    <row r="10" spans="1:7" x14ac:dyDescent="0.2">
      <c r="A10" t="s">
        <v>3268</v>
      </c>
      <c r="B10" s="2">
        <v>35973</v>
      </c>
      <c r="C10" t="s">
        <v>3255</v>
      </c>
      <c r="D10" t="s">
        <v>3259</v>
      </c>
      <c r="E10" t="s">
        <v>3257</v>
      </c>
      <c r="F10" t="s">
        <v>13</v>
      </c>
      <c r="G10" t="s">
        <v>21</v>
      </c>
    </row>
    <row r="11" spans="1:7" x14ac:dyDescent="0.2">
      <c r="A11" t="s">
        <v>3269</v>
      </c>
      <c r="B11" s="2">
        <v>38455</v>
      </c>
      <c r="C11" t="s">
        <v>3255</v>
      </c>
      <c r="D11" t="s">
        <v>3270</v>
      </c>
      <c r="E11" t="s">
        <v>3257</v>
      </c>
      <c r="F11" t="s">
        <v>36</v>
      </c>
      <c r="G11" t="s">
        <v>37</v>
      </c>
    </row>
    <row r="12" spans="1:7" x14ac:dyDescent="0.2">
      <c r="A12" t="s">
        <v>3271</v>
      </c>
      <c r="B12" s="2">
        <v>39362</v>
      </c>
      <c r="C12" t="s">
        <v>3255</v>
      </c>
      <c r="D12" t="s">
        <v>3272</v>
      </c>
      <c r="E12" t="s">
        <v>3257</v>
      </c>
      <c r="F12" t="s">
        <v>13</v>
      </c>
      <c r="G12" t="s">
        <v>21</v>
      </c>
    </row>
    <row r="13" spans="1:7" x14ac:dyDescent="0.2">
      <c r="A13" t="s">
        <v>3273</v>
      </c>
      <c r="B13" s="2">
        <v>37722</v>
      </c>
      <c r="C13" t="s">
        <v>3255</v>
      </c>
      <c r="D13" t="s">
        <v>3259</v>
      </c>
      <c r="E13" t="s">
        <v>3257</v>
      </c>
      <c r="F13" t="s">
        <v>13</v>
      </c>
      <c r="G13" t="s">
        <v>37</v>
      </c>
    </row>
    <row r="14" spans="1:7" x14ac:dyDescent="0.2">
      <c r="A14" t="s">
        <v>3274</v>
      </c>
      <c r="B14" s="2">
        <v>36587</v>
      </c>
      <c r="C14" t="s">
        <v>3255</v>
      </c>
      <c r="D14" t="s">
        <v>3266</v>
      </c>
      <c r="E14" t="s">
        <v>3257</v>
      </c>
      <c r="F14" t="s">
        <v>13</v>
      </c>
      <c r="G14" t="s">
        <v>21</v>
      </c>
    </row>
    <row r="15" spans="1:7" x14ac:dyDescent="0.2">
      <c r="A15" t="s">
        <v>3275</v>
      </c>
      <c r="B15" s="2">
        <v>36362</v>
      </c>
      <c r="C15" t="s">
        <v>3255</v>
      </c>
      <c r="D15" t="s">
        <v>3259</v>
      </c>
      <c r="E15" t="s">
        <v>3257</v>
      </c>
      <c r="F15" t="s">
        <v>13</v>
      </c>
      <c r="G15" t="s">
        <v>18</v>
      </c>
    </row>
    <row r="16" spans="1:7" x14ac:dyDescent="0.2">
      <c r="A16" t="s">
        <v>3276</v>
      </c>
      <c r="B16" s="2">
        <v>40154</v>
      </c>
      <c r="C16" t="s">
        <v>3255</v>
      </c>
      <c r="D16" t="s">
        <v>3266</v>
      </c>
      <c r="E16" t="s">
        <v>3257</v>
      </c>
      <c r="F16" t="s">
        <v>13</v>
      </c>
      <c r="G16" t="s">
        <v>18</v>
      </c>
    </row>
    <row r="17" spans="1:7" x14ac:dyDescent="0.2">
      <c r="A17" t="s">
        <v>3277</v>
      </c>
      <c r="B17" s="2">
        <v>37803</v>
      </c>
      <c r="C17" t="s">
        <v>3255</v>
      </c>
      <c r="D17" t="s">
        <v>3256</v>
      </c>
      <c r="E17" t="s">
        <v>3257</v>
      </c>
      <c r="F17" t="s">
        <v>13</v>
      </c>
      <c r="G17" t="s">
        <v>37</v>
      </c>
    </row>
    <row r="18" spans="1:7" x14ac:dyDescent="0.2">
      <c r="A18" t="s">
        <v>3278</v>
      </c>
      <c r="B18" s="2">
        <v>39577</v>
      </c>
      <c r="C18" t="s">
        <v>3255</v>
      </c>
      <c r="D18" t="s">
        <v>3259</v>
      </c>
      <c r="E18" t="s">
        <v>3257</v>
      </c>
      <c r="F18" t="s">
        <v>13</v>
      </c>
      <c r="G18" t="s">
        <v>21</v>
      </c>
    </row>
    <row r="19" spans="1:7" x14ac:dyDescent="0.2">
      <c r="A19" t="s">
        <v>3279</v>
      </c>
      <c r="B19" s="2">
        <v>38779</v>
      </c>
      <c r="C19" t="s">
        <v>3255</v>
      </c>
      <c r="D19" t="s">
        <v>3259</v>
      </c>
      <c r="E19" t="s">
        <v>3257</v>
      </c>
      <c r="F19" t="s">
        <v>13</v>
      </c>
      <c r="G19" t="s">
        <v>21</v>
      </c>
    </row>
    <row r="20" spans="1:7" x14ac:dyDescent="0.2">
      <c r="A20" t="s">
        <v>3280</v>
      </c>
      <c r="B20" s="2">
        <v>37966</v>
      </c>
      <c r="C20" t="s">
        <v>3255</v>
      </c>
      <c r="D20" t="s">
        <v>3259</v>
      </c>
      <c r="E20" t="s">
        <v>3257</v>
      </c>
      <c r="F20" t="s">
        <v>13</v>
      </c>
      <c r="G20" t="s">
        <v>37</v>
      </c>
    </row>
    <row r="21" spans="1:7" x14ac:dyDescent="0.2">
      <c r="A21" t="s">
        <v>3281</v>
      </c>
      <c r="B21" s="2">
        <v>35575</v>
      </c>
      <c r="C21" t="s">
        <v>3255</v>
      </c>
      <c r="D21" t="s">
        <v>3266</v>
      </c>
      <c r="E21" t="s">
        <v>3257</v>
      </c>
      <c r="F21" t="s">
        <v>13</v>
      </c>
      <c r="G21" t="s">
        <v>21</v>
      </c>
    </row>
    <row r="22" spans="1:7" x14ac:dyDescent="0.2">
      <c r="A22" t="s">
        <v>3282</v>
      </c>
      <c r="B22" s="2">
        <v>38752</v>
      </c>
      <c r="C22" t="s">
        <v>3255</v>
      </c>
      <c r="D22" t="s">
        <v>3272</v>
      </c>
      <c r="E22" t="s">
        <v>3257</v>
      </c>
      <c r="F22" t="s">
        <v>13</v>
      </c>
      <c r="G22" t="s">
        <v>14</v>
      </c>
    </row>
    <row r="23" spans="1:7" x14ac:dyDescent="0.2">
      <c r="A23" t="s">
        <v>3283</v>
      </c>
      <c r="B23" s="2">
        <v>36094</v>
      </c>
      <c r="C23" t="s">
        <v>3255</v>
      </c>
      <c r="D23" t="s">
        <v>3272</v>
      </c>
      <c r="E23" t="s">
        <v>3257</v>
      </c>
      <c r="F23" t="s">
        <v>36</v>
      </c>
      <c r="G23" t="s">
        <v>14</v>
      </c>
    </row>
    <row r="24" spans="1:7" x14ac:dyDescent="0.2">
      <c r="A24" t="s">
        <v>3284</v>
      </c>
      <c r="B24" s="2">
        <v>31813</v>
      </c>
      <c r="C24" t="s">
        <v>3255</v>
      </c>
      <c r="D24" t="s">
        <v>3272</v>
      </c>
      <c r="E24" t="s">
        <v>3257</v>
      </c>
      <c r="F24" t="s">
        <v>13</v>
      </c>
      <c r="G24" t="s">
        <v>21</v>
      </c>
    </row>
    <row r="25" spans="1:7" x14ac:dyDescent="0.2">
      <c r="A25" t="s">
        <v>3285</v>
      </c>
      <c r="B25" s="2">
        <v>38586</v>
      </c>
      <c r="C25" t="s">
        <v>3255</v>
      </c>
      <c r="D25" t="s">
        <v>3266</v>
      </c>
      <c r="E25" t="s">
        <v>3257</v>
      </c>
      <c r="F25" t="s">
        <v>13</v>
      </c>
      <c r="G25" t="s">
        <v>37</v>
      </c>
    </row>
    <row r="26" spans="1:7" x14ac:dyDescent="0.2">
      <c r="A26" t="s">
        <v>3286</v>
      </c>
      <c r="B26" s="2">
        <v>39145</v>
      </c>
      <c r="C26" t="s">
        <v>3255</v>
      </c>
      <c r="D26" t="s">
        <v>3259</v>
      </c>
      <c r="E26" t="s">
        <v>3257</v>
      </c>
      <c r="F26" t="s">
        <v>13</v>
      </c>
      <c r="G26" t="s">
        <v>18</v>
      </c>
    </row>
    <row r="27" spans="1:7" x14ac:dyDescent="0.2">
      <c r="A27" t="s">
        <v>3287</v>
      </c>
      <c r="B27" s="2">
        <v>31729</v>
      </c>
      <c r="C27" t="s">
        <v>3255</v>
      </c>
      <c r="D27" t="s">
        <v>3272</v>
      </c>
      <c r="E27" t="s">
        <v>3257</v>
      </c>
      <c r="F27" t="s">
        <v>65</v>
      </c>
      <c r="G27" t="s">
        <v>21</v>
      </c>
    </row>
    <row r="28" spans="1:7" x14ac:dyDescent="0.2">
      <c r="A28" t="s">
        <v>3288</v>
      </c>
      <c r="B28" s="2">
        <v>37279</v>
      </c>
      <c r="C28" t="s">
        <v>3255</v>
      </c>
      <c r="D28" t="s">
        <v>3266</v>
      </c>
      <c r="E28" t="s">
        <v>3257</v>
      </c>
      <c r="F28" t="s">
        <v>13</v>
      </c>
      <c r="G28" t="s">
        <v>37</v>
      </c>
    </row>
    <row r="29" spans="1:7" x14ac:dyDescent="0.2">
      <c r="A29" t="s">
        <v>3289</v>
      </c>
      <c r="B29" s="2">
        <v>39014</v>
      </c>
      <c r="C29" t="s">
        <v>3255</v>
      </c>
      <c r="D29" t="s">
        <v>3259</v>
      </c>
      <c r="E29" t="s">
        <v>3257</v>
      </c>
      <c r="F29" t="s">
        <v>13</v>
      </c>
      <c r="G29" t="s">
        <v>21</v>
      </c>
    </row>
    <row r="30" spans="1:7" x14ac:dyDescent="0.2">
      <c r="A30" t="s">
        <v>3290</v>
      </c>
      <c r="B30" s="2">
        <v>39489</v>
      </c>
      <c r="C30" t="s">
        <v>3255</v>
      </c>
      <c r="D30" t="s">
        <v>3259</v>
      </c>
      <c r="E30" t="s">
        <v>3257</v>
      </c>
      <c r="F30" t="s">
        <v>13</v>
      </c>
      <c r="G30" t="s">
        <v>21</v>
      </c>
    </row>
    <row r="31" spans="1:7" x14ac:dyDescent="0.2">
      <c r="A31" t="s">
        <v>3291</v>
      </c>
      <c r="B31" s="2">
        <v>41928</v>
      </c>
      <c r="C31" t="s">
        <v>3255</v>
      </c>
      <c r="D31" t="s">
        <v>3266</v>
      </c>
      <c r="E31" t="s">
        <v>3257</v>
      </c>
      <c r="F31" t="s">
        <v>13</v>
      </c>
      <c r="G31" t="s">
        <v>21</v>
      </c>
    </row>
    <row r="32" spans="1:7" x14ac:dyDescent="0.2">
      <c r="A32" t="s">
        <v>3292</v>
      </c>
      <c r="B32" s="2">
        <v>39032</v>
      </c>
      <c r="C32" t="s">
        <v>3255</v>
      </c>
      <c r="D32" t="s">
        <v>3259</v>
      </c>
      <c r="E32" t="s">
        <v>3257</v>
      </c>
      <c r="F32" t="s">
        <v>13</v>
      </c>
      <c r="G32" t="s">
        <v>21</v>
      </c>
    </row>
    <row r="33" spans="1:7" x14ac:dyDescent="0.2">
      <c r="A33" t="s">
        <v>3293</v>
      </c>
      <c r="B33" s="2">
        <v>31968</v>
      </c>
      <c r="C33" t="s">
        <v>3255</v>
      </c>
      <c r="D33" t="s">
        <v>3259</v>
      </c>
      <c r="E33" t="s">
        <v>3257</v>
      </c>
      <c r="F33" t="s">
        <v>13</v>
      </c>
      <c r="G33" t="s">
        <v>18</v>
      </c>
    </row>
    <row r="34" spans="1:7" x14ac:dyDescent="0.2">
      <c r="A34" t="s">
        <v>3294</v>
      </c>
      <c r="B34" s="2">
        <v>38050</v>
      </c>
      <c r="C34" t="s">
        <v>3255</v>
      </c>
      <c r="D34" t="s">
        <v>3295</v>
      </c>
      <c r="E34" t="s">
        <v>3257</v>
      </c>
      <c r="F34" t="s">
        <v>17</v>
      </c>
      <c r="G34" t="s">
        <v>37</v>
      </c>
    </row>
    <row r="35" spans="1:7" x14ac:dyDescent="0.2">
      <c r="A35" t="s">
        <v>3296</v>
      </c>
      <c r="B35" s="2">
        <v>34520</v>
      </c>
      <c r="C35" t="s">
        <v>3255</v>
      </c>
      <c r="D35" t="s">
        <v>3259</v>
      </c>
      <c r="E35" t="s">
        <v>3257</v>
      </c>
      <c r="F35" t="s">
        <v>13</v>
      </c>
      <c r="G35" t="s">
        <v>18</v>
      </c>
    </row>
    <row r="36" spans="1:7" x14ac:dyDescent="0.2">
      <c r="A36" t="s">
        <v>3297</v>
      </c>
      <c r="B36" s="2">
        <v>38661</v>
      </c>
      <c r="C36" t="s">
        <v>3255</v>
      </c>
      <c r="D36" t="s">
        <v>3259</v>
      </c>
      <c r="E36" t="s">
        <v>3257</v>
      </c>
      <c r="F36" t="s">
        <v>84</v>
      </c>
    </row>
    <row r="37" spans="1:7" x14ac:dyDescent="0.2">
      <c r="A37" t="s">
        <v>3298</v>
      </c>
      <c r="B37" s="2">
        <v>40727</v>
      </c>
      <c r="C37" t="s">
        <v>3255</v>
      </c>
      <c r="D37" t="s">
        <v>3259</v>
      </c>
      <c r="E37" t="s">
        <v>3257</v>
      </c>
      <c r="F37" t="s">
        <v>13</v>
      </c>
      <c r="G37" t="s">
        <v>37</v>
      </c>
    </row>
    <row r="38" spans="1:7" x14ac:dyDescent="0.2">
      <c r="A38" t="s">
        <v>3299</v>
      </c>
      <c r="B38" s="2">
        <v>37222</v>
      </c>
      <c r="C38" t="s">
        <v>3255</v>
      </c>
      <c r="D38" t="s">
        <v>3300</v>
      </c>
      <c r="E38" t="s">
        <v>3257</v>
      </c>
      <c r="F38" t="s">
        <v>13</v>
      </c>
      <c r="G38" t="s">
        <v>21</v>
      </c>
    </row>
    <row r="39" spans="1:7" x14ac:dyDescent="0.2">
      <c r="A39" t="s">
        <v>3301</v>
      </c>
      <c r="B39" s="2">
        <v>38290</v>
      </c>
      <c r="C39" t="s">
        <v>3255</v>
      </c>
      <c r="D39" t="s">
        <v>3266</v>
      </c>
      <c r="E39" t="s">
        <v>3257</v>
      </c>
      <c r="F39" t="s">
        <v>13</v>
      </c>
      <c r="G39" t="s">
        <v>21</v>
      </c>
    </row>
    <row r="40" spans="1:7" x14ac:dyDescent="0.2">
      <c r="A40" t="s">
        <v>3302</v>
      </c>
      <c r="B40" s="2">
        <v>37755</v>
      </c>
      <c r="C40" t="s">
        <v>3255</v>
      </c>
      <c r="D40" t="s">
        <v>3272</v>
      </c>
      <c r="E40" t="s">
        <v>3257</v>
      </c>
      <c r="F40" t="s">
        <v>13</v>
      </c>
      <c r="G40" t="s">
        <v>21</v>
      </c>
    </row>
    <row r="41" spans="1:7" x14ac:dyDescent="0.2">
      <c r="A41" t="s">
        <v>3303</v>
      </c>
      <c r="B41" s="2">
        <v>35445</v>
      </c>
      <c r="C41" t="s">
        <v>3255</v>
      </c>
      <c r="D41" t="s">
        <v>3259</v>
      </c>
      <c r="E41" t="s">
        <v>3257</v>
      </c>
      <c r="F41" t="s">
        <v>65</v>
      </c>
      <c r="G41" t="s">
        <v>18</v>
      </c>
    </row>
    <row r="42" spans="1:7" x14ac:dyDescent="0.2">
      <c r="A42" t="s">
        <v>3304</v>
      </c>
      <c r="B42" s="2">
        <v>37532</v>
      </c>
      <c r="C42" t="s">
        <v>3255</v>
      </c>
      <c r="D42" t="s">
        <v>3259</v>
      </c>
      <c r="E42" t="s">
        <v>3257</v>
      </c>
      <c r="F42" t="s">
        <v>13</v>
      </c>
      <c r="G42" t="s">
        <v>18</v>
      </c>
    </row>
    <row r="43" spans="1:7" x14ac:dyDescent="0.2">
      <c r="A43" t="s">
        <v>3305</v>
      </c>
      <c r="B43" s="2">
        <v>37484</v>
      </c>
      <c r="C43" t="s">
        <v>3255</v>
      </c>
      <c r="D43" t="s">
        <v>3259</v>
      </c>
      <c r="E43" t="s">
        <v>3257</v>
      </c>
      <c r="F43" t="s">
        <v>13</v>
      </c>
      <c r="G43" t="s">
        <v>21</v>
      </c>
    </row>
    <row r="44" spans="1:7" x14ac:dyDescent="0.2">
      <c r="A44" t="s">
        <v>3306</v>
      </c>
      <c r="B44" s="2">
        <v>40815</v>
      </c>
      <c r="C44" t="s">
        <v>3255</v>
      </c>
      <c r="D44" t="s">
        <v>3259</v>
      </c>
      <c r="E44" t="s">
        <v>3257</v>
      </c>
      <c r="F44" t="s">
        <v>13</v>
      </c>
      <c r="G44" t="s">
        <v>18</v>
      </c>
    </row>
    <row r="45" spans="1:7" x14ac:dyDescent="0.2">
      <c r="A45" t="s">
        <v>3307</v>
      </c>
      <c r="B45" s="2">
        <v>37839</v>
      </c>
      <c r="C45" t="s">
        <v>3255</v>
      </c>
      <c r="D45" t="s">
        <v>3259</v>
      </c>
      <c r="E45" t="s">
        <v>3257</v>
      </c>
      <c r="F45" t="s">
        <v>13</v>
      </c>
      <c r="G45" t="s">
        <v>21</v>
      </c>
    </row>
    <row r="46" spans="1:7" x14ac:dyDescent="0.2">
      <c r="A46" t="s">
        <v>3308</v>
      </c>
      <c r="B46" s="2">
        <v>35558</v>
      </c>
      <c r="C46" t="s">
        <v>3255</v>
      </c>
      <c r="D46" t="s">
        <v>3259</v>
      </c>
      <c r="E46" t="s">
        <v>3257</v>
      </c>
      <c r="F46" t="s">
        <v>13</v>
      </c>
      <c r="G46" t="s">
        <v>37</v>
      </c>
    </row>
    <row r="47" spans="1:7" x14ac:dyDescent="0.2">
      <c r="A47" t="s">
        <v>3309</v>
      </c>
      <c r="B47" s="2">
        <v>30012</v>
      </c>
      <c r="C47" t="s">
        <v>3255</v>
      </c>
      <c r="D47" t="s">
        <v>3266</v>
      </c>
      <c r="E47" t="s">
        <v>3257</v>
      </c>
      <c r="F47" t="s">
        <v>13</v>
      </c>
      <c r="G47" t="s">
        <v>18</v>
      </c>
    </row>
    <row r="48" spans="1:7" x14ac:dyDescent="0.2">
      <c r="A48" t="s">
        <v>3310</v>
      </c>
      <c r="B48" s="2">
        <v>38546</v>
      </c>
      <c r="C48" t="s">
        <v>3255</v>
      </c>
      <c r="D48" t="s">
        <v>3266</v>
      </c>
      <c r="E48" t="s">
        <v>3257</v>
      </c>
      <c r="F48" t="s">
        <v>13</v>
      </c>
      <c r="G48" t="s">
        <v>18</v>
      </c>
    </row>
    <row r="49" spans="1:7" x14ac:dyDescent="0.2">
      <c r="A49" t="s">
        <v>3311</v>
      </c>
      <c r="B49" s="2">
        <v>39927</v>
      </c>
      <c r="C49" t="s">
        <v>3255</v>
      </c>
      <c r="D49" t="s">
        <v>3266</v>
      </c>
      <c r="E49" t="s">
        <v>3257</v>
      </c>
      <c r="F49" t="s">
        <v>13</v>
      </c>
      <c r="G49" t="s">
        <v>21</v>
      </c>
    </row>
    <row r="50" spans="1:7" x14ac:dyDescent="0.2">
      <c r="A50" t="s">
        <v>3312</v>
      </c>
      <c r="B50" s="2">
        <v>41636</v>
      </c>
      <c r="C50" t="s">
        <v>3255</v>
      </c>
      <c r="D50" t="s">
        <v>3259</v>
      </c>
      <c r="E50" t="s">
        <v>3257</v>
      </c>
      <c r="F50" t="s">
        <v>13</v>
      </c>
      <c r="G50" t="s">
        <v>21</v>
      </c>
    </row>
    <row r="51" spans="1:7" x14ac:dyDescent="0.2">
      <c r="A51" t="s">
        <v>3313</v>
      </c>
      <c r="B51" s="2">
        <v>36453</v>
      </c>
      <c r="C51" t="s">
        <v>3255</v>
      </c>
      <c r="D51" t="s">
        <v>3266</v>
      </c>
      <c r="E51" t="s">
        <v>3257</v>
      </c>
      <c r="F51" t="s">
        <v>13</v>
      </c>
      <c r="G51" t="s">
        <v>21</v>
      </c>
    </row>
    <row r="52" spans="1:7" x14ac:dyDescent="0.2">
      <c r="A52" t="s">
        <v>3314</v>
      </c>
      <c r="B52" s="2">
        <v>40528</v>
      </c>
      <c r="C52" t="s">
        <v>3255</v>
      </c>
      <c r="D52" t="s">
        <v>3259</v>
      </c>
      <c r="E52" t="s">
        <v>3257</v>
      </c>
      <c r="F52" t="s">
        <v>13</v>
      </c>
      <c r="G52" t="s">
        <v>21</v>
      </c>
    </row>
    <row r="53" spans="1:7" x14ac:dyDescent="0.2">
      <c r="A53" t="s">
        <v>3315</v>
      </c>
      <c r="B53" s="2">
        <v>38048</v>
      </c>
      <c r="C53" t="s">
        <v>3255</v>
      </c>
      <c r="D53" t="s">
        <v>3263</v>
      </c>
      <c r="E53" t="s">
        <v>3257</v>
      </c>
      <c r="F53" t="s">
        <v>13</v>
      </c>
      <c r="G53" t="s">
        <v>21</v>
      </c>
    </row>
    <row r="54" spans="1:7" x14ac:dyDescent="0.2">
      <c r="A54" t="s">
        <v>3316</v>
      </c>
      <c r="B54" s="2">
        <v>40446</v>
      </c>
      <c r="C54" t="s">
        <v>3255</v>
      </c>
      <c r="D54" t="s">
        <v>3259</v>
      </c>
      <c r="E54" t="s">
        <v>3257</v>
      </c>
      <c r="F54" t="s">
        <v>120</v>
      </c>
      <c r="G54" t="s">
        <v>21</v>
      </c>
    </row>
    <row r="55" spans="1:7" x14ac:dyDescent="0.2">
      <c r="A55" t="s">
        <v>3317</v>
      </c>
      <c r="B55" s="2">
        <v>37436</v>
      </c>
      <c r="C55" t="s">
        <v>3255</v>
      </c>
      <c r="D55" t="s">
        <v>3259</v>
      </c>
      <c r="E55" t="s">
        <v>3257</v>
      </c>
      <c r="F55" t="s">
        <v>65</v>
      </c>
      <c r="G55" t="s">
        <v>37</v>
      </c>
    </row>
    <row r="56" spans="1:7" x14ac:dyDescent="0.2">
      <c r="A56" t="s">
        <v>3318</v>
      </c>
      <c r="B56" s="2">
        <v>37520</v>
      </c>
      <c r="C56" t="s">
        <v>3255</v>
      </c>
      <c r="D56" t="s">
        <v>3266</v>
      </c>
      <c r="E56" t="s">
        <v>3257</v>
      </c>
      <c r="F56" t="s">
        <v>13</v>
      </c>
      <c r="G56" t="s">
        <v>37</v>
      </c>
    </row>
    <row r="57" spans="1:7" x14ac:dyDescent="0.2">
      <c r="A57" t="s">
        <v>3319</v>
      </c>
      <c r="B57" s="2">
        <v>39226</v>
      </c>
      <c r="C57" t="s">
        <v>3255</v>
      </c>
      <c r="D57" t="s">
        <v>3266</v>
      </c>
      <c r="E57" t="s">
        <v>3257</v>
      </c>
      <c r="F57" t="s">
        <v>120</v>
      </c>
      <c r="G57" t="s">
        <v>21</v>
      </c>
    </row>
    <row r="58" spans="1:7" x14ac:dyDescent="0.2">
      <c r="A58" t="s">
        <v>3320</v>
      </c>
      <c r="B58" s="2">
        <v>36868</v>
      </c>
      <c r="C58" t="s">
        <v>3255</v>
      </c>
      <c r="D58" t="s">
        <v>3259</v>
      </c>
      <c r="E58" t="s">
        <v>3257</v>
      </c>
      <c r="F58" t="s">
        <v>13</v>
      </c>
      <c r="G58" t="s">
        <v>37</v>
      </c>
    </row>
    <row r="59" spans="1:7" x14ac:dyDescent="0.2">
      <c r="A59" t="s">
        <v>3321</v>
      </c>
      <c r="B59" s="2">
        <v>36638</v>
      </c>
      <c r="C59" t="s">
        <v>3255</v>
      </c>
      <c r="D59" t="s">
        <v>3259</v>
      </c>
      <c r="E59" t="s">
        <v>3257</v>
      </c>
      <c r="F59" t="s">
        <v>13</v>
      </c>
      <c r="G59" t="s">
        <v>18</v>
      </c>
    </row>
    <row r="60" spans="1:7" x14ac:dyDescent="0.2">
      <c r="A60" t="s">
        <v>3322</v>
      </c>
      <c r="B60" s="2">
        <v>36565</v>
      </c>
      <c r="C60" t="s">
        <v>3255</v>
      </c>
      <c r="D60" t="s">
        <v>3272</v>
      </c>
      <c r="E60" t="s">
        <v>3257</v>
      </c>
      <c r="F60" t="s">
        <v>65</v>
      </c>
      <c r="G60" t="s">
        <v>14</v>
      </c>
    </row>
    <row r="61" spans="1:7" x14ac:dyDescent="0.2">
      <c r="A61" t="s">
        <v>3323</v>
      </c>
      <c r="B61" s="2">
        <v>32019</v>
      </c>
      <c r="C61" t="s">
        <v>3255</v>
      </c>
      <c r="D61" t="s">
        <v>3266</v>
      </c>
      <c r="E61" t="s">
        <v>3257</v>
      </c>
      <c r="F61" t="s">
        <v>65</v>
      </c>
      <c r="G61" t="s">
        <v>18</v>
      </c>
    </row>
    <row r="62" spans="1:7" x14ac:dyDescent="0.2">
      <c r="A62" t="s">
        <v>3324</v>
      </c>
      <c r="B62" s="2">
        <v>40877</v>
      </c>
      <c r="C62" t="s">
        <v>3255</v>
      </c>
      <c r="D62" t="s">
        <v>3266</v>
      </c>
      <c r="E62" t="s">
        <v>3257</v>
      </c>
      <c r="F62" t="s">
        <v>13</v>
      </c>
      <c r="G62" t="s">
        <v>18</v>
      </c>
    </row>
    <row r="63" spans="1:7" x14ac:dyDescent="0.2">
      <c r="A63" t="s">
        <v>3325</v>
      </c>
      <c r="B63" s="2">
        <v>36299</v>
      </c>
      <c r="C63" t="s">
        <v>3255</v>
      </c>
      <c r="D63" t="s">
        <v>3270</v>
      </c>
      <c r="E63" t="s">
        <v>3257</v>
      </c>
      <c r="F63" t="s">
        <v>13</v>
      </c>
      <c r="G63" t="s">
        <v>21</v>
      </c>
    </row>
    <row r="64" spans="1:7" x14ac:dyDescent="0.2">
      <c r="A64" t="s">
        <v>3326</v>
      </c>
      <c r="B64" s="2">
        <v>35731</v>
      </c>
      <c r="C64" t="s">
        <v>3255</v>
      </c>
      <c r="D64" t="s">
        <v>3266</v>
      </c>
      <c r="E64" t="s">
        <v>3257</v>
      </c>
      <c r="F64" t="s">
        <v>13</v>
      </c>
      <c r="G64" t="s">
        <v>21</v>
      </c>
    </row>
    <row r="65" spans="1:7" x14ac:dyDescent="0.2">
      <c r="A65" t="s">
        <v>3327</v>
      </c>
      <c r="B65" s="2">
        <v>40172</v>
      </c>
      <c r="C65" t="s">
        <v>3255</v>
      </c>
      <c r="D65" t="s">
        <v>3266</v>
      </c>
      <c r="E65" t="s">
        <v>3257</v>
      </c>
      <c r="F65" t="s">
        <v>36</v>
      </c>
      <c r="G65" t="s">
        <v>21</v>
      </c>
    </row>
    <row r="66" spans="1:7" x14ac:dyDescent="0.2">
      <c r="A66" t="s">
        <v>3328</v>
      </c>
      <c r="B66" s="2">
        <v>35754</v>
      </c>
      <c r="C66" t="s">
        <v>3255</v>
      </c>
      <c r="D66" t="s">
        <v>3266</v>
      </c>
      <c r="E66" t="s">
        <v>3257</v>
      </c>
      <c r="F66" t="s">
        <v>13</v>
      </c>
      <c r="G66" t="s">
        <v>21</v>
      </c>
    </row>
    <row r="67" spans="1:7" x14ac:dyDescent="0.2">
      <c r="A67" t="s">
        <v>3329</v>
      </c>
      <c r="B67" s="2">
        <v>35450</v>
      </c>
      <c r="C67" t="s">
        <v>3255</v>
      </c>
      <c r="D67" t="s">
        <v>3266</v>
      </c>
      <c r="E67" t="s">
        <v>3257</v>
      </c>
      <c r="F67" t="s">
        <v>13</v>
      </c>
      <c r="G67" t="s">
        <v>21</v>
      </c>
    </row>
    <row r="68" spans="1:7" x14ac:dyDescent="0.2">
      <c r="A68" t="s">
        <v>3330</v>
      </c>
      <c r="B68" s="2">
        <v>39541</v>
      </c>
      <c r="C68" t="s">
        <v>3255</v>
      </c>
      <c r="D68" t="s">
        <v>3272</v>
      </c>
      <c r="E68" t="s">
        <v>3257</v>
      </c>
      <c r="F68" t="s">
        <v>13</v>
      </c>
      <c r="G68" t="s">
        <v>18</v>
      </c>
    </row>
    <row r="69" spans="1:7" x14ac:dyDescent="0.2">
      <c r="A69" t="s">
        <v>3331</v>
      </c>
      <c r="B69" s="2">
        <v>37554</v>
      </c>
      <c r="C69" t="s">
        <v>3255</v>
      </c>
      <c r="D69" t="s">
        <v>3266</v>
      </c>
      <c r="E69" t="s">
        <v>3257</v>
      </c>
      <c r="F69" t="s">
        <v>13</v>
      </c>
      <c r="G69" t="s">
        <v>21</v>
      </c>
    </row>
    <row r="70" spans="1:7" x14ac:dyDescent="0.2">
      <c r="A70" t="s">
        <v>3332</v>
      </c>
      <c r="B70" s="2">
        <v>39349</v>
      </c>
      <c r="C70" t="s">
        <v>3255</v>
      </c>
      <c r="D70" t="s">
        <v>3266</v>
      </c>
      <c r="E70" t="s">
        <v>3257</v>
      </c>
      <c r="F70" t="s">
        <v>17</v>
      </c>
      <c r="G70" t="s">
        <v>21</v>
      </c>
    </row>
    <row r="71" spans="1:7" x14ac:dyDescent="0.2">
      <c r="A71" t="s">
        <v>3333</v>
      </c>
      <c r="B71" s="2">
        <v>33505</v>
      </c>
      <c r="C71" t="s">
        <v>3255</v>
      </c>
      <c r="D71" t="s">
        <v>3266</v>
      </c>
      <c r="E71" t="s">
        <v>3257</v>
      </c>
      <c r="F71" t="s">
        <v>13</v>
      </c>
      <c r="G71" t="s">
        <v>21</v>
      </c>
    </row>
    <row r="72" spans="1:7" x14ac:dyDescent="0.2">
      <c r="A72" t="s">
        <v>3334</v>
      </c>
      <c r="B72" s="2">
        <v>36304</v>
      </c>
      <c r="C72" t="s">
        <v>3255</v>
      </c>
      <c r="D72" t="s">
        <v>3259</v>
      </c>
      <c r="E72" t="s">
        <v>3257</v>
      </c>
      <c r="F72" t="s">
        <v>13</v>
      </c>
      <c r="G72" t="s">
        <v>18</v>
      </c>
    </row>
    <row r="73" spans="1:7" x14ac:dyDescent="0.2">
      <c r="A73" t="s">
        <v>3335</v>
      </c>
      <c r="B73" s="2">
        <v>40252</v>
      </c>
      <c r="C73" t="s">
        <v>3255</v>
      </c>
      <c r="D73" t="s">
        <v>3259</v>
      </c>
      <c r="E73" t="s">
        <v>3257</v>
      </c>
      <c r="F73" t="s">
        <v>13</v>
      </c>
      <c r="G73" t="s">
        <v>18</v>
      </c>
    </row>
    <row r="74" spans="1:7" x14ac:dyDescent="0.2">
      <c r="A74" t="s">
        <v>3336</v>
      </c>
      <c r="B74" s="2">
        <v>39756</v>
      </c>
      <c r="C74" t="s">
        <v>3255</v>
      </c>
      <c r="D74" t="s">
        <v>3259</v>
      </c>
      <c r="E74" t="s">
        <v>3257</v>
      </c>
      <c r="F74" t="s">
        <v>13</v>
      </c>
      <c r="G74" t="s">
        <v>21</v>
      </c>
    </row>
    <row r="75" spans="1:7" x14ac:dyDescent="0.2">
      <c r="A75" t="s">
        <v>3337</v>
      </c>
      <c r="B75" s="2">
        <v>35969</v>
      </c>
      <c r="C75" t="s">
        <v>3255</v>
      </c>
      <c r="D75" t="s">
        <v>3259</v>
      </c>
      <c r="E75" t="s">
        <v>3257</v>
      </c>
      <c r="F75" t="s">
        <v>13</v>
      </c>
      <c r="G75" t="s">
        <v>37</v>
      </c>
    </row>
    <row r="76" spans="1:7" x14ac:dyDescent="0.2">
      <c r="A76" t="s">
        <v>3338</v>
      </c>
      <c r="B76" s="2">
        <v>37813</v>
      </c>
      <c r="C76" t="s">
        <v>3255</v>
      </c>
      <c r="D76" t="s">
        <v>3272</v>
      </c>
      <c r="E76" t="s">
        <v>3257</v>
      </c>
      <c r="F76" t="s">
        <v>13</v>
      </c>
      <c r="G76" t="s">
        <v>18</v>
      </c>
    </row>
    <row r="77" spans="1:7" x14ac:dyDescent="0.2">
      <c r="A77" t="s">
        <v>3339</v>
      </c>
      <c r="B77" s="2">
        <v>34359</v>
      </c>
      <c r="C77" t="s">
        <v>3255</v>
      </c>
      <c r="D77" t="s">
        <v>3266</v>
      </c>
      <c r="E77" t="s">
        <v>3257</v>
      </c>
      <c r="F77" t="s">
        <v>161</v>
      </c>
      <c r="G77" t="s">
        <v>21</v>
      </c>
    </row>
    <row r="78" spans="1:7" x14ac:dyDescent="0.2">
      <c r="A78" t="s">
        <v>3340</v>
      </c>
      <c r="B78" s="2">
        <v>39593</v>
      </c>
      <c r="C78" t="s">
        <v>3255</v>
      </c>
      <c r="D78" t="s">
        <v>3263</v>
      </c>
      <c r="E78" t="s">
        <v>3257</v>
      </c>
      <c r="F78" t="s">
        <v>13</v>
      </c>
      <c r="G78" t="s">
        <v>21</v>
      </c>
    </row>
    <row r="79" spans="1:7" x14ac:dyDescent="0.2">
      <c r="A79" t="s">
        <v>3341</v>
      </c>
      <c r="B79" s="2">
        <v>39190</v>
      </c>
      <c r="C79" t="s">
        <v>3255</v>
      </c>
      <c r="D79" t="s">
        <v>3259</v>
      </c>
      <c r="E79" t="s">
        <v>3257</v>
      </c>
      <c r="F79" t="s">
        <v>13</v>
      </c>
      <c r="G79" t="s">
        <v>21</v>
      </c>
    </row>
    <row r="80" spans="1:7" x14ac:dyDescent="0.2">
      <c r="A80" t="s">
        <v>3342</v>
      </c>
      <c r="B80" s="2">
        <v>40875</v>
      </c>
      <c r="C80" t="s">
        <v>3255</v>
      </c>
      <c r="D80" t="s">
        <v>3263</v>
      </c>
      <c r="E80" t="s">
        <v>3257</v>
      </c>
      <c r="F80" t="s">
        <v>13</v>
      </c>
      <c r="G80" t="s">
        <v>21</v>
      </c>
    </row>
    <row r="81" spans="1:7" x14ac:dyDescent="0.2">
      <c r="A81" t="s">
        <v>3343</v>
      </c>
      <c r="B81" s="2">
        <v>35923</v>
      </c>
      <c r="C81" t="s">
        <v>3255</v>
      </c>
      <c r="D81" t="s">
        <v>3259</v>
      </c>
      <c r="E81" t="s">
        <v>3257</v>
      </c>
      <c r="F81" t="s">
        <v>13</v>
      </c>
      <c r="G81" t="s">
        <v>18</v>
      </c>
    </row>
    <row r="82" spans="1:7" x14ac:dyDescent="0.2">
      <c r="A82" t="s">
        <v>3344</v>
      </c>
      <c r="B82" s="2">
        <v>41590</v>
      </c>
      <c r="C82" t="s">
        <v>3255</v>
      </c>
      <c r="D82" t="s">
        <v>3263</v>
      </c>
      <c r="E82" t="s">
        <v>3257</v>
      </c>
      <c r="F82" t="s">
        <v>13</v>
      </c>
      <c r="G82" t="s">
        <v>37</v>
      </c>
    </row>
    <row r="83" spans="1:7" x14ac:dyDescent="0.2">
      <c r="A83" t="s">
        <v>3345</v>
      </c>
      <c r="B83" s="2">
        <v>37122</v>
      </c>
      <c r="C83" t="s">
        <v>3255</v>
      </c>
      <c r="D83" t="s">
        <v>3263</v>
      </c>
      <c r="E83" t="s">
        <v>3257</v>
      </c>
      <c r="F83" t="s">
        <v>13</v>
      </c>
      <c r="G83" t="s">
        <v>21</v>
      </c>
    </row>
    <row r="84" spans="1:7" x14ac:dyDescent="0.2">
      <c r="A84" t="s">
        <v>3346</v>
      </c>
      <c r="B84" s="2">
        <v>34148</v>
      </c>
      <c r="C84" t="s">
        <v>3255</v>
      </c>
      <c r="D84" t="s">
        <v>3266</v>
      </c>
      <c r="E84" t="s">
        <v>3257</v>
      </c>
      <c r="F84" t="s">
        <v>13</v>
      </c>
      <c r="G84" t="s">
        <v>21</v>
      </c>
    </row>
    <row r="85" spans="1:7" x14ac:dyDescent="0.2">
      <c r="A85" t="s">
        <v>3347</v>
      </c>
      <c r="B85" s="2">
        <v>39687</v>
      </c>
      <c r="C85" t="s">
        <v>3255</v>
      </c>
      <c r="D85" t="s">
        <v>3270</v>
      </c>
      <c r="E85" t="s">
        <v>3257</v>
      </c>
      <c r="F85" t="s">
        <v>161</v>
      </c>
      <c r="G85" t="s">
        <v>21</v>
      </c>
    </row>
    <row r="86" spans="1:7" x14ac:dyDescent="0.2">
      <c r="A86" t="s">
        <v>3348</v>
      </c>
      <c r="B86" s="2">
        <v>39742</v>
      </c>
      <c r="C86" t="s">
        <v>3255</v>
      </c>
      <c r="D86" t="s">
        <v>3270</v>
      </c>
      <c r="E86" t="s">
        <v>3257</v>
      </c>
      <c r="F86" t="s">
        <v>13</v>
      </c>
      <c r="G86" t="s">
        <v>21</v>
      </c>
    </row>
    <row r="87" spans="1:7" x14ac:dyDescent="0.2">
      <c r="A87" t="s">
        <v>3349</v>
      </c>
      <c r="B87" s="2">
        <v>35866</v>
      </c>
      <c r="C87" t="s">
        <v>3255</v>
      </c>
      <c r="D87" t="s">
        <v>3259</v>
      </c>
      <c r="E87" t="s">
        <v>3257</v>
      </c>
      <c r="F87" t="s">
        <v>13</v>
      </c>
      <c r="G87" t="s">
        <v>37</v>
      </c>
    </row>
    <row r="88" spans="1:7" x14ac:dyDescent="0.2">
      <c r="A88" t="s">
        <v>3350</v>
      </c>
      <c r="B88" s="2">
        <v>37381</v>
      </c>
      <c r="C88" t="s">
        <v>3255</v>
      </c>
      <c r="D88" t="s">
        <v>3259</v>
      </c>
      <c r="E88" t="s">
        <v>3257</v>
      </c>
      <c r="F88" t="s">
        <v>13</v>
      </c>
      <c r="G88" t="s">
        <v>14</v>
      </c>
    </row>
    <row r="89" spans="1:7" x14ac:dyDescent="0.2">
      <c r="A89" t="s">
        <v>3351</v>
      </c>
      <c r="B89" s="2">
        <v>34029</v>
      </c>
      <c r="C89" t="s">
        <v>3255</v>
      </c>
      <c r="D89" t="s">
        <v>3272</v>
      </c>
      <c r="E89" t="s">
        <v>3257</v>
      </c>
      <c r="F89" t="s">
        <v>65</v>
      </c>
      <c r="G89" t="s">
        <v>18</v>
      </c>
    </row>
    <row r="90" spans="1:7" x14ac:dyDescent="0.2">
      <c r="A90" t="s">
        <v>3352</v>
      </c>
      <c r="B90" s="2">
        <v>38029</v>
      </c>
      <c r="C90" t="s">
        <v>3255</v>
      </c>
      <c r="D90" t="s">
        <v>3266</v>
      </c>
      <c r="E90" t="s">
        <v>3257</v>
      </c>
      <c r="F90" t="s">
        <v>13</v>
      </c>
      <c r="G90" t="s">
        <v>21</v>
      </c>
    </row>
    <row r="91" spans="1:7" x14ac:dyDescent="0.2">
      <c r="A91" t="s">
        <v>3353</v>
      </c>
      <c r="B91" s="2">
        <v>40622</v>
      </c>
      <c r="C91" t="s">
        <v>3255</v>
      </c>
      <c r="D91" t="s">
        <v>3270</v>
      </c>
      <c r="E91" t="s">
        <v>3257</v>
      </c>
      <c r="F91" t="s">
        <v>13</v>
      </c>
      <c r="G91" t="s">
        <v>21</v>
      </c>
    </row>
    <row r="92" spans="1:7" x14ac:dyDescent="0.2">
      <c r="A92" t="s">
        <v>3354</v>
      </c>
      <c r="B92" s="2">
        <v>36835</v>
      </c>
      <c r="C92" t="s">
        <v>3255</v>
      </c>
      <c r="D92" t="s">
        <v>3259</v>
      </c>
      <c r="E92" t="s">
        <v>3257</v>
      </c>
      <c r="F92" t="s">
        <v>13</v>
      </c>
      <c r="G92" t="s">
        <v>37</v>
      </c>
    </row>
    <row r="93" spans="1:7" x14ac:dyDescent="0.2">
      <c r="A93" t="s">
        <v>3355</v>
      </c>
      <c r="B93" s="2">
        <v>36871</v>
      </c>
      <c r="C93" t="s">
        <v>3255</v>
      </c>
      <c r="D93" t="s">
        <v>3272</v>
      </c>
      <c r="E93" t="s">
        <v>3257</v>
      </c>
      <c r="F93" t="s">
        <v>13</v>
      </c>
      <c r="G93" t="s">
        <v>37</v>
      </c>
    </row>
    <row r="94" spans="1:7" x14ac:dyDescent="0.2">
      <c r="A94" t="s">
        <v>3356</v>
      </c>
      <c r="B94" s="2">
        <v>41940</v>
      </c>
      <c r="C94" t="s">
        <v>3255</v>
      </c>
      <c r="D94" t="s">
        <v>3270</v>
      </c>
      <c r="E94" t="s">
        <v>3257</v>
      </c>
      <c r="F94" t="s">
        <v>13</v>
      </c>
      <c r="G94" t="s">
        <v>37</v>
      </c>
    </row>
    <row r="95" spans="1:7" x14ac:dyDescent="0.2">
      <c r="A95" t="s">
        <v>3357</v>
      </c>
      <c r="B95" s="2">
        <v>41590</v>
      </c>
      <c r="C95" t="s">
        <v>3255</v>
      </c>
      <c r="D95" t="s">
        <v>3263</v>
      </c>
      <c r="E95" t="s">
        <v>3257</v>
      </c>
      <c r="F95" t="s">
        <v>196</v>
      </c>
      <c r="G95" t="s">
        <v>21</v>
      </c>
    </row>
    <row r="96" spans="1:7" x14ac:dyDescent="0.2">
      <c r="A96" t="s">
        <v>3358</v>
      </c>
      <c r="B96" s="2">
        <v>38985</v>
      </c>
      <c r="C96" t="s">
        <v>3255</v>
      </c>
      <c r="D96" t="s">
        <v>3266</v>
      </c>
      <c r="E96" t="s">
        <v>3257</v>
      </c>
      <c r="F96" t="s">
        <v>17</v>
      </c>
      <c r="G96" t="s">
        <v>37</v>
      </c>
    </row>
    <row r="97" spans="1:7" x14ac:dyDescent="0.2">
      <c r="A97" t="s">
        <v>3359</v>
      </c>
      <c r="B97" s="2">
        <v>40162</v>
      </c>
      <c r="C97" t="s">
        <v>3255</v>
      </c>
      <c r="D97" t="s">
        <v>3270</v>
      </c>
      <c r="E97" t="s">
        <v>3257</v>
      </c>
      <c r="F97" t="s">
        <v>13</v>
      </c>
      <c r="G97" t="s">
        <v>37</v>
      </c>
    </row>
    <row r="98" spans="1:7" x14ac:dyDescent="0.2">
      <c r="A98" t="s">
        <v>3360</v>
      </c>
      <c r="B98" s="2">
        <v>38616</v>
      </c>
      <c r="C98" t="s">
        <v>3255</v>
      </c>
      <c r="D98" t="s">
        <v>3266</v>
      </c>
      <c r="E98" t="s">
        <v>3257</v>
      </c>
      <c r="F98" t="s">
        <v>13</v>
      </c>
      <c r="G98" t="s">
        <v>21</v>
      </c>
    </row>
    <row r="99" spans="1:7" x14ac:dyDescent="0.2">
      <c r="A99" t="s">
        <v>3361</v>
      </c>
      <c r="B99" s="2">
        <v>38495</v>
      </c>
      <c r="C99" t="s">
        <v>3255</v>
      </c>
      <c r="D99" t="s">
        <v>3259</v>
      </c>
      <c r="E99" t="s">
        <v>3257</v>
      </c>
      <c r="F99" t="s">
        <v>13</v>
      </c>
      <c r="G99" t="s">
        <v>21</v>
      </c>
    </row>
    <row r="100" spans="1:7" x14ac:dyDescent="0.2">
      <c r="A100" t="s">
        <v>3362</v>
      </c>
      <c r="B100" s="2">
        <v>37105</v>
      </c>
      <c r="C100" t="s">
        <v>3255</v>
      </c>
      <c r="D100" t="s">
        <v>3266</v>
      </c>
      <c r="E100" t="s">
        <v>3257</v>
      </c>
      <c r="F100" t="s">
        <v>13</v>
      </c>
      <c r="G100" t="s">
        <v>21</v>
      </c>
    </row>
    <row r="101" spans="1:7" x14ac:dyDescent="0.2">
      <c r="A101" t="s">
        <v>3363</v>
      </c>
      <c r="B101" s="2">
        <v>37110</v>
      </c>
      <c r="C101" t="s">
        <v>3255</v>
      </c>
      <c r="D101" t="s">
        <v>3259</v>
      </c>
      <c r="E101" t="s">
        <v>3257</v>
      </c>
      <c r="F101" t="s">
        <v>13</v>
      </c>
      <c r="G101" t="s">
        <v>18</v>
      </c>
    </row>
    <row r="102" spans="1:7" x14ac:dyDescent="0.2">
      <c r="A102" t="s">
        <v>3364</v>
      </c>
      <c r="B102" s="2">
        <v>41047</v>
      </c>
      <c r="C102" t="s">
        <v>3255</v>
      </c>
      <c r="D102" t="s">
        <v>3270</v>
      </c>
      <c r="E102" t="s">
        <v>3257</v>
      </c>
      <c r="F102" t="s">
        <v>13</v>
      </c>
      <c r="G102" t="s">
        <v>21</v>
      </c>
    </row>
    <row r="103" spans="1:7" x14ac:dyDescent="0.2">
      <c r="A103" t="s">
        <v>3365</v>
      </c>
      <c r="B103" s="2">
        <v>36565</v>
      </c>
      <c r="C103" t="s">
        <v>3255</v>
      </c>
      <c r="D103" t="s">
        <v>3272</v>
      </c>
      <c r="E103" t="s">
        <v>3257</v>
      </c>
      <c r="F103" t="s">
        <v>13</v>
      </c>
      <c r="G103" t="s">
        <v>18</v>
      </c>
    </row>
    <row r="104" spans="1:7" x14ac:dyDescent="0.2">
      <c r="A104" t="s">
        <v>3366</v>
      </c>
      <c r="B104" s="2">
        <v>36477</v>
      </c>
      <c r="C104" t="s">
        <v>3255</v>
      </c>
      <c r="D104" t="s">
        <v>3266</v>
      </c>
      <c r="E104" t="s">
        <v>3257</v>
      </c>
      <c r="F104" t="s">
        <v>13</v>
      </c>
      <c r="G104" t="s">
        <v>21</v>
      </c>
    </row>
    <row r="105" spans="1:7" x14ac:dyDescent="0.2">
      <c r="A105" t="s">
        <v>3367</v>
      </c>
      <c r="B105" s="2">
        <v>36218</v>
      </c>
      <c r="C105" t="s">
        <v>3255</v>
      </c>
      <c r="D105" t="s">
        <v>3266</v>
      </c>
      <c r="E105" t="s">
        <v>3257</v>
      </c>
      <c r="F105" t="s">
        <v>13</v>
      </c>
      <c r="G105" t="s">
        <v>37</v>
      </c>
    </row>
    <row r="106" spans="1:7" x14ac:dyDescent="0.2">
      <c r="A106" t="s">
        <v>3368</v>
      </c>
      <c r="B106" s="2">
        <v>36488</v>
      </c>
      <c r="C106" t="s">
        <v>3255</v>
      </c>
      <c r="D106" t="s">
        <v>3266</v>
      </c>
      <c r="E106" t="s">
        <v>3257</v>
      </c>
      <c r="F106" t="s">
        <v>13</v>
      </c>
      <c r="G106" t="s">
        <v>18</v>
      </c>
    </row>
    <row r="107" spans="1:7" x14ac:dyDescent="0.2">
      <c r="A107" t="s">
        <v>3369</v>
      </c>
      <c r="B107" s="2">
        <v>36527</v>
      </c>
      <c r="C107" t="s">
        <v>3255</v>
      </c>
      <c r="D107" t="s">
        <v>3270</v>
      </c>
      <c r="E107" t="s">
        <v>3257</v>
      </c>
      <c r="F107" t="s">
        <v>13</v>
      </c>
      <c r="G107" t="s">
        <v>37</v>
      </c>
    </row>
    <row r="108" spans="1:7" x14ac:dyDescent="0.2">
      <c r="A108" t="s">
        <v>3370</v>
      </c>
      <c r="B108" s="2">
        <v>37460</v>
      </c>
      <c r="C108" t="s">
        <v>3255</v>
      </c>
      <c r="D108" t="s">
        <v>3259</v>
      </c>
      <c r="E108" t="s">
        <v>3257</v>
      </c>
      <c r="F108" t="s">
        <v>13</v>
      </c>
      <c r="G108" t="s">
        <v>37</v>
      </c>
    </row>
    <row r="109" spans="1:7" x14ac:dyDescent="0.2">
      <c r="A109" t="s">
        <v>3371</v>
      </c>
      <c r="B109" s="2">
        <v>38608</v>
      </c>
      <c r="C109" t="s">
        <v>3255</v>
      </c>
      <c r="D109" t="s">
        <v>3263</v>
      </c>
      <c r="E109" t="s">
        <v>3257</v>
      </c>
      <c r="F109" t="s">
        <v>13</v>
      </c>
      <c r="G109" t="s">
        <v>21</v>
      </c>
    </row>
    <row r="110" spans="1:7" x14ac:dyDescent="0.2">
      <c r="A110" t="s">
        <v>3372</v>
      </c>
      <c r="B110" s="2">
        <v>41513</v>
      </c>
      <c r="C110" t="s">
        <v>3255</v>
      </c>
      <c r="D110" t="s">
        <v>3256</v>
      </c>
      <c r="E110" t="s">
        <v>3257</v>
      </c>
      <c r="F110" t="s">
        <v>13</v>
      </c>
      <c r="G110" t="s">
        <v>18</v>
      </c>
    </row>
    <row r="111" spans="1:7" x14ac:dyDescent="0.2">
      <c r="A111" t="s">
        <v>3373</v>
      </c>
      <c r="B111" s="2">
        <v>37832</v>
      </c>
      <c r="C111" t="s">
        <v>3255</v>
      </c>
      <c r="D111" t="s">
        <v>3266</v>
      </c>
      <c r="E111" t="s">
        <v>3257</v>
      </c>
      <c r="F111" t="s">
        <v>13</v>
      </c>
      <c r="G111" t="s">
        <v>18</v>
      </c>
    </row>
    <row r="112" spans="1:7" x14ac:dyDescent="0.2">
      <c r="A112" t="s">
        <v>3374</v>
      </c>
      <c r="B112" s="2">
        <v>40059</v>
      </c>
      <c r="C112" t="s">
        <v>3255</v>
      </c>
      <c r="D112" t="s">
        <v>3259</v>
      </c>
      <c r="E112" t="s">
        <v>3257</v>
      </c>
      <c r="F112" t="s">
        <v>13</v>
      </c>
      <c r="G112" t="s">
        <v>21</v>
      </c>
    </row>
    <row r="113" spans="1:7" x14ac:dyDescent="0.2">
      <c r="A113" t="s">
        <v>3375</v>
      </c>
      <c r="B113" s="2">
        <v>42077</v>
      </c>
      <c r="C113" t="s">
        <v>3255</v>
      </c>
      <c r="D113" t="s">
        <v>3263</v>
      </c>
      <c r="E113" t="s">
        <v>3257</v>
      </c>
      <c r="F113" t="s">
        <v>13</v>
      </c>
      <c r="G113" t="s">
        <v>37</v>
      </c>
    </row>
    <row r="114" spans="1:7" x14ac:dyDescent="0.2">
      <c r="A114" t="s">
        <v>3376</v>
      </c>
      <c r="B114" s="2">
        <v>39307</v>
      </c>
      <c r="C114" t="s">
        <v>3255</v>
      </c>
      <c r="D114" t="s">
        <v>3377</v>
      </c>
      <c r="E114" t="s">
        <v>3257</v>
      </c>
      <c r="F114" t="s">
        <v>13</v>
      </c>
      <c r="G114" t="s">
        <v>37</v>
      </c>
    </row>
    <row r="115" spans="1:7" x14ac:dyDescent="0.2">
      <c r="A115" t="s">
        <v>3378</v>
      </c>
      <c r="B115" s="2">
        <v>38401</v>
      </c>
      <c r="C115" t="s">
        <v>3255</v>
      </c>
      <c r="D115" t="s">
        <v>3266</v>
      </c>
      <c r="E115" t="s">
        <v>3257</v>
      </c>
      <c r="F115" t="s">
        <v>65</v>
      </c>
      <c r="G115" t="s">
        <v>21</v>
      </c>
    </row>
    <row r="116" spans="1:7" x14ac:dyDescent="0.2">
      <c r="A116" t="s">
        <v>3379</v>
      </c>
      <c r="B116" s="2">
        <v>41836</v>
      </c>
      <c r="C116" t="s">
        <v>3255</v>
      </c>
      <c r="D116" t="s">
        <v>3300</v>
      </c>
      <c r="E116" t="s">
        <v>3257</v>
      </c>
      <c r="F116" t="s">
        <v>13</v>
      </c>
      <c r="G116" t="s">
        <v>37</v>
      </c>
    </row>
    <row r="117" spans="1:7" x14ac:dyDescent="0.2">
      <c r="A117" t="s">
        <v>3380</v>
      </c>
      <c r="B117" s="2">
        <v>38397</v>
      </c>
      <c r="C117" t="s">
        <v>3255</v>
      </c>
      <c r="D117" t="s">
        <v>3259</v>
      </c>
      <c r="E117" t="s">
        <v>3257</v>
      </c>
      <c r="F117" t="s">
        <v>17</v>
      </c>
      <c r="G117" t="s">
        <v>21</v>
      </c>
    </row>
    <row r="118" spans="1:7" x14ac:dyDescent="0.2">
      <c r="A118" t="s">
        <v>3381</v>
      </c>
      <c r="B118" s="2">
        <v>38164</v>
      </c>
      <c r="C118" t="s">
        <v>3255</v>
      </c>
      <c r="D118" t="s">
        <v>3266</v>
      </c>
      <c r="E118" t="s">
        <v>3257</v>
      </c>
      <c r="F118" t="s">
        <v>65</v>
      </c>
      <c r="G118" t="s">
        <v>18</v>
      </c>
    </row>
    <row r="119" spans="1:7" x14ac:dyDescent="0.2">
      <c r="A119" t="s">
        <v>3382</v>
      </c>
      <c r="B119" s="2">
        <v>41941</v>
      </c>
      <c r="C119" t="s">
        <v>3255</v>
      </c>
      <c r="D119" t="s">
        <v>3266</v>
      </c>
      <c r="E119" t="s">
        <v>3257</v>
      </c>
      <c r="F119" t="s">
        <v>13</v>
      </c>
      <c r="G119" t="s">
        <v>21</v>
      </c>
    </row>
    <row r="120" spans="1:7" x14ac:dyDescent="0.2">
      <c r="A120" t="s">
        <v>3383</v>
      </c>
      <c r="B120" s="2">
        <v>31852</v>
      </c>
      <c r="C120" t="s">
        <v>3255</v>
      </c>
      <c r="D120" t="s">
        <v>3266</v>
      </c>
      <c r="E120" t="s">
        <v>3257</v>
      </c>
      <c r="F120" t="s">
        <v>13</v>
      </c>
      <c r="G120" t="s">
        <v>21</v>
      </c>
    </row>
    <row r="121" spans="1:7" x14ac:dyDescent="0.2">
      <c r="A121" t="s">
        <v>3384</v>
      </c>
      <c r="B121" s="2">
        <v>38810</v>
      </c>
      <c r="C121" t="s">
        <v>3255</v>
      </c>
      <c r="D121" t="s">
        <v>3266</v>
      </c>
      <c r="E121" t="s">
        <v>3257</v>
      </c>
      <c r="F121" t="s">
        <v>13</v>
      </c>
      <c r="G121" t="s">
        <v>18</v>
      </c>
    </row>
    <row r="122" spans="1:7" x14ac:dyDescent="0.2">
      <c r="A122" t="s">
        <v>3385</v>
      </c>
      <c r="B122" s="2">
        <v>40331</v>
      </c>
      <c r="C122" t="s">
        <v>3255</v>
      </c>
      <c r="D122" t="s">
        <v>3259</v>
      </c>
      <c r="E122" t="s">
        <v>3257</v>
      </c>
      <c r="F122" t="s">
        <v>13</v>
      </c>
      <c r="G122" t="s">
        <v>18</v>
      </c>
    </row>
    <row r="123" spans="1:7" x14ac:dyDescent="0.2">
      <c r="A123" t="s">
        <v>3386</v>
      </c>
      <c r="B123" s="2">
        <v>40369</v>
      </c>
      <c r="C123" t="s">
        <v>3255</v>
      </c>
      <c r="D123" t="s">
        <v>3266</v>
      </c>
      <c r="E123" t="s">
        <v>3257</v>
      </c>
      <c r="F123" t="s">
        <v>13</v>
      </c>
      <c r="G123" t="s">
        <v>18</v>
      </c>
    </row>
    <row r="124" spans="1:7" x14ac:dyDescent="0.2">
      <c r="A124" t="s">
        <v>3387</v>
      </c>
      <c r="B124" s="2">
        <v>39888</v>
      </c>
      <c r="C124" t="s">
        <v>3255</v>
      </c>
      <c r="D124" t="s">
        <v>3259</v>
      </c>
      <c r="E124" t="s">
        <v>3257</v>
      </c>
      <c r="F124" t="s">
        <v>13</v>
      </c>
      <c r="G124" t="s">
        <v>14</v>
      </c>
    </row>
    <row r="125" spans="1:7" x14ac:dyDescent="0.2">
      <c r="A125" t="s">
        <v>3388</v>
      </c>
      <c r="B125" s="2">
        <v>41209</v>
      </c>
      <c r="C125" t="s">
        <v>3255</v>
      </c>
      <c r="D125" t="s">
        <v>3270</v>
      </c>
      <c r="E125" t="s">
        <v>3257</v>
      </c>
      <c r="F125" t="s">
        <v>13</v>
      </c>
      <c r="G125" t="s">
        <v>37</v>
      </c>
    </row>
    <row r="126" spans="1:7" x14ac:dyDescent="0.2">
      <c r="A126" t="s">
        <v>3389</v>
      </c>
      <c r="B126" s="2">
        <v>42362</v>
      </c>
      <c r="C126" t="s">
        <v>3255</v>
      </c>
      <c r="D126" t="s">
        <v>3270</v>
      </c>
      <c r="E126" t="s">
        <v>3257</v>
      </c>
      <c r="F126" t="s">
        <v>13</v>
      </c>
      <c r="G126" t="s">
        <v>37</v>
      </c>
    </row>
    <row r="127" spans="1:7" x14ac:dyDescent="0.2">
      <c r="A127" t="s">
        <v>3390</v>
      </c>
      <c r="B127" s="2">
        <v>40870</v>
      </c>
      <c r="C127" t="s">
        <v>3255</v>
      </c>
      <c r="D127" t="s">
        <v>3263</v>
      </c>
      <c r="E127" t="s">
        <v>3391</v>
      </c>
      <c r="F127" t="s">
        <v>13</v>
      </c>
      <c r="G127" t="s">
        <v>37</v>
      </c>
    </row>
    <row r="128" spans="1:7" x14ac:dyDescent="0.2">
      <c r="A128" t="s">
        <v>3392</v>
      </c>
      <c r="B128" s="2">
        <v>38628</v>
      </c>
      <c r="C128" t="s">
        <v>3255</v>
      </c>
      <c r="D128" t="s">
        <v>3259</v>
      </c>
      <c r="E128" t="s">
        <v>3257</v>
      </c>
      <c r="F128" t="s">
        <v>13</v>
      </c>
      <c r="G128" t="s">
        <v>21</v>
      </c>
    </row>
    <row r="129" spans="1:7" x14ac:dyDescent="0.2">
      <c r="A129" t="s">
        <v>3393</v>
      </c>
      <c r="B129" s="2">
        <v>38569</v>
      </c>
      <c r="C129" t="s">
        <v>3255</v>
      </c>
      <c r="D129" t="s">
        <v>3266</v>
      </c>
      <c r="E129" t="s">
        <v>3257</v>
      </c>
      <c r="F129" t="s">
        <v>13</v>
      </c>
      <c r="G129" t="s">
        <v>21</v>
      </c>
    </row>
    <row r="130" spans="1:7" x14ac:dyDescent="0.2">
      <c r="A130" t="s">
        <v>3394</v>
      </c>
      <c r="B130" s="2">
        <v>42069</v>
      </c>
      <c r="C130" t="s">
        <v>3255</v>
      </c>
      <c r="D130" t="s">
        <v>3266</v>
      </c>
      <c r="E130" t="s">
        <v>3257</v>
      </c>
      <c r="F130" t="s">
        <v>13</v>
      </c>
      <c r="G130" t="s">
        <v>21</v>
      </c>
    </row>
    <row r="131" spans="1:7" x14ac:dyDescent="0.2">
      <c r="A131" t="s">
        <v>3395</v>
      </c>
      <c r="B131" s="2">
        <v>40510</v>
      </c>
      <c r="C131" t="s">
        <v>3255</v>
      </c>
      <c r="D131" t="s">
        <v>3266</v>
      </c>
      <c r="E131" t="s">
        <v>3257</v>
      </c>
      <c r="F131" t="s">
        <v>13</v>
      </c>
      <c r="G131" t="s">
        <v>18</v>
      </c>
    </row>
    <row r="132" spans="1:7" x14ac:dyDescent="0.2">
      <c r="A132" t="s">
        <v>3396</v>
      </c>
      <c r="B132" s="2">
        <v>34594</v>
      </c>
      <c r="C132" t="s">
        <v>3255</v>
      </c>
      <c r="D132" t="s">
        <v>3266</v>
      </c>
      <c r="E132" t="s">
        <v>3257</v>
      </c>
      <c r="F132" t="s">
        <v>36</v>
      </c>
      <c r="G132" t="s">
        <v>21</v>
      </c>
    </row>
    <row r="133" spans="1:7" x14ac:dyDescent="0.2">
      <c r="A133" t="s">
        <v>3397</v>
      </c>
      <c r="B133" s="2">
        <v>39585</v>
      </c>
      <c r="C133" t="s">
        <v>3255</v>
      </c>
      <c r="D133" t="s">
        <v>3259</v>
      </c>
      <c r="E133" t="s">
        <v>3257</v>
      </c>
      <c r="F133" t="s">
        <v>13</v>
      </c>
      <c r="G133" t="s">
        <v>21</v>
      </c>
    </row>
    <row r="134" spans="1:7" x14ac:dyDescent="0.2">
      <c r="A134" t="s">
        <v>3398</v>
      </c>
      <c r="B134" s="2">
        <v>34641</v>
      </c>
      <c r="C134" t="s">
        <v>3255</v>
      </c>
      <c r="D134" t="s">
        <v>3266</v>
      </c>
      <c r="E134" t="s">
        <v>3257</v>
      </c>
      <c r="F134" t="s">
        <v>13</v>
      </c>
      <c r="G134" t="s">
        <v>18</v>
      </c>
    </row>
    <row r="135" spans="1:7" x14ac:dyDescent="0.2">
      <c r="A135" t="s">
        <v>3399</v>
      </c>
      <c r="B135" s="2">
        <v>35192</v>
      </c>
      <c r="C135" t="s">
        <v>3255</v>
      </c>
      <c r="D135" t="s">
        <v>3259</v>
      </c>
      <c r="E135" t="s">
        <v>3257</v>
      </c>
      <c r="F135" t="s">
        <v>13</v>
      </c>
      <c r="G135" t="s">
        <v>37</v>
      </c>
    </row>
    <row r="136" spans="1:7" x14ac:dyDescent="0.2">
      <c r="A136" t="s">
        <v>3400</v>
      </c>
      <c r="B136" s="2">
        <v>40842</v>
      </c>
      <c r="C136" t="s">
        <v>3255</v>
      </c>
      <c r="D136" t="s">
        <v>3266</v>
      </c>
      <c r="E136" t="s">
        <v>3257</v>
      </c>
      <c r="F136" t="s">
        <v>13</v>
      </c>
      <c r="G136" t="s">
        <v>21</v>
      </c>
    </row>
    <row r="137" spans="1:7" x14ac:dyDescent="0.2">
      <c r="A137" t="s">
        <v>3401</v>
      </c>
      <c r="B137" s="2">
        <v>38898</v>
      </c>
      <c r="C137" t="s">
        <v>3255</v>
      </c>
      <c r="D137" t="s">
        <v>3259</v>
      </c>
      <c r="E137" t="s">
        <v>3257</v>
      </c>
      <c r="F137" t="s">
        <v>13</v>
      </c>
      <c r="G137" t="s">
        <v>21</v>
      </c>
    </row>
    <row r="138" spans="1:7" x14ac:dyDescent="0.2">
      <c r="A138" t="s">
        <v>3402</v>
      </c>
      <c r="B138" s="2">
        <v>40401</v>
      </c>
      <c r="C138" t="s">
        <v>3255</v>
      </c>
      <c r="D138" t="s">
        <v>3259</v>
      </c>
      <c r="E138" t="s">
        <v>3257</v>
      </c>
      <c r="F138" t="s">
        <v>13</v>
      </c>
      <c r="G138" t="s">
        <v>37</v>
      </c>
    </row>
    <row r="139" spans="1:7" x14ac:dyDescent="0.2">
      <c r="A139" t="s">
        <v>3403</v>
      </c>
      <c r="B139" s="2">
        <v>41309</v>
      </c>
      <c r="C139" t="s">
        <v>3255</v>
      </c>
      <c r="D139" t="s">
        <v>3259</v>
      </c>
      <c r="E139" t="s">
        <v>3257</v>
      </c>
      <c r="F139" t="s">
        <v>13</v>
      </c>
      <c r="G139" t="s">
        <v>37</v>
      </c>
    </row>
    <row r="140" spans="1:7" x14ac:dyDescent="0.2">
      <c r="A140" t="s">
        <v>3404</v>
      </c>
      <c r="B140" s="2">
        <v>38242</v>
      </c>
      <c r="C140" t="s">
        <v>3255</v>
      </c>
      <c r="D140" t="s">
        <v>3259</v>
      </c>
      <c r="E140" t="s">
        <v>3257</v>
      </c>
      <c r="F140" t="s">
        <v>13</v>
      </c>
      <c r="G140" t="s">
        <v>18</v>
      </c>
    </row>
    <row r="141" spans="1:7" x14ac:dyDescent="0.2">
      <c r="A141" t="s">
        <v>3405</v>
      </c>
      <c r="B141" s="2">
        <v>36587</v>
      </c>
      <c r="C141" t="s">
        <v>3255</v>
      </c>
      <c r="D141" t="s">
        <v>3259</v>
      </c>
      <c r="E141" t="s">
        <v>3257</v>
      </c>
      <c r="F141" t="s">
        <v>13</v>
      </c>
      <c r="G141" t="s">
        <v>21</v>
      </c>
    </row>
    <row r="142" spans="1:7" x14ac:dyDescent="0.2">
      <c r="A142" t="s">
        <v>3406</v>
      </c>
      <c r="B142" s="2">
        <v>38191</v>
      </c>
      <c r="C142" t="s">
        <v>3255</v>
      </c>
      <c r="D142" t="s">
        <v>3259</v>
      </c>
      <c r="E142" t="s">
        <v>3257</v>
      </c>
      <c r="F142" t="s">
        <v>13</v>
      </c>
      <c r="G142" t="s">
        <v>21</v>
      </c>
    </row>
    <row r="143" spans="1:7" x14ac:dyDescent="0.2">
      <c r="A143" t="s">
        <v>3407</v>
      </c>
      <c r="B143" s="2">
        <v>36497</v>
      </c>
      <c r="C143" t="s">
        <v>3255</v>
      </c>
      <c r="D143" t="s">
        <v>3259</v>
      </c>
      <c r="E143" t="s">
        <v>3257</v>
      </c>
      <c r="F143" t="s">
        <v>13</v>
      </c>
      <c r="G143" t="s">
        <v>37</v>
      </c>
    </row>
    <row r="144" spans="1:7" x14ac:dyDescent="0.2">
      <c r="A144" t="s">
        <v>3408</v>
      </c>
      <c r="B144" s="2">
        <v>34170</v>
      </c>
      <c r="C144" t="s">
        <v>3255</v>
      </c>
      <c r="D144" t="s">
        <v>3409</v>
      </c>
      <c r="E144" t="s">
        <v>3257</v>
      </c>
      <c r="F144" t="s">
        <v>13</v>
      </c>
      <c r="G144" t="s">
        <v>37</v>
      </c>
    </row>
    <row r="145" spans="1:7" x14ac:dyDescent="0.2">
      <c r="A145" t="s">
        <v>3410</v>
      </c>
      <c r="B145" s="2">
        <v>40369</v>
      </c>
      <c r="C145" t="s">
        <v>3255</v>
      </c>
      <c r="D145" t="s">
        <v>3266</v>
      </c>
      <c r="E145" t="s">
        <v>3257</v>
      </c>
      <c r="F145" t="s">
        <v>65</v>
      </c>
      <c r="G145" t="s">
        <v>18</v>
      </c>
    </row>
    <row r="146" spans="1:7" x14ac:dyDescent="0.2">
      <c r="A146" t="s">
        <v>3411</v>
      </c>
      <c r="B146" s="2">
        <v>39677</v>
      </c>
      <c r="C146" t="s">
        <v>3255</v>
      </c>
      <c r="D146" t="s">
        <v>3272</v>
      </c>
      <c r="E146" t="s">
        <v>3257</v>
      </c>
      <c r="F146" t="s">
        <v>13</v>
      </c>
      <c r="G146" t="s">
        <v>18</v>
      </c>
    </row>
    <row r="147" spans="1:7" x14ac:dyDescent="0.2">
      <c r="A147" t="s">
        <v>3412</v>
      </c>
      <c r="B147" s="2">
        <v>36961</v>
      </c>
      <c r="C147" t="s">
        <v>3255</v>
      </c>
      <c r="D147" t="s">
        <v>3259</v>
      </c>
      <c r="E147" t="s">
        <v>3257</v>
      </c>
      <c r="F147" t="s">
        <v>294</v>
      </c>
      <c r="G147" t="s">
        <v>37</v>
      </c>
    </row>
    <row r="148" spans="1:7" x14ac:dyDescent="0.2">
      <c r="A148" t="s">
        <v>3413</v>
      </c>
      <c r="B148" s="2">
        <v>41802</v>
      </c>
      <c r="C148" t="s">
        <v>3255</v>
      </c>
      <c r="D148" t="s">
        <v>3263</v>
      </c>
      <c r="E148" t="s">
        <v>3257</v>
      </c>
      <c r="F148" t="s">
        <v>13</v>
      </c>
      <c r="G148" t="s">
        <v>21</v>
      </c>
    </row>
    <row r="149" spans="1:7" x14ac:dyDescent="0.2">
      <c r="A149" t="s">
        <v>3414</v>
      </c>
      <c r="B149" s="2">
        <v>41275</v>
      </c>
      <c r="C149" t="s">
        <v>3255</v>
      </c>
      <c r="D149" t="s">
        <v>3263</v>
      </c>
      <c r="E149" t="s">
        <v>3257</v>
      </c>
      <c r="F149" t="s">
        <v>13</v>
      </c>
      <c r="G149" t="s">
        <v>18</v>
      </c>
    </row>
    <row r="150" spans="1:7" x14ac:dyDescent="0.2">
      <c r="A150" t="s">
        <v>3415</v>
      </c>
      <c r="B150" s="2">
        <v>41358</v>
      </c>
      <c r="C150" t="s">
        <v>3255</v>
      </c>
      <c r="D150" t="s">
        <v>3266</v>
      </c>
      <c r="E150" t="s">
        <v>3257</v>
      </c>
      <c r="F150" t="s">
        <v>13</v>
      </c>
      <c r="G150" t="s">
        <v>21</v>
      </c>
    </row>
    <row r="151" spans="1:7" x14ac:dyDescent="0.2">
      <c r="A151" t="s">
        <v>3416</v>
      </c>
      <c r="B151" s="2">
        <v>38732</v>
      </c>
      <c r="C151" t="s">
        <v>3255</v>
      </c>
      <c r="D151" t="s">
        <v>3266</v>
      </c>
      <c r="E151" t="s">
        <v>3257</v>
      </c>
      <c r="F151" t="s">
        <v>13</v>
      </c>
      <c r="G151" t="s">
        <v>21</v>
      </c>
    </row>
    <row r="152" spans="1:7" x14ac:dyDescent="0.2">
      <c r="A152" t="s">
        <v>3417</v>
      </c>
      <c r="B152" s="2">
        <v>35323</v>
      </c>
      <c r="C152" t="s">
        <v>3255</v>
      </c>
      <c r="D152" t="s">
        <v>3270</v>
      </c>
      <c r="E152" t="s">
        <v>3257</v>
      </c>
      <c r="F152" t="s">
        <v>13</v>
      </c>
      <c r="G152" t="s">
        <v>21</v>
      </c>
    </row>
    <row r="153" spans="1:7" x14ac:dyDescent="0.2">
      <c r="A153" t="s">
        <v>3418</v>
      </c>
      <c r="B153" s="2">
        <v>34610</v>
      </c>
      <c r="C153" t="s">
        <v>3255</v>
      </c>
      <c r="D153" t="s">
        <v>3266</v>
      </c>
      <c r="E153" t="s">
        <v>3257</v>
      </c>
      <c r="F153" t="s">
        <v>13</v>
      </c>
      <c r="G153" t="s">
        <v>37</v>
      </c>
    </row>
    <row r="154" spans="1:7" x14ac:dyDescent="0.2">
      <c r="A154" t="s">
        <v>3419</v>
      </c>
      <c r="B154" s="2">
        <v>38153</v>
      </c>
      <c r="C154" t="s">
        <v>3255</v>
      </c>
      <c r="D154" t="s">
        <v>3259</v>
      </c>
      <c r="E154" t="s">
        <v>3257</v>
      </c>
      <c r="F154" t="s">
        <v>13</v>
      </c>
      <c r="G154" t="s">
        <v>37</v>
      </c>
    </row>
    <row r="155" spans="1:7" x14ac:dyDescent="0.2">
      <c r="A155" t="s">
        <v>3420</v>
      </c>
      <c r="B155" s="2">
        <v>37640</v>
      </c>
      <c r="C155" t="s">
        <v>3255</v>
      </c>
      <c r="D155" t="s">
        <v>3266</v>
      </c>
      <c r="E155" t="s">
        <v>3257</v>
      </c>
      <c r="F155" t="s">
        <v>13</v>
      </c>
      <c r="G155" t="s">
        <v>18</v>
      </c>
    </row>
    <row r="156" spans="1:7" x14ac:dyDescent="0.2">
      <c r="A156" t="s">
        <v>3421</v>
      </c>
      <c r="B156" s="2">
        <v>36896</v>
      </c>
      <c r="C156" t="s">
        <v>3255</v>
      </c>
      <c r="D156" t="s">
        <v>3266</v>
      </c>
      <c r="E156" t="s">
        <v>3257</v>
      </c>
      <c r="F156" t="s">
        <v>13</v>
      </c>
      <c r="G156" t="s">
        <v>37</v>
      </c>
    </row>
    <row r="157" spans="1:7" x14ac:dyDescent="0.2">
      <c r="A157" t="s">
        <v>3422</v>
      </c>
      <c r="B157" s="2">
        <v>40752</v>
      </c>
      <c r="C157" t="s">
        <v>3255</v>
      </c>
      <c r="D157" t="s">
        <v>3266</v>
      </c>
      <c r="E157" t="s">
        <v>3257</v>
      </c>
      <c r="F157" t="s">
        <v>13</v>
      </c>
      <c r="G157" t="s">
        <v>21</v>
      </c>
    </row>
    <row r="158" spans="1:7" x14ac:dyDescent="0.2">
      <c r="A158" t="s">
        <v>3423</v>
      </c>
      <c r="B158" s="2">
        <v>38725</v>
      </c>
      <c r="C158" t="s">
        <v>3255</v>
      </c>
      <c r="D158" t="s">
        <v>3259</v>
      </c>
      <c r="E158" t="s">
        <v>3257</v>
      </c>
      <c r="F158" t="s">
        <v>13</v>
      </c>
      <c r="G158" t="s">
        <v>18</v>
      </c>
    </row>
    <row r="159" spans="1:7" x14ac:dyDescent="0.2">
      <c r="A159" t="s">
        <v>3424</v>
      </c>
      <c r="B159" s="2">
        <v>36743</v>
      </c>
      <c r="C159" t="s">
        <v>3255</v>
      </c>
      <c r="D159" t="s">
        <v>3259</v>
      </c>
      <c r="E159" t="s">
        <v>3257</v>
      </c>
      <c r="F159" t="s">
        <v>13</v>
      </c>
      <c r="G159" t="s">
        <v>37</v>
      </c>
    </row>
    <row r="160" spans="1:7" x14ac:dyDescent="0.2">
      <c r="A160" t="s">
        <v>3425</v>
      </c>
      <c r="B160" s="2">
        <v>40784</v>
      </c>
      <c r="C160" t="s">
        <v>3255</v>
      </c>
      <c r="D160" t="s">
        <v>3272</v>
      </c>
      <c r="E160" t="s">
        <v>3257</v>
      </c>
      <c r="F160" t="s">
        <v>13</v>
      </c>
      <c r="G160" t="s">
        <v>14</v>
      </c>
    </row>
    <row r="161" spans="1:7" x14ac:dyDescent="0.2">
      <c r="A161" t="s">
        <v>3426</v>
      </c>
      <c r="B161" s="2">
        <v>40401</v>
      </c>
      <c r="C161" t="s">
        <v>3255</v>
      </c>
      <c r="D161" t="s">
        <v>3266</v>
      </c>
      <c r="E161" t="s">
        <v>3257</v>
      </c>
      <c r="F161" t="s">
        <v>13</v>
      </c>
      <c r="G161" t="s">
        <v>21</v>
      </c>
    </row>
    <row r="162" spans="1:7" x14ac:dyDescent="0.2">
      <c r="A162" t="s">
        <v>3427</v>
      </c>
      <c r="B162" s="2">
        <v>42350</v>
      </c>
      <c r="C162" t="s">
        <v>3255</v>
      </c>
      <c r="D162" t="s">
        <v>3266</v>
      </c>
      <c r="E162" t="s">
        <v>3257</v>
      </c>
      <c r="F162" t="s">
        <v>13</v>
      </c>
      <c r="G162" t="s">
        <v>18</v>
      </c>
    </row>
    <row r="163" spans="1:7" x14ac:dyDescent="0.2">
      <c r="A163" t="s">
        <v>3428</v>
      </c>
      <c r="B163" s="2">
        <v>40439</v>
      </c>
      <c r="C163" t="s">
        <v>3255</v>
      </c>
      <c r="D163" t="s">
        <v>3259</v>
      </c>
      <c r="E163" t="s">
        <v>3257</v>
      </c>
      <c r="F163" t="s">
        <v>13</v>
      </c>
      <c r="G163" t="s">
        <v>21</v>
      </c>
    </row>
    <row r="164" spans="1:7" x14ac:dyDescent="0.2">
      <c r="A164" t="s">
        <v>3429</v>
      </c>
      <c r="B164" s="2">
        <v>41918</v>
      </c>
      <c r="C164" t="s">
        <v>3255</v>
      </c>
      <c r="D164" t="s">
        <v>3409</v>
      </c>
      <c r="E164" t="s">
        <v>3257</v>
      </c>
      <c r="F164" t="s">
        <v>13</v>
      </c>
      <c r="G164" t="s">
        <v>21</v>
      </c>
    </row>
    <row r="165" spans="1:7" x14ac:dyDescent="0.2">
      <c r="A165" t="s">
        <v>3430</v>
      </c>
      <c r="B165" s="2">
        <v>37243</v>
      </c>
      <c r="C165" t="s">
        <v>3255</v>
      </c>
      <c r="D165" t="s">
        <v>3266</v>
      </c>
      <c r="E165" t="s">
        <v>3257</v>
      </c>
      <c r="F165" t="s">
        <v>17</v>
      </c>
      <c r="G165" t="s">
        <v>21</v>
      </c>
    </row>
    <row r="166" spans="1:7" x14ac:dyDescent="0.2">
      <c r="A166" t="s">
        <v>3431</v>
      </c>
      <c r="B166" s="2">
        <v>42030</v>
      </c>
      <c r="C166" t="s">
        <v>3255</v>
      </c>
      <c r="D166" t="s">
        <v>3263</v>
      </c>
      <c r="E166" t="s">
        <v>3257</v>
      </c>
      <c r="F166" t="s">
        <v>13</v>
      </c>
      <c r="G166" t="s">
        <v>37</v>
      </c>
    </row>
    <row r="167" spans="1:7" x14ac:dyDescent="0.2">
      <c r="A167" t="s">
        <v>3432</v>
      </c>
      <c r="B167" s="2">
        <v>29535</v>
      </c>
      <c r="C167" t="s">
        <v>3255</v>
      </c>
      <c r="D167" t="s">
        <v>3433</v>
      </c>
      <c r="E167" t="s">
        <v>3257</v>
      </c>
      <c r="F167" t="s">
        <v>13</v>
      </c>
      <c r="G167" t="s">
        <v>18</v>
      </c>
    </row>
    <row r="168" spans="1:7" x14ac:dyDescent="0.2">
      <c r="A168" t="s">
        <v>3434</v>
      </c>
      <c r="B168" s="2">
        <v>37276</v>
      </c>
      <c r="C168" t="s">
        <v>3255</v>
      </c>
      <c r="D168" t="s">
        <v>3266</v>
      </c>
      <c r="E168" t="s">
        <v>3257</v>
      </c>
      <c r="F168" t="s">
        <v>65</v>
      </c>
      <c r="G168" t="s">
        <v>21</v>
      </c>
    </row>
    <row r="169" spans="1:7" x14ac:dyDescent="0.2">
      <c r="A169" t="s">
        <v>3435</v>
      </c>
      <c r="B169" s="2">
        <v>42196</v>
      </c>
      <c r="C169" t="s">
        <v>3255</v>
      </c>
      <c r="D169" t="s">
        <v>3270</v>
      </c>
      <c r="E169" t="s">
        <v>3257</v>
      </c>
      <c r="F169" t="s">
        <v>13</v>
      </c>
      <c r="G169" t="s">
        <v>21</v>
      </c>
    </row>
    <row r="170" spans="1:7" x14ac:dyDescent="0.2">
      <c r="A170" t="s">
        <v>3436</v>
      </c>
      <c r="B170" s="2">
        <v>38990</v>
      </c>
      <c r="C170" t="s">
        <v>3255</v>
      </c>
      <c r="D170" t="s">
        <v>3272</v>
      </c>
      <c r="E170" t="s">
        <v>3257</v>
      </c>
      <c r="F170" t="s">
        <v>13</v>
      </c>
      <c r="G170" t="s">
        <v>18</v>
      </c>
    </row>
    <row r="171" spans="1:7" x14ac:dyDescent="0.2">
      <c r="A171" t="s">
        <v>3437</v>
      </c>
      <c r="B171" s="2">
        <v>39385</v>
      </c>
      <c r="C171" t="s">
        <v>3255</v>
      </c>
      <c r="D171" t="s">
        <v>3266</v>
      </c>
      <c r="E171" t="s">
        <v>3257</v>
      </c>
      <c r="F171" t="s">
        <v>13</v>
      </c>
      <c r="G171" t="s">
        <v>21</v>
      </c>
    </row>
    <row r="172" spans="1:7" x14ac:dyDescent="0.2">
      <c r="A172" t="s">
        <v>3438</v>
      </c>
      <c r="B172" s="2">
        <v>37004</v>
      </c>
      <c r="C172" t="s">
        <v>3255</v>
      </c>
      <c r="D172" t="s">
        <v>3266</v>
      </c>
      <c r="E172" t="s">
        <v>3257</v>
      </c>
      <c r="F172" t="s">
        <v>13</v>
      </c>
      <c r="G172" t="s">
        <v>21</v>
      </c>
    </row>
    <row r="173" spans="1:7" x14ac:dyDescent="0.2">
      <c r="A173" t="s">
        <v>3439</v>
      </c>
      <c r="B173" s="2">
        <v>39804</v>
      </c>
      <c r="C173" t="s">
        <v>3255</v>
      </c>
      <c r="D173" t="s">
        <v>3266</v>
      </c>
      <c r="E173" t="s">
        <v>3257</v>
      </c>
      <c r="F173" t="s">
        <v>13</v>
      </c>
      <c r="G173" t="s">
        <v>21</v>
      </c>
    </row>
    <row r="174" spans="1:7" x14ac:dyDescent="0.2">
      <c r="A174" t="s">
        <v>3440</v>
      </c>
      <c r="B174" s="2">
        <v>39670</v>
      </c>
      <c r="C174" t="s">
        <v>3255</v>
      </c>
      <c r="D174" t="s">
        <v>3272</v>
      </c>
      <c r="E174" t="s">
        <v>3257</v>
      </c>
      <c r="F174" t="s">
        <v>13</v>
      </c>
      <c r="G174" t="s">
        <v>14</v>
      </c>
    </row>
    <row r="175" spans="1:7" x14ac:dyDescent="0.2">
      <c r="A175" t="s">
        <v>3441</v>
      </c>
      <c r="B175" s="2">
        <v>37281</v>
      </c>
      <c r="C175" t="s">
        <v>3255</v>
      </c>
      <c r="D175" t="s">
        <v>3259</v>
      </c>
      <c r="E175" t="s">
        <v>3257</v>
      </c>
      <c r="F175" t="s">
        <v>13</v>
      </c>
      <c r="G175" t="s">
        <v>21</v>
      </c>
    </row>
    <row r="176" spans="1:7" x14ac:dyDescent="0.2">
      <c r="A176" t="s">
        <v>3442</v>
      </c>
      <c r="B176" s="2">
        <v>38312</v>
      </c>
      <c r="C176" t="s">
        <v>3255</v>
      </c>
      <c r="D176" t="s">
        <v>3266</v>
      </c>
      <c r="E176" t="s">
        <v>3257</v>
      </c>
      <c r="F176" t="s">
        <v>13</v>
      </c>
      <c r="G176" t="s">
        <v>18</v>
      </c>
    </row>
    <row r="177" spans="1:7" x14ac:dyDescent="0.2">
      <c r="A177" t="s">
        <v>3443</v>
      </c>
      <c r="B177" s="2">
        <v>37128</v>
      </c>
      <c r="C177" t="s">
        <v>3255</v>
      </c>
      <c r="D177" t="s">
        <v>3259</v>
      </c>
      <c r="E177" t="s">
        <v>3257</v>
      </c>
      <c r="F177" t="s">
        <v>13</v>
      </c>
      <c r="G177" t="s">
        <v>37</v>
      </c>
    </row>
    <row r="178" spans="1:7" x14ac:dyDescent="0.2">
      <c r="A178" t="s">
        <v>3444</v>
      </c>
      <c r="B178" s="2">
        <v>34918</v>
      </c>
      <c r="C178" t="s">
        <v>3255</v>
      </c>
      <c r="D178" t="s">
        <v>3259</v>
      </c>
      <c r="E178" t="s">
        <v>3257</v>
      </c>
      <c r="F178" t="s">
        <v>13</v>
      </c>
      <c r="G178" t="s">
        <v>37</v>
      </c>
    </row>
    <row r="179" spans="1:7" x14ac:dyDescent="0.2">
      <c r="A179" t="s">
        <v>3445</v>
      </c>
      <c r="B179" s="2">
        <v>32475</v>
      </c>
      <c r="C179" t="s">
        <v>3255</v>
      </c>
      <c r="D179" t="s">
        <v>3270</v>
      </c>
      <c r="E179" t="s">
        <v>3257</v>
      </c>
      <c r="F179" t="s">
        <v>13</v>
      </c>
      <c r="G179" t="s">
        <v>21</v>
      </c>
    </row>
    <row r="180" spans="1:7" x14ac:dyDescent="0.2">
      <c r="A180" t="s">
        <v>3446</v>
      </c>
      <c r="B180" s="2">
        <v>38802</v>
      </c>
      <c r="C180" t="s">
        <v>3255</v>
      </c>
      <c r="D180" t="s">
        <v>3270</v>
      </c>
      <c r="E180" t="s">
        <v>3257</v>
      </c>
      <c r="F180" t="s">
        <v>13</v>
      </c>
      <c r="G180" t="s">
        <v>37</v>
      </c>
    </row>
    <row r="181" spans="1:7" x14ac:dyDescent="0.2">
      <c r="A181" t="s">
        <v>3447</v>
      </c>
      <c r="B181" s="2">
        <v>32590</v>
      </c>
      <c r="C181" t="s">
        <v>3255</v>
      </c>
      <c r="D181" t="s">
        <v>3272</v>
      </c>
      <c r="E181" t="s">
        <v>3257</v>
      </c>
      <c r="F181" t="s">
        <v>13</v>
      </c>
      <c r="G181" t="s">
        <v>37</v>
      </c>
    </row>
    <row r="182" spans="1:7" x14ac:dyDescent="0.2">
      <c r="A182" t="s">
        <v>3448</v>
      </c>
      <c r="B182" s="2">
        <v>39996</v>
      </c>
      <c r="C182" t="s">
        <v>3255</v>
      </c>
      <c r="D182" t="s">
        <v>3449</v>
      </c>
      <c r="E182" t="s">
        <v>3257</v>
      </c>
      <c r="F182" t="s">
        <v>13</v>
      </c>
      <c r="G182" t="s">
        <v>18</v>
      </c>
    </row>
    <row r="183" spans="1:7" x14ac:dyDescent="0.2">
      <c r="A183" t="s">
        <v>3450</v>
      </c>
      <c r="B183" s="2">
        <v>39700</v>
      </c>
      <c r="C183" t="s">
        <v>3255</v>
      </c>
      <c r="D183" t="s">
        <v>3259</v>
      </c>
      <c r="E183" t="s">
        <v>3257</v>
      </c>
      <c r="F183" t="s">
        <v>13</v>
      </c>
      <c r="G183" t="s">
        <v>14</v>
      </c>
    </row>
    <row r="184" spans="1:7" x14ac:dyDescent="0.2">
      <c r="A184" t="s">
        <v>3451</v>
      </c>
      <c r="B184" s="2">
        <v>41153</v>
      </c>
      <c r="C184" t="s">
        <v>3255</v>
      </c>
      <c r="D184" t="s">
        <v>3259</v>
      </c>
      <c r="E184" t="s">
        <v>3257</v>
      </c>
      <c r="F184" t="s">
        <v>13</v>
      </c>
      <c r="G184" t="s">
        <v>359</v>
      </c>
    </row>
    <row r="185" spans="1:7" x14ac:dyDescent="0.2">
      <c r="A185" t="s">
        <v>3452</v>
      </c>
      <c r="B185" s="2">
        <v>36187</v>
      </c>
      <c r="C185" t="s">
        <v>3255</v>
      </c>
      <c r="D185" t="s">
        <v>3259</v>
      </c>
      <c r="E185" t="s">
        <v>3257</v>
      </c>
      <c r="F185" t="s">
        <v>13</v>
      </c>
      <c r="G185" t="s">
        <v>37</v>
      </c>
    </row>
    <row r="186" spans="1:7" x14ac:dyDescent="0.2">
      <c r="A186" t="s">
        <v>3453</v>
      </c>
      <c r="B186" s="2">
        <v>40472</v>
      </c>
      <c r="C186" t="s">
        <v>3255</v>
      </c>
      <c r="D186" t="s">
        <v>3259</v>
      </c>
      <c r="E186" t="s">
        <v>3257</v>
      </c>
      <c r="F186" t="s">
        <v>13</v>
      </c>
      <c r="G186" t="s">
        <v>37</v>
      </c>
    </row>
    <row r="187" spans="1:7" x14ac:dyDescent="0.2">
      <c r="A187" t="s">
        <v>3454</v>
      </c>
      <c r="B187" s="2">
        <v>35431</v>
      </c>
      <c r="C187" t="s">
        <v>3255</v>
      </c>
      <c r="D187" t="s">
        <v>3266</v>
      </c>
      <c r="E187" t="s">
        <v>3257</v>
      </c>
      <c r="F187" t="s">
        <v>13</v>
      </c>
      <c r="G187" t="s">
        <v>18</v>
      </c>
    </row>
    <row r="188" spans="1:7" x14ac:dyDescent="0.2">
      <c r="A188" t="s">
        <v>3455</v>
      </c>
      <c r="B188" s="2">
        <v>36572</v>
      </c>
      <c r="C188" t="s">
        <v>3456</v>
      </c>
      <c r="D188" t="s">
        <v>3263</v>
      </c>
      <c r="E188" t="s">
        <v>3257</v>
      </c>
      <c r="F188" t="s">
        <v>13</v>
      </c>
      <c r="G188" t="s">
        <v>21</v>
      </c>
    </row>
    <row r="189" spans="1:7" x14ac:dyDescent="0.2">
      <c r="A189" t="s">
        <v>3457</v>
      </c>
      <c r="B189" s="2">
        <v>35055</v>
      </c>
      <c r="C189" t="s">
        <v>3255</v>
      </c>
      <c r="D189" t="s">
        <v>3263</v>
      </c>
      <c r="E189" t="s">
        <v>3257</v>
      </c>
      <c r="F189" t="s">
        <v>196</v>
      </c>
      <c r="G189" t="s">
        <v>370</v>
      </c>
    </row>
    <row r="190" spans="1:7" x14ac:dyDescent="0.2">
      <c r="A190" t="s">
        <v>3458</v>
      </c>
      <c r="B190" s="2">
        <v>31758</v>
      </c>
      <c r="C190" t="s">
        <v>3255</v>
      </c>
      <c r="D190" t="s">
        <v>3266</v>
      </c>
      <c r="E190" t="s">
        <v>3257</v>
      </c>
      <c r="F190" t="s">
        <v>13</v>
      </c>
      <c r="G190" t="s">
        <v>18</v>
      </c>
    </row>
    <row r="191" spans="1:7" x14ac:dyDescent="0.2">
      <c r="A191" t="s">
        <v>3459</v>
      </c>
      <c r="B191" s="2">
        <v>39608</v>
      </c>
      <c r="C191" t="s">
        <v>3255</v>
      </c>
      <c r="D191" t="s">
        <v>3259</v>
      </c>
      <c r="E191" t="s">
        <v>3257</v>
      </c>
      <c r="F191" t="s">
        <v>13</v>
      </c>
      <c r="G191" t="s">
        <v>37</v>
      </c>
    </row>
    <row r="192" spans="1:7" x14ac:dyDescent="0.2">
      <c r="A192" t="s">
        <v>3460</v>
      </c>
      <c r="B192" s="2">
        <v>36325</v>
      </c>
      <c r="C192" t="s">
        <v>3456</v>
      </c>
      <c r="D192" t="s">
        <v>3270</v>
      </c>
      <c r="E192" t="s">
        <v>3257</v>
      </c>
      <c r="F192" t="s">
        <v>13</v>
      </c>
      <c r="G192" t="s">
        <v>37</v>
      </c>
    </row>
    <row r="193" spans="1:7" x14ac:dyDescent="0.2">
      <c r="A193" t="s">
        <v>3461</v>
      </c>
      <c r="B193" s="2">
        <v>36651</v>
      </c>
      <c r="C193" t="s">
        <v>3255</v>
      </c>
      <c r="D193" t="s">
        <v>3266</v>
      </c>
      <c r="E193" t="s">
        <v>3257</v>
      </c>
      <c r="F193" t="s">
        <v>13</v>
      </c>
      <c r="G193" t="s">
        <v>37</v>
      </c>
    </row>
    <row r="194" spans="1:7" x14ac:dyDescent="0.2">
      <c r="A194" t="s">
        <v>3462</v>
      </c>
      <c r="B194" s="2">
        <v>42276</v>
      </c>
      <c r="C194" t="s">
        <v>3255</v>
      </c>
      <c r="D194" t="s">
        <v>3263</v>
      </c>
      <c r="E194" t="s">
        <v>3257</v>
      </c>
      <c r="F194" t="s">
        <v>13</v>
      </c>
      <c r="G194" t="s">
        <v>21</v>
      </c>
    </row>
    <row r="195" spans="1:7" x14ac:dyDescent="0.2">
      <c r="A195" t="s">
        <v>3463</v>
      </c>
      <c r="B195" s="2">
        <v>38629</v>
      </c>
      <c r="C195" t="s">
        <v>3255</v>
      </c>
      <c r="D195" t="s">
        <v>3259</v>
      </c>
      <c r="E195" t="s">
        <v>3257</v>
      </c>
      <c r="F195" t="s">
        <v>13</v>
      </c>
      <c r="G195" t="s">
        <v>37</v>
      </c>
    </row>
    <row r="196" spans="1:7" x14ac:dyDescent="0.2">
      <c r="A196" t="s">
        <v>3464</v>
      </c>
      <c r="B196" s="2">
        <v>37751</v>
      </c>
      <c r="C196" t="s">
        <v>3255</v>
      </c>
      <c r="D196" t="s">
        <v>3259</v>
      </c>
      <c r="E196" t="s">
        <v>3257</v>
      </c>
      <c r="F196" t="s">
        <v>13</v>
      </c>
      <c r="G196" t="s">
        <v>21</v>
      </c>
    </row>
    <row r="197" spans="1:7" x14ac:dyDescent="0.2">
      <c r="A197" t="s">
        <v>3465</v>
      </c>
      <c r="B197" s="2">
        <v>37285</v>
      </c>
      <c r="C197" t="s">
        <v>3255</v>
      </c>
      <c r="D197" t="s">
        <v>3266</v>
      </c>
      <c r="E197" t="s">
        <v>3257</v>
      </c>
      <c r="F197" t="s">
        <v>17</v>
      </c>
      <c r="G197" t="s">
        <v>21</v>
      </c>
    </row>
    <row r="198" spans="1:7" x14ac:dyDescent="0.2">
      <c r="A198" t="s">
        <v>3466</v>
      </c>
      <c r="B198" s="2">
        <v>40509</v>
      </c>
      <c r="C198" t="s">
        <v>3255</v>
      </c>
      <c r="D198" t="s">
        <v>3272</v>
      </c>
      <c r="E198" t="s">
        <v>3257</v>
      </c>
      <c r="F198" t="s">
        <v>13</v>
      </c>
      <c r="G198" t="s">
        <v>18</v>
      </c>
    </row>
    <row r="199" spans="1:7" x14ac:dyDescent="0.2">
      <c r="A199" t="s">
        <v>3467</v>
      </c>
      <c r="B199" s="2">
        <v>38282</v>
      </c>
      <c r="C199" t="s">
        <v>3255</v>
      </c>
      <c r="D199" t="s">
        <v>3266</v>
      </c>
      <c r="E199" t="s">
        <v>3257</v>
      </c>
      <c r="F199" t="s">
        <v>13</v>
      </c>
      <c r="G199" t="s">
        <v>21</v>
      </c>
    </row>
    <row r="200" spans="1:7" x14ac:dyDescent="0.2">
      <c r="A200" t="s">
        <v>3468</v>
      </c>
      <c r="B200" s="2">
        <v>35785</v>
      </c>
      <c r="C200" t="s">
        <v>3255</v>
      </c>
      <c r="D200" t="s">
        <v>3266</v>
      </c>
      <c r="E200" t="s">
        <v>3257</v>
      </c>
      <c r="F200" t="s">
        <v>13</v>
      </c>
      <c r="G200" t="s">
        <v>21</v>
      </c>
    </row>
    <row r="201" spans="1:7" x14ac:dyDescent="0.2">
      <c r="A201" t="s">
        <v>3469</v>
      </c>
      <c r="B201" s="2">
        <v>37148</v>
      </c>
      <c r="C201" t="s">
        <v>3255</v>
      </c>
      <c r="D201" t="s">
        <v>3259</v>
      </c>
      <c r="E201" t="s">
        <v>3257</v>
      </c>
      <c r="F201" t="s">
        <v>13</v>
      </c>
      <c r="G201" t="s">
        <v>18</v>
      </c>
    </row>
    <row r="202" spans="1:7" x14ac:dyDescent="0.2">
      <c r="A202" t="s">
        <v>3470</v>
      </c>
      <c r="B202" s="2">
        <v>35959</v>
      </c>
      <c r="C202" t="s">
        <v>3255</v>
      </c>
      <c r="D202" t="s">
        <v>3270</v>
      </c>
      <c r="E202" t="s">
        <v>3257</v>
      </c>
      <c r="F202" t="s">
        <v>13</v>
      </c>
      <c r="G202" t="s">
        <v>37</v>
      </c>
    </row>
    <row r="203" spans="1:7" x14ac:dyDescent="0.2">
      <c r="A203" t="s">
        <v>3471</v>
      </c>
      <c r="B203" s="2">
        <v>38892</v>
      </c>
      <c r="C203" t="s">
        <v>3255</v>
      </c>
      <c r="D203" t="s">
        <v>3259</v>
      </c>
      <c r="E203" t="s">
        <v>3257</v>
      </c>
      <c r="F203" t="s">
        <v>13</v>
      </c>
      <c r="G203" t="s">
        <v>21</v>
      </c>
    </row>
    <row r="204" spans="1:7" x14ac:dyDescent="0.2">
      <c r="A204" t="s">
        <v>3472</v>
      </c>
      <c r="B204" s="2">
        <v>38280</v>
      </c>
      <c r="C204" t="s">
        <v>3255</v>
      </c>
      <c r="D204" t="s">
        <v>3259</v>
      </c>
      <c r="E204" t="s">
        <v>3257</v>
      </c>
      <c r="F204" t="s">
        <v>17</v>
      </c>
      <c r="G204" t="s">
        <v>18</v>
      </c>
    </row>
    <row r="205" spans="1:7" x14ac:dyDescent="0.2">
      <c r="A205" t="s">
        <v>3473</v>
      </c>
      <c r="B205" s="2">
        <v>37670</v>
      </c>
      <c r="C205" t="s">
        <v>3255</v>
      </c>
      <c r="D205" t="s">
        <v>3259</v>
      </c>
      <c r="E205" t="s">
        <v>3257</v>
      </c>
      <c r="F205" t="s">
        <v>13</v>
      </c>
      <c r="G205" t="s">
        <v>21</v>
      </c>
    </row>
    <row r="206" spans="1:7" x14ac:dyDescent="0.2">
      <c r="A206" t="s">
        <v>3474</v>
      </c>
      <c r="B206" s="2">
        <v>37237</v>
      </c>
      <c r="C206" t="s">
        <v>3255</v>
      </c>
      <c r="D206" t="s">
        <v>3259</v>
      </c>
      <c r="E206" t="s">
        <v>3257</v>
      </c>
      <c r="F206" t="s">
        <v>13</v>
      </c>
      <c r="G206" t="s">
        <v>21</v>
      </c>
    </row>
    <row r="207" spans="1:7" x14ac:dyDescent="0.2">
      <c r="A207" t="s">
        <v>3475</v>
      </c>
      <c r="B207" s="2">
        <v>37142</v>
      </c>
      <c r="C207" t="s">
        <v>3255</v>
      </c>
      <c r="D207" t="s">
        <v>3259</v>
      </c>
      <c r="E207" t="s">
        <v>3257</v>
      </c>
      <c r="F207" t="s">
        <v>13</v>
      </c>
      <c r="G207" t="s">
        <v>37</v>
      </c>
    </row>
    <row r="208" spans="1:7" x14ac:dyDescent="0.2">
      <c r="A208" t="s">
        <v>3476</v>
      </c>
      <c r="B208" s="2">
        <v>38548</v>
      </c>
      <c r="C208" t="s">
        <v>3255</v>
      </c>
      <c r="D208" t="s">
        <v>3272</v>
      </c>
      <c r="E208" t="s">
        <v>3257</v>
      </c>
      <c r="F208" t="s">
        <v>13</v>
      </c>
      <c r="G208" t="s">
        <v>18</v>
      </c>
    </row>
    <row r="209" spans="1:7" x14ac:dyDescent="0.2">
      <c r="A209" t="s">
        <v>3477</v>
      </c>
      <c r="B209" s="2">
        <v>30132</v>
      </c>
      <c r="C209" t="s">
        <v>3255</v>
      </c>
      <c r="D209" t="s">
        <v>3270</v>
      </c>
      <c r="E209" t="s">
        <v>3257</v>
      </c>
      <c r="F209" t="s">
        <v>13</v>
      </c>
      <c r="G209" t="s">
        <v>37</v>
      </c>
    </row>
    <row r="210" spans="1:7" x14ac:dyDescent="0.2">
      <c r="A210" t="s">
        <v>3478</v>
      </c>
      <c r="B210" s="2">
        <v>40083</v>
      </c>
      <c r="C210" t="s">
        <v>3255</v>
      </c>
      <c r="D210" t="s">
        <v>3272</v>
      </c>
      <c r="E210" t="s">
        <v>3257</v>
      </c>
      <c r="F210" t="s">
        <v>13</v>
      </c>
      <c r="G210" t="s">
        <v>21</v>
      </c>
    </row>
    <row r="211" spans="1:7" x14ac:dyDescent="0.2">
      <c r="A211" t="s">
        <v>3479</v>
      </c>
      <c r="B211" s="2">
        <v>42221</v>
      </c>
      <c r="C211" t="s">
        <v>3255</v>
      </c>
      <c r="D211" t="s">
        <v>3295</v>
      </c>
      <c r="E211" t="s">
        <v>3257</v>
      </c>
      <c r="F211" t="s">
        <v>13</v>
      </c>
      <c r="G211" t="s">
        <v>37</v>
      </c>
    </row>
    <row r="212" spans="1:7" x14ac:dyDescent="0.2">
      <c r="A212" t="s">
        <v>3480</v>
      </c>
      <c r="B212" s="2">
        <v>40944</v>
      </c>
      <c r="C212" t="s">
        <v>3255</v>
      </c>
      <c r="D212" t="s">
        <v>3270</v>
      </c>
      <c r="E212" t="s">
        <v>3257</v>
      </c>
      <c r="F212" t="s">
        <v>13</v>
      </c>
      <c r="G212" t="s">
        <v>37</v>
      </c>
    </row>
    <row r="213" spans="1:7" x14ac:dyDescent="0.2">
      <c r="A213" t="s">
        <v>3481</v>
      </c>
      <c r="B213" s="2">
        <v>39586</v>
      </c>
      <c r="C213" t="s">
        <v>3255</v>
      </c>
      <c r="D213" t="s">
        <v>3259</v>
      </c>
      <c r="E213" t="s">
        <v>3257</v>
      </c>
      <c r="F213" t="s">
        <v>13</v>
      </c>
      <c r="G213" t="s">
        <v>37</v>
      </c>
    </row>
    <row r="214" spans="1:7" x14ac:dyDescent="0.2">
      <c r="A214" t="s">
        <v>3482</v>
      </c>
      <c r="B214" s="2">
        <v>39907</v>
      </c>
      <c r="C214" t="s">
        <v>3255</v>
      </c>
      <c r="D214" t="s">
        <v>3259</v>
      </c>
      <c r="E214" t="s">
        <v>3257</v>
      </c>
      <c r="F214" t="s">
        <v>13</v>
      </c>
      <c r="G214" t="s">
        <v>21</v>
      </c>
    </row>
    <row r="215" spans="1:7" x14ac:dyDescent="0.2">
      <c r="A215" t="s">
        <v>3483</v>
      </c>
      <c r="B215" s="2">
        <v>37044</v>
      </c>
      <c r="C215" t="s">
        <v>3255</v>
      </c>
      <c r="D215" t="s">
        <v>3449</v>
      </c>
      <c r="E215" t="s">
        <v>3257</v>
      </c>
      <c r="F215" t="s">
        <v>13</v>
      </c>
      <c r="G215" t="s">
        <v>21</v>
      </c>
    </row>
    <row r="216" spans="1:7" x14ac:dyDescent="0.2">
      <c r="A216" t="s">
        <v>3484</v>
      </c>
      <c r="B216" s="2">
        <v>37952</v>
      </c>
      <c r="C216" t="s">
        <v>3255</v>
      </c>
      <c r="D216" t="s">
        <v>3259</v>
      </c>
      <c r="E216" t="s">
        <v>3257</v>
      </c>
      <c r="F216" t="s">
        <v>13</v>
      </c>
    </row>
    <row r="217" spans="1:7" x14ac:dyDescent="0.2">
      <c r="A217" t="s">
        <v>3485</v>
      </c>
      <c r="B217" s="2">
        <v>35451</v>
      </c>
      <c r="C217" t="s">
        <v>3255</v>
      </c>
      <c r="D217" t="s">
        <v>3266</v>
      </c>
      <c r="E217" t="s">
        <v>3257</v>
      </c>
      <c r="F217" t="s">
        <v>13</v>
      </c>
      <c r="G217" t="s">
        <v>37</v>
      </c>
    </row>
    <row r="218" spans="1:7" x14ac:dyDescent="0.2">
      <c r="A218" t="s">
        <v>3486</v>
      </c>
      <c r="B218" s="2">
        <v>29480</v>
      </c>
      <c r="C218" t="s">
        <v>3255</v>
      </c>
      <c r="D218" t="s">
        <v>3266</v>
      </c>
      <c r="E218" t="s">
        <v>3257</v>
      </c>
      <c r="F218" t="s">
        <v>65</v>
      </c>
      <c r="G218" t="s">
        <v>18</v>
      </c>
    </row>
    <row r="219" spans="1:7" x14ac:dyDescent="0.2">
      <c r="A219" t="s">
        <v>3487</v>
      </c>
      <c r="B219" s="2">
        <v>40260</v>
      </c>
      <c r="C219" t="s">
        <v>3255</v>
      </c>
      <c r="D219" t="s">
        <v>3266</v>
      </c>
      <c r="E219" t="s">
        <v>3257</v>
      </c>
      <c r="F219" t="s">
        <v>13</v>
      </c>
      <c r="G219" t="s">
        <v>21</v>
      </c>
    </row>
    <row r="220" spans="1:7" x14ac:dyDescent="0.2">
      <c r="A220" t="s">
        <v>3488</v>
      </c>
      <c r="B220" s="2">
        <v>39960</v>
      </c>
      <c r="C220" t="s">
        <v>3255</v>
      </c>
      <c r="D220" t="s">
        <v>3259</v>
      </c>
      <c r="E220" t="s">
        <v>3257</v>
      </c>
      <c r="F220" t="s">
        <v>13</v>
      </c>
      <c r="G220" t="s">
        <v>21</v>
      </c>
    </row>
    <row r="221" spans="1:7" x14ac:dyDescent="0.2">
      <c r="A221" t="s">
        <v>3489</v>
      </c>
      <c r="B221" s="2">
        <v>36627</v>
      </c>
      <c r="C221" t="s">
        <v>3255</v>
      </c>
      <c r="D221" t="s">
        <v>3259</v>
      </c>
      <c r="E221" t="s">
        <v>3257</v>
      </c>
      <c r="F221" t="s">
        <v>13</v>
      </c>
      <c r="G221" t="s">
        <v>21</v>
      </c>
    </row>
    <row r="222" spans="1:7" x14ac:dyDescent="0.2">
      <c r="A222" t="s">
        <v>3490</v>
      </c>
      <c r="B222" s="2">
        <v>36859</v>
      </c>
      <c r="C222" t="s">
        <v>3255</v>
      </c>
      <c r="D222" t="s">
        <v>3259</v>
      </c>
      <c r="E222" t="s">
        <v>3257</v>
      </c>
      <c r="F222" t="s">
        <v>17</v>
      </c>
      <c r="G222" t="s">
        <v>21</v>
      </c>
    </row>
    <row r="223" spans="1:7" x14ac:dyDescent="0.2">
      <c r="A223" t="s">
        <v>3491</v>
      </c>
      <c r="B223" s="2">
        <v>36935</v>
      </c>
      <c r="C223" t="s">
        <v>3255</v>
      </c>
      <c r="D223" t="s">
        <v>3266</v>
      </c>
      <c r="E223" t="s">
        <v>3257</v>
      </c>
      <c r="F223" t="s">
        <v>17</v>
      </c>
      <c r="G223" t="s">
        <v>21</v>
      </c>
    </row>
    <row r="224" spans="1:7" x14ac:dyDescent="0.2">
      <c r="A224" t="s">
        <v>3492</v>
      </c>
      <c r="B224" s="2">
        <v>39059</v>
      </c>
      <c r="C224" t="s">
        <v>3255</v>
      </c>
      <c r="D224" t="s">
        <v>3266</v>
      </c>
      <c r="E224" t="s">
        <v>3257</v>
      </c>
      <c r="F224" t="s">
        <v>13</v>
      </c>
      <c r="G224" t="s">
        <v>21</v>
      </c>
    </row>
    <row r="225" spans="1:7" x14ac:dyDescent="0.2">
      <c r="A225" t="s">
        <v>3493</v>
      </c>
      <c r="B225" s="2">
        <v>38798</v>
      </c>
      <c r="C225" t="s">
        <v>3255</v>
      </c>
      <c r="D225" t="s">
        <v>3263</v>
      </c>
      <c r="E225" t="s">
        <v>3257</v>
      </c>
      <c r="F225" t="s">
        <v>13</v>
      </c>
      <c r="G225" t="s">
        <v>21</v>
      </c>
    </row>
    <row r="226" spans="1:7" x14ac:dyDescent="0.2">
      <c r="A226" t="s">
        <v>3494</v>
      </c>
      <c r="B226" s="2">
        <v>39249</v>
      </c>
      <c r="C226" t="s">
        <v>3255</v>
      </c>
      <c r="D226" t="s">
        <v>3266</v>
      </c>
      <c r="E226" t="s">
        <v>3257</v>
      </c>
      <c r="F226" t="s">
        <v>13</v>
      </c>
      <c r="G226" t="s">
        <v>37</v>
      </c>
    </row>
    <row r="227" spans="1:7" x14ac:dyDescent="0.2">
      <c r="A227" t="s">
        <v>3495</v>
      </c>
      <c r="B227" s="2">
        <v>37344</v>
      </c>
      <c r="C227" t="s">
        <v>3255</v>
      </c>
      <c r="D227" t="s">
        <v>3259</v>
      </c>
      <c r="E227" t="s">
        <v>3257</v>
      </c>
      <c r="F227" t="s">
        <v>13</v>
      </c>
      <c r="G227" t="s">
        <v>37</v>
      </c>
    </row>
    <row r="228" spans="1:7" x14ac:dyDescent="0.2">
      <c r="A228" t="s">
        <v>3496</v>
      </c>
      <c r="B228" s="2">
        <v>38509</v>
      </c>
      <c r="C228" t="s">
        <v>3255</v>
      </c>
      <c r="D228" t="s">
        <v>3272</v>
      </c>
      <c r="E228" t="s">
        <v>3257</v>
      </c>
      <c r="F228" t="s">
        <v>13</v>
      </c>
      <c r="G228" t="s">
        <v>14</v>
      </c>
    </row>
    <row r="229" spans="1:7" x14ac:dyDescent="0.2">
      <c r="A229" t="s">
        <v>3497</v>
      </c>
      <c r="B229" s="2">
        <v>36895</v>
      </c>
      <c r="C229" t="s">
        <v>3255</v>
      </c>
      <c r="D229" t="s">
        <v>3270</v>
      </c>
      <c r="E229" t="s">
        <v>3257</v>
      </c>
      <c r="F229" t="s">
        <v>13</v>
      </c>
      <c r="G229" t="s">
        <v>37</v>
      </c>
    </row>
    <row r="230" spans="1:7" x14ac:dyDescent="0.2">
      <c r="A230" t="s">
        <v>3498</v>
      </c>
      <c r="B230" s="2">
        <v>41345</v>
      </c>
      <c r="C230" t="s">
        <v>3255</v>
      </c>
      <c r="D230" t="s">
        <v>3259</v>
      </c>
      <c r="E230" t="s">
        <v>3257</v>
      </c>
      <c r="F230" t="s">
        <v>13</v>
      </c>
      <c r="G230" t="s">
        <v>21</v>
      </c>
    </row>
    <row r="231" spans="1:7" x14ac:dyDescent="0.2">
      <c r="A231" t="s">
        <v>3499</v>
      </c>
      <c r="B231" s="2">
        <v>41770</v>
      </c>
      <c r="C231" t="s">
        <v>3255</v>
      </c>
      <c r="D231" t="s">
        <v>3259</v>
      </c>
      <c r="E231" t="s">
        <v>3257</v>
      </c>
      <c r="F231" t="s">
        <v>13</v>
      </c>
      <c r="G231" t="s">
        <v>37</v>
      </c>
    </row>
    <row r="232" spans="1:7" x14ac:dyDescent="0.2">
      <c r="A232" t="s">
        <v>3500</v>
      </c>
      <c r="B232" s="2">
        <v>31252</v>
      </c>
      <c r="C232" t="s">
        <v>3255</v>
      </c>
      <c r="D232" t="s">
        <v>3270</v>
      </c>
      <c r="E232" t="s">
        <v>3257</v>
      </c>
      <c r="F232" t="s">
        <v>13</v>
      </c>
      <c r="G232" t="s">
        <v>37</v>
      </c>
    </row>
    <row r="233" spans="1:7" x14ac:dyDescent="0.2">
      <c r="A233" t="s">
        <v>3501</v>
      </c>
      <c r="B233" s="2">
        <v>31944</v>
      </c>
      <c r="C233" t="s">
        <v>3255</v>
      </c>
      <c r="D233" t="s">
        <v>3266</v>
      </c>
      <c r="E233" t="s">
        <v>3257</v>
      </c>
      <c r="F233" t="s">
        <v>13</v>
      </c>
      <c r="G233" t="s">
        <v>37</v>
      </c>
    </row>
    <row r="234" spans="1:7" x14ac:dyDescent="0.2">
      <c r="A234" t="s">
        <v>3502</v>
      </c>
      <c r="B234" s="2">
        <v>41971</v>
      </c>
      <c r="C234" t="s">
        <v>3255</v>
      </c>
      <c r="D234" t="s">
        <v>3503</v>
      </c>
      <c r="E234" t="s">
        <v>3257</v>
      </c>
      <c r="F234" t="s">
        <v>13</v>
      </c>
      <c r="G234" t="s">
        <v>37</v>
      </c>
    </row>
    <row r="235" spans="1:7" x14ac:dyDescent="0.2">
      <c r="A235" t="s">
        <v>3504</v>
      </c>
      <c r="B235" s="2">
        <v>38972</v>
      </c>
      <c r="C235" t="s">
        <v>3255</v>
      </c>
      <c r="D235" t="s">
        <v>3266</v>
      </c>
      <c r="E235" t="s">
        <v>3257</v>
      </c>
      <c r="F235" t="s">
        <v>13</v>
      </c>
      <c r="G235" t="s">
        <v>21</v>
      </c>
    </row>
    <row r="236" spans="1:7" x14ac:dyDescent="0.2">
      <c r="A236" t="s">
        <v>3505</v>
      </c>
      <c r="B236" s="2">
        <v>38425</v>
      </c>
      <c r="C236" t="s">
        <v>3255</v>
      </c>
      <c r="D236" t="s">
        <v>3503</v>
      </c>
      <c r="E236" t="s">
        <v>3506</v>
      </c>
      <c r="F236" t="s">
        <v>84</v>
      </c>
    </row>
    <row r="237" spans="1:7" x14ac:dyDescent="0.2">
      <c r="A237" t="s">
        <v>3507</v>
      </c>
      <c r="B237" s="2">
        <v>32120</v>
      </c>
      <c r="C237" t="s">
        <v>3255</v>
      </c>
      <c r="D237" t="s">
        <v>3272</v>
      </c>
      <c r="E237" t="s">
        <v>3257</v>
      </c>
      <c r="F237" t="s">
        <v>13</v>
      </c>
      <c r="G237" t="s">
        <v>37</v>
      </c>
    </row>
    <row r="238" spans="1:7" x14ac:dyDescent="0.2">
      <c r="A238" t="s">
        <v>3508</v>
      </c>
      <c r="B238" s="2">
        <v>36796</v>
      </c>
      <c r="C238" t="s">
        <v>3255</v>
      </c>
      <c r="D238" t="s">
        <v>3270</v>
      </c>
      <c r="E238" t="s">
        <v>3257</v>
      </c>
      <c r="F238" t="s">
        <v>13</v>
      </c>
      <c r="G238" t="s">
        <v>21</v>
      </c>
    </row>
    <row r="239" spans="1:7" x14ac:dyDescent="0.2">
      <c r="A239" t="s">
        <v>3509</v>
      </c>
      <c r="B239" s="2">
        <v>35868</v>
      </c>
      <c r="C239" t="s">
        <v>3255</v>
      </c>
      <c r="D239" t="s">
        <v>3266</v>
      </c>
      <c r="E239" t="s">
        <v>3257</v>
      </c>
      <c r="F239" t="s">
        <v>452</v>
      </c>
      <c r="G239" t="s">
        <v>37</v>
      </c>
    </row>
    <row r="240" spans="1:7" x14ac:dyDescent="0.2">
      <c r="A240" t="s">
        <v>3510</v>
      </c>
      <c r="B240" s="2">
        <v>38106</v>
      </c>
      <c r="C240" t="s">
        <v>3255</v>
      </c>
      <c r="D240" t="s">
        <v>3259</v>
      </c>
      <c r="E240" t="s">
        <v>3257</v>
      </c>
      <c r="F240" t="s">
        <v>13</v>
      </c>
      <c r="G240" t="s">
        <v>21</v>
      </c>
    </row>
    <row r="241" spans="1:7" x14ac:dyDescent="0.2">
      <c r="A241" t="s">
        <v>3511</v>
      </c>
      <c r="B241" s="2">
        <v>39452</v>
      </c>
      <c r="C241" t="s">
        <v>3255</v>
      </c>
      <c r="D241" t="s">
        <v>3266</v>
      </c>
      <c r="E241" t="s">
        <v>3257</v>
      </c>
      <c r="F241" t="s">
        <v>13</v>
      </c>
      <c r="G241" t="s">
        <v>21</v>
      </c>
    </row>
    <row r="242" spans="1:7" x14ac:dyDescent="0.2">
      <c r="A242" t="s">
        <v>3512</v>
      </c>
      <c r="B242" s="2">
        <v>40549</v>
      </c>
      <c r="C242" t="s">
        <v>3255</v>
      </c>
      <c r="D242" t="s">
        <v>3449</v>
      </c>
      <c r="E242" t="s">
        <v>3257</v>
      </c>
      <c r="F242" t="s">
        <v>13</v>
      </c>
      <c r="G242" t="s">
        <v>18</v>
      </c>
    </row>
    <row r="243" spans="1:7" x14ac:dyDescent="0.2">
      <c r="A243" t="s">
        <v>3513</v>
      </c>
      <c r="B243" s="2">
        <v>38177</v>
      </c>
      <c r="C243" t="s">
        <v>3255</v>
      </c>
      <c r="D243" t="s">
        <v>3259</v>
      </c>
      <c r="E243" t="s">
        <v>3257</v>
      </c>
      <c r="F243" t="s">
        <v>13</v>
      </c>
      <c r="G243" t="s">
        <v>18</v>
      </c>
    </row>
    <row r="244" spans="1:7" x14ac:dyDescent="0.2">
      <c r="A244" t="s">
        <v>3514</v>
      </c>
      <c r="B244" s="2">
        <v>38689</v>
      </c>
      <c r="C244" t="s">
        <v>3255</v>
      </c>
      <c r="D244" t="s">
        <v>3266</v>
      </c>
      <c r="E244" t="s">
        <v>3257</v>
      </c>
      <c r="F244" t="s">
        <v>36</v>
      </c>
      <c r="G244" t="s">
        <v>21</v>
      </c>
    </row>
    <row r="245" spans="1:7" x14ac:dyDescent="0.2">
      <c r="A245" t="s">
        <v>3515</v>
      </c>
      <c r="B245" s="2">
        <v>38152</v>
      </c>
      <c r="C245" t="s">
        <v>3255</v>
      </c>
      <c r="D245" t="s">
        <v>3263</v>
      </c>
      <c r="E245" t="s">
        <v>3257</v>
      </c>
      <c r="F245" t="s">
        <v>13</v>
      </c>
      <c r="G245" t="s">
        <v>21</v>
      </c>
    </row>
    <row r="246" spans="1:7" x14ac:dyDescent="0.2">
      <c r="A246" t="s">
        <v>3516</v>
      </c>
      <c r="B246" s="2">
        <v>40476</v>
      </c>
      <c r="C246" t="s">
        <v>3255</v>
      </c>
      <c r="D246" t="s">
        <v>3270</v>
      </c>
      <c r="E246" t="s">
        <v>3257</v>
      </c>
      <c r="F246" t="s">
        <v>13</v>
      </c>
      <c r="G246" t="s">
        <v>37</v>
      </c>
    </row>
    <row r="247" spans="1:7" x14ac:dyDescent="0.2">
      <c r="A247" t="s">
        <v>3517</v>
      </c>
      <c r="B247" s="2">
        <v>36667</v>
      </c>
      <c r="C247" t="s">
        <v>3255</v>
      </c>
      <c r="D247" t="s">
        <v>3263</v>
      </c>
      <c r="E247" t="s">
        <v>3257</v>
      </c>
      <c r="F247" t="s">
        <v>13</v>
      </c>
      <c r="G247" t="s">
        <v>37</v>
      </c>
    </row>
    <row r="248" spans="1:7" x14ac:dyDescent="0.2">
      <c r="A248" t="s">
        <v>3518</v>
      </c>
      <c r="B248" s="2">
        <v>37080</v>
      </c>
      <c r="C248" t="s">
        <v>3255</v>
      </c>
      <c r="D248" t="s">
        <v>3272</v>
      </c>
      <c r="E248" t="s">
        <v>3257</v>
      </c>
      <c r="F248" t="s">
        <v>13</v>
      </c>
      <c r="G248" t="s">
        <v>21</v>
      </c>
    </row>
    <row r="249" spans="1:7" x14ac:dyDescent="0.2">
      <c r="A249" t="s">
        <v>3519</v>
      </c>
      <c r="B249" s="2">
        <v>36178</v>
      </c>
      <c r="C249" t="s">
        <v>3255</v>
      </c>
      <c r="D249" t="s">
        <v>3266</v>
      </c>
      <c r="E249" t="s">
        <v>3257</v>
      </c>
      <c r="F249" t="s">
        <v>13</v>
      </c>
      <c r="G249" t="s">
        <v>21</v>
      </c>
    </row>
    <row r="250" spans="1:7" x14ac:dyDescent="0.2">
      <c r="A250" t="s">
        <v>3520</v>
      </c>
      <c r="B250" s="2">
        <v>37559</v>
      </c>
      <c r="C250" t="s">
        <v>3255</v>
      </c>
      <c r="D250" t="s">
        <v>3270</v>
      </c>
      <c r="E250" t="s">
        <v>3257</v>
      </c>
      <c r="F250" t="s">
        <v>13</v>
      </c>
      <c r="G250" t="s">
        <v>21</v>
      </c>
    </row>
    <row r="251" spans="1:7" x14ac:dyDescent="0.2">
      <c r="A251" t="s">
        <v>3521</v>
      </c>
      <c r="B251" s="2">
        <v>36715</v>
      </c>
      <c r="C251" t="s">
        <v>3255</v>
      </c>
      <c r="D251" t="s">
        <v>3272</v>
      </c>
      <c r="E251" t="s">
        <v>3257</v>
      </c>
      <c r="F251" t="s">
        <v>13</v>
      </c>
      <c r="G251" t="s">
        <v>14</v>
      </c>
    </row>
    <row r="252" spans="1:7" x14ac:dyDescent="0.2">
      <c r="A252" t="s">
        <v>3522</v>
      </c>
      <c r="B252" s="2">
        <v>37949</v>
      </c>
      <c r="C252" t="s">
        <v>3255</v>
      </c>
      <c r="D252" t="s">
        <v>3266</v>
      </c>
      <c r="E252" t="s">
        <v>3257</v>
      </c>
      <c r="F252" t="s">
        <v>13</v>
      </c>
      <c r="G252" t="s">
        <v>21</v>
      </c>
    </row>
    <row r="253" spans="1:7" x14ac:dyDescent="0.2">
      <c r="A253" t="s">
        <v>3523</v>
      </c>
      <c r="B253" s="2">
        <v>36985</v>
      </c>
      <c r="C253" t="s">
        <v>3255</v>
      </c>
      <c r="D253" t="s">
        <v>3272</v>
      </c>
      <c r="E253" t="s">
        <v>3257</v>
      </c>
      <c r="F253" t="s">
        <v>476</v>
      </c>
      <c r="G253" t="s">
        <v>18</v>
      </c>
    </row>
    <row r="254" spans="1:7" x14ac:dyDescent="0.2">
      <c r="A254" t="s">
        <v>3524</v>
      </c>
      <c r="B254" s="2">
        <v>40034</v>
      </c>
      <c r="C254" t="s">
        <v>3255</v>
      </c>
      <c r="D254" t="s">
        <v>3259</v>
      </c>
      <c r="E254" t="s">
        <v>3257</v>
      </c>
      <c r="F254" t="s">
        <v>13</v>
      </c>
      <c r="G254" t="s">
        <v>21</v>
      </c>
    </row>
    <row r="255" spans="1:7" x14ac:dyDescent="0.2">
      <c r="A255" t="s">
        <v>3525</v>
      </c>
      <c r="B255" s="2">
        <v>40545</v>
      </c>
      <c r="C255" t="s">
        <v>3255</v>
      </c>
      <c r="D255" t="s">
        <v>3263</v>
      </c>
      <c r="E255" t="s">
        <v>3257</v>
      </c>
      <c r="F255" t="s">
        <v>13</v>
      </c>
      <c r="G255" t="s">
        <v>21</v>
      </c>
    </row>
    <row r="256" spans="1:7" x14ac:dyDescent="0.2">
      <c r="A256" t="s">
        <v>3526</v>
      </c>
      <c r="B256" s="2">
        <v>34107</v>
      </c>
      <c r="C256" t="s">
        <v>3255</v>
      </c>
      <c r="D256" t="s">
        <v>3266</v>
      </c>
      <c r="E256" t="s">
        <v>3257</v>
      </c>
      <c r="F256" t="s">
        <v>13</v>
      </c>
      <c r="G256" t="s">
        <v>18</v>
      </c>
    </row>
    <row r="257" spans="1:7" x14ac:dyDescent="0.2">
      <c r="A257" t="s">
        <v>3527</v>
      </c>
      <c r="B257" s="2">
        <v>37141</v>
      </c>
      <c r="C257" t="s">
        <v>3255</v>
      </c>
      <c r="D257" t="s">
        <v>3259</v>
      </c>
      <c r="E257" t="s">
        <v>3257</v>
      </c>
      <c r="F257" t="s">
        <v>13</v>
      </c>
      <c r="G257" t="s">
        <v>21</v>
      </c>
    </row>
    <row r="258" spans="1:7" x14ac:dyDescent="0.2">
      <c r="A258" t="s">
        <v>3528</v>
      </c>
      <c r="B258" s="2">
        <v>39919</v>
      </c>
      <c r="C258" t="s">
        <v>3255</v>
      </c>
      <c r="D258" t="s">
        <v>3263</v>
      </c>
      <c r="E258" t="s">
        <v>3257</v>
      </c>
      <c r="F258" t="s">
        <v>13</v>
      </c>
      <c r="G258" t="s">
        <v>21</v>
      </c>
    </row>
    <row r="259" spans="1:7" x14ac:dyDescent="0.2">
      <c r="A259" t="s">
        <v>3529</v>
      </c>
      <c r="B259" s="2">
        <v>34553</v>
      </c>
      <c r="C259" t="s">
        <v>3255</v>
      </c>
      <c r="D259" t="s">
        <v>3259</v>
      </c>
      <c r="E259" t="s">
        <v>3257</v>
      </c>
      <c r="F259" t="s">
        <v>13</v>
      </c>
      <c r="G259" t="s">
        <v>18</v>
      </c>
    </row>
    <row r="260" spans="1:7" x14ac:dyDescent="0.2">
      <c r="A260" t="s">
        <v>3530</v>
      </c>
      <c r="B260" s="2">
        <v>41576</v>
      </c>
      <c r="C260" t="s">
        <v>3255</v>
      </c>
      <c r="D260" t="s">
        <v>3270</v>
      </c>
      <c r="E260" t="s">
        <v>3257</v>
      </c>
      <c r="F260" t="s">
        <v>13</v>
      </c>
      <c r="G260" t="s">
        <v>37</v>
      </c>
    </row>
    <row r="261" spans="1:7" x14ac:dyDescent="0.2">
      <c r="A261" t="s">
        <v>3531</v>
      </c>
      <c r="B261" s="2">
        <v>40921</v>
      </c>
      <c r="C261" t="s">
        <v>3255</v>
      </c>
      <c r="D261" t="s">
        <v>3259</v>
      </c>
      <c r="E261" t="s">
        <v>3257</v>
      </c>
      <c r="F261" t="s">
        <v>13</v>
      </c>
      <c r="G261" t="s">
        <v>21</v>
      </c>
    </row>
    <row r="262" spans="1:7" x14ac:dyDescent="0.2">
      <c r="A262" t="s">
        <v>3532</v>
      </c>
      <c r="B262" s="2">
        <v>41424</v>
      </c>
      <c r="C262" t="s">
        <v>3255</v>
      </c>
      <c r="D262" t="s">
        <v>3300</v>
      </c>
      <c r="E262" t="s">
        <v>3257</v>
      </c>
      <c r="F262" t="s">
        <v>13</v>
      </c>
      <c r="G262" t="s">
        <v>37</v>
      </c>
    </row>
    <row r="263" spans="1:7" x14ac:dyDescent="0.2">
      <c r="A263" t="s">
        <v>3533</v>
      </c>
      <c r="B263" s="2">
        <v>37143</v>
      </c>
      <c r="C263" t="s">
        <v>3255</v>
      </c>
      <c r="D263" t="s">
        <v>3259</v>
      </c>
      <c r="E263" t="s">
        <v>3257</v>
      </c>
      <c r="F263" t="s">
        <v>13</v>
      </c>
      <c r="G263" t="s">
        <v>37</v>
      </c>
    </row>
    <row r="264" spans="1:7" x14ac:dyDescent="0.2">
      <c r="A264" t="s">
        <v>3534</v>
      </c>
      <c r="B264" s="2">
        <v>35496</v>
      </c>
      <c r="C264" t="s">
        <v>3255</v>
      </c>
      <c r="D264" t="s">
        <v>3266</v>
      </c>
      <c r="E264" t="s">
        <v>3257</v>
      </c>
      <c r="F264" t="s">
        <v>13</v>
      </c>
      <c r="G264" t="s">
        <v>37</v>
      </c>
    </row>
    <row r="265" spans="1:7" x14ac:dyDescent="0.2">
      <c r="A265" t="s">
        <v>3535</v>
      </c>
      <c r="B265" s="2">
        <v>38234</v>
      </c>
      <c r="C265" t="s">
        <v>3255</v>
      </c>
      <c r="D265" t="s">
        <v>3259</v>
      </c>
      <c r="E265" t="s">
        <v>3257</v>
      </c>
      <c r="F265" t="s">
        <v>13</v>
      </c>
      <c r="G265" t="s">
        <v>21</v>
      </c>
    </row>
    <row r="266" spans="1:7" x14ac:dyDescent="0.2">
      <c r="A266" t="s">
        <v>3536</v>
      </c>
      <c r="B266" s="2">
        <v>41049</v>
      </c>
      <c r="C266" t="s">
        <v>3255</v>
      </c>
      <c r="D266" t="s">
        <v>3266</v>
      </c>
      <c r="E266" t="s">
        <v>3257</v>
      </c>
      <c r="F266" t="s">
        <v>13</v>
      </c>
      <c r="G266" t="s">
        <v>21</v>
      </c>
    </row>
    <row r="267" spans="1:7" x14ac:dyDescent="0.2">
      <c r="A267" t="s">
        <v>3537</v>
      </c>
      <c r="B267" s="2">
        <v>39487</v>
      </c>
      <c r="C267" t="s">
        <v>3255</v>
      </c>
      <c r="D267" t="s">
        <v>3272</v>
      </c>
      <c r="E267" t="s">
        <v>3257</v>
      </c>
      <c r="F267" t="s">
        <v>13</v>
      </c>
      <c r="G267" t="s">
        <v>18</v>
      </c>
    </row>
    <row r="268" spans="1:7" x14ac:dyDescent="0.2">
      <c r="A268" t="s">
        <v>3538</v>
      </c>
      <c r="B268" s="2">
        <v>35985</v>
      </c>
      <c r="C268" t="s">
        <v>3255</v>
      </c>
      <c r="D268" t="s">
        <v>3259</v>
      </c>
      <c r="E268" t="s">
        <v>3257</v>
      </c>
      <c r="F268" t="s">
        <v>13</v>
      </c>
      <c r="G268" t="s">
        <v>18</v>
      </c>
    </row>
    <row r="269" spans="1:7" x14ac:dyDescent="0.2">
      <c r="A269" t="s">
        <v>3539</v>
      </c>
      <c r="B269" s="2">
        <v>37002</v>
      </c>
      <c r="C269" t="s">
        <v>3255</v>
      </c>
      <c r="D269" t="s">
        <v>3259</v>
      </c>
      <c r="E269" t="s">
        <v>3257</v>
      </c>
      <c r="F269" t="s">
        <v>13</v>
      </c>
      <c r="G269" t="s">
        <v>37</v>
      </c>
    </row>
    <row r="270" spans="1:7" x14ac:dyDescent="0.2">
      <c r="A270" t="s">
        <v>3540</v>
      </c>
      <c r="B270" s="2">
        <v>37144</v>
      </c>
      <c r="C270" t="s">
        <v>3255</v>
      </c>
      <c r="D270" t="s">
        <v>3266</v>
      </c>
      <c r="E270" t="s">
        <v>3257</v>
      </c>
      <c r="F270" t="s">
        <v>13</v>
      </c>
      <c r="G270" t="s">
        <v>37</v>
      </c>
    </row>
    <row r="271" spans="1:7" x14ac:dyDescent="0.2">
      <c r="A271" t="s">
        <v>3541</v>
      </c>
      <c r="B271" s="2">
        <v>40355</v>
      </c>
      <c r="C271" t="s">
        <v>3255</v>
      </c>
      <c r="D271" t="s">
        <v>3272</v>
      </c>
      <c r="E271" t="s">
        <v>3257</v>
      </c>
      <c r="F271" t="s">
        <v>13</v>
      </c>
      <c r="G271" t="s">
        <v>18</v>
      </c>
    </row>
    <row r="272" spans="1:7" x14ac:dyDescent="0.2">
      <c r="A272" t="s">
        <v>3542</v>
      </c>
      <c r="B272" s="2">
        <v>35113</v>
      </c>
      <c r="C272" t="s">
        <v>3255</v>
      </c>
      <c r="D272" t="s">
        <v>3266</v>
      </c>
      <c r="E272" t="s">
        <v>3257</v>
      </c>
      <c r="F272" t="s">
        <v>476</v>
      </c>
      <c r="G272" t="s">
        <v>18</v>
      </c>
    </row>
    <row r="273" spans="1:7" x14ac:dyDescent="0.2">
      <c r="A273" t="s">
        <v>3543</v>
      </c>
      <c r="B273" s="2">
        <v>40727</v>
      </c>
      <c r="C273" t="s">
        <v>3255</v>
      </c>
      <c r="D273" t="s">
        <v>3259</v>
      </c>
      <c r="E273" t="s">
        <v>3257</v>
      </c>
      <c r="F273" t="s">
        <v>13</v>
      </c>
      <c r="G273" t="s">
        <v>21</v>
      </c>
    </row>
    <row r="274" spans="1:7" x14ac:dyDescent="0.2">
      <c r="A274" t="s">
        <v>3544</v>
      </c>
      <c r="B274" s="2">
        <v>37297</v>
      </c>
      <c r="C274" t="s">
        <v>3255</v>
      </c>
      <c r="D274" t="s">
        <v>3263</v>
      </c>
      <c r="E274" t="s">
        <v>3257</v>
      </c>
      <c r="F274" t="s">
        <v>13</v>
      </c>
      <c r="G274" t="s">
        <v>21</v>
      </c>
    </row>
    <row r="275" spans="1:7" x14ac:dyDescent="0.2">
      <c r="A275" t="s">
        <v>3545</v>
      </c>
      <c r="B275" s="2">
        <v>37527</v>
      </c>
      <c r="C275" t="s">
        <v>3255</v>
      </c>
      <c r="D275" t="s">
        <v>3259</v>
      </c>
      <c r="E275" t="s">
        <v>3257</v>
      </c>
      <c r="F275" t="s">
        <v>13</v>
      </c>
      <c r="G275" t="s">
        <v>37</v>
      </c>
    </row>
    <row r="276" spans="1:7" x14ac:dyDescent="0.2">
      <c r="A276" t="s">
        <v>3546</v>
      </c>
      <c r="B276" s="2">
        <v>41333</v>
      </c>
      <c r="C276" t="s">
        <v>3255</v>
      </c>
      <c r="D276" t="s">
        <v>3266</v>
      </c>
      <c r="E276" t="s">
        <v>3257</v>
      </c>
      <c r="F276" t="s">
        <v>13</v>
      </c>
      <c r="G276" t="s">
        <v>21</v>
      </c>
    </row>
    <row r="277" spans="1:7" x14ac:dyDescent="0.2">
      <c r="A277" t="s">
        <v>3547</v>
      </c>
      <c r="B277" s="2">
        <v>39919</v>
      </c>
      <c r="C277" t="s">
        <v>3255</v>
      </c>
      <c r="D277" t="s">
        <v>3259</v>
      </c>
      <c r="E277" t="s">
        <v>3257</v>
      </c>
      <c r="F277" t="s">
        <v>13</v>
      </c>
      <c r="G277" t="s">
        <v>18</v>
      </c>
    </row>
    <row r="278" spans="1:7" x14ac:dyDescent="0.2">
      <c r="A278" t="s">
        <v>3548</v>
      </c>
      <c r="B278" s="2">
        <v>36228</v>
      </c>
      <c r="C278" t="s">
        <v>3255</v>
      </c>
      <c r="D278" t="s">
        <v>3259</v>
      </c>
      <c r="E278" t="s">
        <v>3257</v>
      </c>
      <c r="F278" t="s">
        <v>13</v>
      </c>
      <c r="G278" t="s">
        <v>18</v>
      </c>
    </row>
    <row r="279" spans="1:7" x14ac:dyDescent="0.2">
      <c r="A279" t="s">
        <v>3549</v>
      </c>
      <c r="B279" s="2">
        <v>36912</v>
      </c>
      <c r="C279" t="s">
        <v>3255</v>
      </c>
      <c r="D279" t="s">
        <v>3259</v>
      </c>
      <c r="E279" t="s">
        <v>3257</v>
      </c>
      <c r="F279" t="s">
        <v>13</v>
      </c>
      <c r="G279" t="s">
        <v>21</v>
      </c>
    </row>
    <row r="280" spans="1:7" x14ac:dyDescent="0.2">
      <c r="A280" t="s">
        <v>3550</v>
      </c>
      <c r="B280" s="2">
        <v>40861</v>
      </c>
      <c r="C280" t="s">
        <v>3255</v>
      </c>
      <c r="D280" t="s">
        <v>3266</v>
      </c>
      <c r="E280" t="s">
        <v>3257</v>
      </c>
      <c r="F280" t="s">
        <v>13</v>
      </c>
      <c r="G280" t="s">
        <v>21</v>
      </c>
    </row>
    <row r="281" spans="1:7" x14ac:dyDescent="0.2">
      <c r="A281" t="s">
        <v>3551</v>
      </c>
      <c r="B281" s="2">
        <v>40091</v>
      </c>
      <c r="C281" t="s">
        <v>3255</v>
      </c>
      <c r="D281" t="s">
        <v>3272</v>
      </c>
      <c r="E281" t="s">
        <v>3257</v>
      </c>
      <c r="F281" t="s">
        <v>13</v>
      </c>
      <c r="G281" t="s">
        <v>21</v>
      </c>
    </row>
    <row r="282" spans="1:7" x14ac:dyDescent="0.2">
      <c r="A282" t="s">
        <v>3552</v>
      </c>
      <c r="B282" s="2">
        <v>37748</v>
      </c>
      <c r="C282" t="s">
        <v>3255</v>
      </c>
      <c r="D282" t="s">
        <v>3259</v>
      </c>
      <c r="E282" t="s">
        <v>3257</v>
      </c>
      <c r="F282" t="s">
        <v>13</v>
      </c>
      <c r="G282" t="s">
        <v>18</v>
      </c>
    </row>
    <row r="283" spans="1:7" x14ac:dyDescent="0.2">
      <c r="A283" t="s">
        <v>3553</v>
      </c>
      <c r="B283" s="2">
        <v>38174</v>
      </c>
      <c r="C283" t="s">
        <v>3255</v>
      </c>
      <c r="D283" t="s">
        <v>3272</v>
      </c>
      <c r="E283" t="s">
        <v>3257</v>
      </c>
      <c r="F283" t="s">
        <v>13</v>
      </c>
      <c r="G283" t="s">
        <v>18</v>
      </c>
    </row>
    <row r="284" spans="1:7" x14ac:dyDescent="0.2">
      <c r="A284" t="s">
        <v>3554</v>
      </c>
      <c r="B284" s="2">
        <v>36362</v>
      </c>
      <c r="C284" t="s">
        <v>3255</v>
      </c>
      <c r="D284" t="s">
        <v>3263</v>
      </c>
      <c r="E284" t="s">
        <v>3257</v>
      </c>
      <c r="F284" t="s">
        <v>36</v>
      </c>
      <c r="G284" t="s">
        <v>37</v>
      </c>
    </row>
    <row r="285" spans="1:7" x14ac:dyDescent="0.2">
      <c r="A285" t="s">
        <v>3555</v>
      </c>
      <c r="B285" s="2">
        <v>36354</v>
      </c>
      <c r="C285" t="s">
        <v>3255</v>
      </c>
      <c r="D285" t="s">
        <v>3409</v>
      </c>
      <c r="E285" t="s">
        <v>3257</v>
      </c>
      <c r="F285" t="s">
        <v>13</v>
      </c>
      <c r="G285" t="s">
        <v>21</v>
      </c>
    </row>
    <row r="286" spans="1:7" x14ac:dyDescent="0.2">
      <c r="A286" t="s">
        <v>3556</v>
      </c>
      <c r="B286" s="2">
        <v>36537</v>
      </c>
      <c r="C286" t="s">
        <v>3255</v>
      </c>
      <c r="D286" t="s">
        <v>3266</v>
      </c>
      <c r="E286" t="s">
        <v>3257</v>
      </c>
      <c r="F286" t="s">
        <v>13</v>
      </c>
      <c r="G286" t="s">
        <v>37</v>
      </c>
    </row>
    <row r="287" spans="1:7" x14ac:dyDescent="0.2">
      <c r="A287" t="s">
        <v>3557</v>
      </c>
      <c r="B287" s="2">
        <v>38335</v>
      </c>
      <c r="C287" t="s">
        <v>3255</v>
      </c>
      <c r="D287" t="s">
        <v>3259</v>
      </c>
      <c r="E287" t="s">
        <v>3257</v>
      </c>
      <c r="F287" t="s">
        <v>531</v>
      </c>
      <c r="G287" t="s">
        <v>37</v>
      </c>
    </row>
    <row r="288" spans="1:7" x14ac:dyDescent="0.2">
      <c r="A288" t="s">
        <v>3558</v>
      </c>
      <c r="B288" s="2">
        <v>40389</v>
      </c>
      <c r="C288" t="s">
        <v>3255</v>
      </c>
      <c r="D288" t="s">
        <v>3259</v>
      </c>
      <c r="E288" t="s">
        <v>3257</v>
      </c>
      <c r="F288" t="s">
        <v>13</v>
      </c>
      <c r="G288" t="s">
        <v>21</v>
      </c>
    </row>
    <row r="289" spans="1:7" x14ac:dyDescent="0.2">
      <c r="A289" t="s">
        <v>3559</v>
      </c>
      <c r="B289" s="2">
        <v>30546</v>
      </c>
      <c r="C289" t="s">
        <v>3255</v>
      </c>
      <c r="D289" t="s">
        <v>3266</v>
      </c>
      <c r="E289" t="s">
        <v>3257</v>
      </c>
      <c r="F289" t="s">
        <v>65</v>
      </c>
      <c r="G289" t="s">
        <v>18</v>
      </c>
    </row>
    <row r="290" spans="1:7" x14ac:dyDescent="0.2">
      <c r="A290" t="s">
        <v>3560</v>
      </c>
      <c r="B290" s="2">
        <v>39566</v>
      </c>
      <c r="C290" t="s">
        <v>3255</v>
      </c>
      <c r="D290" t="s">
        <v>3259</v>
      </c>
      <c r="E290" t="s">
        <v>3257</v>
      </c>
      <c r="F290" t="s">
        <v>13</v>
      </c>
      <c r="G290" t="s">
        <v>21</v>
      </c>
    </row>
    <row r="291" spans="1:7" x14ac:dyDescent="0.2">
      <c r="A291" t="s">
        <v>3561</v>
      </c>
      <c r="B291" s="2">
        <v>37350</v>
      </c>
      <c r="C291" t="s">
        <v>3255</v>
      </c>
      <c r="D291" t="s">
        <v>3272</v>
      </c>
      <c r="E291" t="s">
        <v>3257</v>
      </c>
      <c r="F291" t="s">
        <v>13</v>
      </c>
      <c r="G291" t="s">
        <v>18</v>
      </c>
    </row>
    <row r="292" spans="1:7" x14ac:dyDescent="0.2">
      <c r="A292" t="s">
        <v>3562</v>
      </c>
      <c r="B292" s="2">
        <v>40063</v>
      </c>
      <c r="C292" t="s">
        <v>3255</v>
      </c>
      <c r="D292" t="s">
        <v>3270</v>
      </c>
      <c r="E292" t="s">
        <v>3257</v>
      </c>
      <c r="F292" t="s">
        <v>13</v>
      </c>
      <c r="G292" t="s">
        <v>37</v>
      </c>
    </row>
    <row r="293" spans="1:7" x14ac:dyDescent="0.2">
      <c r="A293" t="s">
        <v>3563</v>
      </c>
      <c r="B293" s="2">
        <v>36569</v>
      </c>
      <c r="C293" t="s">
        <v>3255</v>
      </c>
      <c r="D293" t="s">
        <v>3259</v>
      </c>
      <c r="E293" t="s">
        <v>3257</v>
      </c>
      <c r="F293" t="s">
        <v>13</v>
      </c>
      <c r="G293" t="s">
        <v>21</v>
      </c>
    </row>
    <row r="294" spans="1:7" x14ac:dyDescent="0.2">
      <c r="A294" t="s">
        <v>3564</v>
      </c>
      <c r="B294" s="2">
        <v>37695</v>
      </c>
      <c r="C294" t="s">
        <v>3255</v>
      </c>
      <c r="D294" t="s">
        <v>3270</v>
      </c>
      <c r="E294" t="s">
        <v>3257</v>
      </c>
      <c r="F294" t="s">
        <v>13</v>
      </c>
      <c r="G294" t="s">
        <v>21</v>
      </c>
    </row>
    <row r="295" spans="1:7" x14ac:dyDescent="0.2">
      <c r="A295" t="s">
        <v>3565</v>
      </c>
      <c r="B295" s="2">
        <v>34833</v>
      </c>
      <c r="C295" t="s">
        <v>3255</v>
      </c>
      <c r="D295" t="s">
        <v>3270</v>
      </c>
      <c r="E295" t="s">
        <v>3257</v>
      </c>
      <c r="F295" t="s">
        <v>13</v>
      </c>
      <c r="G295" t="s">
        <v>37</v>
      </c>
    </row>
    <row r="296" spans="1:7" x14ac:dyDescent="0.2">
      <c r="A296" t="s">
        <v>3566</v>
      </c>
      <c r="B296" s="2">
        <v>33506</v>
      </c>
      <c r="C296" t="s">
        <v>3255</v>
      </c>
      <c r="D296" t="s">
        <v>3259</v>
      </c>
      <c r="E296" t="s">
        <v>3257</v>
      </c>
      <c r="F296" t="s">
        <v>13</v>
      </c>
      <c r="G296" t="s">
        <v>37</v>
      </c>
    </row>
    <row r="297" spans="1:7" x14ac:dyDescent="0.2">
      <c r="A297" t="s">
        <v>3567</v>
      </c>
      <c r="B297" s="2">
        <v>41685</v>
      </c>
      <c r="C297" t="s">
        <v>3255</v>
      </c>
      <c r="D297" t="s">
        <v>3259</v>
      </c>
      <c r="E297" t="s">
        <v>3257</v>
      </c>
      <c r="F297" t="s">
        <v>13</v>
      </c>
      <c r="G297" t="s">
        <v>37</v>
      </c>
    </row>
    <row r="298" spans="1:7" x14ac:dyDescent="0.2">
      <c r="A298" t="s">
        <v>3568</v>
      </c>
      <c r="B298" s="2">
        <v>40483</v>
      </c>
      <c r="C298" t="s">
        <v>3255</v>
      </c>
      <c r="D298" t="s">
        <v>3272</v>
      </c>
      <c r="E298" t="s">
        <v>3257</v>
      </c>
      <c r="F298" t="s">
        <v>13</v>
      </c>
      <c r="G298" t="s">
        <v>21</v>
      </c>
    </row>
    <row r="299" spans="1:7" x14ac:dyDescent="0.2">
      <c r="A299" t="s">
        <v>3569</v>
      </c>
      <c r="B299" s="2">
        <v>36713</v>
      </c>
      <c r="C299" t="s">
        <v>3255</v>
      </c>
      <c r="D299" t="s">
        <v>3272</v>
      </c>
      <c r="E299" t="s">
        <v>3257</v>
      </c>
      <c r="F299" t="s">
        <v>13</v>
      </c>
      <c r="G299" t="s">
        <v>18</v>
      </c>
    </row>
    <row r="300" spans="1:7" x14ac:dyDescent="0.2">
      <c r="A300" t="s">
        <v>3570</v>
      </c>
      <c r="B300" s="2">
        <v>39863</v>
      </c>
      <c r="C300" t="s">
        <v>3255</v>
      </c>
      <c r="D300" t="s">
        <v>3270</v>
      </c>
      <c r="E300" t="s">
        <v>3257</v>
      </c>
      <c r="F300" t="s">
        <v>13</v>
      </c>
      <c r="G300" t="s">
        <v>37</v>
      </c>
    </row>
    <row r="301" spans="1:7" x14ac:dyDescent="0.2">
      <c r="A301" t="s">
        <v>3571</v>
      </c>
      <c r="B301" s="2">
        <v>37749</v>
      </c>
      <c r="C301" t="s">
        <v>3255</v>
      </c>
      <c r="D301" t="s">
        <v>3263</v>
      </c>
      <c r="E301" t="s">
        <v>3257</v>
      </c>
      <c r="F301" t="s">
        <v>13</v>
      </c>
      <c r="G301" t="s">
        <v>359</v>
      </c>
    </row>
    <row r="302" spans="1:7" x14ac:dyDescent="0.2">
      <c r="A302" t="s">
        <v>3572</v>
      </c>
      <c r="B302" s="2">
        <v>39228</v>
      </c>
      <c r="C302" t="s">
        <v>3255</v>
      </c>
      <c r="D302" t="s">
        <v>3259</v>
      </c>
      <c r="E302" t="s">
        <v>3257</v>
      </c>
      <c r="F302" t="s">
        <v>13</v>
      </c>
      <c r="G302" t="s">
        <v>37</v>
      </c>
    </row>
    <row r="303" spans="1:7" x14ac:dyDescent="0.2">
      <c r="A303" t="s">
        <v>3573</v>
      </c>
      <c r="B303" s="2">
        <v>36700</v>
      </c>
      <c r="C303" t="s">
        <v>3255</v>
      </c>
      <c r="D303" t="s">
        <v>3259</v>
      </c>
      <c r="E303" t="s">
        <v>3257</v>
      </c>
      <c r="F303" t="s">
        <v>196</v>
      </c>
      <c r="G303" t="s">
        <v>37</v>
      </c>
    </row>
    <row r="304" spans="1:7" x14ac:dyDescent="0.2">
      <c r="A304" t="s">
        <v>3574</v>
      </c>
      <c r="B304" s="2">
        <v>38419</v>
      </c>
      <c r="C304" t="s">
        <v>3255</v>
      </c>
      <c r="D304" t="s">
        <v>3266</v>
      </c>
      <c r="E304" t="s">
        <v>3257</v>
      </c>
      <c r="F304" t="s">
        <v>13</v>
      </c>
      <c r="G304" t="s">
        <v>21</v>
      </c>
    </row>
    <row r="305" spans="1:7" x14ac:dyDescent="0.2">
      <c r="A305" t="s">
        <v>3575</v>
      </c>
      <c r="B305" s="2">
        <v>35230</v>
      </c>
      <c r="C305" t="s">
        <v>3255</v>
      </c>
      <c r="D305" t="s">
        <v>3259</v>
      </c>
      <c r="E305" t="s">
        <v>3257</v>
      </c>
      <c r="F305" t="s">
        <v>13</v>
      </c>
      <c r="G305" t="s">
        <v>37</v>
      </c>
    </row>
    <row r="306" spans="1:7" x14ac:dyDescent="0.2">
      <c r="A306" t="s">
        <v>3576</v>
      </c>
      <c r="B306" s="2">
        <v>41298</v>
      </c>
      <c r="C306" t="s">
        <v>3255</v>
      </c>
      <c r="D306" t="s">
        <v>3263</v>
      </c>
      <c r="E306" t="s">
        <v>3257</v>
      </c>
      <c r="F306" t="s">
        <v>13</v>
      </c>
      <c r="G306" t="s">
        <v>21</v>
      </c>
    </row>
    <row r="307" spans="1:7" x14ac:dyDescent="0.2">
      <c r="A307" t="s">
        <v>3577</v>
      </c>
      <c r="B307" s="2">
        <v>29614</v>
      </c>
      <c r="C307" t="s">
        <v>3255</v>
      </c>
      <c r="D307" t="s">
        <v>3266</v>
      </c>
      <c r="E307" t="s">
        <v>3257</v>
      </c>
      <c r="F307" t="s">
        <v>13</v>
      </c>
      <c r="G307" t="s">
        <v>18</v>
      </c>
    </row>
    <row r="308" spans="1:7" x14ac:dyDescent="0.2">
      <c r="A308" t="s">
        <v>3578</v>
      </c>
      <c r="B308" s="2">
        <v>38456</v>
      </c>
      <c r="C308" t="s">
        <v>3255</v>
      </c>
      <c r="D308" t="s">
        <v>3259</v>
      </c>
      <c r="E308" t="s">
        <v>3257</v>
      </c>
      <c r="F308" t="s">
        <v>13</v>
      </c>
      <c r="G308" t="s">
        <v>21</v>
      </c>
    </row>
    <row r="309" spans="1:7" x14ac:dyDescent="0.2">
      <c r="A309" t="s">
        <v>3579</v>
      </c>
      <c r="B309" s="2">
        <v>36088</v>
      </c>
      <c r="C309" t="s">
        <v>3255</v>
      </c>
      <c r="D309" t="s">
        <v>3259</v>
      </c>
      <c r="E309" t="s">
        <v>3257</v>
      </c>
      <c r="F309" t="s">
        <v>13</v>
      </c>
      <c r="G309" t="s">
        <v>21</v>
      </c>
    </row>
    <row r="310" spans="1:7" x14ac:dyDescent="0.2">
      <c r="A310" t="s">
        <v>3580</v>
      </c>
      <c r="B310" s="2">
        <v>38609</v>
      </c>
      <c r="C310" t="s">
        <v>3255</v>
      </c>
      <c r="D310" t="s">
        <v>3433</v>
      </c>
      <c r="E310" t="s">
        <v>3257</v>
      </c>
      <c r="F310" t="s">
        <v>13</v>
      </c>
      <c r="G310" t="s">
        <v>37</v>
      </c>
    </row>
    <row r="311" spans="1:7" x14ac:dyDescent="0.2">
      <c r="A311" t="s">
        <v>3581</v>
      </c>
      <c r="B311" s="2">
        <v>40642</v>
      </c>
      <c r="C311" t="s">
        <v>3255</v>
      </c>
      <c r="D311" t="s">
        <v>3266</v>
      </c>
      <c r="E311" t="s">
        <v>3257</v>
      </c>
      <c r="F311" t="s">
        <v>13</v>
      </c>
      <c r="G311" t="s">
        <v>21</v>
      </c>
    </row>
    <row r="312" spans="1:7" x14ac:dyDescent="0.2">
      <c r="A312" t="s">
        <v>3582</v>
      </c>
      <c r="B312" s="2">
        <v>41247</v>
      </c>
      <c r="C312" t="s">
        <v>3255</v>
      </c>
      <c r="D312" t="s">
        <v>3272</v>
      </c>
      <c r="E312" t="s">
        <v>3257</v>
      </c>
      <c r="F312" t="s">
        <v>196</v>
      </c>
      <c r="G312" t="s">
        <v>37</v>
      </c>
    </row>
    <row r="313" spans="1:7" x14ac:dyDescent="0.2">
      <c r="A313" t="s">
        <v>3583</v>
      </c>
      <c r="B313" s="2">
        <v>42068</v>
      </c>
      <c r="C313" t="s">
        <v>3255</v>
      </c>
      <c r="D313" t="s">
        <v>3272</v>
      </c>
      <c r="E313" t="s">
        <v>3257</v>
      </c>
      <c r="F313" t="s">
        <v>13</v>
      </c>
      <c r="G313" t="s">
        <v>18</v>
      </c>
    </row>
    <row r="314" spans="1:7" x14ac:dyDescent="0.2">
      <c r="A314" t="s">
        <v>3584</v>
      </c>
      <c r="B314" s="2">
        <v>38445</v>
      </c>
      <c r="C314" t="s">
        <v>3255</v>
      </c>
      <c r="D314" t="s">
        <v>3266</v>
      </c>
      <c r="E314" t="s">
        <v>3257</v>
      </c>
      <c r="F314" t="s">
        <v>13</v>
      </c>
      <c r="G314" t="s">
        <v>21</v>
      </c>
    </row>
    <row r="315" spans="1:7" x14ac:dyDescent="0.2">
      <c r="A315" t="s">
        <v>3585</v>
      </c>
      <c r="B315" s="2">
        <v>38684</v>
      </c>
      <c r="C315" t="s">
        <v>3255</v>
      </c>
      <c r="D315" t="s">
        <v>3270</v>
      </c>
      <c r="E315" t="s">
        <v>3257</v>
      </c>
      <c r="F315" t="s">
        <v>65</v>
      </c>
      <c r="G315" t="s">
        <v>21</v>
      </c>
    </row>
    <row r="316" spans="1:7" x14ac:dyDescent="0.2">
      <c r="A316" t="s">
        <v>3586</v>
      </c>
      <c r="B316" s="2">
        <v>39840</v>
      </c>
      <c r="C316" t="s">
        <v>3255</v>
      </c>
      <c r="D316" t="s">
        <v>3259</v>
      </c>
      <c r="E316" t="s">
        <v>3257</v>
      </c>
      <c r="F316" t="s">
        <v>13</v>
      </c>
      <c r="G316" t="s">
        <v>18</v>
      </c>
    </row>
    <row r="317" spans="1:7" x14ac:dyDescent="0.2">
      <c r="A317" t="s">
        <v>3587</v>
      </c>
      <c r="B317" s="2">
        <v>39668</v>
      </c>
      <c r="C317" t="s">
        <v>3255</v>
      </c>
      <c r="D317" t="s">
        <v>3588</v>
      </c>
      <c r="E317" t="s">
        <v>3257</v>
      </c>
      <c r="F317" t="s">
        <v>13</v>
      </c>
      <c r="G317" t="s">
        <v>37</v>
      </c>
    </row>
    <row r="318" spans="1:7" x14ac:dyDescent="0.2">
      <c r="A318" t="s">
        <v>3589</v>
      </c>
      <c r="B318" s="2">
        <v>34922</v>
      </c>
      <c r="C318" t="s">
        <v>3255</v>
      </c>
      <c r="D318" t="s">
        <v>3266</v>
      </c>
      <c r="E318" t="s">
        <v>3257</v>
      </c>
      <c r="F318" t="s">
        <v>13</v>
      </c>
      <c r="G318" t="s">
        <v>21</v>
      </c>
    </row>
    <row r="319" spans="1:7" x14ac:dyDescent="0.2">
      <c r="A319" t="s">
        <v>3590</v>
      </c>
      <c r="B319" s="2">
        <v>37869</v>
      </c>
      <c r="C319" t="s">
        <v>3255</v>
      </c>
      <c r="D319" t="s">
        <v>3266</v>
      </c>
      <c r="E319" t="s">
        <v>3257</v>
      </c>
      <c r="F319" t="s">
        <v>13</v>
      </c>
      <c r="G319" t="s">
        <v>18</v>
      </c>
    </row>
    <row r="320" spans="1:7" x14ac:dyDescent="0.2">
      <c r="A320" t="s">
        <v>3591</v>
      </c>
      <c r="B320" s="2">
        <v>38725</v>
      </c>
      <c r="C320" t="s">
        <v>3255</v>
      </c>
      <c r="D320" t="s">
        <v>3270</v>
      </c>
      <c r="E320" t="s">
        <v>3257</v>
      </c>
      <c r="F320" t="s">
        <v>13</v>
      </c>
      <c r="G320" t="s">
        <v>21</v>
      </c>
    </row>
    <row r="321" spans="1:7" x14ac:dyDescent="0.2">
      <c r="A321" t="s">
        <v>3592</v>
      </c>
      <c r="B321" s="2">
        <v>38147</v>
      </c>
      <c r="C321" t="s">
        <v>3255</v>
      </c>
      <c r="D321" t="s">
        <v>3449</v>
      </c>
      <c r="E321" t="s">
        <v>3257</v>
      </c>
      <c r="F321" t="s">
        <v>13</v>
      </c>
      <c r="G321" t="s">
        <v>18</v>
      </c>
    </row>
    <row r="322" spans="1:7" x14ac:dyDescent="0.2">
      <c r="A322" t="s">
        <v>3593</v>
      </c>
      <c r="B322" s="2">
        <v>36433</v>
      </c>
      <c r="C322" t="s">
        <v>3255</v>
      </c>
      <c r="D322" t="s">
        <v>3259</v>
      </c>
      <c r="E322" t="s">
        <v>3257</v>
      </c>
      <c r="F322" t="s">
        <v>13</v>
      </c>
      <c r="G322" t="s">
        <v>21</v>
      </c>
    </row>
    <row r="323" spans="1:7" x14ac:dyDescent="0.2">
      <c r="A323" t="s">
        <v>3594</v>
      </c>
      <c r="B323" s="2">
        <v>41616</v>
      </c>
      <c r="C323" t="s">
        <v>3255</v>
      </c>
      <c r="D323" t="s">
        <v>3259</v>
      </c>
      <c r="E323" t="s">
        <v>3257</v>
      </c>
      <c r="F323" t="s">
        <v>13</v>
      </c>
      <c r="G323" t="s">
        <v>21</v>
      </c>
    </row>
    <row r="324" spans="1:7" x14ac:dyDescent="0.2">
      <c r="A324" t="s">
        <v>3595</v>
      </c>
      <c r="B324" s="2">
        <v>38786</v>
      </c>
      <c r="C324" t="s">
        <v>3255</v>
      </c>
      <c r="D324" t="s">
        <v>3270</v>
      </c>
      <c r="E324" t="s">
        <v>3257</v>
      </c>
      <c r="F324" t="s">
        <v>13</v>
      </c>
      <c r="G324" t="s">
        <v>21</v>
      </c>
    </row>
    <row r="325" spans="1:7" x14ac:dyDescent="0.2">
      <c r="A325" t="s">
        <v>3596</v>
      </c>
      <c r="B325" s="2">
        <v>37606</v>
      </c>
      <c r="C325" t="s">
        <v>3255</v>
      </c>
      <c r="D325" t="s">
        <v>3263</v>
      </c>
      <c r="E325" t="s">
        <v>3257</v>
      </c>
      <c r="F325" t="s">
        <v>13</v>
      </c>
      <c r="G325" t="s">
        <v>21</v>
      </c>
    </row>
    <row r="326" spans="1:7" x14ac:dyDescent="0.2">
      <c r="A326" t="s">
        <v>3597</v>
      </c>
      <c r="B326" s="2">
        <v>36162</v>
      </c>
      <c r="C326" t="s">
        <v>3255</v>
      </c>
      <c r="D326" t="s">
        <v>3449</v>
      </c>
      <c r="E326" t="s">
        <v>3257</v>
      </c>
      <c r="F326" t="s">
        <v>13</v>
      </c>
      <c r="G326" t="s">
        <v>14</v>
      </c>
    </row>
    <row r="327" spans="1:7" x14ac:dyDescent="0.2">
      <c r="A327" t="s">
        <v>3598</v>
      </c>
      <c r="B327" s="2">
        <v>41980</v>
      </c>
      <c r="C327" t="s">
        <v>3255</v>
      </c>
      <c r="D327" t="s">
        <v>3409</v>
      </c>
      <c r="E327" t="s">
        <v>3257</v>
      </c>
      <c r="F327" t="s">
        <v>13</v>
      </c>
      <c r="G327" t="s">
        <v>37</v>
      </c>
    </row>
    <row r="328" spans="1:7" x14ac:dyDescent="0.2">
      <c r="A328" t="s">
        <v>3599</v>
      </c>
      <c r="B328" s="2">
        <v>38755</v>
      </c>
      <c r="C328" t="s">
        <v>3255</v>
      </c>
      <c r="D328" t="s">
        <v>3259</v>
      </c>
      <c r="E328" t="s">
        <v>3257</v>
      </c>
      <c r="F328" t="s">
        <v>13</v>
      </c>
      <c r="G328" t="s">
        <v>21</v>
      </c>
    </row>
    <row r="329" spans="1:7" x14ac:dyDescent="0.2">
      <c r="A329" t="s">
        <v>3600</v>
      </c>
      <c r="B329" s="2">
        <v>40998</v>
      </c>
      <c r="C329" t="s">
        <v>3255</v>
      </c>
      <c r="D329" t="s">
        <v>3270</v>
      </c>
      <c r="E329" t="s">
        <v>3257</v>
      </c>
      <c r="F329" t="s">
        <v>13</v>
      </c>
      <c r="G329" t="s">
        <v>37</v>
      </c>
    </row>
    <row r="330" spans="1:7" x14ac:dyDescent="0.2">
      <c r="A330" t="s">
        <v>3601</v>
      </c>
      <c r="B330" s="2">
        <v>41072</v>
      </c>
      <c r="C330" t="s">
        <v>3255</v>
      </c>
      <c r="D330" t="s">
        <v>3259</v>
      </c>
      <c r="E330" t="s">
        <v>3257</v>
      </c>
      <c r="F330" t="s">
        <v>13</v>
      </c>
      <c r="G330" t="s">
        <v>21</v>
      </c>
    </row>
    <row r="331" spans="1:7" x14ac:dyDescent="0.2">
      <c r="A331" t="s">
        <v>3602</v>
      </c>
      <c r="B331" s="2">
        <v>38241</v>
      </c>
      <c r="C331" t="s">
        <v>3255</v>
      </c>
      <c r="D331" t="s">
        <v>3263</v>
      </c>
      <c r="E331" t="s">
        <v>3257</v>
      </c>
      <c r="F331" t="s">
        <v>65</v>
      </c>
      <c r="G331" t="s">
        <v>18</v>
      </c>
    </row>
    <row r="332" spans="1:7" x14ac:dyDescent="0.2">
      <c r="A332" t="s">
        <v>3603</v>
      </c>
      <c r="B332" s="2">
        <v>38483</v>
      </c>
      <c r="C332" t="s">
        <v>3255</v>
      </c>
      <c r="D332" t="s">
        <v>3604</v>
      </c>
      <c r="E332" t="s">
        <v>3257</v>
      </c>
      <c r="F332" t="s">
        <v>84</v>
      </c>
    </row>
    <row r="333" spans="1:7" x14ac:dyDescent="0.2">
      <c r="A333" t="s">
        <v>3605</v>
      </c>
      <c r="B333" s="2">
        <v>36376</v>
      </c>
      <c r="C333" t="s">
        <v>3255</v>
      </c>
      <c r="D333" t="s">
        <v>3300</v>
      </c>
      <c r="E333" t="s">
        <v>3257</v>
      </c>
      <c r="F333" t="s">
        <v>13</v>
      </c>
      <c r="G333" t="s">
        <v>37</v>
      </c>
    </row>
    <row r="334" spans="1:7" x14ac:dyDescent="0.2">
      <c r="A334" t="s">
        <v>3606</v>
      </c>
      <c r="B334" s="2">
        <v>38793</v>
      </c>
      <c r="C334" t="s">
        <v>3255</v>
      </c>
      <c r="D334" t="s">
        <v>3266</v>
      </c>
      <c r="E334" t="s">
        <v>3257</v>
      </c>
      <c r="F334" t="s">
        <v>17</v>
      </c>
      <c r="G334" t="s">
        <v>18</v>
      </c>
    </row>
    <row r="335" spans="1:7" x14ac:dyDescent="0.2">
      <c r="A335" t="s">
        <v>3607</v>
      </c>
      <c r="B335" s="2">
        <v>40383</v>
      </c>
      <c r="C335" t="s">
        <v>3255</v>
      </c>
      <c r="D335" t="s">
        <v>3266</v>
      </c>
      <c r="E335" t="s">
        <v>3257</v>
      </c>
      <c r="F335" t="s">
        <v>13</v>
      </c>
      <c r="G335" t="s">
        <v>21</v>
      </c>
    </row>
    <row r="336" spans="1:7" x14ac:dyDescent="0.2">
      <c r="A336" t="s">
        <v>3608</v>
      </c>
      <c r="B336" s="2">
        <v>41649</v>
      </c>
      <c r="C336" t="s">
        <v>3255</v>
      </c>
      <c r="D336" t="s">
        <v>3259</v>
      </c>
      <c r="E336" t="s">
        <v>3257</v>
      </c>
      <c r="F336" t="s">
        <v>13</v>
      </c>
      <c r="G336" t="s">
        <v>359</v>
      </c>
    </row>
    <row r="337" spans="1:7" x14ac:dyDescent="0.2">
      <c r="A337" t="s">
        <v>3609</v>
      </c>
      <c r="B337" s="2">
        <v>35132</v>
      </c>
      <c r="C337" t="s">
        <v>3255</v>
      </c>
      <c r="D337" t="s">
        <v>3300</v>
      </c>
      <c r="E337" t="s">
        <v>3257</v>
      </c>
      <c r="F337" t="s">
        <v>13</v>
      </c>
      <c r="G337" t="s">
        <v>37</v>
      </c>
    </row>
    <row r="338" spans="1:7" x14ac:dyDescent="0.2">
      <c r="A338" t="s">
        <v>3610</v>
      </c>
      <c r="B338" s="2">
        <v>37738</v>
      </c>
      <c r="C338" t="s">
        <v>3255</v>
      </c>
      <c r="D338" t="s">
        <v>3266</v>
      </c>
      <c r="E338" t="s">
        <v>3257</v>
      </c>
      <c r="F338" t="s">
        <v>13</v>
      </c>
      <c r="G338" t="s">
        <v>37</v>
      </c>
    </row>
    <row r="339" spans="1:7" x14ac:dyDescent="0.2">
      <c r="A339" t="s">
        <v>3611</v>
      </c>
      <c r="B339" s="2">
        <v>34775</v>
      </c>
      <c r="C339" t="s">
        <v>3255</v>
      </c>
      <c r="D339" t="s">
        <v>3263</v>
      </c>
      <c r="E339" t="s">
        <v>3257</v>
      </c>
      <c r="F339" t="s">
        <v>13</v>
      </c>
      <c r="G339" t="s">
        <v>37</v>
      </c>
    </row>
    <row r="340" spans="1:7" x14ac:dyDescent="0.2">
      <c r="A340" t="s">
        <v>3612</v>
      </c>
      <c r="B340" s="2">
        <v>33544</v>
      </c>
      <c r="C340" t="s">
        <v>3255</v>
      </c>
      <c r="D340" t="s">
        <v>3272</v>
      </c>
      <c r="E340" t="s">
        <v>3257</v>
      </c>
      <c r="F340" t="s">
        <v>13</v>
      </c>
      <c r="G340" t="s">
        <v>21</v>
      </c>
    </row>
    <row r="341" spans="1:7" x14ac:dyDescent="0.2">
      <c r="A341" t="s">
        <v>3613</v>
      </c>
      <c r="B341" s="2">
        <v>41782</v>
      </c>
      <c r="C341" t="s">
        <v>3255</v>
      </c>
      <c r="D341" t="s">
        <v>3266</v>
      </c>
      <c r="E341" t="s">
        <v>3257</v>
      </c>
      <c r="F341" t="s">
        <v>476</v>
      </c>
      <c r="G341" t="s">
        <v>21</v>
      </c>
    </row>
    <row r="342" spans="1:7" x14ac:dyDescent="0.2">
      <c r="A342" t="s">
        <v>3614</v>
      </c>
      <c r="B342" s="2">
        <v>32789</v>
      </c>
      <c r="C342" t="s">
        <v>3255</v>
      </c>
      <c r="D342" t="s">
        <v>3266</v>
      </c>
      <c r="E342" t="s">
        <v>3257</v>
      </c>
      <c r="F342" t="s">
        <v>13</v>
      </c>
      <c r="G342" t="s">
        <v>37</v>
      </c>
    </row>
    <row r="343" spans="1:7" x14ac:dyDescent="0.2">
      <c r="A343" t="s">
        <v>3615</v>
      </c>
      <c r="B343" s="2">
        <v>36849</v>
      </c>
      <c r="C343" t="s">
        <v>3255</v>
      </c>
      <c r="D343" t="s">
        <v>3266</v>
      </c>
      <c r="E343" t="s">
        <v>3257</v>
      </c>
      <c r="F343" t="s">
        <v>13</v>
      </c>
      <c r="G343" t="s">
        <v>37</v>
      </c>
    </row>
    <row r="344" spans="1:7" x14ac:dyDescent="0.2">
      <c r="A344" t="s">
        <v>3616</v>
      </c>
      <c r="B344" s="2">
        <v>34169</v>
      </c>
      <c r="C344" t="s">
        <v>3255</v>
      </c>
      <c r="D344" t="s">
        <v>3266</v>
      </c>
      <c r="E344" t="s">
        <v>3257</v>
      </c>
      <c r="F344" t="s">
        <v>13</v>
      </c>
      <c r="G344" t="s">
        <v>37</v>
      </c>
    </row>
    <row r="345" spans="1:7" x14ac:dyDescent="0.2">
      <c r="A345" t="s">
        <v>3617</v>
      </c>
      <c r="B345" s="2">
        <v>39013</v>
      </c>
      <c r="C345" t="s">
        <v>3255</v>
      </c>
      <c r="D345" t="s">
        <v>3263</v>
      </c>
      <c r="E345" t="s">
        <v>3257</v>
      </c>
      <c r="F345" t="s">
        <v>625</v>
      </c>
      <c r="G345" t="s">
        <v>21</v>
      </c>
    </row>
    <row r="346" spans="1:7" x14ac:dyDescent="0.2">
      <c r="A346" t="s">
        <v>3618</v>
      </c>
      <c r="B346" s="2">
        <v>41220</v>
      </c>
      <c r="C346" t="s">
        <v>3255</v>
      </c>
      <c r="D346" t="s">
        <v>3263</v>
      </c>
      <c r="E346" t="s">
        <v>3257</v>
      </c>
      <c r="F346" t="s">
        <v>13</v>
      </c>
      <c r="G346" t="s">
        <v>37</v>
      </c>
    </row>
    <row r="347" spans="1:7" x14ac:dyDescent="0.2">
      <c r="A347" t="s">
        <v>3619</v>
      </c>
      <c r="B347" s="2">
        <v>36439</v>
      </c>
      <c r="C347" t="s">
        <v>3255</v>
      </c>
      <c r="D347" t="s">
        <v>3263</v>
      </c>
      <c r="E347" t="s">
        <v>3257</v>
      </c>
      <c r="F347" t="s">
        <v>13</v>
      </c>
      <c r="G347" t="s">
        <v>37</v>
      </c>
    </row>
    <row r="348" spans="1:7" x14ac:dyDescent="0.2">
      <c r="A348" t="s">
        <v>3620</v>
      </c>
      <c r="B348" s="2">
        <v>38602</v>
      </c>
      <c r="C348" t="s">
        <v>3255</v>
      </c>
      <c r="D348" t="s">
        <v>3272</v>
      </c>
      <c r="E348" t="s">
        <v>3257</v>
      </c>
      <c r="F348" t="s">
        <v>13</v>
      </c>
      <c r="G348" t="s">
        <v>21</v>
      </c>
    </row>
    <row r="349" spans="1:7" x14ac:dyDescent="0.2">
      <c r="A349" t="s">
        <v>3621</v>
      </c>
      <c r="B349" s="2">
        <v>39525</v>
      </c>
      <c r="C349" t="s">
        <v>3255</v>
      </c>
      <c r="D349" t="s">
        <v>3433</v>
      </c>
      <c r="E349" t="s">
        <v>3257</v>
      </c>
      <c r="F349" t="s">
        <v>13</v>
      </c>
      <c r="G349" t="s">
        <v>18</v>
      </c>
    </row>
    <row r="350" spans="1:7" x14ac:dyDescent="0.2">
      <c r="A350" t="s">
        <v>3622</v>
      </c>
      <c r="B350" s="2">
        <v>37550</v>
      </c>
      <c r="C350" t="s">
        <v>3255</v>
      </c>
      <c r="D350" t="s">
        <v>3259</v>
      </c>
      <c r="E350" t="s">
        <v>3257</v>
      </c>
      <c r="F350" t="s">
        <v>13</v>
      </c>
      <c r="G350" t="s">
        <v>21</v>
      </c>
    </row>
    <row r="351" spans="1:7" x14ac:dyDescent="0.2">
      <c r="A351" t="s">
        <v>3623</v>
      </c>
      <c r="B351" s="2">
        <v>37465</v>
      </c>
      <c r="C351" t="s">
        <v>3255</v>
      </c>
      <c r="D351" t="s">
        <v>3259</v>
      </c>
      <c r="E351" t="s">
        <v>3257</v>
      </c>
      <c r="F351" t="s">
        <v>13</v>
      </c>
      <c r="G351" t="s">
        <v>37</v>
      </c>
    </row>
    <row r="352" spans="1:7" x14ac:dyDescent="0.2">
      <c r="A352" t="s">
        <v>3624</v>
      </c>
      <c r="B352" s="2">
        <v>36482</v>
      </c>
      <c r="C352" t="s">
        <v>3255</v>
      </c>
      <c r="D352" t="s">
        <v>3259</v>
      </c>
      <c r="E352" t="s">
        <v>3257</v>
      </c>
      <c r="F352" t="s">
        <v>13</v>
      </c>
      <c r="G352" t="s">
        <v>21</v>
      </c>
    </row>
    <row r="353" spans="1:7" x14ac:dyDescent="0.2">
      <c r="A353" t="s">
        <v>3625</v>
      </c>
      <c r="B353" s="2">
        <v>38920</v>
      </c>
      <c r="C353" t="s">
        <v>3255</v>
      </c>
      <c r="D353" t="s">
        <v>3272</v>
      </c>
      <c r="E353" t="s">
        <v>3257</v>
      </c>
      <c r="F353" t="s">
        <v>13</v>
      </c>
      <c r="G353" t="s">
        <v>18</v>
      </c>
    </row>
    <row r="354" spans="1:7" x14ac:dyDescent="0.2">
      <c r="A354" t="s">
        <v>3626</v>
      </c>
      <c r="B354" s="2">
        <v>42064</v>
      </c>
      <c r="C354" t="s">
        <v>3255</v>
      </c>
      <c r="D354" t="s">
        <v>3266</v>
      </c>
      <c r="E354" t="s">
        <v>3257</v>
      </c>
      <c r="F354" t="s">
        <v>196</v>
      </c>
      <c r="G354" t="s">
        <v>21</v>
      </c>
    </row>
    <row r="355" spans="1:7" x14ac:dyDescent="0.2">
      <c r="A355" t="s">
        <v>3627</v>
      </c>
      <c r="B355" s="2">
        <v>36537</v>
      </c>
      <c r="C355" t="s">
        <v>3255</v>
      </c>
      <c r="D355" t="s">
        <v>3263</v>
      </c>
      <c r="E355" t="s">
        <v>3257</v>
      </c>
      <c r="F355" t="s">
        <v>13</v>
      </c>
      <c r="G355" t="s">
        <v>21</v>
      </c>
    </row>
    <row r="356" spans="1:7" x14ac:dyDescent="0.2">
      <c r="A356" t="s">
        <v>3628</v>
      </c>
      <c r="B356" s="2">
        <v>26351</v>
      </c>
      <c r="C356" t="s">
        <v>3255</v>
      </c>
      <c r="D356" t="s">
        <v>3300</v>
      </c>
      <c r="E356" t="s">
        <v>3257</v>
      </c>
      <c r="F356" t="s">
        <v>13</v>
      </c>
      <c r="G356" t="s">
        <v>37</v>
      </c>
    </row>
    <row r="357" spans="1:7" x14ac:dyDescent="0.2">
      <c r="A357" t="s">
        <v>3629</v>
      </c>
      <c r="B357" s="2">
        <v>41154</v>
      </c>
      <c r="C357" t="s">
        <v>3255</v>
      </c>
      <c r="D357" t="s">
        <v>3266</v>
      </c>
      <c r="E357" t="s">
        <v>3257</v>
      </c>
      <c r="F357" t="s">
        <v>13</v>
      </c>
      <c r="G357" t="s">
        <v>21</v>
      </c>
    </row>
    <row r="358" spans="1:7" x14ac:dyDescent="0.2">
      <c r="A358" t="s">
        <v>3630</v>
      </c>
      <c r="B358" s="2">
        <v>40118</v>
      </c>
      <c r="C358" t="s">
        <v>3255</v>
      </c>
      <c r="D358" t="s">
        <v>3270</v>
      </c>
      <c r="E358" t="s">
        <v>3257</v>
      </c>
      <c r="F358" t="s">
        <v>13</v>
      </c>
      <c r="G358" t="s">
        <v>37</v>
      </c>
    </row>
    <row r="359" spans="1:7" x14ac:dyDescent="0.2">
      <c r="A359" t="s">
        <v>3631</v>
      </c>
      <c r="B359" s="2">
        <v>38755</v>
      </c>
      <c r="C359" t="s">
        <v>3456</v>
      </c>
      <c r="D359" t="s">
        <v>3266</v>
      </c>
      <c r="E359" t="s">
        <v>3257</v>
      </c>
      <c r="F359" t="s">
        <v>13</v>
      </c>
      <c r="G359" t="s">
        <v>18</v>
      </c>
    </row>
    <row r="360" spans="1:7" x14ac:dyDescent="0.2">
      <c r="A360" t="s">
        <v>3632</v>
      </c>
      <c r="B360" s="2">
        <v>38872</v>
      </c>
      <c r="C360" t="s">
        <v>3255</v>
      </c>
      <c r="D360" t="s">
        <v>3259</v>
      </c>
      <c r="E360" t="s">
        <v>3257</v>
      </c>
      <c r="F360" t="s">
        <v>13</v>
      </c>
      <c r="G360" t="s">
        <v>21</v>
      </c>
    </row>
    <row r="361" spans="1:7" x14ac:dyDescent="0.2">
      <c r="A361" t="s">
        <v>3633</v>
      </c>
      <c r="B361" s="2">
        <v>40076</v>
      </c>
      <c r="C361" t="s">
        <v>3255</v>
      </c>
      <c r="D361" t="s">
        <v>3259</v>
      </c>
      <c r="E361" t="s">
        <v>3257</v>
      </c>
      <c r="F361" t="s">
        <v>13</v>
      </c>
      <c r="G361" t="s">
        <v>37</v>
      </c>
    </row>
    <row r="362" spans="1:7" x14ac:dyDescent="0.2">
      <c r="A362" t="s">
        <v>3634</v>
      </c>
      <c r="B362" s="2">
        <v>40090</v>
      </c>
      <c r="C362" t="s">
        <v>3255</v>
      </c>
      <c r="D362" t="s">
        <v>3266</v>
      </c>
      <c r="E362" t="s">
        <v>3257</v>
      </c>
      <c r="F362" t="s">
        <v>13</v>
      </c>
      <c r="G362" t="s">
        <v>18</v>
      </c>
    </row>
    <row r="363" spans="1:7" x14ac:dyDescent="0.2">
      <c r="A363" t="s">
        <v>3635</v>
      </c>
      <c r="B363" s="2">
        <v>37997</v>
      </c>
      <c r="C363" t="s">
        <v>3255</v>
      </c>
      <c r="D363" t="s">
        <v>3270</v>
      </c>
      <c r="E363" t="s">
        <v>3257</v>
      </c>
      <c r="F363" t="s">
        <v>13</v>
      </c>
      <c r="G363" t="s">
        <v>37</v>
      </c>
    </row>
    <row r="364" spans="1:7" x14ac:dyDescent="0.2">
      <c r="A364" t="s">
        <v>3636</v>
      </c>
      <c r="B364" s="2">
        <v>35853</v>
      </c>
      <c r="C364" t="s">
        <v>3255</v>
      </c>
      <c r="D364" t="s">
        <v>3266</v>
      </c>
      <c r="E364" t="s">
        <v>3257</v>
      </c>
      <c r="F364" t="s">
        <v>13</v>
      </c>
      <c r="G364" t="s">
        <v>21</v>
      </c>
    </row>
    <row r="365" spans="1:7" x14ac:dyDescent="0.2">
      <c r="A365" t="s">
        <v>3637</v>
      </c>
      <c r="B365" s="2">
        <v>42127</v>
      </c>
      <c r="C365" t="s">
        <v>3255</v>
      </c>
      <c r="D365" t="s">
        <v>3259</v>
      </c>
      <c r="E365" t="s">
        <v>3257</v>
      </c>
      <c r="F365" t="s">
        <v>13</v>
      </c>
      <c r="G365" t="s">
        <v>37</v>
      </c>
    </row>
    <row r="366" spans="1:7" x14ac:dyDescent="0.2">
      <c r="A366" t="s">
        <v>3638</v>
      </c>
      <c r="B366" s="2">
        <v>41756</v>
      </c>
      <c r="C366" t="s">
        <v>3255</v>
      </c>
      <c r="D366" t="s">
        <v>3259</v>
      </c>
      <c r="E366" t="s">
        <v>3257</v>
      </c>
      <c r="F366" t="s">
        <v>13</v>
      </c>
      <c r="G366" t="s">
        <v>37</v>
      </c>
    </row>
    <row r="367" spans="1:7" x14ac:dyDescent="0.2">
      <c r="A367" t="s">
        <v>3639</v>
      </c>
      <c r="B367" s="2">
        <v>42031</v>
      </c>
      <c r="C367" t="s">
        <v>3255</v>
      </c>
      <c r="D367" t="s">
        <v>3266</v>
      </c>
      <c r="E367" t="s">
        <v>3257</v>
      </c>
      <c r="F367" t="s">
        <v>13</v>
      </c>
      <c r="G367" t="s">
        <v>21</v>
      </c>
    </row>
    <row r="368" spans="1:7" x14ac:dyDescent="0.2">
      <c r="A368" t="s">
        <v>3640</v>
      </c>
      <c r="B368" s="2">
        <v>40055</v>
      </c>
      <c r="C368" t="s">
        <v>3255</v>
      </c>
      <c r="D368" t="s">
        <v>3259</v>
      </c>
      <c r="E368" t="s">
        <v>3257</v>
      </c>
      <c r="F368" t="s">
        <v>13</v>
      </c>
      <c r="G368" t="s">
        <v>37</v>
      </c>
    </row>
    <row r="369" spans="1:7" x14ac:dyDescent="0.2">
      <c r="A369" t="s">
        <v>3641</v>
      </c>
      <c r="B369" s="2">
        <v>40343</v>
      </c>
      <c r="C369" t="s">
        <v>3255</v>
      </c>
      <c r="D369" t="s">
        <v>3256</v>
      </c>
      <c r="E369" t="s">
        <v>3257</v>
      </c>
      <c r="F369" t="s">
        <v>13</v>
      </c>
      <c r="G369" t="s">
        <v>18</v>
      </c>
    </row>
    <row r="370" spans="1:7" x14ac:dyDescent="0.2">
      <c r="A370" t="s">
        <v>3642</v>
      </c>
      <c r="B370" s="2">
        <v>36826</v>
      </c>
      <c r="C370" t="s">
        <v>3255</v>
      </c>
      <c r="D370" t="s">
        <v>3259</v>
      </c>
      <c r="E370" t="s">
        <v>3257</v>
      </c>
      <c r="F370" t="s">
        <v>13</v>
      </c>
      <c r="G370" t="s">
        <v>37</v>
      </c>
    </row>
    <row r="371" spans="1:7" x14ac:dyDescent="0.2">
      <c r="A371" t="s">
        <v>3643</v>
      </c>
      <c r="B371" s="2">
        <v>39167</v>
      </c>
      <c r="C371" t="s">
        <v>3255</v>
      </c>
      <c r="D371" t="s">
        <v>3270</v>
      </c>
      <c r="E371" t="s">
        <v>3257</v>
      </c>
      <c r="F371" t="s">
        <v>13</v>
      </c>
      <c r="G371" t="s">
        <v>37</v>
      </c>
    </row>
    <row r="372" spans="1:7" x14ac:dyDescent="0.2">
      <c r="A372" t="s">
        <v>3644</v>
      </c>
      <c r="B372" s="2">
        <v>38360</v>
      </c>
      <c r="C372" t="s">
        <v>3255</v>
      </c>
      <c r="D372" t="s">
        <v>3266</v>
      </c>
      <c r="E372" t="s">
        <v>3257</v>
      </c>
      <c r="F372" t="s">
        <v>13</v>
      </c>
      <c r="G372" t="s">
        <v>21</v>
      </c>
    </row>
    <row r="373" spans="1:7" x14ac:dyDescent="0.2">
      <c r="A373" t="s">
        <v>3645</v>
      </c>
      <c r="B373" s="2">
        <v>37393</v>
      </c>
      <c r="C373" t="s">
        <v>3255</v>
      </c>
      <c r="D373" t="s">
        <v>3259</v>
      </c>
      <c r="E373" t="s">
        <v>3257</v>
      </c>
      <c r="F373" t="s">
        <v>13</v>
      </c>
      <c r="G373" t="s">
        <v>21</v>
      </c>
    </row>
    <row r="374" spans="1:7" x14ac:dyDescent="0.2">
      <c r="A374" t="s">
        <v>3646</v>
      </c>
      <c r="B374" s="2">
        <v>37259</v>
      </c>
      <c r="C374" t="s">
        <v>3255</v>
      </c>
      <c r="D374" t="s">
        <v>3259</v>
      </c>
      <c r="E374" t="s">
        <v>3257</v>
      </c>
      <c r="F374" t="s">
        <v>13</v>
      </c>
      <c r="G374" t="s">
        <v>18</v>
      </c>
    </row>
    <row r="375" spans="1:7" x14ac:dyDescent="0.2">
      <c r="A375" t="s">
        <v>3647</v>
      </c>
      <c r="B375" s="2">
        <v>39006</v>
      </c>
      <c r="C375" t="s">
        <v>3255</v>
      </c>
      <c r="D375" t="s">
        <v>3259</v>
      </c>
      <c r="E375" t="s">
        <v>3257</v>
      </c>
      <c r="F375" t="s">
        <v>13</v>
      </c>
      <c r="G375" t="s">
        <v>21</v>
      </c>
    </row>
    <row r="376" spans="1:7" x14ac:dyDescent="0.2">
      <c r="A376" t="s">
        <v>3648</v>
      </c>
      <c r="B376" s="2">
        <v>37919</v>
      </c>
      <c r="C376" t="s">
        <v>3255</v>
      </c>
      <c r="D376" t="s">
        <v>3259</v>
      </c>
      <c r="E376" t="s">
        <v>3257</v>
      </c>
      <c r="F376" t="s">
        <v>13</v>
      </c>
      <c r="G376" t="s">
        <v>21</v>
      </c>
    </row>
    <row r="377" spans="1:7" x14ac:dyDescent="0.2">
      <c r="A377" t="s">
        <v>3649</v>
      </c>
      <c r="B377" s="2">
        <v>37936</v>
      </c>
      <c r="C377" t="s">
        <v>3255</v>
      </c>
      <c r="D377" t="s">
        <v>3259</v>
      </c>
      <c r="E377" t="s">
        <v>3257</v>
      </c>
      <c r="F377" t="s">
        <v>13</v>
      </c>
      <c r="G377" t="s">
        <v>18</v>
      </c>
    </row>
    <row r="378" spans="1:7" x14ac:dyDescent="0.2">
      <c r="A378" t="s">
        <v>3650</v>
      </c>
      <c r="B378" s="2">
        <v>37293</v>
      </c>
      <c r="C378" t="s">
        <v>3255</v>
      </c>
      <c r="D378" t="s">
        <v>3266</v>
      </c>
      <c r="E378" t="s">
        <v>3257</v>
      </c>
      <c r="F378" t="s">
        <v>13</v>
      </c>
      <c r="G378" t="s">
        <v>18</v>
      </c>
    </row>
    <row r="379" spans="1:7" x14ac:dyDescent="0.2">
      <c r="A379" t="s">
        <v>3651</v>
      </c>
      <c r="B379" s="2">
        <v>37324</v>
      </c>
      <c r="C379" t="s">
        <v>3255</v>
      </c>
      <c r="D379" t="s">
        <v>3272</v>
      </c>
      <c r="E379" t="s">
        <v>3257</v>
      </c>
      <c r="F379" t="s">
        <v>36</v>
      </c>
      <c r="G379" t="s">
        <v>18</v>
      </c>
    </row>
    <row r="380" spans="1:7" x14ac:dyDescent="0.2">
      <c r="A380" t="s">
        <v>3652</v>
      </c>
      <c r="B380" s="2">
        <v>38932</v>
      </c>
      <c r="C380" t="s">
        <v>3255</v>
      </c>
      <c r="D380" t="s">
        <v>3270</v>
      </c>
      <c r="E380" t="s">
        <v>3257</v>
      </c>
      <c r="F380" t="s">
        <v>13</v>
      </c>
      <c r="G380" t="s">
        <v>21</v>
      </c>
    </row>
    <row r="381" spans="1:7" x14ac:dyDescent="0.2">
      <c r="A381" t="s">
        <v>3653</v>
      </c>
      <c r="B381" s="2">
        <v>32701</v>
      </c>
      <c r="C381" t="s">
        <v>3456</v>
      </c>
      <c r="D381" t="s">
        <v>3409</v>
      </c>
      <c r="E381" t="s">
        <v>3257</v>
      </c>
      <c r="F381" t="s">
        <v>13</v>
      </c>
      <c r="G381" t="s">
        <v>680</v>
      </c>
    </row>
    <row r="382" spans="1:7" x14ac:dyDescent="0.2">
      <c r="A382" t="s">
        <v>3654</v>
      </c>
      <c r="B382" s="2">
        <v>33275</v>
      </c>
      <c r="C382" t="s">
        <v>3255</v>
      </c>
      <c r="D382" t="s">
        <v>3259</v>
      </c>
      <c r="E382" t="s">
        <v>3257</v>
      </c>
      <c r="F382" t="s">
        <v>13</v>
      </c>
      <c r="G382" t="s">
        <v>37</v>
      </c>
    </row>
    <row r="383" spans="1:7" x14ac:dyDescent="0.2">
      <c r="A383" t="s">
        <v>3655</v>
      </c>
      <c r="B383" s="2">
        <v>36736</v>
      </c>
      <c r="C383" t="s">
        <v>3255</v>
      </c>
      <c r="D383" t="s">
        <v>3266</v>
      </c>
      <c r="E383" t="s">
        <v>3257</v>
      </c>
      <c r="F383" t="s">
        <v>13</v>
      </c>
      <c r="G383" t="s">
        <v>21</v>
      </c>
    </row>
    <row r="384" spans="1:7" x14ac:dyDescent="0.2">
      <c r="A384" t="s">
        <v>3656</v>
      </c>
      <c r="B384" s="2">
        <v>35717</v>
      </c>
      <c r="C384" t="s">
        <v>3255</v>
      </c>
      <c r="D384" t="s">
        <v>3259</v>
      </c>
      <c r="E384" t="s">
        <v>3257</v>
      </c>
      <c r="F384" t="s">
        <v>13</v>
      </c>
      <c r="G384" t="s">
        <v>18</v>
      </c>
    </row>
    <row r="385" spans="1:7" x14ac:dyDescent="0.2">
      <c r="A385" t="s">
        <v>3657</v>
      </c>
      <c r="B385" s="2">
        <v>41014</v>
      </c>
      <c r="C385" t="s">
        <v>3255</v>
      </c>
      <c r="D385" t="s">
        <v>3256</v>
      </c>
      <c r="E385" t="s">
        <v>3257</v>
      </c>
      <c r="F385" t="s">
        <v>13</v>
      </c>
      <c r="G385" t="s">
        <v>18</v>
      </c>
    </row>
    <row r="386" spans="1:7" x14ac:dyDescent="0.2">
      <c r="A386" t="s">
        <v>3658</v>
      </c>
      <c r="B386" s="2">
        <v>41366</v>
      </c>
      <c r="C386" t="s">
        <v>3255</v>
      </c>
      <c r="D386" t="s">
        <v>3259</v>
      </c>
      <c r="E386" t="s">
        <v>3257</v>
      </c>
      <c r="F386" t="s">
        <v>13</v>
      </c>
      <c r="G386" t="s">
        <v>37</v>
      </c>
    </row>
    <row r="387" spans="1:7" x14ac:dyDescent="0.2">
      <c r="A387" t="s">
        <v>3659</v>
      </c>
      <c r="B387" s="2">
        <v>41264</v>
      </c>
      <c r="C387" t="s">
        <v>3255</v>
      </c>
      <c r="D387" t="s">
        <v>3263</v>
      </c>
      <c r="E387" t="s">
        <v>3257</v>
      </c>
      <c r="F387" t="s">
        <v>36</v>
      </c>
      <c r="G387" t="s">
        <v>37</v>
      </c>
    </row>
    <row r="388" spans="1:7" x14ac:dyDescent="0.2">
      <c r="A388" t="s">
        <v>3660</v>
      </c>
      <c r="B388" s="2">
        <v>37111</v>
      </c>
      <c r="C388" t="s">
        <v>3255</v>
      </c>
      <c r="D388" t="s">
        <v>3266</v>
      </c>
      <c r="E388" t="s">
        <v>3257</v>
      </c>
      <c r="F388" t="s">
        <v>13</v>
      </c>
      <c r="G388" t="s">
        <v>21</v>
      </c>
    </row>
    <row r="389" spans="1:7" x14ac:dyDescent="0.2">
      <c r="A389" t="s">
        <v>3661</v>
      </c>
      <c r="B389" s="2">
        <v>38983</v>
      </c>
      <c r="C389" t="s">
        <v>3255</v>
      </c>
      <c r="D389" t="s">
        <v>3300</v>
      </c>
      <c r="E389" t="s">
        <v>3257</v>
      </c>
      <c r="F389" t="s">
        <v>13</v>
      </c>
      <c r="G389" t="s">
        <v>37</v>
      </c>
    </row>
    <row r="390" spans="1:7" x14ac:dyDescent="0.2">
      <c r="A390" t="s">
        <v>3662</v>
      </c>
      <c r="B390" s="2">
        <v>29719</v>
      </c>
      <c r="C390" t="s">
        <v>3255</v>
      </c>
      <c r="D390" t="s">
        <v>3272</v>
      </c>
      <c r="E390" t="s">
        <v>3257</v>
      </c>
      <c r="F390" t="s">
        <v>13</v>
      </c>
      <c r="G390" t="s">
        <v>18</v>
      </c>
    </row>
    <row r="391" spans="1:7" x14ac:dyDescent="0.2">
      <c r="A391" t="s">
        <v>3663</v>
      </c>
      <c r="B391" s="2">
        <v>34894</v>
      </c>
      <c r="C391" t="s">
        <v>3255</v>
      </c>
      <c r="D391" t="s">
        <v>3266</v>
      </c>
      <c r="E391" t="s">
        <v>3257</v>
      </c>
      <c r="F391" t="s">
        <v>13</v>
      </c>
      <c r="G391" t="s">
        <v>37</v>
      </c>
    </row>
    <row r="392" spans="1:7" x14ac:dyDescent="0.2">
      <c r="A392" t="s">
        <v>3664</v>
      </c>
      <c r="B392" s="2">
        <v>36243</v>
      </c>
      <c r="C392" t="s">
        <v>3255</v>
      </c>
      <c r="D392" t="s">
        <v>3266</v>
      </c>
      <c r="E392" t="s">
        <v>3257</v>
      </c>
      <c r="F392" t="s">
        <v>13</v>
      </c>
      <c r="G392" t="s">
        <v>37</v>
      </c>
    </row>
    <row r="393" spans="1:7" x14ac:dyDescent="0.2">
      <c r="A393" t="s">
        <v>3665</v>
      </c>
      <c r="B393" s="2">
        <v>41584</v>
      </c>
      <c r="C393" t="s">
        <v>3255</v>
      </c>
      <c r="D393" t="s">
        <v>3272</v>
      </c>
      <c r="E393" t="s">
        <v>3257</v>
      </c>
      <c r="F393" t="s">
        <v>13</v>
      </c>
      <c r="G393" t="s">
        <v>18</v>
      </c>
    </row>
    <row r="394" spans="1:7" x14ac:dyDescent="0.2">
      <c r="A394" t="s">
        <v>3666</v>
      </c>
      <c r="B394" s="2">
        <v>38547</v>
      </c>
      <c r="C394" t="s">
        <v>3255</v>
      </c>
      <c r="D394" t="s">
        <v>3266</v>
      </c>
      <c r="E394" t="s">
        <v>3257</v>
      </c>
      <c r="F394" t="s">
        <v>65</v>
      </c>
      <c r="G394" t="s">
        <v>37</v>
      </c>
    </row>
    <row r="395" spans="1:7" x14ac:dyDescent="0.2">
      <c r="A395" t="s">
        <v>3667</v>
      </c>
      <c r="B395" s="2">
        <v>37758</v>
      </c>
      <c r="C395" t="s">
        <v>3255</v>
      </c>
      <c r="D395" t="s">
        <v>3266</v>
      </c>
      <c r="E395" t="s">
        <v>3257</v>
      </c>
      <c r="F395" t="s">
        <v>701</v>
      </c>
      <c r="G395" t="s">
        <v>21</v>
      </c>
    </row>
    <row r="396" spans="1:7" x14ac:dyDescent="0.2">
      <c r="A396" t="s">
        <v>3668</v>
      </c>
      <c r="B396" s="2">
        <v>28688</v>
      </c>
      <c r="C396" t="s">
        <v>3255</v>
      </c>
      <c r="D396" t="s">
        <v>3272</v>
      </c>
      <c r="E396" t="s">
        <v>3257</v>
      </c>
      <c r="F396" t="s">
        <v>13</v>
      </c>
      <c r="G396" t="s">
        <v>14</v>
      </c>
    </row>
    <row r="397" spans="1:7" x14ac:dyDescent="0.2">
      <c r="A397" t="s">
        <v>3669</v>
      </c>
      <c r="B397" s="2">
        <v>38218</v>
      </c>
      <c r="C397" t="s">
        <v>3255</v>
      </c>
      <c r="D397" t="s">
        <v>3259</v>
      </c>
      <c r="E397" t="s">
        <v>3257</v>
      </c>
      <c r="F397" t="s">
        <v>13</v>
      </c>
      <c r="G397" t="s">
        <v>21</v>
      </c>
    </row>
    <row r="398" spans="1:7" x14ac:dyDescent="0.2">
      <c r="A398" t="s">
        <v>3670</v>
      </c>
      <c r="B398" s="2">
        <v>38335</v>
      </c>
      <c r="C398" t="s">
        <v>3255</v>
      </c>
      <c r="D398" t="s">
        <v>3259</v>
      </c>
      <c r="E398" t="s">
        <v>3257</v>
      </c>
      <c r="F398" t="s">
        <v>13</v>
      </c>
      <c r="G398" t="s">
        <v>21</v>
      </c>
    </row>
    <row r="399" spans="1:7" x14ac:dyDescent="0.2">
      <c r="A399" t="s">
        <v>3671</v>
      </c>
      <c r="B399" s="2">
        <v>38054</v>
      </c>
      <c r="C399" t="s">
        <v>3255</v>
      </c>
      <c r="D399" t="s">
        <v>3259</v>
      </c>
      <c r="E399" t="s">
        <v>3257</v>
      </c>
      <c r="F399" t="s">
        <v>13</v>
      </c>
      <c r="G399" t="s">
        <v>21</v>
      </c>
    </row>
    <row r="400" spans="1:7" x14ac:dyDescent="0.2">
      <c r="A400" t="s">
        <v>3672</v>
      </c>
      <c r="B400" s="2">
        <v>32219</v>
      </c>
      <c r="C400" t="s">
        <v>3255</v>
      </c>
      <c r="D400" t="s">
        <v>3259</v>
      </c>
      <c r="E400" t="s">
        <v>3257</v>
      </c>
      <c r="F400" t="s">
        <v>13</v>
      </c>
      <c r="G400" t="s">
        <v>21</v>
      </c>
    </row>
    <row r="401" spans="1:7" x14ac:dyDescent="0.2">
      <c r="A401" t="s">
        <v>3673</v>
      </c>
      <c r="B401" s="2">
        <v>39511</v>
      </c>
      <c r="C401" t="s">
        <v>3255</v>
      </c>
      <c r="D401" t="s">
        <v>3266</v>
      </c>
      <c r="E401" t="s">
        <v>3257</v>
      </c>
      <c r="F401" t="s">
        <v>13</v>
      </c>
      <c r="G401" t="s">
        <v>21</v>
      </c>
    </row>
    <row r="402" spans="1:7" x14ac:dyDescent="0.2">
      <c r="A402" t="s">
        <v>3674</v>
      </c>
      <c r="B402" s="2">
        <v>39494</v>
      </c>
      <c r="C402" t="s">
        <v>3255</v>
      </c>
      <c r="D402" t="s">
        <v>3259</v>
      </c>
      <c r="E402" t="s">
        <v>3257</v>
      </c>
      <c r="F402" t="s">
        <v>13</v>
      </c>
      <c r="G402" t="s">
        <v>21</v>
      </c>
    </row>
    <row r="403" spans="1:7" x14ac:dyDescent="0.2">
      <c r="A403" t="s">
        <v>3675</v>
      </c>
      <c r="B403" s="2">
        <v>35104</v>
      </c>
      <c r="C403" t="s">
        <v>3255</v>
      </c>
      <c r="D403" t="s">
        <v>3272</v>
      </c>
      <c r="E403" t="s">
        <v>3257</v>
      </c>
      <c r="F403" t="s">
        <v>13</v>
      </c>
      <c r="G403" t="s">
        <v>18</v>
      </c>
    </row>
    <row r="404" spans="1:7" x14ac:dyDescent="0.2">
      <c r="A404" t="s">
        <v>3676</v>
      </c>
      <c r="B404" s="2">
        <v>40158</v>
      </c>
      <c r="C404" t="s">
        <v>3255</v>
      </c>
      <c r="D404" t="s">
        <v>3266</v>
      </c>
      <c r="E404" t="s">
        <v>3257</v>
      </c>
      <c r="F404" t="s">
        <v>13</v>
      </c>
      <c r="G404" t="s">
        <v>18</v>
      </c>
    </row>
    <row r="405" spans="1:7" x14ac:dyDescent="0.2">
      <c r="A405" t="s">
        <v>3677</v>
      </c>
      <c r="B405" s="2">
        <v>37405</v>
      </c>
      <c r="C405" t="s">
        <v>3255</v>
      </c>
      <c r="D405" t="s">
        <v>3263</v>
      </c>
      <c r="E405" t="s">
        <v>3257</v>
      </c>
      <c r="F405" t="s">
        <v>13</v>
      </c>
      <c r="G405" t="s">
        <v>37</v>
      </c>
    </row>
    <row r="406" spans="1:7" x14ac:dyDescent="0.2">
      <c r="A406" t="s">
        <v>3678</v>
      </c>
      <c r="B406" s="2">
        <v>38279</v>
      </c>
      <c r="C406" t="s">
        <v>3255</v>
      </c>
      <c r="D406" t="s">
        <v>3259</v>
      </c>
      <c r="E406" t="s">
        <v>3257</v>
      </c>
      <c r="F406" t="s">
        <v>13</v>
      </c>
      <c r="G406" t="s">
        <v>18</v>
      </c>
    </row>
    <row r="407" spans="1:7" x14ac:dyDescent="0.2">
      <c r="A407" t="s">
        <v>3679</v>
      </c>
      <c r="B407" s="2">
        <v>34666</v>
      </c>
      <c r="C407" t="s">
        <v>3255</v>
      </c>
      <c r="D407" t="s">
        <v>3259</v>
      </c>
      <c r="E407" t="s">
        <v>3257</v>
      </c>
      <c r="F407" t="s">
        <v>13</v>
      </c>
      <c r="G407" t="s">
        <v>18</v>
      </c>
    </row>
    <row r="408" spans="1:7" x14ac:dyDescent="0.2">
      <c r="A408" t="s">
        <v>3680</v>
      </c>
      <c r="B408" s="2">
        <v>40638</v>
      </c>
      <c r="C408" t="s">
        <v>3255</v>
      </c>
      <c r="D408" t="s">
        <v>3259</v>
      </c>
      <c r="E408" t="s">
        <v>3257</v>
      </c>
      <c r="F408" t="s">
        <v>13</v>
      </c>
      <c r="G408" t="s">
        <v>18</v>
      </c>
    </row>
    <row r="409" spans="1:7" x14ac:dyDescent="0.2">
      <c r="A409" t="s">
        <v>3681</v>
      </c>
      <c r="B409" s="2">
        <v>39309</v>
      </c>
      <c r="C409" t="s">
        <v>3255</v>
      </c>
      <c r="D409" t="s">
        <v>3266</v>
      </c>
      <c r="E409" t="s">
        <v>3257</v>
      </c>
      <c r="F409" t="s">
        <v>13</v>
      </c>
      <c r="G409" t="s">
        <v>21</v>
      </c>
    </row>
    <row r="410" spans="1:7" x14ac:dyDescent="0.2">
      <c r="A410" t="s">
        <v>3682</v>
      </c>
      <c r="B410" s="2">
        <v>37249</v>
      </c>
      <c r="C410" t="s">
        <v>3255</v>
      </c>
      <c r="D410" t="s">
        <v>3266</v>
      </c>
      <c r="E410" t="s">
        <v>3257</v>
      </c>
      <c r="F410" t="s">
        <v>13</v>
      </c>
      <c r="G410" t="s">
        <v>21</v>
      </c>
    </row>
    <row r="411" spans="1:7" x14ac:dyDescent="0.2">
      <c r="A411" t="s">
        <v>3683</v>
      </c>
      <c r="B411" s="2">
        <v>35744</v>
      </c>
      <c r="C411" t="s">
        <v>3255</v>
      </c>
      <c r="D411" t="s">
        <v>3259</v>
      </c>
      <c r="E411" t="s">
        <v>3257</v>
      </c>
      <c r="F411" t="s">
        <v>13</v>
      </c>
      <c r="G411" t="s">
        <v>18</v>
      </c>
    </row>
    <row r="412" spans="1:7" x14ac:dyDescent="0.2">
      <c r="A412" t="s">
        <v>3684</v>
      </c>
      <c r="B412" s="2">
        <v>38247</v>
      </c>
      <c r="C412" t="s">
        <v>3255</v>
      </c>
      <c r="D412" t="s">
        <v>3259</v>
      </c>
      <c r="E412" t="s">
        <v>3257</v>
      </c>
      <c r="F412" t="s">
        <v>13</v>
      </c>
      <c r="G412" t="s">
        <v>18</v>
      </c>
    </row>
    <row r="413" spans="1:7" x14ac:dyDescent="0.2">
      <c r="A413" t="s">
        <v>3685</v>
      </c>
      <c r="B413" s="2">
        <v>41680</v>
      </c>
      <c r="C413" t="s">
        <v>3255</v>
      </c>
      <c r="D413" t="s">
        <v>3259</v>
      </c>
      <c r="E413" t="s">
        <v>3257</v>
      </c>
      <c r="F413" t="s">
        <v>13</v>
      </c>
      <c r="G413" t="s">
        <v>18</v>
      </c>
    </row>
    <row r="414" spans="1:7" x14ac:dyDescent="0.2">
      <c r="A414" t="s">
        <v>3686</v>
      </c>
      <c r="B414" s="2">
        <v>35528</v>
      </c>
      <c r="C414" t="s">
        <v>3255</v>
      </c>
      <c r="D414" t="s">
        <v>3266</v>
      </c>
      <c r="E414" t="s">
        <v>3257</v>
      </c>
      <c r="F414" t="s">
        <v>13</v>
      </c>
      <c r="G414" t="s">
        <v>37</v>
      </c>
    </row>
    <row r="415" spans="1:7" x14ac:dyDescent="0.2">
      <c r="A415" t="s">
        <v>3687</v>
      </c>
      <c r="B415" s="2">
        <v>37306</v>
      </c>
      <c r="C415" t="s">
        <v>3255</v>
      </c>
      <c r="D415" t="s">
        <v>3266</v>
      </c>
      <c r="E415" t="s">
        <v>3257</v>
      </c>
      <c r="F415" t="s">
        <v>13</v>
      </c>
      <c r="G415" t="s">
        <v>18</v>
      </c>
    </row>
    <row r="416" spans="1:7" x14ac:dyDescent="0.2">
      <c r="A416" t="s">
        <v>3688</v>
      </c>
      <c r="B416" s="2">
        <v>40428</v>
      </c>
      <c r="C416" t="s">
        <v>3255</v>
      </c>
      <c r="D416" t="s">
        <v>3266</v>
      </c>
      <c r="E416" t="s">
        <v>3257</v>
      </c>
      <c r="F416" t="s">
        <v>13</v>
      </c>
      <c r="G416" t="s">
        <v>37</v>
      </c>
    </row>
    <row r="417" spans="1:7" x14ac:dyDescent="0.2">
      <c r="A417" t="s">
        <v>3689</v>
      </c>
      <c r="B417" s="2">
        <v>37239</v>
      </c>
      <c r="C417" t="s">
        <v>3255</v>
      </c>
      <c r="D417" t="s">
        <v>3266</v>
      </c>
      <c r="E417" t="s">
        <v>3257</v>
      </c>
      <c r="F417" t="s">
        <v>13</v>
      </c>
      <c r="G417" t="s">
        <v>18</v>
      </c>
    </row>
    <row r="418" spans="1:7" x14ac:dyDescent="0.2">
      <c r="A418" t="s">
        <v>3690</v>
      </c>
      <c r="B418" s="2">
        <v>37171</v>
      </c>
      <c r="C418" t="s">
        <v>3255</v>
      </c>
      <c r="D418" t="s">
        <v>3259</v>
      </c>
      <c r="E418" t="s">
        <v>3257</v>
      </c>
      <c r="F418" t="s">
        <v>13</v>
      </c>
      <c r="G418" t="s">
        <v>37</v>
      </c>
    </row>
    <row r="419" spans="1:7" x14ac:dyDescent="0.2">
      <c r="A419" t="s">
        <v>3691</v>
      </c>
      <c r="B419" s="2">
        <v>37588</v>
      </c>
      <c r="C419" t="s">
        <v>3255</v>
      </c>
      <c r="D419" t="s">
        <v>3272</v>
      </c>
      <c r="E419" t="s">
        <v>3257</v>
      </c>
      <c r="F419" t="s">
        <v>13</v>
      </c>
      <c r="G419" t="s">
        <v>18</v>
      </c>
    </row>
    <row r="420" spans="1:7" x14ac:dyDescent="0.2">
      <c r="A420" t="s">
        <v>3692</v>
      </c>
      <c r="B420" s="2">
        <v>40064</v>
      </c>
      <c r="C420" t="s">
        <v>3255</v>
      </c>
      <c r="D420" t="s">
        <v>3270</v>
      </c>
      <c r="E420" t="s">
        <v>3257</v>
      </c>
      <c r="F420" t="s">
        <v>13</v>
      </c>
      <c r="G420" t="s">
        <v>37</v>
      </c>
    </row>
    <row r="421" spans="1:7" x14ac:dyDescent="0.2">
      <c r="A421" t="s">
        <v>3693</v>
      </c>
      <c r="B421" s="2">
        <v>37148</v>
      </c>
      <c r="C421" t="s">
        <v>3255</v>
      </c>
      <c r="D421" t="s">
        <v>3259</v>
      </c>
      <c r="E421" t="s">
        <v>3257</v>
      </c>
      <c r="F421" t="s">
        <v>17</v>
      </c>
      <c r="G421" t="s">
        <v>21</v>
      </c>
    </row>
    <row r="422" spans="1:7" x14ac:dyDescent="0.2">
      <c r="A422" t="s">
        <v>3694</v>
      </c>
      <c r="B422" s="2">
        <v>42041</v>
      </c>
      <c r="C422" t="s">
        <v>3255</v>
      </c>
      <c r="D422" t="s">
        <v>3270</v>
      </c>
      <c r="E422" t="s">
        <v>3257</v>
      </c>
      <c r="F422" t="s">
        <v>13</v>
      </c>
      <c r="G422" t="s">
        <v>37</v>
      </c>
    </row>
    <row r="423" spans="1:7" x14ac:dyDescent="0.2">
      <c r="A423" t="s">
        <v>3695</v>
      </c>
      <c r="B423" s="2">
        <v>32333</v>
      </c>
      <c r="C423" t="s">
        <v>3255</v>
      </c>
      <c r="D423" t="s">
        <v>3266</v>
      </c>
      <c r="E423" t="s">
        <v>3257</v>
      </c>
      <c r="F423" t="s">
        <v>13</v>
      </c>
      <c r="G423" t="s">
        <v>37</v>
      </c>
    </row>
    <row r="424" spans="1:7" x14ac:dyDescent="0.2">
      <c r="A424" t="s">
        <v>3696</v>
      </c>
      <c r="B424" s="2">
        <v>39489</v>
      </c>
      <c r="C424" t="s">
        <v>3255</v>
      </c>
      <c r="D424" t="s">
        <v>3270</v>
      </c>
      <c r="E424" t="s">
        <v>3257</v>
      </c>
      <c r="F424" t="s">
        <v>13</v>
      </c>
      <c r="G424" t="s">
        <v>21</v>
      </c>
    </row>
    <row r="425" spans="1:7" x14ac:dyDescent="0.2">
      <c r="A425" t="s">
        <v>3697</v>
      </c>
      <c r="B425" s="2">
        <v>41735</v>
      </c>
      <c r="C425" t="s">
        <v>3255</v>
      </c>
      <c r="D425" t="s">
        <v>3263</v>
      </c>
      <c r="E425" t="s">
        <v>3698</v>
      </c>
      <c r="F425" t="s">
        <v>13</v>
      </c>
      <c r="G425" t="s">
        <v>37</v>
      </c>
    </row>
    <row r="426" spans="1:7" x14ac:dyDescent="0.2">
      <c r="A426" t="s">
        <v>3699</v>
      </c>
      <c r="B426" s="2">
        <v>40773</v>
      </c>
      <c r="C426" t="s">
        <v>3255</v>
      </c>
      <c r="D426" t="s">
        <v>3270</v>
      </c>
      <c r="E426" t="s">
        <v>3257</v>
      </c>
      <c r="F426" t="s">
        <v>13</v>
      </c>
      <c r="G426" t="s">
        <v>21</v>
      </c>
    </row>
    <row r="427" spans="1:7" x14ac:dyDescent="0.2">
      <c r="A427" t="s">
        <v>3700</v>
      </c>
      <c r="B427" s="2">
        <v>39327</v>
      </c>
      <c r="C427" t="s">
        <v>3255</v>
      </c>
      <c r="D427" t="s">
        <v>3449</v>
      </c>
      <c r="E427" t="s">
        <v>3257</v>
      </c>
      <c r="F427" t="s">
        <v>13</v>
      </c>
      <c r="G427" t="s">
        <v>18</v>
      </c>
    </row>
    <row r="428" spans="1:7" x14ac:dyDescent="0.2">
      <c r="A428" t="s">
        <v>3701</v>
      </c>
      <c r="B428" s="2">
        <v>32537</v>
      </c>
      <c r="C428" t="s">
        <v>3255</v>
      </c>
      <c r="D428" t="s">
        <v>3270</v>
      </c>
      <c r="E428" t="s">
        <v>3257</v>
      </c>
      <c r="F428" t="s">
        <v>13</v>
      </c>
      <c r="G428" t="s">
        <v>680</v>
      </c>
    </row>
    <row r="429" spans="1:7" x14ac:dyDescent="0.2">
      <c r="A429" t="s">
        <v>3702</v>
      </c>
      <c r="B429" s="2">
        <v>39087</v>
      </c>
      <c r="C429" t="s">
        <v>3255</v>
      </c>
      <c r="D429" t="s">
        <v>3263</v>
      </c>
      <c r="E429" t="s">
        <v>3257</v>
      </c>
      <c r="F429" t="s">
        <v>13</v>
      </c>
      <c r="G429" t="s">
        <v>21</v>
      </c>
    </row>
    <row r="430" spans="1:7" x14ac:dyDescent="0.2">
      <c r="A430" t="s">
        <v>3703</v>
      </c>
      <c r="B430" s="2">
        <v>39515</v>
      </c>
      <c r="C430" t="s">
        <v>3255</v>
      </c>
      <c r="D430" t="s">
        <v>3263</v>
      </c>
      <c r="E430" t="s">
        <v>3257</v>
      </c>
      <c r="F430" t="s">
        <v>13</v>
      </c>
      <c r="G430" t="s">
        <v>21</v>
      </c>
    </row>
    <row r="431" spans="1:7" x14ac:dyDescent="0.2">
      <c r="A431" t="s">
        <v>3704</v>
      </c>
      <c r="B431" s="2">
        <v>42050</v>
      </c>
      <c r="C431" t="s">
        <v>3255</v>
      </c>
      <c r="D431" t="s">
        <v>3270</v>
      </c>
      <c r="E431" t="s">
        <v>3257</v>
      </c>
      <c r="F431" t="s">
        <v>13</v>
      </c>
      <c r="G431" t="s">
        <v>21</v>
      </c>
    </row>
    <row r="432" spans="1:7" x14ac:dyDescent="0.2">
      <c r="A432" t="s">
        <v>3705</v>
      </c>
      <c r="B432" s="2">
        <v>37051</v>
      </c>
      <c r="C432" t="s">
        <v>3255</v>
      </c>
      <c r="D432" t="s">
        <v>3266</v>
      </c>
      <c r="E432" t="s">
        <v>3257</v>
      </c>
      <c r="F432" t="s">
        <v>13</v>
      </c>
      <c r="G432" t="s">
        <v>21</v>
      </c>
    </row>
    <row r="433" spans="1:7" x14ac:dyDescent="0.2">
      <c r="A433" t="s">
        <v>3706</v>
      </c>
      <c r="B433" s="2">
        <v>40903</v>
      </c>
      <c r="C433" t="s">
        <v>3255</v>
      </c>
      <c r="D433" t="s">
        <v>3266</v>
      </c>
      <c r="E433" t="s">
        <v>3257</v>
      </c>
      <c r="F433" t="s">
        <v>13</v>
      </c>
      <c r="G433" t="s">
        <v>37</v>
      </c>
    </row>
    <row r="434" spans="1:7" x14ac:dyDescent="0.2">
      <c r="A434" t="s">
        <v>3707</v>
      </c>
      <c r="B434" s="2">
        <v>41986</v>
      </c>
      <c r="C434" t="s">
        <v>3255</v>
      </c>
      <c r="D434" t="s">
        <v>3263</v>
      </c>
      <c r="E434" t="s">
        <v>3257</v>
      </c>
      <c r="F434" t="s">
        <v>754</v>
      </c>
      <c r="G434" t="s">
        <v>37</v>
      </c>
    </row>
    <row r="435" spans="1:7" x14ac:dyDescent="0.2">
      <c r="A435" t="s">
        <v>3708</v>
      </c>
      <c r="B435" s="2">
        <v>38279</v>
      </c>
      <c r="C435" t="s">
        <v>3255</v>
      </c>
      <c r="D435" t="s">
        <v>3266</v>
      </c>
      <c r="E435" t="s">
        <v>3257</v>
      </c>
      <c r="F435" t="s">
        <v>13</v>
      </c>
      <c r="G435" t="s">
        <v>21</v>
      </c>
    </row>
    <row r="436" spans="1:7" x14ac:dyDescent="0.2">
      <c r="A436" t="s">
        <v>3709</v>
      </c>
      <c r="B436" s="2">
        <v>42181</v>
      </c>
      <c r="C436" t="s">
        <v>3255</v>
      </c>
      <c r="D436" t="s">
        <v>3263</v>
      </c>
      <c r="E436" t="s">
        <v>3257</v>
      </c>
      <c r="F436" t="s">
        <v>13</v>
      </c>
      <c r="G436" t="s">
        <v>37</v>
      </c>
    </row>
    <row r="437" spans="1:7" x14ac:dyDescent="0.2">
      <c r="A437" t="s">
        <v>3710</v>
      </c>
      <c r="B437" s="2">
        <v>40997</v>
      </c>
      <c r="C437" t="s">
        <v>3255</v>
      </c>
      <c r="D437" t="s">
        <v>3259</v>
      </c>
      <c r="E437" t="s">
        <v>3257</v>
      </c>
      <c r="F437" t="s">
        <v>13</v>
      </c>
      <c r="G437" t="s">
        <v>37</v>
      </c>
    </row>
    <row r="438" spans="1:7" x14ac:dyDescent="0.2">
      <c r="A438" t="s">
        <v>3711</v>
      </c>
      <c r="B438" s="2">
        <v>36734</v>
      </c>
      <c r="C438" t="s">
        <v>3255</v>
      </c>
      <c r="D438" t="s">
        <v>3433</v>
      </c>
      <c r="E438" t="s">
        <v>3257</v>
      </c>
      <c r="F438" t="s">
        <v>13</v>
      </c>
      <c r="G438" t="s">
        <v>37</v>
      </c>
    </row>
    <row r="439" spans="1:7" x14ac:dyDescent="0.2">
      <c r="A439" t="s">
        <v>3712</v>
      </c>
      <c r="B439" s="2">
        <v>39259</v>
      </c>
      <c r="C439" t="s">
        <v>3255</v>
      </c>
      <c r="D439" t="s">
        <v>3259</v>
      </c>
      <c r="E439" t="s">
        <v>3257</v>
      </c>
      <c r="F439" t="s">
        <v>13</v>
      </c>
      <c r="G439" t="s">
        <v>37</v>
      </c>
    </row>
    <row r="440" spans="1:7" x14ac:dyDescent="0.2">
      <c r="A440" t="s">
        <v>3713</v>
      </c>
      <c r="B440" s="2">
        <v>31507</v>
      </c>
      <c r="C440" t="s">
        <v>3255</v>
      </c>
      <c r="D440" t="s">
        <v>3272</v>
      </c>
      <c r="E440" t="s">
        <v>3257</v>
      </c>
      <c r="F440" t="s">
        <v>13</v>
      </c>
      <c r="G440" t="s">
        <v>37</v>
      </c>
    </row>
    <row r="441" spans="1:7" x14ac:dyDescent="0.2">
      <c r="A441" t="s">
        <v>3714</v>
      </c>
      <c r="B441" s="2">
        <v>41185</v>
      </c>
      <c r="C441" t="s">
        <v>3255</v>
      </c>
      <c r="D441" t="s">
        <v>3259</v>
      </c>
      <c r="E441" t="s">
        <v>3257</v>
      </c>
      <c r="F441" t="s">
        <v>13</v>
      </c>
      <c r="G441" t="s">
        <v>37</v>
      </c>
    </row>
    <row r="442" spans="1:7" x14ac:dyDescent="0.2">
      <c r="A442" t="s">
        <v>3715</v>
      </c>
      <c r="B442" s="2">
        <v>35222</v>
      </c>
      <c r="C442" t="s">
        <v>3255</v>
      </c>
      <c r="D442" t="s">
        <v>3259</v>
      </c>
      <c r="E442" t="s">
        <v>3257</v>
      </c>
      <c r="F442" t="s">
        <v>13</v>
      </c>
      <c r="G442" t="s">
        <v>18</v>
      </c>
    </row>
    <row r="443" spans="1:7" x14ac:dyDescent="0.2">
      <c r="A443" t="s">
        <v>3716</v>
      </c>
      <c r="B443" s="2">
        <v>38072</v>
      </c>
      <c r="C443" t="s">
        <v>3255</v>
      </c>
      <c r="D443" t="s">
        <v>3433</v>
      </c>
      <c r="E443" t="s">
        <v>3257</v>
      </c>
      <c r="F443" t="s">
        <v>13</v>
      </c>
      <c r="G443" t="s">
        <v>21</v>
      </c>
    </row>
    <row r="444" spans="1:7" x14ac:dyDescent="0.2">
      <c r="A444" t="s">
        <v>3717</v>
      </c>
      <c r="B444" s="2">
        <v>40227</v>
      </c>
      <c r="C444" t="s">
        <v>3255</v>
      </c>
      <c r="D444" t="s">
        <v>3259</v>
      </c>
      <c r="E444" t="s">
        <v>3257</v>
      </c>
      <c r="F444" t="s">
        <v>13</v>
      </c>
      <c r="G444" t="s">
        <v>21</v>
      </c>
    </row>
    <row r="445" spans="1:7" x14ac:dyDescent="0.2">
      <c r="A445" t="s">
        <v>3718</v>
      </c>
      <c r="B445" s="2">
        <v>42287</v>
      </c>
      <c r="C445" t="s">
        <v>3255</v>
      </c>
      <c r="D445" t="s">
        <v>3266</v>
      </c>
      <c r="E445" t="s">
        <v>3257</v>
      </c>
      <c r="F445" t="s">
        <v>13</v>
      </c>
      <c r="G445" t="s">
        <v>21</v>
      </c>
    </row>
    <row r="446" spans="1:7" x14ac:dyDescent="0.2">
      <c r="A446" t="s">
        <v>3719</v>
      </c>
      <c r="B446" s="2">
        <v>36484</v>
      </c>
      <c r="C446" t="s">
        <v>3255</v>
      </c>
      <c r="D446" t="s">
        <v>3263</v>
      </c>
      <c r="E446" t="s">
        <v>3257</v>
      </c>
      <c r="F446" t="s">
        <v>13</v>
      </c>
      <c r="G446" t="s">
        <v>37</v>
      </c>
    </row>
    <row r="447" spans="1:7" x14ac:dyDescent="0.2">
      <c r="A447" t="s">
        <v>3720</v>
      </c>
      <c r="B447" s="2">
        <v>39503</v>
      </c>
      <c r="C447" t="s">
        <v>3255</v>
      </c>
      <c r="D447" t="s">
        <v>3272</v>
      </c>
      <c r="E447" t="s">
        <v>3257</v>
      </c>
      <c r="F447" t="s">
        <v>13</v>
      </c>
      <c r="G447" t="s">
        <v>37</v>
      </c>
    </row>
    <row r="448" spans="1:7" x14ac:dyDescent="0.2">
      <c r="A448" t="s">
        <v>3721</v>
      </c>
      <c r="B448" s="2">
        <v>37677</v>
      </c>
      <c r="C448" t="s">
        <v>3255</v>
      </c>
      <c r="D448" t="s">
        <v>3295</v>
      </c>
      <c r="E448" t="s">
        <v>3257</v>
      </c>
      <c r="F448" t="s">
        <v>476</v>
      </c>
      <c r="G448" t="s">
        <v>37</v>
      </c>
    </row>
    <row r="449" spans="1:7" x14ac:dyDescent="0.2">
      <c r="A449" t="s">
        <v>3722</v>
      </c>
      <c r="B449" s="2">
        <v>37699</v>
      </c>
      <c r="C449" t="s">
        <v>3255</v>
      </c>
      <c r="D449" t="s">
        <v>3266</v>
      </c>
      <c r="E449" t="s">
        <v>3257</v>
      </c>
      <c r="F449" t="s">
        <v>13</v>
      </c>
      <c r="G449" t="s">
        <v>21</v>
      </c>
    </row>
    <row r="450" spans="1:7" x14ac:dyDescent="0.2">
      <c r="A450" t="s">
        <v>3723</v>
      </c>
      <c r="B450" s="2">
        <v>39851</v>
      </c>
      <c r="C450" t="s">
        <v>3255</v>
      </c>
      <c r="D450" t="s">
        <v>3259</v>
      </c>
      <c r="E450" t="s">
        <v>3257</v>
      </c>
      <c r="F450" t="s">
        <v>13</v>
      </c>
      <c r="G450" t="s">
        <v>21</v>
      </c>
    </row>
    <row r="451" spans="1:7" x14ac:dyDescent="0.2">
      <c r="A451" t="s">
        <v>3724</v>
      </c>
      <c r="B451" s="2">
        <v>37311</v>
      </c>
      <c r="C451" t="s">
        <v>3255</v>
      </c>
      <c r="D451" t="s">
        <v>3259</v>
      </c>
      <c r="E451" t="s">
        <v>3257</v>
      </c>
      <c r="F451" t="s">
        <v>36</v>
      </c>
      <c r="G451" t="s">
        <v>37</v>
      </c>
    </row>
    <row r="452" spans="1:7" x14ac:dyDescent="0.2">
      <c r="A452" t="s">
        <v>3725</v>
      </c>
      <c r="B452" s="2">
        <v>35296</v>
      </c>
      <c r="C452" t="s">
        <v>3255</v>
      </c>
      <c r="D452" t="s">
        <v>3266</v>
      </c>
      <c r="E452" t="s">
        <v>3257</v>
      </c>
      <c r="F452" t="s">
        <v>13</v>
      </c>
      <c r="G452" t="s">
        <v>37</v>
      </c>
    </row>
    <row r="453" spans="1:7" x14ac:dyDescent="0.2">
      <c r="A453" t="s">
        <v>3726</v>
      </c>
      <c r="B453" s="2">
        <v>33391</v>
      </c>
      <c r="C453" t="s">
        <v>3255</v>
      </c>
      <c r="D453" t="s">
        <v>3300</v>
      </c>
      <c r="E453" t="s">
        <v>3257</v>
      </c>
      <c r="F453" t="s">
        <v>13</v>
      </c>
      <c r="G453" t="s">
        <v>37</v>
      </c>
    </row>
    <row r="454" spans="1:7" x14ac:dyDescent="0.2">
      <c r="A454" t="s">
        <v>3727</v>
      </c>
      <c r="B454" s="2">
        <v>36597</v>
      </c>
      <c r="C454" t="s">
        <v>3255</v>
      </c>
      <c r="D454" t="s">
        <v>3259</v>
      </c>
      <c r="E454" t="s">
        <v>3257</v>
      </c>
      <c r="F454" t="s">
        <v>13</v>
      </c>
      <c r="G454" t="s">
        <v>21</v>
      </c>
    </row>
    <row r="455" spans="1:7" x14ac:dyDescent="0.2">
      <c r="A455" t="s">
        <v>3728</v>
      </c>
      <c r="B455" s="2">
        <v>36674</v>
      </c>
      <c r="C455" t="s">
        <v>3255</v>
      </c>
      <c r="D455" t="s">
        <v>3259</v>
      </c>
      <c r="E455" t="s">
        <v>3257</v>
      </c>
      <c r="F455" t="s">
        <v>13</v>
      </c>
      <c r="G455" t="s">
        <v>21</v>
      </c>
    </row>
    <row r="456" spans="1:7" x14ac:dyDescent="0.2">
      <c r="A456" t="s">
        <v>3729</v>
      </c>
      <c r="B456" s="2">
        <v>37512</v>
      </c>
      <c r="C456" t="s">
        <v>3255</v>
      </c>
      <c r="D456" t="s">
        <v>3259</v>
      </c>
      <c r="E456" t="s">
        <v>3257</v>
      </c>
      <c r="F456" t="s">
        <v>17</v>
      </c>
      <c r="G456" t="s">
        <v>21</v>
      </c>
    </row>
    <row r="457" spans="1:7" x14ac:dyDescent="0.2">
      <c r="A457" t="s">
        <v>3730</v>
      </c>
      <c r="B457" s="2">
        <v>35171</v>
      </c>
      <c r="C457" t="s">
        <v>3255</v>
      </c>
      <c r="D457" t="s">
        <v>3272</v>
      </c>
      <c r="E457" t="s">
        <v>3731</v>
      </c>
      <c r="F457" t="s">
        <v>65</v>
      </c>
      <c r="G457" t="s">
        <v>14</v>
      </c>
    </row>
    <row r="458" spans="1:7" x14ac:dyDescent="0.2">
      <c r="A458" t="s">
        <v>3732</v>
      </c>
      <c r="B458" s="2">
        <v>41306</v>
      </c>
      <c r="C458" t="s">
        <v>3255</v>
      </c>
      <c r="D458" t="s">
        <v>3259</v>
      </c>
      <c r="E458" t="s">
        <v>3257</v>
      </c>
      <c r="F458" t="s">
        <v>13</v>
      </c>
      <c r="G458" t="s">
        <v>21</v>
      </c>
    </row>
    <row r="459" spans="1:7" x14ac:dyDescent="0.2">
      <c r="A459" t="s">
        <v>3733</v>
      </c>
      <c r="B459" s="2">
        <v>38963</v>
      </c>
      <c r="C459" t="s">
        <v>3255</v>
      </c>
      <c r="D459" t="s">
        <v>3259</v>
      </c>
      <c r="E459" t="s">
        <v>3257</v>
      </c>
      <c r="F459" t="s">
        <v>13</v>
      </c>
      <c r="G459" t="s">
        <v>21</v>
      </c>
    </row>
    <row r="460" spans="1:7" x14ac:dyDescent="0.2">
      <c r="A460" t="s">
        <v>3734</v>
      </c>
      <c r="B460" s="2">
        <v>36851</v>
      </c>
      <c r="C460" t="s">
        <v>3255</v>
      </c>
      <c r="D460" t="s">
        <v>3259</v>
      </c>
      <c r="E460" t="s">
        <v>3257</v>
      </c>
      <c r="F460" t="s">
        <v>13</v>
      </c>
      <c r="G460" t="s">
        <v>37</v>
      </c>
    </row>
    <row r="461" spans="1:7" x14ac:dyDescent="0.2">
      <c r="A461" t="s">
        <v>3735</v>
      </c>
      <c r="B461" s="2">
        <v>37084</v>
      </c>
      <c r="C461" t="s">
        <v>3255</v>
      </c>
      <c r="D461" t="s">
        <v>3259</v>
      </c>
      <c r="E461" t="s">
        <v>3257</v>
      </c>
      <c r="F461" t="s">
        <v>36</v>
      </c>
      <c r="G461" t="s">
        <v>21</v>
      </c>
    </row>
    <row r="462" spans="1:7" x14ac:dyDescent="0.2">
      <c r="A462" t="s">
        <v>3736</v>
      </c>
      <c r="B462" s="2">
        <v>41124</v>
      </c>
      <c r="C462" t="s">
        <v>3255</v>
      </c>
      <c r="D462" t="s">
        <v>3266</v>
      </c>
      <c r="E462" t="s">
        <v>3257</v>
      </c>
      <c r="F462" t="s">
        <v>13</v>
      </c>
      <c r="G462" t="s">
        <v>21</v>
      </c>
    </row>
    <row r="463" spans="1:7" x14ac:dyDescent="0.2">
      <c r="A463" t="s">
        <v>3737</v>
      </c>
      <c r="B463" s="2">
        <v>38149</v>
      </c>
      <c r="C463" t="s">
        <v>3255</v>
      </c>
      <c r="D463" t="s">
        <v>3300</v>
      </c>
      <c r="E463" t="s">
        <v>3257</v>
      </c>
      <c r="F463" t="s">
        <v>13</v>
      </c>
      <c r="G463" t="s">
        <v>21</v>
      </c>
    </row>
    <row r="464" spans="1:7" x14ac:dyDescent="0.2">
      <c r="A464" t="s">
        <v>3738</v>
      </c>
      <c r="B464" s="2">
        <v>35133</v>
      </c>
      <c r="C464" t="s">
        <v>3255</v>
      </c>
      <c r="D464" t="s">
        <v>3266</v>
      </c>
      <c r="E464" t="s">
        <v>3257</v>
      </c>
      <c r="F464" t="s">
        <v>13</v>
      </c>
      <c r="G464" t="s">
        <v>37</v>
      </c>
    </row>
    <row r="465" spans="1:7" x14ac:dyDescent="0.2">
      <c r="A465" t="s">
        <v>3739</v>
      </c>
      <c r="B465" s="2">
        <v>40841</v>
      </c>
      <c r="C465" t="s">
        <v>3255</v>
      </c>
      <c r="D465" t="s">
        <v>3259</v>
      </c>
      <c r="E465" t="s">
        <v>3257</v>
      </c>
      <c r="F465" t="s">
        <v>13</v>
      </c>
      <c r="G465" t="s">
        <v>21</v>
      </c>
    </row>
    <row r="466" spans="1:7" x14ac:dyDescent="0.2">
      <c r="A466" t="s">
        <v>3740</v>
      </c>
      <c r="B466" s="2">
        <v>36206</v>
      </c>
      <c r="C466" t="s">
        <v>3255</v>
      </c>
      <c r="D466" t="s">
        <v>3259</v>
      </c>
      <c r="E466" t="s">
        <v>3257</v>
      </c>
      <c r="F466" t="s">
        <v>13</v>
      </c>
      <c r="G466" t="s">
        <v>21</v>
      </c>
    </row>
    <row r="467" spans="1:7" x14ac:dyDescent="0.2">
      <c r="A467" t="s">
        <v>3741</v>
      </c>
      <c r="B467" s="2">
        <v>41278</v>
      </c>
      <c r="C467" t="s">
        <v>3255</v>
      </c>
      <c r="D467" t="s">
        <v>3266</v>
      </c>
      <c r="E467" t="s">
        <v>3257</v>
      </c>
      <c r="F467" t="s">
        <v>13</v>
      </c>
      <c r="G467" t="s">
        <v>37</v>
      </c>
    </row>
    <row r="468" spans="1:7" x14ac:dyDescent="0.2">
      <c r="A468" t="s">
        <v>3742</v>
      </c>
      <c r="B468" s="2">
        <v>36455</v>
      </c>
      <c r="C468" t="s">
        <v>3255</v>
      </c>
      <c r="D468" t="s">
        <v>3259</v>
      </c>
      <c r="E468" t="s">
        <v>3257</v>
      </c>
      <c r="F468" t="s">
        <v>17</v>
      </c>
      <c r="G468" t="s">
        <v>21</v>
      </c>
    </row>
    <row r="469" spans="1:7" x14ac:dyDescent="0.2">
      <c r="A469" t="s">
        <v>3743</v>
      </c>
      <c r="B469" s="2">
        <v>36637</v>
      </c>
      <c r="C469" t="s">
        <v>3255</v>
      </c>
      <c r="D469" t="s">
        <v>3259</v>
      </c>
      <c r="E469" t="s">
        <v>3257</v>
      </c>
      <c r="F469" t="s">
        <v>13</v>
      </c>
      <c r="G469" t="s">
        <v>21</v>
      </c>
    </row>
    <row r="470" spans="1:7" x14ac:dyDescent="0.2">
      <c r="A470" t="s">
        <v>3744</v>
      </c>
      <c r="B470" s="2">
        <v>38151</v>
      </c>
      <c r="C470" t="s">
        <v>3255</v>
      </c>
      <c r="D470" t="s">
        <v>3259</v>
      </c>
      <c r="E470" t="s">
        <v>3257</v>
      </c>
      <c r="F470" t="s">
        <v>13</v>
      </c>
      <c r="G470" t="s">
        <v>18</v>
      </c>
    </row>
    <row r="471" spans="1:7" x14ac:dyDescent="0.2">
      <c r="A471" t="s">
        <v>3745</v>
      </c>
      <c r="B471" s="2">
        <v>40131</v>
      </c>
      <c r="C471" t="s">
        <v>3255</v>
      </c>
      <c r="D471" t="s">
        <v>3259</v>
      </c>
      <c r="E471" t="s">
        <v>3257</v>
      </c>
      <c r="F471" t="s">
        <v>36</v>
      </c>
      <c r="G471" t="s">
        <v>21</v>
      </c>
    </row>
    <row r="472" spans="1:7" x14ac:dyDescent="0.2">
      <c r="A472" t="s">
        <v>3746</v>
      </c>
      <c r="B472" s="2">
        <v>37417</v>
      </c>
      <c r="C472" t="s">
        <v>3255</v>
      </c>
      <c r="D472" t="s">
        <v>3266</v>
      </c>
      <c r="E472" t="s">
        <v>3257</v>
      </c>
      <c r="F472" t="s">
        <v>13</v>
      </c>
      <c r="G472" t="s">
        <v>21</v>
      </c>
    </row>
    <row r="473" spans="1:7" x14ac:dyDescent="0.2">
      <c r="A473" t="s">
        <v>3747</v>
      </c>
      <c r="B473" s="2">
        <v>36757</v>
      </c>
      <c r="C473" t="s">
        <v>3255</v>
      </c>
      <c r="D473" t="s">
        <v>3300</v>
      </c>
      <c r="E473" t="s">
        <v>3257</v>
      </c>
      <c r="F473" t="s">
        <v>13</v>
      </c>
      <c r="G473" t="s">
        <v>37</v>
      </c>
    </row>
    <row r="474" spans="1:7" x14ac:dyDescent="0.2">
      <c r="A474" t="s">
        <v>3748</v>
      </c>
      <c r="B474" s="2">
        <v>38381</v>
      </c>
      <c r="C474" t="s">
        <v>3255</v>
      </c>
      <c r="D474" t="s">
        <v>3270</v>
      </c>
      <c r="E474" t="s">
        <v>3257</v>
      </c>
      <c r="F474" t="s">
        <v>476</v>
      </c>
      <c r="G474" t="s">
        <v>37</v>
      </c>
    </row>
    <row r="475" spans="1:7" x14ac:dyDescent="0.2">
      <c r="A475" t="s">
        <v>3749</v>
      </c>
      <c r="B475" s="2">
        <v>40385</v>
      </c>
      <c r="C475" t="s">
        <v>3255</v>
      </c>
      <c r="D475" t="s">
        <v>3259</v>
      </c>
      <c r="E475" t="s">
        <v>3257</v>
      </c>
      <c r="F475" t="s">
        <v>13</v>
      </c>
      <c r="G475" t="s">
        <v>21</v>
      </c>
    </row>
    <row r="476" spans="1:7" x14ac:dyDescent="0.2">
      <c r="A476" t="s">
        <v>3750</v>
      </c>
      <c r="B476" s="2">
        <v>38778</v>
      </c>
      <c r="C476" t="s">
        <v>3255</v>
      </c>
      <c r="D476" t="s">
        <v>3266</v>
      </c>
      <c r="E476" t="s">
        <v>3257</v>
      </c>
      <c r="F476" t="s">
        <v>13</v>
      </c>
      <c r="G476" t="s">
        <v>21</v>
      </c>
    </row>
    <row r="477" spans="1:7" x14ac:dyDescent="0.2">
      <c r="A477" t="s">
        <v>3751</v>
      </c>
      <c r="B477" s="2">
        <v>35569</v>
      </c>
      <c r="C477" t="s">
        <v>3255</v>
      </c>
      <c r="D477" t="s">
        <v>3259</v>
      </c>
      <c r="E477" t="s">
        <v>3257</v>
      </c>
      <c r="F477" t="s">
        <v>13</v>
      </c>
      <c r="G477" t="s">
        <v>37</v>
      </c>
    </row>
    <row r="478" spans="1:7" x14ac:dyDescent="0.2">
      <c r="A478" t="s">
        <v>3752</v>
      </c>
      <c r="B478" s="2">
        <v>39467</v>
      </c>
      <c r="C478" t="s">
        <v>3255</v>
      </c>
      <c r="D478" t="s">
        <v>3259</v>
      </c>
      <c r="E478" t="s">
        <v>3257</v>
      </c>
      <c r="F478" t="s">
        <v>13</v>
      </c>
      <c r="G478" t="s">
        <v>21</v>
      </c>
    </row>
    <row r="479" spans="1:7" x14ac:dyDescent="0.2">
      <c r="A479" t="s">
        <v>3753</v>
      </c>
      <c r="B479" s="2">
        <v>37800</v>
      </c>
      <c r="C479" t="s">
        <v>3255</v>
      </c>
      <c r="D479" t="s">
        <v>3263</v>
      </c>
      <c r="E479" t="s">
        <v>3257</v>
      </c>
      <c r="F479" t="s">
        <v>13</v>
      </c>
      <c r="G479" t="s">
        <v>21</v>
      </c>
    </row>
    <row r="480" spans="1:7" x14ac:dyDescent="0.2">
      <c r="A480" t="s">
        <v>3754</v>
      </c>
      <c r="B480" s="2">
        <v>37114</v>
      </c>
      <c r="C480" t="s">
        <v>3255</v>
      </c>
      <c r="D480" t="s">
        <v>3259</v>
      </c>
      <c r="E480" t="s">
        <v>3257</v>
      </c>
      <c r="F480" t="s">
        <v>13</v>
      </c>
      <c r="G480" t="s">
        <v>37</v>
      </c>
    </row>
    <row r="481" spans="1:7" x14ac:dyDescent="0.2">
      <c r="A481" t="s">
        <v>3755</v>
      </c>
      <c r="B481" s="2">
        <v>39254</v>
      </c>
      <c r="C481" t="s">
        <v>3255</v>
      </c>
      <c r="D481" t="s">
        <v>3259</v>
      </c>
      <c r="E481" t="s">
        <v>3257</v>
      </c>
      <c r="F481" t="s">
        <v>13</v>
      </c>
      <c r="G481" t="s">
        <v>21</v>
      </c>
    </row>
    <row r="482" spans="1:7" x14ac:dyDescent="0.2">
      <c r="A482" t="s">
        <v>3756</v>
      </c>
      <c r="B482" s="2">
        <v>40225</v>
      </c>
      <c r="C482" t="s">
        <v>3255</v>
      </c>
      <c r="D482" t="s">
        <v>3272</v>
      </c>
      <c r="E482" t="s">
        <v>3257</v>
      </c>
      <c r="F482" t="s">
        <v>13</v>
      </c>
      <c r="G482" t="s">
        <v>18</v>
      </c>
    </row>
    <row r="483" spans="1:7" x14ac:dyDescent="0.2">
      <c r="A483" t="s">
        <v>3757</v>
      </c>
      <c r="B483" s="2">
        <v>41377</v>
      </c>
      <c r="C483" t="s">
        <v>3255</v>
      </c>
      <c r="D483" t="s">
        <v>3300</v>
      </c>
      <c r="E483" t="s">
        <v>3257</v>
      </c>
      <c r="F483" t="s">
        <v>13</v>
      </c>
      <c r="G483" t="s">
        <v>21</v>
      </c>
    </row>
    <row r="484" spans="1:7" x14ac:dyDescent="0.2">
      <c r="A484" t="s">
        <v>3758</v>
      </c>
      <c r="B484" s="2">
        <v>36723</v>
      </c>
      <c r="C484" t="s">
        <v>3255</v>
      </c>
      <c r="D484" t="s">
        <v>3259</v>
      </c>
      <c r="E484" t="s">
        <v>3257</v>
      </c>
      <c r="F484" t="s">
        <v>13</v>
      </c>
      <c r="G484" t="s">
        <v>21</v>
      </c>
    </row>
    <row r="485" spans="1:7" x14ac:dyDescent="0.2">
      <c r="A485" t="s">
        <v>3759</v>
      </c>
      <c r="B485" s="2">
        <v>35809</v>
      </c>
      <c r="C485" t="s">
        <v>3255</v>
      </c>
      <c r="D485" t="s">
        <v>3259</v>
      </c>
      <c r="E485" t="s">
        <v>3257</v>
      </c>
      <c r="F485" t="s">
        <v>36</v>
      </c>
      <c r="G485" t="s">
        <v>37</v>
      </c>
    </row>
    <row r="486" spans="1:7" x14ac:dyDescent="0.2">
      <c r="A486" t="s">
        <v>3760</v>
      </c>
      <c r="B486" s="2">
        <v>34007</v>
      </c>
      <c r="C486" t="s">
        <v>3255</v>
      </c>
      <c r="D486" t="s">
        <v>3409</v>
      </c>
      <c r="E486" t="s">
        <v>3257</v>
      </c>
      <c r="F486" t="s">
        <v>13</v>
      </c>
      <c r="G486" t="s">
        <v>37</v>
      </c>
    </row>
    <row r="487" spans="1:7" x14ac:dyDescent="0.2">
      <c r="A487" t="s">
        <v>3761</v>
      </c>
      <c r="B487" s="2">
        <v>37070</v>
      </c>
      <c r="C487" t="s">
        <v>3255</v>
      </c>
      <c r="D487" t="s">
        <v>3270</v>
      </c>
      <c r="E487" t="s">
        <v>3257</v>
      </c>
      <c r="F487" t="s">
        <v>13</v>
      </c>
      <c r="G487" t="s">
        <v>37</v>
      </c>
    </row>
    <row r="488" spans="1:7" x14ac:dyDescent="0.2">
      <c r="A488" t="s">
        <v>3762</v>
      </c>
      <c r="B488" s="2">
        <v>37142</v>
      </c>
      <c r="C488" t="s">
        <v>3255</v>
      </c>
      <c r="D488" t="s">
        <v>3259</v>
      </c>
      <c r="E488" t="s">
        <v>3257</v>
      </c>
      <c r="F488" t="s">
        <v>13</v>
      </c>
      <c r="G488" t="s">
        <v>18</v>
      </c>
    </row>
    <row r="489" spans="1:7" x14ac:dyDescent="0.2">
      <c r="A489" t="s">
        <v>3763</v>
      </c>
      <c r="B489" s="2">
        <v>35341</v>
      </c>
      <c r="C489" t="s">
        <v>3255</v>
      </c>
      <c r="D489" t="s">
        <v>3266</v>
      </c>
      <c r="E489" t="s">
        <v>3257</v>
      </c>
      <c r="F489" t="s">
        <v>13</v>
      </c>
      <c r="G489" t="s">
        <v>21</v>
      </c>
    </row>
    <row r="490" spans="1:7" x14ac:dyDescent="0.2">
      <c r="A490" t="s">
        <v>3764</v>
      </c>
      <c r="B490" s="2">
        <v>38740</v>
      </c>
      <c r="C490" t="s">
        <v>3255</v>
      </c>
      <c r="D490" t="s">
        <v>3259</v>
      </c>
      <c r="E490" t="s">
        <v>3257</v>
      </c>
      <c r="F490" t="s">
        <v>13</v>
      </c>
      <c r="G490" t="s">
        <v>18</v>
      </c>
    </row>
    <row r="491" spans="1:7" x14ac:dyDescent="0.2">
      <c r="A491" t="s">
        <v>3765</v>
      </c>
      <c r="B491" s="2">
        <v>35961</v>
      </c>
      <c r="C491" t="s">
        <v>3255</v>
      </c>
      <c r="D491" t="s">
        <v>3259</v>
      </c>
      <c r="E491" t="s">
        <v>3257</v>
      </c>
      <c r="F491" t="s">
        <v>13</v>
      </c>
      <c r="G491" t="s">
        <v>21</v>
      </c>
    </row>
    <row r="492" spans="1:7" x14ac:dyDescent="0.2">
      <c r="A492" t="s">
        <v>3766</v>
      </c>
      <c r="B492" s="2">
        <v>37718</v>
      </c>
      <c r="C492" t="s">
        <v>3255</v>
      </c>
      <c r="D492" t="s">
        <v>3272</v>
      </c>
      <c r="E492" t="s">
        <v>3257</v>
      </c>
      <c r="F492" t="s">
        <v>13</v>
      </c>
      <c r="G492" t="s">
        <v>18</v>
      </c>
    </row>
    <row r="493" spans="1:7" x14ac:dyDescent="0.2">
      <c r="A493" t="s">
        <v>3767</v>
      </c>
      <c r="B493" s="2">
        <v>39396</v>
      </c>
      <c r="C493" t="s">
        <v>3255</v>
      </c>
      <c r="D493" t="s">
        <v>3300</v>
      </c>
      <c r="E493" t="s">
        <v>3257</v>
      </c>
      <c r="F493" t="s">
        <v>13</v>
      </c>
      <c r="G493" t="s">
        <v>21</v>
      </c>
    </row>
    <row r="494" spans="1:7" x14ac:dyDescent="0.2">
      <c r="A494" t="s">
        <v>3768</v>
      </c>
      <c r="B494" s="2">
        <v>33021</v>
      </c>
      <c r="C494" t="s">
        <v>3255</v>
      </c>
      <c r="D494" t="s">
        <v>3272</v>
      </c>
      <c r="E494" t="s">
        <v>3257</v>
      </c>
      <c r="F494" t="s">
        <v>13</v>
      </c>
      <c r="G494" t="s">
        <v>18</v>
      </c>
    </row>
    <row r="495" spans="1:7" x14ac:dyDescent="0.2">
      <c r="A495" t="s">
        <v>3769</v>
      </c>
      <c r="B495" s="2">
        <v>40582</v>
      </c>
      <c r="C495" t="s">
        <v>3255</v>
      </c>
      <c r="D495" t="s">
        <v>3263</v>
      </c>
      <c r="E495" t="s">
        <v>3257</v>
      </c>
      <c r="F495" t="s">
        <v>196</v>
      </c>
      <c r="G495" t="s">
        <v>37</v>
      </c>
    </row>
    <row r="496" spans="1:7" x14ac:dyDescent="0.2">
      <c r="A496" t="s">
        <v>3770</v>
      </c>
      <c r="B496" s="2">
        <v>32309</v>
      </c>
      <c r="C496" t="s">
        <v>3255</v>
      </c>
      <c r="D496" t="s">
        <v>3270</v>
      </c>
      <c r="E496" t="s">
        <v>3257</v>
      </c>
      <c r="F496" t="s">
        <v>13</v>
      </c>
      <c r="G496" t="s">
        <v>37</v>
      </c>
    </row>
    <row r="497" spans="1:7" x14ac:dyDescent="0.2">
      <c r="A497" t="s">
        <v>3771</v>
      </c>
      <c r="B497" s="2">
        <v>35974</v>
      </c>
      <c r="C497" t="s">
        <v>3255</v>
      </c>
      <c r="D497" t="s">
        <v>3433</v>
      </c>
      <c r="E497" t="s">
        <v>3257</v>
      </c>
      <c r="F497" t="s">
        <v>13</v>
      </c>
      <c r="G497" t="s">
        <v>37</v>
      </c>
    </row>
    <row r="498" spans="1:7" x14ac:dyDescent="0.2">
      <c r="A498" t="s">
        <v>3772</v>
      </c>
      <c r="B498" s="2">
        <v>41358</v>
      </c>
      <c r="C498" t="s">
        <v>3255</v>
      </c>
      <c r="D498" t="s">
        <v>3272</v>
      </c>
      <c r="E498" t="s">
        <v>3257</v>
      </c>
      <c r="F498" t="s">
        <v>65</v>
      </c>
      <c r="G498" t="s">
        <v>18</v>
      </c>
    </row>
    <row r="499" spans="1:7" x14ac:dyDescent="0.2">
      <c r="A499" t="s">
        <v>3773</v>
      </c>
      <c r="B499" s="2">
        <v>37076</v>
      </c>
      <c r="C499" t="s">
        <v>3255</v>
      </c>
      <c r="D499" t="s">
        <v>3259</v>
      </c>
      <c r="E499" t="s">
        <v>3257</v>
      </c>
      <c r="F499" t="s">
        <v>13</v>
      </c>
      <c r="G499" t="s">
        <v>37</v>
      </c>
    </row>
    <row r="500" spans="1:7" x14ac:dyDescent="0.2">
      <c r="A500" t="s">
        <v>3774</v>
      </c>
      <c r="B500" s="2">
        <v>37875</v>
      </c>
      <c r="C500" t="s">
        <v>3255</v>
      </c>
      <c r="D500" t="s">
        <v>3263</v>
      </c>
      <c r="E500" t="s">
        <v>3257</v>
      </c>
      <c r="F500" t="s">
        <v>13</v>
      </c>
      <c r="G500" t="s">
        <v>37</v>
      </c>
    </row>
    <row r="501" spans="1:7" x14ac:dyDescent="0.2">
      <c r="A501" t="s">
        <v>3775</v>
      </c>
      <c r="B501" s="2">
        <v>40525</v>
      </c>
      <c r="C501" t="s">
        <v>3255</v>
      </c>
      <c r="D501" t="s">
        <v>3259</v>
      </c>
      <c r="E501" t="s">
        <v>3257</v>
      </c>
      <c r="F501" t="s">
        <v>13</v>
      </c>
      <c r="G501" t="s">
        <v>21</v>
      </c>
    </row>
    <row r="502" spans="1:7" x14ac:dyDescent="0.2">
      <c r="A502" t="s">
        <v>3776</v>
      </c>
      <c r="B502" s="2">
        <v>40305</v>
      </c>
      <c r="C502" t="s">
        <v>3255</v>
      </c>
      <c r="D502" t="s">
        <v>3263</v>
      </c>
      <c r="E502" t="s">
        <v>3257</v>
      </c>
      <c r="F502" t="s">
        <v>13</v>
      </c>
      <c r="G502" t="s">
        <v>37</v>
      </c>
    </row>
    <row r="503" spans="1:7" x14ac:dyDescent="0.2">
      <c r="A503" t="s">
        <v>3777</v>
      </c>
      <c r="B503" s="2">
        <v>36220</v>
      </c>
      <c r="C503" t="s">
        <v>3255</v>
      </c>
      <c r="D503" t="s">
        <v>3263</v>
      </c>
      <c r="E503" t="s">
        <v>3257</v>
      </c>
      <c r="F503" t="s">
        <v>13</v>
      </c>
      <c r="G503" t="s">
        <v>37</v>
      </c>
    </row>
    <row r="504" spans="1:7" x14ac:dyDescent="0.2">
      <c r="A504" t="s">
        <v>3778</v>
      </c>
      <c r="B504" s="2">
        <v>42257</v>
      </c>
      <c r="C504" t="s">
        <v>3255</v>
      </c>
      <c r="D504" t="s">
        <v>3266</v>
      </c>
      <c r="E504" t="s">
        <v>3257</v>
      </c>
      <c r="F504" t="s">
        <v>13</v>
      </c>
      <c r="G504" t="s">
        <v>37</v>
      </c>
    </row>
    <row r="505" spans="1:7" x14ac:dyDescent="0.2">
      <c r="A505" t="s">
        <v>3779</v>
      </c>
      <c r="B505" s="2">
        <v>40709</v>
      </c>
      <c r="C505" t="s">
        <v>3255</v>
      </c>
      <c r="D505" t="s">
        <v>3266</v>
      </c>
      <c r="E505" t="s">
        <v>3257</v>
      </c>
      <c r="F505" t="s">
        <v>13</v>
      </c>
      <c r="G505" t="s">
        <v>18</v>
      </c>
    </row>
    <row r="506" spans="1:7" x14ac:dyDescent="0.2">
      <c r="A506" t="s">
        <v>3780</v>
      </c>
      <c r="B506" s="2">
        <v>39137</v>
      </c>
      <c r="C506" t="s">
        <v>3255</v>
      </c>
      <c r="D506" t="s">
        <v>3259</v>
      </c>
      <c r="E506" t="s">
        <v>3506</v>
      </c>
      <c r="F506" t="s">
        <v>13</v>
      </c>
    </row>
    <row r="507" spans="1:7" x14ac:dyDescent="0.2">
      <c r="A507" t="s">
        <v>3781</v>
      </c>
      <c r="B507" s="2">
        <v>39190</v>
      </c>
      <c r="C507" t="s">
        <v>3255</v>
      </c>
      <c r="D507" t="s">
        <v>3266</v>
      </c>
      <c r="E507" t="s">
        <v>3257</v>
      </c>
      <c r="F507" t="s">
        <v>65</v>
      </c>
      <c r="G507" t="s">
        <v>21</v>
      </c>
    </row>
    <row r="508" spans="1:7" x14ac:dyDescent="0.2">
      <c r="A508" t="s">
        <v>3782</v>
      </c>
      <c r="B508" s="2">
        <v>42043</v>
      </c>
      <c r="C508" t="s">
        <v>3255</v>
      </c>
      <c r="D508" t="s">
        <v>3266</v>
      </c>
      <c r="E508" t="s">
        <v>3257</v>
      </c>
      <c r="F508" t="s">
        <v>13</v>
      </c>
      <c r="G508" t="s">
        <v>21</v>
      </c>
    </row>
    <row r="509" spans="1:7" x14ac:dyDescent="0.2">
      <c r="A509" t="s">
        <v>3783</v>
      </c>
      <c r="B509" s="2">
        <v>37386</v>
      </c>
      <c r="C509" t="s">
        <v>3255</v>
      </c>
      <c r="D509" t="s">
        <v>3259</v>
      </c>
      <c r="E509" t="s">
        <v>3257</v>
      </c>
      <c r="F509" t="s">
        <v>65</v>
      </c>
      <c r="G509" t="s">
        <v>37</v>
      </c>
    </row>
    <row r="510" spans="1:7" x14ac:dyDescent="0.2">
      <c r="A510" t="s">
        <v>3784</v>
      </c>
      <c r="B510" s="2">
        <v>35519</v>
      </c>
      <c r="C510" t="s">
        <v>3255</v>
      </c>
      <c r="D510" t="s">
        <v>3259</v>
      </c>
      <c r="E510" t="s">
        <v>3257</v>
      </c>
      <c r="F510" t="s">
        <v>13</v>
      </c>
      <c r="G510" t="s">
        <v>18</v>
      </c>
    </row>
    <row r="511" spans="1:7" x14ac:dyDescent="0.2">
      <c r="A511" t="s">
        <v>3785</v>
      </c>
      <c r="B511" s="2">
        <v>42060</v>
      </c>
      <c r="C511" t="s">
        <v>3255</v>
      </c>
      <c r="D511" t="s">
        <v>3259</v>
      </c>
      <c r="E511" t="s">
        <v>3257</v>
      </c>
      <c r="F511" t="s">
        <v>13</v>
      </c>
      <c r="G511" t="s">
        <v>37</v>
      </c>
    </row>
    <row r="512" spans="1:7" x14ac:dyDescent="0.2">
      <c r="A512" t="s">
        <v>3786</v>
      </c>
      <c r="B512" s="2">
        <v>36269</v>
      </c>
      <c r="C512" t="s">
        <v>3255</v>
      </c>
      <c r="D512" t="s">
        <v>3259</v>
      </c>
      <c r="E512" t="s">
        <v>3257</v>
      </c>
      <c r="F512" t="s">
        <v>13</v>
      </c>
      <c r="G512" t="s">
        <v>37</v>
      </c>
    </row>
    <row r="513" spans="1:7" x14ac:dyDescent="0.2">
      <c r="A513" t="s">
        <v>3787</v>
      </c>
      <c r="B513" s="2">
        <v>39808</v>
      </c>
      <c r="C513" t="s">
        <v>3255</v>
      </c>
      <c r="D513" t="s">
        <v>3266</v>
      </c>
      <c r="E513" t="s">
        <v>3257</v>
      </c>
      <c r="F513" t="s">
        <v>13</v>
      </c>
      <c r="G513" t="s">
        <v>37</v>
      </c>
    </row>
    <row r="514" spans="1:7" x14ac:dyDescent="0.2">
      <c r="A514" t="s">
        <v>3788</v>
      </c>
      <c r="B514" s="2">
        <v>29776</v>
      </c>
      <c r="C514" t="s">
        <v>3255</v>
      </c>
      <c r="D514" t="s">
        <v>3259</v>
      </c>
      <c r="E514" t="s">
        <v>3257</v>
      </c>
      <c r="F514" t="s">
        <v>13</v>
      </c>
      <c r="G514" t="s">
        <v>18</v>
      </c>
    </row>
    <row r="515" spans="1:7" x14ac:dyDescent="0.2">
      <c r="A515" t="s">
        <v>3789</v>
      </c>
      <c r="B515" s="2">
        <v>38015</v>
      </c>
      <c r="C515" t="s">
        <v>3255</v>
      </c>
      <c r="D515" t="s">
        <v>3449</v>
      </c>
      <c r="E515" t="s">
        <v>3257</v>
      </c>
      <c r="F515" t="s">
        <v>13</v>
      </c>
      <c r="G515" t="s">
        <v>18</v>
      </c>
    </row>
    <row r="516" spans="1:7" x14ac:dyDescent="0.2">
      <c r="A516" t="s">
        <v>3790</v>
      </c>
      <c r="B516" s="2">
        <v>37561</v>
      </c>
      <c r="C516" t="s">
        <v>3255</v>
      </c>
      <c r="D516" t="s">
        <v>3266</v>
      </c>
      <c r="E516" t="s">
        <v>3257</v>
      </c>
      <c r="F516" t="s">
        <v>13</v>
      </c>
      <c r="G516" t="s">
        <v>21</v>
      </c>
    </row>
    <row r="517" spans="1:7" x14ac:dyDescent="0.2">
      <c r="A517" t="s">
        <v>3791</v>
      </c>
      <c r="B517" s="2">
        <v>38508</v>
      </c>
      <c r="C517" t="s">
        <v>3255</v>
      </c>
      <c r="D517" t="s">
        <v>3266</v>
      </c>
      <c r="E517" t="s">
        <v>3257</v>
      </c>
      <c r="F517" t="s">
        <v>13</v>
      </c>
      <c r="G517" t="s">
        <v>21</v>
      </c>
    </row>
    <row r="518" spans="1:7" x14ac:dyDescent="0.2">
      <c r="A518" t="s">
        <v>3792</v>
      </c>
      <c r="B518" s="2">
        <v>40141</v>
      </c>
      <c r="C518" t="s">
        <v>3255</v>
      </c>
      <c r="D518" t="s">
        <v>3272</v>
      </c>
      <c r="E518" t="s">
        <v>3257</v>
      </c>
      <c r="F518" t="s">
        <v>13</v>
      </c>
      <c r="G518" t="s">
        <v>21</v>
      </c>
    </row>
    <row r="519" spans="1:7" x14ac:dyDescent="0.2">
      <c r="A519" t="s">
        <v>3793</v>
      </c>
      <c r="B519" s="2">
        <v>37765</v>
      </c>
      <c r="C519" t="s">
        <v>3255</v>
      </c>
      <c r="D519" t="s">
        <v>3266</v>
      </c>
      <c r="E519" t="s">
        <v>3257</v>
      </c>
      <c r="F519" t="s">
        <v>13</v>
      </c>
      <c r="G519" t="s">
        <v>21</v>
      </c>
    </row>
    <row r="520" spans="1:7" x14ac:dyDescent="0.2">
      <c r="A520" t="s">
        <v>3794</v>
      </c>
      <c r="B520" s="2">
        <v>35705</v>
      </c>
      <c r="C520" t="s">
        <v>3255</v>
      </c>
      <c r="D520" t="s">
        <v>3266</v>
      </c>
      <c r="E520" t="s">
        <v>3257</v>
      </c>
      <c r="F520" t="s">
        <v>13</v>
      </c>
      <c r="G520" t="s">
        <v>21</v>
      </c>
    </row>
    <row r="521" spans="1:7" x14ac:dyDescent="0.2">
      <c r="A521" t="s">
        <v>3795</v>
      </c>
      <c r="B521" s="2">
        <v>37264</v>
      </c>
      <c r="C521" t="s">
        <v>3255</v>
      </c>
      <c r="D521" t="s">
        <v>3272</v>
      </c>
      <c r="E521" t="s">
        <v>3257</v>
      </c>
      <c r="F521" t="s">
        <v>13</v>
      </c>
      <c r="G521" t="s">
        <v>18</v>
      </c>
    </row>
    <row r="522" spans="1:7" x14ac:dyDescent="0.2">
      <c r="A522" t="s">
        <v>3796</v>
      </c>
      <c r="B522" s="2">
        <v>39967</v>
      </c>
      <c r="C522" t="s">
        <v>3255</v>
      </c>
      <c r="D522" t="s">
        <v>3272</v>
      </c>
      <c r="E522" t="s">
        <v>3257</v>
      </c>
      <c r="F522" t="s">
        <v>13</v>
      </c>
      <c r="G522" t="s">
        <v>18</v>
      </c>
    </row>
    <row r="523" spans="1:7" x14ac:dyDescent="0.2">
      <c r="A523" t="s">
        <v>3797</v>
      </c>
      <c r="B523" s="2">
        <v>35195</v>
      </c>
      <c r="C523" t="s">
        <v>3255</v>
      </c>
      <c r="D523" t="s">
        <v>3266</v>
      </c>
      <c r="E523" t="s">
        <v>3257</v>
      </c>
      <c r="F523" t="s">
        <v>13</v>
      </c>
      <c r="G523" t="s">
        <v>37</v>
      </c>
    </row>
    <row r="524" spans="1:7" x14ac:dyDescent="0.2">
      <c r="A524" t="s">
        <v>3798</v>
      </c>
      <c r="B524" s="2">
        <v>42042</v>
      </c>
      <c r="C524" t="s">
        <v>3255</v>
      </c>
      <c r="D524" t="s">
        <v>3259</v>
      </c>
      <c r="E524" t="s">
        <v>3257</v>
      </c>
      <c r="F524" t="s">
        <v>13</v>
      </c>
      <c r="G524" t="s">
        <v>21</v>
      </c>
    </row>
    <row r="525" spans="1:7" x14ac:dyDescent="0.2">
      <c r="A525" t="s">
        <v>3799</v>
      </c>
      <c r="B525" s="2">
        <v>39424</v>
      </c>
      <c r="C525" t="s">
        <v>3255</v>
      </c>
      <c r="D525" t="s">
        <v>3259</v>
      </c>
      <c r="E525" t="s">
        <v>3257</v>
      </c>
      <c r="F525" t="s">
        <v>13</v>
      </c>
      <c r="G525" t="s">
        <v>18</v>
      </c>
    </row>
    <row r="526" spans="1:7" x14ac:dyDescent="0.2">
      <c r="A526" t="s">
        <v>3800</v>
      </c>
      <c r="B526" s="2">
        <v>37559</v>
      </c>
      <c r="C526" t="s">
        <v>3255</v>
      </c>
      <c r="D526" t="s">
        <v>3266</v>
      </c>
      <c r="E526" t="s">
        <v>3257</v>
      </c>
      <c r="F526" t="s">
        <v>13</v>
      </c>
      <c r="G526" t="s">
        <v>21</v>
      </c>
    </row>
    <row r="527" spans="1:7" x14ac:dyDescent="0.2">
      <c r="A527" t="s">
        <v>3801</v>
      </c>
      <c r="B527" s="2">
        <v>41860</v>
      </c>
      <c r="C527" t="s">
        <v>3255</v>
      </c>
      <c r="D527" t="s">
        <v>3259</v>
      </c>
      <c r="E527" t="s">
        <v>3257</v>
      </c>
      <c r="F527" t="s">
        <v>13</v>
      </c>
      <c r="G527" t="s">
        <v>37</v>
      </c>
    </row>
    <row r="528" spans="1:7" x14ac:dyDescent="0.2">
      <c r="A528" t="s">
        <v>3802</v>
      </c>
      <c r="B528" s="2">
        <v>40276</v>
      </c>
      <c r="C528" t="s">
        <v>3255</v>
      </c>
      <c r="D528" t="s">
        <v>3266</v>
      </c>
      <c r="E528" t="s">
        <v>3257</v>
      </c>
      <c r="F528" t="s">
        <v>13</v>
      </c>
      <c r="G528" t="s">
        <v>21</v>
      </c>
    </row>
    <row r="529" spans="1:7" x14ac:dyDescent="0.2">
      <c r="A529" t="s">
        <v>3803</v>
      </c>
      <c r="B529" s="2">
        <v>41269</v>
      </c>
      <c r="C529" t="s">
        <v>3255</v>
      </c>
      <c r="D529" t="s">
        <v>3266</v>
      </c>
      <c r="E529" t="s">
        <v>3257</v>
      </c>
      <c r="F529" t="s">
        <v>17</v>
      </c>
      <c r="G529" t="s">
        <v>37</v>
      </c>
    </row>
    <row r="530" spans="1:7" x14ac:dyDescent="0.2">
      <c r="A530" t="s">
        <v>3804</v>
      </c>
      <c r="B530" s="2">
        <v>41206</v>
      </c>
      <c r="C530" t="s">
        <v>3255</v>
      </c>
      <c r="D530" t="s">
        <v>3272</v>
      </c>
      <c r="E530" t="s">
        <v>3257</v>
      </c>
      <c r="F530" t="s">
        <v>13</v>
      </c>
      <c r="G530" t="s">
        <v>21</v>
      </c>
    </row>
    <row r="531" spans="1:7" x14ac:dyDescent="0.2">
      <c r="A531" t="s">
        <v>3805</v>
      </c>
      <c r="B531" s="2">
        <v>41437</v>
      </c>
      <c r="C531" t="s">
        <v>3255</v>
      </c>
      <c r="D531" t="s">
        <v>3272</v>
      </c>
      <c r="E531" t="s">
        <v>3257</v>
      </c>
      <c r="F531" t="s">
        <v>13</v>
      </c>
      <c r="G531" t="s">
        <v>18</v>
      </c>
    </row>
    <row r="532" spans="1:7" x14ac:dyDescent="0.2">
      <c r="A532" t="s">
        <v>3806</v>
      </c>
      <c r="B532" s="2">
        <v>37019</v>
      </c>
      <c r="C532" t="s">
        <v>3255</v>
      </c>
      <c r="D532" t="s">
        <v>3259</v>
      </c>
      <c r="E532" t="s">
        <v>3257</v>
      </c>
      <c r="F532" t="s">
        <v>13</v>
      </c>
      <c r="G532" t="s">
        <v>21</v>
      </c>
    </row>
    <row r="533" spans="1:7" x14ac:dyDescent="0.2">
      <c r="A533" t="s">
        <v>3807</v>
      </c>
      <c r="B533" s="2">
        <v>34745</v>
      </c>
      <c r="C533" t="s">
        <v>3255</v>
      </c>
      <c r="D533" t="s">
        <v>3266</v>
      </c>
      <c r="E533" t="s">
        <v>3257</v>
      </c>
      <c r="F533" t="s">
        <v>13</v>
      </c>
      <c r="G533" t="s">
        <v>37</v>
      </c>
    </row>
    <row r="534" spans="1:7" x14ac:dyDescent="0.2">
      <c r="A534" t="s">
        <v>3808</v>
      </c>
      <c r="B534" s="2">
        <v>37483</v>
      </c>
      <c r="C534" t="s">
        <v>3255</v>
      </c>
      <c r="D534" t="s">
        <v>3259</v>
      </c>
      <c r="E534" t="s">
        <v>3257</v>
      </c>
      <c r="F534" t="s">
        <v>13</v>
      </c>
      <c r="G534" t="s">
        <v>37</v>
      </c>
    </row>
    <row r="535" spans="1:7" x14ac:dyDescent="0.2">
      <c r="A535" t="s">
        <v>3809</v>
      </c>
      <c r="B535" s="2">
        <v>40449</v>
      </c>
      <c r="C535" t="s">
        <v>3255</v>
      </c>
      <c r="D535" t="s">
        <v>3266</v>
      </c>
      <c r="E535" t="s">
        <v>3257</v>
      </c>
      <c r="F535" t="s">
        <v>13</v>
      </c>
      <c r="G535" t="s">
        <v>18</v>
      </c>
    </row>
    <row r="536" spans="1:7" x14ac:dyDescent="0.2">
      <c r="A536" t="s">
        <v>3810</v>
      </c>
      <c r="B536" s="2">
        <v>36340</v>
      </c>
      <c r="C536" t="s">
        <v>3255</v>
      </c>
      <c r="D536" t="s">
        <v>3259</v>
      </c>
      <c r="E536" t="s">
        <v>3257</v>
      </c>
      <c r="F536" t="s">
        <v>13</v>
      </c>
      <c r="G536" t="s">
        <v>37</v>
      </c>
    </row>
    <row r="537" spans="1:7" x14ac:dyDescent="0.2">
      <c r="A537" t="s">
        <v>3811</v>
      </c>
      <c r="B537" s="2">
        <v>40650</v>
      </c>
      <c r="C537" t="s">
        <v>3255</v>
      </c>
      <c r="D537" t="s">
        <v>3409</v>
      </c>
      <c r="E537" t="s">
        <v>3257</v>
      </c>
      <c r="F537" t="s">
        <v>13</v>
      </c>
      <c r="G537" t="s">
        <v>21</v>
      </c>
    </row>
    <row r="538" spans="1:7" x14ac:dyDescent="0.2">
      <c r="A538" t="s">
        <v>3812</v>
      </c>
      <c r="B538" s="2">
        <v>36961</v>
      </c>
      <c r="C538" t="s">
        <v>3255</v>
      </c>
      <c r="D538" t="s">
        <v>3266</v>
      </c>
      <c r="E538" t="s">
        <v>3257</v>
      </c>
      <c r="F538" t="s">
        <v>13</v>
      </c>
      <c r="G538" t="s">
        <v>18</v>
      </c>
    </row>
    <row r="539" spans="1:7" x14ac:dyDescent="0.2">
      <c r="A539" t="s">
        <v>3813</v>
      </c>
      <c r="B539" s="2">
        <v>35203</v>
      </c>
      <c r="C539" t="s">
        <v>3255</v>
      </c>
      <c r="D539" t="s">
        <v>3259</v>
      </c>
      <c r="E539" t="s">
        <v>3257</v>
      </c>
      <c r="F539" t="s">
        <v>13</v>
      </c>
      <c r="G539" t="s">
        <v>18</v>
      </c>
    </row>
    <row r="540" spans="1:7" x14ac:dyDescent="0.2">
      <c r="A540" t="s">
        <v>3814</v>
      </c>
      <c r="B540" s="2">
        <v>41098</v>
      </c>
      <c r="C540" t="s">
        <v>3255</v>
      </c>
      <c r="D540" t="s">
        <v>3266</v>
      </c>
      <c r="E540" t="s">
        <v>3257</v>
      </c>
      <c r="F540" t="s">
        <v>13</v>
      </c>
      <c r="G540" t="s">
        <v>37</v>
      </c>
    </row>
    <row r="541" spans="1:7" x14ac:dyDescent="0.2">
      <c r="A541" t="s">
        <v>3815</v>
      </c>
      <c r="B541" s="2">
        <v>37851</v>
      </c>
      <c r="C541" t="s">
        <v>3255</v>
      </c>
      <c r="D541" t="s">
        <v>3259</v>
      </c>
      <c r="E541" t="s">
        <v>3257</v>
      </c>
      <c r="F541" t="s">
        <v>13</v>
      </c>
      <c r="G541" t="s">
        <v>21</v>
      </c>
    </row>
    <row r="542" spans="1:7" x14ac:dyDescent="0.2">
      <c r="A542" t="s">
        <v>3816</v>
      </c>
      <c r="B542" s="2">
        <v>39470</v>
      </c>
      <c r="C542" t="s">
        <v>3255</v>
      </c>
      <c r="D542" t="s">
        <v>3266</v>
      </c>
      <c r="E542" t="s">
        <v>3257</v>
      </c>
      <c r="F542" t="s">
        <v>36</v>
      </c>
      <c r="G542" t="s">
        <v>21</v>
      </c>
    </row>
    <row r="543" spans="1:7" x14ac:dyDescent="0.2">
      <c r="A543" t="s">
        <v>3817</v>
      </c>
      <c r="B543" s="2">
        <v>41292</v>
      </c>
      <c r="C543" t="s">
        <v>3255</v>
      </c>
      <c r="D543" t="s">
        <v>3272</v>
      </c>
      <c r="E543" t="s">
        <v>3257</v>
      </c>
      <c r="F543" t="s">
        <v>13</v>
      </c>
      <c r="G543" t="s">
        <v>37</v>
      </c>
    </row>
    <row r="544" spans="1:7" x14ac:dyDescent="0.2">
      <c r="A544" t="s">
        <v>3818</v>
      </c>
      <c r="B544" s="2">
        <v>40731</v>
      </c>
      <c r="C544" t="s">
        <v>3255</v>
      </c>
      <c r="D544" t="s">
        <v>3259</v>
      </c>
      <c r="E544" t="s">
        <v>3257</v>
      </c>
      <c r="F544" t="s">
        <v>13</v>
      </c>
      <c r="G544" t="s">
        <v>18</v>
      </c>
    </row>
    <row r="545" spans="1:7" x14ac:dyDescent="0.2">
      <c r="A545" t="s">
        <v>3819</v>
      </c>
      <c r="B545" s="2">
        <v>34513</v>
      </c>
      <c r="C545" t="s">
        <v>3255</v>
      </c>
      <c r="D545" t="s">
        <v>3266</v>
      </c>
      <c r="E545" t="s">
        <v>3257</v>
      </c>
      <c r="F545" t="s">
        <v>904</v>
      </c>
      <c r="G545" t="s">
        <v>37</v>
      </c>
    </row>
    <row r="546" spans="1:7" x14ac:dyDescent="0.2">
      <c r="A546" t="s">
        <v>3820</v>
      </c>
      <c r="B546" s="2">
        <v>40717</v>
      </c>
      <c r="C546" t="s">
        <v>3255</v>
      </c>
      <c r="D546" t="s">
        <v>3256</v>
      </c>
      <c r="E546" t="s">
        <v>3257</v>
      </c>
      <c r="F546" t="s">
        <v>13</v>
      </c>
      <c r="G546" t="s">
        <v>18</v>
      </c>
    </row>
    <row r="547" spans="1:7" x14ac:dyDescent="0.2">
      <c r="A547" t="s">
        <v>3821</v>
      </c>
      <c r="B547" s="2">
        <v>38562</v>
      </c>
      <c r="C547" t="s">
        <v>3255</v>
      </c>
      <c r="D547" t="s">
        <v>3272</v>
      </c>
      <c r="E547" t="s">
        <v>3257</v>
      </c>
      <c r="F547" t="s">
        <v>13</v>
      </c>
      <c r="G547" t="s">
        <v>18</v>
      </c>
    </row>
    <row r="548" spans="1:7" x14ac:dyDescent="0.2">
      <c r="A548" t="s">
        <v>3822</v>
      </c>
      <c r="B548" s="2">
        <v>39941</v>
      </c>
      <c r="C548" t="s">
        <v>3255</v>
      </c>
      <c r="D548" t="s">
        <v>3259</v>
      </c>
      <c r="E548" t="s">
        <v>3257</v>
      </c>
      <c r="F548" t="s">
        <v>13</v>
      </c>
      <c r="G548" t="s">
        <v>18</v>
      </c>
    </row>
    <row r="549" spans="1:7" x14ac:dyDescent="0.2">
      <c r="A549" t="s">
        <v>3823</v>
      </c>
      <c r="B549" s="2">
        <v>41406</v>
      </c>
      <c r="C549" t="s">
        <v>3255</v>
      </c>
      <c r="D549" t="s">
        <v>3259</v>
      </c>
      <c r="E549" t="s">
        <v>3257</v>
      </c>
      <c r="F549" t="s">
        <v>13</v>
      </c>
      <c r="G549" t="s">
        <v>21</v>
      </c>
    </row>
    <row r="550" spans="1:7" x14ac:dyDescent="0.2">
      <c r="A550" t="s">
        <v>3824</v>
      </c>
      <c r="B550" s="2">
        <v>33952</v>
      </c>
      <c r="C550" t="s">
        <v>3255</v>
      </c>
      <c r="D550" t="s">
        <v>3259</v>
      </c>
      <c r="E550" t="s">
        <v>3257</v>
      </c>
      <c r="F550" t="s">
        <v>13</v>
      </c>
      <c r="G550" t="s">
        <v>37</v>
      </c>
    </row>
    <row r="551" spans="1:7" x14ac:dyDescent="0.2">
      <c r="A551" t="s">
        <v>3825</v>
      </c>
      <c r="B551" s="2">
        <v>39276</v>
      </c>
      <c r="C551" t="s">
        <v>3255</v>
      </c>
      <c r="D551" t="s">
        <v>3270</v>
      </c>
      <c r="E551" t="s">
        <v>3257</v>
      </c>
      <c r="F551" t="s">
        <v>13</v>
      </c>
      <c r="G551" t="s">
        <v>37</v>
      </c>
    </row>
    <row r="552" spans="1:7" x14ac:dyDescent="0.2">
      <c r="A552" t="s">
        <v>3826</v>
      </c>
      <c r="B552" s="2">
        <v>34782</v>
      </c>
      <c r="C552" t="s">
        <v>3255</v>
      </c>
      <c r="D552" t="s">
        <v>3266</v>
      </c>
      <c r="E552" t="s">
        <v>3257</v>
      </c>
      <c r="F552" t="s">
        <v>13</v>
      </c>
      <c r="G552" t="s">
        <v>21</v>
      </c>
    </row>
    <row r="553" spans="1:7" x14ac:dyDescent="0.2">
      <c r="A553" t="s">
        <v>3827</v>
      </c>
      <c r="B553" s="2">
        <v>38247</v>
      </c>
      <c r="C553" t="s">
        <v>3255</v>
      </c>
      <c r="D553" t="s">
        <v>3259</v>
      </c>
      <c r="E553" t="s">
        <v>3257</v>
      </c>
      <c r="F553" t="s">
        <v>13</v>
      </c>
      <c r="G553" t="s">
        <v>21</v>
      </c>
    </row>
    <row r="554" spans="1:7" x14ac:dyDescent="0.2">
      <c r="A554" t="s">
        <v>3828</v>
      </c>
      <c r="B554" s="2">
        <v>35471</v>
      </c>
      <c r="C554" t="s">
        <v>3255</v>
      </c>
      <c r="D554" t="s">
        <v>3266</v>
      </c>
      <c r="E554" t="s">
        <v>3257</v>
      </c>
      <c r="F554" t="s">
        <v>13</v>
      </c>
      <c r="G554" t="s">
        <v>18</v>
      </c>
    </row>
    <row r="555" spans="1:7" x14ac:dyDescent="0.2">
      <c r="A555" t="s">
        <v>3829</v>
      </c>
      <c r="B555" s="2">
        <v>39877</v>
      </c>
      <c r="C555" t="s">
        <v>3255</v>
      </c>
      <c r="D555" t="s">
        <v>3259</v>
      </c>
      <c r="E555" t="s">
        <v>3257</v>
      </c>
      <c r="F555" t="s">
        <v>13</v>
      </c>
      <c r="G555" t="s">
        <v>18</v>
      </c>
    </row>
    <row r="556" spans="1:7" x14ac:dyDescent="0.2">
      <c r="A556" t="s">
        <v>3830</v>
      </c>
      <c r="B556" s="2">
        <v>32567</v>
      </c>
      <c r="C556" t="s">
        <v>3255</v>
      </c>
      <c r="D556" t="s">
        <v>3266</v>
      </c>
      <c r="E556" t="s">
        <v>3257</v>
      </c>
      <c r="F556" t="s">
        <v>13</v>
      </c>
      <c r="G556" t="s">
        <v>18</v>
      </c>
    </row>
    <row r="557" spans="1:7" x14ac:dyDescent="0.2">
      <c r="A557" t="s">
        <v>3831</v>
      </c>
      <c r="B557" s="2">
        <v>41951</v>
      </c>
      <c r="C557" t="s">
        <v>3255</v>
      </c>
      <c r="D557" t="s">
        <v>3259</v>
      </c>
      <c r="E557" t="s">
        <v>3257</v>
      </c>
      <c r="F557" t="s">
        <v>13</v>
      </c>
      <c r="G557" t="s">
        <v>18</v>
      </c>
    </row>
    <row r="558" spans="1:7" x14ac:dyDescent="0.2">
      <c r="A558" t="s">
        <v>3832</v>
      </c>
      <c r="B558" s="2">
        <v>40095</v>
      </c>
      <c r="C558" t="s">
        <v>3255</v>
      </c>
      <c r="D558" t="s">
        <v>3259</v>
      </c>
      <c r="E558" t="s">
        <v>3257</v>
      </c>
      <c r="F558" t="s">
        <v>13</v>
      </c>
      <c r="G558" t="s">
        <v>18</v>
      </c>
    </row>
    <row r="559" spans="1:7" x14ac:dyDescent="0.2">
      <c r="A559" t="s">
        <v>3833</v>
      </c>
      <c r="B559" s="2">
        <v>37604</v>
      </c>
      <c r="C559" t="s">
        <v>3255</v>
      </c>
      <c r="D559" t="s">
        <v>3270</v>
      </c>
      <c r="E559" t="s">
        <v>3257</v>
      </c>
      <c r="F559" t="s">
        <v>13</v>
      </c>
      <c r="G559" t="s">
        <v>21</v>
      </c>
    </row>
    <row r="560" spans="1:7" x14ac:dyDescent="0.2">
      <c r="A560" t="s">
        <v>3834</v>
      </c>
      <c r="B560" s="2">
        <v>37120</v>
      </c>
      <c r="C560" t="s">
        <v>3255</v>
      </c>
      <c r="D560" t="s">
        <v>3259</v>
      </c>
      <c r="E560" t="s">
        <v>3257</v>
      </c>
      <c r="F560" t="s">
        <v>13</v>
      </c>
      <c r="G560" t="s">
        <v>21</v>
      </c>
    </row>
    <row r="561" spans="1:7" x14ac:dyDescent="0.2">
      <c r="A561" t="s">
        <v>3835</v>
      </c>
      <c r="B561" s="2">
        <v>37355</v>
      </c>
      <c r="C561" t="s">
        <v>3255</v>
      </c>
      <c r="D561" t="s">
        <v>3266</v>
      </c>
      <c r="E561" t="s">
        <v>3257</v>
      </c>
      <c r="F561" t="s">
        <v>476</v>
      </c>
      <c r="G561" t="s">
        <v>18</v>
      </c>
    </row>
    <row r="562" spans="1:7" x14ac:dyDescent="0.2">
      <c r="A562" t="s">
        <v>3836</v>
      </c>
      <c r="B562" s="2">
        <v>37763</v>
      </c>
      <c r="C562" t="s">
        <v>3255</v>
      </c>
      <c r="D562" t="s">
        <v>3272</v>
      </c>
      <c r="E562" t="s">
        <v>3257</v>
      </c>
      <c r="F562" t="s">
        <v>13</v>
      </c>
      <c r="G562" t="s">
        <v>14</v>
      </c>
    </row>
    <row r="563" spans="1:7" x14ac:dyDescent="0.2">
      <c r="A563" t="s">
        <v>3837</v>
      </c>
      <c r="B563" s="2">
        <v>39496</v>
      </c>
      <c r="C563" t="s">
        <v>3255</v>
      </c>
      <c r="D563" t="s">
        <v>3270</v>
      </c>
      <c r="E563" t="s">
        <v>3257</v>
      </c>
      <c r="F563" t="s">
        <v>13</v>
      </c>
      <c r="G563" t="s">
        <v>21</v>
      </c>
    </row>
    <row r="564" spans="1:7" x14ac:dyDescent="0.2">
      <c r="A564" t="s">
        <v>3838</v>
      </c>
      <c r="B564" s="2">
        <v>37831</v>
      </c>
      <c r="C564" t="s">
        <v>3255</v>
      </c>
      <c r="D564" t="s">
        <v>3259</v>
      </c>
      <c r="E564" t="s">
        <v>3257</v>
      </c>
      <c r="F564" t="s">
        <v>13</v>
      </c>
      <c r="G564" t="s">
        <v>21</v>
      </c>
    </row>
    <row r="565" spans="1:7" x14ac:dyDescent="0.2">
      <c r="A565" t="s">
        <v>3839</v>
      </c>
      <c r="B565" s="2">
        <v>37372</v>
      </c>
      <c r="C565" t="s">
        <v>3255</v>
      </c>
      <c r="D565" t="s">
        <v>3272</v>
      </c>
      <c r="E565" t="s">
        <v>3257</v>
      </c>
      <c r="F565" t="s">
        <v>13</v>
      </c>
      <c r="G565" t="s">
        <v>18</v>
      </c>
    </row>
    <row r="566" spans="1:7" x14ac:dyDescent="0.2">
      <c r="A566" t="s">
        <v>3840</v>
      </c>
      <c r="B566" s="2">
        <v>33752</v>
      </c>
      <c r="C566" t="s">
        <v>3255</v>
      </c>
      <c r="D566" t="s">
        <v>3270</v>
      </c>
      <c r="E566" t="s">
        <v>3257</v>
      </c>
      <c r="F566" t="s">
        <v>65</v>
      </c>
      <c r="G566" t="s">
        <v>37</v>
      </c>
    </row>
    <row r="567" spans="1:7" x14ac:dyDescent="0.2">
      <c r="A567" t="s">
        <v>3841</v>
      </c>
      <c r="B567" s="2">
        <v>37243</v>
      </c>
      <c r="C567" t="s">
        <v>3255</v>
      </c>
      <c r="D567" t="s">
        <v>3266</v>
      </c>
      <c r="E567" t="s">
        <v>3257</v>
      </c>
      <c r="F567" t="s">
        <v>13</v>
      </c>
      <c r="G567" t="s">
        <v>18</v>
      </c>
    </row>
    <row r="568" spans="1:7" x14ac:dyDescent="0.2">
      <c r="A568" t="s">
        <v>3842</v>
      </c>
      <c r="B568" s="2">
        <v>37475</v>
      </c>
      <c r="C568" t="s">
        <v>3255</v>
      </c>
      <c r="D568" t="s">
        <v>3433</v>
      </c>
      <c r="E568" t="s">
        <v>3257</v>
      </c>
      <c r="F568" t="s">
        <v>13</v>
      </c>
      <c r="G568" t="s">
        <v>37</v>
      </c>
    </row>
    <row r="569" spans="1:7" x14ac:dyDescent="0.2">
      <c r="A569" t="s">
        <v>3843</v>
      </c>
      <c r="B569" s="2">
        <v>41959</v>
      </c>
      <c r="C569" t="s">
        <v>3255</v>
      </c>
      <c r="D569" t="s">
        <v>3270</v>
      </c>
      <c r="E569" t="s">
        <v>3257</v>
      </c>
      <c r="F569" t="s">
        <v>13</v>
      </c>
      <c r="G569" t="s">
        <v>37</v>
      </c>
    </row>
    <row r="570" spans="1:7" x14ac:dyDescent="0.2">
      <c r="A570" t="s">
        <v>3844</v>
      </c>
      <c r="B570" s="2">
        <v>31134</v>
      </c>
      <c r="C570" t="s">
        <v>3255</v>
      </c>
      <c r="D570" t="s">
        <v>3409</v>
      </c>
      <c r="E570" t="s">
        <v>3257</v>
      </c>
      <c r="F570" t="s">
        <v>13</v>
      </c>
      <c r="G570" t="s">
        <v>37</v>
      </c>
    </row>
    <row r="571" spans="1:7" x14ac:dyDescent="0.2">
      <c r="A571" t="s">
        <v>3845</v>
      </c>
      <c r="B571" s="2">
        <v>40004</v>
      </c>
      <c r="C571" t="s">
        <v>3255</v>
      </c>
      <c r="D571" t="s">
        <v>3259</v>
      </c>
      <c r="E571" t="s">
        <v>3257</v>
      </c>
      <c r="F571" t="s">
        <v>13</v>
      </c>
      <c r="G571" t="s">
        <v>21</v>
      </c>
    </row>
    <row r="572" spans="1:7" x14ac:dyDescent="0.2">
      <c r="A572" t="s">
        <v>3846</v>
      </c>
      <c r="B572" s="2">
        <v>41420</v>
      </c>
      <c r="C572" t="s">
        <v>3255</v>
      </c>
      <c r="D572" t="s">
        <v>3270</v>
      </c>
      <c r="E572" t="s">
        <v>3257</v>
      </c>
      <c r="F572" t="s">
        <v>65</v>
      </c>
      <c r="G572" t="s">
        <v>37</v>
      </c>
    </row>
    <row r="573" spans="1:7" x14ac:dyDescent="0.2">
      <c r="A573" t="s">
        <v>3847</v>
      </c>
      <c r="B573" s="2">
        <v>41038</v>
      </c>
      <c r="C573" t="s">
        <v>3255</v>
      </c>
      <c r="D573" t="s">
        <v>3266</v>
      </c>
      <c r="E573" t="s">
        <v>3257</v>
      </c>
      <c r="F573" t="s">
        <v>13</v>
      </c>
      <c r="G573" t="s">
        <v>37</v>
      </c>
    </row>
    <row r="574" spans="1:7" x14ac:dyDescent="0.2">
      <c r="A574" t="s">
        <v>3848</v>
      </c>
      <c r="B574" s="2">
        <v>36429</v>
      </c>
      <c r="C574" t="s">
        <v>3255</v>
      </c>
      <c r="D574" t="s">
        <v>3300</v>
      </c>
      <c r="E574" t="s">
        <v>3257</v>
      </c>
      <c r="F574" t="s">
        <v>13</v>
      </c>
      <c r="G574" t="s">
        <v>37</v>
      </c>
    </row>
    <row r="575" spans="1:7" x14ac:dyDescent="0.2">
      <c r="A575" t="s">
        <v>3849</v>
      </c>
      <c r="B575" s="2">
        <v>38604</v>
      </c>
      <c r="C575" t="s">
        <v>3255</v>
      </c>
      <c r="D575" t="s">
        <v>3259</v>
      </c>
      <c r="E575" t="s">
        <v>3257</v>
      </c>
      <c r="F575" t="s">
        <v>13</v>
      </c>
      <c r="G575" t="s">
        <v>21</v>
      </c>
    </row>
    <row r="576" spans="1:7" x14ac:dyDescent="0.2">
      <c r="A576" t="s">
        <v>3850</v>
      </c>
      <c r="B576" s="2">
        <v>38928</v>
      </c>
      <c r="C576" t="s">
        <v>3255</v>
      </c>
      <c r="D576" t="s">
        <v>3259</v>
      </c>
      <c r="E576" t="s">
        <v>3257</v>
      </c>
      <c r="F576" t="s">
        <v>196</v>
      </c>
      <c r="G576" t="s">
        <v>37</v>
      </c>
    </row>
    <row r="577" spans="1:7" x14ac:dyDescent="0.2">
      <c r="A577" t="s">
        <v>3851</v>
      </c>
      <c r="B577" s="2">
        <v>42248</v>
      </c>
      <c r="C577" t="s">
        <v>3255</v>
      </c>
      <c r="D577" t="s">
        <v>3263</v>
      </c>
      <c r="E577" t="s">
        <v>3257</v>
      </c>
      <c r="F577" t="s">
        <v>13</v>
      </c>
      <c r="G577" t="s">
        <v>37</v>
      </c>
    </row>
    <row r="578" spans="1:7" x14ac:dyDescent="0.2">
      <c r="A578" t="s">
        <v>3852</v>
      </c>
      <c r="B578" s="2">
        <v>40704</v>
      </c>
      <c r="C578" t="s">
        <v>3255</v>
      </c>
      <c r="D578" t="s">
        <v>3270</v>
      </c>
      <c r="E578" t="s">
        <v>3257</v>
      </c>
      <c r="F578" t="s">
        <v>13</v>
      </c>
      <c r="G578" t="s">
        <v>37</v>
      </c>
    </row>
    <row r="579" spans="1:7" x14ac:dyDescent="0.2">
      <c r="A579" t="s">
        <v>3853</v>
      </c>
      <c r="B579" s="2">
        <v>42077</v>
      </c>
      <c r="C579" t="s">
        <v>3255</v>
      </c>
      <c r="D579" t="s">
        <v>3266</v>
      </c>
      <c r="E579" t="s">
        <v>3257</v>
      </c>
      <c r="F579" t="s">
        <v>65</v>
      </c>
      <c r="G579" t="s">
        <v>37</v>
      </c>
    </row>
    <row r="580" spans="1:7" x14ac:dyDescent="0.2">
      <c r="A580" t="s">
        <v>3854</v>
      </c>
      <c r="B580" s="2">
        <v>35512</v>
      </c>
      <c r="C580" t="s">
        <v>3255</v>
      </c>
      <c r="D580" t="s">
        <v>3263</v>
      </c>
      <c r="E580" t="s">
        <v>3257</v>
      </c>
      <c r="F580" t="s">
        <v>13</v>
      </c>
      <c r="G580" t="s">
        <v>37</v>
      </c>
    </row>
    <row r="581" spans="1:7" x14ac:dyDescent="0.2">
      <c r="A581" t="s">
        <v>3855</v>
      </c>
      <c r="B581" s="2">
        <v>41927</v>
      </c>
      <c r="C581" t="s">
        <v>3255</v>
      </c>
      <c r="D581" t="s">
        <v>3266</v>
      </c>
      <c r="E581" t="s">
        <v>3257</v>
      </c>
      <c r="F581" t="s">
        <v>13</v>
      </c>
      <c r="G581" t="s">
        <v>21</v>
      </c>
    </row>
    <row r="582" spans="1:7" x14ac:dyDescent="0.2">
      <c r="A582" t="s">
        <v>3856</v>
      </c>
      <c r="B582" s="2">
        <v>40799</v>
      </c>
      <c r="C582" t="s">
        <v>3255</v>
      </c>
      <c r="D582" t="s">
        <v>3266</v>
      </c>
      <c r="E582" t="s">
        <v>3257</v>
      </c>
      <c r="F582" t="s">
        <v>13</v>
      </c>
      <c r="G582" t="s">
        <v>37</v>
      </c>
    </row>
    <row r="583" spans="1:7" x14ac:dyDescent="0.2">
      <c r="A583" t="s">
        <v>3857</v>
      </c>
      <c r="B583" s="2">
        <v>38110</v>
      </c>
      <c r="C583" t="s">
        <v>3255</v>
      </c>
      <c r="D583" t="s">
        <v>3266</v>
      </c>
      <c r="E583" t="s">
        <v>3257</v>
      </c>
      <c r="F583" t="s">
        <v>17</v>
      </c>
      <c r="G583" t="s">
        <v>37</v>
      </c>
    </row>
    <row r="584" spans="1:7" x14ac:dyDescent="0.2">
      <c r="A584" t="s">
        <v>3858</v>
      </c>
      <c r="B584" s="2">
        <v>38557</v>
      </c>
      <c r="C584" t="s">
        <v>3255</v>
      </c>
      <c r="D584" t="s">
        <v>3266</v>
      </c>
      <c r="E584" t="s">
        <v>3257</v>
      </c>
      <c r="F584" t="s">
        <v>17</v>
      </c>
      <c r="G584" t="s">
        <v>21</v>
      </c>
    </row>
    <row r="585" spans="1:7" x14ac:dyDescent="0.2">
      <c r="A585" t="s">
        <v>3859</v>
      </c>
      <c r="B585" s="2">
        <v>40171</v>
      </c>
      <c r="C585" t="s">
        <v>3255</v>
      </c>
      <c r="D585" t="s">
        <v>3266</v>
      </c>
      <c r="E585" t="s">
        <v>3257</v>
      </c>
      <c r="F585" t="s">
        <v>13</v>
      </c>
      <c r="G585" t="s">
        <v>37</v>
      </c>
    </row>
    <row r="586" spans="1:7" x14ac:dyDescent="0.2">
      <c r="A586" t="s">
        <v>3860</v>
      </c>
      <c r="B586" s="2">
        <v>41026</v>
      </c>
      <c r="C586" t="s">
        <v>3255</v>
      </c>
      <c r="D586" t="s">
        <v>3263</v>
      </c>
      <c r="E586" t="s">
        <v>3257</v>
      </c>
      <c r="F586" t="s">
        <v>13</v>
      </c>
      <c r="G586" t="s">
        <v>21</v>
      </c>
    </row>
    <row r="587" spans="1:7" x14ac:dyDescent="0.2">
      <c r="A587" t="s">
        <v>3861</v>
      </c>
      <c r="B587" s="2">
        <v>39064</v>
      </c>
      <c r="C587" t="s">
        <v>3255</v>
      </c>
      <c r="D587" t="s">
        <v>3259</v>
      </c>
      <c r="E587" t="s">
        <v>3257</v>
      </c>
      <c r="F587" t="s">
        <v>13</v>
      </c>
      <c r="G587" t="s">
        <v>21</v>
      </c>
    </row>
    <row r="588" spans="1:7" x14ac:dyDescent="0.2">
      <c r="A588" t="s">
        <v>3862</v>
      </c>
      <c r="B588" s="2">
        <v>36251</v>
      </c>
      <c r="C588" t="s">
        <v>3255</v>
      </c>
      <c r="D588" t="s">
        <v>3263</v>
      </c>
      <c r="E588" t="s">
        <v>3257</v>
      </c>
      <c r="F588" t="s">
        <v>13</v>
      </c>
      <c r="G588" t="s">
        <v>37</v>
      </c>
    </row>
    <row r="589" spans="1:7" x14ac:dyDescent="0.2">
      <c r="A589" t="s">
        <v>3863</v>
      </c>
      <c r="B589" s="2">
        <v>31663</v>
      </c>
      <c r="C589" t="s">
        <v>3255</v>
      </c>
      <c r="D589" t="s">
        <v>3270</v>
      </c>
      <c r="E589" t="s">
        <v>3257</v>
      </c>
      <c r="F589" t="s">
        <v>13</v>
      </c>
      <c r="G589" t="s">
        <v>18</v>
      </c>
    </row>
    <row r="590" spans="1:7" x14ac:dyDescent="0.2">
      <c r="A590" t="s">
        <v>3864</v>
      </c>
      <c r="B590" s="2">
        <v>38204</v>
      </c>
      <c r="C590" t="s">
        <v>3255</v>
      </c>
      <c r="D590" t="s">
        <v>3259</v>
      </c>
      <c r="E590" t="s">
        <v>3257</v>
      </c>
      <c r="F590" t="s">
        <v>13</v>
      </c>
      <c r="G590" t="s">
        <v>21</v>
      </c>
    </row>
    <row r="591" spans="1:7" x14ac:dyDescent="0.2">
      <c r="A591" t="s">
        <v>3865</v>
      </c>
      <c r="B591" s="2">
        <v>38608</v>
      </c>
      <c r="C591" t="s">
        <v>3255</v>
      </c>
      <c r="D591" t="s">
        <v>3266</v>
      </c>
      <c r="E591" t="s">
        <v>3257</v>
      </c>
      <c r="F591" t="s">
        <v>13</v>
      </c>
      <c r="G591" t="s">
        <v>21</v>
      </c>
    </row>
    <row r="592" spans="1:7" x14ac:dyDescent="0.2">
      <c r="A592" t="s">
        <v>3866</v>
      </c>
      <c r="B592" s="2">
        <v>37953</v>
      </c>
      <c r="C592" t="s">
        <v>3255</v>
      </c>
      <c r="D592" t="s">
        <v>3266</v>
      </c>
      <c r="E592" t="s">
        <v>3257</v>
      </c>
      <c r="F592" t="s">
        <v>13</v>
      </c>
      <c r="G592" t="s">
        <v>21</v>
      </c>
    </row>
    <row r="593" spans="1:7" x14ac:dyDescent="0.2">
      <c r="A593" t="s">
        <v>3867</v>
      </c>
      <c r="B593" s="2">
        <v>37502</v>
      </c>
      <c r="C593" t="s">
        <v>3255</v>
      </c>
      <c r="D593" t="s">
        <v>3266</v>
      </c>
      <c r="E593" t="s">
        <v>3257</v>
      </c>
      <c r="F593" t="s">
        <v>13</v>
      </c>
      <c r="G593" t="s">
        <v>37</v>
      </c>
    </row>
    <row r="594" spans="1:7" x14ac:dyDescent="0.2">
      <c r="A594" t="s">
        <v>3868</v>
      </c>
      <c r="B594" s="2">
        <v>32596</v>
      </c>
      <c r="C594" t="s">
        <v>3255</v>
      </c>
      <c r="D594" t="s">
        <v>3272</v>
      </c>
      <c r="E594" t="s">
        <v>3257</v>
      </c>
      <c r="F594" t="s">
        <v>13</v>
      </c>
      <c r="G594" t="s">
        <v>18</v>
      </c>
    </row>
    <row r="595" spans="1:7" x14ac:dyDescent="0.2">
      <c r="A595" t="s">
        <v>3869</v>
      </c>
      <c r="B595" s="2">
        <v>37707</v>
      </c>
      <c r="C595" t="s">
        <v>3255</v>
      </c>
      <c r="D595" t="s">
        <v>3263</v>
      </c>
      <c r="E595" t="s">
        <v>3257</v>
      </c>
      <c r="F595" t="s">
        <v>13</v>
      </c>
      <c r="G595" t="s">
        <v>37</v>
      </c>
    </row>
    <row r="596" spans="1:7" x14ac:dyDescent="0.2">
      <c r="A596" t="s">
        <v>3870</v>
      </c>
      <c r="B596" s="2">
        <v>36855</v>
      </c>
      <c r="C596" t="s">
        <v>3255</v>
      </c>
      <c r="D596" t="s">
        <v>3259</v>
      </c>
      <c r="E596" t="s">
        <v>3257</v>
      </c>
      <c r="F596" t="s">
        <v>13</v>
      </c>
      <c r="G596" t="s">
        <v>21</v>
      </c>
    </row>
    <row r="597" spans="1:7" x14ac:dyDescent="0.2">
      <c r="A597" t="s">
        <v>3871</v>
      </c>
      <c r="B597" s="2">
        <v>36953</v>
      </c>
      <c r="C597" t="s">
        <v>3255</v>
      </c>
      <c r="D597" t="s">
        <v>3259</v>
      </c>
      <c r="E597" t="s">
        <v>3257</v>
      </c>
      <c r="F597" t="s">
        <v>13</v>
      </c>
      <c r="G597" t="s">
        <v>18</v>
      </c>
    </row>
    <row r="598" spans="1:7" x14ac:dyDescent="0.2">
      <c r="A598" t="s">
        <v>3872</v>
      </c>
      <c r="B598" s="2">
        <v>38376</v>
      </c>
      <c r="C598" t="s">
        <v>3255</v>
      </c>
      <c r="D598" t="s">
        <v>3259</v>
      </c>
      <c r="E598" t="s">
        <v>3257</v>
      </c>
      <c r="F598" t="s">
        <v>13</v>
      </c>
      <c r="G598" t="s">
        <v>18</v>
      </c>
    </row>
    <row r="599" spans="1:7" x14ac:dyDescent="0.2">
      <c r="A599" t="s">
        <v>3873</v>
      </c>
      <c r="B599" s="2">
        <v>37888</v>
      </c>
      <c r="C599" t="s">
        <v>3255</v>
      </c>
      <c r="D599" t="s">
        <v>3266</v>
      </c>
      <c r="E599" t="s">
        <v>3257</v>
      </c>
      <c r="F599" t="s">
        <v>13</v>
      </c>
      <c r="G599" t="s">
        <v>21</v>
      </c>
    </row>
    <row r="600" spans="1:7" x14ac:dyDescent="0.2">
      <c r="A600" t="s">
        <v>3874</v>
      </c>
      <c r="B600" s="2">
        <v>37185</v>
      </c>
      <c r="C600" t="s">
        <v>3255</v>
      </c>
      <c r="D600" t="s">
        <v>3259</v>
      </c>
      <c r="E600" t="s">
        <v>3257</v>
      </c>
      <c r="F600" t="s">
        <v>13</v>
      </c>
      <c r="G600" t="s">
        <v>21</v>
      </c>
    </row>
    <row r="601" spans="1:7" x14ac:dyDescent="0.2">
      <c r="A601" t="s">
        <v>3875</v>
      </c>
      <c r="B601" s="2">
        <v>38215</v>
      </c>
      <c r="C601" t="s">
        <v>3255</v>
      </c>
      <c r="D601" t="s">
        <v>3259</v>
      </c>
      <c r="E601" t="s">
        <v>3257</v>
      </c>
      <c r="F601" t="s">
        <v>13</v>
      </c>
      <c r="G601" t="s">
        <v>21</v>
      </c>
    </row>
    <row r="602" spans="1:7" x14ac:dyDescent="0.2">
      <c r="A602" t="s">
        <v>3876</v>
      </c>
      <c r="B602" s="2">
        <v>34649</v>
      </c>
      <c r="C602" t="s">
        <v>3255</v>
      </c>
      <c r="D602" t="s">
        <v>3266</v>
      </c>
      <c r="E602" t="s">
        <v>3257</v>
      </c>
      <c r="F602" t="s">
        <v>13</v>
      </c>
      <c r="G602" t="s">
        <v>37</v>
      </c>
    </row>
    <row r="603" spans="1:7" x14ac:dyDescent="0.2">
      <c r="A603" t="s">
        <v>3877</v>
      </c>
      <c r="B603" s="2">
        <v>34951</v>
      </c>
      <c r="C603" t="s">
        <v>3255</v>
      </c>
      <c r="D603" t="s">
        <v>3266</v>
      </c>
      <c r="E603" t="s">
        <v>3257</v>
      </c>
      <c r="F603" t="s">
        <v>13</v>
      </c>
      <c r="G603" t="s">
        <v>37</v>
      </c>
    </row>
    <row r="604" spans="1:7" x14ac:dyDescent="0.2">
      <c r="A604" t="s">
        <v>3878</v>
      </c>
      <c r="B604" s="2">
        <v>40281</v>
      </c>
      <c r="C604" t="s">
        <v>3255</v>
      </c>
      <c r="D604" t="s">
        <v>3266</v>
      </c>
      <c r="E604" t="s">
        <v>3257</v>
      </c>
      <c r="F604" t="s">
        <v>13</v>
      </c>
      <c r="G604" t="s">
        <v>37</v>
      </c>
    </row>
    <row r="605" spans="1:7" x14ac:dyDescent="0.2">
      <c r="A605" t="s">
        <v>3879</v>
      </c>
      <c r="B605" s="2">
        <v>35397</v>
      </c>
      <c r="C605" t="s">
        <v>3255</v>
      </c>
      <c r="D605" t="s">
        <v>3300</v>
      </c>
      <c r="E605" t="s">
        <v>3257</v>
      </c>
      <c r="F605" t="s">
        <v>13</v>
      </c>
      <c r="G605" t="s">
        <v>37</v>
      </c>
    </row>
    <row r="606" spans="1:7" x14ac:dyDescent="0.2">
      <c r="A606" t="s">
        <v>3880</v>
      </c>
      <c r="B606" s="2">
        <v>37441</v>
      </c>
      <c r="C606" t="s">
        <v>3255</v>
      </c>
      <c r="D606" t="s">
        <v>3270</v>
      </c>
      <c r="E606" t="s">
        <v>3257</v>
      </c>
      <c r="F606" t="s">
        <v>13</v>
      </c>
      <c r="G606" t="s">
        <v>37</v>
      </c>
    </row>
    <row r="607" spans="1:7" x14ac:dyDescent="0.2">
      <c r="A607" t="s">
        <v>3881</v>
      </c>
      <c r="B607" s="2">
        <v>36530</v>
      </c>
      <c r="C607" t="s">
        <v>3255</v>
      </c>
      <c r="D607" t="s">
        <v>3263</v>
      </c>
      <c r="E607" t="s">
        <v>3257</v>
      </c>
      <c r="F607" t="s">
        <v>13</v>
      </c>
      <c r="G607" t="s">
        <v>21</v>
      </c>
    </row>
    <row r="608" spans="1:7" x14ac:dyDescent="0.2">
      <c r="A608" t="s">
        <v>3882</v>
      </c>
      <c r="B608" s="2">
        <v>41059</v>
      </c>
      <c r="C608" t="s">
        <v>3255</v>
      </c>
      <c r="D608" t="s">
        <v>3259</v>
      </c>
      <c r="E608" t="s">
        <v>3698</v>
      </c>
      <c r="F608" t="s">
        <v>13</v>
      </c>
      <c r="G608" t="s">
        <v>37</v>
      </c>
    </row>
    <row r="609" spans="1:7" x14ac:dyDescent="0.2">
      <c r="A609" t="s">
        <v>3883</v>
      </c>
      <c r="B609" s="2">
        <v>39700</v>
      </c>
      <c r="C609" t="s">
        <v>3255</v>
      </c>
      <c r="D609" t="s">
        <v>3263</v>
      </c>
      <c r="E609" t="s">
        <v>3257</v>
      </c>
      <c r="F609" t="s">
        <v>13</v>
      </c>
      <c r="G609" t="s">
        <v>21</v>
      </c>
    </row>
    <row r="610" spans="1:7" x14ac:dyDescent="0.2">
      <c r="A610" t="s">
        <v>3884</v>
      </c>
      <c r="B610" s="2">
        <v>40311</v>
      </c>
      <c r="C610" t="s">
        <v>3255</v>
      </c>
      <c r="D610" t="s">
        <v>3259</v>
      </c>
      <c r="E610" t="s">
        <v>3257</v>
      </c>
      <c r="F610" t="s">
        <v>13</v>
      </c>
      <c r="G610" t="s">
        <v>37</v>
      </c>
    </row>
    <row r="611" spans="1:7" x14ac:dyDescent="0.2">
      <c r="A611" t="s">
        <v>3885</v>
      </c>
      <c r="B611" s="2">
        <v>39636</v>
      </c>
      <c r="C611" t="s">
        <v>3255</v>
      </c>
      <c r="D611" t="s">
        <v>3266</v>
      </c>
      <c r="E611" t="s">
        <v>3257</v>
      </c>
      <c r="F611" t="s">
        <v>13</v>
      </c>
      <c r="G611" t="s">
        <v>21</v>
      </c>
    </row>
    <row r="612" spans="1:7" x14ac:dyDescent="0.2">
      <c r="A612" t="s">
        <v>3886</v>
      </c>
      <c r="B612" s="2">
        <v>36121</v>
      </c>
      <c r="C612" t="s">
        <v>3255</v>
      </c>
      <c r="D612" t="s">
        <v>3270</v>
      </c>
      <c r="E612" t="s">
        <v>3257</v>
      </c>
      <c r="F612" t="s">
        <v>476</v>
      </c>
      <c r="G612" t="s">
        <v>37</v>
      </c>
    </row>
    <row r="613" spans="1:7" x14ac:dyDescent="0.2">
      <c r="A613" t="s">
        <v>3887</v>
      </c>
      <c r="B613" s="2">
        <v>38087</v>
      </c>
      <c r="C613" t="s">
        <v>3255</v>
      </c>
      <c r="D613" t="s">
        <v>3263</v>
      </c>
      <c r="E613" t="s">
        <v>3257</v>
      </c>
      <c r="F613" t="s">
        <v>13</v>
      </c>
      <c r="G613" t="s">
        <v>37</v>
      </c>
    </row>
    <row r="614" spans="1:7" x14ac:dyDescent="0.2">
      <c r="A614" t="s">
        <v>3888</v>
      </c>
      <c r="B614" s="2">
        <v>40816</v>
      </c>
      <c r="C614" t="s">
        <v>3255</v>
      </c>
      <c r="D614" t="s">
        <v>3272</v>
      </c>
      <c r="E614" t="s">
        <v>3257</v>
      </c>
      <c r="F614" t="s">
        <v>13</v>
      </c>
      <c r="G614" t="s">
        <v>18</v>
      </c>
    </row>
    <row r="615" spans="1:7" x14ac:dyDescent="0.2">
      <c r="A615" t="s">
        <v>3889</v>
      </c>
      <c r="B615" s="2">
        <v>36770</v>
      </c>
      <c r="C615" t="s">
        <v>3255</v>
      </c>
      <c r="D615" t="s">
        <v>3266</v>
      </c>
      <c r="E615" t="s">
        <v>3257</v>
      </c>
      <c r="F615" t="s">
        <v>13</v>
      </c>
      <c r="G615" t="s">
        <v>21</v>
      </c>
    </row>
    <row r="616" spans="1:7" x14ac:dyDescent="0.2">
      <c r="A616" t="s">
        <v>3890</v>
      </c>
      <c r="B616" s="2">
        <v>38531</v>
      </c>
      <c r="C616" t="s">
        <v>3255</v>
      </c>
      <c r="D616" t="s">
        <v>3259</v>
      </c>
      <c r="E616" t="s">
        <v>3257</v>
      </c>
      <c r="F616" t="s">
        <v>17</v>
      </c>
      <c r="G616" t="s">
        <v>21</v>
      </c>
    </row>
    <row r="617" spans="1:7" x14ac:dyDescent="0.2">
      <c r="A617" t="s">
        <v>3891</v>
      </c>
      <c r="B617" s="2">
        <v>34220</v>
      </c>
      <c r="C617" t="s">
        <v>3255</v>
      </c>
      <c r="D617" t="s">
        <v>3266</v>
      </c>
      <c r="E617" t="s">
        <v>3257</v>
      </c>
      <c r="F617" t="s">
        <v>13</v>
      </c>
      <c r="G617" t="s">
        <v>37</v>
      </c>
    </row>
    <row r="618" spans="1:7" x14ac:dyDescent="0.2">
      <c r="A618" t="s">
        <v>3892</v>
      </c>
      <c r="B618" s="2">
        <v>40478</v>
      </c>
      <c r="C618" t="s">
        <v>3255</v>
      </c>
      <c r="D618" t="s">
        <v>3259</v>
      </c>
      <c r="E618" t="s">
        <v>3257</v>
      </c>
      <c r="F618" t="s">
        <v>13</v>
      </c>
      <c r="G618" t="s">
        <v>21</v>
      </c>
    </row>
    <row r="619" spans="1:7" x14ac:dyDescent="0.2">
      <c r="A619" t="s">
        <v>3893</v>
      </c>
      <c r="B619" s="2">
        <v>37388</v>
      </c>
      <c r="C619" t="s">
        <v>3255</v>
      </c>
      <c r="D619" t="s">
        <v>3266</v>
      </c>
      <c r="E619" t="s">
        <v>3257</v>
      </c>
      <c r="F619" t="s">
        <v>13</v>
      </c>
      <c r="G619" t="s">
        <v>21</v>
      </c>
    </row>
    <row r="620" spans="1:7" x14ac:dyDescent="0.2">
      <c r="A620" t="s">
        <v>3894</v>
      </c>
      <c r="B620" s="2">
        <v>37190</v>
      </c>
      <c r="C620" t="s">
        <v>3255</v>
      </c>
      <c r="D620" t="s">
        <v>3266</v>
      </c>
      <c r="E620" t="s">
        <v>3257</v>
      </c>
      <c r="F620" t="s">
        <v>13</v>
      </c>
      <c r="G620" t="s">
        <v>37</v>
      </c>
    </row>
    <row r="621" spans="1:7" x14ac:dyDescent="0.2">
      <c r="A621" t="s">
        <v>3895</v>
      </c>
      <c r="B621" s="2">
        <v>40432</v>
      </c>
      <c r="C621" t="s">
        <v>3255</v>
      </c>
      <c r="D621" t="s">
        <v>3266</v>
      </c>
      <c r="E621" t="s">
        <v>3257</v>
      </c>
      <c r="F621" t="s">
        <v>13</v>
      </c>
      <c r="G621" t="s">
        <v>21</v>
      </c>
    </row>
    <row r="622" spans="1:7" x14ac:dyDescent="0.2">
      <c r="A622" t="s">
        <v>3896</v>
      </c>
      <c r="B622" s="2">
        <v>31766</v>
      </c>
      <c r="C622" t="s">
        <v>3255</v>
      </c>
      <c r="D622" t="s">
        <v>3259</v>
      </c>
      <c r="E622" t="s">
        <v>3257</v>
      </c>
      <c r="F622" t="s">
        <v>13</v>
      </c>
      <c r="G622" t="s">
        <v>680</v>
      </c>
    </row>
    <row r="623" spans="1:7" x14ac:dyDescent="0.2">
      <c r="A623" t="s">
        <v>3897</v>
      </c>
      <c r="B623" s="2">
        <v>40790</v>
      </c>
      <c r="C623" t="s">
        <v>3255</v>
      </c>
      <c r="D623" t="s">
        <v>3272</v>
      </c>
      <c r="E623" t="s">
        <v>3257</v>
      </c>
      <c r="F623" t="s">
        <v>13</v>
      </c>
      <c r="G623" t="s">
        <v>18</v>
      </c>
    </row>
    <row r="624" spans="1:7" x14ac:dyDescent="0.2">
      <c r="A624" t="s">
        <v>3898</v>
      </c>
      <c r="B624" s="2">
        <v>37825</v>
      </c>
      <c r="C624" t="s">
        <v>3255</v>
      </c>
      <c r="D624" t="s">
        <v>3259</v>
      </c>
      <c r="E624" t="s">
        <v>3257</v>
      </c>
      <c r="F624" t="s">
        <v>13</v>
      </c>
      <c r="G624" t="s">
        <v>18</v>
      </c>
    </row>
    <row r="625" spans="1:7" x14ac:dyDescent="0.2">
      <c r="A625" t="s">
        <v>3899</v>
      </c>
      <c r="B625" s="2">
        <v>39846</v>
      </c>
      <c r="C625" t="s">
        <v>3255</v>
      </c>
      <c r="D625" t="s">
        <v>3259</v>
      </c>
      <c r="E625" t="s">
        <v>3257</v>
      </c>
      <c r="F625" t="s">
        <v>13</v>
      </c>
      <c r="G625" t="s">
        <v>21</v>
      </c>
    </row>
    <row r="626" spans="1:7" x14ac:dyDescent="0.2">
      <c r="A626" t="s">
        <v>3900</v>
      </c>
      <c r="B626" s="2">
        <v>35992</v>
      </c>
      <c r="C626" t="s">
        <v>3255</v>
      </c>
      <c r="D626" t="s">
        <v>3259</v>
      </c>
      <c r="E626" t="s">
        <v>3257</v>
      </c>
      <c r="F626" t="s">
        <v>13</v>
      </c>
      <c r="G626" t="s">
        <v>37</v>
      </c>
    </row>
    <row r="627" spans="1:7" x14ac:dyDescent="0.2">
      <c r="A627" t="s">
        <v>3901</v>
      </c>
      <c r="B627" s="2">
        <v>39565</v>
      </c>
      <c r="C627" t="s">
        <v>3255</v>
      </c>
      <c r="D627" t="s">
        <v>3259</v>
      </c>
      <c r="E627" t="s">
        <v>3257</v>
      </c>
      <c r="F627" t="s">
        <v>13</v>
      </c>
      <c r="G627" t="s">
        <v>21</v>
      </c>
    </row>
    <row r="628" spans="1:7" x14ac:dyDescent="0.2">
      <c r="A628" t="s">
        <v>3902</v>
      </c>
      <c r="B628" s="2">
        <v>33552</v>
      </c>
      <c r="C628" t="s">
        <v>3255</v>
      </c>
      <c r="D628" t="s">
        <v>3266</v>
      </c>
      <c r="E628" t="s">
        <v>3257</v>
      </c>
      <c r="F628" t="s">
        <v>13</v>
      </c>
      <c r="G628" t="s">
        <v>37</v>
      </c>
    </row>
    <row r="629" spans="1:7" x14ac:dyDescent="0.2">
      <c r="A629" t="s">
        <v>3903</v>
      </c>
      <c r="B629" s="2">
        <v>38596</v>
      </c>
      <c r="C629" t="s">
        <v>3255</v>
      </c>
      <c r="D629" t="s">
        <v>3266</v>
      </c>
      <c r="E629" t="s">
        <v>3257</v>
      </c>
      <c r="F629" t="s">
        <v>36</v>
      </c>
      <c r="G629" t="s">
        <v>18</v>
      </c>
    </row>
    <row r="630" spans="1:7" x14ac:dyDescent="0.2">
      <c r="A630" t="s">
        <v>3904</v>
      </c>
      <c r="B630" s="2">
        <v>36956</v>
      </c>
      <c r="C630" t="s">
        <v>3255</v>
      </c>
      <c r="D630" t="s">
        <v>3270</v>
      </c>
      <c r="E630" t="s">
        <v>3257</v>
      </c>
      <c r="F630" t="s">
        <v>13</v>
      </c>
      <c r="G630" t="s">
        <v>37</v>
      </c>
    </row>
    <row r="631" spans="1:7" x14ac:dyDescent="0.2">
      <c r="A631" t="s">
        <v>3905</v>
      </c>
      <c r="B631" s="2">
        <v>36177</v>
      </c>
      <c r="C631" t="s">
        <v>3255</v>
      </c>
      <c r="D631" t="s">
        <v>3259</v>
      </c>
      <c r="E631" t="s">
        <v>3257</v>
      </c>
      <c r="F631" t="s">
        <v>13</v>
      </c>
      <c r="G631" t="s">
        <v>18</v>
      </c>
    </row>
    <row r="632" spans="1:7" x14ac:dyDescent="0.2">
      <c r="A632" t="s">
        <v>3906</v>
      </c>
      <c r="B632" s="2">
        <v>36569</v>
      </c>
      <c r="C632" t="s">
        <v>3255</v>
      </c>
      <c r="D632" t="s">
        <v>3270</v>
      </c>
      <c r="E632" t="s">
        <v>3257</v>
      </c>
      <c r="F632" t="s">
        <v>13</v>
      </c>
      <c r="G632" t="s">
        <v>37</v>
      </c>
    </row>
    <row r="633" spans="1:7" x14ac:dyDescent="0.2">
      <c r="A633" t="s">
        <v>3907</v>
      </c>
      <c r="B633" s="2">
        <v>37940</v>
      </c>
      <c r="C633" t="s">
        <v>3255</v>
      </c>
      <c r="D633" t="s">
        <v>3259</v>
      </c>
      <c r="E633" t="s">
        <v>3257</v>
      </c>
      <c r="F633" t="s">
        <v>13</v>
      </c>
      <c r="G633" t="s">
        <v>21</v>
      </c>
    </row>
    <row r="634" spans="1:7" x14ac:dyDescent="0.2">
      <c r="A634" t="s">
        <v>3908</v>
      </c>
      <c r="B634" s="2">
        <v>37276</v>
      </c>
      <c r="C634" t="s">
        <v>3255</v>
      </c>
      <c r="D634" t="s">
        <v>3259</v>
      </c>
      <c r="E634" t="s">
        <v>3257</v>
      </c>
      <c r="F634" t="s">
        <v>13</v>
      </c>
      <c r="G634" t="s">
        <v>14</v>
      </c>
    </row>
    <row r="635" spans="1:7" x14ac:dyDescent="0.2">
      <c r="A635" t="s">
        <v>3909</v>
      </c>
      <c r="B635" s="2">
        <v>38853</v>
      </c>
      <c r="C635" t="s">
        <v>3255</v>
      </c>
      <c r="D635" t="s">
        <v>3259</v>
      </c>
      <c r="E635" t="s">
        <v>3257</v>
      </c>
      <c r="F635" t="s">
        <v>13</v>
      </c>
      <c r="G635" t="s">
        <v>21</v>
      </c>
    </row>
    <row r="636" spans="1:7" x14ac:dyDescent="0.2">
      <c r="A636" t="s">
        <v>3910</v>
      </c>
      <c r="B636" s="2">
        <v>41045</v>
      </c>
      <c r="C636" t="s">
        <v>3255</v>
      </c>
      <c r="D636" t="s">
        <v>3272</v>
      </c>
      <c r="E636" t="s">
        <v>3257</v>
      </c>
      <c r="F636" t="s">
        <v>13</v>
      </c>
      <c r="G636" t="s">
        <v>21</v>
      </c>
    </row>
    <row r="637" spans="1:7" x14ac:dyDescent="0.2">
      <c r="A637" t="s">
        <v>3911</v>
      </c>
      <c r="B637" s="2">
        <v>35815</v>
      </c>
      <c r="C637" t="s">
        <v>3255</v>
      </c>
      <c r="D637" t="s">
        <v>3270</v>
      </c>
      <c r="E637" t="s">
        <v>3257</v>
      </c>
      <c r="F637" t="s">
        <v>13</v>
      </c>
      <c r="G637" t="s">
        <v>37</v>
      </c>
    </row>
    <row r="638" spans="1:7" x14ac:dyDescent="0.2">
      <c r="A638" t="s">
        <v>3912</v>
      </c>
      <c r="B638" s="2">
        <v>39974</v>
      </c>
      <c r="C638" t="s">
        <v>3255</v>
      </c>
      <c r="D638" t="s">
        <v>3270</v>
      </c>
      <c r="E638" t="s">
        <v>3257</v>
      </c>
      <c r="F638" t="s">
        <v>13</v>
      </c>
      <c r="G638" t="s">
        <v>37</v>
      </c>
    </row>
    <row r="639" spans="1:7" x14ac:dyDescent="0.2">
      <c r="A639" t="s">
        <v>3913</v>
      </c>
      <c r="B639" s="2">
        <v>36586</v>
      </c>
      <c r="C639" t="s">
        <v>3255</v>
      </c>
      <c r="D639" t="s">
        <v>3259</v>
      </c>
      <c r="E639" t="s">
        <v>3257</v>
      </c>
      <c r="F639" t="s">
        <v>13</v>
      </c>
      <c r="G639" t="s">
        <v>21</v>
      </c>
    </row>
    <row r="640" spans="1:7" x14ac:dyDescent="0.2">
      <c r="A640" t="s">
        <v>3914</v>
      </c>
      <c r="B640" s="2">
        <v>37888</v>
      </c>
      <c r="C640" t="s">
        <v>3255</v>
      </c>
      <c r="D640" t="s">
        <v>3259</v>
      </c>
      <c r="E640" t="s">
        <v>3257</v>
      </c>
      <c r="F640" t="s">
        <v>13</v>
      </c>
      <c r="G640" t="s">
        <v>21</v>
      </c>
    </row>
    <row r="641" spans="1:7" x14ac:dyDescent="0.2">
      <c r="A641" t="s">
        <v>3915</v>
      </c>
      <c r="B641" s="2">
        <v>38620</v>
      </c>
      <c r="C641" t="s">
        <v>3255</v>
      </c>
      <c r="D641" t="s">
        <v>3263</v>
      </c>
      <c r="E641" t="s">
        <v>3257</v>
      </c>
      <c r="F641" t="s">
        <v>65</v>
      </c>
      <c r="G641" t="s">
        <v>21</v>
      </c>
    </row>
    <row r="642" spans="1:7" x14ac:dyDescent="0.2">
      <c r="A642" t="s">
        <v>3916</v>
      </c>
      <c r="B642" s="2">
        <v>32266</v>
      </c>
      <c r="C642" t="s">
        <v>3255</v>
      </c>
      <c r="D642" t="s">
        <v>3266</v>
      </c>
      <c r="E642" t="s">
        <v>3257</v>
      </c>
      <c r="F642" t="s">
        <v>476</v>
      </c>
      <c r="G642" t="s">
        <v>18</v>
      </c>
    </row>
    <row r="643" spans="1:7" x14ac:dyDescent="0.2">
      <c r="A643" t="s">
        <v>3917</v>
      </c>
      <c r="B643" s="2">
        <v>34516</v>
      </c>
      <c r="C643" t="s">
        <v>3255</v>
      </c>
      <c r="D643" t="s">
        <v>3300</v>
      </c>
      <c r="E643" t="s">
        <v>3257</v>
      </c>
      <c r="F643" t="s">
        <v>13</v>
      </c>
      <c r="G643" t="s">
        <v>37</v>
      </c>
    </row>
    <row r="644" spans="1:7" x14ac:dyDescent="0.2">
      <c r="A644" t="s">
        <v>3918</v>
      </c>
      <c r="B644" s="2">
        <v>40871</v>
      </c>
      <c r="C644" t="s">
        <v>3255</v>
      </c>
      <c r="D644" t="s">
        <v>3266</v>
      </c>
      <c r="E644" t="s">
        <v>3257</v>
      </c>
      <c r="F644" t="s">
        <v>1008</v>
      </c>
      <c r="G644" t="s">
        <v>37</v>
      </c>
    </row>
    <row r="645" spans="1:7" x14ac:dyDescent="0.2">
      <c r="A645" t="s">
        <v>3919</v>
      </c>
      <c r="B645" s="2">
        <v>38546</v>
      </c>
      <c r="C645" t="s">
        <v>3255</v>
      </c>
      <c r="D645" t="s">
        <v>3266</v>
      </c>
      <c r="E645" t="s">
        <v>3920</v>
      </c>
      <c r="F645" t="s">
        <v>1010</v>
      </c>
      <c r="G645" t="s">
        <v>21</v>
      </c>
    </row>
    <row r="646" spans="1:7" x14ac:dyDescent="0.2">
      <c r="A646" t="s">
        <v>3921</v>
      </c>
      <c r="B646" s="2">
        <v>42320</v>
      </c>
      <c r="C646" t="s">
        <v>3255</v>
      </c>
      <c r="D646" t="s">
        <v>3263</v>
      </c>
      <c r="E646" t="s">
        <v>3257</v>
      </c>
      <c r="F646" t="s">
        <v>13</v>
      </c>
      <c r="G646" t="s">
        <v>21</v>
      </c>
    </row>
    <row r="647" spans="1:7" x14ac:dyDescent="0.2">
      <c r="A647" t="s">
        <v>3922</v>
      </c>
      <c r="B647" s="2">
        <v>37542</v>
      </c>
      <c r="C647" t="s">
        <v>3255</v>
      </c>
      <c r="D647" t="s">
        <v>3263</v>
      </c>
      <c r="E647" t="s">
        <v>3257</v>
      </c>
      <c r="F647" t="s">
        <v>13</v>
      </c>
      <c r="G647" t="s">
        <v>18</v>
      </c>
    </row>
    <row r="648" spans="1:7" x14ac:dyDescent="0.2">
      <c r="A648" t="s">
        <v>3923</v>
      </c>
      <c r="B648" s="2">
        <v>39322</v>
      </c>
      <c r="C648" t="s">
        <v>3255</v>
      </c>
      <c r="D648" t="s">
        <v>3295</v>
      </c>
      <c r="E648" t="s">
        <v>3257</v>
      </c>
      <c r="F648" t="s">
        <v>13</v>
      </c>
      <c r="G648" t="s">
        <v>21</v>
      </c>
    </row>
    <row r="649" spans="1:7" x14ac:dyDescent="0.2">
      <c r="A649" t="s">
        <v>3924</v>
      </c>
      <c r="B649" s="2">
        <v>37636</v>
      </c>
      <c r="C649" t="s">
        <v>3255</v>
      </c>
      <c r="D649" t="s">
        <v>3259</v>
      </c>
      <c r="E649" t="s">
        <v>3257</v>
      </c>
      <c r="F649" t="s">
        <v>13</v>
      </c>
      <c r="G649" t="s">
        <v>37</v>
      </c>
    </row>
    <row r="650" spans="1:7" x14ac:dyDescent="0.2">
      <c r="A650" t="s">
        <v>3925</v>
      </c>
      <c r="B650" s="2">
        <v>41138</v>
      </c>
      <c r="C650" t="s">
        <v>3255</v>
      </c>
      <c r="D650" t="s">
        <v>3266</v>
      </c>
      <c r="E650" t="s">
        <v>3257</v>
      </c>
      <c r="F650" t="s">
        <v>13</v>
      </c>
      <c r="G650" t="s">
        <v>21</v>
      </c>
    </row>
    <row r="651" spans="1:7" x14ac:dyDescent="0.2">
      <c r="A651" t="s">
        <v>3926</v>
      </c>
      <c r="B651" s="2">
        <v>34853</v>
      </c>
      <c r="C651" t="s">
        <v>3255</v>
      </c>
      <c r="D651" t="s">
        <v>3266</v>
      </c>
      <c r="E651" t="s">
        <v>3257</v>
      </c>
      <c r="F651" t="s">
        <v>13</v>
      </c>
      <c r="G651" t="s">
        <v>21</v>
      </c>
    </row>
    <row r="652" spans="1:7" x14ac:dyDescent="0.2">
      <c r="A652" t="s">
        <v>3927</v>
      </c>
      <c r="B652" s="2">
        <v>41489</v>
      </c>
      <c r="C652" t="s">
        <v>3255</v>
      </c>
      <c r="D652" t="s">
        <v>3272</v>
      </c>
      <c r="E652" t="s">
        <v>3257</v>
      </c>
      <c r="F652" t="s">
        <v>13</v>
      </c>
      <c r="G652" t="s">
        <v>18</v>
      </c>
    </row>
    <row r="653" spans="1:7" x14ac:dyDescent="0.2">
      <c r="A653" t="s">
        <v>3928</v>
      </c>
      <c r="B653" s="2">
        <v>36782</v>
      </c>
      <c r="C653" t="s">
        <v>3255</v>
      </c>
      <c r="D653" t="s">
        <v>3259</v>
      </c>
      <c r="E653" t="s">
        <v>3257</v>
      </c>
      <c r="F653" t="s">
        <v>13</v>
      </c>
      <c r="G653" t="s">
        <v>37</v>
      </c>
    </row>
    <row r="654" spans="1:7" x14ac:dyDescent="0.2">
      <c r="A654" t="s">
        <v>3929</v>
      </c>
      <c r="B654" s="2">
        <v>36792</v>
      </c>
      <c r="C654" t="s">
        <v>3255</v>
      </c>
      <c r="D654" t="s">
        <v>3272</v>
      </c>
      <c r="E654" t="s">
        <v>3257</v>
      </c>
      <c r="F654" t="s">
        <v>13</v>
      </c>
      <c r="G654" t="s">
        <v>21</v>
      </c>
    </row>
    <row r="655" spans="1:7" x14ac:dyDescent="0.2">
      <c r="A655" t="s">
        <v>3930</v>
      </c>
      <c r="B655" s="2">
        <v>37878</v>
      </c>
      <c r="C655" t="s">
        <v>3255</v>
      </c>
      <c r="D655" t="s">
        <v>3266</v>
      </c>
      <c r="E655" t="s">
        <v>3257</v>
      </c>
      <c r="F655" t="s">
        <v>13</v>
      </c>
      <c r="G655" t="s">
        <v>21</v>
      </c>
    </row>
    <row r="656" spans="1:7" x14ac:dyDescent="0.2">
      <c r="A656" t="s">
        <v>3931</v>
      </c>
      <c r="B656" s="2">
        <v>41362</v>
      </c>
      <c r="C656" t="s">
        <v>3255</v>
      </c>
      <c r="D656" t="s">
        <v>3266</v>
      </c>
      <c r="E656" t="s">
        <v>3257</v>
      </c>
      <c r="F656" t="s">
        <v>13</v>
      </c>
      <c r="G656" t="s">
        <v>21</v>
      </c>
    </row>
    <row r="657" spans="1:7" x14ac:dyDescent="0.2">
      <c r="A657" t="s">
        <v>3932</v>
      </c>
      <c r="B657" s="2">
        <v>36655</v>
      </c>
      <c r="C657" t="s">
        <v>3255</v>
      </c>
      <c r="D657" t="s">
        <v>3266</v>
      </c>
      <c r="E657" t="s">
        <v>3257</v>
      </c>
      <c r="F657" t="s">
        <v>13</v>
      </c>
      <c r="G657" t="s">
        <v>21</v>
      </c>
    </row>
    <row r="658" spans="1:7" x14ac:dyDescent="0.2">
      <c r="A658" t="s">
        <v>3933</v>
      </c>
      <c r="B658" s="2">
        <v>41794</v>
      </c>
      <c r="C658" t="s">
        <v>3255</v>
      </c>
      <c r="D658" t="s">
        <v>3266</v>
      </c>
      <c r="E658" t="s">
        <v>3257</v>
      </c>
      <c r="F658" t="s">
        <v>36</v>
      </c>
      <c r="G658" t="s">
        <v>21</v>
      </c>
    </row>
    <row r="659" spans="1:7" x14ac:dyDescent="0.2">
      <c r="A659" t="s">
        <v>3934</v>
      </c>
      <c r="B659" s="2">
        <v>40166</v>
      </c>
      <c r="C659" t="s">
        <v>3255</v>
      </c>
      <c r="D659" t="s">
        <v>3259</v>
      </c>
      <c r="E659" t="s">
        <v>3257</v>
      </c>
      <c r="F659" t="s">
        <v>13</v>
      </c>
      <c r="G659" t="s">
        <v>18</v>
      </c>
    </row>
    <row r="660" spans="1:7" x14ac:dyDescent="0.2">
      <c r="A660" t="s">
        <v>3935</v>
      </c>
      <c r="B660" s="2">
        <v>31823</v>
      </c>
      <c r="C660" t="s">
        <v>3255</v>
      </c>
      <c r="D660" t="s">
        <v>3266</v>
      </c>
      <c r="E660" t="s">
        <v>3257</v>
      </c>
      <c r="F660" t="s">
        <v>13</v>
      </c>
      <c r="G660" t="s">
        <v>37</v>
      </c>
    </row>
    <row r="661" spans="1:7" x14ac:dyDescent="0.2">
      <c r="A661" t="s">
        <v>3936</v>
      </c>
      <c r="B661" s="2">
        <v>39601</v>
      </c>
      <c r="C661" t="s">
        <v>3255</v>
      </c>
      <c r="D661" t="s">
        <v>3266</v>
      </c>
      <c r="E661" t="s">
        <v>3257</v>
      </c>
      <c r="F661" t="s">
        <v>196</v>
      </c>
      <c r="G661" t="s">
        <v>21</v>
      </c>
    </row>
    <row r="662" spans="1:7" x14ac:dyDescent="0.2">
      <c r="A662" t="s">
        <v>3937</v>
      </c>
      <c r="B662" s="2">
        <v>41474</v>
      </c>
      <c r="C662" t="s">
        <v>3255</v>
      </c>
      <c r="D662" t="s">
        <v>3266</v>
      </c>
      <c r="E662" t="s">
        <v>3257</v>
      </c>
      <c r="F662" t="s">
        <v>1035</v>
      </c>
      <c r="G662" t="s">
        <v>37</v>
      </c>
    </row>
    <row r="663" spans="1:7" x14ac:dyDescent="0.2">
      <c r="A663" t="s">
        <v>3938</v>
      </c>
      <c r="B663" s="2">
        <v>38786</v>
      </c>
      <c r="C663" t="s">
        <v>3255</v>
      </c>
      <c r="D663" t="s">
        <v>3266</v>
      </c>
      <c r="E663" t="s">
        <v>3257</v>
      </c>
      <c r="F663" t="s">
        <v>13</v>
      </c>
      <c r="G663" t="s">
        <v>21</v>
      </c>
    </row>
    <row r="664" spans="1:7" x14ac:dyDescent="0.2">
      <c r="A664" t="s">
        <v>3939</v>
      </c>
      <c r="B664" s="2">
        <v>36964</v>
      </c>
      <c r="C664" t="s">
        <v>3255</v>
      </c>
      <c r="D664" t="s">
        <v>3272</v>
      </c>
      <c r="E664" t="s">
        <v>3257</v>
      </c>
      <c r="F664" t="s">
        <v>13</v>
      </c>
      <c r="G664" t="s">
        <v>21</v>
      </c>
    </row>
    <row r="665" spans="1:7" x14ac:dyDescent="0.2">
      <c r="A665" t="s">
        <v>3940</v>
      </c>
      <c r="B665" s="2">
        <v>35118</v>
      </c>
      <c r="C665" t="s">
        <v>3255</v>
      </c>
      <c r="D665" t="s">
        <v>3266</v>
      </c>
      <c r="E665" t="s">
        <v>3257</v>
      </c>
      <c r="F665" t="s">
        <v>13</v>
      </c>
      <c r="G665" t="s">
        <v>21</v>
      </c>
    </row>
    <row r="666" spans="1:7" x14ac:dyDescent="0.2">
      <c r="A666" t="s">
        <v>3941</v>
      </c>
      <c r="B666" s="2">
        <v>41852</v>
      </c>
      <c r="C666" t="s">
        <v>3255</v>
      </c>
      <c r="D666" t="s">
        <v>3259</v>
      </c>
      <c r="E666" t="s">
        <v>3257</v>
      </c>
      <c r="F666" t="s">
        <v>13</v>
      </c>
      <c r="G666" t="s">
        <v>37</v>
      </c>
    </row>
    <row r="667" spans="1:7" x14ac:dyDescent="0.2">
      <c r="A667" t="s">
        <v>3942</v>
      </c>
      <c r="B667" s="2">
        <v>37576</v>
      </c>
      <c r="C667" t="s">
        <v>3255</v>
      </c>
      <c r="D667" t="s">
        <v>3266</v>
      </c>
      <c r="E667" t="s">
        <v>3257</v>
      </c>
      <c r="F667" t="s">
        <v>13</v>
      </c>
      <c r="G667" t="s">
        <v>21</v>
      </c>
    </row>
    <row r="668" spans="1:7" x14ac:dyDescent="0.2">
      <c r="A668" t="s">
        <v>3943</v>
      </c>
      <c r="B668" s="2">
        <v>40591</v>
      </c>
      <c r="C668" t="s">
        <v>3255</v>
      </c>
      <c r="D668" t="s">
        <v>3272</v>
      </c>
      <c r="E668" t="s">
        <v>3257</v>
      </c>
      <c r="F668" t="s">
        <v>13</v>
      </c>
      <c r="G668" t="s">
        <v>37</v>
      </c>
    </row>
    <row r="669" spans="1:7" x14ac:dyDescent="0.2">
      <c r="A669" t="s">
        <v>3944</v>
      </c>
      <c r="B669" s="2">
        <v>37582</v>
      </c>
      <c r="C669" t="s">
        <v>3255</v>
      </c>
      <c r="D669" t="s">
        <v>3300</v>
      </c>
      <c r="E669" t="s">
        <v>3257</v>
      </c>
      <c r="F669" t="s">
        <v>13</v>
      </c>
      <c r="G669" t="s">
        <v>37</v>
      </c>
    </row>
    <row r="670" spans="1:7" x14ac:dyDescent="0.2">
      <c r="A670" t="s">
        <v>3945</v>
      </c>
      <c r="B670" s="2">
        <v>37798</v>
      </c>
      <c r="C670" t="s">
        <v>3255</v>
      </c>
      <c r="D670" t="s">
        <v>3259</v>
      </c>
      <c r="E670" t="s">
        <v>3257</v>
      </c>
      <c r="F670" t="s">
        <v>13</v>
      </c>
      <c r="G670" t="s">
        <v>21</v>
      </c>
    </row>
    <row r="671" spans="1:7" x14ac:dyDescent="0.2">
      <c r="A671" t="s">
        <v>3946</v>
      </c>
      <c r="B671" s="2">
        <v>34930</v>
      </c>
      <c r="C671" t="s">
        <v>3255</v>
      </c>
      <c r="D671" t="s">
        <v>3266</v>
      </c>
      <c r="E671" t="s">
        <v>3257</v>
      </c>
      <c r="F671" t="s">
        <v>13</v>
      </c>
      <c r="G671" t="s">
        <v>37</v>
      </c>
    </row>
    <row r="672" spans="1:7" x14ac:dyDescent="0.2">
      <c r="A672" t="s">
        <v>3947</v>
      </c>
      <c r="B672" s="2">
        <v>41045</v>
      </c>
      <c r="C672" t="s">
        <v>3255</v>
      </c>
      <c r="D672" t="s">
        <v>3259</v>
      </c>
      <c r="E672" t="s">
        <v>3257</v>
      </c>
      <c r="F672" t="s">
        <v>13</v>
      </c>
      <c r="G672" t="s">
        <v>37</v>
      </c>
    </row>
    <row r="673" spans="1:7" x14ac:dyDescent="0.2">
      <c r="A673" t="s">
        <v>3948</v>
      </c>
      <c r="B673" s="2">
        <v>38781</v>
      </c>
      <c r="C673" t="s">
        <v>3255</v>
      </c>
      <c r="D673" t="s">
        <v>3272</v>
      </c>
      <c r="E673" t="s">
        <v>3257</v>
      </c>
      <c r="F673" t="s">
        <v>13</v>
      </c>
      <c r="G673" t="s">
        <v>18</v>
      </c>
    </row>
    <row r="674" spans="1:7" x14ac:dyDescent="0.2">
      <c r="A674" t="s">
        <v>3949</v>
      </c>
      <c r="B674" s="2">
        <v>38527</v>
      </c>
      <c r="C674" t="s">
        <v>3255</v>
      </c>
      <c r="D674" t="s">
        <v>3272</v>
      </c>
      <c r="E674" t="s">
        <v>3257</v>
      </c>
      <c r="F674" t="s">
        <v>65</v>
      </c>
      <c r="G674" t="s">
        <v>14</v>
      </c>
    </row>
    <row r="675" spans="1:7" x14ac:dyDescent="0.2">
      <c r="A675" t="s">
        <v>3950</v>
      </c>
      <c r="B675" s="2">
        <v>40137</v>
      </c>
      <c r="C675" t="s">
        <v>3255</v>
      </c>
      <c r="D675" t="s">
        <v>3266</v>
      </c>
      <c r="E675" t="s">
        <v>3257</v>
      </c>
      <c r="F675" t="s">
        <v>13</v>
      </c>
      <c r="G675" t="s">
        <v>21</v>
      </c>
    </row>
    <row r="676" spans="1:7" x14ac:dyDescent="0.2">
      <c r="A676" t="s">
        <v>3951</v>
      </c>
      <c r="B676" s="2">
        <v>36024</v>
      </c>
      <c r="C676" t="s">
        <v>3255</v>
      </c>
      <c r="D676" t="s">
        <v>3266</v>
      </c>
      <c r="E676" t="s">
        <v>3257</v>
      </c>
      <c r="F676" t="s">
        <v>13</v>
      </c>
      <c r="G676" t="s">
        <v>18</v>
      </c>
    </row>
    <row r="677" spans="1:7" x14ac:dyDescent="0.2">
      <c r="A677" t="s">
        <v>3952</v>
      </c>
      <c r="B677" s="2">
        <v>36551</v>
      </c>
      <c r="C677" t="s">
        <v>3255</v>
      </c>
      <c r="D677" t="s">
        <v>3259</v>
      </c>
      <c r="E677" t="s">
        <v>3257</v>
      </c>
      <c r="F677" t="s">
        <v>13</v>
      </c>
      <c r="G677" t="s">
        <v>21</v>
      </c>
    </row>
    <row r="678" spans="1:7" x14ac:dyDescent="0.2">
      <c r="A678" t="s">
        <v>3953</v>
      </c>
      <c r="B678" s="2">
        <v>40739</v>
      </c>
      <c r="C678" t="s">
        <v>3255</v>
      </c>
      <c r="D678" t="s">
        <v>3266</v>
      </c>
      <c r="E678" t="s">
        <v>3257</v>
      </c>
      <c r="F678" t="s">
        <v>13</v>
      </c>
      <c r="G678" t="s">
        <v>21</v>
      </c>
    </row>
    <row r="679" spans="1:7" x14ac:dyDescent="0.2">
      <c r="A679" t="s">
        <v>3954</v>
      </c>
      <c r="B679" s="2">
        <v>38217</v>
      </c>
      <c r="C679" t="s">
        <v>3255</v>
      </c>
      <c r="D679" t="s">
        <v>3259</v>
      </c>
      <c r="E679" t="s">
        <v>3257</v>
      </c>
      <c r="F679" t="s">
        <v>13</v>
      </c>
      <c r="G679" t="s">
        <v>37</v>
      </c>
    </row>
    <row r="680" spans="1:7" x14ac:dyDescent="0.2">
      <c r="A680" t="s">
        <v>3955</v>
      </c>
      <c r="B680" s="2">
        <v>39058</v>
      </c>
      <c r="C680" t="s">
        <v>3255</v>
      </c>
      <c r="D680" t="s">
        <v>3263</v>
      </c>
      <c r="E680" t="s">
        <v>3257</v>
      </c>
      <c r="F680" t="s">
        <v>13</v>
      </c>
      <c r="G680" t="s">
        <v>21</v>
      </c>
    </row>
    <row r="681" spans="1:7" x14ac:dyDescent="0.2">
      <c r="A681" t="s">
        <v>3956</v>
      </c>
      <c r="B681" s="2">
        <v>37307</v>
      </c>
      <c r="C681" t="s">
        <v>3255</v>
      </c>
      <c r="D681" t="s">
        <v>3266</v>
      </c>
      <c r="E681" t="s">
        <v>3257</v>
      </c>
      <c r="F681" t="s">
        <v>13</v>
      </c>
      <c r="G681" t="s">
        <v>37</v>
      </c>
    </row>
    <row r="682" spans="1:7" x14ac:dyDescent="0.2">
      <c r="A682" t="s">
        <v>3957</v>
      </c>
      <c r="B682" s="2">
        <v>41534</v>
      </c>
      <c r="C682" t="s">
        <v>3255</v>
      </c>
      <c r="D682" t="s">
        <v>3259</v>
      </c>
      <c r="E682" t="s">
        <v>3257</v>
      </c>
      <c r="F682" t="s">
        <v>13</v>
      </c>
      <c r="G682" t="s">
        <v>37</v>
      </c>
    </row>
    <row r="683" spans="1:7" x14ac:dyDescent="0.2">
      <c r="A683" t="s">
        <v>3958</v>
      </c>
      <c r="B683" s="2">
        <v>37073</v>
      </c>
      <c r="C683" t="s">
        <v>3255</v>
      </c>
      <c r="D683" t="s">
        <v>3263</v>
      </c>
      <c r="E683" t="s">
        <v>3257</v>
      </c>
      <c r="F683" t="s">
        <v>13</v>
      </c>
      <c r="G683" t="s">
        <v>37</v>
      </c>
    </row>
    <row r="684" spans="1:7" x14ac:dyDescent="0.2">
      <c r="A684" t="s">
        <v>3959</v>
      </c>
      <c r="B684" s="2">
        <v>40887</v>
      </c>
      <c r="C684" t="s">
        <v>3255</v>
      </c>
      <c r="D684" t="s">
        <v>3300</v>
      </c>
      <c r="E684" t="s">
        <v>3257</v>
      </c>
      <c r="F684" t="s">
        <v>13</v>
      </c>
      <c r="G684" t="s">
        <v>37</v>
      </c>
    </row>
    <row r="685" spans="1:7" x14ac:dyDescent="0.2">
      <c r="A685" t="s">
        <v>3960</v>
      </c>
      <c r="B685" s="2">
        <v>32284</v>
      </c>
      <c r="C685" t="s">
        <v>3255</v>
      </c>
      <c r="D685" t="s">
        <v>3263</v>
      </c>
      <c r="E685" t="s">
        <v>3257</v>
      </c>
      <c r="F685" t="s">
        <v>13</v>
      </c>
      <c r="G685" t="s">
        <v>37</v>
      </c>
    </row>
    <row r="686" spans="1:7" x14ac:dyDescent="0.2">
      <c r="A686" t="s">
        <v>3961</v>
      </c>
      <c r="B686" s="2">
        <v>40612</v>
      </c>
      <c r="C686" t="s">
        <v>3255</v>
      </c>
      <c r="D686" t="s">
        <v>3259</v>
      </c>
      <c r="E686" t="s">
        <v>3257</v>
      </c>
      <c r="F686" t="s">
        <v>13</v>
      </c>
      <c r="G686" t="s">
        <v>37</v>
      </c>
    </row>
    <row r="687" spans="1:7" x14ac:dyDescent="0.2">
      <c r="A687" t="s">
        <v>3962</v>
      </c>
      <c r="B687" s="2">
        <v>36863</v>
      </c>
      <c r="C687" t="s">
        <v>3255</v>
      </c>
      <c r="D687" t="s">
        <v>3272</v>
      </c>
      <c r="E687" t="s">
        <v>3257</v>
      </c>
      <c r="F687" t="s">
        <v>13</v>
      </c>
      <c r="G687" t="s">
        <v>18</v>
      </c>
    </row>
    <row r="688" spans="1:7" x14ac:dyDescent="0.2">
      <c r="A688" t="s">
        <v>3963</v>
      </c>
      <c r="B688" s="2">
        <v>38187</v>
      </c>
      <c r="C688" t="s">
        <v>3255</v>
      </c>
      <c r="D688" t="s">
        <v>3259</v>
      </c>
      <c r="E688" t="s">
        <v>3257</v>
      </c>
      <c r="F688" t="s">
        <v>13</v>
      </c>
      <c r="G688" t="s">
        <v>21</v>
      </c>
    </row>
    <row r="689" spans="1:7" x14ac:dyDescent="0.2">
      <c r="A689" t="s">
        <v>3964</v>
      </c>
      <c r="B689" s="2">
        <v>41021</v>
      </c>
      <c r="C689" t="s">
        <v>3255</v>
      </c>
      <c r="D689" t="s">
        <v>3272</v>
      </c>
      <c r="E689" t="s">
        <v>3257</v>
      </c>
      <c r="F689" t="s">
        <v>13</v>
      </c>
      <c r="G689" t="s">
        <v>18</v>
      </c>
    </row>
    <row r="690" spans="1:7" x14ac:dyDescent="0.2">
      <c r="A690" t="s">
        <v>3965</v>
      </c>
      <c r="B690" s="2">
        <v>37759</v>
      </c>
      <c r="C690" t="s">
        <v>3255</v>
      </c>
      <c r="D690" t="s">
        <v>3259</v>
      </c>
      <c r="E690" t="s">
        <v>3257</v>
      </c>
      <c r="F690" t="s">
        <v>13</v>
      </c>
      <c r="G690" t="s">
        <v>21</v>
      </c>
    </row>
    <row r="691" spans="1:7" x14ac:dyDescent="0.2">
      <c r="A691" t="s">
        <v>3966</v>
      </c>
      <c r="B691" s="2">
        <v>36492</v>
      </c>
      <c r="C691" t="s">
        <v>3255</v>
      </c>
      <c r="D691" t="s">
        <v>3259</v>
      </c>
      <c r="E691" t="s">
        <v>3257</v>
      </c>
      <c r="F691" t="s">
        <v>13</v>
      </c>
      <c r="G691" t="s">
        <v>21</v>
      </c>
    </row>
    <row r="692" spans="1:7" x14ac:dyDescent="0.2">
      <c r="A692" t="s">
        <v>3967</v>
      </c>
      <c r="B692" s="2">
        <v>38571</v>
      </c>
      <c r="C692" t="s">
        <v>3255</v>
      </c>
      <c r="D692" t="s">
        <v>3263</v>
      </c>
      <c r="E692" t="s">
        <v>3257</v>
      </c>
      <c r="F692" t="s">
        <v>13</v>
      </c>
      <c r="G692" t="s">
        <v>21</v>
      </c>
    </row>
    <row r="693" spans="1:7" x14ac:dyDescent="0.2">
      <c r="A693" t="s">
        <v>3968</v>
      </c>
      <c r="B693" s="2">
        <v>42164</v>
      </c>
      <c r="C693" t="s">
        <v>3255</v>
      </c>
      <c r="D693" t="s">
        <v>3266</v>
      </c>
      <c r="E693" t="s">
        <v>3257</v>
      </c>
      <c r="F693" t="s">
        <v>13</v>
      </c>
      <c r="G693" t="s">
        <v>21</v>
      </c>
    </row>
    <row r="694" spans="1:7" x14ac:dyDescent="0.2">
      <c r="A694" t="s">
        <v>3969</v>
      </c>
      <c r="B694" s="2">
        <v>40057</v>
      </c>
      <c r="C694" t="s">
        <v>3255</v>
      </c>
      <c r="D694" t="s">
        <v>3263</v>
      </c>
      <c r="E694" t="s">
        <v>3257</v>
      </c>
      <c r="F694" t="s">
        <v>13</v>
      </c>
      <c r="G694" t="s">
        <v>21</v>
      </c>
    </row>
    <row r="695" spans="1:7" x14ac:dyDescent="0.2">
      <c r="A695" t="s">
        <v>3970</v>
      </c>
      <c r="B695" s="2">
        <v>40477</v>
      </c>
      <c r="C695" t="s">
        <v>3255</v>
      </c>
      <c r="D695" t="s">
        <v>3409</v>
      </c>
      <c r="E695" t="s">
        <v>3257</v>
      </c>
      <c r="F695" t="s">
        <v>13</v>
      </c>
      <c r="G695" t="s">
        <v>37</v>
      </c>
    </row>
    <row r="696" spans="1:7" x14ac:dyDescent="0.2">
      <c r="A696" t="s">
        <v>3971</v>
      </c>
      <c r="B696" s="2">
        <v>36698</v>
      </c>
      <c r="C696" t="s">
        <v>3255</v>
      </c>
      <c r="D696" t="s">
        <v>3259</v>
      </c>
      <c r="E696" t="s">
        <v>3257</v>
      </c>
      <c r="F696" t="s">
        <v>13</v>
      </c>
      <c r="G696" t="s">
        <v>21</v>
      </c>
    </row>
    <row r="697" spans="1:7" x14ac:dyDescent="0.2">
      <c r="A697" t="s">
        <v>3972</v>
      </c>
      <c r="B697" s="2">
        <v>39593</v>
      </c>
      <c r="C697" t="s">
        <v>3255</v>
      </c>
      <c r="D697" t="s">
        <v>3266</v>
      </c>
      <c r="E697" t="s">
        <v>3257</v>
      </c>
      <c r="F697" t="s">
        <v>13</v>
      </c>
      <c r="G697" t="s">
        <v>21</v>
      </c>
    </row>
    <row r="698" spans="1:7" x14ac:dyDescent="0.2">
      <c r="A698" t="s">
        <v>3973</v>
      </c>
      <c r="B698" s="2">
        <v>39140</v>
      </c>
      <c r="C698" t="s">
        <v>3255</v>
      </c>
      <c r="D698" t="s">
        <v>3266</v>
      </c>
      <c r="E698" t="s">
        <v>3257</v>
      </c>
      <c r="F698" t="s">
        <v>13</v>
      </c>
      <c r="G698" t="s">
        <v>18</v>
      </c>
    </row>
    <row r="699" spans="1:7" x14ac:dyDescent="0.2">
      <c r="A699" t="s">
        <v>3974</v>
      </c>
      <c r="B699" s="2">
        <v>35336</v>
      </c>
      <c r="C699" t="s">
        <v>3255</v>
      </c>
      <c r="D699" t="s">
        <v>3263</v>
      </c>
      <c r="E699" t="s">
        <v>3257</v>
      </c>
      <c r="F699" t="s">
        <v>13</v>
      </c>
      <c r="G699" t="s">
        <v>37</v>
      </c>
    </row>
    <row r="700" spans="1:7" x14ac:dyDescent="0.2">
      <c r="A700" t="s">
        <v>3975</v>
      </c>
      <c r="B700" s="2">
        <v>38858</v>
      </c>
      <c r="C700" t="s">
        <v>3255</v>
      </c>
      <c r="D700" t="s">
        <v>3266</v>
      </c>
      <c r="E700" t="s">
        <v>3257</v>
      </c>
      <c r="F700" t="s">
        <v>17</v>
      </c>
      <c r="G700" t="s">
        <v>37</v>
      </c>
    </row>
    <row r="701" spans="1:7" x14ac:dyDescent="0.2">
      <c r="A701" t="s">
        <v>3976</v>
      </c>
      <c r="B701" s="2">
        <v>34311</v>
      </c>
      <c r="C701" t="s">
        <v>3255</v>
      </c>
      <c r="D701" t="s">
        <v>3300</v>
      </c>
      <c r="E701" t="s">
        <v>3257</v>
      </c>
      <c r="F701" t="s">
        <v>13</v>
      </c>
      <c r="G701" t="s">
        <v>21</v>
      </c>
    </row>
    <row r="702" spans="1:7" x14ac:dyDescent="0.2">
      <c r="A702" t="s">
        <v>3977</v>
      </c>
      <c r="B702" s="2">
        <v>38467</v>
      </c>
      <c r="C702" t="s">
        <v>3255</v>
      </c>
      <c r="D702" t="s">
        <v>3259</v>
      </c>
      <c r="E702" t="s">
        <v>3257</v>
      </c>
      <c r="F702" t="s">
        <v>13</v>
      </c>
      <c r="G702" t="s">
        <v>18</v>
      </c>
    </row>
    <row r="703" spans="1:7" x14ac:dyDescent="0.2">
      <c r="A703" t="s">
        <v>3978</v>
      </c>
      <c r="B703" s="2">
        <v>36520</v>
      </c>
      <c r="C703" t="s">
        <v>3255</v>
      </c>
      <c r="D703" t="s">
        <v>3266</v>
      </c>
      <c r="E703" t="s">
        <v>3257</v>
      </c>
      <c r="F703" t="s">
        <v>13</v>
      </c>
      <c r="G703" t="s">
        <v>37</v>
      </c>
    </row>
    <row r="704" spans="1:7" x14ac:dyDescent="0.2">
      <c r="A704" t="s">
        <v>3979</v>
      </c>
      <c r="B704" s="2">
        <v>40417</v>
      </c>
      <c r="C704" t="s">
        <v>3255</v>
      </c>
      <c r="D704" t="s">
        <v>3266</v>
      </c>
      <c r="E704" t="s">
        <v>3257</v>
      </c>
      <c r="F704" t="s">
        <v>13</v>
      </c>
      <c r="G704" t="s">
        <v>37</v>
      </c>
    </row>
    <row r="705" spans="1:7" x14ac:dyDescent="0.2">
      <c r="A705" t="s">
        <v>3980</v>
      </c>
      <c r="B705" s="2">
        <v>38876</v>
      </c>
      <c r="C705" t="s">
        <v>3255</v>
      </c>
      <c r="D705" t="s">
        <v>3272</v>
      </c>
      <c r="E705" t="s">
        <v>3257</v>
      </c>
      <c r="F705" t="s">
        <v>13</v>
      </c>
      <c r="G705" t="s">
        <v>18</v>
      </c>
    </row>
    <row r="706" spans="1:7" x14ac:dyDescent="0.2">
      <c r="A706" t="s">
        <v>3981</v>
      </c>
      <c r="B706" s="2">
        <v>39999</v>
      </c>
      <c r="C706" t="s">
        <v>3255</v>
      </c>
      <c r="D706" t="s">
        <v>3263</v>
      </c>
      <c r="E706" t="s">
        <v>3257</v>
      </c>
      <c r="F706" t="s">
        <v>13</v>
      </c>
      <c r="G706" t="s">
        <v>21</v>
      </c>
    </row>
    <row r="707" spans="1:7" x14ac:dyDescent="0.2">
      <c r="A707" t="s">
        <v>3982</v>
      </c>
      <c r="B707" s="2">
        <v>37596</v>
      </c>
      <c r="C707" t="s">
        <v>3255</v>
      </c>
      <c r="D707" t="s">
        <v>3263</v>
      </c>
      <c r="E707" t="s">
        <v>3257</v>
      </c>
      <c r="F707" t="s">
        <v>13</v>
      </c>
      <c r="G707" t="s">
        <v>21</v>
      </c>
    </row>
    <row r="708" spans="1:7" x14ac:dyDescent="0.2">
      <c r="A708" t="s">
        <v>3983</v>
      </c>
      <c r="B708" s="2">
        <v>37679</v>
      </c>
      <c r="C708" t="s">
        <v>3255</v>
      </c>
      <c r="D708" t="s">
        <v>3259</v>
      </c>
      <c r="E708" t="s">
        <v>3257</v>
      </c>
      <c r="F708" t="s">
        <v>13</v>
      </c>
      <c r="G708" t="s">
        <v>21</v>
      </c>
    </row>
    <row r="709" spans="1:7" x14ac:dyDescent="0.2">
      <c r="A709" t="s">
        <v>3984</v>
      </c>
      <c r="B709" s="2">
        <v>38102</v>
      </c>
      <c r="C709" t="s">
        <v>3255</v>
      </c>
      <c r="D709" t="s">
        <v>3266</v>
      </c>
      <c r="E709" t="s">
        <v>3257</v>
      </c>
      <c r="F709" t="s">
        <v>13</v>
      </c>
      <c r="G709" t="s">
        <v>21</v>
      </c>
    </row>
    <row r="710" spans="1:7" x14ac:dyDescent="0.2">
      <c r="A710" t="s">
        <v>3985</v>
      </c>
      <c r="B710" s="2">
        <v>36871</v>
      </c>
      <c r="C710" t="s">
        <v>3255</v>
      </c>
      <c r="D710" t="s">
        <v>3259</v>
      </c>
      <c r="E710" t="s">
        <v>3257</v>
      </c>
      <c r="F710" t="s">
        <v>13</v>
      </c>
      <c r="G710" t="s">
        <v>21</v>
      </c>
    </row>
    <row r="711" spans="1:7" x14ac:dyDescent="0.2">
      <c r="A711" t="s">
        <v>3986</v>
      </c>
      <c r="B711" s="2">
        <v>39444</v>
      </c>
      <c r="C711" t="s">
        <v>3255</v>
      </c>
      <c r="D711" t="s">
        <v>3259</v>
      </c>
      <c r="E711" t="s">
        <v>3257</v>
      </c>
      <c r="F711" t="s">
        <v>13</v>
      </c>
      <c r="G711" t="s">
        <v>37</v>
      </c>
    </row>
    <row r="712" spans="1:7" x14ac:dyDescent="0.2">
      <c r="A712" t="s">
        <v>3987</v>
      </c>
      <c r="B712" s="2">
        <v>39032</v>
      </c>
      <c r="C712" t="s">
        <v>3255</v>
      </c>
      <c r="D712" t="s">
        <v>3259</v>
      </c>
      <c r="E712" t="s">
        <v>3257</v>
      </c>
      <c r="F712" t="s">
        <v>13</v>
      </c>
      <c r="G712" t="s">
        <v>21</v>
      </c>
    </row>
    <row r="713" spans="1:7" x14ac:dyDescent="0.2">
      <c r="A713" t="s">
        <v>3988</v>
      </c>
      <c r="B713" s="2">
        <v>38784</v>
      </c>
      <c r="C713" t="s">
        <v>3255</v>
      </c>
      <c r="D713" t="s">
        <v>3449</v>
      </c>
      <c r="E713" t="s">
        <v>3257</v>
      </c>
      <c r="F713" t="s">
        <v>17</v>
      </c>
      <c r="G713" t="s">
        <v>18</v>
      </c>
    </row>
    <row r="714" spans="1:7" x14ac:dyDescent="0.2">
      <c r="A714" t="s">
        <v>3989</v>
      </c>
      <c r="B714" s="2">
        <v>39652</v>
      </c>
      <c r="C714" t="s">
        <v>3255</v>
      </c>
      <c r="D714" t="s">
        <v>3259</v>
      </c>
      <c r="E714" t="s">
        <v>3257</v>
      </c>
      <c r="F714" t="s">
        <v>17</v>
      </c>
      <c r="G714" t="s">
        <v>21</v>
      </c>
    </row>
    <row r="715" spans="1:7" x14ac:dyDescent="0.2">
      <c r="A715" t="s">
        <v>3990</v>
      </c>
      <c r="B715" s="2">
        <v>37798</v>
      </c>
      <c r="C715" t="s">
        <v>3255</v>
      </c>
      <c r="D715" t="s">
        <v>3272</v>
      </c>
      <c r="E715" t="s">
        <v>3257</v>
      </c>
      <c r="F715" t="s">
        <v>13</v>
      </c>
      <c r="G715" t="s">
        <v>18</v>
      </c>
    </row>
    <row r="716" spans="1:7" x14ac:dyDescent="0.2">
      <c r="A716" t="s">
        <v>3991</v>
      </c>
      <c r="B716" s="2">
        <v>40608</v>
      </c>
      <c r="C716" t="s">
        <v>3255</v>
      </c>
      <c r="D716" t="s">
        <v>3263</v>
      </c>
      <c r="E716" t="s">
        <v>3257</v>
      </c>
      <c r="F716" t="s">
        <v>13</v>
      </c>
      <c r="G716" t="s">
        <v>21</v>
      </c>
    </row>
    <row r="717" spans="1:7" x14ac:dyDescent="0.2">
      <c r="A717" t="s">
        <v>3992</v>
      </c>
      <c r="B717" s="2">
        <v>38775</v>
      </c>
      <c r="C717" t="s">
        <v>3255</v>
      </c>
      <c r="D717" t="s">
        <v>3259</v>
      </c>
      <c r="E717" t="s">
        <v>3257</v>
      </c>
      <c r="F717" t="s">
        <v>13</v>
      </c>
      <c r="G717" t="s">
        <v>21</v>
      </c>
    </row>
    <row r="718" spans="1:7" x14ac:dyDescent="0.2">
      <c r="A718" t="s">
        <v>3993</v>
      </c>
      <c r="B718" s="2">
        <v>38760</v>
      </c>
      <c r="C718" t="s">
        <v>3255</v>
      </c>
      <c r="D718" t="s">
        <v>3259</v>
      </c>
      <c r="E718" t="s">
        <v>3257</v>
      </c>
      <c r="F718" t="s">
        <v>13</v>
      </c>
      <c r="G718" t="s">
        <v>21</v>
      </c>
    </row>
    <row r="719" spans="1:7" x14ac:dyDescent="0.2">
      <c r="A719" t="s">
        <v>3994</v>
      </c>
      <c r="B719" s="2">
        <v>35618</v>
      </c>
      <c r="C719" t="s">
        <v>3255</v>
      </c>
      <c r="D719" t="s">
        <v>3259</v>
      </c>
      <c r="E719" t="s">
        <v>3257</v>
      </c>
      <c r="F719" t="s">
        <v>13</v>
      </c>
      <c r="G719" t="s">
        <v>37</v>
      </c>
    </row>
    <row r="720" spans="1:7" x14ac:dyDescent="0.2">
      <c r="A720" t="s">
        <v>3995</v>
      </c>
      <c r="B720" s="2">
        <v>37893</v>
      </c>
      <c r="C720" t="s">
        <v>3255</v>
      </c>
      <c r="D720" t="s">
        <v>3270</v>
      </c>
      <c r="E720" t="s">
        <v>3257</v>
      </c>
      <c r="F720" t="s">
        <v>13</v>
      </c>
      <c r="G720" t="s">
        <v>37</v>
      </c>
    </row>
    <row r="721" spans="1:7" x14ac:dyDescent="0.2">
      <c r="A721" t="s">
        <v>3996</v>
      </c>
      <c r="B721" s="2">
        <v>40094</v>
      </c>
      <c r="C721" t="s">
        <v>3255</v>
      </c>
      <c r="D721" t="s">
        <v>3259</v>
      </c>
      <c r="E721" t="s">
        <v>3257</v>
      </c>
      <c r="F721" t="s">
        <v>13</v>
      </c>
      <c r="G721" t="s">
        <v>18</v>
      </c>
    </row>
    <row r="722" spans="1:7" x14ac:dyDescent="0.2">
      <c r="A722" t="s">
        <v>3997</v>
      </c>
      <c r="B722" s="2">
        <v>36249</v>
      </c>
      <c r="C722" t="s">
        <v>3255</v>
      </c>
      <c r="D722" t="s">
        <v>3270</v>
      </c>
      <c r="E722" t="s">
        <v>3257</v>
      </c>
      <c r="F722" t="s">
        <v>13</v>
      </c>
      <c r="G722" t="s">
        <v>37</v>
      </c>
    </row>
    <row r="723" spans="1:7" x14ac:dyDescent="0.2">
      <c r="A723" t="s">
        <v>3998</v>
      </c>
      <c r="B723" s="2">
        <v>37304</v>
      </c>
      <c r="C723" t="s">
        <v>3255</v>
      </c>
      <c r="D723" t="s">
        <v>3259</v>
      </c>
      <c r="E723" t="s">
        <v>3257</v>
      </c>
      <c r="F723" t="s">
        <v>13</v>
      </c>
      <c r="G723" t="s">
        <v>37</v>
      </c>
    </row>
    <row r="724" spans="1:7" x14ac:dyDescent="0.2">
      <c r="A724" t="s">
        <v>3999</v>
      </c>
      <c r="B724" s="2">
        <v>40444</v>
      </c>
      <c r="C724" t="s">
        <v>3255</v>
      </c>
      <c r="D724" t="s">
        <v>3270</v>
      </c>
      <c r="E724" t="s">
        <v>3257</v>
      </c>
      <c r="F724" t="s">
        <v>36</v>
      </c>
      <c r="G724" t="s">
        <v>37</v>
      </c>
    </row>
    <row r="725" spans="1:7" x14ac:dyDescent="0.2">
      <c r="A725" t="s">
        <v>4000</v>
      </c>
      <c r="B725" s="2">
        <v>36766</v>
      </c>
      <c r="C725" t="s">
        <v>3255</v>
      </c>
      <c r="D725" t="s">
        <v>3266</v>
      </c>
      <c r="E725" t="s">
        <v>3257</v>
      </c>
      <c r="F725" t="s">
        <v>13</v>
      </c>
      <c r="G725" t="s">
        <v>21</v>
      </c>
    </row>
    <row r="726" spans="1:7" x14ac:dyDescent="0.2">
      <c r="A726" t="s">
        <v>4001</v>
      </c>
      <c r="B726" s="2">
        <v>35322</v>
      </c>
      <c r="C726" t="s">
        <v>3255</v>
      </c>
      <c r="D726" t="s">
        <v>3259</v>
      </c>
      <c r="E726" t="s">
        <v>3257</v>
      </c>
      <c r="F726" t="s">
        <v>13</v>
      </c>
      <c r="G726" t="s">
        <v>21</v>
      </c>
    </row>
    <row r="727" spans="1:7" x14ac:dyDescent="0.2">
      <c r="A727" t="s">
        <v>4002</v>
      </c>
      <c r="B727" s="2">
        <v>41815</v>
      </c>
      <c r="C727" t="s">
        <v>3255</v>
      </c>
      <c r="D727" t="s">
        <v>3433</v>
      </c>
      <c r="E727" t="s">
        <v>3257</v>
      </c>
      <c r="F727" t="s">
        <v>13</v>
      </c>
      <c r="G727" t="s">
        <v>21</v>
      </c>
    </row>
    <row r="728" spans="1:7" x14ac:dyDescent="0.2">
      <c r="A728" t="s">
        <v>4003</v>
      </c>
      <c r="B728" s="2">
        <v>37432</v>
      </c>
      <c r="C728" t="s">
        <v>3255</v>
      </c>
      <c r="D728" t="s">
        <v>3259</v>
      </c>
      <c r="E728" t="s">
        <v>3257</v>
      </c>
      <c r="F728" t="s">
        <v>13</v>
      </c>
      <c r="G728" t="s">
        <v>37</v>
      </c>
    </row>
    <row r="729" spans="1:7" x14ac:dyDescent="0.2">
      <c r="A729" t="s">
        <v>4004</v>
      </c>
      <c r="B729" s="2">
        <v>39346</v>
      </c>
      <c r="C729" t="s">
        <v>3255</v>
      </c>
      <c r="D729" t="s">
        <v>3259</v>
      </c>
      <c r="E729" t="s">
        <v>3257</v>
      </c>
      <c r="F729" t="s">
        <v>13</v>
      </c>
      <c r="G729" t="s">
        <v>21</v>
      </c>
    </row>
    <row r="730" spans="1:7" x14ac:dyDescent="0.2">
      <c r="A730" t="s">
        <v>4005</v>
      </c>
      <c r="B730" s="2">
        <v>35024</v>
      </c>
      <c r="C730" t="s">
        <v>3255</v>
      </c>
      <c r="D730" t="s">
        <v>3300</v>
      </c>
      <c r="E730" t="s">
        <v>3257</v>
      </c>
      <c r="F730" t="s">
        <v>13</v>
      </c>
      <c r="G730" t="s">
        <v>37</v>
      </c>
    </row>
    <row r="731" spans="1:7" x14ac:dyDescent="0.2">
      <c r="A731" t="s">
        <v>4006</v>
      </c>
      <c r="B731" s="2">
        <v>35774</v>
      </c>
      <c r="C731" t="s">
        <v>3255</v>
      </c>
      <c r="D731" t="s">
        <v>3270</v>
      </c>
      <c r="E731" t="s">
        <v>3257</v>
      </c>
      <c r="F731" t="s">
        <v>13</v>
      </c>
      <c r="G731" t="s">
        <v>37</v>
      </c>
    </row>
    <row r="732" spans="1:7" x14ac:dyDescent="0.2">
      <c r="A732" t="s">
        <v>4007</v>
      </c>
      <c r="B732" s="2">
        <v>35240</v>
      </c>
      <c r="C732" t="s">
        <v>3255</v>
      </c>
      <c r="D732" t="s">
        <v>3259</v>
      </c>
      <c r="E732" t="s">
        <v>3257</v>
      </c>
      <c r="F732" t="s">
        <v>13</v>
      </c>
      <c r="G732" t="s">
        <v>37</v>
      </c>
    </row>
    <row r="733" spans="1:7" x14ac:dyDescent="0.2">
      <c r="A733" t="s">
        <v>4008</v>
      </c>
      <c r="B733" s="2">
        <v>41146</v>
      </c>
      <c r="C733" t="s">
        <v>3255</v>
      </c>
      <c r="D733" t="s">
        <v>3263</v>
      </c>
      <c r="E733" t="s">
        <v>3257</v>
      </c>
      <c r="F733" t="s">
        <v>36</v>
      </c>
      <c r="G733" t="s">
        <v>21</v>
      </c>
    </row>
    <row r="734" spans="1:7" x14ac:dyDescent="0.2">
      <c r="A734" t="s">
        <v>4009</v>
      </c>
      <c r="B734" s="2">
        <v>35995</v>
      </c>
      <c r="C734" t="s">
        <v>3255</v>
      </c>
      <c r="D734" t="s">
        <v>3259</v>
      </c>
      <c r="E734" t="s">
        <v>3257</v>
      </c>
      <c r="F734" t="s">
        <v>13</v>
      </c>
      <c r="G734" t="s">
        <v>37</v>
      </c>
    </row>
    <row r="735" spans="1:7" x14ac:dyDescent="0.2">
      <c r="A735" t="s">
        <v>4010</v>
      </c>
      <c r="B735" s="2">
        <v>38650</v>
      </c>
      <c r="C735" t="s">
        <v>3255</v>
      </c>
      <c r="D735" t="s">
        <v>3259</v>
      </c>
      <c r="E735" t="s">
        <v>3257</v>
      </c>
      <c r="F735" t="s">
        <v>13</v>
      </c>
      <c r="G735" t="s">
        <v>21</v>
      </c>
    </row>
    <row r="736" spans="1:7" x14ac:dyDescent="0.2">
      <c r="A736" t="s">
        <v>4011</v>
      </c>
      <c r="B736" s="2">
        <v>40497</v>
      </c>
      <c r="C736" t="s">
        <v>3255</v>
      </c>
      <c r="D736" t="s">
        <v>3263</v>
      </c>
      <c r="E736" t="s">
        <v>3257</v>
      </c>
      <c r="F736" t="s">
        <v>196</v>
      </c>
      <c r="G736" t="s">
        <v>21</v>
      </c>
    </row>
    <row r="737" spans="1:7" x14ac:dyDescent="0.2">
      <c r="A737" t="s">
        <v>4012</v>
      </c>
      <c r="B737" s="2">
        <v>41884</v>
      </c>
      <c r="C737" t="s">
        <v>3255</v>
      </c>
      <c r="D737" t="s">
        <v>3266</v>
      </c>
      <c r="E737" t="s">
        <v>3257</v>
      </c>
      <c r="F737" t="s">
        <v>1118</v>
      </c>
      <c r="G737" t="s">
        <v>37</v>
      </c>
    </row>
    <row r="738" spans="1:7" x14ac:dyDescent="0.2">
      <c r="A738" t="s">
        <v>4013</v>
      </c>
      <c r="B738" s="2">
        <v>41119</v>
      </c>
      <c r="C738" t="s">
        <v>3255</v>
      </c>
      <c r="D738" t="s">
        <v>3259</v>
      </c>
      <c r="E738" t="s">
        <v>3257</v>
      </c>
      <c r="F738" t="s">
        <v>36</v>
      </c>
      <c r="G738" t="s">
        <v>359</v>
      </c>
    </row>
    <row r="739" spans="1:7" x14ac:dyDescent="0.2">
      <c r="A739" t="s">
        <v>4014</v>
      </c>
      <c r="B739" s="2">
        <v>41111</v>
      </c>
      <c r="C739" t="s">
        <v>3456</v>
      </c>
      <c r="D739" t="s">
        <v>3259</v>
      </c>
      <c r="E739" t="s">
        <v>3257</v>
      </c>
      <c r="F739" t="s">
        <v>13</v>
      </c>
      <c r="G739" t="s">
        <v>359</v>
      </c>
    </row>
    <row r="740" spans="1:7" x14ac:dyDescent="0.2">
      <c r="A740" t="s">
        <v>4015</v>
      </c>
      <c r="B740" s="2">
        <v>40190</v>
      </c>
      <c r="C740" t="s">
        <v>3255</v>
      </c>
      <c r="D740" t="s">
        <v>3259</v>
      </c>
      <c r="E740" t="s">
        <v>3257</v>
      </c>
      <c r="F740" t="s">
        <v>13</v>
      </c>
      <c r="G740" t="s">
        <v>37</v>
      </c>
    </row>
    <row r="741" spans="1:7" x14ac:dyDescent="0.2">
      <c r="A741" t="s">
        <v>4016</v>
      </c>
      <c r="B741" s="2">
        <v>40825</v>
      </c>
      <c r="C741" t="s">
        <v>3255</v>
      </c>
      <c r="D741" t="s">
        <v>3259</v>
      </c>
      <c r="E741" t="s">
        <v>3257</v>
      </c>
      <c r="F741" t="s">
        <v>13</v>
      </c>
      <c r="G741" t="s">
        <v>37</v>
      </c>
    </row>
    <row r="742" spans="1:7" x14ac:dyDescent="0.2">
      <c r="A742" t="s">
        <v>4017</v>
      </c>
      <c r="B742" s="2">
        <v>38819</v>
      </c>
      <c r="C742" t="s">
        <v>3255</v>
      </c>
      <c r="D742" t="s">
        <v>3259</v>
      </c>
      <c r="E742" t="s">
        <v>3257</v>
      </c>
      <c r="F742" t="s">
        <v>13</v>
      </c>
      <c r="G742" t="s">
        <v>21</v>
      </c>
    </row>
    <row r="743" spans="1:7" x14ac:dyDescent="0.2">
      <c r="A743" t="s">
        <v>4018</v>
      </c>
      <c r="B743" s="2">
        <v>39744</v>
      </c>
      <c r="C743" t="s">
        <v>3255</v>
      </c>
      <c r="D743" t="s">
        <v>3259</v>
      </c>
      <c r="E743" t="s">
        <v>3257</v>
      </c>
      <c r="F743" t="s">
        <v>13</v>
      </c>
      <c r="G743" t="s">
        <v>37</v>
      </c>
    </row>
    <row r="744" spans="1:7" x14ac:dyDescent="0.2">
      <c r="A744" t="s">
        <v>4019</v>
      </c>
      <c r="B744" s="2">
        <v>39613</v>
      </c>
      <c r="C744" t="s">
        <v>3255</v>
      </c>
      <c r="D744" t="s">
        <v>3266</v>
      </c>
      <c r="E744" t="s">
        <v>3257</v>
      </c>
      <c r="F744" t="s">
        <v>13</v>
      </c>
      <c r="G744" t="s">
        <v>37</v>
      </c>
    </row>
    <row r="745" spans="1:7" x14ac:dyDescent="0.2">
      <c r="A745" t="s">
        <v>4020</v>
      </c>
      <c r="B745" s="2">
        <v>39422</v>
      </c>
      <c r="C745" t="s">
        <v>3255</v>
      </c>
      <c r="D745" t="s">
        <v>3259</v>
      </c>
      <c r="E745" t="s">
        <v>3257</v>
      </c>
      <c r="F745" t="s">
        <v>13</v>
      </c>
      <c r="G745" t="s">
        <v>37</v>
      </c>
    </row>
    <row r="746" spans="1:7" x14ac:dyDescent="0.2">
      <c r="A746" t="s">
        <v>4021</v>
      </c>
      <c r="B746" s="2">
        <v>40485</v>
      </c>
      <c r="C746" t="s">
        <v>3255</v>
      </c>
      <c r="D746" t="s">
        <v>3433</v>
      </c>
      <c r="E746" t="s">
        <v>3257</v>
      </c>
      <c r="F746" t="s">
        <v>13</v>
      </c>
      <c r="G746" t="s">
        <v>18</v>
      </c>
    </row>
    <row r="747" spans="1:7" x14ac:dyDescent="0.2">
      <c r="A747" t="s">
        <v>4022</v>
      </c>
      <c r="B747" s="2">
        <v>34025</v>
      </c>
      <c r="C747" t="s">
        <v>3255</v>
      </c>
      <c r="D747" t="s">
        <v>4023</v>
      </c>
      <c r="E747" t="s">
        <v>3257</v>
      </c>
      <c r="F747" t="s">
        <v>13</v>
      </c>
      <c r="G747" t="s">
        <v>14</v>
      </c>
    </row>
    <row r="748" spans="1:7" x14ac:dyDescent="0.2">
      <c r="A748" t="s">
        <v>4024</v>
      </c>
      <c r="B748" s="2">
        <v>38319</v>
      </c>
      <c r="C748" t="s">
        <v>3255</v>
      </c>
      <c r="D748" t="s">
        <v>3300</v>
      </c>
      <c r="E748" t="s">
        <v>3257</v>
      </c>
      <c r="F748" t="s">
        <v>13</v>
      </c>
      <c r="G748" t="s">
        <v>37</v>
      </c>
    </row>
    <row r="749" spans="1:7" x14ac:dyDescent="0.2">
      <c r="A749" t="s">
        <v>4025</v>
      </c>
      <c r="B749" s="2">
        <v>36884</v>
      </c>
      <c r="C749" t="s">
        <v>3255</v>
      </c>
      <c r="D749" t="s">
        <v>3259</v>
      </c>
      <c r="E749" t="s">
        <v>3257</v>
      </c>
      <c r="F749" t="s">
        <v>13</v>
      </c>
      <c r="G749" t="s">
        <v>37</v>
      </c>
    </row>
    <row r="750" spans="1:7" x14ac:dyDescent="0.2">
      <c r="A750" t="s">
        <v>4026</v>
      </c>
      <c r="B750" s="2">
        <v>38534</v>
      </c>
      <c r="C750" t="s">
        <v>3255</v>
      </c>
      <c r="D750" t="s">
        <v>3259</v>
      </c>
      <c r="E750" t="s">
        <v>3257</v>
      </c>
      <c r="F750" t="s">
        <v>13</v>
      </c>
      <c r="G750" t="s">
        <v>37</v>
      </c>
    </row>
    <row r="751" spans="1:7" x14ac:dyDescent="0.2">
      <c r="A751" t="s">
        <v>4027</v>
      </c>
      <c r="B751" s="2">
        <v>41177</v>
      </c>
      <c r="C751" t="s">
        <v>3255</v>
      </c>
      <c r="D751" t="s">
        <v>3266</v>
      </c>
      <c r="E751" t="s">
        <v>3257</v>
      </c>
      <c r="F751" t="s">
        <v>13</v>
      </c>
      <c r="G751" t="s">
        <v>37</v>
      </c>
    </row>
    <row r="752" spans="1:7" x14ac:dyDescent="0.2">
      <c r="A752" t="s">
        <v>4028</v>
      </c>
      <c r="B752" s="2">
        <v>35016</v>
      </c>
      <c r="C752" t="s">
        <v>3255</v>
      </c>
      <c r="D752" t="s">
        <v>3433</v>
      </c>
      <c r="E752" t="s">
        <v>3257</v>
      </c>
      <c r="F752" t="s">
        <v>196</v>
      </c>
      <c r="G752" t="s">
        <v>21</v>
      </c>
    </row>
    <row r="753" spans="1:7" x14ac:dyDescent="0.2">
      <c r="A753" t="s">
        <v>4029</v>
      </c>
      <c r="B753" s="2">
        <v>33293</v>
      </c>
      <c r="C753" t="s">
        <v>3255</v>
      </c>
      <c r="D753" t="s">
        <v>3266</v>
      </c>
      <c r="E753" t="s">
        <v>3257</v>
      </c>
      <c r="F753" t="s">
        <v>13</v>
      </c>
      <c r="G753" t="s">
        <v>37</v>
      </c>
    </row>
    <row r="754" spans="1:7" x14ac:dyDescent="0.2">
      <c r="A754" t="s">
        <v>4030</v>
      </c>
      <c r="B754" s="2">
        <v>36603</v>
      </c>
      <c r="C754" t="s">
        <v>3255</v>
      </c>
      <c r="D754" t="s">
        <v>3266</v>
      </c>
      <c r="E754" t="s">
        <v>3257</v>
      </c>
      <c r="F754" t="s">
        <v>13</v>
      </c>
      <c r="G754" t="s">
        <v>21</v>
      </c>
    </row>
    <row r="755" spans="1:7" x14ac:dyDescent="0.2">
      <c r="A755" t="s">
        <v>4031</v>
      </c>
      <c r="B755" s="2">
        <v>37801</v>
      </c>
      <c r="C755" t="s">
        <v>3255</v>
      </c>
      <c r="D755" t="s">
        <v>3272</v>
      </c>
      <c r="E755" t="s">
        <v>3257</v>
      </c>
      <c r="F755" t="s">
        <v>17</v>
      </c>
      <c r="G755" t="s">
        <v>18</v>
      </c>
    </row>
    <row r="756" spans="1:7" x14ac:dyDescent="0.2">
      <c r="A756" t="s">
        <v>4032</v>
      </c>
      <c r="B756" s="2">
        <v>41901</v>
      </c>
      <c r="C756" t="s">
        <v>3255</v>
      </c>
      <c r="D756" t="s">
        <v>3266</v>
      </c>
      <c r="E756" t="s">
        <v>3257</v>
      </c>
      <c r="F756" t="s">
        <v>13</v>
      </c>
      <c r="G756" t="s">
        <v>37</v>
      </c>
    </row>
    <row r="757" spans="1:7" x14ac:dyDescent="0.2">
      <c r="A757" t="s">
        <v>4033</v>
      </c>
      <c r="B757" s="2">
        <v>40950</v>
      </c>
      <c r="C757" t="s">
        <v>3255</v>
      </c>
      <c r="D757" t="s">
        <v>3259</v>
      </c>
      <c r="E757" t="s">
        <v>3257</v>
      </c>
      <c r="F757" t="s">
        <v>13</v>
      </c>
      <c r="G757" t="s">
        <v>21</v>
      </c>
    </row>
    <row r="758" spans="1:7" x14ac:dyDescent="0.2">
      <c r="A758" t="s">
        <v>4034</v>
      </c>
      <c r="B758" s="2">
        <v>33507</v>
      </c>
      <c r="C758" t="s">
        <v>3255</v>
      </c>
      <c r="D758" t="s">
        <v>3266</v>
      </c>
      <c r="E758" t="s">
        <v>3257</v>
      </c>
      <c r="F758" t="s">
        <v>13</v>
      </c>
      <c r="G758" t="s">
        <v>21</v>
      </c>
    </row>
    <row r="759" spans="1:7" x14ac:dyDescent="0.2">
      <c r="A759" t="s">
        <v>4035</v>
      </c>
      <c r="B759" s="2">
        <v>39377</v>
      </c>
      <c r="C759" t="s">
        <v>3255</v>
      </c>
      <c r="D759" t="s">
        <v>3270</v>
      </c>
      <c r="E759" t="s">
        <v>3257</v>
      </c>
      <c r="F759" t="s">
        <v>13</v>
      </c>
      <c r="G759" t="s">
        <v>37</v>
      </c>
    </row>
    <row r="760" spans="1:7" x14ac:dyDescent="0.2">
      <c r="A760" t="s">
        <v>4036</v>
      </c>
      <c r="B760" s="2">
        <v>40631</v>
      </c>
      <c r="C760" t="s">
        <v>3255</v>
      </c>
      <c r="D760" t="s">
        <v>3266</v>
      </c>
      <c r="E760" t="s">
        <v>3257</v>
      </c>
      <c r="F760" t="s">
        <v>13</v>
      </c>
      <c r="G760" t="s">
        <v>21</v>
      </c>
    </row>
    <row r="761" spans="1:7" x14ac:dyDescent="0.2">
      <c r="A761" t="s">
        <v>4037</v>
      </c>
      <c r="B761" s="2">
        <v>41128</v>
      </c>
      <c r="C761" t="s">
        <v>3255</v>
      </c>
      <c r="D761" t="s">
        <v>3266</v>
      </c>
      <c r="E761" t="s">
        <v>3257</v>
      </c>
      <c r="F761" t="s">
        <v>13</v>
      </c>
      <c r="G761" t="s">
        <v>37</v>
      </c>
    </row>
    <row r="762" spans="1:7" x14ac:dyDescent="0.2">
      <c r="A762" t="s">
        <v>4038</v>
      </c>
      <c r="B762" s="2">
        <v>35108</v>
      </c>
      <c r="C762" t="s">
        <v>3255</v>
      </c>
      <c r="D762" t="s">
        <v>3266</v>
      </c>
      <c r="E762" t="s">
        <v>3257</v>
      </c>
      <c r="F762" t="s">
        <v>13</v>
      </c>
      <c r="G762" t="s">
        <v>37</v>
      </c>
    </row>
    <row r="763" spans="1:7" x14ac:dyDescent="0.2">
      <c r="A763" t="s">
        <v>4039</v>
      </c>
      <c r="B763" s="2">
        <v>39838</v>
      </c>
      <c r="C763" t="s">
        <v>3255</v>
      </c>
      <c r="D763" t="s">
        <v>3266</v>
      </c>
      <c r="E763" t="s">
        <v>3257</v>
      </c>
      <c r="F763" t="s">
        <v>13</v>
      </c>
      <c r="G763" t="s">
        <v>21</v>
      </c>
    </row>
    <row r="764" spans="1:7" x14ac:dyDescent="0.2">
      <c r="A764" t="s">
        <v>4040</v>
      </c>
      <c r="B764" s="2">
        <v>36724</v>
      </c>
      <c r="C764" t="s">
        <v>3255</v>
      </c>
      <c r="D764" t="s">
        <v>3272</v>
      </c>
      <c r="E764" t="s">
        <v>3257</v>
      </c>
      <c r="F764" t="s">
        <v>17</v>
      </c>
      <c r="G764" t="s">
        <v>18</v>
      </c>
    </row>
    <row r="765" spans="1:7" x14ac:dyDescent="0.2">
      <c r="A765" t="s">
        <v>4041</v>
      </c>
      <c r="B765" s="2">
        <v>39316</v>
      </c>
      <c r="C765" t="s">
        <v>3255</v>
      </c>
      <c r="D765" t="s">
        <v>3270</v>
      </c>
      <c r="E765" t="s">
        <v>3257</v>
      </c>
      <c r="F765" t="s">
        <v>13</v>
      </c>
      <c r="G765" t="s">
        <v>37</v>
      </c>
    </row>
    <row r="766" spans="1:7" x14ac:dyDescent="0.2">
      <c r="A766" t="s">
        <v>4042</v>
      </c>
      <c r="B766" s="2">
        <v>36845</v>
      </c>
      <c r="C766" t="s">
        <v>3255</v>
      </c>
      <c r="D766" t="s">
        <v>3266</v>
      </c>
      <c r="E766" t="s">
        <v>3257</v>
      </c>
      <c r="F766" t="s">
        <v>13</v>
      </c>
      <c r="G766" t="s">
        <v>37</v>
      </c>
    </row>
    <row r="767" spans="1:7" x14ac:dyDescent="0.2">
      <c r="A767" t="s">
        <v>4043</v>
      </c>
      <c r="B767" s="2">
        <v>36686</v>
      </c>
      <c r="C767" t="s">
        <v>3255</v>
      </c>
      <c r="D767" t="s">
        <v>3259</v>
      </c>
      <c r="E767" t="s">
        <v>3257</v>
      </c>
      <c r="F767" t="s">
        <v>13</v>
      </c>
      <c r="G767" t="s">
        <v>21</v>
      </c>
    </row>
    <row r="768" spans="1:7" x14ac:dyDescent="0.2">
      <c r="A768" t="s">
        <v>4044</v>
      </c>
      <c r="B768" s="2">
        <v>41816</v>
      </c>
      <c r="C768" t="s">
        <v>3255</v>
      </c>
      <c r="D768" t="s">
        <v>3266</v>
      </c>
      <c r="E768" t="s">
        <v>3257</v>
      </c>
      <c r="F768" t="s">
        <v>196</v>
      </c>
      <c r="G768" t="s">
        <v>21</v>
      </c>
    </row>
    <row r="769" spans="1:7" x14ac:dyDescent="0.2">
      <c r="A769" t="s">
        <v>4045</v>
      </c>
      <c r="B769" s="2">
        <v>36810</v>
      </c>
      <c r="C769" t="s">
        <v>3255</v>
      </c>
      <c r="D769" t="s">
        <v>3266</v>
      </c>
      <c r="E769" t="s">
        <v>3257</v>
      </c>
      <c r="F769" t="s">
        <v>13</v>
      </c>
      <c r="G769" t="s">
        <v>37</v>
      </c>
    </row>
    <row r="770" spans="1:7" x14ac:dyDescent="0.2">
      <c r="A770" t="s">
        <v>4046</v>
      </c>
      <c r="B770" s="2">
        <v>36814</v>
      </c>
      <c r="C770" t="s">
        <v>3255</v>
      </c>
      <c r="D770" t="s">
        <v>3266</v>
      </c>
      <c r="E770" t="s">
        <v>3257</v>
      </c>
      <c r="F770" t="s">
        <v>13</v>
      </c>
      <c r="G770" t="s">
        <v>37</v>
      </c>
    </row>
    <row r="771" spans="1:7" x14ac:dyDescent="0.2">
      <c r="A771" t="s">
        <v>4047</v>
      </c>
      <c r="B771" s="2">
        <v>35346</v>
      </c>
      <c r="C771" t="s">
        <v>3255</v>
      </c>
      <c r="D771" t="s">
        <v>3259</v>
      </c>
      <c r="E771" t="s">
        <v>3257</v>
      </c>
      <c r="F771" t="s">
        <v>13</v>
      </c>
      <c r="G771" t="s">
        <v>18</v>
      </c>
    </row>
    <row r="772" spans="1:7" x14ac:dyDescent="0.2">
      <c r="A772" t="s">
        <v>4048</v>
      </c>
      <c r="B772" s="2">
        <v>36306</v>
      </c>
      <c r="C772" t="s">
        <v>3255</v>
      </c>
      <c r="D772" t="s">
        <v>3266</v>
      </c>
      <c r="E772" t="s">
        <v>3257</v>
      </c>
      <c r="F772" t="s">
        <v>13</v>
      </c>
      <c r="G772" t="s">
        <v>37</v>
      </c>
    </row>
    <row r="773" spans="1:7" x14ac:dyDescent="0.2">
      <c r="A773" t="s">
        <v>4049</v>
      </c>
      <c r="B773" s="2">
        <v>39703</v>
      </c>
      <c r="C773" t="s">
        <v>3255</v>
      </c>
      <c r="D773" t="s">
        <v>3259</v>
      </c>
      <c r="E773" t="s">
        <v>3257</v>
      </c>
      <c r="F773" t="s">
        <v>13</v>
      </c>
      <c r="G773" t="s">
        <v>21</v>
      </c>
    </row>
    <row r="774" spans="1:7" x14ac:dyDescent="0.2">
      <c r="A774" t="s">
        <v>4050</v>
      </c>
      <c r="B774" s="2">
        <v>41660</v>
      </c>
      <c r="C774" t="s">
        <v>3255</v>
      </c>
      <c r="D774" t="s">
        <v>3259</v>
      </c>
      <c r="E774" t="s">
        <v>3257</v>
      </c>
      <c r="F774" t="s">
        <v>13</v>
      </c>
      <c r="G774" t="s">
        <v>21</v>
      </c>
    </row>
    <row r="775" spans="1:7" x14ac:dyDescent="0.2">
      <c r="A775" t="s">
        <v>4051</v>
      </c>
      <c r="B775" s="2">
        <v>39700</v>
      </c>
      <c r="C775" t="s">
        <v>3255</v>
      </c>
      <c r="D775" t="s">
        <v>3272</v>
      </c>
      <c r="E775" t="s">
        <v>3257</v>
      </c>
      <c r="F775" t="s">
        <v>13</v>
      </c>
      <c r="G775" t="s">
        <v>14</v>
      </c>
    </row>
    <row r="776" spans="1:7" x14ac:dyDescent="0.2">
      <c r="A776" t="s">
        <v>4052</v>
      </c>
      <c r="B776" s="2">
        <v>35715</v>
      </c>
      <c r="C776" t="s">
        <v>3255</v>
      </c>
      <c r="D776" t="s">
        <v>3270</v>
      </c>
      <c r="E776" t="s">
        <v>3257</v>
      </c>
      <c r="F776" t="s">
        <v>65</v>
      </c>
      <c r="G776" t="s">
        <v>37</v>
      </c>
    </row>
    <row r="777" spans="1:7" x14ac:dyDescent="0.2">
      <c r="A777" t="s">
        <v>4053</v>
      </c>
      <c r="B777" s="2">
        <v>32463</v>
      </c>
      <c r="C777" t="s">
        <v>3255</v>
      </c>
      <c r="D777" t="s">
        <v>3266</v>
      </c>
      <c r="E777" t="s">
        <v>3257</v>
      </c>
      <c r="F777" t="s">
        <v>13</v>
      </c>
      <c r="G777" t="s">
        <v>37</v>
      </c>
    </row>
    <row r="778" spans="1:7" x14ac:dyDescent="0.2">
      <c r="A778" t="s">
        <v>4054</v>
      </c>
      <c r="B778" s="2">
        <v>37911</v>
      </c>
      <c r="C778" t="s">
        <v>3255</v>
      </c>
      <c r="D778" t="s">
        <v>3259</v>
      </c>
      <c r="E778" t="s">
        <v>3257</v>
      </c>
      <c r="F778" t="s">
        <v>13</v>
      </c>
      <c r="G778" t="s">
        <v>21</v>
      </c>
    </row>
    <row r="779" spans="1:7" x14ac:dyDescent="0.2">
      <c r="A779" t="s">
        <v>4055</v>
      </c>
      <c r="B779" s="2">
        <v>37793</v>
      </c>
      <c r="C779" t="s">
        <v>3255</v>
      </c>
      <c r="D779" t="s">
        <v>3266</v>
      </c>
      <c r="E779" t="s">
        <v>3257</v>
      </c>
      <c r="F779" t="s">
        <v>13</v>
      </c>
      <c r="G779" t="s">
        <v>21</v>
      </c>
    </row>
    <row r="780" spans="1:7" x14ac:dyDescent="0.2">
      <c r="A780" t="s">
        <v>4056</v>
      </c>
      <c r="B780" s="2">
        <v>40704</v>
      </c>
      <c r="C780" t="s">
        <v>3255</v>
      </c>
      <c r="D780" t="s">
        <v>3259</v>
      </c>
      <c r="E780" t="s">
        <v>3257</v>
      </c>
      <c r="F780" t="s">
        <v>13</v>
      </c>
      <c r="G780" t="s">
        <v>21</v>
      </c>
    </row>
    <row r="781" spans="1:7" x14ac:dyDescent="0.2">
      <c r="A781" t="s">
        <v>4057</v>
      </c>
      <c r="B781" s="2">
        <v>40986</v>
      </c>
      <c r="C781" t="s">
        <v>3255</v>
      </c>
      <c r="D781" t="s">
        <v>3259</v>
      </c>
      <c r="E781" t="s">
        <v>3257</v>
      </c>
      <c r="F781" t="s">
        <v>13</v>
      </c>
      <c r="G781" t="s">
        <v>21</v>
      </c>
    </row>
    <row r="782" spans="1:7" x14ac:dyDescent="0.2">
      <c r="A782" t="s">
        <v>4058</v>
      </c>
      <c r="B782" s="2">
        <v>39938</v>
      </c>
      <c r="C782" t="s">
        <v>3255</v>
      </c>
      <c r="D782" t="s">
        <v>3266</v>
      </c>
      <c r="E782" t="s">
        <v>3257</v>
      </c>
      <c r="F782" t="s">
        <v>13</v>
      </c>
      <c r="G782" t="s">
        <v>18</v>
      </c>
    </row>
    <row r="783" spans="1:7" x14ac:dyDescent="0.2">
      <c r="A783" t="s">
        <v>4059</v>
      </c>
      <c r="B783" s="2">
        <v>38708</v>
      </c>
      <c r="C783" t="s">
        <v>3255</v>
      </c>
      <c r="D783" t="s">
        <v>3259</v>
      </c>
      <c r="E783" t="s">
        <v>3257</v>
      </c>
      <c r="F783" t="s">
        <v>13</v>
      </c>
      <c r="G783" t="s">
        <v>21</v>
      </c>
    </row>
    <row r="784" spans="1:7" x14ac:dyDescent="0.2">
      <c r="A784" t="s">
        <v>4060</v>
      </c>
      <c r="B784" s="2">
        <v>35995</v>
      </c>
      <c r="C784" t="s">
        <v>3255</v>
      </c>
      <c r="D784" t="s">
        <v>3266</v>
      </c>
      <c r="E784" t="s">
        <v>3257</v>
      </c>
      <c r="F784" t="s">
        <v>13</v>
      </c>
      <c r="G784" t="s">
        <v>21</v>
      </c>
    </row>
    <row r="785" spans="1:7" x14ac:dyDescent="0.2">
      <c r="A785" t="s">
        <v>4061</v>
      </c>
      <c r="B785" s="2">
        <v>36910</v>
      </c>
      <c r="C785" t="s">
        <v>3255</v>
      </c>
      <c r="D785" t="s">
        <v>3266</v>
      </c>
      <c r="E785" t="s">
        <v>3257</v>
      </c>
      <c r="F785" t="s">
        <v>13</v>
      </c>
      <c r="G785" t="s">
        <v>21</v>
      </c>
    </row>
    <row r="786" spans="1:7" x14ac:dyDescent="0.2">
      <c r="A786" t="s">
        <v>4062</v>
      </c>
      <c r="B786" s="2">
        <v>41752</v>
      </c>
      <c r="C786" t="s">
        <v>3255</v>
      </c>
      <c r="D786" t="s">
        <v>3266</v>
      </c>
      <c r="E786" t="s">
        <v>3257</v>
      </c>
      <c r="F786" t="s">
        <v>13</v>
      </c>
      <c r="G786" t="s">
        <v>21</v>
      </c>
    </row>
    <row r="787" spans="1:7" x14ac:dyDescent="0.2">
      <c r="A787" t="s">
        <v>4063</v>
      </c>
      <c r="B787" s="2">
        <v>41074</v>
      </c>
      <c r="C787" t="s">
        <v>3255</v>
      </c>
      <c r="D787" t="s">
        <v>3259</v>
      </c>
      <c r="E787" t="s">
        <v>3257</v>
      </c>
      <c r="F787" t="s">
        <v>13</v>
      </c>
      <c r="G787" t="s">
        <v>21</v>
      </c>
    </row>
    <row r="788" spans="1:7" x14ac:dyDescent="0.2">
      <c r="A788" t="s">
        <v>4064</v>
      </c>
      <c r="B788" s="2">
        <v>40360</v>
      </c>
      <c r="C788" t="s">
        <v>3255</v>
      </c>
      <c r="D788" t="s">
        <v>3263</v>
      </c>
      <c r="E788" t="s">
        <v>3257</v>
      </c>
      <c r="F788" t="s">
        <v>13</v>
      </c>
      <c r="G788" t="s">
        <v>21</v>
      </c>
    </row>
    <row r="789" spans="1:7" x14ac:dyDescent="0.2">
      <c r="A789" t="s">
        <v>4065</v>
      </c>
      <c r="B789" s="2">
        <v>41461</v>
      </c>
      <c r="C789" t="s">
        <v>3255</v>
      </c>
      <c r="D789" t="s">
        <v>3259</v>
      </c>
      <c r="E789" t="s">
        <v>3257</v>
      </c>
      <c r="F789" t="s">
        <v>13</v>
      </c>
      <c r="G789" t="s">
        <v>21</v>
      </c>
    </row>
    <row r="790" spans="1:7" x14ac:dyDescent="0.2">
      <c r="A790" t="s">
        <v>4066</v>
      </c>
      <c r="B790" s="2">
        <v>41057</v>
      </c>
      <c r="C790" t="s">
        <v>3255</v>
      </c>
      <c r="D790" t="s">
        <v>3263</v>
      </c>
      <c r="E790" t="s">
        <v>3257</v>
      </c>
      <c r="F790" t="s">
        <v>13</v>
      </c>
      <c r="G790" t="s">
        <v>21</v>
      </c>
    </row>
    <row r="791" spans="1:7" x14ac:dyDescent="0.2">
      <c r="A791" t="s">
        <v>4067</v>
      </c>
      <c r="B791" s="2">
        <v>42164</v>
      </c>
      <c r="C791" t="s">
        <v>3255</v>
      </c>
      <c r="D791" t="s">
        <v>3259</v>
      </c>
      <c r="E791" t="s">
        <v>3257</v>
      </c>
      <c r="F791" t="s">
        <v>13</v>
      </c>
      <c r="G791" t="s">
        <v>21</v>
      </c>
    </row>
    <row r="792" spans="1:7" x14ac:dyDescent="0.2">
      <c r="A792" t="s">
        <v>4068</v>
      </c>
      <c r="B792" s="2">
        <v>35386</v>
      </c>
      <c r="C792" t="s">
        <v>3255</v>
      </c>
      <c r="D792" t="s">
        <v>3409</v>
      </c>
      <c r="E792" t="s">
        <v>3257</v>
      </c>
      <c r="F792" t="s">
        <v>13</v>
      </c>
      <c r="G792" t="s">
        <v>37</v>
      </c>
    </row>
    <row r="793" spans="1:7" x14ac:dyDescent="0.2">
      <c r="A793" t="s">
        <v>4069</v>
      </c>
      <c r="B793" s="2">
        <v>37138</v>
      </c>
      <c r="C793" t="s">
        <v>3255</v>
      </c>
      <c r="D793" t="s">
        <v>3266</v>
      </c>
      <c r="E793" t="s">
        <v>3257</v>
      </c>
      <c r="F793" t="s">
        <v>13</v>
      </c>
      <c r="G793" t="s">
        <v>21</v>
      </c>
    </row>
    <row r="794" spans="1:7" x14ac:dyDescent="0.2">
      <c r="A794" t="s">
        <v>4070</v>
      </c>
      <c r="B794" s="2">
        <v>37539</v>
      </c>
      <c r="C794" t="s">
        <v>3255</v>
      </c>
      <c r="D794" t="s">
        <v>3266</v>
      </c>
      <c r="E794" t="s">
        <v>3257</v>
      </c>
      <c r="F794" t="s">
        <v>13</v>
      </c>
      <c r="G794" t="s">
        <v>37</v>
      </c>
    </row>
    <row r="795" spans="1:7" x14ac:dyDescent="0.2">
      <c r="A795" t="s">
        <v>4071</v>
      </c>
      <c r="B795" s="2">
        <v>36936</v>
      </c>
      <c r="C795" t="s">
        <v>3255</v>
      </c>
      <c r="D795" t="s">
        <v>3259</v>
      </c>
      <c r="E795" t="s">
        <v>3257</v>
      </c>
      <c r="F795" t="s">
        <v>13</v>
      </c>
      <c r="G795" t="s">
        <v>21</v>
      </c>
    </row>
    <row r="796" spans="1:7" x14ac:dyDescent="0.2">
      <c r="A796" t="s">
        <v>4072</v>
      </c>
      <c r="B796" s="2">
        <v>40290</v>
      </c>
      <c r="C796" t="s">
        <v>3255</v>
      </c>
      <c r="D796" t="s">
        <v>3259</v>
      </c>
      <c r="E796" t="s">
        <v>3257</v>
      </c>
      <c r="F796" t="s">
        <v>13</v>
      </c>
      <c r="G796" t="s">
        <v>21</v>
      </c>
    </row>
    <row r="797" spans="1:7" x14ac:dyDescent="0.2">
      <c r="A797" t="s">
        <v>4073</v>
      </c>
      <c r="B797" s="2">
        <v>33089</v>
      </c>
      <c r="C797" t="s">
        <v>3255</v>
      </c>
      <c r="D797" t="s">
        <v>3409</v>
      </c>
      <c r="E797" t="s">
        <v>3257</v>
      </c>
      <c r="F797" t="s">
        <v>13</v>
      </c>
      <c r="G797" t="s">
        <v>37</v>
      </c>
    </row>
    <row r="798" spans="1:7" x14ac:dyDescent="0.2">
      <c r="A798" t="s">
        <v>4074</v>
      </c>
      <c r="B798" s="2">
        <v>36329</v>
      </c>
      <c r="C798" t="s">
        <v>3255</v>
      </c>
      <c r="D798" t="s">
        <v>3259</v>
      </c>
      <c r="E798" t="s">
        <v>3257</v>
      </c>
      <c r="F798" t="s">
        <v>13</v>
      </c>
      <c r="G798" t="s">
        <v>21</v>
      </c>
    </row>
    <row r="799" spans="1:7" x14ac:dyDescent="0.2">
      <c r="A799" t="s">
        <v>4075</v>
      </c>
      <c r="B799" s="2">
        <v>36984</v>
      </c>
      <c r="C799" t="s">
        <v>3255</v>
      </c>
      <c r="D799" t="s">
        <v>3259</v>
      </c>
      <c r="E799" t="s">
        <v>3257</v>
      </c>
      <c r="F799" t="s">
        <v>13</v>
      </c>
      <c r="G799" t="s">
        <v>37</v>
      </c>
    </row>
    <row r="800" spans="1:7" x14ac:dyDescent="0.2">
      <c r="A800" t="s">
        <v>4076</v>
      </c>
      <c r="B800" s="2">
        <v>38216</v>
      </c>
      <c r="C800" t="s">
        <v>3255</v>
      </c>
      <c r="D800" t="s">
        <v>3259</v>
      </c>
      <c r="E800" t="s">
        <v>3257</v>
      </c>
      <c r="F800" t="s">
        <v>13</v>
      </c>
      <c r="G800" t="s">
        <v>14</v>
      </c>
    </row>
    <row r="801" spans="1:7" x14ac:dyDescent="0.2">
      <c r="A801" t="s">
        <v>4077</v>
      </c>
      <c r="B801" s="2">
        <v>41896</v>
      </c>
      <c r="C801" t="s">
        <v>3255</v>
      </c>
      <c r="D801" t="s">
        <v>3259</v>
      </c>
      <c r="E801" t="s">
        <v>3257</v>
      </c>
      <c r="F801" t="s">
        <v>13</v>
      </c>
      <c r="G801" t="s">
        <v>21</v>
      </c>
    </row>
    <row r="802" spans="1:7" x14ac:dyDescent="0.2">
      <c r="A802" t="s">
        <v>4078</v>
      </c>
      <c r="B802" s="2">
        <v>38853</v>
      </c>
      <c r="C802" t="s">
        <v>3255</v>
      </c>
      <c r="D802" t="s">
        <v>3259</v>
      </c>
      <c r="E802" t="s">
        <v>3257</v>
      </c>
      <c r="F802" t="s">
        <v>17</v>
      </c>
      <c r="G802" t="s">
        <v>18</v>
      </c>
    </row>
    <row r="803" spans="1:7" x14ac:dyDescent="0.2">
      <c r="A803" t="s">
        <v>4079</v>
      </c>
      <c r="B803" s="2">
        <v>41927</v>
      </c>
      <c r="C803" t="s">
        <v>3255</v>
      </c>
      <c r="D803" t="s">
        <v>3259</v>
      </c>
      <c r="E803" t="s">
        <v>3257</v>
      </c>
      <c r="F803" t="s">
        <v>13</v>
      </c>
      <c r="G803" t="s">
        <v>21</v>
      </c>
    </row>
    <row r="804" spans="1:7" x14ac:dyDescent="0.2">
      <c r="A804" t="s">
        <v>4080</v>
      </c>
      <c r="B804" s="2">
        <v>37530</v>
      </c>
      <c r="C804" t="s">
        <v>3255</v>
      </c>
      <c r="D804" t="s">
        <v>3259</v>
      </c>
      <c r="E804" t="s">
        <v>3257</v>
      </c>
      <c r="F804" t="s">
        <v>13</v>
      </c>
      <c r="G804" t="s">
        <v>21</v>
      </c>
    </row>
    <row r="805" spans="1:7" x14ac:dyDescent="0.2">
      <c r="A805" t="s">
        <v>4081</v>
      </c>
      <c r="B805" s="2">
        <v>38012</v>
      </c>
      <c r="C805" t="s">
        <v>3456</v>
      </c>
      <c r="D805" t="s">
        <v>3259</v>
      </c>
      <c r="E805" t="s">
        <v>3257</v>
      </c>
      <c r="F805" t="s">
        <v>13</v>
      </c>
      <c r="G805" t="s">
        <v>21</v>
      </c>
    </row>
    <row r="806" spans="1:7" x14ac:dyDescent="0.2">
      <c r="A806" t="s">
        <v>4082</v>
      </c>
      <c r="B806" s="2">
        <v>31663</v>
      </c>
      <c r="C806" t="s">
        <v>3255</v>
      </c>
      <c r="D806" t="s">
        <v>3270</v>
      </c>
      <c r="E806" t="s">
        <v>3257</v>
      </c>
      <c r="F806" t="s">
        <v>65</v>
      </c>
      <c r="G806" t="s">
        <v>37</v>
      </c>
    </row>
    <row r="807" spans="1:7" x14ac:dyDescent="0.2">
      <c r="A807" t="s">
        <v>4083</v>
      </c>
      <c r="B807" s="2">
        <v>41348</v>
      </c>
      <c r="C807" t="s">
        <v>3255</v>
      </c>
      <c r="D807" t="s">
        <v>3259</v>
      </c>
      <c r="E807" t="s">
        <v>3257</v>
      </c>
      <c r="F807" t="s">
        <v>13</v>
      </c>
      <c r="G807" t="s">
        <v>37</v>
      </c>
    </row>
    <row r="808" spans="1:7" x14ac:dyDescent="0.2">
      <c r="A808" t="s">
        <v>4084</v>
      </c>
      <c r="B808" s="2">
        <v>36467</v>
      </c>
      <c r="C808" t="s">
        <v>3255</v>
      </c>
      <c r="D808" t="s">
        <v>3259</v>
      </c>
      <c r="E808" t="s">
        <v>3257</v>
      </c>
      <c r="F808" t="s">
        <v>13</v>
      </c>
      <c r="G808" t="s">
        <v>37</v>
      </c>
    </row>
    <row r="809" spans="1:7" x14ac:dyDescent="0.2">
      <c r="A809" t="s">
        <v>4085</v>
      </c>
      <c r="B809" s="2">
        <v>42085</v>
      </c>
      <c r="C809" t="s">
        <v>3255</v>
      </c>
      <c r="D809" t="s">
        <v>3259</v>
      </c>
      <c r="E809" t="s">
        <v>3257</v>
      </c>
      <c r="F809" t="s">
        <v>13</v>
      </c>
      <c r="G809" t="s">
        <v>37</v>
      </c>
    </row>
    <row r="810" spans="1:7" x14ac:dyDescent="0.2">
      <c r="A810" t="s">
        <v>4086</v>
      </c>
      <c r="B810" s="2">
        <v>40849</v>
      </c>
      <c r="C810" t="s">
        <v>3255</v>
      </c>
      <c r="D810" t="s">
        <v>3259</v>
      </c>
      <c r="E810" t="s">
        <v>3257</v>
      </c>
      <c r="F810" t="s">
        <v>13</v>
      </c>
      <c r="G810" t="s">
        <v>37</v>
      </c>
    </row>
    <row r="811" spans="1:7" x14ac:dyDescent="0.2">
      <c r="A811" t="s">
        <v>4087</v>
      </c>
      <c r="B811" s="2">
        <v>28647</v>
      </c>
      <c r="C811" t="s">
        <v>3255</v>
      </c>
      <c r="D811" t="s">
        <v>3272</v>
      </c>
      <c r="E811" t="s">
        <v>3257</v>
      </c>
      <c r="F811" t="s">
        <v>13</v>
      </c>
      <c r="G811" t="s">
        <v>18</v>
      </c>
    </row>
    <row r="812" spans="1:7" x14ac:dyDescent="0.2">
      <c r="A812" t="s">
        <v>4088</v>
      </c>
      <c r="B812" s="2">
        <v>40838</v>
      </c>
      <c r="C812" t="s">
        <v>3255</v>
      </c>
      <c r="D812" t="s">
        <v>3259</v>
      </c>
      <c r="E812" t="s">
        <v>3257</v>
      </c>
      <c r="F812" t="s">
        <v>13</v>
      </c>
      <c r="G812" t="s">
        <v>21</v>
      </c>
    </row>
    <row r="813" spans="1:7" x14ac:dyDescent="0.2">
      <c r="A813" t="s">
        <v>4089</v>
      </c>
      <c r="B813" s="2">
        <v>41034</v>
      </c>
      <c r="C813" t="s">
        <v>3255</v>
      </c>
      <c r="D813" t="s">
        <v>3263</v>
      </c>
      <c r="E813" t="s">
        <v>3257</v>
      </c>
      <c r="F813" t="s">
        <v>13</v>
      </c>
      <c r="G813" t="s">
        <v>37</v>
      </c>
    </row>
    <row r="814" spans="1:7" x14ac:dyDescent="0.2">
      <c r="A814" t="s">
        <v>4090</v>
      </c>
      <c r="B814" s="2">
        <v>32143</v>
      </c>
      <c r="C814" t="s">
        <v>3255</v>
      </c>
      <c r="D814" t="s">
        <v>3409</v>
      </c>
      <c r="E814" t="s">
        <v>3257</v>
      </c>
      <c r="F814" t="s">
        <v>13</v>
      </c>
      <c r="G814" t="s">
        <v>37</v>
      </c>
    </row>
    <row r="815" spans="1:7" x14ac:dyDescent="0.2">
      <c r="A815" t="s">
        <v>4091</v>
      </c>
      <c r="B815" s="2">
        <v>29974</v>
      </c>
      <c r="C815" t="s">
        <v>3255</v>
      </c>
      <c r="D815" t="s">
        <v>3270</v>
      </c>
      <c r="E815" t="s">
        <v>3257</v>
      </c>
      <c r="F815" t="s">
        <v>13</v>
      </c>
      <c r="G815" t="s">
        <v>37</v>
      </c>
    </row>
    <row r="816" spans="1:7" x14ac:dyDescent="0.2">
      <c r="A816" t="s">
        <v>4092</v>
      </c>
      <c r="B816" s="2">
        <v>41611</v>
      </c>
      <c r="C816" t="s">
        <v>3255</v>
      </c>
      <c r="D816" t="s">
        <v>3270</v>
      </c>
      <c r="E816" t="s">
        <v>3257</v>
      </c>
      <c r="F816" t="s">
        <v>13</v>
      </c>
      <c r="G816" t="s">
        <v>37</v>
      </c>
    </row>
    <row r="817" spans="1:7" x14ac:dyDescent="0.2">
      <c r="A817" t="s">
        <v>4093</v>
      </c>
      <c r="B817" s="2">
        <v>40507</v>
      </c>
      <c r="C817" t="s">
        <v>3255</v>
      </c>
      <c r="D817" t="s">
        <v>3270</v>
      </c>
      <c r="E817" t="s">
        <v>3257</v>
      </c>
      <c r="F817" t="s">
        <v>13</v>
      </c>
      <c r="G817" t="s">
        <v>37</v>
      </c>
    </row>
    <row r="818" spans="1:7" x14ac:dyDescent="0.2">
      <c r="A818" t="s">
        <v>4094</v>
      </c>
      <c r="B818" s="2">
        <v>41830</v>
      </c>
      <c r="C818" t="s">
        <v>3255</v>
      </c>
      <c r="D818" t="s">
        <v>3270</v>
      </c>
      <c r="E818" t="s">
        <v>3257</v>
      </c>
      <c r="F818" t="s">
        <v>13</v>
      </c>
      <c r="G818" t="s">
        <v>37</v>
      </c>
    </row>
    <row r="819" spans="1:7" x14ac:dyDescent="0.2">
      <c r="A819" t="s">
        <v>4095</v>
      </c>
      <c r="B819" s="2">
        <v>37892</v>
      </c>
      <c r="C819" t="s">
        <v>3255</v>
      </c>
      <c r="D819" t="s">
        <v>3272</v>
      </c>
      <c r="E819" t="s">
        <v>3257</v>
      </c>
      <c r="F819" t="s">
        <v>13</v>
      </c>
      <c r="G819" t="s">
        <v>37</v>
      </c>
    </row>
    <row r="820" spans="1:7" x14ac:dyDescent="0.2">
      <c r="A820" t="s">
        <v>4096</v>
      </c>
      <c r="B820" s="2">
        <v>36394</v>
      </c>
      <c r="C820" t="s">
        <v>3255</v>
      </c>
      <c r="D820" t="s">
        <v>3259</v>
      </c>
      <c r="E820" t="s">
        <v>3257</v>
      </c>
      <c r="F820" t="s">
        <v>13</v>
      </c>
      <c r="G820" t="s">
        <v>21</v>
      </c>
    </row>
    <row r="821" spans="1:7" x14ac:dyDescent="0.2">
      <c r="A821" t="s">
        <v>4097</v>
      </c>
      <c r="B821" s="2">
        <v>41723</v>
      </c>
      <c r="C821" t="s">
        <v>3255</v>
      </c>
      <c r="D821" t="s">
        <v>3266</v>
      </c>
      <c r="E821" t="s">
        <v>3257</v>
      </c>
      <c r="F821" t="s">
        <v>13</v>
      </c>
      <c r="G821" t="s">
        <v>37</v>
      </c>
    </row>
    <row r="822" spans="1:7" x14ac:dyDescent="0.2">
      <c r="A822" t="s">
        <v>4098</v>
      </c>
      <c r="B822" s="2">
        <v>35677</v>
      </c>
      <c r="C822" t="s">
        <v>3255</v>
      </c>
      <c r="D822" t="s">
        <v>3433</v>
      </c>
      <c r="E822" t="s">
        <v>3257</v>
      </c>
      <c r="F822" t="s">
        <v>13</v>
      </c>
      <c r="G822" t="s">
        <v>37</v>
      </c>
    </row>
    <row r="823" spans="1:7" x14ac:dyDescent="0.2">
      <c r="A823" t="s">
        <v>4099</v>
      </c>
      <c r="B823" s="2">
        <v>41823</v>
      </c>
      <c r="C823" t="s">
        <v>3255</v>
      </c>
      <c r="D823" t="s">
        <v>3263</v>
      </c>
      <c r="E823" t="s">
        <v>3257</v>
      </c>
      <c r="F823" t="s">
        <v>13</v>
      </c>
      <c r="G823" t="s">
        <v>21</v>
      </c>
    </row>
    <row r="824" spans="1:7" x14ac:dyDescent="0.2">
      <c r="A824" t="s">
        <v>4100</v>
      </c>
      <c r="B824" s="2">
        <v>40739</v>
      </c>
      <c r="C824" t="s">
        <v>3255</v>
      </c>
      <c r="D824" t="s">
        <v>3263</v>
      </c>
      <c r="E824" t="s">
        <v>3257</v>
      </c>
      <c r="F824" t="s">
        <v>17</v>
      </c>
      <c r="G824" t="s">
        <v>37</v>
      </c>
    </row>
    <row r="825" spans="1:7" x14ac:dyDescent="0.2">
      <c r="A825" t="s">
        <v>4101</v>
      </c>
      <c r="B825" s="2">
        <v>38776</v>
      </c>
      <c r="C825" t="s">
        <v>3255</v>
      </c>
      <c r="D825" t="s">
        <v>3263</v>
      </c>
      <c r="E825" t="s">
        <v>4102</v>
      </c>
      <c r="F825" t="s">
        <v>196</v>
      </c>
      <c r="G825" t="s">
        <v>1221</v>
      </c>
    </row>
    <row r="826" spans="1:7" x14ac:dyDescent="0.2">
      <c r="A826" t="s">
        <v>4103</v>
      </c>
      <c r="B826" s="2">
        <v>39888</v>
      </c>
      <c r="C826" t="s">
        <v>3255</v>
      </c>
      <c r="D826" t="s">
        <v>3259</v>
      </c>
      <c r="E826" t="s">
        <v>3257</v>
      </c>
      <c r="F826" t="s">
        <v>13</v>
      </c>
      <c r="G826" t="s">
        <v>37</v>
      </c>
    </row>
    <row r="827" spans="1:7" x14ac:dyDescent="0.2">
      <c r="A827" t="s">
        <v>4104</v>
      </c>
      <c r="B827" s="2">
        <v>39397</v>
      </c>
      <c r="C827" t="s">
        <v>3255</v>
      </c>
      <c r="D827" t="s">
        <v>3263</v>
      </c>
      <c r="F827" t="s">
        <v>13</v>
      </c>
      <c r="G827" t="s">
        <v>37</v>
      </c>
    </row>
    <row r="828" spans="1:7" x14ac:dyDescent="0.2">
      <c r="A828" t="s">
        <v>4105</v>
      </c>
      <c r="B828" s="2">
        <v>40218</v>
      </c>
      <c r="C828" t="s">
        <v>3255</v>
      </c>
      <c r="D828" t="s">
        <v>3263</v>
      </c>
      <c r="E828" t="s">
        <v>3257</v>
      </c>
      <c r="F828" t="s">
        <v>13</v>
      </c>
      <c r="G828" t="s">
        <v>37</v>
      </c>
    </row>
    <row r="829" spans="1:7" x14ac:dyDescent="0.2">
      <c r="A829" t="s">
        <v>4106</v>
      </c>
      <c r="B829" s="2">
        <v>35070</v>
      </c>
      <c r="C829" t="s">
        <v>3255</v>
      </c>
      <c r="D829" t="s">
        <v>3263</v>
      </c>
      <c r="E829" t="s">
        <v>3257</v>
      </c>
      <c r="F829" t="s">
        <v>13</v>
      </c>
      <c r="G829" t="s">
        <v>37</v>
      </c>
    </row>
    <row r="830" spans="1:7" x14ac:dyDescent="0.2">
      <c r="A830" t="s">
        <v>4107</v>
      </c>
      <c r="B830" s="2">
        <v>36918</v>
      </c>
      <c r="C830" t="s">
        <v>3255</v>
      </c>
      <c r="D830" t="s">
        <v>3259</v>
      </c>
      <c r="E830" t="s">
        <v>3257</v>
      </c>
      <c r="F830" t="s">
        <v>196</v>
      </c>
      <c r="G830" t="s">
        <v>21</v>
      </c>
    </row>
    <row r="831" spans="1:7" x14ac:dyDescent="0.2">
      <c r="A831" t="s">
        <v>4108</v>
      </c>
      <c r="B831" s="2">
        <v>40402</v>
      </c>
      <c r="C831" t="s">
        <v>3255</v>
      </c>
      <c r="D831" t="s">
        <v>3259</v>
      </c>
      <c r="E831" t="s">
        <v>3257</v>
      </c>
      <c r="F831" t="s">
        <v>196</v>
      </c>
      <c r="G831" t="s">
        <v>37</v>
      </c>
    </row>
    <row r="832" spans="1:7" x14ac:dyDescent="0.2">
      <c r="A832" t="s">
        <v>4109</v>
      </c>
      <c r="B832" s="2">
        <v>38020</v>
      </c>
      <c r="C832" t="s">
        <v>3255</v>
      </c>
      <c r="D832" t="s">
        <v>3266</v>
      </c>
      <c r="E832" t="s">
        <v>3257</v>
      </c>
      <c r="F832" t="s">
        <v>13</v>
      </c>
      <c r="G832" t="s">
        <v>18</v>
      </c>
    </row>
    <row r="833" spans="1:7" x14ac:dyDescent="0.2">
      <c r="A833" t="s">
        <v>4110</v>
      </c>
      <c r="B833" s="2">
        <v>35864</v>
      </c>
      <c r="C833" t="s">
        <v>3255</v>
      </c>
      <c r="D833" t="s">
        <v>3272</v>
      </c>
      <c r="E833" t="s">
        <v>3257</v>
      </c>
      <c r="F833" t="s">
        <v>476</v>
      </c>
      <c r="G833" t="s">
        <v>14</v>
      </c>
    </row>
    <row r="834" spans="1:7" x14ac:dyDescent="0.2">
      <c r="A834" t="s">
        <v>4111</v>
      </c>
      <c r="B834" s="2">
        <v>42055</v>
      </c>
      <c r="C834" t="s">
        <v>3255</v>
      </c>
      <c r="D834" t="s">
        <v>3272</v>
      </c>
      <c r="E834" t="s">
        <v>3257</v>
      </c>
      <c r="F834" t="s">
        <v>13</v>
      </c>
      <c r="G834" t="s">
        <v>18</v>
      </c>
    </row>
    <row r="835" spans="1:7" x14ac:dyDescent="0.2">
      <c r="A835" t="s">
        <v>4112</v>
      </c>
      <c r="B835" s="2">
        <v>37669</v>
      </c>
      <c r="C835" t="s">
        <v>3255</v>
      </c>
      <c r="D835" t="s">
        <v>3259</v>
      </c>
      <c r="E835" t="s">
        <v>3257</v>
      </c>
      <c r="F835" t="s">
        <v>13</v>
      </c>
      <c r="G835" t="s">
        <v>21</v>
      </c>
    </row>
    <row r="836" spans="1:7" x14ac:dyDescent="0.2">
      <c r="A836" t="s">
        <v>4113</v>
      </c>
      <c r="B836" s="2">
        <v>40135</v>
      </c>
      <c r="C836" t="s">
        <v>3456</v>
      </c>
      <c r="D836" t="s">
        <v>3263</v>
      </c>
      <c r="E836" t="s">
        <v>3257</v>
      </c>
      <c r="F836" t="s">
        <v>13</v>
      </c>
      <c r="G836" t="s">
        <v>21</v>
      </c>
    </row>
    <row r="837" spans="1:7" x14ac:dyDescent="0.2">
      <c r="A837" t="s">
        <v>4114</v>
      </c>
      <c r="B837" s="2">
        <v>42243</v>
      </c>
      <c r="C837" t="s">
        <v>3255</v>
      </c>
      <c r="D837" t="s">
        <v>3266</v>
      </c>
      <c r="E837" t="s">
        <v>3257</v>
      </c>
      <c r="F837" t="s">
        <v>13</v>
      </c>
      <c r="G837" t="s">
        <v>37</v>
      </c>
    </row>
    <row r="838" spans="1:7" x14ac:dyDescent="0.2">
      <c r="A838" t="s">
        <v>4115</v>
      </c>
      <c r="B838" s="2">
        <v>40679</v>
      </c>
      <c r="C838" t="s">
        <v>3255</v>
      </c>
      <c r="D838" t="s">
        <v>3266</v>
      </c>
      <c r="E838" t="s">
        <v>3257</v>
      </c>
      <c r="F838" t="s">
        <v>17</v>
      </c>
      <c r="G838" t="s">
        <v>21</v>
      </c>
    </row>
    <row r="839" spans="1:7" x14ac:dyDescent="0.2">
      <c r="A839" t="s">
        <v>4116</v>
      </c>
      <c r="B839" s="2">
        <v>36599</v>
      </c>
      <c r="C839" t="s">
        <v>3255</v>
      </c>
      <c r="D839" t="s">
        <v>3263</v>
      </c>
      <c r="E839" t="s">
        <v>3257</v>
      </c>
      <c r="F839" t="s">
        <v>13</v>
      </c>
      <c r="G839" t="s">
        <v>21</v>
      </c>
    </row>
    <row r="840" spans="1:7" x14ac:dyDescent="0.2">
      <c r="A840" t="s">
        <v>4117</v>
      </c>
      <c r="B840" s="2">
        <v>36148</v>
      </c>
      <c r="C840" t="s">
        <v>3255</v>
      </c>
      <c r="D840" t="s">
        <v>3266</v>
      </c>
      <c r="E840" t="s">
        <v>3257</v>
      </c>
      <c r="F840" t="s">
        <v>13</v>
      </c>
      <c r="G840" t="s">
        <v>37</v>
      </c>
    </row>
    <row r="841" spans="1:7" x14ac:dyDescent="0.2">
      <c r="A841" t="s">
        <v>4118</v>
      </c>
      <c r="B841" s="2">
        <v>36974</v>
      </c>
      <c r="C841" t="s">
        <v>3255</v>
      </c>
      <c r="D841" t="s">
        <v>3259</v>
      </c>
      <c r="E841" t="s">
        <v>3257</v>
      </c>
      <c r="F841" t="s">
        <v>13</v>
      </c>
      <c r="G841" t="s">
        <v>37</v>
      </c>
    </row>
    <row r="842" spans="1:7" x14ac:dyDescent="0.2">
      <c r="A842" t="s">
        <v>4119</v>
      </c>
      <c r="B842" s="2">
        <v>35123</v>
      </c>
      <c r="C842" t="s">
        <v>3255</v>
      </c>
      <c r="D842" t="s">
        <v>3266</v>
      </c>
      <c r="E842" t="s">
        <v>3257</v>
      </c>
      <c r="F842" t="s">
        <v>13</v>
      </c>
      <c r="G842" t="s">
        <v>37</v>
      </c>
    </row>
    <row r="843" spans="1:7" x14ac:dyDescent="0.2">
      <c r="A843" t="s">
        <v>4120</v>
      </c>
      <c r="B843" s="2">
        <v>37578</v>
      </c>
      <c r="C843" t="s">
        <v>3255</v>
      </c>
      <c r="D843" t="s">
        <v>3259</v>
      </c>
      <c r="E843" t="s">
        <v>3257</v>
      </c>
      <c r="F843" t="s">
        <v>13</v>
      </c>
      <c r="G843" t="s">
        <v>21</v>
      </c>
    </row>
    <row r="844" spans="1:7" x14ac:dyDescent="0.2">
      <c r="A844" t="s">
        <v>4121</v>
      </c>
      <c r="B844" s="2">
        <v>38371</v>
      </c>
      <c r="C844" t="s">
        <v>3255</v>
      </c>
      <c r="D844" t="s">
        <v>3266</v>
      </c>
      <c r="E844" t="s">
        <v>3257</v>
      </c>
      <c r="F844" t="s">
        <v>13</v>
      </c>
      <c r="G844" t="s">
        <v>21</v>
      </c>
    </row>
    <row r="845" spans="1:7" x14ac:dyDescent="0.2">
      <c r="A845" t="s">
        <v>4122</v>
      </c>
      <c r="B845" s="2">
        <v>40083</v>
      </c>
      <c r="C845" t="s">
        <v>3255</v>
      </c>
      <c r="D845" t="s">
        <v>3266</v>
      </c>
      <c r="E845" t="s">
        <v>3257</v>
      </c>
      <c r="F845" t="s">
        <v>13</v>
      </c>
      <c r="G845" t="s">
        <v>37</v>
      </c>
    </row>
    <row r="846" spans="1:7" x14ac:dyDescent="0.2">
      <c r="A846" t="s">
        <v>4123</v>
      </c>
      <c r="B846" s="2">
        <v>35170</v>
      </c>
      <c r="C846" t="s">
        <v>3255</v>
      </c>
      <c r="D846" t="s">
        <v>3266</v>
      </c>
      <c r="E846" t="s">
        <v>3257</v>
      </c>
      <c r="F846" t="s">
        <v>13</v>
      </c>
      <c r="G846" t="s">
        <v>21</v>
      </c>
    </row>
    <row r="847" spans="1:7" x14ac:dyDescent="0.2">
      <c r="A847" t="s">
        <v>4124</v>
      </c>
      <c r="B847" s="2">
        <v>40488</v>
      </c>
      <c r="C847" t="s">
        <v>3255</v>
      </c>
      <c r="D847" t="s">
        <v>3263</v>
      </c>
      <c r="E847" t="s">
        <v>3257</v>
      </c>
      <c r="F847" t="s">
        <v>13</v>
      </c>
      <c r="G847" t="s">
        <v>37</v>
      </c>
    </row>
    <row r="848" spans="1:7" x14ac:dyDescent="0.2">
      <c r="A848" t="s">
        <v>4125</v>
      </c>
      <c r="B848" s="2">
        <v>40878</v>
      </c>
      <c r="C848" t="s">
        <v>3255</v>
      </c>
      <c r="D848" t="s">
        <v>3266</v>
      </c>
      <c r="E848" t="s">
        <v>3257</v>
      </c>
      <c r="F848" t="s">
        <v>13</v>
      </c>
      <c r="G848" t="s">
        <v>37</v>
      </c>
    </row>
    <row r="849" spans="1:7" x14ac:dyDescent="0.2">
      <c r="A849" t="s">
        <v>4126</v>
      </c>
      <c r="B849" s="2">
        <v>36990</v>
      </c>
      <c r="C849" t="s">
        <v>3255</v>
      </c>
      <c r="D849" t="s">
        <v>3259</v>
      </c>
      <c r="E849" t="s">
        <v>3257</v>
      </c>
      <c r="F849" t="s">
        <v>13</v>
      </c>
      <c r="G849" t="s">
        <v>21</v>
      </c>
    </row>
    <row r="850" spans="1:7" x14ac:dyDescent="0.2">
      <c r="A850" t="s">
        <v>4127</v>
      </c>
      <c r="B850" s="2">
        <v>41234</v>
      </c>
      <c r="C850" t="s">
        <v>3255</v>
      </c>
      <c r="D850" t="s">
        <v>3266</v>
      </c>
      <c r="E850" t="s">
        <v>3257</v>
      </c>
      <c r="F850" t="s">
        <v>13</v>
      </c>
      <c r="G850" t="s">
        <v>21</v>
      </c>
    </row>
    <row r="851" spans="1:7" x14ac:dyDescent="0.2">
      <c r="A851" t="s">
        <v>4128</v>
      </c>
      <c r="B851" s="2">
        <v>35660</v>
      </c>
      <c r="C851" t="s">
        <v>3255</v>
      </c>
      <c r="D851" t="s">
        <v>3266</v>
      </c>
      <c r="E851" t="s">
        <v>3257</v>
      </c>
      <c r="F851" t="s">
        <v>13</v>
      </c>
      <c r="G851" t="s">
        <v>21</v>
      </c>
    </row>
    <row r="852" spans="1:7" x14ac:dyDescent="0.2">
      <c r="A852" t="s">
        <v>4129</v>
      </c>
      <c r="B852" s="2">
        <v>37430</v>
      </c>
      <c r="C852" t="s">
        <v>3255</v>
      </c>
      <c r="D852" t="s">
        <v>3300</v>
      </c>
      <c r="E852" t="s">
        <v>3257</v>
      </c>
      <c r="F852" t="s">
        <v>13</v>
      </c>
      <c r="G852" t="s">
        <v>37</v>
      </c>
    </row>
    <row r="853" spans="1:7" x14ac:dyDescent="0.2">
      <c r="A853" t="s">
        <v>4130</v>
      </c>
      <c r="B853" s="2">
        <v>39612</v>
      </c>
      <c r="C853" t="s">
        <v>3255</v>
      </c>
      <c r="D853" t="s">
        <v>3259</v>
      </c>
      <c r="E853" t="s">
        <v>3257</v>
      </c>
      <c r="F853" t="s">
        <v>13</v>
      </c>
      <c r="G853" t="s">
        <v>37</v>
      </c>
    </row>
    <row r="854" spans="1:7" x14ac:dyDescent="0.2">
      <c r="A854" t="s">
        <v>4131</v>
      </c>
      <c r="B854" s="2">
        <v>37877</v>
      </c>
      <c r="C854" t="s">
        <v>3255</v>
      </c>
      <c r="D854" t="s">
        <v>3259</v>
      </c>
      <c r="E854" t="s">
        <v>3257</v>
      </c>
      <c r="F854" t="s">
        <v>13</v>
      </c>
      <c r="G854" t="s">
        <v>21</v>
      </c>
    </row>
    <row r="855" spans="1:7" x14ac:dyDescent="0.2">
      <c r="A855" t="s">
        <v>4132</v>
      </c>
      <c r="B855" s="2">
        <v>38101</v>
      </c>
      <c r="C855" t="s">
        <v>3255</v>
      </c>
      <c r="D855" t="s">
        <v>3449</v>
      </c>
      <c r="E855" t="s">
        <v>3257</v>
      </c>
      <c r="F855" t="s">
        <v>13</v>
      </c>
      <c r="G855" t="s">
        <v>18</v>
      </c>
    </row>
    <row r="856" spans="1:7" x14ac:dyDescent="0.2">
      <c r="A856" t="s">
        <v>4133</v>
      </c>
      <c r="B856" s="2">
        <v>40135</v>
      </c>
      <c r="C856" t="s">
        <v>3255</v>
      </c>
      <c r="D856" t="s">
        <v>3263</v>
      </c>
      <c r="E856" t="s">
        <v>3257</v>
      </c>
      <c r="F856" t="s">
        <v>36</v>
      </c>
      <c r="G856" t="s">
        <v>37</v>
      </c>
    </row>
    <row r="857" spans="1:7" x14ac:dyDescent="0.2">
      <c r="A857" t="s">
        <v>4134</v>
      </c>
      <c r="B857" s="2">
        <v>36322</v>
      </c>
      <c r="C857" t="s">
        <v>3255</v>
      </c>
      <c r="D857" t="s">
        <v>3272</v>
      </c>
      <c r="E857" t="s">
        <v>3257</v>
      </c>
      <c r="F857" t="s">
        <v>13</v>
      </c>
      <c r="G857" t="s">
        <v>14</v>
      </c>
    </row>
    <row r="858" spans="1:7" x14ac:dyDescent="0.2">
      <c r="A858" t="s">
        <v>4135</v>
      </c>
      <c r="B858" s="2">
        <v>36405</v>
      </c>
      <c r="C858" t="s">
        <v>3255</v>
      </c>
      <c r="D858" t="s">
        <v>3259</v>
      </c>
      <c r="E858" t="s">
        <v>3257</v>
      </c>
      <c r="F858" t="s">
        <v>13</v>
      </c>
      <c r="G858" t="s">
        <v>37</v>
      </c>
    </row>
    <row r="859" spans="1:7" x14ac:dyDescent="0.2">
      <c r="A859" t="s">
        <v>4136</v>
      </c>
      <c r="B859" s="2">
        <v>35489</v>
      </c>
      <c r="C859" t="s">
        <v>3255</v>
      </c>
      <c r="D859" t="s">
        <v>3272</v>
      </c>
      <c r="E859" t="s">
        <v>3257</v>
      </c>
      <c r="F859" t="s">
        <v>65</v>
      </c>
      <c r="G859" t="s">
        <v>18</v>
      </c>
    </row>
    <row r="860" spans="1:7" x14ac:dyDescent="0.2">
      <c r="A860" t="s">
        <v>4137</v>
      </c>
      <c r="B860" s="2">
        <v>38327</v>
      </c>
      <c r="C860" t="s">
        <v>3255</v>
      </c>
      <c r="D860" t="s">
        <v>3266</v>
      </c>
      <c r="E860" t="s">
        <v>3257</v>
      </c>
      <c r="F860" t="s">
        <v>13</v>
      </c>
      <c r="G860" t="s">
        <v>21</v>
      </c>
    </row>
    <row r="861" spans="1:7" x14ac:dyDescent="0.2">
      <c r="A861" t="s">
        <v>4138</v>
      </c>
      <c r="B861" s="2">
        <v>41680</v>
      </c>
      <c r="C861" t="s">
        <v>3255</v>
      </c>
      <c r="D861" t="s">
        <v>3266</v>
      </c>
      <c r="E861" t="s">
        <v>3257</v>
      </c>
      <c r="F861" t="s">
        <v>13</v>
      </c>
      <c r="G861" t="s">
        <v>21</v>
      </c>
    </row>
    <row r="862" spans="1:7" x14ac:dyDescent="0.2">
      <c r="A862" t="s">
        <v>4139</v>
      </c>
      <c r="B862" s="2">
        <v>40649</v>
      </c>
      <c r="C862" t="s">
        <v>3255</v>
      </c>
      <c r="D862" t="s">
        <v>3266</v>
      </c>
      <c r="E862" t="s">
        <v>3257</v>
      </c>
      <c r="F862" t="s">
        <v>13</v>
      </c>
      <c r="G862" t="s">
        <v>21</v>
      </c>
    </row>
    <row r="863" spans="1:7" x14ac:dyDescent="0.2">
      <c r="A863" t="s">
        <v>4140</v>
      </c>
      <c r="B863" s="2">
        <v>40658</v>
      </c>
      <c r="C863" t="s">
        <v>3255</v>
      </c>
      <c r="D863" t="s">
        <v>3266</v>
      </c>
      <c r="E863" t="s">
        <v>3257</v>
      </c>
      <c r="F863" t="s">
        <v>1264</v>
      </c>
      <c r="G863" t="s">
        <v>37</v>
      </c>
    </row>
    <row r="864" spans="1:7" x14ac:dyDescent="0.2">
      <c r="A864" t="s">
        <v>4141</v>
      </c>
      <c r="B864" s="2">
        <v>39865</v>
      </c>
      <c r="C864" t="s">
        <v>3255</v>
      </c>
      <c r="D864" t="s">
        <v>3266</v>
      </c>
      <c r="E864" t="s">
        <v>3257</v>
      </c>
      <c r="F864" t="s">
        <v>13</v>
      </c>
      <c r="G864" t="s">
        <v>21</v>
      </c>
    </row>
    <row r="865" spans="1:7" x14ac:dyDescent="0.2">
      <c r="A865" t="s">
        <v>4142</v>
      </c>
      <c r="B865" s="2">
        <v>36165</v>
      </c>
      <c r="C865" t="s">
        <v>3255</v>
      </c>
      <c r="D865" t="s">
        <v>3259</v>
      </c>
      <c r="E865" t="s">
        <v>3257</v>
      </c>
      <c r="F865" t="s">
        <v>65</v>
      </c>
      <c r="G865" t="s">
        <v>21</v>
      </c>
    </row>
    <row r="866" spans="1:7" x14ac:dyDescent="0.2">
      <c r="A866" t="s">
        <v>4143</v>
      </c>
      <c r="B866" s="2">
        <v>37763</v>
      </c>
      <c r="C866" t="s">
        <v>3456</v>
      </c>
      <c r="D866" t="s">
        <v>3266</v>
      </c>
      <c r="E866" t="s">
        <v>3257</v>
      </c>
      <c r="F866" t="s">
        <v>13</v>
      </c>
      <c r="G866" t="s">
        <v>21</v>
      </c>
    </row>
    <row r="867" spans="1:7" x14ac:dyDescent="0.2">
      <c r="A867" t="s">
        <v>4144</v>
      </c>
      <c r="B867" s="2">
        <v>39843</v>
      </c>
      <c r="C867" t="s">
        <v>3255</v>
      </c>
      <c r="D867" t="s">
        <v>3266</v>
      </c>
      <c r="E867" t="s">
        <v>3257</v>
      </c>
      <c r="F867" t="s">
        <v>13</v>
      </c>
      <c r="G867" t="s">
        <v>21</v>
      </c>
    </row>
    <row r="868" spans="1:7" x14ac:dyDescent="0.2">
      <c r="A868" t="s">
        <v>4145</v>
      </c>
      <c r="B868" s="2">
        <v>38652</v>
      </c>
      <c r="C868" t="s">
        <v>3255</v>
      </c>
      <c r="D868" t="s">
        <v>3272</v>
      </c>
      <c r="E868" t="s">
        <v>3257</v>
      </c>
      <c r="F868" t="s">
        <v>13</v>
      </c>
      <c r="G868" t="s">
        <v>14</v>
      </c>
    </row>
    <row r="869" spans="1:7" x14ac:dyDescent="0.2">
      <c r="A869" t="s">
        <v>4146</v>
      </c>
      <c r="B869" s="2">
        <v>41045</v>
      </c>
      <c r="C869" t="s">
        <v>3255</v>
      </c>
      <c r="D869" t="s">
        <v>3259</v>
      </c>
      <c r="E869" t="s">
        <v>3257</v>
      </c>
      <c r="F869" t="s">
        <v>13</v>
      </c>
      <c r="G869" t="s">
        <v>21</v>
      </c>
    </row>
    <row r="870" spans="1:7" x14ac:dyDescent="0.2">
      <c r="A870" t="s">
        <v>4147</v>
      </c>
      <c r="B870" s="2">
        <v>39619</v>
      </c>
      <c r="C870" t="s">
        <v>3255</v>
      </c>
      <c r="D870" t="s">
        <v>3259</v>
      </c>
      <c r="E870" t="s">
        <v>3257</v>
      </c>
      <c r="F870" t="s">
        <v>13</v>
      </c>
      <c r="G870" t="s">
        <v>21</v>
      </c>
    </row>
    <row r="871" spans="1:7" x14ac:dyDescent="0.2">
      <c r="A871" t="s">
        <v>4148</v>
      </c>
      <c r="B871" s="2">
        <v>41599</v>
      </c>
      <c r="C871" t="s">
        <v>3255</v>
      </c>
      <c r="D871" t="s">
        <v>3266</v>
      </c>
      <c r="E871" t="s">
        <v>3257</v>
      </c>
      <c r="F871" t="s">
        <v>13</v>
      </c>
      <c r="G871" t="s">
        <v>21</v>
      </c>
    </row>
    <row r="872" spans="1:7" x14ac:dyDescent="0.2">
      <c r="A872" t="s">
        <v>4149</v>
      </c>
      <c r="B872" s="2">
        <v>41827</v>
      </c>
      <c r="C872" t="s">
        <v>3255</v>
      </c>
      <c r="D872" t="s">
        <v>3266</v>
      </c>
      <c r="E872" t="s">
        <v>3257</v>
      </c>
      <c r="F872" t="s">
        <v>13</v>
      </c>
      <c r="G872" t="s">
        <v>21</v>
      </c>
    </row>
    <row r="873" spans="1:7" x14ac:dyDescent="0.2">
      <c r="A873" t="s">
        <v>4150</v>
      </c>
      <c r="B873" s="2">
        <v>35538</v>
      </c>
      <c r="C873" t="s">
        <v>3255</v>
      </c>
      <c r="D873" t="s">
        <v>3266</v>
      </c>
      <c r="E873" t="s">
        <v>3257</v>
      </c>
      <c r="F873" t="s">
        <v>13</v>
      </c>
      <c r="G873" t="s">
        <v>37</v>
      </c>
    </row>
    <row r="874" spans="1:7" x14ac:dyDescent="0.2">
      <c r="A874" t="s">
        <v>4151</v>
      </c>
      <c r="B874" s="2">
        <v>37296</v>
      </c>
      <c r="C874" t="s">
        <v>3255</v>
      </c>
      <c r="D874" t="s">
        <v>3300</v>
      </c>
      <c r="E874" t="s">
        <v>3257</v>
      </c>
      <c r="F874" t="s">
        <v>17</v>
      </c>
      <c r="G874" t="s">
        <v>37</v>
      </c>
    </row>
    <row r="875" spans="1:7" x14ac:dyDescent="0.2">
      <c r="A875" t="s">
        <v>4152</v>
      </c>
      <c r="B875" s="2">
        <v>39587</v>
      </c>
      <c r="C875" t="s">
        <v>3255</v>
      </c>
      <c r="D875" t="s">
        <v>3259</v>
      </c>
      <c r="E875" t="s">
        <v>3257</v>
      </c>
      <c r="F875" t="s">
        <v>13</v>
      </c>
      <c r="G875" t="s">
        <v>21</v>
      </c>
    </row>
    <row r="876" spans="1:7" x14ac:dyDescent="0.2">
      <c r="A876" t="s">
        <v>4153</v>
      </c>
      <c r="B876" s="2">
        <v>37865</v>
      </c>
      <c r="C876" t="s">
        <v>3255</v>
      </c>
      <c r="D876" t="s">
        <v>3266</v>
      </c>
      <c r="E876" t="s">
        <v>3257</v>
      </c>
      <c r="F876" t="s">
        <v>13</v>
      </c>
      <c r="G876" t="s">
        <v>37</v>
      </c>
    </row>
    <row r="877" spans="1:7" x14ac:dyDescent="0.2">
      <c r="A877" t="s">
        <v>4154</v>
      </c>
      <c r="B877" s="2">
        <v>40624</v>
      </c>
      <c r="C877" t="s">
        <v>3255</v>
      </c>
      <c r="D877" t="s">
        <v>3272</v>
      </c>
      <c r="E877" t="s">
        <v>3257</v>
      </c>
      <c r="F877" t="s">
        <v>1279</v>
      </c>
      <c r="G877" t="s">
        <v>18</v>
      </c>
    </row>
    <row r="878" spans="1:7" x14ac:dyDescent="0.2">
      <c r="A878" t="s">
        <v>4155</v>
      </c>
      <c r="B878" s="2">
        <v>40579</v>
      </c>
      <c r="C878" t="s">
        <v>3255</v>
      </c>
      <c r="D878" t="s">
        <v>3266</v>
      </c>
      <c r="E878" t="s">
        <v>3257</v>
      </c>
      <c r="F878" t="s">
        <v>13</v>
      </c>
      <c r="G878" t="s">
        <v>21</v>
      </c>
    </row>
    <row r="879" spans="1:7" x14ac:dyDescent="0.2">
      <c r="A879" t="s">
        <v>4156</v>
      </c>
      <c r="B879" s="2">
        <v>36440</v>
      </c>
      <c r="C879" t="s">
        <v>3255</v>
      </c>
      <c r="D879" t="s">
        <v>3266</v>
      </c>
      <c r="E879" t="s">
        <v>3257</v>
      </c>
      <c r="F879" t="s">
        <v>13</v>
      </c>
      <c r="G879" t="s">
        <v>37</v>
      </c>
    </row>
    <row r="880" spans="1:7" x14ac:dyDescent="0.2">
      <c r="A880" t="s">
        <v>4157</v>
      </c>
      <c r="B880" s="2">
        <v>36112</v>
      </c>
      <c r="C880" t="s">
        <v>3255</v>
      </c>
      <c r="D880" t="s">
        <v>3263</v>
      </c>
      <c r="E880" t="s">
        <v>3257</v>
      </c>
      <c r="F880" t="s">
        <v>13</v>
      </c>
      <c r="G880" t="s">
        <v>37</v>
      </c>
    </row>
    <row r="881" spans="1:7" x14ac:dyDescent="0.2">
      <c r="A881" t="s">
        <v>4158</v>
      </c>
      <c r="B881" s="2">
        <v>40459</v>
      </c>
      <c r="C881" t="s">
        <v>3255</v>
      </c>
      <c r="D881" t="s">
        <v>3259</v>
      </c>
      <c r="E881" t="s">
        <v>3257</v>
      </c>
      <c r="F881" t="s">
        <v>13</v>
      </c>
      <c r="G881" t="s">
        <v>18</v>
      </c>
    </row>
    <row r="882" spans="1:7" x14ac:dyDescent="0.2">
      <c r="A882" t="s">
        <v>4159</v>
      </c>
      <c r="B882" s="2">
        <v>40286</v>
      </c>
      <c r="C882" t="s">
        <v>3255</v>
      </c>
      <c r="D882" t="s">
        <v>3266</v>
      </c>
      <c r="E882" t="s">
        <v>3257</v>
      </c>
      <c r="F882" t="s">
        <v>13</v>
      </c>
      <c r="G882" t="s">
        <v>21</v>
      </c>
    </row>
    <row r="883" spans="1:7" x14ac:dyDescent="0.2">
      <c r="A883" t="s">
        <v>4160</v>
      </c>
      <c r="B883" s="2">
        <v>41064</v>
      </c>
      <c r="C883" t="s">
        <v>3255</v>
      </c>
      <c r="D883" t="s">
        <v>3266</v>
      </c>
      <c r="E883" t="s">
        <v>3257</v>
      </c>
      <c r="F883" t="s">
        <v>13</v>
      </c>
      <c r="G883" t="s">
        <v>18</v>
      </c>
    </row>
    <row r="884" spans="1:7" x14ac:dyDescent="0.2">
      <c r="A884" t="s">
        <v>4161</v>
      </c>
      <c r="B884" s="2">
        <v>40068</v>
      </c>
      <c r="C884" t="s">
        <v>3255</v>
      </c>
      <c r="D884" t="s">
        <v>3259</v>
      </c>
      <c r="E884" t="s">
        <v>3257</v>
      </c>
      <c r="F884" t="s">
        <v>13</v>
      </c>
      <c r="G884" t="s">
        <v>37</v>
      </c>
    </row>
    <row r="885" spans="1:7" x14ac:dyDescent="0.2">
      <c r="A885" t="s">
        <v>4162</v>
      </c>
      <c r="B885" s="2">
        <v>40089</v>
      </c>
      <c r="C885" t="s">
        <v>3255</v>
      </c>
      <c r="D885" t="s">
        <v>3259</v>
      </c>
      <c r="E885" t="s">
        <v>3257</v>
      </c>
      <c r="F885" t="s">
        <v>13</v>
      </c>
      <c r="G885" t="s">
        <v>37</v>
      </c>
    </row>
    <row r="886" spans="1:7" x14ac:dyDescent="0.2">
      <c r="A886" t="s">
        <v>4163</v>
      </c>
      <c r="B886" s="2">
        <v>30847</v>
      </c>
      <c r="C886" t="s">
        <v>3255</v>
      </c>
      <c r="D886" t="s">
        <v>3266</v>
      </c>
      <c r="E886" t="s">
        <v>3257</v>
      </c>
      <c r="F886" t="s">
        <v>13</v>
      </c>
      <c r="G886" t="s">
        <v>18</v>
      </c>
    </row>
    <row r="887" spans="1:7" x14ac:dyDescent="0.2">
      <c r="A887" t="s">
        <v>4164</v>
      </c>
      <c r="B887" s="2">
        <v>37730</v>
      </c>
      <c r="C887" t="s">
        <v>3255</v>
      </c>
      <c r="D887" t="s">
        <v>3270</v>
      </c>
      <c r="E887" t="s">
        <v>3257</v>
      </c>
      <c r="F887" t="s">
        <v>13</v>
      </c>
      <c r="G887" t="s">
        <v>37</v>
      </c>
    </row>
    <row r="888" spans="1:7" x14ac:dyDescent="0.2">
      <c r="A888" t="s">
        <v>4165</v>
      </c>
      <c r="B888" s="2">
        <v>37490</v>
      </c>
      <c r="C888" t="s">
        <v>3255</v>
      </c>
      <c r="D888" t="s">
        <v>3266</v>
      </c>
      <c r="E888" t="s">
        <v>3257</v>
      </c>
      <c r="F888" t="s">
        <v>13</v>
      </c>
      <c r="G888" t="s">
        <v>21</v>
      </c>
    </row>
    <row r="889" spans="1:7" x14ac:dyDescent="0.2">
      <c r="A889" t="s">
        <v>4166</v>
      </c>
      <c r="B889" s="2">
        <v>41874</v>
      </c>
      <c r="C889" t="s">
        <v>3255</v>
      </c>
      <c r="D889" t="s">
        <v>3272</v>
      </c>
      <c r="E889" t="s">
        <v>3257</v>
      </c>
      <c r="F889" t="s">
        <v>36</v>
      </c>
      <c r="G889" t="s">
        <v>18</v>
      </c>
    </row>
    <row r="890" spans="1:7" x14ac:dyDescent="0.2">
      <c r="A890" t="s">
        <v>4167</v>
      </c>
      <c r="B890" s="2">
        <v>34418</v>
      </c>
      <c r="C890" t="s">
        <v>3255</v>
      </c>
      <c r="D890" t="s">
        <v>3266</v>
      </c>
      <c r="E890" t="s">
        <v>3257</v>
      </c>
      <c r="F890" t="s">
        <v>36</v>
      </c>
      <c r="G890" t="s">
        <v>37</v>
      </c>
    </row>
    <row r="891" spans="1:7" x14ac:dyDescent="0.2">
      <c r="A891" t="s">
        <v>4168</v>
      </c>
      <c r="B891" s="2">
        <v>37311</v>
      </c>
      <c r="C891" t="s">
        <v>3255</v>
      </c>
      <c r="D891" t="s">
        <v>3259</v>
      </c>
      <c r="E891" t="s">
        <v>3257</v>
      </c>
      <c r="F891" t="s">
        <v>13</v>
      </c>
      <c r="G891" t="s">
        <v>37</v>
      </c>
    </row>
    <row r="892" spans="1:7" x14ac:dyDescent="0.2">
      <c r="A892" t="s">
        <v>4169</v>
      </c>
      <c r="B892" s="2">
        <v>34890</v>
      </c>
      <c r="C892" t="s">
        <v>3255</v>
      </c>
      <c r="D892" t="s">
        <v>3266</v>
      </c>
      <c r="E892" t="s">
        <v>3257</v>
      </c>
      <c r="F892" t="s">
        <v>13</v>
      </c>
      <c r="G892" t="s">
        <v>37</v>
      </c>
    </row>
    <row r="893" spans="1:7" x14ac:dyDescent="0.2">
      <c r="A893" t="s">
        <v>4170</v>
      </c>
      <c r="B893" s="2">
        <v>37881</v>
      </c>
      <c r="C893" t="s">
        <v>3255</v>
      </c>
      <c r="D893" t="s">
        <v>3259</v>
      </c>
      <c r="E893" t="s">
        <v>3257</v>
      </c>
      <c r="F893" t="s">
        <v>13</v>
      </c>
      <c r="G893" t="s">
        <v>18</v>
      </c>
    </row>
    <row r="894" spans="1:7" x14ac:dyDescent="0.2">
      <c r="A894" t="s">
        <v>4171</v>
      </c>
      <c r="B894" s="2">
        <v>30287</v>
      </c>
      <c r="C894" t="s">
        <v>3255</v>
      </c>
      <c r="D894" t="s">
        <v>3259</v>
      </c>
      <c r="E894" t="s">
        <v>3257</v>
      </c>
      <c r="F894" t="s">
        <v>13</v>
      </c>
      <c r="G894" t="s">
        <v>37</v>
      </c>
    </row>
    <row r="895" spans="1:7" x14ac:dyDescent="0.2">
      <c r="A895" t="s">
        <v>4172</v>
      </c>
      <c r="B895" s="2">
        <v>37478</v>
      </c>
      <c r="C895" t="s">
        <v>3255</v>
      </c>
      <c r="D895" t="s">
        <v>3266</v>
      </c>
      <c r="E895" t="s">
        <v>3257</v>
      </c>
      <c r="F895" t="s">
        <v>13</v>
      </c>
      <c r="G895" t="s">
        <v>21</v>
      </c>
    </row>
    <row r="896" spans="1:7" x14ac:dyDescent="0.2">
      <c r="A896" t="s">
        <v>4173</v>
      </c>
      <c r="B896" s="2">
        <v>38914</v>
      </c>
      <c r="C896" t="s">
        <v>3255</v>
      </c>
      <c r="D896" t="s">
        <v>3270</v>
      </c>
      <c r="E896" t="s">
        <v>3257</v>
      </c>
      <c r="F896" t="s">
        <v>17</v>
      </c>
      <c r="G896" t="s">
        <v>37</v>
      </c>
    </row>
    <row r="897" spans="1:7" x14ac:dyDescent="0.2">
      <c r="A897" t="s">
        <v>4174</v>
      </c>
      <c r="B897" s="2">
        <v>32455</v>
      </c>
      <c r="C897" t="s">
        <v>3255</v>
      </c>
      <c r="D897" t="s">
        <v>3259</v>
      </c>
      <c r="E897" t="s">
        <v>3257</v>
      </c>
      <c r="F897" t="s">
        <v>13</v>
      </c>
      <c r="G897" t="s">
        <v>37</v>
      </c>
    </row>
    <row r="898" spans="1:7" x14ac:dyDescent="0.2">
      <c r="A898" t="s">
        <v>4175</v>
      </c>
      <c r="B898" s="2">
        <v>39571</v>
      </c>
      <c r="C898" t="s">
        <v>3255</v>
      </c>
      <c r="D898" t="s">
        <v>3266</v>
      </c>
      <c r="E898" t="s">
        <v>3257</v>
      </c>
      <c r="F898" t="s">
        <v>13</v>
      </c>
      <c r="G898" t="s">
        <v>18</v>
      </c>
    </row>
    <row r="899" spans="1:7" x14ac:dyDescent="0.2">
      <c r="A899" t="s">
        <v>4176</v>
      </c>
      <c r="B899" s="2">
        <v>39017</v>
      </c>
      <c r="C899" t="s">
        <v>3255</v>
      </c>
      <c r="D899" t="s">
        <v>3259</v>
      </c>
      <c r="E899" t="s">
        <v>3257</v>
      </c>
      <c r="F899" t="s">
        <v>13</v>
      </c>
      <c r="G899" t="s">
        <v>21</v>
      </c>
    </row>
    <row r="900" spans="1:7" x14ac:dyDescent="0.2">
      <c r="A900" t="s">
        <v>4177</v>
      </c>
      <c r="B900" s="2">
        <v>41409</v>
      </c>
      <c r="C900" t="s">
        <v>3255</v>
      </c>
      <c r="D900" t="s">
        <v>3259</v>
      </c>
      <c r="E900" t="s">
        <v>3257</v>
      </c>
      <c r="F900" t="s">
        <v>13</v>
      </c>
      <c r="G900" t="s">
        <v>37</v>
      </c>
    </row>
    <row r="901" spans="1:7" x14ac:dyDescent="0.2">
      <c r="A901" t="s">
        <v>4178</v>
      </c>
      <c r="B901" s="2">
        <v>34896</v>
      </c>
      <c r="C901" t="s">
        <v>3255</v>
      </c>
      <c r="D901" t="s">
        <v>3266</v>
      </c>
      <c r="E901" t="s">
        <v>3257</v>
      </c>
      <c r="F901" t="s">
        <v>13</v>
      </c>
      <c r="G901" t="s">
        <v>21</v>
      </c>
    </row>
    <row r="902" spans="1:7" x14ac:dyDescent="0.2">
      <c r="A902" t="s">
        <v>4179</v>
      </c>
      <c r="B902" s="2">
        <v>37521</v>
      </c>
      <c r="C902" t="s">
        <v>3255</v>
      </c>
      <c r="D902" t="s">
        <v>3272</v>
      </c>
      <c r="E902" t="s">
        <v>3257</v>
      </c>
      <c r="F902" t="s">
        <v>13</v>
      </c>
      <c r="G902" t="s">
        <v>14</v>
      </c>
    </row>
    <row r="903" spans="1:7" x14ac:dyDescent="0.2">
      <c r="A903" t="s">
        <v>4180</v>
      </c>
      <c r="B903" s="2">
        <v>37547</v>
      </c>
      <c r="C903" t="s">
        <v>3255</v>
      </c>
      <c r="D903" t="s">
        <v>3259</v>
      </c>
      <c r="E903" t="s">
        <v>3257</v>
      </c>
      <c r="F903" t="s">
        <v>13</v>
      </c>
      <c r="G903" t="s">
        <v>21</v>
      </c>
    </row>
    <row r="904" spans="1:7" x14ac:dyDescent="0.2">
      <c r="A904" t="s">
        <v>4181</v>
      </c>
      <c r="B904" s="2">
        <v>37801</v>
      </c>
      <c r="C904" t="s">
        <v>3255</v>
      </c>
      <c r="D904" t="s">
        <v>3266</v>
      </c>
      <c r="E904" t="s">
        <v>3257</v>
      </c>
      <c r="F904" t="s">
        <v>13</v>
      </c>
      <c r="G904" t="s">
        <v>37</v>
      </c>
    </row>
    <row r="905" spans="1:7" x14ac:dyDescent="0.2">
      <c r="A905" t="s">
        <v>4182</v>
      </c>
      <c r="B905" s="2">
        <v>34364</v>
      </c>
      <c r="C905" t="s">
        <v>3255</v>
      </c>
      <c r="D905" t="s">
        <v>3266</v>
      </c>
      <c r="E905" t="s">
        <v>3257</v>
      </c>
      <c r="F905" t="s">
        <v>13</v>
      </c>
      <c r="G905" t="s">
        <v>37</v>
      </c>
    </row>
    <row r="906" spans="1:7" x14ac:dyDescent="0.2">
      <c r="A906" t="s">
        <v>4183</v>
      </c>
      <c r="B906" s="2">
        <v>41777</v>
      </c>
      <c r="C906" t="s">
        <v>3255</v>
      </c>
      <c r="D906" t="s">
        <v>3272</v>
      </c>
      <c r="E906" t="s">
        <v>3257</v>
      </c>
      <c r="F906" t="s">
        <v>13</v>
      </c>
      <c r="G906" t="s">
        <v>18</v>
      </c>
    </row>
    <row r="907" spans="1:7" x14ac:dyDescent="0.2">
      <c r="A907" t="s">
        <v>4184</v>
      </c>
      <c r="B907" s="2">
        <v>40477</v>
      </c>
      <c r="C907" t="s">
        <v>3255</v>
      </c>
      <c r="D907" t="s">
        <v>3263</v>
      </c>
      <c r="E907" t="s">
        <v>3257</v>
      </c>
      <c r="F907" t="s">
        <v>13</v>
      </c>
      <c r="G907" t="s">
        <v>18</v>
      </c>
    </row>
    <row r="908" spans="1:7" x14ac:dyDescent="0.2">
      <c r="A908" t="s">
        <v>4185</v>
      </c>
      <c r="B908" s="2">
        <v>37893</v>
      </c>
      <c r="C908" t="s">
        <v>3255</v>
      </c>
      <c r="D908" t="s">
        <v>3259</v>
      </c>
      <c r="E908" t="s">
        <v>3257</v>
      </c>
      <c r="F908" t="s">
        <v>13</v>
      </c>
      <c r="G908" t="s">
        <v>18</v>
      </c>
    </row>
    <row r="909" spans="1:7" x14ac:dyDescent="0.2">
      <c r="A909" t="s">
        <v>4186</v>
      </c>
      <c r="B909" s="2">
        <v>34847</v>
      </c>
      <c r="C909" t="s">
        <v>3255</v>
      </c>
      <c r="D909" t="s">
        <v>3266</v>
      </c>
      <c r="E909" t="s">
        <v>3257</v>
      </c>
      <c r="F909" t="s">
        <v>13</v>
      </c>
      <c r="G909" t="s">
        <v>21</v>
      </c>
    </row>
    <row r="910" spans="1:7" x14ac:dyDescent="0.2">
      <c r="A910" t="s">
        <v>4187</v>
      </c>
      <c r="B910" s="2">
        <v>39474</v>
      </c>
      <c r="C910" t="s">
        <v>3255</v>
      </c>
      <c r="D910" t="s">
        <v>3270</v>
      </c>
      <c r="E910" t="s">
        <v>3257</v>
      </c>
      <c r="F910" t="s">
        <v>13</v>
      </c>
      <c r="G910" t="s">
        <v>37</v>
      </c>
    </row>
    <row r="911" spans="1:7" x14ac:dyDescent="0.2">
      <c r="A911" t="s">
        <v>4188</v>
      </c>
      <c r="B911" s="2">
        <v>36397</v>
      </c>
      <c r="C911" t="s">
        <v>3255</v>
      </c>
      <c r="D911" t="s">
        <v>3259</v>
      </c>
      <c r="E911" t="s">
        <v>3257</v>
      </c>
      <c r="F911" t="s">
        <v>13</v>
      </c>
      <c r="G911" t="s">
        <v>21</v>
      </c>
    </row>
    <row r="912" spans="1:7" x14ac:dyDescent="0.2">
      <c r="A912" t="s">
        <v>4189</v>
      </c>
      <c r="B912" s="2">
        <v>41672</v>
      </c>
      <c r="C912" t="s">
        <v>3255</v>
      </c>
      <c r="D912" t="s">
        <v>3433</v>
      </c>
      <c r="E912" t="s">
        <v>3257</v>
      </c>
      <c r="F912" t="s">
        <v>13</v>
      </c>
      <c r="G912" t="s">
        <v>18</v>
      </c>
    </row>
    <row r="913" spans="1:7" x14ac:dyDescent="0.2">
      <c r="A913" t="s">
        <v>4190</v>
      </c>
      <c r="B913" s="2">
        <v>40790</v>
      </c>
      <c r="C913" t="s">
        <v>3255</v>
      </c>
      <c r="D913" t="s">
        <v>3270</v>
      </c>
      <c r="E913" t="s">
        <v>3257</v>
      </c>
      <c r="F913" t="s">
        <v>13</v>
      </c>
      <c r="G913" t="s">
        <v>37</v>
      </c>
    </row>
    <row r="914" spans="1:7" x14ac:dyDescent="0.2">
      <c r="A914" t="s">
        <v>4191</v>
      </c>
      <c r="B914" s="2">
        <v>39165</v>
      </c>
      <c r="C914" t="s">
        <v>3255</v>
      </c>
      <c r="D914" t="s">
        <v>3259</v>
      </c>
      <c r="E914" t="s">
        <v>3257</v>
      </c>
      <c r="F914" t="s">
        <v>13</v>
      </c>
      <c r="G914" t="s">
        <v>37</v>
      </c>
    </row>
    <row r="915" spans="1:7" x14ac:dyDescent="0.2">
      <c r="A915" t="s">
        <v>4192</v>
      </c>
      <c r="B915" s="2">
        <v>39828</v>
      </c>
      <c r="C915" t="s">
        <v>3255</v>
      </c>
      <c r="D915" t="s">
        <v>3263</v>
      </c>
      <c r="E915" t="s">
        <v>3257</v>
      </c>
      <c r="F915" t="s">
        <v>13</v>
      </c>
      <c r="G915" t="s">
        <v>37</v>
      </c>
    </row>
    <row r="916" spans="1:7" x14ac:dyDescent="0.2">
      <c r="A916" t="s">
        <v>4193</v>
      </c>
      <c r="B916" s="2">
        <v>40159</v>
      </c>
      <c r="C916" t="s">
        <v>3255</v>
      </c>
      <c r="D916" t="s">
        <v>3259</v>
      </c>
      <c r="E916" t="s">
        <v>3257</v>
      </c>
      <c r="F916" t="s">
        <v>13</v>
      </c>
      <c r="G916" t="s">
        <v>37</v>
      </c>
    </row>
    <row r="917" spans="1:7" x14ac:dyDescent="0.2">
      <c r="A917" t="s">
        <v>4194</v>
      </c>
      <c r="B917" s="2">
        <v>39875</v>
      </c>
      <c r="C917" t="s">
        <v>3255</v>
      </c>
      <c r="D917" t="s">
        <v>3263</v>
      </c>
      <c r="E917" t="s">
        <v>3257</v>
      </c>
      <c r="F917" t="s">
        <v>13</v>
      </c>
      <c r="G917" t="s">
        <v>37</v>
      </c>
    </row>
    <row r="918" spans="1:7" x14ac:dyDescent="0.2">
      <c r="A918" t="s">
        <v>4195</v>
      </c>
      <c r="B918" s="2">
        <v>40891</v>
      </c>
      <c r="C918" t="s">
        <v>3255</v>
      </c>
      <c r="D918" t="s">
        <v>3263</v>
      </c>
      <c r="E918" t="s">
        <v>3257</v>
      </c>
      <c r="F918" t="s">
        <v>13</v>
      </c>
      <c r="G918" t="s">
        <v>37</v>
      </c>
    </row>
    <row r="919" spans="1:7" x14ac:dyDescent="0.2">
      <c r="A919" t="s">
        <v>4196</v>
      </c>
      <c r="B919" s="2">
        <v>35958</v>
      </c>
      <c r="C919" t="s">
        <v>3255</v>
      </c>
      <c r="D919" t="s">
        <v>3259</v>
      </c>
      <c r="E919" t="s">
        <v>3257</v>
      </c>
      <c r="F919" t="s">
        <v>65</v>
      </c>
      <c r="G919" t="s">
        <v>37</v>
      </c>
    </row>
    <row r="920" spans="1:7" x14ac:dyDescent="0.2">
      <c r="A920" t="s">
        <v>4197</v>
      </c>
      <c r="B920" s="2">
        <v>40551</v>
      </c>
      <c r="C920" t="s">
        <v>3255</v>
      </c>
      <c r="D920" t="s">
        <v>3433</v>
      </c>
      <c r="E920" t="s">
        <v>3257</v>
      </c>
      <c r="F920" t="s">
        <v>754</v>
      </c>
      <c r="G920" t="s">
        <v>21</v>
      </c>
    </row>
    <row r="921" spans="1:7" x14ac:dyDescent="0.2">
      <c r="A921" t="s">
        <v>4198</v>
      </c>
      <c r="B921" s="2">
        <v>39608</v>
      </c>
      <c r="C921" t="s">
        <v>3255</v>
      </c>
      <c r="D921" t="s">
        <v>3263</v>
      </c>
      <c r="E921" t="s">
        <v>3698</v>
      </c>
      <c r="F921" t="s">
        <v>13</v>
      </c>
      <c r="G921" t="s">
        <v>21</v>
      </c>
    </row>
    <row r="922" spans="1:7" x14ac:dyDescent="0.2">
      <c r="A922" t="s">
        <v>4199</v>
      </c>
      <c r="B922" s="2">
        <v>40372</v>
      </c>
      <c r="C922" t="s">
        <v>3255</v>
      </c>
      <c r="D922" t="s">
        <v>3259</v>
      </c>
      <c r="E922" t="s">
        <v>3257</v>
      </c>
      <c r="F922" t="s">
        <v>13</v>
      </c>
      <c r="G922" t="s">
        <v>37</v>
      </c>
    </row>
    <row r="923" spans="1:7" x14ac:dyDescent="0.2">
      <c r="A923" t="s">
        <v>4200</v>
      </c>
      <c r="B923" s="2">
        <v>38376</v>
      </c>
      <c r="C923" t="s">
        <v>3255</v>
      </c>
      <c r="D923" t="s">
        <v>3263</v>
      </c>
      <c r="E923" t="s">
        <v>3257</v>
      </c>
      <c r="F923" t="s">
        <v>13</v>
      </c>
      <c r="G923" t="s">
        <v>37</v>
      </c>
    </row>
    <row r="924" spans="1:7" x14ac:dyDescent="0.2">
      <c r="A924" t="s">
        <v>4201</v>
      </c>
      <c r="B924" s="2">
        <v>39202</v>
      </c>
      <c r="C924" t="s">
        <v>3255</v>
      </c>
      <c r="D924" t="s">
        <v>3263</v>
      </c>
      <c r="E924" t="s">
        <v>3257</v>
      </c>
      <c r="F924" t="s">
        <v>754</v>
      </c>
      <c r="G924" t="s">
        <v>359</v>
      </c>
    </row>
    <row r="925" spans="1:7" x14ac:dyDescent="0.2">
      <c r="A925" t="s">
        <v>4202</v>
      </c>
      <c r="B925" s="2">
        <v>39215</v>
      </c>
      <c r="C925" t="s">
        <v>3255</v>
      </c>
      <c r="D925" t="s">
        <v>3263</v>
      </c>
      <c r="E925" t="s">
        <v>3257</v>
      </c>
      <c r="F925" t="s">
        <v>13</v>
      </c>
      <c r="G925" t="s">
        <v>21</v>
      </c>
    </row>
    <row r="926" spans="1:7" x14ac:dyDescent="0.2">
      <c r="A926" t="s">
        <v>4203</v>
      </c>
      <c r="B926" s="2">
        <v>35114</v>
      </c>
      <c r="C926" t="s">
        <v>3255</v>
      </c>
      <c r="D926" t="s">
        <v>3259</v>
      </c>
      <c r="E926" t="s">
        <v>3257</v>
      </c>
      <c r="F926" t="s">
        <v>13</v>
      </c>
      <c r="G926" t="s">
        <v>37</v>
      </c>
    </row>
    <row r="927" spans="1:7" x14ac:dyDescent="0.2">
      <c r="A927" t="s">
        <v>4204</v>
      </c>
      <c r="B927" s="2">
        <v>39370</v>
      </c>
      <c r="C927" t="s">
        <v>3255</v>
      </c>
      <c r="D927" t="s">
        <v>3263</v>
      </c>
      <c r="E927" t="s">
        <v>3257</v>
      </c>
      <c r="F927" t="s">
        <v>13</v>
      </c>
      <c r="G927" t="s">
        <v>21</v>
      </c>
    </row>
    <row r="928" spans="1:7" x14ac:dyDescent="0.2">
      <c r="A928" t="s">
        <v>4205</v>
      </c>
      <c r="B928" s="2">
        <v>39177</v>
      </c>
      <c r="C928" t="s">
        <v>3255</v>
      </c>
      <c r="D928" t="s">
        <v>3588</v>
      </c>
      <c r="E928" t="s">
        <v>3257</v>
      </c>
      <c r="F928" t="s">
        <v>13</v>
      </c>
      <c r="G928" t="s">
        <v>21</v>
      </c>
    </row>
    <row r="929" spans="1:7" x14ac:dyDescent="0.2">
      <c r="A929" t="s">
        <v>4206</v>
      </c>
      <c r="B929" s="2">
        <v>36734</v>
      </c>
      <c r="C929" t="s">
        <v>3255</v>
      </c>
      <c r="D929" t="s">
        <v>3263</v>
      </c>
      <c r="E929" t="s">
        <v>3257</v>
      </c>
      <c r="F929" t="s">
        <v>13</v>
      </c>
      <c r="G929" t="s">
        <v>37</v>
      </c>
    </row>
    <row r="930" spans="1:7" x14ac:dyDescent="0.2">
      <c r="A930" t="s">
        <v>4207</v>
      </c>
      <c r="B930" s="2">
        <v>40405</v>
      </c>
      <c r="C930" t="s">
        <v>3255</v>
      </c>
      <c r="D930" t="s">
        <v>3300</v>
      </c>
      <c r="E930" t="s">
        <v>3257</v>
      </c>
      <c r="F930" t="s">
        <v>13</v>
      </c>
      <c r="G930" t="s">
        <v>37</v>
      </c>
    </row>
    <row r="931" spans="1:7" x14ac:dyDescent="0.2">
      <c r="A931" t="s">
        <v>4208</v>
      </c>
      <c r="B931" s="2">
        <v>41091</v>
      </c>
      <c r="C931" t="s">
        <v>3255</v>
      </c>
      <c r="D931" t="s">
        <v>3266</v>
      </c>
      <c r="E931" t="s">
        <v>3257</v>
      </c>
      <c r="F931" t="s">
        <v>13</v>
      </c>
      <c r="G931" t="s">
        <v>21</v>
      </c>
    </row>
    <row r="932" spans="1:7" x14ac:dyDescent="0.2">
      <c r="A932" t="s">
        <v>4209</v>
      </c>
      <c r="B932" s="2">
        <v>34537</v>
      </c>
      <c r="C932" t="s">
        <v>3255</v>
      </c>
      <c r="D932" t="s">
        <v>3300</v>
      </c>
      <c r="E932" t="s">
        <v>3257</v>
      </c>
      <c r="F932" t="s">
        <v>13</v>
      </c>
      <c r="G932" t="s">
        <v>21</v>
      </c>
    </row>
    <row r="933" spans="1:7" x14ac:dyDescent="0.2">
      <c r="A933" t="s">
        <v>4210</v>
      </c>
      <c r="B933" s="2">
        <v>34530</v>
      </c>
      <c r="C933" t="s">
        <v>3255</v>
      </c>
      <c r="D933" t="s">
        <v>3272</v>
      </c>
      <c r="E933" t="s">
        <v>3257</v>
      </c>
      <c r="F933" t="s">
        <v>13</v>
      </c>
      <c r="G933" t="s">
        <v>18</v>
      </c>
    </row>
    <row r="934" spans="1:7" x14ac:dyDescent="0.2">
      <c r="A934" t="s">
        <v>4211</v>
      </c>
      <c r="B934" s="2">
        <v>39864</v>
      </c>
      <c r="C934" t="s">
        <v>3255</v>
      </c>
      <c r="D934" t="s">
        <v>3266</v>
      </c>
      <c r="E934" t="s">
        <v>3257</v>
      </c>
      <c r="F934" t="s">
        <v>13</v>
      </c>
      <c r="G934" t="s">
        <v>21</v>
      </c>
    </row>
    <row r="935" spans="1:7" x14ac:dyDescent="0.2">
      <c r="A935" t="s">
        <v>4212</v>
      </c>
      <c r="B935" s="2">
        <v>33803</v>
      </c>
      <c r="C935" t="s">
        <v>3255</v>
      </c>
      <c r="D935" t="s">
        <v>3259</v>
      </c>
      <c r="E935" t="s">
        <v>3257</v>
      </c>
      <c r="F935" t="s">
        <v>13</v>
      </c>
      <c r="G935" t="s">
        <v>21</v>
      </c>
    </row>
    <row r="936" spans="1:7" x14ac:dyDescent="0.2">
      <c r="A936" t="s">
        <v>4213</v>
      </c>
      <c r="B936" s="2">
        <v>36284</v>
      </c>
      <c r="C936" t="s">
        <v>3456</v>
      </c>
      <c r="D936" t="s">
        <v>3263</v>
      </c>
      <c r="E936" t="s">
        <v>3257</v>
      </c>
      <c r="F936" t="s">
        <v>13</v>
      </c>
      <c r="G936" t="s">
        <v>21</v>
      </c>
    </row>
    <row r="937" spans="1:7" x14ac:dyDescent="0.2">
      <c r="A937" t="s">
        <v>4214</v>
      </c>
      <c r="B937" s="2">
        <v>34991</v>
      </c>
      <c r="C937" t="s">
        <v>3255</v>
      </c>
      <c r="D937" t="s">
        <v>3266</v>
      </c>
      <c r="E937" t="s">
        <v>3257</v>
      </c>
      <c r="F937" t="s">
        <v>13</v>
      </c>
      <c r="G937" t="s">
        <v>37</v>
      </c>
    </row>
    <row r="938" spans="1:7" x14ac:dyDescent="0.2">
      <c r="A938" t="s">
        <v>4215</v>
      </c>
      <c r="B938" s="2">
        <v>37148</v>
      </c>
      <c r="C938" t="s">
        <v>3255</v>
      </c>
      <c r="D938" t="s">
        <v>3266</v>
      </c>
      <c r="E938" t="s">
        <v>3257</v>
      </c>
      <c r="F938" t="s">
        <v>13</v>
      </c>
      <c r="G938" t="s">
        <v>37</v>
      </c>
    </row>
    <row r="939" spans="1:7" x14ac:dyDescent="0.2">
      <c r="A939" t="s">
        <v>4216</v>
      </c>
      <c r="B939" s="2">
        <v>31489</v>
      </c>
      <c r="C939" t="s">
        <v>3255</v>
      </c>
      <c r="D939" t="s">
        <v>3263</v>
      </c>
      <c r="E939" t="s">
        <v>3257</v>
      </c>
      <c r="F939" t="s">
        <v>13</v>
      </c>
      <c r="G939" t="s">
        <v>37</v>
      </c>
    </row>
    <row r="940" spans="1:7" x14ac:dyDescent="0.2">
      <c r="A940" t="s">
        <v>4217</v>
      </c>
      <c r="B940" s="2">
        <v>36095</v>
      </c>
      <c r="C940" t="s">
        <v>3255</v>
      </c>
      <c r="D940" t="s">
        <v>3263</v>
      </c>
      <c r="E940" t="s">
        <v>3257</v>
      </c>
      <c r="F940" t="s">
        <v>13</v>
      </c>
      <c r="G940" t="s">
        <v>37</v>
      </c>
    </row>
    <row r="941" spans="1:7" x14ac:dyDescent="0.2">
      <c r="A941" t="s">
        <v>4218</v>
      </c>
      <c r="B941" s="2">
        <v>36607</v>
      </c>
      <c r="C941" t="s">
        <v>3255</v>
      </c>
      <c r="D941" t="s">
        <v>3266</v>
      </c>
      <c r="E941" t="s">
        <v>3257</v>
      </c>
      <c r="F941" t="s">
        <v>13</v>
      </c>
      <c r="G941" t="s">
        <v>21</v>
      </c>
    </row>
    <row r="942" spans="1:7" x14ac:dyDescent="0.2">
      <c r="A942" t="s">
        <v>4219</v>
      </c>
      <c r="B942" s="2">
        <v>38428</v>
      </c>
      <c r="C942" t="s">
        <v>3255</v>
      </c>
      <c r="D942" t="s">
        <v>3266</v>
      </c>
      <c r="E942" t="s">
        <v>3257</v>
      </c>
      <c r="F942" t="s">
        <v>13</v>
      </c>
      <c r="G942" t="s">
        <v>21</v>
      </c>
    </row>
    <row r="943" spans="1:7" x14ac:dyDescent="0.2">
      <c r="A943" t="s">
        <v>4220</v>
      </c>
      <c r="B943" s="2">
        <v>36983</v>
      </c>
      <c r="C943" t="s">
        <v>3255</v>
      </c>
      <c r="D943" t="s">
        <v>3263</v>
      </c>
      <c r="E943" t="s">
        <v>3257</v>
      </c>
      <c r="F943" t="s">
        <v>65</v>
      </c>
      <c r="G943" t="s">
        <v>37</v>
      </c>
    </row>
    <row r="944" spans="1:7" x14ac:dyDescent="0.2">
      <c r="A944" t="s">
        <v>4221</v>
      </c>
      <c r="B944" s="2">
        <v>40943</v>
      </c>
      <c r="C944" t="s">
        <v>3255</v>
      </c>
      <c r="D944" t="s">
        <v>3259</v>
      </c>
      <c r="E944" t="s">
        <v>3257</v>
      </c>
      <c r="F944" t="s">
        <v>13</v>
      </c>
      <c r="G944" t="s">
        <v>21</v>
      </c>
    </row>
    <row r="945" spans="1:7" x14ac:dyDescent="0.2">
      <c r="A945" t="s">
        <v>4222</v>
      </c>
      <c r="B945" s="2">
        <v>40769</v>
      </c>
      <c r="C945" t="s">
        <v>3255</v>
      </c>
      <c r="D945" t="s">
        <v>3449</v>
      </c>
      <c r="E945" t="s">
        <v>3257</v>
      </c>
      <c r="F945" t="s">
        <v>476</v>
      </c>
      <c r="G945" t="s">
        <v>18</v>
      </c>
    </row>
    <row r="946" spans="1:7" x14ac:dyDescent="0.2">
      <c r="A946" t="s">
        <v>4223</v>
      </c>
      <c r="B946" s="2">
        <v>39482</v>
      </c>
      <c r="C946" t="s">
        <v>3255</v>
      </c>
      <c r="D946" t="s">
        <v>3259</v>
      </c>
      <c r="E946" t="s">
        <v>3257</v>
      </c>
      <c r="F946" t="s">
        <v>13</v>
      </c>
      <c r="G946" t="s">
        <v>37</v>
      </c>
    </row>
    <row r="947" spans="1:7" x14ac:dyDescent="0.2">
      <c r="A947" t="s">
        <v>4224</v>
      </c>
      <c r="B947" s="2">
        <v>40123</v>
      </c>
      <c r="C947" t="s">
        <v>3255</v>
      </c>
      <c r="D947" t="s">
        <v>3259</v>
      </c>
      <c r="E947" t="s">
        <v>3257</v>
      </c>
      <c r="F947" t="s">
        <v>13</v>
      </c>
      <c r="G947" t="s">
        <v>21</v>
      </c>
    </row>
    <row r="948" spans="1:7" x14ac:dyDescent="0.2">
      <c r="A948" t="s">
        <v>4225</v>
      </c>
      <c r="B948" s="2">
        <v>41065</v>
      </c>
      <c r="C948" t="s">
        <v>3255</v>
      </c>
      <c r="D948" t="s">
        <v>3259</v>
      </c>
      <c r="E948" t="s">
        <v>3257</v>
      </c>
      <c r="F948" t="s">
        <v>13</v>
      </c>
      <c r="G948" t="s">
        <v>21</v>
      </c>
    </row>
    <row r="949" spans="1:7" x14ac:dyDescent="0.2">
      <c r="A949" t="s">
        <v>4226</v>
      </c>
      <c r="B949" s="2">
        <v>37555</v>
      </c>
      <c r="C949" t="s">
        <v>3255</v>
      </c>
      <c r="D949" t="s">
        <v>3259</v>
      </c>
      <c r="E949" t="s">
        <v>3257</v>
      </c>
      <c r="F949" t="s">
        <v>13</v>
      </c>
      <c r="G949" t="s">
        <v>37</v>
      </c>
    </row>
    <row r="950" spans="1:7" x14ac:dyDescent="0.2">
      <c r="A950" t="s">
        <v>4227</v>
      </c>
      <c r="B950" s="2">
        <v>36478</v>
      </c>
      <c r="C950" t="s">
        <v>3255</v>
      </c>
      <c r="D950" t="s">
        <v>3259</v>
      </c>
      <c r="E950" t="s">
        <v>3257</v>
      </c>
      <c r="F950" t="s">
        <v>13</v>
      </c>
      <c r="G950" t="s">
        <v>37</v>
      </c>
    </row>
    <row r="951" spans="1:7" x14ac:dyDescent="0.2">
      <c r="A951" t="s">
        <v>4228</v>
      </c>
      <c r="B951" s="2">
        <v>41168</v>
      </c>
      <c r="C951" t="s">
        <v>3255</v>
      </c>
      <c r="D951" t="s">
        <v>3266</v>
      </c>
      <c r="E951" t="s">
        <v>3257</v>
      </c>
      <c r="F951" t="s">
        <v>13</v>
      </c>
      <c r="G951" t="s">
        <v>37</v>
      </c>
    </row>
    <row r="952" spans="1:7" x14ac:dyDescent="0.2">
      <c r="A952" t="s">
        <v>4229</v>
      </c>
      <c r="B952" s="2">
        <v>33399</v>
      </c>
      <c r="C952" t="s">
        <v>3255</v>
      </c>
      <c r="D952" t="s">
        <v>3266</v>
      </c>
      <c r="E952" t="s">
        <v>3257</v>
      </c>
      <c r="F952" t="s">
        <v>13</v>
      </c>
      <c r="G952" t="s">
        <v>37</v>
      </c>
    </row>
    <row r="953" spans="1:7" x14ac:dyDescent="0.2">
      <c r="A953" t="s">
        <v>4230</v>
      </c>
      <c r="B953" s="2">
        <v>38816</v>
      </c>
      <c r="C953" t="s">
        <v>3255</v>
      </c>
      <c r="D953" t="s">
        <v>3272</v>
      </c>
      <c r="E953" t="s">
        <v>3257</v>
      </c>
      <c r="F953" t="s">
        <v>13</v>
      </c>
      <c r="G953" t="s">
        <v>18</v>
      </c>
    </row>
    <row r="954" spans="1:7" x14ac:dyDescent="0.2">
      <c r="A954" t="s">
        <v>4231</v>
      </c>
      <c r="B954" s="2">
        <v>37905</v>
      </c>
      <c r="C954" t="s">
        <v>3255</v>
      </c>
      <c r="D954" t="s">
        <v>3300</v>
      </c>
      <c r="E954" t="s">
        <v>3257</v>
      </c>
      <c r="F954" t="s">
        <v>13</v>
      </c>
      <c r="G954" t="s">
        <v>37</v>
      </c>
    </row>
    <row r="955" spans="1:7" x14ac:dyDescent="0.2">
      <c r="A955" t="s">
        <v>4232</v>
      </c>
      <c r="B955" s="2">
        <v>38642</v>
      </c>
      <c r="C955" t="s">
        <v>3255</v>
      </c>
      <c r="D955" t="s">
        <v>3266</v>
      </c>
      <c r="E955" t="s">
        <v>3698</v>
      </c>
      <c r="F955" t="s">
        <v>13</v>
      </c>
      <c r="G955" t="s">
        <v>18</v>
      </c>
    </row>
    <row r="956" spans="1:7" x14ac:dyDescent="0.2">
      <c r="A956" t="s">
        <v>4233</v>
      </c>
      <c r="B956" s="2">
        <v>38157</v>
      </c>
      <c r="C956" t="s">
        <v>3255</v>
      </c>
      <c r="D956" t="s">
        <v>3259</v>
      </c>
      <c r="E956" t="s">
        <v>3257</v>
      </c>
      <c r="F956" t="s">
        <v>1264</v>
      </c>
      <c r="G956" t="s">
        <v>21</v>
      </c>
    </row>
    <row r="957" spans="1:7" x14ac:dyDescent="0.2">
      <c r="A957" t="s">
        <v>4234</v>
      </c>
      <c r="B957" s="2">
        <v>34708</v>
      </c>
      <c r="C957" t="s">
        <v>3255</v>
      </c>
      <c r="D957" t="s">
        <v>3266</v>
      </c>
      <c r="E957" t="s">
        <v>3257</v>
      </c>
      <c r="F957" t="s">
        <v>13</v>
      </c>
      <c r="G957" t="s">
        <v>21</v>
      </c>
    </row>
    <row r="958" spans="1:7" x14ac:dyDescent="0.2">
      <c r="A958" t="s">
        <v>4235</v>
      </c>
      <c r="B958" s="2">
        <v>38085</v>
      </c>
      <c r="C958" t="s">
        <v>3255</v>
      </c>
      <c r="D958" t="s">
        <v>4023</v>
      </c>
      <c r="E958" t="s">
        <v>3257</v>
      </c>
      <c r="F958" t="s">
        <v>13</v>
      </c>
      <c r="G958" t="s">
        <v>18</v>
      </c>
    </row>
    <row r="959" spans="1:7" x14ac:dyDescent="0.2">
      <c r="A959" t="s">
        <v>4236</v>
      </c>
      <c r="B959" s="2">
        <v>39793</v>
      </c>
      <c r="C959" t="s">
        <v>3255</v>
      </c>
      <c r="D959" t="s">
        <v>3263</v>
      </c>
      <c r="E959" t="s">
        <v>3257</v>
      </c>
      <c r="F959" t="s">
        <v>13</v>
      </c>
      <c r="G959" t="s">
        <v>21</v>
      </c>
    </row>
    <row r="960" spans="1:7" x14ac:dyDescent="0.2">
      <c r="A960" t="s">
        <v>4237</v>
      </c>
      <c r="B960" s="2">
        <v>37333</v>
      </c>
      <c r="C960" t="s">
        <v>3255</v>
      </c>
      <c r="D960" t="s">
        <v>3266</v>
      </c>
      <c r="E960" t="s">
        <v>3257</v>
      </c>
      <c r="F960" t="s">
        <v>13</v>
      </c>
      <c r="G960" t="s">
        <v>21</v>
      </c>
    </row>
    <row r="961" spans="1:7" x14ac:dyDescent="0.2">
      <c r="A961" t="s">
        <v>4238</v>
      </c>
      <c r="B961" s="2">
        <v>41528</v>
      </c>
      <c r="C961" t="s">
        <v>3255</v>
      </c>
      <c r="D961" t="s">
        <v>3259</v>
      </c>
      <c r="E961" t="s">
        <v>3257</v>
      </c>
      <c r="F961" t="s">
        <v>13</v>
      </c>
      <c r="G961" t="s">
        <v>21</v>
      </c>
    </row>
    <row r="962" spans="1:7" x14ac:dyDescent="0.2">
      <c r="A962" t="s">
        <v>4239</v>
      </c>
      <c r="B962" s="2">
        <v>41564</v>
      </c>
      <c r="C962" t="s">
        <v>3255</v>
      </c>
      <c r="D962" t="s">
        <v>3272</v>
      </c>
      <c r="E962" t="s">
        <v>3257</v>
      </c>
      <c r="F962" t="s">
        <v>13</v>
      </c>
      <c r="G962" t="s">
        <v>18</v>
      </c>
    </row>
    <row r="963" spans="1:7" x14ac:dyDescent="0.2">
      <c r="A963" t="s">
        <v>4240</v>
      </c>
      <c r="B963" s="2">
        <v>40648</v>
      </c>
      <c r="C963" t="s">
        <v>3255</v>
      </c>
      <c r="D963" t="s">
        <v>3272</v>
      </c>
      <c r="E963" t="s">
        <v>3257</v>
      </c>
      <c r="F963" t="s">
        <v>13</v>
      </c>
      <c r="G963" t="s">
        <v>37</v>
      </c>
    </row>
    <row r="964" spans="1:7" x14ac:dyDescent="0.2">
      <c r="A964" t="s">
        <v>4241</v>
      </c>
      <c r="B964" s="2">
        <v>35051</v>
      </c>
      <c r="C964" t="s">
        <v>3255</v>
      </c>
      <c r="D964" t="s">
        <v>3263</v>
      </c>
      <c r="E964" t="s">
        <v>3257</v>
      </c>
      <c r="F964" t="s">
        <v>13</v>
      </c>
      <c r="G964" t="s">
        <v>18</v>
      </c>
    </row>
    <row r="965" spans="1:7" x14ac:dyDescent="0.2">
      <c r="A965" t="s">
        <v>4242</v>
      </c>
      <c r="B965" s="2">
        <v>38779</v>
      </c>
      <c r="C965" t="s">
        <v>3255</v>
      </c>
      <c r="D965" t="s">
        <v>3300</v>
      </c>
      <c r="E965" t="s">
        <v>3257</v>
      </c>
      <c r="F965" t="s">
        <v>13</v>
      </c>
      <c r="G965" t="s">
        <v>37</v>
      </c>
    </row>
    <row r="966" spans="1:7" x14ac:dyDescent="0.2">
      <c r="A966" t="s">
        <v>4243</v>
      </c>
      <c r="B966" s="2">
        <v>38336</v>
      </c>
      <c r="C966" t="s">
        <v>3255</v>
      </c>
      <c r="D966" t="s">
        <v>3266</v>
      </c>
      <c r="E966" t="s">
        <v>3257</v>
      </c>
      <c r="F966" t="s">
        <v>13</v>
      </c>
      <c r="G966" t="s">
        <v>37</v>
      </c>
    </row>
    <row r="967" spans="1:7" x14ac:dyDescent="0.2">
      <c r="A967" t="s">
        <v>4244</v>
      </c>
      <c r="B967" s="2">
        <v>35471</v>
      </c>
      <c r="C967" t="s">
        <v>3255</v>
      </c>
      <c r="D967" t="s">
        <v>3266</v>
      </c>
      <c r="E967" t="s">
        <v>3257</v>
      </c>
      <c r="F967" t="s">
        <v>13</v>
      </c>
      <c r="G967" t="s">
        <v>37</v>
      </c>
    </row>
    <row r="968" spans="1:7" x14ac:dyDescent="0.2">
      <c r="A968" t="s">
        <v>4245</v>
      </c>
      <c r="B968" s="2">
        <v>33822</v>
      </c>
      <c r="C968" t="s">
        <v>3255</v>
      </c>
      <c r="D968" t="s">
        <v>3266</v>
      </c>
      <c r="E968" t="s">
        <v>3257</v>
      </c>
      <c r="F968" t="s">
        <v>476</v>
      </c>
      <c r="G968" t="s">
        <v>37</v>
      </c>
    </row>
    <row r="969" spans="1:7" x14ac:dyDescent="0.2">
      <c r="A969" t="s">
        <v>4246</v>
      </c>
      <c r="B969" s="2">
        <v>41138</v>
      </c>
      <c r="C969" t="s">
        <v>3255</v>
      </c>
      <c r="D969" t="s">
        <v>3266</v>
      </c>
      <c r="E969" t="s">
        <v>3257</v>
      </c>
      <c r="F969" t="s">
        <v>13</v>
      </c>
      <c r="G969" t="s">
        <v>21</v>
      </c>
    </row>
    <row r="970" spans="1:7" x14ac:dyDescent="0.2">
      <c r="A970" t="s">
        <v>4247</v>
      </c>
      <c r="B970" s="2">
        <v>37052</v>
      </c>
      <c r="C970" t="s">
        <v>3255</v>
      </c>
      <c r="D970" t="s">
        <v>3259</v>
      </c>
      <c r="E970" t="s">
        <v>3257</v>
      </c>
      <c r="F970" t="s">
        <v>13</v>
      </c>
      <c r="G970" t="s">
        <v>21</v>
      </c>
    </row>
    <row r="971" spans="1:7" x14ac:dyDescent="0.2">
      <c r="A971" t="s">
        <v>4248</v>
      </c>
      <c r="B971" s="2">
        <v>38916</v>
      </c>
      <c r="C971" t="s">
        <v>3255</v>
      </c>
      <c r="D971" t="s">
        <v>3259</v>
      </c>
      <c r="E971" t="s">
        <v>3257</v>
      </c>
      <c r="F971" t="s">
        <v>13</v>
      </c>
      <c r="G971" t="s">
        <v>21</v>
      </c>
    </row>
    <row r="972" spans="1:7" x14ac:dyDescent="0.2">
      <c r="A972" t="s">
        <v>4249</v>
      </c>
      <c r="B972" s="2">
        <v>37021</v>
      </c>
      <c r="C972" t="s">
        <v>3255</v>
      </c>
      <c r="D972" t="s">
        <v>3266</v>
      </c>
      <c r="E972" t="s">
        <v>3257</v>
      </c>
      <c r="F972" t="s">
        <v>13</v>
      </c>
      <c r="G972" t="s">
        <v>21</v>
      </c>
    </row>
    <row r="973" spans="1:7" x14ac:dyDescent="0.2">
      <c r="A973" t="s">
        <v>4250</v>
      </c>
      <c r="B973" s="2">
        <v>36800</v>
      </c>
      <c r="C973" t="s">
        <v>3255</v>
      </c>
      <c r="D973" t="s">
        <v>3266</v>
      </c>
      <c r="E973" t="s">
        <v>3257</v>
      </c>
      <c r="F973" t="s">
        <v>13</v>
      </c>
      <c r="G973" t="s">
        <v>21</v>
      </c>
    </row>
    <row r="974" spans="1:7" x14ac:dyDescent="0.2">
      <c r="A974" t="s">
        <v>4251</v>
      </c>
      <c r="B974" s="2">
        <v>40522</v>
      </c>
      <c r="C974" t="s">
        <v>3255</v>
      </c>
      <c r="D974" t="s">
        <v>3272</v>
      </c>
      <c r="E974" t="s">
        <v>3257</v>
      </c>
      <c r="F974" t="s">
        <v>65</v>
      </c>
      <c r="G974" t="s">
        <v>18</v>
      </c>
    </row>
    <row r="975" spans="1:7" x14ac:dyDescent="0.2">
      <c r="A975" t="s">
        <v>4252</v>
      </c>
      <c r="B975" s="2">
        <v>39409</v>
      </c>
      <c r="C975" t="s">
        <v>3255</v>
      </c>
      <c r="D975" t="s">
        <v>3259</v>
      </c>
      <c r="E975" t="s">
        <v>3257</v>
      </c>
      <c r="F975" t="s">
        <v>13</v>
      </c>
      <c r="G975" t="s">
        <v>37</v>
      </c>
    </row>
    <row r="976" spans="1:7" x14ac:dyDescent="0.2">
      <c r="A976" t="s">
        <v>4253</v>
      </c>
      <c r="B976" s="2">
        <v>40382</v>
      </c>
      <c r="C976" t="s">
        <v>3255</v>
      </c>
      <c r="D976" t="s">
        <v>3266</v>
      </c>
      <c r="E976" t="s">
        <v>3257</v>
      </c>
      <c r="F976" t="s">
        <v>17</v>
      </c>
      <c r="G976" t="s">
        <v>37</v>
      </c>
    </row>
    <row r="977" spans="1:7" x14ac:dyDescent="0.2">
      <c r="A977" t="s">
        <v>4254</v>
      </c>
      <c r="B977" s="2">
        <v>38134</v>
      </c>
      <c r="C977" t="s">
        <v>3255</v>
      </c>
      <c r="D977" t="s">
        <v>3259</v>
      </c>
      <c r="E977" t="s">
        <v>3257</v>
      </c>
      <c r="F977" t="s">
        <v>65</v>
      </c>
      <c r="G977" t="s">
        <v>37</v>
      </c>
    </row>
    <row r="978" spans="1:7" x14ac:dyDescent="0.2">
      <c r="A978" t="s">
        <v>4255</v>
      </c>
      <c r="B978" s="2">
        <v>41623</v>
      </c>
      <c r="C978" t="s">
        <v>3255</v>
      </c>
      <c r="D978" t="s">
        <v>3272</v>
      </c>
      <c r="E978" t="s">
        <v>3257</v>
      </c>
      <c r="F978" t="s">
        <v>13</v>
      </c>
      <c r="G978" t="s">
        <v>18</v>
      </c>
    </row>
    <row r="979" spans="1:7" x14ac:dyDescent="0.2">
      <c r="A979" t="s">
        <v>4256</v>
      </c>
      <c r="B979" s="2">
        <v>36512</v>
      </c>
      <c r="C979" t="s">
        <v>3255</v>
      </c>
      <c r="D979" t="s">
        <v>3272</v>
      </c>
      <c r="E979" t="s">
        <v>3257</v>
      </c>
      <c r="F979" t="s">
        <v>17</v>
      </c>
      <c r="G979" t="s">
        <v>18</v>
      </c>
    </row>
    <row r="980" spans="1:7" x14ac:dyDescent="0.2">
      <c r="A980" t="s">
        <v>4257</v>
      </c>
      <c r="B980" s="2">
        <v>40727</v>
      </c>
      <c r="C980" t="s">
        <v>3255</v>
      </c>
      <c r="D980" t="s">
        <v>3270</v>
      </c>
      <c r="E980" t="s">
        <v>3257</v>
      </c>
      <c r="F980" t="s">
        <v>13</v>
      </c>
      <c r="G980" t="s">
        <v>37</v>
      </c>
    </row>
    <row r="981" spans="1:7" x14ac:dyDescent="0.2">
      <c r="A981" t="s">
        <v>4258</v>
      </c>
      <c r="B981" s="2">
        <v>40661</v>
      </c>
      <c r="C981" t="s">
        <v>3255</v>
      </c>
      <c r="D981" t="s">
        <v>3259</v>
      </c>
      <c r="E981" t="s">
        <v>3257</v>
      </c>
      <c r="F981" t="s">
        <v>13</v>
      </c>
      <c r="G981" t="s">
        <v>21</v>
      </c>
    </row>
    <row r="982" spans="1:7" x14ac:dyDescent="0.2">
      <c r="A982" t="s">
        <v>4259</v>
      </c>
      <c r="B982" s="2">
        <v>36288</v>
      </c>
      <c r="C982" t="s">
        <v>3255</v>
      </c>
      <c r="D982" t="s">
        <v>3259</v>
      </c>
      <c r="E982" t="s">
        <v>3257</v>
      </c>
      <c r="F982" t="s">
        <v>13</v>
      </c>
      <c r="G982" t="s">
        <v>37</v>
      </c>
    </row>
    <row r="983" spans="1:7" x14ac:dyDescent="0.2">
      <c r="A983" t="s">
        <v>4260</v>
      </c>
      <c r="B983" s="2">
        <v>41518</v>
      </c>
      <c r="C983" t="s">
        <v>3255</v>
      </c>
      <c r="D983" t="s">
        <v>3263</v>
      </c>
      <c r="E983" t="s">
        <v>3257</v>
      </c>
      <c r="F983" t="s">
        <v>13</v>
      </c>
      <c r="G983" t="s">
        <v>37</v>
      </c>
    </row>
    <row r="984" spans="1:7" x14ac:dyDescent="0.2">
      <c r="A984" t="s">
        <v>4261</v>
      </c>
      <c r="B984" s="2">
        <v>40011</v>
      </c>
      <c r="C984" t="s">
        <v>3255</v>
      </c>
      <c r="D984" t="s">
        <v>3272</v>
      </c>
      <c r="E984" t="s">
        <v>3257</v>
      </c>
      <c r="F984" t="s">
        <v>13</v>
      </c>
      <c r="G984" t="s">
        <v>18</v>
      </c>
    </row>
    <row r="985" spans="1:7" x14ac:dyDescent="0.2">
      <c r="A985" t="s">
        <v>4262</v>
      </c>
      <c r="B985" s="2">
        <v>31632</v>
      </c>
      <c r="C985" t="s">
        <v>3255</v>
      </c>
      <c r="D985" t="s">
        <v>3259</v>
      </c>
      <c r="E985" t="s">
        <v>3257</v>
      </c>
      <c r="F985" t="s">
        <v>13</v>
      </c>
      <c r="G985" t="s">
        <v>18</v>
      </c>
    </row>
    <row r="986" spans="1:7" x14ac:dyDescent="0.2">
      <c r="A986" t="s">
        <v>4263</v>
      </c>
      <c r="B986" s="2">
        <v>40886</v>
      </c>
      <c r="C986" t="s">
        <v>3255</v>
      </c>
      <c r="D986" t="s">
        <v>3259</v>
      </c>
      <c r="E986" t="s">
        <v>3257</v>
      </c>
      <c r="F986" t="s">
        <v>13</v>
      </c>
      <c r="G986" t="s">
        <v>37</v>
      </c>
    </row>
    <row r="987" spans="1:7" x14ac:dyDescent="0.2">
      <c r="A987" t="s">
        <v>4264</v>
      </c>
      <c r="B987" s="2">
        <v>31882</v>
      </c>
      <c r="C987" t="s">
        <v>3255</v>
      </c>
      <c r="D987" t="s">
        <v>3266</v>
      </c>
      <c r="E987" t="s">
        <v>3257</v>
      </c>
      <c r="F987" t="s">
        <v>13</v>
      </c>
      <c r="G987" t="s">
        <v>37</v>
      </c>
    </row>
    <row r="988" spans="1:7" x14ac:dyDescent="0.2">
      <c r="A988" t="s">
        <v>4265</v>
      </c>
      <c r="B988" s="2">
        <v>39357</v>
      </c>
      <c r="C988" t="s">
        <v>3255</v>
      </c>
      <c r="D988" t="s">
        <v>3259</v>
      </c>
      <c r="E988" t="s">
        <v>3257</v>
      </c>
      <c r="F988" t="s">
        <v>13</v>
      </c>
      <c r="G988" t="s">
        <v>18</v>
      </c>
    </row>
    <row r="989" spans="1:7" x14ac:dyDescent="0.2">
      <c r="A989" t="s">
        <v>4266</v>
      </c>
      <c r="B989" s="2">
        <v>31773</v>
      </c>
      <c r="C989" t="s">
        <v>3255</v>
      </c>
      <c r="D989" t="s">
        <v>3266</v>
      </c>
      <c r="E989" t="s">
        <v>3257</v>
      </c>
      <c r="F989" t="s">
        <v>13</v>
      </c>
      <c r="G989" t="s">
        <v>37</v>
      </c>
    </row>
    <row r="990" spans="1:7" x14ac:dyDescent="0.2">
      <c r="A990" t="s">
        <v>4267</v>
      </c>
      <c r="B990" s="2">
        <v>32906</v>
      </c>
      <c r="C990" t="s">
        <v>3255</v>
      </c>
      <c r="D990" t="s">
        <v>3266</v>
      </c>
      <c r="E990" t="s">
        <v>3257</v>
      </c>
      <c r="F990" t="s">
        <v>13</v>
      </c>
      <c r="G990" t="s">
        <v>21</v>
      </c>
    </row>
    <row r="991" spans="1:7" x14ac:dyDescent="0.2">
      <c r="A991" t="s">
        <v>4268</v>
      </c>
      <c r="B991" s="2">
        <v>41593</v>
      </c>
      <c r="C991" t="s">
        <v>3255</v>
      </c>
      <c r="D991" t="s">
        <v>3272</v>
      </c>
      <c r="E991" t="s">
        <v>3257</v>
      </c>
      <c r="F991" t="s">
        <v>13</v>
      </c>
      <c r="G991" t="s">
        <v>18</v>
      </c>
    </row>
    <row r="992" spans="1:7" x14ac:dyDescent="0.2">
      <c r="A992" t="s">
        <v>4269</v>
      </c>
      <c r="B992" s="2">
        <v>38568</v>
      </c>
      <c r="C992" t="s">
        <v>3255</v>
      </c>
      <c r="D992" t="s">
        <v>3259</v>
      </c>
      <c r="E992" t="s">
        <v>3257</v>
      </c>
      <c r="F992" t="s">
        <v>13</v>
      </c>
      <c r="G992" t="s">
        <v>21</v>
      </c>
    </row>
    <row r="993" spans="1:7" x14ac:dyDescent="0.2">
      <c r="A993" t="s">
        <v>4270</v>
      </c>
      <c r="B993" s="2">
        <v>41816</v>
      </c>
      <c r="C993" t="s">
        <v>3255</v>
      </c>
      <c r="D993" t="s">
        <v>3266</v>
      </c>
      <c r="E993" t="s">
        <v>3257</v>
      </c>
      <c r="F993" t="s">
        <v>13</v>
      </c>
      <c r="G993" t="s">
        <v>21</v>
      </c>
    </row>
    <row r="994" spans="1:7" x14ac:dyDescent="0.2">
      <c r="A994" t="s">
        <v>4271</v>
      </c>
      <c r="B994" s="2">
        <v>36642</v>
      </c>
      <c r="C994" t="s">
        <v>3255</v>
      </c>
      <c r="D994" t="s">
        <v>3266</v>
      </c>
      <c r="E994" t="s">
        <v>3257</v>
      </c>
      <c r="F994" t="s">
        <v>17</v>
      </c>
      <c r="G994" t="s">
        <v>37</v>
      </c>
    </row>
    <row r="995" spans="1:7" x14ac:dyDescent="0.2">
      <c r="A995" t="s">
        <v>4272</v>
      </c>
      <c r="B995" s="2">
        <v>36945</v>
      </c>
      <c r="C995" t="s">
        <v>3255</v>
      </c>
      <c r="D995" t="s">
        <v>3272</v>
      </c>
      <c r="E995" t="s">
        <v>3257</v>
      </c>
      <c r="F995" t="s">
        <v>13</v>
      </c>
      <c r="G995" t="s">
        <v>21</v>
      </c>
    </row>
    <row r="996" spans="1:7" x14ac:dyDescent="0.2">
      <c r="A996" t="s">
        <v>4273</v>
      </c>
      <c r="B996" s="2">
        <v>37649</v>
      </c>
      <c r="C996" t="s">
        <v>3255</v>
      </c>
      <c r="D996" t="s">
        <v>3266</v>
      </c>
      <c r="E996" t="s">
        <v>3257</v>
      </c>
      <c r="F996" t="s">
        <v>13</v>
      </c>
      <c r="G996" t="s">
        <v>21</v>
      </c>
    </row>
    <row r="997" spans="1:7" x14ac:dyDescent="0.2">
      <c r="A997" t="s">
        <v>4274</v>
      </c>
      <c r="B997" s="2">
        <v>38445</v>
      </c>
      <c r="C997" t="s">
        <v>3255</v>
      </c>
      <c r="D997" t="s">
        <v>3263</v>
      </c>
      <c r="E997" t="s">
        <v>3257</v>
      </c>
      <c r="F997" t="s">
        <v>13</v>
      </c>
      <c r="G997" t="s">
        <v>37</v>
      </c>
    </row>
    <row r="998" spans="1:7" x14ac:dyDescent="0.2">
      <c r="A998" t="s">
        <v>4275</v>
      </c>
      <c r="B998" s="2">
        <v>37086</v>
      </c>
      <c r="C998" t="s">
        <v>3255</v>
      </c>
      <c r="D998" t="s">
        <v>3259</v>
      </c>
      <c r="E998" t="s">
        <v>3257</v>
      </c>
      <c r="F998" t="s">
        <v>13</v>
      </c>
      <c r="G998" t="s">
        <v>21</v>
      </c>
    </row>
    <row r="999" spans="1:7" x14ac:dyDescent="0.2">
      <c r="A999" t="s">
        <v>4276</v>
      </c>
      <c r="B999" s="2">
        <v>34086</v>
      </c>
      <c r="C999" t="s">
        <v>3456</v>
      </c>
      <c r="D999" t="s">
        <v>3263</v>
      </c>
      <c r="E999" t="s">
        <v>3257</v>
      </c>
      <c r="F999" t="s">
        <v>13</v>
      </c>
      <c r="G999" t="s">
        <v>37</v>
      </c>
    </row>
    <row r="1000" spans="1:7" x14ac:dyDescent="0.2">
      <c r="A1000" t="s">
        <v>4277</v>
      </c>
      <c r="B1000" s="2">
        <v>36545</v>
      </c>
      <c r="C1000" t="s">
        <v>3255</v>
      </c>
      <c r="D1000" t="s">
        <v>3266</v>
      </c>
      <c r="E1000" t="s">
        <v>3257</v>
      </c>
      <c r="F1000" t="s">
        <v>13</v>
      </c>
      <c r="G1000" t="s">
        <v>18</v>
      </c>
    </row>
    <row r="1001" spans="1:7" x14ac:dyDescent="0.2">
      <c r="A1001" t="s">
        <v>4278</v>
      </c>
      <c r="B1001" s="2">
        <v>38365</v>
      </c>
      <c r="C1001" t="s">
        <v>3255</v>
      </c>
      <c r="D1001" t="s">
        <v>3259</v>
      </c>
      <c r="E1001" t="s">
        <v>3257</v>
      </c>
      <c r="F1001" t="s">
        <v>13</v>
      </c>
      <c r="G1001" t="s">
        <v>21</v>
      </c>
    </row>
    <row r="1002" spans="1:7" x14ac:dyDescent="0.2">
      <c r="A1002" t="s">
        <v>4279</v>
      </c>
      <c r="B1002" s="2">
        <v>37191</v>
      </c>
      <c r="C1002" t="s">
        <v>3255</v>
      </c>
      <c r="D1002" t="s">
        <v>3266</v>
      </c>
      <c r="E1002" t="s">
        <v>3257</v>
      </c>
      <c r="F1002" t="s">
        <v>13</v>
      </c>
      <c r="G1002" t="s">
        <v>21</v>
      </c>
    </row>
    <row r="1003" spans="1:7" x14ac:dyDescent="0.2">
      <c r="A1003" t="s">
        <v>4280</v>
      </c>
      <c r="B1003" s="2">
        <v>36371</v>
      </c>
      <c r="C1003" t="s">
        <v>3255</v>
      </c>
      <c r="D1003" t="s">
        <v>3300</v>
      </c>
      <c r="E1003" t="s">
        <v>3257</v>
      </c>
      <c r="F1003" t="s">
        <v>13</v>
      </c>
      <c r="G1003" t="s">
        <v>37</v>
      </c>
    </row>
    <row r="1004" spans="1:7" x14ac:dyDescent="0.2">
      <c r="A1004" t="s">
        <v>4281</v>
      </c>
      <c r="B1004" s="2">
        <v>34274</v>
      </c>
      <c r="C1004" t="s">
        <v>3255</v>
      </c>
      <c r="D1004" t="s">
        <v>3263</v>
      </c>
      <c r="E1004" t="s">
        <v>3257</v>
      </c>
      <c r="F1004" t="s">
        <v>13</v>
      </c>
      <c r="G1004" t="s">
        <v>37</v>
      </c>
    </row>
    <row r="1005" spans="1:7" x14ac:dyDescent="0.2">
      <c r="A1005" t="s">
        <v>4282</v>
      </c>
      <c r="B1005" s="2">
        <v>41390</v>
      </c>
      <c r="C1005" t="s">
        <v>3255</v>
      </c>
      <c r="D1005" t="s">
        <v>3259</v>
      </c>
      <c r="E1005" t="s">
        <v>3257</v>
      </c>
      <c r="F1005" t="s">
        <v>13</v>
      </c>
      <c r="G1005" t="s">
        <v>37</v>
      </c>
    </row>
    <row r="1006" spans="1:7" x14ac:dyDescent="0.2">
      <c r="A1006" t="s">
        <v>4283</v>
      </c>
      <c r="B1006" s="2">
        <v>36032</v>
      </c>
      <c r="C1006" t="s">
        <v>3255</v>
      </c>
      <c r="D1006" t="s">
        <v>3263</v>
      </c>
      <c r="E1006" t="s">
        <v>3257</v>
      </c>
      <c r="F1006" t="s">
        <v>13</v>
      </c>
      <c r="G1006" t="s">
        <v>21</v>
      </c>
    </row>
    <row r="1007" spans="1:7" x14ac:dyDescent="0.2">
      <c r="A1007" t="s">
        <v>4284</v>
      </c>
      <c r="B1007" s="2">
        <v>39252</v>
      </c>
      <c r="C1007" t="s">
        <v>3255</v>
      </c>
      <c r="D1007" t="s">
        <v>3259</v>
      </c>
      <c r="E1007" t="s">
        <v>3257</v>
      </c>
      <c r="F1007" t="s">
        <v>13</v>
      </c>
      <c r="G1007" t="s">
        <v>37</v>
      </c>
    </row>
    <row r="1008" spans="1:7" x14ac:dyDescent="0.2">
      <c r="A1008" t="s">
        <v>4285</v>
      </c>
      <c r="B1008" s="2">
        <v>35142</v>
      </c>
      <c r="C1008" t="s">
        <v>3255</v>
      </c>
      <c r="D1008" t="s">
        <v>3259</v>
      </c>
      <c r="E1008" t="s">
        <v>3257</v>
      </c>
      <c r="F1008" t="s">
        <v>13</v>
      </c>
      <c r="G1008" t="s">
        <v>18</v>
      </c>
    </row>
    <row r="1009" spans="1:7" x14ac:dyDescent="0.2">
      <c r="A1009" t="s">
        <v>4286</v>
      </c>
      <c r="B1009" s="2">
        <v>38988</v>
      </c>
      <c r="C1009" t="s">
        <v>3255</v>
      </c>
      <c r="D1009" t="s">
        <v>3259</v>
      </c>
      <c r="E1009" t="s">
        <v>3257</v>
      </c>
      <c r="F1009" t="s">
        <v>13</v>
      </c>
      <c r="G1009" t="s">
        <v>37</v>
      </c>
    </row>
    <row r="1010" spans="1:7" x14ac:dyDescent="0.2">
      <c r="A1010" t="s">
        <v>4287</v>
      </c>
      <c r="B1010" s="2">
        <v>38091</v>
      </c>
      <c r="C1010" t="s">
        <v>3255</v>
      </c>
      <c r="D1010" t="s">
        <v>3259</v>
      </c>
      <c r="E1010" t="s">
        <v>3257</v>
      </c>
      <c r="F1010" t="s">
        <v>13</v>
      </c>
      <c r="G1010" t="s">
        <v>21</v>
      </c>
    </row>
    <row r="1011" spans="1:7" x14ac:dyDescent="0.2">
      <c r="A1011" t="s">
        <v>4288</v>
      </c>
      <c r="B1011" s="2">
        <v>41159</v>
      </c>
      <c r="C1011" t="s">
        <v>3255</v>
      </c>
      <c r="D1011" t="s">
        <v>3256</v>
      </c>
      <c r="E1011" t="s">
        <v>3257</v>
      </c>
      <c r="F1011" t="s">
        <v>13</v>
      </c>
      <c r="G1011" t="s">
        <v>18</v>
      </c>
    </row>
    <row r="1012" spans="1:7" x14ac:dyDescent="0.2">
      <c r="A1012" t="s">
        <v>4289</v>
      </c>
      <c r="B1012" s="2">
        <v>39463</v>
      </c>
      <c r="C1012" t="s">
        <v>3255</v>
      </c>
      <c r="D1012" t="s">
        <v>3270</v>
      </c>
      <c r="E1012" t="s">
        <v>3257</v>
      </c>
      <c r="F1012" t="s">
        <v>13</v>
      </c>
      <c r="G1012" t="s">
        <v>37</v>
      </c>
    </row>
    <row r="1013" spans="1:7" x14ac:dyDescent="0.2">
      <c r="A1013" t="s">
        <v>4290</v>
      </c>
      <c r="B1013" s="2">
        <v>30139</v>
      </c>
      <c r="C1013" t="s">
        <v>3255</v>
      </c>
      <c r="D1013" t="s">
        <v>3266</v>
      </c>
      <c r="E1013" t="s">
        <v>3257</v>
      </c>
      <c r="F1013" t="s">
        <v>13</v>
      </c>
      <c r="G1013" t="s">
        <v>18</v>
      </c>
    </row>
    <row r="1014" spans="1:7" x14ac:dyDescent="0.2">
      <c r="A1014" t="s">
        <v>4291</v>
      </c>
      <c r="B1014" s="2">
        <v>37327</v>
      </c>
      <c r="C1014" t="s">
        <v>3255</v>
      </c>
      <c r="D1014" t="s">
        <v>3259</v>
      </c>
      <c r="E1014" t="s">
        <v>3257</v>
      </c>
      <c r="F1014" t="s">
        <v>13</v>
      </c>
      <c r="G1014" t="s">
        <v>21</v>
      </c>
    </row>
    <row r="1015" spans="1:7" x14ac:dyDescent="0.2">
      <c r="A1015" t="s">
        <v>4292</v>
      </c>
      <c r="B1015" s="2">
        <v>39377</v>
      </c>
      <c r="C1015" t="s">
        <v>3255</v>
      </c>
      <c r="D1015" t="s">
        <v>3263</v>
      </c>
      <c r="E1015" t="s">
        <v>3257</v>
      </c>
      <c r="F1015" t="s">
        <v>13</v>
      </c>
      <c r="G1015" t="s">
        <v>21</v>
      </c>
    </row>
    <row r="1016" spans="1:7" x14ac:dyDescent="0.2">
      <c r="A1016" t="s">
        <v>4293</v>
      </c>
      <c r="B1016" s="2">
        <v>38924</v>
      </c>
      <c r="C1016" t="s">
        <v>3255</v>
      </c>
      <c r="D1016" t="s">
        <v>3270</v>
      </c>
      <c r="E1016" t="s">
        <v>3257</v>
      </c>
      <c r="F1016" t="s">
        <v>13</v>
      </c>
      <c r="G1016" t="s">
        <v>37</v>
      </c>
    </row>
    <row r="1017" spans="1:7" x14ac:dyDescent="0.2">
      <c r="A1017" t="s">
        <v>4294</v>
      </c>
      <c r="B1017" s="2">
        <v>39875</v>
      </c>
      <c r="C1017" t="s">
        <v>3255</v>
      </c>
      <c r="D1017" t="s">
        <v>3295</v>
      </c>
      <c r="E1017" t="s">
        <v>3257</v>
      </c>
      <c r="F1017" t="s">
        <v>13</v>
      </c>
      <c r="G1017" t="s">
        <v>21</v>
      </c>
    </row>
    <row r="1018" spans="1:7" x14ac:dyDescent="0.2">
      <c r="A1018" t="s">
        <v>4295</v>
      </c>
      <c r="B1018" s="2">
        <v>38154</v>
      </c>
      <c r="C1018" t="s">
        <v>3255</v>
      </c>
      <c r="D1018" t="s">
        <v>3259</v>
      </c>
      <c r="E1018" t="s">
        <v>3257</v>
      </c>
      <c r="F1018" t="s">
        <v>13</v>
      </c>
      <c r="G1018" t="s">
        <v>18</v>
      </c>
    </row>
    <row r="1019" spans="1:7" x14ac:dyDescent="0.2">
      <c r="A1019" t="s">
        <v>4296</v>
      </c>
      <c r="B1019" s="2">
        <v>38234</v>
      </c>
      <c r="C1019" t="s">
        <v>3255</v>
      </c>
      <c r="D1019" t="s">
        <v>3272</v>
      </c>
      <c r="E1019" t="s">
        <v>3257</v>
      </c>
      <c r="F1019" t="s">
        <v>13</v>
      </c>
      <c r="G1019" t="s">
        <v>21</v>
      </c>
    </row>
    <row r="1020" spans="1:7" x14ac:dyDescent="0.2">
      <c r="A1020" t="s">
        <v>4297</v>
      </c>
      <c r="B1020" s="2">
        <v>31548</v>
      </c>
      <c r="C1020" t="s">
        <v>3255</v>
      </c>
      <c r="D1020" t="s">
        <v>3266</v>
      </c>
      <c r="E1020" t="s">
        <v>3257</v>
      </c>
      <c r="F1020" t="s">
        <v>13</v>
      </c>
      <c r="G1020" t="s">
        <v>21</v>
      </c>
    </row>
    <row r="1021" spans="1:7" x14ac:dyDescent="0.2">
      <c r="A1021" t="s">
        <v>4298</v>
      </c>
      <c r="B1021" s="2">
        <v>40010</v>
      </c>
      <c r="C1021" t="s">
        <v>3255</v>
      </c>
      <c r="D1021" t="s">
        <v>3266</v>
      </c>
      <c r="E1021" t="s">
        <v>3257</v>
      </c>
      <c r="F1021" t="s">
        <v>13</v>
      </c>
      <c r="G1021" t="s">
        <v>37</v>
      </c>
    </row>
    <row r="1022" spans="1:7" x14ac:dyDescent="0.2">
      <c r="A1022" t="s">
        <v>4299</v>
      </c>
      <c r="B1022" s="2">
        <v>41185</v>
      </c>
      <c r="C1022" t="s">
        <v>3255</v>
      </c>
      <c r="D1022" t="s">
        <v>3270</v>
      </c>
      <c r="E1022" t="s">
        <v>3257</v>
      </c>
      <c r="F1022" t="s">
        <v>13</v>
      </c>
      <c r="G1022" t="s">
        <v>21</v>
      </c>
    </row>
    <row r="1023" spans="1:7" x14ac:dyDescent="0.2">
      <c r="A1023" t="s">
        <v>4300</v>
      </c>
      <c r="B1023" s="2">
        <v>32241</v>
      </c>
      <c r="C1023" t="s">
        <v>3255</v>
      </c>
      <c r="D1023" t="s">
        <v>3270</v>
      </c>
      <c r="E1023" t="s">
        <v>3257</v>
      </c>
      <c r="F1023" t="s">
        <v>13</v>
      </c>
      <c r="G1023" t="s">
        <v>37</v>
      </c>
    </row>
    <row r="1024" spans="1:7" x14ac:dyDescent="0.2">
      <c r="A1024" t="s">
        <v>4301</v>
      </c>
      <c r="B1024" s="2">
        <v>36146</v>
      </c>
      <c r="C1024" t="s">
        <v>3255</v>
      </c>
      <c r="D1024" t="s">
        <v>3272</v>
      </c>
      <c r="E1024" t="s">
        <v>3257</v>
      </c>
      <c r="F1024" t="s">
        <v>13</v>
      </c>
      <c r="G1024" t="s">
        <v>14</v>
      </c>
    </row>
    <row r="1025" spans="1:7" x14ac:dyDescent="0.2">
      <c r="A1025" t="s">
        <v>4302</v>
      </c>
      <c r="B1025" s="2">
        <v>37620</v>
      </c>
      <c r="C1025" t="s">
        <v>3255</v>
      </c>
      <c r="D1025" t="s">
        <v>3272</v>
      </c>
      <c r="E1025" t="s">
        <v>3257</v>
      </c>
      <c r="F1025" t="s">
        <v>13</v>
      </c>
      <c r="G1025" t="s">
        <v>18</v>
      </c>
    </row>
    <row r="1026" spans="1:7" x14ac:dyDescent="0.2">
      <c r="A1026" t="s">
        <v>4303</v>
      </c>
      <c r="B1026" s="2">
        <v>42270</v>
      </c>
      <c r="C1026" t="s">
        <v>3255</v>
      </c>
      <c r="D1026" t="s">
        <v>3263</v>
      </c>
      <c r="E1026" t="s">
        <v>3257</v>
      </c>
      <c r="F1026" t="s">
        <v>13</v>
      </c>
      <c r="G1026" t="s">
        <v>21</v>
      </c>
    </row>
    <row r="1027" spans="1:7" x14ac:dyDescent="0.2">
      <c r="A1027" t="s">
        <v>4304</v>
      </c>
      <c r="B1027" s="2">
        <v>39703</v>
      </c>
      <c r="C1027" t="s">
        <v>3255</v>
      </c>
      <c r="D1027" t="s">
        <v>3300</v>
      </c>
      <c r="E1027" t="s">
        <v>3257</v>
      </c>
      <c r="F1027" t="s">
        <v>13</v>
      </c>
      <c r="G1027" t="s">
        <v>21</v>
      </c>
    </row>
    <row r="1028" spans="1:7" x14ac:dyDescent="0.2">
      <c r="A1028" t="s">
        <v>4305</v>
      </c>
      <c r="B1028" s="2">
        <v>39290</v>
      </c>
      <c r="C1028" t="s">
        <v>3255</v>
      </c>
      <c r="D1028" t="s">
        <v>3270</v>
      </c>
      <c r="E1028" t="s">
        <v>3257</v>
      </c>
      <c r="F1028" t="s">
        <v>13</v>
      </c>
      <c r="G1028" t="s">
        <v>37</v>
      </c>
    </row>
    <row r="1029" spans="1:7" x14ac:dyDescent="0.2">
      <c r="A1029" t="s">
        <v>4306</v>
      </c>
      <c r="B1029" s="2">
        <v>31579</v>
      </c>
      <c r="C1029" t="s">
        <v>3255</v>
      </c>
      <c r="D1029" t="s">
        <v>3270</v>
      </c>
      <c r="E1029" t="s">
        <v>3257</v>
      </c>
      <c r="F1029" t="s">
        <v>13</v>
      </c>
      <c r="G1029" t="s">
        <v>37</v>
      </c>
    </row>
    <row r="1030" spans="1:7" x14ac:dyDescent="0.2">
      <c r="A1030" t="s">
        <v>4307</v>
      </c>
      <c r="B1030" s="2">
        <v>36553</v>
      </c>
      <c r="C1030" t="s">
        <v>3255</v>
      </c>
      <c r="D1030" t="s">
        <v>3259</v>
      </c>
      <c r="E1030" t="s">
        <v>3257</v>
      </c>
      <c r="F1030" t="s">
        <v>13</v>
      </c>
      <c r="G1030" t="s">
        <v>21</v>
      </c>
    </row>
    <row r="1031" spans="1:7" x14ac:dyDescent="0.2">
      <c r="A1031" t="s">
        <v>4308</v>
      </c>
      <c r="B1031" s="2">
        <v>38607</v>
      </c>
      <c r="C1031" t="s">
        <v>3255</v>
      </c>
      <c r="D1031" t="s">
        <v>3270</v>
      </c>
      <c r="E1031" t="s">
        <v>3257</v>
      </c>
      <c r="F1031" t="s">
        <v>13</v>
      </c>
      <c r="G1031" t="s">
        <v>37</v>
      </c>
    </row>
    <row r="1032" spans="1:7" x14ac:dyDescent="0.2">
      <c r="A1032" t="s">
        <v>4309</v>
      </c>
      <c r="B1032" s="2">
        <v>38556</v>
      </c>
      <c r="C1032" t="s">
        <v>3255</v>
      </c>
      <c r="D1032" t="s">
        <v>3263</v>
      </c>
      <c r="E1032" t="s">
        <v>3257</v>
      </c>
      <c r="F1032" t="s">
        <v>13</v>
      </c>
      <c r="G1032" t="s">
        <v>21</v>
      </c>
    </row>
    <row r="1033" spans="1:7" x14ac:dyDescent="0.2">
      <c r="A1033" t="s">
        <v>4310</v>
      </c>
      <c r="B1033" s="2">
        <v>38159</v>
      </c>
      <c r="C1033" t="s">
        <v>3255</v>
      </c>
      <c r="D1033" t="s">
        <v>3270</v>
      </c>
      <c r="E1033" t="s">
        <v>3257</v>
      </c>
      <c r="F1033" t="s">
        <v>13</v>
      </c>
      <c r="G1033" t="s">
        <v>21</v>
      </c>
    </row>
    <row r="1034" spans="1:7" x14ac:dyDescent="0.2">
      <c r="A1034" t="s">
        <v>4311</v>
      </c>
      <c r="B1034" s="2">
        <v>31968</v>
      </c>
      <c r="C1034" t="s">
        <v>3255</v>
      </c>
      <c r="D1034" t="s">
        <v>3259</v>
      </c>
      <c r="E1034" t="s">
        <v>3257</v>
      </c>
      <c r="F1034" t="s">
        <v>13</v>
      </c>
      <c r="G1034" t="s">
        <v>18</v>
      </c>
    </row>
    <row r="1035" spans="1:7" x14ac:dyDescent="0.2">
      <c r="A1035" t="s">
        <v>4312</v>
      </c>
      <c r="B1035" s="2">
        <v>30733</v>
      </c>
      <c r="C1035" t="s">
        <v>3255</v>
      </c>
      <c r="D1035" t="s">
        <v>3270</v>
      </c>
      <c r="E1035" t="s">
        <v>3257</v>
      </c>
      <c r="F1035" t="s">
        <v>13</v>
      </c>
      <c r="G1035" t="s">
        <v>37</v>
      </c>
    </row>
    <row r="1036" spans="1:7" x14ac:dyDescent="0.2">
      <c r="A1036" t="s">
        <v>4313</v>
      </c>
      <c r="B1036" s="2">
        <v>28127</v>
      </c>
      <c r="C1036" t="s">
        <v>3255</v>
      </c>
      <c r="D1036" t="s">
        <v>3270</v>
      </c>
      <c r="E1036" t="s">
        <v>3257</v>
      </c>
      <c r="F1036" t="s">
        <v>13</v>
      </c>
      <c r="G1036" t="s">
        <v>18</v>
      </c>
    </row>
    <row r="1037" spans="1:7" x14ac:dyDescent="0.2">
      <c r="A1037" t="s">
        <v>4314</v>
      </c>
      <c r="B1037" s="2">
        <v>36019</v>
      </c>
      <c r="C1037" t="s">
        <v>3255</v>
      </c>
      <c r="D1037" t="s">
        <v>3259</v>
      </c>
      <c r="E1037" t="s">
        <v>4102</v>
      </c>
      <c r="F1037" t="s">
        <v>196</v>
      </c>
    </row>
    <row r="1038" spans="1:7" x14ac:dyDescent="0.2">
      <c r="A1038" t="s">
        <v>4315</v>
      </c>
      <c r="B1038" s="2">
        <v>40284</v>
      </c>
      <c r="C1038" t="s">
        <v>3255</v>
      </c>
      <c r="D1038" t="s">
        <v>3266</v>
      </c>
      <c r="E1038" t="s">
        <v>3257</v>
      </c>
      <c r="F1038" t="s">
        <v>84</v>
      </c>
    </row>
    <row r="1039" spans="1:7" x14ac:dyDescent="0.2">
      <c r="A1039" t="s">
        <v>4316</v>
      </c>
      <c r="B1039" s="2">
        <v>38617</v>
      </c>
      <c r="C1039" t="s">
        <v>3255</v>
      </c>
      <c r="D1039" t="s">
        <v>3263</v>
      </c>
      <c r="E1039" t="s">
        <v>4317</v>
      </c>
      <c r="F1039" t="s">
        <v>196</v>
      </c>
      <c r="G1039" t="s">
        <v>37</v>
      </c>
    </row>
    <row r="1040" spans="1:7" x14ac:dyDescent="0.2">
      <c r="A1040" t="s">
        <v>4318</v>
      </c>
      <c r="B1040" s="2">
        <v>38811</v>
      </c>
      <c r="C1040" t="s">
        <v>3255</v>
      </c>
      <c r="D1040" t="s">
        <v>3263</v>
      </c>
      <c r="E1040" t="s">
        <v>3506</v>
      </c>
      <c r="F1040" t="s">
        <v>84</v>
      </c>
      <c r="G1040" t="s">
        <v>37</v>
      </c>
    </row>
    <row r="1041" spans="1:7" x14ac:dyDescent="0.2">
      <c r="A1041" t="s">
        <v>4319</v>
      </c>
      <c r="B1041" s="2">
        <v>40242</v>
      </c>
      <c r="C1041" t="s">
        <v>3255</v>
      </c>
      <c r="D1041" t="s">
        <v>3259</v>
      </c>
      <c r="E1041" t="s">
        <v>3257</v>
      </c>
      <c r="F1041" t="s">
        <v>13</v>
      </c>
      <c r="G1041" t="s">
        <v>37</v>
      </c>
    </row>
    <row r="1042" spans="1:7" x14ac:dyDescent="0.2">
      <c r="A1042" t="s">
        <v>4320</v>
      </c>
      <c r="B1042" s="2">
        <v>40858</v>
      </c>
      <c r="C1042" t="s">
        <v>3255</v>
      </c>
      <c r="D1042" t="s">
        <v>3266</v>
      </c>
      <c r="E1042" t="s">
        <v>3920</v>
      </c>
      <c r="F1042" t="s">
        <v>1010</v>
      </c>
      <c r="G1042" t="s">
        <v>37</v>
      </c>
    </row>
    <row r="1043" spans="1:7" x14ac:dyDescent="0.2">
      <c r="A1043" t="s">
        <v>4321</v>
      </c>
      <c r="B1043" s="2">
        <v>36394</v>
      </c>
      <c r="C1043" t="s">
        <v>3255</v>
      </c>
      <c r="D1043" t="s">
        <v>3266</v>
      </c>
      <c r="E1043" t="s">
        <v>4322</v>
      </c>
      <c r="F1043" t="s">
        <v>161</v>
      </c>
      <c r="G1043" t="s">
        <v>18</v>
      </c>
    </row>
    <row r="1044" spans="1:7" x14ac:dyDescent="0.2">
      <c r="A1044" t="s">
        <v>4323</v>
      </c>
      <c r="B1044" s="2">
        <v>35496</v>
      </c>
      <c r="C1044" t="s">
        <v>3255</v>
      </c>
      <c r="D1044" t="s">
        <v>3259</v>
      </c>
      <c r="E1044" t="s">
        <v>3257</v>
      </c>
      <c r="F1044" t="s">
        <v>476</v>
      </c>
      <c r="G1044" t="s">
        <v>37</v>
      </c>
    </row>
    <row r="1045" spans="1:7" x14ac:dyDescent="0.2">
      <c r="A1045" t="s">
        <v>4324</v>
      </c>
      <c r="B1045" s="2">
        <v>36705</v>
      </c>
      <c r="C1045" t="s">
        <v>3255</v>
      </c>
      <c r="D1045" t="s">
        <v>3266</v>
      </c>
      <c r="E1045" t="s">
        <v>3257</v>
      </c>
      <c r="F1045" t="s">
        <v>13</v>
      </c>
      <c r="G1045" t="s">
        <v>37</v>
      </c>
    </row>
    <row r="1046" spans="1:7" x14ac:dyDescent="0.2">
      <c r="A1046" t="s">
        <v>4325</v>
      </c>
      <c r="B1046" s="2">
        <v>33368</v>
      </c>
      <c r="C1046" t="s">
        <v>3255</v>
      </c>
      <c r="D1046" t="s">
        <v>3300</v>
      </c>
      <c r="E1046" t="s">
        <v>3257</v>
      </c>
      <c r="F1046" t="s">
        <v>13</v>
      </c>
      <c r="G1046" t="s">
        <v>37</v>
      </c>
    </row>
    <row r="1047" spans="1:7" x14ac:dyDescent="0.2">
      <c r="A1047" t="s">
        <v>4326</v>
      </c>
      <c r="B1047" s="2">
        <v>37288</v>
      </c>
      <c r="C1047" t="s">
        <v>3255</v>
      </c>
      <c r="D1047" t="s">
        <v>3300</v>
      </c>
      <c r="E1047" t="s">
        <v>3257</v>
      </c>
      <c r="F1047" t="s">
        <v>13</v>
      </c>
      <c r="G1047" t="s">
        <v>37</v>
      </c>
    </row>
    <row r="1048" spans="1:7" x14ac:dyDescent="0.2">
      <c r="A1048" t="s">
        <v>4327</v>
      </c>
      <c r="B1048" s="2">
        <v>41914</v>
      </c>
      <c r="C1048" t="s">
        <v>3255</v>
      </c>
      <c r="D1048" t="s">
        <v>3433</v>
      </c>
      <c r="E1048" t="s">
        <v>3257</v>
      </c>
      <c r="F1048" t="s">
        <v>65</v>
      </c>
      <c r="G1048" t="s">
        <v>21</v>
      </c>
    </row>
    <row r="1049" spans="1:7" x14ac:dyDescent="0.2">
      <c r="A1049" t="s">
        <v>4328</v>
      </c>
      <c r="B1049" s="2">
        <v>42071</v>
      </c>
      <c r="C1049" t="s">
        <v>3255</v>
      </c>
      <c r="D1049" t="s">
        <v>3263</v>
      </c>
      <c r="E1049" t="s">
        <v>3257</v>
      </c>
      <c r="F1049" t="s">
        <v>13</v>
      </c>
      <c r="G1049" t="s">
        <v>21</v>
      </c>
    </row>
    <row r="1050" spans="1:7" x14ac:dyDescent="0.2">
      <c r="A1050" t="s">
        <v>4329</v>
      </c>
      <c r="B1050" s="2">
        <v>38990</v>
      </c>
      <c r="C1050" t="s">
        <v>3255</v>
      </c>
      <c r="D1050" t="s">
        <v>3259</v>
      </c>
      <c r="E1050" t="s">
        <v>3257</v>
      </c>
      <c r="F1050" t="s">
        <v>13</v>
      </c>
      <c r="G1050" t="s">
        <v>37</v>
      </c>
    </row>
    <row r="1051" spans="1:7" x14ac:dyDescent="0.2">
      <c r="A1051" t="s">
        <v>4330</v>
      </c>
      <c r="B1051" s="2">
        <v>39676</v>
      </c>
      <c r="C1051" t="s">
        <v>3255</v>
      </c>
      <c r="D1051" t="s">
        <v>3266</v>
      </c>
      <c r="E1051" t="s">
        <v>3257</v>
      </c>
      <c r="F1051" t="s">
        <v>13</v>
      </c>
      <c r="G1051" t="s">
        <v>37</v>
      </c>
    </row>
    <row r="1052" spans="1:7" x14ac:dyDescent="0.2">
      <c r="A1052" t="s">
        <v>4331</v>
      </c>
      <c r="B1052" s="2">
        <v>39041</v>
      </c>
      <c r="C1052" t="s">
        <v>3255</v>
      </c>
      <c r="D1052" t="s">
        <v>3272</v>
      </c>
      <c r="E1052" t="s">
        <v>3257</v>
      </c>
      <c r="F1052" t="s">
        <v>196</v>
      </c>
      <c r="G1052" t="s">
        <v>18</v>
      </c>
    </row>
    <row r="1053" spans="1:7" x14ac:dyDescent="0.2">
      <c r="A1053" t="s">
        <v>4332</v>
      </c>
      <c r="B1053" s="2">
        <v>35961</v>
      </c>
      <c r="C1053" t="s">
        <v>3255</v>
      </c>
      <c r="D1053" t="s">
        <v>3266</v>
      </c>
      <c r="E1053" t="s">
        <v>3257</v>
      </c>
      <c r="F1053" t="s">
        <v>65</v>
      </c>
      <c r="G1053" t="s">
        <v>37</v>
      </c>
    </row>
    <row r="1054" spans="1:7" x14ac:dyDescent="0.2">
      <c r="A1054" t="s">
        <v>4333</v>
      </c>
      <c r="B1054" s="2">
        <v>38548</v>
      </c>
      <c r="C1054" t="s">
        <v>3255</v>
      </c>
      <c r="D1054" t="s">
        <v>3266</v>
      </c>
      <c r="E1054" t="s">
        <v>3257</v>
      </c>
      <c r="F1054" t="s">
        <v>196</v>
      </c>
      <c r="G1054" t="s">
        <v>37</v>
      </c>
    </row>
    <row r="1055" spans="1:7" x14ac:dyDescent="0.2">
      <c r="A1055" t="s">
        <v>4334</v>
      </c>
      <c r="B1055" s="2">
        <v>38338</v>
      </c>
      <c r="C1055" t="s">
        <v>3255</v>
      </c>
      <c r="D1055" t="s">
        <v>3263</v>
      </c>
      <c r="E1055" t="s">
        <v>3257</v>
      </c>
      <c r="F1055" t="s">
        <v>13</v>
      </c>
      <c r="G1055" t="s">
        <v>21</v>
      </c>
    </row>
    <row r="1056" spans="1:7" x14ac:dyDescent="0.2">
      <c r="A1056" t="s">
        <v>4335</v>
      </c>
      <c r="B1056" s="2">
        <v>35670</v>
      </c>
      <c r="C1056" t="s">
        <v>3255</v>
      </c>
      <c r="D1056" t="s">
        <v>3266</v>
      </c>
      <c r="E1056" t="s">
        <v>3257</v>
      </c>
      <c r="F1056" t="s">
        <v>13</v>
      </c>
      <c r="G1056" t="s">
        <v>37</v>
      </c>
    </row>
    <row r="1057" spans="1:7" x14ac:dyDescent="0.2">
      <c r="A1057" t="s">
        <v>4336</v>
      </c>
      <c r="B1057" s="2">
        <v>36496</v>
      </c>
      <c r="C1057" t="s">
        <v>3255</v>
      </c>
      <c r="D1057" t="s">
        <v>3259</v>
      </c>
      <c r="E1057" t="s">
        <v>3257</v>
      </c>
      <c r="F1057" t="s">
        <v>13</v>
      </c>
      <c r="G1057" t="s">
        <v>37</v>
      </c>
    </row>
    <row r="1058" spans="1:7" x14ac:dyDescent="0.2">
      <c r="A1058" t="s">
        <v>4337</v>
      </c>
      <c r="B1058" s="2">
        <v>39679</v>
      </c>
      <c r="C1058" t="s">
        <v>3255</v>
      </c>
      <c r="D1058" t="s">
        <v>3266</v>
      </c>
      <c r="E1058" t="s">
        <v>3257</v>
      </c>
      <c r="F1058" t="s">
        <v>13</v>
      </c>
      <c r="G1058" t="s">
        <v>37</v>
      </c>
    </row>
    <row r="1059" spans="1:7" x14ac:dyDescent="0.2">
      <c r="A1059" t="s">
        <v>4338</v>
      </c>
      <c r="B1059" s="2">
        <v>36072</v>
      </c>
      <c r="C1059" t="s">
        <v>3255</v>
      </c>
      <c r="D1059" t="s">
        <v>3266</v>
      </c>
      <c r="E1059" t="s">
        <v>3257</v>
      </c>
      <c r="F1059" t="s">
        <v>13</v>
      </c>
      <c r="G1059" t="s">
        <v>37</v>
      </c>
    </row>
    <row r="1060" spans="1:7" x14ac:dyDescent="0.2">
      <c r="A1060" t="s">
        <v>4339</v>
      </c>
      <c r="B1060" s="2">
        <v>33322</v>
      </c>
      <c r="C1060" t="s">
        <v>3255</v>
      </c>
      <c r="D1060" t="s">
        <v>3266</v>
      </c>
      <c r="E1060" t="s">
        <v>3257</v>
      </c>
      <c r="F1060" t="s">
        <v>13</v>
      </c>
      <c r="G1060" t="s">
        <v>37</v>
      </c>
    </row>
    <row r="1061" spans="1:7" x14ac:dyDescent="0.2">
      <c r="A1061" t="s">
        <v>4340</v>
      </c>
      <c r="B1061" s="2">
        <v>42059</v>
      </c>
      <c r="C1061" t="s">
        <v>3255</v>
      </c>
      <c r="D1061" t="s">
        <v>3266</v>
      </c>
      <c r="E1061" t="s">
        <v>3257</v>
      </c>
      <c r="F1061" t="s">
        <v>13</v>
      </c>
      <c r="G1061" t="s">
        <v>21</v>
      </c>
    </row>
    <row r="1062" spans="1:7" x14ac:dyDescent="0.2">
      <c r="A1062" t="s">
        <v>4341</v>
      </c>
      <c r="B1062" s="2">
        <v>36686</v>
      </c>
      <c r="C1062" t="s">
        <v>3255</v>
      </c>
      <c r="D1062" t="s">
        <v>3259</v>
      </c>
      <c r="E1062" t="s">
        <v>3257</v>
      </c>
      <c r="F1062" t="s">
        <v>13</v>
      </c>
      <c r="G1062" t="s">
        <v>37</v>
      </c>
    </row>
    <row r="1063" spans="1:7" x14ac:dyDescent="0.2">
      <c r="A1063" t="s">
        <v>4342</v>
      </c>
      <c r="B1063" s="2">
        <v>33494</v>
      </c>
      <c r="C1063" t="s">
        <v>3255</v>
      </c>
      <c r="D1063" t="s">
        <v>3266</v>
      </c>
      <c r="E1063" t="s">
        <v>3257</v>
      </c>
      <c r="F1063" t="s">
        <v>13</v>
      </c>
      <c r="G1063" t="s">
        <v>37</v>
      </c>
    </row>
    <row r="1064" spans="1:7" x14ac:dyDescent="0.2">
      <c r="A1064" t="s">
        <v>4343</v>
      </c>
      <c r="B1064" s="2">
        <v>37616</v>
      </c>
      <c r="C1064" t="s">
        <v>3255</v>
      </c>
      <c r="D1064" t="s">
        <v>3266</v>
      </c>
      <c r="E1064" t="s">
        <v>3257</v>
      </c>
      <c r="F1064" t="s">
        <v>13</v>
      </c>
      <c r="G1064" t="s">
        <v>37</v>
      </c>
    </row>
    <row r="1065" spans="1:7" x14ac:dyDescent="0.2">
      <c r="A1065" t="s">
        <v>4344</v>
      </c>
      <c r="B1065" s="2">
        <v>39497</v>
      </c>
      <c r="C1065" t="s">
        <v>3255</v>
      </c>
      <c r="D1065" t="s">
        <v>3266</v>
      </c>
      <c r="E1065" t="s">
        <v>3257</v>
      </c>
      <c r="F1065" t="s">
        <v>65</v>
      </c>
      <c r="G1065" t="s">
        <v>37</v>
      </c>
    </row>
    <row r="1066" spans="1:7" x14ac:dyDescent="0.2">
      <c r="A1066" t="s">
        <v>4345</v>
      </c>
      <c r="B1066" s="2">
        <v>37193</v>
      </c>
      <c r="C1066" t="s">
        <v>3255</v>
      </c>
      <c r="D1066" t="s">
        <v>3266</v>
      </c>
      <c r="E1066" t="s">
        <v>3257</v>
      </c>
      <c r="F1066" t="s">
        <v>13</v>
      </c>
      <c r="G1066" t="s">
        <v>21</v>
      </c>
    </row>
    <row r="1067" spans="1:7" x14ac:dyDescent="0.2">
      <c r="A1067" t="s">
        <v>4346</v>
      </c>
      <c r="B1067" s="2">
        <v>35846</v>
      </c>
      <c r="C1067" t="s">
        <v>3255</v>
      </c>
      <c r="D1067" t="s">
        <v>3266</v>
      </c>
      <c r="E1067" t="s">
        <v>3257</v>
      </c>
      <c r="F1067" t="s">
        <v>13</v>
      </c>
      <c r="G1067" t="s">
        <v>21</v>
      </c>
    </row>
    <row r="1068" spans="1:7" x14ac:dyDescent="0.2">
      <c r="A1068" t="s">
        <v>4347</v>
      </c>
      <c r="B1068" s="2">
        <v>36993</v>
      </c>
      <c r="C1068" t="s">
        <v>3255</v>
      </c>
      <c r="D1068" t="s">
        <v>3263</v>
      </c>
      <c r="E1068" t="s">
        <v>3257</v>
      </c>
      <c r="F1068" t="s">
        <v>196</v>
      </c>
      <c r="G1068" t="s">
        <v>37</v>
      </c>
    </row>
    <row r="1069" spans="1:7" x14ac:dyDescent="0.2">
      <c r="A1069" t="s">
        <v>4348</v>
      </c>
      <c r="B1069" s="2">
        <v>40592</v>
      </c>
      <c r="C1069" t="s">
        <v>3255</v>
      </c>
      <c r="D1069" t="s">
        <v>3263</v>
      </c>
      <c r="E1069" t="s">
        <v>3257</v>
      </c>
      <c r="F1069" t="s">
        <v>13</v>
      </c>
      <c r="G1069" t="s">
        <v>21</v>
      </c>
    </row>
    <row r="1070" spans="1:7" x14ac:dyDescent="0.2">
      <c r="A1070" t="s">
        <v>4349</v>
      </c>
      <c r="B1070" s="2">
        <v>35326</v>
      </c>
      <c r="C1070" t="s">
        <v>3255</v>
      </c>
      <c r="D1070" t="s">
        <v>3259</v>
      </c>
      <c r="E1070" t="s">
        <v>3257</v>
      </c>
      <c r="F1070" t="s">
        <v>13</v>
      </c>
      <c r="G1070" t="s">
        <v>21</v>
      </c>
    </row>
    <row r="1071" spans="1:7" x14ac:dyDescent="0.2">
      <c r="A1071" t="s">
        <v>4350</v>
      </c>
      <c r="B1071" s="2">
        <v>36371</v>
      </c>
      <c r="C1071" t="s">
        <v>3255</v>
      </c>
      <c r="D1071" t="s">
        <v>3263</v>
      </c>
      <c r="E1071" t="s">
        <v>3257</v>
      </c>
      <c r="F1071" t="s">
        <v>13</v>
      </c>
      <c r="G1071" t="s">
        <v>37</v>
      </c>
    </row>
    <row r="1072" spans="1:7" x14ac:dyDescent="0.2">
      <c r="A1072" t="s">
        <v>4351</v>
      </c>
      <c r="B1072" s="2">
        <v>36226</v>
      </c>
      <c r="C1072" t="s">
        <v>3255</v>
      </c>
      <c r="D1072" t="s">
        <v>3266</v>
      </c>
      <c r="E1072" t="s">
        <v>3257</v>
      </c>
      <c r="F1072" t="s">
        <v>13</v>
      </c>
      <c r="G1072" t="s">
        <v>21</v>
      </c>
    </row>
    <row r="1073" spans="1:7" x14ac:dyDescent="0.2">
      <c r="A1073" t="s">
        <v>4352</v>
      </c>
      <c r="B1073" s="2">
        <v>36102</v>
      </c>
      <c r="C1073" t="s">
        <v>3255</v>
      </c>
      <c r="D1073" t="s">
        <v>3263</v>
      </c>
      <c r="E1073" t="s">
        <v>3257</v>
      </c>
      <c r="F1073" t="s">
        <v>13</v>
      </c>
      <c r="G1073" t="s">
        <v>21</v>
      </c>
    </row>
    <row r="1074" spans="1:7" x14ac:dyDescent="0.2">
      <c r="A1074" t="s">
        <v>4353</v>
      </c>
      <c r="B1074" s="2">
        <v>41072</v>
      </c>
      <c r="C1074" t="s">
        <v>3255</v>
      </c>
      <c r="D1074" t="s">
        <v>3259</v>
      </c>
      <c r="E1074" t="s">
        <v>3257</v>
      </c>
      <c r="F1074" t="s">
        <v>13</v>
      </c>
      <c r="G1074" t="s">
        <v>21</v>
      </c>
    </row>
    <row r="1075" spans="1:7" x14ac:dyDescent="0.2">
      <c r="A1075" t="s">
        <v>4354</v>
      </c>
      <c r="B1075" s="2">
        <v>36489</v>
      </c>
      <c r="C1075" t="s">
        <v>3255</v>
      </c>
      <c r="D1075" t="s">
        <v>3266</v>
      </c>
      <c r="E1075" t="s">
        <v>3257</v>
      </c>
      <c r="F1075" t="s">
        <v>13</v>
      </c>
      <c r="G1075" t="s">
        <v>37</v>
      </c>
    </row>
    <row r="1076" spans="1:7" x14ac:dyDescent="0.2">
      <c r="A1076" t="s">
        <v>4355</v>
      </c>
      <c r="B1076" s="2">
        <v>41366</v>
      </c>
      <c r="C1076" t="s">
        <v>3255</v>
      </c>
      <c r="D1076" t="s">
        <v>3409</v>
      </c>
      <c r="E1076" t="s">
        <v>3257</v>
      </c>
      <c r="F1076" t="s">
        <v>13</v>
      </c>
      <c r="G1076" t="s">
        <v>21</v>
      </c>
    </row>
    <row r="1077" spans="1:7" x14ac:dyDescent="0.2">
      <c r="A1077" t="s">
        <v>4356</v>
      </c>
      <c r="B1077" s="2">
        <v>32717</v>
      </c>
      <c r="C1077" t="s">
        <v>3255</v>
      </c>
      <c r="D1077" t="s">
        <v>3259</v>
      </c>
      <c r="E1077" t="s">
        <v>3257</v>
      </c>
      <c r="F1077" t="s">
        <v>13</v>
      </c>
      <c r="G1077" t="s">
        <v>21</v>
      </c>
    </row>
    <row r="1078" spans="1:7" x14ac:dyDescent="0.2">
      <c r="A1078" t="s">
        <v>4357</v>
      </c>
      <c r="B1078" s="2">
        <v>38667</v>
      </c>
      <c r="C1078" t="s">
        <v>3255</v>
      </c>
      <c r="D1078" t="s">
        <v>3266</v>
      </c>
      <c r="E1078" t="s">
        <v>3257</v>
      </c>
      <c r="F1078" t="s">
        <v>65</v>
      </c>
      <c r="G1078" t="s">
        <v>21</v>
      </c>
    </row>
    <row r="1079" spans="1:7" x14ac:dyDescent="0.2">
      <c r="A1079" t="s">
        <v>4358</v>
      </c>
      <c r="B1079" s="2">
        <v>39585</v>
      </c>
      <c r="C1079" t="s">
        <v>3255</v>
      </c>
      <c r="D1079" t="s">
        <v>3259</v>
      </c>
      <c r="E1079" t="s">
        <v>3257</v>
      </c>
      <c r="F1079" t="s">
        <v>13</v>
      </c>
      <c r="G1079" t="s">
        <v>21</v>
      </c>
    </row>
    <row r="1080" spans="1:7" x14ac:dyDescent="0.2">
      <c r="A1080" t="s">
        <v>4359</v>
      </c>
      <c r="B1080" s="2">
        <v>37402</v>
      </c>
      <c r="C1080" t="s">
        <v>3255</v>
      </c>
      <c r="D1080" t="s">
        <v>3259</v>
      </c>
      <c r="E1080" t="s">
        <v>3257</v>
      </c>
      <c r="F1080" t="s">
        <v>36</v>
      </c>
      <c r="G1080" t="s">
        <v>37</v>
      </c>
    </row>
    <row r="1081" spans="1:7" x14ac:dyDescent="0.2">
      <c r="A1081" t="s">
        <v>4360</v>
      </c>
      <c r="B1081" s="2">
        <v>37035</v>
      </c>
      <c r="C1081" t="s">
        <v>3255</v>
      </c>
      <c r="D1081" t="s">
        <v>3259</v>
      </c>
      <c r="E1081" t="s">
        <v>3257</v>
      </c>
      <c r="F1081" t="s">
        <v>13</v>
      </c>
      <c r="G1081" t="s">
        <v>37</v>
      </c>
    </row>
    <row r="1082" spans="1:7" x14ac:dyDescent="0.2">
      <c r="A1082" t="s">
        <v>4361</v>
      </c>
      <c r="B1082" s="2">
        <v>37703</v>
      </c>
      <c r="C1082" t="s">
        <v>3255</v>
      </c>
      <c r="D1082" t="s">
        <v>3266</v>
      </c>
      <c r="E1082" t="s">
        <v>3257</v>
      </c>
      <c r="F1082" t="s">
        <v>13</v>
      </c>
      <c r="G1082" t="s">
        <v>37</v>
      </c>
    </row>
    <row r="1083" spans="1:7" x14ac:dyDescent="0.2">
      <c r="A1083" t="s">
        <v>4362</v>
      </c>
      <c r="B1083" s="2">
        <v>39451</v>
      </c>
      <c r="C1083" t="s">
        <v>3255</v>
      </c>
      <c r="D1083" t="s">
        <v>3266</v>
      </c>
      <c r="E1083" t="s">
        <v>3257</v>
      </c>
      <c r="F1083" t="s">
        <v>13</v>
      </c>
      <c r="G1083" t="s">
        <v>37</v>
      </c>
    </row>
    <row r="1084" spans="1:7" x14ac:dyDescent="0.2">
      <c r="A1084" t="s">
        <v>4363</v>
      </c>
      <c r="B1084" s="2">
        <v>40538</v>
      </c>
      <c r="C1084" t="s">
        <v>3255</v>
      </c>
      <c r="D1084" t="s">
        <v>3266</v>
      </c>
      <c r="E1084" t="s">
        <v>3257</v>
      </c>
      <c r="F1084" t="s">
        <v>13</v>
      </c>
      <c r="G1084" t="s">
        <v>21</v>
      </c>
    </row>
    <row r="1085" spans="1:7" x14ac:dyDescent="0.2">
      <c r="A1085" t="s">
        <v>4364</v>
      </c>
      <c r="B1085" s="2">
        <v>30960</v>
      </c>
      <c r="C1085" t="s">
        <v>3255</v>
      </c>
      <c r="D1085" t="s">
        <v>3259</v>
      </c>
      <c r="E1085" t="s">
        <v>3257</v>
      </c>
      <c r="F1085" t="s">
        <v>65</v>
      </c>
      <c r="G1085" t="s">
        <v>37</v>
      </c>
    </row>
    <row r="1086" spans="1:7" x14ac:dyDescent="0.2">
      <c r="A1086" t="s">
        <v>4365</v>
      </c>
      <c r="B1086" s="2">
        <v>40580</v>
      </c>
      <c r="C1086" t="s">
        <v>3255</v>
      </c>
      <c r="D1086" t="s">
        <v>3259</v>
      </c>
      <c r="E1086" t="s">
        <v>3257</v>
      </c>
      <c r="F1086" t="s">
        <v>13</v>
      </c>
      <c r="G1086" t="s">
        <v>37</v>
      </c>
    </row>
    <row r="1087" spans="1:7" x14ac:dyDescent="0.2">
      <c r="A1087" t="s">
        <v>4366</v>
      </c>
      <c r="B1087" s="2">
        <v>41815</v>
      </c>
      <c r="C1087" t="s">
        <v>3255</v>
      </c>
      <c r="D1087" t="s">
        <v>3266</v>
      </c>
      <c r="E1087" t="s">
        <v>3257</v>
      </c>
      <c r="F1087" t="s">
        <v>13</v>
      </c>
      <c r="G1087" t="s">
        <v>21</v>
      </c>
    </row>
    <row r="1088" spans="1:7" x14ac:dyDescent="0.2">
      <c r="A1088" t="s">
        <v>4367</v>
      </c>
      <c r="B1088" s="2">
        <v>39066</v>
      </c>
      <c r="C1088" t="s">
        <v>3255</v>
      </c>
      <c r="D1088" t="s">
        <v>3266</v>
      </c>
      <c r="E1088" t="s">
        <v>3257</v>
      </c>
      <c r="F1088" t="s">
        <v>13</v>
      </c>
      <c r="G1088" t="s">
        <v>21</v>
      </c>
    </row>
    <row r="1089" spans="1:7" x14ac:dyDescent="0.2">
      <c r="A1089" t="s">
        <v>4368</v>
      </c>
      <c r="B1089" s="2">
        <v>38020</v>
      </c>
      <c r="C1089" t="s">
        <v>3255</v>
      </c>
      <c r="D1089" t="s">
        <v>3259</v>
      </c>
      <c r="E1089" t="s">
        <v>3257</v>
      </c>
      <c r="F1089" t="s">
        <v>13</v>
      </c>
      <c r="G1089" t="s">
        <v>21</v>
      </c>
    </row>
    <row r="1090" spans="1:7" x14ac:dyDescent="0.2">
      <c r="A1090" t="s">
        <v>4369</v>
      </c>
      <c r="B1090" s="2">
        <v>36656</v>
      </c>
      <c r="C1090" t="s">
        <v>3255</v>
      </c>
      <c r="D1090" t="s">
        <v>3259</v>
      </c>
      <c r="E1090" t="s">
        <v>3257</v>
      </c>
      <c r="F1090" t="s">
        <v>13</v>
      </c>
      <c r="G1090" t="s">
        <v>21</v>
      </c>
    </row>
    <row r="1091" spans="1:7" x14ac:dyDescent="0.2">
      <c r="A1091" t="s">
        <v>4370</v>
      </c>
      <c r="B1091" s="2">
        <v>36730</v>
      </c>
      <c r="C1091" t="s">
        <v>3255</v>
      </c>
      <c r="D1091" t="s">
        <v>3259</v>
      </c>
      <c r="E1091" t="s">
        <v>3257</v>
      </c>
      <c r="F1091" t="s">
        <v>13</v>
      </c>
      <c r="G1091" t="s">
        <v>21</v>
      </c>
    </row>
    <row r="1092" spans="1:7" x14ac:dyDescent="0.2">
      <c r="A1092" t="s">
        <v>4371</v>
      </c>
      <c r="B1092" s="2">
        <v>40720</v>
      </c>
      <c r="C1092" t="s">
        <v>3255</v>
      </c>
      <c r="D1092" t="s">
        <v>3263</v>
      </c>
      <c r="E1092" t="s">
        <v>3257</v>
      </c>
      <c r="F1092" t="s">
        <v>13</v>
      </c>
      <c r="G1092" t="s">
        <v>21</v>
      </c>
    </row>
    <row r="1093" spans="1:7" x14ac:dyDescent="0.2">
      <c r="A1093" t="s">
        <v>4372</v>
      </c>
      <c r="B1093" s="2">
        <v>30945</v>
      </c>
      <c r="C1093" t="s">
        <v>3255</v>
      </c>
      <c r="D1093" t="s">
        <v>3266</v>
      </c>
      <c r="E1093" t="s">
        <v>3257</v>
      </c>
      <c r="F1093" t="s">
        <v>13</v>
      </c>
      <c r="G1093" t="s">
        <v>37</v>
      </c>
    </row>
    <row r="1094" spans="1:7" x14ac:dyDescent="0.2">
      <c r="A1094" t="s">
        <v>4373</v>
      </c>
      <c r="B1094" s="2">
        <v>36042</v>
      </c>
      <c r="C1094" t="s">
        <v>3255</v>
      </c>
      <c r="D1094" t="s">
        <v>3259</v>
      </c>
      <c r="E1094" t="s">
        <v>3257</v>
      </c>
      <c r="F1094" t="s">
        <v>13</v>
      </c>
      <c r="G1094" t="s">
        <v>37</v>
      </c>
    </row>
    <row r="1095" spans="1:7" x14ac:dyDescent="0.2">
      <c r="A1095" t="s">
        <v>4374</v>
      </c>
      <c r="B1095" s="2">
        <v>38825</v>
      </c>
      <c r="C1095" t="s">
        <v>3255</v>
      </c>
      <c r="D1095" t="s">
        <v>3263</v>
      </c>
      <c r="E1095" t="s">
        <v>3257</v>
      </c>
      <c r="F1095" t="s">
        <v>13</v>
      </c>
      <c r="G1095" t="s">
        <v>21</v>
      </c>
    </row>
    <row r="1096" spans="1:7" x14ac:dyDescent="0.2">
      <c r="A1096" t="s">
        <v>4375</v>
      </c>
      <c r="B1096" s="2">
        <v>33612</v>
      </c>
      <c r="C1096" t="s">
        <v>3255</v>
      </c>
      <c r="D1096" t="s">
        <v>3272</v>
      </c>
      <c r="E1096" t="s">
        <v>3257</v>
      </c>
      <c r="F1096" t="s">
        <v>13</v>
      </c>
      <c r="G1096" t="s">
        <v>21</v>
      </c>
    </row>
    <row r="1097" spans="1:7" x14ac:dyDescent="0.2">
      <c r="A1097" t="s">
        <v>4376</v>
      </c>
      <c r="B1097" s="2">
        <v>40623</v>
      </c>
      <c r="C1097" t="s">
        <v>3255</v>
      </c>
      <c r="D1097" t="s">
        <v>3259</v>
      </c>
      <c r="E1097" t="s">
        <v>3257</v>
      </c>
      <c r="F1097" t="s">
        <v>13</v>
      </c>
      <c r="G1097" t="s">
        <v>18</v>
      </c>
    </row>
    <row r="1098" spans="1:7" x14ac:dyDescent="0.2">
      <c r="A1098" t="s">
        <v>4377</v>
      </c>
      <c r="B1098" s="2">
        <v>35336</v>
      </c>
      <c r="C1098" t="s">
        <v>3255</v>
      </c>
      <c r="D1098" t="s">
        <v>3259</v>
      </c>
      <c r="E1098" t="s">
        <v>3257</v>
      </c>
      <c r="F1098" t="s">
        <v>13</v>
      </c>
      <c r="G1098" t="s">
        <v>21</v>
      </c>
    </row>
    <row r="1099" spans="1:7" x14ac:dyDescent="0.2">
      <c r="A1099" t="s">
        <v>4378</v>
      </c>
      <c r="B1099" s="2">
        <v>34602</v>
      </c>
      <c r="C1099" t="s">
        <v>3255</v>
      </c>
      <c r="D1099" t="s">
        <v>3266</v>
      </c>
      <c r="E1099" t="s">
        <v>3257</v>
      </c>
      <c r="F1099" t="s">
        <v>13</v>
      </c>
      <c r="G1099" t="s">
        <v>21</v>
      </c>
    </row>
    <row r="1100" spans="1:7" x14ac:dyDescent="0.2">
      <c r="A1100" t="s">
        <v>4379</v>
      </c>
      <c r="B1100" s="2">
        <v>39583</v>
      </c>
      <c r="C1100" t="s">
        <v>3255</v>
      </c>
      <c r="D1100" t="s">
        <v>3272</v>
      </c>
      <c r="E1100" t="s">
        <v>3257</v>
      </c>
      <c r="F1100" t="s">
        <v>13</v>
      </c>
      <c r="G1100" t="s">
        <v>18</v>
      </c>
    </row>
    <row r="1101" spans="1:7" x14ac:dyDescent="0.2">
      <c r="A1101" t="s">
        <v>4380</v>
      </c>
      <c r="B1101" s="2">
        <v>32065</v>
      </c>
      <c r="C1101" t="s">
        <v>3255</v>
      </c>
      <c r="D1101" t="s">
        <v>3300</v>
      </c>
      <c r="E1101" t="s">
        <v>3257</v>
      </c>
      <c r="F1101" t="s">
        <v>13</v>
      </c>
      <c r="G1101" t="s">
        <v>37</v>
      </c>
    </row>
    <row r="1102" spans="1:7" x14ac:dyDescent="0.2">
      <c r="A1102" t="s">
        <v>4381</v>
      </c>
      <c r="B1102" s="2">
        <v>37033</v>
      </c>
      <c r="C1102" t="s">
        <v>3255</v>
      </c>
      <c r="D1102" t="s">
        <v>3300</v>
      </c>
      <c r="E1102" t="s">
        <v>3257</v>
      </c>
      <c r="F1102" t="s">
        <v>13</v>
      </c>
      <c r="G1102" t="s">
        <v>37</v>
      </c>
    </row>
    <row r="1103" spans="1:7" x14ac:dyDescent="0.2">
      <c r="A1103" t="s">
        <v>4382</v>
      </c>
      <c r="B1103" s="2">
        <v>35138</v>
      </c>
      <c r="C1103" t="s">
        <v>3255</v>
      </c>
      <c r="D1103" t="s">
        <v>3266</v>
      </c>
      <c r="E1103" t="s">
        <v>3257</v>
      </c>
      <c r="F1103" t="s">
        <v>13</v>
      </c>
      <c r="G1103" t="s">
        <v>37</v>
      </c>
    </row>
    <row r="1104" spans="1:7" x14ac:dyDescent="0.2">
      <c r="A1104" t="s">
        <v>4383</v>
      </c>
      <c r="B1104" s="2">
        <v>37795</v>
      </c>
      <c r="C1104" t="s">
        <v>3255</v>
      </c>
      <c r="D1104" t="s">
        <v>3266</v>
      </c>
      <c r="E1104" t="s">
        <v>3257</v>
      </c>
      <c r="F1104" t="s">
        <v>13</v>
      </c>
      <c r="G1104" t="s">
        <v>21</v>
      </c>
    </row>
    <row r="1105" spans="1:7" x14ac:dyDescent="0.2">
      <c r="A1105" t="s">
        <v>4384</v>
      </c>
      <c r="B1105" s="2">
        <v>41193</v>
      </c>
      <c r="C1105" t="s">
        <v>3255</v>
      </c>
      <c r="D1105" t="s">
        <v>3259</v>
      </c>
      <c r="E1105" t="s">
        <v>3257</v>
      </c>
      <c r="F1105" t="s">
        <v>13</v>
      </c>
      <c r="G1105" t="s">
        <v>37</v>
      </c>
    </row>
    <row r="1106" spans="1:7" x14ac:dyDescent="0.2">
      <c r="A1106" t="s">
        <v>4385</v>
      </c>
      <c r="B1106" s="2">
        <v>34364</v>
      </c>
      <c r="C1106" t="s">
        <v>3255</v>
      </c>
      <c r="D1106" t="s">
        <v>3263</v>
      </c>
      <c r="E1106" t="s">
        <v>3257</v>
      </c>
      <c r="F1106" t="s">
        <v>13</v>
      </c>
      <c r="G1106" t="s">
        <v>37</v>
      </c>
    </row>
    <row r="1107" spans="1:7" x14ac:dyDescent="0.2">
      <c r="A1107" t="s">
        <v>4386</v>
      </c>
      <c r="B1107" s="2">
        <v>39150</v>
      </c>
      <c r="C1107" t="s">
        <v>3255</v>
      </c>
      <c r="D1107" t="s">
        <v>3300</v>
      </c>
      <c r="E1107" t="s">
        <v>3257</v>
      </c>
      <c r="F1107" t="s">
        <v>13</v>
      </c>
      <c r="G1107" t="s">
        <v>37</v>
      </c>
    </row>
    <row r="1108" spans="1:7" x14ac:dyDescent="0.2">
      <c r="A1108" t="s">
        <v>4387</v>
      </c>
      <c r="B1108" s="2">
        <v>37642</v>
      </c>
      <c r="C1108" t="s">
        <v>3456</v>
      </c>
      <c r="D1108" t="s">
        <v>3270</v>
      </c>
      <c r="E1108" t="s">
        <v>3257</v>
      </c>
      <c r="F1108" t="s">
        <v>13</v>
      </c>
      <c r="G1108" t="s">
        <v>37</v>
      </c>
    </row>
    <row r="1109" spans="1:7" x14ac:dyDescent="0.2">
      <c r="A1109" t="s">
        <v>4388</v>
      </c>
      <c r="B1109" s="2">
        <v>41717</v>
      </c>
      <c r="C1109" t="s">
        <v>3255</v>
      </c>
      <c r="D1109" t="s">
        <v>3266</v>
      </c>
      <c r="E1109" t="s">
        <v>3257</v>
      </c>
      <c r="F1109" t="s">
        <v>196</v>
      </c>
      <c r="G1109" t="s">
        <v>21</v>
      </c>
    </row>
    <row r="1110" spans="1:7" x14ac:dyDescent="0.2">
      <c r="A1110" t="s">
        <v>4389</v>
      </c>
      <c r="B1110" s="2">
        <v>35925</v>
      </c>
      <c r="C1110" t="s">
        <v>3255</v>
      </c>
      <c r="D1110" t="s">
        <v>3259</v>
      </c>
      <c r="E1110" t="s">
        <v>3257</v>
      </c>
      <c r="F1110" t="s">
        <v>13</v>
      </c>
      <c r="G1110" t="s">
        <v>37</v>
      </c>
    </row>
    <row r="1111" spans="1:7" x14ac:dyDescent="0.2">
      <c r="A1111" t="s">
        <v>4390</v>
      </c>
      <c r="B1111" s="2">
        <v>34888</v>
      </c>
      <c r="C1111" t="s">
        <v>3255</v>
      </c>
      <c r="D1111" t="s">
        <v>3259</v>
      </c>
      <c r="E1111" t="s">
        <v>3257</v>
      </c>
      <c r="F1111" t="s">
        <v>13</v>
      </c>
      <c r="G1111" t="s">
        <v>18</v>
      </c>
    </row>
    <row r="1112" spans="1:7" x14ac:dyDescent="0.2">
      <c r="A1112" t="s">
        <v>4391</v>
      </c>
      <c r="B1112" s="2">
        <v>39645</v>
      </c>
      <c r="C1112" t="s">
        <v>3255</v>
      </c>
      <c r="D1112" t="s">
        <v>3259</v>
      </c>
      <c r="E1112" t="s">
        <v>3257</v>
      </c>
      <c r="F1112" t="s">
        <v>13</v>
      </c>
      <c r="G1112" t="s">
        <v>21</v>
      </c>
    </row>
    <row r="1113" spans="1:7" x14ac:dyDescent="0.2">
      <c r="A1113" t="s">
        <v>4392</v>
      </c>
      <c r="B1113" s="2">
        <v>39868</v>
      </c>
      <c r="C1113" t="s">
        <v>3255</v>
      </c>
      <c r="D1113" t="s">
        <v>3266</v>
      </c>
      <c r="E1113" t="s">
        <v>3257</v>
      </c>
      <c r="F1113" t="s">
        <v>13</v>
      </c>
      <c r="G1113" t="s">
        <v>21</v>
      </c>
    </row>
    <row r="1114" spans="1:7" x14ac:dyDescent="0.2">
      <c r="A1114" t="s">
        <v>4393</v>
      </c>
      <c r="B1114" s="2">
        <v>40267</v>
      </c>
      <c r="C1114" t="s">
        <v>3255</v>
      </c>
      <c r="D1114" t="s">
        <v>3259</v>
      </c>
      <c r="E1114" t="s">
        <v>3257</v>
      </c>
      <c r="F1114" t="s">
        <v>13</v>
      </c>
      <c r="G1114" t="s">
        <v>21</v>
      </c>
    </row>
    <row r="1115" spans="1:7" x14ac:dyDescent="0.2">
      <c r="A1115" t="s">
        <v>4394</v>
      </c>
      <c r="B1115" s="2">
        <v>41727</v>
      </c>
      <c r="C1115" t="s">
        <v>3255</v>
      </c>
      <c r="D1115" t="s">
        <v>3259</v>
      </c>
      <c r="E1115" t="s">
        <v>3257</v>
      </c>
      <c r="F1115" t="s">
        <v>13</v>
      </c>
      <c r="G1115" t="s">
        <v>21</v>
      </c>
    </row>
    <row r="1116" spans="1:7" x14ac:dyDescent="0.2">
      <c r="A1116" t="s">
        <v>4395</v>
      </c>
      <c r="B1116" s="2">
        <v>36663</v>
      </c>
      <c r="C1116" t="s">
        <v>3255</v>
      </c>
      <c r="D1116" t="s">
        <v>3259</v>
      </c>
      <c r="E1116" t="s">
        <v>3257</v>
      </c>
      <c r="F1116" t="s">
        <v>13</v>
      </c>
      <c r="G1116" t="s">
        <v>18</v>
      </c>
    </row>
    <row r="1117" spans="1:7" x14ac:dyDescent="0.2">
      <c r="A1117" t="s">
        <v>4396</v>
      </c>
      <c r="B1117" s="2">
        <v>38171</v>
      </c>
      <c r="C1117" t="s">
        <v>3255</v>
      </c>
      <c r="D1117" t="s">
        <v>3272</v>
      </c>
      <c r="E1117" t="s">
        <v>3257</v>
      </c>
      <c r="F1117" t="s">
        <v>13</v>
      </c>
      <c r="G1117" t="s">
        <v>18</v>
      </c>
    </row>
    <row r="1118" spans="1:7" x14ac:dyDescent="0.2">
      <c r="A1118" t="s">
        <v>4397</v>
      </c>
      <c r="B1118" s="2">
        <v>42119</v>
      </c>
      <c r="C1118" t="s">
        <v>3255</v>
      </c>
      <c r="D1118" t="s">
        <v>3272</v>
      </c>
      <c r="E1118" t="s">
        <v>3257</v>
      </c>
      <c r="F1118" t="s">
        <v>13</v>
      </c>
      <c r="G1118" t="s">
        <v>18</v>
      </c>
    </row>
    <row r="1119" spans="1:7" x14ac:dyDescent="0.2">
      <c r="A1119" t="s">
        <v>4398</v>
      </c>
      <c r="B1119" s="2">
        <v>37894</v>
      </c>
      <c r="C1119" t="s">
        <v>3255</v>
      </c>
      <c r="D1119" t="s">
        <v>3259</v>
      </c>
      <c r="E1119" t="s">
        <v>3257</v>
      </c>
      <c r="F1119" t="s">
        <v>13</v>
      </c>
      <c r="G1119" t="s">
        <v>18</v>
      </c>
    </row>
    <row r="1120" spans="1:7" x14ac:dyDescent="0.2">
      <c r="A1120" t="s">
        <v>4399</v>
      </c>
      <c r="B1120" s="2">
        <v>42181</v>
      </c>
      <c r="C1120" t="s">
        <v>3255</v>
      </c>
      <c r="D1120" t="s">
        <v>3259</v>
      </c>
      <c r="E1120" t="s">
        <v>3257</v>
      </c>
      <c r="F1120" t="s">
        <v>13</v>
      </c>
      <c r="G1120" t="s">
        <v>37</v>
      </c>
    </row>
    <row r="1121" spans="1:7" x14ac:dyDescent="0.2">
      <c r="A1121" t="s">
        <v>4400</v>
      </c>
      <c r="B1121" s="2">
        <v>41532</v>
      </c>
      <c r="C1121" t="s">
        <v>3255</v>
      </c>
      <c r="D1121" t="s">
        <v>3263</v>
      </c>
      <c r="E1121" t="s">
        <v>3257</v>
      </c>
      <c r="F1121" t="s">
        <v>13</v>
      </c>
      <c r="G1121" t="s">
        <v>21</v>
      </c>
    </row>
    <row r="1122" spans="1:7" x14ac:dyDescent="0.2">
      <c r="A1122" t="s">
        <v>4401</v>
      </c>
      <c r="B1122" s="2">
        <v>40051</v>
      </c>
      <c r="C1122" t="s">
        <v>3255</v>
      </c>
      <c r="D1122" t="s">
        <v>3270</v>
      </c>
      <c r="E1122" t="s">
        <v>3257</v>
      </c>
      <c r="F1122" t="s">
        <v>36</v>
      </c>
      <c r="G1122" t="s">
        <v>37</v>
      </c>
    </row>
    <row r="1123" spans="1:7" x14ac:dyDescent="0.2">
      <c r="A1123" t="s">
        <v>4402</v>
      </c>
      <c r="B1123" s="2">
        <v>41916</v>
      </c>
      <c r="C1123" t="s">
        <v>3255</v>
      </c>
      <c r="D1123" t="s">
        <v>3272</v>
      </c>
      <c r="E1123" t="s">
        <v>3257</v>
      </c>
      <c r="F1123" t="s">
        <v>13</v>
      </c>
      <c r="G1123" t="s">
        <v>18</v>
      </c>
    </row>
    <row r="1124" spans="1:7" x14ac:dyDescent="0.2">
      <c r="A1124" t="s">
        <v>4403</v>
      </c>
      <c r="B1124" s="2">
        <v>37588</v>
      </c>
      <c r="C1124" t="s">
        <v>3255</v>
      </c>
      <c r="D1124" t="s">
        <v>3263</v>
      </c>
      <c r="E1124" t="s">
        <v>3257</v>
      </c>
      <c r="F1124" t="s">
        <v>13</v>
      </c>
      <c r="G1124" t="s">
        <v>21</v>
      </c>
    </row>
    <row r="1125" spans="1:7" x14ac:dyDescent="0.2">
      <c r="A1125" t="s">
        <v>4404</v>
      </c>
      <c r="B1125" s="2">
        <v>39762</v>
      </c>
      <c r="C1125" t="s">
        <v>3255</v>
      </c>
      <c r="D1125" t="s">
        <v>3270</v>
      </c>
      <c r="E1125" t="s">
        <v>3257</v>
      </c>
      <c r="F1125" t="s">
        <v>13</v>
      </c>
      <c r="G1125" t="s">
        <v>37</v>
      </c>
    </row>
    <row r="1126" spans="1:7" x14ac:dyDescent="0.2">
      <c r="A1126" t="s">
        <v>4405</v>
      </c>
      <c r="B1126" s="2">
        <v>36911</v>
      </c>
      <c r="C1126" t="s">
        <v>3255</v>
      </c>
      <c r="D1126" t="s">
        <v>3266</v>
      </c>
      <c r="E1126" t="s">
        <v>3257</v>
      </c>
      <c r="F1126" t="s">
        <v>13</v>
      </c>
      <c r="G1126" t="s">
        <v>14</v>
      </c>
    </row>
    <row r="1127" spans="1:7" x14ac:dyDescent="0.2">
      <c r="A1127" t="s">
        <v>4406</v>
      </c>
      <c r="B1127" s="2">
        <v>33319</v>
      </c>
      <c r="C1127" t="s">
        <v>3255</v>
      </c>
      <c r="D1127" t="s">
        <v>3266</v>
      </c>
      <c r="E1127" t="s">
        <v>3257</v>
      </c>
      <c r="F1127" t="s">
        <v>13</v>
      </c>
      <c r="G1127" t="s">
        <v>18</v>
      </c>
    </row>
    <row r="1128" spans="1:7" x14ac:dyDescent="0.2">
      <c r="A1128" t="s">
        <v>4407</v>
      </c>
      <c r="B1128" s="2">
        <v>38591</v>
      </c>
      <c r="C1128" t="s">
        <v>3255</v>
      </c>
      <c r="D1128" t="s">
        <v>3263</v>
      </c>
      <c r="E1128" t="s">
        <v>3257</v>
      </c>
      <c r="F1128" t="s">
        <v>13</v>
      </c>
      <c r="G1128" t="s">
        <v>37</v>
      </c>
    </row>
    <row r="1129" spans="1:7" x14ac:dyDescent="0.2">
      <c r="A1129" t="s">
        <v>4408</v>
      </c>
      <c r="B1129" s="2">
        <v>33211</v>
      </c>
      <c r="C1129" t="s">
        <v>3255</v>
      </c>
      <c r="D1129" t="s">
        <v>3266</v>
      </c>
      <c r="E1129" t="s">
        <v>3257</v>
      </c>
      <c r="F1129" t="s">
        <v>13</v>
      </c>
      <c r="G1129" t="s">
        <v>21</v>
      </c>
    </row>
    <row r="1130" spans="1:7" x14ac:dyDescent="0.2">
      <c r="A1130" t="s">
        <v>4409</v>
      </c>
      <c r="B1130" s="2">
        <v>32014</v>
      </c>
      <c r="C1130" t="s">
        <v>3255</v>
      </c>
      <c r="D1130" t="s">
        <v>3259</v>
      </c>
      <c r="E1130" t="s">
        <v>3257</v>
      </c>
      <c r="F1130" t="s">
        <v>13</v>
      </c>
      <c r="G1130" t="s">
        <v>37</v>
      </c>
    </row>
    <row r="1131" spans="1:7" x14ac:dyDescent="0.2">
      <c r="A1131" t="s">
        <v>4410</v>
      </c>
      <c r="B1131" s="2">
        <v>32479</v>
      </c>
      <c r="C1131" t="s">
        <v>3255</v>
      </c>
      <c r="D1131" t="s">
        <v>3259</v>
      </c>
      <c r="E1131" t="s">
        <v>3257</v>
      </c>
      <c r="F1131" t="s">
        <v>13</v>
      </c>
      <c r="G1131" t="s">
        <v>18</v>
      </c>
    </row>
    <row r="1132" spans="1:7" x14ac:dyDescent="0.2">
      <c r="A1132" t="s">
        <v>4411</v>
      </c>
      <c r="B1132" s="2">
        <v>38589</v>
      </c>
      <c r="C1132" t="s">
        <v>3456</v>
      </c>
      <c r="D1132" t="s">
        <v>3300</v>
      </c>
      <c r="E1132" t="s">
        <v>3257</v>
      </c>
      <c r="F1132" t="s">
        <v>13</v>
      </c>
      <c r="G1132" t="s">
        <v>37</v>
      </c>
    </row>
    <row r="1133" spans="1:7" x14ac:dyDescent="0.2">
      <c r="A1133" t="s">
        <v>4412</v>
      </c>
      <c r="B1133" s="2">
        <v>36709</v>
      </c>
      <c r="C1133" t="s">
        <v>3255</v>
      </c>
      <c r="D1133" t="s">
        <v>3270</v>
      </c>
      <c r="E1133" t="s">
        <v>4413</v>
      </c>
      <c r="F1133" t="s">
        <v>17</v>
      </c>
      <c r="G1133" t="s">
        <v>37</v>
      </c>
    </row>
    <row r="1134" spans="1:7" x14ac:dyDescent="0.2">
      <c r="A1134" t="s">
        <v>4414</v>
      </c>
      <c r="B1134" s="2">
        <v>42235</v>
      </c>
      <c r="C1134" t="s">
        <v>3255</v>
      </c>
      <c r="D1134" t="s">
        <v>3266</v>
      </c>
      <c r="E1134" t="s">
        <v>3920</v>
      </c>
      <c r="F1134" t="s">
        <v>1010</v>
      </c>
      <c r="G1134" t="s">
        <v>37</v>
      </c>
    </row>
    <row r="1135" spans="1:7" x14ac:dyDescent="0.2">
      <c r="A1135" t="s">
        <v>4415</v>
      </c>
      <c r="B1135" s="2">
        <v>40931</v>
      </c>
      <c r="C1135" t="s">
        <v>3255</v>
      </c>
      <c r="D1135" t="s">
        <v>3270</v>
      </c>
      <c r="E1135" t="s">
        <v>3257</v>
      </c>
      <c r="F1135" t="s">
        <v>196</v>
      </c>
      <c r="G1135" t="s">
        <v>359</v>
      </c>
    </row>
    <row r="1136" spans="1:7" x14ac:dyDescent="0.2">
      <c r="A1136" t="s">
        <v>4416</v>
      </c>
      <c r="B1136" s="2">
        <v>41629</v>
      </c>
      <c r="C1136" t="s">
        <v>3255</v>
      </c>
      <c r="D1136" t="s">
        <v>3259</v>
      </c>
      <c r="E1136" t="s">
        <v>4322</v>
      </c>
      <c r="F1136" t="s">
        <v>161</v>
      </c>
      <c r="G1136" t="s">
        <v>1221</v>
      </c>
    </row>
    <row r="1137" spans="1:7" x14ac:dyDescent="0.2">
      <c r="A1137" t="s">
        <v>4417</v>
      </c>
      <c r="B1137" s="2">
        <v>39621</v>
      </c>
      <c r="C1137" t="s">
        <v>3255</v>
      </c>
      <c r="D1137" t="s">
        <v>3409</v>
      </c>
      <c r="E1137" t="s">
        <v>3257</v>
      </c>
      <c r="F1137" t="s">
        <v>13</v>
      </c>
      <c r="G1137" t="s">
        <v>37</v>
      </c>
    </row>
    <row r="1138" spans="1:7" x14ac:dyDescent="0.2">
      <c r="A1138" t="s">
        <v>4418</v>
      </c>
      <c r="B1138" s="2">
        <v>41969</v>
      </c>
      <c r="C1138" t="s">
        <v>3255</v>
      </c>
      <c r="D1138" t="s">
        <v>3263</v>
      </c>
      <c r="E1138" t="s">
        <v>4419</v>
      </c>
      <c r="F1138" t="s">
        <v>1525</v>
      </c>
      <c r="G1138" t="s">
        <v>1221</v>
      </c>
    </row>
    <row r="1139" spans="1:7" x14ac:dyDescent="0.2">
      <c r="A1139" t="s">
        <v>4420</v>
      </c>
      <c r="B1139" s="2">
        <v>41101</v>
      </c>
      <c r="C1139" t="s">
        <v>3255</v>
      </c>
      <c r="D1139" t="s">
        <v>3266</v>
      </c>
      <c r="E1139" t="s">
        <v>3257</v>
      </c>
      <c r="F1139" t="s">
        <v>65</v>
      </c>
      <c r="G1139" t="s">
        <v>37</v>
      </c>
    </row>
    <row r="1140" spans="1:7" x14ac:dyDescent="0.2">
      <c r="A1140" t="s">
        <v>4421</v>
      </c>
      <c r="B1140" s="2">
        <v>36948</v>
      </c>
      <c r="C1140" t="s">
        <v>3255</v>
      </c>
      <c r="D1140" t="s">
        <v>3300</v>
      </c>
      <c r="E1140" t="s">
        <v>3257</v>
      </c>
      <c r="F1140" t="s">
        <v>13</v>
      </c>
      <c r="G1140" t="s">
        <v>37</v>
      </c>
    </row>
    <row r="1141" spans="1:7" x14ac:dyDescent="0.2">
      <c r="A1141" t="s">
        <v>4422</v>
      </c>
      <c r="B1141" s="2">
        <v>40032</v>
      </c>
      <c r="C1141" t="s">
        <v>3255</v>
      </c>
      <c r="D1141" t="s">
        <v>3300</v>
      </c>
      <c r="E1141" t="s">
        <v>3257</v>
      </c>
      <c r="F1141" t="s">
        <v>13</v>
      </c>
      <c r="G1141" t="s">
        <v>37</v>
      </c>
    </row>
    <row r="1142" spans="1:7" x14ac:dyDescent="0.2">
      <c r="A1142" t="s">
        <v>4423</v>
      </c>
      <c r="B1142" s="2">
        <v>36015</v>
      </c>
      <c r="C1142" t="s">
        <v>3255</v>
      </c>
      <c r="D1142" t="s">
        <v>3259</v>
      </c>
      <c r="E1142" t="s">
        <v>3257</v>
      </c>
      <c r="F1142" t="s">
        <v>13</v>
      </c>
      <c r="G1142" t="s">
        <v>37</v>
      </c>
    </row>
    <row r="1143" spans="1:7" x14ac:dyDescent="0.2">
      <c r="A1143" t="s">
        <v>4424</v>
      </c>
      <c r="B1143" s="2">
        <v>37483</v>
      </c>
      <c r="C1143" t="s">
        <v>3255</v>
      </c>
      <c r="D1143" t="s">
        <v>3263</v>
      </c>
      <c r="E1143" t="s">
        <v>3257</v>
      </c>
      <c r="F1143" t="s">
        <v>13</v>
      </c>
      <c r="G1143" t="s">
        <v>37</v>
      </c>
    </row>
    <row r="1144" spans="1:7" x14ac:dyDescent="0.2">
      <c r="A1144" t="s">
        <v>4425</v>
      </c>
      <c r="B1144" s="2">
        <v>41003</v>
      </c>
      <c r="C1144" t="s">
        <v>3255</v>
      </c>
      <c r="D1144" t="s">
        <v>3272</v>
      </c>
      <c r="E1144" t="s">
        <v>3257</v>
      </c>
      <c r="F1144" t="s">
        <v>196</v>
      </c>
      <c r="G1144" t="s">
        <v>37</v>
      </c>
    </row>
    <row r="1145" spans="1:7" x14ac:dyDescent="0.2">
      <c r="A1145" t="s">
        <v>4426</v>
      </c>
      <c r="B1145" s="2">
        <v>33152</v>
      </c>
      <c r="C1145" t="s">
        <v>3255</v>
      </c>
      <c r="D1145" t="s">
        <v>3270</v>
      </c>
      <c r="E1145" t="s">
        <v>3257</v>
      </c>
      <c r="F1145" t="s">
        <v>1533</v>
      </c>
      <c r="G1145" t="s">
        <v>37</v>
      </c>
    </row>
    <row r="1146" spans="1:7" x14ac:dyDescent="0.2">
      <c r="A1146" t="s">
        <v>4427</v>
      </c>
      <c r="B1146" s="2">
        <v>39053</v>
      </c>
      <c r="C1146" t="s">
        <v>3456</v>
      </c>
      <c r="D1146" t="s">
        <v>3263</v>
      </c>
      <c r="E1146" t="s">
        <v>3257</v>
      </c>
      <c r="F1146" t="s">
        <v>13</v>
      </c>
      <c r="G1146" t="s">
        <v>37</v>
      </c>
    </row>
    <row r="1147" spans="1:7" x14ac:dyDescent="0.2">
      <c r="A1147" t="s">
        <v>4428</v>
      </c>
      <c r="B1147" s="2">
        <v>38673</v>
      </c>
      <c r="C1147" t="s">
        <v>3255</v>
      </c>
      <c r="D1147" t="s">
        <v>3300</v>
      </c>
      <c r="E1147" t="s">
        <v>4429</v>
      </c>
      <c r="F1147" t="s">
        <v>65</v>
      </c>
      <c r="G1147" t="s">
        <v>21</v>
      </c>
    </row>
    <row r="1148" spans="1:7" x14ac:dyDescent="0.2">
      <c r="A1148" t="s">
        <v>4430</v>
      </c>
      <c r="B1148" s="2">
        <v>37213</v>
      </c>
      <c r="C1148" t="s">
        <v>3255</v>
      </c>
      <c r="D1148" t="s">
        <v>3259</v>
      </c>
      <c r="E1148" t="s">
        <v>3257</v>
      </c>
      <c r="F1148" t="s">
        <v>13</v>
      </c>
      <c r="G1148" t="s">
        <v>37</v>
      </c>
    </row>
    <row r="1149" spans="1:7" x14ac:dyDescent="0.2">
      <c r="A1149" t="s">
        <v>4431</v>
      </c>
      <c r="B1149" s="2">
        <v>40281</v>
      </c>
      <c r="C1149" t="s">
        <v>3255</v>
      </c>
      <c r="D1149" t="s">
        <v>3588</v>
      </c>
      <c r="E1149" t="s">
        <v>3257</v>
      </c>
      <c r="F1149" t="s">
        <v>36</v>
      </c>
      <c r="G1149" t="s">
        <v>37</v>
      </c>
    </row>
    <row r="1150" spans="1:7" x14ac:dyDescent="0.2">
      <c r="A1150" t="s">
        <v>4432</v>
      </c>
      <c r="B1150" s="2">
        <v>39692</v>
      </c>
      <c r="C1150" t="s">
        <v>3255</v>
      </c>
      <c r="D1150" t="s">
        <v>3300</v>
      </c>
      <c r="E1150" t="s">
        <v>3257</v>
      </c>
      <c r="F1150" t="s">
        <v>13</v>
      </c>
      <c r="G1150" t="s">
        <v>21</v>
      </c>
    </row>
    <row r="1151" spans="1:7" x14ac:dyDescent="0.2">
      <c r="A1151" t="s">
        <v>4433</v>
      </c>
      <c r="B1151" s="2">
        <v>42311</v>
      </c>
      <c r="C1151" t="s">
        <v>3255</v>
      </c>
      <c r="D1151" t="s">
        <v>3259</v>
      </c>
      <c r="E1151" t="s">
        <v>3257</v>
      </c>
      <c r="F1151" t="s">
        <v>13</v>
      </c>
    </row>
    <row r="1152" spans="1:7" x14ac:dyDescent="0.2">
      <c r="A1152" t="s">
        <v>4434</v>
      </c>
      <c r="B1152" s="2">
        <v>40553</v>
      </c>
      <c r="C1152" t="s">
        <v>3255</v>
      </c>
      <c r="D1152" t="s">
        <v>3263</v>
      </c>
      <c r="E1152" t="s">
        <v>3257</v>
      </c>
      <c r="F1152" t="s">
        <v>1010</v>
      </c>
      <c r="G1152" t="s">
        <v>21</v>
      </c>
    </row>
    <row r="1153" spans="1:7" x14ac:dyDescent="0.2">
      <c r="A1153" t="s">
        <v>4435</v>
      </c>
      <c r="B1153" s="2">
        <v>40711</v>
      </c>
      <c r="C1153" t="s">
        <v>3255</v>
      </c>
      <c r="D1153" t="s">
        <v>3266</v>
      </c>
      <c r="E1153" t="s">
        <v>3257</v>
      </c>
      <c r="F1153" t="s">
        <v>36</v>
      </c>
      <c r="G1153" t="s">
        <v>359</v>
      </c>
    </row>
    <row r="1154" spans="1:7" x14ac:dyDescent="0.2">
      <c r="A1154" t="s">
        <v>4436</v>
      </c>
      <c r="B1154" s="2">
        <v>42283</v>
      </c>
      <c r="C1154" t="s">
        <v>3255</v>
      </c>
      <c r="D1154" t="s">
        <v>3259</v>
      </c>
      <c r="E1154" t="s">
        <v>3257</v>
      </c>
      <c r="F1154" t="s">
        <v>13</v>
      </c>
      <c r="G1154" t="s">
        <v>37</v>
      </c>
    </row>
    <row r="1155" spans="1:7" x14ac:dyDescent="0.2">
      <c r="A1155" t="s">
        <v>4437</v>
      </c>
      <c r="B1155" s="2">
        <v>38267</v>
      </c>
      <c r="C1155" t="s">
        <v>3255</v>
      </c>
      <c r="D1155" t="s">
        <v>3263</v>
      </c>
      <c r="E1155" t="s">
        <v>3257</v>
      </c>
      <c r="F1155" t="s">
        <v>13</v>
      </c>
      <c r="G1155" t="s">
        <v>37</v>
      </c>
    </row>
    <row r="1156" spans="1:7" x14ac:dyDescent="0.2">
      <c r="A1156" t="s">
        <v>4438</v>
      </c>
      <c r="B1156" s="2">
        <v>37937</v>
      </c>
      <c r="C1156" t="s">
        <v>3255</v>
      </c>
      <c r="D1156" t="s">
        <v>3259</v>
      </c>
      <c r="E1156" t="s">
        <v>3257</v>
      </c>
      <c r="F1156" t="s">
        <v>13</v>
      </c>
      <c r="G1156" t="s">
        <v>21</v>
      </c>
    </row>
    <row r="1157" spans="1:7" x14ac:dyDescent="0.2">
      <c r="A1157" t="s">
        <v>4439</v>
      </c>
      <c r="B1157" s="2">
        <v>39489</v>
      </c>
      <c r="C1157" t="s">
        <v>3255</v>
      </c>
      <c r="D1157" t="s">
        <v>3272</v>
      </c>
      <c r="E1157" t="s">
        <v>3257</v>
      </c>
      <c r="F1157" t="s">
        <v>17</v>
      </c>
      <c r="G1157" t="s">
        <v>18</v>
      </c>
    </row>
    <row r="1158" spans="1:7" x14ac:dyDescent="0.2">
      <c r="A1158" t="s">
        <v>4440</v>
      </c>
      <c r="B1158" s="2">
        <v>36914</v>
      </c>
      <c r="C1158" t="s">
        <v>3255</v>
      </c>
      <c r="D1158" t="s">
        <v>3266</v>
      </c>
      <c r="E1158" t="s">
        <v>3257</v>
      </c>
      <c r="F1158" t="s">
        <v>13</v>
      </c>
      <c r="G1158" t="s">
        <v>21</v>
      </c>
    </row>
    <row r="1159" spans="1:7" x14ac:dyDescent="0.2">
      <c r="A1159" t="s">
        <v>4441</v>
      </c>
      <c r="B1159" s="2">
        <v>39536</v>
      </c>
      <c r="C1159" t="s">
        <v>3255</v>
      </c>
      <c r="D1159" t="s">
        <v>3266</v>
      </c>
      <c r="E1159" t="s">
        <v>3257</v>
      </c>
      <c r="F1159" t="s">
        <v>13</v>
      </c>
      <c r="G1159" t="s">
        <v>18</v>
      </c>
    </row>
    <row r="1160" spans="1:7" x14ac:dyDescent="0.2">
      <c r="A1160" t="s">
        <v>4442</v>
      </c>
      <c r="B1160" s="2">
        <v>36910</v>
      </c>
      <c r="C1160" t="s">
        <v>3255</v>
      </c>
      <c r="D1160" t="s">
        <v>3259</v>
      </c>
      <c r="E1160" t="s">
        <v>3257</v>
      </c>
      <c r="F1160" t="s">
        <v>65</v>
      </c>
      <c r="G1160" t="s">
        <v>37</v>
      </c>
    </row>
    <row r="1161" spans="1:7" x14ac:dyDescent="0.2">
      <c r="A1161" t="s">
        <v>4443</v>
      </c>
      <c r="B1161" s="2">
        <v>39110</v>
      </c>
      <c r="C1161" t="s">
        <v>3255</v>
      </c>
      <c r="D1161" t="s">
        <v>3272</v>
      </c>
      <c r="E1161" t="s">
        <v>3257</v>
      </c>
      <c r="F1161" t="s">
        <v>13</v>
      </c>
      <c r="G1161" t="s">
        <v>21</v>
      </c>
    </row>
    <row r="1162" spans="1:7" x14ac:dyDescent="0.2">
      <c r="A1162" t="s">
        <v>4444</v>
      </c>
      <c r="B1162" s="2">
        <v>36174</v>
      </c>
      <c r="C1162" t="s">
        <v>3255</v>
      </c>
      <c r="D1162" t="s">
        <v>3259</v>
      </c>
      <c r="E1162" t="s">
        <v>3257</v>
      </c>
      <c r="F1162" t="s">
        <v>13</v>
      </c>
      <c r="G1162" t="s">
        <v>21</v>
      </c>
    </row>
    <row r="1163" spans="1:7" x14ac:dyDescent="0.2">
      <c r="A1163" t="s">
        <v>4445</v>
      </c>
      <c r="B1163" s="2">
        <v>40281</v>
      </c>
      <c r="C1163" t="s">
        <v>3255</v>
      </c>
      <c r="D1163" t="s">
        <v>3266</v>
      </c>
      <c r="E1163" t="s">
        <v>3257</v>
      </c>
      <c r="F1163" t="s">
        <v>13</v>
      </c>
      <c r="G1163" t="s">
        <v>18</v>
      </c>
    </row>
    <row r="1164" spans="1:7" x14ac:dyDescent="0.2">
      <c r="A1164" t="s">
        <v>4446</v>
      </c>
      <c r="B1164" s="2">
        <v>38622</v>
      </c>
      <c r="C1164" t="s">
        <v>3255</v>
      </c>
      <c r="D1164" t="s">
        <v>3266</v>
      </c>
      <c r="E1164" t="s">
        <v>3257</v>
      </c>
      <c r="F1164" t="s">
        <v>13</v>
      </c>
      <c r="G1164" t="s">
        <v>18</v>
      </c>
    </row>
    <row r="1165" spans="1:7" x14ac:dyDescent="0.2">
      <c r="A1165" t="s">
        <v>4447</v>
      </c>
      <c r="B1165" s="2">
        <v>41877</v>
      </c>
      <c r="C1165" t="s">
        <v>3255</v>
      </c>
      <c r="D1165" t="s">
        <v>3266</v>
      </c>
      <c r="E1165" t="s">
        <v>3257</v>
      </c>
      <c r="F1165" t="s">
        <v>13</v>
      </c>
      <c r="G1165" t="s">
        <v>21</v>
      </c>
    </row>
    <row r="1166" spans="1:7" x14ac:dyDescent="0.2">
      <c r="A1166" t="s">
        <v>4448</v>
      </c>
      <c r="B1166" s="2">
        <v>40616</v>
      </c>
      <c r="C1166" t="s">
        <v>3255</v>
      </c>
      <c r="D1166" t="s">
        <v>3266</v>
      </c>
      <c r="E1166" t="s">
        <v>3257</v>
      </c>
      <c r="F1166" t="s">
        <v>13</v>
      </c>
      <c r="G1166" t="s">
        <v>21</v>
      </c>
    </row>
    <row r="1167" spans="1:7" x14ac:dyDescent="0.2">
      <c r="A1167" t="s">
        <v>4449</v>
      </c>
      <c r="B1167" s="2">
        <v>37164</v>
      </c>
      <c r="C1167" t="s">
        <v>3255</v>
      </c>
      <c r="D1167" t="s">
        <v>3300</v>
      </c>
      <c r="E1167" t="s">
        <v>3257</v>
      </c>
      <c r="F1167" t="s">
        <v>13</v>
      </c>
      <c r="G1167" t="s">
        <v>37</v>
      </c>
    </row>
    <row r="1168" spans="1:7" x14ac:dyDescent="0.2">
      <c r="A1168" t="s">
        <v>4450</v>
      </c>
      <c r="B1168" s="2">
        <v>41725</v>
      </c>
      <c r="C1168" t="s">
        <v>3255</v>
      </c>
      <c r="D1168" t="s">
        <v>3266</v>
      </c>
      <c r="E1168" t="s">
        <v>3257</v>
      </c>
      <c r="F1168" t="s">
        <v>65</v>
      </c>
      <c r="G1168" t="s">
        <v>21</v>
      </c>
    </row>
    <row r="1169" spans="1:7" x14ac:dyDescent="0.2">
      <c r="A1169" t="s">
        <v>4451</v>
      </c>
      <c r="B1169" s="2">
        <v>37991</v>
      </c>
      <c r="C1169" t="s">
        <v>3255</v>
      </c>
      <c r="D1169" t="s">
        <v>3266</v>
      </c>
      <c r="E1169" t="s">
        <v>3257</v>
      </c>
      <c r="F1169" t="s">
        <v>13</v>
      </c>
      <c r="G1169" t="s">
        <v>21</v>
      </c>
    </row>
    <row r="1170" spans="1:7" x14ac:dyDescent="0.2">
      <c r="A1170" t="s">
        <v>4452</v>
      </c>
      <c r="B1170" s="2">
        <v>36269</v>
      </c>
      <c r="C1170" t="s">
        <v>3255</v>
      </c>
      <c r="D1170" t="s">
        <v>3259</v>
      </c>
      <c r="E1170" t="s">
        <v>3257</v>
      </c>
      <c r="F1170" t="s">
        <v>196</v>
      </c>
      <c r="G1170" t="s">
        <v>21</v>
      </c>
    </row>
    <row r="1171" spans="1:7" x14ac:dyDescent="0.2">
      <c r="A1171" t="s">
        <v>4453</v>
      </c>
      <c r="B1171" s="2">
        <v>35539</v>
      </c>
      <c r="C1171" t="s">
        <v>3255</v>
      </c>
      <c r="D1171" t="s">
        <v>3266</v>
      </c>
      <c r="E1171" t="s">
        <v>3257</v>
      </c>
      <c r="F1171" t="s">
        <v>13</v>
      </c>
      <c r="G1171" t="s">
        <v>37</v>
      </c>
    </row>
    <row r="1172" spans="1:7" x14ac:dyDescent="0.2">
      <c r="A1172" t="s">
        <v>4454</v>
      </c>
      <c r="B1172" s="2">
        <v>37483</v>
      </c>
      <c r="C1172" t="s">
        <v>3255</v>
      </c>
      <c r="D1172" t="s">
        <v>3263</v>
      </c>
      <c r="E1172" t="s">
        <v>3257</v>
      </c>
      <c r="F1172" t="s">
        <v>13</v>
      </c>
      <c r="G1172" t="s">
        <v>21</v>
      </c>
    </row>
    <row r="1173" spans="1:7" x14ac:dyDescent="0.2">
      <c r="A1173" t="s">
        <v>4455</v>
      </c>
      <c r="B1173" s="2">
        <v>34979</v>
      </c>
      <c r="C1173" t="s">
        <v>3255</v>
      </c>
      <c r="D1173" t="s">
        <v>3266</v>
      </c>
      <c r="E1173" t="s">
        <v>3257</v>
      </c>
      <c r="F1173" t="s">
        <v>13</v>
      </c>
      <c r="G1173" t="s">
        <v>21</v>
      </c>
    </row>
    <row r="1174" spans="1:7" x14ac:dyDescent="0.2">
      <c r="A1174" t="s">
        <v>4456</v>
      </c>
      <c r="B1174" s="2">
        <v>36522</v>
      </c>
      <c r="C1174" t="s">
        <v>3255</v>
      </c>
      <c r="D1174" t="s">
        <v>3259</v>
      </c>
      <c r="E1174" t="s">
        <v>3257</v>
      </c>
      <c r="F1174" t="s">
        <v>476</v>
      </c>
      <c r="G1174" t="s">
        <v>21</v>
      </c>
    </row>
    <row r="1175" spans="1:7" x14ac:dyDescent="0.2">
      <c r="A1175" t="s">
        <v>4457</v>
      </c>
      <c r="B1175" s="2">
        <v>38185</v>
      </c>
      <c r="C1175" t="s">
        <v>3255</v>
      </c>
      <c r="D1175" t="s">
        <v>3259</v>
      </c>
      <c r="E1175" t="s">
        <v>3257</v>
      </c>
      <c r="F1175" t="s">
        <v>13</v>
      </c>
      <c r="G1175" t="s">
        <v>21</v>
      </c>
    </row>
    <row r="1176" spans="1:7" x14ac:dyDescent="0.2">
      <c r="A1176" t="s">
        <v>4458</v>
      </c>
      <c r="B1176" s="2">
        <v>38323</v>
      </c>
      <c r="C1176" t="s">
        <v>3255</v>
      </c>
      <c r="D1176" t="s">
        <v>3266</v>
      </c>
      <c r="E1176" t="s">
        <v>3257</v>
      </c>
      <c r="F1176" t="s">
        <v>13</v>
      </c>
      <c r="G1176" t="s">
        <v>18</v>
      </c>
    </row>
    <row r="1177" spans="1:7" x14ac:dyDescent="0.2">
      <c r="A1177" t="s">
        <v>4459</v>
      </c>
      <c r="B1177" s="2">
        <v>35961</v>
      </c>
      <c r="C1177" t="s">
        <v>3255</v>
      </c>
      <c r="D1177" t="s">
        <v>3266</v>
      </c>
      <c r="E1177" t="s">
        <v>3257</v>
      </c>
      <c r="F1177" t="s">
        <v>13</v>
      </c>
      <c r="G1177" t="s">
        <v>37</v>
      </c>
    </row>
    <row r="1178" spans="1:7" x14ac:dyDescent="0.2">
      <c r="A1178" t="s">
        <v>4460</v>
      </c>
      <c r="B1178" s="2">
        <v>36908</v>
      </c>
      <c r="C1178" t="s">
        <v>3255</v>
      </c>
      <c r="D1178" t="s">
        <v>3266</v>
      </c>
      <c r="E1178" t="s">
        <v>3257</v>
      </c>
      <c r="F1178" t="s">
        <v>13</v>
      </c>
      <c r="G1178" t="s">
        <v>37</v>
      </c>
    </row>
    <row r="1179" spans="1:7" x14ac:dyDescent="0.2">
      <c r="A1179" t="s">
        <v>4461</v>
      </c>
      <c r="B1179" s="2">
        <v>39882</v>
      </c>
      <c r="C1179" t="s">
        <v>3255</v>
      </c>
      <c r="D1179" t="s">
        <v>3272</v>
      </c>
      <c r="E1179" t="s">
        <v>3257</v>
      </c>
      <c r="F1179" t="s">
        <v>754</v>
      </c>
      <c r="G1179" t="s">
        <v>18</v>
      </c>
    </row>
    <row r="1180" spans="1:7" x14ac:dyDescent="0.2">
      <c r="A1180" t="s">
        <v>4462</v>
      </c>
      <c r="B1180" s="2">
        <v>38771</v>
      </c>
      <c r="C1180" t="s">
        <v>3255</v>
      </c>
      <c r="D1180" t="s">
        <v>3266</v>
      </c>
      <c r="E1180" t="s">
        <v>3257</v>
      </c>
      <c r="F1180" t="s">
        <v>13</v>
      </c>
      <c r="G1180" t="s">
        <v>21</v>
      </c>
    </row>
    <row r="1181" spans="1:7" x14ac:dyDescent="0.2">
      <c r="A1181" t="s">
        <v>4463</v>
      </c>
      <c r="B1181" s="2">
        <v>34498</v>
      </c>
      <c r="C1181" t="s">
        <v>3255</v>
      </c>
      <c r="D1181" t="s">
        <v>3259</v>
      </c>
      <c r="E1181" t="s">
        <v>3257</v>
      </c>
      <c r="F1181" t="s">
        <v>13</v>
      </c>
      <c r="G1181" t="s">
        <v>21</v>
      </c>
    </row>
    <row r="1182" spans="1:7" x14ac:dyDescent="0.2">
      <c r="A1182" t="s">
        <v>4464</v>
      </c>
      <c r="B1182" s="2">
        <v>37431</v>
      </c>
      <c r="C1182" t="s">
        <v>3456</v>
      </c>
      <c r="D1182" t="s">
        <v>3266</v>
      </c>
      <c r="E1182" t="s">
        <v>3257</v>
      </c>
      <c r="F1182" t="s">
        <v>13</v>
      </c>
      <c r="G1182" t="s">
        <v>37</v>
      </c>
    </row>
    <row r="1183" spans="1:7" x14ac:dyDescent="0.2">
      <c r="A1183" t="s">
        <v>4465</v>
      </c>
      <c r="B1183" s="2">
        <v>35870</v>
      </c>
      <c r="C1183" t="s">
        <v>3255</v>
      </c>
      <c r="D1183" t="s">
        <v>3266</v>
      </c>
      <c r="E1183" t="s">
        <v>3257</v>
      </c>
      <c r="F1183" t="s">
        <v>13</v>
      </c>
      <c r="G1183" t="s">
        <v>37</v>
      </c>
    </row>
    <row r="1184" spans="1:7" x14ac:dyDescent="0.2">
      <c r="A1184" t="s">
        <v>4466</v>
      </c>
      <c r="B1184" s="2">
        <v>37533</v>
      </c>
      <c r="C1184" t="s">
        <v>3255</v>
      </c>
      <c r="D1184" t="s">
        <v>3300</v>
      </c>
      <c r="E1184" t="s">
        <v>3257</v>
      </c>
      <c r="F1184" t="s">
        <v>13</v>
      </c>
      <c r="G1184" t="s">
        <v>21</v>
      </c>
    </row>
    <row r="1185" spans="1:7" x14ac:dyDescent="0.2">
      <c r="A1185" t="s">
        <v>4467</v>
      </c>
      <c r="B1185" s="2">
        <v>41053</v>
      </c>
      <c r="C1185" t="s">
        <v>3255</v>
      </c>
      <c r="D1185" t="s">
        <v>3266</v>
      </c>
      <c r="E1185" t="s">
        <v>3257</v>
      </c>
      <c r="F1185" t="s">
        <v>13</v>
      </c>
      <c r="G1185" t="s">
        <v>37</v>
      </c>
    </row>
    <row r="1186" spans="1:7" x14ac:dyDescent="0.2">
      <c r="A1186" t="s">
        <v>4468</v>
      </c>
      <c r="B1186" s="2">
        <v>36519</v>
      </c>
      <c r="C1186" t="s">
        <v>3255</v>
      </c>
      <c r="D1186" t="s">
        <v>3259</v>
      </c>
      <c r="E1186" t="s">
        <v>3257</v>
      </c>
      <c r="F1186" t="s">
        <v>65</v>
      </c>
      <c r="G1186" t="s">
        <v>37</v>
      </c>
    </row>
    <row r="1187" spans="1:7" x14ac:dyDescent="0.2">
      <c r="A1187" t="s">
        <v>4469</v>
      </c>
      <c r="B1187" s="2">
        <v>41244</v>
      </c>
      <c r="C1187" t="s">
        <v>3255</v>
      </c>
      <c r="D1187" t="s">
        <v>3266</v>
      </c>
      <c r="E1187" t="s">
        <v>3257</v>
      </c>
      <c r="F1187" t="s">
        <v>196</v>
      </c>
      <c r="G1187" t="s">
        <v>21</v>
      </c>
    </row>
    <row r="1188" spans="1:7" x14ac:dyDescent="0.2">
      <c r="A1188" t="s">
        <v>4470</v>
      </c>
      <c r="B1188" s="2">
        <v>37917</v>
      </c>
      <c r="C1188" t="s">
        <v>3255</v>
      </c>
      <c r="D1188" t="s">
        <v>3266</v>
      </c>
      <c r="E1188" t="s">
        <v>3257</v>
      </c>
      <c r="F1188" t="s">
        <v>13</v>
      </c>
      <c r="G1188" t="s">
        <v>37</v>
      </c>
    </row>
    <row r="1189" spans="1:7" x14ac:dyDescent="0.2">
      <c r="A1189" t="s">
        <v>4471</v>
      </c>
      <c r="B1189" s="2">
        <v>37004</v>
      </c>
      <c r="C1189" t="s">
        <v>3255</v>
      </c>
      <c r="D1189" t="s">
        <v>3263</v>
      </c>
      <c r="E1189" t="s">
        <v>3257</v>
      </c>
      <c r="F1189" t="s">
        <v>13</v>
      </c>
      <c r="G1189" t="s">
        <v>37</v>
      </c>
    </row>
    <row r="1190" spans="1:7" x14ac:dyDescent="0.2">
      <c r="A1190" t="s">
        <v>4472</v>
      </c>
      <c r="B1190" s="2">
        <v>39617</v>
      </c>
      <c r="C1190" t="s">
        <v>3255</v>
      </c>
      <c r="D1190" t="s">
        <v>3259</v>
      </c>
      <c r="E1190" t="s">
        <v>3257</v>
      </c>
      <c r="F1190" t="s">
        <v>13</v>
      </c>
      <c r="G1190" t="s">
        <v>21</v>
      </c>
    </row>
    <row r="1191" spans="1:7" x14ac:dyDescent="0.2">
      <c r="A1191" t="s">
        <v>4473</v>
      </c>
      <c r="B1191" s="2">
        <v>37808</v>
      </c>
      <c r="C1191" t="s">
        <v>3255</v>
      </c>
      <c r="D1191" t="s">
        <v>3266</v>
      </c>
      <c r="E1191" t="s">
        <v>3257</v>
      </c>
      <c r="F1191" t="s">
        <v>65</v>
      </c>
      <c r="G1191" t="s">
        <v>18</v>
      </c>
    </row>
    <row r="1192" spans="1:7" x14ac:dyDescent="0.2">
      <c r="A1192" t="s">
        <v>4474</v>
      </c>
      <c r="B1192" s="2">
        <v>36287</v>
      </c>
      <c r="C1192" t="s">
        <v>3255</v>
      </c>
      <c r="D1192" t="s">
        <v>3259</v>
      </c>
      <c r="E1192" t="s">
        <v>3257</v>
      </c>
      <c r="F1192" t="s">
        <v>13</v>
      </c>
      <c r="G1192" t="s">
        <v>21</v>
      </c>
    </row>
    <row r="1193" spans="1:7" x14ac:dyDescent="0.2">
      <c r="A1193" t="s">
        <v>4475</v>
      </c>
      <c r="B1193" s="2">
        <v>40541</v>
      </c>
      <c r="C1193" t="s">
        <v>3255</v>
      </c>
      <c r="D1193" t="s">
        <v>3259</v>
      </c>
      <c r="E1193" t="s">
        <v>3257</v>
      </c>
      <c r="F1193" t="s">
        <v>65</v>
      </c>
      <c r="G1193" t="s">
        <v>18</v>
      </c>
    </row>
    <row r="1194" spans="1:7" x14ac:dyDescent="0.2">
      <c r="A1194" t="s">
        <v>4476</v>
      </c>
      <c r="B1194" s="2">
        <v>39560</v>
      </c>
      <c r="C1194" t="s">
        <v>3255</v>
      </c>
      <c r="D1194" t="s">
        <v>3272</v>
      </c>
      <c r="E1194" t="s">
        <v>3257</v>
      </c>
      <c r="F1194" t="s">
        <v>65</v>
      </c>
      <c r="G1194" t="s">
        <v>14</v>
      </c>
    </row>
    <row r="1195" spans="1:7" x14ac:dyDescent="0.2">
      <c r="A1195" t="s">
        <v>4477</v>
      </c>
      <c r="B1195" s="2">
        <v>35235</v>
      </c>
      <c r="C1195" t="s">
        <v>3255</v>
      </c>
      <c r="D1195" t="s">
        <v>3263</v>
      </c>
      <c r="E1195" t="s">
        <v>3257</v>
      </c>
      <c r="F1195" t="s">
        <v>13</v>
      </c>
      <c r="G1195" t="s">
        <v>21</v>
      </c>
    </row>
    <row r="1196" spans="1:7" x14ac:dyDescent="0.2">
      <c r="A1196" t="s">
        <v>4478</v>
      </c>
      <c r="B1196" s="2">
        <v>40918</v>
      </c>
      <c r="C1196" t="s">
        <v>3255</v>
      </c>
      <c r="D1196" t="s">
        <v>3266</v>
      </c>
      <c r="E1196" t="s">
        <v>3257</v>
      </c>
      <c r="F1196" t="s">
        <v>13</v>
      </c>
      <c r="G1196" t="s">
        <v>21</v>
      </c>
    </row>
    <row r="1197" spans="1:7" x14ac:dyDescent="0.2">
      <c r="A1197" t="s">
        <v>4479</v>
      </c>
      <c r="B1197" s="2">
        <v>40878</v>
      </c>
      <c r="C1197" t="s">
        <v>3255</v>
      </c>
      <c r="D1197" t="s">
        <v>3266</v>
      </c>
      <c r="E1197" t="s">
        <v>3257</v>
      </c>
      <c r="F1197" t="s">
        <v>13</v>
      </c>
      <c r="G1197" t="s">
        <v>21</v>
      </c>
    </row>
    <row r="1198" spans="1:7" x14ac:dyDescent="0.2">
      <c r="A1198" t="s">
        <v>4480</v>
      </c>
      <c r="B1198" s="2">
        <v>39784</v>
      </c>
      <c r="C1198" t="s">
        <v>3255</v>
      </c>
      <c r="D1198" t="s">
        <v>3266</v>
      </c>
      <c r="E1198" t="s">
        <v>3257</v>
      </c>
      <c r="F1198" t="s">
        <v>13</v>
      </c>
      <c r="G1198" t="s">
        <v>21</v>
      </c>
    </row>
    <row r="1199" spans="1:7" x14ac:dyDescent="0.2">
      <c r="A1199" t="s">
        <v>4481</v>
      </c>
      <c r="B1199" s="2">
        <v>38999</v>
      </c>
      <c r="C1199" t="s">
        <v>3255</v>
      </c>
      <c r="D1199" t="s">
        <v>3266</v>
      </c>
      <c r="E1199" t="s">
        <v>3257</v>
      </c>
      <c r="F1199" t="s">
        <v>13</v>
      </c>
      <c r="G1199" t="s">
        <v>21</v>
      </c>
    </row>
    <row r="1200" spans="1:7" x14ac:dyDescent="0.2">
      <c r="A1200" t="s">
        <v>4482</v>
      </c>
      <c r="B1200" s="2">
        <v>36183</v>
      </c>
      <c r="C1200" t="s">
        <v>3255</v>
      </c>
      <c r="D1200" t="s">
        <v>3263</v>
      </c>
      <c r="E1200" t="s">
        <v>3257</v>
      </c>
      <c r="F1200" t="s">
        <v>13</v>
      </c>
      <c r="G1200" t="s">
        <v>21</v>
      </c>
    </row>
    <row r="1201" spans="1:7" x14ac:dyDescent="0.2">
      <c r="A1201" t="s">
        <v>4483</v>
      </c>
      <c r="B1201" s="2">
        <v>36068</v>
      </c>
      <c r="C1201" t="s">
        <v>3255</v>
      </c>
      <c r="D1201" t="s">
        <v>3259</v>
      </c>
      <c r="E1201" t="s">
        <v>3257</v>
      </c>
      <c r="F1201" t="s">
        <v>13</v>
      </c>
      <c r="G1201" t="s">
        <v>21</v>
      </c>
    </row>
    <row r="1202" spans="1:7" x14ac:dyDescent="0.2">
      <c r="A1202" t="s">
        <v>4484</v>
      </c>
      <c r="B1202" s="2">
        <v>35800</v>
      </c>
      <c r="C1202" t="s">
        <v>3255</v>
      </c>
      <c r="D1202" t="s">
        <v>3266</v>
      </c>
      <c r="E1202" t="s">
        <v>3257</v>
      </c>
      <c r="F1202" t="s">
        <v>13</v>
      </c>
      <c r="G1202" t="s">
        <v>37</v>
      </c>
    </row>
    <row r="1203" spans="1:7" x14ac:dyDescent="0.2">
      <c r="A1203" t="s">
        <v>4485</v>
      </c>
      <c r="B1203" s="2">
        <v>35202</v>
      </c>
      <c r="C1203" t="s">
        <v>3255</v>
      </c>
      <c r="D1203" t="s">
        <v>3266</v>
      </c>
      <c r="E1203" t="s">
        <v>3257</v>
      </c>
      <c r="F1203" t="s">
        <v>13</v>
      </c>
      <c r="G1203" t="s">
        <v>37</v>
      </c>
    </row>
    <row r="1204" spans="1:7" x14ac:dyDescent="0.2">
      <c r="A1204" t="s">
        <v>4486</v>
      </c>
      <c r="B1204" s="2">
        <v>33210</v>
      </c>
      <c r="C1204" t="s">
        <v>3255</v>
      </c>
      <c r="D1204" t="s">
        <v>3266</v>
      </c>
      <c r="E1204" t="s">
        <v>3257</v>
      </c>
      <c r="F1204" t="s">
        <v>13</v>
      </c>
      <c r="G1204" t="s">
        <v>18</v>
      </c>
    </row>
    <row r="1205" spans="1:7" x14ac:dyDescent="0.2">
      <c r="A1205" t="s">
        <v>4487</v>
      </c>
      <c r="B1205" s="2">
        <v>41917</v>
      </c>
      <c r="C1205" t="s">
        <v>3255</v>
      </c>
      <c r="D1205" t="s">
        <v>3259</v>
      </c>
      <c r="E1205" t="s">
        <v>3257</v>
      </c>
      <c r="F1205" t="s">
        <v>13</v>
      </c>
      <c r="G1205" t="s">
        <v>37</v>
      </c>
    </row>
    <row r="1206" spans="1:7" x14ac:dyDescent="0.2">
      <c r="A1206" t="s">
        <v>4488</v>
      </c>
      <c r="B1206" s="2">
        <v>38672</v>
      </c>
      <c r="C1206" t="s">
        <v>3255</v>
      </c>
      <c r="D1206" t="s">
        <v>3259</v>
      </c>
      <c r="E1206" t="s">
        <v>3257</v>
      </c>
      <c r="F1206" t="s">
        <v>13</v>
      </c>
      <c r="G1206" t="s">
        <v>21</v>
      </c>
    </row>
    <row r="1207" spans="1:7" x14ac:dyDescent="0.2">
      <c r="A1207" t="s">
        <v>4489</v>
      </c>
      <c r="B1207" s="2">
        <v>40870</v>
      </c>
      <c r="C1207" t="s">
        <v>3255</v>
      </c>
      <c r="D1207" t="s">
        <v>3266</v>
      </c>
      <c r="E1207" t="s">
        <v>3257</v>
      </c>
      <c r="F1207" t="s">
        <v>13</v>
      </c>
      <c r="G1207" t="s">
        <v>37</v>
      </c>
    </row>
    <row r="1208" spans="1:7" x14ac:dyDescent="0.2">
      <c r="A1208" t="s">
        <v>4490</v>
      </c>
      <c r="B1208" s="2">
        <v>41497</v>
      </c>
      <c r="C1208" t="s">
        <v>3255</v>
      </c>
      <c r="D1208" t="s">
        <v>3266</v>
      </c>
      <c r="E1208" t="s">
        <v>3257</v>
      </c>
      <c r="F1208" t="s">
        <v>17</v>
      </c>
      <c r="G1208" t="s">
        <v>37</v>
      </c>
    </row>
    <row r="1209" spans="1:7" x14ac:dyDescent="0.2">
      <c r="A1209" t="s">
        <v>4491</v>
      </c>
      <c r="B1209" s="2">
        <v>41955</v>
      </c>
      <c r="C1209" t="s">
        <v>3255</v>
      </c>
      <c r="D1209" t="s">
        <v>3263</v>
      </c>
      <c r="E1209" t="s">
        <v>3257</v>
      </c>
      <c r="F1209" t="s">
        <v>13</v>
      </c>
      <c r="G1209" t="s">
        <v>21</v>
      </c>
    </row>
    <row r="1210" spans="1:7" x14ac:dyDescent="0.2">
      <c r="A1210" t="s">
        <v>4492</v>
      </c>
      <c r="B1210" s="2">
        <v>37434</v>
      </c>
      <c r="C1210" t="s">
        <v>3456</v>
      </c>
      <c r="D1210" t="s">
        <v>3266</v>
      </c>
      <c r="E1210" t="s">
        <v>3257</v>
      </c>
      <c r="F1210" t="s">
        <v>65</v>
      </c>
      <c r="G1210" t="s">
        <v>21</v>
      </c>
    </row>
    <row r="1211" spans="1:7" x14ac:dyDescent="0.2">
      <c r="A1211" t="s">
        <v>4493</v>
      </c>
      <c r="B1211" s="2">
        <v>38085</v>
      </c>
      <c r="C1211" t="s">
        <v>3255</v>
      </c>
      <c r="D1211" t="s">
        <v>3259</v>
      </c>
      <c r="E1211" t="s">
        <v>3257</v>
      </c>
      <c r="F1211" t="s">
        <v>13</v>
      </c>
      <c r="G1211" t="s">
        <v>21</v>
      </c>
    </row>
    <row r="1212" spans="1:7" x14ac:dyDescent="0.2">
      <c r="A1212" t="s">
        <v>4494</v>
      </c>
      <c r="B1212" s="2">
        <v>36543</v>
      </c>
      <c r="C1212" t="s">
        <v>3255</v>
      </c>
      <c r="D1212" t="s">
        <v>3259</v>
      </c>
      <c r="E1212" t="s">
        <v>3257</v>
      </c>
      <c r="F1212" t="s">
        <v>13</v>
      </c>
      <c r="G1212" t="s">
        <v>18</v>
      </c>
    </row>
    <row r="1213" spans="1:7" x14ac:dyDescent="0.2">
      <c r="A1213" t="s">
        <v>4495</v>
      </c>
      <c r="B1213" s="2">
        <v>40576</v>
      </c>
      <c r="C1213" t="s">
        <v>3255</v>
      </c>
      <c r="D1213" t="s">
        <v>3259</v>
      </c>
      <c r="E1213" t="s">
        <v>3257</v>
      </c>
      <c r="F1213" t="s">
        <v>13</v>
      </c>
      <c r="G1213" t="s">
        <v>21</v>
      </c>
    </row>
    <row r="1214" spans="1:7" x14ac:dyDescent="0.2">
      <c r="A1214" t="s">
        <v>4496</v>
      </c>
      <c r="B1214" s="2">
        <v>37104</v>
      </c>
      <c r="C1214" t="s">
        <v>3255</v>
      </c>
      <c r="D1214" t="s">
        <v>3259</v>
      </c>
      <c r="E1214" t="s">
        <v>3257</v>
      </c>
      <c r="F1214" t="s">
        <v>13</v>
      </c>
      <c r="G1214" t="s">
        <v>21</v>
      </c>
    </row>
    <row r="1215" spans="1:7" x14ac:dyDescent="0.2">
      <c r="A1215" t="s">
        <v>4497</v>
      </c>
      <c r="B1215" s="2">
        <v>37904</v>
      </c>
      <c r="C1215" t="s">
        <v>3255</v>
      </c>
      <c r="D1215" t="s">
        <v>3270</v>
      </c>
      <c r="E1215" t="s">
        <v>3257</v>
      </c>
      <c r="F1215" t="s">
        <v>13</v>
      </c>
      <c r="G1215" t="s">
        <v>37</v>
      </c>
    </row>
    <row r="1216" spans="1:7" x14ac:dyDescent="0.2">
      <c r="A1216" t="s">
        <v>4498</v>
      </c>
      <c r="B1216" s="2">
        <v>39934</v>
      </c>
      <c r="C1216" t="s">
        <v>3255</v>
      </c>
      <c r="D1216" t="s">
        <v>3263</v>
      </c>
      <c r="E1216" t="s">
        <v>3257</v>
      </c>
      <c r="F1216" t="s">
        <v>13</v>
      </c>
      <c r="G1216" t="s">
        <v>21</v>
      </c>
    </row>
    <row r="1217" spans="1:7" x14ac:dyDescent="0.2">
      <c r="A1217" t="s">
        <v>4499</v>
      </c>
      <c r="B1217" s="2">
        <v>40817</v>
      </c>
      <c r="C1217" t="s">
        <v>3255</v>
      </c>
      <c r="D1217" t="s">
        <v>3266</v>
      </c>
      <c r="E1217" t="s">
        <v>3257</v>
      </c>
      <c r="F1217" t="s">
        <v>17</v>
      </c>
      <c r="G1217" t="s">
        <v>37</v>
      </c>
    </row>
    <row r="1218" spans="1:7" x14ac:dyDescent="0.2">
      <c r="A1218" t="s">
        <v>4500</v>
      </c>
      <c r="B1218" s="2">
        <v>35861</v>
      </c>
      <c r="C1218" t="s">
        <v>3255</v>
      </c>
      <c r="D1218" t="s">
        <v>3266</v>
      </c>
      <c r="E1218" t="s">
        <v>3257</v>
      </c>
      <c r="F1218" t="s">
        <v>13</v>
      </c>
      <c r="G1218" t="s">
        <v>21</v>
      </c>
    </row>
    <row r="1219" spans="1:7" x14ac:dyDescent="0.2">
      <c r="A1219" t="s">
        <v>4501</v>
      </c>
      <c r="B1219" s="2">
        <v>37401</v>
      </c>
      <c r="C1219" t="s">
        <v>3255</v>
      </c>
      <c r="D1219" t="s">
        <v>3266</v>
      </c>
      <c r="E1219" t="s">
        <v>3257</v>
      </c>
      <c r="F1219" t="s">
        <v>13</v>
      </c>
      <c r="G1219" t="s">
        <v>21</v>
      </c>
    </row>
    <row r="1220" spans="1:7" x14ac:dyDescent="0.2">
      <c r="A1220" t="s">
        <v>4502</v>
      </c>
      <c r="B1220" s="2">
        <v>39684</v>
      </c>
      <c r="C1220" t="s">
        <v>3255</v>
      </c>
      <c r="D1220" t="s">
        <v>3259</v>
      </c>
      <c r="E1220" t="s">
        <v>3257</v>
      </c>
      <c r="F1220" t="s">
        <v>13</v>
      </c>
      <c r="G1220" t="s">
        <v>18</v>
      </c>
    </row>
    <row r="1221" spans="1:7" x14ac:dyDescent="0.2">
      <c r="A1221" t="s">
        <v>4503</v>
      </c>
      <c r="B1221" s="2">
        <v>42263</v>
      </c>
      <c r="C1221" t="s">
        <v>3255</v>
      </c>
      <c r="D1221" t="s">
        <v>3266</v>
      </c>
      <c r="E1221" t="s">
        <v>3257</v>
      </c>
      <c r="F1221" t="s">
        <v>13</v>
      </c>
      <c r="G1221" t="s">
        <v>21</v>
      </c>
    </row>
    <row r="1222" spans="1:7" x14ac:dyDescent="0.2">
      <c r="A1222" t="s">
        <v>4504</v>
      </c>
      <c r="B1222" s="2">
        <v>36940</v>
      </c>
      <c r="C1222" t="s">
        <v>3456</v>
      </c>
      <c r="D1222" t="s">
        <v>3266</v>
      </c>
      <c r="E1222" t="s">
        <v>3257</v>
      </c>
      <c r="F1222" t="s">
        <v>13</v>
      </c>
      <c r="G1222" t="s">
        <v>21</v>
      </c>
    </row>
    <row r="1223" spans="1:7" x14ac:dyDescent="0.2">
      <c r="A1223" t="s">
        <v>4505</v>
      </c>
      <c r="B1223" s="2">
        <v>40331</v>
      </c>
      <c r="C1223" t="s">
        <v>3255</v>
      </c>
      <c r="D1223" t="s">
        <v>3259</v>
      </c>
      <c r="E1223" t="s">
        <v>3257</v>
      </c>
      <c r="F1223" t="s">
        <v>13</v>
      </c>
      <c r="G1223" t="s">
        <v>21</v>
      </c>
    </row>
    <row r="1224" spans="1:7" x14ac:dyDescent="0.2">
      <c r="A1224" t="s">
        <v>4506</v>
      </c>
      <c r="B1224" s="2">
        <v>38011</v>
      </c>
      <c r="C1224" t="s">
        <v>3255</v>
      </c>
      <c r="D1224" t="s">
        <v>3259</v>
      </c>
      <c r="E1224" t="s">
        <v>3257</v>
      </c>
      <c r="F1224" t="s">
        <v>13</v>
      </c>
      <c r="G1224" t="s">
        <v>21</v>
      </c>
    </row>
    <row r="1225" spans="1:7" x14ac:dyDescent="0.2">
      <c r="A1225" t="s">
        <v>4507</v>
      </c>
      <c r="B1225" s="2">
        <v>38154</v>
      </c>
      <c r="C1225" t="s">
        <v>3255</v>
      </c>
      <c r="D1225" t="s">
        <v>3259</v>
      </c>
      <c r="E1225" t="s">
        <v>3257</v>
      </c>
      <c r="F1225" t="s">
        <v>13</v>
      </c>
      <c r="G1225" t="s">
        <v>21</v>
      </c>
    </row>
    <row r="1226" spans="1:7" x14ac:dyDescent="0.2">
      <c r="A1226" t="s">
        <v>4508</v>
      </c>
      <c r="B1226" s="2">
        <v>37261</v>
      </c>
      <c r="C1226" t="s">
        <v>3255</v>
      </c>
      <c r="D1226" t="s">
        <v>3259</v>
      </c>
      <c r="E1226" t="s">
        <v>3257</v>
      </c>
      <c r="F1226" t="s">
        <v>13</v>
      </c>
      <c r="G1226" t="s">
        <v>21</v>
      </c>
    </row>
    <row r="1227" spans="1:7" x14ac:dyDescent="0.2">
      <c r="A1227" t="s">
        <v>4509</v>
      </c>
      <c r="B1227" s="2">
        <v>35502</v>
      </c>
      <c r="C1227" t="s">
        <v>3255</v>
      </c>
      <c r="D1227" t="s">
        <v>3266</v>
      </c>
      <c r="E1227" t="s">
        <v>3257</v>
      </c>
      <c r="F1227" t="s">
        <v>13</v>
      </c>
      <c r="G1227" t="s">
        <v>37</v>
      </c>
    </row>
    <row r="1228" spans="1:7" x14ac:dyDescent="0.2">
      <c r="A1228" t="s">
        <v>4510</v>
      </c>
      <c r="B1228" s="2">
        <v>36699</v>
      </c>
      <c r="C1228" t="s">
        <v>3255</v>
      </c>
      <c r="D1228" t="s">
        <v>3266</v>
      </c>
      <c r="E1228" t="s">
        <v>3257</v>
      </c>
      <c r="F1228" t="s">
        <v>13</v>
      </c>
      <c r="G1228" t="s">
        <v>21</v>
      </c>
    </row>
    <row r="1229" spans="1:7" x14ac:dyDescent="0.2">
      <c r="A1229" t="s">
        <v>4511</v>
      </c>
      <c r="B1229" s="2">
        <v>36236</v>
      </c>
      <c r="C1229" t="s">
        <v>3255</v>
      </c>
      <c r="D1229" t="s">
        <v>3300</v>
      </c>
      <c r="E1229" t="s">
        <v>3257</v>
      </c>
      <c r="F1229" t="s">
        <v>13</v>
      </c>
      <c r="G1229" t="s">
        <v>37</v>
      </c>
    </row>
    <row r="1230" spans="1:7" x14ac:dyDescent="0.2">
      <c r="A1230" t="s">
        <v>4512</v>
      </c>
      <c r="B1230" s="2">
        <v>42138</v>
      </c>
      <c r="C1230" t="s">
        <v>3255</v>
      </c>
      <c r="D1230" t="s">
        <v>3263</v>
      </c>
      <c r="E1230" t="s">
        <v>3257</v>
      </c>
      <c r="F1230" t="s">
        <v>65</v>
      </c>
      <c r="G1230" t="s">
        <v>37</v>
      </c>
    </row>
    <row r="1231" spans="1:7" x14ac:dyDescent="0.2">
      <c r="A1231" t="s">
        <v>4513</v>
      </c>
      <c r="B1231" s="2">
        <v>36047</v>
      </c>
      <c r="C1231" t="s">
        <v>3255</v>
      </c>
      <c r="D1231" t="s">
        <v>3266</v>
      </c>
      <c r="E1231" t="s">
        <v>3257</v>
      </c>
      <c r="F1231" t="s">
        <v>13</v>
      </c>
      <c r="G1231" t="s">
        <v>21</v>
      </c>
    </row>
    <row r="1232" spans="1:7" x14ac:dyDescent="0.2">
      <c r="A1232" t="s">
        <v>4514</v>
      </c>
      <c r="B1232" s="2">
        <v>42219</v>
      </c>
      <c r="C1232" t="s">
        <v>3255</v>
      </c>
      <c r="D1232" t="s">
        <v>3272</v>
      </c>
      <c r="E1232" t="s">
        <v>3257</v>
      </c>
      <c r="F1232" t="s">
        <v>13</v>
      </c>
      <c r="G1232" t="s">
        <v>37</v>
      </c>
    </row>
    <row r="1233" spans="1:7" x14ac:dyDescent="0.2">
      <c r="A1233" t="s">
        <v>4515</v>
      </c>
      <c r="B1233" s="2">
        <v>36930</v>
      </c>
      <c r="C1233" t="s">
        <v>3255</v>
      </c>
      <c r="D1233" t="s">
        <v>3272</v>
      </c>
      <c r="E1233" t="s">
        <v>3257</v>
      </c>
      <c r="F1233" t="s">
        <v>13</v>
      </c>
      <c r="G1233" t="s">
        <v>37</v>
      </c>
    </row>
    <row r="1234" spans="1:7" x14ac:dyDescent="0.2">
      <c r="A1234" t="s">
        <v>4516</v>
      </c>
      <c r="B1234" s="2">
        <v>35026</v>
      </c>
      <c r="C1234" t="s">
        <v>3255</v>
      </c>
      <c r="D1234" t="s">
        <v>3259</v>
      </c>
      <c r="E1234" t="s">
        <v>3257</v>
      </c>
      <c r="F1234" t="s">
        <v>13</v>
      </c>
      <c r="G1234" t="s">
        <v>37</v>
      </c>
    </row>
    <row r="1235" spans="1:7" x14ac:dyDescent="0.2">
      <c r="A1235" t="s">
        <v>4517</v>
      </c>
      <c r="B1235" s="2">
        <v>33008</v>
      </c>
      <c r="C1235" t="s">
        <v>3255</v>
      </c>
      <c r="D1235" t="s">
        <v>3300</v>
      </c>
      <c r="E1235" t="s">
        <v>3257</v>
      </c>
      <c r="F1235" t="s">
        <v>13</v>
      </c>
      <c r="G1235" t="s">
        <v>37</v>
      </c>
    </row>
    <row r="1236" spans="1:7" x14ac:dyDescent="0.2">
      <c r="A1236" t="s">
        <v>4518</v>
      </c>
      <c r="B1236" s="2">
        <v>39188</v>
      </c>
      <c r="C1236" t="s">
        <v>3255</v>
      </c>
      <c r="D1236" t="s">
        <v>3272</v>
      </c>
      <c r="E1236" t="s">
        <v>3257</v>
      </c>
      <c r="F1236" t="s">
        <v>13</v>
      </c>
      <c r="G1236" t="s">
        <v>18</v>
      </c>
    </row>
    <row r="1237" spans="1:7" x14ac:dyDescent="0.2">
      <c r="A1237" t="s">
        <v>4519</v>
      </c>
      <c r="B1237" s="2">
        <v>36030</v>
      </c>
      <c r="C1237" t="s">
        <v>3255</v>
      </c>
      <c r="D1237" t="s">
        <v>3266</v>
      </c>
      <c r="E1237" t="s">
        <v>3257</v>
      </c>
      <c r="F1237" t="s">
        <v>13</v>
      </c>
      <c r="G1237" t="s">
        <v>37</v>
      </c>
    </row>
    <row r="1238" spans="1:7" x14ac:dyDescent="0.2">
      <c r="A1238" t="s">
        <v>4520</v>
      </c>
      <c r="B1238" s="2">
        <v>38512</v>
      </c>
      <c r="C1238" t="s">
        <v>3255</v>
      </c>
      <c r="D1238" t="s">
        <v>3259</v>
      </c>
      <c r="E1238" t="s">
        <v>3257</v>
      </c>
      <c r="F1238" t="s">
        <v>13</v>
      </c>
      <c r="G1238" t="s">
        <v>21</v>
      </c>
    </row>
    <row r="1239" spans="1:7" x14ac:dyDescent="0.2">
      <c r="A1239" t="s">
        <v>4521</v>
      </c>
      <c r="B1239" s="2">
        <v>36751</v>
      </c>
      <c r="C1239" t="s">
        <v>3255</v>
      </c>
      <c r="D1239" t="s">
        <v>3266</v>
      </c>
      <c r="E1239" t="s">
        <v>3257</v>
      </c>
      <c r="F1239" t="s">
        <v>13</v>
      </c>
      <c r="G1239" t="s">
        <v>37</v>
      </c>
    </row>
    <row r="1240" spans="1:7" x14ac:dyDescent="0.2">
      <c r="A1240" t="s">
        <v>4522</v>
      </c>
      <c r="B1240" s="2">
        <v>39528</v>
      </c>
      <c r="C1240" t="s">
        <v>3255</v>
      </c>
      <c r="D1240" t="s">
        <v>3259</v>
      </c>
      <c r="E1240" t="s">
        <v>3257</v>
      </c>
      <c r="F1240" t="s">
        <v>13</v>
      </c>
      <c r="G1240" t="s">
        <v>21</v>
      </c>
    </row>
    <row r="1241" spans="1:7" x14ac:dyDescent="0.2">
      <c r="A1241" t="s">
        <v>4523</v>
      </c>
      <c r="B1241" s="2">
        <v>36719</v>
      </c>
      <c r="C1241" t="s">
        <v>3255</v>
      </c>
      <c r="D1241" t="s">
        <v>3272</v>
      </c>
      <c r="E1241" t="s">
        <v>3257</v>
      </c>
      <c r="F1241" t="s">
        <v>17</v>
      </c>
      <c r="G1241" t="s">
        <v>14</v>
      </c>
    </row>
    <row r="1242" spans="1:7" x14ac:dyDescent="0.2">
      <c r="A1242" t="s">
        <v>4524</v>
      </c>
      <c r="B1242" s="2">
        <v>39784</v>
      </c>
      <c r="C1242" t="s">
        <v>3255</v>
      </c>
      <c r="D1242" t="s">
        <v>3259</v>
      </c>
      <c r="E1242" t="s">
        <v>3257</v>
      </c>
      <c r="F1242" t="s">
        <v>13</v>
      </c>
      <c r="G1242" t="s">
        <v>21</v>
      </c>
    </row>
    <row r="1243" spans="1:7" x14ac:dyDescent="0.2">
      <c r="A1243" t="s">
        <v>4525</v>
      </c>
      <c r="B1243" s="2">
        <v>36499</v>
      </c>
      <c r="C1243" t="s">
        <v>3255</v>
      </c>
      <c r="D1243" t="s">
        <v>3300</v>
      </c>
      <c r="E1243" t="s">
        <v>3257</v>
      </c>
      <c r="F1243" t="s">
        <v>13</v>
      </c>
      <c r="G1243" t="s">
        <v>37</v>
      </c>
    </row>
    <row r="1244" spans="1:7" x14ac:dyDescent="0.2">
      <c r="A1244" t="s">
        <v>4526</v>
      </c>
      <c r="B1244" s="2">
        <v>35418</v>
      </c>
      <c r="C1244" t="s">
        <v>3255</v>
      </c>
      <c r="D1244" t="s">
        <v>3259</v>
      </c>
      <c r="E1244" t="s">
        <v>3257</v>
      </c>
      <c r="F1244" t="s">
        <v>13</v>
      </c>
      <c r="G1244" t="s">
        <v>37</v>
      </c>
    </row>
    <row r="1245" spans="1:7" x14ac:dyDescent="0.2">
      <c r="A1245" t="s">
        <v>4527</v>
      </c>
      <c r="B1245" s="2">
        <v>42146</v>
      </c>
      <c r="C1245" t="s">
        <v>3255</v>
      </c>
      <c r="D1245" t="s">
        <v>3259</v>
      </c>
      <c r="E1245" t="s">
        <v>3257</v>
      </c>
      <c r="F1245" t="s">
        <v>13</v>
      </c>
      <c r="G1245" t="s">
        <v>21</v>
      </c>
    </row>
    <row r="1246" spans="1:7" x14ac:dyDescent="0.2">
      <c r="A1246" t="s">
        <v>4528</v>
      </c>
      <c r="B1246" s="2">
        <v>41098</v>
      </c>
      <c r="C1246" t="s">
        <v>3255</v>
      </c>
      <c r="D1246" t="s">
        <v>3259</v>
      </c>
      <c r="E1246" t="s">
        <v>3257</v>
      </c>
      <c r="F1246" t="s">
        <v>13</v>
      </c>
      <c r="G1246" t="s">
        <v>18</v>
      </c>
    </row>
    <row r="1247" spans="1:7" x14ac:dyDescent="0.2">
      <c r="A1247" t="s">
        <v>4529</v>
      </c>
      <c r="B1247" s="2">
        <v>41712</v>
      </c>
      <c r="C1247" t="s">
        <v>3255</v>
      </c>
      <c r="D1247" t="s">
        <v>3259</v>
      </c>
      <c r="E1247" t="s">
        <v>3257</v>
      </c>
      <c r="F1247" t="s">
        <v>13</v>
      </c>
      <c r="G1247" t="s">
        <v>37</v>
      </c>
    </row>
    <row r="1248" spans="1:7" x14ac:dyDescent="0.2">
      <c r="A1248" t="s">
        <v>4530</v>
      </c>
      <c r="B1248" s="2">
        <v>37289</v>
      </c>
      <c r="C1248" t="s">
        <v>3255</v>
      </c>
      <c r="D1248" t="s">
        <v>3259</v>
      </c>
      <c r="E1248" t="s">
        <v>3257</v>
      </c>
      <c r="F1248" t="s">
        <v>13</v>
      </c>
      <c r="G1248" t="s">
        <v>21</v>
      </c>
    </row>
    <row r="1249" spans="1:7" x14ac:dyDescent="0.2">
      <c r="A1249" t="s">
        <v>4531</v>
      </c>
      <c r="B1249" s="2">
        <v>34164</v>
      </c>
      <c r="C1249" t="s">
        <v>3255</v>
      </c>
      <c r="D1249" t="s">
        <v>3266</v>
      </c>
      <c r="E1249" t="s">
        <v>3257</v>
      </c>
      <c r="F1249" t="s">
        <v>13</v>
      </c>
      <c r="G1249" t="s">
        <v>21</v>
      </c>
    </row>
    <row r="1250" spans="1:7" x14ac:dyDescent="0.2">
      <c r="A1250" t="s">
        <v>4532</v>
      </c>
      <c r="B1250" s="2">
        <v>36934</v>
      </c>
      <c r="C1250" t="s">
        <v>3255</v>
      </c>
      <c r="D1250" t="s">
        <v>3259</v>
      </c>
      <c r="E1250" t="s">
        <v>3257</v>
      </c>
      <c r="F1250" t="s">
        <v>13</v>
      </c>
      <c r="G1250" t="s">
        <v>37</v>
      </c>
    </row>
    <row r="1251" spans="1:7" x14ac:dyDescent="0.2">
      <c r="A1251" t="s">
        <v>4533</v>
      </c>
      <c r="B1251" s="2">
        <v>37063</v>
      </c>
      <c r="C1251" t="s">
        <v>3255</v>
      </c>
      <c r="D1251" t="s">
        <v>3270</v>
      </c>
      <c r="E1251" t="s">
        <v>3257</v>
      </c>
      <c r="F1251" t="s">
        <v>17</v>
      </c>
      <c r="G1251" t="s">
        <v>37</v>
      </c>
    </row>
    <row r="1252" spans="1:7" x14ac:dyDescent="0.2">
      <c r="A1252" t="s">
        <v>4534</v>
      </c>
      <c r="B1252" s="2">
        <v>39133</v>
      </c>
      <c r="C1252" t="s">
        <v>3255</v>
      </c>
      <c r="D1252" t="s">
        <v>3259</v>
      </c>
      <c r="E1252" t="s">
        <v>3257</v>
      </c>
      <c r="F1252" t="s">
        <v>13</v>
      </c>
      <c r="G1252" t="s">
        <v>21</v>
      </c>
    </row>
    <row r="1253" spans="1:7" x14ac:dyDescent="0.2">
      <c r="A1253" t="s">
        <v>4535</v>
      </c>
      <c r="B1253" s="2">
        <v>41713</v>
      </c>
      <c r="C1253" t="s">
        <v>3255</v>
      </c>
      <c r="D1253" t="s">
        <v>3259</v>
      </c>
      <c r="E1253" t="s">
        <v>3257</v>
      </c>
      <c r="F1253" t="s">
        <v>13</v>
      </c>
      <c r="G1253" t="s">
        <v>37</v>
      </c>
    </row>
    <row r="1254" spans="1:7" x14ac:dyDescent="0.2">
      <c r="A1254" t="s">
        <v>4536</v>
      </c>
      <c r="B1254" s="2">
        <v>35652</v>
      </c>
      <c r="C1254" t="s">
        <v>3255</v>
      </c>
      <c r="D1254" t="s">
        <v>3270</v>
      </c>
      <c r="E1254" t="s">
        <v>3257</v>
      </c>
      <c r="F1254" t="s">
        <v>13</v>
      </c>
      <c r="G1254" t="s">
        <v>37</v>
      </c>
    </row>
    <row r="1255" spans="1:7" x14ac:dyDescent="0.2">
      <c r="A1255" t="s">
        <v>4537</v>
      </c>
      <c r="B1255" s="2">
        <v>37960</v>
      </c>
      <c r="C1255" t="s">
        <v>3255</v>
      </c>
      <c r="D1255" t="s">
        <v>3259</v>
      </c>
      <c r="E1255" t="s">
        <v>3257</v>
      </c>
      <c r="F1255" t="s">
        <v>13</v>
      </c>
      <c r="G1255" t="s">
        <v>18</v>
      </c>
    </row>
    <row r="1256" spans="1:7" x14ac:dyDescent="0.2">
      <c r="A1256" t="s">
        <v>4538</v>
      </c>
      <c r="B1256" s="2">
        <v>41977</v>
      </c>
      <c r="C1256" t="s">
        <v>3255</v>
      </c>
      <c r="D1256" t="s">
        <v>3270</v>
      </c>
      <c r="E1256" t="s">
        <v>3257</v>
      </c>
      <c r="F1256" t="s">
        <v>13</v>
      </c>
      <c r="G1256" t="s">
        <v>37</v>
      </c>
    </row>
    <row r="1257" spans="1:7" x14ac:dyDescent="0.2">
      <c r="A1257" t="s">
        <v>4539</v>
      </c>
      <c r="B1257" s="2">
        <v>33721</v>
      </c>
      <c r="C1257" t="s">
        <v>3255</v>
      </c>
      <c r="D1257" t="s">
        <v>3266</v>
      </c>
      <c r="E1257" t="s">
        <v>3257</v>
      </c>
      <c r="F1257" t="s">
        <v>13</v>
      </c>
      <c r="G1257" t="s">
        <v>37</v>
      </c>
    </row>
    <row r="1258" spans="1:7" x14ac:dyDescent="0.2">
      <c r="A1258" t="s">
        <v>4540</v>
      </c>
      <c r="B1258" s="2">
        <v>42310</v>
      </c>
      <c r="C1258" t="s">
        <v>3255</v>
      </c>
      <c r="D1258" t="s">
        <v>3409</v>
      </c>
      <c r="E1258" t="s">
        <v>3257</v>
      </c>
      <c r="F1258" t="s">
        <v>36</v>
      </c>
      <c r="G1258" t="s">
        <v>21</v>
      </c>
    </row>
    <row r="1259" spans="1:7" x14ac:dyDescent="0.2">
      <c r="A1259" t="s">
        <v>4541</v>
      </c>
      <c r="B1259" s="2">
        <v>36663</v>
      </c>
      <c r="C1259" t="s">
        <v>3255</v>
      </c>
      <c r="D1259" t="s">
        <v>3259</v>
      </c>
      <c r="E1259" t="s">
        <v>3257</v>
      </c>
      <c r="F1259" t="s">
        <v>13</v>
      </c>
      <c r="G1259" t="s">
        <v>37</v>
      </c>
    </row>
    <row r="1260" spans="1:7" x14ac:dyDescent="0.2">
      <c r="A1260" t="s">
        <v>4542</v>
      </c>
      <c r="B1260" s="2">
        <v>40969</v>
      </c>
      <c r="C1260" t="s">
        <v>3255</v>
      </c>
      <c r="D1260" t="s">
        <v>3266</v>
      </c>
      <c r="E1260" t="s">
        <v>3257</v>
      </c>
      <c r="F1260" t="s">
        <v>13</v>
      </c>
      <c r="G1260" t="s">
        <v>37</v>
      </c>
    </row>
    <row r="1261" spans="1:7" x14ac:dyDescent="0.2">
      <c r="A1261" t="s">
        <v>4543</v>
      </c>
      <c r="B1261" s="2">
        <v>29412</v>
      </c>
      <c r="C1261" t="s">
        <v>3255</v>
      </c>
      <c r="D1261" t="s">
        <v>3259</v>
      </c>
      <c r="E1261" t="s">
        <v>3257</v>
      </c>
      <c r="F1261" t="s">
        <v>13</v>
      </c>
      <c r="G1261" t="s">
        <v>37</v>
      </c>
    </row>
    <row r="1262" spans="1:7" x14ac:dyDescent="0.2">
      <c r="A1262" t="s">
        <v>4544</v>
      </c>
      <c r="B1262" s="2">
        <v>37237</v>
      </c>
      <c r="C1262" t="s">
        <v>3255</v>
      </c>
      <c r="D1262" t="s">
        <v>3263</v>
      </c>
      <c r="E1262" t="s">
        <v>3257</v>
      </c>
      <c r="F1262" t="s">
        <v>13</v>
      </c>
      <c r="G1262" t="s">
        <v>21</v>
      </c>
    </row>
    <row r="1263" spans="1:7" x14ac:dyDescent="0.2">
      <c r="A1263" t="s">
        <v>4545</v>
      </c>
      <c r="B1263" s="2">
        <v>35938</v>
      </c>
      <c r="C1263" t="s">
        <v>3456</v>
      </c>
      <c r="D1263" t="s">
        <v>3259</v>
      </c>
      <c r="E1263" t="s">
        <v>3257</v>
      </c>
      <c r="F1263" t="s">
        <v>13</v>
      </c>
      <c r="G1263" t="s">
        <v>21</v>
      </c>
    </row>
    <row r="1264" spans="1:7" x14ac:dyDescent="0.2">
      <c r="A1264" t="s">
        <v>4546</v>
      </c>
      <c r="B1264" s="2">
        <v>29595</v>
      </c>
      <c r="C1264" t="s">
        <v>3255</v>
      </c>
      <c r="D1264" t="s">
        <v>3270</v>
      </c>
      <c r="E1264" t="s">
        <v>3257</v>
      </c>
      <c r="F1264" t="s">
        <v>13</v>
      </c>
      <c r="G1264" t="s">
        <v>37</v>
      </c>
    </row>
    <row r="1265" spans="1:7" x14ac:dyDescent="0.2">
      <c r="A1265" t="s">
        <v>4547</v>
      </c>
      <c r="B1265" s="2">
        <v>40946</v>
      </c>
      <c r="C1265" t="s">
        <v>3255</v>
      </c>
      <c r="D1265" t="s">
        <v>3259</v>
      </c>
      <c r="E1265" t="s">
        <v>3257</v>
      </c>
      <c r="F1265" t="s">
        <v>13</v>
      </c>
      <c r="G1265" t="s">
        <v>37</v>
      </c>
    </row>
    <row r="1266" spans="1:7" x14ac:dyDescent="0.2">
      <c r="A1266" t="s">
        <v>4548</v>
      </c>
      <c r="B1266" s="2">
        <v>26466</v>
      </c>
      <c r="C1266" t="s">
        <v>3255</v>
      </c>
      <c r="D1266" t="s">
        <v>3259</v>
      </c>
      <c r="E1266" t="s">
        <v>3257</v>
      </c>
      <c r="F1266" t="s">
        <v>13</v>
      </c>
      <c r="G1266" t="s">
        <v>370</v>
      </c>
    </row>
    <row r="1267" spans="1:7" x14ac:dyDescent="0.2">
      <c r="A1267" t="s">
        <v>4549</v>
      </c>
      <c r="B1267" s="2">
        <v>30317</v>
      </c>
      <c r="C1267" t="s">
        <v>3255</v>
      </c>
      <c r="D1267" t="s">
        <v>3263</v>
      </c>
      <c r="E1267" t="s">
        <v>3257</v>
      </c>
      <c r="F1267" t="s">
        <v>13</v>
      </c>
      <c r="G1267" t="s">
        <v>37</v>
      </c>
    </row>
    <row r="1268" spans="1:7" x14ac:dyDescent="0.2">
      <c r="A1268" t="s">
        <v>4550</v>
      </c>
      <c r="B1268" s="2">
        <v>27262</v>
      </c>
      <c r="C1268" t="s">
        <v>3255</v>
      </c>
      <c r="D1268" t="s">
        <v>3272</v>
      </c>
      <c r="E1268" t="s">
        <v>3257</v>
      </c>
      <c r="F1268" t="s">
        <v>13</v>
      </c>
      <c r="G1268" t="s">
        <v>14</v>
      </c>
    </row>
    <row r="1269" spans="1:7" x14ac:dyDescent="0.2">
      <c r="A1269" t="s">
        <v>4551</v>
      </c>
      <c r="B1269" s="2">
        <v>39463</v>
      </c>
      <c r="C1269" t="s">
        <v>3255</v>
      </c>
      <c r="D1269" t="s">
        <v>3266</v>
      </c>
      <c r="E1269" t="s">
        <v>4552</v>
      </c>
      <c r="F1269" t="s">
        <v>1118</v>
      </c>
      <c r="G1269" t="s">
        <v>37</v>
      </c>
    </row>
    <row r="1270" spans="1:7" x14ac:dyDescent="0.2">
      <c r="A1270" t="s">
        <v>4553</v>
      </c>
      <c r="B1270" s="2">
        <v>41733</v>
      </c>
      <c r="C1270" t="s">
        <v>3255</v>
      </c>
      <c r="D1270" t="s">
        <v>3263</v>
      </c>
      <c r="E1270" t="s">
        <v>3257</v>
      </c>
      <c r="F1270" t="s">
        <v>13</v>
      </c>
      <c r="G1270" t="s">
        <v>21</v>
      </c>
    </row>
    <row r="1271" spans="1:7" x14ac:dyDescent="0.2">
      <c r="A1271" t="s">
        <v>4554</v>
      </c>
      <c r="B1271" s="2">
        <v>39501</v>
      </c>
      <c r="C1271" t="s">
        <v>3255</v>
      </c>
      <c r="D1271" t="s">
        <v>3263</v>
      </c>
      <c r="E1271" t="s">
        <v>3257</v>
      </c>
      <c r="F1271" t="s">
        <v>65</v>
      </c>
      <c r="G1271" t="s">
        <v>37</v>
      </c>
    </row>
    <row r="1272" spans="1:7" x14ac:dyDescent="0.2">
      <c r="A1272" t="s">
        <v>4555</v>
      </c>
      <c r="B1272" s="2">
        <v>39324</v>
      </c>
      <c r="C1272" t="s">
        <v>3255</v>
      </c>
      <c r="D1272" t="s">
        <v>3259</v>
      </c>
      <c r="E1272" t="s">
        <v>3257</v>
      </c>
      <c r="F1272" t="s">
        <v>13</v>
      </c>
    </row>
    <row r="1273" spans="1:7" x14ac:dyDescent="0.2">
      <c r="A1273" t="s">
        <v>4556</v>
      </c>
      <c r="B1273" s="2">
        <v>39806</v>
      </c>
      <c r="C1273" t="s">
        <v>3255</v>
      </c>
      <c r="D1273" t="s">
        <v>3259</v>
      </c>
      <c r="E1273" t="s">
        <v>3257</v>
      </c>
      <c r="F1273" t="s">
        <v>65</v>
      </c>
      <c r="G1273" t="s">
        <v>21</v>
      </c>
    </row>
    <row r="1274" spans="1:7" x14ac:dyDescent="0.2">
      <c r="A1274" t="s">
        <v>4557</v>
      </c>
      <c r="B1274" s="2">
        <v>37092</v>
      </c>
      <c r="C1274" t="s">
        <v>3255</v>
      </c>
      <c r="D1274" t="s">
        <v>3259</v>
      </c>
      <c r="E1274" t="s">
        <v>3257</v>
      </c>
      <c r="F1274" t="s">
        <v>65</v>
      </c>
      <c r="G1274" t="s">
        <v>21</v>
      </c>
    </row>
    <row r="1275" spans="1:7" x14ac:dyDescent="0.2">
      <c r="A1275" t="s">
        <v>4558</v>
      </c>
      <c r="B1275" s="2">
        <v>40165</v>
      </c>
      <c r="C1275" t="s">
        <v>3255</v>
      </c>
      <c r="D1275" t="s">
        <v>3263</v>
      </c>
      <c r="E1275" t="s">
        <v>3257</v>
      </c>
      <c r="F1275" t="s">
        <v>13</v>
      </c>
    </row>
    <row r="1276" spans="1:7" x14ac:dyDescent="0.2">
      <c r="A1276" t="s">
        <v>4559</v>
      </c>
      <c r="B1276" s="2">
        <v>31069</v>
      </c>
      <c r="C1276" t="s">
        <v>3255</v>
      </c>
      <c r="D1276" t="s">
        <v>3300</v>
      </c>
      <c r="E1276" t="s">
        <v>3257</v>
      </c>
      <c r="F1276" t="s">
        <v>13</v>
      </c>
      <c r="G1276" t="s">
        <v>37</v>
      </c>
    </row>
    <row r="1277" spans="1:7" x14ac:dyDescent="0.2">
      <c r="A1277" t="s">
        <v>4560</v>
      </c>
      <c r="B1277" s="2">
        <v>41347</v>
      </c>
      <c r="C1277" t="s">
        <v>3255</v>
      </c>
      <c r="D1277" t="s">
        <v>3263</v>
      </c>
      <c r="E1277" t="s">
        <v>3698</v>
      </c>
      <c r="F1277" t="s">
        <v>1646</v>
      </c>
      <c r="G1277" t="s">
        <v>37</v>
      </c>
    </row>
    <row r="1278" spans="1:7" x14ac:dyDescent="0.2">
      <c r="A1278" t="s">
        <v>4561</v>
      </c>
      <c r="B1278" s="2">
        <v>38462</v>
      </c>
      <c r="C1278" t="s">
        <v>3255</v>
      </c>
      <c r="D1278" t="s">
        <v>3263</v>
      </c>
      <c r="E1278" t="s">
        <v>3257</v>
      </c>
      <c r="F1278" t="s">
        <v>13</v>
      </c>
      <c r="G1278" t="s">
        <v>18</v>
      </c>
    </row>
    <row r="1279" spans="1:7" x14ac:dyDescent="0.2">
      <c r="A1279" t="s">
        <v>4562</v>
      </c>
      <c r="B1279" s="2">
        <v>37934</v>
      </c>
      <c r="C1279" t="s">
        <v>3456</v>
      </c>
      <c r="D1279" t="s">
        <v>3259</v>
      </c>
      <c r="E1279" t="s">
        <v>3257</v>
      </c>
      <c r="F1279" t="s">
        <v>13</v>
      </c>
      <c r="G1279" t="s">
        <v>37</v>
      </c>
    </row>
    <row r="1280" spans="1:7" x14ac:dyDescent="0.2">
      <c r="A1280" t="s">
        <v>4563</v>
      </c>
      <c r="B1280" s="2">
        <v>38970</v>
      </c>
      <c r="C1280" t="s">
        <v>3255</v>
      </c>
      <c r="D1280" t="s">
        <v>3263</v>
      </c>
      <c r="E1280" t="s">
        <v>3257</v>
      </c>
      <c r="F1280" t="s">
        <v>13</v>
      </c>
      <c r="G1280" t="s">
        <v>37</v>
      </c>
    </row>
    <row r="1281" spans="1:7" x14ac:dyDescent="0.2">
      <c r="A1281" t="s">
        <v>4564</v>
      </c>
      <c r="B1281" s="2">
        <v>41391</v>
      </c>
      <c r="C1281" t="s">
        <v>3255</v>
      </c>
      <c r="D1281" t="s">
        <v>3263</v>
      </c>
      <c r="E1281" t="s">
        <v>3257</v>
      </c>
      <c r="F1281" t="s">
        <v>476</v>
      </c>
      <c r="G1281" t="s">
        <v>37</v>
      </c>
    </row>
    <row r="1282" spans="1:7" x14ac:dyDescent="0.2">
      <c r="A1282" t="s">
        <v>4565</v>
      </c>
      <c r="B1282" s="2">
        <v>36347</v>
      </c>
      <c r="C1282" t="s">
        <v>3255</v>
      </c>
      <c r="D1282" t="s">
        <v>3266</v>
      </c>
      <c r="E1282" t="s">
        <v>3257</v>
      </c>
      <c r="F1282" t="s">
        <v>754</v>
      </c>
      <c r="G1282" t="s">
        <v>37</v>
      </c>
    </row>
    <row r="1283" spans="1:7" x14ac:dyDescent="0.2">
      <c r="A1283" t="s">
        <v>4566</v>
      </c>
      <c r="B1283" s="2">
        <v>37181</v>
      </c>
      <c r="C1283" t="s">
        <v>3255</v>
      </c>
      <c r="D1283" t="s">
        <v>3266</v>
      </c>
      <c r="E1283" t="s">
        <v>3257</v>
      </c>
      <c r="F1283" t="s">
        <v>65</v>
      </c>
      <c r="G1283" t="s">
        <v>37</v>
      </c>
    </row>
    <row r="1284" spans="1:7" x14ac:dyDescent="0.2">
      <c r="A1284" t="s">
        <v>4567</v>
      </c>
      <c r="B1284" s="2">
        <v>37762</v>
      </c>
      <c r="C1284" t="s">
        <v>3456</v>
      </c>
      <c r="D1284" t="s">
        <v>3263</v>
      </c>
      <c r="E1284" t="s">
        <v>3257</v>
      </c>
      <c r="F1284" t="s">
        <v>36</v>
      </c>
      <c r="G1284" t="s">
        <v>37</v>
      </c>
    </row>
    <row r="1285" spans="1:7" x14ac:dyDescent="0.2">
      <c r="A1285" t="s">
        <v>4568</v>
      </c>
      <c r="B1285" s="2">
        <v>38839</v>
      </c>
      <c r="C1285" t="s">
        <v>3255</v>
      </c>
      <c r="D1285" t="s">
        <v>3259</v>
      </c>
      <c r="E1285" t="s">
        <v>3257</v>
      </c>
      <c r="F1285" t="s">
        <v>13</v>
      </c>
      <c r="G1285" t="s">
        <v>1221</v>
      </c>
    </row>
    <row r="1286" spans="1:7" x14ac:dyDescent="0.2">
      <c r="A1286" t="s">
        <v>4569</v>
      </c>
      <c r="B1286" s="2">
        <v>35979</v>
      </c>
      <c r="C1286" t="s">
        <v>3255</v>
      </c>
      <c r="D1286" t="s">
        <v>3263</v>
      </c>
      <c r="E1286" t="s">
        <v>3257</v>
      </c>
      <c r="F1286" t="s">
        <v>13</v>
      </c>
      <c r="G1286" t="s">
        <v>37</v>
      </c>
    </row>
    <row r="1287" spans="1:7" x14ac:dyDescent="0.2">
      <c r="A1287" t="s">
        <v>4570</v>
      </c>
      <c r="B1287" s="2">
        <v>37333</v>
      </c>
      <c r="C1287" t="s">
        <v>3255</v>
      </c>
      <c r="D1287" t="s">
        <v>3272</v>
      </c>
      <c r="E1287" t="s">
        <v>3257</v>
      </c>
      <c r="F1287" t="s">
        <v>13</v>
      </c>
      <c r="G1287" t="s">
        <v>37</v>
      </c>
    </row>
    <row r="1288" spans="1:7" x14ac:dyDescent="0.2">
      <c r="A1288" t="s">
        <v>4571</v>
      </c>
      <c r="B1288" s="2">
        <v>40371</v>
      </c>
      <c r="C1288" t="s">
        <v>3255</v>
      </c>
      <c r="D1288" t="s">
        <v>3433</v>
      </c>
      <c r="E1288" t="s">
        <v>3257</v>
      </c>
      <c r="F1288" t="s">
        <v>36</v>
      </c>
      <c r="G1288" t="s">
        <v>37</v>
      </c>
    </row>
    <row r="1289" spans="1:7" x14ac:dyDescent="0.2">
      <c r="A1289" t="s">
        <v>4572</v>
      </c>
      <c r="B1289" s="2">
        <v>39899</v>
      </c>
      <c r="C1289" t="s">
        <v>3255</v>
      </c>
      <c r="D1289" t="s">
        <v>3263</v>
      </c>
      <c r="E1289" t="s">
        <v>3257</v>
      </c>
      <c r="F1289" t="s">
        <v>13</v>
      </c>
      <c r="G1289" t="s">
        <v>18</v>
      </c>
    </row>
    <row r="1290" spans="1:7" x14ac:dyDescent="0.2">
      <c r="A1290" t="s">
        <v>4573</v>
      </c>
      <c r="B1290" s="2">
        <v>39282</v>
      </c>
      <c r="C1290" t="s">
        <v>3255</v>
      </c>
      <c r="D1290" t="s">
        <v>3259</v>
      </c>
      <c r="E1290" t="s">
        <v>3257</v>
      </c>
      <c r="F1290" t="s">
        <v>13</v>
      </c>
      <c r="G1290" t="s">
        <v>359</v>
      </c>
    </row>
    <row r="1291" spans="1:7" x14ac:dyDescent="0.2">
      <c r="A1291" t="s">
        <v>4574</v>
      </c>
      <c r="B1291" s="2">
        <v>41356</v>
      </c>
      <c r="C1291" t="s">
        <v>3255</v>
      </c>
      <c r="D1291" t="s">
        <v>3433</v>
      </c>
      <c r="E1291" t="s">
        <v>3257</v>
      </c>
      <c r="F1291" t="s">
        <v>13</v>
      </c>
      <c r="G1291" t="s">
        <v>37</v>
      </c>
    </row>
    <row r="1292" spans="1:7" x14ac:dyDescent="0.2">
      <c r="A1292" t="s">
        <v>4575</v>
      </c>
      <c r="B1292" s="2">
        <v>39986</v>
      </c>
      <c r="C1292" t="s">
        <v>3255</v>
      </c>
      <c r="D1292" t="s">
        <v>3259</v>
      </c>
      <c r="E1292" t="s">
        <v>3257</v>
      </c>
      <c r="F1292" t="s">
        <v>65</v>
      </c>
      <c r="G1292" t="s">
        <v>37</v>
      </c>
    </row>
    <row r="1293" spans="1:7" x14ac:dyDescent="0.2">
      <c r="A1293" t="s">
        <v>4576</v>
      </c>
      <c r="B1293" s="2">
        <v>36844</v>
      </c>
      <c r="C1293" t="s">
        <v>3255</v>
      </c>
      <c r="D1293" t="s">
        <v>3259</v>
      </c>
      <c r="E1293" t="s">
        <v>3257</v>
      </c>
      <c r="F1293" t="s">
        <v>196</v>
      </c>
      <c r="G1293" t="s">
        <v>37</v>
      </c>
    </row>
    <row r="1294" spans="1:7" x14ac:dyDescent="0.2">
      <c r="A1294" t="s">
        <v>4577</v>
      </c>
      <c r="B1294" s="2">
        <v>38811</v>
      </c>
      <c r="C1294" t="s">
        <v>3255</v>
      </c>
      <c r="D1294" t="s">
        <v>3259</v>
      </c>
      <c r="E1294" t="s">
        <v>3257</v>
      </c>
      <c r="F1294" t="s">
        <v>13</v>
      </c>
      <c r="G1294" t="s">
        <v>37</v>
      </c>
    </row>
    <row r="1295" spans="1:7" x14ac:dyDescent="0.2">
      <c r="A1295" t="s">
        <v>4578</v>
      </c>
      <c r="B1295" s="2">
        <v>39041</v>
      </c>
      <c r="C1295" t="s">
        <v>3456</v>
      </c>
      <c r="D1295" t="s">
        <v>3263</v>
      </c>
      <c r="E1295" t="s">
        <v>3257</v>
      </c>
      <c r="F1295" t="s">
        <v>17</v>
      </c>
      <c r="G1295" t="s">
        <v>21</v>
      </c>
    </row>
    <row r="1296" spans="1:7" x14ac:dyDescent="0.2">
      <c r="A1296" t="s">
        <v>4579</v>
      </c>
      <c r="B1296" s="2">
        <v>37167</v>
      </c>
      <c r="C1296" t="s">
        <v>3255</v>
      </c>
      <c r="D1296" t="s">
        <v>3263</v>
      </c>
      <c r="E1296" t="s">
        <v>3257</v>
      </c>
      <c r="F1296" t="s">
        <v>13</v>
      </c>
      <c r="G1296" t="s">
        <v>37</v>
      </c>
    </row>
    <row r="1297" spans="1:7" x14ac:dyDescent="0.2">
      <c r="A1297" t="s">
        <v>4580</v>
      </c>
      <c r="B1297" s="2">
        <v>40563</v>
      </c>
      <c r="C1297" t="s">
        <v>3255</v>
      </c>
      <c r="D1297" t="s">
        <v>3259</v>
      </c>
      <c r="E1297" t="s">
        <v>3257</v>
      </c>
      <c r="F1297" t="s">
        <v>13</v>
      </c>
      <c r="G1297" t="s">
        <v>18</v>
      </c>
    </row>
    <row r="1298" spans="1:7" x14ac:dyDescent="0.2">
      <c r="A1298" t="s">
        <v>4581</v>
      </c>
      <c r="B1298" s="2">
        <v>37040</v>
      </c>
      <c r="C1298" t="s">
        <v>3255</v>
      </c>
      <c r="D1298" t="s">
        <v>3266</v>
      </c>
      <c r="E1298" t="s">
        <v>3257</v>
      </c>
      <c r="F1298" t="s">
        <v>13</v>
      </c>
      <c r="G1298" t="s">
        <v>18</v>
      </c>
    </row>
    <row r="1299" spans="1:7" x14ac:dyDescent="0.2">
      <c r="A1299" t="s">
        <v>4582</v>
      </c>
      <c r="B1299" s="2">
        <v>25888</v>
      </c>
      <c r="C1299" t="s">
        <v>3255</v>
      </c>
      <c r="D1299" t="s">
        <v>3259</v>
      </c>
      <c r="E1299" t="s">
        <v>3257</v>
      </c>
      <c r="F1299" t="s">
        <v>13</v>
      </c>
      <c r="G1299" t="s">
        <v>14</v>
      </c>
    </row>
    <row r="1300" spans="1:7" x14ac:dyDescent="0.2">
      <c r="A1300" t="s">
        <v>4583</v>
      </c>
      <c r="B1300" s="2">
        <v>36476</v>
      </c>
      <c r="C1300" t="s">
        <v>3255</v>
      </c>
      <c r="D1300" t="s">
        <v>3259</v>
      </c>
      <c r="E1300" t="s">
        <v>3257</v>
      </c>
      <c r="F1300" t="s">
        <v>13</v>
      </c>
      <c r="G1300" t="s">
        <v>37</v>
      </c>
    </row>
    <row r="1301" spans="1:7" x14ac:dyDescent="0.2">
      <c r="A1301" t="s">
        <v>4584</v>
      </c>
      <c r="B1301" s="2">
        <v>39060</v>
      </c>
      <c r="C1301" t="s">
        <v>3255</v>
      </c>
      <c r="D1301" t="s">
        <v>3300</v>
      </c>
      <c r="E1301" t="s">
        <v>3257</v>
      </c>
      <c r="F1301" t="s">
        <v>13</v>
      </c>
      <c r="G1301" t="s">
        <v>21</v>
      </c>
    </row>
    <row r="1302" spans="1:7" x14ac:dyDescent="0.2">
      <c r="A1302" t="s">
        <v>4585</v>
      </c>
      <c r="B1302" s="2">
        <v>38318</v>
      </c>
      <c r="C1302" t="s">
        <v>3255</v>
      </c>
      <c r="D1302" t="s">
        <v>3259</v>
      </c>
      <c r="E1302" t="s">
        <v>3257</v>
      </c>
      <c r="F1302" t="s">
        <v>65</v>
      </c>
      <c r="G1302" t="s">
        <v>37</v>
      </c>
    </row>
    <row r="1303" spans="1:7" x14ac:dyDescent="0.2">
      <c r="A1303" t="s">
        <v>4586</v>
      </c>
      <c r="B1303" s="2">
        <v>34709</v>
      </c>
      <c r="C1303" t="s">
        <v>3255</v>
      </c>
      <c r="D1303" t="s">
        <v>3259</v>
      </c>
      <c r="E1303" t="s">
        <v>3257</v>
      </c>
      <c r="F1303" t="s">
        <v>13</v>
      </c>
      <c r="G1303" t="s">
        <v>37</v>
      </c>
    </row>
    <row r="1304" spans="1:7" x14ac:dyDescent="0.2">
      <c r="A1304" t="s">
        <v>4587</v>
      </c>
      <c r="B1304" s="2">
        <v>37109</v>
      </c>
      <c r="C1304" t="s">
        <v>3255</v>
      </c>
      <c r="D1304" t="s">
        <v>3263</v>
      </c>
      <c r="E1304" t="s">
        <v>3257</v>
      </c>
      <c r="F1304" t="s">
        <v>13</v>
      </c>
      <c r="G1304" t="s">
        <v>37</v>
      </c>
    </row>
    <row r="1305" spans="1:7" x14ac:dyDescent="0.2">
      <c r="A1305" t="s">
        <v>4588</v>
      </c>
      <c r="B1305" s="2">
        <v>37738</v>
      </c>
      <c r="C1305" t="s">
        <v>3255</v>
      </c>
      <c r="D1305" t="s">
        <v>3263</v>
      </c>
      <c r="E1305" t="s">
        <v>3257</v>
      </c>
      <c r="F1305" t="s">
        <v>36</v>
      </c>
      <c r="G1305" t="s">
        <v>21</v>
      </c>
    </row>
    <row r="1306" spans="1:7" x14ac:dyDescent="0.2">
      <c r="A1306" t="s">
        <v>4589</v>
      </c>
      <c r="B1306" s="2">
        <v>41499</v>
      </c>
      <c r="C1306" t="s">
        <v>3255</v>
      </c>
      <c r="D1306" t="s">
        <v>3263</v>
      </c>
      <c r="E1306" t="s">
        <v>3257</v>
      </c>
      <c r="F1306" t="s">
        <v>13</v>
      </c>
      <c r="G1306" t="s">
        <v>21</v>
      </c>
    </row>
    <row r="1307" spans="1:7" x14ac:dyDescent="0.2">
      <c r="A1307" t="s">
        <v>4590</v>
      </c>
      <c r="B1307" s="2">
        <v>39086</v>
      </c>
      <c r="C1307" t="s">
        <v>3255</v>
      </c>
      <c r="D1307" t="s">
        <v>3433</v>
      </c>
      <c r="E1307" t="s">
        <v>3257</v>
      </c>
      <c r="F1307" t="s">
        <v>13</v>
      </c>
      <c r="G1307" t="s">
        <v>21</v>
      </c>
    </row>
    <row r="1308" spans="1:7" x14ac:dyDescent="0.2">
      <c r="A1308" t="s">
        <v>4591</v>
      </c>
      <c r="B1308" s="2">
        <v>35477</v>
      </c>
      <c r="C1308" t="s">
        <v>3255</v>
      </c>
      <c r="D1308" t="s">
        <v>3300</v>
      </c>
      <c r="E1308" t="s">
        <v>3257</v>
      </c>
      <c r="F1308" t="s">
        <v>13</v>
      </c>
      <c r="G1308" t="s">
        <v>37</v>
      </c>
    </row>
    <row r="1309" spans="1:7" x14ac:dyDescent="0.2">
      <c r="A1309" t="s">
        <v>4592</v>
      </c>
      <c r="B1309" s="2">
        <v>35029</v>
      </c>
      <c r="C1309" t="s">
        <v>3255</v>
      </c>
      <c r="D1309" t="s">
        <v>3259</v>
      </c>
      <c r="E1309" t="s">
        <v>3257</v>
      </c>
      <c r="F1309" t="s">
        <v>13</v>
      </c>
      <c r="G1309" t="s">
        <v>21</v>
      </c>
    </row>
    <row r="1310" spans="1:7" x14ac:dyDescent="0.2">
      <c r="A1310" t="s">
        <v>4593</v>
      </c>
      <c r="B1310" s="2">
        <v>35328</v>
      </c>
      <c r="C1310" t="s">
        <v>3255</v>
      </c>
      <c r="D1310" t="s">
        <v>3259</v>
      </c>
      <c r="E1310" t="s">
        <v>3257</v>
      </c>
      <c r="F1310" t="s">
        <v>13</v>
      </c>
      <c r="G1310" t="s">
        <v>21</v>
      </c>
    </row>
    <row r="1311" spans="1:7" x14ac:dyDescent="0.2">
      <c r="A1311" t="s">
        <v>4594</v>
      </c>
      <c r="B1311" s="2">
        <v>39790</v>
      </c>
      <c r="C1311" t="s">
        <v>3255</v>
      </c>
      <c r="D1311" t="s">
        <v>3259</v>
      </c>
      <c r="E1311" t="s">
        <v>3257</v>
      </c>
      <c r="F1311" t="s">
        <v>13</v>
      </c>
      <c r="G1311" t="s">
        <v>21</v>
      </c>
    </row>
    <row r="1312" spans="1:7" x14ac:dyDescent="0.2">
      <c r="A1312" t="s">
        <v>4595</v>
      </c>
      <c r="B1312" s="2">
        <v>39092</v>
      </c>
      <c r="C1312" t="s">
        <v>3255</v>
      </c>
      <c r="D1312" t="s">
        <v>3263</v>
      </c>
      <c r="E1312" t="s">
        <v>3257</v>
      </c>
      <c r="F1312" t="s">
        <v>13</v>
      </c>
      <c r="G1312" t="s">
        <v>37</v>
      </c>
    </row>
    <row r="1313" spans="1:7" x14ac:dyDescent="0.2">
      <c r="A1313" t="s">
        <v>4596</v>
      </c>
      <c r="B1313" s="2">
        <v>40054</v>
      </c>
      <c r="C1313" t="s">
        <v>3255</v>
      </c>
      <c r="D1313" t="s">
        <v>3270</v>
      </c>
      <c r="E1313" t="s">
        <v>3257</v>
      </c>
      <c r="F1313" t="s">
        <v>13</v>
      </c>
      <c r="G1313" t="s">
        <v>37</v>
      </c>
    </row>
    <row r="1314" spans="1:7" x14ac:dyDescent="0.2">
      <c r="A1314" t="s">
        <v>4597</v>
      </c>
      <c r="B1314" s="2">
        <v>36786</v>
      </c>
      <c r="C1314" t="s">
        <v>3255</v>
      </c>
      <c r="D1314" t="s">
        <v>3266</v>
      </c>
      <c r="E1314" t="s">
        <v>3257</v>
      </c>
      <c r="F1314" t="s">
        <v>13</v>
      </c>
      <c r="G1314" t="s">
        <v>37</v>
      </c>
    </row>
    <row r="1315" spans="1:7" x14ac:dyDescent="0.2">
      <c r="A1315" t="s">
        <v>4598</v>
      </c>
      <c r="B1315" s="2">
        <v>41361</v>
      </c>
      <c r="C1315" t="s">
        <v>3255</v>
      </c>
      <c r="D1315" t="s">
        <v>3266</v>
      </c>
      <c r="E1315" t="s">
        <v>3257</v>
      </c>
      <c r="F1315" t="s">
        <v>13</v>
      </c>
      <c r="G1315" t="s">
        <v>37</v>
      </c>
    </row>
    <row r="1316" spans="1:7" x14ac:dyDescent="0.2">
      <c r="A1316" t="s">
        <v>4599</v>
      </c>
      <c r="B1316" s="2">
        <v>35127</v>
      </c>
      <c r="C1316" t="s">
        <v>3255</v>
      </c>
      <c r="D1316" t="s">
        <v>3263</v>
      </c>
      <c r="E1316" t="s">
        <v>3257</v>
      </c>
      <c r="F1316" t="s">
        <v>13</v>
      </c>
      <c r="G1316" t="s">
        <v>37</v>
      </c>
    </row>
    <row r="1317" spans="1:7" x14ac:dyDescent="0.2">
      <c r="A1317" t="s">
        <v>4600</v>
      </c>
      <c r="B1317" s="2">
        <v>33680</v>
      </c>
      <c r="C1317" t="s">
        <v>3255</v>
      </c>
      <c r="D1317" t="s">
        <v>3300</v>
      </c>
      <c r="E1317" t="s">
        <v>3257</v>
      </c>
      <c r="F1317" t="s">
        <v>65</v>
      </c>
      <c r="G1317" t="s">
        <v>37</v>
      </c>
    </row>
    <row r="1318" spans="1:7" x14ac:dyDescent="0.2">
      <c r="A1318" t="s">
        <v>4601</v>
      </c>
      <c r="B1318" s="2">
        <v>41485</v>
      </c>
      <c r="C1318" t="s">
        <v>3255</v>
      </c>
      <c r="D1318" t="s">
        <v>3300</v>
      </c>
      <c r="E1318" t="s">
        <v>3257</v>
      </c>
      <c r="F1318" t="s">
        <v>13</v>
      </c>
      <c r="G1318" t="s">
        <v>37</v>
      </c>
    </row>
    <row r="1319" spans="1:7" x14ac:dyDescent="0.2">
      <c r="A1319" t="s">
        <v>4602</v>
      </c>
      <c r="B1319" s="2">
        <v>38838</v>
      </c>
      <c r="C1319" t="s">
        <v>3255</v>
      </c>
      <c r="D1319" t="s">
        <v>3259</v>
      </c>
      <c r="E1319" t="s">
        <v>3257</v>
      </c>
      <c r="F1319" t="s">
        <v>13</v>
      </c>
      <c r="G1319" t="s">
        <v>37</v>
      </c>
    </row>
    <row r="1320" spans="1:7" x14ac:dyDescent="0.2">
      <c r="A1320" t="s">
        <v>4603</v>
      </c>
      <c r="B1320" s="2">
        <v>36155</v>
      </c>
      <c r="C1320" t="s">
        <v>3255</v>
      </c>
      <c r="D1320" t="s">
        <v>3272</v>
      </c>
      <c r="E1320" t="s">
        <v>3257</v>
      </c>
      <c r="F1320" t="s">
        <v>13</v>
      </c>
      <c r="G1320" t="s">
        <v>14</v>
      </c>
    </row>
    <row r="1321" spans="1:7" x14ac:dyDescent="0.2">
      <c r="A1321" t="s">
        <v>4604</v>
      </c>
      <c r="B1321" s="2">
        <v>35741</v>
      </c>
      <c r="C1321" t="s">
        <v>3255</v>
      </c>
      <c r="D1321" t="s">
        <v>3259</v>
      </c>
      <c r="E1321" t="s">
        <v>3257</v>
      </c>
      <c r="F1321" t="s">
        <v>13</v>
      </c>
      <c r="G1321" t="s">
        <v>370</v>
      </c>
    </row>
    <row r="1322" spans="1:7" x14ac:dyDescent="0.2">
      <c r="A1322" t="s">
        <v>4605</v>
      </c>
      <c r="B1322" s="2">
        <v>41888</v>
      </c>
      <c r="C1322" t="s">
        <v>3255</v>
      </c>
      <c r="D1322" t="s">
        <v>3266</v>
      </c>
      <c r="E1322" t="s">
        <v>3257</v>
      </c>
      <c r="F1322" t="s">
        <v>13</v>
      </c>
      <c r="G1322" t="s">
        <v>21</v>
      </c>
    </row>
    <row r="1323" spans="1:7" x14ac:dyDescent="0.2">
      <c r="A1323" t="s">
        <v>4606</v>
      </c>
      <c r="B1323" s="2">
        <v>36842</v>
      </c>
      <c r="C1323" t="s">
        <v>3456</v>
      </c>
      <c r="D1323" t="s">
        <v>3263</v>
      </c>
      <c r="E1323" t="s">
        <v>3506</v>
      </c>
      <c r="F1323" t="s">
        <v>84</v>
      </c>
    </row>
    <row r="1324" spans="1:7" x14ac:dyDescent="0.2">
      <c r="A1324" t="s">
        <v>4607</v>
      </c>
      <c r="B1324" s="2">
        <v>39856</v>
      </c>
      <c r="C1324" t="s">
        <v>3255</v>
      </c>
      <c r="D1324" t="s">
        <v>3259</v>
      </c>
      <c r="E1324" t="s">
        <v>3257</v>
      </c>
      <c r="F1324" t="s">
        <v>13</v>
      </c>
      <c r="G1324" t="s">
        <v>21</v>
      </c>
    </row>
    <row r="1325" spans="1:7" x14ac:dyDescent="0.2">
      <c r="A1325" t="s">
        <v>4608</v>
      </c>
      <c r="B1325" s="2">
        <v>36317</v>
      </c>
      <c r="C1325" t="s">
        <v>3255</v>
      </c>
      <c r="D1325" t="s">
        <v>3272</v>
      </c>
      <c r="E1325" t="s">
        <v>3257</v>
      </c>
      <c r="F1325" t="s">
        <v>13</v>
      </c>
      <c r="G1325" t="s">
        <v>14</v>
      </c>
    </row>
    <row r="1326" spans="1:7" x14ac:dyDescent="0.2">
      <c r="A1326" t="s">
        <v>4609</v>
      </c>
      <c r="B1326" s="2">
        <v>40125</v>
      </c>
      <c r="C1326" t="s">
        <v>3255</v>
      </c>
      <c r="D1326" t="s">
        <v>3266</v>
      </c>
      <c r="E1326" t="s">
        <v>3257</v>
      </c>
      <c r="F1326" t="s">
        <v>13</v>
      </c>
      <c r="G1326" t="s">
        <v>37</v>
      </c>
    </row>
    <row r="1327" spans="1:7" x14ac:dyDescent="0.2">
      <c r="A1327" t="s">
        <v>4610</v>
      </c>
      <c r="B1327" s="2">
        <v>38209</v>
      </c>
      <c r="C1327" t="s">
        <v>3255</v>
      </c>
      <c r="D1327" t="s">
        <v>3263</v>
      </c>
      <c r="E1327" t="s">
        <v>3257</v>
      </c>
      <c r="F1327" t="s">
        <v>13</v>
      </c>
      <c r="G1327" t="s">
        <v>21</v>
      </c>
    </row>
    <row r="1328" spans="1:7" x14ac:dyDescent="0.2">
      <c r="A1328" t="s">
        <v>4611</v>
      </c>
      <c r="B1328" s="2">
        <v>34199</v>
      </c>
      <c r="C1328" t="s">
        <v>3255</v>
      </c>
      <c r="D1328" t="s">
        <v>3266</v>
      </c>
      <c r="E1328" t="s">
        <v>3257</v>
      </c>
      <c r="F1328" t="s">
        <v>13</v>
      </c>
      <c r="G1328" t="s">
        <v>21</v>
      </c>
    </row>
    <row r="1329" spans="1:7" x14ac:dyDescent="0.2">
      <c r="A1329" t="s">
        <v>4612</v>
      </c>
      <c r="B1329" s="2">
        <v>37492</v>
      </c>
      <c r="C1329" t="s">
        <v>3255</v>
      </c>
      <c r="D1329" t="s">
        <v>3266</v>
      </c>
      <c r="E1329" t="s">
        <v>3257</v>
      </c>
      <c r="F1329" t="s">
        <v>13</v>
      </c>
      <c r="G1329" t="s">
        <v>21</v>
      </c>
    </row>
    <row r="1330" spans="1:7" x14ac:dyDescent="0.2">
      <c r="A1330" t="s">
        <v>4613</v>
      </c>
      <c r="B1330" s="2">
        <v>38209</v>
      </c>
      <c r="C1330" t="s">
        <v>3255</v>
      </c>
      <c r="D1330" t="s">
        <v>3259</v>
      </c>
      <c r="E1330" t="s">
        <v>3257</v>
      </c>
      <c r="F1330" t="s">
        <v>13</v>
      </c>
      <c r="G1330" t="s">
        <v>21</v>
      </c>
    </row>
    <row r="1331" spans="1:7" x14ac:dyDescent="0.2">
      <c r="A1331" t="s">
        <v>4614</v>
      </c>
      <c r="B1331" s="2">
        <v>33841</v>
      </c>
      <c r="C1331" t="s">
        <v>3255</v>
      </c>
      <c r="D1331" t="s">
        <v>3266</v>
      </c>
      <c r="E1331" t="s">
        <v>3257</v>
      </c>
      <c r="F1331" t="s">
        <v>65</v>
      </c>
      <c r="G1331" t="s">
        <v>37</v>
      </c>
    </row>
    <row r="1332" spans="1:7" x14ac:dyDescent="0.2">
      <c r="A1332" t="s">
        <v>4615</v>
      </c>
      <c r="B1332" s="2">
        <v>40981</v>
      </c>
      <c r="C1332" t="s">
        <v>3255</v>
      </c>
      <c r="D1332" t="s">
        <v>3259</v>
      </c>
      <c r="E1332" t="s">
        <v>3257</v>
      </c>
      <c r="F1332" t="s">
        <v>13</v>
      </c>
      <c r="G1332" t="s">
        <v>21</v>
      </c>
    </row>
    <row r="1333" spans="1:7" x14ac:dyDescent="0.2">
      <c r="A1333" t="s">
        <v>4616</v>
      </c>
      <c r="B1333" s="2">
        <v>38216</v>
      </c>
      <c r="C1333" t="s">
        <v>3255</v>
      </c>
      <c r="D1333" t="s">
        <v>3266</v>
      </c>
      <c r="E1333" t="s">
        <v>3257</v>
      </c>
      <c r="F1333" t="s">
        <v>13</v>
      </c>
      <c r="G1333" t="s">
        <v>21</v>
      </c>
    </row>
    <row r="1334" spans="1:7" x14ac:dyDescent="0.2">
      <c r="A1334" t="s">
        <v>4617</v>
      </c>
      <c r="B1334" s="2">
        <v>35613</v>
      </c>
      <c r="C1334" t="s">
        <v>3255</v>
      </c>
      <c r="D1334" t="s">
        <v>3300</v>
      </c>
      <c r="E1334" t="s">
        <v>3257</v>
      </c>
      <c r="F1334" t="s">
        <v>13</v>
      </c>
      <c r="G1334" t="s">
        <v>37</v>
      </c>
    </row>
    <row r="1335" spans="1:7" x14ac:dyDescent="0.2">
      <c r="A1335" t="s">
        <v>4618</v>
      </c>
      <c r="B1335" s="2">
        <v>32787</v>
      </c>
      <c r="C1335" t="s">
        <v>3255</v>
      </c>
      <c r="D1335" t="s">
        <v>3300</v>
      </c>
      <c r="E1335" t="s">
        <v>3257</v>
      </c>
      <c r="F1335" t="s">
        <v>13</v>
      </c>
      <c r="G1335" t="s">
        <v>37</v>
      </c>
    </row>
    <row r="1336" spans="1:7" x14ac:dyDescent="0.2">
      <c r="A1336" t="s">
        <v>4619</v>
      </c>
      <c r="B1336" s="2">
        <v>41835</v>
      </c>
      <c r="C1336" t="s">
        <v>3255</v>
      </c>
      <c r="D1336" t="s">
        <v>3266</v>
      </c>
      <c r="E1336" t="s">
        <v>3257</v>
      </c>
      <c r="F1336" t="s">
        <v>13</v>
      </c>
      <c r="G1336" t="s">
        <v>21</v>
      </c>
    </row>
    <row r="1337" spans="1:7" x14ac:dyDescent="0.2">
      <c r="A1337" t="s">
        <v>4620</v>
      </c>
      <c r="B1337" s="2">
        <v>39373</v>
      </c>
      <c r="C1337" t="s">
        <v>3255</v>
      </c>
      <c r="D1337" t="s">
        <v>3272</v>
      </c>
      <c r="E1337" t="s">
        <v>3257</v>
      </c>
      <c r="F1337" t="s">
        <v>13</v>
      </c>
      <c r="G1337" t="s">
        <v>18</v>
      </c>
    </row>
    <row r="1338" spans="1:7" x14ac:dyDescent="0.2">
      <c r="A1338" t="s">
        <v>4621</v>
      </c>
      <c r="B1338" s="2">
        <v>33062</v>
      </c>
      <c r="C1338" t="s">
        <v>3255</v>
      </c>
      <c r="D1338" t="s">
        <v>3266</v>
      </c>
      <c r="E1338" t="s">
        <v>3257</v>
      </c>
      <c r="F1338" t="s">
        <v>13</v>
      </c>
      <c r="G1338" t="s">
        <v>37</v>
      </c>
    </row>
    <row r="1339" spans="1:7" x14ac:dyDescent="0.2">
      <c r="A1339" t="s">
        <v>4622</v>
      </c>
      <c r="B1339" s="2">
        <v>39659</v>
      </c>
      <c r="C1339" t="s">
        <v>3255</v>
      </c>
      <c r="D1339" t="s">
        <v>3270</v>
      </c>
      <c r="E1339" t="s">
        <v>3257</v>
      </c>
      <c r="F1339" t="s">
        <v>13</v>
      </c>
      <c r="G1339" t="s">
        <v>37</v>
      </c>
    </row>
    <row r="1340" spans="1:7" x14ac:dyDescent="0.2">
      <c r="A1340" t="s">
        <v>4623</v>
      </c>
      <c r="B1340" s="2">
        <v>41645</v>
      </c>
      <c r="C1340" t="s">
        <v>3255</v>
      </c>
      <c r="D1340" t="s">
        <v>3272</v>
      </c>
      <c r="E1340" t="s">
        <v>3257</v>
      </c>
      <c r="F1340" t="s">
        <v>13</v>
      </c>
      <c r="G1340" t="s">
        <v>18</v>
      </c>
    </row>
    <row r="1341" spans="1:7" x14ac:dyDescent="0.2">
      <c r="A1341" t="s">
        <v>4624</v>
      </c>
      <c r="B1341" s="2">
        <v>35616</v>
      </c>
      <c r="C1341" t="s">
        <v>3255</v>
      </c>
      <c r="D1341" t="s">
        <v>3266</v>
      </c>
      <c r="E1341" t="s">
        <v>3257</v>
      </c>
      <c r="F1341" t="s">
        <v>13</v>
      </c>
      <c r="G1341" t="s">
        <v>21</v>
      </c>
    </row>
    <row r="1342" spans="1:7" x14ac:dyDescent="0.2">
      <c r="A1342" t="s">
        <v>4625</v>
      </c>
      <c r="B1342" s="2">
        <v>41123</v>
      </c>
      <c r="C1342" t="s">
        <v>3255</v>
      </c>
      <c r="D1342" t="s">
        <v>3259</v>
      </c>
      <c r="E1342" t="s">
        <v>3257</v>
      </c>
      <c r="F1342" t="s">
        <v>13</v>
      </c>
      <c r="G1342" t="s">
        <v>37</v>
      </c>
    </row>
    <row r="1343" spans="1:7" x14ac:dyDescent="0.2">
      <c r="A1343" t="s">
        <v>4626</v>
      </c>
      <c r="B1343" s="2">
        <v>34353</v>
      </c>
      <c r="C1343" t="s">
        <v>3255</v>
      </c>
      <c r="D1343" t="s">
        <v>3263</v>
      </c>
      <c r="E1343" t="s">
        <v>3257</v>
      </c>
      <c r="F1343" t="s">
        <v>13</v>
      </c>
      <c r="G1343" t="s">
        <v>37</v>
      </c>
    </row>
    <row r="1344" spans="1:7" x14ac:dyDescent="0.2">
      <c r="A1344" t="s">
        <v>4627</v>
      </c>
      <c r="B1344" s="2">
        <v>38124</v>
      </c>
      <c r="C1344" t="s">
        <v>3255</v>
      </c>
      <c r="D1344" t="s">
        <v>3259</v>
      </c>
      <c r="E1344" t="s">
        <v>3257</v>
      </c>
      <c r="F1344" t="s">
        <v>65</v>
      </c>
      <c r="G1344" t="s">
        <v>21</v>
      </c>
    </row>
    <row r="1345" spans="1:7" x14ac:dyDescent="0.2">
      <c r="A1345" t="s">
        <v>4628</v>
      </c>
      <c r="B1345" s="2">
        <v>40587</v>
      </c>
      <c r="C1345" t="s">
        <v>3255</v>
      </c>
      <c r="D1345" t="s">
        <v>3270</v>
      </c>
      <c r="E1345" t="s">
        <v>3257</v>
      </c>
      <c r="F1345" t="s">
        <v>13</v>
      </c>
      <c r="G1345" t="s">
        <v>37</v>
      </c>
    </row>
    <row r="1346" spans="1:7" x14ac:dyDescent="0.2">
      <c r="A1346" t="s">
        <v>4629</v>
      </c>
      <c r="B1346" s="2">
        <v>41123</v>
      </c>
      <c r="C1346" t="s">
        <v>3255</v>
      </c>
      <c r="D1346" t="s">
        <v>3259</v>
      </c>
      <c r="E1346" t="s">
        <v>3257</v>
      </c>
      <c r="F1346" t="s">
        <v>13</v>
      </c>
      <c r="G1346" t="s">
        <v>37</v>
      </c>
    </row>
    <row r="1347" spans="1:7" x14ac:dyDescent="0.2">
      <c r="A1347" t="s">
        <v>4630</v>
      </c>
      <c r="B1347" s="2">
        <v>41988</v>
      </c>
      <c r="C1347" t="s">
        <v>3255</v>
      </c>
      <c r="D1347" t="s">
        <v>3266</v>
      </c>
      <c r="E1347" t="s">
        <v>3257</v>
      </c>
      <c r="F1347" t="s">
        <v>13</v>
      </c>
      <c r="G1347" t="s">
        <v>37</v>
      </c>
    </row>
    <row r="1348" spans="1:7" x14ac:dyDescent="0.2">
      <c r="A1348" t="s">
        <v>4631</v>
      </c>
      <c r="B1348" s="2">
        <v>39002</v>
      </c>
      <c r="C1348" t="s">
        <v>3255</v>
      </c>
      <c r="D1348" t="s">
        <v>3272</v>
      </c>
      <c r="E1348" t="s">
        <v>3257</v>
      </c>
      <c r="F1348" t="s">
        <v>13</v>
      </c>
      <c r="G1348" t="s">
        <v>18</v>
      </c>
    </row>
    <row r="1349" spans="1:7" x14ac:dyDescent="0.2">
      <c r="A1349" t="s">
        <v>4632</v>
      </c>
      <c r="B1349" s="2">
        <v>40608</v>
      </c>
      <c r="C1349" t="s">
        <v>3255</v>
      </c>
      <c r="D1349" t="s">
        <v>3300</v>
      </c>
      <c r="E1349" t="s">
        <v>3257</v>
      </c>
      <c r="F1349" t="s">
        <v>13</v>
      </c>
      <c r="G1349" t="s">
        <v>37</v>
      </c>
    </row>
    <row r="1350" spans="1:7" x14ac:dyDescent="0.2">
      <c r="A1350" t="s">
        <v>4633</v>
      </c>
      <c r="B1350" s="2">
        <v>39206</v>
      </c>
      <c r="C1350" t="s">
        <v>3255</v>
      </c>
      <c r="D1350" t="s">
        <v>3266</v>
      </c>
      <c r="E1350" t="s">
        <v>3257</v>
      </c>
      <c r="F1350" t="s">
        <v>13</v>
      </c>
      <c r="G1350" t="s">
        <v>21</v>
      </c>
    </row>
    <row r="1351" spans="1:7" x14ac:dyDescent="0.2">
      <c r="A1351" t="s">
        <v>4634</v>
      </c>
      <c r="B1351" s="2">
        <v>41668</v>
      </c>
      <c r="C1351" t="s">
        <v>3255</v>
      </c>
      <c r="D1351" t="s">
        <v>3270</v>
      </c>
      <c r="E1351" t="s">
        <v>3257</v>
      </c>
      <c r="F1351" t="s">
        <v>13</v>
      </c>
      <c r="G1351" t="s">
        <v>37</v>
      </c>
    </row>
    <row r="1352" spans="1:7" x14ac:dyDescent="0.2">
      <c r="A1352" t="s">
        <v>4635</v>
      </c>
      <c r="B1352" s="2">
        <v>40891</v>
      </c>
      <c r="C1352" t="s">
        <v>3255</v>
      </c>
      <c r="D1352" t="s">
        <v>3266</v>
      </c>
      <c r="E1352" t="s">
        <v>3257</v>
      </c>
      <c r="F1352" t="s">
        <v>13</v>
      </c>
      <c r="G1352" t="s">
        <v>21</v>
      </c>
    </row>
    <row r="1353" spans="1:7" x14ac:dyDescent="0.2">
      <c r="A1353" t="s">
        <v>4636</v>
      </c>
      <c r="B1353" s="2">
        <v>41815</v>
      </c>
      <c r="C1353" t="s">
        <v>3255</v>
      </c>
      <c r="D1353" t="s">
        <v>3266</v>
      </c>
      <c r="E1353" t="s">
        <v>3257</v>
      </c>
      <c r="F1353" t="s">
        <v>13</v>
      </c>
      <c r="G1353" t="s">
        <v>21</v>
      </c>
    </row>
    <row r="1354" spans="1:7" x14ac:dyDescent="0.2">
      <c r="A1354" t="s">
        <v>4637</v>
      </c>
      <c r="B1354" s="2">
        <v>34221</v>
      </c>
      <c r="C1354" t="s">
        <v>3255</v>
      </c>
      <c r="D1354" t="s">
        <v>3272</v>
      </c>
      <c r="E1354" t="s">
        <v>3257</v>
      </c>
      <c r="F1354" t="s">
        <v>13</v>
      </c>
      <c r="G1354" t="s">
        <v>18</v>
      </c>
    </row>
    <row r="1355" spans="1:7" x14ac:dyDescent="0.2">
      <c r="A1355" t="s">
        <v>4638</v>
      </c>
      <c r="B1355" s="2">
        <v>38278</v>
      </c>
      <c r="C1355" t="s">
        <v>3255</v>
      </c>
      <c r="D1355" t="s">
        <v>3266</v>
      </c>
      <c r="E1355" t="s">
        <v>3257</v>
      </c>
      <c r="F1355" t="s">
        <v>17</v>
      </c>
      <c r="G1355" t="s">
        <v>37</v>
      </c>
    </row>
    <row r="1356" spans="1:7" x14ac:dyDescent="0.2">
      <c r="A1356" t="s">
        <v>4639</v>
      </c>
      <c r="B1356" s="2">
        <v>38084</v>
      </c>
      <c r="C1356" t="s">
        <v>3255</v>
      </c>
      <c r="D1356" t="s">
        <v>3259</v>
      </c>
      <c r="E1356" t="s">
        <v>3257</v>
      </c>
      <c r="F1356" t="s">
        <v>13</v>
      </c>
      <c r="G1356" t="s">
        <v>37</v>
      </c>
    </row>
    <row r="1357" spans="1:7" x14ac:dyDescent="0.2">
      <c r="A1357" t="s">
        <v>4640</v>
      </c>
      <c r="B1357" s="2">
        <v>37120</v>
      </c>
      <c r="C1357" t="s">
        <v>3255</v>
      </c>
      <c r="D1357" t="s">
        <v>3259</v>
      </c>
      <c r="E1357" t="s">
        <v>3257</v>
      </c>
      <c r="F1357" t="s">
        <v>13</v>
      </c>
      <c r="G1357" t="s">
        <v>21</v>
      </c>
    </row>
    <row r="1358" spans="1:7" x14ac:dyDescent="0.2">
      <c r="A1358" t="s">
        <v>4641</v>
      </c>
      <c r="B1358" s="2">
        <v>37720</v>
      </c>
      <c r="C1358" t="s">
        <v>3255</v>
      </c>
      <c r="D1358" t="s">
        <v>3266</v>
      </c>
      <c r="E1358" t="s">
        <v>3257</v>
      </c>
      <c r="F1358" t="s">
        <v>13</v>
      </c>
      <c r="G1358" t="s">
        <v>21</v>
      </c>
    </row>
    <row r="1359" spans="1:7" x14ac:dyDescent="0.2">
      <c r="A1359" t="s">
        <v>4642</v>
      </c>
      <c r="B1359" s="2">
        <v>39860</v>
      </c>
      <c r="C1359" t="s">
        <v>3255</v>
      </c>
      <c r="D1359" t="s">
        <v>3259</v>
      </c>
      <c r="E1359" t="s">
        <v>3257</v>
      </c>
      <c r="F1359" t="s">
        <v>13</v>
      </c>
      <c r="G1359" t="s">
        <v>37</v>
      </c>
    </row>
    <row r="1360" spans="1:7" x14ac:dyDescent="0.2">
      <c r="A1360" t="s">
        <v>4643</v>
      </c>
      <c r="B1360" s="2">
        <v>32695</v>
      </c>
      <c r="C1360" t="s">
        <v>3255</v>
      </c>
      <c r="D1360" t="s">
        <v>3266</v>
      </c>
      <c r="E1360" t="s">
        <v>3257</v>
      </c>
      <c r="F1360" t="s">
        <v>13</v>
      </c>
      <c r="G1360" t="s">
        <v>37</v>
      </c>
    </row>
    <row r="1361" spans="1:7" x14ac:dyDescent="0.2">
      <c r="A1361" t="s">
        <v>4644</v>
      </c>
      <c r="B1361" s="2">
        <v>39123</v>
      </c>
      <c r="C1361" t="s">
        <v>3255</v>
      </c>
      <c r="D1361" t="s">
        <v>3266</v>
      </c>
      <c r="E1361" t="s">
        <v>3257</v>
      </c>
      <c r="F1361" t="s">
        <v>13</v>
      </c>
      <c r="G1361" t="s">
        <v>21</v>
      </c>
    </row>
    <row r="1362" spans="1:7" x14ac:dyDescent="0.2">
      <c r="A1362" t="s">
        <v>4645</v>
      </c>
      <c r="B1362" s="2">
        <v>36218</v>
      </c>
      <c r="C1362" t="s">
        <v>3255</v>
      </c>
      <c r="D1362" t="s">
        <v>3266</v>
      </c>
      <c r="E1362" t="s">
        <v>3257</v>
      </c>
      <c r="F1362" t="s">
        <v>13</v>
      </c>
      <c r="G1362" t="s">
        <v>21</v>
      </c>
    </row>
    <row r="1363" spans="1:7" x14ac:dyDescent="0.2">
      <c r="A1363" t="s">
        <v>4646</v>
      </c>
      <c r="B1363" s="2">
        <v>40046</v>
      </c>
      <c r="C1363" t="s">
        <v>3255</v>
      </c>
      <c r="D1363" t="s">
        <v>3259</v>
      </c>
      <c r="E1363" t="s">
        <v>3257</v>
      </c>
      <c r="F1363" t="s">
        <v>13</v>
      </c>
      <c r="G1363" t="s">
        <v>37</v>
      </c>
    </row>
    <row r="1364" spans="1:7" x14ac:dyDescent="0.2">
      <c r="A1364" t="s">
        <v>4647</v>
      </c>
      <c r="B1364" s="2">
        <v>38679</v>
      </c>
      <c r="C1364" t="s">
        <v>3456</v>
      </c>
      <c r="D1364" t="s">
        <v>3270</v>
      </c>
      <c r="E1364" t="s">
        <v>3257</v>
      </c>
      <c r="F1364" t="s">
        <v>36</v>
      </c>
      <c r="G1364" t="s">
        <v>37</v>
      </c>
    </row>
    <row r="1365" spans="1:7" x14ac:dyDescent="0.2">
      <c r="A1365" t="s">
        <v>4648</v>
      </c>
      <c r="B1365" s="2">
        <v>39022</v>
      </c>
      <c r="C1365" t="s">
        <v>3255</v>
      </c>
      <c r="D1365" t="s">
        <v>3272</v>
      </c>
      <c r="E1365" t="s">
        <v>3257</v>
      </c>
      <c r="F1365" t="s">
        <v>13</v>
      </c>
      <c r="G1365" t="s">
        <v>18</v>
      </c>
    </row>
    <row r="1366" spans="1:7" x14ac:dyDescent="0.2">
      <c r="A1366" t="s">
        <v>4649</v>
      </c>
      <c r="B1366" s="2">
        <v>38555</v>
      </c>
      <c r="C1366" t="s">
        <v>3255</v>
      </c>
      <c r="D1366" t="s">
        <v>3259</v>
      </c>
      <c r="E1366" t="s">
        <v>3257</v>
      </c>
      <c r="F1366" t="s">
        <v>13</v>
      </c>
      <c r="G1366" t="s">
        <v>21</v>
      </c>
    </row>
    <row r="1367" spans="1:7" x14ac:dyDescent="0.2">
      <c r="A1367" t="s">
        <v>4650</v>
      </c>
      <c r="B1367" s="2">
        <v>40269</v>
      </c>
      <c r="C1367" t="s">
        <v>3255</v>
      </c>
      <c r="D1367" t="s">
        <v>3263</v>
      </c>
      <c r="E1367" t="s">
        <v>3257</v>
      </c>
      <c r="F1367" t="s">
        <v>13</v>
      </c>
      <c r="G1367" t="s">
        <v>21</v>
      </c>
    </row>
    <row r="1368" spans="1:7" x14ac:dyDescent="0.2">
      <c r="A1368" t="s">
        <v>4651</v>
      </c>
      <c r="B1368" s="2">
        <v>30429</v>
      </c>
      <c r="C1368" t="s">
        <v>3255</v>
      </c>
      <c r="D1368" t="s">
        <v>3266</v>
      </c>
      <c r="E1368" t="s">
        <v>3257</v>
      </c>
      <c r="F1368" t="s">
        <v>65</v>
      </c>
      <c r="G1368" t="s">
        <v>18</v>
      </c>
    </row>
    <row r="1369" spans="1:7" x14ac:dyDescent="0.2">
      <c r="A1369" t="s">
        <v>4652</v>
      </c>
      <c r="B1369" s="2">
        <v>39836</v>
      </c>
      <c r="C1369" t="s">
        <v>3255</v>
      </c>
      <c r="D1369" t="s">
        <v>3263</v>
      </c>
      <c r="E1369" t="s">
        <v>3257</v>
      </c>
      <c r="F1369" t="s">
        <v>13</v>
      </c>
      <c r="G1369" t="s">
        <v>21</v>
      </c>
    </row>
    <row r="1370" spans="1:7" x14ac:dyDescent="0.2">
      <c r="A1370" t="s">
        <v>4653</v>
      </c>
      <c r="B1370" s="2">
        <v>37305</v>
      </c>
      <c r="C1370" t="s">
        <v>3255</v>
      </c>
      <c r="D1370" t="s">
        <v>3266</v>
      </c>
      <c r="E1370" t="s">
        <v>3257</v>
      </c>
      <c r="F1370" t="s">
        <v>13</v>
      </c>
      <c r="G1370" t="s">
        <v>21</v>
      </c>
    </row>
    <row r="1371" spans="1:7" x14ac:dyDescent="0.2">
      <c r="A1371" t="s">
        <v>4654</v>
      </c>
      <c r="B1371" s="2">
        <v>38519</v>
      </c>
      <c r="C1371" t="s">
        <v>3255</v>
      </c>
      <c r="D1371" t="s">
        <v>3263</v>
      </c>
      <c r="E1371" t="s">
        <v>3257</v>
      </c>
      <c r="F1371" t="s">
        <v>13</v>
      </c>
      <c r="G1371" t="s">
        <v>21</v>
      </c>
    </row>
    <row r="1372" spans="1:7" x14ac:dyDescent="0.2">
      <c r="A1372" t="s">
        <v>4655</v>
      </c>
      <c r="B1372" s="2">
        <v>35130</v>
      </c>
      <c r="C1372" t="s">
        <v>3255</v>
      </c>
      <c r="D1372" t="s">
        <v>3263</v>
      </c>
      <c r="E1372" t="s">
        <v>3257</v>
      </c>
      <c r="F1372" t="s">
        <v>13</v>
      </c>
      <c r="G1372" t="s">
        <v>37</v>
      </c>
    </row>
    <row r="1373" spans="1:7" x14ac:dyDescent="0.2">
      <c r="A1373" t="s">
        <v>4656</v>
      </c>
      <c r="B1373" s="2">
        <v>39808</v>
      </c>
      <c r="C1373" t="s">
        <v>3255</v>
      </c>
      <c r="D1373" t="s">
        <v>3266</v>
      </c>
      <c r="E1373" t="s">
        <v>3257</v>
      </c>
      <c r="F1373" t="s">
        <v>13</v>
      </c>
      <c r="G1373" t="s">
        <v>21</v>
      </c>
    </row>
    <row r="1374" spans="1:7" x14ac:dyDescent="0.2">
      <c r="A1374" t="s">
        <v>4657</v>
      </c>
      <c r="B1374" s="2">
        <v>36519</v>
      </c>
      <c r="C1374" t="s">
        <v>3255</v>
      </c>
      <c r="D1374" t="s">
        <v>3270</v>
      </c>
      <c r="E1374" t="s">
        <v>3257</v>
      </c>
      <c r="F1374" t="s">
        <v>13</v>
      </c>
      <c r="G1374" t="s">
        <v>37</v>
      </c>
    </row>
    <row r="1375" spans="1:7" x14ac:dyDescent="0.2">
      <c r="A1375" t="s">
        <v>4658</v>
      </c>
      <c r="B1375" s="2">
        <v>35997</v>
      </c>
      <c r="C1375" t="s">
        <v>3255</v>
      </c>
      <c r="D1375" t="s">
        <v>3259</v>
      </c>
      <c r="E1375" t="s">
        <v>3257</v>
      </c>
      <c r="F1375" t="s">
        <v>13</v>
      </c>
      <c r="G1375" t="s">
        <v>21</v>
      </c>
    </row>
    <row r="1376" spans="1:7" x14ac:dyDescent="0.2">
      <c r="A1376" t="s">
        <v>4659</v>
      </c>
      <c r="B1376" s="2">
        <v>37868</v>
      </c>
      <c r="C1376" t="s">
        <v>3255</v>
      </c>
      <c r="D1376" t="s">
        <v>3270</v>
      </c>
      <c r="E1376" t="s">
        <v>3257</v>
      </c>
      <c r="F1376" t="s">
        <v>13</v>
      </c>
      <c r="G1376" t="s">
        <v>37</v>
      </c>
    </row>
    <row r="1377" spans="1:7" x14ac:dyDescent="0.2">
      <c r="A1377" t="s">
        <v>4660</v>
      </c>
      <c r="B1377" s="2">
        <v>38370</v>
      </c>
      <c r="C1377" t="s">
        <v>3255</v>
      </c>
      <c r="D1377" t="s">
        <v>3272</v>
      </c>
      <c r="E1377" t="s">
        <v>3257</v>
      </c>
      <c r="F1377" t="s">
        <v>13</v>
      </c>
      <c r="G1377" t="s">
        <v>18</v>
      </c>
    </row>
    <row r="1378" spans="1:7" x14ac:dyDescent="0.2">
      <c r="A1378" t="s">
        <v>4661</v>
      </c>
      <c r="B1378" s="2">
        <v>38963</v>
      </c>
      <c r="C1378" t="s">
        <v>3255</v>
      </c>
      <c r="D1378" t="s">
        <v>3259</v>
      </c>
      <c r="E1378" t="s">
        <v>3257</v>
      </c>
      <c r="F1378" t="s">
        <v>13</v>
      </c>
      <c r="G1378" t="s">
        <v>21</v>
      </c>
    </row>
    <row r="1379" spans="1:7" x14ac:dyDescent="0.2">
      <c r="A1379" t="s">
        <v>4662</v>
      </c>
      <c r="B1379" s="2">
        <v>33307</v>
      </c>
      <c r="C1379" t="s">
        <v>3255</v>
      </c>
      <c r="D1379" t="s">
        <v>3272</v>
      </c>
      <c r="E1379" t="s">
        <v>3257</v>
      </c>
      <c r="F1379" t="s">
        <v>13</v>
      </c>
      <c r="G1379" t="s">
        <v>18</v>
      </c>
    </row>
    <row r="1380" spans="1:7" x14ac:dyDescent="0.2">
      <c r="A1380" t="s">
        <v>4663</v>
      </c>
      <c r="B1380" s="2">
        <v>41123</v>
      </c>
      <c r="C1380" t="s">
        <v>3255</v>
      </c>
      <c r="D1380" t="s">
        <v>3259</v>
      </c>
      <c r="E1380" t="s">
        <v>3257</v>
      </c>
      <c r="F1380" t="s">
        <v>13</v>
      </c>
      <c r="G1380" t="s">
        <v>37</v>
      </c>
    </row>
    <row r="1381" spans="1:7" x14ac:dyDescent="0.2">
      <c r="A1381" t="s">
        <v>4664</v>
      </c>
      <c r="B1381" s="2">
        <v>32323</v>
      </c>
      <c r="C1381" t="s">
        <v>3255</v>
      </c>
      <c r="D1381" t="s">
        <v>3259</v>
      </c>
      <c r="E1381" t="s">
        <v>3257</v>
      </c>
      <c r="F1381" t="s">
        <v>13</v>
      </c>
      <c r="G1381" t="s">
        <v>37</v>
      </c>
    </row>
    <row r="1382" spans="1:7" x14ac:dyDescent="0.2">
      <c r="A1382" t="s">
        <v>4665</v>
      </c>
      <c r="B1382" s="2">
        <v>36583</v>
      </c>
      <c r="C1382" t="s">
        <v>3255</v>
      </c>
      <c r="D1382" t="s">
        <v>3266</v>
      </c>
      <c r="E1382" t="s">
        <v>3257</v>
      </c>
      <c r="F1382" t="s">
        <v>13</v>
      </c>
      <c r="G1382" t="s">
        <v>21</v>
      </c>
    </row>
    <row r="1383" spans="1:7" x14ac:dyDescent="0.2">
      <c r="A1383" t="s">
        <v>4666</v>
      </c>
      <c r="B1383" s="2">
        <v>41696</v>
      </c>
      <c r="C1383" t="s">
        <v>3255</v>
      </c>
      <c r="D1383" t="s">
        <v>3259</v>
      </c>
      <c r="E1383" t="s">
        <v>3257</v>
      </c>
      <c r="F1383" t="s">
        <v>13</v>
      </c>
      <c r="G1383" t="s">
        <v>18</v>
      </c>
    </row>
    <row r="1384" spans="1:7" x14ac:dyDescent="0.2">
      <c r="A1384" t="s">
        <v>4667</v>
      </c>
      <c r="B1384" s="2">
        <v>39643</v>
      </c>
      <c r="C1384" t="s">
        <v>3255</v>
      </c>
      <c r="D1384" t="s">
        <v>3263</v>
      </c>
      <c r="E1384" t="s">
        <v>3257</v>
      </c>
      <c r="F1384" t="s">
        <v>13</v>
      </c>
      <c r="G1384" t="s">
        <v>21</v>
      </c>
    </row>
    <row r="1385" spans="1:7" x14ac:dyDescent="0.2">
      <c r="A1385" t="s">
        <v>4668</v>
      </c>
      <c r="B1385" s="2">
        <v>31662</v>
      </c>
      <c r="C1385" t="s">
        <v>3255</v>
      </c>
      <c r="D1385" t="s">
        <v>3270</v>
      </c>
      <c r="E1385" t="s">
        <v>3257</v>
      </c>
      <c r="F1385" t="s">
        <v>13</v>
      </c>
      <c r="G1385" t="s">
        <v>37</v>
      </c>
    </row>
    <row r="1386" spans="1:7" x14ac:dyDescent="0.2">
      <c r="A1386" t="s">
        <v>4669</v>
      </c>
      <c r="B1386" s="2">
        <v>37067</v>
      </c>
      <c r="C1386" t="s">
        <v>3255</v>
      </c>
      <c r="D1386" t="s">
        <v>3259</v>
      </c>
      <c r="E1386" t="s">
        <v>3257</v>
      </c>
      <c r="F1386" t="s">
        <v>13</v>
      </c>
      <c r="G1386" t="s">
        <v>37</v>
      </c>
    </row>
    <row r="1387" spans="1:7" x14ac:dyDescent="0.2">
      <c r="A1387" t="s">
        <v>4670</v>
      </c>
      <c r="B1387" s="2">
        <v>40842</v>
      </c>
      <c r="C1387" t="s">
        <v>3255</v>
      </c>
      <c r="D1387" t="s">
        <v>3259</v>
      </c>
      <c r="E1387" t="s">
        <v>3257</v>
      </c>
      <c r="F1387" t="s">
        <v>13</v>
      </c>
      <c r="G1387" t="s">
        <v>37</v>
      </c>
    </row>
    <row r="1388" spans="1:7" x14ac:dyDescent="0.2">
      <c r="A1388" t="s">
        <v>4671</v>
      </c>
      <c r="B1388" s="2">
        <v>42285</v>
      </c>
      <c r="C1388" t="s">
        <v>3255</v>
      </c>
      <c r="D1388" t="s">
        <v>3259</v>
      </c>
      <c r="E1388" t="s">
        <v>3257</v>
      </c>
      <c r="F1388" t="s">
        <v>13</v>
      </c>
      <c r="G1388" t="s">
        <v>21</v>
      </c>
    </row>
    <row r="1389" spans="1:7" x14ac:dyDescent="0.2">
      <c r="A1389" t="s">
        <v>4672</v>
      </c>
      <c r="B1389" s="2">
        <v>40439</v>
      </c>
      <c r="C1389" t="s">
        <v>3255</v>
      </c>
      <c r="D1389" t="s">
        <v>3266</v>
      </c>
      <c r="E1389" t="s">
        <v>3257</v>
      </c>
      <c r="F1389" t="s">
        <v>13</v>
      </c>
      <c r="G1389" t="s">
        <v>21</v>
      </c>
    </row>
    <row r="1390" spans="1:7" x14ac:dyDescent="0.2">
      <c r="A1390" t="s">
        <v>4673</v>
      </c>
      <c r="B1390" s="2">
        <v>37136</v>
      </c>
      <c r="C1390" t="s">
        <v>3255</v>
      </c>
      <c r="D1390" t="s">
        <v>3259</v>
      </c>
      <c r="E1390" t="s">
        <v>3257</v>
      </c>
      <c r="F1390" t="s">
        <v>13</v>
      </c>
      <c r="G1390" t="s">
        <v>14</v>
      </c>
    </row>
    <row r="1391" spans="1:7" x14ac:dyDescent="0.2">
      <c r="A1391" t="s">
        <v>4674</v>
      </c>
      <c r="B1391" s="2">
        <v>31355</v>
      </c>
      <c r="C1391" t="s">
        <v>3255</v>
      </c>
      <c r="D1391" t="s">
        <v>3266</v>
      </c>
      <c r="E1391" t="s">
        <v>3257</v>
      </c>
      <c r="F1391" t="s">
        <v>476</v>
      </c>
      <c r="G1391" t="s">
        <v>21</v>
      </c>
    </row>
    <row r="1392" spans="1:7" x14ac:dyDescent="0.2">
      <c r="A1392" t="s">
        <v>4675</v>
      </c>
      <c r="B1392" s="2">
        <v>36898</v>
      </c>
      <c r="C1392" t="s">
        <v>3255</v>
      </c>
      <c r="D1392" t="s">
        <v>3263</v>
      </c>
      <c r="E1392" t="s">
        <v>3257</v>
      </c>
      <c r="F1392" t="s">
        <v>13</v>
      </c>
      <c r="G1392" t="s">
        <v>37</v>
      </c>
    </row>
    <row r="1393" spans="1:7" x14ac:dyDescent="0.2">
      <c r="A1393" t="s">
        <v>4676</v>
      </c>
      <c r="B1393" s="2">
        <v>37423</v>
      </c>
      <c r="C1393" t="s">
        <v>3255</v>
      </c>
      <c r="D1393" t="s">
        <v>3266</v>
      </c>
      <c r="E1393" t="s">
        <v>3257</v>
      </c>
      <c r="F1393" t="s">
        <v>13</v>
      </c>
      <c r="G1393" t="s">
        <v>21</v>
      </c>
    </row>
    <row r="1394" spans="1:7" x14ac:dyDescent="0.2">
      <c r="A1394" t="s">
        <v>4677</v>
      </c>
      <c r="B1394" s="2">
        <v>41600</v>
      </c>
      <c r="C1394" t="s">
        <v>3255</v>
      </c>
      <c r="D1394" t="s">
        <v>3409</v>
      </c>
      <c r="E1394" t="s">
        <v>3257</v>
      </c>
      <c r="F1394" t="s">
        <v>36</v>
      </c>
      <c r="G1394" t="s">
        <v>21</v>
      </c>
    </row>
    <row r="1395" spans="1:7" x14ac:dyDescent="0.2">
      <c r="A1395" t="s">
        <v>4678</v>
      </c>
      <c r="B1395" s="2">
        <v>34248</v>
      </c>
      <c r="C1395" t="s">
        <v>3255</v>
      </c>
      <c r="D1395" t="s">
        <v>3272</v>
      </c>
      <c r="E1395" t="s">
        <v>3257</v>
      </c>
      <c r="F1395" t="s">
        <v>13</v>
      </c>
      <c r="G1395" t="s">
        <v>18</v>
      </c>
    </row>
    <row r="1396" spans="1:7" x14ac:dyDescent="0.2">
      <c r="A1396" t="s">
        <v>4679</v>
      </c>
      <c r="B1396" s="2">
        <v>35392</v>
      </c>
      <c r="C1396" t="s">
        <v>3255</v>
      </c>
      <c r="D1396" t="s">
        <v>3259</v>
      </c>
      <c r="E1396" t="s">
        <v>3257</v>
      </c>
      <c r="F1396" t="s">
        <v>13</v>
      </c>
      <c r="G1396" t="s">
        <v>18</v>
      </c>
    </row>
    <row r="1397" spans="1:7" x14ac:dyDescent="0.2">
      <c r="A1397" t="s">
        <v>4680</v>
      </c>
      <c r="B1397" s="2">
        <v>39412</v>
      </c>
      <c r="C1397" t="s">
        <v>3255</v>
      </c>
      <c r="D1397" t="s">
        <v>3259</v>
      </c>
      <c r="E1397" t="s">
        <v>3257</v>
      </c>
      <c r="F1397" t="s">
        <v>13</v>
      </c>
      <c r="G1397" t="s">
        <v>18</v>
      </c>
    </row>
    <row r="1398" spans="1:7" x14ac:dyDescent="0.2">
      <c r="A1398" t="s">
        <v>4681</v>
      </c>
      <c r="B1398" s="2">
        <v>40539</v>
      </c>
      <c r="C1398" t="s">
        <v>3255</v>
      </c>
      <c r="D1398" t="s">
        <v>3259</v>
      </c>
      <c r="E1398" t="s">
        <v>3257</v>
      </c>
      <c r="F1398" t="s">
        <v>13</v>
      </c>
      <c r="G1398" t="s">
        <v>18</v>
      </c>
    </row>
    <row r="1399" spans="1:7" x14ac:dyDescent="0.2">
      <c r="A1399" t="s">
        <v>4682</v>
      </c>
      <c r="B1399" s="2">
        <v>39967</v>
      </c>
      <c r="C1399" t="s">
        <v>3255</v>
      </c>
      <c r="D1399" t="s">
        <v>3604</v>
      </c>
      <c r="E1399" t="s">
        <v>3257</v>
      </c>
      <c r="F1399" t="s">
        <v>13</v>
      </c>
    </row>
    <row r="1400" spans="1:7" x14ac:dyDescent="0.2">
      <c r="A1400" t="s">
        <v>4683</v>
      </c>
      <c r="B1400" s="2">
        <v>36998</v>
      </c>
      <c r="C1400" t="s">
        <v>3255</v>
      </c>
      <c r="D1400" t="s">
        <v>3259</v>
      </c>
      <c r="E1400" t="s">
        <v>3257</v>
      </c>
      <c r="F1400" t="s">
        <v>13</v>
      </c>
      <c r="G1400" t="s">
        <v>21</v>
      </c>
    </row>
    <row r="1401" spans="1:7" x14ac:dyDescent="0.2">
      <c r="A1401" t="s">
        <v>4684</v>
      </c>
      <c r="B1401" s="2">
        <v>41950</v>
      </c>
      <c r="C1401" t="s">
        <v>3255</v>
      </c>
      <c r="D1401" t="s">
        <v>3266</v>
      </c>
      <c r="E1401" t="s">
        <v>3257</v>
      </c>
      <c r="F1401" t="s">
        <v>13</v>
      </c>
      <c r="G1401" t="s">
        <v>21</v>
      </c>
    </row>
    <row r="1402" spans="1:7" x14ac:dyDescent="0.2">
      <c r="A1402" t="s">
        <v>4685</v>
      </c>
      <c r="B1402" s="2">
        <v>38787</v>
      </c>
      <c r="C1402" t="s">
        <v>3255</v>
      </c>
      <c r="D1402" t="s">
        <v>3270</v>
      </c>
      <c r="E1402" t="s">
        <v>3257</v>
      </c>
      <c r="F1402" t="s">
        <v>13</v>
      </c>
      <c r="G1402" t="s">
        <v>37</v>
      </c>
    </row>
    <row r="1403" spans="1:7" x14ac:dyDescent="0.2">
      <c r="A1403" t="s">
        <v>4686</v>
      </c>
      <c r="B1403" s="2">
        <v>30963</v>
      </c>
      <c r="C1403" t="s">
        <v>3255</v>
      </c>
      <c r="D1403" t="s">
        <v>3259</v>
      </c>
      <c r="E1403" t="s">
        <v>3257</v>
      </c>
      <c r="F1403" t="s">
        <v>13</v>
      </c>
      <c r="G1403" t="s">
        <v>18</v>
      </c>
    </row>
    <row r="1404" spans="1:7" x14ac:dyDescent="0.2">
      <c r="A1404" t="s">
        <v>4687</v>
      </c>
      <c r="B1404" s="2">
        <v>25674</v>
      </c>
      <c r="C1404" t="s">
        <v>3255</v>
      </c>
      <c r="D1404" t="s">
        <v>3259</v>
      </c>
      <c r="E1404" t="s">
        <v>3257</v>
      </c>
      <c r="F1404" t="s">
        <v>13</v>
      </c>
      <c r="G1404" t="s">
        <v>680</v>
      </c>
    </row>
    <row r="1405" spans="1:7" x14ac:dyDescent="0.2">
      <c r="A1405" t="s">
        <v>4688</v>
      </c>
      <c r="B1405" s="2">
        <v>42088</v>
      </c>
      <c r="C1405" t="s">
        <v>3255</v>
      </c>
      <c r="D1405" t="s">
        <v>3270</v>
      </c>
      <c r="E1405" t="s">
        <v>3257</v>
      </c>
      <c r="F1405" t="s">
        <v>13</v>
      </c>
      <c r="G1405" t="s">
        <v>21</v>
      </c>
    </row>
    <row r="1406" spans="1:7" x14ac:dyDescent="0.2">
      <c r="A1406" t="s">
        <v>4689</v>
      </c>
      <c r="B1406" s="2">
        <v>29774</v>
      </c>
      <c r="C1406" t="s">
        <v>3255</v>
      </c>
      <c r="D1406" t="s">
        <v>3259</v>
      </c>
      <c r="E1406" t="s">
        <v>3257</v>
      </c>
      <c r="F1406" t="s">
        <v>36</v>
      </c>
      <c r="G1406" t="s">
        <v>37</v>
      </c>
    </row>
    <row r="1407" spans="1:7" x14ac:dyDescent="0.2">
      <c r="A1407" t="s">
        <v>4690</v>
      </c>
      <c r="B1407" s="2">
        <v>41449</v>
      </c>
      <c r="C1407" t="s">
        <v>3255</v>
      </c>
      <c r="D1407" t="s">
        <v>3272</v>
      </c>
      <c r="E1407" t="s">
        <v>3257</v>
      </c>
      <c r="F1407" t="s">
        <v>1757</v>
      </c>
    </row>
    <row r="1408" spans="1:7" x14ac:dyDescent="0.2">
      <c r="A1408" t="s">
        <v>4691</v>
      </c>
      <c r="B1408" s="2">
        <v>36837</v>
      </c>
      <c r="C1408" t="s">
        <v>3255</v>
      </c>
      <c r="D1408" t="s">
        <v>3259</v>
      </c>
      <c r="E1408" t="s">
        <v>3257</v>
      </c>
      <c r="F1408" t="s">
        <v>13</v>
      </c>
      <c r="G1408" t="s">
        <v>37</v>
      </c>
    </row>
    <row r="1409" spans="1:7" x14ac:dyDescent="0.2">
      <c r="A1409" t="s">
        <v>4692</v>
      </c>
      <c r="B1409" s="2">
        <v>33533</v>
      </c>
      <c r="C1409" t="s">
        <v>3255</v>
      </c>
      <c r="D1409" t="s">
        <v>3300</v>
      </c>
      <c r="E1409" t="s">
        <v>3257</v>
      </c>
      <c r="F1409" t="s">
        <v>13</v>
      </c>
      <c r="G1409" t="s">
        <v>37</v>
      </c>
    </row>
    <row r="1410" spans="1:7" x14ac:dyDescent="0.2">
      <c r="A1410" t="s">
        <v>4693</v>
      </c>
      <c r="B1410" s="2">
        <v>38628</v>
      </c>
      <c r="C1410" t="s">
        <v>3255</v>
      </c>
      <c r="D1410" t="s">
        <v>3263</v>
      </c>
      <c r="E1410" t="s">
        <v>3257</v>
      </c>
      <c r="F1410" t="s">
        <v>13</v>
      </c>
      <c r="G1410" t="s">
        <v>37</v>
      </c>
    </row>
    <row r="1411" spans="1:7" x14ac:dyDescent="0.2">
      <c r="A1411" t="s">
        <v>4694</v>
      </c>
      <c r="B1411" s="2">
        <v>40042</v>
      </c>
      <c r="C1411" t="s">
        <v>3255</v>
      </c>
      <c r="D1411" t="s">
        <v>3259</v>
      </c>
      <c r="E1411" t="s">
        <v>3257</v>
      </c>
      <c r="F1411" t="s">
        <v>476</v>
      </c>
      <c r="G1411" t="s">
        <v>21</v>
      </c>
    </row>
    <row r="1412" spans="1:7" x14ac:dyDescent="0.2">
      <c r="A1412" t="s">
        <v>4695</v>
      </c>
      <c r="B1412" s="2">
        <v>37637</v>
      </c>
      <c r="C1412" t="s">
        <v>3255</v>
      </c>
      <c r="D1412" t="s">
        <v>3263</v>
      </c>
      <c r="E1412" t="s">
        <v>3257</v>
      </c>
      <c r="F1412" t="s">
        <v>65</v>
      </c>
      <c r="G1412" t="s">
        <v>37</v>
      </c>
    </row>
    <row r="1413" spans="1:7" x14ac:dyDescent="0.2">
      <c r="A1413" t="s">
        <v>4696</v>
      </c>
      <c r="B1413" s="2">
        <v>41592</v>
      </c>
      <c r="C1413" t="s">
        <v>3255</v>
      </c>
      <c r="D1413" t="s">
        <v>3259</v>
      </c>
      <c r="E1413" t="s">
        <v>3257</v>
      </c>
      <c r="F1413" t="s">
        <v>13</v>
      </c>
      <c r="G1413" t="s">
        <v>21</v>
      </c>
    </row>
    <row r="1414" spans="1:7" x14ac:dyDescent="0.2">
      <c r="A1414" t="s">
        <v>4697</v>
      </c>
      <c r="B1414" s="2">
        <v>40231</v>
      </c>
      <c r="C1414" t="s">
        <v>3255</v>
      </c>
      <c r="D1414" t="s">
        <v>3270</v>
      </c>
      <c r="E1414" t="s">
        <v>3257</v>
      </c>
      <c r="F1414" t="s">
        <v>13</v>
      </c>
      <c r="G1414" t="s">
        <v>37</v>
      </c>
    </row>
    <row r="1415" spans="1:7" x14ac:dyDescent="0.2">
      <c r="A1415" t="s">
        <v>4698</v>
      </c>
      <c r="B1415" s="2">
        <v>36293</v>
      </c>
      <c r="C1415" t="s">
        <v>3255</v>
      </c>
      <c r="D1415" t="s">
        <v>3259</v>
      </c>
      <c r="E1415" t="s">
        <v>3257</v>
      </c>
      <c r="F1415" t="s">
        <v>65</v>
      </c>
      <c r="G1415" t="s">
        <v>37</v>
      </c>
    </row>
    <row r="1416" spans="1:7" x14ac:dyDescent="0.2">
      <c r="A1416" t="s">
        <v>4699</v>
      </c>
      <c r="B1416" s="2">
        <v>27132</v>
      </c>
      <c r="C1416" t="s">
        <v>3255</v>
      </c>
      <c r="D1416" t="s">
        <v>3300</v>
      </c>
      <c r="E1416" t="s">
        <v>3257</v>
      </c>
      <c r="F1416" t="s">
        <v>13</v>
      </c>
      <c r="G1416" t="s">
        <v>37</v>
      </c>
    </row>
    <row r="1417" spans="1:7" x14ac:dyDescent="0.2">
      <c r="A1417" t="s">
        <v>4700</v>
      </c>
      <c r="B1417" s="2">
        <v>37944</v>
      </c>
      <c r="C1417" t="s">
        <v>3255</v>
      </c>
      <c r="D1417" t="s">
        <v>3433</v>
      </c>
      <c r="E1417" t="s">
        <v>3257</v>
      </c>
      <c r="F1417" t="s">
        <v>13</v>
      </c>
      <c r="G1417" t="s">
        <v>37</v>
      </c>
    </row>
    <row r="1418" spans="1:7" x14ac:dyDescent="0.2">
      <c r="A1418" t="s">
        <v>4701</v>
      </c>
      <c r="B1418" s="2">
        <v>36092</v>
      </c>
      <c r="C1418" t="s">
        <v>3255</v>
      </c>
      <c r="D1418" t="s">
        <v>3300</v>
      </c>
      <c r="E1418" t="s">
        <v>3257</v>
      </c>
      <c r="F1418" t="s">
        <v>13</v>
      </c>
      <c r="G1418" t="s">
        <v>37</v>
      </c>
    </row>
    <row r="1419" spans="1:7" x14ac:dyDescent="0.2">
      <c r="A1419" t="s">
        <v>4702</v>
      </c>
      <c r="B1419" s="2">
        <v>35781</v>
      </c>
      <c r="C1419" t="s">
        <v>3456</v>
      </c>
      <c r="D1419" t="s">
        <v>3588</v>
      </c>
      <c r="E1419" t="s">
        <v>3257</v>
      </c>
      <c r="F1419" t="s">
        <v>13</v>
      </c>
    </row>
    <row r="1420" spans="1:7" x14ac:dyDescent="0.2">
      <c r="A1420" t="s">
        <v>4703</v>
      </c>
      <c r="B1420" s="2">
        <v>28273</v>
      </c>
      <c r="C1420" t="s">
        <v>3255</v>
      </c>
      <c r="D1420" t="s">
        <v>3272</v>
      </c>
      <c r="E1420" t="s">
        <v>3257</v>
      </c>
      <c r="F1420" t="s">
        <v>65</v>
      </c>
      <c r="G1420" t="s">
        <v>18</v>
      </c>
    </row>
    <row r="1421" spans="1:7" x14ac:dyDescent="0.2">
      <c r="A1421" t="s">
        <v>4704</v>
      </c>
      <c r="B1421" s="2">
        <v>39167</v>
      </c>
      <c r="C1421" t="s">
        <v>3255</v>
      </c>
      <c r="D1421" t="s">
        <v>3259</v>
      </c>
      <c r="E1421" t="s">
        <v>3257</v>
      </c>
      <c r="F1421" t="s">
        <v>13</v>
      </c>
      <c r="G1421" t="s">
        <v>37</v>
      </c>
    </row>
    <row r="1422" spans="1:7" x14ac:dyDescent="0.2">
      <c r="A1422" t="s">
        <v>4705</v>
      </c>
      <c r="B1422" s="2">
        <v>37074</v>
      </c>
      <c r="C1422" t="s">
        <v>3255</v>
      </c>
      <c r="D1422" t="s">
        <v>3300</v>
      </c>
      <c r="E1422" t="s">
        <v>3257</v>
      </c>
      <c r="F1422" t="s">
        <v>13</v>
      </c>
      <c r="G1422" t="s">
        <v>37</v>
      </c>
    </row>
    <row r="1423" spans="1:7" x14ac:dyDescent="0.2">
      <c r="A1423" t="s">
        <v>4706</v>
      </c>
      <c r="B1423" s="2">
        <v>40439</v>
      </c>
      <c r="C1423" t="s">
        <v>3255</v>
      </c>
      <c r="D1423" t="s">
        <v>3266</v>
      </c>
      <c r="E1423" t="s">
        <v>3257</v>
      </c>
      <c r="F1423" t="s">
        <v>1776</v>
      </c>
      <c r="G1423" t="s">
        <v>37</v>
      </c>
    </row>
    <row r="1424" spans="1:7" x14ac:dyDescent="0.2">
      <c r="A1424" t="s">
        <v>4707</v>
      </c>
      <c r="B1424" s="2">
        <v>36277</v>
      </c>
      <c r="C1424" t="s">
        <v>3255</v>
      </c>
      <c r="D1424" t="s">
        <v>3259</v>
      </c>
      <c r="E1424" t="s">
        <v>3257</v>
      </c>
      <c r="F1424" t="s">
        <v>13</v>
      </c>
      <c r="G1424" t="s">
        <v>21</v>
      </c>
    </row>
    <row r="1425" spans="1:7" x14ac:dyDescent="0.2">
      <c r="A1425" t="s">
        <v>4708</v>
      </c>
      <c r="B1425" s="2">
        <v>41702</v>
      </c>
      <c r="C1425" t="s">
        <v>3255</v>
      </c>
      <c r="D1425" t="s">
        <v>3263</v>
      </c>
      <c r="E1425" t="s">
        <v>3257</v>
      </c>
      <c r="F1425" t="s">
        <v>65</v>
      </c>
      <c r="G1425" t="s">
        <v>37</v>
      </c>
    </row>
    <row r="1426" spans="1:7" x14ac:dyDescent="0.2">
      <c r="A1426" t="s">
        <v>4709</v>
      </c>
      <c r="B1426" s="2">
        <v>40347</v>
      </c>
      <c r="C1426" t="s">
        <v>3255</v>
      </c>
      <c r="D1426" t="s">
        <v>3259</v>
      </c>
      <c r="E1426" t="s">
        <v>3257</v>
      </c>
      <c r="F1426" t="s">
        <v>13</v>
      </c>
      <c r="G1426" t="s">
        <v>37</v>
      </c>
    </row>
    <row r="1427" spans="1:7" x14ac:dyDescent="0.2">
      <c r="A1427" t="s">
        <v>4710</v>
      </c>
      <c r="B1427" s="2">
        <v>36766</v>
      </c>
      <c r="C1427" t="s">
        <v>3255</v>
      </c>
      <c r="D1427" t="s">
        <v>3259</v>
      </c>
      <c r="E1427" t="s">
        <v>3257</v>
      </c>
      <c r="F1427" t="s">
        <v>476</v>
      </c>
      <c r="G1427" t="s">
        <v>1221</v>
      </c>
    </row>
    <row r="1428" spans="1:7" x14ac:dyDescent="0.2">
      <c r="A1428" t="s">
        <v>4711</v>
      </c>
      <c r="B1428" s="2">
        <v>40722</v>
      </c>
      <c r="C1428" t="s">
        <v>3255</v>
      </c>
      <c r="D1428" t="s">
        <v>3266</v>
      </c>
      <c r="E1428" t="s">
        <v>3257</v>
      </c>
      <c r="F1428" t="s">
        <v>13</v>
      </c>
      <c r="G1428" t="s">
        <v>18</v>
      </c>
    </row>
    <row r="1429" spans="1:7" x14ac:dyDescent="0.2">
      <c r="A1429" t="s">
        <v>4712</v>
      </c>
      <c r="B1429" s="2">
        <v>37217</v>
      </c>
      <c r="C1429" t="s">
        <v>3255</v>
      </c>
      <c r="D1429" t="s">
        <v>3266</v>
      </c>
      <c r="E1429" t="s">
        <v>3257</v>
      </c>
      <c r="F1429" t="s">
        <v>65</v>
      </c>
      <c r="G1429" t="s">
        <v>37</v>
      </c>
    </row>
    <row r="1430" spans="1:7" x14ac:dyDescent="0.2">
      <c r="A1430" t="s">
        <v>4713</v>
      </c>
      <c r="B1430" s="2">
        <v>38147</v>
      </c>
      <c r="C1430" t="s">
        <v>3255</v>
      </c>
      <c r="D1430" t="s">
        <v>3300</v>
      </c>
      <c r="E1430" t="s">
        <v>3257</v>
      </c>
      <c r="F1430" t="s">
        <v>17</v>
      </c>
      <c r="G1430" t="s">
        <v>37</v>
      </c>
    </row>
    <row r="1431" spans="1:7" x14ac:dyDescent="0.2">
      <c r="A1431" t="s">
        <v>4714</v>
      </c>
      <c r="B1431" s="2">
        <v>41342</v>
      </c>
      <c r="C1431" t="s">
        <v>3255</v>
      </c>
      <c r="D1431" t="s">
        <v>3266</v>
      </c>
      <c r="E1431" t="s">
        <v>3257</v>
      </c>
      <c r="F1431" t="s">
        <v>13</v>
      </c>
      <c r="G1431" t="s">
        <v>21</v>
      </c>
    </row>
    <row r="1432" spans="1:7" x14ac:dyDescent="0.2">
      <c r="A1432" t="s">
        <v>4715</v>
      </c>
      <c r="B1432" s="2">
        <v>37865</v>
      </c>
      <c r="C1432" t="s">
        <v>3255</v>
      </c>
      <c r="D1432" t="s">
        <v>3263</v>
      </c>
      <c r="E1432" t="s">
        <v>3257</v>
      </c>
      <c r="F1432" t="s">
        <v>13</v>
      </c>
      <c r="G1432" t="s">
        <v>21</v>
      </c>
    </row>
    <row r="1433" spans="1:7" x14ac:dyDescent="0.2">
      <c r="A1433" t="s">
        <v>4716</v>
      </c>
      <c r="B1433" s="2">
        <v>41691</v>
      </c>
      <c r="C1433" t="s">
        <v>3255</v>
      </c>
      <c r="D1433" t="s">
        <v>3263</v>
      </c>
      <c r="E1433" t="s">
        <v>3257</v>
      </c>
      <c r="F1433" t="s">
        <v>65</v>
      </c>
      <c r="G1433" t="s">
        <v>21</v>
      </c>
    </row>
    <row r="1434" spans="1:7" x14ac:dyDescent="0.2">
      <c r="A1434" t="s">
        <v>4717</v>
      </c>
      <c r="B1434" s="2">
        <v>40350</v>
      </c>
      <c r="C1434" t="s">
        <v>3255</v>
      </c>
      <c r="D1434" t="s">
        <v>3259</v>
      </c>
      <c r="E1434" t="s">
        <v>3257</v>
      </c>
      <c r="F1434" t="s">
        <v>13</v>
      </c>
      <c r="G1434" t="s">
        <v>37</v>
      </c>
    </row>
    <row r="1435" spans="1:7" x14ac:dyDescent="0.2">
      <c r="A1435" t="s">
        <v>4718</v>
      </c>
      <c r="B1435" s="2">
        <v>39888</v>
      </c>
      <c r="C1435" t="s">
        <v>3255</v>
      </c>
      <c r="D1435" t="s">
        <v>3263</v>
      </c>
      <c r="E1435" t="s">
        <v>3257</v>
      </c>
      <c r="F1435" t="s">
        <v>13</v>
      </c>
      <c r="G1435" t="s">
        <v>37</v>
      </c>
    </row>
    <row r="1436" spans="1:7" x14ac:dyDescent="0.2">
      <c r="A1436" t="s">
        <v>4719</v>
      </c>
      <c r="B1436" s="2">
        <v>39881</v>
      </c>
      <c r="C1436" t="s">
        <v>3255</v>
      </c>
      <c r="D1436" t="s">
        <v>3266</v>
      </c>
      <c r="E1436" t="s">
        <v>3257</v>
      </c>
      <c r="F1436" t="s">
        <v>701</v>
      </c>
      <c r="G1436" t="s">
        <v>18</v>
      </c>
    </row>
    <row r="1437" spans="1:7" x14ac:dyDescent="0.2">
      <c r="A1437" t="s">
        <v>4720</v>
      </c>
      <c r="B1437" s="2">
        <v>40587</v>
      </c>
      <c r="C1437" t="s">
        <v>3255</v>
      </c>
      <c r="D1437" t="s">
        <v>3259</v>
      </c>
      <c r="E1437" t="s">
        <v>3257</v>
      </c>
      <c r="F1437" t="s">
        <v>13</v>
      </c>
      <c r="G1437" t="s">
        <v>37</v>
      </c>
    </row>
    <row r="1438" spans="1:7" x14ac:dyDescent="0.2">
      <c r="A1438" t="s">
        <v>4721</v>
      </c>
      <c r="B1438" s="2">
        <v>36190</v>
      </c>
      <c r="C1438" t="s">
        <v>3255</v>
      </c>
      <c r="D1438" t="s">
        <v>3263</v>
      </c>
      <c r="E1438" t="s">
        <v>3257</v>
      </c>
      <c r="F1438" t="s">
        <v>13</v>
      </c>
      <c r="G1438" t="s">
        <v>18</v>
      </c>
    </row>
    <row r="1439" spans="1:7" x14ac:dyDescent="0.2">
      <c r="A1439" t="s">
        <v>4722</v>
      </c>
      <c r="B1439" s="2">
        <v>37382</v>
      </c>
      <c r="C1439" t="s">
        <v>3255</v>
      </c>
      <c r="D1439" t="s">
        <v>3263</v>
      </c>
      <c r="E1439" t="s">
        <v>3257</v>
      </c>
      <c r="F1439" t="s">
        <v>13</v>
      </c>
      <c r="G1439" t="s">
        <v>37</v>
      </c>
    </row>
    <row r="1440" spans="1:7" x14ac:dyDescent="0.2">
      <c r="A1440" t="s">
        <v>4723</v>
      </c>
      <c r="B1440" s="2">
        <v>41541</v>
      </c>
      <c r="C1440" t="s">
        <v>3255</v>
      </c>
      <c r="D1440" t="s">
        <v>3272</v>
      </c>
      <c r="E1440" t="s">
        <v>3257</v>
      </c>
      <c r="F1440" t="s">
        <v>13</v>
      </c>
      <c r="G1440" t="s">
        <v>21</v>
      </c>
    </row>
    <row r="1441" spans="1:7" x14ac:dyDescent="0.2">
      <c r="A1441" t="s">
        <v>4724</v>
      </c>
      <c r="B1441" s="2">
        <v>36441</v>
      </c>
      <c r="C1441" t="s">
        <v>3255</v>
      </c>
      <c r="D1441" t="s">
        <v>3263</v>
      </c>
      <c r="E1441" t="s">
        <v>3257</v>
      </c>
      <c r="F1441" t="s">
        <v>13</v>
      </c>
      <c r="G1441" t="s">
        <v>21</v>
      </c>
    </row>
    <row r="1442" spans="1:7" x14ac:dyDescent="0.2">
      <c r="A1442" t="s">
        <v>4725</v>
      </c>
      <c r="B1442" s="2">
        <v>38633</v>
      </c>
      <c r="C1442" t="s">
        <v>3255</v>
      </c>
      <c r="D1442" t="s">
        <v>3259</v>
      </c>
      <c r="E1442" t="s">
        <v>3257</v>
      </c>
      <c r="F1442" t="s">
        <v>13</v>
      </c>
      <c r="G1442" t="s">
        <v>21</v>
      </c>
    </row>
    <row r="1443" spans="1:7" x14ac:dyDescent="0.2">
      <c r="A1443" t="s">
        <v>4726</v>
      </c>
      <c r="B1443" s="2">
        <v>38253</v>
      </c>
      <c r="C1443" t="s">
        <v>3255</v>
      </c>
      <c r="D1443" t="s">
        <v>3259</v>
      </c>
      <c r="E1443" t="s">
        <v>3257</v>
      </c>
      <c r="F1443" t="s">
        <v>13</v>
      </c>
      <c r="G1443" t="s">
        <v>21</v>
      </c>
    </row>
    <row r="1444" spans="1:7" x14ac:dyDescent="0.2">
      <c r="A1444" t="s">
        <v>4727</v>
      </c>
      <c r="B1444" s="2">
        <v>36107</v>
      </c>
      <c r="C1444" t="s">
        <v>3456</v>
      </c>
      <c r="D1444" t="s">
        <v>3259</v>
      </c>
      <c r="E1444" t="s">
        <v>3257</v>
      </c>
      <c r="F1444" t="s">
        <v>13</v>
      </c>
      <c r="G1444" t="s">
        <v>37</v>
      </c>
    </row>
    <row r="1445" spans="1:7" x14ac:dyDescent="0.2">
      <c r="A1445" t="s">
        <v>4728</v>
      </c>
      <c r="B1445" s="2">
        <v>40186</v>
      </c>
      <c r="C1445" t="s">
        <v>3255</v>
      </c>
      <c r="D1445" t="s">
        <v>3266</v>
      </c>
      <c r="E1445" t="s">
        <v>3257</v>
      </c>
      <c r="F1445" t="s">
        <v>13</v>
      </c>
      <c r="G1445" t="s">
        <v>37</v>
      </c>
    </row>
    <row r="1446" spans="1:7" x14ac:dyDescent="0.2">
      <c r="A1446" t="s">
        <v>4729</v>
      </c>
      <c r="B1446" s="2">
        <v>38729</v>
      </c>
      <c r="C1446" t="s">
        <v>3255</v>
      </c>
      <c r="D1446" t="s">
        <v>3259</v>
      </c>
      <c r="E1446" t="s">
        <v>3257</v>
      </c>
      <c r="F1446" t="s">
        <v>13</v>
      </c>
      <c r="G1446" t="s">
        <v>21</v>
      </c>
    </row>
    <row r="1447" spans="1:7" x14ac:dyDescent="0.2">
      <c r="A1447" t="s">
        <v>4730</v>
      </c>
      <c r="B1447" s="2">
        <v>40145</v>
      </c>
      <c r="C1447" t="s">
        <v>3255</v>
      </c>
      <c r="D1447" t="s">
        <v>3266</v>
      </c>
      <c r="E1447" t="s">
        <v>3257</v>
      </c>
      <c r="F1447" t="s">
        <v>13</v>
      </c>
      <c r="G1447" t="s">
        <v>21</v>
      </c>
    </row>
    <row r="1448" spans="1:7" x14ac:dyDescent="0.2">
      <c r="A1448" t="s">
        <v>4731</v>
      </c>
      <c r="B1448" s="2">
        <v>38218</v>
      </c>
      <c r="C1448" t="s">
        <v>3255</v>
      </c>
      <c r="D1448" t="s">
        <v>3266</v>
      </c>
      <c r="E1448" t="s">
        <v>3257</v>
      </c>
      <c r="F1448" t="s">
        <v>13</v>
      </c>
      <c r="G1448" t="s">
        <v>21</v>
      </c>
    </row>
    <row r="1449" spans="1:7" x14ac:dyDescent="0.2">
      <c r="A1449" t="s">
        <v>4732</v>
      </c>
      <c r="B1449" s="2">
        <v>33150</v>
      </c>
      <c r="C1449" t="s">
        <v>3255</v>
      </c>
      <c r="D1449" t="s">
        <v>3266</v>
      </c>
      <c r="E1449" t="s">
        <v>3257</v>
      </c>
      <c r="F1449" t="s">
        <v>13</v>
      </c>
      <c r="G1449" t="s">
        <v>37</v>
      </c>
    </row>
    <row r="1450" spans="1:7" x14ac:dyDescent="0.2">
      <c r="A1450" t="s">
        <v>4733</v>
      </c>
      <c r="B1450" s="2">
        <v>35290</v>
      </c>
      <c r="C1450" t="s">
        <v>3255</v>
      </c>
      <c r="D1450" t="s">
        <v>3266</v>
      </c>
      <c r="E1450" t="s">
        <v>3257</v>
      </c>
      <c r="F1450" t="s">
        <v>13</v>
      </c>
      <c r="G1450" t="s">
        <v>21</v>
      </c>
    </row>
    <row r="1451" spans="1:7" x14ac:dyDescent="0.2">
      <c r="A1451" t="s">
        <v>4734</v>
      </c>
      <c r="B1451" s="2">
        <v>38068</v>
      </c>
      <c r="C1451" t="s">
        <v>3255</v>
      </c>
      <c r="D1451" t="s">
        <v>3259</v>
      </c>
      <c r="E1451" t="s">
        <v>3257</v>
      </c>
      <c r="F1451" t="s">
        <v>65</v>
      </c>
      <c r="G1451" t="s">
        <v>21</v>
      </c>
    </row>
    <row r="1452" spans="1:7" x14ac:dyDescent="0.2">
      <c r="A1452" t="s">
        <v>4735</v>
      </c>
      <c r="B1452" s="2">
        <v>39185</v>
      </c>
      <c r="C1452" t="s">
        <v>3255</v>
      </c>
      <c r="D1452" t="s">
        <v>3266</v>
      </c>
      <c r="E1452" t="s">
        <v>3257</v>
      </c>
      <c r="F1452" t="s">
        <v>13</v>
      </c>
      <c r="G1452" t="s">
        <v>21</v>
      </c>
    </row>
    <row r="1453" spans="1:7" x14ac:dyDescent="0.2">
      <c r="A1453" t="s">
        <v>4736</v>
      </c>
      <c r="B1453" s="2">
        <v>40319</v>
      </c>
      <c r="C1453" t="s">
        <v>3255</v>
      </c>
      <c r="D1453" t="s">
        <v>3259</v>
      </c>
      <c r="E1453" t="s">
        <v>3257</v>
      </c>
      <c r="F1453" t="s">
        <v>13</v>
      </c>
      <c r="G1453" t="s">
        <v>37</v>
      </c>
    </row>
    <row r="1454" spans="1:7" x14ac:dyDescent="0.2">
      <c r="A1454" t="s">
        <v>4737</v>
      </c>
      <c r="B1454" s="2">
        <v>36158</v>
      </c>
      <c r="C1454" t="s">
        <v>3255</v>
      </c>
      <c r="D1454" t="s">
        <v>3266</v>
      </c>
      <c r="E1454" t="s">
        <v>3257</v>
      </c>
      <c r="F1454" t="s">
        <v>13</v>
      </c>
      <c r="G1454" t="s">
        <v>37</v>
      </c>
    </row>
    <row r="1455" spans="1:7" x14ac:dyDescent="0.2">
      <c r="A1455" t="s">
        <v>4738</v>
      </c>
      <c r="B1455" s="2">
        <v>37748</v>
      </c>
      <c r="C1455" t="s">
        <v>3255</v>
      </c>
      <c r="D1455" t="s">
        <v>3259</v>
      </c>
      <c r="E1455" t="s">
        <v>3257</v>
      </c>
      <c r="F1455" t="s">
        <v>13</v>
      </c>
      <c r="G1455" t="s">
        <v>21</v>
      </c>
    </row>
    <row r="1456" spans="1:7" x14ac:dyDescent="0.2">
      <c r="A1456" t="s">
        <v>4739</v>
      </c>
      <c r="B1456" s="2">
        <v>34751</v>
      </c>
      <c r="C1456" t="s">
        <v>3456</v>
      </c>
      <c r="D1456" t="s">
        <v>3266</v>
      </c>
      <c r="E1456" t="s">
        <v>3257</v>
      </c>
      <c r="F1456" t="s">
        <v>196</v>
      </c>
      <c r="G1456" t="s">
        <v>37</v>
      </c>
    </row>
    <row r="1457" spans="1:7" x14ac:dyDescent="0.2">
      <c r="A1457" t="s">
        <v>4740</v>
      </c>
      <c r="B1457" s="2">
        <v>35466</v>
      </c>
      <c r="C1457" t="s">
        <v>3255</v>
      </c>
      <c r="D1457" t="s">
        <v>3266</v>
      </c>
      <c r="E1457" t="s">
        <v>3257</v>
      </c>
      <c r="F1457" t="s">
        <v>13</v>
      </c>
      <c r="G1457" t="s">
        <v>37</v>
      </c>
    </row>
    <row r="1458" spans="1:7" x14ac:dyDescent="0.2">
      <c r="A1458" t="s">
        <v>4741</v>
      </c>
      <c r="B1458" s="2">
        <v>40488</v>
      </c>
      <c r="C1458" t="s">
        <v>3255</v>
      </c>
      <c r="D1458" t="s">
        <v>3266</v>
      </c>
      <c r="E1458" t="s">
        <v>3257</v>
      </c>
      <c r="F1458" t="s">
        <v>13</v>
      </c>
      <c r="G1458" t="s">
        <v>21</v>
      </c>
    </row>
    <row r="1459" spans="1:7" x14ac:dyDescent="0.2">
      <c r="A1459" t="s">
        <v>4742</v>
      </c>
      <c r="B1459" s="2">
        <v>38322</v>
      </c>
      <c r="C1459" t="s">
        <v>3255</v>
      </c>
      <c r="D1459" t="s">
        <v>3259</v>
      </c>
      <c r="E1459" t="s">
        <v>3257</v>
      </c>
      <c r="F1459" t="s">
        <v>13</v>
      </c>
      <c r="G1459" t="s">
        <v>18</v>
      </c>
    </row>
    <row r="1460" spans="1:7" x14ac:dyDescent="0.2">
      <c r="A1460" t="s">
        <v>4743</v>
      </c>
      <c r="B1460" s="2">
        <v>38813</v>
      </c>
      <c r="C1460" t="s">
        <v>3255</v>
      </c>
      <c r="D1460" t="s">
        <v>3433</v>
      </c>
      <c r="E1460" t="s">
        <v>3257</v>
      </c>
      <c r="F1460" t="s">
        <v>13</v>
      </c>
      <c r="G1460" t="s">
        <v>18</v>
      </c>
    </row>
    <row r="1461" spans="1:7" x14ac:dyDescent="0.2">
      <c r="A1461" t="s">
        <v>4744</v>
      </c>
      <c r="B1461" s="2">
        <v>40305</v>
      </c>
      <c r="C1461" t="s">
        <v>3255</v>
      </c>
      <c r="D1461" t="s">
        <v>3272</v>
      </c>
      <c r="E1461" t="s">
        <v>3257</v>
      </c>
      <c r="F1461" t="s">
        <v>13</v>
      </c>
      <c r="G1461" t="s">
        <v>18</v>
      </c>
    </row>
    <row r="1462" spans="1:7" x14ac:dyDescent="0.2">
      <c r="A1462" t="s">
        <v>4745</v>
      </c>
      <c r="B1462" s="2">
        <v>39344</v>
      </c>
      <c r="C1462" t="s">
        <v>3255</v>
      </c>
      <c r="D1462" t="s">
        <v>3259</v>
      </c>
      <c r="E1462" t="s">
        <v>3257</v>
      </c>
      <c r="F1462" t="s">
        <v>13</v>
      </c>
      <c r="G1462" t="s">
        <v>21</v>
      </c>
    </row>
    <row r="1463" spans="1:7" x14ac:dyDescent="0.2">
      <c r="A1463" t="s">
        <v>4746</v>
      </c>
      <c r="B1463" s="2">
        <v>40256</v>
      </c>
      <c r="C1463" t="s">
        <v>3255</v>
      </c>
      <c r="D1463" t="s">
        <v>3263</v>
      </c>
      <c r="E1463" t="s">
        <v>3257</v>
      </c>
      <c r="F1463" t="s">
        <v>13</v>
      </c>
      <c r="G1463" t="s">
        <v>21</v>
      </c>
    </row>
    <row r="1464" spans="1:7" x14ac:dyDescent="0.2">
      <c r="A1464" t="s">
        <v>4747</v>
      </c>
      <c r="B1464" s="2">
        <v>41990</v>
      </c>
      <c r="C1464" t="s">
        <v>3255</v>
      </c>
      <c r="D1464" t="s">
        <v>3259</v>
      </c>
      <c r="E1464" t="s">
        <v>3257</v>
      </c>
      <c r="F1464" t="s">
        <v>13</v>
      </c>
      <c r="G1464" t="s">
        <v>37</v>
      </c>
    </row>
    <row r="1465" spans="1:7" x14ac:dyDescent="0.2">
      <c r="A1465" t="s">
        <v>4748</v>
      </c>
      <c r="B1465" s="2">
        <v>41375</v>
      </c>
      <c r="C1465" t="s">
        <v>3255</v>
      </c>
      <c r="D1465" t="s">
        <v>3259</v>
      </c>
      <c r="E1465" t="s">
        <v>3257</v>
      </c>
      <c r="F1465" t="s">
        <v>13</v>
      </c>
      <c r="G1465" t="s">
        <v>21</v>
      </c>
    </row>
    <row r="1466" spans="1:7" x14ac:dyDescent="0.2">
      <c r="A1466" t="s">
        <v>4749</v>
      </c>
      <c r="B1466" s="2">
        <v>41986</v>
      </c>
      <c r="C1466" t="s">
        <v>3255</v>
      </c>
      <c r="D1466" t="s">
        <v>3266</v>
      </c>
      <c r="E1466" t="s">
        <v>3257</v>
      </c>
      <c r="F1466" t="s">
        <v>13</v>
      </c>
      <c r="G1466" t="s">
        <v>21</v>
      </c>
    </row>
    <row r="1467" spans="1:7" x14ac:dyDescent="0.2">
      <c r="A1467" t="s">
        <v>4750</v>
      </c>
      <c r="B1467" s="2">
        <v>40511</v>
      </c>
      <c r="C1467" t="s">
        <v>3255</v>
      </c>
      <c r="D1467" t="s">
        <v>3263</v>
      </c>
      <c r="E1467" t="s">
        <v>3257</v>
      </c>
      <c r="F1467" t="s">
        <v>13</v>
      </c>
      <c r="G1467" t="s">
        <v>18</v>
      </c>
    </row>
    <row r="1468" spans="1:7" x14ac:dyDescent="0.2">
      <c r="A1468" t="s">
        <v>4751</v>
      </c>
      <c r="B1468" s="2">
        <v>33044</v>
      </c>
      <c r="C1468" t="s">
        <v>3255</v>
      </c>
      <c r="D1468" t="s">
        <v>3259</v>
      </c>
      <c r="E1468" t="s">
        <v>3257</v>
      </c>
      <c r="F1468" t="s">
        <v>13</v>
      </c>
      <c r="G1468" t="s">
        <v>21</v>
      </c>
    </row>
    <row r="1469" spans="1:7" x14ac:dyDescent="0.2">
      <c r="A1469" t="s">
        <v>4752</v>
      </c>
      <c r="B1469" s="2">
        <v>41258</v>
      </c>
      <c r="C1469" t="s">
        <v>3255</v>
      </c>
      <c r="D1469" t="s">
        <v>3266</v>
      </c>
      <c r="E1469" t="s">
        <v>3257</v>
      </c>
      <c r="F1469" t="s">
        <v>13</v>
      </c>
      <c r="G1469" t="s">
        <v>21</v>
      </c>
    </row>
    <row r="1470" spans="1:7" x14ac:dyDescent="0.2">
      <c r="A1470" t="s">
        <v>4753</v>
      </c>
      <c r="B1470" s="2">
        <v>38912</v>
      </c>
      <c r="C1470" t="s">
        <v>3255</v>
      </c>
      <c r="D1470" t="s">
        <v>3272</v>
      </c>
      <c r="E1470" t="s">
        <v>3257</v>
      </c>
      <c r="F1470" t="s">
        <v>13</v>
      </c>
      <c r="G1470" t="s">
        <v>18</v>
      </c>
    </row>
    <row r="1471" spans="1:7" x14ac:dyDescent="0.2">
      <c r="A1471" t="s">
        <v>4754</v>
      </c>
      <c r="B1471" s="2">
        <v>37665</v>
      </c>
      <c r="C1471" t="s">
        <v>3255</v>
      </c>
      <c r="D1471" t="s">
        <v>3266</v>
      </c>
      <c r="E1471" t="s">
        <v>3257</v>
      </c>
      <c r="F1471" t="s">
        <v>13</v>
      </c>
      <c r="G1471" t="s">
        <v>21</v>
      </c>
    </row>
    <row r="1472" spans="1:7" x14ac:dyDescent="0.2">
      <c r="A1472" t="s">
        <v>4755</v>
      </c>
      <c r="B1472" s="2">
        <v>39146</v>
      </c>
      <c r="C1472" t="s">
        <v>3255</v>
      </c>
      <c r="D1472" t="s">
        <v>3266</v>
      </c>
      <c r="E1472" t="s">
        <v>3257</v>
      </c>
      <c r="F1472" t="s">
        <v>13</v>
      </c>
      <c r="G1472" t="s">
        <v>37</v>
      </c>
    </row>
    <row r="1473" spans="1:7" x14ac:dyDescent="0.2">
      <c r="A1473" t="s">
        <v>4756</v>
      </c>
      <c r="B1473" s="2">
        <v>35233</v>
      </c>
      <c r="C1473" t="s">
        <v>3255</v>
      </c>
      <c r="D1473" t="s">
        <v>3433</v>
      </c>
      <c r="E1473" t="s">
        <v>3257</v>
      </c>
      <c r="F1473" t="s">
        <v>13</v>
      </c>
      <c r="G1473" t="s">
        <v>18</v>
      </c>
    </row>
    <row r="1474" spans="1:7" x14ac:dyDescent="0.2">
      <c r="A1474" t="s">
        <v>4757</v>
      </c>
      <c r="B1474" s="2">
        <v>35679</v>
      </c>
      <c r="C1474" t="s">
        <v>3255</v>
      </c>
      <c r="D1474" t="s">
        <v>3266</v>
      </c>
      <c r="E1474" t="s">
        <v>3257</v>
      </c>
      <c r="F1474" t="s">
        <v>13</v>
      </c>
      <c r="G1474" t="s">
        <v>37</v>
      </c>
    </row>
    <row r="1475" spans="1:7" x14ac:dyDescent="0.2">
      <c r="A1475" t="s">
        <v>4758</v>
      </c>
      <c r="B1475" s="2">
        <v>40690</v>
      </c>
      <c r="C1475" t="s">
        <v>3255</v>
      </c>
      <c r="D1475" t="s">
        <v>3272</v>
      </c>
      <c r="E1475" t="s">
        <v>3257</v>
      </c>
      <c r="F1475" t="s">
        <v>13</v>
      </c>
      <c r="G1475" t="s">
        <v>14</v>
      </c>
    </row>
    <row r="1476" spans="1:7" x14ac:dyDescent="0.2">
      <c r="A1476" t="s">
        <v>4759</v>
      </c>
      <c r="B1476" s="2">
        <v>35984</v>
      </c>
      <c r="C1476" t="s">
        <v>3255</v>
      </c>
      <c r="D1476" t="s">
        <v>3259</v>
      </c>
      <c r="E1476" t="s">
        <v>3257</v>
      </c>
      <c r="F1476" t="s">
        <v>13</v>
      </c>
      <c r="G1476" t="s">
        <v>37</v>
      </c>
    </row>
    <row r="1477" spans="1:7" x14ac:dyDescent="0.2">
      <c r="A1477" t="s">
        <v>4760</v>
      </c>
      <c r="B1477" s="2">
        <v>41226</v>
      </c>
      <c r="C1477" t="s">
        <v>3255</v>
      </c>
      <c r="D1477" t="s">
        <v>3259</v>
      </c>
      <c r="E1477" t="s">
        <v>3257</v>
      </c>
      <c r="F1477" t="s">
        <v>13</v>
      </c>
      <c r="G1477" t="s">
        <v>37</v>
      </c>
    </row>
    <row r="1478" spans="1:7" x14ac:dyDescent="0.2">
      <c r="A1478" t="s">
        <v>4761</v>
      </c>
      <c r="B1478" s="2">
        <v>42037</v>
      </c>
      <c r="C1478" t="s">
        <v>3255</v>
      </c>
      <c r="D1478" t="s">
        <v>3300</v>
      </c>
      <c r="E1478" t="s">
        <v>3257</v>
      </c>
      <c r="F1478" t="s">
        <v>13</v>
      </c>
      <c r="G1478" t="s">
        <v>37</v>
      </c>
    </row>
    <row r="1479" spans="1:7" x14ac:dyDescent="0.2">
      <c r="A1479" t="s">
        <v>4762</v>
      </c>
      <c r="B1479" s="2">
        <v>38390</v>
      </c>
      <c r="C1479" t="s">
        <v>3255</v>
      </c>
      <c r="D1479" t="s">
        <v>3266</v>
      </c>
      <c r="E1479" t="s">
        <v>3257</v>
      </c>
      <c r="F1479" t="s">
        <v>13</v>
      </c>
      <c r="G1479" t="s">
        <v>37</v>
      </c>
    </row>
    <row r="1480" spans="1:7" x14ac:dyDescent="0.2">
      <c r="A1480" t="s">
        <v>4763</v>
      </c>
      <c r="B1480" s="2">
        <v>34429</v>
      </c>
      <c r="C1480" t="s">
        <v>3255</v>
      </c>
      <c r="D1480" t="s">
        <v>3266</v>
      </c>
      <c r="E1480" t="s">
        <v>3257</v>
      </c>
      <c r="F1480" t="s">
        <v>13</v>
      </c>
      <c r="G1480" t="s">
        <v>21</v>
      </c>
    </row>
    <row r="1481" spans="1:7" x14ac:dyDescent="0.2">
      <c r="A1481" t="s">
        <v>4764</v>
      </c>
      <c r="B1481" s="2">
        <v>36540</v>
      </c>
      <c r="C1481" t="s">
        <v>3255</v>
      </c>
      <c r="D1481" t="s">
        <v>3259</v>
      </c>
      <c r="E1481" t="s">
        <v>3257</v>
      </c>
      <c r="F1481" t="s">
        <v>17</v>
      </c>
      <c r="G1481" t="s">
        <v>37</v>
      </c>
    </row>
    <row r="1482" spans="1:7" x14ac:dyDescent="0.2">
      <c r="A1482" t="s">
        <v>4765</v>
      </c>
      <c r="B1482" s="2">
        <v>36337</v>
      </c>
      <c r="C1482" t="s">
        <v>3255</v>
      </c>
      <c r="D1482" t="s">
        <v>3266</v>
      </c>
      <c r="E1482" t="s">
        <v>3257</v>
      </c>
      <c r="F1482" t="s">
        <v>13</v>
      </c>
      <c r="G1482" t="s">
        <v>21</v>
      </c>
    </row>
    <row r="1483" spans="1:7" x14ac:dyDescent="0.2">
      <c r="A1483" t="s">
        <v>4766</v>
      </c>
      <c r="B1483" s="2">
        <v>40389</v>
      </c>
      <c r="C1483" t="s">
        <v>3255</v>
      </c>
      <c r="D1483" t="s">
        <v>3259</v>
      </c>
      <c r="E1483" t="s">
        <v>3257</v>
      </c>
      <c r="F1483" t="s">
        <v>13</v>
      </c>
      <c r="G1483" t="s">
        <v>37</v>
      </c>
    </row>
    <row r="1484" spans="1:7" x14ac:dyDescent="0.2">
      <c r="A1484" t="s">
        <v>4767</v>
      </c>
      <c r="B1484" s="2">
        <v>36402</v>
      </c>
      <c r="C1484" t="s">
        <v>3255</v>
      </c>
      <c r="D1484" t="s">
        <v>3263</v>
      </c>
      <c r="E1484" t="s">
        <v>3257</v>
      </c>
      <c r="F1484" t="s">
        <v>13</v>
      </c>
      <c r="G1484" t="s">
        <v>37</v>
      </c>
    </row>
    <row r="1485" spans="1:7" x14ac:dyDescent="0.2">
      <c r="A1485" t="s">
        <v>4768</v>
      </c>
      <c r="B1485" s="2">
        <v>38955</v>
      </c>
      <c r="C1485" t="s">
        <v>3255</v>
      </c>
      <c r="D1485" t="s">
        <v>3259</v>
      </c>
      <c r="E1485" t="s">
        <v>3257</v>
      </c>
      <c r="F1485" t="s">
        <v>13</v>
      </c>
      <c r="G1485" t="s">
        <v>37</v>
      </c>
    </row>
    <row r="1486" spans="1:7" x14ac:dyDescent="0.2">
      <c r="A1486" t="s">
        <v>4769</v>
      </c>
      <c r="B1486" s="2">
        <v>35328</v>
      </c>
      <c r="C1486" t="s">
        <v>3456</v>
      </c>
      <c r="D1486" t="s">
        <v>3300</v>
      </c>
      <c r="E1486" t="s">
        <v>3257</v>
      </c>
      <c r="F1486" t="s">
        <v>13</v>
      </c>
      <c r="G1486" t="s">
        <v>37</v>
      </c>
    </row>
    <row r="1487" spans="1:7" x14ac:dyDescent="0.2">
      <c r="A1487" t="s">
        <v>4770</v>
      </c>
      <c r="B1487" s="2">
        <v>39396</v>
      </c>
      <c r="C1487" t="s">
        <v>3255</v>
      </c>
      <c r="D1487" t="s">
        <v>3266</v>
      </c>
      <c r="E1487" t="s">
        <v>3257</v>
      </c>
      <c r="F1487" t="s">
        <v>196</v>
      </c>
      <c r="G1487" t="s">
        <v>37</v>
      </c>
    </row>
    <row r="1488" spans="1:7" x14ac:dyDescent="0.2">
      <c r="A1488" t="s">
        <v>4771</v>
      </c>
      <c r="B1488" s="2">
        <v>35284</v>
      </c>
      <c r="C1488" t="s">
        <v>3255</v>
      </c>
      <c r="D1488" t="s">
        <v>3272</v>
      </c>
      <c r="E1488" t="s">
        <v>3257</v>
      </c>
      <c r="F1488" t="s">
        <v>13</v>
      </c>
      <c r="G1488" t="s">
        <v>18</v>
      </c>
    </row>
    <row r="1489" spans="1:7" x14ac:dyDescent="0.2">
      <c r="A1489" t="s">
        <v>4772</v>
      </c>
      <c r="B1489" s="2">
        <v>36320</v>
      </c>
      <c r="C1489" t="s">
        <v>3255</v>
      </c>
      <c r="D1489" t="s">
        <v>3259</v>
      </c>
      <c r="E1489" t="s">
        <v>3257</v>
      </c>
      <c r="F1489" t="s">
        <v>13</v>
      </c>
      <c r="G1489" t="s">
        <v>21</v>
      </c>
    </row>
    <row r="1490" spans="1:7" x14ac:dyDescent="0.2">
      <c r="A1490" t="s">
        <v>4773</v>
      </c>
      <c r="B1490" s="2">
        <v>32621</v>
      </c>
      <c r="C1490" t="s">
        <v>3255</v>
      </c>
      <c r="D1490" t="s">
        <v>3266</v>
      </c>
      <c r="E1490" t="s">
        <v>3257</v>
      </c>
      <c r="F1490" t="s">
        <v>13</v>
      </c>
      <c r="G1490" t="s">
        <v>37</v>
      </c>
    </row>
    <row r="1491" spans="1:7" x14ac:dyDescent="0.2">
      <c r="A1491" t="s">
        <v>4774</v>
      </c>
      <c r="B1491" s="2">
        <v>41770</v>
      </c>
      <c r="C1491" t="s">
        <v>3255</v>
      </c>
      <c r="D1491" t="s">
        <v>3263</v>
      </c>
      <c r="E1491" t="s">
        <v>3257</v>
      </c>
      <c r="F1491" t="s">
        <v>13</v>
      </c>
      <c r="G1491" t="s">
        <v>21</v>
      </c>
    </row>
    <row r="1492" spans="1:7" x14ac:dyDescent="0.2">
      <c r="A1492" t="s">
        <v>4775</v>
      </c>
      <c r="B1492" s="2">
        <v>42031</v>
      </c>
      <c r="C1492" t="s">
        <v>3255</v>
      </c>
      <c r="D1492" t="s">
        <v>3272</v>
      </c>
      <c r="E1492" t="s">
        <v>3257</v>
      </c>
      <c r="F1492" t="s">
        <v>13</v>
      </c>
      <c r="G1492" t="s">
        <v>21</v>
      </c>
    </row>
    <row r="1493" spans="1:7" x14ac:dyDescent="0.2">
      <c r="A1493" t="s">
        <v>4776</v>
      </c>
      <c r="B1493" s="2">
        <v>35190</v>
      </c>
      <c r="C1493" t="s">
        <v>3255</v>
      </c>
      <c r="D1493" t="s">
        <v>3259</v>
      </c>
      <c r="E1493" t="s">
        <v>3257</v>
      </c>
      <c r="F1493" t="s">
        <v>13</v>
      </c>
      <c r="G1493" t="s">
        <v>37</v>
      </c>
    </row>
    <row r="1494" spans="1:7" x14ac:dyDescent="0.2">
      <c r="A1494" t="s">
        <v>4777</v>
      </c>
      <c r="B1494" s="2">
        <v>35171</v>
      </c>
      <c r="C1494" t="s">
        <v>3255</v>
      </c>
      <c r="D1494" t="s">
        <v>3300</v>
      </c>
      <c r="E1494" t="s">
        <v>3257</v>
      </c>
      <c r="F1494" t="s">
        <v>13</v>
      </c>
      <c r="G1494" t="s">
        <v>37</v>
      </c>
    </row>
    <row r="1495" spans="1:7" x14ac:dyDescent="0.2">
      <c r="A1495" t="s">
        <v>4778</v>
      </c>
      <c r="B1495" s="2">
        <v>36947</v>
      </c>
      <c r="C1495" t="s">
        <v>3255</v>
      </c>
      <c r="D1495" t="s">
        <v>3259</v>
      </c>
      <c r="E1495" t="s">
        <v>3257</v>
      </c>
      <c r="F1495" t="s">
        <v>13</v>
      </c>
      <c r="G1495" t="s">
        <v>21</v>
      </c>
    </row>
    <row r="1496" spans="1:7" x14ac:dyDescent="0.2">
      <c r="A1496" t="s">
        <v>4779</v>
      </c>
      <c r="B1496" s="2">
        <v>39864</v>
      </c>
      <c r="C1496" t="s">
        <v>3255</v>
      </c>
      <c r="D1496" t="s">
        <v>3266</v>
      </c>
      <c r="E1496" t="s">
        <v>3257</v>
      </c>
      <c r="F1496" t="s">
        <v>13</v>
      </c>
      <c r="G1496" t="s">
        <v>37</v>
      </c>
    </row>
    <row r="1497" spans="1:7" x14ac:dyDescent="0.2">
      <c r="A1497" t="s">
        <v>4780</v>
      </c>
      <c r="B1497" s="2">
        <v>41828</v>
      </c>
      <c r="C1497" t="s">
        <v>3255</v>
      </c>
      <c r="D1497" t="s">
        <v>3259</v>
      </c>
      <c r="E1497" t="s">
        <v>3257</v>
      </c>
      <c r="F1497" t="s">
        <v>13</v>
      </c>
      <c r="G1497" t="s">
        <v>37</v>
      </c>
    </row>
    <row r="1498" spans="1:7" x14ac:dyDescent="0.2">
      <c r="A1498" t="s">
        <v>4781</v>
      </c>
      <c r="B1498" s="2">
        <v>39350</v>
      </c>
      <c r="C1498" t="s">
        <v>3255</v>
      </c>
      <c r="D1498" t="s">
        <v>3259</v>
      </c>
      <c r="E1498" t="s">
        <v>3257</v>
      </c>
      <c r="F1498" t="s">
        <v>65</v>
      </c>
      <c r="G1498" t="s">
        <v>18</v>
      </c>
    </row>
    <row r="1499" spans="1:7" x14ac:dyDescent="0.2">
      <c r="A1499" t="s">
        <v>4782</v>
      </c>
      <c r="B1499" s="2">
        <v>38539</v>
      </c>
      <c r="C1499" t="s">
        <v>3255</v>
      </c>
      <c r="D1499" t="s">
        <v>3266</v>
      </c>
      <c r="E1499" t="s">
        <v>3257</v>
      </c>
      <c r="F1499" t="s">
        <v>196</v>
      </c>
      <c r="G1499" t="s">
        <v>21</v>
      </c>
    </row>
    <row r="1500" spans="1:7" x14ac:dyDescent="0.2">
      <c r="A1500" t="s">
        <v>4783</v>
      </c>
      <c r="B1500" s="2">
        <v>40468</v>
      </c>
      <c r="C1500" t="s">
        <v>3255</v>
      </c>
      <c r="D1500" t="s">
        <v>3263</v>
      </c>
      <c r="E1500" t="s">
        <v>3257</v>
      </c>
      <c r="F1500" t="s">
        <v>1849</v>
      </c>
      <c r="G1500" t="s">
        <v>21</v>
      </c>
    </row>
    <row r="1501" spans="1:7" x14ac:dyDescent="0.2">
      <c r="A1501" t="s">
        <v>4784</v>
      </c>
      <c r="B1501" s="2">
        <v>40557</v>
      </c>
      <c r="C1501" t="s">
        <v>3255</v>
      </c>
      <c r="D1501" t="s">
        <v>3259</v>
      </c>
      <c r="E1501" t="s">
        <v>3257</v>
      </c>
      <c r="F1501" t="s">
        <v>13</v>
      </c>
      <c r="G1501" t="s">
        <v>37</v>
      </c>
    </row>
    <row r="1502" spans="1:7" x14ac:dyDescent="0.2">
      <c r="A1502" t="s">
        <v>4785</v>
      </c>
      <c r="B1502" s="2">
        <v>36544</v>
      </c>
      <c r="C1502" t="s">
        <v>3255</v>
      </c>
      <c r="D1502" t="s">
        <v>3449</v>
      </c>
      <c r="E1502" t="s">
        <v>3257</v>
      </c>
      <c r="F1502" t="s">
        <v>13</v>
      </c>
      <c r="G1502" t="s">
        <v>14</v>
      </c>
    </row>
    <row r="1503" spans="1:7" x14ac:dyDescent="0.2">
      <c r="A1503" t="s">
        <v>4786</v>
      </c>
      <c r="B1503" s="2">
        <v>39212</v>
      </c>
      <c r="C1503" t="s">
        <v>3255</v>
      </c>
      <c r="D1503" t="s">
        <v>3259</v>
      </c>
      <c r="E1503" t="s">
        <v>3257</v>
      </c>
      <c r="F1503" t="s">
        <v>13</v>
      </c>
      <c r="G1503" t="s">
        <v>18</v>
      </c>
    </row>
    <row r="1504" spans="1:7" x14ac:dyDescent="0.2">
      <c r="A1504" t="s">
        <v>4787</v>
      </c>
      <c r="B1504" s="2">
        <v>39361</v>
      </c>
      <c r="C1504" t="s">
        <v>3255</v>
      </c>
      <c r="D1504" t="s">
        <v>3266</v>
      </c>
      <c r="E1504" t="s">
        <v>3257</v>
      </c>
      <c r="F1504" t="s">
        <v>701</v>
      </c>
      <c r="G1504" t="s">
        <v>18</v>
      </c>
    </row>
    <row r="1505" spans="1:7" x14ac:dyDescent="0.2">
      <c r="A1505" t="s">
        <v>4788</v>
      </c>
      <c r="B1505" s="2">
        <v>39131</v>
      </c>
      <c r="C1505" t="s">
        <v>3255</v>
      </c>
      <c r="D1505" t="s">
        <v>3266</v>
      </c>
      <c r="E1505" t="s">
        <v>3257</v>
      </c>
      <c r="F1505" t="s">
        <v>196</v>
      </c>
      <c r="G1505" t="s">
        <v>37</v>
      </c>
    </row>
    <row r="1506" spans="1:7" x14ac:dyDescent="0.2">
      <c r="A1506" t="s">
        <v>4789</v>
      </c>
      <c r="B1506" s="2">
        <v>41689</v>
      </c>
      <c r="C1506" t="s">
        <v>3255</v>
      </c>
      <c r="D1506" t="s">
        <v>3266</v>
      </c>
      <c r="E1506" t="s">
        <v>3257</v>
      </c>
      <c r="F1506" t="s">
        <v>13</v>
      </c>
      <c r="G1506" t="s">
        <v>37</v>
      </c>
    </row>
    <row r="1507" spans="1:7" x14ac:dyDescent="0.2">
      <c r="A1507" t="s">
        <v>4790</v>
      </c>
      <c r="B1507" s="2">
        <v>31143</v>
      </c>
      <c r="C1507" t="s">
        <v>3255</v>
      </c>
      <c r="D1507" t="s">
        <v>3266</v>
      </c>
      <c r="E1507" t="s">
        <v>3257</v>
      </c>
      <c r="F1507" t="s">
        <v>65</v>
      </c>
      <c r="G1507" t="s">
        <v>18</v>
      </c>
    </row>
    <row r="1508" spans="1:7" x14ac:dyDescent="0.2">
      <c r="A1508" t="s">
        <v>4791</v>
      </c>
      <c r="B1508" s="2">
        <v>38513</v>
      </c>
      <c r="C1508" t="s">
        <v>3255</v>
      </c>
      <c r="D1508" t="s">
        <v>3272</v>
      </c>
      <c r="E1508" t="s">
        <v>3257</v>
      </c>
      <c r="F1508" t="s">
        <v>13</v>
      </c>
      <c r="G1508" t="s">
        <v>18</v>
      </c>
    </row>
    <row r="1509" spans="1:7" x14ac:dyDescent="0.2">
      <c r="A1509" t="s">
        <v>4792</v>
      </c>
      <c r="B1509" s="2">
        <v>33065</v>
      </c>
      <c r="C1509" t="s">
        <v>3255</v>
      </c>
      <c r="D1509" t="s">
        <v>3259</v>
      </c>
      <c r="E1509" t="s">
        <v>3257</v>
      </c>
      <c r="F1509" t="s">
        <v>13</v>
      </c>
      <c r="G1509" t="s">
        <v>21</v>
      </c>
    </row>
    <row r="1510" spans="1:7" x14ac:dyDescent="0.2">
      <c r="A1510" t="s">
        <v>4793</v>
      </c>
      <c r="B1510" s="2">
        <v>41789</v>
      </c>
      <c r="C1510" t="s">
        <v>3255</v>
      </c>
      <c r="D1510" t="s">
        <v>3300</v>
      </c>
      <c r="E1510" t="s">
        <v>3257</v>
      </c>
      <c r="F1510" t="s">
        <v>13</v>
      </c>
      <c r="G1510" t="s">
        <v>21</v>
      </c>
    </row>
    <row r="1511" spans="1:7" x14ac:dyDescent="0.2">
      <c r="A1511" t="s">
        <v>4794</v>
      </c>
      <c r="B1511" s="2">
        <v>40419</v>
      </c>
      <c r="C1511" t="s">
        <v>3255</v>
      </c>
      <c r="D1511" t="s">
        <v>3259</v>
      </c>
      <c r="E1511" t="s">
        <v>3257</v>
      </c>
      <c r="F1511" t="s">
        <v>13</v>
      </c>
      <c r="G1511" t="s">
        <v>21</v>
      </c>
    </row>
    <row r="1512" spans="1:7" x14ac:dyDescent="0.2">
      <c r="A1512" t="s">
        <v>4795</v>
      </c>
      <c r="B1512" s="2">
        <v>40588</v>
      </c>
      <c r="C1512" t="s">
        <v>3255</v>
      </c>
      <c r="D1512" t="s">
        <v>3266</v>
      </c>
      <c r="E1512" t="s">
        <v>3257</v>
      </c>
      <c r="F1512" t="s">
        <v>13</v>
      </c>
      <c r="G1512" t="s">
        <v>21</v>
      </c>
    </row>
    <row r="1513" spans="1:7" x14ac:dyDescent="0.2">
      <c r="A1513" t="s">
        <v>4796</v>
      </c>
      <c r="B1513" s="2">
        <v>35555</v>
      </c>
      <c r="C1513" t="s">
        <v>3255</v>
      </c>
      <c r="D1513" t="s">
        <v>3259</v>
      </c>
      <c r="E1513" t="s">
        <v>3257</v>
      </c>
      <c r="F1513" t="s">
        <v>13</v>
      </c>
      <c r="G1513" t="s">
        <v>21</v>
      </c>
    </row>
    <row r="1514" spans="1:7" x14ac:dyDescent="0.2">
      <c r="A1514" t="s">
        <v>4797</v>
      </c>
      <c r="B1514" s="2">
        <v>40557</v>
      </c>
      <c r="C1514" t="s">
        <v>3255</v>
      </c>
      <c r="D1514" t="s">
        <v>3272</v>
      </c>
      <c r="E1514" t="s">
        <v>3257</v>
      </c>
      <c r="F1514" t="s">
        <v>13</v>
      </c>
      <c r="G1514" t="s">
        <v>37</v>
      </c>
    </row>
    <row r="1515" spans="1:7" x14ac:dyDescent="0.2">
      <c r="A1515" t="s">
        <v>4798</v>
      </c>
      <c r="B1515" s="2">
        <v>29121</v>
      </c>
      <c r="C1515" t="s">
        <v>3255</v>
      </c>
      <c r="D1515" t="s">
        <v>3266</v>
      </c>
      <c r="E1515" t="s">
        <v>3257</v>
      </c>
      <c r="F1515" t="s">
        <v>65</v>
      </c>
      <c r="G1515" t="s">
        <v>18</v>
      </c>
    </row>
    <row r="1516" spans="1:7" x14ac:dyDescent="0.2">
      <c r="A1516" t="s">
        <v>4799</v>
      </c>
      <c r="B1516" s="2">
        <v>36676</v>
      </c>
      <c r="C1516" t="s">
        <v>3255</v>
      </c>
      <c r="D1516" t="s">
        <v>3270</v>
      </c>
      <c r="E1516" t="s">
        <v>3257</v>
      </c>
      <c r="F1516" t="s">
        <v>13</v>
      </c>
      <c r="G1516" t="s">
        <v>37</v>
      </c>
    </row>
    <row r="1517" spans="1:7" x14ac:dyDescent="0.2">
      <c r="A1517" t="s">
        <v>4800</v>
      </c>
      <c r="B1517" s="2">
        <v>37883</v>
      </c>
      <c r="C1517" t="s">
        <v>3255</v>
      </c>
      <c r="D1517" t="s">
        <v>3259</v>
      </c>
      <c r="E1517" t="s">
        <v>3257</v>
      </c>
      <c r="F1517" t="s">
        <v>13</v>
      </c>
      <c r="G1517" t="s">
        <v>37</v>
      </c>
    </row>
    <row r="1518" spans="1:7" x14ac:dyDescent="0.2">
      <c r="A1518" t="s">
        <v>4801</v>
      </c>
      <c r="B1518" s="2">
        <v>36989</v>
      </c>
      <c r="C1518" t="s">
        <v>3255</v>
      </c>
      <c r="D1518" t="s">
        <v>3263</v>
      </c>
      <c r="E1518" t="s">
        <v>3257</v>
      </c>
      <c r="F1518" t="s">
        <v>13</v>
      </c>
      <c r="G1518" t="s">
        <v>21</v>
      </c>
    </row>
    <row r="1519" spans="1:7" x14ac:dyDescent="0.2">
      <c r="A1519" t="s">
        <v>4802</v>
      </c>
      <c r="B1519" s="2">
        <v>39162</v>
      </c>
      <c r="C1519" t="s">
        <v>3255</v>
      </c>
      <c r="D1519" t="s">
        <v>3259</v>
      </c>
      <c r="E1519" t="s">
        <v>3257</v>
      </c>
      <c r="F1519" t="s">
        <v>13</v>
      </c>
      <c r="G1519" t="s">
        <v>21</v>
      </c>
    </row>
    <row r="1520" spans="1:7" x14ac:dyDescent="0.2">
      <c r="A1520" t="s">
        <v>4803</v>
      </c>
      <c r="B1520" s="2">
        <v>36897</v>
      </c>
      <c r="C1520" t="s">
        <v>3255</v>
      </c>
      <c r="D1520" t="s">
        <v>3266</v>
      </c>
      <c r="E1520" t="s">
        <v>3257</v>
      </c>
      <c r="F1520" t="s">
        <v>13</v>
      </c>
      <c r="G1520" t="s">
        <v>21</v>
      </c>
    </row>
    <row r="1521" spans="1:7" x14ac:dyDescent="0.2">
      <c r="A1521" t="s">
        <v>4804</v>
      </c>
      <c r="B1521" s="2">
        <v>41085</v>
      </c>
      <c r="C1521" t="s">
        <v>3255</v>
      </c>
      <c r="D1521" t="s">
        <v>3259</v>
      </c>
      <c r="E1521" t="s">
        <v>3257</v>
      </c>
      <c r="F1521" t="s">
        <v>13</v>
      </c>
      <c r="G1521" t="s">
        <v>21</v>
      </c>
    </row>
    <row r="1522" spans="1:7" x14ac:dyDescent="0.2">
      <c r="A1522" t="s">
        <v>4805</v>
      </c>
      <c r="B1522" s="2">
        <v>31746</v>
      </c>
      <c r="C1522" t="s">
        <v>3255</v>
      </c>
      <c r="D1522" t="s">
        <v>3259</v>
      </c>
      <c r="E1522" t="s">
        <v>3257</v>
      </c>
      <c r="F1522" t="s">
        <v>13</v>
      </c>
      <c r="G1522" t="s">
        <v>21</v>
      </c>
    </row>
    <row r="1523" spans="1:7" x14ac:dyDescent="0.2">
      <c r="A1523" t="s">
        <v>4806</v>
      </c>
      <c r="B1523" s="2">
        <v>30517</v>
      </c>
      <c r="C1523" t="s">
        <v>3255</v>
      </c>
      <c r="D1523" t="s">
        <v>3266</v>
      </c>
      <c r="E1523" t="s">
        <v>3257</v>
      </c>
      <c r="F1523" t="s">
        <v>13</v>
      </c>
      <c r="G1523" t="s">
        <v>18</v>
      </c>
    </row>
    <row r="1524" spans="1:7" x14ac:dyDescent="0.2">
      <c r="A1524" t="s">
        <v>4807</v>
      </c>
      <c r="B1524" s="2">
        <v>35261</v>
      </c>
      <c r="C1524" t="s">
        <v>3255</v>
      </c>
      <c r="D1524" t="s">
        <v>3266</v>
      </c>
      <c r="E1524" t="s">
        <v>3257</v>
      </c>
      <c r="F1524" t="s">
        <v>13</v>
      </c>
      <c r="G1524" t="s">
        <v>21</v>
      </c>
    </row>
    <row r="1525" spans="1:7" x14ac:dyDescent="0.2">
      <c r="A1525" t="s">
        <v>4808</v>
      </c>
      <c r="B1525" s="2">
        <v>35728</v>
      </c>
      <c r="C1525" t="s">
        <v>3255</v>
      </c>
      <c r="D1525" t="s">
        <v>3259</v>
      </c>
      <c r="E1525" t="s">
        <v>3257</v>
      </c>
      <c r="F1525" t="s">
        <v>13</v>
      </c>
      <c r="G1525" t="s">
        <v>21</v>
      </c>
    </row>
    <row r="1526" spans="1:7" x14ac:dyDescent="0.2">
      <c r="A1526" t="s">
        <v>4809</v>
      </c>
      <c r="B1526" s="2">
        <v>39633</v>
      </c>
      <c r="C1526" t="s">
        <v>3255</v>
      </c>
      <c r="D1526" t="s">
        <v>3259</v>
      </c>
      <c r="E1526" t="s">
        <v>3257</v>
      </c>
      <c r="F1526" t="s">
        <v>13</v>
      </c>
      <c r="G1526" t="s">
        <v>21</v>
      </c>
    </row>
    <row r="1527" spans="1:7" x14ac:dyDescent="0.2">
      <c r="A1527" t="s">
        <v>4810</v>
      </c>
      <c r="B1527" s="2">
        <v>41040</v>
      </c>
      <c r="C1527" t="s">
        <v>3255</v>
      </c>
      <c r="D1527" t="s">
        <v>3266</v>
      </c>
      <c r="E1527" t="s">
        <v>3257</v>
      </c>
      <c r="F1527" t="s">
        <v>196</v>
      </c>
      <c r="G1527" t="s">
        <v>21</v>
      </c>
    </row>
    <row r="1528" spans="1:7" x14ac:dyDescent="0.2">
      <c r="A1528" t="s">
        <v>4811</v>
      </c>
      <c r="B1528" s="2">
        <v>42072</v>
      </c>
      <c r="C1528" t="s">
        <v>3255</v>
      </c>
      <c r="D1528" t="s">
        <v>3259</v>
      </c>
      <c r="E1528" t="s">
        <v>3257</v>
      </c>
      <c r="F1528" t="s">
        <v>161</v>
      </c>
      <c r="G1528" t="s">
        <v>37</v>
      </c>
    </row>
    <row r="1529" spans="1:7" x14ac:dyDescent="0.2">
      <c r="A1529" t="s">
        <v>4812</v>
      </c>
      <c r="B1529" s="2">
        <v>40284</v>
      </c>
      <c r="C1529" t="s">
        <v>3255</v>
      </c>
      <c r="D1529" t="s">
        <v>3263</v>
      </c>
      <c r="E1529" t="s">
        <v>3257</v>
      </c>
      <c r="F1529" t="s">
        <v>13</v>
      </c>
      <c r="G1529" t="s">
        <v>21</v>
      </c>
    </row>
    <row r="1530" spans="1:7" x14ac:dyDescent="0.2">
      <c r="A1530" t="s">
        <v>4813</v>
      </c>
      <c r="B1530" s="2">
        <v>40530</v>
      </c>
      <c r="C1530" t="s">
        <v>3255</v>
      </c>
      <c r="D1530" t="s">
        <v>3270</v>
      </c>
      <c r="E1530" t="s">
        <v>3257</v>
      </c>
      <c r="F1530" t="s">
        <v>13</v>
      </c>
      <c r="G1530" t="s">
        <v>21</v>
      </c>
    </row>
    <row r="1531" spans="1:7" x14ac:dyDescent="0.2">
      <c r="A1531" t="s">
        <v>4814</v>
      </c>
      <c r="B1531" s="2">
        <v>38285</v>
      </c>
      <c r="C1531" t="s">
        <v>3255</v>
      </c>
      <c r="D1531" t="s">
        <v>3259</v>
      </c>
      <c r="E1531" t="s">
        <v>3257</v>
      </c>
      <c r="F1531" t="s">
        <v>13</v>
      </c>
      <c r="G1531" t="s">
        <v>21</v>
      </c>
    </row>
    <row r="1532" spans="1:7" x14ac:dyDescent="0.2">
      <c r="A1532" t="s">
        <v>4815</v>
      </c>
      <c r="B1532" s="2">
        <v>34981</v>
      </c>
      <c r="C1532" t="s">
        <v>3255</v>
      </c>
      <c r="D1532" t="s">
        <v>3272</v>
      </c>
      <c r="E1532" t="s">
        <v>3257</v>
      </c>
      <c r="F1532" t="s">
        <v>13</v>
      </c>
      <c r="G1532" t="s">
        <v>21</v>
      </c>
    </row>
    <row r="1533" spans="1:7" x14ac:dyDescent="0.2">
      <c r="A1533" t="s">
        <v>4816</v>
      </c>
      <c r="B1533" s="2">
        <v>36975</v>
      </c>
      <c r="C1533" t="s">
        <v>3255</v>
      </c>
      <c r="D1533" t="s">
        <v>3259</v>
      </c>
      <c r="E1533" t="s">
        <v>3257</v>
      </c>
      <c r="F1533" t="s">
        <v>13</v>
      </c>
      <c r="G1533" t="s">
        <v>37</v>
      </c>
    </row>
    <row r="1534" spans="1:7" x14ac:dyDescent="0.2">
      <c r="A1534" t="s">
        <v>4817</v>
      </c>
      <c r="B1534" s="2">
        <v>40519</v>
      </c>
      <c r="C1534" t="s">
        <v>3255</v>
      </c>
      <c r="D1534" t="s">
        <v>3259</v>
      </c>
      <c r="E1534" t="s">
        <v>3257</v>
      </c>
      <c r="F1534" t="s">
        <v>13</v>
      </c>
      <c r="G1534" t="s">
        <v>359</v>
      </c>
    </row>
    <row r="1535" spans="1:7" x14ac:dyDescent="0.2">
      <c r="A1535" t="s">
        <v>4818</v>
      </c>
      <c r="B1535" s="2">
        <v>37559</v>
      </c>
      <c r="C1535" t="s">
        <v>3255</v>
      </c>
      <c r="D1535" t="s">
        <v>3259</v>
      </c>
      <c r="E1535" t="s">
        <v>3257</v>
      </c>
      <c r="F1535" t="s">
        <v>13</v>
      </c>
      <c r="G1535" t="s">
        <v>21</v>
      </c>
    </row>
    <row r="1536" spans="1:7" x14ac:dyDescent="0.2">
      <c r="A1536" t="s">
        <v>4819</v>
      </c>
      <c r="B1536" s="2">
        <v>10908</v>
      </c>
      <c r="C1536" t="s">
        <v>3456</v>
      </c>
      <c r="D1536" t="s">
        <v>4820</v>
      </c>
      <c r="E1536" t="s">
        <v>3257</v>
      </c>
      <c r="F1536" t="s">
        <v>13</v>
      </c>
      <c r="G1536" t="s">
        <v>1871</v>
      </c>
    </row>
    <row r="1537" spans="1:7" x14ac:dyDescent="0.2">
      <c r="A1537" t="s">
        <v>4821</v>
      </c>
      <c r="B1537" s="2">
        <v>38555</v>
      </c>
      <c r="C1537" t="s">
        <v>3255</v>
      </c>
      <c r="D1537" t="s">
        <v>3503</v>
      </c>
      <c r="E1537" t="s">
        <v>3257</v>
      </c>
      <c r="F1537" t="s">
        <v>1874</v>
      </c>
      <c r="G1537" t="s">
        <v>359</v>
      </c>
    </row>
    <row r="1538" spans="1:7" x14ac:dyDescent="0.2">
      <c r="A1538" t="s">
        <v>4822</v>
      </c>
      <c r="B1538" s="2">
        <v>36841</v>
      </c>
      <c r="C1538" t="s">
        <v>3255</v>
      </c>
      <c r="D1538" t="s">
        <v>3259</v>
      </c>
      <c r="E1538" t="s">
        <v>3257</v>
      </c>
      <c r="F1538" t="s">
        <v>13</v>
      </c>
      <c r="G1538" t="s">
        <v>21</v>
      </c>
    </row>
    <row r="1539" spans="1:7" x14ac:dyDescent="0.2">
      <c r="A1539" t="s">
        <v>4823</v>
      </c>
      <c r="B1539" s="2">
        <v>39432</v>
      </c>
      <c r="C1539" t="s">
        <v>3255</v>
      </c>
      <c r="D1539" t="s">
        <v>3270</v>
      </c>
      <c r="E1539" t="s">
        <v>3257</v>
      </c>
      <c r="F1539" t="s">
        <v>13</v>
      </c>
      <c r="G1539" t="s">
        <v>37</v>
      </c>
    </row>
    <row r="1540" spans="1:7" x14ac:dyDescent="0.2">
      <c r="A1540" t="s">
        <v>4824</v>
      </c>
      <c r="B1540" s="2">
        <v>40234</v>
      </c>
      <c r="C1540" t="s">
        <v>3255</v>
      </c>
      <c r="D1540" t="s">
        <v>3259</v>
      </c>
      <c r="E1540" t="s">
        <v>3257</v>
      </c>
      <c r="F1540" t="s">
        <v>13</v>
      </c>
      <c r="G1540" t="s">
        <v>18</v>
      </c>
    </row>
    <row r="1541" spans="1:7" x14ac:dyDescent="0.2">
      <c r="A1541" t="s">
        <v>4825</v>
      </c>
      <c r="B1541" s="2">
        <v>41418</v>
      </c>
      <c r="C1541" t="s">
        <v>3255</v>
      </c>
      <c r="D1541" t="s">
        <v>3300</v>
      </c>
      <c r="E1541" t="s">
        <v>3257</v>
      </c>
      <c r="F1541" t="s">
        <v>13</v>
      </c>
      <c r="G1541" t="s">
        <v>37</v>
      </c>
    </row>
    <row r="1542" spans="1:7" x14ac:dyDescent="0.2">
      <c r="A1542" t="s">
        <v>4826</v>
      </c>
      <c r="B1542" s="2">
        <v>36237</v>
      </c>
      <c r="C1542" t="s">
        <v>3255</v>
      </c>
      <c r="D1542" t="s">
        <v>3263</v>
      </c>
      <c r="E1542" t="s">
        <v>3257</v>
      </c>
      <c r="F1542" t="s">
        <v>13</v>
      </c>
      <c r="G1542" t="s">
        <v>37</v>
      </c>
    </row>
    <row r="1543" spans="1:7" x14ac:dyDescent="0.2">
      <c r="A1543" t="s">
        <v>4827</v>
      </c>
      <c r="B1543" s="2">
        <v>39326</v>
      </c>
      <c r="C1543" t="s">
        <v>3255</v>
      </c>
      <c r="D1543" t="s">
        <v>3300</v>
      </c>
      <c r="E1543" t="s">
        <v>3257</v>
      </c>
      <c r="F1543" t="s">
        <v>13</v>
      </c>
      <c r="G1543" t="s">
        <v>37</v>
      </c>
    </row>
    <row r="1544" spans="1:7" x14ac:dyDescent="0.2">
      <c r="A1544" t="s">
        <v>4828</v>
      </c>
      <c r="B1544" s="2">
        <v>40963</v>
      </c>
      <c r="C1544" t="s">
        <v>3255</v>
      </c>
      <c r="D1544" t="s">
        <v>3259</v>
      </c>
      <c r="E1544" t="s">
        <v>3257</v>
      </c>
      <c r="F1544" t="s">
        <v>13</v>
      </c>
      <c r="G1544" t="s">
        <v>37</v>
      </c>
    </row>
    <row r="1545" spans="1:7" x14ac:dyDescent="0.2">
      <c r="A1545" t="s">
        <v>4829</v>
      </c>
      <c r="B1545" s="2">
        <v>34421</v>
      </c>
      <c r="C1545" t="s">
        <v>3255</v>
      </c>
      <c r="D1545" t="s">
        <v>3259</v>
      </c>
      <c r="E1545" t="s">
        <v>3257</v>
      </c>
      <c r="F1545" t="s">
        <v>13</v>
      </c>
      <c r="G1545" t="s">
        <v>37</v>
      </c>
    </row>
    <row r="1546" spans="1:7" x14ac:dyDescent="0.2">
      <c r="A1546" t="s">
        <v>4830</v>
      </c>
      <c r="B1546" s="2">
        <v>34417</v>
      </c>
      <c r="C1546" t="s">
        <v>3255</v>
      </c>
      <c r="D1546" t="s">
        <v>3266</v>
      </c>
      <c r="E1546" t="s">
        <v>3257</v>
      </c>
      <c r="F1546" t="s">
        <v>13</v>
      </c>
      <c r="G1546" t="s">
        <v>37</v>
      </c>
    </row>
    <row r="1547" spans="1:7" x14ac:dyDescent="0.2">
      <c r="A1547" t="s">
        <v>4831</v>
      </c>
      <c r="B1547" s="2">
        <v>39027</v>
      </c>
      <c r="C1547" t="s">
        <v>3255</v>
      </c>
      <c r="D1547" t="s">
        <v>3300</v>
      </c>
      <c r="E1547" t="s">
        <v>3257</v>
      </c>
      <c r="F1547" t="s">
        <v>13</v>
      </c>
      <c r="G1547" t="s">
        <v>21</v>
      </c>
    </row>
    <row r="1548" spans="1:7" x14ac:dyDescent="0.2">
      <c r="A1548" t="s">
        <v>4832</v>
      </c>
      <c r="B1548" s="2">
        <v>41036</v>
      </c>
      <c r="C1548" t="s">
        <v>3456</v>
      </c>
      <c r="D1548" t="s">
        <v>3300</v>
      </c>
      <c r="E1548" t="s">
        <v>3257</v>
      </c>
      <c r="F1548" t="s">
        <v>13</v>
      </c>
      <c r="G1548" t="s">
        <v>37</v>
      </c>
    </row>
    <row r="1549" spans="1:7" x14ac:dyDescent="0.2">
      <c r="A1549" t="s">
        <v>4833</v>
      </c>
      <c r="B1549" s="2">
        <v>37290</v>
      </c>
      <c r="C1549" t="s">
        <v>3255</v>
      </c>
      <c r="D1549" t="s">
        <v>3259</v>
      </c>
      <c r="E1549" t="s">
        <v>3257</v>
      </c>
      <c r="F1549" t="s">
        <v>13</v>
      </c>
      <c r="G1549" t="s">
        <v>37</v>
      </c>
    </row>
    <row r="1550" spans="1:7" x14ac:dyDescent="0.2">
      <c r="A1550" t="s">
        <v>4834</v>
      </c>
      <c r="B1550" s="2">
        <v>38510</v>
      </c>
      <c r="C1550" t="s">
        <v>3255</v>
      </c>
      <c r="D1550" t="s">
        <v>3259</v>
      </c>
      <c r="E1550" t="s">
        <v>3257</v>
      </c>
      <c r="F1550" t="s">
        <v>13</v>
      </c>
      <c r="G1550" t="s">
        <v>37</v>
      </c>
    </row>
    <row r="1551" spans="1:7" x14ac:dyDescent="0.2">
      <c r="A1551" t="s">
        <v>4835</v>
      </c>
      <c r="B1551" s="2">
        <v>40456</v>
      </c>
      <c r="C1551" t="s">
        <v>3255</v>
      </c>
      <c r="D1551" t="s">
        <v>3256</v>
      </c>
      <c r="E1551" t="s">
        <v>3257</v>
      </c>
      <c r="F1551" t="s">
        <v>13</v>
      </c>
      <c r="G1551" t="s">
        <v>21</v>
      </c>
    </row>
    <row r="1552" spans="1:7" x14ac:dyDescent="0.2">
      <c r="A1552" t="s">
        <v>4836</v>
      </c>
      <c r="B1552" s="2">
        <v>36257</v>
      </c>
      <c r="C1552" t="s">
        <v>3255</v>
      </c>
      <c r="D1552" t="s">
        <v>3272</v>
      </c>
      <c r="E1552" t="s">
        <v>3257</v>
      </c>
      <c r="F1552" t="s">
        <v>196</v>
      </c>
      <c r="G1552" t="s">
        <v>37</v>
      </c>
    </row>
    <row r="1553" spans="1:7" x14ac:dyDescent="0.2">
      <c r="A1553" t="s">
        <v>4837</v>
      </c>
      <c r="B1553" s="2">
        <v>41995</v>
      </c>
      <c r="C1553" t="s">
        <v>3255</v>
      </c>
      <c r="D1553" t="s">
        <v>3300</v>
      </c>
      <c r="E1553" t="s">
        <v>3257</v>
      </c>
      <c r="F1553" t="s">
        <v>13</v>
      </c>
      <c r="G1553" t="s">
        <v>37</v>
      </c>
    </row>
    <row r="1554" spans="1:7" x14ac:dyDescent="0.2">
      <c r="A1554" t="s">
        <v>4838</v>
      </c>
      <c r="B1554" s="2">
        <v>39276</v>
      </c>
      <c r="C1554" t="s">
        <v>3255</v>
      </c>
      <c r="D1554" t="s">
        <v>3263</v>
      </c>
      <c r="E1554" t="s">
        <v>3257</v>
      </c>
      <c r="F1554" t="s">
        <v>13</v>
      </c>
      <c r="G1554" t="s">
        <v>37</v>
      </c>
    </row>
    <row r="1555" spans="1:7" x14ac:dyDescent="0.2">
      <c r="A1555" t="s">
        <v>4839</v>
      </c>
      <c r="B1555" s="2">
        <v>42007</v>
      </c>
      <c r="C1555" t="s">
        <v>3255</v>
      </c>
      <c r="D1555" t="s">
        <v>3266</v>
      </c>
      <c r="E1555" t="s">
        <v>3920</v>
      </c>
      <c r="F1555" t="s">
        <v>1894</v>
      </c>
      <c r="G1555" t="s">
        <v>359</v>
      </c>
    </row>
    <row r="1556" spans="1:7" x14ac:dyDescent="0.2">
      <c r="A1556" t="s">
        <v>4840</v>
      </c>
      <c r="B1556" s="2">
        <v>37564</v>
      </c>
      <c r="C1556" t="s">
        <v>3255</v>
      </c>
      <c r="D1556" t="s">
        <v>3300</v>
      </c>
      <c r="E1556" t="s">
        <v>3257</v>
      </c>
      <c r="F1556" t="s">
        <v>13</v>
      </c>
      <c r="G1556" t="s">
        <v>37</v>
      </c>
    </row>
    <row r="1557" spans="1:7" x14ac:dyDescent="0.2">
      <c r="A1557" t="s">
        <v>4841</v>
      </c>
      <c r="B1557" s="2">
        <v>39860</v>
      </c>
      <c r="C1557" t="s">
        <v>3255</v>
      </c>
      <c r="D1557" t="s">
        <v>3259</v>
      </c>
      <c r="E1557" t="s">
        <v>4842</v>
      </c>
      <c r="F1557" t="s">
        <v>1897</v>
      </c>
      <c r="G1557" t="s">
        <v>359</v>
      </c>
    </row>
    <row r="1558" spans="1:7" x14ac:dyDescent="0.2">
      <c r="A1558" t="s">
        <v>4843</v>
      </c>
      <c r="B1558" s="2">
        <v>35790</v>
      </c>
      <c r="C1558" t="s">
        <v>3255</v>
      </c>
      <c r="D1558" t="s">
        <v>3266</v>
      </c>
      <c r="E1558" t="s">
        <v>3257</v>
      </c>
      <c r="F1558" t="s">
        <v>1899</v>
      </c>
      <c r="G1558" t="s">
        <v>37</v>
      </c>
    </row>
    <row r="1559" spans="1:7" x14ac:dyDescent="0.2">
      <c r="A1559" t="s">
        <v>4844</v>
      </c>
      <c r="B1559" s="2">
        <v>39250</v>
      </c>
      <c r="C1559" t="s">
        <v>3255</v>
      </c>
      <c r="D1559" t="s">
        <v>3263</v>
      </c>
      <c r="E1559" t="s">
        <v>3257</v>
      </c>
      <c r="F1559" t="s">
        <v>13</v>
      </c>
      <c r="G1559" t="s">
        <v>37</v>
      </c>
    </row>
    <row r="1560" spans="1:7" x14ac:dyDescent="0.2">
      <c r="A1560" t="s">
        <v>4845</v>
      </c>
      <c r="B1560" s="2">
        <v>39958</v>
      </c>
      <c r="C1560" t="s">
        <v>3255</v>
      </c>
      <c r="D1560" t="s">
        <v>3270</v>
      </c>
      <c r="E1560" t="s">
        <v>3257</v>
      </c>
      <c r="F1560" t="s">
        <v>13</v>
      </c>
      <c r="G1560" t="s">
        <v>37</v>
      </c>
    </row>
    <row r="1561" spans="1:7" x14ac:dyDescent="0.2">
      <c r="A1561" t="s">
        <v>4846</v>
      </c>
      <c r="B1561" s="2">
        <v>29808</v>
      </c>
      <c r="C1561" t="s">
        <v>3255</v>
      </c>
      <c r="D1561" t="s">
        <v>3272</v>
      </c>
      <c r="E1561" t="s">
        <v>3257</v>
      </c>
      <c r="F1561" t="s">
        <v>13</v>
      </c>
      <c r="G1561" t="s">
        <v>18</v>
      </c>
    </row>
    <row r="1562" spans="1:7" x14ac:dyDescent="0.2">
      <c r="A1562" t="s">
        <v>4847</v>
      </c>
      <c r="B1562" s="2">
        <v>37352</v>
      </c>
      <c r="C1562" t="s">
        <v>3255</v>
      </c>
      <c r="D1562" t="s">
        <v>3259</v>
      </c>
      <c r="E1562" t="s">
        <v>3257</v>
      </c>
      <c r="F1562" t="s">
        <v>65</v>
      </c>
      <c r="G1562" t="s">
        <v>37</v>
      </c>
    </row>
    <row r="1563" spans="1:7" x14ac:dyDescent="0.2">
      <c r="A1563" t="s">
        <v>4848</v>
      </c>
      <c r="B1563" s="2">
        <v>35452</v>
      </c>
      <c r="C1563" t="s">
        <v>3255</v>
      </c>
      <c r="D1563" t="s">
        <v>3300</v>
      </c>
      <c r="E1563" t="s">
        <v>3257</v>
      </c>
      <c r="F1563" t="s">
        <v>13</v>
      </c>
      <c r="G1563" t="s">
        <v>21</v>
      </c>
    </row>
    <row r="1564" spans="1:7" x14ac:dyDescent="0.2">
      <c r="A1564" t="s">
        <v>4849</v>
      </c>
      <c r="B1564" s="2">
        <v>37197</v>
      </c>
      <c r="C1564" t="s">
        <v>3255</v>
      </c>
      <c r="D1564" t="s">
        <v>3300</v>
      </c>
      <c r="E1564" t="s">
        <v>3257</v>
      </c>
      <c r="F1564" t="s">
        <v>13</v>
      </c>
      <c r="G1564" t="s">
        <v>21</v>
      </c>
    </row>
    <row r="1565" spans="1:7" x14ac:dyDescent="0.2">
      <c r="A1565" t="s">
        <v>4850</v>
      </c>
      <c r="B1565" s="2">
        <v>37872</v>
      </c>
      <c r="C1565" t="s">
        <v>3255</v>
      </c>
      <c r="D1565" t="s">
        <v>3259</v>
      </c>
      <c r="E1565" t="s">
        <v>3257</v>
      </c>
      <c r="F1565" t="s">
        <v>13</v>
      </c>
      <c r="G1565" t="s">
        <v>37</v>
      </c>
    </row>
    <row r="1566" spans="1:7" x14ac:dyDescent="0.2">
      <c r="A1566" t="s">
        <v>4851</v>
      </c>
      <c r="B1566" s="2">
        <v>36965</v>
      </c>
      <c r="C1566" t="s">
        <v>3255</v>
      </c>
      <c r="D1566" t="s">
        <v>3266</v>
      </c>
      <c r="E1566" t="s">
        <v>3257</v>
      </c>
      <c r="F1566" t="s">
        <v>13</v>
      </c>
      <c r="G1566" t="s">
        <v>21</v>
      </c>
    </row>
    <row r="1567" spans="1:7" x14ac:dyDescent="0.2">
      <c r="A1567" t="s">
        <v>4852</v>
      </c>
      <c r="B1567" s="2">
        <v>38794</v>
      </c>
      <c r="C1567" t="s">
        <v>3255</v>
      </c>
      <c r="D1567" t="s">
        <v>3433</v>
      </c>
      <c r="E1567" t="s">
        <v>3257</v>
      </c>
      <c r="F1567" t="s">
        <v>13</v>
      </c>
      <c r="G1567" t="s">
        <v>37</v>
      </c>
    </row>
    <row r="1568" spans="1:7" x14ac:dyDescent="0.2">
      <c r="A1568" t="s">
        <v>4853</v>
      </c>
      <c r="B1568" s="2">
        <v>39956</v>
      </c>
      <c r="C1568" t="s">
        <v>3255</v>
      </c>
      <c r="D1568" t="s">
        <v>3259</v>
      </c>
      <c r="E1568" t="s">
        <v>3257</v>
      </c>
      <c r="F1568" t="s">
        <v>13</v>
      </c>
      <c r="G1568" t="s">
        <v>18</v>
      </c>
    </row>
    <row r="1569" spans="1:7" x14ac:dyDescent="0.2">
      <c r="A1569" t="s">
        <v>4854</v>
      </c>
      <c r="B1569" s="2">
        <v>41433</v>
      </c>
      <c r="C1569" t="s">
        <v>3255</v>
      </c>
      <c r="D1569" t="s">
        <v>3266</v>
      </c>
      <c r="E1569" t="s">
        <v>3257</v>
      </c>
      <c r="F1569" t="s">
        <v>13</v>
      </c>
      <c r="G1569" t="s">
        <v>37</v>
      </c>
    </row>
    <row r="1570" spans="1:7" x14ac:dyDescent="0.2">
      <c r="A1570" t="s">
        <v>4855</v>
      </c>
      <c r="B1570" s="2">
        <v>40141</v>
      </c>
      <c r="C1570" t="s">
        <v>3255</v>
      </c>
      <c r="D1570" t="s">
        <v>3259</v>
      </c>
      <c r="E1570" t="s">
        <v>3257</v>
      </c>
      <c r="F1570" t="s">
        <v>13</v>
      </c>
      <c r="G1570" t="s">
        <v>37</v>
      </c>
    </row>
    <row r="1571" spans="1:7" x14ac:dyDescent="0.2">
      <c r="A1571" t="s">
        <v>4856</v>
      </c>
      <c r="B1571" s="2">
        <v>36224</v>
      </c>
      <c r="C1571" t="s">
        <v>3255</v>
      </c>
      <c r="D1571" t="s">
        <v>3259</v>
      </c>
      <c r="E1571" t="s">
        <v>3257</v>
      </c>
      <c r="F1571" t="s">
        <v>13</v>
      </c>
      <c r="G1571" t="s">
        <v>37</v>
      </c>
    </row>
    <row r="1572" spans="1:7" x14ac:dyDescent="0.2">
      <c r="A1572" t="s">
        <v>4857</v>
      </c>
      <c r="B1572" s="2">
        <v>38721</v>
      </c>
      <c r="C1572" t="s">
        <v>3255</v>
      </c>
      <c r="D1572" t="s">
        <v>3433</v>
      </c>
      <c r="E1572" t="s">
        <v>3257</v>
      </c>
      <c r="F1572" t="s">
        <v>13</v>
      </c>
      <c r="G1572" t="s">
        <v>21</v>
      </c>
    </row>
    <row r="1573" spans="1:7" x14ac:dyDescent="0.2">
      <c r="A1573" t="s">
        <v>4858</v>
      </c>
      <c r="B1573" s="2">
        <v>36161</v>
      </c>
      <c r="C1573" t="s">
        <v>3255</v>
      </c>
      <c r="D1573" t="s">
        <v>3263</v>
      </c>
      <c r="E1573" t="s">
        <v>3257</v>
      </c>
      <c r="F1573" t="s">
        <v>13</v>
      </c>
      <c r="G1573" t="s">
        <v>21</v>
      </c>
    </row>
    <row r="1574" spans="1:7" x14ac:dyDescent="0.2">
      <c r="A1574" t="s">
        <v>4859</v>
      </c>
      <c r="B1574" s="2">
        <v>38476</v>
      </c>
      <c r="C1574" t="s">
        <v>3255</v>
      </c>
      <c r="D1574" t="s">
        <v>3263</v>
      </c>
      <c r="E1574" t="s">
        <v>3257</v>
      </c>
      <c r="F1574" t="s">
        <v>13</v>
      </c>
      <c r="G1574" t="s">
        <v>37</v>
      </c>
    </row>
    <row r="1575" spans="1:7" x14ac:dyDescent="0.2">
      <c r="A1575" t="s">
        <v>4860</v>
      </c>
      <c r="B1575" s="2">
        <v>38401</v>
      </c>
      <c r="C1575" t="s">
        <v>3255</v>
      </c>
      <c r="D1575" t="s">
        <v>3259</v>
      </c>
      <c r="E1575" t="s">
        <v>3257</v>
      </c>
      <c r="F1575" t="s">
        <v>13</v>
      </c>
      <c r="G1575" t="s">
        <v>21</v>
      </c>
    </row>
    <row r="1576" spans="1:7" x14ac:dyDescent="0.2">
      <c r="A1576" t="s">
        <v>4861</v>
      </c>
      <c r="B1576" s="2">
        <v>38395</v>
      </c>
      <c r="C1576" t="s">
        <v>3255</v>
      </c>
      <c r="D1576" t="s">
        <v>3259</v>
      </c>
      <c r="E1576" t="s">
        <v>3257</v>
      </c>
      <c r="F1576" t="s">
        <v>13</v>
      </c>
      <c r="G1576" t="s">
        <v>21</v>
      </c>
    </row>
    <row r="1577" spans="1:7" x14ac:dyDescent="0.2">
      <c r="A1577" t="s">
        <v>4862</v>
      </c>
      <c r="B1577" s="2">
        <v>40490</v>
      </c>
      <c r="C1577" t="s">
        <v>3255</v>
      </c>
      <c r="D1577" t="s">
        <v>3263</v>
      </c>
      <c r="E1577" t="s">
        <v>3257</v>
      </c>
      <c r="F1577" t="s">
        <v>65</v>
      </c>
      <c r="G1577" t="s">
        <v>37</v>
      </c>
    </row>
    <row r="1578" spans="1:7" x14ac:dyDescent="0.2">
      <c r="A1578" t="s">
        <v>4863</v>
      </c>
      <c r="B1578" s="2">
        <v>41345</v>
      </c>
      <c r="C1578" t="s">
        <v>3255</v>
      </c>
      <c r="D1578" t="s">
        <v>3266</v>
      </c>
      <c r="E1578" t="s">
        <v>3257</v>
      </c>
      <c r="F1578" t="s">
        <v>13</v>
      </c>
      <c r="G1578" t="s">
        <v>21</v>
      </c>
    </row>
    <row r="1579" spans="1:7" x14ac:dyDescent="0.2">
      <c r="A1579" t="s">
        <v>4864</v>
      </c>
      <c r="B1579" s="2">
        <v>40842</v>
      </c>
      <c r="C1579" t="s">
        <v>3255</v>
      </c>
      <c r="D1579" t="s">
        <v>3259</v>
      </c>
      <c r="E1579" t="s">
        <v>3257</v>
      </c>
      <c r="F1579" t="s">
        <v>13</v>
      </c>
      <c r="G1579" t="s">
        <v>359</v>
      </c>
    </row>
    <row r="1580" spans="1:7" x14ac:dyDescent="0.2">
      <c r="A1580" t="s">
        <v>4865</v>
      </c>
      <c r="B1580" s="2">
        <v>37586</v>
      </c>
      <c r="C1580" t="s">
        <v>3255</v>
      </c>
      <c r="D1580" t="s">
        <v>3266</v>
      </c>
      <c r="E1580" t="s">
        <v>3257</v>
      </c>
      <c r="F1580" t="s">
        <v>13</v>
      </c>
      <c r="G1580" t="s">
        <v>37</v>
      </c>
    </row>
    <row r="1581" spans="1:7" x14ac:dyDescent="0.2">
      <c r="A1581" t="s">
        <v>4866</v>
      </c>
      <c r="B1581" s="2">
        <v>40300</v>
      </c>
      <c r="C1581" t="s">
        <v>3255</v>
      </c>
      <c r="D1581" t="s">
        <v>3259</v>
      </c>
      <c r="E1581" t="s">
        <v>3257</v>
      </c>
      <c r="F1581" t="s">
        <v>13</v>
      </c>
      <c r="G1581" t="s">
        <v>37</v>
      </c>
    </row>
    <row r="1582" spans="1:7" x14ac:dyDescent="0.2">
      <c r="A1582" t="s">
        <v>4867</v>
      </c>
      <c r="B1582" s="2">
        <v>39552</v>
      </c>
      <c r="C1582" t="s">
        <v>3255</v>
      </c>
      <c r="D1582" t="s">
        <v>3259</v>
      </c>
      <c r="E1582" t="s">
        <v>3257</v>
      </c>
      <c r="F1582" t="s">
        <v>13</v>
      </c>
      <c r="G1582" t="s">
        <v>37</v>
      </c>
    </row>
    <row r="1583" spans="1:7" x14ac:dyDescent="0.2">
      <c r="A1583" t="s">
        <v>4868</v>
      </c>
      <c r="B1583" s="2">
        <v>39569</v>
      </c>
      <c r="C1583" t="s">
        <v>3255</v>
      </c>
      <c r="D1583" t="s">
        <v>3259</v>
      </c>
      <c r="E1583" t="s">
        <v>3257</v>
      </c>
      <c r="F1583" t="s">
        <v>65</v>
      </c>
      <c r="G1583" t="s">
        <v>21</v>
      </c>
    </row>
    <row r="1584" spans="1:7" x14ac:dyDescent="0.2">
      <c r="A1584" t="s">
        <v>4869</v>
      </c>
      <c r="B1584" s="2">
        <v>34800</v>
      </c>
      <c r="C1584" t="s">
        <v>3456</v>
      </c>
      <c r="D1584" t="s">
        <v>3266</v>
      </c>
      <c r="E1584" t="s">
        <v>3257</v>
      </c>
      <c r="F1584" t="s">
        <v>161</v>
      </c>
      <c r="G1584" t="s">
        <v>37</v>
      </c>
    </row>
    <row r="1585" spans="1:7" x14ac:dyDescent="0.2">
      <c r="A1585" t="s">
        <v>4870</v>
      </c>
      <c r="B1585" s="2">
        <v>40762</v>
      </c>
      <c r="C1585" t="s">
        <v>3255</v>
      </c>
      <c r="D1585" t="s">
        <v>3259</v>
      </c>
      <c r="E1585" t="s">
        <v>3257</v>
      </c>
      <c r="F1585" t="s">
        <v>13</v>
      </c>
      <c r="G1585" t="s">
        <v>37</v>
      </c>
    </row>
    <row r="1586" spans="1:7" x14ac:dyDescent="0.2">
      <c r="A1586" t="s">
        <v>4871</v>
      </c>
      <c r="B1586" s="2">
        <v>36761</v>
      </c>
      <c r="C1586" t="s">
        <v>3255</v>
      </c>
      <c r="D1586" t="s">
        <v>3300</v>
      </c>
      <c r="E1586" t="s">
        <v>3257</v>
      </c>
      <c r="F1586" t="s">
        <v>13</v>
      </c>
      <c r="G1586" t="s">
        <v>21</v>
      </c>
    </row>
    <row r="1587" spans="1:7" x14ac:dyDescent="0.2">
      <c r="A1587" t="s">
        <v>4872</v>
      </c>
      <c r="B1587" s="2">
        <v>37096</v>
      </c>
      <c r="C1587" t="s">
        <v>3255</v>
      </c>
      <c r="D1587" t="s">
        <v>3433</v>
      </c>
      <c r="E1587" t="s">
        <v>3257</v>
      </c>
      <c r="F1587" t="s">
        <v>13</v>
      </c>
      <c r="G1587" t="s">
        <v>21</v>
      </c>
    </row>
    <row r="1588" spans="1:7" x14ac:dyDescent="0.2">
      <c r="A1588" t="s">
        <v>4873</v>
      </c>
      <c r="B1588" s="2">
        <v>40115</v>
      </c>
      <c r="C1588" t="s">
        <v>3255</v>
      </c>
      <c r="D1588" t="s">
        <v>3266</v>
      </c>
      <c r="E1588" t="s">
        <v>3257</v>
      </c>
      <c r="F1588" t="s">
        <v>13</v>
      </c>
      <c r="G1588" t="s">
        <v>37</v>
      </c>
    </row>
    <row r="1589" spans="1:7" x14ac:dyDescent="0.2">
      <c r="A1589" t="s">
        <v>4874</v>
      </c>
      <c r="B1589" s="2">
        <v>39896</v>
      </c>
      <c r="C1589" t="s">
        <v>3255</v>
      </c>
      <c r="D1589" t="s">
        <v>3259</v>
      </c>
      <c r="E1589" t="s">
        <v>3257</v>
      </c>
      <c r="F1589" t="s">
        <v>13</v>
      </c>
      <c r="G1589" t="s">
        <v>37</v>
      </c>
    </row>
    <row r="1590" spans="1:7" x14ac:dyDescent="0.2">
      <c r="A1590" t="s">
        <v>4875</v>
      </c>
      <c r="B1590" s="2">
        <v>40697</v>
      </c>
      <c r="C1590" t="s">
        <v>3255</v>
      </c>
      <c r="D1590" t="s">
        <v>3259</v>
      </c>
      <c r="E1590" t="s">
        <v>3257</v>
      </c>
      <c r="F1590" t="s">
        <v>13</v>
      </c>
      <c r="G1590" t="s">
        <v>37</v>
      </c>
    </row>
    <row r="1591" spans="1:7" x14ac:dyDescent="0.2">
      <c r="A1591" t="s">
        <v>4876</v>
      </c>
      <c r="B1591" s="2">
        <v>40327</v>
      </c>
      <c r="C1591" t="s">
        <v>3255</v>
      </c>
      <c r="D1591" t="s">
        <v>3263</v>
      </c>
      <c r="E1591" t="s">
        <v>3257</v>
      </c>
      <c r="F1591" t="s">
        <v>13</v>
      </c>
      <c r="G1591" t="s">
        <v>21</v>
      </c>
    </row>
    <row r="1592" spans="1:7" x14ac:dyDescent="0.2">
      <c r="A1592" t="s">
        <v>4877</v>
      </c>
      <c r="B1592" s="2">
        <v>32690</v>
      </c>
      <c r="C1592" t="s">
        <v>3255</v>
      </c>
      <c r="D1592" t="s">
        <v>3259</v>
      </c>
      <c r="E1592" t="s">
        <v>3257</v>
      </c>
      <c r="F1592" t="s">
        <v>13</v>
      </c>
      <c r="G1592" t="s">
        <v>18</v>
      </c>
    </row>
    <row r="1593" spans="1:7" x14ac:dyDescent="0.2">
      <c r="A1593" t="s">
        <v>4878</v>
      </c>
      <c r="B1593" s="2">
        <v>37501</v>
      </c>
      <c r="C1593" t="s">
        <v>3255</v>
      </c>
      <c r="D1593" t="s">
        <v>3266</v>
      </c>
      <c r="E1593" t="s">
        <v>3257</v>
      </c>
      <c r="F1593" t="s">
        <v>13</v>
      </c>
      <c r="G1593" t="s">
        <v>21</v>
      </c>
    </row>
    <row r="1594" spans="1:7" x14ac:dyDescent="0.2">
      <c r="A1594" t="s">
        <v>4879</v>
      </c>
      <c r="B1594" s="2">
        <v>41284</v>
      </c>
      <c r="C1594" t="s">
        <v>3255</v>
      </c>
      <c r="D1594" t="s">
        <v>3259</v>
      </c>
      <c r="E1594" t="s">
        <v>3257</v>
      </c>
      <c r="F1594" t="s">
        <v>13</v>
      </c>
      <c r="G1594" t="s">
        <v>21</v>
      </c>
    </row>
    <row r="1595" spans="1:7" x14ac:dyDescent="0.2">
      <c r="A1595" t="s">
        <v>4880</v>
      </c>
      <c r="B1595" s="2">
        <v>37737</v>
      </c>
      <c r="C1595" t="s">
        <v>3255</v>
      </c>
      <c r="D1595" t="s">
        <v>3263</v>
      </c>
      <c r="E1595" t="s">
        <v>3257</v>
      </c>
      <c r="F1595" t="s">
        <v>13</v>
      </c>
      <c r="G1595" t="s">
        <v>21</v>
      </c>
    </row>
    <row r="1596" spans="1:7" x14ac:dyDescent="0.2">
      <c r="A1596" t="s">
        <v>4881</v>
      </c>
      <c r="B1596" s="2">
        <v>37785</v>
      </c>
      <c r="C1596" t="s">
        <v>3255</v>
      </c>
      <c r="D1596" t="s">
        <v>3266</v>
      </c>
      <c r="E1596" t="s">
        <v>3257</v>
      </c>
      <c r="F1596" t="s">
        <v>13</v>
      </c>
      <c r="G1596" t="s">
        <v>37</v>
      </c>
    </row>
    <row r="1597" spans="1:7" x14ac:dyDescent="0.2">
      <c r="A1597" t="s">
        <v>4882</v>
      </c>
      <c r="B1597" s="2">
        <v>35940</v>
      </c>
      <c r="C1597" t="s">
        <v>3255</v>
      </c>
      <c r="D1597" t="s">
        <v>3259</v>
      </c>
      <c r="E1597" t="s">
        <v>3257</v>
      </c>
      <c r="F1597" t="s">
        <v>36</v>
      </c>
      <c r="G1597" t="s">
        <v>21</v>
      </c>
    </row>
    <row r="1598" spans="1:7" x14ac:dyDescent="0.2">
      <c r="A1598" t="s">
        <v>4883</v>
      </c>
      <c r="B1598" s="2">
        <v>39792</v>
      </c>
      <c r="C1598" t="s">
        <v>3255</v>
      </c>
      <c r="D1598" t="s">
        <v>3266</v>
      </c>
      <c r="E1598" t="s">
        <v>3257</v>
      </c>
      <c r="F1598" t="s">
        <v>13</v>
      </c>
      <c r="G1598" t="s">
        <v>37</v>
      </c>
    </row>
    <row r="1599" spans="1:7" x14ac:dyDescent="0.2">
      <c r="A1599" t="s">
        <v>4884</v>
      </c>
      <c r="B1599" s="2">
        <v>35098</v>
      </c>
      <c r="C1599" t="s">
        <v>3255</v>
      </c>
      <c r="D1599" t="s">
        <v>3259</v>
      </c>
      <c r="E1599" t="s">
        <v>3257</v>
      </c>
      <c r="F1599" t="s">
        <v>476</v>
      </c>
      <c r="G1599" t="s">
        <v>37</v>
      </c>
    </row>
    <row r="1600" spans="1:7" x14ac:dyDescent="0.2">
      <c r="A1600" t="s">
        <v>4885</v>
      </c>
      <c r="B1600" s="2">
        <v>39039</v>
      </c>
      <c r="C1600" t="s">
        <v>3255</v>
      </c>
      <c r="D1600" t="s">
        <v>3272</v>
      </c>
      <c r="E1600" t="s">
        <v>3257</v>
      </c>
      <c r="F1600" t="s">
        <v>13</v>
      </c>
      <c r="G1600" t="s">
        <v>21</v>
      </c>
    </row>
    <row r="1601" spans="1:7" x14ac:dyDescent="0.2">
      <c r="A1601" t="s">
        <v>4886</v>
      </c>
      <c r="B1601" s="2">
        <v>40963</v>
      </c>
      <c r="C1601" t="s">
        <v>3255</v>
      </c>
      <c r="D1601" t="s">
        <v>3266</v>
      </c>
      <c r="E1601" t="s">
        <v>3257</v>
      </c>
      <c r="F1601" t="s">
        <v>13</v>
      </c>
      <c r="G1601" t="s">
        <v>37</v>
      </c>
    </row>
    <row r="1602" spans="1:7" x14ac:dyDescent="0.2">
      <c r="A1602" t="s">
        <v>4887</v>
      </c>
      <c r="B1602" s="2">
        <v>35065</v>
      </c>
      <c r="C1602" t="s">
        <v>3255</v>
      </c>
      <c r="D1602" t="s">
        <v>3266</v>
      </c>
      <c r="E1602" t="s">
        <v>3257</v>
      </c>
      <c r="F1602" t="s">
        <v>13</v>
      </c>
      <c r="G1602" t="s">
        <v>21</v>
      </c>
    </row>
    <row r="1603" spans="1:7" x14ac:dyDescent="0.2">
      <c r="A1603" t="s">
        <v>4888</v>
      </c>
      <c r="B1603" s="2">
        <v>38582</v>
      </c>
      <c r="C1603" t="s">
        <v>3255</v>
      </c>
      <c r="D1603" t="s">
        <v>3449</v>
      </c>
      <c r="E1603" t="s">
        <v>3257</v>
      </c>
      <c r="F1603" t="s">
        <v>13</v>
      </c>
      <c r="G1603" t="s">
        <v>14</v>
      </c>
    </row>
    <row r="1604" spans="1:7" x14ac:dyDescent="0.2">
      <c r="A1604" t="s">
        <v>4889</v>
      </c>
      <c r="B1604" s="2">
        <v>35626</v>
      </c>
      <c r="C1604" t="s">
        <v>3255</v>
      </c>
      <c r="D1604" t="s">
        <v>3300</v>
      </c>
      <c r="E1604" t="s">
        <v>3257</v>
      </c>
      <c r="F1604" t="s">
        <v>13</v>
      </c>
      <c r="G1604" t="s">
        <v>37</v>
      </c>
    </row>
    <row r="1605" spans="1:7" x14ac:dyDescent="0.2">
      <c r="A1605" t="s">
        <v>4890</v>
      </c>
      <c r="B1605" s="2">
        <v>40554</v>
      </c>
      <c r="C1605" t="s">
        <v>3255</v>
      </c>
      <c r="D1605" t="s">
        <v>3266</v>
      </c>
      <c r="E1605" t="s">
        <v>3257</v>
      </c>
      <c r="F1605" t="s">
        <v>196</v>
      </c>
      <c r="G1605" t="s">
        <v>21</v>
      </c>
    </row>
    <row r="1606" spans="1:7" x14ac:dyDescent="0.2">
      <c r="A1606" t="s">
        <v>4891</v>
      </c>
      <c r="B1606" s="2">
        <v>41014</v>
      </c>
      <c r="C1606" t="s">
        <v>3255</v>
      </c>
      <c r="D1606" t="s">
        <v>3259</v>
      </c>
      <c r="E1606" t="s">
        <v>3257</v>
      </c>
      <c r="F1606" t="s">
        <v>13</v>
      </c>
      <c r="G1606" t="s">
        <v>37</v>
      </c>
    </row>
    <row r="1607" spans="1:7" x14ac:dyDescent="0.2">
      <c r="A1607" t="s">
        <v>4892</v>
      </c>
      <c r="B1607" s="2">
        <v>36299</v>
      </c>
      <c r="C1607" t="s">
        <v>3255</v>
      </c>
      <c r="D1607" t="s">
        <v>3266</v>
      </c>
      <c r="E1607" t="s">
        <v>3257</v>
      </c>
      <c r="F1607" t="s">
        <v>65</v>
      </c>
      <c r="G1607" t="s">
        <v>21</v>
      </c>
    </row>
    <row r="1608" spans="1:7" x14ac:dyDescent="0.2">
      <c r="A1608" t="s">
        <v>4893</v>
      </c>
      <c r="B1608" s="2">
        <v>40309</v>
      </c>
      <c r="C1608" t="s">
        <v>3255</v>
      </c>
      <c r="D1608" t="s">
        <v>3266</v>
      </c>
      <c r="E1608" t="s">
        <v>3257</v>
      </c>
      <c r="F1608" t="s">
        <v>13</v>
      </c>
      <c r="G1608" t="s">
        <v>21</v>
      </c>
    </row>
    <row r="1609" spans="1:7" x14ac:dyDescent="0.2">
      <c r="A1609" t="s">
        <v>4894</v>
      </c>
      <c r="B1609" s="2">
        <v>40121</v>
      </c>
      <c r="C1609" t="s">
        <v>3255</v>
      </c>
      <c r="D1609" t="s">
        <v>3266</v>
      </c>
      <c r="E1609" t="s">
        <v>3257</v>
      </c>
      <c r="F1609" t="s">
        <v>13</v>
      </c>
      <c r="G1609" t="s">
        <v>37</v>
      </c>
    </row>
    <row r="1610" spans="1:7" x14ac:dyDescent="0.2">
      <c r="A1610" t="s">
        <v>4895</v>
      </c>
      <c r="B1610" s="2">
        <v>37845</v>
      </c>
      <c r="C1610" t="s">
        <v>3255</v>
      </c>
      <c r="D1610" t="s">
        <v>3263</v>
      </c>
      <c r="E1610" t="s">
        <v>3257</v>
      </c>
      <c r="F1610" t="s">
        <v>13</v>
      </c>
      <c r="G1610" t="s">
        <v>21</v>
      </c>
    </row>
    <row r="1611" spans="1:7" x14ac:dyDescent="0.2">
      <c r="A1611" t="s">
        <v>4896</v>
      </c>
      <c r="B1611" s="2">
        <v>37116</v>
      </c>
      <c r="C1611" t="s">
        <v>3255</v>
      </c>
      <c r="D1611" t="s">
        <v>3259</v>
      </c>
      <c r="E1611" t="s">
        <v>3257</v>
      </c>
      <c r="F1611" t="s">
        <v>13</v>
      </c>
      <c r="G1611" t="s">
        <v>21</v>
      </c>
    </row>
    <row r="1612" spans="1:7" x14ac:dyDescent="0.2">
      <c r="A1612" t="s">
        <v>4897</v>
      </c>
      <c r="B1612" s="2">
        <v>39951</v>
      </c>
      <c r="C1612" t="s">
        <v>3255</v>
      </c>
      <c r="D1612" t="s">
        <v>3259</v>
      </c>
      <c r="E1612" t="s">
        <v>3257</v>
      </c>
      <c r="F1612" t="s">
        <v>13</v>
      </c>
      <c r="G1612" t="s">
        <v>21</v>
      </c>
    </row>
    <row r="1613" spans="1:7" x14ac:dyDescent="0.2">
      <c r="A1613" t="s">
        <v>4898</v>
      </c>
      <c r="B1613" s="2">
        <v>39773</v>
      </c>
      <c r="C1613" t="s">
        <v>3255</v>
      </c>
      <c r="D1613" t="s">
        <v>3433</v>
      </c>
      <c r="E1613" t="s">
        <v>3257</v>
      </c>
      <c r="F1613" t="s">
        <v>13</v>
      </c>
      <c r="G1613" t="s">
        <v>21</v>
      </c>
    </row>
    <row r="1614" spans="1:7" x14ac:dyDescent="0.2">
      <c r="A1614" t="s">
        <v>4899</v>
      </c>
      <c r="B1614" s="2">
        <v>41976</v>
      </c>
      <c r="C1614" t="s">
        <v>3255</v>
      </c>
      <c r="D1614" t="s">
        <v>3272</v>
      </c>
      <c r="E1614" t="s">
        <v>3257</v>
      </c>
      <c r="F1614" t="s">
        <v>13</v>
      </c>
      <c r="G1614" t="s">
        <v>18</v>
      </c>
    </row>
    <row r="1615" spans="1:7" x14ac:dyDescent="0.2">
      <c r="A1615" t="s">
        <v>4900</v>
      </c>
      <c r="B1615" s="2">
        <v>36495</v>
      </c>
      <c r="C1615" t="s">
        <v>3255</v>
      </c>
      <c r="D1615" t="s">
        <v>3259</v>
      </c>
      <c r="E1615" t="s">
        <v>3257</v>
      </c>
      <c r="F1615" t="s">
        <v>13</v>
      </c>
      <c r="G1615" t="s">
        <v>37</v>
      </c>
    </row>
    <row r="1616" spans="1:7" x14ac:dyDescent="0.2">
      <c r="A1616" t="s">
        <v>4901</v>
      </c>
      <c r="B1616" s="2">
        <v>37010</v>
      </c>
      <c r="C1616" t="s">
        <v>3255</v>
      </c>
      <c r="D1616" t="s">
        <v>3259</v>
      </c>
      <c r="E1616" t="s">
        <v>3257</v>
      </c>
      <c r="F1616" t="s">
        <v>13</v>
      </c>
      <c r="G1616" t="s">
        <v>37</v>
      </c>
    </row>
    <row r="1617" spans="1:7" x14ac:dyDescent="0.2">
      <c r="A1617" t="s">
        <v>4902</v>
      </c>
      <c r="B1617" s="2">
        <v>33852</v>
      </c>
      <c r="C1617" t="s">
        <v>3255</v>
      </c>
      <c r="D1617" t="s">
        <v>3259</v>
      </c>
      <c r="E1617" t="s">
        <v>3257</v>
      </c>
      <c r="F1617" t="s">
        <v>13</v>
      </c>
      <c r="G1617" t="s">
        <v>21</v>
      </c>
    </row>
    <row r="1618" spans="1:7" x14ac:dyDescent="0.2">
      <c r="A1618" t="s">
        <v>4903</v>
      </c>
      <c r="B1618" s="2">
        <v>40324</v>
      </c>
      <c r="C1618" t="s">
        <v>3255</v>
      </c>
      <c r="D1618" t="s">
        <v>3266</v>
      </c>
      <c r="E1618" t="s">
        <v>3257</v>
      </c>
      <c r="F1618" t="s">
        <v>13</v>
      </c>
      <c r="G1618" t="s">
        <v>21</v>
      </c>
    </row>
    <row r="1619" spans="1:7" x14ac:dyDescent="0.2">
      <c r="A1619" t="s">
        <v>4904</v>
      </c>
      <c r="B1619" s="2">
        <v>41376</v>
      </c>
      <c r="C1619" t="s">
        <v>3255</v>
      </c>
      <c r="D1619" t="s">
        <v>3272</v>
      </c>
      <c r="E1619" t="s">
        <v>3257</v>
      </c>
      <c r="F1619" t="s">
        <v>13</v>
      </c>
      <c r="G1619" t="s">
        <v>18</v>
      </c>
    </row>
    <row r="1620" spans="1:7" x14ac:dyDescent="0.2">
      <c r="A1620" t="s">
        <v>4905</v>
      </c>
      <c r="B1620" s="2">
        <v>39422</v>
      </c>
      <c r="C1620" t="s">
        <v>3255</v>
      </c>
      <c r="D1620" t="s">
        <v>3295</v>
      </c>
      <c r="E1620" t="s">
        <v>3257</v>
      </c>
      <c r="F1620" t="s">
        <v>13</v>
      </c>
      <c r="G1620" t="s">
        <v>37</v>
      </c>
    </row>
    <row r="1621" spans="1:7" x14ac:dyDescent="0.2">
      <c r="A1621" t="s">
        <v>4906</v>
      </c>
      <c r="B1621" s="2">
        <v>41412</v>
      </c>
      <c r="C1621" t="s">
        <v>3255</v>
      </c>
      <c r="D1621" t="s">
        <v>3266</v>
      </c>
      <c r="E1621" t="s">
        <v>3257</v>
      </c>
      <c r="F1621" t="s">
        <v>13</v>
      </c>
      <c r="G1621" t="s">
        <v>37</v>
      </c>
    </row>
    <row r="1622" spans="1:7" x14ac:dyDescent="0.2">
      <c r="A1622" t="s">
        <v>4907</v>
      </c>
      <c r="B1622" s="2">
        <v>33950</v>
      </c>
      <c r="C1622" t="s">
        <v>3255</v>
      </c>
      <c r="D1622" t="s">
        <v>3266</v>
      </c>
      <c r="E1622" t="s">
        <v>3257</v>
      </c>
      <c r="F1622" t="s">
        <v>13</v>
      </c>
      <c r="G1622" t="s">
        <v>37</v>
      </c>
    </row>
    <row r="1623" spans="1:7" x14ac:dyDescent="0.2">
      <c r="A1623" t="s">
        <v>4908</v>
      </c>
      <c r="B1623" s="2">
        <v>30380</v>
      </c>
      <c r="C1623" t="s">
        <v>3255</v>
      </c>
      <c r="D1623" t="s">
        <v>3300</v>
      </c>
      <c r="E1623" t="s">
        <v>3257</v>
      </c>
      <c r="F1623" t="s">
        <v>13</v>
      </c>
      <c r="G1623" t="s">
        <v>37</v>
      </c>
    </row>
    <row r="1624" spans="1:7" x14ac:dyDescent="0.2">
      <c r="A1624" t="s">
        <v>4909</v>
      </c>
      <c r="B1624" s="2">
        <v>41690</v>
      </c>
      <c r="C1624" t="s">
        <v>3255</v>
      </c>
      <c r="D1624" t="s">
        <v>3263</v>
      </c>
      <c r="E1624" t="s">
        <v>3257</v>
      </c>
      <c r="F1624" t="s">
        <v>13</v>
      </c>
      <c r="G1624" t="s">
        <v>18</v>
      </c>
    </row>
    <row r="1625" spans="1:7" x14ac:dyDescent="0.2">
      <c r="A1625" t="s">
        <v>4910</v>
      </c>
      <c r="B1625" s="2">
        <v>41371</v>
      </c>
      <c r="C1625" t="s">
        <v>3255</v>
      </c>
      <c r="D1625" t="s">
        <v>3259</v>
      </c>
      <c r="E1625" t="s">
        <v>3257</v>
      </c>
      <c r="F1625" t="s">
        <v>13</v>
      </c>
      <c r="G1625" t="s">
        <v>21</v>
      </c>
    </row>
    <row r="1626" spans="1:7" x14ac:dyDescent="0.2">
      <c r="A1626" t="s">
        <v>4911</v>
      </c>
      <c r="B1626" s="2">
        <v>36975</v>
      </c>
      <c r="C1626" t="s">
        <v>3255</v>
      </c>
      <c r="D1626" t="s">
        <v>3272</v>
      </c>
      <c r="E1626" t="s">
        <v>3257</v>
      </c>
      <c r="F1626" t="s">
        <v>36</v>
      </c>
      <c r="G1626" t="s">
        <v>21</v>
      </c>
    </row>
    <row r="1627" spans="1:7" x14ac:dyDescent="0.2">
      <c r="A1627" t="s">
        <v>4912</v>
      </c>
      <c r="B1627" s="2">
        <v>41180</v>
      </c>
      <c r="C1627" t="s">
        <v>3255</v>
      </c>
      <c r="D1627" t="s">
        <v>3433</v>
      </c>
      <c r="E1627" t="s">
        <v>3257</v>
      </c>
      <c r="F1627" t="s">
        <v>13</v>
      </c>
      <c r="G1627" t="s">
        <v>37</v>
      </c>
    </row>
    <row r="1628" spans="1:7" x14ac:dyDescent="0.2">
      <c r="A1628" t="s">
        <v>4913</v>
      </c>
      <c r="B1628" s="2">
        <v>42321</v>
      </c>
      <c r="C1628" t="s">
        <v>3255</v>
      </c>
      <c r="D1628" t="s">
        <v>3259</v>
      </c>
      <c r="E1628" t="s">
        <v>3257</v>
      </c>
      <c r="F1628" t="s">
        <v>13</v>
      </c>
      <c r="G1628" t="s">
        <v>37</v>
      </c>
    </row>
    <row r="1629" spans="1:7" x14ac:dyDescent="0.2">
      <c r="A1629" t="s">
        <v>4914</v>
      </c>
      <c r="B1629" s="2">
        <v>33996</v>
      </c>
      <c r="C1629" t="s">
        <v>3255</v>
      </c>
      <c r="D1629" t="s">
        <v>3266</v>
      </c>
      <c r="E1629" t="s">
        <v>3257</v>
      </c>
      <c r="F1629" t="s">
        <v>13</v>
      </c>
      <c r="G1629" t="s">
        <v>37</v>
      </c>
    </row>
    <row r="1630" spans="1:7" x14ac:dyDescent="0.2">
      <c r="A1630" t="s">
        <v>4915</v>
      </c>
      <c r="B1630" s="2">
        <v>36516</v>
      </c>
      <c r="C1630" t="s">
        <v>3255</v>
      </c>
      <c r="D1630" t="s">
        <v>3259</v>
      </c>
      <c r="E1630" t="s">
        <v>3257</v>
      </c>
      <c r="F1630" t="s">
        <v>13</v>
      </c>
      <c r="G1630" t="s">
        <v>21</v>
      </c>
    </row>
    <row r="1631" spans="1:7" x14ac:dyDescent="0.2">
      <c r="A1631" t="s">
        <v>4916</v>
      </c>
      <c r="B1631" s="2">
        <v>35908</v>
      </c>
      <c r="C1631" t="s">
        <v>3255</v>
      </c>
      <c r="D1631" t="s">
        <v>3266</v>
      </c>
      <c r="E1631" t="s">
        <v>3257</v>
      </c>
      <c r="F1631" t="s">
        <v>13</v>
      </c>
      <c r="G1631" t="s">
        <v>18</v>
      </c>
    </row>
    <row r="1632" spans="1:7" x14ac:dyDescent="0.2">
      <c r="A1632" t="s">
        <v>4917</v>
      </c>
      <c r="B1632" s="2">
        <v>36651</v>
      </c>
      <c r="C1632" t="s">
        <v>3255</v>
      </c>
      <c r="D1632" t="s">
        <v>3259</v>
      </c>
      <c r="E1632" t="s">
        <v>3257</v>
      </c>
      <c r="F1632" t="s">
        <v>13</v>
      </c>
      <c r="G1632" t="s">
        <v>21</v>
      </c>
    </row>
    <row r="1633" spans="1:7" x14ac:dyDescent="0.2">
      <c r="A1633" t="s">
        <v>4918</v>
      </c>
      <c r="B1633" s="2">
        <v>35153</v>
      </c>
      <c r="C1633" t="s">
        <v>3255</v>
      </c>
      <c r="D1633" t="s">
        <v>3266</v>
      </c>
      <c r="E1633" t="s">
        <v>3257</v>
      </c>
      <c r="F1633" t="s">
        <v>13</v>
      </c>
      <c r="G1633" t="s">
        <v>37</v>
      </c>
    </row>
    <row r="1634" spans="1:7" x14ac:dyDescent="0.2">
      <c r="A1634" t="s">
        <v>4919</v>
      </c>
      <c r="B1634" s="2">
        <v>41660</v>
      </c>
      <c r="C1634" t="s">
        <v>3255</v>
      </c>
      <c r="D1634" t="s">
        <v>3272</v>
      </c>
      <c r="E1634" t="s">
        <v>3257</v>
      </c>
      <c r="F1634" t="s">
        <v>13</v>
      </c>
      <c r="G1634" t="s">
        <v>14</v>
      </c>
    </row>
    <row r="1635" spans="1:7" x14ac:dyDescent="0.2">
      <c r="A1635" t="s">
        <v>4920</v>
      </c>
      <c r="B1635" s="2">
        <v>40582</v>
      </c>
      <c r="C1635" t="s">
        <v>3255</v>
      </c>
      <c r="D1635" t="s">
        <v>3259</v>
      </c>
      <c r="E1635" t="s">
        <v>3257</v>
      </c>
      <c r="F1635" t="s">
        <v>13</v>
      </c>
      <c r="G1635" t="s">
        <v>21</v>
      </c>
    </row>
    <row r="1636" spans="1:7" x14ac:dyDescent="0.2">
      <c r="A1636" t="s">
        <v>4921</v>
      </c>
      <c r="B1636" s="2">
        <v>40344</v>
      </c>
      <c r="C1636" t="s">
        <v>3255</v>
      </c>
      <c r="D1636" t="s">
        <v>3266</v>
      </c>
      <c r="E1636" t="s">
        <v>3257</v>
      </c>
      <c r="F1636" t="s">
        <v>13</v>
      </c>
      <c r="G1636" t="s">
        <v>37</v>
      </c>
    </row>
    <row r="1637" spans="1:7" x14ac:dyDescent="0.2">
      <c r="A1637" t="s">
        <v>4922</v>
      </c>
      <c r="B1637" s="2">
        <v>36542</v>
      </c>
      <c r="C1637" t="s">
        <v>3255</v>
      </c>
      <c r="D1637" t="s">
        <v>3266</v>
      </c>
      <c r="E1637" t="s">
        <v>3257</v>
      </c>
      <c r="F1637" t="s">
        <v>13</v>
      </c>
      <c r="G1637" t="s">
        <v>21</v>
      </c>
    </row>
    <row r="1638" spans="1:7" x14ac:dyDescent="0.2">
      <c r="A1638" t="s">
        <v>4923</v>
      </c>
      <c r="B1638" s="2">
        <v>42172</v>
      </c>
      <c r="C1638" t="s">
        <v>3255</v>
      </c>
      <c r="D1638" t="s">
        <v>3266</v>
      </c>
      <c r="E1638" t="s">
        <v>3257</v>
      </c>
      <c r="F1638" t="s">
        <v>13</v>
      </c>
      <c r="G1638" t="s">
        <v>21</v>
      </c>
    </row>
    <row r="1639" spans="1:7" x14ac:dyDescent="0.2">
      <c r="A1639" t="s">
        <v>4924</v>
      </c>
      <c r="B1639" s="2">
        <v>42234</v>
      </c>
      <c r="C1639" t="s">
        <v>3255</v>
      </c>
      <c r="D1639" t="s">
        <v>3272</v>
      </c>
      <c r="E1639" t="s">
        <v>3257</v>
      </c>
      <c r="F1639" t="s">
        <v>13</v>
      </c>
      <c r="G1639" t="s">
        <v>18</v>
      </c>
    </row>
    <row r="1640" spans="1:7" x14ac:dyDescent="0.2">
      <c r="A1640" t="s">
        <v>4925</v>
      </c>
      <c r="B1640" s="2">
        <v>36535</v>
      </c>
      <c r="C1640" t="s">
        <v>3456</v>
      </c>
      <c r="D1640" t="s">
        <v>3266</v>
      </c>
      <c r="E1640" t="s">
        <v>3257</v>
      </c>
      <c r="F1640" t="s">
        <v>13</v>
      </c>
      <c r="G1640" t="s">
        <v>21</v>
      </c>
    </row>
    <row r="1641" spans="1:7" x14ac:dyDescent="0.2">
      <c r="A1641" t="s">
        <v>4926</v>
      </c>
      <c r="B1641" s="2">
        <v>40295</v>
      </c>
      <c r="C1641" t="s">
        <v>3255</v>
      </c>
      <c r="D1641" t="s">
        <v>3259</v>
      </c>
      <c r="E1641" t="s">
        <v>3257</v>
      </c>
      <c r="F1641" t="s">
        <v>13</v>
      </c>
      <c r="G1641" t="s">
        <v>37</v>
      </c>
    </row>
    <row r="1642" spans="1:7" x14ac:dyDescent="0.2">
      <c r="A1642" t="s">
        <v>4927</v>
      </c>
      <c r="B1642" s="2">
        <v>40255</v>
      </c>
      <c r="C1642" t="s">
        <v>3255</v>
      </c>
      <c r="D1642" t="s">
        <v>3272</v>
      </c>
      <c r="E1642" t="s">
        <v>3257</v>
      </c>
      <c r="F1642" t="s">
        <v>13</v>
      </c>
      <c r="G1642" t="s">
        <v>18</v>
      </c>
    </row>
    <row r="1643" spans="1:7" x14ac:dyDescent="0.2">
      <c r="A1643" t="s">
        <v>4928</v>
      </c>
      <c r="B1643" s="2">
        <v>37231</v>
      </c>
      <c r="C1643" t="s">
        <v>3255</v>
      </c>
      <c r="D1643" t="s">
        <v>3266</v>
      </c>
      <c r="E1643" t="s">
        <v>3257</v>
      </c>
      <c r="F1643" t="s">
        <v>13</v>
      </c>
      <c r="G1643" t="s">
        <v>21</v>
      </c>
    </row>
    <row r="1644" spans="1:7" x14ac:dyDescent="0.2">
      <c r="A1644" t="s">
        <v>4929</v>
      </c>
      <c r="B1644" s="2">
        <v>38011</v>
      </c>
      <c r="C1644" t="s">
        <v>3255</v>
      </c>
      <c r="D1644" t="s">
        <v>3266</v>
      </c>
      <c r="E1644" t="s">
        <v>3257</v>
      </c>
      <c r="F1644" t="s">
        <v>13</v>
      </c>
      <c r="G1644" t="s">
        <v>21</v>
      </c>
    </row>
    <row r="1645" spans="1:7" x14ac:dyDescent="0.2">
      <c r="A1645" t="s">
        <v>4930</v>
      </c>
      <c r="B1645" s="2">
        <v>39780</v>
      </c>
      <c r="C1645" t="s">
        <v>3255</v>
      </c>
      <c r="D1645" t="s">
        <v>3266</v>
      </c>
      <c r="E1645" t="s">
        <v>3257</v>
      </c>
      <c r="F1645" t="s">
        <v>13</v>
      </c>
      <c r="G1645" t="s">
        <v>21</v>
      </c>
    </row>
    <row r="1646" spans="1:7" x14ac:dyDescent="0.2">
      <c r="A1646" t="s">
        <v>4931</v>
      </c>
      <c r="B1646" s="2">
        <v>40541</v>
      </c>
      <c r="C1646" t="s">
        <v>3255</v>
      </c>
      <c r="D1646" t="s">
        <v>3259</v>
      </c>
      <c r="E1646" t="s">
        <v>3257</v>
      </c>
      <c r="F1646" t="s">
        <v>13</v>
      </c>
      <c r="G1646" t="s">
        <v>37</v>
      </c>
    </row>
    <row r="1647" spans="1:7" x14ac:dyDescent="0.2">
      <c r="A1647" t="s">
        <v>4932</v>
      </c>
      <c r="B1647" s="2">
        <v>35899</v>
      </c>
      <c r="C1647" t="s">
        <v>3255</v>
      </c>
      <c r="D1647" t="s">
        <v>3266</v>
      </c>
      <c r="E1647" t="s">
        <v>3257</v>
      </c>
      <c r="F1647" t="s">
        <v>13</v>
      </c>
      <c r="G1647" t="s">
        <v>21</v>
      </c>
    </row>
    <row r="1648" spans="1:7" x14ac:dyDescent="0.2">
      <c r="A1648" t="s">
        <v>4933</v>
      </c>
      <c r="B1648" s="2">
        <v>31870</v>
      </c>
      <c r="C1648" t="s">
        <v>3255</v>
      </c>
      <c r="D1648" t="s">
        <v>3300</v>
      </c>
      <c r="E1648" t="s">
        <v>3257</v>
      </c>
      <c r="F1648" t="s">
        <v>13</v>
      </c>
      <c r="G1648" t="s">
        <v>37</v>
      </c>
    </row>
    <row r="1649" spans="1:7" x14ac:dyDescent="0.2">
      <c r="A1649" t="s">
        <v>4934</v>
      </c>
      <c r="B1649" s="2">
        <v>39011</v>
      </c>
      <c r="C1649" t="s">
        <v>3255</v>
      </c>
      <c r="D1649" t="s">
        <v>3259</v>
      </c>
      <c r="E1649" t="s">
        <v>3257</v>
      </c>
      <c r="F1649" t="s">
        <v>13</v>
      </c>
      <c r="G1649" t="s">
        <v>21</v>
      </c>
    </row>
    <row r="1650" spans="1:7" x14ac:dyDescent="0.2">
      <c r="A1650" t="s">
        <v>4935</v>
      </c>
      <c r="B1650" s="2">
        <v>34598</v>
      </c>
      <c r="C1650" t="s">
        <v>3255</v>
      </c>
      <c r="D1650" t="s">
        <v>3259</v>
      </c>
      <c r="E1650" t="s">
        <v>3257</v>
      </c>
      <c r="F1650" t="s">
        <v>13</v>
      </c>
      <c r="G1650" t="s">
        <v>21</v>
      </c>
    </row>
    <row r="1651" spans="1:7" x14ac:dyDescent="0.2">
      <c r="A1651" t="s">
        <v>4936</v>
      </c>
      <c r="B1651" s="2">
        <v>37583</v>
      </c>
      <c r="C1651" t="s">
        <v>3255</v>
      </c>
      <c r="D1651" t="s">
        <v>3266</v>
      </c>
      <c r="E1651" t="s">
        <v>3257</v>
      </c>
      <c r="F1651" t="s">
        <v>13</v>
      </c>
      <c r="G1651" t="s">
        <v>21</v>
      </c>
    </row>
    <row r="1652" spans="1:7" x14ac:dyDescent="0.2">
      <c r="A1652" t="s">
        <v>4937</v>
      </c>
      <c r="B1652" s="2">
        <v>22404</v>
      </c>
      <c r="C1652" t="s">
        <v>3255</v>
      </c>
      <c r="D1652" t="s">
        <v>3300</v>
      </c>
      <c r="E1652" t="s">
        <v>3257</v>
      </c>
      <c r="F1652" t="s">
        <v>13</v>
      </c>
      <c r="G1652" t="s">
        <v>1221</v>
      </c>
    </row>
    <row r="1653" spans="1:7" x14ac:dyDescent="0.2">
      <c r="A1653" t="s">
        <v>4938</v>
      </c>
      <c r="B1653" s="2">
        <v>42099</v>
      </c>
      <c r="C1653" t="s">
        <v>3255</v>
      </c>
      <c r="D1653" t="s">
        <v>3588</v>
      </c>
      <c r="E1653" t="s">
        <v>3257</v>
      </c>
      <c r="F1653" t="s">
        <v>13</v>
      </c>
      <c r="G1653" t="s">
        <v>21</v>
      </c>
    </row>
    <row r="1654" spans="1:7" x14ac:dyDescent="0.2">
      <c r="A1654" t="s">
        <v>4939</v>
      </c>
      <c r="B1654" s="2">
        <v>37726</v>
      </c>
      <c r="C1654" t="s">
        <v>3255</v>
      </c>
      <c r="D1654" t="s">
        <v>3266</v>
      </c>
      <c r="E1654" t="s">
        <v>3257</v>
      </c>
      <c r="F1654" t="s">
        <v>13</v>
      </c>
      <c r="G1654" t="s">
        <v>37</v>
      </c>
    </row>
    <row r="1655" spans="1:7" x14ac:dyDescent="0.2">
      <c r="A1655" t="s">
        <v>4940</v>
      </c>
      <c r="B1655" s="2">
        <v>38585</v>
      </c>
      <c r="C1655" t="s">
        <v>3255</v>
      </c>
      <c r="D1655" t="s">
        <v>3259</v>
      </c>
      <c r="E1655" t="s">
        <v>3257</v>
      </c>
      <c r="F1655" t="s">
        <v>13</v>
      </c>
      <c r="G1655" t="s">
        <v>21</v>
      </c>
    </row>
    <row r="1656" spans="1:7" x14ac:dyDescent="0.2">
      <c r="A1656" t="s">
        <v>4941</v>
      </c>
      <c r="B1656" s="2">
        <v>38778</v>
      </c>
      <c r="C1656" t="s">
        <v>3255</v>
      </c>
      <c r="D1656" t="s">
        <v>3259</v>
      </c>
      <c r="E1656" t="s">
        <v>3257</v>
      </c>
      <c r="F1656" t="s">
        <v>13</v>
      </c>
      <c r="G1656" t="s">
        <v>21</v>
      </c>
    </row>
    <row r="1657" spans="1:7" x14ac:dyDescent="0.2">
      <c r="A1657" t="s">
        <v>4942</v>
      </c>
      <c r="B1657" s="2">
        <v>35541</v>
      </c>
      <c r="C1657" t="s">
        <v>3255</v>
      </c>
      <c r="D1657" t="s">
        <v>3266</v>
      </c>
      <c r="E1657" t="s">
        <v>3257</v>
      </c>
      <c r="F1657" t="s">
        <v>13</v>
      </c>
      <c r="G1657" t="s">
        <v>37</v>
      </c>
    </row>
    <row r="1658" spans="1:7" x14ac:dyDescent="0.2">
      <c r="A1658" t="s">
        <v>4943</v>
      </c>
      <c r="B1658" s="2">
        <v>37878</v>
      </c>
      <c r="C1658" t="s">
        <v>3255</v>
      </c>
      <c r="D1658" t="s">
        <v>3259</v>
      </c>
      <c r="E1658" t="s">
        <v>3257</v>
      </c>
      <c r="F1658" t="s">
        <v>13</v>
      </c>
      <c r="G1658" t="s">
        <v>21</v>
      </c>
    </row>
    <row r="1659" spans="1:7" x14ac:dyDescent="0.2">
      <c r="A1659" t="s">
        <v>4944</v>
      </c>
      <c r="B1659" s="2">
        <v>41027</v>
      </c>
      <c r="C1659" t="s">
        <v>3255</v>
      </c>
      <c r="D1659" t="s">
        <v>3259</v>
      </c>
      <c r="E1659" t="s">
        <v>3257</v>
      </c>
      <c r="F1659" t="s">
        <v>13</v>
      </c>
      <c r="G1659" t="s">
        <v>18</v>
      </c>
    </row>
    <row r="1660" spans="1:7" x14ac:dyDescent="0.2">
      <c r="A1660" t="s">
        <v>4945</v>
      </c>
      <c r="B1660" s="2">
        <v>34421</v>
      </c>
      <c r="C1660" t="s">
        <v>3255</v>
      </c>
      <c r="D1660" t="s">
        <v>3409</v>
      </c>
      <c r="E1660" t="s">
        <v>3257</v>
      </c>
      <c r="F1660" t="s">
        <v>13</v>
      </c>
      <c r="G1660" t="s">
        <v>37</v>
      </c>
    </row>
    <row r="1661" spans="1:7" x14ac:dyDescent="0.2">
      <c r="A1661" t="s">
        <v>4946</v>
      </c>
      <c r="B1661" s="2">
        <v>38835</v>
      </c>
      <c r="C1661" t="s">
        <v>3255</v>
      </c>
      <c r="D1661" t="s">
        <v>3266</v>
      </c>
      <c r="E1661" t="s">
        <v>3257</v>
      </c>
      <c r="F1661" t="s">
        <v>13</v>
      </c>
      <c r="G1661" t="s">
        <v>18</v>
      </c>
    </row>
    <row r="1662" spans="1:7" x14ac:dyDescent="0.2">
      <c r="A1662" t="s">
        <v>4947</v>
      </c>
      <c r="B1662" s="2">
        <v>40647</v>
      </c>
      <c r="C1662" t="s">
        <v>3255</v>
      </c>
      <c r="D1662" t="s">
        <v>3433</v>
      </c>
      <c r="E1662" t="s">
        <v>3257</v>
      </c>
      <c r="F1662" t="s">
        <v>65</v>
      </c>
      <c r="G1662" t="s">
        <v>21</v>
      </c>
    </row>
    <row r="1663" spans="1:7" x14ac:dyDescent="0.2">
      <c r="A1663" t="s">
        <v>4948</v>
      </c>
      <c r="B1663" s="2">
        <v>38621</v>
      </c>
      <c r="C1663" t="s">
        <v>3255</v>
      </c>
      <c r="D1663" t="s">
        <v>3259</v>
      </c>
      <c r="E1663" t="s">
        <v>3257</v>
      </c>
      <c r="F1663" t="s">
        <v>13</v>
      </c>
      <c r="G1663" t="s">
        <v>18</v>
      </c>
    </row>
    <row r="1664" spans="1:7" x14ac:dyDescent="0.2">
      <c r="A1664" t="s">
        <v>4949</v>
      </c>
      <c r="B1664" s="2">
        <v>40009</v>
      </c>
      <c r="C1664" t="s">
        <v>3255</v>
      </c>
      <c r="D1664" t="s">
        <v>3259</v>
      </c>
      <c r="E1664" t="s">
        <v>3257</v>
      </c>
      <c r="F1664" t="s">
        <v>13</v>
      </c>
      <c r="G1664" t="s">
        <v>21</v>
      </c>
    </row>
    <row r="1665" spans="1:7" x14ac:dyDescent="0.2">
      <c r="A1665" t="s">
        <v>4950</v>
      </c>
      <c r="B1665" s="2">
        <v>29161</v>
      </c>
      <c r="C1665" t="s">
        <v>3255</v>
      </c>
      <c r="D1665" t="s">
        <v>3272</v>
      </c>
      <c r="E1665" t="s">
        <v>3257</v>
      </c>
      <c r="F1665" t="s">
        <v>13</v>
      </c>
      <c r="G1665" t="s">
        <v>18</v>
      </c>
    </row>
    <row r="1666" spans="1:7" x14ac:dyDescent="0.2">
      <c r="A1666" t="s">
        <v>4951</v>
      </c>
      <c r="B1666" s="2">
        <v>37352</v>
      </c>
      <c r="C1666" t="s">
        <v>3255</v>
      </c>
      <c r="D1666" t="s">
        <v>3259</v>
      </c>
      <c r="E1666" t="s">
        <v>3257</v>
      </c>
      <c r="F1666" t="s">
        <v>13</v>
      </c>
      <c r="G1666" t="s">
        <v>18</v>
      </c>
    </row>
    <row r="1667" spans="1:7" x14ac:dyDescent="0.2">
      <c r="A1667" t="s">
        <v>4952</v>
      </c>
      <c r="B1667" s="2">
        <v>36623</v>
      </c>
      <c r="C1667" t="s">
        <v>3255</v>
      </c>
      <c r="D1667" t="s">
        <v>3259</v>
      </c>
      <c r="E1667" t="s">
        <v>3257</v>
      </c>
      <c r="F1667" t="s">
        <v>13</v>
      </c>
      <c r="G1667" t="s">
        <v>21</v>
      </c>
    </row>
    <row r="1668" spans="1:7" x14ac:dyDescent="0.2">
      <c r="A1668" t="s">
        <v>4953</v>
      </c>
      <c r="B1668" s="2">
        <v>42290</v>
      </c>
      <c r="C1668" t="s">
        <v>3255</v>
      </c>
      <c r="D1668" t="s">
        <v>3263</v>
      </c>
      <c r="E1668" t="s">
        <v>3257</v>
      </c>
      <c r="F1668" t="s">
        <v>13</v>
      </c>
      <c r="G1668" t="s">
        <v>21</v>
      </c>
    </row>
    <row r="1669" spans="1:7" x14ac:dyDescent="0.2">
      <c r="A1669" t="s">
        <v>4954</v>
      </c>
      <c r="B1669" s="2">
        <v>35905</v>
      </c>
      <c r="C1669" t="s">
        <v>3255</v>
      </c>
      <c r="D1669" t="s">
        <v>3270</v>
      </c>
      <c r="E1669" t="s">
        <v>3257</v>
      </c>
      <c r="F1669" t="s">
        <v>13</v>
      </c>
      <c r="G1669" t="s">
        <v>37</v>
      </c>
    </row>
    <row r="1670" spans="1:7" x14ac:dyDescent="0.2">
      <c r="A1670" t="s">
        <v>4955</v>
      </c>
      <c r="B1670" s="2">
        <v>38912</v>
      </c>
      <c r="C1670" t="s">
        <v>3255</v>
      </c>
      <c r="D1670" t="s">
        <v>3270</v>
      </c>
      <c r="E1670" t="s">
        <v>3257</v>
      </c>
      <c r="F1670" t="s">
        <v>13</v>
      </c>
      <c r="G1670" t="s">
        <v>37</v>
      </c>
    </row>
    <row r="1671" spans="1:7" x14ac:dyDescent="0.2">
      <c r="A1671" t="s">
        <v>4956</v>
      </c>
      <c r="B1671" s="2">
        <v>41871</v>
      </c>
      <c r="C1671" t="s">
        <v>3255</v>
      </c>
      <c r="D1671" t="s">
        <v>3266</v>
      </c>
      <c r="E1671" t="s">
        <v>3257</v>
      </c>
      <c r="F1671" t="s">
        <v>196</v>
      </c>
      <c r="G1671" t="s">
        <v>37</v>
      </c>
    </row>
    <row r="1672" spans="1:7" x14ac:dyDescent="0.2">
      <c r="A1672" t="s">
        <v>4957</v>
      </c>
      <c r="B1672" s="2">
        <v>40916</v>
      </c>
      <c r="C1672" t="s">
        <v>3255</v>
      </c>
      <c r="D1672" t="s">
        <v>3263</v>
      </c>
      <c r="E1672" t="s">
        <v>3257</v>
      </c>
      <c r="F1672" t="s">
        <v>65</v>
      </c>
      <c r="G1672" t="s">
        <v>21</v>
      </c>
    </row>
    <row r="1673" spans="1:7" x14ac:dyDescent="0.2">
      <c r="A1673" t="s">
        <v>4958</v>
      </c>
      <c r="B1673" s="2">
        <v>39958</v>
      </c>
      <c r="C1673" t="s">
        <v>3255</v>
      </c>
      <c r="D1673" t="s">
        <v>3259</v>
      </c>
      <c r="E1673" t="s">
        <v>3257</v>
      </c>
      <c r="F1673" t="s">
        <v>13</v>
      </c>
      <c r="G1673" t="s">
        <v>21</v>
      </c>
    </row>
    <row r="1674" spans="1:7" x14ac:dyDescent="0.2">
      <c r="A1674" t="s">
        <v>4959</v>
      </c>
      <c r="B1674" s="2">
        <v>35385</v>
      </c>
      <c r="C1674" t="s">
        <v>3255</v>
      </c>
      <c r="D1674" t="s">
        <v>3263</v>
      </c>
      <c r="E1674" t="s">
        <v>3257</v>
      </c>
      <c r="F1674" t="s">
        <v>13</v>
      </c>
      <c r="G1674" t="s">
        <v>18</v>
      </c>
    </row>
    <row r="1675" spans="1:7" x14ac:dyDescent="0.2">
      <c r="A1675" t="s">
        <v>4960</v>
      </c>
      <c r="B1675" s="2">
        <v>36491</v>
      </c>
      <c r="C1675" t="s">
        <v>3255</v>
      </c>
      <c r="D1675" t="s">
        <v>3259</v>
      </c>
      <c r="E1675" t="s">
        <v>3257</v>
      </c>
      <c r="F1675" t="s">
        <v>13</v>
      </c>
      <c r="G1675" t="s">
        <v>37</v>
      </c>
    </row>
    <row r="1676" spans="1:7" x14ac:dyDescent="0.2">
      <c r="A1676" t="s">
        <v>4961</v>
      </c>
      <c r="B1676" s="2">
        <v>31387</v>
      </c>
      <c r="C1676" t="s">
        <v>3255</v>
      </c>
      <c r="D1676" t="s">
        <v>3266</v>
      </c>
      <c r="E1676" t="s">
        <v>3257</v>
      </c>
      <c r="F1676" t="s">
        <v>13</v>
      </c>
      <c r="G1676" t="s">
        <v>37</v>
      </c>
    </row>
    <row r="1677" spans="1:7" x14ac:dyDescent="0.2">
      <c r="A1677" t="s">
        <v>4962</v>
      </c>
      <c r="B1677" s="2">
        <v>37364</v>
      </c>
      <c r="C1677" t="s">
        <v>3255</v>
      </c>
      <c r="D1677" t="s">
        <v>3259</v>
      </c>
      <c r="E1677" t="s">
        <v>3257</v>
      </c>
      <c r="F1677" t="s">
        <v>17</v>
      </c>
      <c r="G1677" t="s">
        <v>37</v>
      </c>
    </row>
    <row r="1678" spans="1:7" x14ac:dyDescent="0.2">
      <c r="A1678" t="s">
        <v>4963</v>
      </c>
      <c r="B1678" s="2">
        <v>42220</v>
      </c>
      <c r="C1678" t="s">
        <v>3255</v>
      </c>
      <c r="D1678" t="s">
        <v>3266</v>
      </c>
      <c r="E1678" t="s">
        <v>3257</v>
      </c>
      <c r="F1678" t="s">
        <v>13</v>
      </c>
      <c r="G1678" t="s">
        <v>18</v>
      </c>
    </row>
    <row r="1679" spans="1:7" x14ac:dyDescent="0.2">
      <c r="A1679" t="s">
        <v>4964</v>
      </c>
      <c r="B1679" s="2">
        <v>36199</v>
      </c>
      <c r="C1679" t="s">
        <v>3255</v>
      </c>
      <c r="D1679" t="s">
        <v>3259</v>
      </c>
      <c r="E1679" t="s">
        <v>3257</v>
      </c>
      <c r="F1679" t="s">
        <v>13</v>
      </c>
      <c r="G1679" t="s">
        <v>21</v>
      </c>
    </row>
    <row r="1680" spans="1:7" x14ac:dyDescent="0.2">
      <c r="A1680" t="s">
        <v>4965</v>
      </c>
      <c r="B1680" s="2">
        <v>36953</v>
      </c>
      <c r="C1680" t="s">
        <v>3255</v>
      </c>
      <c r="D1680" t="s">
        <v>3259</v>
      </c>
      <c r="E1680" t="s">
        <v>3257</v>
      </c>
      <c r="F1680" t="s">
        <v>13</v>
      </c>
      <c r="G1680" t="s">
        <v>37</v>
      </c>
    </row>
    <row r="1681" spans="1:7" x14ac:dyDescent="0.2">
      <c r="A1681" t="s">
        <v>4966</v>
      </c>
      <c r="B1681" s="2">
        <v>40702</v>
      </c>
      <c r="C1681" t="s">
        <v>3255</v>
      </c>
      <c r="D1681" t="s">
        <v>3259</v>
      </c>
      <c r="E1681" t="s">
        <v>3257</v>
      </c>
      <c r="F1681" t="s">
        <v>13</v>
      </c>
      <c r="G1681" t="s">
        <v>37</v>
      </c>
    </row>
    <row r="1682" spans="1:7" x14ac:dyDescent="0.2">
      <c r="A1682" t="s">
        <v>4967</v>
      </c>
      <c r="B1682" s="2">
        <v>33752</v>
      </c>
      <c r="C1682" t="s">
        <v>3255</v>
      </c>
      <c r="D1682" t="s">
        <v>3259</v>
      </c>
      <c r="E1682" t="s">
        <v>3257</v>
      </c>
      <c r="F1682" t="s">
        <v>13</v>
      </c>
      <c r="G1682" t="s">
        <v>18</v>
      </c>
    </row>
    <row r="1683" spans="1:7" x14ac:dyDescent="0.2">
      <c r="A1683" t="s">
        <v>4968</v>
      </c>
      <c r="B1683" s="2">
        <v>31959</v>
      </c>
      <c r="C1683" t="s">
        <v>3255</v>
      </c>
      <c r="D1683" t="s">
        <v>3266</v>
      </c>
      <c r="E1683" t="s">
        <v>3257</v>
      </c>
      <c r="F1683" t="s">
        <v>13</v>
      </c>
      <c r="G1683" t="s">
        <v>37</v>
      </c>
    </row>
    <row r="1684" spans="1:7" x14ac:dyDescent="0.2">
      <c r="A1684" t="s">
        <v>4969</v>
      </c>
      <c r="B1684" s="2">
        <v>34350</v>
      </c>
      <c r="C1684" t="s">
        <v>3255</v>
      </c>
      <c r="D1684" t="s">
        <v>3259</v>
      </c>
      <c r="E1684" t="s">
        <v>3257</v>
      </c>
      <c r="F1684" t="s">
        <v>13</v>
      </c>
      <c r="G1684" t="s">
        <v>18</v>
      </c>
    </row>
    <row r="1685" spans="1:7" x14ac:dyDescent="0.2">
      <c r="A1685" t="s">
        <v>4970</v>
      </c>
      <c r="B1685" s="2">
        <v>41695</v>
      </c>
      <c r="C1685" t="s">
        <v>3255</v>
      </c>
      <c r="D1685" t="s">
        <v>3259</v>
      </c>
      <c r="E1685" t="s">
        <v>3257</v>
      </c>
      <c r="F1685" t="s">
        <v>13</v>
      </c>
      <c r="G1685" t="s">
        <v>37</v>
      </c>
    </row>
    <row r="1686" spans="1:7" x14ac:dyDescent="0.2">
      <c r="A1686" t="s">
        <v>4971</v>
      </c>
      <c r="B1686" s="2">
        <v>40498</v>
      </c>
      <c r="C1686" t="s">
        <v>3255</v>
      </c>
      <c r="D1686" t="s">
        <v>3263</v>
      </c>
      <c r="E1686" t="s">
        <v>3257</v>
      </c>
      <c r="F1686" t="s">
        <v>13</v>
      </c>
      <c r="G1686" t="s">
        <v>21</v>
      </c>
    </row>
    <row r="1687" spans="1:7" x14ac:dyDescent="0.2">
      <c r="A1687" t="s">
        <v>4972</v>
      </c>
      <c r="B1687" s="2">
        <v>36369</v>
      </c>
      <c r="C1687" t="s">
        <v>3456</v>
      </c>
      <c r="D1687" t="s">
        <v>3270</v>
      </c>
      <c r="E1687" t="s">
        <v>3257</v>
      </c>
      <c r="F1687" t="s">
        <v>13</v>
      </c>
      <c r="G1687" t="s">
        <v>37</v>
      </c>
    </row>
    <row r="1688" spans="1:7" x14ac:dyDescent="0.2">
      <c r="A1688" t="s">
        <v>4973</v>
      </c>
      <c r="B1688" s="2">
        <v>40515</v>
      </c>
      <c r="C1688" t="s">
        <v>3255</v>
      </c>
      <c r="D1688" t="s">
        <v>3300</v>
      </c>
      <c r="E1688" t="s">
        <v>3257</v>
      </c>
      <c r="F1688" t="s">
        <v>65</v>
      </c>
      <c r="G1688" t="s">
        <v>37</v>
      </c>
    </row>
    <row r="1689" spans="1:7" x14ac:dyDescent="0.2">
      <c r="A1689" t="s">
        <v>4974</v>
      </c>
      <c r="B1689" s="2">
        <v>40775</v>
      </c>
      <c r="C1689" t="s">
        <v>3255</v>
      </c>
      <c r="D1689" t="s">
        <v>3263</v>
      </c>
      <c r="E1689" t="s">
        <v>3257</v>
      </c>
      <c r="F1689" t="s">
        <v>13</v>
      </c>
      <c r="G1689" t="s">
        <v>37</v>
      </c>
    </row>
    <row r="1690" spans="1:7" x14ac:dyDescent="0.2">
      <c r="A1690" t="s">
        <v>4975</v>
      </c>
      <c r="B1690" s="2">
        <v>41906</v>
      </c>
      <c r="C1690" t="s">
        <v>3255</v>
      </c>
      <c r="D1690" t="s">
        <v>3266</v>
      </c>
      <c r="E1690" t="s">
        <v>4976</v>
      </c>
      <c r="F1690" t="s">
        <v>1010</v>
      </c>
    </row>
    <row r="1691" spans="1:7" x14ac:dyDescent="0.2">
      <c r="A1691" t="s">
        <v>4977</v>
      </c>
      <c r="B1691" s="2">
        <v>38865</v>
      </c>
      <c r="C1691" t="s">
        <v>3255</v>
      </c>
      <c r="D1691" t="s">
        <v>3433</v>
      </c>
      <c r="E1691" t="s">
        <v>3257</v>
      </c>
      <c r="F1691" t="s">
        <v>13</v>
      </c>
      <c r="G1691" t="s">
        <v>37</v>
      </c>
    </row>
    <row r="1692" spans="1:7" x14ac:dyDescent="0.2">
      <c r="A1692" t="s">
        <v>4978</v>
      </c>
      <c r="B1692" s="2">
        <v>35850</v>
      </c>
      <c r="C1692" t="s">
        <v>3255</v>
      </c>
      <c r="D1692" t="s">
        <v>3263</v>
      </c>
      <c r="E1692" t="s">
        <v>3257</v>
      </c>
      <c r="F1692" t="s">
        <v>13</v>
      </c>
      <c r="G1692" t="s">
        <v>21</v>
      </c>
    </row>
    <row r="1693" spans="1:7" x14ac:dyDescent="0.2">
      <c r="A1693" t="s">
        <v>4979</v>
      </c>
      <c r="B1693" s="2">
        <v>36726</v>
      </c>
      <c r="C1693" t="s">
        <v>3255</v>
      </c>
      <c r="D1693" t="s">
        <v>3263</v>
      </c>
      <c r="E1693" t="s">
        <v>3257</v>
      </c>
      <c r="F1693" t="s">
        <v>65</v>
      </c>
      <c r="G1693" t="s">
        <v>37</v>
      </c>
    </row>
    <row r="1694" spans="1:7" x14ac:dyDescent="0.2">
      <c r="A1694" t="s">
        <v>4980</v>
      </c>
      <c r="B1694" s="2">
        <v>39316</v>
      </c>
      <c r="C1694" t="s">
        <v>3255</v>
      </c>
      <c r="D1694" t="s">
        <v>3259</v>
      </c>
      <c r="E1694" t="s">
        <v>3257</v>
      </c>
      <c r="F1694" t="s">
        <v>13</v>
      </c>
      <c r="G1694" t="s">
        <v>21</v>
      </c>
    </row>
    <row r="1695" spans="1:7" x14ac:dyDescent="0.2">
      <c r="A1695" t="s">
        <v>4981</v>
      </c>
      <c r="B1695" s="2">
        <v>40303</v>
      </c>
      <c r="C1695" t="s">
        <v>3255</v>
      </c>
      <c r="D1695" t="s">
        <v>3263</v>
      </c>
      <c r="E1695" t="s">
        <v>3257</v>
      </c>
      <c r="F1695" t="s">
        <v>13</v>
      </c>
      <c r="G1695" t="s">
        <v>37</v>
      </c>
    </row>
    <row r="1696" spans="1:7" x14ac:dyDescent="0.2">
      <c r="A1696" t="s">
        <v>4982</v>
      </c>
      <c r="B1696" s="2">
        <v>37588</v>
      </c>
      <c r="C1696" t="s">
        <v>3255</v>
      </c>
      <c r="D1696" t="s">
        <v>3300</v>
      </c>
      <c r="E1696" t="s">
        <v>3257</v>
      </c>
      <c r="F1696" t="s">
        <v>13</v>
      </c>
      <c r="G1696" t="s">
        <v>21</v>
      </c>
    </row>
    <row r="1697" spans="1:7" x14ac:dyDescent="0.2">
      <c r="A1697" t="s">
        <v>4983</v>
      </c>
      <c r="B1697" s="2">
        <v>36986</v>
      </c>
      <c r="C1697" t="s">
        <v>3255</v>
      </c>
      <c r="D1697" t="s">
        <v>3259</v>
      </c>
      <c r="E1697" t="s">
        <v>3257</v>
      </c>
      <c r="F1697" t="s">
        <v>65</v>
      </c>
      <c r="G1697" t="s">
        <v>37</v>
      </c>
    </row>
    <row r="1698" spans="1:7" x14ac:dyDescent="0.2">
      <c r="A1698" t="s">
        <v>4984</v>
      </c>
      <c r="B1698" s="2">
        <v>37662</v>
      </c>
      <c r="C1698" t="s">
        <v>3255</v>
      </c>
      <c r="D1698" t="s">
        <v>3259</v>
      </c>
      <c r="E1698" t="s">
        <v>3731</v>
      </c>
      <c r="F1698" t="s">
        <v>1533</v>
      </c>
      <c r="G1698" t="s">
        <v>37</v>
      </c>
    </row>
    <row r="1699" spans="1:7" x14ac:dyDescent="0.2">
      <c r="A1699" t="s">
        <v>4985</v>
      </c>
      <c r="B1699" s="2">
        <v>38914</v>
      </c>
      <c r="C1699" t="s">
        <v>3255</v>
      </c>
      <c r="D1699" t="s">
        <v>3259</v>
      </c>
      <c r="E1699" t="s">
        <v>3257</v>
      </c>
      <c r="F1699" t="s">
        <v>13</v>
      </c>
      <c r="G1699" t="s">
        <v>37</v>
      </c>
    </row>
    <row r="1700" spans="1:7" x14ac:dyDescent="0.2">
      <c r="A1700" t="s">
        <v>4986</v>
      </c>
      <c r="B1700" s="2">
        <v>38665</v>
      </c>
      <c r="C1700" t="s">
        <v>3255</v>
      </c>
      <c r="D1700" t="s">
        <v>3263</v>
      </c>
      <c r="E1700" t="s">
        <v>3257</v>
      </c>
      <c r="F1700" t="s">
        <v>13</v>
      </c>
      <c r="G1700" t="s">
        <v>37</v>
      </c>
    </row>
    <row r="1701" spans="1:7" x14ac:dyDescent="0.2">
      <c r="A1701" t="s">
        <v>4987</v>
      </c>
      <c r="B1701" s="2">
        <v>28597</v>
      </c>
      <c r="C1701" t="s">
        <v>3255</v>
      </c>
      <c r="D1701" t="s">
        <v>3266</v>
      </c>
      <c r="E1701" t="s">
        <v>3257</v>
      </c>
      <c r="F1701" t="s">
        <v>1995</v>
      </c>
      <c r="G1701" t="s">
        <v>18</v>
      </c>
    </row>
    <row r="1702" spans="1:7" x14ac:dyDescent="0.2">
      <c r="A1702" t="s">
        <v>4988</v>
      </c>
      <c r="B1702" s="2">
        <v>42272</v>
      </c>
      <c r="C1702" t="s">
        <v>3255</v>
      </c>
      <c r="D1702" t="s">
        <v>3433</v>
      </c>
      <c r="E1702" t="s">
        <v>3257</v>
      </c>
      <c r="F1702" t="s">
        <v>13</v>
      </c>
      <c r="G1702" t="s">
        <v>21</v>
      </c>
    </row>
    <row r="1703" spans="1:7" x14ac:dyDescent="0.2">
      <c r="A1703" t="s">
        <v>4989</v>
      </c>
      <c r="B1703" s="2">
        <v>37390</v>
      </c>
      <c r="C1703" t="s">
        <v>3255</v>
      </c>
      <c r="D1703" t="s">
        <v>3263</v>
      </c>
      <c r="E1703" t="s">
        <v>3257</v>
      </c>
      <c r="F1703" t="s">
        <v>13</v>
      </c>
      <c r="G1703" t="s">
        <v>18</v>
      </c>
    </row>
    <row r="1704" spans="1:7" x14ac:dyDescent="0.2">
      <c r="A1704" t="s">
        <v>4990</v>
      </c>
      <c r="B1704" s="2">
        <v>40982</v>
      </c>
      <c r="C1704" t="s">
        <v>3255</v>
      </c>
      <c r="D1704" t="s">
        <v>3300</v>
      </c>
      <c r="E1704" t="s">
        <v>3257</v>
      </c>
      <c r="F1704" t="s">
        <v>13</v>
      </c>
      <c r="G1704" t="s">
        <v>37</v>
      </c>
    </row>
    <row r="1705" spans="1:7" x14ac:dyDescent="0.2">
      <c r="A1705" t="s">
        <v>4991</v>
      </c>
      <c r="B1705" s="2">
        <v>32514</v>
      </c>
      <c r="C1705" t="s">
        <v>3255</v>
      </c>
      <c r="D1705" t="s">
        <v>3266</v>
      </c>
      <c r="E1705" t="s">
        <v>3257</v>
      </c>
      <c r="F1705" t="s">
        <v>476</v>
      </c>
      <c r="G1705" t="s">
        <v>37</v>
      </c>
    </row>
    <row r="1706" spans="1:7" x14ac:dyDescent="0.2">
      <c r="A1706" t="s">
        <v>4992</v>
      </c>
      <c r="B1706" s="2">
        <v>39564</v>
      </c>
      <c r="C1706" t="s">
        <v>3255</v>
      </c>
      <c r="D1706" t="s">
        <v>3259</v>
      </c>
      <c r="E1706" t="s">
        <v>3257</v>
      </c>
      <c r="F1706" t="s">
        <v>65</v>
      </c>
      <c r="G1706" t="s">
        <v>37</v>
      </c>
    </row>
    <row r="1707" spans="1:7" x14ac:dyDescent="0.2">
      <c r="A1707" t="s">
        <v>4993</v>
      </c>
      <c r="B1707" s="2">
        <v>37900</v>
      </c>
      <c r="C1707" t="s">
        <v>3255</v>
      </c>
      <c r="D1707" t="s">
        <v>3272</v>
      </c>
      <c r="E1707" t="s">
        <v>3257</v>
      </c>
      <c r="F1707" t="s">
        <v>13</v>
      </c>
      <c r="G1707" t="s">
        <v>37</v>
      </c>
    </row>
    <row r="1708" spans="1:7" x14ac:dyDescent="0.2">
      <c r="A1708" t="s">
        <v>4994</v>
      </c>
      <c r="B1708" s="2">
        <v>39734</v>
      </c>
      <c r="C1708" t="s">
        <v>3255</v>
      </c>
      <c r="D1708" t="s">
        <v>3272</v>
      </c>
      <c r="E1708" t="s">
        <v>3257</v>
      </c>
      <c r="F1708" t="s">
        <v>13</v>
      </c>
      <c r="G1708" t="s">
        <v>18</v>
      </c>
    </row>
    <row r="1709" spans="1:7" x14ac:dyDescent="0.2">
      <c r="A1709" t="s">
        <v>4995</v>
      </c>
      <c r="B1709" s="2">
        <v>41442</v>
      </c>
      <c r="C1709" t="s">
        <v>3255</v>
      </c>
      <c r="D1709" t="s">
        <v>3266</v>
      </c>
      <c r="E1709" t="s">
        <v>3920</v>
      </c>
      <c r="F1709" t="s">
        <v>701</v>
      </c>
      <c r="G1709" t="s">
        <v>21</v>
      </c>
    </row>
    <row r="1710" spans="1:7" x14ac:dyDescent="0.2">
      <c r="A1710" t="s">
        <v>4996</v>
      </c>
      <c r="B1710" s="2">
        <v>36383</v>
      </c>
      <c r="C1710" t="s">
        <v>3255</v>
      </c>
      <c r="D1710" t="s">
        <v>3263</v>
      </c>
      <c r="E1710" t="s">
        <v>3257</v>
      </c>
      <c r="F1710" t="s">
        <v>196</v>
      </c>
      <c r="G1710" t="s">
        <v>37</v>
      </c>
    </row>
    <row r="1711" spans="1:7" x14ac:dyDescent="0.2">
      <c r="A1711" t="s">
        <v>4997</v>
      </c>
      <c r="B1711" s="2">
        <v>37372</v>
      </c>
      <c r="C1711" t="s">
        <v>3255</v>
      </c>
      <c r="D1711" t="s">
        <v>3259</v>
      </c>
      <c r="E1711" t="s">
        <v>3257</v>
      </c>
      <c r="F1711" t="s">
        <v>13</v>
      </c>
      <c r="G1711" t="s">
        <v>21</v>
      </c>
    </row>
    <row r="1712" spans="1:7" x14ac:dyDescent="0.2">
      <c r="A1712" t="s">
        <v>4998</v>
      </c>
      <c r="B1712" s="2">
        <v>41769</v>
      </c>
      <c r="C1712" t="s">
        <v>3456</v>
      </c>
      <c r="D1712" t="s">
        <v>3266</v>
      </c>
      <c r="E1712" t="s">
        <v>3257</v>
      </c>
      <c r="F1712" t="s">
        <v>13</v>
      </c>
      <c r="G1712" t="s">
        <v>37</v>
      </c>
    </row>
    <row r="1713" spans="1:7" x14ac:dyDescent="0.2">
      <c r="A1713" t="s">
        <v>4999</v>
      </c>
      <c r="B1713" s="2">
        <v>36721</v>
      </c>
      <c r="C1713" t="s">
        <v>3255</v>
      </c>
      <c r="D1713" t="s">
        <v>3259</v>
      </c>
      <c r="E1713" t="s">
        <v>3257</v>
      </c>
      <c r="F1713" t="s">
        <v>13</v>
      </c>
      <c r="G1713" t="s">
        <v>37</v>
      </c>
    </row>
    <row r="1714" spans="1:7" x14ac:dyDescent="0.2">
      <c r="A1714" t="s">
        <v>5000</v>
      </c>
      <c r="B1714" s="2">
        <v>37250</v>
      </c>
      <c r="C1714" t="s">
        <v>3255</v>
      </c>
      <c r="D1714" t="s">
        <v>3270</v>
      </c>
      <c r="E1714" t="s">
        <v>3257</v>
      </c>
      <c r="F1714" t="s">
        <v>13</v>
      </c>
      <c r="G1714" t="s">
        <v>37</v>
      </c>
    </row>
    <row r="1715" spans="1:7" x14ac:dyDescent="0.2">
      <c r="A1715" t="s">
        <v>5001</v>
      </c>
      <c r="B1715" s="2">
        <v>40153</v>
      </c>
      <c r="C1715" t="s">
        <v>3255</v>
      </c>
      <c r="D1715" t="s">
        <v>3263</v>
      </c>
      <c r="E1715" t="s">
        <v>3257</v>
      </c>
      <c r="F1715" t="s">
        <v>13</v>
      </c>
      <c r="G1715" t="s">
        <v>14</v>
      </c>
    </row>
    <row r="1716" spans="1:7" x14ac:dyDescent="0.2">
      <c r="A1716" t="s">
        <v>5002</v>
      </c>
      <c r="B1716" s="2">
        <v>37872</v>
      </c>
      <c r="C1716" t="s">
        <v>3255</v>
      </c>
      <c r="D1716" t="s">
        <v>3300</v>
      </c>
      <c r="E1716" t="s">
        <v>3257</v>
      </c>
      <c r="F1716" t="s">
        <v>13</v>
      </c>
      <c r="G1716" t="s">
        <v>37</v>
      </c>
    </row>
    <row r="1717" spans="1:7" x14ac:dyDescent="0.2">
      <c r="A1717" t="s">
        <v>5003</v>
      </c>
      <c r="B1717" s="2">
        <v>40142</v>
      </c>
      <c r="C1717" t="s">
        <v>3255</v>
      </c>
      <c r="D1717" t="s">
        <v>3259</v>
      </c>
      <c r="E1717" t="s">
        <v>3257</v>
      </c>
      <c r="F1717" t="s">
        <v>13</v>
      </c>
      <c r="G1717" t="s">
        <v>37</v>
      </c>
    </row>
    <row r="1718" spans="1:7" x14ac:dyDescent="0.2">
      <c r="A1718" t="s">
        <v>5004</v>
      </c>
      <c r="B1718" s="2">
        <v>36228</v>
      </c>
      <c r="C1718" t="s">
        <v>3255</v>
      </c>
      <c r="D1718" t="s">
        <v>3263</v>
      </c>
      <c r="E1718" t="s">
        <v>3257</v>
      </c>
      <c r="F1718" t="s">
        <v>196</v>
      </c>
      <c r="G1718" t="s">
        <v>21</v>
      </c>
    </row>
    <row r="1719" spans="1:7" x14ac:dyDescent="0.2">
      <c r="A1719" t="s">
        <v>5005</v>
      </c>
      <c r="B1719" s="2">
        <v>38085</v>
      </c>
      <c r="C1719" t="s">
        <v>3255</v>
      </c>
      <c r="D1719" t="s">
        <v>3409</v>
      </c>
      <c r="E1719" t="s">
        <v>5006</v>
      </c>
      <c r="F1719" t="s">
        <v>1035</v>
      </c>
      <c r="G1719" t="s">
        <v>37</v>
      </c>
    </row>
    <row r="1720" spans="1:7" x14ac:dyDescent="0.2">
      <c r="A1720" t="s">
        <v>5007</v>
      </c>
      <c r="B1720" s="2">
        <v>41516</v>
      </c>
      <c r="C1720" t="s">
        <v>3255</v>
      </c>
      <c r="D1720" t="s">
        <v>3266</v>
      </c>
      <c r="E1720" t="s">
        <v>3257</v>
      </c>
      <c r="F1720" t="s">
        <v>13</v>
      </c>
      <c r="G1720" t="s">
        <v>37</v>
      </c>
    </row>
    <row r="1721" spans="1:7" x14ac:dyDescent="0.2">
      <c r="A1721" t="s">
        <v>5008</v>
      </c>
      <c r="B1721" s="2">
        <v>40691</v>
      </c>
      <c r="C1721" t="s">
        <v>3255</v>
      </c>
      <c r="D1721" t="s">
        <v>3433</v>
      </c>
      <c r="E1721" t="s">
        <v>3257</v>
      </c>
      <c r="F1721" t="s">
        <v>65</v>
      </c>
      <c r="G1721" t="s">
        <v>37</v>
      </c>
    </row>
    <row r="1722" spans="1:7" x14ac:dyDescent="0.2">
      <c r="A1722" t="s">
        <v>5009</v>
      </c>
      <c r="B1722" s="2">
        <v>40410</v>
      </c>
      <c r="C1722" t="s">
        <v>3255</v>
      </c>
      <c r="D1722" t="s">
        <v>3263</v>
      </c>
      <c r="E1722" t="s">
        <v>3257</v>
      </c>
      <c r="F1722" t="s">
        <v>13</v>
      </c>
      <c r="G1722" t="s">
        <v>18</v>
      </c>
    </row>
    <row r="1723" spans="1:7" x14ac:dyDescent="0.2">
      <c r="A1723" t="s">
        <v>5010</v>
      </c>
      <c r="B1723" s="2">
        <v>40923</v>
      </c>
      <c r="C1723" t="s">
        <v>3255</v>
      </c>
      <c r="D1723" t="s">
        <v>3263</v>
      </c>
      <c r="E1723" t="s">
        <v>3257</v>
      </c>
      <c r="F1723" t="s">
        <v>13</v>
      </c>
      <c r="G1723" t="s">
        <v>37</v>
      </c>
    </row>
    <row r="1724" spans="1:7" x14ac:dyDescent="0.2">
      <c r="A1724" t="s">
        <v>5011</v>
      </c>
      <c r="B1724" s="2">
        <v>41630</v>
      </c>
      <c r="C1724" t="s">
        <v>3255</v>
      </c>
      <c r="D1724" t="s">
        <v>3266</v>
      </c>
      <c r="E1724" t="s">
        <v>3257</v>
      </c>
      <c r="F1724" t="s">
        <v>13</v>
      </c>
      <c r="G1724" t="s">
        <v>21</v>
      </c>
    </row>
    <row r="1725" spans="1:7" x14ac:dyDescent="0.2">
      <c r="A1725" t="s">
        <v>5012</v>
      </c>
      <c r="B1725" s="2">
        <v>40693</v>
      </c>
      <c r="C1725" t="s">
        <v>3255</v>
      </c>
      <c r="D1725" t="s">
        <v>3259</v>
      </c>
      <c r="E1725" t="s">
        <v>3257</v>
      </c>
      <c r="F1725" t="s">
        <v>13</v>
      </c>
      <c r="G1725" t="s">
        <v>37</v>
      </c>
    </row>
    <row r="1726" spans="1:7" x14ac:dyDescent="0.2">
      <c r="A1726" t="s">
        <v>5013</v>
      </c>
      <c r="B1726" s="2">
        <v>39707</v>
      </c>
      <c r="C1726" t="s">
        <v>3255</v>
      </c>
      <c r="D1726" t="s">
        <v>3263</v>
      </c>
      <c r="E1726" t="s">
        <v>3257</v>
      </c>
      <c r="F1726" t="s">
        <v>13</v>
      </c>
      <c r="G1726" t="s">
        <v>37</v>
      </c>
    </row>
    <row r="1727" spans="1:7" x14ac:dyDescent="0.2">
      <c r="A1727" t="s">
        <v>5014</v>
      </c>
      <c r="B1727" s="2">
        <v>39551</v>
      </c>
      <c r="C1727" t="s">
        <v>3255</v>
      </c>
      <c r="D1727" t="s">
        <v>3272</v>
      </c>
      <c r="E1727" t="s">
        <v>3257</v>
      </c>
      <c r="F1727" t="s">
        <v>13</v>
      </c>
      <c r="G1727" t="s">
        <v>37</v>
      </c>
    </row>
    <row r="1728" spans="1:7" x14ac:dyDescent="0.2">
      <c r="A1728" t="s">
        <v>5015</v>
      </c>
      <c r="B1728" s="2">
        <v>35747</v>
      </c>
      <c r="C1728" t="s">
        <v>3255</v>
      </c>
      <c r="D1728" t="s">
        <v>3300</v>
      </c>
      <c r="E1728" t="s">
        <v>3257</v>
      </c>
      <c r="F1728" t="s">
        <v>13</v>
      </c>
      <c r="G1728" t="s">
        <v>37</v>
      </c>
    </row>
    <row r="1729" spans="1:7" x14ac:dyDescent="0.2">
      <c r="A1729" t="s">
        <v>5016</v>
      </c>
      <c r="B1729" s="2">
        <v>40392</v>
      </c>
      <c r="C1729" t="s">
        <v>3255</v>
      </c>
      <c r="D1729" t="s">
        <v>3266</v>
      </c>
      <c r="E1729" t="s">
        <v>3257</v>
      </c>
      <c r="F1729" t="s">
        <v>196</v>
      </c>
      <c r="G1729" t="s">
        <v>37</v>
      </c>
    </row>
    <row r="1730" spans="1:7" x14ac:dyDescent="0.2">
      <c r="A1730" t="s">
        <v>5017</v>
      </c>
      <c r="B1730" s="2">
        <v>36170</v>
      </c>
      <c r="C1730" t="s">
        <v>3255</v>
      </c>
      <c r="D1730" t="s">
        <v>3263</v>
      </c>
      <c r="E1730" t="s">
        <v>3257</v>
      </c>
      <c r="F1730" t="s">
        <v>13</v>
      </c>
      <c r="G1730" t="s">
        <v>18</v>
      </c>
    </row>
    <row r="1731" spans="1:7" x14ac:dyDescent="0.2">
      <c r="A1731" t="s">
        <v>5018</v>
      </c>
      <c r="B1731" s="2">
        <v>42157</v>
      </c>
      <c r="C1731" t="s">
        <v>3255</v>
      </c>
      <c r="D1731" t="s">
        <v>3266</v>
      </c>
      <c r="E1731" t="s">
        <v>3257</v>
      </c>
      <c r="F1731" t="s">
        <v>13</v>
      </c>
      <c r="G1731" t="s">
        <v>21</v>
      </c>
    </row>
    <row r="1732" spans="1:7" x14ac:dyDescent="0.2">
      <c r="A1732" t="s">
        <v>5019</v>
      </c>
      <c r="B1732" s="2">
        <v>42315</v>
      </c>
      <c r="C1732" t="s">
        <v>3255</v>
      </c>
      <c r="D1732" t="s">
        <v>3266</v>
      </c>
      <c r="E1732" t="s">
        <v>3257</v>
      </c>
      <c r="F1732" t="s">
        <v>13</v>
      </c>
      <c r="G1732" t="s">
        <v>18</v>
      </c>
    </row>
    <row r="1733" spans="1:7" x14ac:dyDescent="0.2">
      <c r="A1733" t="s">
        <v>5020</v>
      </c>
      <c r="B1733" s="2">
        <v>38961</v>
      </c>
      <c r="C1733" t="s">
        <v>3255</v>
      </c>
      <c r="D1733" t="s">
        <v>3259</v>
      </c>
      <c r="E1733" t="s">
        <v>3257</v>
      </c>
      <c r="F1733" t="s">
        <v>36</v>
      </c>
      <c r="G1733" t="s">
        <v>37</v>
      </c>
    </row>
    <row r="1734" spans="1:7" x14ac:dyDescent="0.2">
      <c r="A1734" t="s">
        <v>5021</v>
      </c>
      <c r="B1734" s="2">
        <v>41269</v>
      </c>
      <c r="C1734" t="s">
        <v>3255</v>
      </c>
      <c r="D1734" t="s">
        <v>3433</v>
      </c>
      <c r="E1734" t="s">
        <v>3257</v>
      </c>
      <c r="F1734" t="s">
        <v>13</v>
      </c>
      <c r="G1734" t="s">
        <v>18</v>
      </c>
    </row>
    <row r="1735" spans="1:7" x14ac:dyDescent="0.2">
      <c r="A1735" t="s">
        <v>5022</v>
      </c>
      <c r="B1735" s="2">
        <v>39863</v>
      </c>
      <c r="C1735" t="s">
        <v>3255</v>
      </c>
      <c r="D1735" t="s">
        <v>3266</v>
      </c>
      <c r="E1735" t="s">
        <v>3257</v>
      </c>
      <c r="F1735" t="s">
        <v>13</v>
      </c>
      <c r="G1735" t="s">
        <v>37</v>
      </c>
    </row>
    <row r="1736" spans="1:7" x14ac:dyDescent="0.2">
      <c r="A1736" t="s">
        <v>5023</v>
      </c>
      <c r="B1736" s="2">
        <v>37276</v>
      </c>
      <c r="C1736" t="s">
        <v>3255</v>
      </c>
      <c r="D1736" t="s">
        <v>3272</v>
      </c>
      <c r="E1736" t="s">
        <v>3257</v>
      </c>
      <c r="F1736" t="s">
        <v>65</v>
      </c>
      <c r="G1736" t="s">
        <v>21</v>
      </c>
    </row>
    <row r="1737" spans="1:7" x14ac:dyDescent="0.2">
      <c r="A1737" t="s">
        <v>5024</v>
      </c>
      <c r="B1737" s="2">
        <v>38349</v>
      </c>
      <c r="C1737" t="s">
        <v>3255</v>
      </c>
      <c r="D1737" t="s">
        <v>3259</v>
      </c>
      <c r="E1737" t="s">
        <v>3257</v>
      </c>
      <c r="F1737" t="s">
        <v>13</v>
      </c>
      <c r="G1737" t="s">
        <v>21</v>
      </c>
    </row>
    <row r="1738" spans="1:7" x14ac:dyDescent="0.2">
      <c r="A1738" t="s">
        <v>5025</v>
      </c>
      <c r="B1738" s="2">
        <v>37817</v>
      </c>
      <c r="C1738" t="s">
        <v>3255</v>
      </c>
      <c r="D1738" t="s">
        <v>3266</v>
      </c>
      <c r="E1738" t="s">
        <v>3257</v>
      </c>
      <c r="F1738" t="s">
        <v>17</v>
      </c>
      <c r="G1738" t="s">
        <v>37</v>
      </c>
    </row>
    <row r="1739" spans="1:7" x14ac:dyDescent="0.2">
      <c r="A1739" t="s">
        <v>5026</v>
      </c>
      <c r="B1739" s="2">
        <v>34619</v>
      </c>
      <c r="C1739" t="s">
        <v>3255</v>
      </c>
      <c r="D1739" t="s">
        <v>3259</v>
      </c>
      <c r="E1739" t="s">
        <v>3257</v>
      </c>
      <c r="F1739" t="s">
        <v>13</v>
      </c>
      <c r="G1739" t="s">
        <v>21</v>
      </c>
    </row>
    <row r="1740" spans="1:7" x14ac:dyDescent="0.2">
      <c r="A1740" t="s">
        <v>5027</v>
      </c>
      <c r="B1740" s="2">
        <v>41091</v>
      </c>
      <c r="C1740" t="s">
        <v>3255</v>
      </c>
      <c r="D1740" t="s">
        <v>3266</v>
      </c>
      <c r="E1740" t="s">
        <v>3257</v>
      </c>
      <c r="F1740" t="s">
        <v>13</v>
      </c>
      <c r="G1740" t="s">
        <v>37</v>
      </c>
    </row>
    <row r="1741" spans="1:7" x14ac:dyDescent="0.2">
      <c r="A1741" t="s">
        <v>5028</v>
      </c>
      <c r="B1741" s="2">
        <v>41020</v>
      </c>
      <c r="C1741" t="s">
        <v>3255</v>
      </c>
      <c r="D1741" t="s">
        <v>3266</v>
      </c>
      <c r="E1741" t="s">
        <v>3257</v>
      </c>
      <c r="F1741" t="s">
        <v>13</v>
      </c>
      <c r="G1741" t="s">
        <v>21</v>
      </c>
    </row>
    <row r="1742" spans="1:7" x14ac:dyDescent="0.2">
      <c r="A1742" t="s">
        <v>5029</v>
      </c>
      <c r="B1742" s="2">
        <v>39118</v>
      </c>
      <c r="C1742" t="s">
        <v>3255</v>
      </c>
      <c r="D1742" t="s">
        <v>3259</v>
      </c>
      <c r="E1742" t="s">
        <v>3257</v>
      </c>
      <c r="F1742" t="s">
        <v>13</v>
      </c>
      <c r="G1742" t="s">
        <v>37</v>
      </c>
    </row>
    <row r="1743" spans="1:7" x14ac:dyDescent="0.2">
      <c r="A1743" t="s">
        <v>5030</v>
      </c>
      <c r="B1743" s="2">
        <v>41449</v>
      </c>
      <c r="C1743" t="s">
        <v>3255</v>
      </c>
      <c r="D1743" t="s">
        <v>3272</v>
      </c>
      <c r="E1743" t="s">
        <v>3257</v>
      </c>
      <c r="F1743" t="s">
        <v>13</v>
      </c>
      <c r="G1743" t="s">
        <v>18</v>
      </c>
    </row>
    <row r="1744" spans="1:7" x14ac:dyDescent="0.2">
      <c r="A1744" t="s">
        <v>5031</v>
      </c>
      <c r="B1744" s="2">
        <v>36246</v>
      </c>
      <c r="C1744" t="s">
        <v>3255</v>
      </c>
      <c r="D1744" t="s">
        <v>3263</v>
      </c>
      <c r="E1744" t="s">
        <v>3257</v>
      </c>
      <c r="F1744" t="s">
        <v>13</v>
      </c>
      <c r="G1744" t="s">
        <v>37</v>
      </c>
    </row>
    <row r="1745" spans="1:7" x14ac:dyDescent="0.2">
      <c r="A1745" t="s">
        <v>5032</v>
      </c>
      <c r="B1745" s="2">
        <v>40353</v>
      </c>
      <c r="C1745" t="s">
        <v>3255</v>
      </c>
      <c r="D1745" t="s">
        <v>3263</v>
      </c>
      <c r="E1745" t="s">
        <v>3257</v>
      </c>
      <c r="F1745" t="s">
        <v>13</v>
      </c>
      <c r="G1745" t="s">
        <v>21</v>
      </c>
    </row>
    <row r="1746" spans="1:7" x14ac:dyDescent="0.2">
      <c r="A1746" t="s">
        <v>5033</v>
      </c>
      <c r="B1746" s="2">
        <v>41880</v>
      </c>
      <c r="C1746" t="s">
        <v>3255</v>
      </c>
      <c r="D1746" t="s">
        <v>3266</v>
      </c>
      <c r="E1746" t="s">
        <v>3257</v>
      </c>
      <c r="F1746" t="s">
        <v>13</v>
      </c>
      <c r="G1746" t="s">
        <v>21</v>
      </c>
    </row>
    <row r="1747" spans="1:7" x14ac:dyDescent="0.2">
      <c r="A1747" t="s">
        <v>5034</v>
      </c>
      <c r="B1747" s="2">
        <v>39542</v>
      </c>
      <c r="C1747" t="s">
        <v>3255</v>
      </c>
      <c r="D1747" t="s">
        <v>3300</v>
      </c>
      <c r="E1747" t="s">
        <v>3257</v>
      </c>
      <c r="F1747" t="s">
        <v>13</v>
      </c>
      <c r="G1747" t="s">
        <v>21</v>
      </c>
    </row>
    <row r="1748" spans="1:7" x14ac:dyDescent="0.2">
      <c r="A1748" t="s">
        <v>5035</v>
      </c>
      <c r="B1748" s="2">
        <v>37052</v>
      </c>
      <c r="C1748" t="s">
        <v>3255</v>
      </c>
      <c r="D1748" t="s">
        <v>3272</v>
      </c>
      <c r="E1748" t="s">
        <v>3257</v>
      </c>
      <c r="F1748" t="s">
        <v>13</v>
      </c>
      <c r="G1748" t="s">
        <v>18</v>
      </c>
    </row>
    <row r="1749" spans="1:7" x14ac:dyDescent="0.2">
      <c r="A1749" t="s">
        <v>5036</v>
      </c>
      <c r="B1749" s="2">
        <v>36187</v>
      </c>
      <c r="C1749" t="s">
        <v>3255</v>
      </c>
      <c r="D1749" t="s">
        <v>3263</v>
      </c>
      <c r="E1749" t="s">
        <v>3257</v>
      </c>
      <c r="F1749" t="s">
        <v>13</v>
      </c>
      <c r="G1749" t="s">
        <v>21</v>
      </c>
    </row>
    <row r="1750" spans="1:7" x14ac:dyDescent="0.2">
      <c r="A1750" t="s">
        <v>5037</v>
      </c>
      <c r="B1750" s="2">
        <v>40541</v>
      </c>
      <c r="C1750" t="s">
        <v>3255</v>
      </c>
      <c r="D1750" t="s">
        <v>3263</v>
      </c>
      <c r="E1750" t="s">
        <v>3257</v>
      </c>
      <c r="F1750" t="s">
        <v>13</v>
      </c>
      <c r="G1750" t="s">
        <v>21</v>
      </c>
    </row>
    <row r="1751" spans="1:7" x14ac:dyDescent="0.2">
      <c r="A1751" t="s">
        <v>5038</v>
      </c>
      <c r="B1751" s="2">
        <v>40780</v>
      </c>
      <c r="C1751" t="s">
        <v>3255</v>
      </c>
      <c r="D1751" t="s">
        <v>3266</v>
      </c>
      <c r="E1751" t="s">
        <v>3257</v>
      </c>
      <c r="F1751" t="s">
        <v>65</v>
      </c>
      <c r="G1751" t="s">
        <v>37</v>
      </c>
    </row>
    <row r="1752" spans="1:7" x14ac:dyDescent="0.2">
      <c r="A1752" t="s">
        <v>5039</v>
      </c>
      <c r="B1752" s="2">
        <v>40499</v>
      </c>
      <c r="C1752" t="s">
        <v>3255</v>
      </c>
      <c r="D1752" t="s">
        <v>3259</v>
      </c>
      <c r="E1752" t="s">
        <v>3257</v>
      </c>
      <c r="F1752" t="s">
        <v>13</v>
      </c>
      <c r="G1752" t="s">
        <v>21</v>
      </c>
    </row>
    <row r="1753" spans="1:7" x14ac:dyDescent="0.2">
      <c r="A1753" t="s">
        <v>5040</v>
      </c>
      <c r="B1753" s="2">
        <v>37325</v>
      </c>
      <c r="C1753" t="s">
        <v>3255</v>
      </c>
      <c r="D1753" t="s">
        <v>3300</v>
      </c>
      <c r="E1753" t="s">
        <v>3257</v>
      </c>
      <c r="F1753" t="s">
        <v>13</v>
      </c>
      <c r="G1753" t="s">
        <v>21</v>
      </c>
    </row>
    <row r="1754" spans="1:7" x14ac:dyDescent="0.2">
      <c r="A1754" t="s">
        <v>5041</v>
      </c>
      <c r="B1754" s="2">
        <v>40163</v>
      </c>
      <c r="C1754" t="s">
        <v>3255</v>
      </c>
      <c r="D1754" t="s">
        <v>3259</v>
      </c>
      <c r="E1754" t="s">
        <v>3257</v>
      </c>
      <c r="F1754" t="s">
        <v>13</v>
      </c>
      <c r="G1754" t="s">
        <v>37</v>
      </c>
    </row>
    <row r="1755" spans="1:7" x14ac:dyDescent="0.2">
      <c r="A1755" t="s">
        <v>5042</v>
      </c>
      <c r="B1755" s="2">
        <v>37135</v>
      </c>
      <c r="C1755" t="s">
        <v>3255</v>
      </c>
      <c r="D1755" t="s">
        <v>3266</v>
      </c>
      <c r="E1755" t="s">
        <v>3257</v>
      </c>
      <c r="F1755" t="s">
        <v>13</v>
      </c>
      <c r="G1755" t="s">
        <v>37</v>
      </c>
    </row>
    <row r="1756" spans="1:7" x14ac:dyDescent="0.2">
      <c r="A1756" t="s">
        <v>5043</v>
      </c>
      <c r="B1756" s="2">
        <v>36784</v>
      </c>
      <c r="C1756" t="s">
        <v>3255</v>
      </c>
      <c r="D1756" t="s">
        <v>3259</v>
      </c>
      <c r="E1756" t="s">
        <v>3257</v>
      </c>
      <c r="F1756" t="s">
        <v>13</v>
      </c>
      <c r="G1756" t="s">
        <v>21</v>
      </c>
    </row>
    <row r="1757" spans="1:7" x14ac:dyDescent="0.2">
      <c r="A1757" t="s">
        <v>5044</v>
      </c>
      <c r="B1757" s="2">
        <v>41568</v>
      </c>
      <c r="C1757" t="s">
        <v>3255</v>
      </c>
      <c r="D1757" t="s">
        <v>3266</v>
      </c>
      <c r="E1757" t="s">
        <v>3257</v>
      </c>
      <c r="F1757" t="s">
        <v>13</v>
      </c>
      <c r="G1757" t="s">
        <v>37</v>
      </c>
    </row>
    <row r="1758" spans="1:7" x14ac:dyDescent="0.2">
      <c r="A1758" t="s">
        <v>5045</v>
      </c>
      <c r="B1758" s="2">
        <v>36208</v>
      </c>
      <c r="C1758" t="s">
        <v>3255</v>
      </c>
      <c r="D1758" t="s">
        <v>3295</v>
      </c>
      <c r="E1758" t="s">
        <v>3257</v>
      </c>
      <c r="F1758" t="s">
        <v>17</v>
      </c>
      <c r="G1758" t="s">
        <v>37</v>
      </c>
    </row>
    <row r="1759" spans="1:7" x14ac:dyDescent="0.2">
      <c r="A1759" t="s">
        <v>5046</v>
      </c>
      <c r="B1759" s="2">
        <v>34962</v>
      </c>
      <c r="C1759" t="s">
        <v>3255</v>
      </c>
      <c r="D1759" t="s">
        <v>3300</v>
      </c>
      <c r="E1759" t="s">
        <v>3257</v>
      </c>
      <c r="F1759" t="s">
        <v>65</v>
      </c>
      <c r="G1759" t="s">
        <v>37</v>
      </c>
    </row>
    <row r="1760" spans="1:7" x14ac:dyDescent="0.2">
      <c r="A1760" t="s">
        <v>5047</v>
      </c>
      <c r="B1760" s="2">
        <v>36080</v>
      </c>
      <c r="C1760" t="s">
        <v>3255</v>
      </c>
      <c r="D1760" t="s">
        <v>3263</v>
      </c>
      <c r="E1760" t="s">
        <v>3257</v>
      </c>
      <c r="F1760" t="s">
        <v>13</v>
      </c>
      <c r="G1760" t="s">
        <v>21</v>
      </c>
    </row>
    <row r="1761" spans="1:7" x14ac:dyDescent="0.2">
      <c r="A1761" t="s">
        <v>5048</v>
      </c>
      <c r="B1761" s="2">
        <v>40540</v>
      </c>
      <c r="C1761" t="s">
        <v>3255</v>
      </c>
      <c r="D1761" t="s">
        <v>3266</v>
      </c>
      <c r="E1761" t="s">
        <v>3257</v>
      </c>
      <c r="F1761" t="s">
        <v>13</v>
      </c>
      <c r="G1761" t="s">
        <v>37</v>
      </c>
    </row>
    <row r="1762" spans="1:7" x14ac:dyDescent="0.2">
      <c r="A1762" t="s">
        <v>5049</v>
      </c>
      <c r="B1762" s="2">
        <v>39715</v>
      </c>
      <c r="C1762" t="s">
        <v>3255</v>
      </c>
      <c r="D1762" t="s">
        <v>3259</v>
      </c>
      <c r="E1762" t="s">
        <v>3257</v>
      </c>
      <c r="F1762" t="s">
        <v>13</v>
      </c>
      <c r="G1762" t="s">
        <v>37</v>
      </c>
    </row>
    <row r="1763" spans="1:7" x14ac:dyDescent="0.2">
      <c r="A1763" t="s">
        <v>5050</v>
      </c>
      <c r="B1763" s="2">
        <v>35414</v>
      </c>
      <c r="C1763" t="s">
        <v>3255</v>
      </c>
      <c r="D1763" t="s">
        <v>3259</v>
      </c>
      <c r="E1763" t="s">
        <v>3257</v>
      </c>
      <c r="F1763" t="s">
        <v>13</v>
      </c>
      <c r="G1763" t="s">
        <v>21</v>
      </c>
    </row>
    <row r="1764" spans="1:7" x14ac:dyDescent="0.2">
      <c r="A1764" t="s">
        <v>5051</v>
      </c>
      <c r="B1764" s="2">
        <v>38797</v>
      </c>
      <c r="C1764" t="s">
        <v>3255</v>
      </c>
      <c r="D1764" t="s">
        <v>3259</v>
      </c>
      <c r="E1764" t="s">
        <v>3257</v>
      </c>
      <c r="F1764" t="s">
        <v>13</v>
      </c>
      <c r="G1764" t="s">
        <v>1221</v>
      </c>
    </row>
    <row r="1765" spans="1:7" x14ac:dyDescent="0.2">
      <c r="A1765" t="s">
        <v>5052</v>
      </c>
      <c r="B1765" s="2">
        <v>38254</v>
      </c>
      <c r="C1765" t="s">
        <v>3255</v>
      </c>
      <c r="D1765" t="s">
        <v>3266</v>
      </c>
      <c r="E1765" t="s">
        <v>3257</v>
      </c>
      <c r="F1765" t="s">
        <v>13</v>
      </c>
      <c r="G1765" t="s">
        <v>37</v>
      </c>
    </row>
    <row r="1766" spans="1:7" x14ac:dyDescent="0.2">
      <c r="A1766" t="s">
        <v>5053</v>
      </c>
      <c r="B1766" s="2">
        <v>35323</v>
      </c>
      <c r="C1766" t="s">
        <v>3255</v>
      </c>
      <c r="D1766" t="s">
        <v>3272</v>
      </c>
      <c r="E1766" t="s">
        <v>3257</v>
      </c>
      <c r="F1766" t="s">
        <v>13</v>
      </c>
      <c r="G1766" t="s">
        <v>21</v>
      </c>
    </row>
    <row r="1767" spans="1:7" x14ac:dyDescent="0.2">
      <c r="A1767" t="s">
        <v>5054</v>
      </c>
      <c r="B1767" s="2">
        <v>38964</v>
      </c>
      <c r="C1767" t="s">
        <v>3255</v>
      </c>
      <c r="D1767" t="s">
        <v>3300</v>
      </c>
      <c r="E1767" t="s">
        <v>3257</v>
      </c>
      <c r="F1767" t="s">
        <v>13</v>
      </c>
      <c r="G1767" t="s">
        <v>21</v>
      </c>
    </row>
    <row r="1768" spans="1:7" x14ac:dyDescent="0.2">
      <c r="A1768" t="s">
        <v>5055</v>
      </c>
      <c r="B1768" s="2">
        <v>36468</v>
      </c>
      <c r="C1768" t="s">
        <v>3255</v>
      </c>
      <c r="D1768" t="s">
        <v>3259</v>
      </c>
      <c r="E1768" t="s">
        <v>3257</v>
      </c>
      <c r="F1768" t="s">
        <v>17</v>
      </c>
      <c r="G1768" t="s">
        <v>21</v>
      </c>
    </row>
    <row r="1769" spans="1:7" x14ac:dyDescent="0.2">
      <c r="A1769" t="s">
        <v>5056</v>
      </c>
      <c r="B1769" s="2">
        <v>41101</v>
      </c>
      <c r="C1769" t="s">
        <v>3255</v>
      </c>
      <c r="D1769" t="s">
        <v>3263</v>
      </c>
      <c r="E1769" t="s">
        <v>3257</v>
      </c>
      <c r="F1769" t="s">
        <v>13</v>
      </c>
      <c r="G1769" t="s">
        <v>21</v>
      </c>
    </row>
    <row r="1770" spans="1:7" x14ac:dyDescent="0.2">
      <c r="A1770" t="s">
        <v>5057</v>
      </c>
      <c r="B1770" s="2">
        <v>40941</v>
      </c>
      <c r="C1770" t="s">
        <v>3255</v>
      </c>
      <c r="D1770" t="s">
        <v>3266</v>
      </c>
      <c r="E1770" t="s">
        <v>3257</v>
      </c>
      <c r="F1770" t="s">
        <v>13</v>
      </c>
      <c r="G1770" t="s">
        <v>18</v>
      </c>
    </row>
    <row r="1771" spans="1:7" x14ac:dyDescent="0.2">
      <c r="A1771" t="s">
        <v>5058</v>
      </c>
      <c r="B1771" s="2">
        <v>36545</v>
      </c>
      <c r="C1771" t="s">
        <v>3255</v>
      </c>
      <c r="D1771" t="s">
        <v>3272</v>
      </c>
      <c r="E1771" t="s">
        <v>3257</v>
      </c>
      <c r="F1771" t="s">
        <v>13</v>
      </c>
      <c r="G1771" t="s">
        <v>18</v>
      </c>
    </row>
    <row r="1772" spans="1:7" x14ac:dyDescent="0.2">
      <c r="A1772" t="s">
        <v>5059</v>
      </c>
      <c r="B1772" s="2">
        <v>37434</v>
      </c>
      <c r="C1772" t="s">
        <v>3255</v>
      </c>
      <c r="D1772" t="s">
        <v>3263</v>
      </c>
      <c r="E1772" t="s">
        <v>3257</v>
      </c>
      <c r="F1772" t="s">
        <v>13</v>
      </c>
      <c r="G1772" t="s">
        <v>21</v>
      </c>
    </row>
    <row r="1773" spans="1:7" x14ac:dyDescent="0.2">
      <c r="A1773" t="s">
        <v>5060</v>
      </c>
      <c r="B1773" s="2">
        <v>39098</v>
      </c>
      <c r="C1773" t="s">
        <v>3255</v>
      </c>
      <c r="D1773" t="s">
        <v>3259</v>
      </c>
      <c r="E1773" t="s">
        <v>3257</v>
      </c>
      <c r="F1773" t="s">
        <v>13</v>
      </c>
      <c r="G1773" t="s">
        <v>21</v>
      </c>
    </row>
    <row r="1774" spans="1:7" x14ac:dyDescent="0.2">
      <c r="A1774" t="s">
        <v>5061</v>
      </c>
      <c r="B1774" s="2">
        <v>40165</v>
      </c>
      <c r="C1774" t="s">
        <v>3255</v>
      </c>
      <c r="D1774" t="s">
        <v>3272</v>
      </c>
      <c r="E1774" t="s">
        <v>3257</v>
      </c>
      <c r="F1774" t="s">
        <v>13</v>
      </c>
      <c r="G1774" t="s">
        <v>37</v>
      </c>
    </row>
    <row r="1775" spans="1:7" x14ac:dyDescent="0.2">
      <c r="A1775" t="s">
        <v>5062</v>
      </c>
      <c r="B1775" s="2">
        <v>38376</v>
      </c>
      <c r="C1775" t="s">
        <v>3456</v>
      </c>
      <c r="D1775" t="s">
        <v>3270</v>
      </c>
      <c r="E1775" t="s">
        <v>3257</v>
      </c>
      <c r="F1775" t="s">
        <v>13</v>
      </c>
      <c r="G1775" t="s">
        <v>21</v>
      </c>
    </row>
    <row r="1776" spans="1:7" x14ac:dyDescent="0.2">
      <c r="A1776" t="s">
        <v>5063</v>
      </c>
      <c r="B1776" s="2">
        <v>36843</v>
      </c>
      <c r="C1776" t="s">
        <v>3255</v>
      </c>
      <c r="D1776" t="s">
        <v>3266</v>
      </c>
      <c r="E1776" t="s">
        <v>3257</v>
      </c>
      <c r="F1776" t="s">
        <v>13</v>
      </c>
      <c r="G1776" t="s">
        <v>21</v>
      </c>
    </row>
    <row r="1777" spans="1:7" x14ac:dyDescent="0.2">
      <c r="A1777" t="s">
        <v>5064</v>
      </c>
      <c r="B1777" s="2">
        <v>39963</v>
      </c>
      <c r="C1777" t="s">
        <v>3255</v>
      </c>
      <c r="D1777" t="s">
        <v>3266</v>
      </c>
      <c r="E1777" t="s">
        <v>3257</v>
      </c>
      <c r="F1777" t="s">
        <v>13</v>
      </c>
      <c r="G1777" t="s">
        <v>18</v>
      </c>
    </row>
    <row r="1778" spans="1:7" x14ac:dyDescent="0.2">
      <c r="A1778" t="s">
        <v>5065</v>
      </c>
      <c r="B1778" s="2">
        <v>35462</v>
      </c>
      <c r="C1778" t="s">
        <v>3255</v>
      </c>
      <c r="D1778" t="s">
        <v>3266</v>
      </c>
      <c r="E1778" t="s">
        <v>3257</v>
      </c>
      <c r="F1778" t="s">
        <v>65</v>
      </c>
      <c r="G1778" t="s">
        <v>21</v>
      </c>
    </row>
    <row r="1779" spans="1:7" x14ac:dyDescent="0.2">
      <c r="A1779" t="s">
        <v>5066</v>
      </c>
      <c r="B1779" s="2">
        <v>41982</v>
      </c>
      <c r="C1779" t="s">
        <v>3255</v>
      </c>
      <c r="D1779" t="s">
        <v>3259</v>
      </c>
      <c r="E1779" t="s">
        <v>3257</v>
      </c>
      <c r="F1779" t="s">
        <v>13</v>
      </c>
      <c r="G1779" t="s">
        <v>21</v>
      </c>
    </row>
    <row r="1780" spans="1:7" x14ac:dyDescent="0.2">
      <c r="A1780" t="s">
        <v>5067</v>
      </c>
      <c r="B1780" s="2">
        <v>36996</v>
      </c>
      <c r="C1780" t="s">
        <v>3255</v>
      </c>
      <c r="D1780" t="s">
        <v>3263</v>
      </c>
      <c r="E1780" t="s">
        <v>3257</v>
      </c>
      <c r="F1780" t="s">
        <v>13</v>
      </c>
      <c r="G1780" t="s">
        <v>21</v>
      </c>
    </row>
    <row r="1781" spans="1:7" x14ac:dyDescent="0.2">
      <c r="A1781" t="s">
        <v>5068</v>
      </c>
      <c r="B1781" s="2">
        <v>39622</v>
      </c>
      <c r="C1781" t="s">
        <v>3255</v>
      </c>
      <c r="D1781" t="s">
        <v>3272</v>
      </c>
      <c r="E1781" t="s">
        <v>3257</v>
      </c>
      <c r="F1781" t="s">
        <v>65</v>
      </c>
    </row>
    <row r="1782" spans="1:7" x14ac:dyDescent="0.2">
      <c r="A1782" t="s">
        <v>5069</v>
      </c>
      <c r="B1782" s="2">
        <v>36044</v>
      </c>
      <c r="C1782" t="s">
        <v>3255</v>
      </c>
      <c r="D1782" t="s">
        <v>3263</v>
      </c>
      <c r="E1782" t="s">
        <v>3257</v>
      </c>
      <c r="F1782" t="s">
        <v>13</v>
      </c>
      <c r="G1782" t="s">
        <v>21</v>
      </c>
    </row>
    <row r="1783" spans="1:7" x14ac:dyDescent="0.2">
      <c r="A1783" t="s">
        <v>5070</v>
      </c>
      <c r="B1783" s="2">
        <v>38083</v>
      </c>
      <c r="C1783" t="s">
        <v>3255</v>
      </c>
      <c r="D1783" t="s">
        <v>3266</v>
      </c>
      <c r="E1783" t="s">
        <v>3257</v>
      </c>
      <c r="F1783" t="s">
        <v>13</v>
      </c>
      <c r="G1783" t="s">
        <v>21</v>
      </c>
    </row>
    <row r="1784" spans="1:7" x14ac:dyDescent="0.2">
      <c r="A1784" t="s">
        <v>5071</v>
      </c>
      <c r="B1784" s="2">
        <v>40494</v>
      </c>
      <c r="C1784" t="s">
        <v>3255</v>
      </c>
      <c r="D1784" t="s">
        <v>3266</v>
      </c>
      <c r="E1784" t="s">
        <v>3257</v>
      </c>
      <c r="F1784" t="s">
        <v>13</v>
      </c>
      <c r="G1784" t="s">
        <v>37</v>
      </c>
    </row>
    <row r="1785" spans="1:7" x14ac:dyDescent="0.2">
      <c r="A1785" t="s">
        <v>5072</v>
      </c>
      <c r="B1785" s="2">
        <v>38087</v>
      </c>
      <c r="C1785" t="s">
        <v>3255</v>
      </c>
      <c r="D1785" t="s">
        <v>3266</v>
      </c>
      <c r="E1785" t="s">
        <v>3257</v>
      </c>
      <c r="F1785" t="s">
        <v>13</v>
      </c>
      <c r="G1785" t="s">
        <v>21</v>
      </c>
    </row>
    <row r="1786" spans="1:7" x14ac:dyDescent="0.2">
      <c r="A1786" t="s">
        <v>5073</v>
      </c>
      <c r="B1786" s="2">
        <v>41445</v>
      </c>
      <c r="C1786" t="s">
        <v>3255</v>
      </c>
      <c r="D1786" t="s">
        <v>3266</v>
      </c>
      <c r="E1786" t="s">
        <v>3257</v>
      </c>
      <c r="F1786" t="s">
        <v>13</v>
      </c>
      <c r="G1786" t="s">
        <v>37</v>
      </c>
    </row>
    <row r="1787" spans="1:7" x14ac:dyDescent="0.2">
      <c r="A1787" t="s">
        <v>5074</v>
      </c>
      <c r="B1787" s="2">
        <v>39054</v>
      </c>
      <c r="C1787" t="s">
        <v>3255</v>
      </c>
      <c r="D1787" t="s">
        <v>3263</v>
      </c>
      <c r="E1787" t="s">
        <v>3257</v>
      </c>
      <c r="F1787" t="s">
        <v>13</v>
      </c>
      <c r="G1787" t="s">
        <v>21</v>
      </c>
    </row>
    <row r="1788" spans="1:7" x14ac:dyDescent="0.2">
      <c r="A1788" t="s">
        <v>5075</v>
      </c>
      <c r="B1788" s="2">
        <v>37263</v>
      </c>
      <c r="C1788" t="s">
        <v>3255</v>
      </c>
      <c r="D1788" t="s">
        <v>3263</v>
      </c>
      <c r="E1788" t="s">
        <v>3257</v>
      </c>
      <c r="F1788" t="s">
        <v>13</v>
      </c>
      <c r="G1788" t="s">
        <v>37</v>
      </c>
    </row>
    <row r="1789" spans="1:7" x14ac:dyDescent="0.2">
      <c r="A1789" t="s">
        <v>5076</v>
      </c>
      <c r="B1789" s="2">
        <v>35884</v>
      </c>
      <c r="C1789" t="s">
        <v>3255</v>
      </c>
      <c r="D1789" t="s">
        <v>3300</v>
      </c>
      <c r="E1789" t="s">
        <v>3257</v>
      </c>
      <c r="F1789" t="s">
        <v>13</v>
      </c>
      <c r="G1789" t="s">
        <v>37</v>
      </c>
    </row>
    <row r="1790" spans="1:7" x14ac:dyDescent="0.2">
      <c r="A1790" t="s">
        <v>5077</v>
      </c>
      <c r="B1790" s="2">
        <v>40162</v>
      </c>
      <c r="C1790" t="s">
        <v>3255</v>
      </c>
      <c r="D1790" t="s">
        <v>3266</v>
      </c>
      <c r="E1790" t="s">
        <v>3257</v>
      </c>
      <c r="F1790" t="s">
        <v>476</v>
      </c>
      <c r="G1790" t="s">
        <v>37</v>
      </c>
    </row>
    <row r="1791" spans="1:7" x14ac:dyDescent="0.2">
      <c r="A1791" t="s">
        <v>5078</v>
      </c>
      <c r="B1791" s="2">
        <v>41589</v>
      </c>
      <c r="C1791" t="s">
        <v>3255</v>
      </c>
      <c r="D1791" t="s">
        <v>3449</v>
      </c>
      <c r="E1791" t="s">
        <v>3257</v>
      </c>
      <c r="F1791" t="s">
        <v>13</v>
      </c>
      <c r="G1791" t="s">
        <v>18</v>
      </c>
    </row>
    <row r="1792" spans="1:7" x14ac:dyDescent="0.2">
      <c r="A1792" t="s">
        <v>5079</v>
      </c>
      <c r="B1792" s="2">
        <v>38571</v>
      </c>
      <c r="C1792" t="s">
        <v>3255</v>
      </c>
      <c r="D1792" t="s">
        <v>3266</v>
      </c>
      <c r="E1792" t="s">
        <v>3257</v>
      </c>
      <c r="F1792" t="s">
        <v>13</v>
      </c>
      <c r="G1792" t="s">
        <v>21</v>
      </c>
    </row>
    <row r="1793" spans="1:7" x14ac:dyDescent="0.2">
      <c r="A1793" t="s">
        <v>5080</v>
      </c>
      <c r="B1793" s="2">
        <v>39861</v>
      </c>
      <c r="C1793" t="s">
        <v>3255</v>
      </c>
      <c r="D1793" t="s">
        <v>3259</v>
      </c>
      <c r="E1793" t="s">
        <v>3257</v>
      </c>
      <c r="F1793" t="s">
        <v>13</v>
      </c>
      <c r="G1793" t="s">
        <v>37</v>
      </c>
    </row>
    <row r="1794" spans="1:7" x14ac:dyDescent="0.2">
      <c r="A1794" t="s">
        <v>5081</v>
      </c>
      <c r="B1794" s="2">
        <v>36905</v>
      </c>
      <c r="C1794" t="s">
        <v>3255</v>
      </c>
      <c r="D1794" t="s">
        <v>3449</v>
      </c>
      <c r="E1794" t="s">
        <v>3257</v>
      </c>
      <c r="F1794" t="s">
        <v>13</v>
      </c>
      <c r="G1794" t="s">
        <v>14</v>
      </c>
    </row>
    <row r="1795" spans="1:7" x14ac:dyDescent="0.2">
      <c r="A1795" t="s">
        <v>5082</v>
      </c>
      <c r="B1795" s="2">
        <v>32935</v>
      </c>
      <c r="C1795" t="s">
        <v>3255</v>
      </c>
      <c r="D1795" t="s">
        <v>3263</v>
      </c>
      <c r="E1795" t="s">
        <v>3257</v>
      </c>
      <c r="F1795" t="s">
        <v>13</v>
      </c>
      <c r="G1795" t="s">
        <v>37</v>
      </c>
    </row>
    <row r="1796" spans="1:7" x14ac:dyDescent="0.2">
      <c r="A1796" t="s">
        <v>5083</v>
      </c>
      <c r="B1796" s="2">
        <v>39591</v>
      </c>
      <c r="C1796" t="s">
        <v>3255</v>
      </c>
      <c r="D1796" t="s">
        <v>3266</v>
      </c>
      <c r="E1796" t="s">
        <v>3257</v>
      </c>
      <c r="F1796" t="s">
        <v>13</v>
      </c>
      <c r="G1796" t="s">
        <v>21</v>
      </c>
    </row>
    <row r="1797" spans="1:7" x14ac:dyDescent="0.2">
      <c r="A1797" t="s">
        <v>5084</v>
      </c>
      <c r="B1797" s="2">
        <v>40266</v>
      </c>
      <c r="C1797" t="s">
        <v>3255</v>
      </c>
      <c r="D1797" t="s">
        <v>3272</v>
      </c>
      <c r="E1797" t="s">
        <v>3257</v>
      </c>
      <c r="F1797" t="s">
        <v>13</v>
      </c>
      <c r="G1797" t="s">
        <v>18</v>
      </c>
    </row>
    <row r="1798" spans="1:7" x14ac:dyDescent="0.2">
      <c r="A1798" t="s">
        <v>5085</v>
      </c>
      <c r="B1798" s="2">
        <v>37171</v>
      </c>
      <c r="C1798" t="s">
        <v>3255</v>
      </c>
      <c r="D1798" t="s">
        <v>3300</v>
      </c>
      <c r="E1798" t="s">
        <v>3257</v>
      </c>
      <c r="F1798" t="s">
        <v>13</v>
      </c>
      <c r="G1798" t="s">
        <v>37</v>
      </c>
    </row>
    <row r="1799" spans="1:7" x14ac:dyDescent="0.2">
      <c r="A1799" t="s">
        <v>5086</v>
      </c>
      <c r="B1799" s="2">
        <v>38248</v>
      </c>
      <c r="C1799" t="s">
        <v>3255</v>
      </c>
      <c r="D1799" t="s">
        <v>3259</v>
      </c>
      <c r="E1799" t="s">
        <v>3257</v>
      </c>
      <c r="F1799" t="s">
        <v>13</v>
      </c>
      <c r="G1799" t="s">
        <v>21</v>
      </c>
    </row>
    <row r="1800" spans="1:7" x14ac:dyDescent="0.2">
      <c r="A1800" t="s">
        <v>5087</v>
      </c>
      <c r="B1800" s="2">
        <v>40494</v>
      </c>
      <c r="C1800" t="s">
        <v>3255</v>
      </c>
      <c r="D1800" t="s">
        <v>3259</v>
      </c>
      <c r="E1800" t="s">
        <v>3257</v>
      </c>
      <c r="F1800" t="s">
        <v>13</v>
      </c>
      <c r="G1800" t="s">
        <v>18</v>
      </c>
    </row>
    <row r="1801" spans="1:7" x14ac:dyDescent="0.2">
      <c r="A1801" t="s">
        <v>5088</v>
      </c>
      <c r="B1801" s="2">
        <v>32752</v>
      </c>
      <c r="C1801" t="s">
        <v>3255</v>
      </c>
      <c r="D1801" t="s">
        <v>3266</v>
      </c>
      <c r="E1801" t="s">
        <v>3257</v>
      </c>
      <c r="F1801" t="s">
        <v>13</v>
      </c>
      <c r="G1801" t="s">
        <v>37</v>
      </c>
    </row>
    <row r="1802" spans="1:7" x14ac:dyDescent="0.2">
      <c r="A1802" t="s">
        <v>5089</v>
      </c>
      <c r="B1802" s="2">
        <v>38378</v>
      </c>
      <c r="C1802" t="s">
        <v>3255</v>
      </c>
      <c r="D1802" t="s">
        <v>3272</v>
      </c>
      <c r="E1802" t="s">
        <v>3257</v>
      </c>
      <c r="F1802" t="s">
        <v>13</v>
      </c>
      <c r="G1802" t="s">
        <v>21</v>
      </c>
    </row>
    <row r="1803" spans="1:7" x14ac:dyDescent="0.2">
      <c r="A1803" t="s">
        <v>5090</v>
      </c>
      <c r="B1803" s="2">
        <v>36581</v>
      </c>
      <c r="C1803" t="s">
        <v>3255</v>
      </c>
      <c r="D1803" t="s">
        <v>3259</v>
      </c>
      <c r="E1803" t="s">
        <v>3257</v>
      </c>
      <c r="F1803" t="s">
        <v>13</v>
      </c>
      <c r="G1803" t="s">
        <v>37</v>
      </c>
    </row>
    <row r="1804" spans="1:7" x14ac:dyDescent="0.2">
      <c r="A1804" t="s">
        <v>5091</v>
      </c>
      <c r="B1804" s="2">
        <v>36143</v>
      </c>
      <c r="C1804" t="s">
        <v>3255</v>
      </c>
      <c r="D1804" t="s">
        <v>3259</v>
      </c>
      <c r="E1804" t="s">
        <v>3257</v>
      </c>
      <c r="F1804" t="s">
        <v>13</v>
      </c>
      <c r="G1804" t="s">
        <v>18</v>
      </c>
    </row>
    <row r="1805" spans="1:7" x14ac:dyDescent="0.2">
      <c r="A1805" t="s">
        <v>5092</v>
      </c>
      <c r="B1805" s="2">
        <v>41931</v>
      </c>
      <c r="C1805" t="s">
        <v>3456</v>
      </c>
      <c r="D1805" t="s">
        <v>3263</v>
      </c>
      <c r="E1805" t="s">
        <v>3257</v>
      </c>
      <c r="F1805" t="s">
        <v>2064</v>
      </c>
      <c r="G1805" t="s">
        <v>21</v>
      </c>
    </row>
    <row r="1806" spans="1:7" x14ac:dyDescent="0.2">
      <c r="A1806" t="s">
        <v>5093</v>
      </c>
      <c r="B1806" s="2">
        <v>38315</v>
      </c>
      <c r="C1806" t="s">
        <v>3255</v>
      </c>
      <c r="D1806" t="s">
        <v>3263</v>
      </c>
      <c r="E1806" t="s">
        <v>3257</v>
      </c>
      <c r="F1806" t="s">
        <v>13</v>
      </c>
      <c r="G1806" t="s">
        <v>21</v>
      </c>
    </row>
    <row r="1807" spans="1:7" x14ac:dyDescent="0.2">
      <c r="A1807" t="s">
        <v>5094</v>
      </c>
      <c r="B1807" s="2">
        <v>41418</v>
      </c>
      <c r="C1807" t="s">
        <v>3255</v>
      </c>
      <c r="D1807" t="s">
        <v>3259</v>
      </c>
      <c r="E1807" t="s">
        <v>3257</v>
      </c>
      <c r="F1807" t="s">
        <v>13</v>
      </c>
      <c r="G1807" t="s">
        <v>37</v>
      </c>
    </row>
    <row r="1808" spans="1:7" x14ac:dyDescent="0.2">
      <c r="A1808" t="s">
        <v>5095</v>
      </c>
      <c r="B1808" s="2">
        <v>40250</v>
      </c>
      <c r="C1808" t="s">
        <v>3255</v>
      </c>
      <c r="D1808" t="s">
        <v>3270</v>
      </c>
      <c r="E1808" t="s">
        <v>3257</v>
      </c>
      <c r="F1808" t="s">
        <v>13</v>
      </c>
      <c r="G1808" t="s">
        <v>37</v>
      </c>
    </row>
    <row r="1809" spans="1:7" x14ac:dyDescent="0.2">
      <c r="A1809" t="s">
        <v>5096</v>
      </c>
      <c r="B1809" s="2">
        <v>38758</v>
      </c>
      <c r="C1809" t="s">
        <v>3255</v>
      </c>
      <c r="D1809" t="s">
        <v>3449</v>
      </c>
      <c r="E1809" t="s">
        <v>3257</v>
      </c>
      <c r="F1809" t="s">
        <v>13</v>
      </c>
      <c r="G1809" t="s">
        <v>18</v>
      </c>
    </row>
    <row r="1810" spans="1:7" x14ac:dyDescent="0.2">
      <c r="A1810" t="s">
        <v>5097</v>
      </c>
      <c r="B1810" s="2">
        <v>38457</v>
      </c>
      <c r="C1810" t="s">
        <v>3255</v>
      </c>
      <c r="D1810" t="s">
        <v>3259</v>
      </c>
      <c r="E1810" t="s">
        <v>3257</v>
      </c>
      <c r="F1810" t="s">
        <v>13</v>
      </c>
      <c r="G1810" t="s">
        <v>37</v>
      </c>
    </row>
    <row r="1811" spans="1:7" x14ac:dyDescent="0.2">
      <c r="A1811" t="s">
        <v>5098</v>
      </c>
      <c r="B1811" s="2">
        <v>41763</v>
      </c>
      <c r="C1811" t="s">
        <v>3255</v>
      </c>
      <c r="D1811" t="s">
        <v>3259</v>
      </c>
      <c r="E1811" t="s">
        <v>3257</v>
      </c>
      <c r="F1811" t="s">
        <v>13</v>
      </c>
      <c r="G1811" t="s">
        <v>37</v>
      </c>
    </row>
    <row r="1812" spans="1:7" x14ac:dyDescent="0.2">
      <c r="A1812" t="s">
        <v>5099</v>
      </c>
      <c r="B1812" s="2">
        <v>38592</v>
      </c>
      <c r="C1812" t="s">
        <v>3255</v>
      </c>
      <c r="D1812" t="s">
        <v>3295</v>
      </c>
      <c r="E1812" t="s">
        <v>3257</v>
      </c>
      <c r="F1812" t="s">
        <v>13</v>
      </c>
      <c r="G1812" t="s">
        <v>21</v>
      </c>
    </row>
    <row r="1813" spans="1:7" x14ac:dyDescent="0.2">
      <c r="A1813" t="s">
        <v>5100</v>
      </c>
      <c r="B1813" s="2">
        <v>36734</v>
      </c>
      <c r="C1813" t="s">
        <v>3255</v>
      </c>
      <c r="D1813" t="s">
        <v>3263</v>
      </c>
      <c r="E1813" t="s">
        <v>3257</v>
      </c>
      <c r="F1813" t="s">
        <v>13</v>
      </c>
      <c r="G1813" t="s">
        <v>37</v>
      </c>
    </row>
    <row r="1814" spans="1:7" x14ac:dyDescent="0.2">
      <c r="A1814" t="s">
        <v>5101</v>
      </c>
      <c r="B1814" s="2">
        <v>39496</v>
      </c>
      <c r="C1814" t="s">
        <v>3255</v>
      </c>
      <c r="D1814" t="s">
        <v>3300</v>
      </c>
      <c r="E1814" t="s">
        <v>3257</v>
      </c>
      <c r="F1814" t="s">
        <v>13</v>
      </c>
      <c r="G1814" t="s">
        <v>37</v>
      </c>
    </row>
    <row r="1815" spans="1:7" x14ac:dyDescent="0.2">
      <c r="A1815" t="s">
        <v>5102</v>
      </c>
      <c r="B1815" s="2">
        <v>39829</v>
      </c>
      <c r="C1815" t="s">
        <v>3255</v>
      </c>
      <c r="D1815" t="s">
        <v>3259</v>
      </c>
      <c r="E1815" t="s">
        <v>3257</v>
      </c>
      <c r="F1815" t="s">
        <v>13</v>
      </c>
      <c r="G1815" t="s">
        <v>37</v>
      </c>
    </row>
    <row r="1816" spans="1:7" x14ac:dyDescent="0.2">
      <c r="A1816" t="s">
        <v>5103</v>
      </c>
      <c r="B1816" s="2">
        <v>41048</v>
      </c>
      <c r="C1816" t="s">
        <v>3255</v>
      </c>
      <c r="D1816" t="s">
        <v>3263</v>
      </c>
      <c r="E1816" t="s">
        <v>3257</v>
      </c>
      <c r="F1816" t="s">
        <v>13</v>
      </c>
      <c r="G1816" t="s">
        <v>21</v>
      </c>
    </row>
    <row r="1817" spans="1:7" x14ac:dyDescent="0.2">
      <c r="A1817" t="s">
        <v>5104</v>
      </c>
      <c r="B1817" s="2">
        <v>32228</v>
      </c>
      <c r="C1817" t="s">
        <v>3255</v>
      </c>
      <c r="D1817" t="s">
        <v>3266</v>
      </c>
      <c r="E1817" t="s">
        <v>3257</v>
      </c>
      <c r="F1817" t="s">
        <v>13</v>
      </c>
      <c r="G1817" t="s">
        <v>37</v>
      </c>
    </row>
    <row r="1818" spans="1:7" x14ac:dyDescent="0.2">
      <c r="A1818" t="s">
        <v>5105</v>
      </c>
      <c r="B1818" s="2">
        <v>36134</v>
      </c>
      <c r="C1818" t="s">
        <v>3255</v>
      </c>
      <c r="D1818" t="s">
        <v>3259</v>
      </c>
      <c r="E1818" t="s">
        <v>3257</v>
      </c>
      <c r="F1818" t="s">
        <v>13</v>
      </c>
      <c r="G1818" t="s">
        <v>21</v>
      </c>
    </row>
    <row r="1819" spans="1:7" x14ac:dyDescent="0.2">
      <c r="A1819" t="s">
        <v>5106</v>
      </c>
      <c r="B1819" s="2">
        <v>41050</v>
      </c>
      <c r="C1819" t="s">
        <v>3255</v>
      </c>
      <c r="D1819" t="s">
        <v>3266</v>
      </c>
      <c r="E1819" t="s">
        <v>3257</v>
      </c>
      <c r="F1819" t="s">
        <v>13</v>
      </c>
      <c r="G1819" t="s">
        <v>37</v>
      </c>
    </row>
    <row r="1820" spans="1:7" x14ac:dyDescent="0.2">
      <c r="A1820" t="s">
        <v>5107</v>
      </c>
      <c r="B1820" s="2">
        <v>37481</v>
      </c>
      <c r="C1820" t="s">
        <v>3255</v>
      </c>
      <c r="D1820" t="s">
        <v>3263</v>
      </c>
      <c r="E1820" t="s">
        <v>3257</v>
      </c>
      <c r="F1820" t="s">
        <v>13</v>
      </c>
      <c r="G1820" t="s">
        <v>37</v>
      </c>
    </row>
    <row r="1821" spans="1:7" x14ac:dyDescent="0.2">
      <c r="A1821" t="s">
        <v>5108</v>
      </c>
      <c r="B1821" s="2">
        <v>41561</v>
      </c>
      <c r="C1821" t="s">
        <v>3255</v>
      </c>
      <c r="D1821" t="s">
        <v>3266</v>
      </c>
      <c r="E1821" t="s">
        <v>3257</v>
      </c>
      <c r="F1821" t="s">
        <v>13</v>
      </c>
      <c r="G1821" t="s">
        <v>21</v>
      </c>
    </row>
    <row r="1822" spans="1:7" x14ac:dyDescent="0.2">
      <c r="A1822" t="s">
        <v>5109</v>
      </c>
      <c r="B1822" s="2">
        <v>38668</v>
      </c>
      <c r="C1822" t="s">
        <v>3255</v>
      </c>
      <c r="D1822" t="s">
        <v>3266</v>
      </c>
      <c r="E1822" t="s">
        <v>3257</v>
      </c>
      <c r="F1822" t="s">
        <v>13</v>
      </c>
      <c r="G1822" t="s">
        <v>18</v>
      </c>
    </row>
    <row r="1823" spans="1:7" x14ac:dyDescent="0.2">
      <c r="A1823" t="s">
        <v>5110</v>
      </c>
      <c r="B1823" s="2">
        <v>30328</v>
      </c>
      <c r="C1823" t="s">
        <v>3255</v>
      </c>
      <c r="D1823" t="s">
        <v>3409</v>
      </c>
      <c r="E1823" t="s">
        <v>3257</v>
      </c>
      <c r="F1823" t="s">
        <v>13</v>
      </c>
      <c r="G1823" t="s">
        <v>18</v>
      </c>
    </row>
    <row r="1824" spans="1:7" x14ac:dyDescent="0.2">
      <c r="A1824" t="s">
        <v>5111</v>
      </c>
      <c r="B1824" s="2">
        <v>35771</v>
      </c>
      <c r="C1824" t="s">
        <v>3255</v>
      </c>
      <c r="D1824" t="s">
        <v>3266</v>
      </c>
      <c r="E1824" t="s">
        <v>3257</v>
      </c>
      <c r="F1824" t="s">
        <v>13</v>
      </c>
      <c r="G1824" t="s">
        <v>21</v>
      </c>
    </row>
    <row r="1825" spans="1:7" x14ac:dyDescent="0.2">
      <c r="A1825" t="s">
        <v>5112</v>
      </c>
      <c r="B1825" s="2">
        <v>40856</v>
      </c>
      <c r="C1825" t="s">
        <v>3255</v>
      </c>
      <c r="D1825" t="s">
        <v>3259</v>
      </c>
      <c r="E1825" t="s">
        <v>3257</v>
      </c>
      <c r="F1825" t="s">
        <v>13</v>
      </c>
      <c r="G1825" t="s">
        <v>37</v>
      </c>
    </row>
    <row r="1826" spans="1:7" x14ac:dyDescent="0.2">
      <c r="A1826" t="s">
        <v>5113</v>
      </c>
      <c r="B1826" s="2">
        <v>41557</v>
      </c>
      <c r="C1826" t="s">
        <v>3255</v>
      </c>
      <c r="D1826" t="s">
        <v>3270</v>
      </c>
      <c r="E1826" t="s">
        <v>3257</v>
      </c>
      <c r="F1826" t="s">
        <v>13</v>
      </c>
      <c r="G1826" t="s">
        <v>37</v>
      </c>
    </row>
    <row r="1827" spans="1:7" x14ac:dyDescent="0.2">
      <c r="A1827" t="s">
        <v>5114</v>
      </c>
      <c r="B1827" s="2">
        <v>37483</v>
      </c>
      <c r="C1827" t="s">
        <v>3255</v>
      </c>
      <c r="D1827" t="s">
        <v>3259</v>
      </c>
      <c r="E1827" t="s">
        <v>3257</v>
      </c>
      <c r="F1827" t="s">
        <v>13</v>
      </c>
      <c r="G1827" t="s">
        <v>21</v>
      </c>
    </row>
    <row r="1828" spans="1:7" x14ac:dyDescent="0.2">
      <c r="A1828" t="s">
        <v>5115</v>
      </c>
      <c r="B1828" s="2">
        <v>35583</v>
      </c>
      <c r="C1828" t="s">
        <v>3255</v>
      </c>
      <c r="D1828" t="s">
        <v>3259</v>
      </c>
      <c r="E1828" t="s">
        <v>3257</v>
      </c>
      <c r="F1828" t="s">
        <v>13</v>
      </c>
      <c r="G1828" t="s">
        <v>37</v>
      </c>
    </row>
    <row r="1829" spans="1:7" x14ac:dyDescent="0.2">
      <c r="A1829" t="s">
        <v>5116</v>
      </c>
      <c r="B1829" s="2">
        <v>32304</v>
      </c>
      <c r="C1829" t="s">
        <v>3255</v>
      </c>
      <c r="D1829" t="s">
        <v>3409</v>
      </c>
      <c r="E1829" t="s">
        <v>3257</v>
      </c>
      <c r="F1829" t="s">
        <v>13</v>
      </c>
      <c r="G1829" t="s">
        <v>37</v>
      </c>
    </row>
    <row r="1830" spans="1:7" x14ac:dyDescent="0.2">
      <c r="A1830" t="s">
        <v>5117</v>
      </c>
      <c r="B1830" s="2">
        <v>42367</v>
      </c>
      <c r="C1830" t="s">
        <v>3255</v>
      </c>
      <c r="D1830" t="s">
        <v>3259</v>
      </c>
      <c r="E1830" t="s">
        <v>3257</v>
      </c>
      <c r="F1830" t="s">
        <v>13</v>
      </c>
      <c r="G1830" t="s">
        <v>21</v>
      </c>
    </row>
    <row r="1831" spans="1:7" x14ac:dyDescent="0.2">
      <c r="A1831" t="s">
        <v>5118</v>
      </c>
      <c r="B1831" s="2">
        <v>36330</v>
      </c>
      <c r="C1831" t="s">
        <v>3255</v>
      </c>
      <c r="D1831" t="s">
        <v>3266</v>
      </c>
      <c r="E1831" t="s">
        <v>3257</v>
      </c>
      <c r="F1831" t="s">
        <v>13</v>
      </c>
      <c r="G1831" t="s">
        <v>18</v>
      </c>
    </row>
    <row r="1832" spans="1:7" x14ac:dyDescent="0.2">
      <c r="A1832" t="s">
        <v>5119</v>
      </c>
      <c r="B1832" s="2">
        <v>36778</v>
      </c>
      <c r="C1832" t="s">
        <v>3255</v>
      </c>
      <c r="D1832" t="s">
        <v>3259</v>
      </c>
      <c r="E1832" t="s">
        <v>3257</v>
      </c>
      <c r="F1832" t="s">
        <v>13</v>
      </c>
      <c r="G1832" t="s">
        <v>37</v>
      </c>
    </row>
    <row r="1833" spans="1:7" x14ac:dyDescent="0.2">
      <c r="A1833" t="s">
        <v>5120</v>
      </c>
      <c r="B1833" s="2">
        <v>41874</v>
      </c>
      <c r="C1833" t="s">
        <v>3255</v>
      </c>
      <c r="D1833" t="s">
        <v>3259</v>
      </c>
      <c r="E1833" t="s">
        <v>3257</v>
      </c>
      <c r="F1833" t="s">
        <v>13</v>
      </c>
      <c r="G1833" t="s">
        <v>37</v>
      </c>
    </row>
    <row r="1834" spans="1:7" x14ac:dyDescent="0.2">
      <c r="A1834" t="s">
        <v>5121</v>
      </c>
      <c r="B1834" s="2">
        <v>40511</v>
      </c>
      <c r="C1834" t="s">
        <v>3255</v>
      </c>
      <c r="D1834" t="s">
        <v>3300</v>
      </c>
      <c r="E1834" t="s">
        <v>3257</v>
      </c>
      <c r="F1834" t="s">
        <v>13</v>
      </c>
      <c r="G1834" t="s">
        <v>37</v>
      </c>
    </row>
    <row r="1835" spans="1:7" x14ac:dyDescent="0.2">
      <c r="A1835" t="s">
        <v>5122</v>
      </c>
      <c r="B1835" s="2">
        <v>41565</v>
      </c>
      <c r="C1835" t="s">
        <v>3255</v>
      </c>
      <c r="D1835" t="s">
        <v>3270</v>
      </c>
      <c r="E1835" t="s">
        <v>3257</v>
      </c>
      <c r="F1835" t="s">
        <v>13</v>
      </c>
      <c r="G1835" t="s">
        <v>37</v>
      </c>
    </row>
    <row r="1836" spans="1:7" x14ac:dyDescent="0.2">
      <c r="A1836" t="s">
        <v>5123</v>
      </c>
      <c r="B1836" s="2">
        <v>41194</v>
      </c>
      <c r="C1836" t="s">
        <v>3255</v>
      </c>
      <c r="D1836" t="s">
        <v>3266</v>
      </c>
      <c r="E1836" t="s">
        <v>3257</v>
      </c>
      <c r="F1836" t="s">
        <v>13</v>
      </c>
      <c r="G1836" t="s">
        <v>37</v>
      </c>
    </row>
    <row r="1837" spans="1:7" x14ac:dyDescent="0.2">
      <c r="A1837" t="s">
        <v>5124</v>
      </c>
      <c r="B1837" s="2">
        <v>42106</v>
      </c>
      <c r="C1837" t="s">
        <v>3255</v>
      </c>
      <c r="D1837" t="s">
        <v>3259</v>
      </c>
      <c r="E1837" t="s">
        <v>3257</v>
      </c>
      <c r="F1837" t="s">
        <v>13</v>
      </c>
      <c r="G1837" t="s">
        <v>21</v>
      </c>
    </row>
    <row r="1838" spans="1:7" x14ac:dyDescent="0.2">
      <c r="A1838" t="s">
        <v>5125</v>
      </c>
      <c r="B1838" s="2">
        <v>35033</v>
      </c>
      <c r="C1838" t="s">
        <v>3255</v>
      </c>
      <c r="D1838" t="s">
        <v>3259</v>
      </c>
      <c r="E1838" t="s">
        <v>3257</v>
      </c>
      <c r="F1838" t="s">
        <v>13</v>
      </c>
      <c r="G1838" t="s">
        <v>37</v>
      </c>
    </row>
    <row r="1839" spans="1:7" x14ac:dyDescent="0.2">
      <c r="A1839" t="s">
        <v>5126</v>
      </c>
      <c r="B1839" s="2">
        <v>41710</v>
      </c>
      <c r="C1839" t="s">
        <v>3255</v>
      </c>
      <c r="D1839" t="s">
        <v>3266</v>
      </c>
      <c r="E1839" t="s">
        <v>3257</v>
      </c>
      <c r="F1839" t="s">
        <v>13</v>
      </c>
      <c r="G1839" t="s">
        <v>37</v>
      </c>
    </row>
    <row r="1840" spans="1:7" x14ac:dyDescent="0.2">
      <c r="A1840" t="s">
        <v>5127</v>
      </c>
      <c r="B1840" s="2">
        <v>30778</v>
      </c>
      <c r="C1840" t="s">
        <v>3255</v>
      </c>
      <c r="D1840" t="s">
        <v>3263</v>
      </c>
      <c r="E1840" t="s">
        <v>3257</v>
      </c>
      <c r="F1840" t="s">
        <v>13</v>
      </c>
      <c r="G1840" t="s">
        <v>18</v>
      </c>
    </row>
    <row r="1841" spans="1:7" x14ac:dyDescent="0.2">
      <c r="A1841" t="s">
        <v>5128</v>
      </c>
      <c r="B1841" s="2">
        <v>31696</v>
      </c>
      <c r="C1841" t="s">
        <v>3255</v>
      </c>
      <c r="D1841" t="s">
        <v>3272</v>
      </c>
      <c r="E1841" t="s">
        <v>3257</v>
      </c>
      <c r="F1841" t="s">
        <v>476</v>
      </c>
      <c r="G1841" t="s">
        <v>21</v>
      </c>
    </row>
    <row r="1842" spans="1:7" x14ac:dyDescent="0.2">
      <c r="A1842" t="s">
        <v>5129</v>
      </c>
      <c r="B1842" s="2">
        <v>31436</v>
      </c>
      <c r="C1842" t="s">
        <v>3456</v>
      </c>
      <c r="D1842" t="s">
        <v>3259</v>
      </c>
      <c r="E1842" t="s">
        <v>3257</v>
      </c>
      <c r="F1842" t="s">
        <v>13</v>
      </c>
      <c r="G1842" t="s">
        <v>37</v>
      </c>
    </row>
    <row r="1843" spans="1:7" x14ac:dyDescent="0.2">
      <c r="A1843" t="s">
        <v>5130</v>
      </c>
      <c r="B1843" s="2">
        <v>39587</v>
      </c>
      <c r="C1843" t="s">
        <v>3255</v>
      </c>
      <c r="D1843" t="s">
        <v>3263</v>
      </c>
      <c r="E1843" t="s">
        <v>3257</v>
      </c>
      <c r="F1843" t="s">
        <v>13</v>
      </c>
      <c r="G1843" t="s">
        <v>18</v>
      </c>
    </row>
    <row r="1844" spans="1:7" x14ac:dyDescent="0.2">
      <c r="A1844" t="s">
        <v>5131</v>
      </c>
      <c r="B1844" s="2">
        <v>38012</v>
      </c>
      <c r="C1844" t="s">
        <v>3255</v>
      </c>
      <c r="D1844" t="s">
        <v>3259</v>
      </c>
      <c r="E1844" t="s">
        <v>3257</v>
      </c>
      <c r="F1844" t="s">
        <v>1533</v>
      </c>
      <c r="G1844" t="s">
        <v>1221</v>
      </c>
    </row>
    <row r="1845" spans="1:7" x14ac:dyDescent="0.2">
      <c r="A1845" t="s">
        <v>5132</v>
      </c>
      <c r="B1845" s="2">
        <v>37109</v>
      </c>
      <c r="C1845" t="s">
        <v>3255</v>
      </c>
      <c r="D1845" t="s">
        <v>3266</v>
      </c>
      <c r="E1845" t="s">
        <v>4552</v>
      </c>
      <c r="F1845" t="s">
        <v>1118</v>
      </c>
      <c r="G1845" t="s">
        <v>37</v>
      </c>
    </row>
    <row r="1846" spans="1:7" x14ac:dyDescent="0.2">
      <c r="A1846" t="s">
        <v>5133</v>
      </c>
      <c r="B1846" s="2">
        <v>38829</v>
      </c>
      <c r="C1846" t="s">
        <v>3255</v>
      </c>
      <c r="D1846" t="s">
        <v>3263</v>
      </c>
      <c r="E1846" t="s">
        <v>3257</v>
      </c>
      <c r="F1846" t="s">
        <v>476</v>
      </c>
      <c r="G1846" t="s">
        <v>18</v>
      </c>
    </row>
    <row r="1847" spans="1:7" x14ac:dyDescent="0.2">
      <c r="A1847" t="s">
        <v>5134</v>
      </c>
      <c r="B1847" s="2">
        <v>35791</v>
      </c>
      <c r="C1847" t="s">
        <v>3255</v>
      </c>
      <c r="D1847" t="s">
        <v>3259</v>
      </c>
      <c r="E1847" t="s">
        <v>4102</v>
      </c>
      <c r="F1847" t="s">
        <v>196</v>
      </c>
    </row>
    <row r="1848" spans="1:7" x14ac:dyDescent="0.2">
      <c r="A1848" t="s">
        <v>5135</v>
      </c>
      <c r="B1848" s="2">
        <v>38066</v>
      </c>
      <c r="C1848" t="s">
        <v>3255</v>
      </c>
      <c r="D1848" t="s">
        <v>3272</v>
      </c>
      <c r="E1848" t="s">
        <v>3257</v>
      </c>
      <c r="F1848" t="s">
        <v>13</v>
      </c>
      <c r="G1848" t="s">
        <v>14</v>
      </c>
    </row>
    <row r="1849" spans="1:7" x14ac:dyDescent="0.2">
      <c r="A1849" t="s">
        <v>5136</v>
      </c>
      <c r="B1849" s="2">
        <v>39921</v>
      </c>
      <c r="C1849" t="s">
        <v>3255</v>
      </c>
      <c r="D1849" t="s">
        <v>3270</v>
      </c>
      <c r="E1849" t="s">
        <v>3698</v>
      </c>
      <c r="F1849" t="s">
        <v>754</v>
      </c>
      <c r="G1849" t="s">
        <v>37</v>
      </c>
    </row>
    <row r="1850" spans="1:7" x14ac:dyDescent="0.2">
      <c r="A1850" t="s">
        <v>5137</v>
      </c>
      <c r="B1850" s="2">
        <v>36895</v>
      </c>
      <c r="C1850" t="s">
        <v>3255</v>
      </c>
      <c r="D1850" t="s">
        <v>3266</v>
      </c>
      <c r="E1850" t="s">
        <v>4102</v>
      </c>
      <c r="F1850" t="s">
        <v>196</v>
      </c>
      <c r="G1850" t="s">
        <v>37</v>
      </c>
    </row>
    <row r="1851" spans="1:7" x14ac:dyDescent="0.2">
      <c r="A1851" t="s">
        <v>5138</v>
      </c>
      <c r="B1851" s="2">
        <v>40818</v>
      </c>
      <c r="C1851" t="s">
        <v>3255</v>
      </c>
      <c r="D1851" t="s">
        <v>3300</v>
      </c>
      <c r="E1851" t="s">
        <v>3257</v>
      </c>
      <c r="F1851" t="s">
        <v>13</v>
      </c>
      <c r="G1851" t="s">
        <v>37</v>
      </c>
    </row>
    <row r="1852" spans="1:7" x14ac:dyDescent="0.2">
      <c r="A1852" t="s">
        <v>5139</v>
      </c>
      <c r="B1852" s="2">
        <v>35804</v>
      </c>
      <c r="C1852" t="s">
        <v>3255</v>
      </c>
      <c r="D1852" t="s">
        <v>3263</v>
      </c>
      <c r="E1852" t="s">
        <v>3257</v>
      </c>
      <c r="F1852" t="s">
        <v>13</v>
      </c>
      <c r="G1852" t="s">
        <v>37</v>
      </c>
    </row>
    <row r="1853" spans="1:7" x14ac:dyDescent="0.2">
      <c r="A1853" t="s">
        <v>5140</v>
      </c>
      <c r="B1853" s="2">
        <v>38148</v>
      </c>
      <c r="C1853" t="s">
        <v>3255</v>
      </c>
      <c r="D1853" t="s">
        <v>3263</v>
      </c>
      <c r="E1853" t="s">
        <v>3257</v>
      </c>
      <c r="F1853" t="s">
        <v>13</v>
      </c>
      <c r="G1853" t="s">
        <v>37</v>
      </c>
    </row>
    <row r="1854" spans="1:7" x14ac:dyDescent="0.2">
      <c r="A1854" t="s">
        <v>5141</v>
      </c>
      <c r="B1854" s="2">
        <v>38208</v>
      </c>
      <c r="C1854" t="s">
        <v>3255</v>
      </c>
      <c r="D1854" t="s">
        <v>3272</v>
      </c>
      <c r="E1854" t="s">
        <v>3257</v>
      </c>
      <c r="F1854" t="s">
        <v>65</v>
      </c>
      <c r="G1854" t="s">
        <v>21</v>
      </c>
    </row>
    <row r="1855" spans="1:7" x14ac:dyDescent="0.2">
      <c r="A1855" t="s">
        <v>5142</v>
      </c>
      <c r="B1855" s="2">
        <v>39003</v>
      </c>
      <c r="C1855" t="s">
        <v>3255</v>
      </c>
      <c r="D1855" t="s">
        <v>3259</v>
      </c>
      <c r="E1855" t="s">
        <v>3257</v>
      </c>
      <c r="F1855" t="s">
        <v>65</v>
      </c>
      <c r="G1855" t="s">
        <v>37</v>
      </c>
    </row>
    <row r="1856" spans="1:7" x14ac:dyDescent="0.2">
      <c r="A1856" t="s">
        <v>5143</v>
      </c>
      <c r="B1856" s="2">
        <v>38976</v>
      </c>
      <c r="C1856" t="s">
        <v>3255</v>
      </c>
      <c r="D1856" t="s">
        <v>3263</v>
      </c>
      <c r="E1856" t="s">
        <v>3257</v>
      </c>
      <c r="F1856" t="s">
        <v>13</v>
      </c>
    </row>
    <row r="1857" spans="1:7" x14ac:dyDescent="0.2">
      <c r="A1857" t="s">
        <v>5144</v>
      </c>
      <c r="B1857" s="2">
        <v>37281</v>
      </c>
      <c r="C1857" t="s">
        <v>3255</v>
      </c>
      <c r="D1857" t="s">
        <v>3263</v>
      </c>
      <c r="E1857" t="s">
        <v>3257</v>
      </c>
      <c r="F1857" t="s">
        <v>13</v>
      </c>
      <c r="G1857" t="s">
        <v>37</v>
      </c>
    </row>
    <row r="1858" spans="1:7" x14ac:dyDescent="0.2">
      <c r="A1858" t="s">
        <v>5145</v>
      </c>
      <c r="B1858" s="2">
        <v>40597</v>
      </c>
      <c r="C1858" t="s">
        <v>3255</v>
      </c>
      <c r="D1858" t="s">
        <v>3266</v>
      </c>
      <c r="E1858" t="s">
        <v>3257</v>
      </c>
      <c r="F1858" t="s">
        <v>65</v>
      </c>
      <c r="G1858" t="s">
        <v>37</v>
      </c>
    </row>
    <row r="1859" spans="1:7" x14ac:dyDescent="0.2">
      <c r="A1859" t="s">
        <v>5146</v>
      </c>
      <c r="B1859" s="2">
        <v>41949</v>
      </c>
      <c r="C1859" t="s">
        <v>3255</v>
      </c>
      <c r="D1859" t="s">
        <v>3300</v>
      </c>
      <c r="E1859" t="s">
        <v>3257</v>
      </c>
      <c r="F1859" t="s">
        <v>13</v>
      </c>
      <c r="G1859" t="s">
        <v>37</v>
      </c>
    </row>
    <row r="1860" spans="1:7" x14ac:dyDescent="0.2">
      <c r="A1860" t="s">
        <v>5147</v>
      </c>
      <c r="B1860" s="2">
        <v>39007</v>
      </c>
      <c r="C1860" t="s">
        <v>3255</v>
      </c>
      <c r="D1860" t="s">
        <v>3263</v>
      </c>
      <c r="E1860" t="s">
        <v>3257</v>
      </c>
      <c r="F1860" t="s">
        <v>13</v>
      </c>
      <c r="G1860" t="s">
        <v>37</v>
      </c>
    </row>
    <row r="1861" spans="1:7" x14ac:dyDescent="0.2">
      <c r="A1861" t="s">
        <v>5148</v>
      </c>
      <c r="B1861" s="2">
        <v>35436</v>
      </c>
      <c r="C1861" t="s">
        <v>3255</v>
      </c>
      <c r="D1861" t="s">
        <v>3259</v>
      </c>
      <c r="E1861" t="s">
        <v>3257</v>
      </c>
      <c r="F1861" t="s">
        <v>65</v>
      </c>
      <c r="G1861" t="s">
        <v>18</v>
      </c>
    </row>
    <row r="1862" spans="1:7" x14ac:dyDescent="0.2">
      <c r="A1862" t="s">
        <v>5149</v>
      </c>
      <c r="B1862" s="2">
        <v>39702</v>
      </c>
      <c r="C1862" t="s">
        <v>3255</v>
      </c>
      <c r="D1862" t="s">
        <v>3263</v>
      </c>
      <c r="E1862" t="s">
        <v>3257</v>
      </c>
      <c r="F1862" t="s">
        <v>36</v>
      </c>
      <c r="G1862" t="s">
        <v>37</v>
      </c>
    </row>
    <row r="1863" spans="1:7" x14ac:dyDescent="0.2">
      <c r="A1863" t="s">
        <v>5150</v>
      </c>
      <c r="B1863" s="2">
        <v>41399</v>
      </c>
      <c r="C1863" t="s">
        <v>3255</v>
      </c>
      <c r="D1863" t="s">
        <v>3263</v>
      </c>
      <c r="E1863" t="s">
        <v>3257</v>
      </c>
      <c r="F1863" t="s">
        <v>13</v>
      </c>
      <c r="G1863" t="s">
        <v>37</v>
      </c>
    </row>
    <row r="1864" spans="1:7" x14ac:dyDescent="0.2">
      <c r="A1864" t="s">
        <v>5151</v>
      </c>
      <c r="B1864" s="2">
        <v>41765</v>
      </c>
      <c r="C1864" t="s">
        <v>3255</v>
      </c>
      <c r="D1864" t="s">
        <v>3259</v>
      </c>
      <c r="E1864" t="s">
        <v>3257</v>
      </c>
      <c r="F1864" t="s">
        <v>13</v>
      </c>
      <c r="G1864" t="s">
        <v>37</v>
      </c>
    </row>
    <row r="1865" spans="1:7" x14ac:dyDescent="0.2">
      <c r="A1865" t="s">
        <v>5152</v>
      </c>
      <c r="B1865" s="2">
        <v>37453</v>
      </c>
      <c r="C1865" t="s">
        <v>3255</v>
      </c>
      <c r="D1865" t="s">
        <v>3266</v>
      </c>
      <c r="E1865" t="s">
        <v>3257</v>
      </c>
      <c r="F1865" t="s">
        <v>196</v>
      </c>
      <c r="G1865" t="s">
        <v>37</v>
      </c>
    </row>
    <row r="1866" spans="1:7" x14ac:dyDescent="0.2">
      <c r="A1866" t="s">
        <v>5153</v>
      </c>
      <c r="B1866" s="2">
        <v>41673</v>
      </c>
      <c r="C1866" t="s">
        <v>3255</v>
      </c>
      <c r="D1866" t="s">
        <v>3263</v>
      </c>
      <c r="E1866" t="s">
        <v>3257</v>
      </c>
      <c r="F1866" t="s">
        <v>13</v>
      </c>
      <c r="G1866" t="s">
        <v>37</v>
      </c>
    </row>
    <row r="1867" spans="1:7" x14ac:dyDescent="0.2">
      <c r="A1867" t="s">
        <v>5154</v>
      </c>
      <c r="B1867" s="2">
        <v>40044</v>
      </c>
      <c r="C1867" t="s">
        <v>3255</v>
      </c>
      <c r="D1867" t="s">
        <v>3433</v>
      </c>
      <c r="E1867" t="s">
        <v>3257</v>
      </c>
      <c r="F1867" t="s">
        <v>196</v>
      </c>
      <c r="G1867" t="s">
        <v>37</v>
      </c>
    </row>
    <row r="1868" spans="1:7" x14ac:dyDescent="0.2">
      <c r="A1868" t="s">
        <v>5155</v>
      </c>
      <c r="B1868" s="2">
        <v>39187</v>
      </c>
      <c r="C1868" t="s">
        <v>3255</v>
      </c>
      <c r="D1868" t="s">
        <v>3300</v>
      </c>
      <c r="E1868" t="s">
        <v>3257</v>
      </c>
      <c r="F1868" t="s">
        <v>13</v>
      </c>
      <c r="G1868" t="s">
        <v>37</v>
      </c>
    </row>
    <row r="1869" spans="1:7" x14ac:dyDescent="0.2">
      <c r="A1869" t="s">
        <v>5156</v>
      </c>
      <c r="B1869" s="2">
        <v>38805</v>
      </c>
      <c r="C1869" t="s">
        <v>3456</v>
      </c>
      <c r="D1869" t="s">
        <v>3266</v>
      </c>
      <c r="E1869" t="s">
        <v>3257</v>
      </c>
      <c r="F1869" t="s">
        <v>65</v>
      </c>
      <c r="G1869" t="s">
        <v>21</v>
      </c>
    </row>
    <row r="1870" spans="1:7" x14ac:dyDescent="0.2">
      <c r="A1870" t="s">
        <v>5157</v>
      </c>
      <c r="B1870" s="2">
        <v>35921</v>
      </c>
      <c r="C1870" t="s">
        <v>3255</v>
      </c>
      <c r="D1870" t="s">
        <v>3259</v>
      </c>
      <c r="E1870" t="s">
        <v>3257</v>
      </c>
      <c r="F1870" t="s">
        <v>17</v>
      </c>
      <c r="G1870" t="s">
        <v>37</v>
      </c>
    </row>
    <row r="1871" spans="1:7" x14ac:dyDescent="0.2">
      <c r="A1871" t="s">
        <v>5158</v>
      </c>
      <c r="B1871" s="2">
        <v>35343</v>
      </c>
      <c r="C1871" t="s">
        <v>3255</v>
      </c>
      <c r="D1871" t="s">
        <v>3272</v>
      </c>
      <c r="E1871" t="s">
        <v>3257</v>
      </c>
      <c r="F1871" t="s">
        <v>13</v>
      </c>
      <c r="G1871" t="s">
        <v>21</v>
      </c>
    </row>
    <row r="1872" spans="1:7" x14ac:dyDescent="0.2">
      <c r="A1872" t="s">
        <v>5159</v>
      </c>
      <c r="B1872" s="2">
        <v>41156</v>
      </c>
      <c r="C1872" t="s">
        <v>3255</v>
      </c>
      <c r="D1872" t="s">
        <v>3266</v>
      </c>
      <c r="E1872" t="s">
        <v>3257</v>
      </c>
      <c r="F1872" t="s">
        <v>13</v>
      </c>
      <c r="G1872" t="s">
        <v>21</v>
      </c>
    </row>
    <row r="1873" spans="1:7" x14ac:dyDescent="0.2">
      <c r="A1873" t="s">
        <v>5160</v>
      </c>
      <c r="B1873" s="2">
        <v>34284</v>
      </c>
      <c r="C1873" t="s">
        <v>3255</v>
      </c>
      <c r="D1873" t="s">
        <v>3266</v>
      </c>
      <c r="E1873" t="s">
        <v>3257</v>
      </c>
      <c r="F1873" t="s">
        <v>65</v>
      </c>
      <c r="G1873" t="s">
        <v>37</v>
      </c>
    </row>
    <row r="1874" spans="1:7" x14ac:dyDescent="0.2">
      <c r="A1874" t="s">
        <v>5161</v>
      </c>
      <c r="B1874" s="2">
        <v>37375</v>
      </c>
      <c r="C1874" t="s">
        <v>3255</v>
      </c>
      <c r="D1874" t="s">
        <v>3433</v>
      </c>
      <c r="E1874" t="s">
        <v>3257</v>
      </c>
      <c r="F1874" t="s">
        <v>13</v>
      </c>
      <c r="G1874" t="s">
        <v>37</v>
      </c>
    </row>
    <row r="1875" spans="1:7" x14ac:dyDescent="0.2">
      <c r="A1875" t="s">
        <v>5162</v>
      </c>
      <c r="B1875" s="2">
        <v>37437</v>
      </c>
      <c r="C1875" t="s">
        <v>3255</v>
      </c>
      <c r="D1875" t="s">
        <v>3259</v>
      </c>
      <c r="E1875" t="s">
        <v>3257</v>
      </c>
      <c r="F1875" t="s">
        <v>13</v>
      </c>
      <c r="G1875" t="s">
        <v>21</v>
      </c>
    </row>
    <row r="1876" spans="1:7" x14ac:dyDescent="0.2">
      <c r="A1876" t="s">
        <v>5163</v>
      </c>
      <c r="B1876" s="2">
        <v>36636</v>
      </c>
      <c r="C1876" t="s">
        <v>3255</v>
      </c>
      <c r="D1876" t="s">
        <v>3266</v>
      </c>
      <c r="E1876" t="s">
        <v>3257</v>
      </c>
      <c r="F1876" t="s">
        <v>13</v>
      </c>
      <c r="G1876" t="s">
        <v>18</v>
      </c>
    </row>
    <row r="1877" spans="1:7" x14ac:dyDescent="0.2">
      <c r="A1877" t="s">
        <v>5164</v>
      </c>
      <c r="B1877" s="2">
        <v>38409</v>
      </c>
      <c r="C1877" t="s">
        <v>3255</v>
      </c>
      <c r="D1877" t="s">
        <v>3259</v>
      </c>
      <c r="E1877" t="s">
        <v>3257</v>
      </c>
      <c r="F1877" t="s">
        <v>13</v>
      </c>
      <c r="G1877" t="s">
        <v>37</v>
      </c>
    </row>
    <row r="1878" spans="1:7" x14ac:dyDescent="0.2">
      <c r="A1878" t="s">
        <v>5165</v>
      </c>
      <c r="B1878" s="2">
        <v>38420</v>
      </c>
      <c r="C1878" t="s">
        <v>3255</v>
      </c>
      <c r="D1878" t="s">
        <v>3263</v>
      </c>
      <c r="E1878" t="s">
        <v>3257</v>
      </c>
      <c r="F1878" t="s">
        <v>13</v>
      </c>
      <c r="G1878" t="s">
        <v>21</v>
      </c>
    </row>
    <row r="1879" spans="1:7" x14ac:dyDescent="0.2">
      <c r="A1879" t="s">
        <v>5166</v>
      </c>
      <c r="B1879" s="2">
        <v>38669</v>
      </c>
      <c r="C1879" t="s">
        <v>3255</v>
      </c>
      <c r="D1879" t="s">
        <v>3259</v>
      </c>
      <c r="E1879" t="s">
        <v>3257</v>
      </c>
      <c r="F1879" t="s">
        <v>13</v>
      </c>
      <c r="G1879" t="s">
        <v>37</v>
      </c>
    </row>
    <row r="1880" spans="1:7" x14ac:dyDescent="0.2">
      <c r="A1880" t="s">
        <v>5167</v>
      </c>
      <c r="B1880" s="2">
        <v>36230</v>
      </c>
      <c r="C1880" t="s">
        <v>3255</v>
      </c>
      <c r="D1880" t="s">
        <v>3263</v>
      </c>
      <c r="E1880" t="s">
        <v>3257</v>
      </c>
      <c r="F1880" t="s">
        <v>13</v>
      </c>
      <c r="G1880" t="s">
        <v>37</v>
      </c>
    </row>
    <row r="1881" spans="1:7" x14ac:dyDescent="0.2">
      <c r="A1881" t="s">
        <v>5168</v>
      </c>
      <c r="B1881" s="2">
        <v>40202</v>
      </c>
      <c r="C1881" t="s">
        <v>3255</v>
      </c>
      <c r="D1881" t="s">
        <v>3433</v>
      </c>
      <c r="E1881" t="s">
        <v>3257</v>
      </c>
      <c r="F1881" t="s">
        <v>13</v>
      </c>
      <c r="G1881" t="s">
        <v>37</v>
      </c>
    </row>
    <row r="1882" spans="1:7" x14ac:dyDescent="0.2">
      <c r="A1882" t="s">
        <v>476</v>
      </c>
      <c r="B1882" s="2">
        <v>39801</v>
      </c>
      <c r="C1882" t="s">
        <v>3255</v>
      </c>
      <c r="D1882" t="s">
        <v>3272</v>
      </c>
      <c r="E1882" t="s">
        <v>3257</v>
      </c>
      <c r="F1882" t="s">
        <v>476</v>
      </c>
      <c r="G1882" t="s">
        <v>21</v>
      </c>
    </row>
    <row r="1883" spans="1:7" x14ac:dyDescent="0.2">
      <c r="A1883" t="s">
        <v>5169</v>
      </c>
      <c r="B1883" s="2">
        <v>36209</v>
      </c>
      <c r="C1883" t="s">
        <v>3255</v>
      </c>
      <c r="D1883" t="s">
        <v>3266</v>
      </c>
      <c r="E1883" t="s">
        <v>3257</v>
      </c>
      <c r="F1883" t="s">
        <v>13</v>
      </c>
      <c r="G1883" t="s">
        <v>37</v>
      </c>
    </row>
    <row r="1884" spans="1:7" x14ac:dyDescent="0.2">
      <c r="A1884" t="s">
        <v>5170</v>
      </c>
      <c r="B1884" s="2">
        <v>34337</v>
      </c>
      <c r="C1884" t="s">
        <v>3255</v>
      </c>
      <c r="D1884" t="s">
        <v>3272</v>
      </c>
      <c r="E1884" t="s">
        <v>3257</v>
      </c>
      <c r="F1884" t="s">
        <v>13</v>
      </c>
      <c r="G1884" t="s">
        <v>21</v>
      </c>
    </row>
    <row r="1885" spans="1:7" x14ac:dyDescent="0.2">
      <c r="A1885" t="s">
        <v>5171</v>
      </c>
      <c r="B1885" s="2">
        <v>23850</v>
      </c>
      <c r="C1885" t="s">
        <v>3255</v>
      </c>
      <c r="D1885" t="s">
        <v>3433</v>
      </c>
      <c r="E1885" t="s">
        <v>3257</v>
      </c>
      <c r="F1885" t="s">
        <v>13</v>
      </c>
      <c r="G1885" t="s">
        <v>14</v>
      </c>
    </row>
    <row r="1886" spans="1:7" x14ac:dyDescent="0.2">
      <c r="A1886" t="s">
        <v>5172</v>
      </c>
      <c r="B1886" s="2">
        <v>40610</v>
      </c>
      <c r="C1886" t="s">
        <v>3255</v>
      </c>
      <c r="D1886" t="s">
        <v>3259</v>
      </c>
      <c r="E1886" t="s">
        <v>3257</v>
      </c>
      <c r="F1886" t="s">
        <v>13</v>
      </c>
      <c r="G1886" t="s">
        <v>21</v>
      </c>
    </row>
    <row r="1887" spans="1:7" x14ac:dyDescent="0.2">
      <c r="A1887" t="s">
        <v>5173</v>
      </c>
      <c r="B1887" s="2">
        <v>41091</v>
      </c>
      <c r="C1887" t="s">
        <v>3255</v>
      </c>
      <c r="D1887" t="s">
        <v>3266</v>
      </c>
      <c r="E1887" t="s">
        <v>3257</v>
      </c>
      <c r="F1887" t="s">
        <v>13</v>
      </c>
      <c r="G1887" t="s">
        <v>21</v>
      </c>
    </row>
    <row r="1888" spans="1:7" x14ac:dyDescent="0.2">
      <c r="A1888" t="s">
        <v>5174</v>
      </c>
      <c r="B1888" s="2">
        <v>40228</v>
      </c>
      <c r="C1888" t="s">
        <v>3255</v>
      </c>
      <c r="D1888" t="s">
        <v>3266</v>
      </c>
      <c r="E1888" t="s">
        <v>3257</v>
      </c>
      <c r="F1888" t="s">
        <v>13</v>
      </c>
      <c r="G1888" t="s">
        <v>21</v>
      </c>
    </row>
    <row r="1889" spans="1:7" x14ac:dyDescent="0.2">
      <c r="A1889" t="s">
        <v>5175</v>
      </c>
      <c r="B1889" s="2">
        <v>39642</v>
      </c>
      <c r="C1889" t="s">
        <v>3255</v>
      </c>
      <c r="D1889" t="s">
        <v>3266</v>
      </c>
      <c r="E1889" t="s">
        <v>3257</v>
      </c>
      <c r="F1889" t="s">
        <v>13</v>
      </c>
      <c r="G1889" t="s">
        <v>21</v>
      </c>
    </row>
    <row r="1890" spans="1:7" x14ac:dyDescent="0.2">
      <c r="A1890" t="s">
        <v>5176</v>
      </c>
      <c r="B1890" s="2">
        <v>41253</v>
      </c>
      <c r="C1890" t="s">
        <v>3255</v>
      </c>
      <c r="D1890" t="s">
        <v>3263</v>
      </c>
      <c r="E1890" t="s">
        <v>3257</v>
      </c>
      <c r="F1890" t="s">
        <v>13</v>
      </c>
      <c r="G1890" t="s">
        <v>37</v>
      </c>
    </row>
    <row r="1891" spans="1:7" x14ac:dyDescent="0.2">
      <c r="A1891" t="s">
        <v>5177</v>
      </c>
      <c r="B1891" s="2">
        <v>37067</v>
      </c>
      <c r="C1891" t="s">
        <v>3255</v>
      </c>
      <c r="D1891" t="s">
        <v>3259</v>
      </c>
      <c r="E1891" t="s">
        <v>3257</v>
      </c>
      <c r="F1891" t="s">
        <v>13</v>
      </c>
      <c r="G1891" t="s">
        <v>21</v>
      </c>
    </row>
    <row r="1892" spans="1:7" x14ac:dyDescent="0.2">
      <c r="A1892" t="s">
        <v>5178</v>
      </c>
      <c r="B1892" s="2">
        <v>41253</v>
      </c>
      <c r="C1892" t="s">
        <v>3255</v>
      </c>
      <c r="D1892" t="s">
        <v>3263</v>
      </c>
      <c r="E1892" t="s">
        <v>3698</v>
      </c>
      <c r="F1892" t="s">
        <v>1646</v>
      </c>
      <c r="G1892" t="s">
        <v>37</v>
      </c>
    </row>
    <row r="1893" spans="1:7" x14ac:dyDescent="0.2">
      <c r="A1893" t="s">
        <v>5179</v>
      </c>
      <c r="B1893" s="2">
        <v>42284</v>
      </c>
      <c r="C1893" t="s">
        <v>3255</v>
      </c>
      <c r="D1893" t="s">
        <v>3266</v>
      </c>
      <c r="E1893" t="s">
        <v>3257</v>
      </c>
      <c r="F1893" t="s">
        <v>13</v>
      </c>
      <c r="G1893" t="s">
        <v>37</v>
      </c>
    </row>
    <row r="1894" spans="1:7" x14ac:dyDescent="0.2">
      <c r="A1894" t="s">
        <v>5180</v>
      </c>
      <c r="B1894" s="2">
        <v>39974</v>
      </c>
      <c r="C1894" t="s">
        <v>3255</v>
      </c>
      <c r="D1894" t="s">
        <v>3300</v>
      </c>
      <c r="E1894" t="s">
        <v>3257</v>
      </c>
      <c r="F1894" t="s">
        <v>13</v>
      </c>
      <c r="G1894" t="s">
        <v>37</v>
      </c>
    </row>
    <row r="1895" spans="1:7" x14ac:dyDescent="0.2">
      <c r="A1895" t="s">
        <v>5181</v>
      </c>
      <c r="B1895" s="2">
        <v>38402</v>
      </c>
      <c r="C1895" t="s">
        <v>3255</v>
      </c>
      <c r="D1895" t="s">
        <v>3259</v>
      </c>
      <c r="E1895" t="s">
        <v>3257</v>
      </c>
      <c r="F1895" t="s">
        <v>13</v>
      </c>
      <c r="G1895" t="s">
        <v>37</v>
      </c>
    </row>
    <row r="1896" spans="1:7" x14ac:dyDescent="0.2">
      <c r="A1896" t="s">
        <v>5182</v>
      </c>
      <c r="B1896" s="2">
        <v>42170</v>
      </c>
      <c r="C1896" t="s">
        <v>3255</v>
      </c>
      <c r="D1896" t="s">
        <v>3266</v>
      </c>
      <c r="E1896" t="s">
        <v>3257</v>
      </c>
      <c r="F1896" t="s">
        <v>13</v>
      </c>
      <c r="G1896" t="s">
        <v>21</v>
      </c>
    </row>
    <row r="1897" spans="1:7" x14ac:dyDescent="0.2">
      <c r="A1897" t="s">
        <v>5183</v>
      </c>
      <c r="B1897" s="2">
        <v>41940</v>
      </c>
      <c r="C1897" t="s">
        <v>3255</v>
      </c>
      <c r="D1897" t="s">
        <v>3300</v>
      </c>
      <c r="E1897" t="s">
        <v>3257</v>
      </c>
      <c r="F1897" t="s">
        <v>13</v>
      </c>
      <c r="G1897" t="s">
        <v>37</v>
      </c>
    </row>
    <row r="1898" spans="1:7" x14ac:dyDescent="0.2">
      <c r="A1898" t="s">
        <v>5184</v>
      </c>
      <c r="B1898" s="2">
        <v>41828</v>
      </c>
      <c r="C1898" t="s">
        <v>3255</v>
      </c>
      <c r="D1898" t="s">
        <v>3433</v>
      </c>
      <c r="E1898" t="s">
        <v>3257</v>
      </c>
      <c r="F1898" t="s">
        <v>13</v>
      </c>
      <c r="G1898" t="s">
        <v>37</v>
      </c>
    </row>
    <row r="1899" spans="1:7" x14ac:dyDescent="0.2">
      <c r="A1899" t="s">
        <v>5185</v>
      </c>
      <c r="B1899" s="2">
        <v>37811</v>
      </c>
      <c r="C1899" t="s">
        <v>3255</v>
      </c>
      <c r="D1899" t="s">
        <v>3266</v>
      </c>
      <c r="E1899" t="s">
        <v>3257</v>
      </c>
      <c r="F1899" t="s">
        <v>13</v>
      </c>
      <c r="G1899" t="s">
        <v>37</v>
      </c>
    </row>
    <row r="1900" spans="1:7" x14ac:dyDescent="0.2">
      <c r="A1900" t="s">
        <v>5186</v>
      </c>
      <c r="B1900" s="2">
        <v>39851</v>
      </c>
      <c r="C1900" t="s">
        <v>3255</v>
      </c>
      <c r="D1900" t="s">
        <v>3266</v>
      </c>
      <c r="E1900" t="s">
        <v>3257</v>
      </c>
      <c r="F1900" t="s">
        <v>13</v>
      </c>
      <c r="G1900" t="s">
        <v>21</v>
      </c>
    </row>
    <row r="1901" spans="1:7" x14ac:dyDescent="0.2">
      <c r="A1901" t="s">
        <v>5187</v>
      </c>
      <c r="B1901" s="2">
        <v>39550</v>
      </c>
      <c r="C1901" t="s">
        <v>3255</v>
      </c>
      <c r="D1901" t="s">
        <v>3266</v>
      </c>
      <c r="E1901" t="s">
        <v>3257</v>
      </c>
      <c r="F1901" t="s">
        <v>13</v>
      </c>
      <c r="G1901" t="s">
        <v>18</v>
      </c>
    </row>
    <row r="1902" spans="1:7" x14ac:dyDescent="0.2">
      <c r="A1902" t="s">
        <v>5188</v>
      </c>
      <c r="B1902" s="2">
        <v>41053</v>
      </c>
      <c r="C1902" t="s">
        <v>3255</v>
      </c>
      <c r="D1902" t="s">
        <v>3263</v>
      </c>
      <c r="E1902" t="s">
        <v>3257</v>
      </c>
      <c r="F1902" t="s">
        <v>13</v>
      </c>
      <c r="G1902" t="s">
        <v>37</v>
      </c>
    </row>
    <row r="1903" spans="1:7" x14ac:dyDescent="0.2">
      <c r="A1903" t="s">
        <v>5189</v>
      </c>
      <c r="B1903" s="2">
        <v>38678</v>
      </c>
      <c r="C1903" t="s">
        <v>3255</v>
      </c>
      <c r="D1903" t="s">
        <v>3266</v>
      </c>
      <c r="E1903" t="s">
        <v>3257</v>
      </c>
      <c r="F1903" t="s">
        <v>13</v>
      </c>
      <c r="G1903" t="s">
        <v>37</v>
      </c>
    </row>
    <row r="1904" spans="1:7" x14ac:dyDescent="0.2">
      <c r="A1904" t="s">
        <v>5190</v>
      </c>
      <c r="B1904" s="2">
        <v>38140</v>
      </c>
      <c r="C1904" t="s">
        <v>3456</v>
      </c>
      <c r="D1904" t="s">
        <v>3433</v>
      </c>
      <c r="E1904" t="s">
        <v>3257</v>
      </c>
      <c r="F1904" t="s">
        <v>13</v>
      </c>
      <c r="G1904" t="s">
        <v>21</v>
      </c>
    </row>
    <row r="1905" spans="1:7" x14ac:dyDescent="0.2">
      <c r="A1905" t="s">
        <v>5191</v>
      </c>
      <c r="B1905" s="2">
        <v>42213</v>
      </c>
      <c r="C1905" t="s">
        <v>3255</v>
      </c>
      <c r="D1905" t="s">
        <v>3259</v>
      </c>
      <c r="E1905" t="s">
        <v>3257</v>
      </c>
      <c r="F1905" t="s">
        <v>13</v>
      </c>
      <c r="G1905" t="s">
        <v>37</v>
      </c>
    </row>
    <row r="1906" spans="1:7" x14ac:dyDescent="0.2">
      <c r="A1906" t="s">
        <v>5192</v>
      </c>
      <c r="B1906" s="2">
        <v>30935</v>
      </c>
      <c r="C1906" t="s">
        <v>3255</v>
      </c>
      <c r="D1906" t="s">
        <v>3266</v>
      </c>
      <c r="E1906" t="s">
        <v>3257</v>
      </c>
      <c r="F1906" t="s">
        <v>13</v>
      </c>
      <c r="G1906" t="s">
        <v>21</v>
      </c>
    </row>
    <row r="1907" spans="1:7" x14ac:dyDescent="0.2">
      <c r="A1907" t="s">
        <v>5193</v>
      </c>
      <c r="B1907" s="2">
        <v>35567</v>
      </c>
      <c r="C1907" t="s">
        <v>3255</v>
      </c>
      <c r="D1907" t="s">
        <v>3266</v>
      </c>
      <c r="E1907" t="s">
        <v>3257</v>
      </c>
      <c r="F1907" t="s">
        <v>13</v>
      </c>
      <c r="G1907" t="s">
        <v>18</v>
      </c>
    </row>
    <row r="1908" spans="1:7" x14ac:dyDescent="0.2">
      <c r="A1908" t="s">
        <v>5194</v>
      </c>
      <c r="B1908" s="2">
        <v>33795</v>
      </c>
      <c r="C1908" t="s">
        <v>3255</v>
      </c>
      <c r="D1908" t="s">
        <v>3433</v>
      </c>
      <c r="E1908" t="s">
        <v>3257</v>
      </c>
      <c r="F1908" t="s">
        <v>13</v>
      </c>
      <c r="G1908" t="s">
        <v>37</v>
      </c>
    </row>
    <row r="1909" spans="1:7" x14ac:dyDescent="0.2">
      <c r="A1909" t="s">
        <v>5195</v>
      </c>
      <c r="B1909" s="2">
        <v>38252</v>
      </c>
      <c r="C1909" t="s">
        <v>3255</v>
      </c>
      <c r="D1909" t="s">
        <v>3259</v>
      </c>
      <c r="E1909" t="s">
        <v>3257</v>
      </c>
      <c r="F1909" t="s">
        <v>13</v>
      </c>
      <c r="G1909" t="s">
        <v>37</v>
      </c>
    </row>
    <row r="1910" spans="1:7" x14ac:dyDescent="0.2">
      <c r="A1910" t="s">
        <v>5196</v>
      </c>
      <c r="B1910" s="2">
        <v>39029</v>
      </c>
      <c r="C1910" t="s">
        <v>3255</v>
      </c>
      <c r="D1910" t="s">
        <v>3266</v>
      </c>
      <c r="E1910" t="s">
        <v>3257</v>
      </c>
      <c r="F1910" t="s">
        <v>17</v>
      </c>
      <c r="G1910" t="s">
        <v>21</v>
      </c>
    </row>
    <row r="1911" spans="1:7" x14ac:dyDescent="0.2">
      <c r="A1911" t="s">
        <v>5197</v>
      </c>
      <c r="B1911" s="2">
        <v>40690</v>
      </c>
      <c r="C1911" t="s">
        <v>3255</v>
      </c>
      <c r="D1911" t="s">
        <v>3266</v>
      </c>
      <c r="E1911" t="s">
        <v>3257</v>
      </c>
      <c r="F1911" t="s">
        <v>13</v>
      </c>
      <c r="G1911" t="s">
        <v>37</v>
      </c>
    </row>
    <row r="1912" spans="1:7" x14ac:dyDescent="0.2">
      <c r="A1912" t="s">
        <v>5198</v>
      </c>
      <c r="B1912" s="2">
        <v>38574</v>
      </c>
      <c r="C1912" t="s">
        <v>3255</v>
      </c>
      <c r="D1912" t="s">
        <v>3259</v>
      </c>
      <c r="E1912" t="s">
        <v>3257</v>
      </c>
      <c r="F1912" t="s">
        <v>13</v>
      </c>
      <c r="G1912" t="s">
        <v>21</v>
      </c>
    </row>
    <row r="1913" spans="1:7" x14ac:dyDescent="0.2">
      <c r="A1913" t="s">
        <v>5199</v>
      </c>
      <c r="B1913" s="2">
        <v>37655</v>
      </c>
      <c r="C1913" t="s">
        <v>3255</v>
      </c>
      <c r="D1913" t="s">
        <v>3259</v>
      </c>
      <c r="E1913" t="s">
        <v>3257</v>
      </c>
      <c r="F1913" t="s">
        <v>13</v>
      </c>
      <c r="G1913" t="s">
        <v>37</v>
      </c>
    </row>
    <row r="1914" spans="1:7" x14ac:dyDescent="0.2">
      <c r="A1914" t="s">
        <v>5200</v>
      </c>
      <c r="B1914" s="2">
        <v>36204</v>
      </c>
      <c r="C1914" t="s">
        <v>3255</v>
      </c>
      <c r="D1914" t="s">
        <v>3259</v>
      </c>
      <c r="E1914" t="s">
        <v>3257</v>
      </c>
      <c r="F1914" t="s">
        <v>13</v>
      </c>
      <c r="G1914" t="s">
        <v>21</v>
      </c>
    </row>
    <row r="1915" spans="1:7" x14ac:dyDescent="0.2">
      <c r="A1915" t="s">
        <v>5201</v>
      </c>
      <c r="B1915" s="2">
        <v>39465</v>
      </c>
      <c r="C1915" t="s">
        <v>3255</v>
      </c>
      <c r="D1915" t="s">
        <v>3272</v>
      </c>
      <c r="E1915" t="s">
        <v>3257</v>
      </c>
      <c r="F1915" t="s">
        <v>13</v>
      </c>
      <c r="G1915" t="s">
        <v>18</v>
      </c>
    </row>
    <row r="1916" spans="1:7" x14ac:dyDescent="0.2">
      <c r="A1916" t="s">
        <v>5202</v>
      </c>
      <c r="B1916" s="2">
        <v>36595</v>
      </c>
      <c r="C1916" t="s">
        <v>3255</v>
      </c>
      <c r="D1916" t="s">
        <v>3272</v>
      </c>
      <c r="E1916" t="s">
        <v>3257</v>
      </c>
      <c r="F1916" t="s">
        <v>13</v>
      </c>
      <c r="G1916" t="s">
        <v>37</v>
      </c>
    </row>
    <row r="1917" spans="1:7" x14ac:dyDescent="0.2">
      <c r="A1917" t="s">
        <v>5203</v>
      </c>
      <c r="B1917" s="2">
        <v>41467</v>
      </c>
      <c r="C1917" t="s">
        <v>3255</v>
      </c>
      <c r="D1917" t="s">
        <v>3266</v>
      </c>
      <c r="E1917" t="s">
        <v>3257</v>
      </c>
      <c r="F1917" t="s">
        <v>13</v>
      </c>
      <c r="G1917" t="s">
        <v>37</v>
      </c>
    </row>
    <row r="1918" spans="1:7" x14ac:dyDescent="0.2">
      <c r="A1918" t="s">
        <v>5204</v>
      </c>
      <c r="B1918" s="2">
        <v>38099</v>
      </c>
      <c r="C1918" t="s">
        <v>3255</v>
      </c>
      <c r="D1918" t="s">
        <v>3263</v>
      </c>
      <c r="E1918" t="s">
        <v>3257</v>
      </c>
      <c r="F1918" t="s">
        <v>13</v>
      </c>
      <c r="G1918" t="s">
        <v>37</v>
      </c>
    </row>
    <row r="1919" spans="1:7" x14ac:dyDescent="0.2">
      <c r="A1919" t="s">
        <v>5205</v>
      </c>
      <c r="B1919" s="2">
        <v>41365</v>
      </c>
      <c r="C1919" t="s">
        <v>3255</v>
      </c>
      <c r="D1919" t="s">
        <v>3300</v>
      </c>
      <c r="E1919" t="s">
        <v>3257</v>
      </c>
      <c r="F1919" t="s">
        <v>13</v>
      </c>
      <c r="G1919" t="s">
        <v>37</v>
      </c>
    </row>
    <row r="1920" spans="1:7" x14ac:dyDescent="0.2">
      <c r="A1920" t="s">
        <v>5206</v>
      </c>
      <c r="B1920" s="2">
        <v>36046</v>
      </c>
      <c r="C1920" t="s">
        <v>3255</v>
      </c>
      <c r="D1920" t="s">
        <v>3272</v>
      </c>
      <c r="E1920" t="s">
        <v>3257</v>
      </c>
      <c r="F1920" t="s">
        <v>13</v>
      </c>
      <c r="G1920" t="s">
        <v>18</v>
      </c>
    </row>
    <row r="1921" spans="1:7" x14ac:dyDescent="0.2">
      <c r="A1921" t="s">
        <v>5207</v>
      </c>
      <c r="B1921" s="2">
        <v>34910</v>
      </c>
      <c r="C1921" t="s">
        <v>3255</v>
      </c>
      <c r="D1921" t="s">
        <v>3259</v>
      </c>
      <c r="E1921" t="s">
        <v>3257</v>
      </c>
      <c r="F1921" t="s">
        <v>13</v>
      </c>
      <c r="G1921" t="s">
        <v>21</v>
      </c>
    </row>
    <row r="1922" spans="1:7" x14ac:dyDescent="0.2">
      <c r="A1922" t="s">
        <v>5208</v>
      </c>
      <c r="B1922" s="2">
        <v>35016</v>
      </c>
      <c r="C1922" t="s">
        <v>3255</v>
      </c>
      <c r="D1922" t="s">
        <v>3300</v>
      </c>
      <c r="E1922" t="s">
        <v>3257</v>
      </c>
      <c r="F1922" t="s">
        <v>13</v>
      </c>
      <c r="G1922" t="s">
        <v>37</v>
      </c>
    </row>
    <row r="1923" spans="1:7" x14ac:dyDescent="0.2">
      <c r="A1923" t="s">
        <v>5209</v>
      </c>
      <c r="B1923" s="2">
        <v>38639</v>
      </c>
      <c r="C1923" t="s">
        <v>3255</v>
      </c>
      <c r="D1923" t="s">
        <v>3263</v>
      </c>
      <c r="E1923" t="s">
        <v>3257</v>
      </c>
      <c r="F1923" t="s">
        <v>65</v>
      </c>
      <c r="G1923" t="s">
        <v>37</v>
      </c>
    </row>
    <row r="1924" spans="1:7" x14ac:dyDescent="0.2">
      <c r="A1924" t="s">
        <v>5210</v>
      </c>
      <c r="B1924" s="2">
        <v>35987</v>
      </c>
      <c r="C1924" t="s">
        <v>3255</v>
      </c>
      <c r="D1924" t="s">
        <v>3266</v>
      </c>
      <c r="E1924" t="s">
        <v>3257</v>
      </c>
      <c r="F1924" t="s">
        <v>13</v>
      </c>
      <c r="G1924" t="s">
        <v>37</v>
      </c>
    </row>
    <row r="1925" spans="1:7" x14ac:dyDescent="0.2">
      <c r="A1925" t="s">
        <v>5211</v>
      </c>
      <c r="B1925" s="2">
        <v>38989</v>
      </c>
      <c r="C1925" t="s">
        <v>3255</v>
      </c>
      <c r="D1925" t="s">
        <v>3272</v>
      </c>
      <c r="E1925" t="s">
        <v>3257</v>
      </c>
      <c r="F1925" t="s">
        <v>36</v>
      </c>
      <c r="G1925" t="s">
        <v>37</v>
      </c>
    </row>
    <row r="1926" spans="1:7" x14ac:dyDescent="0.2">
      <c r="A1926" t="s">
        <v>5212</v>
      </c>
      <c r="B1926" s="2">
        <v>42344</v>
      </c>
      <c r="C1926" t="s">
        <v>3255</v>
      </c>
      <c r="D1926" t="s">
        <v>3433</v>
      </c>
      <c r="E1926" t="s">
        <v>3257</v>
      </c>
      <c r="F1926" t="s">
        <v>13</v>
      </c>
      <c r="G1926" t="s">
        <v>21</v>
      </c>
    </row>
    <row r="1927" spans="1:7" x14ac:dyDescent="0.2">
      <c r="A1927" t="s">
        <v>5213</v>
      </c>
      <c r="B1927" s="2">
        <v>36904</v>
      </c>
      <c r="C1927" t="s">
        <v>3255</v>
      </c>
      <c r="D1927" t="s">
        <v>3295</v>
      </c>
      <c r="E1927" t="s">
        <v>3257</v>
      </c>
      <c r="F1927" t="s">
        <v>13</v>
      </c>
      <c r="G1927" t="s">
        <v>37</v>
      </c>
    </row>
    <row r="1928" spans="1:7" x14ac:dyDescent="0.2">
      <c r="A1928" t="s">
        <v>5214</v>
      </c>
      <c r="B1928" s="2">
        <v>38771</v>
      </c>
      <c r="C1928" t="s">
        <v>3255</v>
      </c>
      <c r="D1928" t="s">
        <v>3449</v>
      </c>
      <c r="E1928" t="s">
        <v>3257</v>
      </c>
      <c r="F1928" t="s">
        <v>13</v>
      </c>
      <c r="G1928" t="s">
        <v>18</v>
      </c>
    </row>
    <row r="1929" spans="1:7" x14ac:dyDescent="0.2">
      <c r="A1929" t="s">
        <v>5215</v>
      </c>
      <c r="B1929" s="2">
        <v>41479</v>
      </c>
      <c r="C1929" t="s">
        <v>3255</v>
      </c>
      <c r="D1929" t="s">
        <v>3266</v>
      </c>
      <c r="E1929" t="s">
        <v>3257</v>
      </c>
      <c r="F1929" t="s">
        <v>13</v>
      </c>
      <c r="G1929" t="s">
        <v>37</v>
      </c>
    </row>
    <row r="1930" spans="1:7" x14ac:dyDescent="0.2">
      <c r="A1930" t="s">
        <v>5216</v>
      </c>
      <c r="B1930" s="2">
        <v>36851</v>
      </c>
      <c r="C1930" t="s">
        <v>3255</v>
      </c>
      <c r="D1930" t="s">
        <v>3266</v>
      </c>
      <c r="E1930" t="s">
        <v>3257</v>
      </c>
      <c r="F1930" t="s">
        <v>13</v>
      </c>
      <c r="G1930" t="s">
        <v>21</v>
      </c>
    </row>
    <row r="1931" spans="1:7" x14ac:dyDescent="0.2">
      <c r="A1931" t="s">
        <v>5217</v>
      </c>
      <c r="B1931" s="2">
        <v>37631</v>
      </c>
      <c r="C1931" t="s">
        <v>3255</v>
      </c>
      <c r="D1931" t="s">
        <v>3266</v>
      </c>
      <c r="E1931" t="s">
        <v>3257</v>
      </c>
      <c r="F1931" t="s">
        <v>13</v>
      </c>
      <c r="G1931" t="s">
        <v>37</v>
      </c>
    </row>
    <row r="1932" spans="1:7" x14ac:dyDescent="0.2">
      <c r="A1932" t="s">
        <v>5218</v>
      </c>
      <c r="B1932" s="2">
        <v>40601</v>
      </c>
      <c r="C1932" t="s">
        <v>3255</v>
      </c>
      <c r="D1932" t="s">
        <v>3433</v>
      </c>
      <c r="E1932" t="s">
        <v>3257</v>
      </c>
      <c r="F1932" t="s">
        <v>13</v>
      </c>
      <c r="G1932" t="s">
        <v>37</v>
      </c>
    </row>
    <row r="1933" spans="1:7" x14ac:dyDescent="0.2">
      <c r="A1933" t="s">
        <v>5219</v>
      </c>
      <c r="B1933" s="2">
        <v>42175</v>
      </c>
      <c r="C1933" t="s">
        <v>3255</v>
      </c>
      <c r="D1933" t="s">
        <v>3259</v>
      </c>
      <c r="E1933" t="s">
        <v>3257</v>
      </c>
      <c r="F1933" t="s">
        <v>13</v>
      </c>
      <c r="G1933" t="s">
        <v>37</v>
      </c>
    </row>
    <row r="1934" spans="1:7" x14ac:dyDescent="0.2">
      <c r="A1934" t="s">
        <v>5220</v>
      </c>
      <c r="B1934" s="2">
        <v>35801</v>
      </c>
      <c r="C1934" t="s">
        <v>3255</v>
      </c>
      <c r="D1934" t="s">
        <v>3259</v>
      </c>
      <c r="E1934" t="s">
        <v>3257</v>
      </c>
      <c r="F1934" t="s">
        <v>13</v>
      </c>
      <c r="G1934" t="s">
        <v>37</v>
      </c>
    </row>
    <row r="1935" spans="1:7" x14ac:dyDescent="0.2">
      <c r="A1935" t="s">
        <v>5221</v>
      </c>
      <c r="B1935" s="2">
        <v>32829</v>
      </c>
      <c r="C1935" t="s">
        <v>3255</v>
      </c>
      <c r="D1935" t="s">
        <v>3266</v>
      </c>
      <c r="E1935" t="s">
        <v>3257</v>
      </c>
      <c r="F1935" t="s">
        <v>65</v>
      </c>
      <c r="G1935" t="s">
        <v>21</v>
      </c>
    </row>
    <row r="1936" spans="1:7" x14ac:dyDescent="0.2">
      <c r="A1936" t="s">
        <v>5222</v>
      </c>
      <c r="B1936" s="2">
        <v>36157</v>
      </c>
      <c r="C1936" t="s">
        <v>3255</v>
      </c>
      <c r="D1936" t="s">
        <v>3259</v>
      </c>
      <c r="E1936" t="s">
        <v>3257</v>
      </c>
      <c r="F1936" t="s">
        <v>13</v>
      </c>
      <c r="G1936" t="s">
        <v>37</v>
      </c>
    </row>
    <row r="1937" spans="1:7" x14ac:dyDescent="0.2">
      <c r="A1937" t="s">
        <v>5223</v>
      </c>
      <c r="B1937" s="2">
        <v>38791</v>
      </c>
      <c r="C1937" t="s">
        <v>3255</v>
      </c>
      <c r="D1937" t="s">
        <v>3272</v>
      </c>
      <c r="E1937" t="s">
        <v>3257</v>
      </c>
      <c r="F1937" t="s">
        <v>13</v>
      </c>
      <c r="G1937" t="s">
        <v>14</v>
      </c>
    </row>
    <row r="1938" spans="1:7" x14ac:dyDescent="0.2">
      <c r="A1938" t="s">
        <v>5224</v>
      </c>
      <c r="B1938" s="2">
        <v>38330</v>
      </c>
      <c r="C1938" t="s">
        <v>3255</v>
      </c>
      <c r="D1938" t="s">
        <v>3295</v>
      </c>
      <c r="E1938" t="s">
        <v>3257</v>
      </c>
      <c r="F1938" t="s">
        <v>13</v>
      </c>
      <c r="G1938" t="s">
        <v>21</v>
      </c>
    </row>
    <row r="1939" spans="1:7" x14ac:dyDescent="0.2">
      <c r="A1939" t="s">
        <v>5225</v>
      </c>
      <c r="B1939" s="2">
        <v>39392</v>
      </c>
      <c r="C1939" t="s">
        <v>3255</v>
      </c>
      <c r="D1939" t="s">
        <v>3270</v>
      </c>
      <c r="E1939" t="s">
        <v>3257</v>
      </c>
      <c r="F1939" t="s">
        <v>13</v>
      </c>
      <c r="G1939" t="s">
        <v>37</v>
      </c>
    </row>
    <row r="1940" spans="1:7" x14ac:dyDescent="0.2">
      <c r="A1940" t="s">
        <v>5226</v>
      </c>
      <c r="B1940" s="2">
        <v>39695</v>
      </c>
      <c r="C1940" t="s">
        <v>3255</v>
      </c>
      <c r="D1940" t="s">
        <v>3266</v>
      </c>
      <c r="E1940" t="s">
        <v>3257</v>
      </c>
      <c r="F1940" t="s">
        <v>13</v>
      </c>
      <c r="G1940" t="s">
        <v>21</v>
      </c>
    </row>
    <row r="1941" spans="1:7" x14ac:dyDescent="0.2">
      <c r="A1941" t="s">
        <v>5227</v>
      </c>
      <c r="B1941" s="2">
        <v>36872</v>
      </c>
      <c r="C1941" t="s">
        <v>3255</v>
      </c>
      <c r="D1941" t="s">
        <v>3266</v>
      </c>
      <c r="E1941" t="s">
        <v>3257</v>
      </c>
      <c r="F1941" t="s">
        <v>196</v>
      </c>
      <c r="G1941" t="s">
        <v>21</v>
      </c>
    </row>
    <row r="1942" spans="1:7" x14ac:dyDescent="0.2">
      <c r="A1942" t="s">
        <v>5228</v>
      </c>
      <c r="B1942" s="2">
        <v>40856</v>
      </c>
      <c r="C1942" t="s">
        <v>3255</v>
      </c>
      <c r="D1942" t="s">
        <v>3263</v>
      </c>
      <c r="E1942" t="s">
        <v>3257</v>
      </c>
      <c r="F1942" t="s">
        <v>13</v>
      </c>
      <c r="G1942" t="s">
        <v>21</v>
      </c>
    </row>
    <row r="1943" spans="1:7" x14ac:dyDescent="0.2">
      <c r="A1943" t="s">
        <v>5229</v>
      </c>
      <c r="B1943" s="2">
        <v>39784</v>
      </c>
      <c r="C1943" t="s">
        <v>3255</v>
      </c>
      <c r="D1943" t="s">
        <v>3266</v>
      </c>
      <c r="E1943" t="s">
        <v>3257</v>
      </c>
      <c r="F1943" t="s">
        <v>13</v>
      </c>
      <c r="G1943" t="s">
        <v>21</v>
      </c>
    </row>
    <row r="1944" spans="1:7" x14ac:dyDescent="0.2">
      <c r="A1944" t="s">
        <v>5230</v>
      </c>
      <c r="B1944" s="2">
        <v>35220</v>
      </c>
      <c r="C1944" t="s">
        <v>3255</v>
      </c>
      <c r="D1944" t="s">
        <v>3266</v>
      </c>
      <c r="E1944" t="s">
        <v>3257</v>
      </c>
      <c r="F1944" t="s">
        <v>13</v>
      </c>
      <c r="G1944" t="s">
        <v>37</v>
      </c>
    </row>
    <row r="1945" spans="1:7" x14ac:dyDescent="0.2">
      <c r="A1945" t="s">
        <v>5231</v>
      </c>
      <c r="B1945" s="2">
        <v>39847</v>
      </c>
      <c r="C1945" t="s">
        <v>3255</v>
      </c>
      <c r="D1945" t="s">
        <v>3266</v>
      </c>
      <c r="E1945" t="s">
        <v>3257</v>
      </c>
      <c r="F1945" t="s">
        <v>13</v>
      </c>
      <c r="G1945" t="s">
        <v>37</v>
      </c>
    </row>
    <row r="1946" spans="1:7" x14ac:dyDescent="0.2">
      <c r="A1946" t="s">
        <v>5232</v>
      </c>
      <c r="B1946" s="2">
        <v>39573</v>
      </c>
      <c r="C1946" t="s">
        <v>3255</v>
      </c>
      <c r="D1946" t="s">
        <v>3259</v>
      </c>
      <c r="E1946" t="s">
        <v>3257</v>
      </c>
      <c r="F1946" t="s">
        <v>13</v>
      </c>
      <c r="G1946" t="s">
        <v>37</v>
      </c>
    </row>
    <row r="1947" spans="1:7" x14ac:dyDescent="0.2">
      <c r="A1947" t="s">
        <v>5233</v>
      </c>
      <c r="B1947" s="2">
        <v>39845</v>
      </c>
      <c r="C1947" t="s">
        <v>3255</v>
      </c>
      <c r="D1947" t="s">
        <v>3259</v>
      </c>
      <c r="E1947" t="s">
        <v>3257</v>
      </c>
      <c r="F1947" t="s">
        <v>13</v>
      </c>
      <c r="G1947" t="s">
        <v>37</v>
      </c>
    </row>
    <row r="1948" spans="1:7" x14ac:dyDescent="0.2">
      <c r="A1948" t="s">
        <v>5234</v>
      </c>
      <c r="B1948" s="2">
        <v>35055</v>
      </c>
      <c r="C1948" t="s">
        <v>3255</v>
      </c>
      <c r="D1948" t="s">
        <v>3266</v>
      </c>
      <c r="E1948" t="s">
        <v>3257</v>
      </c>
      <c r="F1948" t="s">
        <v>13</v>
      </c>
      <c r="G1948" t="s">
        <v>37</v>
      </c>
    </row>
    <row r="1949" spans="1:7" x14ac:dyDescent="0.2">
      <c r="A1949" t="s">
        <v>5235</v>
      </c>
      <c r="B1949" s="2">
        <v>40065</v>
      </c>
      <c r="C1949" t="s">
        <v>3255</v>
      </c>
      <c r="D1949" t="s">
        <v>3270</v>
      </c>
      <c r="E1949" t="s">
        <v>3257</v>
      </c>
      <c r="F1949" t="s">
        <v>13</v>
      </c>
      <c r="G1949" t="s">
        <v>21</v>
      </c>
    </row>
    <row r="1950" spans="1:7" x14ac:dyDescent="0.2">
      <c r="A1950" t="s">
        <v>5236</v>
      </c>
      <c r="B1950" s="2">
        <v>31865</v>
      </c>
      <c r="C1950" t="s">
        <v>3255</v>
      </c>
      <c r="D1950" t="s">
        <v>3266</v>
      </c>
      <c r="E1950" t="s">
        <v>3257</v>
      </c>
      <c r="F1950" t="s">
        <v>13</v>
      </c>
      <c r="G1950" t="s">
        <v>37</v>
      </c>
    </row>
    <row r="1951" spans="1:7" x14ac:dyDescent="0.2">
      <c r="A1951" t="s">
        <v>5237</v>
      </c>
      <c r="B1951" s="2">
        <v>35848</v>
      </c>
      <c r="C1951" t="s">
        <v>3255</v>
      </c>
      <c r="D1951" t="s">
        <v>3266</v>
      </c>
      <c r="E1951" t="s">
        <v>3257</v>
      </c>
      <c r="F1951" t="s">
        <v>13</v>
      </c>
      <c r="G1951" t="s">
        <v>21</v>
      </c>
    </row>
    <row r="1952" spans="1:7" x14ac:dyDescent="0.2">
      <c r="A1952" t="s">
        <v>5238</v>
      </c>
      <c r="B1952" s="2">
        <v>37026</v>
      </c>
      <c r="C1952" t="s">
        <v>3255</v>
      </c>
      <c r="D1952" t="s">
        <v>3266</v>
      </c>
      <c r="E1952" t="s">
        <v>3257</v>
      </c>
      <c r="F1952" t="s">
        <v>196</v>
      </c>
      <c r="G1952" t="s">
        <v>37</v>
      </c>
    </row>
    <row r="1953" spans="1:7" x14ac:dyDescent="0.2">
      <c r="A1953" t="s">
        <v>5239</v>
      </c>
      <c r="B1953" s="2">
        <v>32790</v>
      </c>
      <c r="C1953" t="s">
        <v>3255</v>
      </c>
      <c r="D1953" t="s">
        <v>3266</v>
      </c>
      <c r="E1953" t="s">
        <v>3257</v>
      </c>
      <c r="F1953" t="s">
        <v>13</v>
      </c>
      <c r="G1953" t="s">
        <v>37</v>
      </c>
    </row>
    <row r="1954" spans="1:7" x14ac:dyDescent="0.2">
      <c r="A1954" t="s">
        <v>5240</v>
      </c>
      <c r="B1954" s="2">
        <v>40542</v>
      </c>
      <c r="C1954" t="s">
        <v>3255</v>
      </c>
      <c r="D1954" t="s">
        <v>3259</v>
      </c>
      <c r="E1954" t="s">
        <v>3257</v>
      </c>
      <c r="F1954" t="s">
        <v>13</v>
      </c>
      <c r="G1954" t="s">
        <v>37</v>
      </c>
    </row>
    <row r="1955" spans="1:7" x14ac:dyDescent="0.2">
      <c r="A1955" t="s">
        <v>5241</v>
      </c>
      <c r="B1955" s="2">
        <v>36621</v>
      </c>
      <c r="C1955" t="s">
        <v>3255</v>
      </c>
      <c r="D1955" t="s">
        <v>3263</v>
      </c>
      <c r="E1955" t="s">
        <v>3257</v>
      </c>
      <c r="F1955" t="s">
        <v>13</v>
      </c>
      <c r="G1955" t="s">
        <v>21</v>
      </c>
    </row>
    <row r="1956" spans="1:7" x14ac:dyDescent="0.2">
      <c r="A1956" t="s">
        <v>5242</v>
      </c>
      <c r="B1956" s="2">
        <v>38458</v>
      </c>
      <c r="C1956" t="s">
        <v>3255</v>
      </c>
      <c r="D1956" t="s">
        <v>3259</v>
      </c>
      <c r="E1956" t="s">
        <v>3257</v>
      </c>
      <c r="F1956" t="s">
        <v>13</v>
      </c>
      <c r="G1956" t="s">
        <v>18</v>
      </c>
    </row>
    <row r="1957" spans="1:7" x14ac:dyDescent="0.2">
      <c r="A1957" t="s">
        <v>5243</v>
      </c>
      <c r="B1957" s="2">
        <v>40884</v>
      </c>
      <c r="C1957" t="s">
        <v>3255</v>
      </c>
      <c r="D1957" t="s">
        <v>3259</v>
      </c>
      <c r="E1957" t="s">
        <v>3257</v>
      </c>
      <c r="F1957" t="s">
        <v>13</v>
      </c>
      <c r="G1957" t="s">
        <v>37</v>
      </c>
    </row>
    <row r="1958" spans="1:7" x14ac:dyDescent="0.2">
      <c r="A1958" t="s">
        <v>5244</v>
      </c>
      <c r="B1958" s="2">
        <v>37296</v>
      </c>
      <c r="C1958" t="s">
        <v>3255</v>
      </c>
      <c r="D1958" t="s">
        <v>3300</v>
      </c>
      <c r="E1958" t="s">
        <v>3257</v>
      </c>
      <c r="F1958" t="s">
        <v>13</v>
      </c>
      <c r="G1958" t="s">
        <v>37</v>
      </c>
    </row>
    <row r="1959" spans="1:7" x14ac:dyDescent="0.2">
      <c r="A1959" t="s">
        <v>5245</v>
      </c>
      <c r="B1959" s="2">
        <v>37086</v>
      </c>
      <c r="C1959" t="s">
        <v>3255</v>
      </c>
      <c r="D1959" t="s">
        <v>3259</v>
      </c>
      <c r="E1959" t="s">
        <v>3257</v>
      </c>
      <c r="F1959" t="s">
        <v>17</v>
      </c>
      <c r="G1959" t="s">
        <v>21</v>
      </c>
    </row>
    <row r="1960" spans="1:7" x14ac:dyDescent="0.2">
      <c r="A1960" t="s">
        <v>5246</v>
      </c>
      <c r="B1960" s="2">
        <v>38548</v>
      </c>
      <c r="C1960" t="s">
        <v>3255</v>
      </c>
      <c r="D1960" t="s">
        <v>3263</v>
      </c>
      <c r="E1960" t="s">
        <v>3257</v>
      </c>
      <c r="F1960" t="s">
        <v>13</v>
      </c>
      <c r="G1960" t="s">
        <v>37</v>
      </c>
    </row>
    <row r="1961" spans="1:7" x14ac:dyDescent="0.2">
      <c r="A1961" t="s">
        <v>5247</v>
      </c>
      <c r="B1961" s="2">
        <v>40955</v>
      </c>
      <c r="C1961" t="s">
        <v>3255</v>
      </c>
      <c r="D1961" t="s">
        <v>3272</v>
      </c>
      <c r="E1961" t="s">
        <v>3257</v>
      </c>
      <c r="F1961" t="s">
        <v>13</v>
      </c>
      <c r="G1961" t="s">
        <v>18</v>
      </c>
    </row>
    <row r="1962" spans="1:7" x14ac:dyDescent="0.2">
      <c r="A1962" t="s">
        <v>5248</v>
      </c>
      <c r="B1962" s="2">
        <v>38667</v>
      </c>
      <c r="C1962" t="s">
        <v>3255</v>
      </c>
      <c r="D1962" t="s">
        <v>3300</v>
      </c>
      <c r="E1962" t="s">
        <v>3257</v>
      </c>
      <c r="F1962" t="s">
        <v>13</v>
      </c>
      <c r="G1962" t="s">
        <v>37</v>
      </c>
    </row>
    <row r="1963" spans="1:7" x14ac:dyDescent="0.2">
      <c r="A1963" t="s">
        <v>5249</v>
      </c>
      <c r="B1963" s="2">
        <v>41883</v>
      </c>
      <c r="C1963" t="s">
        <v>3255</v>
      </c>
      <c r="D1963" t="s">
        <v>3259</v>
      </c>
      <c r="E1963" t="s">
        <v>3257</v>
      </c>
      <c r="F1963" t="s">
        <v>13</v>
      </c>
      <c r="G1963" t="s">
        <v>37</v>
      </c>
    </row>
    <row r="1964" spans="1:7" x14ac:dyDescent="0.2">
      <c r="A1964" t="s">
        <v>5250</v>
      </c>
      <c r="B1964" s="2">
        <v>38875</v>
      </c>
      <c r="C1964" t="s">
        <v>3255</v>
      </c>
      <c r="D1964" t="s">
        <v>3295</v>
      </c>
      <c r="E1964" t="s">
        <v>3257</v>
      </c>
      <c r="F1964" t="s">
        <v>13</v>
      </c>
      <c r="G1964" t="s">
        <v>21</v>
      </c>
    </row>
    <row r="1965" spans="1:7" x14ac:dyDescent="0.2">
      <c r="A1965" t="s">
        <v>5251</v>
      </c>
      <c r="B1965" s="2">
        <v>42032</v>
      </c>
      <c r="C1965" t="s">
        <v>3255</v>
      </c>
      <c r="D1965" t="s">
        <v>3272</v>
      </c>
      <c r="E1965" t="s">
        <v>3257</v>
      </c>
      <c r="F1965" t="s">
        <v>13</v>
      </c>
      <c r="G1965" t="s">
        <v>21</v>
      </c>
    </row>
    <row r="1966" spans="1:7" x14ac:dyDescent="0.2">
      <c r="A1966" t="s">
        <v>5252</v>
      </c>
      <c r="B1966" s="2">
        <v>39633</v>
      </c>
      <c r="C1966" t="s">
        <v>3255</v>
      </c>
      <c r="D1966" t="s">
        <v>3300</v>
      </c>
      <c r="E1966" t="s">
        <v>3257</v>
      </c>
      <c r="F1966" t="s">
        <v>65</v>
      </c>
      <c r="G1966" t="s">
        <v>37</v>
      </c>
    </row>
    <row r="1967" spans="1:7" x14ac:dyDescent="0.2">
      <c r="A1967" t="s">
        <v>5253</v>
      </c>
      <c r="B1967" s="2">
        <v>37325</v>
      </c>
      <c r="C1967" t="s">
        <v>3255</v>
      </c>
      <c r="D1967" t="s">
        <v>3272</v>
      </c>
      <c r="E1967" t="s">
        <v>3257</v>
      </c>
      <c r="F1967" t="s">
        <v>13</v>
      </c>
      <c r="G1967" t="s">
        <v>14</v>
      </c>
    </row>
    <row r="1968" spans="1:7" x14ac:dyDescent="0.2">
      <c r="A1968" t="s">
        <v>5254</v>
      </c>
      <c r="B1968" s="2">
        <v>36330</v>
      </c>
      <c r="C1968" t="s">
        <v>3255</v>
      </c>
      <c r="D1968" t="s">
        <v>3259</v>
      </c>
      <c r="E1968" t="s">
        <v>3257</v>
      </c>
      <c r="F1968" t="s">
        <v>13</v>
      </c>
      <c r="G1968" t="s">
        <v>37</v>
      </c>
    </row>
    <row r="1969" spans="1:7" x14ac:dyDescent="0.2">
      <c r="A1969" t="s">
        <v>5255</v>
      </c>
      <c r="B1969" s="2">
        <v>38479</v>
      </c>
      <c r="C1969" t="s">
        <v>3255</v>
      </c>
      <c r="D1969" t="s">
        <v>3259</v>
      </c>
      <c r="E1969" t="s">
        <v>3257</v>
      </c>
      <c r="F1969" t="s">
        <v>13</v>
      </c>
      <c r="G1969" t="s">
        <v>18</v>
      </c>
    </row>
    <row r="1970" spans="1:7" x14ac:dyDescent="0.2">
      <c r="A1970" t="s">
        <v>5256</v>
      </c>
      <c r="B1970" s="2">
        <v>34722</v>
      </c>
      <c r="C1970" t="s">
        <v>3255</v>
      </c>
      <c r="D1970" t="s">
        <v>3266</v>
      </c>
      <c r="E1970" t="s">
        <v>3257</v>
      </c>
      <c r="F1970" t="s">
        <v>13</v>
      </c>
      <c r="G1970" t="s">
        <v>37</v>
      </c>
    </row>
    <row r="1971" spans="1:7" x14ac:dyDescent="0.2">
      <c r="A1971" t="s">
        <v>5257</v>
      </c>
      <c r="B1971" s="2">
        <v>38902</v>
      </c>
      <c r="C1971" t="s">
        <v>3255</v>
      </c>
      <c r="D1971" t="s">
        <v>3266</v>
      </c>
      <c r="E1971" t="s">
        <v>3257</v>
      </c>
      <c r="F1971" t="s">
        <v>13</v>
      </c>
      <c r="G1971" t="s">
        <v>21</v>
      </c>
    </row>
    <row r="1972" spans="1:7" x14ac:dyDescent="0.2">
      <c r="A1972" t="s">
        <v>5258</v>
      </c>
      <c r="B1972" s="2">
        <v>40955</v>
      </c>
      <c r="C1972" t="s">
        <v>3255</v>
      </c>
      <c r="D1972" t="s">
        <v>3259</v>
      </c>
      <c r="E1972" t="s">
        <v>3257</v>
      </c>
      <c r="F1972" t="s">
        <v>13</v>
      </c>
      <c r="G1972" t="s">
        <v>18</v>
      </c>
    </row>
    <row r="1973" spans="1:7" x14ac:dyDescent="0.2">
      <c r="A1973" t="s">
        <v>5259</v>
      </c>
      <c r="B1973" s="2">
        <v>34641</v>
      </c>
      <c r="C1973" t="s">
        <v>3255</v>
      </c>
      <c r="D1973" t="s">
        <v>3266</v>
      </c>
      <c r="E1973" t="s">
        <v>3257</v>
      </c>
      <c r="F1973" t="s">
        <v>13</v>
      </c>
      <c r="G1973" t="s">
        <v>18</v>
      </c>
    </row>
    <row r="1974" spans="1:7" x14ac:dyDescent="0.2">
      <c r="A1974" t="s">
        <v>5260</v>
      </c>
      <c r="B1974" s="2">
        <v>35883</v>
      </c>
      <c r="C1974" t="s">
        <v>3255</v>
      </c>
      <c r="D1974" t="s">
        <v>3300</v>
      </c>
      <c r="E1974" t="s">
        <v>3257</v>
      </c>
      <c r="F1974" t="s">
        <v>13</v>
      </c>
      <c r="G1974" t="s">
        <v>37</v>
      </c>
    </row>
    <row r="1975" spans="1:7" x14ac:dyDescent="0.2">
      <c r="A1975" t="s">
        <v>5261</v>
      </c>
      <c r="B1975" s="2">
        <v>36832</v>
      </c>
      <c r="C1975" t="s">
        <v>3255</v>
      </c>
      <c r="D1975" t="s">
        <v>3300</v>
      </c>
      <c r="E1975" t="s">
        <v>3257</v>
      </c>
      <c r="F1975" t="s">
        <v>13</v>
      </c>
      <c r="G1975" t="s">
        <v>37</v>
      </c>
    </row>
    <row r="1976" spans="1:7" x14ac:dyDescent="0.2">
      <c r="A1976" t="s">
        <v>5262</v>
      </c>
      <c r="B1976" s="2">
        <v>41401</v>
      </c>
      <c r="C1976" t="s">
        <v>3255</v>
      </c>
      <c r="D1976" t="s">
        <v>3259</v>
      </c>
      <c r="E1976" t="s">
        <v>3257</v>
      </c>
      <c r="F1976" t="s">
        <v>13</v>
      </c>
      <c r="G1976" t="s">
        <v>21</v>
      </c>
    </row>
    <row r="1977" spans="1:7" x14ac:dyDescent="0.2">
      <c r="A1977" t="s">
        <v>5263</v>
      </c>
      <c r="B1977" s="2">
        <v>33222</v>
      </c>
      <c r="C1977" t="s">
        <v>3255</v>
      </c>
      <c r="D1977" t="s">
        <v>3263</v>
      </c>
      <c r="E1977" t="s">
        <v>3257</v>
      </c>
      <c r="F1977" t="s">
        <v>13</v>
      </c>
      <c r="G1977" t="s">
        <v>37</v>
      </c>
    </row>
    <row r="1978" spans="1:7" x14ac:dyDescent="0.2">
      <c r="A1978" t="s">
        <v>5264</v>
      </c>
      <c r="B1978" s="2">
        <v>41816</v>
      </c>
      <c r="C1978" t="s">
        <v>3255</v>
      </c>
      <c r="D1978" t="s">
        <v>3263</v>
      </c>
      <c r="E1978" t="s">
        <v>3257</v>
      </c>
      <c r="F1978" t="s">
        <v>13</v>
      </c>
      <c r="G1978" t="s">
        <v>21</v>
      </c>
    </row>
    <row r="1979" spans="1:7" x14ac:dyDescent="0.2">
      <c r="A1979" t="s">
        <v>5265</v>
      </c>
      <c r="B1979" s="2">
        <v>30335</v>
      </c>
      <c r="C1979" t="s">
        <v>3255</v>
      </c>
      <c r="D1979" t="s">
        <v>3266</v>
      </c>
      <c r="E1979" t="s">
        <v>3257</v>
      </c>
      <c r="F1979" t="s">
        <v>65</v>
      </c>
      <c r="G1979" t="s">
        <v>18</v>
      </c>
    </row>
    <row r="1980" spans="1:7" x14ac:dyDescent="0.2">
      <c r="A1980" t="s">
        <v>5266</v>
      </c>
      <c r="B1980" s="2">
        <v>33322</v>
      </c>
      <c r="C1980" t="s">
        <v>3255</v>
      </c>
      <c r="D1980" t="s">
        <v>3263</v>
      </c>
      <c r="E1980" t="s">
        <v>3257</v>
      </c>
      <c r="F1980" t="s">
        <v>13</v>
      </c>
      <c r="G1980" t="s">
        <v>37</v>
      </c>
    </row>
    <row r="1981" spans="1:7" x14ac:dyDescent="0.2">
      <c r="A1981" t="s">
        <v>5267</v>
      </c>
      <c r="B1981" s="2">
        <v>40864</v>
      </c>
      <c r="C1981" t="s">
        <v>3255</v>
      </c>
      <c r="D1981" t="s">
        <v>3259</v>
      </c>
      <c r="E1981" t="s">
        <v>3257</v>
      </c>
      <c r="F1981" t="s">
        <v>13</v>
      </c>
      <c r="G1981" t="s">
        <v>18</v>
      </c>
    </row>
    <row r="1982" spans="1:7" x14ac:dyDescent="0.2">
      <c r="A1982" t="s">
        <v>5268</v>
      </c>
      <c r="B1982" s="2">
        <v>36947</v>
      </c>
      <c r="C1982" t="s">
        <v>3255</v>
      </c>
      <c r="D1982" t="s">
        <v>3266</v>
      </c>
      <c r="E1982" t="s">
        <v>3257</v>
      </c>
      <c r="F1982" t="s">
        <v>13</v>
      </c>
      <c r="G1982" t="s">
        <v>21</v>
      </c>
    </row>
    <row r="1983" spans="1:7" x14ac:dyDescent="0.2">
      <c r="A1983" t="s">
        <v>5269</v>
      </c>
      <c r="B1983" s="2">
        <v>30619</v>
      </c>
      <c r="C1983" t="s">
        <v>3255</v>
      </c>
      <c r="D1983" t="s">
        <v>3263</v>
      </c>
      <c r="E1983" t="s">
        <v>3257</v>
      </c>
      <c r="F1983" t="s">
        <v>65</v>
      </c>
      <c r="G1983" t="s">
        <v>18</v>
      </c>
    </row>
    <row r="1984" spans="1:7" x14ac:dyDescent="0.2">
      <c r="A1984" t="s">
        <v>5270</v>
      </c>
      <c r="B1984" s="2">
        <v>38616</v>
      </c>
      <c r="C1984" t="s">
        <v>3255</v>
      </c>
      <c r="D1984" t="s">
        <v>3259</v>
      </c>
      <c r="E1984" t="s">
        <v>3257</v>
      </c>
      <c r="F1984" t="s">
        <v>13</v>
      </c>
      <c r="G1984" t="s">
        <v>21</v>
      </c>
    </row>
    <row r="1985" spans="1:7" x14ac:dyDescent="0.2">
      <c r="A1985" t="s">
        <v>5271</v>
      </c>
      <c r="B1985" s="2">
        <v>35006</v>
      </c>
      <c r="C1985" t="s">
        <v>3255</v>
      </c>
      <c r="D1985" t="s">
        <v>3272</v>
      </c>
      <c r="E1985" t="s">
        <v>3257</v>
      </c>
      <c r="F1985" t="s">
        <v>13</v>
      </c>
      <c r="G1985" t="s">
        <v>14</v>
      </c>
    </row>
    <row r="1986" spans="1:7" x14ac:dyDescent="0.2">
      <c r="A1986" t="s">
        <v>5272</v>
      </c>
      <c r="B1986" s="2">
        <v>39812</v>
      </c>
      <c r="C1986" t="s">
        <v>3255</v>
      </c>
      <c r="D1986" t="s">
        <v>3272</v>
      </c>
      <c r="E1986" t="s">
        <v>3257</v>
      </c>
      <c r="F1986" t="s">
        <v>13</v>
      </c>
      <c r="G1986" t="s">
        <v>37</v>
      </c>
    </row>
    <row r="1987" spans="1:7" x14ac:dyDescent="0.2">
      <c r="A1987" t="s">
        <v>5273</v>
      </c>
      <c r="B1987" s="2">
        <v>42149</v>
      </c>
      <c r="C1987" t="s">
        <v>3255</v>
      </c>
      <c r="D1987" t="s">
        <v>3259</v>
      </c>
      <c r="E1987" t="s">
        <v>3257</v>
      </c>
      <c r="F1987" t="s">
        <v>65</v>
      </c>
      <c r="G1987" t="s">
        <v>18</v>
      </c>
    </row>
    <row r="1988" spans="1:7" x14ac:dyDescent="0.2">
      <c r="A1988" t="s">
        <v>5274</v>
      </c>
      <c r="B1988" s="2">
        <v>41448</v>
      </c>
      <c r="C1988" t="s">
        <v>3255</v>
      </c>
      <c r="D1988" t="s">
        <v>3266</v>
      </c>
      <c r="E1988" t="s">
        <v>3257</v>
      </c>
      <c r="F1988" t="s">
        <v>13</v>
      </c>
      <c r="G1988" t="s">
        <v>37</v>
      </c>
    </row>
    <row r="1989" spans="1:7" x14ac:dyDescent="0.2">
      <c r="A1989" t="s">
        <v>5275</v>
      </c>
      <c r="B1989" s="2">
        <v>36780</v>
      </c>
      <c r="C1989" t="s">
        <v>3255</v>
      </c>
      <c r="D1989" t="s">
        <v>3259</v>
      </c>
      <c r="E1989" t="s">
        <v>3257</v>
      </c>
      <c r="F1989" t="s">
        <v>13</v>
      </c>
      <c r="G1989" t="s">
        <v>37</v>
      </c>
    </row>
    <row r="1990" spans="1:7" x14ac:dyDescent="0.2">
      <c r="A1990" t="s">
        <v>5276</v>
      </c>
      <c r="B1990" s="2">
        <v>30967</v>
      </c>
      <c r="C1990" t="s">
        <v>3255</v>
      </c>
      <c r="D1990" t="s">
        <v>3266</v>
      </c>
      <c r="E1990" t="s">
        <v>3257</v>
      </c>
      <c r="F1990" t="s">
        <v>13</v>
      </c>
      <c r="G1990" t="s">
        <v>18</v>
      </c>
    </row>
    <row r="1991" spans="1:7" x14ac:dyDescent="0.2">
      <c r="A1991" t="s">
        <v>5277</v>
      </c>
      <c r="B1991" s="2">
        <v>32663</v>
      </c>
      <c r="C1991" t="s">
        <v>3255</v>
      </c>
      <c r="D1991" t="s">
        <v>3409</v>
      </c>
      <c r="E1991" t="s">
        <v>3257</v>
      </c>
      <c r="F1991" t="s">
        <v>13</v>
      </c>
      <c r="G1991" t="s">
        <v>37</v>
      </c>
    </row>
    <row r="1992" spans="1:7" x14ac:dyDescent="0.2">
      <c r="A1992" t="s">
        <v>5278</v>
      </c>
      <c r="B1992" s="2">
        <v>36397</v>
      </c>
      <c r="C1992" t="s">
        <v>3255</v>
      </c>
      <c r="D1992" t="s">
        <v>3266</v>
      </c>
      <c r="E1992" t="s">
        <v>3257</v>
      </c>
      <c r="F1992" t="s">
        <v>13</v>
      </c>
      <c r="G1992" t="s">
        <v>21</v>
      </c>
    </row>
    <row r="1993" spans="1:7" x14ac:dyDescent="0.2">
      <c r="A1993" t="s">
        <v>5279</v>
      </c>
      <c r="B1993" s="2">
        <v>41438</v>
      </c>
      <c r="C1993" t="s">
        <v>3255</v>
      </c>
      <c r="D1993" t="s">
        <v>3259</v>
      </c>
      <c r="E1993" t="s">
        <v>3257</v>
      </c>
      <c r="F1993" t="s">
        <v>13</v>
      </c>
      <c r="G1993" t="s">
        <v>37</v>
      </c>
    </row>
    <row r="1994" spans="1:7" x14ac:dyDescent="0.2">
      <c r="A1994" t="s">
        <v>5280</v>
      </c>
      <c r="B1994" s="2">
        <v>41119</v>
      </c>
      <c r="C1994" t="s">
        <v>3255</v>
      </c>
      <c r="D1994" t="s">
        <v>3259</v>
      </c>
      <c r="E1994" t="s">
        <v>3257</v>
      </c>
      <c r="F1994" t="s">
        <v>13</v>
      </c>
      <c r="G1994" t="s">
        <v>21</v>
      </c>
    </row>
    <row r="1995" spans="1:7" x14ac:dyDescent="0.2">
      <c r="A1995" t="s">
        <v>5281</v>
      </c>
      <c r="B1995" s="2">
        <v>41571</v>
      </c>
      <c r="C1995" t="s">
        <v>3255</v>
      </c>
      <c r="D1995" t="s">
        <v>3259</v>
      </c>
      <c r="E1995" t="s">
        <v>3257</v>
      </c>
      <c r="F1995" t="s">
        <v>13</v>
      </c>
      <c r="G1995" t="s">
        <v>37</v>
      </c>
    </row>
    <row r="1996" spans="1:7" x14ac:dyDescent="0.2">
      <c r="A1996" t="s">
        <v>5282</v>
      </c>
      <c r="B1996" s="2">
        <v>33642</v>
      </c>
      <c r="C1996" t="s">
        <v>3255</v>
      </c>
      <c r="D1996" t="s">
        <v>3272</v>
      </c>
      <c r="E1996" t="s">
        <v>3257</v>
      </c>
      <c r="F1996" t="s">
        <v>13</v>
      </c>
      <c r="G1996" t="s">
        <v>18</v>
      </c>
    </row>
    <row r="1997" spans="1:7" x14ac:dyDescent="0.2">
      <c r="A1997" t="s">
        <v>5283</v>
      </c>
      <c r="B1997" s="2">
        <v>32008</v>
      </c>
      <c r="C1997" t="s">
        <v>3255</v>
      </c>
      <c r="D1997" t="s">
        <v>3266</v>
      </c>
      <c r="E1997" t="s">
        <v>3257</v>
      </c>
      <c r="F1997" t="s">
        <v>13</v>
      </c>
      <c r="G1997" t="s">
        <v>680</v>
      </c>
    </row>
    <row r="1998" spans="1:7" x14ac:dyDescent="0.2">
      <c r="A1998" t="s">
        <v>5284</v>
      </c>
      <c r="B1998" s="2">
        <v>36825</v>
      </c>
      <c r="C1998" t="s">
        <v>3255</v>
      </c>
      <c r="D1998" t="s">
        <v>3259</v>
      </c>
      <c r="E1998" t="s">
        <v>3257</v>
      </c>
      <c r="F1998" t="s">
        <v>13</v>
      </c>
      <c r="G1998" t="s">
        <v>37</v>
      </c>
    </row>
    <row r="1999" spans="1:7" x14ac:dyDescent="0.2">
      <c r="A1999" t="s">
        <v>5285</v>
      </c>
      <c r="B1999" s="2">
        <v>38648</v>
      </c>
      <c r="C1999" t="s">
        <v>3255</v>
      </c>
      <c r="D1999" t="s">
        <v>3259</v>
      </c>
      <c r="E1999" t="s">
        <v>3257</v>
      </c>
      <c r="F1999" t="s">
        <v>13</v>
      </c>
      <c r="G1999" t="s">
        <v>37</v>
      </c>
    </row>
    <row r="2000" spans="1:7" x14ac:dyDescent="0.2">
      <c r="A2000" t="s">
        <v>5286</v>
      </c>
      <c r="B2000" s="2">
        <v>37288</v>
      </c>
      <c r="C2000" t="s">
        <v>3255</v>
      </c>
      <c r="D2000" t="s">
        <v>3259</v>
      </c>
      <c r="E2000" t="s">
        <v>3257</v>
      </c>
      <c r="F2000" t="s">
        <v>13</v>
      </c>
      <c r="G2000" t="s">
        <v>37</v>
      </c>
    </row>
    <row r="2001" spans="1:7" x14ac:dyDescent="0.2">
      <c r="A2001" t="s">
        <v>5287</v>
      </c>
      <c r="B2001" s="2">
        <v>41463</v>
      </c>
      <c r="C2001" t="s">
        <v>3255</v>
      </c>
      <c r="D2001" t="s">
        <v>3409</v>
      </c>
      <c r="E2001" t="s">
        <v>3257</v>
      </c>
      <c r="F2001" t="s">
        <v>13</v>
      </c>
      <c r="G2001" t="s">
        <v>21</v>
      </c>
    </row>
    <row r="2002" spans="1:7" x14ac:dyDescent="0.2">
      <c r="A2002" t="s">
        <v>5288</v>
      </c>
      <c r="B2002" s="2">
        <v>29752</v>
      </c>
      <c r="C2002" t="s">
        <v>3255</v>
      </c>
      <c r="D2002" t="s">
        <v>3270</v>
      </c>
      <c r="E2002" t="s">
        <v>3257</v>
      </c>
      <c r="F2002" t="s">
        <v>13</v>
      </c>
      <c r="G2002" t="s">
        <v>37</v>
      </c>
    </row>
    <row r="2003" spans="1:7" x14ac:dyDescent="0.2">
      <c r="A2003" t="s">
        <v>5289</v>
      </c>
      <c r="B2003" s="2">
        <v>38679</v>
      </c>
      <c r="C2003" t="s">
        <v>3255</v>
      </c>
      <c r="D2003" t="s">
        <v>3270</v>
      </c>
      <c r="E2003" t="s">
        <v>3257</v>
      </c>
      <c r="F2003" t="s">
        <v>13</v>
      </c>
      <c r="G2003" t="s">
        <v>37</v>
      </c>
    </row>
    <row r="2004" spans="1:7" x14ac:dyDescent="0.2">
      <c r="A2004" t="s">
        <v>5290</v>
      </c>
      <c r="B2004" s="2">
        <v>37466</v>
      </c>
      <c r="C2004" t="s">
        <v>3255</v>
      </c>
      <c r="D2004" t="s">
        <v>3259</v>
      </c>
      <c r="E2004" t="s">
        <v>3257</v>
      </c>
      <c r="F2004" t="s">
        <v>13</v>
      </c>
      <c r="G2004" t="s">
        <v>18</v>
      </c>
    </row>
    <row r="2005" spans="1:7" x14ac:dyDescent="0.2">
      <c r="A2005" t="s">
        <v>5291</v>
      </c>
      <c r="B2005" s="2">
        <v>38000</v>
      </c>
      <c r="C2005" t="s">
        <v>3255</v>
      </c>
      <c r="D2005" t="s">
        <v>3256</v>
      </c>
      <c r="E2005" t="s">
        <v>3257</v>
      </c>
      <c r="F2005" t="s">
        <v>13</v>
      </c>
      <c r="G2005" t="s">
        <v>18</v>
      </c>
    </row>
    <row r="2006" spans="1:7" x14ac:dyDescent="0.2">
      <c r="A2006" t="s">
        <v>5292</v>
      </c>
      <c r="B2006" s="2">
        <v>34894</v>
      </c>
      <c r="C2006" t="s">
        <v>3255</v>
      </c>
      <c r="D2006" t="s">
        <v>3259</v>
      </c>
      <c r="E2006" t="s">
        <v>3257</v>
      </c>
      <c r="F2006" t="s">
        <v>13</v>
      </c>
      <c r="G2006" t="s">
        <v>37</v>
      </c>
    </row>
    <row r="2007" spans="1:7" x14ac:dyDescent="0.2">
      <c r="A2007" t="s">
        <v>5293</v>
      </c>
      <c r="B2007" s="2">
        <v>39456</v>
      </c>
      <c r="C2007" t="s">
        <v>3255</v>
      </c>
      <c r="D2007" t="s">
        <v>3409</v>
      </c>
      <c r="E2007" t="s">
        <v>3257</v>
      </c>
      <c r="F2007" t="s">
        <v>36</v>
      </c>
      <c r="G2007" t="s">
        <v>359</v>
      </c>
    </row>
    <row r="2008" spans="1:7" x14ac:dyDescent="0.2">
      <c r="A2008" t="s">
        <v>5294</v>
      </c>
      <c r="B2008" s="2">
        <v>38779</v>
      </c>
      <c r="C2008" t="s">
        <v>3255</v>
      </c>
      <c r="D2008" t="s">
        <v>3266</v>
      </c>
      <c r="E2008" t="s">
        <v>3257</v>
      </c>
      <c r="F2008" t="s">
        <v>196</v>
      </c>
      <c r="G2008" t="s">
        <v>37</v>
      </c>
    </row>
    <row r="2009" spans="1:7" x14ac:dyDescent="0.2">
      <c r="A2009" t="s">
        <v>5295</v>
      </c>
      <c r="B2009" s="2">
        <v>38244</v>
      </c>
      <c r="C2009" t="s">
        <v>3255</v>
      </c>
      <c r="D2009" t="s">
        <v>3259</v>
      </c>
      <c r="E2009" t="s">
        <v>3257</v>
      </c>
      <c r="F2009" t="s">
        <v>13</v>
      </c>
      <c r="G2009" t="s">
        <v>37</v>
      </c>
    </row>
    <row r="2010" spans="1:7" x14ac:dyDescent="0.2">
      <c r="A2010" t="s">
        <v>5296</v>
      </c>
      <c r="B2010" s="2">
        <v>36206</v>
      </c>
      <c r="C2010" t="s">
        <v>3255</v>
      </c>
      <c r="D2010" t="s">
        <v>3259</v>
      </c>
      <c r="E2010" t="s">
        <v>3257</v>
      </c>
      <c r="F2010" t="s">
        <v>13</v>
      </c>
      <c r="G2010" t="s">
        <v>37</v>
      </c>
    </row>
    <row r="2011" spans="1:7" x14ac:dyDescent="0.2">
      <c r="A2011" t="s">
        <v>5297</v>
      </c>
      <c r="B2011" s="2">
        <v>39491</v>
      </c>
      <c r="C2011" t="s">
        <v>3255</v>
      </c>
      <c r="D2011" t="s">
        <v>3270</v>
      </c>
      <c r="E2011" t="s">
        <v>3257</v>
      </c>
      <c r="F2011" t="s">
        <v>13</v>
      </c>
      <c r="G2011" t="s">
        <v>37</v>
      </c>
    </row>
    <row r="2012" spans="1:7" x14ac:dyDescent="0.2">
      <c r="A2012" t="s">
        <v>5298</v>
      </c>
      <c r="B2012" s="2">
        <v>40080</v>
      </c>
      <c r="C2012" t="s">
        <v>3255</v>
      </c>
      <c r="D2012" t="s">
        <v>3263</v>
      </c>
      <c r="E2012" t="s">
        <v>3257</v>
      </c>
      <c r="F2012" t="s">
        <v>13</v>
      </c>
      <c r="G2012" t="s">
        <v>37</v>
      </c>
    </row>
    <row r="2013" spans="1:7" x14ac:dyDescent="0.2">
      <c r="A2013" t="s">
        <v>5299</v>
      </c>
      <c r="B2013" s="2">
        <v>39619</v>
      </c>
      <c r="C2013" t="s">
        <v>3255</v>
      </c>
      <c r="D2013" t="s">
        <v>3263</v>
      </c>
      <c r="E2013" t="s">
        <v>3257</v>
      </c>
      <c r="F2013" t="s">
        <v>13</v>
      </c>
      <c r="G2013" t="s">
        <v>37</v>
      </c>
    </row>
    <row r="2014" spans="1:7" x14ac:dyDescent="0.2">
      <c r="A2014" t="s">
        <v>5300</v>
      </c>
      <c r="B2014" s="2">
        <v>37425</v>
      </c>
      <c r="C2014" t="s">
        <v>3255</v>
      </c>
      <c r="D2014" t="s">
        <v>3263</v>
      </c>
      <c r="E2014" t="s">
        <v>3257</v>
      </c>
      <c r="F2014" t="s">
        <v>65</v>
      </c>
      <c r="G2014" t="s">
        <v>37</v>
      </c>
    </row>
    <row r="2015" spans="1:7" x14ac:dyDescent="0.2">
      <c r="A2015" t="s">
        <v>5301</v>
      </c>
      <c r="B2015" s="2">
        <v>40577</v>
      </c>
      <c r="C2015" t="s">
        <v>3255</v>
      </c>
      <c r="D2015" t="s">
        <v>3263</v>
      </c>
      <c r="E2015" t="s">
        <v>3257</v>
      </c>
      <c r="F2015" t="s">
        <v>13</v>
      </c>
      <c r="G2015" t="s">
        <v>21</v>
      </c>
    </row>
    <row r="2016" spans="1:7" x14ac:dyDescent="0.2">
      <c r="A2016" t="s">
        <v>5302</v>
      </c>
      <c r="B2016" s="2">
        <v>41214</v>
      </c>
      <c r="C2016" t="s">
        <v>3255</v>
      </c>
      <c r="D2016" t="s">
        <v>3272</v>
      </c>
      <c r="E2016" t="s">
        <v>3257</v>
      </c>
      <c r="F2016" t="s">
        <v>13</v>
      </c>
      <c r="G2016" t="s">
        <v>14</v>
      </c>
    </row>
    <row r="2017" spans="1:7" x14ac:dyDescent="0.2">
      <c r="A2017" t="s">
        <v>5303</v>
      </c>
      <c r="B2017" s="2">
        <v>36069</v>
      </c>
      <c r="C2017" t="s">
        <v>3255</v>
      </c>
      <c r="D2017" t="s">
        <v>3266</v>
      </c>
      <c r="E2017" t="s">
        <v>3257</v>
      </c>
      <c r="F2017" t="s">
        <v>13</v>
      </c>
      <c r="G2017" t="s">
        <v>21</v>
      </c>
    </row>
    <row r="2018" spans="1:7" x14ac:dyDescent="0.2">
      <c r="A2018" t="s">
        <v>5304</v>
      </c>
      <c r="B2018" s="2">
        <v>36819</v>
      </c>
      <c r="C2018" t="s">
        <v>3255</v>
      </c>
      <c r="D2018" t="s">
        <v>3300</v>
      </c>
      <c r="E2018" t="s">
        <v>3257</v>
      </c>
      <c r="F2018" t="s">
        <v>13</v>
      </c>
      <c r="G2018" t="s">
        <v>37</v>
      </c>
    </row>
    <row r="2019" spans="1:7" x14ac:dyDescent="0.2">
      <c r="A2019" t="s">
        <v>5305</v>
      </c>
      <c r="B2019" s="2">
        <v>39255</v>
      </c>
      <c r="C2019" t="s">
        <v>3255</v>
      </c>
      <c r="D2019" t="s">
        <v>3263</v>
      </c>
      <c r="E2019" t="s">
        <v>3257</v>
      </c>
      <c r="F2019" t="s">
        <v>701</v>
      </c>
      <c r="G2019" t="s">
        <v>21</v>
      </c>
    </row>
    <row r="2020" spans="1:7" x14ac:dyDescent="0.2">
      <c r="A2020" t="s">
        <v>5306</v>
      </c>
      <c r="B2020" s="2">
        <v>35479</v>
      </c>
      <c r="C2020" t="s">
        <v>3255</v>
      </c>
      <c r="D2020" t="s">
        <v>3263</v>
      </c>
      <c r="E2020" t="s">
        <v>3257</v>
      </c>
      <c r="F2020" t="s">
        <v>13</v>
      </c>
      <c r="G2020" t="s">
        <v>37</v>
      </c>
    </row>
    <row r="2021" spans="1:7" x14ac:dyDescent="0.2">
      <c r="A2021" t="s">
        <v>5307</v>
      </c>
      <c r="B2021" s="2">
        <v>38511</v>
      </c>
      <c r="C2021" t="s">
        <v>3255</v>
      </c>
      <c r="D2021" t="s">
        <v>3263</v>
      </c>
      <c r="E2021" t="s">
        <v>3257</v>
      </c>
      <c r="F2021" t="s">
        <v>65</v>
      </c>
      <c r="G2021" t="s">
        <v>21</v>
      </c>
    </row>
    <row r="2022" spans="1:7" x14ac:dyDescent="0.2">
      <c r="A2022" t="s">
        <v>5308</v>
      </c>
      <c r="B2022" s="2">
        <v>38624</v>
      </c>
      <c r="C2022" t="s">
        <v>3456</v>
      </c>
      <c r="D2022" t="s">
        <v>3266</v>
      </c>
      <c r="E2022" t="s">
        <v>5309</v>
      </c>
      <c r="F2022" t="s">
        <v>13</v>
      </c>
      <c r="G2022" t="s">
        <v>37</v>
      </c>
    </row>
    <row r="2023" spans="1:7" x14ac:dyDescent="0.2">
      <c r="A2023" t="s">
        <v>5310</v>
      </c>
      <c r="B2023" s="2">
        <v>37100</v>
      </c>
      <c r="C2023" t="s">
        <v>3456</v>
      </c>
      <c r="D2023" t="s">
        <v>3300</v>
      </c>
      <c r="E2023" t="s">
        <v>3257</v>
      </c>
      <c r="F2023" t="s">
        <v>13</v>
      </c>
      <c r="G2023" t="s">
        <v>37</v>
      </c>
    </row>
    <row r="2024" spans="1:7" x14ac:dyDescent="0.2">
      <c r="A2024" t="s">
        <v>5311</v>
      </c>
      <c r="B2024" s="2">
        <v>39565</v>
      </c>
      <c r="C2024" t="s">
        <v>3255</v>
      </c>
      <c r="D2024" t="s">
        <v>3300</v>
      </c>
      <c r="E2024" t="s">
        <v>3257</v>
      </c>
      <c r="F2024" t="s">
        <v>13</v>
      </c>
      <c r="G2024" t="s">
        <v>37</v>
      </c>
    </row>
    <row r="2025" spans="1:7" x14ac:dyDescent="0.2">
      <c r="A2025" t="s">
        <v>5312</v>
      </c>
      <c r="B2025" s="2">
        <v>38331</v>
      </c>
      <c r="C2025" t="s">
        <v>3255</v>
      </c>
      <c r="D2025" t="s">
        <v>3263</v>
      </c>
      <c r="E2025" t="s">
        <v>3698</v>
      </c>
      <c r="F2025" t="s">
        <v>2213</v>
      </c>
      <c r="G2025" t="s">
        <v>37</v>
      </c>
    </row>
    <row r="2026" spans="1:7" x14ac:dyDescent="0.2">
      <c r="A2026" t="s">
        <v>5313</v>
      </c>
      <c r="B2026" s="2">
        <v>40127</v>
      </c>
      <c r="C2026" t="s">
        <v>3255</v>
      </c>
      <c r="D2026" t="s">
        <v>3259</v>
      </c>
      <c r="E2026" t="s">
        <v>3257</v>
      </c>
      <c r="F2026" t="s">
        <v>13</v>
      </c>
      <c r="G2026" t="s">
        <v>37</v>
      </c>
    </row>
    <row r="2027" spans="1:7" x14ac:dyDescent="0.2">
      <c r="A2027" t="s">
        <v>5314</v>
      </c>
      <c r="B2027" s="2">
        <v>38436</v>
      </c>
      <c r="C2027" t="s">
        <v>3255</v>
      </c>
      <c r="D2027" t="s">
        <v>3263</v>
      </c>
      <c r="E2027" t="s">
        <v>3257</v>
      </c>
      <c r="F2027" t="s">
        <v>13</v>
      </c>
      <c r="G2027" t="s">
        <v>37</v>
      </c>
    </row>
    <row r="2028" spans="1:7" x14ac:dyDescent="0.2">
      <c r="A2028" t="s">
        <v>5315</v>
      </c>
      <c r="B2028" s="2">
        <v>37993</v>
      </c>
      <c r="C2028" t="s">
        <v>3456</v>
      </c>
      <c r="D2028" t="s">
        <v>3433</v>
      </c>
      <c r="E2028" t="s">
        <v>3257</v>
      </c>
      <c r="F2028" t="s">
        <v>13</v>
      </c>
      <c r="G2028" t="s">
        <v>21</v>
      </c>
    </row>
    <row r="2029" spans="1:7" x14ac:dyDescent="0.2">
      <c r="A2029" t="s">
        <v>5316</v>
      </c>
      <c r="B2029" s="2">
        <v>39025</v>
      </c>
      <c r="C2029" t="s">
        <v>3255</v>
      </c>
      <c r="D2029" t="s">
        <v>3259</v>
      </c>
      <c r="E2029" t="s">
        <v>3257</v>
      </c>
      <c r="F2029" t="s">
        <v>13</v>
      </c>
      <c r="G2029" t="s">
        <v>37</v>
      </c>
    </row>
    <row r="2030" spans="1:7" x14ac:dyDescent="0.2">
      <c r="A2030" t="s">
        <v>5317</v>
      </c>
      <c r="B2030" s="2">
        <v>37331</v>
      </c>
      <c r="C2030" t="s">
        <v>3255</v>
      </c>
      <c r="D2030" t="s">
        <v>3263</v>
      </c>
      <c r="E2030" t="s">
        <v>3257</v>
      </c>
      <c r="F2030" t="s">
        <v>13</v>
      </c>
      <c r="G2030" t="s">
        <v>37</v>
      </c>
    </row>
    <row r="2031" spans="1:7" x14ac:dyDescent="0.2">
      <c r="A2031" t="s">
        <v>5318</v>
      </c>
      <c r="B2031" s="2">
        <v>26083</v>
      </c>
      <c r="C2031" t="s">
        <v>3255</v>
      </c>
      <c r="D2031" t="s">
        <v>3263</v>
      </c>
      <c r="E2031" t="s">
        <v>3257</v>
      </c>
      <c r="F2031" t="s">
        <v>13</v>
      </c>
      <c r="G2031" t="s">
        <v>359</v>
      </c>
    </row>
    <row r="2032" spans="1:7" x14ac:dyDescent="0.2">
      <c r="A2032" t="s">
        <v>5319</v>
      </c>
      <c r="B2032" s="2">
        <v>38939</v>
      </c>
      <c r="C2032" t="s">
        <v>3255</v>
      </c>
      <c r="D2032" t="s">
        <v>3433</v>
      </c>
      <c r="E2032" t="s">
        <v>3257</v>
      </c>
      <c r="F2032" t="s">
        <v>196</v>
      </c>
      <c r="G2032" t="s">
        <v>21</v>
      </c>
    </row>
    <row r="2033" spans="1:7" x14ac:dyDescent="0.2">
      <c r="A2033" t="s">
        <v>5320</v>
      </c>
      <c r="B2033" s="2">
        <v>39918</v>
      </c>
      <c r="C2033" t="s">
        <v>3255</v>
      </c>
      <c r="D2033" t="s">
        <v>3433</v>
      </c>
      <c r="E2033" t="s">
        <v>4102</v>
      </c>
      <c r="F2033" t="s">
        <v>196</v>
      </c>
      <c r="G2033" t="s">
        <v>21</v>
      </c>
    </row>
    <row r="2034" spans="1:7" x14ac:dyDescent="0.2">
      <c r="A2034" t="s">
        <v>5321</v>
      </c>
      <c r="B2034" s="2">
        <v>36426</v>
      </c>
      <c r="C2034" t="s">
        <v>3255</v>
      </c>
      <c r="D2034" t="s">
        <v>3259</v>
      </c>
      <c r="E2034" t="s">
        <v>3257</v>
      </c>
      <c r="F2034" t="s">
        <v>36</v>
      </c>
      <c r="G2034" t="s">
        <v>37</v>
      </c>
    </row>
    <row r="2035" spans="1:7" x14ac:dyDescent="0.2">
      <c r="A2035" t="s">
        <v>5322</v>
      </c>
      <c r="B2035" s="2">
        <v>37351</v>
      </c>
      <c r="C2035" t="s">
        <v>3255</v>
      </c>
      <c r="D2035" t="s">
        <v>3263</v>
      </c>
      <c r="E2035" t="s">
        <v>3257</v>
      </c>
      <c r="F2035" t="s">
        <v>13</v>
      </c>
      <c r="G2035" t="s">
        <v>21</v>
      </c>
    </row>
    <row r="2036" spans="1:7" x14ac:dyDescent="0.2">
      <c r="A2036" t="s">
        <v>5323</v>
      </c>
      <c r="B2036" s="2">
        <v>29705</v>
      </c>
      <c r="C2036" t="s">
        <v>3255</v>
      </c>
      <c r="D2036" t="s">
        <v>3266</v>
      </c>
      <c r="E2036" t="s">
        <v>3257</v>
      </c>
      <c r="F2036" t="s">
        <v>13</v>
      </c>
      <c r="G2036" t="s">
        <v>18</v>
      </c>
    </row>
    <row r="2037" spans="1:7" x14ac:dyDescent="0.2">
      <c r="A2037" t="s">
        <v>5324</v>
      </c>
      <c r="B2037" s="2">
        <v>37300</v>
      </c>
      <c r="C2037" t="s">
        <v>3255</v>
      </c>
      <c r="D2037" t="s">
        <v>3263</v>
      </c>
      <c r="E2037" t="s">
        <v>3257</v>
      </c>
      <c r="F2037" t="s">
        <v>65</v>
      </c>
      <c r="G2037" t="s">
        <v>21</v>
      </c>
    </row>
    <row r="2038" spans="1:7" x14ac:dyDescent="0.2">
      <c r="A2038" t="s">
        <v>5325</v>
      </c>
      <c r="B2038" s="2">
        <v>35217</v>
      </c>
      <c r="C2038" t="s">
        <v>3255</v>
      </c>
      <c r="D2038" t="s">
        <v>3263</v>
      </c>
      <c r="E2038" t="s">
        <v>3257</v>
      </c>
      <c r="F2038" t="s">
        <v>13</v>
      </c>
      <c r="G2038" t="s">
        <v>21</v>
      </c>
    </row>
    <row r="2039" spans="1:7" x14ac:dyDescent="0.2">
      <c r="A2039" t="s">
        <v>5326</v>
      </c>
      <c r="B2039" s="2">
        <v>32271</v>
      </c>
      <c r="C2039" t="s">
        <v>3255</v>
      </c>
      <c r="D2039" t="s">
        <v>3409</v>
      </c>
      <c r="E2039" t="s">
        <v>3257</v>
      </c>
      <c r="F2039" t="s">
        <v>13</v>
      </c>
      <c r="G2039" t="s">
        <v>37</v>
      </c>
    </row>
    <row r="2040" spans="1:7" x14ac:dyDescent="0.2">
      <c r="A2040" t="s">
        <v>5327</v>
      </c>
      <c r="B2040" s="2">
        <v>40558</v>
      </c>
      <c r="C2040" t="s">
        <v>3255</v>
      </c>
      <c r="D2040" t="s">
        <v>3263</v>
      </c>
      <c r="E2040" t="s">
        <v>3257</v>
      </c>
      <c r="F2040" t="s">
        <v>65</v>
      </c>
      <c r="G2040" t="s">
        <v>37</v>
      </c>
    </row>
    <row r="2041" spans="1:7" x14ac:dyDescent="0.2">
      <c r="A2041" t="s">
        <v>5328</v>
      </c>
      <c r="B2041" s="2">
        <v>41824</v>
      </c>
      <c r="C2041" t="s">
        <v>3255</v>
      </c>
      <c r="D2041" t="s">
        <v>3259</v>
      </c>
      <c r="E2041" t="s">
        <v>3257</v>
      </c>
      <c r="F2041" t="s">
        <v>13</v>
      </c>
      <c r="G2041" t="s">
        <v>37</v>
      </c>
    </row>
    <row r="2042" spans="1:7" x14ac:dyDescent="0.2">
      <c r="A2042" t="s">
        <v>5329</v>
      </c>
      <c r="B2042" s="2">
        <v>40895</v>
      </c>
      <c r="C2042" t="s">
        <v>3255</v>
      </c>
      <c r="D2042" t="s">
        <v>3263</v>
      </c>
      <c r="E2042" t="s">
        <v>3257</v>
      </c>
      <c r="F2042" t="s">
        <v>13</v>
      </c>
      <c r="G2042" t="s">
        <v>21</v>
      </c>
    </row>
    <row r="2043" spans="1:7" x14ac:dyDescent="0.2">
      <c r="A2043" t="s">
        <v>5330</v>
      </c>
      <c r="B2043" s="2">
        <v>38545</v>
      </c>
      <c r="C2043" t="s">
        <v>3255</v>
      </c>
      <c r="D2043" t="s">
        <v>3433</v>
      </c>
      <c r="E2043" t="s">
        <v>3257</v>
      </c>
      <c r="F2043" t="s">
        <v>13</v>
      </c>
      <c r="G2043" t="s">
        <v>21</v>
      </c>
    </row>
    <row r="2044" spans="1:7" x14ac:dyDescent="0.2">
      <c r="A2044" t="s">
        <v>5331</v>
      </c>
      <c r="B2044" s="2">
        <v>38860</v>
      </c>
      <c r="C2044" t="s">
        <v>3255</v>
      </c>
      <c r="D2044" t="s">
        <v>3272</v>
      </c>
      <c r="E2044" t="s">
        <v>3257</v>
      </c>
      <c r="F2044" t="s">
        <v>65</v>
      </c>
      <c r="G2044" t="s">
        <v>18</v>
      </c>
    </row>
    <row r="2045" spans="1:7" x14ac:dyDescent="0.2">
      <c r="A2045" t="s">
        <v>5332</v>
      </c>
      <c r="B2045" s="2">
        <v>37791</v>
      </c>
      <c r="C2045" t="s">
        <v>3255</v>
      </c>
      <c r="D2045" t="s">
        <v>3272</v>
      </c>
      <c r="E2045" t="s">
        <v>3257</v>
      </c>
      <c r="F2045" t="s">
        <v>13</v>
      </c>
      <c r="G2045" t="s">
        <v>18</v>
      </c>
    </row>
    <row r="2046" spans="1:7" x14ac:dyDescent="0.2">
      <c r="A2046" t="s">
        <v>5333</v>
      </c>
      <c r="B2046" s="2">
        <v>35643</v>
      </c>
      <c r="C2046" t="s">
        <v>3255</v>
      </c>
      <c r="D2046" t="s">
        <v>3270</v>
      </c>
      <c r="E2046" t="s">
        <v>3257</v>
      </c>
      <c r="F2046" t="s">
        <v>65</v>
      </c>
      <c r="G2046" t="s">
        <v>37</v>
      </c>
    </row>
    <row r="2047" spans="1:7" x14ac:dyDescent="0.2">
      <c r="A2047" t="s">
        <v>5334</v>
      </c>
      <c r="B2047" s="2">
        <v>37523</v>
      </c>
      <c r="C2047" t="s">
        <v>3255</v>
      </c>
      <c r="D2047" t="s">
        <v>3263</v>
      </c>
      <c r="E2047" t="s">
        <v>3257</v>
      </c>
      <c r="F2047" t="s">
        <v>13</v>
      </c>
      <c r="G2047" t="s">
        <v>37</v>
      </c>
    </row>
    <row r="2048" spans="1:7" x14ac:dyDescent="0.2">
      <c r="A2048" t="s">
        <v>5335</v>
      </c>
      <c r="B2048" s="2">
        <v>38628</v>
      </c>
      <c r="C2048" t="s">
        <v>3255</v>
      </c>
      <c r="D2048" t="s">
        <v>3263</v>
      </c>
      <c r="E2048" t="s">
        <v>3257</v>
      </c>
      <c r="F2048" t="s">
        <v>13</v>
      </c>
      <c r="G2048" t="s">
        <v>37</v>
      </c>
    </row>
    <row r="2049" spans="1:7" x14ac:dyDescent="0.2">
      <c r="A2049" t="s">
        <v>5336</v>
      </c>
      <c r="B2049" s="2">
        <v>36356</v>
      </c>
      <c r="C2049" t="s">
        <v>3255</v>
      </c>
      <c r="D2049" t="s">
        <v>3295</v>
      </c>
      <c r="E2049" t="s">
        <v>3257</v>
      </c>
      <c r="F2049" t="s">
        <v>754</v>
      </c>
      <c r="G2049" t="s">
        <v>37</v>
      </c>
    </row>
    <row r="2050" spans="1:7" x14ac:dyDescent="0.2">
      <c r="A2050" t="s">
        <v>5337</v>
      </c>
      <c r="B2050" s="2">
        <v>41374</v>
      </c>
      <c r="C2050" t="s">
        <v>3255</v>
      </c>
      <c r="D2050" t="s">
        <v>3266</v>
      </c>
      <c r="E2050" t="s">
        <v>3257</v>
      </c>
      <c r="F2050" t="s">
        <v>13</v>
      </c>
      <c r="G2050" t="s">
        <v>37</v>
      </c>
    </row>
    <row r="2051" spans="1:7" x14ac:dyDescent="0.2">
      <c r="A2051" t="s">
        <v>5338</v>
      </c>
      <c r="B2051" s="2">
        <v>36812</v>
      </c>
      <c r="C2051" t="s">
        <v>3255</v>
      </c>
      <c r="D2051" t="s">
        <v>3263</v>
      </c>
      <c r="E2051" t="s">
        <v>3257</v>
      </c>
      <c r="F2051" t="s">
        <v>13</v>
      </c>
      <c r="G2051" t="s">
        <v>21</v>
      </c>
    </row>
    <row r="2052" spans="1:7" x14ac:dyDescent="0.2">
      <c r="A2052" t="s">
        <v>5339</v>
      </c>
      <c r="B2052" s="2">
        <v>35107</v>
      </c>
      <c r="C2052" t="s">
        <v>3255</v>
      </c>
      <c r="D2052" t="s">
        <v>3266</v>
      </c>
      <c r="E2052" t="s">
        <v>3257</v>
      </c>
      <c r="F2052" t="s">
        <v>13</v>
      </c>
      <c r="G2052" t="s">
        <v>37</v>
      </c>
    </row>
    <row r="2053" spans="1:7" x14ac:dyDescent="0.2">
      <c r="A2053" t="s">
        <v>5340</v>
      </c>
      <c r="B2053" s="2">
        <v>39324</v>
      </c>
      <c r="C2053" t="s">
        <v>3255</v>
      </c>
      <c r="D2053" t="s">
        <v>3259</v>
      </c>
      <c r="E2053" t="s">
        <v>3257</v>
      </c>
      <c r="F2053" t="s">
        <v>13</v>
      </c>
      <c r="G2053" t="s">
        <v>37</v>
      </c>
    </row>
    <row r="2054" spans="1:7" x14ac:dyDescent="0.2">
      <c r="A2054" t="s">
        <v>5341</v>
      </c>
      <c r="B2054" s="2">
        <v>36174</v>
      </c>
      <c r="C2054" t="s">
        <v>3255</v>
      </c>
      <c r="D2054" t="s">
        <v>3263</v>
      </c>
      <c r="E2054" t="s">
        <v>3257</v>
      </c>
      <c r="F2054" t="s">
        <v>13</v>
      </c>
      <c r="G2054" t="s">
        <v>21</v>
      </c>
    </row>
    <row r="2055" spans="1:7" x14ac:dyDescent="0.2">
      <c r="A2055" t="s">
        <v>5342</v>
      </c>
      <c r="B2055" s="2">
        <v>39185</v>
      </c>
      <c r="C2055" t="s">
        <v>3255</v>
      </c>
      <c r="D2055" t="s">
        <v>3300</v>
      </c>
      <c r="E2055" t="s">
        <v>3257</v>
      </c>
      <c r="F2055" t="s">
        <v>13</v>
      </c>
      <c r="G2055" t="s">
        <v>37</v>
      </c>
    </row>
    <row r="2056" spans="1:7" x14ac:dyDescent="0.2">
      <c r="A2056" t="s">
        <v>5343</v>
      </c>
      <c r="B2056" s="2">
        <v>40444</v>
      </c>
      <c r="C2056" t="s">
        <v>3255</v>
      </c>
      <c r="D2056" t="s">
        <v>3266</v>
      </c>
      <c r="E2056" t="s">
        <v>3257</v>
      </c>
      <c r="F2056" t="s">
        <v>13</v>
      </c>
      <c r="G2056" t="s">
        <v>21</v>
      </c>
    </row>
    <row r="2057" spans="1:7" x14ac:dyDescent="0.2">
      <c r="A2057" t="s">
        <v>5344</v>
      </c>
      <c r="B2057" s="2">
        <v>39945</v>
      </c>
      <c r="C2057" t="s">
        <v>3255</v>
      </c>
      <c r="D2057" t="s">
        <v>3433</v>
      </c>
      <c r="E2057" t="s">
        <v>3257</v>
      </c>
      <c r="F2057" t="s">
        <v>65</v>
      </c>
      <c r="G2057" t="s">
        <v>21</v>
      </c>
    </row>
    <row r="2058" spans="1:7" x14ac:dyDescent="0.2">
      <c r="A2058" t="s">
        <v>5345</v>
      </c>
      <c r="B2058" s="2">
        <v>34072</v>
      </c>
      <c r="C2058" t="s">
        <v>3255</v>
      </c>
      <c r="D2058" t="s">
        <v>3266</v>
      </c>
      <c r="E2058" t="s">
        <v>3257</v>
      </c>
      <c r="F2058" t="s">
        <v>13</v>
      </c>
      <c r="G2058" t="s">
        <v>21</v>
      </c>
    </row>
    <row r="2059" spans="1:7" x14ac:dyDescent="0.2">
      <c r="A2059" t="s">
        <v>5346</v>
      </c>
      <c r="B2059" s="2">
        <v>38163</v>
      </c>
      <c r="C2059" t="s">
        <v>3255</v>
      </c>
      <c r="D2059" t="s">
        <v>3266</v>
      </c>
      <c r="E2059" t="s">
        <v>3257</v>
      </c>
      <c r="F2059" t="s">
        <v>13</v>
      </c>
      <c r="G2059" t="s">
        <v>21</v>
      </c>
    </row>
    <row r="2060" spans="1:7" x14ac:dyDescent="0.2">
      <c r="A2060" t="s">
        <v>5347</v>
      </c>
      <c r="B2060" s="2">
        <v>35317</v>
      </c>
      <c r="C2060" t="s">
        <v>3255</v>
      </c>
      <c r="D2060" t="s">
        <v>3263</v>
      </c>
      <c r="E2060" t="s">
        <v>3257</v>
      </c>
      <c r="F2060" t="s">
        <v>13</v>
      </c>
      <c r="G2060" t="s">
        <v>21</v>
      </c>
    </row>
    <row r="2061" spans="1:7" x14ac:dyDescent="0.2">
      <c r="A2061" t="s">
        <v>5348</v>
      </c>
      <c r="B2061" s="2">
        <v>37673</v>
      </c>
      <c r="C2061" t="s">
        <v>3255</v>
      </c>
      <c r="D2061" t="s">
        <v>3266</v>
      </c>
      <c r="E2061" t="s">
        <v>3257</v>
      </c>
      <c r="F2061" t="s">
        <v>13</v>
      </c>
      <c r="G2061" t="s">
        <v>21</v>
      </c>
    </row>
    <row r="2062" spans="1:7" x14ac:dyDescent="0.2">
      <c r="A2062" t="s">
        <v>5349</v>
      </c>
      <c r="B2062" s="2">
        <v>41540</v>
      </c>
      <c r="C2062" t="s">
        <v>3255</v>
      </c>
      <c r="D2062" t="s">
        <v>3266</v>
      </c>
      <c r="E2062" t="s">
        <v>3257</v>
      </c>
      <c r="F2062" t="s">
        <v>13</v>
      </c>
      <c r="G2062" t="s">
        <v>21</v>
      </c>
    </row>
    <row r="2063" spans="1:7" x14ac:dyDescent="0.2">
      <c r="A2063" t="s">
        <v>5350</v>
      </c>
      <c r="B2063" s="2">
        <v>41094</v>
      </c>
      <c r="C2063" t="s">
        <v>3255</v>
      </c>
      <c r="D2063" t="s">
        <v>3272</v>
      </c>
      <c r="E2063" t="s">
        <v>3257</v>
      </c>
      <c r="F2063" t="s">
        <v>65</v>
      </c>
      <c r="G2063" t="s">
        <v>18</v>
      </c>
    </row>
    <row r="2064" spans="1:7" x14ac:dyDescent="0.2">
      <c r="A2064" t="s">
        <v>5351</v>
      </c>
      <c r="B2064" s="2">
        <v>39110</v>
      </c>
      <c r="C2064" t="s">
        <v>3255</v>
      </c>
      <c r="D2064" t="s">
        <v>3433</v>
      </c>
      <c r="E2064" t="s">
        <v>3257</v>
      </c>
      <c r="F2064" t="s">
        <v>13</v>
      </c>
      <c r="G2064" t="s">
        <v>37</v>
      </c>
    </row>
    <row r="2065" spans="1:7" x14ac:dyDescent="0.2">
      <c r="A2065" t="s">
        <v>5352</v>
      </c>
      <c r="B2065" s="2">
        <v>38348</v>
      </c>
      <c r="C2065" t="s">
        <v>3255</v>
      </c>
      <c r="D2065" t="s">
        <v>3259</v>
      </c>
      <c r="E2065" t="s">
        <v>3257</v>
      </c>
      <c r="F2065" t="s">
        <v>13</v>
      </c>
      <c r="G2065" t="s">
        <v>37</v>
      </c>
    </row>
    <row r="2066" spans="1:7" x14ac:dyDescent="0.2">
      <c r="A2066" t="s">
        <v>5353</v>
      </c>
      <c r="B2066" s="2">
        <v>41674</v>
      </c>
      <c r="C2066" t="s">
        <v>3255</v>
      </c>
      <c r="D2066" t="s">
        <v>3259</v>
      </c>
      <c r="E2066" t="s">
        <v>3257</v>
      </c>
      <c r="F2066" t="s">
        <v>13</v>
      </c>
      <c r="G2066" t="s">
        <v>37</v>
      </c>
    </row>
    <row r="2067" spans="1:7" x14ac:dyDescent="0.2">
      <c r="A2067" t="s">
        <v>5354</v>
      </c>
      <c r="B2067" s="2">
        <v>36125</v>
      </c>
      <c r="C2067" t="s">
        <v>3255</v>
      </c>
      <c r="D2067" t="s">
        <v>3259</v>
      </c>
      <c r="E2067" t="s">
        <v>3257</v>
      </c>
      <c r="F2067" t="s">
        <v>196</v>
      </c>
      <c r="G2067" t="s">
        <v>37</v>
      </c>
    </row>
    <row r="2068" spans="1:7" x14ac:dyDescent="0.2">
      <c r="A2068" t="s">
        <v>5355</v>
      </c>
      <c r="B2068" s="2">
        <v>34381</v>
      </c>
      <c r="C2068" t="s">
        <v>3255</v>
      </c>
      <c r="D2068" t="s">
        <v>3259</v>
      </c>
      <c r="E2068" t="s">
        <v>3257</v>
      </c>
      <c r="F2068" t="s">
        <v>13</v>
      </c>
      <c r="G2068" t="s">
        <v>37</v>
      </c>
    </row>
    <row r="2069" spans="1:7" x14ac:dyDescent="0.2">
      <c r="A2069" t="s">
        <v>5356</v>
      </c>
      <c r="B2069" s="2">
        <v>37079</v>
      </c>
      <c r="C2069" t="s">
        <v>3255</v>
      </c>
      <c r="D2069" t="s">
        <v>3263</v>
      </c>
      <c r="E2069" t="s">
        <v>3257</v>
      </c>
      <c r="F2069" t="s">
        <v>13</v>
      </c>
      <c r="G2069" t="s">
        <v>21</v>
      </c>
    </row>
    <row r="2070" spans="1:7" x14ac:dyDescent="0.2">
      <c r="A2070" t="s">
        <v>5357</v>
      </c>
      <c r="B2070" s="2">
        <v>41853</v>
      </c>
      <c r="C2070" t="s">
        <v>3255</v>
      </c>
      <c r="D2070" t="s">
        <v>3272</v>
      </c>
      <c r="E2070" t="s">
        <v>3257</v>
      </c>
      <c r="F2070" t="s">
        <v>13</v>
      </c>
      <c r="G2070" t="s">
        <v>18</v>
      </c>
    </row>
    <row r="2071" spans="1:7" x14ac:dyDescent="0.2">
      <c r="A2071" t="s">
        <v>5358</v>
      </c>
      <c r="B2071" s="2">
        <v>41295</v>
      </c>
      <c r="C2071" t="s">
        <v>3255</v>
      </c>
      <c r="D2071" t="s">
        <v>3266</v>
      </c>
      <c r="E2071" t="s">
        <v>3257</v>
      </c>
      <c r="F2071" t="s">
        <v>13</v>
      </c>
      <c r="G2071" t="s">
        <v>21</v>
      </c>
    </row>
    <row r="2072" spans="1:7" x14ac:dyDescent="0.2">
      <c r="A2072" t="s">
        <v>5359</v>
      </c>
      <c r="B2072" s="2">
        <v>39539</v>
      </c>
      <c r="C2072" t="s">
        <v>3255</v>
      </c>
      <c r="D2072" t="s">
        <v>3259</v>
      </c>
      <c r="E2072" t="s">
        <v>3257</v>
      </c>
      <c r="F2072" t="s">
        <v>13</v>
      </c>
      <c r="G2072" t="s">
        <v>21</v>
      </c>
    </row>
    <row r="2073" spans="1:7" x14ac:dyDescent="0.2">
      <c r="A2073" t="s">
        <v>5360</v>
      </c>
      <c r="B2073" s="2">
        <v>41154</v>
      </c>
      <c r="C2073" t="s">
        <v>3456</v>
      </c>
      <c r="D2073" t="s">
        <v>3272</v>
      </c>
      <c r="E2073" t="s">
        <v>3257</v>
      </c>
      <c r="F2073" t="s">
        <v>13</v>
      </c>
      <c r="G2073" t="s">
        <v>37</v>
      </c>
    </row>
    <row r="2074" spans="1:7" x14ac:dyDescent="0.2">
      <c r="A2074" t="s">
        <v>5361</v>
      </c>
      <c r="B2074" s="2">
        <v>38263</v>
      </c>
      <c r="C2074" t="s">
        <v>3255</v>
      </c>
      <c r="D2074" t="s">
        <v>3266</v>
      </c>
      <c r="E2074" t="s">
        <v>3257</v>
      </c>
      <c r="F2074" t="s">
        <v>13</v>
      </c>
      <c r="G2074" t="s">
        <v>21</v>
      </c>
    </row>
    <row r="2075" spans="1:7" x14ac:dyDescent="0.2">
      <c r="A2075" t="s">
        <v>5362</v>
      </c>
      <c r="B2075" s="2">
        <v>40043</v>
      </c>
      <c r="C2075" t="s">
        <v>3255</v>
      </c>
      <c r="D2075" t="s">
        <v>3263</v>
      </c>
      <c r="E2075" t="s">
        <v>3257</v>
      </c>
      <c r="F2075" t="s">
        <v>13</v>
      </c>
      <c r="G2075" t="s">
        <v>21</v>
      </c>
    </row>
    <row r="2076" spans="1:7" x14ac:dyDescent="0.2">
      <c r="A2076" t="s">
        <v>5363</v>
      </c>
      <c r="B2076" s="2">
        <v>36785</v>
      </c>
      <c r="C2076" t="s">
        <v>3255</v>
      </c>
      <c r="D2076" t="s">
        <v>3266</v>
      </c>
      <c r="E2076" t="s">
        <v>3257</v>
      </c>
      <c r="F2076" t="s">
        <v>13</v>
      </c>
      <c r="G2076" t="s">
        <v>37</v>
      </c>
    </row>
    <row r="2077" spans="1:7" x14ac:dyDescent="0.2">
      <c r="A2077" t="s">
        <v>5364</v>
      </c>
      <c r="B2077" s="2">
        <v>39810</v>
      </c>
      <c r="C2077" t="s">
        <v>3255</v>
      </c>
      <c r="D2077" t="s">
        <v>3433</v>
      </c>
      <c r="E2077" t="s">
        <v>3257</v>
      </c>
      <c r="F2077" t="s">
        <v>65</v>
      </c>
      <c r="G2077" t="s">
        <v>21</v>
      </c>
    </row>
    <row r="2078" spans="1:7" x14ac:dyDescent="0.2">
      <c r="A2078" t="s">
        <v>5365</v>
      </c>
      <c r="B2078" s="2">
        <v>41438</v>
      </c>
      <c r="C2078" t="s">
        <v>3255</v>
      </c>
      <c r="D2078" t="s">
        <v>3266</v>
      </c>
      <c r="E2078" t="s">
        <v>3257</v>
      </c>
      <c r="F2078" t="s">
        <v>13</v>
      </c>
      <c r="G2078" t="s">
        <v>37</v>
      </c>
    </row>
    <row r="2079" spans="1:7" x14ac:dyDescent="0.2">
      <c r="A2079" t="s">
        <v>5366</v>
      </c>
      <c r="B2079" s="2">
        <v>41294</v>
      </c>
      <c r="C2079" t="s">
        <v>3255</v>
      </c>
      <c r="D2079" t="s">
        <v>3259</v>
      </c>
      <c r="E2079" t="s">
        <v>3257</v>
      </c>
      <c r="F2079" t="s">
        <v>13</v>
      </c>
      <c r="G2079" t="s">
        <v>37</v>
      </c>
    </row>
    <row r="2080" spans="1:7" x14ac:dyDescent="0.2">
      <c r="A2080" t="s">
        <v>5367</v>
      </c>
      <c r="B2080" s="2">
        <v>34427</v>
      </c>
      <c r="C2080" t="s">
        <v>3255</v>
      </c>
      <c r="D2080" t="s">
        <v>3300</v>
      </c>
      <c r="E2080" t="s">
        <v>3257</v>
      </c>
      <c r="F2080" t="s">
        <v>13</v>
      </c>
      <c r="G2080" t="s">
        <v>37</v>
      </c>
    </row>
    <row r="2081" spans="1:7" x14ac:dyDescent="0.2">
      <c r="A2081" t="s">
        <v>5368</v>
      </c>
      <c r="B2081" s="2">
        <v>38692</v>
      </c>
      <c r="C2081" t="s">
        <v>3255</v>
      </c>
      <c r="D2081" t="s">
        <v>3259</v>
      </c>
      <c r="E2081" t="s">
        <v>3257</v>
      </c>
      <c r="F2081" t="s">
        <v>13</v>
      </c>
      <c r="G2081" t="s">
        <v>21</v>
      </c>
    </row>
    <row r="2082" spans="1:7" x14ac:dyDescent="0.2">
      <c r="A2082" t="s">
        <v>5369</v>
      </c>
      <c r="B2082" s="2">
        <v>39678</v>
      </c>
      <c r="C2082" t="s">
        <v>3255</v>
      </c>
      <c r="D2082" t="s">
        <v>3266</v>
      </c>
      <c r="E2082" t="s">
        <v>3257</v>
      </c>
      <c r="F2082" t="s">
        <v>65</v>
      </c>
      <c r="G2082" t="s">
        <v>21</v>
      </c>
    </row>
    <row r="2083" spans="1:7" x14ac:dyDescent="0.2">
      <c r="A2083" t="s">
        <v>5370</v>
      </c>
      <c r="B2083" s="2">
        <v>38955</v>
      </c>
      <c r="C2083" t="s">
        <v>3255</v>
      </c>
      <c r="D2083" t="s">
        <v>3263</v>
      </c>
      <c r="E2083" t="s">
        <v>3257</v>
      </c>
      <c r="F2083" t="s">
        <v>13</v>
      </c>
      <c r="G2083" t="s">
        <v>1221</v>
      </c>
    </row>
    <row r="2084" spans="1:7" x14ac:dyDescent="0.2">
      <c r="A2084" t="s">
        <v>5371</v>
      </c>
      <c r="B2084" s="2">
        <v>39885</v>
      </c>
      <c r="C2084" t="s">
        <v>3255</v>
      </c>
      <c r="D2084" t="s">
        <v>3295</v>
      </c>
      <c r="E2084" t="s">
        <v>3257</v>
      </c>
      <c r="F2084" t="s">
        <v>13</v>
      </c>
      <c r="G2084" t="s">
        <v>21</v>
      </c>
    </row>
    <row r="2085" spans="1:7" x14ac:dyDescent="0.2">
      <c r="A2085" t="s">
        <v>5372</v>
      </c>
      <c r="B2085" s="2">
        <v>41229</v>
      </c>
      <c r="C2085" t="s">
        <v>3255</v>
      </c>
      <c r="D2085" t="s">
        <v>3266</v>
      </c>
      <c r="E2085" t="s">
        <v>3257</v>
      </c>
      <c r="F2085" t="s">
        <v>13</v>
      </c>
      <c r="G2085" t="s">
        <v>21</v>
      </c>
    </row>
    <row r="2086" spans="1:7" x14ac:dyDescent="0.2">
      <c r="A2086" t="s">
        <v>5373</v>
      </c>
      <c r="B2086" s="2">
        <v>40985</v>
      </c>
      <c r="C2086" t="s">
        <v>3255</v>
      </c>
      <c r="D2086" t="s">
        <v>3266</v>
      </c>
      <c r="E2086" t="s">
        <v>3257</v>
      </c>
      <c r="F2086" t="s">
        <v>13</v>
      </c>
      <c r="G2086" t="s">
        <v>37</v>
      </c>
    </row>
    <row r="2087" spans="1:7" x14ac:dyDescent="0.2">
      <c r="A2087" t="s">
        <v>5374</v>
      </c>
      <c r="B2087" s="2">
        <v>37662</v>
      </c>
      <c r="C2087" t="s">
        <v>3255</v>
      </c>
      <c r="D2087" t="s">
        <v>3266</v>
      </c>
      <c r="E2087" t="s">
        <v>3257</v>
      </c>
      <c r="F2087" t="s">
        <v>476</v>
      </c>
      <c r="G2087" t="s">
        <v>37</v>
      </c>
    </row>
    <row r="2088" spans="1:7" x14ac:dyDescent="0.2">
      <c r="A2088" t="s">
        <v>5375</v>
      </c>
      <c r="B2088" s="2">
        <v>40765</v>
      </c>
      <c r="C2088" t="s">
        <v>3255</v>
      </c>
      <c r="D2088" t="s">
        <v>3266</v>
      </c>
      <c r="E2088" t="s">
        <v>3257</v>
      </c>
      <c r="F2088" t="s">
        <v>13</v>
      </c>
      <c r="G2088" t="s">
        <v>21</v>
      </c>
    </row>
    <row r="2089" spans="1:7" x14ac:dyDescent="0.2">
      <c r="A2089" t="s">
        <v>5376</v>
      </c>
      <c r="B2089" s="2">
        <v>36728</v>
      </c>
      <c r="C2089" t="s">
        <v>3255</v>
      </c>
      <c r="D2089" t="s">
        <v>3259</v>
      </c>
      <c r="E2089" t="s">
        <v>3257</v>
      </c>
      <c r="F2089" t="s">
        <v>13</v>
      </c>
      <c r="G2089" t="s">
        <v>18</v>
      </c>
    </row>
    <row r="2090" spans="1:7" x14ac:dyDescent="0.2">
      <c r="A2090" t="s">
        <v>5377</v>
      </c>
      <c r="B2090" s="2">
        <v>36568</v>
      </c>
      <c r="C2090" t="s">
        <v>3255</v>
      </c>
      <c r="D2090" t="s">
        <v>3263</v>
      </c>
      <c r="E2090" t="s">
        <v>3257</v>
      </c>
      <c r="F2090" t="s">
        <v>13</v>
      </c>
      <c r="G2090" t="s">
        <v>21</v>
      </c>
    </row>
    <row r="2091" spans="1:7" x14ac:dyDescent="0.2">
      <c r="A2091" t="s">
        <v>5378</v>
      </c>
      <c r="B2091" s="2">
        <v>40865</v>
      </c>
      <c r="C2091" t="s">
        <v>3255</v>
      </c>
      <c r="D2091" t="s">
        <v>3266</v>
      </c>
      <c r="E2091" t="s">
        <v>3257</v>
      </c>
      <c r="F2091" t="s">
        <v>13</v>
      </c>
      <c r="G2091" t="s">
        <v>21</v>
      </c>
    </row>
    <row r="2092" spans="1:7" x14ac:dyDescent="0.2">
      <c r="A2092" t="s">
        <v>5379</v>
      </c>
      <c r="B2092" s="2">
        <v>35763</v>
      </c>
      <c r="C2092" t="s">
        <v>3255</v>
      </c>
      <c r="D2092" t="s">
        <v>3266</v>
      </c>
      <c r="E2092" t="s">
        <v>3257</v>
      </c>
      <c r="F2092" t="s">
        <v>13</v>
      </c>
      <c r="G2092" t="s">
        <v>37</v>
      </c>
    </row>
    <row r="2093" spans="1:7" x14ac:dyDescent="0.2">
      <c r="A2093" t="s">
        <v>5380</v>
      </c>
      <c r="B2093" s="2">
        <v>41818</v>
      </c>
      <c r="C2093" t="s">
        <v>3255</v>
      </c>
      <c r="D2093" t="s">
        <v>3266</v>
      </c>
      <c r="E2093" t="s">
        <v>3257</v>
      </c>
      <c r="F2093" t="s">
        <v>13</v>
      </c>
      <c r="G2093" t="s">
        <v>21</v>
      </c>
    </row>
    <row r="2094" spans="1:7" x14ac:dyDescent="0.2">
      <c r="A2094" t="s">
        <v>5381</v>
      </c>
      <c r="B2094" s="2">
        <v>35783</v>
      </c>
      <c r="C2094" t="s">
        <v>3255</v>
      </c>
      <c r="D2094" t="s">
        <v>3266</v>
      </c>
      <c r="E2094" t="s">
        <v>3257</v>
      </c>
      <c r="F2094" t="s">
        <v>13</v>
      </c>
      <c r="G2094" t="s">
        <v>37</v>
      </c>
    </row>
    <row r="2095" spans="1:7" x14ac:dyDescent="0.2">
      <c r="A2095" t="s">
        <v>5382</v>
      </c>
      <c r="B2095" s="2">
        <v>41951</v>
      </c>
      <c r="C2095" t="s">
        <v>3255</v>
      </c>
      <c r="D2095" t="s">
        <v>3263</v>
      </c>
      <c r="E2095" t="s">
        <v>3257</v>
      </c>
      <c r="F2095" t="s">
        <v>13</v>
      </c>
      <c r="G2095" t="s">
        <v>21</v>
      </c>
    </row>
    <row r="2096" spans="1:7" x14ac:dyDescent="0.2">
      <c r="A2096" t="s">
        <v>5383</v>
      </c>
      <c r="B2096" s="2">
        <v>37553</v>
      </c>
      <c r="C2096" t="s">
        <v>3255</v>
      </c>
      <c r="D2096" t="s">
        <v>3263</v>
      </c>
      <c r="E2096" t="s">
        <v>3257</v>
      </c>
      <c r="F2096" t="s">
        <v>13</v>
      </c>
      <c r="G2096" t="s">
        <v>37</v>
      </c>
    </row>
    <row r="2097" spans="1:7" x14ac:dyDescent="0.2">
      <c r="A2097" t="s">
        <v>5384</v>
      </c>
      <c r="B2097" s="2">
        <v>41352</v>
      </c>
      <c r="C2097" t="s">
        <v>3255</v>
      </c>
      <c r="D2097" t="s">
        <v>3272</v>
      </c>
      <c r="E2097" t="s">
        <v>3257</v>
      </c>
      <c r="F2097" t="s">
        <v>13</v>
      </c>
      <c r="G2097" t="s">
        <v>18</v>
      </c>
    </row>
    <row r="2098" spans="1:7" x14ac:dyDescent="0.2">
      <c r="A2098" t="s">
        <v>5385</v>
      </c>
      <c r="B2098" s="2">
        <v>34929</v>
      </c>
      <c r="C2098" t="s">
        <v>3255</v>
      </c>
      <c r="D2098" t="s">
        <v>3259</v>
      </c>
      <c r="E2098" t="s">
        <v>3257</v>
      </c>
      <c r="F2098" t="s">
        <v>13</v>
      </c>
      <c r="G2098" t="s">
        <v>37</v>
      </c>
    </row>
    <row r="2099" spans="1:7" x14ac:dyDescent="0.2">
      <c r="A2099" t="s">
        <v>5386</v>
      </c>
      <c r="B2099" s="2">
        <v>40500</v>
      </c>
      <c r="C2099" t="s">
        <v>3255</v>
      </c>
      <c r="D2099" t="s">
        <v>3259</v>
      </c>
      <c r="E2099" t="s">
        <v>3257</v>
      </c>
      <c r="F2099" t="s">
        <v>13</v>
      </c>
      <c r="G2099" t="s">
        <v>37</v>
      </c>
    </row>
    <row r="2100" spans="1:7" x14ac:dyDescent="0.2">
      <c r="A2100" t="s">
        <v>5387</v>
      </c>
      <c r="B2100" s="2">
        <v>41293</v>
      </c>
      <c r="C2100" t="s">
        <v>3255</v>
      </c>
      <c r="D2100" t="s">
        <v>3266</v>
      </c>
      <c r="E2100" t="s">
        <v>3257</v>
      </c>
      <c r="F2100" t="s">
        <v>13</v>
      </c>
      <c r="G2100" t="s">
        <v>21</v>
      </c>
    </row>
    <row r="2101" spans="1:7" x14ac:dyDescent="0.2">
      <c r="A2101" t="s">
        <v>5388</v>
      </c>
      <c r="B2101" s="2">
        <v>40982</v>
      </c>
      <c r="C2101" t="s">
        <v>3255</v>
      </c>
      <c r="D2101" t="s">
        <v>3259</v>
      </c>
      <c r="E2101" t="s">
        <v>3257</v>
      </c>
      <c r="F2101" t="s">
        <v>13</v>
      </c>
      <c r="G2101" t="s">
        <v>37</v>
      </c>
    </row>
    <row r="2102" spans="1:7" x14ac:dyDescent="0.2">
      <c r="A2102" t="s">
        <v>5389</v>
      </c>
      <c r="B2102" s="2">
        <v>40573</v>
      </c>
      <c r="C2102" t="s">
        <v>3255</v>
      </c>
      <c r="D2102" t="s">
        <v>3266</v>
      </c>
      <c r="E2102" t="s">
        <v>3257</v>
      </c>
      <c r="F2102" t="s">
        <v>13</v>
      </c>
      <c r="G2102" t="s">
        <v>18</v>
      </c>
    </row>
    <row r="2103" spans="1:7" x14ac:dyDescent="0.2">
      <c r="A2103" t="s">
        <v>5390</v>
      </c>
      <c r="B2103" s="2">
        <v>38762</v>
      </c>
      <c r="C2103" t="s">
        <v>3255</v>
      </c>
      <c r="D2103" t="s">
        <v>3263</v>
      </c>
      <c r="E2103" t="s">
        <v>3257</v>
      </c>
      <c r="F2103" t="s">
        <v>13</v>
      </c>
      <c r="G2103" t="s">
        <v>21</v>
      </c>
    </row>
    <row r="2104" spans="1:7" x14ac:dyDescent="0.2">
      <c r="A2104" t="s">
        <v>5391</v>
      </c>
      <c r="B2104" s="2">
        <v>40513</v>
      </c>
      <c r="C2104" t="s">
        <v>3255</v>
      </c>
      <c r="D2104" t="s">
        <v>3266</v>
      </c>
      <c r="E2104" t="s">
        <v>3257</v>
      </c>
      <c r="F2104" t="s">
        <v>13</v>
      </c>
      <c r="G2104" t="s">
        <v>21</v>
      </c>
    </row>
    <row r="2105" spans="1:7" x14ac:dyDescent="0.2">
      <c r="A2105" t="s">
        <v>5392</v>
      </c>
      <c r="B2105" s="2">
        <v>37450</v>
      </c>
      <c r="C2105" t="s">
        <v>3255</v>
      </c>
      <c r="D2105" t="s">
        <v>3266</v>
      </c>
      <c r="E2105" t="s">
        <v>3257</v>
      </c>
      <c r="F2105" t="s">
        <v>65</v>
      </c>
      <c r="G2105" t="s">
        <v>37</v>
      </c>
    </row>
    <row r="2106" spans="1:7" x14ac:dyDescent="0.2">
      <c r="A2106" t="s">
        <v>5393</v>
      </c>
      <c r="B2106" s="2">
        <v>40023</v>
      </c>
      <c r="C2106" t="s">
        <v>3255</v>
      </c>
      <c r="D2106" t="s">
        <v>3266</v>
      </c>
      <c r="E2106" t="s">
        <v>3257</v>
      </c>
      <c r="F2106" t="s">
        <v>13</v>
      </c>
      <c r="G2106" t="s">
        <v>21</v>
      </c>
    </row>
    <row r="2107" spans="1:7" x14ac:dyDescent="0.2">
      <c r="A2107" t="s">
        <v>5394</v>
      </c>
      <c r="B2107" s="2">
        <v>39791</v>
      </c>
      <c r="C2107" t="s">
        <v>3255</v>
      </c>
      <c r="D2107" t="s">
        <v>3266</v>
      </c>
      <c r="E2107" t="s">
        <v>3257</v>
      </c>
      <c r="F2107" t="s">
        <v>13</v>
      </c>
      <c r="G2107" t="s">
        <v>18</v>
      </c>
    </row>
    <row r="2108" spans="1:7" x14ac:dyDescent="0.2">
      <c r="A2108" t="s">
        <v>5395</v>
      </c>
      <c r="B2108" s="2">
        <v>41615</v>
      </c>
      <c r="C2108" t="s">
        <v>3255</v>
      </c>
      <c r="D2108" t="s">
        <v>3266</v>
      </c>
      <c r="E2108" t="s">
        <v>3257</v>
      </c>
      <c r="F2108" t="s">
        <v>13</v>
      </c>
      <c r="G2108" t="s">
        <v>37</v>
      </c>
    </row>
    <row r="2109" spans="1:7" x14ac:dyDescent="0.2">
      <c r="A2109" t="s">
        <v>5396</v>
      </c>
      <c r="B2109" s="2">
        <v>37755</v>
      </c>
      <c r="C2109" t="s">
        <v>3255</v>
      </c>
      <c r="D2109" t="s">
        <v>3259</v>
      </c>
      <c r="E2109" t="s">
        <v>3257</v>
      </c>
      <c r="F2109" t="s">
        <v>36</v>
      </c>
      <c r="G2109" t="s">
        <v>37</v>
      </c>
    </row>
    <row r="2110" spans="1:7" x14ac:dyDescent="0.2">
      <c r="A2110" t="s">
        <v>5397</v>
      </c>
      <c r="B2110" s="2">
        <v>36706</v>
      </c>
      <c r="C2110" t="s">
        <v>3255</v>
      </c>
      <c r="D2110" t="s">
        <v>3259</v>
      </c>
      <c r="E2110" t="s">
        <v>3257</v>
      </c>
      <c r="F2110" t="s">
        <v>13</v>
      </c>
      <c r="G2110" t="s">
        <v>21</v>
      </c>
    </row>
    <row r="2111" spans="1:7" x14ac:dyDescent="0.2">
      <c r="A2111" t="s">
        <v>5398</v>
      </c>
      <c r="B2111" s="2">
        <v>37555</v>
      </c>
      <c r="C2111" t="s">
        <v>3255</v>
      </c>
      <c r="D2111" t="s">
        <v>3263</v>
      </c>
      <c r="E2111" t="s">
        <v>3257</v>
      </c>
      <c r="F2111" t="s">
        <v>13</v>
      </c>
      <c r="G2111" t="s">
        <v>18</v>
      </c>
    </row>
    <row r="2112" spans="1:7" x14ac:dyDescent="0.2">
      <c r="A2112" t="s">
        <v>5399</v>
      </c>
      <c r="B2112" s="2">
        <v>42006</v>
      </c>
      <c r="C2112" t="s">
        <v>3255</v>
      </c>
      <c r="D2112" t="s">
        <v>3272</v>
      </c>
      <c r="E2112" t="s">
        <v>3257</v>
      </c>
      <c r="F2112" t="s">
        <v>13</v>
      </c>
      <c r="G2112" t="s">
        <v>18</v>
      </c>
    </row>
    <row r="2113" spans="1:7" x14ac:dyDescent="0.2">
      <c r="A2113" t="s">
        <v>5400</v>
      </c>
      <c r="B2113" s="2">
        <v>38716</v>
      </c>
      <c r="C2113" t="s">
        <v>3255</v>
      </c>
      <c r="D2113" t="s">
        <v>3272</v>
      </c>
      <c r="E2113" t="s">
        <v>3257</v>
      </c>
      <c r="F2113" t="s">
        <v>13</v>
      </c>
      <c r="G2113" t="s">
        <v>18</v>
      </c>
    </row>
    <row r="2114" spans="1:7" x14ac:dyDescent="0.2">
      <c r="A2114" t="s">
        <v>5401</v>
      </c>
      <c r="B2114" s="2">
        <v>34195</v>
      </c>
      <c r="C2114" t="s">
        <v>3255</v>
      </c>
      <c r="D2114" t="s">
        <v>3300</v>
      </c>
      <c r="E2114" t="s">
        <v>3257</v>
      </c>
      <c r="F2114" t="s">
        <v>13</v>
      </c>
      <c r="G2114" t="s">
        <v>37</v>
      </c>
    </row>
    <row r="2115" spans="1:7" x14ac:dyDescent="0.2">
      <c r="A2115" t="s">
        <v>5402</v>
      </c>
      <c r="B2115" s="2">
        <v>34139</v>
      </c>
      <c r="C2115" t="s">
        <v>3255</v>
      </c>
      <c r="D2115" t="s">
        <v>3259</v>
      </c>
      <c r="E2115" t="s">
        <v>3257</v>
      </c>
      <c r="F2115" t="s">
        <v>13</v>
      </c>
      <c r="G2115" t="s">
        <v>18</v>
      </c>
    </row>
    <row r="2116" spans="1:7" x14ac:dyDescent="0.2">
      <c r="A2116" t="s">
        <v>5403</v>
      </c>
      <c r="B2116" s="2">
        <v>35963</v>
      </c>
      <c r="C2116" t="s">
        <v>3255</v>
      </c>
      <c r="D2116" t="s">
        <v>3263</v>
      </c>
      <c r="E2116" t="s">
        <v>3257</v>
      </c>
      <c r="F2116" t="s">
        <v>17</v>
      </c>
      <c r="G2116" t="s">
        <v>21</v>
      </c>
    </row>
    <row r="2117" spans="1:7" x14ac:dyDescent="0.2">
      <c r="A2117" t="s">
        <v>5404</v>
      </c>
      <c r="B2117" s="2">
        <v>35986</v>
      </c>
      <c r="C2117" t="s">
        <v>3255</v>
      </c>
      <c r="D2117" t="s">
        <v>3266</v>
      </c>
      <c r="E2117" t="s">
        <v>3257</v>
      </c>
      <c r="F2117" t="s">
        <v>13</v>
      </c>
      <c r="G2117" t="s">
        <v>21</v>
      </c>
    </row>
    <row r="2118" spans="1:7" x14ac:dyDescent="0.2">
      <c r="A2118" t="s">
        <v>5405</v>
      </c>
      <c r="B2118" s="2">
        <v>37367</v>
      </c>
      <c r="C2118" t="s">
        <v>3255</v>
      </c>
      <c r="D2118" t="s">
        <v>3266</v>
      </c>
      <c r="E2118" t="s">
        <v>3257</v>
      </c>
      <c r="F2118" t="s">
        <v>13</v>
      </c>
      <c r="G2118" t="s">
        <v>37</v>
      </c>
    </row>
    <row r="2119" spans="1:7" x14ac:dyDescent="0.2">
      <c r="A2119" t="s">
        <v>5406</v>
      </c>
      <c r="B2119" s="2">
        <v>37813</v>
      </c>
      <c r="C2119" t="s">
        <v>3255</v>
      </c>
      <c r="D2119" t="s">
        <v>3259</v>
      </c>
      <c r="E2119" t="s">
        <v>3257</v>
      </c>
      <c r="F2119" t="s">
        <v>13</v>
      </c>
      <c r="G2119" t="s">
        <v>21</v>
      </c>
    </row>
    <row r="2120" spans="1:7" x14ac:dyDescent="0.2">
      <c r="A2120" t="s">
        <v>5407</v>
      </c>
      <c r="B2120" s="2">
        <v>39371</v>
      </c>
      <c r="C2120" t="s">
        <v>3255</v>
      </c>
      <c r="D2120" t="s">
        <v>3259</v>
      </c>
      <c r="E2120" t="s">
        <v>3257</v>
      </c>
      <c r="F2120" t="s">
        <v>13</v>
      </c>
      <c r="G2120" t="s">
        <v>18</v>
      </c>
    </row>
    <row r="2121" spans="1:7" x14ac:dyDescent="0.2">
      <c r="A2121" t="s">
        <v>5408</v>
      </c>
      <c r="B2121" s="2">
        <v>39337</v>
      </c>
      <c r="C2121" t="s">
        <v>3255</v>
      </c>
      <c r="D2121" t="s">
        <v>3300</v>
      </c>
      <c r="E2121" t="s">
        <v>3257</v>
      </c>
      <c r="F2121" t="s">
        <v>65</v>
      </c>
      <c r="G2121" t="s">
        <v>37</v>
      </c>
    </row>
    <row r="2122" spans="1:7" x14ac:dyDescent="0.2">
      <c r="A2122" t="s">
        <v>5409</v>
      </c>
      <c r="B2122" s="2">
        <v>34888</v>
      </c>
      <c r="C2122" t="s">
        <v>3255</v>
      </c>
      <c r="D2122" t="s">
        <v>3266</v>
      </c>
      <c r="E2122" t="s">
        <v>3257</v>
      </c>
      <c r="F2122" t="s">
        <v>13</v>
      </c>
      <c r="G2122" t="s">
        <v>37</v>
      </c>
    </row>
    <row r="2123" spans="1:7" x14ac:dyDescent="0.2">
      <c r="A2123" t="s">
        <v>5410</v>
      </c>
      <c r="B2123" s="2">
        <v>37438</v>
      </c>
      <c r="C2123" t="s">
        <v>3255</v>
      </c>
      <c r="D2123" t="s">
        <v>3259</v>
      </c>
      <c r="E2123" t="s">
        <v>3257</v>
      </c>
      <c r="F2123" t="s">
        <v>13</v>
      </c>
      <c r="G2123" t="s">
        <v>37</v>
      </c>
    </row>
    <row r="2124" spans="1:7" x14ac:dyDescent="0.2">
      <c r="A2124" t="s">
        <v>5411</v>
      </c>
      <c r="B2124" s="2">
        <v>31950</v>
      </c>
      <c r="C2124" t="s">
        <v>3255</v>
      </c>
      <c r="D2124" t="s">
        <v>3266</v>
      </c>
      <c r="E2124" t="s">
        <v>3257</v>
      </c>
      <c r="F2124" t="s">
        <v>65</v>
      </c>
      <c r="G2124" t="s">
        <v>18</v>
      </c>
    </row>
    <row r="2125" spans="1:7" x14ac:dyDescent="0.2">
      <c r="A2125" t="s">
        <v>5412</v>
      </c>
      <c r="B2125" s="2">
        <v>33368</v>
      </c>
      <c r="C2125" t="s">
        <v>3255</v>
      </c>
      <c r="D2125" t="s">
        <v>3272</v>
      </c>
      <c r="E2125" t="s">
        <v>3257</v>
      </c>
      <c r="F2125" t="s">
        <v>13</v>
      </c>
      <c r="G2125" t="s">
        <v>18</v>
      </c>
    </row>
    <row r="2126" spans="1:7" x14ac:dyDescent="0.2">
      <c r="A2126" t="s">
        <v>5413</v>
      </c>
      <c r="B2126" s="2">
        <v>40291</v>
      </c>
      <c r="C2126" t="s">
        <v>3255</v>
      </c>
      <c r="D2126" t="s">
        <v>3272</v>
      </c>
      <c r="E2126" t="s">
        <v>3257</v>
      </c>
      <c r="F2126" t="s">
        <v>13</v>
      </c>
      <c r="G2126" t="s">
        <v>14</v>
      </c>
    </row>
    <row r="2127" spans="1:7" x14ac:dyDescent="0.2">
      <c r="A2127" t="s">
        <v>5414</v>
      </c>
      <c r="B2127" s="2">
        <v>39782</v>
      </c>
      <c r="C2127" t="s">
        <v>3255</v>
      </c>
      <c r="D2127" t="s">
        <v>3263</v>
      </c>
      <c r="E2127" t="s">
        <v>3257</v>
      </c>
      <c r="F2127" t="s">
        <v>13</v>
      </c>
      <c r="G2127" t="s">
        <v>14</v>
      </c>
    </row>
    <row r="2128" spans="1:7" x14ac:dyDescent="0.2">
      <c r="A2128" t="s">
        <v>5415</v>
      </c>
      <c r="B2128" s="2">
        <v>35647</v>
      </c>
      <c r="C2128" t="s">
        <v>3255</v>
      </c>
      <c r="D2128" t="s">
        <v>3433</v>
      </c>
      <c r="E2128" t="s">
        <v>3257</v>
      </c>
      <c r="F2128" t="s">
        <v>13</v>
      </c>
      <c r="G2128" t="s">
        <v>18</v>
      </c>
    </row>
    <row r="2129" spans="1:7" x14ac:dyDescent="0.2">
      <c r="A2129" t="s">
        <v>5416</v>
      </c>
      <c r="B2129" s="2">
        <v>41864</v>
      </c>
      <c r="C2129" t="s">
        <v>3255</v>
      </c>
      <c r="D2129" t="s">
        <v>3272</v>
      </c>
      <c r="E2129" t="s">
        <v>3257</v>
      </c>
      <c r="F2129" t="s">
        <v>13</v>
      </c>
      <c r="G2129" t="s">
        <v>21</v>
      </c>
    </row>
    <row r="2130" spans="1:7" x14ac:dyDescent="0.2">
      <c r="A2130" t="s">
        <v>5417</v>
      </c>
      <c r="B2130" s="2">
        <v>35505</v>
      </c>
      <c r="C2130" t="s">
        <v>3255</v>
      </c>
      <c r="D2130" t="s">
        <v>3266</v>
      </c>
      <c r="E2130" t="s">
        <v>3257</v>
      </c>
      <c r="F2130" t="s">
        <v>13</v>
      </c>
      <c r="G2130" t="s">
        <v>37</v>
      </c>
    </row>
    <row r="2131" spans="1:7" x14ac:dyDescent="0.2">
      <c r="A2131" t="s">
        <v>5418</v>
      </c>
      <c r="B2131" s="2">
        <v>39807</v>
      </c>
      <c r="C2131" t="s">
        <v>3255</v>
      </c>
      <c r="D2131" t="s">
        <v>3266</v>
      </c>
      <c r="E2131" t="s">
        <v>3257</v>
      </c>
      <c r="F2131" t="s">
        <v>13</v>
      </c>
      <c r="G2131" t="s">
        <v>37</v>
      </c>
    </row>
    <row r="2132" spans="1:7" x14ac:dyDescent="0.2">
      <c r="A2132" t="s">
        <v>5419</v>
      </c>
      <c r="B2132" s="2">
        <v>36013</v>
      </c>
      <c r="C2132" t="s">
        <v>3255</v>
      </c>
      <c r="D2132" t="s">
        <v>3259</v>
      </c>
      <c r="E2132" t="s">
        <v>3257</v>
      </c>
      <c r="F2132" t="s">
        <v>13</v>
      </c>
      <c r="G2132" t="s">
        <v>21</v>
      </c>
    </row>
    <row r="2133" spans="1:7" x14ac:dyDescent="0.2">
      <c r="A2133" t="s">
        <v>5420</v>
      </c>
      <c r="B2133" s="2">
        <v>41793</v>
      </c>
      <c r="C2133" t="s">
        <v>3255</v>
      </c>
      <c r="D2133" t="s">
        <v>3263</v>
      </c>
      <c r="E2133" t="s">
        <v>3257</v>
      </c>
      <c r="F2133" t="s">
        <v>13</v>
      </c>
      <c r="G2133" t="s">
        <v>18</v>
      </c>
    </row>
    <row r="2134" spans="1:7" x14ac:dyDescent="0.2">
      <c r="A2134" t="s">
        <v>5421</v>
      </c>
      <c r="B2134" s="2">
        <v>39990</v>
      </c>
      <c r="C2134" t="s">
        <v>3255</v>
      </c>
      <c r="D2134" t="s">
        <v>3300</v>
      </c>
      <c r="E2134" t="s">
        <v>3257</v>
      </c>
      <c r="F2134" t="s">
        <v>13</v>
      </c>
      <c r="G2134" t="s">
        <v>37</v>
      </c>
    </row>
    <row r="2135" spans="1:7" x14ac:dyDescent="0.2">
      <c r="A2135" t="s">
        <v>5422</v>
      </c>
      <c r="B2135" s="2">
        <v>38986</v>
      </c>
      <c r="C2135" t="s">
        <v>3255</v>
      </c>
      <c r="D2135" t="s">
        <v>3266</v>
      </c>
      <c r="E2135" t="s">
        <v>3257</v>
      </c>
      <c r="F2135" t="s">
        <v>65</v>
      </c>
      <c r="G2135" t="s">
        <v>37</v>
      </c>
    </row>
    <row r="2136" spans="1:7" x14ac:dyDescent="0.2">
      <c r="A2136" t="s">
        <v>5423</v>
      </c>
      <c r="B2136" s="2">
        <v>42326</v>
      </c>
      <c r="C2136" t="s">
        <v>3255</v>
      </c>
      <c r="D2136" t="s">
        <v>3449</v>
      </c>
      <c r="E2136" t="s">
        <v>3257</v>
      </c>
      <c r="F2136" t="s">
        <v>13</v>
      </c>
      <c r="G2136" t="s">
        <v>18</v>
      </c>
    </row>
    <row r="2137" spans="1:7" x14ac:dyDescent="0.2">
      <c r="A2137" t="s">
        <v>5424</v>
      </c>
      <c r="B2137" s="2">
        <v>35980</v>
      </c>
      <c r="C2137" t="s">
        <v>3255</v>
      </c>
      <c r="D2137" t="s">
        <v>3259</v>
      </c>
      <c r="E2137" t="s">
        <v>3257</v>
      </c>
      <c r="F2137" t="s">
        <v>13</v>
      </c>
      <c r="G2137" t="s">
        <v>37</v>
      </c>
    </row>
    <row r="2138" spans="1:7" x14ac:dyDescent="0.2">
      <c r="A2138" t="s">
        <v>5425</v>
      </c>
      <c r="B2138" s="2">
        <v>36611</v>
      </c>
      <c r="C2138" t="s">
        <v>3255</v>
      </c>
      <c r="D2138" t="s">
        <v>3270</v>
      </c>
      <c r="E2138" t="s">
        <v>3257</v>
      </c>
      <c r="F2138" t="s">
        <v>13</v>
      </c>
      <c r="G2138" t="s">
        <v>37</v>
      </c>
    </row>
    <row r="2139" spans="1:7" x14ac:dyDescent="0.2">
      <c r="A2139" t="s">
        <v>5426</v>
      </c>
      <c r="B2139" s="2">
        <v>36531</v>
      </c>
      <c r="C2139" t="s">
        <v>3255</v>
      </c>
      <c r="D2139" t="s">
        <v>3259</v>
      </c>
      <c r="E2139" t="s">
        <v>3257</v>
      </c>
      <c r="F2139" t="s">
        <v>13</v>
      </c>
      <c r="G2139" t="s">
        <v>37</v>
      </c>
    </row>
    <row r="2140" spans="1:7" x14ac:dyDescent="0.2">
      <c r="A2140" t="s">
        <v>5427</v>
      </c>
      <c r="B2140" s="2">
        <v>37818</v>
      </c>
      <c r="C2140" t="s">
        <v>3255</v>
      </c>
      <c r="D2140" t="s">
        <v>3259</v>
      </c>
      <c r="E2140" t="s">
        <v>3257</v>
      </c>
      <c r="F2140" t="s">
        <v>13</v>
      </c>
      <c r="G2140" t="s">
        <v>21</v>
      </c>
    </row>
    <row r="2141" spans="1:7" x14ac:dyDescent="0.2">
      <c r="A2141" t="s">
        <v>5428</v>
      </c>
      <c r="B2141" s="2">
        <v>33440</v>
      </c>
      <c r="C2141" t="s">
        <v>3255</v>
      </c>
      <c r="D2141" t="s">
        <v>3272</v>
      </c>
      <c r="E2141" t="s">
        <v>3257</v>
      </c>
      <c r="F2141" t="s">
        <v>13</v>
      </c>
      <c r="G2141" t="s">
        <v>18</v>
      </c>
    </row>
    <row r="2142" spans="1:7" x14ac:dyDescent="0.2">
      <c r="A2142" t="s">
        <v>5429</v>
      </c>
      <c r="B2142" s="2">
        <v>40405</v>
      </c>
      <c r="C2142" t="s">
        <v>3255</v>
      </c>
      <c r="D2142" t="s">
        <v>3266</v>
      </c>
      <c r="E2142" t="s">
        <v>3257</v>
      </c>
      <c r="F2142" t="s">
        <v>13</v>
      </c>
      <c r="G2142" t="s">
        <v>37</v>
      </c>
    </row>
    <row r="2143" spans="1:7" x14ac:dyDescent="0.2">
      <c r="A2143" t="s">
        <v>5430</v>
      </c>
      <c r="B2143" s="2">
        <v>41446</v>
      </c>
      <c r="C2143" t="s">
        <v>3255</v>
      </c>
      <c r="D2143" t="s">
        <v>3263</v>
      </c>
      <c r="E2143" t="s">
        <v>3257</v>
      </c>
      <c r="F2143" t="s">
        <v>13</v>
      </c>
      <c r="G2143" t="s">
        <v>21</v>
      </c>
    </row>
    <row r="2144" spans="1:7" x14ac:dyDescent="0.2">
      <c r="A2144" t="s">
        <v>5431</v>
      </c>
      <c r="B2144" s="2">
        <v>39037</v>
      </c>
      <c r="C2144" t="s">
        <v>3255</v>
      </c>
      <c r="D2144" t="s">
        <v>3259</v>
      </c>
      <c r="E2144" t="s">
        <v>3257</v>
      </c>
      <c r="F2144" t="s">
        <v>65</v>
      </c>
      <c r="G2144" t="s">
        <v>21</v>
      </c>
    </row>
    <row r="2145" spans="1:7" x14ac:dyDescent="0.2">
      <c r="A2145" t="s">
        <v>5432</v>
      </c>
      <c r="B2145" s="2">
        <v>41721</v>
      </c>
      <c r="C2145" t="s">
        <v>3255</v>
      </c>
      <c r="D2145" t="s">
        <v>3272</v>
      </c>
      <c r="E2145" t="s">
        <v>3257</v>
      </c>
      <c r="F2145" t="s">
        <v>13</v>
      </c>
      <c r="G2145" t="s">
        <v>21</v>
      </c>
    </row>
    <row r="2146" spans="1:7" x14ac:dyDescent="0.2">
      <c r="A2146" t="s">
        <v>5433</v>
      </c>
      <c r="B2146" s="2">
        <v>35803</v>
      </c>
      <c r="C2146" t="s">
        <v>3255</v>
      </c>
      <c r="D2146" t="s">
        <v>3433</v>
      </c>
      <c r="E2146" t="s">
        <v>3257</v>
      </c>
      <c r="F2146" t="s">
        <v>13</v>
      </c>
      <c r="G2146" t="s">
        <v>21</v>
      </c>
    </row>
    <row r="2147" spans="1:7" x14ac:dyDescent="0.2">
      <c r="A2147" t="s">
        <v>5434</v>
      </c>
      <c r="B2147" s="2">
        <v>37493</v>
      </c>
      <c r="C2147" t="s">
        <v>3255</v>
      </c>
      <c r="D2147" t="s">
        <v>3266</v>
      </c>
      <c r="E2147" t="s">
        <v>3257</v>
      </c>
      <c r="F2147" t="s">
        <v>13</v>
      </c>
      <c r="G2147" t="s">
        <v>18</v>
      </c>
    </row>
    <row r="2148" spans="1:7" x14ac:dyDescent="0.2">
      <c r="A2148" t="s">
        <v>5435</v>
      </c>
      <c r="B2148" s="2">
        <v>36946</v>
      </c>
      <c r="C2148" t="s">
        <v>3255</v>
      </c>
      <c r="D2148" t="s">
        <v>3259</v>
      </c>
      <c r="E2148" t="s">
        <v>3257</v>
      </c>
      <c r="F2148" t="s">
        <v>65</v>
      </c>
      <c r="G2148" t="s">
        <v>37</v>
      </c>
    </row>
    <row r="2149" spans="1:7" x14ac:dyDescent="0.2">
      <c r="A2149" t="s">
        <v>5436</v>
      </c>
      <c r="B2149" s="2">
        <v>37884</v>
      </c>
      <c r="C2149" t="s">
        <v>3255</v>
      </c>
      <c r="D2149" t="s">
        <v>3259</v>
      </c>
      <c r="E2149" t="s">
        <v>3257</v>
      </c>
      <c r="F2149" t="s">
        <v>13</v>
      </c>
      <c r="G2149" t="s">
        <v>21</v>
      </c>
    </row>
    <row r="2150" spans="1:7" x14ac:dyDescent="0.2">
      <c r="A2150" t="s">
        <v>5437</v>
      </c>
      <c r="B2150" s="2">
        <v>37331</v>
      </c>
      <c r="C2150" t="s">
        <v>3255</v>
      </c>
      <c r="D2150" t="s">
        <v>3263</v>
      </c>
      <c r="E2150" t="s">
        <v>3257</v>
      </c>
      <c r="F2150" t="s">
        <v>13</v>
      </c>
      <c r="G2150" t="s">
        <v>21</v>
      </c>
    </row>
    <row r="2151" spans="1:7" x14ac:dyDescent="0.2">
      <c r="A2151" t="s">
        <v>5438</v>
      </c>
      <c r="B2151" s="2">
        <v>41515</v>
      </c>
      <c r="C2151" t="s">
        <v>3255</v>
      </c>
      <c r="D2151" t="s">
        <v>3259</v>
      </c>
      <c r="E2151" t="s">
        <v>3257</v>
      </c>
      <c r="F2151" t="s">
        <v>13</v>
      </c>
      <c r="G2151" t="s">
        <v>37</v>
      </c>
    </row>
    <row r="2152" spans="1:7" x14ac:dyDescent="0.2">
      <c r="A2152" t="s">
        <v>5439</v>
      </c>
      <c r="B2152" s="2">
        <v>36055</v>
      </c>
      <c r="C2152" t="s">
        <v>3255</v>
      </c>
      <c r="D2152" t="s">
        <v>3259</v>
      </c>
      <c r="E2152" t="s">
        <v>3257</v>
      </c>
      <c r="F2152" t="s">
        <v>13</v>
      </c>
      <c r="G2152" t="s">
        <v>37</v>
      </c>
    </row>
    <row r="2153" spans="1:7" x14ac:dyDescent="0.2">
      <c r="A2153" t="s">
        <v>5440</v>
      </c>
      <c r="B2153" s="2">
        <v>39602</v>
      </c>
      <c r="C2153" t="s">
        <v>3255</v>
      </c>
      <c r="D2153" t="s">
        <v>3259</v>
      </c>
      <c r="E2153" t="s">
        <v>3257</v>
      </c>
      <c r="F2153" t="s">
        <v>13</v>
      </c>
      <c r="G2153" t="s">
        <v>21</v>
      </c>
    </row>
    <row r="2154" spans="1:7" x14ac:dyDescent="0.2">
      <c r="A2154" t="s">
        <v>5441</v>
      </c>
      <c r="B2154" s="2">
        <v>36301</v>
      </c>
      <c r="C2154" t="s">
        <v>3255</v>
      </c>
      <c r="D2154" t="s">
        <v>3259</v>
      </c>
      <c r="E2154" t="s">
        <v>3257</v>
      </c>
      <c r="F2154" t="s">
        <v>13</v>
      </c>
      <c r="G2154" t="s">
        <v>37</v>
      </c>
    </row>
    <row r="2155" spans="1:7" x14ac:dyDescent="0.2">
      <c r="A2155" t="s">
        <v>5442</v>
      </c>
      <c r="B2155" s="2">
        <v>36973</v>
      </c>
      <c r="C2155" t="s">
        <v>3255</v>
      </c>
      <c r="D2155" t="s">
        <v>3259</v>
      </c>
      <c r="E2155" t="s">
        <v>3257</v>
      </c>
      <c r="F2155" t="s">
        <v>13</v>
      </c>
      <c r="G2155" t="s">
        <v>1221</v>
      </c>
    </row>
    <row r="2156" spans="1:7" x14ac:dyDescent="0.2">
      <c r="A2156" t="s">
        <v>5443</v>
      </c>
      <c r="B2156" s="2">
        <v>38540</v>
      </c>
      <c r="C2156" t="s">
        <v>3255</v>
      </c>
      <c r="D2156" t="s">
        <v>3263</v>
      </c>
      <c r="E2156" t="s">
        <v>3257</v>
      </c>
      <c r="F2156" t="s">
        <v>13</v>
      </c>
      <c r="G2156" t="s">
        <v>21</v>
      </c>
    </row>
    <row r="2157" spans="1:7" x14ac:dyDescent="0.2">
      <c r="A2157" t="s">
        <v>5444</v>
      </c>
      <c r="B2157" s="2">
        <v>36484</v>
      </c>
      <c r="C2157" t="s">
        <v>3255</v>
      </c>
      <c r="D2157" t="s">
        <v>3259</v>
      </c>
      <c r="E2157" t="s">
        <v>3257</v>
      </c>
      <c r="F2157" t="s">
        <v>13</v>
      </c>
      <c r="G2157" t="s">
        <v>37</v>
      </c>
    </row>
    <row r="2158" spans="1:7" x14ac:dyDescent="0.2">
      <c r="A2158" t="s">
        <v>5445</v>
      </c>
      <c r="B2158" s="2">
        <v>37142</v>
      </c>
      <c r="C2158" t="s">
        <v>3255</v>
      </c>
      <c r="D2158" t="s">
        <v>3266</v>
      </c>
      <c r="E2158" t="s">
        <v>3257</v>
      </c>
      <c r="F2158" t="s">
        <v>13</v>
      </c>
      <c r="G2158" t="s">
        <v>21</v>
      </c>
    </row>
    <row r="2159" spans="1:7" x14ac:dyDescent="0.2">
      <c r="A2159" t="s">
        <v>5446</v>
      </c>
      <c r="B2159" s="2">
        <v>41894</v>
      </c>
      <c r="C2159" t="s">
        <v>3255</v>
      </c>
      <c r="D2159" t="s">
        <v>3300</v>
      </c>
      <c r="E2159" t="s">
        <v>3257</v>
      </c>
      <c r="F2159" t="s">
        <v>13</v>
      </c>
      <c r="G2159" t="s">
        <v>37</v>
      </c>
    </row>
    <row r="2160" spans="1:7" x14ac:dyDescent="0.2">
      <c r="A2160" t="s">
        <v>5447</v>
      </c>
      <c r="B2160" s="2">
        <v>40140</v>
      </c>
      <c r="C2160" t="s">
        <v>3255</v>
      </c>
      <c r="D2160" t="s">
        <v>3259</v>
      </c>
      <c r="E2160" t="s">
        <v>3257</v>
      </c>
      <c r="F2160" t="s">
        <v>13</v>
      </c>
      <c r="G2160" t="s">
        <v>21</v>
      </c>
    </row>
    <row r="2161" spans="1:7" x14ac:dyDescent="0.2">
      <c r="A2161" t="s">
        <v>5448</v>
      </c>
      <c r="B2161" s="2">
        <v>36378</v>
      </c>
      <c r="C2161" t="s">
        <v>3255</v>
      </c>
      <c r="D2161" t="s">
        <v>3259</v>
      </c>
      <c r="E2161" t="s">
        <v>3257</v>
      </c>
      <c r="F2161" t="s">
        <v>13</v>
      </c>
      <c r="G2161" t="s">
        <v>21</v>
      </c>
    </row>
    <row r="2162" spans="1:7" x14ac:dyDescent="0.2">
      <c r="A2162" t="s">
        <v>5449</v>
      </c>
      <c r="B2162" s="2">
        <v>33883</v>
      </c>
      <c r="C2162" t="s">
        <v>3255</v>
      </c>
      <c r="D2162" t="s">
        <v>3266</v>
      </c>
      <c r="E2162" t="s">
        <v>3257</v>
      </c>
      <c r="F2162" t="s">
        <v>13</v>
      </c>
      <c r="G2162" t="s">
        <v>37</v>
      </c>
    </row>
    <row r="2163" spans="1:7" x14ac:dyDescent="0.2">
      <c r="A2163" t="s">
        <v>5450</v>
      </c>
      <c r="B2163" s="2">
        <v>41591</v>
      </c>
      <c r="C2163" t="s">
        <v>3255</v>
      </c>
      <c r="D2163" t="s">
        <v>3259</v>
      </c>
      <c r="E2163" t="s">
        <v>3257</v>
      </c>
      <c r="F2163" t="s">
        <v>13</v>
      </c>
      <c r="G2163" t="s">
        <v>37</v>
      </c>
    </row>
    <row r="2164" spans="1:7" x14ac:dyDescent="0.2">
      <c r="A2164" t="s">
        <v>5451</v>
      </c>
      <c r="B2164" s="2">
        <v>35013</v>
      </c>
      <c r="C2164" t="s">
        <v>3255</v>
      </c>
      <c r="D2164" t="s">
        <v>3266</v>
      </c>
      <c r="E2164" t="s">
        <v>4976</v>
      </c>
      <c r="F2164" t="s">
        <v>701</v>
      </c>
      <c r="G2164" t="s">
        <v>37</v>
      </c>
    </row>
    <row r="2165" spans="1:7" x14ac:dyDescent="0.2">
      <c r="A2165" t="s">
        <v>5452</v>
      </c>
      <c r="B2165" s="2">
        <v>41055</v>
      </c>
      <c r="C2165" t="s">
        <v>3255</v>
      </c>
      <c r="D2165" t="s">
        <v>3259</v>
      </c>
      <c r="E2165" t="s">
        <v>3257</v>
      </c>
      <c r="F2165" t="s">
        <v>13</v>
      </c>
      <c r="G2165" t="s">
        <v>37</v>
      </c>
    </row>
    <row r="2166" spans="1:7" x14ac:dyDescent="0.2">
      <c r="A2166" t="s">
        <v>5453</v>
      </c>
      <c r="B2166" s="2">
        <v>38148</v>
      </c>
      <c r="C2166" t="s">
        <v>3456</v>
      </c>
      <c r="D2166" t="s">
        <v>3259</v>
      </c>
      <c r="E2166" t="s">
        <v>3257</v>
      </c>
      <c r="F2166" t="s">
        <v>13</v>
      </c>
      <c r="G2166" t="s">
        <v>21</v>
      </c>
    </row>
    <row r="2167" spans="1:7" x14ac:dyDescent="0.2">
      <c r="A2167" t="s">
        <v>5454</v>
      </c>
      <c r="B2167" s="2">
        <v>26179</v>
      </c>
      <c r="C2167" t="s">
        <v>3255</v>
      </c>
      <c r="D2167" t="s">
        <v>3266</v>
      </c>
      <c r="E2167" t="s">
        <v>3257</v>
      </c>
      <c r="F2167" t="s">
        <v>65</v>
      </c>
      <c r="G2167" t="s">
        <v>2308</v>
      </c>
    </row>
    <row r="2168" spans="1:7" x14ac:dyDescent="0.2">
      <c r="A2168" t="s">
        <v>5455</v>
      </c>
      <c r="B2168" s="2">
        <v>37143</v>
      </c>
      <c r="C2168" t="s">
        <v>3255</v>
      </c>
      <c r="D2168" t="s">
        <v>3259</v>
      </c>
      <c r="E2168" t="s">
        <v>3257</v>
      </c>
      <c r="F2168" t="s">
        <v>13</v>
      </c>
      <c r="G2168" t="s">
        <v>37</v>
      </c>
    </row>
    <row r="2169" spans="1:7" x14ac:dyDescent="0.2">
      <c r="A2169" t="s">
        <v>5456</v>
      </c>
      <c r="B2169" s="2">
        <v>19290</v>
      </c>
      <c r="C2169" t="s">
        <v>3255</v>
      </c>
      <c r="D2169" t="s">
        <v>3263</v>
      </c>
      <c r="E2169" t="s">
        <v>3257</v>
      </c>
      <c r="F2169" t="s">
        <v>13</v>
      </c>
      <c r="G2169" t="s">
        <v>359</v>
      </c>
    </row>
    <row r="2170" spans="1:7" x14ac:dyDescent="0.2">
      <c r="A2170" t="s">
        <v>5457</v>
      </c>
      <c r="B2170" s="2">
        <v>37326</v>
      </c>
      <c r="C2170" t="s">
        <v>3255</v>
      </c>
      <c r="D2170" t="s">
        <v>3259</v>
      </c>
      <c r="E2170" t="s">
        <v>3257</v>
      </c>
      <c r="F2170" t="s">
        <v>65</v>
      </c>
      <c r="G2170" t="s">
        <v>21</v>
      </c>
    </row>
    <row r="2171" spans="1:7" x14ac:dyDescent="0.2">
      <c r="A2171" t="s">
        <v>5458</v>
      </c>
      <c r="B2171" s="2">
        <v>40596</v>
      </c>
      <c r="C2171" t="s">
        <v>3255</v>
      </c>
      <c r="D2171" t="s">
        <v>3259</v>
      </c>
      <c r="E2171" t="s">
        <v>3257</v>
      </c>
      <c r="F2171" t="s">
        <v>13</v>
      </c>
      <c r="G2171" t="s">
        <v>37</v>
      </c>
    </row>
    <row r="2172" spans="1:7" x14ac:dyDescent="0.2">
      <c r="A2172" t="s">
        <v>5459</v>
      </c>
      <c r="B2172" s="2">
        <v>41368</v>
      </c>
      <c r="C2172" t="s">
        <v>3255</v>
      </c>
      <c r="D2172" t="s">
        <v>3259</v>
      </c>
      <c r="E2172" t="s">
        <v>3257</v>
      </c>
      <c r="F2172" t="s">
        <v>13</v>
      </c>
      <c r="G2172" t="s">
        <v>37</v>
      </c>
    </row>
    <row r="2173" spans="1:7" x14ac:dyDescent="0.2">
      <c r="A2173" t="s">
        <v>5460</v>
      </c>
      <c r="B2173" s="2">
        <v>40899</v>
      </c>
      <c r="C2173" t="s">
        <v>3255</v>
      </c>
      <c r="D2173" t="s">
        <v>3263</v>
      </c>
      <c r="E2173" t="s">
        <v>3257</v>
      </c>
      <c r="F2173" t="s">
        <v>13</v>
      </c>
      <c r="G2173" t="s">
        <v>21</v>
      </c>
    </row>
    <row r="2174" spans="1:7" x14ac:dyDescent="0.2">
      <c r="A2174" t="s">
        <v>5461</v>
      </c>
      <c r="B2174" s="2">
        <v>30777</v>
      </c>
      <c r="C2174" t="s">
        <v>3255</v>
      </c>
      <c r="D2174" t="s">
        <v>3259</v>
      </c>
      <c r="E2174" t="s">
        <v>3257</v>
      </c>
      <c r="F2174" t="s">
        <v>13</v>
      </c>
      <c r="G2174" t="s">
        <v>37</v>
      </c>
    </row>
    <row r="2175" spans="1:7" x14ac:dyDescent="0.2">
      <c r="A2175" t="s">
        <v>5462</v>
      </c>
      <c r="B2175" s="2">
        <v>19593</v>
      </c>
      <c r="C2175" t="s">
        <v>3456</v>
      </c>
      <c r="D2175" t="s">
        <v>3272</v>
      </c>
      <c r="E2175" t="s">
        <v>3257</v>
      </c>
      <c r="F2175" t="s">
        <v>13</v>
      </c>
      <c r="G2175" t="s">
        <v>2318</v>
      </c>
    </row>
    <row r="2176" spans="1:7" x14ac:dyDescent="0.2">
      <c r="A2176" t="s">
        <v>5463</v>
      </c>
      <c r="B2176" s="2">
        <v>38786</v>
      </c>
      <c r="C2176" t="s">
        <v>3255</v>
      </c>
      <c r="D2176" t="s">
        <v>3263</v>
      </c>
      <c r="E2176" t="s">
        <v>3257</v>
      </c>
      <c r="F2176" t="s">
        <v>13</v>
      </c>
      <c r="G2176" t="s">
        <v>18</v>
      </c>
    </row>
    <row r="2177" spans="1:7" x14ac:dyDescent="0.2">
      <c r="A2177" t="s">
        <v>5464</v>
      </c>
      <c r="B2177" s="2">
        <v>24071</v>
      </c>
      <c r="C2177" t="s">
        <v>3255</v>
      </c>
      <c r="D2177" t="s">
        <v>3272</v>
      </c>
      <c r="E2177" t="s">
        <v>3257</v>
      </c>
      <c r="F2177" t="s">
        <v>13</v>
      </c>
      <c r="G2177" t="s">
        <v>2318</v>
      </c>
    </row>
    <row r="2178" spans="1:7" x14ac:dyDescent="0.2">
      <c r="A2178" t="s">
        <v>5465</v>
      </c>
      <c r="B2178" s="2">
        <v>40009</v>
      </c>
      <c r="C2178" t="s">
        <v>3255</v>
      </c>
      <c r="D2178" t="s">
        <v>3259</v>
      </c>
      <c r="E2178" t="s">
        <v>3257</v>
      </c>
      <c r="F2178" t="s">
        <v>36</v>
      </c>
      <c r="G2178" t="s">
        <v>37</v>
      </c>
    </row>
    <row r="2179" spans="1:7" x14ac:dyDescent="0.2">
      <c r="A2179" t="s">
        <v>5466</v>
      </c>
      <c r="B2179" s="2">
        <v>40553</v>
      </c>
      <c r="C2179" t="s">
        <v>3255</v>
      </c>
      <c r="D2179" t="s">
        <v>3266</v>
      </c>
      <c r="E2179" t="s">
        <v>3257</v>
      </c>
      <c r="F2179" t="s">
        <v>13</v>
      </c>
      <c r="G2179" t="s">
        <v>37</v>
      </c>
    </row>
    <row r="2180" spans="1:7" x14ac:dyDescent="0.2">
      <c r="A2180" t="s">
        <v>5467</v>
      </c>
      <c r="B2180" s="2">
        <v>36513</v>
      </c>
      <c r="C2180" t="s">
        <v>3255</v>
      </c>
      <c r="D2180" t="s">
        <v>3263</v>
      </c>
      <c r="E2180" t="s">
        <v>3257</v>
      </c>
      <c r="F2180" t="s">
        <v>13</v>
      </c>
      <c r="G2180" t="s">
        <v>37</v>
      </c>
    </row>
    <row r="2181" spans="1:7" x14ac:dyDescent="0.2">
      <c r="A2181" t="s">
        <v>5468</v>
      </c>
      <c r="B2181" s="2">
        <v>39794</v>
      </c>
      <c r="C2181" t="s">
        <v>3255</v>
      </c>
      <c r="D2181" t="s">
        <v>3263</v>
      </c>
      <c r="E2181" t="s">
        <v>3257</v>
      </c>
      <c r="F2181" t="s">
        <v>13</v>
      </c>
      <c r="G2181" t="s">
        <v>21</v>
      </c>
    </row>
    <row r="2182" spans="1:7" x14ac:dyDescent="0.2">
      <c r="A2182" t="s">
        <v>5469</v>
      </c>
      <c r="B2182" s="2">
        <v>38750</v>
      </c>
      <c r="C2182" t="s">
        <v>3255</v>
      </c>
      <c r="D2182" t="s">
        <v>3433</v>
      </c>
      <c r="E2182" t="s">
        <v>3257</v>
      </c>
      <c r="F2182" t="s">
        <v>13</v>
      </c>
      <c r="G2182" t="s">
        <v>21</v>
      </c>
    </row>
    <row r="2183" spans="1:7" x14ac:dyDescent="0.2">
      <c r="A2183" t="s">
        <v>5470</v>
      </c>
      <c r="B2183" s="2">
        <v>29261</v>
      </c>
      <c r="C2183" t="s">
        <v>3255</v>
      </c>
      <c r="D2183" t="s">
        <v>3272</v>
      </c>
      <c r="E2183" t="s">
        <v>3257</v>
      </c>
      <c r="F2183" t="s">
        <v>13</v>
      </c>
      <c r="G2183" t="s">
        <v>37</v>
      </c>
    </row>
    <row r="2184" spans="1:7" x14ac:dyDescent="0.2">
      <c r="A2184" t="s">
        <v>5471</v>
      </c>
      <c r="B2184" s="2">
        <v>39014</v>
      </c>
      <c r="C2184" t="s">
        <v>3456</v>
      </c>
      <c r="D2184" t="s">
        <v>3259</v>
      </c>
      <c r="E2184" t="s">
        <v>3257</v>
      </c>
      <c r="F2184" t="s">
        <v>36</v>
      </c>
      <c r="G2184" t="s">
        <v>37</v>
      </c>
    </row>
    <row r="2185" spans="1:7" x14ac:dyDescent="0.2">
      <c r="A2185" t="s">
        <v>5472</v>
      </c>
      <c r="B2185" s="2">
        <v>41854</v>
      </c>
      <c r="C2185" t="s">
        <v>3255</v>
      </c>
      <c r="D2185" t="s">
        <v>3266</v>
      </c>
      <c r="E2185" t="s">
        <v>3257</v>
      </c>
      <c r="F2185" t="s">
        <v>13</v>
      </c>
    </row>
    <row r="2186" spans="1:7" x14ac:dyDescent="0.2">
      <c r="A2186" t="s">
        <v>5473</v>
      </c>
      <c r="B2186" s="2">
        <v>40122</v>
      </c>
      <c r="C2186" t="s">
        <v>3255</v>
      </c>
      <c r="D2186" t="s">
        <v>3263</v>
      </c>
      <c r="E2186" t="s">
        <v>3257</v>
      </c>
      <c r="F2186" t="s">
        <v>1264</v>
      </c>
      <c r="G2186" t="s">
        <v>21</v>
      </c>
    </row>
    <row r="2187" spans="1:7" x14ac:dyDescent="0.2">
      <c r="A2187" t="s">
        <v>5474</v>
      </c>
      <c r="B2187" s="2">
        <v>39456</v>
      </c>
      <c r="C2187" t="s">
        <v>3255</v>
      </c>
      <c r="D2187" t="s">
        <v>3263</v>
      </c>
      <c r="E2187" t="s">
        <v>3257</v>
      </c>
      <c r="F2187" t="s">
        <v>65</v>
      </c>
      <c r="G2187" t="s">
        <v>21</v>
      </c>
    </row>
    <row r="2188" spans="1:7" x14ac:dyDescent="0.2">
      <c r="A2188" t="s">
        <v>5475</v>
      </c>
      <c r="B2188" s="2">
        <v>35471</v>
      </c>
      <c r="C2188" t="s">
        <v>3255</v>
      </c>
      <c r="D2188" t="s">
        <v>3433</v>
      </c>
      <c r="E2188" t="s">
        <v>3257</v>
      </c>
      <c r="F2188" t="s">
        <v>13</v>
      </c>
      <c r="G2188" t="s">
        <v>21</v>
      </c>
    </row>
    <row r="2189" spans="1:7" x14ac:dyDescent="0.2">
      <c r="A2189" t="s">
        <v>5476</v>
      </c>
      <c r="B2189" s="2">
        <v>31006</v>
      </c>
      <c r="C2189" t="s">
        <v>3255</v>
      </c>
      <c r="D2189" t="s">
        <v>3300</v>
      </c>
      <c r="E2189" t="s">
        <v>3257</v>
      </c>
      <c r="F2189" t="s">
        <v>13</v>
      </c>
      <c r="G2189" t="s">
        <v>37</v>
      </c>
    </row>
    <row r="2190" spans="1:7" x14ac:dyDescent="0.2">
      <c r="A2190" t="s">
        <v>5477</v>
      </c>
      <c r="B2190" s="2">
        <v>36172</v>
      </c>
      <c r="C2190" t="s">
        <v>3255</v>
      </c>
      <c r="D2190" t="s">
        <v>3270</v>
      </c>
      <c r="E2190" t="s">
        <v>3257</v>
      </c>
      <c r="F2190" t="s">
        <v>36</v>
      </c>
      <c r="G2190" t="s">
        <v>37</v>
      </c>
    </row>
    <row r="2191" spans="1:7" x14ac:dyDescent="0.2">
      <c r="A2191" t="s">
        <v>5478</v>
      </c>
      <c r="B2191" s="2">
        <v>40274</v>
      </c>
      <c r="C2191" t="s">
        <v>3255</v>
      </c>
      <c r="D2191" t="s">
        <v>3259</v>
      </c>
      <c r="E2191" t="s">
        <v>3257</v>
      </c>
      <c r="F2191" t="s">
        <v>13</v>
      </c>
      <c r="G2191" t="s">
        <v>37</v>
      </c>
    </row>
    <row r="2192" spans="1:7" x14ac:dyDescent="0.2">
      <c r="A2192" t="s">
        <v>5479</v>
      </c>
      <c r="B2192" s="2">
        <v>41966</v>
      </c>
      <c r="C2192" t="s">
        <v>3255</v>
      </c>
      <c r="D2192" t="s">
        <v>3256</v>
      </c>
      <c r="E2192" t="s">
        <v>3257</v>
      </c>
      <c r="F2192" t="s">
        <v>1899</v>
      </c>
      <c r="G2192" t="s">
        <v>14</v>
      </c>
    </row>
    <row r="2193" spans="1:7" x14ac:dyDescent="0.2">
      <c r="A2193" t="s">
        <v>5480</v>
      </c>
      <c r="B2193" s="2">
        <v>40233</v>
      </c>
      <c r="C2193" t="s">
        <v>3255</v>
      </c>
      <c r="D2193" t="s">
        <v>3259</v>
      </c>
      <c r="E2193" t="s">
        <v>3257</v>
      </c>
      <c r="F2193" t="s">
        <v>13</v>
      </c>
      <c r="G2193" t="s">
        <v>37</v>
      </c>
    </row>
    <row r="2194" spans="1:7" x14ac:dyDescent="0.2">
      <c r="A2194" t="s">
        <v>5481</v>
      </c>
      <c r="B2194" s="2">
        <v>41393</v>
      </c>
      <c r="C2194" t="s">
        <v>3255</v>
      </c>
      <c r="D2194" t="s">
        <v>3263</v>
      </c>
      <c r="E2194" t="s">
        <v>3257</v>
      </c>
      <c r="F2194" t="s">
        <v>65</v>
      </c>
      <c r="G2194" t="s">
        <v>37</v>
      </c>
    </row>
    <row r="2195" spans="1:7" x14ac:dyDescent="0.2">
      <c r="A2195" t="s">
        <v>5482</v>
      </c>
      <c r="B2195" s="2">
        <v>38120</v>
      </c>
      <c r="C2195" t="s">
        <v>3255</v>
      </c>
      <c r="D2195" t="s">
        <v>3263</v>
      </c>
      <c r="E2195" t="s">
        <v>3257</v>
      </c>
      <c r="F2195" t="s">
        <v>13</v>
      </c>
      <c r="G2195" t="s">
        <v>37</v>
      </c>
    </row>
    <row r="2196" spans="1:7" x14ac:dyDescent="0.2">
      <c r="A2196" t="s">
        <v>5483</v>
      </c>
      <c r="B2196" s="2">
        <v>39860</v>
      </c>
      <c r="C2196" t="s">
        <v>3255</v>
      </c>
      <c r="D2196" t="s">
        <v>3272</v>
      </c>
      <c r="E2196" t="s">
        <v>3257</v>
      </c>
      <c r="F2196" t="s">
        <v>65</v>
      </c>
      <c r="G2196" t="s">
        <v>21</v>
      </c>
    </row>
    <row r="2197" spans="1:7" x14ac:dyDescent="0.2">
      <c r="A2197" t="s">
        <v>5484</v>
      </c>
      <c r="B2197" s="2">
        <v>37527</v>
      </c>
      <c r="C2197" t="s">
        <v>3255</v>
      </c>
      <c r="D2197" t="s">
        <v>3259</v>
      </c>
      <c r="E2197" t="s">
        <v>3257</v>
      </c>
      <c r="F2197" t="s">
        <v>13</v>
      </c>
      <c r="G2197" t="s">
        <v>37</v>
      </c>
    </row>
    <row r="2198" spans="1:7" x14ac:dyDescent="0.2">
      <c r="A2198" t="s">
        <v>5485</v>
      </c>
      <c r="B2198" s="2">
        <v>37335</v>
      </c>
      <c r="C2198" t="s">
        <v>3255</v>
      </c>
      <c r="D2198" t="s">
        <v>3263</v>
      </c>
      <c r="E2198" t="s">
        <v>3257</v>
      </c>
      <c r="F2198" t="s">
        <v>36</v>
      </c>
      <c r="G2198" t="s">
        <v>37</v>
      </c>
    </row>
    <row r="2199" spans="1:7" x14ac:dyDescent="0.2">
      <c r="A2199" t="s">
        <v>5486</v>
      </c>
      <c r="B2199" s="2">
        <v>35371</v>
      </c>
      <c r="C2199" t="s">
        <v>3255</v>
      </c>
      <c r="D2199" t="s">
        <v>3300</v>
      </c>
      <c r="E2199" t="s">
        <v>3257</v>
      </c>
      <c r="F2199" t="s">
        <v>13</v>
      </c>
      <c r="G2199" t="s">
        <v>37</v>
      </c>
    </row>
    <row r="2200" spans="1:7" x14ac:dyDescent="0.2">
      <c r="A2200" t="s">
        <v>5487</v>
      </c>
      <c r="B2200" s="2">
        <v>31185</v>
      </c>
      <c r="C2200" t="s">
        <v>3255</v>
      </c>
      <c r="D2200" t="s">
        <v>3272</v>
      </c>
      <c r="E2200" t="s">
        <v>3257</v>
      </c>
      <c r="F2200" t="s">
        <v>13</v>
      </c>
      <c r="G2200" t="s">
        <v>21</v>
      </c>
    </row>
    <row r="2201" spans="1:7" x14ac:dyDescent="0.2">
      <c r="A2201" t="s">
        <v>5488</v>
      </c>
      <c r="B2201" s="2">
        <v>39357</v>
      </c>
      <c r="C2201" t="s">
        <v>3255</v>
      </c>
      <c r="D2201" t="s">
        <v>3263</v>
      </c>
      <c r="E2201" t="s">
        <v>3257</v>
      </c>
      <c r="F2201" t="s">
        <v>13</v>
      </c>
      <c r="G2201" t="s">
        <v>21</v>
      </c>
    </row>
    <row r="2202" spans="1:7" x14ac:dyDescent="0.2">
      <c r="A2202" t="s">
        <v>5489</v>
      </c>
      <c r="B2202" s="2">
        <v>35900</v>
      </c>
      <c r="C2202" t="s">
        <v>3255</v>
      </c>
      <c r="D2202" t="s">
        <v>3263</v>
      </c>
      <c r="E2202" t="s">
        <v>3698</v>
      </c>
      <c r="F2202" t="s">
        <v>1646</v>
      </c>
      <c r="G2202" t="s">
        <v>37</v>
      </c>
    </row>
    <row r="2203" spans="1:7" x14ac:dyDescent="0.2">
      <c r="A2203" t="s">
        <v>5490</v>
      </c>
      <c r="B2203" s="2">
        <v>39311</v>
      </c>
      <c r="C2203" t="s">
        <v>3255</v>
      </c>
      <c r="D2203" t="s">
        <v>3259</v>
      </c>
      <c r="E2203" t="s">
        <v>3257</v>
      </c>
      <c r="F2203" t="s">
        <v>13</v>
      </c>
      <c r="G2203" t="s">
        <v>18</v>
      </c>
    </row>
    <row r="2204" spans="1:7" x14ac:dyDescent="0.2">
      <c r="A2204" t="s">
        <v>5491</v>
      </c>
      <c r="B2204" s="2">
        <v>36326</v>
      </c>
      <c r="C2204" t="s">
        <v>3255</v>
      </c>
      <c r="D2204" t="s">
        <v>3259</v>
      </c>
      <c r="E2204" t="s">
        <v>3257</v>
      </c>
      <c r="F2204" t="s">
        <v>13</v>
      </c>
      <c r="G2204" t="s">
        <v>37</v>
      </c>
    </row>
    <row r="2205" spans="1:7" x14ac:dyDescent="0.2">
      <c r="A2205" t="s">
        <v>5492</v>
      </c>
      <c r="B2205" s="2">
        <v>36991</v>
      </c>
      <c r="C2205" t="s">
        <v>3255</v>
      </c>
      <c r="D2205" t="s">
        <v>3259</v>
      </c>
      <c r="E2205" t="s">
        <v>3257</v>
      </c>
      <c r="F2205" t="s">
        <v>13</v>
      </c>
      <c r="G2205" t="s">
        <v>21</v>
      </c>
    </row>
    <row r="2206" spans="1:7" x14ac:dyDescent="0.2">
      <c r="A2206" t="s">
        <v>5493</v>
      </c>
      <c r="B2206" s="2">
        <v>41627</v>
      </c>
      <c r="C2206" t="s">
        <v>3255</v>
      </c>
      <c r="D2206" t="s">
        <v>3259</v>
      </c>
      <c r="E2206" t="s">
        <v>3257</v>
      </c>
      <c r="F2206" t="s">
        <v>13</v>
      </c>
      <c r="G2206" t="s">
        <v>359</v>
      </c>
    </row>
    <row r="2207" spans="1:7" x14ac:dyDescent="0.2">
      <c r="A2207" t="s">
        <v>5494</v>
      </c>
      <c r="B2207" s="2">
        <v>36468</v>
      </c>
      <c r="C2207" t="s">
        <v>3255</v>
      </c>
      <c r="D2207" t="s">
        <v>3263</v>
      </c>
      <c r="E2207" t="s">
        <v>3257</v>
      </c>
      <c r="F2207" t="s">
        <v>13</v>
      </c>
      <c r="G2207" t="s">
        <v>37</v>
      </c>
    </row>
    <row r="2208" spans="1:7" x14ac:dyDescent="0.2">
      <c r="A2208" t="s">
        <v>5495</v>
      </c>
      <c r="B2208" s="2">
        <v>40059</v>
      </c>
      <c r="C2208" t="s">
        <v>3255</v>
      </c>
      <c r="D2208" t="s">
        <v>3266</v>
      </c>
      <c r="E2208" t="s">
        <v>3257</v>
      </c>
      <c r="F2208" t="s">
        <v>17</v>
      </c>
      <c r="G2208" t="s">
        <v>37</v>
      </c>
    </row>
    <row r="2209" spans="1:7" x14ac:dyDescent="0.2">
      <c r="A2209" t="s">
        <v>5496</v>
      </c>
      <c r="B2209" s="2">
        <v>36948</v>
      </c>
      <c r="C2209" t="s">
        <v>3255</v>
      </c>
      <c r="D2209" t="s">
        <v>3263</v>
      </c>
      <c r="E2209" t="s">
        <v>3257</v>
      </c>
      <c r="F2209" t="s">
        <v>13</v>
      </c>
      <c r="G2209" t="s">
        <v>37</v>
      </c>
    </row>
    <row r="2210" spans="1:7" x14ac:dyDescent="0.2">
      <c r="A2210" t="s">
        <v>5497</v>
      </c>
      <c r="B2210" s="2">
        <v>38612</v>
      </c>
      <c r="C2210" t="s">
        <v>3456</v>
      </c>
      <c r="D2210" t="s">
        <v>3433</v>
      </c>
      <c r="E2210" t="s">
        <v>3257</v>
      </c>
      <c r="F2210" t="s">
        <v>13</v>
      </c>
      <c r="G2210" t="s">
        <v>370</v>
      </c>
    </row>
    <row r="2211" spans="1:7" x14ac:dyDescent="0.2">
      <c r="A2211" t="s">
        <v>5498</v>
      </c>
      <c r="B2211" s="2">
        <v>39644</v>
      </c>
      <c r="C2211" t="s">
        <v>3255</v>
      </c>
      <c r="D2211" t="s">
        <v>3263</v>
      </c>
      <c r="E2211" t="s">
        <v>3257</v>
      </c>
      <c r="F2211" t="s">
        <v>13</v>
      </c>
      <c r="G2211" t="s">
        <v>37</v>
      </c>
    </row>
    <row r="2212" spans="1:7" x14ac:dyDescent="0.2">
      <c r="A2212" t="s">
        <v>5499</v>
      </c>
      <c r="B2212" s="2">
        <v>39428</v>
      </c>
      <c r="C2212" t="s">
        <v>3255</v>
      </c>
      <c r="D2212" t="s">
        <v>3263</v>
      </c>
      <c r="E2212" t="s">
        <v>3257</v>
      </c>
      <c r="F2212" t="s">
        <v>13</v>
      </c>
      <c r="G2212" t="s">
        <v>37</v>
      </c>
    </row>
    <row r="2213" spans="1:7" x14ac:dyDescent="0.2">
      <c r="A2213" t="s">
        <v>5500</v>
      </c>
      <c r="B2213" s="2">
        <v>36507</v>
      </c>
      <c r="C2213" t="s">
        <v>3255</v>
      </c>
      <c r="D2213" t="s">
        <v>3263</v>
      </c>
      <c r="E2213" t="s">
        <v>3257</v>
      </c>
      <c r="F2213" t="s">
        <v>13</v>
      </c>
      <c r="G2213" t="s">
        <v>21</v>
      </c>
    </row>
    <row r="2214" spans="1:7" x14ac:dyDescent="0.2">
      <c r="A2214" t="s">
        <v>5501</v>
      </c>
      <c r="B2214" s="2">
        <v>38508</v>
      </c>
      <c r="C2214" t="s">
        <v>3255</v>
      </c>
      <c r="D2214" t="s">
        <v>3263</v>
      </c>
      <c r="E2214" t="s">
        <v>3257</v>
      </c>
      <c r="F2214" t="s">
        <v>13</v>
      </c>
      <c r="G2214" t="s">
        <v>21</v>
      </c>
    </row>
    <row r="2215" spans="1:7" x14ac:dyDescent="0.2">
      <c r="A2215" t="s">
        <v>5502</v>
      </c>
      <c r="B2215" s="2">
        <v>40484</v>
      </c>
      <c r="C2215" t="s">
        <v>3255</v>
      </c>
      <c r="D2215" t="s">
        <v>3433</v>
      </c>
      <c r="E2215" t="s">
        <v>3257</v>
      </c>
      <c r="F2215" t="s">
        <v>13</v>
      </c>
      <c r="G2215" t="s">
        <v>21</v>
      </c>
    </row>
    <row r="2216" spans="1:7" x14ac:dyDescent="0.2">
      <c r="A2216" t="s">
        <v>5503</v>
      </c>
      <c r="B2216" s="2">
        <v>30368</v>
      </c>
      <c r="C2216" t="s">
        <v>3255</v>
      </c>
      <c r="D2216" t="s">
        <v>3300</v>
      </c>
      <c r="E2216" t="s">
        <v>3257</v>
      </c>
      <c r="F2216" t="s">
        <v>13</v>
      </c>
      <c r="G2216" t="s">
        <v>21</v>
      </c>
    </row>
    <row r="2217" spans="1:7" x14ac:dyDescent="0.2">
      <c r="A2217" t="s">
        <v>5504</v>
      </c>
      <c r="B2217" s="2">
        <v>38592</v>
      </c>
      <c r="C2217" t="s">
        <v>3255</v>
      </c>
      <c r="D2217" t="s">
        <v>3259</v>
      </c>
      <c r="E2217" t="s">
        <v>3257</v>
      </c>
      <c r="F2217" t="s">
        <v>65</v>
      </c>
      <c r="G2217" t="s">
        <v>37</v>
      </c>
    </row>
    <row r="2218" spans="1:7" x14ac:dyDescent="0.2">
      <c r="A2218" t="s">
        <v>5505</v>
      </c>
      <c r="B2218" s="2">
        <v>39123</v>
      </c>
      <c r="C2218" t="s">
        <v>3255</v>
      </c>
      <c r="D2218" t="s">
        <v>3266</v>
      </c>
      <c r="E2218" t="s">
        <v>3257</v>
      </c>
      <c r="F2218" t="s">
        <v>13</v>
      </c>
      <c r="G2218" t="s">
        <v>37</v>
      </c>
    </row>
    <row r="2219" spans="1:7" x14ac:dyDescent="0.2">
      <c r="A2219" t="s">
        <v>5506</v>
      </c>
      <c r="B2219" s="2">
        <v>41794</v>
      </c>
      <c r="C2219" t="s">
        <v>3255</v>
      </c>
      <c r="D2219" t="s">
        <v>3433</v>
      </c>
      <c r="E2219" t="s">
        <v>3257</v>
      </c>
      <c r="F2219" t="s">
        <v>65</v>
      </c>
      <c r="G2219" t="s">
        <v>37</v>
      </c>
    </row>
    <row r="2220" spans="1:7" x14ac:dyDescent="0.2">
      <c r="A2220" t="s">
        <v>5507</v>
      </c>
      <c r="B2220" s="2">
        <v>35318</v>
      </c>
      <c r="C2220" t="s">
        <v>3255</v>
      </c>
      <c r="D2220" t="s">
        <v>3259</v>
      </c>
      <c r="E2220" t="s">
        <v>3257</v>
      </c>
      <c r="F2220" t="s">
        <v>13</v>
      </c>
      <c r="G2220" t="s">
        <v>37</v>
      </c>
    </row>
    <row r="2221" spans="1:7" x14ac:dyDescent="0.2">
      <c r="A2221" t="s">
        <v>5508</v>
      </c>
      <c r="B2221" s="2">
        <v>35521</v>
      </c>
      <c r="C2221" t="s">
        <v>3255</v>
      </c>
      <c r="D2221" t="s">
        <v>3300</v>
      </c>
      <c r="E2221" t="s">
        <v>3257</v>
      </c>
      <c r="F2221" t="s">
        <v>13</v>
      </c>
      <c r="G2221" t="s">
        <v>37</v>
      </c>
    </row>
    <row r="2222" spans="1:7" x14ac:dyDescent="0.2">
      <c r="A2222" t="s">
        <v>5509</v>
      </c>
      <c r="B2222" s="2">
        <v>37172</v>
      </c>
      <c r="C2222" t="s">
        <v>3456</v>
      </c>
      <c r="D2222" t="s">
        <v>3433</v>
      </c>
      <c r="E2222" t="s">
        <v>3257</v>
      </c>
      <c r="F2222" t="s">
        <v>13</v>
      </c>
      <c r="G2222" t="s">
        <v>37</v>
      </c>
    </row>
    <row r="2223" spans="1:7" x14ac:dyDescent="0.2">
      <c r="A2223" t="s">
        <v>5510</v>
      </c>
      <c r="B2223" s="2">
        <v>36164</v>
      </c>
      <c r="C2223" t="s">
        <v>3255</v>
      </c>
      <c r="D2223" t="s">
        <v>3259</v>
      </c>
      <c r="E2223" t="s">
        <v>3257</v>
      </c>
      <c r="F2223" t="s">
        <v>13</v>
      </c>
      <c r="G2223" t="s">
        <v>18</v>
      </c>
    </row>
    <row r="2224" spans="1:7" x14ac:dyDescent="0.2">
      <c r="A2224" t="s">
        <v>5511</v>
      </c>
      <c r="B2224" s="2">
        <v>38288</v>
      </c>
      <c r="C2224" t="s">
        <v>3255</v>
      </c>
      <c r="D2224" t="s">
        <v>3259</v>
      </c>
      <c r="E2224" t="s">
        <v>3257</v>
      </c>
      <c r="F2224" t="s">
        <v>13</v>
      </c>
      <c r="G2224" t="s">
        <v>37</v>
      </c>
    </row>
    <row r="2225" spans="1:7" x14ac:dyDescent="0.2">
      <c r="A2225" t="s">
        <v>5512</v>
      </c>
      <c r="B2225" s="2">
        <v>38058</v>
      </c>
      <c r="C2225" t="s">
        <v>3255</v>
      </c>
      <c r="D2225" t="s">
        <v>3263</v>
      </c>
      <c r="E2225" t="s">
        <v>3257</v>
      </c>
      <c r="F2225" t="s">
        <v>65</v>
      </c>
      <c r="G2225" t="s">
        <v>37</v>
      </c>
    </row>
    <row r="2226" spans="1:7" x14ac:dyDescent="0.2">
      <c r="A2226" t="s">
        <v>5513</v>
      </c>
      <c r="B2226" s="2">
        <v>39166</v>
      </c>
      <c r="C2226" t="s">
        <v>3255</v>
      </c>
      <c r="D2226" t="s">
        <v>3449</v>
      </c>
      <c r="E2226" t="s">
        <v>3257</v>
      </c>
      <c r="F2226" t="s">
        <v>13</v>
      </c>
      <c r="G2226" t="s">
        <v>18</v>
      </c>
    </row>
    <row r="2227" spans="1:7" x14ac:dyDescent="0.2">
      <c r="A2227" t="s">
        <v>5514</v>
      </c>
      <c r="B2227" s="2">
        <v>39990</v>
      </c>
      <c r="C2227" t="s">
        <v>3255</v>
      </c>
      <c r="D2227" t="s">
        <v>3449</v>
      </c>
      <c r="E2227" t="s">
        <v>3257</v>
      </c>
      <c r="F2227" t="s">
        <v>13</v>
      </c>
      <c r="G2227" t="s">
        <v>18</v>
      </c>
    </row>
    <row r="2228" spans="1:7" x14ac:dyDescent="0.2">
      <c r="A2228" t="s">
        <v>5515</v>
      </c>
      <c r="B2228" s="2">
        <v>37085</v>
      </c>
      <c r="C2228" t="s">
        <v>3255</v>
      </c>
      <c r="D2228" t="s">
        <v>3266</v>
      </c>
      <c r="E2228" t="s">
        <v>3257</v>
      </c>
      <c r="F2228" t="s">
        <v>13</v>
      </c>
      <c r="G2228" t="s">
        <v>18</v>
      </c>
    </row>
    <row r="2229" spans="1:7" x14ac:dyDescent="0.2">
      <c r="A2229" t="s">
        <v>5516</v>
      </c>
      <c r="B2229" s="2">
        <v>35232</v>
      </c>
      <c r="C2229" t="s">
        <v>3255</v>
      </c>
      <c r="D2229" t="s">
        <v>3272</v>
      </c>
      <c r="E2229" t="s">
        <v>3257</v>
      </c>
      <c r="F2229" t="s">
        <v>13</v>
      </c>
      <c r="G2229" t="s">
        <v>37</v>
      </c>
    </row>
    <row r="2230" spans="1:7" x14ac:dyDescent="0.2">
      <c r="A2230" t="s">
        <v>5517</v>
      </c>
      <c r="B2230" s="2">
        <v>39895</v>
      </c>
      <c r="C2230" t="s">
        <v>3255</v>
      </c>
      <c r="D2230" t="s">
        <v>3272</v>
      </c>
      <c r="E2230" t="s">
        <v>3257</v>
      </c>
      <c r="F2230" t="s">
        <v>17</v>
      </c>
      <c r="G2230" t="s">
        <v>18</v>
      </c>
    </row>
    <row r="2231" spans="1:7" x14ac:dyDescent="0.2">
      <c r="A2231" t="s">
        <v>5518</v>
      </c>
      <c r="B2231" s="2">
        <v>41093</v>
      </c>
      <c r="C2231" t="s">
        <v>3255</v>
      </c>
      <c r="D2231" t="s">
        <v>3266</v>
      </c>
      <c r="E2231" t="s">
        <v>3257</v>
      </c>
      <c r="F2231" t="s">
        <v>13</v>
      </c>
      <c r="G2231" t="s">
        <v>21</v>
      </c>
    </row>
    <row r="2232" spans="1:7" x14ac:dyDescent="0.2">
      <c r="A2232" t="s">
        <v>5519</v>
      </c>
      <c r="B2232" s="2">
        <v>39728</v>
      </c>
      <c r="C2232" t="s">
        <v>3255</v>
      </c>
      <c r="D2232" t="s">
        <v>3259</v>
      </c>
      <c r="E2232" t="s">
        <v>3257</v>
      </c>
      <c r="F2232" t="s">
        <v>13</v>
      </c>
      <c r="G2232" t="s">
        <v>21</v>
      </c>
    </row>
    <row r="2233" spans="1:7" x14ac:dyDescent="0.2">
      <c r="A2233" t="s">
        <v>5520</v>
      </c>
      <c r="B2233" s="2">
        <v>40211</v>
      </c>
      <c r="C2233" t="s">
        <v>3255</v>
      </c>
      <c r="D2233" t="s">
        <v>3266</v>
      </c>
      <c r="E2233" t="s">
        <v>3257</v>
      </c>
      <c r="F2233" t="s">
        <v>13</v>
      </c>
      <c r="G2233" t="s">
        <v>21</v>
      </c>
    </row>
    <row r="2234" spans="1:7" x14ac:dyDescent="0.2">
      <c r="A2234" t="s">
        <v>5521</v>
      </c>
      <c r="B2234" s="2">
        <v>42164</v>
      </c>
      <c r="C2234" t="s">
        <v>3255</v>
      </c>
      <c r="D2234" t="s">
        <v>3266</v>
      </c>
      <c r="E2234" t="s">
        <v>3257</v>
      </c>
      <c r="F2234" t="s">
        <v>65</v>
      </c>
      <c r="G2234" t="s">
        <v>21</v>
      </c>
    </row>
    <row r="2235" spans="1:7" x14ac:dyDescent="0.2">
      <c r="A2235" t="s">
        <v>5522</v>
      </c>
      <c r="B2235" s="2">
        <v>41888</v>
      </c>
      <c r="C2235" t="s">
        <v>3255</v>
      </c>
      <c r="D2235" t="s">
        <v>3272</v>
      </c>
      <c r="E2235" t="s">
        <v>3257</v>
      </c>
      <c r="F2235" t="s">
        <v>13</v>
      </c>
      <c r="G2235" t="s">
        <v>18</v>
      </c>
    </row>
    <row r="2236" spans="1:7" x14ac:dyDescent="0.2">
      <c r="A2236" t="s">
        <v>5523</v>
      </c>
      <c r="B2236" s="2">
        <v>35878</v>
      </c>
      <c r="C2236" t="s">
        <v>3255</v>
      </c>
      <c r="D2236" t="s">
        <v>3259</v>
      </c>
      <c r="E2236" t="s">
        <v>3257</v>
      </c>
      <c r="F2236" t="s">
        <v>13</v>
      </c>
      <c r="G2236" t="s">
        <v>37</v>
      </c>
    </row>
    <row r="2237" spans="1:7" x14ac:dyDescent="0.2">
      <c r="A2237" t="s">
        <v>5524</v>
      </c>
      <c r="B2237" s="2">
        <v>34437</v>
      </c>
      <c r="C2237" t="s">
        <v>3255</v>
      </c>
      <c r="D2237" t="s">
        <v>3259</v>
      </c>
      <c r="E2237" t="s">
        <v>3257</v>
      </c>
      <c r="F2237" t="s">
        <v>13</v>
      </c>
      <c r="G2237" t="s">
        <v>21</v>
      </c>
    </row>
    <row r="2238" spans="1:7" x14ac:dyDescent="0.2">
      <c r="A2238" t="s">
        <v>5525</v>
      </c>
      <c r="B2238" s="2">
        <v>38262</v>
      </c>
      <c r="C2238" t="s">
        <v>3255</v>
      </c>
      <c r="D2238" t="s">
        <v>3266</v>
      </c>
      <c r="E2238" t="s">
        <v>3257</v>
      </c>
      <c r="F2238" t="s">
        <v>13</v>
      </c>
      <c r="G2238" t="s">
        <v>21</v>
      </c>
    </row>
    <row r="2239" spans="1:7" x14ac:dyDescent="0.2">
      <c r="A2239" t="s">
        <v>5526</v>
      </c>
      <c r="B2239" s="2">
        <v>39541</v>
      </c>
      <c r="C2239" t="s">
        <v>3255</v>
      </c>
      <c r="D2239" t="s">
        <v>3266</v>
      </c>
      <c r="E2239" t="s">
        <v>3257</v>
      </c>
      <c r="F2239" t="s">
        <v>13</v>
      </c>
      <c r="G2239" t="s">
        <v>21</v>
      </c>
    </row>
    <row r="2240" spans="1:7" x14ac:dyDescent="0.2">
      <c r="A2240" t="s">
        <v>5527</v>
      </c>
      <c r="B2240" s="2">
        <v>37124</v>
      </c>
      <c r="C2240" t="s">
        <v>3255</v>
      </c>
      <c r="D2240" t="s">
        <v>3270</v>
      </c>
      <c r="E2240" t="s">
        <v>3257</v>
      </c>
      <c r="F2240" t="s">
        <v>13</v>
      </c>
      <c r="G2240" t="s">
        <v>37</v>
      </c>
    </row>
    <row r="2241" spans="1:7" x14ac:dyDescent="0.2">
      <c r="A2241" t="s">
        <v>5528</v>
      </c>
      <c r="B2241" s="2">
        <v>40183</v>
      </c>
      <c r="C2241" t="s">
        <v>3255</v>
      </c>
      <c r="D2241" t="s">
        <v>3266</v>
      </c>
      <c r="E2241" t="s">
        <v>3257</v>
      </c>
      <c r="F2241" t="s">
        <v>13</v>
      </c>
      <c r="G2241" t="s">
        <v>18</v>
      </c>
    </row>
    <row r="2242" spans="1:7" x14ac:dyDescent="0.2">
      <c r="A2242" t="s">
        <v>5529</v>
      </c>
      <c r="B2242" s="2">
        <v>38458</v>
      </c>
      <c r="C2242" t="s">
        <v>3255</v>
      </c>
      <c r="D2242" t="s">
        <v>3272</v>
      </c>
      <c r="E2242" t="s">
        <v>3257</v>
      </c>
      <c r="F2242" t="s">
        <v>13</v>
      </c>
      <c r="G2242" t="s">
        <v>18</v>
      </c>
    </row>
    <row r="2243" spans="1:7" x14ac:dyDescent="0.2">
      <c r="A2243" t="s">
        <v>5530</v>
      </c>
      <c r="B2243" s="2">
        <v>36258</v>
      </c>
      <c r="C2243" t="s">
        <v>3255</v>
      </c>
      <c r="D2243" t="s">
        <v>3300</v>
      </c>
      <c r="E2243" t="s">
        <v>3257</v>
      </c>
      <c r="F2243" t="s">
        <v>13</v>
      </c>
      <c r="G2243" t="s">
        <v>37</v>
      </c>
    </row>
    <row r="2244" spans="1:7" x14ac:dyDescent="0.2">
      <c r="A2244" t="s">
        <v>5531</v>
      </c>
      <c r="B2244" s="2">
        <v>35063</v>
      </c>
      <c r="C2244" t="s">
        <v>3255</v>
      </c>
      <c r="D2244" t="s">
        <v>3259</v>
      </c>
      <c r="E2244" t="s">
        <v>3257</v>
      </c>
      <c r="F2244" t="s">
        <v>13</v>
      </c>
      <c r="G2244" t="s">
        <v>21</v>
      </c>
    </row>
    <row r="2245" spans="1:7" x14ac:dyDescent="0.2">
      <c r="A2245" t="s">
        <v>5532</v>
      </c>
      <c r="B2245" s="2">
        <v>34883</v>
      </c>
      <c r="C2245" t="s">
        <v>3255</v>
      </c>
      <c r="D2245" t="s">
        <v>3259</v>
      </c>
      <c r="E2245" t="s">
        <v>3257</v>
      </c>
      <c r="F2245" t="s">
        <v>13</v>
      </c>
      <c r="G2245" t="s">
        <v>37</v>
      </c>
    </row>
    <row r="2246" spans="1:7" x14ac:dyDescent="0.2">
      <c r="A2246" t="s">
        <v>5533</v>
      </c>
      <c r="B2246" s="2">
        <v>33237</v>
      </c>
      <c r="C2246" t="s">
        <v>3255</v>
      </c>
      <c r="D2246" t="s">
        <v>3266</v>
      </c>
      <c r="E2246" t="s">
        <v>3257</v>
      </c>
      <c r="F2246" t="s">
        <v>476</v>
      </c>
      <c r="G2246" t="s">
        <v>21</v>
      </c>
    </row>
    <row r="2247" spans="1:7" x14ac:dyDescent="0.2">
      <c r="A2247" t="s">
        <v>5534</v>
      </c>
      <c r="B2247" s="2">
        <v>38870</v>
      </c>
      <c r="C2247" t="s">
        <v>3255</v>
      </c>
      <c r="D2247" t="s">
        <v>3266</v>
      </c>
      <c r="E2247" t="s">
        <v>3257</v>
      </c>
      <c r="F2247" t="s">
        <v>36</v>
      </c>
      <c r="G2247" t="s">
        <v>21</v>
      </c>
    </row>
    <row r="2248" spans="1:7" x14ac:dyDescent="0.2">
      <c r="A2248" t="s">
        <v>5535</v>
      </c>
      <c r="B2248" s="2">
        <v>38670</v>
      </c>
      <c r="C2248" t="s">
        <v>3255</v>
      </c>
      <c r="D2248" t="s">
        <v>3300</v>
      </c>
      <c r="E2248" t="s">
        <v>3257</v>
      </c>
      <c r="F2248" t="s">
        <v>13</v>
      </c>
      <c r="G2248" t="s">
        <v>37</v>
      </c>
    </row>
    <row r="2249" spans="1:7" x14ac:dyDescent="0.2">
      <c r="A2249" t="s">
        <v>5536</v>
      </c>
      <c r="B2249" s="2">
        <v>41703</v>
      </c>
      <c r="C2249" t="s">
        <v>3255</v>
      </c>
      <c r="D2249" t="s">
        <v>3263</v>
      </c>
      <c r="E2249" t="s">
        <v>3257</v>
      </c>
      <c r="F2249" t="s">
        <v>13</v>
      </c>
      <c r="G2249" t="s">
        <v>37</v>
      </c>
    </row>
    <row r="2250" spans="1:7" x14ac:dyDescent="0.2">
      <c r="A2250" t="s">
        <v>5537</v>
      </c>
      <c r="B2250" s="2">
        <v>37415</v>
      </c>
      <c r="C2250" t="s">
        <v>3255</v>
      </c>
      <c r="D2250" t="s">
        <v>3266</v>
      </c>
      <c r="E2250" t="s">
        <v>3257</v>
      </c>
      <c r="F2250" t="s">
        <v>196</v>
      </c>
      <c r="G2250" t="s">
        <v>21</v>
      </c>
    </row>
    <row r="2251" spans="1:7" x14ac:dyDescent="0.2">
      <c r="A2251" t="s">
        <v>5538</v>
      </c>
      <c r="B2251" s="2">
        <v>38790</v>
      </c>
      <c r="C2251" t="s">
        <v>3255</v>
      </c>
      <c r="D2251" t="s">
        <v>3266</v>
      </c>
      <c r="E2251" t="s">
        <v>3257</v>
      </c>
      <c r="F2251" t="s">
        <v>13</v>
      </c>
      <c r="G2251" t="s">
        <v>37</v>
      </c>
    </row>
    <row r="2252" spans="1:7" x14ac:dyDescent="0.2">
      <c r="A2252" t="s">
        <v>5539</v>
      </c>
      <c r="B2252" s="2">
        <v>39029</v>
      </c>
      <c r="C2252" t="s">
        <v>3255</v>
      </c>
      <c r="D2252" t="s">
        <v>3263</v>
      </c>
      <c r="E2252" t="s">
        <v>3257</v>
      </c>
      <c r="F2252" t="s">
        <v>13</v>
      </c>
      <c r="G2252" t="s">
        <v>18</v>
      </c>
    </row>
    <row r="2253" spans="1:7" x14ac:dyDescent="0.2">
      <c r="A2253" t="s">
        <v>5540</v>
      </c>
      <c r="B2253" s="2">
        <v>38497</v>
      </c>
      <c r="C2253" t="s">
        <v>3255</v>
      </c>
      <c r="D2253" t="s">
        <v>3259</v>
      </c>
      <c r="E2253" t="s">
        <v>3257</v>
      </c>
      <c r="F2253" t="s">
        <v>13</v>
      </c>
      <c r="G2253" t="s">
        <v>37</v>
      </c>
    </row>
    <row r="2254" spans="1:7" x14ac:dyDescent="0.2">
      <c r="A2254" t="s">
        <v>5541</v>
      </c>
      <c r="B2254" s="2">
        <v>35375</v>
      </c>
      <c r="C2254" t="s">
        <v>3255</v>
      </c>
      <c r="D2254" t="s">
        <v>3259</v>
      </c>
      <c r="E2254" t="s">
        <v>3257</v>
      </c>
      <c r="F2254" t="s">
        <v>65</v>
      </c>
      <c r="G2254" t="s">
        <v>37</v>
      </c>
    </row>
    <row r="2255" spans="1:7" x14ac:dyDescent="0.2">
      <c r="A2255" t="s">
        <v>5542</v>
      </c>
      <c r="B2255" s="2">
        <v>38776</v>
      </c>
      <c r="C2255" t="s">
        <v>3255</v>
      </c>
      <c r="D2255" t="s">
        <v>3263</v>
      </c>
      <c r="E2255" t="s">
        <v>3257</v>
      </c>
      <c r="F2255" t="s">
        <v>13</v>
      </c>
      <c r="G2255" t="s">
        <v>18</v>
      </c>
    </row>
    <row r="2256" spans="1:7" x14ac:dyDescent="0.2">
      <c r="A2256" t="s">
        <v>5543</v>
      </c>
      <c r="B2256" s="2">
        <v>35911</v>
      </c>
      <c r="C2256" t="s">
        <v>3255</v>
      </c>
      <c r="D2256" t="s">
        <v>3259</v>
      </c>
      <c r="E2256" t="s">
        <v>3257</v>
      </c>
      <c r="F2256" t="s">
        <v>65</v>
      </c>
      <c r="G2256" t="s">
        <v>37</v>
      </c>
    </row>
    <row r="2257" spans="1:7" x14ac:dyDescent="0.2">
      <c r="A2257" t="s">
        <v>5544</v>
      </c>
      <c r="B2257" s="2">
        <v>39681</v>
      </c>
      <c r="C2257" t="s">
        <v>3255</v>
      </c>
      <c r="D2257" t="s">
        <v>3266</v>
      </c>
      <c r="E2257" t="s">
        <v>3257</v>
      </c>
      <c r="F2257" t="s">
        <v>13</v>
      </c>
      <c r="G2257" t="s">
        <v>37</v>
      </c>
    </row>
    <row r="2258" spans="1:7" x14ac:dyDescent="0.2">
      <c r="A2258" t="s">
        <v>5545</v>
      </c>
      <c r="B2258" s="2">
        <v>40707</v>
      </c>
      <c r="C2258" t="s">
        <v>3255</v>
      </c>
      <c r="D2258" t="s">
        <v>3266</v>
      </c>
      <c r="E2258" t="s">
        <v>3257</v>
      </c>
      <c r="F2258" t="s">
        <v>13</v>
      </c>
      <c r="G2258" t="s">
        <v>21</v>
      </c>
    </row>
    <row r="2259" spans="1:7" x14ac:dyDescent="0.2">
      <c r="A2259" t="s">
        <v>5546</v>
      </c>
      <c r="B2259" s="2">
        <v>35432</v>
      </c>
      <c r="C2259" t="s">
        <v>3255</v>
      </c>
      <c r="D2259" t="s">
        <v>3266</v>
      </c>
      <c r="E2259" t="s">
        <v>3257</v>
      </c>
      <c r="F2259" t="s">
        <v>13</v>
      </c>
      <c r="G2259" t="s">
        <v>37</v>
      </c>
    </row>
    <row r="2260" spans="1:7" x14ac:dyDescent="0.2">
      <c r="A2260" t="s">
        <v>5547</v>
      </c>
      <c r="B2260" s="2">
        <v>36333</v>
      </c>
      <c r="C2260" t="s">
        <v>3255</v>
      </c>
      <c r="D2260" t="s">
        <v>3263</v>
      </c>
      <c r="E2260" t="s">
        <v>3257</v>
      </c>
      <c r="F2260" t="s">
        <v>13</v>
      </c>
      <c r="G2260" t="s">
        <v>37</v>
      </c>
    </row>
    <row r="2261" spans="1:7" x14ac:dyDescent="0.2">
      <c r="A2261" t="s">
        <v>5548</v>
      </c>
      <c r="B2261" s="2">
        <v>39463</v>
      </c>
      <c r="C2261" t="s">
        <v>3255</v>
      </c>
      <c r="D2261" t="s">
        <v>3259</v>
      </c>
      <c r="E2261" t="s">
        <v>3257</v>
      </c>
      <c r="F2261" t="s">
        <v>13</v>
      </c>
      <c r="G2261" t="s">
        <v>21</v>
      </c>
    </row>
    <row r="2262" spans="1:7" x14ac:dyDescent="0.2">
      <c r="A2262" t="s">
        <v>5549</v>
      </c>
      <c r="B2262" s="2">
        <v>34868</v>
      </c>
      <c r="C2262" t="s">
        <v>3255</v>
      </c>
      <c r="D2262" t="s">
        <v>3300</v>
      </c>
      <c r="E2262" t="s">
        <v>3257</v>
      </c>
      <c r="F2262" t="s">
        <v>13</v>
      </c>
      <c r="G2262" t="s">
        <v>37</v>
      </c>
    </row>
    <row r="2263" spans="1:7" x14ac:dyDescent="0.2">
      <c r="A2263" t="s">
        <v>5550</v>
      </c>
      <c r="B2263" s="2">
        <v>41158</v>
      </c>
      <c r="C2263" t="s">
        <v>3255</v>
      </c>
      <c r="D2263" t="s">
        <v>3266</v>
      </c>
      <c r="E2263" t="s">
        <v>3257</v>
      </c>
      <c r="F2263" t="s">
        <v>13</v>
      </c>
      <c r="G2263" t="s">
        <v>37</v>
      </c>
    </row>
    <row r="2264" spans="1:7" x14ac:dyDescent="0.2">
      <c r="A2264" t="s">
        <v>5551</v>
      </c>
      <c r="B2264" s="2">
        <v>38158</v>
      </c>
      <c r="C2264" t="s">
        <v>3255</v>
      </c>
      <c r="D2264" t="s">
        <v>3259</v>
      </c>
      <c r="E2264" t="s">
        <v>3257</v>
      </c>
      <c r="F2264" t="s">
        <v>13</v>
      </c>
      <c r="G2264" t="s">
        <v>21</v>
      </c>
    </row>
    <row r="2265" spans="1:7" x14ac:dyDescent="0.2">
      <c r="A2265" t="s">
        <v>5552</v>
      </c>
      <c r="B2265" s="2">
        <v>27088</v>
      </c>
      <c r="C2265" t="s">
        <v>3255</v>
      </c>
      <c r="D2265" t="s">
        <v>3266</v>
      </c>
      <c r="E2265" t="s">
        <v>3257</v>
      </c>
      <c r="F2265" t="s">
        <v>65</v>
      </c>
      <c r="G2265" t="s">
        <v>18</v>
      </c>
    </row>
    <row r="2266" spans="1:7" x14ac:dyDescent="0.2">
      <c r="A2266" t="s">
        <v>5553</v>
      </c>
      <c r="B2266" s="2">
        <v>37707</v>
      </c>
      <c r="C2266" t="s">
        <v>3255</v>
      </c>
      <c r="D2266" t="s">
        <v>3270</v>
      </c>
      <c r="E2266" t="s">
        <v>4102</v>
      </c>
      <c r="F2266" t="s">
        <v>196</v>
      </c>
      <c r="G2266" t="s">
        <v>1221</v>
      </c>
    </row>
    <row r="2267" spans="1:7" x14ac:dyDescent="0.2">
      <c r="A2267" t="s">
        <v>5554</v>
      </c>
      <c r="B2267" s="2">
        <v>41132</v>
      </c>
      <c r="C2267" t="s">
        <v>3255</v>
      </c>
      <c r="D2267" t="s">
        <v>3259</v>
      </c>
      <c r="E2267" t="s">
        <v>3257</v>
      </c>
      <c r="F2267" t="s">
        <v>65</v>
      </c>
      <c r="G2267" t="s">
        <v>21</v>
      </c>
    </row>
    <row r="2268" spans="1:7" x14ac:dyDescent="0.2">
      <c r="A2268" t="s">
        <v>5555</v>
      </c>
      <c r="B2268" s="2">
        <v>37647</v>
      </c>
      <c r="C2268" t="s">
        <v>3255</v>
      </c>
      <c r="D2268" t="s">
        <v>3266</v>
      </c>
      <c r="E2268" t="s">
        <v>3257</v>
      </c>
      <c r="F2268" t="s">
        <v>13</v>
      </c>
      <c r="G2268" t="s">
        <v>21</v>
      </c>
    </row>
    <row r="2269" spans="1:7" x14ac:dyDescent="0.2">
      <c r="A2269" t="s">
        <v>5556</v>
      </c>
      <c r="B2269" s="2">
        <v>40720</v>
      </c>
      <c r="C2269" t="s">
        <v>3255</v>
      </c>
      <c r="D2269" t="s">
        <v>3256</v>
      </c>
      <c r="E2269" t="s">
        <v>3257</v>
      </c>
      <c r="F2269" t="s">
        <v>13</v>
      </c>
      <c r="G2269" t="s">
        <v>1221</v>
      </c>
    </row>
    <row r="2270" spans="1:7" x14ac:dyDescent="0.2">
      <c r="A2270" t="s">
        <v>5557</v>
      </c>
      <c r="B2270" s="2">
        <v>40572</v>
      </c>
      <c r="C2270" t="s">
        <v>3255</v>
      </c>
      <c r="D2270" t="s">
        <v>3259</v>
      </c>
      <c r="E2270" t="s">
        <v>3257</v>
      </c>
      <c r="F2270" t="s">
        <v>13</v>
      </c>
      <c r="G2270" t="s">
        <v>21</v>
      </c>
    </row>
    <row r="2271" spans="1:7" x14ac:dyDescent="0.2">
      <c r="A2271" t="s">
        <v>5558</v>
      </c>
      <c r="B2271" s="2">
        <v>38823</v>
      </c>
      <c r="C2271" t="s">
        <v>3255</v>
      </c>
      <c r="D2271" t="s">
        <v>3272</v>
      </c>
      <c r="E2271" t="s">
        <v>3257</v>
      </c>
      <c r="F2271" t="s">
        <v>13</v>
      </c>
      <c r="G2271" t="s">
        <v>18</v>
      </c>
    </row>
    <row r="2272" spans="1:7" x14ac:dyDescent="0.2">
      <c r="A2272" t="s">
        <v>5559</v>
      </c>
      <c r="B2272" s="2">
        <v>36057</v>
      </c>
      <c r="C2272" t="s">
        <v>3255</v>
      </c>
      <c r="D2272" t="s">
        <v>3300</v>
      </c>
      <c r="E2272" t="s">
        <v>3257</v>
      </c>
      <c r="F2272" t="s">
        <v>13</v>
      </c>
      <c r="G2272" t="s">
        <v>37</v>
      </c>
    </row>
    <row r="2273" spans="1:7" x14ac:dyDescent="0.2">
      <c r="A2273" t="s">
        <v>5560</v>
      </c>
      <c r="B2273" s="2">
        <v>29507</v>
      </c>
      <c r="C2273" t="s">
        <v>3255</v>
      </c>
      <c r="D2273" t="s">
        <v>3266</v>
      </c>
      <c r="E2273" t="s">
        <v>3257</v>
      </c>
      <c r="F2273" t="s">
        <v>13</v>
      </c>
      <c r="G2273" t="s">
        <v>18</v>
      </c>
    </row>
    <row r="2274" spans="1:7" x14ac:dyDescent="0.2">
      <c r="A2274" t="s">
        <v>5561</v>
      </c>
      <c r="B2274" s="2">
        <v>39036</v>
      </c>
      <c r="C2274" t="s">
        <v>3255</v>
      </c>
      <c r="D2274" t="s">
        <v>3259</v>
      </c>
      <c r="E2274" t="s">
        <v>3257</v>
      </c>
      <c r="F2274" t="s">
        <v>13</v>
      </c>
      <c r="G2274" t="s">
        <v>21</v>
      </c>
    </row>
    <row r="2275" spans="1:7" x14ac:dyDescent="0.2">
      <c r="A2275" t="s">
        <v>5562</v>
      </c>
      <c r="B2275" s="2">
        <v>40576</v>
      </c>
      <c r="C2275" t="s">
        <v>3255</v>
      </c>
      <c r="D2275" t="s">
        <v>3266</v>
      </c>
      <c r="E2275" t="s">
        <v>3257</v>
      </c>
      <c r="F2275" t="s">
        <v>13</v>
      </c>
      <c r="G2275" t="s">
        <v>37</v>
      </c>
    </row>
    <row r="2276" spans="1:7" x14ac:dyDescent="0.2">
      <c r="A2276" t="s">
        <v>5563</v>
      </c>
      <c r="B2276" s="2">
        <v>35320</v>
      </c>
      <c r="C2276" t="s">
        <v>3255</v>
      </c>
      <c r="D2276" t="s">
        <v>3259</v>
      </c>
      <c r="E2276" t="s">
        <v>3257</v>
      </c>
      <c r="F2276" t="s">
        <v>13</v>
      </c>
      <c r="G2276" t="s">
        <v>37</v>
      </c>
    </row>
    <row r="2277" spans="1:7" x14ac:dyDescent="0.2">
      <c r="A2277" t="s">
        <v>5564</v>
      </c>
      <c r="B2277" s="2">
        <v>42236</v>
      </c>
      <c r="C2277" t="s">
        <v>3255</v>
      </c>
      <c r="D2277" t="s">
        <v>3272</v>
      </c>
      <c r="E2277" t="s">
        <v>3257</v>
      </c>
      <c r="F2277" t="s">
        <v>13</v>
      </c>
      <c r="G2277" t="s">
        <v>18</v>
      </c>
    </row>
    <row r="2278" spans="1:7" x14ac:dyDescent="0.2">
      <c r="A2278" t="s">
        <v>5565</v>
      </c>
      <c r="B2278" s="2">
        <v>34858</v>
      </c>
      <c r="C2278" t="s">
        <v>3255</v>
      </c>
      <c r="D2278" t="s">
        <v>3259</v>
      </c>
      <c r="E2278" t="s">
        <v>3257</v>
      </c>
      <c r="F2278" t="s">
        <v>476</v>
      </c>
      <c r="G2278" t="s">
        <v>14</v>
      </c>
    </row>
    <row r="2279" spans="1:7" x14ac:dyDescent="0.2">
      <c r="A2279" t="s">
        <v>5566</v>
      </c>
      <c r="B2279" s="2">
        <v>29663</v>
      </c>
      <c r="C2279" t="s">
        <v>3255</v>
      </c>
      <c r="D2279" t="s">
        <v>3266</v>
      </c>
      <c r="E2279" t="s">
        <v>3257</v>
      </c>
      <c r="F2279" t="s">
        <v>65</v>
      </c>
      <c r="G2279" t="s">
        <v>18</v>
      </c>
    </row>
    <row r="2280" spans="1:7" x14ac:dyDescent="0.2">
      <c r="A2280" t="s">
        <v>5567</v>
      </c>
      <c r="B2280" s="2">
        <v>36711</v>
      </c>
      <c r="C2280" t="s">
        <v>3255</v>
      </c>
      <c r="D2280" t="s">
        <v>3259</v>
      </c>
      <c r="E2280" t="s">
        <v>3257</v>
      </c>
      <c r="F2280" t="s">
        <v>13</v>
      </c>
      <c r="G2280" t="s">
        <v>21</v>
      </c>
    </row>
    <row r="2281" spans="1:7" x14ac:dyDescent="0.2">
      <c r="A2281" t="s">
        <v>5568</v>
      </c>
      <c r="B2281" s="2">
        <v>39057</v>
      </c>
      <c r="C2281" t="s">
        <v>3255</v>
      </c>
      <c r="D2281" t="s">
        <v>3300</v>
      </c>
      <c r="E2281" t="s">
        <v>3257</v>
      </c>
      <c r="F2281" t="s">
        <v>17</v>
      </c>
      <c r="G2281" t="s">
        <v>37</v>
      </c>
    </row>
    <row r="2282" spans="1:7" x14ac:dyDescent="0.2">
      <c r="A2282" t="s">
        <v>5569</v>
      </c>
      <c r="B2282" s="2">
        <v>35290</v>
      </c>
      <c r="C2282" t="s">
        <v>3255</v>
      </c>
      <c r="D2282" t="s">
        <v>3263</v>
      </c>
      <c r="E2282" t="s">
        <v>3257</v>
      </c>
      <c r="F2282" t="s">
        <v>13</v>
      </c>
      <c r="G2282" t="s">
        <v>37</v>
      </c>
    </row>
    <row r="2283" spans="1:7" x14ac:dyDescent="0.2">
      <c r="A2283" t="s">
        <v>5570</v>
      </c>
      <c r="B2283" s="2">
        <v>37578</v>
      </c>
      <c r="C2283" t="s">
        <v>3255</v>
      </c>
      <c r="D2283" t="s">
        <v>3263</v>
      </c>
      <c r="E2283" t="s">
        <v>3257</v>
      </c>
      <c r="F2283" t="s">
        <v>13</v>
      </c>
      <c r="G2283" t="s">
        <v>37</v>
      </c>
    </row>
    <row r="2284" spans="1:7" x14ac:dyDescent="0.2">
      <c r="A2284" t="s">
        <v>5571</v>
      </c>
      <c r="B2284" s="2">
        <v>28038</v>
      </c>
      <c r="C2284" t="s">
        <v>3255</v>
      </c>
      <c r="D2284" t="s">
        <v>3266</v>
      </c>
      <c r="E2284" t="s">
        <v>3257</v>
      </c>
      <c r="F2284" t="s">
        <v>13</v>
      </c>
      <c r="G2284" t="s">
        <v>18</v>
      </c>
    </row>
    <row r="2285" spans="1:7" x14ac:dyDescent="0.2">
      <c r="A2285" t="s">
        <v>5572</v>
      </c>
      <c r="B2285" s="2">
        <v>39152</v>
      </c>
      <c r="C2285" t="s">
        <v>3255</v>
      </c>
      <c r="D2285" t="s">
        <v>3409</v>
      </c>
      <c r="E2285" t="s">
        <v>3257</v>
      </c>
      <c r="F2285" t="s">
        <v>13</v>
      </c>
      <c r="G2285" t="s">
        <v>21</v>
      </c>
    </row>
    <row r="2286" spans="1:7" x14ac:dyDescent="0.2">
      <c r="A2286" t="s">
        <v>5573</v>
      </c>
      <c r="B2286" s="2">
        <v>33322</v>
      </c>
      <c r="C2286" t="s">
        <v>3255</v>
      </c>
      <c r="D2286" t="s">
        <v>3259</v>
      </c>
      <c r="E2286" t="s">
        <v>3257</v>
      </c>
      <c r="F2286" t="s">
        <v>13</v>
      </c>
      <c r="G2286" t="s">
        <v>21</v>
      </c>
    </row>
    <row r="2287" spans="1:7" x14ac:dyDescent="0.2">
      <c r="A2287" t="s">
        <v>5574</v>
      </c>
      <c r="B2287" s="2">
        <v>41898</v>
      </c>
      <c r="C2287" t="s">
        <v>3255</v>
      </c>
      <c r="D2287" t="s">
        <v>3266</v>
      </c>
      <c r="E2287" t="s">
        <v>3257</v>
      </c>
      <c r="F2287" t="s">
        <v>13</v>
      </c>
      <c r="G2287" t="s">
        <v>21</v>
      </c>
    </row>
    <row r="2288" spans="1:7" x14ac:dyDescent="0.2">
      <c r="A2288" t="s">
        <v>5575</v>
      </c>
      <c r="B2288" s="2">
        <v>37698</v>
      </c>
      <c r="C2288" t="s">
        <v>3255</v>
      </c>
      <c r="D2288" t="s">
        <v>3263</v>
      </c>
      <c r="E2288" t="s">
        <v>3257</v>
      </c>
      <c r="F2288" t="s">
        <v>13</v>
      </c>
      <c r="G2288" t="s">
        <v>37</v>
      </c>
    </row>
    <row r="2289" spans="1:7" x14ac:dyDescent="0.2">
      <c r="A2289" t="s">
        <v>5576</v>
      </c>
      <c r="B2289" s="2">
        <v>39039</v>
      </c>
      <c r="C2289" t="s">
        <v>3255</v>
      </c>
      <c r="D2289" t="s">
        <v>3300</v>
      </c>
      <c r="E2289" t="s">
        <v>3257</v>
      </c>
      <c r="F2289" t="s">
        <v>17</v>
      </c>
      <c r="G2289" t="s">
        <v>37</v>
      </c>
    </row>
    <row r="2290" spans="1:7" x14ac:dyDescent="0.2">
      <c r="A2290" t="s">
        <v>5577</v>
      </c>
      <c r="B2290" s="2">
        <v>37532</v>
      </c>
      <c r="C2290" t="s">
        <v>3255</v>
      </c>
      <c r="D2290" t="s">
        <v>3263</v>
      </c>
      <c r="E2290" t="s">
        <v>3698</v>
      </c>
      <c r="F2290" t="s">
        <v>1646</v>
      </c>
      <c r="G2290" t="s">
        <v>37</v>
      </c>
    </row>
    <row r="2291" spans="1:7" x14ac:dyDescent="0.2">
      <c r="A2291" t="s">
        <v>5578</v>
      </c>
      <c r="B2291" s="2">
        <v>35364</v>
      </c>
      <c r="C2291" t="s">
        <v>3255</v>
      </c>
      <c r="D2291" t="s">
        <v>3263</v>
      </c>
      <c r="E2291" t="s">
        <v>3257</v>
      </c>
      <c r="F2291" t="s">
        <v>13</v>
      </c>
      <c r="G2291" t="s">
        <v>21</v>
      </c>
    </row>
    <row r="2292" spans="1:7" x14ac:dyDescent="0.2">
      <c r="A2292" t="s">
        <v>5579</v>
      </c>
      <c r="B2292" s="2">
        <v>25233</v>
      </c>
      <c r="C2292" t="s">
        <v>3255</v>
      </c>
      <c r="D2292" t="s">
        <v>3266</v>
      </c>
      <c r="E2292" t="s">
        <v>3257</v>
      </c>
      <c r="F2292" t="s">
        <v>65</v>
      </c>
      <c r="G2292" t="s">
        <v>2392</v>
      </c>
    </row>
    <row r="2293" spans="1:7" x14ac:dyDescent="0.2">
      <c r="A2293" t="s">
        <v>5580</v>
      </c>
      <c r="B2293" s="2">
        <v>32319</v>
      </c>
      <c r="C2293" t="s">
        <v>3255</v>
      </c>
      <c r="D2293" t="s">
        <v>3266</v>
      </c>
      <c r="E2293" t="s">
        <v>3257</v>
      </c>
      <c r="F2293" t="s">
        <v>13</v>
      </c>
      <c r="G2293" t="s">
        <v>37</v>
      </c>
    </row>
    <row r="2294" spans="1:7" x14ac:dyDescent="0.2">
      <c r="A2294" t="s">
        <v>5581</v>
      </c>
      <c r="B2294" s="2">
        <v>35032</v>
      </c>
      <c r="C2294" t="s">
        <v>3255</v>
      </c>
      <c r="D2294" t="s">
        <v>3266</v>
      </c>
      <c r="E2294" t="s">
        <v>3257</v>
      </c>
      <c r="F2294" t="s">
        <v>13</v>
      </c>
      <c r="G2294" t="s">
        <v>37</v>
      </c>
    </row>
    <row r="2295" spans="1:7" x14ac:dyDescent="0.2">
      <c r="A2295" t="s">
        <v>5582</v>
      </c>
      <c r="B2295" s="2">
        <v>39035</v>
      </c>
      <c r="C2295" t="s">
        <v>3255</v>
      </c>
      <c r="D2295" t="s">
        <v>3259</v>
      </c>
      <c r="E2295" t="s">
        <v>3257</v>
      </c>
      <c r="F2295" t="s">
        <v>13</v>
      </c>
      <c r="G2295" t="s">
        <v>21</v>
      </c>
    </row>
    <row r="2296" spans="1:7" x14ac:dyDescent="0.2">
      <c r="A2296" t="s">
        <v>5583</v>
      </c>
      <c r="B2296" s="2">
        <v>33555</v>
      </c>
      <c r="C2296" t="s">
        <v>3255</v>
      </c>
      <c r="D2296" t="s">
        <v>3259</v>
      </c>
      <c r="E2296" t="s">
        <v>3257</v>
      </c>
      <c r="F2296" t="s">
        <v>13</v>
      </c>
      <c r="G2296" t="s">
        <v>21</v>
      </c>
    </row>
    <row r="2297" spans="1:7" x14ac:dyDescent="0.2">
      <c r="A2297" t="s">
        <v>5584</v>
      </c>
      <c r="B2297" s="2">
        <v>34256</v>
      </c>
      <c r="C2297" t="s">
        <v>3255</v>
      </c>
      <c r="D2297" t="s">
        <v>3263</v>
      </c>
      <c r="E2297" t="s">
        <v>3257</v>
      </c>
      <c r="F2297" t="s">
        <v>13</v>
      </c>
      <c r="G2297" t="s">
        <v>37</v>
      </c>
    </row>
    <row r="2298" spans="1:7" x14ac:dyDescent="0.2">
      <c r="A2298" t="s">
        <v>5585</v>
      </c>
      <c r="B2298" s="2">
        <v>33362</v>
      </c>
      <c r="C2298" t="s">
        <v>3255</v>
      </c>
      <c r="D2298" t="s">
        <v>3259</v>
      </c>
      <c r="E2298" t="s">
        <v>3257</v>
      </c>
      <c r="F2298" t="s">
        <v>13</v>
      </c>
      <c r="G2298" t="s">
        <v>21</v>
      </c>
    </row>
    <row r="2299" spans="1:7" x14ac:dyDescent="0.2">
      <c r="A2299" t="s">
        <v>5586</v>
      </c>
      <c r="B2299" s="2">
        <v>35234</v>
      </c>
      <c r="C2299" t="s">
        <v>3255</v>
      </c>
      <c r="D2299" t="s">
        <v>3266</v>
      </c>
      <c r="E2299" t="s">
        <v>3257</v>
      </c>
      <c r="F2299" t="s">
        <v>13</v>
      </c>
      <c r="G2299" t="s">
        <v>37</v>
      </c>
    </row>
    <row r="2300" spans="1:7" x14ac:dyDescent="0.2">
      <c r="A2300" t="s">
        <v>5587</v>
      </c>
      <c r="B2300" s="2">
        <v>35693</v>
      </c>
      <c r="C2300" t="s">
        <v>3255</v>
      </c>
      <c r="D2300" t="s">
        <v>3259</v>
      </c>
      <c r="E2300" t="s">
        <v>3257</v>
      </c>
      <c r="F2300" t="s">
        <v>13</v>
      </c>
      <c r="G2300" t="s">
        <v>21</v>
      </c>
    </row>
    <row r="2301" spans="1:7" x14ac:dyDescent="0.2">
      <c r="A2301" t="s">
        <v>5588</v>
      </c>
      <c r="B2301" s="2">
        <v>41162</v>
      </c>
      <c r="C2301" t="s">
        <v>3255</v>
      </c>
      <c r="D2301" t="s">
        <v>3263</v>
      </c>
      <c r="E2301" t="s">
        <v>3257</v>
      </c>
      <c r="F2301" t="s">
        <v>13</v>
      </c>
      <c r="G2301" t="s">
        <v>21</v>
      </c>
    </row>
    <row r="2302" spans="1:7" x14ac:dyDescent="0.2">
      <c r="A2302" t="s">
        <v>5589</v>
      </c>
      <c r="B2302" s="2">
        <v>41778</v>
      </c>
      <c r="C2302" t="s">
        <v>3255</v>
      </c>
      <c r="D2302" t="s">
        <v>3263</v>
      </c>
      <c r="E2302" t="s">
        <v>3257</v>
      </c>
      <c r="F2302" t="s">
        <v>13</v>
      </c>
      <c r="G2302" t="s">
        <v>21</v>
      </c>
    </row>
    <row r="2303" spans="1:7" x14ac:dyDescent="0.2">
      <c r="A2303" t="s">
        <v>5590</v>
      </c>
      <c r="B2303" s="2">
        <v>35021</v>
      </c>
      <c r="C2303" t="s">
        <v>3255</v>
      </c>
      <c r="D2303" t="s">
        <v>3259</v>
      </c>
      <c r="E2303" t="s">
        <v>3257</v>
      </c>
      <c r="F2303" t="s">
        <v>13</v>
      </c>
      <c r="G2303" t="s">
        <v>21</v>
      </c>
    </row>
    <row r="2304" spans="1:7" x14ac:dyDescent="0.2">
      <c r="A2304" t="s">
        <v>5591</v>
      </c>
      <c r="B2304" s="2">
        <v>26885</v>
      </c>
      <c r="C2304" t="s">
        <v>3255</v>
      </c>
      <c r="D2304" t="s">
        <v>3266</v>
      </c>
      <c r="E2304" t="s">
        <v>3257</v>
      </c>
      <c r="F2304" t="s">
        <v>65</v>
      </c>
      <c r="G2304" t="s">
        <v>18</v>
      </c>
    </row>
    <row r="2305" spans="1:7" x14ac:dyDescent="0.2">
      <c r="A2305" t="s">
        <v>5592</v>
      </c>
      <c r="B2305" s="2">
        <v>40846</v>
      </c>
      <c r="C2305" t="s">
        <v>3255</v>
      </c>
      <c r="D2305" t="s">
        <v>3259</v>
      </c>
      <c r="E2305" t="s">
        <v>3257</v>
      </c>
      <c r="F2305" t="s">
        <v>13</v>
      </c>
      <c r="G2305" t="s">
        <v>37</v>
      </c>
    </row>
    <row r="2306" spans="1:7" x14ac:dyDescent="0.2">
      <c r="A2306" t="s">
        <v>5593</v>
      </c>
      <c r="B2306" s="2">
        <v>35169</v>
      </c>
      <c r="C2306" t="s">
        <v>3255</v>
      </c>
      <c r="D2306" t="s">
        <v>3272</v>
      </c>
      <c r="E2306" t="s">
        <v>3257</v>
      </c>
      <c r="F2306" t="s">
        <v>13</v>
      </c>
      <c r="G2306" t="s">
        <v>21</v>
      </c>
    </row>
    <row r="2307" spans="1:7" x14ac:dyDescent="0.2">
      <c r="A2307" t="s">
        <v>5594</v>
      </c>
      <c r="B2307" s="2">
        <v>38538</v>
      </c>
      <c r="C2307" t="s">
        <v>3255</v>
      </c>
      <c r="D2307" t="s">
        <v>3259</v>
      </c>
      <c r="E2307" t="s">
        <v>3257</v>
      </c>
      <c r="F2307" t="s">
        <v>13</v>
      </c>
      <c r="G2307" t="s">
        <v>37</v>
      </c>
    </row>
    <row r="2308" spans="1:7" x14ac:dyDescent="0.2">
      <c r="A2308" t="s">
        <v>5595</v>
      </c>
      <c r="B2308" s="2">
        <v>42016</v>
      </c>
      <c r="C2308" t="s">
        <v>3255</v>
      </c>
      <c r="D2308" t="s">
        <v>3266</v>
      </c>
      <c r="E2308" t="s">
        <v>3257</v>
      </c>
      <c r="F2308" t="s">
        <v>13</v>
      </c>
      <c r="G2308" t="s">
        <v>37</v>
      </c>
    </row>
    <row r="2309" spans="1:7" x14ac:dyDescent="0.2">
      <c r="A2309" t="s">
        <v>5596</v>
      </c>
      <c r="B2309" s="2">
        <v>42356</v>
      </c>
      <c r="C2309" t="s">
        <v>3255</v>
      </c>
      <c r="D2309" t="s">
        <v>3270</v>
      </c>
      <c r="E2309" t="s">
        <v>3257</v>
      </c>
      <c r="F2309" t="s">
        <v>13</v>
      </c>
      <c r="G2309" t="s">
        <v>37</v>
      </c>
    </row>
    <row r="2310" spans="1:7" x14ac:dyDescent="0.2">
      <c r="A2310" t="s">
        <v>5597</v>
      </c>
      <c r="B2310" s="2">
        <v>19494</v>
      </c>
      <c r="C2310" t="s">
        <v>3255</v>
      </c>
      <c r="D2310" t="s">
        <v>3263</v>
      </c>
      <c r="E2310" t="s">
        <v>3257</v>
      </c>
      <c r="F2310" t="s">
        <v>13</v>
      </c>
      <c r="G2310" t="s">
        <v>1221</v>
      </c>
    </row>
    <row r="2311" spans="1:7" x14ac:dyDescent="0.2">
      <c r="A2311" t="s">
        <v>5598</v>
      </c>
      <c r="B2311" s="2">
        <v>32086</v>
      </c>
      <c r="C2311" t="s">
        <v>3255</v>
      </c>
      <c r="D2311" t="s">
        <v>3433</v>
      </c>
      <c r="E2311" t="s">
        <v>3257</v>
      </c>
      <c r="F2311" t="s">
        <v>13</v>
      </c>
      <c r="G2311" t="s">
        <v>21</v>
      </c>
    </row>
    <row r="2312" spans="1:7" x14ac:dyDescent="0.2">
      <c r="A2312" t="s">
        <v>5599</v>
      </c>
      <c r="B2312" s="2">
        <v>32467</v>
      </c>
      <c r="C2312" t="s">
        <v>3255</v>
      </c>
      <c r="D2312" t="s">
        <v>3266</v>
      </c>
      <c r="E2312" t="s">
        <v>3257</v>
      </c>
      <c r="F2312" t="s">
        <v>13</v>
      </c>
      <c r="G2312" t="s">
        <v>37</v>
      </c>
    </row>
    <row r="2313" spans="1:7" x14ac:dyDescent="0.2">
      <c r="A2313" t="s">
        <v>5600</v>
      </c>
      <c r="B2313" s="2">
        <v>41257</v>
      </c>
      <c r="C2313" t="s">
        <v>3255</v>
      </c>
      <c r="D2313" t="s">
        <v>3270</v>
      </c>
      <c r="E2313" t="s">
        <v>3257</v>
      </c>
      <c r="F2313" t="s">
        <v>13</v>
      </c>
      <c r="G2313" t="s">
        <v>37</v>
      </c>
    </row>
    <row r="2314" spans="1:7" x14ac:dyDescent="0.2">
      <c r="A2314" t="s">
        <v>5601</v>
      </c>
      <c r="B2314" s="2">
        <v>29442</v>
      </c>
      <c r="C2314" t="s">
        <v>3255</v>
      </c>
      <c r="D2314" t="s">
        <v>3409</v>
      </c>
      <c r="E2314" t="s">
        <v>3257</v>
      </c>
      <c r="F2314" t="s">
        <v>13</v>
      </c>
      <c r="G2314" t="s">
        <v>37</v>
      </c>
    </row>
    <row r="2315" spans="1:7" x14ac:dyDescent="0.2">
      <c r="A2315" t="s">
        <v>5602</v>
      </c>
      <c r="B2315" s="2">
        <v>40422</v>
      </c>
      <c r="C2315" t="s">
        <v>3255</v>
      </c>
      <c r="D2315" t="s">
        <v>3409</v>
      </c>
      <c r="E2315" t="s">
        <v>3257</v>
      </c>
      <c r="F2315" t="s">
        <v>13</v>
      </c>
      <c r="G2315" t="s">
        <v>21</v>
      </c>
    </row>
    <row r="2316" spans="1:7" x14ac:dyDescent="0.2">
      <c r="A2316" t="s">
        <v>5603</v>
      </c>
      <c r="B2316" s="2">
        <v>38112</v>
      </c>
      <c r="C2316" t="s">
        <v>3255</v>
      </c>
      <c r="D2316" t="s">
        <v>3266</v>
      </c>
      <c r="E2316" t="s">
        <v>4322</v>
      </c>
      <c r="F2316" t="s">
        <v>161</v>
      </c>
      <c r="G2316" t="s">
        <v>21</v>
      </c>
    </row>
    <row r="2317" spans="1:7" x14ac:dyDescent="0.2">
      <c r="A2317" t="s">
        <v>5604</v>
      </c>
      <c r="B2317" s="2">
        <v>41437</v>
      </c>
      <c r="C2317" t="s">
        <v>3255</v>
      </c>
      <c r="D2317" t="s">
        <v>3259</v>
      </c>
      <c r="E2317" t="s">
        <v>5605</v>
      </c>
      <c r="F2317" t="s">
        <v>2409</v>
      </c>
    </row>
    <row r="2318" spans="1:7" x14ac:dyDescent="0.2">
      <c r="A2318" t="s">
        <v>5606</v>
      </c>
      <c r="B2318" s="2">
        <v>37005</v>
      </c>
      <c r="C2318" t="s">
        <v>3255</v>
      </c>
      <c r="D2318" t="s">
        <v>3259</v>
      </c>
      <c r="E2318" t="s">
        <v>4102</v>
      </c>
      <c r="F2318" t="s">
        <v>196</v>
      </c>
    </row>
    <row r="2319" spans="1:7" x14ac:dyDescent="0.2">
      <c r="A2319" t="s">
        <v>5607</v>
      </c>
      <c r="B2319" s="2">
        <v>40083</v>
      </c>
      <c r="C2319" t="s">
        <v>3255</v>
      </c>
      <c r="D2319" t="s">
        <v>3263</v>
      </c>
      <c r="E2319" t="s">
        <v>3257</v>
      </c>
      <c r="F2319" t="s">
        <v>2409</v>
      </c>
      <c r="G2319" t="s">
        <v>37</v>
      </c>
    </row>
    <row r="2320" spans="1:7" x14ac:dyDescent="0.2">
      <c r="A2320" t="s">
        <v>5608</v>
      </c>
      <c r="B2320" s="2">
        <v>38828</v>
      </c>
      <c r="C2320" t="s">
        <v>3255</v>
      </c>
      <c r="D2320" t="s">
        <v>3259</v>
      </c>
      <c r="E2320" t="s">
        <v>3257</v>
      </c>
      <c r="F2320" t="s">
        <v>13</v>
      </c>
      <c r="G2320" t="s">
        <v>37</v>
      </c>
    </row>
    <row r="2321" spans="1:7" x14ac:dyDescent="0.2">
      <c r="A2321" t="s">
        <v>5609</v>
      </c>
      <c r="B2321" s="2">
        <v>40321</v>
      </c>
      <c r="C2321" t="s">
        <v>3255</v>
      </c>
      <c r="D2321" t="s">
        <v>3266</v>
      </c>
      <c r="E2321" t="s">
        <v>3257</v>
      </c>
      <c r="F2321" t="s">
        <v>65</v>
      </c>
      <c r="G2321" t="s">
        <v>21</v>
      </c>
    </row>
    <row r="2322" spans="1:7" x14ac:dyDescent="0.2">
      <c r="A2322" t="s">
        <v>5610</v>
      </c>
      <c r="B2322" s="2">
        <v>36959</v>
      </c>
      <c r="C2322" t="s">
        <v>3255</v>
      </c>
      <c r="D2322" t="s">
        <v>3259</v>
      </c>
      <c r="E2322" t="s">
        <v>3257</v>
      </c>
      <c r="F2322" t="s">
        <v>65</v>
      </c>
      <c r="G2322" t="s">
        <v>37</v>
      </c>
    </row>
    <row r="2323" spans="1:7" x14ac:dyDescent="0.2">
      <c r="A2323" t="s">
        <v>5611</v>
      </c>
      <c r="B2323" s="2">
        <v>38421</v>
      </c>
      <c r="C2323" t="s">
        <v>3255</v>
      </c>
      <c r="D2323" t="s">
        <v>3263</v>
      </c>
      <c r="E2323" t="s">
        <v>3257</v>
      </c>
      <c r="F2323" t="s">
        <v>65</v>
      </c>
      <c r="G2323" t="s">
        <v>37</v>
      </c>
    </row>
    <row r="2324" spans="1:7" x14ac:dyDescent="0.2">
      <c r="A2324" t="s">
        <v>5612</v>
      </c>
      <c r="B2324" s="2">
        <v>39195</v>
      </c>
      <c r="C2324" t="s">
        <v>3255</v>
      </c>
      <c r="D2324" t="s">
        <v>3272</v>
      </c>
      <c r="E2324" t="s">
        <v>3257</v>
      </c>
      <c r="F2324" t="s">
        <v>13</v>
      </c>
      <c r="G2324" t="s">
        <v>37</v>
      </c>
    </row>
    <row r="2325" spans="1:7" x14ac:dyDescent="0.2">
      <c r="A2325" t="s">
        <v>5613</v>
      </c>
      <c r="B2325" s="2">
        <v>37359</v>
      </c>
      <c r="C2325" t="s">
        <v>3255</v>
      </c>
      <c r="D2325" t="s">
        <v>3300</v>
      </c>
      <c r="E2325" t="s">
        <v>3257</v>
      </c>
      <c r="F2325" t="s">
        <v>13</v>
      </c>
      <c r="G2325" t="s">
        <v>37</v>
      </c>
    </row>
    <row r="2326" spans="1:7" x14ac:dyDescent="0.2">
      <c r="A2326" t="s">
        <v>5614</v>
      </c>
      <c r="B2326" s="2">
        <v>38398</v>
      </c>
      <c r="C2326" t="s">
        <v>3255</v>
      </c>
      <c r="D2326" t="s">
        <v>3259</v>
      </c>
      <c r="E2326" t="s">
        <v>3257</v>
      </c>
      <c r="F2326" t="s">
        <v>65</v>
      </c>
      <c r="G2326" t="s">
        <v>37</v>
      </c>
    </row>
    <row r="2327" spans="1:7" x14ac:dyDescent="0.2">
      <c r="A2327" t="s">
        <v>5615</v>
      </c>
      <c r="B2327" s="2">
        <v>36504</v>
      </c>
      <c r="C2327" t="s">
        <v>3255</v>
      </c>
      <c r="D2327" t="s">
        <v>3263</v>
      </c>
      <c r="E2327" t="s">
        <v>3257</v>
      </c>
      <c r="F2327" t="s">
        <v>13</v>
      </c>
      <c r="G2327" t="s">
        <v>37</v>
      </c>
    </row>
    <row r="2328" spans="1:7" x14ac:dyDescent="0.2">
      <c r="A2328" t="s">
        <v>5616</v>
      </c>
      <c r="B2328" s="2">
        <v>37847</v>
      </c>
      <c r="C2328" t="s">
        <v>3255</v>
      </c>
      <c r="D2328" t="s">
        <v>3433</v>
      </c>
      <c r="E2328" t="s">
        <v>3257</v>
      </c>
      <c r="F2328" t="s">
        <v>1264</v>
      </c>
      <c r="G2328" t="s">
        <v>37</v>
      </c>
    </row>
    <row r="2329" spans="1:7" x14ac:dyDescent="0.2">
      <c r="A2329" t="s">
        <v>5617</v>
      </c>
      <c r="B2329" s="2">
        <v>41400</v>
      </c>
      <c r="C2329" t="s">
        <v>3255</v>
      </c>
      <c r="D2329" t="s">
        <v>3263</v>
      </c>
      <c r="E2329" t="s">
        <v>3257</v>
      </c>
      <c r="F2329" t="s">
        <v>13</v>
      </c>
      <c r="G2329" t="s">
        <v>37</v>
      </c>
    </row>
    <row r="2330" spans="1:7" x14ac:dyDescent="0.2">
      <c r="A2330" t="s">
        <v>5618</v>
      </c>
      <c r="B2330" s="2">
        <v>35782</v>
      </c>
      <c r="C2330" t="s">
        <v>3255</v>
      </c>
      <c r="D2330" t="s">
        <v>3449</v>
      </c>
      <c r="E2330" t="s">
        <v>3257</v>
      </c>
      <c r="F2330" t="s">
        <v>13</v>
      </c>
      <c r="G2330" t="s">
        <v>14</v>
      </c>
    </row>
    <row r="2331" spans="1:7" x14ac:dyDescent="0.2">
      <c r="A2331" t="s">
        <v>5619</v>
      </c>
      <c r="B2331" s="2">
        <v>37848</v>
      </c>
      <c r="C2331" t="s">
        <v>3456</v>
      </c>
      <c r="D2331" t="s">
        <v>3259</v>
      </c>
      <c r="E2331" t="s">
        <v>4102</v>
      </c>
      <c r="F2331" t="s">
        <v>196</v>
      </c>
      <c r="G2331" t="s">
        <v>21</v>
      </c>
    </row>
    <row r="2332" spans="1:7" x14ac:dyDescent="0.2">
      <c r="A2332" t="s">
        <v>5620</v>
      </c>
      <c r="B2332" s="2">
        <v>33885</v>
      </c>
      <c r="C2332" t="s">
        <v>3255</v>
      </c>
      <c r="D2332" t="s">
        <v>3263</v>
      </c>
      <c r="E2332" t="s">
        <v>3257</v>
      </c>
      <c r="F2332" t="s">
        <v>13</v>
      </c>
      <c r="G2332" t="s">
        <v>21</v>
      </c>
    </row>
    <row r="2333" spans="1:7" x14ac:dyDescent="0.2">
      <c r="A2333" t="s">
        <v>5621</v>
      </c>
      <c r="B2333" s="2">
        <v>39411</v>
      </c>
      <c r="C2333" t="s">
        <v>3255</v>
      </c>
      <c r="D2333" t="s">
        <v>3433</v>
      </c>
      <c r="E2333" t="s">
        <v>3257</v>
      </c>
      <c r="F2333" t="s">
        <v>65</v>
      </c>
      <c r="G2333" t="s">
        <v>21</v>
      </c>
    </row>
    <row r="2334" spans="1:7" x14ac:dyDescent="0.2">
      <c r="A2334" t="s">
        <v>5622</v>
      </c>
      <c r="B2334" s="2">
        <v>40594</v>
      </c>
      <c r="C2334" t="s">
        <v>3255</v>
      </c>
      <c r="D2334" t="s">
        <v>3263</v>
      </c>
      <c r="E2334" t="s">
        <v>3257</v>
      </c>
      <c r="F2334" t="s">
        <v>65</v>
      </c>
      <c r="G2334" t="s">
        <v>21</v>
      </c>
    </row>
    <row r="2335" spans="1:7" x14ac:dyDescent="0.2">
      <c r="A2335" t="s">
        <v>5623</v>
      </c>
      <c r="B2335" s="2">
        <v>36515</v>
      </c>
      <c r="C2335" t="s">
        <v>3456</v>
      </c>
      <c r="D2335" t="s">
        <v>3259</v>
      </c>
      <c r="E2335" t="s">
        <v>3257</v>
      </c>
      <c r="F2335" t="s">
        <v>13</v>
      </c>
      <c r="G2335" t="s">
        <v>37</v>
      </c>
    </row>
    <row r="2336" spans="1:7" x14ac:dyDescent="0.2">
      <c r="A2336" t="s">
        <v>5624</v>
      </c>
      <c r="B2336" s="2">
        <v>39731</v>
      </c>
      <c r="C2336" t="s">
        <v>3255</v>
      </c>
      <c r="D2336" t="s">
        <v>3272</v>
      </c>
      <c r="E2336" t="s">
        <v>3257</v>
      </c>
      <c r="F2336" t="s">
        <v>13</v>
      </c>
      <c r="G2336" t="s">
        <v>21</v>
      </c>
    </row>
    <row r="2337" spans="1:7" x14ac:dyDescent="0.2">
      <c r="A2337" t="s">
        <v>5625</v>
      </c>
      <c r="B2337" s="2">
        <v>41031</v>
      </c>
      <c r="C2337" t="s">
        <v>3255</v>
      </c>
      <c r="D2337" t="s">
        <v>3433</v>
      </c>
      <c r="E2337" t="s">
        <v>3257</v>
      </c>
      <c r="F2337" t="s">
        <v>13</v>
      </c>
      <c r="G2337" t="s">
        <v>37</v>
      </c>
    </row>
    <row r="2338" spans="1:7" x14ac:dyDescent="0.2">
      <c r="A2338" t="s">
        <v>5626</v>
      </c>
      <c r="B2338" s="2">
        <v>38756</v>
      </c>
      <c r="C2338" t="s">
        <v>3255</v>
      </c>
      <c r="D2338" t="s">
        <v>3259</v>
      </c>
      <c r="E2338" t="s">
        <v>3257</v>
      </c>
      <c r="F2338" t="s">
        <v>13</v>
      </c>
      <c r="G2338" t="s">
        <v>21</v>
      </c>
    </row>
    <row r="2339" spans="1:7" x14ac:dyDescent="0.2">
      <c r="A2339" t="s">
        <v>5627</v>
      </c>
      <c r="B2339" s="2">
        <v>38526</v>
      </c>
      <c r="C2339" t="s">
        <v>3255</v>
      </c>
      <c r="D2339" t="s">
        <v>3272</v>
      </c>
      <c r="E2339" t="s">
        <v>3257</v>
      </c>
      <c r="F2339" t="s">
        <v>65</v>
      </c>
      <c r="G2339" t="s">
        <v>18</v>
      </c>
    </row>
    <row r="2340" spans="1:7" x14ac:dyDescent="0.2">
      <c r="A2340" t="s">
        <v>5628</v>
      </c>
      <c r="B2340" s="2">
        <v>37938</v>
      </c>
      <c r="C2340" t="s">
        <v>3255</v>
      </c>
      <c r="D2340" t="s">
        <v>3263</v>
      </c>
      <c r="E2340" t="s">
        <v>3257</v>
      </c>
      <c r="F2340" t="s">
        <v>13</v>
      </c>
      <c r="G2340" t="s">
        <v>37</v>
      </c>
    </row>
    <row r="2341" spans="1:7" x14ac:dyDescent="0.2">
      <c r="A2341" t="s">
        <v>5629</v>
      </c>
      <c r="B2341" s="2">
        <v>38375</v>
      </c>
      <c r="C2341" t="s">
        <v>3255</v>
      </c>
      <c r="D2341" t="s">
        <v>3266</v>
      </c>
      <c r="E2341" t="s">
        <v>3257</v>
      </c>
      <c r="F2341" t="s">
        <v>13</v>
      </c>
      <c r="G2341" t="s">
        <v>21</v>
      </c>
    </row>
    <row r="2342" spans="1:7" x14ac:dyDescent="0.2">
      <c r="A2342" t="s">
        <v>5630</v>
      </c>
      <c r="B2342" s="2">
        <v>39249</v>
      </c>
      <c r="C2342" t="s">
        <v>3255</v>
      </c>
      <c r="D2342" t="s">
        <v>3433</v>
      </c>
      <c r="E2342" t="s">
        <v>3257</v>
      </c>
      <c r="F2342" t="s">
        <v>65</v>
      </c>
      <c r="G2342" t="s">
        <v>21</v>
      </c>
    </row>
    <row r="2343" spans="1:7" x14ac:dyDescent="0.2">
      <c r="A2343" t="s">
        <v>5631</v>
      </c>
      <c r="B2343" s="2">
        <v>37024</v>
      </c>
      <c r="C2343" t="s">
        <v>3255</v>
      </c>
      <c r="D2343" t="s">
        <v>3266</v>
      </c>
      <c r="E2343" t="s">
        <v>3257</v>
      </c>
      <c r="F2343" t="s">
        <v>13</v>
      </c>
      <c r="G2343" t="s">
        <v>37</v>
      </c>
    </row>
    <row r="2344" spans="1:7" x14ac:dyDescent="0.2">
      <c r="A2344" t="s">
        <v>5632</v>
      </c>
      <c r="B2344" s="2">
        <v>29927</v>
      </c>
      <c r="C2344" t="s">
        <v>3456</v>
      </c>
      <c r="D2344" t="s">
        <v>3270</v>
      </c>
      <c r="E2344" t="s">
        <v>3731</v>
      </c>
      <c r="F2344" t="s">
        <v>1533</v>
      </c>
      <c r="G2344" t="s">
        <v>680</v>
      </c>
    </row>
    <row r="2345" spans="1:7" x14ac:dyDescent="0.2">
      <c r="A2345" t="s">
        <v>5633</v>
      </c>
      <c r="B2345" s="2">
        <v>41493</v>
      </c>
      <c r="C2345" t="s">
        <v>3255</v>
      </c>
      <c r="D2345" t="s">
        <v>3263</v>
      </c>
      <c r="E2345" t="s">
        <v>3257</v>
      </c>
      <c r="F2345" t="s">
        <v>65</v>
      </c>
      <c r="G2345" t="s">
        <v>21</v>
      </c>
    </row>
    <row r="2346" spans="1:7" x14ac:dyDescent="0.2">
      <c r="A2346" t="s">
        <v>5634</v>
      </c>
      <c r="B2346" s="2">
        <v>40354</v>
      </c>
      <c r="C2346" t="s">
        <v>3255</v>
      </c>
      <c r="D2346" t="s">
        <v>3266</v>
      </c>
      <c r="E2346" t="s">
        <v>3257</v>
      </c>
      <c r="F2346" t="s">
        <v>196</v>
      </c>
      <c r="G2346" t="s">
        <v>37</v>
      </c>
    </row>
    <row r="2347" spans="1:7" x14ac:dyDescent="0.2">
      <c r="A2347" t="s">
        <v>5635</v>
      </c>
      <c r="B2347" s="2">
        <v>37225</v>
      </c>
      <c r="C2347" t="s">
        <v>3255</v>
      </c>
      <c r="D2347" t="s">
        <v>3263</v>
      </c>
      <c r="E2347" t="s">
        <v>3257</v>
      </c>
      <c r="F2347" t="s">
        <v>13</v>
      </c>
      <c r="G2347" t="s">
        <v>18</v>
      </c>
    </row>
    <row r="2348" spans="1:7" x14ac:dyDescent="0.2">
      <c r="A2348" t="s">
        <v>5636</v>
      </c>
      <c r="B2348" s="2">
        <v>38065</v>
      </c>
      <c r="C2348" t="s">
        <v>3255</v>
      </c>
      <c r="D2348" t="s">
        <v>3263</v>
      </c>
      <c r="E2348" t="s">
        <v>3257</v>
      </c>
      <c r="F2348" t="s">
        <v>65</v>
      </c>
      <c r="G2348" t="s">
        <v>37</v>
      </c>
    </row>
    <row r="2349" spans="1:7" x14ac:dyDescent="0.2">
      <c r="A2349" t="s">
        <v>5637</v>
      </c>
      <c r="B2349" s="2">
        <v>41023</v>
      </c>
      <c r="C2349" t="s">
        <v>3255</v>
      </c>
      <c r="D2349" t="s">
        <v>3263</v>
      </c>
      <c r="E2349" t="s">
        <v>3506</v>
      </c>
      <c r="F2349" t="s">
        <v>84</v>
      </c>
      <c r="G2349" t="s">
        <v>359</v>
      </c>
    </row>
    <row r="2350" spans="1:7" x14ac:dyDescent="0.2">
      <c r="A2350" t="s">
        <v>5638</v>
      </c>
      <c r="B2350" s="2">
        <v>38134</v>
      </c>
      <c r="C2350" t="s">
        <v>3255</v>
      </c>
      <c r="D2350" t="s">
        <v>3263</v>
      </c>
      <c r="E2350" t="s">
        <v>3257</v>
      </c>
      <c r="F2350" t="s">
        <v>13</v>
      </c>
      <c r="G2350" t="s">
        <v>18</v>
      </c>
    </row>
    <row r="2351" spans="1:7" x14ac:dyDescent="0.2">
      <c r="A2351" t="s">
        <v>5639</v>
      </c>
      <c r="B2351" s="2">
        <v>42340</v>
      </c>
      <c r="C2351" t="s">
        <v>3255</v>
      </c>
      <c r="D2351" t="s">
        <v>3433</v>
      </c>
      <c r="E2351" t="s">
        <v>3257</v>
      </c>
      <c r="F2351" t="s">
        <v>2438</v>
      </c>
      <c r="G2351" t="s">
        <v>21</v>
      </c>
    </row>
    <row r="2352" spans="1:7" x14ac:dyDescent="0.2">
      <c r="A2352" t="s">
        <v>5640</v>
      </c>
      <c r="B2352" s="2">
        <v>36854</v>
      </c>
      <c r="C2352" t="s">
        <v>3255</v>
      </c>
      <c r="D2352" t="s">
        <v>3272</v>
      </c>
      <c r="E2352" t="s">
        <v>3257</v>
      </c>
      <c r="F2352" t="s">
        <v>13</v>
      </c>
      <c r="G2352" t="s">
        <v>18</v>
      </c>
    </row>
    <row r="2353" spans="1:7" x14ac:dyDescent="0.2">
      <c r="A2353" t="s">
        <v>5641</v>
      </c>
      <c r="B2353" s="2">
        <v>37302</v>
      </c>
      <c r="C2353" t="s">
        <v>3255</v>
      </c>
      <c r="D2353" t="s">
        <v>3263</v>
      </c>
      <c r="E2353" t="s">
        <v>3257</v>
      </c>
      <c r="F2353" t="s">
        <v>13</v>
      </c>
      <c r="G2353" t="s">
        <v>21</v>
      </c>
    </row>
    <row r="2354" spans="1:7" x14ac:dyDescent="0.2">
      <c r="A2354" t="s">
        <v>5642</v>
      </c>
      <c r="B2354" s="2">
        <v>37486</v>
      </c>
      <c r="C2354" t="s">
        <v>3255</v>
      </c>
      <c r="D2354" t="s">
        <v>3259</v>
      </c>
      <c r="E2354" t="s">
        <v>3257</v>
      </c>
      <c r="F2354" t="s">
        <v>65</v>
      </c>
      <c r="G2354" t="s">
        <v>18</v>
      </c>
    </row>
    <row r="2355" spans="1:7" x14ac:dyDescent="0.2">
      <c r="A2355" t="s">
        <v>5643</v>
      </c>
      <c r="B2355" s="2">
        <v>35807</v>
      </c>
      <c r="C2355" t="s">
        <v>3255</v>
      </c>
      <c r="D2355" t="s">
        <v>3259</v>
      </c>
      <c r="E2355" t="s">
        <v>3257</v>
      </c>
      <c r="F2355" t="s">
        <v>13</v>
      </c>
      <c r="G2355" t="s">
        <v>18</v>
      </c>
    </row>
    <row r="2356" spans="1:7" x14ac:dyDescent="0.2">
      <c r="A2356" t="s">
        <v>5644</v>
      </c>
      <c r="B2356" s="2">
        <v>42254</v>
      </c>
      <c r="C2356" t="s">
        <v>3255</v>
      </c>
      <c r="D2356" t="s">
        <v>3266</v>
      </c>
      <c r="E2356" t="s">
        <v>3257</v>
      </c>
      <c r="F2356" t="s">
        <v>13</v>
      </c>
      <c r="G2356" t="s">
        <v>37</v>
      </c>
    </row>
    <row r="2357" spans="1:7" x14ac:dyDescent="0.2">
      <c r="A2357" t="s">
        <v>5645</v>
      </c>
      <c r="B2357" s="2">
        <v>41467</v>
      </c>
      <c r="C2357" t="s">
        <v>3255</v>
      </c>
      <c r="D2357" t="s">
        <v>3266</v>
      </c>
      <c r="E2357" t="s">
        <v>3257</v>
      </c>
      <c r="F2357" t="s">
        <v>13</v>
      </c>
      <c r="G2357" t="s">
        <v>21</v>
      </c>
    </row>
    <row r="2358" spans="1:7" x14ac:dyDescent="0.2">
      <c r="A2358" t="s">
        <v>5646</v>
      </c>
      <c r="B2358" s="2">
        <v>42011</v>
      </c>
      <c r="C2358" t="s">
        <v>3255</v>
      </c>
      <c r="D2358" t="s">
        <v>3263</v>
      </c>
      <c r="E2358" t="s">
        <v>3257</v>
      </c>
      <c r="F2358" t="s">
        <v>13</v>
      </c>
      <c r="G2358" t="s">
        <v>37</v>
      </c>
    </row>
    <row r="2359" spans="1:7" x14ac:dyDescent="0.2">
      <c r="A2359" t="s">
        <v>5647</v>
      </c>
      <c r="B2359" s="2">
        <v>41400</v>
      </c>
      <c r="C2359" t="s">
        <v>3255</v>
      </c>
      <c r="D2359" t="s">
        <v>3263</v>
      </c>
      <c r="E2359" t="s">
        <v>3257</v>
      </c>
      <c r="F2359" t="s">
        <v>13</v>
      </c>
      <c r="G2359" t="s">
        <v>21</v>
      </c>
    </row>
    <row r="2360" spans="1:7" x14ac:dyDescent="0.2">
      <c r="A2360" t="s">
        <v>5648</v>
      </c>
      <c r="B2360" s="2">
        <v>38847</v>
      </c>
      <c r="C2360" t="s">
        <v>3255</v>
      </c>
      <c r="D2360" t="s">
        <v>3259</v>
      </c>
      <c r="E2360" t="s">
        <v>3257</v>
      </c>
      <c r="F2360" t="s">
        <v>13</v>
      </c>
      <c r="G2360" t="s">
        <v>21</v>
      </c>
    </row>
    <row r="2361" spans="1:7" x14ac:dyDescent="0.2">
      <c r="A2361" t="s">
        <v>5649</v>
      </c>
      <c r="B2361" s="2">
        <v>39753</v>
      </c>
      <c r="C2361" t="s">
        <v>3255</v>
      </c>
      <c r="D2361" t="s">
        <v>3272</v>
      </c>
      <c r="E2361" t="s">
        <v>3257</v>
      </c>
      <c r="F2361" t="s">
        <v>13</v>
      </c>
      <c r="G2361" t="s">
        <v>18</v>
      </c>
    </row>
    <row r="2362" spans="1:7" x14ac:dyDescent="0.2">
      <c r="A2362" t="s">
        <v>5650</v>
      </c>
      <c r="B2362" s="2">
        <v>41697</v>
      </c>
      <c r="C2362" t="s">
        <v>3255</v>
      </c>
      <c r="D2362" t="s">
        <v>3272</v>
      </c>
      <c r="E2362" t="s">
        <v>3257</v>
      </c>
      <c r="F2362" t="s">
        <v>13</v>
      </c>
      <c r="G2362" t="s">
        <v>18</v>
      </c>
    </row>
    <row r="2363" spans="1:7" x14ac:dyDescent="0.2">
      <c r="A2363" t="s">
        <v>5651</v>
      </c>
      <c r="B2363" s="2">
        <v>37110</v>
      </c>
      <c r="C2363" t="s">
        <v>3255</v>
      </c>
      <c r="D2363" t="s">
        <v>3263</v>
      </c>
      <c r="E2363" t="s">
        <v>3257</v>
      </c>
      <c r="F2363" t="s">
        <v>13</v>
      </c>
      <c r="G2363" t="s">
        <v>21</v>
      </c>
    </row>
    <row r="2364" spans="1:7" x14ac:dyDescent="0.2">
      <c r="A2364" t="s">
        <v>5652</v>
      </c>
      <c r="B2364" s="2">
        <v>40751</v>
      </c>
      <c r="C2364" t="s">
        <v>3255</v>
      </c>
      <c r="D2364" t="s">
        <v>3272</v>
      </c>
      <c r="E2364" t="s">
        <v>3257</v>
      </c>
      <c r="F2364" t="s">
        <v>13</v>
      </c>
      <c r="G2364" t="s">
        <v>21</v>
      </c>
    </row>
    <row r="2365" spans="1:7" x14ac:dyDescent="0.2">
      <c r="A2365" t="s">
        <v>5653</v>
      </c>
      <c r="B2365" s="2">
        <v>40388</v>
      </c>
      <c r="C2365" t="s">
        <v>3255</v>
      </c>
      <c r="D2365" t="s">
        <v>3256</v>
      </c>
      <c r="E2365" t="s">
        <v>3257</v>
      </c>
      <c r="F2365" t="s">
        <v>65</v>
      </c>
    </row>
    <row r="2366" spans="1:7" x14ac:dyDescent="0.2">
      <c r="A2366" t="s">
        <v>5654</v>
      </c>
      <c r="B2366" s="2">
        <v>36054</v>
      </c>
      <c r="C2366" t="s">
        <v>3255</v>
      </c>
      <c r="D2366" t="s">
        <v>3263</v>
      </c>
      <c r="E2366" t="s">
        <v>3257</v>
      </c>
      <c r="F2366" t="s">
        <v>13</v>
      </c>
      <c r="G2366" t="s">
        <v>37</v>
      </c>
    </row>
    <row r="2367" spans="1:7" x14ac:dyDescent="0.2">
      <c r="A2367" t="s">
        <v>5655</v>
      </c>
      <c r="B2367" s="2">
        <v>37068</v>
      </c>
      <c r="C2367" t="s">
        <v>3255</v>
      </c>
      <c r="D2367" t="s">
        <v>3266</v>
      </c>
      <c r="E2367" t="s">
        <v>3257</v>
      </c>
      <c r="F2367" t="s">
        <v>13</v>
      </c>
      <c r="G2367" t="s">
        <v>21</v>
      </c>
    </row>
    <row r="2368" spans="1:7" x14ac:dyDescent="0.2">
      <c r="A2368" t="s">
        <v>5656</v>
      </c>
      <c r="B2368" s="2">
        <v>39899</v>
      </c>
      <c r="C2368" t="s">
        <v>3255</v>
      </c>
      <c r="D2368" t="s">
        <v>3263</v>
      </c>
      <c r="E2368" t="s">
        <v>3257</v>
      </c>
      <c r="F2368" t="s">
        <v>13</v>
      </c>
      <c r="G2368" t="s">
        <v>21</v>
      </c>
    </row>
    <row r="2369" spans="1:7" x14ac:dyDescent="0.2">
      <c r="A2369" t="s">
        <v>5657</v>
      </c>
      <c r="B2369" s="2">
        <v>37465</v>
      </c>
      <c r="C2369" t="s">
        <v>3255</v>
      </c>
      <c r="D2369" t="s">
        <v>3263</v>
      </c>
      <c r="E2369" t="s">
        <v>3257</v>
      </c>
      <c r="F2369" t="s">
        <v>13</v>
      </c>
    </row>
    <row r="2370" spans="1:7" x14ac:dyDescent="0.2">
      <c r="A2370" t="s">
        <v>5658</v>
      </c>
      <c r="B2370" s="2">
        <v>39031</v>
      </c>
      <c r="C2370" t="s">
        <v>3255</v>
      </c>
      <c r="D2370" t="s">
        <v>3266</v>
      </c>
      <c r="E2370" t="s">
        <v>3257</v>
      </c>
      <c r="F2370" t="s">
        <v>13</v>
      </c>
      <c r="G2370" t="s">
        <v>21</v>
      </c>
    </row>
    <row r="2371" spans="1:7" x14ac:dyDescent="0.2">
      <c r="A2371" t="s">
        <v>5659</v>
      </c>
      <c r="B2371" s="2">
        <v>35390</v>
      </c>
      <c r="C2371" t="s">
        <v>3255</v>
      </c>
      <c r="D2371" t="s">
        <v>3433</v>
      </c>
      <c r="E2371" t="s">
        <v>3257</v>
      </c>
      <c r="F2371" t="s">
        <v>13</v>
      </c>
      <c r="G2371" t="s">
        <v>37</v>
      </c>
    </row>
    <row r="2372" spans="1:7" x14ac:dyDescent="0.2">
      <c r="A2372" t="s">
        <v>5660</v>
      </c>
      <c r="B2372" s="2">
        <v>35134</v>
      </c>
      <c r="C2372" t="s">
        <v>3255</v>
      </c>
      <c r="D2372" t="s">
        <v>3259</v>
      </c>
      <c r="E2372" t="s">
        <v>3257</v>
      </c>
      <c r="F2372" t="s">
        <v>13</v>
      </c>
      <c r="G2372" t="s">
        <v>21</v>
      </c>
    </row>
    <row r="2373" spans="1:7" x14ac:dyDescent="0.2">
      <c r="A2373" t="s">
        <v>5661</v>
      </c>
      <c r="B2373" s="2">
        <v>34382</v>
      </c>
      <c r="C2373" t="s">
        <v>3255</v>
      </c>
      <c r="D2373" t="s">
        <v>3259</v>
      </c>
      <c r="E2373" t="s">
        <v>3257</v>
      </c>
      <c r="F2373" t="s">
        <v>13</v>
      </c>
      <c r="G2373" t="s">
        <v>21</v>
      </c>
    </row>
    <row r="2374" spans="1:7" x14ac:dyDescent="0.2">
      <c r="A2374" t="s">
        <v>5662</v>
      </c>
      <c r="B2374" s="2">
        <v>35341</v>
      </c>
      <c r="C2374" t="s">
        <v>3255</v>
      </c>
      <c r="D2374" t="s">
        <v>3259</v>
      </c>
      <c r="E2374" t="s">
        <v>3257</v>
      </c>
      <c r="F2374" t="s">
        <v>13</v>
      </c>
      <c r="G2374" t="s">
        <v>18</v>
      </c>
    </row>
    <row r="2375" spans="1:7" x14ac:dyDescent="0.2">
      <c r="A2375" t="s">
        <v>5663</v>
      </c>
      <c r="B2375" s="2">
        <v>35118</v>
      </c>
      <c r="C2375" t="s">
        <v>3255</v>
      </c>
      <c r="D2375" t="s">
        <v>3449</v>
      </c>
      <c r="E2375" t="s">
        <v>3257</v>
      </c>
      <c r="F2375" t="s">
        <v>13</v>
      </c>
      <c r="G2375" t="s">
        <v>14</v>
      </c>
    </row>
    <row r="2376" spans="1:7" x14ac:dyDescent="0.2">
      <c r="A2376" t="s">
        <v>5664</v>
      </c>
      <c r="B2376" s="2">
        <v>41746</v>
      </c>
      <c r="C2376" t="s">
        <v>3255</v>
      </c>
      <c r="D2376" t="s">
        <v>3433</v>
      </c>
      <c r="E2376" t="s">
        <v>3257</v>
      </c>
      <c r="F2376" t="s">
        <v>13</v>
      </c>
      <c r="G2376" t="s">
        <v>21</v>
      </c>
    </row>
    <row r="2377" spans="1:7" x14ac:dyDescent="0.2">
      <c r="A2377" t="s">
        <v>5665</v>
      </c>
      <c r="B2377" s="2">
        <v>38540</v>
      </c>
      <c r="C2377" t="s">
        <v>3255</v>
      </c>
      <c r="D2377" t="s">
        <v>3263</v>
      </c>
      <c r="E2377" t="s">
        <v>3257</v>
      </c>
      <c r="F2377" t="s">
        <v>13</v>
      </c>
      <c r="G2377" t="s">
        <v>18</v>
      </c>
    </row>
    <row r="2378" spans="1:7" x14ac:dyDescent="0.2">
      <c r="A2378" t="s">
        <v>5666</v>
      </c>
      <c r="B2378" s="2">
        <v>39537</v>
      </c>
      <c r="C2378" t="s">
        <v>3255</v>
      </c>
      <c r="D2378" t="s">
        <v>3433</v>
      </c>
      <c r="E2378" t="s">
        <v>3257</v>
      </c>
      <c r="F2378" t="s">
        <v>65</v>
      </c>
      <c r="G2378" t="s">
        <v>21</v>
      </c>
    </row>
    <row r="2379" spans="1:7" x14ac:dyDescent="0.2">
      <c r="A2379" t="s">
        <v>5667</v>
      </c>
      <c r="B2379" s="2">
        <v>36629</v>
      </c>
      <c r="C2379" t="s">
        <v>3456</v>
      </c>
      <c r="D2379" t="s">
        <v>3263</v>
      </c>
      <c r="E2379" t="s">
        <v>3257</v>
      </c>
      <c r="F2379" t="s">
        <v>65</v>
      </c>
      <c r="G2379" t="s">
        <v>37</v>
      </c>
    </row>
    <row r="2380" spans="1:7" x14ac:dyDescent="0.2">
      <c r="A2380" t="s">
        <v>5668</v>
      </c>
      <c r="B2380" s="2">
        <v>37356</v>
      </c>
      <c r="C2380" t="s">
        <v>3255</v>
      </c>
      <c r="D2380" t="s">
        <v>3263</v>
      </c>
      <c r="E2380" t="s">
        <v>3257</v>
      </c>
      <c r="F2380" t="s">
        <v>13</v>
      </c>
      <c r="G2380" t="s">
        <v>21</v>
      </c>
    </row>
    <row r="2381" spans="1:7" x14ac:dyDescent="0.2">
      <c r="A2381" t="s">
        <v>5669</v>
      </c>
      <c r="B2381" s="2">
        <v>34891</v>
      </c>
      <c r="C2381" t="s">
        <v>3255</v>
      </c>
      <c r="D2381" t="s">
        <v>3272</v>
      </c>
      <c r="E2381" t="s">
        <v>3257</v>
      </c>
      <c r="F2381" t="s">
        <v>13</v>
      </c>
      <c r="G2381" t="s">
        <v>37</v>
      </c>
    </row>
    <row r="2382" spans="1:7" x14ac:dyDescent="0.2">
      <c r="A2382" t="s">
        <v>5670</v>
      </c>
      <c r="B2382" s="2">
        <v>41711</v>
      </c>
      <c r="C2382" t="s">
        <v>3255</v>
      </c>
      <c r="D2382" t="s">
        <v>3433</v>
      </c>
      <c r="E2382" t="s">
        <v>3257</v>
      </c>
      <c r="F2382" t="s">
        <v>13</v>
      </c>
      <c r="G2382" t="s">
        <v>37</v>
      </c>
    </row>
    <row r="2383" spans="1:7" x14ac:dyDescent="0.2">
      <c r="A2383" t="s">
        <v>5671</v>
      </c>
      <c r="B2383" s="2">
        <v>40285</v>
      </c>
      <c r="C2383" t="s">
        <v>3255</v>
      </c>
      <c r="D2383" t="s">
        <v>3266</v>
      </c>
      <c r="E2383" t="s">
        <v>3257</v>
      </c>
      <c r="F2383" t="s">
        <v>13</v>
      </c>
      <c r="G2383" t="s">
        <v>37</v>
      </c>
    </row>
    <row r="2384" spans="1:7" x14ac:dyDescent="0.2">
      <c r="A2384" t="s">
        <v>5672</v>
      </c>
      <c r="B2384" s="2">
        <v>36201</v>
      </c>
      <c r="C2384" t="s">
        <v>3255</v>
      </c>
      <c r="D2384" t="s">
        <v>3259</v>
      </c>
      <c r="E2384" t="s">
        <v>3257</v>
      </c>
      <c r="F2384" t="s">
        <v>1533</v>
      </c>
      <c r="G2384" t="s">
        <v>18</v>
      </c>
    </row>
    <row r="2385" spans="1:7" x14ac:dyDescent="0.2">
      <c r="A2385" t="s">
        <v>5673</v>
      </c>
      <c r="B2385" s="2">
        <v>40844</v>
      </c>
      <c r="C2385" t="s">
        <v>3255</v>
      </c>
      <c r="D2385" t="s">
        <v>3266</v>
      </c>
      <c r="E2385" t="s">
        <v>3257</v>
      </c>
      <c r="F2385" t="s">
        <v>13</v>
      </c>
      <c r="G2385" t="s">
        <v>21</v>
      </c>
    </row>
    <row r="2386" spans="1:7" x14ac:dyDescent="0.2">
      <c r="A2386" t="s">
        <v>5674</v>
      </c>
      <c r="B2386" s="2">
        <v>38703</v>
      </c>
      <c r="C2386" t="s">
        <v>3255</v>
      </c>
      <c r="D2386" t="s">
        <v>3300</v>
      </c>
      <c r="E2386" t="s">
        <v>3257</v>
      </c>
      <c r="F2386" t="s">
        <v>13</v>
      </c>
      <c r="G2386" t="s">
        <v>37</v>
      </c>
    </row>
    <row r="2387" spans="1:7" x14ac:dyDescent="0.2">
      <c r="A2387" t="s">
        <v>5675</v>
      </c>
      <c r="B2387" s="2">
        <v>36251</v>
      </c>
      <c r="C2387" t="s">
        <v>3255</v>
      </c>
      <c r="D2387" t="s">
        <v>3259</v>
      </c>
      <c r="E2387" t="s">
        <v>3257</v>
      </c>
      <c r="F2387" t="s">
        <v>65</v>
      </c>
      <c r="G2387" t="s">
        <v>21</v>
      </c>
    </row>
    <row r="2388" spans="1:7" x14ac:dyDescent="0.2">
      <c r="A2388" t="s">
        <v>5676</v>
      </c>
      <c r="B2388" s="2">
        <v>38944</v>
      </c>
      <c r="C2388" t="s">
        <v>3255</v>
      </c>
      <c r="D2388" t="s">
        <v>3259</v>
      </c>
      <c r="E2388" t="s">
        <v>3257</v>
      </c>
      <c r="F2388" t="s">
        <v>65</v>
      </c>
      <c r="G2388" t="s">
        <v>37</v>
      </c>
    </row>
    <row r="2389" spans="1:7" x14ac:dyDescent="0.2">
      <c r="A2389" t="s">
        <v>5677</v>
      </c>
      <c r="B2389" s="2">
        <v>41182</v>
      </c>
      <c r="C2389" t="s">
        <v>3255</v>
      </c>
      <c r="D2389" t="s">
        <v>3300</v>
      </c>
      <c r="E2389" t="s">
        <v>3257</v>
      </c>
      <c r="F2389" t="s">
        <v>13</v>
      </c>
      <c r="G2389" t="s">
        <v>37</v>
      </c>
    </row>
    <row r="2390" spans="1:7" x14ac:dyDescent="0.2">
      <c r="A2390" t="s">
        <v>5678</v>
      </c>
      <c r="B2390" s="2">
        <v>36719</v>
      </c>
      <c r="C2390" t="s">
        <v>3255</v>
      </c>
      <c r="D2390" t="s">
        <v>3259</v>
      </c>
      <c r="E2390" t="s">
        <v>3257</v>
      </c>
      <c r="F2390" t="s">
        <v>13</v>
      </c>
      <c r="G2390" t="s">
        <v>18</v>
      </c>
    </row>
    <row r="2391" spans="1:7" x14ac:dyDescent="0.2">
      <c r="A2391" t="s">
        <v>5679</v>
      </c>
      <c r="B2391" s="2">
        <v>37118</v>
      </c>
      <c r="C2391" t="s">
        <v>3255</v>
      </c>
      <c r="D2391" t="s">
        <v>3259</v>
      </c>
      <c r="E2391" t="s">
        <v>3257</v>
      </c>
      <c r="F2391" t="s">
        <v>13</v>
      </c>
      <c r="G2391" t="s">
        <v>37</v>
      </c>
    </row>
    <row r="2392" spans="1:7" x14ac:dyDescent="0.2">
      <c r="A2392" t="s">
        <v>5680</v>
      </c>
      <c r="B2392" s="2">
        <v>33699</v>
      </c>
      <c r="C2392" t="s">
        <v>3255</v>
      </c>
      <c r="D2392" t="s">
        <v>3300</v>
      </c>
      <c r="E2392" t="s">
        <v>3257</v>
      </c>
      <c r="F2392" t="s">
        <v>13</v>
      </c>
      <c r="G2392" t="s">
        <v>37</v>
      </c>
    </row>
    <row r="2393" spans="1:7" x14ac:dyDescent="0.2">
      <c r="A2393" t="s">
        <v>5681</v>
      </c>
      <c r="B2393" s="2">
        <v>35748</v>
      </c>
      <c r="C2393" t="s">
        <v>3255</v>
      </c>
      <c r="D2393" t="s">
        <v>3266</v>
      </c>
      <c r="E2393" t="s">
        <v>3257</v>
      </c>
      <c r="F2393" t="s">
        <v>13</v>
      </c>
      <c r="G2393" t="s">
        <v>37</v>
      </c>
    </row>
    <row r="2394" spans="1:7" x14ac:dyDescent="0.2">
      <c r="A2394" t="s">
        <v>5682</v>
      </c>
      <c r="B2394" s="2">
        <v>37070</v>
      </c>
      <c r="C2394" t="s">
        <v>3255</v>
      </c>
      <c r="D2394" t="s">
        <v>3409</v>
      </c>
      <c r="E2394" t="s">
        <v>3257</v>
      </c>
      <c r="F2394" t="s">
        <v>13</v>
      </c>
      <c r="G2394" t="s">
        <v>37</v>
      </c>
    </row>
    <row r="2395" spans="1:7" x14ac:dyDescent="0.2">
      <c r="A2395" t="s">
        <v>5683</v>
      </c>
      <c r="B2395" s="2">
        <v>41165</v>
      </c>
      <c r="C2395" t="s">
        <v>3255</v>
      </c>
      <c r="D2395" t="s">
        <v>3272</v>
      </c>
      <c r="E2395" t="s">
        <v>3257</v>
      </c>
      <c r="F2395" t="s">
        <v>13</v>
      </c>
      <c r="G2395" t="s">
        <v>18</v>
      </c>
    </row>
    <row r="2396" spans="1:7" x14ac:dyDescent="0.2">
      <c r="A2396" t="s">
        <v>5684</v>
      </c>
      <c r="B2396" s="2">
        <v>37903</v>
      </c>
      <c r="C2396" t="s">
        <v>3255</v>
      </c>
      <c r="D2396" t="s">
        <v>3433</v>
      </c>
      <c r="E2396" t="s">
        <v>3257</v>
      </c>
      <c r="F2396" t="s">
        <v>13</v>
      </c>
      <c r="G2396" t="s">
        <v>18</v>
      </c>
    </row>
    <row r="2397" spans="1:7" x14ac:dyDescent="0.2">
      <c r="A2397" t="s">
        <v>5685</v>
      </c>
      <c r="B2397" s="2">
        <v>39651</v>
      </c>
      <c r="C2397" t="s">
        <v>3255</v>
      </c>
      <c r="D2397" t="s">
        <v>3259</v>
      </c>
      <c r="E2397" t="s">
        <v>3257</v>
      </c>
      <c r="F2397" t="s">
        <v>13</v>
      </c>
      <c r="G2397" t="s">
        <v>37</v>
      </c>
    </row>
    <row r="2398" spans="1:7" x14ac:dyDescent="0.2">
      <c r="A2398" t="s">
        <v>5686</v>
      </c>
      <c r="B2398" s="2">
        <v>40784</v>
      </c>
      <c r="C2398" t="s">
        <v>3255</v>
      </c>
      <c r="D2398" t="s">
        <v>3263</v>
      </c>
      <c r="E2398" t="s">
        <v>3257</v>
      </c>
      <c r="F2398" t="s">
        <v>13</v>
      </c>
      <c r="G2398" t="s">
        <v>21</v>
      </c>
    </row>
    <row r="2399" spans="1:7" x14ac:dyDescent="0.2">
      <c r="A2399" t="s">
        <v>5687</v>
      </c>
      <c r="B2399" s="2">
        <v>39716</v>
      </c>
      <c r="C2399" t="s">
        <v>3255</v>
      </c>
      <c r="D2399" t="s">
        <v>3259</v>
      </c>
      <c r="E2399" t="s">
        <v>3257</v>
      </c>
      <c r="F2399" t="s">
        <v>13</v>
      </c>
      <c r="G2399" t="s">
        <v>37</v>
      </c>
    </row>
    <row r="2400" spans="1:7" x14ac:dyDescent="0.2">
      <c r="A2400" t="s">
        <v>5688</v>
      </c>
      <c r="B2400" s="2">
        <v>31472</v>
      </c>
      <c r="C2400" t="s">
        <v>3255</v>
      </c>
      <c r="D2400" t="s">
        <v>3259</v>
      </c>
      <c r="E2400" t="s">
        <v>3257</v>
      </c>
      <c r="F2400" t="s">
        <v>13</v>
      </c>
      <c r="G2400" t="s">
        <v>21</v>
      </c>
    </row>
    <row r="2401" spans="1:7" x14ac:dyDescent="0.2">
      <c r="A2401" t="s">
        <v>5689</v>
      </c>
      <c r="B2401" s="2">
        <v>40542</v>
      </c>
      <c r="C2401" t="s">
        <v>3255</v>
      </c>
      <c r="D2401" t="s">
        <v>3263</v>
      </c>
      <c r="E2401" t="s">
        <v>3257</v>
      </c>
      <c r="F2401" t="s">
        <v>13</v>
      </c>
      <c r="G2401" t="s">
        <v>37</v>
      </c>
    </row>
    <row r="2402" spans="1:7" x14ac:dyDescent="0.2">
      <c r="A2402" t="s">
        <v>5690</v>
      </c>
      <c r="B2402" s="2">
        <v>38378</v>
      </c>
      <c r="C2402" t="s">
        <v>3255</v>
      </c>
      <c r="D2402" t="s">
        <v>3272</v>
      </c>
      <c r="E2402" t="s">
        <v>3257</v>
      </c>
      <c r="F2402" t="s">
        <v>13</v>
      </c>
      <c r="G2402" t="s">
        <v>18</v>
      </c>
    </row>
    <row r="2403" spans="1:7" x14ac:dyDescent="0.2">
      <c r="A2403" t="s">
        <v>5691</v>
      </c>
      <c r="B2403" s="2">
        <v>38510</v>
      </c>
      <c r="C2403" t="s">
        <v>3255</v>
      </c>
      <c r="D2403" t="s">
        <v>3266</v>
      </c>
      <c r="E2403" t="s">
        <v>3257</v>
      </c>
      <c r="F2403" t="s">
        <v>13</v>
      </c>
      <c r="G2403" t="s">
        <v>37</v>
      </c>
    </row>
    <row r="2404" spans="1:7" x14ac:dyDescent="0.2">
      <c r="A2404" t="s">
        <v>5692</v>
      </c>
      <c r="B2404" s="2">
        <v>38111</v>
      </c>
      <c r="C2404" t="s">
        <v>3255</v>
      </c>
      <c r="D2404" t="s">
        <v>3266</v>
      </c>
      <c r="E2404" t="s">
        <v>3257</v>
      </c>
      <c r="F2404" t="s">
        <v>13</v>
      </c>
      <c r="G2404" t="s">
        <v>18</v>
      </c>
    </row>
    <row r="2405" spans="1:7" x14ac:dyDescent="0.2">
      <c r="A2405" t="s">
        <v>5693</v>
      </c>
      <c r="B2405" s="2">
        <v>38050</v>
      </c>
      <c r="C2405" t="s">
        <v>3255</v>
      </c>
      <c r="D2405" t="s">
        <v>3259</v>
      </c>
      <c r="E2405" t="s">
        <v>3257</v>
      </c>
      <c r="F2405" t="s">
        <v>13</v>
      </c>
      <c r="G2405" t="s">
        <v>21</v>
      </c>
    </row>
    <row r="2406" spans="1:7" x14ac:dyDescent="0.2">
      <c r="A2406" t="s">
        <v>5694</v>
      </c>
      <c r="B2406" s="2">
        <v>37124</v>
      </c>
      <c r="C2406" t="s">
        <v>3255</v>
      </c>
      <c r="D2406" t="s">
        <v>3259</v>
      </c>
      <c r="E2406" t="s">
        <v>3257</v>
      </c>
      <c r="F2406" t="s">
        <v>13</v>
      </c>
      <c r="G2406" t="s">
        <v>21</v>
      </c>
    </row>
    <row r="2407" spans="1:7" x14ac:dyDescent="0.2">
      <c r="A2407" t="s">
        <v>5695</v>
      </c>
      <c r="B2407" s="2">
        <v>33837</v>
      </c>
      <c r="C2407" t="s">
        <v>3255</v>
      </c>
      <c r="D2407" t="s">
        <v>3266</v>
      </c>
      <c r="E2407" t="s">
        <v>3257</v>
      </c>
      <c r="F2407" t="s">
        <v>13</v>
      </c>
      <c r="G2407" t="s">
        <v>37</v>
      </c>
    </row>
    <row r="2408" spans="1:7" x14ac:dyDescent="0.2">
      <c r="A2408" t="s">
        <v>5696</v>
      </c>
      <c r="B2408" s="2">
        <v>30175</v>
      </c>
      <c r="C2408" t="s">
        <v>3255</v>
      </c>
      <c r="D2408" t="s">
        <v>3272</v>
      </c>
      <c r="E2408" t="s">
        <v>3257</v>
      </c>
      <c r="F2408" t="s">
        <v>13</v>
      </c>
      <c r="G2408" t="s">
        <v>37</v>
      </c>
    </row>
    <row r="2409" spans="1:7" x14ac:dyDescent="0.2">
      <c r="A2409" t="s">
        <v>5697</v>
      </c>
      <c r="B2409" s="2">
        <v>41634</v>
      </c>
      <c r="C2409" t="s">
        <v>3255</v>
      </c>
      <c r="D2409" t="s">
        <v>3259</v>
      </c>
      <c r="E2409" t="s">
        <v>3257</v>
      </c>
      <c r="F2409" t="s">
        <v>13</v>
      </c>
      <c r="G2409" t="s">
        <v>21</v>
      </c>
    </row>
    <row r="2410" spans="1:7" x14ac:dyDescent="0.2">
      <c r="A2410" t="s">
        <v>5698</v>
      </c>
      <c r="B2410" s="2">
        <v>40628</v>
      </c>
      <c r="C2410" t="s">
        <v>3255</v>
      </c>
      <c r="D2410" t="s">
        <v>3263</v>
      </c>
      <c r="E2410" t="s">
        <v>3257</v>
      </c>
      <c r="F2410" t="s">
        <v>13</v>
      </c>
      <c r="G2410" t="s">
        <v>18</v>
      </c>
    </row>
    <row r="2411" spans="1:7" x14ac:dyDescent="0.2">
      <c r="A2411" t="s">
        <v>5699</v>
      </c>
      <c r="B2411" s="2">
        <v>34481</v>
      </c>
      <c r="C2411" t="s">
        <v>3255</v>
      </c>
      <c r="D2411" t="s">
        <v>3266</v>
      </c>
      <c r="E2411" t="s">
        <v>3257</v>
      </c>
      <c r="F2411" t="s">
        <v>13</v>
      </c>
      <c r="G2411" t="s">
        <v>21</v>
      </c>
    </row>
    <row r="2412" spans="1:7" x14ac:dyDescent="0.2">
      <c r="A2412" t="s">
        <v>5700</v>
      </c>
      <c r="B2412" s="2">
        <v>40608</v>
      </c>
      <c r="C2412" t="s">
        <v>3255</v>
      </c>
      <c r="D2412" t="s">
        <v>3266</v>
      </c>
      <c r="E2412" t="s">
        <v>3257</v>
      </c>
      <c r="F2412" t="s">
        <v>65</v>
      </c>
      <c r="G2412" t="s">
        <v>21</v>
      </c>
    </row>
    <row r="2413" spans="1:7" x14ac:dyDescent="0.2">
      <c r="A2413" t="s">
        <v>5701</v>
      </c>
      <c r="B2413" s="2">
        <v>38584</v>
      </c>
      <c r="C2413" t="s">
        <v>3255</v>
      </c>
      <c r="D2413" t="s">
        <v>3259</v>
      </c>
      <c r="E2413" t="s">
        <v>3257</v>
      </c>
      <c r="F2413" t="s">
        <v>13</v>
      </c>
      <c r="G2413" t="s">
        <v>37</v>
      </c>
    </row>
    <row r="2414" spans="1:7" x14ac:dyDescent="0.2">
      <c r="A2414" t="s">
        <v>5702</v>
      </c>
      <c r="B2414" s="2">
        <v>41817</v>
      </c>
      <c r="C2414" t="s">
        <v>3255</v>
      </c>
      <c r="D2414" t="s">
        <v>3263</v>
      </c>
      <c r="E2414" t="s">
        <v>3257</v>
      </c>
      <c r="F2414" t="s">
        <v>13</v>
      </c>
      <c r="G2414" t="s">
        <v>21</v>
      </c>
    </row>
    <row r="2415" spans="1:7" x14ac:dyDescent="0.2">
      <c r="A2415" t="s">
        <v>5703</v>
      </c>
      <c r="B2415" s="2">
        <v>36239</v>
      </c>
      <c r="C2415" t="s">
        <v>3255</v>
      </c>
      <c r="D2415" t="s">
        <v>3259</v>
      </c>
      <c r="E2415" t="s">
        <v>3257</v>
      </c>
      <c r="F2415" t="s">
        <v>65</v>
      </c>
      <c r="G2415" t="s">
        <v>37</v>
      </c>
    </row>
    <row r="2416" spans="1:7" x14ac:dyDescent="0.2">
      <c r="A2416" t="s">
        <v>5704</v>
      </c>
      <c r="B2416" s="2">
        <v>34738</v>
      </c>
      <c r="C2416" t="s">
        <v>3255</v>
      </c>
      <c r="D2416" t="s">
        <v>3259</v>
      </c>
      <c r="E2416" t="s">
        <v>3257</v>
      </c>
      <c r="F2416" t="s">
        <v>13</v>
      </c>
      <c r="G2416" t="s">
        <v>37</v>
      </c>
    </row>
    <row r="2417" spans="1:7" x14ac:dyDescent="0.2">
      <c r="A2417" t="s">
        <v>5705</v>
      </c>
      <c r="B2417" s="2">
        <v>39642</v>
      </c>
      <c r="C2417" t="s">
        <v>3255</v>
      </c>
      <c r="D2417" t="s">
        <v>3259</v>
      </c>
      <c r="E2417" t="s">
        <v>3257</v>
      </c>
      <c r="F2417" t="s">
        <v>17</v>
      </c>
      <c r="G2417" t="s">
        <v>37</v>
      </c>
    </row>
    <row r="2418" spans="1:7" x14ac:dyDescent="0.2">
      <c r="A2418" t="s">
        <v>5706</v>
      </c>
      <c r="B2418" s="2">
        <v>37578</v>
      </c>
      <c r="C2418" t="s">
        <v>3456</v>
      </c>
      <c r="D2418" t="s">
        <v>3300</v>
      </c>
      <c r="E2418" t="s">
        <v>3257</v>
      </c>
      <c r="F2418" t="s">
        <v>17</v>
      </c>
      <c r="G2418" t="s">
        <v>37</v>
      </c>
    </row>
    <row r="2419" spans="1:7" x14ac:dyDescent="0.2">
      <c r="A2419" t="s">
        <v>5707</v>
      </c>
      <c r="B2419" s="2">
        <v>39080</v>
      </c>
      <c r="C2419" t="s">
        <v>3255</v>
      </c>
      <c r="D2419" t="s">
        <v>3266</v>
      </c>
      <c r="E2419" t="s">
        <v>3257</v>
      </c>
      <c r="F2419" t="s">
        <v>13</v>
      </c>
      <c r="G2419" t="s">
        <v>18</v>
      </c>
    </row>
    <row r="2420" spans="1:7" x14ac:dyDescent="0.2">
      <c r="A2420" t="s">
        <v>5708</v>
      </c>
      <c r="B2420" s="2">
        <v>16960</v>
      </c>
      <c r="C2420" t="s">
        <v>3255</v>
      </c>
      <c r="D2420" t="s">
        <v>3263</v>
      </c>
      <c r="E2420" t="s">
        <v>3257</v>
      </c>
      <c r="F2420" t="s">
        <v>13</v>
      </c>
      <c r="G2420" t="s">
        <v>1221</v>
      </c>
    </row>
    <row r="2421" spans="1:7" x14ac:dyDescent="0.2">
      <c r="A2421" t="s">
        <v>5709</v>
      </c>
      <c r="B2421" s="2">
        <v>38434</v>
      </c>
      <c r="C2421" t="s">
        <v>3255</v>
      </c>
      <c r="D2421" t="s">
        <v>3272</v>
      </c>
      <c r="E2421" t="s">
        <v>3257</v>
      </c>
      <c r="F2421" t="s">
        <v>13</v>
      </c>
      <c r="G2421" t="s">
        <v>18</v>
      </c>
    </row>
    <row r="2422" spans="1:7" x14ac:dyDescent="0.2">
      <c r="A2422" t="s">
        <v>5710</v>
      </c>
      <c r="B2422" s="2">
        <v>31254</v>
      </c>
      <c r="C2422" t="s">
        <v>3255</v>
      </c>
      <c r="D2422" t="s">
        <v>3266</v>
      </c>
      <c r="E2422" t="s">
        <v>3257</v>
      </c>
      <c r="F2422" t="s">
        <v>13</v>
      </c>
      <c r="G2422" t="s">
        <v>21</v>
      </c>
    </row>
    <row r="2423" spans="1:7" x14ac:dyDescent="0.2">
      <c r="A2423" t="s">
        <v>5711</v>
      </c>
      <c r="B2423" s="2">
        <v>40614</v>
      </c>
      <c r="C2423" t="s">
        <v>3255</v>
      </c>
      <c r="D2423" t="s">
        <v>3259</v>
      </c>
      <c r="E2423" t="s">
        <v>3257</v>
      </c>
      <c r="F2423" t="s">
        <v>13</v>
      </c>
      <c r="G2423" t="s">
        <v>37</v>
      </c>
    </row>
    <row r="2424" spans="1:7" x14ac:dyDescent="0.2">
      <c r="A2424" t="s">
        <v>5712</v>
      </c>
      <c r="B2424" s="2">
        <v>28983</v>
      </c>
      <c r="C2424" t="s">
        <v>3255</v>
      </c>
      <c r="D2424" t="s">
        <v>3263</v>
      </c>
      <c r="E2424" t="s">
        <v>3257</v>
      </c>
      <c r="F2424" t="s">
        <v>13</v>
      </c>
      <c r="G2424" t="s">
        <v>37</v>
      </c>
    </row>
    <row r="2425" spans="1:7" x14ac:dyDescent="0.2">
      <c r="A2425" t="s">
        <v>5713</v>
      </c>
      <c r="B2425" s="2">
        <v>33253</v>
      </c>
      <c r="C2425" t="s">
        <v>3255</v>
      </c>
      <c r="D2425" t="s">
        <v>3266</v>
      </c>
      <c r="E2425" t="s">
        <v>3257</v>
      </c>
      <c r="F2425" t="s">
        <v>13</v>
      </c>
      <c r="G2425" t="s">
        <v>21</v>
      </c>
    </row>
    <row r="2426" spans="1:7" x14ac:dyDescent="0.2">
      <c r="A2426" t="s">
        <v>5714</v>
      </c>
      <c r="B2426" s="2">
        <v>36213</v>
      </c>
      <c r="C2426" t="s">
        <v>3255</v>
      </c>
      <c r="D2426" t="s">
        <v>3263</v>
      </c>
      <c r="E2426" t="s">
        <v>3257</v>
      </c>
      <c r="F2426" t="s">
        <v>13</v>
      </c>
      <c r="G2426" t="s">
        <v>37</v>
      </c>
    </row>
    <row r="2427" spans="1:7" x14ac:dyDescent="0.2">
      <c r="A2427" t="s">
        <v>5715</v>
      </c>
      <c r="B2427" s="2">
        <v>39153</v>
      </c>
      <c r="C2427" t="s">
        <v>3255</v>
      </c>
      <c r="D2427" t="s">
        <v>3263</v>
      </c>
      <c r="E2427" t="s">
        <v>3257</v>
      </c>
      <c r="F2427" t="s">
        <v>13</v>
      </c>
      <c r="G2427" t="s">
        <v>21</v>
      </c>
    </row>
    <row r="2428" spans="1:7" x14ac:dyDescent="0.2">
      <c r="A2428" t="s">
        <v>5716</v>
      </c>
      <c r="B2428" s="2">
        <v>32587</v>
      </c>
      <c r="C2428" t="s">
        <v>3255</v>
      </c>
      <c r="D2428" t="s">
        <v>3272</v>
      </c>
      <c r="E2428" t="s">
        <v>3257</v>
      </c>
      <c r="F2428" t="s">
        <v>13</v>
      </c>
      <c r="G2428" t="s">
        <v>18</v>
      </c>
    </row>
    <row r="2429" spans="1:7" x14ac:dyDescent="0.2">
      <c r="A2429" t="s">
        <v>5717</v>
      </c>
      <c r="B2429" s="2">
        <v>35210</v>
      </c>
      <c r="C2429" t="s">
        <v>3255</v>
      </c>
      <c r="D2429" t="s">
        <v>3266</v>
      </c>
      <c r="E2429" t="s">
        <v>3257</v>
      </c>
      <c r="F2429" t="s">
        <v>13</v>
      </c>
      <c r="G2429" t="s">
        <v>21</v>
      </c>
    </row>
    <row r="2430" spans="1:7" x14ac:dyDescent="0.2">
      <c r="A2430" t="s">
        <v>5718</v>
      </c>
      <c r="B2430" s="2">
        <v>36236</v>
      </c>
      <c r="C2430" t="s">
        <v>3255</v>
      </c>
      <c r="D2430" t="s">
        <v>3259</v>
      </c>
      <c r="E2430" t="s">
        <v>3257</v>
      </c>
      <c r="F2430" t="s">
        <v>13</v>
      </c>
      <c r="G2430" t="s">
        <v>37</v>
      </c>
    </row>
    <row r="2431" spans="1:7" x14ac:dyDescent="0.2">
      <c r="A2431" t="s">
        <v>5719</v>
      </c>
      <c r="B2431" s="2">
        <v>40402</v>
      </c>
      <c r="C2431" t="s">
        <v>3255</v>
      </c>
      <c r="D2431" t="s">
        <v>3300</v>
      </c>
      <c r="E2431" t="s">
        <v>3257</v>
      </c>
      <c r="F2431" t="s">
        <v>13</v>
      </c>
      <c r="G2431" t="s">
        <v>21</v>
      </c>
    </row>
    <row r="2432" spans="1:7" x14ac:dyDescent="0.2">
      <c r="A2432" t="s">
        <v>5720</v>
      </c>
      <c r="B2432" s="2">
        <v>24526</v>
      </c>
      <c r="C2432" t="s">
        <v>3255</v>
      </c>
      <c r="D2432" t="s">
        <v>3266</v>
      </c>
      <c r="E2432" t="s">
        <v>3257</v>
      </c>
      <c r="F2432" t="s">
        <v>65</v>
      </c>
      <c r="G2432" t="s">
        <v>2318</v>
      </c>
    </row>
    <row r="2433" spans="1:7" x14ac:dyDescent="0.2">
      <c r="A2433" t="s">
        <v>5721</v>
      </c>
      <c r="B2433" s="2">
        <v>34244</v>
      </c>
      <c r="C2433" t="s">
        <v>3456</v>
      </c>
      <c r="D2433" t="s">
        <v>3272</v>
      </c>
      <c r="E2433" t="s">
        <v>3257</v>
      </c>
      <c r="F2433" t="s">
        <v>13</v>
      </c>
      <c r="G2433" t="s">
        <v>18</v>
      </c>
    </row>
    <row r="2434" spans="1:7" x14ac:dyDescent="0.2">
      <c r="A2434" t="s">
        <v>5722</v>
      </c>
      <c r="B2434" s="2">
        <v>37969</v>
      </c>
      <c r="C2434" t="s">
        <v>3255</v>
      </c>
      <c r="D2434" t="s">
        <v>3259</v>
      </c>
      <c r="E2434" t="s">
        <v>3257</v>
      </c>
      <c r="F2434" t="s">
        <v>13</v>
      </c>
      <c r="G2434" t="s">
        <v>18</v>
      </c>
    </row>
    <row r="2435" spans="1:7" x14ac:dyDescent="0.2">
      <c r="A2435" t="s">
        <v>5723</v>
      </c>
      <c r="B2435" s="2">
        <v>35083</v>
      </c>
      <c r="C2435" t="s">
        <v>3255</v>
      </c>
      <c r="D2435" t="s">
        <v>3259</v>
      </c>
      <c r="E2435" t="s">
        <v>4102</v>
      </c>
      <c r="F2435" t="s">
        <v>196</v>
      </c>
      <c r="G2435" t="s">
        <v>37</v>
      </c>
    </row>
    <row r="2436" spans="1:7" x14ac:dyDescent="0.2">
      <c r="A2436" t="s">
        <v>5724</v>
      </c>
      <c r="B2436" s="2">
        <v>35699</v>
      </c>
      <c r="C2436" t="s">
        <v>3255</v>
      </c>
      <c r="D2436" t="s">
        <v>3259</v>
      </c>
      <c r="E2436" t="s">
        <v>3257</v>
      </c>
      <c r="F2436" t="s">
        <v>13</v>
      </c>
      <c r="G2436" t="s">
        <v>37</v>
      </c>
    </row>
    <row r="2437" spans="1:7" x14ac:dyDescent="0.2">
      <c r="A2437" t="s">
        <v>5725</v>
      </c>
      <c r="B2437" s="2">
        <v>34608</v>
      </c>
      <c r="C2437" t="s">
        <v>3255</v>
      </c>
      <c r="D2437" t="s">
        <v>3259</v>
      </c>
      <c r="E2437" t="s">
        <v>3257</v>
      </c>
      <c r="F2437" t="s">
        <v>13</v>
      </c>
      <c r="G2437" t="s">
        <v>21</v>
      </c>
    </row>
    <row r="2438" spans="1:7" x14ac:dyDescent="0.2">
      <c r="A2438" t="s">
        <v>5726</v>
      </c>
      <c r="B2438" s="2">
        <v>34352</v>
      </c>
      <c r="C2438" t="s">
        <v>3255</v>
      </c>
      <c r="D2438" t="s">
        <v>3266</v>
      </c>
      <c r="E2438" t="s">
        <v>3257</v>
      </c>
      <c r="F2438" t="s">
        <v>13</v>
      </c>
      <c r="G2438" t="s">
        <v>21</v>
      </c>
    </row>
    <row r="2439" spans="1:7" x14ac:dyDescent="0.2">
      <c r="A2439" t="s">
        <v>5727</v>
      </c>
      <c r="B2439" s="2">
        <v>41940</v>
      </c>
      <c r="C2439" t="s">
        <v>3255</v>
      </c>
      <c r="D2439" t="s">
        <v>3270</v>
      </c>
      <c r="E2439" t="s">
        <v>3257</v>
      </c>
      <c r="F2439" t="s">
        <v>13</v>
      </c>
      <c r="G2439" t="s">
        <v>37</v>
      </c>
    </row>
    <row r="2440" spans="1:7" x14ac:dyDescent="0.2">
      <c r="A2440" t="s">
        <v>5728</v>
      </c>
      <c r="B2440" s="2">
        <v>39296</v>
      </c>
      <c r="C2440" t="s">
        <v>3255</v>
      </c>
      <c r="D2440" t="s">
        <v>3266</v>
      </c>
      <c r="E2440" t="s">
        <v>3257</v>
      </c>
      <c r="F2440" t="s">
        <v>13</v>
      </c>
      <c r="G2440" t="s">
        <v>37</v>
      </c>
    </row>
    <row r="2441" spans="1:7" x14ac:dyDescent="0.2">
      <c r="A2441" t="s">
        <v>5729</v>
      </c>
      <c r="B2441" s="2">
        <v>29899</v>
      </c>
      <c r="C2441" t="s">
        <v>3255</v>
      </c>
      <c r="D2441" t="s">
        <v>3266</v>
      </c>
      <c r="E2441" t="s">
        <v>3257</v>
      </c>
      <c r="F2441" t="s">
        <v>13</v>
      </c>
      <c r="G2441" t="s">
        <v>37</v>
      </c>
    </row>
    <row r="2442" spans="1:7" x14ac:dyDescent="0.2">
      <c r="A2442" t="s">
        <v>5730</v>
      </c>
      <c r="B2442" s="2">
        <v>34227</v>
      </c>
      <c r="C2442" t="s">
        <v>3255</v>
      </c>
      <c r="D2442" t="s">
        <v>3259</v>
      </c>
      <c r="E2442" t="s">
        <v>3257</v>
      </c>
      <c r="F2442" t="s">
        <v>13</v>
      </c>
      <c r="G2442" t="s">
        <v>21</v>
      </c>
    </row>
    <row r="2443" spans="1:7" x14ac:dyDescent="0.2">
      <c r="A2443" t="s">
        <v>5731</v>
      </c>
      <c r="B2443" s="2">
        <v>32003</v>
      </c>
      <c r="C2443" t="s">
        <v>3255</v>
      </c>
      <c r="D2443" t="s">
        <v>3263</v>
      </c>
      <c r="E2443" t="s">
        <v>3257</v>
      </c>
      <c r="F2443" t="s">
        <v>13</v>
      </c>
      <c r="G2443" t="s">
        <v>37</v>
      </c>
    </row>
    <row r="2444" spans="1:7" x14ac:dyDescent="0.2">
      <c r="A2444" t="s">
        <v>5732</v>
      </c>
      <c r="B2444" s="2">
        <v>31702</v>
      </c>
      <c r="C2444" t="s">
        <v>3255</v>
      </c>
      <c r="D2444" t="s">
        <v>3266</v>
      </c>
      <c r="E2444" t="s">
        <v>3257</v>
      </c>
      <c r="F2444" t="s">
        <v>13</v>
      </c>
      <c r="G2444" t="s">
        <v>18</v>
      </c>
    </row>
    <row r="2445" spans="1:7" x14ac:dyDescent="0.2">
      <c r="A2445" t="s">
        <v>5733</v>
      </c>
      <c r="B2445" s="2">
        <v>33103</v>
      </c>
      <c r="C2445" t="s">
        <v>3255</v>
      </c>
      <c r="D2445" t="s">
        <v>3259</v>
      </c>
      <c r="E2445" t="s">
        <v>3257</v>
      </c>
      <c r="F2445" t="s">
        <v>13</v>
      </c>
      <c r="G2445" t="s">
        <v>37</v>
      </c>
    </row>
    <row r="2446" spans="1:7" x14ac:dyDescent="0.2">
      <c r="A2446" t="s">
        <v>5734</v>
      </c>
      <c r="B2446" s="2">
        <v>36910</v>
      </c>
      <c r="C2446" t="s">
        <v>3255</v>
      </c>
      <c r="D2446" t="s">
        <v>3259</v>
      </c>
      <c r="E2446" t="s">
        <v>3257</v>
      </c>
      <c r="F2446" t="s">
        <v>13</v>
      </c>
      <c r="G2446" t="s">
        <v>37</v>
      </c>
    </row>
    <row r="2447" spans="1:7" x14ac:dyDescent="0.2">
      <c r="A2447" t="s">
        <v>5735</v>
      </c>
      <c r="B2447" s="2">
        <v>38290</v>
      </c>
      <c r="C2447" t="s">
        <v>3255</v>
      </c>
      <c r="D2447" t="s">
        <v>3263</v>
      </c>
      <c r="E2447" t="s">
        <v>4102</v>
      </c>
      <c r="F2447" t="s">
        <v>196</v>
      </c>
      <c r="G2447" t="s">
        <v>37</v>
      </c>
    </row>
    <row r="2448" spans="1:7" x14ac:dyDescent="0.2">
      <c r="A2448" t="s">
        <v>5736</v>
      </c>
      <c r="B2448" s="2">
        <v>38033</v>
      </c>
      <c r="C2448" t="s">
        <v>3255</v>
      </c>
      <c r="D2448" t="s">
        <v>3259</v>
      </c>
      <c r="E2448" t="s">
        <v>3257</v>
      </c>
      <c r="F2448" t="s">
        <v>13</v>
      </c>
      <c r="G2448" t="s">
        <v>18</v>
      </c>
    </row>
    <row r="2449" spans="1:7" x14ac:dyDescent="0.2">
      <c r="A2449" t="s">
        <v>5737</v>
      </c>
      <c r="B2449" s="2">
        <v>33837</v>
      </c>
      <c r="C2449" t="s">
        <v>3255</v>
      </c>
      <c r="D2449" t="s">
        <v>3266</v>
      </c>
      <c r="E2449" t="s">
        <v>3698</v>
      </c>
      <c r="F2449" t="s">
        <v>13</v>
      </c>
      <c r="G2449" t="s">
        <v>37</v>
      </c>
    </row>
    <row r="2450" spans="1:7" x14ac:dyDescent="0.2">
      <c r="A2450" t="s">
        <v>5738</v>
      </c>
      <c r="B2450" s="2">
        <v>38752</v>
      </c>
      <c r="C2450" t="s">
        <v>3255</v>
      </c>
      <c r="D2450" t="s">
        <v>3259</v>
      </c>
      <c r="E2450" t="s">
        <v>5739</v>
      </c>
      <c r="F2450" t="s">
        <v>120</v>
      </c>
      <c r="G2450" t="s">
        <v>37</v>
      </c>
    </row>
    <row r="2451" spans="1:7" x14ac:dyDescent="0.2">
      <c r="A2451" t="s">
        <v>5740</v>
      </c>
      <c r="B2451" s="2">
        <v>37254</v>
      </c>
      <c r="C2451" t="s">
        <v>3255</v>
      </c>
      <c r="D2451" t="s">
        <v>3266</v>
      </c>
      <c r="E2451" t="s">
        <v>3257</v>
      </c>
      <c r="F2451" t="s">
        <v>17</v>
      </c>
      <c r="G2451" t="s">
        <v>37</v>
      </c>
    </row>
    <row r="2452" spans="1:7" x14ac:dyDescent="0.2">
      <c r="A2452" t="s">
        <v>5741</v>
      </c>
      <c r="B2452" s="2">
        <v>36933</v>
      </c>
      <c r="C2452" t="s">
        <v>3255</v>
      </c>
      <c r="D2452" t="s">
        <v>3300</v>
      </c>
      <c r="E2452" t="s">
        <v>3257</v>
      </c>
      <c r="F2452" t="s">
        <v>13</v>
      </c>
      <c r="G2452" t="s">
        <v>37</v>
      </c>
    </row>
    <row r="2453" spans="1:7" x14ac:dyDescent="0.2">
      <c r="A2453" t="s">
        <v>5742</v>
      </c>
      <c r="B2453" s="2">
        <v>38543</v>
      </c>
      <c r="C2453" t="s">
        <v>3255</v>
      </c>
      <c r="D2453" t="s">
        <v>3259</v>
      </c>
      <c r="E2453" t="s">
        <v>3257</v>
      </c>
      <c r="F2453" t="s">
        <v>13</v>
      </c>
      <c r="G2453" t="s">
        <v>37</v>
      </c>
    </row>
    <row r="2454" spans="1:7" x14ac:dyDescent="0.2">
      <c r="A2454" t="s">
        <v>5743</v>
      </c>
      <c r="B2454" s="2">
        <v>42121</v>
      </c>
      <c r="C2454" t="s">
        <v>3255</v>
      </c>
      <c r="D2454" t="s">
        <v>3256</v>
      </c>
      <c r="E2454" t="s">
        <v>3257</v>
      </c>
      <c r="F2454" t="s">
        <v>13</v>
      </c>
    </row>
    <row r="2455" spans="1:7" x14ac:dyDescent="0.2">
      <c r="A2455" t="s">
        <v>5744</v>
      </c>
      <c r="B2455" s="2">
        <v>41601</v>
      </c>
      <c r="C2455" t="s">
        <v>3255</v>
      </c>
      <c r="D2455" t="s">
        <v>3259</v>
      </c>
      <c r="E2455" t="s">
        <v>3698</v>
      </c>
      <c r="F2455" t="s">
        <v>1646</v>
      </c>
    </row>
    <row r="2456" spans="1:7" x14ac:dyDescent="0.2">
      <c r="A2456" t="s">
        <v>5745</v>
      </c>
      <c r="B2456" s="2">
        <v>39637</v>
      </c>
      <c r="C2456" t="s">
        <v>3255</v>
      </c>
      <c r="D2456" t="s">
        <v>3259</v>
      </c>
      <c r="E2456" t="s">
        <v>3257</v>
      </c>
      <c r="F2456" t="s">
        <v>13</v>
      </c>
      <c r="G2456" t="s">
        <v>37</v>
      </c>
    </row>
    <row r="2457" spans="1:7" x14ac:dyDescent="0.2">
      <c r="A2457" t="s">
        <v>5746</v>
      </c>
      <c r="B2457" s="2">
        <v>40285</v>
      </c>
      <c r="C2457" t="s">
        <v>3255</v>
      </c>
      <c r="D2457" t="s">
        <v>3259</v>
      </c>
      <c r="E2457" t="s">
        <v>4842</v>
      </c>
      <c r="F2457" t="s">
        <v>1897</v>
      </c>
      <c r="G2457" t="s">
        <v>21</v>
      </c>
    </row>
    <row r="2458" spans="1:7" x14ac:dyDescent="0.2">
      <c r="A2458" t="s">
        <v>5747</v>
      </c>
      <c r="B2458" s="2">
        <v>34117</v>
      </c>
      <c r="C2458" t="s">
        <v>3255</v>
      </c>
      <c r="D2458" t="s">
        <v>3259</v>
      </c>
      <c r="E2458" t="s">
        <v>4102</v>
      </c>
      <c r="F2458" t="s">
        <v>196</v>
      </c>
      <c r="G2458" t="s">
        <v>37</v>
      </c>
    </row>
    <row r="2459" spans="1:7" x14ac:dyDescent="0.2">
      <c r="A2459" t="s">
        <v>5748</v>
      </c>
      <c r="B2459" s="2">
        <v>37342</v>
      </c>
      <c r="C2459" t="s">
        <v>3456</v>
      </c>
      <c r="D2459" t="s">
        <v>3259</v>
      </c>
      <c r="E2459" t="s">
        <v>3257</v>
      </c>
      <c r="F2459" t="s">
        <v>36</v>
      </c>
    </row>
    <row r="2460" spans="1:7" x14ac:dyDescent="0.2">
      <c r="A2460" t="s">
        <v>5749</v>
      </c>
      <c r="B2460" s="2">
        <v>42057</v>
      </c>
      <c r="C2460" t="s">
        <v>3255</v>
      </c>
      <c r="D2460" t="s">
        <v>3272</v>
      </c>
      <c r="E2460" t="s">
        <v>3257</v>
      </c>
      <c r="F2460" t="s">
        <v>13</v>
      </c>
    </row>
    <row r="2461" spans="1:7" x14ac:dyDescent="0.2">
      <c r="A2461" t="s">
        <v>5750</v>
      </c>
      <c r="B2461" s="2">
        <v>38236</v>
      </c>
      <c r="C2461" t="s">
        <v>3255</v>
      </c>
      <c r="D2461" t="s">
        <v>3259</v>
      </c>
      <c r="E2461" t="s">
        <v>3257</v>
      </c>
      <c r="F2461" t="s">
        <v>13</v>
      </c>
      <c r="G2461" t="s">
        <v>21</v>
      </c>
    </row>
    <row r="2462" spans="1:7" x14ac:dyDescent="0.2">
      <c r="A2462" t="s">
        <v>5751</v>
      </c>
      <c r="B2462" s="2">
        <v>42255</v>
      </c>
      <c r="C2462" t="s">
        <v>3255</v>
      </c>
      <c r="D2462" t="s">
        <v>3433</v>
      </c>
      <c r="E2462" t="s">
        <v>3257</v>
      </c>
      <c r="F2462" t="s">
        <v>65</v>
      </c>
      <c r="G2462" t="s">
        <v>37</v>
      </c>
    </row>
    <row r="2463" spans="1:7" x14ac:dyDescent="0.2">
      <c r="A2463" t="s">
        <v>5752</v>
      </c>
      <c r="B2463" s="2">
        <v>39929</v>
      </c>
      <c r="C2463" t="s">
        <v>3456</v>
      </c>
      <c r="D2463" t="s">
        <v>3259</v>
      </c>
      <c r="E2463" t="s">
        <v>3257</v>
      </c>
      <c r="F2463" t="s">
        <v>36</v>
      </c>
      <c r="G2463" t="s">
        <v>18</v>
      </c>
    </row>
    <row r="2464" spans="1:7" x14ac:dyDescent="0.2">
      <c r="A2464" t="s">
        <v>5753</v>
      </c>
      <c r="B2464" s="2">
        <v>38745</v>
      </c>
      <c r="C2464" t="s">
        <v>3255</v>
      </c>
      <c r="D2464" t="s">
        <v>3433</v>
      </c>
      <c r="E2464" t="s">
        <v>3257</v>
      </c>
      <c r="F2464" t="s">
        <v>65</v>
      </c>
      <c r="G2464" t="s">
        <v>18</v>
      </c>
    </row>
    <row r="2465" spans="1:7" x14ac:dyDescent="0.2">
      <c r="A2465" t="s">
        <v>5754</v>
      </c>
      <c r="B2465" s="2">
        <v>42178</v>
      </c>
      <c r="C2465" t="s">
        <v>3255</v>
      </c>
      <c r="D2465" t="s">
        <v>3433</v>
      </c>
      <c r="E2465" t="s">
        <v>3257</v>
      </c>
      <c r="F2465" t="s">
        <v>13</v>
      </c>
      <c r="G2465" t="s">
        <v>18</v>
      </c>
    </row>
    <row r="2466" spans="1:7" x14ac:dyDescent="0.2">
      <c r="A2466" t="s">
        <v>5755</v>
      </c>
      <c r="B2466" s="2">
        <v>41409</v>
      </c>
      <c r="C2466" t="s">
        <v>3255</v>
      </c>
      <c r="D2466" t="s">
        <v>3300</v>
      </c>
      <c r="E2466" t="s">
        <v>3257</v>
      </c>
      <c r="F2466" t="s">
        <v>13</v>
      </c>
      <c r="G2466" t="s">
        <v>37</v>
      </c>
    </row>
    <row r="2467" spans="1:7" x14ac:dyDescent="0.2">
      <c r="A2467" t="s">
        <v>5756</v>
      </c>
      <c r="B2467" s="2">
        <v>41608</v>
      </c>
      <c r="C2467" t="s">
        <v>3255</v>
      </c>
      <c r="D2467" t="s">
        <v>3266</v>
      </c>
      <c r="E2467" t="s">
        <v>3257</v>
      </c>
      <c r="F2467" t="s">
        <v>120</v>
      </c>
      <c r="G2467" t="s">
        <v>37</v>
      </c>
    </row>
    <row r="2468" spans="1:7" x14ac:dyDescent="0.2">
      <c r="A2468" t="s">
        <v>5757</v>
      </c>
      <c r="B2468" s="2">
        <v>37478</v>
      </c>
      <c r="C2468" t="s">
        <v>3255</v>
      </c>
      <c r="D2468" t="s">
        <v>3263</v>
      </c>
      <c r="E2468" t="s">
        <v>3257</v>
      </c>
      <c r="F2468" t="s">
        <v>13</v>
      </c>
      <c r="G2468" t="s">
        <v>37</v>
      </c>
    </row>
    <row r="2469" spans="1:7" x14ac:dyDescent="0.2">
      <c r="A2469" t="s">
        <v>5758</v>
      </c>
      <c r="B2469" s="2">
        <v>38793</v>
      </c>
      <c r="C2469" t="s">
        <v>3255</v>
      </c>
      <c r="D2469" t="s">
        <v>3263</v>
      </c>
      <c r="E2469" t="s">
        <v>3920</v>
      </c>
      <c r="F2469" t="s">
        <v>1010</v>
      </c>
      <c r="G2469" t="s">
        <v>37</v>
      </c>
    </row>
    <row r="2470" spans="1:7" x14ac:dyDescent="0.2">
      <c r="A2470" t="s">
        <v>5759</v>
      </c>
      <c r="B2470" s="2">
        <v>37180</v>
      </c>
      <c r="C2470" t="s">
        <v>3255</v>
      </c>
      <c r="D2470" t="s">
        <v>3263</v>
      </c>
      <c r="E2470" t="s">
        <v>3257</v>
      </c>
      <c r="F2470" t="s">
        <v>65</v>
      </c>
      <c r="G2470" t="s">
        <v>37</v>
      </c>
    </row>
    <row r="2471" spans="1:7" x14ac:dyDescent="0.2">
      <c r="A2471" t="s">
        <v>5760</v>
      </c>
      <c r="B2471" s="2">
        <v>35791</v>
      </c>
      <c r="C2471" t="s">
        <v>3255</v>
      </c>
      <c r="D2471" t="s">
        <v>3433</v>
      </c>
      <c r="E2471" t="s">
        <v>3257</v>
      </c>
      <c r="F2471" t="s">
        <v>13</v>
      </c>
      <c r="G2471" t="s">
        <v>21</v>
      </c>
    </row>
    <row r="2472" spans="1:7" x14ac:dyDescent="0.2">
      <c r="A2472" t="s">
        <v>5761</v>
      </c>
      <c r="B2472" s="2">
        <v>39177</v>
      </c>
      <c r="C2472" t="s">
        <v>3456</v>
      </c>
      <c r="D2472" t="s">
        <v>3433</v>
      </c>
      <c r="E2472" t="s">
        <v>3257</v>
      </c>
      <c r="F2472" t="s">
        <v>13</v>
      </c>
      <c r="G2472" t="s">
        <v>37</v>
      </c>
    </row>
    <row r="2473" spans="1:7" x14ac:dyDescent="0.2">
      <c r="A2473" t="s">
        <v>5762</v>
      </c>
      <c r="B2473" s="2">
        <v>39460</v>
      </c>
      <c r="C2473" t="s">
        <v>3255</v>
      </c>
      <c r="D2473" t="s">
        <v>3433</v>
      </c>
      <c r="E2473" t="s">
        <v>3257</v>
      </c>
      <c r="F2473" t="s">
        <v>13</v>
      </c>
      <c r="G2473" t="s">
        <v>21</v>
      </c>
    </row>
    <row r="2474" spans="1:7" x14ac:dyDescent="0.2">
      <c r="A2474" t="s">
        <v>5763</v>
      </c>
      <c r="B2474" s="2">
        <v>42245</v>
      </c>
      <c r="C2474" t="s">
        <v>3255</v>
      </c>
      <c r="D2474" t="s">
        <v>3266</v>
      </c>
      <c r="E2474" t="s">
        <v>3257</v>
      </c>
      <c r="F2474" t="s">
        <v>13</v>
      </c>
      <c r="G2474" t="s">
        <v>21</v>
      </c>
    </row>
    <row r="2475" spans="1:7" x14ac:dyDescent="0.2">
      <c r="A2475" t="s">
        <v>5764</v>
      </c>
      <c r="B2475" s="2">
        <v>38436</v>
      </c>
      <c r="C2475" t="s">
        <v>3255</v>
      </c>
      <c r="D2475" t="s">
        <v>3263</v>
      </c>
      <c r="E2475" t="s">
        <v>3257</v>
      </c>
      <c r="F2475" t="s">
        <v>13</v>
      </c>
      <c r="G2475" t="s">
        <v>21</v>
      </c>
    </row>
    <row r="2476" spans="1:7" x14ac:dyDescent="0.2">
      <c r="A2476" t="s">
        <v>5765</v>
      </c>
      <c r="B2476" s="2">
        <v>41868</v>
      </c>
      <c r="C2476" t="s">
        <v>3255</v>
      </c>
      <c r="D2476" t="s">
        <v>3266</v>
      </c>
      <c r="E2476" t="s">
        <v>3257</v>
      </c>
      <c r="F2476" t="s">
        <v>13</v>
      </c>
      <c r="G2476" t="s">
        <v>37</v>
      </c>
    </row>
    <row r="2477" spans="1:7" x14ac:dyDescent="0.2">
      <c r="A2477" t="s">
        <v>5766</v>
      </c>
      <c r="B2477" s="2">
        <v>39382</v>
      </c>
      <c r="C2477" t="s">
        <v>3255</v>
      </c>
      <c r="D2477" t="s">
        <v>3259</v>
      </c>
      <c r="E2477" t="s">
        <v>3257</v>
      </c>
      <c r="F2477" t="s">
        <v>13</v>
      </c>
      <c r="G2477" t="s">
        <v>37</v>
      </c>
    </row>
    <row r="2478" spans="1:7" x14ac:dyDescent="0.2">
      <c r="A2478" t="s">
        <v>5767</v>
      </c>
      <c r="B2478" s="2">
        <v>40433</v>
      </c>
      <c r="C2478" t="s">
        <v>3255</v>
      </c>
      <c r="D2478" t="s">
        <v>3263</v>
      </c>
      <c r="E2478" t="s">
        <v>3257</v>
      </c>
      <c r="F2478" t="s">
        <v>754</v>
      </c>
      <c r="G2478" t="s">
        <v>37</v>
      </c>
    </row>
    <row r="2479" spans="1:7" x14ac:dyDescent="0.2">
      <c r="A2479" t="s">
        <v>5768</v>
      </c>
      <c r="B2479" s="2">
        <v>30730</v>
      </c>
      <c r="C2479" t="s">
        <v>3255</v>
      </c>
      <c r="D2479" t="s">
        <v>3266</v>
      </c>
      <c r="E2479" t="s">
        <v>3257</v>
      </c>
      <c r="F2479" t="s">
        <v>65</v>
      </c>
      <c r="G2479" t="s">
        <v>18</v>
      </c>
    </row>
    <row r="2480" spans="1:7" x14ac:dyDescent="0.2">
      <c r="A2480" t="s">
        <v>5769</v>
      </c>
      <c r="B2480" s="2">
        <v>39789</v>
      </c>
      <c r="C2480" t="s">
        <v>3255</v>
      </c>
      <c r="D2480" t="s">
        <v>3259</v>
      </c>
      <c r="E2480" t="s">
        <v>3257</v>
      </c>
      <c r="F2480" t="s">
        <v>13</v>
      </c>
      <c r="G2480" t="s">
        <v>37</v>
      </c>
    </row>
    <row r="2481" spans="1:7" x14ac:dyDescent="0.2">
      <c r="A2481" t="s">
        <v>5770</v>
      </c>
      <c r="B2481" s="2">
        <v>35876</v>
      </c>
      <c r="C2481" t="s">
        <v>3255</v>
      </c>
      <c r="D2481" t="s">
        <v>3259</v>
      </c>
      <c r="E2481" t="s">
        <v>3257</v>
      </c>
      <c r="F2481" t="s">
        <v>13</v>
      </c>
      <c r="G2481" t="s">
        <v>37</v>
      </c>
    </row>
    <row r="2482" spans="1:7" x14ac:dyDescent="0.2">
      <c r="A2482" t="s">
        <v>5771</v>
      </c>
      <c r="B2482" s="2">
        <v>38143</v>
      </c>
      <c r="C2482" t="s">
        <v>3255</v>
      </c>
      <c r="D2482" t="s">
        <v>3263</v>
      </c>
      <c r="E2482" t="s">
        <v>3257</v>
      </c>
      <c r="F2482" t="s">
        <v>13</v>
      </c>
      <c r="G2482" t="s">
        <v>21</v>
      </c>
    </row>
    <row r="2483" spans="1:7" x14ac:dyDescent="0.2">
      <c r="A2483" t="s">
        <v>5772</v>
      </c>
      <c r="B2483" s="2">
        <v>40322</v>
      </c>
      <c r="C2483" t="s">
        <v>3255</v>
      </c>
      <c r="D2483" t="s">
        <v>3263</v>
      </c>
      <c r="E2483" t="s">
        <v>3257</v>
      </c>
      <c r="F2483" t="s">
        <v>13</v>
      </c>
      <c r="G2483" t="s">
        <v>21</v>
      </c>
    </row>
    <row r="2484" spans="1:7" x14ac:dyDescent="0.2">
      <c r="A2484" t="s">
        <v>5773</v>
      </c>
      <c r="B2484" s="2">
        <v>37756</v>
      </c>
      <c r="C2484" t="s">
        <v>3255</v>
      </c>
      <c r="D2484" t="s">
        <v>3300</v>
      </c>
      <c r="E2484" t="s">
        <v>3257</v>
      </c>
      <c r="F2484" t="s">
        <v>13</v>
      </c>
      <c r="G2484" t="s">
        <v>37</v>
      </c>
    </row>
    <row r="2485" spans="1:7" x14ac:dyDescent="0.2">
      <c r="A2485" t="s">
        <v>5774</v>
      </c>
      <c r="B2485" s="2">
        <v>35496</v>
      </c>
      <c r="C2485" t="s">
        <v>3255</v>
      </c>
      <c r="D2485" t="s">
        <v>3259</v>
      </c>
      <c r="E2485" t="s">
        <v>3257</v>
      </c>
      <c r="F2485" t="s">
        <v>13</v>
      </c>
      <c r="G2485" t="s">
        <v>37</v>
      </c>
    </row>
    <row r="2486" spans="1:7" x14ac:dyDescent="0.2">
      <c r="A2486" t="s">
        <v>5775</v>
      </c>
      <c r="B2486" s="2">
        <v>41912</v>
      </c>
      <c r="C2486" t="s">
        <v>3255</v>
      </c>
      <c r="D2486" t="s">
        <v>3433</v>
      </c>
      <c r="E2486" t="s">
        <v>3257</v>
      </c>
      <c r="F2486" t="s">
        <v>13</v>
      </c>
      <c r="G2486" t="s">
        <v>37</v>
      </c>
    </row>
    <row r="2487" spans="1:7" x14ac:dyDescent="0.2">
      <c r="A2487" t="s">
        <v>5776</v>
      </c>
      <c r="B2487" s="2">
        <v>40030</v>
      </c>
      <c r="C2487" t="s">
        <v>3255</v>
      </c>
      <c r="D2487" t="s">
        <v>3263</v>
      </c>
      <c r="E2487" t="s">
        <v>3731</v>
      </c>
      <c r="F2487" t="s">
        <v>1533</v>
      </c>
      <c r="G2487" t="s">
        <v>37</v>
      </c>
    </row>
    <row r="2488" spans="1:7" x14ac:dyDescent="0.2">
      <c r="A2488" t="s">
        <v>5777</v>
      </c>
      <c r="B2488" s="2">
        <v>39904</v>
      </c>
      <c r="C2488" t="s">
        <v>3255</v>
      </c>
      <c r="D2488" t="s">
        <v>3433</v>
      </c>
      <c r="E2488" t="s">
        <v>3257</v>
      </c>
      <c r="F2488" t="s">
        <v>17</v>
      </c>
      <c r="G2488" t="s">
        <v>37</v>
      </c>
    </row>
    <row r="2489" spans="1:7" x14ac:dyDescent="0.2">
      <c r="A2489" t="s">
        <v>5778</v>
      </c>
      <c r="B2489" s="2">
        <v>36298</v>
      </c>
      <c r="C2489" t="s">
        <v>3255</v>
      </c>
      <c r="D2489" t="s">
        <v>3263</v>
      </c>
      <c r="E2489" t="s">
        <v>3257</v>
      </c>
      <c r="F2489" t="s">
        <v>13</v>
      </c>
      <c r="G2489" t="s">
        <v>37</v>
      </c>
    </row>
    <row r="2490" spans="1:7" x14ac:dyDescent="0.2">
      <c r="A2490" t="s">
        <v>5779</v>
      </c>
      <c r="B2490" s="2">
        <v>37477</v>
      </c>
      <c r="C2490" t="s">
        <v>3255</v>
      </c>
      <c r="D2490" t="s">
        <v>3259</v>
      </c>
      <c r="E2490" t="s">
        <v>3257</v>
      </c>
      <c r="F2490" t="s">
        <v>13</v>
      </c>
      <c r="G2490" t="s">
        <v>37</v>
      </c>
    </row>
    <row r="2491" spans="1:7" x14ac:dyDescent="0.2">
      <c r="A2491" t="s">
        <v>5780</v>
      </c>
      <c r="B2491" s="2">
        <v>40111</v>
      </c>
      <c r="C2491" t="s">
        <v>3255</v>
      </c>
      <c r="D2491" t="s">
        <v>3433</v>
      </c>
      <c r="E2491" t="s">
        <v>3257</v>
      </c>
      <c r="F2491" t="s">
        <v>65</v>
      </c>
      <c r="G2491" t="s">
        <v>18</v>
      </c>
    </row>
    <row r="2492" spans="1:7" x14ac:dyDescent="0.2">
      <c r="A2492" t="s">
        <v>5781</v>
      </c>
      <c r="B2492" s="2">
        <v>41522</v>
      </c>
      <c r="C2492" t="s">
        <v>3255</v>
      </c>
      <c r="D2492" t="s">
        <v>3266</v>
      </c>
      <c r="E2492" t="s">
        <v>3257</v>
      </c>
      <c r="F2492" t="s">
        <v>13</v>
      </c>
      <c r="G2492" t="s">
        <v>21</v>
      </c>
    </row>
    <row r="2493" spans="1:7" x14ac:dyDescent="0.2">
      <c r="A2493" t="s">
        <v>5782</v>
      </c>
      <c r="B2493" s="2">
        <v>35585</v>
      </c>
      <c r="C2493" t="s">
        <v>3255</v>
      </c>
      <c r="D2493" t="s">
        <v>3272</v>
      </c>
      <c r="E2493" t="s">
        <v>3257</v>
      </c>
      <c r="F2493" t="s">
        <v>13</v>
      </c>
      <c r="G2493" t="s">
        <v>21</v>
      </c>
    </row>
    <row r="2494" spans="1:7" x14ac:dyDescent="0.2">
      <c r="A2494" t="s">
        <v>5783</v>
      </c>
      <c r="B2494" s="2">
        <v>38708</v>
      </c>
      <c r="C2494" t="s">
        <v>3255</v>
      </c>
      <c r="D2494" t="s">
        <v>3266</v>
      </c>
      <c r="E2494" t="s">
        <v>3257</v>
      </c>
      <c r="F2494" t="s">
        <v>196</v>
      </c>
      <c r="G2494" t="s">
        <v>37</v>
      </c>
    </row>
    <row r="2495" spans="1:7" x14ac:dyDescent="0.2">
      <c r="A2495" t="s">
        <v>5784</v>
      </c>
      <c r="B2495" s="2">
        <v>39051</v>
      </c>
      <c r="C2495" t="s">
        <v>3456</v>
      </c>
      <c r="D2495" t="s">
        <v>3263</v>
      </c>
      <c r="E2495" t="s">
        <v>3257</v>
      </c>
      <c r="F2495" t="s">
        <v>13</v>
      </c>
      <c r="G2495" t="s">
        <v>37</v>
      </c>
    </row>
    <row r="2496" spans="1:7" x14ac:dyDescent="0.2">
      <c r="A2496" t="s">
        <v>5785</v>
      </c>
      <c r="B2496" s="2">
        <v>35874</v>
      </c>
      <c r="C2496" t="s">
        <v>3255</v>
      </c>
      <c r="D2496" t="s">
        <v>3263</v>
      </c>
      <c r="E2496" t="s">
        <v>3257</v>
      </c>
      <c r="F2496" t="s">
        <v>13</v>
      </c>
      <c r="G2496" t="s">
        <v>21</v>
      </c>
    </row>
    <row r="2497" spans="1:7" x14ac:dyDescent="0.2">
      <c r="A2497" t="s">
        <v>5786</v>
      </c>
      <c r="B2497" s="2">
        <v>39804</v>
      </c>
      <c r="C2497" t="s">
        <v>3255</v>
      </c>
      <c r="D2497" t="s">
        <v>3433</v>
      </c>
      <c r="E2497" t="s">
        <v>3257</v>
      </c>
      <c r="F2497" t="s">
        <v>13</v>
      </c>
      <c r="G2497" t="s">
        <v>37</v>
      </c>
    </row>
    <row r="2498" spans="1:7" x14ac:dyDescent="0.2">
      <c r="A2498" t="s">
        <v>5787</v>
      </c>
      <c r="B2498" s="2">
        <v>40536</v>
      </c>
      <c r="C2498" t="s">
        <v>3255</v>
      </c>
      <c r="D2498" t="s">
        <v>3266</v>
      </c>
      <c r="E2498" t="s">
        <v>3257</v>
      </c>
      <c r="F2498" t="s">
        <v>13</v>
      </c>
      <c r="G2498" t="s">
        <v>18</v>
      </c>
    </row>
    <row r="2499" spans="1:7" x14ac:dyDescent="0.2">
      <c r="A2499" t="s">
        <v>5788</v>
      </c>
      <c r="B2499" s="2">
        <v>38615</v>
      </c>
      <c r="C2499" t="s">
        <v>3255</v>
      </c>
      <c r="D2499" t="s">
        <v>3263</v>
      </c>
      <c r="E2499" t="s">
        <v>3257</v>
      </c>
      <c r="F2499" t="s">
        <v>13</v>
      </c>
      <c r="G2499" t="s">
        <v>21</v>
      </c>
    </row>
    <row r="2500" spans="1:7" x14ac:dyDescent="0.2">
      <c r="A2500" t="s">
        <v>5789</v>
      </c>
      <c r="B2500" s="2">
        <v>41551</v>
      </c>
      <c r="C2500" t="s">
        <v>3255</v>
      </c>
      <c r="D2500" t="s">
        <v>3266</v>
      </c>
      <c r="E2500" t="s">
        <v>3257</v>
      </c>
      <c r="F2500" t="s">
        <v>13</v>
      </c>
      <c r="G2500" t="s">
        <v>21</v>
      </c>
    </row>
    <row r="2501" spans="1:7" x14ac:dyDescent="0.2">
      <c r="A2501" t="s">
        <v>5790</v>
      </c>
      <c r="B2501" s="2">
        <v>35925</v>
      </c>
      <c r="C2501" t="s">
        <v>3255</v>
      </c>
      <c r="D2501" t="s">
        <v>3263</v>
      </c>
      <c r="E2501" t="s">
        <v>3257</v>
      </c>
      <c r="F2501" t="s">
        <v>13</v>
      </c>
      <c r="G2501" t="s">
        <v>37</v>
      </c>
    </row>
    <row r="2502" spans="1:7" x14ac:dyDescent="0.2">
      <c r="A2502" t="s">
        <v>5791</v>
      </c>
      <c r="B2502" s="2">
        <v>41306</v>
      </c>
      <c r="C2502" t="s">
        <v>3255</v>
      </c>
      <c r="D2502" t="s">
        <v>3300</v>
      </c>
      <c r="E2502" t="s">
        <v>3257</v>
      </c>
      <c r="F2502" t="s">
        <v>13</v>
      </c>
      <c r="G2502" t="s">
        <v>37</v>
      </c>
    </row>
    <row r="2503" spans="1:7" x14ac:dyDescent="0.2">
      <c r="A2503" t="s">
        <v>5792</v>
      </c>
      <c r="B2503" s="2">
        <v>38952</v>
      </c>
      <c r="C2503" t="s">
        <v>3255</v>
      </c>
      <c r="D2503" t="s">
        <v>3263</v>
      </c>
      <c r="E2503" t="s">
        <v>3257</v>
      </c>
      <c r="F2503" t="s">
        <v>13</v>
      </c>
      <c r="G2503" t="s">
        <v>37</v>
      </c>
    </row>
    <row r="2504" spans="1:7" x14ac:dyDescent="0.2">
      <c r="A2504" t="s">
        <v>5793</v>
      </c>
      <c r="B2504" s="2">
        <v>35686</v>
      </c>
      <c r="C2504" t="s">
        <v>3255</v>
      </c>
      <c r="D2504" t="s">
        <v>3449</v>
      </c>
      <c r="E2504" t="s">
        <v>3257</v>
      </c>
      <c r="F2504" t="s">
        <v>13</v>
      </c>
      <c r="G2504" t="s">
        <v>37</v>
      </c>
    </row>
    <row r="2505" spans="1:7" x14ac:dyDescent="0.2">
      <c r="A2505" t="s">
        <v>5794</v>
      </c>
      <c r="B2505" s="2">
        <v>36805</v>
      </c>
      <c r="C2505" t="s">
        <v>3255</v>
      </c>
      <c r="D2505" t="s">
        <v>3263</v>
      </c>
      <c r="E2505" t="s">
        <v>3257</v>
      </c>
      <c r="F2505" t="s">
        <v>13</v>
      </c>
      <c r="G2505" t="s">
        <v>37</v>
      </c>
    </row>
    <row r="2506" spans="1:7" x14ac:dyDescent="0.2">
      <c r="A2506" t="s">
        <v>5795</v>
      </c>
      <c r="B2506" s="2">
        <v>39502</v>
      </c>
      <c r="C2506" t="s">
        <v>3255</v>
      </c>
      <c r="D2506" t="s">
        <v>3266</v>
      </c>
      <c r="E2506" t="s">
        <v>3257</v>
      </c>
      <c r="F2506" t="s">
        <v>13</v>
      </c>
      <c r="G2506" t="s">
        <v>21</v>
      </c>
    </row>
    <row r="2507" spans="1:7" x14ac:dyDescent="0.2">
      <c r="A2507" t="s">
        <v>5796</v>
      </c>
      <c r="B2507" s="2">
        <v>40926</v>
      </c>
      <c r="C2507" t="s">
        <v>3456</v>
      </c>
      <c r="D2507" t="s">
        <v>3449</v>
      </c>
      <c r="E2507" t="s">
        <v>3257</v>
      </c>
      <c r="F2507" t="s">
        <v>13</v>
      </c>
      <c r="G2507" t="s">
        <v>18</v>
      </c>
    </row>
    <row r="2508" spans="1:7" x14ac:dyDescent="0.2">
      <c r="A2508" t="s">
        <v>5797</v>
      </c>
      <c r="B2508" s="2">
        <v>37393</v>
      </c>
      <c r="C2508" t="s">
        <v>3255</v>
      </c>
      <c r="D2508" t="s">
        <v>3272</v>
      </c>
      <c r="E2508" t="s">
        <v>3257</v>
      </c>
      <c r="F2508" t="s">
        <v>13</v>
      </c>
      <c r="G2508" t="s">
        <v>14</v>
      </c>
    </row>
    <row r="2509" spans="1:7" x14ac:dyDescent="0.2">
      <c r="A2509" t="s">
        <v>5798</v>
      </c>
      <c r="B2509" s="2">
        <v>40735</v>
      </c>
      <c r="C2509" t="s">
        <v>3255</v>
      </c>
      <c r="D2509" t="s">
        <v>3263</v>
      </c>
      <c r="E2509" t="s">
        <v>3257</v>
      </c>
      <c r="F2509" t="s">
        <v>13</v>
      </c>
      <c r="G2509" t="s">
        <v>21</v>
      </c>
    </row>
    <row r="2510" spans="1:7" x14ac:dyDescent="0.2">
      <c r="A2510" t="s">
        <v>5799</v>
      </c>
      <c r="B2510" s="2">
        <v>40935</v>
      </c>
      <c r="C2510" t="s">
        <v>3255</v>
      </c>
      <c r="D2510" t="s">
        <v>3272</v>
      </c>
      <c r="E2510" t="s">
        <v>3257</v>
      </c>
      <c r="F2510" t="s">
        <v>13</v>
      </c>
      <c r="G2510" t="s">
        <v>18</v>
      </c>
    </row>
    <row r="2511" spans="1:7" x14ac:dyDescent="0.2">
      <c r="A2511" t="s">
        <v>5800</v>
      </c>
      <c r="B2511" s="2">
        <v>40559</v>
      </c>
      <c r="C2511" t="s">
        <v>3255</v>
      </c>
      <c r="D2511" t="s">
        <v>3272</v>
      </c>
      <c r="E2511" t="s">
        <v>3257</v>
      </c>
      <c r="F2511" t="s">
        <v>13</v>
      </c>
      <c r="G2511" t="s">
        <v>37</v>
      </c>
    </row>
    <row r="2512" spans="1:7" x14ac:dyDescent="0.2">
      <c r="A2512" t="s">
        <v>5801</v>
      </c>
      <c r="B2512" s="2">
        <v>36506</v>
      </c>
      <c r="C2512" t="s">
        <v>3255</v>
      </c>
      <c r="D2512" t="s">
        <v>3295</v>
      </c>
      <c r="E2512" t="s">
        <v>3257</v>
      </c>
      <c r="F2512" t="s">
        <v>17</v>
      </c>
      <c r="G2512" t="s">
        <v>37</v>
      </c>
    </row>
    <row r="2513" spans="1:7" x14ac:dyDescent="0.2">
      <c r="A2513" t="s">
        <v>5802</v>
      </c>
      <c r="B2513" s="2">
        <v>40147</v>
      </c>
      <c r="C2513" t="s">
        <v>3255</v>
      </c>
      <c r="D2513" t="s">
        <v>3433</v>
      </c>
      <c r="E2513" t="s">
        <v>3257</v>
      </c>
      <c r="F2513" t="s">
        <v>13</v>
      </c>
      <c r="G2513" t="s">
        <v>37</v>
      </c>
    </row>
    <row r="2514" spans="1:7" x14ac:dyDescent="0.2">
      <c r="A2514" t="s">
        <v>5803</v>
      </c>
      <c r="B2514" s="2">
        <v>41237</v>
      </c>
      <c r="C2514" t="s">
        <v>3255</v>
      </c>
      <c r="D2514" t="s">
        <v>3272</v>
      </c>
      <c r="E2514" t="s">
        <v>3257</v>
      </c>
      <c r="F2514" t="s">
        <v>13</v>
      </c>
      <c r="G2514" t="s">
        <v>37</v>
      </c>
    </row>
    <row r="2515" spans="1:7" x14ac:dyDescent="0.2">
      <c r="A2515" t="s">
        <v>5804</v>
      </c>
      <c r="B2515" s="2">
        <v>38612</v>
      </c>
      <c r="C2515" t="s">
        <v>3255</v>
      </c>
      <c r="D2515" t="s">
        <v>3263</v>
      </c>
      <c r="E2515" t="s">
        <v>3257</v>
      </c>
      <c r="F2515" t="s">
        <v>13</v>
      </c>
      <c r="G2515" t="s">
        <v>37</v>
      </c>
    </row>
    <row r="2516" spans="1:7" x14ac:dyDescent="0.2">
      <c r="A2516" t="s">
        <v>5805</v>
      </c>
      <c r="B2516" s="2">
        <v>41589</v>
      </c>
      <c r="C2516" t="s">
        <v>3255</v>
      </c>
      <c r="D2516" t="s">
        <v>3266</v>
      </c>
      <c r="E2516" t="s">
        <v>3257</v>
      </c>
      <c r="F2516" t="s">
        <v>13</v>
      </c>
      <c r="G2516" t="s">
        <v>21</v>
      </c>
    </row>
    <row r="2517" spans="1:7" x14ac:dyDescent="0.2">
      <c r="A2517" t="s">
        <v>5806</v>
      </c>
      <c r="B2517" s="2">
        <v>41208</v>
      </c>
      <c r="C2517" t="s">
        <v>3255</v>
      </c>
      <c r="D2517" t="s">
        <v>3266</v>
      </c>
      <c r="E2517" t="s">
        <v>3257</v>
      </c>
      <c r="F2517" t="s">
        <v>13</v>
      </c>
      <c r="G2517" t="s">
        <v>21</v>
      </c>
    </row>
    <row r="2518" spans="1:7" x14ac:dyDescent="0.2">
      <c r="A2518" t="s">
        <v>5807</v>
      </c>
      <c r="B2518" s="2">
        <v>38387</v>
      </c>
      <c r="C2518" t="s">
        <v>3255</v>
      </c>
      <c r="D2518" t="s">
        <v>3272</v>
      </c>
      <c r="E2518" t="s">
        <v>3257</v>
      </c>
      <c r="F2518" t="s">
        <v>13</v>
      </c>
      <c r="G2518" t="s">
        <v>21</v>
      </c>
    </row>
    <row r="2519" spans="1:7" x14ac:dyDescent="0.2">
      <c r="A2519" t="s">
        <v>5808</v>
      </c>
      <c r="B2519" s="2">
        <v>42115</v>
      </c>
      <c r="C2519" t="s">
        <v>3255</v>
      </c>
      <c r="D2519" t="s">
        <v>3433</v>
      </c>
      <c r="E2519" t="s">
        <v>3257</v>
      </c>
      <c r="F2519" t="s">
        <v>13</v>
      </c>
      <c r="G2519" t="s">
        <v>37</v>
      </c>
    </row>
    <row r="2520" spans="1:7" x14ac:dyDescent="0.2">
      <c r="A2520" t="s">
        <v>5809</v>
      </c>
      <c r="B2520" s="2">
        <v>39511</v>
      </c>
      <c r="C2520" t="s">
        <v>3255</v>
      </c>
      <c r="D2520" t="s">
        <v>3266</v>
      </c>
      <c r="E2520" t="s">
        <v>3257</v>
      </c>
      <c r="F2520" t="s">
        <v>13</v>
      </c>
      <c r="G2520" t="s">
        <v>37</v>
      </c>
    </row>
    <row r="2521" spans="1:7" x14ac:dyDescent="0.2">
      <c r="A2521" t="s">
        <v>5810</v>
      </c>
      <c r="B2521" s="2">
        <v>40562</v>
      </c>
      <c r="C2521" t="s">
        <v>3255</v>
      </c>
      <c r="D2521" t="s">
        <v>3266</v>
      </c>
      <c r="E2521" t="s">
        <v>3257</v>
      </c>
      <c r="F2521" t="s">
        <v>13</v>
      </c>
      <c r="G2521" t="s">
        <v>21</v>
      </c>
    </row>
    <row r="2522" spans="1:7" x14ac:dyDescent="0.2">
      <c r="A2522" t="s">
        <v>5811</v>
      </c>
      <c r="B2522" s="2">
        <v>32597</v>
      </c>
      <c r="C2522" t="s">
        <v>3255</v>
      </c>
      <c r="D2522" t="s">
        <v>3259</v>
      </c>
      <c r="E2522" t="s">
        <v>3257</v>
      </c>
      <c r="F2522" t="s">
        <v>13</v>
      </c>
      <c r="G2522" t="s">
        <v>21</v>
      </c>
    </row>
    <row r="2523" spans="1:7" x14ac:dyDescent="0.2">
      <c r="A2523" t="s">
        <v>5812</v>
      </c>
      <c r="B2523" s="2">
        <v>39978</v>
      </c>
      <c r="C2523" t="s">
        <v>3255</v>
      </c>
      <c r="D2523" t="s">
        <v>3449</v>
      </c>
      <c r="E2523" t="s">
        <v>3257</v>
      </c>
      <c r="F2523" t="s">
        <v>13</v>
      </c>
      <c r="G2523" t="s">
        <v>18</v>
      </c>
    </row>
    <row r="2524" spans="1:7" x14ac:dyDescent="0.2">
      <c r="A2524" t="s">
        <v>5813</v>
      </c>
      <c r="B2524" s="2">
        <v>36082</v>
      </c>
      <c r="C2524" t="s">
        <v>3255</v>
      </c>
      <c r="D2524" t="s">
        <v>3263</v>
      </c>
      <c r="E2524" t="s">
        <v>3257</v>
      </c>
      <c r="F2524" t="s">
        <v>13</v>
      </c>
      <c r="G2524" t="s">
        <v>21</v>
      </c>
    </row>
    <row r="2525" spans="1:7" x14ac:dyDescent="0.2">
      <c r="A2525" t="s">
        <v>5814</v>
      </c>
      <c r="B2525" s="2">
        <v>41347</v>
      </c>
      <c r="C2525" t="s">
        <v>3255</v>
      </c>
      <c r="D2525" t="s">
        <v>3266</v>
      </c>
      <c r="E2525" t="s">
        <v>3257</v>
      </c>
      <c r="F2525" t="s">
        <v>65</v>
      </c>
      <c r="G2525" t="s">
        <v>37</v>
      </c>
    </row>
    <row r="2526" spans="1:7" x14ac:dyDescent="0.2">
      <c r="A2526" t="s">
        <v>5815</v>
      </c>
      <c r="B2526" s="2">
        <v>39859</v>
      </c>
      <c r="C2526" t="s">
        <v>3255</v>
      </c>
      <c r="D2526" t="s">
        <v>3259</v>
      </c>
      <c r="E2526" t="s">
        <v>3257</v>
      </c>
      <c r="F2526" t="s">
        <v>13</v>
      </c>
      <c r="G2526" t="s">
        <v>37</v>
      </c>
    </row>
    <row r="2527" spans="1:7" x14ac:dyDescent="0.2">
      <c r="A2527" t="s">
        <v>5816</v>
      </c>
      <c r="B2527" s="2">
        <v>41068</v>
      </c>
      <c r="C2527" t="s">
        <v>3255</v>
      </c>
      <c r="D2527" t="s">
        <v>3266</v>
      </c>
      <c r="E2527" t="s">
        <v>3257</v>
      </c>
      <c r="F2527" t="s">
        <v>13</v>
      </c>
      <c r="G2527" t="s">
        <v>21</v>
      </c>
    </row>
    <row r="2528" spans="1:7" x14ac:dyDescent="0.2">
      <c r="A2528" t="s">
        <v>5817</v>
      </c>
      <c r="B2528" s="2">
        <v>41704</v>
      </c>
      <c r="C2528" t="s">
        <v>3255</v>
      </c>
      <c r="D2528" t="s">
        <v>3266</v>
      </c>
      <c r="E2528" t="s">
        <v>3257</v>
      </c>
      <c r="F2528" t="s">
        <v>13</v>
      </c>
      <c r="G2528" t="s">
        <v>18</v>
      </c>
    </row>
    <row r="2529" spans="1:7" x14ac:dyDescent="0.2">
      <c r="A2529" t="s">
        <v>5818</v>
      </c>
      <c r="B2529" s="2">
        <v>41005</v>
      </c>
      <c r="C2529" t="s">
        <v>3255</v>
      </c>
      <c r="D2529" t="s">
        <v>3409</v>
      </c>
      <c r="E2529" t="s">
        <v>3257</v>
      </c>
      <c r="F2529" t="s">
        <v>13</v>
      </c>
      <c r="G2529" t="s">
        <v>37</v>
      </c>
    </row>
    <row r="2530" spans="1:7" x14ac:dyDescent="0.2">
      <c r="A2530" t="s">
        <v>5819</v>
      </c>
      <c r="B2530" s="2">
        <v>36885</v>
      </c>
      <c r="C2530" t="s">
        <v>3255</v>
      </c>
      <c r="D2530" t="s">
        <v>3433</v>
      </c>
      <c r="E2530" t="s">
        <v>3257</v>
      </c>
      <c r="F2530" t="s">
        <v>13</v>
      </c>
      <c r="G2530" t="s">
        <v>37</v>
      </c>
    </row>
    <row r="2531" spans="1:7" x14ac:dyDescent="0.2">
      <c r="A2531" t="s">
        <v>5820</v>
      </c>
      <c r="B2531" s="2">
        <v>35964</v>
      </c>
      <c r="C2531" t="s">
        <v>3255</v>
      </c>
      <c r="D2531" t="s">
        <v>3272</v>
      </c>
      <c r="E2531" t="s">
        <v>3257</v>
      </c>
      <c r="F2531" t="s">
        <v>13</v>
      </c>
      <c r="G2531" t="s">
        <v>18</v>
      </c>
    </row>
    <row r="2532" spans="1:7" x14ac:dyDescent="0.2">
      <c r="A2532" t="s">
        <v>5821</v>
      </c>
      <c r="B2532" s="2">
        <v>41778</v>
      </c>
      <c r="C2532" t="s">
        <v>3255</v>
      </c>
      <c r="D2532" t="s">
        <v>3433</v>
      </c>
      <c r="E2532" t="s">
        <v>3257</v>
      </c>
      <c r="F2532" t="s">
        <v>13</v>
      </c>
      <c r="G2532" t="s">
        <v>21</v>
      </c>
    </row>
    <row r="2533" spans="1:7" x14ac:dyDescent="0.2">
      <c r="A2533" t="s">
        <v>5822</v>
      </c>
      <c r="B2533" s="2">
        <v>41969</v>
      </c>
      <c r="C2533" t="s">
        <v>3255</v>
      </c>
      <c r="D2533" t="s">
        <v>3433</v>
      </c>
      <c r="E2533" t="s">
        <v>3257</v>
      </c>
      <c r="F2533" t="s">
        <v>13</v>
      </c>
      <c r="G2533" t="s">
        <v>18</v>
      </c>
    </row>
    <row r="2534" spans="1:7" x14ac:dyDescent="0.2">
      <c r="A2534" t="s">
        <v>5823</v>
      </c>
      <c r="B2534" s="2">
        <v>40180</v>
      </c>
      <c r="C2534" t="s">
        <v>3255</v>
      </c>
      <c r="D2534" t="s">
        <v>3266</v>
      </c>
      <c r="E2534" t="s">
        <v>3257</v>
      </c>
      <c r="F2534" t="s">
        <v>13</v>
      </c>
      <c r="G2534" t="s">
        <v>21</v>
      </c>
    </row>
    <row r="2535" spans="1:7" x14ac:dyDescent="0.2">
      <c r="A2535" t="s">
        <v>5824</v>
      </c>
      <c r="B2535" s="2">
        <v>40673</v>
      </c>
      <c r="C2535" t="s">
        <v>3255</v>
      </c>
      <c r="D2535" t="s">
        <v>3272</v>
      </c>
      <c r="E2535" t="s">
        <v>3257</v>
      </c>
      <c r="F2535" t="s">
        <v>13</v>
      </c>
      <c r="G2535" t="s">
        <v>14</v>
      </c>
    </row>
    <row r="2536" spans="1:7" x14ac:dyDescent="0.2">
      <c r="A2536" t="s">
        <v>5825</v>
      </c>
      <c r="B2536" s="2">
        <v>39516</v>
      </c>
      <c r="C2536" t="s">
        <v>3255</v>
      </c>
      <c r="D2536" t="s">
        <v>3259</v>
      </c>
      <c r="E2536" t="s">
        <v>3257</v>
      </c>
      <c r="F2536" t="s">
        <v>13</v>
      </c>
      <c r="G2536" t="s">
        <v>37</v>
      </c>
    </row>
    <row r="2537" spans="1:7" x14ac:dyDescent="0.2">
      <c r="A2537" t="s">
        <v>5826</v>
      </c>
      <c r="B2537" s="2">
        <v>35729</v>
      </c>
      <c r="C2537" t="s">
        <v>3255</v>
      </c>
      <c r="D2537" t="s">
        <v>3256</v>
      </c>
      <c r="E2537" t="s">
        <v>3257</v>
      </c>
      <c r="F2537" t="s">
        <v>13</v>
      </c>
      <c r="G2537" t="s">
        <v>18</v>
      </c>
    </row>
    <row r="2538" spans="1:7" x14ac:dyDescent="0.2">
      <c r="A2538" t="s">
        <v>5827</v>
      </c>
      <c r="B2538" s="2">
        <v>38566</v>
      </c>
      <c r="C2538" t="s">
        <v>3255</v>
      </c>
      <c r="D2538" t="s">
        <v>3266</v>
      </c>
      <c r="E2538" t="s">
        <v>3257</v>
      </c>
      <c r="F2538" t="s">
        <v>13</v>
      </c>
      <c r="G2538" t="s">
        <v>37</v>
      </c>
    </row>
    <row r="2539" spans="1:7" x14ac:dyDescent="0.2">
      <c r="A2539" t="s">
        <v>5828</v>
      </c>
      <c r="B2539" s="2">
        <v>36589</v>
      </c>
      <c r="C2539" t="s">
        <v>3255</v>
      </c>
      <c r="D2539" t="s">
        <v>3259</v>
      </c>
      <c r="E2539" t="s">
        <v>3257</v>
      </c>
      <c r="F2539" t="s">
        <v>13</v>
      </c>
      <c r="G2539" t="s">
        <v>37</v>
      </c>
    </row>
    <row r="2540" spans="1:7" x14ac:dyDescent="0.2">
      <c r="A2540" t="s">
        <v>5829</v>
      </c>
      <c r="B2540" s="2">
        <v>36224</v>
      </c>
      <c r="C2540" t="s">
        <v>3255</v>
      </c>
      <c r="D2540" t="s">
        <v>3270</v>
      </c>
      <c r="E2540" t="s">
        <v>3257</v>
      </c>
      <c r="F2540" t="s">
        <v>13</v>
      </c>
      <c r="G2540" t="s">
        <v>37</v>
      </c>
    </row>
    <row r="2541" spans="1:7" x14ac:dyDescent="0.2">
      <c r="A2541" t="s">
        <v>5830</v>
      </c>
      <c r="B2541" s="2">
        <v>37949</v>
      </c>
      <c r="C2541" t="s">
        <v>3255</v>
      </c>
      <c r="D2541" t="s">
        <v>3266</v>
      </c>
      <c r="E2541" t="s">
        <v>3257</v>
      </c>
      <c r="F2541" t="s">
        <v>13</v>
      </c>
      <c r="G2541" t="s">
        <v>21</v>
      </c>
    </row>
    <row r="2542" spans="1:7" x14ac:dyDescent="0.2">
      <c r="A2542" t="s">
        <v>5831</v>
      </c>
      <c r="B2542" s="2">
        <v>41787</v>
      </c>
      <c r="C2542" t="s">
        <v>3255</v>
      </c>
      <c r="D2542" t="s">
        <v>3266</v>
      </c>
      <c r="E2542" t="s">
        <v>3257</v>
      </c>
      <c r="F2542" t="s">
        <v>65</v>
      </c>
      <c r="G2542" t="s">
        <v>21</v>
      </c>
    </row>
    <row r="2543" spans="1:7" x14ac:dyDescent="0.2">
      <c r="A2543" t="s">
        <v>5832</v>
      </c>
      <c r="B2543" s="2">
        <v>23359</v>
      </c>
      <c r="C2543" t="s">
        <v>3255</v>
      </c>
      <c r="D2543" t="s">
        <v>3433</v>
      </c>
      <c r="E2543" t="s">
        <v>3257</v>
      </c>
      <c r="F2543" t="s">
        <v>65</v>
      </c>
      <c r="G2543" t="s">
        <v>2318</v>
      </c>
    </row>
    <row r="2544" spans="1:7" x14ac:dyDescent="0.2">
      <c r="A2544" t="s">
        <v>5833</v>
      </c>
      <c r="B2544" s="2">
        <v>32455</v>
      </c>
      <c r="C2544" t="s">
        <v>3255</v>
      </c>
      <c r="D2544" t="s">
        <v>3259</v>
      </c>
      <c r="E2544" t="s">
        <v>3257</v>
      </c>
      <c r="F2544" t="s">
        <v>13</v>
      </c>
      <c r="G2544" t="s">
        <v>21</v>
      </c>
    </row>
    <row r="2545" spans="1:7" x14ac:dyDescent="0.2">
      <c r="A2545" t="s">
        <v>5834</v>
      </c>
      <c r="B2545" s="2">
        <v>39356</v>
      </c>
      <c r="C2545" t="s">
        <v>3255</v>
      </c>
      <c r="D2545" t="s">
        <v>3263</v>
      </c>
      <c r="E2545" t="s">
        <v>3257</v>
      </c>
      <c r="F2545" t="s">
        <v>65</v>
      </c>
      <c r="G2545" t="s">
        <v>37</v>
      </c>
    </row>
    <row r="2546" spans="1:7" x14ac:dyDescent="0.2">
      <c r="A2546" t="s">
        <v>5835</v>
      </c>
      <c r="B2546" s="2">
        <v>37416</v>
      </c>
      <c r="C2546" t="s">
        <v>3255</v>
      </c>
      <c r="D2546" t="s">
        <v>3259</v>
      </c>
      <c r="E2546" t="s">
        <v>3257</v>
      </c>
      <c r="F2546" t="s">
        <v>13</v>
      </c>
      <c r="G2546" t="s">
        <v>21</v>
      </c>
    </row>
    <row r="2547" spans="1:7" x14ac:dyDescent="0.2">
      <c r="A2547" t="s">
        <v>5836</v>
      </c>
      <c r="B2547" s="2">
        <v>36273</v>
      </c>
      <c r="C2547" t="s">
        <v>3255</v>
      </c>
      <c r="D2547" t="s">
        <v>3300</v>
      </c>
      <c r="E2547" t="s">
        <v>3257</v>
      </c>
      <c r="F2547" t="s">
        <v>13</v>
      </c>
      <c r="G2547" t="s">
        <v>37</v>
      </c>
    </row>
    <row r="2548" spans="1:7" x14ac:dyDescent="0.2">
      <c r="A2548" t="s">
        <v>5837</v>
      </c>
      <c r="B2548" s="2">
        <v>33644</v>
      </c>
      <c r="C2548" t="s">
        <v>3255</v>
      </c>
      <c r="D2548" t="s">
        <v>3266</v>
      </c>
      <c r="E2548" t="s">
        <v>3257</v>
      </c>
      <c r="F2548" t="s">
        <v>13</v>
      </c>
      <c r="G2548" t="s">
        <v>21</v>
      </c>
    </row>
    <row r="2549" spans="1:7" x14ac:dyDescent="0.2">
      <c r="A2549" t="s">
        <v>5838</v>
      </c>
      <c r="B2549" s="2">
        <v>36979</v>
      </c>
      <c r="C2549" t="s">
        <v>3255</v>
      </c>
      <c r="D2549" t="s">
        <v>3300</v>
      </c>
      <c r="E2549" t="s">
        <v>3257</v>
      </c>
      <c r="F2549" t="s">
        <v>13</v>
      </c>
      <c r="G2549" t="s">
        <v>21</v>
      </c>
    </row>
    <row r="2550" spans="1:7" x14ac:dyDescent="0.2">
      <c r="A2550" t="s">
        <v>5839</v>
      </c>
      <c r="B2550" s="2">
        <v>42012</v>
      </c>
      <c r="C2550" t="s">
        <v>3255</v>
      </c>
      <c r="D2550" t="s">
        <v>3263</v>
      </c>
      <c r="E2550" t="s">
        <v>3257</v>
      </c>
      <c r="F2550" t="s">
        <v>13</v>
      </c>
      <c r="G2550" t="s">
        <v>18</v>
      </c>
    </row>
    <row r="2551" spans="1:7" x14ac:dyDescent="0.2">
      <c r="A2551" t="s">
        <v>5840</v>
      </c>
      <c r="B2551" s="2">
        <v>18355</v>
      </c>
      <c r="C2551" t="s">
        <v>3255</v>
      </c>
      <c r="D2551" t="s">
        <v>3433</v>
      </c>
      <c r="E2551" t="s">
        <v>3257</v>
      </c>
      <c r="F2551" t="s">
        <v>13</v>
      </c>
      <c r="G2551" t="s">
        <v>1871</v>
      </c>
    </row>
    <row r="2552" spans="1:7" x14ac:dyDescent="0.2">
      <c r="A2552" t="s">
        <v>5841</v>
      </c>
      <c r="B2552" s="2">
        <v>40096</v>
      </c>
      <c r="C2552" t="s">
        <v>3255</v>
      </c>
      <c r="D2552" t="s">
        <v>3266</v>
      </c>
      <c r="E2552" t="s">
        <v>3257</v>
      </c>
      <c r="F2552" t="s">
        <v>13</v>
      </c>
      <c r="G2552" t="s">
        <v>18</v>
      </c>
    </row>
    <row r="2553" spans="1:7" x14ac:dyDescent="0.2">
      <c r="A2553" t="s">
        <v>5842</v>
      </c>
      <c r="B2553" s="2">
        <v>40656</v>
      </c>
      <c r="C2553" t="s">
        <v>3255</v>
      </c>
      <c r="D2553" t="s">
        <v>3433</v>
      </c>
      <c r="E2553" t="s">
        <v>3257</v>
      </c>
      <c r="F2553" t="s">
        <v>65</v>
      </c>
      <c r="G2553" t="s">
        <v>37</v>
      </c>
    </row>
    <row r="2554" spans="1:7" x14ac:dyDescent="0.2">
      <c r="A2554" t="s">
        <v>5843</v>
      </c>
      <c r="B2554" s="2">
        <v>39079</v>
      </c>
      <c r="C2554" t="s">
        <v>3255</v>
      </c>
      <c r="D2554" t="s">
        <v>3266</v>
      </c>
      <c r="E2554" t="s">
        <v>3257</v>
      </c>
      <c r="F2554" t="s">
        <v>13</v>
      </c>
      <c r="G2554" t="s">
        <v>37</v>
      </c>
    </row>
    <row r="2555" spans="1:7" x14ac:dyDescent="0.2">
      <c r="A2555" t="s">
        <v>5844</v>
      </c>
      <c r="B2555" s="2">
        <v>37861</v>
      </c>
      <c r="C2555" t="s">
        <v>3255</v>
      </c>
      <c r="D2555" t="s">
        <v>3266</v>
      </c>
      <c r="E2555" t="s">
        <v>3257</v>
      </c>
      <c r="F2555" t="s">
        <v>65</v>
      </c>
      <c r="G2555" t="s">
        <v>37</v>
      </c>
    </row>
    <row r="2556" spans="1:7" x14ac:dyDescent="0.2">
      <c r="A2556" t="s">
        <v>5845</v>
      </c>
      <c r="B2556" s="2">
        <v>40032</v>
      </c>
      <c r="C2556" t="s">
        <v>3255</v>
      </c>
      <c r="D2556" t="s">
        <v>3433</v>
      </c>
      <c r="E2556" t="s">
        <v>3257</v>
      </c>
      <c r="F2556" t="s">
        <v>13</v>
      </c>
      <c r="G2556" t="s">
        <v>21</v>
      </c>
    </row>
    <row r="2557" spans="1:7" x14ac:dyDescent="0.2">
      <c r="A2557" t="s">
        <v>5846</v>
      </c>
      <c r="B2557" s="2">
        <v>36735</v>
      </c>
      <c r="C2557" t="s">
        <v>3255</v>
      </c>
      <c r="D2557" t="s">
        <v>3272</v>
      </c>
      <c r="E2557" t="s">
        <v>3257</v>
      </c>
      <c r="F2557" t="s">
        <v>65</v>
      </c>
      <c r="G2557" t="s">
        <v>14</v>
      </c>
    </row>
    <row r="2558" spans="1:7" x14ac:dyDescent="0.2">
      <c r="A2558" t="s">
        <v>5847</v>
      </c>
      <c r="B2558" s="2">
        <v>35840</v>
      </c>
      <c r="C2558" t="s">
        <v>3255</v>
      </c>
      <c r="D2558" t="s">
        <v>3259</v>
      </c>
      <c r="E2558" t="s">
        <v>3257</v>
      </c>
      <c r="F2558" t="s">
        <v>13</v>
      </c>
      <c r="G2558" t="s">
        <v>21</v>
      </c>
    </row>
    <row r="2559" spans="1:7" x14ac:dyDescent="0.2">
      <c r="A2559" t="s">
        <v>5848</v>
      </c>
      <c r="B2559" s="2">
        <v>38947</v>
      </c>
      <c r="C2559" t="s">
        <v>3255</v>
      </c>
      <c r="D2559" t="s">
        <v>3300</v>
      </c>
      <c r="E2559" t="s">
        <v>3257</v>
      </c>
      <c r="F2559" t="s">
        <v>65</v>
      </c>
      <c r="G2559" t="s">
        <v>37</v>
      </c>
    </row>
    <row r="2560" spans="1:7" x14ac:dyDescent="0.2">
      <c r="A2560" t="s">
        <v>5849</v>
      </c>
      <c r="B2560" s="2">
        <v>36255</v>
      </c>
      <c r="C2560" t="s">
        <v>3255</v>
      </c>
      <c r="D2560" t="s">
        <v>3259</v>
      </c>
      <c r="E2560" t="s">
        <v>3257</v>
      </c>
      <c r="F2560" t="s">
        <v>65</v>
      </c>
      <c r="G2560" t="s">
        <v>21</v>
      </c>
    </row>
    <row r="2561" spans="1:7" x14ac:dyDescent="0.2">
      <c r="A2561" t="s">
        <v>5850</v>
      </c>
      <c r="B2561" s="2">
        <v>37015</v>
      </c>
      <c r="C2561" t="s">
        <v>3456</v>
      </c>
      <c r="D2561" t="s">
        <v>3259</v>
      </c>
      <c r="E2561" t="s">
        <v>3257</v>
      </c>
      <c r="F2561" t="s">
        <v>13</v>
      </c>
      <c r="G2561" t="s">
        <v>18</v>
      </c>
    </row>
    <row r="2562" spans="1:7" x14ac:dyDescent="0.2">
      <c r="A2562" t="s">
        <v>5851</v>
      </c>
      <c r="B2562" s="2">
        <v>37352</v>
      </c>
      <c r="C2562" t="s">
        <v>3255</v>
      </c>
      <c r="D2562" t="s">
        <v>3263</v>
      </c>
      <c r="E2562" t="s">
        <v>3257</v>
      </c>
      <c r="F2562" t="s">
        <v>13</v>
      </c>
      <c r="G2562" t="s">
        <v>37</v>
      </c>
    </row>
    <row r="2563" spans="1:7" x14ac:dyDescent="0.2">
      <c r="A2563" t="s">
        <v>5852</v>
      </c>
      <c r="B2563" s="2">
        <v>38196</v>
      </c>
      <c r="C2563" t="s">
        <v>3255</v>
      </c>
      <c r="D2563" t="s">
        <v>3272</v>
      </c>
      <c r="E2563" t="s">
        <v>3257</v>
      </c>
      <c r="F2563" t="s">
        <v>13</v>
      </c>
      <c r="G2563" t="s">
        <v>18</v>
      </c>
    </row>
    <row r="2564" spans="1:7" x14ac:dyDescent="0.2">
      <c r="A2564" t="s">
        <v>5853</v>
      </c>
      <c r="B2564" s="2">
        <v>36551</v>
      </c>
      <c r="C2564" t="s">
        <v>3255</v>
      </c>
      <c r="D2564" t="s">
        <v>3259</v>
      </c>
      <c r="E2564" t="s">
        <v>3257</v>
      </c>
      <c r="F2564" t="s">
        <v>13</v>
      </c>
      <c r="G2564" t="s">
        <v>21</v>
      </c>
    </row>
    <row r="2565" spans="1:7" x14ac:dyDescent="0.2">
      <c r="A2565" t="s">
        <v>5854</v>
      </c>
      <c r="B2565" s="2">
        <v>35763</v>
      </c>
      <c r="C2565" t="s">
        <v>3255</v>
      </c>
      <c r="D2565" t="s">
        <v>3259</v>
      </c>
      <c r="E2565" t="s">
        <v>3257</v>
      </c>
      <c r="F2565" t="s">
        <v>13</v>
      </c>
      <c r="G2565" t="s">
        <v>21</v>
      </c>
    </row>
    <row r="2566" spans="1:7" x14ac:dyDescent="0.2">
      <c r="A2566" t="s">
        <v>5855</v>
      </c>
      <c r="B2566" s="2">
        <v>39732</v>
      </c>
      <c r="C2566" t="s">
        <v>3255</v>
      </c>
      <c r="D2566" t="s">
        <v>3266</v>
      </c>
      <c r="E2566" t="s">
        <v>3257</v>
      </c>
      <c r="F2566" t="s">
        <v>13</v>
      </c>
      <c r="G2566" t="s">
        <v>21</v>
      </c>
    </row>
    <row r="2567" spans="1:7" x14ac:dyDescent="0.2">
      <c r="A2567" t="s">
        <v>5856</v>
      </c>
      <c r="B2567" s="2">
        <v>35303</v>
      </c>
      <c r="C2567" t="s">
        <v>3255</v>
      </c>
      <c r="D2567" t="s">
        <v>3259</v>
      </c>
      <c r="E2567" t="s">
        <v>3257</v>
      </c>
      <c r="F2567" t="s">
        <v>13</v>
      </c>
      <c r="G2567" t="s">
        <v>21</v>
      </c>
    </row>
    <row r="2568" spans="1:7" x14ac:dyDescent="0.2">
      <c r="A2568" t="s">
        <v>5857</v>
      </c>
      <c r="B2568" s="2">
        <v>39559</v>
      </c>
      <c r="C2568" t="s">
        <v>3255</v>
      </c>
      <c r="D2568" t="s">
        <v>3266</v>
      </c>
      <c r="E2568" t="s">
        <v>3257</v>
      </c>
      <c r="F2568" t="s">
        <v>13</v>
      </c>
      <c r="G2568" t="s">
        <v>37</v>
      </c>
    </row>
    <row r="2569" spans="1:7" x14ac:dyDescent="0.2">
      <c r="A2569" t="s">
        <v>5858</v>
      </c>
      <c r="B2569" s="2">
        <v>37552</v>
      </c>
      <c r="C2569" t="s">
        <v>3255</v>
      </c>
      <c r="D2569" t="s">
        <v>3263</v>
      </c>
      <c r="E2569" t="s">
        <v>3257</v>
      </c>
      <c r="F2569" t="s">
        <v>13</v>
      </c>
      <c r="G2569" t="s">
        <v>14</v>
      </c>
    </row>
    <row r="2570" spans="1:7" x14ac:dyDescent="0.2">
      <c r="A2570" t="s">
        <v>5859</v>
      </c>
      <c r="B2570" s="2">
        <v>31734</v>
      </c>
      <c r="C2570" t="s">
        <v>3255</v>
      </c>
      <c r="D2570" t="s">
        <v>3263</v>
      </c>
      <c r="E2570" t="s">
        <v>3257</v>
      </c>
      <c r="F2570" t="s">
        <v>13</v>
      </c>
      <c r="G2570" t="s">
        <v>37</v>
      </c>
    </row>
    <row r="2571" spans="1:7" x14ac:dyDescent="0.2">
      <c r="A2571" t="s">
        <v>5860</v>
      </c>
      <c r="B2571" s="2">
        <v>41508</v>
      </c>
      <c r="C2571" t="s">
        <v>3255</v>
      </c>
      <c r="D2571" t="s">
        <v>3259</v>
      </c>
      <c r="E2571" t="s">
        <v>3257</v>
      </c>
      <c r="F2571" t="s">
        <v>13</v>
      </c>
      <c r="G2571" t="s">
        <v>37</v>
      </c>
    </row>
    <row r="2572" spans="1:7" x14ac:dyDescent="0.2">
      <c r="A2572" t="s">
        <v>5861</v>
      </c>
      <c r="B2572" s="2">
        <v>42188</v>
      </c>
      <c r="C2572" t="s">
        <v>3255</v>
      </c>
      <c r="D2572" t="s">
        <v>3266</v>
      </c>
      <c r="E2572" t="s">
        <v>3257</v>
      </c>
      <c r="F2572" t="s">
        <v>13</v>
      </c>
      <c r="G2572" t="s">
        <v>21</v>
      </c>
    </row>
    <row r="2573" spans="1:7" x14ac:dyDescent="0.2">
      <c r="A2573" t="s">
        <v>5862</v>
      </c>
      <c r="B2573" s="2">
        <v>41155</v>
      </c>
      <c r="C2573" t="s">
        <v>3255</v>
      </c>
      <c r="D2573" t="s">
        <v>3259</v>
      </c>
      <c r="E2573" t="s">
        <v>3257</v>
      </c>
      <c r="F2573" t="s">
        <v>13</v>
      </c>
      <c r="G2573" t="s">
        <v>37</v>
      </c>
    </row>
    <row r="2574" spans="1:7" x14ac:dyDescent="0.2">
      <c r="A2574" t="s">
        <v>5863</v>
      </c>
      <c r="B2574" s="2">
        <v>36781</v>
      </c>
      <c r="C2574" t="s">
        <v>3255</v>
      </c>
      <c r="D2574" t="s">
        <v>3263</v>
      </c>
      <c r="E2574" t="s">
        <v>3257</v>
      </c>
      <c r="F2574" t="s">
        <v>13</v>
      </c>
      <c r="G2574" t="s">
        <v>37</v>
      </c>
    </row>
    <row r="2575" spans="1:7" x14ac:dyDescent="0.2">
      <c r="A2575" t="s">
        <v>5864</v>
      </c>
      <c r="B2575" s="2">
        <v>35043</v>
      </c>
      <c r="C2575" t="s">
        <v>3255</v>
      </c>
      <c r="D2575" t="s">
        <v>3263</v>
      </c>
      <c r="E2575" t="s">
        <v>3257</v>
      </c>
      <c r="F2575" t="s">
        <v>13</v>
      </c>
    </row>
    <row r="2576" spans="1:7" x14ac:dyDescent="0.2">
      <c r="A2576" t="s">
        <v>5865</v>
      </c>
      <c r="B2576" s="2">
        <v>39111</v>
      </c>
      <c r="C2576" t="s">
        <v>3255</v>
      </c>
      <c r="D2576" t="s">
        <v>3259</v>
      </c>
      <c r="E2576" t="s">
        <v>3257</v>
      </c>
      <c r="F2576" t="s">
        <v>13</v>
      </c>
      <c r="G2576" t="s">
        <v>37</v>
      </c>
    </row>
    <row r="2577" spans="1:7" x14ac:dyDescent="0.2">
      <c r="A2577" t="s">
        <v>5866</v>
      </c>
      <c r="B2577" s="2">
        <v>38098</v>
      </c>
      <c r="C2577" t="s">
        <v>3255</v>
      </c>
      <c r="D2577" t="s">
        <v>3259</v>
      </c>
      <c r="E2577" t="s">
        <v>3257</v>
      </c>
      <c r="F2577" t="s">
        <v>13</v>
      </c>
      <c r="G2577" t="s">
        <v>21</v>
      </c>
    </row>
    <row r="2578" spans="1:7" x14ac:dyDescent="0.2">
      <c r="A2578" t="s">
        <v>5867</v>
      </c>
      <c r="B2578" s="2">
        <v>41080</v>
      </c>
      <c r="C2578" t="s">
        <v>3255</v>
      </c>
      <c r="D2578" t="s">
        <v>3259</v>
      </c>
      <c r="E2578" t="s">
        <v>3257</v>
      </c>
      <c r="F2578" t="s">
        <v>13</v>
      </c>
      <c r="G2578" t="s">
        <v>37</v>
      </c>
    </row>
    <row r="2579" spans="1:7" x14ac:dyDescent="0.2">
      <c r="A2579" t="s">
        <v>5868</v>
      </c>
      <c r="B2579" s="2">
        <v>33799</v>
      </c>
      <c r="C2579" t="s">
        <v>3255</v>
      </c>
      <c r="D2579" t="s">
        <v>3259</v>
      </c>
      <c r="E2579" t="s">
        <v>3257</v>
      </c>
      <c r="F2579" t="s">
        <v>13</v>
      </c>
      <c r="G2579" t="s">
        <v>21</v>
      </c>
    </row>
    <row r="2580" spans="1:7" x14ac:dyDescent="0.2">
      <c r="A2580" t="s">
        <v>5869</v>
      </c>
      <c r="B2580" s="2">
        <v>36711</v>
      </c>
      <c r="C2580" t="s">
        <v>3255</v>
      </c>
      <c r="D2580" t="s">
        <v>3263</v>
      </c>
      <c r="E2580" t="s">
        <v>3257</v>
      </c>
      <c r="F2580" t="s">
        <v>13</v>
      </c>
      <c r="G2580" t="s">
        <v>18</v>
      </c>
    </row>
    <row r="2581" spans="1:7" x14ac:dyDescent="0.2">
      <c r="A2581" t="s">
        <v>5870</v>
      </c>
      <c r="B2581" s="2">
        <v>23860</v>
      </c>
      <c r="C2581" t="s">
        <v>3255</v>
      </c>
      <c r="D2581" t="s">
        <v>3266</v>
      </c>
      <c r="E2581" t="s">
        <v>3257</v>
      </c>
      <c r="F2581" t="s">
        <v>65</v>
      </c>
      <c r="G2581" t="s">
        <v>2318</v>
      </c>
    </row>
    <row r="2582" spans="1:7" x14ac:dyDescent="0.2">
      <c r="A2582" t="s">
        <v>5871</v>
      </c>
      <c r="B2582" s="2">
        <v>29680</v>
      </c>
      <c r="C2582" t="s">
        <v>3255</v>
      </c>
      <c r="D2582" t="s">
        <v>3272</v>
      </c>
      <c r="E2582" t="s">
        <v>3257</v>
      </c>
      <c r="F2582" t="s">
        <v>65</v>
      </c>
      <c r="G2582" t="s">
        <v>18</v>
      </c>
    </row>
    <row r="2583" spans="1:7" x14ac:dyDescent="0.2">
      <c r="A2583" t="s">
        <v>5872</v>
      </c>
      <c r="B2583" s="2">
        <v>36227</v>
      </c>
      <c r="C2583" t="s">
        <v>3255</v>
      </c>
      <c r="D2583" t="s">
        <v>3259</v>
      </c>
      <c r="E2583" t="s">
        <v>3257</v>
      </c>
      <c r="F2583" t="s">
        <v>13</v>
      </c>
      <c r="G2583" t="s">
        <v>37</v>
      </c>
    </row>
    <row r="2584" spans="1:7" x14ac:dyDescent="0.2">
      <c r="A2584" t="s">
        <v>5873</v>
      </c>
      <c r="B2584" s="2">
        <v>32876</v>
      </c>
      <c r="C2584" t="s">
        <v>3255</v>
      </c>
      <c r="D2584" t="s">
        <v>3263</v>
      </c>
      <c r="E2584" t="s">
        <v>3257</v>
      </c>
      <c r="F2584" t="s">
        <v>13</v>
      </c>
      <c r="G2584" t="s">
        <v>21</v>
      </c>
    </row>
    <row r="2585" spans="1:7" x14ac:dyDescent="0.2">
      <c r="A2585" t="s">
        <v>5874</v>
      </c>
      <c r="B2585" s="2">
        <v>40776</v>
      </c>
      <c r="C2585" t="s">
        <v>3255</v>
      </c>
      <c r="D2585" t="s">
        <v>3263</v>
      </c>
      <c r="E2585" t="s">
        <v>3257</v>
      </c>
      <c r="F2585" t="s">
        <v>13</v>
      </c>
      <c r="G2585" t="s">
        <v>21</v>
      </c>
    </row>
    <row r="2586" spans="1:7" x14ac:dyDescent="0.2">
      <c r="A2586" t="s">
        <v>5875</v>
      </c>
      <c r="B2586" s="2">
        <v>31885</v>
      </c>
      <c r="C2586" t="s">
        <v>3255</v>
      </c>
      <c r="D2586" t="s">
        <v>3409</v>
      </c>
      <c r="E2586" t="s">
        <v>3257</v>
      </c>
      <c r="F2586" t="s">
        <v>65</v>
      </c>
      <c r="G2586" t="s">
        <v>37</v>
      </c>
    </row>
    <row r="2587" spans="1:7" x14ac:dyDescent="0.2">
      <c r="A2587" t="s">
        <v>5876</v>
      </c>
      <c r="B2587" s="2">
        <v>40705</v>
      </c>
      <c r="C2587" t="s">
        <v>3255</v>
      </c>
      <c r="D2587" t="s">
        <v>3263</v>
      </c>
      <c r="E2587" t="s">
        <v>3257</v>
      </c>
      <c r="F2587" t="s">
        <v>13</v>
      </c>
      <c r="G2587" t="s">
        <v>21</v>
      </c>
    </row>
    <row r="2588" spans="1:7" x14ac:dyDescent="0.2">
      <c r="A2588" t="s">
        <v>5877</v>
      </c>
      <c r="B2588" s="2">
        <v>31888</v>
      </c>
      <c r="C2588" t="s">
        <v>3255</v>
      </c>
      <c r="D2588" t="s">
        <v>3259</v>
      </c>
      <c r="E2588" t="s">
        <v>3257</v>
      </c>
      <c r="F2588" t="s">
        <v>13</v>
      </c>
      <c r="G2588" t="s">
        <v>37</v>
      </c>
    </row>
    <row r="2589" spans="1:7" x14ac:dyDescent="0.2">
      <c r="A2589" t="s">
        <v>5878</v>
      </c>
      <c r="B2589" s="2">
        <v>38027</v>
      </c>
      <c r="C2589" t="s">
        <v>3255</v>
      </c>
      <c r="D2589" t="s">
        <v>3263</v>
      </c>
      <c r="E2589" t="s">
        <v>3257</v>
      </c>
      <c r="F2589" t="s">
        <v>13</v>
      </c>
      <c r="G2589" t="s">
        <v>21</v>
      </c>
    </row>
    <row r="2590" spans="1:7" x14ac:dyDescent="0.2">
      <c r="A2590" t="s">
        <v>5879</v>
      </c>
      <c r="B2590" s="2">
        <v>38552</v>
      </c>
      <c r="C2590" t="s">
        <v>3255</v>
      </c>
      <c r="D2590" t="s">
        <v>3263</v>
      </c>
      <c r="E2590" t="s">
        <v>5880</v>
      </c>
      <c r="F2590" t="s">
        <v>1279</v>
      </c>
      <c r="G2590" t="s">
        <v>37</v>
      </c>
    </row>
    <row r="2591" spans="1:7" x14ac:dyDescent="0.2">
      <c r="A2591" t="s">
        <v>5881</v>
      </c>
      <c r="B2591" s="2">
        <v>41478</v>
      </c>
      <c r="C2591" t="s">
        <v>3255</v>
      </c>
      <c r="D2591" t="s">
        <v>3266</v>
      </c>
      <c r="E2591" t="s">
        <v>3257</v>
      </c>
      <c r="F2591" t="s">
        <v>196</v>
      </c>
      <c r="G2591" t="s">
        <v>18</v>
      </c>
    </row>
    <row r="2592" spans="1:7" x14ac:dyDescent="0.2">
      <c r="A2592" t="s">
        <v>5882</v>
      </c>
      <c r="B2592" s="2">
        <v>39187</v>
      </c>
      <c r="C2592" t="s">
        <v>3255</v>
      </c>
      <c r="D2592" t="s">
        <v>3266</v>
      </c>
      <c r="E2592" t="s">
        <v>3920</v>
      </c>
      <c r="F2592" t="s">
        <v>701</v>
      </c>
      <c r="G2592" t="s">
        <v>37</v>
      </c>
    </row>
    <row r="2593" spans="1:7" x14ac:dyDescent="0.2">
      <c r="A2593" t="s">
        <v>5883</v>
      </c>
      <c r="B2593" s="2">
        <v>40316</v>
      </c>
      <c r="C2593" t="s">
        <v>3255</v>
      </c>
      <c r="D2593" t="s">
        <v>3259</v>
      </c>
      <c r="E2593" t="s">
        <v>4102</v>
      </c>
      <c r="F2593" t="s">
        <v>196</v>
      </c>
      <c r="G2593" t="s">
        <v>359</v>
      </c>
    </row>
    <row r="2594" spans="1:7" x14ac:dyDescent="0.2">
      <c r="A2594" t="s">
        <v>5884</v>
      </c>
      <c r="B2594" s="2">
        <v>38338</v>
      </c>
      <c r="C2594" t="s">
        <v>3255</v>
      </c>
      <c r="D2594" t="s">
        <v>3263</v>
      </c>
      <c r="E2594" t="s">
        <v>5885</v>
      </c>
      <c r="F2594" t="s">
        <v>13</v>
      </c>
      <c r="G2594" t="s">
        <v>37</v>
      </c>
    </row>
    <row r="2595" spans="1:7" x14ac:dyDescent="0.2">
      <c r="A2595" t="s">
        <v>5886</v>
      </c>
      <c r="B2595" s="2">
        <v>39789</v>
      </c>
      <c r="C2595" t="s">
        <v>3255</v>
      </c>
      <c r="D2595" t="s">
        <v>3263</v>
      </c>
      <c r="E2595" t="s">
        <v>3257</v>
      </c>
      <c r="F2595" t="s">
        <v>476</v>
      </c>
      <c r="G2595" t="s">
        <v>37</v>
      </c>
    </row>
    <row r="2596" spans="1:7" x14ac:dyDescent="0.2">
      <c r="A2596" t="s">
        <v>5887</v>
      </c>
      <c r="B2596" s="2">
        <v>41713</v>
      </c>
      <c r="C2596" t="s">
        <v>3255</v>
      </c>
      <c r="D2596" t="s">
        <v>3256</v>
      </c>
      <c r="E2596" t="s">
        <v>3257</v>
      </c>
      <c r="F2596" t="s">
        <v>13</v>
      </c>
    </row>
    <row r="2597" spans="1:7" x14ac:dyDescent="0.2">
      <c r="A2597" t="s">
        <v>5888</v>
      </c>
      <c r="B2597" s="2">
        <v>40190</v>
      </c>
      <c r="C2597" t="s">
        <v>3255</v>
      </c>
      <c r="D2597" t="s">
        <v>3256</v>
      </c>
      <c r="E2597" t="s">
        <v>3257</v>
      </c>
      <c r="F2597" t="s">
        <v>13</v>
      </c>
      <c r="G2597" t="s">
        <v>37</v>
      </c>
    </row>
    <row r="2598" spans="1:7" x14ac:dyDescent="0.2">
      <c r="A2598" t="s">
        <v>5889</v>
      </c>
      <c r="B2598" s="2">
        <v>36473</v>
      </c>
      <c r="C2598" t="s">
        <v>3255</v>
      </c>
      <c r="D2598" t="s">
        <v>3259</v>
      </c>
      <c r="E2598" t="s">
        <v>3257</v>
      </c>
      <c r="F2598" t="s">
        <v>65</v>
      </c>
      <c r="G2598" t="s">
        <v>37</v>
      </c>
    </row>
    <row r="2599" spans="1:7" x14ac:dyDescent="0.2">
      <c r="A2599" t="s">
        <v>5890</v>
      </c>
      <c r="B2599" s="2">
        <v>40248</v>
      </c>
      <c r="C2599" t="s">
        <v>3255</v>
      </c>
      <c r="D2599" t="s">
        <v>3263</v>
      </c>
      <c r="E2599" t="s">
        <v>3257</v>
      </c>
      <c r="F2599" t="s">
        <v>13</v>
      </c>
      <c r="G2599" t="s">
        <v>37</v>
      </c>
    </row>
    <row r="2600" spans="1:7" x14ac:dyDescent="0.2">
      <c r="A2600" t="s">
        <v>5891</v>
      </c>
      <c r="B2600" s="2">
        <v>38701</v>
      </c>
      <c r="C2600" t="s">
        <v>3255</v>
      </c>
      <c r="D2600" t="s">
        <v>3266</v>
      </c>
      <c r="E2600" t="s">
        <v>4552</v>
      </c>
      <c r="F2600" t="s">
        <v>1118</v>
      </c>
      <c r="G2600" t="s">
        <v>37</v>
      </c>
    </row>
    <row r="2601" spans="1:7" x14ac:dyDescent="0.2">
      <c r="A2601" t="s">
        <v>5892</v>
      </c>
      <c r="B2601" s="2">
        <v>38776</v>
      </c>
      <c r="C2601" t="s">
        <v>3255</v>
      </c>
      <c r="D2601" t="s">
        <v>3433</v>
      </c>
      <c r="E2601" t="s">
        <v>3257</v>
      </c>
      <c r="F2601" t="s">
        <v>13</v>
      </c>
      <c r="G2601" t="s">
        <v>37</v>
      </c>
    </row>
    <row r="2602" spans="1:7" x14ac:dyDescent="0.2">
      <c r="A2602" t="s">
        <v>5893</v>
      </c>
      <c r="B2602" s="2">
        <v>38952</v>
      </c>
      <c r="C2602" t="s">
        <v>3255</v>
      </c>
      <c r="D2602" t="s">
        <v>3433</v>
      </c>
      <c r="E2602" t="s">
        <v>3257</v>
      </c>
      <c r="F2602" t="s">
        <v>17</v>
      </c>
      <c r="G2602" t="s">
        <v>37</v>
      </c>
    </row>
    <row r="2603" spans="1:7" x14ac:dyDescent="0.2">
      <c r="A2603" t="s">
        <v>5894</v>
      </c>
      <c r="B2603" s="2">
        <v>40597</v>
      </c>
      <c r="C2603" t="s">
        <v>3255</v>
      </c>
      <c r="D2603" t="s">
        <v>3433</v>
      </c>
      <c r="E2603" t="s">
        <v>3257</v>
      </c>
      <c r="F2603" t="s">
        <v>1757</v>
      </c>
      <c r="G2603" t="s">
        <v>37</v>
      </c>
    </row>
    <row r="2604" spans="1:7" x14ac:dyDescent="0.2">
      <c r="A2604" t="s">
        <v>5895</v>
      </c>
      <c r="B2604" s="2">
        <v>39739</v>
      </c>
      <c r="C2604" t="s">
        <v>3255</v>
      </c>
      <c r="D2604" t="s">
        <v>3263</v>
      </c>
      <c r="E2604" t="s">
        <v>5896</v>
      </c>
      <c r="F2604" t="s">
        <v>2606</v>
      </c>
      <c r="G2604" t="s">
        <v>37</v>
      </c>
    </row>
    <row r="2605" spans="1:7" x14ac:dyDescent="0.2">
      <c r="A2605" t="s">
        <v>5897</v>
      </c>
      <c r="B2605" s="2">
        <v>37401</v>
      </c>
      <c r="C2605" t="s">
        <v>3255</v>
      </c>
      <c r="D2605" t="s">
        <v>3259</v>
      </c>
      <c r="E2605" t="s">
        <v>3257</v>
      </c>
      <c r="F2605" t="s">
        <v>13</v>
      </c>
      <c r="G2605" t="s">
        <v>37</v>
      </c>
    </row>
    <row r="2606" spans="1:7" x14ac:dyDescent="0.2">
      <c r="A2606" t="s">
        <v>5898</v>
      </c>
      <c r="B2606" s="2">
        <v>35427</v>
      </c>
      <c r="C2606" t="s">
        <v>3255</v>
      </c>
      <c r="D2606" t="s">
        <v>3259</v>
      </c>
      <c r="E2606" t="s">
        <v>3257</v>
      </c>
      <c r="F2606" t="s">
        <v>13</v>
      </c>
      <c r="G2606" t="s">
        <v>37</v>
      </c>
    </row>
    <row r="2607" spans="1:7" x14ac:dyDescent="0.2">
      <c r="A2607" t="s">
        <v>5899</v>
      </c>
      <c r="B2607" s="2">
        <v>36256</v>
      </c>
      <c r="C2607" t="s">
        <v>3255</v>
      </c>
      <c r="D2607" t="s">
        <v>3409</v>
      </c>
      <c r="E2607" t="s">
        <v>3257</v>
      </c>
      <c r="F2607" t="s">
        <v>2611</v>
      </c>
      <c r="G2607" t="s">
        <v>37</v>
      </c>
    </row>
    <row r="2608" spans="1:7" x14ac:dyDescent="0.2">
      <c r="A2608" t="s">
        <v>5900</v>
      </c>
      <c r="B2608" s="2">
        <v>41892</v>
      </c>
      <c r="C2608" t="s">
        <v>3255</v>
      </c>
      <c r="D2608" t="s">
        <v>3263</v>
      </c>
      <c r="E2608" t="s">
        <v>3257</v>
      </c>
      <c r="F2608" t="s">
        <v>476</v>
      </c>
      <c r="G2608" t="s">
        <v>37</v>
      </c>
    </row>
    <row r="2609" spans="1:7" x14ac:dyDescent="0.2">
      <c r="A2609" t="s">
        <v>5901</v>
      </c>
      <c r="B2609" s="2">
        <v>38059</v>
      </c>
      <c r="C2609" t="s">
        <v>3255</v>
      </c>
      <c r="D2609" t="s">
        <v>3263</v>
      </c>
      <c r="E2609" t="s">
        <v>3257</v>
      </c>
      <c r="F2609" t="s">
        <v>13</v>
      </c>
      <c r="G2609" t="s">
        <v>37</v>
      </c>
    </row>
    <row r="2610" spans="1:7" x14ac:dyDescent="0.2">
      <c r="A2610" t="s">
        <v>5902</v>
      </c>
      <c r="B2610" s="2">
        <v>38636</v>
      </c>
      <c r="C2610" t="s">
        <v>3255</v>
      </c>
      <c r="D2610" t="s">
        <v>3263</v>
      </c>
      <c r="E2610" t="s">
        <v>3257</v>
      </c>
      <c r="F2610" t="s">
        <v>13</v>
      </c>
      <c r="G2610" t="s">
        <v>37</v>
      </c>
    </row>
    <row r="2611" spans="1:7" x14ac:dyDescent="0.2">
      <c r="A2611" t="s">
        <v>5903</v>
      </c>
      <c r="B2611" s="2">
        <v>37114</v>
      </c>
      <c r="C2611" t="s">
        <v>3255</v>
      </c>
      <c r="D2611" t="s">
        <v>3433</v>
      </c>
      <c r="E2611" t="s">
        <v>3257</v>
      </c>
      <c r="F2611" t="s">
        <v>65</v>
      </c>
      <c r="G2611" t="s">
        <v>37</v>
      </c>
    </row>
    <row r="2612" spans="1:7" x14ac:dyDescent="0.2">
      <c r="A2612" t="s">
        <v>5904</v>
      </c>
      <c r="B2612" s="2">
        <v>41526</v>
      </c>
      <c r="C2612" t="s">
        <v>3255</v>
      </c>
      <c r="D2612" t="s">
        <v>3433</v>
      </c>
      <c r="E2612" t="s">
        <v>3257</v>
      </c>
      <c r="F2612" t="s">
        <v>65</v>
      </c>
      <c r="G2612" t="s">
        <v>21</v>
      </c>
    </row>
    <row r="2613" spans="1:7" x14ac:dyDescent="0.2">
      <c r="A2613" t="s">
        <v>5905</v>
      </c>
      <c r="B2613" s="2">
        <v>35128</v>
      </c>
      <c r="C2613" t="s">
        <v>3255</v>
      </c>
      <c r="D2613" t="s">
        <v>3300</v>
      </c>
      <c r="E2613" t="s">
        <v>3257</v>
      </c>
      <c r="F2613" t="s">
        <v>13</v>
      </c>
      <c r="G2613" t="s">
        <v>37</v>
      </c>
    </row>
    <row r="2614" spans="1:7" x14ac:dyDescent="0.2">
      <c r="A2614" t="s">
        <v>5906</v>
      </c>
      <c r="B2614" s="2">
        <v>41341</v>
      </c>
      <c r="C2614" t="s">
        <v>3255</v>
      </c>
      <c r="D2614" t="s">
        <v>3433</v>
      </c>
      <c r="E2614" t="s">
        <v>3257</v>
      </c>
      <c r="F2614" t="s">
        <v>476</v>
      </c>
      <c r="G2614" t="s">
        <v>37</v>
      </c>
    </row>
    <row r="2615" spans="1:7" x14ac:dyDescent="0.2">
      <c r="A2615" t="s">
        <v>5907</v>
      </c>
      <c r="B2615" s="2">
        <v>36489</v>
      </c>
      <c r="C2615" t="s">
        <v>3255</v>
      </c>
      <c r="D2615" t="s">
        <v>3272</v>
      </c>
      <c r="E2615" t="s">
        <v>3257</v>
      </c>
      <c r="F2615" t="s">
        <v>13</v>
      </c>
      <c r="G2615" t="s">
        <v>37</v>
      </c>
    </row>
    <row r="2616" spans="1:7" x14ac:dyDescent="0.2">
      <c r="A2616" t="s">
        <v>5908</v>
      </c>
      <c r="B2616" s="2">
        <v>39719</v>
      </c>
      <c r="C2616" t="s">
        <v>3255</v>
      </c>
      <c r="D2616" t="s">
        <v>3263</v>
      </c>
      <c r="E2616" t="s">
        <v>3257</v>
      </c>
      <c r="F2616" t="s">
        <v>13</v>
      </c>
      <c r="G2616" t="s">
        <v>37</v>
      </c>
    </row>
    <row r="2617" spans="1:7" x14ac:dyDescent="0.2">
      <c r="A2617" t="s">
        <v>5909</v>
      </c>
      <c r="B2617" s="2">
        <v>34882</v>
      </c>
      <c r="C2617" t="s">
        <v>3456</v>
      </c>
      <c r="D2617" t="s">
        <v>3433</v>
      </c>
      <c r="E2617" t="s">
        <v>3257</v>
      </c>
      <c r="F2617" t="s">
        <v>13</v>
      </c>
      <c r="G2617" t="s">
        <v>37</v>
      </c>
    </row>
    <row r="2618" spans="1:7" x14ac:dyDescent="0.2">
      <c r="A2618" t="s">
        <v>5910</v>
      </c>
      <c r="B2618" s="2">
        <v>37431</v>
      </c>
      <c r="C2618" t="s">
        <v>3255</v>
      </c>
      <c r="D2618" t="s">
        <v>3272</v>
      </c>
      <c r="E2618" t="s">
        <v>3257</v>
      </c>
      <c r="F2618" t="s">
        <v>13</v>
      </c>
      <c r="G2618" t="s">
        <v>18</v>
      </c>
    </row>
    <row r="2619" spans="1:7" x14ac:dyDescent="0.2">
      <c r="A2619" t="s">
        <v>5911</v>
      </c>
      <c r="B2619" s="2">
        <v>40951</v>
      </c>
      <c r="C2619" t="s">
        <v>3255</v>
      </c>
      <c r="D2619" t="s">
        <v>3256</v>
      </c>
      <c r="E2619" t="s">
        <v>3257</v>
      </c>
      <c r="F2619" t="s">
        <v>13</v>
      </c>
    </row>
    <row r="2620" spans="1:7" x14ac:dyDescent="0.2">
      <c r="A2620" t="s">
        <v>5912</v>
      </c>
      <c r="B2620" s="2">
        <v>36545</v>
      </c>
      <c r="C2620" t="s">
        <v>3255</v>
      </c>
      <c r="D2620" t="s">
        <v>3263</v>
      </c>
      <c r="E2620" t="s">
        <v>3257</v>
      </c>
      <c r="F2620" t="s">
        <v>65</v>
      </c>
      <c r="G2620" t="s">
        <v>18</v>
      </c>
    </row>
    <row r="2621" spans="1:7" x14ac:dyDescent="0.2">
      <c r="A2621" t="s">
        <v>5913</v>
      </c>
      <c r="B2621" s="2">
        <v>38005</v>
      </c>
      <c r="C2621" t="s">
        <v>3255</v>
      </c>
      <c r="D2621" t="s">
        <v>3272</v>
      </c>
      <c r="E2621" t="s">
        <v>3257</v>
      </c>
      <c r="F2621" t="s">
        <v>196</v>
      </c>
      <c r="G2621" t="s">
        <v>18</v>
      </c>
    </row>
    <row r="2622" spans="1:7" x14ac:dyDescent="0.2">
      <c r="A2622" t="s">
        <v>5914</v>
      </c>
      <c r="B2622" s="2">
        <v>41656</v>
      </c>
      <c r="C2622" t="s">
        <v>3255</v>
      </c>
      <c r="D2622" t="s">
        <v>3300</v>
      </c>
      <c r="E2622" t="s">
        <v>3257</v>
      </c>
      <c r="F2622" t="s">
        <v>65</v>
      </c>
      <c r="G2622" t="s">
        <v>37</v>
      </c>
    </row>
    <row r="2623" spans="1:7" x14ac:dyDescent="0.2">
      <c r="A2623" t="s">
        <v>5915</v>
      </c>
      <c r="B2623" s="2">
        <v>38846</v>
      </c>
      <c r="C2623" t="s">
        <v>3255</v>
      </c>
      <c r="D2623" t="s">
        <v>3263</v>
      </c>
      <c r="E2623" t="s">
        <v>3257</v>
      </c>
      <c r="F2623" t="s">
        <v>13</v>
      </c>
      <c r="G2623" t="s">
        <v>37</v>
      </c>
    </row>
    <row r="2624" spans="1:7" x14ac:dyDescent="0.2">
      <c r="A2624" t="s">
        <v>5916</v>
      </c>
      <c r="B2624" s="2">
        <v>40994</v>
      </c>
      <c r="C2624" t="s">
        <v>3255</v>
      </c>
      <c r="D2624" t="s">
        <v>3266</v>
      </c>
      <c r="E2624" t="s">
        <v>3257</v>
      </c>
      <c r="F2624" t="s">
        <v>65</v>
      </c>
      <c r="G2624" t="s">
        <v>37</v>
      </c>
    </row>
    <row r="2625" spans="1:7" x14ac:dyDescent="0.2">
      <c r="A2625" t="s">
        <v>5917</v>
      </c>
      <c r="B2625" s="2">
        <v>37378</v>
      </c>
      <c r="C2625" t="s">
        <v>3255</v>
      </c>
      <c r="D2625" t="s">
        <v>3259</v>
      </c>
      <c r="E2625" t="s">
        <v>4102</v>
      </c>
      <c r="F2625" t="s">
        <v>196</v>
      </c>
      <c r="G2625" t="s">
        <v>37</v>
      </c>
    </row>
    <row r="2626" spans="1:7" x14ac:dyDescent="0.2">
      <c r="A2626" t="s">
        <v>5918</v>
      </c>
      <c r="B2626" s="2">
        <v>35208</v>
      </c>
      <c r="C2626" t="s">
        <v>3456</v>
      </c>
      <c r="D2626" t="s">
        <v>3433</v>
      </c>
      <c r="E2626" t="s">
        <v>3257</v>
      </c>
      <c r="F2626" t="s">
        <v>65</v>
      </c>
      <c r="G2626" t="s">
        <v>37</v>
      </c>
    </row>
    <row r="2627" spans="1:7" x14ac:dyDescent="0.2">
      <c r="A2627" t="s">
        <v>5919</v>
      </c>
      <c r="B2627" s="2">
        <v>40780</v>
      </c>
      <c r="C2627" t="s">
        <v>3255</v>
      </c>
      <c r="D2627" t="s">
        <v>3263</v>
      </c>
      <c r="E2627" t="s">
        <v>3257</v>
      </c>
      <c r="F2627" t="s">
        <v>1899</v>
      </c>
      <c r="G2627" t="s">
        <v>37</v>
      </c>
    </row>
    <row r="2628" spans="1:7" x14ac:dyDescent="0.2">
      <c r="A2628" t="s">
        <v>5920</v>
      </c>
      <c r="B2628" s="2">
        <v>38168</v>
      </c>
      <c r="C2628" t="s">
        <v>3255</v>
      </c>
      <c r="D2628" t="s">
        <v>3259</v>
      </c>
      <c r="E2628" t="s">
        <v>3257</v>
      </c>
      <c r="F2628" t="s">
        <v>36</v>
      </c>
      <c r="G2628" t="s">
        <v>37</v>
      </c>
    </row>
    <row r="2629" spans="1:7" x14ac:dyDescent="0.2">
      <c r="A2629" t="s">
        <v>5921</v>
      </c>
      <c r="B2629" s="2">
        <v>37443</v>
      </c>
      <c r="C2629" t="s">
        <v>3255</v>
      </c>
      <c r="D2629" t="s">
        <v>3263</v>
      </c>
      <c r="E2629" t="s">
        <v>3257</v>
      </c>
      <c r="F2629" t="s">
        <v>65</v>
      </c>
      <c r="G2629" t="s">
        <v>37</v>
      </c>
    </row>
    <row r="2630" spans="1:7" x14ac:dyDescent="0.2">
      <c r="A2630" t="s">
        <v>5922</v>
      </c>
      <c r="B2630" s="2">
        <v>38653</v>
      </c>
      <c r="C2630" t="s">
        <v>3255</v>
      </c>
      <c r="D2630" t="s">
        <v>3433</v>
      </c>
      <c r="E2630" t="s">
        <v>3257</v>
      </c>
      <c r="F2630" t="s">
        <v>13</v>
      </c>
      <c r="G2630" t="s">
        <v>21</v>
      </c>
    </row>
    <row r="2631" spans="1:7" x14ac:dyDescent="0.2">
      <c r="A2631" t="s">
        <v>5923</v>
      </c>
      <c r="B2631" s="2">
        <v>40761</v>
      </c>
      <c r="C2631" t="s">
        <v>3255</v>
      </c>
      <c r="D2631" t="s">
        <v>3272</v>
      </c>
      <c r="E2631" t="s">
        <v>3257</v>
      </c>
      <c r="F2631" t="s">
        <v>65</v>
      </c>
      <c r="G2631" t="s">
        <v>18</v>
      </c>
    </row>
    <row r="2632" spans="1:7" x14ac:dyDescent="0.2">
      <c r="A2632" t="s">
        <v>5924</v>
      </c>
      <c r="B2632" s="2">
        <v>36005</v>
      </c>
      <c r="C2632" t="s">
        <v>3255</v>
      </c>
      <c r="D2632" t="s">
        <v>3263</v>
      </c>
      <c r="E2632" t="s">
        <v>3257</v>
      </c>
      <c r="F2632" t="s">
        <v>13</v>
      </c>
      <c r="G2632" t="s">
        <v>21</v>
      </c>
    </row>
    <row r="2633" spans="1:7" x14ac:dyDescent="0.2">
      <c r="A2633" t="s">
        <v>5925</v>
      </c>
      <c r="B2633" s="2">
        <v>40965</v>
      </c>
      <c r="C2633" t="s">
        <v>3255</v>
      </c>
      <c r="D2633" t="s">
        <v>3263</v>
      </c>
      <c r="E2633" t="s">
        <v>3257</v>
      </c>
      <c r="F2633" t="s">
        <v>13</v>
      </c>
      <c r="G2633" t="s">
        <v>37</v>
      </c>
    </row>
    <row r="2634" spans="1:7" x14ac:dyDescent="0.2">
      <c r="A2634" t="s">
        <v>5926</v>
      </c>
      <c r="B2634" s="2">
        <v>42132</v>
      </c>
      <c r="C2634" t="s">
        <v>3255</v>
      </c>
      <c r="D2634" t="s">
        <v>3259</v>
      </c>
      <c r="E2634" t="s">
        <v>3257</v>
      </c>
      <c r="F2634" t="s">
        <v>13</v>
      </c>
      <c r="G2634" t="s">
        <v>37</v>
      </c>
    </row>
    <row r="2635" spans="1:7" x14ac:dyDescent="0.2">
      <c r="A2635" t="s">
        <v>5927</v>
      </c>
      <c r="B2635" s="2">
        <v>38655</v>
      </c>
      <c r="C2635" t="s">
        <v>3255</v>
      </c>
      <c r="D2635" t="s">
        <v>3259</v>
      </c>
      <c r="E2635" t="s">
        <v>3257</v>
      </c>
      <c r="F2635" t="s">
        <v>65</v>
      </c>
      <c r="G2635" t="s">
        <v>37</v>
      </c>
    </row>
    <row r="2636" spans="1:7" x14ac:dyDescent="0.2">
      <c r="A2636" t="s">
        <v>5928</v>
      </c>
      <c r="B2636" s="2">
        <v>40118</v>
      </c>
      <c r="C2636" t="s">
        <v>3255</v>
      </c>
      <c r="D2636" t="s">
        <v>3259</v>
      </c>
      <c r="E2636" t="s">
        <v>3257</v>
      </c>
      <c r="F2636" t="s">
        <v>13</v>
      </c>
      <c r="G2636" t="s">
        <v>37</v>
      </c>
    </row>
    <row r="2637" spans="1:7" x14ac:dyDescent="0.2">
      <c r="A2637" t="s">
        <v>5929</v>
      </c>
      <c r="B2637" s="2">
        <v>39598</v>
      </c>
      <c r="C2637" t="s">
        <v>3255</v>
      </c>
      <c r="D2637" t="s">
        <v>3266</v>
      </c>
      <c r="E2637" t="s">
        <v>3257</v>
      </c>
      <c r="F2637" t="s">
        <v>13</v>
      </c>
      <c r="G2637" t="s">
        <v>37</v>
      </c>
    </row>
    <row r="2638" spans="1:7" x14ac:dyDescent="0.2">
      <c r="A2638" t="s">
        <v>5930</v>
      </c>
      <c r="B2638" s="2">
        <v>38889</v>
      </c>
      <c r="C2638" t="s">
        <v>3255</v>
      </c>
      <c r="D2638" t="s">
        <v>3449</v>
      </c>
      <c r="E2638" t="s">
        <v>3257</v>
      </c>
      <c r="F2638" t="s">
        <v>13</v>
      </c>
      <c r="G2638" t="s">
        <v>37</v>
      </c>
    </row>
    <row r="2639" spans="1:7" x14ac:dyDescent="0.2">
      <c r="A2639" t="s">
        <v>5931</v>
      </c>
      <c r="B2639" s="2">
        <v>39204</v>
      </c>
      <c r="C2639" t="s">
        <v>3255</v>
      </c>
      <c r="D2639" t="s">
        <v>3300</v>
      </c>
      <c r="E2639" t="s">
        <v>3257</v>
      </c>
      <c r="F2639" t="s">
        <v>13</v>
      </c>
      <c r="G2639" t="s">
        <v>37</v>
      </c>
    </row>
    <row r="2640" spans="1:7" x14ac:dyDescent="0.2">
      <c r="A2640" t="s">
        <v>5932</v>
      </c>
      <c r="B2640" s="2">
        <v>38918</v>
      </c>
      <c r="C2640" t="s">
        <v>3255</v>
      </c>
      <c r="D2640" t="s">
        <v>3263</v>
      </c>
      <c r="E2640" t="s">
        <v>3257</v>
      </c>
      <c r="F2640" t="s">
        <v>13</v>
      </c>
      <c r="G2640" t="s">
        <v>18</v>
      </c>
    </row>
    <row r="2641" spans="1:7" x14ac:dyDescent="0.2">
      <c r="A2641" t="s">
        <v>5933</v>
      </c>
      <c r="B2641" s="2">
        <v>39388</v>
      </c>
      <c r="C2641" t="s">
        <v>3255</v>
      </c>
      <c r="D2641" t="s">
        <v>3266</v>
      </c>
      <c r="E2641" t="s">
        <v>3257</v>
      </c>
      <c r="F2641" t="s">
        <v>13</v>
      </c>
      <c r="G2641" t="s">
        <v>37</v>
      </c>
    </row>
    <row r="2642" spans="1:7" x14ac:dyDescent="0.2">
      <c r="A2642" t="s">
        <v>5934</v>
      </c>
      <c r="B2642" s="2">
        <v>37135</v>
      </c>
      <c r="C2642" t="s">
        <v>3255</v>
      </c>
      <c r="D2642" t="s">
        <v>3263</v>
      </c>
      <c r="E2642" t="s">
        <v>3257</v>
      </c>
      <c r="F2642" t="s">
        <v>13</v>
      </c>
      <c r="G2642" t="s">
        <v>37</v>
      </c>
    </row>
    <row r="2643" spans="1:7" x14ac:dyDescent="0.2">
      <c r="A2643" t="s">
        <v>5935</v>
      </c>
      <c r="B2643" s="2">
        <v>40880</v>
      </c>
      <c r="C2643" t="s">
        <v>3255</v>
      </c>
      <c r="D2643" t="s">
        <v>3266</v>
      </c>
      <c r="E2643" t="s">
        <v>3257</v>
      </c>
      <c r="F2643" t="s">
        <v>13</v>
      </c>
      <c r="G2643" t="s">
        <v>21</v>
      </c>
    </row>
    <row r="2644" spans="1:7" x14ac:dyDescent="0.2">
      <c r="A2644" t="s">
        <v>5936</v>
      </c>
      <c r="B2644" s="2">
        <v>37212</v>
      </c>
      <c r="C2644" t="s">
        <v>3255</v>
      </c>
      <c r="D2644" t="s">
        <v>3272</v>
      </c>
      <c r="E2644" t="s">
        <v>3257</v>
      </c>
      <c r="F2644" t="s">
        <v>13</v>
      </c>
      <c r="G2644" t="s">
        <v>21</v>
      </c>
    </row>
    <row r="2645" spans="1:7" x14ac:dyDescent="0.2">
      <c r="A2645" t="s">
        <v>5937</v>
      </c>
      <c r="B2645" s="2">
        <v>42187</v>
      </c>
      <c r="C2645" t="s">
        <v>3255</v>
      </c>
      <c r="D2645" t="s">
        <v>3272</v>
      </c>
      <c r="E2645" t="s">
        <v>3257</v>
      </c>
      <c r="F2645" t="s">
        <v>65</v>
      </c>
      <c r="G2645" t="s">
        <v>21</v>
      </c>
    </row>
    <row r="2646" spans="1:7" x14ac:dyDescent="0.2">
      <c r="A2646" t="s">
        <v>5938</v>
      </c>
      <c r="B2646" s="2">
        <v>17630</v>
      </c>
      <c r="C2646" t="s">
        <v>3255</v>
      </c>
      <c r="D2646" t="s">
        <v>3272</v>
      </c>
      <c r="E2646" t="s">
        <v>3257</v>
      </c>
      <c r="F2646" t="s">
        <v>13</v>
      </c>
      <c r="G2646" t="s">
        <v>2318</v>
      </c>
    </row>
    <row r="2647" spans="1:7" x14ac:dyDescent="0.2">
      <c r="A2647" t="s">
        <v>5939</v>
      </c>
      <c r="B2647" s="2">
        <v>38510</v>
      </c>
      <c r="C2647" t="s">
        <v>3255</v>
      </c>
      <c r="D2647" t="s">
        <v>3259</v>
      </c>
      <c r="E2647" t="s">
        <v>3257</v>
      </c>
      <c r="F2647" t="s">
        <v>65</v>
      </c>
      <c r="G2647" t="s">
        <v>37</v>
      </c>
    </row>
    <row r="2648" spans="1:7" x14ac:dyDescent="0.2">
      <c r="A2648" t="s">
        <v>5940</v>
      </c>
      <c r="B2648" s="2">
        <v>39195</v>
      </c>
      <c r="C2648" t="s">
        <v>3255</v>
      </c>
      <c r="D2648" t="s">
        <v>3433</v>
      </c>
      <c r="E2648" t="s">
        <v>3257</v>
      </c>
      <c r="F2648" t="s">
        <v>13</v>
      </c>
      <c r="G2648" t="s">
        <v>37</v>
      </c>
    </row>
    <row r="2649" spans="1:7" x14ac:dyDescent="0.2">
      <c r="A2649" t="s">
        <v>5941</v>
      </c>
      <c r="B2649" s="2">
        <v>38641</v>
      </c>
      <c r="C2649" t="s">
        <v>3255</v>
      </c>
      <c r="D2649" t="s">
        <v>3266</v>
      </c>
      <c r="E2649" t="s">
        <v>3257</v>
      </c>
      <c r="F2649" t="s">
        <v>17</v>
      </c>
      <c r="G2649" t="s">
        <v>37</v>
      </c>
    </row>
    <row r="2650" spans="1:7" x14ac:dyDescent="0.2">
      <c r="A2650" t="s">
        <v>5942</v>
      </c>
      <c r="B2650" s="2">
        <v>38168</v>
      </c>
      <c r="C2650" t="s">
        <v>3456</v>
      </c>
      <c r="D2650" t="s">
        <v>3433</v>
      </c>
      <c r="E2650" t="s">
        <v>3257</v>
      </c>
      <c r="F2650" t="s">
        <v>13</v>
      </c>
      <c r="G2650" t="s">
        <v>37</v>
      </c>
    </row>
    <row r="2651" spans="1:7" x14ac:dyDescent="0.2">
      <c r="A2651" t="s">
        <v>5943</v>
      </c>
      <c r="B2651" s="2">
        <v>42343</v>
      </c>
      <c r="C2651" t="s">
        <v>3255</v>
      </c>
      <c r="D2651" t="s">
        <v>3433</v>
      </c>
      <c r="E2651" t="s">
        <v>3257</v>
      </c>
      <c r="F2651" t="s">
        <v>65</v>
      </c>
      <c r="G2651" t="s">
        <v>21</v>
      </c>
    </row>
    <row r="2652" spans="1:7" x14ac:dyDescent="0.2">
      <c r="A2652" t="s">
        <v>5944</v>
      </c>
      <c r="B2652" s="2">
        <v>40171</v>
      </c>
      <c r="C2652" t="s">
        <v>3255</v>
      </c>
      <c r="D2652" t="s">
        <v>3449</v>
      </c>
      <c r="E2652" t="s">
        <v>3257</v>
      </c>
      <c r="F2652" t="s">
        <v>13</v>
      </c>
      <c r="G2652" t="s">
        <v>14</v>
      </c>
    </row>
    <row r="2653" spans="1:7" x14ac:dyDescent="0.2">
      <c r="A2653" t="s">
        <v>5945</v>
      </c>
      <c r="B2653" s="2">
        <v>37487</v>
      </c>
      <c r="C2653" t="s">
        <v>3255</v>
      </c>
      <c r="D2653" t="s">
        <v>3259</v>
      </c>
      <c r="E2653" t="s">
        <v>3257</v>
      </c>
      <c r="F2653" t="s">
        <v>13</v>
      </c>
      <c r="G2653" t="s">
        <v>37</v>
      </c>
    </row>
    <row r="2654" spans="1:7" x14ac:dyDescent="0.2">
      <c r="A2654" t="s">
        <v>5946</v>
      </c>
      <c r="B2654" s="2">
        <v>36714</v>
      </c>
      <c r="C2654" t="s">
        <v>3255</v>
      </c>
      <c r="D2654" t="s">
        <v>3266</v>
      </c>
      <c r="E2654" t="s">
        <v>3257</v>
      </c>
      <c r="F2654" t="s">
        <v>13</v>
      </c>
      <c r="G2654" t="s">
        <v>37</v>
      </c>
    </row>
    <row r="2655" spans="1:7" x14ac:dyDescent="0.2">
      <c r="A2655" t="s">
        <v>5947</v>
      </c>
      <c r="B2655" s="2">
        <v>39409</v>
      </c>
      <c r="C2655" t="s">
        <v>3255</v>
      </c>
      <c r="D2655" t="s">
        <v>3266</v>
      </c>
      <c r="E2655" t="s">
        <v>3257</v>
      </c>
      <c r="F2655" t="s">
        <v>13</v>
      </c>
      <c r="G2655" t="s">
        <v>21</v>
      </c>
    </row>
    <row r="2656" spans="1:7" x14ac:dyDescent="0.2">
      <c r="A2656" t="s">
        <v>5948</v>
      </c>
      <c r="B2656" s="2">
        <v>37306</v>
      </c>
      <c r="C2656" t="s">
        <v>3255</v>
      </c>
      <c r="D2656" t="s">
        <v>3266</v>
      </c>
      <c r="E2656" t="s">
        <v>3257</v>
      </c>
      <c r="F2656" t="s">
        <v>13</v>
      </c>
      <c r="G2656" t="s">
        <v>37</v>
      </c>
    </row>
    <row r="2657" spans="1:7" x14ac:dyDescent="0.2">
      <c r="A2657" t="s">
        <v>5949</v>
      </c>
      <c r="B2657" s="2">
        <v>39954</v>
      </c>
      <c r="C2657" t="s">
        <v>3255</v>
      </c>
      <c r="D2657" t="s">
        <v>3266</v>
      </c>
      <c r="E2657" t="s">
        <v>3257</v>
      </c>
      <c r="F2657" t="s">
        <v>13</v>
      </c>
      <c r="G2657" t="s">
        <v>21</v>
      </c>
    </row>
    <row r="2658" spans="1:7" x14ac:dyDescent="0.2">
      <c r="A2658" t="s">
        <v>5950</v>
      </c>
      <c r="B2658" s="2">
        <v>41383</v>
      </c>
      <c r="C2658" t="s">
        <v>3255</v>
      </c>
      <c r="D2658" t="s">
        <v>3300</v>
      </c>
      <c r="E2658" t="s">
        <v>3257</v>
      </c>
      <c r="F2658" t="s">
        <v>13</v>
      </c>
      <c r="G2658" t="s">
        <v>37</v>
      </c>
    </row>
    <row r="2659" spans="1:7" x14ac:dyDescent="0.2">
      <c r="A2659" t="s">
        <v>5951</v>
      </c>
      <c r="B2659" s="2">
        <v>36849</v>
      </c>
      <c r="C2659" t="s">
        <v>3255</v>
      </c>
      <c r="D2659" t="s">
        <v>3300</v>
      </c>
      <c r="E2659" t="s">
        <v>3257</v>
      </c>
      <c r="F2659" t="s">
        <v>13</v>
      </c>
      <c r="G2659" t="s">
        <v>37</v>
      </c>
    </row>
    <row r="2660" spans="1:7" x14ac:dyDescent="0.2">
      <c r="A2660" t="s">
        <v>5952</v>
      </c>
      <c r="B2660" s="2">
        <v>39908</v>
      </c>
      <c r="C2660" t="s">
        <v>3255</v>
      </c>
      <c r="D2660" t="s">
        <v>3263</v>
      </c>
      <c r="E2660" t="s">
        <v>3257</v>
      </c>
      <c r="F2660" t="s">
        <v>13</v>
      </c>
      <c r="G2660" t="s">
        <v>37</v>
      </c>
    </row>
    <row r="2661" spans="1:7" x14ac:dyDescent="0.2">
      <c r="A2661" t="s">
        <v>5953</v>
      </c>
      <c r="B2661" s="2">
        <v>42016</v>
      </c>
      <c r="C2661" t="s">
        <v>3255</v>
      </c>
      <c r="D2661" t="s">
        <v>3263</v>
      </c>
      <c r="E2661" t="s">
        <v>3257</v>
      </c>
      <c r="F2661" t="s">
        <v>13</v>
      </c>
      <c r="G2661" t="s">
        <v>21</v>
      </c>
    </row>
    <row r="2662" spans="1:7" x14ac:dyDescent="0.2">
      <c r="A2662" t="s">
        <v>5954</v>
      </c>
      <c r="B2662" s="2">
        <v>39554</v>
      </c>
      <c r="C2662" t="s">
        <v>3255</v>
      </c>
      <c r="D2662" t="s">
        <v>3263</v>
      </c>
      <c r="E2662" t="s">
        <v>3257</v>
      </c>
      <c r="F2662" t="s">
        <v>13</v>
      </c>
      <c r="G2662" t="s">
        <v>21</v>
      </c>
    </row>
    <row r="2663" spans="1:7" x14ac:dyDescent="0.2">
      <c r="A2663" t="s">
        <v>5955</v>
      </c>
      <c r="B2663" s="2">
        <v>39104</v>
      </c>
      <c r="C2663" t="s">
        <v>3255</v>
      </c>
      <c r="D2663" t="s">
        <v>3433</v>
      </c>
      <c r="E2663" t="s">
        <v>3257</v>
      </c>
      <c r="F2663" t="s">
        <v>65</v>
      </c>
      <c r="G2663" t="s">
        <v>18</v>
      </c>
    </row>
    <row r="2664" spans="1:7" x14ac:dyDescent="0.2">
      <c r="A2664" t="s">
        <v>5956</v>
      </c>
      <c r="B2664" s="2">
        <v>39367</v>
      </c>
      <c r="C2664" t="s">
        <v>3255</v>
      </c>
      <c r="D2664" t="s">
        <v>3300</v>
      </c>
      <c r="E2664" t="s">
        <v>3257</v>
      </c>
      <c r="F2664" t="s">
        <v>13</v>
      </c>
      <c r="G2664" t="s">
        <v>37</v>
      </c>
    </row>
    <row r="2665" spans="1:7" x14ac:dyDescent="0.2">
      <c r="A2665" t="s">
        <v>5957</v>
      </c>
      <c r="B2665" s="2">
        <v>34162</v>
      </c>
      <c r="C2665" t="s">
        <v>3255</v>
      </c>
      <c r="D2665" t="s">
        <v>3272</v>
      </c>
      <c r="E2665" t="s">
        <v>3257</v>
      </c>
      <c r="F2665" t="s">
        <v>13</v>
      </c>
      <c r="G2665" t="s">
        <v>37</v>
      </c>
    </row>
    <row r="2666" spans="1:7" x14ac:dyDescent="0.2">
      <c r="A2666" t="s">
        <v>5958</v>
      </c>
      <c r="B2666" s="2">
        <v>35786</v>
      </c>
      <c r="C2666" t="s">
        <v>3255</v>
      </c>
      <c r="D2666" t="s">
        <v>3272</v>
      </c>
      <c r="E2666" t="s">
        <v>3257</v>
      </c>
      <c r="F2666" t="s">
        <v>13</v>
      </c>
      <c r="G2666" t="s">
        <v>14</v>
      </c>
    </row>
    <row r="2667" spans="1:7" x14ac:dyDescent="0.2">
      <c r="A2667" t="s">
        <v>5959</v>
      </c>
      <c r="B2667" s="2">
        <v>40806</v>
      </c>
      <c r="C2667" t="s">
        <v>3255</v>
      </c>
      <c r="D2667" t="s">
        <v>3263</v>
      </c>
      <c r="E2667" t="s">
        <v>3257</v>
      </c>
      <c r="F2667" t="s">
        <v>196</v>
      </c>
      <c r="G2667" t="s">
        <v>37</v>
      </c>
    </row>
    <row r="2668" spans="1:7" x14ac:dyDescent="0.2">
      <c r="A2668" t="s">
        <v>5960</v>
      </c>
      <c r="B2668" s="2">
        <v>38337</v>
      </c>
      <c r="C2668" t="s">
        <v>3255</v>
      </c>
      <c r="D2668" t="s">
        <v>3266</v>
      </c>
      <c r="E2668" t="s">
        <v>3257</v>
      </c>
      <c r="F2668" t="s">
        <v>13</v>
      </c>
      <c r="G2668" t="s">
        <v>21</v>
      </c>
    </row>
    <row r="2669" spans="1:7" x14ac:dyDescent="0.2">
      <c r="A2669" t="s">
        <v>5961</v>
      </c>
      <c r="B2669" s="2">
        <v>41561</v>
      </c>
      <c r="C2669" t="s">
        <v>3255</v>
      </c>
      <c r="D2669" t="s">
        <v>3266</v>
      </c>
      <c r="E2669" t="s">
        <v>3257</v>
      </c>
      <c r="F2669" t="s">
        <v>13</v>
      </c>
      <c r="G2669" t="s">
        <v>21</v>
      </c>
    </row>
    <row r="2670" spans="1:7" x14ac:dyDescent="0.2">
      <c r="A2670" t="s">
        <v>5962</v>
      </c>
      <c r="B2670" s="2">
        <v>40049</v>
      </c>
      <c r="C2670" t="s">
        <v>3255</v>
      </c>
      <c r="D2670" t="s">
        <v>3263</v>
      </c>
      <c r="E2670" t="s">
        <v>3257</v>
      </c>
      <c r="F2670" t="s">
        <v>13</v>
      </c>
      <c r="G2670" t="s">
        <v>21</v>
      </c>
    </row>
    <row r="2671" spans="1:7" x14ac:dyDescent="0.2">
      <c r="A2671" t="s">
        <v>5963</v>
      </c>
      <c r="B2671" s="2">
        <v>40795</v>
      </c>
      <c r="C2671" t="s">
        <v>3255</v>
      </c>
      <c r="D2671" t="s">
        <v>3604</v>
      </c>
      <c r="E2671" t="s">
        <v>3257</v>
      </c>
      <c r="F2671" t="s">
        <v>13</v>
      </c>
      <c r="G2671" t="s">
        <v>21</v>
      </c>
    </row>
    <row r="2672" spans="1:7" x14ac:dyDescent="0.2">
      <c r="A2672" t="s">
        <v>5964</v>
      </c>
      <c r="B2672" s="2">
        <v>36275</v>
      </c>
      <c r="C2672" t="s">
        <v>3255</v>
      </c>
      <c r="D2672" t="s">
        <v>3266</v>
      </c>
      <c r="E2672" t="s">
        <v>3257</v>
      </c>
      <c r="F2672" t="s">
        <v>13</v>
      </c>
      <c r="G2672" t="s">
        <v>37</v>
      </c>
    </row>
    <row r="2673" spans="1:7" x14ac:dyDescent="0.2">
      <c r="A2673" t="s">
        <v>5965</v>
      </c>
      <c r="B2673" s="2">
        <v>41251</v>
      </c>
      <c r="C2673" t="s">
        <v>3255</v>
      </c>
      <c r="D2673" t="s">
        <v>3259</v>
      </c>
      <c r="E2673" t="s">
        <v>3257</v>
      </c>
      <c r="F2673" t="s">
        <v>13</v>
      </c>
      <c r="G2673" t="s">
        <v>21</v>
      </c>
    </row>
    <row r="2674" spans="1:7" x14ac:dyDescent="0.2">
      <c r="A2674" t="s">
        <v>5966</v>
      </c>
      <c r="B2674" s="2">
        <v>37424</v>
      </c>
      <c r="C2674" t="s">
        <v>3255</v>
      </c>
      <c r="D2674" t="s">
        <v>3259</v>
      </c>
      <c r="E2674" t="s">
        <v>3257</v>
      </c>
      <c r="F2674" t="s">
        <v>65</v>
      </c>
      <c r="G2674" t="s">
        <v>21</v>
      </c>
    </row>
    <row r="2675" spans="1:7" x14ac:dyDescent="0.2">
      <c r="A2675" t="s">
        <v>5967</v>
      </c>
      <c r="B2675" s="2">
        <v>39422</v>
      </c>
      <c r="C2675" t="s">
        <v>3255</v>
      </c>
      <c r="D2675" t="s">
        <v>3449</v>
      </c>
      <c r="E2675" t="s">
        <v>3257</v>
      </c>
      <c r="F2675" t="s">
        <v>13</v>
      </c>
      <c r="G2675" t="s">
        <v>18</v>
      </c>
    </row>
    <row r="2676" spans="1:7" x14ac:dyDescent="0.2">
      <c r="A2676" t="s">
        <v>5968</v>
      </c>
      <c r="B2676" s="2">
        <v>33023</v>
      </c>
      <c r="C2676" t="s">
        <v>3255</v>
      </c>
      <c r="D2676" t="s">
        <v>3259</v>
      </c>
      <c r="E2676" t="s">
        <v>3257</v>
      </c>
      <c r="F2676" t="s">
        <v>13</v>
      </c>
      <c r="G2676" t="s">
        <v>21</v>
      </c>
    </row>
    <row r="2677" spans="1:7" x14ac:dyDescent="0.2">
      <c r="A2677" t="s">
        <v>5969</v>
      </c>
      <c r="B2677" s="2">
        <v>40800</v>
      </c>
      <c r="C2677" t="s">
        <v>3255</v>
      </c>
      <c r="D2677" t="s">
        <v>3433</v>
      </c>
      <c r="E2677" t="s">
        <v>3257</v>
      </c>
      <c r="F2677" t="s">
        <v>13</v>
      </c>
      <c r="G2677" t="s">
        <v>37</v>
      </c>
    </row>
    <row r="2678" spans="1:7" x14ac:dyDescent="0.2">
      <c r="A2678" t="s">
        <v>5970</v>
      </c>
      <c r="B2678" s="2">
        <v>36152</v>
      </c>
      <c r="C2678" t="s">
        <v>3255</v>
      </c>
      <c r="D2678" t="s">
        <v>3266</v>
      </c>
      <c r="E2678" t="s">
        <v>3257</v>
      </c>
      <c r="F2678" t="s">
        <v>13</v>
      </c>
      <c r="G2678" t="s">
        <v>37</v>
      </c>
    </row>
    <row r="2679" spans="1:7" x14ac:dyDescent="0.2">
      <c r="A2679" t="s">
        <v>5971</v>
      </c>
      <c r="B2679" s="2">
        <v>40360</v>
      </c>
      <c r="C2679" t="s">
        <v>3255</v>
      </c>
      <c r="D2679" t="s">
        <v>3266</v>
      </c>
      <c r="E2679" t="s">
        <v>3257</v>
      </c>
      <c r="F2679" t="s">
        <v>13</v>
      </c>
      <c r="G2679" t="s">
        <v>21</v>
      </c>
    </row>
    <row r="2680" spans="1:7" x14ac:dyDescent="0.2">
      <c r="A2680" t="s">
        <v>5972</v>
      </c>
      <c r="B2680" s="2">
        <v>39832</v>
      </c>
      <c r="C2680" t="s">
        <v>3255</v>
      </c>
      <c r="D2680" t="s">
        <v>3263</v>
      </c>
      <c r="E2680" t="s">
        <v>3257</v>
      </c>
      <c r="F2680" t="s">
        <v>13</v>
      </c>
      <c r="G2680" t="s">
        <v>21</v>
      </c>
    </row>
    <row r="2681" spans="1:7" x14ac:dyDescent="0.2">
      <c r="A2681" t="s">
        <v>5973</v>
      </c>
      <c r="B2681" s="2">
        <v>36224</v>
      </c>
      <c r="C2681" t="s">
        <v>3255</v>
      </c>
      <c r="D2681" t="s">
        <v>3266</v>
      </c>
      <c r="E2681" t="s">
        <v>3257</v>
      </c>
      <c r="F2681" t="s">
        <v>13</v>
      </c>
      <c r="G2681" t="s">
        <v>37</v>
      </c>
    </row>
    <row r="2682" spans="1:7" x14ac:dyDescent="0.2">
      <c r="A2682" t="s">
        <v>5974</v>
      </c>
      <c r="B2682" s="2">
        <v>33161</v>
      </c>
      <c r="C2682" t="s">
        <v>3255</v>
      </c>
      <c r="D2682" t="s">
        <v>3266</v>
      </c>
      <c r="E2682" t="s">
        <v>3257</v>
      </c>
      <c r="F2682" t="s">
        <v>13</v>
      </c>
      <c r="G2682" t="s">
        <v>37</v>
      </c>
    </row>
    <row r="2683" spans="1:7" x14ac:dyDescent="0.2">
      <c r="A2683" t="s">
        <v>5975</v>
      </c>
      <c r="B2683" s="2">
        <v>32090</v>
      </c>
      <c r="C2683" t="s">
        <v>3255</v>
      </c>
      <c r="D2683" t="s">
        <v>3272</v>
      </c>
      <c r="E2683" t="s">
        <v>3257</v>
      </c>
      <c r="F2683" t="s">
        <v>13</v>
      </c>
      <c r="G2683" t="s">
        <v>18</v>
      </c>
    </row>
    <row r="2684" spans="1:7" x14ac:dyDescent="0.2">
      <c r="A2684" t="s">
        <v>5976</v>
      </c>
      <c r="B2684" s="2">
        <v>36746</v>
      </c>
      <c r="C2684" t="s">
        <v>3255</v>
      </c>
      <c r="D2684" t="s">
        <v>3270</v>
      </c>
      <c r="E2684" t="s">
        <v>3257</v>
      </c>
      <c r="F2684" t="s">
        <v>13</v>
      </c>
      <c r="G2684" t="s">
        <v>37</v>
      </c>
    </row>
    <row r="2685" spans="1:7" x14ac:dyDescent="0.2">
      <c r="A2685" t="s">
        <v>5977</v>
      </c>
      <c r="B2685" s="2">
        <v>41254</v>
      </c>
      <c r="C2685" t="s">
        <v>3255</v>
      </c>
      <c r="D2685" t="s">
        <v>3449</v>
      </c>
      <c r="E2685" t="s">
        <v>3257</v>
      </c>
      <c r="F2685" t="s">
        <v>13</v>
      </c>
      <c r="G2685" t="s">
        <v>18</v>
      </c>
    </row>
    <row r="2686" spans="1:7" x14ac:dyDescent="0.2">
      <c r="A2686" t="s">
        <v>5978</v>
      </c>
      <c r="B2686" s="2">
        <v>39948</v>
      </c>
      <c r="C2686" t="s">
        <v>3255</v>
      </c>
      <c r="D2686" t="s">
        <v>3259</v>
      </c>
      <c r="E2686" t="s">
        <v>3257</v>
      </c>
      <c r="F2686" t="s">
        <v>13</v>
      </c>
      <c r="G2686" t="s">
        <v>37</v>
      </c>
    </row>
    <row r="2687" spans="1:7" x14ac:dyDescent="0.2">
      <c r="A2687" t="s">
        <v>5979</v>
      </c>
      <c r="B2687" s="2">
        <v>39438</v>
      </c>
      <c r="C2687" t="s">
        <v>3255</v>
      </c>
      <c r="D2687" t="s">
        <v>3263</v>
      </c>
      <c r="E2687" t="s">
        <v>3257</v>
      </c>
      <c r="F2687" t="s">
        <v>13</v>
      </c>
      <c r="G2687" t="s">
        <v>21</v>
      </c>
    </row>
    <row r="2688" spans="1:7" x14ac:dyDescent="0.2">
      <c r="A2688" t="s">
        <v>5980</v>
      </c>
      <c r="B2688" s="2">
        <v>41216</v>
      </c>
      <c r="C2688" t="s">
        <v>3255</v>
      </c>
      <c r="D2688" t="s">
        <v>3263</v>
      </c>
      <c r="E2688" t="s">
        <v>3257</v>
      </c>
      <c r="F2688" t="s">
        <v>13</v>
      </c>
      <c r="G2688" t="s">
        <v>21</v>
      </c>
    </row>
    <row r="2689" spans="1:7" x14ac:dyDescent="0.2">
      <c r="A2689" t="s">
        <v>5981</v>
      </c>
      <c r="B2689" s="2">
        <v>40782</v>
      </c>
      <c r="C2689" t="s">
        <v>3255</v>
      </c>
      <c r="D2689" t="s">
        <v>3272</v>
      </c>
      <c r="E2689" t="s">
        <v>3257</v>
      </c>
      <c r="F2689" t="s">
        <v>13</v>
      </c>
      <c r="G2689" t="s">
        <v>18</v>
      </c>
    </row>
    <row r="2690" spans="1:7" x14ac:dyDescent="0.2">
      <c r="A2690" t="s">
        <v>5982</v>
      </c>
      <c r="B2690" s="2">
        <v>38024</v>
      </c>
      <c r="C2690" t="s">
        <v>3255</v>
      </c>
      <c r="D2690" t="s">
        <v>3272</v>
      </c>
      <c r="E2690" t="s">
        <v>3257</v>
      </c>
      <c r="F2690" t="s">
        <v>13</v>
      </c>
      <c r="G2690" t="s">
        <v>37</v>
      </c>
    </row>
    <row r="2691" spans="1:7" x14ac:dyDescent="0.2">
      <c r="A2691" t="s">
        <v>5983</v>
      </c>
      <c r="B2691" s="2">
        <v>39338</v>
      </c>
      <c r="C2691" t="s">
        <v>3255</v>
      </c>
      <c r="D2691" t="s">
        <v>3266</v>
      </c>
      <c r="E2691" t="s">
        <v>3257</v>
      </c>
      <c r="F2691" t="s">
        <v>13</v>
      </c>
      <c r="G2691" t="s">
        <v>21</v>
      </c>
    </row>
    <row r="2692" spans="1:7" x14ac:dyDescent="0.2">
      <c r="A2692" t="s">
        <v>5984</v>
      </c>
      <c r="B2692" s="2">
        <v>41347</v>
      </c>
      <c r="C2692" t="s">
        <v>3255</v>
      </c>
      <c r="D2692" t="s">
        <v>3259</v>
      </c>
      <c r="E2692" t="s">
        <v>3257</v>
      </c>
      <c r="F2692" t="s">
        <v>13</v>
      </c>
      <c r="G2692" t="s">
        <v>21</v>
      </c>
    </row>
    <row r="2693" spans="1:7" x14ac:dyDescent="0.2">
      <c r="A2693" t="s">
        <v>5985</v>
      </c>
      <c r="B2693" s="2">
        <v>35348</v>
      </c>
      <c r="C2693" t="s">
        <v>3255</v>
      </c>
      <c r="D2693" t="s">
        <v>3266</v>
      </c>
      <c r="E2693" t="s">
        <v>3257</v>
      </c>
      <c r="F2693" t="s">
        <v>13</v>
      </c>
      <c r="G2693" t="s">
        <v>21</v>
      </c>
    </row>
    <row r="2694" spans="1:7" x14ac:dyDescent="0.2">
      <c r="A2694" t="s">
        <v>5986</v>
      </c>
      <c r="B2694" s="2">
        <v>37753</v>
      </c>
      <c r="C2694" t="s">
        <v>3255</v>
      </c>
      <c r="D2694" t="s">
        <v>3259</v>
      </c>
      <c r="E2694" t="s">
        <v>3257</v>
      </c>
      <c r="F2694" t="s">
        <v>13</v>
      </c>
      <c r="G2694" t="s">
        <v>21</v>
      </c>
    </row>
    <row r="2695" spans="1:7" x14ac:dyDescent="0.2">
      <c r="A2695" t="s">
        <v>5987</v>
      </c>
      <c r="B2695" s="2">
        <v>39581</v>
      </c>
      <c r="C2695" t="s">
        <v>3255</v>
      </c>
      <c r="D2695" t="s">
        <v>3259</v>
      </c>
      <c r="E2695" t="s">
        <v>3257</v>
      </c>
      <c r="F2695" t="s">
        <v>13</v>
      </c>
      <c r="G2695" t="s">
        <v>18</v>
      </c>
    </row>
    <row r="2696" spans="1:7" x14ac:dyDescent="0.2">
      <c r="A2696" t="s">
        <v>5988</v>
      </c>
      <c r="B2696" s="2">
        <v>38427</v>
      </c>
      <c r="C2696" t="s">
        <v>3255</v>
      </c>
      <c r="D2696" t="s">
        <v>3300</v>
      </c>
      <c r="E2696" t="s">
        <v>3257</v>
      </c>
      <c r="F2696" t="s">
        <v>13</v>
      </c>
      <c r="G2696" t="s">
        <v>37</v>
      </c>
    </row>
    <row r="2697" spans="1:7" x14ac:dyDescent="0.2">
      <c r="A2697" t="s">
        <v>5989</v>
      </c>
      <c r="B2697" s="2">
        <v>40683</v>
      </c>
      <c r="C2697" t="s">
        <v>3255</v>
      </c>
      <c r="D2697" t="s">
        <v>3433</v>
      </c>
      <c r="E2697" t="s">
        <v>3257</v>
      </c>
      <c r="F2697" t="s">
        <v>13</v>
      </c>
      <c r="G2697" t="s">
        <v>18</v>
      </c>
    </row>
    <row r="2698" spans="1:7" x14ac:dyDescent="0.2">
      <c r="A2698" t="s">
        <v>5990</v>
      </c>
      <c r="B2698" s="2">
        <v>41802</v>
      </c>
      <c r="C2698" t="s">
        <v>3255</v>
      </c>
      <c r="D2698" t="s">
        <v>3272</v>
      </c>
      <c r="E2698" t="s">
        <v>3257</v>
      </c>
      <c r="F2698" t="s">
        <v>13</v>
      </c>
      <c r="G2698" t="s">
        <v>37</v>
      </c>
    </row>
    <row r="2699" spans="1:7" x14ac:dyDescent="0.2">
      <c r="A2699" t="s">
        <v>5991</v>
      </c>
      <c r="B2699" s="2">
        <v>40773</v>
      </c>
      <c r="C2699" t="s">
        <v>3255</v>
      </c>
      <c r="D2699" t="s">
        <v>3295</v>
      </c>
      <c r="E2699" t="s">
        <v>3257</v>
      </c>
      <c r="F2699" t="s">
        <v>13</v>
      </c>
      <c r="G2699" t="s">
        <v>21</v>
      </c>
    </row>
    <row r="2700" spans="1:7" x14ac:dyDescent="0.2">
      <c r="A2700" t="s">
        <v>5992</v>
      </c>
      <c r="B2700" s="2">
        <v>33585</v>
      </c>
      <c r="C2700" t="s">
        <v>3255</v>
      </c>
      <c r="D2700" t="s">
        <v>3263</v>
      </c>
      <c r="E2700" t="s">
        <v>3257</v>
      </c>
      <c r="F2700" t="s">
        <v>13</v>
      </c>
      <c r="G2700" t="s">
        <v>37</v>
      </c>
    </row>
    <row r="2701" spans="1:7" x14ac:dyDescent="0.2">
      <c r="A2701" t="s">
        <v>5993</v>
      </c>
      <c r="B2701" s="2">
        <v>41519</v>
      </c>
      <c r="C2701" t="s">
        <v>3255</v>
      </c>
      <c r="D2701" t="s">
        <v>3259</v>
      </c>
      <c r="E2701" t="s">
        <v>3257</v>
      </c>
      <c r="F2701" t="s">
        <v>13</v>
      </c>
      <c r="G2701" t="s">
        <v>37</v>
      </c>
    </row>
    <row r="2702" spans="1:7" x14ac:dyDescent="0.2">
      <c r="A2702" t="s">
        <v>5994</v>
      </c>
      <c r="B2702" s="2">
        <v>35554</v>
      </c>
      <c r="C2702" t="s">
        <v>3255</v>
      </c>
      <c r="D2702" t="s">
        <v>3259</v>
      </c>
      <c r="E2702" t="s">
        <v>3257</v>
      </c>
      <c r="F2702" t="s">
        <v>13</v>
      </c>
      <c r="G2702" t="s">
        <v>37</v>
      </c>
    </row>
    <row r="2703" spans="1:7" x14ac:dyDescent="0.2">
      <c r="A2703" t="s">
        <v>5995</v>
      </c>
      <c r="B2703" s="2">
        <v>40646</v>
      </c>
      <c r="C2703" t="s">
        <v>3255</v>
      </c>
      <c r="D2703" t="s">
        <v>3263</v>
      </c>
      <c r="E2703" t="s">
        <v>3257</v>
      </c>
      <c r="F2703" t="s">
        <v>13</v>
      </c>
      <c r="G2703" t="s">
        <v>37</v>
      </c>
    </row>
    <row r="2704" spans="1:7" x14ac:dyDescent="0.2">
      <c r="A2704" t="s">
        <v>5996</v>
      </c>
      <c r="B2704" s="2">
        <v>37713</v>
      </c>
      <c r="C2704" t="s">
        <v>3255</v>
      </c>
      <c r="D2704" t="s">
        <v>3259</v>
      </c>
      <c r="E2704" t="s">
        <v>3257</v>
      </c>
      <c r="F2704" t="s">
        <v>13</v>
      </c>
      <c r="G2704" t="s">
        <v>37</v>
      </c>
    </row>
    <row r="2705" spans="1:7" x14ac:dyDescent="0.2">
      <c r="A2705" t="s">
        <v>5997</v>
      </c>
      <c r="B2705" s="2">
        <v>28338</v>
      </c>
      <c r="C2705" t="s">
        <v>3255</v>
      </c>
      <c r="D2705" t="s">
        <v>3266</v>
      </c>
      <c r="E2705" t="s">
        <v>3257</v>
      </c>
      <c r="F2705" t="s">
        <v>65</v>
      </c>
      <c r="G2705" t="s">
        <v>18</v>
      </c>
    </row>
    <row r="2706" spans="1:7" x14ac:dyDescent="0.2">
      <c r="A2706" t="s">
        <v>5998</v>
      </c>
      <c r="B2706" s="2">
        <v>35525</v>
      </c>
      <c r="C2706" t="s">
        <v>3255</v>
      </c>
      <c r="D2706" t="s">
        <v>3263</v>
      </c>
      <c r="E2706" t="s">
        <v>3257</v>
      </c>
      <c r="F2706" t="s">
        <v>13</v>
      </c>
      <c r="G2706" t="s">
        <v>37</v>
      </c>
    </row>
    <row r="2707" spans="1:7" x14ac:dyDescent="0.2">
      <c r="A2707" t="s">
        <v>5999</v>
      </c>
      <c r="B2707" s="2">
        <v>37678</v>
      </c>
      <c r="C2707" t="s">
        <v>3456</v>
      </c>
      <c r="D2707" t="s">
        <v>3272</v>
      </c>
      <c r="E2707" t="s">
        <v>3257</v>
      </c>
      <c r="F2707" t="s">
        <v>13</v>
      </c>
      <c r="G2707" t="s">
        <v>18</v>
      </c>
    </row>
    <row r="2708" spans="1:7" x14ac:dyDescent="0.2">
      <c r="A2708" t="s">
        <v>6000</v>
      </c>
      <c r="B2708" s="2">
        <v>36076</v>
      </c>
      <c r="C2708" t="s">
        <v>3255</v>
      </c>
      <c r="D2708" t="s">
        <v>3300</v>
      </c>
      <c r="E2708" t="s">
        <v>3257</v>
      </c>
      <c r="F2708" t="s">
        <v>65</v>
      </c>
      <c r="G2708" t="s">
        <v>37</v>
      </c>
    </row>
    <row r="2709" spans="1:7" x14ac:dyDescent="0.2">
      <c r="A2709" t="s">
        <v>6001</v>
      </c>
      <c r="B2709" s="2">
        <v>39908</v>
      </c>
      <c r="C2709" t="s">
        <v>3255</v>
      </c>
      <c r="D2709" t="s">
        <v>3263</v>
      </c>
      <c r="E2709" t="s">
        <v>3257</v>
      </c>
      <c r="F2709" t="s">
        <v>13</v>
      </c>
      <c r="G2709" t="s">
        <v>21</v>
      </c>
    </row>
    <row r="2710" spans="1:7" x14ac:dyDescent="0.2">
      <c r="A2710" t="s">
        <v>6002</v>
      </c>
      <c r="B2710" s="2">
        <v>41962</v>
      </c>
      <c r="C2710" t="s">
        <v>3255</v>
      </c>
      <c r="D2710" t="s">
        <v>3266</v>
      </c>
      <c r="E2710" t="s">
        <v>3257</v>
      </c>
      <c r="F2710" t="s">
        <v>13</v>
      </c>
      <c r="G2710" t="s">
        <v>37</v>
      </c>
    </row>
    <row r="2711" spans="1:7" x14ac:dyDescent="0.2">
      <c r="A2711" t="s">
        <v>6003</v>
      </c>
      <c r="B2711" s="2">
        <v>38678</v>
      </c>
      <c r="C2711" t="s">
        <v>3255</v>
      </c>
      <c r="D2711" t="s">
        <v>3259</v>
      </c>
      <c r="E2711" t="s">
        <v>3257</v>
      </c>
      <c r="F2711" t="s">
        <v>13</v>
      </c>
      <c r="G2711" t="s">
        <v>37</v>
      </c>
    </row>
    <row r="2712" spans="1:7" x14ac:dyDescent="0.2">
      <c r="A2712" t="s">
        <v>6004</v>
      </c>
      <c r="B2712" s="2">
        <v>38896</v>
      </c>
      <c r="C2712" t="s">
        <v>3255</v>
      </c>
      <c r="D2712" t="s">
        <v>3263</v>
      </c>
      <c r="E2712" t="s">
        <v>3698</v>
      </c>
      <c r="F2712" t="s">
        <v>13</v>
      </c>
      <c r="G2712" t="s">
        <v>37</v>
      </c>
    </row>
    <row r="2713" spans="1:7" x14ac:dyDescent="0.2">
      <c r="A2713" t="s">
        <v>6005</v>
      </c>
      <c r="B2713" s="2">
        <v>39756</v>
      </c>
      <c r="C2713" t="s">
        <v>3255</v>
      </c>
      <c r="D2713" t="s">
        <v>3263</v>
      </c>
      <c r="E2713" t="s">
        <v>3257</v>
      </c>
      <c r="F2713" t="s">
        <v>13</v>
      </c>
      <c r="G2713" t="s">
        <v>37</v>
      </c>
    </row>
    <row r="2714" spans="1:7" x14ac:dyDescent="0.2">
      <c r="A2714" t="s">
        <v>6006</v>
      </c>
      <c r="B2714" s="2">
        <v>29388</v>
      </c>
      <c r="C2714" t="s">
        <v>3255</v>
      </c>
      <c r="D2714" t="s">
        <v>3295</v>
      </c>
      <c r="E2714" t="s">
        <v>3257</v>
      </c>
      <c r="F2714" t="s">
        <v>13</v>
      </c>
      <c r="G2714" t="s">
        <v>680</v>
      </c>
    </row>
    <row r="2715" spans="1:7" x14ac:dyDescent="0.2">
      <c r="A2715" t="s">
        <v>6007</v>
      </c>
      <c r="B2715" s="2">
        <v>41062</v>
      </c>
      <c r="C2715" t="s">
        <v>3255</v>
      </c>
      <c r="D2715" t="s">
        <v>3263</v>
      </c>
      <c r="E2715" t="s">
        <v>3257</v>
      </c>
      <c r="F2715" t="s">
        <v>13</v>
      </c>
      <c r="G2715" t="s">
        <v>21</v>
      </c>
    </row>
    <row r="2716" spans="1:7" x14ac:dyDescent="0.2">
      <c r="A2716" t="s">
        <v>6008</v>
      </c>
      <c r="B2716" s="2">
        <v>40511</v>
      </c>
      <c r="C2716" t="s">
        <v>3255</v>
      </c>
      <c r="D2716" t="s">
        <v>3266</v>
      </c>
      <c r="E2716" t="s">
        <v>3257</v>
      </c>
      <c r="F2716" t="s">
        <v>13</v>
      </c>
      <c r="G2716" t="s">
        <v>37</v>
      </c>
    </row>
    <row r="2717" spans="1:7" x14ac:dyDescent="0.2">
      <c r="A2717" t="s">
        <v>6009</v>
      </c>
      <c r="B2717" s="2">
        <v>40394</v>
      </c>
      <c r="C2717" t="s">
        <v>3255</v>
      </c>
      <c r="D2717" t="s">
        <v>3259</v>
      </c>
      <c r="E2717" t="s">
        <v>3257</v>
      </c>
      <c r="F2717" t="s">
        <v>13</v>
      </c>
      <c r="G2717" t="s">
        <v>37</v>
      </c>
    </row>
    <row r="2718" spans="1:7" x14ac:dyDescent="0.2">
      <c r="A2718" t="s">
        <v>6010</v>
      </c>
      <c r="B2718" s="2">
        <v>30495</v>
      </c>
      <c r="C2718" t="s">
        <v>3255</v>
      </c>
      <c r="D2718" t="s">
        <v>3588</v>
      </c>
      <c r="E2718" t="s">
        <v>3257</v>
      </c>
      <c r="F2718" t="s">
        <v>13</v>
      </c>
      <c r="G2718" t="s">
        <v>18</v>
      </c>
    </row>
    <row r="2719" spans="1:7" x14ac:dyDescent="0.2">
      <c r="A2719" t="s">
        <v>6011</v>
      </c>
      <c r="B2719" s="2">
        <v>40189</v>
      </c>
      <c r="C2719" t="s">
        <v>3255</v>
      </c>
      <c r="D2719" t="s">
        <v>3259</v>
      </c>
      <c r="E2719" t="s">
        <v>3257</v>
      </c>
      <c r="F2719" t="s">
        <v>13</v>
      </c>
      <c r="G2719" t="s">
        <v>21</v>
      </c>
    </row>
    <row r="2720" spans="1:7" x14ac:dyDescent="0.2">
      <c r="A2720" t="s">
        <v>6012</v>
      </c>
      <c r="B2720" s="2">
        <v>36055</v>
      </c>
      <c r="C2720" t="s">
        <v>3255</v>
      </c>
      <c r="D2720" t="s">
        <v>3259</v>
      </c>
      <c r="E2720" t="s">
        <v>3257</v>
      </c>
      <c r="F2720" t="s">
        <v>13</v>
      </c>
      <c r="G2720" t="s">
        <v>37</v>
      </c>
    </row>
    <row r="2721" spans="1:7" x14ac:dyDescent="0.2">
      <c r="A2721" t="s">
        <v>6013</v>
      </c>
      <c r="B2721" s="2">
        <v>36903</v>
      </c>
      <c r="C2721" t="s">
        <v>3255</v>
      </c>
      <c r="D2721" t="s">
        <v>3263</v>
      </c>
      <c r="E2721" t="s">
        <v>3257</v>
      </c>
      <c r="F2721" t="s">
        <v>13</v>
      </c>
      <c r="G2721" t="s">
        <v>37</v>
      </c>
    </row>
    <row r="2722" spans="1:7" x14ac:dyDescent="0.2">
      <c r="A2722" t="s">
        <v>6014</v>
      </c>
      <c r="B2722" s="2">
        <v>37760</v>
      </c>
      <c r="C2722" t="s">
        <v>3255</v>
      </c>
      <c r="D2722" t="s">
        <v>3259</v>
      </c>
      <c r="E2722" t="s">
        <v>3257</v>
      </c>
      <c r="F2722" t="s">
        <v>13</v>
      </c>
      <c r="G2722" t="s">
        <v>21</v>
      </c>
    </row>
    <row r="2723" spans="1:7" x14ac:dyDescent="0.2">
      <c r="A2723" t="s">
        <v>6015</v>
      </c>
      <c r="B2723" s="2">
        <v>42292</v>
      </c>
      <c r="C2723" t="s">
        <v>3255</v>
      </c>
      <c r="D2723" t="s">
        <v>3295</v>
      </c>
      <c r="E2723" t="s">
        <v>3257</v>
      </c>
      <c r="F2723" t="s">
        <v>13</v>
      </c>
      <c r="G2723" t="s">
        <v>37</v>
      </c>
    </row>
    <row r="2724" spans="1:7" x14ac:dyDescent="0.2">
      <c r="A2724" t="s">
        <v>6016</v>
      </c>
      <c r="B2724" s="2">
        <v>39437</v>
      </c>
      <c r="C2724" t="s">
        <v>3255</v>
      </c>
      <c r="D2724" t="s">
        <v>3259</v>
      </c>
      <c r="E2724" t="s">
        <v>3257</v>
      </c>
      <c r="F2724" t="s">
        <v>13</v>
      </c>
      <c r="G2724" t="s">
        <v>21</v>
      </c>
    </row>
    <row r="2725" spans="1:7" x14ac:dyDescent="0.2">
      <c r="A2725" t="s">
        <v>6017</v>
      </c>
      <c r="B2725" s="2">
        <v>32889</v>
      </c>
      <c r="C2725" t="s">
        <v>3255</v>
      </c>
      <c r="D2725" t="s">
        <v>3259</v>
      </c>
      <c r="E2725" t="s">
        <v>3257</v>
      </c>
      <c r="F2725" t="s">
        <v>13</v>
      </c>
    </row>
    <row r="2726" spans="1:7" x14ac:dyDescent="0.2">
      <c r="A2726" t="s">
        <v>6018</v>
      </c>
      <c r="B2726" s="2">
        <v>34677</v>
      </c>
      <c r="C2726" t="s">
        <v>3255</v>
      </c>
      <c r="D2726" t="s">
        <v>3259</v>
      </c>
      <c r="E2726" t="s">
        <v>3257</v>
      </c>
      <c r="F2726" t="s">
        <v>65</v>
      </c>
      <c r="G2726" t="s">
        <v>37</v>
      </c>
    </row>
    <row r="2727" spans="1:7" x14ac:dyDescent="0.2">
      <c r="A2727" t="s">
        <v>6019</v>
      </c>
      <c r="B2727" s="2">
        <v>37116</v>
      </c>
      <c r="C2727" t="s">
        <v>3255</v>
      </c>
      <c r="D2727" t="s">
        <v>3259</v>
      </c>
      <c r="E2727" t="s">
        <v>3257</v>
      </c>
      <c r="F2727" t="s">
        <v>13</v>
      </c>
      <c r="G2727" t="s">
        <v>37</v>
      </c>
    </row>
    <row r="2728" spans="1:7" x14ac:dyDescent="0.2">
      <c r="A2728" t="s">
        <v>6020</v>
      </c>
      <c r="B2728" s="2">
        <v>33448</v>
      </c>
      <c r="C2728" t="s">
        <v>3456</v>
      </c>
      <c r="D2728" t="s">
        <v>3259</v>
      </c>
      <c r="E2728" t="s">
        <v>3257</v>
      </c>
      <c r="F2728" t="s">
        <v>13</v>
      </c>
      <c r="G2728" t="s">
        <v>37</v>
      </c>
    </row>
    <row r="2729" spans="1:7" x14ac:dyDescent="0.2">
      <c r="A2729" t="s">
        <v>6021</v>
      </c>
      <c r="B2729" s="2">
        <v>40119</v>
      </c>
      <c r="C2729" t="s">
        <v>3255</v>
      </c>
      <c r="D2729" t="s">
        <v>3259</v>
      </c>
      <c r="E2729" t="s">
        <v>3506</v>
      </c>
      <c r="F2729" t="s">
        <v>84</v>
      </c>
    </row>
    <row r="2730" spans="1:7" x14ac:dyDescent="0.2">
      <c r="A2730" t="s">
        <v>6022</v>
      </c>
      <c r="B2730" s="2">
        <v>41176</v>
      </c>
      <c r="C2730" t="s">
        <v>3255</v>
      </c>
      <c r="D2730" t="s">
        <v>3300</v>
      </c>
      <c r="E2730" t="s">
        <v>3257</v>
      </c>
      <c r="F2730" t="s">
        <v>13</v>
      </c>
      <c r="G2730" t="s">
        <v>37</v>
      </c>
    </row>
    <row r="2731" spans="1:7" x14ac:dyDescent="0.2">
      <c r="A2731" t="s">
        <v>6023</v>
      </c>
      <c r="B2731" s="2">
        <v>35907</v>
      </c>
      <c r="C2731" t="s">
        <v>3255</v>
      </c>
      <c r="D2731" t="s">
        <v>3263</v>
      </c>
      <c r="E2731" t="s">
        <v>3698</v>
      </c>
      <c r="F2731" t="s">
        <v>754</v>
      </c>
      <c r="G2731" t="s">
        <v>21</v>
      </c>
    </row>
    <row r="2732" spans="1:7" x14ac:dyDescent="0.2">
      <c r="A2732" t="s">
        <v>6024</v>
      </c>
      <c r="B2732" s="2">
        <v>41388</v>
      </c>
      <c r="C2732" t="s">
        <v>3255</v>
      </c>
      <c r="D2732" t="s">
        <v>3259</v>
      </c>
      <c r="E2732" t="s">
        <v>3698</v>
      </c>
      <c r="F2732" t="s">
        <v>13</v>
      </c>
    </row>
    <row r="2733" spans="1:7" x14ac:dyDescent="0.2">
      <c r="A2733" t="s">
        <v>6025</v>
      </c>
      <c r="B2733" s="2">
        <v>40624</v>
      </c>
      <c r="C2733" t="s">
        <v>3255</v>
      </c>
      <c r="D2733" t="s">
        <v>3256</v>
      </c>
      <c r="E2733" t="s">
        <v>3257</v>
      </c>
      <c r="F2733" t="s">
        <v>13</v>
      </c>
    </row>
    <row r="2734" spans="1:7" x14ac:dyDescent="0.2">
      <c r="A2734" t="s">
        <v>6026</v>
      </c>
      <c r="B2734" s="2">
        <v>39874</v>
      </c>
      <c r="C2734" t="s">
        <v>3255</v>
      </c>
      <c r="D2734" t="s">
        <v>3272</v>
      </c>
      <c r="E2734" t="s">
        <v>3257</v>
      </c>
      <c r="F2734" t="s">
        <v>754</v>
      </c>
      <c r="G2734" t="s">
        <v>37</v>
      </c>
    </row>
    <row r="2735" spans="1:7" x14ac:dyDescent="0.2">
      <c r="A2735" t="s">
        <v>6027</v>
      </c>
      <c r="B2735" s="2">
        <v>40162</v>
      </c>
      <c r="C2735" t="s">
        <v>3255</v>
      </c>
      <c r="D2735" t="s">
        <v>3263</v>
      </c>
      <c r="E2735" t="s">
        <v>3257</v>
      </c>
      <c r="F2735" t="s">
        <v>13</v>
      </c>
      <c r="G2735" t="s">
        <v>37</v>
      </c>
    </row>
    <row r="2736" spans="1:7" x14ac:dyDescent="0.2">
      <c r="A2736" t="s">
        <v>6028</v>
      </c>
      <c r="B2736" s="2">
        <v>39253</v>
      </c>
      <c r="C2736" t="s">
        <v>3255</v>
      </c>
      <c r="D2736" t="s">
        <v>3270</v>
      </c>
      <c r="E2736" t="s">
        <v>3698</v>
      </c>
      <c r="F2736" t="s">
        <v>754</v>
      </c>
      <c r="G2736" t="s">
        <v>37</v>
      </c>
    </row>
    <row r="2737" spans="1:7" x14ac:dyDescent="0.2">
      <c r="A2737" t="s">
        <v>6029</v>
      </c>
      <c r="B2737" s="2">
        <v>39672</v>
      </c>
      <c r="C2737" t="s">
        <v>3255</v>
      </c>
      <c r="D2737" t="s">
        <v>3300</v>
      </c>
      <c r="E2737" t="s">
        <v>3257</v>
      </c>
      <c r="F2737" t="s">
        <v>13</v>
      </c>
      <c r="G2737" t="s">
        <v>37</v>
      </c>
    </row>
    <row r="2738" spans="1:7" x14ac:dyDescent="0.2">
      <c r="A2738" t="s">
        <v>6030</v>
      </c>
      <c r="B2738" s="2">
        <v>34137</v>
      </c>
      <c r="C2738" t="s">
        <v>3255</v>
      </c>
      <c r="D2738" t="s">
        <v>3266</v>
      </c>
      <c r="E2738" t="s">
        <v>3257</v>
      </c>
      <c r="F2738" t="s">
        <v>65</v>
      </c>
      <c r="G2738" t="s">
        <v>14</v>
      </c>
    </row>
    <row r="2739" spans="1:7" x14ac:dyDescent="0.2">
      <c r="A2739" t="s">
        <v>6031</v>
      </c>
      <c r="B2739" s="2">
        <v>35942</v>
      </c>
      <c r="C2739" t="s">
        <v>3255</v>
      </c>
      <c r="D2739" t="s">
        <v>3433</v>
      </c>
      <c r="E2739" t="s">
        <v>3257</v>
      </c>
      <c r="F2739" t="s">
        <v>13</v>
      </c>
      <c r="G2739" t="s">
        <v>21</v>
      </c>
    </row>
    <row r="2740" spans="1:7" x14ac:dyDescent="0.2">
      <c r="A2740" t="s">
        <v>6032</v>
      </c>
      <c r="B2740" s="2">
        <v>26056</v>
      </c>
      <c r="C2740" t="s">
        <v>3255</v>
      </c>
      <c r="D2740" t="s">
        <v>3300</v>
      </c>
      <c r="E2740" t="s">
        <v>3257</v>
      </c>
      <c r="F2740" t="s">
        <v>13</v>
      </c>
      <c r="G2740" t="s">
        <v>37</v>
      </c>
    </row>
    <row r="2741" spans="1:7" x14ac:dyDescent="0.2">
      <c r="A2741" t="s">
        <v>6033</v>
      </c>
      <c r="B2741" s="2">
        <v>36572</v>
      </c>
      <c r="C2741" t="s">
        <v>3255</v>
      </c>
      <c r="D2741" t="s">
        <v>3300</v>
      </c>
      <c r="E2741" t="s">
        <v>3257</v>
      </c>
      <c r="F2741" t="s">
        <v>13</v>
      </c>
      <c r="G2741" t="s">
        <v>37</v>
      </c>
    </row>
    <row r="2742" spans="1:7" x14ac:dyDescent="0.2">
      <c r="A2742" t="s">
        <v>6034</v>
      </c>
      <c r="B2742" s="2">
        <v>40128</v>
      </c>
      <c r="C2742" t="s">
        <v>3255</v>
      </c>
      <c r="D2742" t="s">
        <v>3266</v>
      </c>
      <c r="E2742" t="s">
        <v>4102</v>
      </c>
      <c r="F2742" t="s">
        <v>196</v>
      </c>
      <c r="G2742" t="s">
        <v>37</v>
      </c>
    </row>
    <row r="2743" spans="1:7" x14ac:dyDescent="0.2">
      <c r="A2743" t="s">
        <v>6035</v>
      </c>
      <c r="B2743" s="2">
        <v>42130</v>
      </c>
      <c r="C2743" t="s">
        <v>3255</v>
      </c>
      <c r="D2743" t="s">
        <v>3266</v>
      </c>
      <c r="E2743" t="s">
        <v>4976</v>
      </c>
      <c r="F2743" t="s">
        <v>701</v>
      </c>
      <c r="G2743" t="s">
        <v>21</v>
      </c>
    </row>
    <row r="2744" spans="1:7" x14ac:dyDescent="0.2">
      <c r="A2744" t="s">
        <v>6036</v>
      </c>
      <c r="B2744" s="2">
        <v>42276</v>
      </c>
      <c r="C2744" t="s">
        <v>3255</v>
      </c>
      <c r="D2744" t="s">
        <v>3256</v>
      </c>
      <c r="E2744" t="s">
        <v>6037</v>
      </c>
      <c r="F2744" t="s">
        <v>2697</v>
      </c>
    </row>
    <row r="2745" spans="1:7" x14ac:dyDescent="0.2">
      <c r="A2745" t="s">
        <v>6038</v>
      </c>
      <c r="B2745" s="2">
        <v>38892</v>
      </c>
      <c r="C2745" t="s">
        <v>3255</v>
      </c>
      <c r="D2745" t="s">
        <v>3263</v>
      </c>
      <c r="F2745" t="s">
        <v>13</v>
      </c>
      <c r="G2745" t="s">
        <v>18</v>
      </c>
    </row>
    <row r="2746" spans="1:7" x14ac:dyDescent="0.2">
      <c r="A2746" t="s">
        <v>6039</v>
      </c>
      <c r="B2746" s="2">
        <v>38286</v>
      </c>
      <c r="C2746" t="s">
        <v>3255</v>
      </c>
      <c r="D2746" t="s">
        <v>3266</v>
      </c>
      <c r="E2746" t="s">
        <v>4102</v>
      </c>
      <c r="F2746" t="s">
        <v>196</v>
      </c>
      <c r="G2746" t="s">
        <v>37</v>
      </c>
    </row>
    <row r="2747" spans="1:7" x14ac:dyDescent="0.2">
      <c r="A2747" t="s">
        <v>6040</v>
      </c>
      <c r="B2747" s="2">
        <v>41074</v>
      </c>
      <c r="C2747" t="s">
        <v>3255</v>
      </c>
      <c r="D2747" t="s">
        <v>3300</v>
      </c>
      <c r="E2747" t="s">
        <v>3257</v>
      </c>
      <c r="F2747" t="s">
        <v>13</v>
      </c>
      <c r="G2747" t="s">
        <v>37</v>
      </c>
    </row>
    <row r="2748" spans="1:7" x14ac:dyDescent="0.2">
      <c r="A2748" t="s">
        <v>6041</v>
      </c>
      <c r="B2748" s="2">
        <v>40532</v>
      </c>
      <c r="C2748" t="s">
        <v>3255</v>
      </c>
      <c r="D2748" t="s">
        <v>3259</v>
      </c>
      <c r="E2748" t="s">
        <v>4102</v>
      </c>
      <c r="F2748" t="s">
        <v>196</v>
      </c>
      <c r="G2748" t="s">
        <v>37</v>
      </c>
    </row>
    <row r="2749" spans="1:7" x14ac:dyDescent="0.2">
      <c r="A2749" t="s">
        <v>6042</v>
      </c>
      <c r="B2749" s="2">
        <v>37305</v>
      </c>
      <c r="C2749" t="s">
        <v>3255</v>
      </c>
      <c r="D2749" t="s">
        <v>3263</v>
      </c>
      <c r="E2749" t="s">
        <v>3257</v>
      </c>
      <c r="F2749" t="s">
        <v>65</v>
      </c>
      <c r="G2749" t="s">
        <v>18</v>
      </c>
    </row>
    <row r="2750" spans="1:7" x14ac:dyDescent="0.2">
      <c r="A2750" t="s">
        <v>6043</v>
      </c>
      <c r="B2750" s="2">
        <v>40516</v>
      </c>
      <c r="C2750" t="s">
        <v>3255</v>
      </c>
      <c r="D2750" t="s">
        <v>3433</v>
      </c>
      <c r="E2750" t="s">
        <v>3257</v>
      </c>
      <c r="F2750" t="s">
        <v>65</v>
      </c>
      <c r="G2750" t="s">
        <v>37</v>
      </c>
    </row>
    <row r="2751" spans="1:7" x14ac:dyDescent="0.2">
      <c r="A2751" t="s">
        <v>6044</v>
      </c>
      <c r="B2751" s="2">
        <v>40698</v>
      </c>
      <c r="C2751" t="s">
        <v>3255</v>
      </c>
      <c r="D2751" t="s">
        <v>3259</v>
      </c>
      <c r="E2751" t="s">
        <v>4102</v>
      </c>
      <c r="F2751" t="s">
        <v>2705</v>
      </c>
      <c r="G2751" t="s">
        <v>359</v>
      </c>
    </row>
    <row r="2752" spans="1:7" x14ac:dyDescent="0.2">
      <c r="A2752" t="s">
        <v>6045</v>
      </c>
      <c r="B2752" s="2">
        <v>40203</v>
      </c>
      <c r="C2752" t="s">
        <v>3255</v>
      </c>
      <c r="D2752" t="s">
        <v>3263</v>
      </c>
      <c r="E2752" t="s">
        <v>3257</v>
      </c>
      <c r="F2752" t="s">
        <v>65</v>
      </c>
      <c r="G2752" t="s">
        <v>37</v>
      </c>
    </row>
    <row r="2753" spans="1:7" x14ac:dyDescent="0.2">
      <c r="A2753" t="s">
        <v>6046</v>
      </c>
      <c r="B2753" s="2">
        <v>40805</v>
      </c>
      <c r="C2753" t="s">
        <v>3255</v>
      </c>
      <c r="D2753" t="s">
        <v>3263</v>
      </c>
      <c r="E2753" t="s">
        <v>3257</v>
      </c>
      <c r="F2753" t="s">
        <v>13</v>
      </c>
      <c r="G2753" t="s">
        <v>21</v>
      </c>
    </row>
    <row r="2754" spans="1:7" x14ac:dyDescent="0.2">
      <c r="A2754" t="s">
        <v>6047</v>
      </c>
      <c r="B2754" s="2">
        <v>39149</v>
      </c>
      <c r="C2754" t="s">
        <v>3255</v>
      </c>
      <c r="D2754" t="s">
        <v>3263</v>
      </c>
      <c r="E2754" t="s">
        <v>3257</v>
      </c>
      <c r="F2754" t="s">
        <v>13</v>
      </c>
      <c r="G2754" t="s">
        <v>37</v>
      </c>
    </row>
    <row r="2755" spans="1:7" x14ac:dyDescent="0.2">
      <c r="A2755" t="s">
        <v>6048</v>
      </c>
      <c r="B2755" s="2">
        <v>40016</v>
      </c>
      <c r="C2755" t="s">
        <v>3255</v>
      </c>
      <c r="D2755" t="s">
        <v>3263</v>
      </c>
      <c r="E2755" t="s">
        <v>3257</v>
      </c>
      <c r="F2755" t="s">
        <v>13</v>
      </c>
      <c r="G2755" t="s">
        <v>37</v>
      </c>
    </row>
    <row r="2756" spans="1:7" x14ac:dyDescent="0.2">
      <c r="A2756" t="s">
        <v>6049</v>
      </c>
      <c r="B2756" s="2">
        <v>42196</v>
      </c>
      <c r="C2756" t="s">
        <v>3255</v>
      </c>
      <c r="D2756" t="s">
        <v>3263</v>
      </c>
      <c r="E2756" t="s">
        <v>3257</v>
      </c>
      <c r="F2756" t="s">
        <v>13</v>
      </c>
      <c r="G2756" t="s">
        <v>37</v>
      </c>
    </row>
    <row r="2757" spans="1:7" x14ac:dyDescent="0.2">
      <c r="A2757" t="s">
        <v>6050</v>
      </c>
      <c r="B2757" s="2">
        <v>39899</v>
      </c>
      <c r="C2757" t="s">
        <v>3255</v>
      </c>
      <c r="D2757" t="s">
        <v>3266</v>
      </c>
      <c r="E2757" t="s">
        <v>3257</v>
      </c>
      <c r="F2757" t="s">
        <v>65</v>
      </c>
      <c r="G2757" t="s">
        <v>37</v>
      </c>
    </row>
    <row r="2758" spans="1:7" x14ac:dyDescent="0.2">
      <c r="A2758" t="s">
        <v>6051</v>
      </c>
      <c r="B2758" s="2">
        <v>36937</v>
      </c>
      <c r="C2758" t="s">
        <v>3456</v>
      </c>
      <c r="D2758" t="s">
        <v>3263</v>
      </c>
      <c r="E2758" t="s">
        <v>3257</v>
      </c>
      <c r="F2758" t="s">
        <v>13</v>
      </c>
      <c r="G2758" t="s">
        <v>37</v>
      </c>
    </row>
    <row r="2759" spans="1:7" x14ac:dyDescent="0.2">
      <c r="A2759" t="s">
        <v>6052</v>
      </c>
      <c r="B2759" s="2">
        <v>40963</v>
      </c>
      <c r="C2759" t="s">
        <v>3255</v>
      </c>
      <c r="D2759" t="s">
        <v>3433</v>
      </c>
      <c r="E2759" t="s">
        <v>3257</v>
      </c>
      <c r="F2759" t="s">
        <v>13</v>
      </c>
      <c r="G2759" t="s">
        <v>18</v>
      </c>
    </row>
    <row r="2760" spans="1:7" x14ac:dyDescent="0.2">
      <c r="A2760" t="s">
        <v>6053</v>
      </c>
      <c r="B2760" s="2">
        <v>40384</v>
      </c>
      <c r="C2760" t="s">
        <v>3255</v>
      </c>
      <c r="D2760" t="s">
        <v>3295</v>
      </c>
      <c r="E2760" t="s">
        <v>3257</v>
      </c>
      <c r="F2760" t="s">
        <v>196</v>
      </c>
      <c r="G2760" t="s">
        <v>21</v>
      </c>
    </row>
    <row r="2761" spans="1:7" x14ac:dyDescent="0.2">
      <c r="A2761" t="s">
        <v>6054</v>
      </c>
      <c r="B2761" s="2">
        <v>34790</v>
      </c>
      <c r="C2761" t="s">
        <v>3255</v>
      </c>
      <c r="D2761" t="s">
        <v>3259</v>
      </c>
      <c r="E2761" t="s">
        <v>3257</v>
      </c>
      <c r="F2761" t="s">
        <v>13</v>
      </c>
      <c r="G2761" t="s">
        <v>37</v>
      </c>
    </row>
    <row r="2762" spans="1:7" x14ac:dyDescent="0.2">
      <c r="A2762" t="s">
        <v>6055</v>
      </c>
      <c r="B2762" s="2">
        <v>39966</v>
      </c>
      <c r="C2762" t="s">
        <v>3255</v>
      </c>
      <c r="D2762" t="s">
        <v>3259</v>
      </c>
      <c r="E2762" t="s">
        <v>3257</v>
      </c>
      <c r="F2762" t="s">
        <v>13</v>
      </c>
      <c r="G2762" t="s">
        <v>21</v>
      </c>
    </row>
    <row r="2763" spans="1:7" x14ac:dyDescent="0.2">
      <c r="A2763" t="s">
        <v>6056</v>
      </c>
      <c r="B2763" s="2">
        <v>38565</v>
      </c>
      <c r="C2763" t="s">
        <v>3255</v>
      </c>
      <c r="D2763" t="s">
        <v>3266</v>
      </c>
      <c r="E2763" t="s">
        <v>3257</v>
      </c>
      <c r="F2763" t="s">
        <v>13</v>
      </c>
      <c r="G2763" t="s">
        <v>37</v>
      </c>
    </row>
    <row r="2764" spans="1:7" x14ac:dyDescent="0.2">
      <c r="A2764" t="s">
        <v>6057</v>
      </c>
      <c r="B2764" s="2">
        <v>37856</v>
      </c>
      <c r="C2764" t="s">
        <v>3255</v>
      </c>
      <c r="D2764" t="s">
        <v>3263</v>
      </c>
      <c r="E2764" t="s">
        <v>3257</v>
      </c>
      <c r="F2764" t="s">
        <v>13</v>
      </c>
      <c r="G2764" t="s">
        <v>21</v>
      </c>
    </row>
    <row r="2765" spans="1:7" x14ac:dyDescent="0.2">
      <c r="A2765" t="s">
        <v>6058</v>
      </c>
      <c r="B2765" s="2">
        <v>31648</v>
      </c>
      <c r="C2765" t="s">
        <v>3255</v>
      </c>
      <c r="D2765" t="s">
        <v>3266</v>
      </c>
      <c r="E2765" t="s">
        <v>3257</v>
      </c>
      <c r="F2765" t="s">
        <v>65</v>
      </c>
      <c r="G2765" t="s">
        <v>37</v>
      </c>
    </row>
    <row r="2766" spans="1:7" x14ac:dyDescent="0.2">
      <c r="A2766" t="s">
        <v>6059</v>
      </c>
      <c r="B2766" s="2">
        <v>40158</v>
      </c>
      <c r="C2766" t="s">
        <v>3255</v>
      </c>
      <c r="D2766" t="s">
        <v>3272</v>
      </c>
      <c r="E2766" t="s">
        <v>3257</v>
      </c>
      <c r="F2766" t="s">
        <v>13</v>
      </c>
      <c r="G2766" t="s">
        <v>21</v>
      </c>
    </row>
    <row r="2767" spans="1:7" x14ac:dyDescent="0.2">
      <c r="A2767" t="s">
        <v>6060</v>
      </c>
      <c r="B2767" s="2">
        <v>36390</v>
      </c>
      <c r="C2767" t="s">
        <v>3255</v>
      </c>
      <c r="D2767" t="s">
        <v>3263</v>
      </c>
      <c r="E2767" t="s">
        <v>3257</v>
      </c>
      <c r="F2767" t="s">
        <v>65</v>
      </c>
      <c r="G2767" t="s">
        <v>37</v>
      </c>
    </row>
    <row r="2768" spans="1:7" x14ac:dyDescent="0.2">
      <c r="A2768" t="s">
        <v>6061</v>
      </c>
      <c r="B2768" s="2">
        <v>35433</v>
      </c>
      <c r="C2768" t="s">
        <v>3255</v>
      </c>
      <c r="D2768" t="s">
        <v>3266</v>
      </c>
      <c r="E2768" t="s">
        <v>3257</v>
      </c>
      <c r="F2768" t="s">
        <v>13</v>
      </c>
      <c r="G2768" t="s">
        <v>37</v>
      </c>
    </row>
    <row r="2769" spans="1:7" x14ac:dyDescent="0.2">
      <c r="A2769" t="s">
        <v>6062</v>
      </c>
      <c r="B2769" s="2">
        <v>35065</v>
      </c>
      <c r="C2769" t="s">
        <v>3255</v>
      </c>
      <c r="D2769" t="s">
        <v>3259</v>
      </c>
      <c r="E2769" t="s">
        <v>3257</v>
      </c>
      <c r="F2769" t="s">
        <v>13</v>
      </c>
      <c r="G2769" t="s">
        <v>37</v>
      </c>
    </row>
    <row r="2770" spans="1:7" x14ac:dyDescent="0.2">
      <c r="A2770" t="s">
        <v>6063</v>
      </c>
      <c r="B2770" s="2">
        <v>42181</v>
      </c>
      <c r="C2770" t="s">
        <v>3255</v>
      </c>
      <c r="D2770" t="s">
        <v>3433</v>
      </c>
      <c r="E2770" t="s">
        <v>3257</v>
      </c>
      <c r="F2770" t="s">
        <v>65</v>
      </c>
      <c r="G2770" t="s">
        <v>37</v>
      </c>
    </row>
    <row r="2771" spans="1:7" x14ac:dyDescent="0.2">
      <c r="A2771" t="s">
        <v>6064</v>
      </c>
      <c r="B2771" s="2">
        <v>40445</v>
      </c>
      <c r="C2771" t="s">
        <v>3255</v>
      </c>
      <c r="D2771" t="s">
        <v>3263</v>
      </c>
      <c r="E2771" t="s">
        <v>3257</v>
      </c>
      <c r="F2771" t="s">
        <v>65</v>
      </c>
      <c r="G2771" t="s">
        <v>37</v>
      </c>
    </row>
    <row r="2772" spans="1:7" x14ac:dyDescent="0.2">
      <c r="A2772" t="s">
        <v>6065</v>
      </c>
      <c r="B2772" s="2">
        <v>38293</v>
      </c>
      <c r="C2772" t="s">
        <v>3255</v>
      </c>
      <c r="D2772" t="s">
        <v>3272</v>
      </c>
      <c r="E2772" t="s">
        <v>3257</v>
      </c>
      <c r="F2772" t="s">
        <v>13</v>
      </c>
      <c r="G2772" t="s">
        <v>37</v>
      </c>
    </row>
    <row r="2773" spans="1:7" x14ac:dyDescent="0.2">
      <c r="A2773" t="s">
        <v>6066</v>
      </c>
      <c r="B2773" s="2">
        <v>39256</v>
      </c>
      <c r="C2773" t="s">
        <v>3255</v>
      </c>
      <c r="D2773" t="s">
        <v>3266</v>
      </c>
      <c r="E2773" t="s">
        <v>3257</v>
      </c>
      <c r="F2773" t="s">
        <v>13</v>
      </c>
      <c r="G2773" t="s">
        <v>37</v>
      </c>
    </row>
    <row r="2774" spans="1:7" x14ac:dyDescent="0.2">
      <c r="A2774" t="s">
        <v>6067</v>
      </c>
      <c r="B2774" s="2">
        <v>40388</v>
      </c>
      <c r="C2774" t="s">
        <v>3255</v>
      </c>
      <c r="D2774" t="s">
        <v>3259</v>
      </c>
      <c r="E2774" t="s">
        <v>3257</v>
      </c>
      <c r="F2774" t="s">
        <v>13</v>
      </c>
      <c r="G2774" t="s">
        <v>21</v>
      </c>
    </row>
    <row r="2775" spans="1:7" x14ac:dyDescent="0.2">
      <c r="A2775" t="s">
        <v>6068</v>
      </c>
      <c r="B2775" s="2">
        <v>39394</v>
      </c>
      <c r="C2775" t="s">
        <v>3255</v>
      </c>
      <c r="D2775" t="s">
        <v>3300</v>
      </c>
      <c r="E2775" t="s">
        <v>3257</v>
      </c>
      <c r="F2775" t="s">
        <v>13</v>
      </c>
      <c r="G2775" t="s">
        <v>37</v>
      </c>
    </row>
    <row r="2776" spans="1:7" x14ac:dyDescent="0.2">
      <c r="A2776" t="s">
        <v>6069</v>
      </c>
      <c r="B2776" s="2">
        <v>36378</v>
      </c>
      <c r="C2776" t="s">
        <v>3255</v>
      </c>
      <c r="D2776" t="s">
        <v>3263</v>
      </c>
      <c r="E2776" t="s">
        <v>3257</v>
      </c>
      <c r="F2776" t="s">
        <v>13</v>
      </c>
      <c r="G2776" t="s">
        <v>37</v>
      </c>
    </row>
    <row r="2777" spans="1:7" x14ac:dyDescent="0.2">
      <c r="A2777" t="s">
        <v>6070</v>
      </c>
      <c r="B2777" s="2">
        <v>39290</v>
      </c>
      <c r="C2777" t="s">
        <v>3255</v>
      </c>
      <c r="D2777" t="s">
        <v>3259</v>
      </c>
      <c r="E2777" t="s">
        <v>6071</v>
      </c>
      <c r="F2777" t="s">
        <v>196</v>
      </c>
      <c r="G2777" t="s">
        <v>18</v>
      </c>
    </row>
    <row r="2778" spans="1:7" x14ac:dyDescent="0.2">
      <c r="A2778" t="s">
        <v>6072</v>
      </c>
      <c r="B2778" s="2">
        <v>36586</v>
      </c>
      <c r="C2778" t="s">
        <v>3255</v>
      </c>
      <c r="D2778" t="s">
        <v>3263</v>
      </c>
      <c r="E2778" t="s">
        <v>3257</v>
      </c>
      <c r="F2778" t="s">
        <v>13</v>
      </c>
      <c r="G2778" t="s">
        <v>21</v>
      </c>
    </row>
    <row r="2779" spans="1:7" x14ac:dyDescent="0.2">
      <c r="A2779" t="s">
        <v>6073</v>
      </c>
      <c r="B2779" s="2">
        <v>40797</v>
      </c>
      <c r="C2779" t="s">
        <v>3255</v>
      </c>
      <c r="D2779" t="s">
        <v>3272</v>
      </c>
      <c r="E2779" t="s">
        <v>3257</v>
      </c>
      <c r="F2779" t="s">
        <v>13</v>
      </c>
      <c r="G2779" t="s">
        <v>18</v>
      </c>
    </row>
    <row r="2780" spans="1:7" x14ac:dyDescent="0.2">
      <c r="A2780" t="s">
        <v>6074</v>
      </c>
      <c r="B2780" s="2">
        <v>33420</v>
      </c>
      <c r="C2780" t="s">
        <v>3255</v>
      </c>
      <c r="D2780" t="s">
        <v>3433</v>
      </c>
      <c r="E2780" t="s">
        <v>3257</v>
      </c>
      <c r="F2780" t="s">
        <v>13</v>
      </c>
      <c r="G2780" t="s">
        <v>37</v>
      </c>
    </row>
    <row r="2781" spans="1:7" x14ac:dyDescent="0.2">
      <c r="A2781" t="s">
        <v>6075</v>
      </c>
      <c r="B2781" s="2">
        <v>37665</v>
      </c>
      <c r="C2781" t="s">
        <v>3255</v>
      </c>
      <c r="D2781" t="s">
        <v>3259</v>
      </c>
      <c r="E2781" t="s">
        <v>3257</v>
      </c>
      <c r="F2781" t="s">
        <v>13</v>
      </c>
      <c r="G2781" t="s">
        <v>37</v>
      </c>
    </row>
    <row r="2782" spans="1:7" x14ac:dyDescent="0.2">
      <c r="A2782" t="s">
        <v>6076</v>
      </c>
      <c r="B2782" s="2">
        <v>35884</v>
      </c>
      <c r="C2782" t="s">
        <v>3255</v>
      </c>
      <c r="D2782" t="s">
        <v>3263</v>
      </c>
      <c r="E2782" t="s">
        <v>3257</v>
      </c>
      <c r="F2782" t="s">
        <v>13</v>
      </c>
      <c r="G2782" t="s">
        <v>37</v>
      </c>
    </row>
    <row r="2783" spans="1:7" x14ac:dyDescent="0.2">
      <c r="A2783" t="s">
        <v>6077</v>
      </c>
      <c r="B2783" s="2">
        <v>40180</v>
      </c>
      <c r="C2783" t="s">
        <v>3255</v>
      </c>
      <c r="D2783" t="s">
        <v>3263</v>
      </c>
      <c r="E2783" t="s">
        <v>4102</v>
      </c>
      <c r="F2783" t="s">
        <v>196</v>
      </c>
      <c r="G2783" t="s">
        <v>21</v>
      </c>
    </row>
    <row r="2784" spans="1:7" x14ac:dyDescent="0.2">
      <c r="A2784" t="s">
        <v>6078</v>
      </c>
      <c r="B2784" s="2">
        <v>40964</v>
      </c>
      <c r="C2784" t="s">
        <v>3255</v>
      </c>
      <c r="D2784" t="s">
        <v>3259</v>
      </c>
      <c r="E2784" t="s">
        <v>3257</v>
      </c>
      <c r="F2784" t="s">
        <v>65</v>
      </c>
      <c r="G2784" t="s">
        <v>37</v>
      </c>
    </row>
    <row r="2785" spans="1:7" x14ac:dyDescent="0.2">
      <c r="A2785" t="s">
        <v>6079</v>
      </c>
      <c r="B2785" s="2">
        <v>37443</v>
      </c>
      <c r="C2785" t="s">
        <v>3255</v>
      </c>
      <c r="D2785" t="s">
        <v>3263</v>
      </c>
      <c r="E2785" t="s">
        <v>3257</v>
      </c>
      <c r="F2785" t="s">
        <v>13</v>
      </c>
      <c r="G2785" t="s">
        <v>21</v>
      </c>
    </row>
    <row r="2786" spans="1:7" x14ac:dyDescent="0.2">
      <c r="A2786" t="s">
        <v>6080</v>
      </c>
      <c r="B2786" s="2">
        <v>38561</v>
      </c>
      <c r="C2786" t="s">
        <v>3255</v>
      </c>
      <c r="D2786" t="s">
        <v>3266</v>
      </c>
      <c r="E2786" t="s">
        <v>3257</v>
      </c>
      <c r="F2786" t="s">
        <v>1776</v>
      </c>
      <c r="G2786" t="s">
        <v>21</v>
      </c>
    </row>
    <row r="2787" spans="1:7" x14ac:dyDescent="0.2">
      <c r="A2787" t="s">
        <v>6081</v>
      </c>
      <c r="B2787" s="2">
        <v>34122</v>
      </c>
      <c r="C2787" t="s">
        <v>3255</v>
      </c>
      <c r="D2787" t="s">
        <v>3263</v>
      </c>
      <c r="E2787" t="s">
        <v>3257</v>
      </c>
      <c r="F2787" t="s">
        <v>13</v>
      </c>
      <c r="G2787" t="s">
        <v>18</v>
      </c>
    </row>
    <row r="2788" spans="1:7" x14ac:dyDescent="0.2">
      <c r="A2788" t="s">
        <v>6082</v>
      </c>
      <c r="B2788" s="2">
        <v>38033</v>
      </c>
      <c r="C2788" t="s">
        <v>3255</v>
      </c>
      <c r="D2788" t="s">
        <v>3266</v>
      </c>
      <c r="E2788" t="s">
        <v>3257</v>
      </c>
      <c r="F2788" t="s">
        <v>13</v>
      </c>
      <c r="G2788" t="s">
        <v>37</v>
      </c>
    </row>
    <row r="2789" spans="1:7" x14ac:dyDescent="0.2">
      <c r="A2789" t="s">
        <v>6083</v>
      </c>
      <c r="B2789" s="2">
        <v>41243</v>
      </c>
      <c r="C2789" t="s">
        <v>3255</v>
      </c>
      <c r="D2789" t="s">
        <v>3300</v>
      </c>
      <c r="E2789" t="s">
        <v>3257</v>
      </c>
      <c r="F2789" t="s">
        <v>13</v>
      </c>
      <c r="G2789" t="s">
        <v>37</v>
      </c>
    </row>
    <row r="2790" spans="1:7" x14ac:dyDescent="0.2">
      <c r="A2790" t="s">
        <v>6084</v>
      </c>
      <c r="B2790" s="2">
        <v>40247</v>
      </c>
      <c r="C2790" t="s">
        <v>3255</v>
      </c>
      <c r="D2790" t="s">
        <v>3263</v>
      </c>
      <c r="E2790" t="s">
        <v>3257</v>
      </c>
      <c r="F2790" t="s">
        <v>13</v>
      </c>
      <c r="G2790" t="s">
        <v>21</v>
      </c>
    </row>
    <row r="2791" spans="1:7" x14ac:dyDescent="0.2">
      <c r="A2791" t="s">
        <v>6085</v>
      </c>
      <c r="B2791" s="2">
        <v>36246</v>
      </c>
      <c r="C2791" t="s">
        <v>3255</v>
      </c>
      <c r="D2791" t="s">
        <v>3300</v>
      </c>
      <c r="E2791" t="s">
        <v>3257</v>
      </c>
      <c r="F2791" t="s">
        <v>13</v>
      </c>
      <c r="G2791" t="s">
        <v>37</v>
      </c>
    </row>
    <row r="2792" spans="1:7" x14ac:dyDescent="0.2">
      <c r="A2792" t="s">
        <v>6086</v>
      </c>
      <c r="B2792" s="2">
        <v>40642</v>
      </c>
      <c r="C2792" t="s">
        <v>3456</v>
      </c>
      <c r="D2792" t="s">
        <v>3263</v>
      </c>
      <c r="E2792" t="s">
        <v>3257</v>
      </c>
      <c r="F2792" t="s">
        <v>13</v>
      </c>
      <c r="G2792" t="s">
        <v>21</v>
      </c>
    </row>
    <row r="2793" spans="1:7" x14ac:dyDescent="0.2">
      <c r="A2793" t="s">
        <v>6087</v>
      </c>
      <c r="B2793" s="2">
        <v>37629</v>
      </c>
      <c r="C2793" t="s">
        <v>3255</v>
      </c>
      <c r="D2793" t="s">
        <v>3272</v>
      </c>
      <c r="E2793" t="s">
        <v>3257</v>
      </c>
      <c r="F2793" t="s">
        <v>13</v>
      </c>
      <c r="G2793" t="s">
        <v>37</v>
      </c>
    </row>
    <row r="2794" spans="1:7" x14ac:dyDescent="0.2">
      <c r="A2794" t="s">
        <v>6088</v>
      </c>
      <c r="B2794" s="2">
        <v>39138</v>
      </c>
      <c r="C2794" t="s">
        <v>3255</v>
      </c>
      <c r="D2794" t="s">
        <v>3266</v>
      </c>
      <c r="E2794" t="s">
        <v>3257</v>
      </c>
      <c r="F2794" t="s">
        <v>13</v>
      </c>
      <c r="G2794" t="s">
        <v>21</v>
      </c>
    </row>
    <row r="2795" spans="1:7" x14ac:dyDescent="0.2">
      <c r="A2795" t="s">
        <v>6089</v>
      </c>
      <c r="B2795" s="2">
        <v>35762</v>
      </c>
      <c r="C2795" t="s">
        <v>3255</v>
      </c>
      <c r="D2795" t="s">
        <v>3263</v>
      </c>
      <c r="E2795" t="s">
        <v>3257</v>
      </c>
      <c r="F2795" t="s">
        <v>13</v>
      </c>
      <c r="G2795" t="s">
        <v>37</v>
      </c>
    </row>
    <row r="2796" spans="1:7" x14ac:dyDescent="0.2">
      <c r="A2796" t="s">
        <v>6090</v>
      </c>
      <c r="B2796" s="2">
        <v>34051</v>
      </c>
      <c r="C2796" t="s">
        <v>3255</v>
      </c>
      <c r="D2796" t="s">
        <v>3263</v>
      </c>
      <c r="E2796" t="s">
        <v>3257</v>
      </c>
      <c r="F2796" t="s">
        <v>13</v>
      </c>
      <c r="G2796" t="s">
        <v>37</v>
      </c>
    </row>
    <row r="2797" spans="1:7" x14ac:dyDescent="0.2">
      <c r="A2797" t="s">
        <v>6091</v>
      </c>
      <c r="B2797" s="2">
        <v>36572</v>
      </c>
      <c r="C2797" t="s">
        <v>3255</v>
      </c>
      <c r="D2797" t="s">
        <v>3263</v>
      </c>
      <c r="E2797" t="s">
        <v>3257</v>
      </c>
      <c r="F2797" t="s">
        <v>13</v>
      </c>
      <c r="G2797" t="s">
        <v>21</v>
      </c>
    </row>
    <row r="2798" spans="1:7" x14ac:dyDescent="0.2">
      <c r="A2798" t="s">
        <v>6092</v>
      </c>
      <c r="B2798" s="2">
        <v>34349</v>
      </c>
      <c r="C2798" t="s">
        <v>3255</v>
      </c>
      <c r="D2798" t="s">
        <v>3266</v>
      </c>
      <c r="E2798" t="s">
        <v>3257</v>
      </c>
      <c r="F2798" t="s">
        <v>13</v>
      </c>
      <c r="G2798" t="s">
        <v>37</v>
      </c>
    </row>
    <row r="2799" spans="1:7" x14ac:dyDescent="0.2">
      <c r="A2799" t="s">
        <v>6093</v>
      </c>
      <c r="B2799" s="2">
        <v>31399</v>
      </c>
      <c r="C2799" t="s">
        <v>3255</v>
      </c>
      <c r="D2799" t="s">
        <v>3266</v>
      </c>
      <c r="E2799" t="s">
        <v>3257</v>
      </c>
      <c r="F2799" t="s">
        <v>13</v>
      </c>
      <c r="G2799" t="s">
        <v>21</v>
      </c>
    </row>
    <row r="2800" spans="1:7" x14ac:dyDescent="0.2">
      <c r="A2800" t="s">
        <v>6094</v>
      </c>
      <c r="B2800" s="2">
        <v>40984</v>
      </c>
      <c r="C2800" t="s">
        <v>3255</v>
      </c>
      <c r="D2800" t="s">
        <v>3272</v>
      </c>
      <c r="E2800" t="s">
        <v>3257</v>
      </c>
      <c r="F2800" t="s">
        <v>13</v>
      </c>
      <c r="G2800" t="s">
        <v>18</v>
      </c>
    </row>
    <row r="2801" spans="1:7" x14ac:dyDescent="0.2">
      <c r="A2801" t="s">
        <v>6095</v>
      </c>
      <c r="B2801" s="2">
        <v>41297</v>
      </c>
      <c r="C2801" t="s">
        <v>3255</v>
      </c>
      <c r="D2801" t="s">
        <v>3266</v>
      </c>
      <c r="E2801" t="s">
        <v>3257</v>
      </c>
      <c r="F2801" t="s">
        <v>13</v>
      </c>
      <c r="G2801" t="s">
        <v>21</v>
      </c>
    </row>
    <row r="2802" spans="1:7" x14ac:dyDescent="0.2">
      <c r="A2802" t="s">
        <v>6096</v>
      </c>
      <c r="B2802" s="2">
        <v>42109</v>
      </c>
      <c r="C2802" t="s">
        <v>3255</v>
      </c>
      <c r="D2802" t="s">
        <v>3272</v>
      </c>
      <c r="E2802" t="s">
        <v>3257</v>
      </c>
      <c r="F2802" t="s">
        <v>13</v>
      </c>
      <c r="G2802" t="s">
        <v>14</v>
      </c>
    </row>
    <row r="2803" spans="1:7" x14ac:dyDescent="0.2">
      <c r="A2803" t="s">
        <v>6097</v>
      </c>
      <c r="B2803" s="2">
        <v>36121</v>
      </c>
      <c r="C2803" t="s">
        <v>3255</v>
      </c>
      <c r="D2803" t="s">
        <v>3272</v>
      </c>
      <c r="E2803" t="s">
        <v>3257</v>
      </c>
      <c r="F2803" t="s">
        <v>13</v>
      </c>
      <c r="G2803" t="s">
        <v>14</v>
      </c>
    </row>
    <row r="2804" spans="1:7" x14ac:dyDescent="0.2">
      <c r="A2804" t="s">
        <v>6098</v>
      </c>
      <c r="B2804" s="2">
        <v>41697</v>
      </c>
      <c r="C2804" t="s">
        <v>3255</v>
      </c>
      <c r="D2804" t="s">
        <v>3449</v>
      </c>
      <c r="E2804" t="s">
        <v>3257</v>
      </c>
      <c r="F2804" t="s">
        <v>65</v>
      </c>
      <c r="G2804" t="s">
        <v>18</v>
      </c>
    </row>
    <row r="2805" spans="1:7" x14ac:dyDescent="0.2">
      <c r="A2805" t="s">
        <v>6099</v>
      </c>
      <c r="B2805" s="2">
        <v>37452</v>
      </c>
      <c r="C2805" t="s">
        <v>3255</v>
      </c>
      <c r="D2805" t="s">
        <v>3300</v>
      </c>
      <c r="E2805" t="s">
        <v>3257</v>
      </c>
      <c r="F2805" t="s">
        <v>65</v>
      </c>
      <c r="G2805" t="s">
        <v>37</v>
      </c>
    </row>
    <row r="2806" spans="1:7" x14ac:dyDescent="0.2">
      <c r="A2806" t="s">
        <v>6100</v>
      </c>
      <c r="B2806" s="2">
        <v>39235</v>
      </c>
      <c r="C2806" t="s">
        <v>3255</v>
      </c>
      <c r="D2806" t="s">
        <v>3270</v>
      </c>
      <c r="E2806" t="s">
        <v>3257</v>
      </c>
      <c r="F2806" t="s">
        <v>13</v>
      </c>
      <c r="G2806" t="s">
        <v>37</v>
      </c>
    </row>
    <row r="2807" spans="1:7" x14ac:dyDescent="0.2">
      <c r="A2807" t="s">
        <v>6101</v>
      </c>
      <c r="B2807" s="2">
        <v>37362</v>
      </c>
      <c r="C2807" t="s">
        <v>3255</v>
      </c>
      <c r="D2807" t="s">
        <v>3263</v>
      </c>
      <c r="E2807" t="s">
        <v>3257</v>
      </c>
      <c r="F2807" t="s">
        <v>13</v>
      </c>
      <c r="G2807" t="s">
        <v>37</v>
      </c>
    </row>
    <row r="2808" spans="1:7" x14ac:dyDescent="0.2">
      <c r="A2808" t="s">
        <v>6102</v>
      </c>
      <c r="B2808" s="2">
        <v>39686</v>
      </c>
      <c r="C2808" t="s">
        <v>3255</v>
      </c>
      <c r="D2808" t="s">
        <v>3263</v>
      </c>
      <c r="E2808" t="s">
        <v>3257</v>
      </c>
      <c r="F2808" t="s">
        <v>754</v>
      </c>
      <c r="G2808" t="s">
        <v>21</v>
      </c>
    </row>
    <row r="2809" spans="1:7" x14ac:dyDescent="0.2">
      <c r="A2809" t="s">
        <v>6103</v>
      </c>
      <c r="B2809" s="2">
        <v>36788</v>
      </c>
      <c r="C2809" t="s">
        <v>3255</v>
      </c>
      <c r="D2809" t="s">
        <v>3433</v>
      </c>
      <c r="E2809" t="s">
        <v>3257</v>
      </c>
      <c r="F2809" t="s">
        <v>13</v>
      </c>
      <c r="G2809" t="s">
        <v>37</v>
      </c>
    </row>
    <row r="2810" spans="1:7" x14ac:dyDescent="0.2">
      <c r="A2810" t="s">
        <v>6104</v>
      </c>
      <c r="B2810" s="2">
        <v>36935</v>
      </c>
      <c r="C2810" t="s">
        <v>3255</v>
      </c>
      <c r="D2810" t="s">
        <v>3300</v>
      </c>
      <c r="E2810" t="s">
        <v>3257</v>
      </c>
      <c r="F2810" t="s">
        <v>13</v>
      </c>
      <c r="G2810" t="s">
        <v>37</v>
      </c>
    </row>
    <row r="2811" spans="1:7" x14ac:dyDescent="0.2">
      <c r="A2811" t="s">
        <v>6105</v>
      </c>
      <c r="B2811" s="2">
        <v>42282</v>
      </c>
      <c r="C2811" t="s">
        <v>3255</v>
      </c>
      <c r="D2811" t="s">
        <v>3263</v>
      </c>
      <c r="E2811" t="s">
        <v>3257</v>
      </c>
      <c r="F2811" t="s">
        <v>13</v>
      </c>
      <c r="G2811" t="s">
        <v>21</v>
      </c>
    </row>
    <row r="2812" spans="1:7" x14ac:dyDescent="0.2">
      <c r="A2812" t="s">
        <v>6106</v>
      </c>
      <c r="B2812" s="2">
        <v>40459</v>
      </c>
      <c r="C2812" t="s">
        <v>3255</v>
      </c>
      <c r="D2812" t="s">
        <v>3433</v>
      </c>
      <c r="E2812" t="s">
        <v>3257</v>
      </c>
      <c r="F2812" t="s">
        <v>13</v>
      </c>
      <c r="G2812" t="s">
        <v>18</v>
      </c>
    </row>
    <row r="2813" spans="1:7" x14ac:dyDescent="0.2">
      <c r="A2813" t="s">
        <v>6107</v>
      </c>
      <c r="B2813" s="2">
        <v>39289</v>
      </c>
      <c r="C2813" t="s">
        <v>3255</v>
      </c>
      <c r="D2813" t="s">
        <v>3263</v>
      </c>
      <c r="E2813" t="s">
        <v>3257</v>
      </c>
      <c r="F2813" t="s">
        <v>13</v>
      </c>
      <c r="G2813" t="s">
        <v>21</v>
      </c>
    </row>
    <row r="2814" spans="1:7" x14ac:dyDescent="0.2">
      <c r="A2814" t="s">
        <v>6108</v>
      </c>
      <c r="B2814" s="2">
        <v>41767</v>
      </c>
      <c r="C2814" t="s">
        <v>3255</v>
      </c>
      <c r="D2814" t="s">
        <v>3433</v>
      </c>
      <c r="E2814" t="s">
        <v>3257</v>
      </c>
      <c r="F2814" t="s">
        <v>13</v>
      </c>
      <c r="G2814" t="s">
        <v>21</v>
      </c>
    </row>
    <row r="2815" spans="1:7" x14ac:dyDescent="0.2">
      <c r="A2815" t="s">
        <v>6109</v>
      </c>
      <c r="B2815" s="2">
        <v>40331</v>
      </c>
      <c r="C2815" t="s">
        <v>3255</v>
      </c>
      <c r="D2815" t="s">
        <v>3259</v>
      </c>
      <c r="E2815" t="s">
        <v>3257</v>
      </c>
      <c r="F2815" t="s">
        <v>13</v>
      </c>
      <c r="G2815" t="s">
        <v>37</v>
      </c>
    </row>
    <row r="2816" spans="1:7" x14ac:dyDescent="0.2">
      <c r="A2816" t="s">
        <v>6110</v>
      </c>
      <c r="B2816" s="2">
        <v>37304</v>
      </c>
      <c r="C2816" t="s">
        <v>3255</v>
      </c>
      <c r="D2816" t="s">
        <v>3272</v>
      </c>
      <c r="E2816" t="s">
        <v>3257</v>
      </c>
      <c r="F2816" t="s">
        <v>13</v>
      </c>
      <c r="G2816" t="s">
        <v>18</v>
      </c>
    </row>
    <row r="2817" spans="1:7" x14ac:dyDescent="0.2">
      <c r="A2817" t="s">
        <v>6111</v>
      </c>
      <c r="B2817" s="2">
        <v>36564</v>
      </c>
      <c r="C2817" t="s">
        <v>3255</v>
      </c>
      <c r="D2817" t="s">
        <v>3263</v>
      </c>
      <c r="E2817" t="s">
        <v>3257</v>
      </c>
      <c r="F2817" t="s">
        <v>13</v>
      </c>
      <c r="G2817" t="s">
        <v>21</v>
      </c>
    </row>
    <row r="2818" spans="1:7" x14ac:dyDescent="0.2">
      <c r="A2818" t="s">
        <v>6112</v>
      </c>
      <c r="B2818" s="2">
        <v>34878</v>
      </c>
      <c r="C2818" t="s">
        <v>3255</v>
      </c>
      <c r="D2818" t="s">
        <v>3266</v>
      </c>
      <c r="E2818" t="s">
        <v>3257</v>
      </c>
      <c r="F2818" t="s">
        <v>65</v>
      </c>
      <c r="G2818" t="s">
        <v>21</v>
      </c>
    </row>
    <row r="2819" spans="1:7" x14ac:dyDescent="0.2">
      <c r="A2819" t="s">
        <v>6113</v>
      </c>
      <c r="B2819" s="2">
        <v>42012</v>
      </c>
      <c r="C2819" t="s">
        <v>3255</v>
      </c>
      <c r="D2819" t="s">
        <v>3266</v>
      </c>
      <c r="E2819" t="s">
        <v>3257</v>
      </c>
      <c r="F2819" t="s">
        <v>13</v>
      </c>
      <c r="G2819" t="s">
        <v>21</v>
      </c>
    </row>
    <row r="2820" spans="1:7" x14ac:dyDescent="0.2">
      <c r="A2820" t="s">
        <v>6114</v>
      </c>
      <c r="B2820" s="2">
        <v>41808</v>
      </c>
      <c r="C2820" t="s">
        <v>3255</v>
      </c>
      <c r="D2820" t="s">
        <v>3266</v>
      </c>
      <c r="E2820" t="s">
        <v>3257</v>
      </c>
      <c r="F2820" t="s">
        <v>13</v>
      </c>
      <c r="G2820" t="s">
        <v>37</v>
      </c>
    </row>
    <row r="2821" spans="1:7" x14ac:dyDescent="0.2">
      <c r="A2821" t="s">
        <v>6115</v>
      </c>
      <c r="B2821" s="2">
        <v>37921</v>
      </c>
      <c r="C2821" t="s">
        <v>3255</v>
      </c>
      <c r="D2821" t="s">
        <v>3266</v>
      </c>
      <c r="E2821" t="s">
        <v>3257</v>
      </c>
      <c r="F2821" t="s">
        <v>13</v>
      </c>
      <c r="G2821" t="s">
        <v>37</v>
      </c>
    </row>
    <row r="2822" spans="1:7" x14ac:dyDescent="0.2">
      <c r="A2822" t="s">
        <v>6116</v>
      </c>
      <c r="B2822" s="2">
        <v>37987</v>
      </c>
      <c r="C2822" t="s">
        <v>3255</v>
      </c>
      <c r="D2822" t="s">
        <v>3256</v>
      </c>
      <c r="E2822" t="s">
        <v>3257</v>
      </c>
      <c r="F2822" t="s">
        <v>13</v>
      </c>
      <c r="G2822" t="s">
        <v>1221</v>
      </c>
    </row>
    <row r="2823" spans="1:7" x14ac:dyDescent="0.2">
      <c r="A2823" t="s">
        <v>6117</v>
      </c>
      <c r="B2823" s="2">
        <v>38731</v>
      </c>
      <c r="C2823" t="s">
        <v>3255</v>
      </c>
      <c r="D2823" t="s">
        <v>3272</v>
      </c>
      <c r="E2823" t="s">
        <v>3257</v>
      </c>
      <c r="F2823" t="s">
        <v>13</v>
      </c>
      <c r="G2823" t="s">
        <v>14</v>
      </c>
    </row>
    <row r="2824" spans="1:7" x14ac:dyDescent="0.2">
      <c r="A2824" t="s">
        <v>6118</v>
      </c>
      <c r="B2824" s="2">
        <v>41385</v>
      </c>
      <c r="C2824" t="s">
        <v>3255</v>
      </c>
      <c r="D2824" t="s">
        <v>3266</v>
      </c>
      <c r="E2824" t="s">
        <v>3257</v>
      </c>
      <c r="F2824" t="s">
        <v>13</v>
      </c>
      <c r="G2824" t="s">
        <v>21</v>
      </c>
    </row>
    <row r="2825" spans="1:7" x14ac:dyDescent="0.2">
      <c r="A2825" t="s">
        <v>6119</v>
      </c>
      <c r="B2825" s="2">
        <v>39537</v>
      </c>
      <c r="C2825" t="s">
        <v>3255</v>
      </c>
      <c r="D2825" t="s">
        <v>3259</v>
      </c>
      <c r="E2825" t="s">
        <v>3257</v>
      </c>
      <c r="F2825" t="s">
        <v>13</v>
      </c>
      <c r="G2825" t="s">
        <v>37</v>
      </c>
    </row>
    <row r="2826" spans="1:7" x14ac:dyDescent="0.2">
      <c r="A2826" t="s">
        <v>6120</v>
      </c>
      <c r="B2826" s="2">
        <v>42345</v>
      </c>
      <c r="C2826" t="s">
        <v>3255</v>
      </c>
      <c r="D2826" t="s">
        <v>3259</v>
      </c>
      <c r="E2826" t="s">
        <v>3257</v>
      </c>
      <c r="F2826" t="s">
        <v>13</v>
      </c>
      <c r="G2826" t="s">
        <v>21</v>
      </c>
    </row>
    <row r="2827" spans="1:7" x14ac:dyDescent="0.2">
      <c r="A2827" t="s">
        <v>6121</v>
      </c>
      <c r="B2827" s="2">
        <v>37405</v>
      </c>
      <c r="C2827" t="s">
        <v>3255</v>
      </c>
      <c r="D2827" t="s">
        <v>3259</v>
      </c>
      <c r="E2827" t="s">
        <v>3257</v>
      </c>
      <c r="F2827" t="s">
        <v>13</v>
      </c>
      <c r="G2827" t="s">
        <v>37</v>
      </c>
    </row>
    <row r="2828" spans="1:7" x14ac:dyDescent="0.2">
      <c r="A2828" t="s">
        <v>6122</v>
      </c>
      <c r="B2828" s="2">
        <v>38416</v>
      </c>
      <c r="C2828" t="s">
        <v>3255</v>
      </c>
      <c r="D2828" t="s">
        <v>3263</v>
      </c>
      <c r="E2828" t="s">
        <v>3257</v>
      </c>
      <c r="F2828" t="s">
        <v>13</v>
      </c>
      <c r="G2828" t="s">
        <v>21</v>
      </c>
    </row>
    <row r="2829" spans="1:7" x14ac:dyDescent="0.2">
      <c r="A2829" t="s">
        <v>6123</v>
      </c>
      <c r="B2829" s="2">
        <v>36245</v>
      </c>
      <c r="C2829" t="s">
        <v>3255</v>
      </c>
      <c r="D2829" t="s">
        <v>3259</v>
      </c>
      <c r="E2829" t="s">
        <v>3257</v>
      </c>
      <c r="F2829" t="s">
        <v>13</v>
      </c>
      <c r="G2829" t="s">
        <v>21</v>
      </c>
    </row>
    <row r="2830" spans="1:7" x14ac:dyDescent="0.2">
      <c r="A2830" t="s">
        <v>6124</v>
      </c>
      <c r="B2830" s="2">
        <v>33326</v>
      </c>
      <c r="C2830" t="s">
        <v>3255</v>
      </c>
      <c r="D2830" t="s">
        <v>3266</v>
      </c>
      <c r="E2830" t="s">
        <v>3257</v>
      </c>
      <c r="F2830" t="s">
        <v>13</v>
      </c>
      <c r="G2830" t="s">
        <v>18</v>
      </c>
    </row>
    <row r="2831" spans="1:7" x14ac:dyDescent="0.2">
      <c r="A2831" t="s">
        <v>6125</v>
      </c>
      <c r="B2831" s="2">
        <v>38952</v>
      </c>
      <c r="C2831" t="s">
        <v>3255</v>
      </c>
      <c r="D2831" t="s">
        <v>3300</v>
      </c>
      <c r="E2831" t="s">
        <v>3257</v>
      </c>
      <c r="F2831" t="s">
        <v>13</v>
      </c>
      <c r="G2831" t="s">
        <v>37</v>
      </c>
    </row>
    <row r="2832" spans="1:7" x14ac:dyDescent="0.2">
      <c r="A2832" t="s">
        <v>6126</v>
      </c>
      <c r="B2832" s="2">
        <v>37979</v>
      </c>
      <c r="C2832" t="s">
        <v>3255</v>
      </c>
      <c r="D2832" t="s">
        <v>3300</v>
      </c>
      <c r="E2832" t="s">
        <v>3257</v>
      </c>
      <c r="F2832" t="s">
        <v>13</v>
      </c>
      <c r="G2832" t="s">
        <v>37</v>
      </c>
    </row>
    <row r="2833" spans="1:7" x14ac:dyDescent="0.2">
      <c r="A2833" t="s">
        <v>6127</v>
      </c>
      <c r="B2833" s="2">
        <v>34336</v>
      </c>
      <c r="C2833" t="s">
        <v>3255</v>
      </c>
      <c r="D2833" t="s">
        <v>3263</v>
      </c>
      <c r="E2833" t="s">
        <v>3257</v>
      </c>
      <c r="F2833" t="s">
        <v>36</v>
      </c>
      <c r="G2833" t="s">
        <v>37</v>
      </c>
    </row>
    <row r="2834" spans="1:7" x14ac:dyDescent="0.2">
      <c r="A2834" t="s">
        <v>6128</v>
      </c>
      <c r="B2834" s="2">
        <v>37514</v>
      </c>
      <c r="C2834" t="s">
        <v>3255</v>
      </c>
      <c r="D2834" t="s">
        <v>3263</v>
      </c>
      <c r="E2834" t="s">
        <v>3257</v>
      </c>
      <c r="F2834" t="s">
        <v>196</v>
      </c>
      <c r="G2834" t="s">
        <v>37</v>
      </c>
    </row>
    <row r="2835" spans="1:7" x14ac:dyDescent="0.2">
      <c r="A2835" t="s">
        <v>6129</v>
      </c>
      <c r="B2835" s="2">
        <v>33630</v>
      </c>
      <c r="C2835" t="s">
        <v>3456</v>
      </c>
      <c r="D2835" t="s">
        <v>3259</v>
      </c>
      <c r="E2835" t="s">
        <v>3257</v>
      </c>
      <c r="F2835" t="s">
        <v>13</v>
      </c>
      <c r="G2835" t="s">
        <v>18</v>
      </c>
    </row>
    <row r="2836" spans="1:7" x14ac:dyDescent="0.2">
      <c r="A2836" t="s">
        <v>6130</v>
      </c>
      <c r="B2836" s="2">
        <v>31379</v>
      </c>
      <c r="C2836" t="s">
        <v>3255</v>
      </c>
      <c r="D2836" t="s">
        <v>3433</v>
      </c>
      <c r="E2836" t="s">
        <v>3257</v>
      </c>
      <c r="F2836" t="s">
        <v>13</v>
      </c>
      <c r="G2836" t="s">
        <v>18</v>
      </c>
    </row>
    <row r="2837" spans="1:7" x14ac:dyDescent="0.2">
      <c r="A2837" t="s">
        <v>6131</v>
      </c>
      <c r="B2837" s="2">
        <v>30068</v>
      </c>
      <c r="C2837" t="s">
        <v>3255</v>
      </c>
      <c r="D2837" t="s">
        <v>3259</v>
      </c>
      <c r="E2837" t="s">
        <v>3257</v>
      </c>
      <c r="F2837" t="s">
        <v>13</v>
      </c>
      <c r="G2837" t="s">
        <v>37</v>
      </c>
    </row>
    <row r="2838" spans="1:7" x14ac:dyDescent="0.2">
      <c r="A2838" t="s">
        <v>6132</v>
      </c>
      <c r="B2838" s="2">
        <v>38076</v>
      </c>
      <c r="C2838" t="s">
        <v>3255</v>
      </c>
      <c r="D2838" t="s">
        <v>3272</v>
      </c>
      <c r="E2838" t="s">
        <v>3257</v>
      </c>
      <c r="F2838" t="s">
        <v>13</v>
      </c>
      <c r="G2838" t="s">
        <v>18</v>
      </c>
    </row>
    <row r="2839" spans="1:7" x14ac:dyDescent="0.2">
      <c r="A2839" t="s">
        <v>6133</v>
      </c>
      <c r="B2839" s="2">
        <v>39067</v>
      </c>
      <c r="C2839" t="s">
        <v>3255</v>
      </c>
      <c r="D2839" t="s">
        <v>3263</v>
      </c>
      <c r="E2839" t="s">
        <v>3257</v>
      </c>
      <c r="F2839" t="s">
        <v>13</v>
      </c>
      <c r="G2839" t="s">
        <v>18</v>
      </c>
    </row>
    <row r="2840" spans="1:7" x14ac:dyDescent="0.2">
      <c r="A2840" t="s">
        <v>6134</v>
      </c>
      <c r="B2840" s="2">
        <v>37850</v>
      </c>
      <c r="C2840" t="s">
        <v>3255</v>
      </c>
      <c r="D2840" t="s">
        <v>3259</v>
      </c>
      <c r="E2840" t="s">
        <v>3257</v>
      </c>
      <c r="F2840" t="s">
        <v>13</v>
      </c>
      <c r="G2840" t="s">
        <v>37</v>
      </c>
    </row>
    <row r="2841" spans="1:7" x14ac:dyDescent="0.2">
      <c r="A2841" t="s">
        <v>6135</v>
      </c>
      <c r="B2841" s="2">
        <v>38129</v>
      </c>
      <c r="C2841" t="s">
        <v>3255</v>
      </c>
      <c r="D2841" t="s">
        <v>3259</v>
      </c>
      <c r="E2841" t="s">
        <v>3257</v>
      </c>
      <c r="F2841" t="s">
        <v>13</v>
      </c>
      <c r="G2841" t="s">
        <v>21</v>
      </c>
    </row>
    <row r="2842" spans="1:7" x14ac:dyDescent="0.2">
      <c r="A2842" t="s">
        <v>6136</v>
      </c>
      <c r="B2842" s="2">
        <v>40186</v>
      </c>
      <c r="C2842" t="s">
        <v>3255</v>
      </c>
      <c r="D2842" t="s">
        <v>3263</v>
      </c>
      <c r="E2842" t="s">
        <v>3257</v>
      </c>
      <c r="F2842" t="s">
        <v>13</v>
      </c>
      <c r="G2842" t="s">
        <v>37</v>
      </c>
    </row>
    <row r="2843" spans="1:7" x14ac:dyDescent="0.2">
      <c r="A2843" t="s">
        <v>6137</v>
      </c>
      <c r="B2843" s="2">
        <v>41218</v>
      </c>
      <c r="C2843" t="s">
        <v>3255</v>
      </c>
      <c r="D2843" t="s">
        <v>3266</v>
      </c>
      <c r="E2843" t="s">
        <v>3257</v>
      </c>
      <c r="F2843" t="s">
        <v>13</v>
      </c>
      <c r="G2843" t="s">
        <v>37</v>
      </c>
    </row>
    <row r="2844" spans="1:7" x14ac:dyDescent="0.2">
      <c r="A2844" t="s">
        <v>6138</v>
      </c>
      <c r="B2844" s="2">
        <v>36119</v>
      </c>
      <c r="C2844" t="s">
        <v>3255</v>
      </c>
      <c r="D2844" t="s">
        <v>3259</v>
      </c>
      <c r="E2844" t="s">
        <v>3257</v>
      </c>
      <c r="F2844" t="s">
        <v>36</v>
      </c>
      <c r="G2844" t="s">
        <v>21</v>
      </c>
    </row>
    <row r="2845" spans="1:7" x14ac:dyDescent="0.2">
      <c r="A2845" t="s">
        <v>6139</v>
      </c>
      <c r="B2845" s="2">
        <v>34718</v>
      </c>
      <c r="C2845" t="s">
        <v>3255</v>
      </c>
      <c r="D2845" t="s">
        <v>3266</v>
      </c>
      <c r="E2845" t="s">
        <v>3257</v>
      </c>
      <c r="F2845" t="s">
        <v>13</v>
      </c>
      <c r="G2845" t="s">
        <v>37</v>
      </c>
    </row>
    <row r="2846" spans="1:7" x14ac:dyDescent="0.2">
      <c r="A2846" t="s">
        <v>6140</v>
      </c>
      <c r="B2846" s="2">
        <v>37492</v>
      </c>
      <c r="C2846" t="s">
        <v>3456</v>
      </c>
      <c r="D2846" t="s">
        <v>3259</v>
      </c>
      <c r="E2846" t="s">
        <v>3257</v>
      </c>
      <c r="F2846" t="s">
        <v>13</v>
      </c>
      <c r="G2846" t="s">
        <v>21</v>
      </c>
    </row>
    <row r="2847" spans="1:7" x14ac:dyDescent="0.2">
      <c r="A2847" t="s">
        <v>6141</v>
      </c>
      <c r="B2847" s="2">
        <v>41016</v>
      </c>
      <c r="C2847" t="s">
        <v>3255</v>
      </c>
      <c r="D2847" t="s">
        <v>3259</v>
      </c>
      <c r="E2847" t="s">
        <v>3257</v>
      </c>
      <c r="F2847" t="s">
        <v>13</v>
      </c>
      <c r="G2847" t="s">
        <v>21</v>
      </c>
    </row>
    <row r="2848" spans="1:7" x14ac:dyDescent="0.2">
      <c r="A2848" t="s">
        <v>6142</v>
      </c>
      <c r="B2848" s="2">
        <v>38985</v>
      </c>
      <c r="C2848" t="s">
        <v>3255</v>
      </c>
      <c r="D2848" t="s">
        <v>3263</v>
      </c>
      <c r="E2848" t="s">
        <v>3257</v>
      </c>
      <c r="F2848" t="s">
        <v>13</v>
      </c>
      <c r="G2848" t="s">
        <v>37</v>
      </c>
    </row>
    <row r="2849" spans="1:7" x14ac:dyDescent="0.2">
      <c r="A2849" t="s">
        <v>6143</v>
      </c>
      <c r="B2849" s="2">
        <v>41351</v>
      </c>
      <c r="C2849" t="s">
        <v>3255</v>
      </c>
      <c r="D2849" t="s">
        <v>3433</v>
      </c>
      <c r="E2849" t="s">
        <v>3257</v>
      </c>
      <c r="F2849" t="s">
        <v>13</v>
      </c>
      <c r="G2849" t="s">
        <v>21</v>
      </c>
    </row>
    <row r="2850" spans="1:7" x14ac:dyDescent="0.2">
      <c r="A2850" t="s">
        <v>6144</v>
      </c>
      <c r="B2850" s="2">
        <v>38387</v>
      </c>
      <c r="C2850" t="s">
        <v>3255</v>
      </c>
      <c r="D2850" t="s">
        <v>3259</v>
      </c>
      <c r="E2850" t="s">
        <v>3257</v>
      </c>
      <c r="F2850" t="s">
        <v>13</v>
      </c>
      <c r="G2850" t="s">
        <v>37</v>
      </c>
    </row>
    <row r="2851" spans="1:7" x14ac:dyDescent="0.2">
      <c r="A2851" t="s">
        <v>6145</v>
      </c>
      <c r="B2851" s="2">
        <v>36048</v>
      </c>
      <c r="C2851" t="s">
        <v>3255</v>
      </c>
      <c r="D2851" t="s">
        <v>3259</v>
      </c>
      <c r="E2851" t="s">
        <v>3257</v>
      </c>
      <c r="F2851" t="s">
        <v>13</v>
      </c>
      <c r="G2851" t="s">
        <v>37</v>
      </c>
    </row>
    <row r="2852" spans="1:7" x14ac:dyDescent="0.2">
      <c r="A2852" t="s">
        <v>6146</v>
      </c>
      <c r="B2852" s="2">
        <v>35661</v>
      </c>
      <c r="C2852" t="s">
        <v>3255</v>
      </c>
      <c r="D2852" t="s">
        <v>3263</v>
      </c>
      <c r="E2852" t="s">
        <v>3257</v>
      </c>
      <c r="F2852" t="s">
        <v>13</v>
      </c>
      <c r="G2852" t="s">
        <v>21</v>
      </c>
    </row>
    <row r="2853" spans="1:7" x14ac:dyDescent="0.2">
      <c r="A2853" t="s">
        <v>6147</v>
      </c>
      <c r="B2853" s="2">
        <v>29857</v>
      </c>
      <c r="C2853" t="s">
        <v>3255</v>
      </c>
      <c r="D2853" t="s">
        <v>3266</v>
      </c>
      <c r="E2853" t="s">
        <v>3257</v>
      </c>
      <c r="F2853" t="s">
        <v>65</v>
      </c>
      <c r="G2853" t="s">
        <v>37</v>
      </c>
    </row>
    <row r="2854" spans="1:7" x14ac:dyDescent="0.2">
      <c r="A2854" t="s">
        <v>6148</v>
      </c>
      <c r="B2854" s="2">
        <v>32573</v>
      </c>
      <c r="C2854" t="s">
        <v>3255</v>
      </c>
      <c r="D2854" t="s">
        <v>3259</v>
      </c>
      <c r="E2854" t="s">
        <v>3257</v>
      </c>
      <c r="F2854" t="s">
        <v>13</v>
      </c>
      <c r="G2854" t="s">
        <v>37</v>
      </c>
    </row>
    <row r="2855" spans="1:7" x14ac:dyDescent="0.2">
      <c r="A2855" t="s">
        <v>6149</v>
      </c>
      <c r="B2855" s="2">
        <v>39126</v>
      </c>
      <c r="C2855" t="s">
        <v>3255</v>
      </c>
      <c r="D2855" t="s">
        <v>3272</v>
      </c>
      <c r="E2855" t="s">
        <v>3257</v>
      </c>
      <c r="F2855" t="s">
        <v>13</v>
      </c>
      <c r="G2855" t="s">
        <v>18</v>
      </c>
    </row>
    <row r="2856" spans="1:7" x14ac:dyDescent="0.2">
      <c r="A2856" t="s">
        <v>6150</v>
      </c>
      <c r="B2856" s="2">
        <v>34543</v>
      </c>
      <c r="C2856" t="s">
        <v>3255</v>
      </c>
      <c r="D2856" t="s">
        <v>3266</v>
      </c>
      <c r="E2856" t="s">
        <v>3257</v>
      </c>
      <c r="F2856" t="s">
        <v>13</v>
      </c>
      <c r="G2856" t="s">
        <v>37</v>
      </c>
    </row>
    <row r="2857" spans="1:7" x14ac:dyDescent="0.2">
      <c r="A2857" t="s">
        <v>6151</v>
      </c>
      <c r="B2857" s="2">
        <v>32551</v>
      </c>
      <c r="C2857" t="s">
        <v>3255</v>
      </c>
      <c r="D2857" t="s">
        <v>3433</v>
      </c>
      <c r="E2857" t="s">
        <v>3257</v>
      </c>
      <c r="F2857" t="s">
        <v>13</v>
      </c>
      <c r="G2857" t="s">
        <v>37</v>
      </c>
    </row>
    <row r="2858" spans="1:7" x14ac:dyDescent="0.2">
      <c r="A2858" t="s">
        <v>6152</v>
      </c>
      <c r="B2858" s="2">
        <v>40998</v>
      </c>
      <c r="C2858" t="s">
        <v>3255</v>
      </c>
      <c r="D2858" t="s">
        <v>3433</v>
      </c>
      <c r="E2858" t="s">
        <v>3257</v>
      </c>
      <c r="F2858" t="s">
        <v>13</v>
      </c>
      <c r="G2858" t="s">
        <v>37</v>
      </c>
    </row>
    <row r="2859" spans="1:7" x14ac:dyDescent="0.2">
      <c r="A2859" t="s">
        <v>6153</v>
      </c>
      <c r="B2859" s="2">
        <v>35304</v>
      </c>
      <c r="C2859" t="s">
        <v>3255</v>
      </c>
      <c r="D2859" t="s">
        <v>3270</v>
      </c>
      <c r="E2859" t="s">
        <v>3257</v>
      </c>
      <c r="F2859" t="s">
        <v>13</v>
      </c>
      <c r="G2859" t="s">
        <v>37</v>
      </c>
    </row>
    <row r="2860" spans="1:7" x14ac:dyDescent="0.2">
      <c r="A2860" t="s">
        <v>6154</v>
      </c>
      <c r="B2860" s="2">
        <v>38600</v>
      </c>
      <c r="C2860" t="s">
        <v>3255</v>
      </c>
      <c r="D2860" t="s">
        <v>3272</v>
      </c>
      <c r="E2860" t="s">
        <v>3257</v>
      </c>
      <c r="F2860" t="s">
        <v>65</v>
      </c>
      <c r="G2860" t="s">
        <v>37</v>
      </c>
    </row>
    <row r="2861" spans="1:7" x14ac:dyDescent="0.2">
      <c r="A2861" t="s">
        <v>6155</v>
      </c>
      <c r="B2861" s="2">
        <v>29805</v>
      </c>
      <c r="C2861" t="s">
        <v>3255</v>
      </c>
      <c r="D2861" t="s">
        <v>3433</v>
      </c>
      <c r="E2861" t="s">
        <v>3257</v>
      </c>
      <c r="F2861" t="s">
        <v>65</v>
      </c>
      <c r="G2861" t="s">
        <v>18</v>
      </c>
    </row>
    <row r="2862" spans="1:7" x14ac:dyDescent="0.2">
      <c r="A2862" t="s">
        <v>6156</v>
      </c>
      <c r="B2862" s="2">
        <v>30972</v>
      </c>
      <c r="C2862" t="s">
        <v>3255</v>
      </c>
      <c r="D2862" t="s">
        <v>3266</v>
      </c>
      <c r="E2862" t="s">
        <v>3257</v>
      </c>
      <c r="F2862" t="s">
        <v>13</v>
      </c>
      <c r="G2862" t="s">
        <v>18</v>
      </c>
    </row>
    <row r="2863" spans="1:7" x14ac:dyDescent="0.2">
      <c r="A2863" t="s">
        <v>6157</v>
      </c>
      <c r="B2863" s="2">
        <v>35605</v>
      </c>
      <c r="C2863" t="s">
        <v>3255</v>
      </c>
      <c r="D2863" t="s">
        <v>3259</v>
      </c>
      <c r="E2863" t="s">
        <v>3257</v>
      </c>
      <c r="F2863" t="s">
        <v>65</v>
      </c>
      <c r="G2863" t="s">
        <v>37</v>
      </c>
    </row>
    <row r="2864" spans="1:7" x14ac:dyDescent="0.2">
      <c r="A2864" t="s">
        <v>6158</v>
      </c>
      <c r="B2864" s="2">
        <v>30980</v>
      </c>
      <c r="C2864" t="s">
        <v>3255</v>
      </c>
      <c r="D2864" t="s">
        <v>3259</v>
      </c>
      <c r="E2864" t="s">
        <v>3257</v>
      </c>
      <c r="F2864" t="s">
        <v>13</v>
      </c>
      <c r="G2864" t="s">
        <v>18</v>
      </c>
    </row>
    <row r="2865" spans="1:7" x14ac:dyDescent="0.2">
      <c r="A2865" t="s">
        <v>6159</v>
      </c>
      <c r="B2865" s="2">
        <v>40201</v>
      </c>
      <c r="C2865" t="s">
        <v>3255</v>
      </c>
      <c r="D2865" t="s">
        <v>3300</v>
      </c>
      <c r="E2865" t="s">
        <v>3257</v>
      </c>
      <c r="F2865" t="s">
        <v>13</v>
      </c>
      <c r="G2865" t="s">
        <v>21</v>
      </c>
    </row>
    <row r="2866" spans="1:7" x14ac:dyDescent="0.2">
      <c r="A2866" t="s">
        <v>6160</v>
      </c>
      <c r="B2866" s="2">
        <v>32757</v>
      </c>
      <c r="C2866" t="s">
        <v>3255</v>
      </c>
      <c r="D2866" t="s">
        <v>3263</v>
      </c>
      <c r="E2866" t="s">
        <v>3257</v>
      </c>
      <c r="F2866" t="s">
        <v>13</v>
      </c>
      <c r="G2866" t="s">
        <v>37</v>
      </c>
    </row>
    <row r="2867" spans="1:7" x14ac:dyDescent="0.2">
      <c r="A2867" t="s">
        <v>6161</v>
      </c>
      <c r="B2867" s="2">
        <v>28720</v>
      </c>
      <c r="C2867" t="s">
        <v>3255</v>
      </c>
      <c r="D2867" t="s">
        <v>4820</v>
      </c>
      <c r="E2867" t="s">
        <v>3257</v>
      </c>
      <c r="F2867" t="s">
        <v>13</v>
      </c>
      <c r="G2867" t="s">
        <v>21</v>
      </c>
    </row>
    <row r="2868" spans="1:7" x14ac:dyDescent="0.2">
      <c r="A2868" t="s">
        <v>6162</v>
      </c>
      <c r="B2868" s="2">
        <v>37951</v>
      </c>
      <c r="C2868" t="s">
        <v>3255</v>
      </c>
      <c r="D2868" t="s">
        <v>3433</v>
      </c>
      <c r="E2868" t="s">
        <v>3257</v>
      </c>
      <c r="F2868" t="s">
        <v>13</v>
      </c>
      <c r="G2868" t="s">
        <v>1221</v>
      </c>
    </row>
    <row r="2869" spans="1:7" x14ac:dyDescent="0.2">
      <c r="A2869" t="s">
        <v>6163</v>
      </c>
      <c r="B2869" s="2">
        <v>39040</v>
      </c>
      <c r="C2869" t="s">
        <v>3255</v>
      </c>
      <c r="D2869" t="s">
        <v>3266</v>
      </c>
      <c r="E2869" t="s">
        <v>4976</v>
      </c>
      <c r="F2869" t="s">
        <v>701</v>
      </c>
      <c r="G2869" t="s">
        <v>37</v>
      </c>
    </row>
    <row r="2870" spans="1:7" x14ac:dyDescent="0.2">
      <c r="A2870" t="s">
        <v>6164</v>
      </c>
      <c r="B2870" s="2">
        <v>39916</v>
      </c>
      <c r="C2870" t="s">
        <v>3255</v>
      </c>
      <c r="D2870" t="s">
        <v>3272</v>
      </c>
      <c r="E2870" t="s">
        <v>3257</v>
      </c>
      <c r="F2870" t="s">
        <v>13</v>
      </c>
      <c r="G2870" t="s">
        <v>37</v>
      </c>
    </row>
    <row r="2871" spans="1:7" x14ac:dyDescent="0.2">
      <c r="A2871" t="s">
        <v>6165</v>
      </c>
      <c r="B2871" s="2">
        <v>37533</v>
      </c>
      <c r="C2871" t="s">
        <v>3255</v>
      </c>
      <c r="D2871" t="s">
        <v>3433</v>
      </c>
      <c r="E2871" t="s">
        <v>3257</v>
      </c>
      <c r="F2871" t="s">
        <v>196</v>
      </c>
      <c r="G2871" t="s">
        <v>1221</v>
      </c>
    </row>
    <row r="2872" spans="1:7" x14ac:dyDescent="0.2">
      <c r="A2872" t="s">
        <v>6166</v>
      </c>
      <c r="B2872" s="2">
        <v>39553</v>
      </c>
      <c r="C2872" t="s">
        <v>3255</v>
      </c>
      <c r="D2872" t="s">
        <v>3263</v>
      </c>
      <c r="E2872" t="s">
        <v>6167</v>
      </c>
      <c r="F2872" t="s">
        <v>1899</v>
      </c>
      <c r="G2872" t="s">
        <v>359</v>
      </c>
    </row>
    <row r="2873" spans="1:7" x14ac:dyDescent="0.2">
      <c r="A2873" t="s">
        <v>6168</v>
      </c>
      <c r="B2873" s="2">
        <v>36567</v>
      </c>
      <c r="C2873" t="s">
        <v>3255</v>
      </c>
      <c r="D2873" t="s">
        <v>3263</v>
      </c>
      <c r="E2873" t="s">
        <v>3257</v>
      </c>
      <c r="F2873" t="s">
        <v>65</v>
      </c>
    </row>
    <row r="2874" spans="1:7" x14ac:dyDescent="0.2">
      <c r="A2874" t="s">
        <v>6169</v>
      </c>
      <c r="B2874" s="2">
        <v>39543</v>
      </c>
      <c r="C2874" t="s">
        <v>3255</v>
      </c>
      <c r="D2874" t="s">
        <v>3266</v>
      </c>
      <c r="E2874" t="s">
        <v>5739</v>
      </c>
      <c r="F2874" t="s">
        <v>120</v>
      </c>
      <c r="G2874" t="s">
        <v>37</v>
      </c>
    </row>
    <row r="2875" spans="1:7" x14ac:dyDescent="0.2">
      <c r="A2875" t="s">
        <v>6170</v>
      </c>
      <c r="B2875" s="2">
        <v>39716</v>
      </c>
      <c r="C2875" t="s">
        <v>3255</v>
      </c>
      <c r="D2875" t="s">
        <v>3263</v>
      </c>
      <c r="E2875" t="s">
        <v>3257</v>
      </c>
      <c r="F2875" t="s">
        <v>13</v>
      </c>
      <c r="G2875" t="s">
        <v>18</v>
      </c>
    </row>
    <row r="2876" spans="1:7" x14ac:dyDescent="0.2">
      <c r="A2876" t="s">
        <v>6171</v>
      </c>
      <c r="B2876" s="2">
        <v>39952</v>
      </c>
      <c r="C2876" t="s">
        <v>3255</v>
      </c>
      <c r="D2876" t="s">
        <v>3263</v>
      </c>
      <c r="E2876" t="s">
        <v>3257</v>
      </c>
      <c r="F2876" t="s">
        <v>196</v>
      </c>
      <c r="G2876" t="s">
        <v>359</v>
      </c>
    </row>
    <row r="2877" spans="1:7" x14ac:dyDescent="0.2">
      <c r="A2877" t="s">
        <v>6172</v>
      </c>
      <c r="B2877" s="2">
        <v>36619</v>
      </c>
      <c r="C2877" t="s">
        <v>3255</v>
      </c>
      <c r="D2877" t="s">
        <v>3263</v>
      </c>
      <c r="E2877" t="s">
        <v>4102</v>
      </c>
      <c r="F2877" t="s">
        <v>196</v>
      </c>
      <c r="G2877" t="s">
        <v>37</v>
      </c>
    </row>
    <row r="2878" spans="1:7" x14ac:dyDescent="0.2">
      <c r="A2878" t="s">
        <v>6173</v>
      </c>
      <c r="B2878" s="2">
        <v>39319</v>
      </c>
      <c r="C2878" t="s">
        <v>3255</v>
      </c>
      <c r="D2878" t="s">
        <v>3259</v>
      </c>
      <c r="E2878" t="s">
        <v>4102</v>
      </c>
      <c r="F2878" t="s">
        <v>196</v>
      </c>
      <c r="G2878" t="s">
        <v>21</v>
      </c>
    </row>
    <row r="2879" spans="1:7" x14ac:dyDescent="0.2">
      <c r="A2879" t="s">
        <v>6174</v>
      </c>
      <c r="B2879" s="2">
        <v>37192</v>
      </c>
      <c r="C2879" t="s">
        <v>3456</v>
      </c>
      <c r="D2879" t="s">
        <v>3266</v>
      </c>
      <c r="E2879" t="s">
        <v>4976</v>
      </c>
      <c r="F2879" t="s">
        <v>701</v>
      </c>
      <c r="G2879" t="s">
        <v>18</v>
      </c>
    </row>
    <row r="2880" spans="1:7" x14ac:dyDescent="0.2">
      <c r="A2880" t="s">
        <v>6175</v>
      </c>
      <c r="B2880" s="2">
        <v>38188</v>
      </c>
      <c r="C2880" t="s">
        <v>3255</v>
      </c>
      <c r="D2880" t="s">
        <v>3259</v>
      </c>
      <c r="E2880" t="s">
        <v>3257</v>
      </c>
      <c r="F2880" t="s">
        <v>13</v>
      </c>
      <c r="G2880" t="s">
        <v>37</v>
      </c>
    </row>
    <row r="2881" spans="1:7" x14ac:dyDescent="0.2">
      <c r="A2881" t="s">
        <v>6176</v>
      </c>
      <c r="B2881" s="2">
        <v>36455</v>
      </c>
      <c r="C2881" t="s">
        <v>3255</v>
      </c>
      <c r="D2881" t="s">
        <v>3433</v>
      </c>
      <c r="E2881" t="s">
        <v>4413</v>
      </c>
      <c r="F2881" t="s">
        <v>17</v>
      </c>
    </row>
    <row r="2882" spans="1:7" x14ac:dyDescent="0.2">
      <c r="A2882" t="s">
        <v>6177</v>
      </c>
      <c r="B2882" s="2">
        <v>40018</v>
      </c>
      <c r="C2882" t="s">
        <v>3255</v>
      </c>
      <c r="D2882" t="s">
        <v>3259</v>
      </c>
      <c r="E2882" t="s">
        <v>4413</v>
      </c>
      <c r="F2882" t="s">
        <v>17</v>
      </c>
    </row>
    <row r="2883" spans="1:7" x14ac:dyDescent="0.2">
      <c r="A2883" t="s">
        <v>6178</v>
      </c>
      <c r="B2883" s="2">
        <v>38397</v>
      </c>
      <c r="C2883" t="s">
        <v>3255</v>
      </c>
      <c r="D2883" t="s">
        <v>3272</v>
      </c>
      <c r="E2883" t="s">
        <v>3257</v>
      </c>
      <c r="F2883" t="s">
        <v>13</v>
      </c>
      <c r="G2883" t="s">
        <v>18</v>
      </c>
    </row>
    <row r="2884" spans="1:7" x14ac:dyDescent="0.2">
      <c r="A2884" t="s">
        <v>6179</v>
      </c>
      <c r="B2884" s="2">
        <v>36210</v>
      </c>
      <c r="C2884" t="s">
        <v>3456</v>
      </c>
      <c r="D2884" t="s">
        <v>3259</v>
      </c>
      <c r="E2884" t="s">
        <v>3257</v>
      </c>
      <c r="F2884" t="s">
        <v>13</v>
      </c>
    </row>
    <row r="2885" spans="1:7" x14ac:dyDescent="0.2">
      <c r="A2885" t="s">
        <v>6180</v>
      </c>
      <c r="B2885" s="2">
        <v>34504</v>
      </c>
      <c r="C2885" t="s">
        <v>3456</v>
      </c>
      <c r="D2885" t="s">
        <v>3259</v>
      </c>
      <c r="E2885" t="s">
        <v>3257</v>
      </c>
      <c r="F2885" t="s">
        <v>65</v>
      </c>
      <c r="G2885" t="s">
        <v>18</v>
      </c>
    </row>
    <row r="2886" spans="1:7" x14ac:dyDescent="0.2">
      <c r="A2886" t="s">
        <v>6181</v>
      </c>
      <c r="B2886" s="2">
        <v>39059</v>
      </c>
      <c r="C2886" t="s">
        <v>3255</v>
      </c>
      <c r="D2886" t="s">
        <v>3259</v>
      </c>
      <c r="E2886" t="s">
        <v>6037</v>
      </c>
      <c r="F2886" t="s">
        <v>2697</v>
      </c>
      <c r="G2886" t="s">
        <v>1221</v>
      </c>
    </row>
    <row r="2887" spans="1:7" x14ac:dyDescent="0.2">
      <c r="A2887" t="s">
        <v>6182</v>
      </c>
      <c r="B2887" s="2">
        <v>38890</v>
      </c>
      <c r="C2887" t="s">
        <v>3255</v>
      </c>
      <c r="D2887" t="s">
        <v>3263</v>
      </c>
      <c r="E2887" t="s">
        <v>3257</v>
      </c>
      <c r="F2887" t="s">
        <v>17</v>
      </c>
      <c r="G2887" t="s">
        <v>21</v>
      </c>
    </row>
    <row r="2888" spans="1:7" x14ac:dyDescent="0.2">
      <c r="A2888" t="s">
        <v>6183</v>
      </c>
      <c r="B2888" s="2">
        <v>39177</v>
      </c>
      <c r="C2888" t="s">
        <v>3255</v>
      </c>
      <c r="D2888" t="s">
        <v>3272</v>
      </c>
      <c r="E2888" t="s">
        <v>3257</v>
      </c>
      <c r="F2888" t="s">
        <v>65</v>
      </c>
      <c r="G2888" t="s">
        <v>37</v>
      </c>
    </row>
    <row r="2889" spans="1:7" x14ac:dyDescent="0.2">
      <c r="A2889" t="s">
        <v>6184</v>
      </c>
      <c r="B2889" s="2">
        <v>38745</v>
      </c>
      <c r="C2889" t="s">
        <v>3255</v>
      </c>
      <c r="D2889" t="s">
        <v>3256</v>
      </c>
      <c r="E2889" t="s">
        <v>3257</v>
      </c>
      <c r="F2889" t="s">
        <v>65</v>
      </c>
      <c r="G2889" t="s">
        <v>21</v>
      </c>
    </row>
    <row r="2890" spans="1:7" x14ac:dyDescent="0.2">
      <c r="A2890" t="s">
        <v>6185</v>
      </c>
      <c r="B2890" s="2">
        <v>39542</v>
      </c>
      <c r="C2890" t="s">
        <v>3456</v>
      </c>
      <c r="D2890" t="s">
        <v>3433</v>
      </c>
      <c r="E2890" t="s">
        <v>3257</v>
      </c>
      <c r="F2890" t="s">
        <v>13</v>
      </c>
      <c r="G2890" t="s">
        <v>18</v>
      </c>
    </row>
    <row r="2891" spans="1:7" x14ac:dyDescent="0.2">
      <c r="A2891" t="s">
        <v>6186</v>
      </c>
      <c r="B2891" s="2">
        <v>39320</v>
      </c>
      <c r="C2891" t="s">
        <v>3255</v>
      </c>
      <c r="D2891" t="s">
        <v>3272</v>
      </c>
      <c r="E2891" t="s">
        <v>6187</v>
      </c>
      <c r="F2891" t="s">
        <v>1035</v>
      </c>
      <c r="G2891" t="s">
        <v>37</v>
      </c>
    </row>
    <row r="2892" spans="1:7" x14ac:dyDescent="0.2">
      <c r="A2892" t="s">
        <v>6188</v>
      </c>
      <c r="B2892" s="2">
        <v>38791</v>
      </c>
      <c r="C2892" t="s">
        <v>3255</v>
      </c>
      <c r="D2892" t="s">
        <v>3263</v>
      </c>
      <c r="E2892" t="s">
        <v>3257</v>
      </c>
      <c r="F2892" t="s">
        <v>13</v>
      </c>
      <c r="G2892" t="s">
        <v>21</v>
      </c>
    </row>
    <row r="2893" spans="1:7" x14ac:dyDescent="0.2">
      <c r="A2893" t="s">
        <v>6189</v>
      </c>
      <c r="B2893" s="2">
        <v>40174</v>
      </c>
      <c r="C2893" t="s">
        <v>3255</v>
      </c>
      <c r="D2893" t="s">
        <v>3433</v>
      </c>
      <c r="E2893" t="s">
        <v>3257</v>
      </c>
      <c r="F2893" t="s">
        <v>65</v>
      </c>
      <c r="G2893" t="s">
        <v>18</v>
      </c>
    </row>
    <row r="2894" spans="1:7" x14ac:dyDescent="0.2">
      <c r="A2894" t="s">
        <v>6190</v>
      </c>
      <c r="B2894" s="2">
        <v>39649</v>
      </c>
      <c r="C2894" t="s">
        <v>3255</v>
      </c>
      <c r="D2894" t="s">
        <v>3266</v>
      </c>
      <c r="E2894" t="s">
        <v>3257</v>
      </c>
      <c r="F2894" t="s">
        <v>65</v>
      </c>
      <c r="G2894" t="s">
        <v>37</v>
      </c>
    </row>
    <row r="2895" spans="1:7" x14ac:dyDescent="0.2">
      <c r="A2895" t="s">
        <v>6191</v>
      </c>
      <c r="B2895" s="2">
        <v>40446</v>
      </c>
      <c r="C2895" t="s">
        <v>3255</v>
      </c>
      <c r="D2895" t="s">
        <v>3259</v>
      </c>
      <c r="E2895" t="s">
        <v>3257</v>
      </c>
      <c r="F2895" t="s">
        <v>65</v>
      </c>
      <c r="G2895" t="s">
        <v>21</v>
      </c>
    </row>
    <row r="2896" spans="1:7" x14ac:dyDescent="0.2">
      <c r="A2896" t="s">
        <v>6192</v>
      </c>
      <c r="B2896" s="2">
        <v>38757</v>
      </c>
      <c r="C2896" t="s">
        <v>3255</v>
      </c>
      <c r="D2896" t="s">
        <v>3259</v>
      </c>
      <c r="E2896" t="s">
        <v>4102</v>
      </c>
      <c r="F2896" t="s">
        <v>196</v>
      </c>
      <c r="G2896" t="s">
        <v>37</v>
      </c>
    </row>
    <row r="2897" spans="1:7" x14ac:dyDescent="0.2">
      <c r="A2897" t="s">
        <v>6193</v>
      </c>
      <c r="B2897" s="2">
        <v>42205</v>
      </c>
      <c r="C2897" t="s">
        <v>3255</v>
      </c>
      <c r="D2897" t="s">
        <v>3449</v>
      </c>
      <c r="E2897" t="s">
        <v>3257</v>
      </c>
      <c r="F2897" t="s">
        <v>13</v>
      </c>
      <c r="G2897" t="s">
        <v>37</v>
      </c>
    </row>
    <row r="2898" spans="1:7" x14ac:dyDescent="0.2">
      <c r="A2898" t="s">
        <v>6194</v>
      </c>
      <c r="B2898" s="2">
        <v>36832</v>
      </c>
      <c r="C2898" t="s">
        <v>3255</v>
      </c>
      <c r="D2898" t="s">
        <v>3263</v>
      </c>
      <c r="E2898" t="s">
        <v>3257</v>
      </c>
      <c r="F2898" t="s">
        <v>13</v>
      </c>
      <c r="G2898" t="s">
        <v>21</v>
      </c>
    </row>
    <row r="2899" spans="1:7" x14ac:dyDescent="0.2">
      <c r="A2899" t="s">
        <v>6195</v>
      </c>
      <c r="B2899" s="2">
        <v>31559</v>
      </c>
      <c r="C2899" t="s">
        <v>3255</v>
      </c>
      <c r="D2899" t="s">
        <v>3266</v>
      </c>
      <c r="E2899" t="s">
        <v>3257</v>
      </c>
      <c r="F2899" t="s">
        <v>13</v>
      </c>
      <c r="G2899" t="s">
        <v>21</v>
      </c>
    </row>
    <row r="2900" spans="1:7" x14ac:dyDescent="0.2">
      <c r="A2900" t="s">
        <v>6196</v>
      </c>
      <c r="B2900" s="2">
        <v>38303</v>
      </c>
      <c r="C2900" t="s">
        <v>3255</v>
      </c>
      <c r="D2900" t="s">
        <v>3272</v>
      </c>
      <c r="E2900" t="s">
        <v>3257</v>
      </c>
      <c r="F2900" t="s">
        <v>13</v>
      </c>
      <c r="G2900" t="s">
        <v>37</v>
      </c>
    </row>
    <row r="2901" spans="1:7" x14ac:dyDescent="0.2">
      <c r="A2901" t="s">
        <v>6197</v>
      </c>
      <c r="B2901" s="2">
        <v>39381</v>
      </c>
      <c r="C2901" t="s">
        <v>3255</v>
      </c>
      <c r="D2901" t="s">
        <v>3259</v>
      </c>
      <c r="E2901" t="s">
        <v>3257</v>
      </c>
      <c r="F2901" t="s">
        <v>13</v>
      </c>
      <c r="G2901" t="s">
        <v>37</v>
      </c>
    </row>
    <row r="2902" spans="1:7" x14ac:dyDescent="0.2">
      <c r="A2902" t="s">
        <v>6198</v>
      </c>
      <c r="B2902" s="2">
        <v>36462</v>
      </c>
      <c r="C2902" t="s">
        <v>3255</v>
      </c>
      <c r="D2902" t="s">
        <v>3263</v>
      </c>
      <c r="E2902" t="s">
        <v>3257</v>
      </c>
      <c r="F2902" t="s">
        <v>13</v>
      </c>
      <c r="G2902" t="s">
        <v>37</v>
      </c>
    </row>
    <row r="2903" spans="1:7" x14ac:dyDescent="0.2">
      <c r="A2903" t="s">
        <v>6199</v>
      </c>
      <c r="B2903" s="2">
        <v>38575</v>
      </c>
      <c r="C2903" t="s">
        <v>3255</v>
      </c>
      <c r="D2903" t="s">
        <v>3263</v>
      </c>
      <c r="E2903" t="s">
        <v>3257</v>
      </c>
      <c r="F2903" t="s">
        <v>13</v>
      </c>
      <c r="G2903" t="s">
        <v>37</v>
      </c>
    </row>
    <row r="2904" spans="1:7" x14ac:dyDescent="0.2">
      <c r="A2904" t="s">
        <v>6200</v>
      </c>
      <c r="B2904" s="2">
        <v>38922</v>
      </c>
      <c r="C2904" t="s">
        <v>3255</v>
      </c>
      <c r="D2904" t="s">
        <v>3272</v>
      </c>
      <c r="E2904" t="s">
        <v>3257</v>
      </c>
      <c r="F2904" t="s">
        <v>13</v>
      </c>
      <c r="G2904" t="s">
        <v>21</v>
      </c>
    </row>
    <row r="2905" spans="1:7" x14ac:dyDescent="0.2">
      <c r="A2905" t="s">
        <v>6201</v>
      </c>
      <c r="B2905" s="2">
        <v>42183</v>
      </c>
      <c r="C2905" t="s">
        <v>3255</v>
      </c>
      <c r="D2905" t="s">
        <v>3266</v>
      </c>
      <c r="E2905" t="s">
        <v>3257</v>
      </c>
      <c r="F2905" t="s">
        <v>13</v>
      </c>
      <c r="G2905" t="s">
        <v>21</v>
      </c>
    </row>
    <row r="2906" spans="1:7" x14ac:dyDescent="0.2">
      <c r="A2906" t="s">
        <v>6202</v>
      </c>
      <c r="B2906" s="2">
        <v>40877</v>
      </c>
      <c r="C2906" t="s">
        <v>3255</v>
      </c>
      <c r="D2906" t="s">
        <v>3263</v>
      </c>
      <c r="E2906" t="s">
        <v>3257</v>
      </c>
      <c r="F2906" t="s">
        <v>65</v>
      </c>
      <c r="G2906" t="s">
        <v>370</v>
      </c>
    </row>
    <row r="2907" spans="1:7" x14ac:dyDescent="0.2">
      <c r="A2907" t="s">
        <v>6203</v>
      </c>
      <c r="B2907" s="2">
        <v>41616</v>
      </c>
      <c r="C2907" t="s">
        <v>3255</v>
      </c>
      <c r="D2907" t="s">
        <v>3272</v>
      </c>
      <c r="E2907" t="s">
        <v>3257</v>
      </c>
      <c r="F2907" t="s">
        <v>13</v>
      </c>
      <c r="G2907" t="s">
        <v>18</v>
      </c>
    </row>
    <row r="2908" spans="1:7" x14ac:dyDescent="0.2">
      <c r="A2908" t="s">
        <v>6204</v>
      </c>
      <c r="B2908" s="2">
        <v>39469</v>
      </c>
      <c r="C2908" t="s">
        <v>3255</v>
      </c>
      <c r="D2908" t="s">
        <v>3263</v>
      </c>
      <c r="E2908" t="s">
        <v>3257</v>
      </c>
      <c r="F2908" t="s">
        <v>13</v>
      </c>
      <c r="G2908" t="s">
        <v>37</v>
      </c>
    </row>
    <row r="2909" spans="1:7" x14ac:dyDescent="0.2">
      <c r="A2909" t="s">
        <v>6205</v>
      </c>
      <c r="B2909" s="2">
        <v>38491</v>
      </c>
      <c r="C2909" t="s">
        <v>3255</v>
      </c>
      <c r="D2909" t="s">
        <v>3263</v>
      </c>
      <c r="E2909" t="s">
        <v>3257</v>
      </c>
      <c r="F2909" t="s">
        <v>13</v>
      </c>
      <c r="G2909" t="s">
        <v>21</v>
      </c>
    </row>
    <row r="2910" spans="1:7" x14ac:dyDescent="0.2">
      <c r="A2910" t="s">
        <v>6206</v>
      </c>
      <c r="B2910" s="2">
        <v>37489</v>
      </c>
      <c r="C2910" t="s">
        <v>3255</v>
      </c>
      <c r="D2910" t="s">
        <v>3259</v>
      </c>
      <c r="E2910" t="s">
        <v>3257</v>
      </c>
      <c r="F2910" t="s">
        <v>13</v>
      </c>
      <c r="G2910" t="s">
        <v>37</v>
      </c>
    </row>
    <row r="2911" spans="1:7" x14ac:dyDescent="0.2">
      <c r="A2911" t="s">
        <v>6207</v>
      </c>
      <c r="B2911" s="2">
        <v>41229</v>
      </c>
      <c r="C2911" t="s">
        <v>3255</v>
      </c>
      <c r="D2911" t="s">
        <v>3272</v>
      </c>
      <c r="E2911" t="s">
        <v>3257</v>
      </c>
      <c r="F2911" t="s">
        <v>13</v>
      </c>
      <c r="G2911" t="s">
        <v>18</v>
      </c>
    </row>
    <row r="2912" spans="1:7" x14ac:dyDescent="0.2">
      <c r="A2912" t="s">
        <v>6208</v>
      </c>
      <c r="B2912" s="2">
        <v>37391</v>
      </c>
      <c r="C2912" t="s">
        <v>3255</v>
      </c>
      <c r="D2912" t="s">
        <v>3259</v>
      </c>
      <c r="E2912" t="s">
        <v>4102</v>
      </c>
      <c r="F2912" t="s">
        <v>196</v>
      </c>
      <c r="G2912" t="s">
        <v>37</v>
      </c>
    </row>
    <row r="2913" spans="1:7" x14ac:dyDescent="0.2">
      <c r="A2913" t="s">
        <v>6209</v>
      </c>
      <c r="B2913" s="2">
        <v>36434</v>
      </c>
      <c r="C2913" t="s">
        <v>3255</v>
      </c>
      <c r="D2913" t="s">
        <v>3449</v>
      </c>
      <c r="E2913" t="s">
        <v>3257</v>
      </c>
      <c r="F2913" t="s">
        <v>13</v>
      </c>
      <c r="G2913" t="s">
        <v>14</v>
      </c>
    </row>
    <row r="2914" spans="1:7" x14ac:dyDescent="0.2">
      <c r="A2914" t="s">
        <v>6210</v>
      </c>
      <c r="B2914" s="2">
        <v>35807</v>
      </c>
      <c r="C2914" t="s">
        <v>3255</v>
      </c>
      <c r="D2914" t="s">
        <v>3266</v>
      </c>
      <c r="E2914" t="s">
        <v>3257</v>
      </c>
      <c r="F2914" t="s">
        <v>65</v>
      </c>
      <c r="G2914" t="s">
        <v>37</v>
      </c>
    </row>
    <row r="2915" spans="1:7" x14ac:dyDescent="0.2">
      <c r="A2915" t="s">
        <v>6211</v>
      </c>
      <c r="B2915" s="2">
        <v>36474</v>
      </c>
      <c r="C2915" t="s">
        <v>3255</v>
      </c>
      <c r="D2915" t="s">
        <v>3263</v>
      </c>
      <c r="E2915" t="s">
        <v>3257</v>
      </c>
      <c r="F2915" t="s">
        <v>65</v>
      </c>
      <c r="G2915" t="s">
        <v>37</v>
      </c>
    </row>
    <row r="2916" spans="1:7" x14ac:dyDescent="0.2">
      <c r="A2916" t="s">
        <v>6212</v>
      </c>
      <c r="B2916" s="2">
        <v>32228</v>
      </c>
      <c r="C2916" t="s">
        <v>3255</v>
      </c>
      <c r="D2916" t="s">
        <v>3263</v>
      </c>
      <c r="E2916" t="s">
        <v>3257</v>
      </c>
      <c r="F2916" t="s">
        <v>13</v>
      </c>
      <c r="G2916" t="s">
        <v>37</v>
      </c>
    </row>
    <row r="2917" spans="1:7" x14ac:dyDescent="0.2">
      <c r="A2917" t="s">
        <v>6213</v>
      </c>
      <c r="B2917" s="2">
        <v>40774</v>
      </c>
      <c r="C2917" t="s">
        <v>3255</v>
      </c>
      <c r="D2917" t="s">
        <v>3272</v>
      </c>
      <c r="E2917" t="s">
        <v>3257</v>
      </c>
      <c r="F2917" t="s">
        <v>13</v>
      </c>
      <c r="G2917" t="s">
        <v>14</v>
      </c>
    </row>
    <row r="2918" spans="1:7" x14ac:dyDescent="0.2">
      <c r="A2918" t="s">
        <v>6214</v>
      </c>
      <c r="B2918" s="2">
        <v>36091</v>
      </c>
      <c r="C2918" t="s">
        <v>3255</v>
      </c>
      <c r="D2918" t="s">
        <v>3266</v>
      </c>
      <c r="E2918" t="s">
        <v>3257</v>
      </c>
      <c r="F2918" t="s">
        <v>17</v>
      </c>
      <c r="G2918" t="s">
        <v>37</v>
      </c>
    </row>
    <row r="2919" spans="1:7" x14ac:dyDescent="0.2">
      <c r="A2919" t="s">
        <v>6215</v>
      </c>
      <c r="B2919" s="2">
        <v>36623</v>
      </c>
      <c r="C2919" t="s">
        <v>3255</v>
      </c>
      <c r="D2919" t="s">
        <v>3272</v>
      </c>
      <c r="E2919" t="s">
        <v>3257</v>
      </c>
      <c r="F2919" t="s">
        <v>13</v>
      </c>
      <c r="G2919" t="s">
        <v>14</v>
      </c>
    </row>
    <row r="2920" spans="1:7" x14ac:dyDescent="0.2">
      <c r="A2920" t="s">
        <v>6216</v>
      </c>
      <c r="B2920" s="2">
        <v>40818</v>
      </c>
      <c r="C2920" t="s">
        <v>3255</v>
      </c>
      <c r="D2920" t="s">
        <v>3259</v>
      </c>
      <c r="E2920" t="s">
        <v>3257</v>
      </c>
      <c r="F2920" t="s">
        <v>1264</v>
      </c>
      <c r="G2920" t="s">
        <v>37</v>
      </c>
    </row>
    <row r="2921" spans="1:7" x14ac:dyDescent="0.2">
      <c r="A2921" t="s">
        <v>6217</v>
      </c>
      <c r="B2921" s="2">
        <v>41546</v>
      </c>
      <c r="C2921" t="s">
        <v>3255</v>
      </c>
      <c r="D2921" t="s">
        <v>3300</v>
      </c>
      <c r="E2921" t="s">
        <v>3257</v>
      </c>
      <c r="F2921" t="s">
        <v>13</v>
      </c>
      <c r="G2921" t="s">
        <v>37</v>
      </c>
    </row>
    <row r="2922" spans="1:7" x14ac:dyDescent="0.2">
      <c r="A2922" t="s">
        <v>6218</v>
      </c>
      <c r="B2922" s="2">
        <v>41799</v>
      </c>
      <c r="C2922" t="s">
        <v>3255</v>
      </c>
      <c r="D2922" t="s">
        <v>3272</v>
      </c>
      <c r="E2922" t="s">
        <v>3257</v>
      </c>
      <c r="F2922" t="s">
        <v>13</v>
      </c>
      <c r="G2922" t="s">
        <v>18</v>
      </c>
    </row>
    <row r="2923" spans="1:7" x14ac:dyDescent="0.2">
      <c r="A2923" t="s">
        <v>6219</v>
      </c>
      <c r="B2923" s="2">
        <v>35772</v>
      </c>
      <c r="C2923" t="s">
        <v>3255</v>
      </c>
      <c r="D2923" t="s">
        <v>3263</v>
      </c>
      <c r="E2923" t="s">
        <v>3257</v>
      </c>
      <c r="F2923" t="s">
        <v>13</v>
      </c>
      <c r="G2923" t="s">
        <v>18</v>
      </c>
    </row>
    <row r="2924" spans="1:7" x14ac:dyDescent="0.2">
      <c r="A2924" t="s">
        <v>6220</v>
      </c>
      <c r="B2924" s="2">
        <v>40642</v>
      </c>
      <c r="C2924" t="s">
        <v>3255</v>
      </c>
      <c r="D2924" t="s">
        <v>3266</v>
      </c>
      <c r="E2924" t="s">
        <v>3257</v>
      </c>
      <c r="F2924" t="s">
        <v>13</v>
      </c>
      <c r="G2924" t="s">
        <v>18</v>
      </c>
    </row>
    <row r="2925" spans="1:7" x14ac:dyDescent="0.2">
      <c r="A2925" t="s">
        <v>6221</v>
      </c>
      <c r="B2925" s="2">
        <v>40511</v>
      </c>
      <c r="C2925" t="s">
        <v>3255</v>
      </c>
      <c r="D2925" t="s">
        <v>3266</v>
      </c>
      <c r="E2925" t="s">
        <v>3257</v>
      </c>
      <c r="F2925" t="s">
        <v>13</v>
      </c>
      <c r="G2925" t="s">
        <v>18</v>
      </c>
    </row>
    <row r="2926" spans="1:7" x14ac:dyDescent="0.2">
      <c r="A2926" t="s">
        <v>6222</v>
      </c>
      <c r="B2926" s="2">
        <v>33623</v>
      </c>
      <c r="C2926" t="s">
        <v>3255</v>
      </c>
      <c r="D2926" t="s">
        <v>3300</v>
      </c>
      <c r="E2926" t="s">
        <v>3257</v>
      </c>
      <c r="F2926" t="s">
        <v>13</v>
      </c>
      <c r="G2926" t="s">
        <v>37</v>
      </c>
    </row>
    <row r="2927" spans="1:7" x14ac:dyDescent="0.2">
      <c r="A2927" t="s">
        <v>6223</v>
      </c>
      <c r="B2927" s="2">
        <v>39962</v>
      </c>
      <c r="C2927" t="s">
        <v>3255</v>
      </c>
      <c r="D2927" t="s">
        <v>3256</v>
      </c>
      <c r="E2927" t="s">
        <v>3257</v>
      </c>
      <c r="F2927" t="s">
        <v>13</v>
      </c>
      <c r="G2927" t="s">
        <v>18</v>
      </c>
    </row>
    <row r="2928" spans="1:7" x14ac:dyDescent="0.2">
      <c r="A2928" t="s">
        <v>6224</v>
      </c>
      <c r="B2928" s="2">
        <v>36343</v>
      </c>
      <c r="C2928" t="s">
        <v>3255</v>
      </c>
      <c r="D2928" t="s">
        <v>3433</v>
      </c>
      <c r="E2928" t="s">
        <v>3257</v>
      </c>
      <c r="F2928" t="s">
        <v>13</v>
      </c>
      <c r="G2928" t="s">
        <v>37</v>
      </c>
    </row>
    <row r="2929" spans="1:7" x14ac:dyDescent="0.2">
      <c r="A2929" t="s">
        <v>6225</v>
      </c>
      <c r="B2929" s="2">
        <v>36601</v>
      </c>
      <c r="C2929" t="s">
        <v>3255</v>
      </c>
      <c r="D2929" t="s">
        <v>3263</v>
      </c>
      <c r="E2929" t="s">
        <v>3257</v>
      </c>
      <c r="F2929" t="s">
        <v>13</v>
      </c>
      <c r="G2929" t="s">
        <v>21</v>
      </c>
    </row>
    <row r="2930" spans="1:7" x14ac:dyDescent="0.2">
      <c r="A2930" t="s">
        <v>6226</v>
      </c>
      <c r="B2930" s="2">
        <v>35559</v>
      </c>
      <c r="C2930" t="s">
        <v>3255</v>
      </c>
      <c r="D2930" t="s">
        <v>3300</v>
      </c>
      <c r="E2930" t="s">
        <v>3257</v>
      </c>
      <c r="F2930" t="s">
        <v>13</v>
      </c>
      <c r="G2930" t="s">
        <v>21</v>
      </c>
    </row>
    <row r="2931" spans="1:7" x14ac:dyDescent="0.2">
      <c r="A2931" t="s">
        <v>6227</v>
      </c>
      <c r="B2931" s="2">
        <v>35851</v>
      </c>
      <c r="C2931" t="s">
        <v>3255</v>
      </c>
      <c r="D2931" t="s">
        <v>3266</v>
      </c>
      <c r="E2931" t="s">
        <v>3257</v>
      </c>
      <c r="F2931" t="s">
        <v>13</v>
      </c>
      <c r="G2931" t="s">
        <v>37</v>
      </c>
    </row>
    <row r="2932" spans="1:7" x14ac:dyDescent="0.2">
      <c r="A2932" t="s">
        <v>6228</v>
      </c>
      <c r="B2932" s="2">
        <v>38261</v>
      </c>
      <c r="C2932" t="s">
        <v>3255</v>
      </c>
      <c r="D2932" t="s">
        <v>3263</v>
      </c>
      <c r="E2932" t="s">
        <v>3257</v>
      </c>
      <c r="F2932" t="s">
        <v>13</v>
      </c>
      <c r="G2932" t="s">
        <v>37</v>
      </c>
    </row>
    <row r="2933" spans="1:7" x14ac:dyDescent="0.2">
      <c r="A2933" t="s">
        <v>6229</v>
      </c>
      <c r="B2933" s="2">
        <v>38109</v>
      </c>
      <c r="C2933" t="s">
        <v>3255</v>
      </c>
      <c r="D2933" t="s">
        <v>3259</v>
      </c>
      <c r="E2933" t="s">
        <v>3257</v>
      </c>
      <c r="F2933" t="s">
        <v>13</v>
      </c>
      <c r="G2933" t="s">
        <v>21</v>
      </c>
    </row>
    <row r="2934" spans="1:7" x14ac:dyDescent="0.2">
      <c r="A2934" t="s">
        <v>6230</v>
      </c>
      <c r="B2934" s="2">
        <v>35507</v>
      </c>
      <c r="C2934" t="s">
        <v>3255</v>
      </c>
      <c r="D2934" t="s">
        <v>3295</v>
      </c>
      <c r="E2934" t="s">
        <v>3257</v>
      </c>
      <c r="F2934" t="s">
        <v>36</v>
      </c>
      <c r="G2934" t="s">
        <v>37</v>
      </c>
    </row>
    <row r="2935" spans="1:7" x14ac:dyDescent="0.2">
      <c r="A2935" t="s">
        <v>6231</v>
      </c>
      <c r="B2935" s="2">
        <v>41449</v>
      </c>
      <c r="C2935" t="s">
        <v>3255</v>
      </c>
      <c r="D2935" t="s">
        <v>3272</v>
      </c>
      <c r="E2935" t="s">
        <v>3257</v>
      </c>
      <c r="F2935" t="s">
        <v>13</v>
      </c>
      <c r="G2935" t="s">
        <v>14</v>
      </c>
    </row>
    <row r="2936" spans="1:7" x14ac:dyDescent="0.2">
      <c r="A2936" t="s">
        <v>6232</v>
      </c>
      <c r="B2936" s="2">
        <v>37394</v>
      </c>
      <c r="C2936" t="s">
        <v>3255</v>
      </c>
      <c r="D2936" t="s">
        <v>3300</v>
      </c>
      <c r="E2936" t="s">
        <v>3257</v>
      </c>
      <c r="F2936" t="s">
        <v>13</v>
      </c>
      <c r="G2936" t="s">
        <v>37</v>
      </c>
    </row>
    <row r="2937" spans="1:7" x14ac:dyDescent="0.2">
      <c r="A2937" t="s">
        <v>6233</v>
      </c>
      <c r="B2937" s="2">
        <v>41421</v>
      </c>
      <c r="C2937" t="s">
        <v>3255</v>
      </c>
      <c r="D2937" t="s">
        <v>3263</v>
      </c>
      <c r="E2937" t="s">
        <v>3257</v>
      </c>
      <c r="F2937" t="s">
        <v>476</v>
      </c>
      <c r="G2937" t="s">
        <v>21</v>
      </c>
    </row>
    <row r="2938" spans="1:7" x14ac:dyDescent="0.2">
      <c r="A2938" t="s">
        <v>6234</v>
      </c>
      <c r="B2938" s="2">
        <v>37738</v>
      </c>
      <c r="C2938" t="s">
        <v>3456</v>
      </c>
      <c r="D2938" t="s">
        <v>3263</v>
      </c>
      <c r="E2938" t="s">
        <v>3257</v>
      </c>
      <c r="F2938" t="s">
        <v>13</v>
      </c>
      <c r="G2938" t="s">
        <v>21</v>
      </c>
    </row>
    <row r="2939" spans="1:7" x14ac:dyDescent="0.2">
      <c r="A2939" t="s">
        <v>6235</v>
      </c>
      <c r="B2939" s="2">
        <v>41432</v>
      </c>
      <c r="C2939" t="s">
        <v>3255</v>
      </c>
      <c r="D2939" t="s">
        <v>3272</v>
      </c>
      <c r="E2939" t="s">
        <v>3257</v>
      </c>
      <c r="F2939" t="s">
        <v>13</v>
      </c>
      <c r="G2939" t="s">
        <v>18</v>
      </c>
    </row>
    <row r="2940" spans="1:7" x14ac:dyDescent="0.2">
      <c r="A2940" t="s">
        <v>6236</v>
      </c>
      <c r="B2940" s="2">
        <v>35633</v>
      </c>
      <c r="C2940" t="s">
        <v>3255</v>
      </c>
      <c r="D2940" t="s">
        <v>3266</v>
      </c>
      <c r="E2940" t="s">
        <v>3257</v>
      </c>
      <c r="F2940" t="s">
        <v>13</v>
      </c>
      <c r="G2940" t="s">
        <v>37</v>
      </c>
    </row>
    <row r="2941" spans="1:7" x14ac:dyDescent="0.2">
      <c r="A2941" t="s">
        <v>6237</v>
      </c>
      <c r="B2941" s="2">
        <v>34996</v>
      </c>
      <c r="C2941" t="s">
        <v>3255</v>
      </c>
      <c r="D2941" t="s">
        <v>3300</v>
      </c>
      <c r="E2941" t="s">
        <v>3257</v>
      </c>
      <c r="F2941" t="s">
        <v>13</v>
      </c>
      <c r="G2941" t="s">
        <v>37</v>
      </c>
    </row>
    <row r="2942" spans="1:7" x14ac:dyDescent="0.2">
      <c r="A2942" t="s">
        <v>6238</v>
      </c>
      <c r="B2942" s="2">
        <v>20026</v>
      </c>
      <c r="C2942" t="s">
        <v>3456</v>
      </c>
      <c r="D2942" t="s">
        <v>3300</v>
      </c>
      <c r="E2942" t="s">
        <v>3257</v>
      </c>
      <c r="F2942" t="s">
        <v>13</v>
      </c>
      <c r="G2942" t="s">
        <v>359</v>
      </c>
    </row>
    <row r="2943" spans="1:7" x14ac:dyDescent="0.2">
      <c r="A2943" t="s">
        <v>6239</v>
      </c>
      <c r="B2943" s="2">
        <v>37513</v>
      </c>
      <c r="C2943" t="s">
        <v>3255</v>
      </c>
      <c r="D2943" t="s">
        <v>3300</v>
      </c>
      <c r="E2943" t="s">
        <v>3257</v>
      </c>
      <c r="F2943" t="s">
        <v>13</v>
      </c>
      <c r="G2943" t="s">
        <v>37</v>
      </c>
    </row>
    <row r="2944" spans="1:7" x14ac:dyDescent="0.2">
      <c r="A2944" t="s">
        <v>6240</v>
      </c>
      <c r="B2944" s="2">
        <v>38063</v>
      </c>
      <c r="C2944" t="s">
        <v>3255</v>
      </c>
      <c r="D2944" t="s">
        <v>3300</v>
      </c>
      <c r="E2944" t="s">
        <v>3257</v>
      </c>
      <c r="F2944" t="s">
        <v>13</v>
      </c>
      <c r="G2944" t="s">
        <v>37</v>
      </c>
    </row>
    <row r="2945" spans="1:7" x14ac:dyDescent="0.2">
      <c r="A2945" t="s">
        <v>6241</v>
      </c>
      <c r="B2945" s="2">
        <v>41409</v>
      </c>
      <c r="C2945" t="s">
        <v>3255</v>
      </c>
      <c r="D2945" t="s">
        <v>3263</v>
      </c>
      <c r="E2945" t="s">
        <v>3257</v>
      </c>
      <c r="F2945" t="s">
        <v>13</v>
      </c>
      <c r="G2945" t="s">
        <v>37</v>
      </c>
    </row>
    <row r="2946" spans="1:7" x14ac:dyDescent="0.2">
      <c r="A2946" t="s">
        <v>6242</v>
      </c>
      <c r="B2946" s="2">
        <v>37916</v>
      </c>
      <c r="C2946" t="s">
        <v>3255</v>
      </c>
      <c r="D2946" t="s">
        <v>3300</v>
      </c>
      <c r="E2946" t="s">
        <v>3257</v>
      </c>
      <c r="F2946" t="s">
        <v>13</v>
      </c>
      <c r="G2946" t="s">
        <v>37</v>
      </c>
    </row>
    <row r="2947" spans="1:7" x14ac:dyDescent="0.2">
      <c r="A2947" t="s">
        <v>6243</v>
      </c>
      <c r="B2947" s="2">
        <v>36198</v>
      </c>
      <c r="C2947" t="s">
        <v>3255</v>
      </c>
      <c r="D2947" t="s">
        <v>3272</v>
      </c>
      <c r="E2947" t="s">
        <v>3257</v>
      </c>
      <c r="F2947" t="s">
        <v>13</v>
      </c>
      <c r="G2947" t="s">
        <v>18</v>
      </c>
    </row>
    <row r="2948" spans="1:7" x14ac:dyDescent="0.2">
      <c r="A2948" t="s">
        <v>6244</v>
      </c>
      <c r="B2948" s="2">
        <v>40736</v>
      </c>
      <c r="C2948" t="s">
        <v>3255</v>
      </c>
      <c r="D2948" t="s">
        <v>3266</v>
      </c>
      <c r="E2948" t="s">
        <v>3257</v>
      </c>
      <c r="F2948" t="s">
        <v>13</v>
      </c>
      <c r="G2948" t="s">
        <v>21</v>
      </c>
    </row>
    <row r="2949" spans="1:7" x14ac:dyDescent="0.2">
      <c r="A2949" t="s">
        <v>6245</v>
      </c>
      <c r="B2949" s="2">
        <v>37526</v>
      </c>
      <c r="C2949" t="s">
        <v>3255</v>
      </c>
      <c r="D2949" t="s">
        <v>3433</v>
      </c>
      <c r="E2949" t="s">
        <v>3257</v>
      </c>
      <c r="F2949" t="s">
        <v>13</v>
      </c>
      <c r="G2949" t="s">
        <v>21</v>
      </c>
    </row>
    <row r="2950" spans="1:7" x14ac:dyDescent="0.2">
      <c r="A2950" t="s">
        <v>6246</v>
      </c>
      <c r="B2950" s="2">
        <v>36780</v>
      </c>
      <c r="C2950" t="s">
        <v>3255</v>
      </c>
      <c r="D2950" t="s">
        <v>3263</v>
      </c>
      <c r="E2950" t="s">
        <v>3257</v>
      </c>
      <c r="F2950" t="s">
        <v>13</v>
      </c>
      <c r="G2950" t="s">
        <v>21</v>
      </c>
    </row>
    <row r="2951" spans="1:7" x14ac:dyDescent="0.2">
      <c r="A2951" t="s">
        <v>6247</v>
      </c>
      <c r="B2951" s="2">
        <v>37901</v>
      </c>
      <c r="C2951" t="s">
        <v>3255</v>
      </c>
      <c r="D2951" t="s">
        <v>3295</v>
      </c>
      <c r="E2951" t="s">
        <v>3257</v>
      </c>
      <c r="F2951" t="s">
        <v>13</v>
      </c>
      <c r="G2951" t="s">
        <v>37</v>
      </c>
    </row>
    <row r="2952" spans="1:7" x14ac:dyDescent="0.2">
      <c r="A2952" t="s">
        <v>6248</v>
      </c>
      <c r="B2952" s="2">
        <v>34710</v>
      </c>
      <c r="C2952" t="s">
        <v>3255</v>
      </c>
      <c r="D2952" t="s">
        <v>3266</v>
      </c>
      <c r="E2952" t="s">
        <v>3257</v>
      </c>
      <c r="F2952" t="s">
        <v>13</v>
      </c>
      <c r="G2952" t="s">
        <v>37</v>
      </c>
    </row>
    <row r="2953" spans="1:7" x14ac:dyDescent="0.2">
      <c r="A2953" t="s">
        <v>6249</v>
      </c>
      <c r="B2953" s="2">
        <v>41514</v>
      </c>
      <c r="C2953" t="s">
        <v>3255</v>
      </c>
      <c r="D2953" t="s">
        <v>3263</v>
      </c>
      <c r="E2953" t="s">
        <v>3257</v>
      </c>
      <c r="F2953" t="s">
        <v>13</v>
      </c>
      <c r="G2953" t="s">
        <v>21</v>
      </c>
    </row>
    <row r="2954" spans="1:7" x14ac:dyDescent="0.2">
      <c r="A2954" t="s">
        <v>6250</v>
      </c>
      <c r="B2954" s="2">
        <v>36315</v>
      </c>
      <c r="C2954" t="s">
        <v>3255</v>
      </c>
      <c r="D2954" t="s">
        <v>3259</v>
      </c>
      <c r="E2954" t="s">
        <v>3257</v>
      </c>
      <c r="F2954" t="s">
        <v>13</v>
      </c>
      <c r="G2954" t="s">
        <v>37</v>
      </c>
    </row>
    <row r="2955" spans="1:7" x14ac:dyDescent="0.2">
      <c r="A2955" t="s">
        <v>6251</v>
      </c>
      <c r="B2955" s="2">
        <v>38161</v>
      </c>
      <c r="C2955" t="s">
        <v>3255</v>
      </c>
      <c r="D2955" t="s">
        <v>3266</v>
      </c>
      <c r="E2955" t="s">
        <v>3257</v>
      </c>
      <c r="F2955" t="s">
        <v>13</v>
      </c>
      <c r="G2955" t="s">
        <v>21</v>
      </c>
    </row>
    <row r="2956" spans="1:7" x14ac:dyDescent="0.2">
      <c r="A2956" t="s">
        <v>6252</v>
      </c>
      <c r="B2956" s="2">
        <v>39081</v>
      </c>
      <c r="C2956" t="s">
        <v>3255</v>
      </c>
      <c r="D2956" t="s">
        <v>3266</v>
      </c>
      <c r="E2956" t="s">
        <v>3257</v>
      </c>
      <c r="F2956" t="s">
        <v>13</v>
      </c>
      <c r="G2956" t="s">
        <v>21</v>
      </c>
    </row>
    <row r="2957" spans="1:7" x14ac:dyDescent="0.2">
      <c r="A2957" t="s">
        <v>6253</v>
      </c>
      <c r="B2957" s="2">
        <v>37324</v>
      </c>
      <c r="C2957" t="s">
        <v>3255</v>
      </c>
      <c r="D2957" t="s">
        <v>3300</v>
      </c>
      <c r="E2957" t="s">
        <v>3257</v>
      </c>
      <c r="F2957" t="s">
        <v>65</v>
      </c>
      <c r="G2957" t="s">
        <v>37</v>
      </c>
    </row>
    <row r="2958" spans="1:7" x14ac:dyDescent="0.2">
      <c r="A2958" t="s">
        <v>6254</v>
      </c>
      <c r="B2958" s="2">
        <v>36286</v>
      </c>
      <c r="C2958" t="s">
        <v>3255</v>
      </c>
      <c r="D2958" t="s">
        <v>3263</v>
      </c>
      <c r="E2958" t="s">
        <v>3257</v>
      </c>
      <c r="F2958" t="s">
        <v>13</v>
      </c>
      <c r="G2958" t="s">
        <v>37</v>
      </c>
    </row>
    <row r="2959" spans="1:7" x14ac:dyDescent="0.2">
      <c r="A2959" t="s">
        <v>6255</v>
      </c>
      <c r="B2959" s="2">
        <v>38728</v>
      </c>
      <c r="C2959" t="s">
        <v>3255</v>
      </c>
      <c r="D2959" t="s">
        <v>3300</v>
      </c>
      <c r="E2959" t="s">
        <v>3257</v>
      </c>
      <c r="F2959" t="s">
        <v>13</v>
      </c>
      <c r="G2959" t="s">
        <v>37</v>
      </c>
    </row>
    <row r="2960" spans="1:7" x14ac:dyDescent="0.2">
      <c r="A2960" t="s">
        <v>6256</v>
      </c>
      <c r="B2960" s="2">
        <v>38831</v>
      </c>
      <c r="C2960" t="s">
        <v>3255</v>
      </c>
      <c r="D2960" t="s">
        <v>3272</v>
      </c>
      <c r="E2960" t="s">
        <v>3257</v>
      </c>
      <c r="F2960" t="s">
        <v>13</v>
      </c>
      <c r="G2960" t="s">
        <v>18</v>
      </c>
    </row>
    <row r="2961" spans="1:7" x14ac:dyDescent="0.2">
      <c r="A2961" t="s">
        <v>6257</v>
      </c>
      <c r="B2961" s="2">
        <v>37005</v>
      </c>
      <c r="C2961" t="s">
        <v>3255</v>
      </c>
      <c r="D2961" t="s">
        <v>3263</v>
      </c>
      <c r="E2961" t="s">
        <v>3257</v>
      </c>
      <c r="F2961" t="s">
        <v>65</v>
      </c>
      <c r="G2961" t="s">
        <v>37</v>
      </c>
    </row>
    <row r="2962" spans="1:7" x14ac:dyDescent="0.2">
      <c r="A2962" t="s">
        <v>6258</v>
      </c>
      <c r="B2962" s="2">
        <v>37503</v>
      </c>
      <c r="C2962" t="s">
        <v>3255</v>
      </c>
      <c r="D2962" t="s">
        <v>3300</v>
      </c>
      <c r="E2962" t="s">
        <v>4419</v>
      </c>
      <c r="F2962" t="s">
        <v>1525</v>
      </c>
      <c r="G2962" t="s">
        <v>37</v>
      </c>
    </row>
    <row r="2963" spans="1:7" x14ac:dyDescent="0.2">
      <c r="A2963" t="s">
        <v>6259</v>
      </c>
      <c r="B2963" s="2">
        <v>36810</v>
      </c>
      <c r="C2963" t="s">
        <v>3255</v>
      </c>
      <c r="D2963" t="s">
        <v>3433</v>
      </c>
      <c r="E2963" t="s">
        <v>3257</v>
      </c>
      <c r="F2963" t="s">
        <v>13</v>
      </c>
      <c r="G2963" t="s">
        <v>37</v>
      </c>
    </row>
    <row r="2964" spans="1:7" x14ac:dyDescent="0.2">
      <c r="A2964" t="s">
        <v>6260</v>
      </c>
      <c r="B2964" s="2">
        <v>28620</v>
      </c>
      <c r="C2964" t="s">
        <v>3255</v>
      </c>
      <c r="D2964" t="s">
        <v>3266</v>
      </c>
      <c r="E2964" t="s">
        <v>3257</v>
      </c>
      <c r="F2964" t="s">
        <v>13</v>
      </c>
      <c r="G2964" t="s">
        <v>18</v>
      </c>
    </row>
    <row r="2965" spans="1:7" x14ac:dyDescent="0.2">
      <c r="A2965" t="s">
        <v>6261</v>
      </c>
      <c r="B2965" s="2">
        <v>41912</v>
      </c>
      <c r="C2965" t="s">
        <v>3255</v>
      </c>
      <c r="D2965" t="s">
        <v>3259</v>
      </c>
      <c r="E2965" t="s">
        <v>3257</v>
      </c>
      <c r="F2965" t="s">
        <v>13</v>
      </c>
      <c r="G2965" t="s">
        <v>18</v>
      </c>
    </row>
    <row r="2966" spans="1:7" x14ac:dyDescent="0.2">
      <c r="A2966" t="s">
        <v>6262</v>
      </c>
      <c r="B2966" s="2">
        <v>35613</v>
      </c>
      <c r="C2966" t="s">
        <v>3255</v>
      </c>
      <c r="D2966" t="s">
        <v>3263</v>
      </c>
      <c r="E2966" t="s">
        <v>3257</v>
      </c>
      <c r="F2966" t="s">
        <v>13</v>
      </c>
      <c r="G2966" t="s">
        <v>37</v>
      </c>
    </row>
    <row r="2967" spans="1:7" x14ac:dyDescent="0.2">
      <c r="A2967" t="s">
        <v>6263</v>
      </c>
      <c r="B2967" s="2">
        <v>42061</v>
      </c>
      <c r="C2967" t="s">
        <v>3255</v>
      </c>
      <c r="D2967" t="s">
        <v>3259</v>
      </c>
      <c r="E2967" t="s">
        <v>3257</v>
      </c>
      <c r="F2967" t="s">
        <v>13</v>
      </c>
      <c r="G2967" t="s">
        <v>37</v>
      </c>
    </row>
    <row r="2968" spans="1:7" x14ac:dyDescent="0.2">
      <c r="A2968" t="s">
        <v>6264</v>
      </c>
      <c r="B2968" s="2">
        <v>36254</v>
      </c>
      <c r="C2968" t="s">
        <v>3255</v>
      </c>
      <c r="D2968" t="s">
        <v>3259</v>
      </c>
      <c r="E2968" t="s">
        <v>3257</v>
      </c>
      <c r="F2968" t="s">
        <v>13</v>
      </c>
      <c r="G2968" t="s">
        <v>37</v>
      </c>
    </row>
    <row r="2969" spans="1:7" x14ac:dyDescent="0.2">
      <c r="A2969" t="s">
        <v>6265</v>
      </c>
      <c r="B2969" s="2">
        <v>35431</v>
      </c>
      <c r="C2969" t="s">
        <v>3255</v>
      </c>
      <c r="D2969" t="s">
        <v>3272</v>
      </c>
      <c r="E2969" t="s">
        <v>3257</v>
      </c>
      <c r="F2969" t="s">
        <v>13</v>
      </c>
      <c r="G2969" t="s">
        <v>21</v>
      </c>
    </row>
    <row r="2970" spans="1:7" x14ac:dyDescent="0.2">
      <c r="A2970" t="s">
        <v>6266</v>
      </c>
      <c r="B2970" s="2">
        <v>39941</v>
      </c>
      <c r="C2970" t="s">
        <v>3255</v>
      </c>
      <c r="D2970" t="s">
        <v>3263</v>
      </c>
      <c r="E2970" t="s">
        <v>3257</v>
      </c>
      <c r="F2970" t="s">
        <v>65</v>
      </c>
      <c r="G2970" t="s">
        <v>21</v>
      </c>
    </row>
    <row r="2971" spans="1:7" x14ac:dyDescent="0.2">
      <c r="A2971" t="s">
        <v>6267</v>
      </c>
      <c r="B2971" s="2">
        <v>36765</v>
      </c>
      <c r="C2971" t="s">
        <v>3255</v>
      </c>
      <c r="D2971" t="s">
        <v>3263</v>
      </c>
      <c r="E2971" t="s">
        <v>3257</v>
      </c>
      <c r="F2971" t="s">
        <v>65</v>
      </c>
      <c r="G2971" t="s">
        <v>21</v>
      </c>
    </row>
    <row r="2972" spans="1:7" x14ac:dyDescent="0.2">
      <c r="A2972" t="s">
        <v>6268</v>
      </c>
      <c r="B2972" s="2">
        <v>37291</v>
      </c>
      <c r="C2972" t="s">
        <v>3255</v>
      </c>
      <c r="D2972" t="s">
        <v>3266</v>
      </c>
      <c r="E2972" t="s">
        <v>3257</v>
      </c>
      <c r="F2972" t="s">
        <v>13</v>
      </c>
      <c r="G2972" t="s">
        <v>21</v>
      </c>
    </row>
    <row r="2973" spans="1:7" x14ac:dyDescent="0.2">
      <c r="A2973" t="s">
        <v>6269</v>
      </c>
      <c r="B2973" s="2">
        <v>41104</v>
      </c>
      <c r="C2973" t="s">
        <v>3255</v>
      </c>
      <c r="D2973" t="s">
        <v>3263</v>
      </c>
      <c r="E2973" t="s">
        <v>3257</v>
      </c>
      <c r="F2973" t="s">
        <v>13</v>
      </c>
      <c r="G2973" t="s">
        <v>37</v>
      </c>
    </row>
    <row r="2974" spans="1:7" x14ac:dyDescent="0.2">
      <c r="A2974" t="s">
        <v>6270</v>
      </c>
      <c r="B2974" s="2">
        <v>42052</v>
      </c>
      <c r="C2974" t="s">
        <v>3255</v>
      </c>
      <c r="D2974" t="s">
        <v>3433</v>
      </c>
      <c r="E2974" t="s">
        <v>3257</v>
      </c>
      <c r="F2974" t="s">
        <v>65</v>
      </c>
      <c r="G2974" t="s">
        <v>21</v>
      </c>
    </row>
    <row r="2975" spans="1:7" x14ac:dyDescent="0.2">
      <c r="A2975" t="s">
        <v>6271</v>
      </c>
      <c r="B2975" s="2">
        <v>35166</v>
      </c>
      <c r="C2975" t="s">
        <v>3255</v>
      </c>
      <c r="D2975" t="s">
        <v>3259</v>
      </c>
      <c r="E2975" t="s">
        <v>3257</v>
      </c>
      <c r="F2975" t="s">
        <v>13</v>
      </c>
      <c r="G2975" t="s">
        <v>37</v>
      </c>
    </row>
    <row r="2976" spans="1:7" x14ac:dyDescent="0.2">
      <c r="A2976" t="s">
        <v>6272</v>
      </c>
      <c r="B2976" s="2">
        <v>32425</v>
      </c>
      <c r="C2976" t="s">
        <v>3255</v>
      </c>
      <c r="D2976" t="s">
        <v>3270</v>
      </c>
      <c r="E2976" t="s">
        <v>3257</v>
      </c>
      <c r="F2976" t="s">
        <v>13</v>
      </c>
      <c r="G2976" t="s">
        <v>37</v>
      </c>
    </row>
    <row r="2977" spans="1:7" x14ac:dyDescent="0.2">
      <c r="A2977" t="s">
        <v>6273</v>
      </c>
      <c r="B2977" s="2">
        <v>34336</v>
      </c>
      <c r="C2977" t="s">
        <v>3255</v>
      </c>
      <c r="D2977" t="s">
        <v>3263</v>
      </c>
      <c r="E2977" t="s">
        <v>3257</v>
      </c>
      <c r="F2977" t="s">
        <v>13</v>
      </c>
      <c r="G2977" t="s">
        <v>18</v>
      </c>
    </row>
    <row r="2978" spans="1:7" x14ac:dyDescent="0.2">
      <c r="A2978" t="s">
        <v>6274</v>
      </c>
      <c r="B2978" s="2">
        <v>41794</v>
      </c>
      <c r="C2978" t="s">
        <v>3255</v>
      </c>
      <c r="D2978" t="s">
        <v>3259</v>
      </c>
      <c r="E2978" t="s">
        <v>3257</v>
      </c>
      <c r="F2978" t="s">
        <v>13</v>
      </c>
      <c r="G2978" t="s">
        <v>21</v>
      </c>
    </row>
    <row r="2979" spans="1:7" x14ac:dyDescent="0.2">
      <c r="A2979" t="s">
        <v>6275</v>
      </c>
      <c r="B2979" s="2">
        <v>39564</v>
      </c>
      <c r="C2979" t="s">
        <v>3255</v>
      </c>
      <c r="D2979" t="s">
        <v>3263</v>
      </c>
      <c r="E2979" t="s">
        <v>3257</v>
      </c>
      <c r="F2979" t="s">
        <v>13</v>
      </c>
      <c r="G2979" t="s">
        <v>21</v>
      </c>
    </row>
    <row r="2980" spans="1:7" x14ac:dyDescent="0.2">
      <c r="A2980" t="s">
        <v>6276</v>
      </c>
      <c r="B2980" s="2">
        <v>35893</v>
      </c>
      <c r="C2980" t="s">
        <v>3456</v>
      </c>
      <c r="D2980" t="s">
        <v>3300</v>
      </c>
      <c r="E2980" t="s">
        <v>4413</v>
      </c>
      <c r="F2980" t="s">
        <v>17</v>
      </c>
      <c r="G2980" t="s">
        <v>37</v>
      </c>
    </row>
    <row r="2981" spans="1:7" x14ac:dyDescent="0.2">
      <c r="A2981" t="s">
        <v>6277</v>
      </c>
      <c r="B2981" s="2">
        <v>32195</v>
      </c>
      <c r="C2981" t="s">
        <v>3255</v>
      </c>
      <c r="D2981" t="s">
        <v>3272</v>
      </c>
      <c r="E2981" t="s">
        <v>3257</v>
      </c>
      <c r="F2981" t="s">
        <v>13</v>
      </c>
      <c r="G2981" t="s">
        <v>14</v>
      </c>
    </row>
    <row r="2982" spans="1:7" x14ac:dyDescent="0.2">
      <c r="A2982" t="s">
        <v>6278</v>
      </c>
      <c r="B2982" s="2">
        <v>40560</v>
      </c>
      <c r="C2982" t="s">
        <v>3255</v>
      </c>
      <c r="D2982" t="s">
        <v>3259</v>
      </c>
      <c r="E2982" t="s">
        <v>3257</v>
      </c>
      <c r="F2982" t="s">
        <v>13</v>
      </c>
      <c r="G2982" t="s">
        <v>37</v>
      </c>
    </row>
    <row r="2983" spans="1:7" x14ac:dyDescent="0.2">
      <c r="A2983" t="s">
        <v>6279</v>
      </c>
      <c r="B2983" s="2">
        <v>31626</v>
      </c>
      <c r="C2983" t="s">
        <v>3255</v>
      </c>
      <c r="D2983" t="s">
        <v>3272</v>
      </c>
      <c r="E2983" t="s">
        <v>3257</v>
      </c>
      <c r="F2983" t="s">
        <v>13</v>
      </c>
      <c r="G2983" t="s">
        <v>18</v>
      </c>
    </row>
    <row r="2984" spans="1:7" x14ac:dyDescent="0.2">
      <c r="A2984" t="s">
        <v>6280</v>
      </c>
      <c r="B2984" s="2">
        <v>40711</v>
      </c>
      <c r="C2984" t="s">
        <v>3255</v>
      </c>
      <c r="D2984" t="s">
        <v>3259</v>
      </c>
      <c r="E2984" t="s">
        <v>3257</v>
      </c>
      <c r="F2984" t="s">
        <v>65</v>
      </c>
      <c r="G2984" t="s">
        <v>21</v>
      </c>
    </row>
    <row r="2985" spans="1:7" x14ac:dyDescent="0.2">
      <c r="A2985" t="s">
        <v>6281</v>
      </c>
      <c r="B2985" s="2">
        <v>40048</v>
      </c>
      <c r="C2985" t="s">
        <v>3255</v>
      </c>
      <c r="D2985" t="s">
        <v>3263</v>
      </c>
      <c r="E2985" t="s">
        <v>3257</v>
      </c>
      <c r="F2985" t="s">
        <v>13</v>
      </c>
      <c r="G2985" t="s">
        <v>37</v>
      </c>
    </row>
    <row r="2986" spans="1:7" x14ac:dyDescent="0.2">
      <c r="A2986" t="s">
        <v>6282</v>
      </c>
      <c r="B2986" s="2">
        <v>41228</v>
      </c>
      <c r="C2986" t="s">
        <v>3255</v>
      </c>
      <c r="D2986" t="s">
        <v>3272</v>
      </c>
      <c r="E2986" t="s">
        <v>3257</v>
      </c>
      <c r="F2986" t="s">
        <v>13</v>
      </c>
      <c r="G2986" t="s">
        <v>21</v>
      </c>
    </row>
    <row r="2987" spans="1:7" x14ac:dyDescent="0.2">
      <c r="A2987" t="s">
        <v>6283</v>
      </c>
      <c r="B2987" s="2">
        <v>40029</v>
      </c>
      <c r="C2987" t="s">
        <v>3255</v>
      </c>
      <c r="D2987" t="s">
        <v>3263</v>
      </c>
      <c r="E2987" t="s">
        <v>3257</v>
      </c>
      <c r="F2987" t="s">
        <v>13</v>
      </c>
      <c r="G2987" t="s">
        <v>37</v>
      </c>
    </row>
    <row r="2988" spans="1:7" x14ac:dyDescent="0.2">
      <c r="A2988" t="s">
        <v>6284</v>
      </c>
      <c r="B2988" s="2">
        <v>38873</v>
      </c>
      <c r="C2988" t="s">
        <v>3255</v>
      </c>
      <c r="D2988" t="s">
        <v>3433</v>
      </c>
      <c r="E2988" t="s">
        <v>3257</v>
      </c>
      <c r="F2988" t="s">
        <v>65</v>
      </c>
      <c r="G2988" t="s">
        <v>21</v>
      </c>
    </row>
    <row r="2989" spans="1:7" x14ac:dyDescent="0.2">
      <c r="A2989" t="s">
        <v>6285</v>
      </c>
      <c r="B2989" s="2">
        <v>41689</v>
      </c>
      <c r="C2989" t="s">
        <v>3255</v>
      </c>
      <c r="D2989" t="s">
        <v>3266</v>
      </c>
      <c r="E2989" t="s">
        <v>3257</v>
      </c>
      <c r="F2989" t="s">
        <v>13</v>
      </c>
      <c r="G2989" t="s">
        <v>37</v>
      </c>
    </row>
    <row r="2990" spans="1:7" x14ac:dyDescent="0.2">
      <c r="A2990" t="s">
        <v>6286</v>
      </c>
      <c r="B2990" s="2">
        <v>31069</v>
      </c>
      <c r="C2990" t="s">
        <v>3255</v>
      </c>
      <c r="D2990" t="s">
        <v>3377</v>
      </c>
      <c r="E2990" t="s">
        <v>3257</v>
      </c>
      <c r="F2990" t="s">
        <v>13</v>
      </c>
      <c r="G2990" t="s">
        <v>37</v>
      </c>
    </row>
    <row r="2991" spans="1:7" x14ac:dyDescent="0.2">
      <c r="A2991" t="s">
        <v>6287</v>
      </c>
      <c r="B2991" s="2">
        <v>32274</v>
      </c>
      <c r="C2991" t="s">
        <v>3255</v>
      </c>
      <c r="D2991" t="s">
        <v>3259</v>
      </c>
      <c r="E2991" t="s">
        <v>3257</v>
      </c>
      <c r="F2991" t="s">
        <v>13</v>
      </c>
      <c r="G2991" t="s">
        <v>18</v>
      </c>
    </row>
    <row r="2992" spans="1:7" x14ac:dyDescent="0.2">
      <c r="A2992" t="s">
        <v>6288</v>
      </c>
      <c r="B2992" s="2">
        <v>41130</v>
      </c>
      <c r="C2992" t="s">
        <v>3255</v>
      </c>
      <c r="D2992" t="s">
        <v>3263</v>
      </c>
      <c r="E2992" t="s">
        <v>3257</v>
      </c>
      <c r="F2992" t="s">
        <v>13</v>
      </c>
      <c r="G2992" t="s">
        <v>21</v>
      </c>
    </row>
    <row r="2993" spans="1:7" x14ac:dyDescent="0.2">
      <c r="A2993" t="s">
        <v>6289</v>
      </c>
      <c r="B2993" s="2">
        <v>38772</v>
      </c>
      <c r="C2993" t="s">
        <v>3255</v>
      </c>
      <c r="D2993" t="s">
        <v>3259</v>
      </c>
      <c r="E2993" t="s">
        <v>3257</v>
      </c>
      <c r="F2993" t="s">
        <v>13</v>
      </c>
      <c r="G2993" t="s">
        <v>37</v>
      </c>
    </row>
    <row r="2994" spans="1:7" x14ac:dyDescent="0.2">
      <c r="A2994" t="s">
        <v>6290</v>
      </c>
      <c r="B2994" s="2">
        <v>37724</v>
      </c>
      <c r="C2994" t="s">
        <v>3255</v>
      </c>
      <c r="D2994" t="s">
        <v>3433</v>
      </c>
      <c r="E2994" t="s">
        <v>3257</v>
      </c>
      <c r="F2994" t="s">
        <v>13</v>
      </c>
      <c r="G2994" t="s">
        <v>37</v>
      </c>
    </row>
    <row r="2995" spans="1:7" x14ac:dyDescent="0.2">
      <c r="A2995" t="s">
        <v>6291</v>
      </c>
      <c r="B2995" s="2">
        <v>34598</v>
      </c>
      <c r="C2995" t="s">
        <v>3255</v>
      </c>
      <c r="D2995" t="s">
        <v>3259</v>
      </c>
      <c r="E2995" t="s">
        <v>3257</v>
      </c>
      <c r="F2995" t="s">
        <v>13</v>
      </c>
      <c r="G2995" t="s">
        <v>21</v>
      </c>
    </row>
    <row r="2996" spans="1:7" x14ac:dyDescent="0.2">
      <c r="A2996" t="s">
        <v>6292</v>
      </c>
      <c r="B2996" s="2">
        <v>34898</v>
      </c>
      <c r="C2996" t="s">
        <v>3456</v>
      </c>
      <c r="D2996" t="s">
        <v>3259</v>
      </c>
      <c r="E2996" t="s">
        <v>3257</v>
      </c>
      <c r="F2996" t="s">
        <v>13</v>
      </c>
      <c r="G2996" t="s">
        <v>37</v>
      </c>
    </row>
    <row r="2997" spans="1:7" x14ac:dyDescent="0.2">
      <c r="A2997" t="s">
        <v>6293</v>
      </c>
      <c r="B2997" s="2">
        <v>31858</v>
      </c>
      <c r="C2997" t="s">
        <v>3255</v>
      </c>
      <c r="D2997" t="s">
        <v>3433</v>
      </c>
      <c r="E2997" t="s">
        <v>3257</v>
      </c>
      <c r="F2997" t="s">
        <v>13</v>
      </c>
      <c r="G2997" t="s">
        <v>37</v>
      </c>
    </row>
    <row r="2998" spans="1:7" x14ac:dyDescent="0.2">
      <c r="A2998" t="s">
        <v>6294</v>
      </c>
      <c r="B2998" s="2">
        <v>34946</v>
      </c>
      <c r="C2998" t="s">
        <v>3255</v>
      </c>
      <c r="D2998" t="s">
        <v>3263</v>
      </c>
      <c r="E2998" t="s">
        <v>3257</v>
      </c>
      <c r="F2998" t="s">
        <v>13</v>
      </c>
      <c r="G2998" t="s">
        <v>18</v>
      </c>
    </row>
    <row r="2999" spans="1:7" x14ac:dyDescent="0.2">
      <c r="A2999" t="s">
        <v>6295</v>
      </c>
      <c r="B2999" s="2">
        <v>22977</v>
      </c>
      <c r="C2999" t="s">
        <v>3255</v>
      </c>
      <c r="D2999" t="s">
        <v>3266</v>
      </c>
      <c r="E2999" t="s">
        <v>3257</v>
      </c>
      <c r="F2999" t="s">
        <v>65</v>
      </c>
      <c r="G2999" t="s">
        <v>2318</v>
      </c>
    </row>
    <row r="3000" spans="1:7" x14ac:dyDescent="0.2">
      <c r="A3000" t="s">
        <v>6296</v>
      </c>
      <c r="B3000" s="2">
        <v>30716</v>
      </c>
      <c r="C3000" t="s">
        <v>3255</v>
      </c>
      <c r="D3000" t="s">
        <v>3266</v>
      </c>
      <c r="E3000" t="s">
        <v>3257</v>
      </c>
      <c r="F3000" t="s">
        <v>13</v>
      </c>
      <c r="G3000" t="s">
        <v>37</v>
      </c>
    </row>
    <row r="3001" spans="1:7" x14ac:dyDescent="0.2">
      <c r="A3001" t="s">
        <v>6297</v>
      </c>
      <c r="B3001" s="2">
        <v>35976</v>
      </c>
      <c r="C3001" t="s">
        <v>3456</v>
      </c>
      <c r="D3001" t="s">
        <v>3300</v>
      </c>
      <c r="E3001" t="s">
        <v>3257</v>
      </c>
      <c r="F3001" t="s">
        <v>13</v>
      </c>
      <c r="G3001" t="s">
        <v>37</v>
      </c>
    </row>
    <row r="3002" spans="1:7" x14ac:dyDescent="0.2">
      <c r="A3002" t="s">
        <v>6298</v>
      </c>
      <c r="B3002" s="2">
        <v>35621</v>
      </c>
      <c r="C3002" t="s">
        <v>3255</v>
      </c>
      <c r="D3002" t="s">
        <v>3259</v>
      </c>
      <c r="E3002" t="s">
        <v>3257</v>
      </c>
      <c r="F3002" t="s">
        <v>13</v>
      </c>
      <c r="G3002" t="s">
        <v>37</v>
      </c>
    </row>
    <row r="3003" spans="1:7" x14ac:dyDescent="0.2">
      <c r="A3003" t="s">
        <v>6299</v>
      </c>
      <c r="B3003" s="2">
        <v>35448</v>
      </c>
      <c r="C3003" t="s">
        <v>3255</v>
      </c>
      <c r="D3003" t="s">
        <v>3259</v>
      </c>
      <c r="E3003" t="s">
        <v>3257</v>
      </c>
      <c r="F3003" t="s">
        <v>36</v>
      </c>
      <c r="G3003" t="s">
        <v>37</v>
      </c>
    </row>
    <row r="3004" spans="1:7" x14ac:dyDescent="0.2">
      <c r="A3004" t="s">
        <v>6300</v>
      </c>
      <c r="B3004" s="2">
        <v>38183</v>
      </c>
      <c r="C3004" t="s">
        <v>3255</v>
      </c>
      <c r="D3004" t="s">
        <v>3259</v>
      </c>
      <c r="E3004" t="s">
        <v>3257</v>
      </c>
      <c r="F3004" t="s">
        <v>13</v>
      </c>
      <c r="G3004" t="s">
        <v>18</v>
      </c>
    </row>
    <row r="3005" spans="1:7" x14ac:dyDescent="0.2">
      <c r="A3005" t="s">
        <v>6301</v>
      </c>
      <c r="B3005" s="2">
        <v>39719</v>
      </c>
      <c r="C3005" t="s">
        <v>3255</v>
      </c>
      <c r="D3005" t="s">
        <v>3266</v>
      </c>
      <c r="E3005" t="s">
        <v>3920</v>
      </c>
      <c r="F3005" t="s">
        <v>1010</v>
      </c>
      <c r="G3005" t="s">
        <v>37</v>
      </c>
    </row>
    <row r="3006" spans="1:7" x14ac:dyDescent="0.2">
      <c r="A3006" t="s">
        <v>6302</v>
      </c>
      <c r="B3006" s="2">
        <v>38466</v>
      </c>
      <c r="C3006" t="s">
        <v>3255</v>
      </c>
      <c r="D3006" t="s">
        <v>3263</v>
      </c>
      <c r="E3006" t="s">
        <v>3257</v>
      </c>
      <c r="F3006" t="s">
        <v>1899</v>
      </c>
      <c r="G3006" t="s">
        <v>359</v>
      </c>
    </row>
    <row r="3007" spans="1:7" x14ac:dyDescent="0.2">
      <c r="A3007" t="s">
        <v>6303</v>
      </c>
      <c r="B3007" s="2">
        <v>38882</v>
      </c>
      <c r="C3007" t="s">
        <v>3255</v>
      </c>
      <c r="D3007" t="s">
        <v>3259</v>
      </c>
      <c r="E3007" t="s">
        <v>6304</v>
      </c>
      <c r="F3007" t="s">
        <v>2611</v>
      </c>
      <c r="G3007" t="s">
        <v>37</v>
      </c>
    </row>
    <row r="3008" spans="1:7" x14ac:dyDescent="0.2">
      <c r="A3008" t="s">
        <v>6305</v>
      </c>
      <c r="B3008" s="2">
        <v>40828</v>
      </c>
      <c r="C3008" t="s">
        <v>3255</v>
      </c>
      <c r="D3008" t="s">
        <v>3256</v>
      </c>
      <c r="E3008" t="s">
        <v>3257</v>
      </c>
      <c r="F3008" t="s">
        <v>36</v>
      </c>
      <c r="G3008" t="s">
        <v>359</v>
      </c>
    </row>
    <row r="3009" spans="1:7" x14ac:dyDescent="0.2">
      <c r="A3009" t="s">
        <v>6306</v>
      </c>
      <c r="B3009" s="2">
        <v>39803</v>
      </c>
      <c r="C3009" t="s">
        <v>3255</v>
      </c>
      <c r="D3009" t="s">
        <v>3266</v>
      </c>
      <c r="E3009" t="s">
        <v>4413</v>
      </c>
      <c r="F3009" t="s">
        <v>17</v>
      </c>
      <c r="G3009" t="s">
        <v>37</v>
      </c>
    </row>
    <row r="3010" spans="1:7" x14ac:dyDescent="0.2">
      <c r="A3010" t="s">
        <v>6307</v>
      </c>
      <c r="B3010" s="2">
        <v>38186</v>
      </c>
      <c r="C3010" t="s">
        <v>3255</v>
      </c>
      <c r="D3010" t="s">
        <v>3259</v>
      </c>
      <c r="E3010" t="s">
        <v>4413</v>
      </c>
      <c r="F3010" t="s">
        <v>17</v>
      </c>
      <c r="G3010" t="s">
        <v>37</v>
      </c>
    </row>
    <row r="3011" spans="1:7" x14ac:dyDescent="0.2">
      <c r="A3011" t="s">
        <v>6308</v>
      </c>
      <c r="B3011" s="2">
        <v>37509</v>
      </c>
      <c r="C3011" t="s">
        <v>3255</v>
      </c>
      <c r="D3011" t="s">
        <v>3300</v>
      </c>
      <c r="E3011" t="s">
        <v>3257</v>
      </c>
      <c r="F3011" t="s">
        <v>196</v>
      </c>
      <c r="G3011" t="s">
        <v>37</v>
      </c>
    </row>
    <row r="3012" spans="1:7" x14ac:dyDescent="0.2">
      <c r="A3012" t="s">
        <v>6309</v>
      </c>
      <c r="B3012" s="2">
        <v>38215</v>
      </c>
      <c r="C3012" t="s">
        <v>3255</v>
      </c>
      <c r="D3012" t="s">
        <v>3300</v>
      </c>
      <c r="E3012" t="s">
        <v>3698</v>
      </c>
      <c r="F3012" t="s">
        <v>2859</v>
      </c>
      <c r="G3012" t="s">
        <v>37</v>
      </c>
    </row>
    <row r="3013" spans="1:7" x14ac:dyDescent="0.2">
      <c r="A3013" t="s">
        <v>6310</v>
      </c>
      <c r="B3013" s="2">
        <v>38781</v>
      </c>
      <c r="C3013" t="s">
        <v>3255</v>
      </c>
      <c r="D3013" t="s">
        <v>3259</v>
      </c>
      <c r="E3013" t="s">
        <v>3257</v>
      </c>
      <c r="F3013" t="s">
        <v>13</v>
      </c>
      <c r="G3013" t="s">
        <v>37</v>
      </c>
    </row>
    <row r="3014" spans="1:7" x14ac:dyDescent="0.2">
      <c r="A3014" t="s">
        <v>6311</v>
      </c>
      <c r="B3014" s="2">
        <v>42192</v>
      </c>
      <c r="C3014" t="s">
        <v>3255</v>
      </c>
      <c r="D3014" t="s">
        <v>3272</v>
      </c>
      <c r="E3014" t="s">
        <v>3257</v>
      </c>
      <c r="F3014" t="s">
        <v>13</v>
      </c>
      <c r="G3014" t="s">
        <v>18</v>
      </c>
    </row>
    <row r="3015" spans="1:7" x14ac:dyDescent="0.2">
      <c r="A3015" t="s">
        <v>6312</v>
      </c>
      <c r="B3015" s="2">
        <v>42059</v>
      </c>
      <c r="C3015" t="s">
        <v>3255</v>
      </c>
      <c r="D3015" t="s">
        <v>3263</v>
      </c>
      <c r="E3015" t="s">
        <v>3257</v>
      </c>
      <c r="F3015" t="s">
        <v>1646</v>
      </c>
      <c r="G3015" t="s">
        <v>21</v>
      </c>
    </row>
    <row r="3016" spans="1:7" x14ac:dyDescent="0.2">
      <c r="A3016" t="s">
        <v>6313</v>
      </c>
      <c r="B3016" s="2">
        <v>40829</v>
      </c>
      <c r="C3016" t="s">
        <v>3255</v>
      </c>
      <c r="D3016" t="s">
        <v>3263</v>
      </c>
      <c r="E3016" t="s">
        <v>3257</v>
      </c>
      <c r="F3016" t="s">
        <v>13</v>
      </c>
      <c r="G3016" t="s">
        <v>37</v>
      </c>
    </row>
    <row r="3017" spans="1:7" x14ac:dyDescent="0.2">
      <c r="A3017" t="s">
        <v>6314</v>
      </c>
      <c r="B3017" s="2">
        <v>36584</v>
      </c>
      <c r="C3017" t="s">
        <v>3255</v>
      </c>
      <c r="D3017" t="s">
        <v>3259</v>
      </c>
      <c r="E3017" t="s">
        <v>3257</v>
      </c>
      <c r="F3017" t="s">
        <v>13</v>
      </c>
      <c r="G3017" t="s">
        <v>37</v>
      </c>
    </row>
    <row r="3018" spans="1:7" x14ac:dyDescent="0.2">
      <c r="A3018" t="s">
        <v>6315</v>
      </c>
      <c r="B3018" s="2">
        <v>38839</v>
      </c>
      <c r="C3018" t="s">
        <v>3255</v>
      </c>
      <c r="D3018" t="s">
        <v>3263</v>
      </c>
      <c r="E3018" t="s">
        <v>6316</v>
      </c>
      <c r="F3018" t="s">
        <v>13</v>
      </c>
      <c r="G3018" t="s">
        <v>37</v>
      </c>
    </row>
    <row r="3019" spans="1:7" x14ac:dyDescent="0.2">
      <c r="A3019" t="s">
        <v>6317</v>
      </c>
      <c r="B3019" s="2">
        <v>38878</v>
      </c>
      <c r="C3019" t="s">
        <v>3255</v>
      </c>
      <c r="D3019" t="s">
        <v>3266</v>
      </c>
      <c r="E3019" t="s">
        <v>3257</v>
      </c>
      <c r="F3019" t="s">
        <v>17</v>
      </c>
      <c r="G3019" t="s">
        <v>37</v>
      </c>
    </row>
    <row r="3020" spans="1:7" x14ac:dyDescent="0.2">
      <c r="A3020" t="s">
        <v>6318</v>
      </c>
      <c r="B3020" s="2">
        <v>39117</v>
      </c>
      <c r="C3020" t="s">
        <v>3255</v>
      </c>
      <c r="D3020" t="s">
        <v>3259</v>
      </c>
      <c r="E3020" t="s">
        <v>3257</v>
      </c>
      <c r="F3020" t="s">
        <v>13</v>
      </c>
      <c r="G3020" t="s">
        <v>21</v>
      </c>
    </row>
    <row r="3021" spans="1:7" x14ac:dyDescent="0.2">
      <c r="A3021" t="s">
        <v>6319</v>
      </c>
      <c r="B3021" s="2">
        <v>36857</v>
      </c>
      <c r="C3021" t="s">
        <v>3255</v>
      </c>
      <c r="D3021" t="s">
        <v>3433</v>
      </c>
      <c r="E3021" t="s">
        <v>3257</v>
      </c>
      <c r="F3021" t="s">
        <v>65</v>
      </c>
      <c r="G3021" t="s">
        <v>37</v>
      </c>
    </row>
    <row r="3022" spans="1:7" x14ac:dyDescent="0.2">
      <c r="A3022" t="s">
        <v>6320</v>
      </c>
      <c r="B3022" s="2">
        <v>35572</v>
      </c>
      <c r="C3022" t="s">
        <v>3255</v>
      </c>
      <c r="D3022" t="s">
        <v>3259</v>
      </c>
      <c r="E3022" t="s">
        <v>3257</v>
      </c>
      <c r="F3022" t="s">
        <v>13</v>
      </c>
      <c r="G3022" t="s">
        <v>37</v>
      </c>
    </row>
    <row r="3023" spans="1:7" x14ac:dyDescent="0.2">
      <c r="A3023" t="s">
        <v>6321</v>
      </c>
      <c r="B3023" s="2">
        <v>39274</v>
      </c>
      <c r="C3023" t="s">
        <v>3255</v>
      </c>
      <c r="D3023" t="s">
        <v>3263</v>
      </c>
      <c r="E3023" t="s">
        <v>3257</v>
      </c>
      <c r="F3023" t="s">
        <v>13</v>
      </c>
      <c r="G3023" t="s">
        <v>21</v>
      </c>
    </row>
    <row r="3024" spans="1:7" x14ac:dyDescent="0.2">
      <c r="A3024" t="s">
        <v>6322</v>
      </c>
      <c r="B3024" s="2">
        <v>40783</v>
      </c>
      <c r="C3024" t="s">
        <v>3255</v>
      </c>
      <c r="D3024" t="s">
        <v>3266</v>
      </c>
      <c r="E3024" t="s">
        <v>3257</v>
      </c>
      <c r="F3024" t="s">
        <v>13</v>
      </c>
      <c r="G3024" t="s">
        <v>18</v>
      </c>
    </row>
    <row r="3025" spans="1:7" x14ac:dyDescent="0.2">
      <c r="A3025" t="s">
        <v>6323</v>
      </c>
      <c r="B3025" s="2">
        <v>35640</v>
      </c>
      <c r="C3025" t="s">
        <v>3255</v>
      </c>
      <c r="D3025" t="s">
        <v>3300</v>
      </c>
      <c r="E3025" t="s">
        <v>3257</v>
      </c>
      <c r="F3025" t="s">
        <v>13</v>
      </c>
      <c r="G3025" t="s">
        <v>37</v>
      </c>
    </row>
    <row r="3026" spans="1:7" x14ac:dyDescent="0.2">
      <c r="A3026" t="s">
        <v>6324</v>
      </c>
      <c r="B3026" s="2">
        <v>39048</v>
      </c>
      <c r="C3026" t="s">
        <v>3255</v>
      </c>
      <c r="D3026" t="s">
        <v>3300</v>
      </c>
      <c r="E3026" t="s">
        <v>3257</v>
      </c>
      <c r="F3026" t="s">
        <v>65</v>
      </c>
      <c r="G3026" t="s">
        <v>37</v>
      </c>
    </row>
    <row r="3027" spans="1:7" x14ac:dyDescent="0.2">
      <c r="A3027" t="s">
        <v>6325</v>
      </c>
      <c r="B3027" s="2">
        <v>34502</v>
      </c>
      <c r="C3027" t="s">
        <v>3255</v>
      </c>
      <c r="D3027" t="s">
        <v>3433</v>
      </c>
      <c r="E3027" t="s">
        <v>3257</v>
      </c>
      <c r="F3027" t="s">
        <v>1776</v>
      </c>
      <c r="G3027" t="s">
        <v>37</v>
      </c>
    </row>
    <row r="3028" spans="1:7" x14ac:dyDescent="0.2">
      <c r="A3028" t="s">
        <v>6326</v>
      </c>
      <c r="B3028" s="2">
        <v>36173</v>
      </c>
      <c r="C3028" t="s">
        <v>3255</v>
      </c>
      <c r="D3028" t="s">
        <v>3433</v>
      </c>
      <c r="E3028" t="s">
        <v>3257</v>
      </c>
      <c r="F3028" t="s">
        <v>65</v>
      </c>
      <c r="G3028" t="s">
        <v>37</v>
      </c>
    </row>
    <row r="3029" spans="1:7" x14ac:dyDescent="0.2">
      <c r="A3029" t="s">
        <v>6327</v>
      </c>
      <c r="B3029" s="2">
        <v>39892</v>
      </c>
      <c r="C3029" t="s">
        <v>3255</v>
      </c>
      <c r="D3029" t="s">
        <v>3433</v>
      </c>
      <c r="E3029" t="s">
        <v>3257</v>
      </c>
      <c r="F3029" t="s">
        <v>13</v>
      </c>
      <c r="G3029" t="s">
        <v>21</v>
      </c>
    </row>
    <row r="3030" spans="1:7" x14ac:dyDescent="0.2">
      <c r="A3030" t="s">
        <v>6328</v>
      </c>
      <c r="B3030" s="2">
        <v>37972</v>
      </c>
      <c r="C3030" t="s">
        <v>3255</v>
      </c>
      <c r="D3030" t="s">
        <v>3266</v>
      </c>
      <c r="E3030" t="s">
        <v>3257</v>
      </c>
      <c r="F3030" t="s">
        <v>13</v>
      </c>
      <c r="G3030" t="s">
        <v>21</v>
      </c>
    </row>
    <row r="3031" spans="1:7" x14ac:dyDescent="0.2">
      <c r="A3031" t="s">
        <v>6329</v>
      </c>
      <c r="B3031" s="2">
        <v>36315</v>
      </c>
      <c r="C3031" t="s">
        <v>3255</v>
      </c>
      <c r="D3031" t="s">
        <v>3433</v>
      </c>
      <c r="E3031" t="s">
        <v>3257</v>
      </c>
      <c r="F3031" t="s">
        <v>65</v>
      </c>
      <c r="G3031" t="s">
        <v>37</v>
      </c>
    </row>
    <row r="3032" spans="1:7" x14ac:dyDescent="0.2">
      <c r="A3032" t="s">
        <v>6330</v>
      </c>
      <c r="B3032" s="2">
        <v>38336</v>
      </c>
      <c r="C3032" t="s">
        <v>3456</v>
      </c>
      <c r="D3032" t="s">
        <v>3263</v>
      </c>
      <c r="E3032" t="s">
        <v>3257</v>
      </c>
      <c r="F3032" t="s">
        <v>65</v>
      </c>
      <c r="G3032" t="s">
        <v>21</v>
      </c>
    </row>
    <row r="3033" spans="1:7" x14ac:dyDescent="0.2">
      <c r="A3033" t="s">
        <v>6331</v>
      </c>
      <c r="B3033" s="2">
        <v>30948</v>
      </c>
      <c r="C3033" t="s">
        <v>3255</v>
      </c>
      <c r="D3033" t="s">
        <v>3300</v>
      </c>
      <c r="E3033" t="s">
        <v>3257</v>
      </c>
      <c r="F3033" t="s">
        <v>1533</v>
      </c>
      <c r="G3033" t="s">
        <v>37</v>
      </c>
    </row>
    <row r="3034" spans="1:7" x14ac:dyDescent="0.2">
      <c r="A3034" t="s">
        <v>6332</v>
      </c>
      <c r="B3034" s="2">
        <v>31632</v>
      </c>
      <c r="C3034" t="s">
        <v>3456</v>
      </c>
      <c r="D3034" t="s">
        <v>3300</v>
      </c>
      <c r="E3034" t="s">
        <v>3257</v>
      </c>
      <c r="F3034" t="s">
        <v>13</v>
      </c>
      <c r="G3034" t="s">
        <v>37</v>
      </c>
    </row>
    <row r="3035" spans="1:7" x14ac:dyDescent="0.2">
      <c r="A3035" t="s">
        <v>6333</v>
      </c>
      <c r="B3035" s="2">
        <v>36927</v>
      </c>
      <c r="C3035" t="s">
        <v>3255</v>
      </c>
      <c r="D3035" t="s">
        <v>3259</v>
      </c>
      <c r="E3035" t="s">
        <v>3257</v>
      </c>
      <c r="F3035" t="s">
        <v>13</v>
      </c>
      <c r="G3035" t="s">
        <v>37</v>
      </c>
    </row>
    <row r="3036" spans="1:7" x14ac:dyDescent="0.2">
      <c r="A3036" t="s">
        <v>6334</v>
      </c>
      <c r="B3036" s="2">
        <v>34071</v>
      </c>
      <c r="C3036" t="s">
        <v>3255</v>
      </c>
      <c r="D3036" t="s">
        <v>3300</v>
      </c>
      <c r="E3036" t="s">
        <v>3257</v>
      </c>
      <c r="F3036" t="s">
        <v>13</v>
      </c>
      <c r="G3036" t="s">
        <v>37</v>
      </c>
    </row>
    <row r="3037" spans="1:7" x14ac:dyDescent="0.2">
      <c r="A3037" t="s">
        <v>6335</v>
      </c>
      <c r="B3037" s="2">
        <v>37989</v>
      </c>
      <c r="C3037" t="s">
        <v>3255</v>
      </c>
      <c r="D3037" t="s">
        <v>3300</v>
      </c>
      <c r="E3037" t="s">
        <v>3257</v>
      </c>
      <c r="F3037" t="s">
        <v>13</v>
      </c>
      <c r="G3037" t="s">
        <v>37</v>
      </c>
    </row>
    <row r="3038" spans="1:7" x14ac:dyDescent="0.2">
      <c r="A3038" t="s">
        <v>6336</v>
      </c>
      <c r="B3038" s="2">
        <v>39262</v>
      </c>
      <c r="C3038" t="s">
        <v>3255</v>
      </c>
      <c r="D3038" t="s">
        <v>3259</v>
      </c>
      <c r="E3038" t="s">
        <v>3257</v>
      </c>
      <c r="F3038" t="s">
        <v>13</v>
      </c>
      <c r="G3038" t="s">
        <v>37</v>
      </c>
    </row>
    <row r="3039" spans="1:7" x14ac:dyDescent="0.2">
      <c r="A3039" t="s">
        <v>6337</v>
      </c>
      <c r="B3039" s="2">
        <v>40138</v>
      </c>
      <c r="C3039" t="s">
        <v>3255</v>
      </c>
      <c r="D3039" t="s">
        <v>3256</v>
      </c>
      <c r="E3039" t="s">
        <v>3257</v>
      </c>
      <c r="F3039" t="s">
        <v>13</v>
      </c>
      <c r="G3039" t="s">
        <v>1221</v>
      </c>
    </row>
    <row r="3040" spans="1:7" x14ac:dyDescent="0.2">
      <c r="A3040" t="s">
        <v>6338</v>
      </c>
      <c r="B3040" s="2">
        <v>36912</v>
      </c>
      <c r="C3040" t="s">
        <v>3255</v>
      </c>
      <c r="D3040" t="s">
        <v>3263</v>
      </c>
      <c r="E3040" t="s">
        <v>3257</v>
      </c>
      <c r="F3040" t="s">
        <v>13</v>
      </c>
      <c r="G3040" t="s">
        <v>21</v>
      </c>
    </row>
    <row r="3041" spans="1:7" x14ac:dyDescent="0.2">
      <c r="A3041" t="s">
        <v>6339</v>
      </c>
      <c r="B3041" s="2">
        <v>39933</v>
      </c>
      <c r="C3041" t="s">
        <v>3255</v>
      </c>
      <c r="D3041" t="s">
        <v>3259</v>
      </c>
      <c r="E3041" t="s">
        <v>3257</v>
      </c>
      <c r="F3041" t="s">
        <v>13</v>
      </c>
      <c r="G3041" t="s">
        <v>21</v>
      </c>
    </row>
    <row r="3042" spans="1:7" x14ac:dyDescent="0.2">
      <c r="A3042" t="s">
        <v>6340</v>
      </c>
      <c r="B3042" s="2">
        <v>35658</v>
      </c>
      <c r="C3042" t="s">
        <v>3255</v>
      </c>
      <c r="D3042" t="s">
        <v>3263</v>
      </c>
      <c r="E3042" t="s">
        <v>3257</v>
      </c>
      <c r="F3042" t="s">
        <v>13</v>
      </c>
      <c r="G3042" t="s">
        <v>18</v>
      </c>
    </row>
    <row r="3043" spans="1:7" x14ac:dyDescent="0.2">
      <c r="A3043" t="s">
        <v>6341</v>
      </c>
      <c r="B3043" s="2">
        <v>36636</v>
      </c>
      <c r="C3043" t="s">
        <v>3255</v>
      </c>
      <c r="D3043" t="s">
        <v>3300</v>
      </c>
      <c r="E3043" t="s">
        <v>3257</v>
      </c>
      <c r="F3043" t="s">
        <v>1899</v>
      </c>
      <c r="G3043" t="s">
        <v>37</v>
      </c>
    </row>
    <row r="3044" spans="1:7" x14ac:dyDescent="0.2">
      <c r="A3044" t="s">
        <v>6342</v>
      </c>
      <c r="B3044" s="2">
        <v>37500</v>
      </c>
      <c r="C3044" t="s">
        <v>3255</v>
      </c>
      <c r="D3044" t="s">
        <v>3263</v>
      </c>
      <c r="E3044" t="s">
        <v>3257</v>
      </c>
      <c r="F3044" t="s">
        <v>13</v>
      </c>
      <c r="G3044" t="s">
        <v>21</v>
      </c>
    </row>
    <row r="3045" spans="1:7" x14ac:dyDescent="0.2">
      <c r="A3045" t="s">
        <v>6343</v>
      </c>
      <c r="B3045" s="2">
        <v>34239</v>
      </c>
      <c r="C3045" t="s">
        <v>3255</v>
      </c>
      <c r="D3045" t="s">
        <v>3433</v>
      </c>
      <c r="E3045" t="s">
        <v>3257</v>
      </c>
      <c r="F3045" t="s">
        <v>65</v>
      </c>
      <c r="G3045" t="s">
        <v>18</v>
      </c>
    </row>
    <row r="3046" spans="1:7" x14ac:dyDescent="0.2">
      <c r="A3046" t="s">
        <v>6344</v>
      </c>
      <c r="B3046" s="2">
        <v>41317</v>
      </c>
      <c r="C3046" t="s">
        <v>3255</v>
      </c>
      <c r="D3046" t="s">
        <v>3263</v>
      </c>
      <c r="E3046" t="s">
        <v>3257</v>
      </c>
      <c r="F3046" t="s">
        <v>13</v>
      </c>
      <c r="G3046" t="s">
        <v>37</v>
      </c>
    </row>
    <row r="3047" spans="1:7" x14ac:dyDescent="0.2">
      <c r="A3047" t="s">
        <v>6345</v>
      </c>
      <c r="B3047" s="2">
        <v>35477</v>
      </c>
      <c r="C3047" t="s">
        <v>3255</v>
      </c>
      <c r="D3047" t="s">
        <v>3263</v>
      </c>
      <c r="E3047" t="s">
        <v>3257</v>
      </c>
      <c r="F3047" t="s">
        <v>13</v>
      </c>
      <c r="G3047" t="s">
        <v>37</v>
      </c>
    </row>
    <row r="3048" spans="1:7" x14ac:dyDescent="0.2">
      <c r="A3048" t="s">
        <v>6346</v>
      </c>
      <c r="B3048" s="2">
        <v>42304</v>
      </c>
      <c r="C3048" t="s">
        <v>3255</v>
      </c>
      <c r="D3048" t="s">
        <v>3266</v>
      </c>
      <c r="E3048" t="s">
        <v>3257</v>
      </c>
      <c r="F3048" t="s">
        <v>1010</v>
      </c>
      <c r="G3048" t="s">
        <v>21</v>
      </c>
    </row>
    <row r="3049" spans="1:7" x14ac:dyDescent="0.2">
      <c r="A3049" t="s">
        <v>6347</v>
      </c>
      <c r="B3049" s="2">
        <v>38672</v>
      </c>
      <c r="C3049" t="s">
        <v>3255</v>
      </c>
      <c r="D3049" t="s">
        <v>3449</v>
      </c>
      <c r="E3049" t="s">
        <v>3257</v>
      </c>
      <c r="F3049" t="s">
        <v>13</v>
      </c>
      <c r="G3049" t="s">
        <v>18</v>
      </c>
    </row>
    <row r="3050" spans="1:7" x14ac:dyDescent="0.2">
      <c r="A3050" t="s">
        <v>6348</v>
      </c>
      <c r="B3050" s="2">
        <v>42040</v>
      </c>
      <c r="C3050" t="s">
        <v>3255</v>
      </c>
      <c r="D3050" t="s">
        <v>3266</v>
      </c>
      <c r="E3050" t="s">
        <v>3257</v>
      </c>
      <c r="F3050" t="s">
        <v>13</v>
      </c>
      <c r="G3050" t="s">
        <v>21</v>
      </c>
    </row>
    <row r="3051" spans="1:7" x14ac:dyDescent="0.2">
      <c r="A3051" t="s">
        <v>6349</v>
      </c>
      <c r="B3051" s="2">
        <v>40744</v>
      </c>
      <c r="C3051" t="s">
        <v>3255</v>
      </c>
      <c r="D3051" t="s">
        <v>3266</v>
      </c>
      <c r="E3051" t="s">
        <v>3257</v>
      </c>
      <c r="F3051" t="s">
        <v>13</v>
      </c>
      <c r="G3051" t="s">
        <v>21</v>
      </c>
    </row>
    <row r="3052" spans="1:7" x14ac:dyDescent="0.2">
      <c r="A3052" t="s">
        <v>6350</v>
      </c>
      <c r="B3052" s="2">
        <v>35180</v>
      </c>
      <c r="C3052" t="s">
        <v>3255</v>
      </c>
      <c r="D3052" t="s">
        <v>3300</v>
      </c>
      <c r="E3052" t="s">
        <v>3257</v>
      </c>
      <c r="F3052" t="s">
        <v>13</v>
      </c>
      <c r="G3052" t="s">
        <v>37</v>
      </c>
    </row>
    <row r="3053" spans="1:7" x14ac:dyDescent="0.2">
      <c r="A3053" t="s">
        <v>6351</v>
      </c>
      <c r="B3053" s="2">
        <v>39871</v>
      </c>
      <c r="C3053" t="s">
        <v>3255</v>
      </c>
      <c r="D3053" t="s">
        <v>3263</v>
      </c>
      <c r="E3053" t="s">
        <v>3257</v>
      </c>
      <c r="F3053" t="s">
        <v>13</v>
      </c>
      <c r="G3053" t="s">
        <v>21</v>
      </c>
    </row>
    <row r="3054" spans="1:7" x14ac:dyDescent="0.2">
      <c r="A3054" t="s">
        <v>6352</v>
      </c>
      <c r="B3054" s="2">
        <v>31040</v>
      </c>
      <c r="C3054" t="s">
        <v>3255</v>
      </c>
      <c r="D3054" t="s">
        <v>3272</v>
      </c>
      <c r="E3054" t="s">
        <v>3257</v>
      </c>
      <c r="F3054" t="s">
        <v>65</v>
      </c>
      <c r="G3054" t="s">
        <v>18</v>
      </c>
    </row>
    <row r="3055" spans="1:7" x14ac:dyDescent="0.2">
      <c r="A3055" t="s">
        <v>6353</v>
      </c>
      <c r="B3055" s="2">
        <v>40675</v>
      </c>
      <c r="C3055" t="s">
        <v>3255</v>
      </c>
      <c r="D3055" t="s">
        <v>3259</v>
      </c>
      <c r="E3055" t="s">
        <v>3257</v>
      </c>
      <c r="F3055" t="s">
        <v>13</v>
      </c>
      <c r="G3055" t="s">
        <v>21</v>
      </c>
    </row>
    <row r="3056" spans="1:7" x14ac:dyDescent="0.2">
      <c r="A3056" t="s">
        <v>6354</v>
      </c>
      <c r="B3056" s="2">
        <v>35402</v>
      </c>
      <c r="C3056" t="s">
        <v>3255</v>
      </c>
      <c r="D3056" t="s">
        <v>3266</v>
      </c>
      <c r="E3056" t="s">
        <v>3257</v>
      </c>
      <c r="F3056" t="s">
        <v>13</v>
      </c>
      <c r="G3056" t="s">
        <v>37</v>
      </c>
    </row>
    <row r="3057" spans="1:7" x14ac:dyDescent="0.2">
      <c r="A3057" t="s">
        <v>6355</v>
      </c>
      <c r="B3057" s="2">
        <v>35621</v>
      </c>
      <c r="C3057" t="s">
        <v>3255</v>
      </c>
      <c r="D3057" t="s">
        <v>3266</v>
      </c>
      <c r="E3057" t="s">
        <v>3257</v>
      </c>
      <c r="F3057" t="s">
        <v>13</v>
      </c>
      <c r="G3057" t="s">
        <v>37</v>
      </c>
    </row>
    <row r="3058" spans="1:7" x14ac:dyDescent="0.2">
      <c r="A3058" t="s">
        <v>6356</v>
      </c>
      <c r="B3058" s="2">
        <v>37258</v>
      </c>
      <c r="C3058" t="s">
        <v>3255</v>
      </c>
      <c r="D3058" t="s">
        <v>3300</v>
      </c>
      <c r="E3058" t="s">
        <v>3257</v>
      </c>
      <c r="F3058" t="s">
        <v>13</v>
      </c>
      <c r="G3058" t="s">
        <v>37</v>
      </c>
    </row>
    <row r="3059" spans="1:7" x14ac:dyDescent="0.2">
      <c r="A3059" t="s">
        <v>6357</v>
      </c>
      <c r="B3059" s="2">
        <v>38686</v>
      </c>
      <c r="C3059" t="s">
        <v>3255</v>
      </c>
      <c r="D3059" t="s">
        <v>3259</v>
      </c>
      <c r="E3059" t="s">
        <v>3257</v>
      </c>
      <c r="F3059" t="s">
        <v>13</v>
      </c>
      <c r="G3059" t="s">
        <v>37</v>
      </c>
    </row>
    <row r="3060" spans="1:7" x14ac:dyDescent="0.2">
      <c r="A3060" t="s">
        <v>6358</v>
      </c>
      <c r="B3060" s="2">
        <v>28358</v>
      </c>
      <c r="C3060" t="s">
        <v>3456</v>
      </c>
      <c r="D3060" t="s">
        <v>3263</v>
      </c>
      <c r="E3060" t="s">
        <v>3257</v>
      </c>
      <c r="F3060" t="s">
        <v>13</v>
      </c>
      <c r="G3060" t="s">
        <v>18</v>
      </c>
    </row>
    <row r="3061" spans="1:7" x14ac:dyDescent="0.2">
      <c r="A3061" t="s">
        <v>6359</v>
      </c>
      <c r="B3061" s="2">
        <v>37178</v>
      </c>
      <c r="C3061" t="s">
        <v>3255</v>
      </c>
      <c r="D3061" t="s">
        <v>3259</v>
      </c>
      <c r="E3061" t="s">
        <v>3506</v>
      </c>
      <c r="F3061" t="s">
        <v>84</v>
      </c>
      <c r="G3061" t="s">
        <v>37</v>
      </c>
    </row>
    <row r="3062" spans="1:7" x14ac:dyDescent="0.2">
      <c r="A3062" t="s">
        <v>6360</v>
      </c>
      <c r="B3062" s="2">
        <v>41416</v>
      </c>
      <c r="C3062" t="s">
        <v>3255</v>
      </c>
      <c r="D3062" t="s">
        <v>3263</v>
      </c>
      <c r="E3062" t="s">
        <v>3257</v>
      </c>
      <c r="F3062" t="s">
        <v>13</v>
      </c>
      <c r="G3062" t="s">
        <v>37</v>
      </c>
    </row>
    <row r="3063" spans="1:7" x14ac:dyDescent="0.2">
      <c r="A3063" t="s">
        <v>6361</v>
      </c>
      <c r="B3063" s="2">
        <v>39320</v>
      </c>
      <c r="C3063" t="s">
        <v>3255</v>
      </c>
      <c r="D3063" t="s">
        <v>3272</v>
      </c>
      <c r="E3063" t="s">
        <v>3257</v>
      </c>
      <c r="F3063" t="s">
        <v>13</v>
      </c>
      <c r="G3063" t="s">
        <v>21</v>
      </c>
    </row>
    <row r="3064" spans="1:7" x14ac:dyDescent="0.2">
      <c r="A3064" t="s">
        <v>6362</v>
      </c>
      <c r="B3064" s="2">
        <v>36856</v>
      </c>
      <c r="C3064" t="s">
        <v>3255</v>
      </c>
      <c r="D3064" t="s">
        <v>3266</v>
      </c>
      <c r="E3064" t="s">
        <v>3257</v>
      </c>
      <c r="F3064" t="s">
        <v>13</v>
      </c>
      <c r="G3064" t="s">
        <v>21</v>
      </c>
    </row>
    <row r="3065" spans="1:7" x14ac:dyDescent="0.2">
      <c r="A3065" t="s">
        <v>6363</v>
      </c>
      <c r="B3065" s="2">
        <v>37450</v>
      </c>
      <c r="C3065" t="s">
        <v>3456</v>
      </c>
      <c r="D3065" t="s">
        <v>3433</v>
      </c>
      <c r="E3065" t="s">
        <v>3257</v>
      </c>
      <c r="F3065" t="s">
        <v>13</v>
      </c>
      <c r="G3065" t="s">
        <v>37</v>
      </c>
    </row>
    <row r="3066" spans="1:7" x14ac:dyDescent="0.2">
      <c r="A3066" t="s">
        <v>6364</v>
      </c>
      <c r="B3066" s="2">
        <v>40989</v>
      </c>
      <c r="C3066" t="s">
        <v>3255</v>
      </c>
      <c r="D3066" t="s">
        <v>3263</v>
      </c>
      <c r="E3066" t="s">
        <v>3257</v>
      </c>
      <c r="F3066" t="s">
        <v>13</v>
      </c>
      <c r="G3066" t="s">
        <v>21</v>
      </c>
    </row>
    <row r="3067" spans="1:7" x14ac:dyDescent="0.2">
      <c r="A3067" t="s">
        <v>6365</v>
      </c>
      <c r="B3067" s="2">
        <v>32978</v>
      </c>
      <c r="C3067" t="s">
        <v>3255</v>
      </c>
      <c r="D3067" t="s">
        <v>3272</v>
      </c>
      <c r="E3067" t="s">
        <v>3257</v>
      </c>
      <c r="F3067" t="s">
        <v>13</v>
      </c>
      <c r="G3067" t="s">
        <v>18</v>
      </c>
    </row>
    <row r="3068" spans="1:7" x14ac:dyDescent="0.2">
      <c r="A3068" t="s">
        <v>6366</v>
      </c>
      <c r="B3068" s="2">
        <v>41062</v>
      </c>
      <c r="C3068" t="s">
        <v>3255</v>
      </c>
      <c r="D3068" t="s">
        <v>3266</v>
      </c>
      <c r="E3068" t="s">
        <v>3257</v>
      </c>
      <c r="F3068" t="s">
        <v>13</v>
      </c>
      <c r="G3068" t="s">
        <v>37</v>
      </c>
    </row>
    <row r="3069" spans="1:7" x14ac:dyDescent="0.2">
      <c r="A3069" t="s">
        <v>6367</v>
      </c>
      <c r="B3069" s="2">
        <v>38246</v>
      </c>
      <c r="C3069" t="s">
        <v>3255</v>
      </c>
      <c r="D3069" t="s">
        <v>3266</v>
      </c>
      <c r="E3069" t="s">
        <v>3257</v>
      </c>
      <c r="F3069" t="s">
        <v>13</v>
      </c>
      <c r="G3069" t="s">
        <v>37</v>
      </c>
    </row>
    <row r="3070" spans="1:7" x14ac:dyDescent="0.2">
      <c r="A3070" t="s">
        <v>6368</v>
      </c>
      <c r="B3070" s="2">
        <v>41123</v>
      </c>
      <c r="C3070" t="s">
        <v>3255</v>
      </c>
      <c r="D3070" t="s">
        <v>3263</v>
      </c>
      <c r="E3070" t="s">
        <v>3257</v>
      </c>
      <c r="F3070" t="s">
        <v>13</v>
      </c>
      <c r="G3070" t="s">
        <v>37</v>
      </c>
    </row>
    <row r="3071" spans="1:7" x14ac:dyDescent="0.2">
      <c r="A3071" t="s">
        <v>6369</v>
      </c>
      <c r="B3071" s="2">
        <v>39316</v>
      </c>
      <c r="C3071" t="s">
        <v>3255</v>
      </c>
      <c r="D3071" t="s">
        <v>3272</v>
      </c>
      <c r="E3071" t="s">
        <v>3257</v>
      </c>
      <c r="F3071" t="s">
        <v>13</v>
      </c>
      <c r="G3071" t="s">
        <v>21</v>
      </c>
    </row>
    <row r="3072" spans="1:7" x14ac:dyDescent="0.2">
      <c r="A3072" t="s">
        <v>6370</v>
      </c>
      <c r="B3072" s="2">
        <v>39010</v>
      </c>
      <c r="C3072" t="s">
        <v>3255</v>
      </c>
      <c r="D3072" t="s">
        <v>3263</v>
      </c>
      <c r="E3072" t="s">
        <v>3257</v>
      </c>
      <c r="F3072" t="s">
        <v>13</v>
      </c>
      <c r="G3072" t="s">
        <v>21</v>
      </c>
    </row>
    <row r="3073" spans="1:7" x14ac:dyDescent="0.2">
      <c r="A3073" t="s">
        <v>6371</v>
      </c>
      <c r="B3073" s="2">
        <v>42194</v>
      </c>
      <c r="C3073" t="s">
        <v>3255</v>
      </c>
      <c r="D3073" t="s">
        <v>3433</v>
      </c>
      <c r="E3073" t="s">
        <v>3257</v>
      </c>
      <c r="F3073" t="s">
        <v>13</v>
      </c>
      <c r="G3073" t="s">
        <v>18</v>
      </c>
    </row>
    <row r="3074" spans="1:7" x14ac:dyDescent="0.2">
      <c r="A3074" t="s">
        <v>6372</v>
      </c>
      <c r="B3074" s="2">
        <v>37456</v>
      </c>
      <c r="C3074" t="s">
        <v>3255</v>
      </c>
      <c r="D3074" t="s">
        <v>3272</v>
      </c>
      <c r="E3074" t="s">
        <v>3257</v>
      </c>
      <c r="F3074" t="s">
        <v>65</v>
      </c>
      <c r="G3074" t="s">
        <v>18</v>
      </c>
    </row>
    <row r="3075" spans="1:7" x14ac:dyDescent="0.2">
      <c r="A3075" t="s">
        <v>6373</v>
      </c>
      <c r="B3075" s="2">
        <v>35383</v>
      </c>
      <c r="C3075" t="s">
        <v>3255</v>
      </c>
      <c r="D3075" t="s">
        <v>3300</v>
      </c>
      <c r="E3075" t="s">
        <v>3257</v>
      </c>
      <c r="F3075" t="s">
        <v>13</v>
      </c>
      <c r="G3075" t="s">
        <v>37</v>
      </c>
    </row>
    <row r="3076" spans="1:7" x14ac:dyDescent="0.2">
      <c r="A3076" t="s">
        <v>6374</v>
      </c>
      <c r="B3076" s="2">
        <v>40382</v>
      </c>
      <c r="C3076" t="s">
        <v>3255</v>
      </c>
      <c r="D3076" t="s">
        <v>3263</v>
      </c>
      <c r="E3076" t="s">
        <v>3257</v>
      </c>
      <c r="F3076" t="s">
        <v>13</v>
      </c>
      <c r="G3076" t="s">
        <v>37</v>
      </c>
    </row>
    <row r="3077" spans="1:7" x14ac:dyDescent="0.2">
      <c r="A3077" t="s">
        <v>6375</v>
      </c>
      <c r="B3077" s="2">
        <v>38163</v>
      </c>
      <c r="C3077" t="s">
        <v>3255</v>
      </c>
      <c r="D3077" t="s">
        <v>3300</v>
      </c>
      <c r="E3077" t="s">
        <v>3257</v>
      </c>
      <c r="F3077" t="s">
        <v>65</v>
      </c>
      <c r="G3077" t="s">
        <v>37</v>
      </c>
    </row>
    <row r="3078" spans="1:7" x14ac:dyDescent="0.2">
      <c r="A3078" t="s">
        <v>6376</v>
      </c>
      <c r="B3078" s="2">
        <v>41255</v>
      </c>
      <c r="C3078" t="s">
        <v>3255</v>
      </c>
      <c r="D3078" t="s">
        <v>3433</v>
      </c>
      <c r="E3078" t="s">
        <v>3257</v>
      </c>
      <c r="F3078" t="s">
        <v>13</v>
      </c>
      <c r="G3078" t="s">
        <v>21</v>
      </c>
    </row>
    <row r="3079" spans="1:7" x14ac:dyDescent="0.2">
      <c r="A3079" t="s">
        <v>6377</v>
      </c>
      <c r="B3079" s="2">
        <v>34316</v>
      </c>
      <c r="C3079" t="s">
        <v>3255</v>
      </c>
      <c r="D3079" t="s">
        <v>3259</v>
      </c>
      <c r="E3079" t="s">
        <v>3257</v>
      </c>
      <c r="F3079" t="s">
        <v>65</v>
      </c>
      <c r="G3079" t="s">
        <v>21</v>
      </c>
    </row>
    <row r="3080" spans="1:7" x14ac:dyDescent="0.2">
      <c r="A3080" t="s">
        <v>6378</v>
      </c>
      <c r="B3080" s="2">
        <v>35096</v>
      </c>
      <c r="C3080" t="s">
        <v>3255</v>
      </c>
      <c r="D3080" t="s">
        <v>3263</v>
      </c>
      <c r="E3080" t="s">
        <v>3257</v>
      </c>
      <c r="F3080" t="s">
        <v>13</v>
      </c>
      <c r="G3080" t="s">
        <v>37</v>
      </c>
    </row>
    <row r="3081" spans="1:7" x14ac:dyDescent="0.2">
      <c r="A3081" t="s">
        <v>6379</v>
      </c>
      <c r="B3081" s="2">
        <v>42230</v>
      </c>
      <c r="C3081" t="s">
        <v>3255</v>
      </c>
      <c r="D3081" t="s">
        <v>3300</v>
      </c>
      <c r="E3081" t="s">
        <v>3257</v>
      </c>
      <c r="F3081" t="s">
        <v>13</v>
      </c>
      <c r="G3081" t="s">
        <v>37</v>
      </c>
    </row>
    <row r="3082" spans="1:7" x14ac:dyDescent="0.2">
      <c r="A3082" t="s">
        <v>6380</v>
      </c>
      <c r="B3082" s="2">
        <v>36304</v>
      </c>
      <c r="C3082" t="s">
        <v>3255</v>
      </c>
      <c r="D3082" t="s">
        <v>3272</v>
      </c>
      <c r="E3082" t="s">
        <v>3257</v>
      </c>
      <c r="F3082" t="s">
        <v>13</v>
      </c>
      <c r="G3082" t="s">
        <v>37</v>
      </c>
    </row>
    <row r="3083" spans="1:7" x14ac:dyDescent="0.2">
      <c r="A3083" t="s">
        <v>6381</v>
      </c>
      <c r="B3083" s="2">
        <v>39931</v>
      </c>
      <c r="C3083" t="s">
        <v>3255</v>
      </c>
      <c r="D3083" t="s">
        <v>3263</v>
      </c>
      <c r="E3083" t="s">
        <v>3257</v>
      </c>
      <c r="F3083" t="s">
        <v>13</v>
      </c>
      <c r="G3083" t="s">
        <v>37</v>
      </c>
    </row>
    <row r="3084" spans="1:7" x14ac:dyDescent="0.2">
      <c r="A3084" t="s">
        <v>6382</v>
      </c>
      <c r="B3084" s="2">
        <v>37594</v>
      </c>
      <c r="C3084" t="s">
        <v>3255</v>
      </c>
      <c r="D3084" t="s">
        <v>3263</v>
      </c>
      <c r="E3084" t="s">
        <v>3257</v>
      </c>
      <c r="F3084" t="s">
        <v>13</v>
      </c>
      <c r="G3084" t="s">
        <v>18</v>
      </c>
    </row>
    <row r="3085" spans="1:7" x14ac:dyDescent="0.2">
      <c r="A3085" t="s">
        <v>6383</v>
      </c>
      <c r="B3085" s="2">
        <v>30494</v>
      </c>
      <c r="C3085" t="s">
        <v>3255</v>
      </c>
      <c r="D3085" t="s">
        <v>3272</v>
      </c>
      <c r="E3085" t="s">
        <v>3257</v>
      </c>
      <c r="F3085" t="s">
        <v>13</v>
      </c>
      <c r="G3085" t="s">
        <v>37</v>
      </c>
    </row>
    <row r="3086" spans="1:7" x14ac:dyDescent="0.2">
      <c r="A3086" t="s">
        <v>6384</v>
      </c>
      <c r="B3086" s="2">
        <v>38500</v>
      </c>
      <c r="C3086" t="s">
        <v>3255</v>
      </c>
      <c r="D3086" t="s">
        <v>3433</v>
      </c>
      <c r="E3086" t="s">
        <v>3257</v>
      </c>
      <c r="F3086" t="s">
        <v>36</v>
      </c>
      <c r="G3086" t="s">
        <v>37</v>
      </c>
    </row>
    <row r="3087" spans="1:7" x14ac:dyDescent="0.2">
      <c r="A3087" t="s">
        <v>6385</v>
      </c>
      <c r="B3087" s="2">
        <v>41403</v>
      </c>
      <c r="C3087" t="s">
        <v>3255</v>
      </c>
      <c r="D3087" t="s">
        <v>3259</v>
      </c>
      <c r="E3087" t="s">
        <v>3257</v>
      </c>
      <c r="F3087" t="s">
        <v>13</v>
      </c>
      <c r="G3087" t="s">
        <v>21</v>
      </c>
    </row>
    <row r="3088" spans="1:7" x14ac:dyDescent="0.2">
      <c r="A3088" t="s">
        <v>6386</v>
      </c>
      <c r="B3088" s="2">
        <v>38920</v>
      </c>
      <c r="C3088" t="s">
        <v>3456</v>
      </c>
      <c r="D3088" t="s">
        <v>3259</v>
      </c>
      <c r="E3088" t="s">
        <v>3257</v>
      </c>
      <c r="F3088" t="s">
        <v>13</v>
      </c>
      <c r="G3088" t="s">
        <v>37</v>
      </c>
    </row>
    <row r="3089" spans="1:7" x14ac:dyDescent="0.2">
      <c r="A3089" t="s">
        <v>6387</v>
      </c>
      <c r="B3089" s="2">
        <v>38471</v>
      </c>
      <c r="C3089" t="s">
        <v>3255</v>
      </c>
      <c r="D3089" t="s">
        <v>3259</v>
      </c>
      <c r="E3089" t="s">
        <v>3257</v>
      </c>
      <c r="F3089" t="s">
        <v>13</v>
      </c>
      <c r="G3089" t="s">
        <v>37</v>
      </c>
    </row>
    <row r="3090" spans="1:7" x14ac:dyDescent="0.2">
      <c r="A3090" t="s">
        <v>6388</v>
      </c>
      <c r="B3090" s="2">
        <v>41299</v>
      </c>
      <c r="C3090" t="s">
        <v>3255</v>
      </c>
      <c r="D3090" t="s">
        <v>3256</v>
      </c>
      <c r="E3090" t="s">
        <v>3257</v>
      </c>
      <c r="F3090" t="s">
        <v>13</v>
      </c>
      <c r="G3090" t="s">
        <v>21</v>
      </c>
    </row>
    <row r="3091" spans="1:7" x14ac:dyDescent="0.2">
      <c r="A3091" t="s">
        <v>6389</v>
      </c>
      <c r="B3091" s="2">
        <v>36407</v>
      </c>
      <c r="C3091" t="s">
        <v>3255</v>
      </c>
      <c r="D3091" t="s">
        <v>3300</v>
      </c>
      <c r="E3091" t="s">
        <v>3257</v>
      </c>
      <c r="F3091" t="s">
        <v>13</v>
      </c>
      <c r="G3091" t="s">
        <v>37</v>
      </c>
    </row>
    <row r="3092" spans="1:7" x14ac:dyDescent="0.2">
      <c r="A3092" t="s">
        <v>6390</v>
      </c>
      <c r="B3092" s="2">
        <v>29507</v>
      </c>
      <c r="C3092" t="s">
        <v>3255</v>
      </c>
      <c r="D3092" t="s">
        <v>3259</v>
      </c>
      <c r="E3092" t="s">
        <v>3257</v>
      </c>
      <c r="F3092" t="s">
        <v>13</v>
      </c>
      <c r="G3092" t="s">
        <v>37</v>
      </c>
    </row>
    <row r="3093" spans="1:7" x14ac:dyDescent="0.2">
      <c r="A3093" t="s">
        <v>6391</v>
      </c>
      <c r="B3093" s="2">
        <v>31367</v>
      </c>
      <c r="C3093" t="s">
        <v>3255</v>
      </c>
      <c r="D3093" t="s">
        <v>3263</v>
      </c>
      <c r="E3093" t="s">
        <v>3257</v>
      </c>
      <c r="F3093" t="s">
        <v>65</v>
      </c>
      <c r="G3093" t="s">
        <v>1221</v>
      </c>
    </row>
    <row r="3094" spans="1:7" x14ac:dyDescent="0.2">
      <c r="A3094" t="s">
        <v>6392</v>
      </c>
      <c r="B3094" s="2">
        <v>30148</v>
      </c>
      <c r="C3094" t="s">
        <v>3255</v>
      </c>
      <c r="D3094" t="s">
        <v>3409</v>
      </c>
      <c r="E3094" t="s">
        <v>3257</v>
      </c>
      <c r="F3094" t="s">
        <v>13</v>
      </c>
      <c r="G3094" t="s">
        <v>18</v>
      </c>
    </row>
    <row r="3095" spans="1:7" x14ac:dyDescent="0.2">
      <c r="A3095" t="s">
        <v>6393</v>
      </c>
      <c r="B3095" s="2">
        <v>30243</v>
      </c>
      <c r="C3095" t="s">
        <v>3255</v>
      </c>
      <c r="D3095" t="s">
        <v>3259</v>
      </c>
      <c r="E3095" t="s">
        <v>3257</v>
      </c>
      <c r="F3095" t="s">
        <v>13</v>
      </c>
      <c r="G3095" t="s">
        <v>18</v>
      </c>
    </row>
    <row r="3096" spans="1:7" x14ac:dyDescent="0.2">
      <c r="A3096" t="s">
        <v>6394</v>
      </c>
      <c r="B3096" s="2">
        <v>36139</v>
      </c>
      <c r="C3096" t="s">
        <v>3255</v>
      </c>
      <c r="D3096" t="s">
        <v>3259</v>
      </c>
      <c r="E3096" t="s">
        <v>3257</v>
      </c>
      <c r="F3096" t="s">
        <v>65</v>
      </c>
      <c r="G3096" t="s">
        <v>18</v>
      </c>
    </row>
    <row r="3097" spans="1:7" x14ac:dyDescent="0.2">
      <c r="A3097" t="s">
        <v>6395</v>
      </c>
      <c r="B3097" s="2">
        <v>38554</v>
      </c>
      <c r="C3097" t="s">
        <v>3255</v>
      </c>
      <c r="D3097" t="s">
        <v>3272</v>
      </c>
      <c r="E3097" t="s">
        <v>3257</v>
      </c>
      <c r="F3097" t="s">
        <v>13</v>
      </c>
      <c r="G3097" t="s">
        <v>37</v>
      </c>
    </row>
    <row r="3098" spans="1:7" x14ac:dyDescent="0.2">
      <c r="A3098" t="s">
        <v>6396</v>
      </c>
      <c r="B3098" s="2">
        <v>32584</v>
      </c>
      <c r="C3098" t="s">
        <v>3255</v>
      </c>
      <c r="D3098" t="s">
        <v>3259</v>
      </c>
      <c r="E3098" t="s">
        <v>3257</v>
      </c>
      <c r="F3098" t="s">
        <v>13</v>
      </c>
      <c r="G3098" t="s">
        <v>18</v>
      </c>
    </row>
    <row r="3099" spans="1:7" x14ac:dyDescent="0.2">
      <c r="A3099" t="s">
        <v>6397</v>
      </c>
      <c r="B3099" s="2">
        <v>35188</v>
      </c>
      <c r="C3099" t="s">
        <v>3255</v>
      </c>
      <c r="D3099" t="s">
        <v>3259</v>
      </c>
      <c r="E3099" t="s">
        <v>3257</v>
      </c>
      <c r="F3099" t="s">
        <v>13</v>
      </c>
      <c r="G3099" t="s">
        <v>37</v>
      </c>
    </row>
    <row r="3100" spans="1:7" x14ac:dyDescent="0.2">
      <c r="A3100" t="s">
        <v>6398</v>
      </c>
      <c r="B3100" s="2">
        <v>37890</v>
      </c>
      <c r="C3100" t="s">
        <v>3255</v>
      </c>
      <c r="D3100" t="s">
        <v>3263</v>
      </c>
      <c r="E3100" t="s">
        <v>6399</v>
      </c>
      <c r="F3100" t="s">
        <v>2904</v>
      </c>
      <c r="G3100" t="s">
        <v>21</v>
      </c>
    </row>
    <row r="3101" spans="1:7" x14ac:dyDescent="0.2">
      <c r="A3101" t="s">
        <v>6400</v>
      </c>
      <c r="B3101" s="2">
        <v>42130</v>
      </c>
      <c r="C3101" t="s">
        <v>3255</v>
      </c>
      <c r="D3101" t="s">
        <v>3263</v>
      </c>
      <c r="E3101" t="s">
        <v>3257</v>
      </c>
      <c r="F3101" t="s">
        <v>13</v>
      </c>
      <c r="G3101" t="s">
        <v>37</v>
      </c>
    </row>
    <row r="3102" spans="1:7" x14ac:dyDescent="0.2">
      <c r="A3102" t="s">
        <v>6401</v>
      </c>
      <c r="B3102" s="2">
        <v>34217</v>
      </c>
      <c r="C3102" t="s">
        <v>3255</v>
      </c>
      <c r="D3102" t="s">
        <v>3263</v>
      </c>
      <c r="E3102" t="s">
        <v>4322</v>
      </c>
      <c r="F3102" t="s">
        <v>161</v>
      </c>
    </row>
    <row r="3103" spans="1:7" x14ac:dyDescent="0.2">
      <c r="A3103" t="s">
        <v>6402</v>
      </c>
      <c r="B3103" s="2">
        <v>41894</v>
      </c>
      <c r="C3103" t="s">
        <v>3255</v>
      </c>
      <c r="D3103" t="s">
        <v>3259</v>
      </c>
      <c r="E3103" t="s">
        <v>3257</v>
      </c>
      <c r="F3103" t="s">
        <v>13</v>
      </c>
      <c r="G3103" t="s">
        <v>37</v>
      </c>
    </row>
    <row r="3104" spans="1:7" x14ac:dyDescent="0.2">
      <c r="A3104" t="s">
        <v>6403</v>
      </c>
      <c r="B3104" s="2">
        <v>7564</v>
      </c>
      <c r="C3104" t="s">
        <v>3456</v>
      </c>
      <c r="D3104" t="s">
        <v>3300</v>
      </c>
      <c r="E3104" t="s">
        <v>3257</v>
      </c>
      <c r="F3104" t="s">
        <v>13</v>
      </c>
      <c r="G3104" t="s">
        <v>359</v>
      </c>
    </row>
    <row r="3105" spans="1:7" x14ac:dyDescent="0.2">
      <c r="A3105" t="s">
        <v>6404</v>
      </c>
      <c r="B3105" s="2">
        <v>38325</v>
      </c>
      <c r="C3105" t="s">
        <v>3456</v>
      </c>
      <c r="D3105" t="s">
        <v>3263</v>
      </c>
      <c r="E3105" t="s">
        <v>4976</v>
      </c>
      <c r="F3105" t="s">
        <v>701</v>
      </c>
      <c r="G3105" t="s">
        <v>37</v>
      </c>
    </row>
    <row r="3106" spans="1:7" x14ac:dyDescent="0.2">
      <c r="A3106" t="s">
        <v>6405</v>
      </c>
      <c r="B3106" s="2">
        <v>38688</v>
      </c>
      <c r="C3106" t="s">
        <v>3255</v>
      </c>
      <c r="D3106" t="s">
        <v>3300</v>
      </c>
      <c r="E3106" t="s">
        <v>6406</v>
      </c>
      <c r="F3106" t="s">
        <v>65</v>
      </c>
      <c r="G3106" t="s">
        <v>37</v>
      </c>
    </row>
    <row r="3107" spans="1:7" x14ac:dyDescent="0.2">
      <c r="A3107" t="s">
        <v>6407</v>
      </c>
      <c r="B3107" s="2">
        <v>37377</v>
      </c>
      <c r="C3107" t="s">
        <v>3255</v>
      </c>
      <c r="D3107" t="s">
        <v>3266</v>
      </c>
      <c r="E3107" t="s">
        <v>3257</v>
      </c>
      <c r="F3107" t="s">
        <v>13</v>
      </c>
      <c r="G3107" t="s">
        <v>37</v>
      </c>
    </row>
    <row r="3108" spans="1:7" x14ac:dyDescent="0.2">
      <c r="A3108" t="s">
        <v>6408</v>
      </c>
      <c r="B3108" s="2">
        <v>39190</v>
      </c>
      <c r="C3108" t="s">
        <v>3255</v>
      </c>
      <c r="D3108" t="s">
        <v>3433</v>
      </c>
      <c r="E3108" t="s">
        <v>3257</v>
      </c>
      <c r="F3108" t="s">
        <v>13</v>
      </c>
      <c r="G3108" t="s">
        <v>37</v>
      </c>
    </row>
    <row r="3109" spans="1:7" x14ac:dyDescent="0.2">
      <c r="A3109" t="s">
        <v>6409</v>
      </c>
      <c r="B3109" s="2">
        <v>39781</v>
      </c>
      <c r="C3109" t="s">
        <v>3255</v>
      </c>
      <c r="D3109" t="s">
        <v>3259</v>
      </c>
      <c r="E3109" t="s">
        <v>3257</v>
      </c>
      <c r="F3109" t="s">
        <v>13</v>
      </c>
      <c r="G3109" t="s">
        <v>37</v>
      </c>
    </row>
    <row r="3110" spans="1:7" x14ac:dyDescent="0.2">
      <c r="A3110" t="s">
        <v>6410</v>
      </c>
      <c r="B3110" s="2">
        <v>32003</v>
      </c>
      <c r="C3110" t="s">
        <v>3255</v>
      </c>
      <c r="D3110" t="s">
        <v>3433</v>
      </c>
      <c r="E3110" t="s">
        <v>3257</v>
      </c>
      <c r="F3110" t="s">
        <v>65</v>
      </c>
      <c r="G3110" t="s">
        <v>18</v>
      </c>
    </row>
    <row r="3111" spans="1:7" x14ac:dyDescent="0.2">
      <c r="A3111" t="s">
        <v>6411</v>
      </c>
      <c r="B3111" s="2">
        <v>40644</v>
      </c>
      <c r="C3111" t="s">
        <v>3255</v>
      </c>
      <c r="D3111" t="s">
        <v>3263</v>
      </c>
      <c r="E3111" t="s">
        <v>3257</v>
      </c>
      <c r="F3111" t="s">
        <v>65</v>
      </c>
      <c r="G3111" t="s">
        <v>37</v>
      </c>
    </row>
    <row r="3112" spans="1:7" x14ac:dyDescent="0.2">
      <c r="A3112" t="s">
        <v>6412</v>
      </c>
      <c r="B3112" s="2">
        <v>41088</v>
      </c>
      <c r="C3112" t="s">
        <v>3255</v>
      </c>
      <c r="D3112" t="s">
        <v>3263</v>
      </c>
      <c r="E3112" t="s">
        <v>3257</v>
      </c>
      <c r="F3112" t="s">
        <v>17</v>
      </c>
      <c r="G3112" t="s">
        <v>37</v>
      </c>
    </row>
    <row r="3113" spans="1:7" x14ac:dyDescent="0.2">
      <c r="A3113" t="s">
        <v>6413</v>
      </c>
      <c r="B3113" s="2">
        <v>37771</v>
      </c>
      <c r="C3113" t="s">
        <v>3255</v>
      </c>
      <c r="D3113" t="s">
        <v>3272</v>
      </c>
      <c r="E3113" t="s">
        <v>6414</v>
      </c>
      <c r="F3113" t="s">
        <v>476</v>
      </c>
    </row>
    <row r="3114" spans="1:7" x14ac:dyDescent="0.2">
      <c r="A3114" t="s">
        <v>6415</v>
      </c>
      <c r="B3114" s="2">
        <v>38688</v>
      </c>
      <c r="C3114" t="s">
        <v>3255</v>
      </c>
      <c r="D3114" t="s">
        <v>3272</v>
      </c>
      <c r="E3114" t="s">
        <v>3257</v>
      </c>
      <c r="F3114" t="s">
        <v>196</v>
      </c>
      <c r="G3114" t="s">
        <v>37</v>
      </c>
    </row>
    <row r="3115" spans="1:7" x14ac:dyDescent="0.2">
      <c r="A3115" t="s">
        <v>6416</v>
      </c>
      <c r="B3115" s="2">
        <v>33687</v>
      </c>
      <c r="C3115" t="s">
        <v>3255</v>
      </c>
      <c r="D3115" t="s">
        <v>3300</v>
      </c>
      <c r="E3115" t="s">
        <v>3257</v>
      </c>
      <c r="F3115" t="s">
        <v>13</v>
      </c>
      <c r="G3115" t="s">
        <v>37</v>
      </c>
    </row>
    <row r="3116" spans="1:7" x14ac:dyDescent="0.2">
      <c r="A3116" t="s">
        <v>6417</v>
      </c>
      <c r="B3116" s="2">
        <v>38886</v>
      </c>
      <c r="C3116" t="s">
        <v>3255</v>
      </c>
      <c r="D3116" t="s">
        <v>3263</v>
      </c>
      <c r="E3116" t="s">
        <v>3920</v>
      </c>
      <c r="F3116" t="s">
        <v>1010</v>
      </c>
      <c r="G3116" t="s">
        <v>21</v>
      </c>
    </row>
    <row r="3117" spans="1:7" x14ac:dyDescent="0.2">
      <c r="A3117" t="s">
        <v>6418</v>
      </c>
      <c r="B3117" s="2">
        <v>34854</v>
      </c>
      <c r="C3117" t="s">
        <v>3255</v>
      </c>
      <c r="D3117" t="s">
        <v>3263</v>
      </c>
      <c r="E3117" t="s">
        <v>3257</v>
      </c>
      <c r="F3117" t="s">
        <v>65</v>
      </c>
      <c r="G3117" t="s">
        <v>37</v>
      </c>
    </row>
    <row r="3118" spans="1:7" x14ac:dyDescent="0.2">
      <c r="A3118" t="s">
        <v>6419</v>
      </c>
      <c r="B3118" s="2">
        <v>40708</v>
      </c>
      <c r="C3118" t="s">
        <v>3255</v>
      </c>
      <c r="D3118" t="s">
        <v>3272</v>
      </c>
      <c r="E3118" t="s">
        <v>3257</v>
      </c>
      <c r="F3118" t="s">
        <v>13</v>
      </c>
      <c r="G3118" t="s">
        <v>18</v>
      </c>
    </row>
    <row r="3119" spans="1:7" x14ac:dyDescent="0.2">
      <c r="A3119" t="s">
        <v>6420</v>
      </c>
      <c r="B3119" s="2">
        <v>35545</v>
      </c>
      <c r="C3119" t="s">
        <v>3255</v>
      </c>
      <c r="D3119" t="s">
        <v>3263</v>
      </c>
      <c r="E3119" t="s">
        <v>3257</v>
      </c>
      <c r="F3119" t="s">
        <v>13</v>
      </c>
      <c r="G3119" t="s">
        <v>37</v>
      </c>
    </row>
    <row r="3120" spans="1:7" x14ac:dyDescent="0.2">
      <c r="A3120" t="s">
        <v>6421</v>
      </c>
      <c r="B3120" s="2">
        <v>41224</v>
      </c>
      <c r="C3120" t="s">
        <v>3255</v>
      </c>
      <c r="D3120" t="s">
        <v>3256</v>
      </c>
      <c r="E3120" t="s">
        <v>3257</v>
      </c>
      <c r="F3120" t="s">
        <v>13</v>
      </c>
      <c r="G3120" t="s">
        <v>359</v>
      </c>
    </row>
    <row r="3121" spans="1:7" x14ac:dyDescent="0.2">
      <c r="A3121" t="s">
        <v>6422</v>
      </c>
      <c r="B3121" s="2">
        <v>40389</v>
      </c>
      <c r="C3121" t="s">
        <v>3255</v>
      </c>
      <c r="D3121" t="s">
        <v>3266</v>
      </c>
      <c r="E3121" t="s">
        <v>3257</v>
      </c>
      <c r="F3121" t="s">
        <v>13</v>
      </c>
      <c r="G3121" t="s">
        <v>21</v>
      </c>
    </row>
    <row r="3122" spans="1:7" x14ac:dyDescent="0.2">
      <c r="A3122" t="s">
        <v>6423</v>
      </c>
      <c r="B3122" s="2">
        <v>25742</v>
      </c>
      <c r="C3122" t="s">
        <v>3255</v>
      </c>
      <c r="D3122" t="s">
        <v>3266</v>
      </c>
      <c r="E3122" t="s">
        <v>3257</v>
      </c>
      <c r="F3122" t="s">
        <v>161</v>
      </c>
      <c r="G3122" t="s">
        <v>14</v>
      </c>
    </row>
    <row r="3123" spans="1:7" x14ac:dyDescent="0.2">
      <c r="A3123" t="s">
        <v>6424</v>
      </c>
      <c r="B3123" s="2">
        <v>34563</v>
      </c>
      <c r="C3123" t="s">
        <v>3255</v>
      </c>
      <c r="D3123" t="s">
        <v>3259</v>
      </c>
      <c r="E3123" t="s">
        <v>3257</v>
      </c>
      <c r="F3123" t="s">
        <v>13</v>
      </c>
      <c r="G3123" t="s">
        <v>37</v>
      </c>
    </row>
    <row r="3124" spans="1:7" x14ac:dyDescent="0.2">
      <c r="A3124" t="s">
        <v>6425</v>
      </c>
      <c r="B3124" s="2">
        <v>40398</v>
      </c>
      <c r="C3124" t="s">
        <v>3255</v>
      </c>
      <c r="D3124" t="s">
        <v>3263</v>
      </c>
      <c r="E3124" t="s">
        <v>4102</v>
      </c>
      <c r="F3124" t="s">
        <v>196</v>
      </c>
      <c r="G3124" t="s">
        <v>21</v>
      </c>
    </row>
    <row r="3125" spans="1:7" x14ac:dyDescent="0.2">
      <c r="A3125" t="s">
        <v>6426</v>
      </c>
      <c r="B3125" s="2">
        <v>33352</v>
      </c>
      <c r="C3125" t="s">
        <v>3255</v>
      </c>
      <c r="D3125" t="s">
        <v>3300</v>
      </c>
      <c r="E3125" t="s">
        <v>3257</v>
      </c>
      <c r="F3125" t="s">
        <v>13</v>
      </c>
      <c r="G3125" t="s">
        <v>37</v>
      </c>
    </row>
    <row r="3126" spans="1:7" x14ac:dyDescent="0.2">
      <c r="A3126" t="s">
        <v>6427</v>
      </c>
      <c r="B3126" s="2">
        <v>37079</v>
      </c>
      <c r="C3126" t="s">
        <v>3255</v>
      </c>
      <c r="D3126" t="s">
        <v>3263</v>
      </c>
      <c r="E3126" t="s">
        <v>3257</v>
      </c>
      <c r="F3126" t="s">
        <v>13</v>
      </c>
      <c r="G3126" t="s">
        <v>37</v>
      </c>
    </row>
    <row r="3127" spans="1:7" x14ac:dyDescent="0.2">
      <c r="A3127" t="s">
        <v>6428</v>
      </c>
      <c r="B3127" s="2">
        <v>38229</v>
      </c>
      <c r="C3127" t="s">
        <v>3456</v>
      </c>
      <c r="D3127" t="s">
        <v>3433</v>
      </c>
      <c r="E3127" t="s">
        <v>3257</v>
      </c>
      <c r="F3127" t="s">
        <v>13</v>
      </c>
      <c r="G3127" t="s">
        <v>21</v>
      </c>
    </row>
    <row r="3128" spans="1:7" x14ac:dyDescent="0.2">
      <c r="A3128" t="s">
        <v>6429</v>
      </c>
      <c r="B3128" s="2">
        <v>42358</v>
      </c>
      <c r="C3128" t="s">
        <v>3255</v>
      </c>
      <c r="D3128" t="s">
        <v>3300</v>
      </c>
      <c r="E3128" t="s">
        <v>3257</v>
      </c>
      <c r="F3128" t="s">
        <v>13</v>
      </c>
      <c r="G3128" t="s">
        <v>21</v>
      </c>
    </row>
    <row r="3129" spans="1:7" x14ac:dyDescent="0.2">
      <c r="A3129" t="s">
        <v>6430</v>
      </c>
      <c r="B3129" s="2">
        <v>39313</v>
      </c>
      <c r="C3129" t="s">
        <v>3255</v>
      </c>
      <c r="D3129" t="s">
        <v>3263</v>
      </c>
      <c r="E3129" t="s">
        <v>3257</v>
      </c>
      <c r="F3129" t="s">
        <v>13</v>
      </c>
      <c r="G3129" t="s">
        <v>37</v>
      </c>
    </row>
    <row r="3130" spans="1:7" x14ac:dyDescent="0.2">
      <c r="A3130" t="s">
        <v>6431</v>
      </c>
      <c r="B3130" s="2">
        <v>39466</v>
      </c>
      <c r="C3130" t="s">
        <v>3255</v>
      </c>
      <c r="D3130" t="s">
        <v>3300</v>
      </c>
      <c r="E3130" t="s">
        <v>3257</v>
      </c>
      <c r="F3130" t="s">
        <v>13</v>
      </c>
      <c r="G3130" t="s">
        <v>37</v>
      </c>
    </row>
    <row r="3131" spans="1:7" x14ac:dyDescent="0.2">
      <c r="A3131" t="s">
        <v>6432</v>
      </c>
      <c r="B3131" s="2">
        <v>41850</v>
      </c>
      <c r="C3131" t="s">
        <v>3255</v>
      </c>
      <c r="D3131" t="s">
        <v>3272</v>
      </c>
      <c r="E3131" t="s">
        <v>3257</v>
      </c>
      <c r="F3131" t="s">
        <v>1776</v>
      </c>
      <c r="G3131" t="s">
        <v>21</v>
      </c>
    </row>
    <row r="3132" spans="1:7" x14ac:dyDescent="0.2">
      <c r="A3132" t="s">
        <v>6433</v>
      </c>
      <c r="B3132" s="2">
        <v>37556</v>
      </c>
      <c r="C3132" t="s">
        <v>3255</v>
      </c>
      <c r="D3132" t="s">
        <v>3272</v>
      </c>
      <c r="E3132" t="s">
        <v>4429</v>
      </c>
      <c r="F3132" t="s">
        <v>476</v>
      </c>
      <c r="G3132" t="s">
        <v>18</v>
      </c>
    </row>
    <row r="3133" spans="1:7" x14ac:dyDescent="0.2">
      <c r="A3133" t="s">
        <v>6434</v>
      </c>
      <c r="B3133" s="2">
        <v>39161</v>
      </c>
      <c r="C3133" t="s">
        <v>3255</v>
      </c>
      <c r="D3133" t="s">
        <v>3263</v>
      </c>
      <c r="E3133" t="s">
        <v>3257</v>
      </c>
      <c r="F3133" t="s">
        <v>13</v>
      </c>
      <c r="G3133" t="s">
        <v>18</v>
      </c>
    </row>
    <row r="3134" spans="1:7" x14ac:dyDescent="0.2">
      <c r="A3134" t="s">
        <v>6435</v>
      </c>
      <c r="B3134" s="2">
        <v>35775</v>
      </c>
      <c r="C3134" t="s">
        <v>3255</v>
      </c>
      <c r="D3134" t="s">
        <v>3263</v>
      </c>
      <c r="E3134" t="s">
        <v>3257</v>
      </c>
      <c r="F3134" t="s">
        <v>13</v>
      </c>
      <c r="G3134" t="s">
        <v>37</v>
      </c>
    </row>
    <row r="3135" spans="1:7" x14ac:dyDescent="0.2">
      <c r="A3135" t="s">
        <v>6436</v>
      </c>
      <c r="B3135" s="2">
        <v>39698</v>
      </c>
      <c r="C3135" t="s">
        <v>3255</v>
      </c>
      <c r="D3135" t="s">
        <v>3256</v>
      </c>
      <c r="E3135" t="s">
        <v>3257</v>
      </c>
      <c r="F3135" t="s">
        <v>13</v>
      </c>
      <c r="G3135" t="s">
        <v>21</v>
      </c>
    </row>
    <row r="3136" spans="1:7" x14ac:dyDescent="0.2">
      <c r="A3136" t="s">
        <v>6437</v>
      </c>
      <c r="B3136" s="2">
        <v>35980</v>
      </c>
      <c r="C3136" t="s">
        <v>3255</v>
      </c>
      <c r="D3136" t="s">
        <v>3433</v>
      </c>
      <c r="E3136" t="s">
        <v>3257</v>
      </c>
      <c r="F3136" t="s">
        <v>65</v>
      </c>
      <c r="G3136" t="s">
        <v>37</v>
      </c>
    </row>
    <row r="3137" spans="1:7" x14ac:dyDescent="0.2">
      <c r="A3137" t="s">
        <v>6438</v>
      </c>
      <c r="B3137" s="2">
        <v>40166</v>
      </c>
      <c r="C3137" t="s">
        <v>3255</v>
      </c>
      <c r="D3137" t="s">
        <v>3272</v>
      </c>
      <c r="E3137" t="s">
        <v>3257</v>
      </c>
      <c r="F3137" t="s">
        <v>65</v>
      </c>
      <c r="G3137" t="s">
        <v>18</v>
      </c>
    </row>
    <row r="3138" spans="1:7" x14ac:dyDescent="0.2">
      <c r="A3138" t="s">
        <v>6439</v>
      </c>
      <c r="B3138" s="2">
        <v>38303</v>
      </c>
      <c r="C3138" t="s">
        <v>3255</v>
      </c>
      <c r="D3138" t="s">
        <v>3300</v>
      </c>
      <c r="E3138" t="s">
        <v>3257</v>
      </c>
      <c r="F3138" t="s">
        <v>65</v>
      </c>
      <c r="G3138" t="s">
        <v>37</v>
      </c>
    </row>
    <row r="3139" spans="1:7" x14ac:dyDescent="0.2">
      <c r="A3139" t="s">
        <v>6440</v>
      </c>
      <c r="B3139" s="2">
        <v>35840</v>
      </c>
      <c r="C3139" t="s">
        <v>3255</v>
      </c>
      <c r="D3139" t="s">
        <v>3272</v>
      </c>
      <c r="E3139" t="s">
        <v>3257</v>
      </c>
      <c r="F3139" t="s">
        <v>13</v>
      </c>
      <c r="G3139" t="s">
        <v>14</v>
      </c>
    </row>
    <row r="3140" spans="1:7" x14ac:dyDescent="0.2">
      <c r="A3140" t="s">
        <v>6441</v>
      </c>
      <c r="B3140" s="2">
        <v>38804</v>
      </c>
      <c r="C3140" t="s">
        <v>3255</v>
      </c>
      <c r="D3140" t="s">
        <v>3263</v>
      </c>
      <c r="E3140" t="s">
        <v>3257</v>
      </c>
      <c r="F3140" t="s">
        <v>196</v>
      </c>
      <c r="G3140" t="s">
        <v>37</v>
      </c>
    </row>
    <row r="3141" spans="1:7" x14ac:dyDescent="0.2">
      <c r="A3141" t="s">
        <v>6442</v>
      </c>
      <c r="B3141" s="2">
        <v>40570</v>
      </c>
      <c r="C3141" t="s">
        <v>3255</v>
      </c>
      <c r="D3141" t="s">
        <v>3266</v>
      </c>
      <c r="E3141" t="s">
        <v>3257</v>
      </c>
      <c r="F3141" t="s">
        <v>13</v>
      </c>
      <c r="G3141" t="s">
        <v>21</v>
      </c>
    </row>
    <row r="3142" spans="1:7" x14ac:dyDescent="0.2">
      <c r="A3142" t="s">
        <v>6443</v>
      </c>
      <c r="B3142" s="2">
        <v>35983</v>
      </c>
      <c r="C3142" t="s">
        <v>3255</v>
      </c>
      <c r="D3142" t="s">
        <v>3259</v>
      </c>
      <c r="E3142" t="s">
        <v>3257</v>
      </c>
      <c r="F3142" t="s">
        <v>13</v>
      </c>
      <c r="G3142" t="s">
        <v>37</v>
      </c>
    </row>
    <row r="3143" spans="1:7" x14ac:dyDescent="0.2">
      <c r="A3143" t="s">
        <v>6444</v>
      </c>
      <c r="B3143" s="2">
        <v>39479</v>
      </c>
      <c r="C3143" t="s">
        <v>3255</v>
      </c>
      <c r="D3143" t="s">
        <v>3263</v>
      </c>
      <c r="E3143" t="s">
        <v>3257</v>
      </c>
      <c r="F3143" t="s">
        <v>13</v>
      </c>
      <c r="G3143" t="s">
        <v>21</v>
      </c>
    </row>
    <row r="3144" spans="1:7" x14ac:dyDescent="0.2">
      <c r="A3144" t="s">
        <v>6445</v>
      </c>
      <c r="B3144" s="2">
        <v>25069</v>
      </c>
      <c r="C3144" t="s">
        <v>3255</v>
      </c>
      <c r="D3144" t="s">
        <v>3263</v>
      </c>
      <c r="E3144" t="s">
        <v>3257</v>
      </c>
      <c r="F3144" t="s">
        <v>65</v>
      </c>
      <c r="G3144" t="s">
        <v>14</v>
      </c>
    </row>
    <row r="3145" spans="1:7" x14ac:dyDescent="0.2">
      <c r="A3145" t="s">
        <v>6446</v>
      </c>
      <c r="B3145" s="2">
        <v>40806</v>
      </c>
      <c r="C3145" t="s">
        <v>3255</v>
      </c>
      <c r="D3145" t="s">
        <v>3295</v>
      </c>
      <c r="E3145" t="s">
        <v>3257</v>
      </c>
      <c r="F3145" t="s">
        <v>13</v>
      </c>
      <c r="G3145" t="s">
        <v>21</v>
      </c>
    </row>
    <row r="3146" spans="1:7" x14ac:dyDescent="0.2">
      <c r="A3146" t="s">
        <v>6447</v>
      </c>
      <c r="B3146" s="2">
        <v>39391</v>
      </c>
      <c r="C3146" t="s">
        <v>3255</v>
      </c>
      <c r="D3146" t="s">
        <v>3433</v>
      </c>
      <c r="E3146" t="s">
        <v>3257</v>
      </c>
      <c r="F3146" t="s">
        <v>17</v>
      </c>
      <c r="G3146" t="s">
        <v>21</v>
      </c>
    </row>
    <row r="3147" spans="1:7" x14ac:dyDescent="0.2">
      <c r="A3147" t="s">
        <v>6448</v>
      </c>
      <c r="B3147" s="2">
        <v>42136</v>
      </c>
      <c r="C3147" t="s">
        <v>3255</v>
      </c>
      <c r="D3147" t="s">
        <v>3263</v>
      </c>
      <c r="E3147" t="s">
        <v>3257</v>
      </c>
      <c r="F3147" t="s">
        <v>13</v>
      </c>
      <c r="G3147" t="s">
        <v>37</v>
      </c>
    </row>
    <row r="3148" spans="1:7" x14ac:dyDescent="0.2">
      <c r="A3148" t="s">
        <v>6449</v>
      </c>
      <c r="B3148" s="2">
        <v>36157</v>
      </c>
      <c r="C3148" t="s">
        <v>3456</v>
      </c>
      <c r="D3148" t="s">
        <v>3433</v>
      </c>
      <c r="E3148" t="s">
        <v>3257</v>
      </c>
      <c r="F3148" t="s">
        <v>13</v>
      </c>
      <c r="G3148" t="s">
        <v>37</v>
      </c>
    </row>
    <row r="3149" spans="1:7" x14ac:dyDescent="0.2">
      <c r="A3149" t="s">
        <v>6450</v>
      </c>
      <c r="B3149" s="2">
        <v>42055</v>
      </c>
      <c r="C3149" t="s">
        <v>3255</v>
      </c>
      <c r="D3149" t="s">
        <v>3266</v>
      </c>
      <c r="E3149" t="s">
        <v>3257</v>
      </c>
      <c r="F3149" t="s">
        <v>13</v>
      </c>
      <c r="G3149" t="s">
        <v>21</v>
      </c>
    </row>
    <row r="3150" spans="1:7" x14ac:dyDescent="0.2">
      <c r="A3150" t="s">
        <v>6451</v>
      </c>
      <c r="B3150" s="2">
        <v>33163</v>
      </c>
      <c r="C3150" t="s">
        <v>3255</v>
      </c>
      <c r="D3150" t="s">
        <v>3266</v>
      </c>
      <c r="E3150" t="s">
        <v>3257</v>
      </c>
      <c r="F3150" t="s">
        <v>13</v>
      </c>
      <c r="G3150" t="s">
        <v>37</v>
      </c>
    </row>
    <row r="3151" spans="1:7" x14ac:dyDescent="0.2">
      <c r="A3151" t="s">
        <v>6452</v>
      </c>
      <c r="B3151" s="2">
        <v>38493</v>
      </c>
      <c r="C3151" t="s">
        <v>3255</v>
      </c>
      <c r="D3151" t="s">
        <v>3449</v>
      </c>
      <c r="E3151" t="s">
        <v>3257</v>
      </c>
      <c r="F3151" t="s">
        <v>65</v>
      </c>
      <c r="G3151" t="s">
        <v>14</v>
      </c>
    </row>
    <row r="3152" spans="1:7" x14ac:dyDescent="0.2">
      <c r="A3152" t="s">
        <v>6453</v>
      </c>
      <c r="B3152" s="2">
        <v>39376</v>
      </c>
      <c r="C3152" t="s">
        <v>3255</v>
      </c>
      <c r="D3152" t="s">
        <v>3272</v>
      </c>
      <c r="E3152" t="s">
        <v>3257</v>
      </c>
      <c r="F3152" t="s">
        <v>65</v>
      </c>
      <c r="G3152" t="s">
        <v>21</v>
      </c>
    </row>
    <row r="3153" spans="1:7" x14ac:dyDescent="0.2">
      <c r="A3153" t="s">
        <v>6454</v>
      </c>
      <c r="B3153" s="2">
        <v>37941</v>
      </c>
      <c r="C3153" t="s">
        <v>3255</v>
      </c>
      <c r="D3153" t="s">
        <v>3266</v>
      </c>
      <c r="E3153" t="s">
        <v>3257</v>
      </c>
      <c r="F3153" t="s">
        <v>36</v>
      </c>
      <c r="G3153" t="s">
        <v>21</v>
      </c>
    </row>
    <row r="3154" spans="1:7" x14ac:dyDescent="0.2">
      <c r="A3154" t="s">
        <v>6455</v>
      </c>
      <c r="B3154" s="2">
        <v>35058</v>
      </c>
      <c r="C3154" t="s">
        <v>3255</v>
      </c>
      <c r="D3154" t="s">
        <v>3263</v>
      </c>
      <c r="E3154" t="s">
        <v>3257</v>
      </c>
      <c r="F3154" t="s">
        <v>13</v>
      </c>
      <c r="G3154" t="s">
        <v>21</v>
      </c>
    </row>
    <row r="3155" spans="1:7" x14ac:dyDescent="0.2">
      <c r="A3155" t="s">
        <v>6456</v>
      </c>
      <c r="B3155" s="2">
        <v>33669</v>
      </c>
      <c r="C3155" t="s">
        <v>3255</v>
      </c>
      <c r="D3155" t="s">
        <v>3409</v>
      </c>
      <c r="E3155" t="s">
        <v>3257</v>
      </c>
      <c r="F3155" t="s">
        <v>13</v>
      </c>
      <c r="G3155" t="s">
        <v>37</v>
      </c>
    </row>
    <row r="3156" spans="1:7" x14ac:dyDescent="0.2">
      <c r="A3156" t="s">
        <v>6457</v>
      </c>
      <c r="B3156" s="2">
        <v>39240</v>
      </c>
      <c r="C3156" t="s">
        <v>3255</v>
      </c>
      <c r="D3156" t="s">
        <v>3263</v>
      </c>
      <c r="E3156" t="s">
        <v>3698</v>
      </c>
      <c r="F3156" t="s">
        <v>754</v>
      </c>
      <c r="G3156" t="s">
        <v>37</v>
      </c>
    </row>
    <row r="3157" spans="1:7" x14ac:dyDescent="0.2">
      <c r="A3157" t="s">
        <v>6458</v>
      </c>
      <c r="B3157" s="2">
        <v>41512</v>
      </c>
      <c r="C3157" t="s">
        <v>3255</v>
      </c>
      <c r="D3157" t="s">
        <v>3300</v>
      </c>
      <c r="E3157" t="s">
        <v>3257</v>
      </c>
      <c r="F3157" t="s">
        <v>65</v>
      </c>
      <c r="G3157" t="s">
        <v>37</v>
      </c>
    </row>
    <row r="3158" spans="1:7" x14ac:dyDescent="0.2">
      <c r="A3158" t="s">
        <v>6459</v>
      </c>
      <c r="B3158" s="2">
        <v>34639</v>
      </c>
      <c r="C3158" t="s">
        <v>3255</v>
      </c>
      <c r="D3158" t="s">
        <v>3263</v>
      </c>
      <c r="E3158" t="s">
        <v>3257</v>
      </c>
      <c r="F3158" t="s">
        <v>13</v>
      </c>
      <c r="G3158" t="s">
        <v>37</v>
      </c>
    </row>
    <row r="3159" spans="1:7" x14ac:dyDescent="0.2">
      <c r="A3159" t="s">
        <v>6460</v>
      </c>
      <c r="B3159" s="2">
        <v>38577</v>
      </c>
      <c r="C3159" t="s">
        <v>3255</v>
      </c>
      <c r="D3159" t="s">
        <v>3263</v>
      </c>
      <c r="E3159" t="s">
        <v>3257</v>
      </c>
      <c r="F3159" t="s">
        <v>65</v>
      </c>
      <c r="G3159" t="s">
        <v>37</v>
      </c>
    </row>
    <row r="3160" spans="1:7" x14ac:dyDescent="0.2">
      <c r="A3160" t="s">
        <v>6461</v>
      </c>
      <c r="B3160" s="2">
        <v>38275</v>
      </c>
      <c r="C3160" t="s">
        <v>3255</v>
      </c>
      <c r="D3160" t="s">
        <v>3433</v>
      </c>
      <c r="E3160" t="s">
        <v>3257</v>
      </c>
      <c r="F3160" t="s">
        <v>13</v>
      </c>
      <c r="G3160" t="s">
        <v>18</v>
      </c>
    </row>
    <row r="3161" spans="1:7" x14ac:dyDescent="0.2">
      <c r="A3161" t="s">
        <v>6462</v>
      </c>
      <c r="B3161" s="2">
        <v>41296</v>
      </c>
      <c r="C3161" t="s">
        <v>3255</v>
      </c>
      <c r="D3161" t="s">
        <v>3433</v>
      </c>
      <c r="E3161" t="s">
        <v>3257</v>
      </c>
      <c r="F3161" t="s">
        <v>13</v>
      </c>
      <c r="G3161" t="s">
        <v>21</v>
      </c>
    </row>
    <row r="3162" spans="1:7" x14ac:dyDescent="0.2">
      <c r="A3162" t="s">
        <v>6463</v>
      </c>
      <c r="B3162" s="2">
        <v>41629</v>
      </c>
      <c r="C3162" t="s">
        <v>3255</v>
      </c>
      <c r="D3162" t="s">
        <v>3433</v>
      </c>
      <c r="E3162" t="s">
        <v>3257</v>
      </c>
      <c r="F3162" t="s">
        <v>13</v>
      </c>
      <c r="G3162" t="s">
        <v>21</v>
      </c>
    </row>
    <row r="3163" spans="1:7" x14ac:dyDescent="0.2">
      <c r="A3163" t="s">
        <v>6464</v>
      </c>
      <c r="B3163" s="2">
        <v>36935</v>
      </c>
      <c r="C3163" t="s">
        <v>3255</v>
      </c>
      <c r="D3163" t="s">
        <v>3272</v>
      </c>
      <c r="E3163" t="s">
        <v>3257</v>
      </c>
      <c r="F3163" t="s">
        <v>65</v>
      </c>
      <c r="G3163" t="s">
        <v>18</v>
      </c>
    </row>
    <row r="3164" spans="1:7" x14ac:dyDescent="0.2">
      <c r="A3164" t="s">
        <v>6465</v>
      </c>
      <c r="B3164" s="2">
        <v>41810</v>
      </c>
      <c r="C3164" t="s">
        <v>3255</v>
      </c>
      <c r="D3164" t="s">
        <v>3433</v>
      </c>
      <c r="E3164" t="s">
        <v>3257</v>
      </c>
      <c r="F3164" t="s">
        <v>65</v>
      </c>
      <c r="G3164" t="s">
        <v>21</v>
      </c>
    </row>
    <row r="3165" spans="1:7" x14ac:dyDescent="0.2">
      <c r="A3165" t="s">
        <v>6466</v>
      </c>
      <c r="B3165" s="2">
        <v>37825</v>
      </c>
      <c r="C3165" t="s">
        <v>3255</v>
      </c>
      <c r="D3165" t="s">
        <v>3263</v>
      </c>
      <c r="E3165" t="s">
        <v>3257</v>
      </c>
      <c r="F3165" t="s">
        <v>13</v>
      </c>
      <c r="G3165" t="s">
        <v>37</v>
      </c>
    </row>
    <row r="3166" spans="1:7" x14ac:dyDescent="0.2">
      <c r="A3166" t="s">
        <v>6467</v>
      </c>
      <c r="B3166" s="2">
        <v>36640</v>
      </c>
      <c r="C3166" t="s">
        <v>3255</v>
      </c>
      <c r="D3166" t="s">
        <v>3259</v>
      </c>
      <c r="E3166" t="s">
        <v>3257</v>
      </c>
      <c r="F3166" t="s">
        <v>13</v>
      </c>
      <c r="G3166" t="s">
        <v>21</v>
      </c>
    </row>
    <row r="3167" spans="1:7" x14ac:dyDescent="0.2">
      <c r="A3167" t="s">
        <v>6468</v>
      </c>
      <c r="B3167" s="2">
        <v>38763</v>
      </c>
      <c r="C3167" t="s">
        <v>3255</v>
      </c>
      <c r="D3167" t="s">
        <v>3300</v>
      </c>
      <c r="E3167" t="s">
        <v>3257</v>
      </c>
      <c r="F3167" t="s">
        <v>17</v>
      </c>
      <c r="G3167" t="s">
        <v>37</v>
      </c>
    </row>
    <row r="3168" spans="1:7" x14ac:dyDescent="0.2">
      <c r="A3168" t="s">
        <v>6469</v>
      </c>
      <c r="B3168" s="2">
        <v>42164</v>
      </c>
      <c r="C3168" t="s">
        <v>3255</v>
      </c>
      <c r="D3168" t="s">
        <v>3263</v>
      </c>
      <c r="E3168" t="s">
        <v>3257</v>
      </c>
      <c r="F3168" t="s">
        <v>65</v>
      </c>
      <c r="G3168" t="s">
        <v>21</v>
      </c>
    </row>
    <row r="3169" spans="1:7" x14ac:dyDescent="0.2">
      <c r="A3169" t="s">
        <v>6470</v>
      </c>
      <c r="B3169" s="2">
        <v>41978</v>
      </c>
      <c r="C3169" t="s">
        <v>3255</v>
      </c>
      <c r="D3169" t="s">
        <v>3263</v>
      </c>
      <c r="E3169" t="s">
        <v>3257</v>
      </c>
      <c r="F3169" t="s">
        <v>13</v>
      </c>
      <c r="G3169" t="s">
        <v>21</v>
      </c>
    </row>
    <row r="3170" spans="1:7" x14ac:dyDescent="0.2">
      <c r="A3170" t="s">
        <v>6471</v>
      </c>
      <c r="B3170" s="2">
        <v>38679</v>
      </c>
      <c r="C3170" t="s">
        <v>3456</v>
      </c>
      <c r="D3170" t="s">
        <v>3433</v>
      </c>
      <c r="E3170" t="s">
        <v>3257</v>
      </c>
      <c r="F3170" t="s">
        <v>13</v>
      </c>
      <c r="G3170" t="s">
        <v>18</v>
      </c>
    </row>
    <row r="3171" spans="1:7" x14ac:dyDescent="0.2">
      <c r="A3171" t="s">
        <v>6472</v>
      </c>
      <c r="B3171" s="2">
        <v>33773</v>
      </c>
      <c r="C3171" t="s">
        <v>3255</v>
      </c>
      <c r="D3171" t="s">
        <v>3259</v>
      </c>
      <c r="E3171" t="s">
        <v>3257</v>
      </c>
      <c r="F3171" t="s">
        <v>13</v>
      </c>
      <c r="G3171" t="s">
        <v>37</v>
      </c>
    </row>
    <row r="3172" spans="1:7" x14ac:dyDescent="0.2">
      <c r="A3172" t="s">
        <v>6473</v>
      </c>
      <c r="B3172" s="2">
        <v>41439</v>
      </c>
      <c r="C3172" t="s">
        <v>3255</v>
      </c>
      <c r="D3172" t="s">
        <v>3449</v>
      </c>
      <c r="E3172" t="s">
        <v>3257</v>
      </c>
      <c r="F3172" t="s">
        <v>13</v>
      </c>
      <c r="G3172" t="s">
        <v>18</v>
      </c>
    </row>
    <row r="3173" spans="1:7" x14ac:dyDescent="0.2">
      <c r="A3173" t="s">
        <v>6474</v>
      </c>
      <c r="B3173" s="2">
        <v>32444</v>
      </c>
      <c r="C3173" t="s">
        <v>3255</v>
      </c>
      <c r="D3173" t="s">
        <v>3259</v>
      </c>
      <c r="E3173" t="s">
        <v>3257</v>
      </c>
      <c r="F3173" t="s">
        <v>13</v>
      </c>
      <c r="G3173" t="s">
        <v>18</v>
      </c>
    </row>
    <row r="3174" spans="1:7" x14ac:dyDescent="0.2">
      <c r="A3174" t="s">
        <v>6475</v>
      </c>
      <c r="B3174" s="2">
        <v>36604</v>
      </c>
      <c r="C3174" t="s">
        <v>3255</v>
      </c>
      <c r="D3174" t="s">
        <v>3263</v>
      </c>
      <c r="E3174" t="s">
        <v>3257</v>
      </c>
      <c r="F3174" t="s">
        <v>13</v>
      </c>
      <c r="G3174" t="s">
        <v>1221</v>
      </c>
    </row>
    <row r="3175" spans="1:7" x14ac:dyDescent="0.2">
      <c r="A3175" t="s">
        <v>6476</v>
      </c>
      <c r="B3175" s="2">
        <v>38306</v>
      </c>
      <c r="C3175" t="s">
        <v>3255</v>
      </c>
      <c r="D3175" t="s">
        <v>3272</v>
      </c>
      <c r="E3175" t="s">
        <v>3257</v>
      </c>
      <c r="F3175" t="s">
        <v>13</v>
      </c>
      <c r="G3175" t="s">
        <v>37</v>
      </c>
    </row>
    <row r="3176" spans="1:7" x14ac:dyDescent="0.2">
      <c r="A3176" t="s">
        <v>6477</v>
      </c>
      <c r="B3176" s="2">
        <v>34709</v>
      </c>
      <c r="C3176" t="s">
        <v>3255</v>
      </c>
      <c r="D3176" t="s">
        <v>3259</v>
      </c>
      <c r="E3176" t="s">
        <v>3257</v>
      </c>
      <c r="F3176" t="s">
        <v>13</v>
      </c>
      <c r="G3176" t="s">
        <v>37</v>
      </c>
    </row>
    <row r="3177" spans="1:7" x14ac:dyDescent="0.2">
      <c r="A3177" t="s">
        <v>6478</v>
      </c>
      <c r="B3177" s="2">
        <v>41573</v>
      </c>
      <c r="C3177" t="s">
        <v>3255</v>
      </c>
      <c r="D3177" t="s">
        <v>3270</v>
      </c>
      <c r="E3177" t="s">
        <v>3257</v>
      </c>
      <c r="F3177" t="s">
        <v>13</v>
      </c>
      <c r="G3177" t="s">
        <v>37</v>
      </c>
    </row>
    <row r="3178" spans="1:7" x14ac:dyDescent="0.2">
      <c r="A3178" t="s">
        <v>6479</v>
      </c>
      <c r="B3178" s="2">
        <v>39697</v>
      </c>
      <c r="C3178" t="s">
        <v>3255</v>
      </c>
      <c r="D3178" t="s">
        <v>3300</v>
      </c>
      <c r="E3178" t="s">
        <v>3257</v>
      </c>
      <c r="F3178" t="s">
        <v>754</v>
      </c>
      <c r="G3178" t="s">
        <v>37</v>
      </c>
    </row>
    <row r="3179" spans="1:7" x14ac:dyDescent="0.2">
      <c r="A3179" t="s">
        <v>6480</v>
      </c>
      <c r="B3179" s="2">
        <v>23339</v>
      </c>
      <c r="C3179" t="s">
        <v>3255</v>
      </c>
      <c r="D3179" t="s">
        <v>3266</v>
      </c>
      <c r="E3179" t="s">
        <v>3257</v>
      </c>
      <c r="F3179" t="s">
        <v>65</v>
      </c>
      <c r="G3179" t="s">
        <v>2318</v>
      </c>
    </row>
    <row r="3180" spans="1:7" x14ac:dyDescent="0.2">
      <c r="A3180" t="s">
        <v>6481</v>
      </c>
      <c r="B3180" s="2">
        <v>32910</v>
      </c>
      <c r="C3180" t="s">
        <v>3255</v>
      </c>
      <c r="D3180" t="s">
        <v>3259</v>
      </c>
      <c r="E3180" t="s">
        <v>3257</v>
      </c>
      <c r="F3180" t="s">
        <v>13</v>
      </c>
      <c r="G3180" t="s">
        <v>21</v>
      </c>
    </row>
    <row r="3181" spans="1:7" x14ac:dyDescent="0.2">
      <c r="A3181" t="s">
        <v>6482</v>
      </c>
      <c r="B3181" s="2">
        <v>30785</v>
      </c>
      <c r="C3181" t="s">
        <v>3255</v>
      </c>
      <c r="D3181" t="s">
        <v>3270</v>
      </c>
      <c r="E3181" t="s">
        <v>3257</v>
      </c>
      <c r="F3181" t="s">
        <v>13</v>
      </c>
      <c r="G3181" t="s">
        <v>680</v>
      </c>
    </row>
    <row r="3182" spans="1:7" x14ac:dyDescent="0.2">
      <c r="A3182" t="s">
        <v>6483</v>
      </c>
      <c r="B3182" s="2">
        <v>33224</v>
      </c>
      <c r="C3182" t="s">
        <v>3255</v>
      </c>
      <c r="D3182" t="s">
        <v>3259</v>
      </c>
      <c r="E3182" t="s">
        <v>3257</v>
      </c>
      <c r="F3182" t="s">
        <v>13</v>
      </c>
      <c r="G3182" t="s">
        <v>18</v>
      </c>
    </row>
    <row r="3183" spans="1:7" x14ac:dyDescent="0.2">
      <c r="A3183" t="s">
        <v>6484</v>
      </c>
      <c r="B3183" s="2">
        <v>41407</v>
      </c>
      <c r="C3183" t="s">
        <v>3255</v>
      </c>
      <c r="D3183" t="s">
        <v>3433</v>
      </c>
      <c r="E3183" t="s">
        <v>3257</v>
      </c>
      <c r="F3183" t="s">
        <v>13</v>
      </c>
      <c r="G3183" t="s">
        <v>37</v>
      </c>
    </row>
    <row r="3184" spans="1:7" x14ac:dyDescent="0.2">
      <c r="A3184" t="s">
        <v>6485</v>
      </c>
      <c r="B3184" s="2">
        <v>39245</v>
      </c>
      <c r="C3184" t="s">
        <v>3255</v>
      </c>
      <c r="D3184" t="s">
        <v>3259</v>
      </c>
      <c r="E3184" t="s">
        <v>3257</v>
      </c>
      <c r="F3184" t="s">
        <v>13</v>
      </c>
      <c r="G3184" t="s">
        <v>21</v>
      </c>
    </row>
    <row r="3185" spans="1:7" x14ac:dyDescent="0.2">
      <c r="A3185" t="s">
        <v>6486</v>
      </c>
      <c r="B3185" s="2">
        <v>38249</v>
      </c>
      <c r="C3185" t="s">
        <v>3255</v>
      </c>
      <c r="D3185" t="s">
        <v>3256</v>
      </c>
      <c r="E3185" t="s">
        <v>3257</v>
      </c>
      <c r="F3185" t="s">
        <v>13</v>
      </c>
      <c r="G3185" t="s">
        <v>37</v>
      </c>
    </row>
    <row r="3186" spans="1:7" x14ac:dyDescent="0.2">
      <c r="A3186" t="s">
        <v>6487</v>
      </c>
      <c r="B3186" s="2">
        <v>40628</v>
      </c>
      <c r="C3186" t="s">
        <v>3255</v>
      </c>
      <c r="D3186" t="s">
        <v>3300</v>
      </c>
      <c r="E3186" t="s">
        <v>3257</v>
      </c>
      <c r="F3186" t="s">
        <v>13</v>
      </c>
      <c r="G3186" t="s">
        <v>37</v>
      </c>
    </row>
    <row r="3187" spans="1:7" x14ac:dyDescent="0.2">
      <c r="A3187" t="s">
        <v>6488</v>
      </c>
      <c r="B3187" s="2">
        <v>14896</v>
      </c>
      <c r="C3187" t="s">
        <v>3255</v>
      </c>
      <c r="D3187" t="s">
        <v>3449</v>
      </c>
      <c r="E3187" t="s">
        <v>3257</v>
      </c>
      <c r="F3187" t="s">
        <v>13</v>
      </c>
      <c r="G3187" t="s">
        <v>2318</v>
      </c>
    </row>
    <row r="3188" spans="1:7" x14ac:dyDescent="0.2">
      <c r="A3188" t="s">
        <v>6489</v>
      </c>
      <c r="B3188" s="2">
        <v>32794</v>
      </c>
      <c r="C3188" t="s">
        <v>3255</v>
      </c>
      <c r="D3188" t="s">
        <v>3256</v>
      </c>
      <c r="E3188" t="s">
        <v>3257</v>
      </c>
      <c r="F3188" t="s">
        <v>13</v>
      </c>
      <c r="G3188" t="s">
        <v>37</v>
      </c>
    </row>
    <row r="3189" spans="1:7" x14ac:dyDescent="0.2">
      <c r="A3189" t="s">
        <v>6490</v>
      </c>
      <c r="B3189" s="2">
        <v>36113</v>
      </c>
      <c r="C3189" t="s">
        <v>3456</v>
      </c>
      <c r="D3189" t="s">
        <v>3263</v>
      </c>
      <c r="E3189" t="s">
        <v>3257</v>
      </c>
      <c r="F3189" t="s">
        <v>13</v>
      </c>
      <c r="G3189" t="s">
        <v>37</v>
      </c>
    </row>
    <row r="3190" spans="1:7" x14ac:dyDescent="0.2">
      <c r="A3190" t="s">
        <v>6491</v>
      </c>
      <c r="B3190" s="2">
        <v>36607</v>
      </c>
      <c r="C3190" t="s">
        <v>3255</v>
      </c>
      <c r="D3190" t="s">
        <v>3263</v>
      </c>
      <c r="E3190" t="s">
        <v>6492</v>
      </c>
      <c r="F3190" t="s">
        <v>1995</v>
      </c>
      <c r="G3190" t="s">
        <v>359</v>
      </c>
    </row>
    <row r="3191" spans="1:7" x14ac:dyDescent="0.2">
      <c r="A3191" t="s">
        <v>6493</v>
      </c>
      <c r="B3191" s="2">
        <v>26828</v>
      </c>
      <c r="C3191" t="s">
        <v>3255</v>
      </c>
      <c r="D3191" t="s">
        <v>3259</v>
      </c>
      <c r="E3191" t="s">
        <v>3257</v>
      </c>
      <c r="F3191" t="s">
        <v>13</v>
      </c>
      <c r="G3191" t="s">
        <v>18</v>
      </c>
    </row>
    <row r="3192" spans="1:7" x14ac:dyDescent="0.2">
      <c r="A3192" t="s">
        <v>6494</v>
      </c>
      <c r="B3192" s="2">
        <v>27131</v>
      </c>
      <c r="C3192" t="s">
        <v>3255</v>
      </c>
      <c r="D3192" t="s">
        <v>3270</v>
      </c>
      <c r="E3192" t="s">
        <v>3257</v>
      </c>
      <c r="F3192" t="s">
        <v>13</v>
      </c>
      <c r="G3192" t="s">
        <v>37</v>
      </c>
    </row>
    <row r="3193" spans="1:7" x14ac:dyDescent="0.2">
      <c r="A3193" t="s">
        <v>6495</v>
      </c>
      <c r="B3193" s="2">
        <v>40881</v>
      </c>
      <c r="C3193" t="s">
        <v>3255</v>
      </c>
      <c r="D3193" t="s">
        <v>3263</v>
      </c>
      <c r="E3193" t="s">
        <v>3920</v>
      </c>
      <c r="F3193" t="s">
        <v>1010</v>
      </c>
      <c r="G3193" t="s">
        <v>37</v>
      </c>
    </row>
    <row r="3194" spans="1:7" x14ac:dyDescent="0.2">
      <c r="A3194" t="s">
        <v>6496</v>
      </c>
      <c r="B3194" s="2">
        <v>38117</v>
      </c>
      <c r="C3194" t="s">
        <v>3255</v>
      </c>
      <c r="D3194" t="s">
        <v>3259</v>
      </c>
      <c r="E3194" t="s">
        <v>6497</v>
      </c>
      <c r="F3194" t="s">
        <v>2960</v>
      </c>
    </row>
    <row r="3195" spans="1:7" x14ac:dyDescent="0.2">
      <c r="A3195" t="s">
        <v>6498</v>
      </c>
      <c r="B3195" s="2">
        <v>37438</v>
      </c>
      <c r="C3195" t="s">
        <v>3255</v>
      </c>
      <c r="D3195" t="s">
        <v>3263</v>
      </c>
      <c r="E3195" t="s">
        <v>3257</v>
      </c>
      <c r="F3195" t="s">
        <v>65</v>
      </c>
      <c r="G3195" t="s">
        <v>37</v>
      </c>
    </row>
    <row r="3196" spans="1:7" x14ac:dyDescent="0.2">
      <c r="A3196" t="s">
        <v>6499</v>
      </c>
      <c r="B3196" s="2">
        <v>37106</v>
      </c>
      <c r="C3196" t="s">
        <v>3255</v>
      </c>
      <c r="D3196" t="s">
        <v>3259</v>
      </c>
      <c r="E3196" t="s">
        <v>4842</v>
      </c>
      <c r="F3196" t="s">
        <v>1897</v>
      </c>
      <c r="G3196" t="s">
        <v>37</v>
      </c>
    </row>
    <row r="3197" spans="1:7" x14ac:dyDescent="0.2">
      <c r="A3197" t="s">
        <v>6500</v>
      </c>
      <c r="B3197" s="2">
        <v>38685</v>
      </c>
      <c r="C3197" t="s">
        <v>3255</v>
      </c>
      <c r="D3197" t="s">
        <v>3300</v>
      </c>
      <c r="E3197" t="s">
        <v>3257</v>
      </c>
      <c r="F3197" t="s">
        <v>65</v>
      </c>
      <c r="G3197" t="s">
        <v>21</v>
      </c>
    </row>
    <row r="3198" spans="1:7" x14ac:dyDescent="0.2">
      <c r="A3198" t="s">
        <v>6501</v>
      </c>
      <c r="B3198" s="2">
        <v>40155</v>
      </c>
      <c r="C3198" t="s">
        <v>3255</v>
      </c>
      <c r="D3198" t="s">
        <v>3433</v>
      </c>
      <c r="E3198" t="s">
        <v>3257</v>
      </c>
      <c r="F3198" t="s">
        <v>65</v>
      </c>
      <c r="G3198" t="s">
        <v>37</v>
      </c>
    </row>
    <row r="3199" spans="1:7" x14ac:dyDescent="0.2">
      <c r="A3199" t="s">
        <v>6502</v>
      </c>
      <c r="B3199" s="2">
        <v>37138</v>
      </c>
      <c r="C3199" t="s">
        <v>3255</v>
      </c>
      <c r="D3199" t="s">
        <v>3256</v>
      </c>
      <c r="E3199" t="s">
        <v>3257</v>
      </c>
      <c r="F3199" t="s">
        <v>84</v>
      </c>
    </row>
    <row r="3200" spans="1:7" x14ac:dyDescent="0.2">
      <c r="A3200" t="s">
        <v>6503</v>
      </c>
      <c r="B3200" s="2">
        <v>39812</v>
      </c>
      <c r="C3200" t="s">
        <v>3255</v>
      </c>
      <c r="D3200" t="s">
        <v>3256</v>
      </c>
      <c r="E3200" t="s">
        <v>3257</v>
      </c>
      <c r="F3200" t="s">
        <v>13</v>
      </c>
      <c r="G3200" t="s">
        <v>359</v>
      </c>
    </row>
    <row r="3201" spans="1:7" x14ac:dyDescent="0.2">
      <c r="A3201" t="s">
        <v>6504</v>
      </c>
      <c r="B3201" s="2">
        <v>38335</v>
      </c>
      <c r="C3201" t="s">
        <v>3255</v>
      </c>
      <c r="D3201" t="s">
        <v>3266</v>
      </c>
      <c r="E3201" t="s">
        <v>3920</v>
      </c>
      <c r="F3201" t="s">
        <v>1010</v>
      </c>
      <c r="G3201" t="s">
        <v>21</v>
      </c>
    </row>
    <row r="3202" spans="1:7" x14ac:dyDescent="0.2">
      <c r="A3202" t="s">
        <v>6505</v>
      </c>
      <c r="B3202" s="2">
        <v>38009</v>
      </c>
      <c r="C3202" t="s">
        <v>3255</v>
      </c>
      <c r="D3202" t="s">
        <v>3259</v>
      </c>
      <c r="E3202" t="s">
        <v>3257</v>
      </c>
      <c r="F3202" t="s">
        <v>36</v>
      </c>
      <c r="G3202" t="s">
        <v>21</v>
      </c>
    </row>
    <row r="3203" spans="1:7" x14ac:dyDescent="0.2">
      <c r="A3203" t="s">
        <v>6506</v>
      </c>
      <c r="B3203" s="2">
        <v>37808</v>
      </c>
      <c r="C3203" t="s">
        <v>3255</v>
      </c>
      <c r="D3203" t="s">
        <v>3263</v>
      </c>
      <c r="E3203" t="s">
        <v>3257</v>
      </c>
      <c r="F3203" t="s">
        <v>754</v>
      </c>
      <c r="G3203" t="s">
        <v>37</v>
      </c>
    </row>
    <row r="3204" spans="1:7" x14ac:dyDescent="0.2">
      <c r="A3204" t="s">
        <v>6507</v>
      </c>
      <c r="B3204" s="2">
        <v>38884</v>
      </c>
      <c r="C3204" t="s">
        <v>3255</v>
      </c>
      <c r="D3204" t="s">
        <v>3263</v>
      </c>
      <c r="E3204" t="s">
        <v>3257</v>
      </c>
      <c r="F3204" t="s">
        <v>13</v>
      </c>
      <c r="G3204" t="s">
        <v>37</v>
      </c>
    </row>
    <row r="3205" spans="1:7" x14ac:dyDescent="0.2">
      <c r="A3205" t="s">
        <v>6508</v>
      </c>
      <c r="B3205" s="2">
        <v>38676</v>
      </c>
      <c r="C3205" t="s">
        <v>3255</v>
      </c>
      <c r="D3205" t="s">
        <v>3259</v>
      </c>
      <c r="E3205" t="s">
        <v>3257</v>
      </c>
      <c r="F3205" t="s">
        <v>13</v>
      </c>
      <c r="G3205" t="s">
        <v>37</v>
      </c>
    </row>
    <row r="3206" spans="1:7" x14ac:dyDescent="0.2">
      <c r="A3206" t="s">
        <v>6509</v>
      </c>
      <c r="B3206" s="2">
        <v>41385</v>
      </c>
      <c r="C3206" t="s">
        <v>3255</v>
      </c>
      <c r="D3206" t="s">
        <v>3272</v>
      </c>
      <c r="E3206" t="s">
        <v>3257</v>
      </c>
      <c r="F3206" t="s">
        <v>1776</v>
      </c>
      <c r="G3206" t="s">
        <v>18</v>
      </c>
    </row>
    <row r="3207" spans="1:7" x14ac:dyDescent="0.2">
      <c r="A3207" t="s">
        <v>6510</v>
      </c>
      <c r="B3207" s="2">
        <v>40991</v>
      </c>
      <c r="C3207" t="s">
        <v>3255</v>
      </c>
      <c r="D3207" t="s">
        <v>3263</v>
      </c>
      <c r="E3207" t="s">
        <v>3257</v>
      </c>
      <c r="F3207" t="s">
        <v>754</v>
      </c>
      <c r="G3207" t="s">
        <v>21</v>
      </c>
    </row>
    <row r="3208" spans="1:7" x14ac:dyDescent="0.2">
      <c r="A3208" t="s">
        <v>6511</v>
      </c>
      <c r="B3208" s="2">
        <v>39171</v>
      </c>
      <c r="C3208" t="s">
        <v>3255</v>
      </c>
      <c r="D3208" t="s">
        <v>3266</v>
      </c>
      <c r="E3208" t="s">
        <v>3257</v>
      </c>
      <c r="F3208" t="s">
        <v>13</v>
      </c>
      <c r="G3208" t="s">
        <v>37</v>
      </c>
    </row>
    <row r="3209" spans="1:7" x14ac:dyDescent="0.2">
      <c r="A3209" t="s">
        <v>6512</v>
      </c>
      <c r="B3209" s="2">
        <v>38563</v>
      </c>
      <c r="C3209" t="s">
        <v>3255</v>
      </c>
      <c r="D3209" t="s">
        <v>3300</v>
      </c>
      <c r="E3209" t="s">
        <v>3257</v>
      </c>
      <c r="F3209" t="s">
        <v>476</v>
      </c>
      <c r="G3209" t="s">
        <v>37</v>
      </c>
    </row>
    <row r="3210" spans="1:7" x14ac:dyDescent="0.2">
      <c r="A3210" t="s">
        <v>6513</v>
      </c>
      <c r="B3210" s="2">
        <v>38365</v>
      </c>
      <c r="C3210" t="s">
        <v>3255</v>
      </c>
      <c r="D3210" t="s">
        <v>3263</v>
      </c>
      <c r="E3210" t="s">
        <v>3257</v>
      </c>
      <c r="F3210" t="s">
        <v>196</v>
      </c>
      <c r="G3210" t="s">
        <v>37</v>
      </c>
    </row>
    <row r="3211" spans="1:7" x14ac:dyDescent="0.2">
      <c r="A3211" t="s">
        <v>6514</v>
      </c>
      <c r="B3211" s="2">
        <v>35796</v>
      </c>
      <c r="C3211" t="s">
        <v>3255</v>
      </c>
      <c r="D3211" t="s">
        <v>3263</v>
      </c>
      <c r="E3211" t="s">
        <v>3257</v>
      </c>
      <c r="F3211" t="s">
        <v>13</v>
      </c>
      <c r="G3211" t="s">
        <v>37</v>
      </c>
    </row>
    <row r="3212" spans="1:7" x14ac:dyDescent="0.2">
      <c r="A3212" t="s">
        <v>6515</v>
      </c>
      <c r="B3212" s="2">
        <v>35428</v>
      </c>
      <c r="C3212" t="s">
        <v>3255</v>
      </c>
      <c r="D3212" t="s">
        <v>3259</v>
      </c>
      <c r="E3212" t="s">
        <v>3257</v>
      </c>
      <c r="F3212" t="s">
        <v>13</v>
      </c>
      <c r="G3212" t="s">
        <v>37</v>
      </c>
    </row>
    <row r="3213" spans="1:7" x14ac:dyDescent="0.2">
      <c r="A3213" t="s">
        <v>6516</v>
      </c>
      <c r="B3213" s="2">
        <v>37169</v>
      </c>
      <c r="C3213" t="s">
        <v>3255</v>
      </c>
      <c r="D3213" t="s">
        <v>3263</v>
      </c>
      <c r="E3213" t="s">
        <v>3257</v>
      </c>
      <c r="F3213" t="s">
        <v>13</v>
      </c>
      <c r="G3213" t="s">
        <v>37</v>
      </c>
    </row>
    <row r="3214" spans="1:7" x14ac:dyDescent="0.2">
      <c r="A3214" t="s">
        <v>6517</v>
      </c>
      <c r="B3214" s="2">
        <v>32583</v>
      </c>
      <c r="C3214" t="s">
        <v>3255</v>
      </c>
      <c r="D3214" t="s">
        <v>3272</v>
      </c>
      <c r="E3214" t="s">
        <v>3257</v>
      </c>
      <c r="F3214" t="s">
        <v>13</v>
      </c>
      <c r="G3214" t="s">
        <v>21</v>
      </c>
    </row>
    <row r="3215" spans="1:7" x14ac:dyDescent="0.2">
      <c r="A3215" t="s">
        <v>6518</v>
      </c>
      <c r="B3215" s="2">
        <v>39250</v>
      </c>
      <c r="C3215" t="s">
        <v>3255</v>
      </c>
      <c r="D3215" t="s">
        <v>3263</v>
      </c>
      <c r="E3215" t="s">
        <v>6399</v>
      </c>
      <c r="F3215" t="s">
        <v>13</v>
      </c>
      <c r="G3215" t="s">
        <v>21</v>
      </c>
    </row>
    <row r="3216" spans="1:7" x14ac:dyDescent="0.2">
      <c r="A3216" t="s">
        <v>6519</v>
      </c>
      <c r="B3216" s="2">
        <v>37890</v>
      </c>
      <c r="C3216" t="s">
        <v>3255</v>
      </c>
      <c r="D3216" t="s">
        <v>3263</v>
      </c>
      <c r="E3216" t="s">
        <v>3257</v>
      </c>
      <c r="F3216" t="s">
        <v>13</v>
      </c>
      <c r="G3216" t="s">
        <v>37</v>
      </c>
    </row>
    <row r="3217" spans="1:7" x14ac:dyDescent="0.2">
      <c r="A3217" t="s">
        <v>6520</v>
      </c>
      <c r="B3217" s="2">
        <v>33605</v>
      </c>
      <c r="C3217" t="s">
        <v>3255</v>
      </c>
      <c r="D3217" t="s">
        <v>3259</v>
      </c>
      <c r="E3217" t="s">
        <v>3257</v>
      </c>
      <c r="F3217" t="s">
        <v>13</v>
      </c>
      <c r="G3217" t="s">
        <v>37</v>
      </c>
    </row>
    <row r="3218" spans="1:7" x14ac:dyDescent="0.2">
      <c r="A3218" t="s">
        <v>6521</v>
      </c>
      <c r="B3218" s="2">
        <v>31980</v>
      </c>
      <c r="C3218" t="s">
        <v>3255</v>
      </c>
      <c r="D3218" t="s">
        <v>3259</v>
      </c>
      <c r="E3218" t="s">
        <v>3257</v>
      </c>
      <c r="F3218" t="s">
        <v>13</v>
      </c>
      <c r="G3218" t="s">
        <v>18</v>
      </c>
    </row>
    <row r="3219" spans="1:7" x14ac:dyDescent="0.2">
      <c r="A3219" t="s">
        <v>6522</v>
      </c>
      <c r="B3219" s="2">
        <v>40312</v>
      </c>
      <c r="C3219" t="s">
        <v>3255</v>
      </c>
      <c r="D3219" t="s">
        <v>3272</v>
      </c>
      <c r="E3219" t="s">
        <v>3257</v>
      </c>
      <c r="F3219" t="s">
        <v>13</v>
      </c>
      <c r="G3219" t="s">
        <v>37</v>
      </c>
    </row>
    <row r="3220" spans="1:7" x14ac:dyDescent="0.2">
      <c r="A3220" t="s">
        <v>6523</v>
      </c>
      <c r="B3220" s="2">
        <v>39701</v>
      </c>
      <c r="C3220" t="s">
        <v>3255</v>
      </c>
      <c r="D3220" t="s">
        <v>3263</v>
      </c>
      <c r="E3220" t="s">
        <v>3257</v>
      </c>
      <c r="F3220" t="s">
        <v>13</v>
      </c>
      <c r="G3220" t="s">
        <v>37</v>
      </c>
    </row>
    <row r="3221" spans="1:7" x14ac:dyDescent="0.2">
      <c r="A3221" t="s">
        <v>6524</v>
      </c>
      <c r="B3221" s="2">
        <v>38901</v>
      </c>
      <c r="C3221" t="s">
        <v>3255</v>
      </c>
      <c r="D3221" t="s">
        <v>3259</v>
      </c>
      <c r="E3221" t="s">
        <v>3257</v>
      </c>
      <c r="F3221" t="s">
        <v>13</v>
      </c>
      <c r="G3221" t="s">
        <v>21</v>
      </c>
    </row>
    <row r="3222" spans="1:7" x14ac:dyDescent="0.2">
      <c r="A3222" t="s">
        <v>6525</v>
      </c>
      <c r="B3222" s="2">
        <v>39693</v>
      </c>
      <c r="C3222" t="s">
        <v>3255</v>
      </c>
      <c r="D3222" t="s">
        <v>3263</v>
      </c>
      <c r="E3222" t="s">
        <v>3257</v>
      </c>
      <c r="F3222" t="s">
        <v>13</v>
      </c>
      <c r="G3222" t="s">
        <v>37</v>
      </c>
    </row>
    <row r="3223" spans="1:7" x14ac:dyDescent="0.2">
      <c r="A3223" t="s">
        <v>6526</v>
      </c>
      <c r="B3223" s="2">
        <v>37138</v>
      </c>
      <c r="C3223" t="s">
        <v>3456</v>
      </c>
      <c r="D3223" t="s">
        <v>3263</v>
      </c>
      <c r="E3223" t="s">
        <v>3257</v>
      </c>
      <c r="F3223" t="s">
        <v>13</v>
      </c>
      <c r="G3223" t="s">
        <v>21</v>
      </c>
    </row>
    <row r="3224" spans="1:7" x14ac:dyDescent="0.2">
      <c r="A3224" t="s">
        <v>6527</v>
      </c>
      <c r="B3224" s="2">
        <v>34723</v>
      </c>
      <c r="C3224" t="s">
        <v>3255</v>
      </c>
      <c r="D3224" t="s">
        <v>3266</v>
      </c>
      <c r="E3224" t="s">
        <v>3257</v>
      </c>
      <c r="F3224" t="s">
        <v>13</v>
      </c>
      <c r="G3224" t="s">
        <v>37</v>
      </c>
    </row>
    <row r="3225" spans="1:7" x14ac:dyDescent="0.2">
      <c r="A3225" t="s">
        <v>6528</v>
      </c>
      <c r="B3225" s="2">
        <v>41403</v>
      </c>
      <c r="C3225" t="s">
        <v>3255</v>
      </c>
      <c r="D3225" t="s">
        <v>3263</v>
      </c>
      <c r="E3225" t="s">
        <v>3257</v>
      </c>
      <c r="F3225" t="s">
        <v>13</v>
      </c>
      <c r="G3225" t="s">
        <v>21</v>
      </c>
    </row>
    <row r="3226" spans="1:7" x14ac:dyDescent="0.2">
      <c r="A3226" t="s">
        <v>6529</v>
      </c>
      <c r="B3226" s="2">
        <v>32235</v>
      </c>
      <c r="C3226" t="s">
        <v>3255</v>
      </c>
      <c r="D3226" t="s">
        <v>3263</v>
      </c>
      <c r="E3226" t="s">
        <v>3257</v>
      </c>
      <c r="F3226" t="s">
        <v>13</v>
      </c>
      <c r="G3226" t="s">
        <v>37</v>
      </c>
    </row>
    <row r="3227" spans="1:7" x14ac:dyDescent="0.2">
      <c r="A3227" t="s">
        <v>6530</v>
      </c>
      <c r="B3227" s="2">
        <v>41767</v>
      </c>
      <c r="C3227" t="s">
        <v>3255</v>
      </c>
      <c r="D3227" t="s">
        <v>3266</v>
      </c>
      <c r="E3227" t="s">
        <v>3257</v>
      </c>
      <c r="F3227" t="s">
        <v>13</v>
      </c>
      <c r="G3227" t="s">
        <v>21</v>
      </c>
    </row>
    <row r="3228" spans="1:7" x14ac:dyDescent="0.2">
      <c r="A3228" t="s">
        <v>6531</v>
      </c>
      <c r="B3228" s="2">
        <v>40006</v>
      </c>
      <c r="C3228" t="s">
        <v>3255</v>
      </c>
      <c r="D3228" t="s">
        <v>3300</v>
      </c>
      <c r="E3228" t="s">
        <v>3257</v>
      </c>
      <c r="F3228" t="s">
        <v>13</v>
      </c>
      <c r="G3228" t="s">
        <v>37</v>
      </c>
    </row>
    <row r="3229" spans="1:7" x14ac:dyDescent="0.2">
      <c r="A3229" t="s">
        <v>6532</v>
      </c>
      <c r="B3229" s="2">
        <v>41807</v>
      </c>
      <c r="C3229" t="s">
        <v>3255</v>
      </c>
      <c r="D3229" t="s">
        <v>3266</v>
      </c>
      <c r="E3229" t="s">
        <v>3257</v>
      </c>
      <c r="F3229" t="s">
        <v>13</v>
      </c>
      <c r="G3229" t="s">
        <v>37</v>
      </c>
    </row>
    <row r="3230" spans="1:7" x14ac:dyDescent="0.2">
      <c r="A3230" t="s">
        <v>6533</v>
      </c>
      <c r="B3230" s="2">
        <v>32354</v>
      </c>
      <c r="C3230" t="s">
        <v>3255</v>
      </c>
      <c r="D3230" t="s">
        <v>3266</v>
      </c>
      <c r="E3230" t="s">
        <v>3257</v>
      </c>
      <c r="F3230" t="s">
        <v>13</v>
      </c>
      <c r="G3230" t="s">
        <v>37</v>
      </c>
    </row>
    <row r="3231" spans="1:7" x14ac:dyDescent="0.2">
      <c r="A3231" t="s">
        <v>6534</v>
      </c>
      <c r="B3231" s="2">
        <v>40110</v>
      </c>
      <c r="C3231" t="s">
        <v>3255</v>
      </c>
      <c r="D3231" t="s">
        <v>3263</v>
      </c>
      <c r="E3231" t="s">
        <v>3257</v>
      </c>
      <c r="F3231" t="s">
        <v>13</v>
      </c>
      <c r="G3231" t="s">
        <v>37</v>
      </c>
    </row>
    <row r="3232" spans="1:7" x14ac:dyDescent="0.2">
      <c r="A3232" t="s">
        <v>6535</v>
      </c>
      <c r="B3232" s="2">
        <v>36367</v>
      </c>
      <c r="C3232" t="s">
        <v>3456</v>
      </c>
      <c r="D3232" t="s">
        <v>3433</v>
      </c>
      <c r="E3232" t="s">
        <v>3257</v>
      </c>
      <c r="F3232" t="s">
        <v>13</v>
      </c>
      <c r="G3232" t="s">
        <v>37</v>
      </c>
    </row>
    <row r="3233" spans="1:7" x14ac:dyDescent="0.2">
      <c r="A3233" t="s">
        <v>6536</v>
      </c>
      <c r="B3233" s="2">
        <v>36717</v>
      </c>
      <c r="C3233" t="s">
        <v>3255</v>
      </c>
      <c r="D3233" t="s">
        <v>3259</v>
      </c>
      <c r="E3233" t="s">
        <v>3257</v>
      </c>
      <c r="F3233" t="s">
        <v>65</v>
      </c>
      <c r="G3233" t="s">
        <v>37</v>
      </c>
    </row>
    <row r="3234" spans="1:7" x14ac:dyDescent="0.2">
      <c r="A3234" t="s">
        <v>6537</v>
      </c>
      <c r="B3234" s="2">
        <v>37725</v>
      </c>
      <c r="C3234" t="s">
        <v>3255</v>
      </c>
      <c r="D3234" t="s">
        <v>3259</v>
      </c>
      <c r="E3234" t="s">
        <v>3257</v>
      </c>
      <c r="F3234" t="s">
        <v>13</v>
      </c>
      <c r="G3234" t="s">
        <v>18</v>
      </c>
    </row>
    <row r="3235" spans="1:7" x14ac:dyDescent="0.2">
      <c r="A3235" t="s">
        <v>6538</v>
      </c>
      <c r="B3235" s="2">
        <v>40830</v>
      </c>
      <c r="C3235" t="s">
        <v>3255</v>
      </c>
      <c r="D3235" t="s">
        <v>3433</v>
      </c>
      <c r="E3235" t="s">
        <v>3257</v>
      </c>
      <c r="F3235" t="s">
        <v>13</v>
      </c>
      <c r="G3235" t="s">
        <v>21</v>
      </c>
    </row>
    <row r="3236" spans="1:7" x14ac:dyDescent="0.2">
      <c r="A3236" t="s">
        <v>6539</v>
      </c>
      <c r="B3236" s="2">
        <v>39412</v>
      </c>
      <c r="C3236" t="s">
        <v>3255</v>
      </c>
      <c r="D3236" t="s">
        <v>3300</v>
      </c>
      <c r="E3236" t="s">
        <v>3257</v>
      </c>
      <c r="F3236" t="s">
        <v>13</v>
      </c>
      <c r="G3236" t="s">
        <v>21</v>
      </c>
    </row>
    <row r="3237" spans="1:7" x14ac:dyDescent="0.2">
      <c r="A3237" t="s">
        <v>6540</v>
      </c>
      <c r="B3237" s="2">
        <v>42322</v>
      </c>
      <c r="C3237" t="s">
        <v>3255</v>
      </c>
      <c r="D3237" t="s">
        <v>3266</v>
      </c>
      <c r="E3237" t="s">
        <v>3257</v>
      </c>
      <c r="F3237" t="s">
        <v>13</v>
      </c>
      <c r="G3237" t="s">
        <v>37</v>
      </c>
    </row>
    <row r="3238" spans="1:7" x14ac:dyDescent="0.2">
      <c r="A3238" t="s">
        <v>6541</v>
      </c>
      <c r="B3238" s="2">
        <v>39548</v>
      </c>
      <c r="C3238" t="s">
        <v>3255</v>
      </c>
      <c r="D3238" t="s">
        <v>3433</v>
      </c>
      <c r="E3238" t="s">
        <v>3257</v>
      </c>
      <c r="F3238" t="s">
        <v>13</v>
      </c>
      <c r="G3238" t="s">
        <v>37</v>
      </c>
    </row>
    <row r="3239" spans="1:7" x14ac:dyDescent="0.2">
      <c r="A3239" t="s">
        <v>6542</v>
      </c>
      <c r="B3239" s="2">
        <v>39494</v>
      </c>
      <c r="C3239" t="s">
        <v>3255</v>
      </c>
      <c r="D3239" t="s">
        <v>3266</v>
      </c>
      <c r="E3239" t="s">
        <v>3257</v>
      </c>
      <c r="F3239" t="s">
        <v>13</v>
      </c>
      <c r="G3239" t="s">
        <v>18</v>
      </c>
    </row>
    <row r="3240" spans="1:7" x14ac:dyDescent="0.2">
      <c r="A3240" t="s">
        <v>6543</v>
      </c>
      <c r="B3240" s="2">
        <v>37567</v>
      </c>
      <c r="C3240" t="s">
        <v>3255</v>
      </c>
      <c r="D3240" t="s">
        <v>3263</v>
      </c>
      <c r="E3240" t="s">
        <v>3257</v>
      </c>
      <c r="F3240" t="s">
        <v>13</v>
      </c>
      <c r="G3240" t="s">
        <v>21</v>
      </c>
    </row>
    <row r="3241" spans="1:7" x14ac:dyDescent="0.2">
      <c r="A3241" t="s">
        <v>6544</v>
      </c>
      <c r="B3241" s="2">
        <v>33276</v>
      </c>
      <c r="C3241" t="s">
        <v>3255</v>
      </c>
      <c r="D3241" t="s">
        <v>3259</v>
      </c>
      <c r="E3241" t="s">
        <v>3257</v>
      </c>
      <c r="F3241" t="s">
        <v>13</v>
      </c>
      <c r="G3241" t="s">
        <v>37</v>
      </c>
    </row>
    <row r="3242" spans="1:7" x14ac:dyDescent="0.2">
      <c r="A3242" t="s">
        <v>6545</v>
      </c>
      <c r="B3242" s="2">
        <v>34563</v>
      </c>
      <c r="C3242" t="s">
        <v>3255</v>
      </c>
      <c r="D3242" t="s">
        <v>3263</v>
      </c>
      <c r="E3242" t="s">
        <v>3257</v>
      </c>
      <c r="F3242" t="s">
        <v>13</v>
      </c>
      <c r="G3242" t="s">
        <v>37</v>
      </c>
    </row>
    <row r="3243" spans="1:7" x14ac:dyDescent="0.2">
      <c r="A3243" t="s">
        <v>6546</v>
      </c>
      <c r="B3243" s="2">
        <v>37071</v>
      </c>
      <c r="C3243" t="s">
        <v>3255</v>
      </c>
      <c r="D3243" t="s">
        <v>3433</v>
      </c>
      <c r="E3243" t="s">
        <v>3257</v>
      </c>
      <c r="F3243" t="s">
        <v>13</v>
      </c>
      <c r="G3243" t="s">
        <v>37</v>
      </c>
    </row>
    <row r="3244" spans="1:7" x14ac:dyDescent="0.2">
      <c r="A3244" t="s">
        <v>6547</v>
      </c>
      <c r="B3244" s="2">
        <v>42099</v>
      </c>
      <c r="C3244" t="s">
        <v>3255</v>
      </c>
      <c r="D3244" t="s">
        <v>3263</v>
      </c>
      <c r="E3244" t="s">
        <v>3257</v>
      </c>
      <c r="F3244" t="s">
        <v>13</v>
      </c>
      <c r="G3244" t="s">
        <v>21</v>
      </c>
    </row>
    <row r="3245" spans="1:7" x14ac:dyDescent="0.2">
      <c r="A3245" t="s">
        <v>6548</v>
      </c>
      <c r="B3245" s="2">
        <v>37038</v>
      </c>
      <c r="C3245" t="s">
        <v>3255</v>
      </c>
      <c r="D3245" t="s">
        <v>3263</v>
      </c>
      <c r="E3245" t="s">
        <v>3257</v>
      </c>
      <c r="F3245" t="s">
        <v>13</v>
      </c>
      <c r="G3245" t="s">
        <v>21</v>
      </c>
    </row>
    <row r="3246" spans="1:7" x14ac:dyDescent="0.2">
      <c r="A3246" t="s">
        <v>6549</v>
      </c>
      <c r="B3246" s="2">
        <v>40880</v>
      </c>
      <c r="C3246" t="s">
        <v>3255</v>
      </c>
      <c r="D3246" t="s">
        <v>3266</v>
      </c>
      <c r="E3246" t="s">
        <v>3257</v>
      </c>
      <c r="F3246" t="s">
        <v>13</v>
      </c>
      <c r="G3246" t="s">
        <v>21</v>
      </c>
    </row>
    <row r="3247" spans="1:7" x14ac:dyDescent="0.2">
      <c r="A3247" t="s">
        <v>6550</v>
      </c>
      <c r="B3247" s="2">
        <v>38396</v>
      </c>
      <c r="C3247" t="s">
        <v>3255</v>
      </c>
      <c r="D3247" t="s">
        <v>3272</v>
      </c>
      <c r="E3247" t="s">
        <v>3257</v>
      </c>
      <c r="F3247" t="s">
        <v>65</v>
      </c>
      <c r="G3247" t="s">
        <v>21</v>
      </c>
    </row>
    <row r="3248" spans="1:7" x14ac:dyDescent="0.2">
      <c r="A3248" t="s">
        <v>6551</v>
      </c>
      <c r="B3248" s="2">
        <v>39413</v>
      </c>
      <c r="C3248" t="s">
        <v>3255</v>
      </c>
      <c r="D3248" t="s">
        <v>3300</v>
      </c>
      <c r="E3248" t="s">
        <v>3257</v>
      </c>
      <c r="F3248" t="s">
        <v>13</v>
      </c>
      <c r="G3248" t="s">
        <v>37</v>
      </c>
    </row>
    <row r="3249" spans="1:7" x14ac:dyDescent="0.2">
      <c r="A3249" t="s">
        <v>6552</v>
      </c>
      <c r="B3249" s="2">
        <v>39275</v>
      </c>
      <c r="C3249" t="s">
        <v>3255</v>
      </c>
      <c r="D3249" t="s">
        <v>3433</v>
      </c>
      <c r="E3249" t="s">
        <v>3257</v>
      </c>
      <c r="F3249" t="s">
        <v>13</v>
      </c>
      <c r="G3249" t="s">
        <v>21</v>
      </c>
    </row>
    <row r="3250" spans="1:7" x14ac:dyDescent="0.2">
      <c r="A3250" t="s">
        <v>6553</v>
      </c>
      <c r="B3250" s="2">
        <v>35096</v>
      </c>
      <c r="C3250" t="s">
        <v>3255</v>
      </c>
      <c r="D3250" t="s">
        <v>3266</v>
      </c>
      <c r="E3250" t="s">
        <v>3257</v>
      </c>
      <c r="F3250" t="s">
        <v>13</v>
      </c>
      <c r="G3250" t="s">
        <v>21</v>
      </c>
    </row>
    <row r="3251" spans="1:7" x14ac:dyDescent="0.2">
      <c r="A3251" t="s">
        <v>6554</v>
      </c>
      <c r="B3251" s="2">
        <v>39000</v>
      </c>
      <c r="C3251" t="s">
        <v>3255</v>
      </c>
      <c r="D3251" t="s">
        <v>3263</v>
      </c>
      <c r="E3251" t="s">
        <v>3257</v>
      </c>
      <c r="F3251" t="s">
        <v>13</v>
      </c>
      <c r="G3251" t="s">
        <v>37</v>
      </c>
    </row>
    <row r="3252" spans="1:7" x14ac:dyDescent="0.2">
      <c r="A3252" t="s">
        <v>6555</v>
      </c>
      <c r="B3252" s="2">
        <v>35229</v>
      </c>
      <c r="C3252" t="s">
        <v>3255</v>
      </c>
      <c r="D3252" t="s">
        <v>3300</v>
      </c>
      <c r="E3252" t="s">
        <v>3257</v>
      </c>
      <c r="F3252" t="s">
        <v>196</v>
      </c>
      <c r="G3252" t="s">
        <v>37</v>
      </c>
    </row>
    <row r="3253" spans="1:7" x14ac:dyDescent="0.2">
      <c r="A3253" t="s">
        <v>6556</v>
      </c>
      <c r="B3253" s="2">
        <v>34381</v>
      </c>
      <c r="C3253" t="s">
        <v>3255</v>
      </c>
      <c r="D3253" t="s">
        <v>3266</v>
      </c>
      <c r="E3253" t="s">
        <v>3257</v>
      </c>
      <c r="F3253" t="s">
        <v>13</v>
      </c>
      <c r="G3253" t="s">
        <v>37</v>
      </c>
    </row>
    <row r="3254" spans="1:7" x14ac:dyDescent="0.2">
      <c r="A3254" t="s">
        <v>6557</v>
      </c>
      <c r="B3254" s="2">
        <v>40096</v>
      </c>
      <c r="C3254" t="s">
        <v>3255</v>
      </c>
      <c r="D3254" t="s">
        <v>3266</v>
      </c>
      <c r="E3254" t="s">
        <v>3257</v>
      </c>
      <c r="F3254" t="s">
        <v>13</v>
      </c>
      <c r="G3254" t="s">
        <v>21</v>
      </c>
    </row>
    <row r="3255" spans="1:7" x14ac:dyDescent="0.2">
      <c r="A3255" t="s">
        <v>6558</v>
      </c>
      <c r="B3255" s="2">
        <v>41122</v>
      </c>
      <c r="C3255" t="s">
        <v>3255</v>
      </c>
      <c r="D3255" t="s">
        <v>3263</v>
      </c>
      <c r="E3255" t="s">
        <v>3257</v>
      </c>
      <c r="F3255" t="s">
        <v>13</v>
      </c>
      <c r="G3255" t="s">
        <v>21</v>
      </c>
    </row>
    <row r="3256" spans="1:7" x14ac:dyDescent="0.2">
      <c r="A3256" t="s">
        <v>6559</v>
      </c>
      <c r="B3256" s="2">
        <v>38741</v>
      </c>
      <c r="C3256" t="s">
        <v>3255</v>
      </c>
      <c r="D3256" t="s">
        <v>3263</v>
      </c>
      <c r="E3256" t="s">
        <v>3257</v>
      </c>
      <c r="F3256" t="s">
        <v>13</v>
      </c>
      <c r="G3256" t="s">
        <v>21</v>
      </c>
    </row>
    <row r="3257" spans="1:7" x14ac:dyDescent="0.2">
      <c r="A3257" t="s">
        <v>6560</v>
      </c>
      <c r="B3257" s="2">
        <v>35395</v>
      </c>
      <c r="C3257" t="s">
        <v>3255</v>
      </c>
      <c r="D3257" t="s">
        <v>3300</v>
      </c>
      <c r="E3257" t="s">
        <v>3257</v>
      </c>
      <c r="F3257" t="s">
        <v>13</v>
      </c>
      <c r="G3257" t="s">
        <v>37</v>
      </c>
    </row>
    <row r="3258" spans="1:7" x14ac:dyDescent="0.2">
      <c r="A3258" t="s">
        <v>6561</v>
      </c>
      <c r="B3258" s="2">
        <v>37109</v>
      </c>
      <c r="C3258" t="s">
        <v>3255</v>
      </c>
      <c r="D3258" t="s">
        <v>3259</v>
      </c>
      <c r="E3258" t="s">
        <v>3257</v>
      </c>
      <c r="F3258" t="s">
        <v>13</v>
      </c>
      <c r="G3258" t="s">
        <v>37</v>
      </c>
    </row>
    <row r="3259" spans="1:7" x14ac:dyDescent="0.2">
      <c r="A3259" t="s">
        <v>6562</v>
      </c>
      <c r="B3259" s="2">
        <v>36828</v>
      </c>
      <c r="C3259" t="s">
        <v>3255</v>
      </c>
      <c r="D3259" t="s">
        <v>3300</v>
      </c>
      <c r="E3259" t="s">
        <v>3698</v>
      </c>
      <c r="F3259" t="s">
        <v>2213</v>
      </c>
      <c r="G3259" t="s">
        <v>37</v>
      </c>
    </row>
    <row r="3260" spans="1:7" x14ac:dyDescent="0.2">
      <c r="A3260" t="s">
        <v>6563</v>
      </c>
      <c r="B3260" s="2">
        <v>35149</v>
      </c>
      <c r="C3260" t="s">
        <v>3255</v>
      </c>
      <c r="D3260" t="s">
        <v>3263</v>
      </c>
      <c r="E3260" t="s">
        <v>3257</v>
      </c>
      <c r="F3260" t="s">
        <v>13</v>
      </c>
      <c r="G3260" t="s">
        <v>37</v>
      </c>
    </row>
    <row r="3261" spans="1:7" x14ac:dyDescent="0.2">
      <c r="A3261" t="s">
        <v>6564</v>
      </c>
      <c r="B3261" s="2">
        <v>41356</v>
      </c>
      <c r="C3261" t="s">
        <v>3255</v>
      </c>
      <c r="D3261" t="s">
        <v>3272</v>
      </c>
      <c r="E3261" t="s">
        <v>3257</v>
      </c>
      <c r="F3261" t="s">
        <v>13</v>
      </c>
      <c r="G3261" t="s">
        <v>18</v>
      </c>
    </row>
    <row r="3262" spans="1:7" x14ac:dyDescent="0.2">
      <c r="A3262" t="s">
        <v>6565</v>
      </c>
      <c r="B3262" s="2">
        <v>34940</v>
      </c>
      <c r="C3262" t="s">
        <v>3255</v>
      </c>
      <c r="D3262" t="s">
        <v>3272</v>
      </c>
      <c r="E3262" t="s">
        <v>3257</v>
      </c>
      <c r="F3262" t="s">
        <v>13</v>
      </c>
      <c r="G3262" t="s">
        <v>18</v>
      </c>
    </row>
    <row r="3263" spans="1:7" x14ac:dyDescent="0.2">
      <c r="A3263" t="s">
        <v>6566</v>
      </c>
      <c r="B3263" s="2">
        <v>37472</v>
      </c>
      <c r="C3263" t="s">
        <v>3255</v>
      </c>
      <c r="D3263" t="s">
        <v>3272</v>
      </c>
      <c r="E3263" t="s">
        <v>3257</v>
      </c>
      <c r="F3263" t="s">
        <v>13</v>
      </c>
      <c r="G3263" t="s">
        <v>18</v>
      </c>
    </row>
    <row r="3264" spans="1:7" x14ac:dyDescent="0.2">
      <c r="A3264" t="s">
        <v>6567</v>
      </c>
      <c r="B3264" s="2">
        <v>41409</v>
      </c>
      <c r="C3264" t="s">
        <v>3255</v>
      </c>
      <c r="D3264" t="s">
        <v>3266</v>
      </c>
      <c r="E3264" t="s">
        <v>3257</v>
      </c>
      <c r="F3264" t="s">
        <v>13</v>
      </c>
      <c r="G3264" t="s">
        <v>37</v>
      </c>
    </row>
    <row r="3265" spans="1:7" x14ac:dyDescent="0.2">
      <c r="A3265" t="s">
        <v>6568</v>
      </c>
      <c r="B3265" s="2">
        <v>41577</v>
      </c>
      <c r="C3265" t="s">
        <v>3255</v>
      </c>
      <c r="D3265" t="s">
        <v>3433</v>
      </c>
      <c r="E3265" t="s">
        <v>3257</v>
      </c>
      <c r="F3265" t="s">
        <v>65</v>
      </c>
      <c r="G3265" t="s">
        <v>21</v>
      </c>
    </row>
    <row r="3266" spans="1:7" x14ac:dyDescent="0.2">
      <c r="A3266" t="s">
        <v>6569</v>
      </c>
      <c r="B3266" s="2">
        <v>41347</v>
      </c>
      <c r="C3266" t="s">
        <v>3255</v>
      </c>
      <c r="D3266" t="s">
        <v>3272</v>
      </c>
      <c r="E3266" t="s">
        <v>3257</v>
      </c>
      <c r="F3266" t="s">
        <v>13</v>
      </c>
      <c r="G3266" t="s">
        <v>21</v>
      </c>
    </row>
    <row r="3267" spans="1:7" x14ac:dyDescent="0.2">
      <c r="A3267" t="s">
        <v>6570</v>
      </c>
      <c r="B3267" s="2">
        <v>38404</v>
      </c>
      <c r="C3267" t="s">
        <v>3255</v>
      </c>
      <c r="D3267" t="s">
        <v>3266</v>
      </c>
      <c r="E3267" t="s">
        <v>3257</v>
      </c>
      <c r="F3267" t="s">
        <v>13</v>
      </c>
      <c r="G3267" t="s">
        <v>21</v>
      </c>
    </row>
    <row r="3268" spans="1:7" x14ac:dyDescent="0.2">
      <c r="A3268" t="s">
        <v>6571</v>
      </c>
      <c r="B3268" s="2">
        <v>37374</v>
      </c>
      <c r="C3268" t="s">
        <v>3255</v>
      </c>
      <c r="D3268" t="s">
        <v>3263</v>
      </c>
      <c r="E3268" t="s">
        <v>3257</v>
      </c>
      <c r="F3268" t="s">
        <v>1776</v>
      </c>
      <c r="G3268" t="s">
        <v>21</v>
      </c>
    </row>
    <row r="3269" spans="1:7" x14ac:dyDescent="0.2">
      <c r="A3269" t="s">
        <v>6572</v>
      </c>
      <c r="B3269" s="2">
        <v>33765</v>
      </c>
      <c r="C3269" t="s">
        <v>3255</v>
      </c>
      <c r="D3269" t="s">
        <v>3263</v>
      </c>
      <c r="E3269" t="s">
        <v>3257</v>
      </c>
      <c r="F3269" t="s">
        <v>13</v>
      </c>
      <c r="G3269" t="s">
        <v>37</v>
      </c>
    </row>
    <row r="3270" spans="1:7" x14ac:dyDescent="0.2">
      <c r="A3270" t="s">
        <v>6573</v>
      </c>
      <c r="B3270" s="2">
        <v>42280</v>
      </c>
      <c r="C3270" t="s">
        <v>3255</v>
      </c>
      <c r="D3270" t="s">
        <v>3300</v>
      </c>
      <c r="E3270" t="s">
        <v>3257</v>
      </c>
      <c r="F3270" t="s">
        <v>2611</v>
      </c>
      <c r="G3270" t="s">
        <v>37</v>
      </c>
    </row>
    <row r="3271" spans="1:7" x14ac:dyDescent="0.2">
      <c r="A3271" t="s">
        <v>6574</v>
      </c>
      <c r="B3271" s="2">
        <v>40652</v>
      </c>
      <c r="C3271" t="s">
        <v>3255</v>
      </c>
      <c r="D3271" t="s">
        <v>3266</v>
      </c>
      <c r="E3271" t="s">
        <v>6575</v>
      </c>
      <c r="F3271" t="s">
        <v>2992</v>
      </c>
      <c r="G3271" t="s">
        <v>37</v>
      </c>
    </row>
    <row r="3272" spans="1:7" x14ac:dyDescent="0.2">
      <c r="A3272" t="s">
        <v>6576</v>
      </c>
      <c r="B3272" s="2">
        <v>38411</v>
      </c>
      <c r="C3272" t="s">
        <v>3255</v>
      </c>
      <c r="D3272" t="s">
        <v>3259</v>
      </c>
      <c r="E3272" t="s">
        <v>3257</v>
      </c>
      <c r="F3272" t="s">
        <v>13</v>
      </c>
      <c r="G3272" t="s">
        <v>37</v>
      </c>
    </row>
    <row r="3273" spans="1:7" x14ac:dyDescent="0.2">
      <c r="A3273" t="s">
        <v>6577</v>
      </c>
      <c r="B3273" s="2">
        <v>32993</v>
      </c>
      <c r="C3273" t="s">
        <v>3255</v>
      </c>
      <c r="D3273" t="s">
        <v>3266</v>
      </c>
      <c r="E3273" t="s">
        <v>3257</v>
      </c>
      <c r="F3273" t="s">
        <v>13</v>
      </c>
      <c r="G3273" t="s">
        <v>18</v>
      </c>
    </row>
    <row r="3274" spans="1:7" x14ac:dyDescent="0.2">
      <c r="A3274" t="s">
        <v>6578</v>
      </c>
      <c r="B3274" s="2">
        <v>36354</v>
      </c>
      <c r="C3274" t="s">
        <v>3255</v>
      </c>
      <c r="D3274" t="s">
        <v>3433</v>
      </c>
      <c r="E3274" t="s">
        <v>3257</v>
      </c>
      <c r="F3274" t="s">
        <v>13</v>
      </c>
      <c r="G3274" t="s">
        <v>37</v>
      </c>
    </row>
    <row r="3275" spans="1:7" x14ac:dyDescent="0.2">
      <c r="A3275" t="s">
        <v>6579</v>
      </c>
      <c r="B3275" s="2">
        <v>29840</v>
      </c>
      <c r="C3275" t="s">
        <v>3456</v>
      </c>
      <c r="D3275" t="s">
        <v>3266</v>
      </c>
      <c r="E3275" t="s">
        <v>3257</v>
      </c>
      <c r="F3275" t="s">
        <v>476</v>
      </c>
      <c r="G3275" t="s">
        <v>37</v>
      </c>
    </row>
    <row r="3276" spans="1:7" x14ac:dyDescent="0.2">
      <c r="A3276" t="s">
        <v>6580</v>
      </c>
      <c r="B3276" s="2">
        <v>28980</v>
      </c>
      <c r="C3276" t="s">
        <v>3255</v>
      </c>
      <c r="D3276" t="s">
        <v>3433</v>
      </c>
      <c r="E3276" t="s">
        <v>3257</v>
      </c>
      <c r="F3276" t="s">
        <v>13</v>
      </c>
      <c r="G3276" t="s">
        <v>18</v>
      </c>
    </row>
    <row r="3277" spans="1:7" x14ac:dyDescent="0.2">
      <c r="A3277" t="s">
        <v>6581</v>
      </c>
      <c r="B3277" s="2">
        <v>23342</v>
      </c>
      <c r="C3277" t="s">
        <v>3255</v>
      </c>
      <c r="D3277" t="s">
        <v>3266</v>
      </c>
      <c r="E3277" t="s">
        <v>3257</v>
      </c>
      <c r="F3277" t="s">
        <v>13</v>
      </c>
      <c r="G3277" t="s">
        <v>2318</v>
      </c>
    </row>
    <row r="3278" spans="1:7" x14ac:dyDescent="0.2">
      <c r="A3278" t="s">
        <v>6582</v>
      </c>
      <c r="B3278" s="2">
        <v>37326</v>
      </c>
      <c r="C3278" t="s">
        <v>3255</v>
      </c>
      <c r="D3278" t="s">
        <v>3263</v>
      </c>
      <c r="E3278" t="s">
        <v>3257</v>
      </c>
      <c r="F3278" t="s">
        <v>65</v>
      </c>
      <c r="G3278" t="s">
        <v>37</v>
      </c>
    </row>
    <row r="3279" spans="1:7" x14ac:dyDescent="0.2">
      <c r="A3279" t="s">
        <v>6583</v>
      </c>
      <c r="B3279" s="2">
        <v>36903</v>
      </c>
      <c r="C3279" t="s">
        <v>3255</v>
      </c>
      <c r="D3279" t="s">
        <v>3409</v>
      </c>
      <c r="E3279" t="s">
        <v>3257</v>
      </c>
      <c r="F3279" t="s">
        <v>13</v>
      </c>
      <c r="G3279" t="s">
        <v>21</v>
      </c>
    </row>
    <row r="3280" spans="1:7" x14ac:dyDescent="0.2">
      <c r="A3280" t="s">
        <v>6584</v>
      </c>
      <c r="B3280" s="2">
        <v>34240</v>
      </c>
      <c r="C3280" t="s">
        <v>3255</v>
      </c>
      <c r="D3280" t="s">
        <v>3263</v>
      </c>
      <c r="E3280" t="s">
        <v>3257</v>
      </c>
      <c r="F3280" t="s">
        <v>1776</v>
      </c>
      <c r="G3280" t="s">
        <v>37</v>
      </c>
    </row>
    <row r="3281" spans="1:7" x14ac:dyDescent="0.2">
      <c r="A3281" t="s">
        <v>6585</v>
      </c>
      <c r="B3281" s="2">
        <v>36454</v>
      </c>
      <c r="C3281" t="s">
        <v>3255</v>
      </c>
      <c r="D3281" t="s">
        <v>3433</v>
      </c>
      <c r="E3281" t="s">
        <v>3257</v>
      </c>
      <c r="F3281" t="s">
        <v>13</v>
      </c>
      <c r="G3281" t="s">
        <v>37</v>
      </c>
    </row>
    <row r="3282" spans="1:7" x14ac:dyDescent="0.2">
      <c r="A3282" t="s">
        <v>6586</v>
      </c>
      <c r="B3282" s="2">
        <v>34473</v>
      </c>
      <c r="C3282" t="s">
        <v>3255</v>
      </c>
      <c r="D3282" t="s">
        <v>3266</v>
      </c>
      <c r="E3282" t="s">
        <v>4976</v>
      </c>
      <c r="F3282" t="s">
        <v>701</v>
      </c>
      <c r="G3282" t="s">
        <v>37</v>
      </c>
    </row>
    <row r="3283" spans="1:7" x14ac:dyDescent="0.2">
      <c r="A3283" t="s">
        <v>6587</v>
      </c>
      <c r="B3283" s="2">
        <v>32631</v>
      </c>
      <c r="C3283" t="s">
        <v>3255</v>
      </c>
      <c r="D3283" t="s">
        <v>3259</v>
      </c>
      <c r="E3283" t="s">
        <v>3257</v>
      </c>
      <c r="F3283" t="s">
        <v>13</v>
      </c>
      <c r="G3283" t="s">
        <v>37</v>
      </c>
    </row>
    <row r="3284" spans="1:7" x14ac:dyDescent="0.2">
      <c r="A3284" t="s">
        <v>6588</v>
      </c>
      <c r="B3284" s="2">
        <v>39135</v>
      </c>
      <c r="C3284" t="s">
        <v>3255</v>
      </c>
      <c r="D3284" t="s">
        <v>3259</v>
      </c>
      <c r="E3284" t="s">
        <v>3257</v>
      </c>
      <c r="F3284" t="s">
        <v>13</v>
      </c>
      <c r="G3284" t="s">
        <v>37</v>
      </c>
    </row>
    <row r="3285" spans="1:7" x14ac:dyDescent="0.2">
      <c r="A3285" t="s">
        <v>6589</v>
      </c>
      <c r="B3285" s="2">
        <v>30985</v>
      </c>
      <c r="C3285" t="s">
        <v>3255</v>
      </c>
      <c r="D3285" t="s">
        <v>3266</v>
      </c>
      <c r="E3285" t="s">
        <v>3257</v>
      </c>
      <c r="F3285" t="s">
        <v>13</v>
      </c>
      <c r="G3285" t="s">
        <v>18</v>
      </c>
    </row>
    <row r="3286" spans="1:7" x14ac:dyDescent="0.2">
      <c r="A3286" t="s">
        <v>6590</v>
      </c>
      <c r="B3286" s="2">
        <v>36230</v>
      </c>
      <c r="C3286" t="s">
        <v>3255</v>
      </c>
      <c r="D3286" t="s">
        <v>3259</v>
      </c>
      <c r="E3286" t="s">
        <v>3257</v>
      </c>
      <c r="F3286" t="s">
        <v>13</v>
      </c>
      <c r="G3286" t="s">
        <v>37</v>
      </c>
    </row>
    <row r="3287" spans="1:7" x14ac:dyDescent="0.2">
      <c r="A3287" t="s">
        <v>6591</v>
      </c>
      <c r="B3287" s="2">
        <v>32619</v>
      </c>
      <c r="C3287" t="s">
        <v>3255</v>
      </c>
      <c r="D3287" t="s">
        <v>3266</v>
      </c>
      <c r="E3287" t="s">
        <v>3257</v>
      </c>
      <c r="F3287" t="s">
        <v>13</v>
      </c>
      <c r="G3287" t="s">
        <v>21</v>
      </c>
    </row>
    <row r="3288" spans="1:7" x14ac:dyDescent="0.2">
      <c r="A3288" t="s">
        <v>6592</v>
      </c>
      <c r="B3288" s="2">
        <v>40841</v>
      </c>
      <c r="C3288" t="s">
        <v>3255</v>
      </c>
      <c r="D3288" t="s">
        <v>3300</v>
      </c>
      <c r="E3288" t="s">
        <v>4842</v>
      </c>
      <c r="F3288" t="s">
        <v>1897</v>
      </c>
      <c r="G3288" t="s">
        <v>37</v>
      </c>
    </row>
    <row r="3289" spans="1:7" x14ac:dyDescent="0.2">
      <c r="A3289" t="s">
        <v>6593</v>
      </c>
      <c r="B3289" s="2">
        <v>35059</v>
      </c>
      <c r="C3289" t="s">
        <v>3255</v>
      </c>
      <c r="D3289" t="s">
        <v>3263</v>
      </c>
      <c r="E3289" t="s">
        <v>3257</v>
      </c>
      <c r="F3289" t="s">
        <v>13</v>
      </c>
      <c r="G3289" t="s">
        <v>37</v>
      </c>
    </row>
    <row r="3290" spans="1:7" x14ac:dyDescent="0.2">
      <c r="A3290" t="s">
        <v>6594</v>
      </c>
      <c r="B3290" s="2">
        <v>41337</v>
      </c>
      <c r="C3290" t="s">
        <v>3255</v>
      </c>
      <c r="D3290" t="s">
        <v>3259</v>
      </c>
      <c r="E3290" t="s">
        <v>3698</v>
      </c>
      <c r="F3290" t="s">
        <v>1646</v>
      </c>
      <c r="G3290" t="s">
        <v>21</v>
      </c>
    </row>
    <row r="3291" spans="1:7" x14ac:dyDescent="0.2">
      <c r="A3291" t="s">
        <v>6595</v>
      </c>
      <c r="B3291" s="2">
        <v>38426</v>
      </c>
      <c r="C3291" t="s">
        <v>3255</v>
      </c>
      <c r="D3291" t="s">
        <v>3256</v>
      </c>
      <c r="E3291" t="s">
        <v>4102</v>
      </c>
      <c r="F3291" t="s">
        <v>196</v>
      </c>
      <c r="G3291" t="s">
        <v>14</v>
      </c>
    </row>
    <row r="3292" spans="1:7" x14ac:dyDescent="0.2">
      <c r="A3292" t="s">
        <v>6596</v>
      </c>
      <c r="B3292" s="2">
        <v>38088</v>
      </c>
      <c r="C3292" t="s">
        <v>3255</v>
      </c>
      <c r="D3292" t="s">
        <v>3259</v>
      </c>
      <c r="E3292" t="s">
        <v>3257</v>
      </c>
      <c r="F3292" t="s">
        <v>13</v>
      </c>
      <c r="G3292" t="s">
        <v>37</v>
      </c>
    </row>
    <row r="3293" spans="1:7" x14ac:dyDescent="0.2">
      <c r="A3293" t="s">
        <v>6597</v>
      </c>
      <c r="B3293" s="2">
        <v>28739</v>
      </c>
      <c r="C3293" t="s">
        <v>3255</v>
      </c>
      <c r="D3293" t="s">
        <v>3259</v>
      </c>
      <c r="E3293" t="s">
        <v>3257</v>
      </c>
      <c r="F3293" t="s">
        <v>13</v>
      </c>
      <c r="G3293" t="s">
        <v>37</v>
      </c>
    </row>
    <row r="3294" spans="1:7" x14ac:dyDescent="0.2">
      <c r="A3294" t="s">
        <v>6598</v>
      </c>
      <c r="B3294" s="2">
        <v>36939</v>
      </c>
      <c r="C3294" t="s">
        <v>3255</v>
      </c>
      <c r="D3294" t="s">
        <v>3300</v>
      </c>
      <c r="E3294" t="s">
        <v>3257</v>
      </c>
      <c r="F3294" t="s">
        <v>13</v>
      </c>
      <c r="G3294" t="s">
        <v>370</v>
      </c>
    </row>
    <row r="3295" spans="1:7" x14ac:dyDescent="0.2">
      <c r="A3295" t="s">
        <v>6599</v>
      </c>
      <c r="B3295" s="2">
        <v>38347</v>
      </c>
      <c r="C3295" t="s">
        <v>3255</v>
      </c>
      <c r="D3295" t="s">
        <v>3588</v>
      </c>
      <c r="E3295" t="s">
        <v>3257</v>
      </c>
      <c r="F3295" t="s">
        <v>13</v>
      </c>
      <c r="G3295" t="s">
        <v>37</v>
      </c>
    </row>
    <row r="3296" spans="1:7" x14ac:dyDescent="0.2">
      <c r="A3296" t="s">
        <v>6600</v>
      </c>
      <c r="B3296" s="2">
        <v>33865</v>
      </c>
      <c r="C3296" t="s">
        <v>3255</v>
      </c>
      <c r="D3296" t="s">
        <v>3300</v>
      </c>
      <c r="E3296" t="s">
        <v>3257</v>
      </c>
      <c r="F3296" t="s">
        <v>13</v>
      </c>
      <c r="G3296" t="s">
        <v>37</v>
      </c>
    </row>
    <row r="3297" spans="1:7" x14ac:dyDescent="0.2">
      <c r="A3297" t="s">
        <v>6601</v>
      </c>
      <c r="B3297" s="2">
        <v>35399</v>
      </c>
      <c r="C3297" t="s">
        <v>3255</v>
      </c>
      <c r="D3297" t="s">
        <v>3300</v>
      </c>
      <c r="E3297" t="s">
        <v>3257</v>
      </c>
      <c r="F3297" t="s">
        <v>13</v>
      </c>
      <c r="G3297" t="s">
        <v>37</v>
      </c>
    </row>
    <row r="3298" spans="1:7" x14ac:dyDescent="0.2">
      <c r="A3298" t="s">
        <v>6602</v>
      </c>
      <c r="B3298" s="2">
        <v>37771</v>
      </c>
      <c r="C3298" t="s">
        <v>3255</v>
      </c>
      <c r="D3298" t="s">
        <v>3300</v>
      </c>
      <c r="E3298" t="s">
        <v>3257</v>
      </c>
      <c r="F3298" t="s">
        <v>13</v>
      </c>
      <c r="G3298" t="s">
        <v>37</v>
      </c>
    </row>
    <row r="3299" spans="1:7" x14ac:dyDescent="0.2">
      <c r="A3299" t="s">
        <v>6603</v>
      </c>
      <c r="B3299" s="2">
        <v>39815</v>
      </c>
      <c r="C3299" t="s">
        <v>3456</v>
      </c>
      <c r="D3299" t="s">
        <v>3263</v>
      </c>
      <c r="E3299" t="s">
        <v>3920</v>
      </c>
      <c r="F3299" t="s">
        <v>1010</v>
      </c>
      <c r="G3299" t="s">
        <v>37</v>
      </c>
    </row>
    <row r="3300" spans="1:7" x14ac:dyDescent="0.2">
      <c r="A3300" t="s">
        <v>6604</v>
      </c>
      <c r="B3300" s="2">
        <v>41436</v>
      </c>
      <c r="C3300" t="s">
        <v>3255</v>
      </c>
      <c r="D3300" t="s">
        <v>3263</v>
      </c>
      <c r="E3300" t="s">
        <v>4413</v>
      </c>
      <c r="F3300" t="s">
        <v>1646</v>
      </c>
      <c r="G3300" t="s">
        <v>21</v>
      </c>
    </row>
    <row r="3301" spans="1:7" x14ac:dyDescent="0.2">
      <c r="A3301" t="s">
        <v>6605</v>
      </c>
      <c r="B3301" s="2">
        <v>37387</v>
      </c>
      <c r="C3301" t="s">
        <v>3255</v>
      </c>
      <c r="D3301" t="s">
        <v>3259</v>
      </c>
      <c r="E3301" t="s">
        <v>3698</v>
      </c>
      <c r="F3301" t="s">
        <v>754</v>
      </c>
      <c r="G3301" t="s">
        <v>37</v>
      </c>
    </row>
    <row r="3302" spans="1:7" x14ac:dyDescent="0.2">
      <c r="A3302" t="s">
        <v>6606</v>
      </c>
      <c r="B3302" s="2">
        <v>40102</v>
      </c>
      <c r="C3302" t="s">
        <v>3255</v>
      </c>
      <c r="D3302" t="s">
        <v>3272</v>
      </c>
      <c r="E3302" t="s">
        <v>3257</v>
      </c>
      <c r="F3302" t="s">
        <v>196</v>
      </c>
      <c r="G3302" t="s">
        <v>359</v>
      </c>
    </row>
    <row r="3303" spans="1:7" x14ac:dyDescent="0.2">
      <c r="A3303" t="s">
        <v>6607</v>
      </c>
      <c r="B3303" s="2">
        <v>40266</v>
      </c>
      <c r="C3303" t="s">
        <v>3255</v>
      </c>
      <c r="D3303" t="s">
        <v>3259</v>
      </c>
      <c r="E3303" t="s">
        <v>3257</v>
      </c>
      <c r="F3303" t="s">
        <v>13</v>
      </c>
      <c r="G3303" t="s">
        <v>18</v>
      </c>
    </row>
    <row r="3304" spans="1:7" x14ac:dyDescent="0.2">
      <c r="A3304" t="s">
        <v>6608</v>
      </c>
      <c r="B3304" s="2">
        <v>38021</v>
      </c>
      <c r="C3304" t="s">
        <v>3255</v>
      </c>
      <c r="D3304" t="s">
        <v>3263</v>
      </c>
      <c r="E3304" t="s">
        <v>4102</v>
      </c>
      <c r="F3304" t="s">
        <v>196</v>
      </c>
      <c r="G3304" t="s">
        <v>37</v>
      </c>
    </row>
    <row r="3305" spans="1:7" x14ac:dyDescent="0.2">
      <c r="A3305" t="s">
        <v>6609</v>
      </c>
      <c r="B3305" s="2">
        <v>39445</v>
      </c>
      <c r="C3305" t="s">
        <v>3456</v>
      </c>
      <c r="D3305" t="s">
        <v>3433</v>
      </c>
      <c r="E3305" t="s">
        <v>3257</v>
      </c>
      <c r="F3305" t="s">
        <v>65</v>
      </c>
      <c r="G3305" t="s">
        <v>37</v>
      </c>
    </row>
    <row r="3306" spans="1:7" x14ac:dyDescent="0.2">
      <c r="A3306" t="s">
        <v>6610</v>
      </c>
      <c r="B3306" s="2">
        <v>38078</v>
      </c>
      <c r="C3306" t="s">
        <v>3255</v>
      </c>
      <c r="D3306" t="s">
        <v>3263</v>
      </c>
      <c r="E3306" t="s">
        <v>3257</v>
      </c>
      <c r="F3306" t="s">
        <v>754</v>
      </c>
      <c r="G3306" t="s">
        <v>37</v>
      </c>
    </row>
    <row r="3307" spans="1:7" x14ac:dyDescent="0.2">
      <c r="A3307" t="s">
        <v>6611</v>
      </c>
      <c r="B3307" s="2">
        <v>37984</v>
      </c>
      <c r="C3307" t="s">
        <v>3255</v>
      </c>
      <c r="D3307" t="s">
        <v>3300</v>
      </c>
      <c r="E3307" t="s">
        <v>3257</v>
      </c>
      <c r="F3307" t="s">
        <v>36</v>
      </c>
      <c r="G3307" t="s">
        <v>37</v>
      </c>
    </row>
    <row r="3308" spans="1:7" x14ac:dyDescent="0.2">
      <c r="A3308" t="s">
        <v>6612</v>
      </c>
      <c r="B3308" s="2">
        <v>37759</v>
      </c>
      <c r="C3308" t="s">
        <v>3255</v>
      </c>
      <c r="D3308" t="s">
        <v>3433</v>
      </c>
      <c r="E3308" t="s">
        <v>3257</v>
      </c>
      <c r="F3308" t="s">
        <v>36</v>
      </c>
      <c r="G3308" t="s">
        <v>21</v>
      </c>
    </row>
    <row r="3309" spans="1:7" x14ac:dyDescent="0.2">
      <c r="A3309" t="s">
        <v>6613</v>
      </c>
      <c r="B3309" s="2">
        <v>38537</v>
      </c>
      <c r="C3309" t="s">
        <v>3255</v>
      </c>
      <c r="D3309" t="s">
        <v>3300</v>
      </c>
      <c r="E3309" t="s">
        <v>3257</v>
      </c>
      <c r="F3309" t="s">
        <v>13</v>
      </c>
      <c r="G3309" t="s">
        <v>37</v>
      </c>
    </row>
    <row r="3310" spans="1:7" x14ac:dyDescent="0.2">
      <c r="A3310" t="s">
        <v>6614</v>
      </c>
      <c r="B3310" s="2">
        <v>41279</v>
      </c>
      <c r="C3310" t="s">
        <v>3255</v>
      </c>
      <c r="D3310" t="s">
        <v>3263</v>
      </c>
      <c r="E3310" t="s">
        <v>3731</v>
      </c>
      <c r="F3310" t="s">
        <v>1533</v>
      </c>
      <c r="G3310" t="s">
        <v>359</v>
      </c>
    </row>
    <row r="3311" spans="1:7" x14ac:dyDescent="0.2">
      <c r="A3311" t="s">
        <v>6615</v>
      </c>
      <c r="B3311" s="2">
        <v>36530</v>
      </c>
      <c r="C3311" t="s">
        <v>3255</v>
      </c>
      <c r="D3311" t="s">
        <v>3300</v>
      </c>
      <c r="E3311" t="s">
        <v>3257</v>
      </c>
      <c r="F3311" t="s">
        <v>13</v>
      </c>
      <c r="G3311" t="s">
        <v>37</v>
      </c>
    </row>
    <row r="3312" spans="1:7" x14ac:dyDescent="0.2">
      <c r="A3312" t="s">
        <v>6616</v>
      </c>
      <c r="B3312" s="2">
        <v>37356</v>
      </c>
      <c r="C3312" t="s">
        <v>3255</v>
      </c>
      <c r="D3312" t="s">
        <v>3263</v>
      </c>
      <c r="E3312" t="s">
        <v>3257</v>
      </c>
      <c r="F3312" t="s">
        <v>65</v>
      </c>
      <c r="G3312" t="s">
        <v>37</v>
      </c>
    </row>
    <row r="3313" spans="1:7" x14ac:dyDescent="0.2">
      <c r="A3313" t="s">
        <v>6617</v>
      </c>
      <c r="B3313" s="2">
        <v>34146</v>
      </c>
      <c r="C3313" t="s">
        <v>3255</v>
      </c>
      <c r="D3313" t="s">
        <v>3263</v>
      </c>
      <c r="E3313" t="s">
        <v>3257</v>
      </c>
      <c r="F3313" t="s">
        <v>13</v>
      </c>
      <c r="G3313" t="s">
        <v>18</v>
      </c>
    </row>
    <row r="3314" spans="1:7" x14ac:dyDescent="0.2">
      <c r="A3314" t="s">
        <v>6618</v>
      </c>
      <c r="B3314" s="2">
        <v>39622</v>
      </c>
      <c r="C3314" t="s">
        <v>3255</v>
      </c>
      <c r="D3314" t="s">
        <v>3272</v>
      </c>
      <c r="E3314" t="s">
        <v>4322</v>
      </c>
      <c r="F3314" t="s">
        <v>161</v>
      </c>
      <c r="G3314" t="s">
        <v>14</v>
      </c>
    </row>
    <row r="3315" spans="1:7" x14ac:dyDescent="0.2">
      <c r="A3315" t="s">
        <v>6619</v>
      </c>
      <c r="B3315" s="2">
        <v>38600</v>
      </c>
      <c r="C3315" t="s">
        <v>3255</v>
      </c>
      <c r="D3315" t="s">
        <v>3300</v>
      </c>
      <c r="E3315" t="s">
        <v>3257</v>
      </c>
      <c r="F3315" t="s">
        <v>36</v>
      </c>
      <c r="G3315" t="s">
        <v>37</v>
      </c>
    </row>
    <row r="3316" spans="1:7" x14ac:dyDescent="0.2">
      <c r="A3316" t="s">
        <v>6620</v>
      </c>
      <c r="B3316" s="2">
        <v>36071</v>
      </c>
      <c r="C3316" t="s">
        <v>3255</v>
      </c>
      <c r="D3316" t="s">
        <v>3266</v>
      </c>
      <c r="E3316" t="s">
        <v>3257</v>
      </c>
      <c r="F3316" t="s">
        <v>476</v>
      </c>
      <c r="G3316" t="s">
        <v>37</v>
      </c>
    </row>
    <row r="3317" spans="1:7" x14ac:dyDescent="0.2">
      <c r="A3317" t="s">
        <v>6621</v>
      </c>
      <c r="B3317" s="2">
        <v>39795</v>
      </c>
      <c r="C3317" t="s">
        <v>3255</v>
      </c>
      <c r="D3317" t="s">
        <v>3263</v>
      </c>
      <c r="E3317" t="s">
        <v>3257</v>
      </c>
      <c r="F3317" t="s">
        <v>13</v>
      </c>
      <c r="G3317" t="s">
        <v>37</v>
      </c>
    </row>
    <row r="3318" spans="1:7" x14ac:dyDescent="0.2">
      <c r="A3318" t="s">
        <v>6622</v>
      </c>
      <c r="B3318" s="2">
        <v>39387</v>
      </c>
      <c r="C3318" t="s">
        <v>3255</v>
      </c>
      <c r="D3318" t="s">
        <v>3272</v>
      </c>
      <c r="E3318" t="s">
        <v>3257</v>
      </c>
      <c r="F3318" t="s">
        <v>65</v>
      </c>
      <c r="G3318" t="s">
        <v>21</v>
      </c>
    </row>
    <row r="3319" spans="1:7" x14ac:dyDescent="0.2">
      <c r="A3319" t="s">
        <v>6623</v>
      </c>
      <c r="B3319" s="2">
        <v>36120</v>
      </c>
      <c r="C3319" t="s">
        <v>3255</v>
      </c>
      <c r="D3319" t="s">
        <v>3272</v>
      </c>
      <c r="E3319" t="s">
        <v>3257</v>
      </c>
      <c r="F3319" t="s">
        <v>13</v>
      </c>
      <c r="G3319" t="s">
        <v>37</v>
      </c>
    </row>
    <row r="3320" spans="1:7" x14ac:dyDescent="0.2">
      <c r="A3320" t="s">
        <v>6624</v>
      </c>
      <c r="B3320" s="2">
        <v>37854</v>
      </c>
      <c r="C3320" t="s">
        <v>3255</v>
      </c>
      <c r="D3320" t="s">
        <v>3259</v>
      </c>
      <c r="E3320" t="s">
        <v>4102</v>
      </c>
      <c r="F3320" t="s">
        <v>36</v>
      </c>
      <c r="G3320" t="s">
        <v>37</v>
      </c>
    </row>
    <row r="3321" spans="1:7" x14ac:dyDescent="0.2">
      <c r="A3321" t="s">
        <v>6625</v>
      </c>
      <c r="B3321" s="2">
        <v>35519</v>
      </c>
      <c r="C3321" t="s">
        <v>3255</v>
      </c>
      <c r="D3321" t="s">
        <v>3266</v>
      </c>
      <c r="E3321" t="s">
        <v>3257</v>
      </c>
      <c r="F3321" t="s">
        <v>196</v>
      </c>
      <c r="G3321" t="s">
        <v>21</v>
      </c>
    </row>
    <row r="3322" spans="1:7" x14ac:dyDescent="0.2">
      <c r="A3322" t="s">
        <v>6626</v>
      </c>
      <c r="B3322" s="2">
        <v>37032</v>
      </c>
      <c r="C3322" t="s">
        <v>3255</v>
      </c>
      <c r="D3322" t="s">
        <v>3300</v>
      </c>
      <c r="E3322" t="s">
        <v>3257</v>
      </c>
      <c r="F3322" t="s">
        <v>13</v>
      </c>
      <c r="G3322" t="s">
        <v>21</v>
      </c>
    </row>
    <row r="3323" spans="1:7" x14ac:dyDescent="0.2">
      <c r="A3323" t="s">
        <v>6627</v>
      </c>
      <c r="B3323" s="2">
        <v>37634</v>
      </c>
      <c r="C3323" t="s">
        <v>3255</v>
      </c>
      <c r="D3323" t="s">
        <v>3266</v>
      </c>
      <c r="E3323" t="s">
        <v>3257</v>
      </c>
      <c r="F3323" t="s">
        <v>13</v>
      </c>
      <c r="G3323" t="s">
        <v>37</v>
      </c>
    </row>
    <row r="3324" spans="1:7" x14ac:dyDescent="0.2">
      <c r="A3324" t="s">
        <v>6628</v>
      </c>
      <c r="B3324" s="2">
        <v>37788</v>
      </c>
      <c r="C3324" t="s">
        <v>3255</v>
      </c>
      <c r="D3324" t="s">
        <v>3263</v>
      </c>
      <c r="E3324" t="s">
        <v>3257</v>
      </c>
      <c r="F3324" t="s">
        <v>13</v>
      </c>
      <c r="G3324" t="s">
        <v>37</v>
      </c>
    </row>
    <row r="3325" spans="1:7" x14ac:dyDescent="0.2">
      <c r="A3325" t="s">
        <v>6629</v>
      </c>
      <c r="B3325" s="2">
        <v>39839</v>
      </c>
      <c r="C3325" t="s">
        <v>3255</v>
      </c>
      <c r="D3325" t="s">
        <v>3266</v>
      </c>
      <c r="E3325" t="s">
        <v>3257</v>
      </c>
      <c r="F3325" t="s">
        <v>13</v>
      </c>
      <c r="G3325" t="s">
        <v>37</v>
      </c>
    </row>
    <row r="3326" spans="1:7" x14ac:dyDescent="0.2">
      <c r="A3326" t="s">
        <v>6630</v>
      </c>
      <c r="B3326" s="2">
        <v>37872</v>
      </c>
      <c r="C3326" t="s">
        <v>3456</v>
      </c>
      <c r="D3326" t="s">
        <v>3263</v>
      </c>
      <c r="E3326" t="s">
        <v>4413</v>
      </c>
      <c r="F3326" t="s">
        <v>17</v>
      </c>
      <c r="G3326" t="s">
        <v>37</v>
      </c>
    </row>
    <row r="3327" spans="1:7" x14ac:dyDescent="0.2">
      <c r="A3327" t="s">
        <v>6631</v>
      </c>
      <c r="B3327" s="2">
        <v>35598</v>
      </c>
      <c r="C3327" t="s">
        <v>3255</v>
      </c>
      <c r="D3327" t="s">
        <v>3263</v>
      </c>
      <c r="E3327" t="s">
        <v>3257</v>
      </c>
      <c r="F3327" t="s">
        <v>36</v>
      </c>
      <c r="G3327" t="s">
        <v>37</v>
      </c>
    </row>
    <row r="3328" spans="1:7" x14ac:dyDescent="0.2">
      <c r="A3328" t="s">
        <v>6632</v>
      </c>
      <c r="B3328" s="2">
        <v>37455</v>
      </c>
      <c r="C3328" t="s">
        <v>3255</v>
      </c>
      <c r="D3328" t="s">
        <v>3263</v>
      </c>
      <c r="E3328" t="s">
        <v>3257</v>
      </c>
      <c r="F3328" t="s">
        <v>13</v>
      </c>
      <c r="G3328" t="s">
        <v>37</v>
      </c>
    </row>
    <row r="3329" spans="1:7" x14ac:dyDescent="0.2">
      <c r="A3329" t="s">
        <v>6633</v>
      </c>
      <c r="B3329" s="2">
        <v>37192</v>
      </c>
      <c r="C3329" t="s">
        <v>3255</v>
      </c>
      <c r="D3329" t="s">
        <v>3433</v>
      </c>
      <c r="E3329" t="s">
        <v>3257</v>
      </c>
      <c r="F3329" t="s">
        <v>17</v>
      </c>
      <c r="G3329" t="s">
        <v>37</v>
      </c>
    </row>
    <row r="3330" spans="1:7" x14ac:dyDescent="0.2">
      <c r="A3330" t="s">
        <v>6634</v>
      </c>
      <c r="B3330" s="2">
        <v>23519</v>
      </c>
      <c r="C3330" t="s">
        <v>3456</v>
      </c>
      <c r="D3330" t="s">
        <v>3259</v>
      </c>
      <c r="E3330" t="s">
        <v>3257</v>
      </c>
      <c r="F3330" t="s">
        <v>65</v>
      </c>
      <c r="G3330" t="s">
        <v>2318</v>
      </c>
    </row>
    <row r="3331" spans="1:7" x14ac:dyDescent="0.2">
      <c r="A3331" t="s">
        <v>6635</v>
      </c>
      <c r="B3331" s="2">
        <v>35941</v>
      </c>
      <c r="C3331" t="s">
        <v>3255</v>
      </c>
      <c r="D3331" t="s">
        <v>3263</v>
      </c>
      <c r="E3331" t="s">
        <v>4102</v>
      </c>
      <c r="F3331" t="s">
        <v>36</v>
      </c>
      <c r="G3331" t="s">
        <v>37</v>
      </c>
    </row>
    <row r="3332" spans="1:7" x14ac:dyDescent="0.2">
      <c r="A3332" t="s">
        <v>6636</v>
      </c>
      <c r="B3332" s="2">
        <v>38087</v>
      </c>
      <c r="C3332" t="s">
        <v>3255</v>
      </c>
      <c r="D3332" t="s">
        <v>3266</v>
      </c>
      <c r="E3332" t="s">
        <v>3257</v>
      </c>
      <c r="F3332" t="s">
        <v>13</v>
      </c>
      <c r="G3332" t="s">
        <v>37</v>
      </c>
    </row>
    <row r="3333" spans="1:7" x14ac:dyDescent="0.2">
      <c r="A3333" t="s">
        <v>6637</v>
      </c>
      <c r="B3333" s="2">
        <v>32735</v>
      </c>
      <c r="C3333" t="s">
        <v>3255</v>
      </c>
      <c r="D3333" t="s">
        <v>3266</v>
      </c>
      <c r="E3333" t="s">
        <v>3257</v>
      </c>
      <c r="F3333" t="s">
        <v>65</v>
      </c>
      <c r="G3333" t="s">
        <v>21</v>
      </c>
    </row>
    <row r="3334" spans="1:7" x14ac:dyDescent="0.2">
      <c r="A3334" t="s">
        <v>6638</v>
      </c>
      <c r="B3334" s="2">
        <v>34207</v>
      </c>
      <c r="C3334" t="s">
        <v>3255</v>
      </c>
      <c r="D3334" t="s">
        <v>3259</v>
      </c>
      <c r="E3334" t="s">
        <v>3257</v>
      </c>
      <c r="F3334" t="s">
        <v>13</v>
      </c>
      <c r="G3334" t="s">
        <v>37</v>
      </c>
    </row>
    <row r="3335" spans="1:7" x14ac:dyDescent="0.2">
      <c r="A3335" t="s">
        <v>6639</v>
      </c>
      <c r="B3335" s="2">
        <v>37359</v>
      </c>
      <c r="C3335" t="s">
        <v>3255</v>
      </c>
      <c r="D3335" t="s">
        <v>3259</v>
      </c>
      <c r="E3335" t="s">
        <v>3257</v>
      </c>
      <c r="F3335" t="s">
        <v>13</v>
      </c>
      <c r="G3335" t="s">
        <v>37</v>
      </c>
    </row>
    <row r="3336" spans="1:7" x14ac:dyDescent="0.2">
      <c r="A3336" t="s">
        <v>6640</v>
      </c>
      <c r="B3336" s="2">
        <v>36989</v>
      </c>
      <c r="C3336" t="s">
        <v>3255</v>
      </c>
      <c r="D3336" t="s">
        <v>3263</v>
      </c>
      <c r="E3336" t="s">
        <v>3257</v>
      </c>
      <c r="F3336" t="s">
        <v>13</v>
      </c>
      <c r="G3336" t="s">
        <v>37</v>
      </c>
    </row>
    <row r="3337" spans="1:7" x14ac:dyDescent="0.2">
      <c r="A3337" t="s">
        <v>6641</v>
      </c>
      <c r="B3337" s="2">
        <v>40060</v>
      </c>
      <c r="C3337" t="s">
        <v>3456</v>
      </c>
      <c r="D3337" t="s">
        <v>3449</v>
      </c>
      <c r="E3337" t="s">
        <v>3257</v>
      </c>
      <c r="F3337" t="s">
        <v>13</v>
      </c>
      <c r="G3337" t="s">
        <v>18</v>
      </c>
    </row>
    <row r="3338" spans="1:7" x14ac:dyDescent="0.2">
      <c r="A3338" t="s">
        <v>6642</v>
      </c>
      <c r="B3338" s="2">
        <v>39571</v>
      </c>
      <c r="C3338" t="s">
        <v>3255</v>
      </c>
      <c r="D3338" t="s">
        <v>3263</v>
      </c>
      <c r="E3338" t="s">
        <v>3257</v>
      </c>
      <c r="F3338" t="s">
        <v>13</v>
      </c>
      <c r="G3338" t="s">
        <v>21</v>
      </c>
    </row>
    <row r="3339" spans="1:7" x14ac:dyDescent="0.2">
      <c r="A3339" t="s">
        <v>6643</v>
      </c>
      <c r="B3339" s="2">
        <v>37619</v>
      </c>
      <c r="C3339" t="s">
        <v>3255</v>
      </c>
      <c r="D3339" t="s">
        <v>3266</v>
      </c>
      <c r="E3339" t="s">
        <v>3257</v>
      </c>
      <c r="F3339" t="s">
        <v>13</v>
      </c>
      <c r="G3339" t="s">
        <v>21</v>
      </c>
    </row>
    <row r="3340" spans="1:7" x14ac:dyDescent="0.2">
      <c r="A3340" t="s">
        <v>6644</v>
      </c>
      <c r="B3340" s="2">
        <v>41616</v>
      </c>
      <c r="C3340" t="s">
        <v>3255</v>
      </c>
      <c r="D3340" t="s">
        <v>3300</v>
      </c>
      <c r="E3340" t="s">
        <v>3257</v>
      </c>
      <c r="F3340" t="s">
        <v>1899</v>
      </c>
      <c r="G3340" t="s">
        <v>37</v>
      </c>
    </row>
    <row r="3341" spans="1:7" x14ac:dyDescent="0.2">
      <c r="A3341" t="s">
        <v>6645</v>
      </c>
      <c r="B3341" s="2">
        <v>37702</v>
      </c>
      <c r="C3341" t="s">
        <v>3255</v>
      </c>
      <c r="D3341" t="s">
        <v>3259</v>
      </c>
      <c r="E3341" t="s">
        <v>3257</v>
      </c>
      <c r="F3341" t="s">
        <v>65</v>
      </c>
      <c r="G3341" t="s">
        <v>37</v>
      </c>
    </row>
    <row r="3342" spans="1:7" x14ac:dyDescent="0.2">
      <c r="A3342" t="s">
        <v>6646</v>
      </c>
      <c r="B3342" s="2">
        <v>33827</v>
      </c>
      <c r="C3342" t="s">
        <v>3255</v>
      </c>
      <c r="D3342" t="s">
        <v>3433</v>
      </c>
      <c r="E3342" t="s">
        <v>3257</v>
      </c>
      <c r="F3342" t="s">
        <v>13</v>
      </c>
      <c r="G3342" t="s">
        <v>21</v>
      </c>
    </row>
    <row r="3343" spans="1:7" x14ac:dyDescent="0.2">
      <c r="A3343" t="s">
        <v>6647</v>
      </c>
      <c r="B3343" s="2">
        <v>38501</v>
      </c>
      <c r="C3343" t="s">
        <v>3255</v>
      </c>
      <c r="D3343" t="s">
        <v>3263</v>
      </c>
      <c r="E3343" t="s">
        <v>3257</v>
      </c>
      <c r="F3343" t="s">
        <v>65</v>
      </c>
      <c r="G3343" t="s">
        <v>37</v>
      </c>
    </row>
    <row r="3344" spans="1:7" x14ac:dyDescent="0.2">
      <c r="A3344" t="s">
        <v>6648</v>
      </c>
      <c r="B3344" s="2">
        <v>37573</v>
      </c>
      <c r="C3344" t="s">
        <v>3255</v>
      </c>
      <c r="D3344" t="s">
        <v>3266</v>
      </c>
      <c r="E3344" t="s">
        <v>3257</v>
      </c>
      <c r="F3344" t="s">
        <v>65</v>
      </c>
      <c r="G3344" t="s">
        <v>21</v>
      </c>
    </row>
    <row r="3345" spans="1:7" x14ac:dyDescent="0.2">
      <c r="A3345" t="s">
        <v>6649</v>
      </c>
      <c r="B3345" s="2">
        <v>40463</v>
      </c>
      <c r="C3345" t="s">
        <v>3255</v>
      </c>
      <c r="D3345" t="s">
        <v>3266</v>
      </c>
      <c r="E3345" t="s">
        <v>3257</v>
      </c>
      <c r="F3345" t="s">
        <v>65</v>
      </c>
      <c r="G3345" t="s">
        <v>37</v>
      </c>
    </row>
    <row r="3346" spans="1:7" x14ac:dyDescent="0.2">
      <c r="A3346" t="s">
        <v>6650</v>
      </c>
      <c r="B3346" s="2">
        <v>38860</v>
      </c>
      <c r="C3346" t="s">
        <v>3255</v>
      </c>
      <c r="D3346" t="s">
        <v>3256</v>
      </c>
      <c r="E3346" t="s">
        <v>3257</v>
      </c>
      <c r="F3346" t="s">
        <v>13</v>
      </c>
      <c r="G3346" t="s">
        <v>18</v>
      </c>
    </row>
    <row r="3347" spans="1:7" x14ac:dyDescent="0.2">
      <c r="A3347" t="s">
        <v>6651</v>
      </c>
      <c r="B3347" s="2">
        <v>35728</v>
      </c>
      <c r="C3347" t="s">
        <v>3255</v>
      </c>
      <c r="D3347" t="s">
        <v>3300</v>
      </c>
      <c r="E3347" t="s">
        <v>5896</v>
      </c>
      <c r="F3347" t="s">
        <v>2606</v>
      </c>
      <c r="G3347" t="s">
        <v>37</v>
      </c>
    </row>
    <row r="3348" spans="1:7" x14ac:dyDescent="0.2">
      <c r="A3348" t="s">
        <v>6652</v>
      </c>
      <c r="B3348" s="2">
        <v>42046</v>
      </c>
      <c r="C3348" t="s">
        <v>3456</v>
      </c>
      <c r="D3348" t="s">
        <v>3263</v>
      </c>
      <c r="E3348" t="s">
        <v>3257</v>
      </c>
      <c r="F3348" t="s">
        <v>65</v>
      </c>
      <c r="G3348" t="s">
        <v>37</v>
      </c>
    </row>
    <row r="3349" spans="1:7" x14ac:dyDescent="0.2">
      <c r="A3349" t="s">
        <v>6653</v>
      </c>
      <c r="B3349" s="2">
        <v>38146</v>
      </c>
      <c r="C3349" t="s">
        <v>3255</v>
      </c>
      <c r="D3349" t="s">
        <v>3433</v>
      </c>
      <c r="E3349" t="s">
        <v>3257</v>
      </c>
      <c r="F3349" t="s">
        <v>13</v>
      </c>
      <c r="G3349" t="s">
        <v>21</v>
      </c>
    </row>
    <row r="3350" spans="1:7" x14ac:dyDescent="0.2">
      <c r="A3350" t="s">
        <v>6654</v>
      </c>
      <c r="B3350" s="2">
        <v>36021</v>
      </c>
      <c r="C3350" t="s">
        <v>3255</v>
      </c>
      <c r="D3350" t="s">
        <v>3259</v>
      </c>
      <c r="E3350" t="s">
        <v>3257</v>
      </c>
      <c r="F3350" t="s">
        <v>13</v>
      </c>
      <c r="G3350" t="s">
        <v>37</v>
      </c>
    </row>
    <row r="3351" spans="1:7" x14ac:dyDescent="0.2">
      <c r="A3351" t="s">
        <v>6655</v>
      </c>
      <c r="B3351" s="2">
        <v>33638</v>
      </c>
      <c r="C3351" t="s">
        <v>3255</v>
      </c>
      <c r="D3351" t="s">
        <v>3259</v>
      </c>
      <c r="E3351" t="s">
        <v>3257</v>
      </c>
      <c r="F3351" t="s">
        <v>13</v>
      </c>
      <c r="G3351" t="s">
        <v>14</v>
      </c>
    </row>
    <row r="3352" spans="1:7" x14ac:dyDescent="0.2">
      <c r="A3352" t="s">
        <v>6656</v>
      </c>
      <c r="B3352" s="2">
        <v>41662</v>
      </c>
      <c r="C3352" t="s">
        <v>3255</v>
      </c>
      <c r="D3352" t="s">
        <v>3433</v>
      </c>
      <c r="E3352" t="s">
        <v>3257</v>
      </c>
      <c r="F3352" t="s">
        <v>65</v>
      </c>
      <c r="G3352" t="s">
        <v>21</v>
      </c>
    </row>
    <row r="3353" spans="1:7" x14ac:dyDescent="0.2">
      <c r="A3353" t="s">
        <v>6657</v>
      </c>
      <c r="B3353" s="2">
        <v>40350</v>
      </c>
      <c r="C3353" t="s">
        <v>3255</v>
      </c>
      <c r="D3353" t="s">
        <v>3433</v>
      </c>
      <c r="E3353" t="s">
        <v>3257</v>
      </c>
      <c r="F3353" t="s">
        <v>13</v>
      </c>
      <c r="G3353" t="s">
        <v>21</v>
      </c>
    </row>
    <row r="3354" spans="1:7" x14ac:dyDescent="0.2">
      <c r="A3354" t="s">
        <v>6658</v>
      </c>
      <c r="B3354" s="2">
        <v>32172</v>
      </c>
      <c r="C3354" t="s">
        <v>3255</v>
      </c>
      <c r="D3354" t="s">
        <v>3263</v>
      </c>
      <c r="E3354" t="s">
        <v>3257</v>
      </c>
      <c r="F3354" t="s">
        <v>13</v>
      </c>
      <c r="G3354" t="s">
        <v>37</v>
      </c>
    </row>
    <row r="3355" spans="1:7" x14ac:dyDescent="0.2">
      <c r="A3355" t="s">
        <v>6659</v>
      </c>
      <c r="B3355" s="2">
        <v>34785</v>
      </c>
      <c r="C3355" t="s">
        <v>3255</v>
      </c>
      <c r="D3355" t="s">
        <v>3263</v>
      </c>
      <c r="E3355" t="s">
        <v>3257</v>
      </c>
      <c r="F3355" t="s">
        <v>13</v>
      </c>
      <c r="G3355" t="s">
        <v>18</v>
      </c>
    </row>
    <row r="3356" spans="1:7" x14ac:dyDescent="0.2">
      <c r="A3356" t="s">
        <v>6660</v>
      </c>
      <c r="B3356" s="2">
        <v>36635</v>
      </c>
      <c r="C3356" t="s">
        <v>3255</v>
      </c>
      <c r="D3356" t="s">
        <v>3272</v>
      </c>
      <c r="E3356" t="s">
        <v>3257</v>
      </c>
      <c r="F3356" t="s">
        <v>13</v>
      </c>
      <c r="G3356" t="s">
        <v>21</v>
      </c>
    </row>
    <row r="3357" spans="1:7" x14ac:dyDescent="0.2">
      <c r="A3357" t="s">
        <v>6661</v>
      </c>
      <c r="B3357" s="2">
        <v>38837</v>
      </c>
      <c r="C3357" t="s">
        <v>3255</v>
      </c>
      <c r="D3357" t="s">
        <v>3433</v>
      </c>
      <c r="E3357" t="s">
        <v>3257</v>
      </c>
      <c r="F3357" t="s">
        <v>65</v>
      </c>
      <c r="G3357" t="s">
        <v>37</v>
      </c>
    </row>
    <row r="3358" spans="1:7" x14ac:dyDescent="0.2">
      <c r="A3358" t="s">
        <v>6662</v>
      </c>
      <c r="B3358" s="2">
        <v>35778</v>
      </c>
      <c r="C3358" t="s">
        <v>3255</v>
      </c>
      <c r="D3358" t="s">
        <v>3259</v>
      </c>
      <c r="E3358" t="s">
        <v>3257</v>
      </c>
      <c r="F3358" t="s">
        <v>13</v>
      </c>
      <c r="G3358" t="s">
        <v>21</v>
      </c>
    </row>
    <row r="3359" spans="1:7" x14ac:dyDescent="0.2">
      <c r="A3359" t="s">
        <v>6663</v>
      </c>
      <c r="B3359" s="2">
        <v>34318</v>
      </c>
      <c r="C3359" t="s">
        <v>3255</v>
      </c>
      <c r="D3359" t="s">
        <v>3263</v>
      </c>
      <c r="E3359" t="s">
        <v>3257</v>
      </c>
      <c r="F3359" t="s">
        <v>13</v>
      </c>
      <c r="G3359" t="s">
        <v>21</v>
      </c>
    </row>
    <row r="3360" spans="1:7" x14ac:dyDescent="0.2">
      <c r="A3360" t="s">
        <v>6664</v>
      </c>
      <c r="B3360" s="2">
        <v>40916</v>
      </c>
      <c r="C3360" t="s">
        <v>3255</v>
      </c>
      <c r="D3360" t="s">
        <v>3433</v>
      </c>
      <c r="E3360" t="s">
        <v>3257</v>
      </c>
      <c r="F3360" t="s">
        <v>13</v>
      </c>
      <c r="G3360" t="s">
        <v>37</v>
      </c>
    </row>
    <row r="3361" spans="1:7" x14ac:dyDescent="0.2">
      <c r="A3361" t="s">
        <v>6665</v>
      </c>
      <c r="B3361" s="2">
        <v>42037</v>
      </c>
      <c r="C3361" t="s">
        <v>3255</v>
      </c>
      <c r="D3361" t="s">
        <v>3263</v>
      </c>
      <c r="E3361" t="s">
        <v>3257</v>
      </c>
      <c r="F3361" t="s">
        <v>13</v>
      </c>
      <c r="G3361" t="s">
        <v>21</v>
      </c>
    </row>
    <row r="3362" spans="1:7" x14ac:dyDescent="0.2">
      <c r="A3362" t="s">
        <v>6666</v>
      </c>
      <c r="B3362" s="2">
        <v>39933</v>
      </c>
      <c r="C3362" t="s">
        <v>3255</v>
      </c>
      <c r="D3362" t="s">
        <v>3272</v>
      </c>
      <c r="E3362" t="s">
        <v>3257</v>
      </c>
      <c r="F3362" t="s">
        <v>13</v>
      </c>
      <c r="G3362" t="s">
        <v>37</v>
      </c>
    </row>
    <row r="3363" spans="1:7" x14ac:dyDescent="0.2">
      <c r="A3363" t="s">
        <v>6667</v>
      </c>
      <c r="B3363" s="2">
        <v>38907</v>
      </c>
      <c r="C3363" t="s">
        <v>3255</v>
      </c>
      <c r="D3363" t="s">
        <v>3266</v>
      </c>
      <c r="E3363" t="s">
        <v>3257</v>
      </c>
      <c r="F3363" t="s">
        <v>13</v>
      </c>
      <c r="G3363" t="s">
        <v>37</v>
      </c>
    </row>
    <row r="3364" spans="1:7" x14ac:dyDescent="0.2">
      <c r="A3364" t="s">
        <v>6668</v>
      </c>
      <c r="B3364" s="2">
        <v>35500</v>
      </c>
      <c r="C3364" t="s">
        <v>3255</v>
      </c>
      <c r="D3364" t="s">
        <v>3263</v>
      </c>
      <c r="E3364" t="s">
        <v>3257</v>
      </c>
      <c r="F3364" t="s">
        <v>13</v>
      </c>
      <c r="G3364" t="s">
        <v>21</v>
      </c>
    </row>
    <row r="3365" spans="1:7" x14ac:dyDescent="0.2">
      <c r="A3365" t="s">
        <v>6669</v>
      </c>
      <c r="B3365" s="2">
        <v>40888</v>
      </c>
      <c r="C3365" t="s">
        <v>3255</v>
      </c>
      <c r="D3365" t="s">
        <v>3259</v>
      </c>
      <c r="E3365" t="s">
        <v>3257</v>
      </c>
      <c r="F3365" t="s">
        <v>754</v>
      </c>
      <c r="G3365" t="s">
        <v>21</v>
      </c>
    </row>
    <row r="3366" spans="1:7" x14ac:dyDescent="0.2">
      <c r="A3366" t="s">
        <v>6670</v>
      </c>
      <c r="B3366" s="2">
        <v>40445</v>
      </c>
      <c r="C3366" t="s">
        <v>3255</v>
      </c>
      <c r="D3366" t="s">
        <v>3449</v>
      </c>
      <c r="E3366" t="s">
        <v>3257</v>
      </c>
      <c r="F3366" t="s">
        <v>13</v>
      </c>
      <c r="G3366" t="s">
        <v>18</v>
      </c>
    </row>
    <row r="3367" spans="1:7" x14ac:dyDescent="0.2">
      <c r="A3367" t="s">
        <v>6671</v>
      </c>
      <c r="B3367" s="2">
        <v>40856</v>
      </c>
      <c r="C3367" t="s">
        <v>3255</v>
      </c>
      <c r="D3367" t="s">
        <v>3263</v>
      </c>
      <c r="E3367" t="s">
        <v>3257</v>
      </c>
      <c r="F3367" t="s">
        <v>65</v>
      </c>
      <c r="G3367" t="s">
        <v>359</v>
      </c>
    </row>
    <row r="3368" spans="1:7" x14ac:dyDescent="0.2">
      <c r="A3368" t="s">
        <v>6672</v>
      </c>
      <c r="B3368" s="2">
        <v>39838</v>
      </c>
      <c r="C3368" t="s">
        <v>3255</v>
      </c>
      <c r="D3368" t="s">
        <v>3259</v>
      </c>
      <c r="E3368" t="s">
        <v>3257</v>
      </c>
      <c r="F3368" t="s">
        <v>13</v>
      </c>
      <c r="G3368" t="s">
        <v>21</v>
      </c>
    </row>
    <row r="3369" spans="1:7" x14ac:dyDescent="0.2">
      <c r="A3369" t="s">
        <v>6673</v>
      </c>
      <c r="B3369" s="2">
        <v>40656</v>
      </c>
      <c r="C3369" t="s">
        <v>3255</v>
      </c>
      <c r="D3369" t="s">
        <v>3259</v>
      </c>
      <c r="E3369" t="s">
        <v>3257</v>
      </c>
      <c r="F3369" t="s">
        <v>13</v>
      </c>
      <c r="G3369" t="s">
        <v>37</v>
      </c>
    </row>
    <row r="3370" spans="1:7" x14ac:dyDescent="0.2">
      <c r="A3370" t="s">
        <v>6674</v>
      </c>
      <c r="B3370" s="2">
        <v>36779</v>
      </c>
      <c r="C3370" t="s">
        <v>3255</v>
      </c>
      <c r="D3370" t="s">
        <v>3263</v>
      </c>
      <c r="E3370" t="s">
        <v>3257</v>
      </c>
      <c r="F3370" t="s">
        <v>65</v>
      </c>
      <c r="G3370" t="s">
        <v>37</v>
      </c>
    </row>
    <row r="3371" spans="1:7" x14ac:dyDescent="0.2">
      <c r="A3371" t="s">
        <v>6675</v>
      </c>
      <c r="B3371" s="2">
        <v>40257</v>
      </c>
      <c r="C3371" t="s">
        <v>3255</v>
      </c>
      <c r="D3371" t="s">
        <v>3272</v>
      </c>
      <c r="E3371" t="s">
        <v>3257</v>
      </c>
      <c r="F3371" t="s">
        <v>13</v>
      </c>
      <c r="G3371" t="s">
        <v>21</v>
      </c>
    </row>
    <row r="3372" spans="1:7" x14ac:dyDescent="0.2">
      <c r="A3372" t="s">
        <v>6676</v>
      </c>
      <c r="B3372" s="2">
        <v>39809</v>
      </c>
      <c r="C3372" t="s">
        <v>3255</v>
      </c>
      <c r="D3372" t="s">
        <v>3259</v>
      </c>
      <c r="E3372" t="s">
        <v>3257</v>
      </c>
      <c r="F3372" t="s">
        <v>13</v>
      </c>
      <c r="G3372" t="s">
        <v>37</v>
      </c>
    </row>
    <row r="3373" spans="1:7" x14ac:dyDescent="0.2">
      <c r="A3373" t="s">
        <v>6677</v>
      </c>
      <c r="B3373" s="2">
        <v>12295</v>
      </c>
      <c r="C3373" t="s">
        <v>3456</v>
      </c>
      <c r="D3373" t="s">
        <v>3259</v>
      </c>
      <c r="E3373" t="s">
        <v>3257</v>
      </c>
      <c r="F3373" t="s">
        <v>13</v>
      </c>
      <c r="G3373" t="s">
        <v>1221</v>
      </c>
    </row>
    <row r="3374" spans="1:7" x14ac:dyDescent="0.2">
      <c r="A3374" t="s">
        <v>6678</v>
      </c>
      <c r="B3374" s="2">
        <v>37411</v>
      </c>
      <c r="C3374" t="s">
        <v>3255</v>
      </c>
      <c r="D3374" t="s">
        <v>3300</v>
      </c>
      <c r="E3374" t="s">
        <v>3257</v>
      </c>
      <c r="F3374" t="s">
        <v>13</v>
      </c>
      <c r="G3374" t="s">
        <v>37</v>
      </c>
    </row>
    <row r="3375" spans="1:7" x14ac:dyDescent="0.2">
      <c r="A3375" t="s">
        <v>6679</v>
      </c>
      <c r="B3375" s="2">
        <v>38436</v>
      </c>
      <c r="C3375" t="s">
        <v>3255</v>
      </c>
      <c r="D3375" t="s">
        <v>3263</v>
      </c>
      <c r="E3375" t="s">
        <v>3257</v>
      </c>
      <c r="F3375" t="s">
        <v>13</v>
      </c>
      <c r="G3375" t="s">
        <v>37</v>
      </c>
    </row>
    <row r="3376" spans="1:7" x14ac:dyDescent="0.2">
      <c r="A3376" t="s">
        <v>6680</v>
      </c>
      <c r="B3376" s="2">
        <v>35284</v>
      </c>
      <c r="C3376" t="s">
        <v>3255</v>
      </c>
      <c r="D3376" t="s">
        <v>3433</v>
      </c>
      <c r="E3376" t="s">
        <v>3257</v>
      </c>
      <c r="F3376" t="s">
        <v>476</v>
      </c>
      <c r="G3376" t="s">
        <v>21</v>
      </c>
    </row>
    <row r="3377" spans="1:7" x14ac:dyDescent="0.2">
      <c r="A3377" t="s">
        <v>6681</v>
      </c>
      <c r="B3377" s="2">
        <v>28470</v>
      </c>
      <c r="C3377" t="s">
        <v>3255</v>
      </c>
      <c r="D3377" t="s">
        <v>3263</v>
      </c>
      <c r="E3377" t="s">
        <v>3257</v>
      </c>
      <c r="F3377" t="s">
        <v>13</v>
      </c>
      <c r="G3377" t="s">
        <v>18</v>
      </c>
    </row>
    <row r="3378" spans="1:7" x14ac:dyDescent="0.2">
      <c r="A3378" t="s">
        <v>6682</v>
      </c>
      <c r="B3378" s="2">
        <v>37214</v>
      </c>
      <c r="C3378" t="s">
        <v>3255</v>
      </c>
      <c r="D3378" t="s">
        <v>3272</v>
      </c>
      <c r="E3378" t="s">
        <v>3698</v>
      </c>
      <c r="F3378" t="s">
        <v>1646</v>
      </c>
      <c r="G3378" t="s">
        <v>37</v>
      </c>
    </row>
    <row r="3379" spans="1:7" x14ac:dyDescent="0.2">
      <c r="A3379" t="s">
        <v>6683</v>
      </c>
      <c r="B3379" s="2">
        <v>30290</v>
      </c>
      <c r="C3379" t="s">
        <v>3255</v>
      </c>
      <c r="D3379" t="s">
        <v>3266</v>
      </c>
      <c r="E3379" t="s">
        <v>3257</v>
      </c>
      <c r="F3379" t="s">
        <v>13</v>
      </c>
      <c r="G3379" t="s">
        <v>18</v>
      </c>
    </row>
    <row r="3380" spans="1:7" x14ac:dyDescent="0.2">
      <c r="A3380" t="s">
        <v>6684</v>
      </c>
      <c r="B3380" s="2">
        <v>36794</v>
      </c>
      <c r="C3380" t="s">
        <v>3255</v>
      </c>
      <c r="D3380" t="s">
        <v>3263</v>
      </c>
      <c r="E3380" t="s">
        <v>3257</v>
      </c>
      <c r="F3380" t="s">
        <v>13</v>
      </c>
      <c r="G3380" t="s">
        <v>37</v>
      </c>
    </row>
    <row r="3381" spans="1:7" x14ac:dyDescent="0.2">
      <c r="A3381" t="s">
        <v>6685</v>
      </c>
      <c r="B3381" s="2">
        <v>40069</v>
      </c>
      <c r="C3381" t="s">
        <v>3255</v>
      </c>
      <c r="D3381" t="s">
        <v>3433</v>
      </c>
      <c r="E3381" t="s">
        <v>3257</v>
      </c>
      <c r="F3381" t="s">
        <v>13</v>
      </c>
      <c r="G3381" t="s">
        <v>21</v>
      </c>
    </row>
    <row r="3382" spans="1:7" x14ac:dyDescent="0.2">
      <c r="A3382" t="s">
        <v>6686</v>
      </c>
      <c r="B3382" s="2">
        <v>37878</v>
      </c>
      <c r="C3382" t="s">
        <v>3255</v>
      </c>
      <c r="D3382" t="s">
        <v>3259</v>
      </c>
      <c r="E3382" t="s">
        <v>3257</v>
      </c>
      <c r="F3382" t="s">
        <v>13</v>
      </c>
      <c r="G3382" t="s">
        <v>37</v>
      </c>
    </row>
    <row r="3383" spans="1:7" x14ac:dyDescent="0.2">
      <c r="A3383" t="s">
        <v>6687</v>
      </c>
      <c r="B3383" s="2">
        <v>38127</v>
      </c>
      <c r="C3383" t="s">
        <v>3255</v>
      </c>
      <c r="D3383" t="s">
        <v>3270</v>
      </c>
      <c r="E3383" t="s">
        <v>3257</v>
      </c>
      <c r="F3383" t="s">
        <v>13</v>
      </c>
      <c r="G3383" t="s">
        <v>37</v>
      </c>
    </row>
    <row r="3384" spans="1:7" x14ac:dyDescent="0.2">
      <c r="A3384" t="s">
        <v>6688</v>
      </c>
      <c r="B3384" s="2">
        <v>13548</v>
      </c>
      <c r="C3384" t="s">
        <v>3255</v>
      </c>
      <c r="D3384" t="s">
        <v>3449</v>
      </c>
      <c r="E3384" t="s">
        <v>3257</v>
      </c>
      <c r="F3384" t="s">
        <v>13</v>
      </c>
      <c r="G3384" t="s">
        <v>2318</v>
      </c>
    </row>
    <row r="3385" spans="1:7" x14ac:dyDescent="0.2">
      <c r="A3385" t="s">
        <v>6689</v>
      </c>
      <c r="B3385" s="2">
        <v>39598</v>
      </c>
      <c r="C3385" t="s">
        <v>3255</v>
      </c>
      <c r="D3385" t="s">
        <v>3266</v>
      </c>
      <c r="E3385" t="s">
        <v>3257</v>
      </c>
      <c r="F3385" t="s">
        <v>2064</v>
      </c>
      <c r="G3385" t="s">
        <v>37</v>
      </c>
    </row>
    <row r="3386" spans="1:7" x14ac:dyDescent="0.2">
      <c r="A3386" t="s">
        <v>6690</v>
      </c>
      <c r="B3386" s="2">
        <v>38242</v>
      </c>
      <c r="C3386" t="s">
        <v>3255</v>
      </c>
      <c r="D3386" t="s">
        <v>3300</v>
      </c>
      <c r="E3386" t="s">
        <v>3257</v>
      </c>
      <c r="F3386" t="s">
        <v>13</v>
      </c>
      <c r="G3386" t="s">
        <v>37</v>
      </c>
    </row>
    <row r="3387" spans="1:7" x14ac:dyDescent="0.2">
      <c r="A3387" t="s">
        <v>6691</v>
      </c>
      <c r="B3387" s="2">
        <v>42173</v>
      </c>
      <c r="C3387" t="s">
        <v>3255</v>
      </c>
      <c r="D3387" t="s">
        <v>3272</v>
      </c>
      <c r="E3387" t="s">
        <v>3257</v>
      </c>
      <c r="F3387" t="s">
        <v>196</v>
      </c>
      <c r="G3387" t="s">
        <v>18</v>
      </c>
    </row>
    <row r="3388" spans="1:7" x14ac:dyDescent="0.2">
      <c r="A3388" t="s">
        <v>6692</v>
      </c>
      <c r="B3388" s="2">
        <v>38641</v>
      </c>
      <c r="C3388" t="s">
        <v>3255</v>
      </c>
      <c r="D3388" t="s">
        <v>3263</v>
      </c>
      <c r="E3388" t="s">
        <v>4102</v>
      </c>
      <c r="F3388" t="s">
        <v>196</v>
      </c>
      <c r="G3388" t="s">
        <v>21</v>
      </c>
    </row>
    <row r="3389" spans="1:7" x14ac:dyDescent="0.2">
      <c r="A3389" t="s">
        <v>6693</v>
      </c>
      <c r="B3389" s="2">
        <v>34843</v>
      </c>
      <c r="C3389" t="s">
        <v>3255</v>
      </c>
      <c r="D3389" t="s">
        <v>3300</v>
      </c>
      <c r="E3389" t="s">
        <v>3257</v>
      </c>
      <c r="F3389" t="s">
        <v>13</v>
      </c>
      <c r="G3389" t="s">
        <v>37</v>
      </c>
    </row>
    <row r="3390" spans="1:7" x14ac:dyDescent="0.2">
      <c r="A3390" t="s">
        <v>6694</v>
      </c>
      <c r="B3390" s="2">
        <v>39967</v>
      </c>
      <c r="C3390" t="s">
        <v>3456</v>
      </c>
      <c r="D3390" t="s">
        <v>3263</v>
      </c>
      <c r="E3390" t="s">
        <v>4413</v>
      </c>
      <c r="F3390" t="s">
        <v>17</v>
      </c>
      <c r="G3390" t="s">
        <v>37</v>
      </c>
    </row>
    <row r="3391" spans="1:7" x14ac:dyDescent="0.2">
      <c r="A3391" t="s">
        <v>6695</v>
      </c>
      <c r="B3391" s="2">
        <v>39024</v>
      </c>
      <c r="C3391" t="s">
        <v>3255</v>
      </c>
      <c r="D3391" t="s">
        <v>3263</v>
      </c>
      <c r="E3391" t="s">
        <v>5896</v>
      </c>
      <c r="F3391" t="s">
        <v>2606</v>
      </c>
      <c r="G3391" t="s">
        <v>37</v>
      </c>
    </row>
    <row r="3392" spans="1:7" x14ac:dyDescent="0.2">
      <c r="A3392" t="s">
        <v>6696</v>
      </c>
      <c r="B3392" s="2">
        <v>35428</v>
      </c>
      <c r="C3392" t="s">
        <v>3255</v>
      </c>
      <c r="D3392" t="s">
        <v>3263</v>
      </c>
      <c r="E3392" t="s">
        <v>3257</v>
      </c>
      <c r="F3392" t="s">
        <v>65</v>
      </c>
      <c r="G3392" t="s">
        <v>21</v>
      </c>
    </row>
    <row r="3393" spans="1:7" x14ac:dyDescent="0.2">
      <c r="A3393" t="s">
        <v>6697</v>
      </c>
      <c r="B3393" s="2">
        <v>35601</v>
      </c>
      <c r="C3393" t="s">
        <v>3255</v>
      </c>
      <c r="D3393" t="s">
        <v>3263</v>
      </c>
      <c r="E3393" t="s">
        <v>3257</v>
      </c>
      <c r="F3393" t="s">
        <v>13</v>
      </c>
      <c r="G3393" t="s">
        <v>21</v>
      </c>
    </row>
    <row r="3394" spans="1:7" x14ac:dyDescent="0.2">
      <c r="A3394" t="s">
        <v>6698</v>
      </c>
      <c r="B3394" s="2">
        <v>39970</v>
      </c>
      <c r="C3394" t="s">
        <v>3255</v>
      </c>
      <c r="D3394" t="s">
        <v>3256</v>
      </c>
      <c r="E3394" t="s">
        <v>4102</v>
      </c>
      <c r="F3394" t="s">
        <v>196</v>
      </c>
      <c r="G3394" t="s">
        <v>14</v>
      </c>
    </row>
    <row r="3395" spans="1:7" x14ac:dyDescent="0.2">
      <c r="A3395" t="s">
        <v>6699</v>
      </c>
      <c r="B3395" s="2">
        <v>37193</v>
      </c>
      <c r="C3395" t="s">
        <v>3255</v>
      </c>
      <c r="D3395" t="s">
        <v>3259</v>
      </c>
      <c r="E3395" t="s">
        <v>3257</v>
      </c>
      <c r="F3395" t="s">
        <v>13</v>
      </c>
      <c r="G3395" t="s">
        <v>37</v>
      </c>
    </row>
    <row r="3396" spans="1:7" x14ac:dyDescent="0.2">
      <c r="A3396" t="s">
        <v>6700</v>
      </c>
      <c r="B3396" s="2">
        <v>40176</v>
      </c>
      <c r="C3396" t="s">
        <v>3255</v>
      </c>
      <c r="D3396" t="s">
        <v>3272</v>
      </c>
      <c r="E3396" t="s">
        <v>3257</v>
      </c>
      <c r="F3396" t="s">
        <v>13</v>
      </c>
      <c r="G3396" t="s">
        <v>18</v>
      </c>
    </row>
    <row r="3397" spans="1:7" x14ac:dyDescent="0.2">
      <c r="A3397" t="s">
        <v>6701</v>
      </c>
      <c r="B3397" s="2">
        <v>36807</v>
      </c>
      <c r="C3397" t="s">
        <v>3255</v>
      </c>
      <c r="D3397" t="s">
        <v>3300</v>
      </c>
      <c r="E3397" t="s">
        <v>3257</v>
      </c>
      <c r="F3397" t="s">
        <v>13</v>
      </c>
      <c r="G3397" t="s">
        <v>37</v>
      </c>
    </row>
    <row r="3398" spans="1:7" x14ac:dyDescent="0.2">
      <c r="A3398" t="s">
        <v>6702</v>
      </c>
      <c r="B3398" s="2">
        <v>39638</v>
      </c>
      <c r="C3398" t="s">
        <v>3255</v>
      </c>
      <c r="D3398" t="s">
        <v>3263</v>
      </c>
      <c r="E3398" t="s">
        <v>3257</v>
      </c>
      <c r="F3398" t="s">
        <v>65</v>
      </c>
      <c r="G3398" t="s">
        <v>21</v>
      </c>
    </row>
    <row r="3399" spans="1:7" x14ac:dyDescent="0.2">
      <c r="A3399" t="s">
        <v>6703</v>
      </c>
      <c r="B3399" s="2">
        <v>37693</v>
      </c>
      <c r="C3399" t="s">
        <v>3255</v>
      </c>
      <c r="D3399" t="s">
        <v>3449</v>
      </c>
      <c r="E3399" t="s">
        <v>4102</v>
      </c>
      <c r="F3399" t="s">
        <v>196</v>
      </c>
      <c r="G3399" t="s">
        <v>21</v>
      </c>
    </row>
    <row r="3400" spans="1:7" x14ac:dyDescent="0.2">
      <c r="A3400" t="s">
        <v>6704</v>
      </c>
      <c r="B3400" s="2">
        <v>40192</v>
      </c>
      <c r="C3400" t="s">
        <v>3255</v>
      </c>
      <c r="D3400" t="s">
        <v>3272</v>
      </c>
      <c r="E3400" t="s">
        <v>3257</v>
      </c>
      <c r="F3400" t="s">
        <v>13</v>
      </c>
      <c r="G3400" t="s">
        <v>18</v>
      </c>
    </row>
    <row r="3401" spans="1:7" x14ac:dyDescent="0.2">
      <c r="A3401" t="s">
        <v>6705</v>
      </c>
      <c r="B3401" s="2">
        <v>34054</v>
      </c>
      <c r="C3401" t="s">
        <v>3255</v>
      </c>
      <c r="D3401" t="s">
        <v>3300</v>
      </c>
      <c r="E3401" t="s">
        <v>3257</v>
      </c>
      <c r="F3401" t="s">
        <v>196</v>
      </c>
      <c r="G3401" t="s">
        <v>37</v>
      </c>
    </row>
    <row r="3402" spans="1:7" x14ac:dyDescent="0.2">
      <c r="A3402" t="s">
        <v>6706</v>
      </c>
      <c r="B3402" s="2">
        <v>34090</v>
      </c>
      <c r="C3402" t="s">
        <v>3255</v>
      </c>
      <c r="D3402" t="s">
        <v>3263</v>
      </c>
      <c r="E3402" t="s">
        <v>3257</v>
      </c>
      <c r="F3402" t="s">
        <v>13</v>
      </c>
      <c r="G3402" t="s">
        <v>21</v>
      </c>
    </row>
    <row r="3403" spans="1:7" x14ac:dyDescent="0.2">
      <c r="A3403" t="s">
        <v>6707</v>
      </c>
      <c r="B3403" s="2">
        <v>39716</v>
      </c>
      <c r="C3403" t="s">
        <v>3255</v>
      </c>
      <c r="D3403" t="s">
        <v>3263</v>
      </c>
      <c r="E3403" t="s">
        <v>3257</v>
      </c>
      <c r="F3403" t="s">
        <v>13</v>
      </c>
      <c r="G3403" t="s">
        <v>21</v>
      </c>
    </row>
    <row r="3404" spans="1:7" x14ac:dyDescent="0.2">
      <c r="A3404" t="s">
        <v>6708</v>
      </c>
      <c r="B3404" s="2">
        <v>37997</v>
      </c>
      <c r="C3404" t="s">
        <v>3255</v>
      </c>
      <c r="D3404" t="s">
        <v>3266</v>
      </c>
      <c r="E3404" t="s">
        <v>4976</v>
      </c>
      <c r="F3404" t="s">
        <v>701</v>
      </c>
      <c r="G3404" t="s">
        <v>37</v>
      </c>
    </row>
    <row r="3405" spans="1:7" x14ac:dyDescent="0.2">
      <c r="A3405" t="s">
        <v>6709</v>
      </c>
      <c r="B3405" s="2">
        <v>38805</v>
      </c>
      <c r="C3405" t="s">
        <v>3255</v>
      </c>
      <c r="D3405" t="s">
        <v>3300</v>
      </c>
      <c r="E3405" t="s">
        <v>3257</v>
      </c>
      <c r="F3405" t="s">
        <v>476</v>
      </c>
      <c r="G3405" t="s">
        <v>37</v>
      </c>
    </row>
    <row r="3406" spans="1:7" x14ac:dyDescent="0.2">
      <c r="A3406" t="s">
        <v>6710</v>
      </c>
      <c r="B3406" s="2">
        <v>38552</v>
      </c>
      <c r="C3406" t="s">
        <v>3255</v>
      </c>
      <c r="D3406" t="s">
        <v>3256</v>
      </c>
      <c r="E3406" t="s">
        <v>3257</v>
      </c>
      <c r="F3406" t="s">
        <v>13</v>
      </c>
      <c r="G3406" t="s">
        <v>37</v>
      </c>
    </row>
    <row r="3407" spans="1:7" x14ac:dyDescent="0.2">
      <c r="A3407" t="s">
        <v>6711</v>
      </c>
      <c r="B3407" s="2">
        <v>40895</v>
      </c>
      <c r="C3407" t="s">
        <v>3255</v>
      </c>
      <c r="D3407" t="s">
        <v>3266</v>
      </c>
      <c r="E3407" t="s">
        <v>3257</v>
      </c>
      <c r="F3407" t="s">
        <v>13</v>
      </c>
      <c r="G3407" t="s">
        <v>21</v>
      </c>
    </row>
    <row r="3408" spans="1:7" x14ac:dyDescent="0.2">
      <c r="A3408" t="s">
        <v>6712</v>
      </c>
      <c r="B3408" s="2">
        <v>35665</v>
      </c>
      <c r="C3408" t="s">
        <v>3255</v>
      </c>
      <c r="D3408" t="s">
        <v>3263</v>
      </c>
      <c r="E3408" t="s">
        <v>3257</v>
      </c>
      <c r="F3408" t="s">
        <v>13</v>
      </c>
      <c r="G3408" t="s">
        <v>37</v>
      </c>
    </row>
    <row r="3409" spans="1:7" x14ac:dyDescent="0.2">
      <c r="A3409" t="s">
        <v>6713</v>
      </c>
      <c r="B3409" s="2">
        <v>39112</v>
      </c>
      <c r="C3409" t="s">
        <v>3255</v>
      </c>
      <c r="D3409" t="s">
        <v>3272</v>
      </c>
      <c r="E3409" t="s">
        <v>3257</v>
      </c>
      <c r="F3409" t="s">
        <v>13</v>
      </c>
      <c r="G3409" t="s">
        <v>37</v>
      </c>
    </row>
    <row r="3410" spans="1:7" x14ac:dyDescent="0.2">
      <c r="A3410" t="s">
        <v>6714</v>
      </c>
      <c r="B3410" s="2">
        <v>35869</v>
      </c>
      <c r="C3410" t="s">
        <v>3255</v>
      </c>
      <c r="D3410" t="s">
        <v>3259</v>
      </c>
      <c r="E3410" t="s">
        <v>3257</v>
      </c>
      <c r="F3410" t="s">
        <v>13</v>
      </c>
    </row>
    <row r="3411" spans="1:7" x14ac:dyDescent="0.2">
      <c r="A3411" t="s">
        <v>6715</v>
      </c>
      <c r="B3411" s="2">
        <v>36359</v>
      </c>
      <c r="C3411" t="s">
        <v>3255</v>
      </c>
      <c r="D3411" t="s">
        <v>3259</v>
      </c>
      <c r="E3411" t="s">
        <v>3257</v>
      </c>
      <c r="F3411" t="s">
        <v>13</v>
      </c>
      <c r="G3411" t="s">
        <v>37</v>
      </c>
    </row>
    <row r="3412" spans="1:7" x14ac:dyDescent="0.2">
      <c r="A3412" t="s">
        <v>6716</v>
      </c>
      <c r="B3412" s="2">
        <v>39174</v>
      </c>
      <c r="C3412" t="s">
        <v>3255</v>
      </c>
      <c r="D3412" t="s">
        <v>3300</v>
      </c>
      <c r="E3412" t="s">
        <v>3257</v>
      </c>
      <c r="F3412" t="s">
        <v>13</v>
      </c>
      <c r="G3412" t="s">
        <v>37</v>
      </c>
    </row>
    <row r="3413" spans="1:7" x14ac:dyDescent="0.2">
      <c r="A3413" t="s">
        <v>6717</v>
      </c>
      <c r="B3413" s="2">
        <v>41177</v>
      </c>
      <c r="C3413" t="s">
        <v>3255</v>
      </c>
      <c r="D3413" t="s">
        <v>3272</v>
      </c>
      <c r="E3413" t="s">
        <v>3257</v>
      </c>
      <c r="F3413" t="s">
        <v>13</v>
      </c>
      <c r="G3413" t="s">
        <v>18</v>
      </c>
    </row>
    <row r="3414" spans="1:7" x14ac:dyDescent="0.2">
      <c r="A3414" t="s">
        <v>6718</v>
      </c>
      <c r="B3414" s="2">
        <v>35445</v>
      </c>
      <c r="C3414" t="s">
        <v>3255</v>
      </c>
      <c r="D3414" t="s">
        <v>3433</v>
      </c>
      <c r="E3414" t="s">
        <v>3257</v>
      </c>
      <c r="F3414" t="s">
        <v>13</v>
      </c>
      <c r="G3414" t="s">
        <v>37</v>
      </c>
    </row>
    <row r="3415" spans="1:7" x14ac:dyDescent="0.2">
      <c r="A3415" t="s">
        <v>6719</v>
      </c>
      <c r="B3415" s="2">
        <v>41287</v>
      </c>
      <c r="C3415" t="s">
        <v>3255</v>
      </c>
      <c r="D3415" t="s">
        <v>3266</v>
      </c>
      <c r="E3415" t="s">
        <v>3257</v>
      </c>
      <c r="F3415" t="s">
        <v>13</v>
      </c>
      <c r="G3415" t="s">
        <v>21</v>
      </c>
    </row>
    <row r="3416" spans="1:7" x14ac:dyDescent="0.2">
      <c r="A3416" t="s">
        <v>6720</v>
      </c>
      <c r="B3416" s="2">
        <v>31819</v>
      </c>
      <c r="C3416" t="s">
        <v>3255</v>
      </c>
      <c r="D3416" t="s">
        <v>3263</v>
      </c>
      <c r="E3416" t="s">
        <v>3257</v>
      </c>
      <c r="F3416" t="s">
        <v>65</v>
      </c>
      <c r="G3416" t="s">
        <v>37</v>
      </c>
    </row>
    <row r="3417" spans="1:7" x14ac:dyDescent="0.2">
      <c r="A3417" t="s">
        <v>6721</v>
      </c>
      <c r="B3417" s="2">
        <v>38850</v>
      </c>
      <c r="C3417" t="s">
        <v>3255</v>
      </c>
      <c r="D3417" t="s">
        <v>3266</v>
      </c>
      <c r="E3417" t="s">
        <v>6722</v>
      </c>
      <c r="F3417" t="s">
        <v>13</v>
      </c>
      <c r="G3417" t="s">
        <v>37</v>
      </c>
    </row>
    <row r="3418" spans="1:7" x14ac:dyDescent="0.2">
      <c r="A3418" t="s">
        <v>6723</v>
      </c>
      <c r="B3418" s="2">
        <v>41385</v>
      </c>
      <c r="C3418" t="s">
        <v>3255</v>
      </c>
      <c r="D3418" t="s">
        <v>3263</v>
      </c>
      <c r="E3418" t="s">
        <v>3257</v>
      </c>
      <c r="F3418" t="s">
        <v>65</v>
      </c>
      <c r="G3418" t="s">
        <v>37</v>
      </c>
    </row>
    <row r="3419" spans="1:7" x14ac:dyDescent="0.2">
      <c r="A3419" t="s">
        <v>6724</v>
      </c>
      <c r="B3419" s="2">
        <v>39182</v>
      </c>
      <c r="C3419" t="s">
        <v>3255</v>
      </c>
      <c r="D3419" t="s">
        <v>3433</v>
      </c>
      <c r="E3419" t="s">
        <v>3257</v>
      </c>
      <c r="F3419" t="s">
        <v>13</v>
      </c>
      <c r="G3419" t="s">
        <v>37</v>
      </c>
    </row>
    <row r="3420" spans="1:7" x14ac:dyDescent="0.2">
      <c r="A3420" t="s">
        <v>6725</v>
      </c>
      <c r="B3420" s="2">
        <v>38451</v>
      </c>
      <c r="C3420" t="s">
        <v>3255</v>
      </c>
      <c r="D3420" t="s">
        <v>3263</v>
      </c>
      <c r="E3420" t="s">
        <v>3257</v>
      </c>
      <c r="F3420" t="s">
        <v>196</v>
      </c>
      <c r="G3420" t="s">
        <v>18</v>
      </c>
    </row>
    <row r="3421" spans="1:7" x14ac:dyDescent="0.2">
      <c r="A3421" t="s">
        <v>6726</v>
      </c>
      <c r="B3421" s="2">
        <v>41353</v>
      </c>
      <c r="C3421" t="s">
        <v>3456</v>
      </c>
      <c r="D3421" t="s">
        <v>3272</v>
      </c>
      <c r="E3421" t="s">
        <v>3257</v>
      </c>
      <c r="F3421" t="s">
        <v>13</v>
      </c>
      <c r="G3421" t="s">
        <v>37</v>
      </c>
    </row>
    <row r="3422" spans="1:7" x14ac:dyDescent="0.2">
      <c r="A3422" t="s">
        <v>6727</v>
      </c>
      <c r="B3422" s="2">
        <v>41057</v>
      </c>
      <c r="C3422" t="s">
        <v>3255</v>
      </c>
      <c r="D3422" t="s">
        <v>3266</v>
      </c>
      <c r="E3422" t="s">
        <v>3257</v>
      </c>
      <c r="F3422" t="s">
        <v>65</v>
      </c>
      <c r="G3422" t="s">
        <v>21</v>
      </c>
    </row>
    <row r="3423" spans="1:7" x14ac:dyDescent="0.2">
      <c r="A3423" t="s">
        <v>6728</v>
      </c>
      <c r="B3423" s="2">
        <v>41738</v>
      </c>
      <c r="C3423" t="s">
        <v>3255</v>
      </c>
      <c r="D3423" t="s">
        <v>3266</v>
      </c>
      <c r="E3423" t="s">
        <v>3257</v>
      </c>
      <c r="F3423" t="s">
        <v>13</v>
      </c>
      <c r="G3423" t="s">
        <v>21</v>
      </c>
    </row>
    <row r="3424" spans="1:7" x14ac:dyDescent="0.2">
      <c r="A3424" t="s">
        <v>6729</v>
      </c>
      <c r="B3424" s="2">
        <v>31873</v>
      </c>
      <c r="C3424" t="s">
        <v>3255</v>
      </c>
      <c r="D3424" t="s">
        <v>3259</v>
      </c>
      <c r="E3424" t="s">
        <v>3257</v>
      </c>
      <c r="F3424" t="s">
        <v>13</v>
      </c>
      <c r="G3424" t="s">
        <v>680</v>
      </c>
    </row>
    <row r="3425" spans="1:7" x14ac:dyDescent="0.2">
      <c r="A3425" t="s">
        <v>6730</v>
      </c>
      <c r="B3425" s="2">
        <v>39314</v>
      </c>
      <c r="C3425" t="s">
        <v>3255</v>
      </c>
      <c r="D3425" t="s">
        <v>3263</v>
      </c>
      <c r="E3425" t="s">
        <v>3257</v>
      </c>
      <c r="F3425" t="s">
        <v>65</v>
      </c>
      <c r="G3425" t="s">
        <v>37</v>
      </c>
    </row>
    <row r="3426" spans="1:7" x14ac:dyDescent="0.2">
      <c r="A3426" t="s">
        <v>6731</v>
      </c>
      <c r="B3426" s="2">
        <v>36805</v>
      </c>
      <c r="C3426" t="s">
        <v>3255</v>
      </c>
      <c r="D3426" t="s">
        <v>3272</v>
      </c>
      <c r="E3426" t="s">
        <v>3257</v>
      </c>
      <c r="F3426" t="s">
        <v>65</v>
      </c>
      <c r="G3426" t="s">
        <v>21</v>
      </c>
    </row>
    <row r="3427" spans="1:7" x14ac:dyDescent="0.2">
      <c r="A3427" t="s">
        <v>6732</v>
      </c>
      <c r="B3427" s="2">
        <v>36463</v>
      </c>
      <c r="C3427" t="s">
        <v>3255</v>
      </c>
      <c r="D3427" t="s">
        <v>3259</v>
      </c>
      <c r="E3427" t="s">
        <v>3257</v>
      </c>
      <c r="F3427" t="s">
        <v>13</v>
      </c>
      <c r="G3427" t="s">
        <v>37</v>
      </c>
    </row>
    <row r="3428" spans="1:7" x14ac:dyDescent="0.2">
      <c r="A3428" t="s">
        <v>6733</v>
      </c>
      <c r="B3428" s="2">
        <v>33861</v>
      </c>
      <c r="C3428" t="s">
        <v>3255</v>
      </c>
      <c r="D3428" t="s">
        <v>3266</v>
      </c>
      <c r="E3428" t="s">
        <v>3257</v>
      </c>
      <c r="F3428" t="s">
        <v>13</v>
      </c>
      <c r="G3428" t="s">
        <v>37</v>
      </c>
    </row>
    <row r="3429" spans="1:7" x14ac:dyDescent="0.2">
      <c r="A3429" t="s">
        <v>6734</v>
      </c>
      <c r="B3429" s="2">
        <v>32090</v>
      </c>
      <c r="C3429" t="s">
        <v>3255</v>
      </c>
      <c r="D3429" t="s">
        <v>3433</v>
      </c>
      <c r="E3429" t="s">
        <v>3257</v>
      </c>
      <c r="F3429" t="s">
        <v>1010</v>
      </c>
      <c r="G3429" t="s">
        <v>21</v>
      </c>
    </row>
    <row r="3430" spans="1:7" x14ac:dyDescent="0.2">
      <c r="A3430" t="s">
        <v>6735</v>
      </c>
      <c r="B3430" s="2">
        <v>38045</v>
      </c>
      <c r="C3430" t="s">
        <v>3255</v>
      </c>
      <c r="D3430" t="s">
        <v>3272</v>
      </c>
      <c r="E3430" t="s">
        <v>3257</v>
      </c>
      <c r="F3430" t="s">
        <v>65</v>
      </c>
      <c r="G3430" t="s">
        <v>18</v>
      </c>
    </row>
    <row r="3431" spans="1:7" x14ac:dyDescent="0.2">
      <c r="A3431" t="s">
        <v>6736</v>
      </c>
      <c r="B3431" s="2">
        <v>38233</v>
      </c>
      <c r="C3431" t="s">
        <v>3255</v>
      </c>
      <c r="D3431" t="s">
        <v>3433</v>
      </c>
      <c r="E3431" t="s">
        <v>3257</v>
      </c>
      <c r="F3431" t="s">
        <v>13</v>
      </c>
      <c r="G3431" t="s">
        <v>18</v>
      </c>
    </row>
    <row r="3432" spans="1:7" x14ac:dyDescent="0.2">
      <c r="A3432" t="s">
        <v>6737</v>
      </c>
      <c r="B3432" s="2">
        <v>31873</v>
      </c>
      <c r="C3432" t="s">
        <v>3255</v>
      </c>
      <c r="D3432" t="s">
        <v>3300</v>
      </c>
      <c r="E3432" t="s">
        <v>3257</v>
      </c>
      <c r="F3432" t="s">
        <v>13</v>
      </c>
      <c r="G3432" t="s">
        <v>37</v>
      </c>
    </row>
    <row r="3433" spans="1:7" x14ac:dyDescent="0.2">
      <c r="A3433" t="s">
        <v>6738</v>
      </c>
      <c r="B3433" s="2">
        <v>35534</v>
      </c>
      <c r="C3433" t="s">
        <v>3456</v>
      </c>
      <c r="D3433" t="s">
        <v>3300</v>
      </c>
      <c r="E3433" t="s">
        <v>3257</v>
      </c>
      <c r="F3433" t="s">
        <v>13</v>
      </c>
      <c r="G3433" t="s">
        <v>37</v>
      </c>
    </row>
    <row r="3434" spans="1:7" x14ac:dyDescent="0.2">
      <c r="A3434" t="s">
        <v>6739</v>
      </c>
      <c r="B3434" s="2">
        <v>33988</v>
      </c>
      <c r="C3434" t="s">
        <v>3255</v>
      </c>
      <c r="D3434" t="s">
        <v>3266</v>
      </c>
      <c r="E3434" t="s">
        <v>3257</v>
      </c>
      <c r="F3434" t="s">
        <v>13</v>
      </c>
      <c r="G3434" t="s">
        <v>37</v>
      </c>
    </row>
    <row r="3435" spans="1:7" x14ac:dyDescent="0.2">
      <c r="A3435" t="s">
        <v>6740</v>
      </c>
      <c r="B3435" s="2">
        <v>38936</v>
      </c>
      <c r="C3435" t="s">
        <v>3255</v>
      </c>
      <c r="D3435" t="s">
        <v>3300</v>
      </c>
      <c r="E3435" t="s">
        <v>3257</v>
      </c>
      <c r="F3435" t="s">
        <v>65</v>
      </c>
      <c r="G3435" t="s">
        <v>1221</v>
      </c>
    </row>
    <row r="3436" spans="1:7" x14ac:dyDescent="0.2">
      <c r="A3436" t="s">
        <v>6741</v>
      </c>
      <c r="B3436" s="2">
        <v>38080</v>
      </c>
      <c r="C3436" t="s">
        <v>3255</v>
      </c>
      <c r="D3436" t="s">
        <v>3266</v>
      </c>
      <c r="E3436" t="s">
        <v>3257</v>
      </c>
      <c r="F3436" t="s">
        <v>13</v>
      </c>
      <c r="G3436" t="s">
        <v>21</v>
      </c>
    </row>
    <row r="3437" spans="1:7" x14ac:dyDescent="0.2">
      <c r="A3437" t="s">
        <v>6742</v>
      </c>
      <c r="B3437" s="2">
        <v>41860</v>
      </c>
      <c r="C3437" t="s">
        <v>3255</v>
      </c>
      <c r="D3437" t="s">
        <v>3259</v>
      </c>
      <c r="E3437" t="s">
        <v>3257</v>
      </c>
      <c r="F3437" t="s">
        <v>13</v>
      </c>
      <c r="G3437" t="s">
        <v>37</v>
      </c>
    </row>
    <row r="3438" spans="1:7" x14ac:dyDescent="0.2">
      <c r="A3438" t="s">
        <v>6743</v>
      </c>
      <c r="B3438" s="2">
        <v>36322</v>
      </c>
      <c r="C3438" t="s">
        <v>3255</v>
      </c>
      <c r="D3438" t="s">
        <v>3449</v>
      </c>
      <c r="E3438" t="s">
        <v>3257</v>
      </c>
      <c r="F3438" t="s">
        <v>13</v>
      </c>
      <c r="G3438" t="s">
        <v>37</v>
      </c>
    </row>
    <row r="3439" spans="1:7" x14ac:dyDescent="0.2">
      <c r="A3439" t="s">
        <v>6744</v>
      </c>
      <c r="B3439" s="2">
        <v>42124</v>
      </c>
      <c r="C3439" t="s">
        <v>3255</v>
      </c>
      <c r="D3439" t="s">
        <v>3433</v>
      </c>
      <c r="E3439" t="s">
        <v>3257</v>
      </c>
      <c r="F3439" t="s">
        <v>13</v>
      </c>
      <c r="G3439" t="s">
        <v>37</v>
      </c>
    </row>
    <row r="3440" spans="1:7" x14ac:dyDescent="0.2">
      <c r="A3440" t="s">
        <v>6745</v>
      </c>
      <c r="B3440" s="2">
        <v>41370</v>
      </c>
      <c r="C3440" t="s">
        <v>3255</v>
      </c>
      <c r="D3440" t="s">
        <v>3272</v>
      </c>
      <c r="E3440" t="s">
        <v>3257</v>
      </c>
      <c r="F3440" t="s">
        <v>65</v>
      </c>
      <c r="G3440" t="s">
        <v>21</v>
      </c>
    </row>
    <row r="3441" spans="1:7" x14ac:dyDescent="0.2">
      <c r="A3441" t="s">
        <v>6746</v>
      </c>
      <c r="B3441" s="2">
        <v>41215</v>
      </c>
      <c r="C3441" t="s">
        <v>3255</v>
      </c>
      <c r="D3441" t="s">
        <v>3272</v>
      </c>
      <c r="E3441" t="s">
        <v>3257</v>
      </c>
      <c r="F3441" t="s">
        <v>13</v>
      </c>
      <c r="G3441" t="s">
        <v>21</v>
      </c>
    </row>
    <row r="3442" spans="1:7" x14ac:dyDescent="0.2">
      <c r="A3442" t="s">
        <v>6747</v>
      </c>
      <c r="B3442" s="2">
        <v>39762</v>
      </c>
      <c r="C3442" t="s">
        <v>3255</v>
      </c>
      <c r="D3442" t="s">
        <v>3433</v>
      </c>
      <c r="E3442" t="s">
        <v>3257</v>
      </c>
      <c r="F3442" t="s">
        <v>65</v>
      </c>
      <c r="G3442" t="s">
        <v>21</v>
      </c>
    </row>
    <row r="3443" spans="1:7" x14ac:dyDescent="0.2">
      <c r="A3443" t="s">
        <v>6748</v>
      </c>
      <c r="B3443" s="2">
        <v>32698</v>
      </c>
      <c r="C3443" t="s">
        <v>3255</v>
      </c>
      <c r="D3443" t="s">
        <v>3272</v>
      </c>
      <c r="E3443" t="s">
        <v>3257</v>
      </c>
      <c r="F3443" t="s">
        <v>13</v>
      </c>
      <c r="G3443" t="s">
        <v>18</v>
      </c>
    </row>
    <row r="3444" spans="1:7" x14ac:dyDescent="0.2">
      <c r="A3444" t="s">
        <v>6749</v>
      </c>
      <c r="B3444" s="2">
        <v>29993</v>
      </c>
      <c r="C3444" t="s">
        <v>3255</v>
      </c>
      <c r="D3444" t="s">
        <v>3263</v>
      </c>
      <c r="E3444" t="s">
        <v>3257</v>
      </c>
      <c r="F3444" t="s">
        <v>13</v>
      </c>
      <c r="G3444" t="s">
        <v>37</v>
      </c>
    </row>
    <row r="3445" spans="1:7" x14ac:dyDescent="0.2">
      <c r="A3445" t="s">
        <v>6750</v>
      </c>
      <c r="B3445" s="2">
        <v>36544</v>
      </c>
      <c r="C3445" t="s">
        <v>3255</v>
      </c>
      <c r="D3445" t="s">
        <v>3433</v>
      </c>
      <c r="E3445" t="s">
        <v>3257</v>
      </c>
      <c r="F3445" t="s">
        <v>13</v>
      </c>
      <c r="G3445" t="s">
        <v>18</v>
      </c>
    </row>
    <row r="3446" spans="1:7" x14ac:dyDescent="0.2">
      <c r="A3446" t="s">
        <v>6751</v>
      </c>
      <c r="B3446" s="2">
        <v>32042</v>
      </c>
      <c r="C3446" t="s">
        <v>3255</v>
      </c>
      <c r="D3446" t="s">
        <v>3266</v>
      </c>
      <c r="E3446" t="s">
        <v>3257</v>
      </c>
      <c r="F3446" t="s">
        <v>13</v>
      </c>
      <c r="G3446" t="s">
        <v>37</v>
      </c>
    </row>
    <row r="3447" spans="1:7" x14ac:dyDescent="0.2">
      <c r="A3447" t="s">
        <v>6752</v>
      </c>
      <c r="B3447" s="2">
        <v>34207</v>
      </c>
      <c r="C3447" t="s">
        <v>3255</v>
      </c>
      <c r="D3447" t="s">
        <v>3266</v>
      </c>
      <c r="E3447" t="s">
        <v>3257</v>
      </c>
      <c r="F3447" t="s">
        <v>13</v>
      </c>
      <c r="G3447" t="s">
        <v>21</v>
      </c>
    </row>
    <row r="3448" spans="1:7" x14ac:dyDescent="0.2">
      <c r="A3448" t="s">
        <v>6753</v>
      </c>
      <c r="B3448" s="2">
        <v>41428</v>
      </c>
      <c r="C3448" t="s">
        <v>3255</v>
      </c>
      <c r="D3448" t="s">
        <v>3263</v>
      </c>
      <c r="E3448" t="s">
        <v>3506</v>
      </c>
      <c r="F3448" t="s">
        <v>84</v>
      </c>
      <c r="G3448" t="s">
        <v>18</v>
      </c>
    </row>
    <row r="3449" spans="1:7" x14ac:dyDescent="0.2">
      <c r="A3449" t="s">
        <v>6754</v>
      </c>
      <c r="B3449" s="2">
        <v>41672</v>
      </c>
      <c r="C3449" t="s">
        <v>3255</v>
      </c>
      <c r="D3449" t="s">
        <v>3266</v>
      </c>
      <c r="E3449" t="s">
        <v>3257</v>
      </c>
      <c r="F3449" t="s">
        <v>476</v>
      </c>
      <c r="G3449" t="s">
        <v>18</v>
      </c>
    </row>
    <row r="3450" spans="1:7" x14ac:dyDescent="0.2">
      <c r="A3450" t="s">
        <v>6755</v>
      </c>
      <c r="B3450" s="2">
        <v>12889</v>
      </c>
      <c r="C3450" t="s">
        <v>3456</v>
      </c>
      <c r="D3450" t="s">
        <v>3259</v>
      </c>
      <c r="E3450" t="s">
        <v>3257</v>
      </c>
      <c r="F3450" t="s">
        <v>13</v>
      </c>
      <c r="G3450" t="s">
        <v>2318</v>
      </c>
    </row>
    <row r="3451" spans="1:7" x14ac:dyDescent="0.2">
      <c r="A3451" t="s">
        <v>6756</v>
      </c>
      <c r="B3451" s="2">
        <v>31242</v>
      </c>
      <c r="C3451" t="s">
        <v>3255</v>
      </c>
      <c r="D3451" t="s">
        <v>3263</v>
      </c>
      <c r="E3451" t="s">
        <v>3257</v>
      </c>
      <c r="F3451" t="s">
        <v>13</v>
      </c>
      <c r="G3451" t="s">
        <v>21</v>
      </c>
    </row>
    <row r="3452" spans="1:7" x14ac:dyDescent="0.2">
      <c r="A3452" t="s">
        <v>6757</v>
      </c>
      <c r="B3452" s="2">
        <v>41218</v>
      </c>
      <c r="C3452" t="s">
        <v>3255</v>
      </c>
      <c r="D3452" t="s">
        <v>3259</v>
      </c>
      <c r="E3452" t="s">
        <v>3257</v>
      </c>
      <c r="F3452" t="s">
        <v>13</v>
      </c>
      <c r="G3452" t="s">
        <v>37</v>
      </c>
    </row>
    <row r="3453" spans="1:7" x14ac:dyDescent="0.2">
      <c r="A3453" t="s">
        <v>6758</v>
      </c>
      <c r="B3453" s="2">
        <v>40142</v>
      </c>
      <c r="C3453" t="s">
        <v>3255</v>
      </c>
      <c r="D3453" t="s">
        <v>3259</v>
      </c>
      <c r="E3453" t="s">
        <v>3257</v>
      </c>
      <c r="F3453" t="s">
        <v>13</v>
      </c>
      <c r="G3453" t="s">
        <v>37</v>
      </c>
    </row>
    <row r="3454" spans="1:7" x14ac:dyDescent="0.2">
      <c r="A3454" t="s">
        <v>6759</v>
      </c>
      <c r="B3454" s="2">
        <v>29272</v>
      </c>
      <c r="C3454" t="s">
        <v>3255</v>
      </c>
      <c r="D3454" t="s">
        <v>3263</v>
      </c>
      <c r="E3454" t="s">
        <v>3257</v>
      </c>
      <c r="F3454" t="s">
        <v>13</v>
      </c>
      <c r="G3454" t="s">
        <v>37</v>
      </c>
    </row>
    <row r="3455" spans="1:7" x14ac:dyDescent="0.2">
      <c r="A3455" t="s">
        <v>6760</v>
      </c>
      <c r="B3455" s="2">
        <v>35428</v>
      </c>
      <c r="C3455" t="s">
        <v>3255</v>
      </c>
      <c r="D3455" t="s">
        <v>3300</v>
      </c>
      <c r="E3455" t="s">
        <v>3257</v>
      </c>
      <c r="F3455" t="s">
        <v>13</v>
      </c>
      <c r="G3455" t="s">
        <v>37</v>
      </c>
    </row>
    <row r="3456" spans="1:7" x14ac:dyDescent="0.2">
      <c r="A3456" t="s">
        <v>6761</v>
      </c>
      <c r="B3456" s="2">
        <v>41863</v>
      </c>
      <c r="C3456" t="s">
        <v>3255</v>
      </c>
      <c r="D3456" t="s">
        <v>3263</v>
      </c>
      <c r="E3456" t="s">
        <v>3257</v>
      </c>
      <c r="F3456" t="s">
        <v>13</v>
      </c>
      <c r="G3456" t="s">
        <v>21</v>
      </c>
    </row>
    <row r="3457" spans="1:7" x14ac:dyDescent="0.2">
      <c r="A3457" t="s">
        <v>6762</v>
      </c>
      <c r="B3457" s="2">
        <v>37657</v>
      </c>
      <c r="C3457" t="s">
        <v>3255</v>
      </c>
      <c r="D3457" t="s">
        <v>3263</v>
      </c>
      <c r="E3457" t="s">
        <v>3257</v>
      </c>
      <c r="F3457" t="s">
        <v>13</v>
      </c>
      <c r="G3457" t="s">
        <v>37</v>
      </c>
    </row>
    <row r="3458" spans="1:7" x14ac:dyDescent="0.2">
      <c r="A3458" t="s">
        <v>6763</v>
      </c>
      <c r="B3458" s="2">
        <v>34470</v>
      </c>
      <c r="C3458" t="s">
        <v>3456</v>
      </c>
      <c r="D3458" t="s">
        <v>3259</v>
      </c>
      <c r="E3458" t="s">
        <v>3257</v>
      </c>
      <c r="F3458" t="s">
        <v>13</v>
      </c>
      <c r="G3458" t="s">
        <v>37</v>
      </c>
    </row>
    <row r="3459" spans="1:7" x14ac:dyDescent="0.2">
      <c r="A3459" t="s">
        <v>6764</v>
      </c>
      <c r="B3459" s="2">
        <v>23526</v>
      </c>
      <c r="C3459" t="s">
        <v>3255</v>
      </c>
      <c r="D3459" t="s">
        <v>3266</v>
      </c>
      <c r="E3459" t="s">
        <v>3257</v>
      </c>
      <c r="F3459" t="s">
        <v>65</v>
      </c>
      <c r="G3459" t="s">
        <v>2318</v>
      </c>
    </row>
    <row r="3460" spans="1:7" x14ac:dyDescent="0.2">
      <c r="A3460" t="s">
        <v>6765</v>
      </c>
      <c r="B3460" s="2">
        <v>23457</v>
      </c>
      <c r="C3460" t="s">
        <v>3255</v>
      </c>
      <c r="D3460" t="s">
        <v>3259</v>
      </c>
      <c r="E3460" t="s">
        <v>3257</v>
      </c>
      <c r="F3460" t="s">
        <v>13</v>
      </c>
      <c r="G3460" t="s">
        <v>2318</v>
      </c>
    </row>
    <row r="3461" spans="1:7" x14ac:dyDescent="0.2">
      <c r="A3461" t="s">
        <v>6766</v>
      </c>
      <c r="B3461" s="2">
        <v>29411</v>
      </c>
      <c r="C3461" t="s">
        <v>3255</v>
      </c>
      <c r="D3461" t="s">
        <v>3259</v>
      </c>
      <c r="E3461" t="s">
        <v>3257</v>
      </c>
      <c r="F3461" t="s">
        <v>13</v>
      </c>
      <c r="G3461" t="s">
        <v>18</v>
      </c>
    </row>
    <row r="3462" spans="1:7" x14ac:dyDescent="0.2">
      <c r="A3462" t="s">
        <v>6767</v>
      </c>
      <c r="B3462" s="2">
        <v>14749</v>
      </c>
      <c r="C3462" t="s">
        <v>3255</v>
      </c>
      <c r="D3462" t="s">
        <v>3449</v>
      </c>
      <c r="E3462" t="s">
        <v>3257</v>
      </c>
      <c r="F3462" t="s">
        <v>13</v>
      </c>
      <c r="G3462" t="s">
        <v>14</v>
      </c>
    </row>
    <row r="3463" spans="1:7" x14ac:dyDescent="0.2">
      <c r="A3463" t="s">
        <v>6768</v>
      </c>
      <c r="B3463" s="2">
        <v>27089</v>
      </c>
      <c r="C3463" t="s">
        <v>3255</v>
      </c>
      <c r="D3463" t="s">
        <v>3259</v>
      </c>
      <c r="E3463" t="s">
        <v>3257</v>
      </c>
      <c r="F3463" t="s">
        <v>13</v>
      </c>
      <c r="G3463" t="s">
        <v>37</v>
      </c>
    </row>
    <row r="3464" spans="1:7" x14ac:dyDescent="0.2">
      <c r="A3464" t="s">
        <v>6769</v>
      </c>
      <c r="B3464" s="2">
        <v>38239</v>
      </c>
      <c r="C3464" t="s">
        <v>3255</v>
      </c>
      <c r="D3464" t="s">
        <v>3263</v>
      </c>
      <c r="E3464" t="s">
        <v>3257</v>
      </c>
      <c r="F3464" t="s">
        <v>13</v>
      </c>
      <c r="G3464" t="s">
        <v>21</v>
      </c>
    </row>
    <row r="3465" spans="1:7" x14ac:dyDescent="0.2">
      <c r="A3465" t="s">
        <v>6770</v>
      </c>
      <c r="B3465" s="2">
        <v>37266</v>
      </c>
      <c r="C3465" t="s">
        <v>3456</v>
      </c>
      <c r="D3465" t="s">
        <v>3266</v>
      </c>
      <c r="E3465" t="s">
        <v>3920</v>
      </c>
      <c r="F3465" t="s">
        <v>1010</v>
      </c>
      <c r="G3465" t="s">
        <v>21</v>
      </c>
    </row>
    <row r="3466" spans="1:7" x14ac:dyDescent="0.2">
      <c r="A3466" t="s">
        <v>6771</v>
      </c>
      <c r="B3466" s="2">
        <v>41204</v>
      </c>
      <c r="C3466" t="s">
        <v>3255</v>
      </c>
      <c r="D3466" t="s">
        <v>3449</v>
      </c>
      <c r="E3466" t="s">
        <v>4102</v>
      </c>
      <c r="F3466" t="s">
        <v>196</v>
      </c>
      <c r="G3466" t="s">
        <v>18</v>
      </c>
    </row>
    <row r="3467" spans="1:7" x14ac:dyDescent="0.2">
      <c r="A3467" t="s">
        <v>6772</v>
      </c>
      <c r="B3467" s="2">
        <v>41064</v>
      </c>
      <c r="C3467" t="s">
        <v>3255</v>
      </c>
      <c r="D3467" t="s">
        <v>3263</v>
      </c>
      <c r="E3467" t="s">
        <v>4102</v>
      </c>
      <c r="F3467" t="s">
        <v>196</v>
      </c>
      <c r="G3467" t="s">
        <v>21</v>
      </c>
    </row>
    <row r="3468" spans="1:7" x14ac:dyDescent="0.2">
      <c r="A3468" t="s">
        <v>6773</v>
      </c>
      <c r="B3468" s="2">
        <v>42038</v>
      </c>
      <c r="C3468" t="s">
        <v>3255</v>
      </c>
      <c r="D3468" t="s">
        <v>3259</v>
      </c>
      <c r="E3468" t="s">
        <v>4419</v>
      </c>
      <c r="F3468" t="s">
        <v>1525</v>
      </c>
      <c r="G3468" t="s">
        <v>37</v>
      </c>
    </row>
    <row r="3469" spans="1:7" x14ac:dyDescent="0.2">
      <c r="A3469" t="s">
        <v>6774</v>
      </c>
      <c r="B3469" s="2">
        <v>38462</v>
      </c>
      <c r="C3469" t="s">
        <v>3255</v>
      </c>
      <c r="D3469" t="s">
        <v>3433</v>
      </c>
      <c r="E3469" t="s">
        <v>3257</v>
      </c>
      <c r="F3469" t="s">
        <v>1776</v>
      </c>
      <c r="G3469" t="s">
        <v>21</v>
      </c>
    </row>
    <row r="3470" spans="1:7" x14ac:dyDescent="0.2">
      <c r="A3470" t="s">
        <v>6775</v>
      </c>
      <c r="B3470" s="2">
        <v>34367</v>
      </c>
      <c r="C3470" t="s">
        <v>3456</v>
      </c>
      <c r="D3470" t="s">
        <v>3433</v>
      </c>
      <c r="E3470" t="s">
        <v>3257</v>
      </c>
      <c r="F3470" t="s">
        <v>13</v>
      </c>
      <c r="G3470" t="s">
        <v>37</v>
      </c>
    </row>
    <row r="3471" spans="1:7" x14ac:dyDescent="0.2">
      <c r="A3471" t="s">
        <v>6776</v>
      </c>
      <c r="B3471" s="2">
        <v>38180</v>
      </c>
      <c r="C3471" t="s">
        <v>3255</v>
      </c>
      <c r="D3471" t="s">
        <v>3263</v>
      </c>
      <c r="E3471" t="s">
        <v>3506</v>
      </c>
      <c r="F3471" t="s">
        <v>84</v>
      </c>
    </row>
    <row r="3472" spans="1:7" x14ac:dyDescent="0.2">
      <c r="A3472" t="s">
        <v>6777</v>
      </c>
      <c r="B3472" s="2">
        <v>36398</v>
      </c>
      <c r="C3472" t="s">
        <v>3255</v>
      </c>
      <c r="D3472" t="s">
        <v>3433</v>
      </c>
      <c r="E3472" t="s">
        <v>3257</v>
      </c>
      <c r="F3472" t="s">
        <v>13</v>
      </c>
      <c r="G3472" t="s">
        <v>37</v>
      </c>
    </row>
    <row r="3473" spans="1:7" x14ac:dyDescent="0.2">
      <c r="A3473" t="s">
        <v>6778</v>
      </c>
      <c r="B3473" s="2">
        <v>38946</v>
      </c>
      <c r="C3473" t="s">
        <v>3255</v>
      </c>
      <c r="D3473" t="s">
        <v>3263</v>
      </c>
      <c r="E3473" t="s">
        <v>3257</v>
      </c>
      <c r="F3473" t="s">
        <v>13</v>
      </c>
      <c r="G3473" t="s">
        <v>37</v>
      </c>
    </row>
    <row r="3474" spans="1:7" x14ac:dyDescent="0.2">
      <c r="A3474" t="s">
        <v>6779</v>
      </c>
      <c r="B3474" s="2">
        <v>36683</v>
      </c>
      <c r="C3474" t="s">
        <v>3255</v>
      </c>
      <c r="D3474" t="s">
        <v>3272</v>
      </c>
      <c r="E3474" t="s">
        <v>3257</v>
      </c>
      <c r="F3474" t="s">
        <v>13</v>
      </c>
      <c r="G3474" t="s">
        <v>37</v>
      </c>
    </row>
    <row r="3475" spans="1:7" x14ac:dyDescent="0.2">
      <c r="A3475" t="s">
        <v>6780</v>
      </c>
      <c r="B3475" s="2">
        <v>41664</v>
      </c>
      <c r="C3475" t="s">
        <v>3255</v>
      </c>
      <c r="D3475" t="s">
        <v>3266</v>
      </c>
      <c r="E3475" t="s">
        <v>3257</v>
      </c>
      <c r="F3475" t="s">
        <v>13</v>
      </c>
      <c r="G3475" t="s">
        <v>21</v>
      </c>
    </row>
    <row r="3476" spans="1:7" x14ac:dyDescent="0.2">
      <c r="A3476" t="s">
        <v>6781</v>
      </c>
      <c r="B3476" s="2">
        <v>38085</v>
      </c>
      <c r="C3476" t="s">
        <v>3255</v>
      </c>
      <c r="D3476" t="s">
        <v>3263</v>
      </c>
      <c r="E3476" t="s">
        <v>4102</v>
      </c>
      <c r="F3476" t="s">
        <v>196</v>
      </c>
      <c r="G3476" t="s">
        <v>21</v>
      </c>
    </row>
    <row r="3477" spans="1:7" x14ac:dyDescent="0.2">
      <c r="A3477" t="s">
        <v>6782</v>
      </c>
      <c r="B3477" s="2">
        <v>38982</v>
      </c>
      <c r="C3477" t="s">
        <v>3255</v>
      </c>
      <c r="D3477" t="s">
        <v>3263</v>
      </c>
      <c r="E3477" t="s">
        <v>4322</v>
      </c>
      <c r="F3477" t="s">
        <v>13</v>
      </c>
      <c r="G3477" t="s">
        <v>37</v>
      </c>
    </row>
    <row r="3478" spans="1:7" x14ac:dyDescent="0.2">
      <c r="A3478" t="s">
        <v>6783</v>
      </c>
      <c r="B3478" s="2">
        <v>30398</v>
      </c>
      <c r="C3478" t="s">
        <v>3255</v>
      </c>
      <c r="D3478" t="s">
        <v>3272</v>
      </c>
      <c r="E3478" t="s">
        <v>3257</v>
      </c>
      <c r="F3478" t="s">
        <v>13</v>
      </c>
      <c r="G3478" t="s">
        <v>18</v>
      </c>
    </row>
    <row r="3479" spans="1:7" x14ac:dyDescent="0.2">
      <c r="A3479" t="s">
        <v>6784</v>
      </c>
      <c r="B3479" s="2">
        <v>37370</v>
      </c>
      <c r="C3479" t="s">
        <v>3255</v>
      </c>
      <c r="D3479" t="s">
        <v>3300</v>
      </c>
      <c r="E3479" t="s">
        <v>3257</v>
      </c>
      <c r="F3479" t="s">
        <v>13</v>
      </c>
      <c r="G3479" t="s">
        <v>37</v>
      </c>
    </row>
    <row r="3480" spans="1:7" x14ac:dyDescent="0.2">
      <c r="A3480" t="s">
        <v>6785</v>
      </c>
      <c r="B3480" s="2">
        <v>40006</v>
      </c>
      <c r="C3480" t="s">
        <v>3255</v>
      </c>
      <c r="D3480" t="s">
        <v>3263</v>
      </c>
      <c r="E3480" t="s">
        <v>3257</v>
      </c>
      <c r="F3480" t="s">
        <v>65</v>
      </c>
      <c r="G3480" t="s">
        <v>37</v>
      </c>
    </row>
    <row r="3481" spans="1:7" x14ac:dyDescent="0.2">
      <c r="A3481" t="s">
        <v>6786</v>
      </c>
      <c r="B3481" s="2">
        <v>41300</v>
      </c>
      <c r="C3481" t="s">
        <v>3255</v>
      </c>
      <c r="D3481" t="s">
        <v>3272</v>
      </c>
      <c r="E3481" t="s">
        <v>3257</v>
      </c>
      <c r="F3481" t="s">
        <v>13</v>
      </c>
      <c r="G3481" t="s">
        <v>21</v>
      </c>
    </row>
    <row r="3482" spans="1:7" x14ac:dyDescent="0.2">
      <c r="A3482" t="s">
        <v>6787</v>
      </c>
      <c r="B3482" s="2">
        <v>41671</v>
      </c>
      <c r="C3482" t="s">
        <v>3255</v>
      </c>
      <c r="D3482" t="s">
        <v>3266</v>
      </c>
      <c r="E3482" t="s">
        <v>3257</v>
      </c>
      <c r="F3482" t="s">
        <v>13</v>
      </c>
      <c r="G3482" t="s">
        <v>18</v>
      </c>
    </row>
    <row r="3483" spans="1:7" x14ac:dyDescent="0.2">
      <c r="A3483" t="s">
        <v>6788</v>
      </c>
      <c r="B3483" s="2">
        <v>39440</v>
      </c>
      <c r="C3483" t="s">
        <v>3255</v>
      </c>
      <c r="D3483" t="s">
        <v>3300</v>
      </c>
      <c r="E3483" t="s">
        <v>3257</v>
      </c>
      <c r="F3483" t="s">
        <v>13</v>
      </c>
      <c r="G3483" t="s">
        <v>37</v>
      </c>
    </row>
    <row r="3484" spans="1:7" x14ac:dyDescent="0.2">
      <c r="A3484" t="s">
        <v>6789</v>
      </c>
      <c r="B3484" s="2">
        <v>41768</v>
      </c>
      <c r="C3484" t="s">
        <v>3255</v>
      </c>
      <c r="D3484" t="s">
        <v>3266</v>
      </c>
      <c r="E3484" t="s">
        <v>3257</v>
      </c>
      <c r="F3484" t="s">
        <v>13</v>
      </c>
      <c r="G3484" t="s">
        <v>18</v>
      </c>
    </row>
    <row r="3485" spans="1:7" x14ac:dyDescent="0.2">
      <c r="A3485" t="s">
        <v>6790</v>
      </c>
      <c r="B3485" s="2">
        <v>32651</v>
      </c>
      <c r="C3485" t="s">
        <v>3255</v>
      </c>
      <c r="D3485" t="s">
        <v>3263</v>
      </c>
      <c r="E3485" t="s">
        <v>3257</v>
      </c>
      <c r="F3485" t="s">
        <v>13</v>
      </c>
      <c r="G3485" t="s">
        <v>37</v>
      </c>
    </row>
    <row r="3486" spans="1:7" x14ac:dyDescent="0.2">
      <c r="A3486" t="s">
        <v>6791</v>
      </c>
      <c r="B3486" s="2">
        <v>41035</v>
      </c>
      <c r="C3486" t="s">
        <v>3255</v>
      </c>
      <c r="D3486" t="s">
        <v>3272</v>
      </c>
      <c r="E3486" t="s">
        <v>3257</v>
      </c>
      <c r="F3486" t="s">
        <v>13</v>
      </c>
      <c r="G3486" t="s">
        <v>21</v>
      </c>
    </row>
    <row r="3487" spans="1:7" x14ac:dyDescent="0.2">
      <c r="A3487" t="s">
        <v>6792</v>
      </c>
      <c r="B3487" s="2">
        <v>35441</v>
      </c>
      <c r="C3487" t="s">
        <v>3255</v>
      </c>
      <c r="D3487" t="s">
        <v>3263</v>
      </c>
      <c r="E3487" t="s">
        <v>3257</v>
      </c>
      <c r="F3487" t="s">
        <v>13</v>
      </c>
      <c r="G3487" t="s">
        <v>37</v>
      </c>
    </row>
    <row r="3488" spans="1:7" x14ac:dyDescent="0.2">
      <c r="A3488" t="s">
        <v>6793</v>
      </c>
      <c r="B3488" s="2">
        <v>41393</v>
      </c>
      <c r="C3488" t="s">
        <v>3255</v>
      </c>
      <c r="D3488" t="s">
        <v>3433</v>
      </c>
      <c r="E3488" t="s">
        <v>3257</v>
      </c>
      <c r="F3488" t="s">
        <v>13</v>
      </c>
      <c r="G3488" t="s">
        <v>21</v>
      </c>
    </row>
    <row r="3489" spans="1:7" x14ac:dyDescent="0.2">
      <c r="A3489" t="s">
        <v>6794</v>
      </c>
      <c r="B3489" s="2">
        <v>34180</v>
      </c>
      <c r="C3489" t="s">
        <v>3255</v>
      </c>
      <c r="D3489" t="s">
        <v>3263</v>
      </c>
      <c r="E3489" t="s">
        <v>3257</v>
      </c>
      <c r="F3489" t="s">
        <v>65</v>
      </c>
      <c r="G3489" t="s">
        <v>18</v>
      </c>
    </row>
    <row r="3490" spans="1:7" x14ac:dyDescent="0.2">
      <c r="A3490" t="s">
        <v>6795</v>
      </c>
      <c r="B3490" s="2">
        <v>29450</v>
      </c>
      <c r="C3490" t="s">
        <v>3255</v>
      </c>
      <c r="D3490" t="s">
        <v>3266</v>
      </c>
      <c r="E3490" t="s">
        <v>3257</v>
      </c>
      <c r="F3490" t="s">
        <v>13</v>
      </c>
      <c r="G3490" t="s">
        <v>37</v>
      </c>
    </row>
    <row r="3491" spans="1:7" x14ac:dyDescent="0.2">
      <c r="A3491" t="s">
        <v>6796</v>
      </c>
      <c r="B3491" s="2">
        <v>39242</v>
      </c>
      <c r="C3491" t="s">
        <v>3255</v>
      </c>
      <c r="D3491" t="s">
        <v>3263</v>
      </c>
      <c r="E3491" t="s">
        <v>6797</v>
      </c>
      <c r="F3491" t="s">
        <v>531</v>
      </c>
      <c r="G3491" t="s">
        <v>359</v>
      </c>
    </row>
    <row r="3492" spans="1:7" x14ac:dyDescent="0.2">
      <c r="A3492" t="s">
        <v>6798</v>
      </c>
      <c r="B3492" s="2">
        <v>37436</v>
      </c>
      <c r="C3492" t="s">
        <v>3255</v>
      </c>
      <c r="D3492" t="s">
        <v>3266</v>
      </c>
      <c r="E3492" t="s">
        <v>3257</v>
      </c>
      <c r="F3492" t="s">
        <v>13</v>
      </c>
      <c r="G3492" t="s">
        <v>21</v>
      </c>
    </row>
    <row r="3493" spans="1:7" x14ac:dyDescent="0.2">
      <c r="A3493" t="s">
        <v>6799</v>
      </c>
      <c r="B3493" s="2">
        <v>39622</v>
      </c>
      <c r="C3493" t="s">
        <v>3255</v>
      </c>
      <c r="D3493" t="s">
        <v>3266</v>
      </c>
      <c r="E3493" t="s">
        <v>3257</v>
      </c>
      <c r="F3493" t="s">
        <v>13</v>
      </c>
      <c r="G3493" t="s">
        <v>21</v>
      </c>
    </row>
    <row r="3494" spans="1:7" x14ac:dyDescent="0.2">
      <c r="A3494" t="s">
        <v>6800</v>
      </c>
      <c r="B3494" s="2">
        <v>41542</v>
      </c>
      <c r="C3494" t="s">
        <v>3255</v>
      </c>
      <c r="D3494" t="s">
        <v>3263</v>
      </c>
      <c r="E3494" t="s">
        <v>3257</v>
      </c>
      <c r="F3494" t="s">
        <v>13</v>
      </c>
      <c r="G3494" t="s">
        <v>37</v>
      </c>
    </row>
    <row r="3495" spans="1:7" x14ac:dyDescent="0.2">
      <c r="A3495" t="s">
        <v>6801</v>
      </c>
      <c r="B3495" s="2">
        <v>36318</v>
      </c>
      <c r="C3495" t="s">
        <v>3255</v>
      </c>
      <c r="D3495" t="s">
        <v>3272</v>
      </c>
      <c r="E3495" t="s">
        <v>3257</v>
      </c>
      <c r="F3495" t="s">
        <v>13</v>
      </c>
      <c r="G3495" t="s">
        <v>14</v>
      </c>
    </row>
    <row r="3496" spans="1:7" x14ac:dyDescent="0.2">
      <c r="A3496" t="s">
        <v>6802</v>
      </c>
      <c r="B3496" s="2">
        <v>33232</v>
      </c>
      <c r="C3496" t="s">
        <v>3255</v>
      </c>
      <c r="D3496" t="s">
        <v>3409</v>
      </c>
      <c r="E3496" t="s">
        <v>3257</v>
      </c>
      <c r="F3496" t="s">
        <v>13</v>
      </c>
      <c r="G3496" t="s">
        <v>21</v>
      </c>
    </row>
    <row r="3497" spans="1:7" x14ac:dyDescent="0.2">
      <c r="A3497" t="s">
        <v>6803</v>
      </c>
      <c r="B3497" s="2">
        <v>39150</v>
      </c>
      <c r="C3497" t="s">
        <v>3255</v>
      </c>
      <c r="D3497" t="s">
        <v>3266</v>
      </c>
      <c r="E3497" t="s">
        <v>3257</v>
      </c>
      <c r="F3497" t="s">
        <v>65</v>
      </c>
      <c r="G3497" t="s">
        <v>37</v>
      </c>
    </row>
    <row r="3498" spans="1:7" x14ac:dyDescent="0.2">
      <c r="A3498" t="s">
        <v>6804</v>
      </c>
      <c r="B3498" s="2">
        <v>41447</v>
      </c>
      <c r="C3498" t="s">
        <v>3255</v>
      </c>
      <c r="D3498" t="s">
        <v>3300</v>
      </c>
      <c r="E3498" t="s">
        <v>3257</v>
      </c>
      <c r="F3498" t="s">
        <v>13</v>
      </c>
      <c r="G3498" t="s">
        <v>37</v>
      </c>
    </row>
    <row r="3499" spans="1:7" x14ac:dyDescent="0.2">
      <c r="A3499" t="s">
        <v>6805</v>
      </c>
      <c r="B3499" s="2">
        <v>39950</v>
      </c>
      <c r="C3499" t="s">
        <v>3255</v>
      </c>
      <c r="D3499" t="s">
        <v>3266</v>
      </c>
      <c r="E3499" t="s">
        <v>3257</v>
      </c>
      <c r="F3499" t="s">
        <v>13</v>
      </c>
      <c r="G3499" t="s">
        <v>21</v>
      </c>
    </row>
    <row r="3500" spans="1:7" x14ac:dyDescent="0.2">
      <c r="A3500" t="s">
        <v>6806</v>
      </c>
      <c r="B3500" s="2">
        <v>40502</v>
      </c>
      <c r="C3500" t="s">
        <v>3255</v>
      </c>
      <c r="D3500" t="s">
        <v>3433</v>
      </c>
      <c r="E3500" t="s">
        <v>3257</v>
      </c>
      <c r="F3500" t="s">
        <v>13</v>
      </c>
      <c r="G3500" t="s">
        <v>37</v>
      </c>
    </row>
    <row r="3501" spans="1:7" x14ac:dyDescent="0.2">
      <c r="A3501" t="s">
        <v>6807</v>
      </c>
      <c r="B3501" s="2">
        <v>37322</v>
      </c>
      <c r="C3501" t="s">
        <v>3255</v>
      </c>
      <c r="D3501" t="s">
        <v>3300</v>
      </c>
      <c r="E3501" t="s">
        <v>3257</v>
      </c>
      <c r="F3501" t="s">
        <v>13</v>
      </c>
      <c r="G3501" t="s">
        <v>37</v>
      </c>
    </row>
    <row r="3502" spans="1:7" x14ac:dyDescent="0.2">
      <c r="A3502" t="s">
        <v>6808</v>
      </c>
      <c r="B3502" s="2">
        <v>23573</v>
      </c>
      <c r="C3502" t="s">
        <v>3255</v>
      </c>
      <c r="D3502" t="s">
        <v>3263</v>
      </c>
      <c r="E3502" t="s">
        <v>3257</v>
      </c>
      <c r="F3502" t="s">
        <v>13</v>
      </c>
      <c r="G3502" t="s">
        <v>2318</v>
      </c>
    </row>
    <row r="3503" spans="1:7" x14ac:dyDescent="0.2">
      <c r="A3503" t="s">
        <v>6809</v>
      </c>
      <c r="B3503" s="2">
        <v>32801</v>
      </c>
      <c r="C3503" t="s">
        <v>3255</v>
      </c>
      <c r="D3503" t="s">
        <v>3263</v>
      </c>
      <c r="E3503" t="s">
        <v>3257</v>
      </c>
      <c r="F3503" t="s">
        <v>13</v>
      </c>
      <c r="G3503" t="s">
        <v>37</v>
      </c>
    </row>
    <row r="3504" spans="1:7" x14ac:dyDescent="0.2">
      <c r="A3504" t="s">
        <v>6810</v>
      </c>
      <c r="B3504" s="2">
        <v>38673</v>
      </c>
      <c r="C3504" t="s">
        <v>3255</v>
      </c>
      <c r="D3504" t="s">
        <v>3433</v>
      </c>
      <c r="E3504" t="s">
        <v>3257</v>
      </c>
      <c r="F3504" t="s">
        <v>13</v>
      </c>
      <c r="G3504" t="s">
        <v>21</v>
      </c>
    </row>
    <row r="3505" spans="1:7" x14ac:dyDescent="0.2">
      <c r="A3505" t="s">
        <v>6811</v>
      </c>
      <c r="B3505" s="2">
        <v>39768</v>
      </c>
      <c r="C3505" t="s">
        <v>3255</v>
      </c>
      <c r="D3505" t="s">
        <v>3263</v>
      </c>
      <c r="E3505" t="s">
        <v>3257</v>
      </c>
      <c r="F3505" t="s">
        <v>13</v>
      </c>
      <c r="G3505" t="s">
        <v>37</v>
      </c>
    </row>
    <row r="3506" spans="1:7" x14ac:dyDescent="0.2">
      <c r="A3506" t="s">
        <v>6812</v>
      </c>
      <c r="B3506" s="2">
        <v>37071</v>
      </c>
      <c r="C3506" t="s">
        <v>3255</v>
      </c>
      <c r="D3506" t="s">
        <v>3272</v>
      </c>
      <c r="E3506" t="s">
        <v>3257</v>
      </c>
      <c r="F3506" t="s">
        <v>13</v>
      </c>
      <c r="G3506" t="s">
        <v>18</v>
      </c>
    </row>
    <row r="3507" spans="1:7" x14ac:dyDescent="0.2">
      <c r="A3507" t="s">
        <v>6813</v>
      </c>
      <c r="B3507" s="2">
        <v>42071</v>
      </c>
      <c r="C3507" t="s">
        <v>3255</v>
      </c>
      <c r="D3507" t="s">
        <v>3433</v>
      </c>
      <c r="E3507" t="s">
        <v>3257</v>
      </c>
      <c r="F3507" t="s">
        <v>13</v>
      </c>
      <c r="G3507" t="s">
        <v>37</v>
      </c>
    </row>
    <row r="3508" spans="1:7" x14ac:dyDescent="0.2">
      <c r="A3508" t="s">
        <v>6814</v>
      </c>
      <c r="B3508" s="2">
        <v>39601</v>
      </c>
      <c r="C3508" t="s">
        <v>3255</v>
      </c>
      <c r="D3508" t="s">
        <v>3266</v>
      </c>
      <c r="E3508" t="s">
        <v>3257</v>
      </c>
      <c r="F3508" t="s">
        <v>196</v>
      </c>
      <c r="G3508" t="s">
        <v>21</v>
      </c>
    </row>
    <row r="3509" spans="1:7" x14ac:dyDescent="0.2">
      <c r="A3509" t="s">
        <v>6815</v>
      </c>
      <c r="B3509" s="2">
        <v>38818</v>
      </c>
      <c r="C3509" t="s">
        <v>3255</v>
      </c>
      <c r="D3509" t="s">
        <v>3259</v>
      </c>
      <c r="E3509" t="s">
        <v>3257</v>
      </c>
      <c r="F3509" t="s">
        <v>13</v>
      </c>
      <c r="G3509" t="s">
        <v>37</v>
      </c>
    </row>
    <row r="3510" spans="1:7" x14ac:dyDescent="0.2">
      <c r="A3510" t="s">
        <v>6816</v>
      </c>
      <c r="B3510" s="2">
        <v>40497</v>
      </c>
      <c r="C3510" t="s">
        <v>3255</v>
      </c>
      <c r="D3510" t="s">
        <v>3300</v>
      </c>
      <c r="E3510" t="s">
        <v>3257</v>
      </c>
      <c r="F3510" t="s">
        <v>13</v>
      </c>
      <c r="G3510" t="s">
        <v>37</v>
      </c>
    </row>
    <row r="3511" spans="1:7" x14ac:dyDescent="0.2">
      <c r="A3511" t="s">
        <v>6817</v>
      </c>
      <c r="B3511" s="2">
        <v>36564</v>
      </c>
      <c r="C3511" t="s">
        <v>3255</v>
      </c>
      <c r="D3511" t="s">
        <v>3266</v>
      </c>
      <c r="E3511" t="s">
        <v>3920</v>
      </c>
      <c r="F3511" t="s">
        <v>1894</v>
      </c>
      <c r="G3511" t="s">
        <v>21</v>
      </c>
    </row>
    <row r="3512" spans="1:7" x14ac:dyDescent="0.2">
      <c r="A3512" t="s">
        <v>6818</v>
      </c>
      <c r="B3512" s="2">
        <v>30248</v>
      </c>
      <c r="C3512" t="s">
        <v>3255</v>
      </c>
      <c r="D3512" t="s">
        <v>4023</v>
      </c>
      <c r="E3512" t="s">
        <v>3257</v>
      </c>
      <c r="F3512" t="s">
        <v>13</v>
      </c>
      <c r="G3512" t="s">
        <v>18</v>
      </c>
    </row>
    <row r="3513" spans="1:7" x14ac:dyDescent="0.2">
      <c r="A3513" t="s">
        <v>6819</v>
      </c>
      <c r="B3513" s="2">
        <v>39214</v>
      </c>
      <c r="C3513" t="s">
        <v>3255</v>
      </c>
      <c r="D3513" t="s">
        <v>3263</v>
      </c>
      <c r="E3513" t="s">
        <v>3257</v>
      </c>
      <c r="F3513" t="s">
        <v>1264</v>
      </c>
      <c r="G3513" t="s">
        <v>37</v>
      </c>
    </row>
    <row r="3514" spans="1:7" x14ac:dyDescent="0.2">
      <c r="A3514" t="s">
        <v>6820</v>
      </c>
      <c r="B3514" s="2">
        <v>28729</v>
      </c>
      <c r="C3514" t="s">
        <v>3255</v>
      </c>
      <c r="D3514" t="s">
        <v>3270</v>
      </c>
      <c r="E3514" t="s">
        <v>3257</v>
      </c>
      <c r="F3514" t="s">
        <v>13</v>
      </c>
      <c r="G3514" t="s">
        <v>37</v>
      </c>
    </row>
    <row r="3515" spans="1:7" x14ac:dyDescent="0.2">
      <c r="A3515" t="s">
        <v>6821</v>
      </c>
      <c r="B3515" s="2">
        <v>37247</v>
      </c>
      <c r="C3515" t="s">
        <v>3255</v>
      </c>
      <c r="D3515" t="s">
        <v>3256</v>
      </c>
      <c r="E3515" t="s">
        <v>3257</v>
      </c>
      <c r="F3515" t="s">
        <v>196</v>
      </c>
      <c r="G3515" t="s">
        <v>14</v>
      </c>
    </row>
    <row r="3516" spans="1:7" x14ac:dyDescent="0.2">
      <c r="A3516" t="s">
        <v>6822</v>
      </c>
      <c r="B3516" s="2">
        <v>39138</v>
      </c>
      <c r="C3516" t="s">
        <v>3255</v>
      </c>
      <c r="D3516" t="s">
        <v>3300</v>
      </c>
      <c r="E3516" t="s">
        <v>3257</v>
      </c>
      <c r="F3516" t="s">
        <v>17</v>
      </c>
      <c r="G3516" t="s">
        <v>37</v>
      </c>
    </row>
    <row r="3517" spans="1:7" x14ac:dyDescent="0.2">
      <c r="A3517" t="s">
        <v>6823</v>
      </c>
      <c r="B3517" s="2">
        <v>38563</v>
      </c>
      <c r="C3517" t="s">
        <v>3255</v>
      </c>
      <c r="D3517" t="s">
        <v>3300</v>
      </c>
      <c r="E3517" t="s">
        <v>5739</v>
      </c>
      <c r="F3517" t="s">
        <v>120</v>
      </c>
      <c r="G3517" t="s">
        <v>37</v>
      </c>
    </row>
    <row r="3518" spans="1:7" x14ac:dyDescent="0.2">
      <c r="A3518" t="s">
        <v>6824</v>
      </c>
      <c r="B3518" s="2">
        <v>36402</v>
      </c>
      <c r="C3518" t="s">
        <v>3255</v>
      </c>
      <c r="D3518" t="s">
        <v>3266</v>
      </c>
      <c r="E3518" t="s">
        <v>3257</v>
      </c>
      <c r="F3518" t="s">
        <v>13</v>
      </c>
      <c r="G3518" t="s">
        <v>18</v>
      </c>
    </row>
    <row r="3519" spans="1:7" x14ac:dyDescent="0.2">
      <c r="A3519" t="s">
        <v>6825</v>
      </c>
      <c r="B3519" s="2">
        <v>40286</v>
      </c>
      <c r="C3519" t="s">
        <v>3255</v>
      </c>
      <c r="D3519" t="s">
        <v>3272</v>
      </c>
      <c r="E3519" t="s">
        <v>3506</v>
      </c>
      <c r="F3519" t="s">
        <v>84</v>
      </c>
      <c r="G3519" t="s">
        <v>21</v>
      </c>
    </row>
    <row r="3520" spans="1:7" x14ac:dyDescent="0.2">
      <c r="A3520" t="s">
        <v>6826</v>
      </c>
      <c r="B3520" s="2">
        <v>37192</v>
      </c>
      <c r="C3520" t="s">
        <v>3255</v>
      </c>
      <c r="D3520" t="s">
        <v>3263</v>
      </c>
      <c r="E3520" t="s">
        <v>3257</v>
      </c>
      <c r="F3520" t="s">
        <v>196</v>
      </c>
      <c r="G3520" t="s">
        <v>37</v>
      </c>
    </row>
    <row r="3521" spans="1:7" x14ac:dyDescent="0.2">
      <c r="A3521" t="s">
        <v>6827</v>
      </c>
      <c r="B3521" s="2">
        <v>39528</v>
      </c>
      <c r="C3521" t="s">
        <v>3255</v>
      </c>
      <c r="D3521" t="s">
        <v>3259</v>
      </c>
      <c r="E3521" t="s">
        <v>3257</v>
      </c>
      <c r="F3521" t="s">
        <v>65</v>
      </c>
      <c r="G3521" t="s">
        <v>37</v>
      </c>
    </row>
    <row r="3522" spans="1:7" x14ac:dyDescent="0.2">
      <c r="A3522" t="s">
        <v>6828</v>
      </c>
      <c r="B3522" s="2">
        <v>38818</v>
      </c>
      <c r="C3522" t="s">
        <v>3255</v>
      </c>
      <c r="D3522" t="s">
        <v>3272</v>
      </c>
      <c r="E3522" t="s">
        <v>3257</v>
      </c>
      <c r="F3522" t="s">
        <v>17</v>
      </c>
      <c r="G3522" t="s">
        <v>37</v>
      </c>
    </row>
    <row r="3523" spans="1:7" x14ac:dyDescent="0.2">
      <c r="A3523" t="s">
        <v>6829</v>
      </c>
      <c r="B3523" s="2">
        <v>36523</v>
      </c>
      <c r="C3523" t="s">
        <v>3255</v>
      </c>
      <c r="D3523" t="s">
        <v>3263</v>
      </c>
      <c r="E3523" t="s">
        <v>3257</v>
      </c>
      <c r="F3523" t="s">
        <v>13</v>
      </c>
      <c r="G3523" t="s">
        <v>37</v>
      </c>
    </row>
    <row r="3524" spans="1:7" x14ac:dyDescent="0.2">
      <c r="A3524" t="s">
        <v>6830</v>
      </c>
      <c r="B3524" s="2">
        <v>39240</v>
      </c>
      <c r="C3524" t="s">
        <v>3255</v>
      </c>
      <c r="D3524" t="s">
        <v>3449</v>
      </c>
      <c r="E3524" t="s">
        <v>4102</v>
      </c>
      <c r="F3524" t="s">
        <v>196</v>
      </c>
      <c r="G3524" t="s">
        <v>21</v>
      </c>
    </row>
    <row r="3525" spans="1:7" x14ac:dyDescent="0.2">
      <c r="A3525" t="s">
        <v>6831</v>
      </c>
      <c r="B3525" s="2">
        <v>36432</v>
      </c>
      <c r="C3525" t="s">
        <v>3255</v>
      </c>
      <c r="D3525" t="s">
        <v>3433</v>
      </c>
      <c r="E3525" t="s">
        <v>3257</v>
      </c>
      <c r="F3525" t="s">
        <v>196</v>
      </c>
      <c r="G3525" t="s">
        <v>14</v>
      </c>
    </row>
    <row r="3526" spans="1:7" x14ac:dyDescent="0.2">
      <c r="A3526" t="s">
        <v>6832</v>
      </c>
      <c r="B3526" s="2">
        <v>38448</v>
      </c>
      <c r="C3526" t="s">
        <v>3255</v>
      </c>
      <c r="D3526" t="s">
        <v>3266</v>
      </c>
      <c r="E3526" t="s">
        <v>3257</v>
      </c>
      <c r="F3526" t="s">
        <v>13</v>
      </c>
      <c r="G3526" t="s">
        <v>21</v>
      </c>
    </row>
    <row r="3527" spans="1:7" x14ac:dyDescent="0.2">
      <c r="A3527" t="s">
        <v>1525</v>
      </c>
      <c r="B3527" s="2">
        <v>31095</v>
      </c>
      <c r="C3527" t="s">
        <v>3255</v>
      </c>
      <c r="D3527" t="s">
        <v>3263</v>
      </c>
      <c r="E3527" t="s">
        <v>3257</v>
      </c>
      <c r="F3527" t="s">
        <v>65</v>
      </c>
      <c r="G3527" t="s">
        <v>37</v>
      </c>
    </row>
    <row r="3528" spans="1:7" x14ac:dyDescent="0.2">
      <c r="A3528" t="s">
        <v>6833</v>
      </c>
      <c r="B3528" s="2">
        <v>38651</v>
      </c>
      <c r="C3528" t="s">
        <v>3255</v>
      </c>
      <c r="D3528" t="s">
        <v>3433</v>
      </c>
      <c r="E3528" t="s">
        <v>3257</v>
      </c>
      <c r="F3528" t="s">
        <v>13</v>
      </c>
      <c r="G3528" t="s">
        <v>21</v>
      </c>
    </row>
    <row r="3529" spans="1:7" x14ac:dyDescent="0.2">
      <c r="A3529" t="s">
        <v>6834</v>
      </c>
      <c r="B3529" s="2">
        <v>34093</v>
      </c>
      <c r="C3529" t="s">
        <v>3255</v>
      </c>
      <c r="D3529" t="s">
        <v>3266</v>
      </c>
      <c r="E3529" t="s">
        <v>3257</v>
      </c>
      <c r="F3529" t="s">
        <v>13</v>
      </c>
      <c r="G3529" t="s">
        <v>37</v>
      </c>
    </row>
    <row r="3530" spans="1:7" x14ac:dyDescent="0.2">
      <c r="A3530" t="s">
        <v>6835</v>
      </c>
      <c r="B3530" s="2">
        <v>37777</v>
      </c>
      <c r="C3530" t="s">
        <v>3255</v>
      </c>
      <c r="D3530" t="s">
        <v>3272</v>
      </c>
      <c r="E3530" t="s">
        <v>3257</v>
      </c>
      <c r="F3530" t="s">
        <v>13</v>
      </c>
      <c r="G3530" t="s">
        <v>21</v>
      </c>
    </row>
    <row r="3531" spans="1:7" x14ac:dyDescent="0.2">
      <c r="A3531" t="s">
        <v>6836</v>
      </c>
      <c r="B3531" s="2">
        <v>41184</v>
      </c>
      <c r="C3531" t="s">
        <v>3255</v>
      </c>
      <c r="D3531" t="s">
        <v>3272</v>
      </c>
      <c r="E3531" t="s">
        <v>3257</v>
      </c>
      <c r="F3531" t="s">
        <v>13</v>
      </c>
      <c r="G3531" t="s">
        <v>18</v>
      </c>
    </row>
    <row r="3532" spans="1:7" x14ac:dyDescent="0.2">
      <c r="A3532" t="s">
        <v>6837</v>
      </c>
      <c r="B3532" s="2">
        <v>41342</v>
      </c>
      <c r="C3532" t="s">
        <v>3255</v>
      </c>
      <c r="D3532" t="s">
        <v>3263</v>
      </c>
      <c r="E3532" t="s">
        <v>3257</v>
      </c>
      <c r="F3532" t="s">
        <v>13</v>
      </c>
      <c r="G3532" t="s">
        <v>37</v>
      </c>
    </row>
    <row r="3533" spans="1:7" x14ac:dyDescent="0.2">
      <c r="A3533" t="s">
        <v>6838</v>
      </c>
      <c r="B3533" s="2">
        <v>39048</v>
      </c>
      <c r="C3533" t="s">
        <v>3456</v>
      </c>
      <c r="D3533" t="s">
        <v>3266</v>
      </c>
      <c r="E3533" t="s">
        <v>3257</v>
      </c>
      <c r="F3533" t="s">
        <v>65</v>
      </c>
      <c r="G3533" t="s">
        <v>21</v>
      </c>
    </row>
    <row r="3534" spans="1:7" x14ac:dyDescent="0.2">
      <c r="A3534" t="s">
        <v>6839</v>
      </c>
      <c r="B3534" s="2">
        <v>41940</v>
      </c>
      <c r="C3534" t="s">
        <v>3255</v>
      </c>
      <c r="D3534" t="s">
        <v>3266</v>
      </c>
      <c r="E3534" t="s">
        <v>3257</v>
      </c>
      <c r="F3534" t="s">
        <v>13</v>
      </c>
      <c r="G3534" t="s">
        <v>21</v>
      </c>
    </row>
    <row r="3535" spans="1:7" x14ac:dyDescent="0.2">
      <c r="A3535" t="s">
        <v>6840</v>
      </c>
      <c r="B3535" s="2">
        <v>41051</v>
      </c>
      <c r="C3535" t="s">
        <v>3255</v>
      </c>
      <c r="D3535" t="s">
        <v>3263</v>
      </c>
      <c r="E3535" t="s">
        <v>3257</v>
      </c>
      <c r="F3535" t="s">
        <v>13</v>
      </c>
      <c r="G3535" t="s">
        <v>21</v>
      </c>
    </row>
    <row r="3536" spans="1:7" x14ac:dyDescent="0.2">
      <c r="A3536" t="s">
        <v>6841</v>
      </c>
      <c r="B3536" s="2">
        <v>39168</v>
      </c>
      <c r="C3536" t="s">
        <v>3255</v>
      </c>
      <c r="D3536" t="s">
        <v>3449</v>
      </c>
      <c r="E3536" t="s">
        <v>3257</v>
      </c>
      <c r="F3536" t="s">
        <v>13</v>
      </c>
      <c r="G3536" t="s">
        <v>14</v>
      </c>
    </row>
    <row r="3537" spans="1:7" x14ac:dyDescent="0.2">
      <c r="A3537" t="s">
        <v>6842</v>
      </c>
      <c r="B3537" s="2">
        <v>39580</v>
      </c>
      <c r="C3537" t="s">
        <v>3255</v>
      </c>
      <c r="D3537" t="s">
        <v>3449</v>
      </c>
      <c r="E3537" t="s">
        <v>6037</v>
      </c>
      <c r="F3537" t="s">
        <v>2697</v>
      </c>
      <c r="G3537" t="s">
        <v>37</v>
      </c>
    </row>
    <row r="3538" spans="1:7" x14ac:dyDescent="0.2">
      <c r="A3538" t="s">
        <v>6843</v>
      </c>
      <c r="B3538" s="2">
        <v>39986</v>
      </c>
      <c r="C3538" t="s">
        <v>3255</v>
      </c>
      <c r="D3538" t="s">
        <v>3266</v>
      </c>
      <c r="E3538" t="s">
        <v>3257</v>
      </c>
      <c r="F3538" t="s">
        <v>13</v>
      </c>
      <c r="G3538" t="s">
        <v>21</v>
      </c>
    </row>
    <row r="3539" spans="1:7" x14ac:dyDescent="0.2">
      <c r="A3539" t="s">
        <v>6844</v>
      </c>
      <c r="B3539" s="2">
        <v>33323</v>
      </c>
      <c r="C3539" t="s">
        <v>3456</v>
      </c>
      <c r="D3539" t="s">
        <v>3263</v>
      </c>
      <c r="E3539" t="s">
        <v>3257</v>
      </c>
      <c r="F3539" t="s">
        <v>196</v>
      </c>
      <c r="G3539" t="s">
        <v>37</v>
      </c>
    </row>
    <row r="3540" spans="1:7" x14ac:dyDescent="0.2">
      <c r="A3540" t="s">
        <v>6845</v>
      </c>
      <c r="B3540" s="2">
        <v>36028</v>
      </c>
      <c r="C3540" t="s">
        <v>3255</v>
      </c>
      <c r="D3540" t="s">
        <v>3263</v>
      </c>
      <c r="E3540" t="s">
        <v>4419</v>
      </c>
      <c r="F3540" t="s">
        <v>1525</v>
      </c>
      <c r="G3540" t="s">
        <v>37</v>
      </c>
    </row>
    <row r="3541" spans="1:7" x14ac:dyDescent="0.2">
      <c r="A3541" t="s">
        <v>6846</v>
      </c>
      <c r="B3541" s="2">
        <v>38314</v>
      </c>
      <c r="C3541" t="s">
        <v>3255</v>
      </c>
      <c r="D3541" t="s">
        <v>3263</v>
      </c>
      <c r="E3541" t="s">
        <v>3257</v>
      </c>
      <c r="F3541" t="s">
        <v>13</v>
      </c>
      <c r="G3541" t="s">
        <v>37</v>
      </c>
    </row>
    <row r="3542" spans="1:7" x14ac:dyDescent="0.2">
      <c r="A3542" t="s">
        <v>6847</v>
      </c>
      <c r="B3542" s="2">
        <v>38168</v>
      </c>
      <c r="C3542" t="s">
        <v>3456</v>
      </c>
      <c r="D3542" t="s">
        <v>3266</v>
      </c>
      <c r="E3542" t="s">
        <v>3257</v>
      </c>
      <c r="F3542" t="s">
        <v>13</v>
      </c>
      <c r="G3542" t="s">
        <v>37</v>
      </c>
    </row>
    <row r="3543" spans="1:7" x14ac:dyDescent="0.2">
      <c r="A3543" t="s">
        <v>6848</v>
      </c>
      <c r="B3543" s="2">
        <v>39409</v>
      </c>
      <c r="C3543" t="s">
        <v>3255</v>
      </c>
      <c r="D3543" t="s">
        <v>3256</v>
      </c>
      <c r="E3543" t="s">
        <v>3257</v>
      </c>
      <c r="F3543" t="s">
        <v>13</v>
      </c>
      <c r="G3543" t="s">
        <v>21</v>
      </c>
    </row>
    <row r="3544" spans="1:7" x14ac:dyDescent="0.2">
      <c r="A3544" t="s">
        <v>6849</v>
      </c>
      <c r="B3544" s="2">
        <v>38187</v>
      </c>
      <c r="C3544" t="s">
        <v>3255</v>
      </c>
      <c r="D3544" t="s">
        <v>3266</v>
      </c>
      <c r="E3544" t="s">
        <v>3257</v>
      </c>
      <c r="F3544" t="s">
        <v>13</v>
      </c>
      <c r="G3544" t="s">
        <v>18</v>
      </c>
    </row>
    <row r="3545" spans="1:7" x14ac:dyDescent="0.2">
      <c r="A3545" t="s">
        <v>6850</v>
      </c>
      <c r="B3545" s="2">
        <v>38766</v>
      </c>
      <c r="C3545" t="s">
        <v>3255</v>
      </c>
      <c r="D3545" t="s">
        <v>3433</v>
      </c>
      <c r="E3545" t="s">
        <v>3257</v>
      </c>
      <c r="F3545" t="s">
        <v>13</v>
      </c>
      <c r="G3545" t="s">
        <v>21</v>
      </c>
    </row>
    <row r="3546" spans="1:7" x14ac:dyDescent="0.2">
      <c r="A3546" t="s">
        <v>6851</v>
      </c>
      <c r="B3546" s="2">
        <v>40579</v>
      </c>
      <c r="C3546" t="s">
        <v>3456</v>
      </c>
      <c r="D3546" t="s">
        <v>3259</v>
      </c>
      <c r="E3546" t="s">
        <v>3257</v>
      </c>
      <c r="F3546" t="s">
        <v>196</v>
      </c>
      <c r="G3546" t="s">
        <v>21</v>
      </c>
    </row>
    <row r="3547" spans="1:7" x14ac:dyDescent="0.2">
      <c r="A3547" t="s">
        <v>6852</v>
      </c>
      <c r="B3547" s="2">
        <v>37584</v>
      </c>
      <c r="C3547" t="s">
        <v>3255</v>
      </c>
      <c r="D3547" t="s">
        <v>3433</v>
      </c>
      <c r="E3547" t="s">
        <v>3257</v>
      </c>
      <c r="F3547" t="s">
        <v>13</v>
      </c>
      <c r="G3547" t="s">
        <v>21</v>
      </c>
    </row>
    <row r="3548" spans="1:7" x14ac:dyDescent="0.2">
      <c r="A3548" t="s">
        <v>6853</v>
      </c>
      <c r="B3548" s="2">
        <v>38085</v>
      </c>
      <c r="C3548" t="s">
        <v>3255</v>
      </c>
      <c r="D3548" t="s">
        <v>3259</v>
      </c>
      <c r="E3548" t="s">
        <v>3257</v>
      </c>
      <c r="F3548" t="s">
        <v>65</v>
      </c>
      <c r="G3548" t="s">
        <v>37</v>
      </c>
    </row>
    <row r="3549" spans="1:7" x14ac:dyDescent="0.2">
      <c r="A3549" t="s">
        <v>6854</v>
      </c>
      <c r="B3549" s="2">
        <v>37280</v>
      </c>
      <c r="C3549" t="s">
        <v>3255</v>
      </c>
      <c r="D3549" t="s">
        <v>3300</v>
      </c>
      <c r="E3549" t="s">
        <v>3257</v>
      </c>
      <c r="F3549" t="s">
        <v>13</v>
      </c>
      <c r="G3549" t="s">
        <v>37</v>
      </c>
    </row>
    <row r="3550" spans="1:7" x14ac:dyDescent="0.2">
      <c r="A3550" t="s">
        <v>6855</v>
      </c>
      <c r="B3550" s="2">
        <v>39846</v>
      </c>
      <c r="C3550" t="s">
        <v>3255</v>
      </c>
      <c r="D3550" t="s">
        <v>3266</v>
      </c>
      <c r="E3550" t="s">
        <v>3257</v>
      </c>
      <c r="F3550" t="s">
        <v>2064</v>
      </c>
      <c r="G3550" t="s">
        <v>37</v>
      </c>
    </row>
    <row r="3551" spans="1:7" x14ac:dyDescent="0.2">
      <c r="A3551" t="s">
        <v>6856</v>
      </c>
      <c r="B3551" s="2">
        <v>39570</v>
      </c>
      <c r="C3551" t="s">
        <v>3255</v>
      </c>
      <c r="D3551" t="s">
        <v>3300</v>
      </c>
      <c r="E3551" t="s">
        <v>3257</v>
      </c>
      <c r="F3551" t="s">
        <v>13</v>
      </c>
      <c r="G3551" t="s">
        <v>37</v>
      </c>
    </row>
    <row r="3552" spans="1:7" x14ac:dyDescent="0.2">
      <c r="A3552" t="s">
        <v>6857</v>
      </c>
      <c r="B3552" s="2">
        <v>41350</v>
      </c>
      <c r="C3552" t="s">
        <v>3255</v>
      </c>
      <c r="D3552" t="s">
        <v>3433</v>
      </c>
      <c r="E3552" t="s">
        <v>3257</v>
      </c>
      <c r="F3552" t="s">
        <v>13</v>
      </c>
      <c r="G3552" t="s">
        <v>37</v>
      </c>
    </row>
    <row r="3553" spans="1:7" x14ac:dyDescent="0.2">
      <c r="A3553" t="s">
        <v>6858</v>
      </c>
      <c r="B3553" s="2">
        <v>26035</v>
      </c>
      <c r="C3553" t="s">
        <v>3255</v>
      </c>
      <c r="D3553" t="s">
        <v>3263</v>
      </c>
      <c r="E3553" t="s">
        <v>3257</v>
      </c>
      <c r="F3553" t="s">
        <v>13</v>
      </c>
      <c r="G3553" t="s">
        <v>14</v>
      </c>
    </row>
    <row r="3554" spans="1:7" x14ac:dyDescent="0.2">
      <c r="A3554" t="s">
        <v>6859</v>
      </c>
      <c r="B3554" s="2">
        <v>32512</v>
      </c>
      <c r="C3554" t="s">
        <v>3255</v>
      </c>
      <c r="D3554" t="s">
        <v>3259</v>
      </c>
      <c r="E3554" t="s">
        <v>3257</v>
      </c>
      <c r="F3554" t="s">
        <v>13</v>
      </c>
      <c r="G3554" t="s">
        <v>18</v>
      </c>
    </row>
    <row r="3555" spans="1:7" x14ac:dyDescent="0.2">
      <c r="A3555" t="s">
        <v>6860</v>
      </c>
      <c r="B3555" s="2">
        <v>41830</v>
      </c>
      <c r="C3555" t="s">
        <v>3255</v>
      </c>
      <c r="D3555" t="s">
        <v>3263</v>
      </c>
      <c r="E3555" t="s">
        <v>3257</v>
      </c>
      <c r="F3555" t="s">
        <v>13</v>
      </c>
      <c r="G3555" t="s">
        <v>37</v>
      </c>
    </row>
    <row r="3556" spans="1:7" x14ac:dyDescent="0.2">
      <c r="A3556" t="s">
        <v>6861</v>
      </c>
      <c r="B3556" s="2">
        <v>32349</v>
      </c>
      <c r="C3556" t="s">
        <v>3255</v>
      </c>
      <c r="D3556" t="s">
        <v>3263</v>
      </c>
      <c r="E3556" t="s">
        <v>3257</v>
      </c>
      <c r="F3556" t="s">
        <v>13</v>
      </c>
      <c r="G3556" t="s">
        <v>37</v>
      </c>
    </row>
    <row r="3557" spans="1:7" x14ac:dyDescent="0.2">
      <c r="A3557" t="s">
        <v>6862</v>
      </c>
      <c r="B3557" s="2">
        <v>33910</v>
      </c>
      <c r="C3557" t="s">
        <v>3255</v>
      </c>
      <c r="D3557" t="s">
        <v>3272</v>
      </c>
      <c r="E3557" t="s">
        <v>3257</v>
      </c>
      <c r="F3557" t="s">
        <v>13</v>
      </c>
      <c r="G3557" t="s">
        <v>14</v>
      </c>
    </row>
    <row r="3558" spans="1:7" x14ac:dyDescent="0.2">
      <c r="A3558" t="s">
        <v>6863</v>
      </c>
      <c r="B3558" s="2">
        <v>40228</v>
      </c>
      <c r="C3558" t="s">
        <v>3255</v>
      </c>
      <c r="D3558" t="s">
        <v>3263</v>
      </c>
      <c r="E3558" t="s">
        <v>3257</v>
      </c>
      <c r="F3558" t="s">
        <v>13</v>
      </c>
      <c r="G3558" t="s">
        <v>37</v>
      </c>
    </row>
    <row r="3559" spans="1:7" x14ac:dyDescent="0.2">
      <c r="A3559" t="s">
        <v>6864</v>
      </c>
      <c r="B3559" s="2">
        <v>33146</v>
      </c>
      <c r="C3559" t="s">
        <v>3255</v>
      </c>
      <c r="D3559" t="s">
        <v>3272</v>
      </c>
      <c r="E3559" t="s">
        <v>3257</v>
      </c>
      <c r="F3559" t="s">
        <v>13</v>
      </c>
      <c r="G3559" t="s">
        <v>21</v>
      </c>
    </row>
    <row r="3560" spans="1:7" x14ac:dyDescent="0.2">
      <c r="A3560" t="s">
        <v>6865</v>
      </c>
      <c r="B3560" s="2">
        <v>40220</v>
      </c>
      <c r="C3560" t="s">
        <v>3255</v>
      </c>
      <c r="D3560" t="s">
        <v>3433</v>
      </c>
      <c r="E3560" t="s">
        <v>3257</v>
      </c>
      <c r="F3560" t="s">
        <v>65</v>
      </c>
      <c r="G3560" t="s">
        <v>37</v>
      </c>
    </row>
    <row r="3561" spans="1:7" x14ac:dyDescent="0.2">
      <c r="A3561" t="s">
        <v>6866</v>
      </c>
      <c r="B3561" s="2">
        <v>39570</v>
      </c>
      <c r="C3561" t="s">
        <v>3255</v>
      </c>
      <c r="D3561" t="s">
        <v>3263</v>
      </c>
      <c r="E3561" t="s">
        <v>3257</v>
      </c>
      <c r="F3561" t="s">
        <v>65</v>
      </c>
      <c r="G3561" t="s">
        <v>37</v>
      </c>
    </row>
    <row r="3562" spans="1:7" x14ac:dyDescent="0.2">
      <c r="A3562" t="s">
        <v>6867</v>
      </c>
      <c r="B3562" s="2">
        <v>23922</v>
      </c>
      <c r="C3562" t="s">
        <v>3255</v>
      </c>
      <c r="D3562" t="s">
        <v>3263</v>
      </c>
      <c r="E3562" t="s">
        <v>3257</v>
      </c>
      <c r="F3562" t="s">
        <v>13</v>
      </c>
      <c r="G3562" t="s">
        <v>21</v>
      </c>
    </row>
    <row r="3563" spans="1:7" x14ac:dyDescent="0.2">
      <c r="A3563" t="s">
        <v>6868</v>
      </c>
      <c r="B3563" s="2">
        <v>23389</v>
      </c>
      <c r="C3563" t="s">
        <v>3255</v>
      </c>
      <c r="D3563" t="s">
        <v>3266</v>
      </c>
      <c r="E3563" t="s">
        <v>3731</v>
      </c>
      <c r="F3563" t="s">
        <v>1533</v>
      </c>
      <c r="G3563" t="s">
        <v>37</v>
      </c>
    </row>
    <row r="3564" spans="1:7" x14ac:dyDescent="0.2">
      <c r="A3564" t="s">
        <v>6869</v>
      </c>
      <c r="B3564" s="2">
        <v>23941</v>
      </c>
      <c r="C3564" t="s">
        <v>3255</v>
      </c>
      <c r="D3564" t="s">
        <v>3433</v>
      </c>
      <c r="E3564" t="s">
        <v>3257</v>
      </c>
      <c r="F3564" t="s">
        <v>13</v>
      </c>
      <c r="G3564" t="s">
        <v>14</v>
      </c>
    </row>
    <row r="3565" spans="1:7" x14ac:dyDescent="0.2">
      <c r="A3565" t="s">
        <v>6870</v>
      </c>
      <c r="B3565" s="2">
        <v>26986</v>
      </c>
      <c r="C3565" t="s">
        <v>3255</v>
      </c>
      <c r="D3565" t="s">
        <v>3270</v>
      </c>
      <c r="E3565" t="s">
        <v>3257</v>
      </c>
      <c r="F3565" t="s">
        <v>13</v>
      </c>
      <c r="G3565" t="s">
        <v>37</v>
      </c>
    </row>
    <row r="3566" spans="1:7" x14ac:dyDescent="0.2">
      <c r="A3566" t="s">
        <v>6871</v>
      </c>
      <c r="B3566" s="2">
        <v>35330</v>
      </c>
      <c r="C3566" t="s">
        <v>3255</v>
      </c>
      <c r="D3566" t="s">
        <v>3263</v>
      </c>
      <c r="E3566" t="s">
        <v>3257</v>
      </c>
      <c r="F3566" t="s">
        <v>13</v>
      </c>
      <c r="G3566" t="s">
        <v>37</v>
      </c>
    </row>
    <row r="3567" spans="1:7" x14ac:dyDescent="0.2">
      <c r="A3567" t="s">
        <v>6872</v>
      </c>
      <c r="B3567" s="2">
        <v>27197</v>
      </c>
      <c r="C3567" t="s">
        <v>3456</v>
      </c>
      <c r="D3567" t="s">
        <v>3259</v>
      </c>
      <c r="E3567" t="s">
        <v>3257</v>
      </c>
      <c r="F3567" t="s">
        <v>13</v>
      </c>
      <c r="G3567" t="s">
        <v>18</v>
      </c>
    </row>
    <row r="3568" spans="1:7" x14ac:dyDescent="0.2">
      <c r="A3568" t="s">
        <v>6873</v>
      </c>
      <c r="B3568" s="2">
        <v>27441</v>
      </c>
      <c r="C3568" t="s">
        <v>3255</v>
      </c>
      <c r="D3568" t="s">
        <v>3272</v>
      </c>
      <c r="E3568" t="s">
        <v>3257</v>
      </c>
      <c r="F3568" t="s">
        <v>13</v>
      </c>
      <c r="G3568" t="s">
        <v>18</v>
      </c>
    </row>
    <row r="3569" spans="1:7" x14ac:dyDescent="0.2">
      <c r="A3569" t="s">
        <v>6874</v>
      </c>
      <c r="B3569" s="2">
        <v>32491</v>
      </c>
      <c r="C3569" t="s">
        <v>3255</v>
      </c>
      <c r="D3569" t="s">
        <v>3266</v>
      </c>
      <c r="E3569" t="s">
        <v>4322</v>
      </c>
      <c r="F3569" t="s">
        <v>161</v>
      </c>
      <c r="G3569" t="s">
        <v>37</v>
      </c>
    </row>
    <row r="3570" spans="1:7" x14ac:dyDescent="0.2">
      <c r="A3570" t="s">
        <v>6875</v>
      </c>
      <c r="B3570" s="2">
        <v>39150</v>
      </c>
      <c r="C3570" t="s">
        <v>3255</v>
      </c>
      <c r="D3570" t="s">
        <v>3266</v>
      </c>
      <c r="E3570" t="s">
        <v>4419</v>
      </c>
      <c r="F3570" t="s">
        <v>1525</v>
      </c>
      <c r="G3570" t="s">
        <v>37</v>
      </c>
    </row>
    <row r="3571" spans="1:7" x14ac:dyDescent="0.2">
      <c r="A3571" t="s">
        <v>6876</v>
      </c>
      <c r="B3571" s="2">
        <v>23476</v>
      </c>
      <c r="C3571" t="s">
        <v>3456</v>
      </c>
      <c r="D3571" t="s">
        <v>3263</v>
      </c>
      <c r="E3571" t="s">
        <v>3257</v>
      </c>
      <c r="F3571" t="s">
        <v>13</v>
      </c>
      <c r="G3571" t="s">
        <v>359</v>
      </c>
    </row>
    <row r="3572" spans="1:7" x14ac:dyDescent="0.2">
      <c r="A3572" t="s">
        <v>6877</v>
      </c>
      <c r="B3572" s="2">
        <v>38035</v>
      </c>
      <c r="C3572" t="s">
        <v>3255</v>
      </c>
      <c r="D3572" t="s">
        <v>3266</v>
      </c>
      <c r="E3572" t="s">
        <v>5739</v>
      </c>
      <c r="F3572" t="s">
        <v>120</v>
      </c>
      <c r="G3572" t="s">
        <v>37</v>
      </c>
    </row>
    <row r="3573" spans="1:7" x14ac:dyDescent="0.2">
      <c r="A3573" t="s">
        <v>6878</v>
      </c>
      <c r="B3573" s="2">
        <v>37174</v>
      </c>
      <c r="C3573" t="s">
        <v>3255</v>
      </c>
      <c r="D3573" t="s">
        <v>3263</v>
      </c>
      <c r="E3573" t="s">
        <v>3257</v>
      </c>
      <c r="F3573" t="s">
        <v>13</v>
      </c>
      <c r="G3573" t="s">
        <v>37</v>
      </c>
    </row>
    <row r="3574" spans="1:7" x14ac:dyDescent="0.2">
      <c r="A3574" t="s">
        <v>6879</v>
      </c>
      <c r="B3574" s="2">
        <v>38348</v>
      </c>
      <c r="C3574" t="s">
        <v>3255</v>
      </c>
      <c r="D3574" t="s">
        <v>3433</v>
      </c>
      <c r="E3574" t="s">
        <v>3698</v>
      </c>
      <c r="F3574" t="s">
        <v>754</v>
      </c>
      <c r="G3574" t="s">
        <v>21</v>
      </c>
    </row>
    <row r="3575" spans="1:7" x14ac:dyDescent="0.2">
      <c r="A3575" t="s">
        <v>6880</v>
      </c>
      <c r="B3575" s="2">
        <v>39314</v>
      </c>
      <c r="C3575" t="s">
        <v>3456</v>
      </c>
      <c r="D3575" t="s">
        <v>3256</v>
      </c>
      <c r="E3575" t="s">
        <v>3257</v>
      </c>
      <c r="F3575" t="s">
        <v>65</v>
      </c>
      <c r="G3575" t="s">
        <v>18</v>
      </c>
    </row>
    <row r="3576" spans="1:7" x14ac:dyDescent="0.2">
      <c r="A3576" t="s">
        <v>6881</v>
      </c>
      <c r="B3576" s="2">
        <v>41519</v>
      </c>
      <c r="C3576" t="s">
        <v>3255</v>
      </c>
      <c r="D3576" t="s">
        <v>3266</v>
      </c>
      <c r="E3576" t="s">
        <v>3257</v>
      </c>
      <c r="F3576" t="s">
        <v>65</v>
      </c>
      <c r="G3576" t="s">
        <v>37</v>
      </c>
    </row>
    <row r="3577" spans="1:7" x14ac:dyDescent="0.2">
      <c r="A3577" t="s">
        <v>6882</v>
      </c>
      <c r="B3577" s="2">
        <v>42096</v>
      </c>
      <c r="C3577" t="s">
        <v>3255</v>
      </c>
      <c r="D3577" t="s">
        <v>3266</v>
      </c>
      <c r="E3577" t="s">
        <v>3257</v>
      </c>
      <c r="F3577" t="s">
        <v>476</v>
      </c>
      <c r="G3577" t="s">
        <v>37</v>
      </c>
    </row>
    <row r="3578" spans="1:7" x14ac:dyDescent="0.2">
      <c r="A3578" t="s">
        <v>6883</v>
      </c>
      <c r="B3578" s="2">
        <v>35960</v>
      </c>
      <c r="C3578" t="s">
        <v>3255</v>
      </c>
      <c r="D3578" t="s">
        <v>3263</v>
      </c>
      <c r="E3578" t="s">
        <v>6167</v>
      </c>
      <c r="F3578" t="s">
        <v>1899</v>
      </c>
      <c r="G3578" t="s">
        <v>37</v>
      </c>
    </row>
    <row r="3579" spans="1:7" x14ac:dyDescent="0.2">
      <c r="A3579" t="s">
        <v>6884</v>
      </c>
      <c r="B3579" s="2">
        <v>41977</v>
      </c>
      <c r="C3579" t="s">
        <v>3255</v>
      </c>
      <c r="D3579" t="s">
        <v>3300</v>
      </c>
      <c r="E3579" t="s">
        <v>3257</v>
      </c>
      <c r="F3579" t="s">
        <v>196</v>
      </c>
      <c r="G3579" t="s">
        <v>37</v>
      </c>
    </row>
    <row r="3580" spans="1:7" x14ac:dyDescent="0.2">
      <c r="A3580" t="s">
        <v>6885</v>
      </c>
      <c r="B3580" s="2">
        <v>38262</v>
      </c>
      <c r="C3580" t="s">
        <v>3255</v>
      </c>
      <c r="D3580" t="s">
        <v>3263</v>
      </c>
      <c r="E3580" t="s">
        <v>3257</v>
      </c>
      <c r="F3580" t="s">
        <v>65</v>
      </c>
      <c r="G3580" t="s">
        <v>21</v>
      </c>
    </row>
    <row r="3581" spans="1:7" x14ac:dyDescent="0.2">
      <c r="A3581" t="s">
        <v>6886</v>
      </c>
      <c r="B3581" s="2">
        <v>42171</v>
      </c>
      <c r="C3581" t="s">
        <v>3255</v>
      </c>
      <c r="D3581" t="s">
        <v>3272</v>
      </c>
      <c r="E3581" t="s">
        <v>3257</v>
      </c>
      <c r="F3581" t="s">
        <v>13</v>
      </c>
      <c r="G3581" t="s">
        <v>37</v>
      </c>
    </row>
    <row r="3582" spans="1:7" x14ac:dyDescent="0.2">
      <c r="A3582" t="s">
        <v>6887</v>
      </c>
      <c r="B3582" s="2">
        <v>40479</v>
      </c>
      <c r="C3582" t="s">
        <v>3255</v>
      </c>
      <c r="D3582" t="s">
        <v>3295</v>
      </c>
      <c r="E3582" t="s">
        <v>3257</v>
      </c>
      <c r="F3582" t="s">
        <v>13</v>
      </c>
      <c r="G3582" t="s">
        <v>37</v>
      </c>
    </row>
    <row r="3583" spans="1:7" x14ac:dyDescent="0.2">
      <c r="A3583" t="s">
        <v>6888</v>
      </c>
      <c r="B3583" s="2">
        <v>39313</v>
      </c>
      <c r="C3583" t="s">
        <v>3255</v>
      </c>
      <c r="D3583" t="s">
        <v>3263</v>
      </c>
      <c r="E3583" t="s">
        <v>3257</v>
      </c>
      <c r="F3583" t="s">
        <v>13</v>
      </c>
      <c r="G3583" t="s">
        <v>37</v>
      </c>
    </row>
    <row r="3584" spans="1:7" x14ac:dyDescent="0.2">
      <c r="A3584" t="s">
        <v>6889</v>
      </c>
      <c r="B3584" s="2">
        <v>35772</v>
      </c>
      <c r="C3584" t="s">
        <v>3255</v>
      </c>
      <c r="D3584" t="s">
        <v>3300</v>
      </c>
      <c r="E3584" t="s">
        <v>4322</v>
      </c>
      <c r="F3584" t="s">
        <v>161</v>
      </c>
    </row>
    <row r="3585" spans="1:7" x14ac:dyDescent="0.2">
      <c r="A3585" t="s">
        <v>6890</v>
      </c>
      <c r="B3585" s="2">
        <v>31975</v>
      </c>
      <c r="C3585" t="s">
        <v>3255</v>
      </c>
      <c r="D3585" t="s">
        <v>3272</v>
      </c>
      <c r="E3585" t="s">
        <v>3257</v>
      </c>
      <c r="F3585" t="s">
        <v>13</v>
      </c>
      <c r="G3585" t="s">
        <v>18</v>
      </c>
    </row>
    <row r="3586" spans="1:7" x14ac:dyDescent="0.2">
      <c r="A3586" t="s">
        <v>6891</v>
      </c>
      <c r="B3586" s="2">
        <v>41834</v>
      </c>
      <c r="C3586" t="s">
        <v>3255</v>
      </c>
      <c r="D3586" t="s">
        <v>3266</v>
      </c>
      <c r="E3586" t="s">
        <v>3257</v>
      </c>
      <c r="F3586" t="s">
        <v>13</v>
      </c>
      <c r="G3586" t="s">
        <v>21</v>
      </c>
    </row>
    <row r="3587" spans="1:7" x14ac:dyDescent="0.2">
      <c r="A3587" t="s">
        <v>6892</v>
      </c>
      <c r="B3587" s="2">
        <v>39181</v>
      </c>
      <c r="C3587" t="s">
        <v>3255</v>
      </c>
      <c r="D3587" t="s">
        <v>3266</v>
      </c>
      <c r="E3587" t="s">
        <v>3257</v>
      </c>
      <c r="F3587" t="s">
        <v>13</v>
      </c>
      <c r="G3587" t="s">
        <v>21</v>
      </c>
    </row>
    <row r="3588" spans="1:7" x14ac:dyDescent="0.2">
      <c r="A3588" t="s">
        <v>6893</v>
      </c>
      <c r="B3588" s="2">
        <v>35920</v>
      </c>
      <c r="C3588" t="s">
        <v>3255</v>
      </c>
      <c r="D3588" t="s">
        <v>3259</v>
      </c>
      <c r="E3588" t="s">
        <v>3257</v>
      </c>
      <c r="F3588" t="s">
        <v>13</v>
      </c>
      <c r="G3588" t="s">
        <v>18</v>
      </c>
    </row>
    <row r="3589" spans="1:7" x14ac:dyDescent="0.2">
      <c r="A3589" t="s">
        <v>6894</v>
      </c>
      <c r="B3589" s="2">
        <v>42152</v>
      </c>
      <c r="C3589" t="s">
        <v>3255</v>
      </c>
      <c r="D3589" t="s">
        <v>3272</v>
      </c>
      <c r="E3589" t="s">
        <v>3257</v>
      </c>
      <c r="F3589" t="s">
        <v>13</v>
      </c>
      <c r="G3589" t="s">
        <v>21</v>
      </c>
    </row>
    <row r="3590" spans="1:7" x14ac:dyDescent="0.2">
      <c r="A3590" t="s">
        <v>6895</v>
      </c>
      <c r="B3590" s="2">
        <v>34732</v>
      </c>
      <c r="C3590" t="s">
        <v>3255</v>
      </c>
      <c r="D3590" t="s">
        <v>3263</v>
      </c>
      <c r="E3590" t="s">
        <v>3257</v>
      </c>
      <c r="F3590" t="s">
        <v>13</v>
      </c>
      <c r="G3590" t="s">
        <v>37</v>
      </c>
    </row>
    <row r="3591" spans="1:7" x14ac:dyDescent="0.2">
      <c r="A3591" t="s">
        <v>6896</v>
      </c>
      <c r="B3591" s="2">
        <v>37951</v>
      </c>
      <c r="C3591" t="s">
        <v>3255</v>
      </c>
      <c r="D3591" t="s">
        <v>3266</v>
      </c>
      <c r="E3591" t="s">
        <v>3257</v>
      </c>
      <c r="F3591" t="s">
        <v>13</v>
      </c>
      <c r="G3591" t="s">
        <v>21</v>
      </c>
    </row>
    <row r="3592" spans="1:7" x14ac:dyDescent="0.2">
      <c r="A3592" t="s">
        <v>6897</v>
      </c>
      <c r="B3592" s="2">
        <v>42097</v>
      </c>
      <c r="C3592" t="s">
        <v>3255</v>
      </c>
      <c r="D3592" t="s">
        <v>3433</v>
      </c>
      <c r="E3592" t="s">
        <v>3257</v>
      </c>
      <c r="F3592" t="s">
        <v>13</v>
      </c>
      <c r="G3592" t="s">
        <v>37</v>
      </c>
    </row>
    <row r="3593" spans="1:7" x14ac:dyDescent="0.2">
      <c r="A3593" t="s">
        <v>6898</v>
      </c>
      <c r="B3593" s="2">
        <v>37958</v>
      </c>
      <c r="C3593" t="s">
        <v>3456</v>
      </c>
      <c r="D3593" t="s">
        <v>3266</v>
      </c>
      <c r="E3593" t="s">
        <v>3257</v>
      </c>
      <c r="F3593" t="s">
        <v>13</v>
      </c>
      <c r="G3593" t="s">
        <v>37</v>
      </c>
    </row>
    <row r="3594" spans="1:7" x14ac:dyDescent="0.2">
      <c r="A3594" t="s">
        <v>6899</v>
      </c>
      <c r="B3594" s="2">
        <v>41937</v>
      </c>
      <c r="C3594" t="s">
        <v>3255</v>
      </c>
      <c r="D3594" t="s">
        <v>3272</v>
      </c>
      <c r="E3594" t="s">
        <v>3257</v>
      </c>
      <c r="F3594" t="s">
        <v>13</v>
      </c>
      <c r="G3594" t="s">
        <v>37</v>
      </c>
    </row>
    <row r="3595" spans="1:7" x14ac:dyDescent="0.2">
      <c r="A3595" t="s">
        <v>6900</v>
      </c>
      <c r="B3595" s="2">
        <v>37129</v>
      </c>
      <c r="C3595" t="s">
        <v>3255</v>
      </c>
      <c r="D3595" t="s">
        <v>3272</v>
      </c>
      <c r="E3595" t="s">
        <v>3257</v>
      </c>
      <c r="F3595" t="s">
        <v>13</v>
      </c>
      <c r="G3595" t="s">
        <v>14</v>
      </c>
    </row>
    <row r="3596" spans="1:7" x14ac:dyDescent="0.2">
      <c r="A3596" t="s">
        <v>6901</v>
      </c>
      <c r="B3596" s="2">
        <v>36786</v>
      </c>
      <c r="C3596" t="s">
        <v>3255</v>
      </c>
      <c r="D3596" t="s">
        <v>3263</v>
      </c>
      <c r="E3596" t="s">
        <v>3698</v>
      </c>
      <c r="F3596" t="s">
        <v>1646</v>
      </c>
      <c r="G3596" t="s">
        <v>37</v>
      </c>
    </row>
    <row r="3597" spans="1:7" x14ac:dyDescent="0.2">
      <c r="A3597" t="s">
        <v>6902</v>
      </c>
      <c r="B3597" s="2">
        <v>41582</v>
      </c>
      <c r="C3597" t="s">
        <v>3255</v>
      </c>
      <c r="D3597" t="s">
        <v>3300</v>
      </c>
      <c r="E3597" t="s">
        <v>3257</v>
      </c>
      <c r="F3597" t="s">
        <v>1533</v>
      </c>
      <c r="G3597" t="s">
        <v>37</v>
      </c>
    </row>
    <row r="3598" spans="1:7" x14ac:dyDescent="0.2">
      <c r="A3598" t="s">
        <v>6903</v>
      </c>
      <c r="B3598" s="2">
        <v>41118</v>
      </c>
      <c r="C3598" t="s">
        <v>3255</v>
      </c>
      <c r="D3598" t="s">
        <v>3266</v>
      </c>
      <c r="E3598" t="s">
        <v>3257</v>
      </c>
      <c r="F3598" t="s">
        <v>13</v>
      </c>
      <c r="G3598" t="s">
        <v>21</v>
      </c>
    </row>
    <row r="3599" spans="1:7" x14ac:dyDescent="0.2">
      <c r="A3599" t="s">
        <v>6904</v>
      </c>
      <c r="B3599" s="2">
        <v>41587</v>
      </c>
      <c r="C3599" t="s">
        <v>3255</v>
      </c>
      <c r="D3599" t="s">
        <v>3433</v>
      </c>
      <c r="E3599" t="s">
        <v>3257</v>
      </c>
      <c r="F3599" t="s">
        <v>13</v>
      </c>
      <c r="G3599" t="s">
        <v>37</v>
      </c>
    </row>
    <row r="3600" spans="1:7" x14ac:dyDescent="0.2">
      <c r="A3600" t="s">
        <v>6905</v>
      </c>
      <c r="B3600" s="2">
        <v>41070</v>
      </c>
      <c r="C3600" t="s">
        <v>3255</v>
      </c>
      <c r="D3600" t="s">
        <v>3300</v>
      </c>
      <c r="E3600" t="s">
        <v>3257</v>
      </c>
      <c r="F3600" t="s">
        <v>13</v>
      </c>
      <c r="G3600" t="s">
        <v>37</v>
      </c>
    </row>
    <row r="3601" spans="1:7" x14ac:dyDescent="0.2">
      <c r="A3601" t="s">
        <v>6906</v>
      </c>
      <c r="B3601" s="2">
        <v>38200</v>
      </c>
      <c r="C3601" t="s">
        <v>3255</v>
      </c>
      <c r="D3601" t="s">
        <v>3263</v>
      </c>
      <c r="E3601" t="s">
        <v>3257</v>
      </c>
      <c r="F3601" t="s">
        <v>13</v>
      </c>
      <c r="G3601" t="s">
        <v>21</v>
      </c>
    </row>
    <row r="3602" spans="1:7" x14ac:dyDescent="0.2">
      <c r="A3602" t="s">
        <v>6907</v>
      </c>
      <c r="B3602" s="2">
        <v>34115</v>
      </c>
      <c r="C3602" t="s">
        <v>3255</v>
      </c>
      <c r="D3602" t="s">
        <v>3259</v>
      </c>
      <c r="E3602" t="s">
        <v>3257</v>
      </c>
      <c r="F3602" t="s">
        <v>13</v>
      </c>
      <c r="G3602" t="s">
        <v>18</v>
      </c>
    </row>
    <row r="3603" spans="1:7" x14ac:dyDescent="0.2">
      <c r="A3603" t="s">
        <v>6908</v>
      </c>
      <c r="B3603" s="2">
        <v>34184</v>
      </c>
      <c r="C3603" t="s">
        <v>3255</v>
      </c>
      <c r="D3603" t="s">
        <v>3272</v>
      </c>
      <c r="E3603" t="s">
        <v>3257</v>
      </c>
      <c r="F3603" t="s">
        <v>13</v>
      </c>
      <c r="G3603" t="s">
        <v>21</v>
      </c>
    </row>
    <row r="3604" spans="1:7" x14ac:dyDescent="0.2">
      <c r="A3604" t="s">
        <v>6909</v>
      </c>
      <c r="B3604" s="2">
        <v>30932</v>
      </c>
      <c r="C3604" t="s">
        <v>3255</v>
      </c>
      <c r="D3604" t="s">
        <v>3266</v>
      </c>
      <c r="E3604" t="s">
        <v>3257</v>
      </c>
      <c r="F3604" t="s">
        <v>65</v>
      </c>
      <c r="G3604" t="s">
        <v>37</v>
      </c>
    </row>
    <row r="3605" spans="1:7" x14ac:dyDescent="0.2">
      <c r="A3605" t="s">
        <v>6910</v>
      </c>
      <c r="B3605" s="2">
        <v>41674</v>
      </c>
      <c r="C3605" t="s">
        <v>3255</v>
      </c>
      <c r="D3605" t="s">
        <v>3433</v>
      </c>
      <c r="E3605" t="s">
        <v>3257</v>
      </c>
      <c r="F3605" t="s">
        <v>65</v>
      </c>
      <c r="G3605" t="s">
        <v>21</v>
      </c>
    </row>
    <row r="3606" spans="1:7" x14ac:dyDescent="0.2">
      <c r="A3606" t="s">
        <v>6911</v>
      </c>
      <c r="B3606" s="2">
        <v>31528</v>
      </c>
      <c r="C3606" t="s">
        <v>3255</v>
      </c>
      <c r="D3606" t="s">
        <v>3272</v>
      </c>
      <c r="E3606" t="s">
        <v>3257</v>
      </c>
      <c r="F3606" t="s">
        <v>13</v>
      </c>
      <c r="G3606" t="s">
        <v>37</v>
      </c>
    </row>
    <row r="3607" spans="1:7" x14ac:dyDescent="0.2">
      <c r="A3607" t="s">
        <v>6912</v>
      </c>
      <c r="B3607" s="2">
        <v>40590</v>
      </c>
      <c r="C3607" t="s">
        <v>3255</v>
      </c>
      <c r="D3607" t="s">
        <v>3263</v>
      </c>
      <c r="E3607" t="s">
        <v>3257</v>
      </c>
      <c r="F3607" t="s">
        <v>13</v>
      </c>
      <c r="G3607" t="s">
        <v>21</v>
      </c>
    </row>
    <row r="3608" spans="1:7" x14ac:dyDescent="0.2">
      <c r="A3608" t="s">
        <v>6913</v>
      </c>
      <c r="B3608" s="2">
        <v>36448</v>
      </c>
      <c r="C3608" t="s">
        <v>3255</v>
      </c>
      <c r="D3608" t="s">
        <v>3263</v>
      </c>
      <c r="E3608" t="s">
        <v>3257</v>
      </c>
      <c r="F3608" t="s">
        <v>13</v>
      </c>
      <c r="G3608" t="s">
        <v>21</v>
      </c>
    </row>
    <row r="3609" spans="1:7" x14ac:dyDescent="0.2">
      <c r="A3609" t="s">
        <v>6914</v>
      </c>
      <c r="B3609" s="2">
        <v>14344</v>
      </c>
      <c r="C3609" t="s">
        <v>3456</v>
      </c>
      <c r="D3609" t="s">
        <v>3272</v>
      </c>
      <c r="E3609" t="s">
        <v>3257</v>
      </c>
      <c r="F3609" t="s">
        <v>13</v>
      </c>
      <c r="G3609" t="s">
        <v>1871</v>
      </c>
    </row>
    <row r="3610" spans="1:7" x14ac:dyDescent="0.2">
      <c r="A3610" t="s">
        <v>6915</v>
      </c>
      <c r="B3610" s="2">
        <v>28262</v>
      </c>
      <c r="C3610" t="s">
        <v>3255</v>
      </c>
      <c r="D3610" t="s">
        <v>3259</v>
      </c>
      <c r="E3610" t="s">
        <v>3257</v>
      </c>
      <c r="F3610" t="s">
        <v>13</v>
      </c>
      <c r="G3610" t="s">
        <v>18</v>
      </c>
    </row>
    <row r="3611" spans="1:7" x14ac:dyDescent="0.2">
      <c r="A3611" t="s">
        <v>6916</v>
      </c>
      <c r="B3611" s="2">
        <v>16918</v>
      </c>
      <c r="C3611" t="s">
        <v>3456</v>
      </c>
      <c r="D3611" t="s">
        <v>3263</v>
      </c>
      <c r="E3611" t="s">
        <v>3257</v>
      </c>
      <c r="F3611" t="s">
        <v>13</v>
      </c>
      <c r="G3611" t="s">
        <v>359</v>
      </c>
    </row>
    <row r="3612" spans="1:7" x14ac:dyDescent="0.2">
      <c r="A3612" t="s">
        <v>6917</v>
      </c>
      <c r="B3612" s="2">
        <v>25532</v>
      </c>
      <c r="C3612" t="s">
        <v>3255</v>
      </c>
      <c r="D3612" t="s">
        <v>3433</v>
      </c>
      <c r="E3612" t="s">
        <v>3257</v>
      </c>
      <c r="F3612" t="s">
        <v>13</v>
      </c>
      <c r="G3612" t="s">
        <v>2392</v>
      </c>
    </row>
    <row r="3613" spans="1:7" x14ac:dyDescent="0.2">
      <c r="A3613" t="s">
        <v>6918</v>
      </c>
      <c r="B3613" s="2">
        <v>25805</v>
      </c>
      <c r="C3613" t="s">
        <v>3255</v>
      </c>
      <c r="D3613" t="s">
        <v>3256</v>
      </c>
      <c r="E3613" t="s">
        <v>3257</v>
      </c>
      <c r="F3613" t="s">
        <v>13</v>
      </c>
      <c r="G3613" t="s">
        <v>37</v>
      </c>
    </row>
    <row r="3614" spans="1:7" x14ac:dyDescent="0.2">
      <c r="A3614" t="s">
        <v>6919</v>
      </c>
      <c r="B3614" s="2">
        <v>31537</v>
      </c>
      <c r="C3614" t="s">
        <v>3255</v>
      </c>
      <c r="D3614" t="s">
        <v>3263</v>
      </c>
      <c r="E3614" t="s">
        <v>3257</v>
      </c>
      <c r="F3614" t="s">
        <v>65</v>
      </c>
      <c r="G3614" t="s">
        <v>37</v>
      </c>
    </row>
    <row r="3615" spans="1:7" x14ac:dyDescent="0.2">
      <c r="A3615" t="s">
        <v>6920</v>
      </c>
      <c r="B3615" s="2">
        <v>28080</v>
      </c>
      <c r="C3615" t="s">
        <v>3255</v>
      </c>
      <c r="D3615" t="s">
        <v>3263</v>
      </c>
      <c r="E3615" t="s">
        <v>3257</v>
      </c>
      <c r="F3615" t="s">
        <v>13</v>
      </c>
      <c r="G3615" t="s">
        <v>18</v>
      </c>
    </row>
    <row r="3616" spans="1:7" x14ac:dyDescent="0.2">
      <c r="A3616" t="s">
        <v>6921</v>
      </c>
      <c r="B3616" s="2">
        <v>38057</v>
      </c>
      <c r="C3616" t="s">
        <v>3255</v>
      </c>
      <c r="D3616" t="s">
        <v>3272</v>
      </c>
      <c r="E3616" t="s">
        <v>4322</v>
      </c>
      <c r="F3616" t="s">
        <v>161</v>
      </c>
      <c r="G3616" t="s">
        <v>18</v>
      </c>
    </row>
    <row r="3617" spans="1:7" x14ac:dyDescent="0.2">
      <c r="A3617" t="s">
        <v>6922</v>
      </c>
      <c r="B3617" s="2">
        <v>41163</v>
      </c>
      <c r="C3617" t="s">
        <v>3255</v>
      </c>
      <c r="D3617" t="s">
        <v>3433</v>
      </c>
      <c r="E3617" t="s">
        <v>6575</v>
      </c>
      <c r="F3617" t="s">
        <v>65</v>
      </c>
      <c r="G3617" t="s">
        <v>359</v>
      </c>
    </row>
    <row r="3618" spans="1:7" x14ac:dyDescent="0.2">
      <c r="A3618" t="s">
        <v>6923</v>
      </c>
      <c r="B3618" s="2">
        <v>40797</v>
      </c>
      <c r="C3618" t="s">
        <v>3255</v>
      </c>
      <c r="D3618" t="s">
        <v>3263</v>
      </c>
      <c r="E3618" t="s">
        <v>3257</v>
      </c>
      <c r="F3618" t="s">
        <v>13</v>
      </c>
      <c r="G3618" t="s">
        <v>21</v>
      </c>
    </row>
    <row r="3619" spans="1:7" x14ac:dyDescent="0.2">
      <c r="A3619" t="s">
        <v>6924</v>
      </c>
      <c r="B3619" s="2">
        <v>34907</v>
      </c>
      <c r="C3619" t="s">
        <v>3255</v>
      </c>
      <c r="D3619" t="s">
        <v>3433</v>
      </c>
      <c r="E3619" t="s">
        <v>3257</v>
      </c>
      <c r="F3619" t="s">
        <v>13</v>
      </c>
      <c r="G3619" t="s">
        <v>37</v>
      </c>
    </row>
    <row r="3620" spans="1:7" x14ac:dyDescent="0.2">
      <c r="A3620" t="s">
        <v>6925</v>
      </c>
      <c r="B3620" s="2">
        <v>30006</v>
      </c>
      <c r="C3620" t="s">
        <v>3255</v>
      </c>
      <c r="D3620" t="s">
        <v>3270</v>
      </c>
      <c r="E3620" t="s">
        <v>3257</v>
      </c>
      <c r="F3620" t="s">
        <v>13</v>
      </c>
      <c r="G3620" t="s">
        <v>37</v>
      </c>
    </row>
    <row r="3621" spans="1:7" x14ac:dyDescent="0.2">
      <c r="A3621" t="s">
        <v>6926</v>
      </c>
      <c r="B3621" s="2">
        <v>30294</v>
      </c>
      <c r="C3621" t="s">
        <v>3255</v>
      </c>
      <c r="D3621" t="s">
        <v>3588</v>
      </c>
      <c r="E3621" t="s">
        <v>3257</v>
      </c>
      <c r="F3621" t="s">
        <v>13</v>
      </c>
      <c r="G3621" t="s">
        <v>37</v>
      </c>
    </row>
    <row r="3622" spans="1:7" x14ac:dyDescent="0.2">
      <c r="A3622" t="s">
        <v>6927</v>
      </c>
      <c r="B3622" s="2">
        <v>40408</v>
      </c>
      <c r="C3622" t="s">
        <v>3255</v>
      </c>
      <c r="D3622" t="s">
        <v>3263</v>
      </c>
      <c r="E3622" t="s">
        <v>4102</v>
      </c>
      <c r="F3622" t="s">
        <v>36</v>
      </c>
      <c r="G3622" t="s">
        <v>37</v>
      </c>
    </row>
    <row r="3623" spans="1:7" x14ac:dyDescent="0.2">
      <c r="A3623" t="s">
        <v>6928</v>
      </c>
      <c r="B3623" s="2">
        <v>35892</v>
      </c>
      <c r="C3623" t="s">
        <v>3255</v>
      </c>
      <c r="D3623" t="s">
        <v>3259</v>
      </c>
      <c r="E3623" t="s">
        <v>3257</v>
      </c>
      <c r="F3623" t="s">
        <v>13</v>
      </c>
      <c r="G3623" t="s">
        <v>37</v>
      </c>
    </row>
    <row r="3624" spans="1:7" x14ac:dyDescent="0.2">
      <c r="A3624" t="s">
        <v>6929</v>
      </c>
      <c r="B3624" s="2">
        <v>41354</v>
      </c>
      <c r="C3624" t="s">
        <v>3255</v>
      </c>
      <c r="D3624" t="s">
        <v>3433</v>
      </c>
      <c r="E3624" t="s">
        <v>3257</v>
      </c>
      <c r="F3624" t="s">
        <v>13</v>
      </c>
      <c r="G3624" t="s">
        <v>37</v>
      </c>
    </row>
    <row r="3625" spans="1:7" x14ac:dyDescent="0.2">
      <c r="A3625" t="s">
        <v>6930</v>
      </c>
      <c r="B3625" s="2">
        <v>39142</v>
      </c>
      <c r="C3625" t="s">
        <v>3255</v>
      </c>
      <c r="D3625" t="s">
        <v>3272</v>
      </c>
      <c r="E3625" t="s">
        <v>3257</v>
      </c>
      <c r="F3625" t="s">
        <v>13</v>
      </c>
      <c r="G3625" t="s">
        <v>37</v>
      </c>
    </row>
    <row r="3626" spans="1:7" x14ac:dyDescent="0.2">
      <c r="A3626" t="s">
        <v>6931</v>
      </c>
      <c r="B3626" s="2">
        <v>38678</v>
      </c>
      <c r="C3626" t="s">
        <v>3255</v>
      </c>
      <c r="D3626" t="s">
        <v>3266</v>
      </c>
      <c r="E3626" t="s">
        <v>3257</v>
      </c>
      <c r="F3626" t="s">
        <v>13</v>
      </c>
      <c r="G3626" t="s">
        <v>37</v>
      </c>
    </row>
    <row r="3627" spans="1:7" x14ac:dyDescent="0.2">
      <c r="A3627" t="s">
        <v>6932</v>
      </c>
      <c r="B3627" s="2">
        <v>40418</v>
      </c>
      <c r="C3627" t="s">
        <v>3255</v>
      </c>
      <c r="D3627" t="s">
        <v>3272</v>
      </c>
      <c r="E3627" t="s">
        <v>3257</v>
      </c>
      <c r="F3627" t="s">
        <v>13</v>
      </c>
      <c r="G3627" t="s">
        <v>18</v>
      </c>
    </row>
    <row r="3628" spans="1:7" x14ac:dyDescent="0.2">
      <c r="A3628" t="s">
        <v>6933</v>
      </c>
      <c r="B3628" s="2">
        <v>38834</v>
      </c>
      <c r="C3628" t="s">
        <v>3255</v>
      </c>
      <c r="D3628" t="s">
        <v>3263</v>
      </c>
      <c r="E3628" t="s">
        <v>3698</v>
      </c>
      <c r="F3628" t="s">
        <v>754</v>
      </c>
      <c r="G3628" t="s">
        <v>37</v>
      </c>
    </row>
    <row r="3629" spans="1:7" x14ac:dyDescent="0.2">
      <c r="A3629" t="s">
        <v>6934</v>
      </c>
      <c r="B3629" s="2">
        <v>32358</v>
      </c>
      <c r="C3629" t="s">
        <v>3255</v>
      </c>
      <c r="D3629" t="s">
        <v>3266</v>
      </c>
      <c r="E3629" t="s">
        <v>3257</v>
      </c>
      <c r="F3629" t="s">
        <v>13</v>
      </c>
      <c r="G3629" t="s">
        <v>37</v>
      </c>
    </row>
    <row r="3630" spans="1:7" x14ac:dyDescent="0.2">
      <c r="A3630" t="s">
        <v>6935</v>
      </c>
      <c r="B3630" s="2">
        <v>37123</v>
      </c>
      <c r="C3630" t="s">
        <v>3255</v>
      </c>
      <c r="D3630" t="s">
        <v>3433</v>
      </c>
      <c r="E3630" t="s">
        <v>3257</v>
      </c>
      <c r="F3630" t="s">
        <v>13</v>
      </c>
      <c r="G3630" t="s">
        <v>21</v>
      </c>
    </row>
    <row r="3631" spans="1:7" x14ac:dyDescent="0.2">
      <c r="A3631" t="s">
        <v>6936</v>
      </c>
      <c r="B3631" s="2">
        <v>35796</v>
      </c>
      <c r="C3631" t="s">
        <v>3255</v>
      </c>
      <c r="D3631" t="s">
        <v>3259</v>
      </c>
      <c r="E3631" t="s">
        <v>3257</v>
      </c>
      <c r="F3631" t="s">
        <v>65</v>
      </c>
      <c r="G3631" t="s">
        <v>37</v>
      </c>
    </row>
    <row r="3632" spans="1:7" x14ac:dyDescent="0.2">
      <c r="A3632" t="s">
        <v>6937</v>
      </c>
      <c r="B3632" s="2">
        <v>37836</v>
      </c>
      <c r="C3632" t="s">
        <v>3255</v>
      </c>
      <c r="D3632" t="s">
        <v>3272</v>
      </c>
      <c r="E3632" t="s">
        <v>3257</v>
      </c>
      <c r="F3632" t="s">
        <v>13</v>
      </c>
      <c r="G3632" t="s">
        <v>14</v>
      </c>
    </row>
    <row r="3633" spans="1:7" x14ac:dyDescent="0.2">
      <c r="A3633" t="s">
        <v>6938</v>
      </c>
      <c r="B3633" s="2">
        <v>39485</v>
      </c>
      <c r="C3633" t="s">
        <v>3255</v>
      </c>
      <c r="D3633" t="s">
        <v>3263</v>
      </c>
      <c r="E3633" t="s">
        <v>3257</v>
      </c>
      <c r="F3633" t="s">
        <v>13</v>
      </c>
      <c r="G3633" t="s">
        <v>37</v>
      </c>
    </row>
    <row r="3634" spans="1:7" x14ac:dyDescent="0.2">
      <c r="A3634" t="s">
        <v>6939</v>
      </c>
      <c r="B3634" s="2">
        <v>35318</v>
      </c>
      <c r="C3634" t="s">
        <v>3255</v>
      </c>
      <c r="D3634" t="s">
        <v>3263</v>
      </c>
      <c r="E3634" t="s">
        <v>3257</v>
      </c>
      <c r="F3634" t="s">
        <v>65</v>
      </c>
      <c r="G3634" t="s">
        <v>37</v>
      </c>
    </row>
    <row r="3635" spans="1:7" x14ac:dyDescent="0.2">
      <c r="A3635" t="s">
        <v>6940</v>
      </c>
      <c r="B3635" s="2">
        <v>21087</v>
      </c>
      <c r="C3635" t="s">
        <v>3255</v>
      </c>
      <c r="D3635" t="s">
        <v>3272</v>
      </c>
      <c r="E3635" t="s">
        <v>3257</v>
      </c>
      <c r="F3635" t="s">
        <v>65</v>
      </c>
      <c r="G3635" t="s">
        <v>18</v>
      </c>
    </row>
    <row r="3636" spans="1:7" x14ac:dyDescent="0.2">
      <c r="A3636" t="s">
        <v>6941</v>
      </c>
      <c r="B3636" s="2">
        <v>39979</v>
      </c>
      <c r="C3636" t="s">
        <v>3255</v>
      </c>
      <c r="D3636" t="s">
        <v>3263</v>
      </c>
      <c r="E3636" t="s">
        <v>3698</v>
      </c>
      <c r="F3636" t="s">
        <v>2213</v>
      </c>
      <c r="G3636" t="s">
        <v>37</v>
      </c>
    </row>
    <row r="3637" spans="1:7" x14ac:dyDescent="0.2">
      <c r="A3637" t="s">
        <v>6942</v>
      </c>
      <c r="B3637" s="2">
        <v>39377</v>
      </c>
      <c r="C3637" t="s">
        <v>3255</v>
      </c>
      <c r="D3637" t="s">
        <v>3300</v>
      </c>
      <c r="E3637" t="s">
        <v>3257</v>
      </c>
      <c r="F3637" t="s">
        <v>13</v>
      </c>
      <c r="G3637" t="s">
        <v>37</v>
      </c>
    </row>
    <row r="3638" spans="1:7" x14ac:dyDescent="0.2">
      <c r="A3638" t="s">
        <v>6943</v>
      </c>
      <c r="B3638" s="2">
        <v>14561</v>
      </c>
      <c r="C3638" t="s">
        <v>3255</v>
      </c>
      <c r="D3638" t="s">
        <v>3263</v>
      </c>
      <c r="E3638" t="s">
        <v>3257</v>
      </c>
      <c r="F3638" t="s">
        <v>13</v>
      </c>
      <c r="G3638" t="s">
        <v>14</v>
      </c>
    </row>
    <row r="3639" spans="1:7" x14ac:dyDescent="0.2">
      <c r="A3639" t="s">
        <v>6944</v>
      </c>
      <c r="B3639" s="2">
        <v>29430</v>
      </c>
      <c r="C3639" t="s">
        <v>3456</v>
      </c>
      <c r="D3639" t="s">
        <v>3433</v>
      </c>
      <c r="E3639" t="s">
        <v>3257</v>
      </c>
      <c r="F3639" t="s">
        <v>13</v>
      </c>
      <c r="G3639" t="s">
        <v>37</v>
      </c>
    </row>
    <row r="3640" spans="1:7" x14ac:dyDescent="0.2">
      <c r="A3640" t="s">
        <v>6945</v>
      </c>
      <c r="B3640" s="2">
        <v>9888</v>
      </c>
      <c r="C3640" t="s">
        <v>3456</v>
      </c>
      <c r="D3640" t="s">
        <v>3263</v>
      </c>
      <c r="E3640" t="s">
        <v>4413</v>
      </c>
      <c r="F3640" t="s">
        <v>17</v>
      </c>
      <c r="G3640" t="s">
        <v>359</v>
      </c>
    </row>
    <row r="3641" spans="1:7" x14ac:dyDescent="0.2">
      <c r="A3641" t="s">
        <v>6946</v>
      </c>
      <c r="B3641" s="2">
        <v>41214</v>
      </c>
      <c r="C3641" t="s">
        <v>3255</v>
      </c>
      <c r="D3641" t="s">
        <v>3263</v>
      </c>
      <c r="E3641" t="s">
        <v>6167</v>
      </c>
      <c r="F3641" t="s">
        <v>1899</v>
      </c>
      <c r="G3641" t="s">
        <v>37</v>
      </c>
    </row>
    <row r="3642" spans="1:7" x14ac:dyDescent="0.2">
      <c r="A3642" t="s">
        <v>6947</v>
      </c>
      <c r="B3642" s="2">
        <v>38310</v>
      </c>
      <c r="C3642" t="s">
        <v>3255</v>
      </c>
      <c r="D3642" t="s">
        <v>3433</v>
      </c>
      <c r="E3642" t="s">
        <v>4413</v>
      </c>
      <c r="F3642" t="s">
        <v>17</v>
      </c>
      <c r="G3642" t="s">
        <v>37</v>
      </c>
    </row>
    <row r="3643" spans="1:7" x14ac:dyDescent="0.2">
      <c r="A3643" t="s">
        <v>6948</v>
      </c>
      <c r="B3643" s="2">
        <v>39248</v>
      </c>
      <c r="C3643" t="s">
        <v>3255</v>
      </c>
      <c r="D3643" t="s">
        <v>3256</v>
      </c>
      <c r="E3643" t="s">
        <v>3257</v>
      </c>
      <c r="F3643" t="s">
        <v>13</v>
      </c>
    </row>
    <row r="3644" spans="1:7" x14ac:dyDescent="0.2">
      <c r="A3644" t="s">
        <v>6949</v>
      </c>
      <c r="B3644" s="2">
        <v>42194</v>
      </c>
      <c r="C3644" t="s">
        <v>3255</v>
      </c>
      <c r="D3644" t="s">
        <v>3263</v>
      </c>
      <c r="E3644" t="s">
        <v>3257</v>
      </c>
      <c r="F3644" t="s">
        <v>1264</v>
      </c>
      <c r="G3644" t="s">
        <v>37</v>
      </c>
    </row>
    <row r="3645" spans="1:7" x14ac:dyDescent="0.2">
      <c r="A3645" t="s">
        <v>6950</v>
      </c>
      <c r="B3645" s="2">
        <v>38699</v>
      </c>
      <c r="C3645" t="s">
        <v>3255</v>
      </c>
      <c r="D3645" t="s">
        <v>3266</v>
      </c>
      <c r="E3645" t="s">
        <v>3257</v>
      </c>
      <c r="F3645" t="s">
        <v>13</v>
      </c>
      <c r="G3645" t="s">
        <v>21</v>
      </c>
    </row>
    <row r="3646" spans="1:7" x14ac:dyDescent="0.2">
      <c r="A3646" t="s">
        <v>6951</v>
      </c>
      <c r="B3646" s="2">
        <v>39889</v>
      </c>
      <c r="C3646" t="s">
        <v>3255</v>
      </c>
      <c r="D3646" t="s">
        <v>3272</v>
      </c>
      <c r="E3646" t="s">
        <v>3257</v>
      </c>
      <c r="F3646" t="s">
        <v>13</v>
      </c>
      <c r="G3646" t="s">
        <v>37</v>
      </c>
    </row>
    <row r="3647" spans="1:7" x14ac:dyDescent="0.2">
      <c r="A3647" t="s">
        <v>6952</v>
      </c>
      <c r="B3647" s="2">
        <v>40109</v>
      </c>
      <c r="C3647" t="s">
        <v>3255</v>
      </c>
      <c r="D3647" t="s">
        <v>3272</v>
      </c>
      <c r="E3647" t="s">
        <v>3257</v>
      </c>
      <c r="F3647" t="s">
        <v>13</v>
      </c>
      <c r="G3647" t="s">
        <v>18</v>
      </c>
    </row>
    <row r="3648" spans="1:7" x14ac:dyDescent="0.2">
      <c r="A3648" t="s">
        <v>6953</v>
      </c>
      <c r="B3648" s="2">
        <v>38273</v>
      </c>
      <c r="C3648" t="s">
        <v>3255</v>
      </c>
      <c r="D3648" t="s">
        <v>3263</v>
      </c>
      <c r="E3648" t="s">
        <v>3257</v>
      </c>
      <c r="F3648" t="s">
        <v>13</v>
      </c>
      <c r="G3648" t="s">
        <v>37</v>
      </c>
    </row>
    <row r="3649" spans="1:7" x14ac:dyDescent="0.2">
      <c r="A3649" t="s">
        <v>6954</v>
      </c>
      <c r="B3649" s="2">
        <v>40237</v>
      </c>
      <c r="C3649" t="s">
        <v>3255</v>
      </c>
      <c r="D3649" t="s">
        <v>3300</v>
      </c>
      <c r="E3649" t="s">
        <v>3257</v>
      </c>
      <c r="F3649" t="s">
        <v>13</v>
      </c>
      <c r="G3649" t="s">
        <v>37</v>
      </c>
    </row>
    <row r="3650" spans="1:7" x14ac:dyDescent="0.2">
      <c r="A3650" t="s">
        <v>6955</v>
      </c>
      <c r="B3650" s="2">
        <v>38850</v>
      </c>
      <c r="C3650" t="s">
        <v>3255</v>
      </c>
      <c r="D3650" t="s">
        <v>3300</v>
      </c>
      <c r="E3650" t="s">
        <v>3257</v>
      </c>
      <c r="F3650" t="s">
        <v>13</v>
      </c>
      <c r="G3650" t="s">
        <v>37</v>
      </c>
    </row>
    <row r="3651" spans="1:7" x14ac:dyDescent="0.2">
      <c r="A3651" t="s">
        <v>6956</v>
      </c>
      <c r="B3651" s="2">
        <v>42104</v>
      </c>
      <c r="C3651" t="s">
        <v>3255</v>
      </c>
      <c r="D3651" t="s">
        <v>3272</v>
      </c>
      <c r="E3651" t="s">
        <v>3257</v>
      </c>
      <c r="F3651" t="s">
        <v>13</v>
      </c>
      <c r="G3651" t="s">
        <v>18</v>
      </c>
    </row>
    <row r="3652" spans="1:7" x14ac:dyDescent="0.2">
      <c r="A3652" t="s">
        <v>6957</v>
      </c>
      <c r="B3652" s="2">
        <v>40216</v>
      </c>
      <c r="C3652" t="s">
        <v>3255</v>
      </c>
      <c r="D3652" t="s">
        <v>3272</v>
      </c>
      <c r="E3652" t="s">
        <v>3257</v>
      </c>
      <c r="F3652" t="s">
        <v>13</v>
      </c>
      <c r="G3652" t="s">
        <v>14</v>
      </c>
    </row>
    <row r="3653" spans="1:7" x14ac:dyDescent="0.2">
      <c r="A3653" t="s">
        <v>6958</v>
      </c>
      <c r="B3653" s="2">
        <v>30731</v>
      </c>
      <c r="C3653" t="s">
        <v>3255</v>
      </c>
      <c r="D3653" t="s">
        <v>3433</v>
      </c>
      <c r="E3653" t="s">
        <v>3257</v>
      </c>
      <c r="F3653" t="s">
        <v>13</v>
      </c>
      <c r="G3653" t="s">
        <v>37</v>
      </c>
    </row>
    <row r="3654" spans="1:7" x14ac:dyDescent="0.2">
      <c r="A3654" t="s">
        <v>6959</v>
      </c>
      <c r="B3654" s="2">
        <v>32646</v>
      </c>
      <c r="C3654" t="s">
        <v>3255</v>
      </c>
      <c r="D3654" t="s">
        <v>3266</v>
      </c>
      <c r="E3654" t="s">
        <v>3257</v>
      </c>
      <c r="F3654" t="s">
        <v>13</v>
      </c>
      <c r="G3654" t="s">
        <v>21</v>
      </c>
    </row>
    <row r="3655" spans="1:7" x14ac:dyDescent="0.2">
      <c r="A3655" t="s">
        <v>6960</v>
      </c>
      <c r="B3655" s="2">
        <v>25031</v>
      </c>
      <c r="C3655" t="s">
        <v>3255</v>
      </c>
      <c r="D3655" t="s">
        <v>3272</v>
      </c>
      <c r="E3655" t="s">
        <v>3257</v>
      </c>
      <c r="F3655" t="s">
        <v>65</v>
      </c>
      <c r="G3655" t="s">
        <v>14</v>
      </c>
    </row>
    <row r="3656" spans="1:7" x14ac:dyDescent="0.2">
      <c r="A3656" t="s">
        <v>6961</v>
      </c>
      <c r="B3656" s="2">
        <v>36692</v>
      </c>
      <c r="C3656" t="s">
        <v>3255</v>
      </c>
      <c r="D3656" t="s">
        <v>3259</v>
      </c>
      <c r="E3656" t="s">
        <v>3257</v>
      </c>
      <c r="F3656" t="s">
        <v>65</v>
      </c>
      <c r="G3656" t="s">
        <v>37</v>
      </c>
    </row>
    <row r="3657" spans="1:7" x14ac:dyDescent="0.2">
      <c r="A3657" t="s">
        <v>6962</v>
      </c>
      <c r="B3657" s="2">
        <v>27566</v>
      </c>
      <c r="C3657" t="s">
        <v>3255</v>
      </c>
      <c r="D3657" t="s">
        <v>3272</v>
      </c>
      <c r="E3657" t="s">
        <v>3257</v>
      </c>
      <c r="F3657" t="s">
        <v>65</v>
      </c>
      <c r="G3657" t="s">
        <v>18</v>
      </c>
    </row>
    <row r="3658" spans="1:7" x14ac:dyDescent="0.2">
      <c r="A3658" t="s">
        <v>6963</v>
      </c>
      <c r="B3658" s="2">
        <v>34828</v>
      </c>
      <c r="C3658" t="s">
        <v>3255</v>
      </c>
      <c r="D3658" t="s">
        <v>3272</v>
      </c>
      <c r="E3658" t="s">
        <v>3257</v>
      </c>
      <c r="F3658" t="s">
        <v>13</v>
      </c>
      <c r="G3658" t="s">
        <v>14</v>
      </c>
    </row>
    <row r="3659" spans="1:7" x14ac:dyDescent="0.2">
      <c r="A3659" t="s">
        <v>6964</v>
      </c>
      <c r="B3659" s="2">
        <v>33820</v>
      </c>
      <c r="C3659" t="s">
        <v>3255</v>
      </c>
      <c r="D3659" t="s">
        <v>3263</v>
      </c>
      <c r="E3659" t="s">
        <v>3257</v>
      </c>
      <c r="F3659" t="s">
        <v>13</v>
      </c>
      <c r="G3659" t="s">
        <v>37</v>
      </c>
    </row>
    <row r="3660" spans="1:7" x14ac:dyDescent="0.2">
      <c r="A3660" t="s">
        <v>6965</v>
      </c>
      <c r="B3660" s="2">
        <v>21604</v>
      </c>
      <c r="C3660" t="s">
        <v>3456</v>
      </c>
      <c r="D3660" t="s">
        <v>3259</v>
      </c>
      <c r="E3660" t="s">
        <v>3257</v>
      </c>
      <c r="F3660" t="s">
        <v>13</v>
      </c>
      <c r="G3660" t="s">
        <v>359</v>
      </c>
    </row>
    <row r="3661" spans="1:7" x14ac:dyDescent="0.2">
      <c r="A3661" t="s">
        <v>6966</v>
      </c>
      <c r="B3661" s="2">
        <v>34363</v>
      </c>
      <c r="C3661" t="s">
        <v>3255</v>
      </c>
      <c r="D3661" t="s">
        <v>3256</v>
      </c>
      <c r="E3661" t="s">
        <v>3257</v>
      </c>
      <c r="F3661" t="s">
        <v>13</v>
      </c>
      <c r="G3661" t="s">
        <v>21</v>
      </c>
    </row>
    <row r="3662" spans="1:7" x14ac:dyDescent="0.2">
      <c r="A3662" t="s">
        <v>6967</v>
      </c>
      <c r="B3662" s="2">
        <v>35562</v>
      </c>
      <c r="C3662" t="s">
        <v>3255</v>
      </c>
      <c r="D3662" t="s">
        <v>3263</v>
      </c>
      <c r="E3662" t="s">
        <v>3257</v>
      </c>
      <c r="F3662" t="s">
        <v>13</v>
      </c>
      <c r="G3662" t="s">
        <v>37</v>
      </c>
    </row>
    <row r="3663" spans="1:7" x14ac:dyDescent="0.2">
      <c r="A3663" t="s">
        <v>6968</v>
      </c>
      <c r="B3663" s="2">
        <v>26911</v>
      </c>
      <c r="C3663" t="s">
        <v>3255</v>
      </c>
      <c r="D3663" t="s">
        <v>3259</v>
      </c>
      <c r="E3663" t="s">
        <v>3257</v>
      </c>
      <c r="F3663" t="s">
        <v>13</v>
      </c>
      <c r="G3663" t="s">
        <v>18</v>
      </c>
    </row>
    <row r="3664" spans="1:7" x14ac:dyDescent="0.2">
      <c r="A3664" t="s">
        <v>6969</v>
      </c>
      <c r="B3664" s="2">
        <v>35629</v>
      </c>
      <c r="C3664" t="s">
        <v>3255</v>
      </c>
      <c r="D3664" t="s">
        <v>3272</v>
      </c>
      <c r="E3664" t="s">
        <v>4322</v>
      </c>
      <c r="F3664" t="s">
        <v>161</v>
      </c>
      <c r="G3664" t="s">
        <v>21</v>
      </c>
    </row>
    <row r="3665" spans="1:7" x14ac:dyDescent="0.2">
      <c r="A3665" t="s">
        <v>6970</v>
      </c>
      <c r="B3665" s="2">
        <v>41291</v>
      </c>
      <c r="C3665" t="s">
        <v>3255</v>
      </c>
      <c r="D3665" t="s">
        <v>3300</v>
      </c>
      <c r="E3665" t="s">
        <v>3257</v>
      </c>
      <c r="F3665" t="s">
        <v>196</v>
      </c>
      <c r="G3665" t="s">
        <v>37</v>
      </c>
    </row>
    <row r="3666" spans="1:7" x14ac:dyDescent="0.2">
      <c r="A3666" t="s">
        <v>6971</v>
      </c>
      <c r="B3666" s="2">
        <v>41096</v>
      </c>
      <c r="C3666" t="s">
        <v>3255</v>
      </c>
      <c r="D3666" t="s">
        <v>3256</v>
      </c>
      <c r="E3666" t="s">
        <v>3257</v>
      </c>
      <c r="F3666" t="s">
        <v>13</v>
      </c>
      <c r="G3666" t="s">
        <v>359</v>
      </c>
    </row>
    <row r="3667" spans="1:7" x14ac:dyDescent="0.2">
      <c r="A3667" t="s">
        <v>6972</v>
      </c>
      <c r="B3667" s="2">
        <v>42182</v>
      </c>
      <c r="C3667" t="s">
        <v>3255</v>
      </c>
      <c r="D3667" t="s">
        <v>3266</v>
      </c>
      <c r="E3667" t="s">
        <v>6973</v>
      </c>
      <c r="F3667" t="s">
        <v>84</v>
      </c>
    </row>
    <row r="3668" spans="1:7" x14ac:dyDescent="0.2">
      <c r="A3668" t="s">
        <v>6974</v>
      </c>
      <c r="B3668" s="2">
        <v>22930</v>
      </c>
      <c r="C3668" t="s">
        <v>3255</v>
      </c>
      <c r="D3668" t="s">
        <v>3272</v>
      </c>
      <c r="E3668" t="s">
        <v>3257</v>
      </c>
      <c r="F3668" t="s">
        <v>65</v>
      </c>
      <c r="G3668" t="s">
        <v>18</v>
      </c>
    </row>
    <row r="3669" spans="1:7" x14ac:dyDescent="0.2">
      <c r="A3669" t="s">
        <v>6975</v>
      </c>
      <c r="B3669" s="2">
        <v>37190</v>
      </c>
      <c r="C3669" t="s">
        <v>3456</v>
      </c>
      <c r="D3669" t="s">
        <v>3259</v>
      </c>
      <c r="E3669" t="s">
        <v>4102</v>
      </c>
      <c r="F3669" t="s">
        <v>196</v>
      </c>
      <c r="G3669" t="s">
        <v>37</v>
      </c>
    </row>
    <row r="3670" spans="1:7" x14ac:dyDescent="0.2">
      <c r="A3670" t="s">
        <v>6976</v>
      </c>
      <c r="B3670" s="2">
        <v>37628</v>
      </c>
      <c r="C3670" t="s">
        <v>3255</v>
      </c>
      <c r="D3670" t="s">
        <v>3263</v>
      </c>
      <c r="E3670" t="s">
        <v>5739</v>
      </c>
      <c r="F3670" t="s">
        <v>120</v>
      </c>
      <c r="G3670" t="s">
        <v>37</v>
      </c>
    </row>
    <row r="3671" spans="1:7" x14ac:dyDescent="0.2">
      <c r="A3671" t="s">
        <v>6977</v>
      </c>
      <c r="B3671" s="2">
        <v>36701</v>
      </c>
      <c r="C3671" t="s">
        <v>3255</v>
      </c>
      <c r="D3671" t="s">
        <v>3263</v>
      </c>
      <c r="E3671" t="s">
        <v>3257</v>
      </c>
      <c r="F3671" t="s">
        <v>13</v>
      </c>
      <c r="G3671" t="s">
        <v>37</v>
      </c>
    </row>
    <row r="3672" spans="1:7" x14ac:dyDescent="0.2">
      <c r="A3672" t="s">
        <v>6978</v>
      </c>
      <c r="B3672" s="2">
        <v>29770</v>
      </c>
      <c r="C3672" t="s">
        <v>3255</v>
      </c>
      <c r="D3672" t="s">
        <v>3272</v>
      </c>
      <c r="E3672" t="s">
        <v>4413</v>
      </c>
      <c r="F3672" t="s">
        <v>3214</v>
      </c>
      <c r="G3672" t="s">
        <v>37</v>
      </c>
    </row>
    <row r="3673" spans="1:7" x14ac:dyDescent="0.2">
      <c r="A3673" t="s">
        <v>6979</v>
      </c>
      <c r="B3673" s="2">
        <v>34755</v>
      </c>
      <c r="C3673" t="s">
        <v>3255</v>
      </c>
      <c r="D3673" t="s">
        <v>3433</v>
      </c>
      <c r="E3673" t="s">
        <v>3257</v>
      </c>
      <c r="F3673" t="s">
        <v>13</v>
      </c>
      <c r="G3673" t="s">
        <v>37</v>
      </c>
    </row>
    <row r="3674" spans="1:7" x14ac:dyDescent="0.2">
      <c r="A3674" t="s">
        <v>6980</v>
      </c>
      <c r="B3674" s="2">
        <v>39649</v>
      </c>
      <c r="C3674" t="s">
        <v>3255</v>
      </c>
      <c r="D3674" t="s">
        <v>3272</v>
      </c>
      <c r="E3674" t="s">
        <v>3257</v>
      </c>
      <c r="F3674" t="s">
        <v>13</v>
      </c>
      <c r="G3674" t="s">
        <v>14</v>
      </c>
    </row>
    <row r="3675" spans="1:7" x14ac:dyDescent="0.2">
      <c r="A3675" t="s">
        <v>6981</v>
      </c>
      <c r="B3675" s="2">
        <v>26967</v>
      </c>
      <c r="C3675" t="s">
        <v>3255</v>
      </c>
      <c r="D3675" t="s">
        <v>3300</v>
      </c>
      <c r="E3675" t="s">
        <v>3257</v>
      </c>
      <c r="F3675" t="s">
        <v>13</v>
      </c>
      <c r="G3675" t="s">
        <v>37</v>
      </c>
    </row>
    <row r="3676" spans="1:7" x14ac:dyDescent="0.2">
      <c r="A3676" t="s">
        <v>6982</v>
      </c>
      <c r="B3676" s="2">
        <v>31619</v>
      </c>
      <c r="C3676" t="s">
        <v>3255</v>
      </c>
      <c r="D3676" t="s">
        <v>3266</v>
      </c>
      <c r="E3676" t="s">
        <v>3257</v>
      </c>
      <c r="F3676" t="s">
        <v>13</v>
      </c>
      <c r="G3676" t="s">
        <v>37</v>
      </c>
    </row>
    <row r="3677" spans="1:7" x14ac:dyDescent="0.2">
      <c r="A3677" t="s">
        <v>6983</v>
      </c>
      <c r="B3677" s="2">
        <v>36415</v>
      </c>
      <c r="C3677" t="s">
        <v>3255</v>
      </c>
      <c r="D3677" t="s">
        <v>3263</v>
      </c>
      <c r="E3677" t="s">
        <v>3257</v>
      </c>
      <c r="F3677" t="s">
        <v>13</v>
      </c>
      <c r="G3677" t="s">
        <v>37</v>
      </c>
    </row>
    <row r="3678" spans="1:7" x14ac:dyDescent="0.2">
      <c r="A3678" t="s">
        <v>6984</v>
      </c>
      <c r="B3678" s="2">
        <v>30674</v>
      </c>
      <c r="C3678" t="s">
        <v>3255</v>
      </c>
      <c r="D3678" t="s">
        <v>3266</v>
      </c>
      <c r="E3678" t="s">
        <v>3257</v>
      </c>
      <c r="F3678" t="s">
        <v>13</v>
      </c>
      <c r="G3678" t="s">
        <v>18</v>
      </c>
    </row>
    <row r="3679" spans="1:7" x14ac:dyDescent="0.2">
      <c r="A3679" t="s">
        <v>6985</v>
      </c>
      <c r="B3679" s="2">
        <v>40738</v>
      </c>
      <c r="C3679" t="s">
        <v>3255</v>
      </c>
      <c r="D3679" t="s">
        <v>3263</v>
      </c>
      <c r="E3679" t="s">
        <v>6492</v>
      </c>
      <c r="F3679" t="s">
        <v>1995</v>
      </c>
      <c r="G3679" t="s">
        <v>21</v>
      </c>
    </row>
    <row r="3680" spans="1:7" x14ac:dyDescent="0.2">
      <c r="A3680" t="s">
        <v>6986</v>
      </c>
      <c r="B3680" s="2">
        <v>40894</v>
      </c>
      <c r="C3680" t="s">
        <v>3255</v>
      </c>
      <c r="D3680" t="s">
        <v>3256</v>
      </c>
      <c r="E3680" t="s">
        <v>6987</v>
      </c>
      <c r="F3680" t="s">
        <v>13</v>
      </c>
      <c r="G3680" t="s">
        <v>21</v>
      </c>
    </row>
    <row r="3681" spans="1:7" x14ac:dyDescent="0.2">
      <c r="A3681" t="s">
        <v>6988</v>
      </c>
      <c r="B3681" s="2">
        <v>37447</v>
      </c>
      <c r="C3681" t="s">
        <v>3456</v>
      </c>
      <c r="D3681" t="s">
        <v>3433</v>
      </c>
      <c r="E3681" t="s">
        <v>3257</v>
      </c>
      <c r="F3681" t="s">
        <v>196</v>
      </c>
      <c r="G3681" t="s">
        <v>37</v>
      </c>
    </row>
    <row r="3682" spans="1:7" x14ac:dyDescent="0.2">
      <c r="A3682" t="s">
        <v>6989</v>
      </c>
      <c r="B3682" s="2">
        <v>38900</v>
      </c>
      <c r="C3682" t="s">
        <v>3255</v>
      </c>
      <c r="D3682" t="s">
        <v>3263</v>
      </c>
      <c r="E3682" t="s">
        <v>3257</v>
      </c>
      <c r="F3682" t="s">
        <v>13</v>
      </c>
      <c r="G3682" t="s">
        <v>21</v>
      </c>
    </row>
    <row r="3683" spans="1:7" x14ac:dyDescent="0.2">
      <c r="A3683" t="s">
        <v>6990</v>
      </c>
      <c r="B3683" s="2">
        <v>40652</v>
      </c>
      <c r="C3683" t="s">
        <v>3255</v>
      </c>
      <c r="D3683" t="s">
        <v>3300</v>
      </c>
      <c r="E3683" t="s">
        <v>3257</v>
      </c>
      <c r="F3683" t="s">
        <v>13</v>
      </c>
      <c r="G3683" t="s">
        <v>37</v>
      </c>
    </row>
    <row r="3684" spans="1:7" x14ac:dyDescent="0.2">
      <c r="A3684" t="s">
        <v>6991</v>
      </c>
      <c r="B3684" s="2">
        <v>41270</v>
      </c>
      <c r="C3684" t="s">
        <v>3255</v>
      </c>
      <c r="D3684" t="s">
        <v>3263</v>
      </c>
      <c r="E3684" t="s">
        <v>3257</v>
      </c>
      <c r="F3684" t="s">
        <v>13</v>
      </c>
      <c r="G3684" t="s">
        <v>37</v>
      </c>
    </row>
    <row r="3685" spans="1:7" x14ac:dyDescent="0.2">
      <c r="A3685" t="s">
        <v>6992</v>
      </c>
      <c r="B3685" s="2">
        <v>41108</v>
      </c>
      <c r="C3685" t="s">
        <v>3255</v>
      </c>
      <c r="D3685" t="s">
        <v>3266</v>
      </c>
      <c r="E3685" t="s">
        <v>3257</v>
      </c>
      <c r="F3685" t="s">
        <v>13</v>
      </c>
      <c r="G3685" t="s">
        <v>21</v>
      </c>
    </row>
    <row r="3686" spans="1:7" x14ac:dyDescent="0.2">
      <c r="A3686" t="s">
        <v>6993</v>
      </c>
      <c r="B3686" s="2">
        <v>36877</v>
      </c>
      <c r="C3686" t="s">
        <v>3255</v>
      </c>
      <c r="D3686" t="s">
        <v>3266</v>
      </c>
      <c r="E3686" t="s">
        <v>3257</v>
      </c>
      <c r="F3686" t="s">
        <v>13</v>
      </c>
      <c r="G3686" t="s">
        <v>37</v>
      </c>
    </row>
    <row r="3687" spans="1:7" x14ac:dyDescent="0.2">
      <c r="A3687" t="s">
        <v>6994</v>
      </c>
      <c r="B3687" s="2">
        <v>33335</v>
      </c>
      <c r="C3687" t="s">
        <v>3255</v>
      </c>
      <c r="D3687" t="s">
        <v>3266</v>
      </c>
      <c r="E3687" t="s">
        <v>3257</v>
      </c>
      <c r="F3687" t="s">
        <v>13</v>
      </c>
      <c r="G3687" t="s">
        <v>37</v>
      </c>
    </row>
    <row r="3688" spans="1:7" x14ac:dyDescent="0.2">
      <c r="A3688" t="s">
        <v>6995</v>
      </c>
      <c r="B3688" s="2">
        <v>25489</v>
      </c>
      <c r="C3688" t="s">
        <v>3255</v>
      </c>
      <c r="D3688" t="s">
        <v>3300</v>
      </c>
      <c r="E3688" t="s">
        <v>4102</v>
      </c>
      <c r="F3688" t="s">
        <v>196</v>
      </c>
      <c r="G3688" t="s">
        <v>37</v>
      </c>
    </row>
    <row r="3689" spans="1:7" x14ac:dyDescent="0.2">
      <c r="A3689" t="s">
        <v>6996</v>
      </c>
      <c r="B3689" s="2">
        <v>29106</v>
      </c>
      <c r="C3689" t="s">
        <v>3255</v>
      </c>
      <c r="D3689" t="s">
        <v>3263</v>
      </c>
      <c r="E3689" t="s">
        <v>3257</v>
      </c>
      <c r="F3689" t="s">
        <v>13</v>
      </c>
      <c r="G3689" t="s">
        <v>37</v>
      </c>
    </row>
    <row r="3690" spans="1:7" x14ac:dyDescent="0.2">
      <c r="A3690" t="s">
        <v>6997</v>
      </c>
      <c r="B3690" s="2">
        <v>36787</v>
      </c>
      <c r="C3690" t="s">
        <v>3456</v>
      </c>
      <c r="D3690" t="s">
        <v>3295</v>
      </c>
      <c r="E3690" t="s">
        <v>3257</v>
      </c>
      <c r="F3690" t="s">
        <v>13</v>
      </c>
      <c r="G3690" t="s">
        <v>37</v>
      </c>
    </row>
    <row r="3691" spans="1:7" x14ac:dyDescent="0.2">
      <c r="A3691" t="s">
        <v>6998</v>
      </c>
      <c r="B3691" s="2">
        <v>41756</v>
      </c>
      <c r="C3691" t="s">
        <v>3255</v>
      </c>
      <c r="D3691" t="s">
        <v>3263</v>
      </c>
      <c r="E3691" t="s">
        <v>3257</v>
      </c>
      <c r="F3691" t="s">
        <v>13</v>
      </c>
      <c r="G3691" t="s">
        <v>37</v>
      </c>
    </row>
    <row r="3692" spans="1:7" x14ac:dyDescent="0.2">
      <c r="A3692" t="s">
        <v>6999</v>
      </c>
      <c r="B3692" s="2">
        <v>35688</v>
      </c>
      <c r="C3692" t="s">
        <v>3255</v>
      </c>
      <c r="D3692" t="s">
        <v>3263</v>
      </c>
      <c r="E3692" t="s">
        <v>6492</v>
      </c>
      <c r="F3692" t="s">
        <v>1995</v>
      </c>
      <c r="G3692" t="s">
        <v>18</v>
      </c>
    </row>
    <row r="3693" spans="1:7" x14ac:dyDescent="0.2">
      <c r="A3693" t="s">
        <v>7000</v>
      </c>
      <c r="B3693" s="2">
        <v>38883</v>
      </c>
      <c r="C3693" t="s">
        <v>3255</v>
      </c>
      <c r="D3693" t="s">
        <v>3263</v>
      </c>
      <c r="E3693" t="s">
        <v>4413</v>
      </c>
      <c r="F3693" t="s">
        <v>17</v>
      </c>
      <c r="G3693" t="s">
        <v>37</v>
      </c>
    </row>
    <row r="3694" spans="1:7" x14ac:dyDescent="0.2">
      <c r="A3694" t="s">
        <v>7001</v>
      </c>
      <c r="B3694" s="2">
        <v>29131</v>
      </c>
      <c r="C3694" t="s">
        <v>3255</v>
      </c>
      <c r="D3694" t="s">
        <v>3270</v>
      </c>
      <c r="E3694" t="s">
        <v>3257</v>
      </c>
      <c r="F3694" t="s">
        <v>65</v>
      </c>
      <c r="G3694" t="s">
        <v>37</v>
      </c>
    </row>
    <row r="3695" spans="1:7" x14ac:dyDescent="0.2">
      <c r="A3695" t="s">
        <v>7002</v>
      </c>
      <c r="B3695" s="2">
        <v>34484</v>
      </c>
      <c r="C3695" t="s">
        <v>3255</v>
      </c>
      <c r="D3695" t="s">
        <v>3272</v>
      </c>
      <c r="E3695" t="s">
        <v>3257</v>
      </c>
      <c r="F3695" t="s">
        <v>13</v>
      </c>
      <c r="G3695" t="s">
        <v>14</v>
      </c>
    </row>
    <row r="3696" spans="1:7" x14ac:dyDescent="0.2">
      <c r="A3696" t="s">
        <v>7003</v>
      </c>
      <c r="B3696" s="2">
        <v>31386</v>
      </c>
      <c r="C3696" t="s">
        <v>3255</v>
      </c>
      <c r="D3696" t="s">
        <v>3272</v>
      </c>
      <c r="E3696" t="s">
        <v>3257</v>
      </c>
      <c r="F3696" t="s">
        <v>13</v>
      </c>
      <c r="G3696" t="s">
        <v>18</v>
      </c>
    </row>
    <row r="3697" spans="1:7" x14ac:dyDescent="0.2">
      <c r="A3697" t="s">
        <v>7004</v>
      </c>
      <c r="B3697" s="2">
        <v>29722</v>
      </c>
      <c r="C3697" t="s">
        <v>3255</v>
      </c>
      <c r="D3697" t="s">
        <v>3266</v>
      </c>
      <c r="E3697" t="s">
        <v>3257</v>
      </c>
      <c r="F3697" t="s">
        <v>13</v>
      </c>
      <c r="G3697" t="s">
        <v>18</v>
      </c>
    </row>
    <row r="3698" spans="1:7" x14ac:dyDescent="0.2">
      <c r="A3698" t="s">
        <v>7005</v>
      </c>
      <c r="B3698" s="2">
        <v>22224</v>
      </c>
      <c r="C3698" t="s">
        <v>3456</v>
      </c>
      <c r="D3698" t="s">
        <v>3270</v>
      </c>
      <c r="E3698" t="s">
        <v>3257</v>
      </c>
      <c r="F3698" t="s">
        <v>13</v>
      </c>
      <c r="G3698" t="s">
        <v>37</v>
      </c>
    </row>
    <row r="3699" spans="1:7" x14ac:dyDescent="0.2">
      <c r="A3699" t="s">
        <v>7006</v>
      </c>
      <c r="B3699" s="2">
        <v>13430</v>
      </c>
      <c r="C3699" t="s">
        <v>3456</v>
      </c>
      <c r="D3699" t="s">
        <v>3259</v>
      </c>
      <c r="E3699" t="s">
        <v>3257</v>
      </c>
      <c r="F3699" t="s">
        <v>13</v>
      </c>
      <c r="G3699" t="s">
        <v>14</v>
      </c>
    </row>
    <row r="3700" spans="1:7" x14ac:dyDescent="0.2">
      <c r="A3700" t="s">
        <v>7007</v>
      </c>
      <c r="B3700" s="2">
        <v>37003</v>
      </c>
      <c r="C3700" t="s">
        <v>3255</v>
      </c>
      <c r="D3700" t="s">
        <v>3272</v>
      </c>
      <c r="E3700" t="s">
        <v>4322</v>
      </c>
      <c r="F3700" t="s">
        <v>161</v>
      </c>
      <c r="G3700" t="s">
        <v>18</v>
      </c>
    </row>
    <row r="3701" spans="1:7" x14ac:dyDescent="0.2">
      <c r="A3701" t="s">
        <v>7008</v>
      </c>
      <c r="B3701" s="2">
        <v>40705</v>
      </c>
      <c r="C3701" t="s">
        <v>3255</v>
      </c>
      <c r="D3701" t="s">
        <v>3300</v>
      </c>
      <c r="E3701" t="s">
        <v>3257</v>
      </c>
      <c r="F3701" t="s">
        <v>65</v>
      </c>
      <c r="G3701" t="s">
        <v>359</v>
      </c>
    </row>
    <row r="3702" spans="1:7" x14ac:dyDescent="0.2">
      <c r="A3702" t="s">
        <v>7009</v>
      </c>
      <c r="B3702" s="2">
        <v>42001</v>
      </c>
      <c r="C3702" t="s">
        <v>3255</v>
      </c>
      <c r="D3702" t="s">
        <v>3272</v>
      </c>
      <c r="E3702" t="s">
        <v>3257</v>
      </c>
      <c r="F3702" t="s">
        <v>13</v>
      </c>
      <c r="G3702" t="s">
        <v>21</v>
      </c>
    </row>
    <row r="3703" spans="1:7" x14ac:dyDescent="0.2">
      <c r="A3703" t="s">
        <v>7010</v>
      </c>
      <c r="B3703" s="2">
        <v>39750</v>
      </c>
      <c r="C3703" t="s">
        <v>3255</v>
      </c>
      <c r="D3703" t="s">
        <v>3300</v>
      </c>
      <c r="E3703" t="s">
        <v>3257</v>
      </c>
      <c r="F3703" t="s">
        <v>65</v>
      </c>
      <c r="G3703" t="s">
        <v>37</v>
      </c>
    </row>
    <row r="3704" spans="1:7" x14ac:dyDescent="0.2">
      <c r="A3704" t="s">
        <v>7011</v>
      </c>
      <c r="B3704" s="2">
        <v>36134</v>
      </c>
      <c r="C3704" t="s">
        <v>3255</v>
      </c>
      <c r="D3704" t="s">
        <v>3266</v>
      </c>
      <c r="E3704" t="s">
        <v>3257</v>
      </c>
      <c r="F3704" t="s">
        <v>13</v>
      </c>
      <c r="G3704" t="s">
        <v>37</v>
      </c>
    </row>
    <row r="3705" spans="1:7" x14ac:dyDescent="0.2">
      <c r="A3705" t="s">
        <v>7012</v>
      </c>
      <c r="B3705" s="2">
        <v>37791</v>
      </c>
      <c r="C3705" t="s">
        <v>3255</v>
      </c>
      <c r="D3705" t="s">
        <v>3300</v>
      </c>
      <c r="E3705" t="s">
        <v>3257</v>
      </c>
      <c r="F3705" t="s">
        <v>13</v>
      </c>
      <c r="G3705" t="s">
        <v>37</v>
      </c>
    </row>
    <row r="3706" spans="1:7" x14ac:dyDescent="0.2">
      <c r="A3706" t="s">
        <v>7013</v>
      </c>
      <c r="B3706" s="2">
        <v>39065</v>
      </c>
      <c r="C3706" t="s">
        <v>3456</v>
      </c>
      <c r="D3706" t="s">
        <v>3300</v>
      </c>
      <c r="E3706" t="s">
        <v>3257</v>
      </c>
      <c r="F3706" t="s">
        <v>13</v>
      </c>
      <c r="G3706" t="s">
        <v>359</v>
      </c>
    </row>
    <row r="3707" spans="1:7" x14ac:dyDescent="0.2">
      <c r="A3707" t="s">
        <v>7014</v>
      </c>
      <c r="B3707" s="2">
        <v>19907</v>
      </c>
      <c r="C3707" t="s">
        <v>3456</v>
      </c>
      <c r="D3707" t="s">
        <v>3266</v>
      </c>
      <c r="E3707" t="s">
        <v>4322</v>
      </c>
      <c r="F3707" t="s">
        <v>161</v>
      </c>
      <c r="G3707" t="s">
        <v>1221</v>
      </c>
    </row>
    <row r="3708" spans="1:7" x14ac:dyDescent="0.2">
      <c r="A3708" t="s">
        <v>7015</v>
      </c>
      <c r="B3708" s="2">
        <v>33069</v>
      </c>
      <c r="C3708" t="s">
        <v>3255</v>
      </c>
      <c r="D3708" t="s">
        <v>3433</v>
      </c>
      <c r="E3708" t="s">
        <v>3257</v>
      </c>
      <c r="F3708" t="s">
        <v>13</v>
      </c>
      <c r="G3708" t="s">
        <v>37</v>
      </c>
    </row>
    <row r="3709" spans="1:7" x14ac:dyDescent="0.2">
      <c r="A3709" t="s">
        <v>7016</v>
      </c>
      <c r="B3709" s="2">
        <v>17508</v>
      </c>
      <c r="C3709" t="s">
        <v>3456</v>
      </c>
      <c r="D3709" t="s">
        <v>3300</v>
      </c>
      <c r="E3709" t="s">
        <v>3257</v>
      </c>
      <c r="F3709" t="s">
        <v>13</v>
      </c>
      <c r="G3709" t="s">
        <v>359</v>
      </c>
    </row>
    <row r="3710" spans="1:7" x14ac:dyDescent="0.2">
      <c r="A3710" t="s">
        <v>7017</v>
      </c>
      <c r="B3710" s="2">
        <v>36521</v>
      </c>
      <c r="C3710" t="s">
        <v>3255</v>
      </c>
      <c r="D3710" t="s">
        <v>3266</v>
      </c>
      <c r="E3710" t="s">
        <v>3257</v>
      </c>
      <c r="F3710" t="s">
        <v>13</v>
      </c>
      <c r="G3710" t="s">
        <v>37</v>
      </c>
    </row>
    <row r="3711" spans="1:7" x14ac:dyDescent="0.2">
      <c r="A3711" t="s">
        <v>7018</v>
      </c>
      <c r="B3711" s="2">
        <v>37321</v>
      </c>
      <c r="C3711" t="s">
        <v>3255</v>
      </c>
      <c r="D3711" t="s">
        <v>3266</v>
      </c>
      <c r="E3711" t="s">
        <v>3257</v>
      </c>
      <c r="F3711" t="s">
        <v>13</v>
      </c>
      <c r="G3711" t="s">
        <v>21</v>
      </c>
    </row>
    <row r="3712" spans="1:7" x14ac:dyDescent="0.2">
      <c r="A3712" t="s">
        <v>7019</v>
      </c>
      <c r="B3712" s="2">
        <v>27544</v>
      </c>
      <c r="C3712" t="s">
        <v>3255</v>
      </c>
      <c r="D3712" t="s">
        <v>3263</v>
      </c>
      <c r="E3712" t="s">
        <v>3257</v>
      </c>
      <c r="F3712" t="s">
        <v>13</v>
      </c>
      <c r="G3712" t="s">
        <v>37</v>
      </c>
    </row>
    <row r="3713" spans="1:7" x14ac:dyDescent="0.2">
      <c r="A3713" t="s">
        <v>7020</v>
      </c>
      <c r="B3713" s="2">
        <v>28163</v>
      </c>
      <c r="C3713" t="s">
        <v>3255</v>
      </c>
      <c r="D3713" t="s">
        <v>3266</v>
      </c>
      <c r="E3713" t="s">
        <v>3257</v>
      </c>
      <c r="F3713" t="s">
        <v>13</v>
      </c>
      <c r="G3713" t="s">
        <v>18</v>
      </c>
    </row>
    <row r="3714" spans="1:7" x14ac:dyDescent="0.2">
      <c r="A3714" t="s">
        <v>7021</v>
      </c>
      <c r="B3714" s="2">
        <v>36253</v>
      </c>
      <c r="C3714" t="s">
        <v>3255</v>
      </c>
      <c r="D3714" t="s">
        <v>3263</v>
      </c>
      <c r="E3714" t="s">
        <v>3257</v>
      </c>
      <c r="F3714" t="s">
        <v>13</v>
      </c>
      <c r="G3714" t="s">
        <v>37</v>
      </c>
    </row>
    <row r="3715" spans="1:7" x14ac:dyDescent="0.2">
      <c r="A3715" t="s">
        <v>7022</v>
      </c>
      <c r="B3715" s="2">
        <v>40240</v>
      </c>
      <c r="C3715" t="s">
        <v>3255</v>
      </c>
      <c r="D3715" t="s">
        <v>3266</v>
      </c>
      <c r="E3715" t="s">
        <v>3257</v>
      </c>
      <c r="F3715" t="s">
        <v>13</v>
      </c>
      <c r="G3715" t="s">
        <v>21</v>
      </c>
    </row>
    <row r="3716" spans="1:7" x14ac:dyDescent="0.2">
      <c r="A3716" t="s">
        <v>7023</v>
      </c>
      <c r="B3716" s="2">
        <v>37201</v>
      </c>
      <c r="C3716" t="s">
        <v>3255</v>
      </c>
      <c r="D3716" t="s">
        <v>3266</v>
      </c>
      <c r="E3716" t="s">
        <v>3257</v>
      </c>
      <c r="F3716" t="s">
        <v>1776</v>
      </c>
      <c r="G3716" t="s">
        <v>21</v>
      </c>
    </row>
    <row r="3717" spans="1:7" x14ac:dyDescent="0.2">
      <c r="A3717" t="s">
        <v>7024</v>
      </c>
      <c r="B3717" s="2">
        <v>34651</v>
      </c>
      <c r="C3717" t="s">
        <v>3456</v>
      </c>
      <c r="D3717" t="s">
        <v>3259</v>
      </c>
      <c r="E3717" t="s">
        <v>3257</v>
      </c>
      <c r="F3717" t="s">
        <v>13</v>
      </c>
      <c r="G3717" t="s">
        <v>21</v>
      </c>
    </row>
    <row r="3718" spans="1:7" x14ac:dyDescent="0.2">
      <c r="A3718" t="s">
        <v>7025</v>
      </c>
      <c r="B3718" s="2">
        <v>29331</v>
      </c>
      <c r="C3718" t="s">
        <v>3255</v>
      </c>
      <c r="D3718" t="s">
        <v>3266</v>
      </c>
      <c r="E3718" t="s">
        <v>3257</v>
      </c>
      <c r="F3718" t="s">
        <v>13</v>
      </c>
      <c r="G3718" t="s">
        <v>18</v>
      </c>
    </row>
    <row r="3719" spans="1:7" x14ac:dyDescent="0.2">
      <c r="A3719" t="s">
        <v>7026</v>
      </c>
      <c r="B3719" s="2">
        <v>37885</v>
      </c>
      <c r="C3719" t="s">
        <v>3255</v>
      </c>
      <c r="D3719" t="s">
        <v>3266</v>
      </c>
      <c r="E3719" t="s">
        <v>3257</v>
      </c>
      <c r="F3719" t="s">
        <v>13</v>
      </c>
      <c r="G3719" t="s">
        <v>21</v>
      </c>
    </row>
    <row r="3720" spans="1:7" x14ac:dyDescent="0.2">
      <c r="A3720" t="s">
        <v>7027</v>
      </c>
      <c r="B3720" s="2">
        <v>34305</v>
      </c>
      <c r="C3720" t="s">
        <v>3456</v>
      </c>
      <c r="D3720" t="s">
        <v>3433</v>
      </c>
      <c r="E3720" t="s">
        <v>3257</v>
      </c>
      <c r="F3720" t="s">
        <v>13</v>
      </c>
      <c r="G3720" t="s">
        <v>37</v>
      </c>
    </row>
    <row r="3721" spans="1:7" x14ac:dyDescent="0.2">
      <c r="A3721" t="s">
        <v>7028</v>
      </c>
      <c r="B3721" s="2">
        <v>24283</v>
      </c>
      <c r="C3721" t="s">
        <v>3255</v>
      </c>
      <c r="D3721" t="s">
        <v>3377</v>
      </c>
      <c r="E3721" t="s">
        <v>3731</v>
      </c>
      <c r="F3721" t="s">
        <v>1533</v>
      </c>
      <c r="G3721" t="s">
        <v>2318</v>
      </c>
    </row>
    <row r="3722" spans="1:7" x14ac:dyDescent="0.2">
      <c r="A3722" t="s">
        <v>7029</v>
      </c>
      <c r="B3722" s="2">
        <v>38222</v>
      </c>
      <c r="C3722" t="s">
        <v>3456</v>
      </c>
      <c r="D3722" t="s">
        <v>3300</v>
      </c>
      <c r="E3722" t="s">
        <v>3257</v>
      </c>
      <c r="F3722" t="s">
        <v>65</v>
      </c>
    </row>
    <row r="3723" spans="1:7" x14ac:dyDescent="0.2">
      <c r="A3723" t="s">
        <v>7030</v>
      </c>
      <c r="B3723" s="2">
        <v>39577</v>
      </c>
      <c r="C3723" t="s">
        <v>3255</v>
      </c>
      <c r="D3723" t="s">
        <v>3266</v>
      </c>
      <c r="E3723" t="s">
        <v>3257</v>
      </c>
      <c r="F3723" t="s">
        <v>13</v>
      </c>
      <c r="G3723" t="s">
        <v>21</v>
      </c>
    </row>
    <row r="3724" spans="1:7" x14ac:dyDescent="0.2">
      <c r="A3724" t="s">
        <v>7031</v>
      </c>
      <c r="B3724" s="2">
        <v>39806</v>
      </c>
      <c r="C3724" t="s">
        <v>3255</v>
      </c>
      <c r="D3724" t="s">
        <v>3300</v>
      </c>
      <c r="E3724" t="s">
        <v>3257</v>
      </c>
      <c r="F3724" t="s">
        <v>754</v>
      </c>
      <c r="G3724" t="s">
        <v>37</v>
      </c>
    </row>
    <row r="3725" spans="1:7" x14ac:dyDescent="0.2">
      <c r="A3725" t="s">
        <v>7032</v>
      </c>
      <c r="B3725" s="2">
        <v>42224</v>
      </c>
      <c r="C3725" t="s">
        <v>3255</v>
      </c>
      <c r="D3725" t="s">
        <v>3300</v>
      </c>
      <c r="E3725" t="s">
        <v>3257</v>
      </c>
      <c r="F3725" t="s">
        <v>13</v>
      </c>
      <c r="G3725" t="s">
        <v>37</v>
      </c>
    </row>
    <row r="3726" spans="1:7" x14ac:dyDescent="0.2">
      <c r="A3726" t="s">
        <v>7033</v>
      </c>
      <c r="B3726" s="2">
        <v>38774</v>
      </c>
      <c r="C3726" t="s">
        <v>3255</v>
      </c>
      <c r="D3726" t="s">
        <v>3300</v>
      </c>
      <c r="E3726" t="s">
        <v>3257</v>
      </c>
      <c r="F3726" t="s">
        <v>13</v>
      </c>
      <c r="G3726" t="s">
        <v>21</v>
      </c>
    </row>
  </sheetData>
  <autoFilter ref="A1:G3726" xr:uid="{8C41BCA4-EB26-494C-87C2-6AE936DCB4B4}"/>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7248-556B-4411-AF64-B236C779E784}">
  <dimension ref="A2:E13"/>
  <sheetViews>
    <sheetView zoomScale="200" zoomScaleNormal="200" workbookViewId="0">
      <selection activeCell="B6" sqref="B6:B12"/>
    </sheetView>
  </sheetViews>
  <sheetFormatPr baseColWidth="10" defaultColWidth="8.83203125" defaultRowHeight="15" x14ac:dyDescent="0.2"/>
  <cols>
    <col min="1" max="1" width="18.1640625" bestFit="1" customWidth="1"/>
    <col min="2" max="2" width="16.6640625" bestFit="1" customWidth="1"/>
    <col min="3" max="3" width="13.6640625" bestFit="1" customWidth="1"/>
    <col min="4" max="4" width="20.33203125" hidden="1" customWidth="1"/>
    <col min="5" max="6" width="13" bestFit="1" customWidth="1"/>
  </cols>
  <sheetData>
    <row r="2" spans="1:5" x14ac:dyDescent="0.2">
      <c r="A2" t="s">
        <v>7054</v>
      </c>
      <c r="B2" t="s">
        <v>7086</v>
      </c>
    </row>
    <row r="3" spans="1:5" x14ac:dyDescent="0.2">
      <c r="A3" t="s">
        <v>0</v>
      </c>
      <c r="B3" t="s">
        <v>13</v>
      </c>
    </row>
    <row r="5" spans="1:5" x14ac:dyDescent="0.2">
      <c r="A5" t="s">
        <v>3252</v>
      </c>
      <c r="B5" t="s">
        <v>7042</v>
      </c>
      <c r="C5" t="s">
        <v>7058</v>
      </c>
      <c r="D5" t="s">
        <v>7080</v>
      </c>
      <c r="E5" t="s">
        <v>7059</v>
      </c>
    </row>
    <row r="6" spans="1:5" x14ac:dyDescent="0.2">
      <c r="A6" s="9" t="s">
        <v>3270</v>
      </c>
      <c r="B6" s="11">
        <v>11649900</v>
      </c>
      <c r="C6">
        <v>2.7105793491980172</v>
      </c>
      <c r="D6" s="17">
        <v>1.1909079500000015</v>
      </c>
      <c r="E6">
        <v>3.9143176024595911</v>
      </c>
    </row>
    <row r="7" spans="1:5" x14ac:dyDescent="0.2">
      <c r="A7" s="9" t="s">
        <v>3259</v>
      </c>
      <c r="B7" s="11">
        <v>13222797.92746114</v>
      </c>
      <c r="C7">
        <v>1.1998821031708538</v>
      </c>
      <c r="D7" s="17">
        <v>0.19178668286445041</v>
      </c>
      <c r="E7">
        <v>4.018493881892284</v>
      </c>
    </row>
    <row r="8" spans="1:5" x14ac:dyDescent="0.2">
      <c r="A8" s="9" t="s">
        <v>3272</v>
      </c>
      <c r="B8" s="11">
        <v>15542857.142857144</v>
      </c>
      <c r="C8">
        <v>0.79998917348639453</v>
      </c>
      <c r="D8" s="17">
        <v>0.11726928571428577</v>
      </c>
      <c r="E8">
        <v>1.4098576187863949</v>
      </c>
    </row>
    <row r="9" spans="1:5" x14ac:dyDescent="0.2">
      <c r="A9" s="9" t="s">
        <v>3300</v>
      </c>
      <c r="B9" s="11">
        <v>11621212.121212121</v>
      </c>
      <c r="C9">
        <v>0.34657862184333782</v>
      </c>
      <c r="D9" s="17">
        <v>-7.4856785714285685E-3</v>
      </c>
      <c r="E9">
        <v>1.5301508893500562</v>
      </c>
    </row>
    <row r="10" spans="1:5" x14ac:dyDescent="0.2">
      <c r="A10" s="9" t="s">
        <v>3266</v>
      </c>
      <c r="B10" s="11">
        <v>14787500</v>
      </c>
      <c r="C10">
        <v>0.58171894199378227</v>
      </c>
      <c r="D10" s="17">
        <v>-4.8151417499999974E-2</v>
      </c>
      <c r="E10">
        <v>1.7720311687046464</v>
      </c>
    </row>
    <row r="11" spans="1:5" x14ac:dyDescent="0.2">
      <c r="A11" s="9" t="s">
        <v>3433</v>
      </c>
      <c r="B11" s="11">
        <v>13241379.310344828</v>
      </c>
      <c r="C11">
        <v>0.29115927136688524</v>
      </c>
      <c r="D11" s="17">
        <v>-4.8151417499999981E-2</v>
      </c>
      <c r="E11">
        <v>1.7162807568053453</v>
      </c>
    </row>
    <row r="12" spans="1:5" x14ac:dyDescent="0.2">
      <c r="A12" s="9" t="s">
        <v>3263</v>
      </c>
      <c r="B12" s="11">
        <v>12966981.132075472</v>
      </c>
      <c r="C12">
        <v>0.62479401375761057</v>
      </c>
      <c r="D12" s="17">
        <v>-0.1011510077220077</v>
      </c>
      <c r="E12">
        <v>1.7609228329861637</v>
      </c>
    </row>
    <row r="13" spans="1:5" x14ac:dyDescent="0.2">
      <c r="A13" s="9" t="s">
        <v>7038</v>
      </c>
      <c r="B13">
        <v>13193405.349794239</v>
      </c>
      <c r="C13">
        <v>1.0380318332765992</v>
      </c>
      <c r="D13">
        <v>0.17772257258014168</v>
      </c>
      <c r="E13">
        <v>3.1227710613905657</v>
      </c>
    </row>
  </sheetData>
  <conditionalFormatting pivot="1" sqref="B6:B12">
    <cfRule type="colorScale" priority="4">
      <colorScale>
        <cfvo type="min"/>
        <cfvo type="percentile" val="50"/>
        <cfvo type="max"/>
        <color rgb="FF00B050"/>
        <color theme="0"/>
        <color rgb="FFFF0000"/>
      </colorScale>
    </cfRule>
  </conditionalFormatting>
  <conditionalFormatting pivot="1" sqref="D6:D12">
    <cfRule type="colorScale" priority="3">
      <colorScale>
        <cfvo type="min"/>
        <cfvo type="percentile" val="50"/>
        <cfvo type="max"/>
        <color rgb="FFFF0000"/>
        <color theme="0"/>
        <color rgb="FF00B050"/>
      </colorScale>
    </cfRule>
  </conditionalFormatting>
  <conditionalFormatting pivot="1" sqref="E6:E12">
    <cfRule type="dataBar" priority="2">
      <dataBar>
        <cfvo type="min"/>
        <cfvo type="max"/>
        <color rgb="FFFF555A"/>
      </dataBar>
      <extLst>
        <ext xmlns:x14="http://schemas.microsoft.com/office/spreadsheetml/2009/9/main" uri="{B025F937-C7B1-47D3-B67F-A62EFF666E3E}">
          <x14:id>{16C8602C-72F8-460D-BF5C-905DD3367E3D}</x14:id>
        </ext>
      </extLst>
    </cfRule>
  </conditionalFormatting>
  <conditionalFormatting pivot="1" sqref="C6 C7 C8 C9 C10 C11 C12">
    <cfRule type="colorScale" priority="1">
      <colorScale>
        <cfvo type="min"/>
        <cfvo type="percentile" val="50"/>
        <cfvo type="max"/>
        <color rgb="FFFF0000"/>
        <color theme="0"/>
        <color rgb="FF00B050"/>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6C8602C-72F8-460D-BF5C-905DD3367E3D}">
            <x14:dataBar minLength="0" maxLength="100" border="1" negativeBarBorderColorSameAsPositive="0">
              <x14:cfvo type="autoMin"/>
              <x14:cfvo type="autoMax"/>
              <x14:borderColor rgb="FFFF555A"/>
              <x14:negativeFillColor rgb="FFFF0000"/>
              <x14:negativeBorderColor rgb="FFFF0000"/>
              <x14:axisColor rgb="FF000000"/>
            </x14:dataBar>
          </x14:cfRule>
          <xm:sqref>E6:E12</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84F1-8BD5-4F02-8F84-BB8A263C7BC0}">
  <dimension ref="A2:E13"/>
  <sheetViews>
    <sheetView workbookViewId="0">
      <selection activeCell="E9" sqref="E9"/>
    </sheetView>
  </sheetViews>
  <sheetFormatPr baseColWidth="10" defaultColWidth="8.83203125" defaultRowHeight="15" x14ac:dyDescent="0.2"/>
  <cols>
    <col min="1" max="1" width="18.1640625" bestFit="1" customWidth="1"/>
    <col min="2" max="2" width="16.6640625" bestFit="1" customWidth="1"/>
    <col min="3" max="3" width="13.6640625" bestFit="1" customWidth="1"/>
    <col min="4" max="4" width="20.33203125" hidden="1" customWidth="1"/>
    <col min="5" max="6" width="13" bestFit="1" customWidth="1"/>
  </cols>
  <sheetData>
    <row r="2" spans="1:5" x14ac:dyDescent="0.2">
      <c r="A2" t="s">
        <v>7054</v>
      </c>
      <c r="B2" t="s">
        <v>7086</v>
      </c>
    </row>
    <row r="3" spans="1:5" x14ac:dyDescent="0.2">
      <c r="A3" t="s">
        <v>0</v>
      </c>
      <c r="B3" t="s">
        <v>13</v>
      </c>
    </row>
    <row r="5" spans="1:5" x14ac:dyDescent="0.2">
      <c r="A5" t="s">
        <v>3252</v>
      </c>
      <c r="B5" t="s">
        <v>7042</v>
      </c>
      <c r="C5" t="s">
        <v>7058</v>
      </c>
      <c r="D5" t="s">
        <v>7080</v>
      </c>
      <c r="E5" t="s">
        <v>7059</v>
      </c>
    </row>
    <row r="6" spans="1:5" x14ac:dyDescent="0.2">
      <c r="A6" s="9" t="s">
        <v>3270</v>
      </c>
      <c r="B6" s="11">
        <v>15234347.826086957</v>
      </c>
      <c r="C6">
        <v>84.903626871136424</v>
      </c>
      <c r="D6" s="17">
        <v>1.1909079499999993</v>
      </c>
      <c r="E6">
        <v>749.67762834905454</v>
      </c>
    </row>
    <row r="7" spans="1:5" x14ac:dyDescent="0.2">
      <c r="A7" s="9" t="s">
        <v>3259</v>
      </c>
      <c r="B7" s="11">
        <v>25663617.460317459</v>
      </c>
      <c r="C7">
        <v>1.4553892397802728</v>
      </c>
      <c r="D7" s="17">
        <v>0.19178668286444917</v>
      </c>
      <c r="E7">
        <v>8.7931354321570829</v>
      </c>
    </row>
    <row r="8" spans="1:5" x14ac:dyDescent="0.2">
      <c r="A8" s="9" t="s">
        <v>3272</v>
      </c>
      <c r="B8" s="11">
        <v>75665952.380952388</v>
      </c>
      <c r="C8">
        <v>0.75985609879161009</v>
      </c>
      <c r="D8" s="17">
        <v>0.11726928571428606</v>
      </c>
      <c r="E8">
        <v>4.2896083291772742</v>
      </c>
    </row>
    <row r="9" spans="1:5" x14ac:dyDescent="0.2">
      <c r="A9" s="9" t="s">
        <v>3300</v>
      </c>
      <c r="B9" s="11">
        <v>28420048.1796875</v>
      </c>
      <c r="C9">
        <v>0.51767507749282005</v>
      </c>
      <c r="D9" s="17">
        <v>-7.4856785714285676E-3</v>
      </c>
      <c r="E9">
        <v>2.406745965941635</v>
      </c>
    </row>
    <row r="10" spans="1:5" x14ac:dyDescent="0.2">
      <c r="A10" s="9" t="s">
        <v>3433</v>
      </c>
      <c r="B10" s="11">
        <v>30295702.18</v>
      </c>
      <c r="C10">
        <v>28.020275026789523</v>
      </c>
      <c r="D10" s="17">
        <v>-4.8151417500000022E-2</v>
      </c>
      <c r="E10">
        <v>271.38846842672075</v>
      </c>
    </row>
    <row r="11" spans="1:5" x14ac:dyDescent="0.2">
      <c r="A11" s="9" t="s">
        <v>3266</v>
      </c>
      <c r="B11" s="11">
        <v>80329668.73706004</v>
      </c>
      <c r="C11">
        <v>0.19053318801592797</v>
      </c>
      <c r="D11" s="17">
        <v>-4.8151417500000356E-2</v>
      </c>
      <c r="E11">
        <v>1.0508368827593879</v>
      </c>
    </row>
    <row r="12" spans="1:5" x14ac:dyDescent="0.2">
      <c r="A12" s="9" t="s">
        <v>3263</v>
      </c>
      <c r="B12" s="11">
        <v>24647891.364902508</v>
      </c>
      <c r="C12">
        <v>1.256500462935237</v>
      </c>
      <c r="D12" s="17">
        <v>-0.10115100772200868</v>
      </c>
      <c r="E12">
        <v>7.3557425993788108</v>
      </c>
    </row>
    <row r="13" spans="1:5" x14ac:dyDescent="0.2">
      <c r="A13" s="9" t="s">
        <v>7038</v>
      </c>
      <c r="B13">
        <v>43843480.711788215</v>
      </c>
      <c r="C13">
        <v>6.1433565347431722</v>
      </c>
      <c r="D13">
        <v>9.4741277009369879E-2</v>
      </c>
      <c r="E13">
        <v>171.96917277585831</v>
      </c>
    </row>
  </sheetData>
  <conditionalFormatting pivot="1" sqref="B6:B12">
    <cfRule type="colorScale" priority="4">
      <colorScale>
        <cfvo type="min"/>
        <cfvo type="percentile" val="50"/>
        <cfvo type="max"/>
        <color rgb="FF00B050"/>
        <color theme="0"/>
        <color rgb="FFFF0000"/>
      </colorScale>
    </cfRule>
  </conditionalFormatting>
  <conditionalFormatting pivot="1" sqref="D6:D12">
    <cfRule type="colorScale" priority="3">
      <colorScale>
        <cfvo type="min"/>
        <cfvo type="percentile" val="50"/>
        <cfvo type="max"/>
        <color rgb="FFFF0000"/>
        <color theme="0"/>
        <color rgb="FF00B050"/>
      </colorScale>
    </cfRule>
  </conditionalFormatting>
  <conditionalFormatting pivot="1" sqref="E6:E12">
    <cfRule type="dataBar" priority="2">
      <dataBar>
        <cfvo type="min"/>
        <cfvo type="max"/>
        <color rgb="FFFF555A"/>
      </dataBar>
      <extLst>
        <ext xmlns:x14="http://schemas.microsoft.com/office/spreadsheetml/2009/9/main" uri="{B025F937-C7B1-47D3-B67F-A62EFF666E3E}">
          <x14:id>{67AD9B65-EAE2-4FDE-AE64-ECFEC6EC4D83}</x14:id>
        </ext>
      </extLst>
    </cfRule>
  </conditionalFormatting>
  <conditionalFormatting pivot="1" sqref="C6 C7 C8 C9 C11 C10 C12">
    <cfRule type="colorScale" priority="1">
      <colorScale>
        <cfvo type="min"/>
        <cfvo type="percentile" val="50"/>
        <cfvo type="max"/>
        <color rgb="FFFF0000"/>
        <color theme="0"/>
        <color rgb="FF00B050"/>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7AD9B65-EAE2-4FDE-AE64-ECFEC6EC4D83}">
            <x14:dataBar minLength="0" maxLength="100" border="1" negativeBarBorderColorSameAsPositive="0">
              <x14:cfvo type="autoMin"/>
              <x14:cfvo type="autoMax"/>
              <x14:borderColor rgb="FFFF555A"/>
              <x14:negativeFillColor rgb="FFFF0000"/>
              <x14:negativeBorderColor rgb="FFFF0000"/>
              <x14:axisColor rgb="FF000000"/>
            </x14:dataBar>
          </x14:cfRule>
          <xm:sqref>E6:E12</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25717-6C21-4FC6-9F24-8E049D2B54C2}">
  <dimension ref="A2:D13"/>
  <sheetViews>
    <sheetView workbookViewId="0">
      <selection activeCell="A5" sqref="A5"/>
    </sheetView>
  </sheetViews>
  <sheetFormatPr baseColWidth="10" defaultColWidth="8.83203125" defaultRowHeight="15" x14ac:dyDescent="0.2"/>
  <cols>
    <col min="1" max="1" width="18.1640625" bestFit="1" customWidth="1"/>
    <col min="2" max="2" width="25.83203125" bestFit="1" customWidth="1"/>
    <col min="3" max="3" width="13.6640625" bestFit="1" customWidth="1"/>
    <col min="4" max="7" width="13" bestFit="1" customWidth="1"/>
  </cols>
  <sheetData>
    <row r="2" spans="1:4" x14ac:dyDescent="0.2">
      <c r="A2" s="3" t="s">
        <v>7054</v>
      </c>
      <c r="B2" t="s">
        <v>7086</v>
      </c>
    </row>
    <row r="3" spans="1:4" x14ac:dyDescent="0.2">
      <c r="A3" s="3" t="s">
        <v>0</v>
      </c>
      <c r="B3" t="s">
        <v>13</v>
      </c>
    </row>
    <row r="5" spans="1:4" x14ac:dyDescent="0.2">
      <c r="A5" s="3" t="s">
        <v>3252</v>
      </c>
      <c r="B5" t="s">
        <v>7084</v>
      </c>
      <c r="C5" s="17" t="s">
        <v>7058</v>
      </c>
      <c r="D5" t="s">
        <v>7059</v>
      </c>
    </row>
    <row r="6" spans="1:4" x14ac:dyDescent="0.2">
      <c r="A6" s="9" t="s">
        <v>3266</v>
      </c>
      <c r="B6" s="5">
        <v>6.2118012422360156</v>
      </c>
      <c r="C6" s="17">
        <v>0.19053318801592797</v>
      </c>
      <c r="D6" s="5">
        <v>1.0508368827593879</v>
      </c>
    </row>
    <row r="7" spans="1:4" x14ac:dyDescent="0.2">
      <c r="A7" s="9" t="s">
        <v>3272</v>
      </c>
      <c r="B7" s="5">
        <v>6.42761904761905</v>
      </c>
      <c r="C7" s="17">
        <v>0.75985609879161009</v>
      </c>
      <c r="D7" s="5">
        <v>4.2896083291772742</v>
      </c>
    </row>
    <row r="8" spans="1:4" x14ac:dyDescent="0.2">
      <c r="A8" s="9" t="s">
        <v>3433</v>
      </c>
      <c r="B8" s="5">
        <v>7.0409999999999995</v>
      </c>
      <c r="C8" s="17">
        <v>28.020275026789523</v>
      </c>
      <c r="D8" s="5">
        <v>271.38846842672075</v>
      </c>
    </row>
    <row r="9" spans="1:4" x14ac:dyDescent="0.2">
      <c r="A9" s="9" t="s">
        <v>3259</v>
      </c>
      <c r="B9" s="5">
        <v>5.9834920634920623</v>
      </c>
      <c r="C9" s="17">
        <v>1.4553892397802728</v>
      </c>
      <c r="D9" s="5">
        <v>8.7931354321570829</v>
      </c>
    </row>
    <row r="10" spans="1:4" x14ac:dyDescent="0.2">
      <c r="A10" s="9" t="s">
        <v>3300</v>
      </c>
      <c r="B10" s="5">
        <v>6.805468750000002</v>
      </c>
      <c r="C10" s="17">
        <v>0.51767507749282005</v>
      </c>
      <c r="D10" s="5">
        <v>2.406745965941635</v>
      </c>
    </row>
    <row r="11" spans="1:4" x14ac:dyDescent="0.2">
      <c r="A11" s="9" t="s">
        <v>3263</v>
      </c>
      <c r="B11" s="5">
        <v>6.6311977715877433</v>
      </c>
      <c r="C11" s="17">
        <v>1.256500462935237</v>
      </c>
      <c r="D11" s="5">
        <v>7.3557425993788108</v>
      </c>
    </row>
    <row r="12" spans="1:4" x14ac:dyDescent="0.2">
      <c r="A12" s="9" t="s">
        <v>3270</v>
      </c>
      <c r="B12" s="5">
        <v>5.6695652173913036</v>
      </c>
      <c r="C12" s="17">
        <v>84.903626871136424</v>
      </c>
      <c r="D12" s="5">
        <v>749.67762834905454</v>
      </c>
    </row>
    <row r="13" spans="1:4" x14ac:dyDescent="0.2">
      <c r="A13" s="9" t="s">
        <v>7038</v>
      </c>
      <c r="B13">
        <v>6.2922577422577524</v>
      </c>
      <c r="C13">
        <v>6.1433565347431722</v>
      </c>
      <c r="D13">
        <v>171.96917277585831</v>
      </c>
    </row>
  </sheetData>
  <conditionalFormatting pivot="1" sqref="D6:D12">
    <cfRule type="dataBar" priority="3">
      <dataBar>
        <cfvo type="min"/>
        <cfvo type="max"/>
        <color rgb="FFFF555A"/>
      </dataBar>
      <extLst>
        <ext xmlns:x14="http://schemas.microsoft.com/office/spreadsheetml/2009/9/main" uri="{B025F937-C7B1-47D3-B67F-A62EFF666E3E}">
          <x14:id>{DA762504-EBFE-4B4B-A43B-7D7DAE64EDD5}</x14:id>
        </ext>
      </extLst>
    </cfRule>
  </conditionalFormatting>
  <conditionalFormatting pivot="1" sqref="C12 C9 C7 C10 C6 C8 C11">
    <cfRule type="colorScale" priority="2">
      <colorScale>
        <cfvo type="min"/>
        <cfvo type="percentile" val="50"/>
        <cfvo type="max"/>
        <color rgb="FFFF0000"/>
        <color theme="0"/>
        <color rgb="FF00B050"/>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DA762504-EBFE-4B4B-A43B-7D7DAE64EDD5}">
            <x14:dataBar minLength="0" maxLength="100" border="1" negativeBarBorderColorSameAsPositive="0">
              <x14:cfvo type="autoMin"/>
              <x14:cfvo type="autoMax"/>
              <x14:borderColor rgb="FFFF555A"/>
              <x14:negativeFillColor rgb="FFFF0000"/>
              <x14:negativeBorderColor rgb="FFFF0000"/>
              <x14:axisColor rgb="FF000000"/>
            </x14:dataBar>
          </x14:cfRule>
          <xm:sqref>D6:D12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low avg budget &amp; poplarity</vt:lpstr>
      <vt:lpstr>Low-Risk Investment Indicators </vt:lpstr>
      <vt:lpstr>Detail1</vt:lpstr>
      <vt:lpstr>Director And IMDB Score</vt:lpstr>
      <vt:lpstr>Sheet4</vt:lpstr>
      <vt:lpstr>Budget tier good invetment</vt:lpstr>
      <vt:lpstr>Main</vt:lpstr>
      <vt:lpstr>Predictability</vt:lpstr>
      <vt:lpstr>top leads actor by FB likes R</vt:lpstr>
      <vt:lpstr>top leads actor by FB likes</vt:lpstr>
      <vt:lpstr>filter table of genere</vt:lpstr>
      <vt:lpstr>top leads dirctors</vt:lpstr>
      <vt:lpstr>budget labels vs med roi &amp; pro</vt:lpstr>
      <vt:lpstr>usa as propfit and stable count</vt:lpstr>
      <vt:lpstr>Count of movies by years</vt:lpstr>
      <vt:lpstr>NEW DIRECTORS VS ROI </vt:lpstr>
      <vt:lpstr>NEW ACTORS VS ROI (2)</vt:lpstr>
      <vt:lpstr>NEW ACTORS VS ROI</vt:lpstr>
      <vt:lpstr>Main (2) - Median</vt:lpstr>
      <vt:lpstr>avg profit by genre (all)</vt:lpstr>
      <vt:lpstr>avg profit by genre (top)</vt:lpstr>
      <vt:lpstr>avg+std profit by genre (top) </vt:lpstr>
      <vt:lpstr>horror</vt:lpstr>
      <vt:lpstr>biography</vt:lpstr>
      <vt:lpstr>avg gross rev by genre and year</vt:lpstr>
      <vt:lpstr>Sheet2</vt:lpstr>
      <vt:lpstr>genere filter by years &amp; countr</vt:lpstr>
      <vt:lpstr>Count of movies by years (2)</vt:lpstr>
      <vt:lpstr>Count of movies by years (2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Shahar</dc:creator>
  <cp:lastModifiedBy>Ziv Mordoch</cp:lastModifiedBy>
  <dcterms:created xsi:type="dcterms:W3CDTF">2015-06-05T18:17:20Z</dcterms:created>
  <dcterms:modified xsi:type="dcterms:W3CDTF">2026-01-15T15:34:14Z</dcterms:modified>
</cp:coreProperties>
</file>